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pivotTables/pivotTable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240" yWindow="105" windowWidth="14805" windowHeight="8010" activeTab="1"/>
  </bookViews>
  <sheets>
    <sheet name="Vysvetlivky a rady" sheetId="4" r:id="rId1"/>
    <sheet name="Zásobník_Máj 2023" sheetId="1" r:id="rId2"/>
    <sheet name="Priority &lt; 300tis. eur" sheetId="13" state="hidden" r:id="rId3"/>
    <sheet name="Priority 3mil. &gt; 300tis. eur" sheetId="14" state="hidden" r:id="rId4"/>
    <sheet name="Priority &gt; 3mil. eur" sheetId="15" state="hidden" r:id="rId5"/>
    <sheet name="Investičný plán na roky 23-27" sheetId="5" r:id="rId6"/>
    <sheet name="PV factor" sheetId="7" state="hidden" r:id="rId7"/>
    <sheet name="kontrola" sheetId="8" state="hidden" r:id="rId8"/>
    <sheet name="outliers" sheetId="12" state="hidden" r:id="rId9"/>
    <sheet name="KT" sheetId="11" state="hidden" r:id="rId10"/>
  </sheets>
  <externalReferences>
    <externalReference r:id="rId11"/>
  </externalReferences>
  <definedNames>
    <definedName name="_xlnm._FilterDatabase" localSheetId="7" hidden="1">kontrola!$P$77:$Q$142</definedName>
    <definedName name="_xlnm._FilterDatabase" localSheetId="9" hidden="1">KT!$A$535:$G$1062</definedName>
    <definedName name="_xlnm._FilterDatabase" localSheetId="8" hidden="1">outliers!$A$52:$H$109</definedName>
    <definedName name="_xlnm._FilterDatabase" localSheetId="2" hidden="1">'Priority &lt; 300tis. eur'!$A$2:$IB$369</definedName>
    <definedName name="_xlnm._FilterDatabase" localSheetId="4" hidden="1">'Priority &gt; 3mil. eur'!$A$2:$IB$40</definedName>
    <definedName name="_xlnm._FilterDatabase" localSheetId="3" hidden="1">'Priority 3mil. &gt; 300tis. eur'!$A$2:$IB$124</definedName>
    <definedName name="_xlnm._FilterDatabase" localSheetId="1" hidden="1">'Zásobník_Máj 2023'!$A$2:$IB$529</definedName>
  </definedNames>
  <calcPr calcId="145621"/>
  <pivotCaches>
    <pivotCache cacheId="0" r:id="rId12"/>
    <pivotCache cacheId="1" r:id="rId13"/>
  </pivotCaches>
</workbook>
</file>

<file path=xl/calcChain.xml><?xml version="1.0" encoding="utf-8"?>
<calcChain xmlns="http://schemas.openxmlformats.org/spreadsheetml/2006/main">
  <c r="J83" i="5" l="1"/>
  <c r="J7" i="5"/>
  <c r="N52" i="5" l="1"/>
  <c r="AW7" i="1" l="1"/>
  <c r="AW13" i="1"/>
  <c r="AW3" i="1"/>
  <c r="AW62" i="1"/>
  <c r="AW100" i="1"/>
  <c r="AW458" i="1"/>
  <c r="AW51" i="1"/>
  <c r="AW8" i="1"/>
  <c r="AW143" i="1"/>
  <c r="AW10" i="1"/>
  <c r="AW11" i="1"/>
  <c r="AW12" i="1"/>
  <c r="AW14" i="1"/>
  <c r="AW15" i="1"/>
  <c r="AW16" i="1"/>
  <c r="AW208" i="1"/>
  <c r="AW17" i="1"/>
  <c r="AW18" i="1"/>
  <c r="AW19" i="1"/>
  <c r="AW20" i="1"/>
  <c r="AW21" i="1"/>
  <c r="AW22" i="1"/>
  <c r="AW23" i="1"/>
  <c r="AW24" i="1"/>
  <c r="AW25" i="1"/>
  <c r="AW26" i="1"/>
  <c r="AW27" i="1"/>
  <c r="AW28" i="1"/>
  <c r="AW29" i="1"/>
  <c r="AW30" i="1"/>
  <c r="AW436" i="1"/>
  <c r="AW32" i="1"/>
  <c r="AW33" i="1"/>
  <c r="AW34" i="1"/>
  <c r="AW35" i="1"/>
  <c r="AW36" i="1"/>
  <c r="AW37" i="1"/>
  <c r="AW445" i="1"/>
  <c r="AW39" i="1"/>
  <c r="AW40" i="1"/>
  <c r="AW41" i="1"/>
  <c r="AW42" i="1"/>
  <c r="AW43" i="1"/>
  <c r="AW44" i="1"/>
  <c r="AW45" i="1"/>
  <c r="AW46" i="1"/>
  <c r="AW443" i="1"/>
  <c r="AW102" i="1"/>
  <c r="AW49" i="1"/>
  <c r="AW50" i="1"/>
  <c r="AW461" i="1"/>
  <c r="AW52" i="1"/>
  <c r="AW53" i="1"/>
  <c r="AW54" i="1"/>
  <c r="AW55" i="1"/>
  <c r="AW4" i="1"/>
  <c r="AW57" i="1"/>
  <c r="AW58" i="1"/>
  <c r="AW59" i="1"/>
  <c r="AW60" i="1"/>
  <c r="AW61" i="1"/>
  <c r="AW63" i="1"/>
  <c r="AW64" i="1"/>
  <c r="AW65" i="1"/>
  <c r="AW66" i="1"/>
  <c r="AW67" i="1"/>
  <c r="AW68" i="1"/>
  <c r="AW69" i="1"/>
  <c r="AW70" i="1"/>
  <c r="AW71" i="1"/>
  <c r="AW291" i="1"/>
  <c r="AW73" i="1"/>
  <c r="AW74" i="1"/>
  <c r="AW75" i="1"/>
  <c r="AW76" i="1"/>
  <c r="AW77" i="1"/>
  <c r="AW78" i="1"/>
  <c r="AW79" i="1"/>
  <c r="AW80" i="1"/>
  <c r="AW81" i="1"/>
  <c r="AW82" i="1"/>
  <c r="AW497" i="1"/>
  <c r="AW84" i="1"/>
  <c r="AW85" i="1"/>
  <c r="AW86" i="1"/>
  <c r="AW87" i="1"/>
  <c r="AW88" i="1"/>
  <c r="AW89" i="1"/>
  <c r="AW90" i="1"/>
  <c r="AW91" i="1"/>
  <c r="AW92" i="1"/>
  <c r="AW93" i="1"/>
  <c r="AW94" i="1"/>
  <c r="AW95" i="1"/>
  <c r="AW210" i="1"/>
  <c r="AW97" i="1"/>
  <c r="AW318" i="1"/>
  <c r="AW99" i="1"/>
  <c r="AW101" i="1"/>
  <c r="AW408" i="1"/>
  <c r="AW103" i="1"/>
  <c r="AW104" i="1"/>
  <c r="AW47" i="1"/>
  <c r="AW303" i="1"/>
  <c r="AW107" i="1"/>
  <c r="AW108" i="1"/>
  <c r="AW109" i="1"/>
  <c r="AW110" i="1"/>
  <c r="AW111" i="1"/>
  <c r="AW135" i="1"/>
  <c r="AW113" i="1"/>
  <c r="AW114" i="1"/>
  <c r="AW115" i="1"/>
  <c r="AW116" i="1"/>
  <c r="AW117" i="1"/>
  <c r="AW438" i="1"/>
  <c r="AW119" i="1"/>
  <c r="AW120" i="1"/>
  <c r="AW121" i="1"/>
  <c r="AW122" i="1"/>
  <c r="AW123" i="1"/>
  <c r="AW124" i="1"/>
  <c r="AW125" i="1"/>
  <c r="AW126" i="1"/>
  <c r="AW127" i="1"/>
  <c r="AW128" i="1"/>
  <c r="AW105" i="1"/>
  <c r="AW130" i="1"/>
  <c r="AW251" i="1"/>
  <c r="AW129" i="1"/>
  <c r="AW133" i="1"/>
  <c r="AW222" i="1"/>
  <c r="AW339" i="1"/>
  <c r="AW136" i="1"/>
  <c r="AW217" i="1"/>
  <c r="AW138" i="1"/>
  <c r="AW139" i="1"/>
  <c r="AW140" i="1"/>
  <c r="AW141" i="1"/>
  <c r="AW142" i="1"/>
  <c r="AW442" i="1"/>
  <c r="AW144" i="1"/>
  <c r="AW112" i="1"/>
  <c r="AW146" i="1"/>
  <c r="AW147" i="1"/>
  <c r="AW148" i="1"/>
  <c r="AW149" i="1"/>
  <c r="AW150" i="1"/>
  <c r="AW151" i="1"/>
  <c r="AW152" i="1"/>
  <c r="AW153" i="1"/>
  <c r="AW154" i="1"/>
  <c r="AW155" i="1"/>
  <c r="AW156" i="1"/>
  <c r="AW323" i="1"/>
  <c r="AW158" i="1"/>
  <c r="AW159" i="1"/>
  <c r="AW160" i="1"/>
  <c r="AW247" i="1"/>
  <c r="AW162" i="1"/>
  <c r="AW163" i="1"/>
  <c r="AW164" i="1"/>
  <c r="AW165" i="1"/>
  <c r="AW166" i="1"/>
  <c r="AW6" i="1"/>
  <c r="AW168" i="1"/>
  <c r="AW169" i="1"/>
  <c r="AW170" i="1"/>
  <c r="AW171" i="1"/>
  <c r="AW172" i="1"/>
  <c r="AW31" i="1"/>
  <c r="AW174" i="1"/>
  <c r="AW175" i="1"/>
  <c r="AW9" i="1"/>
  <c r="AW177" i="1"/>
  <c r="AW178" i="1"/>
  <c r="AW179" i="1"/>
  <c r="AW118" i="1"/>
  <c r="AW181" i="1"/>
  <c r="AW182" i="1"/>
  <c r="AW183" i="1"/>
  <c r="AW184" i="1"/>
  <c r="AW185" i="1"/>
  <c r="AW186" i="1"/>
  <c r="AW187" i="1"/>
  <c r="AW188" i="1"/>
  <c r="AW189" i="1"/>
  <c r="AW434" i="1"/>
  <c r="AW191" i="1"/>
  <c r="AW98" i="1"/>
  <c r="AW193" i="1"/>
  <c r="AW194" i="1"/>
  <c r="AW195" i="1"/>
  <c r="AW196" i="1"/>
  <c r="AW197" i="1"/>
  <c r="AW198" i="1"/>
  <c r="AW199" i="1"/>
  <c r="AW200" i="1"/>
  <c r="AW201" i="1"/>
  <c r="AW202" i="1"/>
  <c r="AW203" i="1"/>
  <c r="AW204" i="1"/>
  <c r="AW314" i="1"/>
  <c r="AW132" i="1"/>
  <c r="AW207" i="1"/>
  <c r="AW437" i="1"/>
  <c r="AW325" i="1"/>
  <c r="AW211" i="1"/>
  <c r="AW212" i="1"/>
  <c r="AW106" i="1"/>
  <c r="AW214" i="1"/>
  <c r="AW215" i="1"/>
  <c r="AW216" i="1"/>
  <c r="AW311" i="1"/>
  <c r="AW218" i="1"/>
  <c r="AW254" i="1"/>
  <c r="AW220" i="1"/>
  <c r="AW221" i="1"/>
  <c r="AW134" i="1"/>
  <c r="AW223" i="1"/>
  <c r="AW224" i="1"/>
  <c r="AW225" i="1"/>
  <c r="AW226" i="1"/>
  <c r="AW227" i="1"/>
  <c r="AW228" i="1"/>
  <c r="AW229" i="1"/>
  <c r="AW230" i="1"/>
  <c r="AW231" i="1"/>
  <c r="AW232" i="1"/>
  <c r="AW233" i="1"/>
  <c r="AW234" i="1"/>
  <c r="AW235" i="1"/>
  <c r="AW236" i="1"/>
  <c r="AW180" i="1"/>
  <c r="AW238" i="1"/>
  <c r="AW239" i="1"/>
  <c r="AW240" i="1"/>
  <c r="AW241" i="1"/>
  <c r="AW242" i="1"/>
  <c r="AW243" i="1"/>
  <c r="AW244" i="1"/>
  <c r="AW245" i="1"/>
  <c r="AW246" i="1"/>
  <c r="AW137" i="1"/>
  <c r="AW157" i="1"/>
  <c r="AW249" i="1"/>
  <c r="AW250" i="1"/>
  <c r="AW145" i="1"/>
  <c r="AW161" i="1"/>
  <c r="AW253" i="1"/>
  <c r="AW56" i="1"/>
  <c r="AW255" i="1"/>
  <c r="AW256" i="1"/>
  <c r="AW257" i="1"/>
  <c r="AW329" i="1"/>
  <c r="AW259" i="1"/>
  <c r="AW260" i="1"/>
  <c r="AW261" i="1"/>
  <c r="AW262" i="1"/>
  <c r="AW213" i="1"/>
  <c r="AW264" i="1"/>
  <c r="AW527" i="1"/>
  <c r="AW266" i="1"/>
  <c r="AW267" i="1"/>
  <c r="AW268" i="1"/>
  <c r="AW269" i="1"/>
  <c r="AW270" i="1"/>
  <c r="AW271" i="1"/>
  <c r="AW272" i="1"/>
  <c r="AW167" i="1"/>
  <c r="AW274" i="1"/>
  <c r="AW275" i="1"/>
  <c r="AW276" i="1"/>
  <c r="AW277" i="1"/>
  <c r="AW278" i="1"/>
  <c r="AW279" i="1"/>
  <c r="AW131" i="1"/>
  <c r="AW281" i="1"/>
  <c r="AW282" i="1"/>
  <c r="AW283" i="1"/>
  <c r="AW284" i="1"/>
  <c r="AW285" i="1"/>
  <c r="AW286" i="1"/>
  <c r="AW287" i="1"/>
  <c r="AW288" i="1"/>
  <c r="AW289" i="1"/>
  <c r="AW290" i="1"/>
  <c r="AW307" i="1"/>
  <c r="AW292" i="1"/>
  <c r="AW293" i="1"/>
  <c r="AW294" i="1"/>
  <c r="AW295" i="1"/>
  <c r="AW296" i="1"/>
  <c r="AW297" i="1"/>
  <c r="AW298" i="1"/>
  <c r="AW299" i="1"/>
  <c r="AW300" i="1"/>
  <c r="AW301" i="1"/>
  <c r="AW302" i="1"/>
  <c r="AW209" i="1"/>
  <c r="AW304" i="1"/>
  <c r="AW305" i="1"/>
  <c r="AW306" i="1"/>
  <c r="AW418" i="1"/>
  <c r="AW308" i="1"/>
  <c r="AW309" i="1"/>
  <c r="AW310" i="1"/>
  <c r="AW280" i="1"/>
  <c r="AW312" i="1"/>
  <c r="AW313" i="1"/>
  <c r="AW219" i="1"/>
  <c r="AW315" i="1"/>
  <c r="AW316" i="1"/>
  <c r="AW317" i="1"/>
  <c r="AW248" i="1"/>
  <c r="AW319" i="1"/>
  <c r="AW320" i="1"/>
  <c r="AW321" i="1"/>
  <c r="AW322" i="1"/>
  <c r="AW335" i="1"/>
  <c r="AW324" i="1"/>
  <c r="AW336" i="1"/>
  <c r="AW326" i="1"/>
  <c r="AW327" i="1"/>
  <c r="AW328" i="1"/>
  <c r="AW192" i="1"/>
  <c r="AW330" i="1"/>
  <c r="AW38" i="1"/>
  <c r="AW332" i="1"/>
  <c r="AW333" i="1"/>
  <c r="AW334" i="1"/>
  <c r="AW337" i="1"/>
  <c r="AW345" i="1"/>
  <c r="AW352" i="1"/>
  <c r="AW338" i="1"/>
  <c r="AW205" i="1"/>
  <c r="AW340" i="1"/>
  <c r="AW341" i="1"/>
  <c r="AW342" i="1"/>
  <c r="AW343" i="1"/>
  <c r="AW344" i="1"/>
  <c r="AW360" i="1"/>
  <c r="AW346" i="1"/>
  <c r="AW347" i="1"/>
  <c r="AW348" i="1"/>
  <c r="AW349" i="1"/>
  <c r="AW350" i="1"/>
  <c r="AW351" i="1"/>
  <c r="AW252" i="1"/>
  <c r="AW353" i="1"/>
  <c r="AW354" i="1"/>
  <c r="AW355" i="1"/>
  <c r="AW331" i="1"/>
  <c r="AW357" i="1"/>
  <c r="AW358" i="1"/>
  <c r="AW359" i="1"/>
  <c r="AW258" i="1"/>
  <c r="AW361" i="1"/>
  <c r="AW362" i="1"/>
  <c r="AW363" i="1"/>
  <c r="AW364" i="1"/>
  <c r="AW404" i="1"/>
  <c r="AW365" i="1"/>
  <c r="AW366" i="1"/>
  <c r="AW368" i="1"/>
  <c r="AW369" i="1"/>
  <c r="AW367" i="1"/>
  <c r="AW371" i="1"/>
  <c r="AW372" i="1"/>
  <c r="AW373" i="1"/>
  <c r="AW370" i="1"/>
  <c r="AW375" i="1"/>
  <c r="AW376" i="1"/>
  <c r="AW377" i="1"/>
  <c r="AW378" i="1"/>
  <c r="AW379" i="1"/>
  <c r="AW380" i="1"/>
  <c r="AW381" i="1"/>
  <c r="AW382" i="1"/>
  <c r="AW383" i="1"/>
  <c r="AW265" i="1"/>
  <c r="AW385" i="1"/>
  <c r="AW386" i="1"/>
  <c r="AW387" i="1"/>
  <c r="AW388" i="1"/>
  <c r="AW389" i="1"/>
  <c r="AW390" i="1"/>
  <c r="AW391" i="1"/>
  <c r="AW374" i="1"/>
  <c r="AW393" i="1"/>
  <c r="AW394" i="1"/>
  <c r="AW395" i="1"/>
  <c r="AW407" i="1"/>
  <c r="AW397" i="1"/>
  <c r="AW398" i="1"/>
  <c r="AW399" i="1"/>
  <c r="AW400" i="1"/>
  <c r="AW401" i="1"/>
  <c r="AW402" i="1"/>
  <c r="AW206" i="1"/>
  <c r="AW384" i="1"/>
  <c r="AW405" i="1"/>
  <c r="AW392" i="1"/>
  <c r="AW396" i="1"/>
  <c r="AW273" i="1"/>
  <c r="AW409" i="1"/>
  <c r="AW410" i="1"/>
  <c r="AW411" i="1"/>
  <c r="AW412" i="1"/>
  <c r="AW413" i="1"/>
  <c r="AW414" i="1"/>
  <c r="AW415" i="1"/>
  <c r="AW416" i="1"/>
  <c r="AW417" i="1"/>
  <c r="AW96" i="1"/>
  <c r="AW419" i="1"/>
  <c r="AW420" i="1"/>
  <c r="AW421" i="1"/>
  <c r="AW422" i="1"/>
  <c r="AW423" i="1"/>
  <c r="AW424" i="1"/>
  <c r="AW425" i="1"/>
  <c r="AW426" i="1"/>
  <c r="AW427" i="1"/>
  <c r="AW428" i="1"/>
  <c r="AW429" i="1"/>
  <c r="AW430" i="1"/>
  <c r="AW431" i="1"/>
  <c r="AW432" i="1"/>
  <c r="AW356" i="1"/>
  <c r="AW237" i="1"/>
  <c r="AW176" i="1"/>
  <c r="AW439" i="1"/>
  <c r="AW173" i="1"/>
  <c r="AW190" i="1"/>
  <c r="AW433" i="1"/>
  <c r="AW440" i="1"/>
  <c r="AW441" i="1"/>
  <c r="AW263" i="1"/>
  <c r="AW446" i="1"/>
  <c r="AW435" i="1"/>
  <c r="AW48" i="1"/>
  <c r="AW444" i="1"/>
  <c r="AW447" i="1"/>
  <c r="AW448" i="1"/>
  <c r="AW449" i="1"/>
  <c r="AW450" i="1"/>
  <c r="AW451" i="1"/>
  <c r="AW452" i="1"/>
  <c r="AW453" i="1"/>
  <c r="AW454" i="1"/>
  <c r="AW455" i="1"/>
  <c r="AW456" i="1"/>
  <c r="AW457" i="1"/>
  <c r="AW72" i="1"/>
  <c r="AW459" i="1"/>
  <c r="AW460" i="1"/>
  <c r="AW83" i="1"/>
  <c r="AW462" i="1"/>
  <c r="AW463" i="1"/>
  <c r="AW464" i="1"/>
  <c r="AW465" i="1"/>
  <c r="AW466" i="1"/>
  <c r="AW467" i="1"/>
  <c r="AW468" i="1"/>
  <c r="AW469" i="1"/>
  <c r="AW470" i="1"/>
  <c r="AW471" i="1"/>
  <c r="AW472" i="1"/>
  <c r="AW473" i="1"/>
  <c r="AW474" i="1"/>
  <c r="AW475" i="1"/>
  <c r="AW476" i="1"/>
  <c r="AW477" i="1"/>
  <c r="AW478" i="1"/>
  <c r="AW479" i="1"/>
  <c r="AW480" i="1"/>
  <c r="AW481" i="1"/>
  <c r="AW482" i="1"/>
  <c r="AW483" i="1"/>
  <c r="AW484" i="1"/>
  <c r="AW485" i="1"/>
  <c r="AW486" i="1"/>
  <c r="AW487" i="1"/>
  <c r="AW488" i="1"/>
  <c r="AW489" i="1"/>
  <c r="AW490" i="1"/>
  <c r="AW491" i="1"/>
  <c r="AW492" i="1"/>
  <c r="AW493" i="1"/>
  <c r="AW494" i="1"/>
  <c r="AW495" i="1"/>
  <c r="AW496" i="1"/>
  <c r="AW406" i="1"/>
  <c r="AW498" i="1"/>
  <c r="AW499" i="1"/>
  <c r="AW500" i="1"/>
  <c r="AW501" i="1"/>
  <c r="AW502" i="1"/>
  <c r="AW503" i="1"/>
  <c r="AW504" i="1"/>
  <c r="AW505" i="1"/>
  <c r="AW506" i="1"/>
  <c r="AW507" i="1"/>
  <c r="AW508" i="1"/>
  <c r="AW509" i="1"/>
  <c r="AW510" i="1"/>
  <c r="AW511" i="1"/>
  <c r="AW512" i="1"/>
  <c r="AW513" i="1"/>
  <c r="AW514" i="1"/>
  <c r="AW515" i="1"/>
  <c r="AW516" i="1"/>
  <c r="AW517" i="1"/>
  <c r="AW518" i="1"/>
  <c r="AW519" i="1"/>
  <c r="AW520" i="1"/>
  <c r="AW521" i="1"/>
  <c r="AW522" i="1"/>
  <c r="AW523" i="1"/>
  <c r="AW524" i="1"/>
  <c r="AW525" i="1"/>
  <c r="AW526" i="1"/>
  <c r="AW403" i="1"/>
  <c r="AW528" i="1"/>
  <c r="AW529" i="1"/>
  <c r="AW5" i="1"/>
  <c r="I82" i="5" l="1"/>
  <c r="K79" i="5"/>
  <c r="L79" i="5"/>
  <c r="M79" i="5"/>
  <c r="N79" i="5"/>
  <c r="I79" i="5"/>
  <c r="J79" i="5"/>
  <c r="J85" i="5" s="1"/>
  <c r="N76" i="5"/>
  <c r="K83" i="5"/>
  <c r="AV21" i="1" l="1"/>
  <c r="BG21" i="1"/>
  <c r="AX21" i="1"/>
  <c r="AZ21" i="1"/>
  <c r="BA21" i="1"/>
  <c r="BB21" i="1"/>
  <c r="BC21" i="1"/>
  <c r="BD21" i="1"/>
  <c r="BI21" i="1"/>
  <c r="BJ21" i="1"/>
  <c r="BK21" i="1"/>
  <c r="BL21" i="1"/>
  <c r="BN21" i="1"/>
  <c r="BO21" i="1"/>
  <c r="BP21" i="1"/>
  <c r="BQ21" i="1"/>
  <c r="BR21" i="1"/>
  <c r="EX21" i="1" s="1"/>
  <c r="BS21" i="1"/>
  <c r="EY21" i="1" s="1"/>
  <c r="BT21" i="1"/>
  <c r="EZ21" i="1" s="1"/>
  <c r="BU21" i="1"/>
  <c r="FA21" i="1" s="1"/>
  <c r="BV21" i="1"/>
  <c r="FB21" i="1" s="1"/>
  <c r="BW21" i="1"/>
  <c r="FC21" i="1" s="1"/>
  <c r="BX21" i="1"/>
  <c r="FD21" i="1" s="1"/>
  <c r="BY21" i="1"/>
  <c r="FE21" i="1" s="1"/>
  <c r="DG21" i="1"/>
  <c r="DH21" i="1" s="1"/>
  <c r="DI21" i="1" s="1"/>
  <c r="GL21" i="1" s="1"/>
  <c r="FF21" i="1"/>
  <c r="FG21" i="1"/>
  <c r="FH21" i="1"/>
  <c r="FI21" i="1"/>
  <c r="FJ21" i="1"/>
  <c r="FK21" i="1"/>
  <c r="FL21" i="1"/>
  <c r="FM21" i="1"/>
  <c r="FN21" i="1"/>
  <c r="FO21" i="1"/>
  <c r="FP21" i="1"/>
  <c r="FQ21" i="1"/>
  <c r="FR21" i="1"/>
  <c r="FS21" i="1"/>
  <c r="FT21" i="1"/>
  <c r="FU21" i="1"/>
  <c r="FV21" i="1"/>
  <c r="FW21" i="1"/>
  <c r="FX21" i="1"/>
  <c r="FY21" i="1"/>
  <c r="FZ21" i="1"/>
  <c r="GA21" i="1"/>
  <c r="GB21" i="1"/>
  <c r="GC21" i="1"/>
  <c r="GD21" i="1"/>
  <c r="GE21" i="1"/>
  <c r="GF21" i="1"/>
  <c r="GG21" i="1"/>
  <c r="GH21" i="1"/>
  <c r="GI21" i="1"/>
  <c r="GJ21" i="1"/>
  <c r="GK21" i="1"/>
  <c r="AV523" i="1"/>
  <c r="BG523" i="1"/>
  <c r="AX523" i="1"/>
  <c r="AZ523" i="1"/>
  <c r="BA523" i="1"/>
  <c r="BB523" i="1"/>
  <c r="BC523" i="1"/>
  <c r="BD523" i="1"/>
  <c r="BI523" i="1"/>
  <c r="BJ523" i="1"/>
  <c r="BK523" i="1"/>
  <c r="BL523" i="1"/>
  <c r="BN523" i="1"/>
  <c r="BO523" i="1"/>
  <c r="BP523" i="1"/>
  <c r="BQ523" i="1"/>
  <c r="BR523" i="1"/>
  <c r="EX523" i="1" s="1"/>
  <c r="BS523" i="1"/>
  <c r="EY523" i="1" s="1"/>
  <c r="BT523" i="1"/>
  <c r="EZ523" i="1" s="1"/>
  <c r="BU523" i="1"/>
  <c r="FA523" i="1" s="1"/>
  <c r="BV523" i="1"/>
  <c r="FB523" i="1" s="1"/>
  <c r="BW523" i="1"/>
  <c r="FC523" i="1" s="1"/>
  <c r="BX523" i="1"/>
  <c r="FD523" i="1" s="1"/>
  <c r="BY523" i="1"/>
  <c r="FE523" i="1" s="1"/>
  <c r="DG523" i="1"/>
  <c r="DH523" i="1" s="1"/>
  <c r="DI523" i="1" s="1"/>
  <c r="DJ523" i="1" s="1"/>
  <c r="FF523" i="1"/>
  <c r="FG523" i="1"/>
  <c r="FH523" i="1"/>
  <c r="FI523" i="1"/>
  <c r="FJ523" i="1"/>
  <c r="FK523" i="1"/>
  <c r="FL523" i="1"/>
  <c r="FM523" i="1"/>
  <c r="FN523" i="1"/>
  <c r="FO523" i="1"/>
  <c r="FP523" i="1"/>
  <c r="FQ523" i="1"/>
  <c r="FR523" i="1"/>
  <c r="FS523" i="1"/>
  <c r="FT523" i="1"/>
  <c r="FU523" i="1"/>
  <c r="FV523" i="1"/>
  <c r="FW523" i="1"/>
  <c r="FX523" i="1"/>
  <c r="FY523" i="1"/>
  <c r="FZ523" i="1"/>
  <c r="GA523" i="1"/>
  <c r="GB523" i="1"/>
  <c r="GC523" i="1"/>
  <c r="GD523" i="1"/>
  <c r="GE523" i="1"/>
  <c r="GF523" i="1"/>
  <c r="GG523" i="1"/>
  <c r="GH523" i="1"/>
  <c r="GI523" i="1"/>
  <c r="GJ523" i="1"/>
  <c r="GK523" i="1"/>
  <c r="AV271" i="1"/>
  <c r="BG271" i="1"/>
  <c r="AX271" i="1"/>
  <c r="AZ271" i="1"/>
  <c r="BA271" i="1"/>
  <c r="BB271" i="1"/>
  <c r="BC271" i="1"/>
  <c r="BD271" i="1"/>
  <c r="BI271" i="1"/>
  <c r="BJ271" i="1"/>
  <c r="BK271" i="1"/>
  <c r="BL271" i="1"/>
  <c r="BN271" i="1"/>
  <c r="BO271" i="1"/>
  <c r="BP271" i="1"/>
  <c r="BQ271" i="1"/>
  <c r="BR271" i="1"/>
  <c r="EX271" i="1" s="1"/>
  <c r="BS271" i="1"/>
  <c r="EY271" i="1" s="1"/>
  <c r="BT271" i="1"/>
  <c r="EZ271" i="1" s="1"/>
  <c r="BU271" i="1"/>
  <c r="FA271" i="1" s="1"/>
  <c r="BV271" i="1"/>
  <c r="FB271" i="1" s="1"/>
  <c r="BW271" i="1"/>
  <c r="FC271" i="1" s="1"/>
  <c r="BX271" i="1"/>
  <c r="FD271" i="1" s="1"/>
  <c r="BY271" i="1"/>
  <c r="FE271" i="1" s="1"/>
  <c r="DG271" i="1"/>
  <c r="DH271" i="1" s="1"/>
  <c r="DI271" i="1" s="1"/>
  <c r="GL271" i="1" s="1"/>
  <c r="FF271" i="1"/>
  <c r="FG271" i="1"/>
  <c r="FH271" i="1"/>
  <c r="FI271" i="1"/>
  <c r="FJ271" i="1"/>
  <c r="FK271" i="1"/>
  <c r="FL271" i="1"/>
  <c r="FM271" i="1"/>
  <c r="FN271" i="1"/>
  <c r="FO271" i="1"/>
  <c r="FP271" i="1"/>
  <c r="FQ271" i="1"/>
  <c r="FR271" i="1"/>
  <c r="FS271" i="1"/>
  <c r="FT271" i="1"/>
  <c r="FU271" i="1"/>
  <c r="FV271" i="1"/>
  <c r="FW271" i="1"/>
  <c r="FX271" i="1"/>
  <c r="FY271" i="1"/>
  <c r="FZ271" i="1"/>
  <c r="GA271" i="1"/>
  <c r="GB271" i="1"/>
  <c r="GC271" i="1"/>
  <c r="GD271" i="1"/>
  <c r="GE271" i="1"/>
  <c r="GF271" i="1"/>
  <c r="GG271" i="1"/>
  <c r="GH271" i="1"/>
  <c r="GI271" i="1"/>
  <c r="GJ271" i="1"/>
  <c r="GK271" i="1"/>
  <c r="AV86" i="1"/>
  <c r="BG86" i="1"/>
  <c r="AX86" i="1"/>
  <c r="AZ86" i="1"/>
  <c r="BA86" i="1"/>
  <c r="BB86" i="1"/>
  <c r="BC86" i="1"/>
  <c r="BD86" i="1"/>
  <c r="BI86" i="1"/>
  <c r="BJ86" i="1"/>
  <c r="BK86" i="1"/>
  <c r="BL86" i="1"/>
  <c r="BN86" i="1"/>
  <c r="BO86" i="1"/>
  <c r="BP86" i="1"/>
  <c r="BQ86" i="1"/>
  <c r="BR86" i="1"/>
  <c r="EX86" i="1" s="1"/>
  <c r="BS86" i="1"/>
  <c r="EY86" i="1" s="1"/>
  <c r="BT86" i="1"/>
  <c r="EZ86" i="1" s="1"/>
  <c r="BU86" i="1"/>
  <c r="FA86" i="1" s="1"/>
  <c r="BV86" i="1"/>
  <c r="FB86" i="1" s="1"/>
  <c r="BW86" i="1"/>
  <c r="FC86" i="1" s="1"/>
  <c r="BX86" i="1"/>
  <c r="FD86" i="1" s="1"/>
  <c r="BY86" i="1"/>
  <c r="FE86" i="1" s="1"/>
  <c r="DG86" i="1"/>
  <c r="DH86" i="1" s="1"/>
  <c r="DI86" i="1" s="1"/>
  <c r="GL86" i="1" s="1"/>
  <c r="FF86" i="1"/>
  <c r="FG86" i="1"/>
  <c r="FH86" i="1"/>
  <c r="FI86" i="1"/>
  <c r="FJ86" i="1"/>
  <c r="FK86" i="1"/>
  <c r="FL86" i="1"/>
  <c r="FM86" i="1"/>
  <c r="FN86" i="1"/>
  <c r="FO86" i="1"/>
  <c r="FP86" i="1"/>
  <c r="FQ86" i="1"/>
  <c r="FR86" i="1"/>
  <c r="FS86" i="1"/>
  <c r="FT86" i="1"/>
  <c r="FU86" i="1"/>
  <c r="FV86" i="1"/>
  <c r="FW86" i="1"/>
  <c r="FX86" i="1"/>
  <c r="FY86" i="1"/>
  <c r="FZ86" i="1"/>
  <c r="GA86" i="1"/>
  <c r="GB86" i="1"/>
  <c r="GC86" i="1"/>
  <c r="GD86" i="1"/>
  <c r="GE86" i="1"/>
  <c r="GF86" i="1"/>
  <c r="GG86" i="1"/>
  <c r="GH86" i="1"/>
  <c r="GI86" i="1"/>
  <c r="GJ86" i="1"/>
  <c r="GK86" i="1"/>
  <c r="AV342" i="1"/>
  <c r="BG342" i="1"/>
  <c r="AX342" i="1"/>
  <c r="AZ342" i="1"/>
  <c r="BA342" i="1"/>
  <c r="BB342" i="1"/>
  <c r="BC342" i="1"/>
  <c r="BD342" i="1"/>
  <c r="BI342" i="1"/>
  <c r="BJ342" i="1"/>
  <c r="BK342" i="1"/>
  <c r="BL342" i="1"/>
  <c r="BN342" i="1"/>
  <c r="BO342" i="1"/>
  <c r="BP342" i="1"/>
  <c r="BQ342" i="1"/>
  <c r="BR342" i="1"/>
  <c r="EX342" i="1" s="1"/>
  <c r="BS342" i="1"/>
  <c r="EY342" i="1" s="1"/>
  <c r="BT342" i="1"/>
  <c r="EZ342" i="1" s="1"/>
  <c r="BU342" i="1"/>
  <c r="FA342" i="1" s="1"/>
  <c r="BV342" i="1"/>
  <c r="FB342" i="1" s="1"/>
  <c r="BW342" i="1"/>
  <c r="FC342" i="1" s="1"/>
  <c r="BX342" i="1"/>
  <c r="FD342" i="1" s="1"/>
  <c r="BY342" i="1"/>
  <c r="FE342" i="1" s="1"/>
  <c r="DG342" i="1"/>
  <c r="DH342" i="1" s="1"/>
  <c r="DI342" i="1" s="1"/>
  <c r="FF342" i="1"/>
  <c r="FG342" i="1"/>
  <c r="FH342" i="1"/>
  <c r="FI342" i="1"/>
  <c r="FJ342" i="1"/>
  <c r="FK342" i="1"/>
  <c r="FL342" i="1"/>
  <c r="FM342" i="1"/>
  <c r="FN342" i="1"/>
  <c r="FO342" i="1"/>
  <c r="FP342" i="1"/>
  <c r="FQ342" i="1"/>
  <c r="FR342" i="1"/>
  <c r="FS342" i="1"/>
  <c r="FT342" i="1"/>
  <c r="FU342" i="1"/>
  <c r="FV342" i="1"/>
  <c r="FW342" i="1"/>
  <c r="FX342" i="1"/>
  <c r="FY342" i="1"/>
  <c r="FZ342" i="1"/>
  <c r="GA342" i="1"/>
  <c r="GB342" i="1"/>
  <c r="GC342" i="1"/>
  <c r="GD342" i="1"/>
  <c r="GE342" i="1"/>
  <c r="GF342" i="1"/>
  <c r="GG342" i="1"/>
  <c r="GH342" i="1"/>
  <c r="GI342" i="1"/>
  <c r="GJ342" i="1"/>
  <c r="GK342" i="1"/>
  <c r="AV33" i="1"/>
  <c r="BG33" i="1"/>
  <c r="AX33" i="1"/>
  <c r="AZ33" i="1"/>
  <c r="BA33" i="1"/>
  <c r="BB33" i="1"/>
  <c r="BC33" i="1"/>
  <c r="BD33" i="1"/>
  <c r="BI33" i="1"/>
  <c r="BJ33" i="1"/>
  <c r="BK33" i="1"/>
  <c r="BL33" i="1"/>
  <c r="BN33" i="1"/>
  <c r="BO33" i="1"/>
  <c r="BP33" i="1"/>
  <c r="BQ33" i="1"/>
  <c r="BR33" i="1"/>
  <c r="EX33" i="1" s="1"/>
  <c r="BS33" i="1"/>
  <c r="EY33" i="1" s="1"/>
  <c r="BT33" i="1"/>
  <c r="EZ33" i="1" s="1"/>
  <c r="BU33" i="1"/>
  <c r="FA33" i="1" s="1"/>
  <c r="BV33" i="1"/>
  <c r="FB33" i="1" s="1"/>
  <c r="BW33" i="1"/>
  <c r="FC33" i="1" s="1"/>
  <c r="BX33" i="1"/>
  <c r="FD33" i="1" s="1"/>
  <c r="BY33" i="1"/>
  <c r="FE33" i="1" s="1"/>
  <c r="DG33" i="1"/>
  <c r="DH33" i="1" s="1"/>
  <c r="DI33" i="1" s="1"/>
  <c r="FF33" i="1"/>
  <c r="FG33" i="1"/>
  <c r="FH33" i="1"/>
  <c r="FI33" i="1"/>
  <c r="FJ33" i="1"/>
  <c r="FK33" i="1"/>
  <c r="FL33" i="1"/>
  <c r="FM33" i="1"/>
  <c r="FN33" i="1"/>
  <c r="FO33" i="1"/>
  <c r="FP33" i="1"/>
  <c r="FQ33" i="1"/>
  <c r="FR33" i="1"/>
  <c r="FS33" i="1"/>
  <c r="FT33" i="1"/>
  <c r="FU33" i="1"/>
  <c r="FV33" i="1"/>
  <c r="FW33" i="1"/>
  <c r="FX33" i="1"/>
  <c r="FY33" i="1"/>
  <c r="FZ33" i="1"/>
  <c r="GA33" i="1"/>
  <c r="GB33" i="1"/>
  <c r="GC33" i="1"/>
  <c r="GD33" i="1"/>
  <c r="GE33" i="1"/>
  <c r="GF33" i="1"/>
  <c r="GG33" i="1"/>
  <c r="GH33" i="1"/>
  <c r="GI33" i="1"/>
  <c r="GJ33" i="1"/>
  <c r="GK33" i="1"/>
  <c r="AV71" i="1"/>
  <c r="BG71" i="1"/>
  <c r="AX71" i="1"/>
  <c r="AZ71" i="1"/>
  <c r="BA71" i="1"/>
  <c r="BB71" i="1"/>
  <c r="BC71" i="1"/>
  <c r="BD71" i="1"/>
  <c r="BI71" i="1"/>
  <c r="BJ71" i="1"/>
  <c r="BK71" i="1"/>
  <c r="BL71" i="1"/>
  <c r="BN71" i="1"/>
  <c r="BO71" i="1"/>
  <c r="BP71" i="1"/>
  <c r="BQ71" i="1"/>
  <c r="BR71" i="1"/>
  <c r="EX71" i="1" s="1"/>
  <c r="BS71" i="1"/>
  <c r="EY71" i="1" s="1"/>
  <c r="BT71" i="1"/>
  <c r="EZ71" i="1" s="1"/>
  <c r="BU71" i="1"/>
  <c r="FA71" i="1" s="1"/>
  <c r="BV71" i="1"/>
  <c r="FB71" i="1" s="1"/>
  <c r="BW71" i="1"/>
  <c r="FC71" i="1" s="1"/>
  <c r="BX71" i="1"/>
  <c r="FD71" i="1" s="1"/>
  <c r="BY71" i="1"/>
  <c r="FE71" i="1" s="1"/>
  <c r="DG71" i="1"/>
  <c r="DH71" i="1" s="1"/>
  <c r="DI71" i="1" s="1"/>
  <c r="GL71" i="1" s="1"/>
  <c r="FF71" i="1"/>
  <c r="FG71" i="1"/>
  <c r="FH71" i="1"/>
  <c r="FI71" i="1"/>
  <c r="FJ71" i="1"/>
  <c r="FK71" i="1"/>
  <c r="FL71" i="1"/>
  <c r="FM71" i="1"/>
  <c r="FN71" i="1"/>
  <c r="FO71" i="1"/>
  <c r="FP71" i="1"/>
  <c r="FQ71" i="1"/>
  <c r="FR71" i="1"/>
  <c r="FS71" i="1"/>
  <c r="FT71" i="1"/>
  <c r="FU71" i="1"/>
  <c r="FV71" i="1"/>
  <c r="FW71" i="1"/>
  <c r="FX71" i="1"/>
  <c r="FY71" i="1"/>
  <c r="FZ71" i="1"/>
  <c r="GA71" i="1"/>
  <c r="GB71" i="1"/>
  <c r="GC71" i="1"/>
  <c r="GD71" i="1"/>
  <c r="GE71" i="1"/>
  <c r="GF71" i="1"/>
  <c r="GG71" i="1"/>
  <c r="GH71" i="1"/>
  <c r="GI71" i="1"/>
  <c r="GJ71" i="1"/>
  <c r="GK71" i="1"/>
  <c r="BM86" i="1" l="1"/>
  <c r="DJ21" i="1"/>
  <c r="DK21" i="1" s="1"/>
  <c r="GN21" i="1" s="1"/>
  <c r="BH33" i="1"/>
  <c r="BM21" i="1"/>
  <c r="DJ33" i="1"/>
  <c r="DK33" i="1" s="1"/>
  <c r="DL33" i="1" s="1"/>
  <c r="GL33" i="1"/>
  <c r="DJ71" i="1"/>
  <c r="DK71" i="1" s="1"/>
  <c r="GN71" i="1" s="1"/>
  <c r="BF342" i="1"/>
  <c r="BE342" i="1" s="1"/>
  <c r="HZ271" i="1"/>
  <c r="HZ86" i="1"/>
  <c r="BH86" i="1"/>
  <c r="BF523" i="1"/>
  <c r="BE523" i="1" s="1"/>
  <c r="BM271" i="1"/>
  <c r="BM33" i="1"/>
  <c r="HZ21" i="1"/>
  <c r="HZ523" i="1"/>
  <c r="BF21" i="1"/>
  <c r="BE21" i="1" s="1"/>
  <c r="BF71" i="1"/>
  <c r="BE71" i="1" s="1"/>
  <c r="BF86" i="1"/>
  <c r="BE86" i="1" s="1"/>
  <c r="BH342" i="1"/>
  <c r="DJ271" i="1"/>
  <c r="BM342" i="1"/>
  <c r="HZ342" i="1"/>
  <c r="BH21" i="1"/>
  <c r="BM523" i="1"/>
  <c r="BM71" i="1"/>
  <c r="DJ86" i="1"/>
  <c r="BH271" i="1"/>
  <c r="BH523" i="1"/>
  <c r="BF271" i="1"/>
  <c r="BE271" i="1" s="1"/>
  <c r="HZ71" i="1"/>
  <c r="BH71" i="1"/>
  <c r="GL342" i="1"/>
  <c r="DJ342" i="1"/>
  <c r="DK523" i="1"/>
  <c r="GM523" i="1"/>
  <c r="HZ33" i="1"/>
  <c r="GL523" i="1"/>
  <c r="BF33" i="1"/>
  <c r="BE33" i="1" s="1"/>
  <c r="K82" i="5"/>
  <c r="L82" i="5"/>
  <c r="M82" i="5"/>
  <c r="N82" i="5"/>
  <c r="J82" i="5"/>
  <c r="K52" i="5"/>
  <c r="L52" i="5"/>
  <c r="M52" i="5"/>
  <c r="L83" i="5"/>
  <c r="M83" i="5"/>
  <c r="N83" i="5"/>
  <c r="I83" i="5"/>
  <c r="J75" i="5"/>
  <c r="K75" i="5"/>
  <c r="L75" i="5"/>
  <c r="M75" i="5"/>
  <c r="N75" i="5"/>
  <c r="K76" i="5"/>
  <c r="L76" i="5"/>
  <c r="M76" i="5"/>
  <c r="J77" i="5"/>
  <c r="K77" i="5"/>
  <c r="L77" i="5"/>
  <c r="M77" i="5"/>
  <c r="N77" i="5"/>
  <c r="J78" i="5"/>
  <c r="K78" i="5"/>
  <c r="L78" i="5"/>
  <c r="M78" i="5"/>
  <c r="N78" i="5"/>
  <c r="J80" i="5"/>
  <c r="K80" i="5"/>
  <c r="L80" i="5"/>
  <c r="M80" i="5"/>
  <c r="N80" i="5"/>
  <c r="K81" i="5"/>
  <c r="L81" i="5"/>
  <c r="M81" i="5"/>
  <c r="N81" i="5"/>
  <c r="I78" i="5"/>
  <c r="I76" i="5"/>
  <c r="I75" i="5"/>
  <c r="I81" i="5"/>
  <c r="I80" i="5"/>
  <c r="I77" i="5"/>
  <c r="K59" i="5" l="1"/>
  <c r="AY86" i="1"/>
  <c r="DL71" i="1"/>
  <c r="DM71" i="1" s="1"/>
  <c r="GM21" i="1"/>
  <c r="DL21" i="1"/>
  <c r="DM21" i="1" s="1"/>
  <c r="GM71" i="1"/>
  <c r="AY21" i="1"/>
  <c r="AY71" i="1"/>
  <c r="GM33" i="1"/>
  <c r="AY271" i="1"/>
  <c r="AY342" i="1"/>
  <c r="AY33" i="1"/>
  <c r="AY523" i="1"/>
  <c r="GN33" i="1"/>
  <c r="DK86" i="1"/>
  <c r="GM86" i="1"/>
  <c r="DK271" i="1"/>
  <c r="GM271" i="1"/>
  <c r="DK342" i="1"/>
  <c r="GM342" i="1"/>
  <c r="DM33" i="1"/>
  <c r="GO33" i="1"/>
  <c r="DL523" i="1"/>
  <c r="GN523" i="1"/>
  <c r="N59" i="5"/>
  <c r="K85" i="5"/>
  <c r="K86" i="5" s="1"/>
  <c r="I85" i="5"/>
  <c r="I86" i="5" s="1"/>
  <c r="M85" i="5"/>
  <c r="M86" i="5" s="1"/>
  <c r="L59" i="5"/>
  <c r="L85" i="5"/>
  <c r="L86" i="5" s="1"/>
  <c r="M59" i="5"/>
  <c r="N85" i="5"/>
  <c r="N86" i="5" s="1"/>
  <c r="Q15" i="5"/>
  <c r="Q14" i="5"/>
  <c r="Z15" i="5"/>
  <c r="Y15" i="5"/>
  <c r="X15" i="5"/>
  <c r="W15" i="5"/>
  <c r="V15" i="5"/>
  <c r="U15" i="5"/>
  <c r="T15" i="5"/>
  <c r="S15" i="5"/>
  <c r="R15" i="5"/>
  <c r="Z14" i="5"/>
  <c r="Y14" i="5"/>
  <c r="X14" i="5"/>
  <c r="W14" i="5"/>
  <c r="V14" i="5"/>
  <c r="U14" i="5"/>
  <c r="T14" i="5"/>
  <c r="S14" i="5"/>
  <c r="R14" i="5"/>
  <c r="R44" i="5"/>
  <c r="S44" i="5"/>
  <c r="T44" i="5"/>
  <c r="U44" i="5"/>
  <c r="V44" i="5"/>
  <c r="W44" i="5"/>
  <c r="X44" i="5"/>
  <c r="Y44" i="5"/>
  <c r="Z44" i="5"/>
  <c r="R45" i="5"/>
  <c r="S45" i="5"/>
  <c r="T45" i="5"/>
  <c r="U45" i="5"/>
  <c r="V45" i="5"/>
  <c r="W45" i="5"/>
  <c r="X45" i="5"/>
  <c r="Y45" i="5"/>
  <c r="Z45" i="5"/>
  <c r="R46" i="5"/>
  <c r="S46" i="5"/>
  <c r="T46" i="5"/>
  <c r="U46" i="5"/>
  <c r="V46" i="5"/>
  <c r="W46" i="5"/>
  <c r="X46" i="5"/>
  <c r="Y46" i="5"/>
  <c r="Z46" i="5"/>
  <c r="R47" i="5"/>
  <c r="S47" i="5"/>
  <c r="T47" i="5"/>
  <c r="U47" i="5"/>
  <c r="V47" i="5"/>
  <c r="W47" i="5"/>
  <c r="X47" i="5"/>
  <c r="Y47" i="5"/>
  <c r="Z47" i="5"/>
  <c r="R48" i="5"/>
  <c r="S48" i="5"/>
  <c r="T48" i="5"/>
  <c r="U48" i="5"/>
  <c r="V48" i="5"/>
  <c r="W48" i="5"/>
  <c r="X48" i="5"/>
  <c r="Y48" i="5"/>
  <c r="Z48" i="5"/>
  <c r="Z43" i="5"/>
  <c r="Y43" i="5"/>
  <c r="X43" i="5"/>
  <c r="W43" i="5"/>
  <c r="V43" i="5"/>
  <c r="U43" i="5"/>
  <c r="T43" i="5"/>
  <c r="S43" i="5"/>
  <c r="R43" i="5"/>
  <c r="GO71" i="1" l="1"/>
  <c r="GO21" i="1"/>
  <c r="DL271" i="1"/>
  <c r="GN271" i="1"/>
  <c r="DL86" i="1"/>
  <c r="GN86" i="1"/>
  <c r="DL342" i="1"/>
  <c r="GN342" i="1"/>
  <c r="GP33" i="1"/>
  <c r="IA33" i="1" s="1"/>
  <c r="IB33" i="1" s="1"/>
  <c r="DN33" i="1"/>
  <c r="DN21" i="1"/>
  <c r="GP21" i="1"/>
  <c r="DM523" i="1"/>
  <c r="GO523" i="1"/>
  <c r="GP71" i="1"/>
  <c r="DN71" i="1"/>
  <c r="AV127" i="1"/>
  <c r="AV420" i="1"/>
  <c r="AV77" i="1"/>
  <c r="AV42" i="1"/>
  <c r="AV7" i="1"/>
  <c r="AV53" i="1"/>
  <c r="AV299" i="1"/>
  <c r="AV27" i="1"/>
  <c r="AV68" i="1"/>
  <c r="AV421" i="1"/>
  <c r="AV266" i="1"/>
  <c r="AV195" i="1"/>
  <c r="AV163" i="1"/>
  <c r="AV241" i="1"/>
  <c r="AV82" i="1"/>
  <c r="AV70" i="1"/>
  <c r="AV6" i="1"/>
  <c r="AV207" i="1"/>
  <c r="AV188" i="1"/>
  <c r="AV223" i="1"/>
  <c r="AV4" i="1"/>
  <c r="AV334" i="1"/>
  <c r="AV354" i="1"/>
  <c r="AV397" i="1"/>
  <c r="AV344" i="1"/>
  <c r="AV63" i="1"/>
  <c r="AV387" i="1"/>
  <c r="AV305" i="1"/>
  <c r="AV368" i="1"/>
  <c r="AV279" i="1"/>
  <c r="AV338" i="1"/>
  <c r="AV47" i="1"/>
  <c r="AV293" i="1"/>
  <c r="AV371" i="1"/>
  <c r="AV422" i="1"/>
  <c r="AV120" i="1"/>
  <c r="AV26" i="1"/>
  <c r="AV152" i="1"/>
  <c r="AV81" i="1"/>
  <c r="AV320" i="1"/>
  <c r="AV423" i="1"/>
  <c r="AV227" i="1"/>
  <c r="AV160" i="1"/>
  <c r="AV218" i="1"/>
  <c r="AV288" i="1"/>
  <c r="AV204" i="1"/>
  <c r="AV424" i="1"/>
  <c r="AV362" i="1"/>
  <c r="AV25" i="1"/>
  <c r="AV402" i="1"/>
  <c r="AV276" i="1"/>
  <c r="AV409" i="1"/>
  <c r="AV425" i="1"/>
  <c r="AV426" i="1"/>
  <c r="AV427" i="1"/>
  <c r="AV428" i="1"/>
  <c r="AV103" i="1"/>
  <c r="AV429" i="1"/>
  <c r="AV430" i="1"/>
  <c r="AV431" i="1"/>
  <c r="AV328" i="1"/>
  <c r="AV432" i="1"/>
  <c r="AV15" i="1"/>
  <c r="AV38" i="1"/>
  <c r="AV209" i="1"/>
  <c r="AV180" i="1"/>
  <c r="AV331" i="1"/>
  <c r="AV31" i="1"/>
  <c r="AV434" i="1"/>
  <c r="AV356" i="1"/>
  <c r="AV118" i="1"/>
  <c r="AV9" i="1"/>
  <c r="AV106" i="1"/>
  <c r="AV237" i="1"/>
  <c r="AV130" i="1"/>
  <c r="AV147" i="1"/>
  <c r="AV435" i="1"/>
  <c r="AV443" i="1"/>
  <c r="AV51" i="1"/>
  <c r="AV48" i="1"/>
  <c r="AV437" i="1"/>
  <c r="AV176" i="1"/>
  <c r="AV438" i="1"/>
  <c r="AV303" i="1"/>
  <c r="AV445" i="1"/>
  <c r="AV442" i="1"/>
  <c r="AV143" i="1"/>
  <c r="AV439" i="1"/>
  <c r="AV57" i="1"/>
  <c r="AV173" i="1"/>
  <c r="AV190" i="1"/>
  <c r="AV436" i="1"/>
  <c r="AV433" i="1"/>
  <c r="AV213" i="1"/>
  <c r="AV440" i="1"/>
  <c r="AV441" i="1"/>
  <c r="AV263" i="1"/>
  <c r="AV444" i="1"/>
  <c r="AV446" i="1"/>
  <c r="AV314" i="1"/>
  <c r="AV251" i="1"/>
  <c r="AV217" i="1"/>
  <c r="AV311" i="1"/>
  <c r="AV254" i="1"/>
  <c r="AV219" i="1"/>
  <c r="AV135" i="1"/>
  <c r="AV145" i="1"/>
  <c r="AV131" i="1"/>
  <c r="AV205" i="1"/>
  <c r="AV112" i="1"/>
  <c r="AV56" i="1"/>
  <c r="AV280" i="1"/>
  <c r="AV339" i="1"/>
  <c r="AV447" i="1"/>
  <c r="AV177" i="1"/>
  <c r="AV262" i="1"/>
  <c r="AV448" i="1"/>
  <c r="AV170" i="1"/>
  <c r="AV449" i="1"/>
  <c r="AV197" i="1"/>
  <c r="AV164" i="1"/>
  <c r="AV122" i="1"/>
  <c r="AV359" i="1"/>
  <c r="AV156" i="1"/>
  <c r="AV243" i="1"/>
  <c r="AV114" i="1"/>
  <c r="AV301" i="1"/>
  <c r="AV185" i="1"/>
  <c r="AV171" i="1"/>
  <c r="AV450" i="1"/>
  <c r="AV316" i="1"/>
  <c r="AV50" i="1"/>
  <c r="AV119" i="1"/>
  <c r="AV451" i="1"/>
  <c r="AV452" i="1"/>
  <c r="AV107" i="1"/>
  <c r="AV453" i="1"/>
  <c r="AV454" i="1"/>
  <c r="AV455" i="1"/>
  <c r="AV95" i="1"/>
  <c r="AV69" i="1"/>
  <c r="AV281" i="1"/>
  <c r="AV388" i="1"/>
  <c r="AV456" i="1"/>
  <c r="AV203" i="1"/>
  <c r="AV457" i="1"/>
  <c r="AV72" i="1"/>
  <c r="AV297" i="1"/>
  <c r="AV264" i="1"/>
  <c r="AV260" i="1"/>
  <c r="AV215" i="1"/>
  <c r="AV274" i="1"/>
  <c r="AV55" i="1"/>
  <c r="AV149" i="1"/>
  <c r="AV146" i="1"/>
  <c r="AV174" i="1"/>
  <c r="AV67" i="1"/>
  <c r="AV115" i="1"/>
  <c r="AV108" i="1"/>
  <c r="AV52" i="1"/>
  <c r="AV250" i="1"/>
  <c r="AV104" i="1"/>
  <c r="AV17" i="1"/>
  <c r="AV14" i="1"/>
  <c r="AV10" i="1"/>
  <c r="AV459" i="1"/>
  <c r="AV460" i="1"/>
  <c r="AV3" i="1"/>
  <c r="AV220" i="1"/>
  <c r="AV391" i="1"/>
  <c r="AV233" i="1"/>
  <c r="AV83" i="1"/>
  <c r="AV343" i="1"/>
  <c r="AV73" i="1"/>
  <c r="AV96" i="1"/>
  <c r="AV395" i="1"/>
  <c r="AV255" i="1"/>
  <c r="AV244" i="1"/>
  <c r="AV98" i="1"/>
  <c r="AV375" i="1"/>
  <c r="AV282" i="1"/>
  <c r="AV317" i="1"/>
  <c r="AV290" i="1"/>
  <c r="AV462" i="1"/>
  <c r="AV232" i="1"/>
  <c r="AV212" i="1"/>
  <c r="AV414" i="1"/>
  <c r="AV381" i="1"/>
  <c r="AV357" i="1"/>
  <c r="AV348" i="1"/>
  <c r="AV208" i="1"/>
  <c r="AV313" i="1"/>
  <c r="AV327" i="1"/>
  <c r="AV284" i="1"/>
  <c r="AV272" i="1"/>
  <c r="AV100" i="1"/>
  <c r="AV234" i="1"/>
  <c r="AV294" i="1"/>
  <c r="AV129" i="1"/>
  <c r="AV137" i="1"/>
  <c r="AV157" i="1"/>
  <c r="AV192" i="1"/>
  <c r="AV206" i="1"/>
  <c r="AV105" i="1"/>
  <c r="AV126" i="1"/>
  <c r="AV134" i="1"/>
  <c r="AV62" i="1"/>
  <c r="AV179" i="1"/>
  <c r="AV167" i="1"/>
  <c r="AV109" i="1"/>
  <c r="AV161" i="1"/>
  <c r="AV13" i="1"/>
  <c r="AV45" i="1"/>
  <c r="AV140" i="1"/>
  <c r="AV141" i="1"/>
  <c r="AV110" i="1"/>
  <c r="AV61" i="1"/>
  <c r="AV111" i="1"/>
  <c r="AV89" i="1"/>
  <c r="AV150" i="1"/>
  <c r="AV66" i="1"/>
  <c r="AV5" i="1"/>
  <c r="AV132" i="1"/>
  <c r="AV35" i="1"/>
  <c r="AV102" i="1"/>
  <c r="AV84" i="1"/>
  <c r="AV97" i="1"/>
  <c r="AV99" i="1"/>
  <c r="AV30" i="1"/>
  <c r="AV28" i="1"/>
  <c r="AV12" i="1"/>
  <c r="AV258" i="1"/>
  <c r="AV273" i="1"/>
  <c r="AV265" i="1"/>
  <c r="AV248" i="1"/>
  <c r="AV252" i="1"/>
  <c r="AV361" i="1"/>
  <c r="AV417" i="1"/>
  <c r="AV247" i="1"/>
  <c r="AV222" i="1"/>
  <c r="AV419" i="1"/>
  <c r="AV210" i="1"/>
  <c r="AV91" i="1"/>
  <c r="AV277" i="1"/>
  <c r="AV291" i="1"/>
  <c r="AV416" i="1"/>
  <c r="AV304" i="1"/>
  <c r="AV415" i="1"/>
  <c r="AV312" i="1"/>
  <c r="AV87" i="1"/>
  <c r="AV158" i="1"/>
  <c r="AV307" i="1"/>
  <c r="AV65" i="1"/>
  <c r="AV36" i="1"/>
  <c r="AV463" i="1"/>
  <c r="AV464" i="1"/>
  <c r="AV465" i="1"/>
  <c r="AV385" i="1"/>
  <c r="AV370" i="1"/>
  <c r="AV410" i="1"/>
  <c r="AV399" i="1"/>
  <c r="AV384" i="1"/>
  <c r="AV365" i="1"/>
  <c r="AV374" i="1"/>
  <c r="AV413" i="1"/>
  <c r="AV468" i="1"/>
  <c r="AV315" i="1"/>
  <c r="AV337" i="1"/>
  <c r="AV373" i="1"/>
  <c r="AV469" i="1"/>
  <c r="AV470" i="1"/>
  <c r="AV352" i="1"/>
  <c r="AV392" i="1"/>
  <c r="AV360" i="1"/>
  <c r="AV367" i="1"/>
  <c r="AV396" i="1"/>
  <c r="AV298" i="1"/>
  <c r="AV394" i="1"/>
  <c r="AV332" i="1"/>
  <c r="AV366" i="1"/>
  <c r="AV193" i="1"/>
  <c r="AV472" i="1"/>
  <c r="AV345" i="1"/>
  <c r="AV278" i="1"/>
  <c r="AV473" i="1"/>
  <c r="AV325" i="1"/>
  <c r="AV34" i="1"/>
  <c r="AV322" i="1"/>
  <c r="AV329" i="1"/>
  <c r="AV474" i="1"/>
  <c r="AV79" i="1"/>
  <c r="AV319" i="1"/>
  <c r="AV390" i="1"/>
  <c r="AV369" i="1"/>
  <c r="AV286" i="1"/>
  <c r="AV475" i="1"/>
  <c r="AV216" i="1"/>
  <c r="AV401" i="1"/>
  <c r="AV476" i="1"/>
  <c r="AV236" i="1"/>
  <c r="AV253" i="1"/>
  <c r="AV326" i="1"/>
  <c r="AV153" i="1"/>
  <c r="AV256" i="1"/>
  <c r="AV309" i="1"/>
  <c r="AV60" i="1"/>
  <c r="AV466" i="1"/>
  <c r="AV318" i="1"/>
  <c r="AV335" i="1"/>
  <c r="AV136" i="1"/>
  <c r="AV323" i="1"/>
  <c r="AV23" i="1"/>
  <c r="AV113" i="1"/>
  <c r="AV477" i="1"/>
  <c r="AV364" i="1"/>
  <c r="AV85" i="1"/>
  <c r="AV478" i="1"/>
  <c r="AV59" i="1"/>
  <c r="AV324" i="1"/>
  <c r="AV467" i="1"/>
  <c r="AV479" i="1"/>
  <c r="AV480" i="1"/>
  <c r="AV358" i="1"/>
  <c r="AV196" i="1"/>
  <c r="AV481" i="1"/>
  <c r="AV482" i="1"/>
  <c r="AV46" i="1"/>
  <c r="AV142" i="1"/>
  <c r="AV376" i="1"/>
  <c r="AV336" i="1"/>
  <c r="AV483" i="1"/>
  <c r="AV240" i="1"/>
  <c r="AV386" i="1"/>
  <c r="AV484" i="1"/>
  <c r="AV389" i="1"/>
  <c r="AV485" i="1"/>
  <c r="AV41" i="1"/>
  <c r="AV178" i="1"/>
  <c r="AV403" i="1"/>
  <c r="AV372" i="1"/>
  <c r="AV471" i="1"/>
  <c r="AV275" i="1"/>
  <c r="AV39" i="1"/>
  <c r="AV64" i="1"/>
  <c r="AV76" i="1"/>
  <c r="AV121" i="1"/>
  <c r="AV144" i="1"/>
  <c r="AV154" i="1"/>
  <c r="AV166" i="1"/>
  <c r="AV182" i="1"/>
  <c r="AV187" i="1"/>
  <c r="AV199" i="1"/>
  <c r="AV201" i="1"/>
  <c r="AV211" i="1"/>
  <c r="AV214" i="1"/>
  <c r="AV221" i="1"/>
  <c r="AV225" i="1"/>
  <c r="AV246" i="1"/>
  <c r="AV295" i="1"/>
  <c r="AV308" i="1"/>
  <c r="AV347" i="1"/>
  <c r="AV349" i="1"/>
  <c r="AV378" i="1"/>
  <c r="AV405" i="1"/>
  <c r="AV486" i="1"/>
  <c r="AV487" i="1"/>
  <c r="AV488" i="1"/>
  <c r="AV489" i="1"/>
  <c r="AV490" i="1"/>
  <c r="AV379" i="1"/>
  <c r="AV191" i="1"/>
  <c r="AV257" i="1"/>
  <c r="AV491" i="1"/>
  <c r="AV162" i="1"/>
  <c r="AV492" i="1"/>
  <c r="AV404" i="1"/>
  <c r="AV259" i="1"/>
  <c r="AV189" i="1"/>
  <c r="AV493" i="1"/>
  <c r="AV268" i="1"/>
  <c r="AV32" i="1"/>
  <c r="AV242" i="1"/>
  <c r="AV181" i="1"/>
  <c r="AV125" i="1"/>
  <c r="AV94" i="1"/>
  <c r="AV24" i="1"/>
  <c r="AV494" i="1"/>
  <c r="AV261" i="1"/>
  <c r="AV341" i="1"/>
  <c r="AV382" i="1"/>
  <c r="AV249" i="1"/>
  <c r="AV183" i="1"/>
  <c r="AV165" i="1"/>
  <c r="AV495" i="1"/>
  <c r="AV400" i="1"/>
  <c r="AV302" i="1"/>
  <c r="AV351" i="1"/>
  <c r="AV306" i="1"/>
  <c r="AV231" i="1"/>
  <c r="AV355" i="1"/>
  <c r="AV285" i="1"/>
  <c r="AV287" i="1"/>
  <c r="AV172" i="1"/>
  <c r="AV269" i="1"/>
  <c r="AV200" i="1"/>
  <c r="AV496" i="1"/>
  <c r="AV168" i="1"/>
  <c r="AV230" i="1"/>
  <c r="AV406" i="1"/>
  <c r="AV245" i="1"/>
  <c r="AV235" i="1"/>
  <c r="AV270" i="1"/>
  <c r="AV498" i="1"/>
  <c r="AV499" i="1"/>
  <c r="AV296" i="1"/>
  <c r="AV124" i="1"/>
  <c r="AV186" i="1"/>
  <c r="AV500" i="1"/>
  <c r="AV407" i="1"/>
  <c r="AV11" i="1"/>
  <c r="AV501" i="1"/>
  <c r="AV502" i="1"/>
  <c r="AV139" i="1"/>
  <c r="AV194" i="1"/>
  <c r="AV503" i="1"/>
  <c r="AV151" i="1"/>
  <c r="AV93" i="1"/>
  <c r="AV58" i="1"/>
  <c r="AV504" i="1"/>
  <c r="AV505" i="1"/>
  <c r="AV75" i="1"/>
  <c r="AV506" i="1"/>
  <c r="AV507" i="1"/>
  <c r="AV508" i="1"/>
  <c r="AV44" i="1"/>
  <c r="AV509" i="1"/>
  <c r="AV510" i="1"/>
  <c r="AV511" i="1"/>
  <c r="AV512" i="1"/>
  <c r="AV20" i="1"/>
  <c r="AV8" i="1"/>
  <c r="AV513" i="1"/>
  <c r="AV16" i="1"/>
  <c r="AV29" i="1"/>
  <c r="AV514" i="1"/>
  <c r="AV515" i="1"/>
  <c r="AV238" i="1"/>
  <c r="AV516" i="1"/>
  <c r="AV517" i="1"/>
  <c r="AV418" i="1"/>
  <c r="AV350" i="1"/>
  <c r="AV283" i="1"/>
  <c r="AV411" i="1"/>
  <c r="AV123" i="1"/>
  <c r="AV226" i="1"/>
  <c r="AV239" i="1"/>
  <c r="AV159" i="1"/>
  <c r="AV340" i="1"/>
  <c r="AV380" i="1"/>
  <c r="AV198" i="1"/>
  <c r="AV408" i="1"/>
  <c r="AV346" i="1"/>
  <c r="AV49" i="1"/>
  <c r="AV54" i="1"/>
  <c r="AV22" i="1"/>
  <c r="AV92" i="1"/>
  <c r="AV128" i="1"/>
  <c r="AV398" i="1"/>
  <c r="AV37" i="1"/>
  <c r="AV229" i="1"/>
  <c r="AV333" i="1"/>
  <c r="AV518" i="1"/>
  <c r="AV519" i="1"/>
  <c r="AV321" i="1"/>
  <c r="AV520" i="1"/>
  <c r="AV138" i="1"/>
  <c r="AV521" i="1"/>
  <c r="AV175" i="1"/>
  <c r="AV522" i="1"/>
  <c r="AV184" i="1"/>
  <c r="AV117" i="1"/>
  <c r="AV524" i="1"/>
  <c r="AV300" i="1"/>
  <c r="AV377" i="1"/>
  <c r="AV353" i="1"/>
  <c r="AV383" i="1"/>
  <c r="AV412" i="1"/>
  <c r="AV393" i="1"/>
  <c r="AV310" i="1"/>
  <c r="AV525" i="1"/>
  <c r="AV526" i="1"/>
  <c r="AV267" i="1"/>
  <c r="AV224" i="1"/>
  <c r="AV78" i="1"/>
  <c r="AV330" i="1"/>
  <c r="AV148" i="1"/>
  <c r="AV80" i="1"/>
  <c r="AV43" i="1"/>
  <c r="AV88" i="1"/>
  <c r="AV155" i="1"/>
  <c r="AV40" i="1"/>
  <c r="AV289" i="1"/>
  <c r="AV292" i="1"/>
  <c r="AV202" i="1"/>
  <c r="AV527" i="1"/>
  <c r="AV116" i="1"/>
  <c r="AV228" i="1"/>
  <c r="AV90" i="1"/>
  <c r="AV497" i="1"/>
  <c r="AV18" i="1"/>
  <c r="AV19" i="1"/>
  <c r="AV74" i="1"/>
  <c r="AV461" i="1"/>
  <c r="AV133" i="1"/>
  <c r="AV363" i="1"/>
  <c r="AV101" i="1"/>
  <c r="AV528" i="1"/>
  <c r="AV458" i="1"/>
  <c r="AV529" i="1"/>
  <c r="AV169" i="1"/>
  <c r="IA21" i="1" l="1"/>
  <c r="IB21" i="1" s="1"/>
  <c r="DM86" i="1"/>
  <c r="GO86" i="1"/>
  <c r="GO271" i="1"/>
  <c r="DM271" i="1"/>
  <c r="DN523" i="1"/>
  <c r="GP523" i="1"/>
  <c r="IA523" i="1" s="1"/>
  <c r="IB523" i="1" s="1"/>
  <c r="DO21" i="1"/>
  <c r="GQ21" i="1"/>
  <c r="DO33" i="1"/>
  <c r="GQ33" i="1"/>
  <c r="GO342" i="1"/>
  <c r="DM342" i="1"/>
  <c r="DO71" i="1"/>
  <c r="GQ71" i="1"/>
  <c r="BA427" i="1"/>
  <c r="DN271" i="1" l="1"/>
  <c r="GP271" i="1"/>
  <c r="IA271" i="1" s="1"/>
  <c r="IB271" i="1" s="1"/>
  <c r="GP86" i="1"/>
  <c r="IA86" i="1" s="1"/>
  <c r="IB86" i="1" s="1"/>
  <c r="DN86" i="1"/>
  <c r="DP71" i="1"/>
  <c r="GR71" i="1"/>
  <c r="DP21" i="1"/>
  <c r="GR21" i="1"/>
  <c r="DP33" i="1"/>
  <c r="GR33" i="1"/>
  <c r="DN342" i="1"/>
  <c r="GP342" i="1"/>
  <c r="IA342" i="1" s="1"/>
  <c r="IB342" i="1" s="1"/>
  <c r="DO523" i="1"/>
  <c r="GQ523" i="1"/>
  <c r="I464" i="8"/>
  <c r="H464" i="8"/>
  <c r="I463" i="8"/>
  <c r="H463" i="8"/>
  <c r="I462" i="8"/>
  <c r="H462" i="8"/>
  <c r="I461" i="8"/>
  <c r="H461" i="8"/>
  <c r="I460" i="8"/>
  <c r="H460" i="8"/>
  <c r="I459" i="8"/>
  <c r="H459" i="8"/>
  <c r="I458" i="8"/>
  <c r="H458" i="8"/>
  <c r="I457" i="8"/>
  <c r="H457" i="8"/>
  <c r="G457" i="8"/>
  <c r="G464" i="8"/>
  <c r="G463" i="8"/>
  <c r="G462" i="8"/>
  <c r="G461" i="8"/>
  <c r="G460" i="8"/>
  <c r="G459" i="8"/>
  <c r="G458" i="8"/>
  <c r="GQ86" i="1" l="1"/>
  <c r="DO86" i="1"/>
  <c r="GQ271" i="1"/>
  <c r="DO271" i="1"/>
  <c r="DQ71" i="1"/>
  <c r="GS71" i="1"/>
  <c r="GS33" i="1"/>
  <c r="DQ33" i="1"/>
  <c r="DO342" i="1"/>
  <c r="GQ342" i="1"/>
  <c r="DP523" i="1"/>
  <c r="GR523" i="1"/>
  <c r="DQ21" i="1"/>
  <c r="GS21" i="1"/>
  <c r="G465" i="8"/>
  <c r="H465" i="8"/>
  <c r="I465" i="8"/>
  <c r="B499" i="8"/>
  <c r="B496" i="8"/>
  <c r="B498" i="8"/>
  <c r="L6" i="12"/>
  <c r="L5" i="12"/>
  <c r="L4" i="12"/>
  <c r="L3" i="12"/>
  <c r="L2" i="12"/>
  <c r="K6" i="12"/>
  <c r="K5" i="12"/>
  <c r="K4" i="12"/>
  <c r="K3" i="12"/>
  <c r="K2" i="12"/>
  <c r="J6" i="12"/>
  <c r="J5" i="12"/>
  <c r="J4" i="12"/>
  <c r="J3" i="12"/>
  <c r="J2" i="12"/>
  <c r="I6" i="12"/>
  <c r="I5" i="12"/>
  <c r="I4" i="12"/>
  <c r="I3" i="12"/>
  <c r="I2" i="12"/>
  <c r="H6" i="12"/>
  <c r="H5" i="12"/>
  <c r="H4" i="12"/>
  <c r="H3" i="12"/>
  <c r="H2" i="12"/>
  <c r="G6" i="12"/>
  <c r="G5" i="12"/>
  <c r="G4" i="12"/>
  <c r="G3" i="12"/>
  <c r="G2" i="12"/>
  <c r="F6" i="12"/>
  <c r="F5" i="12"/>
  <c r="F4" i="12"/>
  <c r="F3" i="12"/>
  <c r="F2" i="12"/>
  <c r="E6" i="12"/>
  <c r="E5" i="12"/>
  <c r="E4" i="12"/>
  <c r="E3" i="12"/>
  <c r="E2" i="12"/>
  <c r="D6" i="12"/>
  <c r="D5" i="12"/>
  <c r="D4" i="12"/>
  <c r="D3" i="12"/>
  <c r="D2" i="12"/>
  <c r="C6" i="12"/>
  <c r="C5" i="12"/>
  <c r="C4" i="12"/>
  <c r="C3" i="12"/>
  <c r="C2" i="12"/>
  <c r="B6" i="12"/>
  <c r="B5" i="12"/>
  <c r="B4" i="12"/>
  <c r="B3" i="12"/>
  <c r="B2" i="12"/>
  <c r="F14" i="12"/>
  <c r="F13" i="12"/>
  <c r="F12" i="12"/>
  <c r="F11" i="12"/>
  <c r="F10" i="12"/>
  <c r="E14" i="12"/>
  <c r="E13" i="12"/>
  <c r="E12" i="12"/>
  <c r="E11" i="12"/>
  <c r="E10" i="12"/>
  <c r="D14" i="12"/>
  <c r="D13" i="12"/>
  <c r="D12" i="12"/>
  <c r="D11" i="12"/>
  <c r="D10" i="12"/>
  <c r="C14" i="12"/>
  <c r="C13" i="12"/>
  <c r="C12" i="12"/>
  <c r="C11" i="12"/>
  <c r="C10" i="12"/>
  <c r="B14" i="12"/>
  <c r="B13" i="12"/>
  <c r="B12" i="12"/>
  <c r="B11" i="12"/>
  <c r="B10" i="12"/>
  <c r="D22" i="12"/>
  <c r="D21" i="12"/>
  <c r="D20" i="12"/>
  <c r="D19" i="12"/>
  <c r="D18" i="12"/>
  <c r="C22" i="12"/>
  <c r="C21" i="12"/>
  <c r="C20" i="12"/>
  <c r="C19" i="12"/>
  <c r="C18" i="12"/>
  <c r="B22" i="12"/>
  <c r="B21" i="12"/>
  <c r="B20" i="12"/>
  <c r="B19" i="12"/>
  <c r="B18" i="12"/>
  <c r="C26" i="12"/>
  <c r="D26" i="12"/>
  <c r="B26" i="12"/>
  <c r="E34" i="12"/>
  <c r="D34" i="12"/>
  <c r="C34" i="12"/>
  <c r="B34" i="12"/>
  <c r="E44" i="12"/>
  <c r="D44" i="12"/>
  <c r="C44" i="12"/>
  <c r="B44" i="12"/>
  <c r="E42" i="12"/>
  <c r="D42" i="12"/>
  <c r="C42" i="12"/>
  <c r="B42" i="12"/>
  <c r="B43" i="12"/>
  <c r="C43" i="12"/>
  <c r="D43" i="12"/>
  <c r="E43" i="12"/>
  <c r="E36" i="12"/>
  <c r="D36" i="12"/>
  <c r="C36" i="12"/>
  <c r="B36" i="12"/>
  <c r="D28" i="12"/>
  <c r="C28" i="12"/>
  <c r="B28" i="12"/>
  <c r="D30" i="12"/>
  <c r="C30" i="12"/>
  <c r="B30" i="12"/>
  <c r="D29" i="12"/>
  <c r="C29" i="12"/>
  <c r="B29" i="12"/>
  <c r="B35" i="12"/>
  <c r="B27" i="12"/>
  <c r="B495" i="8"/>
  <c r="B494" i="8"/>
  <c r="B493" i="8"/>
  <c r="D27" i="12"/>
  <c r="C27" i="12"/>
  <c r="E38" i="12"/>
  <c r="E37" i="12"/>
  <c r="E35" i="12"/>
  <c r="D38" i="12"/>
  <c r="D37" i="12"/>
  <c r="D35" i="12"/>
  <c r="C38" i="12"/>
  <c r="C37" i="12"/>
  <c r="C35" i="12"/>
  <c r="B38" i="12"/>
  <c r="B37" i="12"/>
  <c r="E46" i="12"/>
  <c r="E45" i="12"/>
  <c r="D46" i="12"/>
  <c r="D45" i="12"/>
  <c r="C46" i="12"/>
  <c r="C45" i="12"/>
  <c r="B46" i="12"/>
  <c r="B45" i="12"/>
  <c r="GR271" i="1" l="1"/>
  <c r="DP271" i="1"/>
  <c r="DP86" i="1"/>
  <c r="GR86" i="1"/>
  <c r="DR71" i="1"/>
  <c r="GT71" i="1"/>
  <c r="DQ523" i="1"/>
  <c r="GS523" i="1"/>
  <c r="DR21" i="1"/>
  <c r="GT21" i="1"/>
  <c r="DP342" i="1"/>
  <c r="GR342" i="1"/>
  <c r="GT33" i="1"/>
  <c r="DR33" i="1"/>
  <c r="C39" i="12"/>
  <c r="E15" i="12"/>
  <c r="G7" i="12"/>
  <c r="C31" i="12"/>
  <c r="L7" i="12"/>
  <c r="F15" i="12"/>
  <c r="B47" i="12"/>
  <c r="D15" i="12"/>
  <c r="C47" i="12"/>
  <c r="D47" i="12"/>
  <c r="D39" i="12"/>
  <c r="E47" i="12"/>
  <c r="E39" i="12"/>
  <c r="C15" i="12"/>
  <c r="D31" i="12"/>
  <c r="B39" i="12"/>
  <c r="C23" i="12"/>
  <c r="C7" i="12"/>
  <c r="H7" i="12"/>
  <c r="K7" i="12"/>
  <c r="D23" i="12"/>
  <c r="E7" i="12"/>
  <c r="F7" i="12"/>
  <c r="J7" i="12"/>
  <c r="D7" i="12"/>
  <c r="I7" i="12"/>
  <c r="B31" i="12"/>
  <c r="B7" i="12"/>
  <c r="B15" i="12"/>
  <c r="B23" i="12"/>
  <c r="GS86" i="1" l="1"/>
  <c r="DQ86" i="1"/>
  <c r="DQ271" i="1"/>
  <c r="GS271" i="1"/>
  <c r="DQ342" i="1"/>
  <c r="GS342" i="1"/>
  <c r="DS21" i="1"/>
  <c r="GU21" i="1"/>
  <c r="DR523" i="1"/>
  <c r="GT523" i="1"/>
  <c r="DS33" i="1"/>
  <c r="GU33" i="1"/>
  <c r="DS71" i="1"/>
  <c r="GU71" i="1"/>
  <c r="Q43" i="5"/>
  <c r="Q44" i="5"/>
  <c r="Q45" i="5"/>
  <c r="Q46" i="5"/>
  <c r="Q47" i="5"/>
  <c r="Q48" i="5"/>
  <c r="BG258" i="1"/>
  <c r="AX258" i="1"/>
  <c r="AZ258" i="1"/>
  <c r="BA258" i="1"/>
  <c r="BB258" i="1"/>
  <c r="BC258" i="1"/>
  <c r="BD258" i="1"/>
  <c r="BI258" i="1"/>
  <c r="BJ258" i="1"/>
  <c r="BK258" i="1"/>
  <c r="BL258" i="1"/>
  <c r="BN258" i="1"/>
  <c r="BO258" i="1"/>
  <c r="BP258" i="1"/>
  <c r="BQ258" i="1"/>
  <c r="BR258" i="1"/>
  <c r="EX258" i="1" s="1"/>
  <c r="BS258" i="1"/>
  <c r="EY258" i="1" s="1"/>
  <c r="BT258" i="1"/>
  <c r="EZ258" i="1" s="1"/>
  <c r="BU258" i="1"/>
  <c r="FA258" i="1" s="1"/>
  <c r="BV258" i="1"/>
  <c r="FB258" i="1" s="1"/>
  <c r="BW258" i="1"/>
  <c r="FC258" i="1" s="1"/>
  <c r="BX258" i="1"/>
  <c r="FD258" i="1" s="1"/>
  <c r="BY258" i="1"/>
  <c r="FE258" i="1" s="1"/>
  <c r="DG258" i="1"/>
  <c r="FF258" i="1"/>
  <c r="FG258" i="1"/>
  <c r="FH258" i="1"/>
  <c r="FI258" i="1"/>
  <c r="FJ258" i="1"/>
  <c r="FK258" i="1"/>
  <c r="FL258" i="1"/>
  <c r="FM258" i="1"/>
  <c r="FN258" i="1"/>
  <c r="FO258" i="1"/>
  <c r="FP258" i="1"/>
  <c r="FQ258" i="1"/>
  <c r="FR258" i="1"/>
  <c r="FS258" i="1"/>
  <c r="FT258" i="1"/>
  <c r="FU258" i="1"/>
  <c r="FV258" i="1"/>
  <c r="FW258" i="1"/>
  <c r="FX258" i="1"/>
  <c r="FY258" i="1"/>
  <c r="FZ258" i="1"/>
  <c r="GA258" i="1"/>
  <c r="GB258" i="1"/>
  <c r="GC258" i="1"/>
  <c r="GD258" i="1"/>
  <c r="GE258" i="1"/>
  <c r="GF258" i="1"/>
  <c r="GG258" i="1"/>
  <c r="GH258" i="1"/>
  <c r="GI258" i="1"/>
  <c r="GJ258" i="1"/>
  <c r="GK258" i="1"/>
  <c r="BG252" i="1"/>
  <c r="AX252" i="1"/>
  <c r="AZ252" i="1"/>
  <c r="BA252" i="1"/>
  <c r="BB252" i="1"/>
  <c r="BC252" i="1"/>
  <c r="BD252" i="1"/>
  <c r="BI252" i="1"/>
  <c r="BJ252" i="1"/>
  <c r="BK252" i="1"/>
  <c r="BL252" i="1"/>
  <c r="BN252" i="1"/>
  <c r="BO252" i="1"/>
  <c r="BP252" i="1"/>
  <c r="BQ252" i="1"/>
  <c r="BR252" i="1"/>
  <c r="EX252" i="1" s="1"/>
  <c r="BS252" i="1"/>
  <c r="EY252" i="1" s="1"/>
  <c r="BT252" i="1"/>
  <c r="EZ252" i="1" s="1"/>
  <c r="BU252" i="1"/>
  <c r="FA252" i="1" s="1"/>
  <c r="BV252" i="1"/>
  <c r="FB252" i="1" s="1"/>
  <c r="BW252" i="1"/>
  <c r="FC252" i="1" s="1"/>
  <c r="BX252" i="1"/>
  <c r="FD252" i="1" s="1"/>
  <c r="BY252" i="1"/>
  <c r="FE252" i="1" s="1"/>
  <c r="DG252" i="1"/>
  <c r="FF252" i="1"/>
  <c r="FG252" i="1"/>
  <c r="FH252" i="1"/>
  <c r="FI252" i="1"/>
  <c r="FJ252" i="1"/>
  <c r="FK252" i="1"/>
  <c r="FL252" i="1"/>
  <c r="FM252" i="1"/>
  <c r="FN252" i="1"/>
  <c r="FO252" i="1"/>
  <c r="FP252" i="1"/>
  <c r="FQ252" i="1"/>
  <c r="FR252" i="1"/>
  <c r="FS252" i="1"/>
  <c r="FT252" i="1"/>
  <c r="FU252" i="1"/>
  <c r="FV252" i="1"/>
  <c r="FW252" i="1"/>
  <c r="FX252" i="1"/>
  <c r="FY252" i="1"/>
  <c r="FZ252" i="1"/>
  <c r="GA252" i="1"/>
  <c r="GB252" i="1"/>
  <c r="GC252" i="1"/>
  <c r="GD252" i="1"/>
  <c r="GE252" i="1"/>
  <c r="GF252" i="1"/>
  <c r="GG252" i="1"/>
  <c r="GH252" i="1"/>
  <c r="GI252" i="1"/>
  <c r="GJ252" i="1"/>
  <c r="GK252" i="1"/>
  <c r="AX417" i="1"/>
  <c r="AZ417" i="1"/>
  <c r="BA417" i="1"/>
  <c r="BB417" i="1"/>
  <c r="BC417" i="1"/>
  <c r="BD417" i="1"/>
  <c r="BI417" i="1"/>
  <c r="BJ417" i="1"/>
  <c r="BK417" i="1"/>
  <c r="BL417" i="1"/>
  <c r="BN417" i="1"/>
  <c r="BO417" i="1"/>
  <c r="BP417" i="1"/>
  <c r="BQ417" i="1"/>
  <c r="BR417" i="1"/>
  <c r="EX417" i="1" s="1"/>
  <c r="BS417" i="1"/>
  <c r="EY417" i="1" s="1"/>
  <c r="BT417" i="1"/>
  <c r="EZ417" i="1" s="1"/>
  <c r="BU417" i="1"/>
  <c r="FA417" i="1" s="1"/>
  <c r="BV417" i="1"/>
  <c r="FB417" i="1" s="1"/>
  <c r="BW417" i="1"/>
  <c r="FC417" i="1" s="1"/>
  <c r="BX417" i="1"/>
  <c r="FD417" i="1" s="1"/>
  <c r="BY417" i="1"/>
  <c r="FE417" i="1" s="1"/>
  <c r="DG417" i="1"/>
  <c r="FF417" i="1"/>
  <c r="FG417" i="1"/>
  <c r="FH417" i="1"/>
  <c r="FI417" i="1"/>
  <c r="FJ417" i="1"/>
  <c r="FK417" i="1"/>
  <c r="FL417" i="1"/>
  <c r="FM417" i="1"/>
  <c r="FN417" i="1"/>
  <c r="FO417" i="1"/>
  <c r="FP417" i="1"/>
  <c r="FQ417" i="1"/>
  <c r="FR417" i="1"/>
  <c r="FS417" i="1"/>
  <c r="FT417" i="1"/>
  <c r="FU417" i="1"/>
  <c r="FV417" i="1"/>
  <c r="FW417" i="1"/>
  <c r="FX417" i="1"/>
  <c r="FY417" i="1"/>
  <c r="FZ417" i="1"/>
  <c r="GA417" i="1"/>
  <c r="GB417" i="1"/>
  <c r="GC417" i="1"/>
  <c r="GD417" i="1"/>
  <c r="GE417" i="1"/>
  <c r="GF417" i="1"/>
  <c r="GG417" i="1"/>
  <c r="GH417" i="1"/>
  <c r="GI417" i="1"/>
  <c r="GJ417" i="1"/>
  <c r="GK417" i="1"/>
  <c r="BG247" i="1"/>
  <c r="AX247" i="1"/>
  <c r="AZ247" i="1"/>
  <c r="BA247" i="1"/>
  <c r="BB247" i="1"/>
  <c r="BC247" i="1"/>
  <c r="BD247" i="1"/>
  <c r="BI247" i="1"/>
  <c r="BJ247" i="1"/>
  <c r="BK247" i="1"/>
  <c r="BL247" i="1"/>
  <c r="BN247" i="1"/>
  <c r="BO247" i="1"/>
  <c r="BP247" i="1"/>
  <c r="BQ247" i="1"/>
  <c r="BR247" i="1"/>
  <c r="EX247" i="1" s="1"/>
  <c r="BS247" i="1"/>
  <c r="EY247" i="1" s="1"/>
  <c r="BT247" i="1"/>
  <c r="EZ247" i="1" s="1"/>
  <c r="BU247" i="1"/>
  <c r="FA247" i="1" s="1"/>
  <c r="BV247" i="1"/>
  <c r="FB247" i="1" s="1"/>
  <c r="BW247" i="1"/>
  <c r="FC247" i="1" s="1"/>
  <c r="BX247" i="1"/>
  <c r="FD247" i="1" s="1"/>
  <c r="BY247" i="1"/>
  <c r="FE247" i="1" s="1"/>
  <c r="DG247" i="1"/>
  <c r="FF247" i="1"/>
  <c r="FG247" i="1"/>
  <c r="FH247" i="1"/>
  <c r="FI247" i="1"/>
  <c r="FJ247" i="1"/>
  <c r="FK247" i="1"/>
  <c r="FL247" i="1"/>
  <c r="FM247" i="1"/>
  <c r="FN247" i="1"/>
  <c r="FO247" i="1"/>
  <c r="FP247" i="1"/>
  <c r="FQ247" i="1"/>
  <c r="FR247" i="1"/>
  <c r="FS247" i="1"/>
  <c r="FT247" i="1"/>
  <c r="FU247" i="1"/>
  <c r="FV247" i="1"/>
  <c r="FW247" i="1"/>
  <c r="FX247" i="1"/>
  <c r="FY247" i="1"/>
  <c r="FZ247" i="1"/>
  <c r="GA247" i="1"/>
  <c r="GB247" i="1"/>
  <c r="GC247" i="1"/>
  <c r="GD247" i="1"/>
  <c r="GE247" i="1"/>
  <c r="GF247" i="1"/>
  <c r="GG247" i="1"/>
  <c r="GH247" i="1"/>
  <c r="GI247" i="1"/>
  <c r="GJ247" i="1"/>
  <c r="GK247" i="1"/>
  <c r="AX91" i="1"/>
  <c r="AZ91" i="1"/>
  <c r="BA91" i="1"/>
  <c r="BB91" i="1"/>
  <c r="BC91" i="1"/>
  <c r="BD91" i="1"/>
  <c r="BI91" i="1"/>
  <c r="BJ91" i="1"/>
  <c r="BK91" i="1"/>
  <c r="BL91" i="1"/>
  <c r="BN91" i="1"/>
  <c r="BO91" i="1"/>
  <c r="BP91" i="1"/>
  <c r="BQ91" i="1"/>
  <c r="BR91" i="1"/>
  <c r="EX91" i="1" s="1"/>
  <c r="BS91" i="1"/>
  <c r="EY91" i="1" s="1"/>
  <c r="BT91" i="1"/>
  <c r="EZ91" i="1" s="1"/>
  <c r="BU91" i="1"/>
  <c r="FA91" i="1" s="1"/>
  <c r="BV91" i="1"/>
  <c r="FB91" i="1" s="1"/>
  <c r="BW91" i="1"/>
  <c r="FC91" i="1" s="1"/>
  <c r="BX91" i="1"/>
  <c r="FD91" i="1" s="1"/>
  <c r="BY91" i="1"/>
  <c r="FE91" i="1" s="1"/>
  <c r="DG91" i="1"/>
  <c r="FF91" i="1"/>
  <c r="FG91" i="1"/>
  <c r="FH91" i="1"/>
  <c r="FI91" i="1"/>
  <c r="FJ91" i="1"/>
  <c r="FK91" i="1"/>
  <c r="FL91" i="1"/>
  <c r="FM91" i="1"/>
  <c r="FN91" i="1"/>
  <c r="FO91" i="1"/>
  <c r="FP91" i="1"/>
  <c r="FQ91" i="1"/>
  <c r="FR91" i="1"/>
  <c r="FS91" i="1"/>
  <c r="FT91" i="1"/>
  <c r="FU91" i="1"/>
  <c r="FV91" i="1"/>
  <c r="FW91" i="1"/>
  <c r="FX91" i="1"/>
  <c r="FY91" i="1"/>
  <c r="FZ91" i="1"/>
  <c r="GA91" i="1"/>
  <c r="GB91" i="1"/>
  <c r="GC91" i="1"/>
  <c r="GD91" i="1"/>
  <c r="GE91" i="1"/>
  <c r="GF91" i="1"/>
  <c r="GG91" i="1"/>
  <c r="GH91" i="1"/>
  <c r="GI91" i="1"/>
  <c r="GJ91" i="1"/>
  <c r="GK91" i="1"/>
  <c r="BF361" i="1"/>
  <c r="AX361" i="1"/>
  <c r="AZ361" i="1"/>
  <c r="BA361" i="1"/>
  <c r="BB361" i="1"/>
  <c r="BC361" i="1"/>
  <c r="BD361" i="1"/>
  <c r="BI361" i="1"/>
  <c r="BJ361" i="1"/>
  <c r="BK361" i="1"/>
  <c r="BL361" i="1"/>
  <c r="BN361" i="1"/>
  <c r="BO361" i="1"/>
  <c r="BP361" i="1"/>
  <c r="BQ361" i="1"/>
  <c r="BR361" i="1"/>
  <c r="EX361" i="1" s="1"/>
  <c r="BS361" i="1"/>
  <c r="EY361" i="1" s="1"/>
  <c r="BT361" i="1"/>
  <c r="EZ361" i="1" s="1"/>
  <c r="BU361" i="1"/>
  <c r="FA361" i="1" s="1"/>
  <c r="BV361" i="1"/>
  <c r="FB361" i="1" s="1"/>
  <c r="BW361" i="1"/>
  <c r="FC361" i="1" s="1"/>
  <c r="BX361" i="1"/>
  <c r="FD361" i="1" s="1"/>
  <c r="BY361" i="1"/>
  <c r="FE361" i="1" s="1"/>
  <c r="DG361" i="1"/>
  <c r="FF361" i="1"/>
  <c r="FG361" i="1"/>
  <c r="FH361" i="1"/>
  <c r="FI361" i="1"/>
  <c r="FJ361" i="1"/>
  <c r="FK361" i="1"/>
  <c r="FL361" i="1"/>
  <c r="FM361" i="1"/>
  <c r="FN361" i="1"/>
  <c r="FO361" i="1"/>
  <c r="FP361" i="1"/>
  <c r="FQ361" i="1"/>
  <c r="FR361" i="1"/>
  <c r="FS361" i="1"/>
  <c r="FT361" i="1"/>
  <c r="FU361" i="1"/>
  <c r="FV361" i="1"/>
  <c r="FW361" i="1"/>
  <c r="FX361" i="1"/>
  <c r="FY361" i="1"/>
  <c r="FZ361" i="1"/>
  <c r="GA361" i="1"/>
  <c r="GB361" i="1"/>
  <c r="GC361" i="1"/>
  <c r="GD361" i="1"/>
  <c r="GE361" i="1"/>
  <c r="GF361" i="1"/>
  <c r="GG361" i="1"/>
  <c r="GH361" i="1"/>
  <c r="GI361" i="1"/>
  <c r="GJ361" i="1"/>
  <c r="GK361" i="1"/>
  <c r="BF419" i="1"/>
  <c r="AX419" i="1"/>
  <c r="AZ419" i="1"/>
  <c r="BA419" i="1"/>
  <c r="BB419" i="1"/>
  <c r="BC419" i="1"/>
  <c r="BD419" i="1"/>
  <c r="BI419" i="1"/>
  <c r="BJ419" i="1"/>
  <c r="BK419" i="1"/>
  <c r="BL419" i="1"/>
  <c r="BN419" i="1"/>
  <c r="BO419" i="1"/>
  <c r="BP419" i="1"/>
  <c r="BQ419" i="1"/>
  <c r="BR419" i="1"/>
  <c r="EX419" i="1" s="1"/>
  <c r="BS419" i="1"/>
  <c r="EY419" i="1" s="1"/>
  <c r="BT419" i="1"/>
  <c r="EZ419" i="1" s="1"/>
  <c r="BU419" i="1"/>
  <c r="FA419" i="1" s="1"/>
  <c r="BV419" i="1"/>
  <c r="FB419" i="1" s="1"/>
  <c r="BW419" i="1"/>
  <c r="FC419" i="1" s="1"/>
  <c r="BX419" i="1"/>
  <c r="FD419" i="1" s="1"/>
  <c r="BY419" i="1"/>
  <c r="FE419" i="1" s="1"/>
  <c r="DG419" i="1"/>
  <c r="FF419" i="1"/>
  <c r="FG419" i="1"/>
  <c r="FH419" i="1"/>
  <c r="FI419" i="1"/>
  <c r="FJ419" i="1"/>
  <c r="FK419" i="1"/>
  <c r="FL419" i="1"/>
  <c r="FM419" i="1"/>
  <c r="FN419" i="1"/>
  <c r="FO419" i="1"/>
  <c r="FP419" i="1"/>
  <c r="FQ419" i="1"/>
  <c r="FR419" i="1"/>
  <c r="FS419" i="1"/>
  <c r="FT419" i="1"/>
  <c r="FU419" i="1"/>
  <c r="FV419" i="1"/>
  <c r="FW419" i="1"/>
  <c r="FX419" i="1"/>
  <c r="FY419" i="1"/>
  <c r="FZ419" i="1"/>
  <c r="GA419" i="1"/>
  <c r="GB419" i="1"/>
  <c r="GC419" i="1"/>
  <c r="GD419" i="1"/>
  <c r="GE419" i="1"/>
  <c r="GF419" i="1"/>
  <c r="GG419" i="1"/>
  <c r="GH419" i="1"/>
  <c r="GI419" i="1"/>
  <c r="GJ419" i="1"/>
  <c r="GK419" i="1"/>
  <c r="BF248" i="1"/>
  <c r="AX248" i="1"/>
  <c r="BA248" i="1"/>
  <c r="BB248" i="1"/>
  <c r="BC248" i="1"/>
  <c r="BD248" i="1"/>
  <c r="BI248" i="1"/>
  <c r="BJ248" i="1"/>
  <c r="BK248" i="1"/>
  <c r="BL248" i="1"/>
  <c r="BN248" i="1"/>
  <c r="BO248" i="1"/>
  <c r="BP248" i="1"/>
  <c r="BQ248" i="1"/>
  <c r="BS248" i="1"/>
  <c r="EY248" i="1" s="1"/>
  <c r="BT248" i="1"/>
  <c r="EZ248" i="1" s="1"/>
  <c r="BU248" i="1"/>
  <c r="FA248" i="1" s="1"/>
  <c r="BV248" i="1"/>
  <c r="FB248" i="1" s="1"/>
  <c r="BW248" i="1"/>
  <c r="FC248" i="1" s="1"/>
  <c r="BX248" i="1"/>
  <c r="FD248" i="1" s="1"/>
  <c r="BY248" i="1"/>
  <c r="FE248" i="1" s="1"/>
  <c r="DG248" i="1"/>
  <c r="FF248" i="1"/>
  <c r="FG248" i="1"/>
  <c r="FH248" i="1"/>
  <c r="FI248" i="1"/>
  <c r="FJ248" i="1"/>
  <c r="FK248" i="1"/>
  <c r="FL248" i="1"/>
  <c r="FM248" i="1"/>
  <c r="FN248" i="1"/>
  <c r="FO248" i="1"/>
  <c r="FP248" i="1"/>
  <c r="FQ248" i="1"/>
  <c r="FR248" i="1"/>
  <c r="FS248" i="1"/>
  <c r="FT248" i="1"/>
  <c r="FU248" i="1"/>
  <c r="FV248" i="1"/>
  <c r="FW248" i="1"/>
  <c r="FX248" i="1"/>
  <c r="FY248" i="1"/>
  <c r="FZ248" i="1"/>
  <c r="GA248" i="1"/>
  <c r="GB248" i="1"/>
  <c r="GC248" i="1"/>
  <c r="GD248" i="1"/>
  <c r="GE248" i="1"/>
  <c r="GF248" i="1"/>
  <c r="GG248" i="1"/>
  <c r="GH248" i="1"/>
  <c r="GI248" i="1"/>
  <c r="GJ248" i="1"/>
  <c r="GK248" i="1"/>
  <c r="BG210" i="1"/>
  <c r="AX210" i="1"/>
  <c r="AZ210" i="1"/>
  <c r="BA210" i="1"/>
  <c r="BB210" i="1"/>
  <c r="BC210" i="1"/>
  <c r="BD210" i="1"/>
  <c r="BI210" i="1"/>
  <c r="BJ210" i="1"/>
  <c r="BK210" i="1"/>
  <c r="BL210" i="1"/>
  <c r="BN210" i="1"/>
  <c r="BO210" i="1"/>
  <c r="BP210" i="1"/>
  <c r="BQ210" i="1"/>
  <c r="BR210" i="1"/>
  <c r="EX210" i="1" s="1"/>
  <c r="BS210" i="1"/>
  <c r="EY210" i="1" s="1"/>
  <c r="BT210" i="1"/>
  <c r="EZ210" i="1" s="1"/>
  <c r="BU210" i="1"/>
  <c r="FA210" i="1" s="1"/>
  <c r="BV210" i="1"/>
  <c r="FB210" i="1" s="1"/>
  <c r="BW210" i="1"/>
  <c r="FC210" i="1" s="1"/>
  <c r="BX210" i="1"/>
  <c r="FD210" i="1" s="1"/>
  <c r="BY210" i="1"/>
  <c r="FE210" i="1" s="1"/>
  <c r="DG210" i="1"/>
  <c r="DH210" i="1" s="1"/>
  <c r="FF210" i="1"/>
  <c r="FG210" i="1"/>
  <c r="FH210" i="1"/>
  <c r="FI210" i="1"/>
  <c r="FJ210" i="1"/>
  <c r="FK210" i="1"/>
  <c r="FL210" i="1"/>
  <c r="FM210" i="1"/>
  <c r="FN210" i="1"/>
  <c r="FO210" i="1"/>
  <c r="FP210" i="1"/>
  <c r="FQ210" i="1"/>
  <c r="FR210" i="1"/>
  <c r="FS210" i="1"/>
  <c r="FT210" i="1"/>
  <c r="FU210" i="1"/>
  <c r="FV210" i="1"/>
  <c r="FW210" i="1"/>
  <c r="FX210" i="1"/>
  <c r="FY210" i="1"/>
  <c r="FZ210" i="1"/>
  <c r="GA210" i="1"/>
  <c r="GB210" i="1"/>
  <c r="GC210" i="1"/>
  <c r="GD210" i="1"/>
  <c r="GE210" i="1"/>
  <c r="GF210" i="1"/>
  <c r="GG210" i="1"/>
  <c r="GH210" i="1"/>
  <c r="GI210" i="1"/>
  <c r="GJ210" i="1"/>
  <c r="GK210" i="1"/>
  <c r="BF222" i="1"/>
  <c r="AX222" i="1"/>
  <c r="AZ222" i="1"/>
  <c r="BA222" i="1"/>
  <c r="BB222" i="1"/>
  <c r="BC222" i="1"/>
  <c r="BD222" i="1"/>
  <c r="BI222" i="1"/>
  <c r="BJ222" i="1"/>
  <c r="BK222" i="1"/>
  <c r="BL222" i="1"/>
  <c r="BN222" i="1"/>
  <c r="BO222" i="1"/>
  <c r="BP222" i="1"/>
  <c r="BQ222" i="1"/>
  <c r="BR222" i="1"/>
  <c r="EX222" i="1" s="1"/>
  <c r="BS222" i="1"/>
  <c r="EY222" i="1" s="1"/>
  <c r="BT222" i="1"/>
  <c r="EZ222" i="1" s="1"/>
  <c r="BU222" i="1"/>
  <c r="FA222" i="1" s="1"/>
  <c r="BV222" i="1"/>
  <c r="FB222" i="1" s="1"/>
  <c r="BW222" i="1"/>
  <c r="FC222" i="1" s="1"/>
  <c r="BX222" i="1"/>
  <c r="FD222" i="1" s="1"/>
  <c r="BY222" i="1"/>
  <c r="FE222" i="1" s="1"/>
  <c r="DG222" i="1"/>
  <c r="FF222" i="1"/>
  <c r="FG222" i="1"/>
  <c r="FH222" i="1"/>
  <c r="FI222" i="1"/>
  <c r="FJ222" i="1"/>
  <c r="FK222" i="1"/>
  <c r="FL222" i="1"/>
  <c r="FM222" i="1"/>
  <c r="FN222" i="1"/>
  <c r="FO222" i="1"/>
  <c r="FP222" i="1"/>
  <c r="FQ222" i="1"/>
  <c r="FR222" i="1"/>
  <c r="FS222" i="1"/>
  <c r="FT222" i="1"/>
  <c r="FU222" i="1"/>
  <c r="FV222" i="1"/>
  <c r="FW222" i="1"/>
  <c r="FX222" i="1"/>
  <c r="FY222" i="1"/>
  <c r="FZ222" i="1"/>
  <c r="GA222" i="1"/>
  <c r="GB222" i="1"/>
  <c r="GC222" i="1"/>
  <c r="GD222" i="1"/>
  <c r="GE222" i="1"/>
  <c r="GF222" i="1"/>
  <c r="GG222" i="1"/>
  <c r="GH222" i="1"/>
  <c r="GI222" i="1"/>
  <c r="GJ222" i="1"/>
  <c r="GK222" i="1"/>
  <c r="BF265" i="1"/>
  <c r="AX265" i="1"/>
  <c r="AZ265" i="1"/>
  <c r="BA265" i="1"/>
  <c r="BB265" i="1"/>
  <c r="BC265" i="1"/>
  <c r="BD265" i="1"/>
  <c r="BI265" i="1"/>
  <c r="BJ265" i="1"/>
  <c r="BK265" i="1"/>
  <c r="BL265" i="1"/>
  <c r="BN265" i="1"/>
  <c r="BO265" i="1"/>
  <c r="BP265" i="1"/>
  <c r="BQ265" i="1"/>
  <c r="BR265" i="1"/>
  <c r="EX265" i="1" s="1"/>
  <c r="BS265" i="1"/>
  <c r="EY265" i="1" s="1"/>
  <c r="BT265" i="1"/>
  <c r="EZ265" i="1" s="1"/>
  <c r="BU265" i="1"/>
  <c r="FA265" i="1" s="1"/>
  <c r="BV265" i="1"/>
  <c r="FB265" i="1" s="1"/>
  <c r="BW265" i="1"/>
  <c r="FC265" i="1" s="1"/>
  <c r="BX265" i="1"/>
  <c r="FD265" i="1" s="1"/>
  <c r="BY265" i="1"/>
  <c r="FE265" i="1" s="1"/>
  <c r="DG265" i="1"/>
  <c r="FF265" i="1"/>
  <c r="FG265" i="1"/>
  <c r="FH265" i="1"/>
  <c r="FI265" i="1"/>
  <c r="FJ265" i="1"/>
  <c r="FK265" i="1"/>
  <c r="FL265" i="1"/>
  <c r="FM265" i="1"/>
  <c r="FN265" i="1"/>
  <c r="FO265" i="1"/>
  <c r="FP265" i="1"/>
  <c r="FQ265" i="1"/>
  <c r="FR265" i="1"/>
  <c r="FS265" i="1"/>
  <c r="FT265" i="1"/>
  <c r="FU265" i="1"/>
  <c r="FV265" i="1"/>
  <c r="FW265" i="1"/>
  <c r="FX265" i="1"/>
  <c r="FY265" i="1"/>
  <c r="FZ265" i="1"/>
  <c r="GA265" i="1"/>
  <c r="GB265" i="1"/>
  <c r="GC265" i="1"/>
  <c r="GD265" i="1"/>
  <c r="GE265" i="1"/>
  <c r="GF265" i="1"/>
  <c r="GG265" i="1"/>
  <c r="GH265" i="1"/>
  <c r="GI265" i="1"/>
  <c r="GJ265" i="1"/>
  <c r="GK265" i="1"/>
  <c r="BG273" i="1"/>
  <c r="AX273" i="1"/>
  <c r="AZ273" i="1"/>
  <c r="BA273" i="1"/>
  <c r="BB273" i="1"/>
  <c r="BC273" i="1"/>
  <c r="BD273" i="1"/>
  <c r="BI273" i="1"/>
  <c r="BJ273" i="1"/>
  <c r="BK273" i="1"/>
  <c r="BL273" i="1"/>
  <c r="BN273" i="1"/>
  <c r="BO273" i="1"/>
  <c r="BP273" i="1"/>
  <c r="BQ273" i="1"/>
  <c r="BR273" i="1"/>
  <c r="EX273" i="1" s="1"/>
  <c r="BS273" i="1"/>
  <c r="EY273" i="1" s="1"/>
  <c r="BT273" i="1"/>
  <c r="EZ273" i="1" s="1"/>
  <c r="BU273" i="1"/>
  <c r="FA273" i="1" s="1"/>
  <c r="BV273" i="1"/>
  <c r="FB273" i="1" s="1"/>
  <c r="BW273" i="1"/>
  <c r="FC273" i="1" s="1"/>
  <c r="BX273" i="1"/>
  <c r="FD273" i="1" s="1"/>
  <c r="BY273" i="1"/>
  <c r="FE273" i="1" s="1"/>
  <c r="DG273" i="1"/>
  <c r="FF273" i="1"/>
  <c r="FG273" i="1"/>
  <c r="FH273" i="1"/>
  <c r="FI273" i="1"/>
  <c r="FJ273" i="1"/>
  <c r="FK273" i="1"/>
  <c r="FL273" i="1"/>
  <c r="FM273" i="1"/>
  <c r="FN273" i="1"/>
  <c r="FO273" i="1"/>
  <c r="FP273" i="1"/>
  <c r="FQ273" i="1"/>
  <c r="FR273" i="1"/>
  <c r="FS273" i="1"/>
  <c r="FT273" i="1"/>
  <c r="FU273" i="1"/>
  <c r="FV273" i="1"/>
  <c r="FW273" i="1"/>
  <c r="FX273" i="1"/>
  <c r="FY273" i="1"/>
  <c r="FZ273" i="1"/>
  <c r="GA273" i="1"/>
  <c r="GB273" i="1"/>
  <c r="GC273" i="1"/>
  <c r="GD273" i="1"/>
  <c r="GE273" i="1"/>
  <c r="GF273" i="1"/>
  <c r="GG273" i="1"/>
  <c r="GH273" i="1"/>
  <c r="GI273" i="1"/>
  <c r="GJ273" i="1"/>
  <c r="GK273" i="1"/>
  <c r="AA248" i="1"/>
  <c r="BR248" i="1" s="1"/>
  <c r="EX248" i="1" s="1"/>
  <c r="DR271" i="1" l="1"/>
  <c r="GT271" i="1"/>
  <c r="DR86" i="1"/>
  <c r="GT86" i="1"/>
  <c r="DS523" i="1"/>
  <c r="GU523" i="1"/>
  <c r="GT342" i="1"/>
  <c r="DR342" i="1"/>
  <c r="DT33" i="1"/>
  <c r="GV33" i="1"/>
  <c r="DT71" i="1"/>
  <c r="GV71" i="1"/>
  <c r="DT21" i="1"/>
  <c r="GV21" i="1"/>
  <c r="HZ247" i="1"/>
  <c r="HZ417" i="1"/>
  <c r="HZ252" i="1"/>
  <c r="HZ265" i="1"/>
  <c r="HZ258" i="1"/>
  <c r="HZ273" i="1"/>
  <c r="HZ222" i="1"/>
  <c r="HZ248" i="1"/>
  <c r="HZ210" i="1"/>
  <c r="HZ419" i="1"/>
  <c r="HZ361" i="1"/>
  <c r="HZ91" i="1"/>
  <c r="BG265" i="1"/>
  <c r="BE265" i="1" s="1"/>
  <c r="BM210" i="1"/>
  <c r="DH222" i="1"/>
  <c r="DH265" i="1"/>
  <c r="BM91" i="1"/>
  <c r="BH222" i="1"/>
  <c r="BM247" i="1"/>
  <c r="BM258" i="1"/>
  <c r="DI210" i="1"/>
  <c r="BH210" i="1"/>
  <c r="BM248" i="1"/>
  <c r="BM222" i="1"/>
  <c r="DH419" i="1"/>
  <c r="BM361" i="1"/>
  <c r="DH417" i="1"/>
  <c r="DH252" i="1"/>
  <c r="BG419" i="1"/>
  <c r="BE419" i="1" s="1"/>
  <c r="BH258" i="1"/>
  <c r="BM252" i="1"/>
  <c r="BF273" i="1"/>
  <c r="BE273" i="1" s="1"/>
  <c r="BG361" i="1"/>
  <c r="BE361" i="1" s="1"/>
  <c r="BH252" i="1"/>
  <c r="BG222" i="1"/>
  <c r="BE222" i="1" s="1"/>
  <c r="AZ248" i="1"/>
  <c r="BM273" i="1"/>
  <c r="BF210" i="1"/>
  <c r="BE210" i="1" s="1"/>
  <c r="BF252" i="1"/>
  <c r="BE252" i="1" s="1"/>
  <c r="BH265" i="1"/>
  <c r="DH248" i="1"/>
  <c r="BM417" i="1"/>
  <c r="DH258" i="1"/>
  <c r="DH247" i="1"/>
  <c r="BH273" i="1"/>
  <c r="BM265" i="1"/>
  <c r="BH361" i="1"/>
  <c r="BH247" i="1"/>
  <c r="BF258" i="1"/>
  <c r="BE258" i="1" s="1"/>
  <c r="DH273" i="1"/>
  <c r="BG248" i="1"/>
  <c r="BE248" i="1" s="1"/>
  <c r="BH419" i="1"/>
  <c r="BF247" i="1"/>
  <c r="BE247" i="1" s="1"/>
  <c r="DH361" i="1"/>
  <c r="DH91" i="1"/>
  <c r="BH91" i="1"/>
  <c r="BM419" i="1"/>
  <c r="BH248" i="1"/>
  <c r="BF417" i="1"/>
  <c r="BG417" i="1"/>
  <c r="BH417" i="1"/>
  <c r="BF91" i="1"/>
  <c r="BG91" i="1"/>
  <c r="DS86" i="1" l="1"/>
  <c r="GU86" i="1"/>
  <c r="DS271" i="1"/>
  <c r="GU271" i="1"/>
  <c r="GW71" i="1"/>
  <c r="DU71" i="1"/>
  <c r="DT523" i="1"/>
  <c r="GV523" i="1"/>
  <c r="DU21" i="1"/>
  <c r="GW21" i="1"/>
  <c r="GW33" i="1"/>
  <c r="DU33" i="1"/>
  <c r="DS342" i="1"/>
  <c r="GU342" i="1"/>
  <c r="AY210" i="1"/>
  <c r="DI222" i="1"/>
  <c r="GL222" i="1" s="1"/>
  <c r="DI252" i="1"/>
  <c r="GL252" i="1" s="1"/>
  <c r="DI265" i="1"/>
  <c r="GL265" i="1" s="1"/>
  <c r="AY361" i="1"/>
  <c r="AY265" i="1"/>
  <c r="AY247" i="1"/>
  <c r="AY258" i="1"/>
  <c r="AY222" i="1"/>
  <c r="AY252" i="1"/>
  <c r="AY273" i="1"/>
  <c r="GL210" i="1"/>
  <c r="DJ210" i="1"/>
  <c r="DI417" i="1"/>
  <c r="DJ417" i="1" s="1"/>
  <c r="DI419" i="1"/>
  <c r="AY248" i="1"/>
  <c r="DI247" i="1"/>
  <c r="DI258" i="1"/>
  <c r="AY419" i="1"/>
  <c r="DI248" i="1"/>
  <c r="BE91" i="1"/>
  <c r="AY91" i="1" s="1"/>
  <c r="BE417" i="1"/>
  <c r="AY417" i="1" s="1"/>
  <c r="DI91" i="1"/>
  <c r="DI361" i="1"/>
  <c r="DI273" i="1"/>
  <c r="GV271" i="1" l="1"/>
  <c r="DT271" i="1"/>
  <c r="DT86" i="1"/>
  <c r="GV86" i="1"/>
  <c r="GX71" i="1"/>
  <c r="DV71" i="1"/>
  <c r="DV21" i="1"/>
  <c r="GX21" i="1"/>
  <c r="DT342" i="1"/>
  <c r="GV342" i="1"/>
  <c r="DU523" i="1"/>
  <c r="GW523" i="1"/>
  <c r="GX33" i="1"/>
  <c r="DV33" i="1"/>
  <c r="DJ265" i="1"/>
  <c r="GM265" i="1" s="1"/>
  <c r="DJ222" i="1"/>
  <c r="DK222" i="1" s="1"/>
  <c r="GL417" i="1"/>
  <c r="DJ252" i="1"/>
  <c r="DK252" i="1" s="1"/>
  <c r="DJ419" i="1"/>
  <c r="GL419" i="1"/>
  <c r="DK210" i="1"/>
  <c r="GM210" i="1"/>
  <c r="DJ247" i="1"/>
  <c r="GL247" i="1"/>
  <c r="DJ248" i="1"/>
  <c r="GL248" i="1"/>
  <c r="GL258" i="1"/>
  <c r="DJ258" i="1"/>
  <c r="DJ361" i="1"/>
  <c r="GL361" i="1"/>
  <c r="DJ91" i="1"/>
  <c r="GL91" i="1"/>
  <c r="GM417" i="1"/>
  <c r="DK417" i="1"/>
  <c r="DJ273" i="1"/>
  <c r="GL273" i="1"/>
  <c r="DU271" i="1" l="1"/>
  <c r="GW271" i="1"/>
  <c r="GW86" i="1"/>
  <c r="DU86" i="1"/>
  <c r="GW342" i="1"/>
  <c r="DU342" i="1"/>
  <c r="DW33" i="1"/>
  <c r="GY33" i="1"/>
  <c r="DW71" i="1"/>
  <c r="GY71" i="1"/>
  <c r="DW21" i="1"/>
  <c r="GY21" i="1"/>
  <c r="DV523" i="1"/>
  <c r="GX523" i="1"/>
  <c r="DK265" i="1"/>
  <c r="DL265" i="1" s="1"/>
  <c r="GM252" i="1"/>
  <c r="GM222" i="1"/>
  <c r="DL210" i="1"/>
  <c r="GN210" i="1"/>
  <c r="DK419" i="1"/>
  <c r="GM419" i="1"/>
  <c r="DK248" i="1"/>
  <c r="GM248" i="1"/>
  <c r="DK247" i="1"/>
  <c r="GM247" i="1"/>
  <c r="GM258" i="1"/>
  <c r="DK258" i="1"/>
  <c r="DK91" i="1"/>
  <c r="GM91" i="1"/>
  <c r="DL222" i="1"/>
  <c r="GN222" i="1"/>
  <c r="DL252" i="1"/>
  <c r="GN252" i="1"/>
  <c r="DK273" i="1"/>
  <c r="GM273" i="1"/>
  <c r="DL417" i="1"/>
  <c r="GN417" i="1"/>
  <c r="DK361" i="1"/>
  <c r="GM361" i="1"/>
  <c r="GX86" i="1" l="1"/>
  <c r="DV86" i="1"/>
  <c r="DV271" i="1"/>
  <c r="GX271" i="1"/>
  <c r="DX33" i="1"/>
  <c r="GZ33" i="1"/>
  <c r="DX71" i="1"/>
  <c r="GZ71" i="1"/>
  <c r="DV342" i="1"/>
  <c r="GX342" i="1"/>
  <c r="DW523" i="1"/>
  <c r="GY523" i="1"/>
  <c r="DX21" i="1"/>
  <c r="GZ21" i="1"/>
  <c r="GN265" i="1"/>
  <c r="GN419" i="1"/>
  <c r="DL419" i="1"/>
  <c r="DM210" i="1"/>
  <c r="GO210" i="1"/>
  <c r="DL247" i="1"/>
  <c r="GN247" i="1"/>
  <c r="GN248" i="1"/>
  <c r="DL248" i="1"/>
  <c r="GN258" i="1"/>
  <c r="DL258" i="1"/>
  <c r="GO265" i="1"/>
  <c r="DM265" i="1"/>
  <c r="DM222" i="1"/>
  <c r="GO222" i="1"/>
  <c r="DL91" i="1"/>
  <c r="GN91" i="1"/>
  <c r="GN361" i="1"/>
  <c r="DL361" i="1"/>
  <c r="GO252" i="1"/>
  <c r="DM252" i="1"/>
  <c r="DM417" i="1"/>
  <c r="GO417" i="1"/>
  <c r="GN273" i="1"/>
  <c r="DL273" i="1"/>
  <c r="GY86" i="1" l="1"/>
  <c r="DW86" i="1"/>
  <c r="DW271" i="1"/>
  <c r="GY271" i="1"/>
  <c r="GY342" i="1"/>
  <c r="DW342" i="1"/>
  <c r="DY33" i="1"/>
  <c r="HA33" i="1"/>
  <c r="DY71" i="1"/>
  <c r="HA71" i="1"/>
  <c r="DY21" i="1"/>
  <c r="HA21" i="1"/>
  <c r="DX523" i="1"/>
  <c r="GZ523" i="1"/>
  <c r="GP210" i="1"/>
  <c r="IA210" i="1" s="1"/>
  <c r="DN210" i="1"/>
  <c r="GO419" i="1"/>
  <c r="DM419" i="1"/>
  <c r="DM247" i="1"/>
  <c r="GO247" i="1"/>
  <c r="DM258" i="1"/>
  <c r="GO258" i="1"/>
  <c r="GO248" i="1"/>
  <c r="DM248" i="1"/>
  <c r="DN252" i="1"/>
  <c r="GP252" i="1"/>
  <c r="GP265" i="1"/>
  <c r="DN265" i="1"/>
  <c r="DM273" i="1"/>
  <c r="GO273" i="1"/>
  <c r="GO361" i="1"/>
  <c r="DM361" i="1"/>
  <c r="GO91" i="1"/>
  <c r="DM91" i="1"/>
  <c r="DN417" i="1"/>
  <c r="GP417" i="1"/>
  <c r="IA417" i="1" s="1"/>
  <c r="DN222" i="1"/>
  <c r="GP222" i="1"/>
  <c r="IA222" i="1" s="1"/>
  <c r="DX271" i="1" l="1"/>
  <c r="GZ271" i="1"/>
  <c r="DX86" i="1"/>
  <c r="GZ86" i="1"/>
  <c r="DX342" i="1"/>
  <c r="GZ342" i="1"/>
  <c r="DZ21" i="1"/>
  <c r="HB21" i="1"/>
  <c r="HB71" i="1"/>
  <c r="DZ71" i="1"/>
  <c r="DY523" i="1"/>
  <c r="HA523" i="1"/>
  <c r="HB33" i="1"/>
  <c r="DZ33" i="1"/>
  <c r="AD74" i="8"/>
  <c r="AD70" i="8"/>
  <c r="AD69" i="8"/>
  <c r="AD72" i="8"/>
  <c r="AD68" i="8"/>
  <c r="AD67" i="8"/>
  <c r="AD73" i="8"/>
  <c r="AD71" i="8"/>
  <c r="DN419" i="1"/>
  <c r="GP419" i="1"/>
  <c r="GQ210" i="1"/>
  <c r="DO210" i="1"/>
  <c r="GP258" i="1"/>
  <c r="DN258" i="1"/>
  <c r="DN247" i="1"/>
  <c r="GP247" i="1"/>
  <c r="IA247" i="1" s="1"/>
  <c r="DN248" i="1"/>
  <c r="GP248" i="1"/>
  <c r="GP273" i="1"/>
  <c r="DN273" i="1"/>
  <c r="GP91" i="1"/>
  <c r="DN91" i="1"/>
  <c r="DO417" i="1"/>
  <c r="GQ417" i="1"/>
  <c r="GP361" i="1"/>
  <c r="DN361" i="1"/>
  <c r="GQ265" i="1"/>
  <c r="DO265" i="1"/>
  <c r="DO252" i="1"/>
  <c r="GQ252" i="1"/>
  <c r="GQ222" i="1"/>
  <c r="DO222" i="1"/>
  <c r="HA86" i="1" l="1"/>
  <c r="DY86" i="1"/>
  <c r="HA271" i="1"/>
  <c r="DY271" i="1"/>
  <c r="HC33" i="1"/>
  <c r="EA33" i="1"/>
  <c r="EA21" i="1"/>
  <c r="HC21" i="1"/>
  <c r="DZ523" i="1"/>
  <c r="HB523" i="1"/>
  <c r="EA71" i="1"/>
  <c r="HC71" i="1"/>
  <c r="DY342" i="1"/>
  <c r="HA342" i="1"/>
  <c r="GR210" i="1"/>
  <c r="DP210" i="1"/>
  <c r="DO419" i="1"/>
  <c r="GQ419" i="1"/>
  <c r="DO248" i="1"/>
  <c r="GQ248" i="1"/>
  <c r="GQ247" i="1"/>
  <c r="DO247" i="1"/>
  <c r="DO258" i="1"/>
  <c r="GQ258" i="1"/>
  <c r="DO361" i="1"/>
  <c r="GQ361" i="1"/>
  <c r="DP222" i="1"/>
  <c r="GR222" i="1"/>
  <c r="GR417" i="1"/>
  <c r="DP417" i="1"/>
  <c r="GQ91" i="1"/>
  <c r="DO91" i="1"/>
  <c r="DP252" i="1"/>
  <c r="GR252" i="1"/>
  <c r="GR265" i="1"/>
  <c r="DP265" i="1"/>
  <c r="GQ273" i="1"/>
  <c r="DO273" i="1"/>
  <c r="DZ86" i="1" l="1"/>
  <c r="HB86" i="1"/>
  <c r="HB271" i="1"/>
  <c r="DZ271" i="1"/>
  <c r="EA523" i="1"/>
  <c r="HC523" i="1"/>
  <c r="EB71" i="1"/>
  <c r="HD71" i="1"/>
  <c r="DZ342" i="1"/>
  <c r="HB342" i="1"/>
  <c r="EB21" i="1"/>
  <c r="HD21" i="1"/>
  <c r="EB33" i="1"/>
  <c r="HD33" i="1"/>
  <c r="DQ210" i="1"/>
  <c r="GS210" i="1"/>
  <c r="GR419" i="1"/>
  <c r="DP419" i="1"/>
  <c r="DP258" i="1"/>
  <c r="GR258" i="1"/>
  <c r="GR247" i="1"/>
  <c r="DP247" i="1"/>
  <c r="DP248" i="1"/>
  <c r="GR248" i="1"/>
  <c r="GR273" i="1"/>
  <c r="DP273" i="1"/>
  <c r="GS265" i="1"/>
  <c r="DQ265" i="1"/>
  <c r="DP91" i="1"/>
  <c r="GR91" i="1"/>
  <c r="GS222" i="1"/>
  <c r="DQ222" i="1"/>
  <c r="GR361" i="1"/>
  <c r="DP361" i="1"/>
  <c r="GS417" i="1"/>
  <c r="DQ417" i="1"/>
  <c r="GS252" i="1"/>
  <c r="DQ252" i="1"/>
  <c r="EA86" i="1" l="1"/>
  <c r="HC86" i="1"/>
  <c r="EA271" i="1"/>
  <c r="HC271" i="1"/>
  <c r="EC21" i="1"/>
  <c r="HE21" i="1"/>
  <c r="EC71" i="1"/>
  <c r="HE71" i="1"/>
  <c r="EA342" i="1"/>
  <c r="HC342" i="1"/>
  <c r="EB523" i="1"/>
  <c r="HD523" i="1"/>
  <c r="HE33" i="1"/>
  <c r="EC33" i="1"/>
  <c r="GS419" i="1"/>
  <c r="DQ419" i="1"/>
  <c r="GT210" i="1"/>
  <c r="DR210" i="1"/>
  <c r="DQ247" i="1"/>
  <c r="GS247" i="1"/>
  <c r="DQ248" i="1"/>
  <c r="GS248" i="1"/>
  <c r="DQ258" i="1"/>
  <c r="GS258" i="1"/>
  <c r="GT265" i="1"/>
  <c r="DR265" i="1"/>
  <c r="DR417" i="1"/>
  <c r="GT417" i="1"/>
  <c r="GT222" i="1"/>
  <c r="DR222" i="1"/>
  <c r="GS273" i="1"/>
  <c r="DQ273" i="1"/>
  <c r="GT252" i="1"/>
  <c r="DR252" i="1"/>
  <c r="GS361" i="1"/>
  <c r="DQ361" i="1"/>
  <c r="DQ91" i="1"/>
  <c r="GS91" i="1"/>
  <c r="HD271" i="1" l="1"/>
  <c r="EB271" i="1"/>
  <c r="EB86" i="1"/>
  <c r="HD86" i="1"/>
  <c r="EC523" i="1"/>
  <c r="HE523" i="1"/>
  <c r="HF71" i="1"/>
  <c r="ED71" i="1"/>
  <c r="ED21" i="1"/>
  <c r="HF21" i="1"/>
  <c r="EB342" i="1"/>
  <c r="HD342" i="1"/>
  <c r="ED33" i="1"/>
  <c r="HF33" i="1"/>
  <c r="DS210" i="1"/>
  <c r="GU210" i="1"/>
  <c r="DR419" i="1"/>
  <c r="GT419" i="1"/>
  <c r="GT258" i="1"/>
  <c r="DR258" i="1"/>
  <c r="GT248" i="1"/>
  <c r="DR248" i="1"/>
  <c r="DR247" i="1"/>
  <c r="GT247" i="1"/>
  <c r="GU252" i="1"/>
  <c r="DS252" i="1"/>
  <c r="DR273" i="1"/>
  <c r="GT273" i="1"/>
  <c r="GU265" i="1"/>
  <c r="DS265" i="1"/>
  <c r="DR361" i="1"/>
  <c r="GT361" i="1"/>
  <c r="DR91" i="1"/>
  <c r="GT91" i="1"/>
  <c r="DS222" i="1"/>
  <c r="GU222" i="1"/>
  <c r="DS417" i="1"/>
  <c r="GU417" i="1"/>
  <c r="EC86" i="1" l="1"/>
  <c r="HE86" i="1"/>
  <c r="EC271" i="1"/>
  <c r="HE271" i="1"/>
  <c r="ED523" i="1"/>
  <c r="HF523" i="1"/>
  <c r="EC342" i="1"/>
  <c r="HE342" i="1"/>
  <c r="EE21" i="1"/>
  <c r="HG21" i="1"/>
  <c r="EE33" i="1"/>
  <c r="HG33" i="1"/>
  <c r="HG71" i="1"/>
  <c r="EE71" i="1"/>
  <c r="GU419" i="1"/>
  <c r="DS419" i="1"/>
  <c r="DT210" i="1"/>
  <c r="GV210" i="1"/>
  <c r="GU247" i="1"/>
  <c r="DS247" i="1"/>
  <c r="DS248" i="1"/>
  <c r="GU248" i="1"/>
  <c r="IA248" i="1" s="1"/>
  <c r="GU258" i="1"/>
  <c r="DS258" i="1"/>
  <c r="GV265" i="1"/>
  <c r="DT265" i="1"/>
  <c r="DT417" i="1"/>
  <c r="GV417" i="1"/>
  <c r="DT222" i="1"/>
  <c r="GV222" i="1"/>
  <c r="DS91" i="1"/>
  <c r="GU91" i="1"/>
  <c r="DS273" i="1"/>
  <c r="GU273" i="1"/>
  <c r="DS361" i="1"/>
  <c r="GU361" i="1"/>
  <c r="DT252" i="1"/>
  <c r="GV252" i="1"/>
  <c r="ED86" i="1" l="1"/>
  <c r="HF86" i="1"/>
  <c r="ED271" i="1"/>
  <c r="HF271" i="1"/>
  <c r="EF21" i="1"/>
  <c r="HH21" i="1"/>
  <c r="EE523" i="1"/>
  <c r="HG523" i="1"/>
  <c r="EF33" i="1"/>
  <c r="HH33" i="1"/>
  <c r="EF71" i="1"/>
  <c r="HH71" i="1"/>
  <c r="ED342" i="1"/>
  <c r="HF342" i="1"/>
  <c r="DT419" i="1"/>
  <c r="GV419" i="1"/>
  <c r="DU210" i="1"/>
  <c r="GW210" i="1"/>
  <c r="GV258" i="1"/>
  <c r="DT258" i="1"/>
  <c r="GV248" i="1"/>
  <c r="DT248" i="1"/>
  <c r="DT247" i="1"/>
  <c r="GV247" i="1"/>
  <c r="DU222" i="1"/>
  <c r="GW222" i="1"/>
  <c r="GW252" i="1"/>
  <c r="DU252" i="1"/>
  <c r="DT273" i="1"/>
  <c r="GV273" i="1"/>
  <c r="DU417" i="1"/>
  <c r="GW417" i="1"/>
  <c r="DU265" i="1"/>
  <c r="GW265" i="1"/>
  <c r="GV361" i="1"/>
  <c r="DT361" i="1"/>
  <c r="DT91" i="1"/>
  <c r="GV91" i="1"/>
  <c r="EE271" i="1" l="1"/>
  <c r="HG271" i="1"/>
  <c r="HG86" i="1"/>
  <c r="EE86" i="1"/>
  <c r="HG342" i="1"/>
  <c r="EE342" i="1"/>
  <c r="HI71" i="1"/>
  <c r="EG71" i="1"/>
  <c r="HI33" i="1"/>
  <c r="EG33" i="1"/>
  <c r="EG21" i="1"/>
  <c r="HI21" i="1"/>
  <c r="EF523" i="1"/>
  <c r="HH523" i="1"/>
  <c r="GX210" i="1"/>
  <c r="DV210" i="1"/>
  <c r="GW419" i="1"/>
  <c r="DU419" i="1"/>
  <c r="DU247" i="1"/>
  <c r="GW247" i="1"/>
  <c r="DU248" i="1"/>
  <c r="GW248" i="1"/>
  <c r="DU258" i="1"/>
  <c r="GW258" i="1"/>
  <c r="DV417" i="1"/>
  <c r="GX417" i="1"/>
  <c r="GX222" i="1"/>
  <c r="DV222" i="1"/>
  <c r="DV252" i="1"/>
  <c r="GX252" i="1"/>
  <c r="DU91" i="1"/>
  <c r="GW91" i="1"/>
  <c r="GW361" i="1"/>
  <c r="DU361" i="1"/>
  <c r="GW273" i="1"/>
  <c r="DU273" i="1"/>
  <c r="GX265" i="1"/>
  <c r="DV265" i="1"/>
  <c r="EF271" i="1" l="1"/>
  <c r="HH271" i="1"/>
  <c r="HH86" i="1"/>
  <c r="EF86" i="1"/>
  <c r="EF342" i="1"/>
  <c r="HH342" i="1"/>
  <c r="EH21" i="1"/>
  <c r="HJ21" i="1"/>
  <c r="EH33" i="1"/>
  <c r="HJ33" i="1"/>
  <c r="EG523" i="1"/>
  <c r="HI523" i="1"/>
  <c r="HJ71" i="1"/>
  <c r="EH71" i="1"/>
  <c r="DV419" i="1"/>
  <c r="GX419" i="1"/>
  <c r="DW210" i="1"/>
  <c r="GY210" i="1"/>
  <c r="GX258" i="1"/>
  <c r="DV258" i="1"/>
  <c r="GX248" i="1"/>
  <c r="DV248" i="1"/>
  <c r="GX247" i="1"/>
  <c r="DV247" i="1"/>
  <c r="DW265" i="1"/>
  <c r="GY265" i="1"/>
  <c r="GX91" i="1"/>
  <c r="DV91" i="1"/>
  <c r="GY222" i="1"/>
  <c r="DW222" i="1"/>
  <c r="GY417" i="1"/>
  <c r="DW417" i="1"/>
  <c r="GX273" i="1"/>
  <c r="DV273" i="1"/>
  <c r="GX361" i="1"/>
  <c r="DV361" i="1"/>
  <c r="DW252" i="1"/>
  <c r="GY252" i="1"/>
  <c r="HI86" i="1" l="1"/>
  <c r="EG86" i="1"/>
  <c r="EG271" i="1"/>
  <c r="HI271" i="1"/>
  <c r="EI21" i="1"/>
  <c r="HK21" i="1"/>
  <c r="EG342" i="1"/>
  <c r="HI342" i="1"/>
  <c r="EH523" i="1"/>
  <c r="HJ523" i="1"/>
  <c r="EI71" i="1"/>
  <c r="HK71" i="1"/>
  <c r="HK33" i="1"/>
  <c r="EI33" i="1"/>
  <c r="DX210" i="1"/>
  <c r="GZ210" i="1"/>
  <c r="DW419" i="1"/>
  <c r="GY419" i="1"/>
  <c r="GY247" i="1"/>
  <c r="DW247" i="1"/>
  <c r="DW248" i="1"/>
  <c r="GY248" i="1"/>
  <c r="DW258" i="1"/>
  <c r="GY258" i="1"/>
  <c r="DX252" i="1"/>
  <c r="GZ252" i="1"/>
  <c r="GY273" i="1"/>
  <c r="DW273" i="1"/>
  <c r="GY91" i="1"/>
  <c r="DW91" i="1"/>
  <c r="GZ222" i="1"/>
  <c r="DX222" i="1"/>
  <c r="GY361" i="1"/>
  <c r="DW361" i="1"/>
  <c r="GZ417" i="1"/>
  <c r="DX417" i="1"/>
  <c r="GZ265" i="1"/>
  <c r="DX265" i="1"/>
  <c r="HJ271" i="1" l="1"/>
  <c r="EH271" i="1"/>
  <c r="HJ86" i="1"/>
  <c r="EH86" i="1"/>
  <c r="EJ71" i="1"/>
  <c r="HL71" i="1"/>
  <c r="EJ21" i="1"/>
  <c r="HL21" i="1"/>
  <c r="EI523" i="1"/>
  <c r="HK523" i="1"/>
  <c r="EH342" i="1"/>
  <c r="HJ342" i="1"/>
  <c r="EJ33" i="1"/>
  <c r="HL33" i="1"/>
  <c r="DX419" i="1"/>
  <c r="GZ419" i="1"/>
  <c r="HA210" i="1"/>
  <c r="DY210" i="1"/>
  <c r="GZ248" i="1"/>
  <c r="DX248" i="1"/>
  <c r="GZ247" i="1"/>
  <c r="DX247" i="1"/>
  <c r="DX258" i="1"/>
  <c r="GZ258" i="1"/>
  <c r="HA265" i="1"/>
  <c r="DY265" i="1"/>
  <c r="HA222" i="1"/>
  <c r="DY222" i="1"/>
  <c r="DX91" i="1"/>
  <c r="GZ91" i="1"/>
  <c r="GZ273" i="1"/>
  <c r="DX273" i="1"/>
  <c r="HA252" i="1"/>
  <c r="DY252" i="1"/>
  <c r="GZ361" i="1"/>
  <c r="DX361" i="1"/>
  <c r="HA417" i="1"/>
  <c r="DY417" i="1"/>
  <c r="HK86" i="1" l="1"/>
  <c r="EI86" i="1"/>
  <c r="HK271" i="1"/>
  <c r="EI271" i="1"/>
  <c r="HM33" i="1"/>
  <c r="EK33" i="1"/>
  <c r="EK21" i="1"/>
  <c r="HM21" i="1"/>
  <c r="EI342" i="1"/>
  <c r="HK342" i="1"/>
  <c r="EK71" i="1"/>
  <c r="HM71" i="1"/>
  <c r="EJ523" i="1"/>
  <c r="HL523" i="1"/>
  <c r="DZ210" i="1"/>
  <c r="HB210" i="1"/>
  <c r="HA419" i="1"/>
  <c r="DY419" i="1"/>
  <c r="HA258" i="1"/>
  <c r="DY258" i="1"/>
  <c r="DY247" i="1"/>
  <c r="HA247" i="1"/>
  <c r="HA248" i="1"/>
  <c r="DY248" i="1"/>
  <c r="DY361" i="1"/>
  <c r="HA361" i="1"/>
  <c r="HB417" i="1"/>
  <c r="DZ417" i="1"/>
  <c r="HB252" i="1"/>
  <c r="DZ252" i="1"/>
  <c r="DY91" i="1"/>
  <c r="HA91" i="1"/>
  <c r="HB222" i="1"/>
  <c r="DZ222" i="1"/>
  <c r="HA273" i="1"/>
  <c r="DY273" i="1"/>
  <c r="DZ265" i="1"/>
  <c r="HB265" i="1"/>
  <c r="EJ271" i="1" l="1"/>
  <c r="HL271" i="1"/>
  <c r="EJ86" i="1"/>
  <c r="HL86" i="1"/>
  <c r="EL21" i="1"/>
  <c r="HN21" i="1"/>
  <c r="HN33" i="1"/>
  <c r="EL33" i="1"/>
  <c r="HN71" i="1"/>
  <c r="EL71" i="1"/>
  <c r="EK523" i="1"/>
  <c r="HM523" i="1"/>
  <c r="EJ342" i="1"/>
  <c r="HL342" i="1"/>
  <c r="DZ419" i="1"/>
  <c r="HB419" i="1"/>
  <c r="HC210" i="1"/>
  <c r="EA210" i="1"/>
  <c r="HB248" i="1"/>
  <c r="DZ248" i="1"/>
  <c r="DZ247" i="1"/>
  <c r="HB247" i="1"/>
  <c r="HB258" i="1"/>
  <c r="DZ258" i="1"/>
  <c r="HC252" i="1"/>
  <c r="EA252" i="1"/>
  <c r="DZ273" i="1"/>
  <c r="HB273" i="1"/>
  <c r="HC265" i="1"/>
  <c r="EA265" i="1"/>
  <c r="HC417" i="1"/>
  <c r="EA417" i="1"/>
  <c r="EA222" i="1"/>
  <c r="HC222" i="1"/>
  <c r="DZ91" i="1"/>
  <c r="HB91" i="1"/>
  <c r="DZ361" i="1"/>
  <c r="HB361" i="1"/>
  <c r="EK86" i="1" l="1"/>
  <c r="HM86" i="1"/>
  <c r="EK271" i="1"/>
  <c r="HM271" i="1"/>
  <c r="EL523" i="1"/>
  <c r="HN523" i="1"/>
  <c r="EM21" i="1"/>
  <c r="HO21" i="1"/>
  <c r="EM71" i="1"/>
  <c r="HO71" i="1"/>
  <c r="HO33" i="1"/>
  <c r="EM33" i="1"/>
  <c r="EK342" i="1"/>
  <c r="HM342" i="1"/>
  <c r="EB210" i="1"/>
  <c r="HD210" i="1"/>
  <c r="EA419" i="1"/>
  <c r="HC419" i="1"/>
  <c r="HC258" i="1"/>
  <c r="EA258" i="1"/>
  <c r="EA247" i="1"/>
  <c r="HC247" i="1"/>
  <c r="HC248" i="1"/>
  <c r="EA248" i="1"/>
  <c r="EB222" i="1"/>
  <c r="HD222" i="1"/>
  <c r="EA273" i="1"/>
  <c r="HC273" i="1"/>
  <c r="EB265" i="1"/>
  <c r="HD265" i="1"/>
  <c r="HD252" i="1"/>
  <c r="EB252" i="1"/>
  <c r="EA361" i="1"/>
  <c r="HC361" i="1"/>
  <c r="EA91" i="1"/>
  <c r="HC91" i="1"/>
  <c r="EB417" i="1"/>
  <c r="HD417" i="1"/>
  <c r="EL271" i="1" l="1"/>
  <c r="HN271" i="1"/>
  <c r="EL86" i="1"/>
  <c r="HN86" i="1"/>
  <c r="EN33" i="1"/>
  <c r="HP33" i="1"/>
  <c r="EN21" i="1"/>
  <c r="HP21" i="1"/>
  <c r="EM523" i="1"/>
  <c r="HO523" i="1"/>
  <c r="HN342" i="1"/>
  <c r="EL342" i="1"/>
  <c r="EN71" i="1"/>
  <c r="HP71" i="1"/>
  <c r="HD419" i="1"/>
  <c r="EB419" i="1"/>
  <c r="HE210" i="1"/>
  <c r="EC210" i="1"/>
  <c r="HD247" i="1"/>
  <c r="EB247" i="1"/>
  <c r="HD248" i="1"/>
  <c r="EB248" i="1"/>
  <c r="HD258" i="1"/>
  <c r="EB258" i="1"/>
  <c r="EB91" i="1"/>
  <c r="HD91" i="1"/>
  <c r="EC417" i="1"/>
  <c r="HE417" i="1"/>
  <c r="HD273" i="1"/>
  <c r="EB273" i="1"/>
  <c r="HE252" i="1"/>
  <c r="EC252" i="1"/>
  <c r="HE265" i="1"/>
  <c r="EC265" i="1"/>
  <c r="EB361" i="1"/>
  <c r="HD361" i="1"/>
  <c r="HE222" i="1"/>
  <c r="EC222" i="1"/>
  <c r="HO86" i="1" l="1"/>
  <c r="EM86" i="1"/>
  <c r="HO271" i="1"/>
  <c r="EM271" i="1"/>
  <c r="EO21" i="1"/>
  <c r="HQ21" i="1"/>
  <c r="EO33" i="1"/>
  <c r="HQ33" i="1"/>
  <c r="EM342" i="1"/>
  <c r="HO342" i="1"/>
  <c r="EN523" i="1"/>
  <c r="HP523" i="1"/>
  <c r="EO71" i="1"/>
  <c r="HQ71" i="1"/>
  <c r="ED210" i="1"/>
  <c r="HF210" i="1"/>
  <c r="EC419" i="1"/>
  <c r="HE419" i="1"/>
  <c r="HE258" i="1"/>
  <c r="EC258" i="1"/>
  <c r="EC248" i="1"/>
  <c r="HE248" i="1"/>
  <c r="EC247" i="1"/>
  <c r="HE247" i="1"/>
  <c r="ED417" i="1"/>
  <c r="HF417" i="1"/>
  <c r="HF265" i="1"/>
  <c r="ED265" i="1"/>
  <c r="HE361" i="1"/>
  <c r="EC361" i="1"/>
  <c r="EC273" i="1"/>
  <c r="HE273" i="1"/>
  <c r="ED222" i="1"/>
  <c r="HF222" i="1"/>
  <c r="ED252" i="1"/>
  <c r="HF252" i="1"/>
  <c r="EC91" i="1"/>
  <c r="HE91" i="1"/>
  <c r="HP271" i="1" l="1"/>
  <c r="EN271" i="1"/>
  <c r="EN86" i="1"/>
  <c r="HP86" i="1"/>
  <c r="EO523" i="1"/>
  <c r="HQ523" i="1"/>
  <c r="EP21" i="1"/>
  <c r="HR21" i="1"/>
  <c r="HR71" i="1"/>
  <c r="EP71" i="1"/>
  <c r="EN342" i="1"/>
  <c r="HP342" i="1"/>
  <c r="EP33" i="1"/>
  <c r="HR33" i="1"/>
  <c r="ED419" i="1"/>
  <c r="HF419" i="1"/>
  <c r="EE210" i="1"/>
  <c r="HG210" i="1"/>
  <c r="ED247" i="1"/>
  <c r="HF247" i="1"/>
  <c r="ED248" i="1"/>
  <c r="HF248" i="1"/>
  <c r="HF258" i="1"/>
  <c r="ED258" i="1"/>
  <c r="HG265" i="1"/>
  <c r="EE265" i="1"/>
  <c r="HF361" i="1"/>
  <c r="ED361" i="1"/>
  <c r="HF91" i="1"/>
  <c r="ED91" i="1"/>
  <c r="EE252" i="1"/>
  <c r="HG252" i="1"/>
  <c r="HF273" i="1"/>
  <c r="ED273" i="1"/>
  <c r="HG222" i="1"/>
  <c r="EE222" i="1"/>
  <c r="HG417" i="1"/>
  <c r="EE417" i="1"/>
  <c r="EO86" i="1" l="1"/>
  <c r="HQ86" i="1"/>
  <c r="EO271" i="1"/>
  <c r="HQ271" i="1"/>
  <c r="EP523" i="1"/>
  <c r="HR523" i="1"/>
  <c r="EO342" i="1"/>
  <c r="HQ342" i="1"/>
  <c r="HS71" i="1"/>
  <c r="EQ71" i="1"/>
  <c r="EQ33" i="1"/>
  <c r="HS33" i="1"/>
  <c r="EQ21" i="1"/>
  <c r="HS21" i="1"/>
  <c r="HH210" i="1"/>
  <c r="EF210" i="1"/>
  <c r="HG419" i="1"/>
  <c r="EE419" i="1"/>
  <c r="EE258" i="1"/>
  <c r="HG258" i="1"/>
  <c r="EE248" i="1"/>
  <c r="HG248" i="1"/>
  <c r="HG247" i="1"/>
  <c r="EE247" i="1"/>
  <c r="HH265" i="1"/>
  <c r="EF265" i="1"/>
  <c r="HG273" i="1"/>
  <c r="EE273" i="1"/>
  <c r="EF222" i="1"/>
  <c r="HH222" i="1"/>
  <c r="HH417" i="1"/>
  <c r="EF417" i="1"/>
  <c r="HG91" i="1"/>
  <c r="EE91" i="1"/>
  <c r="EE361" i="1"/>
  <c r="HG361" i="1"/>
  <c r="EF252" i="1"/>
  <c r="HH252" i="1"/>
  <c r="HR271" i="1" l="1"/>
  <c r="EP271" i="1"/>
  <c r="EP86" i="1"/>
  <c r="HR86" i="1"/>
  <c r="EQ523" i="1"/>
  <c r="HS523" i="1"/>
  <c r="ER33" i="1"/>
  <c r="HT33" i="1"/>
  <c r="ER71" i="1"/>
  <c r="HT71" i="1"/>
  <c r="HR342" i="1"/>
  <c r="EP342" i="1"/>
  <c r="ER21" i="1"/>
  <c r="HT21" i="1"/>
  <c r="HH419" i="1"/>
  <c r="EF419" i="1"/>
  <c r="HI210" i="1"/>
  <c r="EG210" i="1"/>
  <c r="EF247" i="1"/>
  <c r="HH247" i="1"/>
  <c r="HH248" i="1"/>
  <c r="EF248" i="1"/>
  <c r="EF258" i="1"/>
  <c r="HH258" i="1"/>
  <c r="HH91" i="1"/>
  <c r="EF91" i="1"/>
  <c r="HI252" i="1"/>
  <c r="EG252" i="1"/>
  <c r="HH361" i="1"/>
  <c r="EF361" i="1"/>
  <c r="HI265" i="1"/>
  <c r="EG265" i="1"/>
  <c r="HI222" i="1"/>
  <c r="EG222" i="1"/>
  <c r="HH273" i="1"/>
  <c r="EF273" i="1"/>
  <c r="HI417" i="1"/>
  <c r="EG417" i="1"/>
  <c r="EQ86" i="1" l="1"/>
  <c r="HS86" i="1"/>
  <c r="EQ271" i="1"/>
  <c r="HS271" i="1"/>
  <c r="ES21" i="1"/>
  <c r="HU21" i="1"/>
  <c r="ES33" i="1"/>
  <c r="HU33" i="1"/>
  <c r="HS342" i="1"/>
  <c r="EQ342" i="1"/>
  <c r="ER523" i="1"/>
  <c r="HT523" i="1"/>
  <c r="HU71" i="1"/>
  <c r="ES71" i="1"/>
  <c r="EH210" i="1"/>
  <c r="HJ210" i="1"/>
  <c r="EG419" i="1"/>
  <c r="HI419" i="1"/>
  <c r="EG248" i="1"/>
  <c r="HI248" i="1"/>
  <c r="HI258" i="1"/>
  <c r="EG258" i="1"/>
  <c r="EG247" i="1"/>
  <c r="HI247" i="1"/>
  <c r="HJ222" i="1"/>
  <c r="EH222" i="1"/>
  <c r="HJ252" i="1"/>
  <c r="EH252" i="1"/>
  <c r="HJ265" i="1"/>
  <c r="EH265" i="1"/>
  <c r="HI273" i="1"/>
  <c r="EG273" i="1"/>
  <c r="HI91" i="1"/>
  <c r="EG91" i="1"/>
  <c r="HI361" i="1"/>
  <c r="EG361" i="1"/>
  <c r="EH417" i="1"/>
  <c r="HJ417" i="1"/>
  <c r="ER271" i="1" l="1"/>
  <c r="HT271" i="1"/>
  <c r="ER86" i="1"/>
  <c r="HT86" i="1"/>
  <c r="ET33" i="1"/>
  <c r="HV33" i="1"/>
  <c r="ET21" i="1"/>
  <c r="HV21" i="1"/>
  <c r="ES523" i="1"/>
  <c r="HU523" i="1"/>
  <c r="ET71" i="1"/>
  <c r="HV71" i="1"/>
  <c r="ER342" i="1"/>
  <c r="HT342" i="1"/>
  <c r="EH419" i="1"/>
  <c r="HJ419" i="1"/>
  <c r="HK210" i="1"/>
  <c r="EI210" i="1"/>
  <c r="HJ247" i="1"/>
  <c r="EH247" i="1"/>
  <c r="HJ258" i="1"/>
  <c r="EH258" i="1"/>
  <c r="HJ248" i="1"/>
  <c r="EH248" i="1"/>
  <c r="HK417" i="1"/>
  <c r="EI417" i="1"/>
  <c r="EH361" i="1"/>
  <c r="HJ361" i="1"/>
  <c r="EI222" i="1"/>
  <c r="HK222" i="1"/>
  <c r="EH91" i="1"/>
  <c r="HJ91" i="1"/>
  <c r="HJ273" i="1"/>
  <c r="EH273" i="1"/>
  <c r="HK252" i="1"/>
  <c r="EI252" i="1"/>
  <c r="HK265" i="1"/>
  <c r="EI265" i="1"/>
  <c r="HU86" i="1" l="1"/>
  <c r="ES86" i="1"/>
  <c r="ES271" i="1"/>
  <c r="HU271" i="1"/>
  <c r="ET523" i="1"/>
  <c r="HV523" i="1"/>
  <c r="HW71" i="1"/>
  <c r="EU71" i="1"/>
  <c r="HW33" i="1"/>
  <c r="EU33" i="1"/>
  <c r="EU21" i="1"/>
  <c r="HW21" i="1"/>
  <c r="HU342" i="1"/>
  <c r="ES342" i="1"/>
  <c r="EJ210" i="1"/>
  <c r="HL210" i="1"/>
  <c r="HK419" i="1"/>
  <c r="EI419" i="1"/>
  <c r="EI248" i="1"/>
  <c r="HK248" i="1"/>
  <c r="EI258" i="1"/>
  <c r="HK258" i="1"/>
  <c r="EI247" i="1"/>
  <c r="HK247" i="1"/>
  <c r="EI361" i="1"/>
  <c r="HK361" i="1"/>
  <c r="HL252" i="1"/>
  <c r="EJ252" i="1"/>
  <c r="HL417" i="1"/>
  <c r="EJ417" i="1"/>
  <c r="EI91" i="1"/>
  <c r="HK91" i="1"/>
  <c r="HK273" i="1"/>
  <c r="EI273" i="1"/>
  <c r="HL265" i="1"/>
  <c r="EJ265" i="1"/>
  <c r="EJ222" i="1"/>
  <c r="HL222" i="1"/>
  <c r="HV271" i="1" l="1"/>
  <c r="ET271" i="1"/>
  <c r="HV86" i="1"/>
  <c r="ET86" i="1"/>
  <c r="EV21" i="1"/>
  <c r="HX21" i="1"/>
  <c r="EU523" i="1"/>
  <c r="HW523" i="1"/>
  <c r="EV33" i="1"/>
  <c r="HX33" i="1"/>
  <c r="ET342" i="1"/>
  <c r="HV342" i="1"/>
  <c r="EV71" i="1"/>
  <c r="HX71" i="1"/>
  <c r="EJ419" i="1"/>
  <c r="HL419" i="1"/>
  <c r="EK210" i="1"/>
  <c r="HM210" i="1"/>
  <c r="EJ258" i="1"/>
  <c r="HL258" i="1"/>
  <c r="EJ247" i="1"/>
  <c r="HL247" i="1"/>
  <c r="HL248" i="1"/>
  <c r="EJ248" i="1"/>
  <c r="EK265" i="1"/>
  <c r="HM265" i="1"/>
  <c r="HL361" i="1"/>
  <c r="EJ361" i="1"/>
  <c r="EJ91" i="1"/>
  <c r="HL91" i="1"/>
  <c r="EK417" i="1"/>
  <c r="HM417" i="1"/>
  <c r="HM252" i="1"/>
  <c r="EK252" i="1"/>
  <c r="EK222" i="1"/>
  <c r="HM222" i="1"/>
  <c r="EJ273" i="1"/>
  <c r="HL273" i="1"/>
  <c r="EU86" i="1" l="1"/>
  <c r="HW86" i="1"/>
  <c r="EU271" i="1"/>
  <c r="HW271" i="1"/>
  <c r="EU342" i="1"/>
  <c r="HW342" i="1"/>
  <c r="EW21" i="1"/>
  <c r="HY21" i="1"/>
  <c r="EW33" i="1"/>
  <c r="HY33" i="1"/>
  <c r="EW71" i="1"/>
  <c r="HY71" i="1"/>
  <c r="IA71" i="1" s="1"/>
  <c r="IB71" i="1" s="1"/>
  <c r="EV523" i="1"/>
  <c r="HX523" i="1"/>
  <c r="EL210" i="1"/>
  <c r="HN210" i="1"/>
  <c r="HM419" i="1"/>
  <c r="EK419" i="1"/>
  <c r="EK248" i="1"/>
  <c r="HM248" i="1"/>
  <c r="HM247" i="1"/>
  <c r="EK247" i="1"/>
  <c r="HM258" i="1"/>
  <c r="EK258" i="1"/>
  <c r="HM361" i="1"/>
  <c r="EK361" i="1"/>
  <c r="HM273" i="1"/>
  <c r="EK273" i="1"/>
  <c r="HN222" i="1"/>
  <c r="EL222" i="1"/>
  <c r="EL417" i="1"/>
  <c r="HN417" i="1"/>
  <c r="EL252" i="1"/>
  <c r="HN252" i="1"/>
  <c r="EK91" i="1"/>
  <c r="HM91" i="1"/>
  <c r="HN265" i="1"/>
  <c r="EL265" i="1"/>
  <c r="HX271" i="1" l="1"/>
  <c r="EV271" i="1"/>
  <c r="HX86" i="1"/>
  <c r="EV86" i="1"/>
  <c r="EV342" i="1"/>
  <c r="HX342" i="1"/>
  <c r="EW523" i="1"/>
  <c r="HY523" i="1"/>
  <c r="EL419" i="1"/>
  <c r="HN419" i="1"/>
  <c r="HO210" i="1"/>
  <c r="EM210" i="1"/>
  <c r="HN258" i="1"/>
  <c r="EL258" i="1"/>
  <c r="EL247" i="1"/>
  <c r="HN247" i="1"/>
  <c r="HN248" i="1"/>
  <c r="EL248" i="1"/>
  <c r="HO265" i="1"/>
  <c r="EM265" i="1"/>
  <c r="EL273" i="1"/>
  <c r="HN273" i="1"/>
  <c r="HN91" i="1"/>
  <c r="EL91" i="1"/>
  <c r="EM252" i="1"/>
  <c r="HO252" i="1"/>
  <c r="HN361" i="1"/>
  <c r="EL361" i="1"/>
  <c r="EM417" i="1"/>
  <c r="HO417" i="1"/>
  <c r="HO222" i="1"/>
  <c r="EM222" i="1"/>
  <c r="EW86" i="1" l="1"/>
  <c r="HY86" i="1"/>
  <c r="EW271" i="1"/>
  <c r="HY271" i="1"/>
  <c r="EW342" i="1"/>
  <c r="HY342" i="1"/>
  <c r="HP210" i="1"/>
  <c r="EN210" i="1"/>
  <c r="HO419" i="1"/>
  <c r="EM419" i="1"/>
  <c r="EM248" i="1"/>
  <c r="HO248" i="1"/>
  <c r="HO247" i="1"/>
  <c r="EM247" i="1"/>
  <c r="HO258" i="1"/>
  <c r="EM258" i="1"/>
  <c r="EN252" i="1"/>
  <c r="HP252" i="1"/>
  <c r="HP417" i="1"/>
  <c r="EN417" i="1"/>
  <c r="HO361" i="1"/>
  <c r="EM361" i="1"/>
  <c r="HO273" i="1"/>
  <c r="EM273" i="1"/>
  <c r="HP222" i="1"/>
  <c r="EN222" i="1"/>
  <c r="HO91" i="1"/>
  <c r="EM91" i="1"/>
  <c r="HP265" i="1"/>
  <c r="EN265" i="1"/>
  <c r="HP419" i="1" l="1"/>
  <c r="EN419" i="1"/>
  <c r="HQ210" i="1"/>
  <c r="EO210" i="1"/>
  <c r="HP258" i="1"/>
  <c r="EN258" i="1"/>
  <c r="HP247" i="1"/>
  <c r="EN247" i="1"/>
  <c r="HP248" i="1"/>
  <c r="EN248" i="1"/>
  <c r="HP273" i="1"/>
  <c r="EN273" i="1"/>
  <c r="HQ252" i="1"/>
  <c r="EO252" i="1"/>
  <c r="HQ265" i="1"/>
  <c r="EO265" i="1"/>
  <c r="EN91" i="1"/>
  <c r="HP91" i="1"/>
  <c r="EN361" i="1"/>
  <c r="HP361" i="1"/>
  <c r="HQ222" i="1"/>
  <c r="EO222" i="1"/>
  <c r="HQ417" i="1"/>
  <c r="EO417" i="1"/>
  <c r="HR210" i="1" l="1"/>
  <c r="EP210" i="1"/>
  <c r="HQ419" i="1"/>
  <c r="EO419" i="1"/>
  <c r="EO247" i="1"/>
  <c r="HQ247" i="1"/>
  <c r="EO248" i="1"/>
  <c r="HQ248" i="1"/>
  <c r="EO258" i="1"/>
  <c r="HQ258" i="1"/>
  <c r="EP417" i="1"/>
  <c r="HR417" i="1"/>
  <c r="HR265" i="1"/>
  <c r="EP265" i="1"/>
  <c r="EO361" i="1"/>
  <c r="HQ361" i="1"/>
  <c r="HR222" i="1"/>
  <c r="EP222" i="1"/>
  <c r="HR252" i="1"/>
  <c r="EP252" i="1"/>
  <c r="EO91" i="1"/>
  <c r="HQ91" i="1"/>
  <c r="HQ273" i="1"/>
  <c r="EO273" i="1"/>
  <c r="EP419" i="1" l="1"/>
  <c r="HR419" i="1"/>
  <c r="EQ210" i="1"/>
  <c r="HS210" i="1"/>
  <c r="HR248" i="1"/>
  <c r="EP248" i="1"/>
  <c r="HR258" i="1"/>
  <c r="EP258" i="1"/>
  <c r="HR247" i="1"/>
  <c r="EP247" i="1"/>
  <c r="EP91" i="1"/>
  <c r="HR91" i="1"/>
  <c r="HS252" i="1"/>
  <c r="EQ252" i="1"/>
  <c r="HS417" i="1"/>
  <c r="EQ417" i="1"/>
  <c r="EP273" i="1"/>
  <c r="HR273" i="1"/>
  <c r="HS222" i="1"/>
  <c r="EQ222" i="1"/>
  <c r="EP361" i="1"/>
  <c r="HR361" i="1"/>
  <c r="HS265" i="1"/>
  <c r="EQ265" i="1"/>
  <c r="HT210" i="1" l="1"/>
  <c r="ER210" i="1"/>
  <c r="EQ419" i="1"/>
  <c r="HS419" i="1"/>
  <c r="HS258" i="1"/>
  <c r="EQ258" i="1"/>
  <c r="EQ247" i="1"/>
  <c r="HS247" i="1"/>
  <c r="EQ248" i="1"/>
  <c r="HS248" i="1"/>
  <c r="EQ273" i="1"/>
  <c r="HS273" i="1"/>
  <c r="EQ91" i="1"/>
  <c r="HS91" i="1"/>
  <c r="ER265" i="1"/>
  <c r="HT265" i="1"/>
  <c r="ER417" i="1"/>
  <c r="HT417" i="1"/>
  <c r="ER222" i="1"/>
  <c r="HT222" i="1"/>
  <c r="ER252" i="1"/>
  <c r="HT252" i="1"/>
  <c r="EQ361" i="1"/>
  <c r="HS361" i="1"/>
  <c r="HT419" i="1" l="1"/>
  <c r="ER419" i="1"/>
  <c r="ES210" i="1"/>
  <c r="HU210" i="1"/>
  <c r="ER248" i="1"/>
  <c r="HT248" i="1"/>
  <c r="ER247" i="1"/>
  <c r="HT247" i="1"/>
  <c r="HT258" i="1"/>
  <c r="ER258" i="1"/>
  <c r="HU222" i="1"/>
  <c r="ES222" i="1"/>
  <c r="ER91" i="1"/>
  <c r="HT91" i="1"/>
  <c r="ER273" i="1"/>
  <c r="HT273" i="1"/>
  <c r="ES417" i="1"/>
  <c r="HU417" i="1"/>
  <c r="HT361" i="1"/>
  <c r="ER361" i="1"/>
  <c r="HU252" i="1"/>
  <c r="ES252" i="1"/>
  <c r="HU265" i="1"/>
  <c r="ES265" i="1"/>
  <c r="ET210" i="1" l="1"/>
  <c r="HV210" i="1"/>
  <c r="HU419" i="1"/>
  <c r="ES419" i="1"/>
  <c r="HU258" i="1"/>
  <c r="ES258" i="1"/>
  <c r="ES247" i="1"/>
  <c r="HU247" i="1"/>
  <c r="ES248" i="1"/>
  <c r="HU248" i="1"/>
  <c r="HU91" i="1"/>
  <c r="ES91" i="1"/>
  <c r="ET222" i="1"/>
  <c r="HV222" i="1"/>
  <c r="ET417" i="1"/>
  <c r="HV417" i="1"/>
  <c r="ET265" i="1"/>
  <c r="HV265" i="1"/>
  <c r="HU361" i="1"/>
  <c r="ES361" i="1"/>
  <c r="HU273" i="1"/>
  <c r="ES273" i="1"/>
  <c r="ET252" i="1"/>
  <c r="HV252" i="1"/>
  <c r="HV419" i="1" l="1"/>
  <c r="ET419" i="1"/>
  <c r="EU210" i="1"/>
  <c r="HW210" i="1"/>
  <c r="ET247" i="1"/>
  <c r="HV247" i="1"/>
  <c r="ET248" i="1"/>
  <c r="HV248" i="1"/>
  <c r="HV258" i="1"/>
  <c r="ET258" i="1"/>
  <c r="EU265" i="1"/>
  <c r="HW265" i="1"/>
  <c r="HV91" i="1"/>
  <c r="ET91" i="1"/>
  <c r="EU252" i="1"/>
  <c r="HW252" i="1"/>
  <c r="EU417" i="1"/>
  <c r="HW417" i="1"/>
  <c r="ET273" i="1"/>
  <c r="HV273" i="1"/>
  <c r="HV361" i="1"/>
  <c r="ET361" i="1"/>
  <c r="HW222" i="1"/>
  <c r="EU222" i="1"/>
  <c r="HX210" i="1" l="1"/>
  <c r="EV210" i="1"/>
  <c r="EU419" i="1"/>
  <c r="HW419" i="1"/>
  <c r="EU258" i="1"/>
  <c r="HW258" i="1"/>
  <c r="EU248" i="1"/>
  <c r="HW248" i="1"/>
  <c r="HW247" i="1"/>
  <c r="EU247" i="1"/>
  <c r="HW273" i="1"/>
  <c r="EU273" i="1"/>
  <c r="HX265" i="1"/>
  <c r="EV265" i="1"/>
  <c r="EV222" i="1"/>
  <c r="HX222" i="1"/>
  <c r="HX417" i="1"/>
  <c r="EV417" i="1"/>
  <c r="EU361" i="1"/>
  <c r="HW361" i="1"/>
  <c r="EV252" i="1"/>
  <c r="HX252" i="1"/>
  <c r="HW91" i="1"/>
  <c r="EU91" i="1"/>
  <c r="HX419" i="1" l="1"/>
  <c r="EV419" i="1"/>
  <c r="HY210" i="1"/>
  <c r="IB210" i="1" s="1"/>
  <c r="EW210" i="1"/>
  <c r="HX247" i="1"/>
  <c r="EV247" i="1"/>
  <c r="HX248" i="1"/>
  <c r="EV248" i="1"/>
  <c r="EV258" i="1"/>
  <c r="HX258" i="1"/>
  <c r="HY417" i="1"/>
  <c r="IB417" i="1" s="1"/>
  <c r="EW417" i="1"/>
  <c r="EV91" i="1"/>
  <c r="HX91" i="1"/>
  <c r="HY222" i="1"/>
  <c r="IB222" i="1" s="1"/>
  <c r="EW222" i="1"/>
  <c r="HY265" i="1"/>
  <c r="EW265" i="1"/>
  <c r="HY252" i="1"/>
  <c r="EW252" i="1"/>
  <c r="HX273" i="1"/>
  <c r="EV273" i="1"/>
  <c r="HX361" i="1"/>
  <c r="EV361" i="1"/>
  <c r="IA252" i="1" l="1"/>
  <c r="IB252" i="1" s="1"/>
  <c r="IA265" i="1"/>
  <c r="IB265" i="1" s="1"/>
  <c r="EW419" i="1"/>
  <c r="HY419" i="1"/>
  <c r="EW248" i="1"/>
  <c r="HY248" i="1"/>
  <c r="IB248" i="1" s="1"/>
  <c r="HY258" i="1"/>
  <c r="EW258" i="1"/>
  <c r="HY247" i="1"/>
  <c r="IB247" i="1" s="1"/>
  <c r="EW247" i="1"/>
  <c r="HY361" i="1"/>
  <c r="EW361" i="1"/>
  <c r="HY273" i="1"/>
  <c r="EW273" i="1"/>
  <c r="HY91" i="1"/>
  <c r="EW91" i="1"/>
  <c r="IA361" i="1" l="1"/>
  <c r="IB361" i="1" s="1"/>
  <c r="IA91" i="1"/>
  <c r="IB91" i="1" s="1"/>
  <c r="IA258" i="1"/>
  <c r="IB258" i="1" s="1"/>
  <c r="IA273" i="1"/>
  <c r="IB273" i="1" s="1"/>
  <c r="IA419" i="1"/>
  <c r="IB419" i="1" s="1"/>
  <c r="BG455" i="1"/>
  <c r="AX455" i="1"/>
  <c r="AZ455" i="1"/>
  <c r="BA455" i="1"/>
  <c r="BB455" i="1"/>
  <c r="BC455" i="1"/>
  <c r="BD455" i="1"/>
  <c r="BI455" i="1"/>
  <c r="BJ455" i="1"/>
  <c r="BK455" i="1"/>
  <c r="BL455" i="1"/>
  <c r="BN455" i="1"/>
  <c r="BO455" i="1"/>
  <c r="BP455" i="1"/>
  <c r="BQ455" i="1"/>
  <c r="BR455" i="1"/>
  <c r="EX455" i="1" s="1"/>
  <c r="BS455" i="1"/>
  <c r="EY455" i="1" s="1"/>
  <c r="BT455" i="1"/>
  <c r="EZ455" i="1" s="1"/>
  <c r="BU455" i="1"/>
  <c r="FA455" i="1" s="1"/>
  <c r="BV455" i="1"/>
  <c r="FB455" i="1" s="1"/>
  <c r="BW455" i="1"/>
  <c r="FC455" i="1" s="1"/>
  <c r="BX455" i="1"/>
  <c r="FD455" i="1" s="1"/>
  <c r="BY455" i="1"/>
  <c r="FE455" i="1" s="1"/>
  <c r="DG455" i="1"/>
  <c r="FF455" i="1"/>
  <c r="FG455" i="1"/>
  <c r="FH455" i="1"/>
  <c r="FI455" i="1"/>
  <c r="FJ455" i="1"/>
  <c r="FK455" i="1"/>
  <c r="FL455" i="1"/>
  <c r="FM455" i="1"/>
  <c r="FN455" i="1"/>
  <c r="FO455" i="1"/>
  <c r="FP455" i="1"/>
  <c r="FQ455" i="1"/>
  <c r="FR455" i="1"/>
  <c r="FS455" i="1"/>
  <c r="FT455" i="1"/>
  <c r="FU455" i="1"/>
  <c r="FV455" i="1"/>
  <c r="FW455" i="1"/>
  <c r="FX455" i="1"/>
  <c r="FY455" i="1"/>
  <c r="FZ455" i="1"/>
  <c r="GA455" i="1"/>
  <c r="GB455" i="1"/>
  <c r="GC455" i="1"/>
  <c r="GD455" i="1"/>
  <c r="GE455" i="1"/>
  <c r="GF455" i="1"/>
  <c r="GG455" i="1"/>
  <c r="GH455" i="1"/>
  <c r="GI455" i="1"/>
  <c r="GJ455" i="1"/>
  <c r="GK455" i="1"/>
  <c r="AX185" i="1"/>
  <c r="AZ185" i="1"/>
  <c r="BA185" i="1"/>
  <c r="BB185" i="1"/>
  <c r="BC185" i="1"/>
  <c r="BD185" i="1"/>
  <c r="BI185" i="1"/>
  <c r="BJ185" i="1"/>
  <c r="BK185" i="1"/>
  <c r="BL185" i="1"/>
  <c r="BN185" i="1"/>
  <c r="BO185" i="1"/>
  <c r="BP185" i="1"/>
  <c r="BQ185" i="1"/>
  <c r="BR185" i="1"/>
  <c r="EX185" i="1" s="1"/>
  <c r="BS185" i="1"/>
  <c r="EY185" i="1" s="1"/>
  <c r="BT185" i="1"/>
  <c r="EZ185" i="1" s="1"/>
  <c r="BU185" i="1"/>
  <c r="FA185" i="1" s="1"/>
  <c r="BV185" i="1"/>
  <c r="FB185" i="1" s="1"/>
  <c r="BW185" i="1"/>
  <c r="FC185" i="1" s="1"/>
  <c r="BX185" i="1"/>
  <c r="FD185" i="1" s="1"/>
  <c r="BY185" i="1"/>
  <c r="FE185" i="1" s="1"/>
  <c r="DG185" i="1"/>
  <c r="DH185" i="1" s="1"/>
  <c r="FF185" i="1"/>
  <c r="FG185" i="1"/>
  <c r="FH185" i="1"/>
  <c r="FI185" i="1"/>
  <c r="FJ185" i="1"/>
  <c r="FK185" i="1"/>
  <c r="FL185" i="1"/>
  <c r="FM185" i="1"/>
  <c r="FN185" i="1"/>
  <c r="FO185" i="1"/>
  <c r="FP185" i="1"/>
  <c r="FQ185" i="1"/>
  <c r="FR185" i="1"/>
  <c r="FS185" i="1"/>
  <c r="FT185" i="1"/>
  <c r="FU185" i="1"/>
  <c r="FV185" i="1"/>
  <c r="FW185" i="1"/>
  <c r="FX185" i="1"/>
  <c r="FY185" i="1"/>
  <c r="FZ185" i="1"/>
  <c r="GA185" i="1"/>
  <c r="GB185" i="1"/>
  <c r="GC185" i="1"/>
  <c r="GD185" i="1"/>
  <c r="GE185" i="1"/>
  <c r="GF185" i="1"/>
  <c r="GG185" i="1"/>
  <c r="GH185" i="1"/>
  <c r="GI185" i="1"/>
  <c r="GJ185" i="1"/>
  <c r="GK185" i="1"/>
  <c r="BF170" i="1"/>
  <c r="AX170" i="1"/>
  <c r="AZ170" i="1"/>
  <c r="BA170" i="1"/>
  <c r="BB170" i="1"/>
  <c r="BC170" i="1"/>
  <c r="BD170" i="1"/>
  <c r="BI170" i="1"/>
  <c r="BJ170" i="1"/>
  <c r="BK170" i="1"/>
  <c r="BL170" i="1"/>
  <c r="BN170" i="1"/>
  <c r="BO170" i="1"/>
  <c r="BP170" i="1"/>
  <c r="BQ170" i="1"/>
  <c r="BR170" i="1"/>
  <c r="EX170" i="1" s="1"/>
  <c r="BS170" i="1"/>
  <c r="EY170" i="1" s="1"/>
  <c r="BT170" i="1"/>
  <c r="EZ170" i="1" s="1"/>
  <c r="BU170" i="1"/>
  <c r="FA170" i="1" s="1"/>
  <c r="BV170" i="1"/>
  <c r="FB170" i="1" s="1"/>
  <c r="BW170" i="1"/>
  <c r="FC170" i="1" s="1"/>
  <c r="BX170" i="1"/>
  <c r="FD170" i="1" s="1"/>
  <c r="BY170" i="1"/>
  <c r="FE170" i="1" s="1"/>
  <c r="DG170" i="1"/>
  <c r="FF170" i="1"/>
  <c r="FG170" i="1"/>
  <c r="FH170" i="1"/>
  <c r="FI170" i="1"/>
  <c r="FJ170" i="1"/>
  <c r="FK170" i="1"/>
  <c r="FL170" i="1"/>
  <c r="FM170" i="1"/>
  <c r="FN170" i="1"/>
  <c r="FO170" i="1"/>
  <c r="FP170" i="1"/>
  <c r="FQ170" i="1"/>
  <c r="FR170" i="1"/>
  <c r="FS170" i="1"/>
  <c r="FT170" i="1"/>
  <c r="FU170" i="1"/>
  <c r="FV170" i="1"/>
  <c r="FW170" i="1"/>
  <c r="FX170" i="1"/>
  <c r="FY170" i="1"/>
  <c r="FZ170" i="1"/>
  <c r="GA170" i="1"/>
  <c r="GB170" i="1"/>
  <c r="GC170" i="1"/>
  <c r="GD170" i="1"/>
  <c r="GE170" i="1"/>
  <c r="GF170" i="1"/>
  <c r="GG170" i="1"/>
  <c r="GH170" i="1"/>
  <c r="GI170" i="1"/>
  <c r="GJ170" i="1"/>
  <c r="GK170" i="1"/>
  <c r="BF164" i="1"/>
  <c r="AX164" i="1"/>
  <c r="AZ164" i="1"/>
  <c r="BA164" i="1"/>
  <c r="BB164" i="1"/>
  <c r="BC164" i="1"/>
  <c r="BD164" i="1"/>
  <c r="BI164" i="1"/>
  <c r="BJ164" i="1"/>
  <c r="BK164" i="1"/>
  <c r="BL164" i="1"/>
  <c r="BN164" i="1"/>
  <c r="BO164" i="1"/>
  <c r="BP164" i="1"/>
  <c r="BQ164" i="1"/>
  <c r="BR164" i="1"/>
  <c r="EX164" i="1" s="1"/>
  <c r="BS164" i="1"/>
  <c r="EY164" i="1" s="1"/>
  <c r="BT164" i="1"/>
  <c r="EZ164" i="1" s="1"/>
  <c r="BU164" i="1"/>
  <c r="FA164" i="1" s="1"/>
  <c r="BV164" i="1"/>
  <c r="FB164" i="1" s="1"/>
  <c r="BW164" i="1"/>
  <c r="FC164" i="1" s="1"/>
  <c r="BX164" i="1"/>
  <c r="FD164" i="1" s="1"/>
  <c r="BY164" i="1"/>
  <c r="FE164" i="1" s="1"/>
  <c r="DG164" i="1"/>
  <c r="FF164" i="1"/>
  <c r="FG164" i="1"/>
  <c r="FH164" i="1"/>
  <c r="FI164" i="1"/>
  <c r="FJ164" i="1"/>
  <c r="FK164" i="1"/>
  <c r="FL164" i="1"/>
  <c r="FM164" i="1"/>
  <c r="FN164" i="1"/>
  <c r="FO164" i="1"/>
  <c r="FP164" i="1"/>
  <c r="FQ164" i="1"/>
  <c r="FR164" i="1"/>
  <c r="FS164" i="1"/>
  <c r="FT164" i="1"/>
  <c r="FU164" i="1"/>
  <c r="FV164" i="1"/>
  <c r="FW164" i="1"/>
  <c r="FX164" i="1"/>
  <c r="FY164" i="1"/>
  <c r="FZ164" i="1"/>
  <c r="GA164" i="1"/>
  <c r="GB164" i="1"/>
  <c r="GC164" i="1"/>
  <c r="GD164" i="1"/>
  <c r="GE164" i="1"/>
  <c r="GF164" i="1"/>
  <c r="GG164" i="1"/>
  <c r="GH164" i="1"/>
  <c r="GI164" i="1"/>
  <c r="GJ164" i="1"/>
  <c r="GK164" i="1"/>
  <c r="BG50" i="1"/>
  <c r="AX50" i="1"/>
  <c r="AZ50" i="1"/>
  <c r="BA50" i="1"/>
  <c r="BB50" i="1"/>
  <c r="BC50" i="1"/>
  <c r="BD50" i="1"/>
  <c r="BI50" i="1"/>
  <c r="BJ50" i="1"/>
  <c r="BK50" i="1"/>
  <c r="BL50" i="1"/>
  <c r="BN50" i="1"/>
  <c r="BO50" i="1"/>
  <c r="BP50" i="1"/>
  <c r="BQ50" i="1"/>
  <c r="BR50" i="1"/>
  <c r="EX50" i="1" s="1"/>
  <c r="BS50" i="1"/>
  <c r="EY50" i="1" s="1"/>
  <c r="BT50" i="1"/>
  <c r="EZ50" i="1" s="1"/>
  <c r="BU50" i="1"/>
  <c r="FA50" i="1" s="1"/>
  <c r="BV50" i="1"/>
  <c r="FB50" i="1" s="1"/>
  <c r="BW50" i="1"/>
  <c r="FC50" i="1" s="1"/>
  <c r="BX50" i="1"/>
  <c r="FD50" i="1" s="1"/>
  <c r="BY50" i="1"/>
  <c r="FE50" i="1" s="1"/>
  <c r="DG50" i="1"/>
  <c r="FF50" i="1"/>
  <c r="FG50" i="1"/>
  <c r="FH50" i="1"/>
  <c r="FI50" i="1"/>
  <c r="FJ50" i="1"/>
  <c r="FK50" i="1"/>
  <c r="FL50" i="1"/>
  <c r="FM50" i="1"/>
  <c r="FN50" i="1"/>
  <c r="FO50" i="1"/>
  <c r="FP50" i="1"/>
  <c r="FQ50" i="1"/>
  <c r="FR50" i="1"/>
  <c r="FS50" i="1"/>
  <c r="FT50" i="1"/>
  <c r="FU50" i="1"/>
  <c r="FV50" i="1"/>
  <c r="FW50" i="1"/>
  <c r="FX50" i="1"/>
  <c r="FY50" i="1"/>
  <c r="FZ50" i="1"/>
  <c r="GA50" i="1"/>
  <c r="GB50" i="1"/>
  <c r="GC50" i="1"/>
  <c r="GD50" i="1"/>
  <c r="GE50" i="1"/>
  <c r="GF50" i="1"/>
  <c r="GG50" i="1"/>
  <c r="GH50" i="1"/>
  <c r="GI50" i="1"/>
  <c r="GJ50" i="1"/>
  <c r="GK50" i="1"/>
  <c r="AX69" i="1"/>
  <c r="AZ69" i="1"/>
  <c r="BA69" i="1"/>
  <c r="BB69" i="1"/>
  <c r="BC69" i="1"/>
  <c r="BD69" i="1"/>
  <c r="BI69" i="1"/>
  <c r="BJ69" i="1"/>
  <c r="BK69" i="1"/>
  <c r="BL69" i="1"/>
  <c r="BN69" i="1"/>
  <c r="BO69" i="1"/>
  <c r="BP69" i="1"/>
  <c r="BQ69" i="1"/>
  <c r="BR69" i="1"/>
  <c r="EX69" i="1" s="1"/>
  <c r="BS69" i="1"/>
  <c r="EY69" i="1" s="1"/>
  <c r="BT69" i="1"/>
  <c r="EZ69" i="1" s="1"/>
  <c r="BU69" i="1"/>
  <c r="FA69" i="1" s="1"/>
  <c r="BV69" i="1"/>
  <c r="FB69" i="1" s="1"/>
  <c r="BW69" i="1"/>
  <c r="FC69" i="1" s="1"/>
  <c r="BX69" i="1"/>
  <c r="FD69" i="1" s="1"/>
  <c r="BY69" i="1"/>
  <c r="FE69" i="1" s="1"/>
  <c r="DG69" i="1"/>
  <c r="FF69" i="1"/>
  <c r="FG69" i="1"/>
  <c r="FH69" i="1"/>
  <c r="FI69" i="1"/>
  <c r="FJ69" i="1"/>
  <c r="FK69" i="1"/>
  <c r="FL69" i="1"/>
  <c r="FM69" i="1"/>
  <c r="FN69" i="1"/>
  <c r="FO69" i="1"/>
  <c r="FP69" i="1"/>
  <c r="FQ69" i="1"/>
  <c r="FR69" i="1"/>
  <c r="FS69" i="1"/>
  <c r="FT69" i="1"/>
  <c r="FU69" i="1"/>
  <c r="FV69" i="1"/>
  <c r="FW69" i="1"/>
  <c r="FX69" i="1"/>
  <c r="FY69" i="1"/>
  <c r="FZ69" i="1"/>
  <c r="GA69" i="1"/>
  <c r="GB69" i="1"/>
  <c r="GC69" i="1"/>
  <c r="GD69" i="1"/>
  <c r="GE69" i="1"/>
  <c r="GF69" i="1"/>
  <c r="GG69" i="1"/>
  <c r="GH69" i="1"/>
  <c r="GI69" i="1"/>
  <c r="GJ69" i="1"/>
  <c r="GK69" i="1"/>
  <c r="BF119" i="1"/>
  <c r="AX119" i="1"/>
  <c r="AZ119" i="1"/>
  <c r="BA119" i="1"/>
  <c r="BB119" i="1"/>
  <c r="BC119" i="1"/>
  <c r="BD119" i="1"/>
  <c r="BI119" i="1"/>
  <c r="BJ119" i="1"/>
  <c r="BK119" i="1"/>
  <c r="BL119" i="1"/>
  <c r="BN119" i="1"/>
  <c r="BO119" i="1"/>
  <c r="BP119" i="1"/>
  <c r="BQ119" i="1"/>
  <c r="BR119" i="1"/>
  <c r="EX119" i="1" s="1"/>
  <c r="BS119" i="1"/>
  <c r="EY119" i="1" s="1"/>
  <c r="BT119" i="1"/>
  <c r="EZ119" i="1" s="1"/>
  <c r="BU119" i="1"/>
  <c r="FA119" i="1" s="1"/>
  <c r="BV119" i="1"/>
  <c r="FB119" i="1" s="1"/>
  <c r="BW119" i="1"/>
  <c r="FC119" i="1" s="1"/>
  <c r="BX119" i="1"/>
  <c r="FD119" i="1" s="1"/>
  <c r="BY119" i="1"/>
  <c r="FE119" i="1" s="1"/>
  <c r="DG119" i="1"/>
  <c r="FF119" i="1"/>
  <c r="FG119" i="1"/>
  <c r="FH119" i="1"/>
  <c r="FI119" i="1"/>
  <c r="FJ119" i="1"/>
  <c r="FK119" i="1"/>
  <c r="FL119" i="1"/>
  <c r="FM119" i="1"/>
  <c r="FN119" i="1"/>
  <c r="FO119" i="1"/>
  <c r="FP119" i="1"/>
  <c r="FQ119" i="1"/>
  <c r="FR119" i="1"/>
  <c r="FS119" i="1"/>
  <c r="FT119" i="1"/>
  <c r="FU119" i="1"/>
  <c r="FV119" i="1"/>
  <c r="FW119" i="1"/>
  <c r="FX119" i="1"/>
  <c r="FY119" i="1"/>
  <c r="FZ119" i="1"/>
  <c r="GA119" i="1"/>
  <c r="GB119" i="1"/>
  <c r="GC119" i="1"/>
  <c r="GD119" i="1"/>
  <c r="GE119" i="1"/>
  <c r="GF119" i="1"/>
  <c r="GG119" i="1"/>
  <c r="GH119" i="1"/>
  <c r="GI119" i="1"/>
  <c r="GJ119" i="1"/>
  <c r="GK119" i="1"/>
  <c r="BF197" i="1"/>
  <c r="AX197" i="1"/>
  <c r="AZ197" i="1"/>
  <c r="BA197" i="1"/>
  <c r="BB197" i="1"/>
  <c r="BC197" i="1"/>
  <c r="BD197" i="1"/>
  <c r="BI197" i="1"/>
  <c r="BJ197" i="1"/>
  <c r="BK197" i="1"/>
  <c r="BL197" i="1"/>
  <c r="BN197" i="1"/>
  <c r="BO197" i="1"/>
  <c r="BP197" i="1"/>
  <c r="BQ197" i="1"/>
  <c r="BR197" i="1"/>
  <c r="EX197" i="1" s="1"/>
  <c r="BS197" i="1"/>
  <c r="EY197" i="1" s="1"/>
  <c r="BT197" i="1"/>
  <c r="EZ197" i="1" s="1"/>
  <c r="BU197" i="1"/>
  <c r="FA197" i="1" s="1"/>
  <c r="BV197" i="1"/>
  <c r="FB197" i="1" s="1"/>
  <c r="BW197" i="1"/>
  <c r="FC197" i="1" s="1"/>
  <c r="BX197" i="1"/>
  <c r="FD197" i="1" s="1"/>
  <c r="BY197" i="1"/>
  <c r="FE197" i="1" s="1"/>
  <c r="DG197" i="1"/>
  <c r="FF197" i="1"/>
  <c r="FG197" i="1"/>
  <c r="FH197" i="1"/>
  <c r="FI197" i="1"/>
  <c r="FJ197" i="1"/>
  <c r="FK197" i="1"/>
  <c r="FL197" i="1"/>
  <c r="FM197" i="1"/>
  <c r="FN197" i="1"/>
  <c r="FO197" i="1"/>
  <c r="FP197" i="1"/>
  <c r="FQ197" i="1"/>
  <c r="FR197" i="1"/>
  <c r="FS197" i="1"/>
  <c r="FT197" i="1"/>
  <c r="FU197" i="1"/>
  <c r="FV197" i="1"/>
  <c r="FW197" i="1"/>
  <c r="FX197" i="1"/>
  <c r="FY197" i="1"/>
  <c r="FZ197" i="1"/>
  <c r="GA197" i="1"/>
  <c r="GB197" i="1"/>
  <c r="GC197" i="1"/>
  <c r="GD197" i="1"/>
  <c r="GE197" i="1"/>
  <c r="GF197" i="1"/>
  <c r="GG197" i="1"/>
  <c r="GH197" i="1"/>
  <c r="GI197" i="1"/>
  <c r="GJ197" i="1"/>
  <c r="GK197" i="1"/>
  <c r="BG107" i="1"/>
  <c r="AX107" i="1"/>
  <c r="AZ107" i="1"/>
  <c r="BA107" i="1"/>
  <c r="BB107" i="1"/>
  <c r="BC107" i="1"/>
  <c r="BD107" i="1"/>
  <c r="BI107" i="1"/>
  <c r="BJ107" i="1"/>
  <c r="BK107" i="1"/>
  <c r="BL107" i="1"/>
  <c r="BN107" i="1"/>
  <c r="BO107" i="1"/>
  <c r="BP107" i="1"/>
  <c r="BQ107" i="1"/>
  <c r="BR107" i="1"/>
  <c r="EX107" i="1" s="1"/>
  <c r="BS107" i="1"/>
  <c r="EY107" i="1" s="1"/>
  <c r="BT107" i="1"/>
  <c r="EZ107" i="1" s="1"/>
  <c r="BU107" i="1"/>
  <c r="FA107" i="1" s="1"/>
  <c r="BV107" i="1"/>
  <c r="FB107" i="1" s="1"/>
  <c r="BW107" i="1"/>
  <c r="FC107" i="1" s="1"/>
  <c r="BX107" i="1"/>
  <c r="FD107" i="1" s="1"/>
  <c r="BY107" i="1"/>
  <c r="FE107" i="1" s="1"/>
  <c r="DG107" i="1"/>
  <c r="FF107" i="1"/>
  <c r="FG107" i="1"/>
  <c r="FH107" i="1"/>
  <c r="FI107" i="1"/>
  <c r="FJ107" i="1"/>
  <c r="FK107" i="1"/>
  <c r="FL107" i="1"/>
  <c r="FM107" i="1"/>
  <c r="FN107" i="1"/>
  <c r="FO107" i="1"/>
  <c r="FP107" i="1"/>
  <c r="FQ107" i="1"/>
  <c r="FR107" i="1"/>
  <c r="FS107" i="1"/>
  <c r="FT107" i="1"/>
  <c r="FU107" i="1"/>
  <c r="FV107" i="1"/>
  <c r="FW107" i="1"/>
  <c r="FX107" i="1"/>
  <c r="FY107" i="1"/>
  <c r="FZ107" i="1"/>
  <c r="GA107" i="1"/>
  <c r="GB107" i="1"/>
  <c r="GC107" i="1"/>
  <c r="GD107" i="1"/>
  <c r="GE107" i="1"/>
  <c r="GF107" i="1"/>
  <c r="GG107" i="1"/>
  <c r="GH107" i="1"/>
  <c r="GI107" i="1"/>
  <c r="GJ107" i="1"/>
  <c r="GK107" i="1"/>
  <c r="BF171" i="1"/>
  <c r="AX171" i="1"/>
  <c r="AZ171" i="1"/>
  <c r="BA171" i="1"/>
  <c r="BB171" i="1"/>
  <c r="BC171" i="1"/>
  <c r="BD171" i="1"/>
  <c r="BI171" i="1"/>
  <c r="BJ171" i="1"/>
  <c r="BK171" i="1"/>
  <c r="BL171" i="1"/>
  <c r="BN171" i="1"/>
  <c r="BO171" i="1"/>
  <c r="BP171" i="1"/>
  <c r="BQ171" i="1"/>
  <c r="BR171" i="1"/>
  <c r="EX171" i="1" s="1"/>
  <c r="BS171" i="1"/>
  <c r="EY171" i="1" s="1"/>
  <c r="BT171" i="1"/>
  <c r="EZ171" i="1" s="1"/>
  <c r="BU171" i="1"/>
  <c r="FA171" i="1" s="1"/>
  <c r="BV171" i="1"/>
  <c r="FB171" i="1" s="1"/>
  <c r="BW171" i="1"/>
  <c r="FC171" i="1" s="1"/>
  <c r="BX171" i="1"/>
  <c r="FD171" i="1" s="1"/>
  <c r="BY171" i="1"/>
  <c r="FE171" i="1" s="1"/>
  <c r="DG171" i="1"/>
  <c r="DH171" i="1" s="1"/>
  <c r="DI171" i="1" s="1"/>
  <c r="FF171" i="1"/>
  <c r="FG171" i="1"/>
  <c r="FH171" i="1"/>
  <c r="FI171" i="1"/>
  <c r="FJ171" i="1"/>
  <c r="FK171" i="1"/>
  <c r="FL171" i="1"/>
  <c r="FM171" i="1"/>
  <c r="FN171" i="1"/>
  <c r="FO171" i="1"/>
  <c r="FP171" i="1"/>
  <c r="FQ171" i="1"/>
  <c r="FR171" i="1"/>
  <c r="FS171" i="1"/>
  <c r="FT171" i="1"/>
  <c r="FU171" i="1"/>
  <c r="FV171" i="1"/>
  <c r="FW171" i="1"/>
  <c r="FX171" i="1"/>
  <c r="FY171" i="1"/>
  <c r="FZ171" i="1"/>
  <c r="GA171" i="1"/>
  <c r="GB171" i="1"/>
  <c r="GC171" i="1"/>
  <c r="GD171" i="1"/>
  <c r="GE171" i="1"/>
  <c r="GF171" i="1"/>
  <c r="GG171" i="1"/>
  <c r="GH171" i="1"/>
  <c r="GI171" i="1"/>
  <c r="GJ171" i="1"/>
  <c r="GK171" i="1"/>
  <c r="AX95" i="1"/>
  <c r="AZ95" i="1"/>
  <c r="BA95" i="1"/>
  <c r="BB95" i="1"/>
  <c r="BC95" i="1"/>
  <c r="BD95" i="1"/>
  <c r="BI95" i="1"/>
  <c r="BJ95" i="1"/>
  <c r="BK95" i="1"/>
  <c r="BL95" i="1"/>
  <c r="BN95" i="1"/>
  <c r="BO95" i="1"/>
  <c r="BP95" i="1"/>
  <c r="BQ95" i="1"/>
  <c r="BR95" i="1"/>
  <c r="EX95" i="1" s="1"/>
  <c r="BS95" i="1"/>
  <c r="EY95" i="1" s="1"/>
  <c r="BT95" i="1"/>
  <c r="EZ95" i="1" s="1"/>
  <c r="BU95" i="1"/>
  <c r="FA95" i="1" s="1"/>
  <c r="BV95" i="1"/>
  <c r="FB95" i="1" s="1"/>
  <c r="BW95" i="1"/>
  <c r="FC95" i="1" s="1"/>
  <c r="BX95" i="1"/>
  <c r="FD95" i="1" s="1"/>
  <c r="BY95" i="1"/>
  <c r="FE95" i="1" s="1"/>
  <c r="DG95" i="1"/>
  <c r="DH95" i="1" s="1"/>
  <c r="FF95" i="1"/>
  <c r="FG95" i="1"/>
  <c r="FH95" i="1"/>
  <c r="FI95" i="1"/>
  <c r="FJ95" i="1"/>
  <c r="FK95" i="1"/>
  <c r="FL95" i="1"/>
  <c r="FM95" i="1"/>
  <c r="FN95" i="1"/>
  <c r="FO95" i="1"/>
  <c r="FP95" i="1"/>
  <c r="FQ95" i="1"/>
  <c r="FR95" i="1"/>
  <c r="FS95" i="1"/>
  <c r="FT95" i="1"/>
  <c r="FU95" i="1"/>
  <c r="FV95" i="1"/>
  <c r="FW95" i="1"/>
  <c r="FX95" i="1"/>
  <c r="FY95" i="1"/>
  <c r="FZ95" i="1"/>
  <c r="GA95" i="1"/>
  <c r="GB95" i="1"/>
  <c r="GC95" i="1"/>
  <c r="GD95" i="1"/>
  <c r="GE95" i="1"/>
  <c r="GF95" i="1"/>
  <c r="GG95" i="1"/>
  <c r="GH95" i="1"/>
  <c r="GI95" i="1"/>
  <c r="GJ95" i="1"/>
  <c r="GK95" i="1"/>
  <c r="BF122" i="1"/>
  <c r="AX122" i="1"/>
  <c r="AZ122" i="1"/>
  <c r="BA122" i="1"/>
  <c r="BB122" i="1"/>
  <c r="BC122" i="1"/>
  <c r="BD122" i="1"/>
  <c r="BI122" i="1"/>
  <c r="BJ122" i="1"/>
  <c r="BK122" i="1"/>
  <c r="BL122" i="1"/>
  <c r="BN122" i="1"/>
  <c r="BO122" i="1"/>
  <c r="BP122" i="1"/>
  <c r="BQ122" i="1"/>
  <c r="BR122" i="1"/>
  <c r="EX122" i="1" s="1"/>
  <c r="BS122" i="1"/>
  <c r="EY122" i="1" s="1"/>
  <c r="BT122" i="1"/>
  <c r="EZ122" i="1" s="1"/>
  <c r="BU122" i="1"/>
  <c r="FA122" i="1" s="1"/>
  <c r="BV122" i="1"/>
  <c r="FB122" i="1" s="1"/>
  <c r="BW122" i="1"/>
  <c r="FC122" i="1" s="1"/>
  <c r="BX122" i="1"/>
  <c r="FD122" i="1" s="1"/>
  <c r="BY122" i="1"/>
  <c r="FE122" i="1" s="1"/>
  <c r="DG122" i="1"/>
  <c r="DH122" i="1" s="1"/>
  <c r="FF122" i="1"/>
  <c r="FG122" i="1"/>
  <c r="FH122" i="1"/>
  <c r="FI122" i="1"/>
  <c r="FJ122" i="1"/>
  <c r="FK122" i="1"/>
  <c r="FL122" i="1"/>
  <c r="FM122" i="1"/>
  <c r="FN122" i="1"/>
  <c r="FO122" i="1"/>
  <c r="FP122" i="1"/>
  <c r="FQ122" i="1"/>
  <c r="FR122" i="1"/>
  <c r="FS122" i="1"/>
  <c r="FT122" i="1"/>
  <c r="FU122" i="1"/>
  <c r="FV122" i="1"/>
  <c r="FW122" i="1"/>
  <c r="FX122" i="1"/>
  <c r="FY122" i="1"/>
  <c r="FZ122" i="1"/>
  <c r="GA122" i="1"/>
  <c r="GB122" i="1"/>
  <c r="GC122" i="1"/>
  <c r="GD122" i="1"/>
  <c r="GE122" i="1"/>
  <c r="GF122" i="1"/>
  <c r="GG122" i="1"/>
  <c r="GH122" i="1"/>
  <c r="GI122" i="1"/>
  <c r="GJ122" i="1"/>
  <c r="GK122" i="1"/>
  <c r="BF177" i="1"/>
  <c r="AX177" i="1"/>
  <c r="AZ177" i="1"/>
  <c r="BA177" i="1"/>
  <c r="BB177" i="1"/>
  <c r="BC177" i="1"/>
  <c r="BD177" i="1"/>
  <c r="BI177" i="1"/>
  <c r="BJ177" i="1"/>
  <c r="BK177" i="1"/>
  <c r="BL177" i="1"/>
  <c r="BN177" i="1"/>
  <c r="BO177" i="1"/>
  <c r="BP177" i="1"/>
  <c r="BQ177" i="1"/>
  <c r="BR177" i="1"/>
  <c r="EX177" i="1" s="1"/>
  <c r="BS177" i="1"/>
  <c r="EY177" i="1" s="1"/>
  <c r="BT177" i="1"/>
  <c r="EZ177" i="1" s="1"/>
  <c r="BU177" i="1"/>
  <c r="FA177" i="1" s="1"/>
  <c r="BV177" i="1"/>
  <c r="FB177" i="1" s="1"/>
  <c r="BW177" i="1"/>
  <c r="FC177" i="1" s="1"/>
  <c r="BX177" i="1"/>
  <c r="FD177" i="1" s="1"/>
  <c r="BY177" i="1"/>
  <c r="FE177" i="1" s="1"/>
  <c r="DG177" i="1"/>
  <c r="FF177" i="1"/>
  <c r="FG177" i="1"/>
  <c r="FH177" i="1"/>
  <c r="FI177" i="1"/>
  <c r="FJ177" i="1"/>
  <c r="FK177" i="1"/>
  <c r="FL177" i="1"/>
  <c r="FM177" i="1"/>
  <c r="FN177" i="1"/>
  <c r="FO177" i="1"/>
  <c r="FP177" i="1"/>
  <c r="FQ177" i="1"/>
  <c r="FR177" i="1"/>
  <c r="FS177" i="1"/>
  <c r="FT177" i="1"/>
  <c r="FU177" i="1"/>
  <c r="FV177" i="1"/>
  <c r="FW177" i="1"/>
  <c r="FX177" i="1"/>
  <c r="FY177" i="1"/>
  <c r="FZ177" i="1"/>
  <c r="GA177" i="1"/>
  <c r="GB177" i="1"/>
  <c r="GC177" i="1"/>
  <c r="GD177" i="1"/>
  <c r="GE177" i="1"/>
  <c r="GF177" i="1"/>
  <c r="GG177" i="1"/>
  <c r="GH177" i="1"/>
  <c r="GI177" i="1"/>
  <c r="GJ177" i="1"/>
  <c r="GK177" i="1"/>
  <c r="BG156" i="1"/>
  <c r="AX156" i="1"/>
  <c r="AZ156" i="1"/>
  <c r="BA156" i="1"/>
  <c r="BB156" i="1"/>
  <c r="BC156" i="1"/>
  <c r="BD156" i="1"/>
  <c r="BI156" i="1"/>
  <c r="BJ156" i="1"/>
  <c r="BK156" i="1"/>
  <c r="BL156" i="1"/>
  <c r="BN156" i="1"/>
  <c r="BO156" i="1"/>
  <c r="BP156" i="1"/>
  <c r="BQ156" i="1"/>
  <c r="BR156" i="1"/>
  <c r="EX156" i="1" s="1"/>
  <c r="BS156" i="1"/>
  <c r="EY156" i="1" s="1"/>
  <c r="BT156" i="1"/>
  <c r="EZ156" i="1" s="1"/>
  <c r="BU156" i="1"/>
  <c r="FA156" i="1" s="1"/>
  <c r="BV156" i="1"/>
  <c r="FB156" i="1" s="1"/>
  <c r="BW156" i="1"/>
  <c r="FC156" i="1" s="1"/>
  <c r="BX156" i="1"/>
  <c r="FD156" i="1" s="1"/>
  <c r="BY156" i="1"/>
  <c r="FE156" i="1" s="1"/>
  <c r="DG156" i="1"/>
  <c r="DH156" i="1" s="1"/>
  <c r="DI156" i="1" s="1"/>
  <c r="FF156" i="1"/>
  <c r="FG156" i="1"/>
  <c r="FH156" i="1"/>
  <c r="FI156" i="1"/>
  <c r="FJ156" i="1"/>
  <c r="FK156" i="1"/>
  <c r="FL156" i="1"/>
  <c r="FM156" i="1"/>
  <c r="FN156" i="1"/>
  <c r="FO156" i="1"/>
  <c r="FP156" i="1"/>
  <c r="FQ156" i="1"/>
  <c r="FR156" i="1"/>
  <c r="FS156" i="1"/>
  <c r="FT156" i="1"/>
  <c r="FU156" i="1"/>
  <c r="FV156" i="1"/>
  <c r="FW156" i="1"/>
  <c r="FX156" i="1"/>
  <c r="FY156" i="1"/>
  <c r="FZ156" i="1"/>
  <c r="GA156" i="1"/>
  <c r="GB156" i="1"/>
  <c r="GC156" i="1"/>
  <c r="GD156" i="1"/>
  <c r="GE156" i="1"/>
  <c r="GF156" i="1"/>
  <c r="GG156" i="1"/>
  <c r="GH156" i="1"/>
  <c r="GI156" i="1"/>
  <c r="GJ156" i="1"/>
  <c r="GK156" i="1"/>
  <c r="BF114" i="1"/>
  <c r="AX114" i="1"/>
  <c r="AZ114" i="1"/>
  <c r="BA114" i="1"/>
  <c r="BB114" i="1"/>
  <c r="BC114" i="1"/>
  <c r="BD114" i="1"/>
  <c r="BI114" i="1"/>
  <c r="BJ114" i="1"/>
  <c r="BK114" i="1"/>
  <c r="BL114" i="1"/>
  <c r="BN114" i="1"/>
  <c r="BO114" i="1"/>
  <c r="BP114" i="1"/>
  <c r="BQ114" i="1"/>
  <c r="BR114" i="1"/>
  <c r="EX114" i="1" s="1"/>
  <c r="BS114" i="1"/>
  <c r="BT114" i="1"/>
  <c r="EZ114" i="1" s="1"/>
  <c r="BU114" i="1"/>
  <c r="FA114" i="1" s="1"/>
  <c r="BV114" i="1"/>
  <c r="FB114" i="1" s="1"/>
  <c r="BW114" i="1"/>
  <c r="FC114" i="1" s="1"/>
  <c r="BX114" i="1"/>
  <c r="FD114" i="1" s="1"/>
  <c r="BY114" i="1"/>
  <c r="FE114" i="1" s="1"/>
  <c r="DG114" i="1"/>
  <c r="DH114" i="1" s="1"/>
  <c r="EY114" i="1"/>
  <c r="FF114" i="1"/>
  <c r="FG114" i="1"/>
  <c r="FH114" i="1"/>
  <c r="FI114" i="1"/>
  <c r="FJ114" i="1"/>
  <c r="FK114" i="1"/>
  <c r="FL114" i="1"/>
  <c r="FM114" i="1"/>
  <c r="FN114" i="1"/>
  <c r="FO114" i="1"/>
  <c r="FP114" i="1"/>
  <c r="FQ114" i="1"/>
  <c r="FR114" i="1"/>
  <c r="FS114" i="1"/>
  <c r="FT114" i="1"/>
  <c r="FU114" i="1"/>
  <c r="FV114" i="1"/>
  <c r="FW114" i="1"/>
  <c r="FX114" i="1"/>
  <c r="FY114" i="1"/>
  <c r="FZ114" i="1"/>
  <c r="GA114" i="1"/>
  <c r="GB114" i="1"/>
  <c r="GC114" i="1"/>
  <c r="GD114" i="1"/>
  <c r="GE114" i="1"/>
  <c r="GF114" i="1"/>
  <c r="GG114" i="1"/>
  <c r="GH114" i="1"/>
  <c r="GI114" i="1"/>
  <c r="GJ114" i="1"/>
  <c r="GK114" i="1"/>
  <c r="BF316" i="1"/>
  <c r="AX316" i="1"/>
  <c r="AZ316" i="1"/>
  <c r="BA316" i="1"/>
  <c r="BB316" i="1"/>
  <c r="BC316" i="1"/>
  <c r="BD316" i="1"/>
  <c r="BI316" i="1"/>
  <c r="BJ316" i="1"/>
  <c r="BK316" i="1"/>
  <c r="BL316" i="1"/>
  <c r="BN316" i="1"/>
  <c r="BO316" i="1"/>
  <c r="BP316" i="1"/>
  <c r="BQ316" i="1"/>
  <c r="BR316" i="1"/>
  <c r="EX316" i="1" s="1"/>
  <c r="BS316" i="1"/>
  <c r="EY316" i="1" s="1"/>
  <c r="BT316" i="1"/>
  <c r="EZ316" i="1" s="1"/>
  <c r="BU316" i="1"/>
  <c r="FA316" i="1" s="1"/>
  <c r="BV316" i="1"/>
  <c r="FB316" i="1" s="1"/>
  <c r="BW316" i="1"/>
  <c r="FC316" i="1" s="1"/>
  <c r="BX316" i="1"/>
  <c r="FD316" i="1" s="1"/>
  <c r="BY316" i="1"/>
  <c r="FE316" i="1" s="1"/>
  <c r="DG316" i="1"/>
  <c r="DH316" i="1" s="1"/>
  <c r="FF316" i="1"/>
  <c r="FG316" i="1"/>
  <c r="FH316" i="1"/>
  <c r="FI316" i="1"/>
  <c r="FJ316" i="1"/>
  <c r="FK316" i="1"/>
  <c r="FL316" i="1"/>
  <c r="FM316" i="1"/>
  <c r="FN316" i="1"/>
  <c r="FO316" i="1"/>
  <c r="FP316" i="1"/>
  <c r="FQ316" i="1"/>
  <c r="FR316" i="1"/>
  <c r="FS316" i="1"/>
  <c r="FT316" i="1"/>
  <c r="FU316" i="1"/>
  <c r="FV316" i="1"/>
  <c r="FW316" i="1"/>
  <c r="FX316" i="1"/>
  <c r="FY316" i="1"/>
  <c r="FZ316" i="1"/>
  <c r="GA316" i="1"/>
  <c r="GB316" i="1"/>
  <c r="GC316" i="1"/>
  <c r="GD316" i="1"/>
  <c r="GE316" i="1"/>
  <c r="GF316" i="1"/>
  <c r="GG316" i="1"/>
  <c r="GH316" i="1"/>
  <c r="GI316" i="1"/>
  <c r="GJ316" i="1"/>
  <c r="GK316" i="1"/>
  <c r="BF359" i="1"/>
  <c r="AX359" i="1"/>
  <c r="AZ359" i="1"/>
  <c r="BA359" i="1"/>
  <c r="BB359" i="1"/>
  <c r="BC359" i="1"/>
  <c r="BD359" i="1"/>
  <c r="BI359" i="1"/>
  <c r="BJ359" i="1"/>
  <c r="BK359" i="1"/>
  <c r="BL359" i="1"/>
  <c r="BN359" i="1"/>
  <c r="BO359" i="1"/>
  <c r="BP359" i="1"/>
  <c r="BQ359" i="1"/>
  <c r="BR359" i="1"/>
  <c r="EX359" i="1" s="1"/>
  <c r="BS359" i="1"/>
  <c r="EY359" i="1" s="1"/>
  <c r="BT359" i="1"/>
  <c r="EZ359" i="1" s="1"/>
  <c r="BU359" i="1"/>
  <c r="FA359" i="1" s="1"/>
  <c r="BV359" i="1"/>
  <c r="FB359" i="1" s="1"/>
  <c r="BW359" i="1"/>
  <c r="FC359" i="1" s="1"/>
  <c r="BX359" i="1"/>
  <c r="FD359" i="1" s="1"/>
  <c r="BY359" i="1"/>
  <c r="FE359" i="1" s="1"/>
  <c r="DG359" i="1"/>
  <c r="FF359" i="1"/>
  <c r="FG359" i="1"/>
  <c r="FH359" i="1"/>
  <c r="FI359" i="1"/>
  <c r="FJ359" i="1"/>
  <c r="FK359" i="1"/>
  <c r="FL359" i="1"/>
  <c r="FM359" i="1"/>
  <c r="FN359" i="1"/>
  <c r="FO359" i="1"/>
  <c r="FP359" i="1"/>
  <c r="FQ359" i="1"/>
  <c r="FR359" i="1"/>
  <c r="FS359" i="1"/>
  <c r="FT359" i="1"/>
  <c r="FU359" i="1"/>
  <c r="FV359" i="1"/>
  <c r="FW359" i="1"/>
  <c r="FX359" i="1"/>
  <c r="FY359" i="1"/>
  <c r="FZ359" i="1"/>
  <c r="GA359" i="1"/>
  <c r="GB359" i="1"/>
  <c r="GC359" i="1"/>
  <c r="GD359" i="1"/>
  <c r="GE359" i="1"/>
  <c r="GF359" i="1"/>
  <c r="GG359" i="1"/>
  <c r="GH359" i="1"/>
  <c r="GI359" i="1"/>
  <c r="GJ359" i="1"/>
  <c r="GK359" i="1"/>
  <c r="BG301" i="1"/>
  <c r="AX301" i="1"/>
  <c r="AZ301" i="1"/>
  <c r="BA301" i="1"/>
  <c r="BB301" i="1"/>
  <c r="BC301" i="1"/>
  <c r="BD301" i="1"/>
  <c r="BI301" i="1"/>
  <c r="BJ301" i="1"/>
  <c r="BK301" i="1"/>
  <c r="BL301" i="1"/>
  <c r="BN301" i="1"/>
  <c r="BO301" i="1"/>
  <c r="BP301" i="1"/>
  <c r="BQ301" i="1"/>
  <c r="BR301" i="1"/>
  <c r="EX301" i="1" s="1"/>
  <c r="BS301" i="1"/>
  <c r="EY301" i="1" s="1"/>
  <c r="BT301" i="1"/>
  <c r="EZ301" i="1" s="1"/>
  <c r="BU301" i="1"/>
  <c r="FA301" i="1" s="1"/>
  <c r="BV301" i="1"/>
  <c r="FB301" i="1" s="1"/>
  <c r="BW301" i="1"/>
  <c r="FC301" i="1" s="1"/>
  <c r="BX301" i="1"/>
  <c r="FD301" i="1" s="1"/>
  <c r="BY301" i="1"/>
  <c r="FE301" i="1" s="1"/>
  <c r="DG301" i="1"/>
  <c r="FF301" i="1"/>
  <c r="FG301" i="1"/>
  <c r="FH301" i="1"/>
  <c r="FI301" i="1"/>
  <c r="FJ301" i="1"/>
  <c r="FK301" i="1"/>
  <c r="FL301" i="1"/>
  <c r="FM301" i="1"/>
  <c r="FN301" i="1"/>
  <c r="FO301" i="1"/>
  <c r="FP301" i="1"/>
  <c r="FQ301" i="1"/>
  <c r="FR301" i="1"/>
  <c r="FS301" i="1"/>
  <c r="FT301" i="1"/>
  <c r="FU301" i="1"/>
  <c r="FV301" i="1"/>
  <c r="FW301" i="1"/>
  <c r="FX301" i="1"/>
  <c r="FY301" i="1"/>
  <c r="FZ301" i="1"/>
  <c r="GA301" i="1"/>
  <c r="GB301" i="1"/>
  <c r="GC301" i="1"/>
  <c r="GD301" i="1"/>
  <c r="GE301" i="1"/>
  <c r="GF301" i="1"/>
  <c r="GG301" i="1"/>
  <c r="GH301" i="1"/>
  <c r="GI301" i="1"/>
  <c r="GJ301" i="1"/>
  <c r="GK301" i="1"/>
  <c r="BG262" i="1"/>
  <c r="AX262" i="1"/>
  <c r="AZ262" i="1"/>
  <c r="BA262" i="1"/>
  <c r="BB262" i="1"/>
  <c r="BC262" i="1"/>
  <c r="BD262" i="1"/>
  <c r="BI262" i="1"/>
  <c r="BJ262" i="1"/>
  <c r="BK262" i="1"/>
  <c r="BL262" i="1"/>
  <c r="BN262" i="1"/>
  <c r="BO262" i="1"/>
  <c r="BP262" i="1"/>
  <c r="BQ262" i="1"/>
  <c r="BR262" i="1"/>
  <c r="EX262" i="1" s="1"/>
  <c r="BS262" i="1"/>
  <c r="EY262" i="1" s="1"/>
  <c r="BT262" i="1"/>
  <c r="EZ262" i="1" s="1"/>
  <c r="BU262" i="1"/>
  <c r="FA262" i="1" s="1"/>
  <c r="BV262" i="1"/>
  <c r="FB262" i="1" s="1"/>
  <c r="BW262" i="1"/>
  <c r="FC262" i="1" s="1"/>
  <c r="BX262" i="1"/>
  <c r="FD262" i="1" s="1"/>
  <c r="BY262" i="1"/>
  <c r="FE262" i="1" s="1"/>
  <c r="DG262" i="1"/>
  <c r="DH262" i="1" s="1"/>
  <c r="DI262" i="1" s="1"/>
  <c r="FF262" i="1"/>
  <c r="FG262" i="1"/>
  <c r="FH262" i="1"/>
  <c r="FI262" i="1"/>
  <c r="FJ262" i="1"/>
  <c r="FK262" i="1"/>
  <c r="FL262" i="1"/>
  <c r="FM262" i="1"/>
  <c r="FN262" i="1"/>
  <c r="FO262" i="1"/>
  <c r="FP262" i="1"/>
  <c r="FQ262" i="1"/>
  <c r="FR262" i="1"/>
  <c r="FS262" i="1"/>
  <c r="FT262" i="1"/>
  <c r="FU262" i="1"/>
  <c r="FV262" i="1"/>
  <c r="FW262" i="1"/>
  <c r="FX262" i="1"/>
  <c r="FY262" i="1"/>
  <c r="FZ262" i="1"/>
  <c r="GA262" i="1"/>
  <c r="GB262" i="1"/>
  <c r="GC262" i="1"/>
  <c r="GD262" i="1"/>
  <c r="GE262" i="1"/>
  <c r="GF262" i="1"/>
  <c r="GG262" i="1"/>
  <c r="GH262" i="1"/>
  <c r="GI262" i="1"/>
  <c r="GJ262" i="1"/>
  <c r="GK262" i="1"/>
  <c r="BF243" i="1"/>
  <c r="AX243" i="1"/>
  <c r="AZ243" i="1"/>
  <c r="BA243" i="1"/>
  <c r="BB243" i="1"/>
  <c r="BC243" i="1"/>
  <c r="BD243" i="1"/>
  <c r="BI243" i="1"/>
  <c r="BJ243" i="1"/>
  <c r="BK243" i="1"/>
  <c r="BL243" i="1"/>
  <c r="BN243" i="1"/>
  <c r="BO243" i="1"/>
  <c r="BP243" i="1"/>
  <c r="BQ243" i="1"/>
  <c r="BR243" i="1"/>
  <c r="EX243" i="1" s="1"/>
  <c r="BS243" i="1"/>
  <c r="EY243" i="1" s="1"/>
  <c r="BT243" i="1"/>
  <c r="EZ243" i="1" s="1"/>
  <c r="BU243" i="1"/>
  <c r="FA243" i="1" s="1"/>
  <c r="BV243" i="1"/>
  <c r="FB243" i="1" s="1"/>
  <c r="BW243" i="1"/>
  <c r="FC243" i="1" s="1"/>
  <c r="BX243" i="1"/>
  <c r="FD243" i="1" s="1"/>
  <c r="BY243" i="1"/>
  <c r="FE243" i="1" s="1"/>
  <c r="DG243" i="1"/>
  <c r="DH243" i="1" s="1"/>
  <c r="DI243" i="1" s="1"/>
  <c r="FF243" i="1"/>
  <c r="FG243" i="1"/>
  <c r="FH243" i="1"/>
  <c r="FI243" i="1"/>
  <c r="FJ243" i="1"/>
  <c r="FK243" i="1"/>
  <c r="FL243" i="1"/>
  <c r="FM243" i="1"/>
  <c r="FN243" i="1"/>
  <c r="FO243" i="1"/>
  <c r="FP243" i="1"/>
  <c r="FQ243" i="1"/>
  <c r="FR243" i="1"/>
  <c r="FS243" i="1"/>
  <c r="FT243" i="1"/>
  <c r="FU243" i="1"/>
  <c r="FV243" i="1"/>
  <c r="FW243" i="1"/>
  <c r="FX243" i="1"/>
  <c r="FY243" i="1"/>
  <c r="FZ243" i="1"/>
  <c r="GA243" i="1"/>
  <c r="GB243" i="1"/>
  <c r="GC243" i="1"/>
  <c r="GD243" i="1"/>
  <c r="GE243" i="1"/>
  <c r="GF243" i="1"/>
  <c r="GG243" i="1"/>
  <c r="GH243" i="1"/>
  <c r="GI243" i="1"/>
  <c r="GJ243" i="1"/>
  <c r="GK243" i="1"/>
  <c r="BF450" i="1"/>
  <c r="AX450" i="1"/>
  <c r="AZ450" i="1"/>
  <c r="BA450" i="1"/>
  <c r="BB450" i="1"/>
  <c r="BC450" i="1"/>
  <c r="BD450" i="1"/>
  <c r="BI450" i="1"/>
  <c r="BJ450" i="1"/>
  <c r="BK450" i="1"/>
  <c r="BL450" i="1"/>
  <c r="BN450" i="1"/>
  <c r="BO450" i="1"/>
  <c r="BP450" i="1"/>
  <c r="BQ450" i="1"/>
  <c r="BR450" i="1"/>
  <c r="EX450" i="1" s="1"/>
  <c r="BS450" i="1"/>
  <c r="EY450" i="1" s="1"/>
  <c r="BT450" i="1"/>
  <c r="EZ450" i="1" s="1"/>
  <c r="BU450" i="1"/>
  <c r="FA450" i="1" s="1"/>
  <c r="BV450" i="1"/>
  <c r="FB450" i="1" s="1"/>
  <c r="BW450" i="1"/>
  <c r="FC450" i="1" s="1"/>
  <c r="BX450" i="1"/>
  <c r="FD450" i="1" s="1"/>
  <c r="BY450" i="1"/>
  <c r="FE450" i="1" s="1"/>
  <c r="DG450" i="1"/>
  <c r="DH450" i="1" s="1"/>
  <c r="FF450" i="1"/>
  <c r="FG450" i="1"/>
  <c r="FH450" i="1"/>
  <c r="FI450" i="1"/>
  <c r="FJ450" i="1"/>
  <c r="FK450" i="1"/>
  <c r="FL450" i="1"/>
  <c r="FM450" i="1"/>
  <c r="FN450" i="1"/>
  <c r="FO450" i="1"/>
  <c r="FP450" i="1"/>
  <c r="FQ450" i="1"/>
  <c r="FR450" i="1"/>
  <c r="FS450" i="1"/>
  <c r="FT450" i="1"/>
  <c r="FU450" i="1"/>
  <c r="FV450" i="1"/>
  <c r="FW450" i="1"/>
  <c r="FX450" i="1"/>
  <c r="FY450" i="1"/>
  <c r="FZ450" i="1"/>
  <c r="GA450" i="1"/>
  <c r="GB450" i="1"/>
  <c r="GC450" i="1"/>
  <c r="GD450" i="1"/>
  <c r="GE450" i="1"/>
  <c r="GF450" i="1"/>
  <c r="GG450" i="1"/>
  <c r="GH450" i="1"/>
  <c r="GI450" i="1"/>
  <c r="GJ450" i="1"/>
  <c r="GK450" i="1"/>
  <c r="BF454" i="1"/>
  <c r="AX454" i="1"/>
  <c r="AZ454" i="1"/>
  <c r="BA454" i="1"/>
  <c r="BB454" i="1"/>
  <c r="BC454" i="1"/>
  <c r="BD454" i="1"/>
  <c r="BI454" i="1"/>
  <c r="BJ454" i="1"/>
  <c r="BK454" i="1"/>
  <c r="BL454" i="1"/>
  <c r="BN454" i="1"/>
  <c r="BO454" i="1"/>
  <c r="BP454" i="1"/>
  <c r="BQ454" i="1"/>
  <c r="BR454" i="1"/>
  <c r="EX454" i="1" s="1"/>
  <c r="BS454" i="1"/>
  <c r="EY454" i="1" s="1"/>
  <c r="BT454" i="1"/>
  <c r="EZ454" i="1" s="1"/>
  <c r="BU454" i="1"/>
  <c r="FA454" i="1" s="1"/>
  <c r="BV454" i="1"/>
  <c r="FB454" i="1" s="1"/>
  <c r="BW454" i="1"/>
  <c r="FC454" i="1" s="1"/>
  <c r="BX454" i="1"/>
  <c r="FD454" i="1" s="1"/>
  <c r="BY454" i="1"/>
  <c r="FE454" i="1" s="1"/>
  <c r="DG454" i="1"/>
  <c r="FF454" i="1"/>
  <c r="FG454" i="1"/>
  <c r="FH454" i="1"/>
  <c r="FI454" i="1"/>
  <c r="FJ454" i="1"/>
  <c r="FK454" i="1"/>
  <c r="FL454" i="1"/>
  <c r="FM454" i="1"/>
  <c r="FN454" i="1"/>
  <c r="FO454" i="1"/>
  <c r="FP454" i="1"/>
  <c r="FQ454" i="1"/>
  <c r="FR454" i="1"/>
  <c r="FS454" i="1"/>
  <c r="FT454" i="1"/>
  <c r="FU454" i="1"/>
  <c r="FV454" i="1"/>
  <c r="FW454" i="1"/>
  <c r="FX454" i="1"/>
  <c r="FY454" i="1"/>
  <c r="FZ454" i="1"/>
  <c r="GA454" i="1"/>
  <c r="GB454" i="1"/>
  <c r="GC454" i="1"/>
  <c r="GD454" i="1"/>
  <c r="GE454" i="1"/>
  <c r="GF454" i="1"/>
  <c r="GG454" i="1"/>
  <c r="GH454" i="1"/>
  <c r="GI454" i="1"/>
  <c r="GJ454" i="1"/>
  <c r="GK454" i="1"/>
  <c r="BG452" i="1"/>
  <c r="AX452" i="1"/>
  <c r="AZ452" i="1"/>
  <c r="BA452" i="1"/>
  <c r="BB452" i="1"/>
  <c r="BC452" i="1"/>
  <c r="BD452" i="1"/>
  <c r="BI452" i="1"/>
  <c r="BJ452" i="1"/>
  <c r="BK452" i="1"/>
  <c r="BL452" i="1"/>
  <c r="BN452" i="1"/>
  <c r="BO452" i="1"/>
  <c r="BP452" i="1"/>
  <c r="BQ452" i="1"/>
  <c r="BR452" i="1"/>
  <c r="EX452" i="1" s="1"/>
  <c r="BS452" i="1"/>
  <c r="EY452" i="1" s="1"/>
  <c r="BT452" i="1"/>
  <c r="EZ452" i="1" s="1"/>
  <c r="BU452" i="1"/>
  <c r="FA452" i="1" s="1"/>
  <c r="BV452" i="1"/>
  <c r="FB452" i="1" s="1"/>
  <c r="BW452" i="1"/>
  <c r="FC452" i="1" s="1"/>
  <c r="BX452" i="1"/>
  <c r="FD452" i="1" s="1"/>
  <c r="BY452" i="1"/>
  <c r="FE452" i="1" s="1"/>
  <c r="DG452" i="1"/>
  <c r="DH452" i="1" s="1"/>
  <c r="DI452" i="1" s="1"/>
  <c r="FF452" i="1"/>
  <c r="FG452" i="1"/>
  <c r="FH452" i="1"/>
  <c r="FI452" i="1"/>
  <c r="FJ452" i="1"/>
  <c r="FK452" i="1"/>
  <c r="FL452" i="1"/>
  <c r="FM452" i="1"/>
  <c r="FN452" i="1"/>
  <c r="FO452" i="1"/>
  <c r="FP452" i="1"/>
  <c r="FQ452" i="1"/>
  <c r="FR452" i="1"/>
  <c r="FS452" i="1"/>
  <c r="FT452" i="1"/>
  <c r="FU452" i="1"/>
  <c r="FV452" i="1"/>
  <c r="FW452" i="1"/>
  <c r="FX452" i="1"/>
  <c r="FY452" i="1"/>
  <c r="FZ452" i="1"/>
  <c r="GA452" i="1"/>
  <c r="GB452" i="1"/>
  <c r="GC452" i="1"/>
  <c r="GD452" i="1"/>
  <c r="GE452" i="1"/>
  <c r="GF452" i="1"/>
  <c r="GG452" i="1"/>
  <c r="GH452" i="1"/>
  <c r="GI452" i="1"/>
  <c r="GJ452" i="1"/>
  <c r="GK452" i="1"/>
  <c r="BF451" i="1"/>
  <c r="AX451" i="1"/>
  <c r="AZ451" i="1"/>
  <c r="BA451" i="1"/>
  <c r="BB451" i="1"/>
  <c r="BC451" i="1"/>
  <c r="BD451" i="1"/>
  <c r="BI451" i="1"/>
  <c r="BJ451" i="1"/>
  <c r="BK451" i="1"/>
  <c r="BL451" i="1"/>
  <c r="BN451" i="1"/>
  <c r="BO451" i="1"/>
  <c r="BP451" i="1"/>
  <c r="BQ451" i="1"/>
  <c r="BR451" i="1"/>
  <c r="EX451" i="1" s="1"/>
  <c r="BS451" i="1"/>
  <c r="EY451" i="1" s="1"/>
  <c r="BT451" i="1"/>
  <c r="EZ451" i="1" s="1"/>
  <c r="BU451" i="1"/>
  <c r="FA451" i="1" s="1"/>
  <c r="BV451" i="1"/>
  <c r="FB451" i="1" s="1"/>
  <c r="BW451" i="1"/>
  <c r="FC451" i="1" s="1"/>
  <c r="BX451" i="1"/>
  <c r="FD451" i="1" s="1"/>
  <c r="BY451" i="1"/>
  <c r="FE451" i="1" s="1"/>
  <c r="DG451" i="1"/>
  <c r="FF451" i="1"/>
  <c r="FG451" i="1"/>
  <c r="FH451" i="1"/>
  <c r="FI451" i="1"/>
  <c r="FJ451" i="1"/>
  <c r="FK451" i="1"/>
  <c r="FL451" i="1"/>
  <c r="FM451" i="1"/>
  <c r="FN451" i="1"/>
  <c r="FO451" i="1"/>
  <c r="FP451" i="1"/>
  <c r="FQ451" i="1"/>
  <c r="FR451" i="1"/>
  <c r="FS451" i="1"/>
  <c r="FT451" i="1"/>
  <c r="FU451" i="1"/>
  <c r="FV451" i="1"/>
  <c r="FW451" i="1"/>
  <c r="FX451" i="1"/>
  <c r="FY451" i="1"/>
  <c r="FZ451" i="1"/>
  <c r="GA451" i="1"/>
  <c r="GB451" i="1"/>
  <c r="GC451" i="1"/>
  <c r="GD451" i="1"/>
  <c r="GE451" i="1"/>
  <c r="GF451" i="1"/>
  <c r="GG451" i="1"/>
  <c r="GH451" i="1"/>
  <c r="GI451" i="1"/>
  <c r="GJ451" i="1"/>
  <c r="GK451" i="1"/>
  <c r="BF453" i="1"/>
  <c r="AX453" i="1"/>
  <c r="AZ453" i="1"/>
  <c r="BA453" i="1"/>
  <c r="BB453" i="1"/>
  <c r="BC453" i="1"/>
  <c r="BD453" i="1"/>
  <c r="BI453" i="1"/>
  <c r="BJ453" i="1"/>
  <c r="BK453" i="1"/>
  <c r="BL453" i="1"/>
  <c r="BN453" i="1"/>
  <c r="BO453" i="1"/>
  <c r="BP453" i="1"/>
  <c r="BQ453" i="1"/>
  <c r="BR453" i="1"/>
  <c r="EX453" i="1" s="1"/>
  <c r="BS453" i="1"/>
  <c r="EY453" i="1" s="1"/>
  <c r="BT453" i="1"/>
  <c r="EZ453" i="1" s="1"/>
  <c r="BU453" i="1"/>
  <c r="FA453" i="1" s="1"/>
  <c r="BV453" i="1"/>
  <c r="FB453" i="1" s="1"/>
  <c r="BW453" i="1"/>
  <c r="FC453" i="1" s="1"/>
  <c r="BX453" i="1"/>
  <c r="FD453" i="1" s="1"/>
  <c r="BY453" i="1"/>
  <c r="FE453" i="1" s="1"/>
  <c r="DG453" i="1"/>
  <c r="DH453" i="1" s="1"/>
  <c r="FF453" i="1"/>
  <c r="FG453" i="1"/>
  <c r="FH453" i="1"/>
  <c r="FI453" i="1"/>
  <c r="FJ453" i="1"/>
  <c r="FK453" i="1"/>
  <c r="FL453" i="1"/>
  <c r="FM453" i="1"/>
  <c r="FN453" i="1"/>
  <c r="FO453" i="1"/>
  <c r="FP453" i="1"/>
  <c r="FQ453" i="1"/>
  <c r="FR453" i="1"/>
  <c r="FS453" i="1"/>
  <c r="FT453" i="1"/>
  <c r="FU453" i="1"/>
  <c r="FV453" i="1"/>
  <c r="FW453" i="1"/>
  <c r="FX453" i="1"/>
  <c r="FY453" i="1"/>
  <c r="FZ453" i="1"/>
  <c r="GA453" i="1"/>
  <c r="GB453" i="1"/>
  <c r="GC453" i="1"/>
  <c r="GD453" i="1"/>
  <c r="GE453" i="1"/>
  <c r="GF453" i="1"/>
  <c r="GG453" i="1"/>
  <c r="GH453" i="1"/>
  <c r="GI453" i="1"/>
  <c r="GJ453" i="1"/>
  <c r="GK453" i="1"/>
  <c r="BF447" i="1"/>
  <c r="AX447" i="1"/>
  <c r="AZ447" i="1"/>
  <c r="BB447" i="1"/>
  <c r="BC447" i="1"/>
  <c r="BD447" i="1"/>
  <c r="BI447" i="1"/>
  <c r="BJ447" i="1"/>
  <c r="BK447" i="1"/>
  <c r="BL447" i="1"/>
  <c r="BN447" i="1"/>
  <c r="BO447" i="1"/>
  <c r="BP447" i="1"/>
  <c r="BQ447" i="1"/>
  <c r="BR447" i="1"/>
  <c r="EX447" i="1" s="1"/>
  <c r="BS447" i="1"/>
  <c r="EY447" i="1" s="1"/>
  <c r="BT447" i="1"/>
  <c r="EZ447" i="1" s="1"/>
  <c r="BU447" i="1"/>
  <c r="FA447" i="1" s="1"/>
  <c r="BV447" i="1"/>
  <c r="FB447" i="1" s="1"/>
  <c r="BX447" i="1"/>
  <c r="FD447" i="1" s="1"/>
  <c r="BY447" i="1"/>
  <c r="FE447" i="1" s="1"/>
  <c r="DG447" i="1"/>
  <c r="DH447" i="1" s="1"/>
  <c r="FF447" i="1"/>
  <c r="FG447" i="1"/>
  <c r="FH447" i="1"/>
  <c r="FI447" i="1"/>
  <c r="FJ447" i="1"/>
  <c r="FK447" i="1"/>
  <c r="FL447" i="1"/>
  <c r="FM447" i="1"/>
  <c r="FN447" i="1"/>
  <c r="FO447" i="1"/>
  <c r="FP447" i="1"/>
  <c r="FQ447" i="1"/>
  <c r="FR447" i="1"/>
  <c r="FS447" i="1"/>
  <c r="FT447" i="1"/>
  <c r="FU447" i="1"/>
  <c r="FV447" i="1"/>
  <c r="FW447" i="1"/>
  <c r="FX447" i="1"/>
  <c r="FY447" i="1"/>
  <c r="FZ447" i="1"/>
  <c r="GA447" i="1"/>
  <c r="GB447" i="1"/>
  <c r="GC447" i="1"/>
  <c r="GD447" i="1"/>
  <c r="GE447" i="1"/>
  <c r="GF447" i="1"/>
  <c r="GG447" i="1"/>
  <c r="GH447" i="1"/>
  <c r="GI447" i="1"/>
  <c r="GJ447" i="1"/>
  <c r="GK447" i="1"/>
  <c r="BF448" i="1"/>
  <c r="AX448" i="1"/>
  <c r="AZ448" i="1"/>
  <c r="BA448" i="1"/>
  <c r="BB448" i="1"/>
  <c r="BC448" i="1"/>
  <c r="BD448" i="1"/>
  <c r="BI448" i="1"/>
  <c r="BJ448" i="1"/>
  <c r="BK448" i="1"/>
  <c r="BL448" i="1"/>
  <c r="BN448" i="1"/>
  <c r="BO448" i="1"/>
  <c r="BP448" i="1"/>
  <c r="BQ448" i="1"/>
  <c r="BR448" i="1"/>
  <c r="EX448" i="1" s="1"/>
  <c r="BS448" i="1"/>
  <c r="EY448" i="1" s="1"/>
  <c r="BT448" i="1"/>
  <c r="EZ448" i="1" s="1"/>
  <c r="BU448" i="1"/>
  <c r="FA448" i="1" s="1"/>
  <c r="BV448" i="1"/>
  <c r="FB448" i="1" s="1"/>
  <c r="BW448" i="1"/>
  <c r="FC448" i="1" s="1"/>
  <c r="BX448" i="1"/>
  <c r="FD448" i="1" s="1"/>
  <c r="BY448" i="1"/>
  <c r="FE448" i="1" s="1"/>
  <c r="DG448" i="1"/>
  <c r="DH448" i="1" s="1"/>
  <c r="FF448" i="1"/>
  <c r="FG448" i="1"/>
  <c r="FH448" i="1"/>
  <c r="FI448" i="1"/>
  <c r="FJ448" i="1"/>
  <c r="FK448" i="1"/>
  <c r="FL448" i="1"/>
  <c r="FM448" i="1"/>
  <c r="FN448" i="1"/>
  <c r="FO448" i="1"/>
  <c r="FP448" i="1"/>
  <c r="FQ448" i="1"/>
  <c r="FR448" i="1"/>
  <c r="FS448" i="1"/>
  <c r="FT448" i="1"/>
  <c r="FU448" i="1"/>
  <c r="FV448" i="1"/>
  <c r="FW448" i="1"/>
  <c r="FX448" i="1"/>
  <c r="FY448" i="1"/>
  <c r="FZ448" i="1"/>
  <c r="GA448" i="1"/>
  <c r="GB448" i="1"/>
  <c r="GC448" i="1"/>
  <c r="GD448" i="1"/>
  <c r="GE448" i="1"/>
  <c r="GF448" i="1"/>
  <c r="GG448" i="1"/>
  <c r="GH448" i="1"/>
  <c r="GI448" i="1"/>
  <c r="GJ448" i="1"/>
  <c r="GK448" i="1"/>
  <c r="BF449" i="1"/>
  <c r="AX449" i="1"/>
  <c r="AZ449" i="1"/>
  <c r="BA449" i="1"/>
  <c r="BB449" i="1"/>
  <c r="BC449" i="1"/>
  <c r="BD449" i="1"/>
  <c r="BI449" i="1"/>
  <c r="BJ449" i="1"/>
  <c r="BK449" i="1"/>
  <c r="BL449" i="1"/>
  <c r="BN449" i="1"/>
  <c r="BO449" i="1"/>
  <c r="BP449" i="1"/>
  <c r="BQ449" i="1"/>
  <c r="BR449" i="1"/>
  <c r="EX449" i="1" s="1"/>
  <c r="BS449" i="1"/>
  <c r="EY449" i="1" s="1"/>
  <c r="BT449" i="1"/>
  <c r="EZ449" i="1" s="1"/>
  <c r="BU449" i="1"/>
  <c r="FA449" i="1" s="1"/>
  <c r="BV449" i="1"/>
  <c r="FB449" i="1" s="1"/>
  <c r="BW449" i="1"/>
  <c r="FC449" i="1" s="1"/>
  <c r="BX449" i="1"/>
  <c r="FD449" i="1" s="1"/>
  <c r="BY449" i="1"/>
  <c r="FE449" i="1" s="1"/>
  <c r="DG449" i="1"/>
  <c r="FF449" i="1"/>
  <c r="FG449" i="1"/>
  <c r="FH449" i="1"/>
  <c r="FI449" i="1"/>
  <c r="FJ449" i="1"/>
  <c r="FK449" i="1"/>
  <c r="FL449" i="1"/>
  <c r="FM449" i="1"/>
  <c r="FN449" i="1"/>
  <c r="FO449" i="1"/>
  <c r="FP449" i="1"/>
  <c r="FQ449" i="1"/>
  <c r="FR449" i="1"/>
  <c r="FS449" i="1"/>
  <c r="FT449" i="1"/>
  <c r="FU449" i="1"/>
  <c r="FV449" i="1"/>
  <c r="FW449" i="1"/>
  <c r="FX449" i="1"/>
  <c r="FY449" i="1"/>
  <c r="FZ449" i="1"/>
  <c r="GA449" i="1"/>
  <c r="GB449" i="1"/>
  <c r="GC449" i="1"/>
  <c r="GD449" i="1"/>
  <c r="GE449" i="1"/>
  <c r="GF449" i="1"/>
  <c r="GG449" i="1"/>
  <c r="GH449" i="1"/>
  <c r="GI449" i="1"/>
  <c r="GJ449" i="1"/>
  <c r="GK449" i="1"/>
  <c r="BG15" i="1"/>
  <c r="AX15" i="1"/>
  <c r="AZ15" i="1"/>
  <c r="BA15" i="1"/>
  <c r="BB15" i="1"/>
  <c r="BC15" i="1"/>
  <c r="BD15" i="1"/>
  <c r="BI15" i="1"/>
  <c r="BJ15" i="1"/>
  <c r="BK15" i="1"/>
  <c r="BL15" i="1"/>
  <c r="BN15" i="1"/>
  <c r="BO15" i="1"/>
  <c r="BP15" i="1"/>
  <c r="BQ15" i="1"/>
  <c r="BR15" i="1"/>
  <c r="EX15" i="1" s="1"/>
  <c r="BS15" i="1"/>
  <c r="EY15" i="1" s="1"/>
  <c r="BT15" i="1"/>
  <c r="EZ15" i="1" s="1"/>
  <c r="BU15" i="1"/>
  <c r="FA15" i="1" s="1"/>
  <c r="BV15" i="1"/>
  <c r="FB15" i="1" s="1"/>
  <c r="BW15" i="1"/>
  <c r="FC15" i="1" s="1"/>
  <c r="BX15" i="1"/>
  <c r="FD15" i="1" s="1"/>
  <c r="BY15" i="1"/>
  <c r="FE15" i="1" s="1"/>
  <c r="DG15" i="1"/>
  <c r="DH15" i="1" s="1"/>
  <c r="DI15" i="1" s="1"/>
  <c r="FF15" i="1"/>
  <c r="FG15" i="1"/>
  <c r="FH15" i="1"/>
  <c r="FI15" i="1"/>
  <c r="FJ15" i="1"/>
  <c r="FK15" i="1"/>
  <c r="FL15" i="1"/>
  <c r="FM15" i="1"/>
  <c r="FN15" i="1"/>
  <c r="FO15" i="1"/>
  <c r="FP15" i="1"/>
  <c r="FQ15" i="1"/>
  <c r="FR15" i="1"/>
  <c r="FS15" i="1"/>
  <c r="FT15" i="1"/>
  <c r="FU15" i="1"/>
  <c r="FV15" i="1"/>
  <c r="FW15" i="1"/>
  <c r="FX15" i="1"/>
  <c r="FY15" i="1"/>
  <c r="FZ15" i="1"/>
  <c r="GA15" i="1"/>
  <c r="GB15" i="1"/>
  <c r="GC15" i="1"/>
  <c r="GD15" i="1"/>
  <c r="GE15" i="1"/>
  <c r="GF15" i="1"/>
  <c r="GG15" i="1"/>
  <c r="GH15" i="1"/>
  <c r="GI15" i="1"/>
  <c r="GJ15" i="1"/>
  <c r="GK15" i="1"/>
  <c r="BF427" i="1"/>
  <c r="AX427" i="1"/>
  <c r="AZ427" i="1"/>
  <c r="BB427" i="1"/>
  <c r="BC427" i="1"/>
  <c r="BD427" i="1"/>
  <c r="BI427" i="1"/>
  <c r="BJ427" i="1"/>
  <c r="BK427" i="1"/>
  <c r="BL427" i="1"/>
  <c r="BN427" i="1"/>
  <c r="BO427" i="1"/>
  <c r="BP427" i="1"/>
  <c r="BQ427" i="1"/>
  <c r="BR427" i="1"/>
  <c r="EX427" i="1" s="1"/>
  <c r="BS427" i="1"/>
  <c r="EY427" i="1" s="1"/>
  <c r="BT427" i="1"/>
  <c r="EZ427" i="1" s="1"/>
  <c r="BU427" i="1"/>
  <c r="FA427" i="1" s="1"/>
  <c r="BV427" i="1"/>
  <c r="FB427" i="1" s="1"/>
  <c r="BW427" i="1"/>
  <c r="FC427" i="1" s="1"/>
  <c r="BX427" i="1"/>
  <c r="FD427" i="1" s="1"/>
  <c r="BY427" i="1"/>
  <c r="FE427" i="1" s="1"/>
  <c r="DG427" i="1"/>
  <c r="DH427" i="1" s="1"/>
  <c r="FF427" i="1"/>
  <c r="FG427" i="1"/>
  <c r="FH427" i="1"/>
  <c r="FI427" i="1"/>
  <c r="FJ427" i="1"/>
  <c r="FK427" i="1"/>
  <c r="FL427" i="1"/>
  <c r="FM427" i="1"/>
  <c r="FN427" i="1"/>
  <c r="FO427" i="1"/>
  <c r="FP427" i="1"/>
  <c r="FQ427" i="1"/>
  <c r="FR427" i="1"/>
  <c r="FS427" i="1"/>
  <c r="FT427" i="1"/>
  <c r="FU427" i="1"/>
  <c r="FV427" i="1"/>
  <c r="FW427" i="1"/>
  <c r="FX427" i="1"/>
  <c r="FY427" i="1"/>
  <c r="FZ427" i="1"/>
  <c r="GA427" i="1"/>
  <c r="GB427" i="1"/>
  <c r="GC427" i="1"/>
  <c r="GD427" i="1"/>
  <c r="GE427" i="1"/>
  <c r="GF427" i="1"/>
  <c r="GG427" i="1"/>
  <c r="GH427" i="1"/>
  <c r="GI427" i="1"/>
  <c r="GJ427" i="1"/>
  <c r="GK427" i="1"/>
  <c r="BF430" i="1"/>
  <c r="AX430" i="1"/>
  <c r="AZ430" i="1"/>
  <c r="BA430" i="1"/>
  <c r="BB430" i="1"/>
  <c r="BC430" i="1"/>
  <c r="BD430" i="1"/>
  <c r="BI430" i="1"/>
  <c r="BJ430" i="1"/>
  <c r="BK430" i="1"/>
  <c r="BL430" i="1"/>
  <c r="BN430" i="1"/>
  <c r="BO430" i="1"/>
  <c r="BP430" i="1"/>
  <c r="BQ430" i="1"/>
  <c r="BR430" i="1"/>
  <c r="EX430" i="1" s="1"/>
  <c r="BS430" i="1"/>
  <c r="EY430" i="1" s="1"/>
  <c r="BT430" i="1"/>
  <c r="EZ430" i="1" s="1"/>
  <c r="BU430" i="1"/>
  <c r="FA430" i="1" s="1"/>
  <c r="BV430" i="1"/>
  <c r="FB430" i="1" s="1"/>
  <c r="BW430" i="1"/>
  <c r="FC430" i="1" s="1"/>
  <c r="BX430" i="1"/>
  <c r="FD430" i="1" s="1"/>
  <c r="BY430" i="1"/>
  <c r="FE430" i="1" s="1"/>
  <c r="DG430" i="1"/>
  <c r="DH430" i="1" s="1"/>
  <c r="FF430" i="1"/>
  <c r="FG430" i="1"/>
  <c r="FH430" i="1"/>
  <c r="FI430" i="1"/>
  <c r="FJ430" i="1"/>
  <c r="FK430" i="1"/>
  <c r="FL430" i="1"/>
  <c r="FM430" i="1"/>
  <c r="FN430" i="1"/>
  <c r="FO430" i="1"/>
  <c r="FP430" i="1"/>
  <c r="FQ430" i="1"/>
  <c r="FR430" i="1"/>
  <c r="FS430" i="1"/>
  <c r="FT430" i="1"/>
  <c r="FU430" i="1"/>
  <c r="FV430" i="1"/>
  <c r="FW430" i="1"/>
  <c r="FX430" i="1"/>
  <c r="FY430" i="1"/>
  <c r="FZ430" i="1"/>
  <c r="GA430" i="1"/>
  <c r="GB430" i="1"/>
  <c r="GC430" i="1"/>
  <c r="GD430" i="1"/>
  <c r="GE430" i="1"/>
  <c r="GF430" i="1"/>
  <c r="GG430" i="1"/>
  <c r="GH430" i="1"/>
  <c r="GI430" i="1"/>
  <c r="GJ430" i="1"/>
  <c r="GK430" i="1"/>
  <c r="BF429" i="1"/>
  <c r="AX429" i="1"/>
  <c r="AZ429" i="1"/>
  <c r="BA429" i="1"/>
  <c r="BB429" i="1"/>
  <c r="BC429" i="1"/>
  <c r="BD429" i="1"/>
  <c r="BI429" i="1"/>
  <c r="BJ429" i="1"/>
  <c r="BK429" i="1"/>
  <c r="BL429" i="1"/>
  <c r="BN429" i="1"/>
  <c r="BO429" i="1"/>
  <c r="BP429" i="1"/>
  <c r="BQ429" i="1"/>
  <c r="BR429" i="1"/>
  <c r="EX429" i="1" s="1"/>
  <c r="BS429" i="1"/>
  <c r="EY429" i="1" s="1"/>
  <c r="BT429" i="1"/>
  <c r="EZ429" i="1" s="1"/>
  <c r="BU429" i="1"/>
  <c r="FA429" i="1" s="1"/>
  <c r="BV429" i="1"/>
  <c r="FB429" i="1" s="1"/>
  <c r="BW429" i="1"/>
  <c r="FC429" i="1" s="1"/>
  <c r="BX429" i="1"/>
  <c r="FD429" i="1" s="1"/>
  <c r="BY429" i="1"/>
  <c r="FE429" i="1" s="1"/>
  <c r="DG429" i="1"/>
  <c r="FF429" i="1"/>
  <c r="FG429" i="1"/>
  <c r="FH429" i="1"/>
  <c r="FI429" i="1"/>
  <c r="FJ429" i="1"/>
  <c r="FK429" i="1"/>
  <c r="FL429" i="1"/>
  <c r="FM429" i="1"/>
  <c r="FN429" i="1"/>
  <c r="FO429" i="1"/>
  <c r="FP429" i="1"/>
  <c r="FQ429" i="1"/>
  <c r="FR429" i="1"/>
  <c r="FS429" i="1"/>
  <c r="FT429" i="1"/>
  <c r="FU429" i="1"/>
  <c r="FV429" i="1"/>
  <c r="FW429" i="1"/>
  <c r="FX429" i="1"/>
  <c r="FY429" i="1"/>
  <c r="FZ429" i="1"/>
  <c r="GA429" i="1"/>
  <c r="GB429" i="1"/>
  <c r="GC429" i="1"/>
  <c r="GD429" i="1"/>
  <c r="GE429" i="1"/>
  <c r="GF429" i="1"/>
  <c r="GG429" i="1"/>
  <c r="GH429" i="1"/>
  <c r="GI429" i="1"/>
  <c r="GJ429" i="1"/>
  <c r="GK429" i="1"/>
  <c r="BG431" i="1"/>
  <c r="AX431" i="1"/>
  <c r="AZ431" i="1"/>
  <c r="BA431" i="1"/>
  <c r="BB431" i="1"/>
  <c r="BC431" i="1"/>
  <c r="BD431" i="1"/>
  <c r="BI431" i="1"/>
  <c r="BJ431" i="1"/>
  <c r="BK431" i="1"/>
  <c r="BL431" i="1"/>
  <c r="BN431" i="1"/>
  <c r="BO431" i="1"/>
  <c r="BP431" i="1"/>
  <c r="BQ431" i="1"/>
  <c r="BR431" i="1"/>
  <c r="EX431" i="1" s="1"/>
  <c r="BS431" i="1"/>
  <c r="EY431" i="1" s="1"/>
  <c r="BT431" i="1"/>
  <c r="EZ431" i="1" s="1"/>
  <c r="BU431" i="1"/>
  <c r="FA431" i="1" s="1"/>
  <c r="BV431" i="1"/>
  <c r="FB431" i="1" s="1"/>
  <c r="BW431" i="1"/>
  <c r="FC431" i="1" s="1"/>
  <c r="BX431" i="1"/>
  <c r="FD431" i="1" s="1"/>
  <c r="BY431" i="1"/>
  <c r="FE431" i="1" s="1"/>
  <c r="DG431" i="1"/>
  <c r="FF431" i="1"/>
  <c r="FG431" i="1"/>
  <c r="FH431" i="1"/>
  <c r="FI431" i="1"/>
  <c r="FJ431" i="1"/>
  <c r="FK431" i="1"/>
  <c r="FL431" i="1"/>
  <c r="FM431" i="1"/>
  <c r="FN431" i="1"/>
  <c r="FO431" i="1"/>
  <c r="FP431" i="1"/>
  <c r="FQ431" i="1"/>
  <c r="FR431" i="1"/>
  <c r="FS431" i="1"/>
  <c r="FT431" i="1"/>
  <c r="FU431" i="1"/>
  <c r="FV431" i="1"/>
  <c r="FW431" i="1"/>
  <c r="FX431" i="1"/>
  <c r="FY431" i="1"/>
  <c r="FZ431" i="1"/>
  <c r="GA431" i="1"/>
  <c r="GB431" i="1"/>
  <c r="GC431" i="1"/>
  <c r="GD431" i="1"/>
  <c r="GE431" i="1"/>
  <c r="GF431" i="1"/>
  <c r="GG431" i="1"/>
  <c r="GH431" i="1"/>
  <c r="GI431" i="1"/>
  <c r="GJ431" i="1"/>
  <c r="GK431" i="1"/>
  <c r="AX428" i="1"/>
  <c r="AZ428" i="1"/>
  <c r="BA428" i="1"/>
  <c r="BB428" i="1"/>
  <c r="BC428" i="1"/>
  <c r="BD428" i="1"/>
  <c r="BI428" i="1"/>
  <c r="BJ428" i="1"/>
  <c r="BK428" i="1"/>
  <c r="BL428" i="1"/>
  <c r="BN428" i="1"/>
  <c r="BO428" i="1"/>
  <c r="BP428" i="1"/>
  <c r="BQ428" i="1"/>
  <c r="BR428" i="1"/>
  <c r="EX428" i="1" s="1"/>
  <c r="BS428" i="1"/>
  <c r="EY428" i="1" s="1"/>
  <c r="BT428" i="1"/>
  <c r="EZ428" i="1" s="1"/>
  <c r="BU428" i="1"/>
  <c r="FA428" i="1" s="1"/>
  <c r="BV428" i="1"/>
  <c r="FB428" i="1" s="1"/>
  <c r="BW428" i="1"/>
  <c r="FC428" i="1" s="1"/>
  <c r="BX428" i="1"/>
  <c r="FD428" i="1" s="1"/>
  <c r="BY428" i="1"/>
  <c r="FE428" i="1" s="1"/>
  <c r="DG428" i="1"/>
  <c r="DH428" i="1" s="1"/>
  <c r="DI428" i="1" s="1"/>
  <c r="FF428" i="1"/>
  <c r="FG428" i="1"/>
  <c r="FH428" i="1"/>
  <c r="FI428" i="1"/>
  <c r="FJ428" i="1"/>
  <c r="FK428" i="1"/>
  <c r="FL428" i="1"/>
  <c r="FM428" i="1"/>
  <c r="FN428" i="1"/>
  <c r="FO428" i="1"/>
  <c r="FP428" i="1"/>
  <c r="FQ428" i="1"/>
  <c r="FR428" i="1"/>
  <c r="FS428" i="1"/>
  <c r="FT428" i="1"/>
  <c r="FU428" i="1"/>
  <c r="FV428" i="1"/>
  <c r="FW428" i="1"/>
  <c r="FX428" i="1"/>
  <c r="FY428" i="1"/>
  <c r="FZ428" i="1"/>
  <c r="GA428" i="1"/>
  <c r="GB428" i="1"/>
  <c r="GC428" i="1"/>
  <c r="GD428" i="1"/>
  <c r="GE428" i="1"/>
  <c r="GF428" i="1"/>
  <c r="GG428" i="1"/>
  <c r="GH428" i="1"/>
  <c r="GI428" i="1"/>
  <c r="GJ428" i="1"/>
  <c r="GK428" i="1"/>
  <c r="BF425" i="1"/>
  <c r="AX425" i="1"/>
  <c r="AZ425" i="1"/>
  <c r="BA425" i="1"/>
  <c r="BB425" i="1"/>
  <c r="BC425" i="1"/>
  <c r="BD425" i="1"/>
  <c r="BI425" i="1"/>
  <c r="BJ425" i="1"/>
  <c r="BK425" i="1"/>
  <c r="BL425" i="1"/>
  <c r="BN425" i="1"/>
  <c r="BO425" i="1"/>
  <c r="BP425" i="1"/>
  <c r="BQ425" i="1"/>
  <c r="BR425" i="1"/>
  <c r="EX425" i="1" s="1"/>
  <c r="BS425" i="1"/>
  <c r="EY425" i="1" s="1"/>
  <c r="BT425" i="1"/>
  <c r="EZ425" i="1" s="1"/>
  <c r="BU425" i="1"/>
  <c r="FA425" i="1" s="1"/>
  <c r="BV425" i="1"/>
  <c r="FB425" i="1" s="1"/>
  <c r="BW425" i="1"/>
  <c r="FC425" i="1" s="1"/>
  <c r="BX425" i="1"/>
  <c r="FD425" i="1" s="1"/>
  <c r="BY425" i="1"/>
  <c r="FE425" i="1" s="1"/>
  <c r="DG425" i="1"/>
  <c r="FF425" i="1"/>
  <c r="FG425" i="1"/>
  <c r="FH425" i="1"/>
  <c r="FI425" i="1"/>
  <c r="FJ425" i="1"/>
  <c r="FK425" i="1"/>
  <c r="FL425" i="1"/>
  <c r="FM425" i="1"/>
  <c r="FN425" i="1"/>
  <c r="FO425" i="1"/>
  <c r="FP425" i="1"/>
  <c r="FQ425" i="1"/>
  <c r="FR425" i="1"/>
  <c r="FS425" i="1"/>
  <c r="FT425" i="1"/>
  <c r="FU425" i="1"/>
  <c r="FV425" i="1"/>
  <c r="FW425" i="1"/>
  <c r="FX425" i="1"/>
  <c r="FY425" i="1"/>
  <c r="FZ425" i="1"/>
  <c r="GA425" i="1"/>
  <c r="GB425" i="1"/>
  <c r="GC425" i="1"/>
  <c r="GD425" i="1"/>
  <c r="GE425" i="1"/>
  <c r="GF425" i="1"/>
  <c r="GG425" i="1"/>
  <c r="GH425" i="1"/>
  <c r="GI425" i="1"/>
  <c r="GJ425" i="1"/>
  <c r="GK425" i="1"/>
  <c r="BF276" i="1"/>
  <c r="AX276" i="1"/>
  <c r="AZ276" i="1"/>
  <c r="BA276" i="1"/>
  <c r="BB276" i="1"/>
  <c r="BC276" i="1"/>
  <c r="BD276" i="1"/>
  <c r="BI276" i="1"/>
  <c r="BJ276" i="1"/>
  <c r="BK276" i="1"/>
  <c r="BL276" i="1"/>
  <c r="BN276" i="1"/>
  <c r="BO276" i="1"/>
  <c r="BP276" i="1"/>
  <c r="BQ276" i="1"/>
  <c r="BR276" i="1"/>
  <c r="EX276" i="1" s="1"/>
  <c r="BS276" i="1"/>
  <c r="EY276" i="1" s="1"/>
  <c r="BT276" i="1"/>
  <c r="EZ276" i="1" s="1"/>
  <c r="BU276" i="1"/>
  <c r="FA276" i="1" s="1"/>
  <c r="BV276" i="1"/>
  <c r="FB276" i="1" s="1"/>
  <c r="BW276" i="1"/>
  <c r="FC276" i="1" s="1"/>
  <c r="BX276" i="1"/>
  <c r="FD276" i="1" s="1"/>
  <c r="BY276" i="1"/>
  <c r="FE276" i="1" s="1"/>
  <c r="DG276" i="1"/>
  <c r="DH276" i="1" s="1"/>
  <c r="FF276" i="1"/>
  <c r="FG276" i="1"/>
  <c r="FH276" i="1"/>
  <c r="FI276" i="1"/>
  <c r="FJ276" i="1"/>
  <c r="FK276" i="1"/>
  <c r="FL276" i="1"/>
  <c r="FM276" i="1"/>
  <c r="FN276" i="1"/>
  <c r="FO276" i="1"/>
  <c r="FP276" i="1"/>
  <c r="FQ276" i="1"/>
  <c r="FR276" i="1"/>
  <c r="FS276" i="1"/>
  <c r="FT276" i="1"/>
  <c r="FU276" i="1"/>
  <c r="FV276" i="1"/>
  <c r="FW276" i="1"/>
  <c r="FX276" i="1"/>
  <c r="FY276" i="1"/>
  <c r="FZ276" i="1"/>
  <c r="GA276" i="1"/>
  <c r="GB276" i="1"/>
  <c r="GC276" i="1"/>
  <c r="GD276" i="1"/>
  <c r="GE276" i="1"/>
  <c r="GF276" i="1"/>
  <c r="GG276" i="1"/>
  <c r="GH276" i="1"/>
  <c r="GI276" i="1"/>
  <c r="GJ276" i="1"/>
  <c r="GK276" i="1"/>
  <c r="BF432" i="1"/>
  <c r="AX432" i="1"/>
  <c r="AZ432" i="1"/>
  <c r="BA432" i="1"/>
  <c r="BB432" i="1"/>
  <c r="BC432" i="1"/>
  <c r="BD432" i="1"/>
  <c r="BI432" i="1"/>
  <c r="BJ432" i="1"/>
  <c r="BK432" i="1"/>
  <c r="BL432" i="1"/>
  <c r="BN432" i="1"/>
  <c r="BO432" i="1"/>
  <c r="BP432" i="1"/>
  <c r="BQ432" i="1"/>
  <c r="BR432" i="1"/>
  <c r="EX432" i="1" s="1"/>
  <c r="BS432" i="1"/>
  <c r="EY432" i="1" s="1"/>
  <c r="BT432" i="1"/>
  <c r="EZ432" i="1" s="1"/>
  <c r="BU432" i="1"/>
  <c r="FA432" i="1" s="1"/>
  <c r="BV432" i="1"/>
  <c r="FB432" i="1" s="1"/>
  <c r="BW432" i="1"/>
  <c r="FC432" i="1" s="1"/>
  <c r="BX432" i="1"/>
  <c r="FD432" i="1" s="1"/>
  <c r="BY432" i="1"/>
  <c r="FE432" i="1" s="1"/>
  <c r="DG432" i="1"/>
  <c r="DH432" i="1" s="1"/>
  <c r="FF432" i="1"/>
  <c r="FG432" i="1"/>
  <c r="FH432" i="1"/>
  <c r="FI432" i="1"/>
  <c r="FJ432" i="1"/>
  <c r="FK432" i="1"/>
  <c r="FL432" i="1"/>
  <c r="FM432" i="1"/>
  <c r="FN432" i="1"/>
  <c r="FO432" i="1"/>
  <c r="FP432" i="1"/>
  <c r="FQ432" i="1"/>
  <c r="FR432" i="1"/>
  <c r="FS432" i="1"/>
  <c r="FT432" i="1"/>
  <c r="FU432" i="1"/>
  <c r="FV432" i="1"/>
  <c r="FW432" i="1"/>
  <c r="FX432" i="1"/>
  <c r="FY432" i="1"/>
  <c r="FZ432" i="1"/>
  <c r="GA432" i="1"/>
  <c r="GB432" i="1"/>
  <c r="GC432" i="1"/>
  <c r="GD432" i="1"/>
  <c r="GE432" i="1"/>
  <c r="GF432" i="1"/>
  <c r="GG432" i="1"/>
  <c r="GH432" i="1"/>
  <c r="GI432" i="1"/>
  <c r="GJ432" i="1"/>
  <c r="GK432" i="1"/>
  <c r="AR447" i="1"/>
  <c r="BA447" i="1" s="1"/>
  <c r="HZ452" i="1" l="1"/>
  <c r="HZ431" i="1"/>
  <c r="HZ197" i="1"/>
  <c r="HZ455" i="1"/>
  <c r="R74" i="8"/>
  <c r="R73" i="8"/>
  <c r="R72" i="8"/>
  <c r="R68" i="8"/>
  <c r="R67" i="8"/>
  <c r="R70" i="8"/>
  <c r="R69" i="8"/>
  <c r="R71" i="8"/>
  <c r="HZ429" i="1"/>
  <c r="HZ454" i="1"/>
  <c r="HZ114" i="1"/>
  <c r="HZ119" i="1"/>
  <c r="HZ430" i="1"/>
  <c r="HZ450" i="1"/>
  <c r="HZ156" i="1"/>
  <c r="HZ69" i="1"/>
  <c r="HZ427" i="1"/>
  <c r="HZ243" i="1"/>
  <c r="HZ177" i="1"/>
  <c r="HZ15" i="1"/>
  <c r="HZ262" i="1"/>
  <c r="HZ122" i="1"/>
  <c r="HZ50" i="1"/>
  <c r="HZ432" i="1"/>
  <c r="HZ276" i="1"/>
  <c r="HZ449" i="1"/>
  <c r="HZ301" i="1"/>
  <c r="HZ95" i="1"/>
  <c r="HZ164" i="1"/>
  <c r="HZ425" i="1"/>
  <c r="HZ448" i="1"/>
  <c r="HZ447" i="1"/>
  <c r="HZ453" i="1"/>
  <c r="HZ359" i="1"/>
  <c r="HZ171" i="1"/>
  <c r="HZ170" i="1"/>
  <c r="HZ428" i="1"/>
  <c r="HZ451" i="1"/>
  <c r="HZ316" i="1"/>
  <c r="HZ107" i="1"/>
  <c r="HZ185" i="1"/>
  <c r="BG170" i="1"/>
  <c r="BE170" i="1" s="1"/>
  <c r="BM455" i="1"/>
  <c r="BW447" i="1"/>
  <c r="FC447" i="1" s="1"/>
  <c r="DH301" i="1"/>
  <c r="DI301" i="1" s="1"/>
  <c r="GL301" i="1" s="1"/>
  <c r="BG197" i="1"/>
  <c r="BE197" i="1" s="1"/>
  <c r="BM177" i="1"/>
  <c r="DH69" i="1"/>
  <c r="BF156" i="1"/>
  <c r="BE156" i="1" s="1"/>
  <c r="BM425" i="1"/>
  <c r="BF15" i="1"/>
  <c r="BE15" i="1" s="1"/>
  <c r="BF107" i="1"/>
  <c r="BE107" i="1" s="1"/>
  <c r="BG171" i="1"/>
  <c r="BE171" i="1" s="1"/>
  <c r="BH425" i="1"/>
  <c r="BM447" i="1"/>
  <c r="BG122" i="1"/>
  <c r="BE122" i="1" s="1"/>
  <c r="BH427" i="1"/>
  <c r="BM95" i="1"/>
  <c r="BM114" i="1"/>
  <c r="BM243" i="1"/>
  <c r="BF50" i="1"/>
  <c r="BE50" i="1" s="1"/>
  <c r="BH430" i="1"/>
  <c r="BM451" i="1"/>
  <c r="BF455" i="1"/>
  <c r="BE455" i="1" s="1"/>
  <c r="BG450" i="1"/>
  <c r="BE450" i="1" s="1"/>
  <c r="BG177" i="1"/>
  <c r="BE177" i="1" s="1"/>
  <c r="BM50" i="1"/>
  <c r="BM69" i="1"/>
  <c r="DI95" i="1"/>
  <c r="GL95" i="1" s="1"/>
  <c r="BM164" i="1"/>
  <c r="BG429" i="1"/>
  <c r="BE429" i="1" s="1"/>
  <c r="BM454" i="1"/>
  <c r="BG243" i="1"/>
  <c r="BE243" i="1" s="1"/>
  <c r="BM197" i="1"/>
  <c r="DH119" i="1"/>
  <c r="BH119" i="1"/>
  <c r="BG119" i="1"/>
  <c r="BE119" i="1" s="1"/>
  <c r="BM428" i="1"/>
  <c r="BF431" i="1"/>
  <c r="BE431" i="1" s="1"/>
  <c r="BG164" i="1"/>
  <c r="BE164" i="1" s="1"/>
  <c r="BH262" i="1"/>
  <c r="BG448" i="1"/>
  <c r="BE448" i="1" s="1"/>
  <c r="BG454" i="1"/>
  <c r="BE454" i="1" s="1"/>
  <c r="BH243" i="1"/>
  <c r="BG316" i="1"/>
  <c r="BE316" i="1" s="1"/>
  <c r="BM185" i="1"/>
  <c r="BM452" i="1"/>
  <c r="BM156" i="1"/>
  <c r="BH276" i="1"/>
  <c r="DH425" i="1"/>
  <c r="BF262" i="1"/>
  <c r="BE262" i="1" s="1"/>
  <c r="BH301" i="1"/>
  <c r="BM359" i="1"/>
  <c r="BH15" i="1"/>
  <c r="BG276" i="1"/>
  <c r="BE276" i="1" s="1"/>
  <c r="BH428" i="1"/>
  <c r="BM429" i="1"/>
  <c r="BH452" i="1"/>
  <c r="BM262" i="1"/>
  <c r="BH185" i="1"/>
  <c r="BH156" i="1"/>
  <c r="BH95" i="1"/>
  <c r="DH170" i="1"/>
  <c r="BG430" i="1"/>
  <c r="BE430" i="1" s="1"/>
  <c r="BG447" i="1"/>
  <c r="BE447" i="1" s="1"/>
  <c r="BM453" i="1"/>
  <c r="BF452" i="1"/>
  <c r="BE452" i="1" s="1"/>
  <c r="BM301" i="1"/>
  <c r="BM276" i="1"/>
  <c r="DH429" i="1"/>
  <c r="DI429" i="1" s="1"/>
  <c r="GL429" i="1" s="1"/>
  <c r="BH429" i="1"/>
  <c r="BM427" i="1"/>
  <c r="BM15" i="1"/>
  <c r="DH451" i="1"/>
  <c r="DI451" i="1" s="1"/>
  <c r="GL451" i="1" s="1"/>
  <c r="BG359" i="1"/>
  <c r="BE359" i="1" s="1"/>
  <c r="BM171" i="1"/>
  <c r="BH50" i="1"/>
  <c r="DI448" i="1"/>
  <c r="DJ262" i="1"/>
  <c r="GM262" i="1" s="1"/>
  <c r="GL262" i="1"/>
  <c r="DJ171" i="1"/>
  <c r="DK171" i="1" s="1"/>
  <c r="GL171" i="1"/>
  <c r="DJ428" i="1"/>
  <c r="GM428" i="1" s="1"/>
  <c r="GL428" i="1"/>
  <c r="DI427" i="1"/>
  <c r="DI185" i="1"/>
  <c r="GL185" i="1" s="1"/>
  <c r="DI430" i="1"/>
  <c r="DJ430" i="1" s="1"/>
  <c r="GM430" i="1" s="1"/>
  <c r="DI447" i="1"/>
  <c r="GL447" i="1" s="1"/>
  <c r="DI122" i="1"/>
  <c r="BG425" i="1"/>
  <c r="BE425" i="1" s="1"/>
  <c r="BM431" i="1"/>
  <c r="BH448" i="1"/>
  <c r="BH451" i="1"/>
  <c r="BM450" i="1"/>
  <c r="DH177" i="1"/>
  <c r="BH171" i="1"/>
  <c r="BH170" i="1"/>
  <c r="BH432" i="1"/>
  <c r="BH107" i="1"/>
  <c r="BM430" i="1"/>
  <c r="BH450" i="1"/>
  <c r="BH359" i="1"/>
  <c r="BM316" i="1"/>
  <c r="BH455" i="1"/>
  <c r="BM449" i="1"/>
  <c r="BH454" i="1"/>
  <c r="BH114" i="1"/>
  <c r="BH69" i="1"/>
  <c r="BM432" i="1"/>
  <c r="BM448" i="1"/>
  <c r="BF301" i="1"/>
  <c r="BE301" i="1" s="1"/>
  <c r="BM107" i="1"/>
  <c r="DH449" i="1"/>
  <c r="BH447" i="1"/>
  <c r="BH453" i="1"/>
  <c r="BH316" i="1"/>
  <c r="BH122" i="1"/>
  <c r="DI432" i="1"/>
  <c r="DI276" i="1"/>
  <c r="DH431" i="1"/>
  <c r="BH431" i="1"/>
  <c r="BG432" i="1"/>
  <c r="BE432" i="1" s="1"/>
  <c r="DJ15" i="1"/>
  <c r="GL15" i="1"/>
  <c r="BF428" i="1"/>
  <c r="BG428" i="1"/>
  <c r="BH449" i="1"/>
  <c r="DI450" i="1"/>
  <c r="BG449" i="1"/>
  <c r="BE449" i="1" s="1"/>
  <c r="DI453" i="1"/>
  <c r="GL243" i="1"/>
  <c r="DJ243" i="1"/>
  <c r="BG427" i="1"/>
  <c r="BE427" i="1" s="1"/>
  <c r="DJ452" i="1"/>
  <c r="GL452" i="1"/>
  <c r="BG453" i="1"/>
  <c r="BE453" i="1" s="1"/>
  <c r="DH454" i="1"/>
  <c r="BG451" i="1"/>
  <c r="BE451" i="1" s="1"/>
  <c r="DI316" i="1"/>
  <c r="DH359" i="1"/>
  <c r="DI114" i="1"/>
  <c r="GL156" i="1"/>
  <c r="DJ156" i="1"/>
  <c r="BH177" i="1"/>
  <c r="BM122" i="1"/>
  <c r="BG114" i="1"/>
  <c r="BE114" i="1" s="1"/>
  <c r="DH107" i="1"/>
  <c r="BF95" i="1"/>
  <c r="BG95" i="1"/>
  <c r="BH197" i="1"/>
  <c r="DH164" i="1"/>
  <c r="BF69" i="1"/>
  <c r="BG69" i="1"/>
  <c r="DH50" i="1"/>
  <c r="BM170" i="1"/>
  <c r="BF185" i="1"/>
  <c r="BG185" i="1"/>
  <c r="DH197" i="1"/>
  <c r="BM119" i="1"/>
  <c r="BH164" i="1"/>
  <c r="DH455" i="1"/>
  <c r="BG48" i="1"/>
  <c r="AX48" i="1"/>
  <c r="AZ48" i="1"/>
  <c r="BA48" i="1"/>
  <c r="BB48" i="1"/>
  <c r="BC48" i="1"/>
  <c r="BD48" i="1"/>
  <c r="BI48" i="1"/>
  <c r="BJ48" i="1"/>
  <c r="BK48" i="1"/>
  <c r="BL48" i="1"/>
  <c r="BN48" i="1"/>
  <c r="BO48" i="1"/>
  <c r="BP48" i="1"/>
  <c r="BQ48" i="1"/>
  <c r="BR48" i="1"/>
  <c r="EX48" i="1" s="1"/>
  <c r="BS48" i="1"/>
  <c r="EY48" i="1" s="1"/>
  <c r="BT48" i="1"/>
  <c r="EZ48" i="1" s="1"/>
  <c r="BU48" i="1"/>
  <c r="FA48" i="1" s="1"/>
  <c r="BV48" i="1"/>
  <c r="FB48" i="1" s="1"/>
  <c r="BW48" i="1"/>
  <c r="FC48" i="1" s="1"/>
  <c r="BX48" i="1"/>
  <c r="FD48" i="1" s="1"/>
  <c r="BY48" i="1"/>
  <c r="FE48" i="1" s="1"/>
  <c r="DG48" i="1"/>
  <c r="FF48" i="1"/>
  <c r="FG48" i="1"/>
  <c r="FH48" i="1"/>
  <c r="FI48" i="1"/>
  <c r="FJ48" i="1"/>
  <c r="FK48" i="1"/>
  <c r="FL48" i="1"/>
  <c r="FM48" i="1"/>
  <c r="FN48" i="1"/>
  <c r="FO48" i="1"/>
  <c r="FP48" i="1"/>
  <c r="FQ48" i="1"/>
  <c r="FR48" i="1"/>
  <c r="FS48" i="1"/>
  <c r="FT48" i="1"/>
  <c r="FU48" i="1"/>
  <c r="FV48" i="1"/>
  <c r="FW48" i="1"/>
  <c r="FX48" i="1"/>
  <c r="FY48" i="1"/>
  <c r="FZ48" i="1"/>
  <c r="GA48" i="1"/>
  <c r="GB48" i="1"/>
  <c r="GC48" i="1"/>
  <c r="GD48" i="1"/>
  <c r="GE48" i="1"/>
  <c r="GF48" i="1"/>
  <c r="GG48" i="1"/>
  <c r="GH48" i="1"/>
  <c r="GI48" i="1"/>
  <c r="GJ48" i="1"/>
  <c r="GK48" i="1"/>
  <c r="BG9" i="1"/>
  <c r="AX9" i="1"/>
  <c r="AZ9" i="1"/>
  <c r="BA9" i="1"/>
  <c r="BB9" i="1"/>
  <c r="BC9" i="1"/>
  <c r="BD9" i="1"/>
  <c r="BI9" i="1"/>
  <c r="BJ9" i="1"/>
  <c r="BK9" i="1"/>
  <c r="BL9" i="1"/>
  <c r="BN9" i="1"/>
  <c r="BO9" i="1"/>
  <c r="BP9" i="1"/>
  <c r="BQ9" i="1"/>
  <c r="BR9" i="1"/>
  <c r="EX9" i="1" s="1"/>
  <c r="BS9" i="1"/>
  <c r="EY9" i="1" s="1"/>
  <c r="BT9" i="1"/>
  <c r="EZ9" i="1" s="1"/>
  <c r="BU9" i="1"/>
  <c r="FA9" i="1" s="1"/>
  <c r="BV9" i="1"/>
  <c r="FB9" i="1" s="1"/>
  <c r="BW9" i="1"/>
  <c r="FC9" i="1" s="1"/>
  <c r="BX9" i="1"/>
  <c r="FD9" i="1" s="1"/>
  <c r="BY9" i="1"/>
  <c r="FE9" i="1" s="1"/>
  <c r="DG9" i="1"/>
  <c r="FF9" i="1"/>
  <c r="FG9" i="1"/>
  <c r="FH9" i="1"/>
  <c r="FI9" i="1"/>
  <c r="FJ9" i="1"/>
  <c r="FK9" i="1"/>
  <c r="FL9" i="1"/>
  <c r="FM9" i="1"/>
  <c r="FN9" i="1"/>
  <c r="FO9" i="1"/>
  <c r="FP9" i="1"/>
  <c r="FQ9" i="1"/>
  <c r="FR9" i="1"/>
  <c r="FS9" i="1"/>
  <c r="FT9" i="1"/>
  <c r="FU9" i="1"/>
  <c r="FV9" i="1"/>
  <c r="FW9" i="1"/>
  <c r="FX9" i="1"/>
  <c r="FY9" i="1"/>
  <c r="FZ9" i="1"/>
  <c r="GA9" i="1"/>
  <c r="GB9" i="1"/>
  <c r="GC9" i="1"/>
  <c r="GD9" i="1"/>
  <c r="GE9" i="1"/>
  <c r="GF9" i="1"/>
  <c r="GG9" i="1"/>
  <c r="GH9" i="1"/>
  <c r="GI9" i="1"/>
  <c r="GJ9" i="1"/>
  <c r="GK9" i="1"/>
  <c r="BG31" i="1"/>
  <c r="AX31" i="1"/>
  <c r="AZ31" i="1"/>
  <c r="BA31" i="1"/>
  <c r="BB31" i="1"/>
  <c r="BC31" i="1"/>
  <c r="BD31" i="1"/>
  <c r="BI31" i="1"/>
  <c r="BJ31" i="1"/>
  <c r="BK31" i="1"/>
  <c r="BL31" i="1"/>
  <c r="BN31" i="1"/>
  <c r="BO31" i="1"/>
  <c r="BP31" i="1"/>
  <c r="BQ31" i="1"/>
  <c r="BR31" i="1"/>
  <c r="EX31" i="1" s="1"/>
  <c r="BS31" i="1"/>
  <c r="EY31" i="1" s="1"/>
  <c r="BT31" i="1"/>
  <c r="EZ31" i="1" s="1"/>
  <c r="BU31" i="1"/>
  <c r="FA31" i="1" s="1"/>
  <c r="BV31" i="1"/>
  <c r="FB31" i="1" s="1"/>
  <c r="BW31" i="1"/>
  <c r="FC31" i="1" s="1"/>
  <c r="BX31" i="1"/>
  <c r="FD31" i="1" s="1"/>
  <c r="BY31" i="1"/>
  <c r="FE31" i="1" s="1"/>
  <c r="DG31" i="1"/>
  <c r="FF31" i="1"/>
  <c r="FG31" i="1"/>
  <c r="FH31" i="1"/>
  <c r="FI31" i="1"/>
  <c r="FJ31" i="1"/>
  <c r="FK31" i="1"/>
  <c r="FL31" i="1"/>
  <c r="FM31" i="1"/>
  <c r="FN31" i="1"/>
  <c r="FO31" i="1"/>
  <c r="FP31" i="1"/>
  <c r="FQ31" i="1"/>
  <c r="FR31" i="1"/>
  <c r="FS31" i="1"/>
  <c r="FT31" i="1"/>
  <c r="FU31" i="1"/>
  <c r="FV31" i="1"/>
  <c r="FW31" i="1"/>
  <c r="FX31" i="1"/>
  <c r="FY31" i="1"/>
  <c r="FZ31" i="1"/>
  <c r="GA31" i="1"/>
  <c r="GB31" i="1"/>
  <c r="GC31" i="1"/>
  <c r="GD31" i="1"/>
  <c r="GE31" i="1"/>
  <c r="GF31" i="1"/>
  <c r="GG31" i="1"/>
  <c r="GH31" i="1"/>
  <c r="GI31" i="1"/>
  <c r="GJ31" i="1"/>
  <c r="GK31" i="1"/>
  <c r="AX38" i="1"/>
  <c r="AZ38" i="1"/>
  <c r="BA38" i="1"/>
  <c r="BB38" i="1"/>
  <c r="BC38" i="1"/>
  <c r="BD38" i="1"/>
  <c r="BI38" i="1"/>
  <c r="BJ38" i="1"/>
  <c r="BK38" i="1"/>
  <c r="BL38" i="1"/>
  <c r="BN38" i="1"/>
  <c r="BO38" i="1"/>
  <c r="BP38" i="1"/>
  <c r="BQ38" i="1"/>
  <c r="BR38" i="1"/>
  <c r="EX38" i="1" s="1"/>
  <c r="BS38" i="1"/>
  <c r="EY38" i="1" s="1"/>
  <c r="BT38" i="1"/>
  <c r="EZ38" i="1" s="1"/>
  <c r="BU38" i="1"/>
  <c r="FA38" i="1" s="1"/>
  <c r="BV38" i="1"/>
  <c r="FB38" i="1" s="1"/>
  <c r="BW38" i="1"/>
  <c r="FC38" i="1" s="1"/>
  <c r="BX38" i="1"/>
  <c r="FD38" i="1" s="1"/>
  <c r="BY38" i="1"/>
  <c r="FE38" i="1" s="1"/>
  <c r="DG38" i="1"/>
  <c r="FF38" i="1"/>
  <c r="FG38" i="1"/>
  <c r="FH38" i="1"/>
  <c r="FI38" i="1"/>
  <c r="FJ38" i="1"/>
  <c r="FK38" i="1"/>
  <c r="FL38" i="1"/>
  <c r="FM38" i="1"/>
  <c r="FN38" i="1"/>
  <c r="FO38" i="1"/>
  <c r="FP38" i="1"/>
  <c r="FQ38" i="1"/>
  <c r="FR38" i="1"/>
  <c r="FS38" i="1"/>
  <c r="FT38" i="1"/>
  <c r="FU38" i="1"/>
  <c r="FV38" i="1"/>
  <c r="FW38" i="1"/>
  <c r="FX38" i="1"/>
  <c r="FY38" i="1"/>
  <c r="FZ38" i="1"/>
  <c r="GA38" i="1"/>
  <c r="GB38" i="1"/>
  <c r="GC38" i="1"/>
  <c r="GD38" i="1"/>
  <c r="GE38" i="1"/>
  <c r="GF38" i="1"/>
  <c r="GG38" i="1"/>
  <c r="GH38" i="1"/>
  <c r="GI38" i="1"/>
  <c r="GJ38" i="1"/>
  <c r="GK38" i="1"/>
  <c r="BG51" i="1"/>
  <c r="AX51" i="1"/>
  <c r="AZ51" i="1"/>
  <c r="BA51" i="1"/>
  <c r="BB51" i="1"/>
  <c r="BC51" i="1"/>
  <c r="BD51" i="1"/>
  <c r="BI51" i="1"/>
  <c r="BJ51" i="1"/>
  <c r="BK51" i="1"/>
  <c r="BL51" i="1"/>
  <c r="BN51" i="1"/>
  <c r="BO51" i="1"/>
  <c r="BP51" i="1"/>
  <c r="BQ51" i="1"/>
  <c r="BR51" i="1"/>
  <c r="EX51" i="1" s="1"/>
  <c r="BS51" i="1"/>
  <c r="EY51" i="1" s="1"/>
  <c r="BT51" i="1"/>
  <c r="EZ51" i="1" s="1"/>
  <c r="BU51" i="1"/>
  <c r="FA51" i="1" s="1"/>
  <c r="BV51" i="1"/>
  <c r="FB51" i="1" s="1"/>
  <c r="BW51" i="1"/>
  <c r="FC51" i="1" s="1"/>
  <c r="BX51" i="1"/>
  <c r="FD51" i="1" s="1"/>
  <c r="BY51" i="1"/>
  <c r="FE51" i="1" s="1"/>
  <c r="DG51" i="1"/>
  <c r="FF51" i="1"/>
  <c r="FG51" i="1"/>
  <c r="FH51" i="1"/>
  <c r="FI51" i="1"/>
  <c r="FJ51" i="1"/>
  <c r="FK51" i="1"/>
  <c r="FL51" i="1"/>
  <c r="FM51" i="1"/>
  <c r="FN51" i="1"/>
  <c r="FO51" i="1"/>
  <c r="FP51" i="1"/>
  <c r="FQ51" i="1"/>
  <c r="FR51" i="1"/>
  <c r="FS51" i="1"/>
  <c r="FT51" i="1"/>
  <c r="FU51" i="1"/>
  <c r="FV51" i="1"/>
  <c r="FW51" i="1"/>
  <c r="FX51" i="1"/>
  <c r="FY51" i="1"/>
  <c r="FZ51" i="1"/>
  <c r="GA51" i="1"/>
  <c r="GB51" i="1"/>
  <c r="GC51" i="1"/>
  <c r="GD51" i="1"/>
  <c r="GE51" i="1"/>
  <c r="GF51" i="1"/>
  <c r="GG51" i="1"/>
  <c r="GH51" i="1"/>
  <c r="GI51" i="1"/>
  <c r="GJ51" i="1"/>
  <c r="GK51" i="1"/>
  <c r="AX57" i="1"/>
  <c r="AZ57" i="1"/>
  <c r="BA57" i="1"/>
  <c r="BB57" i="1"/>
  <c r="BC57" i="1"/>
  <c r="BD57" i="1"/>
  <c r="BI57" i="1"/>
  <c r="BJ57" i="1"/>
  <c r="BK57" i="1"/>
  <c r="BL57" i="1"/>
  <c r="BN57" i="1"/>
  <c r="BO57" i="1"/>
  <c r="BP57" i="1"/>
  <c r="BQ57" i="1"/>
  <c r="BR57" i="1"/>
  <c r="EX57" i="1" s="1"/>
  <c r="BS57" i="1"/>
  <c r="EY57" i="1" s="1"/>
  <c r="BT57" i="1"/>
  <c r="EZ57" i="1" s="1"/>
  <c r="BU57" i="1"/>
  <c r="FA57" i="1" s="1"/>
  <c r="BV57" i="1"/>
  <c r="FB57" i="1" s="1"/>
  <c r="BW57" i="1"/>
  <c r="FC57" i="1" s="1"/>
  <c r="BX57" i="1"/>
  <c r="FD57" i="1" s="1"/>
  <c r="BY57" i="1"/>
  <c r="FE57" i="1" s="1"/>
  <c r="DG57" i="1"/>
  <c r="FF57" i="1"/>
  <c r="FG57" i="1"/>
  <c r="FH57" i="1"/>
  <c r="FI57" i="1"/>
  <c r="FJ57" i="1"/>
  <c r="FK57" i="1"/>
  <c r="FL57" i="1"/>
  <c r="FM57" i="1"/>
  <c r="FN57" i="1"/>
  <c r="FO57" i="1"/>
  <c r="FP57" i="1"/>
  <c r="FQ57" i="1"/>
  <c r="FR57" i="1"/>
  <c r="FS57" i="1"/>
  <c r="FT57" i="1"/>
  <c r="FU57" i="1"/>
  <c r="FV57" i="1"/>
  <c r="FW57" i="1"/>
  <c r="FX57" i="1"/>
  <c r="FY57" i="1"/>
  <c r="FZ57" i="1"/>
  <c r="GA57" i="1"/>
  <c r="GB57" i="1"/>
  <c r="GC57" i="1"/>
  <c r="GD57" i="1"/>
  <c r="GE57" i="1"/>
  <c r="GF57" i="1"/>
  <c r="GG57" i="1"/>
  <c r="GH57" i="1"/>
  <c r="GI57" i="1"/>
  <c r="GJ57" i="1"/>
  <c r="GK57" i="1"/>
  <c r="BF106" i="1"/>
  <c r="AX106" i="1"/>
  <c r="AZ106" i="1"/>
  <c r="BA106" i="1"/>
  <c r="BB106" i="1"/>
  <c r="BC106" i="1"/>
  <c r="BD106" i="1"/>
  <c r="BI106" i="1"/>
  <c r="BJ106" i="1"/>
  <c r="BK106" i="1"/>
  <c r="BL106" i="1"/>
  <c r="BN106" i="1"/>
  <c r="BO106" i="1"/>
  <c r="BP106" i="1"/>
  <c r="BQ106" i="1"/>
  <c r="BR106" i="1"/>
  <c r="EX106" i="1" s="1"/>
  <c r="BS106" i="1"/>
  <c r="EY106" i="1" s="1"/>
  <c r="BT106" i="1"/>
  <c r="EZ106" i="1" s="1"/>
  <c r="BU106" i="1"/>
  <c r="FA106" i="1" s="1"/>
  <c r="BV106" i="1"/>
  <c r="FB106" i="1" s="1"/>
  <c r="BW106" i="1"/>
  <c r="FC106" i="1" s="1"/>
  <c r="BX106" i="1"/>
  <c r="FD106" i="1" s="1"/>
  <c r="BY106" i="1"/>
  <c r="FE106" i="1" s="1"/>
  <c r="DG106" i="1"/>
  <c r="FF106" i="1"/>
  <c r="FG106" i="1"/>
  <c r="FH106" i="1"/>
  <c r="FI106" i="1"/>
  <c r="FJ106" i="1"/>
  <c r="FK106" i="1"/>
  <c r="FL106" i="1"/>
  <c r="FM106" i="1"/>
  <c r="FN106" i="1"/>
  <c r="FO106" i="1"/>
  <c r="FP106" i="1"/>
  <c r="FQ106" i="1"/>
  <c r="FR106" i="1"/>
  <c r="FS106" i="1"/>
  <c r="FT106" i="1"/>
  <c r="FU106" i="1"/>
  <c r="FV106" i="1"/>
  <c r="FW106" i="1"/>
  <c r="FX106" i="1"/>
  <c r="FY106" i="1"/>
  <c r="FZ106" i="1"/>
  <c r="GA106" i="1"/>
  <c r="GB106" i="1"/>
  <c r="GC106" i="1"/>
  <c r="GD106" i="1"/>
  <c r="GE106" i="1"/>
  <c r="GF106" i="1"/>
  <c r="GG106" i="1"/>
  <c r="GH106" i="1"/>
  <c r="GI106" i="1"/>
  <c r="GJ106" i="1"/>
  <c r="GK106" i="1"/>
  <c r="BG118" i="1"/>
  <c r="AX118" i="1"/>
  <c r="AZ118" i="1"/>
  <c r="BA118" i="1"/>
  <c r="BB118" i="1"/>
  <c r="BC118" i="1"/>
  <c r="BD118" i="1"/>
  <c r="BI118" i="1"/>
  <c r="BJ118" i="1"/>
  <c r="BK118" i="1"/>
  <c r="BL118" i="1"/>
  <c r="BN118" i="1"/>
  <c r="BO118" i="1"/>
  <c r="BP118" i="1"/>
  <c r="BQ118" i="1"/>
  <c r="BR118" i="1"/>
  <c r="EX118" i="1" s="1"/>
  <c r="BS118" i="1"/>
  <c r="EY118" i="1" s="1"/>
  <c r="BT118" i="1"/>
  <c r="EZ118" i="1" s="1"/>
  <c r="BU118" i="1"/>
  <c r="FA118" i="1" s="1"/>
  <c r="BV118" i="1"/>
  <c r="FB118" i="1" s="1"/>
  <c r="BW118" i="1"/>
  <c r="FC118" i="1" s="1"/>
  <c r="BX118" i="1"/>
  <c r="FD118" i="1" s="1"/>
  <c r="BY118" i="1"/>
  <c r="FE118" i="1" s="1"/>
  <c r="DG118" i="1"/>
  <c r="DH118" i="1" s="1"/>
  <c r="FF118" i="1"/>
  <c r="FG118" i="1"/>
  <c r="FH118" i="1"/>
  <c r="FI118" i="1"/>
  <c r="FJ118" i="1"/>
  <c r="FK118" i="1"/>
  <c r="FL118" i="1"/>
  <c r="FM118" i="1"/>
  <c r="FN118" i="1"/>
  <c r="FO118" i="1"/>
  <c r="FP118" i="1"/>
  <c r="FQ118" i="1"/>
  <c r="FR118" i="1"/>
  <c r="FS118" i="1"/>
  <c r="FT118" i="1"/>
  <c r="FU118" i="1"/>
  <c r="FV118" i="1"/>
  <c r="FW118" i="1"/>
  <c r="FX118" i="1"/>
  <c r="FY118" i="1"/>
  <c r="FZ118" i="1"/>
  <c r="GA118" i="1"/>
  <c r="GB118" i="1"/>
  <c r="GC118" i="1"/>
  <c r="GD118" i="1"/>
  <c r="GE118" i="1"/>
  <c r="GF118" i="1"/>
  <c r="GG118" i="1"/>
  <c r="GH118" i="1"/>
  <c r="GI118" i="1"/>
  <c r="GJ118" i="1"/>
  <c r="GK118" i="1"/>
  <c r="BF130" i="1"/>
  <c r="AX130" i="1"/>
  <c r="AZ130" i="1"/>
  <c r="BA130" i="1"/>
  <c r="BB130" i="1"/>
  <c r="BC130" i="1"/>
  <c r="BD130" i="1"/>
  <c r="BI130" i="1"/>
  <c r="BJ130" i="1"/>
  <c r="BK130" i="1"/>
  <c r="BL130" i="1"/>
  <c r="BN130" i="1"/>
  <c r="BO130" i="1"/>
  <c r="BP130" i="1"/>
  <c r="BQ130" i="1"/>
  <c r="BR130" i="1"/>
  <c r="EX130" i="1" s="1"/>
  <c r="BS130" i="1"/>
  <c r="EY130" i="1" s="1"/>
  <c r="BT130" i="1"/>
  <c r="EZ130" i="1" s="1"/>
  <c r="BU130" i="1"/>
  <c r="FA130" i="1" s="1"/>
  <c r="BV130" i="1"/>
  <c r="FB130" i="1" s="1"/>
  <c r="BW130" i="1"/>
  <c r="FC130" i="1" s="1"/>
  <c r="BX130" i="1"/>
  <c r="FD130" i="1" s="1"/>
  <c r="BY130" i="1"/>
  <c r="FE130" i="1" s="1"/>
  <c r="DG130" i="1"/>
  <c r="FF130" i="1"/>
  <c r="FG130" i="1"/>
  <c r="FH130" i="1"/>
  <c r="FI130" i="1"/>
  <c r="FJ130" i="1"/>
  <c r="FK130" i="1"/>
  <c r="FL130" i="1"/>
  <c r="FM130" i="1"/>
  <c r="FN130" i="1"/>
  <c r="FO130" i="1"/>
  <c r="FP130" i="1"/>
  <c r="FQ130" i="1"/>
  <c r="FR130" i="1"/>
  <c r="FS130" i="1"/>
  <c r="FT130" i="1"/>
  <c r="FU130" i="1"/>
  <c r="FV130" i="1"/>
  <c r="FW130" i="1"/>
  <c r="FX130" i="1"/>
  <c r="FY130" i="1"/>
  <c r="FZ130" i="1"/>
  <c r="GA130" i="1"/>
  <c r="GB130" i="1"/>
  <c r="GC130" i="1"/>
  <c r="GD130" i="1"/>
  <c r="GE130" i="1"/>
  <c r="GF130" i="1"/>
  <c r="GG130" i="1"/>
  <c r="GH130" i="1"/>
  <c r="GI130" i="1"/>
  <c r="GJ130" i="1"/>
  <c r="GK130" i="1"/>
  <c r="AX143" i="1"/>
  <c r="AZ143" i="1"/>
  <c r="BA143" i="1"/>
  <c r="BB143" i="1"/>
  <c r="BC143" i="1"/>
  <c r="BD143" i="1"/>
  <c r="BI143" i="1"/>
  <c r="BJ143" i="1"/>
  <c r="BK143" i="1"/>
  <c r="BL143" i="1"/>
  <c r="BN143" i="1"/>
  <c r="BO143" i="1"/>
  <c r="BP143" i="1"/>
  <c r="BQ143" i="1"/>
  <c r="BR143" i="1"/>
  <c r="EX143" i="1" s="1"/>
  <c r="BS143" i="1"/>
  <c r="EY143" i="1" s="1"/>
  <c r="BT143" i="1"/>
  <c r="EZ143" i="1" s="1"/>
  <c r="BU143" i="1"/>
  <c r="FA143" i="1" s="1"/>
  <c r="BV143" i="1"/>
  <c r="FB143" i="1" s="1"/>
  <c r="BW143" i="1"/>
  <c r="FC143" i="1" s="1"/>
  <c r="BX143" i="1"/>
  <c r="FD143" i="1" s="1"/>
  <c r="BY143" i="1"/>
  <c r="FE143" i="1" s="1"/>
  <c r="DG143" i="1"/>
  <c r="FF143" i="1"/>
  <c r="FG143" i="1"/>
  <c r="FH143" i="1"/>
  <c r="FI143" i="1"/>
  <c r="FJ143" i="1"/>
  <c r="FK143" i="1"/>
  <c r="FL143" i="1"/>
  <c r="FM143" i="1"/>
  <c r="FN143" i="1"/>
  <c r="FO143" i="1"/>
  <c r="FP143" i="1"/>
  <c r="FQ143" i="1"/>
  <c r="FR143" i="1"/>
  <c r="FS143" i="1"/>
  <c r="FT143" i="1"/>
  <c r="FU143" i="1"/>
  <c r="FV143" i="1"/>
  <c r="FW143" i="1"/>
  <c r="FX143" i="1"/>
  <c r="FY143" i="1"/>
  <c r="FZ143" i="1"/>
  <c r="GA143" i="1"/>
  <c r="GB143" i="1"/>
  <c r="GC143" i="1"/>
  <c r="GD143" i="1"/>
  <c r="GE143" i="1"/>
  <c r="GF143" i="1"/>
  <c r="GG143" i="1"/>
  <c r="GH143" i="1"/>
  <c r="GI143" i="1"/>
  <c r="GJ143" i="1"/>
  <c r="GK143" i="1"/>
  <c r="BG147" i="1"/>
  <c r="AX147" i="1"/>
  <c r="AZ147" i="1"/>
  <c r="BA147" i="1"/>
  <c r="BB147" i="1"/>
  <c r="BC147" i="1"/>
  <c r="BD147" i="1"/>
  <c r="BI147" i="1"/>
  <c r="BJ147" i="1"/>
  <c r="BK147" i="1"/>
  <c r="BL147" i="1"/>
  <c r="BN147" i="1"/>
  <c r="BO147" i="1"/>
  <c r="BP147" i="1"/>
  <c r="BQ147" i="1"/>
  <c r="BR147" i="1"/>
  <c r="EX147" i="1" s="1"/>
  <c r="BS147" i="1"/>
  <c r="EY147" i="1" s="1"/>
  <c r="BT147" i="1"/>
  <c r="EZ147" i="1" s="1"/>
  <c r="BU147" i="1"/>
  <c r="FA147" i="1" s="1"/>
  <c r="BV147" i="1"/>
  <c r="FB147" i="1" s="1"/>
  <c r="BW147" i="1"/>
  <c r="FC147" i="1" s="1"/>
  <c r="BX147" i="1"/>
  <c r="FD147" i="1" s="1"/>
  <c r="BY147" i="1"/>
  <c r="FE147" i="1" s="1"/>
  <c r="DG147" i="1"/>
  <c r="DH147" i="1" s="1"/>
  <c r="FF147" i="1"/>
  <c r="FG147" i="1"/>
  <c r="FH147" i="1"/>
  <c r="FI147" i="1"/>
  <c r="FJ147" i="1"/>
  <c r="FK147" i="1"/>
  <c r="FL147" i="1"/>
  <c r="FM147" i="1"/>
  <c r="FN147" i="1"/>
  <c r="FO147" i="1"/>
  <c r="FP147" i="1"/>
  <c r="FQ147" i="1"/>
  <c r="FR147" i="1"/>
  <c r="FS147" i="1"/>
  <c r="FT147" i="1"/>
  <c r="FU147" i="1"/>
  <c r="FV147" i="1"/>
  <c r="FW147" i="1"/>
  <c r="FX147" i="1"/>
  <c r="FY147" i="1"/>
  <c r="FZ147" i="1"/>
  <c r="GA147" i="1"/>
  <c r="GB147" i="1"/>
  <c r="GC147" i="1"/>
  <c r="GD147" i="1"/>
  <c r="GE147" i="1"/>
  <c r="GF147" i="1"/>
  <c r="GG147" i="1"/>
  <c r="GH147" i="1"/>
  <c r="GI147" i="1"/>
  <c r="GJ147" i="1"/>
  <c r="GK147" i="1"/>
  <c r="BG173" i="1"/>
  <c r="AX173" i="1"/>
  <c r="AZ173" i="1"/>
  <c r="BA173" i="1"/>
  <c r="BB173" i="1"/>
  <c r="BC173" i="1"/>
  <c r="BD173" i="1"/>
  <c r="BI173" i="1"/>
  <c r="BJ173" i="1"/>
  <c r="BK173" i="1"/>
  <c r="BL173" i="1"/>
  <c r="BN173" i="1"/>
  <c r="BO173" i="1"/>
  <c r="BP173" i="1"/>
  <c r="BQ173" i="1"/>
  <c r="BR173" i="1"/>
  <c r="EX173" i="1" s="1"/>
  <c r="BS173" i="1"/>
  <c r="EY173" i="1" s="1"/>
  <c r="BT173" i="1"/>
  <c r="EZ173" i="1" s="1"/>
  <c r="BU173" i="1"/>
  <c r="FA173" i="1" s="1"/>
  <c r="BV173" i="1"/>
  <c r="FB173" i="1" s="1"/>
  <c r="BW173" i="1"/>
  <c r="FC173" i="1" s="1"/>
  <c r="BX173" i="1"/>
  <c r="FD173" i="1" s="1"/>
  <c r="BY173" i="1"/>
  <c r="FE173" i="1" s="1"/>
  <c r="DG173" i="1"/>
  <c r="FF173" i="1"/>
  <c r="FG173" i="1"/>
  <c r="FH173" i="1"/>
  <c r="FI173" i="1"/>
  <c r="FJ173" i="1"/>
  <c r="FK173" i="1"/>
  <c r="FL173" i="1"/>
  <c r="FM173" i="1"/>
  <c r="FN173" i="1"/>
  <c r="FO173" i="1"/>
  <c r="FP173" i="1"/>
  <c r="FQ173" i="1"/>
  <c r="FR173" i="1"/>
  <c r="FS173" i="1"/>
  <c r="FT173" i="1"/>
  <c r="FU173" i="1"/>
  <c r="FV173" i="1"/>
  <c r="FW173" i="1"/>
  <c r="FX173" i="1"/>
  <c r="FY173" i="1"/>
  <c r="FZ173" i="1"/>
  <c r="GA173" i="1"/>
  <c r="GB173" i="1"/>
  <c r="GC173" i="1"/>
  <c r="GD173" i="1"/>
  <c r="GE173" i="1"/>
  <c r="GF173" i="1"/>
  <c r="GG173" i="1"/>
  <c r="GH173" i="1"/>
  <c r="GI173" i="1"/>
  <c r="GJ173" i="1"/>
  <c r="GK173" i="1"/>
  <c r="BF176" i="1"/>
  <c r="AX176" i="1"/>
  <c r="AZ176" i="1"/>
  <c r="BA176" i="1"/>
  <c r="BB176" i="1"/>
  <c r="BC176" i="1"/>
  <c r="BD176" i="1"/>
  <c r="BI176" i="1"/>
  <c r="BJ176" i="1"/>
  <c r="BK176" i="1"/>
  <c r="BL176" i="1"/>
  <c r="BN176" i="1"/>
  <c r="BO176" i="1"/>
  <c r="BP176" i="1"/>
  <c r="BQ176" i="1"/>
  <c r="BR176" i="1"/>
  <c r="EX176" i="1" s="1"/>
  <c r="BS176" i="1"/>
  <c r="EY176" i="1" s="1"/>
  <c r="BT176" i="1"/>
  <c r="EZ176" i="1" s="1"/>
  <c r="BU176" i="1"/>
  <c r="FA176" i="1" s="1"/>
  <c r="BV176" i="1"/>
  <c r="FB176" i="1" s="1"/>
  <c r="BW176" i="1"/>
  <c r="FC176" i="1" s="1"/>
  <c r="BX176" i="1"/>
  <c r="FD176" i="1" s="1"/>
  <c r="BY176" i="1"/>
  <c r="FE176" i="1" s="1"/>
  <c r="DG176" i="1"/>
  <c r="DH176" i="1" s="1"/>
  <c r="FF176" i="1"/>
  <c r="FG176" i="1"/>
  <c r="FH176" i="1"/>
  <c r="FI176" i="1"/>
  <c r="FJ176" i="1"/>
  <c r="FK176" i="1"/>
  <c r="FL176" i="1"/>
  <c r="FM176" i="1"/>
  <c r="FN176" i="1"/>
  <c r="FO176" i="1"/>
  <c r="FP176" i="1"/>
  <c r="FQ176" i="1"/>
  <c r="FR176" i="1"/>
  <c r="FS176" i="1"/>
  <c r="FT176" i="1"/>
  <c r="FU176" i="1"/>
  <c r="FV176" i="1"/>
  <c r="FW176" i="1"/>
  <c r="FX176" i="1"/>
  <c r="FY176" i="1"/>
  <c r="FZ176" i="1"/>
  <c r="GA176" i="1"/>
  <c r="GB176" i="1"/>
  <c r="GC176" i="1"/>
  <c r="GD176" i="1"/>
  <c r="GE176" i="1"/>
  <c r="GF176" i="1"/>
  <c r="GG176" i="1"/>
  <c r="GH176" i="1"/>
  <c r="GI176" i="1"/>
  <c r="GJ176" i="1"/>
  <c r="GK176" i="1"/>
  <c r="BF180" i="1"/>
  <c r="AX180" i="1"/>
  <c r="AZ180" i="1"/>
  <c r="BA180" i="1"/>
  <c r="BB180" i="1"/>
  <c r="BC180" i="1"/>
  <c r="BD180" i="1"/>
  <c r="BI180" i="1"/>
  <c r="BJ180" i="1"/>
  <c r="BK180" i="1"/>
  <c r="BL180" i="1"/>
  <c r="BN180" i="1"/>
  <c r="BO180" i="1"/>
  <c r="BP180" i="1"/>
  <c r="BQ180" i="1"/>
  <c r="BR180" i="1"/>
  <c r="EX180" i="1" s="1"/>
  <c r="BS180" i="1"/>
  <c r="EY180" i="1" s="1"/>
  <c r="BT180" i="1"/>
  <c r="EZ180" i="1" s="1"/>
  <c r="BU180" i="1"/>
  <c r="FA180" i="1" s="1"/>
  <c r="BV180" i="1"/>
  <c r="FB180" i="1" s="1"/>
  <c r="BW180" i="1"/>
  <c r="FC180" i="1" s="1"/>
  <c r="BX180" i="1"/>
  <c r="FD180" i="1" s="1"/>
  <c r="BY180" i="1"/>
  <c r="FE180" i="1" s="1"/>
  <c r="DG180" i="1"/>
  <c r="DH180" i="1" s="1"/>
  <c r="FF180" i="1"/>
  <c r="FG180" i="1"/>
  <c r="FH180" i="1"/>
  <c r="FI180" i="1"/>
  <c r="FJ180" i="1"/>
  <c r="FK180" i="1"/>
  <c r="FL180" i="1"/>
  <c r="FM180" i="1"/>
  <c r="FN180" i="1"/>
  <c r="FO180" i="1"/>
  <c r="FP180" i="1"/>
  <c r="FQ180" i="1"/>
  <c r="FR180" i="1"/>
  <c r="FS180" i="1"/>
  <c r="FT180" i="1"/>
  <c r="FU180" i="1"/>
  <c r="FV180" i="1"/>
  <c r="FW180" i="1"/>
  <c r="FX180" i="1"/>
  <c r="FY180" i="1"/>
  <c r="FZ180" i="1"/>
  <c r="GA180" i="1"/>
  <c r="GB180" i="1"/>
  <c r="GC180" i="1"/>
  <c r="GD180" i="1"/>
  <c r="GE180" i="1"/>
  <c r="GF180" i="1"/>
  <c r="GG180" i="1"/>
  <c r="GH180" i="1"/>
  <c r="GI180" i="1"/>
  <c r="GJ180" i="1"/>
  <c r="GK180" i="1"/>
  <c r="BF190" i="1"/>
  <c r="AX190" i="1"/>
  <c r="AZ190" i="1"/>
  <c r="BA190" i="1"/>
  <c r="BB190" i="1"/>
  <c r="BC190" i="1"/>
  <c r="BD190" i="1"/>
  <c r="BI190" i="1"/>
  <c r="BJ190" i="1"/>
  <c r="BK190" i="1"/>
  <c r="BL190" i="1"/>
  <c r="BN190" i="1"/>
  <c r="BO190" i="1"/>
  <c r="BP190" i="1"/>
  <c r="BQ190" i="1"/>
  <c r="BR190" i="1"/>
  <c r="EX190" i="1" s="1"/>
  <c r="BS190" i="1"/>
  <c r="EY190" i="1" s="1"/>
  <c r="BT190" i="1"/>
  <c r="EZ190" i="1" s="1"/>
  <c r="BU190" i="1"/>
  <c r="FA190" i="1" s="1"/>
  <c r="BV190" i="1"/>
  <c r="FB190" i="1" s="1"/>
  <c r="BW190" i="1"/>
  <c r="FC190" i="1" s="1"/>
  <c r="BX190" i="1"/>
  <c r="FD190" i="1" s="1"/>
  <c r="BY190" i="1"/>
  <c r="FE190" i="1" s="1"/>
  <c r="DG190" i="1"/>
  <c r="DH190" i="1" s="1"/>
  <c r="FF190" i="1"/>
  <c r="FG190" i="1"/>
  <c r="FH190" i="1"/>
  <c r="FI190" i="1"/>
  <c r="FJ190" i="1"/>
  <c r="FK190" i="1"/>
  <c r="FL190" i="1"/>
  <c r="FM190" i="1"/>
  <c r="FN190" i="1"/>
  <c r="FO190" i="1"/>
  <c r="FP190" i="1"/>
  <c r="FQ190" i="1"/>
  <c r="FR190" i="1"/>
  <c r="FS190" i="1"/>
  <c r="FT190" i="1"/>
  <c r="FU190" i="1"/>
  <c r="FV190" i="1"/>
  <c r="FW190" i="1"/>
  <c r="FX190" i="1"/>
  <c r="FY190" i="1"/>
  <c r="FZ190" i="1"/>
  <c r="GA190" i="1"/>
  <c r="GB190" i="1"/>
  <c r="GC190" i="1"/>
  <c r="GD190" i="1"/>
  <c r="GE190" i="1"/>
  <c r="GF190" i="1"/>
  <c r="GG190" i="1"/>
  <c r="GH190" i="1"/>
  <c r="GI190" i="1"/>
  <c r="GJ190" i="1"/>
  <c r="GK190" i="1"/>
  <c r="BG209" i="1"/>
  <c r="AX209" i="1"/>
  <c r="AZ209" i="1"/>
  <c r="BA209" i="1"/>
  <c r="BB209" i="1"/>
  <c r="BC209" i="1"/>
  <c r="BD209" i="1"/>
  <c r="BI209" i="1"/>
  <c r="BJ209" i="1"/>
  <c r="BK209" i="1"/>
  <c r="BL209" i="1"/>
  <c r="BN209" i="1"/>
  <c r="BO209" i="1"/>
  <c r="BP209" i="1"/>
  <c r="BQ209" i="1"/>
  <c r="BR209" i="1"/>
  <c r="EX209" i="1" s="1"/>
  <c r="BS209" i="1"/>
  <c r="EY209" i="1" s="1"/>
  <c r="BT209" i="1"/>
  <c r="EZ209" i="1" s="1"/>
  <c r="BU209" i="1"/>
  <c r="FA209" i="1" s="1"/>
  <c r="BV209" i="1"/>
  <c r="FB209" i="1" s="1"/>
  <c r="BW209" i="1"/>
  <c r="FC209" i="1" s="1"/>
  <c r="BX209" i="1"/>
  <c r="FD209" i="1" s="1"/>
  <c r="BY209" i="1"/>
  <c r="FE209" i="1" s="1"/>
  <c r="DG209" i="1"/>
  <c r="DH209" i="1" s="1"/>
  <c r="DI209" i="1" s="1"/>
  <c r="DJ209" i="1" s="1"/>
  <c r="FF209" i="1"/>
  <c r="FG209" i="1"/>
  <c r="FH209" i="1"/>
  <c r="FI209" i="1"/>
  <c r="FJ209" i="1"/>
  <c r="FK209" i="1"/>
  <c r="FL209" i="1"/>
  <c r="FM209" i="1"/>
  <c r="FN209" i="1"/>
  <c r="FO209" i="1"/>
  <c r="FP209" i="1"/>
  <c r="FQ209" i="1"/>
  <c r="FR209" i="1"/>
  <c r="FS209" i="1"/>
  <c r="FT209" i="1"/>
  <c r="FU209" i="1"/>
  <c r="FV209" i="1"/>
  <c r="FW209" i="1"/>
  <c r="FX209" i="1"/>
  <c r="FY209" i="1"/>
  <c r="FZ209" i="1"/>
  <c r="GA209" i="1"/>
  <c r="GB209" i="1"/>
  <c r="GC209" i="1"/>
  <c r="GD209" i="1"/>
  <c r="GE209" i="1"/>
  <c r="GF209" i="1"/>
  <c r="GG209" i="1"/>
  <c r="GH209" i="1"/>
  <c r="GI209" i="1"/>
  <c r="GJ209" i="1"/>
  <c r="GK209" i="1"/>
  <c r="BF213" i="1"/>
  <c r="AX213" i="1"/>
  <c r="AZ213" i="1"/>
  <c r="BA213" i="1"/>
  <c r="BB213" i="1"/>
  <c r="BC213" i="1"/>
  <c r="BD213" i="1"/>
  <c r="BI213" i="1"/>
  <c r="BJ213" i="1"/>
  <c r="BK213" i="1"/>
  <c r="BL213" i="1"/>
  <c r="BN213" i="1"/>
  <c r="BO213" i="1"/>
  <c r="BP213" i="1"/>
  <c r="BQ213" i="1"/>
  <c r="BR213" i="1"/>
  <c r="EX213" i="1" s="1"/>
  <c r="BS213" i="1"/>
  <c r="EY213" i="1" s="1"/>
  <c r="BT213" i="1"/>
  <c r="EZ213" i="1" s="1"/>
  <c r="BU213" i="1"/>
  <c r="FA213" i="1" s="1"/>
  <c r="BV213" i="1"/>
  <c r="FB213" i="1" s="1"/>
  <c r="BW213" i="1"/>
  <c r="FC213" i="1" s="1"/>
  <c r="BX213" i="1"/>
  <c r="FD213" i="1" s="1"/>
  <c r="BY213" i="1"/>
  <c r="FE213" i="1" s="1"/>
  <c r="DG213" i="1"/>
  <c r="FF213" i="1"/>
  <c r="FG213" i="1"/>
  <c r="FH213" i="1"/>
  <c r="FI213" i="1"/>
  <c r="FJ213" i="1"/>
  <c r="FK213" i="1"/>
  <c r="FL213" i="1"/>
  <c r="FM213" i="1"/>
  <c r="FN213" i="1"/>
  <c r="FO213" i="1"/>
  <c r="FP213" i="1"/>
  <c r="FQ213" i="1"/>
  <c r="FR213" i="1"/>
  <c r="FS213" i="1"/>
  <c r="FT213" i="1"/>
  <c r="FU213" i="1"/>
  <c r="FV213" i="1"/>
  <c r="FW213" i="1"/>
  <c r="FX213" i="1"/>
  <c r="FY213" i="1"/>
  <c r="FZ213" i="1"/>
  <c r="GA213" i="1"/>
  <c r="GB213" i="1"/>
  <c r="GC213" i="1"/>
  <c r="GD213" i="1"/>
  <c r="GE213" i="1"/>
  <c r="GF213" i="1"/>
  <c r="GG213" i="1"/>
  <c r="GH213" i="1"/>
  <c r="GI213" i="1"/>
  <c r="GJ213" i="1"/>
  <c r="GK213" i="1"/>
  <c r="BG237" i="1"/>
  <c r="AX237" i="1"/>
  <c r="AZ237" i="1"/>
  <c r="BA237" i="1"/>
  <c r="BB237" i="1"/>
  <c r="BC237" i="1"/>
  <c r="BD237" i="1"/>
  <c r="BI237" i="1"/>
  <c r="BJ237" i="1"/>
  <c r="BK237" i="1"/>
  <c r="BL237" i="1"/>
  <c r="BN237" i="1"/>
  <c r="BO237" i="1"/>
  <c r="BP237" i="1"/>
  <c r="BQ237" i="1"/>
  <c r="BR237" i="1"/>
  <c r="EX237" i="1" s="1"/>
  <c r="BS237" i="1"/>
  <c r="EY237" i="1" s="1"/>
  <c r="BT237" i="1"/>
  <c r="EZ237" i="1" s="1"/>
  <c r="BU237" i="1"/>
  <c r="FA237" i="1" s="1"/>
  <c r="BV237" i="1"/>
  <c r="FB237" i="1" s="1"/>
  <c r="BW237" i="1"/>
  <c r="FC237" i="1" s="1"/>
  <c r="BX237" i="1"/>
  <c r="FD237" i="1" s="1"/>
  <c r="BY237" i="1"/>
  <c r="FE237" i="1" s="1"/>
  <c r="DG237" i="1"/>
  <c r="FF237" i="1"/>
  <c r="FG237" i="1"/>
  <c r="FH237" i="1"/>
  <c r="FI237" i="1"/>
  <c r="FJ237" i="1"/>
  <c r="FK237" i="1"/>
  <c r="FL237" i="1"/>
  <c r="FM237" i="1"/>
  <c r="FN237" i="1"/>
  <c r="FO237" i="1"/>
  <c r="FP237" i="1"/>
  <c r="FQ237" i="1"/>
  <c r="FR237" i="1"/>
  <c r="FS237" i="1"/>
  <c r="FT237" i="1"/>
  <c r="FU237" i="1"/>
  <c r="FV237" i="1"/>
  <c r="FW237" i="1"/>
  <c r="FX237" i="1"/>
  <c r="FY237" i="1"/>
  <c r="FZ237" i="1"/>
  <c r="GA237" i="1"/>
  <c r="GB237" i="1"/>
  <c r="GC237" i="1"/>
  <c r="GD237" i="1"/>
  <c r="GE237" i="1"/>
  <c r="GF237" i="1"/>
  <c r="GG237" i="1"/>
  <c r="GH237" i="1"/>
  <c r="GI237" i="1"/>
  <c r="GJ237" i="1"/>
  <c r="GK237" i="1"/>
  <c r="AX263" i="1"/>
  <c r="AZ263" i="1"/>
  <c r="BA263" i="1"/>
  <c r="BB263" i="1"/>
  <c r="BC263" i="1"/>
  <c r="BD263" i="1"/>
  <c r="BI263" i="1"/>
  <c r="BJ263" i="1"/>
  <c r="BK263" i="1"/>
  <c r="BL263" i="1"/>
  <c r="BN263" i="1"/>
  <c r="BO263" i="1"/>
  <c r="BP263" i="1"/>
  <c r="BQ263" i="1"/>
  <c r="BR263" i="1"/>
  <c r="EX263" i="1" s="1"/>
  <c r="BS263" i="1"/>
  <c r="EY263" i="1" s="1"/>
  <c r="BT263" i="1"/>
  <c r="EZ263" i="1" s="1"/>
  <c r="BU263" i="1"/>
  <c r="FA263" i="1" s="1"/>
  <c r="BV263" i="1"/>
  <c r="FB263" i="1" s="1"/>
  <c r="BW263" i="1"/>
  <c r="FC263" i="1" s="1"/>
  <c r="BX263" i="1"/>
  <c r="FD263" i="1" s="1"/>
  <c r="BY263" i="1"/>
  <c r="FE263" i="1" s="1"/>
  <c r="DG263" i="1"/>
  <c r="DH263" i="1" s="1"/>
  <c r="FF263" i="1"/>
  <c r="FG263" i="1"/>
  <c r="FH263" i="1"/>
  <c r="FI263" i="1"/>
  <c r="FJ263" i="1"/>
  <c r="FK263" i="1"/>
  <c r="FL263" i="1"/>
  <c r="FM263" i="1"/>
  <c r="FN263" i="1"/>
  <c r="FO263" i="1"/>
  <c r="FP263" i="1"/>
  <c r="FQ263" i="1"/>
  <c r="FR263" i="1"/>
  <c r="FS263" i="1"/>
  <c r="FT263" i="1"/>
  <c r="FU263" i="1"/>
  <c r="FV263" i="1"/>
  <c r="FW263" i="1"/>
  <c r="FX263" i="1"/>
  <c r="FY263" i="1"/>
  <c r="FZ263" i="1"/>
  <c r="GA263" i="1"/>
  <c r="GB263" i="1"/>
  <c r="GC263" i="1"/>
  <c r="GD263" i="1"/>
  <c r="GE263" i="1"/>
  <c r="GF263" i="1"/>
  <c r="GG263" i="1"/>
  <c r="GH263" i="1"/>
  <c r="GI263" i="1"/>
  <c r="GJ263" i="1"/>
  <c r="GK263" i="1"/>
  <c r="BF303" i="1"/>
  <c r="AX303" i="1"/>
  <c r="AZ303" i="1"/>
  <c r="BA303" i="1"/>
  <c r="BB303" i="1"/>
  <c r="BC303" i="1"/>
  <c r="BD303" i="1"/>
  <c r="BI303" i="1"/>
  <c r="BJ303" i="1"/>
  <c r="BK303" i="1"/>
  <c r="BL303" i="1"/>
  <c r="BN303" i="1"/>
  <c r="BO303" i="1"/>
  <c r="BP303" i="1"/>
  <c r="BQ303" i="1"/>
  <c r="BR303" i="1"/>
  <c r="EX303" i="1" s="1"/>
  <c r="BS303" i="1"/>
  <c r="EY303" i="1" s="1"/>
  <c r="BT303" i="1"/>
  <c r="EZ303" i="1" s="1"/>
  <c r="BU303" i="1"/>
  <c r="FA303" i="1" s="1"/>
  <c r="BV303" i="1"/>
  <c r="FB303" i="1" s="1"/>
  <c r="BW303" i="1"/>
  <c r="FC303" i="1" s="1"/>
  <c r="BX303" i="1"/>
  <c r="FD303" i="1" s="1"/>
  <c r="BY303" i="1"/>
  <c r="FE303" i="1" s="1"/>
  <c r="DG303" i="1"/>
  <c r="FF303" i="1"/>
  <c r="FG303" i="1"/>
  <c r="FH303" i="1"/>
  <c r="FI303" i="1"/>
  <c r="FJ303" i="1"/>
  <c r="FK303" i="1"/>
  <c r="FL303" i="1"/>
  <c r="FM303" i="1"/>
  <c r="FN303" i="1"/>
  <c r="FO303" i="1"/>
  <c r="FP303" i="1"/>
  <c r="FQ303" i="1"/>
  <c r="FR303" i="1"/>
  <c r="FS303" i="1"/>
  <c r="FT303" i="1"/>
  <c r="FU303" i="1"/>
  <c r="FV303" i="1"/>
  <c r="FW303" i="1"/>
  <c r="FX303" i="1"/>
  <c r="FY303" i="1"/>
  <c r="FZ303" i="1"/>
  <c r="GA303" i="1"/>
  <c r="GB303" i="1"/>
  <c r="GC303" i="1"/>
  <c r="GD303" i="1"/>
  <c r="GE303" i="1"/>
  <c r="GF303" i="1"/>
  <c r="GG303" i="1"/>
  <c r="GH303" i="1"/>
  <c r="GI303" i="1"/>
  <c r="GJ303" i="1"/>
  <c r="GK303" i="1"/>
  <c r="AX331" i="1"/>
  <c r="AZ331" i="1"/>
  <c r="BA331" i="1"/>
  <c r="BB331" i="1"/>
  <c r="BC331" i="1"/>
  <c r="BD331" i="1"/>
  <c r="BI331" i="1"/>
  <c r="BJ331" i="1"/>
  <c r="BK331" i="1"/>
  <c r="BL331" i="1"/>
  <c r="BN331" i="1"/>
  <c r="BO331" i="1"/>
  <c r="BP331" i="1"/>
  <c r="BQ331" i="1"/>
  <c r="BR331" i="1"/>
  <c r="EX331" i="1" s="1"/>
  <c r="BS331" i="1"/>
  <c r="EY331" i="1" s="1"/>
  <c r="BT331" i="1"/>
  <c r="EZ331" i="1" s="1"/>
  <c r="BU331" i="1"/>
  <c r="FA331" i="1" s="1"/>
  <c r="BV331" i="1"/>
  <c r="FB331" i="1" s="1"/>
  <c r="BW331" i="1"/>
  <c r="FC331" i="1" s="1"/>
  <c r="BX331" i="1"/>
  <c r="FD331" i="1" s="1"/>
  <c r="BY331" i="1"/>
  <c r="FE331" i="1" s="1"/>
  <c r="DG331" i="1"/>
  <c r="DH331" i="1" s="1"/>
  <c r="FF331" i="1"/>
  <c r="FG331" i="1"/>
  <c r="FH331" i="1"/>
  <c r="FI331" i="1"/>
  <c r="FJ331" i="1"/>
  <c r="FK331" i="1"/>
  <c r="FL331" i="1"/>
  <c r="FM331" i="1"/>
  <c r="FN331" i="1"/>
  <c r="FO331" i="1"/>
  <c r="FP331" i="1"/>
  <c r="FQ331" i="1"/>
  <c r="FR331" i="1"/>
  <c r="FS331" i="1"/>
  <c r="FT331" i="1"/>
  <c r="FU331" i="1"/>
  <c r="FV331" i="1"/>
  <c r="FW331" i="1"/>
  <c r="FX331" i="1"/>
  <c r="FY331" i="1"/>
  <c r="FZ331" i="1"/>
  <c r="GA331" i="1"/>
  <c r="GB331" i="1"/>
  <c r="GC331" i="1"/>
  <c r="GD331" i="1"/>
  <c r="GE331" i="1"/>
  <c r="GF331" i="1"/>
  <c r="GG331" i="1"/>
  <c r="GH331" i="1"/>
  <c r="GI331" i="1"/>
  <c r="GJ331" i="1"/>
  <c r="GK331" i="1"/>
  <c r="BF356" i="1"/>
  <c r="AX356" i="1"/>
  <c r="AZ356" i="1"/>
  <c r="BA356" i="1"/>
  <c r="BB356" i="1"/>
  <c r="BC356" i="1"/>
  <c r="BD356" i="1"/>
  <c r="BI356" i="1"/>
  <c r="BJ356" i="1"/>
  <c r="BK356" i="1"/>
  <c r="BL356" i="1"/>
  <c r="BN356" i="1"/>
  <c r="BO356" i="1"/>
  <c r="BP356" i="1"/>
  <c r="BQ356" i="1"/>
  <c r="BR356" i="1"/>
  <c r="EX356" i="1" s="1"/>
  <c r="BS356" i="1"/>
  <c r="EY356" i="1" s="1"/>
  <c r="BT356" i="1"/>
  <c r="EZ356" i="1" s="1"/>
  <c r="BU356" i="1"/>
  <c r="FA356" i="1" s="1"/>
  <c r="BV356" i="1"/>
  <c r="FB356" i="1" s="1"/>
  <c r="BW356" i="1"/>
  <c r="FC356" i="1" s="1"/>
  <c r="BX356" i="1"/>
  <c r="FD356" i="1" s="1"/>
  <c r="BY356" i="1"/>
  <c r="FE356" i="1" s="1"/>
  <c r="DG356" i="1"/>
  <c r="DH356" i="1" s="1"/>
  <c r="DI356" i="1" s="1"/>
  <c r="GL356" i="1" s="1"/>
  <c r="FF356" i="1"/>
  <c r="FG356" i="1"/>
  <c r="FH356" i="1"/>
  <c r="FI356" i="1"/>
  <c r="FJ356" i="1"/>
  <c r="FK356" i="1"/>
  <c r="FL356" i="1"/>
  <c r="FM356" i="1"/>
  <c r="FN356" i="1"/>
  <c r="FO356" i="1"/>
  <c r="FP356" i="1"/>
  <c r="FQ356" i="1"/>
  <c r="FR356" i="1"/>
  <c r="FS356" i="1"/>
  <c r="FT356" i="1"/>
  <c r="FU356" i="1"/>
  <c r="FV356" i="1"/>
  <c r="FW356" i="1"/>
  <c r="FX356" i="1"/>
  <c r="FY356" i="1"/>
  <c r="FZ356" i="1"/>
  <c r="GA356" i="1"/>
  <c r="GB356" i="1"/>
  <c r="GC356" i="1"/>
  <c r="GD356" i="1"/>
  <c r="GE356" i="1"/>
  <c r="GF356" i="1"/>
  <c r="GG356" i="1"/>
  <c r="GH356" i="1"/>
  <c r="GI356" i="1"/>
  <c r="GJ356" i="1"/>
  <c r="GK356" i="1"/>
  <c r="BF433" i="1"/>
  <c r="AX433" i="1"/>
  <c r="AZ433" i="1"/>
  <c r="BA433" i="1"/>
  <c r="BB433" i="1"/>
  <c r="BC433" i="1"/>
  <c r="BD433" i="1"/>
  <c r="BI433" i="1"/>
  <c r="BJ433" i="1"/>
  <c r="BK433" i="1"/>
  <c r="BL433" i="1"/>
  <c r="BN433" i="1"/>
  <c r="BO433" i="1"/>
  <c r="BP433" i="1"/>
  <c r="BQ433" i="1"/>
  <c r="BR433" i="1"/>
  <c r="EX433" i="1" s="1"/>
  <c r="BS433" i="1"/>
  <c r="EY433" i="1" s="1"/>
  <c r="BT433" i="1"/>
  <c r="EZ433" i="1" s="1"/>
  <c r="BU433" i="1"/>
  <c r="FA433" i="1" s="1"/>
  <c r="BV433" i="1"/>
  <c r="FB433" i="1" s="1"/>
  <c r="BW433" i="1"/>
  <c r="FC433" i="1" s="1"/>
  <c r="BX433" i="1"/>
  <c r="FD433" i="1" s="1"/>
  <c r="BY433" i="1"/>
  <c r="FE433" i="1" s="1"/>
  <c r="DG433" i="1"/>
  <c r="FF433" i="1"/>
  <c r="FG433" i="1"/>
  <c r="FH433" i="1"/>
  <c r="FI433" i="1"/>
  <c r="FJ433" i="1"/>
  <c r="FK433" i="1"/>
  <c r="FL433" i="1"/>
  <c r="FM433" i="1"/>
  <c r="FN433" i="1"/>
  <c r="FO433" i="1"/>
  <c r="FP433" i="1"/>
  <c r="FQ433" i="1"/>
  <c r="FR433" i="1"/>
  <c r="FS433" i="1"/>
  <c r="FT433" i="1"/>
  <c r="FU433" i="1"/>
  <c r="FV433" i="1"/>
  <c r="FW433" i="1"/>
  <c r="FX433" i="1"/>
  <c r="FY433" i="1"/>
  <c r="FZ433" i="1"/>
  <c r="GA433" i="1"/>
  <c r="GB433" i="1"/>
  <c r="GC433" i="1"/>
  <c r="GD433" i="1"/>
  <c r="GE433" i="1"/>
  <c r="GF433" i="1"/>
  <c r="GG433" i="1"/>
  <c r="GH433" i="1"/>
  <c r="GI433" i="1"/>
  <c r="GJ433" i="1"/>
  <c r="GK433" i="1"/>
  <c r="BF434" i="1"/>
  <c r="AX434" i="1"/>
  <c r="AZ434" i="1"/>
  <c r="BA434" i="1"/>
  <c r="BB434" i="1"/>
  <c r="BC434" i="1"/>
  <c r="BD434" i="1"/>
  <c r="BI434" i="1"/>
  <c r="BJ434" i="1"/>
  <c r="BK434" i="1"/>
  <c r="BL434" i="1"/>
  <c r="BN434" i="1"/>
  <c r="BO434" i="1"/>
  <c r="BP434" i="1"/>
  <c r="BQ434" i="1"/>
  <c r="BR434" i="1"/>
  <c r="EX434" i="1" s="1"/>
  <c r="BS434" i="1"/>
  <c r="EY434" i="1" s="1"/>
  <c r="BT434" i="1"/>
  <c r="EZ434" i="1" s="1"/>
  <c r="BU434" i="1"/>
  <c r="FA434" i="1" s="1"/>
  <c r="BV434" i="1"/>
  <c r="FB434" i="1" s="1"/>
  <c r="BW434" i="1"/>
  <c r="FC434" i="1" s="1"/>
  <c r="BX434" i="1"/>
  <c r="FD434" i="1" s="1"/>
  <c r="BY434" i="1"/>
  <c r="FE434" i="1" s="1"/>
  <c r="DG434" i="1"/>
  <c r="DH434" i="1" s="1"/>
  <c r="FF434" i="1"/>
  <c r="FG434" i="1"/>
  <c r="FH434" i="1"/>
  <c r="FI434" i="1"/>
  <c r="FJ434" i="1"/>
  <c r="FK434" i="1"/>
  <c r="FL434" i="1"/>
  <c r="FM434" i="1"/>
  <c r="FN434" i="1"/>
  <c r="FO434" i="1"/>
  <c r="FP434" i="1"/>
  <c r="FQ434" i="1"/>
  <c r="FR434" i="1"/>
  <c r="FS434" i="1"/>
  <c r="FT434" i="1"/>
  <c r="FU434" i="1"/>
  <c r="FV434" i="1"/>
  <c r="FW434" i="1"/>
  <c r="FX434" i="1"/>
  <c r="FY434" i="1"/>
  <c r="FZ434" i="1"/>
  <c r="GA434" i="1"/>
  <c r="GB434" i="1"/>
  <c r="GC434" i="1"/>
  <c r="GD434" i="1"/>
  <c r="GE434" i="1"/>
  <c r="GF434" i="1"/>
  <c r="GG434" i="1"/>
  <c r="GH434" i="1"/>
  <c r="GI434" i="1"/>
  <c r="GJ434" i="1"/>
  <c r="GK434" i="1"/>
  <c r="BG435" i="1"/>
  <c r="AX435" i="1"/>
  <c r="AZ435" i="1"/>
  <c r="BA435" i="1"/>
  <c r="BB435" i="1"/>
  <c r="BC435" i="1"/>
  <c r="BD435" i="1"/>
  <c r="BI435" i="1"/>
  <c r="BJ435" i="1"/>
  <c r="BK435" i="1"/>
  <c r="BL435" i="1"/>
  <c r="BN435" i="1"/>
  <c r="BO435" i="1"/>
  <c r="BP435" i="1"/>
  <c r="BQ435" i="1"/>
  <c r="BR435" i="1"/>
  <c r="EX435" i="1" s="1"/>
  <c r="BS435" i="1"/>
  <c r="EY435" i="1" s="1"/>
  <c r="BT435" i="1"/>
  <c r="EZ435" i="1" s="1"/>
  <c r="BU435" i="1"/>
  <c r="FA435" i="1" s="1"/>
  <c r="BV435" i="1"/>
  <c r="FB435" i="1" s="1"/>
  <c r="BW435" i="1"/>
  <c r="FC435" i="1" s="1"/>
  <c r="BX435" i="1"/>
  <c r="FD435" i="1" s="1"/>
  <c r="BY435" i="1"/>
  <c r="FE435" i="1" s="1"/>
  <c r="DG435" i="1"/>
  <c r="FF435" i="1"/>
  <c r="FG435" i="1"/>
  <c r="FH435" i="1"/>
  <c r="FI435" i="1"/>
  <c r="FJ435" i="1"/>
  <c r="FK435" i="1"/>
  <c r="FL435" i="1"/>
  <c r="FM435" i="1"/>
  <c r="FN435" i="1"/>
  <c r="FO435" i="1"/>
  <c r="FP435" i="1"/>
  <c r="FQ435" i="1"/>
  <c r="FR435" i="1"/>
  <c r="FS435" i="1"/>
  <c r="FT435" i="1"/>
  <c r="FU435" i="1"/>
  <c r="FV435" i="1"/>
  <c r="FW435" i="1"/>
  <c r="FX435" i="1"/>
  <c r="FY435" i="1"/>
  <c r="FZ435" i="1"/>
  <c r="GA435" i="1"/>
  <c r="GB435" i="1"/>
  <c r="GC435" i="1"/>
  <c r="GD435" i="1"/>
  <c r="GE435" i="1"/>
  <c r="GF435" i="1"/>
  <c r="GG435" i="1"/>
  <c r="GH435" i="1"/>
  <c r="GI435" i="1"/>
  <c r="GJ435" i="1"/>
  <c r="GK435" i="1"/>
  <c r="BG436" i="1"/>
  <c r="AX436" i="1"/>
  <c r="AZ436" i="1"/>
  <c r="BA436" i="1"/>
  <c r="BB436" i="1"/>
  <c r="BC436" i="1"/>
  <c r="BD436" i="1"/>
  <c r="BI436" i="1"/>
  <c r="BJ436" i="1"/>
  <c r="BK436" i="1"/>
  <c r="BL436" i="1"/>
  <c r="BN436" i="1"/>
  <c r="BO436" i="1"/>
  <c r="BP436" i="1"/>
  <c r="BQ436" i="1"/>
  <c r="BR436" i="1"/>
  <c r="EX436" i="1" s="1"/>
  <c r="BS436" i="1"/>
  <c r="EY436" i="1" s="1"/>
  <c r="BT436" i="1"/>
  <c r="EZ436" i="1" s="1"/>
  <c r="BU436" i="1"/>
  <c r="FA436" i="1" s="1"/>
  <c r="BV436" i="1"/>
  <c r="FB436" i="1" s="1"/>
  <c r="BW436" i="1"/>
  <c r="FC436" i="1" s="1"/>
  <c r="BX436" i="1"/>
  <c r="FD436" i="1" s="1"/>
  <c r="BY436" i="1"/>
  <c r="FE436" i="1" s="1"/>
  <c r="DG436" i="1"/>
  <c r="FF436" i="1"/>
  <c r="FG436" i="1"/>
  <c r="FH436" i="1"/>
  <c r="FI436" i="1"/>
  <c r="FJ436" i="1"/>
  <c r="FK436" i="1"/>
  <c r="FL436" i="1"/>
  <c r="FM436" i="1"/>
  <c r="FN436" i="1"/>
  <c r="FO436" i="1"/>
  <c r="FP436" i="1"/>
  <c r="FQ436" i="1"/>
  <c r="FR436" i="1"/>
  <c r="FS436" i="1"/>
  <c r="FT436" i="1"/>
  <c r="FU436" i="1"/>
  <c r="FV436" i="1"/>
  <c r="FW436" i="1"/>
  <c r="FX436" i="1"/>
  <c r="FY436" i="1"/>
  <c r="FZ436" i="1"/>
  <c r="GA436" i="1"/>
  <c r="GB436" i="1"/>
  <c r="GC436" i="1"/>
  <c r="GD436" i="1"/>
  <c r="GE436" i="1"/>
  <c r="GF436" i="1"/>
  <c r="GG436" i="1"/>
  <c r="GH436" i="1"/>
  <c r="GI436" i="1"/>
  <c r="GJ436" i="1"/>
  <c r="GK436" i="1"/>
  <c r="AX437" i="1"/>
  <c r="AZ437" i="1"/>
  <c r="BA437" i="1"/>
  <c r="BB437" i="1"/>
  <c r="BC437" i="1"/>
  <c r="BD437" i="1"/>
  <c r="BI437" i="1"/>
  <c r="BJ437" i="1"/>
  <c r="BK437" i="1"/>
  <c r="BL437" i="1"/>
  <c r="BN437" i="1"/>
  <c r="BO437" i="1"/>
  <c r="BP437" i="1"/>
  <c r="BQ437" i="1"/>
  <c r="BR437" i="1"/>
  <c r="EX437" i="1" s="1"/>
  <c r="BS437" i="1"/>
  <c r="EY437" i="1" s="1"/>
  <c r="BT437" i="1"/>
  <c r="EZ437" i="1" s="1"/>
  <c r="BU437" i="1"/>
  <c r="FA437" i="1" s="1"/>
  <c r="BV437" i="1"/>
  <c r="FB437" i="1" s="1"/>
  <c r="BW437" i="1"/>
  <c r="FC437" i="1" s="1"/>
  <c r="BX437" i="1"/>
  <c r="FD437" i="1" s="1"/>
  <c r="BY437" i="1"/>
  <c r="FE437" i="1" s="1"/>
  <c r="DG437" i="1"/>
  <c r="FF437" i="1"/>
  <c r="FG437" i="1"/>
  <c r="FH437" i="1"/>
  <c r="FI437" i="1"/>
  <c r="FJ437" i="1"/>
  <c r="FK437" i="1"/>
  <c r="FL437" i="1"/>
  <c r="FM437" i="1"/>
  <c r="FN437" i="1"/>
  <c r="FO437" i="1"/>
  <c r="FP437" i="1"/>
  <c r="FQ437" i="1"/>
  <c r="FR437" i="1"/>
  <c r="FS437" i="1"/>
  <c r="FT437" i="1"/>
  <c r="FU437" i="1"/>
  <c r="FV437" i="1"/>
  <c r="FW437" i="1"/>
  <c r="FX437" i="1"/>
  <c r="FY437" i="1"/>
  <c r="FZ437" i="1"/>
  <c r="GA437" i="1"/>
  <c r="GB437" i="1"/>
  <c r="GC437" i="1"/>
  <c r="GD437" i="1"/>
  <c r="GE437" i="1"/>
  <c r="GF437" i="1"/>
  <c r="GG437" i="1"/>
  <c r="GH437" i="1"/>
  <c r="GI437" i="1"/>
  <c r="GJ437" i="1"/>
  <c r="GK437" i="1"/>
  <c r="BF438" i="1"/>
  <c r="AX438" i="1"/>
  <c r="AZ438" i="1"/>
  <c r="BA438" i="1"/>
  <c r="BB438" i="1"/>
  <c r="BC438" i="1"/>
  <c r="BD438" i="1"/>
  <c r="BI438" i="1"/>
  <c r="BJ438" i="1"/>
  <c r="BK438" i="1"/>
  <c r="BL438" i="1"/>
  <c r="BN438" i="1"/>
  <c r="BO438" i="1"/>
  <c r="BP438" i="1"/>
  <c r="BQ438" i="1"/>
  <c r="BR438" i="1"/>
  <c r="EX438" i="1" s="1"/>
  <c r="BS438" i="1"/>
  <c r="EY438" i="1" s="1"/>
  <c r="BT438" i="1"/>
  <c r="EZ438" i="1" s="1"/>
  <c r="BU438" i="1"/>
  <c r="FA438" i="1" s="1"/>
  <c r="BV438" i="1"/>
  <c r="FB438" i="1" s="1"/>
  <c r="BW438" i="1"/>
  <c r="FC438" i="1" s="1"/>
  <c r="BX438" i="1"/>
  <c r="FD438" i="1" s="1"/>
  <c r="BY438" i="1"/>
  <c r="FE438" i="1" s="1"/>
  <c r="DG438" i="1"/>
  <c r="FF438" i="1"/>
  <c r="FG438" i="1"/>
  <c r="FH438" i="1"/>
  <c r="FI438" i="1"/>
  <c r="FJ438" i="1"/>
  <c r="FK438" i="1"/>
  <c r="FL438" i="1"/>
  <c r="FM438" i="1"/>
  <c r="FN438" i="1"/>
  <c r="FO438" i="1"/>
  <c r="FP438" i="1"/>
  <c r="FQ438" i="1"/>
  <c r="FR438" i="1"/>
  <c r="FS438" i="1"/>
  <c r="FT438" i="1"/>
  <c r="FU438" i="1"/>
  <c r="FV438" i="1"/>
  <c r="FW438" i="1"/>
  <c r="FX438" i="1"/>
  <c r="FY438" i="1"/>
  <c r="FZ438" i="1"/>
  <c r="GA438" i="1"/>
  <c r="GB438" i="1"/>
  <c r="GC438" i="1"/>
  <c r="GD438" i="1"/>
  <c r="GE438" i="1"/>
  <c r="GF438" i="1"/>
  <c r="GG438" i="1"/>
  <c r="GH438" i="1"/>
  <c r="GI438" i="1"/>
  <c r="GJ438" i="1"/>
  <c r="GK438" i="1"/>
  <c r="BG439" i="1"/>
  <c r="AX439" i="1"/>
  <c r="AZ439" i="1"/>
  <c r="BA439" i="1"/>
  <c r="BB439" i="1"/>
  <c r="BC439" i="1"/>
  <c r="BD439" i="1"/>
  <c r="BI439" i="1"/>
  <c r="BJ439" i="1"/>
  <c r="BK439" i="1"/>
  <c r="BL439" i="1"/>
  <c r="BN439" i="1"/>
  <c r="BO439" i="1"/>
  <c r="BP439" i="1"/>
  <c r="BQ439" i="1"/>
  <c r="BR439" i="1"/>
  <c r="EX439" i="1" s="1"/>
  <c r="BS439" i="1"/>
  <c r="EY439" i="1" s="1"/>
  <c r="BT439" i="1"/>
  <c r="EZ439" i="1" s="1"/>
  <c r="BU439" i="1"/>
  <c r="FA439" i="1" s="1"/>
  <c r="BV439" i="1"/>
  <c r="FB439" i="1" s="1"/>
  <c r="BW439" i="1"/>
  <c r="FC439" i="1" s="1"/>
  <c r="BX439" i="1"/>
  <c r="FD439" i="1" s="1"/>
  <c r="BY439" i="1"/>
  <c r="FE439" i="1" s="1"/>
  <c r="DG439" i="1"/>
  <c r="FF439" i="1"/>
  <c r="FG439" i="1"/>
  <c r="FH439" i="1"/>
  <c r="FI439" i="1"/>
  <c r="FJ439" i="1"/>
  <c r="FK439" i="1"/>
  <c r="FL439" i="1"/>
  <c r="FM439" i="1"/>
  <c r="FN439" i="1"/>
  <c r="FO439" i="1"/>
  <c r="FP439" i="1"/>
  <c r="FQ439" i="1"/>
  <c r="FR439" i="1"/>
  <c r="FS439" i="1"/>
  <c r="FT439" i="1"/>
  <c r="FU439" i="1"/>
  <c r="FV439" i="1"/>
  <c r="FW439" i="1"/>
  <c r="FX439" i="1"/>
  <c r="FY439" i="1"/>
  <c r="FZ439" i="1"/>
  <c r="GA439" i="1"/>
  <c r="GB439" i="1"/>
  <c r="GC439" i="1"/>
  <c r="GD439" i="1"/>
  <c r="GE439" i="1"/>
  <c r="GF439" i="1"/>
  <c r="GG439" i="1"/>
  <c r="GH439" i="1"/>
  <c r="GI439" i="1"/>
  <c r="GJ439" i="1"/>
  <c r="GK439" i="1"/>
  <c r="BG440" i="1"/>
  <c r="AX440" i="1"/>
  <c r="AZ440" i="1"/>
  <c r="BA440" i="1"/>
  <c r="BB440" i="1"/>
  <c r="BC440" i="1"/>
  <c r="BD440" i="1"/>
  <c r="BI440" i="1"/>
  <c r="BJ440" i="1"/>
  <c r="BK440" i="1"/>
  <c r="BL440" i="1"/>
  <c r="BN440" i="1"/>
  <c r="BO440" i="1"/>
  <c r="BP440" i="1"/>
  <c r="BQ440" i="1"/>
  <c r="BR440" i="1"/>
  <c r="EX440" i="1" s="1"/>
  <c r="BS440" i="1"/>
  <c r="EY440" i="1" s="1"/>
  <c r="BT440" i="1"/>
  <c r="EZ440" i="1" s="1"/>
  <c r="BU440" i="1"/>
  <c r="FA440" i="1" s="1"/>
  <c r="BV440" i="1"/>
  <c r="FB440" i="1" s="1"/>
  <c r="BW440" i="1"/>
  <c r="FC440" i="1" s="1"/>
  <c r="BX440" i="1"/>
  <c r="FD440" i="1" s="1"/>
  <c r="BY440" i="1"/>
  <c r="FE440" i="1" s="1"/>
  <c r="DG440" i="1"/>
  <c r="FF440" i="1"/>
  <c r="FG440" i="1"/>
  <c r="FH440" i="1"/>
  <c r="FI440" i="1"/>
  <c r="FJ440" i="1"/>
  <c r="FK440" i="1"/>
  <c r="FL440" i="1"/>
  <c r="FM440" i="1"/>
  <c r="FN440" i="1"/>
  <c r="FO440" i="1"/>
  <c r="FP440" i="1"/>
  <c r="FQ440" i="1"/>
  <c r="FR440" i="1"/>
  <c r="FS440" i="1"/>
  <c r="FT440" i="1"/>
  <c r="FU440" i="1"/>
  <c r="FV440" i="1"/>
  <c r="FW440" i="1"/>
  <c r="FX440" i="1"/>
  <c r="FY440" i="1"/>
  <c r="FZ440" i="1"/>
  <c r="GA440" i="1"/>
  <c r="GB440" i="1"/>
  <c r="GC440" i="1"/>
  <c r="GD440" i="1"/>
  <c r="GE440" i="1"/>
  <c r="GF440" i="1"/>
  <c r="GG440" i="1"/>
  <c r="GH440" i="1"/>
  <c r="GI440" i="1"/>
  <c r="GJ440" i="1"/>
  <c r="GK440" i="1"/>
  <c r="BG441" i="1"/>
  <c r="AX441" i="1"/>
  <c r="AZ441" i="1"/>
  <c r="BA441" i="1"/>
  <c r="BB441" i="1"/>
  <c r="BC441" i="1"/>
  <c r="BD441" i="1"/>
  <c r="BI441" i="1"/>
  <c r="BJ441" i="1"/>
  <c r="BK441" i="1"/>
  <c r="BL441" i="1"/>
  <c r="BN441" i="1"/>
  <c r="BO441" i="1"/>
  <c r="BP441" i="1"/>
  <c r="BQ441" i="1"/>
  <c r="BR441" i="1"/>
  <c r="EX441" i="1" s="1"/>
  <c r="BS441" i="1"/>
  <c r="EY441" i="1" s="1"/>
  <c r="BT441" i="1"/>
  <c r="EZ441" i="1" s="1"/>
  <c r="BU441" i="1"/>
  <c r="FA441" i="1" s="1"/>
  <c r="BV441" i="1"/>
  <c r="FB441" i="1" s="1"/>
  <c r="BW441" i="1"/>
  <c r="FC441" i="1" s="1"/>
  <c r="BX441" i="1"/>
  <c r="FD441" i="1" s="1"/>
  <c r="BY441" i="1"/>
  <c r="FE441" i="1" s="1"/>
  <c r="DG441" i="1"/>
  <c r="FF441" i="1"/>
  <c r="FG441" i="1"/>
  <c r="FH441" i="1"/>
  <c r="FI441" i="1"/>
  <c r="FJ441" i="1"/>
  <c r="FK441" i="1"/>
  <c r="FL441" i="1"/>
  <c r="FM441" i="1"/>
  <c r="FN441" i="1"/>
  <c r="FO441" i="1"/>
  <c r="FP441" i="1"/>
  <c r="FQ441" i="1"/>
  <c r="FR441" i="1"/>
  <c r="FS441" i="1"/>
  <c r="FT441" i="1"/>
  <c r="FU441" i="1"/>
  <c r="FV441" i="1"/>
  <c r="FW441" i="1"/>
  <c r="FX441" i="1"/>
  <c r="FY441" i="1"/>
  <c r="FZ441" i="1"/>
  <c r="GA441" i="1"/>
  <c r="GB441" i="1"/>
  <c r="GC441" i="1"/>
  <c r="GD441" i="1"/>
  <c r="GE441" i="1"/>
  <c r="GF441" i="1"/>
  <c r="GG441" i="1"/>
  <c r="GH441" i="1"/>
  <c r="GI441" i="1"/>
  <c r="GJ441" i="1"/>
  <c r="GK441" i="1"/>
  <c r="BF442" i="1"/>
  <c r="AX442" i="1"/>
  <c r="AZ442" i="1"/>
  <c r="BA442" i="1"/>
  <c r="BB442" i="1"/>
  <c r="BC442" i="1"/>
  <c r="BD442" i="1"/>
  <c r="BI442" i="1"/>
  <c r="BJ442" i="1"/>
  <c r="BK442" i="1"/>
  <c r="BL442" i="1"/>
  <c r="BN442" i="1"/>
  <c r="BO442" i="1"/>
  <c r="BP442" i="1"/>
  <c r="BQ442" i="1"/>
  <c r="BR442" i="1"/>
  <c r="EX442" i="1" s="1"/>
  <c r="BS442" i="1"/>
  <c r="EY442" i="1" s="1"/>
  <c r="BT442" i="1"/>
  <c r="EZ442" i="1" s="1"/>
  <c r="BU442" i="1"/>
  <c r="FA442" i="1" s="1"/>
  <c r="BV442" i="1"/>
  <c r="FB442" i="1" s="1"/>
  <c r="BW442" i="1"/>
  <c r="FC442" i="1" s="1"/>
  <c r="BX442" i="1"/>
  <c r="FD442" i="1" s="1"/>
  <c r="BY442" i="1"/>
  <c r="FE442" i="1" s="1"/>
  <c r="DG442" i="1"/>
  <c r="FF442" i="1"/>
  <c r="FG442" i="1"/>
  <c r="FH442" i="1"/>
  <c r="FI442" i="1"/>
  <c r="FJ442" i="1"/>
  <c r="FK442" i="1"/>
  <c r="FL442" i="1"/>
  <c r="FM442" i="1"/>
  <c r="FN442" i="1"/>
  <c r="FO442" i="1"/>
  <c r="FP442" i="1"/>
  <c r="FQ442" i="1"/>
  <c r="FR442" i="1"/>
  <c r="FS442" i="1"/>
  <c r="FT442" i="1"/>
  <c r="FU442" i="1"/>
  <c r="FV442" i="1"/>
  <c r="FW442" i="1"/>
  <c r="FX442" i="1"/>
  <c r="FY442" i="1"/>
  <c r="FZ442" i="1"/>
  <c r="GA442" i="1"/>
  <c r="GB442" i="1"/>
  <c r="GC442" i="1"/>
  <c r="GD442" i="1"/>
  <c r="GE442" i="1"/>
  <c r="GF442" i="1"/>
  <c r="GG442" i="1"/>
  <c r="GH442" i="1"/>
  <c r="GI442" i="1"/>
  <c r="GJ442" i="1"/>
  <c r="GK442" i="1"/>
  <c r="BF443" i="1"/>
  <c r="AX443" i="1"/>
  <c r="AZ443" i="1"/>
  <c r="BA443" i="1"/>
  <c r="BB443" i="1"/>
  <c r="BC443" i="1"/>
  <c r="BD443" i="1"/>
  <c r="BI443" i="1"/>
  <c r="BJ443" i="1"/>
  <c r="BK443" i="1"/>
  <c r="BL443" i="1"/>
  <c r="BN443" i="1"/>
  <c r="BO443" i="1"/>
  <c r="BP443" i="1"/>
  <c r="BQ443" i="1"/>
  <c r="BR443" i="1"/>
  <c r="EX443" i="1" s="1"/>
  <c r="BS443" i="1"/>
  <c r="EY443" i="1" s="1"/>
  <c r="BT443" i="1"/>
  <c r="EZ443" i="1" s="1"/>
  <c r="BU443" i="1"/>
  <c r="FA443" i="1" s="1"/>
  <c r="BV443" i="1"/>
  <c r="FB443" i="1" s="1"/>
  <c r="BW443" i="1"/>
  <c r="FC443" i="1" s="1"/>
  <c r="BX443" i="1"/>
  <c r="FD443" i="1" s="1"/>
  <c r="BY443" i="1"/>
  <c r="FE443" i="1" s="1"/>
  <c r="DG443" i="1"/>
  <c r="DH443" i="1" s="1"/>
  <c r="FF443" i="1"/>
  <c r="FG443" i="1"/>
  <c r="FH443" i="1"/>
  <c r="FI443" i="1"/>
  <c r="FJ443" i="1"/>
  <c r="FK443" i="1"/>
  <c r="FL443" i="1"/>
  <c r="FM443" i="1"/>
  <c r="FN443" i="1"/>
  <c r="FO443" i="1"/>
  <c r="FP443" i="1"/>
  <c r="FQ443" i="1"/>
  <c r="FR443" i="1"/>
  <c r="FS443" i="1"/>
  <c r="FT443" i="1"/>
  <c r="FU443" i="1"/>
  <c r="FV443" i="1"/>
  <c r="FW443" i="1"/>
  <c r="FX443" i="1"/>
  <c r="FY443" i="1"/>
  <c r="FZ443" i="1"/>
  <c r="GA443" i="1"/>
  <c r="GB443" i="1"/>
  <c r="GC443" i="1"/>
  <c r="GD443" i="1"/>
  <c r="GE443" i="1"/>
  <c r="GF443" i="1"/>
  <c r="GG443" i="1"/>
  <c r="GH443" i="1"/>
  <c r="GI443" i="1"/>
  <c r="GJ443" i="1"/>
  <c r="GK443" i="1"/>
  <c r="BF444" i="1"/>
  <c r="AX444" i="1"/>
  <c r="AZ444" i="1"/>
  <c r="BA444" i="1"/>
  <c r="BB444" i="1"/>
  <c r="BC444" i="1"/>
  <c r="BD444" i="1"/>
  <c r="BI444" i="1"/>
  <c r="BJ444" i="1"/>
  <c r="BK444" i="1"/>
  <c r="BL444" i="1"/>
  <c r="BN444" i="1"/>
  <c r="BO444" i="1"/>
  <c r="BP444" i="1"/>
  <c r="BQ444" i="1"/>
  <c r="BR444" i="1"/>
  <c r="EX444" i="1" s="1"/>
  <c r="BS444" i="1"/>
  <c r="EY444" i="1" s="1"/>
  <c r="BT444" i="1"/>
  <c r="EZ444" i="1" s="1"/>
  <c r="BU444" i="1"/>
  <c r="FA444" i="1" s="1"/>
  <c r="BV444" i="1"/>
  <c r="FB444" i="1" s="1"/>
  <c r="BW444" i="1"/>
  <c r="FC444" i="1" s="1"/>
  <c r="BX444" i="1"/>
  <c r="FD444" i="1" s="1"/>
  <c r="BY444" i="1"/>
  <c r="FE444" i="1" s="1"/>
  <c r="DG444" i="1"/>
  <c r="FF444" i="1"/>
  <c r="FG444" i="1"/>
  <c r="FH444" i="1"/>
  <c r="FI444" i="1"/>
  <c r="FJ444" i="1"/>
  <c r="FK444" i="1"/>
  <c r="FL444" i="1"/>
  <c r="FM444" i="1"/>
  <c r="FN444" i="1"/>
  <c r="FO444" i="1"/>
  <c r="FP444" i="1"/>
  <c r="FQ444" i="1"/>
  <c r="FR444" i="1"/>
  <c r="FS444" i="1"/>
  <c r="FT444" i="1"/>
  <c r="FU444" i="1"/>
  <c r="FV444" i="1"/>
  <c r="FW444" i="1"/>
  <c r="FX444" i="1"/>
  <c r="FY444" i="1"/>
  <c r="FZ444" i="1"/>
  <c r="GA444" i="1"/>
  <c r="GB444" i="1"/>
  <c r="GC444" i="1"/>
  <c r="GD444" i="1"/>
  <c r="GE444" i="1"/>
  <c r="GF444" i="1"/>
  <c r="GG444" i="1"/>
  <c r="GH444" i="1"/>
  <c r="GI444" i="1"/>
  <c r="GJ444" i="1"/>
  <c r="GK444" i="1"/>
  <c r="BF445" i="1"/>
  <c r="AX445" i="1"/>
  <c r="AZ445" i="1"/>
  <c r="BA445" i="1"/>
  <c r="BB445" i="1"/>
  <c r="BC445" i="1"/>
  <c r="BD445" i="1"/>
  <c r="BI445" i="1"/>
  <c r="BJ445" i="1"/>
  <c r="BK445" i="1"/>
  <c r="BL445" i="1"/>
  <c r="BN445" i="1"/>
  <c r="BO445" i="1"/>
  <c r="BP445" i="1"/>
  <c r="BQ445" i="1"/>
  <c r="BR445" i="1"/>
  <c r="EX445" i="1" s="1"/>
  <c r="BS445" i="1"/>
  <c r="EY445" i="1" s="1"/>
  <c r="BT445" i="1"/>
  <c r="EZ445" i="1" s="1"/>
  <c r="BU445" i="1"/>
  <c r="FA445" i="1" s="1"/>
  <c r="BV445" i="1"/>
  <c r="FB445" i="1" s="1"/>
  <c r="BW445" i="1"/>
  <c r="FC445" i="1" s="1"/>
  <c r="BX445" i="1"/>
  <c r="FD445" i="1" s="1"/>
  <c r="BY445" i="1"/>
  <c r="FE445" i="1" s="1"/>
  <c r="DG445" i="1"/>
  <c r="DH445" i="1" s="1"/>
  <c r="FF445" i="1"/>
  <c r="FG445" i="1"/>
  <c r="FH445" i="1"/>
  <c r="FI445" i="1"/>
  <c r="FJ445" i="1"/>
  <c r="FK445" i="1"/>
  <c r="FL445" i="1"/>
  <c r="FM445" i="1"/>
  <c r="FN445" i="1"/>
  <c r="FO445" i="1"/>
  <c r="FP445" i="1"/>
  <c r="FQ445" i="1"/>
  <c r="FR445" i="1"/>
  <c r="FS445" i="1"/>
  <c r="FT445" i="1"/>
  <c r="FU445" i="1"/>
  <c r="FV445" i="1"/>
  <c r="FW445" i="1"/>
  <c r="FX445" i="1"/>
  <c r="FY445" i="1"/>
  <c r="FZ445" i="1"/>
  <c r="GA445" i="1"/>
  <c r="GB445" i="1"/>
  <c r="GC445" i="1"/>
  <c r="GD445" i="1"/>
  <c r="GE445" i="1"/>
  <c r="GF445" i="1"/>
  <c r="GG445" i="1"/>
  <c r="GH445" i="1"/>
  <c r="GI445" i="1"/>
  <c r="GJ445" i="1"/>
  <c r="GK445" i="1"/>
  <c r="BF446" i="1"/>
  <c r="AX446" i="1"/>
  <c r="AZ446" i="1"/>
  <c r="BA446" i="1"/>
  <c r="BB446" i="1"/>
  <c r="BC446" i="1"/>
  <c r="BD446" i="1"/>
  <c r="BI446" i="1"/>
  <c r="BJ446" i="1"/>
  <c r="BK446" i="1"/>
  <c r="BL446" i="1"/>
  <c r="BN446" i="1"/>
  <c r="BO446" i="1"/>
  <c r="BP446" i="1"/>
  <c r="BQ446" i="1"/>
  <c r="BR446" i="1"/>
  <c r="EX446" i="1" s="1"/>
  <c r="BS446" i="1"/>
  <c r="EY446" i="1" s="1"/>
  <c r="BT446" i="1"/>
  <c r="EZ446" i="1" s="1"/>
  <c r="BU446" i="1"/>
  <c r="FA446" i="1" s="1"/>
  <c r="BV446" i="1"/>
  <c r="FB446" i="1" s="1"/>
  <c r="BW446" i="1"/>
  <c r="FC446" i="1" s="1"/>
  <c r="BX446" i="1"/>
  <c r="FD446" i="1" s="1"/>
  <c r="BY446" i="1"/>
  <c r="FE446" i="1" s="1"/>
  <c r="DG446" i="1"/>
  <c r="FF446" i="1"/>
  <c r="FG446" i="1"/>
  <c r="FH446" i="1"/>
  <c r="FI446" i="1"/>
  <c r="FJ446" i="1"/>
  <c r="FK446" i="1"/>
  <c r="FL446" i="1"/>
  <c r="FM446" i="1"/>
  <c r="FN446" i="1"/>
  <c r="FO446" i="1"/>
  <c r="FP446" i="1"/>
  <c r="FQ446" i="1"/>
  <c r="FR446" i="1"/>
  <c r="FS446" i="1"/>
  <c r="FT446" i="1"/>
  <c r="FU446" i="1"/>
  <c r="FV446" i="1"/>
  <c r="FW446" i="1"/>
  <c r="FX446" i="1"/>
  <c r="FY446" i="1"/>
  <c r="FZ446" i="1"/>
  <c r="GA446" i="1"/>
  <c r="GB446" i="1"/>
  <c r="GC446" i="1"/>
  <c r="GD446" i="1"/>
  <c r="GE446" i="1"/>
  <c r="GF446" i="1"/>
  <c r="GG446" i="1"/>
  <c r="GH446" i="1"/>
  <c r="GI446" i="1"/>
  <c r="GJ446" i="1"/>
  <c r="GK446" i="1"/>
  <c r="HZ57" i="1" l="1"/>
  <c r="HZ440" i="1"/>
  <c r="HZ356" i="1"/>
  <c r="HZ438" i="1"/>
  <c r="HZ180" i="1"/>
  <c r="HZ331" i="1"/>
  <c r="HZ445" i="1"/>
  <c r="HZ444" i="1"/>
  <c r="HZ446" i="1"/>
  <c r="HZ176" i="1"/>
  <c r="HZ437" i="1"/>
  <c r="HZ303" i="1"/>
  <c r="HZ173" i="1"/>
  <c r="HZ51" i="1"/>
  <c r="HZ443" i="1"/>
  <c r="HZ436" i="1"/>
  <c r="HZ263" i="1"/>
  <c r="HZ147" i="1"/>
  <c r="HZ38" i="1"/>
  <c r="HZ442" i="1"/>
  <c r="HZ435" i="1"/>
  <c r="HZ237" i="1"/>
  <c r="HZ143" i="1"/>
  <c r="HZ31" i="1"/>
  <c r="HZ441" i="1"/>
  <c r="HZ213" i="1"/>
  <c r="HZ130" i="1"/>
  <c r="HZ9" i="1"/>
  <c r="HZ434" i="1"/>
  <c r="HZ209" i="1"/>
  <c r="HZ118" i="1"/>
  <c r="HZ48" i="1"/>
  <c r="HZ439" i="1"/>
  <c r="HZ433" i="1"/>
  <c r="HZ190" i="1"/>
  <c r="HZ106" i="1"/>
  <c r="AY262" i="1"/>
  <c r="AY15" i="1"/>
  <c r="AY451" i="1"/>
  <c r="DK262" i="1"/>
  <c r="DL262" i="1" s="1"/>
  <c r="DJ95" i="1"/>
  <c r="DK95" i="1" s="1"/>
  <c r="DJ301" i="1"/>
  <c r="GM301" i="1" s="1"/>
  <c r="AY156" i="1"/>
  <c r="DI119" i="1"/>
  <c r="GL119" i="1" s="1"/>
  <c r="DI69" i="1"/>
  <c r="GL69" i="1" s="1"/>
  <c r="AY50" i="1"/>
  <c r="AY425" i="1"/>
  <c r="DJ429" i="1"/>
  <c r="DK429" i="1" s="1"/>
  <c r="AY276" i="1"/>
  <c r="AY455" i="1"/>
  <c r="GM171" i="1"/>
  <c r="AY427" i="1"/>
  <c r="AY431" i="1"/>
  <c r="AY430" i="1"/>
  <c r="AY448" i="1"/>
  <c r="AY171" i="1"/>
  <c r="AY107" i="1"/>
  <c r="AY197" i="1"/>
  <c r="AY453" i="1"/>
  <c r="AY301" i="1"/>
  <c r="AY450" i="1"/>
  <c r="AY316" i="1"/>
  <c r="AY114" i="1"/>
  <c r="DI170" i="1"/>
  <c r="DJ170" i="1" s="1"/>
  <c r="AY177" i="1"/>
  <c r="BE185" i="1"/>
  <c r="AY185" i="1" s="1"/>
  <c r="AY359" i="1"/>
  <c r="BE95" i="1"/>
  <c r="AY95" i="1" s="1"/>
  <c r="AY429" i="1"/>
  <c r="AY243" i="1"/>
  <c r="AY164" i="1"/>
  <c r="AY170" i="1"/>
  <c r="AY119" i="1"/>
  <c r="AY452" i="1"/>
  <c r="DI425" i="1"/>
  <c r="BG443" i="1"/>
  <c r="BE443" i="1" s="1"/>
  <c r="AY432" i="1"/>
  <c r="AY122" i="1"/>
  <c r="AY454" i="1"/>
  <c r="DJ451" i="1"/>
  <c r="DK451" i="1" s="1"/>
  <c r="BM38" i="1"/>
  <c r="DH441" i="1"/>
  <c r="DI441" i="1" s="1"/>
  <c r="GL441" i="1" s="1"/>
  <c r="DJ185" i="1"/>
  <c r="GM185" i="1" s="1"/>
  <c r="DI177" i="1"/>
  <c r="BG180" i="1"/>
  <c r="BE180" i="1" s="1"/>
  <c r="DI118" i="1"/>
  <c r="DJ118" i="1" s="1"/>
  <c r="DK118" i="1" s="1"/>
  <c r="DJ447" i="1"/>
  <c r="GM447" i="1" s="1"/>
  <c r="DI449" i="1"/>
  <c r="DK428" i="1"/>
  <c r="DL428" i="1" s="1"/>
  <c r="DK430" i="1"/>
  <c r="DL430" i="1" s="1"/>
  <c r="DJ122" i="1"/>
  <c r="GL122" i="1"/>
  <c r="AY447" i="1"/>
  <c r="AY449" i="1"/>
  <c r="GL430" i="1"/>
  <c r="GL427" i="1"/>
  <c r="DJ427" i="1"/>
  <c r="DJ448" i="1"/>
  <c r="GL448" i="1"/>
  <c r="BG434" i="1"/>
  <c r="BE434" i="1" s="1"/>
  <c r="DI107" i="1"/>
  <c r="GM156" i="1"/>
  <c r="DK156" i="1"/>
  <c r="GM15" i="1"/>
  <c r="DK15" i="1"/>
  <c r="DJ316" i="1"/>
  <c r="GL316" i="1"/>
  <c r="DJ450" i="1"/>
  <c r="GL450" i="1"/>
  <c r="GM452" i="1"/>
  <c r="DK452" i="1"/>
  <c r="BE69" i="1"/>
  <c r="AY69" i="1" s="1"/>
  <c r="BE428" i="1"/>
  <c r="AY428" i="1" s="1"/>
  <c r="DJ276" i="1"/>
  <c r="GL276" i="1"/>
  <c r="DI197" i="1"/>
  <c r="DI50" i="1"/>
  <c r="DJ114" i="1"/>
  <c r="GL114" i="1"/>
  <c r="DK243" i="1"/>
  <c r="GM243" i="1"/>
  <c r="DI431" i="1"/>
  <c r="DI164" i="1"/>
  <c r="DL171" i="1"/>
  <c r="GN171" i="1"/>
  <c r="DI455" i="1"/>
  <c r="DI359" i="1"/>
  <c r="DI454" i="1"/>
  <c r="DJ453" i="1"/>
  <c r="GL453" i="1"/>
  <c r="GL432" i="1"/>
  <c r="DJ432" i="1"/>
  <c r="BM445" i="1"/>
  <c r="DH433" i="1"/>
  <c r="DI433" i="1" s="1"/>
  <c r="GL433" i="1" s="1"/>
  <c r="BM118" i="1"/>
  <c r="BG438" i="1"/>
  <c r="BE438" i="1" s="1"/>
  <c r="BG433" i="1"/>
  <c r="BE433" i="1" s="1"/>
  <c r="BM173" i="1"/>
  <c r="BF440" i="1"/>
  <c r="BE440" i="1" s="1"/>
  <c r="BM436" i="1"/>
  <c r="BM331" i="1"/>
  <c r="BM106" i="1"/>
  <c r="DH237" i="1"/>
  <c r="DI237" i="1" s="1"/>
  <c r="GL237" i="1" s="1"/>
  <c r="BG106" i="1"/>
  <c r="BE106" i="1" s="1"/>
  <c r="BM57" i="1"/>
  <c r="BM441" i="1"/>
  <c r="BM356" i="1"/>
  <c r="BH180" i="1"/>
  <c r="BH48" i="1"/>
  <c r="BG444" i="1"/>
  <c r="BE444" i="1" s="1"/>
  <c r="DH436" i="1"/>
  <c r="DI436" i="1" s="1"/>
  <c r="DH57" i="1"/>
  <c r="DI57" i="1" s="1"/>
  <c r="DJ57" i="1" s="1"/>
  <c r="DK57" i="1" s="1"/>
  <c r="BF436" i="1"/>
  <c r="BE436" i="1" s="1"/>
  <c r="DH303" i="1"/>
  <c r="BM263" i="1"/>
  <c r="GL209" i="1"/>
  <c r="BG190" i="1"/>
  <c r="BE190" i="1" s="1"/>
  <c r="DH38" i="1"/>
  <c r="BH445" i="1"/>
  <c r="DH438" i="1"/>
  <c r="BH438" i="1"/>
  <c r="BM130" i="1"/>
  <c r="BF118" i="1"/>
  <c r="BE118" i="1" s="1"/>
  <c r="DH31" i="1"/>
  <c r="DH9" i="1"/>
  <c r="DI9" i="1" s="1"/>
  <c r="BG213" i="1"/>
  <c r="BE213" i="1" s="1"/>
  <c r="BF209" i="1"/>
  <c r="BE209" i="1" s="1"/>
  <c r="BF31" i="1"/>
  <c r="BE31" i="1" s="1"/>
  <c r="BF9" i="1"/>
  <c r="BE9" i="1" s="1"/>
  <c r="BM176" i="1"/>
  <c r="BF147" i="1"/>
  <c r="BE147" i="1" s="1"/>
  <c r="BM143" i="1"/>
  <c r="BF237" i="1"/>
  <c r="BE237" i="1" s="1"/>
  <c r="BH443" i="1"/>
  <c r="BM435" i="1"/>
  <c r="BM209" i="1"/>
  <c r="BH57" i="1"/>
  <c r="BF51" i="1"/>
  <c r="BE51" i="1" s="1"/>
  <c r="BM439" i="1"/>
  <c r="BM147" i="1"/>
  <c r="BG130" i="1"/>
  <c r="BE130" i="1" s="1"/>
  <c r="BM440" i="1"/>
  <c r="BH433" i="1"/>
  <c r="BH237" i="1"/>
  <c r="BH118" i="1"/>
  <c r="BF48" i="1"/>
  <c r="BE48" i="1" s="1"/>
  <c r="DI176" i="1"/>
  <c r="GL176" i="1" s="1"/>
  <c r="DI147" i="1"/>
  <c r="DJ147" i="1" s="1"/>
  <c r="DI443" i="1"/>
  <c r="DJ443" i="1" s="1"/>
  <c r="BH446" i="1"/>
  <c r="BG442" i="1"/>
  <c r="BE442" i="1" s="1"/>
  <c r="BH147" i="1"/>
  <c r="BH143" i="1"/>
  <c r="DH106" i="1"/>
  <c r="BM51" i="1"/>
  <c r="BM9" i="1"/>
  <c r="BG446" i="1"/>
  <c r="BE446" i="1" s="1"/>
  <c r="BH209" i="1"/>
  <c r="BH176" i="1"/>
  <c r="BH441" i="1"/>
  <c r="BH435" i="1"/>
  <c r="DI445" i="1"/>
  <c r="DJ445" i="1" s="1"/>
  <c r="GM445" i="1" s="1"/>
  <c r="BM442" i="1"/>
  <c r="BF435" i="1"/>
  <c r="BE435" i="1" s="1"/>
  <c r="BH303" i="1"/>
  <c r="BM180" i="1"/>
  <c r="BG176" i="1"/>
  <c r="BE176" i="1" s="1"/>
  <c r="DH173" i="1"/>
  <c r="BM48" i="1"/>
  <c r="BG303" i="1"/>
  <c r="BE303" i="1" s="1"/>
  <c r="BM446" i="1"/>
  <c r="BF441" i="1"/>
  <c r="BE441" i="1" s="1"/>
  <c r="BH439" i="1"/>
  <c r="BM438" i="1"/>
  <c r="BH434" i="1"/>
  <c r="BM433" i="1"/>
  <c r="BH263" i="1"/>
  <c r="BM237" i="1"/>
  <c r="BH213" i="1"/>
  <c r="BH190" i="1"/>
  <c r="BH173" i="1"/>
  <c r="BH51" i="1"/>
  <c r="BH9" i="1"/>
  <c r="BH442" i="1"/>
  <c r="DH444" i="1"/>
  <c r="DI444" i="1" s="1"/>
  <c r="DJ444" i="1" s="1"/>
  <c r="GM444" i="1" s="1"/>
  <c r="BH444" i="1"/>
  <c r="BF439" i="1"/>
  <c r="BE439" i="1" s="1"/>
  <c r="BM437" i="1"/>
  <c r="BM303" i="1"/>
  <c r="BM31" i="1"/>
  <c r="DH442" i="1"/>
  <c r="DH446" i="1"/>
  <c r="BG445" i="1"/>
  <c r="BE445" i="1" s="1"/>
  <c r="DH437" i="1"/>
  <c r="BM444" i="1"/>
  <c r="DH439" i="1"/>
  <c r="DH440" i="1"/>
  <c r="BH440" i="1"/>
  <c r="BM443" i="1"/>
  <c r="DJ356" i="1"/>
  <c r="BM434" i="1"/>
  <c r="BH437" i="1"/>
  <c r="BG437" i="1"/>
  <c r="BF437" i="1"/>
  <c r="BH436" i="1"/>
  <c r="DI434" i="1"/>
  <c r="BH356" i="1"/>
  <c r="BH331" i="1"/>
  <c r="DH435" i="1"/>
  <c r="BG356" i="1"/>
  <c r="BE356" i="1" s="1"/>
  <c r="BF331" i="1"/>
  <c r="BG331" i="1"/>
  <c r="DK209" i="1"/>
  <c r="GM209" i="1"/>
  <c r="BM213" i="1"/>
  <c r="DI263" i="1"/>
  <c r="BF263" i="1"/>
  <c r="BG263" i="1"/>
  <c r="DI331" i="1"/>
  <c r="DH213" i="1"/>
  <c r="BM190" i="1"/>
  <c r="DI190" i="1"/>
  <c r="DI180" i="1"/>
  <c r="BF173" i="1"/>
  <c r="BE173" i="1" s="1"/>
  <c r="DH130" i="1"/>
  <c r="BH130" i="1"/>
  <c r="DH143" i="1"/>
  <c r="BF143" i="1"/>
  <c r="BG143" i="1"/>
  <c r="BF57" i="1"/>
  <c r="BG57" i="1"/>
  <c r="BH106" i="1"/>
  <c r="BF38" i="1"/>
  <c r="BG38" i="1"/>
  <c r="BH31" i="1"/>
  <c r="DH51" i="1"/>
  <c r="DH48" i="1"/>
  <c r="BH38" i="1"/>
  <c r="GN262" i="1" l="1"/>
  <c r="GM429" i="1"/>
  <c r="DI303" i="1"/>
  <c r="GL303" i="1" s="1"/>
  <c r="GM95" i="1"/>
  <c r="DK301" i="1"/>
  <c r="DL301" i="1" s="1"/>
  <c r="DM301" i="1" s="1"/>
  <c r="DJ441" i="1"/>
  <c r="DK441" i="1" s="1"/>
  <c r="DJ119" i="1"/>
  <c r="DK119" i="1" s="1"/>
  <c r="DK447" i="1"/>
  <c r="GN447" i="1" s="1"/>
  <c r="DJ69" i="1"/>
  <c r="DK69" i="1" s="1"/>
  <c r="DJ433" i="1"/>
  <c r="GM433" i="1" s="1"/>
  <c r="GM118" i="1"/>
  <c r="GL118" i="1"/>
  <c r="GL170" i="1"/>
  <c r="DJ237" i="1"/>
  <c r="GM237" i="1" s="1"/>
  <c r="GN430" i="1"/>
  <c r="DK170" i="1"/>
  <c r="GM170" i="1"/>
  <c r="AY440" i="1"/>
  <c r="DI38" i="1"/>
  <c r="DJ38" i="1" s="1"/>
  <c r="DK38" i="1" s="1"/>
  <c r="GN38" i="1" s="1"/>
  <c r="GM451" i="1"/>
  <c r="DI31" i="1"/>
  <c r="GL31" i="1" s="1"/>
  <c r="GM57" i="1"/>
  <c r="DK185" i="1"/>
  <c r="DL185" i="1" s="1"/>
  <c r="AY118" i="1"/>
  <c r="GN428" i="1"/>
  <c r="GL425" i="1"/>
  <c r="DJ425" i="1"/>
  <c r="DK122" i="1"/>
  <c r="GM122" i="1"/>
  <c r="DJ449" i="1"/>
  <c r="GL449" i="1"/>
  <c r="AY31" i="1"/>
  <c r="DK448" i="1"/>
  <c r="GM448" i="1"/>
  <c r="AY441" i="1"/>
  <c r="AY176" i="1"/>
  <c r="DK427" i="1"/>
  <c r="GM427" i="1"/>
  <c r="AY180" i="1"/>
  <c r="GN95" i="1"/>
  <c r="DL95" i="1"/>
  <c r="DJ177" i="1"/>
  <c r="GL177" i="1"/>
  <c r="DK432" i="1"/>
  <c r="GM432" i="1"/>
  <c r="GN451" i="1"/>
  <c r="DL451" i="1"/>
  <c r="GO171" i="1"/>
  <c r="DM171" i="1"/>
  <c r="DL243" i="1"/>
  <c r="GN243" i="1"/>
  <c r="GM316" i="1"/>
  <c r="DK316" i="1"/>
  <c r="DL156" i="1"/>
  <c r="GN156" i="1"/>
  <c r="DL15" i="1"/>
  <c r="GN15" i="1"/>
  <c r="DJ454" i="1"/>
  <c r="GL454" i="1"/>
  <c r="DJ164" i="1"/>
  <c r="GL164" i="1"/>
  <c r="DJ50" i="1"/>
  <c r="GL50" i="1"/>
  <c r="GL431" i="1"/>
  <c r="DJ431" i="1"/>
  <c r="GO430" i="1"/>
  <c r="DM430" i="1"/>
  <c r="GN429" i="1"/>
  <c r="DL429" i="1"/>
  <c r="DM262" i="1"/>
  <c r="GO262" i="1"/>
  <c r="GL197" i="1"/>
  <c r="DJ197" i="1"/>
  <c r="GL455" i="1"/>
  <c r="DJ455" i="1"/>
  <c r="DJ107" i="1"/>
  <c r="GL107" i="1"/>
  <c r="GM453" i="1"/>
  <c r="DK453" i="1"/>
  <c r="DJ359" i="1"/>
  <c r="GL359" i="1"/>
  <c r="DK114" i="1"/>
  <c r="GM114" i="1"/>
  <c r="GM276" i="1"/>
  <c r="DK276" i="1"/>
  <c r="DK450" i="1"/>
  <c r="GM450" i="1"/>
  <c r="DL452" i="1"/>
  <c r="GN452" i="1"/>
  <c r="DM428" i="1"/>
  <c r="GO428" i="1"/>
  <c r="AY438" i="1"/>
  <c r="GL57" i="1"/>
  <c r="AY48" i="1"/>
  <c r="DK445" i="1"/>
  <c r="DL445" i="1" s="1"/>
  <c r="AY445" i="1"/>
  <c r="AY173" i="1"/>
  <c r="GL444" i="1"/>
  <c r="AY435" i="1"/>
  <c r="AY9" i="1"/>
  <c r="AY147" i="1"/>
  <c r="AY439" i="1"/>
  <c r="AY356" i="1"/>
  <c r="AY436" i="1"/>
  <c r="AY106" i="1"/>
  <c r="AY237" i="1"/>
  <c r="AY190" i="1"/>
  <c r="GL147" i="1"/>
  <c r="DK444" i="1"/>
  <c r="GN444" i="1" s="1"/>
  <c r="AY209" i="1"/>
  <c r="BE38" i="1"/>
  <c r="AY38" i="1" s="1"/>
  <c r="AY444" i="1"/>
  <c r="AY303" i="1"/>
  <c r="AY446" i="1"/>
  <c r="AY51" i="1"/>
  <c r="GL445" i="1"/>
  <c r="AY442" i="1"/>
  <c r="AY130" i="1"/>
  <c r="DI438" i="1"/>
  <c r="GM443" i="1"/>
  <c r="DK443" i="1"/>
  <c r="BE437" i="1"/>
  <c r="AY437" i="1" s="1"/>
  <c r="AY434" i="1"/>
  <c r="DI173" i="1"/>
  <c r="DJ176" i="1"/>
  <c r="DK176" i="1" s="1"/>
  <c r="DI106" i="1"/>
  <c r="AY433" i="1"/>
  <c r="GL443" i="1"/>
  <c r="DI143" i="1"/>
  <c r="DL118" i="1"/>
  <c r="GN118" i="1"/>
  <c r="DJ180" i="1"/>
  <c r="GL180" i="1"/>
  <c r="DI435" i="1"/>
  <c r="BE57" i="1"/>
  <c r="AY57" i="1" s="1"/>
  <c r="GN57" i="1"/>
  <c r="DL57" i="1"/>
  <c r="DL209" i="1"/>
  <c r="GN209" i="1"/>
  <c r="GM356" i="1"/>
  <c r="DK356" i="1"/>
  <c r="DI440" i="1"/>
  <c r="GL9" i="1"/>
  <c r="DJ9" i="1"/>
  <c r="GL263" i="1"/>
  <c r="DJ263" i="1"/>
  <c r="DJ436" i="1"/>
  <c r="GL436" i="1"/>
  <c r="DI439" i="1"/>
  <c r="DJ190" i="1"/>
  <c r="GL190" i="1"/>
  <c r="DI213" i="1"/>
  <c r="AY213" i="1"/>
  <c r="DJ434" i="1"/>
  <c r="GL434" i="1"/>
  <c r="GM147" i="1"/>
  <c r="DK147" i="1"/>
  <c r="DI51" i="1"/>
  <c r="BE331" i="1"/>
  <c r="AY331" i="1" s="1"/>
  <c r="DI446" i="1"/>
  <c r="BE143" i="1"/>
  <c r="AY143" i="1" s="1"/>
  <c r="DI437" i="1"/>
  <c r="DI442" i="1"/>
  <c r="DI48" i="1"/>
  <c r="DI130" i="1"/>
  <c r="DJ331" i="1"/>
  <c r="GL331" i="1"/>
  <c r="BE263" i="1"/>
  <c r="AY263" i="1" s="1"/>
  <c r="AY443" i="1"/>
  <c r="DJ303" i="1" l="1"/>
  <c r="DK303" i="1" s="1"/>
  <c r="DL303" i="1" s="1"/>
  <c r="GM119" i="1"/>
  <c r="DL447" i="1"/>
  <c r="DM447" i="1" s="1"/>
  <c r="GM441" i="1"/>
  <c r="GO301" i="1"/>
  <c r="DJ31" i="1"/>
  <c r="DK31" i="1" s="1"/>
  <c r="GN31" i="1" s="1"/>
  <c r="GM69" i="1"/>
  <c r="DK237" i="1"/>
  <c r="DL237" i="1" s="1"/>
  <c r="GN301" i="1"/>
  <c r="DK433" i="1"/>
  <c r="DL433" i="1" s="1"/>
  <c r="GN185" i="1"/>
  <c r="GN445" i="1"/>
  <c r="GM38" i="1"/>
  <c r="GL38" i="1"/>
  <c r="DL38" i="1"/>
  <c r="DM38" i="1" s="1"/>
  <c r="GN170" i="1"/>
  <c r="DL170" i="1"/>
  <c r="DK425" i="1"/>
  <c r="GM425" i="1"/>
  <c r="DM95" i="1"/>
  <c r="GO95" i="1"/>
  <c r="GN69" i="1"/>
  <c r="DL69" i="1"/>
  <c r="DL448" i="1"/>
  <c r="GN448" i="1"/>
  <c r="GN427" i="1"/>
  <c r="DL427" i="1"/>
  <c r="DL444" i="1"/>
  <c r="DM444" i="1" s="1"/>
  <c r="DK449" i="1"/>
  <c r="GM449" i="1"/>
  <c r="DK177" i="1"/>
  <c r="GM177" i="1"/>
  <c r="DL122" i="1"/>
  <c r="GN122" i="1"/>
  <c r="DL450" i="1"/>
  <c r="GN450" i="1"/>
  <c r="DK197" i="1"/>
  <c r="GM197" i="1"/>
  <c r="DK454" i="1"/>
  <c r="GM454" i="1"/>
  <c r="DM156" i="1"/>
  <c r="GO156" i="1"/>
  <c r="GM359" i="1"/>
  <c r="DK359" i="1"/>
  <c r="GN316" i="1"/>
  <c r="DL316" i="1"/>
  <c r="GO451" i="1"/>
  <c r="DM451" i="1"/>
  <c r="DL276" i="1"/>
  <c r="GN276" i="1"/>
  <c r="GN453" i="1"/>
  <c r="DL453" i="1"/>
  <c r="GM50" i="1"/>
  <c r="DK50" i="1"/>
  <c r="DM452" i="1"/>
  <c r="GO452" i="1"/>
  <c r="GM455" i="1"/>
  <c r="DK455" i="1"/>
  <c r="DN262" i="1"/>
  <c r="GP262" i="1"/>
  <c r="GM431" i="1"/>
  <c r="DK431" i="1"/>
  <c r="DL119" i="1"/>
  <c r="GN119" i="1"/>
  <c r="DK164" i="1"/>
  <c r="GM164" i="1"/>
  <c r="GP301" i="1"/>
  <c r="DN301" i="1"/>
  <c r="GN432" i="1"/>
  <c r="DL432" i="1"/>
  <c r="DM185" i="1"/>
  <c r="GO185" i="1"/>
  <c r="GN114" i="1"/>
  <c r="DL114" i="1"/>
  <c r="GM107" i="1"/>
  <c r="DK107" i="1"/>
  <c r="GO429" i="1"/>
  <c r="DM429" i="1"/>
  <c r="DM243" i="1"/>
  <c r="GO243" i="1"/>
  <c r="DM15" i="1"/>
  <c r="GO15" i="1"/>
  <c r="DN171" i="1"/>
  <c r="GP171" i="1"/>
  <c r="GP428" i="1"/>
  <c r="IA428" i="1" s="1"/>
  <c r="DN428" i="1"/>
  <c r="GP430" i="1"/>
  <c r="IA430" i="1" s="1"/>
  <c r="DN430" i="1"/>
  <c r="GL438" i="1"/>
  <c r="DJ438" i="1"/>
  <c r="GM176" i="1"/>
  <c r="GL173" i="1"/>
  <c r="DJ173" i="1"/>
  <c r="DJ106" i="1"/>
  <c r="GL106" i="1"/>
  <c r="DL443" i="1"/>
  <c r="GN443" i="1"/>
  <c r="DL147" i="1"/>
  <c r="GN147" i="1"/>
  <c r="DJ435" i="1"/>
  <c r="GL435" i="1"/>
  <c r="DJ143" i="1"/>
  <c r="GL143" i="1"/>
  <c r="DL176" i="1"/>
  <c r="GN176" i="1"/>
  <c r="DL441" i="1"/>
  <c r="GN441" i="1"/>
  <c r="DK190" i="1"/>
  <c r="GM190" i="1"/>
  <c r="GM9" i="1"/>
  <c r="DK9" i="1"/>
  <c r="GO209" i="1"/>
  <c r="DM209" i="1"/>
  <c r="DJ130" i="1"/>
  <c r="GL130" i="1"/>
  <c r="DJ442" i="1"/>
  <c r="GL442" i="1"/>
  <c r="DK436" i="1"/>
  <c r="GM436" i="1"/>
  <c r="DK180" i="1"/>
  <c r="GM180" i="1"/>
  <c r="GL437" i="1"/>
  <c r="DJ437" i="1"/>
  <c r="DM445" i="1"/>
  <c r="GO445" i="1"/>
  <c r="DJ51" i="1"/>
  <c r="GL51" i="1"/>
  <c r="DK434" i="1"/>
  <c r="GM434" i="1"/>
  <c r="GM263" i="1"/>
  <c r="DK263" i="1"/>
  <c r="GL446" i="1"/>
  <c r="DJ446" i="1"/>
  <c r="DJ439" i="1"/>
  <c r="GL439" i="1"/>
  <c r="DJ440" i="1"/>
  <c r="GL440" i="1"/>
  <c r="DM118" i="1"/>
  <c r="GO118" i="1"/>
  <c r="GN356" i="1"/>
  <c r="DL356" i="1"/>
  <c r="DK331" i="1"/>
  <c r="GM331" i="1"/>
  <c r="DJ48" i="1"/>
  <c r="GL48" i="1"/>
  <c r="DJ213" i="1"/>
  <c r="GL213" i="1"/>
  <c r="DM57" i="1"/>
  <c r="GO57" i="1"/>
  <c r="GN237" i="1" l="1"/>
  <c r="IA301" i="1"/>
  <c r="GM303" i="1"/>
  <c r="GN303" i="1"/>
  <c r="GO447" i="1"/>
  <c r="DL31" i="1"/>
  <c r="DM31" i="1" s="1"/>
  <c r="GM31" i="1"/>
  <c r="GN433" i="1"/>
  <c r="GO444" i="1"/>
  <c r="GO38" i="1"/>
  <c r="DM170" i="1"/>
  <c r="GO170" i="1"/>
  <c r="DL425" i="1"/>
  <c r="GN425" i="1"/>
  <c r="GO122" i="1"/>
  <c r="DM122" i="1"/>
  <c r="GP95" i="1"/>
  <c r="DN95" i="1"/>
  <c r="GN177" i="1"/>
  <c r="DL177" i="1"/>
  <c r="DM69" i="1"/>
  <c r="GO69" i="1"/>
  <c r="GN449" i="1"/>
  <c r="DL449" i="1"/>
  <c r="GO427" i="1"/>
  <c r="DM427" i="1"/>
  <c r="GO448" i="1"/>
  <c r="DM448" i="1"/>
  <c r="GQ428" i="1"/>
  <c r="DO428" i="1"/>
  <c r="DN429" i="1"/>
  <c r="GP429" i="1"/>
  <c r="IA429" i="1" s="1"/>
  <c r="GO432" i="1"/>
  <c r="DM432" i="1"/>
  <c r="GN431" i="1"/>
  <c r="DL431" i="1"/>
  <c r="DN452" i="1"/>
  <c r="GP452" i="1"/>
  <c r="GO276" i="1"/>
  <c r="DM276" i="1"/>
  <c r="GQ430" i="1"/>
  <c r="DO430" i="1"/>
  <c r="DL107" i="1"/>
  <c r="GN107" i="1"/>
  <c r="DO301" i="1"/>
  <c r="GQ301" i="1"/>
  <c r="DN451" i="1"/>
  <c r="GP451" i="1"/>
  <c r="GN359" i="1"/>
  <c r="DL359" i="1"/>
  <c r="GQ171" i="1"/>
  <c r="DO171" i="1"/>
  <c r="GP243" i="1"/>
  <c r="DN243" i="1"/>
  <c r="GQ262" i="1"/>
  <c r="DO262" i="1"/>
  <c r="GN454" i="1"/>
  <c r="DL454" i="1"/>
  <c r="GO114" i="1"/>
  <c r="DM114" i="1"/>
  <c r="GN455" i="1"/>
  <c r="DL455" i="1"/>
  <c r="DL50" i="1"/>
  <c r="GN50" i="1"/>
  <c r="GO316" i="1"/>
  <c r="DM316" i="1"/>
  <c r="GP447" i="1"/>
  <c r="DN447" i="1"/>
  <c r="DN15" i="1"/>
  <c r="GP15" i="1"/>
  <c r="IA15" i="1" s="1"/>
  <c r="GN164" i="1"/>
  <c r="DL164" i="1"/>
  <c r="GN197" i="1"/>
  <c r="DL197" i="1"/>
  <c r="GO453" i="1"/>
  <c r="DM453" i="1"/>
  <c r="GP185" i="1"/>
  <c r="DN185" i="1"/>
  <c r="GO119" i="1"/>
  <c r="DM119" i="1"/>
  <c r="DN156" i="1"/>
  <c r="GP156" i="1"/>
  <c r="GO450" i="1"/>
  <c r="DM450" i="1"/>
  <c r="DK438" i="1"/>
  <c r="GM438" i="1"/>
  <c r="GO443" i="1"/>
  <c r="DM443" i="1"/>
  <c r="GM106" i="1"/>
  <c r="DK106" i="1"/>
  <c r="GM173" i="1"/>
  <c r="DK173" i="1"/>
  <c r="DN118" i="1"/>
  <c r="GP118" i="1"/>
  <c r="GM437" i="1"/>
  <c r="DK437" i="1"/>
  <c r="GM213" i="1"/>
  <c r="DK213" i="1"/>
  <c r="DM356" i="1"/>
  <c r="GO356" i="1"/>
  <c r="GM446" i="1"/>
  <c r="DK446" i="1"/>
  <c r="GP38" i="1"/>
  <c r="DN38" i="1"/>
  <c r="GO441" i="1"/>
  <c r="DM441" i="1"/>
  <c r="GN436" i="1"/>
  <c r="DL436" i="1"/>
  <c r="GN434" i="1"/>
  <c r="DL434" i="1"/>
  <c r="DM176" i="1"/>
  <c r="GO176" i="1"/>
  <c r="GO433" i="1"/>
  <c r="DM433" i="1"/>
  <c r="GM440" i="1"/>
  <c r="DK440" i="1"/>
  <c r="DL180" i="1"/>
  <c r="GN180" i="1"/>
  <c r="DK442" i="1"/>
  <c r="GM442" i="1"/>
  <c r="DL9" i="1"/>
  <c r="GN9" i="1"/>
  <c r="GM48" i="1"/>
  <c r="DK48" i="1"/>
  <c r="DK51" i="1"/>
  <c r="GM51" i="1"/>
  <c r="GM143" i="1"/>
  <c r="DK143" i="1"/>
  <c r="DM147" i="1"/>
  <c r="GO147" i="1"/>
  <c r="GO303" i="1"/>
  <c r="DM303" i="1"/>
  <c r="DK439" i="1"/>
  <c r="GM439" i="1"/>
  <c r="DL263" i="1"/>
  <c r="GN263" i="1"/>
  <c r="DN444" i="1"/>
  <c r="GP444" i="1"/>
  <c r="DK130" i="1"/>
  <c r="GM130" i="1"/>
  <c r="GP57" i="1"/>
  <c r="IA57" i="1" s="1"/>
  <c r="DN57" i="1"/>
  <c r="GN331" i="1"/>
  <c r="DL331" i="1"/>
  <c r="DN445" i="1"/>
  <c r="GP445" i="1"/>
  <c r="DM237" i="1"/>
  <c r="GO237" i="1"/>
  <c r="GP209" i="1"/>
  <c r="DN209" i="1"/>
  <c r="GN190" i="1"/>
  <c r="DL190" i="1"/>
  <c r="DK435" i="1"/>
  <c r="GM435" i="1"/>
  <c r="IA447" i="1" l="1"/>
  <c r="GO31" i="1"/>
  <c r="DN170" i="1"/>
  <c r="GP170" i="1"/>
  <c r="DM425" i="1"/>
  <c r="GO425" i="1"/>
  <c r="DN69" i="1"/>
  <c r="GP69" i="1"/>
  <c r="DN448" i="1"/>
  <c r="GP448" i="1"/>
  <c r="DM177" i="1"/>
  <c r="GO177" i="1"/>
  <c r="DN427" i="1"/>
  <c r="GP427" i="1"/>
  <c r="IA427" i="1" s="1"/>
  <c r="DO95" i="1"/>
  <c r="GQ95" i="1"/>
  <c r="GO449" i="1"/>
  <c r="DM449" i="1"/>
  <c r="DN122" i="1"/>
  <c r="GP122" i="1"/>
  <c r="GQ185" i="1"/>
  <c r="DO185" i="1"/>
  <c r="DM454" i="1"/>
  <c r="GO454" i="1"/>
  <c r="DO243" i="1"/>
  <c r="GQ243" i="1"/>
  <c r="DO451" i="1"/>
  <c r="GQ451" i="1"/>
  <c r="DN450" i="1"/>
  <c r="GP450" i="1"/>
  <c r="GO50" i="1"/>
  <c r="DM50" i="1"/>
  <c r="DO429" i="1"/>
  <c r="GQ429" i="1"/>
  <c r="DM197" i="1"/>
  <c r="GO197" i="1"/>
  <c r="DM455" i="1"/>
  <c r="GO455" i="1"/>
  <c r="GR171" i="1"/>
  <c r="DP171" i="1"/>
  <c r="GR301" i="1"/>
  <c r="DP301" i="1"/>
  <c r="GQ15" i="1"/>
  <c r="DO15" i="1"/>
  <c r="GQ452" i="1"/>
  <c r="DO452" i="1"/>
  <c r="GQ156" i="1"/>
  <c r="DO156" i="1"/>
  <c r="DO447" i="1"/>
  <c r="GQ447" i="1"/>
  <c r="GO107" i="1"/>
  <c r="DM107" i="1"/>
  <c r="DN276" i="1"/>
  <c r="GP276" i="1"/>
  <c r="IA276" i="1" s="1"/>
  <c r="DM431" i="1"/>
  <c r="GO431" i="1"/>
  <c r="DP428" i="1"/>
  <c r="GR428" i="1"/>
  <c r="GP114" i="1"/>
  <c r="DN114" i="1"/>
  <c r="DP262" i="1"/>
  <c r="GR262" i="1"/>
  <c r="GO359" i="1"/>
  <c r="DM359" i="1"/>
  <c r="GP119" i="1"/>
  <c r="DN119" i="1"/>
  <c r="DN453" i="1"/>
  <c r="GP453" i="1"/>
  <c r="IA453" i="1" s="1"/>
  <c r="DM164" i="1"/>
  <c r="GO164" i="1"/>
  <c r="GP316" i="1"/>
  <c r="IA316" i="1" s="1"/>
  <c r="DN316" i="1"/>
  <c r="DP430" i="1"/>
  <c r="GR430" i="1"/>
  <c r="DN432" i="1"/>
  <c r="GP432" i="1"/>
  <c r="IA432" i="1" s="1"/>
  <c r="DL438" i="1"/>
  <c r="GN438" i="1"/>
  <c r="DL106" i="1"/>
  <c r="GN106" i="1"/>
  <c r="DL173" i="1"/>
  <c r="GN173" i="1"/>
  <c r="GP443" i="1"/>
  <c r="DN443" i="1"/>
  <c r="GQ209" i="1"/>
  <c r="DO209" i="1"/>
  <c r="DM331" i="1"/>
  <c r="GO331" i="1"/>
  <c r="DO444" i="1"/>
  <c r="GQ444" i="1"/>
  <c r="GN48" i="1"/>
  <c r="DL48" i="1"/>
  <c r="GP176" i="1"/>
  <c r="DN176" i="1"/>
  <c r="DM436" i="1"/>
  <c r="GO436" i="1"/>
  <c r="GP441" i="1"/>
  <c r="DN441" i="1"/>
  <c r="GP356" i="1"/>
  <c r="DN356" i="1"/>
  <c r="GO180" i="1"/>
  <c r="DM180" i="1"/>
  <c r="GN213" i="1"/>
  <c r="DL213" i="1"/>
  <c r="GQ57" i="1"/>
  <c r="DO57" i="1"/>
  <c r="DN147" i="1"/>
  <c r="GP147" i="1"/>
  <c r="DM434" i="1"/>
  <c r="GO434" i="1"/>
  <c r="GQ118" i="1"/>
  <c r="DO118" i="1"/>
  <c r="DN237" i="1"/>
  <c r="GP237" i="1"/>
  <c r="DM263" i="1"/>
  <c r="GO263" i="1"/>
  <c r="DL143" i="1"/>
  <c r="GN143" i="1"/>
  <c r="DL440" i="1"/>
  <c r="GN440" i="1"/>
  <c r="DO38" i="1"/>
  <c r="GQ38" i="1"/>
  <c r="DL437" i="1"/>
  <c r="GN437" i="1"/>
  <c r="GN435" i="1"/>
  <c r="DL435" i="1"/>
  <c r="DO445" i="1"/>
  <c r="GQ445" i="1"/>
  <c r="GN439" i="1"/>
  <c r="DL439" i="1"/>
  <c r="DM9" i="1"/>
  <c r="GO9" i="1"/>
  <c r="GP433" i="1"/>
  <c r="IA433" i="1" s="1"/>
  <c r="DN433" i="1"/>
  <c r="DL446" i="1"/>
  <c r="GN446" i="1"/>
  <c r="GO190" i="1"/>
  <c r="DM190" i="1"/>
  <c r="GN130" i="1"/>
  <c r="DL130" i="1"/>
  <c r="DN303" i="1"/>
  <c r="GP303" i="1"/>
  <c r="IA303" i="1" s="1"/>
  <c r="DL51" i="1"/>
  <c r="GN51" i="1"/>
  <c r="DN31" i="1"/>
  <c r="GP31" i="1"/>
  <c r="GN442" i="1"/>
  <c r="DL442" i="1"/>
  <c r="GQ170" i="1" l="1"/>
  <c r="DO170" i="1"/>
  <c r="GP425" i="1"/>
  <c r="IA425" i="1" s="1"/>
  <c r="DN425" i="1"/>
  <c r="DO427" i="1"/>
  <c r="GQ427" i="1"/>
  <c r="DO122" i="1"/>
  <c r="GQ122" i="1"/>
  <c r="GP177" i="1"/>
  <c r="DN177" i="1"/>
  <c r="DN449" i="1"/>
  <c r="GP449" i="1"/>
  <c r="DO448" i="1"/>
  <c r="GQ448" i="1"/>
  <c r="GR95" i="1"/>
  <c r="DP95" i="1"/>
  <c r="GQ69" i="1"/>
  <c r="DO69" i="1"/>
  <c r="DP156" i="1"/>
  <c r="GR156" i="1"/>
  <c r="GR451" i="1"/>
  <c r="DP451" i="1"/>
  <c r="GS428" i="1"/>
  <c r="DQ428" i="1"/>
  <c r="DN50" i="1"/>
  <c r="GP50" i="1"/>
  <c r="GQ316" i="1"/>
  <c r="DO316" i="1"/>
  <c r="DN359" i="1"/>
  <c r="GP359" i="1"/>
  <c r="IA359" i="1" s="1"/>
  <c r="DP452" i="1"/>
  <c r="GR452" i="1"/>
  <c r="DN197" i="1"/>
  <c r="GP197" i="1"/>
  <c r="DP243" i="1"/>
  <c r="GR243" i="1"/>
  <c r="DQ430" i="1"/>
  <c r="GS430" i="1"/>
  <c r="DN431" i="1"/>
  <c r="GP431" i="1"/>
  <c r="IA431" i="1" s="1"/>
  <c r="GR447" i="1"/>
  <c r="DP447" i="1"/>
  <c r="DQ301" i="1"/>
  <c r="GS301" i="1"/>
  <c r="DO119" i="1"/>
  <c r="GQ119" i="1"/>
  <c r="GP455" i="1"/>
  <c r="DN455" i="1"/>
  <c r="DO450" i="1"/>
  <c r="GQ450" i="1"/>
  <c r="DN164" i="1"/>
  <c r="GP164" i="1"/>
  <c r="GQ114" i="1"/>
  <c r="DO114" i="1"/>
  <c r="DN107" i="1"/>
  <c r="GP107" i="1"/>
  <c r="DP15" i="1"/>
  <c r="GR15" i="1"/>
  <c r="DP429" i="1"/>
  <c r="GR429" i="1"/>
  <c r="DN454" i="1"/>
  <c r="GP454" i="1"/>
  <c r="DQ262" i="1"/>
  <c r="GS262" i="1"/>
  <c r="DO276" i="1"/>
  <c r="GQ276" i="1"/>
  <c r="DQ171" i="1"/>
  <c r="GS171" i="1"/>
  <c r="GQ432" i="1"/>
  <c r="DO432" i="1"/>
  <c r="GQ453" i="1"/>
  <c r="DO453" i="1"/>
  <c r="DP185" i="1"/>
  <c r="GR185" i="1"/>
  <c r="GO438" i="1"/>
  <c r="DM438" i="1"/>
  <c r="GO106" i="1"/>
  <c r="DM106" i="1"/>
  <c r="GQ443" i="1"/>
  <c r="DO443" i="1"/>
  <c r="DM173" i="1"/>
  <c r="GO173" i="1"/>
  <c r="DO303" i="1"/>
  <c r="GQ303" i="1"/>
  <c r="GR445" i="1"/>
  <c r="DP445" i="1"/>
  <c r="DM143" i="1"/>
  <c r="GO143" i="1"/>
  <c r="DN434" i="1"/>
  <c r="GP434" i="1"/>
  <c r="DN436" i="1"/>
  <c r="GP436" i="1"/>
  <c r="IA436" i="1" s="1"/>
  <c r="DN331" i="1"/>
  <c r="GP331" i="1"/>
  <c r="GQ31" i="1"/>
  <c r="DO31" i="1"/>
  <c r="GO130" i="1"/>
  <c r="DM130" i="1"/>
  <c r="DO433" i="1"/>
  <c r="GQ433" i="1"/>
  <c r="DM435" i="1"/>
  <c r="GO435" i="1"/>
  <c r="GQ176" i="1"/>
  <c r="DO176" i="1"/>
  <c r="DP209" i="1"/>
  <c r="GR209" i="1"/>
  <c r="GP263" i="1"/>
  <c r="DN263" i="1"/>
  <c r="GQ147" i="1"/>
  <c r="DO147" i="1"/>
  <c r="DM442" i="1"/>
  <c r="GO442" i="1"/>
  <c r="DN190" i="1"/>
  <c r="GP190" i="1"/>
  <c r="IA190" i="1" s="1"/>
  <c r="GR38" i="1"/>
  <c r="DP38" i="1"/>
  <c r="DP57" i="1"/>
  <c r="GR57" i="1"/>
  <c r="DO356" i="1"/>
  <c r="GQ356" i="1"/>
  <c r="DM48" i="1"/>
  <c r="GO48" i="1"/>
  <c r="DN9" i="1"/>
  <c r="GP9" i="1"/>
  <c r="DM437" i="1"/>
  <c r="GO437" i="1"/>
  <c r="GQ237" i="1"/>
  <c r="DO237" i="1"/>
  <c r="DM439" i="1"/>
  <c r="GO439" i="1"/>
  <c r="GR118" i="1"/>
  <c r="DP118" i="1"/>
  <c r="GO213" i="1"/>
  <c r="DM213" i="1"/>
  <c r="GQ441" i="1"/>
  <c r="DO441" i="1"/>
  <c r="GO51" i="1"/>
  <c r="DM51" i="1"/>
  <c r="DM446" i="1"/>
  <c r="GO446" i="1"/>
  <c r="DM440" i="1"/>
  <c r="GO440" i="1"/>
  <c r="GR444" i="1"/>
  <c r="DP444" i="1"/>
  <c r="GP180" i="1"/>
  <c r="DN180" i="1"/>
  <c r="DP170" i="1" l="1"/>
  <c r="GR170" i="1"/>
  <c r="DO425" i="1"/>
  <c r="GQ425" i="1"/>
  <c r="DO449" i="1"/>
  <c r="GQ449" i="1"/>
  <c r="GR69" i="1"/>
  <c r="DP69" i="1"/>
  <c r="DO177" i="1"/>
  <c r="GQ177" i="1"/>
  <c r="DQ95" i="1"/>
  <c r="GS95" i="1"/>
  <c r="DP122" i="1"/>
  <c r="GR122" i="1"/>
  <c r="GR448" i="1"/>
  <c r="DP448" i="1"/>
  <c r="GR427" i="1"/>
  <c r="DP427" i="1"/>
  <c r="DQ156" i="1"/>
  <c r="GS156" i="1"/>
  <c r="GQ455" i="1"/>
  <c r="DO455" i="1"/>
  <c r="GT262" i="1"/>
  <c r="DR262" i="1"/>
  <c r="DQ429" i="1"/>
  <c r="GS429" i="1"/>
  <c r="GQ431" i="1"/>
  <c r="DO431" i="1"/>
  <c r="DQ452" i="1"/>
  <c r="GS452" i="1"/>
  <c r="DO454" i="1"/>
  <c r="GQ454" i="1"/>
  <c r="DO164" i="1"/>
  <c r="GQ164" i="1"/>
  <c r="DP119" i="1"/>
  <c r="GR119" i="1"/>
  <c r="DR430" i="1"/>
  <c r="GT430" i="1"/>
  <c r="GQ359" i="1"/>
  <c r="DO359" i="1"/>
  <c r="GQ50" i="1"/>
  <c r="DO50" i="1"/>
  <c r="DP316" i="1"/>
  <c r="GR316" i="1"/>
  <c r="DQ451" i="1"/>
  <c r="GS451" i="1"/>
  <c r="DQ185" i="1"/>
  <c r="GS185" i="1"/>
  <c r="DR171" i="1"/>
  <c r="GT171" i="1"/>
  <c r="GQ107" i="1"/>
  <c r="DO107" i="1"/>
  <c r="DP450" i="1"/>
  <c r="GR450" i="1"/>
  <c r="GT301" i="1"/>
  <c r="DR301" i="1"/>
  <c r="DQ243" i="1"/>
  <c r="GS243" i="1"/>
  <c r="GR276" i="1"/>
  <c r="DP276" i="1"/>
  <c r="DO197" i="1"/>
  <c r="GQ197" i="1"/>
  <c r="DR428" i="1"/>
  <c r="GT428" i="1"/>
  <c r="DQ15" i="1"/>
  <c r="GS15" i="1"/>
  <c r="DP453" i="1"/>
  <c r="GR453" i="1"/>
  <c r="GR432" i="1"/>
  <c r="DP432" i="1"/>
  <c r="GR114" i="1"/>
  <c r="DP114" i="1"/>
  <c r="DQ447" i="1"/>
  <c r="GS447" i="1"/>
  <c r="GP438" i="1"/>
  <c r="IA438" i="1" s="1"/>
  <c r="DN438" i="1"/>
  <c r="DN173" i="1"/>
  <c r="GP173" i="1"/>
  <c r="DP443" i="1"/>
  <c r="GR443" i="1"/>
  <c r="DN106" i="1"/>
  <c r="GP106" i="1"/>
  <c r="IA106" i="1" s="1"/>
  <c r="DP31" i="1"/>
  <c r="GR31" i="1"/>
  <c r="GR441" i="1"/>
  <c r="DP441" i="1"/>
  <c r="DN48" i="1"/>
  <c r="GP48" i="1"/>
  <c r="DO190" i="1"/>
  <c r="GQ190" i="1"/>
  <c r="GP143" i="1"/>
  <c r="DN143" i="1"/>
  <c r="DN439" i="1"/>
  <c r="GP439" i="1"/>
  <c r="DO263" i="1"/>
  <c r="GQ263" i="1"/>
  <c r="DN440" i="1"/>
  <c r="GP440" i="1"/>
  <c r="DP237" i="1"/>
  <c r="GR237" i="1"/>
  <c r="GS445" i="1"/>
  <c r="DQ445" i="1"/>
  <c r="DN213" i="1"/>
  <c r="GP213" i="1"/>
  <c r="DP356" i="1"/>
  <c r="GR356" i="1"/>
  <c r="GP442" i="1"/>
  <c r="DN442" i="1"/>
  <c r="GP435" i="1"/>
  <c r="DN435" i="1"/>
  <c r="GQ331" i="1"/>
  <c r="DO331" i="1"/>
  <c r="GS118" i="1"/>
  <c r="DQ118" i="1"/>
  <c r="GP437" i="1"/>
  <c r="DN437" i="1"/>
  <c r="DQ57" i="1"/>
  <c r="GS57" i="1"/>
  <c r="DQ209" i="1"/>
  <c r="GS209" i="1"/>
  <c r="GR433" i="1"/>
  <c r="DP433" i="1"/>
  <c r="GQ436" i="1"/>
  <c r="DO436" i="1"/>
  <c r="GQ180" i="1"/>
  <c r="DO180" i="1"/>
  <c r="DN446" i="1"/>
  <c r="GP446" i="1"/>
  <c r="IA446" i="1" s="1"/>
  <c r="GS38" i="1"/>
  <c r="DQ38" i="1"/>
  <c r="GR147" i="1"/>
  <c r="DP147" i="1"/>
  <c r="GR176" i="1"/>
  <c r="DP176" i="1"/>
  <c r="DN130" i="1"/>
  <c r="GP130" i="1"/>
  <c r="DQ444" i="1"/>
  <c r="GS444" i="1"/>
  <c r="GP51" i="1"/>
  <c r="IA51" i="1" s="1"/>
  <c r="DN51" i="1"/>
  <c r="DO9" i="1"/>
  <c r="GQ9" i="1"/>
  <c r="DO434" i="1"/>
  <c r="GQ434" i="1"/>
  <c r="GR303" i="1"/>
  <c r="DP303" i="1"/>
  <c r="GS170" i="1" l="1"/>
  <c r="DQ170" i="1"/>
  <c r="DP425" i="1"/>
  <c r="GR425" i="1"/>
  <c r="GT95" i="1"/>
  <c r="DR95" i="1"/>
  <c r="GS427" i="1"/>
  <c r="DQ427" i="1"/>
  <c r="GR177" i="1"/>
  <c r="DP177" i="1"/>
  <c r="GS448" i="1"/>
  <c r="DQ448" i="1"/>
  <c r="GS69" i="1"/>
  <c r="DQ69" i="1"/>
  <c r="DQ122" i="1"/>
  <c r="GS122" i="1"/>
  <c r="GR449" i="1"/>
  <c r="DP449" i="1"/>
  <c r="GT447" i="1"/>
  <c r="DR447" i="1"/>
  <c r="GS114" i="1"/>
  <c r="DQ114" i="1"/>
  <c r="DR15" i="1"/>
  <c r="GT15" i="1"/>
  <c r="GT243" i="1"/>
  <c r="DR243" i="1"/>
  <c r="GU171" i="1"/>
  <c r="IA171" i="1" s="1"/>
  <c r="DS171" i="1"/>
  <c r="DQ316" i="1"/>
  <c r="GS316" i="1"/>
  <c r="GR454" i="1"/>
  <c r="DP454" i="1"/>
  <c r="GS453" i="1"/>
  <c r="DQ453" i="1"/>
  <c r="GR359" i="1"/>
  <c r="DP359" i="1"/>
  <c r="DQ432" i="1"/>
  <c r="GS432" i="1"/>
  <c r="GU301" i="1"/>
  <c r="DS301" i="1"/>
  <c r="GT451" i="1"/>
  <c r="DR451" i="1"/>
  <c r="DR156" i="1"/>
  <c r="GT156" i="1"/>
  <c r="GU430" i="1"/>
  <c r="DS430" i="1"/>
  <c r="GT429" i="1"/>
  <c r="DR429" i="1"/>
  <c r="DP50" i="1"/>
  <c r="GR50" i="1"/>
  <c r="GU262" i="1"/>
  <c r="DS262" i="1"/>
  <c r="GR455" i="1"/>
  <c r="DP455" i="1"/>
  <c r="GR164" i="1"/>
  <c r="DP164" i="1"/>
  <c r="GU428" i="1"/>
  <c r="DS428" i="1"/>
  <c r="GR197" i="1"/>
  <c r="DP197" i="1"/>
  <c r="GS450" i="1"/>
  <c r="DQ450" i="1"/>
  <c r="GT185" i="1"/>
  <c r="DR185" i="1"/>
  <c r="GS119" i="1"/>
  <c r="DQ119" i="1"/>
  <c r="DR452" i="1"/>
  <c r="GT452" i="1"/>
  <c r="GS276" i="1"/>
  <c r="DQ276" i="1"/>
  <c r="DP107" i="1"/>
  <c r="GR107" i="1"/>
  <c r="GR431" i="1"/>
  <c r="DP431" i="1"/>
  <c r="GQ438" i="1"/>
  <c r="DO438" i="1"/>
  <c r="GQ106" i="1"/>
  <c r="DO106" i="1"/>
  <c r="DQ443" i="1"/>
  <c r="GS443" i="1"/>
  <c r="GQ173" i="1"/>
  <c r="DO173" i="1"/>
  <c r="DO213" i="1"/>
  <c r="GQ213" i="1"/>
  <c r="DQ237" i="1"/>
  <c r="GS237" i="1"/>
  <c r="GS31" i="1"/>
  <c r="DQ31" i="1"/>
  <c r="GS303" i="1"/>
  <c r="DQ303" i="1"/>
  <c r="GT38" i="1"/>
  <c r="DR38" i="1"/>
  <c r="GR436" i="1"/>
  <c r="DP436" i="1"/>
  <c r="DO435" i="1"/>
  <c r="GQ435" i="1"/>
  <c r="GT444" i="1"/>
  <c r="DR444" i="1"/>
  <c r="DR57" i="1"/>
  <c r="GT57" i="1"/>
  <c r="DO440" i="1"/>
  <c r="GQ440" i="1"/>
  <c r="DP190" i="1"/>
  <c r="GR190" i="1"/>
  <c r="DQ433" i="1"/>
  <c r="GS433" i="1"/>
  <c r="DO437" i="1"/>
  <c r="GQ437" i="1"/>
  <c r="DO442" i="1"/>
  <c r="GQ442" i="1"/>
  <c r="GT445" i="1"/>
  <c r="DR445" i="1"/>
  <c r="DP434" i="1"/>
  <c r="GR434" i="1"/>
  <c r="GQ446" i="1"/>
  <c r="DO446" i="1"/>
  <c r="DP263" i="1"/>
  <c r="GR263" i="1"/>
  <c r="GS176" i="1"/>
  <c r="DQ176" i="1"/>
  <c r="GT118" i="1"/>
  <c r="DR118" i="1"/>
  <c r="DQ441" i="1"/>
  <c r="GS441" i="1"/>
  <c r="DO130" i="1"/>
  <c r="GQ130" i="1"/>
  <c r="GQ48" i="1"/>
  <c r="DO48" i="1"/>
  <c r="GR9" i="1"/>
  <c r="DP9" i="1"/>
  <c r="DR209" i="1"/>
  <c r="GT209" i="1"/>
  <c r="GS356" i="1"/>
  <c r="DQ356" i="1"/>
  <c r="GQ439" i="1"/>
  <c r="DO439" i="1"/>
  <c r="GQ51" i="1"/>
  <c r="DO51" i="1"/>
  <c r="GS147" i="1"/>
  <c r="DQ147" i="1"/>
  <c r="DP180" i="1"/>
  <c r="GR180" i="1"/>
  <c r="DP331" i="1"/>
  <c r="GR331" i="1"/>
  <c r="GQ143" i="1"/>
  <c r="DO143" i="1"/>
  <c r="DR170" i="1" l="1"/>
  <c r="GT170" i="1"/>
  <c r="DQ425" i="1"/>
  <c r="GS425" i="1"/>
  <c r="DQ449" i="1"/>
  <c r="GS449" i="1"/>
  <c r="DQ177" i="1"/>
  <c r="GS177" i="1"/>
  <c r="DR448" i="1"/>
  <c r="GT448" i="1"/>
  <c r="GT427" i="1"/>
  <c r="DR427" i="1"/>
  <c r="DR122" i="1"/>
  <c r="GT122" i="1"/>
  <c r="DR69" i="1"/>
  <c r="GT69" i="1"/>
  <c r="DS95" i="1"/>
  <c r="GU95" i="1"/>
  <c r="DR450" i="1"/>
  <c r="GT450" i="1"/>
  <c r="DQ359" i="1"/>
  <c r="GS359" i="1"/>
  <c r="DQ107" i="1"/>
  <c r="GS107" i="1"/>
  <c r="GU156" i="1"/>
  <c r="DS156" i="1"/>
  <c r="DR432" i="1"/>
  <c r="GT432" i="1"/>
  <c r="DS243" i="1"/>
  <c r="GU243" i="1"/>
  <c r="IA243" i="1" s="1"/>
  <c r="DR276" i="1"/>
  <c r="GT276" i="1"/>
  <c r="DQ197" i="1"/>
  <c r="GS197" i="1"/>
  <c r="DT428" i="1"/>
  <c r="GV428" i="1"/>
  <c r="DS451" i="1"/>
  <c r="GU451" i="1"/>
  <c r="IA451" i="1" s="1"/>
  <c r="DQ454" i="1"/>
  <c r="GS454" i="1"/>
  <c r="GU452" i="1"/>
  <c r="IA452" i="1" s="1"/>
  <c r="DS452" i="1"/>
  <c r="DQ164" i="1"/>
  <c r="GS164" i="1"/>
  <c r="GV301" i="1"/>
  <c r="DT301" i="1"/>
  <c r="DR453" i="1"/>
  <c r="GT453" i="1"/>
  <c r="GT114" i="1"/>
  <c r="DR114" i="1"/>
  <c r="GU15" i="1"/>
  <c r="DS15" i="1"/>
  <c r="DR316" i="1"/>
  <c r="GT316" i="1"/>
  <c r="DT262" i="1"/>
  <c r="GV262" i="1"/>
  <c r="DQ50" i="1"/>
  <c r="GS50" i="1"/>
  <c r="DR119" i="1"/>
  <c r="GT119" i="1"/>
  <c r="DS429" i="1"/>
  <c r="GU429" i="1"/>
  <c r="GS431" i="1"/>
  <c r="DQ431" i="1"/>
  <c r="GU185" i="1"/>
  <c r="DS185" i="1"/>
  <c r="DQ455" i="1"/>
  <c r="GS455" i="1"/>
  <c r="GV430" i="1"/>
  <c r="DT430" i="1"/>
  <c r="DT171" i="1"/>
  <c r="GV171" i="1"/>
  <c r="DS447" i="1"/>
  <c r="GU447" i="1"/>
  <c r="GR438" i="1"/>
  <c r="DP438" i="1"/>
  <c r="GR173" i="1"/>
  <c r="DP173" i="1"/>
  <c r="DR443" i="1"/>
  <c r="GT443" i="1"/>
  <c r="GR106" i="1"/>
  <c r="DP106" i="1"/>
  <c r="DS209" i="1"/>
  <c r="GU209" i="1"/>
  <c r="DQ190" i="1"/>
  <c r="GS190" i="1"/>
  <c r="GR213" i="1"/>
  <c r="DP213" i="1"/>
  <c r="DP143" i="1"/>
  <c r="GR143" i="1"/>
  <c r="DP51" i="1"/>
  <c r="GR51" i="1"/>
  <c r="GS9" i="1"/>
  <c r="DQ9" i="1"/>
  <c r="GT303" i="1"/>
  <c r="DR303" i="1"/>
  <c r="GS263" i="1"/>
  <c r="DQ263" i="1"/>
  <c r="DP442" i="1"/>
  <c r="GR442" i="1"/>
  <c r="GR440" i="1"/>
  <c r="DP440" i="1"/>
  <c r="GT441" i="1"/>
  <c r="DR441" i="1"/>
  <c r="GR439" i="1"/>
  <c r="DP439" i="1"/>
  <c r="GR48" i="1"/>
  <c r="DP48" i="1"/>
  <c r="DS118" i="1"/>
  <c r="GU118" i="1"/>
  <c r="IA118" i="1" s="1"/>
  <c r="GR446" i="1"/>
  <c r="DP446" i="1"/>
  <c r="DR31" i="1"/>
  <c r="GT31" i="1"/>
  <c r="GR437" i="1"/>
  <c r="DP437" i="1"/>
  <c r="GT356" i="1"/>
  <c r="DR356" i="1"/>
  <c r="DS444" i="1"/>
  <c r="GU444" i="1"/>
  <c r="IA444" i="1" s="1"/>
  <c r="GS436" i="1"/>
  <c r="DQ436" i="1"/>
  <c r="DS57" i="1"/>
  <c r="GU57" i="1"/>
  <c r="GS180" i="1"/>
  <c r="DQ180" i="1"/>
  <c r="GR130" i="1"/>
  <c r="DP130" i="1"/>
  <c r="GS434" i="1"/>
  <c r="DQ434" i="1"/>
  <c r="GT433" i="1"/>
  <c r="DR433" i="1"/>
  <c r="GT237" i="1"/>
  <c r="DR237" i="1"/>
  <c r="GS331" i="1"/>
  <c r="DQ331" i="1"/>
  <c r="GR435" i="1"/>
  <c r="DP435" i="1"/>
  <c r="GT147" i="1"/>
  <c r="DR147" i="1"/>
  <c r="GT176" i="1"/>
  <c r="DR176" i="1"/>
  <c r="DS445" i="1"/>
  <c r="GU445" i="1"/>
  <c r="IA445" i="1" s="1"/>
  <c r="DS38" i="1"/>
  <c r="GU38" i="1"/>
  <c r="GU170" i="1" l="1"/>
  <c r="DS170" i="1"/>
  <c r="GT425" i="1"/>
  <c r="DR425" i="1"/>
  <c r="DS427" i="1"/>
  <c r="GU427" i="1"/>
  <c r="GV95" i="1"/>
  <c r="DT95" i="1"/>
  <c r="DS448" i="1"/>
  <c r="GU448" i="1"/>
  <c r="GU69" i="1"/>
  <c r="IA69" i="1" s="1"/>
  <c r="DS69" i="1"/>
  <c r="DR177" i="1"/>
  <c r="GT177" i="1"/>
  <c r="DS122" i="1"/>
  <c r="GU122" i="1"/>
  <c r="GT449" i="1"/>
  <c r="DR449" i="1"/>
  <c r="DS114" i="1"/>
  <c r="GU114" i="1"/>
  <c r="DT452" i="1"/>
  <c r="GV452" i="1"/>
  <c r="DT156" i="1"/>
  <c r="GV156" i="1"/>
  <c r="GT50" i="1"/>
  <c r="DR50" i="1"/>
  <c r="DR197" i="1"/>
  <c r="GT197" i="1"/>
  <c r="GW430" i="1"/>
  <c r="DU430" i="1"/>
  <c r="DR431" i="1"/>
  <c r="GT431" i="1"/>
  <c r="DU262" i="1"/>
  <c r="GW262" i="1"/>
  <c r="GU453" i="1"/>
  <c r="DS453" i="1"/>
  <c r="DR454" i="1"/>
  <c r="GT454" i="1"/>
  <c r="DS276" i="1"/>
  <c r="GU276" i="1"/>
  <c r="GU432" i="1"/>
  <c r="DS432" i="1"/>
  <c r="GT107" i="1"/>
  <c r="DR107" i="1"/>
  <c r="DT15" i="1"/>
  <c r="GV15" i="1"/>
  <c r="GW171" i="1"/>
  <c r="DU171" i="1"/>
  <c r="DU301" i="1"/>
  <c r="GW301" i="1"/>
  <c r="GT455" i="1"/>
  <c r="DR455" i="1"/>
  <c r="GV429" i="1"/>
  <c r="DT429" i="1"/>
  <c r="GV451" i="1"/>
  <c r="DT451" i="1"/>
  <c r="DR359" i="1"/>
  <c r="GT359" i="1"/>
  <c r="DT185" i="1"/>
  <c r="GV185" i="1"/>
  <c r="GV447" i="1"/>
  <c r="DT447" i="1"/>
  <c r="GU119" i="1"/>
  <c r="DS119" i="1"/>
  <c r="GU316" i="1"/>
  <c r="DS316" i="1"/>
  <c r="DR164" i="1"/>
  <c r="GT164" i="1"/>
  <c r="DU428" i="1"/>
  <c r="GW428" i="1"/>
  <c r="DT243" i="1"/>
  <c r="GV243" i="1"/>
  <c r="DS450" i="1"/>
  <c r="GU450" i="1"/>
  <c r="DQ438" i="1"/>
  <c r="GS438" i="1"/>
  <c r="GS106" i="1"/>
  <c r="DQ106" i="1"/>
  <c r="GU443" i="1"/>
  <c r="DS443" i="1"/>
  <c r="GS173" i="1"/>
  <c r="DQ173" i="1"/>
  <c r="DQ437" i="1"/>
  <c r="GS437" i="1"/>
  <c r="DQ48" i="1"/>
  <c r="GS48" i="1"/>
  <c r="GS51" i="1"/>
  <c r="DQ51" i="1"/>
  <c r="DQ435" i="1"/>
  <c r="GS435" i="1"/>
  <c r="GV38" i="1"/>
  <c r="DT38" i="1"/>
  <c r="GV57" i="1"/>
  <c r="DT57" i="1"/>
  <c r="GS442" i="1"/>
  <c r="DQ442" i="1"/>
  <c r="DQ143" i="1"/>
  <c r="GS143" i="1"/>
  <c r="DT118" i="1"/>
  <c r="GV118" i="1"/>
  <c r="DT209" i="1"/>
  <c r="GV209" i="1"/>
  <c r="DR434" i="1"/>
  <c r="GT434" i="1"/>
  <c r="DR331" i="1"/>
  <c r="GT331" i="1"/>
  <c r="DR436" i="1"/>
  <c r="GT436" i="1"/>
  <c r="GS439" i="1"/>
  <c r="DQ439" i="1"/>
  <c r="GT263" i="1"/>
  <c r="DR263" i="1"/>
  <c r="DQ213" i="1"/>
  <c r="GS213" i="1"/>
  <c r="GS130" i="1"/>
  <c r="DQ130" i="1"/>
  <c r="GS446" i="1"/>
  <c r="DQ446" i="1"/>
  <c r="GT9" i="1"/>
  <c r="DR9" i="1"/>
  <c r="GU31" i="1"/>
  <c r="DS31" i="1"/>
  <c r="DS176" i="1"/>
  <c r="GU176" i="1"/>
  <c r="IA176" i="1" s="1"/>
  <c r="GU237" i="1"/>
  <c r="IA237" i="1" s="1"/>
  <c r="DS237" i="1"/>
  <c r="GV444" i="1"/>
  <c r="DT444" i="1"/>
  <c r="DR190" i="1"/>
  <c r="GT190" i="1"/>
  <c r="DT445" i="1"/>
  <c r="GV445" i="1"/>
  <c r="DS441" i="1"/>
  <c r="GU441" i="1"/>
  <c r="IA441" i="1" s="1"/>
  <c r="GU147" i="1"/>
  <c r="IA147" i="1" s="1"/>
  <c r="DS147" i="1"/>
  <c r="DS433" i="1"/>
  <c r="GU433" i="1"/>
  <c r="DR180" i="1"/>
  <c r="GT180" i="1"/>
  <c r="GU356" i="1"/>
  <c r="IA356" i="1" s="1"/>
  <c r="DS356" i="1"/>
  <c r="GS440" i="1"/>
  <c r="DQ440" i="1"/>
  <c r="DS303" i="1"/>
  <c r="GU303" i="1"/>
  <c r="DT170" i="1" l="1"/>
  <c r="GV170" i="1"/>
  <c r="DS425" i="1"/>
  <c r="GU425" i="1"/>
  <c r="DT69" i="1"/>
  <c r="GV69" i="1"/>
  <c r="DS449" i="1"/>
  <c r="GU449" i="1"/>
  <c r="DT448" i="1"/>
  <c r="GV448" i="1"/>
  <c r="DU95" i="1"/>
  <c r="GW95" i="1"/>
  <c r="GV122" i="1"/>
  <c r="DT122" i="1"/>
  <c r="DS177" i="1"/>
  <c r="GU177" i="1"/>
  <c r="GV427" i="1"/>
  <c r="DT427" i="1"/>
  <c r="DT119" i="1"/>
  <c r="GV119" i="1"/>
  <c r="GW451" i="1"/>
  <c r="DU451" i="1"/>
  <c r="DV171" i="1"/>
  <c r="GX171" i="1"/>
  <c r="GV432" i="1"/>
  <c r="DT432" i="1"/>
  <c r="GW156" i="1"/>
  <c r="DU156" i="1"/>
  <c r="DU447" i="1"/>
  <c r="GW447" i="1"/>
  <c r="GW429" i="1"/>
  <c r="DU429" i="1"/>
  <c r="DV428" i="1"/>
  <c r="GX428" i="1"/>
  <c r="GW185" i="1"/>
  <c r="DU185" i="1"/>
  <c r="DT276" i="1"/>
  <c r="GV276" i="1"/>
  <c r="DV262" i="1"/>
  <c r="GX262" i="1"/>
  <c r="DS197" i="1"/>
  <c r="GU197" i="1"/>
  <c r="DU452" i="1"/>
  <c r="GW452" i="1"/>
  <c r="DU243" i="1"/>
  <c r="GW243" i="1"/>
  <c r="GU455" i="1"/>
  <c r="IA455" i="1" s="1"/>
  <c r="DS455" i="1"/>
  <c r="GU50" i="1"/>
  <c r="DS50" i="1"/>
  <c r="DS164" i="1"/>
  <c r="GU164" i="1"/>
  <c r="GU359" i="1"/>
  <c r="DS359" i="1"/>
  <c r="DU15" i="1"/>
  <c r="GW15" i="1"/>
  <c r="DS454" i="1"/>
  <c r="GU454" i="1"/>
  <c r="GU431" i="1"/>
  <c r="DS431" i="1"/>
  <c r="DT114" i="1"/>
  <c r="GV114" i="1"/>
  <c r="GV316" i="1"/>
  <c r="DT316" i="1"/>
  <c r="GU107" i="1"/>
  <c r="DS107" i="1"/>
  <c r="GV453" i="1"/>
  <c r="DT453" i="1"/>
  <c r="GX430" i="1"/>
  <c r="DV430" i="1"/>
  <c r="DT450" i="1"/>
  <c r="GV450" i="1"/>
  <c r="DV301" i="1"/>
  <c r="GX301" i="1"/>
  <c r="DR438" i="1"/>
  <c r="GT438" i="1"/>
  <c r="GV443" i="1"/>
  <c r="DT443" i="1"/>
  <c r="GT106" i="1"/>
  <c r="DR106" i="1"/>
  <c r="GT173" i="1"/>
  <c r="DR173" i="1"/>
  <c r="GT446" i="1"/>
  <c r="DR446" i="1"/>
  <c r="GU263" i="1"/>
  <c r="IA263" i="1" s="1"/>
  <c r="DS263" i="1"/>
  <c r="DR442" i="1"/>
  <c r="GT442" i="1"/>
  <c r="DR51" i="1"/>
  <c r="GT51" i="1"/>
  <c r="DT433" i="1"/>
  <c r="GV433" i="1"/>
  <c r="GU434" i="1"/>
  <c r="DS434" i="1"/>
  <c r="DT303" i="1"/>
  <c r="GV303" i="1"/>
  <c r="DU445" i="1"/>
  <c r="GW445" i="1"/>
  <c r="DT176" i="1"/>
  <c r="GV176" i="1"/>
  <c r="GT440" i="1"/>
  <c r="DR440" i="1"/>
  <c r="DT147" i="1"/>
  <c r="GV147" i="1"/>
  <c r="DT31" i="1"/>
  <c r="GV31" i="1"/>
  <c r="DR130" i="1"/>
  <c r="GT130" i="1"/>
  <c r="GT439" i="1"/>
  <c r="DR439" i="1"/>
  <c r="DU57" i="1"/>
  <c r="GW57" i="1"/>
  <c r="DU209" i="1"/>
  <c r="GW209" i="1"/>
  <c r="DS9" i="1"/>
  <c r="GU9" i="1"/>
  <c r="DU38" i="1"/>
  <c r="GW38" i="1"/>
  <c r="DS190" i="1"/>
  <c r="GU190" i="1"/>
  <c r="DT356" i="1"/>
  <c r="GV356" i="1"/>
  <c r="DT441" i="1"/>
  <c r="GV441" i="1"/>
  <c r="DR213" i="1"/>
  <c r="GT213" i="1"/>
  <c r="DS436" i="1"/>
  <c r="GU436" i="1"/>
  <c r="DU118" i="1"/>
  <c r="GW118" i="1"/>
  <c r="GT48" i="1"/>
  <c r="DR48" i="1"/>
  <c r="GW444" i="1"/>
  <c r="DU444" i="1"/>
  <c r="GV237" i="1"/>
  <c r="DT237" i="1"/>
  <c r="DS180" i="1"/>
  <c r="GU180" i="1"/>
  <c r="DS331" i="1"/>
  <c r="GU331" i="1"/>
  <c r="IA331" i="1" s="1"/>
  <c r="DR143" i="1"/>
  <c r="GT143" i="1"/>
  <c r="DR435" i="1"/>
  <c r="GT435" i="1"/>
  <c r="DR437" i="1"/>
  <c r="GT437" i="1"/>
  <c r="GW170" i="1" l="1"/>
  <c r="DU170" i="1"/>
  <c r="GV425" i="1"/>
  <c r="DT425" i="1"/>
  <c r="GX95" i="1"/>
  <c r="DV95" i="1"/>
  <c r="DU427" i="1"/>
  <c r="GW427" i="1"/>
  <c r="GW448" i="1"/>
  <c r="DU448" i="1"/>
  <c r="DT177" i="1"/>
  <c r="GV177" i="1"/>
  <c r="DT449" i="1"/>
  <c r="GV449" i="1"/>
  <c r="GW122" i="1"/>
  <c r="DU122" i="1"/>
  <c r="GW69" i="1"/>
  <c r="DU69" i="1"/>
  <c r="GW316" i="1"/>
  <c r="DU316" i="1"/>
  <c r="DT50" i="1"/>
  <c r="GV50" i="1"/>
  <c r="DV156" i="1"/>
  <c r="GX156" i="1"/>
  <c r="GW432" i="1"/>
  <c r="DU432" i="1"/>
  <c r="DW301" i="1"/>
  <c r="GY301" i="1"/>
  <c r="DV15" i="1"/>
  <c r="GX15" i="1"/>
  <c r="GV197" i="1"/>
  <c r="DT197" i="1"/>
  <c r="GY428" i="1"/>
  <c r="DW428" i="1"/>
  <c r="GV359" i="1"/>
  <c r="DT359" i="1"/>
  <c r="GV455" i="1"/>
  <c r="DT455" i="1"/>
  <c r="GY430" i="1"/>
  <c r="DW430" i="1"/>
  <c r="GW114" i="1"/>
  <c r="DU114" i="1"/>
  <c r="GY262" i="1"/>
  <c r="DW262" i="1"/>
  <c r="GY171" i="1"/>
  <c r="DW171" i="1"/>
  <c r="GW453" i="1"/>
  <c r="DU453" i="1"/>
  <c r="GV431" i="1"/>
  <c r="DT431" i="1"/>
  <c r="DV429" i="1"/>
  <c r="GX429" i="1"/>
  <c r="DV451" i="1"/>
  <c r="GX451" i="1"/>
  <c r="GX243" i="1"/>
  <c r="DV243" i="1"/>
  <c r="GW276" i="1"/>
  <c r="DU276" i="1"/>
  <c r="DT107" i="1"/>
  <c r="GV107" i="1"/>
  <c r="GX185" i="1"/>
  <c r="DV185" i="1"/>
  <c r="GW450" i="1"/>
  <c r="DU450" i="1"/>
  <c r="GV454" i="1"/>
  <c r="DT454" i="1"/>
  <c r="GV164" i="1"/>
  <c r="DT164" i="1"/>
  <c r="GX452" i="1"/>
  <c r="DV452" i="1"/>
  <c r="GX447" i="1"/>
  <c r="DV447" i="1"/>
  <c r="DU119" i="1"/>
  <c r="GW119" i="1"/>
  <c r="GU438" i="1"/>
  <c r="DS438" i="1"/>
  <c r="GU173" i="1"/>
  <c r="IA173" i="1" s="1"/>
  <c r="DS173" i="1"/>
  <c r="GU106" i="1"/>
  <c r="DS106" i="1"/>
  <c r="GW443" i="1"/>
  <c r="DU443" i="1"/>
  <c r="GV436" i="1"/>
  <c r="DT436" i="1"/>
  <c r="GV190" i="1"/>
  <c r="DT190" i="1"/>
  <c r="DU31" i="1"/>
  <c r="GW31" i="1"/>
  <c r="DV445" i="1"/>
  <c r="GX445" i="1"/>
  <c r="DS51" i="1"/>
  <c r="GU51" i="1"/>
  <c r="GU435" i="1"/>
  <c r="DS435" i="1"/>
  <c r="GU213" i="1"/>
  <c r="IA213" i="1" s="1"/>
  <c r="DS213" i="1"/>
  <c r="GX38" i="1"/>
  <c r="DV38" i="1"/>
  <c r="GX57" i="1"/>
  <c r="DV57" i="1"/>
  <c r="DU147" i="1"/>
  <c r="GW147" i="1"/>
  <c r="GW303" i="1"/>
  <c r="DU303" i="1"/>
  <c r="DS442" i="1"/>
  <c r="GU442" i="1"/>
  <c r="IA442" i="1" s="1"/>
  <c r="GU48" i="1"/>
  <c r="DS48" i="1"/>
  <c r="DS439" i="1"/>
  <c r="GU439" i="1"/>
  <c r="GU440" i="1"/>
  <c r="IA440" i="1" s="1"/>
  <c r="DS440" i="1"/>
  <c r="GV434" i="1"/>
  <c r="DT434" i="1"/>
  <c r="DT263" i="1"/>
  <c r="GV263" i="1"/>
  <c r="GU143" i="1"/>
  <c r="DS143" i="1"/>
  <c r="DT180" i="1"/>
  <c r="GV180" i="1"/>
  <c r="GW441" i="1"/>
  <c r="DU441" i="1"/>
  <c r="GV9" i="1"/>
  <c r="DT9" i="1"/>
  <c r="GU437" i="1"/>
  <c r="IA437" i="1" s="1"/>
  <c r="DS437" i="1"/>
  <c r="DV444" i="1"/>
  <c r="GX444" i="1"/>
  <c r="DU237" i="1"/>
  <c r="GW237" i="1"/>
  <c r="DS446" i="1"/>
  <c r="GU446" i="1"/>
  <c r="GV331" i="1"/>
  <c r="DT331" i="1"/>
  <c r="DV118" i="1"/>
  <c r="GX118" i="1"/>
  <c r="DU356" i="1"/>
  <c r="GW356" i="1"/>
  <c r="DV209" i="1"/>
  <c r="GX209" i="1"/>
  <c r="DS130" i="1"/>
  <c r="GU130" i="1"/>
  <c r="IA130" i="1" s="1"/>
  <c r="DU176" i="1"/>
  <c r="GW176" i="1"/>
  <c r="GW433" i="1"/>
  <c r="DU433" i="1"/>
  <c r="DV170" i="1" l="1"/>
  <c r="GX170" i="1"/>
  <c r="DU425" i="1"/>
  <c r="GW425" i="1"/>
  <c r="DU177" i="1"/>
  <c r="GW177" i="1"/>
  <c r="GX69" i="1"/>
  <c r="DV69" i="1"/>
  <c r="DV448" i="1"/>
  <c r="GX448" i="1"/>
  <c r="DV122" i="1"/>
  <c r="GX122" i="1"/>
  <c r="GX427" i="1"/>
  <c r="DV427" i="1"/>
  <c r="DW95" i="1"/>
  <c r="GY95" i="1"/>
  <c r="DU449" i="1"/>
  <c r="GW449" i="1"/>
  <c r="DU454" i="1"/>
  <c r="GW454" i="1"/>
  <c r="DU431" i="1"/>
  <c r="GW431" i="1"/>
  <c r="DX430" i="1"/>
  <c r="GZ430" i="1"/>
  <c r="DX428" i="1"/>
  <c r="GZ428" i="1"/>
  <c r="DV432" i="1"/>
  <c r="GX432" i="1"/>
  <c r="DU107" i="1"/>
  <c r="GW107" i="1"/>
  <c r="DW447" i="1"/>
  <c r="GY447" i="1"/>
  <c r="DV450" i="1"/>
  <c r="GX450" i="1"/>
  <c r="DV453" i="1"/>
  <c r="GX453" i="1"/>
  <c r="DX262" i="1"/>
  <c r="GZ262" i="1"/>
  <c r="DU197" i="1"/>
  <c r="GW197" i="1"/>
  <c r="GY156" i="1"/>
  <c r="DW156" i="1"/>
  <c r="DW452" i="1"/>
  <c r="GY452" i="1"/>
  <c r="DV276" i="1"/>
  <c r="GX276" i="1"/>
  <c r="GZ171" i="1"/>
  <c r="DX171" i="1"/>
  <c r="GX114" i="1"/>
  <c r="DV114" i="1"/>
  <c r="DU455" i="1"/>
  <c r="GW455" i="1"/>
  <c r="DW451" i="1"/>
  <c r="GY451" i="1"/>
  <c r="GY15" i="1"/>
  <c r="DW15" i="1"/>
  <c r="DU50" i="1"/>
  <c r="GW50" i="1"/>
  <c r="DU164" i="1"/>
  <c r="GW164" i="1"/>
  <c r="GY185" i="1"/>
  <c r="DW185" i="1"/>
  <c r="DW243" i="1"/>
  <c r="GY243" i="1"/>
  <c r="GW359" i="1"/>
  <c r="DU359" i="1"/>
  <c r="GX316" i="1"/>
  <c r="DV316" i="1"/>
  <c r="GX119" i="1"/>
  <c r="DV119" i="1"/>
  <c r="DW429" i="1"/>
  <c r="GY429" i="1"/>
  <c r="GZ301" i="1"/>
  <c r="DX301" i="1"/>
  <c r="GV438" i="1"/>
  <c r="DT438" i="1"/>
  <c r="DV443" i="1"/>
  <c r="GX443" i="1"/>
  <c r="GV106" i="1"/>
  <c r="DT106" i="1"/>
  <c r="GV173" i="1"/>
  <c r="DT173" i="1"/>
  <c r="DV433" i="1"/>
  <c r="GX433" i="1"/>
  <c r="DW38" i="1"/>
  <c r="GY38" i="1"/>
  <c r="GV442" i="1"/>
  <c r="DT442" i="1"/>
  <c r="DV31" i="1"/>
  <c r="GX31" i="1"/>
  <c r="DT440" i="1"/>
  <c r="GV440" i="1"/>
  <c r="DV303" i="1"/>
  <c r="GX303" i="1"/>
  <c r="GV213" i="1"/>
  <c r="DT213" i="1"/>
  <c r="DU434" i="1"/>
  <c r="GW434" i="1"/>
  <c r="DW444" i="1"/>
  <c r="GY444" i="1"/>
  <c r="GW180" i="1"/>
  <c r="DU180" i="1"/>
  <c r="DU331" i="1"/>
  <c r="GW331" i="1"/>
  <c r="GV437" i="1"/>
  <c r="DT437" i="1"/>
  <c r="DT143" i="1"/>
  <c r="GV143" i="1"/>
  <c r="DT435" i="1"/>
  <c r="GV435" i="1"/>
  <c r="GW190" i="1"/>
  <c r="DU190" i="1"/>
  <c r="DV441" i="1"/>
  <c r="GX441" i="1"/>
  <c r="GV439" i="1"/>
  <c r="DT439" i="1"/>
  <c r="DV147" i="1"/>
  <c r="GX147" i="1"/>
  <c r="DT51" i="1"/>
  <c r="GV51" i="1"/>
  <c r="GX176" i="1"/>
  <c r="DV176" i="1"/>
  <c r="DU9" i="1"/>
  <c r="GW9" i="1"/>
  <c r="GV48" i="1"/>
  <c r="DT48" i="1"/>
  <c r="GY57" i="1"/>
  <c r="DW57" i="1"/>
  <c r="DU436" i="1"/>
  <c r="GW436" i="1"/>
  <c r="GX356" i="1"/>
  <c r="DV356" i="1"/>
  <c r="DV237" i="1"/>
  <c r="GX237" i="1"/>
  <c r="GY118" i="1"/>
  <c r="DW118" i="1"/>
  <c r="GV130" i="1"/>
  <c r="DT130" i="1"/>
  <c r="DW209" i="1"/>
  <c r="GY209" i="1"/>
  <c r="DT446" i="1"/>
  <c r="GV446" i="1"/>
  <c r="DU263" i="1"/>
  <c r="GW263" i="1"/>
  <c r="GY445" i="1"/>
  <c r="DW445" i="1"/>
  <c r="GY170" i="1" l="1"/>
  <c r="DW170" i="1"/>
  <c r="GX425" i="1"/>
  <c r="DV425" i="1"/>
  <c r="DW122" i="1"/>
  <c r="GY122" i="1"/>
  <c r="DV449" i="1"/>
  <c r="GX449" i="1"/>
  <c r="GY448" i="1"/>
  <c r="DW448" i="1"/>
  <c r="DW69" i="1"/>
  <c r="GY69" i="1"/>
  <c r="DX95" i="1"/>
  <c r="GZ95" i="1"/>
  <c r="DW427" i="1"/>
  <c r="GY427" i="1"/>
  <c r="DV177" i="1"/>
  <c r="GX177" i="1"/>
  <c r="DV359" i="1"/>
  <c r="GX359" i="1"/>
  <c r="DV164" i="1"/>
  <c r="GX164" i="1"/>
  <c r="DW276" i="1"/>
  <c r="GY276" i="1"/>
  <c r="GY453" i="1"/>
  <c r="DW453" i="1"/>
  <c r="DY430" i="1"/>
  <c r="HA430" i="1"/>
  <c r="DX429" i="1"/>
  <c r="GZ429" i="1"/>
  <c r="DV50" i="1"/>
  <c r="GX50" i="1"/>
  <c r="DV455" i="1"/>
  <c r="GX455" i="1"/>
  <c r="DX452" i="1"/>
  <c r="GZ452" i="1"/>
  <c r="DV197" i="1"/>
  <c r="GX197" i="1"/>
  <c r="DW450" i="1"/>
  <c r="GY450" i="1"/>
  <c r="DV107" i="1"/>
  <c r="GX107" i="1"/>
  <c r="DV431" i="1"/>
  <c r="GX431" i="1"/>
  <c r="DW119" i="1"/>
  <c r="GY119" i="1"/>
  <c r="DX15" i="1"/>
  <c r="GZ15" i="1"/>
  <c r="GY114" i="1"/>
  <c r="DW114" i="1"/>
  <c r="DX156" i="1"/>
  <c r="GZ156" i="1"/>
  <c r="DX243" i="1"/>
  <c r="GZ243" i="1"/>
  <c r="GZ447" i="1"/>
  <c r="DX447" i="1"/>
  <c r="GY432" i="1"/>
  <c r="DW432" i="1"/>
  <c r="DV454" i="1"/>
  <c r="GX454" i="1"/>
  <c r="DY301" i="1"/>
  <c r="HA301" i="1"/>
  <c r="GY316" i="1"/>
  <c r="DW316" i="1"/>
  <c r="DX185" i="1"/>
  <c r="GZ185" i="1"/>
  <c r="DY171" i="1"/>
  <c r="HA171" i="1"/>
  <c r="GZ451" i="1"/>
  <c r="DX451" i="1"/>
  <c r="DY262" i="1"/>
  <c r="HA262" i="1"/>
  <c r="DY428" i="1"/>
  <c r="HA428" i="1"/>
  <c r="GW438" i="1"/>
  <c r="DU438" i="1"/>
  <c r="GW173" i="1"/>
  <c r="DU173" i="1"/>
  <c r="GW106" i="1"/>
  <c r="DU106" i="1"/>
  <c r="GY443" i="1"/>
  <c r="DW443" i="1"/>
  <c r="GW439" i="1"/>
  <c r="DU439" i="1"/>
  <c r="GW213" i="1"/>
  <c r="DU213" i="1"/>
  <c r="GW442" i="1"/>
  <c r="DU442" i="1"/>
  <c r="DU143" i="1"/>
  <c r="GW143" i="1"/>
  <c r="DX118" i="1"/>
  <c r="GZ118" i="1"/>
  <c r="DU437" i="1"/>
  <c r="GW437" i="1"/>
  <c r="GX180" i="1"/>
  <c r="DV180" i="1"/>
  <c r="DV9" i="1"/>
  <c r="GX9" i="1"/>
  <c r="GY441" i="1"/>
  <c r="DW441" i="1"/>
  <c r="DW303" i="1"/>
  <c r="GY303" i="1"/>
  <c r="DX57" i="1"/>
  <c r="GZ57" i="1"/>
  <c r="DV190" i="1"/>
  <c r="GX190" i="1"/>
  <c r="DU130" i="1"/>
  <c r="GW130" i="1"/>
  <c r="DU446" i="1"/>
  <c r="GW446" i="1"/>
  <c r="GY237" i="1"/>
  <c r="DW237" i="1"/>
  <c r="GW51" i="1"/>
  <c r="DU51" i="1"/>
  <c r="DV331" i="1"/>
  <c r="GX331" i="1"/>
  <c r="DX444" i="1"/>
  <c r="GZ444" i="1"/>
  <c r="DU440" i="1"/>
  <c r="GW440" i="1"/>
  <c r="GZ38" i="1"/>
  <c r="DX38" i="1"/>
  <c r="GX263" i="1"/>
  <c r="DV263" i="1"/>
  <c r="GY356" i="1"/>
  <c r="DW356" i="1"/>
  <c r="DU48" i="1"/>
  <c r="GW48" i="1"/>
  <c r="GZ445" i="1"/>
  <c r="DX445" i="1"/>
  <c r="DV436" i="1"/>
  <c r="GX436" i="1"/>
  <c r="GY176" i="1"/>
  <c r="DW176" i="1"/>
  <c r="DX209" i="1"/>
  <c r="GZ209" i="1"/>
  <c r="DW147" i="1"/>
  <c r="GY147" i="1"/>
  <c r="DU435" i="1"/>
  <c r="GW435" i="1"/>
  <c r="DV434" i="1"/>
  <c r="GX434" i="1"/>
  <c r="GY31" i="1"/>
  <c r="DW31" i="1"/>
  <c r="DW433" i="1"/>
  <c r="GY433" i="1"/>
  <c r="GZ170" i="1" l="1"/>
  <c r="DX170" i="1"/>
  <c r="DW425" i="1"/>
  <c r="GY425" i="1"/>
  <c r="DX69" i="1"/>
  <c r="GZ69" i="1"/>
  <c r="DX448" i="1"/>
  <c r="GZ448" i="1"/>
  <c r="DW177" i="1"/>
  <c r="GY177" i="1"/>
  <c r="GZ427" i="1"/>
  <c r="DX427" i="1"/>
  <c r="DW449" i="1"/>
  <c r="GY449" i="1"/>
  <c r="DY95" i="1"/>
  <c r="HA95" i="1"/>
  <c r="DX122" i="1"/>
  <c r="GZ122" i="1"/>
  <c r="GZ114" i="1"/>
  <c r="DX114" i="1"/>
  <c r="DZ301" i="1"/>
  <c r="HB301" i="1"/>
  <c r="GY107" i="1"/>
  <c r="DW107" i="1"/>
  <c r="GY455" i="1"/>
  <c r="DW455" i="1"/>
  <c r="DZ430" i="1"/>
  <c r="HB430" i="1"/>
  <c r="DX453" i="1"/>
  <c r="GZ453" i="1"/>
  <c r="DZ262" i="1"/>
  <c r="HB262" i="1"/>
  <c r="DZ171" i="1"/>
  <c r="HB171" i="1"/>
  <c r="DW454" i="1"/>
  <c r="GY454" i="1"/>
  <c r="DY243" i="1"/>
  <c r="HA243" i="1"/>
  <c r="DY15" i="1"/>
  <c r="HA15" i="1"/>
  <c r="DX450" i="1"/>
  <c r="GZ450" i="1"/>
  <c r="GY50" i="1"/>
  <c r="DW50" i="1"/>
  <c r="DY451" i="1"/>
  <c r="HA451" i="1"/>
  <c r="GZ432" i="1"/>
  <c r="DX432" i="1"/>
  <c r="DY185" i="1"/>
  <c r="HA185" i="1"/>
  <c r="DX119" i="1"/>
  <c r="GZ119" i="1"/>
  <c r="DW197" i="1"/>
  <c r="GY197" i="1"/>
  <c r="DX276" i="1"/>
  <c r="GZ276" i="1"/>
  <c r="DX316" i="1"/>
  <c r="GZ316" i="1"/>
  <c r="DY447" i="1"/>
  <c r="HA447" i="1"/>
  <c r="DZ428" i="1"/>
  <c r="HB428" i="1"/>
  <c r="DY156" i="1"/>
  <c r="HA156" i="1"/>
  <c r="GY431" i="1"/>
  <c r="DW431" i="1"/>
  <c r="DY452" i="1"/>
  <c r="HA452" i="1"/>
  <c r="DY429" i="1"/>
  <c r="HA429" i="1"/>
  <c r="DW164" i="1"/>
  <c r="GY164" i="1"/>
  <c r="GY359" i="1"/>
  <c r="DW359" i="1"/>
  <c r="DV438" i="1"/>
  <c r="GX438" i="1"/>
  <c r="GZ443" i="1"/>
  <c r="DX443" i="1"/>
  <c r="GX106" i="1"/>
  <c r="DV106" i="1"/>
  <c r="GX173" i="1"/>
  <c r="DV173" i="1"/>
  <c r="DW263" i="1"/>
  <c r="GY263" i="1"/>
  <c r="GY180" i="1"/>
  <c r="DW180" i="1"/>
  <c r="DX433" i="1"/>
  <c r="GZ433" i="1"/>
  <c r="DV435" i="1"/>
  <c r="GX435" i="1"/>
  <c r="GY436" i="1"/>
  <c r="DW436" i="1"/>
  <c r="GY331" i="1"/>
  <c r="DW331" i="1"/>
  <c r="GX130" i="1"/>
  <c r="DV130" i="1"/>
  <c r="GZ303" i="1"/>
  <c r="DX303" i="1"/>
  <c r="DV143" i="1"/>
  <c r="GX143" i="1"/>
  <c r="GZ31" i="1"/>
  <c r="DX31" i="1"/>
  <c r="HA445" i="1"/>
  <c r="DY445" i="1"/>
  <c r="DY38" i="1"/>
  <c r="HA38" i="1"/>
  <c r="GX51" i="1"/>
  <c r="DV51" i="1"/>
  <c r="GZ441" i="1"/>
  <c r="DX441" i="1"/>
  <c r="GX442" i="1"/>
  <c r="DV442" i="1"/>
  <c r="DX147" i="1"/>
  <c r="GZ147" i="1"/>
  <c r="DW190" i="1"/>
  <c r="GY190" i="1"/>
  <c r="GX437" i="1"/>
  <c r="DV437" i="1"/>
  <c r="DX237" i="1"/>
  <c r="GZ237" i="1"/>
  <c r="DV213" i="1"/>
  <c r="GX213" i="1"/>
  <c r="DW434" i="1"/>
  <c r="GY434" i="1"/>
  <c r="DY209" i="1"/>
  <c r="HA209" i="1"/>
  <c r="DV48" i="1"/>
  <c r="GX48" i="1"/>
  <c r="DV440" i="1"/>
  <c r="GX440" i="1"/>
  <c r="DY57" i="1"/>
  <c r="HA57" i="1"/>
  <c r="HA118" i="1"/>
  <c r="DY118" i="1"/>
  <c r="GZ176" i="1"/>
  <c r="DX176" i="1"/>
  <c r="DX356" i="1"/>
  <c r="GZ356" i="1"/>
  <c r="DV439" i="1"/>
  <c r="GX439" i="1"/>
  <c r="DY444" i="1"/>
  <c r="HA444" i="1"/>
  <c r="DV446" i="1"/>
  <c r="GX446" i="1"/>
  <c r="DW9" i="1"/>
  <c r="GY9" i="1"/>
  <c r="HA170" i="1" l="1"/>
  <c r="DY170" i="1"/>
  <c r="DX425" i="1"/>
  <c r="GZ425" i="1"/>
  <c r="DY427" i="1"/>
  <c r="HA427" i="1"/>
  <c r="HA122" i="1"/>
  <c r="DY122" i="1"/>
  <c r="DX177" i="1"/>
  <c r="GZ177" i="1"/>
  <c r="DZ95" i="1"/>
  <c r="HB95" i="1"/>
  <c r="HA448" i="1"/>
  <c r="DY448" i="1"/>
  <c r="GZ449" i="1"/>
  <c r="DX449" i="1"/>
  <c r="HA69" i="1"/>
  <c r="DY69" i="1"/>
  <c r="DY432" i="1"/>
  <c r="HA432" i="1"/>
  <c r="GZ164" i="1"/>
  <c r="DX164" i="1"/>
  <c r="DZ156" i="1"/>
  <c r="HB156" i="1"/>
  <c r="DY119" i="1"/>
  <c r="HA119" i="1"/>
  <c r="HA450" i="1"/>
  <c r="DY450" i="1"/>
  <c r="HC171" i="1"/>
  <c r="EA171" i="1"/>
  <c r="HC430" i="1"/>
  <c r="EA430" i="1"/>
  <c r="EA301" i="1"/>
  <c r="HC301" i="1"/>
  <c r="GZ455" i="1"/>
  <c r="DX455" i="1"/>
  <c r="HB429" i="1"/>
  <c r="DZ429" i="1"/>
  <c r="HC428" i="1"/>
  <c r="EA428" i="1"/>
  <c r="HB451" i="1"/>
  <c r="DZ451" i="1"/>
  <c r="DZ15" i="1"/>
  <c r="HB15" i="1"/>
  <c r="HC262" i="1"/>
  <c r="EA262" i="1"/>
  <c r="DX107" i="1"/>
  <c r="GZ107" i="1"/>
  <c r="HA114" i="1"/>
  <c r="DY114" i="1"/>
  <c r="DZ452" i="1"/>
  <c r="HB452" i="1"/>
  <c r="HB447" i="1"/>
  <c r="DZ447" i="1"/>
  <c r="HA276" i="1"/>
  <c r="DY276" i="1"/>
  <c r="HB185" i="1"/>
  <c r="DZ185" i="1"/>
  <c r="HB243" i="1"/>
  <c r="DZ243" i="1"/>
  <c r="HA453" i="1"/>
  <c r="DY453" i="1"/>
  <c r="GZ359" i="1"/>
  <c r="DX359" i="1"/>
  <c r="GZ431" i="1"/>
  <c r="DX431" i="1"/>
  <c r="DX50" i="1"/>
  <c r="GZ50" i="1"/>
  <c r="DY316" i="1"/>
  <c r="HA316" i="1"/>
  <c r="GZ197" i="1"/>
  <c r="DX197" i="1"/>
  <c r="GZ454" i="1"/>
  <c r="DX454" i="1"/>
  <c r="GY438" i="1"/>
  <c r="DW438" i="1"/>
  <c r="DW173" i="1"/>
  <c r="GY173" i="1"/>
  <c r="DW106" i="1"/>
  <c r="GY106" i="1"/>
  <c r="DY443" i="1"/>
  <c r="HA443" i="1"/>
  <c r="HA303" i="1"/>
  <c r="DY303" i="1"/>
  <c r="GY440" i="1"/>
  <c r="DW440" i="1"/>
  <c r="DW213" i="1"/>
  <c r="GY213" i="1"/>
  <c r="DY147" i="1"/>
  <c r="HA147" i="1"/>
  <c r="DZ38" i="1"/>
  <c r="HB38" i="1"/>
  <c r="GY435" i="1"/>
  <c r="DW435" i="1"/>
  <c r="GY442" i="1"/>
  <c r="DW442" i="1"/>
  <c r="HB445" i="1"/>
  <c r="DZ445" i="1"/>
  <c r="DW130" i="1"/>
  <c r="GY130" i="1"/>
  <c r="DW439" i="1"/>
  <c r="GY439" i="1"/>
  <c r="DW48" i="1"/>
  <c r="GY48" i="1"/>
  <c r="DY237" i="1"/>
  <c r="HA237" i="1"/>
  <c r="DY433" i="1"/>
  <c r="HA433" i="1"/>
  <c r="GY437" i="1"/>
  <c r="DW437" i="1"/>
  <c r="HA441" i="1"/>
  <c r="DY441" i="1"/>
  <c r="HA31" i="1"/>
  <c r="DY31" i="1"/>
  <c r="GZ331" i="1"/>
  <c r="DX331" i="1"/>
  <c r="DX180" i="1"/>
  <c r="GZ180" i="1"/>
  <c r="GY446" i="1"/>
  <c r="DW446" i="1"/>
  <c r="DZ209" i="1"/>
  <c r="HB209" i="1"/>
  <c r="HB118" i="1"/>
  <c r="DZ118" i="1"/>
  <c r="HA176" i="1"/>
  <c r="DY176" i="1"/>
  <c r="GY51" i="1"/>
  <c r="DW51" i="1"/>
  <c r="GZ436" i="1"/>
  <c r="DX436" i="1"/>
  <c r="GZ9" i="1"/>
  <c r="DX9" i="1"/>
  <c r="DY356" i="1"/>
  <c r="HA356" i="1"/>
  <c r="HB444" i="1"/>
  <c r="DZ444" i="1"/>
  <c r="DZ57" i="1"/>
  <c r="HB57" i="1"/>
  <c r="GZ434" i="1"/>
  <c r="DX434" i="1"/>
  <c r="GZ190" i="1"/>
  <c r="DX190" i="1"/>
  <c r="DW143" i="1"/>
  <c r="GY143" i="1"/>
  <c r="DX263" i="1"/>
  <c r="GZ263" i="1"/>
  <c r="DZ170" i="1" l="1"/>
  <c r="HB170" i="1"/>
  <c r="DY425" i="1"/>
  <c r="HA425" i="1"/>
  <c r="EA95" i="1"/>
  <c r="HC95" i="1"/>
  <c r="HB69" i="1"/>
  <c r="DZ69" i="1"/>
  <c r="DY177" i="1"/>
  <c r="HA177" i="1"/>
  <c r="DY449" i="1"/>
  <c r="HA449" i="1"/>
  <c r="DZ122" i="1"/>
  <c r="HB122" i="1"/>
  <c r="DZ448" i="1"/>
  <c r="HB448" i="1"/>
  <c r="DZ427" i="1"/>
  <c r="HB427" i="1"/>
  <c r="DY197" i="1"/>
  <c r="HA197" i="1"/>
  <c r="DY359" i="1"/>
  <c r="HA359" i="1"/>
  <c r="HC185" i="1"/>
  <c r="EA185" i="1"/>
  <c r="HB114" i="1"/>
  <c r="DZ114" i="1"/>
  <c r="EB428" i="1"/>
  <c r="HD428" i="1"/>
  <c r="HD430" i="1"/>
  <c r="EB430" i="1"/>
  <c r="HC15" i="1"/>
  <c r="EA15" i="1"/>
  <c r="DZ453" i="1"/>
  <c r="HB453" i="1"/>
  <c r="DZ276" i="1"/>
  <c r="HB276" i="1"/>
  <c r="EA451" i="1"/>
  <c r="HC451" i="1"/>
  <c r="EA429" i="1"/>
  <c r="HC429" i="1"/>
  <c r="EB171" i="1"/>
  <c r="HD171" i="1"/>
  <c r="DY107" i="1"/>
  <c r="HA107" i="1"/>
  <c r="HC156" i="1"/>
  <c r="EA156" i="1"/>
  <c r="DZ316" i="1"/>
  <c r="HB316" i="1"/>
  <c r="DY454" i="1"/>
  <c r="HA454" i="1"/>
  <c r="EA243" i="1"/>
  <c r="HC243" i="1"/>
  <c r="EA447" i="1"/>
  <c r="HC447" i="1"/>
  <c r="DY455" i="1"/>
  <c r="HA455" i="1"/>
  <c r="DZ450" i="1"/>
  <c r="HB450" i="1"/>
  <c r="DY164" i="1"/>
  <c r="HA164" i="1"/>
  <c r="DY50" i="1"/>
  <c r="HA50" i="1"/>
  <c r="HA431" i="1"/>
  <c r="DY431" i="1"/>
  <c r="EB262" i="1"/>
  <c r="HD262" i="1"/>
  <c r="HC452" i="1"/>
  <c r="EA452" i="1"/>
  <c r="HD301" i="1"/>
  <c r="EB301" i="1"/>
  <c r="DZ119" i="1"/>
  <c r="HB119" i="1"/>
  <c r="HB432" i="1"/>
  <c r="DZ432" i="1"/>
  <c r="DX438" i="1"/>
  <c r="GZ438" i="1"/>
  <c r="DZ443" i="1"/>
  <c r="HB443" i="1"/>
  <c r="GZ106" i="1"/>
  <c r="DX106" i="1"/>
  <c r="GZ173" i="1"/>
  <c r="DX173" i="1"/>
  <c r="HA436" i="1"/>
  <c r="DY436" i="1"/>
  <c r="DZ31" i="1"/>
  <c r="HB31" i="1"/>
  <c r="DX442" i="1"/>
  <c r="GZ442" i="1"/>
  <c r="EA209" i="1"/>
  <c r="HC209" i="1"/>
  <c r="DX439" i="1"/>
  <c r="GZ439" i="1"/>
  <c r="GZ213" i="1"/>
  <c r="DX213" i="1"/>
  <c r="HC444" i="1"/>
  <c r="EA444" i="1"/>
  <c r="DX51" i="1"/>
  <c r="GZ51" i="1"/>
  <c r="GZ446" i="1"/>
  <c r="DX446" i="1"/>
  <c r="HB441" i="1"/>
  <c r="DZ441" i="1"/>
  <c r="GZ435" i="1"/>
  <c r="DX435" i="1"/>
  <c r="GZ440" i="1"/>
  <c r="DX440" i="1"/>
  <c r="HB433" i="1"/>
  <c r="DZ433" i="1"/>
  <c r="HA263" i="1"/>
  <c r="DY263" i="1"/>
  <c r="DY190" i="1"/>
  <c r="HA190" i="1"/>
  <c r="HB176" i="1"/>
  <c r="DZ176" i="1"/>
  <c r="GZ437" i="1"/>
  <c r="DX437" i="1"/>
  <c r="HB303" i="1"/>
  <c r="DZ303" i="1"/>
  <c r="DZ356" i="1"/>
  <c r="HB356" i="1"/>
  <c r="HA180" i="1"/>
  <c r="DY180" i="1"/>
  <c r="HB237" i="1"/>
  <c r="DZ237" i="1"/>
  <c r="DX130" i="1"/>
  <c r="GZ130" i="1"/>
  <c r="EA38" i="1"/>
  <c r="HC38" i="1"/>
  <c r="DX143" i="1"/>
  <c r="GZ143" i="1"/>
  <c r="HA434" i="1"/>
  <c r="DY434" i="1"/>
  <c r="DY9" i="1"/>
  <c r="HA9" i="1"/>
  <c r="HC118" i="1"/>
  <c r="EA118" i="1"/>
  <c r="HA331" i="1"/>
  <c r="DY331" i="1"/>
  <c r="EA445" i="1"/>
  <c r="HC445" i="1"/>
  <c r="EA57" i="1"/>
  <c r="HC57" i="1"/>
  <c r="GZ48" i="1"/>
  <c r="DX48" i="1"/>
  <c r="DZ147" i="1"/>
  <c r="HB147" i="1"/>
  <c r="EA170" i="1" l="1"/>
  <c r="HC170" i="1"/>
  <c r="HB425" i="1"/>
  <c r="DZ425" i="1"/>
  <c r="DZ449" i="1"/>
  <c r="HB449" i="1"/>
  <c r="EA427" i="1"/>
  <c r="HC427" i="1"/>
  <c r="DZ177" i="1"/>
  <c r="HB177" i="1"/>
  <c r="HC69" i="1"/>
  <c r="EA69" i="1"/>
  <c r="EA448" i="1"/>
  <c r="HC448" i="1"/>
  <c r="HC122" i="1"/>
  <c r="EA122" i="1"/>
  <c r="HD95" i="1"/>
  <c r="EB95" i="1"/>
  <c r="EB15" i="1"/>
  <c r="HD15" i="1"/>
  <c r="EB185" i="1"/>
  <c r="HD185" i="1"/>
  <c r="HC119" i="1"/>
  <c r="EA119" i="1"/>
  <c r="EA450" i="1"/>
  <c r="HC450" i="1"/>
  <c r="EB243" i="1"/>
  <c r="HD243" i="1"/>
  <c r="DZ107" i="1"/>
  <c r="HB107" i="1"/>
  <c r="HD451" i="1"/>
  <c r="EB451" i="1"/>
  <c r="HE430" i="1"/>
  <c r="EC430" i="1"/>
  <c r="EC301" i="1"/>
  <c r="HE301" i="1"/>
  <c r="HE262" i="1"/>
  <c r="EC262" i="1"/>
  <c r="HB455" i="1"/>
  <c r="DZ455" i="1"/>
  <c r="DZ454" i="1"/>
  <c r="HB454" i="1"/>
  <c r="EA276" i="1"/>
  <c r="HC276" i="1"/>
  <c r="DZ359" i="1"/>
  <c r="HB359" i="1"/>
  <c r="HB431" i="1"/>
  <c r="DZ431" i="1"/>
  <c r="DZ50" i="1"/>
  <c r="HB50" i="1"/>
  <c r="HC316" i="1"/>
  <c r="EA316" i="1"/>
  <c r="HE171" i="1"/>
  <c r="EC171" i="1"/>
  <c r="HC453" i="1"/>
  <c r="EA453" i="1"/>
  <c r="HE428" i="1"/>
  <c r="EC428" i="1"/>
  <c r="DZ197" i="1"/>
  <c r="HB197" i="1"/>
  <c r="HC432" i="1"/>
  <c r="EA432" i="1"/>
  <c r="EB452" i="1"/>
  <c r="HD452" i="1"/>
  <c r="EB156" i="1"/>
  <c r="HD156" i="1"/>
  <c r="EA114" i="1"/>
  <c r="HC114" i="1"/>
  <c r="DZ164" i="1"/>
  <c r="HB164" i="1"/>
  <c r="EB447" i="1"/>
  <c r="HD447" i="1"/>
  <c r="HD429" i="1"/>
  <c r="EB429" i="1"/>
  <c r="DY438" i="1"/>
  <c r="HA438" i="1"/>
  <c r="HA173" i="1"/>
  <c r="DY173" i="1"/>
  <c r="HA106" i="1"/>
  <c r="DY106" i="1"/>
  <c r="HC443" i="1"/>
  <c r="EA443" i="1"/>
  <c r="HC303" i="1"/>
  <c r="EA303" i="1"/>
  <c r="HB263" i="1"/>
  <c r="DZ263" i="1"/>
  <c r="HD444" i="1"/>
  <c r="EB444" i="1"/>
  <c r="EB209" i="1"/>
  <c r="HD209" i="1"/>
  <c r="DZ434" i="1"/>
  <c r="HB434" i="1"/>
  <c r="HC237" i="1"/>
  <c r="EA237" i="1"/>
  <c r="DY437" i="1"/>
  <c r="HA437" i="1"/>
  <c r="HC433" i="1"/>
  <c r="EA433" i="1"/>
  <c r="EA441" i="1"/>
  <c r="HC441" i="1"/>
  <c r="DY213" i="1"/>
  <c r="HA213" i="1"/>
  <c r="DY442" i="1"/>
  <c r="HA442" i="1"/>
  <c r="EA147" i="1"/>
  <c r="HC147" i="1"/>
  <c r="DY48" i="1"/>
  <c r="HA48" i="1"/>
  <c r="HB331" i="1"/>
  <c r="DZ331" i="1"/>
  <c r="DZ180" i="1"/>
  <c r="HB180" i="1"/>
  <c r="EA176" i="1"/>
  <c r="HC176" i="1"/>
  <c r="DY440" i="1"/>
  <c r="HA440" i="1"/>
  <c r="HA446" i="1"/>
  <c r="DY446" i="1"/>
  <c r="HD57" i="1"/>
  <c r="EB57" i="1"/>
  <c r="HA130" i="1"/>
  <c r="DY130" i="1"/>
  <c r="EB445" i="1"/>
  <c r="HD445" i="1"/>
  <c r="HA143" i="1"/>
  <c r="DY143" i="1"/>
  <c r="HA439" i="1"/>
  <c r="DY439" i="1"/>
  <c r="HC31" i="1"/>
  <c r="EA31" i="1"/>
  <c r="HB9" i="1"/>
  <c r="DZ9" i="1"/>
  <c r="EB118" i="1"/>
  <c r="HD118" i="1"/>
  <c r="HA435" i="1"/>
  <c r="DY435" i="1"/>
  <c r="DZ436" i="1"/>
  <c r="HB436" i="1"/>
  <c r="HD38" i="1"/>
  <c r="EB38" i="1"/>
  <c r="HC356" i="1"/>
  <c r="EA356" i="1"/>
  <c r="DZ190" i="1"/>
  <c r="HB190" i="1"/>
  <c r="DY51" i="1"/>
  <c r="HA51" i="1"/>
  <c r="HD170" i="1" l="1"/>
  <c r="EB170" i="1"/>
  <c r="EA425" i="1"/>
  <c r="HC425" i="1"/>
  <c r="EB69" i="1"/>
  <c r="HD69" i="1"/>
  <c r="HE95" i="1"/>
  <c r="EC95" i="1"/>
  <c r="EA177" i="1"/>
  <c r="HC177" i="1"/>
  <c r="EB122" i="1"/>
  <c r="HD122" i="1"/>
  <c r="HD427" i="1"/>
  <c r="EB427" i="1"/>
  <c r="HD448" i="1"/>
  <c r="EB448" i="1"/>
  <c r="HC449" i="1"/>
  <c r="EA449" i="1"/>
  <c r="HE429" i="1"/>
  <c r="EC429" i="1"/>
  <c r="HD432" i="1"/>
  <c r="EB432" i="1"/>
  <c r="ED171" i="1"/>
  <c r="HF171" i="1"/>
  <c r="HC431" i="1"/>
  <c r="EA431" i="1"/>
  <c r="HF430" i="1"/>
  <c r="ED430" i="1"/>
  <c r="HD119" i="1"/>
  <c r="EB119" i="1"/>
  <c r="HD114" i="1"/>
  <c r="EB114" i="1"/>
  <c r="EA454" i="1"/>
  <c r="HC454" i="1"/>
  <c r="HC107" i="1"/>
  <c r="EA107" i="1"/>
  <c r="HD316" i="1"/>
  <c r="EB316" i="1"/>
  <c r="HC455" i="1"/>
  <c r="EA455" i="1"/>
  <c r="EC447" i="1"/>
  <c r="HE447" i="1"/>
  <c r="EA197" i="1"/>
  <c r="HC197" i="1"/>
  <c r="EC243" i="1"/>
  <c r="HE243" i="1"/>
  <c r="HE185" i="1"/>
  <c r="EC185" i="1"/>
  <c r="ED428" i="1"/>
  <c r="HF428" i="1"/>
  <c r="ED262" i="1"/>
  <c r="HF262" i="1"/>
  <c r="EA164" i="1"/>
  <c r="HC164" i="1"/>
  <c r="EC156" i="1"/>
  <c r="HE156" i="1"/>
  <c r="HC50" i="1"/>
  <c r="EA50" i="1"/>
  <c r="EA359" i="1"/>
  <c r="HC359" i="1"/>
  <c r="EB450" i="1"/>
  <c r="HD450" i="1"/>
  <c r="EC15" i="1"/>
  <c r="HE15" i="1"/>
  <c r="HD453" i="1"/>
  <c r="EB453" i="1"/>
  <c r="HE451" i="1"/>
  <c r="EC451" i="1"/>
  <c r="EC452" i="1"/>
  <c r="HE452" i="1"/>
  <c r="EB276" i="1"/>
  <c r="HD276" i="1"/>
  <c r="ED301" i="1"/>
  <c r="HF301" i="1"/>
  <c r="HB438" i="1"/>
  <c r="DZ438" i="1"/>
  <c r="HD443" i="1"/>
  <c r="EB443" i="1"/>
  <c r="HB106" i="1"/>
  <c r="DZ106" i="1"/>
  <c r="HB173" i="1"/>
  <c r="DZ173" i="1"/>
  <c r="HB143" i="1"/>
  <c r="DZ143" i="1"/>
  <c r="HB446" i="1"/>
  <c r="DZ446" i="1"/>
  <c r="EA331" i="1"/>
  <c r="HC331" i="1"/>
  <c r="HD237" i="1"/>
  <c r="EB237" i="1"/>
  <c r="EC444" i="1"/>
  <c r="HE444" i="1"/>
  <c r="DZ213" i="1"/>
  <c r="HB213" i="1"/>
  <c r="EC445" i="1"/>
  <c r="HE445" i="1"/>
  <c r="DZ440" i="1"/>
  <c r="HB440" i="1"/>
  <c r="DZ48" i="1"/>
  <c r="HB48" i="1"/>
  <c r="EB441" i="1"/>
  <c r="HD441" i="1"/>
  <c r="EA434" i="1"/>
  <c r="HC434" i="1"/>
  <c r="DZ435" i="1"/>
  <c r="HB435" i="1"/>
  <c r="EB31" i="1"/>
  <c r="HD31" i="1"/>
  <c r="DZ130" i="1"/>
  <c r="HB130" i="1"/>
  <c r="EB433" i="1"/>
  <c r="HD433" i="1"/>
  <c r="HC263" i="1"/>
  <c r="EA263" i="1"/>
  <c r="EB176" i="1"/>
  <c r="HD176" i="1"/>
  <c r="EB147" i="1"/>
  <c r="HD147" i="1"/>
  <c r="HE209" i="1"/>
  <c r="EC209" i="1"/>
  <c r="EA190" i="1"/>
  <c r="HC190" i="1"/>
  <c r="EB356" i="1"/>
  <c r="HD356" i="1"/>
  <c r="EC38" i="1"/>
  <c r="HE38" i="1"/>
  <c r="DZ439" i="1"/>
  <c r="HB439" i="1"/>
  <c r="EC57" i="1"/>
  <c r="HE57" i="1"/>
  <c r="EB303" i="1"/>
  <c r="HD303" i="1"/>
  <c r="DZ51" i="1"/>
  <c r="HB51" i="1"/>
  <c r="EA436" i="1"/>
  <c r="HC436" i="1"/>
  <c r="EA9" i="1"/>
  <c r="HC9" i="1"/>
  <c r="EC118" i="1"/>
  <c r="HE118" i="1"/>
  <c r="EA180" i="1"/>
  <c r="HC180" i="1"/>
  <c r="DZ442" i="1"/>
  <c r="HB442" i="1"/>
  <c r="DZ437" i="1"/>
  <c r="HB437" i="1"/>
  <c r="HE170" i="1" l="1"/>
  <c r="EC170" i="1"/>
  <c r="EB425" i="1"/>
  <c r="HD425" i="1"/>
  <c r="HE122" i="1"/>
  <c r="EC122" i="1"/>
  <c r="HD449" i="1"/>
  <c r="EB449" i="1"/>
  <c r="HD177" i="1"/>
  <c r="EB177" i="1"/>
  <c r="HE448" i="1"/>
  <c r="EC448" i="1"/>
  <c r="ED95" i="1"/>
  <c r="HF95" i="1"/>
  <c r="HE427" i="1"/>
  <c r="EC427" i="1"/>
  <c r="EC69" i="1"/>
  <c r="HE69" i="1"/>
  <c r="HE453" i="1"/>
  <c r="EC453" i="1"/>
  <c r="HD455" i="1"/>
  <c r="EB455" i="1"/>
  <c r="HD431" i="1"/>
  <c r="EB431" i="1"/>
  <c r="EE301" i="1"/>
  <c r="HG301" i="1"/>
  <c r="HD359" i="1"/>
  <c r="EB359" i="1"/>
  <c r="HG262" i="1"/>
  <c r="EE262" i="1"/>
  <c r="HD454" i="1"/>
  <c r="EB454" i="1"/>
  <c r="EB50" i="1"/>
  <c r="HD50" i="1"/>
  <c r="HE316" i="1"/>
  <c r="EC316" i="1"/>
  <c r="EC114" i="1"/>
  <c r="HE114" i="1"/>
  <c r="HE276" i="1"/>
  <c r="EC276" i="1"/>
  <c r="HF15" i="1"/>
  <c r="ED15" i="1"/>
  <c r="HG428" i="1"/>
  <c r="EE428" i="1"/>
  <c r="HG171" i="1"/>
  <c r="EE171" i="1"/>
  <c r="HF185" i="1"/>
  <c r="ED185" i="1"/>
  <c r="HE119" i="1"/>
  <c r="EC119" i="1"/>
  <c r="EC432" i="1"/>
  <c r="HE432" i="1"/>
  <c r="HE450" i="1"/>
  <c r="EC450" i="1"/>
  <c r="ED156" i="1"/>
  <c r="HF156" i="1"/>
  <c r="HD197" i="1"/>
  <c r="EB197" i="1"/>
  <c r="ED451" i="1"/>
  <c r="HF451" i="1"/>
  <c r="EB107" i="1"/>
  <c r="HD107" i="1"/>
  <c r="HG430" i="1"/>
  <c r="EE430" i="1"/>
  <c r="ED429" i="1"/>
  <c r="HF429" i="1"/>
  <c r="ED452" i="1"/>
  <c r="HF452" i="1"/>
  <c r="HD164" i="1"/>
  <c r="EB164" i="1"/>
  <c r="HF243" i="1"/>
  <c r="ED243" i="1"/>
  <c r="HF447" i="1"/>
  <c r="ED447" i="1"/>
  <c r="EA438" i="1"/>
  <c r="HC438" i="1"/>
  <c r="HC173" i="1"/>
  <c r="EA173" i="1"/>
  <c r="EA106" i="1"/>
  <c r="HC106" i="1"/>
  <c r="HE443" i="1"/>
  <c r="EC443" i="1"/>
  <c r="ED209" i="1"/>
  <c r="HF209" i="1"/>
  <c r="EC237" i="1"/>
  <c r="HE237" i="1"/>
  <c r="ED118" i="1"/>
  <c r="HF118" i="1"/>
  <c r="EA51" i="1"/>
  <c r="HC51" i="1"/>
  <c r="HF38" i="1"/>
  <c r="ED38" i="1"/>
  <c r="HE433" i="1"/>
  <c r="EC433" i="1"/>
  <c r="HD434" i="1"/>
  <c r="EB434" i="1"/>
  <c r="ED445" i="1"/>
  <c r="HF445" i="1"/>
  <c r="HC437" i="1"/>
  <c r="EA437" i="1"/>
  <c r="HD9" i="1"/>
  <c r="EB9" i="1"/>
  <c r="HE303" i="1"/>
  <c r="EC303" i="1"/>
  <c r="EC356" i="1"/>
  <c r="HE356" i="1"/>
  <c r="EC147" i="1"/>
  <c r="HE147" i="1"/>
  <c r="EA130" i="1"/>
  <c r="HC130" i="1"/>
  <c r="HE441" i="1"/>
  <c r="EC441" i="1"/>
  <c r="HD331" i="1"/>
  <c r="EB331" i="1"/>
  <c r="EA446" i="1"/>
  <c r="HC446" i="1"/>
  <c r="EA442" i="1"/>
  <c r="HC442" i="1"/>
  <c r="HF57" i="1"/>
  <c r="ED57" i="1"/>
  <c r="HD190" i="1"/>
  <c r="EB190" i="1"/>
  <c r="EC176" i="1"/>
  <c r="HE176" i="1"/>
  <c r="EC31" i="1"/>
  <c r="HE31" i="1"/>
  <c r="HC48" i="1"/>
  <c r="EA48" i="1"/>
  <c r="HC213" i="1"/>
  <c r="EA213" i="1"/>
  <c r="EB263" i="1"/>
  <c r="HD263" i="1"/>
  <c r="HC143" i="1"/>
  <c r="EA143" i="1"/>
  <c r="EB180" i="1"/>
  <c r="HD180" i="1"/>
  <c r="HD436" i="1"/>
  <c r="EB436" i="1"/>
  <c r="EA439" i="1"/>
  <c r="HC439" i="1"/>
  <c r="EA435" i="1"/>
  <c r="HC435" i="1"/>
  <c r="HC440" i="1"/>
  <c r="EA440" i="1"/>
  <c r="HF444" i="1"/>
  <c r="ED444" i="1"/>
  <c r="ED170" i="1" l="1"/>
  <c r="HF170" i="1"/>
  <c r="EC425" i="1"/>
  <c r="HE425" i="1"/>
  <c r="ED448" i="1"/>
  <c r="HF448" i="1"/>
  <c r="EC177" i="1"/>
  <c r="HE177" i="1"/>
  <c r="ED69" i="1"/>
  <c r="HF69" i="1"/>
  <c r="HF427" i="1"/>
  <c r="ED427" i="1"/>
  <c r="HE449" i="1"/>
  <c r="EC449" i="1"/>
  <c r="ED122" i="1"/>
  <c r="HF122" i="1"/>
  <c r="HG95" i="1"/>
  <c r="EE95" i="1"/>
  <c r="EE243" i="1"/>
  <c r="HG243" i="1"/>
  <c r="ED450" i="1"/>
  <c r="HF450" i="1"/>
  <c r="ED119" i="1"/>
  <c r="HF119" i="1"/>
  <c r="EF428" i="1"/>
  <c r="HH428" i="1"/>
  <c r="EE451" i="1"/>
  <c r="HG451" i="1"/>
  <c r="HF114" i="1"/>
  <c r="ED114" i="1"/>
  <c r="HH301" i="1"/>
  <c r="EF301" i="1"/>
  <c r="EC164" i="1"/>
  <c r="HE164" i="1"/>
  <c r="HG185" i="1"/>
  <c r="EE185" i="1"/>
  <c r="HG15" i="1"/>
  <c r="EE15" i="1"/>
  <c r="HF316" i="1"/>
  <c r="ED316" i="1"/>
  <c r="EF262" i="1"/>
  <c r="HH262" i="1"/>
  <c r="EC431" i="1"/>
  <c r="HE431" i="1"/>
  <c r="EE429" i="1"/>
  <c r="HG429" i="1"/>
  <c r="EF430" i="1"/>
  <c r="HH430" i="1"/>
  <c r="EC197" i="1"/>
  <c r="HE197" i="1"/>
  <c r="HH171" i="1"/>
  <c r="EF171" i="1"/>
  <c r="HE359" i="1"/>
  <c r="EC359" i="1"/>
  <c r="EC455" i="1"/>
  <c r="HE455" i="1"/>
  <c r="HE50" i="1"/>
  <c r="EC50" i="1"/>
  <c r="EE447" i="1"/>
  <c r="HG447" i="1"/>
  <c r="ED276" i="1"/>
  <c r="HF276" i="1"/>
  <c r="EC454" i="1"/>
  <c r="HE454" i="1"/>
  <c r="ED453" i="1"/>
  <c r="HF453" i="1"/>
  <c r="HG452" i="1"/>
  <c r="EE452" i="1"/>
  <c r="HE107" i="1"/>
  <c r="EC107" i="1"/>
  <c r="HG156" i="1"/>
  <c r="EE156" i="1"/>
  <c r="ED432" i="1"/>
  <c r="HF432" i="1"/>
  <c r="HD438" i="1"/>
  <c r="EB438" i="1"/>
  <c r="ED443" i="1"/>
  <c r="HF443" i="1"/>
  <c r="HD106" i="1"/>
  <c r="EB106" i="1"/>
  <c r="EB173" i="1"/>
  <c r="HD173" i="1"/>
  <c r="EC263" i="1"/>
  <c r="HE263" i="1"/>
  <c r="HF176" i="1"/>
  <c r="ED176" i="1"/>
  <c r="EB442" i="1"/>
  <c r="HD442" i="1"/>
  <c r="HF356" i="1"/>
  <c r="ED356" i="1"/>
  <c r="HG445" i="1"/>
  <c r="EE445" i="1"/>
  <c r="EB51" i="1"/>
  <c r="HD51" i="1"/>
  <c r="EE444" i="1"/>
  <c r="HG444" i="1"/>
  <c r="HD213" i="1"/>
  <c r="EB213" i="1"/>
  <c r="HE190" i="1"/>
  <c r="EC190" i="1"/>
  <c r="HF441" i="1"/>
  <c r="ED441" i="1"/>
  <c r="ED303" i="1"/>
  <c r="HF303" i="1"/>
  <c r="EC434" i="1"/>
  <c r="HE434" i="1"/>
  <c r="EB446" i="1"/>
  <c r="HD446" i="1"/>
  <c r="HG118" i="1"/>
  <c r="EE118" i="1"/>
  <c r="EB440" i="1"/>
  <c r="HD440" i="1"/>
  <c r="HD48" i="1"/>
  <c r="EB48" i="1"/>
  <c r="EE57" i="1"/>
  <c r="HG57" i="1"/>
  <c r="EC9" i="1"/>
  <c r="HE9" i="1"/>
  <c r="ED433" i="1"/>
  <c r="HF433" i="1"/>
  <c r="HD435" i="1"/>
  <c r="EB435" i="1"/>
  <c r="HE180" i="1"/>
  <c r="EC180" i="1"/>
  <c r="HD130" i="1"/>
  <c r="EB130" i="1"/>
  <c r="ED237" i="1"/>
  <c r="HF237" i="1"/>
  <c r="HD439" i="1"/>
  <c r="EB439" i="1"/>
  <c r="HD143" i="1"/>
  <c r="EB143" i="1"/>
  <c r="EC331" i="1"/>
  <c r="HE331" i="1"/>
  <c r="EB437" i="1"/>
  <c r="HD437" i="1"/>
  <c r="EE38" i="1"/>
  <c r="HG38" i="1"/>
  <c r="EC436" i="1"/>
  <c r="HE436" i="1"/>
  <c r="ED31" i="1"/>
  <c r="HF31" i="1"/>
  <c r="ED147" i="1"/>
  <c r="HF147" i="1"/>
  <c r="EE209" i="1"/>
  <c r="HG209" i="1"/>
  <c r="HG170" i="1" l="1"/>
  <c r="EE170" i="1"/>
  <c r="HF425" i="1"/>
  <c r="ED425" i="1"/>
  <c r="EE427" i="1"/>
  <c r="HG427" i="1"/>
  <c r="EE69" i="1"/>
  <c r="HG69" i="1"/>
  <c r="HH95" i="1"/>
  <c r="EF95" i="1"/>
  <c r="EE122" i="1"/>
  <c r="HG122" i="1"/>
  <c r="ED177" i="1"/>
  <c r="HF177" i="1"/>
  <c r="ED449" i="1"/>
  <c r="HF449" i="1"/>
  <c r="EE448" i="1"/>
  <c r="HG448" i="1"/>
  <c r="EF185" i="1"/>
  <c r="HH185" i="1"/>
  <c r="HG432" i="1"/>
  <c r="EE432" i="1"/>
  <c r="HG453" i="1"/>
  <c r="EE453" i="1"/>
  <c r="HH447" i="1"/>
  <c r="EF447" i="1"/>
  <c r="HF455" i="1"/>
  <c r="ED455" i="1"/>
  <c r="ED197" i="1"/>
  <c r="HF197" i="1"/>
  <c r="ED431" i="1"/>
  <c r="HF431" i="1"/>
  <c r="EG428" i="1"/>
  <c r="HI428" i="1"/>
  <c r="ED359" i="1"/>
  <c r="HF359" i="1"/>
  <c r="HG114" i="1"/>
  <c r="EE114" i="1"/>
  <c r="ED50" i="1"/>
  <c r="HF50" i="1"/>
  <c r="EG430" i="1"/>
  <c r="HI430" i="1"/>
  <c r="EG262" i="1"/>
  <c r="HI262" i="1"/>
  <c r="EE119" i="1"/>
  <c r="HG119" i="1"/>
  <c r="HG316" i="1"/>
  <c r="EE316" i="1"/>
  <c r="HF107" i="1"/>
  <c r="ED107" i="1"/>
  <c r="ED454" i="1"/>
  <c r="HF454" i="1"/>
  <c r="ED164" i="1"/>
  <c r="HF164" i="1"/>
  <c r="HH451" i="1"/>
  <c r="EF451" i="1"/>
  <c r="EE450" i="1"/>
  <c r="HG450" i="1"/>
  <c r="EF156" i="1"/>
  <c r="HH156" i="1"/>
  <c r="EF452" i="1"/>
  <c r="HH452" i="1"/>
  <c r="EG171" i="1"/>
  <c r="HI171" i="1"/>
  <c r="EF15" i="1"/>
  <c r="HH15" i="1"/>
  <c r="EG301" i="1"/>
  <c r="HI301" i="1"/>
  <c r="EE276" i="1"/>
  <c r="HG276" i="1"/>
  <c r="EF429" i="1"/>
  <c r="HH429" i="1"/>
  <c r="EF243" i="1"/>
  <c r="HH243" i="1"/>
  <c r="HE438" i="1"/>
  <c r="EC438" i="1"/>
  <c r="HE173" i="1"/>
  <c r="EC173" i="1"/>
  <c r="EC106" i="1"/>
  <c r="HE106" i="1"/>
  <c r="EE443" i="1"/>
  <c r="HG443" i="1"/>
  <c r="EE433" i="1"/>
  <c r="HG433" i="1"/>
  <c r="EC440" i="1"/>
  <c r="HE440" i="1"/>
  <c r="EE303" i="1"/>
  <c r="HG303" i="1"/>
  <c r="EF444" i="1"/>
  <c r="HH444" i="1"/>
  <c r="ED9" i="1"/>
  <c r="HF9" i="1"/>
  <c r="HE51" i="1"/>
  <c r="EC51" i="1"/>
  <c r="EC442" i="1"/>
  <c r="HE442" i="1"/>
  <c r="EC143" i="1"/>
  <c r="HE143" i="1"/>
  <c r="EF209" i="1"/>
  <c r="HH209" i="1"/>
  <c r="HG441" i="1"/>
  <c r="EE441" i="1"/>
  <c r="EC439" i="1"/>
  <c r="HE439" i="1"/>
  <c r="HF180" i="1"/>
  <c r="ED180" i="1"/>
  <c r="ED190" i="1"/>
  <c r="HF190" i="1"/>
  <c r="HH445" i="1"/>
  <c r="EF445" i="1"/>
  <c r="HG176" i="1"/>
  <c r="EE176" i="1"/>
  <c r="EC437" i="1"/>
  <c r="HE437" i="1"/>
  <c r="ED331" i="1"/>
  <c r="HF331" i="1"/>
  <c r="HH57" i="1"/>
  <c r="EF57" i="1"/>
  <c r="EC446" i="1"/>
  <c r="HE446" i="1"/>
  <c r="HG31" i="1"/>
  <c r="EE31" i="1"/>
  <c r="EC435" i="1"/>
  <c r="HE435" i="1"/>
  <c r="EC48" i="1"/>
  <c r="HE48" i="1"/>
  <c r="HE213" i="1"/>
  <c r="EC213" i="1"/>
  <c r="EE356" i="1"/>
  <c r="HG356" i="1"/>
  <c r="EC130" i="1"/>
  <c r="HE130" i="1"/>
  <c r="HH38" i="1"/>
  <c r="EF38" i="1"/>
  <c r="HH118" i="1"/>
  <c r="EF118" i="1"/>
  <c r="EE147" i="1"/>
  <c r="HG147" i="1"/>
  <c r="ED436" i="1"/>
  <c r="HF436" i="1"/>
  <c r="HG237" i="1"/>
  <c r="EE237" i="1"/>
  <c r="ED434" i="1"/>
  <c r="HF434" i="1"/>
  <c r="HF263" i="1"/>
  <c r="ED263" i="1"/>
  <c r="EF170" i="1" l="1"/>
  <c r="HH170" i="1"/>
  <c r="EE425" i="1"/>
  <c r="HG425" i="1"/>
  <c r="EF122" i="1"/>
  <c r="HH122" i="1"/>
  <c r="EG95" i="1"/>
  <c r="HI95" i="1"/>
  <c r="EF448" i="1"/>
  <c r="HH448" i="1"/>
  <c r="EE449" i="1"/>
  <c r="HG449" i="1"/>
  <c r="EF69" i="1"/>
  <c r="HH69" i="1"/>
  <c r="EE177" i="1"/>
  <c r="HG177" i="1"/>
  <c r="EF427" i="1"/>
  <c r="HH427" i="1"/>
  <c r="EG451" i="1"/>
  <c r="HI451" i="1"/>
  <c r="EF453" i="1"/>
  <c r="HH453" i="1"/>
  <c r="HG107" i="1"/>
  <c r="EE107" i="1"/>
  <c r="HH114" i="1"/>
  <c r="EF114" i="1"/>
  <c r="HH432" i="1"/>
  <c r="EF432" i="1"/>
  <c r="EG429" i="1"/>
  <c r="HI429" i="1"/>
  <c r="EG15" i="1"/>
  <c r="HI15" i="1"/>
  <c r="EE164" i="1"/>
  <c r="HG164" i="1"/>
  <c r="EE454" i="1"/>
  <c r="HG454" i="1"/>
  <c r="HG50" i="1"/>
  <c r="EE50" i="1"/>
  <c r="HG431" i="1"/>
  <c r="EE431" i="1"/>
  <c r="HH276" i="1"/>
  <c r="EF276" i="1"/>
  <c r="EH171" i="1"/>
  <c r="HJ171" i="1"/>
  <c r="EG156" i="1"/>
  <c r="HI156" i="1"/>
  <c r="EH262" i="1"/>
  <c r="HJ262" i="1"/>
  <c r="EE197" i="1"/>
  <c r="HG197" i="1"/>
  <c r="EF316" i="1"/>
  <c r="HH316" i="1"/>
  <c r="HG455" i="1"/>
  <c r="EE455" i="1"/>
  <c r="EF450" i="1"/>
  <c r="HH450" i="1"/>
  <c r="EH430" i="1"/>
  <c r="HJ430" i="1"/>
  <c r="HG359" i="1"/>
  <c r="EE359" i="1"/>
  <c r="HI447" i="1"/>
  <c r="EG447" i="1"/>
  <c r="EG243" i="1"/>
  <c r="HI243" i="1"/>
  <c r="EH301" i="1"/>
  <c r="HJ301" i="1"/>
  <c r="HI452" i="1"/>
  <c r="EG452" i="1"/>
  <c r="HH119" i="1"/>
  <c r="EF119" i="1"/>
  <c r="EH428" i="1"/>
  <c r="HJ428" i="1"/>
  <c r="EG185" i="1"/>
  <c r="HI185" i="1"/>
  <c r="HF438" i="1"/>
  <c r="ED438" i="1"/>
  <c r="EF443" i="1"/>
  <c r="HH443" i="1"/>
  <c r="ED106" i="1"/>
  <c r="HF106" i="1"/>
  <c r="ED173" i="1"/>
  <c r="HF173" i="1"/>
  <c r="HG436" i="1"/>
  <c r="EE436" i="1"/>
  <c r="ED130" i="1"/>
  <c r="HF130" i="1"/>
  <c r="ED435" i="1"/>
  <c r="HF435" i="1"/>
  <c r="HG331" i="1"/>
  <c r="EE331" i="1"/>
  <c r="EE190" i="1"/>
  <c r="HG190" i="1"/>
  <c r="EG209" i="1"/>
  <c r="HI209" i="1"/>
  <c r="EE9" i="1"/>
  <c r="HG9" i="1"/>
  <c r="EG444" i="1"/>
  <c r="HI444" i="1"/>
  <c r="HG180" i="1"/>
  <c r="EE180" i="1"/>
  <c r="EE263" i="1"/>
  <c r="HG263" i="1"/>
  <c r="HH303" i="1"/>
  <c r="EF303" i="1"/>
  <c r="EE434" i="1"/>
  <c r="HG434" i="1"/>
  <c r="HF437" i="1"/>
  <c r="ED437" i="1"/>
  <c r="EG118" i="1"/>
  <c r="HI118" i="1"/>
  <c r="ED213" i="1"/>
  <c r="HF213" i="1"/>
  <c r="HH176" i="1"/>
  <c r="EF176" i="1"/>
  <c r="EF31" i="1"/>
  <c r="HH31" i="1"/>
  <c r="EF356" i="1"/>
  <c r="HH356" i="1"/>
  <c r="ED446" i="1"/>
  <c r="HF446" i="1"/>
  <c r="ED439" i="1"/>
  <c r="HF439" i="1"/>
  <c r="HF442" i="1"/>
  <c r="ED442" i="1"/>
  <c r="HF440" i="1"/>
  <c r="ED440" i="1"/>
  <c r="HI38" i="1"/>
  <c r="EG38" i="1"/>
  <c r="EG57" i="1"/>
  <c r="HI57" i="1"/>
  <c r="HI445" i="1"/>
  <c r="EG445" i="1"/>
  <c r="HH441" i="1"/>
  <c r="EF441" i="1"/>
  <c r="ED51" i="1"/>
  <c r="HF51" i="1"/>
  <c r="HH147" i="1"/>
  <c r="EF147" i="1"/>
  <c r="ED143" i="1"/>
  <c r="HF143" i="1"/>
  <c r="EF237" i="1"/>
  <c r="HH237" i="1"/>
  <c r="ED48" i="1"/>
  <c r="HF48" i="1"/>
  <c r="HH433" i="1"/>
  <c r="EF433" i="1"/>
  <c r="HI170" i="1" l="1"/>
  <c r="EG170" i="1"/>
  <c r="EF425" i="1"/>
  <c r="HH425" i="1"/>
  <c r="EG427" i="1"/>
  <c r="HI427" i="1"/>
  <c r="EG448" i="1"/>
  <c r="HI448" i="1"/>
  <c r="EF177" i="1"/>
  <c r="HH177" i="1"/>
  <c r="EH95" i="1"/>
  <c r="HJ95" i="1"/>
  <c r="EF449" i="1"/>
  <c r="HH449" i="1"/>
  <c r="EG69" i="1"/>
  <c r="HI69" i="1"/>
  <c r="EG122" i="1"/>
  <c r="HI122" i="1"/>
  <c r="HK428" i="1"/>
  <c r="EI428" i="1"/>
  <c r="HI450" i="1"/>
  <c r="EG450" i="1"/>
  <c r="EG316" i="1"/>
  <c r="HI316" i="1"/>
  <c r="EH156" i="1"/>
  <c r="HJ156" i="1"/>
  <c r="EH15" i="1"/>
  <c r="HJ15" i="1"/>
  <c r="EH452" i="1"/>
  <c r="HJ452" i="1"/>
  <c r="EF50" i="1"/>
  <c r="HH50" i="1"/>
  <c r="HH359" i="1"/>
  <c r="EF359" i="1"/>
  <c r="EF107" i="1"/>
  <c r="HH107" i="1"/>
  <c r="EI301" i="1"/>
  <c r="HK301" i="1"/>
  <c r="HH197" i="1"/>
  <c r="EF197" i="1"/>
  <c r="HK171" i="1"/>
  <c r="EI171" i="1"/>
  <c r="HH454" i="1"/>
  <c r="EF454" i="1"/>
  <c r="HJ429" i="1"/>
  <c r="EH429" i="1"/>
  <c r="HI453" i="1"/>
  <c r="EG453" i="1"/>
  <c r="HI276" i="1"/>
  <c r="EG276" i="1"/>
  <c r="EG432" i="1"/>
  <c r="HI432" i="1"/>
  <c r="HJ243" i="1"/>
  <c r="EH243" i="1"/>
  <c r="HK430" i="1"/>
  <c r="EI430" i="1"/>
  <c r="HK262" i="1"/>
  <c r="EI262" i="1"/>
  <c r="HH164" i="1"/>
  <c r="EF164" i="1"/>
  <c r="HI119" i="1"/>
  <c r="EG119" i="1"/>
  <c r="HJ447" i="1"/>
  <c r="EH447" i="1"/>
  <c r="HH455" i="1"/>
  <c r="EF455" i="1"/>
  <c r="HH431" i="1"/>
  <c r="EF431" i="1"/>
  <c r="HI114" i="1"/>
  <c r="EG114" i="1"/>
  <c r="HJ185" i="1"/>
  <c r="EH185" i="1"/>
  <c r="HJ451" i="1"/>
  <c r="EH451" i="1"/>
  <c r="HG438" i="1"/>
  <c r="EE438" i="1"/>
  <c r="EE173" i="1"/>
  <c r="HG173" i="1"/>
  <c r="HG106" i="1"/>
  <c r="EE106" i="1"/>
  <c r="HI443" i="1"/>
  <c r="EG443" i="1"/>
  <c r="EG441" i="1"/>
  <c r="HI441" i="1"/>
  <c r="EE440" i="1"/>
  <c r="HG440" i="1"/>
  <c r="HI303" i="1"/>
  <c r="EG303" i="1"/>
  <c r="EF331" i="1"/>
  <c r="HH331" i="1"/>
  <c r="EG356" i="1"/>
  <c r="HI356" i="1"/>
  <c r="EE213" i="1"/>
  <c r="HG213" i="1"/>
  <c r="EH444" i="1"/>
  <c r="HJ444" i="1"/>
  <c r="HJ445" i="1"/>
  <c r="EH445" i="1"/>
  <c r="EG433" i="1"/>
  <c r="HI433" i="1"/>
  <c r="EG147" i="1"/>
  <c r="HI147" i="1"/>
  <c r="HG442" i="1"/>
  <c r="EE442" i="1"/>
  <c r="HG48" i="1"/>
  <c r="EE48" i="1"/>
  <c r="HI31" i="1"/>
  <c r="EG31" i="1"/>
  <c r="HJ118" i="1"/>
  <c r="EH118" i="1"/>
  <c r="EF263" i="1"/>
  <c r="HH263" i="1"/>
  <c r="HH9" i="1"/>
  <c r="EF9" i="1"/>
  <c r="EE435" i="1"/>
  <c r="HG435" i="1"/>
  <c r="EE437" i="1"/>
  <c r="HG437" i="1"/>
  <c r="EH57" i="1"/>
  <c r="HJ57" i="1"/>
  <c r="EE439" i="1"/>
  <c r="HG439" i="1"/>
  <c r="EH209" i="1"/>
  <c r="HJ209" i="1"/>
  <c r="HG130" i="1"/>
  <c r="EE130" i="1"/>
  <c r="EE143" i="1"/>
  <c r="HG143" i="1"/>
  <c r="HJ38" i="1"/>
  <c r="EH38" i="1"/>
  <c r="HI176" i="1"/>
  <c r="EG176" i="1"/>
  <c r="EF180" i="1"/>
  <c r="HH180" i="1"/>
  <c r="HH436" i="1"/>
  <c r="EF436" i="1"/>
  <c r="EG237" i="1"/>
  <c r="HI237" i="1"/>
  <c r="HG51" i="1"/>
  <c r="EE51" i="1"/>
  <c r="HG446" i="1"/>
  <c r="EE446" i="1"/>
  <c r="EF434" i="1"/>
  <c r="HH434" i="1"/>
  <c r="HH190" i="1"/>
  <c r="EF190" i="1"/>
  <c r="EH170" i="1" l="1"/>
  <c r="HJ170" i="1"/>
  <c r="EG425" i="1"/>
  <c r="HI425" i="1"/>
  <c r="EI95" i="1"/>
  <c r="HK95" i="1"/>
  <c r="EH122" i="1"/>
  <c r="HJ122" i="1"/>
  <c r="EG177" i="1"/>
  <c r="HI177" i="1"/>
  <c r="EH69" i="1"/>
  <c r="HJ69" i="1"/>
  <c r="EH448" i="1"/>
  <c r="HJ448" i="1"/>
  <c r="EG449" i="1"/>
  <c r="HI449" i="1"/>
  <c r="HJ427" i="1"/>
  <c r="EH427" i="1"/>
  <c r="HK185" i="1"/>
  <c r="EI185" i="1"/>
  <c r="EI447" i="1"/>
  <c r="HK447" i="1"/>
  <c r="EJ262" i="1"/>
  <c r="HL262" i="1"/>
  <c r="EG454" i="1"/>
  <c r="HI454" i="1"/>
  <c r="EH432" i="1"/>
  <c r="HJ432" i="1"/>
  <c r="HL301" i="1"/>
  <c r="EJ301" i="1"/>
  <c r="EG50" i="1"/>
  <c r="HI50" i="1"/>
  <c r="EH316" i="1"/>
  <c r="HJ316" i="1"/>
  <c r="HJ114" i="1"/>
  <c r="EH114" i="1"/>
  <c r="EH119" i="1"/>
  <c r="HJ119" i="1"/>
  <c r="EH276" i="1"/>
  <c r="HJ276" i="1"/>
  <c r="EJ171" i="1"/>
  <c r="HL171" i="1"/>
  <c r="EH450" i="1"/>
  <c r="HJ450" i="1"/>
  <c r="HK452" i="1"/>
  <c r="EI452" i="1"/>
  <c r="HI431" i="1"/>
  <c r="EG431" i="1"/>
  <c r="HL430" i="1"/>
  <c r="EJ430" i="1"/>
  <c r="EH453" i="1"/>
  <c r="HJ453" i="1"/>
  <c r="EG197" i="1"/>
  <c r="HI197" i="1"/>
  <c r="EG107" i="1"/>
  <c r="HI107" i="1"/>
  <c r="HK15" i="1"/>
  <c r="EI15" i="1"/>
  <c r="EI451" i="1"/>
  <c r="HK451" i="1"/>
  <c r="EG455" i="1"/>
  <c r="HI455" i="1"/>
  <c r="EG164" i="1"/>
  <c r="HI164" i="1"/>
  <c r="EI243" i="1"/>
  <c r="HK243" i="1"/>
  <c r="EI429" i="1"/>
  <c r="HK429" i="1"/>
  <c r="EG359" i="1"/>
  <c r="HI359" i="1"/>
  <c r="EJ428" i="1"/>
  <c r="HL428" i="1"/>
  <c r="HK156" i="1"/>
  <c r="EI156" i="1"/>
  <c r="EF438" i="1"/>
  <c r="HH438" i="1"/>
  <c r="EH443" i="1"/>
  <c r="HJ443" i="1"/>
  <c r="HH106" i="1"/>
  <c r="EF106" i="1"/>
  <c r="HH173" i="1"/>
  <c r="EF173" i="1"/>
  <c r="HI9" i="1"/>
  <c r="EG9" i="1"/>
  <c r="HH48" i="1"/>
  <c r="EF48" i="1"/>
  <c r="HK445" i="1"/>
  <c r="EI445" i="1"/>
  <c r="HI331" i="1"/>
  <c r="EG331" i="1"/>
  <c r="HI436" i="1"/>
  <c r="EG436" i="1"/>
  <c r="EF442" i="1"/>
  <c r="HH442" i="1"/>
  <c r="HJ303" i="1"/>
  <c r="EH303" i="1"/>
  <c r="HI263" i="1"/>
  <c r="EG263" i="1"/>
  <c r="EI444" i="1"/>
  <c r="HK444" i="1"/>
  <c r="EI57" i="1"/>
  <c r="HK57" i="1"/>
  <c r="HK118" i="1"/>
  <c r="EI118" i="1"/>
  <c r="EG190" i="1"/>
  <c r="HI190" i="1"/>
  <c r="EI209" i="1"/>
  <c r="HK209" i="1"/>
  <c r="HH446" i="1"/>
  <c r="EF446" i="1"/>
  <c r="HI180" i="1"/>
  <c r="EG180" i="1"/>
  <c r="EF143" i="1"/>
  <c r="HH143" i="1"/>
  <c r="HH437" i="1"/>
  <c r="EF437" i="1"/>
  <c r="EH147" i="1"/>
  <c r="HJ147" i="1"/>
  <c r="HH213" i="1"/>
  <c r="EF213" i="1"/>
  <c r="HH440" i="1"/>
  <c r="EF440" i="1"/>
  <c r="EI38" i="1"/>
  <c r="HK38" i="1"/>
  <c r="HH51" i="1"/>
  <c r="EF51" i="1"/>
  <c r="HJ176" i="1"/>
  <c r="EH176" i="1"/>
  <c r="EF130" i="1"/>
  <c r="HH130" i="1"/>
  <c r="HJ31" i="1"/>
  <c r="EH31" i="1"/>
  <c r="HJ237" i="1"/>
  <c r="EH237" i="1"/>
  <c r="HI434" i="1"/>
  <c r="EG434" i="1"/>
  <c r="EF439" i="1"/>
  <c r="HH439" i="1"/>
  <c r="HH435" i="1"/>
  <c r="EF435" i="1"/>
  <c r="HJ433" i="1"/>
  <c r="EH433" i="1"/>
  <c r="EH356" i="1"/>
  <c r="HJ356" i="1"/>
  <c r="HJ441" i="1"/>
  <c r="EH441" i="1"/>
  <c r="EI170" i="1" l="1"/>
  <c r="HK170" i="1"/>
  <c r="HJ425" i="1"/>
  <c r="EH425" i="1"/>
  <c r="HK69" i="1"/>
  <c r="EI69" i="1"/>
  <c r="EH449" i="1"/>
  <c r="HJ449" i="1"/>
  <c r="EI122" i="1"/>
  <c r="HK122" i="1"/>
  <c r="EH177" i="1"/>
  <c r="HJ177" i="1"/>
  <c r="HK427" i="1"/>
  <c r="EI427" i="1"/>
  <c r="EI448" i="1"/>
  <c r="HK448" i="1"/>
  <c r="EJ95" i="1"/>
  <c r="HL95" i="1"/>
  <c r="EJ156" i="1"/>
  <c r="HL156" i="1"/>
  <c r="EI114" i="1"/>
  <c r="HK114" i="1"/>
  <c r="HJ107" i="1"/>
  <c r="EH107" i="1"/>
  <c r="EH197" i="1"/>
  <c r="HJ197" i="1"/>
  <c r="HK432" i="1"/>
  <c r="EI432" i="1"/>
  <c r="EJ452" i="1"/>
  <c r="HL452" i="1"/>
  <c r="EJ243" i="1"/>
  <c r="HL243" i="1"/>
  <c r="HK453" i="1"/>
  <c r="EI453" i="1"/>
  <c r="HM171" i="1"/>
  <c r="EK171" i="1"/>
  <c r="HK316" i="1"/>
  <c r="EI316" i="1"/>
  <c r="EH454" i="1"/>
  <c r="HJ454" i="1"/>
  <c r="HM430" i="1"/>
  <c r="EK430" i="1"/>
  <c r="EK428" i="1"/>
  <c r="HM428" i="1"/>
  <c r="EH164" i="1"/>
  <c r="HJ164" i="1"/>
  <c r="EI276" i="1"/>
  <c r="HK276" i="1"/>
  <c r="HJ50" i="1"/>
  <c r="EH50" i="1"/>
  <c r="EK262" i="1"/>
  <c r="HM262" i="1"/>
  <c r="EJ15" i="1"/>
  <c r="HL15" i="1"/>
  <c r="EH431" i="1"/>
  <c r="HJ431" i="1"/>
  <c r="EK301" i="1"/>
  <c r="HM301" i="1"/>
  <c r="HL451" i="1"/>
  <c r="EJ451" i="1"/>
  <c r="EH359" i="1"/>
  <c r="HJ359" i="1"/>
  <c r="EH455" i="1"/>
  <c r="HJ455" i="1"/>
  <c r="EI450" i="1"/>
  <c r="HK450" i="1"/>
  <c r="EI119" i="1"/>
  <c r="HK119" i="1"/>
  <c r="EJ447" i="1"/>
  <c r="HL447" i="1"/>
  <c r="EJ185" i="1"/>
  <c r="HL185" i="1"/>
  <c r="HL429" i="1"/>
  <c r="EJ429" i="1"/>
  <c r="EG438" i="1"/>
  <c r="HI438" i="1"/>
  <c r="HI173" i="1"/>
  <c r="EG173" i="1"/>
  <c r="EG106" i="1"/>
  <c r="HI106" i="1"/>
  <c r="EI443" i="1"/>
  <c r="HK443" i="1"/>
  <c r="EI441" i="1"/>
  <c r="HK441" i="1"/>
  <c r="EH180" i="1"/>
  <c r="HJ180" i="1"/>
  <c r="EJ118" i="1"/>
  <c r="HL118" i="1"/>
  <c r="HK303" i="1"/>
  <c r="EI303" i="1"/>
  <c r="HJ331" i="1"/>
  <c r="EH331" i="1"/>
  <c r="HI439" i="1"/>
  <c r="EG439" i="1"/>
  <c r="HJ434" i="1"/>
  <c r="EH434" i="1"/>
  <c r="HI437" i="1"/>
  <c r="EG437" i="1"/>
  <c r="HI446" i="1"/>
  <c r="EG446" i="1"/>
  <c r="EJ445" i="1"/>
  <c r="HL445" i="1"/>
  <c r="EG130" i="1"/>
  <c r="HI130" i="1"/>
  <c r="EJ38" i="1"/>
  <c r="HL38" i="1"/>
  <c r="HL57" i="1"/>
  <c r="EJ57" i="1"/>
  <c r="HI442" i="1"/>
  <c r="EG442" i="1"/>
  <c r="EI176" i="1"/>
  <c r="HK176" i="1"/>
  <c r="EG440" i="1"/>
  <c r="HI440" i="1"/>
  <c r="EG48" i="1"/>
  <c r="HI48" i="1"/>
  <c r="EI147" i="1"/>
  <c r="HK147" i="1"/>
  <c r="EJ209" i="1"/>
  <c r="HL209" i="1"/>
  <c r="HL444" i="1"/>
  <c r="EJ444" i="1"/>
  <c r="EI31" i="1"/>
  <c r="HK31" i="1"/>
  <c r="EI433" i="1"/>
  <c r="HK433" i="1"/>
  <c r="EG435" i="1"/>
  <c r="HI435" i="1"/>
  <c r="HK237" i="1"/>
  <c r="EI237" i="1"/>
  <c r="HI51" i="1"/>
  <c r="EG51" i="1"/>
  <c r="EG213" i="1"/>
  <c r="HI213" i="1"/>
  <c r="HJ263" i="1"/>
  <c r="EH263" i="1"/>
  <c r="HJ436" i="1"/>
  <c r="EH436" i="1"/>
  <c r="HJ9" i="1"/>
  <c r="EH9" i="1"/>
  <c r="HK356" i="1"/>
  <c r="EI356" i="1"/>
  <c r="EG143" i="1"/>
  <c r="HI143" i="1"/>
  <c r="EH190" i="1"/>
  <c r="HJ190" i="1"/>
  <c r="HL170" i="1" l="1"/>
  <c r="EJ170" i="1"/>
  <c r="EI425" i="1"/>
  <c r="HK425" i="1"/>
  <c r="HK177" i="1"/>
  <c r="EI177" i="1"/>
  <c r="EK95" i="1"/>
  <c r="HM95" i="1"/>
  <c r="EJ122" i="1"/>
  <c r="HL122" i="1"/>
  <c r="EJ448" i="1"/>
  <c r="HL448" i="1"/>
  <c r="EI449" i="1"/>
  <c r="HK449" i="1"/>
  <c r="HL427" i="1"/>
  <c r="EJ427" i="1"/>
  <c r="EJ69" i="1"/>
  <c r="HL69" i="1"/>
  <c r="HK50" i="1"/>
  <c r="EI50" i="1"/>
  <c r="HL432" i="1"/>
  <c r="EJ432" i="1"/>
  <c r="HK107" i="1"/>
  <c r="EI107" i="1"/>
  <c r="HK455" i="1"/>
  <c r="EI455" i="1"/>
  <c r="HK431" i="1"/>
  <c r="EI431" i="1"/>
  <c r="EL428" i="1"/>
  <c r="HN428" i="1"/>
  <c r="EI454" i="1"/>
  <c r="HK454" i="1"/>
  <c r="EK243" i="1"/>
  <c r="HM243" i="1"/>
  <c r="HL316" i="1"/>
  <c r="EJ316" i="1"/>
  <c r="EK447" i="1"/>
  <c r="HM447" i="1"/>
  <c r="HK359" i="1"/>
  <c r="EI359" i="1"/>
  <c r="EJ276" i="1"/>
  <c r="HL276" i="1"/>
  <c r="EK452" i="1"/>
  <c r="HM452" i="1"/>
  <c r="HL114" i="1"/>
  <c r="EJ114" i="1"/>
  <c r="HM185" i="1"/>
  <c r="EK185" i="1"/>
  <c r="HM451" i="1"/>
  <c r="EK451" i="1"/>
  <c r="HN430" i="1"/>
  <c r="EL430" i="1"/>
  <c r="EL171" i="1"/>
  <c r="HN171" i="1"/>
  <c r="EJ119" i="1"/>
  <c r="HL119" i="1"/>
  <c r="EK15" i="1"/>
  <c r="HM15" i="1"/>
  <c r="HM429" i="1"/>
  <c r="EK429" i="1"/>
  <c r="HL453" i="1"/>
  <c r="EJ453" i="1"/>
  <c r="EJ450" i="1"/>
  <c r="HL450" i="1"/>
  <c r="EL301" i="1"/>
  <c r="HN301" i="1"/>
  <c r="EL262" i="1"/>
  <c r="HN262" i="1"/>
  <c r="EI164" i="1"/>
  <c r="HK164" i="1"/>
  <c r="EI197" i="1"/>
  <c r="HK197" i="1"/>
  <c r="EK156" i="1"/>
  <c r="HM156" i="1"/>
  <c r="HJ438" i="1"/>
  <c r="EH438" i="1"/>
  <c r="HL443" i="1"/>
  <c r="EJ443" i="1"/>
  <c r="EH106" i="1"/>
  <c r="HJ106" i="1"/>
  <c r="HJ173" i="1"/>
  <c r="EH173" i="1"/>
  <c r="EI436" i="1"/>
  <c r="HK436" i="1"/>
  <c r="HL237" i="1"/>
  <c r="EJ237" i="1"/>
  <c r="HM444" i="1"/>
  <c r="EK444" i="1"/>
  <c r="HJ437" i="1"/>
  <c r="EH437" i="1"/>
  <c r="EJ303" i="1"/>
  <c r="HL303" i="1"/>
  <c r="EI190" i="1"/>
  <c r="HK190" i="1"/>
  <c r="EK38" i="1"/>
  <c r="HM38" i="1"/>
  <c r="HK263" i="1"/>
  <c r="EI263" i="1"/>
  <c r="HK434" i="1"/>
  <c r="EI434" i="1"/>
  <c r="EH143" i="1"/>
  <c r="HJ143" i="1"/>
  <c r="HJ435" i="1"/>
  <c r="EH435" i="1"/>
  <c r="HM209" i="1"/>
  <c r="EK209" i="1"/>
  <c r="HJ130" i="1"/>
  <c r="EH130" i="1"/>
  <c r="EK118" i="1"/>
  <c r="HM118" i="1"/>
  <c r="EJ356" i="1"/>
  <c r="HL356" i="1"/>
  <c r="HJ442" i="1"/>
  <c r="EH442" i="1"/>
  <c r="EH439" i="1"/>
  <c r="HJ439" i="1"/>
  <c r="EH213" i="1"/>
  <c r="HJ213" i="1"/>
  <c r="EJ433" i="1"/>
  <c r="HL433" i="1"/>
  <c r="EJ147" i="1"/>
  <c r="HL147" i="1"/>
  <c r="HJ440" i="1"/>
  <c r="EH440" i="1"/>
  <c r="EK445" i="1"/>
  <c r="HM445" i="1"/>
  <c r="EI180" i="1"/>
  <c r="HK180" i="1"/>
  <c r="EI9" i="1"/>
  <c r="HK9" i="1"/>
  <c r="EH51" i="1"/>
  <c r="HJ51" i="1"/>
  <c r="EK57" i="1"/>
  <c r="HM57" i="1"/>
  <c r="HJ446" i="1"/>
  <c r="EH446" i="1"/>
  <c r="EI331" i="1"/>
  <c r="HK331" i="1"/>
  <c r="EJ31" i="1"/>
  <c r="HL31" i="1"/>
  <c r="EH48" i="1"/>
  <c r="HJ48" i="1"/>
  <c r="EJ176" i="1"/>
  <c r="HL176" i="1"/>
  <c r="EJ441" i="1"/>
  <c r="HL441" i="1"/>
  <c r="HM170" i="1" l="1"/>
  <c r="EK170" i="1"/>
  <c r="EJ425" i="1"/>
  <c r="HL425" i="1"/>
  <c r="HM448" i="1"/>
  <c r="EK448" i="1"/>
  <c r="HM69" i="1"/>
  <c r="EK69" i="1"/>
  <c r="EK122" i="1"/>
  <c r="HM122" i="1"/>
  <c r="HM427" i="1"/>
  <c r="EK427" i="1"/>
  <c r="HN95" i="1"/>
  <c r="EL95" i="1"/>
  <c r="HL177" i="1"/>
  <c r="EJ177" i="1"/>
  <c r="HL449" i="1"/>
  <c r="EJ449" i="1"/>
  <c r="EL429" i="1"/>
  <c r="HN429" i="1"/>
  <c r="HL359" i="1"/>
  <c r="EJ359" i="1"/>
  <c r="HL455" i="1"/>
  <c r="EJ455" i="1"/>
  <c r="HL197" i="1"/>
  <c r="EJ197" i="1"/>
  <c r="HO262" i="1"/>
  <c r="EM262" i="1"/>
  <c r="EL452" i="1"/>
  <c r="HN452" i="1"/>
  <c r="HN243" i="1"/>
  <c r="EL243" i="1"/>
  <c r="EL451" i="1"/>
  <c r="HN451" i="1"/>
  <c r="EJ107" i="1"/>
  <c r="HL107" i="1"/>
  <c r="EM301" i="1"/>
  <c r="HO301" i="1"/>
  <c r="HN447" i="1"/>
  <c r="EL447" i="1"/>
  <c r="HL454" i="1"/>
  <c r="EJ454" i="1"/>
  <c r="HN185" i="1"/>
  <c r="EL185" i="1"/>
  <c r="EK432" i="1"/>
  <c r="HM432" i="1"/>
  <c r="HM450" i="1"/>
  <c r="EK450" i="1"/>
  <c r="EL15" i="1"/>
  <c r="HN15" i="1"/>
  <c r="HO171" i="1"/>
  <c r="EM171" i="1"/>
  <c r="HM276" i="1"/>
  <c r="EK276" i="1"/>
  <c r="HO428" i="1"/>
  <c r="EM428" i="1"/>
  <c r="HM453" i="1"/>
  <c r="EK453" i="1"/>
  <c r="HO430" i="1"/>
  <c r="EM430" i="1"/>
  <c r="HM114" i="1"/>
  <c r="EK114" i="1"/>
  <c r="HM316" i="1"/>
  <c r="EK316" i="1"/>
  <c r="HL431" i="1"/>
  <c r="EJ431" i="1"/>
  <c r="EJ50" i="1"/>
  <c r="HL50" i="1"/>
  <c r="EL156" i="1"/>
  <c r="HN156" i="1"/>
  <c r="HL164" i="1"/>
  <c r="EJ164" i="1"/>
  <c r="HM119" i="1"/>
  <c r="EK119" i="1"/>
  <c r="EI438" i="1"/>
  <c r="HK438" i="1"/>
  <c r="HK173" i="1"/>
  <c r="EI173" i="1"/>
  <c r="EI106" i="1"/>
  <c r="HK106" i="1"/>
  <c r="HM443" i="1"/>
  <c r="EK443" i="1"/>
  <c r="EI442" i="1"/>
  <c r="HK442" i="1"/>
  <c r="HM441" i="1"/>
  <c r="EK441" i="1"/>
  <c r="HL331" i="1"/>
  <c r="EJ331" i="1"/>
  <c r="HL9" i="1"/>
  <c r="EJ9" i="1"/>
  <c r="EK147" i="1"/>
  <c r="HM147" i="1"/>
  <c r="HK143" i="1"/>
  <c r="EI143" i="1"/>
  <c r="HL190" i="1"/>
  <c r="EJ190" i="1"/>
  <c r="HK446" i="1"/>
  <c r="EI446" i="1"/>
  <c r="HL434" i="1"/>
  <c r="EJ434" i="1"/>
  <c r="EL444" i="1"/>
  <c r="HN444" i="1"/>
  <c r="EK176" i="1"/>
  <c r="HM176" i="1"/>
  <c r="EJ180" i="1"/>
  <c r="HL180" i="1"/>
  <c r="HM433" i="1"/>
  <c r="EK433" i="1"/>
  <c r="EK356" i="1"/>
  <c r="HM356" i="1"/>
  <c r="HM303" i="1"/>
  <c r="EK303" i="1"/>
  <c r="HN209" i="1"/>
  <c r="EL209" i="1"/>
  <c r="EJ263" i="1"/>
  <c r="HL263" i="1"/>
  <c r="HK437" i="1"/>
  <c r="EI437" i="1"/>
  <c r="EK237" i="1"/>
  <c r="HM237" i="1"/>
  <c r="HK48" i="1"/>
  <c r="EI48" i="1"/>
  <c r="HN57" i="1"/>
  <c r="EL57" i="1"/>
  <c r="EL445" i="1"/>
  <c r="HN445" i="1"/>
  <c r="HK213" i="1"/>
  <c r="EI213" i="1"/>
  <c r="EL118" i="1"/>
  <c r="HN118" i="1"/>
  <c r="HK440" i="1"/>
  <c r="EI440" i="1"/>
  <c r="HK130" i="1"/>
  <c r="EI130" i="1"/>
  <c r="HK435" i="1"/>
  <c r="EI435" i="1"/>
  <c r="EK31" i="1"/>
  <c r="HM31" i="1"/>
  <c r="HK51" i="1"/>
  <c r="EI51" i="1"/>
  <c r="EI439" i="1"/>
  <c r="HK439" i="1"/>
  <c r="HN38" i="1"/>
  <c r="EL38" i="1"/>
  <c r="HL436" i="1"/>
  <c r="EJ436" i="1"/>
  <c r="EL170" i="1" l="1"/>
  <c r="HN170" i="1"/>
  <c r="EK425" i="1"/>
  <c r="HM425" i="1"/>
  <c r="HN427" i="1"/>
  <c r="EL427" i="1"/>
  <c r="EK449" i="1"/>
  <c r="HM449" i="1"/>
  <c r="EL122" i="1"/>
  <c r="HN122" i="1"/>
  <c r="EK177" i="1"/>
  <c r="HM177" i="1"/>
  <c r="HN69" i="1"/>
  <c r="EL69" i="1"/>
  <c r="EM95" i="1"/>
  <c r="HO95" i="1"/>
  <c r="EL448" i="1"/>
  <c r="HN448" i="1"/>
  <c r="HN432" i="1"/>
  <c r="EL432" i="1"/>
  <c r="EM452" i="1"/>
  <c r="HO452" i="1"/>
  <c r="HN316" i="1"/>
  <c r="EL316" i="1"/>
  <c r="HO185" i="1"/>
  <c r="EM185" i="1"/>
  <c r="HO156" i="1"/>
  <c r="EM156" i="1"/>
  <c r="EK50" i="1"/>
  <c r="HM50" i="1"/>
  <c r="HN119" i="1"/>
  <c r="EL119" i="1"/>
  <c r="EK431" i="1"/>
  <c r="HM431" i="1"/>
  <c r="EL453" i="1"/>
  <c r="HN453" i="1"/>
  <c r="HP171" i="1"/>
  <c r="EN171" i="1"/>
  <c r="EK197" i="1"/>
  <c r="HM197" i="1"/>
  <c r="EK455" i="1"/>
  <c r="HM455" i="1"/>
  <c r="EK164" i="1"/>
  <c r="HM164" i="1"/>
  <c r="EN428" i="1"/>
  <c r="HP428" i="1"/>
  <c r="HO15" i="1"/>
  <c r="EM15" i="1"/>
  <c r="EK107" i="1"/>
  <c r="HM107" i="1"/>
  <c r="HN114" i="1"/>
  <c r="EL114" i="1"/>
  <c r="EL450" i="1"/>
  <c r="HN450" i="1"/>
  <c r="EK454" i="1"/>
  <c r="HM454" i="1"/>
  <c r="HM359" i="1"/>
  <c r="EK359" i="1"/>
  <c r="EM451" i="1"/>
  <c r="HO451" i="1"/>
  <c r="EN430" i="1"/>
  <c r="HP430" i="1"/>
  <c r="EL276" i="1"/>
  <c r="HN276" i="1"/>
  <c r="EM447" i="1"/>
  <c r="HO447" i="1"/>
  <c r="EM243" i="1"/>
  <c r="HO243" i="1"/>
  <c r="EN262" i="1"/>
  <c r="HP262" i="1"/>
  <c r="HP301" i="1"/>
  <c r="EN301" i="1"/>
  <c r="EM429" i="1"/>
  <c r="HO429" i="1"/>
  <c r="EJ438" i="1"/>
  <c r="HL438" i="1"/>
  <c r="HN443" i="1"/>
  <c r="EL443" i="1"/>
  <c r="EJ106" i="1"/>
  <c r="HL106" i="1"/>
  <c r="EJ173" i="1"/>
  <c r="HL173" i="1"/>
  <c r="HL130" i="1"/>
  <c r="EJ130" i="1"/>
  <c r="HL437" i="1"/>
  <c r="EJ437" i="1"/>
  <c r="HL439" i="1"/>
  <c r="EJ439" i="1"/>
  <c r="EM445" i="1"/>
  <c r="HO445" i="1"/>
  <c r="EK436" i="1"/>
  <c r="HM436" i="1"/>
  <c r="EJ51" i="1"/>
  <c r="HL51" i="1"/>
  <c r="EJ440" i="1"/>
  <c r="HL440" i="1"/>
  <c r="EM57" i="1"/>
  <c r="HO57" i="1"/>
  <c r="HM190" i="1"/>
  <c r="EK190" i="1"/>
  <c r="EK9" i="1"/>
  <c r="HM9" i="1"/>
  <c r="EK263" i="1"/>
  <c r="HM263" i="1"/>
  <c r="HN356" i="1"/>
  <c r="EL356" i="1"/>
  <c r="EM444" i="1"/>
  <c r="HO444" i="1"/>
  <c r="HL48" i="1"/>
  <c r="EJ48" i="1"/>
  <c r="EM209" i="1"/>
  <c r="HO209" i="1"/>
  <c r="EL433" i="1"/>
  <c r="HN433" i="1"/>
  <c r="EK434" i="1"/>
  <c r="HM434" i="1"/>
  <c r="HL143" i="1"/>
  <c r="EJ143" i="1"/>
  <c r="EK331" i="1"/>
  <c r="HM331" i="1"/>
  <c r="EL31" i="1"/>
  <c r="HN31" i="1"/>
  <c r="HO118" i="1"/>
  <c r="EM118" i="1"/>
  <c r="HO38" i="1"/>
  <c r="EM38" i="1"/>
  <c r="EJ435" i="1"/>
  <c r="HL435" i="1"/>
  <c r="HL213" i="1"/>
  <c r="EJ213" i="1"/>
  <c r="EL303" i="1"/>
  <c r="HN303" i="1"/>
  <c r="EJ446" i="1"/>
  <c r="HL446" i="1"/>
  <c r="EL441" i="1"/>
  <c r="HN441" i="1"/>
  <c r="EL237" i="1"/>
  <c r="HN237" i="1"/>
  <c r="HM180" i="1"/>
  <c r="EK180" i="1"/>
  <c r="HN176" i="1"/>
  <c r="EL176" i="1"/>
  <c r="EL147" i="1"/>
  <c r="HN147" i="1"/>
  <c r="HL442" i="1"/>
  <c r="EJ442" i="1"/>
  <c r="HO170" i="1" l="1"/>
  <c r="EM170" i="1"/>
  <c r="HN425" i="1"/>
  <c r="EL425" i="1"/>
  <c r="EL177" i="1"/>
  <c r="HN177" i="1"/>
  <c r="EM448" i="1"/>
  <c r="HO448" i="1"/>
  <c r="EM122" i="1"/>
  <c r="HO122" i="1"/>
  <c r="HP95" i="1"/>
  <c r="EN95" i="1"/>
  <c r="EL449" i="1"/>
  <c r="HN449" i="1"/>
  <c r="EM69" i="1"/>
  <c r="HO69" i="1"/>
  <c r="EM427" i="1"/>
  <c r="HO427" i="1"/>
  <c r="EO301" i="1"/>
  <c r="HQ301" i="1"/>
  <c r="EN15" i="1"/>
  <c r="HP15" i="1"/>
  <c r="HQ171" i="1"/>
  <c r="EO171" i="1"/>
  <c r="EN185" i="1"/>
  <c r="HP185" i="1"/>
  <c r="HP451" i="1"/>
  <c r="EN451" i="1"/>
  <c r="EM450" i="1"/>
  <c r="HO450" i="1"/>
  <c r="EL50" i="1"/>
  <c r="HN50" i="1"/>
  <c r="EL359" i="1"/>
  <c r="HN359" i="1"/>
  <c r="HO316" i="1"/>
  <c r="EM316" i="1"/>
  <c r="EM276" i="1"/>
  <c r="HO276" i="1"/>
  <c r="HQ428" i="1"/>
  <c r="EO428" i="1"/>
  <c r="HO453" i="1"/>
  <c r="EM453" i="1"/>
  <c r="EN156" i="1"/>
  <c r="HP156" i="1"/>
  <c r="EM114" i="1"/>
  <c r="HO114" i="1"/>
  <c r="EO262" i="1"/>
  <c r="HQ262" i="1"/>
  <c r="EO430" i="1"/>
  <c r="HQ430" i="1"/>
  <c r="EL164" i="1"/>
  <c r="HN164" i="1"/>
  <c r="HN455" i="1"/>
  <c r="EL455" i="1"/>
  <c r="EL431" i="1"/>
  <c r="HN431" i="1"/>
  <c r="EN452" i="1"/>
  <c r="HP452" i="1"/>
  <c r="EM119" i="1"/>
  <c r="HO119" i="1"/>
  <c r="HO432" i="1"/>
  <c r="EM432" i="1"/>
  <c r="HP447" i="1"/>
  <c r="EN447" i="1"/>
  <c r="EN429" i="1"/>
  <c r="HP429" i="1"/>
  <c r="EN243" i="1"/>
  <c r="HP243" i="1"/>
  <c r="EL454" i="1"/>
  <c r="HN454" i="1"/>
  <c r="EL107" i="1"/>
  <c r="HN107" i="1"/>
  <c r="EL197" i="1"/>
  <c r="HN197" i="1"/>
  <c r="HM438" i="1"/>
  <c r="EK438" i="1"/>
  <c r="EK173" i="1"/>
  <c r="HM173" i="1"/>
  <c r="EK106" i="1"/>
  <c r="HM106" i="1"/>
  <c r="EM443" i="1"/>
  <c r="HO443" i="1"/>
  <c r="EK437" i="1"/>
  <c r="HM437" i="1"/>
  <c r="EK435" i="1"/>
  <c r="HM435" i="1"/>
  <c r="EM433" i="1"/>
  <c r="HO433" i="1"/>
  <c r="HP57" i="1"/>
  <c r="EN57" i="1"/>
  <c r="HP38" i="1"/>
  <c r="EN38" i="1"/>
  <c r="HM446" i="1"/>
  <c r="EK446" i="1"/>
  <c r="EN209" i="1"/>
  <c r="HP209" i="1"/>
  <c r="HP118" i="1"/>
  <c r="EN118" i="1"/>
  <c r="EK143" i="1"/>
  <c r="HM143" i="1"/>
  <c r="EK439" i="1"/>
  <c r="HM439" i="1"/>
  <c r="HO176" i="1"/>
  <c r="EM176" i="1"/>
  <c r="HO356" i="1"/>
  <c r="EM356" i="1"/>
  <c r="HN180" i="1"/>
  <c r="EL180" i="1"/>
  <c r="EK130" i="1"/>
  <c r="HM130" i="1"/>
  <c r="EL331" i="1"/>
  <c r="HN331" i="1"/>
  <c r="HN263" i="1"/>
  <c r="EL263" i="1"/>
  <c r="EK440" i="1"/>
  <c r="HM440" i="1"/>
  <c r="HP445" i="1"/>
  <c r="EN445" i="1"/>
  <c r="EK442" i="1"/>
  <c r="HM442" i="1"/>
  <c r="EK48" i="1"/>
  <c r="HM48" i="1"/>
  <c r="HO237" i="1"/>
  <c r="EM237" i="1"/>
  <c r="EM303" i="1"/>
  <c r="HO303" i="1"/>
  <c r="HN9" i="1"/>
  <c r="EL9" i="1"/>
  <c r="HM51" i="1"/>
  <c r="EK51" i="1"/>
  <c r="HM213" i="1"/>
  <c r="EK213" i="1"/>
  <c r="EL190" i="1"/>
  <c r="HN190" i="1"/>
  <c r="EM147" i="1"/>
  <c r="HO147" i="1"/>
  <c r="HO441" i="1"/>
  <c r="EM441" i="1"/>
  <c r="HO31" i="1"/>
  <c r="EM31" i="1"/>
  <c r="EL434" i="1"/>
  <c r="HN434" i="1"/>
  <c r="EN444" i="1"/>
  <c r="HP444" i="1"/>
  <c r="EL436" i="1"/>
  <c r="HN436" i="1"/>
  <c r="HP170" i="1" l="1"/>
  <c r="EN170" i="1"/>
  <c r="EM425" i="1"/>
  <c r="HO425" i="1"/>
  <c r="EO95" i="1"/>
  <c r="HQ95" i="1"/>
  <c r="EN427" i="1"/>
  <c r="HP427" i="1"/>
  <c r="EN122" i="1"/>
  <c r="HP122" i="1"/>
  <c r="EN69" i="1"/>
  <c r="HP69" i="1"/>
  <c r="EN448" i="1"/>
  <c r="HP448" i="1"/>
  <c r="EM449" i="1"/>
  <c r="HO449" i="1"/>
  <c r="EM177" i="1"/>
  <c r="HO177" i="1"/>
  <c r="HO455" i="1"/>
  <c r="EM455" i="1"/>
  <c r="EN453" i="1"/>
  <c r="HP453" i="1"/>
  <c r="EN316" i="1"/>
  <c r="HP316" i="1"/>
  <c r="EP171" i="1"/>
  <c r="HR171" i="1"/>
  <c r="EO429" i="1"/>
  <c r="HQ429" i="1"/>
  <c r="HP119" i="1"/>
  <c r="EN119" i="1"/>
  <c r="EP262" i="1"/>
  <c r="HR262" i="1"/>
  <c r="HO50" i="1"/>
  <c r="EM50" i="1"/>
  <c r="HR428" i="1"/>
  <c r="EP428" i="1"/>
  <c r="EM454" i="1"/>
  <c r="HO454" i="1"/>
  <c r="EM164" i="1"/>
  <c r="HO164" i="1"/>
  <c r="HP114" i="1"/>
  <c r="EN114" i="1"/>
  <c r="EN450" i="1"/>
  <c r="HP450" i="1"/>
  <c r="EO447" i="1"/>
  <c r="HQ447" i="1"/>
  <c r="EN432" i="1"/>
  <c r="HP432" i="1"/>
  <c r="EO451" i="1"/>
  <c r="HQ451" i="1"/>
  <c r="HQ452" i="1"/>
  <c r="EO452" i="1"/>
  <c r="HQ15" i="1"/>
  <c r="EO15" i="1"/>
  <c r="HO107" i="1"/>
  <c r="EM107" i="1"/>
  <c r="EM197" i="1"/>
  <c r="HO197" i="1"/>
  <c r="EO243" i="1"/>
  <c r="HQ243" i="1"/>
  <c r="HO431" i="1"/>
  <c r="EM431" i="1"/>
  <c r="EP430" i="1"/>
  <c r="HR430" i="1"/>
  <c r="EO156" i="1"/>
  <c r="HQ156" i="1"/>
  <c r="EN276" i="1"/>
  <c r="HP276" i="1"/>
  <c r="HO359" i="1"/>
  <c r="EM359" i="1"/>
  <c r="EO185" i="1"/>
  <c r="HQ185" i="1"/>
  <c r="EP301" i="1"/>
  <c r="HR301" i="1"/>
  <c r="EL438" i="1"/>
  <c r="HN438" i="1"/>
  <c r="HP443" i="1"/>
  <c r="EN443" i="1"/>
  <c r="HN106" i="1"/>
  <c r="EL106" i="1"/>
  <c r="EL173" i="1"/>
  <c r="HN173" i="1"/>
  <c r="EM190" i="1"/>
  <c r="HO190" i="1"/>
  <c r="EL446" i="1"/>
  <c r="HN446" i="1"/>
  <c r="HO180" i="1"/>
  <c r="EM180" i="1"/>
  <c r="HN440" i="1"/>
  <c r="EL440" i="1"/>
  <c r="HP441" i="1"/>
  <c r="EN441" i="1"/>
  <c r="EL51" i="1"/>
  <c r="HN51" i="1"/>
  <c r="EM263" i="1"/>
  <c r="HO263" i="1"/>
  <c r="HQ38" i="1"/>
  <c r="EO38" i="1"/>
  <c r="EM434" i="1"/>
  <c r="HO434" i="1"/>
  <c r="HP303" i="1"/>
  <c r="EN303" i="1"/>
  <c r="EL130" i="1"/>
  <c r="HN130" i="1"/>
  <c r="EN31" i="1"/>
  <c r="HP31" i="1"/>
  <c r="EN237" i="1"/>
  <c r="HP237" i="1"/>
  <c r="HO436" i="1"/>
  <c r="EM436" i="1"/>
  <c r="EL48" i="1"/>
  <c r="HN48" i="1"/>
  <c r="HN143" i="1"/>
  <c r="EL143" i="1"/>
  <c r="HN435" i="1"/>
  <c r="EL435" i="1"/>
  <c r="EM9" i="1"/>
  <c r="HO9" i="1"/>
  <c r="EN356" i="1"/>
  <c r="HP356" i="1"/>
  <c r="HQ118" i="1"/>
  <c r="EO118" i="1"/>
  <c r="EO57" i="1"/>
  <c r="HQ57" i="1"/>
  <c r="EL213" i="1"/>
  <c r="HN213" i="1"/>
  <c r="EL439" i="1"/>
  <c r="HN439" i="1"/>
  <c r="EO444" i="1"/>
  <c r="HQ444" i="1"/>
  <c r="HP147" i="1"/>
  <c r="EN147" i="1"/>
  <c r="HN442" i="1"/>
  <c r="EL442" i="1"/>
  <c r="HO331" i="1"/>
  <c r="EM331" i="1"/>
  <c r="HN437" i="1"/>
  <c r="EL437" i="1"/>
  <c r="HQ445" i="1"/>
  <c r="EO445" i="1"/>
  <c r="HP176" i="1"/>
  <c r="EN176" i="1"/>
  <c r="EO209" i="1"/>
  <c r="HQ209" i="1"/>
  <c r="EN433" i="1"/>
  <c r="HP433" i="1"/>
  <c r="HQ170" i="1" l="1"/>
  <c r="EO170" i="1"/>
  <c r="EN425" i="1"/>
  <c r="HP425" i="1"/>
  <c r="HQ69" i="1"/>
  <c r="EO69" i="1"/>
  <c r="HP177" i="1"/>
  <c r="EN177" i="1"/>
  <c r="HQ122" i="1"/>
  <c r="EO122" i="1"/>
  <c r="HP449" i="1"/>
  <c r="EN449" i="1"/>
  <c r="EO427" i="1"/>
  <c r="HQ427" i="1"/>
  <c r="HQ448" i="1"/>
  <c r="EO448" i="1"/>
  <c r="HR95" i="1"/>
  <c r="EP95" i="1"/>
  <c r="EN107" i="1"/>
  <c r="HP107" i="1"/>
  <c r="EN50" i="1"/>
  <c r="HP50" i="1"/>
  <c r="HR185" i="1"/>
  <c r="EP185" i="1"/>
  <c r="HS430" i="1"/>
  <c r="EQ430" i="1"/>
  <c r="HR451" i="1"/>
  <c r="EP451" i="1"/>
  <c r="HP164" i="1"/>
  <c r="EN164" i="1"/>
  <c r="HS171" i="1"/>
  <c r="EQ171" i="1"/>
  <c r="HP359" i="1"/>
  <c r="EN359" i="1"/>
  <c r="HP431" i="1"/>
  <c r="EN431" i="1"/>
  <c r="HQ450" i="1"/>
  <c r="EO450" i="1"/>
  <c r="HS262" i="1"/>
  <c r="EQ262" i="1"/>
  <c r="EO316" i="1"/>
  <c r="HQ316" i="1"/>
  <c r="EP15" i="1"/>
  <c r="HR15" i="1"/>
  <c r="HR452" i="1"/>
  <c r="EP452" i="1"/>
  <c r="HQ119" i="1"/>
  <c r="EO119" i="1"/>
  <c r="HQ276" i="1"/>
  <c r="EO276" i="1"/>
  <c r="HR243" i="1"/>
  <c r="EP243" i="1"/>
  <c r="EO432" i="1"/>
  <c r="HQ432" i="1"/>
  <c r="HP454" i="1"/>
  <c r="EN454" i="1"/>
  <c r="HQ453" i="1"/>
  <c r="EO453" i="1"/>
  <c r="HQ114" i="1"/>
  <c r="EO114" i="1"/>
  <c r="HS428" i="1"/>
  <c r="EQ428" i="1"/>
  <c r="HP455" i="1"/>
  <c r="EN455" i="1"/>
  <c r="EQ301" i="1"/>
  <c r="HS301" i="1"/>
  <c r="HR156" i="1"/>
  <c r="EP156" i="1"/>
  <c r="HP197" i="1"/>
  <c r="EN197" i="1"/>
  <c r="HR447" i="1"/>
  <c r="EP447" i="1"/>
  <c r="HR429" i="1"/>
  <c r="EP429" i="1"/>
  <c r="HO438" i="1"/>
  <c r="EM438" i="1"/>
  <c r="HO173" i="1"/>
  <c r="EM173" i="1"/>
  <c r="HO106" i="1"/>
  <c r="EM106" i="1"/>
  <c r="HQ443" i="1"/>
  <c r="EO443" i="1"/>
  <c r="HR445" i="1"/>
  <c r="EP445" i="1"/>
  <c r="HQ147" i="1"/>
  <c r="EO147" i="1"/>
  <c r="EM435" i="1"/>
  <c r="HO435" i="1"/>
  <c r="HP436" i="1"/>
  <c r="EN436" i="1"/>
  <c r="HQ303" i="1"/>
  <c r="EO303" i="1"/>
  <c r="HO51" i="1"/>
  <c r="EM51" i="1"/>
  <c r="HO143" i="1"/>
  <c r="EM143" i="1"/>
  <c r="HQ441" i="1"/>
  <c r="EO441" i="1"/>
  <c r="EO237" i="1"/>
  <c r="HQ237" i="1"/>
  <c r="HP434" i="1"/>
  <c r="EN434" i="1"/>
  <c r="EO433" i="1"/>
  <c r="HQ433" i="1"/>
  <c r="EP38" i="1"/>
  <c r="HR38" i="1"/>
  <c r="HO440" i="1"/>
  <c r="EM440" i="1"/>
  <c r="EP57" i="1"/>
  <c r="HR57" i="1"/>
  <c r="EM437" i="1"/>
  <c r="HO437" i="1"/>
  <c r="HR444" i="1"/>
  <c r="EP444" i="1"/>
  <c r="EN331" i="1"/>
  <c r="HP331" i="1"/>
  <c r="HO439" i="1"/>
  <c r="EM439" i="1"/>
  <c r="EO356" i="1"/>
  <c r="HQ356" i="1"/>
  <c r="HQ31" i="1"/>
  <c r="EO31" i="1"/>
  <c r="EM446" i="1"/>
  <c r="HO446" i="1"/>
  <c r="EM442" i="1"/>
  <c r="HO442" i="1"/>
  <c r="EN180" i="1"/>
  <c r="HP180" i="1"/>
  <c r="EP118" i="1"/>
  <c r="HR118" i="1"/>
  <c r="EP209" i="1"/>
  <c r="HR209" i="1"/>
  <c r="HQ176" i="1"/>
  <c r="EO176" i="1"/>
  <c r="EM213" i="1"/>
  <c r="HO213" i="1"/>
  <c r="HP9" i="1"/>
  <c r="EN9" i="1"/>
  <c r="EM48" i="1"/>
  <c r="HO48" i="1"/>
  <c r="HO130" i="1"/>
  <c r="EM130" i="1"/>
  <c r="EN263" i="1"/>
  <c r="HP263" i="1"/>
  <c r="EN190" i="1"/>
  <c r="HP190" i="1"/>
  <c r="EP170" i="1" l="1"/>
  <c r="HR170" i="1"/>
  <c r="HQ425" i="1"/>
  <c r="EO425" i="1"/>
  <c r="EO449" i="1"/>
  <c r="HQ449" i="1"/>
  <c r="EQ95" i="1"/>
  <c r="HS95" i="1"/>
  <c r="EP122" i="1"/>
  <c r="HR122" i="1"/>
  <c r="EP448" i="1"/>
  <c r="HR448" i="1"/>
  <c r="EO177" i="1"/>
  <c r="HQ177" i="1"/>
  <c r="HR69" i="1"/>
  <c r="EP69" i="1"/>
  <c r="EP427" i="1"/>
  <c r="HR427" i="1"/>
  <c r="EQ447" i="1"/>
  <c r="HS447" i="1"/>
  <c r="HS156" i="1"/>
  <c r="EQ156" i="1"/>
  <c r="HR114" i="1"/>
  <c r="EP114" i="1"/>
  <c r="HS452" i="1"/>
  <c r="EQ452" i="1"/>
  <c r="HQ431" i="1"/>
  <c r="EO431" i="1"/>
  <c r="EO164" i="1"/>
  <c r="HQ164" i="1"/>
  <c r="HT430" i="1"/>
  <c r="ER430" i="1"/>
  <c r="HR432" i="1"/>
  <c r="EP432" i="1"/>
  <c r="EP453" i="1"/>
  <c r="HR453" i="1"/>
  <c r="EQ243" i="1"/>
  <c r="HS243" i="1"/>
  <c r="EP450" i="1"/>
  <c r="HR450" i="1"/>
  <c r="HS185" i="1"/>
  <c r="EQ185" i="1"/>
  <c r="HT301" i="1"/>
  <c r="ER301" i="1"/>
  <c r="HS15" i="1"/>
  <c r="EQ15" i="1"/>
  <c r="EO455" i="1"/>
  <c r="HQ455" i="1"/>
  <c r="EO454" i="1"/>
  <c r="HQ454" i="1"/>
  <c r="EP276" i="1"/>
  <c r="HR276" i="1"/>
  <c r="EO359" i="1"/>
  <c r="HQ359" i="1"/>
  <c r="EQ451" i="1"/>
  <c r="HS451" i="1"/>
  <c r="EP316" i="1"/>
  <c r="HR316" i="1"/>
  <c r="EO50" i="1"/>
  <c r="HQ50" i="1"/>
  <c r="EQ429" i="1"/>
  <c r="HS429" i="1"/>
  <c r="EO197" i="1"/>
  <c r="HQ197" i="1"/>
  <c r="ER428" i="1"/>
  <c r="HT428" i="1"/>
  <c r="EP119" i="1"/>
  <c r="HR119" i="1"/>
  <c r="ER262" i="1"/>
  <c r="HT262" i="1"/>
  <c r="ER171" i="1"/>
  <c r="HT171" i="1"/>
  <c r="HQ107" i="1"/>
  <c r="EO107" i="1"/>
  <c r="HP438" i="1"/>
  <c r="EN438" i="1"/>
  <c r="EP443" i="1"/>
  <c r="HR443" i="1"/>
  <c r="EN106" i="1"/>
  <c r="HP106" i="1"/>
  <c r="HP173" i="1"/>
  <c r="EN173" i="1"/>
  <c r="EO9" i="1"/>
  <c r="HQ9" i="1"/>
  <c r="EN439" i="1"/>
  <c r="HP439" i="1"/>
  <c r="HQ434" i="1"/>
  <c r="EO434" i="1"/>
  <c r="EN143" i="1"/>
  <c r="HP143" i="1"/>
  <c r="HQ436" i="1"/>
  <c r="EO436" i="1"/>
  <c r="HP446" i="1"/>
  <c r="EN446" i="1"/>
  <c r="EO190" i="1"/>
  <c r="HQ190" i="1"/>
  <c r="HP440" i="1"/>
  <c r="EN440" i="1"/>
  <c r="EN51" i="1"/>
  <c r="HP51" i="1"/>
  <c r="HQ263" i="1"/>
  <c r="EO263" i="1"/>
  <c r="HQ331" i="1"/>
  <c r="EO331" i="1"/>
  <c r="HR237" i="1"/>
  <c r="EP237" i="1"/>
  <c r="HP435" i="1"/>
  <c r="EN435" i="1"/>
  <c r="EQ209" i="1"/>
  <c r="HS209" i="1"/>
  <c r="EQ57" i="1"/>
  <c r="HS57" i="1"/>
  <c r="EQ444" i="1"/>
  <c r="HS444" i="1"/>
  <c r="EP147" i="1"/>
  <c r="HR147" i="1"/>
  <c r="HP213" i="1"/>
  <c r="EN213" i="1"/>
  <c r="EN130" i="1"/>
  <c r="HP130" i="1"/>
  <c r="HQ180" i="1"/>
  <c r="EO180" i="1"/>
  <c r="EQ38" i="1"/>
  <c r="HS38" i="1"/>
  <c r="EP31" i="1"/>
  <c r="HR31" i="1"/>
  <c r="HR441" i="1"/>
  <c r="EP441" i="1"/>
  <c r="HR303" i="1"/>
  <c r="EP303" i="1"/>
  <c r="HS445" i="1"/>
  <c r="EQ445" i="1"/>
  <c r="HS118" i="1"/>
  <c r="EQ118" i="1"/>
  <c r="HR176" i="1"/>
  <c r="EP176" i="1"/>
  <c r="HP48" i="1"/>
  <c r="EN48" i="1"/>
  <c r="HP442" i="1"/>
  <c r="EN442" i="1"/>
  <c r="EP356" i="1"/>
  <c r="HR356" i="1"/>
  <c r="HP437" i="1"/>
  <c r="EN437" i="1"/>
  <c r="HR433" i="1"/>
  <c r="EP433" i="1"/>
  <c r="EQ170" i="1" l="1"/>
  <c r="HS170" i="1"/>
  <c r="HR425" i="1"/>
  <c r="EP425" i="1"/>
  <c r="EQ448" i="1"/>
  <c r="HS448" i="1"/>
  <c r="EQ427" i="1"/>
  <c r="HS427" i="1"/>
  <c r="EQ122" i="1"/>
  <c r="HS122" i="1"/>
  <c r="EQ69" i="1"/>
  <c r="HS69" i="1"/>
  <c r="ER95" i="1"/>
  <c r="HT95" i="1"/>
  <c r="EP177" i="1"/>
  <c r="HR177" i="1"/>
  <c r="EP449" i="1"/>
  <c r="HR449" i="1"/>
  <c r="ES301" i="1"/>
  <c r="HU301" i="1"/>
  <c r="HS432" i="1"/>
  <c r="EQ432" i="1"/>
  <c r="ER452" i="1"/>
  <c r="HT452" i="1"/>
  <c r="ES262" i="1"/>
  <c r="HU262" i="1"/>
  <c r="HT429" i="1"/>
  <c r="ER429" i="1"/>
  <c r="EP359" i="1"/>
  <c r="HR359" i="1"/>
  <c r="EP455" i="1"/>
  <c r="HR455" i="1"/>
  <c r="ER243" i="1"/>
  <c r="HT243" i="1"/>
  <c r="ER185" i="1"/>
  <c r="HT185" i="1"/>
  <c r="HU430" i="1"/>
  <c r="ES430" i="1"/>
  <c r="EQ114" i="1"/>
  <c r="HS114" i="1"/>
  <c r="HS119" i="1"/>
  <c r="EQ119" i="1"/>
  <c r="EP50" i="1"/>
  <c r="HR50" i="1"/>
  <c r="HS453" i="1"/>
  <c r="EQ453" i="1"/>
  <c r="ER156" i="1"/>
  <c r="HT156" i="1"/>
  <c r="ES428" i="1"/>
  <c r="HU428" i="1"/>
  <c r="HS316" i="1"/>
  <c r="EQ316" i="1"/>
  <c r="HS276" i="1"/>
  <c r="EQ276" i="1"/>
  <c r="EP164" i="1"/>
  <c r="HR164" i="1"/>
  <c r="EP107" i="1"/>
  <c r="HR107" i="1"/>
  <c r="ER15" i="1"/>
  <c r="HT15" i="1"/>
  <c r="HR431" i="1"/>
  <c r="EP431" i="1"/>
  <c r="HU171" i="1"/>
  <c r="ES171" i="1"/>
  <c r="EP197" i="1"/>
  <c r="HR197" i="1"/>
  <c r="HT451" i="1"/>
  <c r="ER451" i="1"/>
  <c r="EP454" i="1"/>
  <c r="HR454" i="1"/>
  <c r="EQ450" i="1"/>
  <c r="HS450" i="1"/>
  <c r="ER447" i="1"/>
  <c r="HT447" i="1"/>
  <c r="HQ438" i="1"/>
  <c r="EO438" i="1"/>
  <c r="HQ173" i="1"/>
  <c r="EO173" i="1"/>
  <c r="EO106" i="1"/>
  <c r="HQ106" i="1"/>
  <c r="EQ443" i="1"/>
  <c r="HS443" i="1"/>
  <c r="ER445" i="1"/>
  <c r="HT445" i="1"/>
  <c r="EO213" i="1"/>
  <c r="HQ213" i="1"/>
  <c r="HS237" i="1"/>
  <c r="EQ237" i="1"/>
  <c r="EO440" i="1"/>
  <c r="HQ440" i="1"/>
  <c r="ER38" i="1"/>
  <c r="HT38" i="1"/>
  <c r="ER444" i="1"/>
  <c r="HT444" i="1"/>
  <c r="HQ143" i="1"/>
  <c r="EO143" i="1"/>
  <c r="HS433" i="1"/>
  <c r="EQ433" i="1"/>
  <c r="EO48" i="1"/>
  <c r="HQ48" i="1"/>
  <c r="EP331" i="1"/>
  <c r="HR331" i="1"/>
  <c r="EP434" i="1"/>
  <c r="HR434" i="1"/>
  <c r="EQ147" i="1"/>
  <c r="HS147" i="1"/>
  <c r="HT57" i="1"/>
  <c r="ER57" i="1"/>
  <c r="EP190" i="1"/>
  <c r="HR190" i="1"/>
  <c r="HS303" i="1"/>
  <c r="EQ303" i="1"/>
  <c r="EQ441" i="1"/>
  <c r="HS441" i="1"/>
  <c r="HR263" i="1"/>
  <c r="EP263" i="1"/>
  <c r="HQ446" i="1"/>
  <c r="EO446" i="1"/>
  <c r="ER209" i="1"/>
  <c r="HT209" i="1"/>
  <c r="HQ439" i="1"/>
  <c r="EO439" i="1"/>
  <c r="EQ176" i="1"/>
  <c r="HS176" i="1"/>
  <c r="EO442" i="1"/>
  <c r="HQ442" i="1"/>
  <c r="ER118" i="1"/>
  <c r="HT118" i="1"/>
  <c r="EO435" i="1"/>
  <c r="HQ435" i="1"/>
  <c r="EP436" i="1"/>
  <c r="HR436" i="1"/>
  <c r="EO437" i="1"/>
  <c r="HQ437" i="1"/>
  <c r="EP180" i="1"/>
  <c r="HR180" i="1"/>
  <c r="HS356" i="1"/>
  <c r="EQ356" i="1"/>
  <c r="EQ31" i="1"/>
  <c r="HS31" i="1"/>
  <c r="EO130" i="1"/>
  <c r="HQ130" i="1"/>
  <c r="EO51" i="1"/>
  <c r="HQ51" i="1"/>
  <c r="HR9" i="1"/>
  <c r="EP9" i="1"/>
  <c r="HT170" i="1" l="1"/>
  <c r="ER170" i="1"/>
  <c r="EQ425" i="1"/>
  <c r="HS425" i="1"/>
  <c r="HT69" i="1"/>
  <c r="ER69" i="1"/>
  <c r="EQ449" i="1"/>
  <c r="HS449" i="1"/>
  <c r="ER122" i="1"/>
  <c r="HT122" i="1"/>
  <c r="EQ177" i="1"/>
  <c r="HS177" i="1"/>
  <c r="ER427" i="1"/>
  <c r="HT427" i="1"/>
  <c r="ES95" i="1"/>
  <c r="HU95" i="1"/>
  <c r="ER448" i="1"/>
  <c r="HT448" i="1"/>
  <c r="ER276" i="1"/>
  <c r="HT276" i="1"/>
  <c r="ER450" i="1"/>
  <c r="HT450" i="1"/>
  <c r="ES15" i="1"/>
  <c r="HU15" i="1"/>
  <c r="HT114" i="1"/>
  <c r="ER114" i="1"/>
  <c r="ES243" i="1"/>
  <c r="HU243" i="1"/>
  <c r="ET262" i="1"/>
  <c r="HV262" i="1"/>
  <c r="HT316" i="1"/>
  <c r="ER316" i="1"/>
  <c r="HV430" i="1"/>
  <c r="ET430" i="1"/>
  <c r="EQ454" i="1"/>
  <c r="HS454" i="1"/>
  <c r="HS107" i="1"/>
  <c r="EQ107" i="1"/>
  <c r="HS455" i="1"/>
  <c r="EQ455" i="1"/>
  <c r="ES452" i="1"/>
  <c r="HU452" i="1"/>
  <c r="ET171" i="1"/>
  <c r="HV171" i="1"/>
  <c r="HU451" i="1"/>
  <c r="ES451" i="1"/>
  <c r="HS431" i="1"/>
  <c r="EQ431" i="1"/>
  <c r="HT432" i="1"/>
  <c r="ER432" i="1"/>
  <c r="EQ164" i="1"/>
  <c r="HS164" i="1"/>
  <c r="ET428" i="1"/>
  <c r="HV428" i="1"/>
  <c r="HS50" i="1"/>
  <c r="EQ50" i="1"/>
  <c r="HU185" i="1"/>
  <c r="ES185" i="1"/>
  <c r="HS359" i="1"/>
  <c r="EQ359" i="1"/>
  <c r="HT453" i="1"/>
  <c r="ER453" i="1"/>
  <c r="ER119" i="1"/>
  <c r="HT119" i="1"/>
  <c r="HU429" i="1"/>
  <c r="ES429" i="1"/>
  <c r="ES447" i="1"/>
  <c r="HU447" i="1"/>
  <c r="EQ197" i="1"/>
  <c r="HS197" i="1"/>
  <c r="ES156" i="1"/>
  <c r="HU156" i="1"/>
  <c r="ET301" i="1"/>
  <c r="HV301" i="1"/>
  <c r="HR438" i="1"/>
  <c r="EP438" i="1"/>
  <c r="ER443" i="1"/>
  <c r="HT443" i="1"/>
  <c r="EP106" i="1"/>
  <c r="HR106" i="1"/>
  <c r="EP173" i="1"/>
  <c r="HR173" i="1"/>
  <c r="EP446" i="1"/>
  <c r="HR446" i="1"/>
  <c r="ER303" i="1"/>
  <c r="HT303" i="1"/>
  <c r="ER433" i="1"/>
  <c r="HT433" i="1"/>
  <c r="EP435" i="1"/>
  <c r="HR435" i="1"/>
  <c r="ER147" i="1"/>
  <c r="HT147" i="1"/>
  <c r="EP440" i="1"/>
  <c r="HR440" i="1"/>
  <c r="HS9" i="1"/>
  <c r="EQ9" i="1"/>
  <c r="ER176" i="1"/>
  <c r="HT176" i="1"/>
  <c r="EP439" i="1"/>
  <c r="HR439" i="1"/>
  <c r="HS263" i="1"/>
  <c r="EQ263" i="1"/>
  <c r="EP143" i="1"/>
  <c r="HR143" i="1"/>
  <c r="HT237" i="1"/>
  <c r="ER237" i="1"/>
  <c r="EQ434" i="1"/>
  <c r="HS434" i="1"/>
  <c r="ER356" i="1"/>
  <c r="HT356" i="1"/>
  <c r="EP51" i="1"/>
  <c r="HR51" i="1"/>
  <c r="HR130" i="1"/>
  <c r="EP130" i="1"/>
  <c r="EP437" i="1"/>
  <c r="HR437" i="1"/>
  <c r="ES118" i="1"/>
  <c r="HU118" i="1"/>
  <c r="HU209" i="1"/>
  <c r="ES209" i="1"/>
  <c r="HS190" i="1"/>
  <c r="EQ190" i="1"/>
  <c r="EQ331" i="1"/>
  <c r="HS331" i="1"/>
  <c r="HU444" i="1"/>
  <c r="ES444" i="1"/>
  <c r="EP213" i="1"/>
  <c r="HR213" i="1"/>
  <c r="ES57" i="1"/>
  <c r="HU57" i="1"/>
  <c r="EQ180" i="1"/>
  <c r="HS180" i="1"/>
  <c r="ER31" i="1"/>
  <c r="HT31" i="1"/>
  <c r="EQ436" i="1"/>
  <c r="HS436" i="1"/>
  <c r="EP442" i="1"/>
  <c r="HR442" i="1"/>
  <c r="ER441" i="1"/>
  <c r="HT441" i="1"/>
  <c r="EP48" i="1"/>
  <c r="HR48" i="1"/>
  <c r="ES38" i="1"/>
  <c r="HU38" i="1"/>
  <c r="ES445" i="1"/>
  <c r="HU445" i="1"/>
  <c r="HU170" i="1" l="1"/>
  <c r="ES170" i="1"/>
  <c r="ER425" i="1"/>
  <c r="HT425" i="1"/>
  <c r="HT177" i="1"/>
  <c r="ER177" i="1"/>
  <c r="HU448" i="1"/>
  <c r="ES448" i="1"/>
  <c r="HU122" i="1"/>
  <c r="ES122" i="1"/>
  <c r="HV95" i="1"/>
  <c r="ET95" i="1"/>
  <c r="HT449" i="1"/>
  <c r="ER449" i="1"/>
  <c r="ES69" i="1"/>
  <c r="HU69" i="1"/>
  <c r="HU427" i="1"/>
  <c r="ES427" i="1"/>
  <c r="ER50" i="1"/>
  <c r="HT50" i="1"/>
  <c r="HU432" i="1"/>
  <c r="ES432" i="1"/>
  <c r="ET156" i="1"/>
  <c r="HV156" i="1"/>
  <c r="HV447" i="1"/>
  <c r="ET447" i="1"/>
  <c r="HU119" i="1"/>
  <c r="ES119" i="1"/>
  <c r="ET452" i="1"/>
  <c r="HV452" i="1"/>
  <c r="HT454" i="1"/>
  <c r="ER454" i="1"/>
  <c r="HW262" i="1"/>
  <c r="EU262" i="1"/>
  <c r="ET15" i="1"/>
  <c r="HV15" i="1"/>
  <c r="HU453" i="1"/>
  <c r="ES453" i="1"/>
  <c r="HT431" i="1"/>
  <c r="ER431" i="1"/>
  <c r="HT455" i="1"/>
  <c r="ER455" i="1"/>
  <c r="HW430" i="1"/>
  <c r="EU430" i="1"/>
  <c r="HV243" i="1"/>
  <c r="ET243" i="1"/>
  <c r="HU450" i="1"/>
  <c r="ES450" i="1"/>
  <c r="ET429" i="1"/>
  <c r="HV429" i="1"/>
  <c r="HT359" i="1"/>
  <c r="ER359" i="1"/>
  <c r="ET451" i="1"/>
  <c r="HV451" i="1"/>
  <c r="HU114" i="1"/>
  <c r="ES114" i="1"/>
  <c r="HW428" i="1"/>
  <c r="EU428" i="1"/>
  <c r="HV185" i="1"/>
  <c r="ET185" i="1"/>
  <c r="ER107" i="1"/>
  <c r="HT107" i="1"/>
  <c r="HU316" i="1"/>
  <c r="ES316" i="1"/>
  <c r="EU301" i="1"/>
  <c r="HW301" i="1"/>
  <c r="HT197" i="1"/>
  <c r="ER197" i="1"/>
  <c r="HT164" i="1"/>
  <c r="ER164" i="1"/>
  <c r="HW171" i="1"/>
  <c r="EU171" i="1"/>
  <c r="HU276" i="1"/>
  <c r="ES276" i="1"/>
  <c r="HS438" i="1"/>
  <c r="EQ438" i="1"/>
  <c r="HS173" i="1"/>
  <c r="EQ173" i="1"/>
  <c r="EQ106" i="1"/>
  <c r="HS106" i="1"/>
  <c r="HU443" i="1"/>
  <c r="ES443" i="1"/>
  <c r="HV38" i="1"/>
  <c r="ET38" i="1"/>
  <c r="HS48" i="1"/>
  <c r="EQ48" i="1"/>
  <c r="HS51" i="1"/>
  <c r="EQ51" i="1"/>
  <c r="EQ439" i="1"/>
  <c r="HS439" i="1"/>
  <c r="ET444" i="1"/>
  <c r="HV444" i="1"/>
  <c r="ER180" i="1"/>
  <c r="HT180" i="1"/>
  <c r="HT436" i="1"/>
  <c r="ER436" i="1"/>
  <c r="HV209" i="1"/>
  <c r="ET209" i="1"/>
  <c r="ES237" i="1"/>
  <c r="HU237" i="1"/>
  <c r="HU31" i="1"/>
  <c r="ES31" i="1"/>
  <c r="HS213" i="1"/>
  <c r="EQ213" i="1"/>
  <c r="HU441" i="1"/>
  <c r="ES441" i="1"/>
  <c r="ET445" i="1"/>
  <c r="HV445" i="1"/>
  <c r="EQ442" i="1"/>
  <c r="HS442" i="1"/>
  <c r="HV57" i="1"/>
  <c r="ET57" i="1"/>
  <c r="HT331" i="1"/>
  <c r="ER331" i="1"/>
  <c r="HS437" i="1"/>
  <c r="EQ437" i="1"/>
  <c r="ES356" i="1"/>
  <c r="HU356" i="1"/>
  <c r="ES176" i="1"/>
  <c r="HU176" i="1"/>
  <c r="EQ435" i="1"/>
  <c r="HS435" i="1"/>
  <c r="HT190" i="1"/>
  <c r="ER190" i="1"/>
  <c r="HS130" i="1"/>
  <c r="EQ130" i="1"/>
  <c r="ER263" i="1"/>
  <c r="HT263" i="1"/>
  <c r="ER9" i="1"/>
  <c r="HT9" i="1"/>
  <c r="HU433" i="1"/>
  <c r="ES433" i="1"/>
  <c r="HS440" i="1"/>
  <c r="EQ440" i="1"/>
  <c r="HU303" i="1"/>
  <c r="ES303" i="1"/>
  <c r="HT434" i="1"/>
  <c r="ER434" i="1"/>
  <c r="ET118" i="1"/>
  <c r="HV118" i="1"/>
  <c r="HS143" i="1"/>
  <c r="EQ143" i="1"/>
  <c r="ES147" i="1"/>
  <c r="HU147" i="1"/>
  <c r="EQ446" i="1"/>
  <c r="HS446" i="1"/>
  <c r="ET170" i="1" l="1"/>
  <c r="HV170" i="1"/>
  <c r="ES425" i="1"/>
  <c r="HU425" i="1"/>
  <c r="EU95" i="1"/>
  <c r="HW95" i="1"/>
  <c r="HV427" i="1"/>
  <c r="ET427" i="1"/>
  <c r="ET122" i="1"/>
  <c r="HV122" i="1"/>
  <c r="ET448" i="1"/>
  <c r="HV448" i="1"/>
  <c r="HV69" i="1"/>
  <c r="ET69" i="1"/>
  <c r="ES449" i="1"/>
  <c r="HU449" i="1"/>
  <c r="ES177" i="1"/>
  <c r="HU177" i="1"/>
  <c r="HX301" i="1"/>
  <c r="EV301" i="1"/>
  <c r="EU429" i="1"/>
  <c r="HW429" i="1"/>
  <c r="ET450" i="1"/>
  <c r="HV450" i="1"/>
  <c r="EV428" i="1"/>
  <c r="HX428" i="1"/>
  <c r="EU243" i="1"/>
  <c r="HW243" i="1"/>
  <c r="EV430" i="1"/>
  <c r="HX430" i="1"/>
  <c r="HU107" i="1"/>
  <c r="ES107" i="1"/>
  <c r="EU451" i="1"/>
  <c r="HW451" i="1"/>
  <c r="HW15" i="1"/>
  <c r="EU15" i="1"/>
  <c r="HU50" i="1"/>
  <c r="ES50" i="1"/>
  <c r="ET276" i="1"/>
  <c r="HV276" i="1"/>
  <c r="ES197" i="1"/>
  <c r="HU197" i="1"/>
  <c r="HW185" i="1"/>
  <c r="EU185" i="1"/>
  <c r="HU359" i="1"/>
  <c r="ES359" i="1"/>
  <c r="ES455" i="1"/>
  <c r="HU455" i="1"/>
  <c r="EV262" i="1"/>
  <c r="HX262" i="1"/>
  <c r="EU447" i="1"/>
  <c r="HW447" i="1"/>
  <c r="ES164" i="1"/>
  <c r="HU164" i="1"/>
  <c r="HV316" i="1"/>
  <c r="ET316" i="1"/>
  <c r="HV114" i="1"/>
  <c r="ET114" i="1"/>
  <c r="ET453" i="1"/>
  <c r="HV453" i="1"/>
  <c r="HV432" i="1"/>
  <c r="ET432" i="1"/>
  <c r="EU452" i="1"/>
  <c r="HW452" i="1"/>
  <c r="HV119" i="1"/>
  <c r="ET119" i="1"/>
  <c r="HX171" i="1"/>
  <c r="EV171" i="1"/>
  <c r="ES431" i="1"/>
  <c r="HU431" i="1"/>
  <c r="ES454" i="1"/>
  <c r="HU454" i="1"/>
  <c r="HW156" i="1"/>
  <c r="EU156" i="1"/>
  <c r="HT438" i="1"/>
  <c r="ER438" i="1"/>
  <c r="ET443" i="1"/>
  <c r="HV443" i="1"/>
  <c r="ER106" i="1"/>
  <c r="HT106" i="1"/>
  <c r="ER173" i="1"/>
  <c r="HT173" i="1"/>
  <c r="ER440" i="1"/>
  <c r="HT440" i="1"/>
  <c r="HT130" i="1"/>
  <c r="ER130" i="1"/>
  <c r="HW57" i="1"/>
  <c r="EU57" i="1"/>
  <c r="HT213" i="1"/>
  <c r="ER213" i="1"/>
  <c r="ES436" i="1"/>
  <c r="HU436" i="1"/>
  <c r="ER51" i="1"/>
  <c r="HT51" i="1"/>
  <c r="HU190" i="1"/>
  <c r="ES190" i="1"/>
  <c r="ET31" i="1"/>
  <c r="HV31" i="1"/>
  <c r="HT48" i="1"/>
  <c r="ER48" i="1"/>
  <c r="ET147" i="1"/>
  <c r="HV147" i="1"/>
  <c r="HV356" i="1"/>
  <c r="ET356" i="1"/>
  <c r="HT442" i="1"/>
  <c r="ER442" i="1"/>
  <c r="HU180" i="1"/>
  <c r="ES180" i="1"/>
  <c r="ER437" i="1"/>
  <c r="HT437" i="1"/>
  <c r="HT446" i="1"/>
  <c r="ER446" i="1"/>
  <c r="ES9" i="1"/>
  <c r="HU9" i="1"/>
  <c r="HT435" i="1"/>
  <c r="ER435" i="1"/>
  <c r="EU445" i="1"/>
  <c r="HW445" i="1"/>
  <c r="ET237" i="1"/>
  <c r="HV237" i="1"/>
  <c r="EU444" i="1"/>
  <c r="HW444" i="1"/>
  <c r="ER143" i="1"/>
  <c r="HT143" i="1"/>
  <c r="ET303" i="1"/>
  <c r="HV303" i="1"/>
  <c r="ES331" i="1"/>
  <c r="HU331" i="1"/>
  <c r="HV441" i="1"/>
  <c r="ET441" i="1"/>
  <c r="HW209" i="1"/>
  <c r="EU209" i="1"/>
  <c r="EU38" i="1"/>
  <c r="HW38" i="1"/>
  <c r="HV433" i="1"/>
  <c r="ET433" i="1"/>
  <c r="HW118" i="1"/>
  <c r="EU118" i="1"/>
  <c r="ES434" i="1"/>
  <c r="HU434" i="1"/>
  <c r="ES263" i="1"/>
  <c r="HU263" i="1"/>
  <c r="HV176" i="1"/>
  <c r="ET176" i="1"/>
  <c r="HT439" i="1"/>
  <c r="ER439" i="1"/>
  <c r="HW170" i="1" l="1"/>
  <c r="EU170" i="1"/>
  <c r="HV425" i="1"/>
  <c r="ET425" i="1"/>
  <c r="EU448" i="1"/>
  <c r="HW448" i="1"/>
  <c r="ET177" i="1"/>
  <c r="HV177" i="1"/>
  <c r="EU122" i="1"/>
  <c r="HW122" i="1"/>
  <c r="HW427" i="1"/>
  <c r="EU427" i="1"/>
  <c r="ET449" i="1"/>
  <c r="HV449" i="1"/>
  <c r="EU69" i="1"/>
  <c r="HW69" i="1"/>
  <c r="EV95" i="1"/>
  <c r="HX95" i="1"/>
  <c r="ET50" i="1"/>
  <c r="HV50" i="1"/>
  <c r="EV185" i="1"/>
  <c r="HX185" i="1"/>
  <c r="EV15" i="1"/>
  <c r="HX15" i="1"/>
  <c r="EW301" i="1"/>
  <c r="HY301" i="1"/>
  <c r="IB301" i="1" s="1"/>
  <c r="HX447" i="1"/>
  <c r="EV447" i="1"/>
  <c r="EV243" i="1"/>
  <c r="HX243" i="1"/>
  <c r="EU450" i="1"/>
  <c r="HW450" i="1"/>
  <c r="EV156" i="1"/>
  <c r="HX156" i="1"/>
  <c r="HW316" i="1"/>
  <c r="EU316" i="1"/>
  <c r="HW453" i="1"/>
  <c r="EU453" i="1"/>
  <c r="EU119" i="1"/>
  <c r="HW119" i="1"/>
  <c r="ET359" i="1"/>
  <c r="HV359" i="1"/>
  <c r="ET431" i="1"/>
  <c r="HV431" i="1"/>
  <c r="EW430" i="1"/>
  <c r="HY430" i="1"/>
  <c r="IB430" i="1" s="1"/>
  <c r="EW171" i="1"/>
  <c r="HY171" i="1"/>
  <c r="IB171" i="1" s="1"/>
  <c r="EU114" i="1"/>
  <c r="HW114" i="1"/>
  <c r="EW262" i="1"/>
  <c r="HY262" i="1"/>
  <c r="ET197" i="1"/>
  <c r="HV197" i="1"/>
  <c r="HX451" i="1"/>
  <c r="EV451" i="1"/>
  <c r="EW428" i="1"/>
  <c r="HY428" i="1"/>
  <c r="IB428" i="1" s="1"/>
  <c r="EU432" i="1"/>
  <c r="HW432" i="1"/>
  <c r="ET107" i="1"/>
  <c r="HV107" i="1"/>
  <c r="ET454" i="1"/>
  <c r="HV454" i="1"/>
  <c r="ET164" i="1"/>
  <c r="HV164" i="1"/>
  <c r="ET455" i="1"/>
  <c r="HV455" i="1"/>
  <c r="EU276" i="1"/>
  <c r="HW276" i="1"/>
  <c r="EV429" i="1"/>
  <c r="HX429" i="1"/>
  <c r="EV452" i="1"/>
  <c r="HX452" i="1"/>
  <c r="HU438" i="1"/>
  <c r="ES438" i="1"/>
  <c r="ES173" i="1"/>
  <c r="HU173" i="1"/>
  <c r="ES106" i="1"/>
  <c r="HU106" i="1"/>
  <c r="HW443" i="1"/>
  <c r="EU443" i="1"/>
  <c r="ES439" i="1"/>
  <c r="HU439" i="1"/>
  <c r="HX118" i="1"/>
  <c r="EV118" i="1"/>
  <c r="HW441" i="1"/>
  <c r="EU441" i="1"/>
  <c r="ES435" i="1"/>
  <c r="HU435" i="1"/>
  <c r="ET190" i="1"/>
  <c r="HV190" i="1"/>
  <c r="HX57" i="1"/>
  <c r="EV57" i="1"/>
  <c r="EU147" i="1"/>
  <c r="HW147" i="1"/>
  <c r="HW176" i="1"/>
  <c r="EU176" i="1"/>
  <c r="EU433" i="1"/>
  <c r="HW433" i="1"/>
  <c r="HV180" i="1"/>
  <c r="ET180" i="1"/>
  <c r="ES130" i="1"/>
  <c r="HU130" i="1"/>
  <c r="ES437" i="1"/>
  <c r="HU437" i="1"/>
  <c r="ET331" i="1"/>
  <c r="HV331" i="1"/>
  <c r="EV444" i="1"/>
  <c r="HX444" i="1"/>
  <c r="ET9" i="1"/>
  <c r="HV9" i="1"/>
  <c r="HU51" i="1"/>
  <c r="ES51" i="1"/>
  <c r="HU442" i="1"/>
  <c r="ES442" i="1"/>
  <c r="ES48" i="1"/>
  <c r="HU48" i="1"/>
  <c r="HV263" i="1"/>
  <c r="ET263" i="1"/>
  <c r="HX38" i="1"/>
  <c r="EV38" i="1"/>
  <c r="EU303" i="1"/>
  <c r="HW303" i="1"/>
  <c r="HW237" i="1"/>
  <c r="EU237" i="1"/>
  <c r="ET436" i="1"/>
  <c r="HV436" i="1"/>
  <c r="ES440" i="1"/>
  <c r="HU440" i="1"/>
  <c r="EV209" i="1"/>
  <c r="HX209" i="1"/>
  <c r="ES446" i="1"/>
  <c r="HU446" i="1"/>
  <c r="EU356" i="1"/>
  <c r="HW356" i="1"/>
  <c r="HU213" i="1"/>
  <c r="ES213" i="1"/>
  <c r="ET434" i="1"/>
  <c r="HV434" i="1"/>
  <c r="ES143" i="1"/>
  <c r="HU143" i="1"/>
  <c r="HX445" i="1"/>
  <c r="EV445" i="1"/>
  <c r="HW31" i="1"/>
  <c r="EU31" i="1"/>
  <c r="IA262" i="1" l="1"/>
  <c r="IB262" i="1" s="1"/>
  <c r="EV170" i="1"/>
  <c r="HX170" i="1"/>
  <c r="EU425" i="1"/>
  <c r="HW425" i="1"/>
  <c r="EV427" i="1"/>
  <c r="HX427" i="1"/>
  <c r="EW95" i="1"/>
  <c r="HY95" i="1"/>
  <c r="EV122" i="1"/>
  <c r="HX122" i="1"/>
  <c r="EV69" i="1"/>
  <c r="HX69" i="1"/>
  <c r="EU177" i="1"/>
  <c r="HW177" i="1"/>
  <c r="EU449" i="1"/>
  <c r="HW449" i="1"/>
  <c r="EV448" i="1"/>
  <c r="HX448" i="1"/>
  <c r="EV316" i="1"/>
  <c r="HX316" i="1"/>
  <c r="EW429" i="1"/>
  <c r="HY429" i="1"/>
  <c r="IB429" i="1" s="1"/>
  <c r="EU164" i="1"/>
  <c r="HW164" i="1"/>
  <c r="HW431" i="1"/>
  <c r="EU431" i="1"/>
  <c r="EW243" i="1"/>
  <c r="HY243" i="1"/>
  <c r="IB243" i="1" s="1"/>
  <c r="EV114" i="1"/>
  <c r="HX114" i="1"/>
  <c r="HW359" i="1"/>
  <c r="EU359" i="1"/>
  <c r="HW50" i="1"/>
  <c r="EU50" i="1"/>
  <c r="EW451" i="1"/>
  <c r="HY451" i="1"/>
  <c r="IB451" i="1" s="1"/>
  <c r="EW185" i="1"/>
  <c r="HY185" i="1"/>
  <c r="EW447" i="1"/>
  <c r="HY447" i="1"/>
  <c r="IB447" i="1" s="1"/>
  <c r="EU454" i="1"/>
  <c r="HW454" i="1"/>
  <c r="HY452" i="1"/>
  <c r="IB452" i="1" s="1"/>
  <c r="EW452" i="1"/>
  <c r="HX276" i="1"/>
  <c r="EV276" i="1"/>
  <c r="HW107" i="1"/>
  <c r="EU107" i="1"/>
  <c r="EV119" i="1"/>
  <c r="HX119" i="1"/>
  <c r="EW156" i="1"/>
  <c r="HY156" i="1"/>
  <c r="EV453" i="1"/>
  <c r="HX453" i="1"/>
  <c r="HW455" i="1"/>
  <c r="EU455" i="1"/>
  <c r="EV432" i="1"/>
  <c r="HX432" i="1"/>
  <c r="EU197" i="1"/>
  <c r="HW197" i="1"/>
  <c r="EV450" i="1"/>
  <c r="HX450" i="1"/>
  <c r="EW15" i="1"/>
  <c r="HY15" i="1"/>
  <c r="IB15" i="1" s="1"/>
  <c r="ET438" i="1"/>
  <c r="HV438" i="1"/>
  <c r="EV443" i="1"/>
  <c r="HX443" i="1"/>
  <c r="ET106" i="1"/>
  <c r="HV106" i="1"/>
  <c r="ET173" i="1"/>
  <c r="HV173" i="1"/>
  <c r="HX303" i="1"/>
  <c r="EV303" i="1"/>
  <c r="EW444" i="1"/>
  <c r="HY444" i="1"/>
  <c r="IB444" i="1" s="1"/>
  <c r="HY38" i="1"/>
  <c r="EW38" i="1"/>
  <c r="HV51" i="1"/>
  <c r="ET51" i="1"/>
  <c r="EV356" i="1"/>
  <c r="HX356" i="1"/>
  <c r="HX433" i="1"/>
  <c r="EV433" i="1"/>
  <c r="EU263" i="1"/>
  <c r="HW263" i="1"/>
  <c r="HX176" i="1"/>
  <c r="EV176" i="1"/>
  <c r="HV440" i="1"/>
  <c r="ET440" i="1"/>
  <c r="HY445" i="1"/>
  <c r="IB445" i="1" s="1"/>
  <c r="EW445" i="1"/>
  <c r="HW436" i="1"/>
  <c r="EU436" i="1"/>
  <c r="HW331" i="1"/>
  <c r="EU331" i="1"/>
  <c r="EU190" i="1"/>
  <c r="HW190" i="1"/>
  <c r="ET439" i="1"/>
  <c r="HV439" i="1"/>
  <c r="HV143" i="1"/>
  <c r="ET143" i="1"/>
  <c r="ET446" i="1"/>
  <c r="HV446" i="1"/>
  <c r="HV437" i="1"/>
  <c r="ET437" i="1"/>
  <c r="HV435" i="1"/>
  <c r="ET435" i="1"/>
  <c r="EV237" i="1"/>
  <c r="HX237" i="1"/>
  <c r="HX441" i="1"/>
  <c r="EV441" i="1"/>
  <c r="EU434" i="1"/>
  <c r="HW434" i="1"/>
  <c r="EW209" i="1"/>
  <c r="HY209" i="1"/>
  <c r="ET48" i="1"/>
  <c r="HV48" i="1"/>
  <c r="EU9" i="1"/>
  <c r="HW9" i="1"/>
  <c r="ET130" i="1"/>
  <c r="HV130" i="1"/>
  <c r="HX147" i="1"/>
  <c r="EV147" i="1"/>
  <c r="EV31" i="1"/>
  <c r="HX31" i="1"/>
  <c r="ET213" i="1"/>
  <c r="HV213" i="1"/>
  <c r="HV442" i="1"/>
  <c r="ET442" i="1"/>
  <c r="HW180" i="1"/>
  <c r="EU180" i="1"/>
  <c r="EW57" i="1"/>
  <c r="HY57" i="1"/>
  <c r="IB57" i="1" s="1"/>
  <c r="HY118" i="1"/>
  <c r="IB118" i="1" s="1"/>
  <c r="EW118" i="1"/>
  <c r="IA185" i="1" l="1"/>
  <c r="IB185" i="1" s="1"/>
  <c r="IA38" i="1"/>
  <c r="IB38" i="1" s="1"/>
  <c r="IA156" i="1"/>
  <c r="IB156" i="1" s="1"/>
  <c r="IA209" i="1"/>
  <c r="IB209" i="1" s="1"/>
  <c r="IA95" i="1"/>
  <c r="IB95" i="1" s="1"/>
  <c r="HY170" i="1"/>
  <c r="EW170" i="1"/>
  <c r="EV425" i="1"/>
  <c r="HX425" i="1"/>
  <c r="HY69" i="1"/>
  <c r="IB69" i="1" s="1"/>
  <c r="EW69" i="1"/>
  <c r="HY448" i="1"/>
  <c r="EW448" i="1"/>
  <c r="HY122" i="1"/>
  <c r="EW122" i="1"/>
  <c r="HX449" i="1"/>
  <c r="EV449" i="1"/>
  <c r="HX177" i="1"/>
  <c r="EV177" i="1"/>
  <c r="EW427" i="1"/>
  <c r="HY427" i="1"/>
  <c r="IB427" i="1" s="1"/>
  <c r="HX197" i="1"/>
  <c r="EV197" i="1"/>
  <c r="HY453" i="1"/>
  <c r="IB453" i="1" s="1"/>
  <c r="EW453" i="1"/>
  <c r="EW432" i="1"/>
  <c r="HY432" i="1"/>
  <c r="IB432" i="1" s="1"/>
  <c r="EW316" i="1"/>
  <c r="HY316" i="1"/>
  <c r="IB316" i="1" s="1"/>
  <c r="HX455" i="1"/>
  <c r="EV455" i="1"/>
  <c r="EV50" i="1"/>
  <c r="HX50" i="1"/>
  <c r="HX431" i="1"/>
  <c r="EV431" i="1"/>
  <c r="HY114" i="1"/>
  <c r="EW114" i="1"/>
  <c r="HY119" i="1"/>
  <c r="EW119" i="1"/>
  <c r="HX454" i="1"/>
  <c r="EV454" i="1"/>
  <c r="EV107" i="1"/>
  <c r="HX107" i="1"/>
  <c r="HX359" i="1"/>
  <c r="EV359" i="1"/>
  <c r="HY450" i="1"/>
  <c r="EW450" i="1"/>
  <c r="HX164" i="1"/>
  <c r="EV164" i="1"/>
  <c r="HY276" i="1"/>
  <c r="IB276" i="1" s="1"/>
  <c r="EW276" i="1"/>
  <c r="HW438" i="1"/>
  <c r="EU438" i="1"/>
  <c r="EU173" i="1"/>
  <c r="HW173" i="1"/>
  <c r="EU106" i="1"/>
  <c r="HW106" i="1"/>
  <c r="HY443" i="1"/>
  <c r="EW443" i="1"/>
  <c r="EU442" i="1"/>
  <c r="HW442" i="1"/>
  <c r="HW435" i="1"/>
  <c r="EU435" i="1"/>
  <c r="HW51" i="1"/>
  <c r="EU51" i="1"/>
  <c r="HW130" i="1"/>
  <c r="EU130" i="1"/>
  <c r="EV434" i="1"/>
  <c r="HX434" i="1"/>
  <c r="EU439" i="1"/>
  <c r="HW439" i="1"/>
  <c r="EV263" i="1"/>
  <c r="HX263" i="1"/>
  <c r="EW441" i="1"/>
  <c r="HY441" i="1"/>
  <c r="IB441" i="1" s="1"/>
  <c r="HW437" i="1"/>
  <c r="EU437" i="1"/>
  <c r="EU440" i="1"/>
  <c r="HW440" i="1"/>
  <c r="HX9" i="1"/>
  <c r="EV9" i="1"/>
  <c r="EV190" i="1"/>
  <c r="HX190" i="1"/>
  <c r="HX331" i="1"/>
  <c r="EV331" i="1"/>
  <c r="HY176" i="1"/>
  <c r="IB176" i="1" s="1"/>
  <c r="EW176" i="1"/>
  <c r="EW433" i="1"/>
  <c r="HY433" i="1"/>
  <c r="IB433" i="1" s="1"/>
  <c r="HY31" i="1"/>
  <c r="EW31" i="1"/>
  <c r="HW48" i="1"/>
  <c r="EU48" i="1"/>
  <c r="EW237" i="1"/>
  <c r="HY237" i="1"/>
  <c r="IB237" i="1" s="1"/>
  <c r="EU446" i="1"/>
  <c r="HW446" i="1"/>
  <c r="EU213" i="1"/>
  <c r="HW213" i="1"/>
  <c r="EV180" i="1"/>
  <c r="HX180" i="1"/>
  <c r="HY147" i="1"/>
  <c r="IB147" i="1" s="1"/>
  <c r="EW147" i="1"/>
  <c r="HW143" i="1"/>
  <c r="EU143" i="1"/>
  <c r="HX436" i="1"/>
  <c r="EV436" i="1"/>
  <c r="HY303" i="1"/>
  <c r="IB303" i="1" s="1"/>
  <c r="EW303" i="1"/>
  <c r="EW356" i="1"/>
  <c r="HY356" i="1"/>
  <c r="IB356" i="1" s="1"/>
  <c r="IA31" i="1" l="1"/>
  <c r="IB31" i="1" s="1"/>
  <c r="IA443" i="1"/>
  <c r="IB443" i="1" s="1"/>
  <c r="IA450" i="1"/>
  <c r="IB450" i="1" s="1"/>
  <c r="IA119" i="1"/>
  <c r="IB119" i="1" s="1"/>
  <c r="IA122" i="1"/>
  <c r="IB122" i="1" s="1"/>
  <c r="IA170" i="1"/>
  <c r="IB170" i="1" s="1"/>
  <c r="IA114" i="1"/>
  <c r="IB114" i="1" s="1"/>
  <c r="IA448" i="1"/>
  <c r="IB448" i="1" s="1"/>
  <c r="EW425" i="1"/>
  <c r="HY425" i="1"/>
  <c r="IB425" i="1" s="1"/>
  <c r="EW449" i="1"/>
  <c r="HY449" i="1"/>
  <c r="EW177" i="1"/>
  <c r="HY177" i="1"/>
  <c r="EW455" i="1"/>
  <c r="HY455" i="1"/>
  <c r="IB455" i="1" s="1"/>
  <c r="EW197" i="1"/>
  <c r="HY197" i="1"/>
  <c r="EW359" i="1"/>
  <c r="HY359" i="1"/>
  <c r="IB359" i="1" s="1"/>
  <c r="EW164" i="1"/>
  <c r="HY164" i="1"/>
  <c r="HY431" i="1"/>
  <c r="IB431" i="1" s="1"/>
  <c r="EW431" i="1"/>
  <c r="EW107" i="1"/>
  <c r="HY107" i="1"/>
  <c r="EW454" i="1"/>
  <c r="HY454" i="1"/>
  <c r="EW50" i="1"/>
  <c r="HY50" i="1"/>
  <c r="EV438" i="1"/>
  <c r="HX438" i="1"/>
  <c r="HX106" i="1"/>
  <c r="EV106" i="1"/>
  <c r="HX173" i="1"/>
  <c r="EV173" i="1"/>
  <c r="HX437" i="1"/>
  <c r="EV437" i="1"/>
  <c r="EW190" i="1"/>
  <c r="HY190" i="1"/>
  <c r="IB190" i="1" s="1"/>
  <c r="EV143" i="1"/>
  <c r="HX143" i="1"/>
  <c r="HY9" i="1"/>
  <c r="EW9" i="1"/>
  <c r="EV130" i="1"/>
  <c r="HX130" i="1"/>
  <c r="EV51" i="1"/>
  <c r="HX51" i="1"/>
  <c r="HX446" i="1"/>
  <c r="EV446" i="1"/>
  <c r="HY263" i="1"/>
  <c r="IB263" i="1" s="1"/>
  <c r="EW263" i="1"/>
  <c r="HX48" i="1"/>
  <c r="EV48" i="1"/>
  <c r="HY331" i="1"/>
  <c r="IB331" i="1" s="1"/>
  <c r="EW331" i="1"/>
  <c r="HX435" i="1"/>
  <c r="EV435" i="1"/>
  <c r="HX440" i="1"/>
  <c r="EV440" i="1"/>
  <c r="EV439" i="1"/>
  <c r="HX439" i="1"/>
  <c r="HY180" i="1"/>
  <c r="EW180" i="1"/>
  <c r="HY436" i="1"/>
  <c r="IB436" i="1" s="1"/>
  <c r="EW436" i="1"/>
  <c r="HX213" i="1"/>
  <c r="EV213" i="1"/>
  <c r="HY434" i="1"/>
  <c r="EW434" i="1"/>
  <c r="HX442" i="1"/>
  <c r="EV442" i="1"/>
  <c r="BF358" i="1"/>
  <c r="AX358" i="1"/>
  <c r="AZ358" i="1"/>
  <c r="BA358" i="1"/>
  <c r="BB358" i="1"/>
  <c r="BC358" i="1"/>
  <c r="BD358" i="1"/>
  <c r="BI358" i="1"/>
  <c r="BJ358" i="1"/>
  <c r="BK358" i="1"/>
  <c r="BL358" i="1"/>
  <c r="BN358" i="1"/>
  <c r="BO358" i="1"/>
  <c r="BP358" i="1"/>
  <c r="BQ358" i="1"/>
  <c r="BR358" i="1"/>
  <c r="EX358" i="1" s="1"/>
  <c r="BS358" i="1"/>
  <c r="BT358" i="1"/>
  <c r="BU358" i="1"/>
  <c r="BV358" i="1"/>
  <c r="BW358" i="1"/>
  <c r="FC358" i="1" s="1"/>
  <c r="BX358" i="1"/>
  <c r="FD358" i="1" s="1"/>
  <c r="BY358" i="1"/>
  <c r="FE358" i="1" s="1"/>
  <c r="DG358" i="1"/>
  <c r="DH358" i="1" s="1"/>
  <c r="DI358" i="1" s="1"/>
  <c r="GL358" i="1" s="1"/>
  <c r="EY358" i="1"/>
  <c r="EZ358" i="1"/>
  <c r="FA358" i="1"/>
  <c r="FB358" i="1"/>
  <c r="FF358" i="1"/>
  <c r="FG358" i="1"/>
  <c r="FH358" i="1"/>
  <c r="FI358" i="1"/>
  <c r="FJ358" i="1"/>
  <c r="FK358" i="1"/>
  <c r="FL358" i="1"/>
  <c r="FM358" i="1"/>
  <c r="FN358" i="1"/>
  <c r="FO358" i="1"/>
  <c r="FP358" i="1"/>
  <c r="FQ358" i="1"/>
  <c r="FR358" i="1"/>
  <c r="FS358" i="1"/>
  <c r="FT358" i="1"/>
  <c r="FU358" i="1"/>
  <c r="FV358" i="1"/>
  <c r="FW358" i="1"/>
  <c r="FX358" i="1"/>
  <c r="FY358" i="1"/>
  <c r="FZ358" i="1"/>
  <c r="GA358" i="1"/>
  <c r="GB358" i="1"/>
  <c r="GC358" i="1"/>
  <c r="GD358" i="1"/>
  <c r="GE358" i="1"/>
  <c r="GF358" i="1"/>
  <c r="GG358" i="1"/>
  <c r="GH358" i="1"/>
  <c r="GI358" i="1"/>
  <c r="GJ358" i="1"/>
  <c r="GK358" i="1"/>
  <c r="BF413" i="1"/>
  <c r="AX413" i="1"/>
  <c r="AZ413" i="1"/>
  <c r="BA413" i="1"/>
  <c r="BB413" i="1"/>
  <c r="BC413" i="1"/>
  <c r="BD413" i="1"/>
  <c r="BI413" i="1"/>
  <c r="BJ413" i="1"/>
  <c r="BK413" i="1"/>
  <c r="BL413" i="1"/>
  <c r="BN413" i="1"/>
  <c r="BO413" i="1"/>
  <c r="BP413" i="1"/>
  <c r="BQ413" i="1"/>
  <c r="BR413" i="1"/>
  <c r="EX413" i="1" s="1"/>
  <c r="BS413" i="1"/>
  <c r="EY413" i="1" s="1"/>
  <c r="BT413" i="1"/>
  <c r="EZ413" i="1" s="1"/>
  <c r="BU413" i="1"/>
  <c r="FA413" i="1" s="1"/>
  <c r="BV413" i="1"/>
  <c r="FB413" i="1" s="1"/>
  <c r="BW413" i="1"/>
  <c r="FC413" i="1" s="1"/>
  <c r="BX413" i="1"/>
  <c r="FD413" i="1" s="1"/>
  <c r="BY413" i="1"/>
  <c r="FE413" i="1" s="1"/>
  <c r="DG413" i="1"/>
  <c r="FF413" i="1"/>
  <c r="FG413" i="1"/>
  <c r="FH413" i="1"/>
  <c r="FI413" i="1"/>
  <c r="FJ413" i="1"/>
  <c r="FK413" i="1"/>
  <c r="FL413" i="1"/>
  <c r="FM413" i="1"/>
  <c r="FN413" i="1"/>
  <c r="FO413" i="1"/>
  <c r="FP413" i="1"/>
  <c r="FQ413" i="1"/>
  <c r="FR413" i="1"/>
  <c r="FS413" i="1"/>
  <c r="FT413" i="1"/>
  <c r="FU413" i="1"/>
  <c r="FV413" i="1"/>
  <c r="FW413" i="1"/>
  <c r="FX413" i="1"/>
  <c r="FY413" i="1"/>
  <c r="FZ413" i="1"/>
  <c r="GA413" i="1"/>
  <c r="GB413" i="1"/>
  <c r="GC413" i="1"/>
  <c r="GD413" i="1"/>
  <c r="GE413" i="1"/>
  <c r="GF413" i="1"/>
  <c r="GG413" i="1"/>
  <c r="GH413" i="1"/>
  <c r="GI413" i="1"/>
  <c r="GJ413" i="1"/>
  <c r="GK413" i="1"/>
  <c r="BF410" i="1"/>
  <c r="AX410" i="1"/>
  <c r="AZ410" i="1"/>
  <c r="BA410" i="1"/>
  <c r="BB410" i="1"/>
  <c r="BC410" i="1"/>
  <c r="BD410" i="1"/>
  <c r="BI410" i="1"/>
  <c r="BJ410" i="1"/>
  <c r="BK410" i="1"/>
  <c r="BL410" i="1"/>
  <c r="BN410" i="1"/>
  <c r="BO410" i="1"/>
  <c r="BP410" i="1"/>
  <c r="BQ410" i="1"/>
  <c r="BR410" i="1"/>
  <c r="EX410" i="1" s="1"/>
  <c r="BS410" i="1"/>
  <c r="EY410" i="1" s="1"/>
  <c r="BT410" i="1"/>
  <c r="EZ410" i="1" s="1"/>
  <c r="BU410" i="1"/>
  <c r="FA410" i="1" s="1"/>
  <c r="BV410" i="1"/>
  <c r="FB410" i="1" s="1"/>
  <c r="BW410" i="1"/>
  <c r="FC410" i="1" s="1"/>
  <c r="BX410" i="1"/>
  <c r="FD410" i="1" s="1"/>
  <c r="BY410" i="1"/>
  <c r="FE410" i="1" s="1"/>
  <c r="DG410" i="1"/>
  <c r="DH410" i="1" s="1"/>
  <c r="FF410" i="1"/>
  <c r="FG410" i="1"/>
  <c r="FH410" i="1"/>
  <c r="FI410" i="1"/>
  <c r="FJ410" i="1"/>
  <c r="FK410" i="1"/>
  <c r="FL410" i="1"/>
  <c r="FM410" i="1"/>
  <c r="FN410" i="1"/>
  <c r="FO410" i="1"/>
  <c r="FP410" i="1"/>
  <c r="FQ410" i="1"/>
  <c r="FR410" i="1"/>
  <c r="FS410" i="1"/>
  <c r="FT410" i="1"/>
  <c r="FU410" i="1"/>
  <c r="FV410" i="1"/>
  <c r="FW410" i="1"/>
  <c r="FX410" i="1"/>
  <c r="FY410" i="1"/>
  <c r="FZ410" i="1"/>
  <c r="GA410" i="1"/>
  <c r="GB410" i="1"/>
  <c r="GC410" i="1"/>
  <c r="GD410" i="1"/>
  <c r="GE410" i="1"/>
  <c r="GF410" i="1"/>
  <c r="GG410" i="1"/>
  <c r="GH410" i="1"/>
  <c r="GI410" i="1"/>
  <c r="GJ410" i="1"/>
  <c r="GK410" i="1"/>
  <c r="AX337" i="1"/>
  <c r="AZ337" i="1"/>
  <c r="BA337" i="1"/>
  <c r="BB337" i="1"/>
  <c r="BC337" i="1"/>
  <c r="BD337" i="1"/>
  <c r="BI337" i="1"/>
  <c r="BJ337" i="1"/>
  <c r="BK337" i="1"/>
  <c r="BL337" i="1"/>
  <c r="BN337" i="1"/>
  <c r="BO337" i="1"/>
  <c r="BP337" i="1"/>
  <c r="BQ337" i="1"/>
  <c r="BR337" i="1"/>
  <c r="EX337" i="1" s="1"/>
  <c r="BS337" i="1"/>
  <c r="EY337" i="1" s="1"/>
  <c r="BT337" i="1"/>
  <c r="EZ337" i="1" s="1"/>
  <c r="BU337" i="1"/>
  <c r="FA337" i="1" s="1"/>
  <c r="BV337" i="1"/>
  <c r="FB337" i="1" s="1"/>
  <c r="BW337" i="1"/>
  <c r="FC337" i="1" s="1"/>
  <c r="BX337" i="1"/>
  <c r="FD337" i="1" s="1"/>
  <c r="BY337" i="1"/>
  <c r="FE337" i="1" s="1"/>
  <c r="DG337" i="1"/>
  <c r="FF337" i="1"/>
  <c r="FG337" i="1"/>
  <c r="FH337" i="1"/>
  <c r="FI337" i="1"/>
  <c r="FJ337" i="1"/>
  <c r="FK337" i="1"/>
  <c r="FL337" i="1"/>
  <c r="FM337" i="1"/>
  <c r="FN337" i="1"/>
  <c r="FO337" i="1"/>
  <c r="FP337" i="1"/>
  <c r="FQ337" i="1"/>
  <c r="FR337" i="1"/>
  <c r="FS337" i="1"/>
  <c r="FT337" i="1"/>
  <c r="FU337" i="1"/>
  <c r="FV337" i="1"/>
  <c r="FW337" i="1"/>
  <c r="FX337" i="1"/>
  <c r="FY337" i="1"/>
  <c r="FZ337" i="1"/>
  <c r="GA337" i="1"/>
  <c r="GB337" i="1"/>
  <c r="GC337" i="1"/>
  <c r="GD337" i="1"/>
  <c r="GE337" i="1"/>
  <c r="GF337" i="1"/>
  <c r="GG337" i="1"/>
  <c r="GH337" i="1"/>
  <c r="GI337" i="1"/>
  <c r="GJ337" i="1"/>
  <c r="GK337" i="1"/>
  <c r="BG477" i="1"/>
  <c r="AX477" i="1"/>
  <c r="AZ477" i="1"/>
  <c r="BA477" i="1"/>
  <c r="BB477" i="1"/>
  <c r="BC477" i="1"/>
  <c r="BD477" i="1"/>
  <c r="BI477" i="1"/>
  <c r="BJ477" i="1"/>
  <c r="BK477" i="1"/>
  <c r="BL477" i="1"/>
  <c r="BN477" i="1"/>
  <c r="BO477" i="1"/>
  <c r="BP477" i="1"/>
  <c r="BQ477" i="1"/>
  <c r="BR477" i="1"/>
  <c r="EX477" i="1" s="1"/>
  <c r="BS477" i="1"/>
  <c r="EY477" i="1" s="1"/>
  <c r="BT477" i="1"/>
  <c r="EZ477" i="1" s="1"/>
  <c r="BU477" i="1"/>
  <c r="FA477" i="1" s="1"/>
  <c r="BV477" i="1"/>
  <c r="FB477" i="1" s="1"/>
  <c r="BW477" i="1"/>
  <c r="FC477" i="1" s="1"/>
  <c r="BX477" i="1"/>
  <c r="FD477" i="1" s="1"/>
  <c r="BY477" i="1"/>
  <c r="FE477" i="1" s="1"/>
  <c r="DG477" i="1"/>
  <c r="FF477" i="1"/>
  <c r="FG477" i="1"/>
  <c r="FH477" i="1"/>
  <c r="FI477" i="1"/>
  <c r="FJ477" i="1"/>
  <c r="FK477" i="1"/>
  <c r="FL477" i="1"/>
  <c r="FM477" i="1"/>
  <c r="FN477" i="1"/>
  <c r="FO477" i="1"/>
  <c r="FP477" i="1"/>
  <c r="FQ477" i="1"/>
  <c r="FR477" i="1"/>
  <c r="FS477" i="1"/>
  <c r="FT477" i="1"/>
  <c r="FU477" i="1"/>
  <c r="FV477" i="1"/>
  <c r="FW477" i="1"/>
  <c r="FX477" i="1"/>
  <c r="FY477" i="1"/>
  <c r="FZ477" i="1"/>
  <c r="GA477" i="1"/>
  <c r="GB477" i="1"/>
  <c r="GC477" i="1"/>
  <c r="GD477" i="1"/>
  <c r="GE477" i="1"/>
  <c r="GF477" i="1"/>
  <c r="GG477" i="1"/>
  <c r="GH477" i="1"/>
  <c r="GI477" i="1"/>
  <c r="GJ477" i="1"/>
  <c r="GK477" i="1"/>
  <c r="BF253" i="1"/>
  <c r="AX253" i="1"/>
  <c r="AZ253" i="1"/>
  <c r="BA253" i="1"/>
  <c r="BB253" i="1"/>
  <c r="BC253" i="1"/>
  <c r="BD253" i="1"/>
  <c r="BI253" i="1"/>
  <c r="BJ253" i="1"/>
  <c r="BK253" i="1"/>
  <c r="BL253" i="1"/>
  <c r="BN253" i="1"/>
  <c r="BO253" i="1"/>
  <c r="BP253" i="1"/>
  <c r="BQ253" i="1"/>
  <c r="BR253" i="1"/>
  <c r="EX253" i="1" s="1"/>
  <c r="BS253" i="1"/>
  <c r="EY253" i="1" s="1"/>
  <c r="BT253" i="1"/>
  <c r="EZ253" i="1" s="1"/>
  <c r="BU253" i="1"/>
  <c r="FA253" i="1" s="1"/>
  <c r="BV253" i="1"/>
  <c r="FB253" i="1" s="1"/>
  <c r="BW253" i="1"/>
  <c r="FC253" i="1" s="1"/>
  <c r="BX253" i="1"/>
  <c r="FD253" i="1" s="1"/>
  <c r="BY253" i="1"/>
  <c r="FE253" i="1" s="1"/>
  <c r="DG253" i="1"/>
  <c r="DH253" i="1" s="1"/>
  <c r="FF253" i="1"/>
  <c r="FG253" i="1"/>
  <c r="FH253" i="1"/>
  <c r="FI253" i="1"/>
  <c r="FJ253" i="1"/>
  <c r="FK253" i="1"/>
  <c r="FL253" i="1"/>
  <c r="FM253" i="1"/>
  <c r="FN253" i="1"/>
  <c r="FO253" i="1"/>
  <c r="FP253" i="1"/>
  <c r="FQ253" i="1"/>
  <c r="FR253" i="1"/>
  <c r="FS253" i="1"/>
  <c r="FT253" i="1"/>
  <c r="FU253" i="1"/>
  <c r="FV253" i="1"/>
  <c r="FW253" i="1"/>
  <c r="FX253" i="1"/>
  <c r="FY253" i="1"/>
  <c r="FZ253" i="1"/>
  <c r="GA253" i="1"/>
  <c r="GB253" i="1"/>
  <c r="GC253" i="1"/>
  <c r="GD253" i="1"/>
  <c r="GE253" i="1"/>
  <c r="GF253" i="1"/>
  <c r="GG253" i="1"/>
  <c r="GH253" i="1"/>
  <c r="GI253" i="1"/>
  <c r="GJ253" i="1"/>
  <c r="GK253" i="1"/>
  <c r="BG60" i="1"/>
  <c r="AX60" i="1"/>
  <c r="AZ60" i="1"/>
  <c r="BA60" i="1"/>
  <c r="BB60" i="1"/>
  <c r="BC60" i="1"/>
  <c r="BD60" i="1"/>
  <c r="BI60" i="1"/>
  <c r="BJ60" i="1"/>
  <c r="BK60" i="1"/>
  <c r="BL60" i="1"/>
  <c r="BN60" i="1"/>
  <c r="BO60" i="1"/>
  <c r="BP60" i="1"/>
  <c r="BQ60" i="1"/>
  <c r="BR60" i="1"/>
  <c r="EX60" i="1" s="1"/>
  <c r="BS60" i="1"/>
  <c r="EY60" i="1" s="1"/>
  <c r="BT60" i="1"/>
  <c r="EZ60" i="1" s="1"/>
  <c r="BU60" i="1"/>
  <c r="FA60" i="1" s="1"/>
  <c r="BV60" i="1"/>
  <c r="FB60" i="1" s="1"/>
  <c r="BW60" i="1"/>
  <c r="FC60" i="1" s="1"/>
  <c r="BX60" i="1"/>
  <c r="FD60" i="1" s="1"/>
  <c r="BY60" i="1"/>
  <c r="FE60" i="1" s="1"/>
  <c r="DG60" i="1"/>
  <c r="FF60" i="1"/>
  <c r="FG60" i="1"/>
  <c r="FH60" i="1"/>
  <c r="FI60" i="1"/>
  <c r="FJ60" i="1"/>
  <c r="FK60" i="1"/>
  <c r="FL60" i="1"/>
  <c r="FM60" i="1"/>
  <c r="FN60" i="1"/>
  <c r="FO60" i="1"/>
  <c r="FP60" i="1"/>
  <c r="FQ60" i="1"/>
  <c r="FR60" i="1"/>
  <c r="FS60" i="1"/>
  <c r="FT60" i="1"/>
  <c r="FU60" i="1"/>
  <c r="FV60" i="1"/>
  <c r="FW60" i="1"/>
  <c r="FX60" i="1"/>
  <c r="FY60" i="1"/>
  <c r="FZ60" i="1"/>
  <c r="GA60" i="1"/>
  <c r="GB60" i="1"/>
  <c r="GC60" i="1"/>
  <c r="GD60" i="1"/>
  <c r="GE60" i="1"/>
  <c r="GF60" i="1"/>
  <c r="GG60" i="1"/>
  <c r="GH60" i="1"/>
  <c r="GI60" i="1"/>
  <c r="GJ60" i="1"/>
  <c r="GK60" i="1"/>
  <c r="BF85" i="1"/>
  <c r="AX85" i="1"/>
  <c r="AZ85" i="1"/>
  <c r="BA85" i="1"/>
  <c r="BB85" i="1"/>
  <c r="BC85" i="1"/>
  <c r="BD85" i="1"/>
  <c r="BI85" i="1"/>
  <c r="BJ85" i="1"/>
  <c r="BK85" i="1"/>
  <c r="BL85" i="1"/>
  <c r="BN85" i="1"/>
  <c r="BO85" i="1"/>
  <c r="BP85" i="1"/>
  <c r="BQ85" i="1"/>
  <c r="BR85" i="1"/>
  <c r="EX85" i="1" s="1"/>
  <c r="BS85" i="1"/>
  <c r="EY85" i="1" s="1"/>
  <c r="BT85" i="1"/>
  <c r="EZ85" i="1" s="1"/>
  <c r="BU85" i="1"/>
  <c r="FA85" i="1" s="1"/>
  <c r="BV85" i="1"/>
  <c r="FB85" i="1" s="1"/>
  <c r="BW85" i="1"/>
  <c r="FC85" i="1" s="1"/>
  <c r="BX85" i="1"/>
  <c r="FD85" i="1" s="1"/>
  <c r="BY85" i="1"/>
  <c r="FE85" i="1" s="1"/>
  <c r="DG85" i="1"/>
  <c r="FF85" i="1"/>
  <c r="FG85" i="1"/>
  <c r="FH85" i="1"/>
  <c r="FI85" i="1"/>
  <c r="FJ85" i="1"/>
  <c r="FK85" i="1"/>
  <c r="FL85" i="1"/>
  <c r="FM85" i="1"/>
  <c r="FN85" i="1"/>
  <c r="FO85" i="1"/>
  <c r="FP85" i="1"/>
  <c r="FQ85" i="1"/>
  <c r="FR85" i="1"/>
  <c r="FS85" i="1"/>
  <c r="FT85" i="1"/>
  <c r="FU85" i="1"/>
  <c r="FV85" i="1"/>
  <c r="FW85" i="1"/>
  <c r="FX85" i="1"/>
  <c r="FY85" i="1"/>
  <c r="FZ85" i="1"/>
  <c r="GA85" i="1"/>
  <c r="GB85" i="1"/>
  <c r="GC85" i="1"/>
  <c r="GD85" i="1"/>
  <c r="GE85" i="1"/>
  <c r="GF85" i="1"/>
  <c r="GG85" i="1"/>
  <c r="GH85" i="1"/>
  <c r="GI85" i="1"/>
  <c r="GJ85" i="1"/>
  <c r="GK85" i="1"/>
  <c r="BG468" i="1"/>
  <c r="AX468" i="1"/>
  <c r="AZ468" i="1"/>
  <c r="BA468" i="1"/>
  <c r="BB468" i="1"/>
  <c r="BC468" i="1"/>
  <c r="BD468" i="1"/>
  <c r="BI468" i="1"/>
  <c r="BJ468" i="1"/>
  <c r="BK468" i="1"/>
  <c r="BL468" i="1"/>
  <c r="BN468" i="1"/>
  <c r="BO468" i="1"/>
  <c r="BP468" i="1"/>
  <c r="BQ468" i="1"/>
  <c r="BR468" i="1"/>
  <c r="EX468" i="1" s="1"/>
  <c r="BS468" i="1"/>
  <c r="BT468" i="1"/>
  <c r="EZ468" i="1" s="1"/>
  <c r="BU468" i="1"/>
  <c r="FA468" i="1" s="1"/>
  <c r="BV468" i="1"/>
  <c r="FB468" i="1" s="1"/>
  <c r="BW468" i="1"/>
  <c r="FC468" i="1" s="1"/>
  <c r="BX468" i="1"/>
  <c r="FD468" i="1" s="1"/>
  <c r="BY468" i="1"/>
  <c r="FE468" i="1" s="1"/>
  <c r="DG468" i="1"/>
  <c r="EY468" i="1"/>
  <c r="FF468" i="1"/>
  <c r="FG468" i="1"/>
  <c r="FH468" i="1"/>
  <c r="FI468" i="1"/>
  <c r="FJ468" i="1"/>
  <c r="FK468" i="1"/>
  <c r="FL468" i="1"/>
  <c r="FM468" i="1"/>
  <c r="FN468" i="1"/>
  <c r="FO468" i="1"/>
  <c r="FP468" i="1"/>
  <c r="FQ468" i="1"/>
  <c r="FR468" i="1"/>
  <c r="FS468" i="1"/>
  <c r="FT468" i="1"/>
  <c r="FU468" i="1"/>
  <c r="FV468" i="1"/>
  <c r="FW468" i="1"/>
  <c r="FX468" i="1"/>
  <c r="FY468" i="1"/>
  <c r="FZ468" i="1"/>
  <c r="GA468" i="1"/>
  <c r="GB468" i="1"/>
  <c r="GC468" i="1"/>
  <c r="GD468" i="1"/>
  <c r="GE468" i="1"/>
  <c r="GF468" i="1"/>
  <c r="GG468" i="1"/>
  <c r="GH468" i="1"/>
  <c r="GI468" i="1"/>
  <c r="GJ468" i="1"/>
  <c r="GK468" i="1"/>
  <c r="AX286" i="1"/>
  <c r="AZ286" i="1"/>
  <c r="BA286" i="1"/>
  <c r="BB286" i="1"/>
  <c r="BC286" i="1"/>
  <c r="BD286" i="1"/>
  <c r="BI286" i="1"/>
  <c r="BJ286" i="1"/>
  <c r="BK286" i="1"/>
  <c r="BL286" i="1"/>
  <c r="BN286" i="1"/>
  <c r="BO286" i="1"/>
  <c r="BP286" i="1"/>
  <c r="BQ286" i="1"/>
  <c r="BR286" i="1"/>
  <c r="EX286" i="1" s="1"/>
  <c r="BS286" i="1"/>
  <c r="EY286" i="1" s="1"/>
  <c r="BT286" i="1"/>
  <c r="EZ286" i="1" s="1"/>
  <c r="BU286" i="1"/>
  <c r="FA286" i="1" s="1"/>
  <c r="BV286" i="1"/>
  <c r="FB286" i="1" s="1"/>
  <c r="BW286" i="1"/>
  <c r="FC286" i="1" s="1"/>
  <c r="BX286" i="1"/>
  <c r="FD286" i="1" s="1"/>
  <c r="BY286" i="1"/>
  <c r="FE286" i="1" s="1"/>
  <c r="DG286" i="1"/>
  <c r="FF286" i="1"/>
  <c r="FG286" i="1"/>
  <c r="FH286" i="1"/>
  <c r="FI286" i="1"/>
  <c r="FJ286" i="1"/>
  <c r="FK286" i="1"/>
  <c r="FL286" i="1"/>
  <c r="FM286" i="1"/>
  <c r="FN286" i="1"/>
  <c r="FO286" i="1"/>
  <c r="FP286" i="1"/>
  <c r="FQ286" i="1"/>
  <c r="FR286" i="1"/>
  <c r="FS286" i="1"/>
  <c r="FT286" i="1"/>
  <c r="FU286" i="1"/>
  <c r="FV286" i="1"/>
  <c r="FW286" i="1"/>
  <c r="FX286" i="1"/>
  <c r="FY286" i="1"/>
  <c r="FZ286" i="1"/>
  <c r="GA286" i="1"/>
  <c r="GB286" i="1"/>
  <c r="GC286" i="1"/>
  <c r="GD286" i="1"/>
  <c r="GE286" i="1"/>
  <c r="GF286" i="1"/>
  <c r="GG286" i="1"/>
  <c r="GH286" i="1"/>
  <c r="GI286" i="1"/>
  <c r="GJ286" i="1"/>
  <c r="GK286" i="1"/>
  <c r="AX79" i="1"/>
  <c r="AZ79" i="1"/>
  <c r="BA79" i="1"/>
  <c r="BB79" i="1"/>
  <c r="BC79" i="1"/>
  <c r="BD79" i="1"/>
  <c r="BI79" i="1"/>
  <c r="BJ79" i="1"/>
  <c r="BK79" i="1"/>
  <c r="BL79" i="1"/>
  <c r="BN79" i="1"/>
  <c r="BO79" i="1"/>
  <c r="BP79" i="1"/>
  <c r="BQ79" i="1"/>
  <c r="BR79" i="1"/>
  <c r="EX79" i="1" s="1"/>
  <c r="BS79" i="1"/>
  <c r="EY79" i="1" s="1"/>
  <c r="BT79" i="1"/>
  <c r="EZ79" i="1" s="1"/>
  <c r="BU79" i="1"/>
  <c r="FA79" i="1" s="1"/>
  <c r="BV79" i="1"/>
  <c r="FB79" i="1" s="1"/>
  <c r="BW79" i="1"/>
  <c r="FC79" i="1" s="1"/>
  <c r="BX79" i="1"/>
  <c r="FD79" i="1" s="1"/>
  <c r="BY79" i="1"/>
  <c r="FE79" i="1" s="1"/>
  <c r="DG79" i="1"/>
  <c r="DH79" i="1" s="1"/>
  <c r="FF79" i="1"/>
  <c r="FG79" i="1"/>
  <c r="FH79" i="1"/>
  <c r="FI79" i="1"/>
  <c r="FJ79" i="1"/>
  <c r="FK79" i="1"/>
  <c r="FL79" i="1"/>
  <c r="FM79" i="1"/>
  <c r="FN79" i="1"/>
  <c r="FO79" i="1"/>
  <c r="FP79" i="1"/>
  <c r="FQ79" i="1"/>
  <c r="FR79" i="1"/>
  <c r="FS79" i="1"/>
  <c r="FT79" i="1"/>
  <c r="FU79" i="1"/>
  <c r="FV79" i="1"/>
  <c r="FW79" i="1"/>
  <c r="FX79" i="1"/>
  <c r="FY79" i="1"/>
  <c r="FZ79" i="1"/>
  <c r="GA79" i="1"/>
  <c r="GB79" i="1"/>
  <c r="GC79" i="1"/>
  <c r="GD79" i="1"/>
  <c r="GE79" i="1"/>
  <c r="GF79" i="1"/>
  <c r="GG79" i="1"/>
  <c r="GH79" i="1"/>
  <c r="GI79" i="1"/>
  <c r="GJ79" i="1"/>
  <c r="GK79" i="1"/>
  <c r="BF23" i="1"/>
  <c r="AX23" i="1"/>
  <c r="AZ23" i="1"/>
  <c r="BA23" i="1"/>
  <c r="BB23" i="1"/>
  <c r="BC23" i="1"/>
  <c r="BD23" i="1"/>
  <c r="BI23" i="1"/>
  <c r="BJ23" i="1"/>
  <c r="BK23" i="1"/>
  <c r="BL23" i="1"/>
  <c r="BN23" i="1"/>
  <c r="BO23" i="1"/>
  <c r="BP23" i="1"/>
  <c r="BQ23" i="1"/>
  <c r="BR23" i="1"/>
  <c r="EX23" i="1" s="1"/>
  <c r="BS23" i="1"/>
  <c r="EY23" i="1" s="1"/>
  <c r="BT23" i="1"/>
  <c r="EZ23" i="1" s="1"/>
  <c r="BU23" i="1"/>
  <c r="FA23" i="1" s="1"/>
  <c r="BV23" i="1"/>
  <c r="FB23" i="1" s="1"/>
  <c r="BW23" i="1"/>
  <c r="FC23" i="1" s="1"/>
  <c r="BX23" i="1"/>
  <c r="FD23" i="1" s="1"/>
  <c r="BY23" i="1"/>
  <c r="FE23" i="1" s="1"/>
  <c r="DG23" i="1"/>
  <c r="FF23" i="1"/>
  <c r="FG23" i="1"/>
  <c r="FH23" i="1"/>
  <c r="FI23" i="1"/>
  <c r="FJ23" i="1"/>
  <c r="FK23" i="1"/>
  <c r="FL23" i="1"/>
  <c r="FM23" i="1"/>
  <c r="FN23" i="1"/>
  <c r="FO23" i="1"/>
  <c r="FP23" i="1"/>
  <c r="FQ23" i="1"/>
  <c r="FR23" i="1"/>
  <c r="FS23" i="1"/>
  <c r="FT23" i="1"/>
  <c r="FU23" i="1"/>
  <c r="FV23" i="1"/>
  <c r="FW23" i="1"/>
  <c r="FX23" i="1"/>
  <c r="FY23" i="1"/>
  <c r="FZ23" i="1"/>
  <c r="GA23" i="1"/>
  <c r="GB23" i="1"/>
  <c r="GC23" i="1"/>
  <c r="GD23" i="1"/>
  <c r="GE23" i="1"/>
  <c r="GF23" i="1"/>
  <c r="GG23" i="1"/>
  <c r="GH23" i="1"/>
  <c r="GI23" i="1"/>
  <c r="GJ23" i="1"/>
  <c r="GK23" i="1"/>
  <c r="BF360" i="1"/>
  <c r="AX360" i="1"/>
  <c r="AZ360" i="1"/>
  <c r="BA360" i="1"/>
  <c r="BB360" i="1"/>
  <c r="BC360" i="1"/>
  <c r="BD360" i="1"/>
  <c r="BI360" i="1"/>
  <c r="BJ360" i="1"/>
  <c r="BK360" i="1"/>
  <c r="BL360" i="1"/>
  <c r="BN360" i="1"/>
  <c r="BO360" i="1"/>
  <c r="BP360" i="1"/>
  <c r="BQ360" i="1"/>
  <c r="BR360" i="1"/>
  <c r="EX360" i="1" s="1"/>
  <c r="BS360" i="1"/>
  <c r="EY360" i="1" s="1"/>
  <c r="BT360" i="1"/>
  <c r="EZ360" i="1" s="1"/>
  <c r="BU360" i="1"/>
  <c r="FA360" i="1" s="1"/>
  <c r="BV360" i="1"/>
  <c r="FB360" i="1" s="1"/>
  <c r="BW360" i="1"/>
  <c r="FC360" i="1" s="1"/>
  <c r="BX360" i="1"/>
  <c r="FD360" i="1" s="1"/>
  <c r="BY360" i="1"/>
  <c r="FE360" i="1" s="1"/>
  <c r="DG360" i="1"/>
  <c r="FF360" i="1"/>
  <c r="FG360" i="1"/>
  <c r="FH360" i="1"/>
  <c r="FI360" i="1"/>
  <c r="FJ360" i="1"/>
  <c r="FK360" i="1"/>
  <c r="FL360" i="1"/>
  <c r="FM360" i="1"/>
  <c r="FN360" i="1"/>
  <c r="FO360" i="1"/>
  <c r="FP360" i="1"/>
  <c r="FQ360" i="1"/>
  <c r="FR360" i="1"/>
  <c r="FS360" i="1"/>
  <c r="FT360" i="1"/>
  <c r="FU360" i="1"/>
  <c r="FV360" i="1"/>
  <c r="FW360" i="1"/>
  <c r="FX360" i="1"/>
  <c r="FY360" i="1"/>
  <c r="FZ360" i="1"/>
  <c r="GA360" i="1"/>
  <c r="GB360" i="1"/>
  <c r="GC360" i="1"/>
  <c r="GD360" i="1"/>
  <c r="GE360" i="1"/>
  <c r="GF360" i="1"/>
  <c r="GG360" i="1"/>
  <c r="GH360" i="1"/>
  <c r="GI360" i="1"/>
  <c r="GJ360" i="1"/>
  <c r="GK360" i="1"/>
  <c r="AX325" i="1"/>
  <c r="AZ325" i="1"/>
  <c r="BA325" i="1"/>
  <c r="BB325" i="1"/>
  <c r="BC325" i="1"/>
  <c r="BD325" i="1"/>
  <c r="BI325" i="1"/>
  <c r="BJ325" i="1"/>
  <c r="BK325" i="1"/>
  <c r="BL325" i="1"/>
  <c r="BN325" i="1"/>
  <c r="BO325" i="1"/>
  <c r="BP325" i="1"/>
  <c r="BQ325" i="1"/>
  <c r="BR325" i="1"/>
  <c r="EX325" i="1" s="1"/>
  <c r="BS325" i="1"/>
  <c r="EY325" i="1" s="1"/>
  <c r="BT325" i="1"/>
  <c r="EZ325" i="1" s="1"/>
  <c r="BU325" i="1"/>
  <c r="FA325" i="1" s="1"/>
  <c r="BV325" i="1"/>
  <c r="FB325" i="1" s="1"/>
  <c r="BW325" i="1"/>
  <c r="FC325" i="1" s="1"/>
  <c r="BX325" i="1"/>
  <c r="FD325" i="1" s="1"/>
  <c r="BY325" i="1"/>
  <c r="FE325" i="1" s="1"/>
  <c r="DG325" i="1"/>
  <c r="FF325" i="1"/>
  <c r="FG325" i="1"/>
  <c r="FH325" i="1"/>
  <c r="FI325" i="1"/>
  <c r="FJ325" i="1"/>
  <c r="FK325" i="1"/>
  <c r="FL325" i="1"/>
  <c r="FM325" i="1"/>
  <c r="FN325" i="1"/>
  <c r="FO325" i="1"/>
  <c r="FP325" i="1"/>
  <c r="FQ325" i="1"/>
  <c r="FR325" i="1"/>
  <c r="FS325" i="1"/>
  <c r="FT325" i="1"/>
  <c r="FU325" i="1"/>
  <c r="FV325" i="1"/>
  <c r="FW325" i="1"/>
  <c r="FX325" i="1"/>
  <c r="FY325" i="1"/>
  <c r="FZ325" i="1"/>
  <c r="GA325" i="1"/>
  <c r="GB325" i="1"/>
  <c r="GC325" i="1"/>
  <c r="GD325" i="1"/>
  <c r="GE325" i="1"/>
  <c r="GF325" i="1"/>
  <c r="GG325" i="1"/>
  <c r="GH325" i="1"/>
  <c r="GI325" i="1"/>
  <c r="GJ325" i="1"/>
  <c r="GK325" i="1"/>
  <c r="BF136" i="1"/>
  <c r="AX136" i="1"/>
  <c r="AZ136" i="1"/>
  <c r="BA136" i="1"/>
  <c r="BB136" i="1"/>
  <c r="BC136" i="1"/>
  <c r="BD136" i="1"/>
  <c r="BI136" i="1"/>
  <c r="BJ136" i="1"/>
  <c r="BK136" i="1"/>
  <c r="BL136" i="1"/>
  <c r="BN136" i="1"/>
  <c r="BO136" i="1"/>
  <c r="BP136" i="1"/>
  <c r="BQ136" i="1"/>
  <c r="BR136" i="1"/>
  <c r="EX136" i="1" s="1"/>
  <c r="BS136" i="1"/>
  <c r="BT136" i="1"/>
  <c r="EZ136" i="1" s="1"/>
  <c r="BU136" i="1"/>
  <c r="FA136" i="1" s="1"/>
  <c r="BV136" i="1"/>
  <c r="FB136" i="1" s="1"/>
  <c r="BW136" i="1"/>
  <c r="FC136" i="1" s="1"/>
  <c r="BX136" i="1"/>
  <c r="FD136" i="1" s="1"/>
  <c r="BY136" i="1"/>
  <c r="FE136" i="1" s="1"/>
  <c r="DG136" i="1"/>
  <c r="EY136" i="1"/>
  <c r="FF136" i="1"/>
  <c r="FG136" i="1"/>
  <c r="FH136" i="1"/>
  <c r="FI136" i="1"/>
  <c r="FJ136" i="1"/>
  <c r="FK136" i="1"/>
  <c r="FL136" i="1"/>
  <c r="FM136" i="1"/>
  <c r="FN136" i="1"/>
  <c r="FO136" i="1"/>
  <c r="FP136" i="1"/>
  <c r="FQ136" i="1"/>
  <c r="FR136" i="1"/>
  <c r="FS136" i="1"/>
  <c r="FT136" i="1"/>
  <c r="FU136" i="1"/>
  <c r="FV136" i="1"/>
  <c r="FW136" i="1"/>
  <c r="FX136" i="1"/>
  <c r="FY136" i="1"/>
  <c r="FZ136" i="1"/>
  <c r="GA136" i="1"/>
  <c r="GB136" i="1"/>
  <c r="GC136" i="1"/>
  <c r="GD136" i="1"/>
  <c r="GE136" i="1"/>
  <c r="GF136" i="1"/>
  <c r="GG136" i="1"/>
  <c r="GH136" i="1"/>
  <c r="GI136" i="1"/>
  <c r="GJ136" i="1"/>
  <c r="GK136" i="1"/>
  <c r="BG329" i="1"/>
  <c r="AX329" i="1"/>
  <c r="AZ329" i="1"/>
  <c r="BA329" i="1"/>
  <c r="BB329" i="1"/>
  <c r="BC329" i="1"/>
  <c r="BD329" i="1"/>
  <c r="BI329" i="1"/>
  <c r="BJ329" i="1"/>
  <c r="BK329" i="1"/>
  <c r="BL329" i="1"/>
  <c r="BN329" i="1"/>
  <c r="BO329" i="1"/>
  <c r="BP329" i="1"/>
  <c r="BQ329" i="1"/>
  <c r="BR329" i="1"/>
  <c r="EX329" i="1" s="1"/>
  <c r="BS329" i="1"/>
  <c r="BT329" i="1"/>
  <c r="EZ329" i="1" s="1"/>
  <c r="BU329" i="1"/>
  <c r="FA329" i="1" s="1"/>
  <c r="BV329" i="1"/>
  <c r="FB329" i="1" s="1"/>
  <c r="BW329" i="1"/>
  <c r="FC329" i="1" s="1"/>
  <c r="BX329" i="1"/>
  <c r="FD329" i="1" s="1"/>
  <c r="BY329" i="1"/>
  <c r="FE329" i="1" s="1"/>
  <c r="DG329" i="1"/>
  <c r="DH329" i="1" s="1"/>
  <c r="EY329" i="1"/>
  <c r="FF329" i="1"/>
  <c r="FG329" i="1"/>
  <c r="FH329" i="1"/>
  <c r="FI329" i="1"/>
  <c r="FJ329" i="1"/>
  <c r="FK329" i="1"/>
  <c r="FL329" i="1"/>
  <c r="FM329" i="1"/>
  <c r="FN329" i="1"/>
  <c r="FO329" i="1"/>
  <c r="FP329" i="1"/>
  <c r="FQ329" i="1"/>
  <c r="FR329" i="1"/>
  <c r="FS329" i="1"/>
  <c r="FT329" i="1"/>
  <c r="FU329" i="1"/>
  <c r="FV329" i="1"/>
  <c r="FW329" i="1"/>
  <c r="FX329" i="1"/>
  <c r="FY329" i="1"/>
  <c r="FZ329" i="1"/>
  <c r="GA329" i="1"/>
  <c r="GB329" i="1"/>
  <c r="GC329" i="1"/>
  <c r="GD329" i="1"/>
  <c r="GE329" i="1"/>
  <c r="GF329" i="1"/>
  <c r="GG329" i="1"/>
  <c r="GH329" i="1"/>
  <c r="GI329" i="1"/>
  <c r="GJ329" i="1"/>
  <c r="GK329" i="1"/>
  <c r="BG466" i="1"/>
  <c r="AX466" i="1"/>
  <c r="AZ466" i="1"/>
  <c r="BA466" i="1"/>
  <c r="BB466" i="1"/>
  <c r="BC466" i="1"/>
  <c r="BD466" i="1"/>
  <c r="BI466" i="1"/>
  <c r="BJ466" i="1"/>
  <c r="BK466" i="1"/>
  <c r="BL466" i="1"/>
  <c r="BN466" i="1"/>
  <c r="BO466" i="1"/>
  <c r="BP466" i="1"/>
  <c r="BQ466" i="1"/>
  <c r="BR466" i="1"/>
  <c r="EX466" i="1" s="1"/>
  <c r="BS466" i="1"/>
  <c r="EY466" i="1" s="1"/>
  <c r="BT466" i="1"/>
  <c r="EZ466" i="1" s="1"/>
  <c r="BU466" i="1"/>
  <c r="FA466" i="1" s="1"/>
  <c r="BV466" i="1"/>
  <c r="FB466" i="1" s="1"/>
  <c r="BW466" i="1"/>
  <c r="FC466" i="1" s="1"/>
  <c r="BX466" i="1"/>
  <c r="FD466" i="1" s="1"/>
  <c r="BY466" i="1"/>
  <c r="FE466" i="1" s="1"/>
  <c r="DG466" i="1"/>
  <c r="DH466" i="1" s="1"/>
  <c r="FF466" i="1"/>
  <c r="FG466" i="1"/>
  <c r="FH466" i="1"/>
  <c r="FI466" i="1"/>
  <c r="FJ466" i="1"/>
  <c r="FK466" i="1"/>
  <c r="FL466" i="1"/>
  <c r="FM466" i="1"/>
  <c r="FN466" i="1"/>
  <c r="FO466" i="1"/>
  <c r="FP466" i="1"/>
  <c r="FQ466" i="1"/>
  <c r="FR466" i="1"/>
  <c r="FS466" i="1"/>
  <c r="FT466" i="1"/>
  <c r="FU466" i="1"/>
  <c r="FV466" i="1"/>
  <c r="FW466" i="1"/>
  <c r="FX466" i="1"/>
  <c r="FY466" i="1"/>
  <c r="FZ466" i="1"/>
  <c r="GA466" i="1"/>
  <c r="GB466" i="1"/>
  <c r="GC466" i="1"/>
  <c r="GD466" i="1"/>
  <c r="GE466" i="1"/>
  <c r="GF466" i="1"/>
  <c r="GG466" i="1"/>
  <c r="GH466" i="1"/>
  <c r="GI466" i="1"/>
  <c r="GJ466" i="1"/>
  <c r="GK466" i="1"/>
  <c r="AX484" i="1"/>
  <c r="AZ484" i="1"/>
  <c r="BA484" i="1"/>
  <c r="BB484" i="1"/>
  <c r="BC484" i="1"/>
  <c r="BD484" i="1"/>
  <c r="BI484" i="1"/>
  <c r="BJ484" i="1"/>
  <c r="BK484" i="1"/>
  <c r="BL484" i="1"/>
  <c r="BN484" i="1"/>
  <c r="BO484" i="1"/>
  <c r="BP484" i="1"/>
  <c r="BQ484" i="1"/>
  <c r="BR484" i="1"/>
  <c r="EX484" i="1" s="1"/>
  <c r="BS484" i="1"/>
  <c r="EY484" i="1" s="1"/>
  <c r="BT484" i="1"/>
  <c r="EZ484" i="1" s="1"/>
  <c r="BU484" i="1"/>
  <c r="FA484" i="1" s="1"/>
  <c r="BV484" i="1"/>
  <c r="FB484" i="1" s="1"/>
  <c r="BW484" i="1"/>
  <c r="FC484" i="1" s="1"/>
  <c r="BX484" i="1"/>
  <c r="FD484" i="1" s="1"/>
  <c r="BY484" i="1"/>
  <c r="FE484" i="1" s="1"/>
  <c r="DG484" i="1"/>
  <c r="DH484" i="1" s="1"/>
  <c r="FF484" i="1"/>
  <c r="FG484" i="1"/>
  <c r="FH484" i="1"/>
  <c r="FI484" i="1"/>
  <c r="FJ484" i="1"/>
  <c r="FK484" i="1"/>
  <c r="FL484" i="1"/>
  <c r="FM484" i="1"/>
  <c r="FN484" i="1"/>
  <c r="FO484" i="1"/>
  <c r="FP484" i="1"/>
  <c r="FQ484" i="1"/>
  <c r="FR484" i="1"/>
  <c r="FS484" i="1"/>
  <c r="FT484" i="1"/>
  <c r="FU484" i="1"/>
  <c r="FV484" i="1"/>
  <c r="FW484" i="1"/>
  <c r="FX484" i="1"/>
  <c r="FY484" i="1"/>
  <c r="FZ484" i="1"/>
  <c r="GA484" i="1"/>
  <c r="GB484" i="1"/>
  <c r="GC484" i="1"/>
  <c r="GD484" i="1"/>
  <c r="GE484" i="1"/>
  <c r="GF484" i="1"/>
  <c r="GG484" i="1"/>
  <c r="GH484" i="1"/>
  <c r="GI484" i="1"/>
  <c r="GJ484" i="1"/>
  <c r="GK484" i="1"/>
  <c r="BG399" i="1"/>
  <c r="AX399" i="1"/>
  <c r="AZ399" i="1"/>
  <c r="BA399" i="1"/>
  <c r="BB399" i="1"/>
  <c r="BC399" i="1"/>
  <c r="BD399" i="1"/>
  <c r="BI399" i="1"/>
  <c r="BJ399" i="1"/>
  <c r="BK399" i="1"/>
  <c r="BL399" i="1"/>
  <c r="BN399" i="1"/>
  <c r="BO399" i="1"/>
  <c r="BP399" i="1"/>
  <c r="BQ399" i="1"/>
  <c r="BR399" i="1"/>
  <c r="EX399" i="1" s="1"/>
  <c r="BS399" i="1"/>
  <c r="EY399" i="1" s="1"/>
  <c r="BT399" i="1"/>
  <c r="EZ399" i="1" s="1"/>
  <c r="BU399" i="1"/>
  <c r="FA399" i="1" s="1"/>
  <c r="BV399" i="1"/>
  <c r="FB399" i="1" s="1"/>
  <c r="BW399" i="1"/>
  <c r="FC399" i="1" s="1"/>
  <c r="BX399" i="1"/>
  <c r="FD399" i="1" s="1"/>
  <c r="BY399" i="1"/>
  <c r="FE399" i="1" s="1"/>
  <c r="DG399" i="1"/>
  <c r="FF399" i="1"/>
  <c r="FG399" i="1"/>
  <c r="FH399" i="1"/>
  <c r="FI399" i="1"/>
  <c r="FJ399" i="1"/>
  <c r="FK399" i="1"/>
  <c r="FL399" i="1"/>
  <c r="FM399" i="1"/>
  <c r="FN399" i="1"/>
  <c r="FO399" i="1"/>
  <c r="FP399" i="1"/>
  <c r="FQ399" i="1"/>
  <c r="FR399" i="1"/>
  <c r="FS399" i="1"/>
  <c r="FT399" i="1"/>
  <c r="FU399" i="1"/>
  <c r="FV399" i="1"/>
  <c r="FW399" i="1"/>
  <c r="FX399" i="1"/>
  <c r="FY399" i="1"/>
  <c r="FZ399" i="1"/>
  <c r="GA399" i="1"/>
  <c r="GB399" i="1"/>
  <c r="GC399" i="1"/>
  <c r="GD399" i="1"/>
  <c r="GE399" i="1"/>
  <c r="GF399" i="1"/>
  <c r="GG399" i="1"/>
  <c r="GH399" i="1"/>
  <c r="GI399" i="1"/>
  <c r="GJ399" i="1"/>
  <c r="GK399" i="1"/>
  <c r="BG76" i="1"/>
  <c r="AX76" i="1"/>
  <c r="AZ76" i="1"/>
  <c r="BA76" i="1"/>
  <c r="BB76" i="1"/>
  <c r="BC76" i="1"/>
  <c r="BD76" i="1"/>
  <c r="BI76" i="1"/>
  <c r="BJ76" i="1"/>
  <c r="BK76" i="1"/>
  <c r="BL76" i="1"/>
  <c r="BN76" i="1"/>
  <c r="BO76" i="1"/>
  <c r="BP76" i="1"/>
  <c r="BQ76" i="1"/>
  <c r="BR76" i="1"/>
  <c r="EX76" i="1" s="1"/>
  <c r="BS76" i="1"/>
  <c r="EY76" i="1" s="1"/>
  <c r="BT76" i="1"/>
  <c r="EZ76" i="1" s="1"/>
  <c r="BU76" i="1"/>
  <c r="FA76" i="1" s="1"/>
  <c r="BV76" i="1"/>
  <c r="FB76" i="1" s="1"/>
  <c r="BW76" i="1"/>
  <c r="FC76" i="1" s="1"/>
  <c r="BX76" i="1"/>
  <c r="FD76" i="1" s="1"/>
  <c r="BY76" i="1"/>
  <c r="FE76" i="1" s="1"/>
  <c r="DG76" i="1"/>
  <c r="FF76" i="1"/>
  <c r="FG76" i="1"/>
  <c r="FH76" i="1"/>
  <c r="FI76" i="1"/>
  <c r="FJ76" i="1"/>
  <c r="FK76" i="1"/>
  <c r="FL76" i="1"/>
  <c r="FM76" i="1"/>
  <c r="FN76" i="1"/>
  <c r="FO76" i="1"/>
  <c r="FP76" i="1"/>
  <c r="FQ76" i="1"/>
  <c r="FR76" i="1"/>
  <c r="FS76" i="1"/>
  <c r="FT76" i="1"/>
  <c r="FU76" i="1"/>
  <c r="FV76" i="1"/>
  <c r="FW76" i="1"/>
  <c r="FX76" i="1"/>
  <c r="FY76" i="1"/>
  <c r="FZ76" i="1"/>
  <c r="GA76" i="1"/>
  <c r="GB76" i="1"/>
  <c r="GC76" i="1"/>
  <c r="GD76" i="1"/>
  <c r="GE76" i="1"/>
  <c r="GF76" i="1"/>
  <c r="GG76" i="1"/>
  <c r="GH76" i="1"/>
  <c r="GI76" i="1"/>
  <c r="GJ76" i="1"/>
  <c r="GK76" i="1"/>
  <c r="AX59" i="1"/>
  <c r="AZ59" i="1"/>
  <c r="BA59" i="1"/>
  <c r="BB59" i="1"/>
  <c r="BC59" i="1"/>
  <c r="BD59" i="1"/>
  <c r="BI59" i="1"/>
  <c r="BJ59" i="1"/>
  <c r="BK59" i="1"/>
  <c r="BL59" i="1"/>
  <c r="BN59" i="1"/>
  <c r="BO59" i="1"/>
  <c r="BP59" i="1"/>
  <c r="BQ59" i="1"/>
  <c r="BR59" i="1"/>
  <c r="EX59" i="1" s="1"/>
  <c r="BS59" i="1"/>
  <c r="EY59" i="1" s="1"/>
  <c r="BT59" i="1"/>
  <c r="EZ59" i="1" s="1"/>
  <c r="BU59" i="1"/>
  <c r="FA59" i="1" s="1"/>
  <c r="BV59" i="1"/>
  <c r="FB59" i="1" s="1"/>
  <c r="BW59" i="1"/>
  <c r="FC59" i="1" s="1"/>
  <c r="BX59" i="1"/>
  <c r="FD59" i="1" s="1"/>
  <c r="BY59" i="1"/>
  <c r="FE59" i="1" s="1"/>
  <c r="DG59" i="1"/>
  <c r="DH59" i="1" s="1"/>
  <c r="DI59" i="1" s="1"/>
  <c r="GL59" i="1" s="1"/>
  <c r="FF59" i="1"/>
  <c r="FG59" i="1"/>
  <c r="FH59" i="1"/>
  <c r="FI59" i="1"/>
  <c r="FJ59" i="1"/>
  <c r="FK59" i="1"/>
  <c r="FL59" i="1"/>
  <c r="FM59" i="1"/>
  <c r="FN59" i="1"/>
  <c r="FO59" i="1"/>
  <c r="FP59" i="1"/>
  <c r="FQ59" i="1"/>
  <c r="FR59" i="1"/>
  <c r="FS59" i="1"/>
  <c r="FT59" i="1"/>
  <c r="FU59" i="1"/>
  <c r="FV59" i="1"/>
  <c r="FW59" i="1"/>
  <c r="FX59" i="1"/>
  <c r="FY59" i="1"/>
  <c r="FZ59" i="1"/>
  <c r="GA59" i="1"/>
  <c r="GB59" i="1"/>
  <c r="GC59" i="1"/>
  <c r="GD59" i="1"/>
  <c r="GE59" i="1"/>
  <c r="GF59" i="1"/>
  <c r="GG59" i="1"/>
  <c r="GH59" i="1"/>
  <c r="GI59" i="1"/>
  <c r="GJ59" i="1"/>
  <c r="GK59" i="1"/>
  <c r="BF278" i="1"/>
  <c r="AX278" i="1"/>
  <c r="AZ278" i="1"/>
  <c r="BA278" i="1"/>
  <c r="BB278" i="1"/>
  <c r="BC278" i="1"/>
  <c r="BD278" i="1"/>
  <c r="BI278" i="1"/>
  <c r="BJ278" i="1"/>
  <c r="BK278" i="1"/>
  <c r="BL278" i="1"/>
  <c r="BN278" i="1"/>
  <c r="BO278" i="1"/>
  <c r="BP278" i="1"/>
  <c r="BQ278" i="1"/>
  <c r="BR278" i="1"/>
  <c r="EX278" i="1" s="1"/>
  <c r="BS278" i="1"/>
  <c r="BT278" i="1"/>
  <c r="EZ278" i="1" s="1"/>
  <c r="BU278" i="1"/>
  <c r="FA278" i="1" s="1"/>
  <c r="BV278" i="1"/>
  <c r="FB278" i="1" s="1"/>
  <c r="BW278" i="1"/>
  <c r="FC278" i="1" s="1"/>
  <c r="BX278" i="1"/>
  <c r="FD278" i="1" s="1"/>
  <c r="BY278" i="1"/>
  <c r="FE278" i="1" s="1"/>
  <c r="DG278" i="1"/>
  <c r="DH278" i="1" s="1"/>
  <c r="DI278" i="1" s="1"/>
  <c r="EY278" i="1"/>
  <c r="FF278" i="1"/>
  <c r="FG278" i="1"/>
  <c r="FH278" i="1"/>
  <c r="FI278" i="1"/>
  <c r="FJ278" i="1"/>
  <c r="FK278" i="1"/>
  <c r="FL278" i="1"/>
  <c r="FM278" i="1"/>
  <c r="FN278" i="1"/>
  <c r="FO278" i="1"/>
  <c r="FP278" i="1"/>
  <c r="FQ278" i="1"/>
  <c r="FR278" i="1"/>
  <c r="FS278" i="1"/>
  <c r="FT278" i="1"/>
  <c r="FU278" i="1"/>
  <c r="FV278" i="1"/>
  <c r="FW278" i="1"/>
  <c r="FX278" i="1"/>
  <c r="FY278" i="1"/>
  <c r="FZ278" i="1"/>
  <c r="GA278" i="1"/>
  <c r="GB278" i="1"/>
  <c r="GC278" i="1"/>
  <c r="GD278" i="1"/>
  <c r="GE278" i="1"/>
  <c r="GF278" i="1"/>
  <c r="GG278" i="1"/>
  <c r="GH278" i="1"/>
  <c r="GI278" i="1"/>
  <c r="GJ278" i="1"/>
  <c r="GK278" i="1"/>
  <c r="BF486" i="1"/>
  <c r="AX486" i="1"/>
  <c r="AZ486" i="1"/>
  <c r="BA486" i="1"/>
  <c r="BB486" i="1"/>
  <c r="BC486" i="1"/>
  <c r="BD486" i="1"/>
  <c r="BI486" i="1"/>
  <c r="BJ486" i="1"/>
  <c r="BK486" i="1"/>
  <c r="BL486" i="1"/>
  <c r="BN486" i="1"/>
  <c r="BO486" i="1"/>
  <c r="BP486" i="1"/>
  <c r="BQ486" i="1"/>
  <c r="BR486" i="1"/>
  <c r="EX486" i="1" s="1"/>
  <c r="BS486" i="1"/>
  <c r="EY486" i="1" s="1"/>
  <c r="BT486" i="1"/>
  <c r="EZ486" i="1" s="1"/>
  <c r="BU486" i="1"/>
  <c r="FA486" i="1" s="1"/>
  <c r="BV486" i="1"/>
  <c r="FB486" i="1" s="1"/>
  <c r="BW486" i="1"/>
  <c r="FC486" i="1" s="1"/>
  <c r="BX486" i="1"/>
  <c r="FD486" i="1" s="1"/>
  <c r="BY486" i="1"/>
  <c r="FE486" i="1" s="1"/>
  <c r="DG486" i="1"/>
  <c r="FF486" i="1"/>
  <c r="FG486" i="1"/>
  <c r="FH486" i="1"/>
  <c r="FI486" i="1"/>
  <c r="FJ486" i="1"/>
  <c r="FK486" i="1"/>
  <c r="FL486" i="1"/>
  <c r="FM486" i="1"/>
  <c r="FN486" i="1"/>
  <c r="FO486" i="1"/>
  <c r="FP486" i="1"/>
  <c r="FQ486" i="1"/>
  <c r="FR486" i="1"/>
  <c r="FS486" i="1"/>
  <c r="FT486" i="1"/>
  <c r="FU486" i="1"/>
  <c r="FV486" i="1"/>
  <c r="FW486" i="1"/>
  <c r="FX486" i="1"/>
  <c r="FY486" i="1"/>
  <c r="FZ486" i="1"/>
  <c r="GA486" i="1"/>
  <c r="GB486" i="1"/>
  <c r="GC486" i="1"/>
  <c r="GD486" i="1"/>
  <c r="GE486" i="1"/>
  <c r="GF486" i="1"/>
  <c r="GG486" i="1"/>
  <c r="GH486" i="1"/>
  <c r="GI486" i="1"/>
  <c r="GJ486" i="1"/>
  <c r="GK486" i="1"/>
  <c r="BF487" i="1"/>
  <c r="AX487" i="1"/>
  <c r="AZ487" i="1"/>
  <c r="BA487" i="1"/>
  <c r="BB487" i="1"/>
  <c r="BC487" i="1"/>
  <c r="BD487" i="1"/>
  <c r="BI487" i="1"/>
  <c r="BJ487" i="1"/>
  <c r="BK487" i="1"/>
  <c r="BL487" i="1"/>
  <c r="BN487" i="1"/>
  <c r="BO487" i="1"/>
  <c r="BP487" i="1"/>
  <c r="BQ487" i="1"/>
  <c r="BR487" i="1"/>
  <c r="EX487" i="1" s="1"/>
  <c r="BS487" i="1"/>
  <c r="EY487" i="1" s="1"/>
  <c r="BT487" i="1"/>
  <c r="EZ487" i="1" s="1"/>
  <c r="BU487" i="1"/>
  <c r="FA487" i="1" s="1"/>
  <c r="BV487" i="1"/>
  <c r="FB487" i="1" s="1"/>
  <c r="BW487" i="1"/>
  <c r="FC487" i="1" s="1"/>
  <c r="BX487" i="1"/>
  <c r="FD487" i="1" s="1"/>
  <c r="BY487" i="1"/>
  <c r="FE487" i="1" s="1"/>
  <c r="DG487" i="1"/>
  <c r="FF487" i="1"/>
  <c r="FG487" i="1"/>
  <c r="FH487" i="1"/>
  <c r="FI487" i="1"/>
  <c r="FJ487" i="1"/>
  <c r="FK487" i="1"/>
  <c r="FL487" i="1"/>
  <c r="FM487" i="1"/>
  <c r="FN487" i="1"/>
  <c r="FO487" i="1"/>
  <c r="FP487" i="1"/>
  <c r="FQ487" i="1"/>
  <c r="FR487" i="1"/>
  <c r="FS487" i="1"/>
  <c r="FT487" i="1"/>
  <c r="FU487" i="1"/>
  <c r="FV487" i="1"/>
  <c r="FW487" i="1"/>
  <c r="FX487" i="1"/>
  <c r="FY487" i="1"/>
  <c r="FZ487" i="1"/>
  <c r="GA487" i="1"/>
  <c r="GB487" i="1"/>
  <c r="GC487" i="1"/>
  <c r="GD487" i="1"/>
  <c r="GE487" i="1"/>
  <c r="GF487" i="1"/>
  <c r="GG487" i="1"/>
  <c r="GH487" i="1"/>
  <c r="GI487" i="1"/>
  <c r="GJ487" i="1"/>
  <c r="GK487" i="1"/>
  <c r="BF142" i="1"/>
  <c r="AX142" i="1"/>
  <c r="AZ142" i="1"/>
  <c r="BA142" i="1"/>
  <c r="BB142" i="1"/>
  <c r="BC142" i="1"/>
  <c r="BD142" i="1"/>
  <c r="BI142" i="1"/>
  <c r="BJ142" i="1"/>
  <c r="BK142" i="1"/>
  <c r="BL142" i="1"/>
  <c r="BN142" i="1"/>
  <c r="BO142" i="1"/>
  <c r="BP142" i="1"/>
  <c r="BQ142" i="1"/>
  <c r="BR142" i="1"/>
  <c r="EX142" i="1" s="1"/>
  <c r="BS142" i="1"/>
  <c r="EY142" i="1" s="1"/>
  <c r="BT142" i="1"/>
  <c r="EZ142" i="1" s="1"/>
  <c r="BU142" i="1"/>
  <c r="FA142" i="1" s="1"/>
  <c r="BV142" i="1"/>
  <c r="FB142" i="1" s="1"/>
  <c r="BW142" i="1"/>
  <c r="FC142" i="1" s="1"/>
  <c r="BX142" i="1"/>
  <c r="FD142" i="1" s="1"/>
  <c r="BY142" i="1"/>
  <c r="FE142" i="1" s="1"/>
  <c r="DG142" i="1"/>
  <c r="DH142" i="1" s="1"/>
  <c r="FF142" i="1"/>
  <c r="FG142" i="1"/>
  <c r="FH142" i="1"/>
  <c r="FI142" i="1"/>
  <c r="FJ142" i="1"/>
  <c r="FK142" i="1"/>
  <c r="FL142" i="1"/>
  <c r="FM142" i="1"/>
  <c r="FN142" i="1"/>
  <c r="FO142" i="1"/>
  <c r="FP142" i="1"/>
  <c r="FQ142" i="1"/>
  <c r="FR142" i="1"/>
  <c r="FS142" i="1"/>
  <c r="FT142" i="1"/>
  <c r="FU142" i="1"/>
  <c r="FV142" i="1"/>
  <c r="FW142" i="1"/>
  <c r="FX142" i="1"/>
  <c r="FY142" i="1"/>
  <c r="FZ142" i="1"/>
  <c r="GA142" i="1"/>
  <c r="GB142" i="1"/>
  <c r="GC142" i="1"/>
  <c r="GD142" i="1"/>
  <c r="GE142" i="1"/>
  <c r="GF142" i="1"/>
  <c r="GG142" i="1"/>
  <c r="GH142" i="1"/>
  <c r="GI142" i="1"/>
  <c r="GJ142" i="1"/>
  <c r="GK142" i="1"/>
  <c r="BF335" i="1"/>
  <c r="AX335" i="1"/>
  <c r="AZ335" i="1"/>
  <c r="BA335" i="1"/>
  <c r="BB335" i="1"/>
  <c r="BC335" i="1"/>
  <c r="BD335" i="1"/>
  <c r="BI335" i="1"/>
  <c r="BJ335" i="1"/>
  <c r="BK335" i="1"/>
  <c r="BL335" i="1"/>
  <c r="BN335" i="1"/>
  <c r="BO335" i="1"/>
  <c r="BP335" i="1"/>
  <c r="BQ335" i="1"/>
  <c r="BR335" i="1"/>
  <c r="EX335" i="1" s="1"/>
  <c r="BS335" i="1"/>
  <c r="EY335" i="1" s="1"/>
  <c r="BT335" i="1"/>
  <c r="EZ335" i="1" s="1"/>
  <c r="BU335" i="1"/>
  <c r="FA335" i="1" s="1"/>
  <c r="BV335" i="1"/>
  <c r="FB335" i="1" s="1"/>
  <c r="BW335" i="1"/>
  <c r="FC335" i="1" s="1"/>
  <c r="BX335" i="1"/>
  <c r="FD335" i="1" s="1"/>
  <c r="BY335" i="1"/>
  <c r="FE335" i="1" s="1"/>
  <c r="DG335" i="1"/>
  <c r="FF335" i="1"/>
  <c r="FG335" i="1"/>
  <c r="FH335" i="1"/>
  <c r="FI335" i="1"/>
  <c r="FJ335" i="1"/>
  <c r="FK335" i="1"/>
  <c r="FL335" i="1"/>
  <c r="FM335" i="1"/>
  <c r="FN335" i="1"/>
  <c r="FO335" i="1"/>
  <c r="FP335" i="1"/>
  <c r="FQ335" i="1"/>
  <c r="FR335" i="1"/>
  <c r="FS335" i="1"/>
  <c r="FT335" i="1"/>
  <c r="FU335" i="1"/>
  <c r="FV335" i="1"/>
  <c r="FW335" i="1"/>
  <c r="FX335" i="1"/>
  <c r="FY335" i="1"/>
  <c r="FZ335" i="1"/>
  <c r="GA335" i="1"/>
  <c r="GB335" i="1"/>
  <c r="GC335" i="1"/>
  <c r="GD335" i="1"/>
  <c r="GE335" i="1"/>
  <c r="GF335" i="1"/>
  <c r="GG335" i="1"/>
  <c r="GH335" i="1"/>
  <c r="GI335" i="1"/>
  <c r="GJ335" i="1"/>
  <c r="GK335" i="1"/>
  <c r="BG469" i="1"/>
  <c r="AX469" i="1"/>
  <c r="AZ469" i="1"/>
  <c r="BA469" i="1"/>
  <c r="BB469" i="1"/>
  <c r="BC469" i="1"/>
  <c r="BD469" i="1"/>
  <c r="BI469" i="1"/>
  <c r="BJ469" i="1"/>
  <c r="BK469" i="1"/>
  <c r="BL469" i="1"/>
  <c r="BN469" i="1"/>
  <c r="BO469" i="1"/>
  <c r="BP469" i="1"/>
  <c r="BQ469" i="1"/>
  <c r="BR469" i="1"/>
  <c r="EX469" i="1" s="1"/>
  <c r="BS469" i="1"/>
  <c r="EY469" i="1" s="1"/>
  <c r="BT469" i="1"/>
  <c r="EZ469" i="1" s="1"/>
  <c r="BU469" i="1"/>
  <c r="FA469" i="1" s="1"/>
  <c r="BV469" i="1"/>
  <c r="FB469" i="1" s="1"/>
  <c r="BW469" i="1"/>
  <c r="FC469" i="1" s="1"/>
  <c r="BX469" i="1"/>
  <c r="FD469" i="1" s="1"/>
  <c r="BY469" i="1"/>
  <c r="FE469" i="1" s="1"/>
  <c r="DG469" i="1"/>
  <c r="DH469" i="1" s="1"/>
  <c r="DI469" i="1" s="1"/>
  <c r="FF469" i="1"/>
  <c r="FG469" i="1"/>
  <c r="FH469" i="1"/>
  <c r="FI469" i="1"/>
  <c r="FJ469" i="1"/>
  <c r="FK469" i="1"/>
  <c r="FL469" i="1"/>
  <c r="FM469" i="1"/>
  <c r="FN469" i="1"/>
  <c r="FO469" i="1"/>
  <c r="FP469" i="1"/>
  <c r="FQ469" i="1"/>
  <c r="FR469" i="1"/>
  <c r="FS469" i="1"/>
  <c r="FT469" i="1"/>
  <c r="FU469" i="1"/>
  <c r="FV469" i="1"/>
  <c r="FW469" i="1"/>
  <c r="FX469" i="1"/>
  <c r="FY469" i="1"/>
  <c r="FZ469" i="1"/>
  <c r="GA469" i="1"/>
  <c r="GB469" i="1"/>
  <c r="GC469" i="1"/>
  <c r="GD469" i="1"/>
  <c r="GE469" i="1"/>
  <c r="GF469" i="1"/>
  <c r="GG469" i="1"/>
  <c r="GH469" i="1"/>
  <c r="GI469" i="1"/>
  <c r="GJ469" i="1"/>
  <c r="GK469" i="1"/>
  <c r="BF470" i="1"/>
  <c r="AX470" i="1"/>
  <c r="AZ470" i="1"/>
  <c r="BA470" i="1"/>
  <c r="BB470" i="1"/>
  <c r="BC470" i="1"/>
  <c r="BD470" i="1"/>
  <c r="BI470" i="1"/>
  <c r="BJ470" i="1"/>
  <c r="BK470" i="1"/>
  <c r="BL470" i="1"/>
  <c r="BN470" i="1"/>
  <c r="BO470" i="1"/>
  <c r="BP470" i="1"/>
  <c r="BQ470" i="1"/>
  <c r="BR470" i="1"/>
  <c r="EX470" i="1" s="1"/>
  <c r="BS470" i="1"/>
  <c r="EY470" i="1" s="1"/>
  <c r="BT470" i="1"/>
  <c r="EZ470" i="1" s="1"/>
  <c r="BU470" i="1"/>
  <c r="FA470" i="1" s="1"/>
  <c r="BV470" i="1"/>
  <c r="FB470" i="1" s="1"/>
  <c r="BW470" i="1"/>
  <c r="FC470" i="1" s="1"/>
  <c r="BX470" i="1"/>
  <c r="FD470" i="1" s="1"/>
  <c r="BY470" i="1"/>
  <c r="FE470" i="1" s="1"/>
  <c r="DG470" i="1"/>
  <c r="FF470" i="1"/>
  <c r="FG470" i="1"/>
  <c r="FH470" i="1"/>
  <c r="FI470" i="1"/>
  <c r="FJ470" i="1"/>
  <c r="FK470" i="1"/>
  <c r="FL470" i="1"/>
  <c r="FM470" i="1"/>
  <c r="FN470" i="1"/>
  <c r="FO470" i="1"/>
  <c r="FP470" i="1"/>
  <c r="FQ470" i="1"/>
  <c r="FR470" i="1"/>
  <c r="FS470" i="1"/>
  <c r="FT470" i="1"/>
  <c r="FU470" i="1"/>
  <c r="FV470" i="1"/>
  <c r="FW470" i="1"/>
  <c r="FX470" i="1"/>
  <c r="FY470" i="1"/>
  <c r="FZ470" i="1"/>
  <c r="GA470" i="1"/>
  <c r="GB470" i="1"/>
  <c r="GC470" i="1"/>
  <c r="GD470" i="1"/>
  <c r="GE470" i="1"/>
  <c r="GF470" i="1"/>
  <c r="GG470" i="1"/>
  <c r="GH470" i="1"/>
  <c r="GI470" i="1"/>
  <c r="GJ470" i="1"/>
  <c r="GK470" i="1"/>
  <c r="BG392" i="1"/>
  <c r="AX392" i="1"/>
  <c r="AZ392" i="1"/>
  <c r="BA392" i="1"/>
  <c r="BB392" i="1"/>
  <c r="BC392" i="1"/>
  <c r="BD392" i="1"/>
  <c r="BI392" i="1"/>
  <c r="BJ392" i="1"/>
  <c r="BK392" i="1"/>
  <c r="BL392" i="1"/>
  <c r="BN392" i="1"/>
  <c r="BO392" i="1"/>
  <c r="BP392" i="1"/>
  <c r="BQ392" i="1"/>
  <c r="BR392" i="1"/>
  <c r="EX392" i="1" s="1"/>
  <c r="BS392" i="1"/>
  <c r="EY392" i="1" s="1"/>
  <c r="BT392" i="1"/>
  <c r="EZ392" i="1" s="1"/>
  <c r="BU392" i="1"/>
  <c r="FA392" i="1" s="1"/>
  <c r="BV392" i="1"/>
  <c r="FB392" i="1" s="1"/>
  <c r="BW392" i="1"/>
  <c r="FC392" i="1" s="1"/>
  <c r="BX392" i="1"/>
  <c r="FD392" i="1" s="1"/>
  <c r="BY392" i="1"/>
  <c r="FE392" i="1" s="1"/>
  <c r="DG392" i="1"/>
  <c r="FF392" i="1"/>
  <c r="FG392" i="1"/>
  <c r="FH392" i="1"/>
  <c r="FI392" i="1"/>
  <c r="FJ392" i="1"/>
  <c r="FK392" i="1"/>
  <c r="FL392" i="1"/>
  <c r="FM392" i="1"/>
  <c r="FN392" i="1"/>
  <c r="FO392" i="1"/>
  <c r="FP392" i="1"/>
  <c r="FQ392" i="1"/>
  <c r="FR392" i="1"/>
  <c r="FS392" i="1"/>
  <c r="FT392" i="1"/>
  <c r="FU392" i="1"/>
  <c r="FV392" i="1"/>
  <c r="FW392" i="1"/>
  <c r="FX392" i="1"/>
  <c r="FY392" i="1"/>
  <c r="FZ392" i="1"/>
  <c r="GA392" i="1"/>
  <c r="GB392" i="1"/>
  <c r="GC392" i="1"/>
  <c r="GD392" i="1"/>
  <c r="GE392" i="1"/>
  <c r="GF392" i="1"/>
  <c r="GG392" i="1"/>
  <c r="GH392" i="1"/>
  <c r="GI392" i="1"/>
  <c r="GJ392" i="1"/>
  <c r="GK392" i="1"/>
  <c r="AX394" i="1"/>
  <c r="AZ394" i="1"/>
  <c r="BA394" i="1"/>
  <c r="BB394" i="1"/>
  <c r="BC394" i="1"/>
  <c r="BD394" i="1"/>
  <c r="BI394" i="1"/>
  <c r="BJ394" i="1"/>
  <c r="BK394" i="1"/>
  <c r="BL394" i="1"/>
  <c r="BN394" i="1"/>
  <c r="BO394" i="1"/>
  <c r="BP394" i="1"/>
  <c r="BQ394" i="1"/>
  <c r="BR394" i="1"/>
  <c r="EX394" i="1" s="1"/>
  <c r="BS394" i="1"/>
  <c r="EY394" i="1" s="1"/>
  <c r="BT394" i="1"/>
  <c r="EZ394" i="1" s="1"/>
  <c r="BU394" i="1"/>
  <c r="FA394" i="1" s="1"/>
  <c r="BV394" i="1"/>
  <c r="FB394" i="1" s="1"/>
  <c r="BW394" i="1"/>
  <c r="FC394" i="1" s="1"/>
  <c r="BX394" i="1"/>
  <c r="FD394" i="1" s="1"/>
  <c r="BY394" i="1"/>
  <c r="FE394" i="1" s="1"/>
  <c r="DG394" i="1"/>
  <c r="FF394" i="1"/>
  <c r="FG394" i="1"/>
  <c r="FH394" i="1"/>
  <c r="FI394" i="1"/>
  <c r="FJ394" i="1"/>
  <c r="FK394" i="1"/>
  <c r="FL394" i="1"/>
  <c r="FM394" i="1"/>
  <c r="FN394" i="1"/>
  <c r="FO394" i="1"/>
  <c r="FP394" i="1"/>
  <c r="FQ394" i="1"/>
  <c r="FR394" i="1"/>
  <c r="FS394" i="1"/>
  <c r="FT394" i="1"/>
  <c r="FU394" i="1"/>
  <c r="FV394" i="1"/>
  <c r="FW394" i="1"/>
  <c r="FX394" i="1"/>
  <c r="FY394" i="1"/>
  <c r="FZ394" i="1"/>
  <c r="GA394" i="1"/>
  <c r="GB394" i="1"/>
  <c r="GC394" i="1"/>
  <c r="GD394" i="1"/>
  <c r="GE394" i="1"/>
  <c r="GF394" i="1"/>
  <c r="GG394" i="1"/>
  <c r="GH394" i="1"/>
  <c r="GI394" i="1"/>
  <c r="GJ394" i="1"/>
  <c r="GK394" i="1"/>
  <c r="AX475" i="1"/>
  <c r="AZ475" i="1"/>
  <c r="BA475" i="1"/>
  <c r="BB475" i="1"/>
  <c r="BC475" i="1"/>
  <c r="BD475" i="1"/>
  <c r="BI475" i="1"/>
  <c r="BJ475" i="1"/>
  <c r="BK475" i="1"/>
  <c r="BL475" i="1"/>
  <c r="BN475" i="1"/>
  <c r="BO475" i="1"/>
  <c r="BP475" i="1"/>
  <c r="BQ475" i="1"/>
  <c r="BR475" i="1"/>
  <c r="EX475" i="1" s="1"/>
  <c r="BS475" i="1"/>
  <c r="EY475" i="1" s="1"/>
  <c r="BT475" i="1"/>
  <c r="EZ475" i="1" s="1"/>
  <c r="BU475" i="1"/>
  <c r="FA475" i="1" s="1"/>
  <c r="BV475" i="1"/>
  <c r="FB475" i="1" s="1"/>
  <c r="BW475" i="1"/>
  <c r="FC475" i="1" s="1"/>
  <c r="BX475" i="1"/>
  <c r="FD475" i="1" s="1"/>
  <c r="BY475" i="1"/>
  <c r="FE475" i="1" s="1"/>
  <c r="DG475" i="1"/>
  <c r="DH475" i="1" s="1"/>
  <c r="DI475" i="1" s="1"/>
  <c r="FF475" i="1"/>
  <c r="FG475" i="1"/>
  <c r="FH475" i="1"/>
  <c r="FI475" i="1"/>
  <c r="FJ475" i="1"/>
  <c r="FK475" i="1"/>
  <c r="FL475" i="1"/>
  <c r="FM475" i="1"/>
  <c r="FN475" i="1"/>
  <c r="FO475" i="1"/>
  <c r="FP475" i="1"/>
  <c r="FQ475" i="1"/>
  <c r="FR475" i="1"/>
  <c r="FS475" i="1"/>
  <c r="FT475" i="1"/>
  <c r="FU475" i="1"/>
  <c r="FV475" i="1"/>
  <c r="FW475" i="1"/>
  <c r="FX475" i="1"/>
  <c r="FY475" i="1"/>
  <c r="FZ475" i="1"/>
  <c r="GA475" i="1"/>
  <c r="GB475" i="1"/>
  <c r="GC475" i="1"/>
  <c r="GD475" i="1"/>
  <c r="GE475" i="1"/>
  <c r="GF475" i="1"/>
  <c r="GG475" i="1"/>
  <c r="GH475" i="1"/>
  <c r="GI475" i="1"/>
  <c r="GJ475" i="1"/>
  <c r="GK475" i="1"/>
  <c r="AX326" i="1"/>
  <c r="AZ326" i="1"/>
  <c r="BA326" i="1"/>
  <c r="BB326" i="1"/>
  <c r="BC326" i="1"/>
  <c r="BD326" i="1"/>
  <c r="BI326" i="1"/>
  <c r="BJ326" i="1"/>
  <c r="BK326" i="1"/>
  <c r="BL326" i="1"/>
  <c r="BN326" i="1"/>
  <c r="BO326" i="1"/>
  <c r="BP326" i="1"/>
  <c r="BQ326" i="1"/>
  <c r="BR326" i="1"/>
  <c r="EX326" i="1" s="1"/>
  <c r="BS326" i="1"/>
  <c r="EY326" i="1" s="1"/>
  <c r="BT326" i="1"/>
  <c r="EZ326" i="1" s="1"/>
  <c r="BU326" i="1"/>
  <c r="FA326" i="1" s="1"/>
  <c r="BV326" i="1"/>
  <c r="FB326" i="1" s="1"/>
  <c r="BW326" i="1"/>
  <c r="FC326" i="1" s="1"/>
  <c r="BX326" i="1"/>
  <c r="FD326" i="1" s="1"/>
  <c r="BY326" i="1"/>
  <c r="FE326" i="1" s="1"/>
  <c r="DG326" i="1"/>
  <c r="DH326" i="1" s="1"/>
  <c r="FF326" i="1"/>
  <c r="FG326" i="1"/>
  <c r="FH326" i="1"/>
  <c r="FI326" i="1"/>
  <c r="FJ326" i="1"/>
  <c r="FK326" i="1"/>
  <c r="FL326" i="1"/>
  <c r="FM326" i="1"/>
  <c r="FN326" i="1"/>
  <c r="FO326" i="1"/>
  <c r="FP326" i="1"/>
  <c r="FQ326" i="1"/>
  <c r="FR326" i="1"/>
  <c r="FS326" i="1"/>
  <c r="FT326" i="1"/>
  <c r="FU326" i="1"/>
  <c r="FV326" i="1"/>
  <c r="FW326" i="1"/>
  <c r="FX326" i="1"/>
  <c r="FY326" i="1"/>
  <c r="FZ326" i="1"/>
  <c r="GA326" i="1"/>
  <c r="GB326" i="1"/>
  <c r="GC326" i="1"/>
  <c r="GD326" i="1"/>
  <c r="GE326" i="1"/>
  <c r="GF326" i="1"/>
  <c r="GG326" i="1"/>
  <c r="GH326" i="1"/>
  <c r="GI326" i="1"/>
  <c r="GJ326" i="1"/>
  <c r="GK326" i="1"/>
  <c r="BF481" i="1"/>
  <c r="AX481" i="1"/>
  <c r="AZ481" i="1"/>
  <c r="BA481" i="1"/>
  <c r="BB481" i="1"/>
  <c r="BC481" i="1"/>
  <c r="BD481" i="1"/>
  <c r="BI481" i="1"/>
  <c r="BJ481" i="1"/>
  <c r="BK481" i="1"/>
  <c r="BL481" i="1"/>
  <c r="BN481" i="1"/>
  <c r="BO481" i="1"/>
  <c r="BP481" i="1"/>
  <c r="BQ481" i="1"/>
  <c r="BR481" i="1"/>
  <c r="EX481" i="1" s="1"/>
  <c r="BS481" i="1"/>
  <c r="EY481" i="1" s="1"/>
  <c r="BT481" i="1"/>
  <c r="EZ481" i="1" s="1"/>
  <c r="BU481" i="1"/>
  <c r="FA481" i="1" s="1"/>
  <c r="BV481" i="1"/>
  <c r="FB481" i="1" s="1"/>
  <c r="BW481" i="1"/>
  <c r="FC481" i="1" s="1"/>
  <c r="BX481" i="1"/>
  <c r="FD481" i="1" s="1"/>
  <c r="BY481" i="1"/>
  <c r="FE481" i="1" s="1"/>
  <c r="DG481" i="1"/>
  <c r="DH481" i="1" s="1"/>
  <c r="DI481" i="1" s="1"/>
  <c r="FF481" i="1"/>
  <c r="FG481" i="1"/>
  <c r="FH481" i="1"/>
  <c r="FI481" i="1"/>
  <c r="FJ481" i="1"/>
  <c r="FK481" i="1"/>
  <c r="FL481" i="1"/>
  <c r="FM481" i="1"/>
  <c r="FN481" i="1"/>
  <c r="FO481" i="1"/>
  <c r="FP481" i="1"/>
  <c r="FQ481" i="1"/>
  <c r="FR481" i="1"/>
  <c r="FS481" i="1"/>
  <c r="FT481" i="1"/>
  <c r="FU481" i="1"/>
  <c r="FV481" i="1"/>
  <c r="FW481" i="1"/>
  <c r="FX481" i="1"/>
  <c r="FY481" i="1"/>
  <c r="FZ481" i="1"/>
  <c r="GA481" i="1"/>
  <c r="GB481" i="1"/>
  <c r="GC481" i="1"/>
  <c r="GD481" i="1"/>
  <c r="GE481" i="1"/>
  <c r="GF481" i="1"/>
  <c r="GG481" i="1"/>
  <c r="GH481" i="1"/>
  <c r="GI481" i="1"/>
  <c r="GJ481" i="1"/>
  <c r="GK481" i="1"/>
  <c r="BF480" i="1"/>
  <c r="AX480" i="1"/>
  <c r="AZ480" i="1"/>
  <c r="BA480" i="1"/>
  <c r="BB480" i="1"/>
  <c r="BC480" i="1"/>
  <c r="BD480" i="1"/>
  <c r="BI480" i="1"/>
  <c r="BJ480" i="1"/>
  <c r="BK480" i="1"/>
  <c r="BL480" i="1"/>
  <c r="BN480" i="1"/>
  <c r="BO480" i="1"/>
  <c r="BP480" i="1"/>
  <c r="BQ480" i="1"/>
  <c r="BR480" i="1"/>
  <c r="EX480" i="1" s="1"/>
  <c r="BS480" i="1"/>
  <c r="EY480" i="1" s="1"/>
  <c r="BT480" i="1"/>
  <c r="EZ480" i="1" s="1"/>
  <c r="BU480" i="1"/>
  <c r="FA480" i="1" s="1"/>
  <c r="BV480" i="1"/>
  <c r="FB480" i="1" s="1"/>
  <c r="BW480" i="1"/>
  <c r="FC480" i="1" s="1"/>
  <c r="BX480" i="1"/>
  <c r="FD480" i="1" s="1"/>
  <c r="BY480" i="1"/>
  <c r="FE480" i="1" s="1"/>
  <c r="DG480" i="1"/>
  <c r="FF480" i="1"/>
  <c r="FG480" i="1"/>
  <c r="FH480" i="1"/>
  <c r="FI480" i="1"/>
  <c r="FJ480" i="1"/>
  <c r="FK480" i="1"/>
  <c r="FL480" i="1"/>
  <c r="FM480" i="1"/>
  <c r="FN480" i="1"/>
  <c r="FO480" i="1"/>
  <c r="FP480" i="1"/>
  <c r="FQ480" i="1"/>
  <c r="FR480" i="1"/>
  <c r="FS480" i="1"/>
  <c r="FT480" i="1"/>
  <c r="FU480" i="1"/>
  <c r="FV480" i="1"/>
  <c r="FW480" i="1"/>
  <c r="FX480" i="1"/>
  <c r="FY480" i="1"/>
  <c r="FZ480" i="1"/>
  <c r="GA480" i="1"/>
  <c r="GB480" i="1"/>
  <c r="GC480" i="1"/>
  <c r="GD480" i="1"/>
  <c r="GE480" i="1"/>
  <c r="GF480" i="1"/>
  <c r="GG480" i="1"/>
  <c r="GH480" i="1"/>
  <c r="GI480" i="1"/>
  <c r="GJ480" i="1"/>
  <c r="GK480" i="1"/>
  <c r="BF467" i="1"/>
  <c r="AX467" i="1"/>
  <c r="AZ467" i="1"/>
  <c r="BA467" i="1"/>
  <c r="BB467" i="1"/>
  <c r="BC467" i="1"/>
  <c r="BD467" i="1"/>
  <c r="BI467" i="1"/>
  <c r="BJ467" i="1"/>
  <c r="BK467" i="1"/>
  <c r="BL467" i="1"/>
  <c r="BN467" i="1"/>
  <c r="BO467" i="1"/>
  <c r="BP467" i="1"/>
  <c r="BQ467" i="1"/>
  <c r="BR467" i="1"/>
  <c r="EX467" i="1" s="1"/>
  <c r="BS467" i="1"/>
  <c r="EY467" i="1" s="1"/>
  <c r="BT467" i="1"/>
  <c r="EZ467" i="1" s="1"/>
  <c r="BU467" i="1"/>
  <c r="FA467" i="1" s="1"/>
  <c r="BV467" i="1"/>
  <c r="FB467" i="1" s="1"/>
  <c r="BW467" i="1"/>
  <c r="FC467" i="1" s="1"/>
  <c r="BX467" i="1"/>
  <c r="FD467" i="1" s="1"/>
  <c r="BY467" i="1"/>
  <c r="FE467" i="1" s="1"/>
  <c r="DG467" i="1"/>
  <c r="FF467" i="1"/>
  <c r="FG467" i="1"/>
  <c r="FH467" i="1"/>
  <c r="FI467" i="1"/>
  <c r="FJ467" i="1"/>
  <c r="FK467" i="1"/>
  <c r="FL467" i="1"/>
  <c r="FM467" i="1"/>
  <c r="FN467" i="1"/>
  <c r="FO467" i="1"/>
  <c r="FP467" i="1"/>
  <c r="FQ467" i="1"/>
  <c r="FR467" i="1"/>
  <c r="FS467" i="1"/>
  <c r="FT467" i="1"/>
  <c r="FU467" i="1"/>
  <c r="FV467" i="1"/>
  <c r="FW467" i="1"/>
  <c r="FX467" i="1"/>
  <c r="FY467" i="1"/>
  <c r="FZ467" i="1"/>
  <c r="GA467" i="1"/>
  <c r="GB467" i="1"/>
  <c r="GC467" i="1"/>
  <c r="GD467" i="1"/>
  <c r="GE467" i="1"/>
  <c r="GF467" i="1"/>
  <c r="GG467" i="1"/>
  <c r="GH467" i="1"/>
  <c r="GI467" i="1"/>
  <c r="GJ467" i="1"/>
  <c r="GK467" i="1"/>
  <c r="AX370" i="1"/>
  <c r="AZ370" i="1"/>
  <c r="BA370" i="1"/>
  <c r="BB370" i="1"/>
  <c r="BC370" i="1"/>
  <c r="BD370" i="1"/>
  <c r="BI370" i="1"/>
  <c r="BJ370" i="1"/>
  <c r="BK370" i="1"/>
  <c r="BL370" i="1"/>
  <c r="BN370" i="1"/>
  <c r="BO370" i="1"/>
  <c r="BP370" i="1"/>
  <c r="BQ370" i="1"/>
  <c r="BR370" i="1"/>
  <c r="EX370" i="1" s="1"/>
  <c r="BS370" i="1"/>
  <c r="EY370" i="1" s="1"/>
  <c r="BT370" i="1"/>
  <c r="EZ370" i="1" s="1"/>
  <c r="BU370" i="1"/>
  <c r="FA370" i="1" s="1"/>
  <c r="BV370" i="1"/>
  <c r="FB370" i="1" s="1"/>
  <c r="BW370" i="1"/>
  <c r="FC370" i="1" s="1"/>
  <c r="BX370" i="1"/>
  <c r="FD370" i="1" s="1"/>
  <c r="BY370" i="1"/>
  <c r="FE370" i="1" s="1"/>
  <c r="DG370" i="1"/>
  <c r="FF370" i="1"/>
  <c r="FG370" i="1"/>
  <c r="FH370" i="1"/>
  <c r="FI370" i="1"/>
  <c r="FJ370" i="1"/>
  <c r="FK370" i="1"/>
  <c r="FL370" i="1"/>
  <c r="FM370" i="1"/>
  <c r="FN370" i="1"/>
  <c r="FO370" i="1"/>
  <c r="FP370" i="1"/>
  <c r="FQ370" i="1"/>
  <c r="FR370" i="1"/>
  <c r="FS370" i="1"/>
  <c r="FT370" i="1"/>
  <c r="FU370" i="1"/>
  <c r="FV370" i="1"/>
  <c r="FW370" i="1"/>
  <c r="FX370" i="1"/>
  <c r="FY370" i="1"/>
  <c r="FZ370" i="1"/>
  <c r="GA370" i="1"/>
  <c r="GB370" i="1"/>
  <c r="GC370" i="1"/>
  <c r="GD370" i="1"/>
  <c r="GE370" i="1"/>
  <c r="GF370" i="1"/>
  <c r="GG370" i="1"/>
  <c r="GH370" i="1"/>
  <c r="GI370" i="1"/>
  <c r="GJ370" i="1"/>
  <c r="GK370" i="1"/>
  <c r="BG193" i="1"/>
  <c r="AX193" i="1"/>
  <c r="AZ193" i="1"/>
  <c r="BA193" i="1"/>
  <c r="BB193" i="1"/>
  <c r="BC193" i="1"/>
  <c r="BD193" i="1"/>
  <c r="BI193" i="1"/>
  <c r="BJ193" i="1"/>
  <c r="BK193" i="1"/>
  <c r="BL193" i="1"/>
  <c r="BN193" i="1"/>
  <c r="BO193" i="1"/>
  <c r="BP193" i="1"/>
  <c r="BQ193" i="1"/>
  <c r="BR193" i="1"/>
  <c r="EX193" i="1" s="1"/>
  <c r="BS193" i="1"/>
  <c r="EY193" i="1" s="1"/>
  <c r="BT193" i="1"/>
  <c r="EZ193" i="1" s="1"/>
  <c r="BU193" i="1"/>
  <c r="FA193" i="1" s="1"/>
  <c r="BV193" i="1"/>
  <c r="FB193" i="1" s="1"/>
  <c r="BW193" i="1"/>
  <c r="FC193" i="1" s="1"/>
  <c r="BX193" i="1"/>
  <c r="FD193" i="1" s="1"/>
  <c r="BY193" i="1"/>
  <c r="FE193" i="1" s="1"/>
  <c r="DG193" i="1"/>
  <c r="FF193" i="1"/>
  <c r="FG193" i="1"/>
  <c r="FH193" i="1"/>
  <c r="FI193" i="1"/>
  <c r="FJ193" i="1"/>
  <c r="FK193" i="1"/>
  <c r="FL193" i="1"/>
  <c r="FM193" i="1"/>
  <c r="FN193" i="1"/>
  <c r="FO193" i="1"/>
  <c r="FP193" i="1"/>
  <c r="FQ193" i="1"/>
  <c r="FR193" i="1"/>
  <c r="FS193" i="1"/>
  <c r="FT193" i="1"/>
  <c r="FU193" i="1"/>
  <c r="FV193" i="1"/>
  <c r="FW193" i="1"/>
  <c r="FX193" i="1"/>
  <c r="FY193" i="1"/>
  <c r="FZ193" i="1"/>
  <c r="GA193" i="1"/>
  <c r="GB193" i="1"/>
  <c r="GC193" i="1"/>
  <c r="GD193" i="1"/>
  <c r="GE193" i="1"/>
  <c r="GF193" i="1"/>
  <c r="GG193" i="1"/>
  <c r="GH193" i="1"/>
  <c r="GI193" i="1"/>
  <c r="GJ193" i="1"/>
  <c r="GK193" i="1"/>
  <c r="BF403" i="1"/>
  <c r="AX403" i="1"/>
  <c r="AZ403" i="1"/>
  <c r="BA403" i="1"/>
  <c r="BB403" i="1"/>
  <c r="BC403" i="1"/>
  <c r="BD403" i="1"/>
  <c r="BI403" i="1"/>
  <c r="BJ403" i="1"/>
  <c r="BK403" i="1"/>
  <c r="BL403" i="1"/>
  <c r="BN403" i="1"/>
  <c r="BO403" i="1"/>
  <c r="BP403" i="1"/>
  <c r="BQ403" i="1"/>
  <c r="BR403" i="1"/>
  <c r="EX403" i="1" s="1"/>
  <c r="BS403" i="1"/>
  <c r="EY403" i="1" s="1"/>
  <c r="BT403" i="1"/>
  <c r="EZ403" i="1" s="1"/>
  <c r="BU403" i="1"/>
  <c r="FA403" i="1" s="1"/>
  <c r="BV403" i="1"/>
  <c r="FB403" i="1" s="1"/>
  <c r="BW403" i="1"/>
  <c r="FC403" i="1" s="1"/>
  <c r="BX403" i="1"/>
  <c r="FD403" i="1" s="1"/>
  <c r="BY403" i="1"/>
  <c r="FE403" i="1" s="1"/>
  <c r="DG403" i="1"/>
  <c r="FF403" i="1"/>
  <c r="FG403" i="1"/>
  <c r="FH403" i="1"/>
  <c r="FI403" i="1"/>
  <c r="FJ403" i="1"/>
  <c r="FK403" i="1"/>
  <c r="FL403" i="1"/>
  <c r="FM403" i="1"/>
  <c r="FN403" i="1"/>
  <c r="FO403" i="1"/>
  <c r="FP403" i="1"/>
  <c r="FQ403" i="1"/>
  <c r="FR403" i="1"/>
  <c r="FS403" i="1"/>
  <c r="FT403" i="1"/>
  <c r="FU403" i="1"/>
  <c r="FV403" i="1"/>
  <c r="FW403" i="1"/>
  <c r="FX403" i="1"/>
  <c r="FY403" i="1"/>
  <c r="FZ403" i="1"/>
  <c r="GA403" i="1"/>
  <c r="GB403" i="1"/>
  <c r="GC403" i="1"/>
  <c r="GD403" i="1"/>
  <c r="GE403" i="1"/>
  <c r="GF403" i="1"/>
  <c r="GG403" i="1"/>
  <c r="GH403" i="1"/>
  <c r="GI403" i="1"/>
  <c r="GJ403" i="1"/>
  <c r="GK403" i="1"/>
  <c r="BF374" i="1"/>
  <c r="AX374" i="1"/>
  <c r="AZ374" i="1"/>
  <c r="BA374" i="1"/>
  <c r="BB374" i="1"/>
  <c r="BC374" i="1"/>
  <c r="BD374" i="1"/>
  <c r="BI374" i="1"/>
  <c r="BJ374" i="1"/>
  <c r="BK374" i="1"/>
  <c r="BL374" i="1"/>
  <c r="BN374" i="1"/>
  <c r="BO374" i="1"/>
  <c r="BP374" i="1"/>
  <c r="BQ374" i="1"/>
  <c r="BR374" i="1"/>
  <c r="EX374" i="1" s="1"/>
  <c r="BS374" i="1"/>
  <c r="EY374" i="1" s="1"/>
  <c r="BT374" i="1"/>
  <c r="EZ374" i="1" s="1"/>
  <c r="BU374" i="1"/>
  <c r="FA374" i="1" s="1"/>
  <c r="BV374" i="1"/>
  <c r="FB374" i="1" s="1"/>
  <c r="BW374" i="1"/>
  <c r="FC374" i="1" s="1"/>
  <c r="BX374" i="1"/>
  <c r="FD374" i="1" s="1"/>
  <c r="BY374" i="1"/>
  <c r="FE374" i="1" s="1"/>
  <c r="DG374" i="1"/>
  <c r="FF374" i="1"/>
  <c r="FG374" i="1"/>
  <c r="FH374" i="1"/>
  <c r="FI374" i="1"/>
  <c r="FJ374" i="1"/>
  <c r="FK374" i="1"/>
  <c r="FL374" i="1"/>
  <c r="FM374" i="1"/>
  <c r="FN374" i="1"/>
  <c r="FO374" i="1"/>
  <c r="FP374" i="1"/>
  <c r="FQ374" i="1"/>
  <c r="FR374" i="1"/>
  <c r="FS374" i="1"/>
  <c r="FT374" i="1"/>
  <c r="FU374" i="1"/>
  <c r="FV374" i="1"/>
  <c r="FW374" i="1"/>
  <c r="FX374" i="1"/>
  <c r="FY374" i="1"/>
  <c r="FZ374" i="1"/>
  <c r="GA374" i="1"/>
  <c r="GB374" i="1"/>
  <c r="GC374" i="1"/>
  <c r="GD374" i="1"/>
  <c r="GE374" i="1"/>
  <c r="GF374" i="1"/>
  <c r="GG374" i="1"/>
  <c r="GH374" i="1"/>
  <c r="GI374" i="1"/>
  <c r="GJ374" i="1"/>
  <c r="GK374" i="1"/>
  <c r="BG474" i="1"/>
  <c r="AX474" i="1"/>
  <c r="AZ474" i="1"/>
  <c r="BA474" i="1"/>
  <c r="BB474" i="1"/>
  <c r="BC474" i="1"/>
  <c r="BD474" i="1"/>
  <c r="BI474" i="1"/>
  <c r="BJ474" i="1"/>
  <c r="BK474" i="1"/>
  <c r="BL474" i="1"/>
  <c r="BN474" i="1"/>
  <c r="BO474" i="1"/>
  <c r="BP474" i="1"/>
  <c r="BQ474" i="1"/>
  <c r="BR474" i="1"/>
  <c r="EX474" i="1" s="1"/>
  <c r="BS474" i="1"/>
  <c r="EY474" i="1" s="1"/>
  <c r="BT474" i="1"/>
  <c r="EZ474" i="1" s="1"/>
  <c r="BU474" i="1"/>
  <c r="FA474" i="1" s="1"/>
  <c r="BV474" i="1"/>
  <c r="FB474" i="1" s="1"/>
  <c r="BW474" i="1"/>
  <c r="FC474" i="1" s="1"/>
  <c r="BX474" i="1"/>
  <c r="FD474" i="1" s="1"/>
  <c r="BY474" i="1"/>
  <c r="FE474" i="1" s="1"/>
  <c r="DG474" i="1"/>
  <c r="DH474" i="1" s="1"/>
  <c r="FF474" i="1"/>
  <c r="FG474" i="1"/>
  <c r="FH474" i="1"/>
  <c r="FI474" i="1"/>
  <c r="FJ474" i="1"/>
  <c r="FK474" i="1"/>
  <c r="FL474" i="1"/>
  <c r="FM474" i="1"/>
  <c r="FN474" i="1"/>
  <c r="FO474" i="1"/>
  <c r="FP474" i="1"/>
  <c r="FQ474" i="1"/>
  <c r="FR474" i="1"/>
  <c r="FS474" i="1"/>
  <c r="FT474" i="1"/>
  <c r="FU474" i="1"/>
  <c r="FV474" i="1"/>
  <c r="FW474" i="1"/>
  <c r="FX474" i="1"/>
  <c r="FY474" i="1"/>
  <c r="FZ474" i="1"/>
  <c r="GA474" i="1"/>
  <c r="GB474" i="1"/>
  <c r="GC474" i="1"/>
  <c r="GD474" i="1"/>
  <c r="GE474" i="1"/>
  <c r="GF474" i="1"/>
  <c r="GG474" i="1"/>
  <c r="GH474" i="1"/>
  <c r="GI474" i="1"/>
  <c r="GJ474" i="1"/>
  <c r="GK474" i="1"/>
  <c r="AX488" i="1"/>
  <c r="AZ488" i="1"/>
  <c r="BA488" i="1"/>
  <c r="BB488" i="1"/>
  <c r="BC488" i="1"/>
  <c r="BD488" i="1"/>
  <c r="BI488" i="1"/>
  <c r="BJ488" i="1"/>
  <c r="BK488" i="1"/>
  <c r="BL488" i="1"/>
  <c r="BN488" i="1"/>
  <c r="BO488" i="1"/>
  <c r="BP488" i="1"/>
  <c r="BQ488" i="1"/>
  <c r="BR488" i="1"/>
  <c r="EX488" i="1" s="1"/>
  <c r="BS488" i="1"/>
  <c r="EY488" i="1" s="1"/>
  <c r="BT488" i="1"/>
  <c r="EZ488" i="1" s="1"/>
  <c r="BU488" i="1"/>
  <c r="FA488" i="1" s="1"/>
  <c r="BV488" i="1"/>
  <c r="FB488" i="1" s="1"/>
  <c r="BW488" i="1"/>
  <c r="FC488" i="1" s="1"/>
  <c r="BX488" i="1"/>
  <c r="FD488" i="1" s="1"/>
  <c r="BY488" i="1"/>
  <c r="FE488" i="1" s="1"/>
  <c r="DG488" i="1"/>
  <c r="FF488" i="1"/>
  <c r="FG488" i="1"/>
  <c r="FH488" i="1"/>
  <c r="FI488" i="1"/>
  <c r="FJ488" i="1"/>
  <c r="FK488" i="1"/>
  <c r="FL488" i="1"/>
  <c r="FM488" i="1"/>
  <c r="FN488" i="1"/>
  <c r="FO488" i="1"/>
  <c r="FP488" i="1"/>
  <c r="FQ488" i="1"/>
  <c r="FR488" i="1"/>
  <c r="FS488" i="1"/>
  <c r="FT488" i="1"/>
  <c r="FU488" i="1"/>
  <c r="FV488" i="1"/>
  <c r="FW488" i="1"/>
  <c r="FX488" i="1"/>
  <c r="FY488" i="1"/>
  <c r="FZ488" i="1"/>
  <c r="GA488" i="1"/>
  <c r="GB488" i="1"/>
  <c r="GC488" i="1"/>
  <c r="GD488" i="1"/>
  <c r="GE488" i="1"/>
  <c r="GF488" i="1"/>
  <c r="GG488" i="1"/>
  <c r="GH488" i="1"/>
  <c r="GI488" i="1"/>
  <c r="GJ488" i="1"/>
  <c r="GK488" i="1"/>
  <c r="BF386" i="1"/>
  <c r="AX386" i="1"/>
  <c r="AZ386" i="1"/>
  <c r="BA386" i="1"/>
  <c r="BB386" i="1"/>
  <c r="BC386" i="1"/>
  <c r="BD386" i="1"/>
  <c r="BI386" i="1"/>
  <c r="BJ386" i="1"/>
  <c r="BK386" i="1"/>
  <c r="BL386" i="1"/>
  <c r="BN386" i="1"/>
  <c r="BO386" i="1"/>
  <c r="BP386" i="1"/>
  <c r="BQ386" i="1"/>
  <c r="BR386" i="1"/>
  <c r="EX386" i="1" s="1"/>
  <c r="BS386" i="1"/>
  <c r="EY386" i="1" s="1"/>
  <c r="BT386" i="1"/>
  <c r="EZ386" i="1" s="1"/>
  <c r="BU386" i="1"/>
  <c r="FA386" i="1" s="1"/>
  <c r="BV386" i="1"/>
  <c r="FB386" i="1" s="1"/>
  <c r="BW386" i="1"/>
  <c r="FC386" i="1" s="1"/>
  <c r="BX386" i="1"/>
  <c r="FD386" i="1" s="1"/>
  <c r="BY386" i="1"/>
  <c r="FE386" i="1" s="1"/>
  <c r="DG386" i="1"/>
  <c r="DH386" i="1" s="1"/>
  <c r="DI386" i="1" s="1"/>
  <c r="FF386" i="1"/>
  <c r="FG386" i="1"/>
  <c r="FH386" i="1"/>
  <c r="FI386" i="1"/>
  <c r="FJ386" i="1"/>
  <c r="FK386" i="1"/>
  <c r="FL386" i="1"/>
  <c r="FM386" i="1"/>
  <c r="FN386" i="1"/>
  <c r="FO386" i="1"/>
  <c r="FP386" i="1"/>
  <c r="FQ386" i="1"/>
  <c r="FR386" i="1"/>
  <c r="FS386" i="1"/>
  <c r="FT386" i="1"/>
  <c r="FU386" i="1"/>
  <c r="FV386" i="1"/>
  <c r="FW386" i="1"/>
  <c r="FX386" i="1"/>
  <c r="FY386" i="1"/>
  <c r="FZ386" i="1"/>
  <c r="GA386" i="1"/>
  <c r="GB386" i="1"/>
  <c r="GC386" i="1"/>
  <c r="GD386" i="1"/>
  <c r="GE386" i="1"/>
  <c r="GF386" i="1"/>
  <c r="GG386" i="1"/>
  <c r="GH386" i="1"/>
  <c r="GI386" i="1"/>
  <c r="GJ386" i="1"/>
  <c r="GK386" i="1"/>
  <c r="BF154" i="1"/>
  <c r="AX154" i="1"/>
  <c r="AZ154" i="1"/>
  <c r="BA154" i="1"/>
  <c r="BB154" i="1"/>
  <c r="BC154" i="1"/>
  <c r="BD154" i="1"/>
  <c r="BI154" i="1"/>
  <c r="BJ154" i="1"/>
  <c r="BK154" i="1"/>
  <c r="BL154" i="1"/>
  <c r="BN154" i="1"/>
  <c r="BO154" i="1"/>
  <c r="BP154" i="1"/>
  <c r="BQ154" i="1"/>
  <c r="BR154" i="1"/>
  <c r="EX154" i="1" s="1"/>
  <c r="BS154" i="1"/>
  <c r="EY154" i="1" s="1"/>
  <c r="BT154" i="1"/>
  <c r="EZ154" i="1" s="1"/>
  <c r="BU154" i="1"/>
  <c r="FA154" i="1" s="1"/>
  <c r="BV154" i="1"/>
  <c r="FB154" i="1" s="1"/>
  <c r="BW154" i="1"/>
  <c r="FC154" i="1" s="1"/>
  <c r="BX154" i="1"/>
  <c r="FD154" i="1" s="1"/>
  <c r="BY154" i="1"/>
  <c r="FE154" i="1" s="1"/>
  <c r="DG154" i="1"/>
  <c r="FF154" i="1"/>
  <c r="FG154" i="1"/>
  <c r="FH154" i="1"/>
  <c r="FI154" i="1"/>
  <c r="FJ154" i="1"/>
  <c r="FK154" i="1"/>
  <c r="FL154" i="1"/>
  <c r="FM154" i="1"/>
  <c r="FN154" i="1"/>
  <c r="FO154" i="1"/>
  <c r="FP154" i="1"/>
  <c r="FQ154" i="1"/>
  <c r="FR154" i="1"/>
  <c r="FS154" i="1"/>
  <c r="FT154" i="1"/>
  <c r="FU154" i="1"/>
  <c r="FV154" i="1"/>
  <c r="FW154" i="1"/>
  <c r="FX154" i="1"/>
  <c r="FY154" i="1"/>
  <c r="FZ154" i="1"/>
  <c r="GA154" i="1"/>
  <c r="GB154" i="1"/>
  <c r="GC154" i="1"/>
  <c r="GD154" i="1"/>
  <c r="GE154" i="1"/>
  <c r="GF154" i="1"/>
  <c r="GG154" i="1"/>
  <c r="GH154" i="1"/>
  <c r="GI154" i="1"/>
  <c r="GJ154" i="1"/>
  <c r="GK154" i="1"/>
  <c r="AX489" i="1"/>
  <c r="AZ489" i="1"/>
  <c r="BA489" i="1"/>
  <c r="BB489" i="1"/>
  <c r="BC489" i="1"/>
  <c r="BD489" i="1"/>
  <c r="BI489" i="1"/>
  <c r="BJ489" i="1"/>
  <c r="BK489" i="1"/>
  <c r="BL489" i="1"/>
  <c r="BN489" i="1"/>
  <c r="BO489" i="1"/>
  <c r="BP489" i="1"/>
  <c r="BQ489" i="1"/>
  <c r="BR489" i="1"/>
  <c r="EX489" i="1" s="1"/>
  <c r="BS489" i="1"/>
  <c r="EY489" i="1" s="1"/>
  <c r="BT489" i="1"/>
  <c r="EZ489" i="1" s="1"/>
  <c r="BU489" i="1"/>
  <c r="FA489" i="1" s="1"/>
  <c r="BV489" i="1"/>
  <c r="FB489" i="1" s="1"/>
  <c r="BW489" i="1"/>
  <c r="FC489" i="1" s="1"/>
  <c r="BX489" i="1"/>
  <c r="FD489" i="1" s="1"/>
  <c r="BY489" i="1"/>
  <c r="FE489" i="1" s="1"/>
  <c r="DG489" i="1"/>
  <c r="FF489" i="1"/>
  <c r="FG489" i="1"/>
  <c r="FH489" i="1"/>
  <c r="FI489" i="1"/>
  <c r="FJ489" i="1"/>
  <c r="FK489" i="1"/>
  <c r="FL489" i="1"/>
  <c r="FM489" i="1"/>
  <c r="FN489" i="1"/>
  <c r="FO489" i="1"/>
  <c r="FP489" i="1"/>
  <c r="FQ489" i="1"/>
  <c r="FR489" i="1"/>
  <c r="FS489" i="1"/>
  <c r="FT489" i="1"/>
  <c r="FU489" i="1"/>
  <c r="FV489" i="1"/>
  <c r="FW489" i="1"/>
  <c r="FX489" i="1"/>
  <c r="FY489" i="1"/>
  <c r="FZ489" i="1"/>
  <c r="GA489" i="1"/>
  <c r="GB489" i="1"/>
  <c r="GC489" i="1"/>
  <c r="GD489" i="1"/>
  <c r="GE489" i="1"/>
  <c r="GF489" i="1"/>
  <c r="GG489" i="1"/>
  <c r="GH489" i="1"/>
  <c r="GI489" i="1"/>
  <c r="GJ489" i="1"/>
  <c r="GK489" i="1"/>
  <c r="BF323" i="1"/>
  <c r="AX323" i="1"/>
  <c r="AZ323" i="1"/>
  <c r="BA323" i="1"/>
  <c r="BB323" i="1"/>
  <c r="BC323" i="1"/>
  <c r="BD323" i="1"/>
  <c r="BI323" i="1"/>
  <c r="BJ323" i="1"/>
  <c r="BK323" i="1"/>
  <c r="BL323" i="1"/>
  <c r="BN323" i="1"/>
  <c r="BO323" i="1"/>
  <c r="BP323" i="1"/>
  <c r="BQ323" i="1"/>
  <c r="BR323" i="1"/>
  <c r="EX323" i="1" s="1"/>
  <c r="BS323" i="1"/>
  <c r="EY323" i="1" s="1"/>
  <c r="BT323" i="1"/>
  <c r="EZ323" i="1" s="1"/>
  <c r="BU323" i="1"/>
  <c r="FA323" i="1" s="1"/>
  <c r="BV323" i="1"/>
  <c r="FB323" i="1" s="1"/>
  <c r="BW323" i="1"/>
  <c r="FC323" i="1" s="1"/>
  <c r="BX323" i="1"/>
  <c r="FD323" i="1" s="1"/>
  <c r="BY323" i="1"/>
  <c r="FE323" i="1" s="1"/>
  <c r="DG323" i="1"/>
  <c r="DH323" i="1" s="1"/>
  <c r="FF323" i="1"/>
  <c r="FG323" i="1"/>
  <c r="FH323" i="1"/>
  <c r="FI323" i="1"/>
  <c r="FJ323" i="1"/>
  <c r="FK323" i="1"/>
  <c r="FL323" i="1"/>
  <c r="FM323" i="1"/>
  <c r="FN323" i="1"/>
  <c r="FO323" i="1"/>
  <c r="FP323" i="1"/>
  <c r="FQ323" i="1"/>
  <c r="FR323" i="1"/>
  <c r="FS323" i="1"/>
  <c r="FT323" i="1"/>
  <c r="FU323" i="1"/>
  <c r="FV323" i="1"/>
  <c r="FW323" i="1"/>
  <c r="FX323" i="1"/>
  <c r="FY323" i="1"/>
  <c r="FZ323" i="1"/>
  <c r="GA323" i="1"/>
  <c r="GB323" i="1"/>
  <c r="GC323" i="1"/>
  <c r="GD323" i="1"/>
  <c r="GE323" i="1"/>
  <c r="GF323" i="1"/>
  <c r="GG323" i="1"/>
  <c r="GH323" i="1"/>
  <c r="GI323" i="1"/>
  <c r="GJ323" i="1"/>
  <c r="GK323" i="1"/>
  <c r="BF332" i="1"/>
  <c r="AX332" i="1"/>
  <c r="AZ332" i="1"/>
  <c r="BA332" i="1"/>
  <c r="BB332" i="1"/>
  <c r="BC332" i="1"/>
  <c r="BD332" i="1"/>
  <c r="BI332" i="1"/>
  <c r="BJ332" i="1"/>
  <c r="BK332" i="1"/>
  <c r="BL332" i="1"/>
  <c r="BN332" i="1"/>
  <c r="BO332" i="1"/>
  <c r="BP332" i="1"/>
  <c r="BQ332" i="1"/>
  <c r="BR332" i="1"/>
  <c r="EX332" i="1" s="1"/>
  <c r="BS332" i="1"/>
  <c r="EY332" i="1" s="1"/>
  <c r="BT332" i="1"/>
  <c r="EZ332" i="1" s="1"/>
  <c r="BU332" i="1"/>
  <c r="FA332" i="1" s="1"/>
  <c r="BV332" i="1"/>
  <c r="FB332" i="1" s="1"/>
  <c r="BW332" i="1"/>
  <c r="FC332" i="1" s="1"/>
  <c r="BX332" i="1"/>
  <c r="FD332" i="1" s="1"/>
  <c r="BY332" i="1"/>
  <c r="FE332" i="1" s="1"/>
  <c r="DG332" i="1"/>
  <c r="FF332" i="1"/>
  <c r="FG332" i="1"/>
  <c r="FH332" i="1"/>
  <c r="FI332" i="1"/>
  <c r="FJ332" i="1"/>
  <c r="FK332" i="1"/>
  <c r="FL332" i="1"/>
  <c r="FM332" i="1"/>
  <c r="FN332" i="1"/>
  <c r="FO332" i="1"/>
  <c r="FP332" i="1"/>
  <c r="FQ332" i="1"/>
  <c r="FR332" i="1"/>
  <c r="FS332" i="1"/>
  <c r="FT332" i="1"/>
  <c r="FU332" i="1"/>
  <c r="FV332" i="1"/>
  <c r="FW332" i="1"/>
  <c r="FX332" i="1"/>
  <c r="FY332" i="1"/>
  <c r="FZ332" i="1"/>
  <c r="GA332" i="1"/>
  <c r="GB332" i="1"/>
  <c r="GC332" i="1"/>
  <c r="GD332" i="1"/>
  <c r="GE332" i="1"/>
  <c r="GF332" i="1"/>
  <c r="GG332" i="1"/>
  <c r="GH332" i="1"/>
  <c r="GI332" i="1"/>
  <c r="GJ332" i="1"/>
  <c r="GK332" i="1"/>
  <c r="BF384" i="1"/>
  <c r="AX384" i="1"/>
  <c r="AZ384" i="1"/>
  <c r="BA384" i="1"/>
  <c r="BB384" i="1"/>
  <c r="BC384" i="1"/>
  <c r="BD384" i="1"/>
  <c r="BI384" i="1"/>
  <c r="BJ384" i="1"/>
  <c r="BK384" i="1"/>
  <c r="BL384" i="1"/>
  <c r="BN384" i="1"/>
  <c r="BO384" i="1"/>
  <c r="BP384" i="1"/>
  <c r="BQ384" i="1"/>
  <c r="BR384" i="1"/>
  <c r="EX384" i="1" s="1"/>
  <c r="BS384" i="1"/>
  <c r="EY384" i="1" s="1"/>
  <c r="BT384" i="1"/>
  <c r="EZ384" i="1" s="1"/>
  <c r="BU384" i="1"/>
  <c r="FA384" i="1" s="1"/>
  <c r="BV384" i="1"/>
  <c r="FB384" i="1" s="1"/>
  <c r="BW384" i="1"/>
  <c r="FC384" i="1" s="1"/>
  <c r="BX384" i="1"/>
  <c r="FD384" i="1" s="1"/>
  <c r="BY384" i="1"/>
  <c r="FE384" i="1" s="1"/>
  <c r="DG384" i="1"/>
  <c r="FF384" i="1"/>
  <c r="FG384" i="1"/>
  <c r="FH384" i="1"/>
  <c r="FI384" i="1"/>
  <c r="FJ384" i="1"/>
  <c r="FK384" i="1"/>
  <c r="FL384" i="1"/>
  <c r="FM384" i="1"/>
  <c r="FN384" i="1"/>
  <c r="FO384" i="1"/>
  <c r="FP384" i="1"/>
  <c r="FQ384" i="1"/>
  <c r="FR384" i="1"/>
  <c r="FS384" i="1"/>
  <c r="FT384" i="1"/>
  <c r="FU384" i="1"/>
  <c r="FV384" i="1"/>
  <c r="FW384" i="1"/>
  <c r="FX384" i="1"/>
  <c r="FY384" i="1"/>
  <c r="FZ384" i="1"/>
  <c r="GA384" i="1"/>
  <c r="GB384" i="1"/>
  <c r="GC384" i="1"/>
  <c r="GD384" i="1"/>
  <c r="GE384" i="1"/>
  <c r="GF384" i="1"/>
  <c r="GG384" i="1"/>
  <c r="GH384" i="1"/>
  <c r="GI384" i="1"/>
  <c r="GJ384" i="1"/>
  <c r="GK384" i="1"/>
  <c r="BF298" i="1"/>
  <c r="AX298" i="1"/>
  <c r="AZ298" i="1"/>
  <c r="BA298" i="1"/>
  <c r="BB298" i="1"/>
  <c r="BC298" i="1"/>
  <c r="BD298" i="1"/>
  <c r="BI298" i="1"/>
  <c r="BJ298" i="1"/>
  <c r="BK298" i="1"/>
  <c r="BL298" i="1"/>
  <c r="BN298" i="1"/>
  <c r="BO298" i="1"/>
  <c r="BP298" i="1"/>
  <c r="BQ298" i="1"/>
  <c r="BR298" i="1"/>
  <c r="EX298" i="1" s="1"/>
  <c r="BS298" i="1"/>
  <c r="EY298" i="1" s="1"/>
  <c r="BT298" i="1"/>
  <c r="EZ298" i="1" s="1"/>
  <c r="BU298" i="1"/>
  <c r="FA298" i="1" s="1"/>
  <c r="BV298" i="1"/>
  <c r="FB298" i="1" s="1"/>
  <c r="BW298" i="1"/>
  <c r="FC298" i="1" s="1"/>
  <c r="BX298" i="1"/>
  <c r="FD298" i="1" s="1"/>
  <c r="BY298" i="1"/>
  <c r="FE298" i="1" s="1"/>
  <c r="DG298" i="1"/>
  <c r="FF298" i="1"/>
  <c r="FG298" i="1"/>
  <c r="FH298" i="1"/>
  <c r="FI298" i="1"/>
  <c r="FJ298" i="1"/>
  <c r="FK298" i="1"/>
  <c r="FL298" i="1"/>
  <c r="FM298" i="1"/>
  <c r="FN298" i="1"/>
  <c r="FO298" i="1"/>
  <c r="FP298" i="1"/>
  <c r="FQ298" i="1"/>
  <c r="FR298" i="1"/>
  <c r="FS298" i="1"/>
  <c r="FT298" i="1"/>
  <c r="FU298" i="1"/>
  <c r="FV298" i="1"/>
  <c r="FW298" i="1"/>
  <c r="FX298" i="1"/>
  <c r="FY298" i="1"/>
  <c r="FZ298" i="1"/>
  <c r="GA298" i="1"/>
  <c r="GB298" i="1"/>
  <c r="GC298" i="1"/>
  <c r="GD298" i="1"/>
  <c r="GE298" i="1"/>
  <c r="GF298" i="1"/>
  <c r="GG298" i="1"/>
  <c r="GH298" i="1"/>
  <c r="GI298" i="1"/>
  <c r="GJ298" i="1"/>
  <c r="GK298" i="1"/>
  <c r="BF352" i="1"/>
  <c r="AX352" i="1"/>
  <c r="AZ352" i="1"/>
  <c r="BA352" i="1"/>
  <c r="BB352" i="1"/>
  <c r="BC352" i="1"/>
  <c r="BD352" i="1"/>
  <c r="BI352" i="1"/>
  <c r="BJ352" i="1"/>
  <c r="BK352" i="1"/>
  <c r="BL352" i="1"/>
  <c r="BN352" i="1"/>
  <c r="BO352" i="1"/>
  <c r="BP352" i="1"/>
  <c r="BQ352" i="1"/>
  <c r="BR352" i="1"/>
  <c r="EX352" i="1" s="1"/>
  <c r="BS352" i="1"/>
  <c r="EY352" i="1" s="1"/>
  <c r="BT352" i="1"/>
  <c r="EZ352" i="1" s="1"/>
  <c r="BU352" i="1"/>
  <c r="FA352" i="1" s="1"/>
  <c r="BV352" i="1"/>
  <c r="FB352" i="1" s="1"/>
  <c r="BW352" i="1"/>
  <c r="FC352" i="1" s="1"/>
  <c r="BX352" i="1"/>
  <c r="FD352" i="1" s="1"/>
  <c r="BY352" i="1"/>
  <c r="FE352" i="1" s="1"/>
  <c r="DG352" i="1"/>
  <c r="DH352" i="1" s="1"/>
  <c r="FF352" i="1"/>
  <c r="FG352" i="1"/>
  <c r="FH352" i="1"/>
  <c r="FI352" i="1"/>
  <c r="FJ352" i="1"/>
  <c r="FK352" i="1"/>
  <c r="FL352" i="1"/>
  <c r="FM352" i="1"/>
  <c r="FN352" i="1"/>
  <c r="FO352" i="1"/>
  <c r="FP352" i="1"/>
  <c r="FQ352" i="1"/>
  <c r="FR352" i="1"/>
  <c r="FS352" i="1"/>
  <c r="FT352" i="1"/>
  <c r="FU352" i="1"/>
  <c r="FV352" i="1"/>
  <c r="FW352" i="1"/>
  <c r="FX352" i="1"/>
  <c r="FY352" i="1"/>
  <c r="FZ352" i="1"/>
  <c r="GA352" i="1"/>
  <c r="GB352" i="1"/>
  <c r="GC352" i="1"/>
  <c r="GD352" i="1"/>
  <c r="GE352" i="1"/>
  <c r="GF352" i="1"/>
  <c r="GG352" i="1"/>
  <c r="GH352" i="1"/>
  <c r="GI352" i="1"/>
  <c r="GJ352" i="1"/>
  <c r="GK352" i="1"/>
  <c r="AX318" i="1"/>
  <c r="AZ318" i="1"/>
  <c r="BA318" i="1"/>
  <c r="BB318" i="1"/>
  <c r="BC318" i="1"/>
  <c r="BD318" i="1"/>
  <c r="BI318" i="1"/>
  <c r="BJ318" i="1"/>
  <c r="BK318" i="1"/>
  <c r="BL318" i="1"/>
  <c r="BN318" i="1"/>
  <c r="BO318" i="1"/>
  <c r="BP318" i="1"/>
  <c r="BQ318" i="1"/>
  <c r="BR318" i="1"/>
  <c r="EX318" i="1" s="1"/>
  <c r="BS318" i="1"/>
  <c r="BT318" i="1"/>
  <c r="BU318" i="1"/>
  <c r="FA318" i="1" s="1"/>
  <c r="BV318" i="1"/>
  <c r="FB318" i="1" s="1"/>
  <c r="BW318" i="1"/>
  <c r="FC318" i="1" s="1"/>
  <c r="BX318" i="1"/>
  <c r="FD318" i="1" s="1"/>
  <c r="BY318" i="1"/>
  <c r="FE318" i="1" s="1"/>
  <c r="DG318" i="1"/>
  <c r="EY318" i="1"/>
  <c r="EZ318" i="1"/>
  <c r="FF318" i="1"/>
  <c r="FG318" i="1"/>
  <c r="FH318" i="1"/>
  <c r="FI318" i="1"/>
  <c r="FJ318" i="1"/>
  <c r="FK318" i="1"/>
  <c r="FL318" i="1"/>
  <c r="FM318" i="1"/>
  <c r="FN318" i="1"/>
  <c r="FO318" i="1"/>
  <c r="FP318" i="1"/>
  <c r="FQ318" i="1"/>
  <c r="FR318" i="1"/>
  <c r="FS318" i="1"/>
  <c r="FT318" i="1"/>
  <c r="FU318" i="1"/>
  <c r="FV318" i="1"/>
  <c r="FW318" i="1"/>
  <c r="FX318" i="1"/>
  <c r="FY318" i="1"/>
  <c r="FZ318" i="1"/>
  <c r="GA318" i="1"/>
  <c r="GB318" i="1"/>
  <c r="GC318" i="1"/>
  <c r="GD318" i="1"/>
  <c r="GE318" i="1"/>
  <c r="GF318" i="1"/>
  <c r="GG318" i="1"/>
  <c r="GH318" i="1"/>
  <c r="GI318" i="1"/>
  <c r="GJ318" i="1"/>
  <c r="GK318" i="1"/>
  <c r="BG34" i="1"/>
  <c r="AX34" i="1"/>
  <c r="AZ34" i="1"/>
  <c r="BA34" i="1"/>
  <c r="BB34" i="1"/>
  <c r="BC34" i="1"/>
  <c r="BD34" i="1"/>
  <c r="BI34" i="1"/>
  <c r="BJ34" i="1"/>
  <c r="BK34" i="1"/>
  <c r="BL34" i="1"/>
  <c r="BN34" i="1"/>
  <c r="BO34" i="1"/>
  <c r="BP34" i="1"/>
  <c r="BQ34" i="1"/>
  <c r="BR34" i="1"/>
  <c r="EX34" i="1" s="1"/>
  <c r="BS34" i="1"/>
  <c r="EY34" i="1" s="1"/>
  <c r="BT34" i="1"/>
  <c r="EZ34" i="1" s="1"/>
  <c r="BU34" i="1"/>
  <c r="FA34" i="1" s="1"/>
  <c r="BV34" i="1"/>
  <c r="FB34" i="1" s="1"/>
  <c r="BW34" i="1"/>
  <c r="FC34" i="1" s="1"/>
  <c r="BX34" i="1"/>
  <c r="FD34" i="1" s="1"/>
  <c r="BY34" i="1"/>
  <c r="FE34" i="1" s="1"/>
  <c r="DG34" i="1"/>
  <c r="FF34" i="1"/>
  <c r="FG34" i="1"/>
  <c r="FH34" i="1"/>
  <c r="FI34" i="1"/>
  <c r="FJ34" i="1"/>
  <c r="FK34" i="1"/>
  <c r="FL34" i="1"/>
  <c r="FM34" i="1"/>
  <c r="FN34" i="1"/>
  <c r="FO34" i="1"/>
  <c r="FP34" i="1"/>
  <c r="FQ34" i="1"/>
  <c r="FR34" i="1"/>
  <c r="FS34" i="1"/>
  <c r="FT34" i="1"/>
  <c r="FU34" i="1"/>
  <c r="FV34" i="1"/>
  <c r="FW34" i="1"/>
  <c r="FX34" i="1"/>
  <c r="FY34" i="1"/>
  <c r="FZ34" i="1"/>
  <c r="GA34" i="1"/>
  <c r="GB34" i="1"/>
  <c r="GC34" i="1"/>
  <c r="GD34" i="1"/>
  <c r="GE34" i="1"/>
  <c r="GF34" i="1"/>
  <c r="GG34" i="1"/>
  <c r="GH34" i="1"/>
  <c r="GI34" i="1"/>
  <c r="GJ34" i="1"/>
  <c r="GK34" i="1"/>
  <c r="BF211" i="1"/>
  <c r="AX211" i="1"/>
  <c r="AZ211" i="1"/>
  <c r="BA211" i="1"/>
  <c r="BB211" i="1"/>
  <c r="BC211" i="1"/>
  <c r="BD211" i="1"/>
  <c r="BI211" i="1"/>
  <c r="BJ211" i="1"/>
  <c r="BK211" i="1"/>
  <c r="BL211" i="1"/>
  <c r="BN211" i="1"/>
  <c r="BO211" i="1"/>
  <c r="BP211" i="1"/>
  <c r="BQ211" i="1"/>
  <c r="BR211" i="1"/>
  <c r="EX211" i="1" s="1"/>
  <c r="BS211" i="1"/>
  <c r="EY211" i="1" s="1"/>
  <c r="BT211" i="1"/>
  <c r="EZ211" i="1" s="1"/>
  <c r="BU211" i="1"/>
  <c r="FA211" i="1" s="1"/>
  <c r="BV211" i="1"/>
  <c r="FB211" i="1" s="1"/>
  <c r="BW211" i="1"/>
  <c r="FC211" i="1" s="1"/>
  <c r="BX211" i="1"/>
  <c r="FD211" i="1" s="1"/>
  <c r="BY211" i="1"/>
  <c r="FE211" i="1" s="1"/>
  <c r="DG211" i="1"/>
  <c r="FF211" i="1"/>
  <c r="FG211" i="1"/>
  <c r="FH211" i="1"/>
  <c r="FI211" i="1"/>
  <c r="FJ211" i="1"/>
  <c r="FK211" i="1"/>
  <c r="FL211" i="1"/>
  <c r="FM211" i="1"/>
  <c r="FN211" i="1"/>
  <c r="FO211" i="1"/>
  <c r="FP211" i="1"/>
  <c r="FQ211" i="1"/>
  <c r="FR211" i="1"/>
  <c r="FS211" i="1"/>
  <c r="FT211" i="1"/>
  <c r="FU211" i="1"/>
  <c r="FV211" i="1"/>
  <c r="FW211" i="1"/>
  <c r="FX211" i="1"/>
  <c r="FY211" i="1"/>
  <c r="FZ211" i="1"/>
  <c r="GA211" i="1"/>
  <c r="GB211" i="1"/>
  <c r="GC211" i="1"/>
  <c r="GD211" i="1"/>
  <c r="GE211" i="1"/>
  <c r="GF211" i="1"/>
  <c r="GG211" i="1"/>
  <c r="GH211" i="1"/>
  <c r="GI211" i="1"/>
  <c r="GJ211" i="1"/>
  <c r="GK211" i="1"/>
  <c r="BF246" i="1"/>
  <c r="AX246" i="1"/>
  <c r="AZ246" i="1"/>
  <c r="BA246" i="1"/>
  <c r="BB246" i="1"/>
  <c r="BC246" i="1"/>
  <c r="BD246" i="1"/>
  <c r="BI246" i="1"/>
  <c r="BJ246" i="1"/>
  <c r="BK246" i="1"/>
  <c r="BL246" i="1"/>
  <c r="BN246" i="1"/>
  <c r="BO246" i="1"/>
  <c r="BP246" i="1"/>
  <c r="BQ246" i="1"/>
  <c r="BR246" i="1"/>
  <c r="EX246" i="1" s="1"/>
  <c r="BS246" i="1"/>
  <c r="EY246" i="1" s="1"/>
  <c r="BT246" i="1"/>
  <c r="EZ246" i="1" s="1"/>
  <c r="BU246" i="1"/>
  <c r="FA246" i="1" s="1"/>
  <c r="BV246" i="1"/>
  <c r="FB246" i="1" s="1"/>
  <c r="BW246" i="1"/>
  <c r="FC246" i="1" s="1"/>
  <c r="BX246" i="1"/>
  <c r="FD246" i="1" s="1"/>
  <c r="BY246" i="1"/>
  <c r="FE246" i="1" s="1"/>
  <c r="DG246" i="1"/>
  <c r="FF246" i="1"/>
  <c r="FG246" i="1"/>
  <c r="FH246" i="1"/>
  <c r="FI246" i="1"/>
  <c r="FJ246" i="1"/>
  <c r="FK246" i="1"/>
  <c r="FL246" i="1"/>
  <c r="FM246" i="1"/>
  <c r="FN246" i="1"/>
  <c r="FO246" i="1"/>
  <c r="FP246" i="1"/>
  <c r="FQ246" i="1"/>
  <c r="FR246" i="1"/>
  <c r="FS246" i="1"/>
  <c r="FT246" i="1"/>
  <c r="FU246" i="1"/>
  <c r="FV246" i="1"/>
  <c r="FW246" i="1"/>
  <c r="FX246" i="1"/>
  <c r="FY246" i="1"/>
  <c r="FZ246" i="1"/>
  <c r="GA246" i="1"/>
  <c r="GB246" i="1"/>
  <c r="GC246" i="1"/>
  <c r="GD246" i="1"/>
  <c r="GE246" i="1"/>
  <c r="GF246" i="1"/>
  <c r="GG246" i="1"/>
  <c r="GH246" i="1"/>
  <c r="GI246" i="1"/>
  <c r="GJ246" i="1"/>
  <c r="GK246" i="1"/>
  <c r="BG64" i="1"/>
  <c r="AX64" i="1"/>
  <c r="AZ64" i="1"/>
  <c r="BA64" i="1"/>
  <c r="BB64" i="1"/>
  <c r="BC64" i="1"/>
  <c r="BD64" i="1"/>
  <c r="BI64" i="1"/>
  <c r="BJ64" i="1"/>
  <c r="BK64" i="1"/>
  <c r="BL64" i="1"/>
  <c r="BN64" i="1"/>
  <c r="BO64" i="1"/>
  <c r="BP64" i="1"/>
  <c r="BQ64" i="1"/>
  <c r="BR64" i="1"/>
  <c r="EX64" i="1" s="1"/>
  <c r="BS64" i="1"/>
  <c r="EY64" i="1" s="1"/>
  <c r="BT64" i="1"/>
  <c r="EZ64" i="1" s="1"/>
  <c r="BU64" i="1"/>
  <c r="FA64" i="1" s="1"/>
  <c r="BV64" i="1"/>
  <c r="FB64" i="1" s="1"/>
  <c r="BW64" i="1"/>
  <c r="FC64" i="1" s="1"/>
  <c r="BX64" i="1"/>
  <c r="FD64" i="1" s="1"/>
  <c r="BY64" i="1"/>
  <c r="FE64" i="1" s="1"/>
  <c r="DG64" i="1"/>
  <c r="FF64" i="1"/>
  <c r="FG64" i="1"/>
  <c r="FH64" i="1"/>
  <c r="FI64" i="1"/>
  <c r="FJ64" i="1"/>
  <c r="FK64" i="1"/>
  <c r="FL64" i="1"/>
  <c r="FM64" i="1"/>
  <c r="FN64" i="1"/>
  <c r="FO64" i="1"/>
  <c r="FP64" i="1"/>
  <c r="FQ64" i="1"/>
  <c r="FR64" i="1"/>
  <c r="FS64" i="1"/>
  <c r="FT64" i="1"/>
  <c r="FU64" i="1"/>
  <c r="FV64" i="1"/>
  <c r="FW64" i="1"/>
  <c r="FX64" i="1"/>
  <c r="FY64" i="1"/>
  <c r="FZ64" i="1"/>
  <c r="GA64" i="1"/>
  <c r="GB64" i="1"/>
  <c r="GC64" i="1"/>
  <c r="GD64" i="1"/>
  <c r="GE64" i="1"/>
  <c r="GF64" i="1"/>
  <c r="GG64" i="1"/>
  <c r="GH64" i="1"/>
  <c r="GI64" i="1"/>
  <c r="GJ64" i="1"/>
  <c r="GK64" i="1"/>
  <c r="BG39" i="1"/>
  <c r="AX39" i="1"/>
  <c r="AZ39" i="1"/>
  <c r="BA39" i="1"/>
  <c r="BB39" i="1"/>
  <c r="BC39" i="1"/>
  <c r="BD39" i="1"/>
  <c r="BI39" i="1"/>
  <c r="BJ39" i="1"/>
  <c r="BK39" i="1"/>
  <c r="BL39" i="1"/>
  <c r="BN39" i="1"/>
  <c r="BO39" i="1"/>
  <c r="BP39" i="1"/>
  <c r="BQ39" i="1"/>
  <c r="BR39" i="1"/>
  <c r="EX39" i="1" s="1"/>
  <c r="BS39" i="1"/>
  <c r="EY39" i="1" s="1"/>
  <c r="BT39" i="1"/>
  <c r="EZ39" i="1" s="1"/>
  <c r="BU39" i="1"/>
  <c r="FA39" i="1" s="1"/>
  <c r="BV39" i="1"/>
  <c r="FB39" i="1" s="1"/>
  <c r="BW39" i="1"/>
  <c r="FC39" i="1" s="1"/>
  <c r="BX39" i="1"/>
  <c r="FD39" i="1" s="1"/>
  <c r="BY39" i="1"/>
  <c r="FE39" i="1" s="1"/>
  <c r="DG39" i="1"/>
  <c r="DH39" i="1" s="1"/>
  <c r="FF39" i="1"/>
  <c r="FG39" i="1"/>
  <c r="FH39" i="1"/>
  <c r="FI39" i="1"/>
  <c r="FJ39" i="1"/>
  <c r="FK39" i="1"/>
  <c r="FL39" i="1"/>
  <c r="FM39" i="1"/>
  <c r="FN39" i="1"/>
  <c r="FO39" i="1"/>
  <c r="FP39" i="1"/>
  <c r="FQ39" i="1"/>
  <c r="FR39" i="1"/>
  <c r="FS39" i="1"/>
  <c r="FT39" i="1"/>
  <c r="FU39" i="1"/>
  <c r="FV39" i="1"/>
  <c r="FW39" i="1"/>
  <c r="FX39" i="1"/>
  <c r="FY39" i="1"/>
  <c r="FZ39" i="1"/>
  <c r="GA39" i="1"/>
  <c r="GB39" i="1"/>
  <c r="GC39" i="1"/>
  <c r="GD39" i="1"/>
  <c r="GE39" i="1"/>
  <c r="GF39" i="1"/>
  <c r="GG39" i="1"/>
  <c r="GH39" i="1"/>
  <c r="GI39" i="1"/>
  <c r="GJ39" i="1"/>
  <c r="GK39" i="1"/>
  <c r="BF236" i="1"/>
  <c r="AX236" i="1"/>
  <c r="AZ236" i="1"/>
  <c r="BA236" i="1"/>
  <c r="BB236" i="1"/>
  <c r="BC236" i="1"/>
  <c r="BD236" i="1"/>
  <c r="BI236" i="1"/>
  <c r="BJ236" i="1"/>
  <c r="BK236" i="1"/>
  <c r="BL236" i="1"/>
  <c r="BN236" i="1"/>
  <c r="BO236" i="1"/>
  <c r="BP236" i="1"/>
  <c r="BQ236" i="1"/>
  <c r="BR236" i="1"/>
  <c r="EX236" i="1" s="1"/>
  <c r="BS236" i="1"/>
  <c r="EY236" i="1" s="1"/>
  <c r="BT236" i="1"/>
  <c r="EZ236" i="1" s="1"/>
  <c r="BU236" i="1"/>
  <c r="FA236" i="1" s="1"/>
  <c r="BV236" i="1"/>
  <c r="FB236" i="1" s="1"/>
  <c r="BW236" i="1"/>
  <c r="FC236" i="1" s="1"/>
  <c r="BX236" i="1"/>
  <c r="FD236" i="1" s="1"/>
  <c r="BY236" i="1"/>
  <c r="FE236" i="1" s="1"/>
  <c r="DG236" i="1"/>
  <c r="FF236" i="1"/>
  <c r="FG236" i="1"/>
  <c r="FH236" i="1"/>
  <c r="FI236" i="1"/>
  <c r="FJ236" i="1"/>
  <c r="FK236" i="1"/>
  <c r="FL236" i="1"/>
  <c r="FM236" i="1"/>
  <c r="FN236" i="1"/>
  <c r="FO236" i="1"/>
  <c r="FP236" i="1"/>
  <c r="FQ236" i="1"/>
  <c r="FR236" i="1"/>
  <c r="FS236" i="1"/>
  <c r="FT236" i="1"/>
  <c r="FU236" i="1"/>
  <c r="FV236" i="1"/>
  <c r="FW236" i="1"/>
  <c r="FX236" i="1"/>
  <c r="FY236" i="1"/>
  <c r="FZ236" i="1"/>
  <c r="GA236" i="1"/>
  <c r="GB236" i="1"/>
  <c r="GC236" i="1"/>
  <c r="GD236" i="1"/>
  <c r="GE236" i="1"/>
  <c r="GF236" i="1"/>
  <c r="GG236" i="1"/>
  <c r="GH236" i="1"/>
  <c r="GI236" i="1"/>
  <c r="GJ236" i="1"/>
  <c r="GK236" i="1"/>
  <c r="BF479" i="1"/>
  <c r="AX479" i="1"/>
  <c r="AZ479" i="1"/>
  <c r="BA479" i="1"/>
  <c r="BB479" i="1"/>
  <c r="BC479" i="1"/>
  <c r="BD479" i="1"/>
  <c r="BI479" i="1"/>
  <c r="BJ479" i="1"/>
  <c r="BK479" i="1"/>
  <c r="BL479" i="1"/>
  <c r="BN479" i="1"/>
  <c r="BO479" i="1"/>
  <c r="BP479" i="1"/>
  <c r="BQ479" i="1"/>
  <c r="BR479" i="1"/>
  <c r="EX479" i="1" s="1"/>
  <c r="BS479" i="1"/>
  <c r="EY479" i="1" s="1"/>
  <c r="BT479" i="1"/>
  <c r="EZ479" i="1" s="1"/>
  <c r="BU479" i="1"/>
  <c r="FA479" i="1" s="1"/>
  <c r="BV479" i="1"/>
  <c r="FB479" i="1" s="1"/>
  <c r="BW479" i="1"/>
  <c r="FC479" i="1" s="1"/>
  <c r="BX479" i="1"/>
  <c r="FD479" i="1" s="1"/>
  <c r="BY479" i="1"/>
  <c r="FE479" i="1" s="1"/>
  <c r="DG479" i="1"/>
  <c r="FF479" i="1"/>
  <c r="FG479" i="1"/>
  <c r="FH479" i="1"/>
  <c r="FI479" i="1"/>
  <c r="FJ479" i="1"/>
  <c r="FK479" i="1"/>
  <c r="FL479" i="1"/>
  <c r="FM479" i="1"/>
  <c r="FN479" i="1"/>
  <c r="FO479" i="1"/>
  <c r="FP479" i="1"/>
  <c r="FQ479" i="1"/>
  <c r="FR479" i="1"/>
  <c r="FS479" i="1"/>
  <c r="FT479" i="1"/>
  <c r="FU479" i="1"/>
  <c r="FV479" i="1"/>
  <c r="FW479" i="1"/>
  <c r="FX479" i="1"/>
  <c r="FY479" i="1"/>
  <c r="FZ479" i="1"/>
  <c r="GA479" i="1"/>
  <c r="GB479" i="1"/>
  <c r="GC479" i="1"/>
  <c r="GD479" i="1"/>
  <c r="GE479" i="1"/>
  <c r="GF479" i="1"/>
  <c r="GG479" i="1"/>
  <c r="GH479" i="1"/>
  <c r="GI479" i="1"/>
  <c r="GJ479" i="1"/>
  <c r="GK479" i="1"/>
  <c r="BF373" i="1"/>
  <c r="AX373" i="1"/>
  <c r="AZ373" i="1"/>
  <c r="BA373" i="1"/>
  <c r="BB373" i="1"/>
  <c r="BC373" i="1"/>
  <c r="BD373" i="1"/>
  <c r="BI373" i="1"/>
  <c r="BJ373" i="1"/>
  <c r="BK373" i="1"/>
  <c r="BL373" i="1"/>
  <c r="BN373" i="1"/>
  <c r="BO373" i="1"/>
  <c r="BP373" i="1"/>
  <c r="BQ373" i="1"/>
  <c r="BR373" i="1"/>
  <c r="EX373" i="1" s="1"/>
  <c r="BS373" i="1"/>
  <c r="BT373" i="1"/>
  <c r="EZ373" i="1" s="1"/>
  <c r="BU373" i="1"/>
  <c r="FA373" i="1" s="1"/>
  <c r="BV373" i="1"/>
  <c r="FB373" i="1" s="1"/>
  <c r="BW373" i="1"/>
  <c r="FC373" i="1" s="1"/>
  <c r="BX373" i="1"/>
  <c r="FD373" i="1" s="1"/>
  <c r="BY373" i="1"/>
  <c r="FE373" i="1" s="1"/>
  <c r="DG373" i="1"/>
  <c r="EY373" i="1"/>
  <c r="FF373" i="1"/>
  <c r="FG373" i="1"/>
  <c r="FH373" i="1"/>
  <c r="FI373" i="1"/>
  <c r="FJ373" i="1"/>
  <c r="FK373" i="1"/>
  <c r="FL373" i="1"/>
  <c r="FM373" i="1"/>
  <c r="FN373" i="1"/>
  <c r="FO373" i="1"/>
  <c r="FP373" i="1"/>
  <c r="FQ373" i="1"/>
  <c r="FR373" i="1"/>
  <c r="FS373" i="1"/>
  <c r="FT373" i="1"/>
  <c r="FU373" i="1"/>
  <c r="FV373" i="1"/>
  <c r="FW373" i="1"/>
  <c r="FX373" i="1"/>
  <c r="FY373" i="1"/>
  <c r="FZ373" i="1"/>
  <c r="GA373" i="1"/>
  <c r="GB373" i="1"/>
  <c r="GC373" i="1"/>
  <c r="GD373" i="1"/>
  <c r="GE373" i="1"/>
  <c r="GF373" i="1"/>
  <c r="GG373" i="1"/>
  <c r="GH373" i="1"/>
  <c r="GI373" i="1"/>
  <c r="GJ373" i="1"/>
  <c r="GK373" i="1"/>
  <c r="BF324" i="1"/>
  <c r="AX324" i="1"/>
  <c r="AZ324" i="1"/>
  <c r="BA324" i="1"/>
  <c r="BB324" i="1"/>
  <c r="BC324" i="1"/>
  <c r="BD324" i="1"/>
  <c r="BI324" i="1"/>
  <c r="BJ324" i="1"/>
  <c r="BK324" i="1"/>
  <c r="BL324" i="1"/>
  <c r="BN324" i="1"/>
  <c r="BO324" i="1"/>
  <c r="BP324" i="1"/>
  <c r="BQ324" i="1"/>
  <c r="BR324" i="1"/>
  <c r="EX324" i="1" s="1"/>
  <c r="BS324" i="1"/>
  <c r="EY324" i="1" s="1"/>
  <c r="BT324" i="1"/>
  <c r="EZ324" i="1" s="1"/>
  <c r="BU324" i="1"/>
  <c r="FA324" i="1" s="1"/>
  <c r="BV324" i="1"/>
  <c r="FB324" i="1" s="1"/>
  <c r="BW324" i="1"/>
  <c r="FC324" i="1" s="1"/>
  <c r="BX324" i="1"/>
  <c r="FD324" i="1" s="1"/>
  <c r="BY324" i="1"/>
  <c r="FE324" i="1" s="1"/>
  <c r="DG324" i="1"/>
  <c r="FF324" i="1"/>
  <c r="FG324" i="1"/>
  <c r="FH324" i="1"/>
  <c r="FI324" i="1"/>
  <c r="FJ324" i="1"/>
  <c r="FK324" i="1"/>
  <c r="FL324" i="1"/>
  <c r="FM324" i="1"/>
  <c r="FN324" i="1"/>
  <c r="FO324" i="1"/>
  <c r="FP324" i="1"/>
  <c r="FQ324" i="1"/>
  <c r="FR324" i="1"/>
  <c r="FS324" i="1"/>
  <c r="FT324" i="1"/>
  <c r="FU324" i="1"/>
  <c r="FV324" i="1"/>
  <c r="FW324" i="1"/>
  <c r="FX324" i="1"/>
  <c r="FY324" i="1"/>
  <c r="FZ324" i="1"/>
  <c r="GA324" i="1"/>
  <c r="GB324" i="1"/>
  <c r="GC324" i="1"/>
  <c r="GD324" i="1"/>
  <c r="GE324" i="1"/>
  <c r="GF324" i="1"/>
  <c r="GG324" i="1"/>
  <c r="GH324" i="1"/>
  <c r="GI324" i="1"/>
  <c r="GJ324" i="1"/>
  <c r="GK324" i="1"/>
  <c r="BF390" i="1"/>
  <c r="AX390" i="1"/>
  <c r="AZ390" i="1"/>
  <c r="BA390" i="1"/>
  <c r="BB390" i="1"/>
  <c r="BC390" i="1"/>
  <c r="BD390" i="1"/>
  <c r="BI390" i="1"/>
  <c r="BJ390" i="1"/>
  <c r="BK390" i="1"/>
  <c r="BL390" i="1"/>
  <c r="BN390" i="1"/>
  <c r="BO390" i="1"/>
  <c r="BP390" i="1"/>
  <c r="BQ390" i="1"/>
  <c r="BR390" i="1"/>
  <c r="EX390" i="1" s="1"/>
  <c r="BS390" i="1"/>
  <c r="EY390" i="1" s="1"/>
  <c r="BT390" i="1"/>
  <c r="EZ390" i="1" s="1"/>
  <c r="BU390" i="1"/>
  <c r="FA390" i="1" s="1"/>
  <c r="BV390" i="1"/>
  <c r="FB390" i="1" s="1"/>
  <c r="BW390" i="1"/>
  <c r="FC390" i="1" s="1"/>
  <c r="BX390" i="1"/>
  <c r="FD390" i="1" s="1"/>
  <c r="BY390" i="1"/>
  <c r="FE390" i="1" s="1"/>
  <c r="DG390" i="1"/>
  <c r="DH390" i="1" s="1"/>
  <c r="FF390" i="1"/>
  <c r="FG390" i="1"/>
  <c r="FH390" i="1"/>
  <c r="FI390" i="1"/>
  <c r="FJ390" i="1"/>
  <c r="FK390" i="1"/>
  <c r="FL390" i="1"/>
  <c r="FM390" i="1"/>
  <c r="FN390" i="1"/>
  <c r="FO390" i="1"/>
  <c r="FP390" i="1"/>
  <c r="FQ390" i="1"/>
  <c r="FR390" i="1"/>
  <c r="FS390" i="1"/>
  <c r="FT390" i="1"/>
  <c r="FU390" i="1"/>
  <c r="FV390" i="1"/>
  <c r="FW390" i="1"/>
  <c r="FX390" i="1"/>
  <c r="FY390" i="1"/>
  <c r="FZ390" i="1"/>
  <c r="GA390" i="1"/>
  <c r="GB390" i="1"/>
  <c r="GC390" i="1"/>
  <c r="GD390" i="1"/>
  <c r="GE390" i="1"/>
  <c r="GF390" i="1"/>
  <c r="GG390" i="1"/>
  <c r="GH390" i="1"/>
  <c r="GI390" i="1"/>
  <c r="GJ390" i="1"/>
  <c r="GK390" i="1"/>
  <c r="AX347" i="1"/>
  <c r="AZ347" i="1"/>
  <c r="BA347" i="1"/>
  <c r="BB347" i="1"/>
  <c r="BC347" i="1"/>
  <c r="BD347" i="1"/>
  <c r="BI347" i="1"/>
  <c r="BJ347" i="1"/>
  <c r="BK347" i="1"/>
  <c r="BL347" i="1"/>
  <c r="BN347" i="1"/>
  <c r="BO347" i="1"/>
  <c r="BP347" i="1"/>
  <c r="BQ347" i="1"/>
  <c r="BR347" i="1"/>
  <c r="EX347" i="1" s="1"/>
  <c r="BS347" i="1"/>
  <c r="EY347" i="1" s="1"/>
  <c r="BT347" i="1"/>
  <c r="EZ347" i="1" s="1"/>
  <c r="BU347" i="1"/>
  <c r="FA347" i="1" s="1"/>
  <c r="BV347" i="1"/>
  <c r="FB347" i="1" s="1"/>
  <c r="BW347" i="1"/>
  <c r="FC347" i="1" s="1"/>
  <c r="BX347" i="1"/>
  <c r="FD347" i="1" s="1"/>
  <c r="BY347" i="1"/>
  <c r="FE347" i="1" s="1"/>
  <c r="DG347" i="1"/>
  <c r="FF347" i="1"/>
  <c r="FG347" i="1"/>
  <c r="FH347" i="1"/>
  <c r="FI347" i="1"/>
  <c r="FJ347" i="1"/>
  <c r="FK347" i="1"/>
  <c r="FL347" i="1"/>
  <c r="FM347" i="1"/>
  <c r="FN347" i="1"/>
  <c r="FO347" i="1"/>
  <c r="FP347" i="1"/>
  <c r="FQ347" i="1"/>
  <c r="FR347" i="1"/>
  <c r="FS347" i="1"/>
  <c r="FT347" i="1"/>
  <c r="FU347" i="1"/>
  <c r="FV347" i="1"/>
  <c r="FW347" i="1"/>
  <c r="FX347" i="1"/>
  <c r="FY347" i="1"/>
  <c r="FZ347" i="1"/>
  <c r="GA347" i="1"/>
  <c r="GB347" i="1"/>
  <c r="GC347" i="1"/>
  <c r="GD347" i="1"/>
  <c r="GE347" i="1"/>
  <c r="GF347" i="1"/>
  <c r="GG347" i="1"/>
  <c r="GH347" i="1"/>
  <c r="GI347" i="1"/>
  <c r="GJ347" i="1"/>
  <c r="GK347" i="1"/>
  <c r="AX378" i="1"/>
  <c r="AZ378" i="1"/>
  <c r="BA378" i="1"/>
  <c r="BB378" i="1"/>
  <c r="BC378" i="1"/>
  <c r="BD378" i="1"/>
  <c r="BI378" i="1"/>
  <c r="BJ378" i="1"/>
  <c r="BK378" i="1"/>
  <c r="BL378" i="1"/>
  <c r="BN378" i="1"/>
  <c r="BO378" i="1"/>
  <c r="BP378" i="1"/>
  <c r="BQ378" i="1"/>
  <c r="BR378" i="1"/>
  <c r="EX378" i="1" s="1"/>
  <c r="BS378" i="1"/>
  <c r="EY378" i="1" s="1"/>
  <c r="BT378" i="1"/>
  <c r="EZ378" i="1" s="1"/>
  <c r="BU378" i="1"/>
  <c r="FA378" i="1" s="1"/>
  <c r="BV378" i="1"/>
  <c r="FB378" i="1" s="1"/>
  <c r="BW378" i="1"/>
  <c r="FC378" i="1" s="1"/>
  <c r="BX378" i="1"/>
  <c r="FD378" i="1" s="1"/>
  <c r="BY378" i="1"/>
  <c r="FE378" i="1" s="1"/>
  <c r="DG378" i="1"/>
  <c r="DH378" i="1" s="1"/>
  <c r="DI378" i="1" s="1"/>
  <c r="GL378" i="1" s="1"/>
  <c r="FF378" i="1"/>
  <c r="FG378" i="1"/>
  <c r="FH378" i="1"/>
  <c r="FI378" i="1"/>
  <c r="FJ378" i="1"/>
  <c r="FK378" i="1"/>
  <c r="FL378" i="1"/>
  <c r="FM378" i="1"/>
  <c r="FN378" i="1"/>
  <c r="FO378" i="1"/>
  <c r="FP378" i="1"/>
  <c r="FQ378" i="1"/>
  <c r="FR378" i="1"/>
  <c r="FS378" i="1"/>
  <c r="FT378" i="1"/>
  <c r="FU378" i="1"/>
  <c r="FV378" i="1"/>
  <c r="FW378" i="1"/>
  <c r="FX378" i="1"/>
  <c r="FY378" i="1"/>
  <c r="FZ378" i="1"/>
  <c r="GA378" i="1"/>
  <c r="GB378" i="1"/>
  <c r="GC378" i="1"/>
  <c r="GD378" i="1"/>
  <c r="GE378" i="1"/>
  <c r="GF378" i="1"/>
  <c r="GG378" i="1"/>
  <c r="GH378" i="1"/>
  <c r="GI378" i="1"/>
  <c r="GJ378" i="1"/>
  <c r="GK378" i="1"/>
  <c r="BF121" i="1"/>
  <c r="AX121" i="1"/>
  <c r="AZ121" i="1"/>
  <c r="BA121" i="1"/>
  <c r="BB121" i="1"/>
  <c r="BC121" i="1"/>
  <c r="BD121" i="1"/>
  <c r="BI121" i="1"/>
  <c r="BJ121" i="1"/>
  <c r="BK121" i="1"/>
  <c r="BL121" i="1"/>
  <c r="BN121" i="1"/>
  <c r="BO121" i="1"/>
  <c r="BP121" i="1"/>
  <c r="BQ121" i="1"/>
  <c r="BR121" i="1"/>
  <c r="EX121" i="1" s="1"/>
  <c r="BS121" i="1"/>
  <c r="EY121" i="1" s="1"/>
  <c r="BT121" i="1"/>
  <c r="EZ121" i="1" s="1"/>
  <c r="BU121" i="1"/>
  <c r="FA121" i="1" s="1"/>
  <c r="BV121" i="1"/>
  <c r="FB121" i="1" s="1"/>
  <c r="BW121" i="1"/>
  <c r="FC121" i="1" s="1"/>
  <c r="BX121" i="1"/>
  <c r="FD121" i="1" s="1"/>
  <c r="BY121" i="1"/>
  <c r="FE121" i="1" s="1"/>
  <c r="DG121" i="1"/>
  <c r="DH121" i="1" s="1"/>
  <c r="FF121" i="1"/>
  <c r="FG121" i="1"/>
  <c r="FH121" i="1"/>
  <c r="FI121" i="1"/>
  <c r="FJ121" i="1"/>
  <c r="FK121" i="1"/>
  <c r="FL121" i="1"/>
  <c r="FM121" i="1"/>
  <c r="FN121" i="1"/>
  <c r="FO121" i="1"/>
  <c r="FP121" i="1"/>
  <c r="FQ121" i="1"/>
  <c r="FR121" i="1"/>
  <c r="FS121" i="1"/>
  <c r="FT121" i="1"/>
  <c r="FU121" i="1"/>
  <c r="FV121" i="1"/>
  <c r="FW121" i="1"/>
  <c r="FX121" i="1"/>
  <c r="FY121" i="1"/>
  <c r="FZ121" i="1"/>
  <c r="GA121" i="1"/>
  <c r="GB121" i="1"/>
  <c r="GC121" i="1"/>
  <c r="GD121" i="1"/>
  <c r="GE121" i="1"/>
  <c r="GF121" i="1"/>
  <c r="GG121" i="1"/>
  <c r="GH121" i="1"/>
  <c r="GI121" i="1"/>
  <c r="GJ121" i="1"/>
  <c r="GK121" i="1"/>
  <c r="BF187" i="1"/>
  <c r="AX187" i="1"/>
  <c r="AZ187" i="1"/>
  <c r="BA187" i="1"/>
  <c r="BB187" i="1"/>
  <c r="BC187" i="1"/>
  <c r="BD187" i="1"/>
  <c r="BI187" i="1"/>
  <c r="BJ187" i="1"/>
  <c r="BK187" i="1"/>
  <c r="BL187" i="1"/>
  <c r="BN187" i="1"/>
  <c r="BO187" i="1"/>
  <c r="BP187" i="1"/>
  <c r="BQ187" i="1"/>
  <c r="BR187" i="1"/>
  <c r="EX187" i="1" s="1"/>
  <c r="BS187" i="1"/>
  <c r="EY187" i="1" s="1"/>
  <c r="BT187" i="1"/>
  <c r="EZ187" i="1" s="1"/>
  <c r="BU187" i="1"/>
  <c r="FA187" i="1" s="1"/>
  <c r="BV187" i="1"/>
  <c r="FB187" i="1" s="1"/>
  <c r="BW187" i="1"/>
  <c r="FC187" i="1" s="1"/>
  <c r="BX187" i="1"/>
  <c r="FD187" i="1" s="1"/>
  <c r="BY187" i="1"/>
  <c r="FE187" i="1" s="1"/>
  <c r="DG187" i="1"/>
  <c r="FF187" i="1"/>
  <c r="FG187" i="1"/>
  <c r="FH187" i="1"/>
  <c r="FI187" i="1"/>
  <c r="FJ187" i="1"/>
  <c r="FK187" i="1"/>
  <c r="FL187" i="1"/>
  <c r="FM187" i="1"/>
  <c r="FN187" i="1"/>
  <c r="FO187" i="1"/>
  <c r="FP187" i="1"/>
  <c r="FQ187" i="1"/>
  <c r="FR187" i="1"/>
  <c r="FS187" i="1"/>
  <c r="FT187" i="1"/>
  <c r="FU187" i="1"/>
  <c r="FV187" i="1"/>
  <c r="FW187" i="1"/>
  <c r="FX187" i="1"/>
  <c r="FY187" i="1"/>
  <c r="FZ187" i="1"/>
  <c r="GA187" i="1"/>
  <c r="GB187" i="1"/>
  <c r="GC187" i="1"/>
  <c r="GD187" i="1"/>
  <c r="GE187" i="1"/>
  <c r="GF187" i="1"/>
  <c r="GG187" i="1"/>
  <c r="GH187" i="1"/>
  <c r="GI187" i="1"/>
  <c r="GJ187" i="1"/>
  <c r="GK187" i="1"/>
  <c r="BF201" i="1"/>
  <c r="AX201" i="1"/>
  <c r="AZ201" i="1"/>
  <c r="BA201" i="1"/>
  <c r="BB201" i="1"/>
  <c r="BC201" i="1"/>
  <c r="BD201" i="1"/>
  <c r="BI201" i="1"/>
  <c r="BJ201" i="1"/>
  <c r="BK201" i="1"/>
  <c r="BL201" i="1"/>
  <c r="BN201" i="1"/>
  <c r="BO201" i="1"/>
  <c r="BP201" i="1"/>
  <c r="BQ201" i="1"/>
  <c r="BR201" i="1"/>
  <c r="EX201" i="1" s="1"/>
  <c r="BS201" i="1"/>
  <c r="EY201" i="1" s="1"/>
  <c r="BT201" i="1"/>
  <c r="EZ201" i="1" s="1"/>
  <c r="BU201" i="1"/>
  <c r="FA201" i="1" s="1"/>
  <c r="BV201" i="1"/>
  <c r="FB201" i="1" s="1"/>
  <c r="BW201" i="1"/>
  <c r="FC201" i="1" s="1"/>
  <c r="BX201" i="1"/>
  <c r="FD201" i="1" s="1"/>
  <c r="BY201" i="1"/>
  <c r="FE201" i="1" s="1"/>
  <c r="DG201" i="1"/>
  <c r="FF201" i="1"/>
  <c r="FG201" i="1"/>
  <c r="FH201" i="1"/>
  <c r="FI201" i="1"/>
  <c r="FJ201" i="1"/>
  <c r="FK201" i="1"/>
  <c r="FL201" i="1"/>
  <c r="FM201" i="1"/>
  <c r="FN201" i="1"/>
  <c r="FO201" i="1"/>
  <c r="FP201" i="1"/>
  <c r="FQ201" i="1"/>
  <c r="FR201" i="1"/>
  <c r="FS201" i="1"/>
  <c r="FT201" i="1"/>
  <c r="FU201" i="1"/>
  <c r="FV201" i="1"/>
  <c r="FW201" i="1"/>
  <c r="FX201" i="1"/>
  <c r="FY201" i="1"/>
  <c r="FZ201" i="1"/>
  <c r="GA201" i="1"/>
  <c r="GB201" i="1"/>
  <c r="GC201" i="1"/>
  <c r="GD201" i="1"/>
  <c r="GE201" i="1"/>
  <c r="GF201" i="1"/>
  <c r="GG201" i="1"/>
  <c r="GH201" i="1"/>
  <c r="GI201" i="1"/>
  <c r="GJ201" i="1"/>
  <c r="GK201" i="1"/>
  <c r="BF214" i="1"/>
  <c r="AX214" i="1"/>
  <c r="AZ214" i="1"/>
  <c r="BA214" i="1"/>
  <c r="BB214" i="1"/>
  <c r="BC214" i="1"/>
  <c r="BD214" i="1"/>
  <c r="BI214" i="1"/>
  <c r="BJ214" i="1"/>
  <c r="BK214" i="1"/>
  <c r="BL214" i="1"/>
  <c r="BN214" i="1"/>
  <c r="BO214" i="1"/>
  <c r="BP214" i="1"/>
  <c r="BQ214" i="1"/>
  <c r="BR214" i="1"/>
  <c r="EX214" i="1" s="1"/>
  <c r="BS214" i="1"/>
  <c r="EY214" i="1" s="1"/>
  <c r="BT214" i="1"/>
  <c r="EZ214" i="1" s="1"/>
  <c r="BU214" i="1"/>
  <c r="FA214" i="1" s="1"/>
  <c r="BV214" i="1"/>
  <c r="FB214" i="1" s="1"/>
  <c r="BW214" i="1"/>
  <c r="FC214" i="1" s="1"/>
  <c r="BX214" i="1"/>
  <c r="FD214" i="1" s="1"/>
  <c r="BY214" i="1"/>
  <c r="FE214" i="1" s="1"/>
  <c r="DG214" i="1"/>
  <c r="DH214" i="1" s="1"/>
  <c r="FF214" i="1"/>
  <c r="FG214" i="1"/>
  <c r="FH214" i="1"/>
  <c r="FI214" i="1"/>
  <c r="FJ214" i="1"/>
  <c r="FK214" i="1"/>
  <c r="FL214" i="1"/>
  <c r="FM214" i="1"/>
  <c r="FN214" i="1"/>
  <c r="FO214" i="1"/>
  <c r="FP214" i="1"/>
  <c r="FQ214" i="1"/>
  <c r="FR214" i="1"/>
  <c r="FS214" i="1"/>
  <c r="FT214" i="1"/>
  <c r="FU214" i="1"/>
  <c r="FV214" i="1"/>
  <c r="FW214" i="1"/>
  <c r="FX214" i="1"/>
  <c r="FY214" i="1"/>
  <c r="FZ214" i="1"/>
  <c r="GA214" i="1"/>
  <c r="GB214" i="1"/>
  <c r="GC214" i="1"/>
  <c r="GD214" i="1"/>
  <c r="GE214" i="1"/>
  <c r="GF214" i="1"/>
  <c r="GG214" i="1"/>
  <c r="GH214" i="1"/>
  <c r="GI214" i="1"/>
  <c r="GJ214" i="1"/>
  <c r="GK214" i="1"/>
  <c r="BF144" i="1"/>
  <c r="AX144" i="1"/>
  <c r="AZ144" i="1"/>
  <c r="BA144" i="1"/>
  <c r="BB144" i="1"/>
  <c r="BC144" i="1"/>
  <c r="BD144" i="1"/>
  <c r="BI144" i="1"/>
  <c r="BJ144" i="1"/>
  <c r="BK144" i="1"/>
  <c r="BL144" i="1"/>
  <c r="BN144" i="1"/>
  <c r="BO144" i="1"/>
  <c r="BP144" i="1"/>
  <c r="BQ144" i="1"/>
  <c r="BR144" i="1"/>
  <c r="EX144" i="1" s="1"/>
  <c r="BS144" i="1"/>
  <c r="EY144" i="1" s="1"/>
  <c r="BT144" i="1"/>
  <c r="EZ144" i="1" s="1"/>
  <c r="BU144" i="1"/>
  <c r="FA144" i="1" s="1"/>
  <c r="BV144" i="1"/>
  <c r="FB144" i="1" s="1"/>
  <c r="BW144" i="1"/>
  <c r="FC144" i="1" s="1"/>
  <c r="BX144" i="1"/>
  <c r="FD144" i="1" s="1"/>
  <c r="BY144" i="1"/>
  <c r="FE144" i="1" s="1"/>
  <c r="DG144" i="1"/>
  <c r="FF144" i="1"/>
  <c r="FG144" i="1"/>
  <c r="FH144" i="1"/>
  <c r="FI144" i="1"/>
  <c r="FJ144" i="1"/>
  <c r="FK144" i="1"/>
  <c r="FL144" i="1"/>
  <c r="FM144" i="1"/>
  <c r="FN144" i="1"/>
  <c r="FO144" i="1"/>
  <c r="FP144" i="1"/>
  <c r="FQ144" i="1"/>
  <c r="FR144" i="1"/>
  <c r="FS144" i="1"/>
  <c r="FT144" i="1"/>
  <c r="FU144" i="1"/>
  <c r="FV144" i="1"/>
  <c r="FW144" i="1"/>
  <c r="FX144" i="1"/>
  <c r="FY144" i="1"/>
  <c r="FZ144" i="1"/>
  <c r="GA144" i="1"/>
  <c r="GB144" i="1"/>
  <c r="GC144" i="1"/>
  <c r="GD144" i="1"/>
  <c r="GE144" i="1"/>
  <c r="GF144" i="1"/>
  <c r="GG144" i="1"/>
  <c r="GH144" i="1"/>
  <c r="GI144" i="1"/>
  <c r="GJ144" i="1"/>
  <c r="GK144" i="1"/>
  <c r="BF166" i="1"/>
  <c r="AX166" i="1"/>
  <c r="AZ166" i="1"/>
  <c r="BA166" i="1"/>
  <c r="BB166" i="1"/>
  <c r="BC166" i="1"/>
  <c r="BD166" i="1"/>
  <c r="BI166" i="1"/>
  <c r="BJ166" i="1"/>
  <c r="BK166" i="1"/>
  <c r="BL166" i="1"/>
  <c r="BN166" i="1"/>
  <c r="BO166" i="1"/>
  <c r="BP166" i="1"/>
  <c r="BQ166" i="1"/>
  <c r="BR166" i="1"/>
  <c r="EX166" i="1" s="1"/>
  <c r="BS166" i="1"/>
  <c r="EY166" i="1" s="1"/>
  <c r="BT166" i="1"/>
  <c r="EZ166" i="1" s="1"/>
  <c r="BU166" i="1"/>
  <c r="FA166" i="1" s="1"/>
  <c r="BV166" i="1"/>
  <c r="FB166" i="1" s="1"/>
  <c r="BW166" i="1"/>
  <c r="FC166" i="1" s="1"/>
  <c r="BX166" i="1"/>
  <c r="FD166" i="1" s="1"/>
  <c r="BY166" i="1"/>
  <c r="FE166" i="1" s="1"/>
  <c r="DG166" i="1"/>
  <c r="FF166" i="1"/>
  <c r="FG166" i="1"/>
  <c r="FH166" i="1"/>
  <c r="FI166" i="1"/>
  <c r="FJ166" i="1"/>
  <c r="FK166" i="1"/>
  <c r="FL166" i="1"/>
  <c r="FM166" i="1"/>
  <c r="FN166" i="1"/>
  <c r="FO166" i="1"/>
  <c r="FP166" i="1"/>
  <c r="FQ166" i="1"/>
  <c r="FR166" i="1"/>
  <c r="FS166" i="1"/>
  <c r="FT166" i="1"/>
  <c r="FU166" i="1"/>
  <c r="FV166" i="1"/>
  <c r="FW166" i="1"/>
  <c r="FX166" i="1"/>
  <c r="FY166" i="1"/>
  <c r="FZ166" i="1"/>
  <c r="GA166" i="1"/>
  <c r="GB166" i="1"/>
  <c r="GC166" i="1"/>
  <c r="GD166" i="1"/>
  <c r="GE166" i="1"/>
  <c r="GF166" i="1"/>
  <c r="GG166" i="1"/>
  <c r="GH166" i="1"/>
  <c r="GI166" i="1"/>
  <c r="GJ166" i="1"/>
  <c r="GK166" i="1"/>
  <c r="BF225" i="1"/>
  <c r="AX225" i="1"/>
  <c r="AZ225" i="1"/>
  <c r="BA225" i="1"/>
  <c r="BB225" i="1"/>
  <c r="BC225" i="1"/>
  <c r="BD225" i="1"/>
  <c r="BI225" i="1"/>
  <c r="BJ225" i="1"/>
  <c r="BK225" i="1"/>
  <c r="BL225" i="1"/>
  <c r="BN225" i="1"/>
  <c r="BO225" i="1"/>
  <c r="BP225" i="1"/>
  <c r="BQ225" i="1"/>
  <c r="BR225" i="1"/>
  <c r="EX225" i="1" s="1"/>
  <c r="BS225" i="1"/>
  <c r="EY225" i="1" s="1"/>
  <c r="BT225" i="1"/>
  <c r="EZ225" i="1" s="1"/>
  <c r="BU225" i="1"/>
  <c r="FA225" i="1" s="1"/>
  <c r="BV225" i="1"/>
  <c r="FB225" i="1" s="1"/>
  <c r="BW225" i="1"/>
  <c r="FC225" i="1" s="1"/>
  <c r="BX225" i="1"/>
  <c r="FD225" i="1" s="1"/>
  <c r="BY225" i="1"/>
  <c r="FE225" i="1" s="1"/>
  <c r="DG225" i="1"/>
  <c r="FF225" i="1"/>
  <c r="FG225" i="1"/>
  <c r="FH225" i="1"/>
  <c r="FI225" i="1"/>
  <c r="FJ225" i="1"/>
  <c r="FK225" i="1"/>
  <c r="FL225" i="1"/>
  <c r="FM225" i="1"/>
  <c r="FN225" i="1"/>
  <c r="FO225" i="1"/>
  <c r="FP225" i="1"/>
  <c r="FQ225" i="1"/>
  <c r="FR225" i="1"/>
  <c r="FS225" i="1"/>
  <c r="FT225" i="1"/>
  <c r="FU225" i="1"/>
  <c r="FV225" i="1"/>
  <c r="FW225" i="1"/>
  <c r="FX225" i="1"/>
  <c r="FY225" i="1"/>
  <c r="FZ225" i="1"/>
  <c r="GA225" i="1"/>
  <c r="GB225" i="1"/>
  <c r="GC225" i="1"/>
  <c r="GD225" i="1"/>
  <c r="GE225" i="1"/>
  <c r="GF225" i="1"/>
  <c r="GG225" i="1"/>
  <c r="GH225" i="1"/>
  <c r="GI225" i="1"/>
  <c r="GJ225" i="1"/>
  <c r="GK225" i="1"/>
  <c r="BG221" i="1"/>
  <c r="AX221" i="1"/>
  <c r="AZ221" i="1"/>
  <c r="BA221" i="1"/>
  <c r="BB221" i="1"/>
  <c r="BC221" i="1"/>
  <c r="BD221" i="1"/>
  <c r="BI221" i="1"/>
  <c r="BJ221" i="1"/>
  <c r="BK221" i="1"/>
  <c r="BL221" i="1"/>
  <c r="BN221" i="1"/>
  <c r="BO221" i="1"/>
  <c r="BP221" i="1"/>
  <c r="BQ221" i="1"/>
  <c r="BR221" i="1"/>
  <c r="EX221" i="1" s="1"/>
  <c r="BS221" i="1"/>
  <c r="EY221" i="1" s="1"/>
  <c r="BT221" i="1"/>
  <c r="EZ221" i="1" s="1"/>
  <c r="BU221" i="1"/>
  <c r="FA221" i="1" s="1"/>
  <c r="BV221" i="1"/>
  <c r="FB221" i="1" s="1"/>
  <c r="BW221" i="1"/>
  <c r="FC221" i="1" s="1"/>
  <c r="BX221" i="1"/>
  <c r="FD221" i="1" s="1"/>
  <c r="BY221" i="1"/>
  <c r="FE221" i="1" s="1"/>
  <c r="DG221" i="1"/>
  <c r="DH221" i="1" s="1"/>
  <c r="DI221" i="1" s="1"/>
  <c r="FF221" i="1"/>
  <c r="FG221" i="1"/>
  <c r="FH221" i="1"/>
  <c r="FI221" i="1"/>
  <c r="FJ221" i="1"/>
  <c r="FK221" i="1"/>
  <c r="FL221" i="1"/>
  <c r="FM221" i="1"/>
  <c r="FN221" i="1"/>
  <c r="FO221" i="1"/>
  <c r="FP221" i="1"/>
  <c r="FQ221" i="1"/>
  <c r="FR221" i="1"/>
  <c r="FS221" i="1"/>
  <c r="FT221" i="1"/>
  <c r="FU221" i="1"/>
  <c r="FV221" i="1"/>
  <c r="FW221" i="1"/>
  <c r="FX221" i="1"/>
  <c r="FY221" i="1"/>
  <c r="FZ221" i="1"/>
  <c r="GA221" i="1"/>
  <c r="GB221" i="1"/>
  <c r="GC221" i="1"/>
  <c r="GD221" i="1"/>
  <c r="GE221" i="1"/>
  <c r="GF221" i="1"/>
  <c r="GG221" i="1"/>
  <c r="GH221" i="1"/>
  <c r="GI221" i="1"/>
  <c r="GJ221" i="1"/>
  <c r="GK221" i="1"/>
  <c r="BF199" i="1"/>
  <c r="AX199" i="1"/>
  <c r="AZ199" i="1"/>
  <c r="BA199" i="1"/>
  <c r="BB199" i="1"/>
  <c r="BC199" i="1"/>
  <c r="BD199" i="1"/>
  <c r="BI199" i="1"/>
  <c r="BJ199" i="1"/>
  <c r="BK199" i="1"/>
  <c r="BL199" i="1"/>
  <c r="BN199" i="1"/>
  <c r="BO199" i="1"/>
  <c r="BP199" i="1"/>
  <c r="BQ199" i="1"/>
  <c r="BR199" i="1"/>
  <c r="EX199" i="1" s="1"/>
  <c r="BS199" i="1"/>
  <c r="EY199" i="1" s="1"/>
  <c r="BT199" i="1"/>
  <c r="EZ199" i="1" s="1"/>
  <c r="BU199" i="1"/>
  <c r="FA199" i="1" s="1"/>
  <c r="BV199" i="1"/>
  <c r="FB199" i="1" s="1"/>
  <c r="BW199" i="1"/>
  <c r="FC199" i="1" s="1"/>
  <c r="BX199" i="1"/>
  <c r="FD199" i="1" s="1"/>
  <c r="BY199" i="1"/>
  <c r="FE199" i="1" s="1"/>
  <c r="DG199" i="1"/>
  <c r="DH199" i="1" s="1"/>
  <c r="FF199" i="1"/>
  <c r="FG199" i="1"/>
  <c r="FH199" i="1"/>
  <c r="FI199" i="1"/>
  <c r="FJ199" i="1"/>
  <c r="FK199" i="1"/>
  <c r="FL199" i="1"/>
  <c r="FM199" i="1"/>
  <c r="FN199" i="1"/>
  <c r="FO199" i="1"/>
  <c r="FP199" i="1"/>
  <c r="FQ199" i="1"/>
  <c r="FR199" i="1"/>
  <c r="FS199" i="1"/>
  <c r="FT199" i="1"/>
  <c r="FU199" i="1"/>
  <c r="FV199" i="1"/>
  <c r="FW199" i="1"/>
  <c r="FX199" i="1"/>
  <c r="FY199" i="1"/>
  <c r="FZ199" i="1"/>
  <c r="GA199" i="1"/>
  <c r="GB199" i="1"/>
  <c r="GC199" i="1"/>
  <c r="GD199" i="1"/>
  <c r="GE199" i="1"/>
  <c r="GF199" i="1"/>
  <c r="GG199" i="1"/>
  <c r="GH199" i="1"/>
  <c r="GI199" i="1"/>
  <c r="GJ199" i="1"/>
  <c r="GK199" i="1"/>
  <c r="BF308" i="1"/>
  <c r="AX308" i="1"/>
  <c r="AZ308" i="1"/>
  <c r="BA308" i="1"/>
  <c r="BB308" i="1"/>
  <c r="BC308" i="1"/>
  <c r="BD308" i="1"/>
  <c r="BI308" i="1"/>
  <c r="BJ308" i="1"/>
  <c r="BK308" i="1"/>
  <c r="BL308" i="1"/>
  <c r="BN308" i="1"/>
  <c r="BO308" i="1"/>
  <c r="BP308" i="1"/>
  <c r="BQ308" i="1"/>
  <c r="BR308" i="1"/>
  <c r="EX308" i="1" s="1"/>
  <c r="BS308" i="1"/>
  <c r="EY308" i="1" s="1"/>
  <c r="BT308" i="1"/>
  <c r="EZ308" i="1" s="1"/>
  <c r="BU308" i="1"/>
  <c r="FA308" i="1" s="1"/>
  <c r="BV308" i="1"/>
  <c r="FB308" i="1" s="1"/>
  <c r="BW308" i="1"/>
  <c r="FC308" i="1" s="1"/>
  <c r="BX308" i="1"/>
  <c r="FD308" i="1" s="1"/>
  <c r="BY308" i="1"/>
  <c r="FE308" i="1" s="1"/>
  <c r="DG308" i="1"/>
  <c r="FF308" i="1"/>
  <c r="FG308" i="1"/>
  <c r="FH308" i="1"/>
  <c r="FI308" i="1"/>
  <c r="FJ308" i="1"/>
  <c r="FK308" i="1"/>
  <c r="FL308" i="1"/>
  <c r="FM308" i="1"/>
  <c r="FN308" i="1"/>
  <c r="FO308" i="1"/>
  <c r="FP308" i="1"/>
  <c r="FQ308" i="1"/>
  <c r="FR308" i="1"/>
  <c r="FS308" i="1"/>
  <c r="FT308" i="1"/>
  <c r="FU308" i="1"/>
  <c r="FV308" i="1"/>
  <c r="FW308" i="1"/>
  <c r="FX308" i="1"/>
  <c r="FY308" i="1"/>
  <c r="FZ308" i="1"/>
  <c r="GA308" i="1"/>
  <c r="GB308" i="1"/>
  <c r="GC308" i="1"/>
  <c r="GD308" i="1"/>
  <c r="GE308" i="1"/>
  <c r="GF308" i="1"/>
  <c r="GG308" i="1"/>
  <c r="GH308" i="1"/>
  <c r="GI308" i="1"/>
  <c r="GJ308" i="1"/>
  <c r="GK308" i="1"/>
  <c r="BG182" i="1"/>
  <c r="AX182" i="1"/>
  <c r="AZ182" i="1"/>
  <c r="BA182" i="1"/>
  <c r="BB182" i="1"/>
  <c r="BC182" i="1"/>
  <c r="BD182" i="1"/>
  <c r="BI182" i="1"/>
  <c r="BJ182" i="1"/>
  <c r="BK182" i="1"/>
  <c r="BL182" i="1"/>
  <c r="BN182" i="1"/>
  <c r="BO182" i="1"/>
  <c r="BP182" i="1"/>
  <c r="BQ182" i="1"/>
  <c r="BR182" i="1"/>
  <c r="EX182" i="1" s="1"/>
  <c r="BS182" i="1"/>
  <c r="EY182" i="1" s="1"/>
  <c r="BT182" i="1"/>
  <c r="EZ182" i="1" s="1"/>
  <c r="BU182" i="1"/>
  <c r="FA182" i="1" s="1"/>
  <c r="BV182" i="1"/>
  <c r="FB182" i="1" s="1"/>
  <c r="BW182" i="1"/>
  <c r="FC182" i="1" s="1"/>
  <c r="BX182" i="1"/>
  <c r="FD182" i="1" s="1"/>
  <c r="BY182" i="1"/>
  <c r="FE182" i="1" s="1"/>
  <c r="DG182" i="1"/>
  <c r="FF182" i="1"/>
  <c r="FG182" i="1"/>
  <c r="FH182" i="1"/>
  <c r="FI182" i="1"/>
  <c r="FJ182" i="1"/>
  <c r="FK182" i="1"/>
  <c r="FL182" i="1"/>
  <c r="FM182" i="1"/>
  <c r="FN182" i="1"/>
  <c r="FO182" i="1"/>
  <c r="FP182" i="1"/>
  <c r="FQ182" i="1"/>
  <c r="FR182" i="1"/>
  <c r="FS182" i="1"/>
  <c r="FT182" i="1"/>
  <c r="FU182" i="1"/>
  <c r="FV182" i="1"/>
  <c r="FW182" i="1"/>
  <c r="FX182" i="1"/>
  <c r="FY182" i="1"/>
  <c r="FZ182" i="1"/>
  <c r="GA182" i="1"/>
  <c r="GB182" i="1"/>
  <c r="GC182" i="1"/>
  <c r="GD182" i="1"/>
  <c r="GE182" i="1"/>
  <c r="GF182" i="1"/>
  <c r="GG182" i="1"/>
  <c r="GH182" i="1"/>
  <c r="GI182" i="1"/>
  <c r="GJ182" i="1"/>
  <c r="GK182" i="1"/>
  <c r="AX405" i="1"/>
  <c r="AZ405" i="1"/>
  <c r="BA405" i="1"/>
  <c r="BB405" i="1"/>
  <c r="BC405" i="1"/>
  <c r="BD405" i="1"/>
  <c r="BI405" i="1"/>
  <c r="BJ405" i="1"/>
  <c r="BK405" i="1"/>
  <c r="BL405" i="1"/>
  <c r="BN405" i="1"/>
  <c r="BO405" i="1"/>
  <c r="BP405" i="1"/>
  <c r="BQ405" i="1"/>
  <c r="BR405" i="1"/>
  <c r="EX405" i="1" s="1"/>
  <c r="BS405" i="1"/>
  <c r="EY405" i="1" s="1"/>
  <c r="BT405" i="1"/>
  <c r="EZ405" i="1" s="1"/>
  <c r="BU405" i="1"/>
  <c r="FA405" i="1" s="1"/>
  <c r="BV405" i="1"/>
  <c r="FB405" i="1" s="1"/>
  <c r="BW405" i="1"/>
  <c r="FC405" i="1" s="1"/>
  <c r="BX405" i="1"/>
  <c r="FD405" i="1" s="1"/>
  <c r="BY405" i="1"/>
  <c r="FE405" i="1" s="1"/>
  <c r="DG405" i="1"/>
  <c r="FF405" i="1"/>
  <c r="FG405" i="1"/>
  <c r="FH405" i="1"/>
  <c r="FI405" i="1"/>
  <c r="FJ405" i="1"/>
  <c r="FK405" i="1"/>
  <c r="FL405" i="1"/>
  <c r="FM405" i="1"/>
  <c r="FN405" i="1"/>
  <c r="FO405" i="1"/>
  <c r="FP405" i="1"/>
  <c r="FQ405" i="1"/>
  <c r="FR405" i="1"/>
  <c r="FS405" i="1"/>
  <c r="FT405" i="1"/>
  <c r="FU405" i="1"/>
  <c r="FV405" i="1"/>
  <c r="FW405" i="1"/>
  <c r="FX405" i="1"/>
  <c r="FY405" i="1"/>
  <c r="FZ405" i="1"/>
  <c r="GA405" i="1"/>
  <c r="GB405" i="1"/>
  <c r="GC405" i="1"/>
  <c r="GD405" i="1"/>
  <c r="GE405" i="1"/>
  <c r="GF405" i="1"/>
  <c r="GG405" i="1"/>
  <c r="GH405" i="1"/>
  <c r="GI405" i="1"/>
  <c r="GJ405" i="1"/>
  <c r="GK405" i="1"/>
  <c r="BF349" i="1"/>
  <c r="AX349" i="1"/>
  <c r="AZ349" i="1"/>
  <c r="BA349" i="1"/>
  <c r="BB349" i="1"/>
  <c r="BC349" i="1"/>
  <c r="BD349" i="1"/>
  <c r="BI349" i="1"/>
  <c r="BJ349" i="1"/>
  <c r="BK349" i="1"/>
  <c r="BL349" i="1"/>
  <c r="BN349" i="1"/>
  <c r="BO349" i="1"/>
  <c r="BP349" i="1"/>
  <c r="BQ349" i="1"/>
  <c r="BR349" i="1"/>
  <c r="EX349" i="1" s="1"/>
  <c r="BS349" i="1"/>
  <c r="EY349" i="1" s="1"/>
  <c r="BT349" i="1"/>
  <c r="EZ349" i="1" s="1"/>
  <c r="BU349" i="1"/>
  <c r="FA349" i="1" s="1"/>
  <c r="BV349" i="1"/>
  <c r="FB349" i="1" s="1"/>
  <c r="BW349" i="1"/>
  <c r="FC349" i="1" s="1"/>
  <c r="BX349" i="1"/>
  <c r="FD349" i="1" s="1"/>
  <c r="BY349" i="1"/>
  <c r="FE349" i="1" s="1"/>
  <c r="DG349" i="1"/>
  <c r="DH349" i="1" s="1"/>
  <c r="FF349" i="1"/>
  <c r="FG349" i="1"/>
  <c r="FH349" i="1"/>
  <c r="FI349" i="1"/>
  <c r="FJ349" i="1"/>
  <c r="FK349" i="1"/>
  <c r="FL349" i="1"/>
  <c r="FM349" i="1"/>
  <c r="FN349" i="1"/>
  <c r="FO349" i="1"/>
  <c r="FP349" i="1"/>
  <c r="FQ349" i="1"/>
  <c r="FR349" i="1"/>
  <c r="FS349" i="1"/>
  <c r="FT349" i="1"/>
  <c r="FU349" i="1"/>
  <c r="FV349" i="1"/>
  <c r="FW349" i="1"/>
  <c r="FX349" i="1"/>
  <c r="FY349" i="1"/>
  <c r="FZ349" i="1"/>
  <c r="GA349" i="1"/>
  <c r="GB349" i="1"/>
  <c r="GC349" i="1"/>
  <c r="GD349" i="1"/>
  <c r="GE349" i="1"/>
  <c r="GF349" i="1"/>
  <c r="GG349" i="1"/>
  <c r="GH349" i="1"/>
  <c r="GI349" i="1"/>
  <c r="GJ349" i="1"/>
  <c r="GK349" i="1"/>
  <c r="BG309" i="1"/>
  <c r="AX309" i="1"/>
  <c r="AZ309" i="1"/>
  <c r="BA309" i="1"/>
  <c r="BB309" i="1"/>
  <c r="BC309" i="1"/>
  <c r="BD309" i="1"/>
  <c r="BI309" i="1"/>
  <c r="BJ309" i="1"/>
  <c r="BK309" i="1"/>
  <c r="BL309" i="1"/>
  <c r="BN309" i="1"/>
  <c r="BO309" i="1"/>
  <c r="BP309" i="1"/>
  <c r="BQ309" i="1"/>
  <c r="BR309" i="1"/>
  <c r="EX309" i="1" s="1"/>
  <c r="BS309" i="1"/>
  <c r="EY309" i="1" s="1"/>
  <c r="BT309" i="1"/>
  <c r="EZ309" i="1" s="1"/>
  <c r="BU309" i="1"/>
  <c r="FA309" i="1" s="1"/>
  <c r="BV309" i="1"/>
  <c r="FB309" i="1" s="1"/>
  <c r="BW309" i="1"/>
  <c r="FC309" i="1" s="1"/>
  <c r="BX309" i="1"/>
  <c r="FD309" i="1" s="1"/>
  <c r="BY309" i="1"/>
  <c r="FE309" i="1" s="1"/>
  <c r="DG309" i="1"/>
  <c r="DH309" i="1" s="1"/>
  <c r="FF309" i="1"/>
  <c r="FG309" i="1"/>
  <c r="FH309" i="1"/>
  <c r="FI309" i="1"/>
  <c r="FJ309" i="1"/>
  <c r="FK309" i="1"/>
  <c r="FL309" i="1"/>
  <c r="FM309" i="1"/>
  <c r="FN309" i="1"/>
  <c r="FO309" i="1"/>
  <c r="FP309" i="1"/>
  <c r="FQ309" i="1"/>
  <c r="FR309" i="1"/>
  <c r="FS309" i="1"/>
  <c r="FT309" i="1"/>
  <c r="FU309" i="1"/>
  <c r="FV309" i="1"/>
  <c r="FW309" i="1"/>
  <c r="FX309" i="1"/>
  <c r="FY309" i="1"/>
  <c r="FZ309" i="1"/>
  <c r="GA309" i="1"/>
  <c r="GB309" i="1"/>
  <c r="GC309" i="1"/>
  <c r="GD309" i="1"/>
  <c r="GE309" i="1"/>
  <c r="GF309" i="1"/>
  <c r="GG309" i="1"/>
  <c r="GH309" i="1"/>
  <c r="GI309" i="1"/>
  <c r="GJ309" i="1"/>
  <c r="GK309" i="1"/>
  <c r="BG41" i="1"/>
  <c r="AX41" i="1"/>
  <c r="AZ41" i="1"/>
  <c r="BA41" i="1"/>
  <c r="BB41" i="1"/>
  <c r="BC41" i="1"/>
  <c r="BD41" i="1"/>
  <c r="BI41" i="1"/>
  <c r="BJ41" i="1"/>
  <c r="BK41" i="1"/>
  <c r="BL41" i="1"/>
  <c r="BN41" i="1"/>
  <c r="BO41" i="1"/>
  <c r="BP41" i="1"/>
  <c r="BQ41" i="1"/>
  <c r="BR41" i="1"/>
  <c r="EX41" i="1" s="1"/>
  <c r="BS41" i="1"/>
  <c r="EY41" i="1" s="1"/>
  <c r="BT41" i="1"/>
  <c r="EZ41" i="1" s="1"/>
  <c r="BU41" i="1"/>
  <c r="FA41" i="1" s="1"/>
  <c r="BV41" i="1"/>
  <c r="FB41" i="1" s="1"/>
  <c r="BW41" i="1"/>
  <c r="FC41" i="1" s="1"/>
  <c r="BX41" i="1"/>
  <c r="FD41" i="1" s="1"/>
  <c r="BY41" i="1"/>
  <c r="FE41" i="1" s="1"/>
  <c r="DG41" i="1"/>
  <c r="DH41" i="1" s="1"/>
  <c r="DI41" i="1" s="1"/>
  <c r="FF41" i="1"/>
  <c r="FG41" i="1"/>
  <c r="FH41" i="1"/>
  <c r="FI41" i="1"/>
  <c r="FJ41" i="1"/>
  <c r="FK41" i="1"/>
  <c r="FL41" i="1"/>
  <c r="FM41" i="1"/>
  <c r="FN41" i="1"/>
  <c r="FO41" i="1"/>
  <c r="FP41" i="1"/>
  <c r="FQ41" i="1"/>
  <c r="FR41" i="1"/>
  <c r="FS41" i="1"/>
  <c r="FT41" i="1"/>
  <c r="FU41" i="1"/>
  <c r="FV41" i="1"/>
  <c r="FW41" i="1"/>
  <c r="FX41" i="1"/>
  <c r="FY41" i="1"/>
  <c r="FZ41" i="1"/>
  <c r="GA41" i="1"/>
  <c r="GB41" i="1"/>
  <c r="GC41" i="1"/>
  <c r="GD41" i="1"/>
  <c r="GE41" i="1"/>
  <c r="GF41" i="1"/>
  <c r="GG41" i="1"/>
  <c r="GH41" i="1"/>
  <c r="GI41" i="1"/>
  <c r="GJ41" i="1"/>
  <c r="GK41" i="1"/>
  <c r="BF275" i="1"/>
  <c r="AX275" i="1"/>
  <c r="AZ275" i="1"/>
  <c r="BA275" i="1"/>
  <c r="BB275" i="1"/>
  <c r="BC275" i="1"/>
  <c r="BD275" i="1"/>
  <c r="BI275" i="1"/>
  <c r="BJ275" i="1"/>
  <c r="BK275" i="1"/>
  <c r="BL275" i="1"/>
  <c r="BN275" i="1"/>
  <c r="BO275" i="1"/>
  <c r="BP275" i="1"/>
  <c r="BQ275" i="1"/>
  <c r="BR275" i="1"/>
  <c r="EX275" i="1" s="1"/>
  <c r="BS275" i="1"/>
  <c r="EY275" i="1" s="1"/>
  <c r="BT275" i="1"/>
  <c r="EZ275" i="1" s="1"/>
  <c r="BU275" i="1"/>
  <c r="FA275" i="1" s="1"/>
  <c r="BV275" i="1"/>
  <c r="FB275" i="1" s="1"/>
  <c r="BW275" i="1"/>
  <c r="FC275" i="1" s="1"/>
  <c r="BX275" i="1"/>
  <c r="FD275" i="1" s="1"/>
  <c r="BY275" i="1"/>
  <c r="FE275" i="1" s="1"/>
  <c r="DG275" i="1"/>
  <c r="FF275" i="1"/>
  <c r="FG275" i="1"/>
  <c r="FH275" i="1"/>
  <c r="FI275" i="1"/>
  <c r="FJ275" i="1"/>
  <c r="FK275" i="1"/>
  <c r="FL275" i="1"/>
  <c r="FM275" i="1"/>
  <c r="FN275" i="1"/>
  <c r="FO275" i="1"/>
  <c r="FP275" i="1"/>
  <c r="FQ275" i="1"/>
  <c r="FR275" i="1"/>
  <c r="FS275" i="1"/>
  <c r="FT275" i="1"/>
  <c r="FU275" i="1"/>
  <c r="FV275" i="1"/>
  <c r="FW275" i="1"/>
  <c r="FX275" i="1"/>
  <c r="FY275" i="1"/>
  <c r="FZ275" i="1"/>
  <c r="GA275" i="1"/>
  <c r="GB275" i="1"/>
  <c r="GC275" i="1"/>
  <c r="GD275" i="1"/>
  <c r="GE275" i="1"/>
  <c r="GF275" i="1"/>
  <c r="GG275" i="1"/>
  <c r="GH275" i="1"/>
  <c r="GI275" i="1"/>
  <c r="GJ275" i="1"/>
  <c r="GK275" i="1"/>
  <c r="BF196" i="1"/>
  <c r="AX196" i="1"/>
  <c r="AZ196" i="1"/>
  <c r="BA196" i="1"/>
  <c r="BB196" i="1"/>
  <c r="BC196" i="1"/>
  <c r="BD196" i="1"/>
  <c r="BI196" i="1"/>
  <c r="BJ196" i="1"/>
  <c r="BK196" i="1"/>
  <c r="BL196" i="1"/>
  <c r="BN196" i="1"/>
  <c r="BO196" i="1"/>
  <c r="BP196" i="1"/>
  <c r="BQ196" i="1"/>
  <c r="BR196" i="1"/>
  <c r="EX196" i="1" s="1"/>
  <c r="BS196" i="1"/>
  <c r="EY196" i="1" s="1"/>
  <c r="BT196" i="1"/>
  <c r="EZ196" i="1" s="1"/>
  <c r="BU196" i="1"/>
  <c r="FA196" i="1" s="1"/>
  <c r="BV196" i="1"/>
  <c r="FB196" i="1" s="1"/>
  <c r="BW196" i="1"/>
  <c r="FC196" i="1" s="1"/>
  <c r="BX196" i="1"/>
  <c r="FD196" i="1" s="1"/>
  <c r="BY196" i="1"/>
  <c r="FE196" i="1" s="1"/>
  <c r="DG196" i="1"/>
  <c r="FF196" i="1"/>
  <c r="FG196" i="1"/>
  <c r="FH196" i="1"/>
  <c r="FI196" i="1"/>
  <c r="FJ196" i="1"/>
  <c r="FK196" i="1"/>
  <c r="FL196" i="1"/>
  <c r="FM196" i="1"/>
  <c r="FN196" i="1"/>
  <c r="FO196" i="1"/>
  <c r="FP196" i="1"/>
  <c r="FQ196" i="1"/>
  <c r="FR196" i="1"/>
  <c r="FS196" i="1"/>
  <c r="FT196" i="1"/>
  <c r="FU196" i="1"/>
  <c r="FV196" i="1"/>
  <c r="FW196" i="1"/>
  <c r="FX196" i="1"/>
  <c r="FY196" i="1"/>
  <c r="FZ196" i="1"/>
  <c r="GA196" i="1"/>
  <c r="GB196" i="1"/>
  <c r="GC196" i="1"/>
  <c r="GD196" i="1"/>
  <c r="GE196" i="1"/>
  <c r="GF196" i="1"/>
  <c r="GG196" i="1"/>
  <c r="GH196" i="1"/>
  <c r="GI196" i="1"/>
  <c r="GJ196" i="1"/>
  <c r="GK196" i="1"/>
  <c r="BG336" i="1"/>
  <c r="AX336" i="1"/>
  <c r="AZ336" i="1"/>
  <c r="BA336" i="1"/>
  <c r="BB336" i="1"/>
  <c r="BC336" i="1"/>
  <c r="BD336" i="1"/>
  <c r="BI336" i="1"/>
  <c r="BJ336" i="1"/>
  <c r="BK336" i="1"/>
  <c r="BL336" i="1"/>
  <c r="BN336" i="1"/>
  <c r="BO336" i="1"/>
  <c r="BP336" i="1"/>
  <c r="BQ336" i="1"/>
  <c r="BR336" i="1"/>
  <c r="EX336" i="1" s="1"/>
  <c r="BS336" i="1"/>
  <c r="EY336" i="1" s="1"/>
  <c r="BT336" i="1"/>
  <c r="EZ336" i="1" s="1"/>
  <c r="BU336" i="1"/>
  <c r="FA336" i="1" s="1"/>
  <c r="BV336" i="1"/>
  <c r="FB336" i="1" s="1"/>
  <c r="BW336" i="1"/>
  <c r="FC336" i="1" s="1"/>
  <c r="BX336" i="1"/>
  <c r="FD336" i="1" s="1"/>
  <c r="BY336" i="1"/>
  <c r="FE336" i="1" s="1"/>
  <c r="DG336" i="1"/>
  <c r="DH336" i="1" s="1"/>
  <c r="FF336" i="1"/>
  <c r="FG336" i="1"/>
  <c r="FH336" i="1"/>
  <c r="FI336" i="1"/>
  <c r="FJ336" i="1"/>
  <c r="FK336" i="1"/>
  <c r="FL336" i="1"/>
  <c r="FM336" i="1"/>
  <c r="FN336" i="1"/>
  <c r="FO336" i="1"/>
  <c r="FP336" i="1"/>
  <c r="FQ336" i="1"/>
  <c r="FR336" i="1"/>
  <c r="FS336" i="1"/>
  <c r="FT336" i="1"/>
  <c r="FU336" i="1"/>
  <c r="FV336" i="1"/>
  <c r="FW336" i="1"/>
  <c r="FX336" i="1"/>
  <c r="FY336" i="1"/>
  <c r="FZ336" i="1"/>
  <c r="GA336" i="1"/>
  <c r="GB336" i="1"/>
  <c r="GC336" i="1"/>
  <c r="GD336" i="1"/>
  <c r="GE336" i="1"/>
  <c r="GF336" i="1"/>
  <c r="GG336" i="1"/>
  <c r="GH336" i="1"/>
  <c r="GI336" i="1"/>
  <c r="GJ336" i="1"/>
  <c r="GK336" i="1"/>
  <c r="BF319" i="1"/>
  <c r="AX319" i="1"/>
  <c r="AZ319" i="1"/>
  <c r="BA319" i="1"/>
  <c r="BB319" i="1"/>
  <c r="BC319" i="1"/>
  <c r="BD319" i="1"/>
  <c r="BI319" i="1"/>
  <c r="BJ319" i="1"/>
  <c r="BK319" i="1"/>
  <c r="BL319" i="1"/>
  <c r="BN319" i="1"/>
  <c r="BO319" i="1"/>
  <c r="BP319" i="1"/>
  <c r="BQ319" i="1"/>
  <c r="BR319" i="1"/>
  <c r="EX319" i="1" s="1"/>
  <c r="BS319" i="1"/>
  <c r="EY319" i="1" s="1"/>
  <c r="BT319" i="1"/>
  <c r="EZ319" i="1" s="1"/>
  <c r="BU319" i="1"/>
  <c r="FA319" i="1" s="1"/>
  <c r="BV319" i="1"/>
  <c r="FB319" i="1" s="1"/>
  <c r="BW319" i="1"/>
  <c r="FC319" i="1" s="1"/>
  <c r="BX319" i="1"/>
  <c r="FD319" i="1" s="1"/>
  <c r="BY319" i="1"/>
  <c r="FE319" i="1" s="1"/>
  <c r="DG319" i="1"/>
  <c r="DH319" i="1" s="1"/>
  <c r="FF319" i="1"/>
  <c r="FG319" i="1"/>
  <c r="FH319" i="1"/>
  <c r="FI319" i="1"/>
  <c r="FJ319" i="1"/>
  <c r="FK319" i="1"/>
  <c r="FL319" i="1"/>
  <c r="FM319" i="1"/>
  <c r="FN319" i="1"/>
  <c r="FO319" i="1"/>
  <c r="FP319" i="1"/>
  <c r="FQ319" i="1"/>
  <c r="FR319" i="1"/>
  <c r="FS319" i="1"/>
  <c r="FT319" i="1"/>
  <c r="FU319" i="1"/>
  <c r="FV319" i="1"/>
  <c r="FW319" i="1"/>
  <c r="FX319" i="1"/>
  <c r="FY319" i="1"/>
  <c r="FZ319" i="1"/>
  <c r="GA319" i="1"/>
  <c r="GB319" i="1"/>
  <c r="GC319" i="1"/>
  <c r="GD319" i="1"/>
  <c r="GE319" i="1"/>
  <c r="GF319" i="1"/>
  <c r="GG319" i="1"/>
  <c r="GH319" i="1"/>
  <c r="GI319" i="1"/>
  <c r="GJ319" i="1"/>
  <c r="GK319" i="1"/>
  <c r="BF364" i="1"/>
  <c r="AX364" i="1"/>
  <c r="AZ364" i="1"/>
  <c r="BA364" i="1"/>
  <c r="BB364" i="1"/>
  <c r="BC364" i="1"/>
  <c r="BD364" i="1"/>
  <c r="BI364" i="1"/>
  <c r="BJ364" i="1"/>
  <c r="BK364" i="1"/>
  <c r="BL364" i="1"/>
  <c r="BN364" i="1"/>
  <c r="BO364" i="1"/>
  <c r="BP364" i="1"/>
  <c r="BQ364" i="1"/>
  <c r="BR364" i="1"/>
  <c r="EX364" i="1" s="1"/>
  <c r="BS364" i="1"/>
  <c r="EY364" i="1" s="1"/>
  <c r="BT364" i="1"/>
  <c r="EZ364" i="1" s="1"/>
  <c r="BU364" i="1"/>
  <c r="FA364" i="1" s="1"/>
  <c r="BV364" i="1"/>
  <c r="FB364" i="1" s="1"/>
  <c r="BW364" i="1"/>
  <c r="FC364" i="1" s="1"/>
  <c r="BX364" i="1"/>
  <c r="FD364" i="1" s="1"/>
  <c r="BY364" i="1"/>
  <c r="FE364" i="1" s="1"/>
  <c r="DG364" i="1"/>
  <c r="DH364" i="1" s="1"/>
  <c r="FF364" i="1"/>
  <c r="FG364" i="1"/>
  <c r="FH364" i="1"/>
  <c r="FI364" i="1"/>
  <c r="FJ364" i="1"/>
  <c r="FK364" i="1"/>
  <c r="FL364" i="1"/>
  <c r="FM364" i="1"/>
  <c r="FN364" i="1"/>
  <c r="FO364" i="1"/>
  <c r="FP364" i="1"/>
  <c r="FQ364" i="1"/>
  <c r="FR364" i="1"/>
  <c r="FS364" i="1"/>
  <c r="FT364" i="1"/>
  <c r="FU364" i="1"/>
  <c r="FV364" i="1"/>
  <c r="FW364" i="1"/>
  <c r="FX364" i="1"/>
  <c r="FY364" i="1"/>
  <c r="FZ364" i="1"/>
  <c r="GA364" i="1"/>
  <c r="GB364" i="1"/>
  <c r="GC364" i="1"/>
  <c r="GD364" i="1"/>
  <c r="GE364" i="1"/>
  <c r="GF364" i="1"/>
  <c r="GG364" i="1"/>
  <c r="GH364" i="1"/>
  <c r="GI364" i="1"/>
  <c r="GJ364" i="1"/>
  <c r="GK364" i="1"/>
  <c r="BG256" i="1"/>
  <c r="AX256" i="1"/>
  <c r="AZ256" i="1"/>
  <c r="BA256" i="1"/>
  <c r="BB256" i="1"/>
  <c r="BC256" i="1"/>
  <c r="BD256" i="1"/>
  <c r="BI256" i="1"/>
  <c r="BJ256" i="1"/>
  <c r="BK256" i="1"/>
  <c r="BL256" i="1"/>
  <c r="BN256" i="1"/>
  <c r="BO256" i="1"/>
  <c r="BP256" i="1"/>
  <c r="BQ256" i="1"/>
  <c r="BR256" i="1"/>
  <c r="EX256" i="1" s="1"/>
  <c r="BS256" i="1"/>
  <c r="EY256" i="1" s="1"/>
  <c r="BT256" i="1"/>
  <c r="EZ256" i="1" s="1"/>
  <c r="BU256" i="1"/>
  <c r="FA256" i="1" s="1"/>
  <c r="BV256" i="1"/>
  <c r="FB256" i="1" s="1"/>
  <c r="BW256" i="1"/>
  <c r="FC256" i="1" s="1"/>
  <c r="BX256" i="1"/>
  <c r="FD256" i="1" s="1"/>
  <c r="BY256" i="1"/>
  <c r="FE256" i="1" s="1"/>
  <c r="DG256" i="1"/>
  <c r="FF256" i="1"/>
  <c r="FG256" i="1"/>
  <c r="FH256" i="1"/>
  <c r="FI256" i="1"/>
  <c r="FJ256" i="1"/>
  <c r="FK256" i="1"/>
  <c r="FL256" i="1"/>
  <c r="FM256" i="1"/>
  <c r="FN256" i="1"/>
  <c r="FO256" i="1"/>
  <c r="FP256" i="1"/>
  <c r="FQ256" i="1"/>
  <c r="FR256" i="1"/>
  <c r="FS256" i="1"/>
  <c r="FT256" i="1"/>
  <c r="FU256" i="1"/>
  <c r="FV256" i="1"/>
  <c r="FW256" i="1"/>
  <c r="FX256" i="1"/>
  <c r="FY256" i="1"/>
  <c r="FZ256" i="1"/>
  <c r="GA256" i="1"/>
  <c r="GB256" i="1"/>
  <c r="GC256" i="1"/>
  <c r="GD256" i="1"/>
  <c r="GE256" i="1"/>
  <c r="GF256" i="1"/>
  <c r="GG256" i="1"/>
  <c r="GH256" i="1"/>
  <c r="GI256" i="1"/>
  <c r="GJ256" i="1"/>
  <c r="GK256" i="1"/>
  <c r="BF396" i="1"/>
  <c r="AX396" i="1"/>
  <c r="AZ396" i="1"/>
  <c r="BA396" i="1"/>
  <c r="BB396" i="1"/>
  <c r="BC396" i="1"/>
  <c r="BD396" i="1"/>
  <c r="BI396" i="1"/>
  <c r="BJ396" i="1"/>
  <c r="BK396" i="1"/>
  <c r="BL396" i="1"/>
  <c r="BN396" i="1"/>
  <c r="BO396" i="1"/>
  <c r="BP396" i="1"/>
  <c r="BQ396" i="1"/>
  <c r="BR396" i="1"/>
  <c r="EX396" i="1" s="1"/>
  <c r="BS396" i="1"/>
  <c r="EY396" i="1" s="1"/>
  <c r="BT396" i="1"/>
  <c r="EZ396" i="1" s="1"/>
  <c r="BU396" i="1"/>
  <c r="FA396" i="1" s="1"/>
  <c r="BV396" i="1"/>
  <c r="FB396" i="1" s="1"/>
  <c r="BW396" i="1"/>
  <c r="FC396" i="1" s="1"/>
  <c r="BX396" i="1"/>
  <c r="FD396" i="1" s="1"/>
  <c r="BY396" i="1"/>
  <c r="FE396" i="1" s="1"/>
  <c r="DG396" i="1"/>
  <c r="FF396" i="1"/>
  <c r="FG396" i="1"/>
  <c r="FH396" i="1"/>
  <c r="FI396" i="1"/>
  <c r="FJ396" i="1"/>
  <c r="FK396" i="1"/>
  <c r="FL396" i="1"/>
  <c r="FM396" i="1"/>
  <c r="FN396" i="1"/>
  <c r="FO396" i="1"/>
  <c r="FP396" i="1"/>
  <c r="FQ396" i="1"/>
  <c r="FR396" i="1"/>
  <c r="FS396" i="1"/>
  <c r="FT396" i="1"/>
  <c r="FU396" i="1"/>
  <c r="FV396" i="1"/>
  <c r="FW396" i="1"/>
  <c r="FX396" i="1"/>
  <c r="FY396" i="1"/>
  <c r="FZ396" i="1"/>
  <c r="GA396" i="1"/>
  <c r="GB396" i="1"/>
  <c r="GC396" i="1"/>
  <c r="GD396" i="1"/>
  <c r="GE396" i="1"/>
  <c r="GF396" i="1"/>
  <c r="GG396" i="1"/>
  <c r="GH396" i="1"/>
  <c r="GI396" i="1"/>
  <c r="GJ396" i="1"/>
  <c r="GK396" i="1"/>
  <c r="BG372" i="1"/>
  <c r="AX372" i="1"/>
  <c r="AZ372" i="1"/>
  <c r="BA372" i="1"/>
  <c r="BB372" i="1"/>
  <c r="BC372" i="1"/>
  <c r="BD372" i="1"/>
  <c r="BI372" i="1"/>
  <c r="BJ372" i="1"/>
  <c r="BK372" i="1"/>
  <c r="BL372" i="1"/>
  <c r="BN372" i="1"/>
  <c r="BO372" i="1"/>
  <c r="BP372" i="1"/>
  <c r="BQ372" i="1"/>
  <c r="BR372" i="1"/>
  <c r="EX372" i="1" s="1"/>
  <c r="BS372" i="1"/>
  <c r="EY372" i="1" s="1"/>
  <c r="BT372" i="1"/>
  <c r="EZ372" i="1" s="1"/>
  <c r="BU372" i="1"/>
  <c r="FA372" i="1" s="1"/>
  <c r="BV372" i="1"/>
  <c r="FB372" i="1" s="1"/>
  <c r="BW372" i="1"/>
  <c r="FC372" i="1" s="1"/>
  <c r="BX372" i="1"/>
  <c r="FD372" i="1" s="1"/>
  <c r="BY372" i="1"/>
  <c r="FE372" i="1" s="1"/>
  <c r="DG372" i="1"/>
  <c r="DH372" i="1" s="1"/>
  <c r="FF372" i="1"/>
  <c r="FG372" i="1"/>
  <c r="FH372" i="1"/>
  <c r="FI372" i="1"/>
  <c r="FJ372" i="1"/>
  <c r="FK372" i="1"/>
  <c r="FL372" i="1"/>
  <c r="FM372" i="1"/>
  <c r="FN372" i="1"/>
  <c r="FO372" i="1"/>
  <c r="FP372" i="1"/>
  <c r="FQ372" i="1"/>
  <c r="FR372" i="1"/>
  <c r="FS372" i="1"/>
  <c r="FT372" i="1"/>
  <c r="FU372" i="1"/>
  <c r="FV372" i="1"/>
  <c r="FW372" i="1"/>
  <c r="FX372" i="1"/>
  <c r="FY372" i="1"/>
  <c r="FZ372" i="1"/>
  <c r="GA372" i="1"/>
  <c r="GB372" i="1"/>
  <c r="GC372" i="1"/>
  <c r="GD372" i="1"/>
  <c r="GE372" i="1"/>
  <c r="GF372" i="1"/>
  <c r="GG372" i="1"/>
  <c r="GH372" i="1"/>
  <c r="GI372" i="1"/>
  <c r="GJ372" i="1"/>
  <c r="GK372" i="1"/>
  <c r="BF472" i="1"/>
  <c r="AX472" i="1"/>
  <c r="AZ472" i="1"/>
  <c r="BA472" i="1"/>
  <c r="BB472" i="1"/>
  <c r="BC472" i="1"/>
  <c r="BD472" i="1"/>
  <c r="BI472" i="1"/>
  <c r="BJ472" i="1"/>
  <c r="BK472" i="1"/>
  <c r="BL472" i="1"/>
  <c r="BN472" i="1"/>
  <c r="BO472" i="1"/>
  <c r="BP472" i="1"/>
  <c r="BQ472" i="1"/>
  <c r="BR472" i="1"/>
  <c r="EX472" i="1" s="1"/>
  <c r="BS472" i="1"/>
  <c r="EY472" i="1" s="1"/>
  <c r="BT472" i="1"/>
  <c r="EZ472" i="1" s="1"/>
  <c r="BU472" i="1"/>
  <c r="FA472" i="1" s="1"/>
  <c r="BV472" i="1"/>
  <c r="FB472" i="1" s="1"/>
  <c r="BW472" i="1"/>
  <c r="FC472" i="1" s="1"/>
  <c r="BX472" i="1"/>
  <c r="FD472" i="1" s="1"/>
  <c r="BY472" i="1"/>
  <c r="FE472" i="1" s="1"/>
  <c r="DG472" i="1"/>
  <c r="DH472" i="1" s="1"/>
  <c r="FF472" i="1"/>
  <c r="FG472" i="1"/>
  <c r="FH472" i="1"/>
  <c r="FI472" i="1"/>
  <c r="FJ472" i="1"/>
  <c r="FK472" i="1"/>
  <c r="FL472" i="1"/>
  <c r="FM472" i="1"/>
  <c r="FN472" i="1"/>
  <c r="FO472" i="1"/>
  <c r="FP472" i="1"/>
  <c r="FQ472" i="1"/>
  <c r="FR472" i="1"/>
  <c r="FS472" i="1"/>
  <c r="FT472" i="1"/>
  <c r="FU472" i="1"/>
  <c r="FV472" i="1"/>
  <c r="FW472" i="1"/>
  <c r="FX472" i="1"/>
  <c r="FY472" i="1"/>
  <c r="FZ472" i="1"/>
  <c r="GA472" i="1"/>
  <c r="GB472" i="1"/>
  <c r="GC472" i="1"/>
  <c r="GD472" i="1"/>
  <c r="GE472" i="1"/>
  <c r="GF472" i="1"/>
  <c r="GG472" i="1"/>
  <c r="GH472" i="1"/>
  <c r="GI472" i="1"/>
  <c r="GJ472" i="1"/>
  <c r="GK472" i="1"/>
  <c r="BF473" i="1"/>
  <c r="AX473" i="1"/>
  <c r="AZ473" i="1"/>
  <c r="BA473" i="1"/>
  <c r="BB473" i="1"/>
  <c r="BC473" i="1"/>
  <c r="BD473" i="1"/>
  <c r="BI473" i="1"/>
  <c r="BJ473" i="1"/>
  <c r="BK473" i="1"/>
  <c r="BL473" i="1"/>
  <c r="BN473" i="1"/>
  <c r="BO473" i="1"/>
  <c r="BP473" i="1"/>
  <c r="BQ473" i="1"/>
  <c r="BR473" i="1"/>
  <c r="EX473" i="1" s="1"/>
  <c r="BS473" i="1"/>
  <c r="EY473" i="1" s="1"/>
  <c r="BT473" i="1"/>
  <c r="EZ473" i="1" s="1"/>
  <c r="BU473" i="1"/>
  <c r="FA473" i="1" s="1"/>
  <c r="BV473" i="1"/>
  <c r="FB473" i="1" s="1"/>
  <c r="BW473" i="1"/>
  <c r="FC473" i="1" s="1"/>
  <c r="BX473" i="1"/>
  <c r="FD473" i="1" s="1"/>
  <c r="BY473" i="1"/>
  <c r="FE473" i="1" s="1"/>
  <c r="DG473" i="1"/>
  <c r="FF473" i="1"/>
  <c r="FG473" i="1"/>
  <c r="FH473" i="1"/>
  <c r="FI473" i="1"/>
  <c r="FJ473" i="1"/>
  <c r="FK473" i="1"/>
  <c r="FL473" i="1"/>
  <c r="FM473" i="1"/>
  <c r="FN473" i="1"/>
  <c r="FO473" i="1"/>
  <c r="FP473" i="1"/>
  <c r="FQ473" i="1"/>
  <c r="FR473" i="1"/>
  <c r="FS473" i="1"/>
  <c r="FT473" i="1"/>
  <c r="FU473" i="1"/>
  <c r="FV473" i="1"/>
  <c r="FW473" i="1"/>
  <c r="FX473" i="1"/>
  <c r="FY473" i="1"/>
  <c r="FZ473" i="1"/>
  <c r="GA473" i="1"/>
  <c r="GB473" i="1"/>
  <c r="GC473" i="1"/>
  <c r="GD473" i="1"/>
  <c r="GE473" i="1"/>
  <c r="GF473" i="1"/>
  <c r="GG473" i="1"/>
  <c r="GH473" i="1"/>
  <c r="GI473" i="1"/>
  <c r="GJ473" i="1"/>
  <c r="GK473" i="1"/>
  <c r="BG369" i="1"/>
  <c r="AX369" i="1"/>
  <c r="AZ369" i="1"/>
  <c r="BA369" i="1"/>
  <c r="BB369" i="1"/>
  <c r="BC369" i="1"/>
  <c r="BD369" i="1"/>
  <c r="BI369" i="1"/>
  <c r="BJ369" i="1"/>
  <c r="BK369" i="1"/>
  <c r="BL369" i="1"/>
  <c r="BN369" i="1"/>
  <c r="BO369" i="1"/>
  <c r="BP369" i="1"/>
  <c r="BQ369" i="1"/>
  <c r="BR369" i="1"/>
  <c r="EX369" i="1" s="1"/>
  <c r="BS369" i="1"/>
  <c r="EY369" i="1" s="1"/>
  <c r="BT369" i="1"/>
  <c r="EZ369" i="1" s="1"/>
  <c r="BU369" i="1"/>
  <c r="FA369" i="1" s="1"/>
  <c r="BV369" i="1"/>
  <c r="FB369" i="1" s="1"/>
  <c r="BW369" i="1"/>
  <c r="FC369" i="1" s="1"/>
  <c r="BX369" i="1"/>
  <c r="FD369" i="1" s="1"/>
  <c r="BY369" i="1"/>
  <c r="FE369" i="1" s="1"/>
  <c r="DG369" i="1"/>
  <c r="DH369" i="1" s="1"/>
  <c r="DI369" i="1" s="1"/>
  <c r="GL369" i="1" s="1"/>
  <c r="FF369" i="1"/>
  <c r="FG369" i="1"/>
  <c r="FH369" i="1"/>
  <c r="FI369" i="1"/>
  <c r="FJ369" i="1"/>
  <c r="FK369" i="1"/>
  <c r="FL369" i="1"/>
  <c r="FM369" i="1"/>
  <c r="FN369" i="1"/>
  <c r="FO369" i="1"/>
  <c r="FP369" i="1"/>
  <c r="FQ369" i="1"/>
  <c r="FR369" i="1"/>
  <c r="FS369" i="1"/>
  <c r="FT369" i="1"/>
  <c r="FU369" i="1"/>
  <c r="FV369" i="1"/>
  <c r="FW369" i="1"/>
  <c r="FX369" i="1"/>
  <c r="FY369" i="1"/>
  <c r="FZ369" i="1"/>
  <c r="GA369" i="1"/>
  <c r="GB369" i="1"/>
  <c r="GC369" i="1"/>
  <c r="GD369" i="1"/>
  <c r="GE369" i="1"/>
  <c r="GF369" i="1"/>
  <c r="GG369" i="1"/>
  <c r="GH369" i="1"/>
  <c r="GI369" i="1"/>
  <c r="GJ369" i="1"/>
  <c r="GK369" i="1"/>
  <c r="BF476" i="1"/>
  <c r="AX476" i="1"/>
  <c r="AZ476" i="1"/>
  <c r="BA476" i="1"/>
  <c r="BB476" i="1"/>
  <c r="BC476" i="1"/>
  <c r="BD476" i="1"/>
  <c r="BI476" i="1"/>
  <c r="BJ476" i="1"/>
  <c r="BK476" i="1"/>
  <c r="BL476" i="1"/>
  <c r="BN476" i="1"/>
  <c r="BO476" i="1"/>
  <c r="BP476" i="1"/>
  <c r="BQ476" i="1"/>
  <c r="BR476" i="1"/>
  <c r="EX476" i="1" s="1"/>
  <c r="BS476" i="1"/>
  <c r="EY476" i="1" s="1"/>
  <c r="BT476" i="1"/>
  <c r="EZ476" i="1" s="1"/>
  <c r="BU476" i="1"/>
  <c r="FA476" i="1" s="1"/>
  <c r="BV476" i="1"/>
  <c r="FB476" i="1" s="1"/>
  <c r="BW476" i="1"/>
  <c r="FC476" i="1" s="1"/>
  <c r="BX476" i="1"/>
  <c r="FD476" i="1" s="1"/>
  <c r="BY476" i="1"/>
  <c r="FE476" i="1" s="1"/>
  <c r="DG476" i="1"/>
  <c r="DH476" i="1" s="1"/>
  <c r="DI476" i="1" s="1"/>
  <c r="FF476" i="1"/>
  <c r="FG476" i="1"/>
  <c r="FH476" i="1"/>
  <c r="FI476" i="1"/>
  <c r="FJ476" i="1"/>
  <c r="FK476" i="1"/>
  <c r="FL476" i="1"/>
  <c r="FM476" i="1"/>
  <c r="FN476" i="1"/>
  <c r="FO476" i="1"/>
  <c r="FP476" i="1"/>
  <c r="FQ476" i="1"/>
  <c r="FR476" i="1"/>
  <c r="FS476" i="1"/>
  <c r="FT476" i="1"/>
  <c r="FU476" i="1"/>
  <c r="FV476" i="1"/>
  <c r="FW476" i="1"/>
  <c r="FX476" i="1"/>
  <c r="FY476" i="1"/>
  <c r="FZ476" i="1"/>
  <c r="GA476" i="1"/>
  <c r="GB476" i="1"/>
  <c r="GC476" i="1"/>
  <c r="GD476" i="1"/>
  <c r="GE476" i="1"/>
  <c r="GF476" i="1"/>
  <c r="GG476" i="1"/>
  <c r="GH476" i="1"/>
  <c r="GI476" i="1"/>
  <c r="GJ476" i="1"/>
  <c r="GK476" i="1"/>
  <c r="BF483" i="1"/>
  <c r="AX483" i="1"/>
  <c r="AZ483" i="1"/>
  <c r="BA483" i="1"/>
  <c r="BB483" i="1"/>
  <c r="BC483" i="1"/>
  <c r="BD483" i="1"/>
  <c r="BI483" i="1"/>
  <c r="BJ483" i="1"/>
  <c r="BK483" i="1"/>
  <c r="BL483" i="1"/>
  <c r="BN483" i="1"/>
  <c r="BO483" i="1"/>
  <c r="BP483" i="1"/>
  <c r="BQ483" i="1"/>
  <c r="BR483" i="1"/>
  <c r="EX483" i="1" s="1"/>
  <c r="BS483" i="1"/>
  <c r="EY483" i="1" s="1"/>
  <c r="BT483" i="1"/>
  <c r="EZ483" i="1" s="1"/>
  <c r="BU483" i="1"/>
  <c r="FA483" i="1" s="1"/>
  <c r="BV483" i="1"/>
  <c r="FB483" i="1" s="1"/>
  <c r="BW483" i="1"/>
  <c r="FC483" i="1" s="1"/>
  <c r="BX483" i="1"/>
  <c r="FD483" i="1" s="1"/>
  <c r="BY483" i="1"/>
  <c r="FE483" i="1" s="1"/>
  <c r="DG483" i="1"/>
  <c r="FF483" i="1"/>
  <c r="FG483" i="1"/>
  <c r="FH483" i="1"/>
  <c r="FI483" i="1"/>
  <c r="FJ483" i="1"/>
  <c r="FK483" i="1"/>
  <c r="FL483" i="1"/>
  <c r="FM483" i="1"/>
  <c r="FN483" i="1"/>
  <c r="FO483" i="1"/>
  <c r="FP483" i="1"/>
  <c r="FQ483" i="1"/>
  <c r="FR483" i="1"/>
  <c r="FS483" i="1"/>
  <c r="FT483" i="1"/>
  <c r="FU483" i="1"/>
  <c r="FV483" i="1"/>
  <c r="FW483" i="1"/>
  <c r="FX483" i="1"/>
  <c r="FY483" i="1"/>
  <c r="FZ483" i="1"/>
  <c r="GA483" i="1"/>
  <c r="GB483" i="1"/>
  <c r="GC483" i="1"/>
  <c r="GD483" i="1"/>
  <c r="GE483" i="1"/>
  <c r="GF483" i="1"/>
  <c r="GG483" i="1"/>
  <c r="GH483" i="1"/>
  <c r="GI483" i="1"/>
  <c r="GJ483" i="1"/>
  <c r="GK483" i="1"/>
  <c r="BG478" i="1"/>
  <c r="AX478" i="1"/>
  <c r="AZ478" i="1"/>
  <c r="BA478" i="1"/>
  <c r="BB478" i="1"/>
  <c r="BC478" i="1"/>
  <c r="BD478" i="1"/>
  <c r="BI478" i="1"/>
  <c r="BJ478" i="1"/>
  <c r="BK478" i="1"/>
  <c r="BL478" i="1"/>
  <c r="BN478" i="1"/>
  <c r="BO478" i="1"/>
  <c r="BP478" i="1"/>
  <c r="BQ478" i="1"/>
  <c r="BR478" i="1"/>
  <c r="EX478" i="1" s="1"/>
  <c r="BS478" i="1"/>
  <c r="EY478" i="1" s="1"/>
  <c r="BT478" i="1"/>
  <c r="EZ478" i="1" s="1"/>
  <c r="BU478" i="1"/>
  <c r="FA478" i="1" s="1"/>
  <c r="BV478" i="1"/>
  <c r="FB478" i="1" s="1"/>
  <c r="BW478" i="1"/>
  <c r="FC478" i="1" s="1"/>
  <c r="BX478" i="1"/>
  <c r="FD478" i="1" s="1"/>
  <c r="BY478" i="1"/>
  <c r="FE478" i="1" s="1"/>
  <c r="DG478" i="1"/>
  <c r="FF478" i="1"/>
  <c r="FG478" i="1"/>
  <c r="FH478" i="1"/>
  <c r="FI478" i="1"/>
  <c r="FJ478" i="1"/>
  <c r="FK478" i="1"/>
  <c r="FL478" i="1"/>
  <c r="FM478" i="1"/>
  <c r="FN478" i="1"/>
  <c r="FO478" i="1"/>
  <c r="FP478" i="1"/>
  <c r="FQ478" i="1"/>
  <c r="FR478" i="1"/>
  <c r="FS478" i="1"/>
  <c r="FT478" i="1"/>
  <c r="FU478" i="1"/>
  <c r="FV478" i="1"/>
  <c r="FW478" i="1"/>
  <c r="FX478" i="1"/>
  <c r="FY478" i="1"/>
  <c r="FZ478" i="1"/>
  <c r="GA478" i="1"/>
  <c r="GB478" i="1"/>
  <c r="GC478" i="1"/>
  <c r="GD478" i="1"/>
  <c r="GE478" i="1"/>
  <c r="GF478" i="1"/>
  <c r="GG478" i="1"/>
  <c r="GH478" i="1"/>
  <c r="GI478" i="1"/>
  <c r="GJ478" i="1"/>
  <c r="GK478" i="1"/>
  <c r="BF46" i="1"/>
  <c r="AX46" i="1"/>
  <c r="AZ46" i="1"/>
  <c r="BA46" i="1"/>
  <c r="BB46" i="1"/>
  <c r="BC46" i="1"/>
  <c r="BD46" i="1"/>
  <c r="BI46" i="1"/>
  <c r="BJ46" i="1"/>
  <c r="BK46" i="1"/>
  <c r="BL46" i="1"/>
  <c r="BN46" i="1"/>
  <c r="BO46" i="1"/>
  <c r="BP46" i="1"/>
  <c r="BQ46" i="1"/>
  <c r="BR46" i="1"/>
  <c r="EX46" i="1" s="1"/>
  <c r="BS46" i="1"/>
  <c r="EY46" i="1" s="1"/>
  <c r="BT46" i="1"/>
  <c r="EZ46" i="1" s="1"/>
  <c r="BU46" i="1"/>
  <c r="FA46" i="1" s="1"/>
  <c r="BV46" i="1"/>
  <c r="FB46" i="1" s="1"/>
  <c r="BW46" i="1"/>
  <c r="FC46" i="1" s="1"/>
  <c r="BX46" i="1"/>
  <c r="FD46" i="1" s="1"/>
  <c r="BY46" i="1"/>
  <c r="FE46" i="1" s="1"/>
  <c r="DG46" i="1"/>
  <c r="FF46" i="1"/>
  <c r="FG46" i="1"/>
  <c r="FH46" i="1"/>
  <c r="FI46" i="1"/>
  <c r="FJ46" i="1"/>
  <c r="FK46" i="1"/>
  <c r="FL46" i="1"/>
  <c r="FM46" i="1"/>
  <c r="FN46" i="1"/>
  <c r="FO46" i="1"/>
  <c r="FP46" i="1"/>
  <c r="FQ46" i="1"/>
  <c r="FR46" i="1"/>
  <c r="FS46" i="1"/>
  <c r="FT46" i="1"/>
  <c r="FU46" i="1"/>
  <c r="FV46" i="1"/>
  <c r="FW46" i="1"/>
  <c r="FX46" i="1"/>
  <c r="FY46" i="1"/>
  <c r="FZ46" i="1"/>
  <c r="GA46" i="1"/>
  <c r="GB46" i="1"/>
  <c r="GC46" i="1"/>
  <c r="GD46" i="1"/>
  <c r="GE46" i="1"/>
  <c r="GF46" i="1"/>
  <c r="GG46" i="1"/>
  <c r="GH46" i="1"/>
  <c r="GI46" i="1"/>
  <c r="GJ46" i="1"/>
  <c r="GK46" i="1"/>
  <c r="BF153" i="1"/>
  <c r="AX153" i="1"/>
  <c r="AZ153" i="1"/>
  <c r="BA153" i="1"/>
  <c r="BB153" i="1"/>
  <c r="BC153" i="1"/>
  <c r="BD153" i="1"/>
  <c r="BI153" i="1"/>
  <c r="BJ153" i="1"/>
  <c r="BK153" i="1"/>
  <c r="BL153" i="1"/>
  <c r="BN153" i="1"/>
  <c r="BO153" i="1"/>
  <c r="BP153" i="1"/>
  <c r="BQ153" i="1"/>
  <c r="BR153" i="1"/>
  <c r="EX153" i="1" s="1"/>
  <c r="BS153" i="1"/>
  <c r="EY153" i="1" s="1"/>
  <c r="BT153" i="1"/>
  <c r="EZ153" i="1" s="1"/>
  <c r="BU153" i="1"/>
  <c r="FA153" i="1" s="1"/>
  <c r="BV153" i="1"/>
  <c r="FB153" i="1" s="1"/>
  <c r="BW153" i="1"/>
  <c r="FC153" i="1" s="1"/>
  <c r="BX153" i="1"/>
  <c r="FD153" i="1" s="1"/>
  <c r="BY153" i="1"/>
  <c r="FE153" i="1" s="1"/>
  <c r="DG153" i="1"/>
  <c r="DH153" i="1" s="1"/>
  <c r="FF153" i="1"/>
  <c r="FG153" i="1"/>
  <c r="FH153" i="1"/>
  <c r="FI153" i="1"/>
  <c r="FJ153" i="1"/>
  <c r="FK153" i="1"/>
  <c r="FL153" i="1"/>
  <c r="FM153" i="1"/>
  <c r="FN153" i="1"/>
  <c r="FO153" i="1"/>
  <c r="FP153" i="1"/>
  <c r="FQ153" i="1"/>
  <c r="FR153" i="1"/>
  <c r="FS153" i="1"/>
  <c r="FT153" i="1"/>
  <c r="FU153" i="1"/>
  <c r="FV153" i="1"/>
  <c r="FW153" i="1"/>
  <c r="FX153" i="1"/>
  <c r="FY153" i="1"/>
  <c r="FZ153" i="1"/>
  <c r="GA153" i="1"/>
  <c r="GB153" i="1"/>
  <c r="GC153" i="1"/>
  <c r="GD153" i="1"/>
  <c r="GE153" i="1"/>
  <c r="GF153" i="1"/>
  <c r="GG153" i="1"/>
  <c r="GH153" i="1"/>
  <c r="GI153" i="1"/>
  <c r="GJ153" i="1"/>
  <c r="GK153" i="1"/>
  <c r="BF482" i="1"/>
  <c r="AX482" i="1"/>
  <c r="AZ482" i="1"/>
  <c r="BA482" i="1"/>
  <c r="BB482" i="1"/>
  <c r="BC482" i="1"/>
  <c r="BD482" i="1"/>
  <c r="BI482" i="1"/>
  <c r="BJ482" i="1"/>
  <c r="BK482" i="1"/>
  <c r="BL482" i="1"/>
  <c r="BN482" i="1"/>
  <c r="BO482" i="1"/>
  <c r="BP482" i="1"/>
  <c r="BQ482" i="1"/>
  <c r="BR482" i="1"/>
  <c r="EX482" i="1" s="1"/>
  <c r="BS482" i="1"/>
  <c r="EY482" i="1" s="1"/>
  <c r="BT482" i="1"/>
  <c r="EZ482" i="1" s="1"/>
  <c r="BU482" i="1"/>
  <c r="FA482" i="1" s="1"/>
  <c r="BV482" i="1"/>
  <c r="FB482" i="1" s="1"/>
  <c r="BW482" i="1"/>
  <c r="FC482" i="1" s="1"/>
  <c r="BX482" i="1"/>
  <c r="FD482" i="1" s="1"/>
  <c r="BY482" i="1"/>
  <c r="FE482" i="1" s="1"/>
  <c r="DG482" i="1"/>
  <c r="DH482" i="1" s="1"/>
  <c r="DI482" i="1" s="1"/>
  <c r="FF482" i="1"/>
  <c r="FG482" i="1"/>
  <c r="FH482" i="1"/>
  <c r="FI482" i="1"/>
  <c r="FJ482" i="1"/>
  <c r="FK482" i="1"/>
  <c r="FL482" i="1"/>
  <c r="FM482" i="1"/>
  <c r="FN482" i="1"/>
  <c r="FO482" i="1"/>
  <c r="FP482" i="1"/>
  <c r="FQ482" i="1"/>
  <c r="FR482" i="1"/>
  <c r="FS482" i="1"/>
  <c r="FT482" i="1"/>
  <c r="FU482" i="1"/>
  <c r="FV482" i="1"/>
  <c r="FW482" i="1"/>
  <c r="FX482" i="1"/>
  <c r="FY482" i="1"/>
  <c r="FZ482" i="1"/>
  <c r="GA482" i="1"/>
  <c r="GB482" i="1"/>
  <c r="GC482" i="1"/>
  <c r="GD482" i="1"/>
  <c r="GE482" i="1"/>
  <c r="GF482" i="1"/>
  <c r="GG482" i="1"/>
  <c r="GH482" i="1"/>
  <c r="GI482" i="1"/>
  <c r="GJ482" i="1"/>
  <c r="GK482" i="1"/>
  <c r="BG401" i="1"/>
  <c r="AX401" i="1"/>
  <c r="AZ401" i="1"/>
  <c r="BA401" i="1"/>
  <c r="BB401" i="1"/>
  <c r="BC401" i="1"/>
  <c r="BD401" i="1"/>
  <c r="BI401" i="1"/>
  <c r="BJ401" i="1"/>
  <c r="BK401" i="1"/>
  <c r="BL401" i="1"/>
  <c r="BN401" i="1"/>
  <c r="BO401" i="1"/>
  <c r="BP401" i="1"/>
  <c r="BQ401" i="1"/>
  <c r="BR401" i="1"/>
  <c r="EX401" i="1" s="1"/>
  <c r="BS401" i="1"/>
  <c r="EY401" i="1" s="1"/>
  <c r="BT401" i="1"/>
  <c r="EZ401" i="1" s="1"/>
  <c r="BU401" i="1"/>
  <c r="FA401" i="1" s="1"/>
  <c r="BV401" i="1"/>
  <c r="FB401" i="1" s="1"/>
  <c r="BW401" i="1"/>
  <c r="FC401" i="1" s="1"/>
  <c r="BX401" i="1"/>
  <c r="FD401" i="1" s="1"/>
  <c r="BY401" i="1"/>
  <c r="FE401" i="1" s="1"/>
  <c r="DG401" i="1"/>
  <c r="DH401" i="1" s="1"/>
  <c r="FF401" i="1"/>
  <c r="FG401" i="1"/>
  <c r="FH401" i="1"/>
  <c r="FI401" i="1"/>
  <c r="FJ401" i="1"/>
  <c r="FK401" i="1"/>
  <c r="FL401" i="1"/>
  <c r="FM401" i="1"/>
  <c r="FN401" i="1"/>
  <c r="FO401" i="1"/>
  <c r="FP401" i="1"/>
  <c r="FQ401" i="1"/>
  <c r="FR401" i="1"/>
  <c r="FS401" i="1"/>
  <c r="FT401" i="1"/>
  <c r="FU401" i="1"/>
  <c r="FV401" i="1"/>
  <c r="FW401" i="1"/>
  <c r="FX401" i="1"/>
  <c r="FY401" i="1"/>
  <c r="FZ401" i="1"/>
  <c r="GA401" i="1"/>
  <c r="GB401" i="1"/>
  <c r="GC401" i="1"/>
  <c r="GD401" i="1"/>
  <c r="GE401" i="1"/>
  <c r="GF401" i="1"/>
  <c r="GG401" i="1"/>
  <c r="GH401" i="1"/>
  <c r="GI401" i="1"/>
  <c r="GJ401" i="1"/>
  <c r="GK401" i="1"/>
  <c r="BF322" i="1"/>
  <c r="AX322" i="1"/>
  <c r="AZ322" i="1"/>
  <c r="BA322" i="1"/>
  <c r="BB322" i="1"/>
  <c r="BC322" i="1"/>
  <c r="BD322" i="1"/>
  <c r="BI322" i="1"/>
  <c r="BJ322" i="1"/>
  <c r="BK322" i="1"/>
  <c r="BL322" i="1"/>
  <c r="BN322" i="1"/>
  <c r="BO322" i="1"/>
  <c r="BP322" i="1"/>
  <c r="BQ322" i="1"/>
  <c r="BR322" i="1"/>
  <c r="EX322" i="1" s="1"/>
  <c r="BS322" i="1"/>
  <c r="EY322" i="1" s="1"/>
  <c r="BT322" i="1"/>
  <c r="EZ322" i="1" s="1"/>
  <c r="BU322" i="1"/>
  <c r="FA322" i="1" s="1"/>
  <c r="BV322" i="1"/>
  <c r="FB322" i="1" s="1"/>
  <c r="BW322" i="1"/>
  <c r="FC322" i="1" s="1"/>
  <c r="BX322" i="1"/>
  <c r="FD322" i="1" s="1"/>
  <c r="BY322" i="1"/>
  <c r="FE322" i="1" s="1"/>
  <c r="DG322" i="1"/>
  <c r="DH322" i="1" s="1"/>
  <c r="FF322" i="1"/>
  <c r="FG322" i="1"/>
  <c r="FH322" i="1"/>
  <c r="FI322" i="1"/>
  <c r="FJ322" i="1"/>
  <c r="FK322" i="1"/>
  <c r="FL322" i="1"/>
  <c r="FM322" i="1"/>
  <c r="FN322" i="1"/>
  <c r="FO322" i="1"/>
  <c r="FP322" i="1"/>
  <c r="FQ322" i="1"/>
  <c r="FR322" i="1"/>
  <c r="FS322" i="1"/>
  <c r="FT322" i="1"/>
  <c r="FU322" i="1"/>
  <c r="FV322" i="1"/>
  <c r="FW322" i="1"/>
  <c r="FX322" i="1"/>
  <c r="FY322" i="1"/>
  <c r="FZ322" i="1"/>
  <c r="GA322" i="1"/>
  <c r="GB322" i="1"/>
  <c r="GC322" i="1"/>
  <c r="GD322" i="1"/>
  <c r="GE322" i="1"/>
  <c r="GF322" i="1"/>
  <c r="GG322" i="1"/>
  <c r="GH322" i="1"/>
  <c r="GI322" i="1"/>
  <c r="GJ322" i="1"/>
  <c r="GK322" i="1"/>
  <c r="BG365" i="1"/>
  <c r="AX365" i="1"/>
  <c r="AZ365" i="1"/>
  <c r="BA365" i="1"/>
  <c r="BB365" i="1"/>
  <c r="BC365" i="1"/>
  <c r="BD365" i="1"/>
  <c r="BI365" i="1"/>
  <c r="BJ365" i="1"/>
  <c r="BK365" i="1"/>
  <c r="BL365" i="1"/>
  <c r="BN365" i="1"/>
  <c r="BO365" i="1"/>
  <c r="BP365" i="1"/>
  <c r="BQ365" i="1"/>
  <c r="BR365" i="1"/>
  <c r="EX365" i="1" s="1"/>
  <c r="BS365" i="1"/>
  <c r="EY365" i="1" s="1"/>
  <c r="BT365" i="1"/>
  <c r="EZ365" i="1" s="1"/>
  <c r="BU365" i="1"/>
  <c r="FA365" i="1" s="1"/>
  <c r="BV365" i="1"/>
  <c r="FB365" i="1" s="1"/>
  <c r="BW365" i="1"/>
  <c r="FC365" i="1" s="1"/>
  <c r="BX365" i="1"/>
  <c r="FD365" i="1" s="1"/>
  <c r="BY365" i="1"/>
  <c r="FE365" i="1" s="1"/>
  <c r="DG365" i="1"/>
  <c r="FF365" i="1"/>
  <c r="FG365" i="1"/>
  <c r="FH365" i="1"/>
  <c r="FI365" i="1"/>
  <c r="FJ365" i="1"/>
  <c r="FK365" i="1"/>
  <c r="FL365" i="1"/>
  <c r="FM365" i="1"/>
  <c r="FN365" i="1"/>
  <c r="FO365" i="1"/>
  <c r="FP365" i="1"/>
  <c r="FQ365" i="1"/>
  <c r="FR365" i="1"/>
  <c r="FS365" i="1"/>
  <c r="FT365" i="1"/>
  <c r="FU365" i="1"/>
  <c r="FV365" i="1"/>
  <c r="FW365" i="1"/>
  <c r="FX365" i="1"/>
  <c r="FY365" i="1"/>
  <c r="FZ365" i="1"/>
  <c r="GA365" i="1"/>
  <c r="GB365" i="1"/>
  <c r="GC365" i="1"/>
  <c r="GD365" i="1"/>
  <c r="GE365" i="1"/>
  <c r="GF365" i="1"/>
  <c r="GG365" i="1"/>
  <c r="GH365" i="1"/>
  <c r="GI365" i="1"/>
  <c r="GJ365" i="1"/>
  <c r="GK365" i="1"/>
  <c r="BF366" i="1"/>
  <c r="AX366" i="1"/>
  <c r="AZ366" i="1"/>
  <c r="BA366" i="1"/>
  <c r="BB366" i="1"/>
  <c r="BC366" i="1"/>
  <c r="BD366" i="1"/>
  <c r="BI366" i="1"/>
  <c r="BJ366" i="1"/>
  <c r="BK366" i="1"/>
  <c r="BL366" i="1"/>
  <c r="BN366" i="1"/>
  <c r="BO366" i="1"/>
  <c r="BP366" i="1"/>
  <c r="BQ366" i="1"/>
  <c r="BR366" i="1"/>
  <c r="EX366" i="1" s="1"/>
  <c r="BS366" i="1"/>
  <c r="EY366" i="1" s="1"/>
  <c r="BT366" i="1"/>
  <c r="EZ366" i="1" s="1"/>
  <c r="BU366" i="1"/>
  <c r="FA366" i="1" s="1"/>
  <c r="BV366" i="1"/>
  <c r="FB366" i="1" s="1"/>
  <c r="BW366" i="1"/>
  <c r="FC366" i="1" s="1"/>
  <c r="BX366" i="1"/>
  <c r="FD366" i="1" s="1"/>
  <c r="BY366" i="1"/>
  <c r="FE366" i="1" s="1"/>
  <c r="DG366" i="1"/>
  <c r="FF366" i="1"/>
  <c r="FG366" i="1"/>
  <c r="FH366" i="1"/>
  <c r="FI366" i="1"/>
  <c r="FJ366" i="1"/>
  <c r="FK366" i="1"/>
  <c r="FL366" i="1"/>
  <c r="FM366" i="1"/>
  <c r="FN366" i="1"/>
  <c r="FO366" i="1"/>
  <c r="FP366" i="1"/>
  <c r="FQ366" i="1"/>
  <c r="FR366" i="1"/>
  <c r="FS366" i="1"/>
  <c r="FT366" i="1"/>
  <c r="FU366" i="1"/>
  <c r="FV366" i="1"/>
  <c r="FW366" i="1"/>
  <c r="FX366" i="1"/>
  <c r="FY366" i="1"/>
  <c r="FZ366" i="1"/>
  <c r="GA366" i="1"/>
  <c r="GB366" i="1"/>
  <c r="GC366" i="1"/>
  <c r="GD366" i="1"/>
  <c r="GE366" i="1"/>
  <c r="GF366" i="1"/>
  <c r="GG366" i="1"/>
  <c r="GH366" i="1"/>
  <c r="GI366" i="1"/>
  <c r="GJ366" i="1"/>
  <c r="GK366" i="1"/>
  <c r="BG345" i="1"/>
  <c r="AX345" i="1"/>
  <c r="AZ345" i="1"/>
  <c r="BA345" i="1"/>
  <c r="BB345" i="1"/>
  <c r="BC345" i="1"/>
  <c r="BD345" i="1"/>
  <c r="BI345" i="1"/>
  <c r="BJ345" i="1"/>
  <c r="BK345" i="1"/>
  <c r="BL345" i="1"/>
  <c r="BN345" i="1"/>
  <c r="BO345" i="1"/>
  <c r="BP345" i="1"/>
  <c r="BQ345" i="1"/>
  <c r="BR345" i="1"/>
  <c r="EX345" i="1" s="1"/>
  <c r="BS345" i="1"/>
  <c r="EY345" i="1" s="1"/>
  <c r="BT345" i="1"/>
  <c r="EZ345" i="1" s="1"/>
  <c r="BU345" i="1"/>
  <c r="FA345" i="1" s="1"/>
  <c r="BV345" i="1"/>
  <c r="FB345" i="1" s="1"/>
  <c r="BW345" i="1"/>
  <c r="FC345" i="1" s="1"/>
  <c r="BX345" i="1"/>
  <c r="FD345" i="1" s="1"/>
  <c r="BY345" i="1"/>
  <c r="FE345" i="1" s="1"/>
  <c r="DG345" i="1"/>
  <c r="FF345" i="1"/>
  <c r="FG345" i="1"/>
  <c r="FH345" i="1"/>
  <c r="FI345" i="1"/>
  <c r="FJ345" i="1"/>
  <c r="FK345" i="1"/>
  <c r="FL345" i="1"/>
  <c r="FM345" i="1"/>
  <c r="FN345" i="1"/>
  <c r="FO345" i="1"/>
  <c r="FP345" i="1"/>
  <c r="FQ345" i="1"/>
  <c r="FR345" i="1"/>
  <c r="FS345" i="1"/>
  <c r="FT345" i="1"/>
  <c r="FU345" i="1"/>
  <c r="FV345" i="1"/>
  <c r="FW345" i="1"/>
  <c r="FX345" i="1"/>
  <c r="FY345" i="1"/>
  <c r="FZ345" i="1"/>
  <c r="GA345" i="1"/>
  <c r="GB345" i="1"/>
  <c r="GC345" i="1"/>
  <c r="GD345" i="1"/>
  <c r="GE345" i="1"/>
  <c r="GF345" i="1"/>
  <c r="GG345" i="1"/>
  <c r="GH345" i="1"/>
  <c r="GI345" i="1"/>
  <c r="GJ345" i="1"/>
  <c r="GK345" i="1"/>
  <c r="AX315" i="1"/>
  <c r="AZ315" i="1"/>
  <c r="BA315" i="1"/>
  <c r="BB315" i="1"/>
  <c r="BC315" i="1"/>
  <c r="BD315" i="1"/>
  <c r="BI315" i="1"/>
  <c r="BJ315" i="1"/>
  <c r="BK315" i="1"/>
  <c r="BL315" i="1"/>
  <c r="BN315" i="1"/>
  <c r="BO315" i="1"/>
  <c r="BP315" i="1"/>
  <c r="BQ315" i="1"/>
  <c r="BR315" i="1"/>
  <c r="EX315" i="1" s="1"/>
  <c r="BS315" i="1"/>
  <c r="EY315" i="1" s="1"/>
  <c r="BT315" i="1"/>
  <c r="EZ315" i="1" s="1"/>
  <c r="BU315" i="1"/>
  <c r="FA315" i="1" s="1"/>
  <c r="BV315" i="1"/>
  <c r="FB315" i="1" s="1"/>
  <c r="BW315" i="1"/>
  <c r="FC315" i="1" s="1"/>
  <c r="BX315" i="1"/>
  <c r="FD315" i="1" s="1"/>
  <c r="BY315" i="1"/>
  <c r="FE315" i="1" s="1"/>
  <c r="DG315" i="1"/>
  <c r="DH315" i="1" s="1"/>
  <c r="DI315" i="1" s="1"/>
  <c r="GL315" i="1" s="1"/>
  <c r="FF315" i="1"/>
  <c r="FG315" i="1"/>
  <c r="FH315" i="1"/>
  <c r="FI315" i="1"/>
  <c r="FJ315" i="1"/>
  <c r="FK315" i="1"/>
  <c r="FL315" i="1"/>
  <c r="FM315" i="1"/>
  <c r="FN315" i="1"/>
  <c r="FO315" i="1"/>
  <c r="FP315" i="1"/>
  <c r="FQ315" i="1"/>
  <c r="FR315" i="1"/>
  <c r="FS315" i="1"/>
  <c r="FT315" i="1"/>
  <c r="FU315" i="1"/>
  <c r="FV315" i="1"/>
  <c r="FW315" i="1"/>
  <c r="FX315" i="1"/>
  <c r="FY315" i="1"/>
  <c r="FZ315" i="1"/>
  <c r="GA315" i="1"/>
  <c r="GB315" i="1"/>
  <c r="GC315" i="1"/>
  <c r="GD315" i="1"/>
  <c r="GE315" i="1"/>
  <c r="GF315" i="1"/>
  <c r="GG315" i="1"/>
  <c r="GH315" i="1"/>
  <c r="GI315" i="1"/>
  <c r="GJ315" i="1"/>
  <c r="GK315" i="1"/>
  <c r="BF376" i="1"/>
  <c r="AX376" i="1"/>
  <c r="AZ376" i="1"/>
  <c r="BA376" i="1"/>
  <c r="BB376" i="1"/>
  <c r="BC376" i="1"/>
  <c r="BD376" i="1"/>
  <c r="BI376" i="1"/>
  <c r="BJ376" i="1"/>
  <c r="BK376" i="1"/>
  <c r="BL376" i="1"/>
  <c r="BN376" i="1"/>
  <c r="BO376" i="1"/>
  <c r="BP376" i="1"/>
  <c r="BQ376" i="1"/>
  <c r="BR376" i="1"/>
  <c r="EX376" i="1" s="1"/>
  <c r="BS376" i="1"/>
  <c r="EY376" i="1" s="1"/>
  <c r="BT376" i="1"/>
  <c r="EZ376" i="1" s="1"/>
  <c r="BU376" i="1"/>
  <c r="FA376" i="1" s="1"/>
  <c r="BV376" i="1"/>
  <c r="FB376" i="1" s="1"/>
  <c r="BW376" i="1"/>
  <c r="FC376" i="1" s="1"/>
  <c r="BX376" i="1"/>
  <c r="FD376" i="1" s="1"/>
  <c r="BY376" i="1"/>
  <c r="FE376" i="1" s="1"/>
  <c r="DG376" i="1"/>
  <c r="DH376" i="1" s="1"/>
  <c r="FF376" i="1"/>
  <c r="FG376" i="1"/>
  <c r="FH376" i="1"/>
  <c r="FI376" i="1"/>
  <c r="FJ376" i="1"/>
  <c r="FK376" i="1"/>
  <c r="FL376" i="1"/>
  <c r="FM376" i="1"/>
  <c r="FN376" i="1"/>
  <c r="FO376" i="1"/>
  <c r="FP376" i="1"/>
  <c r="FQ376" i="1"/>
  <c r="FR376" i="1"/>
  <c r="FS376" i="1"/>
  <c r="FT376" i="1"/>
  <c r="FU376" i="1"/>
  <c r="FV376" i="1"/>
  <c r="FW376" i="1"/>
  <c r="FX376" i="1"/>
  <c r="FY376" i="1"/>
  <c r="FZ376" i="1"/>
  <c r="GA376" i="1"/>
  <c r="GB376" i="1"/>
  <c r="GC376" i="1"/>
  <c r="GD376" i="1"/>
  <c r="GE376" i="1"/>
  <c r="GF376" i="1"/>
  <c r="GG376" i="1"/>
  <c r="GH376" i="1"/>
  <c r="GI376" i="1"/>
  <c r="GJ376" i="1"/>
  <c r="GK376" i="1"/>
  <c r="BF178" i="1"/>
  <c r="AX178" i="1"/>
  <c r="AZ178" i="1"/>
  <c r="BA178" i="1"/>
  <c r="BB178" i="1"/>
  <c r="BC178" i="1"/>
  <c r="BD178" i="1"/>
  <c r="BI178" i="1"/>
  <c r="BJ178" i="1"/>
  <c r="BK178" i="1"/>
  <c r="BL178" i="1"/>
  <c r="BN178" i="1"/>
  <c r="BO178" i="1"/>
  <c r="BP178" i="1"/>
  <c r="BQ178" i="1"/>
  <c r="BR178" i="1"/>
  <c r="EX178" i="1" s="1"/>
  <c r="BS178" i="1"/>
  <c r="EY178" i="1" s="1"/>
  <c r="BT178" i="1"/>
  <c r="EZ178" i="1" s="1"/>
  <c r="BU178" i="1"/>
  <c r="FA178" i="1" s="1"/>
  <c r="BV178" i="1"/>
  <c r="FB178" i="1" s="1"/>
  <c r="BW178" i="1"/>
  <c r="FC178" i="1" s="1"/>
  <c r="BX178" i="1"/>
  <c r="FD178" i="1" s="1"/>
  <c r="BY178" i="1"/>
  <c r="FE178" i="1" s="1"/>
  <c r="DG178" i="1"/>
  <c r="FF178" i="1"/>
  <c r="FG178" i="1"/>
  <c r="FH178" i="1"/>
  <c r="FI178" i="1"/>
  <c r="FJ178" i="1"/>
  <c r="FK178" i="1"/>
  <c r="FL178" i="1"/>
  <c r="FM178" i="1"/>
  <c r="FN178" i="1"/>
  <c r="FO178" i="1"/>
  <c r="FP178" i="1"/>
  <c r="FQ178" i="1"/>
  <c r="FR178" i="1"/>
  <c r="FS178" i="1"/>
  <c r="FT178" i="1"/>
  <c r="FU178" i="1"/>
  <c r="FV178" i="1"/>
  <c r="FW178" i="1"/>
  <c r="FX178" i="1"/>
  <c r="FY178" i="1"/>
  <c r="FZ178" i="1"/>
  <c r="GA178" i="1"/>
  <c r="GB178" i="1"/>
  <c r="GC178" i="1"/>
  <c r="GD178" i="1"/>
  <c r="GE178" i="1"/>
  <c r="GF178" i="1"/>
  <c r="GG178" i="1"/>
  <c r="GH178" i="1"/>
  <c r="GI178" i="1"/>
  <c r="GJ178" i="1"/>
  <c r="GK178" i="1"/>
  <c r="BG216" i="1"/>
  <c r="AX216" i="1"/>
  <c r="AZ216" i="1"/>
  <c r="BA216" i="1"/>
  <c r="BB216" i="1"/>
  <c r="BC216" i="1"/>
  <c r="BD216" i="1"/>
  <c r="BI216" i="1"/>
  <c r="BJ216" i="1"/>
  <c r="BK216" i="1"/>
  <c r="BL216" i="1"/>
  <c r="BN216" i="1"/>
  <c r="BO216" i="1"/>
  <c r="BP216" i="1"/>
  <c r="BQ216" i="1"/>
  <c r="BR216" i="1"/>
  <c r="EX216" i="1" s="1"/>
  <c r="BS216" i="1"/>
  <c r="EY216" i="1" s="1"/>
  <c r="BT216" i="1"/>
  <c r="EZ216" i="1" s="1"/>
  <c r="BU216" i="1"/>
  <c r="FA216" i="1" s="1"/>
  <c r="BV216" i="1"/>
  <c r="FB216" i="1" s="1"/>
  <c r="BW216" i="1"/>
  <c r="FC216" i="1" s="1"/>
  <c r="BX216" i="1"/>
  <c r="FD216" i="1" s="1"/>
  <c r="BY216" i="1"/>
  <c r="FE216" i="1" s="1"/>
  <c r="DG216" i="1"/>
  <c r="FF216" i="1"/>
  <c r="FG216" i="1"/>
  <c r="FH216" i="1"/>
  <c r="FI216" i="1"/>
  <c r="FJ216" i="1"/>
  <c r="FK216" i="1"/>
  <c r="FL216" i="1"/>
  <c r="FM216" i="1"/>
  <c r="FN216" i="1"/>
  <c r="FO216" i="1"/>
  <c r="FP216" i="1"/>
  <c r="FQ216" i="1"/>
  <c r="FR216" i="1"/>
  <c r="FS216" i="1"/>
  <c r="FT216" i="1"/>
  <c r="FU216" i="1"/>
  <c r="FV216" i="1"/>
  <c r="FW216" i="1"/>
  <c r="FX216" i="1"/>
  <c r="FY216" i="1"/>
  <c r="FZ216" i="1"/>
  <c r="GA216" i="1"/>
  <c r="GB216" i="1"/>
  <c r="GC216" i="1"/>
  <c r="GD216" i="1"/>
  <c r="GE216" i="1"/>
  <c r="GF216" i="1"/>
  <c r="GG216" i="1"/>
  <c r="GH216" i="1"/>
  <c r="GI216" i="1"/>
  <c r="GJ216" i="1"/>
  <c r="GK216" i="1"/>
  <c r="BG471" i="1"/>
  <c r="AX471" i="1"/>
  <c r="AZ471" i="1"/>
  <c r="BA471" i="1"/>
  <c r="BB471" i="1"/>
  <c r="BC471" i="1"/>
  <c r="BD471" i="1"/>
  <c r="BI471" i="1"/>
  <c r="BJ471" i="1"/>
  <c r="BK471" i="1"/>
  <c r="BL471" i="1"/>
  <c r="BN471" i="1"/>
  <c r="BO471" i="1"/>
  <c r="BP471" i="1"/>
  <c r="BQ471" i="1"/>
  <c r="BR471" i="1"/>
  <c r="EX471" i="1" s="1"/>
  <c r="BS471" i="1"/>
  <c r="EY471" i="1" s="1"/>
  <c r="BT471" i="1"/>
  <c r="EZ471" i="1" s="1"/>
  <c r="BU471" i="1"/>
  <c r="FA471" i="1" s="1"/>
  <c r="BV471" i="1"/>
  <c r="FB471" i="1" s="1"/>
  <c r="BW471" i="1"/>
  <c r="FC471" i="1" s="1"/>
  <c r="BX471" i="1"/>
  <c r="FD471" i="1" s="1"/>
  <c r="BY471" i="1"/>
  <c r="FE471" i="1" s="1"/>
  <c r="DG471" i="1"/>
  <c r="DH471" i="1" s="1"/>
  <c r="DI471" i="1" s="1"/>
  <c r="FF471" i="1"/>
  <c r="FG471" i="1"/>
  <c r="FH471" i="1"/>
  <c r="FI471" i="1"/>
  <c r="FJ471" i="1"/>
  <c r="FK471" i="1"/>
  <c r="FL471" i="1"/>
  <c r="FM471" i="1"/>
  <c r="FN471" i="1"/>
  <c r="FO471" i="1"/>
  <c r="FP471" i="1"/>
  <c r="FQ471" i="1"/>
  <c r="FR471" i="1"/>
  <c r="FS471" i="1"/>
  <c r="FT471" i="1"/>
  <c r="FU471" i="1"/>
  <c r="FV471" i="1"/>
  <c r="FW471" i="1"/>
  <c r="FX471" i="1"/>
  <c r="FY471" i="1"/>
  <c r="FZ471" i="1"/>
  <c r="GA471" i="1"/>
  <c r="GB471" i="1"/>
  <c r="GC471" i="1"/>
  <c r="GD471" i="1"/>
  <c r="GE471" i="1"/>
  <c r="GF471" i="1"/>
  <c r="GG471" i="1"/>
  <c r="GH471" i="1"/>
  <c r="GI471" i="1"/>
  <c r="GJ471" i="1"/>
  <c r="GK471" i="1"/>
  <c r="BF485" i="1"/>
  <c r="AX485" i="1"/>
  <c r="AZ485" i="1"/>
  <c r="BA485" i="1"/>
  <c r="BB485" i="1"/>
  <c r="BC485" i="1"/>
  <c r="BD485" i="1"/>
  <c r="BI485" i="1"/>
  <c r="BJ485" i="1"/>
  <c r="BK485" i="1"/>
  <c r="BL485" i="1"/>
  <c r="BN485" i="1"/>
  <c r="BO485" i="1"/>
  <c r="BP485" i="1"/>
  <c r="BQ485" i="1"/>
  <c r="BR485" i="1"/>
  <c r="EX485" i="1" s="1"/>
  <c r="BS485" i="1"/>
  <c r="EY485" i="1" s="1"/>
  <c r="BT485" i="1"/>
  <c r="EZ485" i="1" s="1"/>
  <c r="BU485" i="1"/>
  <c r="FA485" i="1" s="1"/>
  <c r="BV485" i="1"/>
  <c r="FB485" i="1" s="1"/>
  <c r="BW485" i="1"/>
  <c r="FC485" i="1" s="1"/>
  <c r="BX485" i="1"/>
  <c r="FD485" i="1" s="1"/>
  <c r="BY485" i="1"/>
  <c r="FE485" i="1" s="1"/>
  <c r="DG485" i="1"/>
  <c r="DH485" i="1" s="1"/>
  <c r="FF485" i="1"/>
  <c r="FG485" i="1"/>
  <c r="FH485" i="1"/>
  <c r="FI485" i="1"/>
  <c r="FJ485" i="1"/>
  <c r="FK485" i="1"/>
  <c r="FL485" i="1"/>
  <c r="FM485" i="1"/>
  <c r="FN485" i="1"/>
  <c r="FO485" i="1"/>
  <c r="FP485" i="1"/>
  <c r="FQ485" i="1"/>
  <c r="FR485" i="1"/>
  <c r="FS485" i="1"/>
  <c r="FT485" i="1"/>
  <c r="FU485" i="1"/>
  <c r="FV485" i="1"/>
  <c r="FW485" i="1"/>
  <c r="FX485" i="1"/>
  <c r="FY485" i="1"/>
  <c r="FZ485" i="1"/>
  <c r="GA485" i="1"/>
  <c r="GB485" i="1"/>
  <c r="GC485" i="1"/>
  <c r="GD485" i="1"/>
  <c r="GE485" i="1"/>
  <c r="GF485" i="1"/>
  <c r="GG485" i="1"/>
  <c r="GH485" i="1"/>
  <c r="GI485" i="1"/>
  <c r="GJ485" i="1"/>
  <c r="GK485" i="1"/>
  <c r="BF113" i="1"/>
  <c r="AX113" i="1"/>
  <c r="AZ113" i="1"/>
  <c r="BA113" i="1"/>
  <c r="BB113" i="1"/>
  <c r="BC113" i="1"/>
  <c r="BD113" i="1"/>
  <c r="BI113" i="1"/>
  <c r="BJ113" i="1"/>
  <c r="BK113" i="1"/>
  <c r="BL113" i="1"/>
  <c r="BN113" i="1"/>
  <c r="BO113" i="1"/>
  <c r="BP113" i="1"/>
  <c r="BQ113" i="1"/>
  <c r="BR113" i="1"/>
  <c r="EX113" i="1" s="1"/>
  <c r="BS113" i="1"/>
  <c r="EY113" i="1" s="1"/>
  <c r="BT113" i="1"/>
  <c r="EZ113" i="1" s="1"/>
  <c r="BU113" i="1"/>
  <c r="FA113" i="1" s="1"/>
  <c r="BV113" i="1"/>
  <c r="FB113" i="1" s="1"/>
  <c r="BW113" i="1"/>
  <c r="FC113" i="1" s="1"/>
  <c r="BX113" i="1"/>
  <c r="FD113" i="1" s="1"/>
  <c r="BY113" i="1"/>
  <c r="FE113" i="1" s="1"/>
  <c r="DG113" i="1"/>
  <c r="DH113" i="1" s="1"/>
  <c r="FF113" i="1"/>
  <c r="FG113" i="1"/>
  <c r="FH113" i="1"/>
  <c r="FI113" i="1"/>
  <c r="FJ113" i="1"/>
  <c r="FK113" i="1"/>
  <c r="FL113" i="1"/>
  <c r="FM113" i="1"/>
  <c r="FN113" i="1"/>
  <c r="FO113" i="1"/>
  <c r="FP113" i="1"/>
  <c r="FQ113" i="1"/>
  <c r="FR113" i="1"/>
  <c r="FS113" i="1"/>
  <c r="FT113" i="1"/>
  <c r="FU113" i="1"/>
  <c r="FV113" i="1"/>
  <c r="FW113" i="1"/>
  <c r="FX113" i="1"/>
  <c r="FY113" i="1"/>
  <c r="FZ113" i="1"/>
  <c r="GA113" i="1"/>
  <c r="GB113" i="1"/>
  <c r="GC113" i="1"/>
  <c r="GD113" i="1"/>
  <c r="GE113" i="1"/>
  <c r="GF113" i="1"/>
  <c r="GG113" i="1"/>
  <c r="GH113" i="1"/>
  <c r="GI113" i="1"/>
  <c r="GJ113" i="1"/>
  <c r="GK113" i="1"/>
  <c r="BG385" i="1"/>
  <c r="AX385" i="1"/>
  <c r="AZ385" i="1"/>
  <c r="BA385" i="1"/>
  <c r="BB385" i="1"/>
  <c r="BC385" i="1"/>
  <c r="BD385" i="1"/>
  <c r="BI385" i="1"/>
  <c r="BJ385" i="1"/>
  <c r="BK385" i="1"/>
  <c r="BL385" i="1"/>
  <c r="BN385" i="1"/>
  <c r="BO385" i="1"/>
  <c r="BP385" i="1"/>
  <c r="BQ385" i="1"/>
  <c r="BR385" i="1"/>
  <c r="EX385" i="1" s="1"/>
  <c r="BS385" i="1"/>
  <c r="EY385" i="1" s="1"/>
  <c r="BT385" i="1"/>
  <c r="EZ385" i="1" s="1"/>
  <c r="BU385" i="1"/>
  <c r="FA385" i="1" s="1"/>
  <c r="BV385" i="1"/>
  <c r="FB385" i="1" s="1"/>
  <c r="BW385" i="1"/>
  <c r="FC385" i="1" s="1"/>
  <c r="BX385" i="1"/>
  <c r="FD385" i="1" s="1"/>
  <c r="BY385" i="1"/>
  <c r="FE385" i="1" s="1"/>
  <c r="DG385" i="1"/>
  <c r="FF385" i="1"/>
  <c r="FG385" i="1"/>
  <c r="FH385" i="1"/>
  <c r="FI385" i="1"/>
  <c r="FJ385" i="1"/>
  <c r="FK385" i="1"/>
  <c r="FL385" i="1"/>
  <c r="FM385" i="1"/>
  <c r="FN385" i="1"/>
  <c r="FO385" i="1"/>
  <c r="FP385" i="1"/>
  <c r="FQ385" i="1"/>
  <c r="FR385" i="1"/>
  <c r="FS385" i="1"/>
  <c r="FT385" i="1"/>
  <c r="FU385" i="1"/>
  <c r="FV385" i="1"/>
  <c r="FW385" i="1"/>
  <c r="FX385" i="1"/>
  <c r="FY385" i="1"/>
  <c r="FZ385" i="1"/>
  <c r="GA385" i="1"/>
  <c r="GB385" i="1"/>
  <c r="GC385" i="1"/>
  <c r="GD385" i="1"/>
  <c r="GE385" i="1"/>
  <c r="GF385" i="1"/>
  <c r="GG385" i="1"/>
  <c r="GH385" i="1"/>
  <c r="GI385" i="1"/>
  <c r="GJ385" i="1"/>
  <c r="GK385" i="1"/>
  <c r="BG295" i="1"/>
  <c r="AX295" i="1"/>
  <c r="AZ295" i="1"/>
  <c r="BA295" i="1"/>
  <c r="BB295" i="1"/>
  <c r="BC295" i="1"/>
  <c r="BD295" i="1"/>
  <c r="BI295" i="1"/>
  <c r="BJ295" i="1"/>
  <c r="BK295" i="1"/>
  <c r="BL295" i="1"/>
  <c r="BN295" i="1"/>
  <c r="BO295" i="1"/>
  <c r="BP295" i="1"/>
  <c r="BQ295" i="1"/>
  <c r="BR295" i="1"/>
  <c r="EX295" i="1" s="1"/>
  <c r="BS295" i="1"/>
  <c r="EY295" i="1" s="1"/>
  <c r="BT295" i="1"/>
  <c r="EZ295" i="1" s="1"/>
  <c r="BU295" i="1"/>
  <c r="FA295" i="1" s="1"/>
  <c r="BV295" i="1"/>
  <c r="FB295" i="1" s="1"/>
  <c r="BW295" i="1"/>
  <c r="FC295" i="1" s="1"/>
  <c r="BX295" i="1"/>
  <c r="FD295" i="1" s="1"/>
  <c r="BY295" i="1"/>
  <c r="FE295" i="1" s="1"/>
  <c r="DG295" i="1"/>
  <c r="DH295" i="1" s="1"/>
  <c r="DI295" i="1" s="1"/>
  <c r="FF295" i="1"/>
  <c r="FG295" i="1"/>
  <c r="FH295" i="1"/>
  <c r="FI295" i="1"/>
  <c r="FJ295" i="1"/>
  <c r="FK295" i="1"/>
  <c r="FL295" i="1"/>
  <c r="FM295" i="1"/>
  <c r="FN295" i="1"/>
  <c r="FO295" i="1"/>
  <c r="FP295" i="1"/>
  <c r="FQ295" i="1"/>
  <c r="FR295" i="1"/>
  <c r="FS295" i="1"/>
  <c r="FT295" i="1"/>
  <c r="FU295" i="1"/>
  <c r="FV295" i="1"/>
  <c r="FW295" i="1"/>
  <c r="FX295" i="1"/>
  <c r="FY295" i="1"/>
  <c r="FZ295" i="1"/>
  <c r="GA295" i="1"/>
  <c r="GB295" i="1"/>
  <c r="GC295" i="1"/>
  <c r="GD295" i="1"/>
  <c r="GE295" i="1"/>
  <c r="GF295" i="1"/>
  <c r="GG295" i="1"/>
  <c r="GH295" i="1"/>
  <c r="GI295" i="1"/>
  <c r="GJ295" i="1"/>
  <c r="GK295" i="1"/>
  <c r="BF389" i="1"/>
  <c r="AX389" i="1"/>
  <c r="AZ389" i="1"/>
  <c r="BA389" i="1"/>
  <c r="BB389" i="1"/>
  <c r="BC389" i="1"/>
  <c r="BD389" i="1"/>
  <c r="BI389" i="1"/>
  <c r="BJ389" i="1"/>
  <c r="BK389" i="1"/>
  <c r="BL389" i="1"/>
  <c r="BN389" i="1"/>
  <c r="BO389" i="1"/>
  <c r="BP389" i="1"/>
  <c r="BQ389" i="1"/>
  <c r="BR389" i="1"/>
  <c r="EX389" i="1" s="1"/>
  <c r="BS389" i="1"/>
  <c r="EY389" i="1" s="1"/>
  <c r="BT389" i="1"/>
  <c r="EZ389" i="1" s="1"/>
  <c r="BU389" i="1"/>
  <c r="FA389" i="1" s="1"/>
  <c r="BV389" i="1"/>
  <c r="FB389" i="1" s="1"/>
  <c r="BW389" i="1"/>
  <c r="FC389" i="1" s="1"/>
  <c r="BX389" i="1"/>
  <c r="FD389" i="1" s="1"/>
  <c r="BY389" i="1"/>
  <c r="FE389" i="1" s="1"/>
  <c r="DG389" i="1"/>
  <c r="DH389" i="1" s="1"/>
  <c r="FF389" i="1"/>
  <c r="FG389" i="1"/>
  <c r="FH389" i="1"/>
  <c r="FI389" i="1"/>
  <c r="FJ389" i="1"/>
  <c r="FK389" i="1"/>
  <c r="FL389" i="1"/>
  <c r="FM389" i="1"/>
  <c r="FN389" i="1"/>
  <c r="FO389" i="1"/>
  <c r="FP389" i="1"/>
  <c r="FQ389" i="1"/>
  <c r="FR389" i="1"/>
  <c r="FS389" i="1"/>
  <c r="FT389" i="1"/>
  <c r="FU389" i="1"/>
  <c r="FV389" i="1"/>
  <c r="FW389" i="1"/>
  <c r="FX389" i="1"/>
  <c r="FY389" i="1"/>
  <c r="FZ389" i="1"/>
  <c r="GA389" i="1"/>
  <c r="GB389" i="1"/>
  <c r="GC389" i="1"/>
  <c r="GD389" i="1"/>
  <c r="GE389" i="1"/>
  <c r="GF389" i="1"/>
  <c r="GG389" i="1"/>
  <c r="GH389" i="1"/>
  <c r="GI389" i="1"/>
  <c r="GJ389" i="1"/>
  <c r="GK389" i="1"/>
  <c r="BF490" i="1"/>
  <c r="AX490" i="1"/>
  <c r="AZ490" i="1"/>
  <c r="BA490" i="1"/>
  <c r="BB490" i="1"/>
  <c r="BC490" i="1"/>
  <c r="BD490" i="1"/>
  <c r="BI490" i="1"/>
  <c r="BJ490" i="1"/>
  <c r="BK490" i="1"/>
  <c r="BL490" i="1"/>
  <c r="BN490" i="1"/>
  <c r="BO490" i="1"/>
  <c r="BP490" i="1"/>
  <c r="BQ490" i="1"/>
  <c r="BR490" i="1"/>
  <c r="EX490" i="1" s="1"/>
  <c r="BS490" i="1"/>
  <c r="EY490" i="1" s="1"/>
  <c r="BT490" i="1"/>
  <c r="EZ490" i="1" s="1"/>
  <c r="BU490" i="1"/>
  <c r="FA490" i="1" s="1"/>
  <c r="BV490" i="1"/>
  <c r="FB490" i="1" s="1"/>
  <c r="BW490" i="1"/>
  <c r="FC490" i="1" s="1"/>
  <c r="BX490" i="1"/>
  <c r="FD490" i="1" s="1"/>
  <c r="BY490" i="1"/>
  <c r="FE490" i="1" s="1"/>
  <c r="DG490" i="1"/>
  <c r="DH490" i="1" s="1"/>
  <c r="FF490" i="1"/>
  <c r="FG490" i="1"/>
  <c r="FH490" i="1"/>
  <c r="FI490" i="1"/>
  <c r="FJ490" i="1"/>
  <c r="FK490" i="1"/>
  <c r="FL490" i="1"/>
  <c r="FM490" i="1"/>
  <c r="FN490" i="1"/>
  <c r="FO490" i="1"/>
  <c r="FP490" i="1"/>
  <c r="FQ490" i="1"/>
  <c r="FR490" i="1"/>
  <c r="FS490" i="1"/>
  <c r="FT490" i="1"/>
  <c r="FU490" i="1"/>
  <c r="FV490" i="1"/>
  <c r="FW490" i="1"/>
  <c r="FX490" i="1"/>
  <c r="FY490" i="1"/>
  <c r="FZ490" i="1"/>
  <c r="GA490" i="1"/>
  <c r="GB490" i="1"/>
  <c r="GC490" i="1"/>
  <c r="GD490" i="1"/>
  <c r="GE490" i="1"/>
  <c r="GF490" i="1"/>
  <c r="GG490" i="1"/>
  <c r="GH490" i="1"/>
  <c r="GI490" i="1"/>
  <c r="GJ490" i="1"/>
  <c r="GK490" i="1"/>
  <c r="BF240" i="1"/>
  <c r="AX240" i="1"/>
  <c r="AZ240" i="1"/>
  <c r="BA240" i="1"/>
  <c r="BB240" i="1"/>
  <c r="BC240" i="1"/>
  <c r="BD240" i="1"/>
  <c r="BI240" i="1"/>
  <c r="BJ240" i="1"/>
  <c r="BK240" i="1"/>
  <c r="BL240" i="1"/>
  <c r="BN240" i="1"/>
  <c r="BO240" i="1"/>
  <c r="BP240" i="1"/>
  <c r="BQ240" i="1"/>
  <c r="BR240" i="1"/>
  <c r="EX240" i="1" s="1"/>
  <c r="BS240" i="1"/>
  <c r="EY240" i="1" s="1"/>
  <c r="BT240" i="1"/>
  <c r="EZ240" i="1" s="1"/>
  <c r="BU240" i="1"/>
  <c r="FA240" i="1" s="1"/>
  <c r="BV240" i="1"/>
  <c r="FB240" i="1" s="1"/>
  <c r="BW240" i="1"/>
  <c r="FC240" i="1" s="1"/>
  <c r="BX240" i="1"/>
  <c r="FD240" i="1" s="1"/>
  <c r="BY240" i="1"/>
  <c r="FE240" i="1" s="1"/>
  <c r="DG240" i="1"/>
  <c r="FF240" i="1"/>
  <c r="FG240" i="1"/>
  <c r="FH240" i="1"/>
  <c r="FI240" i="1"/>
  <c r="FJ240" i="1"/>
  <c r="FK240" i="1"/>
  <c r="FL240" i="1"/>
  <c r="FM240" i="1"/>
  <c r="FN240" i="1"/>
  <c r="FO240" i="1"/>
  <c r="FP240" i="1"/>
  <c r="FQ240" i="1"/>
  <c r="FR240" i="1"/>
  <c r="FS240" i="1"/>
  <c r="FT240" i="1"/>
  <c r="FU240" i="1"/>
  <c r="FV240" i="1"/>
  <c r="FW240" i="1"/>
  <c r="FX240" i="1"/>
  <c r="FY240" i="1"/>
  <c r="FZ240" i="1"/>
  <c r="GA240" i="1"/>
  <c r="GB240" i="1"/>
  <c r="GC240" i="1"/>
  <c r="GD240" i="1"/>
  <c r="GE240" i="1"/>
  <c r="GF240" i="1"/>
  <c r="GG240" i="1"/>
  <c r="GH240" i="1"/>
  <c r="GI240" i="1"/>
  <c r="GJ240" i="1"/>
  <c r="GK240" i="1"/>
  <c r="BG367" i="1"/>
  <c r="AX367" i="1"/>
  <c r="AZ367" i="1"/>
  <c r="BA367" i="1"/>
  <c r="BB367" i="1"/>
  <c r="BC367" i="1"/>
  <c r="BD367" i="1"/>
  <c r="BI367" i="1"/>
  <c r="BJ367" i="1"/>
  <c r="BK367" i="1"/>
  <c r="BL367" i="1"/>
  <c r="BN367" i="1"/>
  <c r="BO367" i="1"/>
  <c r="BP367" i="1"/>
  <c r="BQ367" i="1"/>
  <c r="BR367" i="1"/>
  <c r="EX367" i="1" s="1"/>
  <c r="BS367" i="1"/>
  <c r="EY367" i="1" s="1"/>
  <c r="BT367" i="1"/>
  <c r="EZ367" i="1" s="1"/>
  <c r="BU367" i="1"/>
  <c r="FA367" i="1" s="1"/>
  <c r="BV367" i="1"/>
  <c r="FB367" i="1" s="1"/>
  <c r="BW367" i="1"/>
  <c r="FC367" i="1" s="1"/>
  <c r="BX367" i="1"/>
  <c r="FD367" i="1" s="1"/>
  <c r="BY367" i="1"/>
  <c r="FE367" i="1" s="1"/>
  <c r="DG367" i="1"/>
  <c r="FF367" i="1"/>
  <c r="FG367" i="1"/>
  <c r="FH367" i="1"/>
  <c r="FI367" i="1"/>
  <c r="FJ367" i="1"/>
  <c r="FK367" i="1"/>
  <c r="FL367" i="1"/>
  <c r="FM367" i="1"/>
  <c r="FN367" i="1"/>
  <c r="FO367" i="1"/>
  <c r="FP367" i="1"/>
  <c r="FQ367" i="1"/>
  <c r="FR367" i="1"/>
  <c r="FS367" i="1"/>
  <c r="FT367" i="1"/>
  <c r="FU367" i="1"/>
  <c r="FV367" i="1"/>
  <c r="FW367" i="1"/>
  <c r="FX367" i="1"/>
  <c r="FY367" i="1"/>
  <c r="FZ367" i="1"/>
  <c r="GA367" i="1"/>
  <c r="GB367" i="1"/>
  <c r="GC367" i="1"/>
  <c r="GD367" i="1"/>
  <c r="GE367" i="1"/>
  <c r="GF367" i="1"/>
  <c r="GG367" i="1"/>
  <c r="GH367" i="1"/>
  <c r="GI367" i="1"/>
  <c r="GJ367" i="1"/>
  <c r="GK367" i="1"/>
  <c r="HZ322" i="1" l="1"/>
  <c r="HZ295" i="1"/>
  <c r="HZ153" i="1"/>
  <c r="HZ372" i="1"/>
  <c r="HZ225" i="1"/>
  <c r="HZ347" i="1"/>
  <c r="HZ64" i="1"/>
  <c r="HZ326" i="1"/>
  <c r="HZ487" i="1"/>
  <c r="HZ466" i="1"/>
  <c r="HZ79" i="1"/>
  <c r="HZ358" i="1"/>
  <c r="HZ298" i="1"/>
  <c r="HZ337" i="1"/>
  <c r="HZ385" i="1"/>
  <c r="HZ345" i="1"/>
  <c r="HZ46" i="1"/>
  <c r="HZ396" i="1"/>
  <c r="HZ309" i="1"/>
  <c r="HZ166" i="1"/>
  <c r="HZ390" i="1"/>
  <c r="HZ246" i="1"/>
  <c r="HZ384" i="1"/>
  <c r="HZ374" i="1"/>
  <c r="HZ475" i="1"/>
  <c r="HZ486" i="1"/>
  <c r="HZ286" i="1"/>
  <c r="HZ410" i="1"/>
  <c r="IA180" i="1"/>
  <c r="IB180" i="1" s="1"/>
  <c r="HZ41" i="1"/>
  <c r="HZ113" i="1"/>
  <c r="HZ366" i="1"/>
  <c r="HZ478" i="1"/>
  <c r="HZ256" i="1"/>
  <c r="HZ349" i="1"/>
  <c r="HZ144" i="1"/>
  <c r="HZ324" i="1"/>
  <c r="HZ211" i="1"/>
  <c r="HZ332" i="1"/>
  <c r="HZ403" i="1"/>
  <c r="HZ394" i="1"/>
  <c r="HZ329" i="1"/>
  <c r="HZ413" i="1"/>
  <c r="IA50" i="1"/>
  <c r="IB50" i="1" s="1"/>
  <c r="IA164" i="1"/>
  <c r="IB164" i="1" s="1"/>
  <c r="IA177" i="1"/>
  <c r="IB177" i="1" s="1"/>
  <c r="HZ485" i="1"/>
  <c r="HZ365" i="1"/>
  <c r="HZ483" i="1"/>
  <c r="HZ364" i="1"/>
  <c r="HZ405" i="1"/>
  <c r="HZ214" i="1"/>
  <c r="HZ34" i="1"/>
  <c r="HZ323" i="1"/>
  <c r="HZ193" i="1"/>
  <c r="HZ392" i="1"/>
  <c r="HZ278" i="1"/>
  <c r="HZ468" i="1"/>
  <c r="IA434" i="1"/>
  <c r="IB434" i="1" s="1"/>
  <c r="HZ367" i="1"/>
  <c r="HZ471" i="1"/>
  <c r="HZ476" i="1"/>
  <c r="HZ319" i="1"/>
  <c r="HZ182" i="1"/>
  <c r="HZ201" i="1"/>
  <c r="HZ373" i="1"/>
  <c r="HZ489" i="1"/>
  <c r="HZ370" i="1"/>
  <c r="HZ470" i="1"/>
  <c r="HZ59" i="1"/>
  <c r="HZ136" i="1"/>
  <c r="HZ85" i="1"/>
  <c r="IA454" i="1"/>
  <c r="IB454" i="1" s="1"/>
  <c r="IA449" i="1"/>
  <c r="IB449" i="1" s="1"/>
  <c r="HZ216" i="1"/>
  <c r="HZ369" i="1"/>
  <c r="HZ336" i="1"/>
  <c r="HZ308" i="1"/>
  <c r="HZ187" i="1"/>
  <c r="HZ479" i="1"/>
  <c r="HZ154" i="1"/>
  <c r="HZ467" i="1"/>
  <c r="HZ469" i="1"/>
  <c r="HZ76" i="1"/>
  <c r="HZ325" i="1"/>
  <c r="HZ60" i="1"/>
  <c r="IA9" i="1"/>
  <c r="IB9" i="1" s="1"/>
  <c r="HZ315" i="1"/>
  <c r="HZ474" i="1"/>
  <c r="HZ240" i="1"/>
  <c r="HZ490" i="1"/>
  <c r="HZ178" i="1"/>
  <c r="HZ401" i="1"/>
  <c r="HZ473" i="1"/>
  <c r="HZ196" i="1"/>
  <c r="HZ199" i="1"/>
  <c r="HZ121" i="1"/>
  <c r="HZ236" i="1"/>
  <c r="HZ318" i="1"/>
  <c r="HZ386" i="1"/>
  <c r="HZ480" i="1"/>
  <c r="HZ335" i="1"/>
  <c r="HZ399" i="1"/>
  <c r="HZ360" i="1"/>
  <c r="HZ253" i="1"/>
  <c r="IA107" i="1"/>
  <c r="IB107" i="1" s="1"/>
  <c r="IA197" i="1"/>
  <c r="IB197" i="1" s="1"/>
  <c r="HZ389" i="1"/>
  <c r="HZ376" i="1"/>
  <c r="HZ482" i="1"/>
  <c r="HZ472" i="1"/>
  <c r="HZ275" i="1"/>
  <c r="HZ221" i="1"/>
  <c r="HZ378" i="1"/>
  <c r="HZ39" i="1"/>
  <c r="HZ352" i="1"/>
  <c r="HZ488" i="1"/>
  <c r="HZ481" i="1"/>
  <c r="HZ142" i="1"/>
  <c r="HZ484" i="1"/>
  <c r="HZ23" i="1"/>
  <c r="HZ477" i="1"/>
  <c r="DH486" i="1"/>
  <c r="DI486" i="1" s="1"/>
  <c r="BF64" i="1"/>
  <c r="BE64" i="1" s="1"/>
  <c r="DH405" i="1"/>
  <c r="DI405" i="1" s="1"/>
  <c r="GL405" i="1" s="1"/>
  <c r="BF60" i="1"/>
  <c r="BE60" i="1" s="1"/>
  <c r="BF256" i="1"/>
  <c r="BE256" i="1" s="1"/>
  <c r="BG366" i="1"/>
  <c r="BE366" i="1" s="1"/>
  <c r="BG473" i="1"/>
  <c r="BE473" i="1" s="1"/>
  <c r="BM324" i="1"/>
  <c r="DH85" i="1"/>
  <c r="BG358" i="1"/>
  <c r="BE358" i="1" s="1"/>
  <c r="BG390" i="1"/>
  <c r="BE390" i="1" s="1"/>
  <c r="BM193" i="1"/>
  <c r="BH489" i="1"/>
  <c r="BG483" i="1"/>
  <c r="BE483" i="1" s="1"/>
  <c r="BM405" i="1"/>
  <c r="DH489" i="1"/>
  <c r="DI489" i="1" s="1"/>
  <c r="GL489" i="1" s="1"/>
  <c r="DH483" i="1"/>
  <c r="BG196" i="1"/>
  <c r="BE196" i="1" s="1"/>
  <c r="BG486" i="1"/>
  <c r="BE486" i="1" s="1"/>
  <c r="BM59" i="1"/>
  <c r="BM365" i="1"/>
  <c r="BM469" i="1"/>
  <c r="BM358" i="1"/>
  <c r="BG324" i="1"/>
  <c r="BE324" i="1" s="1"/>
  <c r="BM373" i="1"/>
  <c r="BM366" i="1"/>
  <c r="BM479" i="1"/>
  <c r="BM487" i="1"/>
  <c r="DH325" i="1"/>
  <c r="DI325" i="1" s="1"/>
  <c r="GL325" i="1" s="1"/>
  <c r="BH490" i="1"/>
  <c r="BF345" i="1"/>
  <c r="BE345" i="1" s="1"/>
  <c r="BH214" i="1"/>
  <c r="DH154" i="1"/>
  <c r="DI154" i="1" s="1"/>
  <c r="BG410" i="1"/>
  <c r="BE410" i="1" s="1"/>
  <c r="BG376" i="1"/>
  <c r="BE376" i="1" s="1"/>
  <c r="BF336" i="1"/>
  <c r="BE336" i="1" s="1"/>
  <c r="BM378" i="1"/>
  <c r="BM329" i="1"/>
  <c r="BG360" i="1"/>
  <c r="BE360" i="1" s="1"/>
  <c r="BM468" i="1"/>
  <c r="DH477" i="1"/>
  <c r="DI477" i="1" s="1"/>
  <c r="BM166" i="1"/>
  <c r="BM403" i="1"/>
  <c r="BM256" i="1"/>
  <c r="BH390" i="1"/>
  <c r="BF34" i="1"/>
  <c r="BE34" i="1" s="1"/>
  <c r="BH352" i="1"/>
  <c r="BM466" i="1"/>
  <c r="BG490" i="1"/>
  <c r="BE490" i="1" s="1"/>
  <c r="BM389" i="1"/>
  <c r="BG113" i="1"/>
  <c r="BE113" i="1" s="1"/>
  <c r="BG364" i="1"/>
  <c r="BE364" i="1" s="1"/>
  <c r="BM34" i="1"/>
  <c r="BG352" i="1"/>
  <c r="BE352" i="1" s="1"/>
  <c r="BH488" i="1"/>
  <c r="BF469" i="1"/>
  <c r="BE469" i="1" s="1"/>
  <c r="BM23" i="1"/>
  <c r="BF468" i="1"/>
  <c r="BE468" i="1" s="1"/>
  <c r="BH483" i="1"/>
  <c r="BH479" i="1"/>
  <c r="BH486" i="1"/>
  <c r="DI121" i="1"/>
  <c r="DJ121" i="1" s="1"/>
  <c r="BM485" i="1"/>
  <c r="BH472" i="1"/>
  <c r="BH199" i="1"/>
  <c r="BM221" i="1"/>
  <c r="BH225" i="1"/>
  <c r="BG121" i="1"/>
  <c r="BE121" i="1" s="1"/>
  <c r="BM298" i="1"/>
  <c r="BG403" i="1"/>
  <c r="BE403" i="1" s="1"/>
  <c r="BF399" i="1"/>
  <c r="BE399" i="1" s="1"/>
  <c r="BM484" i="1"/>
  <c r="BM79" i="1"/>
  <c r="BH471" i="1"/>
  <c r="DH144" i="1"/>
  <c r="BH326" i="1"/>
  <c r="BH59" i="1"/>
  <c r="BM337" i="1"/>
  <c r="DH413" i="1"/>
  <c r="DH365" i="1"/>
  <c r="BH369" i="1"/>
  <c r="BM489" i="1"/>
  <c r="BG386" i="1"/>
  <c r="BE386" i="1" s="1"/>
  <c r="BM399" i="1"/>
  <c r="BF466" i="1"/>
  <c r="BE466" i="1" s="1"/>
  <c r="BG136" i="1"/>
  <c r="BE136" i="1" s="1"/>
  <c r="BH79" i="1"/>
  <c r="DH240" i="1"/>
  <c r="BG144" i="1"/>
  <c r="BE144" i="1" s="1"/>
  <c r="BM187" i="1"/>
  <c r="BH378" i="1"/>
  <c r="BM394" i="1"/>
  <c r="BM486" i="1"/>
  <c r="BH484" i="1"/>
  <c r="BM286" i="1"/>
  <c r="BG413" i="1"/>
  <c r="BE413" i="1" s="1"/>
  <c r="BG240" i="1"/>
  <c r="BE240" i="1" s="1"/>
  <c r="BG485" i="1"/>
  <c r="BE485" i="1" s="1"/>
  <c r="BM471" i="1"/>
  <c r="BG178" i="1"/>
  <c r="BE178" i="1" s="1"/>
  <c r="BG308" i="1"/>
  <c r="BE308" i="1" s="1"/>
  <c r="BM199" i="1"/>
  <c r="DH34" i="1"/>
  <c r="BM386" i="1"/>
  <c r="BM480" i="1"/>
  <c r="BM136" i="1"/>
  <c r="DH216" i="1"/>
  <c r="DI216" i="1" s="1"/>
  <c r="DJ216" i="1" s="1"/>
  <c r="GM216" i="1" s="1"/>
  <c r="BH322" i="1"/>
  <c r="DH187" i="1"/>
  <c r="BM64" i="1"/>
  <c r="BH481" i="1"/>
  <c r="DH470" i="1"/>
  <c r="DI470" i="1" s="1"/>
  <c r="BH470" i="1"/>
  <c r="DH335" i="1"/>
  <c r="BG278" i="1"/>
  <c r="BE278" i="1" s="1"/>
  <c r="BM253" i="1"/>
  <c r="DI214" i="1"/>
  <c r="GL214" i="1" s="1"/>
  <c r="DI466" i="1"/>
  <c r="DJ466" i="1" s="1"/>
  <c r="GM466" i="1" s="1"/>
  <c r="BH372" i="1"/>
  <c r="BM336" i="1"/>
  <c r="BM144" i="1"/>
  <c r="BH347" i="1"/>
  <c r="BM211" i="1"/>
  <c r="BM467" i="1"/>
  <c r="BM335" i="1"/>
  <c r="BM142" i="1"/>
  <c r="BH278" i="1"/>
  <c r="DH399" i="1"/>
  <c r="DI399" i="1" s="1"/>
  <c r="BM308" i="1"/>
  <c r="BH367" i="1"/>
  <c r="BF295" i="1"/>
  <c r="BE295" i="1" s="1"/>
  <c r="BH376" i="1"/>
  <c r="DJ315" i="1"/>
  <c r="GM315" i="1" s="1"/>
  <c r="BM319" i="1"/>
  <c r="BH41" i="1"/>
  <c r="BF309" i="1"/>
  <c r="BE309" i="1" s="1"/>
  <c r="BH187" i="1"/>
  <c r="BM390" i="1"/>
  <c r="BM384" i="1"/>
  <c r="DI323" i="1"/>
  <c r="GL323" i="1" s="1"/>
  <c r="BG470" i="1"/>
  <c r="BE470" i="1" s="1"/>
  <c r="BH466" i="1"/>
  <c r="BM477" i="1"/>
  <c r="BH396" i="1"/>
  <c r="BM196" i="1"/>
  <c r="BF182" i="1"/>
  <c r="BE182" i="1" s="1"/>
  <c r="BH401" i="1"/>
  <c r="BF216" i="1"/>
  <c r="BE216" i="1" s="1"/>
  <c r="BM482" i="1"/>
  <c r="BF478" i="1"/>
  <c r="BE478" i="1" s="1"/>
  <c r="BM369" i="1"/>
  <c r="BH473" i="1"/>
  <c r="BG472" i="1"/>
  <c r="BE472" i="1" s="1"/>
  <c r="BH336" i="1"/>
  <c r="BG275" i="1"/>
  <c r="BE275" i="1" s="1"/>
  <c r="BM182" i="1"/>
  <c r="BM225" i="1"/>
  <c r="BH144" i="1"/>
  <c r="BM214" i="1"/>
  <c r="BH318" i="1"/>
  <c r="BG480" i="1"/>
  <c r="BE480" i="1" s="1"/>
  <c r="BG481" i="1"/>
  <c r="BE481" i="1" s="1"/>
  <c r="BM475" i="1"/>
  <c r="BF392" i="1"/>
  <c r="BE392" i="1" s="1"/>
  <c r="BH295" i="1"/>
  <c r="BM46" i="1"/>
  <c r="BM385" i="1"/>
  <c r="BH46" i="1"/>
  <c r="BM483" i="1"/>
  <c r="BM476" i="1"/>
  <c r="BM372" i="1"/>
  <c r="BM396" i="1"/>
  <c r="BH196" i="1"/>
  <c r="BM309" i="1"/>
  <c r="BM349" i="1"/>
  <c r="BG199" i="1"/>
  <c r="BE199" i="1" s="1"/>
  <c r="BM347" i="1"/>
  <c r="BH324" i="1"/>
  <c r="DI39" i="1"/>
  <c r="BH34" i="1"/>
  <c r="BG154" i="1"/>
  <c r="BE154" i="1" s="1"/>
  <c r="BM474" i="1"/>
  <c r="BM278" i="1"/>
  <c r="BG482" i="1"/>
  <c r="BE482" i="1" s="1"/>
  <c r="BH113" i="1"/>
  <c r="BH386" i="1"/>
  <c r="BM488" i="1"/>
  <c r="BM481" i="1"/>
  <c r="BG142" i="1"/>
  <c r="BE142" i="1" s="1"/>
  <c r="BM360" i="1"/>
  <c r="BG85" i="1"/>
  <c r="BE85" i="1" s="1"/>
  <c r="DH60" i="1"/>
  <c r="DI60" i="1" s="1"/>
  <c r="BG253" i="1"/>
  <c r="BE253" i="1" s="1"/>
  <c r="BM240" i="1"/>
  <c r="BM216" i="1"/>
  <c r="BM315" i="1"/>
  <c r="BH153" i="1"/>
  <c r="BM478" i="1"/>
  <c r="BH476" i="1"/>
  <c r="DH246" i="1"/>
  <c r="DH298" i="1"/>
  <c r="DI298" i="1" s="1"/>
  <c r="DJ298" i="1" s="1"/>
  <c r="BM76" i="1"/>
  <c r="BH329" i="1"/>
  <c r="DH286" i="1"/>
  <c r="EW438" i="1"/>
  <c r="HY438" i="1"/>
  <c r="IB438" i="1" s="1"/>
  <c r="DI153" i="1"/>
  <c r="DJ153" i="1" s="1"/>
  <c r="DI319" i="1"/>
  <c r="GL295" i="1"/>
  <c r="DJ295" i="1"/>
  <c r="DK295" i="1" s="1"/>
  <c r="GN295" i="1" s="1"/>
  <c r="DI372" i="1"/>
  <c r="GL372" i="1" s="1"/>
  <c r="DI490" i="1"/>
  <c r="GL490" i="1" s="1"/>
  <c r="DI389" i="1"/>
  <c r="DI376" i="1"/>
  <c r="DJ376" i="1" s="1"/>
  <c r="DI485" i="1"/>
  <c r="DJ471" i="1"/>
  <c r="GL471" i="1"/>
  <c r="BH365" i="1"/>
  <c r="DH373" i="1"/>
  <c r="DI329" i="1"/>
  <c r="BM367" i="1"/>
  <c r="BH240" i="1"/>
  <c r="BH389" i="1"/>
  <c r="BM295" i="1"/>
  <c r="BM113" i="1"/>
  <c r="DH178" i="1"/>
  <c r="BH178" i="1"/>
  <c r="BG153" i="1"/>
  <c r="BE153" i="1" s="1"/>
  <c r="DH196" i="1"/>
  <c r="BG349" i="1"/>
  <c r="BE349" i="1" s="1"/>
  <c r="BH221" i="1"/>
  <c r="BH469" i="1"/>
  <c r="BM325" i="1"/>
  <c r="BF318" i="1"/>
  <c r="BG318" i="1"/>
  <c r="DI484" i="1"/>
  <c r="DJ484" i="1" s="1"/>
  <c r="BM490" i="1"/>
  <c r="BM376" i="1"/>
  <c r="BM345" i="1"/>
  <c r="BF401" i="1"/>
  <c r="BE401" i="1" s="1"/>
  <c r="BH482" i="1"/>
  <c r="BM153" i="1"/>
  <c r="BH478" i="1"/>
  <c r="BF369" i="1"/>
  <c r="BE369" i="1" s="1"/>
  <c r="BM364" i="1"/>
  <c r="BM41" i="1"/>
  <c r="BM121" i="1"/>
  <c r="DH211" i="1"/>
  <c r="BG370" i="1"/>
  <c r="BF370" i="1"/>
  <c r="DH487" i="1"/>
  <c r="DI487" i="1" s="1"/>
  <c r="GL487" i="1" s="1"/>
  <c r="BH410" i="1"/>
  <c r="BG347" i="1"/>
  <c r="BF347" i="1"/>
  <c r="BH370" i="1"/>
  <c r="DH166" i="1"/>
  <c r="BG323" i="1"/>
  <c r="BE323" i="1" s="1"/>
  <c r="BH474" i="1"/>
  <c r="BF367" i="1"/>
  <c r="BE367" i="1" s="1"/>
  <c r="BH485" i="1"/>
  <c r="BF471" i="1"/>
  <c r="BE471" i="1" s="1"/>
  <c r="BM322" i="1"/>
  <c r="BM401" i="1"/>
  <c r="BM473" i="1"/>
  <c r="BH201" i="1"/>
  <c r="DJ378" i="1"/>
  <c r="GM378" i="1" s="1"/>
  <c r="BG246" i="1"/>
  <c r="BE246" i="1" s="1"/>
  <c r="BF488" i="1"/>
  <c r="BG488" i="1"/>
  <c r="DH193" i="1"/>
  <c r="BG326" i="1"/>
  <c r="BF326" i="1"/>
  <c r="BH315" i="1"/>
  <c r="BH345" i="1"/>
  <c r="DH366" i="1"/>
  <c r="BH366" i="1"/>
  <c r="BH364" i="1"/>
  <c r="DI349" i="1"/>
  <c r="GL349" i="1" s="1"/>
  <c r="DH488" i="1"/>
  <c r="BH319" i="1"/>
  <c r="BH275" i="1"/>
  <c r="BH182" i="1"/>
  <c r="BH373" i="1"/>
  <c r="BM39" i="1"/>
  <c r="BH323" i="1"/>
  <c r="BH487" i="1"/>
  <c r="BG23" i="1"/>
  <c r="BE23" i="1" s="1"/>
  <c r="BM60" i="1"/>
  <c r="BM236" i="1"/>
  <c r="BM318" i="1"/>
  <c r="BM332" i="1"/>
  <c r="BH154" i="1"/>
  <c r="BM374" i="1"/>
  <c r="BH193" i="1"/>
  <c r="DH467" i="1"/>
  <c r="DH480" i="1"/>
  <c r="DI480" i="1" s="1"/>
  <c r="GL480" i="1" s="1"/>
  <c r="BH480" i="1"/>
  <c r="BM392" i="1"/>
  <c r="BH142" i="1"/>
  <c r="BH477" i="1"/>
  <c r="BH308" i="1"/>
  <c r="DH324" i="1"/>
  <c r="DI324" i="1" s="1"/>
  <c r="GL324" i="1" s="1"/>
  <c r="BH76" i="1"/>
  <c r="BF477" i="1"/>
  <c r="BE477" i="1" s="1"/>
  <c r="HY173" i="1"/>
  <c r="IB173" i="1" s="1"/>
  <c r="EW173" i="1"/>
  <c r="BH39" i="1"/>
  <c r="BM246" i="1"/>
  <c r="BM352" i="1"/>
  <c r="BH298" i="1"/>
  <c r="BM323" i="1"/>
  <c r="BH403" i="1"/>
  <c r="BH467" i="1"/>
  <c r="BM326" i="1"/>
  <c r="BH475" i="1"/>
  <c r="BM470" i="1"/>
  <c r="BF76" i="1"/>
  <c r="BE76" i="1" s="1"/>
  <c r="BM413" i="1"/>
  <c r="BM275" i="1"/>
  <c r="BH166" i="1"/>
  <c r="BM201" i="1"/>
  <c r="DH236" i="1"/>
  <c r="BH236" i="1"/>
  <c r="BF39" i="1"/>
  <c r="BE39" i="1" s="1"/>
  <c r="BG298" i="1"/>
  <c r="BE298" i="1" s="1"/>
  <c r="DH332" i="1"/>
  <c r="BM154" i="1"/>
  <c r="BF474" i="1"/>
  <c r="BE474" i="1" s="1"/>
  <c r="DH374" i="1"/>
  <c r="BM370" i="1"/>
  <c r="BH325" i="1"/>
  <c r="BH360" i="1"/>
  <c r="BH286" i="1"/>
  <c r="BH468" i="1"/>
  <c r="BH253" i="1"/>
  <c r="EW106" i="1"/>
  <c r="HY106" i="1"/>
  <c r="IB106" i="1" s="1"/>
  <c r="BH349" i="1"/>
  <c r="BH405" i="1"/>
  <c r="BH121" i="1"/>
  <c r="BH211" i="1"/>
  <c r="BH374" i="1"/>
  <c r="DH23" i="1"/>
  <c r="BH85" i="1"/>
  <c r="BH413" i="1"/>
  <c r="DJ358" i="1"/>
  <c r="EW213" i="1"/>
  <c r="HY213" i="1"/>
  <c r="IB213" i="1" s="1"/>
  <c r="HY440" i="1"/>
  <c r="IB440" i="1" s="1"/>
  <c r="EW440" i="1"/>
  <c r="EW435" i="1"/>
  <c r="HY435" i="1"/>
  <c r="HY446" i="1"/>
  <c r="IB446" i="1" s="1"/>
  <c r="EW446" i="1"/>
  <c r="HY143" i="1"/>
  <c r="EW143" i="1"/>
  <c r="HY442" i="1"/>
  <c r="IB442" i="1" s="1"/>
  <c r="EW442" i="1"/>
  <c r="HY51" i="1"/>
  <c r="IB51" i="1" s="1"/>
  <c r="EW51" i="1"/>
  <c r="EW48" i="1"/>
  <c r="HY48" i="1"/>
  <c r="HY437" i="1"/>
  <c r="IB437" i="1" s="1"/>
  <c r="EW437" i="1"/>
  <c r="HY439" i="1"/>
  <c r="EW439" i="1"/>
  <c r="EW130" i="1"/>
  <c r="HY130" i="1"/>
  <c r="IB130" i="1" s="1"/>
  <c r="DI113" i="1"/>
  <c r="BF385" i="1"/>
  <c r="BE385" i="1" s="1"/>
  <c r="BF315" i="1"/>
  <c r="BG315" i="1"/>
  <c r="DI322" i="1"/>
  <c r="DI401" i="1"/>
  <c r="BG389" i="1"/>
  <c r="BE389" i="1" s="1"/>
  <c r="BH216" i="1"/>
  <c r="GL482" i="1"/>
  <c r="DJ482" i="1"/>
  <c r="DH367" i="1"/>
  <c r="DH385" i="1"/>
  <c r="BH385" i="1"/>
  <c r="BM178" i="1"/>
  <c r="GL476" i="1"/>
  <c r="DJ476" i="1"/>
  <c r="BF365" i="1"/>
  <c r="BE365" i="1" s="1"/>
  <c r="BG322" i="1"/>
  <c r="BE322" i="1" s="1"/>
  <c r="DH46" i="1"/>
  <c r="BG476" i="1"/>
  <c r="BE476" i="1" s="1"/>
  <c r="DH256" i="1"/>
  <c r="BH256" i="1"/>
  <c r="DH345" i="1"/>
  <c r="DH478" i="1"/>
  <c r="DI309" i="1"/>
  <c r="DJ369" i="1"/>
  <c r="BG46" i="1"/>
  <c r="BE46" i="1" s="1"/>
  <c r="BM472" i="1"/>
  <c r="DI336" i="1"/>
  <c r="DI364" i="1"/>
  <c r="GL41" i="1"/>
  <c r="DJ41" i="1"/>
  <c r="BF372" i="1"/>
  <c r="BE372" i="1" s="1"/>
  <c r="BG396" i="1"/>
  <c r="BE396" i="1" s="1"/>
  <c r="BF41" i="1"/>
  <c r="BE41" i="1" s="1"/>
  <c r="DH473" i="1"/>
  <c r="DI472" i="1"/>
  <c r="BF405" i="1"/>
  <c r="BG405" i="1"/>
  <c r="GL221" i="1"/>
  <c r="DJ221" i="1"/>
  <c r="DH275" i="1"/>
  <c r="BG319" i="1"/>
  <c r="BE319" i="1" s="1"/>
  <c r="DH396" i="1"/>
  <c r="DI199" i="1"/>
  <c r="BH309" i="1"/>
  <c r="DH182" i="1"/>
  <c r="BF221" i="1"/>
  <c r="BE221" i="1" s="1"/>
  <c r="BG225" i="1"/>
  <c r="BE225" i="1" s="1"/>
  <c r="DH201" i="1"/>
  <c r="DH308" i="1"/>
  <c r="BG166" i="1"/>
  <c r="BE166" i="1" s="1"/>
  <c r="BG378" i="1"/>
  <c r="BF378" i="1"/>
  <c r="BG214" i="1"/>
  <c r="BE214" i="1" s="1"/>
  <c r="BG201" i="1"/>
  <c r="BE201" i="1" s="1"/>
  <c r="BG187" i="1"/>
  <c r="BE187" i="1" s="1"/>
  <c r="DH225" i="1"/>
  <c r="DI390" i="1"/>
  <c r="DH479" i="1"/>
  <c r="DH64" i="1"/>
  <c r="BH64" i="1"/>
  <c r="BG373" i="1"/>
  <c r="BE373" i="1" s="1"/>
  <c r="BH332" i="1"/>
  <c r="DH347" i="1"/>
  <c r="BG479" i="1"/>
  <c r="BE479" i="1" s="1"/>
  <c r="BG211" i="1"/>
  <c r="BE211" i="1" s="1"/>
  <c r="BG236" i="1"/>
  <c r="BE236" i="1" s="1"/>
  <c r="BH246" i="1"/>
  <c r="DI352" i="1"/>
  <c r="DH384" i="1"/>
  <c r="DH318" i="1"/>
  <c r="BH384" i="1"/>
  <c r="BF489" i="1"/>
  <c r="BG489" i="1"/>
  <c r="BG384" i="1"/>
  <c r="BE384" i="1" s="1"/>
  <c r="GL386" i="1"/>
  <c r="DJ386" i="1"/>
  <c r="BG332" i="1"/>
  <c r="BE332" i="1" s="1"/>
  <c r="DI326" i="1"/>
  <c r="GL475" i="1"/>
  <c r="DJ475" i="1"/>
  <c r="DI474" i="1"/>
  <c r="DJ481" i="1"/>
  <c r="GL481" i="1"/>
  <c r="BF193" i="1"/>
  <c r="BE193" i="1" s="1"/>
  <c r="BG467" i="1"/>
  <c r="BE467" i="1" s="1"/>
  <c r="DH403" i="1"/>
  <c r="DJ278" i="1"/>
  <c r="GL278" i="1"/>
  <c r="DH394" i="1"/>
  <c r="GL469" i="1"/>
  <c r="DJ469" i="1"/>
  <c r="DH370" i="1"/>
  <c r="BH394" i="1"/>
  <c r="BF394" i="1"/>
  <c r="BG394" i="1"/>
  <c r="DH392" i="1"/>
  <c r="BH392" i="1"/>
  <c r="BG374" i="1"/>
  <c r="BE374" i="1" s="1"/>
  <c r="BF475" i="1"/>
  <c r="BG475" i="1"/>
  <c r="DI142" i="1"/>
  <c r="BF59" i="1"/>
  <c r="BG59" i="1"/>
  <c r="BF329" i="1"/>
  <c r="BE329" i="1" s="1"/>
  <c r="BH335" i="1"/>
  <c r="BG335" i="1"/>
  <c r="BE335" i="1" s="1"/>
  <c r="BG487" i="1"/>
  <c r="BE487" i="1" s="1"/>
  <c r="DJ59" i="1"/>
  <c r="DH76" i="1"/>
  <c r="BF484" i="1"/>
  <c r="BG484" i="1"/>
  <c r="DH136" i="1"/>
  <c r="BH136" i="1"/>
  <c r="BH399" i="1"/>
  <c r="DI79" i="1"/>
  <c r="DH360" i="1"/>
  <c r="DI253" i="1"/>
  <c r="BM85" i="1"/>
  <c r="BF79" i="1"/>
  <c r="BG79" i="1"/>
  <c r="BF286" i="1"/>
  <c r="BG286" i="1"/>
  <c r="DH468" i="1"/>
  <c r="BF337" i="1"/>
  <c r="BG337" i="1"/>
  <c r="BF325" i="1"/>
  <c r="BG325" i="1"/>
  <c r="BH23" i="1"/>
  <c r="BM410" i="1"/>
  <c r="BH60" i="1"/>
  <c r="DH337" i="1"/>
  <c r="BH358" i="1"/>
  <c r="BH337" i="1"/>
  <c r="DI410" i="1"/>
  <c r="K69" i="8" l="1"/>
  <c r="K68" i="8"/>
  <c r="K71" i="8"/>
  <c r="K74" i="8"/>
  <c r="K72" i="8"/>
  <c r="K73" i="8"/>
  <c r="K67" i="8"/>
  <c r="K70" i="8"/>
  <c r="IA143" i="1"/>
  <c r="IB143" i="1" s="1"/>
  <c r="IA48" i="1"/>
  <c r="IB48" i="1" s="1"/>
  <c r="IA435" i="1"/>
  <c r="IB435" i="1" s="1"/>
  <c r="IA439" i="1"/>
  <c r="IB439" i="1" s="1"/>
  <c r="GL466" i="1"/>
  <c r="DJ489" i="1"/>
  <c r="GM489" i="1" s="1"/>
  <c r="DJ372" i="1"/>
  <c r="DK372" i="1" s="1"/>
  <c r="DI85" i="1"/>
  <c r="GL85" i="1" s="1"/>
  <c r="AY469" i="1"/>
  <c r="DL295" i="1"/>
  <c r="DM295" i="1" s="1"/>
  <c r="DI166" i="1"/>
  <c r="DJ166" i="1" s="1"/>
  <c r="GL121" i="1"/>
  <c r="AY476" i="1"/>
  <c r="AY468" i="1"/>
  <c r="DI236" i="1"/>
  <c r="GL236" i="1" s="1"/>
  <c r="DJ325" i="1"/>
  <c r="GM325" i="1" s="1"/>
  <c r="AY487" i="1"/>
  <c r="AY39" i="1"/>
  <c r="AY166" i="1"/>
  <c r="AY367" i="1"/>
  <c r="DJ324" i="1"/>
  <c r="GM324" i="1" s="1"/>
  <c r="AY211" i="1"/>
  <c r="BE318" i="1"/>
  <c r="AY318" i="1" s="1"/>
  <c r="DI178" i="1"/>
  <c r="DJ178" i="1" s="1"/>
  <c r="DI366" i="1"/>
  <c r="GL366" i="1" s="1"/>
  <c r="DI144" i="1"/>
  <c r="GL144" i="1" s="1"/>
  <c r="DK466" i="1"/>
  <c r="GN466" i="1" s="1"/>
  <c r="AY329" i="1"/>
  <c r="AY256" i="1"/>
  <c r="GL216" i="1"/>
  <c r="AY324" i="1"/>
  <c r="DJ480" i="1"/>
  <c r="GM480" i="1" s="1"/>
  <c r="DK216" i="1"/>
  <c r="GN216" i="1" s="1"/>
  <c r="AY196" i="1"/>
  <c r="AY386" i="1"/>
  <c r="GL298" i="1"/>
  <c r="DI240" i="1"/>
  <c r="GL240" i="1" s="1"/>
  <c r="GM295" i="1"/>
  <c r="AY214" i="1"/>
  <c r="AY471" i="1"/>
  <c r="DJ405" i="1"/>
  <c r="DI193" i="1"/>
  <c r="GL193" i="1" s="1"/>
  <c r="DI365" i="1"/>
  <c r="GL365" i="1" s="1"/>
  <c r="AY308" i="1"/>
  <c r="DK378" i="1"/>
  <c r="DL378" i="1" s="1"/>
  <c r="AY182" i="1"/>
  <c r="AY470" i="1"/>
  <c r="AY60" i="1"/>
  <c r="AY46" i="1"/>
  <c r="DK315" i="1"/>
  <c r="GN315" i="1" s="1"/>
  <c r="BE370" i="1"/>
  <c r="AY370" i="1" s="1"/>
  <c r="AY34" i="1"/>
  <c r="DI246" i="1"/>
  <c r="DJ246" i="1" s="1"/>
  <c r="AY121" i="1"/>
  <c r="AY372" i="1"/>
  <c r="AY275" i="1"/>
  <c r="AY319" i="1"/>
  <c r="AY199" i="1"/>
  <c r="AY142" i="1"/>
  <c r="AY64" i="1"/>
  <c r="AY365" i="1"/>
  <c r="AY390" i="1"/>
  <c r="AY474" i="1"/>
  <c r="AY236" i="1"/>
  <c r="AY396" i="1"/>
  <c r="DJ349" i="1"/>
  <c r="GM349" i="1" s="1"/>
  <c r="DJ490" i="1"/>
  <c r="GM490" i="1" s="1"/>
  <c r="AY154" i="1"/>
  <c r="AY41" i="1"/>
  <c r="BE326" i="1"/>
  <c r="AY326" i="1" s="1"/>
  <c r="AY413" i="1"/>
  <c r="AY336" i="1"/>
  <c r="AY466" i="1"/>
  <c r="AY477" i="1"/>
  <c r="AY295" i="1"/>
  <c r="AY369" i="1"/>
  <c r="AY253" i="1"/>
  <c r="AY360" i="1"/>
  <c r="AY345" i="1"/>
  <c r="GL484" i="1"/>
  <c r="AY467" i="1"/>
  <c r="GL153" i="1"/>
  <c r="AY113" i="1"/>
  <c r="DJ214" i="1"/>
  <c r="AY85" i="1"/>
  <c r="DI23" i="1"/>
  <c r="GL23" i="1" s="1"/>
  <c r="DJ323" i="1"/>
  <c r="GM323" i="1" s="1"/>
  <c r="DI187" i="1"/>
  <c r="GL187" i="1" s="1"/>
  <c r="AY389" i="1"/>
  <c r="AY201" i="1"/>
  <c r="DI483" i="1"/>
  <c r="GL483" i="1" s="1"/>
  <c r="AY473" i="1"/>
  <c r="AY479" i="1"/>
  <c r="AY366" i="1"/>
  <c r="AY401" i="1"/>
  <c r="DI286" i="1"/>
  <c r="GL286" i="1" s="1"/>
  <c r="AY358" i="1"/>
  <c r="AY483" i="1"/>
  <c r="AY352" i="1"/>
  <c r="AY278" i="1"/>
  <c r="AY144" i="1"/>
  <c r="AY490" i="1"/>
  <c r="AY335" i="1"/>
  <c r="AY136" i="1"/>
  <c r="AY486" i="1"/>
  <c r="AY481" i="1"/>
  <c r="AY485" i="1"/>
  <c r="AY403" i="1"/>
  <c r="AY364" i="1"/>
  <c r="AY478" i="1"/>
  <c r="AY240" i="1"/>
  <c r="AY216" i="1"/>
  <c r="AY76" i="1"/>
  <c r="AY374" i="1"/>
  <c r="AY322" i="1"/>
  <c r="AY376" i="1"/>
  <c r="DJ487" i="1"/>
  <c r="DK487" i="1" s="1"/>
  <c r="AY392" i="1"/>
  <c r="AY225" i="1"/>
  <c r="GL376" i="1"/>
  <c r="AY153" i="1"/>
  <c r="AY480" i="1"/>
  <c r="DI34" i="1"/>
  <c r="DI413" i="1"/>
  <c r="AY193" i="1"/>
  <c r="AY373" i="1"/>
  <c r="AY221" i="1"/>
  <c r="DI332" i="1"/>
  <c r="GL332" i="1" s="1"/>
  <c r="AY178" i="1"/>
  <c r="AY482" i="1"/>
  <c r="DI335" i="1"/>
  <c r="AY384" i="1"/>
  <c r="AY349" i="1"/>
  <c r="AY187" i="1"/>
  <c r="BE394" i="1"/>
  <c r="AY394" i="1" s="1"/>
  <c r="DJ39" i="1"/>
  <c r="GL39" i="1"/>
  <c r="AY385" i="1"/>
  <c r="AY472" i="1"/>
  <c r="AY298" i="1"/>
  <c r="AY399" i="1"/>
  <c r="AY23" i="1"/>
  <c r="AY323" i="1"/>
  <c r="DI374" i="1"/>
  <c r="GL154" i="1"/>
  <c r="DJ154" i="1"/>
  <c r="BE347" i="1"/>
  <c r="AY347" i="1" s="1"/>
  <c r="DI196" i="1"/>
  <c r="GL485" i="1"/>
  <c r="DJ485" i="1"/>
  <c r="AY246" i="1"/>
  <c r="AY309" i="1"/>
  <c r="DI467" i="1"/>
  <c r="DI211" i="1"/>
  <c r="GL389" i="1"/>
  <c r="DJ389" i="1"/>
  <c r="DJ319" i="1"/>
  <c r="GL319" i="1"/>
  <c r="BE59" i="1"/>
  <c r="AY59" i="1" s="1"/>
  <c r="BE405" i="1"/>
  <c r="AY405" i="1" s="1"/>
  <c r="DK358" i="1"/>
  <c r="GM358" i="1"/>
  <c r="GL329" i="1"/>
  <c r="DJ329" i="1"/>
  <c r="AY332" i="1"/>
  <c r="BE488" i="1"/>
  <c r="AY488" i="1" s="1"/>
  <c r="GM471" i="1"/>
  <c r="DK471" i="1"/>
  <c r="DI488" i="1"/>
  <c r="DI373" i="1"/>
  <c r="DI275" i="1"/>
  <c r="DI345" i="1"/>
  <c r="GM482" i="1"/>
  <c r="DK482" i="1"/>
  <c r="AY410" i="1"/>
  <c r="DJ477" i="1"/>
  <c r="GL477" i="1"/>
  <c r="BE484" i="1"/>
  <c r="AY484" i="1" s="1"/>
  <c r="DI64" i="1"/>
  <c r="BE378" i="1"/>
  <c r="AY378" i="1" s="1"/>
  <c r="DI473" i="1"/>
  <c r="DJ113" i="1"/>
  <c r="GL113" i="1"/>
  <c r="DI468" i="1"/>
  <c r="DI360" i="1"/>
  <c r="DI394" i="1"/>
  <c r="DJ474" i="1"/>
  <c r="GL474" i="1"/>
  <c r="DI182" i="1"/>
  <c r="GL199" i="1"/>
  <c r="DJ199" i="1"/>
  <c r="GM221" i="1"/>
  <c r="DK221" i="1"/>
  <c r="DJ60" i="1"/>
  <c r="GL60" i="1"/>
  <c r="DI76" i="1"/>
  <c r="GL470" i="1"/>
  <c r="DJ470" i="1"/>
  <c r="GM481" i="1"/>
  <c r="DK481" i="1"/>
  <c r="GL364" i="1"/>
  <c r="DJ364" i="1"/>
  <c r="DI367" i="1"/>
  <c r="DI136" i="1"/>
  <c r="GM59" i="1"/>
  <c r="DK59" i="1"/>
  <c r="GM298" i="1"/>
  <c r="DK298" i="1"/>
  <c r="DI225" i="1"/>
  <c r="DK376" i="1"/>
  <c r="GM376" i="1"/>
  <c r="DJ142" i="1"/>
  <c r="GL142" i="1"/>
  <c r="DI318" i="1"/>
  <c r="DI347" i="1"/>
  <c r="DI479" i="1"/>
  <c r="DI308" i="1"/>
  <c r="DJ336" i="1"/>
  <c r="GL336" i="1"/>
  <c r="GL401" i="1"/>
  <c r="DJ401" i="1"/>
  <c r="BE325" i="1"/>
  <c r="AY325" i="1" s="1"/>
  <c r="BE286" i="1"/>
  <c r="AY286" i="1" s="1"/>
  <c r="DJ486" i="1"/>
  <c r="GL486" i="1"/>
  <c r="DI370" i="1"/>
  <c r="GM278" i="1"/>
  <c r="DK278" i="1"/>
  <c r="DK475" i="1"/>
  <c r="GM475" i="1"/>
  <c r="DI396" i="1"/>
  <c r="GM369" i="1"/>
  <c r="DK369" i="1"/>
  <c r="GL79" i="1"/>
  <c r="DJ79" i="1"/>
  <c r="DJ399" i="1"/>
  <c r="GL399" i="1"/>
  <c r="DI403" i="1"/>
  <c r="GM41" i="1"/>
  <c r="DK41" i="1"/>
  <c r="DI478" i="1"/>
  <c r="DI256" i="1"/>
  <c r="GL322" i="1"/>
  <c r="DJ322" i="1"/>
  <c r="BE337" i="1"/>
  <c r="AY337" i="1" s="1"/>
  <c r="BE79" i="1"/>
  <c r="AY79" i="1" s="1"/>
  <c r="DJ253" i="1"/>
  <c r="GL253" i="1"/>
  <c r="DK484" i="1"/>
  <c r="GM484" i="1"/>
  <c r="BE475" i="1"/>
  <c r="AY475" i="1" s="1"/>
  <c r="DI392" i="1"/>
  <c r="GM469" i="1"/>
  <c r="DK469" i="1"/>
  <c r="DJ326" i="1"/>
  <c r="GL326" i="1"/>
  <c r="BE489" i="1"/>
  <c r="AY489" i="1" s="1"/>
  <c r="GL352" i="1"/>
  <c r="DJ352" i="1"/>
  <c r="DI201" i="1"/>
  <c r="DJ309" i="1"/>
  <c r="GL309" i="1"/>
  <c r="GM153" i="1"/>
  <c r="DK153" i="1"/>
  <c r="DI385" i="1"/>
  <c r="DJ410" i="1"/>
  <c r="GL410" i="1"/>
  <c r="DI337" i="1"/>
  <c r="GM386" i="1"/>
  <c r="DK386" i="1"/>
  <c r="DI384" i="1"/>
  <c r="DK121" i="1"/>
  <c r="GM121" i="1"/>
  <c r="DJ390" i="1"/>
  <c r="GL390" i="1"/>
  <c r="GL472" i="1"/>
  <c r="DJ472" i="1"/>
  <c r="DI46" i="1"/>
  <c r="DK476" i="1"/>
  <c r="GM476" i="1"/>
  <c r="BE315" i="1"/>
  <c r="AY315" i="1" s="1"/>
  <c r="GM372" i="1" l="1"/>
  <c r="W72" i="8"/>
  <c r="W69" i="8"/>
  <c r="W73" i="8"/>
  <c r="W71" i="8"/>
  <c r="W74" i="8"/>
  <c r="W70" i="8"/>
  <c r="W67" i="8"/>
  <c r="W68" i="8"/>
  <c r="DK489" i="1"/>
  <c r="DL489" i="1" s="1"/>
  <c r="DJ85" i="1"/>
  <c r="DK85" i="1" s="1"/>
  <c r="DJ240" i="1"/>
  <c r="GM240" i="1" s="1"/>
  <c r="DK324" i="1"/>
  <c r="GN324" i="1" s="1"/>
  <c r="GO295" i="1"/>
  <c r="DJ144" i="1"/>
  <c r="GM144" i="1" s="1"/>
  <c r="GN378" i="1"/>
  <c r="GL178" i="1"/>
  <c r="GL166" i="1"/>
  <c r="DJ236" i="1"/>
  <c r="DK236" i="1" s="1"/>
  <c r="DK349" i="1"/>
  <c r="DL349" i="1" s="1"/>
  <c r="DJ332" i="1"/>
  <c r="DK332" i="1" s="1"/>
  <c r="DJ23" i="1"/>
  <c r="DK23" i="1" s="1"/>
  <c r="DK490" i="1"/>
  <c r="GN490" i="1" s="1"/>
  <c r="DJ365" i="1"/>
  <c r="GM365" i="1" s="1"/>
  <c r="DL466" i="1"/>
  <c r="DM466" i="1" s="1"/>
  <c r="DK325" i="1"/>
  <c r="GN325" i="1" s="1"/>
  <c r="DJ187" i="1"/>
  <c r="GM187" i="1" s="1"/>
  <c r="DL315" i="1"/>
  <c r="GO315" i="1" s="1"/>
  <c r="DJ193" i="1"/>
  <c r="GM193" i="1" s="1"/>
  <c r="DK323" i="1"/>
  <c r="DL323" i="1" s="1"/>
  <c r="DK480" i="1"/>
  <c r="DL480" i="1" s="1"/>
  <c r="DJ366" i="1"/>
  <c r="GM366" i="1" s="1"/>
  <c r="GL246" i="1"/>
  <c r="DL216" i="1"/>
  <c r="DM216" i="1" s="1"/>
  <c r="DJ483" i="1"/>
  <c r="DK483" i="1" s="1"/>
  <c r="GM405" i="1"/>
  <c r="DK405" i="1"/>
  <c r="GM487" i="1"/>
  <c r="DJ286" i="1"/>
  <c r="GM214" i="1"/>
  <c r="DK214" i="1"/>
  <c r="DJ335" i="1"/>
  <c r="GL335" i="1"/>
  <c r="DJ413" i="1"/>
  <c r="GL413" i="1"/>
  <c r="GL34" i="1"/>
  <c r="DJ34" i="1"/>
  <c r="GM39" i="1"/>
  <c r="DK39" i="1"/>
  <c r="DJ488" i="1"/>
  <c r="GL488" i="1"/>
  <c r="DL358" i="1"/>
  <c r="GN358" i="1"/>
  <c r="GL196" i="1"/>
  <c r="DJ196" i="1"/>
  <c r="DL471" i="1"/>
  <c r="GN471" i="1"/>
  <c r="DJ467" i="1"/>
  <c r="GL467" i="1"/>
  <c r="DK154" i="1"/>
  <c r="GM154" i="1"/>
  <c r="GM319" i="1"/>
  <c r="DK319" i="1"/>
  <c r="DK329" i="1"/>
  <c r="GM329" i="1"/>
  <c r="GM389" i="1"/>
  <c r="DK389" i="1"/>
  <c r="DK485" i="1"/>
  <c r="GM485" i="1"/>
  <c r="DJ373" i="1"/>
  <c r="GL373" i="1"/>
  <c r="GL211" i="1"/>
  <c r="DJ211" i="1"/>
  <c r="DJ374" i="1"/>
  <c r="GL374" i="1"/>
  <c r="GN386" i="1"/>
  <c r="DL386" i="1"/>
  <c r="DJ337" i="1"/>
  <c r="GL337" i="1"/>
  <c r="DJ318" i="1"/>
  <c r="GL318" i="1"/>
  <c r="GL468" i="1"/>
  <c r="DJ468" i="1"/>
  <c r="GN484" i="1"/>
  <c r="DL484" i="1"/>
  <c r="DJ478" i="1"/>
  <c r="GL478" i="1"/>
  <c r="GL403" i="1"/>
  <c r="DJ403" i="1"/>
  <c r="DK79" i="1"/>
  <c r="GM79" i="1"/>
  <c r="GL396" i="1"/>
  <c r="DJ396" i="1"/>
  <c r="GL370" i="1"/>
  <c r="DJ370" i="1"/>
  <c r="DJ308" i="1"/>
  <c r="GL308" i="1"/>
  <c r="DL376" i="1"/>
  <c r="GN376" i="1"/>
  <c r="DK364" i="1"/>
  <c r="GM364" i="1"/>
  <c r="DJ345" i="1"/>
  <c r="GL345" i="1"/>
  <c r="DJ385" i="1"/>
  <c r="GL385" i="1"/>
  <c r="DK309" i="1"/>
  <c r="GM309" i="1"/>
  <c r="DK326" i="1"/>
  <c r="GM326" i="1"/>
  <c r="DK142" i="1"/>
  <c r="GM142" i="1"/>
  <c r="GN481" i="1"/>
  <c r="DL481" i="1"/>
  <c r="DJ182" i="1"/>
  <c r="GL182" i="1"/>
  <c r="DJ394" i="1"/>
  <c r="GL394" i="1"/>
  <c r="DK113" i="1"/>
  <c r="GM113" i="1"/>
  <c r="DK410" i="1"/>
  <c r="GM410" i="1"/>
  <c r="DK178" i="1"/>
  <c r="GM178" i="1"/>
  <c r="DL476" i="1"/>
  <c r="GN476" i="1"/>
  <c r="GM322" i="1"/>
  <c r="DK322" i="1"/>
  <c r="GN369" i="1"/>
  <c r="DL369" i="1"/>
  <c r="DL475" i="1"/>
  <c r="GN475" i="1"/>
  <c r="DK470" i="1"/>
  <c r="GM470" i="1"/>
  <c r="DL487" i="1"/>
  <c r="GN487" i="1"/>
  <c r="GM390" i="1"/>
  <c r="DK390" i="1"/>
  <c r="GM166" i="1"/>
  <c r="DK166" i="1"/>
  <c r="GL275" i="1"/>
  <c r="DJ275" i="1"/>
  <c r="DL469" i="1"/>
  <c r="GN469" i="1"/>
  <c r="GM253" i="1"/>
  <c r="DK253" i="1"/>
  <c r="GN59" i="1"/>
  <c r="DL59" i="1"/>
  <c r="GM246" i="1"/>
  <c r="DK246" i="1"/>
  <c r="DJ479" i="1"/>
  <c r="GL479" i="1"/>
  <c r="DL121" i="1"/>
  <c r="GN121" i="1"/>
  <c r="GN153" i="1"/>
  <c r="DL153" i="1"/>
  <c r="DK352" i="1"/>
  <c r="GM352" i="1"/>
  <c r="DJ392" i="1"/>
  <c r="GL392" i="1"/>
  <c r="DL41" i="1"/>
  <c r="GN41" i="1"/>
  <c r="DK486" i="1"/>
  <c r="GM486" i="1"/>
  <c r="GM401" i="1"/>
  <c r="DK401" i="1"/>
  <c r="DJ136" i="1"/>
  <c r="GL136" i="1"/>
  <c r="GM60" i="1"/>
  <c r="DK60" i="1"/>
  <c r="DL221" i="1"/>
  <c r="GN221" i="1"/>
  <c r="DJ64" i="1"/>
  <c r="GL64" i="1"/>
  <c r="GN482" i="1"/>
  <c r="DL482" i="1"/>
  <c r="DJ46" i="1"/>
  <c r="GL46" i="1"/>
  <c r="DJ384" i="1"/>
  <c r="GL384" i="1"/>
  <c r="DK399" i="1"/>
  <c r="GM399" i="1"/>
  <c r="DL372" i="1"/>
  <c r="GN372" i="1"/>
  <c r="DJ347" i="1"/>
  <c r="GL347" i="1"/>
  <c r="GL225" i="1"/>
  <c r="DJ225" i="1"/>
  <c r="GO378" i="1"/>
  <c r="DM378" i="1"/>
  <c r="DK474" i="1"/>
  <c r="GM474" i="1"/>
  <c r="DJ201" i="1"/>
  <c r="GL201" i="1"/>
  <c r="DJ473" i="1"/>
  <c r="GL473" i="1"/>
  <c r="DJ256" i="1"/>
  <c r="GL256" i="1"/>
  <c r="DJ360" i="1"/>
  <c r="GL360" i="1"/>
  <c r="DK472" i="1"/>
  <c r="GM472" i="1"/>
  <c r="DK336" i="1"/>
  <c r="GM336" i="1"/>
  <c r="DL298" i="1"/>
  <c r="GN298" i="1"/>
  <c r="DJ76" i="1"/>
  <c r="GL76" i="1"/>
  <c r="DN295" i="1"/>
  <c r="GP295" i="1"/>
  <c r="DK477" i="1"/>
  <c r="GM477" i="1"/>
  <c r="GN278" i="1"/>
  <c r="DL278" i="1"/>
  <c r="GL367" i="1"/>
  <c r="DJ367" i="1"/>
  <c r="DK199" i="1"/>
  <c r="GM199" i="1"/>
  <c r="GN489" i="1" l="1"/>
  <c r="IA295" i="1"/>
  <c r="GM85" i="1"/>
  <c r="DL490" i="1"/>
  <c r="DM490" i="1" s="1"/>
  <c r="DK187" i="1"/>
  <c r="DL187" i="1" s="1"/>
  <c r="GN349" i="1"/>
  <c r="DK240" i="1"/>
  <c r="GN240" i="1" s="1"/>
  <c r="DL324" i="1"/>
  <c r="GO324" i="1" s="1"/>
  <c r="GM236" i="1"/>
  <c r="GM23" i="1"/>
  <c r="DK144" i="1"/>
  <c r="GN323" i="1"/>
  <c r="DK193" i="1"/>
  <c r="GN193" i="1" s="1"/>
  <c r="GO466" i="1"/>
  <c r="GM332" i="1"/>
  <c r="DM315" i="1"/>
  <c r="GP315" i="1" s="1"/>
  <c r="GN480" i="1"/>
  <c r="DL325" i="1"/>
  <c r="GO325" i="1" s="1"/>
  <c r="DK365" i="1"/>
  <c r="DL365" i="1" s="1"/>
  <c r="DK366" i="1"/>
  <c r="DL366" i="1" s="1"/>
  <c r="GO216" i="1"/>
  <c r="GM483" i="1"/>
  <c r="DL405" i="1"/>
  <c r="GN405" i="1"/>
  <c r="GN214" i="1"/>
  <c r="DL214" i="1"/>
  <c r="DK286" i="1"/>
  <c r="GM286" i="1"/>
  <c r="GM34" i="1"/>
  <c r="DK34" i="1"/>
  <c r="GM413" i="1"/>
  <c r="DK413" i="1"/>
  <c r="DK335" i="1"/>
  <c r="GM335" i="1"/>
  <c r="DL39" i="1"/>
  <c r="GN39" i="1"/>
  <c r="GM373" i="1"/>
  <c r="DK373" i="1"/>
  <c r="GO471" i="1"/>
  <c r="DM471" i="1"/>
  <c r="GN319" i="1"/>
  <c r="DL319" i="1"/>
  <c r="DK196" i="1"/>
  <c r="GM196" i="1"/>
  <c r="DL485" i="1"/>
  <c r="GN485" i="1"/>
  <c r="GN389" i="1"/>
  <c r="DL389" i="1"/>
  <c r="DK374" i="1"/>
  <c r="GM374" i="1"/>
  <c r="GN154" i="1"/>
  <c r="DL154" i="1"/>
  <c r="GO358" i="1"/>
  <c r="DM358" i="1"/>
  <c r="DK211" i="1"/>
  <c r="GM211" i="1"/>
  <c r="GN329" i="1"/>
  <c r="DL329" i="1"/>
  <c r="GM467" i="1"/>
  <c r="DK467" i="1"/>
  <c r="DK488" i="1"/>
  <c r="GM488" i="1"/>
  <c r="GN410" i="1"/>
  <c r="DL410" i="1"/>
  <c r="DL477" i="1"/>
  <c r="GN477" i="1"/>
  <c r="GM347" i="1"/>
  <c r="DK347" i="1"/>
  <c r="DK392" i="1"/>
  <c r="GM392" i="1"/>
  <c r="DN216" i="1"/>
  <c r="GP216" i="1"/>
  <c r="GO480" i="1"/>
  <c r="DM480" i="1"/>
  <c r="DK308" i="1"/>
  <c r="GM308" i="1"/>
  <c r="DL79" i="1"/>
  <c r="GN79" i="1"/>
  <c r="DK201" i="1"/>
  <c r="GM201" i="1"/>
  <c r="GN486" i="1"/>
  <c r="DL486" i="1"/>
  <c r="GN253" i="1"/>
  <c r="DL253" i="1"/>
  <c r="DL470" i="1"/>
  <c r="GN470" i="1"/>
  <c r="DM475" i="1"/>
  <c r="GO475" i="1"/>
  <c r="DM476" i="1"/>
  <c r="GO476" i="1"/>
  <c r="DK182" i="1"/>
  <c r="GM182" i="1"/>
  <c r="DK345" i="1"/>
  <c r="GM345" i="1"/>
  <c r="GM370" i="1"/>
  <c r="DK370" i="1"/>
  <c r="DK403" i="1"/>
  <c r="GM403" i="1"/>
  <c r="GM76" i="1"/>
  <c r="DK76" i="1"/>
  <c r="GN60" i="1"/>
  <c r="DL60" i="1"/>
  <c r="DL199" i="1"/>
  <c r="GN199" i="1"/>
  <c r="GO121" i="1"/>
  <c r="DM121" i="1"/>
  <c r="DL236" i="1"/>
  <c r="GN236" i="1"/>
  <c r="GN472" i="1"/>
  <c r="DL472" i="1"/>
  <c r="GN399" i="1"/>
  <c r="DL399" i="1"/>
  <c r="GM384" i="1"/>
  <c r="DK384" i="1"/>
  <c r="DK64" i="1"/>
  <c r="GM64" i="1"/>
  <c r="GM136" i="1"/>
  <c r="DK136" i="1"/>
  <c r="DL352" i="1"/>
  <c r="GN352" i="1"/>
  <c r="DM59" i="1"/>
  <c r="GO59" i="1"/>
  <c r="DL23" i="1"/>
  <c r="GN23" i="1"/>
  <c r="DM369" i="1"/>
  <c r="GO369" i="1"/>
  <c r="DL113" i="1"/>
  <c r="GN113" i="1"/>
  <c r="GN364" i="1"/>
  <c r="DL364" i="1"/>
  <c r="GO481" i="1"/>
  <c r="DM481" i="1"/>
  <c r="GQ295" i="1"/>
  <c r="DO295" i="1"/>
  <c r="GO323" i="1"/>
  <c r="DM323" i="1"/>
  <c r="DK360" i="1"/>
  <c r="GM360" i="1"/>
  <c r="DK46" i="1"/>
  <c r="GM46" i="1"/>
  <c r="GO153" i="1"/>
  <c r="DM153" i="1"/>
  <c r="DM469" i="1"/>
  <c r="GO469" i="1"/>
  <c r="GN390" i="1"/>
  <c r="DL390" i="1"/>
  <c r="GN332" i="1"/>
  <c r="DL332" i="1"/>
  <c r="DK478" i="1"/>
  <c r="GM478" i="1"/>
  <c r="GM468" i="1"/>
  <c r="DK468" i="1"/>
  <c r="GM225" i="1"/>
  <c r="DK225" i="1"/>
  <c r="DK479" i="1"/>
  <c r="GM479" i="1"/>
  <c r="GN85" i="1"/>
  <c r="DL85" i="1"/>
  <c r="GN166" i="1"/>
  <c r="DL166" i="1"/>
  <c r="DN466" i="1"/>
  <c r="GP466" i="1"/>
  <c r="DL178" i="1"/>
  <c r="GN178" i="1"/>
  <c r="DK394" i="1"/>
  <c r="GM394" i="1"/>
  <c r="DL483" i="1"/>
  <c r="GN483" i="1"/>
  <c r="DL309" i="1"/>
  <c r="GN309" i="1"/>
  <c r="DM376" i="1"/>
  <c r="GO376" i="1"/>
  <c r="GM396" i="1"/>
  <c r="DK396" i="1"/>
  <c r="GO484" i="1"/>
  <c r="DM484" i="1"/>
  <c r="GM337" i="1"/>
  <c r="DK337" i="1"/>
  <c r="GM367" i="1"/>
  <c r="DK367" i="1"/>
  <c r="DM489" i="1"/>
  <c r="GO489" i="1"/>
  <c r="GN246" i="1"/>
  <c r="DL246" i="1"/>
  <c r="GN326" i="1"/>
  <c r="DL326" i="1"/>
  <c r="DM298" i="1"/>
  <c r="GO298" i="1"/>
  <c r="GO278" i="1"/>
  <c r="DM278" i="1"/>
  <c r="GN336" i="1"/>
  <c r="DL336" i="1"/>
  <c r="GM256" i="1"/>
  <c r="DK256" i="1"/>
  <c r="GM473" i="1"/>
  <c r="DK473" i="1"/>
  <c r="GN474" i="1"/>
  <c r="DL474" i="1"/>
  <c r="GO372" i="1"/>
  <c r="DM372" i="1"/>
  <c r="DM221" i="1"/>
  <c r="GO221" i="1"/>
  <c r="GN401" i="1"/>
  <c r="DL401" i="1"/>
  <c r="DM41" i="1"/>
  <c r="GO41" i="1"/>
  <c r="GO349" i="1"/>
  <c r="DM349" i="1"/>
  <c r="DM487" i="1"/>
  <c r="GO487" i="1"/>
  <c r="GN322" i="1"/>
  <c r="DL322" i="1"/>
  <c r="GO386" i="1"/>
  <c r="DM386" i="1"/>
  <c r="GP378" i="1"/>
  <c r="IA378" i="1" s="1"/>
  <c r="DN378" i="1"/>
  <c r="GO482" i="1"/>
  <c r="DM482" i="1"/>
  <c r="DK275" i="1"/>
  <c r="GM275" i="1"/>
  <c r="DK385" i="1"/>
  <c r="GM385" i="1"/>
  <c r="DK318" i="1"/>
  <c r="GM318" i="1"/>
  <c r="DL142" i="1"/>
  <c r="GN142" i="1"/>
  <c r="BU266" i="1"/>
  <c r="BR313" i="1"/>
  <c r="FF42" i="1"/>
  <c r="FG42" i="1"/>
  <c r="FH42" i="1"/>
  <c r="FI42" i="1"/>
  <c r="FJ42" i="1"/>
  <c r="FK42" i="1"/>
  <c r="FL42" i="1"/>
  <c r="FM42" i="1"/>
  <c r="FN42" i="1"/>
  <c r="FO42" i="1"/>
  <c r="FP42" i="1"/>
  <c r="FQ42" i="1"/>
  <c r="FR42" i="1"/>
  <c r="FS42" i="1"/>
  <c r="FT42" i="1"/>
  <c r="FU42" i="1"/>
  <c r="FV42" i="1"/>
  <c r="FW42" i="1"/>
  <c r="FX42" i="1"/>
  <c r="FY42" i="1"/>
  <c r="FZ42" i="1"/>
  <c r="GA42" i="1"/>
  <c r="GB42" i="1"/>
  <c r="GC42" i="1"/>
  <c r="GD42" i="1"/>
  <c r="GE42" i="1"/>
  <c r="GF42" i="1"/>
  <c r="GG42" i="1"/>
  <c r="GH42" i="1"/>
  <c r="GI42" i="1"/>
  <c r="GJ42" i="1"/>
  <c r="GK42" i="1"/>
  <c r="FF68" i="1"/>
  <c r="FG68" i="1"/>
  <c r="FH68" i="1"/>
  <c r="FI68" i="1"/>
  <c r="FJ68" i="1"/>
  <c r="FK68" i="1"/>
  <c r="FL68" i="1"/>
  <c r="FM68" i="1"/>
  <c r="FN68" i="1"/>
  <c r="FO68" i="1"/>
  <c r="FP68" i="1"/>
  <c r="FQ68" i="1"/>
  <c r="FR68" i="1"/>
  <c r="FS68" i="1"/>
  <c r="FT68" i="1"/>
  <c r="FU68" i="1"/>
  <c r="FV68" i="1"/>
  <c r="FW68" i="1"/>
  <c r="FX68" i="1"/>
  <c r="FY68" i="1"/>
  <c r="FZ68" i="1"/>
  <c r="GA68" i="1"/>
  <c r="GB68" i="1"/>
  <c r="GC68" i="1"/>
  <c r="GD68" i="1"/>
  <c r="GE68" i="1"/>
  <c r="GF68" i="1"/>
  <c r="GG68" i="1"/>
  <c r="GH68" i="1"/>
  <c r="GI68" i="1"/>
  <c r="GJ68" i="1"/>
  <c r="GK68" i="1"/>
  <c r="FF77" i="1"/>
  <c r="FG77" i="1"/>
  <c r="FH77" i="1"/>
  <c r="FI77" i="1"/>
  <c r="FJ77" i="1"/>
  <c r="FK77" i="1"/>
  <c r="FL77" i="1"/>
  <c r="FM77" i="1"/>
  <c r="FN77" i="1"/>
  <c r="FO77" i="1"/>
  <c r="FP77" i="1"/>
  <c r="FQ77" i="1"/>
  <c r="FR77" i="1"/>
  <c r="FS77" i="1"/>
  <c r="FT77" i="1"/>
  <c r="FU77" i="1"/>
  <c r="FV77" i="1"/>
  <c r="FW77" i="1"/>
  <c r="FX77" i="1"/>
  <c r="FY77" i="1"/>
  <c r="FZ77" i="1"/>
  <c r="GA77" i="1"/>
  <c r="GB77" i="1"/>
  <c r="GC77" i="1"/>
  <c r="GD77" i="1"/>
  <c r="GE77" i="1"/>
  <c r="GF77" i="1"/>
  <c r="GG77" i="1"/>
  <c r="GH77" i="1"/>
  <c r="GI77" i="1"/>
  <c r="GJ77" i="1"/>
  <c r="GK77" i="1"/>
  <c r="FF7" i="1"/>
  <c r="FG7" i="1"/>
  <c r="FH7" i="1"/>
  <c r="FI7" i="1"/>
  <c r="FJ7" i="1"/>
  <c r="FK7" i="1"/>
  <c r="FL7" i="1"/>
  <c r="FM7" i="1"/>
  <c r="FN7" i="1"/>
  <c r="FO7" i="1"/>
  <c r="FP7" i="1"/>
  <c r="FQ7" i="1"/>
  <c r="FR7" i="1"/>
  <c r="FS7" i="1"/>
  <c r="FT7" i="1"/>
  <c r="FU7" i="1"/>
  <c r="FV7" i="1"/>
  <c r="FW7" i="1"/>
  <c r="FX7" i="1"/>
  <c r="FY7" i="1"/>
  <c r="FZ7" i="1"/>
  <c r="GA7" i="1"/>
  <c r="GB7" i="1"/>
  <c r="GC7" i="1"/>
  <c r="GD7" i="1"/>
  <c r="GE7" i="1"/>
  <c r="GF7" i="1"/>
  <c r="GG7" i="1"/>
  <c r="GH7" i="1"/>
  <c r="GI7" i="1"/>
  <c r="GJ7" i="1"/>
  <c r="GK7" i="1"/>
  <c r="FF127" i="1"/>
  <c r="FG127" i="1"/>
  <c r="FH127" i="1"/>
  <c r="FI127" i="1"/>
  <c r="FJ127" i="1"/>
  <c r="FK127" i="1"/>
  <c r="FL127" i="1"/>
  <c r="FM127" i="1"/>
  <c r="FN127" i="1"/>
  <c r="FO127" i="1"/>
  <c r="FP127" i="1"/>
  <c r="FQ127" i="1"/>
  <c r="FR127" i="1"/>
  <c r="FS127" i="1"/>
  <c r="FT127" i="1"/>
  <c r="FU127" i="1"/>
  <c r="FV127" i="1"/>
  <c r="FW127" i="1"/>
  <c r="FX127" i="1"/>
  <c r="FY127" i="1"/>
  <c r="FZ127" i="1"/>
  <c r="GA127" i="1"/>
  <c r="GB127" i="1"/>
  <c r="GC127" i="1"/>
  <c r="GD127" i="1"/>
  <c r="GE127" i="1"/>
  <c r="GF127" i="1"/>
  <c r="GG127" i="1"/>
  <c r="GH127" i="1"/>
  <c r="GI127" i="1"/>
  <c r="GJ127" i="1"/>
  <c r="GK127" i="1"/>
  <c r="FF169" i="1"/>
  <c r="FG169" i="1"/>
  <c r="FH169" i="1"/>
  <c r="FI169" i="1"/>
  <c r="FJ169" i="1"/>
  <c r="FK169" i="1"/>
  <c r="FL169" i="1"/>
  <c r="FM169" i="1"/>
  <c r="FN169" i="1"/>
  <c r="FO169" i="1"/>
  <c r="FP169" i="1"/>
  <c r="FQ169" i="1"/>
  <c r="FR169" i="1"/>
  <c r="FS169" i="1"/>
  <c r="FT169" i="1"/>
  <c r="FU169" i="1"/>
  <c r="FV169" i="1"/>
  <c r="FW169" i="1"/>
  <c r="FX169" i="1"/>
  <c r="FY169" i="1"/>
  <c r="FZ169" i="1"/>
  <c r="GA169" i="1"/>
  <c r="GB169" i="1"/>
  <c r="GC169" i="1"/>
  <c r="GD169" i="1"/>
  <c r="GE169" i="1"/>
  <c r="GF169" i="1"/>
  <c r="GG169" i="1"/>
  <c r="GH169" i="1"/>
  <c r="GI169" i="1"/>
  <c r="GJ169" i="1"/>
  <c r="GK169" i="1"/>
  <c r="FF53" i="1"/>
  <c r="FG53" i="1"/>
  <c r="FH53" i="1"/>
  <c r="FI53" i="1"/>
  <c r="FJ53" i="1"/>
  <c r="FK53" i="1"/>
  <c r="FL53" i="1"/>
  <c r="FM53" i="1"/>
  <c r="FN53" i="1"/>
  <c r="FO53" i="1"/>
  <c r="FP53" i="1"/>
  <c r="FQ53" i="1"/>
  <c r="FR53" i="1"/>
  <c r="FS53" i="1"/>
  <c r="FT53" i="1"/>
  <c r="FU53" i="1"/>
  <c r="FV53" i="1"/>
  <c r="FW53" i="1"/>
  <c r="FX53" i="1"/>
  <c r="FY53" i="1"/>
  <c r="FZ53" i="1"/>
  <c r="GA53" i="1"/>
  <c r="GB53" i="1"/>
  <c r="GC53" i="1"/>
  <c r="GD53" i="1"/>
  <c r="GE53" i="1"/>
  <c r="GF53" i="1"/>
  <c r="GG53" i="1"/>
  <c r="GH53" i="1"/>
  <c r="GI53" i="1"/>
  <c r="GJ53" i="1"/>
  <c r="GK53" i="1"/>
  <c r="FF27" i="1"/>
  <c r="FG27" i="1"/>
  <c r="FH27" i="1"/>
  <c r="FI27" i="1"/>
  <c r="FJ27" i="1"/>
  <c r="FK27" i="1"/>
  <c r="FL27" i="1"/>
  <c r="FM27" i="1"/>
  <c r="FN27" i="1"/>
  <c r="FO27" i="1"/>
  <c r="FP27" i="1"/>
  <c r="FQ27" i="1"/>
  <c r="FR27" i="1"/>
  <c r="FS27" i="1"/>
  <c r="FT27" i="1"/>
  <c r="FU27" i="1"/>
  <c r="FV27" i="1"/>
  <c r="FW27" i="1"/>
  <c r="FX27" i="1"/>
  <c r="FY27" i="1"/>
  <c r="FZ27" i="1"/>
  <c r="GA27" i="1"/>
  <c r="GB27" i="1"/>
  <c r="GC27" i="1"/>
  <c r="GD27" i="1"/>
  <c r="GE27" i="1"/>
  <c r="GF27" i="1"/>
  <c r="GG27" i="1"/>
  <c r="GH27" i="1"/>
  <c r="GI27" i="1"/>
  <c r="GJ27" i="1"/>
  <c r="GK27" i="1"/>
  <c r="FF299" i="1"/>
  <c r="FG299" i="1"/>
  <c r="FH299" i="1"/>
  <c r="FI299" i="1"/>
  <c r="FJ299" i="1"/>
  <c r="FK299" i="1"/>
  <c r="FL299" i="1"/>
  <c r="FM299" i="1"/>
  <c r="FN299" i="1"/>
  <c r="FO299" i="1"/>
  <c r="FP299" i="1"/>
  <c r="FQ299" i="1"/>
  <c r="FR299" i="1"/>
  <c r="FS299" i="1"/>
  <c r="FT299" i="1"/>
  <c r="FU299" i="1"/>
  <c r="FV299" i="1"/>
  <c r="FW299" i="1"/>
  <c r="FX299" i="1"/>
  <c r="FY299" i="1"/>
  <c r="FZ299" i="1"/>
  <c r="GA299" i="1"/>
  <c r="GB299" i="1"/>
  <c r="GC299" i="1"/>
  <c r="GD299" i="1"/>
  <c r="GE299" i="1"/>
  <c r="GF299" i="1"/>
  <c r="GG299" i="1"/>
  <c r="GH299" i="1"/>
  <c r="GI299" i="1"/>
  <c r="GJ299" i="1"/>
  <c r="GK299" i="1"/>
  <c r="FF266" i="1"/>
  <c r="FG266" i="1"/>
  <c r="FH266" i="1"/>
  <c r="FI266" i="1"/>
  <c r="FJ266" i="1"/>
  <c r="FK266" i="1"/>
  <c r="FL266" i="1"/>
  <c r="FM266" i="1"/>
  <c r="FN266" i="1"/>
  <c r="FO266" i="1"/>
  <c r="FP266" i="1"/>
  <c r="FQ266" i="1"/>
  <c r="FR266" i="1"/>
  <c r="FS266" i="1"/>
  <c r="FT266" i="1"/>
  <c r="FU266" i="1"/>
  <c r="FV266" i="1"/>
  <c r="FW266" i="1"/>
  <c r="FX266" i="1"/>
  <c r="FY266" i="1"/>
  <c r="FZ266" i="1"/>
  <c r="GA266" i="1"/>
  <c r="GB266" i="1"/>
  <c r="GC266" i="1"/>
  <c r="GD266" i="1"/>
  <c r="GE266" i="1"/>
  <c r="GF266" i="1"/>
  <c r="GG266" i="1"/>
  <c r="GH266" i="1"/>
  <c r="GI266" i="1"/>
  <c r="GJ266" i="1"/>
  <c r="GK266" i="1"/>
  <c r="FF195" i="1"/>
  <c r="FG195" i="1"/>
  <c r="FH195" i="1"/>
  <c r="FI195" i="1"/>
  <c r="FJ195" i="1"/>
  <c r="FK195" i="1"/>
  <c r="FL195" i="1"/>
  <c r="FM195" i="1"/>
  <c r="FN195" i="1"/>
  <c r="FO195" i="1"/>
  <c r="FP195" i="1"/>
  <c r="FQ195" i="1"/>
  <c r="FR195" i="1"/>
  <c r="FS195" i="1"/>
  <c r="FT195" i="1"/>
  <c r="FU195" i="1"/>
  <c r="FV195" i="1"/>
  <c r="FW195" i="1"/>
  <c r="FX195" i="1"/>
  <c r="FY195" i="1"/>
  <c r="FZ195" i="1"/>
  <c r="GA195" i="1"/>
  <c r="GB195" i="1"/>
  <c r="GC195" i="1"/>
  <c r="GD195" i="1"/>
  <c r="GE195" i="1"/>
  <c r="GF195" i="1"/>
  <c r="GG195" i="1"/>
  <c r="GH195" i="1"/>
  <c r="GI195" i="1"/>
  <c r="GJ195" i="1"/>
  <c r="GK195" i="1"/>
  <c r="FF163" i="1"/>
  <c r="FG163" i="1"/>
  <c r="FH163" i="1"/>
  <c r="FI163" i="1"/>
  <c r="FJ163" i="1"/>
  <c r="FK163" i="1"/>
  <c r="FL163" i="1"/>
  <c r="FM163" i="1"/>
  <c r="FN163" i="1"/>
  <c r="FO163" i="1"/>
  <c r="FP163" i="1"/>
  <c r="FQ163" i="1"/>
  <c r="FR163" i="1"/>
  <c r="FS163" i="1"/>
  <c r="FT163" i="1"/>
  <c r="FU163" i="1"/>
  <c r="FV163" i="1"/>
  <c r="FW163" i="1"/>
  <c r="FX163" i="1"/>
  <c r="FY163" i="1"/>
  <c r="FZ163" i="1"/>
  <c r="GA163" i="1"/>
  <c r="GB163" i="1"/>
  <c r="GC163" i="1"/>
  <c r="GD163" i="1"/>
  <c r="GE163" i="1"/>
  <c r="GF163" i="1"/>
  <c r="GG163" i="1"/>
  <c r="GH163" i="1"/>
  <c r="GI163" i="1"/>
  <c r="GJ163" i="1"/>
  <c r="GK163" i="1"/>
  <c r="FF70" i="1"/>
  <c r="FG70" i="1"/>
  <c r="FH70" i="1"/>
  <c r="FI70" i="1"/>
  <c r="FJ70" i="1"/>
  <c r="FK70" i="1"/>
  <c r="FL70" i="1"/>
  <c r="FM70" i="1"/>
  <c r="FN70" i="1"/>
  <c r="FO70" i="1"/>
  <c r="FP70" i="1"/>
  <c r="FQ70" i="1"/>
  <c r="FR70" i="1"/>
  <c r="FS70" i="1"/>
  <c r="FT70" i="1"/>
  <c r="FU70" i="1"/>
  <c r="FV70" i="1"/>
  <c r="FW70" i="1"/>
  <c r="FX70" i="1"/>
  <c r="FY70" i="1"/>
  <c r="FZ70" i="1"/>
  <c r="GA70" i="1"/>
  <c r="GB70" i="1"/>
  <c r="GC70" i="1"/>
  <c r="GD70" i="1"/>
  <c r="GE70" i="1"/>
  <c r="GF70" i="1"/>
  <c r="GG70" i="1"/>
  <c r="GH70" i="1"/>
  <c r="GI70" i="1"/>
  <c r="GJ70" i="1"/>
  <c r="GK70" i="1"/>
  <c r="FF82" i="1"/>
  <c r="FG82" i="1"/>
  <c r="FH82" i="1"/>
  <c r="FI82" i="1"/>
  <c r="FJ82" i="1"/>
  <c r="FK82" i="1"/>
  <c r="FL82" i="1"/>
  <c r="FM82" i="1"/>
  <c r="FN82" i="1"/>
  <c r="FO82" i="1"/>
  <c r="FP82" i="1"/>
  <c r="FQ82" i="1"/>
  <c r="FR82" i="1"/>
  <c r="FS82" i="1"/>
  <c r="FT82" i="1"/>
  <c r="FU82" i="1"/>
  <c r="FV82" i="1"/>
  <c r="FW82" i="1"/>
  <c r="FX82" i="1"/>
  <c r="FY82" i="1"/>
  <c r="FZ82" i="1"/>
  <c r="GA82" i="1"/>
  <c r="GB82" i="1"/>
  <c r="GC82" i="1"/>
  <c r="GD82" i="1"/>
  <c r="GE82" i="1"/>
  <c r="GF82" i="1"/>
  <c r="GG82" i="1"/>
  <c r="GH82" i="1"/>
  <c r="GI82" i="1"/>
  <c r="GJ82" i="1"/>
  <c r="GK82" i="1"/>
  <c r="FF6" i="1"/>
  <c r="FG6" i="1"/>
  <c r="FH6" i="1"/>
  <c r="FI6" i="1"/>
  <c r="FJ6" i="1"/>
  <c r="FK6" i="1"/>
  <c r="FL6" i="1"/>
  <c r="FM6" i="1"/>
  <c r="FN6" i="1"/>
  <c r="FO6" i="1"/>
  <c r="FP6" i="1"/>
  <c r="FQ6" i="1"/>
  <c r="FR6" i="1"/>
  <c r="FS6" i="1"/>
  <c r="FT6" i="1"/>
  <c r="FU6" i="1"/>
  <c r="FV6" i="1"/>
  <c r="FW6" i="1"/>
  <c r="FX6" i="1"/>
  <c r="FY6" i="1"/>
  <c r="FZ6" i="1"/>
  <c r="GA6" i="1"/>
  <c r="GB6" i="1"/>
  <c r="GC6" i="1"/>
  <c r="GD6" i="1"/>
  <c r="GE6" i="1"/>
  <c r="GF6" i="1"/>
  <c r="GG6" i="1"/>
  <c r="GH6" i="1"/>
  <c r="GI6" i="1"/>
  <c r="GJ6" i="1"/>
  <c r="GK6" i="1"/>
  <c r="FF4" i="1"/>
  <c r="FG4" i="1"/>
  <c r="FH4" i="1"/>
  <c r="FI4" i="1"/>
  <c r="FJ4" i="1"/>
  <c r="FK4" i="1"/>
  <c r="FL4" i="1"/>
  <c r="FM4" i="1"/>
  <c r="FN4" i="1"/>
  <c r="FO4" i="1"/>
  <c r="FP4" i="1"/>
  <c r="FQ4" i="1"/>
  <c r="FR4" i="1"/>
  <c r="FS4" i="1"/>
  <c r="FT4" i="1"/>
  <c r="FU4" i="1"/>
  <c r="FV4" i="1"/>
  <c r="FW4" i="1"/>
  <c r="FX4" i="1"/>
  <c r="FY4" i="1"/>
  <c r="FZ4" i="1"/>
  <c r="GA4" i="1"/>
  <c r="GB4" i="1"/>
  <c r="GC4" i="1"/>
  <c r="GD4" i="1"/>
  <c r="GE4" i="1"/>
  <c r="GF4" i="1"/>
  <c r="GG4" i="1"/>
  <c r="GH4" i="1"/>
  <c r="GI4" i="1"/>
  <c r="GJ4" i="1"/>
  <c r="GK4" i="1"/>
  <c r="FF207" i="1"/>
  <c r="FG207" i="1"/>
  <c r="FH207" i="1"/>
  <c r="FI207" i="1"/>
  <c r="FJ207" i="1"/>
  <c r="FK207" i="1"/>
  <c r="FL207" i="1"/>
  <c r="FM207" i="1"/>
  <c r="FN207" i="1"/>
  <c r="FO207" i="1"/>
  <c r="FP207" i="1"/>
  <c r="FQ207" i="1"/>
  <c r="FR207" i="1"/>
  <c r="FS207" i="1"/>
  <c r="FT207" i="1"/>
  <c r="FU207" i="1"/>
  <c r="FV207" i="1"/>
  <c r="FW207" i="1"/>
  <c r="FX207" i="1"/>
  <c r="FY207" i="1"/>
  <c r="FZ207" i="1"/>
  <c r="GA207" i="1"/>
  <c r="GB207" i="1"/>
  <c r="GC207" i="1"/>
  <c r="GD207" i="1"/>
  <c r="GE207" i="1"/>
  <c r="GF207" i="1"/>
  <c r="GG207" i="1"/>
  <c r="GH207" i="1"/>
  <c r="GI207" i="1"/>
  <c r="GJ207" i="1"/>
  <c r="GK207" i="1"/>
  <c r="FF188" i="1"/>
  <c r="FG188" i="1"/>
  <c r="FH188" i="1"/>
  <c r="FI188" i="1"/>
  <c r="FJ188" i="1"/>
  <c r="FK188" i="1"/>
  <c r="FL188" i="1"/>
  <c r="FM188" i="1"/>
  <c r="FN188" i="1"/>
  <c r="FO188" i="1"/>
  <c r="FP188" i="1"/>
  <c r="FQ188" i="1"/>
  <c r="FR188" i="1"/>
  <c r="FS188" i="1"/>
  <c r="FT188" i="1"/>
  <c r="FU188" i="1"/>
  <c r="FV188" i="1"/>
  <c r="FW188" i="1"/>
  <c r="FX188" i="1"/>
  <c r="FY188" i="1"/>
  <c r="FZ188" i="1"/>
  <c r="GA188" i="1"/>
  <c r="GB188" i="1"/>
  <c r="GC188" i="1"/>
  <c r="GD188" i="1"/>
  <c r="GE188" i="1"/>
  <c r="GF188" i="1"/>
  <c r="GG188" i="1"/>
  <c r="GH188" i="1"/>
  <c r="GI188" i="1"/>
  <c r="GJ188" i="1"/>
  <c r="GK188" i="1"/>
  <c r="FF241" i="1"/>
  <c r="FG241" i="1"/>
  <c r="FH241" i="1"/>
  <c r="FI241" i="1"/>
  <c r="FJ241" i="1"/>
  <c r="FK241" i="1"/>
  <c r="FL241" i="1"/>
  <c r="FM241" i="1"/>
  <c r="FN241" i="1"/>
  <c r="FO241" i="1"/>
  <c r="FP241" i="1"/>
  <c r="FQ241" i="1"/>
  <c r="FR241" i="1"/>
  <c r="FS241" i="1"/>
  <c r="FT241" i="1"/>
  <c r="FU241" i="1"/>
  <c r="FV241" i="1"/>
  <c r="FW241" i="1"/>
  <c r="FX241" i="1"/>
  <c r="FY241" i="1"/>
  <c r="FZ241" i="1"/>
  <c r="GA241" i="1"/>
  <c r="GB241" i="1"/>
  <c r="GC241" i="1"/>
  <c r="GD241" i="1"/>
  <c r="GE241" i="1"/>
  <c r="GF241" i="1"/>
  <c r="GG241" i="1"/>
  <c r="GH241" i="1"/>
  <c r="GI241" i="1"/>
  <c r="GJ241" i="1"/>
  <c r="GK241" i="1"/>
  <c r="FF223" i="1"/>
  <c r="FG223" i="1"/>
  <c r="FH223" i="1"/>
  <c r="FI223" i="1"/>
  <c r="FJ223" i="1"/>
  <c r="FK223" i="1"/>
  <c r="FL223" i="1"/>
  <c r="FM223" i="1"/>
  <c r="FN223" i="1"/>
  <c r="FO223" i="1"/>
  <c r="FP223" i="1"/>
  <c r="FQ223" i="1"/>
  <c r="FR223" i="1"/>
  <c r="FS223" i="1"/>
  <c r="FT223" i="1"/>
  <c r="FU223" i="1"/>
  <c r="FV223" i="1"/>
  <c r="FW223" i="1"/>
  <c r="FX223" i="1"/>
  <c r="FY223" i="1"/>
  <c r="FZ223" i="1"/>
  <c r="GA223" i="1"/>
  <c r="GB223" i="1"/>
  <c r="GC223" i="1"/>
  <c r="GD223" i="1"/>
  <c r="GE223" i="1"/>
  <c r="GF223" i="1"/>
  <c r="GG223" i="1"/>
  <c r="GH223" i="1"/>
  <c r="GI223" i="1"/>
  <c r="GJ223" i="1"/>
  <c r="GK223" i="1"/>
  <c r="FF421" i="1"/>
  <c r="FG421" i="1"/>
  <c r="FH421" i="1"/>
  <c r="FI421" i="1"/>
  <c r="FJ421" i="1"/>
  <c r="FK421" i="1"/>
  <c r="FL421" i="1"/>
  <c r="FM421" i="1"/>
  <c r="FN421" i="1"/>
  <c r="FO421" i="1"/>
  <c r="FP421" i="1"/>
  <c r="FQ421" i="1"/>
  <c r="FR421" i="1"/>
  <c r="FS421" i="1"/>
  <c r="FT421" i="1"/>
  <c r="FU421" i="1"/>
  <c r="FV421" i="1"/>
  <c r="FW421" i="1"/>
  <c r="FX421" i="1"/>
  <c r="FY421" i="1"/>
  <c r="FZ421" i="1"/>
  <c r="GA421" i="1"/>
  <c r="GB421" i="1"/>
  <c r="GC421" i="1"/>
  <c r="GD421" i="1"/>
  <c r="GE421" i="1"/>
  <c r="GF421" i="1"/>
  <c r="GG421" i="1"/>
  <c r="GH421" i="1"/>
  <c r="GI421" i="1"/>
  <c r="GJ421" i="1"/>
  <c r="GK421" i="1"/>
  <c r="FF371" i="1"/>
  <c r="FG371" i="1"/>
  <c r="FH371" i="1"/>
  <c r="FI371" i="1"/>
  <c r="FJ371" i="1"/>
  <c r="FK371" i="1"/>
  <c r="FL371" i="1"/>
  <c r="FM371" i="1"/>
  <c r="FN371" i="1"/>
  <c r="FO371" i="1"/>
  <c r="FP371" i="1"/>
  <c r="FQ371" i="1"/>
  <c r="FR371" i="1"/>
  <c r="FS371" i="1"/>
  <c r="FT371" i="1"/>
  <c r="FU371" i="1"/>
  <c r="FV371" i="1"/>
  <c r="FW371" i="1"/>
  <c r="FX371" i="1"/>
  <c r="FY371" i="1"/>
  <c r="FZ371" i="1"/>
  <c r="GA371" i="1"/>
  <c r="GB371" i="1"/>
  <c r="GC371" i="1"/>
  <c r="GD371" i="1"/>
  <c r="GE371" i="1"/>
  <c r="GF371" i="1"/>
  <c r="GG371" i="1"/>
  <c r="GH371" i="1"/>
  <c r="GI371" i="1"/>
  <c r="GJ371" i="1"/>
  <c r="GK371" i="1"/>
  <c r="FF422" i="1"/>
  <c r="FG422" i="1"/>
  <c r="FH422" i="1"/>
  <c r="FI422" i="1"/>
  <c r="FJ422" i="1"/>
  <c r="FK422" i="1"/>
  <c r="FL422" i="1"/>
  <c r="FM422" i="1"/>
  <c r="FN422" i="1"/>
  <c r="FO422" i="1"/>
  <c r="FP422" i="1"/>
  <c r="FQ422" i="1"/>
  <c r="FR422" i="1"/>
  <c r="FS422" i="1"/>
  <c r="FT422" i="1"/>
  <c r="FU422" i="1"/>
  <c r="FV422" i="1"/>
  <c r="FW422" i="1"/>
  <c r="FX422" i="1"/>
  <c r="FY422" i="1"/>
  <c r="FZ422" i="1"/>
  <c r="GA422" i="1"/>
  <c r="GB422" i="1"/>
  <c r="GC422" i="1"/>
  <c r="GD422" i="1"/>
  <c r="GE422" i="1"/>
  <c r="GF422" i="1"/>
  <c r="GG422" i="1"/>
  <c r="GH422" i="1"/>
  <c r="GI422" i="1"/>
  <c r="GJ422" i="1"/>
  <c r="GK422" i="1"/>
  <c r="FF344" i="1"/>
  <c r="FG344" i="1"/>
  <c r="FH344" i="1"/>
  <c r="FI344" i="1"/>
  <c r="FJ344" i="1"/>
  <c r="FK344" i="1"/>
  <c r="FL344" i="1"/>
  <c r="FM344" i="1"/>
  <c r="FN344" i="1"/>
  <c r="FO344" i="1"/>
  <c r="FP344" i="1"/>
  <c r="FQ344" i="1"/>
  <c r="FR344" i="1"/>
  <c r="FS344" i="1"/>
  <c r="FT344" i="1"/>
  <c r="FU344" i="1"/>
  <c r="FV344" i="1"/>
  <c r="FW344" i="1"/>
  <c r="FX344" i="1"/>
  <c r="FY344" i="1"/>
  <c r="FZ344" i="1"/>
  <c r="GA344" i="1"/>
  <c r="GB344" i="1"/>
  <c r="GC344" i="1"/>
  <c r="GD344" i="1"/>
  <c r="GE344" i="1"/>
  <c r="GF344" i="1"/>
  <c r="GG344" i="1"/>
  <c r="GH344" i="1"/>
  <c r="GI344" i="1"/>
  <c r="GJ344" i="1"/>
  <c r="GK344" i="1"/>
  <c r="FF63" i="1"/>
  <c r="FG63" i="1"/>
  <c r="FH63" i="1"/>
  <c r="FI63" i="1"/>
  <c r="FJ63" i="1"/>
  <c r="FK63" i="1"/>
  <c r="FL63" i="1"/>
  <c r="FM63" i="1"/>
  <c r="FN63" i="1"/>
  <c r="FO63" i="1"/>
  <c r="FP63" i="1"/>
  <c r="FQ63" i="1"/>
  <c r="FR63" i="1"/>
  <c r="FS63" i="1"/>
  <c r="FT63" i="1"/>
  <c r="FU63" i="1"/>
  <c r="FV63" i="1"/>
  <c r="FW63" i="1"/>
  <c r="FX63" i="1"/>
  <c r="FY63" i="1"/>
  <c r="FZ63" i="1"/>
  <c r="GA63" i="1"/>
  <c r="GB63" i="1"/>
  <c r="GC63" i="1"/>
  <c r="GD63" i="1"/>
  <c r="GE63" i="1"/>
  <c r="GF63" i="1"/>
  <c r="GG63" i="1"/>
  <c r="GH63" i="1"/>
  <c r="GI63" i="1"/>
  <c r="GJ63" i="1"/>
  <c r="GK63" i="1"/>
  <c r="FF293" i="1"/>
  <c r="FG293" i="1"/>
  <c r="FH293" i="1"/>
  <c r="FI293" i="1"/>
  <c r="FJ293" i="1"/>
  <c r="FK293" i="1"/>
  <c r="FL293" i="1"/>
  <c r="FM293" i="1"/>
  <c r="FN293" i="1"/>
  <c r="FO293" i="1"/>
  <c r="FP293" i="1"/>
  <c r="FQ293" i="1"/>
  <c r="FR293" i="1"/>
  <c r="FS293" i="1"/>
  <c r="FT293" i="1"/>
  <c r="FU293" i="1"/>
  <c r="FV293" i="1"/>
  <c r="FW293" i="1"/>
  <c r="FX293" i="1"/>
  <c r="FY293" i="1"/>
  <c r="FZ293" i="1"/>
  <c r="GA293" i="1"/>
  <c r="GB293" i="1"/>
  <c r="GC293" i="1"/>
  <c r="GD293" i="1"/>
  <c r="GE293" i="1"/>
  <c r="GF293" i="1"/>
  <c r="GG293" i="1"/>
  <c r="GH293" i="1"/>
  <c r="GI293" i="1"/>
  <c r="GJ293" i="1"/>
  <c r="GK293" i="1"/>
  <c r="FF338" i="1"/>
  <c r="FG338" i="1"/>
  <c r="FH338" i="1"/>
  <c r="FI338" i="1"/>
  <c r="FJ338" i="1"/>
  <c r="FK338" i="1"/>
  <c r="FL338" i="1"/>
  <c r="FM338" i="1"/>
  <c r="FN338" i="1"/>
  <c r="FO338" i="1"/>
  <c r="FP338" i="1"/>
  <c r="FQ338" i="1"/>
  <c r="FR338" i="1"/>
  <c r="FS338" i="1"/>
  <c r="FT338" i="1"/>
  <c r="FU338" i="1"/>
  <c r="FV338" i="1"/>
  <c r="FW338" i="1"/>
  <c r="FX338" i="1"/>
  <c r="FY338" i="1"/>
  <c r="FZ338" i="1"/>
  <c r="GA338" i="1"/>
  <c r="GB338" i="1"/>
  <c r="GC338" i="1"/>
  <c r="GD338" i="1"/>
  <c r="GE338" i="1"/>
  <c r="GF338" i="1"/>
  <c r="GG338" i="1"/>
  <c r="GH338" i="1"/>
  <c r="GI338" i="1"/>
  <c r="GJ338" i="1"/>
  <c r="GK338" i="1"/>
  <c r="FF354" i="1"/>
  <c r="FG354" i="1"/>
  <c r="FH354" i="1"/>
  <c r="FI354" i="1"/>
  <c r="FJ354" i="1"/>
  <c r="FK354" i="1"/>
  <c r="FL354" i="1"/>
  <c r="FM354" i="1"/>
  <c r="FN354" i="1"/>
  <c r="FO354" i="1"/>
  <c r="FP354" i="1"/>
  <c r="FQ354" i="1"/>
  <c r="FR354" i="1"/>
  <c r="FS354" i="1"/>
  <c r="FT354" i="1"/>
  <c r="FU354" i="1"/>
  <c r="FV354" i="1"/>
  <c r="FW354" i="1"/>
  <c r="FX354" i="1"/>
  <c r="FY354" i="1"/>
  <c r="FZ354" i="1"/>
  <c r="GA354" i="1"/>
  <c r="GB354" i="1"/>
  <c r="GC354" i="1"/>
  <c r="GD354" i="1"/>
  <c r="GE354" i="1"/>
  <c r="GF354" i="1"/>
  <c r="GG354" i="1"/>
  <c r="GH354" i="1"/>
  <c r="GI354" i="1"/>
  <c r="GJ354" i="1"/>
  <c r="GK354" i="1"/>
  <c r="FF387" i="1"/>
  <c r="FG387" i="1"/>
  <c r="FH387" i="1"/>
  <c r="FI387" i="1"/>
  <c r="FJ387" i="1"/>
  <c r="FK387" i="1"/>
  <c r="FL387" i="1"/>
  <c r="FM387" i="1"/>
  <c r="FN387" i="1"/>
  <c r="FO387" i="1"/>
  <c r="FP387" i="1"/>
  <c r="FQ387" i="1"/>
  <c r="FR387" i="1"/>
  <c r="FS387" i="1"/>
  <c r="FT387" i="1"/>
  <c r="FU387" i="1"/>
  <c r="FV387" i="1"/>
  <c r="FW387" i="1"/>
  <c r="FX387" i="1"/>
  <c r="FY387" i="1"/>
  <c r="FZ387" i="1"/>
  <c r="GA387" i="1"/>
  <c r="GB387" i="1"/>
  <c r="GC387" i="1"/>
  <c r="GD387" i="1"/>
  <c r="GE387" i="1"/>
  <c r="GF387" i="1"/>
  <c r="GG387" i="1"/>
  <c r="GH387" i="1"/>
  <c r="GI387" i="1"/>
  <c r="GJ387" i="1"/>
  <c r="GK387" i="1"/>
  <c r="FF279" i="1"/>
  <c r="FG279" i="1"/>
  <c r="FH279" i="1"/>
  <c r="FI279" i="1"/>
  <c r="FJ279" i="1"/>
  <c r="FK279" i="1"/>
  <c r="FL279" i="1"/>
  <c r="FM279" i="1"/>
  <c r="FN279" i="1"/>
  <c r="FO279" i="1"/>
  <c r="FP279" i="1"/>
  <c r="FQ279" i="1"/>
  <c r="FR279" i="1"/>
  <c r="FS279" i="1"/>
  <c r="FT279" i="1"/>
  <c r="FU279" i="1"/>
  <c r="FV279" i="1"/>
  <c r="FW279" i="1"/>
  <c r="FX279" i="1"/>
  <c r="FY279" i="1"/>
  <c r="FZ279" i="1"/>
  <c r="GA279" i="1"/>
  <c r="GB279" i="1"/>
  <c r="GC279" i="1"/>
  <c r="GD279" i="1"/>
  <c r="GE279" i="1"/>
  <c r="GF279" i="1"/>
  <c r="GG279" i="1"/>
  <c r="GH279" i="1"/>
  <c r="GI279" i="1"/>
  <c r="GJ279" i="1"/>
  <c r="GK279" i="1"/>
  <c r="FF305" i="1"/>
  <c r="FG305" i="1"/>
  <c r="FH305" i="1"/>
  <c r="FI305" i="1"/>
  <c r="FJ305" i="1"/>
  <c r="FK305" i="1"/>
  <c r="FL305" i="1"/>
  <c r="FM305" i="1"/>
  <c r="FN305" i="1"/>
  <c r="FO305" i="1"/>
  <c r="FP305" i="1"/>
  <c r="FQ305" i="1"/>
  <c r="FR305" i="1"/>
  <c r="FS305" i="1"/>
  <c r="FT305" i="1"/>
  <c r="FU305" i="1"/>
  <c r="FV305" i="1"/>
  <c r="FW305" i="1"/>
  <c r="FX305" i="1"/>
  <c r="FY305" i="1"/>
  <c r="FZ305" i="1"/>
  <c r="GA305" i="1"/>
  <c r="GB305" i="1"/>
  <c r="GC305" i="1"/>
  <c r="GD305" i="1"/>
  <c r="GE305" i="1"/>
  <c r="GF305" i="1"/>
  <c r="GG305" i="1"/>
  <c r="GH305" i="1"/>
  <c r="GI305" i="1"/>
  <c r="GJ305" i="1"/>
  <c r="GK305" i="1"/>
  <c r="FF397" i="1"/>
  <c r="FG397" i="1"/>
  <c r="FH397" i="1"/>
  <c r="FI397" i="1"/>
  <c r="FJ397" i="1"/>
  <c r="FK397" i="1"/>
  <c r="FL397" i="1"/>
  <c r="FM397" i="1"/>
  <c r="FN397" i="1"/>
  <c r="FO397" i="1"/>
  <c r="FP397" i="1"/>
  <c r="FQ397" i="1"/>
  <c r="FR397" i="1"/>
  <c r="FS397" i="1"/>
  <c r="FT397" i="1"/>
  <c r="FU397" i="1"/>
  <c r="FV397" i="1"/>
  <c r="FW397" i="1"/>
  <c r="FX397" i="1"/>
  <c r="FY397" i="1"/>
  <c r="FZ397" i="1"/>
  <c r="GA397" i="1"/>
  <c r="GB397" i="1"/>
  <c r="GC397" i="1"/>
  <c r="GD397" i="1"/>
  <c r="GE397" i="1"/>
  <c r="GF397" i="1"/>
  <c r="GG397" i="1"/>
  <c r="GH397" i="1"/>
  <c r="GI397" i="1"/>
  <c r="GJ397" i="1"/>
  <c r="GK397" i="1"/>
  <c r="FF368" i="1"/>
  <c r="FG368" i="1"/>
  <c r="FH368" i="1"/>
  <c r="FI368" i="1"/>
  <c r="FJ368" i="1"/>
  <c r="FK368" i="1"/>
  <c r="FL368" i="1"/>
  <c r="FM368" i="1"/>
  <c r="FN368" i="1"/>
  <c r="FO368" i="1"/>
  <c r="FP368" i="1"/>
  <c r="FQ368" i="1"/>
  <c r="FR368" i="1"/>
  <c r="FS368" i="1"/>
  <c r="FT368" i="1"/>
  <c r="FU368" i="1"/>
  <c r="FV368" i="1"/>
  <c r="FW368" i="1"/>
  <c r="FX368" i="1"/>
  <c r="FY368" i="1"/>
  <c r="FZ368" i="1"/>
  <c r="GA368" i="1"/>
  <c r="GB368" i="1"/>
  <c r="GC368" i="1"/>
  <c r="GD368" i="1"/>
  <c r="GE368" i="1"/>
  <c r="GF368" i="1"/>
  <c r="GG368" i="1"/>
  <c r="GH368" i="1"/>
  <c r="GI368" i="1"/>
  <c r="GJ368" i="1"/>
  <c r="GK368" i="1"/>
  <c r="FF47" i="1"/>
  <c r="FG47" i="1"/>
  <c r="FH47" i="1"/>
  <c r="FI47" i="1"/>
  <c r="FJ47" i="1"/>
  <c r="FK47" i="1"/>
  <c r="FL47" i="1"/>
  <c r="FM47" i="1"/>
  <c r="FN47" i="1"/>
  <c r="FO47" i="1"/>
  <c r="FP47" i="1"/>
  <c r="FQ47" i="1"/>
  <c r="FR47" i="1"/>
  <c r="FS47" i="1"/>
  <c r="FT47" i="1"/>
  <c r="FU47" i="1"/>
  <c r="FV47" i="1"/>
  <c r="FW47" i="1"/>
  <c r="FX47" i="1"/>
  <c r="FY47" i="1"/>
  <c r="FZ47" i="1"/>
  <c r="GA47" i="1"/>
  <c r="GB47" i="1"/>
  <c r="GC47" i="1"/>
  <c r="GD47" i="1"/>
  <c r="GE47" i="1"/>
  <c r="GF47" i="1"/>
  <c r="GG47" i="1"/>
  <c r="GH47" i="1"/>
  <c r="GI47" i="1"/>
  <c r="GJ47" i="1"/>
  <c r="GK47" i="1"/>
  <c r="FF334" i="1"/>
  <c r="FG334" i="1"/>
  <c r="FH334" i="1"/>
  <c r="FI334" i="1"/>
  <c r="FJ334" i="1"/>
  <c r="FK334" i="1"/>
  <c r="FL334" i="1"/>
  <c r="FM334" i="1"/>
  <c r="FN334" i="1"/>
  <c r="FO334" i="1"/>
  <c r="FP334" i="1"/>
  <c r="FQ334" i="1"/>
  <c r="FR334" i="1"/>
  <c r="FS334" i="1"/>
  <c r="FT334" i="1"/>
  <c r="FU334" i="1"/>
  <c r="FV334" i="1"/>
  <c r="FW334" i="1"/>
  <c r="FX334" i="1"/>
  <c r="FY334" i="1"/>
  <c r="FZ334" i="1"/>
  <c r="GA334" i="1"/>
  <c r="GB334" i="1"/>
  <c r="GC334" i="1"/>
  <c r="GD334" i="1"/>
  <c r="GE334" i="1"/>
  <c r="GF334" i="1"/>
  <c r="GG334" i="1"/>
  <c r="GH334" i="1"/>
  <c r="GI334" i="1"/>
  <c r="GJ334" i="1"/>
  <c r="GK334" i="1"/>
  <c r="FF423" i="1"/>
  <c r="FG423" i="1"/>
  <c r="FH423" i="1"/>
  <c r="FI423" i="1"/>
  <c r="FJ423" i="1"/>
  <c r="FK423" i="1"/>
  <c r="FL423" i="1"/>
  <c r="FM423" i="1"/>
  <c r="FN423" i="1"/>
  <c r="FO423" i="1"/>
  <c r="FP423" i="1"/>
  <c r="FQ423" i="1"/>
  <c r="FR423" i="1"/>
  <c r="FS423" i="1"/>
  <c r="FT423" i="1"/>
  <c r="FU423" i="1"/>
  <c r="FV423" i="1"/>
  <c r="FW423" i="1"/>
  <c r="FX423" i="1"/>
  <c r="FY423" i="1"/>
  <c r="FZ423" i="1"/>
  <c r="GA423" i="1"/>
  <c r="GB423" i="1"/>
  <c r="GC423" i="1"/>
  <c r="GD423" i="1"/>
  <c r="GE423" i="1"/>
  <c r="GF423" i="1"/>
  <c r="GG423" i="1"/>
  <c r="GH423" i="1"/>
  <c r="GI423" i="1"/>
  <c r="GJ423" i="1"/>
  <c r="GK423" i="1"/>
  <c r="FF120" i="1"/>
  <c r="FG120" i="1"/>
  <c r="FH120" i="1"/>
  <c r="FI120" i="1"/>
  <c r="FJ120" i="1"/>
  <c r="FK120" i="1"/>
  <c r="FL120" i="1"/>
  <c r="FM120" i="1"/>
  <c r="FN120" i="1"/>
  <c r="FO120" i="1"/>
  <c r="FP120" i="1"/>
  <c r="FQ120" i="1"/>
  <c r="FR120" i="1"/>
  <c r="FS120" i="1"/>
  <c r="FT120" i="1"/>
  <c r="FU120" i="1"/>
  <c r="FV120" i="1"/>
  <c r="FW120" i="1"/>
  <c r="FX120" i="1"/>
  <c r="FY120" i="1"/>
  <c r="FZ120" i="1"/>
  <c r="GA120" i="1"/>
  <c r="GB120" i="1"/>
  <c r="GC120" i="1"/>
  <c r="GD120" i="1"/>
  <c r="GE120" i="1"/>
  <c r="GF120" i="1"/>
  <c r="GG120" i="1"/>
  <c r="GH120" i="1"/>
  <c r="GI120" i="1"/>
  <c r="GJ120" i="1"/>
  <c r="GK120" i="1"/>
  <c r="FF81" i="1"/>
  <c r="FG81" i="1"/>
  <c r="FH81" i="1"/>
  <c r="FI81" i="1"/>
  <c r="FJ81" i="1"/>
  <c r="FK81" i="1"/>
  <c r="FL81" i="1"/>
  <c r="FM81" i="1"/>
  <c r="FN81" i="1"/>
  <c r="FO81" i="1"/>
  <c r="FP81" i="1"/>
  <c r="FQ81" i="1"/>
  <c r="FR81" i="1"/>
  <c r="FS81" i="1"/>
  <c r="FT81" i="1"/>
  <c r="FU81" i="1"/>
  <c r="FV81" i="1"/>
  <c r="FW81" i="1"/>
  <c r="FX81" i="1"/>
  <c r="FY81" i="1"/>
  <c r="FZ81" i="1"/>
  <c r="GA81" i="1"/>
  <c r="GB81" i="1"/>
  <c r="GC81" i="1"/>
  <c r="GD81" i="1"/>
  <c r="GE81" i="1"/>
  <c r="GF81" i="1"/>
  <c r="GG81" i="1"/>
  <c r="GH81" i="1"/>
  <c r="GI81" i="1"/>
  <c r="GJ81" i="1"/>
  <c r="GK81" i="1"/>
  <c r="FF26" i="1"/>
  <c r="FG26" i="1"/>
  <c r="FH26" i="1"/>
  <c r="FI26" i="1"/>
  <c r="FJ26" i="1"/>
  <c r="FK26" i="1"/>
  <c r="FL26" i="1"/>
  <c r="FM26" i="1"/>
  <c r="FN26" i="1"/>
  <c r="FO26" i="1"/>
  <c r="FP26" i="1"/>
  <c r="FQ26" i="1"/>
  <c r="FR26" i="1"/>
  <c r="FS26" i="1"/>
  <c r="FT26" i="1"/>
  <c r="FU26" i="1"/>
  <c r="FV26" i="1"/>
  <c r="FW26" i="1"/>
  <c r="FX26" i="1"/>
  <c r="FY26" i="1"/>
  <c r="FZ26" i="1"/>
  <c r="GA26" i="1"/>
  <c r="GB26" i="1"/>
  <c r="GC26" i="1"/>
  <c r="GD26" i="1"/>
  <c r="GE26" i="1"/>
  <c r="GF26" i="1"/>
  <c r="GG26" i="1"/>
  <c r="GH26" i="1"/>
  <c r="GI26" i="1"/>
  <c r="GJ26" i="1"/>
  <c r="GK26" i="1"/>
  <c r="FF320" i="1"/>
  <c r="FG320" i="1"/>
  <c r="FH320" i="1"/>
  <c r="FI320" i="1"/>
  <c r="FJ320" i="1"/>
  <c r="FK320" i="1"/>
  <c r="FL320" i="1"/>
  <c r="FM320" i="1"/>
  <c r="FN320" i="1"/>
  <c r="FO320" i="1"/>
  <c r="FP320" i="1"/>
  <c r="FQ320" i="1"/>
  <c r="FR320" i="1"/>
  <c r="FS320" i="1"/>
  <c r="FT320" i="1"/>
  <c r="FU320" i="1"/>
  <c r="FV320" i="1"/>
  <c r="FW320" i="1"/>
  <c r="FX320" i="1"/>
  <c r="FY320" i="1"/>
  <c r="FZ320" i="1"/>
  <c r="GA320" i="1"/>
  <c r="GB320" i="1"/>
  <c r="GC320" i="1"/>
  <c r="GD320" i="1"/>
  <c r="GE320" i="1"/>
  <c r="GF320" i="1"/>
  <c r="GG320" i="1"/>
  <c r="GH320" i="1"/>
  <c r="GI320" i="1"/>
  <c r="GJ320" i="1"/>
  <c r="GK320" i="1"/>
  <c r="FF152" i="1"/>
  <c r="FG152" i="1"/>
  <c r="FH152" i="1"/>
  <c r="FI152" i="1"/>
  <c r="FJ152" i="1"/>
  <c r="FK152" i="1"/>
  <c r="FL152" i="1"/>
  <c r="FM152" i="1"/>
  <c r="FN152" i="1"/>
  <c r="FO152" i="1"/>
  <c r="FP152" i="1"/>
  <c r="FQ152" i="1"/>
  <c r="FR152" i="1"/>
  <c r="FS152" i="1"/>
  <c r="FT152" i="1"/>
  <c r="FU152" i="1"/>
  <c r="FV152" i="1"/>
  <c r="FW152" i="1"/>
  <c r="FX152" i="1"/>
  <c r="FY152" i="1"/>
  <c r="FZ152" i="1"/>
  <c r="GA152" i="1"/>
  <c r="GB152" i="1"/>
  <c r="GC152" i="1"/>
  <c r="GD152" i="1"/>
  <c r="GE152" i="1"/>
  <c r="GF152" i="1"/>
  <c r="GG152" i="1"/>
  <c r="GH152" i="1"/>
  <c r="GI152" i="1"/>
  <c r="GJ152" i="1"/>
  <c r="GK152" i="1"/>
  <c r="FF218" i="1"/>
  <c r="FG218" i="1"/>
  <c r="FH218" i="1"/>
  <c r="FI218" i="1"/>
  <c r="FJ218" i="1"/>
  <c r="FK218" i="1"/>
  <c r="FL218" i="1"/>
  <c r="FM218" i="1"/>
  <c r="FN218" i="1"/>
  <c r="FO218" i="1"/>
  <c r="FP218" i="1"/>
  <c r="FQ218" i="1"/>
  <c r="FR218" i="1"/>
  <c r="FS218" i="1"/>
  <c r="FT218" i="1"/>
  <c r="FU218" i="1"/>
  <c r="FV218" i="1"/>
  <c r="FW218" i="1"/>
  <c r="FX218" i="1"/>
  <c r="FY218" i="1"/>
  <c r="FZ218" i="1"/>
  <c r="GA218" i="1"/>
  <c r="GB218" i="1"/>
  <c r="GC218" i="1"/>
  <c r="GD218" i="1"/>
  <c r="GE218" i="1"/>
  <c r="GF218" i="1"/>
  <c r="GG218" i="1"/>
  <c r="GH218" i="1"/>
  <c r="GI218" i="1"/>
  <c r="GJ218" i="1"/>
  <c r="GK218" i="1"/>
  <c r="FF227" i="1"/>
  <c r="FG227" i="1"/>
  <c r="FH227" i="1"/>
  <c r="FI227" i="1"/>
  <c r="FJ227" i="1"/>
  <c r="FK227" i="1"/>
  <c r="FL227" i="1"/>
  <c r="FM227" i="1"/>
  <c r="FN227" i="1"/>
  <c r="FO227" i="1"/>
  <c r="FP227" i="1"/>
  <c r="FQ227" i="1"/>
  <c r="FR227" i="1"/>
  <c r="FS227" i="1"/>
  <c r="FT227" i="1"/>
  <c r="FU227" i="1"/>
  <c r="FV227" i="1"/>
  <c r="FW227" i="1"/>
  <c r="FX227" i="1"/>
  <c r="FY227" i="1"/>
  <c r="FZ227" i="1"/>
  <c r="GA227" i="1"/>
  <c r="GB227" i="1"/>
  <c r="GC227" i="1"/>
  <c r="GD227" i="1"/>
  <c r="GE227" i="1"/>
  <c r="GF227" i="1"/>
  <c r="GG227" i="1"/>
  <c r="GH227" i="1"/>
  <c r="GI227" i="1"/>
  <c r="GJ227" i="1"/>
  <c r="GK227" i="1"/>
  <c r="FF160" i="1"/>
  <c r="FG160" i="1"/>
  <c r="FH160" i="1"/>
  <c r="FI160" i="1"/>
  <c r="FJ160" i="1"/>
  <c r="FK160" i="1"/>
  <c r="FL160" i="1"/>
  <c r="FM160" i="1"/>
  <c r="FN160" i="1"/>
  <c r="FO160" i="1"/>
  <c r="FP160" i="1"/>
  <c r="FQ160" i="1"/>
  <c r="FR160" i="1"/>
  <c r="FS160" i="1"/>
  <c r="FT160" i="1"/>
  <c r="FU160" i="1"/>
  <c r="FV160" i="1"/>
  <c r="FW160" i="1"/>
  <c r="FX160" i="1"/>
  <c r="FY160" i="1"/>
  <c r="FZ160" i="1"/>
  <c r="GA160" i="1"/>
  <c r="GB160" i="1"/>
  <c r="GC160" i="1"/>
  <c r="GD160" i="1"/>
  <c r="GE160" i="1"/>
  <c r="GF160" i="1"/>
  <c r="GG160" i="1"/>
  <c r="GH160" i="1"/>
  <c r="GI160" i="1"/>
  <c r="GJ160" i="1"/>
  <c r="GK160" i="1"/>
  <c r="FF424" i="1"/>
  <c r="FG424" i="1"/>
  <c r="FH424" i="1"/>
  <c r="FI424" i="1"/>
  <c r="FJ424" i="1"/>
  <c r="FK424" i="1"/>
  <c r="FL424" i="1"/>
  <c r="FM424" i="1"/>
  <c r="FN424" i="1"/>
  <c r="FO424" i="1"/>
  <c r="FP424" i="1"/>
  <c r="FQ424" i="1"/>
  <c r="FR424" i="1"/>
  <c r="FS424" i="1"/>
  <c r="FT424" i="1"/>
  <c r="FU424" i="1"/>
  <c r="FV424" i="1"/>
  <c r="FW424" i="1"/>
  <c r="FX424" i="1"/>
  <c r="FY424" i="1"/>
  <c r="FZ424" i="1"/>
  <c r="GA424" i="1"/>
  <c r="GB424" i="1"/>
  <c r="GC424" i="1"/>
  <c r="GD424" i="1"/>
  <c r="GE424" i="1"/>
  <c r="GF424" i="1"/>
  <c r="GG424" i="1"/>
  <c r="GH424" i="1"/>
  <c r="GI424" i="1"/>
  <c r="GJ424" i="1"/>
  <c r="GK424" i="1"/>
  <c r="FF204" i="1"/>
  <c r="FG204" i="1"/>
  <c r="FH204" i="1"/>
  <c r="FI204" i="1"/>
  <c r="FJ204" i="1"/>
  <c r="FK204" i="1"/>
  <c r="FL204" i="1"/>
  <c r="FM204" i="1"/>
  <c r="FN204" i="1"/>
  <c r="FO204" i="1"/>
  <c r="FP204" i="1"/>
  <c r="FQ204" i="1"/>
  <c r="FR204" i="1"/>
  <c r="FS204" i="1"/>
  <c r="FT204" i="1"/>
  <c r="FU204" i="1"/>
  <c r="FV204" i="1"/>
  <c r="FW204" i="1"/>
  <c r="FX204" i="1"/>
  <c r="FY204" i="1"/>
  <c r="FZ204" i="1"/>
  <c r="GA204" i="1"/>
  <c r="GB204" i="1"/>
  <c r="GC204" i="1"/>
  <c r="GD204" i="1"/>
  <c r="GE204" i="1"/>
  <c r="GF204" i="1"/>
  <c r="GG204" i="1"/>
  <c r="GH204" i="1"/>
  <c r="GI204" i="1"/>
  <c r="GJ204" i="1"/>
  <c r="GK204" i="1"/>
  <c r="FF288" i="1"/>
  <c r="FG288" i="1"/>
  <c r="FH288" i="1"/>
  <c r="FI288" i="1"/>
  <c r="FJ288" i="1"/>
  <c r="FK288" i="1"/>
  <c r="FL288" i="1"/>
  <c r="FM288" i="1"/>
  <c r="FN288" i="1"/>
  <c r="FO288" i="1"/>
  <c r="FP288" i="1"/>
  <c r="FQ288" i="1"/>
  <c r="FR288" i="1"/>
  <c r="FS288" i="1"/>
  <c r="FT288" i="1"/>
  <c r="FU288" i="1"/>
  <c r="FV288" i="1"/>
  <c r="FW288" i="1"/>
  <c r="FX288" i="1"/>
  <c r="FY288" i="1"/>
  <c r="FZ288" i="1"/>
  <c r="GA288" i="1"/>
  <c r="GB288" i="1"/>
  <c r="GC288" i="1"/>
  <c r="GD288" i="1"/>
  <c r="GE288" i="1"/>
  <c r="GF288" i="1"/>
  <c r="GG288" i="1"/>
  <c r="GH288" i="1"/>
  <c r="GI288" i="1"/>
  <c r="GJ288" i="1"/>
  <c r="GK288" i="1"/>
  <c r="FF409" i="1"/>
  <c r="FG409" i="1"/>
  <c r="FH409" i="1"/>
  <c r="FI409" i="1"/>
  <c r="FJ409" i="1"/>
  <c r="FK409" i="1"/>
  <c r="FL409" i="1"/>
  <c r="FM409" i="1"/>
  <c r="FN409" i="1"/>
  <c r="FO409" i="1"/>
  <c r="FP409" i="1"/>
  <c r="FQ409" i="1"/>
  <c r="FR409" i="1"/>
  <c r="FS409" i="1"/>
  <c r="FT409" i="1"/>
  <c r="FU409" i="1"/>
  <c r="FV409" i="1"/>
  <c r="FW409" i="1"/>
  <c r="FX409" i="1"/>
  <c r="FY409" i="1"/>
  <c r="FZ409" i="1"/>
  <c r="GA409" i="1"/>
  <c r="GB409" i="1"/>
  <c r="GC409" i="1"/>
  <c r="GD409" i="1"/>
  <c r="GE409" i="1"/>
  <c r="GF409" i="1"/>
  <c r="GG409" i="1"/>
  <c r="GH409" i="1"/>
  <c r="GI409" i="1"/>
  <c r="GJ409" i="1"/>
  <c r="GK409" i="1"/>
  <c r="FF426" i="1"/>
  <c r="FG426" i="1"/>
  <c r="FH426" i="1"/>
  <c r="FI426" i="1"/>
  <c r="FJ426" i="1"/>
  <c r="FK426" i="1"/>
  <c r="FL426" i="1"/>
  <c r="FM426" i="1"/>
  <c r="FN426" i="1"/>
  <c r="FO426" i="1"/>
  <c r="FP426" i="1"/>
  <c r="FQ426" i="1"/>
  <c r="FR426" i="1"/>
  <c r="FS426" i="1"/>
  <c r="FT426" i="1"/>
  <c r="FU426" i="1"/>
  <c r="FV426" i="1"/>
  <c r="FW426" i="1"/>
  <c r="FX426" i="1"/>
  <c r="FY426" i="1"/>
  <c r="FZ426" i="1"/>
  <c r="GA426" i="1"/>
  <c r="GB426" i="1"/>
  <c r="GC426" i="1"/>
  <c r="GD426" i="1"/>
  <c r="GE426" i="1"/>
  <c r="GF426" i="1"/>
  <c r="GG426" i="1"/>
  <c r="GH426" i="1"/>
  <c r="GI426" i="1"/>
  <c r="GJ426" i="1"/>
  <c r="GK426" i="1"/>
  <c r="FF402" i="1"/>
  <c r="FG402" i="1"/>
  <c r="FH402" i="1"/>
  <c r="FI402" i="1"/>
  <c r="FJ402" i="1"/>
  <c r="FK402" i="1"/>
  <c r="FL402" i="1"/>
  <c r="FM402" i="1"/>
  <c r="FN402" i="1"/>
  <c r="FO402" i="1"/>
  <c r="FP402" i="1"/>
  <c r="FQ402" i="1"/>
  <c r="FR402" i="1"/>
  <c r="FS402" i="1"/>
  <c r="FT402" i="1"/>
  <c r="FU402" i="1"/>
  <c r="FV402" i="1"/>
  <c r="FW402" i="1"/>
  <c r="FX402" i="1"/>
  <c r="FY402" i="1"/>
  <c r="FZ402" i="1"/>
  <c r="GA402" i="1"/>
  <c r="GB402" i="1"/>
  <c r="GC402" i="1"/>
  <c r="GD402" i="1"/>
  <c r="GE402" i="1"/>
  <c r="GF402" i="1"/>
  <c r="GG402" i="1"/>
  <c r="GH402" i="1"/>
  <c r="GI402" i="1"/>
  <c r="GJ402" i="1"/>
  <c r="GK402" i="1"/>
  <c r="FF362" i="1"/>
  <c r="FG362" i="1"/>
  <c r="FH362" i="1"/>
  <c r="FI362" i="1"/>
  <c r="FJ362" i="1"/>
  <c r="FK362" i="1"/>
  <c r="FL362" i="1"/>
  <c r="FM362" i="1"/>
  <c r="FN362" i="1"/>
  <c r="FO362" i="1"/>
  <c r="FP362" i="1"/>
  <c r="FQ362" i="1"/>
  <c r="FR362" i="1"/>
  <c r="FS362" i="1"/>
  <c r="FT362" i="1"/>
  <c r="FU362" i="1"/>
  <c r="FV362" i="1"/>
  <c r="FW362" i="1"/>
  <c r="FX362" i="1"/>
  <c r="FY362" i="1"/>
  <c r="FZ362" i="1"/>
  <c r="GA362" i="1"/>
  <c r="GB362" i="1"/>
  <c r="GC362" i="1"/>
  <c r="GD362" i="1"/>
  <c r="GE362" i="1"/>
  <c r="GF362" i="1"/>
  <c r="GG362" i="1"/>
  <c r="GH362" i="1"/>
  <c r="GI362" i="1"/>
  <c r="GJ362" i="1"/>
  <c r="GK362" i="1"/>
  <c r="FF328" i="1"/>
  <c r="FG328" i="1"/>
  <c r="FH328" i="1"/>
  <c r="FI328" i="1"/>
  <c r="FJ328" i="1"/>
  <c r="FK328" i="1"/>
  <c r="FL328" i="1"/>
  <c r="FM328" i="1"/>
  <c r="FN328" i="1"/>
  <c r="FO328" i="1"/>
  <c r="FP328" i="1"/>
  <c r="FQ328" i="1"/>
  <c r="FR328" i="1"/>
  <c r="FS328" i="1"/>
  <c r="FT328" i="1"/>
  <c r="FU328" i="1"/>
  <c r="FV328" i="1"/>
  <c r="FW328" i="1"/>
  <c r="FX328" i="1"/>
  <c r="FY328" i="1"/>
  <c r="FZ328" i="1"/>
  <c r="GA328" i="1"/>
  <c r="GB328" i="1"/>
  <c r="GC328" i="1"/>
  <c r="GD328" i="1"/>
  <c r="GE328" i="1"/>
  <c r="GF328" i="1"/>
  <c r="GG328" i="1"/>
  <c r="GH328" i="1"/>
  <c r="GI328" i="1"/>
  <c r="GJ328" i="1"/>
  <c r="GK328" i="1"/>
  <c r="FF25" i="1"/>
  <c r="FG25" i="1"/>
  <c r="FH25" i="1"/>
  <c r="FI25" i="1"/>
  <c r="FJ25" i="1"/>
  <c r="FK25" i="1"/>
  <c r="FL25" i="1"/>
  <c r="FM25" i="1"/>
  <c r="FN25" i="1"/>
  <c r="FO25" i="1"/>
  <c r="FP25" i="1"/>
  <c r="FQ25" i="1"/>
  <c r="FR25" i="1"/>
  <c r="FS25" i="1"/>
  <c r="FT25" i="1"/>
  <c r="FU25" i="1"/>
  <c r="FV25" i="1"/>
  <c r="FW25" i="1"/>
  <c r="FX25" i="1"/>
  <c r="FY25" i="1"/>
  <c r="FZ25" i="1"/>
  <c r="GA25" i="1"/>
  <c r="GB25" i="1"/>
  <c r="GC25" i="1"/>
  <c r="GD25" i="1"/>
  <c r="GE25" i="1"/>
  <c r="GF25" i="1"/>
  <c r="GG25" i="1"/>
  <c r="GH25" i="1"/>
  <c r="GI25" i="1"/>
  <c r="GJ25" i="1"/>
  <c r="GK25" i="1"/>
  <c r="FF103" i="1"/>
  <c r="FG103" i="1"/>
  <c r="FH103" i="1"/>
  <c r="FI103" i="1"/>
  <c r="FJ103" i="1"/>
  <c r="FK103" i="1"/>
  <c r="FL103" i="1"/>
  <c r="FM103" i="1"/>
  <c r="FN103" i="1"/>
  <c r="FO103" i="1"/>
  <c r="FP103" i="1"/>
  <c r="FQ103" i="1"/>
  <c r="FR103" i="1"/>
  <c r="FS103" i="1"/>
  <c r="FT103" i="1"/>
  <c r="FU103" i="1"/>
  <c r="FV103" i="1"/>
  <c r="FW103" i="1"/>
  <c r="FX103" i="1"/>
  <c r="FY103" i="1"/>
  <c r="FZ103" i="1"/>
  <c r="GA103" i="1"/>
  <c r="GB103" i="1"/>
  <c r="GC103" i="1"/>
  <c r="GD103" i="1"/>
  <c r="GE103" i="1"/>
  <c r="GF103" i="1"/>
  <c r="GG103" i="1"/>
  <c r="GH103" i="1"/>
  <c r="GI103" i="1"/>
  <c r="GJ103" i="1"/>
  <c r="GK103" i="1"/>
  <c r="FF135" i="1"/>
  <c r="FG135" i="1"/>
  <c r="FH135" i="1"/>
  <c r="FI135" i="1"/>
  <c r="FJ135" i="1"/>
  <c r="FK135" i="1"/>
  <c r="FL135" i="1"/>
  <c r="FM135" i="1"/>
  <c r="FN135" i="1"/>
  <c r="FO135" i="1"/>
  <c r="FP135" i="1"/>
  <c r="FQ135" i="1"/>
  <c r="FR135" i="1"/>
  <c r="FS135" i="1"/>
  <c r="FT135" i="1"/>
  <c r="FU135" i="1"/>
  <c r="FV135" i="1"/>
  <c r="FW135" i="1"/>
  <c r="FX135" i="1"/>
  <c r="FY135" i="1"/>
  <c r="FZ135" i="1"/>
  <c r="GA135" i="1"/>
  <c r="GB135" i="1"/>
  <c r="GC135" i="1"/>
  <c r="GD135" i="1"/>
  <c r="GE135" i="1"/>
  <c r="GF135" i="1"/>
  <c r="GG135" i="1"/>
  <c r="GH135" i="1"/>
  <c r="GI135" i="1"/>
  <c r="GJ135" i="1"/>
  <c r="GK135" i="1"/>
  <c r="FF251" i="1"/>
  <c r="FG251" i="1"/>
  <c r="FH251" i="1"/>
  <c r="FI251" i="1"/>
  <c r="FJ251" i="1"/>
  <c r="FK251" i="1"/>
  <c r="FL251" i="1"/>
  <c r="FM251" i="1"/>
  <c r="FN251" i="1"/>
  <c r="FO251" i="1"/>
  <c r="FP251" i="1"/>
  <c r="FQ251" i="1"/>
  <c r="FR251" i="1"/>
  <c r="FS251" i="1"/>
  <c r="FT251" i="1"/>
  <c r="FU251" i="1"/>
  <c r="FV251" i="1"/>
  <c r="FW251" i="1"/>
  <c r="FX251" i="1"/>
  <c r="FY251" i="1"/>
  <c r="FZ251" i="1"/>
  <c r="GA251" i="1"/>
  <c r="GB251" i="1"/>
  <c r="GC251" i="1"/>
  <c r="GD251" i="1"/>
  <c r="GE251" i="1"/>
  <c r="GF251" i="1"/>
  <c r="GG251" i="1"/>
  <c r="GH251" i="1"/>
  <c r="GI251" i="1"/>
  <c r="GJ251" i="1"/>
  <c r="GK251" i="1"/>
  <c r="FF339" i="1"/>
  <c r="FG339" i="1"/>
  <c r="FH339" i="1"/>
  <c r="FI339" i="1"/>
  <c r="FJ339" i="1"/>
  <c r="FK339" i="1"/>
  <c r="FL339" i="1"/>
  <c r="FM339" i="1"/>
  <c r="FN339" i="1"/>
  <c r="FO339" i="1"/>
  <c r="FP339" i="1"/>
  <c r="FQ339" i="1"/>
  <c r="FR339" i="1"/>
  <c r="FS339" i="1"/>
  <c r="FT339" i="1"/>
  <c r="FU339" i="1"/>
  <c r="FV339" i="1"/>
  <c r="FW339" i="1"/>
  <c r="FX339" i="1"/>
  <c r="FY339" i="1"/>
  <c r="FZ339" i="1"/>
  <c r="GA339" i="1"/>
  <c r="GB339" i="1"/>
  <c r="GC339" i="1"/>
  <c r="GD339" i="1"/>
  <c r="GE339" i="1"/>
  <c r="GF339" i="1"/>
  <c r="GG339" i="1"/>
  <c r="GH339" i="1"/>
  <c r="GI339" i="1"/>
  <c r="GJ339" i="1"/>
  <c r="GK339" i="1"/>
  <c r="FF217" i="1"/>
  <c r="FG217" i="1"/>
  <c r="FH217" i="1"/>
  <c r="FI217" i="1"/>
  <c r="FJ217" i="1"/>
  <c r="FK217" i="1"/>
  <c r="FL217" i="1"/>
  <c r="FM217" i="1"/>
  <c r="FN217" i="1"/>
  <c r="FO217" i="1"/>
  <c r="FP217" i="1"/>
  <c r="FQ217" i="1"/>
  <c r="FR217" i="1"/>
  <c r="FS217" i="1"/>
  <c r="FT217" i="1"/>
  <c r="FU217" i="1"/>
  <c r="FV217" i="1"/>
  <c r="FW217" i="1"/>
  <c r="FX217" i="1"/>
  <c r="FY217" i="1"/>
  <c r="FZ217" i="1"/>
  <c r="GA217" i="1"/>
  <c r="GB217" i="1"/>
  <c r="GC217" i="1"/>
  <c r="GD217" i="1"/>
  <c r="GE217" i="1"/>
  <c r="GF217" i="1"/>
  <c r="GG217" i="1"/>
  <c r="GH217" i="1"/>
  <c r="GI217" i="1"/>
  <c r="GJ217" i="1"/>
  <c r="GK217" i="1"/>
  <c r="FF314" i="1"/>
  <c r="FG314" i="1"/>
  <c r="FH314" i="1"/>
  <c r="FI314" i="1"/>
  <c r="FJ314" i="1"/>
  <c r="FK314" i="1"/>
  <c r="FL314" i="1"/>
  <c r="FM314" i="1"/>
  <c r="FN314" i="1"/>
  <c r="FO314" i="1"/>
  <c r="FP314" i="1"/>
  <c r="FQ314" i="1"/>
  <c r="FR314" i="1"/>
  <c r="FS314" i="1"/>
  <c r="FT314" i="1"/>
  <c r="FU314" i="1"/>
  <c r="FV314" i="1"/>
  <c r="FW314" i="1"/>
  <c r="FX314" i="1"/>
  <c r="FY314" i="1"/>
  <c r="FZ314" i="1"/>
  <c r="GA314" i="1"/>
  <c r="GB314" i="1"/>
  <c r="GC314" i="1"/>
  <c r="GD314" i="1"/>
  <c r="GE314" i="1"/>
  <c r="GF314" i="1"/>
  <c r="GG314" i="1"/>
  <c r="GH314" i="1"/>
  <c r="GI314" i="1"/>
  <c r="GJ314" i="1"/>
  <c r="GK314" i="1"/>
  <c r="FF311" i="1"/>
  <c r="FG311" i="1"/>
  <c r="FH311" i="1"/>
  <c r="FI311" i="1"/>
  <c r="FJ311" i="1"/>
  <c r="FK311" i="1"/>
  <c r="FL311" i="1"/>
  <c r="FM311" i="1"/>
  <c r="FN311" i="1"/>
  <c r="FO311" i="1"/>
  <c r="FP311" i="1"/>
  <c r="FQ311" i="1"/>
  <c r="FR311" i="1"/>
  <c r="FS311" i="1"/>
  <c r="FT311" i="1"/>
  <c r="FU311" i="1"/>
  <c r="FV311" i="1"/>
  <c r="FW311" i="1"/>
  <c r="FX311" i="1"/>
  <c r="FY311" i="1"/>
  <c r="FZ311" i="1"/>
  <c r="GA311" i="1"/>
  <c r="GB311" i="1"/>
  <c r="GC311" i="1"/>
  <c r="GD311" i="1"/>
  <c r="GE311" i="1"/>
  <c r="GF311" i="1"/>
  <c r="GG311" i="1"/>
  <c r="GH311" i="1"/>
  <c r="GI311" i="1"/>
  <c r="GJ311" i="1"/>
  <c r="GK311" i="1"/>
  <c r="FF219" i="1"/>
  <c r="FG219" i="1"/>
  <c r="FH219" i="1"/>
  <c r="FI219" i="1"/>
  <c r="FJ219" i="1"/>
  <c r="FK219" i="1"/>
  <c r="FL219" i="1"/>
  <c r="FM219" i="1"/>
  <c r="FN219" i="1"/>
  <c r="FO219" i="1"/>
  <c r="FP219" i="1"/>
  <c r="FQ219" i="1"/>
  <c r="FR219" i="1"/>
  <c r="FS219" i="1"/>
  <c r="FT219" i="1"/>
  <c r="FU219" i="1"/>
  <c r="FV219" i="1"/>
  <c r="FW219" i="1"/>
  <c r="FX219" i="1"/>
  <c r="FY219" i="1"/>
  <c r="FZ219" i="1"/>
  <c r="GA219" i="1"/>
  <c r="GB219" i="1"/>
  <c r="GC219" i="1"/>
  <c r="GD219" i="1"/>
  <c r="GE219" i="1"/>
  <c r="GF219" i="1"/>
  <c r="GG219" i="1"/>
  <c r="GH219" i="1"/>
  <c r="GI219" i="1"/>
  <c r="GJ219" i="1"/>
  <c r="GK219" i="1"/>
  <c r="FF254" i="1"/>
  <c r="FG254" i="1"/>
  <c r="FH254" i="1"/>
  <c r="FI254" i="1"/>
  <c r="FJ254" i="1"/>
  <c r="FK254" i="1"/>
  <c r="FL254" i="1"/>
  <c r="FM254" i="1"/>
  <c r="FN254" i="1"/>
  <c r="FO254" i="1"/>
  <c r="FP254" i="1"/>
  <c r="FQ254" i="1"/>
  <c r="FR254" i="1"/>
  <c r="FS254" i="1"/>
  <c r="FT254" i="1"/>
  <c r="FU254" i="1"/>
  <c r="FV254" i="1"/>
  <c r="FW254" i="1"/>
  <c r="FX254" i="1"/>
  <c r="FY254" i="1"/>
  <c r="FZ254" i="1"/>
  <c r="GA254" i="1"/>
  <c r="GB254" i="1"/>
  <c r="GC254" i="1"/>
  <c r="GD254" i="1"/>
  <c r="GE254" i="1"/>
  <c r="GF254" i="1"/>
  <c r="GG254" i="1"/>
  <c r="GH254" i="1"/>
  <c r="GI254" i="1"/>
  <c r="GJ254" i="1"/>
  <c r="GK254" i="1"/>
  <c r="FF112" i="1"/>
  <c r="FG112" i="1"/>
  <c r="FH112" i="1"/>
  <c r="FI112" i="1"/>
  <c r="FJ112" i="1"/>
  <c r="FK112" i="1"/>
  <c r="FL112" i="1"/>
  <c r="FM112" i="1"/>
  <c r="FN112" i="1"/>
  <c r="FO112" i="1"/>
  <c r="FP112" i="1"/>
  <c r="FQ112" i="1"/>
  <c r="FR112" i="1"/>
  <c r="FS112" i="1"/>
  <c r="FT112" i="1"/>
  <c r="FU112" i="1"/>
  <c r="FV112" i="1"/>
  <c r="FW112" i="1"/>
  <c r="FX112" i="1"/>
  <c r="FY112" i="1"/>
  <c r="FZ112" i="1"/>
  <c r="GA112" i="1"/>
  <c r="GB112" i="1"/>
  <c r="GC112" i="1"/>
  <c r="GD112" i="1"/>
  <c r="GE112" i="1"/>
  <c r="GF112" i="1"/>
  <c r="GG112" i="1"/>
  <c r="GH112" i="1"/>
  <c r="GI112" i="1"/>
  <c r="GJ112" i="1"/>
  <c r="GK112" i="1"/>
  <c r="FF145" i="1"/>
  <c r="FG145" i="1"/>
  <c r="FH145" i="1"/>
  <c r="FI145" i="1"/>
  <c r="FJ145" i="1"/>
  <c r="FK145" i="1"/>
  <c r="FL145" i="1"/>
  <c r="FM145" i="1"/>
  <c r="FN145" i="1"/>
  <c r="FO145" i="1"/>
  <c r="FP145" i="1"/>
  <c r="FQ145" i="1"/>
  <c r="FR145" i="1"/>
  <c r="FS145" i="1"/>
  <c r="FT145" i="1"/>
  <c r="FU145" i="1"/>
  <c r="FV145" i="1"/>
  <c r="FW145" i="1"/>
  <c r="FX145" i="1"/>
  <c r="FY145" i="1"/>
  <c r="FZ145" i="1"/>
  <c r="GA145" i="1"/>
  <c r="GB145" i="1"/>
  <c r="GC145" i="1"/>
  <c r="GD145" i="1"/>
  <c r="GE145" i="1"/>
  <c r="GF145" i="1"/>
  <c r="GG145" i="1"/>
  <c r="GH145" i="1"/>
  <c r="GI145" i="1"/>
  <c r="GJ145" i="1"/>
  <c r="GK145" i="1"/>
  <c r="FF56" i="1"/>
  <c r="FG56" i="1"/>
  <c r="FH56" i="1"/>
  <c r="FI56" i="1"/>
  <c r="FJ56" i="1"/>
  <c r="FK56" i="1"/>
  <c r="FL56" i="1"/>
  <c r="FM56" i="1"/>
  <c r="FN56" i="1"/>
  <c r="FO56" i="1"/>
  <c r="FP56" i="1"/>
  <c r="FQ56" i="1"/>
  <c r="FR56" i="1"/>
  <c r="FS56" i="1"/>
  <c r="FT56" i="1"/>
  <c r="FU56" i="1"/>
  <c r="FV56" i="1"/>
  <c r="FW56" i="1"/>
  <c r="FX56" i="1"/>
  <c r="FY56" i="1"/>
  <c r="FZ56" i="1"/>
  <c r="GA56" i="1"/>
  <c r="GB56" i="1"/>
  <c r="GC56" i="1"/>
  <c r="GD56" i="1"/>
  <c r="GE56" i="1"/>
  <c r="GF56" i="1"/>
  <c r="GG56" i="1"/>
  <c r="GH56" i="1"/>
  <c r="GI56" i="1"/>
  <c r="GJ56" i="1"/>
  <c r="GK56" i="1"/>
  <c r="FF280" i="1"/>
  <c r="FG280" i="1"/>
  <c r="FH280" i="1"/>
  <c r="FI280" i="1"/>
  <c r="FJ280" i="1"/>
  <c r="FK280" i="1"/>
  <c r="FL280" i="1"/>
  <c r="FM280" i="1"/>
  <c r="FN280" i="1"/>
  <c r="FO280" i="1"/>
  <c r="FP280" i="1"/>
  <c r="FQ280" i="1"/>
  <c r="FR280" i="1"/>
  <c r="FS280" i="1"/>
  <c r="FT280" i="1"/>
  <c r="FU280" i="1"/>
  <c r="FV280" i="1"/>
  <c r="FW280" i="1"/>
  <c r="FX280" i="1"/>
  <c r="FY280" i="1"/>
  <c r="FZ280" i="1"/>
  <c r="GA280" i="1"/>
  <c r="GB280" i="1"/>
  <c r="GC280" i="1"/>
  <c r="GD280" i="1"/>
  <c r="GE280" i="1"/>
  <c r="GF280" i="1"/>
  <c r="GG280" i="1"/>
  <c r="GH280" i="1"/>
  <c r="GI280" i="1"/>
  <c r="GJ280" i="1"/>
  <c r="GK280" i="1"/>
  <c r="FF131" i="1"/>
  <c r="FG131" i="1"/>
  <c r="FH131" i="1"/>
  <c r="FI131" i="1"/>
  <c r="FJ131" i="1"/>
  <c r="FK131" i="1"/>
  <c r="FL131" i="1"/>
  <c r="FM131" i="1"/>
  <c r="FN131" i="1"/>
  <c r="FO131" i="1"/>
  <c r="FP131" i="1"/>
  <c r="FQ131" i="1"/>
  <c r="FR131" i="1"/>
  <c r="FS131" i="1"/>
  <c r="FT131" i="1"/>
  <c r="FU131" i="1"/>
  <c r="FV131" i="1"/>
  <c r="FW131" i="1"/>
  <c r="FX131" i="1"/>
  <c r="FY131" i="1"/>
  <c r="FZ131" i="1"/>
  <c r="GA131" i="1"/>
  <c r="GB131" i="1"/>
  <c r="GC131" i="1"/>
  <c r="GD131" i="1"/>
  <c r="GE131" i="1"/>
  <c r="GF131" i="1"/>
  <c r="GG131" i="1"/>
  <c r="GH131" i="1"/>
  <c r="GI131" i="1"/>
  <c r="GJ131" i="1"/>
  <c r="GK131" i="1"/>
  <c r="FF205" i="1"/>
  <c r="FG205" i="1"/>
  <c r="FH205" i="1"/>
  <c r="FI205" i="1"/>
  <c r="FJ205" i="1"/>
  <c r="FK205" i="1"/>
  <c r="FL205" i="1"/>
  <c r="FM205" i="1"/>
  <c r="FN205" i="1"/>
  <c r="FO205" i="1"/>
  <c r="FP205" i="1"/>
  <c r="FQ205" i="1"/>
  <c r="FR205" i="1"/>
  <c r="FS205" i="1"/>
  <c r="FT205" i="1"/>
  <c r="FU205" i="1"/>
  <c r="FV205" i="1"/>
  <c r="FW205" i="1"/>
  <c r="FX205" i="1"/>
  <c r="FY205" i="1"/>
  <c r="FZ205" i="1"/>
  <c r="GA205" i="1"/>
  <c r="GB205" i="1"/>
  <c r="GC205" i="1"/>
  <c r="GD205" i="1"/>
  <c r="GE205" i="1"/>
  <c r="GF205" i="1"/>
  <c r="GG205" i="1"/>
  <c r="GH205" i="1"/>
  <c r="GI205" i="1"/>
  <c r="GJ205" i="1"/>
  <c r="GK205" i="1"/>
  <c r="FF456" i="1"/>
  <c r="FG456" i="1"/>
  <c r="FH456" i="1"/>
  <c r="FI456" i="1"/>
  <c r="FJ456" i="1"/>
  <c r="FK456" i="1"/>
  <c r="FL456" i="1"/>
  <c r="FM456" i="1"/>
  <c r="FN456" i="1"/>
  <c r="FO456" i="1"/>
  <c r="FP456" i="1"/>
  <c r="FQ456" i="1"/>
  <c r="FR456" i="1"/>
  <c r="FS456" i="1"/>
  <c r="FT456" i="1"/>
  <c r="FU456" i="1"/>
  <c r="FV456" i="1"/>
  <c r="FW456" i="1"/>
  <c r="FX456" i="1"/>
  <c r="FY456" i="1"/>
  <c r="FZ456" i="1"/>
  <c r="GA456" i="1"/>
  <c r="GB456" i="1"/>
  <c r="GC456" i="1"/>
  <c r="GD456" i="1"/>
  <c r="GE456" i="1"/>
  <c r="GF456" i="1"/>
  <c r="GG456" i="1"/>
  <c r="GH456" i="1"/>
  <c r="GI456" i="1"/>
  <c r="GJ456" i="1"/>
  <c r="GK456" i="1"/>
  <c r="FF457" i="1"/>
  <c r="FG457" i="1"/>
  <c r="FH457" i="1"/>
  <c r="FI457" i="1"/>
  <c r="FJ457" i="1"/>
  <c r="FK457" i="1"/>
  <c r="FL457" i="1"/>
  <c r="FM457" i="1"/>
  <c r="FN457" i="1"/>
  <c r="FO457" i="1"/>
  <c r="FP457" i="1"/>
  <c r="FQ457" i="1"/>
  <c r="FR457" i="1"/>
  <c r="FS457" i="1"/>
  <c r="FT457" i="1"/>
  <c r="FU457" i="1"/>
  <c r="FV457" i="1"/>
  <c r="FW457" i="1"/>
  <c r="FX457" i="1"/>
  <c r="FY457" i="1"/>
  <c r="FZ457" i="1"/>
  <c r="GA457" i="1"/>
  <c r="GB457" i="1"/>
  <c r="GC457" i="1"/>
  <c r="GD457" i="1"/>
  <c r="GE457" i="1"/>
  <c r="GF457" i="1"/>
  <c r="GG457" i="1"/>
  <c r="GH457" i="1"/>
  <c r="GI457" i="1"/>
  <c r="GJ457" i="1"/>
  <c r="GK457" i="1"/>
  <c r="FF388" i="1"/>
  <c r="FG388" i="1"/>
  <c r="FH388" i="1"/>
  <c r="FI388" i="1"/>
  <c r="FJ388" i="1"/>
  <c r="FK388" i="1"/>
  <c r="FL388" i="1"/>
  <c r="FM388" i="1"/>
  <c r="FN388" i="1"/>
  <c r="FO388" i="1"/>
  <c r="FP388" i="1"/>
  <c r="FQ388" i="1"/>
  <c r="FR388" i="1"/>
  <c r="FS388" i="1"/>
  <c r="FT388" i="1"/>
  <c r="FU388" i="1"/>
  <c r="FV388" i="1"/>
  <c r="FW388" i="1"/>
  <c r="FX388" i="1"/>
  <c r="FY388" i="1"/>
  <c r="FZ388" i="1"/>
  <c r="GA388" i="1"/>
  <c r="GB388" i="1"/>
  <c r="GC388" i="1"/>
  <c r="GD388" i="1"/>
  <c r="GE388" i="1"/>
  <c r="GF388" i="1"/>
  <c r="GG388" i="1"/>
  <c r="GH388" i="1"/>
  <c r="GI388" i="1"/>
  <c r="GJ388" i="1"/>
  <c r="GK388" i="1"/>
  <c r="FF203" i="1"/>
  <c r="FG203" i="1"/>
  <c r="FH203" i="1"/>
  <c r="FI203" i="1"/>
  <c r="FJ203" i="1"/>
  <c r="FK203" i="1"/>
  <c r="FL203" i="1"/>
  <c r="FM203" i="1"/>
  <c r="FN203" i="1"/>
  <c r="FO203" i="1"/>
  <c r="FP203" i="1"/>
  <c r="FQ203" i="1"/>
  <c r="FR203" i="1"/>
  <c r="FS203" i="1"/>
  <c r="FT203" i="1"/>
  <c r="FU203" i="1"/>
  <c r="FV203" i="1"/>
  <c r="FW203" i="1"/>
  <c r="FX203" i="1"/>
  <c r="FY203" i="1"/>
  <c r="FZ203" i="1"/>
  <c r="GA203" i="1"/>
  <c r="GB203" i="1"/>
  <c r="GC203" i="1"/>
  <c r="GD203" i="1"/>
  <c r="GE203" i="1"/>
  <c r="GF203" i="1"/>
  <c r="GG203" i="1"/>
  <c r="GH203" i="1"/>
  <c r="GI203" i="1"/>
  <c r="GJ203" i="1"/>
  <c r="GK203" i="1"/>
  <c r="FF281" i="1"/>
  <c r="FG281" i="1"/>
  <c r="FH281" i="1"/>
  <c r="FI281" i="1"/>
  <c r="FJ281" i="1"/>
  <c r="FK281" i="1"/>
  <c r="FL281" i="1"/>
  <c r="FM281" i="1"/>
  <c r="FN281" i="1"/>
  <c r="FO281" i="1"/>
  <c r="FP281" i="1"/>
  <c r="FQ281" i="1"/>
  <c r="FR281" i="1"/>
  <c r="FS281" i="1"/>
  <c r="FT281" i="1"/>
  <c r="FU281" i="1"/>
  <c r="FV281" i="1"/>
  <c r="FW281" i="1"/>
  <c r="FX281" i="1"/>
  <c r="FY281" i="1"/>
  <c r="FZ281" i="1"/>
  <c r="GA281" i="1"/>
  <c r="GB281" i="1"/>
  <c r="GC281" i="1"/>
  <c r="GD281" i="1"/>
  <c r="GE281" i="1"/>
  <c r="GF281" i="1"/>
  <c r="GG281" i="1"/>
  <c r="GH281" i="1"/>
  <c r="GI281" i="1"/>
  <c r="GJ281" i="1"/>
  <c r="GK281" i="1"/>
  <c r="FF72" i="1"/>
  <c r="FG72" i="1"/>
  <c r="FH72" i="1"/>
  <c r="FI72" i="1"/>
  <c r="FJ72" i="1"/>
  <c r="FK72" i="1"/>
  <c r="FL72" i="1"/>
  <c r="FM72" i="1"/>
  <c r="FN72" i="1"/>
  <c r="FO72" i="1"/>
  <c r="FP72" i="1"/>
  <c r="FQ72" i="1"/>
  <c r="FR72" i="1"/>
  <c r="FS72" i="1"/>
  <c r="FT72" i="1"/>
  <c r="FU72" i="1"/>
  <c r="FV72" i="1"/>
  <c r="FW72" i="1"/>
  <c r="FX72" i="1"/>
  <c r="FY72" i="1"/>
  <c r="FZ72" i="1"/>
  <c r="GA72" i="1"/>
  <c r="GB72" i="1"/>
  <c r="GC72" i="1"/>
  <c r="GD72" i="1"/>
  <c r="GE72" i="1"/>
  <c r="GF72" i="1"/>
  <c r="GG72" i="1"/>
  <c r="GH72" i="1"/>
  <c r="GI72" i="1"/>
  <c r="GJ72" i="1"/>
  <c r="GK72" i="1"/>
  <c r="FF297" i="1"/>
  <c r="FG297" i="1"/>
  <c r="FH297" i="1"/>
  <c r="FI297" i="1"/>
  <c r="FJ297" i="1"/>
  <c r="FK297" i="1"/>
  <c r="FL297" i="1"/>
  <c r="FM297" i="1"/>
  <c r="FN297" i="1"/>
  <c r="FO297" i="1"/>
  <c r="FP297" i="1"/>
  <c r="FQ297" i="1"/>
  <c r="FR297" i="1"/>
  <c r="FS297" i="1"/>
  <c r="FT297" i="1"/>
  <c r="FU297" i="1"/>
  <c r="FV297" i="1"/>
  <c r="FW297" i="1"/>
  <c r="FX297" i="1"/>
  <c r="FY297" i="1"/>
  <c r="FZ297" i="1"/>
  <c r="GA297" i="1"/>
  <c r="GB297" i="1"/>
  <c r="GC297" i="1"/>
  <c r="GD297" i="1"/>
  <c r="GE297" i="1"/>
  <c r="GF297" i="1"/>
  <c r="GG297" i="1"/>
  <c r="GH297" i="1"/>
  <c r="GI297" i="1"/>
  <c r="GJ297" i="1"/>
  <c r="GK297" i="1"/>
  <c r="FF274" i="1"/>
  <c r="FG274" i="1"/>
  <c r="FH274" i="1"/>
  <c r="FI274" i="1"/>
  <c r="FJ274" i="1"/>
  <c r="FK274" i="1"/>
  <c r="FL274" i="1"/>
  <c r="FM274" i="1"/>
  <c r="FN274" i="1"/>
  <c r="FO274" i="1"/>
  <c r="FP274" i="1"/>
  <c r="FQ274" i="1"/>
  <c r="FR274" i="1"/>
  <c r="FS274" i="1"/>
  <c r="FT274" i="1"/>
  <c r="FU274" i="1"/>
  <c r="FV274" i="1"/>
  <c r="FW274" i="1"/>
  <c r="FX274" i="1"/>
  <c r="FY274" i="1"/>
  <c r="FZ274" i="1"/>
  <c r="GA274" i="1"/>
  <c r="GB274" i="1"/>
  <c r="GC274" i="1"/>
  <c r="GD274" i="1"/>
  <c r="GE274" i="1"/>
  <c r="GF274" i="1"/>
  <c r="GG274" i="1"/>
  <c r="GH274" i="1"/>
  <c r="GI274" i="1"/>
  <c r="GJ274" i="1"/>
  <c r="GK274" i="1"/>
  <c r="FF260" i="1"/>
  <c r="FG260" i="1"/>
  <c r="FH260" i="1"/>
  <c r="FI260" i="1"/>
  <c r="FJ260" i="1"/>
  <c r="FK260" i="1"/>
  <c r="FL260" i="1"/>
  <c r="FM260" i="1"/>
  <c r="FN260" i="1"/>
  <c r="FO260" i="1"/>
  <c r="FP260" i="1"/>
  <c r="FQ260" i="1"/>
  <c r="FR260" i="1"/>
  <c r="FS260" i="1"/>
  <c r="FT260" i="1"/>
  <c r="FU260" i="1"/>
  <c r="FV260" i="1"/>
  <c r="FW260" i="1"/>
  <c r="FX260" i="1"/>
  <c r="FY260" i="1"/>
  <c r="FZ260" i="1"/>
  <c r="GA260" i="1"/>
  <c r="GB260" i="1"/>
  <c r="GC260" i="1"/>
  <c r="GD260" i="1"/>
  <c r="GE260" i="1"/>
  <c r="GF260" i="1"/>
  <c r="GG260" i="1"/>
  <c r="GH260" i="1"/>
  <c r="GI260" i="1"/>
  <c r="GJ260" i="1"/>
  <c r="GK260" i="1"/>
  <c r="FF108" i="1"/>
  <c r="FG108" i="1"/>
  <c r="FH108" i="1"/>
  <c r="FI108" i="1"/>
  <c r="FJ108" i="1"/>
  <c r="FK108" i="1"/>
  <c r="FL108" i="1"/>
  <c r="FM108" i="1"/>
  <c r="FN108" i="1"/>
  <c r="FO108" i="1"/>
  <c r="FP108" i="1"/>
  <c r="FQ108" i="1"/>
  <c r="FR108" i="1"/>
  <c r="FS108" i="1"/>
  <c r="FT108" i="1"/>
  <c r="FU108" i="1"/>
  <c r="FV108" i="1"/>
  <c r="FW108" i="1"/>
  <c r="FX108" i="1"/>
  <c r="FY108" i="1"/>
  <c r="FZ108" i="1"/>
  <c r="GA108" i="1"/>
  <c r="GB108" i="1"/>
  <c r="GC108" i="1"/>
  <c r="GD108" i="1"/>
  <c r="GE108" i="1"/>
  <c r="GF108" i="1"/>
  <c r="GG108" i="1"/>
  <c r="GH108" i="1"/>
  <c r="GI108" i="1"/>
  <c r="GJ108" i="1"/>
  <c r="GK108" i="1"/>
  <c r="FF55" i="1"/>
  <c r="FG55" i="1"/>
  <c r="FH55" i="1"/>
  <c r="FI55" i="1"/>
  <c r="FJ55" i="1"/>
  <c r="FK55" i="1"/>
  <c r="FL55" i="1"/>
  <c r="FM55" i="1"/>
  <c r="FN55" i="1"/>
  <c r="FO55" i="1"/>
  <c r="FP55" i="1"/>
  <c r="FQ55" i="1"/>
  <c r="FR55" i="1"/>
  <c r="FS55" i="1"/>
  <c r="FT55" i="1"/>
  <c r="FU55" i="1"/>
  <c r="FV55" i="1"/>
  <c r="FW55" i="1"/>
  <c r="FX55" i="1"/>
  <c r="FY55" i="1"/>
  <c r="FZ55" i="1"/>
  <c r="GA55" i="1"/>
  <c r="GB55" i="1"/>
  <c r="GC55" i="1"/>
  <c r="GD55" i="1"/>
  <c r="GE55" i="1"/>
  <c r="GF55" i="1"/>
  <c r="GG55" i="1"/>
  <c r="GH55" i="1"/>
  <c r="GI55" i="1"/>
  <c r="GJ55" i="1"/>
  <c r="GK55" i="1"/>
  <c r="FF460" i="1"/>
  <c r="FG460" i="1"/>
  <c r="FH460" i="1"/>
  <c r="FI460" i="1"/>
  <c r="FJ460" i="1"/>
  <c r="FK460" i="1"/>
  <c r="FL460" i="1"/>
  <c r="FM460" i="1"/>
  <c r="FN460" i="1"/>
  <c r="FO460" i="1"/>
  <c r="FP460" i="1"/>
  <c r="FQ460" i="1"/>
  <c r="FR460" i="1"/>
  <c r="FS460" i="1"/>
  <c r="FT460" i="1"/>
  <c r="FU460" i="1"/>
  <c r="FV460" i="1"/>
  <c r="FW460" i="1"/>
  <c r="FX460" i="1"/>
  <c r="FY460" i="1"/>
  <c r="FZ460" i="1"/>
  <c r="GA460" i="1"/>
  <c r="GB460" i="1"/>
  <c r="GC460" i="1"/>
  <c r="GD460" i="1"/>
  <c r="GE460" i="1"/>
  <c r="GF460" i="1"/>
  <c r="GG460" i="1"/>
  <c r="GH460" i="1"/>
  <c r="GI460" i="1"/>
  <c r="GJ460" i="1"/>
  <c r="GK460" i="1"/>
  <c r="FF250" i="1"/>
  <c r="FG250" i="1"/>
  <c r="FH250" i="1"/>
  <c r="FI250" i="1"/>
  <c r="FJ250" i="1"/>
  <c r="FK250" i="1"/>
  <c r="FL250" i="1"/>
  <c r="FM250" i="1"/>
  <c r="FN250" i="1"/>
  <c r="FO250" i="1"/>
  <c r="FP250" i="1"/>
  <c r="FQ250" i="1"/>
  <c r="FR250" i="1"/>
  <c r="FS250" i="1"/>
  <c r="FT250" i="1"/>
  <c r="FU250" i="1"/>
  <c r="FV250" i="1"/>
  <c r="FW250" i="1"/>
  <c r="FX250" i="1"/>
  <c r="FY250" i="1"/>
  <c r="FZ250" i="1"/>
  <c r="GA250" i="1"/>
  <c r="GB250" i="1"/>
  <c r="GC250" i="1"/>
  <c r="GD250" i="1"/>
  <c r="GE250" i="1"/>
  <c r="GF250" i="1"/>
  <c r="GG250" i="1"/>
  <c r="GH250" i="1"/>
  <c r="GI250" i="1"/>
  <c r="GJ250" i="1"/>
  <c r="GK250" i="1"/>
  <c r="FF174" i="1"/>
  <c r="FG174" i="1"/>
  <c r="FH174" i="1"/>
  <c r="FI174" i="1"/>
  <c r="FJ174" i="1"/>
  <c r="FK174" i="1"/>
  <c r="FL174" i="1"/>
  <c r="FM174" i="1"/>
  <c r="FN174" i="1"/>
  <c r="FO174" i="1"/>
  <c r="FP174" i="1"/>
  <c r="FQ174" i="1"/>
  <c r="FR174" i="1"/>
  <c r="FS174" i="1"/>
  <c r="FT174" i="1"/>
  <c r="FU174" i="1"/>
  <c r="FV174" i="1"/>
  <c r="FW174" i="1"/>
  <c r="FX174" i="1"/>
  <c r="FY174" i="1"/>
  <c r="FZ174" i="1"/>
  <c r="GA174" i="1"/>
  <c r="GB174" i="1"/>
  <c r="GC174" i="1"/>
  <c r="GD174" i="1"/>
  <c r="GE174" i="1"/>
  <c r="GF174" i="1"/>
  <c r="GG174" i="1"/>
  <c r="GH174" i="1"/>
  <c r="GI174" i="1"/>
  <c r="GJ174" i="1"/>
  <c r="GK174" i="1"/>
  <c r="FF17" i="1"/>
  <c r="FG17" i="1"/>
  <c r="FH17" i="1"/>
  <c r="FI17" i="1"/>
  <c r="FJ17" i="1"/>
  <c r="FK17" i="1"/>
  <c r="FL17" i="1"/>
  <c r="FM17" i="1"/>
  <c r="FN17" i="1"/>
  <c r="FO17" i="1"/>
  <c r="FP17" i="1"/>
  <c r="FQ17" i="1"/>
  <c r="FR17" i="1"/>
  <c r="FS17" i="1"/>
  <c r="FT17" i="1"/>
  <c r="FU17" i="1"/>
  <c r="FV17" i="1"/>
  <c r="FW17" i="1"/>
  <c r="FX17" i="1"/>
  <c r="FY17" i="1"/>
  <c r="FZ17" i="1"/>
  <c r="GA17" i="1"/>
  <c r="GB17" i="1"/>
  <c r="GC17" i="1"/>
  <c r="GD17" i="1"/>
  <c r="GE17" i="1"/>
  <c r="GF17" i="1"/>
  <c r="GG17" i="1"/>
  <c r="GH17" i="1"/>
  <c r="GI17" i="1"/>
  <c r="GJ17" i="1"/>
  <c r="GK17" i="1"/>
  <c r="FF104" i="1"/>
  <c r="FG104" i="1"/>
  <c r="FH104" i="1"/>
  <c r="FI104" i="1"/>
  <c r="FJ104" i="1"/>
  <c r="FK104" i="1"/>
  <c r="FL104" i="1"/>
  <c r="FM104" i="1"/>
  <c r="FN104" i="1"/>
  <c r="FO104" i="1"/>
  <c r="FP104" i="1"/>
  <c r="FQ104" i="1"/>
  <c r="FR104" i="1"/>
  <c r="FS104" i="1"/>
  <c r="FT104" i="1"/>
  <c r="FU104" i="1"/>
  <c r="FV104" i="1"/>
  <c r="FW104" i="1"/>
  <c r="FX104" i="1"/>
  <c r="FY104" i="1"/>
  <c r="FZ104" i="1"/>
  <c r="GA104" i="1"/>
  <c r="GB104" i="1"/>
  <c r="GC104" i="1"/>
  <c r="GD104" i="1"/>
  <c r="GE104" i="1"/>
  <c r="GF104" i="1"/>
  <c r="GG104" i="1"/>
  <c r="GH104" i="1"/>
  <c r="GI104" i="1"/>
  <c r="GJ104" i="1"/>
  <c r="GK104" i="1"/>
  <c r="FF115" i="1"/>
  <c r="FG115" i="1"/>
  <c r="FH115" i="1"/>
  <c r="FI115" i="1"/>
  <c r="FJ115" i="1"/>
  <c r="FK115" i="1"/>
  <c r="FL115" i="1"/>
  <c r="FM115" i="1"/>
  <c r="FN115" i="1"/>
  <c r="FO115" i="1"/>
  <c r="FP115" i="1"/>
  <c r="FQ115" i="1"/>
  <c r="FR115" i="1"/>
  <c r="FS115" i="1"/>
  <c r="FT115" i="1"/>
  <c r="FU115" i="1"/>
  <c r="FV115" i="1"/>
  <c r="FW115" i="1"/>
  <c r="FX115" i="1"/>
  <c r="FY115" i="1"/>
  <c r="FZ115" i="1"/>
  <c r="GA115" i="1"/>
  <c r="GB115" i="1"/>
  <c r="GC115" i="1"/>
  <c r="GD115" i="1"/>
  <c r="GE115" i="1"/>
  <c r="GF115" i="1"/>
  <c r="GG115" i="1"/>
  <c r="GH115" i="1"/>
  <c r="GI115" i="1"/>
  <c r="GJ115" i="1"/>
  <c r="GK115" i="1"/>
  <c r="FF67" i="1"/>
  <c r="FG67" i="1"/>
  <c r="FH67" i="1"/>
  <c r="FI67" i="1"/>
  <c r="FJ67" i="1"/>
  <c r="FK67" i="1"/>
  <c r="FL67" i="1"/>
  <c r="FM67" i="1"/>
  <c r="FN67" i="1"/>
  <c r="FO67" i="1"/>
  <c r="FP67" i="1"/>
  <c r="FQ67" i="1"/>
  <c r="FR67" i="1"/>
  <c r="FS67" i="1"/>
  <c r="FT67" i="1"/>
  <c r="FU67" i="1"/>
  <c r="FV67" i="1"/>
  <c r="FW67" i="1"/>
  <c r="FX67" i="1"/>
  <c r="FY67" i="1"/>
  <c r="FZ67" i="1"/>
  <c r="GA67" i="1"/>
  <c r="GB67" i="1"/>
  <c r="GC67" i="1"/>
  <c r="GD67" i="1"/>
  <c r="GE67" i="1"/>
  <c r="GF67" i="1"/>
  <c r="GG67" i="1"/>
  <c r="GH67" i="1"/>
  <c r="GI67" i="1"/>
  <c r="GJ67" i="1"/>
  <c r="GK67" i="1"/>
  <c r="FF14" i="1"/>
  <c r="FG14" i="1"/>
  <c r="FH14" i="1"/>
  <c r="FI14" i="1"/>
  <c r="FJ14" i="1"/>
  <c r="FK14" i="1"/>
  <c r="FL14" i="1"/>
  <c r="FM14" i="1"/>
  <c r="FN14" i="1"/>
  <c r="FO14" i="1"/>
  <c r="FP14" i="1"/>
  <c r="FQ14" i="1"/>
  <c r="FR14" i="1"/>
  <c r="FS14" i="1"/>
  <c r="FT14" i="1"/>
  <c r="FU14" i="1"/>
  <c r="FV14" i="1"/>
  <c r="FW14" i="1"/>
  <c r="FX14" i="1"/>
  <c r="FY14" i="1"/>
  <c r="FZ14" i="1"/>
  <c r="GA14" i="1"/>
  <c r="GB14" i="1"/>
  <c r="GC14" i="1"/>
  <c r="GD14" i="1"/>
  <c r="GE14" i="1"/>
  <c r="GF14" i="1"/>
  <c r="GG14" i="1"/>
  <c r="GH14" i="1"/>
  <c r="GI14" i="1"/>
  <c r="GJ14" i="1"/>
  <c r="GK14" i="1"/>
  <c r="FF10" i="1"/>
  <c r="FG10" i="1"/>
  <c r="FH10" i="1"/>
  <c r="FI10" i="1"/>
  <c r="FJ10" i="1"/>
  <c r="FK10" i="1"/>
  <c r="FL10" i="1"/>
  <c r="FM10" i="1"/>
  <c r="FN10" i="1"/>
  <c r="FO10" i="1"/>
  <c r="FP10" i="1"/>
  <c r="FQ10" i="1"/>
  <c r="FR10" i="1"/>
  <c r="FS10" i="1"/>
  <c r="FT10" i="1"/>
  <c r="FU10" i="1"/>
  <c r="FV10" i="1"/>
  <c r="FW10" i="1"/>
  <c r="FX10" i="1"/>
  <c r="FY10" i="1"/>
  <c r="FZ10" i="1"/>
  <c r="GA10" i="1"/>
  <c r="GB10" i="1"/>
  <c r="GC10" i="1"/>
  <c r="GD10" i="1"/>
  <c r="GE10" i="1"/>
  <c r="GF10" i="1"/>
  <c r="GG10" i="1"/>
  <c r="GH10" i="1"/>
  <c r="GI10" i="1"/>
  <c r="GJ10" i="1"/>
  <c r="GK10" i="1"/>
  <c r="FF3" i="1"/>
  <c r="FG3" i="1"/>
  <c r="FH3" i="1"/>
  <c r="FI3" i="1"/>
  <c r="FJ3" i="1"/>
  <c r="FK3" i="1"/>
  <c r="FL3" i="1"/>
  <c r="FM3" i="1"/>
  <c r="FN3" i="1"/>
  <c r="FO3" i="1"/>
  <c r="FP3" i="1"/>
  <c r="FQ3" i="1"/>
  <c r="FR3" i="1"/>
  <c r="FS3" i="1"/>
  <c r="FT3" i="1"/>
  <c r="FU3" i="1"/>
  <c r="FV3" i="1"/>
  <c r="FW3" i="1"/>
  <c r="FX3" i="1"/>
  <c r="FY3" i="1"/>
  <c r="FZ3" i="1"/>
  <c r="GA3" i="1"/>
  <c r="GB3" i="1"/>
  <c r="GC3" i="1"/>
  <c r="GD3" i="1"/>
  <c r="GE3" i="1"/>
  <c r="GF3" i="1"/>
  <c r="GG3" i="1"/>
  <c r="GH3" i="1"/>
  <c r="GI3" i="1"/>
  <c r="GJ3" i="1"/>
  <c r="GK3" i="1"/>
  <c r="FF264" i="1"/>
  <c r="FG264" i="1"/>
  <c r="FH264" i="1"/>
  <c r="FI264" i="1"/>
  <c r="FJ264" i="1"/>
  <c r="FK264" i="1"/>
  <c r="FL264" i="1"/>
  <c r="FM264" i="1"/>
  <c r="FN264" i="1"/>
  <c r="FO264" i="1"/>
  <c r="FP264" i="1"/>
  <c r="FQ264" i="1"/>
  <c r="FR264" i="1"/>
  <c r="FS264" i="1"/>
  <c r="FT264" i="1"/>
  <c r="FU264" i="1"/>
  <c r="FV264" i="1"/>
  <c r="FW264" i="1"/>
  <c r="FX264" i="1"/>
  <c r="FY264" i="1"/>
  <c r="FZ264" i="1"/>
  <c r="GA264" i="1"/>
  <c r="GB264" i="1"/>
  <c r="GC264" i="1"/>
  <c r="GD264" i="1"/>
  <c r="GE264" i="1"/>
  <c r="GF264" i="1"/>
  <c r="GG264" i="1"/>
  <c r="GH264" i="1"/>
  <c r="GI264" i="1"/>
  <c r="GJ264" i="1"/>
  <c r="GK264" i="1"/>
  <c r="FF459" i="1"/>
  <c r="FG459" i="1"/>
  <c r="FH459" i="1"/>
  <c r="FI459" i="1"/>
  <c r="FJ459" i="1"/>
  <c r="FK459" i="1"/>
  <c r="FL459" i="1"/>
  <c r="FM459" i="1"/>
  <c r="FN459" i="1"/>
  <c r="FO459" i="1"/>
  <c r="FP459" i="1"/>
  <c r="FQ459" i="1"/>
  <c r="FR459" i="1"/>
  <c r="FS459" i="1"/>
  <c r="FT459" i="1"/>
  <c r="FU459" i="1"/>
  <c r="FV459" i="1"/>
  <c r="FW459" i="1"/>
  <c r="FX459" i="1"/>
  <c r="FY459" i="1"/>
  <c r="FZ459" i="1"/>
  <c r="GA459" i="1"/>
  <c r="GB459" i="1"/>
  <c r="GC459" i="1"/>
  <c r="GD459" i="1"/>
  <c r="GE459" i="1"/>
  <c r="GF459" i="1"/>
  <c r="GG459" i="1"/>
  <c r="GH459" i="1"/>
  <c r="GI459" i="1"/>
  <c r="GJ459" i="1"/>
  <c r="GK459" i="1"/>
  <c r="FF52" i="1"/>
  <c r="FG52" i="1"/>
  <c r="FH52" i="1"/>
  <c r="FI52" i="1"/>
  <c r="FJ52" i="1"/>
  <c r="FK52" i="1"/>
  <c r="FL52" i="1"/>
  <c r="FM52" i="1"/>
  <c r="FN52" i="1"/>
  <c r="FO52" i="1"/>
  <c r="FP52" i="1"/>
  <c r="FQ52" i="1"/>
  <c r="FR52" i="1"/>
  <c r="FS52" i="1"/>
  <c r="FT52" i="1"/>
  <c r="FU52" i="1"/>
  <c r="FV52" i="1"/>
  <c r="FW52" i="1"/>
  <c r="FX52" i="1"/>
  <c r="FY52" i="1"/>
  <c r="FZ52" i="1"/>
  <c r="GA52" i="1"/>
  <c r="GB52" i="1"/>
  <c r="GC52" i="1"/>
  <c r="GD52" i="1"/>
  <c r="GE52" i="1"/>
  <c r="GF52" i="1"/>
  <c r="GG52" i="1"/>
  <c r="GH52" i="1"/>
  <c r="GI52" i="1"/>
  <c r="GJ52" i="1"/>
  <c r="GK52" i="1"/>
  <c r="FF149" i="1"/>
  <c r="FG149" i="1"/>
  <c r="FH149" i="1"/>
  <c r="FI149" i="1"/>
  <c r="FJ149" i="1"/>
  <c r="FK149" i="1"/>
  <c r="FL149" i="1"/>
  <c r="FM149" i="1"/>
  <c r="FN149" i="1"/>
  <c r="FO149" i="1"/>
  <c r="FP149" i="1"/>
  <c r="FQ149" i="1"/>
  <c r="FR149" i="1"/>
  <c r="FS149" i="1"/>
  <c r="FT149" i="1"/>
  <c r="FU149" i="1"/>
  <c r="FV149" i="1"/>
  <c r="FW149" i="1"/>
  <c r="FX149" i="1"/>
  <c r="FY149" i="1"/>
  <c r="FZ149" i="1"/>
  <c r="GA149" i="1"/>
  <c r="GB149" i="1"/>
  <c r="GC149" i="1"/>
  <c r="GD149" i="1"/>
  <c r="GE149" i="1"/>
  <c r="GF149" i="1"/>
  <c r="GG149" i="1"/>
  <c r="GH149" i="1"/>
  <c r="GI149" i="1"/>
  <c r="GJ149" i="1"/>
  <c r="GK149" i="1"/>
  <c r="FF215" i="1"/>
  <c r="FG215" i="1"/>
  <c r="FH215" i="1"/>
  <c r="FI215" i="1"/>
  <c r="FJ215" i="1"/>
  <c r="FK215" i="1"/>
  <c r="FL215" i="1"/>
  <c r="FM215" i="1"/>
  <c r="FN215" i="1"/>
  <c r="FO215" i="1"/>
  <c r="FP215" i="1"/>
  <c r="FQ215" i="1"/>
  <c r="FR215" i="1"/>
  <c r="FS215" i="1"/>
  <c r="FT215" i="1"/>
  <c r="FU215" i="1"/>
  <c r="FV215" i="1"/>
  <c r="FW215" i="1"/>
  <c r="FX215" i="1"/>
  <c r="FY215" i="1"/>
  <c r="FZ215" i="1"/>
  <c r="GA215" i="1"/>
  <c r="GB215" i="1"/>
  <c r="GC215" i="1"/>
  <c r="GD215" i="1"/>
  <c r="GE215" i="1"/>
  <c r="GF215" i="1"/>
  <c r="GG215" i="1"/>
  <c r="GH215" i="1"/>
  <c r="GI215" i="1"/>
  <c r="GJ215" i="1"/>
  <c r="GK215" i="1"/>
  <c r="FF146" i="1"/>
  <c r="FG146" i="1"/>
  <c r="FH146" i="1"/>
  <c r="FI146" i="1"/>
  <c r="FJ146" i="1"/>
  <c r="FK146" i="1"/>
  <c r="FL146" i="1"/>
  <c r="FM146" i="1"/>
  <c r="FN146" i="1"/>
  <c r="FO146" i="1"/>
  <c r="FP146" i="1"/>
  <c r="FQ146" i="1"/>
  <c r="FR146" i="1"/>
  <c r="FS146" i="1"/>
  <c r="FT146" i="1"/>
  <c r="FU146" i="1"/>
  <c r="FV146" i="1"/>
  <c r="FW146" i="1"/>
  <c r="FX146" i="1"/>
  <c r="FY146" i="1"/>
  <c r="FZ146" i="1"/>
  <c r="GA146" i="1"/>
  <c r="GB146" i="1"/>
  <c r="GC146" i="1"/>
  <c r="GD146" i="1"/>
  <c r="GE146" i="1"/>
  <c r="GF146" i="1"/>
  <c r="GG146" i="1"/>
  <c r="GH146" i="1"/>
  <c r="GI146" i="1"/>
  <c r="GJ146" i="1"/>
  <c r="GK146" i="1"/>
  <c r="FF391" i="1"/>
  <c r="FG391" i="1"/>
  <c r="FH391" i="1"/>
  <c r="FI391" i="1"/>
  <c r="FJ391" i="1"/>
  <c r="FK391" i="1"/>
  <c r="FL391" i="1"/>
  <c r="FM391" i="1"/>
  <c r="FN391" i="1"/>
  <c r="FO391" i="1"/>
  <c r="FP391" i="1"/>
  <c r="FQ391" i="1"/>
  <c r="FR391" i="1"/>
  <c r="FS391" i="1"/>
  <c r="FT391" i="1"/>
  <c r="FU391" i="1"/>
  <c r="FV391" i="1"/>
  <c r="FW391" i="1"/>
  <c r="FX391" i="1"/>
  <c r="FY391" i="1"/>
  <c r="FZ391" i="1"/>
  <c r="GA391" i="1"/>
  <c r="GB391" i="1"/>
  <c r="GC391" i="1"/>
  <c r="GD391" i="1"/>
  <c r="GE391" i="1"/>
  <c r="GF391" i="1"/>
  <c r="GG391" i="1"/>
  <c r="GH391" i="1"/>
  <c r="GI391" i="1"/>
  <c r="GJ391" i="1"/>
  <c r="GK391" i="1"/>
  <c r="FF220" i="1"/>
  <c r="FG220" i="1"/>
  <c r="FH220" i="1"/>
  <c r="FI220" i="1"/>
  <c r="FJ220" i="1"/>
  <c r="FK220" i="1"/>
  <c r="FL220" i="1"/>
  <c r="FM220" i="1"/>
  <c r="FN220" i="1"/>
  <c r="FO220" i="1"/>
  <c r="FP220" i="1"/>
  <c r="FQ220" i="1"/>
  <c r="FR220" i="1"/>
  <c r="FS220" i="1"/>
  <c r="FT220" i="1"/>
  <c r="FU220" i="1"/>
  <c r="FV220" i="1"/>
  <c r="FW220" i="1"/>
  <c r="FX220" i="1"/>
  <c r="FY220" i="1"/>
  <c r="FZ220" i="1"/>
  <c r="GA220" i="1"/>
  <c r="GB220" i="1"/>
  <c r="GC220" i="1"/>
  <c r="GD220" i="1"/>
  <c r="GE220" i="1"/>
  <c r="GF220" i="1"/>
  <c r="GG220" i="1"/>
  <c r="GH220" i="1"/>
  <c r="GI220" i="1"/>
  <c r="GJ220" i="1"/>
  <c r="GK220" i="1"/>
  <c r="FF343" i="1"/>
  <c r="FG343" i="1"/>
  <c r="FH343" i="1"/>
  <c r="FI343" i="1"/>
  <c r="FJ343" i="1"/>
  <c r="FK343" i="1"/>
  <c r="FL343" i="1"/>
  <c r="FM343" i="1"/>
  <c r="FN343" i="1"/>
  <c r="FO343" i="1"/>
  <c r="FP343" i="1"/>
  <c r="FQ343" i="1"/>
  <c r="FR343" i="1"/>
  <c r="FS343" i="1"/>
  <c r="FT343" i="1"/>
  <c r="FU343" i="1"/>
  <c r="FV343" i="1"/>
  <c r="FW343" i="1"/>
  <c r="FX343" i="1"/>
  <c r="FY343" i="1"/>
  <c r="FZ343" i="1"/>
  <c r="GA343" i="1"/>
  <c r="GB343" i="1"/>
  <c r="GC343" i="1"/>
  <c r="GD343" i="1"/>
  <c r="GE343" i="1"/>
  <c r="GF343" i="1"/>
  <c r="GG343" i="1"/>
  <c r="GH343" i="1"/>
  <c r="GI343" i="1"/>
  <c r="GJ343" i="1"/>
  <c r="GK343" i="1"/>
  <c r="FF83" i="1"/>
  <c r="FG83" i="1"/>
  <c r="FH83" i="1"/>
  <c r="FI83" i="1"/>
  <c r="FJ83" i="1"/>
  <c r="FK83" i="1"/>
  <c r="FL83" i="1"/>
  <c r="FM83" i="1"/>
  <c r="FN83" i="1"/>
  <c r="FO83" i="1"/>
  <c r="FP83" i="1"/>
  <c r="FQ83" i="1"/>
  <c r="FR83" i="1"/>
  <c r="FS83" i="1"/>
  <c r="FT83" i="1"/>
  <c r="FU83" i="1"/>
  <c r="FV83" i="1"/>
  <c r="FW83" i="1"/>
  <c r="FX83" i="1"/>
  <c r="FY83" i="1"/>
  <c r="FZ83" i="1"/>
  <c r="GA83" i="1"/>
  <c r="GB83" i="1"/>
  <c r="GC83" i="1"/>
  <c r="GD83" i="1"/>
  <c r="GE83" i="1"/>
  <c r="GF83" i="1"/>
  <c r="GG83" i="1"/>
  <c r="GH83" i="1"/>
  <c r="GI83" i="1"/>
  <c r="GJ83" i="1"/>
  <c r="GK83" i="1"/>
  <c r="FF73" i="1"/>
  <c r="FG73" i="1"/>
  <c r="FH73" i="1"/>
  <c r="FI73" i="1"/>
  <c r="FJ73" i="1"/>
  <c r="FK73" i="1"/>
  <c r="FL73" i="1"/>
  <c r="FM73" i="1"/>
  <c r="FN73" i="1"/>
  <c r="FO73" i="1"/>
  <c r="FP73" i="1"/>
  <c r="FQ73" i="1"/>
  <c r="FR73" i="1"/>
  <c r="FS73" i="1"/>
  <c r="FT73" i="1"/>
  <c r="FU73" i="1"/>
  <c r="FV73" i="1"/>
  <c r="FW73" i="1"/>
  <c r="FX73" i="1"/>
  <c r="FY73" i="1"/>
  <c r="FZ73" i="1"/>
  <c r="GA73" i="1"/>
  <c r="GB73" i="1"/>
  <c r="GC73" i="1"/>
  <c r="GD73" i="1"/>
  <c r="GE73" i="1"/>
  <c r="GF73" i="1"/>
  <c r="GG73" i="1"/>
  <c r="GH73" i="1"/>
  <c r="GI73" i="1"/>
  <c r="GJ73" i="1"/>
  <c r="GK73" i="1"/>
  <c r="FF233" i="1"/>
  <c r="FG233" i="1"/>
  <c r="FH233" i="1"/>
  <c r="FI233" i="1"/>
  <c r="FJ233" i="1"/>
  <c r="FK233" i="1"/>
  <c r="FL233" i="1"/>
  <c r="FM233" i="1"/>
  <c r="FN233" i="1"/>
  <c r="FO233" i="1"/>
  <c r="FP233" i="1"/>
  <c r="FQ233" i="1"/>
  <c r="FR233" i="1"/>
  <c r="FS233" i="1"/>
  <c r="FT233" i="1"/>
  <c r="FU233" i="1"/>
  <c r="FV233" i="1"/>
  <c r="FW233" i="1"/>
  <c r="FX233" i="1"/>
  <c r="FY233" i="1"/>
  <c r="FZ233" i="1"/>
  <c r="GA233" i="1"/>
  <c r="GB233" i="1"/>
  <c r="GC233" i="1"/>
  <c r="GD233" i="1"/>
  <c r="GE233" i="1"/>
  <c r="GF233" i="1"/>
  <c r="GG233" i="1"/>
  <c r="GH233" i="1"/>
  <c r="GI233" i="1"/>
  <c r="GJ233" i="1"/>
  <c r="GK233" i="1"/>
  <c r="FF96" i="1"/>
  <c r="FG96" i="1"/>
  <c r="FH96" i="1"/>
  <c r="FI96" i="1"/>
  <c r="FJ96" i="1"/>
  <c r="FK96" i="1"/>
  <c r="FL96" i="1"/>
  <c r="FM96" i="1"/>
  <c r="FN96" i="1"/>
  <c r="FO96" i="1"/>
  <c r="FP96" i="1"/>
  <c r="FQ96" i="1"/>
  <c r="FR96" i="1"/>
  <c r="FS96" i="1"/>
  <c r="FT96" i="1"/>
  <c r="FU96" i="1"/>
  <c r="FV96" i="1"/>
  <c r="FW96" i="1"/>
  <c r="FX96" i="1"/>
  <c r="FY96" i="1"/>
  <c r="FZ96" i="1"/>
  <c r="GA96" i="1"/>
  <c r="GB96" i="1"/>
  <c r="GC96" i="1"/>
  <c r="GD96" i="1"/>
  <c r="GE96" i="1"/>
  <c r="GF96" i="1"/>
  <c r="GG96" i="1"/>
  <c r="GH96" i="1"/>
  <c r="GI96" i="1"/>
  <c r="GJ96" i="1"/>
  <c r="GK96" i="1"/>
  <c r="FF395" i="1"/>
  <c r="FG395" i="1"/>
  <c r="FH395" i="1"/>
  <c r="FI395" i="1"/>
  <c r="FJ395" i="1"/>
  <c r="FK395" i="1"/>
  <c r="FL395" i="1"/>
  <c r="FM395" i="1"/>
  <c r="FN395" i="1"/>
  <c r="FO395" i="1"/>
  <c r="FP395" i="1"/>
  <c r="FQ395" i="1"/>
  <c r="FR395" i="1"/>
  <c r="FS395" i="1"/>
  <c r="FT395" i="1"/>
  <c r="FU395" i="1"/>
  <c r="FV395" i="1"/>
  <c r="FW395" i="1"/>
  <c r="FX395" i="1"/>
  <c r="FY395" i="1"/>
  <c r="FZ395" i="1"/>
  <c r="GA395" i="1"/>
  <c r="GB395" i="1"/>
  <c r="GC395" i="1"/>
  <c r="GD395" i="1"/>
  <c r="GE395" i="1"/>
  <c r="GF395" i="1"/>
  <c r="GG395" i="1"/>
  <c r="GH395" i="1"/>
  <c r="GI395" i="1"/>
  <c r="GJ395" i="1"/>
  <c r="GK395" i="1"/>
  <c r="FF244" i="1"/>
  <c r="FG244" i="1"/>
  <c r="FH244" i="1"/>
  <c r="FI244" i="1"/>
  <c r="FJ244" i="1"/>
  <c r="FK244" i="1"/>
  <c r="FL244" i="1"/>
  <c r="FM244" i="1"/>
  <c r="FN244" i="1"/>
  <c r="FO244" i="1"/>
  <c r="FP244" i="1"/>
  <c r="FQ244" i="1"/>
  <c r="FR244" i="1"/>
  <c r="FS244" i="1"/>
  <c r="FT244" i="1"/>
  <c r="FU244" i="1"/>
  <c r="FV244" i="1"/>
  <c r="FW244" i="1"/>
  <c r="FX244" i="1"/>
  <c r="FY244" i="1"/>
  <c r="FZ244" i="1"/>
  <c r="GA244" i="1"/>
  <c r="GB244" i="1"/>
  <c r="GC244" i="1"/>
  <c r="GD244" i="1"/>
  <c r="GE244" i="1"/>
  <c r="GF244" i="1"/>
  <c r="GG244" i="1"/>
  <c r="GH244" i="1"/>
  <c r="GI244" i="1"/>
  <c r="GJ244" i="1"/>
  <c r="GK244" i="1"/>
  <c r="FF255" i="1"/>
  <c r="FG255" i="1"/>
  <c r="FH255" i="1"/>
  <c r="FI255" i="1"/>
  <c r="FJ255" i="1"/>
  <c r="FK255" i="1"/>
  <c r="FL255" i="1"/>
  <c r="FM255" i="1"/>
  <c r="FN255" i="1"/>
  <c r="FO255" i="1"/>
  <c r="FP255" i="1"/>
  <c r="FQ255" i="1"/>
  <c r="FR255" i="1"/>
  <c r="FS255" i="1"/>
  <c r="FT255" i="1"/>
  <c r="FU255" i="1"/>
  <c r="FV255" i="1"/>
  <c r="FW255" i="1"/>
  <c r="FX255" i="1"/>
  <c r="FY255" i="1"/>
  <c r="FZ255" i="1"/>
  <c r="GA255" i="1"/>
  <c r="GB255" i="1"/>
  <c r="GC255" i="1"/>
  <c r="GD255" i="1"/>
  <c r="GE255" i="1"/>
  <c r="GF255" i="1"/>
  <c r="GG255" i="1"/>
  <c r="GH255" i="1"/>
  <c r="GI255" i="1"/>
  <c r="GJ255" i="1"/>
  <c r="GK255" i="1"/>
  <c r="FF98" i="1"/>
  <c r="FG98" i="1"/>
  <c r="FH98" i="1"/>
  <c r="FI98" i="1"/>
  <c r="FJ98" i="1"/>
  <c r="FK98" i="1"/>
  <c r="FL98" i="1"/>
  <c r="FM98" i="1"/>
  <c r="FN98" i="1"/>
  <c r="FO98" i="1"/>
  <c r="FP98" i="1"/>
  <c r="FQ98" i="1"/>
  <c r="FR98" i="1"/>
  <c r="FS98" i="1"/>
  <c r="FT98" i="1"/>
  <c r="FU98" i="1"/>
  <c r="FV98" i="1"/>
  <c r="FW98" i="1"/>
  <c r="FX98" i="1"/>
  <c r="FY98" i="1"/>
  <c r="FZ98" i="1"/>
  <c r="GA98" i="1"/>
  <c r="GB98" i="1"/>
  <c r="GC98" i="1"/>
  <c r="GD98" i="1"/>
  <c r="GE98" i="1"/>
  <c r="GF98" i="1"/>
  <c r="GG98" i="1"/>
  <c r="GH98" i="1"/>
  <c r="GI98" i="1"/>
  <c r="GJ98" i="1"/>
  <c r="GK98" i="1"/>
  <c r="FF462" i="1"/>
  <c r="FG462" i="1"/>
  <c r="FH462" i="1"/>
  <c r="FI462" i="1"/>
  <c r="FJ462" i="1"/>
  <c r="FK462" i="1"/>
  <c r="FL462" i="1"/>
  <c r="FM462" i="1"/>
  <c r="FN462" i="1"/>
  <c r="FO462" i="1"/>
  <c r="FP462" i="1"/>
  <c r="FQ462" i="1"/>
  <c r="FR462" i="1"/>
  <c r="FS462" i="1"/>
  <c r="FT462" i="1"/>
  <c r="FU462" i="1"/>
  <c r="FV462" i="1"/>
  <c r="FW462" i="1"/>
  <c r="FX462" i="1"/>
  <c r="FY462" i="1"/>
  <c r="FZ462" i="1"/>
  <c r="GA462" i="1"/>
  <c r="GB462" i="1"/>
  <c r="GC462" i="1"/>
  <c r="GD462" i="1"/>
  <c r="GE462" i="1"/>
  <c r="GF462" i="1"/>
  <c r="GG462" i="1"/>
  <c r="GH462" i="1"/>
  <c r="GI462" i="1"/>
  <c r="GJ462" i="1"/>
  <c r="GK462" i="1"/>
  <c r="FF282" i="1"/>
  <c r="FG282" i="1"/>
  <c r="FH282" i="1"/>
  <c r="FI282" i="1"/>
  <c r="FJ282" i="1"/>
  <c r="FK282" i="1"/>
  <c r="FL282" i="1"/>
  <c r="FM282" i="1"/>
  <c r="FN282" i="1"/>
  <c r="FO282" i="1"/>
  <c r="FP282" i="1"/>
  <c r="FQ282" i="1"/>
  <c r="FR282" i="1"/>
  <c r="FS282" i="1"/>
  <c r="FT282" i="1"/>
  <c r="FU282" i="1"/>
  <c r="FV282" i="1"/>
  <c r="FW282" i="1"/>
  <c r="FX282" i="1"/>
  <c r="FY282" i="1"/>
  <c r="FZ282" i="1"/>
  <c r="GA282" i="1"/>
  <c r="GB282" i="1"/>
  <c r="GC282" i="1"/>
  <c r="GD282" i="1"/>
  <c r="GE282" i="1"/>
  <c r="GF282" i="1"/>
  <c r="GG282" i="1"/>
  <c r="GH282" i="1"/>
  <c r="GI282" i="1"/>
  <c r="GJ282" i="1"/>
  <c r="GK282" i="1"/>
  <c r="FF375" i="1"/>
  <c r="FG375" i="1"/>
  <c r="FH375" i="1"/>
  <c r="FI375" i="1"/>
  <c r="FJ375" i="1"/>
  <c r="FK375" i="1"/>
  <c r="FL375" i="1"/>
  <c r="FM375" i="1"/>
  <c r="FN375" i="1"/>
  <c r="FO375" i="1"/>
  <c r="FP375" i="1"/>
  <c r="FQ375" i="1"/>
  <c r="FR375" i="1"/>
  <c r="FS375" i="1"/>
  <c r="FT375" i="1"/>
  <c r="FU375" i="1"/>
  <c r="FV375" i="1"/>
  <c r="FW375" i="1"/>
  <c r="FX375" i="1"/>
  <c r="FY375" i="1"/>
  <c r="FZ375" i="1"/>
  <c r="GA375" i="1"/>
  <c r="GB375" i="1"/>
  <c r="GC375" i="1"/>
  <c r="GD375" i="1"/>
  <c r="GE375" i="1"/>
  <c r="GF375" i="1"/>
  <c r="GG375" i="1"/>
  <c r="GH375" i="1"/>
  <c r="GI375" i="1"/>
  <c r="GJ375" i="1"/>
  <c r="GK375" i="1"/>
  <c r="FF212" i="1"/>
  <c r="FG212" i="1"/>
  <c r="FH212" i="1"/>
  <c r="FI212" i="1"/>
  <c r="FJ212" i="1"/>
  <c r="FK212" i="1"/>
  <c r="FL212" i="1"/>
  <c r="FM212" i="1"/>
  <c r="FN212" i="1"/>
  <c r="FO212" i="1"/>
  <c r="FP212" i="1"/>
  <c r="FQ212" i="1"/>
  <c r="FR212" i="1"/>
  <c r="FS212" i="1"/>
  <c r="FT212" i="1"/>
  <c r="FU212" i="1"/>
  <c r="FV212" i="1"/>
  <c r="FW212" i="1"/>
  <c r="FX212" i="1"/>
  <c r="FY212" i="1"/>
  <c r="FZ212" i="1"/>
  <c r="GA212" i="1"/>
  <c r="GB212" i="1"/>
  <c r="GC212" i="1"/>
  <c r="GD212" i="1"/>
  <c r="GE212" i="1"/>
  <c r="GF212" i="1"/>
  <c r="GG212" i="1"/>
  <c r="GH212" i="1"/>
  <c r="GI212" i="1"/>
  <c r="GJ212" i="1"/>
  <c r="GK212" i="1"/>
  <c r="FF232" i="1"/>
  <c r="FG232" i="1"/>
  <c r="FH232" i="1"/>
  <c r="FI232" i="1"/>
  <c r="FJ232" i="1"/>
  <c r="FK232" i="1"/>
  <c r="FL232" i="1"/>
  <c r="FM232" i="1"/>
  <c r="FN232" i="1"/>
  <c r="FO232" i="1"/>
  <c r="FP232" i="1"/>
  <c r="FQ232" i="1"/>
  <c r="FR232" i="1"/>
  <c r="FS232" i="1"/>
  <c r="FT232" i="1"/>
  <c r="FU232" i="1"/>
  <c r="FV232" i="1"/>
  <c r="FW232" i="1"/>
  <c r="FX232" i="1"/>
  <c r="FY232" i="1"/>
  <c r="FZ232" i="1"/>
  <c r="GA232" i="1"/>
  <c r="GB232" i="1"/>
  <c r="GC232" i="1"/>
  <c r="GD232" i="1"/>
  <c r="GE232" i="1"/>
  <c r="GF232" i="1"/>
  <c r="GG232" i="1"/>
  <c r="GH232" i="1"/>
  <c r="GI232" i="1"/>
  <c r="GJ232" i="1"/>
  <c r="GK232" i="1"/>
  <c r="FF290" i="1"/>
  <c r="FG290" i="1"/>
  <c r="FH290" i="1"/>
  <c r="FI290" i="1"/>
  <c r="FJ290" i="1"/>
  <c r="FK290" i="1"/>
  <c r="FL290" i="1"/>
  <c r="FM290" i="1"/>
  <c r="FN290" i="1"/>
  <c r="FO290" i="1"/>
  <c r="FP290" i="1"/>
  <c r="FQ290" i="1"/>
  <c r="FR290" i="1"/>
  <c r="FS290" i="1"/>
  <c r="FT290" i="1"/>
  <c r="FU290" i="1"/>
  <c r="FV290" i="1"/>
  <c r="FW290" i="1"/>
  <c r="FX290" i="1"/>
  <c r="FY290" i="1"/>
  <c r="FZ290" i="1"/>
  <c r="GA290" i="1"/>
  <c r="GB290" i="1"/>
  <c r="GC290" i="1"/>
  <c r="GD290" i="1"/>
  <c r="GE290" i="1"/>
  <c r="GF290" i="1"/>
  <c r="GG290" i="1"/>
  <c r="GH290" i="1"/>
  <c r="GI290" i="1"/>
  <c r="GJ290" i="1"/>
  <c r="GK290" i="1"/>
  <c r="FF317" i="1"/>
  <c r="FG317" i="1"/>
  <c r="FH317" i="1"/>
  <c r="FI317" i="1"/>
  <c r="FJ317" i="1"/>
  <c r="FK317" i="1"/>
  <c r="FL317" i="1"/>
  <c r="FM317" i="1"/>
  <c r="FN317" i="1"/>
  <c r="FO317" i="1"/>
  <c r="FP317" i="1"/>
  <c r="FQ317" i="1"/>
  <c r="FR317" i="1"/>
  <c r="FS317" i="1"/>
  <c r="FT317" i="1"/>
  <c r="FU317" i="1"/>
  <c r="FV317" i="1"/>
  <c r="FW317" i="1"/>
  <c r="FX317" i="1"/>
  <c r="FY317" i="1"/>
  <c r="FZ317" i="1"/>
  <c r="GA317" i="1"/>
  <c r="GB317" i="1"/>
  <c r="GC317" i="1"/>
  <c r="GD317" i="1"/>
  <c r="GE317" i="1"/>
  <c r="GF317" i="1"/>
  <c r="GG317" i="1"/>
  <c r="GH317" i="1"/>
  <c r="GI317" i="1"/>
  <c r="GJ317" i="1"/>
  <c r="GK317" i="1"/>
  <c r="FF414" i="1"/>
  <c r="FG414" i="1"/>
  <c r="FH414" i="1"/>
  <c r="FI414" i="1"/>
  <c r="FJ414" i="1"/>
  <c r="FK414" i="1"/>
  <c r="FL414" i="1"/>
  <c r="FM414" i="1"/>
  <c r="FN414" i="1"/>
  <c r="FO414" i="1"/>
  <c r="FP414" i="1"/>
  <c r="FQ414" i="1"/>
  <c r="FR414" i="1"/>
  <c r="FS414" i="1"/>
  <c r="FT414" i="1"/>
  <c r="FU414" i="1"/>
  <c r="FV414" i="1"/>
  <c r="FW414" i="1"/>
  <c r="FX414" i="1"/>
  <c r="FY414" i="1"/>
  <c r="FZ414" i="1"/>
  <c r="GA414" i="1"/>
  <c r="GB414" i="1"/>
  <c r="GC414" i="1"/>
  <c r="GD414" i="1"/>
  <c r="GE414" i="1"/>
  <c r="GF414" i="1"/>
  <c r="GG414" i="1"/>
  <c r="GH414" i="1"/>
  <c r="GI414" i="1"/>
  <c r="GJ414" i="1"/>
  <c r="GK414" i="1"/>
  <c r="FF208" i="1"/>
  <c r="FG208" i="1"/>
  <c r="FH208" i="1"/>
  <c r="FI208" i="1"/>
  <c r="FJ208" i="1"/>
  <c r="FK208" i="1"/>
  <c r="FL208" i="1"/>
  <c r="FM208" i="1"/>
  <c r="FN208" i="1"/>
  <c r="FO208" i="1"/>
  <c r="FP208" i="1"/>
  <c r="FQ208" i="1"/>
  <c r="FR208" i="1"/>
  <c r="FS208" i="1"/>
  <c r="FT208" i="1"/>
  <c r="FU208" i="1"/>
  <c r="FV208" i="1"/>
  <c r="FW208" i="1"/>
  <c r="FX208" i="1"/>
  <c r="FY208" i="1"/>
  <c r="FZ208" i="1"/>
  <c r="GA208" i="1"/>
  <c r="GB208" i="1"/>
  <c r="GC208" i="1"/>
  <c r="GD208" i="1"/>
  <c r="GE208" i="1"/>
  <c r="GF208" i="1"/>
  <c r="GG208" i="1"/>
  <c r="GH208" i="1"/>
  <c r="GI208" i="1"/>
  <c r="GJ208" i="1"/>
  <c r="GK208" i="1"/>
  <c r="FF381" i="1"/>
  <c r="FG381" i="1"/>
  <c r="FH381" i="1"/>
  <c r="FI381" i="1"/>
  <c r="FJ381" i="1"/>
  <c r="FK381" i="1"/>
  <c r="FL381" i="1"/>
  <c r="FM381" i="1"/>
  <c r="FN381" i="1"/>
  <c r="FO381" i="1"/>
  <c r="FP381" i="1"/>
  <c r="FQ381" i="1"/>
  <c r="FR381" i="1"/>
  <c r="FS381" i="1"/>
  <c r="FT381" i="1"/>
  <c r="FU381" i="1"/>
  <c r="FV381" i="1"/>
  <c r="FW381" i="1"/>
  <c r="FX381" i="1"/>
  <c r="FY381" i="1"/>
  <c r="FZ381" i="1"/>
  <c r="GA381" i="1"/>
  <c r="GB381" i="1"/>
  <c r="GC381" i="1"/>
  <c r="GD381" i="1"/>
  <c r="GE381" i="1"/>
  <c r="GF381" i="1"/>
  <c r="GG381" i="1"/>
  <c r="GH381" i="1"/>
  <c r="GI381" i="1"/>
  <c r="GJ381" i="1"/>
  <c r="GK381" i="1"/>
  <c r="FF357" i="1"/>
  <c r="FG357" i="1"/>
  <c r="FH357" i="1"/>
  <c r="FI357" i="1"/>
  <c r="FJ357" i="1"/>
  <c r="FK357" i="1"/>
  <c r="FL357" i="1"/>
  <c r="FM357" i="1"/>
  <c r="FN357" i="1"/>
  <c r="FO357" i="1"/>
  <c r="FP357" i="1"/>
  <c r="FQ357" i="1"/>
  <c r="FR357" i="1"/>
  <c r="FS357" i="1"/>
  <c r="FT357" i="1"/>
  <c r="FU357" i="1"/>
  <c r="FV357" i="1"/>
  <c r="FW357" i="1"/>
  <c r="FX357" i="1"/>
  <c r="FY357" i="1"/>
  <c r="FZ357" i="1"/>
  <c r="GA357" i="1"/>
  <c r="GB357" i="1"/>
  <c r="GC357" i="1"/>
  <c r="GD357" i="1"/>
  <c r="GE357" i="1"/>
  <c r="GF357" i="1"/>
  <c r="GG357" i="1"/>
  <c r="GH357" i="1"/>
  <c r="GI357" i="1"/>
  <c r="GJ357" i="1"/>
  <c r="GK357" i="1"/>
  <c r="FF348" i="1"/>
  <c r="FG348" i="1"/>
  <c r="FH348" i="1"/>
  <c r="FI348" i="1"/>
  <c r="FJ348" i="1"/>
  <c r="FK348" i="1"/>
  <c r="FL348" i="1"/>
  <c r="FM348" i="1"/>
  <c r="FN348" i="1"/>
  <c r="FO348" i="1"/>
  <c r="FP348" i="1"/>
  <c r="FQ348" i="1"/>
  <c r="FR348" i="1"/>
  <c r="FS348" i="1"/>
  <c r="FT348" i="1"/>
  <c r="FU348" i="1"/>
  <c r="FV348" i="1"/>
  <c r="FW348" i="1"/>
  <c r="FX348" i="1"/>
  <c r="FY348" i="1"/>
  <c r="FZ348" i="1"/>
  <c r="GA348" i="1"/>
  <c r="GB348" i="1"/>
  <c r="GC348" i="1"/>
  <c r="GD348" i="1"/>
  <c r="GE348" i="1"/>
  <c r="GF348" i="1"/>
  <c r="GG348" i="1"/>
  <c r="GH348" i="1"/>
  <c r="GI348" i="1"/>
  <c r="GJ348" i="1"/>
  <c r="GK348" i="1"/>
  <c r="FF327" i="1"/>
  <c r="FG327" i="1"/>
  <c r="FH327" i="1"/>
  <c r="FI327" i="1"/>
  <c r="FJ327" i="1"/>
  <c r="FK327" i="1"/>
  <c r="FL327" i="1"/>
  <c r="FM327" i="1"/>
  <c r="FN327" i="1"/>
  <c r="FO327" i="1"/>
  <c r="FP327" i="1"/>
  <c r="FQ327" i="1"/>
  <c r="FR327" i="1"/>
  <c r="FS327" i="1"/>
  <c r="FT327" i="1"/>
  <c r="FU327" i="1"/>
  <c r="FV327" i="1"/>
  <c r="FW327" i="1"/>
  <c r="FX327" i="1"/>
  <c r="FY327" i="1"/>
  <c r="FZ327" i="1"/>
  <c r="GA327" i="1"/>
  <c r="GB327" i="1"/>
  <c r="GC327" i="1"/>
  <c r="GD327" i="1"/>
  <c r="GE327" i="1"/>
  <c r="GF327" i="1"/>
  <c r="GG327" i="1"/>
  <c r="GH327" i="1"/>
  <c r="GI327" i="1"/>
  <c r="GJ327" i="1"/>
  <c r="GK327" i="1"/>
  <c r="FF313" i="1"/>
  <c r="FG313" i="1"/>
  <c r="FH313" i="1"/>
  <c r="FI313" i="1"/>
  <c r="FJ313" i="1"/>
  <c r="FK313" i="1"/>
  <c r="FL313" i="1"/>
  <c r="FM313" i="1"/>
  <c r="FN313" i="1"/>
  <c r="FO313" i="1"/>
  <c r="FP313" i="1"/>
  <c r="FQ313" i="1"/>
  <c r="FR313" i="1"/>
  <c r="FS313" i="1"/>
  <c r="FT313" i="1"/>
  <c r="FU313" i="1"/>
  <c r="FV313" i="1"/>
  <c r="FW313" i="1"/>
  <c r="FX313" i="1"/>
  <c r="FY313" i="1"/>
  <c r="FZ313" i="1"/>
  <c r="GA313" i="1"/>
  <c r="GB313" i="1"/>
  <c r="GC313" i="1"/>
  <c r="GD313" i="1"/>
  <c r="GE313" i="1"/>
  <c r="GF313" i="1"/>
  <c r="GG313" i="1"/>
  <c r="GH313" i="1"/>
  <c r="GI313" i="1"/>
  <c r="GJ313" i="1"/>
  <c r="GK313" i="1"/>
  <c r="FF294" i="1"/>
  <c r="FG294" i="1"/>
  <c r="FH294" i="1"/>
  <c r="FI294" i="1"/>
  <c r="FJ294" i="1"/>
  <c r="FK294" i="1"/>
  <c r="FL294" i="1"/>
  <c r="FM294" i="1"/>
  <c r="FN294" i="1"/>
  <c r="FO294" i="1"/>
  <c r="FP294" i="1"/>
  <c r="FQ294" i="1"/>
  <c r="FR294" i="1"/>
  <c r="FS294" i="1"/>
  <c r="FT294" i="1"/>
  <c r="FU294" i="1"/>
  <c r="FV294" i="1"/>
  <c r="FW294" i="1"/>
  <c r="FX294" i="1"/>
  <c r="FY294" i="1"/>
  <c r="FZ294" i="1"/>
  <c r="GA294" i="1"/>
  <c r="GB294" i="1"/>
  <c r="GC294" i="1"/>
  <c r="GD294" i="1"/>
  <c r="GE294" i="1"/>
  <c r="GF294" i="1"/>
  <c r="GG294" i="1"/>
  <c r="GH294" i="1"/>
  <c r="GI294" i="1"/>
  <c r="GJ294" i="1"/>
  <c r="GK294" i="1"/>
  <c r="FF140" i="1"/>
  <c r="FG140" i="1"/>
  <c r="FH140" i="1"/>
  <c r="FI140" i="1"/>
  <c r="FJ140" i="1"/>
  <c r="FK140" i="1"/>
  <c r="FL140" i="1"/>
  <c r="FM140" i="1"/>
  <c r="FN140" i="1"/>
  <c r="FO140" i="1"/>
  <c r="FP140" i="1"/>
  <c r="FQ140" i="1"/>
  <c r="FR140" i="1"/>
  <c r="FS140" i="1"/>
  <c r="FT140" i="1"/>
  <c r="FU140" i="1"/>
  <c r="FV140" i="1"/>
  <c r="FW140" i="1"/>
  <c r="FX140" i="1"/>
  <c r="FY140" i="1"/>
  <c r="FZ140" i="1"/>
  <c r="GA140" i="1"/>
  <c r="GB140" i="1"/>
  <c r="GC140" i="1"/>
  <c r="GD140" i="1"/>
  <c r="GE140" i="1"/>
  <c r="GF140" i="1"/>
  <c r="GG140" i="1"/>
  <c r="GH140" i="1"/>
  <c r="GI140" i="1"/>
  <c r="GJ140" i="1"/>
  <c r="GK140" i="1"/>
  <c r="FF284" i="1"/>
  <c r="FG284" i="1"/>
  <c r="FH284" i="1"/>
  <c r="FI284" i="1"/>
  <c r="FJ284" i="1"/>
  <c r="FK284" i="1"/>
  <c r="FL284" i="1"/>
  <c r="FM284" i="1"/>
  <c r="FN284" i="1"/>
  <c r="FO284" i="1"/>
  <c r="FP284" i="1"/>
  <c r="FQ284" i="1"/>
  <c r="FR284" i="1"/>
  <c r="FS284" i="1"/>
  <c r="FT284" i="1"/>
  <c r="FU284" i="1"/>
  <c r="FV284" i="1"/>
  <c r="FW284" i="1"/>
  <c r="FX284" i="1"/>
  <c r="FY284" i="1"/>
  <c r="FZ284" i="1"/>
  <c r="GA284" i="1"/>
  <c r="GB284" i="1"/>
  <c r="GC284" i="1"/>
  <c r="GD284" i="1"/>
  <c r="GE284" i="1"/>
  <c r="GF284" i="1"/>
  <c r="GG284" i="1"/>
  <c r="GH284" i="1"/>
  <c r="GI284" i="1"/>
  <c r="GJ284" i="1"/>
  <c r="GK284" i="1"/>
  <c r="FF109" i="1"/>
  <c r="FG109" i="1"/>
  <c r="FH109" i="1"/>
  <c r="FI109" i="1"/>
  <c r="FJ109" i="1"/>
  <c r="FK109" i="1"/>
  <c r="FL109" i="1"/>
  <c r="FM109" i="1"/>
  <c r="FN109" i="1"/>
  <c r="FO109" i="1"/>
  <c r="FP109" i="1"/>
  <c r="FQ109" i="1"/>
  <c r="FR109" i="1"/>
  <c r="FS109" i="1"/>
  <c r="FT109" i="1"/>
  <c r="FU109" i="1"/>
  <c r="FV109" i="1"/>
  <c r="FW109" i="1"/>
  <c r="FX109" i="1"/>
  <c r="FY109" i="1"/>
  <c r="FZ109" i="1"/>
  <c r="GA109" i="1"/>
  <c r="GB109" i="1"/>
  <c r="GC109" i="1"/>
  <c r="GD109" i="1"/>
  <c r="GE109" i="1"/>
  <c r="GF109" i="1"/>
  <c r="GG109" i="1"/>
  <c r="GH109" i="1"/>
  <c r="GI109" i="1"/>
  <c r="GJ109" i="1"/>
  <c r="GK109" i="1"/>
  <c r="FF61" i="1"/>
  <c r="FG61" i="1"/>
  <c r="FH61" i="1"/>
  <c r="FI61" i="1"/>
  <c r="FJ61" i="1"/>
  <c r="FK61" i="1"/>
  <c r="FL61" i="1"/>
  <c r="FM61" i="1"/>
  <c r="FN61" i="1"/>
  <c r="FO61" i="1"/>
  <c r="FP61" i="1"/>
  <c r="FQ61" i="1"/>
  <c r="FR61" i="1"/>
  <c r="FS61" i="1"/>
  <c r="FT61" i="1"/>
  <c r="FU61" i="1"/>
  <c r="FV61" i="1"/>
  <c r="FW61" i="1"/>
  <c r="FX61" i="1"/>
  <c r="FY61" i="1"/>
  <c r="FZ61" i="1"/>
  <c r="GA61" i="1"/>
  <c r="GB61" i="1"/>
  <c r="GC61" i="1"/>
  <c r="GD61" i="1"/>
  <c r="GE61" i="1"/>
  <c r="GF61" i="1"/>
  <c r="GG61" i="1"/>
  <c r="GH61" i="1"/>
  <c r="GI61" i="1"/>
  <c r="GJ61" i="1"/>
  <c r="GK61" i="1"/>
  <c r="FF13" i="1"/>
  <c r="FG13" i="1"/>
  <c r="FH13" i="1"/>
  <c r="FI13" i="1"/>
  <c r="FJ13" i="1"/>
  <c r="FK13" i="1"/>
  <c r="FL13" i="1"/>
  <c r="FM13" i="1"/>
  <c r="FN13" i="1"/>
  <c r="FO13" i="1"/>
  <c r="FP13" i="1"/>
  <c r="FQ13" i="1"/>
  <c r="FR13" i="1"/>
  <c r="FS13" i="1"/>
  <c r="FT13" i="1"/>
  <c r="FU13" i="1"/>
  <c r="FV13" i="1"/>
  <c r="FW13" i="1"/>
  <c r="FX13" i="1"/>
  <c r="FY13" i="1"/>
  <c r="FZ13" i="1"/>
  <c r="GA13" i="1"/>
  <c r="GB13" i="1"/>
  <c r="GC13" i="1"/>
  <c r="GD13" i="1"/>
  <c r="GE13" i="1"/>
  <c r="GF13" i="1"/>
  <c r="GG13" i="1"/>
  <c r="GH13" i="1"/>
  <c r="GI13" i="1"/>
  <c r="GJ13" i="1"/>
  <c r="GK13" i="1"/>
  <c r="FF35" i="1"/>
  <c r="FG35" i="1"/>
  <c r="FH35" i="1"/>
  <c r="FI35" i="1"/>
  <c r="FJ35" i="1"/>
  <c r="FK35" i="1"/>
  <c r="FL35" i="1"/>
  <c r="FM35" i="1"/>
  <c r="FN35" i="1"/>
  <c r="FO35" i="1"/>
  <c r="FP35" i="1"/>
  <c r="FQ35" i="1"/>
  <c r="FR35" i="1"/>
  <c r="FS35" i="1"/>
  <c r="FT35" i="1"/>
  <c r="FU35" i="1"/>
  <c r="FV35" i="1"/>
  <c r="FW35" i="1"/>
  <c r="FX35" i="1"/>
  <c r="FY35" i="1"/>
  <c r="FZ35" i="1"/>
  <c r="GA35" i="1"/>
  <c r="GB35" i="1"/>
  <c r="GC35" i="1"/>
  <c r="GD35" i="1"/>
  <c r="GE35" i="1"/>
  <c r="GF35" i="1"/>
  <c r="GG35" i="1"/>
  <c r="GH35" i="1"/>
  <c r="GI35" i="1"/>
  <c r="GJ35" i="1"/>
  <c r="GK35" i="1"/>
  <c r="FF102" i="1"/>
  <c r="FG102" i="1"/>
  <c r="FH102" i="1"/>
  <c r="FI102" i="1"/>
  <c r="FJ102" i="1"/>
  <c r="FK102" i="1"/>
  <c r="FL102" i="1"/>
  <c r="FM102" i="1"/>
  <c r="FN102" i="1"/>
  <c r="FO102" i="1"/>
  <c r="FP102" i="1"/>
  <c r="FQ102" i="1"/>
  <c r="FR102" i="1"/>
  <c r="FS102" i="1"/>
  <c r="FT102" i="1"/>
  <c r="FU102" i="1"/>
  <c r="FV102" i="1"/>
  <c r="FW102" i="1"/>
  <c r="FX102" i="1"/>
  <c r="FY102" i="1"/>
  <c r="FZ102" i="1"/>
  <c r="GA102" i="1"/>
  <c r="GB102" i="1"/>
  <c r="GC102" i="1"/>
  <c r="GD102" i="1"/>
  <c r="GE102" i="1"/>
  <c r="GF102" i="1"/>
  <c r="GG102" i="1"/>
  <c r="GH102" i="1"/>
  <c r="GI102" i="1"/>
  <c r="GJ102" i="1"/>
  <c r="GK102" i="1"/>
  <c r="FF126" i="1"/>
  <c r="FG126" i="1"/>
  <c r="FH126" i="1"/>
  <c r="FI126" i="1"/>
  <c r="FJ126" i="1"/>
  <c r="FK126" i="1"/>
  <c r="FL126" i="1"/>
  <c r="FM126" i="1"/>
  <c r="FN126" i="1"/>
  <c r="FO126" i="1"/>
  <c r="FP126" i="1"/>
  <c r="FQ126" i="1"/>
  <c r="FR126" i="1"/>
  <c r="FS126" i="1"/>
  <c r="FT126" i="1"/>
  <c r="FU126" i="1"/>
  <c r="FV126" i="1"/>
  <c r="FW126" i="1"/>
  <c r="FX126" i="1"/>
  <c r="FY126" i="1"/>
  <c r="FZ126" i="1"/>
  <c r="GA126" i="1"/>
  <c r="GB126" i="1"/>
  <c r="GC126" i="1"/>
  <c r="GD126" i="1"/>
  <c r="GE126" i="1"/>
  <c r="GF126" i="1"/>
  <c r="GG126" i="1"/>
  <c r="GH126" i="1"/>
  <c r="GI126" i="1"/>
  <c r="GJ126" i="1"/>
  <c r="GK126" i="1"/>
  <c r="FF105" i="1"/>
  <c r="FG105" i="1"/>
  <c r="FH105" i="1"/>
  <c r="FI105" i="1"/>
  <c r="FJ105" i="1"/>
  <c r="FK105" i="1"/>
  <c r="FL105" i="1"/>
  <c r="FM105" i="1"/>
  <c r="FN105" i="1"/>
  <c r="FO105" i="1"/>
  <c r="FP105" i="1"/>
  <c r="FQ105" i="1"/>
  <c r="FR105" i="1"/>
  <c r="FS105" i="1"/>
  <c r="FT105" i="1"/>
  <c r="FU105" i="1"/>
  <c r="FV105" i="1"/>
  <c r="FW105" i="1"/>
  <c r="FX105" i="1"/>
  <c r="FY105" i="1"/>
  <c r="FZ105" i="1"/>
  <c r="GA105" i="1"/>
  <c r="GB105" i="1"/>
  <c r="GC105" i="1"/>
  <c r="GD105" i="1"/>
  <c r="GE105" i="1"/>
  <c r="GF105" i="1"/>
  <c r="GG105" i="1"/>
  <c r="GH105" i="1"/>
  <c r="GI105" i="1"/>
  <c r="GJ105" i="1"/>
  <c r="GK105" i="1"/>
  <c r="FF84" i="1"/>
  <c r="FG84" i="1"/>
  <c r="FH84" i="1"/>
  <c r="FI84" i="1"/>
  <c r="FJ84" i="1"/>
  <c r="FK84" i="1"/>
  <c r="FL84" i="1"/>
  <c r="FM84" i="1"/>
  <c r="FN84" i="1"/>
  <c r="FO84" i="1"/>
  <c r="FP84" i="1"/>
  <c r="FQ84" i="1"/>
  <c r="FR84" i="1"/>
  <c r="FS84" i="1"/>
  <c r="FT84" i="1"/>
  <c r="FU84" i="1"/>
  <c r="FV84" i="1"/>
  <c r="FW84" i="1"/>
  <c r="FX84" i="1"/>
  <c r="FY84" i="1"/>
  <c r="FZ84" i="1"/>
  <c r="GA84" i="1"/>
  <c r="GB84" i="1"/>
  <c r="GC84" i="1"/>
  <c r="GD84" i="1"/>
  <c r="GE84" i="1"/>
  <c r="GF84" i="1"/>
  <c r="GG84" i="1"/>
  <c r="GH84" i="1"/>
  <c r="GI84" i="1"/>
  <c r="GJ84" i="1"/>
  <c r="GK84" i="1"/>
  <c r="FF97" i="1"/>
  <c r="FG97" i="1"/>
  <c r="FH97" i="1"/>
  <c r="FI97" i="1"/>
  <c r="FJ97" i="1"/>
  <c r="FK97" i="1"/>
  <c r="FL97" i="1"/>
  <c r="FM97" i="1"/>
  <c r="FN97" i="1"/>
  <c r="FO97" i="1"/>
  <c r="FP97" i="1"/>
  <c r="FQ97" i="1"/>
  <c r="FR97" i="1"/>
  <c r="FS97" i="1"/>
  <c r="FT97" i="1"/>
  <c r="FU97" i="1"/>
  <c r="FV97" i="1"/>
  <c r="FW97" i="1"/>
  <c r="FX97" i="1"/>
  <c r="FY97" i="1"/>
  <c r="FZ97" i="1"/>
  <c r="GA97" i="1"/>
  <c r="GB97" i="1"/>
  <c r="GC97" i="1"/>
  <c r="GD97" i="1"/>
  <c r="GE97" i="1"/>
  <c r="GF97" i="1"/>
  <c r="GG97" i="1"/>
  <c r="GH97" i="1"/>
  <c r="GI97" i="1"/>
  <c r="GJ97" i="1"/>
  <c r="GK97" i="1"/>
  <c r="FF30" i="1"/>
  <c r="FG30" i="1"/>
  <c r="FH30" i="1"/>
  <c r="FI30" i="1"/>
  <c r="FJ30" i="1"/>
  <c r="FK30" i="1"/>
  <c r="FL30" i="1"/>
  <c r="FM30" i="1"/>
  <c r="FN30" i="1"/>
  <c r="FO30" i="1"/>
  <c r="FP30" i="1"/>
  <c r="FQ30" i="1"/>
  <c r="FR30" i="1"/>
  <c r="FS30" i="1"/>
  <c r="FT30" i="1"/>
  <c r="FU30" i="1"/>
  <c r="FV30" i="1"/>
  <c r="FW30" i="1"/>
  <c r="FX30" i="1"/>
  <c r="FY30" i="1"/>
  <c r="FZ30" i="1"/>
  <c r="GA30" i="1"/>
  <c r="GB30" i="1"/>
  <c r="GC30" i="1"/>
  <c r="GD30" i="1"/>
  <c r="GE30" i="1"/>
  <c r="GF30" i="1"/>
  <c r="GG30" i="1"/>
  <c r="GH30" i="1"/>
  <c r="GI30" i="1"/>
  <c r="GJ30" i="1"/>
  <c r="GK30" i="1"/>
  <c r="FF89" i="1"/>
  <c r="FG89" i="1"/>
  <c r="FH89" i="1"/>
  <c r="FI89" i="1"/>
  <c r="FJ89" i="1"/>
  <c r="FK89" i="1"/>
  <c r="FL89" i="1"/>
  <c r="FM89" i="1"/>
  <c r="FN89" i="1"/>
  <c r="FO89" i="1"/>
  <c r="FP89" i="1"/>
  <c r="FQ89" i="1"/>
  <c r="FR89" i="1"/>
  <c r="FS89" i="1"/>
  <c r="FT89" i="1"/>
  <c r="FU89" i="1"/>
  <c r="FV89" i="1"/>
  <c r="FW89" i="1"/>
  <c r="FX89" i="1"/>
  <c r="FY89" i="1"/>
  <c r="FZ89" i="1"/>
  <c r="GA89" i="1"/>
  <c r="GB89" i="1"/>
  <c r="GC89" i="1"/>
  <c r="GD89" i="1"/>
  <c r="GE89" i="1"/>
  <c r="GF89" i="1"/>
  <c r="GG89" i="1"/>
  <c r="GH89" i="1"/>
  <c r="GI89" i="1"/>
  <c r="GJ89" i="1"/>
  <c r="GK89" i="1"/>
  <c r="FF28" i="1"/>
  <c r="FG28" i="1"/>
  <c r="FH28" i="1"/>
  <c r="FI28" i="1"/>
  <c r="FJ28" i="1"/>
  <c r="FK28" i="1"/>
  <c r="FL28" i="1"/>
  <c r="FM28" i="1"/>
  <c r="FN28" i="1"/>
  <c r="FO28" i="1"/>
  <c r="FP28" i="1"/>
  <c r="FQ28" i="1"/>
  <c r="FR28" i="1"/>
  <c r="FS28" i="1"/>
  <c r="FT28" i="1"/>
  <c r="FU28" i="1"/>
  <c r="FV28" i="1"/>
  <c r="FW28" i="1"/>
  <c r="FX28" i="1"/>
  <c r="FY28" i="1"/>
  <c r="FZ28" i="1"/>
  <c r="GA28" i="1"/>
  <c r="GB28" i="1"/>
  <c r="GC28" i="1"/>
  <c r="GD28" i="1"/>
  <c r="GE28" i="1"/>
  <c r="GF28" i="1"/>
  <c r="GG28" i="1"/>
  <c r="GH28" i="1"/>
  <c r="GI28" i="1"/>
  <c r="GJ28" i="1"/>
  <c r="GK28" i="1"/>
  <c r="FF12" i="1"/>
  <c r="FG12" i="1"/>
  <c r="FH12" i="1"/>
  <c r="FI12" i="1"/>
  <c r="FJ12" i="1"/>
  <c r="FK12" i="1"/>
  <c r="FL12" i="1"/>
  <c r="FM12" i="1"/>
  <c r="FN12" i="1"/>
  <c r="FO12" i="1"/>
  <c r="FP12" i="1"/>
  <c r="FQ12" i="1"/>
  <c r="FR12" i="1"/>
  <c r="FS12" i="1"/>
  <c r="FT12" i="1"/>
  <c r="FU12" i="1"/>
  <c r="FV12" i="1"/>
  <c r="FW12" i="1"/>
  <c r="FX12" i="1"/>
  <c r="FY12" i="1"/>
  <c r="FZ12" i="1"/>
  <c r="GA12" i="1"/>
  <c r="GB12" i="1"/>
  <c r="GC12" i="1"/>
  <c r="GD12" i="1"/>
  <c r="GE12" i="1"/>
  <c r="GF12" i="1"/>
  <c r="GG12" i="1"/>
  <c r="GH12" i="1"/>
  <c r="GI12" i="1"/>
  <c r="GJ12" i="1"/>
  <c r="GK12" i="1"/>
  <c r="FF150" i="1"/>
  <c r="FG150" i="1"/>
  <c r="FH150" i="1"/>
  <c r="FI150" i="1"/>
  <c r="FJ150" i="1"/>
  <c r="FK150" i="1"/>
  <c r="FL150" i="1"/>
  <c r="FM150" i="1"/>
  <c r="FN150" i="1"/>
  <c r="FO150" i="1"/>
  <c r="FP150" i="1"/>
  <c r="FQ150" i="1"/>
  <c r="FR150" i="1"/>
  <c r="FS150" i="1"/>
  <c r="FT150" i="1"/>
  <c r="FU150" i="1"/>
  <c r="FV150" i="1"/>
  <c r="FW150" i="1"/>
  <c r="FX150" i="1"/>
  <c r="FY150" i="1"/>
  <c r="FZ150" i="1"/>
  <c r="GA150" i="1"/>
  <c r="GB150" i="1"/>
  <c r="GC150" i="1"/>
  <c r="GD150" i="1"/>
  <c r="GE150" i="1"/>
  <c r="GF150" i="1"/>
  <c r="GG150" i="1"/>
  <c r="GH150" i="1"/>
  <c r="GI150" i="1"/>
  <c r="GJ150" i="1"/>
  <c r="GK150" i="1"/>
  <c r="FF272" i="1"/>
  <c r="FG272" i="1"/>
  <c r="FH272" i="1"/>
  <c r="FI272" i="1"/>
  <c r="FJ272" i="1"/>
  <c r="FK272" i="1"/>
  <c r="FL272" i="1"/>
  <c r="FM272" i="1"/>
  <c r="FN272" i="1"/>
  <c r="FO272" i="1"/>
  <c r="FP272" i="1"/>
  <c r="FQ272" i="1"/>
  <c r="FR272" i="1"/>
  <c r="FS272" i="1"/>
  <c r="FT272" i="1"/>
  <c r="FU272" i="1"/>
  <c r="FV272" i="1"/>
  <c r="FW272" i="1"/>
  <c r="FX272" i="1"/>
  <c r="FY272" i="1"/>
  <c r="FZ272" i="1"/>
  <c r="GA272" i="1"/>
  <c r="GB272" i="1"/>
  <c r="GC272" i="1"/>
  <c r="GD272" i="1"/>
  <c r="GE272" i="1"/>
  <c r="GF272" i="1"/>
  <c r="GG272" i="1"/>
  <c r="GH272" i="1"/>
  <c r="GI272" i="1"/>
  <c r="GJ272" i="1"/>
  <c r="GK272" i="1"/>
  <c r="FF99" i="1"/>
  <c r="FG99" i="1"/>
  <c r="FH99" i="1"/>
  <c r="FI99" i="1"/>
  <c r="FJ99" i="1"/>
  <c r="FK99" i="1"/>
  <c r="FL99" i="1"/>
  <c r="FM99" i="1"/>
  <c r="FN99" i="1"/>
  <c r="FO99" i="1"/>
  <c r="FP99" i="1"/>
  <c r="FQ99" i="1"/>
  <c r="FR99" i="1"/>
  <c r="FS99" i="1"/>
  <c r="FT99" i="1"/>
  <c r="FU99" i="1"/>
  <c r="FV99" i="1"/>
  <c r="FW99" i="1"/>
  <c r="FX99" i="1"/>
  <c r="FY99" i="1"/>
  <c r="FZ99" i="1"/>
  <c r="GA99" i="1"/>
  <c r="GB99" i="1"/>
  <c r="GC99" i="1"/>
  <c r="GD99" i="1"/>
  <c r="GE99" i="1"/>
  <c r="GF99" i="1"/>
  <c r="GG99" i="1"/>
  <c r="GH99" i="1"/>
  <c r="GI99" i="1"/>
  <c r="GJ99" i="1"/>
  <c r="GK99" i="1"/>
  <c r="FF5" i="1"/>
  <c r="FG5" i="1"/>
  <c r="FH5" i="1"/>
  <c r="FI5" i="1"/>
  <c r="FJ5" i="1"/>
  <c r="FK5" i="1"/>
  <c r="FL5" i="1"/>
  <c r="FM5" i="1"/>
  <c r="FN5" i="1"/>
  <c r="FO5" i="1"/>
  <c r="FP5" i="1"/>
  <c r="FQ5" i="1"/>
  <c r="FR5" i="1"/>
  <c r="FS5" i="1"/>
  <c r="FT5" i="1"/>
  <c r="FU5" i="1"/>
  <c r="FV5" i="1"/>
  <c r="FW5" i="1"/>
  <c r="FX5" i="1"/>
  <c r="FY5" i="1"/>
  <c r="FZ5" i="1"/>
  <c r="GA5" i="1"/>
  <c r="GB5" i="1"/>
  <c r="GC5" i="1"/>
  <c r="GD5" i="1"/>
  <c r="GE5" i="1"/>
  <c r="GF5" i="1"/>
  <c r="GG5" i="1"/>
  <c r="GH5" i="1"/>
  <c r="GI5" i="1"/>
  <c r="GJ5" i="1"/>
  <c r="GK5" i="1"/>
  <c r="FF45" i="1"/>
  <c r="FG45" i="1"/>
  <c r="FH45" i="1"/>
  <c r="FI45" i="1"/>
  <c r="FJ45" i="1"/>
  <c r="FK45" i="1"/>
  <c r="FL45" i="1"/>
  <c r="FM45" i="1"/>
  <c r="FN45" i="1"/>
  <c r="FO45" i="1"/>
  <c r="FP45" i="1"/>
  <c r="FQ45" i="1"/>
  <c r="FR45" i="1"/>
  <c r="FS45" i="1"/>
  <c r="FT45" i="1"/>
  <c r="FU45" i="1"/>
  <c r="FV45" i="1"/>
  <c r="FW45" i="1"/>
  <c r="FX45" i="1"/>
  <c r="FY45" i="1"/>
  <c r="FZ45" i="1"/>
  <c r="GA45" i="1"/>
  <c r="GB45" i="1"/>
  <c r="GC45" i="1"/>
  <c r="GD45" i="1"/>
  <c r="GE45" i="1"/>
  <c r="GF45" i="1"/>
  <c r="GG45" i="1"/>
  <c r="GH45" i="1"/>
  <c r="GI45" i="1"/>
  <c r="GJ45" i="1"/>
  <c r="GK45" i="1"/>
  <c r="FF111" i="1"/>
  <c r="FG111" i="1"/>
  <c r="FH111" i="1"/>
  <c r="FI111" i="1"/>
  <c r="FJ111" i="1"/>
  <c r="FK111" i="1"/>
  <c r="FL111" i="1"/>
  <c r="FM111" i="1"/>
  <c r="FN111" i="1"/>
  <c r="FO111" i="1"/>
  <c r="FP111" i="1"/>
  <c r="FQ111" i="1"/>
  <c r="FR111" i="1"/>
  <c r="FS111" i="1"/>
  <c r="FT111" i="1"/>
  <c r="FU111" i="1"/>
  <c r="FV111" i="1"/>
  <c r="FW111" i="1"/>
  <c r="FX111" i="1"/>
  <c r="FY111" i="1"/>
  <c r="FZ111" i="1"/>
  <c r="GA111" i="1"/>
  <c r="GB111" i="1"/>
  <c r="GC111" i="1"/>
  <c r="GD111" i="1"/>
  <c r="GE111" i="1"/>
  <c r="GF111" i="1"/>
  <c r="GG111" i="1"/>
  <c r="GH111" i="1"/>
  <c r="GI111" i="1"/>
  <c r="GJ111" i="1"/>
  <c r="GK111" i="1"/>
  <c r="FF179" i="1"/>
  <c r="FG179" i="1"/>
  <c r="FH179" i="1"/>
  <c r="FI179" i="1"/>
  <c r="FJ179" i="1"/>
  <c r="FK179" i="1"/>
  <c r="FL179" i="1"/>
  <c r="FM179" i="1"/>
  <c r="FN179" i="1"/>
  <c r="FO179" i="1"/>
  <c r="FP179" i="1"/>
  <c r="FQ179" i="1"/>
  <c r="FR179" i="1"/>
  <c r="FS179" i="1"/>
  <c r="FT179" i="1"/>
  <c r="FU179" i="1"/>
  <c r="FV179" i="1"/>
  <c r="FW179" i="1"/>
  <c r="FX179" i="1"/>
  <c r="FY179" i="1"/>
  <c r="FZ179" i="1"/>
  <c r="GA179" i="1"/>
  <c r="GB179" i="1"/>
  <c r="GC179" i="1"/>
  <c r="GD179" i="1"/>
  <c r="GE179" i="1"/>
  <c r="GF179" i="1"/>
  <c r="GG179" i="1"/>
  <c r="GH179" i="1"/>
  <c r="GI179" i="1"/>
  <c r="GJ179" i="1"/>
  <c r="GK179" i="1"/>
  <c r="FF141" i="1"/>
  <c r="FG141" i="1"/>
  <c r="FH141" i="1"/>
  <c r="FI141" i="1"/>
  <c r="FJ141" i="1"/>
  <c r="FK141" i="1"/>
  <c r="FL141" i="1"/>
  <c r="FM141" i="1"/>
  <c r="FN141" i="1"/>
  <c r="FO141" i="1"/>
  <c r="FP141" i="1"/>
  <c r="FQ141" i="1"/>
  <c r="FR141" i="1"/>
  <c r="FS141" i="1"/>
  <c r="FT141" i="1"/>
  <c r="FU141" i="1"/>
  <c r="FV141" i="1"/>
  <c r="FW141" i="1"/>
  <c r="FX141" i="1"/>
  <c r="FY141" i="1"/>
  <c r="FZ141" i="1"/>
  <c r="GA141" i="1"/>
  <c r="GB141" i="1"/>
  <c r="GC141" i="1"/>
  <c r="GD141" i="1"/>
  <c r="GE141" i="1"/>
  <c r="GF141" i="1"/>
  <c r="GG141" i="1"/>
  <c r="GH141" i="1"/>
  <c r="GI141" i="1"/>
  <c r="GJ141" i="1"/>
  <c r="GK141" i="1"/>
  <c r="FF62" i="1"/>
  <c r="FG62" i="1"/>
  <c r="FH62" i="1"/>
  <c r="FI62" i="1"/>
  <c r="FJ62" i="1"/>
  <c r="FK62" i="1"/>
  <c r="FL62" i="1"/>
  <c r="FM62" i="1"/>
  <c r="FN62" i="1"/>
  <c r="FO62" i="1"/>
  <c r="FP62" i="1"/>
  <c r="FQ62" i="1"/>
  <c r="FR62" i="1"/>
  <c r="FS62" i="1"/>
  <c r="FT62" i="1"/>
  <c r="FU62" i="1"/>
  <c r="FV62" i="1"/>
  <c r="FW62" i="1"/>
  <c r="FX62" i="1"/>
  <c r="FY62" i="1"/>
  <c r="FZ62" i="1"/>
  <c r="GA62" i="1"/>
  <c r="GB62" i="1"/>
  <c r="GC62" i="1"/>
  <c r="GD62" i="1"/>
  <c r="GE62" i="1"/>
  <c r="GF62" i="1"/>
  <c r="GG62" i="1"/>
  <c r="GH62" i="1"/>
  <c r="GI62" i="1"/>
  <c r="GJ62" i="1"/>
  <c r="GK62" i="1"/>
  <c r="FF100" i="1"/>
  <c r="FG100" i="1"/>
  <c r="FH100" i="1"/>
  <c r="FI100" i="1"/>
  <c r="FJ100" i="1"/>
  <c r="FK100" i="1"/>
  <c r="FL100" i="1"/>
  <c r="FM100" i="1"/>
  <c r="FN100" i="1"/>
  <c r="FO100" i="1"/>
  <c r="FP100" i="1"/>
  <c r="FQ100" i="1"/>
  <c r="FR100" i="1"/>
  <c r="FS100" i="1"/>
  <c r="FT100" i="1"/>
  <c r="FU100" i="1"/>
  <c r="FV100" i="1"/>
  <c r="FW100" i="1"/>
  <c r="FX100" i="1"/>
  <c r="FY100" i="1"/>
  <c r="FZ100" i="1"/>
  <c r="GA100" i="1"/>
  <c r="GB100" i="1"/>
  <c r="GC100" i="1"/>
  <c r="GD100" i="1"/>
  <c r="GE100" i="1"/>
  <c r="GF100" i="1"/>
  <c r="GG100" i="1"/>
  <c r="GH100" i="1"/>
  <c r="GI100" i="1"/>
  <c r="GJ100" i="1"/>
  <c r="GK100" i="1"/>
  <c r="FF66" i="1"/>
  <c r="FG66" i="1"/>
  <c r="FH66" i="1"/>
  <c r="FI66" i="1"/>
  <c r="FJ66" i="1"/>
  <c r="FK66" i="1"/>
  <c r="FL66" i="1"/>
  <c r="FM66" i="1"/>
  <c r="FN66" i="1"/>
  <c r="FO66" i="1"/>
  <c r="FP66" i="1"/>
  <c r="FQ66" i="1"/>
  <c r="FR66" i="1"/>
  <c r="FS66" i="1"/>
  <c r="FT66" i="1"/>
  <c r="FU66" i="1"/>
  <c r="FV66" i="1"/>
  <c r="FW66" i="1"/>
  <c r="FX66" i="1"/>
  <c r="FY66" i="1"/>
  <c r="FZ66" i="1"/>
  <c r="GA66" i="1"/>
  <c r="GB66" i="1"/>
  <c r="GC66" i="1"/>
  <c r="GD66" i="1"/>
  <c r="GE66" i="1"/>
  <c r="GF66" i="1"/>
  <c r="GG66" i="1"/>
  <c r="GH66" i="1"/>
  <c r="GI66" i="1"/>
  <c r="GJ66" i="1"/>
  <c r="GK66" i="1"/>
  <c r="FF110" i="1"/>
  <c r="FG110" i="1"/>
  <c r="FH110" i="1"/>
  <c r="FI110" i="1"/>
  <c r="FJ110" i="1"/>
  <c r="FK110" i="1"/>
  <c r="FL110" i="1"/>
  <c r="FM110" i="1"/>
  <c r="FN110" i="1"/>
  <c r="FO110" i="1"/>
  <c r="FP110" i="1"/>
  <c r="FQ110" i="1"/>
  <c r="FR110" i="1"/>
  <c r="FS110" i="1"/>
  <c r="FT110" i="1"/>
  <c r="FU110" i="1"/>
  <c r="FV110" i="1"/>
  <c r="FW110" i="1"/>
  <c r="FX110" i="1"/>
  <c r="FY110" i="1"/>
  <c r="FZ110" i="1"/>
  <c r="GA110" i="1"/>
  <c r="GB110" i="1"/>
  <c r="GC110" i="1"/>
  <c r="GD110" i="1"/>
  <c r="GE110" i="1"/>
  <c r="GF110" i="1"/>
  <c r="GG110" i="1"/>
  <c r="GH110" i="1"/>
  <c r="GI110" i="1"/>
  <c r="GJ110" i="1"/>
  <c r="GK110" i="1"/>
  <c r="FF161" i="1"/>
  <c r="FG161" i="1"/>
  <c r="FH161" i="1"/>
  <c r="FI161" i="1"/>
  <c r="FJ161" i="1"/>
  <c r="FK161" i="1"/>
  <c r="FL161" i="1"/>
  <c r="FM161" i="1"/>
  <c r="FN161" i="1"/>
  <c r="FO161" i="1"/>
  <c r="FP161" i="1"/>
  <c r="FQ161" i="1"/>
  <c r="FR161" i="1"/>
  <c r="FS161" i="1"/>
  <c r="FT161" i="1"/>
  <c r="FU161" i="1"/>
  <c r="FV161" i="1"/>
  <c r="FW161" i="1"/>
  <c r="FX161" i="1"/>
  <c r="FY161" i="1"/>
  <c r="FZ161" i="1"/>
  <c r="GA161" i="1"/>
  <c r="GB161" i="1"/>
  <c r="GC161" i="1"/>
  <c r="GD161" i="1"/>
  <c r="GE161" i="1"/>
  <c r="GF161" i="1"/>
  <c r="GG161" i="1"/>
  <c r="GH161" i="1"/>
  <c r="GI161" i="1"/>
  <c r="GJ161" i="1"/>
  <c r="GK161" i="1"/>
  <c r="FF134" i="1"/>
  <c r="FG134" i="1"/>
  <c r="FH134" i="1"/>
  <c r="FI134" i="1"/>
  <c r="FJ134" i="1"/>
  <c r="FK134" i="1"/>
  <c r="FL134" i="1"/>
  <c r="FM134" i="1"/>
  <c r="FN134" i="1"/>
  <c r="FO134" i="1"/>
  <c r="FP134" i="1"/>
  <c r="FQ134" i="1"/>
  <c r="FR134" i="1"/>
  <c r="FS134" i="1"/>
  <c r="FT134" i="1"/>
  <c r="FU134" i="1"/>
  <c r="FV134" i="1"/>
  <c r="FW134" i="1"/>
  <c r="FX134" i="1"/>
  <c r="FY134" i="1"/>
  <c r="FZ134" i="1"/>
  <c r="GA134" i="1"/>
  <c r="GB134" i="1"/>
  <c r="GC134" i="1"/>
  <c r="GD134" i="1"/>
  <c r="GE134" i="1"/>
  <c r="GF134" i="1"/>
  <c r="GG134" i="1"/>
  <c r="GH134" i="1"/>
  <c r="GI134" i="1"/>
  <c r="GJ134" i="1"/>
  <c r="GK134" i="1"/>
  <c r="FF167" i="1"/>
  <c r="FG167" i="1"/>
  <c r="FH167" i="1"/>
  <c r="FI167" i="1"/>
  <c r="FJ167" i="1"/>
  <c r="FK167" i="1"/>
  <c r="FL167" i="1"/>
  <c r="FM167" i="1"/>
  <c r="FN167" i="1"/>
  <c r="FO167" i="1"/>
  <c r="FP167" i="1"/>
  <c r="FQ167" i="1"/>
  <c r="FR167" i="1"/>
  <c r="FS167" i="1"/>
  <c r="FT167" i="1"/>
  <c r="FU167" i="1"/>
  <c r="FV167" i="1"/>
  <c r="FW167" i="1"/>
  <c r="FX167" i="1"/>
  <c r="FY167" i="1"/>
  <c r="FZ167" i="1"/>
  <c r="GA167" i="1"/>
  <c r="GB167" i="1"/>
  <c r="GC167" i="1"/>
  <c r="GD167" i="1"/>
  <c r="GE167" i="1"/>
  <c r="GF167" i="1"/>
  <c r="GG167" i="1"/>
  <c r="GH167" i="1"/>
  <c r="GI167" i="1"/>
  <c r="GJ167" i="1"/>
  <c r="GK167" i="1"/>
  <c r="FF234" i="1"/>
  <c r="FG234" i="1"/>
  <c r="FH234" i="1"/>
  <c r="FI234" i="1"/>
  <c r="FJ234" i="1"/>
  <c r="FK234" i="1"/>
  <c r="FL234" i="1"/>
  <c r="FM234" i="1"/>
  <c r="FN234" i="1"/>
  <c r="FO234" i="1"/>
  <c r="FP234" i="1"/>
  <c r="FQ234" i="1"/>
  <c r="FR234" i="1"/>
  <c r="FS234" i="1"/>
  <c r="FT234" i="1"/>
  <c r="FU234" i="1"/>
  <c r="FV234" i="1"/>
  <c r="FW234" i="1"/>
  <c r="FX234" i="1"/>
  <c r="FY234" i="1"/>
  <c r="FZ234" i="1"/>
  <c r="GA234" i="1"/>
  <c r="GB234" i="1"/>
  <c r="GC234" i="1"/>
  <c r="GD234" i="1"/>
  <c r="GE234" i="1"/>
  <c r="GF234" i="1"/>
  <c r="GG234" i="1"/>
  <c r="GH234" i="1"/>
  <c r="GI234" i="1"/>
  <c r="GJ234" i="1"/>
  <c r="GK234" i="1"/>
  <c r="FF192" i="1"/>
  <c r="FG192" i="1"/>
  <c r="FH192" i="1"/>
  <c r="FI192" i="1"/>
  <c r="FJ192" i="1"/>
  <c r="FK192" i="1"/>
  <c r="FL192" i="1"/>
  <c r="FM192" i="1"/>
  <c r="FN192" i="1"/>
  <c r="FO192" i="1"/>
  <c r="FP192" i="1"/>
  <c r="FQ192" i="1"/>
  <c r="FR192" i="1"/>
  <c r="FS192" i="1"/>
  <c r="FT192" i="1"/>
  <c r="FU192" i="1"/>
  <c r="FV192" i="1"/>
  <c r="FW192" i="1"/>
  <c r="FX192" i="1"/>
  <c r="FY192" i="1"/>
  <c r="FZ192" i="1"/>
  <c r="GA192" i="1"/>
  <c r="GB192" i="1"/>
  <c r="GC192" i="1"/>
  <c r="GD192" i="1"/>
  <c r="GE192" i="1"/>
  <c r="GF192" i="1"/>
  <c r="GG192" i="1"/>
  <c r="GH192" i="1"/>
  <c r="GI192" i="1"/>
  <c r="GJ192" i="1"/>
  <c r="GK192" i="1"/>
  <c r="FF206" i="1"/>
  <c r="FG206" i="1"/>
  <c r="FH206" i="1"/>
  <c r="FI206" i="1"/>
  <c r="FJ206" i="1"/>
  <c r="FK206" i="1"/>
  <c r="FL206" i="1"/>
  <c r="FM206" i="1"/>
  <c r="FN206" i="1"/>
  <c r="FO206" i="1"/>
  <c r="FP206" i="1"/>
  <c r="FQ206" i="1"/>
  <c r="FR206" i="1"/>
  <c r="FS206" i="1"/>
  <c r="FT206" i="1"/>
  <c r="FU206" i="1"/>
  <c r="FV206" i="1"/>
  <c r="FW206" i="1"/>
  <c r="FX206" i="1"/>
  <c r="FY206" i="1"/>
  <c r="FZ206" i="1"/>
  <c r="GA206" i="1"/>
  <c r="GB206" i="1"/>
  <c r="GC206" i="1"/>
  <c r="GD206" i="1"/>
  <c r="GE206" i="1"/>
  <c r="GF206" i="1"/>
  <c r="GG206" i="1"/>
  <c r="GH206" i="1"/>
  <c r="GI206" i="1"/>
  <c r="GJ206" i="1"/>
  <c r="GK206" i="1"/>
  <c r="FF137" i="1"/>
  <c r="FG137" i="1"/>
  <c r="FH137" i="1"/>
  <c r="FI137" i="1"/>
  <c r="FJ137" i="1"/>
  <c r="FK137" i="1"/>
  <c r="FL137" i="1"/>
  <c r="FM137" i="1"/>
  <c r="FN137" i="1"/>
  <c r="FO137" i="1"/>
  <c r="FP137" i="1"/>
  <c r="FQ137" i="1"/>
  <c r="FR137" i="1"/>
  <c r="FS137" i="1"/>
  <c r="FT137" i="1"/>
  <c r="FU137" i="1"/>
  <c r="FV137" i="1"/>
  <c r="FW137" i="1"/>
  <c r="FX137" i="1"/>
  <c r="FY137" i="1"/>
  <c r="FZ137" i="1"/>
  <c r="GA137" i="1"/>
  <c r="GB137" i="1"/>
  <c r="GC137" i="1"/>
  <c r="GD137" i="1"/>
  <c r="GE137" i="1"/>
  <c r="GF137" i="1"/>
  <c r="GG137" i="1"/>
  <c r="GH137" i="1"/>
  <c r="GI137" i="1"/>
  <c r="GJ137" i="1"/>
  <c r="GK137" i="1"/>
  <c r="FF157" i="1"/>
  <c r="FG157" i="1"/>
  <c r="FH157" i="1"/>
  <c r="FI157" i="1"/>
  <c r="FJ157" i="1"/>
  <c r="FK157" i="1"/>
  <c r="FL157" i="1"/>
  <c r="FM157" i="1"/>
  <c r="FN157" i="1"/>
  <c r="FO157" i="1"/>
  <c r="FP157" i="1"/>
  <c r="FQ157" i="1"/>
  <c r="FR157" i="1"/>
  <c r="FS157" i="1"/>
  <c r="FT157" i="1"/>
  <c r="FU157" i="1"/>
  <c r="FV157" i="1"/>
  <c r="FW157" i="1"/>
  <c r="FX157" i="1"/>
  <c r="FY157" i="1"/>
  <c r="FZ157" i="1"/>
  <c r="GA157" i="1"/>
  <c r="GB157" i="1"/>
  <c r="GC157" i="1"/>
  <c r="GD157" i="1"/>
  <c r="GE157" i="1"/>
  <c r="GF157" i="1"/>
  <c r="GG157" i="1"/>
  <c r="GH157" i="1"/>
  <c r="GI157" i="1"/>
  <c r="GJ157" i="1"/>
  <c r="GK157" i="1"/>
  <c r="FF129" i="1"/>
  <c r="FG129" i="1"/>
  <c r="FH129" i="1"/>
  <c r="FI129" i="1"/>
  <c r="FJ129" i="1"/>
  <c r="FK129" i="1"/>
  <c r="FL129" i="1"/>
  <c r="FM129" i="1"/>
  <c r="FN129" i="1"/>
  <c r="FO129" i="1"/>
  <c r="FP129" i="1"/>
  <c r="FQ129" i="1"/>
  <c r="FR129" i="1"/>
  <c r="FS129" i="1"/>
  <c r="FT129" i="1"/>
  <c r="FU129" i="1"/>
  <c r="FV129" i="1"/>
  <c r="FW129" i="1"/>
  <c r="FX129" i="1"/>
  <c r="FY129" i="1"/>
  <c r="FZ129" i="1"/>
  <c r="GA129" i="1"/>
  <c r="GB129" i="1"/>
  <c r="GC129" i="1"/>
  <c r="GD129" i="1"/>
  <c r="GE129" i="1"/>
  <c r="GF129" i="1"/>
  <c r="GG129" i="1"/>
  <c r="GH129" i="1"/>
  <c r="GI129" i="1"/>
  <c r="GJ129" i="1"/>
  <c r="GK129" i="1"/>
  <c r="FF132" i="1"/>
  <c r="FG132" i="1"/>
  <c r="FH132" i="1"/>
  <c r="FI132" i="1"/>
  <c r="FJ132" i="1"/>
  <c r="FK132" i="1"/>
  <c r="FL132" i="1"/>
  <c r="FM132" i="1"/>
  <c r="FN132" i="1"/>
  <c r="FO132" i="1"/>
  <c r="FP132" i="1"/>
  <c r="FQ132" i="1"/>
  <c r="FR132" i="1"/>
  <c r="FS132" i="1"/>
  <c r="FT132" i="1"/>
  <c r="FU132" i="1"/>
  <c r="FV132" i="1"/>
  <c r="FW132" i="1"/>
  <c r="FX132" i="1"/>
  <c r="FY132" i="1"/>
  <c r="FZ132" i="1"/>
  <c r="GA132" i="1"/>
  <c r="GB132" i="1"/>
  <c r="GC132" i="1"/>
  <c r="GD132" i="1"/>
  <c r="GE132" i="1"/>
  <c r="GF132" i="1"/>
  <c r="GG132" i="1"/>
  <c r="GH132" i="1"/>
  <c r="GI132" i="1"/>
  <c r="GJ132" i="1"/>
  <c r="GK132" i="1"/>
  <c r="FF291" i="1"/>
  <c r="FG291" i="1"/>
  <c r="FH291" i="1"/>
  <c r="FI291" i="1"/>
  <c r="FJ291" i="1"/>
  <c r="FK291" i="1"/>
  <c r="FL291" i="1"/>
  <c r="FM291" i="1"/>
  <c r="FN291" i="1"/>
  <c r="FO291" i="1"/>
  <c r="FP291" i="1"/>
  <c r="FQ291" i="1"/>
  <c r="FR291" i="1"/>
  <c r="FS291" i="1"/>
  <c r="FT291" i="1"/>
  <c r="FU291" i="1"/>
  <c r="FV291" i="1"/>
  <c r="FW291" i="1"/>
  <c r="FX291" i="1"/>
  <c r="FY291" i="1"/>
  <c r="FZ291" i="1"/>
  <c r="GA291" i="1"/>
  <c r="GB291" i="1"/>
  <c r="GC291" i="1"/>
  <c r="GD291" i="1"/>
  <c r="GE291" i="1"/>
  <c r="GF291" i="1"/>
  <c r="GG291" i="1"/>
  <c r="GH291" i="1"/>
  <c r="GI291" i="1"/>
  <c r="GJ291" i="1"/>
  <c r="GK291" i="1"/>
  <c r="FF304" i="1"/>
  <c r="FG304" i="1"/>
  <c r="FH304" i="1"/>
  <c r="FI304" i="1"/>
  <c r="FJ304" i="1"/>
  <c r="FK304" i="1"/>
  <c r="FL304" i="1"/>
  <c r="FM304" i="1"/>
  <c r="FN304" i="1"/>
  <c r="FO304" i="1"/>
  <c r="FP304" i="1"/>
  <c r="FQ304" i="1"/>
  <c r="FR304" i="1"/>
  <c r="FS304" i="1"/>
  <c r="FT304" i="1"/>
  <c r="FU304" i="1"/>
  <c r="FV304" i="1"/>
  <c r="FW304" i="1"/>
  <c r="FX304" i="1"/>
  <c r="FY304" i="1"/>
  <c r="FZ304" i="1"/>
  <c r="GA304" i="1"/>
  <c r="GB304" i="1"/>
  <c r="GC304" i="1"/>
  <c r="GD304" i="1"/>
  <c r="GE304" i="1"/>
  <c r="GF304" i="1"/>
  <c r="GG304" i="1"/>
  <c r="GH304" i="1"/>
  <c r="GI304" i="1"/>
  <c r="GJ304" i="1"/>
  <c r="GK304" i="1"/>
  <c r="FF415" i="1"/>
  <c r="FG415" i="1"/>
  <c r="FH415" i="1"/>
  <c r="FI415" i="1"/>
  <c r="FJ415" i="1"/>
  <c r="FK415" i="1"/>
  <c r="FL415" i="1"/>
  <c r="FM415" i="1"/>
  <c r="FN415" i="1"/>
  <c r="FO415" i="1"/>
  <c r="FP415" i="1"/>
  <c r="FQ415" i="1"/>
  <c r="FR415" i="1"/>
  <c r="FS415" i="1"/>
  <c r="FT415" i="1"/>
  <c r="FU415" i="1"/>
  <c r="FV415" i="1"/>
  <c r="FW415" i="1"/>
  <c r="FX415" i="1"/>
  <c r="FY415" i="1"/>
  <c r="FZ415" i="1"/>
  <c r="GA415" i="1"/>
  <c r="GB415" i="1"/>
  <c r="GC415" i="1"/>
  <c r="GD415" i="1"/>
  <c r="GE415" i="1"/>
  <c r="GF415" i="1"/>
  <c r="GG415" i="1"/>
  <c r="GH415" i="1"/>
  <c r="GI415" i="1"/>
  <c r="GJ415" i="1"/>
  <c r="GK415" i="1"/>
  <c r="FF416" i="1"/>
  <c r="FG416" i="1"/>
  <c r="FH416" i="1"/>
  <c r="FI416" i="1"/>
  <c r="FJ416" i="1"/>
  <c r="FK416" i="1"/>
  <c r="FL416" i="1"/>
  <c r="FM416" i="1"/>
  <c r="FN416" i="1"/>
  <c r="FO416" i="1"/>
  <c r="FP416" i="1"/>
  <c r="FQ416" i="1"/>
  <c r="FR416" i="1"/>
  <c r="FS416" i="1"/>
  <c r="FT416" i="1"/>
  <c r="FU416" i="1"/>
  <c r="FV416" i="1"/>
  <c r="FW416" i="1"/>
  <c r="FX416" i="1"/>
  <c r="FY416" i="1"/>
  <c r="FZ416" i="1"/>
  <c r="GA416" i="1"/>
  <c r="GB416" i="1"/>
  <c r="GC416" i="1"/>
  <c r="GD416" i="1"/>
  <c r="GE416" i="1"/>
  <c r="GF416" i="1"/>
  <c r="GG416" i="1"/>
  <c r="GH416" i="1"/>
  <c r="GI416" i="1"/>
  <c r="GJ416" i="1"/>
  <c r="GK416" i="1"/>
  <c r="FF307" i="1"/>
  <c r="FG307" i="1"/>
  <c r="FH307" i="1"/>
  <c r="FI307" i="1"/>
  <c r="FJ307" i="1"/>
  <c r="FK307" i="1"/>
  <c r="FL307" i="1"/>
  <c r="FM307" i="1"/>
  <c r="FN307" i="1"/>
  <c r="FO307" i="1"/>
  <c r="FP307" i="1"/>
  <c r="FQ307" i="1"/>
  <c r="FR307" i="1"/>
  <c r="FS307" i="1"/>
  <c r="FT307" i="1"/>
  <c r="FU307" i="1"/>
  <c r="FV307" i="1"/>
  <c r="FW307" i="1"/>
  <c r="FX307" i="1"/>
  <c r="FY307" i="1"/>
  <c r="FZ307" i="1"/>
  <c r="GA307" i="1"/>
  <c r="GB307" i="1"/>
  <c r="GC307" i="1"/>
  <c r="GD307" i="1"/>
  <c r="GE307" i="1"/>
  <c r="GF307" i="1"/>
  <c r="GG307" i="1"/>
  <c r="GH307" i="1"/>
  <c r="GI307" i="1"/>
  <c r="GJ307" i="1"/>
  <c r="GK307" i="1"/>
  <c r="FF465" i="1"/>
  <c r="FG465" i="1"/>
  <c r="FH465" i="1"/>
  <c r="FI465" i="1"/>
  <c r="FJ465" i="1"/>
  <c r="FK465" i="1"/>
  <c r="FL465" i="1"/>
  <c r="FM465" i="1"/>
  <c r="FN465" i="1"/>
  <c r="FO465" i="1"/>
  <c r="FP465" i="1"/>
  <c r="FQ465" i="1"/>
  <c r="FR465" i="1"/>
  <c r="FS465" i="1"/>
  <c r="FT465" i="1"/>
  <c r="FU465" i="1"/>
  <c r="FV465" i="1"/>
  <c r="FW465" i="1"/>
  <c r="FX465" i="1"/>
  <c r="FY465" i="1"/>
  <c r="FZ465" i="1"/>
  <c r="GA465" i="1"/>
  <c r="GB465" i="1"/>
  <c r="GC465" i="1"/>
  <c r="GD465" i="1"/>
  <c r="GE465" i="1"/>
  <c r="GF465" i="1"/>
  <c r="GG465" i="1"/>
  <c r="GH465" i="1"/>
  <c r="GI465" i="1"/>
  <c r="GJ465" i="1"/>
  <c r="GK465" i="1"/>
  <c r="FF464" i="1"/>
  <c r="FG464" i="1"/>
  <c r="FH464" i="1"/>
  <c r="FI464" i="1"/>
  <c r="FJ464" i="1"/>
  <c r="FK464" i="1"/>
  <c r="FL464" i="1"/>
  <c r="FM464" i="1"/>
  <c r="FN464" i="1"/>
  <c r="FO464" i="1"/>
  <c r="FP464" i="1"/>
  <c r="FQ464" i="1"/>
  <c r="FR464" i="1"/>
  <c r="FS464" i="1"/>
  <c r="FT464" i="1"/>
  <c r="FU464" i="1"/>
  <c r="FV464" i="1"/>
  <c r="FW464" i="1"/>
  <c r="FX464" i="1"/>
  <c r="FY464" i="1"/>
  <c r="FZ464" i="1"/>
  <c r="GA464" i="1"/>
  <c r="GB464" i="1"/>
  <c r="GC464" i="1"/>
  <c r="GD464" i="1"/>
  <c r="GE464" i="1"/>
  <c r="GF464" i="1"/>
  <c r="GG464" i="1"/>
  <c r="GH464" i="1"/>
  <c r="GI464" i="1"/>
  <c r="GJ464" i="1"/>
  <c r="GK464" i="1"/>
  <c r="FF277" i="1"/>
  <c r="FG277" i="1"/>
  <c r="FH277" i="1"/>
  <c r="FI277" i="1"/>
  <c r="FJ277" i="1"/>
  <c r="FK277" i="1"/>
  <c r="FL277" i="1"/>
  <c r="FM277" i="1"/>
  <c r="FN277" i="1"/>
  <c r="FO277" i="1"/>
  <c r="FP277" i="1"/>
  <c r="FQ277" i="1"/>
  <c r="FR277" i="1"/>
  <c r="FS277" i="1"/>
  <c r="FT277" i="1"/>
  <c r="FU277" i="1"/>
  <c r="FV277" i="1"/>
  <c r="FW277" i="1"/>
  <c r="FX277" i="1"/>
  <c r="FY277" i="1"/>
  <c r="FZ277" i="1"/>
  <c r="GA277" i="1"/>
  <c r="GB277" i="1"/>
  <c r="GC277" i="1"/>
  <c r="GD277" i="1"/>
  <c r="GE277" i="1"/>
  <c r="GF277" i="1"/>
  <c r="GG277" i="1"/>
  <c r="GH277" i="1"/>
  <c r="GI277" i="1"/>
  <c r="GJ277" i="1"/>
  <c r="GK277" i="1"/>
  <c r="FF158" i="1"/>
  <c r="FG158" i="1"/>
  <c r="FH158" i="1"/>
  <c r="FI158" i="1"/>
  <c r="FJ158" i="1"/>
  <c r="FK158" i="1"/>
  <c r="FL158" i="1"/>
  <c r="FM158" i="1"/>
  <c r="FN158" i="1"/>
  <c r="FO158" i="1"/>
  <c r="FP158" i="1"/>
  <c r="FQ158" i="1"/>
  <c r="FR158" i="1"/>
  <c r="FS158" i="1"/>
  <c r="FT158" i="1"/>
  <c r="FU158" i="1"/>
  <c r="FV158" i="1"/>
  <c r="FW158" i="1"/>
  <c r="FX158" i="1"/>
  <c r="FY158" i="1"/>
  <c r="FZ158" i="1"/>
  <c r="GA158" i="1"/>
  <c r="GB158" i="1"/>
  <c r="GC158" i="1"/>
  <c r="GD158" i="1"/>
  <c r="GE158" i="1"/>
  <c r="GF158" i="1"/>
  <c r="GG158" i="1"/>
  <c r="GH158" i="1"/>
  <c r="GI158" i="1"/>
  <c r="GJ158" i="1"/>
  <c r="GK158" i="1"/>
  <c r="FF463" i="1"/>
  <c r="FG463" i="1"/>
  <c r="FH463" i="1"/>
  <c r="FI463" i="1"/>
  <c r="FJ463" i="1"/>
  <c r="FK463" i="1"/>
  <c r="FL463" i="1"/>
  <c r="FM463" i="1"/>
  <c r="FN463" i="1"/>
  <c r="FO463" i="1"/>
  <c r="FP463" i="1"/>
  <c r="FQ463" i="1"/>
  <c r="FR463" i="1"/>
  <c r="FS463" i="1"/>
  <c r="FT463" i="1"/>
  <c r="FU463" i="1"/>
  <c r="FV463" i="1"/>
  <c r="FW463" i="1"/>
  <c r="FX463" i="1"/>
  <c r="FY463" i="1"/>
  <c r="FZ463" i="1"/>
  <c r="GA463" i="1"/>
  <c r="GB463" i="1"/>
  <c r="GC463" i="1"/>
  <c r="GD463" i="1"/>
  <c r="GE463" i="1"/>
  <c r="GF463" i="1"/>
  <c r="GG463" i="1"/>
  <c r="GH463" i="1"/>
  <c r="GI463" i="1"/>
  <c r="GJ463" i="1"/>
  <c r="GK463" i="1"/>
  <c r="FF65" i="1"/>
  <c r="FG65" i="1"/>
  <c r="FH65" i="1"/>
  <c r="FI65" i="1"/>
  <c r="FJ65" i="1"/>
  <c r="FK65" i="1"/>
  <c r="FL65" i="1"/>
  <c r="FM65" i="1"/>
  <c r="FN65" i="1"/>
  <c r="FO65" i="1"/>
  <c r="FP65" i="1"/>
  <c r="FQ65" i="1"/>
  <c r="FR65" i="1"/>
  <c r="FS65" i="1"/>
  <c r="FT65" i="1"/>
  <c r="FU65" i="1"/>
  <c r="FV65" i="1"/>
  <c r="FW65" i="1"/>
  <c r="FX65" i="1"/>
  <c r="FY65" i="1"/>
  <c r="FZ65" i="1"/>
  <c r="GA65" i="1"/>
  <c r="GB65" i="1"/>
  <c r="GC65" i="1"/>
  <c r="GD65" i="1"/>
  <c r="GE65" i="1"/>
  <c r="GF65" i="1"/>
  <c r="GG65" i="1"/>
  <c r="GH65" i="1"/>
  <c r="GI65" i="1"/>
  <c r="GJ65" i="1"/>
  <c r="GK65" i="1"/>
  <c r="FF312" i="1"/>
  <c r="FG312" i="1"/>
  <c r="FH312" i="1"/>
  <c r="FI312" i="1"/>
  <c r="FJ312" i="1"/>
  <c r="FK312" i="1"/>
  <c r="FL312" i="1"/>
  <c r="FM312" i="1"/>
  <c r="FN312" i="1"/>
  <c r="FO312" i="1"/>
  <c r="FP312" i="1"/>
  <c r="FQ312" i="1"/>
  <c r="FR312" i="1"/>
  <c r="FS312" i="1"/>
  <c r="FT312" i="1"/>
  <c r="FU312" i="1"/>
  <c r="FV312" i="1"/>
  <c r="FW312" i="1"/>
  <c r="FX312" i="1"/>
  <c r="FY312" i="1"/>
  <c r="FZ312" i="1"/>
  <c r="GA312" i="1"/>
  <c r="GB312" i="1"/>
  <c r="GC312" i="1"/>
  <c r="GD312" i="1"/>
  <c r="GE312" i="1"/>
  <c r="GF312" i="1"/>
  <c r="GG312" i="1"/>
  <c r="GH312" i="1"/>
  <c r="GI312" i="1"/>
  <c r="GJ312" i="1"/>
  <c r="GK312" i="1"/>
  <c r="FF87" i="1"/>
  <c r="FG87" i="1"/>
  <c r="FH87" i="1"/>
  <c r="FI87" i="1"/>
  <c r="FJ87" i="1"/>
  <c r="FK87" i="1"/>
  <c r="FL87" i="1"/>
  <c r="FM87" i="1"/>
  <c r="FN87" i="1"/>
  <c r="FO87" i="1"/>
  <c r="FP87" i="1"/>
  <c r="FQ87" i="1"/>
  <c r="FR87" i="1"/>
  <c r="FS87" i="1"/>
  <c r="FT87" i="1"/>
  <c r="FU87" i="1"/>
  <c r="FV87" i="1"/>
  <c r="FW87" i="1"/>
  <c r="FX87" i="1"/>
  <c r="FY87" i="1"/>
  <c r="FZ87" i="1"/>
  <c r="GA87" i="1"/>
  <c r="GB87" i="1"/>
  <c r="GC87" i="1"/>
  <c r="GD87" i="1"/>
  <c r="GE87" i="1"/>
  <c r="GF87" i="1"/>
  <c r="GG87" i="1"/>
  <c r="GH87" i="1"/>
  <c r="GI87" i="1"/>
  <c r="GJ87" i="1"/>
  <c r="GK87" i="1"/>
  <c r="FF36" i="1"/>
  <c r="FG36" i="1"/>
  <c r="FH36" i="1"/>
  <c r="FI36" i="1"/>
  <c r="FJ36" i="1"/>
  <c r="FK36" i="1"/>
  <c r="FL36" i="1"/>
  <c r="FM36" i="1"/>
  <c r="FN36" i="1"/>
  <c r="FO36" i="1"/>
  <c r="FP36" i="1"/>
  <c r="FQ36" i="1"/>
  <c r="FR36" i="1"/>
  <c r="FS36" i="1"/>
  <c r="FT36" i="1"/>
  <c r="FU36" i="1"/>
  <c r="FV36" i="1"/>
  <c r="FW36" i="1"/>
  <c r="FX36" i="1"/>
  <c r="FY36" i="1"/>
  <c r="FZ36" i="1"/>
  <c r="GA36" i="1"/>
  <c r="GB36" i="1"/>
  <c r="GC36" i="1"/>
  <c r="GD36" i="1"/>
  <c r="GE36" i="1"/>
  <c r="GF36" i="1"/>
  <c r="GG36" i="1"/>
  <c r="GH36" i="1"/>
  <c r="GI36" i="1"/>
  <c r="GJ36" i="1"/>
  <c r="GK36" i="1"/>
  <c r="FF162" i="1"/>
  <c r="FG162" i="1"/>
  <c r="FH162" i="1"/>
  <c r="FI162" i="1"/>
  <c r="FJ162" i="1"/>
  <c r="FK162" i="1"/>
  <c r="FL162" i="1"/>
  <c r="FM162" i="1"/>
  <c r="FN162" i="1"/>
  <c r="FO162" i="1"/>
  <c r="FP162" i="1"/>
  <c r="FQ162" i="1"/>
  <c r="FR162" i="1"/>
  <c r="FS162" i="1"/>
  <c r="FT162" i="1"/>
  <c r="FU162" i="1"/>
  <c r="FV162" i="1"/>
  <c r="FW162" i="1"/>
  <c r="FX162" i="1"/>
  <c r="FY162" i="1"/>
  <c r="FZ162" i="1"/>
  <c r="GA162" i="1"/>
  <c r="GB162" i="1"/>
  <c r="GC162" i="1"/>
  <c r="GD162" i="1"/>
  <c r="GE162" i="1"/>
  <c r="GF162" i="1"/>
  <c r="GG162" i="1"/>
  <c r="GH162" i="1"/>
  <c r="GI162" i="1"/>
  <c r="GJ162" i="1"/>
  <c r="GK162" i="1"/>
  <c r="FF259" i="1"/>
  <c r="FG259" i="1"/>
  <c r="FH259" i="1"/>
  <c r="FI259" i="1"/>
  <c r="FJ259" i="1"/>
  <c r="FK259" i="1"/>
  <c r="FL259" i="1"/>
  <c r="FM259" i="1"/>
  <c r="FN259" i="1"/>
  <c r="FO259" i="1"/>
  <c r="FP259" i="1"/>
  <c r="FQ259" i="1"/>
  <c r="FR259" i="1"/>
  <c r="FS259" i="1"/>
  <c r="FT259" i="1"/>
  <c r="FU259" i="1"/>
  <c r="FV259" i="1"/>
  <c r="FW259" i="1"/>
  <c r="FX259" i="1"/>
  <c r="FY259" i="1"/>
  <c r="FZ259" i="1"/>
  <c r="GA259" i="1"/>
  <c r="GB259" i="1"/>
  <c r="GC259" i="1"/>
  <c r="GD259" i="1"/>
  <c r="GE259" i="1"/>
  <c r="GF259" i="1"/>
  <c r="GG259" i="1"/>
  <c r="GH259" i="1"/>
  <c r="GI259" i="1"/>
  <c r="GJ259" i="1"/>
  <c r="GK259" i="1"/>
  <c r="FF189" i="1"/>
  <c r="FG189" i="1"/>
  <c r="FH189" i="1"/>
  <c r="FI189" i="1"/>
  <c r="FJ189" i="1"/>
  <c r="FK189" i="1"/>
  <c r="FL189" i="1"/>
  <c r="FM189" i="1"/>
  <c r="FN189" i="1"/>
  <c r="FO189" i="1"/>
  <c r="FP189" i="1"/>
  <c r="FQ189" i="1"/>
  <c r="FR189" i="1"/>
  <c r="FS189" i="1"/>
  <c r="FT189" i="1"/>
  <c r="FU189" i="1"/>
  <c r="FV189" i="1"/>
  <c r="FW189" i="1"/>
  <c r="FX189" i="1"/>
  <c r="FY189" i="1"/>
  <c r="FZ189" i="1"/>
  <c r="GA189" i="1"/>
  <c r="GB189" i="1"/>
  <c r="GC189" i="1"/>
  <c r="GD189" i="1"/>
  <c r="GE189" i="1"/>
  <c r="GF189" i="1"/>
  <c r="GG189" i="1"/>
  <c r="GH189" i="1"/>
  <c r="GI189" i="1"/>
  <c r="GJ189" i="1"/>
  <c r="GK189" i="1"/>
  <c r="FF32" i="1"/>
  <c r="FG32" i="1"/>
  <c r="FH32" i="1"/>
  <c r="FI32" i="1"/>
  <c r="FJ32" i="1"/>
  <c r="FK32" i="1"/>
  <c r="FL32" i="1"/>
  <c r="FM32" i="1"/>
  <c r="FN32" i="1"/>
  <c r="FO32" i="1"/>
  <c r="FP32" i="1"/>
  <c r="FQ32" i="1"/>
  <c r="FR32" i="1"/>
  <c r="FS32" i="1"/>
  <c r="FT32" i="1"/>
  <c r="FU32" i="1"/>
  <c r="FV32" i="1"/>
  <c r="FW32" i="1"/>
  <c r="FX32" i="1"/>
  <c r="FY32" i="1"/>
  <c r="FZ32" i="1"/>
  <c r="GA32" i="1"/>
  <c r="GB32" i="1"/>
  <c r="GC32" i="1"/>
  <c r="GD32" i="1"/>
  <c r="GE32" i="1"/>
  <c r="GF32" i="1"/>
  <c r="GG32" i="1"/>
  <c r="GH32" i="1"/>
  <c r="GI32" i="1"/>
  <c r="GJ32" i="1"/>
  <c r="GK32" i="1"/>
  <c r="FF257" i="1"/>
  <c r="FG257" i="1"/>
  <c r="FH257" i="1"/>
  <c r="FI257" i="1"/>
  <c r="FJ257" i="1"/>
  <c r="FK257" i="1"/>
  <c r="FL257" i="1"/>
  <c r="FM257" i="1"/>
  <c r="FN257" i="1"/>
  <c r="FO257" i="1"/>
  <c r="FP257" i="1"/>
  <c r="FQ257" i="1"/>
  <c r="FR257" i="1"/>
  <c r="FS257" i="1"/>
  <c r="FT257" i="1"/>
  <c r="FU257" i="1"/>
  <c r="FV257" i="1"/>
  <c r="FW257" i="1"/>
  <c r="FX257" i="1"/>
  <c r="FY257" i="1"/>
  <c r="FZ257" i="1"/>
  <c r="GA257" i="1"/>
  <c r="GB257" i="1"/>
  <c r="GC257" i="1"/>
  <c r="GD257" i="1"/>
  <c r="GE257" i="1"/>
  <c r="GF257" i="1"/>
  <c r="GG257" i="1"/>
  <c r="GH257" i="1"/>
  <c r="GI257" i="1"/>
  <c r="GJ257" i="1"/>
  <c r="GK257" i="1"/>
  <c r="FF242" i="1"/>
  <c r="FG242" i="1"/>
  <c r="FH242" i="1"/>
  <c r="FI242" i="1"/>
  <c r="FJ242" i="1"/>
  <c r="FK242" i="1"/>
  <c r="FL242" i="1"/>
  <c r="FM242" i="1"/>
  <c r="FN242" i="1"/>
  <c r="FO242" i="1"/>
  <c r="FP242" i="1"/>
  <c r="FQ242" i="1"/>
  <c r="FR242" i="1"/>
  <c r="FS242" i="1"/>
  <c r="FT242" i="1"/>
  <c r="FU242" i="1"/>
  <c r="FV242" i="1"/>
  <c r="FW242" i="1"/>
  <c r="FX242" i="1"/>
  <c r="FY242" i="1"/>
  <c r="FZ242" i="1"/>
  <c r="GA242" i="1"/>
  <c r="GB242" i="1"/>
  <c r="GC242" i="1"/>
  <c r="GD242" i="1"/>
  <c r="GE242" i="1"/>
  <c r="GF242" i="1"/>
  <c r="GG242" i="1"/>
  <c r="GH242" i="1"/>
  <c r="GI242" i="1"/>
  <c r="GJ242" i="1"/>
  <c r="GK242" i="1"/>
  <c r="FF125" i="1"/>
  <c r="FG125" i="1"/>
  <c r="FH125" i="1"/>
  <c r="FI125" i="1"/>
  <c r="FJ125" i="1"/>
  <c r="FK125" i="1"/>
  <c r="FL125" i="1"/>
  <c r="FM125" i="1"/>
  <c r="FN125" i="1"/>
  <c r="FO125" i="1"/>
  <c r="FP125" i="1"/>
  <c r="FQ125" i="1"/>
  <c r="FR125" i="1"/>
  <c r="FS125" i="1"/>
  <c r="FT125" i="1"/>
  <c r="FU125" i="1"/>
  <c r="FV125" i="1"/>
  <c r="FW125" i="1"/>
  <c r="FX125" i="1"/>
  <c r="FY125" i="1"/>
  <c r="FZ125" i="1"/>
  <c r="GA125" i="1"/>
  <c r="GB125" i="1"/>
  <c r="GC125" i="1"/>
  <c r="GD125" i="1"/>
  <c r="GE125" i="1"/>
  <c r="GF125" i="1"/>
  <c r="GG125" i="1"/>
  <c r="GH125" i="1"/>
  <c r="GI125" i="1"/>
  <c r="GJ125" i="1"/>
  <c r="GK125" i="1"/>
  <c r="FF94" i="1"/>
  <c r="FG94" i="1"/>
  <c r="FH94" i="1"/>
  <c r="FI94" i="1"/>
  <c r="FJ94" i="1"/>
  <c r="FK94" i="1"/>
  <c r="FL94" i="1"/>
  <c r="FM94" i="1"/>
  <c r="FN94" i="1"/>
  <c r="FO94" i="1"/>
  <c r="FP94" i="1"/>
  <c r="FQ94" i="1"/>
  <c r="FR94" i="1"/>
  <c r="FS94" i="1"/>
  <c r="FT94" i="1"/>
  <c r="FU94" i="1"/>
  <c r="FV94" i="1"/>
  <c r="FW94" i="1"/>
  <c r="FX94" i="1"/>
  <c r="FY94" i="1"/>
  <c r="FZ94" i="1"/>
  <c r="GA94" i="1"/>
  <c r="GB94" i="1"/>
  <c r="GC94" i="1"/>
  <c r="GD94" i="1"/>
  <c r="GE94" i="1"/>
  <c r="GF94" i="1"/>
  <c r="GG94" i="1"/>
  <c r="GH94" i="1"/>
  <c r="GI94" i="1"/>
  <c r="GJ94" i="1"/>
  <c r="GK94" i="1"/>
  <c r="FF24" i="1"/>
  <c r="FG24" i="1"/>
  <c r="FH24" i="1"/>
  <c r="FI24" i="1"/>
  <c r="FJ24" i="1"/>
  <c r="FK24" i="1"/>
  <c r="FL24" i="1"/>
  <c r="FM24" i="1"/>
  <c r="FN24" i="1"/>
  <c r="FO24" i="1"/>
  <c r="FP24" i="1"/>
  <c r="FQ24" i="1"/>
  <c r="FR24" i="1"/>
  <c r="FS24" i="1"/>
  <c r="FT24" i="1"/>
  <c r="FU24" i="1"/>
  <c r="FV24" i="1"/>
  <c r="FW24" i="1"/>
  <c r="FX24" i="1"/>
  <c r="FY24" i="1"/>
  <c r="FZ24" i="1"/>
  <c r="GA24" i="1"/>
  <c r="GB24" i="1"/>
  <c r="GC24" i="1"/>
  <c r="GD24" i="1"/>
  <c r="GE24" i="1"/>
  <c r="GF24" i="1"/>
  <c r="GG24" i="1"/>
  <c r="GH24" i="1"/>
  <c r="GI24" i="1"/>
  <c r="GJ24" i="1"/>
  <c r="GK24" i="1"/>
  <c r="FF268" i="1"/>
  <c r="FG268" i="1"/>
  <c r="FH268" i="1"/>
  <c r="FI268" i="1"/>
  <c r="FJ268" i="1"/>
  <c r="FK268" i="1"/>
  <c r="FL268" i="1"/>
  <c r="FM268" i="1"/>
  <c r="FN268" i="1"/>
  <c r="FO268" i="1"/>
  <c r="FP268" i="1"/>
  <c r="FQ268" i="1"/>
  <c r="FR268" i="1"/>
  <c r="FS268" i="1"/>
  <c r="FT268" i="1"/>
  <c r="FU268" i="1"/>
  <c r="FV268" i="1"/>
  <c r="FW268" i="1"/>
  <c r="FX268" i="1"/>
  <c r="FY268" i="1"/>
  <c r="FZ268" i="1"/>
  <c r="GA268" i="1"/>
  <c r="GB268" i="1"/>
  <c r="GC268" i="1"/>
  <c r="GD268" i="1"/>
  <c r="GE268" i="1"/>
  <c r="GF268" i="1"/>
  <c r="GG268" i="1"/>
  <c r="GH268" i="1"/>
  <c r="GI268" i="1"/>
  <c r="GJ268" i="1"/>
  <c r="GK268" i="1"/>
  <c r="FF404" i="1"/>
  <c r="FG404" i="1"/>
  <c r="FH404" i="1"/>
  <c r="FI404" i="1"/>
  <c r="FJ404" i="1"/>
  <c r="FK404" i="1"/>
  <c r="FL404" i="1"/>
  <c r="FM404" i="1"/>
  <c r="FN404" i="1"/>
  <c r="FO404" i="1"/>
  <c r="FP404" i="1"/>
  <c r="FQ404" i="1"/>
  <c r="FR404" i="1"/>
  <c r="FS404" i="1"/>
  <c r="FT404" i="1"/>
  <c r="FU404" i="1"/>
  <c r="FV404" i="1"/>
  <c r="FW404" i="1"/>
  <c r="FX404" i="1"/>
  <c r="FY404" i="1"/>
  <c r="FZ404" i="1"/>
  <c r="GA404" i="1"/>
  <c r="GB404" i="1"/>
  <c r="GC404" i="1"/>
  <c r="GD404" i="1"/>
  <c r="GE404" i="1"/>
  <c r="GF404" i="1"/>
  <c r="GG404" i="1"/>
  <c r="GH404" i="1"/>
  <c r="GI404" i="1"/>
  <c r="GJ404" i="1"/>
  <c r="GK404" i="1"/>
  <c r="FF181" i="1"/>
  <c r="FG181" i="1"/>
  <c r="FH181" i="1"/>
  <c r="FI181" i="1"/>
  <c r="FJ181" i="1"/>
  <c r="FK181" i="1"/>
  <c r="FL181" i="1"/>
  <c r="FM181" i="1"/>
  <c r="FN181" i="1"/>
  <c r="FO181" i="1"/>
  <c r="FP181" i="1"/>
  <c r="FQ181" i="1"/>
  <c r="FR181" i="1"/>
  <c r="FS181" i="1"/>
  <c r="FT181" i="1"/>
  <c r="FU181" i="1"/>
  <c r="FV181" i="1"/>
  <c r="FW181" i="1"/>
  <c r="FX181" i="1"/>
  <c r="FY181" i="1"/>
  <c r="FZ181" i="1"/>
  <c r="GA181" i="1"/>
  <c r="GB181" i="1"/>
  <c r="GC181" i="1"/>
  <c r="GD181" i="1"/>
  <c r="GE181" i="1"/>
  <c r="GF181" i="1"/>
  <c r="GG181" i="1"/>
  <c r="GH181" i="1"/>
  <c r="GI181" i="1"/>
  <c r="GJ181" i="1"/>
  <c r="GK181" i="1"/>
  <c r="FF379" i="1"/>
  <c r="FG379" i="1"/>
  <c r="FH379" i="1"/>
  <c r="FI379" i="1"/>
  <c r="FJ379" i="1"/>
  <c r="FK379" i="1"/>
  <c r="FL379" i="1"/>
  <c r="FM379" i="1"/>
  <c r="FN379" i="1"/>
  <c r="FO379" i="1"/>
  <c r="FP379" i="1"/>
  <c r="FQ379" i="1"/>
  <c r="FR379" i="1"/>
  <c r="FS379" i="1"/>
  <c r="FT379" i="1"/>
  <c r="FU379" i="1"/>
  <c r="FV379" i="1"/>
  <c r="FW379" i="1"/>
  <c r="FX379" i="1"/>
  <c r="FY379" i="1"/>
  <c r="FZ379" i="1"/>
  <c r="GA379" i="1"/>
  <c r="GB379" i="1"/>
  <c r="GC379" i="1"/>
  <c r="GD379" i="1"/>
  <c r="GE379" i="1"/>
  <c r="GF379" i="1"/>
  <c r="GG379" i="1"/>
  <c r="GH379" i="1"/>
  <c r="GI379" i="1"/>
  <c r="GJ379" i="1"/>
  <c r="GK379" i="1"/>
  <c r="FF191" i="1"/>
  <c r="FG191" i="1"/>
  <c r="FH191" i="1"/>
  <c r="FI191" i="1"/>
  <c r="FJ191" i="1"/>
  <c r="FK191" i="1"/>
  <c r="FL191" i="1"/>
  <c r="FM191" i="1"/>
  <c r="FN191" i="1"/>
  <c r="FO191" i="1"/>
  <c r="FP191" i="1"/>
  <c r="FQ191" i="1"/>
  <c r="FR191" i="1"/>
  <c r="FS191" i="1"/>
  <c r="FT191" i="1"/>
  <c r="FU191" i="1"/>
  <c r="FV191" i="1"/>
  <c r="FW191" i="1"/>
  <c r="FX191" i="1"/>
  <c r="FY191" i="1"/>
  <c r="FZ191" i="1"/>
  <c r="GA191" i="1"/>
  <c r="GB191" i="1"/>
  <c r="GC191" i="1"/>
  <c r="GD191" i="1"/>
  <c r="GE191" i="1"/>
  <c r="GF191" i="1"/>
  <c r="GG191" i="1"/>
  <c r="GH191" i="1"/>
  <c r="GI191" i="1"/>
  <c r="GJ191" i="1"/>
  <c r="GK191" i="1"/>
  <c r="FF491" i="1"/>
  <c r="FG491" i="1"/>
  <c r="FH491" i="1"/>
  <c r="FI491" i="1"/>
  <c r="FJ491" i="1"/>
  <c r="FK491" i="1"/>
  <c r="FL491" i="1"/>
  <c r="FM491" i="1"/>
  <c r="FN491" i="1"/>
  <c r="FO491" i="1"/>
  <c r="FP491" i="1"/>
  <c r="FQ491" i="1"/>
  <c r="FR491" i="1"/>
  <c r="FS491" i="1"/>
  <c r="FT491" i="1"/>
  <c r="FU491" i="1"/>
  <c r="FV491" i="1"/>
  <c r="FW491" i="1"/>
  <c r="FX491" i="1"/>
  <c r="FY491" i="1"/>
  <c r="FZ491" i="1"/>
  <c r="GA491" i="1"/>
  <c r="GB491" i="1"/>
  <c r="GC491" i="1"/>
  <c r="GD491" i="1"/>
  <c r="GE491" i="1"/>
  <c r="GF491" i="1"/>
  <c r="GG491" i="1"/>
  <c r="GH491" i="1"/>
  <c r="GI491" i="1"/>
  <c r="GJ491" i="1"/>
  <c r="GK491" i="1"/>
  <c r="FF493" i="1"/>
  <c r="FG493" i="1"/>
  <c r="FH493" i="1"/>
  <c r="FI493" i="1"/>
  <c r="FJ493" i="1"/>
  <c r="FK493" i="1"/>
  <c r="FL493" i="1"/>
  <c r="FM493" i="1"/>
  <c r="FN493" i="1"/>
  <c r="FO493" i="1"/>
  <c r="FP493" i="1"/>
  <c r="FQ493" i="1"/>
  <c r="FR493" i="1"/>
  <c r="FS493" i="1"/>
  <c r="FT493" i="1"/>
  <c r="FU493" i="1"/>
  <c r="FV493" i="1"/>
  <c r="FW493" i="1"/>
  <c r="FX493" i="1"/>
  <c r="FY493" i="1"/>
  <c r="FZ493" i="1"/>
  <c r="GA493" i="1"/>
  <c r="GB493" i="1"/>
  <c r="GC493" i="1"/>
  <c r="GD493" i="1"/>
  <c r="GE493" i="1"/>
  <c r="GF493" i="1"/>
  <c r="GG493" i="1"/>
  <c r="GH493" i="1"/>
  <c r="GI493" i="1"/>
  <c r="GJ493" i="1"/>
  <c r="GK493" i="1"/>
  <c r="FF492" i="1"/>
  <c r="FG492" i="1"/>
  <c r="FH492" i="1"/>
  <c r="FI492" i="1"/>
  <c r="FJ492" i="1"/>
  <c r="FK492" i="1"/>
  <c r="FL492" i="1"/>
  <c r="FM492" i="1"/>
  <c r="FN492" i="1"/>
  <c r="FO492" i="1"/>
  <c r="FP492" i="1"/>
  <c r="FQ492" i="1"/>
  <c r="FR492" i="1"/>
  <c r="FS492" i="1"/>
  <c r="FT492" i="1"/>
  <c r="FU492" i="1"/>
  <c r="FV492" i="1"/>
  <c r="FW492" i="1"/>
  <c r="FX492" i="1"/>
  <c r="FY492" i="1"/>
  <c r="FZ492" i="1"/>
  <c r="GA492" i="1"/>
  <c r="GB492" i="1"/>
  <c r="GC492" i="1"/>
  <c r="GD492" i="1"/>
  <c r="GE492" i="1"/>
  <c r="GF492" i="1"/>
  <c r="GG492" i="1"/>
  <c r="GH492" i="1"/>
  <c r="GI492" i="1"/>
  <c r="GJ492" i="1"/>
  <c r="GK492" i="1"/>
  <c r="FF494" i="1"/>
  <c r="FG494" i="1"/>
  <c r="FH494" i="1"/>
  <c r="FI494" i="1"/>
  <c r="FJ494" i="1"/>
  <c r="FK494" i="1"/>
  <c r="FL494" i="1"/>
  <c r="FM494" i="1"/>
  <c r="FN494" i="1"/>
  <c r="FO494" i="1"/>
  <c r="FP494" i="1"/>
  <c r="FQ494" i="1"/>
  <c r="FR494" i="1"/>
  <c r="FS494" i="1"/>
  <c r="FT494" i="1"/>
  <c r="FU494" i="1"/>
  <c r="FV494" i="1"/>
  <c r="FW494" i="1"/>
  <c r="FX494" i="1"/>
  <c r="FY494" i="1"/>
  <c r="FZ494" i="1"/>
  <c r="GA494" i="1"/>
  <c r="GB494" i="1"/>
  <c r="GC494" i="1"/>
  <c r="GD494" i="1"/>
  <c r="GE494" i="1"/>
  <c r="GF494" i="1"/>
  <c r="GG494" i="1"/>
  <c r="GH494" i="1"/>
  <c r="GI494" i="1"/>
  <c r="GJ494" i="1"/>
  <c r="GK494" i="1"/>
  <c r="FF341" i="1"/>
  <c r="FG341" i="1"/>
  <c r="FH341" i="1"/>
  <c r="FI341" i="1"/>
  <c r="FJ341" i="1"/>
  <c r="FK341" i="1"/>
  <c r="FL341" i="1"/>
  <c r="FM341" i="1"/>
  <c r="FN341" i="1"/>
  <c r="FO341" i="1"/>
  <c r="FP341" i="1"/>
  <c r="FQ341" i="1"/>
  <c r="FR341" i="1"/>
  <c r="FS341" i="1"/>
  <c r="FT341" i="1"/>
  <c r="FU341" i="1"/>
  <c r="FV341" i="1"/>
  <c r="FW341" i="1"/>
  <c r="FX341" i="1"/>
  <c r="FY341" i="1"/>
  <c r="FZ341" i="1"/>
  <c r="GA341" i="1"/>
  <c r="GB341" i="1"/>
  <c r="GC341" i="1"/>
  <c r="GD341" i="1"/>
  <c r="GE341" i="1"/>
  <c r="GF341" i="1"/>
  <c r="GG341" i="1"/>
  <c r="GH341" i="1"/>
  <c r="GI341" i="1"/>
  <c r="GJ341" i="1"/>
  <c r="GK341" i="1"/>
  <c r="FF382" i="1"/>
  <c r="FG382" i="1"/>
  <c r="FH382" i="1"/>
  <c r="FI382" i="1"/>
  <c r="FJ382" i="1"/>
  <c r="FK382" i="1"/>
  <c r="FL382" i="1"/>
  <c r="FM382" i="1"/>
  <c r="FN382" i="1"/>
  <c r="FO382" i="1"/>
  <c r="FP382" i="1"/>
  <c r="FQ382" i="1"/>
  <c r="FR382" i="1"/>
  <c r="FS382" i="1"/>
  <c r="FT382" i="1"/>
  <c r="FU382" i="1"/>
  <c r="FV382" i="1"/>
  <c r="FW382" i="1"/>
  <c r="FX382" i="1"/>
  <c r="FY382" i="1"/>
  <c r="FZ382" i="1"/>
  <c r="GA382" i="1"/>
  <c r="GB382" i="1"/>
  <c r="GC382" i="1"/>
  <c r="GD382" i="1"/>
  <c r="GE382" i="1"/>
  <c r="GF382" i="1"/>
  <c r="GG382" i="1"/>
  <c r="GH382" i="1"/>
  <c r="GI382" i="1"/>
  <c r="GJ382" i="1"/>
  <c r="GK382" i="1"/>
  <c r="FF183" i="1"/>
  <c r="FG183" i="1"/>
  <c r="FH183" i="1"/>
  <c r="FI183" i="1"/>
  <c r="FJ183" i="1"/>
  <c r="FK183" i="1"/>
  <c r="FL183" i="1"/>
  <c r="FM183" i="1"/>
  <c r="FN183" i="1"/>
  <c r="FO183" i="1"/>
  <c r="FP183" i="1"/>
  <c r="FQ183" i="1"/>
  <c r="FR183" i="1"/>
  <c r="FS183" i="1"/>
  <c r="FT183" i="1"/>
  <c r="FU183" i="1"/>
  <c r="FV183" i="1"/>
  <c r="FW183" i="1"/>
  <c r="FX183" i="1"/>
  <c r="FY183" i="1"/>
  <c r="FZ183" i="1"/>
  <c r="GA183" i="1"/>
  <c r="GB183" i="1"/>
  <c r="GC183" i="1"/>
  <c r="GD183" i="1"/>
  <c r="GE183" i="1"/>
  <c r="GF183" i="1"/>
  <c r="GG183" i="1"/>
  <c r="GH183" i="1"/>
  <c r="GI183" i="1"/>
  <c r="GJ183" i="1"/>
  <c r="GK183" i="1"/>
  <c r="FF495" i="1"/>
  <c r="FG495" i="1"/>
  <c r="FH495" i="1"/>
  <c r="FI495" i="1"/>
  <c r="FJ495" i="1"/>
  <c r="FK495" i="1"/>
  <c r="FL495" i="1"/>
  <c r="FM495" i="1"/>
  <c r="FN495" i="1"/>
  <c r="FO495" i="1"/>
  <c r="FP495" i="1"/>
  <c r="FQ495" i="1"/>
  <c r="FR495" i="1"/>
  <c r="FS495" i="1"/>
  <c r="FT495" i="1"/>
  <c r="FU495" i="1"/>
  <c r="FV495" i="1"/>
  <c r="FW495" i="1"/>
  <c r="FX495" i="1"/>
  <c r="FY495" i="1"/>
  <c r="FZ495" i="1"/>
  <c r="GA495" i="1"/>
  <c r="GB495" i="1"/>
  <c r="GC495" i="1"/>
  <c r="GD495" i="1"/>
  <c r="GE495" i="1"/>
  <c r="GF495" i="1"/>
  <c r="GG495" i="1"/>
  <c r="GH495" i="1"/>
  <c r="GI495" i="1"/>
  <c r="GJ495" i="1"/>
  <c r="GK495" i="1"/>
  <c r="FF165" i="1"/>
  <c r="FG165" i="1"/>
  <c r="FH165" i="1"/>
  <c r="FI165" i="1"/>
  <c r="FJ165" i="1"/>
  <c r="FK165" i="1"/>
  <c r="FL165" i="1"/>
  <c r="FM165" i="1"/>
  <c r="FN165" i="1"/>
  <c r="FO165" i="1"/>
  <c r="FP165" i="1"/>
  <c r="FQ165" i="1"/>
  <c r="FR165" i="1"/>
  <c r="FS165" i="1"/>
  <c r="FT165" i="1"/>
  <c r="FU165" i="1"/>
  <c r="FV165" i="1"/>
  <c r="FW165" i="1"/>
  <c r="FX165" i="1"/>
  <c r="FY165" i="1"/>
  <c r="FZ165" i="1"/>
  <c r="GA165" i="1"/>
  <c r="GB165" i="1"/>
  <c r="GC165" i="1"/>
  <c r="GD165" i="1"/>
  <c r="GE165" i="1"/>
  <c r="GF165" i="1"/>
  <c r="GG165" i="1"/>
  <c r="GH165" i="1"/>
  <c r="GI165" i="1"/>
  <c r="GJ165" i="1"/>
  <c r="GK165" i="1"/>
  <c r="FF261" i="1"/>
  <c r="FG261" i="1"/>
  <c r="FH261" i="1"/>
  <c r="FI261" i="1"/>
  <c r="FJ261" i="1"/>
  <c r="FK261" i="1"/>
  <c r="FL261" i="1"/>
  <c r="FM261" i="1"/>
  <c r="FN261" i="1"/>
  <c r="FO261" i="1"/>
  <c r="FP261" i="1"/>
  <c r="FQ261" i="1"/>
  <c r="FR261" i="1"/>
  <c r="FS261" i="1"/>
  <c r="FT261" i="1"/>
  <c r="FU261" i="1"/>
  <c r="FV261" i="1"/>
  <c r="FW261" i="1"/>
  <c r="FX261" i="1"/>
  <c r="FY261" i="1"/>
  <c r="FZ261" i="1"/>
  <c r="GA261" i="1"/>
  <c r="GB261" i="1"/>
  <c r="GC261" i="1"/>
  <c r="GD261" i="1"/>
  <c r="GE261" i="1"/>
  <c r="GF261" i="1"/>
  <c r="GG261" i="1"/>
  <c r="GH261" i="1"/>
  <c r="GI261" i="1"/>
  <c r="GJ261" i="1"/>
  <c r="GK261" i="1"/>
  <c r="FF249" i="1"/>
  <c r="FG249" i="1"/>
  <c r="FH249" i="1"/>
  <c r="FI249" i="1"/>
  <c r="FJ249" i="1"/>
  <c r="FK249" i="1"/>
  <c r="FL249" i="1"/>
  <c r="FM249" i="1"/>
  <c r="FN249" i="1"/>
  <c r="FO249" i="1"/>
  <c r="FP249" i="1"/>
  <c r="FQ249" i="1"/>
  <c r="FR249" i="1"/>
  <c r="FS249" i="1"/>
  <c r="FT249" i="1"/>
  <c r="FU249" i="1"/>
  <c r="FV249" i="1"/>
  <c r="FW249" i="1"/>
  <c r="FX249" i="1"/>
  <c r="FY249" i="1"/>
  <c r="FZ249" i="1"/>
  <c r="GA249" i="1"/>
  <c r="GB249" i="1"/>
  <c r="GC249" i="1"/>
  <c r="GD249" i="1"/>
  <c r="GE249" i="1"/>
  <c r="GF249" i="1"/>
  <c r="GG249" i="1"/>
  <c r="GH249" i="1"/>
  <c r="GI249" i="1"/>
  <c r="GJ249" i="1"/>
  <c r="GK249" i="1"/>
  <c r="FF168" i="1"/>
  <c r="FG168" i="1"/>
  <c r="FH168" i="1"/>
  <c r="FI168" i="1"/>
  <c r="FJ168" i="1"/>
  <c r="FK168" i="1"/>
  <c r="FL168" i="1"/>
  <c r="FM168" i="1"/>
  <c r="FN168" i="1"/>
  <c r="FO168" i="1"/>
  <c r="FP168" i="1"/>
  <c r="FQ168" i="1"/>
  <c r="FR168" i="1"/>
  <c r="FS168" i="1"/>
  <c r="FT168" i="1"/>
  <c r="FU168" i="1"/>
  <c r="FV168" i="1"/>
  <c r="FW168" i="1"/>
  <c r="FX168" i="1"/>
  <c r="FY168" i="1"/>
  <c r="FZ168" i="1"/>
  <c r="GA168" i="1"/>
  <c r="GB168" i="1"/>
  <c r="GC168" i="1"/>
  <c r="GD168" i="1"/>
  <c r="GE168" i="1"/>
  <c r="GF168" i="1"/>
  <c r="GG168" i="1"/>
  <c r="GH168" i="1"/>
  <c r="GI168" i="1"/>
  <c r="GJ168" i="1"/>
  <c r="GK168" i="1"/>
  <c r="FF230" i="1"/>
  <c r="FG230" i="1"/>
  <c r="FH230" i="1"/>
  <c r="FI230" i="1"/>
  <c r="FJ230" i="1"/>
  <c r="FK230" i="1"/>
  <c r="FL230" i="1"/>
  <c r="FM230" i="1"/>
  <c r="FN230" i="1"/>
  <c r="FO230" i="1"/>
  <c r="FP230" i="1"/>
  <c r="FQ230" i="1"/>
  <c r="FR230" i="1"/>
  <c r="FS230" i="1"/>
  <c r="FT230" i="1"/>
  <c r="FU230" i="1"/>
  <c r="FV230" i="1"/>
  <c r="FW230" i="1"/>
  <c r="FX230" i="1"/>
  <c r="FY230" i="1"/>
  <c r="FZ230" i="1"/>
  <c r="GA230" i="1"/>
  <c r="GB230" i="1"/>
  <c r="GC230" i="1"/>
  <c r="GD230" i="1"/>
  <c r="GE230" i="1"/>
  <c r="GF230" i="1"/>
  <c r="GG230" i="1"/>
  <c r="GH230" i="1"/>
  <c r="GI230" i="1"/>
  <c r="GJ230" i="1"/>
  <c r="GK230" i="1"/>
  <c r="FF269" i="1"/>
  <c r="FG269" i="1"/>
  <c r="FH269" i="1"/>
  <c r="FI269" i="1"/>
  <c r="FJ269" i="1"/>
  <c r="FK269" i="1"/>
  <c r="FL269" i="1"/>
  <c r="FM269" i="1"/>
  <c r="FN269" i="1"/>
  <c r="FO269" i="1"/>
  <c r="FP269" i="1"/>
  <c r="FQ269" i="1"/>
  <c r="FR269" i="1"/>
  <c r="FS269" i="1"/>
  <c r="FT269" i="1"/>
  <c r="FU269" i="1"/>
  <c r="FV269" i="1"/>
  <c r="FW269" i="1"/>
  <c r="FX269" i="1"/>
  <c r="FY269" i="1"/>
  <c r="FZ269" i="1"/>
  <c r="GA269" i="1"/>
  <c r="GB269" i="1"/>
  <c r="GC269" i="1"/>
  <c r="GD269" i="1"/>
  <c r="GE269" i="1"/>
  <c r="GF269" i="1"/>
  <c r="GG269" i="1"/>
  <c r="GH269" i="1"/>
  <c r="GI269" i="1"/>
  <c r="GJ269" i="1"/>
  <c r="GK269" i="1"/>
  <c r="FF306" i="1"/>
  <c r="FG306" i="1"/>
  <c r="FH306" i="1"/>
  <c r="FI306" i="1"/>
  <c r="FJ306" i="1"/>
  <c r="FK306" i="1"/>
  <c r="FL306" i="1"/>
  <c r="FM306" i="1"/>
  <c r="FN306" i="1"/>
  <c r="FO306" i="1"/>
  <c r="FP306" i="1"/>
  <c r="FQ306" i="1"/>
  <c r="FR306" i="1"/>
  <c r="FS306" i="1"/>
  <c r="FT306" i="1"/>
  <c r="FU306" i="1"/>
  <c r="FV306" i="1"/>
  <c r="FW306" i="1"/>
  <c r="FX306" i="1"/>
  <c r="FY306" i="1"/>
  <c r="FZ306" i="1"/>
  <c r="GA306" i="1"/>
  <c r="GB306" i="1"/>
  <c r="GC306" i="1"/>
  <c r="GD306" i="1"/>
  <c r="GE306" i="1"/>
  <c r="GF306" i="1"/>
  <c r="GG306" i="1"/>
  <c r="GH306" i="1"/>
  <c r="GI306" i="1"/>
  <c r="GJ306" i="1"/>
  <c r="GK306" i="1"/>
  <c r="FF285" i="1"/>
  <c r="FG285" i="1"/>
  <c r="FH285" i="1"/>
  <c r="FI285" i="1"/>
  <c r="FJ285" i="1"/>
  <c r="FK285" i="1"/>
  <c r="FL285" i="1"/>
  <c r="FM285" i="1"/>
  <c r="FN285" i="1"/>
  <c r="FO285" i="1"/>
  <c r="FP285" i="1"/>
  <c r="FQ285" i="1"/>
  <c r="FR285" i="1"/>
  <c r="FS285" i="1"/>
  <c r="FT285" i="1"/>
  <c r="FU285" i="1"/>
  <c r="FV285" i="1"/>
  <c r="FW285" i="1"/>
  <c r="FX285" i="1"/>
  <c r="FY285" i="1"/>
  <c r="FZ285" i="1"/>
  <c r="GA285" i="1"/>
  <c r="GB285" i="1"/>
  <c r="GC285" i="1"/>
  <c r="GD285" i="1"/>
  <c r="GE285" i="1"/>
  <c r="GF285" i="1"/>
  <c r="GG285" i="1"/>
  <c r="GH285" i="1"/>
  <c r="GI285" i="1"/>
  <c r="GJ285" i="1"/>
  <c r="GK285" i="1"/>
  <c r="FF355" i="1"/>
  <c r="FG355" i="1"/>
  <c r="FH355" i="1"/>
  <c r="FI355" i="1"/>
  <c r="FJ355" i="1"/>
  <c r="FK355" i="1"/>
  <c r="FL355" i="1"/>
  <c r="FM355" i="1"/>
  <c r="FN355" i="1"/>
  <c r="FO355" i="1"/>
  <c r="FP355" i="1"/>
  <c r="FQ355" i="1"/>
  <c r="FR355" i="1"/>
  <c r="FS355" i="1"/>
  <c r="FT355" i="1"/>
  <c r="FU355" i="1"/>
  <c r="FV355" i="1"/>
  <c r="FW355" i="1"/>
  <c r="FX355" i="1"/>
  <c r="FY355" i="1"/>
  <c r="FZ355" i="1"/>
  <c r="GA355" i="1"/>
  <c r="GB355" i="1"/>
  <c r="GC355" i="1"/>
  <c r="GD355" i="1"/>
  <c r="GE355" i="1"/>
  <c r="GF355" i="1"/>
  <c r="GG355" i="1"/>
  <c r="GH355" i="1"/>
  <c r="GI355" i="1"/>
  <c r="GJ355" i="1"/>
  <c r="GK355" i="1"/>
  <c r="FF287" i="1"/>
  <c r="FG287" i="1"/>
  <c r="FH287" i="1"/>
  <c r="FI287" i="1"/>
  <c r="FJ287" i="1"/>
  <c r="FK287" i="1"/>
  <c r="FL287" i="1"/>
  <c r="FM287" i="1"/>
  <c r="FN287" i="1"/>
  <c r="FO287" i="1"/>
  <c r="FP287" i="1"/>
  <c r="FQ287" i="1"/>
  <c r="FR287" i="1"/>
  <c r="FS287" i="1"/>
  <c r="FT287" i="1"/>
  <c r="FU287" i="1"/>
  <c r="FV287" i="1"/>
  <c r="FW287" i="1"/>
  <c r="FX287" i="1"/>
  <c r="FY287" i="1"/>
  <c r="FZ287" i="1"/>
  <c r="GA287" i="1"/>
  <c r="GB287" i="1"/>
  <c r="GC287" i="1"/>
  <c r="GD287" i="1"/>
  <c r="GE287" i="1"/>
  <c r="GF287" i="1"/>
  <c r="GG287" i="1"/>
  <c r="GH287" i="1"/>
  <c r="GI287" i="1"/>
  <c r="GJ287" i="1"/>
  <c r="GK287" i="1"/>
  <c r="FF496" i="1"/>
  <c r="FG496" i="1"/>
  <c r="FH496" i="1"/>
  <c r="FI496" i="1"/>
  <c r="FJ496" i="1"/>
  <c r="FK496" i="1"/>
  <c r="FL496" i="1"/>
  <c r="FM496" i="1"/>
  <c r="FN496" i="1"/>
  <c r="FO496" i="1"/>
  <c r="FP496" i="1"/>
  <c r="FQ496" i="1"/>
  <c r="FR496" i="1"/>
  <c r="FS496" i="1"/>
  <c r="FT496" i="1"/>
  <c r="FU496" i="1"/>
  <c r="FV496" i="1"/>
  <c r="FW496" i="1"/>
  <c r="FX496" i="1"/>
  <c r="FY496" i="1"/>
  <c r="FZ496" i="1"/>
  <c r="GA496" i="1"/>
  <c r="GB496" i="1"/>
  <c r="GC496" i="1"/>
  <c r="GD496" i="1"/>
  <c r="GE496" i="1"/>
  <c r="GF496" i="1"/>
  <c r="GG496" i="1"/>
  <c r="GH496" i="1"/>
  <c r="GI496" i="1"/>
  <c r="GJ496" i="1"/>
  <c r="GK496" i="1"/>
  <c r="FF200" i="1"/>
  <c r="FG200" i="1"/>
  <c r="FH200" i="1"/>
  <c r="FI200" i="1"/>
  <c r="FJ200" i="1"/>
  <c r="FK200" i="1"/>
  <c r="FL200" i="1"/>
  <c r="FM200" i="1"/>
  <c r="FN200" i="1"/>
  <c r="FO200" i="1"/>
  <c r="FP200" i="1"/>
  <c r="FQ200" i="1"/>
  <c r="FR200" i="1"/>
  <c r="FS200" i="1"/>
  <c r="FT200" i="1"/>
  <c r="FU200" i="1"/>
  <c r="FV200" i="1"/>
  <c r="FW200" i="1"/>
  <c r="FX200" i="1"/>
  <c r="FY200" i="1"/>
  <c r="FZ200" i="1"/>
  <c r="GA200" i="1"/>
  <c r="GB200" i="1"/>
  <c r="GC200" i="1"/>
  <c r="GD200" i="1"/>
  <c r="GE200" i="1"/>
  <c r="GF200" i="1"/>
  <c r="GG200" i="1"/>
  <c r="GH200" i="1"/>
  <c r="GI200" i="1"/>
  <c r="GJ200" i="1"/>
  <c r="GK200" i="1"/>
  <c r="FF231" i="1"/>
  <c r="FG231" i="1"/>
  <c r="FH231" i="1"/>
  <c r="FI231" i="1"/>
  <c r="FJ231" i="1"/>
  <c r="FK231" i="1"/>
  <c r="FL231" i="1"/>
  <c r="FM231" i="1"/>
  <c r="FN231" i="1"/>
  <c r="FO231" i="1"/>
  <c r="FP231" i="1"/>
  <c r="FQ231" i="1"/>
  <c r="FR231" i="1"/>
  <c r="FS231" i="1"/>
  <c r="FT231" i="1"/>
  <c r="FU231" i="1"/>
  <c r="FV231" i="1"/>
  <c r="FW231" i="1"/>
  <c r="FX231" i="1"/>
  <c r="FY231" i="1"/>
  <c r="FZ231" i="1"/>
  <c r="GA231" i="1"/>
  <c r="GB231" i="1"/>
  <c r="GC231" i="1"/>
  <c r="GD231" i="1"/>
  <c r="GE231" i="1"/>
  <c r="GF231" i="1"/>
  <c r="GG231" i="1"/>
  <c r="GH231" i="1"/>
  <c r="GI231" i="1"/>
  <c r="GJ231" i="1"/>
  <c r="GK231" i="1"/>
  <c r="FF302" i="1"/>
  <c r="FG302" i="1"/>
  <c r="FH302" i="1"/>
  <c r="FI302" i="1"/>
  <c r="FJ302" i="1"/>
  <c r="FK302" i="1"/>
  <c r="FL302" i="1"/>
  <c r="FM302" i="1"/>
  <c r="FN302" i="1"/>
  <c r="FO302" i="1"/>
  <c r="FP302" i="1"/>
  <c r="FQ302" i="1"/>
  <c r="FR302" i="1"/>
  <c r="FS302" i="1"/>
  <c r="FT302" i="1"/>
  <c r="FU302" i="1"/>
  <c r="FV302" i="1"/>
  <c r="FW302" i="1"/>
  <c r="FX302" i="1"/>
  <c r="FY302" i="1"/>
  <c r="FZ302" i="1"/>
  <c r="GA302" i="1"/>
  <c r="GB302" i="1"/>
  <c r="GC302" i="1"/>
  <c r="GD302" i="1"/>
  <c r="GE302" i="1"/>
  <c r="GF302" i="1"/>
  <c r="GG302" i="1"/>
  <c r="GH302" i="1"/>
  <c r="GI302" i="1"/>
  <c r="GJ302" i="1"/>
  <c r="GK302" i="1"/>
  <c r="FF400" i="1"/>
  <c r="FG400" i="1"/>
  <c r="FH400" i="1"/>
  <c r="FI400" i="1"/>
  <c r="FJ400" i="1"/>
  <c r="FK400" i="1"/>
  <c r="FL400" i="1"/>
  <c r="FM400" i="1"/>
  <c r="FN400" i="1"/>
  <c r="FO400" i="1"/>
  <c r="FP400" i="1"/>
  <c r="FQ400" i="1"/>
  <c r="FR400" i="1"/>
  <c r="FS400" i="1"/>
  <c r="FT400" i="1"/>
  <c r="FU400" i="1"/>
  <c r="FV400" i="1"/>
  <c r="FW400" i="1"/>
  <c r="FX400" i="1"/>
  <c r="FY400" i="1"/>
  <c r="FZ400" i="1"/>
  <c r="GA400" i="1"/>
  <c r="GB400" i="1"/>
  <c r="GC400" i="1"/>
  <c r="GD400" i="1"/>
  <c r="GE400" i="1"/>
  <c r="GF400" i="1"/>
  <c r="GG400" i="1"/>
  <c r="GH400" i="1"/>
  <c r="GI400" i="1"/>
  <c r="GJ400" i="1"/>
  <c r="GK400" i="1"/>
  <c r="FF351" i="1"/>
  <c r="FG351" i="1"/>
  <c r="FH351" i="1"/>
  <c r="FI351" i="1"/>
  <c r="FJ351" i="1"/>
  <c r="FK351" i="1"/>
  <c r="FL351" i="1"/>
  <c r="FM351" i="1"/>
  <c r="FN351" i="1"/>
  <c r="FO351" i="1"/>
  <c r="FP351" i="1"/>
  <c r="FQ351" i="1"/>
  <c r="FR351" i="1"/>
  <c r="FS351" i="1"/>
  <c r="FT351" i="1"/>
  <c r="FU351" i="1"/>
  <c r="FV351" i="1"/>
  <c r="FW351" i="1"/>
  <c r="FX351" i="1"/>
  <c r="FY351" i="1"/>
  <c r="FZ351" i="1"/>
  <c r="GA351" i="1"/>
  <c r="GB351" i="1"/>
  <c r="GC351" i="1"/>
  <c r="GD351" i="1"/>
  <c r="GE351" i="1"/>
  <c r="GF351" i="1"/>
  <c r="GG351" i="1"/>
  <c r="GH351" i="1"/>
  <c r="GI351" i="1"/>
  <c r="GJ351" i="1"/>
  <c r="GK351" i="1"/>
  <c r="FF406" i="1"/>
  <c r="FG406" i="1"/>
  <c r="FH406" i="1"/>
  <c r="FI406" i="1"/>
  <c r="FJ406" i="1"/>
  <c r="FK406" i="1"/>
  <c r="FL406" i="1"/>
  <c r="FM406" i="1"/>
  <c r="FN406" i="1"/>
  <c r="FO406" i="1"/>
  <c r="FP406" i="1"/>
  <c r="FQ406" i="1"/>
  <c r="FR406" i="1"/>
  <c r="FS406" i="1"/>
  <c r="FT406" i="1"/>
  <c r="FU406" i="1"/>
  <c r="FV406" i="1"/>
  <c r="FW406" i="1"/>
  <c r="FX406" i="1"/>
  <c r="FY406" i="1"/>
  <c r="FZ406" i="1"/>
  <c r="GA406" i="1"/>
  <c r="GB406" i="1"/>
  <c r="GC406" i="1"/>
  <c r="GD406" i="1"/>
  <c r="GE406" i="1"/>
  <c r="GF406" i="1"/>
  <c r="GG406" i="1"/>
  <c r="GH406" i="1"/>
  <c r="GI406" i="1"/>
  <c r="GJ406" i="1"/>
  <c r="GK406" i="1"/>
  <c r="FF172" i="1"/>
  <c r="FG172" i="1"/>
  <c r="FH172" i="1"/>
  <c r="FI172" i="1"/>
  <c r="FJ172" i="1"/>
  <c r="FK172" i="1"/>
  <c r="FL172" i="1"/>
  <c r="FM172" i="1"/>
  <c r="FN172" i="1"/>
  <c r="FO172" i="1"/>
  <c r="FP172" i="1"/>
  <c r="FQ172" i="1"/>
  <c r="FR172" i="1"/>
  <c r="FS172" i="1"/>
  <c r="FT172" i="1"/>
  <c r="FU172" i="1"/>
  <c r="FV172" i="1"/>
  <c r="FW172" i="1"/>
  <c r="FX172" i="1"/>
  <c r="FY172" i="1"/>
  <c r="FZ172" i="1"/>
  <c r="GA172" i="1"/>
  <c r="GB172" i="1"/>
  <c r="GC172" i="1"/>
  <c r="GD172" i="1"/>
  <c r="GE172" i="1"/>
  <c r="GF172" i="1"/>
  <c r="GG172" i="1"/>
  <c r="GH172" i="1"/>
  <c r="GI172" i="1"/>
  <c r="GJ172" i="1"/>
  <c r="GK172" i="1"/>
  <c r="FF235" i="1"/>
  <c r="FG235" i="1"/>
  <c r="FH235" i="1"/>
  <c r="FI235" i="1"/>
  <c r="FJ235" i="1"/>
  <c r="FK235" i="1"/>
  <c r="FL235" i="1"/>
  <c r="FM235" i="1"/>
  <c r="FN235" i="1"/>
  <c r="FO235" i="1"/>
  <c r="FP235" i="1"/>
  <c r="FQ235" i="1"/>
  <c r="FR235" i="1"/>
  <c r="FS235" i="1"/>
  <c r="FT235" i="1"/>
  <c r="FU235" i="1"/>
  <c r="FV235" i="1"/>
  <c r="FW235" i="1"/>
  <c r="FX235" i="1"/>
  <c r="FY235" i="1"/>
  <c r="FZ235" i="1"/>
  <c r="GA235" i="1"/>
  <c r="GB235" i="1"/>
  <c r="GC235" i="1"/>
  <c r="GD235" i="1"/>
  <c r="GE235" i="1"/>
  <c r="GF235" i="1"/>
  <c r="GG235" i="1"/>
  <c r="GH235" i="1"/>
  <c r="GI235" i="1"/>
  <c r="GJ235" i="1"/>
  <c r="GK235" i="1"/>
  <c r="FF124" i="1"/>
  <c r="FG124" i="1"/>
  <c r="FH124" i="1"/>
  <c r="FI124" i="1"/>
  <c r="FJ124" i="1"/>
  <c r="FK124" i="1"/>
  <c r="FL124" i="1"/>
  <c r="FM124" i="1"/>
  <c r="FN124" i="1"/>
  <c r="FO124" i="1"/>
  <c r="FP124" i="1"/>
  <c r="FQ124" i="1"/>
  <c r="FR124" i="1"/>
  <c r="FS124" i="1"/>
  <c r="FT124" i="1"/>
  <c r="FU124" i="1"/>
  <c r="FV124" i="1"/>
  <c r="FW124" i="1"/>
  <c r="FX124" i="1"/>
  <c r="FY124" i="1"/>
  <c r="FZ124" i="1"/>
  <c r="GA124" i="1"/>
  <c r="GB124" i="1"/>
  <c r="GC124" i="1"/>
  <c r="GD124" i="1"/>
  <c r="GE124" i="1"/>
  <c r="GF124" i="1"/>
  <c r="GG124" i="1"/>
  <c r="GH124" i="1"/>
  <c r="GI124" i="1"/>
  <c r="GJ124" i="1"/>
  <c r="GK124" i="1"/>
  <c r="FF270" i="1"/>
  <c r="FG270" i="1"/>
  <c r="FH270" i="1"/>
  <c r="FI270" i="1"/>
  <c r="FJ270" i="1"/>
  <c r="FK270" i="1"/>
  <c r="FL270" i="1"/>
  <c r="FM270" i="1"/>
  <c r="FN270" i="1"/>
  <c r="FO270" i="1"/>
  <c r="FP270" i="1"/>
  <c r="FQ270" i="1"/>
  <c r="FR270" i="1"/>
  <c r="FS270" i="1"/>
  <c r="FT270" i="1"/>
  <c r="FU270" i="1"/>
  <c r="FV270" i="1"/>
  <c r="FW270" i="1"/>
  <c r="FX270" i="1"/>
  <c r="FY270" i="1"/>
  <c r="FZ270" i="1"/>
  <c r="GA270" i="1"/>
  <c r="GB270" i="1"/>
  <c r="GC270" i="1"/>
  <c r="GD270" i="1"/>
  <c r="GE270" i="1"/>
  <c r="GF270" i="1"/>
  <c r="GG270" i="1"/>
  <c r="GH270" i="1"/>
  <c r="GI270" i="1"/>
  <c r="GJ270" i="1"/>
  <c r="GK270" i="1"/>
  <c r="FF245" i="1"/>
  <c r="FG245" i="1"/>
  <c r="FH245" i="1"/>
  <c r="FI245" i="1"/>
  <c r="FJ245" i="1"/>
  <c r="FK245" i="1"/>
  <c r="FL245" i="1"/>
  <c r="FM245" i="1"/>
  <c r="FN245" i="1"/>
  <c r="FO245" i="1"/>
  <c r="FP245" i="1"/>
  <c r="FQ245" i="1"/>
  <c r="FR245" i="1"/>
  <c r="FS245" i="1"/>
  <c r="FT245" i="1"/>
  <c r="FU245" i="1"/>
  <c r="FV245" i="1"/>
  <c r="FW245" i="1"/>
  <c r="FX245" i="1"/>
  <c r="FY245" i="1"/>
  <c r="FZ245" i="1"/>
  <c r="GA245" i="1"/>
  <c r="GB245" i="1"/>
  <c r="GC245" i="1"/>
  <c r="GD245" i="1"/>
  <c r="GE245" i="1"/>
  <c r="GF245" i="1"/>
  <c r="GG245" i="1"/>
  <c r="GH245" i="1"/>
  <c r="GI245" i="1"/>
  <c r="GJ245" i="1"/>
  <c r="GK245" i="1"/>
  <c r="FF500" i="1"/>
  <c r="FG500" i="1"/>
  <c r="FH500" i="1"/>
  <c r="FI500" i="1"/>
  <c r="FJ500" i="1"/>
  <c r="FK500" i="1"/>
  <c r="FL500" i="1"/>
  <c r="FM500" i="1"/>
  <c r="FN500" i="1"/>
  <c r="FO500" i="1"/>
  <c r="FP500" i="1"/>
  <c r="FQ500" i="1"/>
  <c r="FR500" i="1"/>
  <c r="FS500" i="1"/>
  <c r="FT500" i="1"/>
  <c r="FU500" i="1"/>
  <c r="FV500" i="1"/>
  <c r="FW500" i="1"/>
  <c r="FX500" i="1"/>
  <c r="FY500" i="1"/>
  <c r="FZ500" i="1"/>
  <c r="GA500" i="1"/>
  <c r="GB500" i="1"/>
  <c r="GC500" i="1"/>
  <c r="GD500" i="1"/>
  <c r="GE500" i="1"/>
  <c r="GF500" i="1"/>
  <c r="GG500" i="1"/>
  <c r="GH500" i="1"/>
  <c r="GI500" i="1"/>
  <c r="GJ500" i="1"/>
  <c r="GK500" i="1"/>
  <c r="FF499" i="1"/>
  <c r="FG499" i="1"/>
  <c r="FH499" i="1"/>
  <c r="FI499" i="1"/>
  <c r="FJ499" i="1"/>
  <c r="FK499" i="1"/>
  <c r="FL499" i="1"/>
  <c r="FM499" i="1"/>
  <c r="FN499" i="1"/>
  <c r="FO499" i="1"/>
  <c r="FP499" i="1"/>
  <c r="FQ499" i="1"/>
  <c r="FR499" i="1"/>
  <c r="FS499" i="1"/>
  <c r="FT499" i="1"/>
  <c r="FU499" i="1"/>
  <c r="FV499" i="1"/>
  <c r="FW499" i="1"/>
  <c r="FX499" i="1"/>
  <c r="FY499" i="1"/>
  <c r="FZ499" i="1"/>
  <c r="GA499" i="1"/>
  <c r="GB499" i="1"/>
  <c r="GC499" i="1"/>
  <c r="GD499" i="1"/>
  <c r="GE499" i="1"/>
  <c r="GF499" i="1"/>
  <c r="GG499" i="1"/>
  <c r="GH499" i="1"/>
  <c r="GI499" i="1"/>
  <c r="GJ499" i="1"/>
  <c r="GK499" i="1"/>
  <c r="FF296" i="1"/>
  <c r="FG296" i="1"/>
  <c r="FH296" i="1"/>
  <c r="FI296" i="1"/>
  <c r="FJ296" i="1"/>
  <c r="FK296" i="1"/>
  <c r="FL296" i="1"/>
  <c r="FM296" i="1"/>
  <c r="FN296" i="1"/>
  <c r="FO296" i="1"/>
  <c r="FP296" i="1"/>
  <c r="FQ296" i="1"/>
  <c r="FR296" i="1"/>
  <c r="FS296" i="1"/>
  <c r="FT296" i="1"/>
  <c r="FU296" i="1"/>
  <c r="FV296" i="1"/>
  <c r="FW296" i="1"/>
  <c r="FX296" i="1"/>
  <c r="FY296" i="1"/>
  <c r="FZ296" i="1"/>
  <c r="GA296" i="1"/>
  <c r="GB296" i="1"/>
  <c r="GC296" i="1"/>
  <c r="GD296" i="1"/>
  <c r="GE296" i="1"/>
  <c r="GF296" i="1"/>
  <c r="GG296" i="1"/>
  <c r="GH296" i="1"/>
  <c r="GI296" i="1"/>
  <c r="GJ296" i="1"/>
  <c r="GK296" i="1"/>
  <c r="FF498" i="1"/>
  <c r="FG498" i="1"/>
  <c r="FH498" i="1"/>
  <c r="FI498" i="1"/>
  <c r="FJ498" i="1"/>
  <c r="FK498" i="1"/>
  <c r="FL498" i="1"/>
  <c r="FM498" i="1"/>
  <c r="FN498" i="1"/>
  <c r="FO498" i="1"/>
  <c r="FP498" i="1"/>
  <c r="FQ498" i="1"/>
  <c r="FR498" i="1"/>
  <c r="FS498" i="1"/>
  <c r="FT498" i="1"/>
  <c r="FU498" i="1"/>
  <c r="FV498" i="1"/>
  <c r="FW498" i="1"/>
  <c r="FX498" i="1"/>
  <c r="FY498" i="1"/>
  <c r="FZ498" i="1"/>
  <c r="GA498" i="1"/>
  <c r="GB498" i="1"/>
  <c r="GC498" i="1"/>
  <c r="GD498" i="1"/>
  <c r="GE498" i="1"/>
  <c r="GF498" i="1"/>
  <c r="GG498" i="1"/>
  <c r="GH498" i="1"/>
  <c r="GI498" i="1"/>
  <c r="GJ498" i="1"/>
  <c r="GK498" i="1"/>
  <c r="FF186" i="1"/>
  <c r="FG186" i="1"/>
  <c r="FH186" i="1"/>
  <c r="FI186" i="1"/>
  <c r="FJ186" i="1"/>
  <c r="FK186" i="1"/>
  <c r="FL186" i="1"/>
  <c r="FM186" i="1"/>
  <c r="FN186" i="1"/>
  <c r="FO186" i="1"/>
  <c r="FP186" i="1"/>
  <c r="FQ186" i="1"/>
  <c r="FR186" i="1"/>
  <c r="FS186" i="1"/>
  <c r="FT186" i="1"/>
  <c r="FU186" i="1"/>
  <c r="FV186" i="1"/>
  <c r="FW186" i="1"/>
  <c r="FX186" i="1"/>
  <c r="FY186" i="1"/>
  <c r="FZ186" i="1"/>
  <c r="GA186" i="1"/>
  <c r="GB186" i="1"/>
  <c r="GC186" i="1"/>
  <c r="GD186" i="1"/>
  <c r="GE186" i="1"/>
  <c r="GF186" i="1"/>
  <c r="GG186" i="1"/>
  <c r="GH186" i="1"/>
  <c r="GI186" i="1"/>
  <c r="GJ186" i="1"/>
  <c r="GK186" i="1"/>
  <c r="FF407" i="1"/>
  <c r="FG407" i="1"/>
  <c r="FH407" i="1"/>
  <c r="FI407" i="1"/>
  <c r="FJ407" i="1"/>
  <c r="FK407" i="1"/>
  <c r="FL407" i="1"/>
  <c r="FM407" i="1"/>
  <c r="FN407" i="1"/>
  <c r="FO407" i="1"/>
  <c r="FP407" i="1"/>
  <c r="FQ407" i="1"/>
  <c r="FR407" i="1"/>
  <c r="FS407" i="1"/>
  <c r="FT407" i="1"/>
  <c r="FU407" i="1"/>
  <c r="FV407" i="1"/>
  <c r="FW407" i="1"/>
  <c r="FX407" i="1"/>
  <c r="FY407" i="1"/>
  <c r="FZ407" i="1"/>
  <c r="GA407" i="1"/>
  <c r="GB407" i="1"/>
  <c r="GC407" i="1"/>
  <c r="GD407" i="1"/>
  <c r="GE407" i="1"/>
  <c r="GF407" i="1"/>
  <c r="GG407" i="1"/>
  <c r="GH407" i="1"/>
  <c r="GI407" i="1"/>
  <c r="GJ407" i="1"/>
  <c r="GK407" i="1"/>
  <c r="FF514" i="1"/>
  <c r="FG514" i="1"/>
  <c r="FH514" i="1"/>
  <c r="FI514" i="1"/>
  <c r="FJ514" i="1"/>
  <c r="FK514" i="1"/>
  <c r="FL514" i="1"/>
  <c r="FM514" i="1"/>
  <c r="FN514" i="1"/>
  <c r="FO514" i="1"/>
  <c r="FP514" i="1"/>
  <c r="FQ514" i="1"/>
  <c r="FR514" i="1"/>
  <c r="FS514" i="1"/>
  <c r="FT514" i="1"/>
  <c r="FU514" i="1"/>
  <c r="FV514" i="1"/>
  <c r="FW514" i="1"/>
  <c r="FX514" i="1"/>
  <c r="FY514" i="1"/>
  <c r="FZ514" i="1"/>
  <c r="GA514" i="1"/>
  <c r="GB514" i="1"/>
  <c r="GC514" i="1"/>
  <c r="GD514" i="1"/>
  <c r="GE514" i="1"/>
  <c r="GF514" i="1"/>
  <c r="GG514" i="1"/>
  <c r="GH514" i="1"/>
  <c r="GI514" i="1"/>
  <c r="GJ514" i="1"/>
  <c r="GK514" i="1"/>
  <c r="FF508" i="1"/>
  <c r="FG508" i="1"/>
  <c r="FH508" i="1"/>
  <c r="FI508" i="1"/>
  <c r="FJ508" i="1"/>
  <c r="FK508" i="1"/>
  <c r="FL508" i="1"/>
  <c r="FM508" i="1"/>
  <c r="FN508" i="1"/>
  <c r="FO508" i="1"/>
  <c r="FP508" i="1"/>
  <c r="FQ508" i="1"/>
  <c r="FR508" i="1"/>
  <c r="FS508" i="1"/>
  <c r="FT508" i="1"/>
  <c r="FU508" i="1"/>
  <c r="FV508" i="1"/>
  <c r="FW508" i="1"/>
  <c r="FX508" i="1"/>
  <c r="FY508" i="1"/>
  <c r="FZ508" i="1"/>
  <c r="GA508" i="1"/>
  <c r="GB508" i="1"/>
  <c r="GC508" i="1"/>
  <c r="GD508" i="1"/>
  <c r="GE508" i="1"/>
  <c r="GF508" i="1"/>
  <c r="GG508" i="1"/>
  <c r="GH508" i="1"/>
  <c r="GI508" i="1"/>
  <c r="GJ508" i="1"/>
  <c r="GK508" i="1"/>
  <c r="FF501" i="1"/>
  <c r="FG501" i="1"/>
  <c r="FH501" i="1"/>
  <c r="FI501" i="1"/>
  <c r="FJ501" i="1"/>
  <c r="FK501" i="1"/>
  <c r="FL501" i="1"/>
  <c r="FM501" i="1"/>
  <c r="FN501" i="1"/>
  <c r="FO501" i="1"/>
  <c r="FP501" i="1"/>
  <c r="FQ501" i="1"/>
  <c r="FR501" i="1"/>
  <c r="FS501" i="1"/>
  <c r="FT501" i="1"/>
  <c r="FU501" i="1"/>
  <c r="FV501" i="1"/>
  <c r="FW501" i="1"/>
  <c r="FX501" i="1"/>
  <c r="FY501" i="1"/>
  <c r="FZ501" i="1"/>
  <c r="GA501" i="1"/>
  <c r="GB501" i="1"/>
  <c r="GC501" i="1"/>
  <c r="GD501" i="1"/>
  <c r="GE501" i="1"/>
  <c r="GF501" i="1"/>
  <c r="GG501" i="1"/>
  <c r="GH501" i="1"/>
  <c r="GI501" i="1"/>
  <c r="GJ501" i="1"/>
  <c r="GK501" i="1"/>
  <c r="FF139" i="1"/>
  <c r="FG139" i="1"/>
  <c r="FH139" i="1"/>
  <c r="FI139" i="1"/>
  <c r="FJ139" i="1"/>
  <c r="FK139" i="1"/>
  <c r="FL139" i="1"/>
  <c r="FM139" i="1"/>
  <c r="FN139" i="1"/>
  <c r="FO139" i="1"/>
  <c r="FP139" i="1"/>
  <c r="FQ139" i="1"/>
  <c r="FR139" i="1"/>
  <c r="FS139" i="1"/>
  <c r="FT139" i="1"/>
  <c r="FU139" i="1"/>
  <c r="FV139" i="1"/>
  <c r="FW139" i="1"/>
  <c r="FX139" i="1"/>
  <c r="FY139" i="1"/>
  <c r="FZ139" i="1"/>
  <c r="GA139" i="1"/>
  <c r="GB139" i="1"/>
  <c r="GC139" i="1"/>
  <c r="GD139" i="1"/>
  <c r="GE139" i="1"/>
  <c r="GF139" i="1"/>
  <c r="GG139" i="1"/>
  <c r="GH139" i="1"/>
  <c r="GI139" i="1"/>
  <c r="GJ139" i="1"/>
  <c r="GK139" i="1"/>
  <c r="FF503" i="1"/>
  <c r="FG503" i="1"/>
  <c r="FH503" i="1"/>
  <c r="FI503" i="1"/>
  <c r="FJ503" i="1"/>
  <c r="FK503" i="1"/>
  <c r="FL503" i="1"/>
  <c r="FM503" i="1"/>
  <c r="FN503" i="1"/>
  <c r="FO503" i="1"/>
  <c r="FP503" i="1"/>
  <c r="FQ503" i="1"/>
  <c r="FR503" i="1"/>
  <c r="FS503" i="1"/>
  <c r="FT503" i="1"/>
  <c r="FU503" i="1"/>
  <c r="FV503" i="1"/>
  <c r="FW503" i="1"/>
  <c r="FX503" i="1"/>
  <c r="FY503" i="1"/>
  <c r="FZ503" i="1"/>
  <c r="GA503" i="1"/>
  <c r="GB503" i="1"/>
  <c r="GC503" i="1"/>
  <c r="GD503" i="1"/>
  <c r="GE503" i="1"/>
  <c r="GF503" i="1"/>
  <c r="GG503" i="1"/>
  <c r="GH503" i="1"/>
  <c r="GI503" i="1"/>
  <c r="GJ503" i="1"/>
  <c r="GK503" i="1"/>
  <c r="FF504" i="1"/>
  <c r="FG504" i="1"/>
  <c r="FH504" i="1"/>
  <c r="FI504" i="1"/>
  <c r="FJ504" i="1"/>
  <c r="FK504" i="1"/>
  <c r="FL504" i="1"/>
  <c r="FM504" i="1"/>
  <c r="FN504" i="1"/>
  <c r="FO504" i="1"/>
  <c r="FP504" i="1"/>
  <c r="FQ504" i="1"/>
  <c r="FR504" i="1"/>
  <c r="FS504" i="1"/>
  <c r="FT504" i="1"/>
  <c r="FU504" i="1"/>
  <c r="FV504" i="1"/>
  <c r="FW504" i="1"/>
  <c r="FX504" i="1"/>
  <c r="FY504" i="1"/>
  <c r="FZ504" i="1"/>
  <c r="GA504" i="1"/>
  <c r="GB504" i="1"/>
  <c r="GC504" i="1"/>
  <c r="GD504" i="1"/>
  <c r="GE504" i="1"/>
  <c r="GF504" i="1"/>
  <c r="GG504" i="1"/>
  <c r="GH504" i="1"/>
  <c r="GI504" i="1"/>
  <c r="GJ504" i="1"/>
  <c r="GK504" i="1"/>
  <c r="FF510" i="1"/>
  <c r="FG510" i="1"/>
  <c r="FH510" i="1"/>
  <c r="FI510" i="1"/>
  <c r="FJ510" i="1"/>
  <c r="FK510" i="1"/>
  <c r="FL510" i="1"/>
  <c r="FM510" i="1"/>
  <c r="FN510" i="1"/>
  <c r="FO510" i="1"/>
  <c r="FP510" i="1"/>
  <c r="FQ510" i="1"/>
  <c r="FR510" i="1"/>
  <c r="FS510" i="1"/>
  <c r="FT510" i="1"/>
  <c r="FU510" i="1"/>
  <c r="FV510" i="1"/>
  <c r="FW510" i="1"/>
  <c r="FX510" i="1"/>
  <c r="FY510" i="1"/>
  <c r="FZ510" i="1"/>
  <c r="GA510" i="1"/>
  <c r="GB510" i="1"/>
  <c r="GC510" i="1"/>
  <c r="GD510" i="1"/>
  <c r="GE510" i="1"/>
  <c r="GF510" i="1"/>
  <c r="GG510" i="1"/>
  <c r="GH510" i="1"/>
  <c r="GI510" i="1"/>
  <c r="GJ510" i="1"/>
  <c r="GK510" i="1"/>
  <c r="FF505" i="1"/>
  <c r="FG505" i="1"/>
  <c r="FH505" i="1"/>
  <c r="FI505" i="1"/>
  <c r="FJ505" i="1"/>
  <c r="FK505" i="1"/>
  <c r="FL505" i="1"/>
  <c r="FM505" i="1"/>
  <c r="FN505" i="1"/>
  <c r="FO505" i="1"/>
  <c r="FP505" i="1"/>
  <c r="FQ505" i="1"/>
  <c r="FR505" i="1"/>
  <c r="FS505" i="1"/>
  <c r="FT505" i="1"/>
  <c r="FU505" i="1"/>
  <c r="FV505" i="1"/>
  <c r="FW505" i="1"/>
  <c r="FX505" i="1"/>
  <c r="FY505" i="1"/>
  <c r="FZ505" i="1"/>
  <c r="GA505" i="1"/>
  <c r="GB505" i="1"/>
  <c r="GC505" i="1"/>
  <c r="GD505" i="1"/>
  <c r="GE505" i="1"/>
  <c r="GF505" i="1"/>
  <c r="GG505" i="1"/>
  <c r="GH505" i="1"/>
  <c r="GI505" i="1"/>
  <c r="GJ505" i="1"/>
  <c r="GK505" i="1"/>
  <c r="FF8" i="1"/>
  <c r="FG8" i="1"/>
  <c r="FH8" i="1"/>
  <c r="FI8" i="1"/>
  <c r="FJ8" i="1"/>
  <c r="FK8" i="1"/>
  <c r="FL8" i="1"/>
  <c r="FM8" i="1"/>
  <c r="FN8" i="1"/>
  <c r="FO8" i="1"/>
  <c r="FP8" i="1"/>
  <c r="FQ8" i="1"/>
  <c r="FR8" i="1"/>
  <c r="FS8" i="1"/>
  <c r="FT8" i="1"/>
  <c r="FU8" i="1"/>
  <c r="FV8" i="1"/>
  <c r="FW8" i="1"/>
  <c r="FX8" i="1"/>
  <c r="FY8" i="1"/>
  <c r="FZ8" i="1"/>
  <c r="GA8" i="1"/>
  <c r="GB8" i="1"/>
  <c r="GC8" i="1"/>
  <c r="GD8" i="1"/>
  <c r="GE8" i="1"/>
  <c r="GF8" i="1"/>
  <c r="GG8" i="1"/>
  <c r="GH8" i="1"/>
  <c r="GI8" i="1"/>
  <c r="GJ8" i="1"/>
  <c r="GK8" i="1"/>
  <c r="FF511" i="1"/>
  <c r="FG511" i="1"/>
  <c r="FH511" i="1"/>
  <c r="FI511" i="1"/>
  <c r="FJ511" i="1"/>
  <c r="FK511" i="1"/>
  <c r="FL511" i="1"/>
  <c r="FM511" i="1"/>
  <c r="FN511" i="1"/>
  <c r="FO511" i="1"/>
  <c r="FP511" i="1"/>
  <c r="FQ511" i="1"/>
  <c r="FR511" i="1"/>
  <c r="FS511" i="1"/>
  <c r="FT511" i="1"/>
  <c r="FU511" i="1"/>
  <c r="FV511" i="1"/>
  <c r="FW511" i="1"/>
  <c r="FX511" i="1"/>
  <c r="FY511" i="1"/>
  <c r="FZ511" i="1"/>
  <c r="GA511" i="1"/>
  <c r="GB511" i="1"/>
  <c r="GC511" i="1"/>
  <c r="GD511" i="1"/>
  <c r="GE511" i="1"/>
  <c r="GF511" i="1"/>
  <c r="GG511" i="1"/>
  <c r="GH511" i="1"/>
  <c r="GI511" i="1"/>
  <c r="GJ511" i="1"/>
  <c r="GK511" i="1"/>
  <c r="FF93" i="1"/>
  <c r="FG93" i="1"/>
  <c r="FH93" i="1"/>
  <c r="FI93" i="1"/>
  <c r="FJ93" i="1"/>
  <c r="FK93" i="1"/>
  <c r="FL93" i="1"/>
  <c r="FM93" i="1"/>
  <c r="FN93" i="1"/>
  <c r="FO93" i="1"/>
  <c r="FP93" i="1"/>
  <c r="FQ93" i="1"/>
  <c r="FR93" i="1"/>
  <c r="FS93" i="1"/>
  <c r="FT93" i="1"/>
  <c r="FU93" i="1"/>
  <c r="FV93" i="1"/>
  <c r="FW93" i="1"/>
  <c r="FX93" i="1"/>
  <c r="FY93" i="1"/>
  <c r="FZ93" i="1"/>
  <c r="GA93" i="1"/>
  <c r="GB93" i="1"/>
  <c r="GC93" i="1"/>
  <c r="GD93" i="1"/>
  <c r="GE93" i="1"/>
  <c r="GF93" i="1"/>
  <c r="GG93" i="1"/>
  <c r="GH93" i="1"/>
  <c r="GI93" i="1"/>
  <c r="GJ93" i="1"/>
  <c r="GK93" i="1"/>
  <c r="FF507" i="1"/>
  <c r="FG507" i="1"/>
  <c r="FH507" i="1"/>
  <c r="FI507" i="1"/>
  <c r="FJ507" i="1"/>
  <c r="FK507" i="1"/>
  <c r="FL507" i="1"/>
  <c r="FM507" i="1"/>
  <c r="FN507" i="1"/>
  <c r="FO507" i="1"/>
  <c r="FP507" i="1"/>
  <c r="FQ507" i="1"/>
  <c r="FR507" i="1"/>
  <c r="FS507" i="1"/>
  <c r="FT507" i="1"/>
  <c r="FU507" i="1"/>
  <c r="FV507" i="1"/>
  <c r="FW507" i="1"/>
  <c r="FX507" i="1"/>
  <c r="FY507" i="1"/>
  <c r="FZ507" i="1"/>
  <c r="GA507" i="1"/>
  <c r="GB507" i="1"/>
  <c r="GC507" i="1"/>
  <c r="GD507" i="1"/>
  <c r="GE507" i="1"/>
  <c r="GF507" i="1"/>
  <c r="GG507" i="1"/>
  <c r="GH507" i="1"/>
  <c r="GI507" i="1"/>
  <c r="GJ507" i="1"/>
  <c r="GK507" i="1"/>
  <c r="FF509" i="1"/>
  <c r="FG509" i="1"/>
  <c r="FH509" i="1"/>
  <c r="FI509" i="1"/>
  <c r="FJ509" i="1"/>
  <c r="FK509" i="1"/>
  <c r="FL509" i="1"/>
  <c r="FM509" i="1"/>
  <c r="FN509" i="1"/>
  <c r="FO509" i="1"/>
  <c r="FP509" i="1"/>
  <c r="FQ509" i="1"/>
  <c r="FR509" i="1"/>
  <c r="FS509" i="1"/>
  <c r="FT509" i="1"/>
  <c r="FU509" i="1"/>
  <c r="FV509" i="1"/>
  <c r="FW509" i="1"/>
  <c r="FX509" i="1"/>
  <c r="FY509" i="1"/>
  <c r="FZ509" i="1"/>
  <c r="GA509" i="1"/>
  <c r="GB509" i="1"/>
  <c r="GC509" i="1"/>
  <c r="GD509" i="1"/>
  <c r="GE509" i="1"/>
  <c r="GF509" i="1"/>
  <c r="GG509" i="1"/>
  <c r="GH509" i="1"/>
  <c r="GI509" i="1"/>
  <c r="GJ509" i="1"/>
  <c r="GK509" i="1"/>
  <c r="FF512" i="1"/>
  <c r="FG512" i="1"/>
  <c r="FH512" i="1"/>
  <c r="FI512" i="1"/>
  <c r="FJ512" i="1"/>
  <c r="FK512" i="1"/>
  <c r="FL512" i="1"/>
  <c r="FM512" i="1"/>
  <c r="FN512" i="1"/>
  <c r="FO512" i="1"/>
  <c r="FP512" i="1"/>
  <c r="FQ512" i="1"/>
  <c r="FR512" i="1"/>
  <c r="FS512" i="1"/>
  <c r="FT512" i="1"/>
  <c r="FU512" i="1"/>
  <c r="FV512" i="1"/>
  <c r="FW512" i="1"/>
  <c r="FX512" i="1"/>
  <c r="FY512" i="1"/>
  <c r="FZ512" i="1"/>
  <c r="GA512" i="1"/>
  <c r="GB512" i="1"/>
  <c r="GC512" i="1"/>
  <c r="GD512" i="1"/>
  <c r="GE512" i="1"/>
  <c r="GF512" i="1"/>
  <c r="GG512" i="1"/>
  <c r="GH512" i="1"/>
  <c r="GI512" i="1"/>
  <c r="GJ512" i="1"/>
  <c r="GK512" i="1"/>
  <c r="FF513" i="1"/>
  <c r="FG513" i="1"/>
  <c r="FH513" i="1"/>
  <c r="FI513" i="1"/>
  <c r="FJ513" i="1"/>
  <c r="FK513" i="1"/>
  <c r="FL513" i="1"/>
  <c r="FM513" i="1"/>
  <c r="FN513" i="1"/>
  <c r="FO513" i="1"/>
  <c r="FP513" i="1"/>
  <c r="FQ513" i="1"/>
  <c r="FR513" i="1"/>
  <c r="FS513" i="1"/>
  <c r="FT513" i="1"/>
  <c r="FU513" i="1"/>
  <c r="FV513" i="1"/>
  <c r="FW513" i="1"/>
  <c r="FX513" i="1"/>
  <c r="FY513" i="1"/>
  <c r="FZ513" i="1"/>
  <c r="GA513" i="1"/>
  <c r="GB513" i="1"/>
  <c r="GC513" i="1"/>
  <c r="GD513" i="1"/>
  <c r="GE513" i="1"/>
  <c r="GF513" i="1"/>
  <c r="GG513" i="1"/>
  <c r="GH513" i="1"/>
  <c r="GI513" i="1"/>
  <c r="GJ513" i="1"/>
  <c r="GK513" i="1"/>
  <c r="FF515" i="1"/>
  <c r="FG515" i="1"/>
  <c r="FH515" i="1"/>
  <c r="FI515" i="1"/>
  <c r="FJ515" i="1"/>
  <c r="FK515" i="1"/>
  <c r="FL515" i="1"/>
  <c r="FM515" i="1"/>
  <c r="FN515" i="1"/>
  <c r="FO515" i="1"/>
  <c r="FP515" i="1"/>
  <c r="FQ515" i="1"/>
  <c r="FR515" i="1"/>
  <c r="FS515" i="1"/>
  <c r="FT515" i="1"/>
  <c r="FU515" i="1"/>
  <c r="FV515" i="1"/>
  <c r="FW515" i="1"/>
  <c r="FX515" i="1"/>
  <c r="FY515" i="1"/>
  <c r="FZ515" i="1"/>
  <c r="GA515" i="1"/>
  <c r="GB515" i="1"/>
  <c r="GC515" i="1"/>
  <c r="GD515" i="1"/>
  <c r="GE515" i="1"/>
  <c r="GF515" i="1"/>
  <c r="GG515" i="1"/>
  <c r="GH515" i="1"/>
  <c r="GI515" i="1"/>
  <c r="GJ515" i="1"/>
  <c r="GK515" i="1"/>
  <c r="FF16" i="1"/>
  <c r="FG16" i="1"/>
  <c r="FH16" i="1"/>
  <c r="FI16" i="1"/>
  <c r="FJ16" i="1"/>
  <c r="FK16" i="1"/>
  <c r="FL16" i="1"/>
  <c r="FM16" i="1"/>
  <c r="FN16" i="1"/>
  <c r="FO16" i="1"/>
  <c r="FP16" i="1"/>
  <c r="FQ16" i="1"/>
  <c r="FR16" i="1"/>
  <c r="FS16" i="1"/>
  <c r="FT16" i="1"/>
  <c r="FU16" i="1"/>
  <c r="FV16" i="1"/>
  <c r="FW16" i="1"/>
  <c r="FX16" i="1"/>
  <c r="FY16" i="1"/>
  <c r="FZ16" i="1"/>
  <c r="GA16" i="1"/>
  <c r="GB16" i="1"/>
  <c r="GC16" i="1"/>
  <c r="GD16" i="1"/>
  <c r="GE16" i="1"/>
  <c r="GF16" i="1"/>
  <c r="GG16" i="1"/>
  <c r="GH16" i="1"/>
  <c r="GI16" i="1"/>
  <c r="GJ16" i="1"/>
  <c r="GK16" i="1"/>
  <c r="FF517" i="1"/>
  <c r="FG517" i="1"/>
  <c r="FH517" i="1"/>
  <c r="FI517" i="1"/>
  <c r="FJ517" i="1"/>
  <c r="FK517" i="1"/>
  <c r="FL517" i="1"/>
  <c r="FM517" i="1"/>
  <c r="FN517" i="1"/>
  <c r="FO517" i="1"/>
  <c r="FP517" i="1"/>
  <c r="FQ517" i="1"/>
  <c r="FR517" i="1"/>
  <c r="FS517" i="1"/>
  <c r="FT517" i="1"/>
  <c r="FU517" i="1"/>
  <c r="FV517" i="1"/>
  <c r="FW517" i="1"/>
  <c r="FX517" i="1"/>
  <c r="FY517" i="1"/>
  <c r="FZ517" i="1"/>
  <c r="GA517" i="1"/>
  <c r="GB517" i="1"/>
  <c r="GC517" i="1"/>
  <c r="GD517" i="1"/>
  <c r="GE517" i="1"/>
  <c r="GF517" i="1"/>
  <c r="GG517" i="1"/>
  <c r="GH517" i="1"/>
  <c r="GI517" i="1"/>
  <c r="GJ517" i="1"/>
  <c r="GK517" i="1"/>
  <c r="FF502" i="1"/>
  <c r="FG502" i="1"/>
  <c r="FH502" i="1"/>
  <c r="FI502" i="1"/>
  <c r="FJ502" i="1"/>
  <c r="FK502" i="1"/>
  <c r="FL502" i="1"/>
  <c r="FM502" i="1"/>
  <c r="FN502" i="1"/>
  <c r="FO502" i="1"/>
  <c r="FP502" i="1"/>
  <c r="FQ502" i="1"/>
  <c r="FR502" i="1"/>
  <c r="FS502" i="1"/>
  <c r="FT502" i="1"/>
  <c r="FU502" i="1"/>
  <c r="FV502" i="1"/>
  <c r="FW502" i="1"/>
  <c r="FX502" i="1"/>
  <c r="FY502" i="1"/>
  <c r="FZ502" i="1"/>
  <c r="GA502" i="1"/>
  <c r="GB502" i="1"/>
  <c r="GC502" i="1"/>
  <c r="GD502" i="1"/>
  <c r="GE502" i="1"/>
  <c r="GF502" i="1"/>
  <c r="GG502" i="1"/>
  <c r="GH502" i="1"/>
  <c r="GI502" i="1"/>
  <c r="GJ502" i="1"/>
  <c r="GK502" i="1"/>
  <c r="FF11" i="1"/>
  <c r="FG11" i="1"/>
  <c r="FH11" i="1"/>
  <c r="FI11" i="1"/>
  <c r="FJ11" i="1"/>
  <c r="FK11" i="1"/>
  <c r="FL11" i="1"/>
  <c r="FM11" i="1"/>
  <c r="FN11" i="1"/>
  <c r="FO11" i="1"/>
  <c r="FP11" i="1"/>
  <c r="FQ11" i="1"/>
  <c r="FR11" i="1"/>
  <c r="FS11" i="1"/>
  <c r="FT11" i="1"/>
  <c r="FU11" i="1"/>
  <c r="FV11" i="1"/>
  <c r="FW11" i="1"/>
  <c r="FX11" i="1"/>
  <c r="FY11" i="1"/>
  <c r="FZ11" i="1"/>
  <c r="GA11" i="1"/>
  <c r="GB11" i="1"/>
  <c r="GC11" i="1"/>
  <c r="GD11" i="1"/>
  <c r="GE11" i="1"/>
  <c r="GF11" i="1"/>
  <c r="GG11" i="1"/>
  <c r="GH11" i="1"/>
  <c r="GI11" i="1"/>
  <c r="GJ11" i="1"/>
  <c r="GK11" i="1"/>
  <c r="FF151" i="1"/>
  <c r="FG151" i="1"/>
  <c r="FH151" i="1"/>
  <c r="FI151" i="1"/>
  <c r="FJ151" i="1"/>
  <c r="FK151" i="1"/>
  <c r="FL151" i="1"/>
  <c r="FM151" i="1"/>
  <c r="FN151" i="1"/>
  <c r="FO151" i="1"/>
  <c r="FP151" i="1"/>
  <c r="FQ151" i="1"/>
  <c r="FR151" i="1"/>
  <c r="FS151" i="1"/>
  <c r="FT151" i="1"/>
  <c r="FU151" i="1"/>
  <c r="FV151" i="1"/>
  <c r="FW151" i="1"/>
  <c r="FX151" i="1"/>
  <c r="FY151" i="1"/>
  <c r="FZ151" i="1"/>
  <c r="GA151" i="1"/>
  <c r="GB151" i="1"/>
  <c r="GC151" i="1"/>
  <c r="GD151" i="1"/>
  <c r="GE151" i="1"/>
  <c r="GF151" i="1"/>
  <c r="GG151" i="1"/>
  <c r="GH151" i="1"/>
  <c r="GI151" i="1"/>
  <c r="GJ151" i="1"/>
  <c r="GK151" i="1"/>
  <c r="FF516" i="1"/>
  <c r="FG516" i="1"/>
  <c r="FH516" i="1"/>
  <c r="FI516" i="1"/>
  <c r="FJ516" i="1"/>
  <c r="FK516" i="1"/>
  <c r="FL516" i="1"/>
  <c r="FM516" i="1"/>
  <c r="FN516" i="1"/>
  <c r="FO516" i="1"/>
  <c r="FP516" i="1"/>
  <c r="FQ516" i="1"/>
  <c r="FR516" i="1"/>
  <c r="FS516" i="1"/>
  <c r="FT516" i="1"/>
  <c r="FU516" i="1"/>
  <c r="FV516" i="1"/>
  <c r="FW516" i="1"/>
  <c r="FX516" i="1"/>
  <c r="FY516" i="1"/>
  <c r="FZ516" i="1"/>
  <c r="GA516" i="1"/>
  <c r="GB516" i="1"/>
  <c r="GC516" i="1"/>
  <c r="GD516" i="1"/>
  <c r="GE516" i="1"/>
  <c r="GF516" i="1"/>
  <c r="GG516" i="1"/>
  <c r="GH516" i="1"/>
  <c r="GI516" i="1"/>
  <c r="GJ516" i="1"/>
  <c r="GK516" i="1"/>
  <c r="FF506" i="1"/>
  <c r="FG506" i="1"/>
  <c r="FH506" i="1"/>
  <c r="FI506" i="1"/>
  <c r="FJ506" i="1"/>
  <c r="FK506" i="1"/>
  <c r="FL506" i="1"/>
  <c r="FM506" i="1"/>
  <c r="FN506" i="1"/>
  <c r="FO506" i="1"/>
  <c r="FP506" i="1"/>
  <c r="FQ506" i="1"/>
  <c r="FR506" i="1"/>
  <c r="FS506" i="1"/>
  <c r="FT506" i="1"/>
  <c r="FU506" i="1"/>
  <c r="FV506" i="1"/>
  <c r="FW506" i="1"/>
  <c r="FX506" i="1"/>
  <c r="FY506" i="1"/>
  <c r="FZ506" i="1"/>
  <c r="GA506" i="1"/>
  <c r="GB506" i="1"/>
  <c r="GC506" i="1"/>
  <c r="GD506" i="1"/>
  <c r="GE506" i="1"/>
  <c r="GF506" i="1"/>
  <c r="GG506" i="1"/>
  <c r="GH506" i="1"/>
  <c r="GI506" i="1"/>
  <c r="GJ506" i="1"/>
  <c r="GK506" i="1"/>
  <c r="FF75" i="1"/>
  <c r="FG75" i="1"/>
  <c r="FH75" i="1"/>
  <c r="FI75" i="1"/>
  <c r="FJ75" i="1"/>
  <c r="FK75" i="1"/>
  <c r="FL75" i="1"/>
  <c r="FM75" i="1"/>
  <c r="FN75" i="1"/>
  <c r="FO75" i="1"/>
  <c r="FP75" i="1"/>
  <c r="FQ75" i="1"/>
  <c r="FR75" i="1"/>
  <c r="FS75" i="1"/>
  <c r="FT75" i="1"/>
  <c r="FU75" i="1"/>
  <c r="FV75" i="1"/>
  <c r="FW75" i="1"/>
  <c r="FX75" i="1"/>
  <c r="FY75" i="1"/>
  <c r="FZ75" i="1"/>
  <c r="GA75" i="1"/>
  <c r="GB75" i="1"/>
  <c r="GC75" i="1"/>
  <c r="GD75" i="1"/>
  <c r="GE75" i="1"/>
  <c r="GF75" i="1"/>
  <c r="GG75" i="1"/>
  <c r="GH75" i="1"/>
  <c r="GI75" i="1"/>
  <c r="GJ75" i="1"/>
  <c r="GK75" i="1"/>
  <c r="FF194" i="1"/>
  <c r="FG194" i="1"/>
  <c r="FH194" i="1"/>
  <c r="FI194" i="1"/>
  <c r="FJ194" i="1"/>
  <c r="FK194" i="1"/>
  <c r="FL194" i="1"/>
  <c r="FM194" i="1"/>
  <c r="FN194" i="1"/>
  <c r="FO194" i="1"/>
  <c r="FP194" i="1"/>
  <c r="FQ194" i="1"/>
  <c r="FR194" i="1"/>
  <c r="FS194" i="1"/>
  <c r="FT194" i="1"/>
  <c r="FU194" i="1"/>
  <c r="FV194" i="1"/>
  <c r="FW194" i="1"/>
  <c r="FX194" i="1"/>
  <c r="FY194" i="1"/>
  <c r="FZ194" i="1"/>
  <c r="GA194" i="1"/>
  <c r="GB194" i="1"/>
  <c r="GC194" i="1"/>
  <c r="GD194" i="1"/>
  <c r="GE194" i="1"/>
  <c r="GF194" i="1"/>
  <c r="GG194" i="1"/>
  <c r="GH194" i="1"/>
  <c r="GI194" i="1"/>
  <c r="GJ194" i="1"/>
  <c r="GK194" i="1"/>
  <c r="FF29" i="1"/>
  <c r="FG29" i="1"/>
  <c r="FH29" i="1"/>
  <c r="FI29" i="1"/>
  <c r="FJ29" i="1"/>
  <c r="FK29" i="1"/>
  <c r="FL29" i="1"/>
  <c r="FM29" i="1"/>
  <c r="FN29" i="1"/>
  <c r="FO29" i="1"/>
  <c r="FP29" i="1"/>
  <c r="FQ29" i="1"/>
  <c r="FR29" i="1"/>
  <c r="FS29" i="1"/>
  <c r="FT29" i="1"/>
  <c r="FU29" i="1"/>
  <c r="FV29" i="1"/>
  <c r="FW29" i="1"/>
  <c r="FX29" i="1"/>
  <c r="FY29" i="1"/>
  <c r="FZ29" i="1"/>
  <c r="GA29" i="1"/>
  <c r="GB29" i="1"/>
  <c r="GC29" i="1"/>
  <c r="GD29" i="1"/>
  <c r="GE29" i="1"/>
  <c r="GF29" i="1"/>
  <c r="GG29" i="1"/>
  <c r="GH29" i="1"/>
  <c r="GI29" i="1"/>
  <c r="GJ29" i="1"/>
  <c r="GK29" i="1"/>
  <c r="FF58" i="1"/>
  <c r="FG58" i="1"/>
  <c r="FH58" i="1"/>
  <c r="FI58" i="1"/>
  <c r="FJ58" i="1"/>
  <c r="FK58" i="1"/>
  <c r="FL58" i="1"/>
  <c r="FM58" i="1"/>
  <c r="FN58" i="1"/>
  <c r="FO58" i="1"/>
  <c r="FP58" i="1"/>
  <c r="FQ58" i="1"/>
  <c r="FR58" i="1"/>
  <c r="FS58" i="1"/>
  <c r="FT58" i="1"/>
  <c r="FU58" i="1"/>
  <c r="FV58" i="1"/>
  <c r="FW58" i="1"/>
  <c r="FX58" i="1"/>
  <c r="FY58" i="1"/>
  <c r="FZ58" i="1"/>
  <c r="GA58" i="1"/>
  <c r="GB58" i="1"/>
  <c r="GC58" i="1"/>
  <c r="GD58" i="1"/>
  <c r="GE58" i="1"/>
  <c r="GF58" i="1"/>
  <c r="GG58" i="1"/>
  <c r="GH58" i="1"/>
  <c r="GI58" i="1"/>
  <c r="GJ58" i="1"/>
  <c r="GK58" i="1"/>
  <c r="FF44" i="1"/>
  <c r="FG44" i="1"/>
  <c r="FH44" i="1"/>
  <c r="FI44" i="1"/>
  <c r="FJ44" i="1"/>
  <c r="FK44" i="1"/>
  <c r="FL44" i="1"/>
  <c r="FM44" i="1"/>
  <c r="FN44" i="1"/>
  <c r="FO44" i="1"/>
  <c r="FP44" i="1"/>
  <c r="FQ44" i="1"/>
  <c r="FR44" i="1"/>
  <c r="FS44" i="1"/>
  <c r="FT44" i="1"/>
  <c r="FU44" i="1"/>
  <c r="FV44" i="1"/>
  <c r="FW44" i="1"/>
  <c r="FX44" i="1"/>
  <c r="FY44" i="1"/>
  <c r="FZ44" i="1"/>
  <c r="GA44" i="1"/>
  <c r="GB44" i="1"/>
  <c r="GC44" i="1"/>
  <c r="GD44" i="1"/>
  <c r="GE44" i="1"/>
  <c r="GF44" i="1"/>
  <c r="GG44" i="1"/>
  <c r="GH44" i="1"/>
  <c r="GI44" i="1"/>
  <c r="GJ44" i="1"/>
  <c r="GK44" i="1"/>
  <c r="FF238" i="1"/>
  <c r="FG238" i="1"/>
  <c r="FH238" i="1"/>
  <c r="FI238" i="1"/>
  <c r="FJ238" i="1"/>
  <c r="FK238" i="1"/>
  <c r="FL238" i="1"/>
  <c r="FM238" i="1"/>
  <c r="FN238" i="1"/>
  <c r="FO238" i="1"/>
  <c r="FP238" i="1"/>
  <c r="FQ238" i="1"/>
  <c r="FR238" i="1"/>
  <c r="FS238" i="1"/>
  <c r="FT238" i="1"/>
  <c r="FU238" i="1"/>
  <c r="FV238" i="1"/>
  <c r="FW238" i="1"/>
  <c r="FX238" i="1"/>
  <c r="FY238" i="1"/>
  <c r="FZ238" i="1"/>
  <c r="GA238" i="1"/>
  <c r="GB238" i="1"/>
  <c r="GC238" i="1"/>
  <c r="GD238" i="1"/>
  <c r="GE238" i="1"/>
  <c r="GF238" i="1"/>
  <c r="GG238" i="1"/>
  <c r="GH238" i="1"/>
  <c r="GI238" i="1"/>
  <c r="GJ238" i="1"/>
  <c r="GK238" i="1"/>
  <c r="FF20" i="1"/>
  <c r="FG20" i="1"/>
  <c r="FH20" i="1"/>
  <c r="FI20" i="1"/>
  <c r="FJ20" i="1"/>
  <c r="FK20" i="1"/>
  <c r="FL20" i="1"/>
  <c r="FM20" i="1"/>
  <c r="FN20" i="1"/>
  <c r="FO20" i="1"/>
  <c r="FP20" i="1"/>
  <c r="FQ20" i="1"/>
  <c r="FR20" i="1"/>
  <c r="FS20" i="1"/>
  <c r="FT20" i="1"/>
  <c r="FU20" i="1"/>
  <c r="FV20" i="1"/>
  <c r="FW20" i="1"/>
  <c r="FX20" i="1"/>
  <c r="FY20" i="1"/>
  <c r="FZ20" i="1"/>
  <c r="GA20" i="1"/>
  <c r="GB20" i="1"/>
  <c r="GC20" i="1"/>
  <c r="GD20" i="1"/>
  <c r="GE20" i="1"/>
  <c r="GF20" i="1"/>
  <c r="GG20" i="1"/>
  <c r="GH20" i="1"/>
  <c r="GI20" i="1"/>
  <c r="GJ20" i="1"/>
  <c r="GK20" i="1"/>
  <c r="FF123" i="1"/>
  <c r="FG123" i="1"/>
  <c r="FH123" i="1"/>
  <c r="FI123" i="1"/>
  <c r="FJ123" i="1"/>
  <c r="FK123" i="1"/>
  <c r="FL123" i="1"/>
  <c r="FM123" i="1"/>
  <c r="FN123" i="1"/>
  <c r="FO123" i="1"/>
  <c r="FP123" i="1"/>
  <c r="FQ123" i="1"/>
  <c r="FR123" i="1"/>
  <c r="FS123" i="1"/>
  <c r="FT123" i="1"/>
  <c r="FU123" i="1"/>
  <c r="FV123" i="1"/>
  <c r="FW123" i="1"/>
  <c r="FX123" i="1"/>
  <c r="FY123" i="1"/>
  <c r="FZ123" i="1"/>
  <c r="GA123" i="1"/>
  <c r="GB123" i="1"/>
  <c r="GC123" i="1"/>
  <c r="GD123" i="1"/>
  <c r="GE123" i="1"/>
  <c r="GF123" i="1"/>
  <c r="GG123" i="1"/>
  <c r="GH123" i="1"/>
  <c r="GI123" i="1"/>
  <c r="GJ123" i="1"/>
  <c r="GK123" i="1"/>
  <c r="FF418" i="1"/>
  <c r="FG418" i="1"/>
  <c r="FH418" i="1"/>
  <c r="FI418" i="1"/>
  <c r="FJ418" i="1"/>
  <c r="FK418" i="1"/>
  <c r="FL418" i="1"/>
  <c r="FM418" i="1"/>
  <c r="FN418" i="1"/>
  <c r="FO418" i="1"/>
  <c r="FP418" i="1"/>
  <c r="FQ418" i="1"/>
  <c r="FR418" i="1"/>
  <c r="FS418" i="1"/>
  <c r="FT418" i="1"/>
  <c r="FU418" i="1"/>
  <c r="FV418" i="1"/>
  <c r="FW418" i="1"/>
  <c r="FX418" i="1"/>
  <c r="FY418" i="1"/>
  <c r="FZ418" i="1"/>
  <c r="GA418" i="1"/>
  <c r="GB418" i="1"/>
  <c r="GC418" i="1"/>
  <c r="GD418" i="1"/>
  <c r="GE418" i="1"/>
  <c r="GF418" i="1"/>
  <c r="GG418" i="1"/>
  <c r="GH418" i="1"/>
  <c r="GI418" i="1"/>
  <c r="GJ418" i="1"/>
  <c r="GK418" i="1"/>
  <c r="FF159" i="1"/>
  <c r="FG159" i="1"/>
  <c r="FH159" i="1"/>
  <c r="FI159" i="1"/>
  <c r="FJ159" i="1"/>
  <c r="FK159" i="1"/>
  <c r="FL159" i="1"/>
  <c r="FM159" i="1"/>
  <c r="FN159" i="1"/>
  <c r="FO159" i="1"/>
  <c r="FP159" i="1"/>
  <c r="FQ159" i="1"/>
  <c r="FR159" i="1"/>
  <c r="FS159" i="1"/>
  <c r="FT159" i="1"/>
  <c r="FU159" i="1"/>
  <c r="FV159" i="1"/>
  <c r="FW159" i="1"/>
  <c r="FX159" i="1"/>
  <c r="FY159" i="1"/>
  <c r="FZ159" i="1"/>
  <c r="GA159" i="1"/>
  <c r="GB159" i="1"/>
  <c r="GC159" i="1"/>
  <c r="GD159" i="1"/>
  <c r="GE159" i="1"/>
  <c r="GF159" i="1"/>
  <c r="GG159" i="1"/>
  <c r="GH159" i="1"/>
  <c r="GI159" i="1"/>
  <c r="GJ159" i="1"/>
  <c r="GK159" i="1"/>
  <c r="FF340" i="1"/>
  <c r="FG340" i="1"/>
  <c r="FH340" i="1"/>
  <c r="FI340" i="1"/>
  <c r="FJ340" i="1"/>
  <c r="FK340" i="1"/>
  <c r="FL340" i="1"/>
  <c r="FM340" i="1"/>
  <c r="FN340" i="1"/>
  <c r="FO340" i="1"/>
  <c r="FP340" i="1"/>
  <c r="FQ340" i="1"/>
  <c r="FR340" i="1"/>
  <c r="FS340" i="1"/>
  <c r="FT340" i="1"/>
  <c r="FU340" i="1"/>
  <c r="FV340" i="1"/>
  <c r="FW340" i="1"/>
  <c r="FX340" i="1"/>
  <c r="FY340" i="1"/>
  <c r="FZ340" i="1"/>
  <c r="GA340" i="1"/>
  <c r="GB340" i="1"/>
  <c r="GC340" i="1"/>
  <c r="GD340" i="1"/>
  <c r="GE340" i="1"/>
  <c r="GF340" i="1"/>
  <c r="GG340" i="1"/>
  <c r="GH340" i="1"/>
  <c r="GI340" i="1"/>
  <c r="GJ340" i="1"/>
  <c r="GK340" i="1"/>
  <c r="FF226" i="1"/>
  <c r="FG226" i="1"/>
  <c r="FH226" i="1"/>
  <c r="FI226" i="1"/>
  <c r="FJ226" i="1"/>
  <c r="FK226" i="1"/>
  <c r="FL226" i="1"/>
  <c r="FM226" i="1"/>
  <c r="FN226" i="1"/>
  <c r="FO226" i="1"/>
  <c r="FP226" i="1"/>
  <c r="FQ226" i="1"/>
  <c r="FR226" i="1"/>
  <c r="FS226" i="1"/>
  <c r="FT226" i="1"/>
  <c r="FU226" i="1"/>
  <c r="FV226" i="1"/>
  <c r="FW226" i="1"/>
  <c r="FX226" i="1"/>
  <c r="FY226" i="1"/>
  <c r="FZ226" i="1"/>
  <c r="GA226" i="1"/>
  <c r="GB226" i="1"/>
  <c r="GC226" i="1"/>
  <c r="GD226" i="1"/>
  <c r="GE226" i="1"/>
  <c r="GF226" i="1"/>
  <c r="GG226" i="1"/>
  <c r="GH226" i="1"/>
  <c r="GI226" i="1"/>
  <c r="GJ226" i="1"/>
  <c r="GK226" i="1"/>
  <c r="FF411" i="1"/>
  <c r="FG411" i="1"/>
  <c r="FH411" i="1"/>
  <c r="FI411" i="1"/>
  <c r="FJ411" i="1"/>
  <c r="FK411" i="1"/>
  <c r="FL411" i="1"/>
  <c r="FM411" i="1"/>
  <c r="FN411" i="1"/>
  <c r="FO411" i="1"/>
  <c r="FP411" i="1"/>
  <c r="FQ411" i="1"/>
  <c r="FR411" i="1"/>
  <c r="FS411" i="1"/>
  <c r="FT411" i="1"/>
  <c r="FU411" i="1"/>
  <c r="FV411" i="1"/>
  <c r="FW411" i="1"/>
  <c r="FX411" i="1"/>
  <c r="FY411" i="1"/>
  <c r="FZ411" i="1"/>
  <c r="GA411" i="1"/>
  <c r="GB411" i="1"/>
  <c r="GC411" i="1"/>
  <c r="GD411" i="1"/>
  <c r="GE411" i="1"/>
  <c r="GF411" i="1"/>
  <c r="GG411" i="1"/>
  <c r="GH411" i="1"/>
  <c r="GI411" i="1"/>
  <c r="GJ411" i="1"/>
  <c r="GK411" i="1"/>
  <c r="FF380" i="1"/>
  <c r="FG380" i="1"/>
  <c r="FH380" i="1"/>
  <c r="FI380" i="1"/>
  <c r="FJ380" i="1"/>
  <c r="FK380" i="1"/>
  <c r="FL380" i="1"/>
  <c r="FM380" i="1"/>
  <c r="FN380" i="1"/>
  <c r="FO380" i="1"/>
  <c r="FP380" i="1"/>
  <c r="FQ380" i="1"/>
  <c r="FR380" i="1"/>
  <c r="FS380" i="1"/>
  <c r="FT380" i="1"/>
  <c r="FU380" i="1"/>
  <c r="FV380" i="1"/>
  <c r="FW380" i="1"/>
  <c r="FX380" i="1"/>
  <c r="FY380" i="1"/>
  <c r="FZ380" i="1"/>
  <c r="GA380" i="1"/>
  <c r="GB380" i="1"/>
  <c r="GC380" i="1"/>
  <c r="GD380" i="1"/>
  <c r="GE380" i="1"/>
  <c r="GF380" i="1"/>
  <c r="GG380" i="1"/>
  <c r="GH380" i="1"/>
  <c r="GI380" i="1"/>
  <c r="GJ380" i="1"/>
  <c r="GK380" i="1"/>
  <c r="FF283" i="1"/>
  <c r="FG283" i="1"/>
  <c r="FH283" i="1"/>
  <c r="FI283" i="1"/>
  <c r="FJ283" i="1"/>
  <c r="FK283" i="1"/>
  <c r="FL283" i="1"/>
  <c r="FM283" i="1"/>
  <c r="FN283" i="1"/>
  <c r="FO283" i="1"/>
  <c r="FP283" i="1"/>
  <c r="FQ283" i="1"/>
  <c r="FR283" i="1"/>
  <c r="FS283" i="1"/>
  <c r="FT283" i="1"/>
  <c r="FU283" i="1"/>
  <c r="FV283" i="1"/>
  <c r="FW283" i="1"/>
  <c r="FX283" i="1"/>
  <c r="FY283" i="1"/>
  <c r="FZ283" i="1"/>
  <c r="GA283" i="1"/>
  <c r="GB283" i="1"/>
  <c r="GC283" i="1"/>
  <c r="GD283" i="1"/>
  <c r="GE283" i="1"/>
  <c r="GF283" i="1"/>
  <c r="GG283" i="1"/>
  <c r="GH283" i="1"/>
  <c r="GI283" i="1"/>
  <c r="GJ283" i="1"/>
  <c r="GK283" i="1"/>
  <c r="FF350" i="1"/>
  <c r="FG350" i="1"/>
  <c r="FH350" i="1"/>
  <c r="FI350" i="1"/>
  <c r="FJ350" i="1"/>
  <c r="FK350" i="1"/>
  <c r="FL350" i="1"/>
  <c r="FM350" i="1"/>
  <c r="FN350" i="1"/>
  <c r="FO350" i="1"/>
  <c r="FP350" i="1"/>
  <c r="FQ350" i="1"/>
  <c r="FR350" i="1"/>
  <c r="FS350" i="1"/>
  <c r="FT350" i="1"/>
  <c r="FU350" i="1"/>
  <c r="FV350" i="1"/>
  <c r="FW350" i="1"/>
  <c r="FX350" i="1"/>
  <c r="FY350" i="1"/>
  <c r="FZ350" i="1"/>
  <c r="GA350" i="1"/>
  <c r="GB350" i="1"/>
  <c r="GC350" i="1"/>
  <c r="GD350" i="1"/>
  <c r="GE350" i="1"/>
  <c r="GF350" i="1"/>
  <c r="GG350" i="1"/>
  <c r="GH350" i="1"/>
  <c r="GI350" i="1"/>
  <c r="GJ350" i="1"/>
  <c r="GK350" i="1"/>
  <c r="FF408" i="1"/>
  <c r="FG408" i="1"/>
  <c r="FH408" i="1"/>
  <c r="FI408" i="1"/>
  <c r="FJ408" i="1"/>
  <c r="FK408" i="1"/>
  <c r="FL408" i="1"/>
  <c r="FM408" i="1"/>
  <c r="FN408" i="1"/>
  <c r="FO408" i="1"/>
  <c r="FP408" i="1"/>
  <c r="FQ408" i="1"/>
  <c r="FR408" i="1"/>
  <c r="FS408" i="1"/>
  <c r="FT408" i="1"/>
  <c r="FU408" i="1"/>
  <c r="FV408" i="1"/>
  <c r="FW408" i="1"/>
  <c r="FX408" i="1"/>
  <c r="FY408" i="1"/>
  <c r="FZ408" i="1"/>
  <c r="GA408" i="1"/>
  <c r="GB408" i="1"/>
  <c r="GC408" i="1"/>
  <c r="GD408" i="1"/>
  <c r="GE408" i="1"/>
  <c r="GF408" i="1"/>
  <c r="GG408" i="1"/>
  <c r="GH408" i="1"/>
  <c r="GI408" i="1"/>
  <c r="GJ408" i="1"/>
  <c r="GK408" i="1"/>
  <c r="FF239" i="1"/>
  <c r="FG239" i="1"/>
  <c r="FH239" i="1"/>
  <c r="FI239" i="1"/>
  <c r="FJ239" i="1"/>
  <c r="FK239" i="1"/>
  <c r="FL239" i="1"/>
  <c r="FM239" i="1"/>
  <c r="FN239" i="1"/>
  <c r="FO239" i="1"/>
  <c r="FP239" i="1"/>
  <c r="FQ239" i="1"/>
  <c r="FR239" i="1"/>
  <c r="FS239" i="1"/>
  <c r="FT239" i="1"/>
  <c r="FU239" i="1"/>
  <c r="FV239" i="1"/>
  <c r="FW239" i="1"/>
  <c r="FX239" i="1"/>
  <c r="FY239" i="1"/>
  <c r="FZ239" i="1"/>
  <c r="GA239" i="1"/>
  <c r="GB239" i="1"/>
  <c r="GC239" i="1"/>
  <c r="GD239" i="1"/>
  <c r="GE239" i="1"/>
  <c r="GF239" i="1"/>
  <c r="GG239" i="1"/>
  <c r="GH239" i="1"/>
  <c r="GI239" i="1"/>
  <c r="GJ239" i="1"/>
  <c r="GK239" i="1"/>
  <c r="FF198" i="1"/>
  <c r="FG198" i="1"/>
  <c r="FH198" i="1"/>
  <c r="FI198" i="1"/>
  <c r="FJ198" i="1"/>
  <c r="FK198" i="1"/>
  <c r="FL198" i="1"/>
  <c r="FM198" i="1"/>
  <c r="FN198" i="1"/>
  <c r="FO198" i="1"/>
  <c r="FP198" i="1"/>
  <c r="FQ198" i="1"/>
  <c r="FR198" i="1"/>
  <c r="FS198" i="1"/>
  <c r="FT198" i="1"/>
  <c r="FU198" i="1"/>
  <c r="FV198" i="1"/>
  <c r="FW198" i="1"/>
  <c r="FX198" i="1"/>
  <c r="FY198" i="1"/>
  <c r="FZ198" i="1"/>
  <c r="GA198" i="1"/>
  <c r="GB198" i="1"/>
  <c r="GC198" i="1"/>
  <c r="GD198" i="1"/>
  <c r="GE198" i="1"/>
  <c r="GF198" i="1"/>
  <c r="GG198" i="1"/>
  <c r="GH198" i="1"/>
  <c r="GI198" i="1"/>
  <c r="GJ198" i="1"/>
  <c r="GK198" i="1"/>
  <c r="FF37" i="1"/>
  <c r="FG37" i="1"/>
  <c r="FH37" i="1"/>
  <c r="FI37" i="1"/>
  <c r="FJ37" i="1"/>
  <c r="FK37" i="1"/>
  <c r="FL37" i="1"/>
  <c r="FM37" i="1"/>
  <c r="FN37" i="1"/>
  <c r="FO37" i="1"/>
  <c r="FP37" i="1"/>
  <c r="FQ37" i="1"/>
  <c r="FR37" i="1"/>
  <c r="FS37" i="1"/>
  <c r="FT37" i="1"/>
  <c r="FU37" i="1"/>
  <c r="FV37" i="1"/>
  <c r="FW37" i="1"/>
  <c r="FX37" i="1"/>
  <c r="FY37" i="1"/>
  <c r="FZ37" i="1"/>
  <c r="GA37" i="1"/>
  <c r="GB37" i="1"/>
  <c r="GC37" i="1"/>
  <c r="GD37" i="1"/>
  <c r="GE37" i="1"/>
  <c r="GF37" i="1"/>
  <c r="GG37" i="1"/>
  <c r="GH37" i="1"/>
  <c r="GI37" i="1"/>
  <c r="GJ37" i="1"/>
  <c r="GK37" i="1"/>
  <c r="FF22" i="1"/>
  <c r="FG22" i="1"/>
  <c r="FH22" i="1"/>
  <c r="FI22" i="1"/>
  <c r="FJ22" i="1"/>
  <c r="FK22" i="1"/>
  <c r="FL22" i="1"/>
  <c r="FM22" i="1"/>
  <c r="FN22" i="1"/>
  <c r="FO22" i="1"/>
  <c r="FP22" i="1"/>
  <c r="FQ22" i="1"/>
  <c r="FR22" i="1"/>
  <c r="FS22" i="1"/>
  <c r="FT22" i="1"/>
  <c r="FU22" i="1"/>
  <c r="FV22" i="1"/>
  <c r="FW22" i="1"/>
  <c r="FX22" i="1"/>
  <c r="FY22" i="1"/>
  <c r="FZ22" i="1"/>
  <c r="GA22" i="1"/>
  <c r="GB22" i="1"/>
  <c r="GC22" i="1"/>
  <c r="GD22" i="1"/>
  <c r="GE22" i="1"/>
  <c r="GF22" i="1"/>
  <c r="GG22" i="1"/>
  <c r="GH22" i="1"/>
  <c r="GI22" i="1"/>
  <c r="GJ22" i="1"/>
  <c r="GK22" i="1"/>
  <c r="FF92" i="1"/>
  <c r="FG92" i="1"/>
  <c r="FH92" i="1"/>
  <c r="FI92" i="1"/>
  <c r="FJ92" i="1"/>
  <c r="FK92" i="1"/>
  <c r="FL92" i="1"/>
  <c r="FM92" i="1"/>
  <c r="FN92" i="1"/>
  <c r="FO92" i="1"/>
  <c r="FP92" i="1"/>
  <c r="FQ92" i="1"/>
  <c r="FR92" i="1"/>
  <c r="FS92" i="1"/>
  <c r="FT92" i="1"/>
  <c r="FU92" i="1"/>
  <c r="FV92" i="1"/>
  <c r="FW92" i="1"/>
  <c r="FX92" i="1"/>
  <c r="FY92" i="1"/>
  <c r="FZ92" i="1"/>
  <c r="GA92" i="1"/>
  <c r="GB92" i="1"/>
  <c r="GC92" i="1"/>
  <c r="GD92" i="1"/>
  <c r="GE92" i="1"/>
  <c r="GF92" i="1"/>
  <c r="GG92" i="1"/>
  <c r="GH92" i="1"/>
  <c r="GI92" i="1"/>
  <c r="GJ92" i="1"/>
  <c r="GK92" i="1"/>
  <c r="FF346" i="1"/>
  <c r="FG346" i="1"/>
  <c r="FH346" i="1"/>
  <c r="FI346" i="1"/>
  <c r="FJ346" i="1"/>
  <c r="FK346" i="1"/>
  <c r="FL346" i="1"/>
  <c r="FM346" i="1"/>
  <c r="FN346" i="1"/>
  <c r="FO346" i="1"/>
  <c r="FP346" i="1"/>
  <c r="FQ346" i="1"/>
  <c r="FR346" i="1"/>
  <c r="FS346" i="1"/>
  <c r="FT346" i="1"/>
  <c r="FU346" i="1"/>
  <c r="FV346" i="1"/>
  <c r="FW346" i="1"/>
  <c r="FX346" i="1"/>
  <c r="FY346" i="1"/>
  <c r="FZ346" i="1"/>
  <c r="GA346" i="1"/>
  <c r="GB346" i="1"/>
  <c r="GC346" i="1"/>
  <c r="GD346" i="1"/>
  <c r="GE346" i="1"/>
  <c r="GF346" i="1"/>
  <c r="GG346" i="1"/>
  <c r="GH346" i="1"/>
  <c r="GI346" i="1"/>
  <c r="GJ346" i="1"/>
  <c r="GK346" i="1"/>
  <c r="FF128" i="1"/>
  <c r="FG128" i="1"/>
  <c r="FH128" i="1"/>
  <c r="FI128" i="1"/>
  <c r="FJ128" i="1"/>
  <c r="FK128" i="1"/>
  <c r="FL128" i="1"/>
  <c r="FM128" i="1"/>
  <c r="FN128" i="1"/>
  <c r="FO128" i="1"/>
  <c r="FP128" i="1"/>
  <c r="FQ128" i="1"/>
  <c r="FR128" i="1"/>
  <c r="FS128" i="1"/>
  <c r="FT128" i="1"/>
  <c r="FU128" i="1"/>
  <c r="FV128" i="1"/>
  <c r="FW128" i="1"/>
  <c r="FX128" i="1"/>
  <c r="FY128" i="1"/>
  <c r="FZ128" i="1"/>
  <c r="GA128" i="1"/>
  <c r="GB128" i="1"/>
  <c r="GC128" i="1"/>
  <c r="GD128" i="1"/>
  <c r="GE128" i="1"/>
  <c r="GF128" i="1"/>
  <c r="GG128" i="1"/>
  <c r="GH128" i="1"/>
  <c r="GI128" i="1"/>
  <c r="GJ128" i="1"/>
  <c r="GK128" i="1"/>
  <c r="FF49" i="1"/>
  <c r="FG49" i="1"/>
  <c r="FH49" i="1"/>
  <c r="FI49" i="1"/>
  <c r="FJ49" i="1"/>
  <c r="FK49" i="1"/>
  <c r="FL49" i="1"/>
  <c r="FM49" i="1"/>
  <c r="FN49" i="1"/>
  <c r="FO49" i="1"/>
  <c r="FP49" i="1"/>
  <c r="FQ49" i="1"/>
  <c r="FR49" i="1"/>
  <c r="FS49" i="1"/>
  <c r="FT49" i="1"/>
  <c r="FU49" i="1"/>
  <c r="FV49" i="1"/>
  <c r="FW49" i="1"/>
  <c r="FX49" i="1"/>
  <c r="FY49" i="1"/>
  <c r="FZ49" i="1"/>
  <c r="GA49" i="1"/>
  <c r="GB49" i="1"/>
  <c r="GC49" i="1"/>
  <c r="GD49" i="1"/>
  <c r="GE49" i="1"/>
  <c r="GF49" i="1"/>
  <c r="GG49" i="1"/>
  <c r="GH49" i="1"/>
  <c r="GI49" i="1"/>
  <c r="GJ49" i="1"/>
  <c r="GK49" i="1"/>
  <c r="FF398" i="1"/>
  <c r="FG398" i="1"/>
  <c r="FH398" i="1"/>
  <c r="FI398" i="1"/>
  <c r="FJ398" i="1"/>
  <c r="FK398" i="1"/>
  <c r="FL398" i="1"/>
  <c r="FM398" i="1"/>
  <c r="FN398" i="1"/>
  <c r="FO398" i="1"/>
  <c r="FP398" i="1"/>
  <c r="FQ398" i="1"/>
  <c r="FR398" i="1"/>
  <c r="FS398" i="1"/>
  <c r="FT398" i="1"/>
  <c r="FU398" i="1"/>
  <c r="FV398" i="1"/>
  <c r="FW398" i="1"/>
  <c r="FX398" i="1"/>
  <c r="FY398" i="1"/>
  <c r="FZ398" i="1"/>
  <c r="GA398" i="1"/>
  <c r="GB398" i="1"/>
  <c r="GC398" i="1"/>
  <c r="GD398" i="1"/>
  <c r="GE398" i="1"/>
  <c r="GF398" i="1"/>
  <c r="GG398" i="1"/>
  <c r="GH398" i="1"/>
  <c r="GI398" i="1"/>
  <c r="GJ398" i="1"/>
  <c r="GK398" i="1"/>
  <c r="FF54" i="1"/>
  <c r="FG54" i="1"/>
  <c r="FH54" i="1"/>
  <c r="FI54" i="1"/>
  <c r="FJ54" i="1"/>
  <c r="FK54" i="1"/>
  <c r="FL54" i="1"/>
  <c r="FM54" i="1"/>
  <c r="FN54" i="1"/>
  <c r="FO54" i="1"/>
  <c r="FP54" i="1"/>
  <c r="FQ54" i="1"/>
  <c r="FR54" i="1"/>
  <c r="FS54" i="1"/>
  <c r="FT54" i="1"/>
  <c r="FU54" i="1"/>
  <c r="FV54" i="1"/>
  <c r="FW54" i="1"/>
  <c r="FX54" i="1"/>
  <c r="FY54" i="1"/>
  <c r="FZ54" i="1"/>
  <c r="GA54" i="1"/>
  <c r="GB54" i="1"/>
  <c r="GC54" i="1"/>
  <c r="GD54" i="1"/>
  <c r="GE54" i="1"/>
  <c r="GF54" i="1"/>
  <c r="GG54" i="1"/>
  <c r="GH54" i="1"/>
  <c r="GI54" i="1"/>
  <c r="GJ54" i="1"/>
  <c r="GK54" i="1"/>
  <c r="FF229" i="1"/>
  <c r="FG229" i="1"/>
  <c r="FH229" i="1"/>
  <c r="FI229" i="1"/>
  <c r="FJ229" i="1"/>
  <c r="FK229" i="1"/>
  <c r="FL229" i="1"/>
  <c r="FM229" i="1"/>
  <c r="FN229" i="1"/>
  <c r="FO229" i="1"/>
  <c r="FP229" i="1"/>
  <c r="FQ229" i="1"/>
  <c r="FR229" i="1"/>
  <c r="FS229" i="1"/>
  <c r="FT229" i="1"/>
  <c r="FU229" i="1"/>
  <c r="FV229" i="1"/>
  <c r="FW229" i="1"/>
  <c r="FX229" i="1"/>
  <c r="FY229" i="1"/>
  <c r="FZ229" i="1"/>
  <c r="GA229" i="1"/>
  <c r="GB229" i="1"/>
  <c r="GC229" i="1"/>
  <c r="GD229" i="1"/>
  <c r="GE229" i="1"/>
  <c r="GF229" i="1"/>
  <c r="GG229" i="1"/>
  <c r="GH229" i="1"/>
  <c r="GI229" i="1"/>
  <c r="GJ229" i="1"/>
  <c r="GK229" i="1"/>
  <c r="FF518" i="1"/>
  <c r="FG518" i="1"/>
  <c r="FH518" i="1"/>
  <c r="FI518" i="1"/>
  <c r="FJ518" i="1"/>
  <c r="FK518" i="1"/>
  <c r="FL518" i="1"/>
  <c r="FM518" i="1"/>
  <c r="FN518" i="1"/>
  <c r="FO518" i="1"/>
  <c r="FP518" i="1"/>
  <c r="FQ518" i="1"/>
  <c r="FR518" i="1"/>
  <c r="FS518" i="1"/>
  <c r="FT518" i="1"/>
  <c r="FU518" i="1"/>
  <c r="FV518" i="1"/>
  <c r="FW518" i="1"/>
  <c r="FX518" i="1"/>
  <c r="FY518" i="1"/>
  <c r="FZ518" i="1"/>
  <c r="GA518" i="1"/>
  <c r="GB518" i="1"/>
  <c r="GC518" i="1"/>
  <c r="GD518" i="1"/>
  <c r="GE518" i="1"/>
  <c r="GF518" i="1"/>
  <c r="GG518" i="1"/>
  <c r="GH518" i="1"/>
  <c r="GI518" i="1"/>
  <c r="GJ518" i="1"/>
  <c r="GK518" i="1"/>
  <c r="FF333" i="1"/>
  <c r="FG333" i="1"/>
  <c r="FH333" i="1"/>
  <c r="FI333" i="1"/>
  <c r="FJ333" i="1"/>
  <c r="FK333" i="1"/>
  <c r="FL333" i="1"/>
  <c r="FM333" i="1"/>
  <c r="FN333" i="1"/>
  <c r="FO333" i="1"/>
  <c r="FP333" i="1"/>
  <c r="FQ333" i="1"/>
  <c r="FR333" i="1"/>
  <c r="FS333" i="1"/>
  <c r="FT333" i="1"/>
  <c r="FU333" i="1"/>
  <c r="FV333" i="1"/>
  <c r="FW333" i="1"/>
  <c r="FX333" i="1"/>
  <c r="FY333" i="1"/>
  <c r="FZ333" i="1"/>
  <c r="GA333" i="1"/>
  <c r="GB333" i="1"/>
  <c r="GC333" i="1"/>
  <c r="GD333" i="1"/>
  <c r="GE333" i="1"/>
  <c r="GF333" i="1"/>
  <c r="GG333" i="1"/>
  <c r="GH333" i="1"/>
  <c r="GI333" i="1"/>
  <c r="GJ333" i="1"/>
  <c r="GK333" i="1"/>
  <c r="FF521" i="1"/>
  <c r="FG521" i="1"/>
  <c r="FH521" i="1"/>
  <c r="FI521" i="1"/>
  <c r="FJ521" i="1"/>
  <c r="FK521" i="1"/>
  <c r="FL521" i="1"/>
  <c r="FM521" i="1"/>
  <c r="FN521" i="1"/>
  <c r="FO521" i="1"/>
  <c r="FP521" i="1"/>
  <c r="FQ521" i="1"/>
  <c r="FR521" i="1"/>
  <c r="FS521" i="1"/>
  <c r="FT521" i="1"/>
  <c r="FU521" i="1"/>
  <c r="FV521" i="1"/>
  <c r="FW521" i="1"/>
  <c r="FX521" i="1"/>
  <c r="FY521" i="1"/>
  <c r="FZ521" i="1"/>
  <c r="GA521" i="1"/>
  <c r="GB521" i="1"/>
  <c r="GC521" i="1"/>
  <c r="GD521" i="1"/>
  <c r="GE521" i="1"/>
  <c r="GF521" i="1"/>
  <c r="GG521" i="1"/>
  <c r="GH521" i="1"/>
  <c r="GI521" i="1"/>
  <c r="GJ521" i="1"/>
  <c r="GK521" i="1"/>
  <c r="FF522" i="1"/>
  <c r="FG522" i="1"/>
  <c r="FH522" i="1"/>
  <c r="FI522" i="1"/>
  <c r="FJ522" i="1"/>
  <c r="FK522" i="1"/>
  <c r="FL522" i="1"/>
  <c r="FM522" i="1"/>
  <c r="FN522" i="1"/>
  <c r="FO522" i="1"/>
  <c r="FP522" i="1"/>
  <c r="FQ522" i="1"/>
  <c r="FR522" i="1"/>
  <c r="FS522" i="1"/>
  <c r="FT522" i="1"/>
  <c r="FU522" i="1"/>
  <c r="FV522" i="1"/>
  <c r="FW522" i="1"/>
  <c r="FX522" i="1"/>
  <c r="FY522" i="1"/>
  <c r="FZ522" i="1"/>
  <c r="GA522" i="1"/>
  <c r="GB522" i="1"/>
  <c r="GC522" i="1"/>
  <c r="GD522" i="1"/>
  <c r="GE522" i="1"/>
  <c r="GF522" i="1"/>
  <c r="GG522" i="1"/>
  <c r="GH522" i="1"/>
  <c r="GI522" i="1"/>
  <c r="GJ522" i="1"/>
  <c r="GK522" i="1"/>
  <c r="FF520" i="1"/>
  <c r="FG520" i="1"/>
  <c r="FH520" i="1"/>
  <c r="FI520" i="1"/>
  <c r="FJ520" i="1"/>
  <c r="FK520" i="1"/>
  <c r="FL520" i="1"/>
  <c r="FM520" i="1"/>
  <c r="FN520" i="1"/>
  <c r="FO520" i="1"/>
  <c r="FP520" i="1"/>
  <c r="FQ520" i="1"/>
  <c r="FR520" i="1"/>
  <c r="FS520" i="1"/>
  <c r="FT520" i="1"/>
  <c r="FU520" i="1"/>
  <c r="FV520" i="1"/>
  <c r="FW520" i="1"/>
  <c r="FX520" i="1"/>
  <c r="FY520" i="1"/>
  <c r="FZ520" i="1"/>
  <c r="GA520" i="1"/>
  <c r="GB520" i="1"/>
  <c r="GC520" i="1"/>
  <c r="GD520" i="1"/>
  <c r="GE520" i="1"/>
  <c r="GF520" i="1"/>
  <c r="GG520" i="1"/>
  <c r="GH520" i="1"/>
  <c r="GI520" i="1"/>
  <c r="GJ520" i="1"/>
  <c r="GK520" i="1"/>
  <c r="FF519" i="1"/>
  <c r="FG519" i="1"/>
  <c r="FH519" i="1"/>
  <c r="FI519" i="1"/>
  <c r="FJ519" i="1"/>
  <c r="FK519" i="1"/>
  <c r="FL519" i="1"/>
  <c r="FM519" i="1"/>
  <c r="FN519" i="1"/>
  <c r="FO519" i="1"/>
  <c r="FP519" i="1"/>
  <c r="FQ519" i="1"/>
  <c r="FR519" i="1"/>
  <c r="FS519" i="1"/>
  <c r="FT519" i="1"/>
  <c r="FU519" i="1"/>
  <c r="FV519" i="1"/>
  <c r="FW519" i="1"/>
  <c r="FX519" i="1"/>
  <c r="FY519" i="1"/>
  <c r="FZ519" i="1"/>
  <c r="GA519" i="1"/>
  <c r="GB519" i="1"/>
  <c r="GC519" i="1"/>
  <c r="GD519" i="1"/>
  <c r="GE519" i="1"/>
  <c r="GF519" i="1"/>
  <c r="GG519" i="1"/>
  <c r="GH519" i="1"/>
  <c r="GI519" i="1"/>
  <c r="GJ519" i="1"/>
  <c r="GK519" i="1"/>
  <c r="FF321" i="1"/>
  <c r="FG321" i="1"/>
  <c r="FH321" i="1"/>
  <c r="FI321" i="1"/>
  <c r="FJ321" i="1"/>
  <c r="FK321" i="1"/>
  <c r="FL321" i="1"/>
  <c r="FM321" i="1"/>
  <c r="FN321" i="1"/>
  <c r="FO321" i="1"/>
  <c r="FP321" i="1"/>
  <c r="FQ321" i="1"/>
  <c r="FR321" i="1"/>
  <c r="FS321" i="1"/>
  <c r="FT321" i="1"/>
  <c r="FU321" i="1"/>
  <c r="FV321" i="1"/>
  <c r="FW321" i="1"/>
  <c r="FX321" i="1"/>
  <c r="FY321" i="1"/>
  <c r="FZ321" i="1"/>
  <c r="GA321" i="1"/>
  <c r="GB321" i="1"/>
  <c r="GC321" i="1"/>
  <c r="GD321" i="1"/>
  <c r="GE321" i="1"/>
  <c r="GF321" i="1"/>
  <c r="GG321" i="1"/>
  <c r="GH321" i="1"/>
  <c r="GI321" i="1"/>
  <c r="GJ321" i="1"/>
  <c r="GK321" i="1"/>
  <c r="FF175" i="1"/>
  <c r="FG175" i="1"/>
  <c r="FH175" i="1"/>
  <c r="FI175" i="1"/>
  <c r="FJ175" i="1"/>
  <c r="FK175" i="1"/>
  <c r="FL175" i="1"/>
  <c r="FM175" i="1"/>
  <c r="FN175" i="1"/>
  <c r="FO175" i="1"/>
  <c r="FP175" i="1"/>
  <c r="FQ175" i="1"/>
  <c r="FR175" i="1"/>
  <c r="FS175" i="1"/>
  <c r="FT175" i="1"/>
  <c r="FU175" i="1"/>
  <c r="FV175" i="1"/>
  <c r="FW175" i="1"/>
  <c r="FX175" i="1"/>
  <c r="FY175" i="1"/>
  <c r="FZ175" i="1"/>
  <c r="GA175" i="1"/>
  <c r="GB175" i="1"/>
  <c r="GC175" i="1"/>
  <c r="GD175" i="1"/>
  <c r="GE175" i="1"/>
  <c r="GF175" i="1"/>
  <c r="GG175" i="1"/>
  <c r="GH175" i="1"/>
  <c r="GI175" i="1"/>
  <c r="GJ175" i="1"/>
  <c r="GK175" i="1"/>
  <c r="FF138" i="1"/>
  <c r="FG138" i="1"/>
  <c r="FH138" i="1"/>
  <c r="FI138" i="1"/>
  <c r="FJ138" i="1"/>
  <c r="FK138" i="1"/>
  <c r="FL138" i="1"/>
  <c r="FM138" i="1"/>
  <c r="FN138" i="1"/>
  <c r="FO138" i="1"/>
  <c r="FP138" i="1"/>
  <c r="FQ138" i="1"/>
  <c r="FR138" i="1"/>
  <c r="FS138" i="1"/>
  <c r="FT138" i="1"/>
  <c r="FU138" i="1"/>
  <c r="FV138" i="1"/>
  <c r="FW138" i="1"/>
  <c r="FX138" i="1"/>
  <c r="FY138" i="1"/>
  <c r="FZ138" i="1"/>
  <c r="GA138" i="1"/>
  <c r="GB138" i="1"/>
  <c r="GC138" i="1"/>
  <c r="GD138" i="1"/>
  <c r="GE138" i="1"/>
  <c r="GF138" i="1"/>
  <c r="GG138" i="1"/>
  <c r="GH138" i="1"/>
  <c r="GI138" i="1"/>
  <c r="GJ138" i="1"/>
  <c r="GK138" i="1"/>
  <c r="FF524" i="1"/>
  <c r="FG524" i="1"/>
  <c r="FH524" i="1"/>
  <c r="FI524" i="1"/>
  <c r="FJ524" i="1"/>
  <c r="FK524" i="1"/>
  <c r="FL524" i="1"/>
  <c r="FM524" i="1"/>
  <c r="FN524" i="1"/>
  <c r="FO524" i="1"/>
  <c r="FP524" i="1"/>
  <c r="FQ524" i="1"/>
  <c r="FR524" i="1"/>
  <c r="FS524" i="1"/>
  <c r="FT524" i="1"/>
  <c r="FU524" i="1"/>
  <c r="FV524" i="1"/>
  <c r="FW524" i="1"/>
  <c r="FX524" i="1"/>
  <c r="FY524" i="1"/>
  <c r="FZ524" i="1"/>
  <c r="GA524" i="1"/>
  <c r="GB524" i="1"/>
  <c r="GC524" i="1"/>
  <c r="GD524" i="1"/>
  <c r="GE524" i="1"/>
  <c r="GF524" i="1"/>
  <c r="GG524" i="1"/>
  <c r="GH524" i="1"/>
  <c r="GI524" i="1"/>
  <c r="GJ524" i="1"/>
  <c r="GK524" i="1"/>
  <c r="FF117" i="1"/>
  <c r="FG117" i="1"/>
  <c r="FH117" i="1"/>
  <c r="FI117" i="1"/>
  <c r="FJ117" i="1"/>
  <c r="FK117" i="1"/>
  <c r="FL117" i="1"/>
  <c r="FM117" i="1"/>
  <c r="FN117" i="1"/>
  <c r="FO117" i="1"/>
  <c r="FP117" i="1"/>
  <c r="FQ117" i="1"/>
  <c r="FR117" i="1"/>
  <c r="FS117" i="1"/>
  <c r="FT117" i="1"/>
  <c r="FU117" i="1"/>
  <c r="FV117" i="1"/>
  <c r="FW117" i="1"/>
  <c r="FX117" i="1"/>
  <c r="FY117" i="1"/>
  <c r="FZ117" i="1"/>
  <c r="GA117" i="1"/>
  <c r="GB117" i="1"/>
  <c r="GC117" i="1"/>
  <c r="GD117" i="1"/>
  <c r="GE117" i="1"/>
  <c r="GF117" i="1"/>
  <c r="GG117" i="1"/>
  <c r="GH117" i="1"/>
  <c r="GI117" i="1"/>
  <c r="GJ117" i="1"/>
  <c r="GK117" i="1"/>
  <c r="FF184" i="1"/>
  <c r="FG184" i="1"/>
  <c r="FH184" i="1"/>
  <c r="FI184" i="1"/>
  <c r="FJ184" i="1"/>
  <c r="FK184" i="1"/>
  <c r="FL184" i="1"/>
  <c r="FM184" i="1"/>
  <c r="FN184" i="1"/>
  <c r="FO184" i="1"/>
  <c r="FP184" i="1"/>
  <c r="FQ184" i="1"/>
  <c r="FR184" i="1"/>
  <c r="FS184" i="1"/>
  <c r="FT184" i="1"/>
  <c r="FU184" i="1"/>
  <c r="FV184" i="1"/>
  <c r="FW184" i="1"/>
  <c r="FX184" i="1"/>
  <c r="FY184" i="1"/>
  <c r="FZ184" i="1"/>
  <c r="GA184" i="1"/>
  <c r="GB184" i="1"/>
  <c r="GC184" i="1"/>
  <c r="GD184" i="1"/>
  <c r="GE184" i="1"/>
  <c r="GF184" i="1"/>
  <c r="GG184" i="1"/>
  <c r="GH184" i="1"/>
  <c r="GI184" i="1"/>
  <c r="GJ184" i="1"/>
  <c r="GK184" i="1"/>
  <c r="FF300" i="1"/>
  <c r="FG300" i="1"/>
  <c r="FH300" i="1"/>
  <c r="FI300" i="1"/>
  <c r="FJ300" i="1"/>
  <c r="FK300" i="1"/>
  <c r="FL300" i="1"/>
  <c r="FM300" i="1"/>
  <c r="FN300" i="1"/>
  <c r="FO300" i="1"/>
  <c r="FP300" i="1"/>
  <c r="FQ300" i="1"/>
  <c r="FR300" i="1"/>
  <c r="FS300" i="1"/>
  <c r="FT300" i="1"/>
  <c r="FU300" i="1"/>
  <c r="FV300" i="1"/>
  <c r="FW300" i="1"/>
  <c r="FX300" i="1"/>
  <c r="FY300" i="1"/>
  <c r="FZ300" i="1"/>
  <c r="GA300" i="1"/>
  <c r="GB300" i="1"/>
  <c r="GC300" i="1"/>
  <c r="GD300" i="1"/>
  <c r="GE300" i="1"/>
  <c r="GF300" i="1"/>
  <c r="GG300" i="1"/>
  <c r="GH300" i="1"/>
  <c r="GI300" i="1"/>
  <c r="GJ300" i="1"/>
  <c r="GK300" i="1"/>
  <c r="FF525" i="1"/>
  <c r="FG525" i="1"/>
  <c r="FH525" i="1"/>
  <c r="FI525" i="1"/>
  <c r="FJ525" i="1"/>
  <c r="FK525" i="1"/>
  <c r="FL525" i="1"/>
  <c r="FM525" i="1"/>
  <c r="FN525" i="1"/>
  <c r="FO525" i="1"/>
  <c r="FP525" i="1"/>
  <c r="FQ525" i="1"/>
  <c r="FR525" i="1"/>
  <c r="FS525" i="1"/>
  <c r="FT525" i="1"/>
  <c r="FU525" i="1"/>
  <c r="FV525" i="1"/>
  <c r="FW525" i="1"/>
  <c r="FX525" i="1"/>
  <c r="FY525" i="1"/>
  <c r="FZ525" i="1"/>
  <c r="GA525" i="1"/>
  <c r="GB525" i="1"/>
  <c r="GC525" i="1"/>
  <c r="GD525" i="1"/>
  <c r="GE525" i="1"/>
  <c r="GF525" i="1"/>
  <c r="GG525" i="1"/>
  <c r="GH525" i="1"/>
  <c r="GI525" i="1"/>
  <c r="GJ525" i="1"/>
  <c r="GK525" i="1"/>
  <c r="FF526" i="1"/>
  <c r="FG526" i="1"/>
  <c r="FH526" i="1"/>
  <c r="FI526" i="1"/>
  <c r="FJ526" i="1"/>
  <c r="FK526" i="1"/>
  <c r="FL526" i="1"/>
  <c r="FM526" i="1"/>
  <c r="FN526" i="1"/>
  <c r="FO526" i="1"/>
  <c r="FP526" i="1"/>
  <c r="FQ526" i="1"/>
  <c r="FR526" i="1"/>
  <c r="FS526" i="1"/>
  <c r="FT526" i="1"/>
  <c r="FU526" i="1"/>
  <c r="FV526" i="1"/>
  <c r="FW526" i="1"/>
  <c r="FX526" i="1"/>
  <c r="FY526" i="1"/>
  <c r="FZ526" i="1"/>
  <c r="GA526" i="1"/>
  <c r="GB526" i="1"/>
  <c r="GC526" i="1"/>
  <c r="GD526" i="1"/>
  <c r="GE526" i="1"/>
  <c r="GF526" i="1"/>
  <c r="GG526" i="1"/>
  <c r="GH526" i="1"/>
  <c r="GI526" i="1"/>
  <c r="GJ526" i="1"/>
  <c r="GK526" i="1"/>
  <c r="FF78" i="1"/>
  <c r="FG78" i="1"/>
  <c r="FH78" i="1"/>
  <c r="FI78" i="1"/>
  <c r="FJ78" i="1"/>
  <c r="FK78" i="1"/>
  <c r="FL78" i="1"/>
  <c r="FM78" i="1"/>
  <c r="FN78" i="1"/>
  <c r="FO78" i="1"/>
  <c r="FP78" i="1"/>
  <c r="FQ78" i="1"/>
  <c r="FR78" i="1"/>
  <c r="FS78" i="1"/>
  <c r="FT78" i="1"/>
  <c r="FU78" i="1"/>
  <c r="FV78" i="1"/>
  <c r="FW78" i="1"/>
  <c r="FX78" i="1"/>
  <c r="FY78" i="1"/>
  <c r="FZ78" i="1"/>
  <c r="GA78" i="1"/>
  <c r="GB78" i="1"/>
  <c r="GC78" i="1"/>
  <c r="GD78" i="1"/>
  <c r="GE78" i="1"/>
  <c r="GF78" i="1"/>
  <c r="GG78" i="1"/>
  <c r="GH78" i="1"/>
  <c r="GI78" i="1"/>
  <c r="GJ78" i="1"/>
  <c r="GK78" i="1"/>
  <c r="FF43" i="1"/>
  <c r="FG43" i="1"/>
  <c r="FH43" i="1"/>
  <c r="FI43" i="1"/>
  <c r="FJ43" i="1"/>
  <c r="FK43" i="1"/>
  <c r="FL43" i="1"/>
  <c r="FM43" i="1"/>
  <c r="FN43" i="1"/>
  <c r="FO43" i="1"/>
  <c r="FP43" i="1"/>
  <c r="FQ43" i="1"/>
  <c r="FR43" i="1"/>
  <c r="FS43" i="1"/>
  <c r="FT43" i="1"/>
  <c r="FU43" i="1"/>
  <c r="FV43" i="1"/>
  <c r="FW43" i="1"/>
  <c r="FX43" i="1"/>
  <c r="FY43" i="1"/>
  <c r="FZ43" i="1"/>
  <c r="GA43" i="1"/>
  <c r="GB43" i="1"/>
  <c r="GC43" i="1"/>
  <c r="GD43" i="1"/>
  <c r="GE43" i="1"/>
  <c r="GF43" i="1"/>
  <c r="GG43" i="1"/>
  <c r="GH43" i="1"/>
  <c r="GI43" i="1"/>
  <c r="GJ43" i="1"/>
  <c r="GK43" i="1"/>
  <c r="FF80" i="1"/>
  <c r="FG80" i="1"/>
  <c r="FH80" i="1"/>
  <c r="FI80" i="1"/>
  <c r="FJ80" i="1"/>
  <c r="FK80" i="1"/>
  <c r="FL80" i="1"/>
  <c r="FM80" i="1"/>
  <c r="FN80" i="1"/>
  <c r="FO80" i="1"/>
  <c r="FP80" i="1"/>
  <c r="FQ80" i="1"/>
  <c r="FR80" i="1"/>
  <c r="FS80" i="1"/>
  <c r="FT80" i="1"/>
  <c r="FU80" i="1"/>
  <c r="FV80" i="1"/>
  <c r="FW80" i="1"/>
  <c r="FX80" i="1"/>
  <c r="FY80" i="1"/>
  <c r="FZ80" i="1"/>
  <c r="GA80" i="1"/>
  <c r="GB80" i="1"/>
  <c r="GC80" i="1"/>
  <c r="GD80" i="1"/>
  <c r="GE80" i="1"/>
  <c r="GF80" i="1"/>
  <c r="GG80" i="1"/>
  <c r="GH80" i="1"/>
  <c r="GI80" i="1"/>
  <c r="GJ80" i="1"/>
  <c r="GK80" i="1"/>
  <c r="FF40" i="1"/>
  <c r="FG40" i="1"/>
  <c r="FH40" i="1"/>
  <c r="FI40" i="1"/>
  <c r="FJ40" i="1"/>
  <c r="FK40" i="1"/>
  <c r="FL40" i="1"/>
  <c r="FM40" i="1"/>
  <c r="FN40" i="1"/>
  <c r="FO40" i="1"/>
  <c r="FP40" i="1"/>
  <c r="FQ40" i="1"/>
  <c r="FR40" i="1"/>
  <c r="FS40" i="1"/>
  <c r="FT40" i="1"/>
  <c r="FU40" i="1"/>
  <c r="FV40" i="1"/>
  <c r="FW40" i="1"/>
  <c r="FX40" i="1"/>
  <c r="FY40" i="1"/>
  <c r="FZ40" i="1"/>
  <c r="GA40" i="1"/>
  <c r="GB40" i="1"/>
  <c r="GC40" i="1"/>
  <c r="GD40" i="1"/>
  <c r="GE40" i="1"/>
  <c r="GF40" i="1"/>
  <c r="GG40" i="1"/>
  <c r="GH40" i="1"/>
  <c r="GI40" i="1"/>
  <c r="GJ40" i="1"/>
  <c r="GK40" i="1"/>
  <c r="FF377" i="1"/>
  <c r="FG377" i="1"/>
  <c r="FH377" i="1"/>
  <c r="FI377" i="1"/>
  <c r="FJ377" i="1"/>
  <c r="FK377" i="1"/>
  <c r="FL377" i="1"/>
  <c r="FM377" i="1"/>
  <c r="FN377" i="1"/>
  <c r="FO377" i="1"/>
  <c r="FP377" i="1"/>
  <c r="FQ377" i="1"/>
  <c r="FR377" i="1"/>
  <c r="FS377" i="1"/>
  <c r="FT377" i="1"/>
  <c r="FU377" i="1"/>
  <c r="FV377" i="1"/>
  <c r="FW377" i="1"/>
  <c r="FX377" i="1"/>
  <c r="FY377" i="1"/>
  <c r="FZ377" i="1"/>
  <c r="GA377" i="1"/>
  <c r="GB377" i="1"/>
  <c r="GC377" i="1"/>
  <c r="GD377" i="1"/>
  <c r="GE377" i="1"/>
  <c r="GF377" i="1"/>
  <c r="GG377" i="1"/>
  <c r="GH377" i="1"/>
  <c r="GI377" i="1"/>
  <c r="GJ377" i="1"/>
  <c r="GK377" i="1"/>
  <c r="FF289" i="1"/>
  <c r="FG289" i="1"/>
  <c r="FH289" i="1"/>
  <c r="FI289" i="1"/>
  <c r="FJ289" i="1"/>
  <c r="FK289" i="1"/>
  <c r="FL289" i="1"/>
  <c r="FM289" i="1"/>
  <c r="FN289" i="1"/>
  <c r="FO289" i="1"/>
  <c r="FP289" i="1"/>
  <c r="FQ289" i="1"/>
  <c r="FR289" i="1"/>
  <c r="FS289" i="1"/>
  <c r="FT289" i="1"/>
  <c r="FU289" i="1"/>
  <c r="FV289" i="1"/>
  <c r="FW289" i="1"/>
  <c r="FX289" i="1"/>
  <c r="FY289" i="1"/>
  <c r="FZ289" i="1"/>
  <c r="GA289" i="1"/>
  <c r="GB289" i="1"/>
  <c r="GC289" i="1"/>
  <c r="GD289" i="1"/>
  <c r="GE289" i="1"/>
  <c r="GF289" i="1"/>
  <c r="GG289" i="1"/>
  <c r="GH289" i="1"/>
  <c r="GI289" i="1"/>
  <c r="GJ289" i="1"/>
  <c r="GK289" i="1"/>
  <c r="FF224" i="1"/>
  <c r="FG224" i="1"/>
  <c r="FH224" i="1"/>
  <c r="FI224" i="1"/>
  <c r="FJ224" i="1"/>
  <c r="FK224" i="1"/>
  <c r="FL224" i="1"/>
  <c r="FM224" i="1"/>
  <c r="FN224" i="1"/>
  <c r="FO224" i="1"/>
  <c r="FP224" i="1"/>
  <c r="FQ224" i="1"/>
  <c r="FR224" i="1"/>
  <c r="FS224" i="1"/>
  <c r="FT224" i="1"/>
  <c r="FU224" i="1"/>
  <c r="FV224" i="1"/>
  <c r="FW224" i="1"/>
  <c r="FX224" i="1"/>
  <c r="FY224" i="1"/>
  <c r="FZ224" i="1"/>
  <c r="GA224" i="1"/>
  <c r="GB224" i="1"/>
  <c r="GC224" i="1"/>
  <c r="GD224" i="1"/>
  <c r="GE224" i="1"/>
  <c r="GF224" i="1"/>
  <c r="GG224" i="1"/>
  <c r="GH224" i="1"/>
  <c r="GI224" i="1"/>
  <c r="GJ224" i="1"/>
  <c r="GK224" i="1"/>
  <c r="FF88" i="1"/>
  <c r="FG88" i="1"/>
  <c r="FH88" i="1"/>
  <c r="FI88" i="1"/>
  <c r="FJ88" i="1"/>
  <c r="FK88" i="1"/>
  <c r="FL88" i="1"/>
  <c r="FM88" i="1"/>
  <c r="FN88" i="1"/>
  <c r="FO88" i="1"/>
  <c r="FP88" i="1"/>
  <c r="FQ88" i="1"/>
  <c r="FR88" i="1"/>
  <c r="FS88" i="1"/>
  <c r="FT88" i="1"/>
  <c r="FU88" i="1"/>
  <c r="FV88" i="1"/>
  <c r="FW88" i="1"/>
  <c r="FX88" i="1"/>
  <c r="FY88" i="1"/>
  <c r="FZ88" i="1"/>
  <c r="GA88" i="1"/>
  <c r="GB88" i="1"/>
  <c r="GC88" i="1"/>
  <c r="GD88" i="1"/>
  <c r="GE88" i="1"/>
  <c r="GF88" i="1"/>
  <c r="GG88" i="1"/>
  <c r="GH88" i="1"/>
  <c r="GI88" i="1"/>
  <c r="GJ88" i="1"/>
  <c r="GK88" i="1"/>
  <c r="FF310" i="1"/>
  <c r="FG310" i="1"/>
  <c r="FH310" i="1"/>
  <c r="FI310" i="1"/>
  <c r="FJ310" i="1"/>
  <c r="FK310" i="1"/>
  <c r="FL310" i="1"/>
  <c r="FM310" i="1"/>
  <c r="FN310" i="1"/>
  <c r="FO310" i="1"/>
  <c r="FP310" i="1"/>
  <c r="FQ310" i="1"/>
  <c r="FR310" i="1"/>
  <c r="FS310" i="1"/>
  <c r="FT310" i="1"/>
  <c r="FU310" i="1"/>
  <c r="FV310" i="1"/>
  <c r="FW310" i="1"/>
  <c r="FX310" i="1"/>
  <c r="FY310" i="1"/>
  <c r="FZ310" i="1"/>
  <c r="GA310" i="1"/>
  <c r="GB310" i="1"/>
  <c r="GC310" i="1"/>
  <c r="GD310" i="1"/>
  <c r="GE310" i="1"/>
  <c r="GF310" i="1"/>
  <c r="GG310" i="1"/>
  <c r="GH310" i="1"/>
  <c r="GI310" i="1"/>
  <c r="GJ310" i="1"/>
  <c r="GK310" i="1"/>
  <c r="FF148" i="1"/>
  <c r="FG148" i="1"/>
  <c r="FH148" i="1"/>
  <c r="FI148" i="1"/>
  <c r="FJ148" i="1"/>
  <c r="FK148" i="1"/>
  <c r="FL148" i="1"/>
  <c r="FM148" i="1"/>
  <c r="FN148" i="1"/>
  <c r="FO148" i="1"/>
  <c r="FP148" i="1"/>
  <c r="FQ148" i="1"/>
  <c r="FR148" i="1"/>
  <c r="FS148" i="1"/>
  <c r="FT148" i="1"/>
  <c r="FU148" i="1"/>
  <c r="FV148" i="1"/>
  <c r="FW148" i="1"/>
  <c r="FX148" i="1"/>
  <c r="FY148" i="1"/>
  <c r="FZ148" i="1"/>
  <c r="GA148" i="1"/>
  <c r="GB148" i="1"/>
  <c r="GC148" i="1"/>
  <c r="GD148" i="1"/>
  <c r="GE148" i="1"/>
  <c r="GF148" i="1"/>
  <c r="GG148" i="1"/>
  <c r="GH148" i="1"/>
  <c r="GI148" i="1"/>
  <c r="GJ148" i="1"/>
  <c r="GK148" i="1"/>
  <c r="FF412" i="1"/>
  <c r="FG412" i="1"/>
  <c r="FH412" i="1"/>
  <c r="FI412" i="1"/>
  <c r="FJ412" i="1"/>
  <c r="FK412" i="1"/>
  <c r="FL412" i="1"/>
  <c r="FM412" i="1"/>
  <c r="FN412" i="1"/>
  <c r="FO412" i="1"/>
  <c r="FP412" i="1"/>
  <c r="FQ412" i="1"/>
  <c r="FR412" i="1"/>
  <c r="FS412" i="1"/>
  <c r="FT412" i="1"/>
  <c r="FU412" i="1"/>
  <c r="FV412" i="1"/>
  <c r="FW412" i="1"/>
  <c r="FX412" i="1"/>
  <c r="FY412" i="1"/>
  <c r="FZ412" i="1"/>
  <c r="GA412" i="1"/>
  <c r="GB412" i="1"/>
  <c r="GC412" i="1"/>
  <c r="GD412" i="1"/>
  <c r="GE412" i="1"/>
  <c r="GF412" i="1"/>
  <c r="GG412" i="1"/>
  <c r="GH412" i="1"/>
  <c r="GI412" i="1"/>
  <c r="GJ412" i="1"/>
  <c r="GK412" i="1"/>
  <c r="FF292" i="1"/>
  <c r="FG292" i="1"/>
  <c r="FH292" i="1"/>
  <c r="FI292" i="1"/>
  <c r="FJ292" i="1"/>
  <c r="FK292" i="1"/>
  <c r="FL292" i="1"/>
  <c r="FM292" i="1"/>
  <c r="FN292" i="1"/>
  <c r="FO292" i="1"/>
  <c r="FP292" i="1"/>
  <c r="FQ292" i="1"/>
  <c r="FR292" i="1"/>
  <c r="FS292" i="1"/>
  <c r="FT292" i="1"/>
  <c r="FU292" i="1"/>
  <c r="FV292" i="1"/>
  <c r="FW292" i="1"/>
  <c r="FX292" i="1"/>
  <c r="FY292" i="1"/>
  <c r="FZ292" i="1"/>
  <c r="GA292" i="1"/>
  <c r="GB292" i="1"/>
  <c r="GC292" i="1"/>
  <c r="GD292" i="1"/>
  <c r="GE292" i="1"/>
  <c r="GF292" i="1"/>
  <c r="GG292" i="1"/>
  <c r="GH292" i="1"/>
  <c r="GI292" i="1"/>
  <c r="GJ292" i="1"/>
  <c r="GK292" i="1"/>
  <c r="FF330" i="1"/>
  <c r="FG330" i="1"/>
  <c r="FH330" i="1"/>
  <c r="FI330" i="1"/>
  <c r="FJ330" i="1"/>
  <c r="FK330" i="1"/>
  <c r="FL330" i="1"/>
  <c r="FM330" i="1"/>
  <c r="FN330" i="1"/>
  <c r="FO330" i="1"/>
  <c r="FP330" i="1"/>
  <c r="FQ330" i="1"/>
  <c r="FR330" i="1"/>
  <c r="FS330" i="1"/>
  <c r="FT330" i="1"/>
  <c r="FU330" i="1"/>
  <c r="FV330" i="1"/>
  <c r="FW330" i="1"/>
  <c r="FX330" i="1"/>
  <c r="FY330" i="1"/>
  <c r="FZ330" i="1"/>
  <c r="GA330" i="1"/>
  <c r="GB330" i="1"/>
  <c r="GC330" i="1"/>
  <c r="GD330" i="1"/>
  <c r="GE330" i="1"/>
  <c r="GF330" i="1"/>
  <c r="GG330" i="1"/>
  <c r="GH330" i="1"/>
  <c r="GI330" i="1"/>
  <c r="GJ330" i="1"/>
  <c r="GK330" i="1"/>
  <c r="FF393" i="1"/>
  <c r="FG393" i="1"/>
  <c r="FH393" i="1"/>
  <c r="FI393" i="1"/>
  <c r="FJ393" i="1"/>
  <c r="FK393" i="1"/>
  <c r="FL393" i="1"/>
  <c r="FM393" i="1"/>
  <c r="FN393" i="1"/>
  <c r="FO393" i="1"/>
  <c r="FP393" i="1"/>
  <c r="FQ393" i="1"/>
  <c r="FR393" i="1"/>
  <c r="FS393" i="1"/>
  <c r="FT393" i="1"/>
  <c r="FU393" i="1"/>
  <c r="FV393" i="1"/>
  <c r="FW393" i="1"/>
  <c r="FX393" i="1"/>
  <c r="FY393" i="1"/>
  <c r="FZ393" i="1"/>
  <c r="GA393" i="1"/>
  <c r="GB393" i="1"/>
  <c r="GC393" i="1"/>
  <c r="GD393" i="1"/>
  <c r="GE393" i="1"/>
  <c r="GF393" i="1"/>
  <c r="GG393" i="1"/>
  <c r="GH393" i="1"/>
  <c r="GI393" i="1"/>
  <c r="GJ393" i="1"/>
  <c r="GK393" i="1"/>
  <c r="FF383" i="1"/>
  <c r="FG383" i="1"/>
  <c r="FH383" i="1"/>
  <c r="FI383" i="1"/>
  <c r="FJ383" i="1"/>
  <c r="FK383" i="1"/>
  <c r="FL383" i="1"/>
  <c r="FM383" i="1"/>
  <c r="FN383" i="1"/>
  <c r="FO383" i="1"/>
  <c r="FP383" i="1"/>
  <c r="FQ383" i="1"/>
  <c r="FR383" i="1"/>
  <c r="FS383" i="1"/>
  <c r="FT383" i="1"/>
  <c r="FU383" i="1"/>
  <c r="FV383" i="1"/>
  <c r="FW383" i="1"/>
  <c r="FX383" i="1"/>
  <c r="FY383" i="1"/>
  <c r="FZ383" i="1"/>
  <c r="GA383" i="1"/>
  <c r="GB383" i="1"/>
  <c r="GC383" i="1"/>
  <c r="GD383" i="1"/>
  <c r="GE383" i="1"/>
  <c r="GF383" i="1"/>
  <c r="GG383" i="1"/>
  <c r="GH383" i="1"/>
  <c r="GI383" i="1"/>
  <c r="GJ383" i="1"/>
  <c r="GK383" i="1"/>
  <c r="FF353" i="1"/>
  <c r="FG353" i="1"/>
  <c r="FH353" i="1"/>
  <c r="FI353" i="1"/>
  <c r="FJ353" i="1"/>
  <c r="FK353" i="1"/>
  <c r="FL353" i="1"/>
  <c r="FM353" i="1"/>
  <c r="FN353" i="1"/>
  <c r="FO353" i="1"/>
  <c r="FP353" i="1"/>
  <c r="FQ353" i="1"/>
  <c r="FR353" i="1"/>
  <c r="FS353" i="1"/>
  <c r="FT353" i="1"/>
  <c r="FU353" i="1"/>
  <c r="FV353" i="1"/>
  <c r="FW353" i="1"/>
  <c r="FX353" i="1"/>
  <c r="FY353" i="1"/>
  <c r="FZ353" i="1"/>
  <c r="GA353" i="1"/>
  <c r="GB353" i="1"/>
  <c r="GC353" i="1"/>
  <c r="GD353" i="1"/>
  <c r="GE353" i="1"/>
  <c r="GF353" i="1"/>
  <c r="GG353" i="1"/>
  <c r="GH353" i="1"/>
  <c r="GI353" i="1"/>
  <c r="GJ353" i="1"/>
  <c r="GK353" i="1"/>
  <c r="FF155" i="1"/>
  <c r="FG155" i="1"/>
  <c r="FH155" i="1"/>
  <c r="FI155" i="1"/>
  <c r="FJ155" i="1"/>
  <c r="FK155" i="1"/>
  <c r="FL155" i="1"/>
  <c r="FM155" i="1"/>
  <c r="FN155" i="1"/>
  <c r="FO155" i="1"/>
  <c r="FP155" i="1"/>
  <c r="FQ155" i="1"/>
  <c r="FR155" i="1"/>
  <c r="FS155" i="1"/>
  <c r="FT155" i="1"/>
  <c r="FU155" i="1"/>
  <c r="FV155" i="1"/>
  <c r="FW155" i="1"/>
  <c r="FX155" i="1"/>
  <c r="FY155" i="1"/>
  <c r="FZ155" i="1"/>
  <c r="GA155" i="1"/>
  <c r="GB155" i="1"/>
  <c r="GC155" i="1"/>
  <c r="GD155" i="1"/>
  <c r="GE155" i="1"/>
  <c r="GF155" i="1"/>
  <c r="GG155" i="1"/>
  <c r="GH155" i="1"/>
  <c r="GI155" i="1"/>
  <c r="GJ155" i="1"/>
  <c r="GK155" i="1"/>
  <c r="FF267" i="1"/>
  <c r="FG267" i="1"/>
  <c r="FH267" i="1"/>
  <c r="FI267" i="1"/>
  <c r="FJ267" i="1"/>
  <c r="FK267" i="1"/>
  <c r="FL267" i="1"/>
  <c r="FM267" i="1"/>
  <c r="FN267" i="1"/>
  <c r="FO267" i="1"/>
  <c r="FP267" i="1"/>
  <c r="FQ267" i="1"/>
  <c r="FR267" i="1"/>
  <c r="FS267" i="1"/>
  <c r="FT267" i="1"/>
  <c r="FU267" i="1"/>
  <c r="FV267" i="1"/>
  <c r="FW267" i="1"/>
  <c r="FX267" i="1"/>
  <c r="FY267" i="1"/>
  <c r="FZ267" i="1"/>
  <c r="GA267" i="1"/>
  <c r="GB267" i="1"/>
  <c r="GC267" i="1"/>
  <c r="GD267" i="1"/>
  <c r="GE267" i="1"/>
  <c r="GF267" i="1"/>
  <c r="GG267" i="1"/>
  <c r="GH267" i="1"/>
  <c r="GI267" i="1"/>
  <c r="GJ267" i="1"/>
  <c r="GK267" i="1"/>
  <c r="FF18" i="1"/>
  <c r="FG18" i="1"/>
  <c r="FH18" i="1"/>
  <c r="FI18" i="1"/>
  <c r="FJ18" i="1"/>
  <c r="FK18" i="1"/>
  <c r="FL18" i="1"/>
  <c r="FM18" i="1"/>
  <c r="FN18" i="1"/>
  <c r="FO18" i="1"/>
  <c r="FP18" i="1"/>
  <c r="FQ18" i="1"/>
  <c r="FR18" i="1"/>
  <c r="FS18" i="1"/>
  <c r="FT18" i="1"/>
  <c r="FU18" i="1"/>
  <c r="FV18" i="1"/>
  <c r="FW18" i="1"/>
  <c r="FX18" i="1"/>
  <c r="FY18" i="1"/>
  <c r="FZ18" i="1"/>
  <c r="GA18" i="1"/>
  <c r="GB18" i="1"/>
  <c r="GC18" i="1"/>
  <c r="GD18" i="1"/>
  <c r="GE18" i="1"/>
  <c r="GF18" i="1"/>
  <c r="GG18" i="1"/>
  <c r="GH18" i="1"/>
  <c r="GI18" i="1"/>
  <c r="GJ18" i="1"/>
  <c r="GK18" i="1"/>
  <c r="FF90" i="1"/>
  <c r="FG90" i="1"/>
  <c r="FH90" i="1"/>
  <c r="FI90" i="1"/>
  <c r="FJ90" i="1"/>
  <c r="FK90" i="1"/>
  <c r="FL90" i="1"/>
  <c r="FM90" i="1"/>
  <c r="FN90" i="1"/>
  <c r="FO90" i="1"/>
  <c r="FP90" i="1"/>
  <c r="FQ90" i="1"/>
  <c r="FR90" i="1"/>
  <c r="FS90" i="1"/>
  <c r="FT90" i="1"/>
  <c r="FU90" i="1"/>
  <c r="FV90" i="1"/>
  <c r="FW90" i="1"/>
  <c r="FX90" i="1"/>
  <c r="FY90" i="1"/>
  <c r="FZ90" i="1"/>
  <c r="GA90" i="1"/>
  <c r="GB90" i="1"/>
  <c r="GC90" i="1"/>
  <c r="GD90" i="1"/>
  <c r="GE90" i="1"/>
  <c r="GF90" i="1"/>
  <c r="GG90" i="1"/>
  <c r="GH90" i="1"/>
  <c r="GI90" i="1"/>
  <c r="GJ90" i="1"/>
  <c r="GK90" i="1"/>
  <c r="FF19" i="1"/>
  <c r="FG19" i="1"/>
  <c r="FH19" i="1"/>
  <c r="FI19" i="1"/>
  <c r="FJ19" i="1"/>
  <c r="FK19" i="1"/>
  <c r="FL19" i="1"/>
  <c r="FM19" i="1"/>
  <c r="FN19" i="1"/>
  <c r="FO19" i="1"/>
  <c r="FP19" i="1"/>
  <c r="FQ19" i="1"/>
  <c r="FR19" i="1"/>
  <c r="FS19" i="1"/>
  <c r="FT19" i="1"/>
  <c r="FU19" i="1"/>
  <c r="FV19" i="1"/>
  <c r="FW19" i="1"/>
  <c r="FX19" i="1"/>
  <c r="FY19" i="1"/>
  <c r="FZ19" i="1"/>
  <c r="GA19" i="1"/>
  <c r="GB19" i="1"/>
  <c r="GC19" i="1"/>
  <c r="GD19" i="1"/>
  <c r="GE19" i="1"/>
  <c r="GF19" i="1"/>
  <c r="GG19" i="1"/>
  <c r="GH19" i="1"/>
  <c r="GI19" i="1"/>
  <c r="GJ19" i="1"/>
  <c r="GK19" i="1"/>
  <c r="FF116" i="1"/>
  <c r="FG116" i="1"/>
  <c r="FH116" i="1"/>
  <c r="FI116" i="1"/>
  <c r="FJ116" i="1"/>
  <c r="FK116" i="1"/>
  <c r="FL116" i="1"/>
  <c r="FM116" i="1"/>
  <c r="FN116" i="1"/>
  <c r="FO116" i="1"/>
  <c r="FP116" i="1"/>
  <c r="FQ116" i="1"/>
  <c r="FR116" i="1"/>
  <c r="FS116" i="1"/>
  <c r="FT116" i="1"/>
  <c r="FU116" i="1"/>
  <c r="FV116" i="1"/>
  <c r="FW116" i="1"/>
  <c r="FX116" i="1"/>
  <c r="FY116" i="1"/>
  <c r="FZ116" i="1"/>
  <c r="GA116" i="1"/>
  <c r="GB116" i="1"/>
  <c r="GC116" i="1"/>
  <c r="GD116" i="1"/>
  <c r="GE116" i="1"/>
  <c r="GF116" i="1"/>
  <c r="GG116" i="1"/>
  <c r="GH116" i="1"/>
  <c r="GI116" i="1"/>
  <c r="GJ116" i="1"/>
  <c r="GK116" i="1"/>
  <c r="FF228" i="1"/>
  <c r="FG228" i="1"/>
  <c r="FH228" i="1"/>
  <c r="FI228" i="1"/>
  <c r="FJ228" i="1"/>
  <c r="FK228" i="1"/>
  <c r="FL228" i="1"/>
  <c r="FM228" i="1"/>
  <c r="FN228" i="1"/>
  <c r="FO228" i="1"/>
  <c r="FP228" i="1"/>
  <c r="FQ228" i="1"/>
  <c r="FR228" i="1"/>
  <c r="FS228" i="1"/>
  <c r="FT228" i="1"/>
  <c r="FU228" i="1"/>
  <c r="FV228" i="1"/>
  <c r="FW228" i="1"/>
  <c r="FX228" i="1"/>
  <c r="FY228" i="1"/>
  <c r="FZ228" i="1"/>
  <c r="GA228" i="1"/>
  <c r="GB228" i="1"/>
  <c r="GC228" i="1"/>
  <c r="GD228" i="1"/>
  <c r="GE228" i="1"/>
  <c r="GF228" i="1"/>
  <c r="GG228" i="1"/>
  <c r="GH228" i="1"/>
  <c r="GI228" i="1"/>
  <c r="GJ228" i="1"/>
  <c r="GK228" i="1"/>
  <c r="FF202" i="1"/>
  <c r="FG202" i="1"/>
  <c r="FH202" i="1"/>
  <c r="FI202" i="1"/>
  <c r="FJ202" i="1"/>
  <c r="FK202" i="1"/>
  <c r="FL202" i="1"/>
  <c r="FM202" i="1"/>
  <c r="FN202" i="1"/>
  <c r="FO202" i="1"/>
  <c r="FP202" i="1"/>
  <c r="FQ202" i="1"/>
  <c r="FR202" i="1"/>
  <c r="FS202" i="1"/>
  <c r="FT202" i="1"/>
  <c r="FU202" i="1"/>
  <c r="FV202" i="1"/>
  <c r="FW202" i="1"/>
  <c r="FX202" i="1"/>
  <c r="FY202" i="1"/>
  <c r="FZ202" i="1"/>
  <c r="GA202" i="1"/>
  <c r="GB202" i="1"/>
  <c r="GC202" i="1"/>
  <c r="GD202" i="1"/>
  <c r="GE202" i="1"/>
  <c r="GF202" i="1"/>
  <c r="GG202" i="1"/>
  <c r="GH202" i="1"/>
  <c r="GI202" i="1"/>
  <c r="GJ202" i="1"/>
  <c r="GK202" i="1"/>
  <c r="FF74" i="1"/>
  <c r="FG74" i="1"/>
  <c r="FH74" i="1"/>
  <c r="FI74" i="1"/>
  <c r="FJ74" i="1"/>
  <c r="FK74" i="1"/>
  <c r="FL74" i="1"/>
  <c r="FM74" i="1"/>
  <c r="FN74" i="1"/>
  <c r="FO74" i="1"/>
  <c r="FP74" i="1"/>
  <c r="FQ74" i="1"/>
  <c r="FR74" i="1"/>
  <c r="FS74" i="1"/>
  <c r="FT74" i="1"/>
  <c r="FU74" i="1"/>
  <c r="FV74" i="1"/>
  <c r="FW74" i="1"/>
  <c r="FX74" i="1"/>
  <c r="FY74" i="1"/>
  <c r="FZ74" i="1"/>
  <c r="GA74" i="1"/>
  <c r="GB74" i="1"/>
  <c r="GC74" i="1"/>
  <c r="GD74" i="1"/>
  <c r="GE74" i="1"/>
  <c r="GF74" i="1"/>
  <c r="GG74" i="1"/>
  <c r="GH74" i="1"/>
  <c r="GI74" i="1"/>
  <c r="GJ74" i="1"/>
  <c r="GK74" i="1"/>
  <c r="FF461" i="1"/>
  <c r="FG461" i="1"/>
  <c r="FH461" i="1"/>
  <c r="FI461" i="1"/>
  <c r="FJ461" i="1"/>
  <c r="FK461" i="1"/>
  <c r="FL461" i="1"/>
  <c r="FM461" i="1"/>
  <c r="FN461" i="1"/>
  <c r="FO461" i="1"/>
  <c r="FP461" i="1"/>
  <c r="FQ461" i="1"/>
  <c r="FR461" i="1"/>
  <c r="FS461" i="1"/>
  <c r="FT461" i="1"/>
  <c r="FU461" i="1"/>
  <c r="FV461" i="1"/>
  <c r="FW461" i="1"/>
  <c r="FX461" i="1"/>
  <c r="FY461" i="1"/>
  <c r="FZ461" i="1"/>
  <c r="GA461" i="1"/>
  <c r="GB461" i="1"/>
  <c r="GC461" i="1"/>
  <c r="GD461" i="1"/>
  <c r="GE461" i="1"/>
  <c r="GF461" i="1"/>
  <c r="GG461" i="1"/>
  <c r="GH461" i="1"/>
  <c r="GI461" i="1"/>
  <c r="GJ461" i="1"/>
  <c r="GK461" i="1"/>
  <c r="FF133" i="1"/>
  <c r="FG133" i="1"/>
  <c r="FH133" i="1"/>
  <c r="FI133" i="1"/>
  <c r="FJ133" i="1"/>
  <c r="FK133" i="1"/>
  <c r="FL133" i="1"/>
  <c r="FM133" i="1"/>
  <c r="FN133" i="1"/>
  <c r="FO133" i="1"/>
  <c r="FP133" i="1"/>
  <c r="FQ133" i="1"/>
  <c r="FR133" i="1"/>
  <c r="FS133" i="1"/>
  <c r="FT133" i="1"/>
  <c r="FU133" i="1"/>
  <c r="FV133" i="1"/>
  <c r="FW133" i="1"/>
  <c r="FX133" i="1"/>
  <c r="FY133" i="1"/>
  <c r="FZ133" i="1"/>
  <c r="GA133" i="1"/>
  <c r="GB133" i="1"/>
  <c r="GC133" i="1"/>
  <c r="GD133" i="1"/>
  <c r="GE133" i="1"/>
  <c r="GF133" i="1"/>
  <c r="GG133" i="1"/>
  <c r="GH133" i="1"/>
  <c r="GI133" i="1"/>
  <c r="GJ133" i="1"/>
  <c r="GK133" i="1"/>
  <c r="FF529" i="1"/>
  <c r="FG529" i="1"/>
  <c r="FH529" i="1"/>
  <c r="FI529" i="1"/>
  <c r="FJ529" i="1"/>
  <c r="FK529" i="1"/>
  <c r="FL529" i="1"/>
  <c r="FM529" i="1"/>
  <c r="FN529" i="1"/>
  <c r="FO529" i="1"/>
  <c r="FP529" i="1"/>
  <c r="FQ529" i="1"/>
  <c r="FR529" i="1"/>
  <c r="FS529" i="1"/>
  <c r="FT529" i="1"/>
  <c r="FU529" i="1"/>
  <c r="FV529" i="1"/>
  <c r="FW529" i="1"/>
  <c r="FX529" i="1"/>
  <c r="FY529" i="1"/>
  <c r="FZ529" i="1"/>
  <c r="GA529" i="1"/>
  <c r="GB529" i="1"/>
  <c r="GC529" i="1"/>
  <c r="GD529" i="1"/>
  <c r="GE529" i="1"/>
  <c r="GF529" i="1"/>
  <c r="GG529" i="1"/>
  <c r="GH529" i="1"/>
  <c r="GI529" i="1"/>
  <c r="GJ529" i="1"/>
  <c r="GK529" i="1"/>
  <c r="FF363" i="1"/>
  <c r="FG363" i="1"/>
  <c r="FH363" i="1"/>
  <c r="FI363" i="1"/>
  <c r="FJ363" i="1"/>
  <c r="FK363" i="1"/>
  <c r="FL363" i="1"/>
  <c r="FM363" i="1"/>
  <c r="FN363" i="1"/>
  <c r="FO363" i="1"/>
  <c r="FP363" i="1"/>
  <c r="FQ363" i="1"/>
  <c r="FR363" i="1"/>
  <c r="FS363" i="1"/>
  <c r="FT363" i="1"/>
  <c r="FU363" i="1"/>
  <c r="FV363" i="1"/>
  <c r="FW363" i="1"/>
  <c r="FX363" i="1"/>
  <c r="FY363" i="1"/>
  <c r="FZ363" i="1"/>
  <c r="GA363" i="1"/>
  <c r="GB363" i="1"/>
  <c r="GC363" i="1"/>
  <c r="GD363" i="1"/>
  <c r="GE363" i="1"/>
  <c r="GF363" i="1"/>
  <c r="GG363" i="1"/>
  <c r="GH363" i="1"/>
  <c r="GI363" i="1"/>
  <c r="GJ363" i="1"/>
  <c r="GK363" i="1"/>
  <c r="FF528" i="1"/>
  <c r="FG528" i="1"/>
  <c r="FH528" i="1"/>
  <c r="FI528" i="1"/>
  <c r="FJ528" i="1"/>
  <c r="FK528" i="1"/>
  <c r="FL528" i="1"/>
  <c r="FM528" i="1"/>
  <c r="FN528" i="1"/>
  <c r="FO528" i="1"/>
  <c r="FP528" i="1"/>
  <c r="FQ528" i="1"/>
  <c r="FR528" i="1"/>
  <c r="FS528" i="1"/>
  <c r="FT528" i="1"/>
  <c r="FU528" i="1"/>
  <c r="FV528" i="1"/>
  <c r="FW528" i="1"/>
  <c r="FX528" i="1"/>
  <c r="FY528" i="1"/>
  <c r="FZ528" i="1"/>
  <c r="GA528" i="1"/>
  <c r="GB528" i="1"/>
  <c r="GC528" i="1"/>
  <c r="GD528" i="1"/>
  <c r="GE528" i="1"/>
  <c r="GF528" i="1"/>
  <c r="GG528" i="1"/>
  <c r="GH528" i="1"/>
  <c r="GI528" i="1"/>
  <c r="GJ528" i="1"/>
  <c r="GK528" i="1"/>
  <c r="FF497" i="1"/>
  <c r="FG497" i="1"/>
  <c r="FH497" i="1"/>
  <c r="FI497" i="1"/>
  <c r="FJ497" i="1"/>
  <c r="FK497" i="1"/>
  <c r="FL497" i="1"/>
  <c r="FM497" i="1"/>
  <c r="FN497" i="1"/>
  <c r="FO497" i="1"/>
  <c r="FP497" i="1"/>
  <c r="FQ497" i="1"/>
  <c r="FR497" i="1"/>
  <c r="FS497" i="1"/>
  <c r="FT497" i="1"/>
  <c r="FU497" i="1"/>
  <c r="FV497" i="1"/>
  <c r="FW497" i="1"/>
  <c r="FX497" i="1"/>
  <c r="FY497" i="1"/>
  <c r="FZ497" i="1"/>
  <c r="GA497" i="1"/>
  <c r="GB497" i="1"/>
  <c r="GC497" i="1"/>
  <c r="GD497" i="1"/>
  <c r="GE497" i="1"/>
  <c r="GF497" i="1"/>
  <c r="GG497" i="1"/>
  <c r="GH497" i="1"/>
  <c r="GI497" i="1"/>
  <c r="GJ497" i="1"/>
  <c r="GK497" i="1"/>
  <c r="FF458" i="1"/>
  <c r="FG458" i="1"/>
  <c r="FH458" i="1"/>
  <c r="FI458" i="1"/>
  <c r="FJ458" i="1"/>
  <c r="FK458" i="1"/>
  <c r="FL458" i="1"/>
  <c r="FM458" i="1"/>
  <c r="FN458" i="1"/>
  <c r="FO458" i="1"/>
  <c r="FP458" i="1"/>
  <c r="FQ458" i="1"/>
  <c r="FR458" i="1"/>
  <c r="FS458" i="1"/>
  <c r="FT458" i="1"/>
  <c r="FU458" i="1"/>
  <c r="FV458" i="1"/>
  <c r="FW458" i="1"/>
  <c r="FX458" i="1"/>
  <c r="FY458" i="1"/>
  <c r="FZ458" i="1"/>
  <c r="GA458" i="1"/>
  <c r="GB458" i="1"/>
  <c r="GC458" i="1"/>
  <c r="GD458" i="1"/>
  <c r="GE458" i="1"/>
  <c r="GF458" i="1"/>
  <c r="GG458" i="1"/>
  <c r="GH458" i="1"/>
  <c r="GI458" i="1"/>
  <c r="GJ458" i="1"/>
  <c r="GK458" i="1"/>
  <c r="FF527" i="1"/>
  <c r="FG527" i="1"/>
  <c r="FH527" i="1"/>
  <c r="FI527" i="1"/>
  <c r="FJ527" i="1"/>
  <c r="FK527" i="1"/>
  <c r="FL527" i="1"/>
  <c r="FM527" i="1"/>
  <c r="FN527" i="1"/>
  <c r="FO527" i="1"/>
  <c r="FP527" i="1"/>
  <c r="FQ527" i="1"/>
  <c r="FR527" i="1"/>
  <c r="FS527" i="1"/>
  <c r="FT527" i="1"/>
  <c r="FU527" i="1"/>
  <c r="FV527" i="1"/>
  <c r="FW527" i="1"/>
  <c r="FX527" i="1"/>
  <c r="FY527" i="1"/>
  <c r="FZ527" i="1"/>
  <c r="GA527" i="1"/>
  <c r="GB527" i="1"/>
  <c r="GC527" i="1"/>
  <c r="GD527" i="1"/>
  <c r="GE527" i="1"/>
  <c r="GF527" i="1"/>
  <c r="GG527" i="1"/>
  <c r="GH527" i="1"/>
  <c r="GI527" i="1"/>
  <c r="GJ527" i="1"/>
  <c r="GK527" i="1"/>
  <c r="FF101" i="1"/>
  <c r="FG101" i="1"/>
  <c r="FH101" i="1"/>
  <c r="FI101" i="1"/>
  <c r="FJ101" i="1"/>
  <c r="FK101" i="1"/>
  <c r="FL101" i="1"/>
  <c r="FM101" i="1"/>
  <c r="FN101" i="1"/>
  <c r="FO101" i="1"/>
  <c r="FP101" i="1"/>
  <c r="FQ101" i="1"/>
  <c r="FR101" i="1"/>
  <c r="FS101" i="1"/>
  <c r="FT101" i="1"/>
  <c r="FU101" i="1"/>
  <c r="FV101" i="1"/>
  <c r="FW101" i="1"/>
  <c r="FX101" i="1"/>
  <c r="FY101" i="1"/>
  <c r="FZ101" i="1"/>
  <c r="GA101" i="1"/>
  <c r="GB101" i="1"/>
  <c r="GC101" i="1"/>
  <c r="GD101" i="1"/>
  <c r="GE101" i="1"/>
  <c r="GF101" i="1"/>
  <c r="GG101" i="1"/>
  <c r="GH101" i="1"/>
  <c r="GI101" i="1"/>
  <c r="GJ101" i="1"/>
  <c r="GK101" i="1"/>
  <c r="FF420" i="1"/>
  <c r="FG420" i="1"/>
  <c r="FH420" i="1"/>
  <c r="FI420" i="1"/>
  <c r="FJ420" i="1"/>
  <c r="FK420" i="1"/>
  <c r="FL420" i="1"/>
  <c r="FM420" i="1"/>
  <c r="FN420" i="1"/>
  <c r="FO420" i="1"/>
  <c r="FP420" i="1"/>
  <c r="FQ420" i="1"/>
  <c r="FR420" i="1"/>
  <c r="FS420" i="1"/>
  <c r="FT420" i="1"/>
  <c r="FU420" i="1"/>
  <c r="FV420" i="1"/>
  <c r="FW420" i="1"/>
  <c r="FX420" i="1"/>
  <c r="FY420" i="1"/>
  <c r="FZ420" i="1"/>
  <c r="GA420" i="1"/>
  <c r="GB420" i="1"/>
  <c r="GC420" i="1"/>
  <c r="GD420" i="1"/>
  <c r="GE420" i="1"/>
  <c r="GF420" i="1"/>
  <c r="GG420" i="1"/>
  <c r="GH420" i="1"/>
  <c r="GI420" i="1"/>
  <c r="GJ420" i="1"/>
  <c r="GK420" i="1"/>
  <c r="DG42" i="1"/>
  <c r="DG68" i="1"/>
  <c r="DG77" i="1"/>
  <c r="DG7" i="1"/>
  <c r="DG127" i="1"/>
  <c r="DG169" i="1"/>
  <c r="DG53" i="1"/>
  <c r="DG27" i="1"/>
  <c r="DG299" i="1"/>
  <c r="DG266" i="1"/>
  <c r="DG195" i="1"/>
  <c r="DG163" i="1"/>
  <c r="DG70" i="1"/>
  <c r="DG82" i="1"/>
  <c r="DG6" i="1"/>
  <c r="DG4" i="1"/>
  <c r="DG207" i="1"/>
  <c r="DG188" i="1"/>
  <c r="DG241" i="1"/>
  <c r="DG223" i="1"/>
  <c r="DG421" i="1"/>
  <c r="DG371" i="1"/>
  <c r="DG422" i="1"/>
  <c r="DG344" i="1"/>
  <c r="DG63" i="1"/>
  <c r="DG293" i="1"/>
  <c r="DG338" i="1"/>
  <c r="DG354" i="1"/>
  <c r="DG387" i="1"/>
  <c r="DG279" i="1"/>
  <c r="DG305" i="1"/>
  <c r="DG397" i="1"/>
  <c r="DG368" i="1"/>
  <c r="DG47" i="1"/>
  <c r="DG334" i="1"/>
  <c r="DG423" i="1"/>
  <c r="DG120" i="1"/>
  <c r="DG81" i="1"/>
  <c r="DG26" i="1"/>
  <c r="DG320" i="1"/>
  <c r="DG152" i="1"/>
  <c r="DG218" i="1"/>
  <c r="DG227" i="1"/>
  <c r="DG160" i="1"/>
  <c r="DG424" i="1"/>
  <c r="DG204" i="1"/>
  <c r="DG288" i="1"/>
  <c r="DG409" i="1"/>
  <c r="DG426" i="1"/>
  <c r="DG402" i="1"/>
  <c r="DG362" i="1"/>
  <c r="DG328" i="1"/>
  <c r="DG25" i="1"/>
  <c r="DG103" i="1"/>
  <c r="DG135" i="1"/>
  <c r="DG251" i="1"/>
  <c r="DG339" i="1"/>
  <c r="DG217" i="1"/>
  <c r="DG314" i="1"/>
  <c r="DG311" i="1"/>
  <c r="DG219" i="1"/>
  <c r="DG254" i="1"/>
  <c r="DG112" i="1"/>
  <c r="DG145" i="1"/>
  <c r="DG56" i="1"/>
  <c r="DG280" i="1"/>
  <c r="DG131" i="1"/>
  <c r="DG205" i="1"/>
  <c r="DG456" i="1"/>
  <c r="DG457" i="1"/>
  <c r="DG388" i="1"/>
  <c r="DG203" i="1"/>
  <c r="DG281" i="1"/>
  <c r="DG72" i="1"/>
  <c r="DG297" i="1"/>
  <c r="DG274" i="1"/>
  <c r="DG260" i="1"/>
  <c r="DG108" i="1"/>
  <c r="DG55" i="1"/>
  <c r="DG460" i="1"/>
  <c r="DG250" i="1"/>
  <c r="DG174" i="1"/>
  <c r="DG17" i="1"/>
  <c r="DG104" i="1"/>
  <c r="DG115" i="1"/>
  <c r="DG67" i="1"/>
  <c r="DG14" i="1"/>
  <c r="DG10" i="1"/>
  <c r="DG3" i="1"/>
  <c r="DG264" i="1"/>
  <c r="DG459" i="1"/>
  <c r="DG52" i="1"/>
  <c r="DG149" i="1"/>
  <c r="DG215" i="1"/>
  <c r="DG146" i="1"/>
  <c r="DG391" i="1"/>
  <c r="DG220" i="1"/>
  <c r="DG343" i="1"/>
  <c r="DG83" i="1"/>
  <c r="DG73" i="1"/>
  <c r="DG233" i="1"/>
  <c r="DG96" i="1"/>
  <c r="DG395" i="1"/>
  <c r="DG244" i="1"/>
  <c r="DG255" i="1"/>
  <c r="DG98" i="1"/>
  <c r="DG462" i="1"/>
  <c r="DG282" i="1"/>
  <c r="DG375" i="1"/>
  <c r="DG212" i="1"/>
  <c r="DG232" i="1"/>
  <c r="DG290" i="1"/>
  <c r="DG317" i="1"/>
  <c r="DG414" i="1"/>
  <c r="DG208" i="1"/>
  <c r="DG381" i="1"/>
  <c r="DG357" i="1"/>
  <c r="DG348" i="1"/>
  <c r="DG327" i="1"/>
  <c r="DG313" i="1"/>
  <c r="DG294" i="1"/>
  <c r="DG140" i="1"/>
  <c r="DG284" i="1"/>
  <c r="DG109" i="1"/>
  <c r="DG61" i="1"/>
  <c r="DG13" i="1"/>
  <c r="DG35" i="1"/>
  <c r="DG102" i="1"/>
  <c r="DG126" i="1"/>
  <c r="DG105" i="1"/>
  <c r="DG84" i="1"/>
  <c r="DG97" i="1"/>
  <c r="DG30" i="1"/>
  <c r="DG89" i="1"/>
  <c r="DG28" i="1"/>
  <c r="DG12" i="1"/>
  <c r="DG150" i="1"/>
  <c r="DG272" i="1"/>
  <c r="DG99" i="1"/>
  <c r="DG5" i="1"/>
  <c r="DG45" i="1"/>
  <c r="DG111" i="1"/>
  <c r="DG179" i="1"/>
  <c r="DG141" i="1"/>
  <c r="DG62" i="1"/>
  <c r="DG100" i="1"/>
  <c r="DG66" i="1"/>
  <c r="DG110" i="1"/>
  <c r="DG161" i="1"/>
  <c r="DG134" i="1"/>
  <c r="DG167" i="1"/>
  <c r="DG234" i="1"/>
  <c r="DG192" i="1"/>
  <c r="DG206" i="1"/>
  <c r="DG137" i="1"/>
  <c r="DG157" i="1"/>
  <c r="DG129" i="1"/>
  <c r="DG132" i="1"/>
  <c r="DG291" i="1"/>
  <c r="DG304" i="1"/>
  <c r="DG415" i="1"/>
  <c r="DG416" i="1"/>
  <c r="DG307" i="1"/>
  <c r="DG465" i="1"/>
  <c r="DG464" i="1"/>
  <c r="DG277" i="1"/>
  <c r="DG158" i="1"/>
  <c r="DG463" i="1"/>
  <c r="DG65" i="1"/>
  <c r="DG312" i="1"/>
  <c r="DG87" i="1"/>
  <c r="DG36" i="1"/>
  <c r="DG162" i="1"/>
  <c r="DG259" i="1"/>
  <c r="DG189" i="1"/>
  <c r="DG32" i="1"/>
  <c r="DG257" i="1"/>
  <c r="DG242" i="1"/>
  <c r="DG125" i="1"/>
  <c r="DG94" i="1"/>
  <c r="DG24" i="1"/>
  <c r="DG268" i="1"/>
  <c r="DG404" i="1"/>
  <c r="DG181" i="1"/>
  <c r="DG379" i="1"/>
  <c r="DG191" i="1"/>
  <c r="DG491" i="1"/>
  <c r="DG493" i="1"/>
  <c r="DG492" i="1"/>
  <c r="DG494" i="1"/>
  <c r="DG341" i="1"/>
  <c r="DG382" i="1"/>
  <c r="DG183" i="1"/>
  <c r="DG495" i="1"/>
  <c r="DG165" i="1"/>
  <c r="DG261" i="1"/>
  <c r="DG249" i="1"/>
  <c r="DG168" i="1"/>
  <c r="DG230" i="1"/>
  <c r="DG269" i="1"/>
  <c r="DG306" i="1"/>
  <c r="DG285" i="1"/>
  <c r="DG355" i="1"/>
  <c r="DG287" i="1"/>
  <c r="DG496" i="1"/>
  <c r="DG200" i="1"/>
  <c r="DG231" i="1"/>
  <c r="DG302" i="1"/>
  <c r="DG400" i="1"/>
  <c r="DG351" i="1"/>
  <c r="DG406" i="1"/>
  <c r="DG172" i="1"/>
  <c r="DG235" i="1"/>
  <c r="DG124" i="1"/>
  <c r="DG270" i="1"/>
  <c r="DG245" i="1"/>
  <c r="DG500" i="1"/>
  <c r="DG499" i="1"/>
  <c r="DG296" i="1"/>
  <c r="DG498" i="1"/>
  <c r="DG186" i="1"/>
  <c r="DG407" i="1"/>
  <c r="DG514" i="1"/>
  <c r="DG508" i="1"/>
  <c r="DG501" i="1"/>
  <c r="DG139" i="1"/>
  <c r="DG503" i="1"/>
  <c r="DG504" i="1"/>
  <c r="DG510" i="1"/>
  <c r="DG505" i="1"/>
  <c r="DG8" i="1"/>
  <c r="DG511" i="1"/>
  <c r="DG93" i="1"/>
  <c r="DG507" i="1"/>
  <c r="DG509" i="1"/>
  <c r="DG512" i="1"/>
  <c r="DG513" i="1"/>
  <c r="DG515" i="1"/>
  <c r="DG16" i="1"/>
  <c r="DG517" i="1"/>
  <c r="DG502" i="1"/>
  <c r="DG11" i="1"/>
  <c r="DG151" i="1"/>
  <c r="DG516" i="1"/>
  <c r="DG506" i="1"/>
  <c r="DG75" i="1"/>
  <c r="DG194" i="1"/>
  <c r="DG29" i="1"/>
  <c r="DG58" i="1"/>
  <c r="DG44" i="1"/>
  <c r="DG238" i="1"/>
  <c r="DG20" i="1"/>
  <c r="DG123" i="1"/>
  <c r="DG418" i="1"/>
  <c r="DG159" i="1"/>
  <c r="DG340" i="1"/>
  <c r="DG226" i="1"/>
  <c r="DG411" i="1"/>
  <c r="DG380" i="1"/>
  <c r="DG283" i="1"/>
  <c r="DG350" i="1"/>
  <c r="DG408" i="1"/>
  <c r="DG239" i="1"/>
  <c r="DG198" i="1"/>
  <c r="DG37" i="1"/>
  <c r="DG22" i="1"/>
  <c r="DG92" i="1"/>
  <c r="DG346" i="1"/>
  <c r="DG128" i="1"/>
  <c r="DG49" i="1"/>
  <c r="DG398" i="1"/>
  <c r="DG54" i="1"/>
  <c r="DG229" i="1"/>
  <c r="DG518" i="1"/>
  <c r="DG333" i="1"/>
  <c r="DG521" i="1"/>
  <c r="DG522" i="1"/>
  <c r="DG520" i="1"/>
  <c r="DG519" i="1"/>
  <c r="DG321" i="1"/>
  <c r="DG175" i="1"/>
  <c r="DG138" i="1"/>
  <c r="DG524" i="1"/>
  <c r="DG117" i="1"/>
  <c r="DG184" i="1"/>
  <c r="DG300" i="1"/>
  <c r="DG525" i="1"/>
  <c r="DG526" i="1"/>
  <c r="DG78" i="1"/>
  <c r="DG43" i="1"/>
  <c r="DG80" i="1"/>
  <c r="DG40" i="1"/>
  <c r="DG377" i="1"/>
  <c r="DG289" i="1"/>
  <c r="DG224" i="1"/>
  <c r="DG88" i="1"/>
  <c r="DG310" i="1"/>
  <c r="DG148" i="1"/>
  <c r="DG412" i="1"/>
  <c r="DG292" i="1"/>
  <c r="DG330" i="1"/>
  <c r="DG393" i="1"/>
  <c r="DG383" i="1"/>
  <c r="DG353" i="1"/>
  <c r="DG155" i="1"/>
  <c r="DG267" i="1"/>
  <c r="DG18" i="1"/>
  <c r="DG90" i="1"/>
  <c r="DG19" i="1"/>
  <c r="DG116" i="1"/>
  <c r="DG228" i="1"/>
  <c r="DG202" i="1"/>
  <c r="DG74" i="1"/>
  <c r="DG461" i="1"/>
  <c r="DG133" i="1"/>
  <c r="DG529" i="1"/>
  <c r="DG363" i="1"/>
  <c r="DG528" i="1"/>
  <c r="DG497" i="1"/>
  <c r="DG458" i="1"/>
  <c r="DG527" i="1"/>
  <c r="DG101" i="1"/>
  <c r="DG420" i="1"/>
  <c r="BP42" i="1"/>
  <c r="BQ42" i="1"/>
  <c r="BR42" i="1"/>
  <c r="EX42" i="1" s="1"/>
  <c r="BS42" i="1"/>
  <c r="EY42" i="1" s="1"/>
  <c r="BT42" i="1"/>
  <c r="EZ42" i="1" s="1"/>
  <c r="BU42" i="1"/>
  <c r="FA42" i="1" s="1"/>
  <c r="BV42" i="1"/>
  <c r="FB42" i="1" s="1"/>
  <c r="BW42" i="1"/>
  <c r="FC42" i="1" s="1"/>
  <c r="BX42" i="1"/>
  <c r="FD42" i="1" s="1"/>
  <c r="BY42" i="1"/>
  <c r="FE42" i="1" s="1"/>
  <c r="BP68" i="1"/>
  <c r="BQ68" i="1"/>
  <c r="BR68" i="1"/>
  <c r="EX68" i="1" s="1"/>
  <c r="BS68" i="1"/>
  <c r="EY68" i="1" s="1"/>
  <c r="BT68" i="1"/>
  <c r="EZ68" i="1" s="1"/>
  <c r="BU68" i="1"/>
  <c r="FA68" i="1" s="1"/>
  <c r="BV68" i="1"/>
  <c r="FB68" i="1" s="1"/>
  <c r="BW68" i="1"/>
  <c r="FC68" i="1" s="1"/>
  <c r="BX68" i="1"/>
  <c r="FD68" i="1" s="1"/>
  <c r="BY68" i="1"/>
  <c r="FE68" i="1" s="1"/>
  <c r="BP77" i="1"/>
  <c r="BQ77" i="1"/>
  <c r="BR77" i="1"/>
  <c r="EX77" i="1" s="1"/>
  <c r="BS77" i="1"/>
  <c r="EY77" i="1" s="1"/>
  <c r="BT77" i="1"/>
  <c r="EZ77" i="1" s="1"/>
  <c r="BU77" i="1"/>
  <c r="FA77" i="1" s="1"/>
  <c r="BV77" i="1"/>
  <c r="FB77" i="1" s="1"/>
  <c r="BW77" i="1"/>
  <c r="FC77" i="1" s="1"/>
  <c r="BX77" i="1"/>
  <c r="FD77" i="1" s="1"/>
  <c r="BY77" i="1"/>
  <c r="FE77" i="1" s="1"/>
  <c r="BP7" i="1"/>
  <c r="BQ7" i="1"/>
  <c r="BR7" i="1"/>
  <c r="EX7" i="1" s="1"/>
  <c r="BS7" i="1"/>
  <c r="EY7" i="1" s="1"/>
  <c r="BT7" i="1"/>
  <c r="EZ7" i="1" s="1"/>
  <c r="BU7" i="1"/>
  <c r="FA7" i="1" s="1"/>
  <c r="BV7" i="1"/>
  <c r="FB7" i="1" s="1"/>
  <c r="BW7" i="1"/>
  <c r="FC7" i="1" s="1"/>
  <c r="BX7" i="1"/>
  <c r="FD7" i="1" s="1"/>
  <c r="BY7" i="1"/>
  <c r="FE7" i="1" s="1"/>
  <c r="BP127" i="1"/>
  <c r="BQ127" i="1"/>
  <c r="BR127" i="1"/>
  <c r="EX127" i="1" s="1"/>
  <c r="BS127" i="1"/>
  <c r="EY127" i="1" s="1"/>
  <c r="BT127" i="1"/>
  <c r="EZ127" i="1" s="1"/>
  <c r="BU127" i="1"/>
  <c r="FA127" i="1" s="1"/>
  <c r="BV127" i="1"/>
  <c r="FB127" i="1" s="1"/>
  <c r="BW127" i="1"/>
  <c r="FC127" i="1" s="1"/>
  <c r="BX127" i="1"/>
  <c r="FD127" i="1" s="1"/>
  <c r="BY127" i="1"/>
  <c r="FE127" i="1" s="1"/>
  <c r="BP169" i="1"/>
  <c r="BQ169" i="1"/>
  <c r="BR169" i="1"/>
  <c r="EX169" i="1" s="1"/>
  <c r="BS169" i="1"/>
  <c r="EY169" i="1" s="1"/>
  <c r="BT169" i="1"/>
  <c r="EZ169" i="1" s="1"/>
  <c r="BU169" i="1"/>
  <c r="FA169" i="1" s="1"/>
  <c r="BV169" i="1"/>
  <c r="FB169" i="1" s="1"/>
  <c r="BW169" i="1"/>
  <c r="FC169" i="1" s="1"/>
  <c r="BX169" i="1"/>
  <c r="FD169" i="1" s="1"/>
  <c r="BY169" i="1"/>
  <c r="FE169" i="1" s="1"/>
  <c r="BP53" i="1"/>
  <c r="BQ53" i="1"/>
  <c r="BR53" i="1"/>
  <c r="EX53" i="1" s="1"/>
  <c r="BS53" i="1"/>
  <c r="EY53" i="1" s="1"/>
  <c r="BT53" i="1"/>
  <c r="EZ53" i="1" s="1"/>
  <c r="BU53" i="1"/>
  <c r="FA53" i="1" s="1"/>
  <c r="BV53" i="1"/>
  <c r="FB53" i="1" s="1"/>
  <c r="BW53" i="1"/>
  <c r="FC53" i="1" s="1"/>
  <c r="BX53" i="1"/>
  <c r="FD53" i="1" s="1"/>
  <c r="BY53" i="1"/>
  <c r="FE53" i="1" s="1"/>
  <c r="BP27" i="1"/>
  <c r="BQ27" i="1"/>
  <c r="BR27" i="1"/>
  <c r="EX27" i="1" s="1"/>
  <c r="BS27" i="1"/>
  <c r="EY27" i="1" s="1"/>
  <c r="BT27" i="1"/>
  <c r="EZ27" i="1" s="1"/>
  <c r="BU27" i="1"/>
  <c r="FA27" i="1" s="1"/>
  <c r="BV27" i="1"/>
  <c r="FB27" i="1" s="1"/>
  <c r="BW27" i="1"/>
  <c r="FC27" i="1" s="1"/>
  <c r="BX27" i="1"/>
  <c r="FD27" i="1" s="1"/>
  <c r="BY27" i="1"/>
  <c r="FE27" i="1" s="1"/>
  <c r="BP299" i="1"/>
  <c r="BQ299" i="1"/>
  <c r="BR299" i="1"/>
  <c r="EX299" i="1" s="1"/>
  <c r="BS299" i="1"/>
  <c r="EY299" i="1" s="1"/>
  <c r="BT299" i="1"/>
  <c r="EZ299" i="1" s="1"/>
  <c r="BU299" i="1"/>
  <c r="FA299" i="1" s="1"/>
  <c r="BV299" i="1"/>
  <c r="FB299" i="1" s="1"/>
  <c r="BW299" i="1"/>
  <c r="FC299" i="1" s="1"/>
  <c r="BX299" i="1"/>
  <c r="FD299" i="1" s="1"/>
  <c r="BY299" i="1"/>
  <c r="FE299" i="1" s="1"/>
  <c r="BP266" i="1"/>
  <c r="BQ266" i="1"/>
  <c r="BR266" i="1"/>
  <c r="EX266" i="1" s="1"/>
  <c r="BS266" i="1"/>
  <c r="EY266" i="1" s="1"/>
  <c r="BT266" i="1"/>
  <c r="EZ266" i="1" s="1"/>
  <c r="FA266" i="1"/>
  <c r="BV266" i="1"/>
  <c r="FB266" i="1" s="1"/>
  <c r="BW266" i="1"/>
  <c r="FC266" i="1" s="1"/>
  <c r="BX266" i="1"/>
  <c r="FD266" i="1" s="1"/>
  <c r="BY266" i="1"/>
  <c r="FE266" i="1" s="1"/>
  <c r="BP195" i="1"/>
  <c r="BQ195" i="1"/>
  <c r="BR195" i="1"/>
  <c r="EX195" i="1" s="1"/>
  <c r="BS195" i="1"/>
  <c r="EY195" i="1" s="1"/>
  <c r="BT195" i="1"/>
  <c r="EZ195" i="1" s="1"/>
  <c r="BU195" i="1"/>
  <c r="FA195" i="1" s="1"/>
  <c r="BV195" i="1"/>
  <c r="FB195" i="1" s="1"/>
  <c r="BW195" i="1"/>
  <c r="FC195" i="1" s="1"/>
  <c r="BX195" i="1"/>
  <c r="FD195" i="1" s="1"/>
  <c r="BY195" i="1"/>
  <c r="FE195" i="1" s="1"/>
  <c r="BP163" i="1"/>
  <c r="BQ163" i="1"/>
  <c r="BR163" i="1"/>
  <c r="EX163" i="1" s="1"/>
  <c r="BS163" i="1"/>
  <c r="EY163" i="1" s="1"/>
  <c r="BT163" i="1"/>
  <c r="EZ163" i="1" s="1"/>
  <c r="BU163" i="1"/>
  <c r="FA163" i="1" s="1"/>
  <c r="BV163" i="1"/>
  <c r="FB163" i="1" s="1"/>
  <c r="BW163" i="1"/>
  <c r="FC163" i="1" s="1"/>
  <c r="BX163" i="1"/>
  <c r="FD163" i="1" s="1"/>
  <c r="BY163" i="1"/>
  <c r="FE163" i="1" s="1"/>
  <c r="BP70" i="1"/>
  <c r="BQ70" i="1"/>
  <c r="BR70" i="1"/>
  <c r="EX70" i="1" s="1"/>
  <c r="BS70" i="1"/>
  <c r="EY70" i="1" s="1"/>
  <c r="BT70" i="1"/>
  <c r="EZ70" i="1" s="1"/>
  <c r="BU70" i="1"/>
  <c r="FA70" i="1" s="1"/>
  <c r="BV70" i="1"/>
  <c r="FB70" i="1" s="1"/>
  <c r="BW70" i="1"/>
  <c r="FC70" i="1" s="1"/>
  <c r="BX70" i="1"/>
  <c r="FD70" i="1" s="1"/>
  <c r="BY70" i="1"/>
  <c r="FE70" i="1" s="1"/>
  <c r="BP82" i="1"/>
  <c r="BQ82" i="1"/>
  <c r="BR82" i="1"/>
  <c r="EX82" i="1" s="1"/>
  <c r="BS82" i="1"/>
  <c r="EY82" i="1" s="1"/>
  <c r="BT82" i="1"/>
  <c r="EZ82" i="1" s="1"/>
  <c r="BU82" i="1"/>
  <c r="FA82" i="1" s="1"/>
  <c r="BV82" i="1"/>
  <c r="FB82" i="1" s="1"/>
  <c r="BW82" i="1"/>
  <c r="FC82" i="1" s="1"/>
  <c r="BX82" i="1"/>
  <c r="FD82" i="1" s="1"/>
  <c r="BY82" i="1"/>
  <c r="FE82" i="1" s="1"/>
  <c r="BP6" i="1"/>
  <c r="BQ6" i="1"/>
  <c r="BR6" i="1"/>
  <c r="EX6" i="1" s="1"/>
  <c r="BS6" i="1"/>
  <c r="EY6" i="1" s="1"/>
  <c r="BT6" i="1"/>
  <c r="EZ6" i="1" s="1"/>
  <c r="BU6" i="1"/>
  <c r="FA6" i="1" s="1"/>
  <c r="BV6" i="1"/>
  <c r="FB6" i="1" s="1"/>
  <c r="BW6" i="1"/>
  <c r="FC6" i="1" s="1"/>
  <c r="BX6" i="1"/>
  <c r="FD6" i="1" s="1"/>
  <c r="BY6" i="1"/>
  <c r="FE6" i="1" s="1"/>
  <c r="BP4" i="1"/>
  <c r="BQ4" i="1"/>
  <c r="BR4" i="1"/>
  <c r="EX4" i="1" s="1"/>
  <c r="BS4" i="1"/>
  <c r="EY4" i="1" s="1"/>
  <c r="BT4" i="1"/>
  <c r="EZ4" i="1" s="1"/>
  <c r="BU4" i="1"/>
  <c r="FA4" i="1" s="1"/>
  <c r="BV4" i="1"/>
  <c r="FB4" i="1" s="1"/>
  <c r="BW4" i="1"/>
  <c r="FC4" i="1" s="1"/>
  <c r="BX4" i="1"/>
  <c r="FD4" i="1" s="1"/>
  <c r="BY4" i="1"/>
  <c r="FE4" i="1" s="1"/>
  <c r="BP207" i="1"/>
  <c r="BQ207" i="1"/>
  <c r="BR207" i="1"/>
  <c r="EX207" i="1" s="1"/>
  <c r="BS207" i="1"/>
  <c r="EY207" i="1" s="1"/>
  <c r="BT207" i="1"/>
  <c r="EZ207" i="1" s="1"/>
  <c r="BU207" i="1"/>
  <c r="FA207" i="1" s="1"/>
  <c r="BV207" i="1"/>
  <c r="FB207" i="1" s="1"/>
  <c r="BW207" i="1"/>
  <c r="FC207" i="1" s="1"/>
  <c r="BX207" i="1"/>
  <c r="FD207" i="1" s="1"/>
  <c r="BY207" i="1"/>
  <c r="FE207" i="1" s="1"/>
  <c r="BP188" i="1"/>
  <c r="BQ188" i="1"/>
  <c r="BR188" i="1"/>
  <c r="EX188" i="1" s="1"/>
  <c r="BS188" i="1"/>
  <c r="EY188" i="1" s="1"/>
  <c r="BT188" i="1"/>
  <c r="EZ188" i="1" s="1"/>
  <c r="BU188" i="1"/>
  <c r="FA188" i="1" s="1"/>
  <c r="BV188" i="1"/>
  <c r="FB188" i="1" s="1"/>
  <c r="BW188" i="1"/>
  <c r="FC188" i="1" s="1"/>
  <c r="BX188" i="1"/>
  <c r="FD188" i="1" s="1"/>
  <c r="BY188" i="1"/>
  <c r="FE188" i="1" s="1"/>
  <c r="BP241" i="1"/>
  <c r="BQ241" i="1"/>
  <c r="BR241" i="1"/>
  <c r="EX241" i="1" s="1"/>
  <c r="BS241" i="1"/>
  <c r="EY241" i="1" s="1"/>
  <c r="BT241" i="1"/>
  <c r="EZ241" i="1" s="1"/>
  <c r="BU241" i="1"/>
  <c r="FA241" i="1" s="1"/>
  <c r="BV241" i="1"/>
  <c r="FB241" i="1" s="1"/>
  <c r="BW241" i="1"/>
  <c r="FC241" i="1" s="1"/>
  <c r="BX241" i="1"/>
  <c r="FD241" i="1" s="1"/>
  <c r="BY241" i="1"/>
  <c r="FE241" i="1" s="1"/>
  <c r="BP223" i="1"/>
  <c r="BQ223" i="1"/>
  <c r="BR223" i="1"/>
  <c r="EX223" i="1" s="1"/>
  <c r="BS223" i="1"/>
  <c r="EY223" i="1" s="1"/>
  <c r="BT223" i="1"/>
  <c r="EZ223" i="1" s="1"/>
  <c r="BU223" i="1"/>
  <c r="FA223" i="1" s="1"/>
  <c r="BV223" i="1"/>
  <c r="FB223" i="1" s="1"/>
  <c r="BW223" i="1"/>
  <c r="FC223" i="1" s="1"/>
  <c r="BX223" i="1"/>
  <c r="FD223" i="1" s="1"/>
  <c r="BY223" i="1"/>
  <c r="FE223" i="1" s="1"/>
  <c r="BP421" i="1"/>
  <c r="BQ421" i="1"/>
  <c r="BR421" i="1"/>
  <c r="EX421" i="1" s="1"/>
  <c r="BS421" i="1"/>
  <c r="EY421" i="1" s="1"/>
  <c r="BT421" i="1"/>
  <c r="EZ421" i="1" s="1"/>
  <c r="BU421" i="1"/>
  <c r="FA421" i="1" s="1"/>
  <c r="BV421" i="1"/>
  <c r="FB421" i="1" s="1"/>
  <c r="BW421" i="1"/>
  <c r="FC421" i="1" s="1"/>
  <c r="BX421" i="1"/>
  <c r="FD421" i="1" s="1"/>
  <c r="BY421" i="1"/>
  <c r="FE421" i="1" s="1"/>
  <c r="BP371" i="1"/>
  <c r="BQ371" i="1"/>
  <c r="BR371" i="1"/>
  <c r="EX371" i="1" s="1"/>
  <c r="BS371" i="1"/>
  <c r="EY371" i="1" s="1"/>
  <c r="BT371" i="1"/>
  <c r="EZ371" i="1" s="1"/>
  <c r="BU371" i="1"/>
  <c r="FA371" i="1" s="1"/>
  <c r="BV371" i="1"/>
  <c r="FB371" i="1" s="1"/>
  <c r="BW371" i="1"/>
  <c r="FC371" i="1" s="1"/>
  <c r="BX371" i="1"/>
  <c r="FD371" i="1" s="1"/>
  <c r="BY371" i="1"/>
  <c r="FE371" i="1" s="1"/>
  <c r="BP422" i="1"/>
  <c r="BQ422" i="1"/>
  <c r="BR422" i="1"/>
  <c r="EX422" i="1" s="1"/>
  <c r="BS422" i="1"/>
  <c r="EY422" i="1" s="1"/>
  <c r="BT422" i="1"/>
  <c r="EZ422" i="1" s="1"/>
  <c r="BU422" i="1"/>
  <c r="FA422" i="1" s="1"/>
  <c r="BV422" i="1"/>
  <c r="FB422" i="1" s="1"/>
  <c r="BW422" i="1"/>
  <c r="FC422" i="1" s="1"/>
  <c r="BX422" i="1"/>
  <c r="FD422" i="1" s="1"/>
  <c r="BY422" i="1"/>
  <c r="FE422" i="1" s="1"/>
  <c r="BP344" i="1"/>
  <c r="BQ344" i="1"/>
  <c r="BR344" i="1"/>
  <c r="EX344" i="1" s="1"/>
  <c r="BS344" i="1"/>
  <c r="EY344" i="1" s="1"/>
  <c r="BT344" i="1"/>
  <c r="EZ344" i="1" s="1"/>
  <c r="BU344" i="1"/>
  <c r="FA344" i="1" s="1"/>
  <c r="BV344" i="1"/>
  <c r="FB344" i="1" s="1"/>
  <c r="BW344" i="1"/>
  <c r="FC344" i="1" s="1"/>
  <c r="BX344" i="1"/>
  <c r="FD344" i="1" s="1"/>
  <c r="BY344" i="1"/>
  <c r="FE344" i="1" s="1"/>
  <c r="BP63" i="1"/>
  <c r="BQ63" i="1"/>
  <c r="BR63" i="1"/>
  <c r="EX63" i="1" s="1"/>
  <c r="BS63" i="1"/>
  <c r="EY63" i="1" s="1"/>
  <c r="BT63" i="1"/>
  <c r="EZ63" i="1" s="1"/>
  <c r="BU63" i="1"/>
  <c r="FA63" i="1" s="1"/>
  <c r="BV63" i="1"/>
  <c r="FB63" i="1" s="1"/>
  <c r="BW63" i="1"/>
  <c r="FC63" i="1" s="1"/>
  <c r="BX63" i="1"/>
  <c r="FD63" i="1" s="1"/>
  <c r="BY63" i="1"/>
  <c r="FE63" i="1" s="1"/>
  <c r="BP293" i="1"/>
  <c r="BQ293" i="1"/>
  <c r="BR293" i="1"/>
  <c r="EX293" i="1" s="1"/>
  <c r="BS293" i="1"/>
  <c r="EY293" i="1" s="1"/>
  <c r="BT293" i="1"/>
  <c r="EZ293" i="1" s="1"/>
  <c r="BU293" i="1"/>
  <c r="FA293" i="1" s="1"/>
  <c r="BV293" i="1"/>
  <c r="FB293" i="1" s="1"/>
  <c r="BW293" i="1"/>
  <c r="FC293" i="1" s="1"/>
  <c r="BX293" i="1"/>
  <c r="FD293" i="1" s="1"/>
  <c r="BY293" i="1"/>
  <c r="FE293" i="1" s="1"/>
  <c r="BP338" i="1"/>
  <c r="BQ338" i="1"/>
  <c r="BR338" i="1"/>
  <c r="EX338" i="1" s="1"/>
  <c r="BS338" i="1"/>
  <c r="EY338" i="1" s="1"/>
  <c r="BT338" i="1"/>
  <c r="EZ338" i="1" s="1"/>
  <c r="BU338" i="1"/>
  <c r="FA338" i="1" s="1"/>
  <c r="BV338" i="1"/>
  <c r="FB338" i="1" s="1"/>
  <c r="BW338" i="1"/>
  <c r="FC338" i="1" s="1"/>
  <c r="BX338" i="1"/>
  <c r="FD338" i="1" s="1"/>
  <c r="BY338" i="1"/>
  <c r="FE338" i="1" s="1"/>
  <c r="BP354" i="1"/>
  <c r="BQ354" i="1"/>
  <c r="BR354" i="1"/>
  <c r="EX354" i="1" s="1"/>
  <c r="BS354" i="1"/>
  <c r="EY354" i="1" s="1"/>
  <c r="BT354" i="1"/>
  <c r="EZ354" i="1" s="1"/>
  <c r="BU354" i="1"/>
  <c r="FA354" i="1" s="1"/>
  <c r="BV354" i="1"/>
  <c r="FB354" i="1" s="1"/>
  <c r="BW354" i="1"/>
  <c r="FC354" i="1" s="1"/>
  <c r="BX354" i="1"/>
  <c r="FD354" i="1" s="1"/>
  <c r="BY354" i="1"/>
  <c r="FE354" i="1" s="1"/>
  <c r="BP387" i="1"/>
  <c r="BQ387" i="1"/>
  <c r="BR387" i="1"/>
  <c r="EX387" i="1" s="1"/>
  <c r="BS387" i="1"/>
  <c r="EY387" i="1" s="1"/>
  <c r="BT387" i="1"/>
  <c r="EZ387" i="1" s="1"/>
  <c r="BU387" i="1"/>
  <c r="FA387" i="1" s="1"/>
  <c r="BV387" i="1"/>
  <c r="FB387" i="1" s="1"/>
  <c r="BW387" i="1"/>
  <c r="FC387" i="1" s="1"/>
  <c r="BX387" i="1"/>
  <c r="FD387" i="1" s="1"/>
  <c r="BY387" i="1"/>
  <c r="FE387" i="1" s="1"/>
  <c r="BP279" i="1"/>
  <c r="BQ279" i="1"/>
  <c r="BR279" i="1"/>
  <c r="EX279" i="1" s="1"/>
  <c r="BS279" i="1"/>
  <c r="EY279" i="1" s="1"/>
  <c r="BT279" i="1"/>
  <c r="EZ279" i="1" s="1"/>
  <c r="BU279" i="1"/>
  <c r="FA279" i="1" s="1"/>
  <c r="BV279" i="1"/>
  <c r="FB279" i="1" s="1"/>
  <c r="BW279" i="1"/>
  <c r="FC279" i="1" s="1"/>
  <c r="BX279" i="1"/>
  <c r="FD279" i="1" s="1"/>
  <c r="BY279" i="1"/>
  <c r="FE279" i="1" s="1"/>
  <c r="BP305" i="1"/>
  <c r="BQ305" i="1"/>
  <c r="BR305" i="1"/>
  <c r="EX305" i="1" s="1"/>
  <c r="BS305" i="1"/>
  <c r="EY305" i="1" s="1"/>
  <c r="BT305" i="1"/>
  <c r="EZ305" i="1" s="1"/>
  <c r="BU305" i="1"/>
  <c r="FA305" i="1" s="1"/>
  <c r="BV305" i="1"/>
  <c r="FB305" i="1" s="1"/>
  <c r="BW305" i="1"/>
  <c r="FC305" i="1" s="1"/>
  <c r="BX305" i="1"/>
  <c r="FD305" i="1" s="1"/>
  <c r="BY305" i="1"/>
  <c r="FE305" i="1" s="1"/>
  <c r="BP397" i="1"/>
  <c r="BQ397" i="1"/>
  <c r="BR397" i="1"/>
  <c r="EX397" i="1" s="1"/>
  <c r="BS397" i="1"/>
  <c r="EY397" i="1" s="1"/>
  <c r="BT397" i="1"/>
  <c r="EZ397" i="1" s="1"/>
  <c r="BU397" i="1"/>
  <c r="FA397" i="1" s="1"/>
  <c r="BV397" i="1"/>
  <c r="FB397" i="1" s="1"/>
  <c r="BW397" i="1"/>
  <c r="FC397" i="1" s="1"/>
  <c r="BX397" i="1"/>
  <c r="FD397" i="1" s="1"/>
  <c r="BY397" i="1"/>
  <c r="FE397" i="1" s="1"/>
  <c r="BP368" i="1"/>
  <c r="BQ368" i="1"/>
  <c r="BR368" i="1"/>
  <c r="EX368" i="1" s="1"/>
  <c r="BS368" i="1"/>
  <c r="EY368" i="1" s="1"/>
  <c r="BT368" i="1"/>
  <c r="EZ368" i="1" s="1"/>
  <c r="BU368" i="1"/>
  <c r="FA368" i="1" s="1"/>
  <c r="BV368" i="1"/>
  <c r="FB368" i="1" s="1"/>
  <c r="BW368" i="1"/>
  <c r="FC368" i="1" s="1"/>
  <c r="BX368" i="1"/>
  <c r="FD368" i="1" s="1"/>
  <c r="BY368" i="1"/>
  <c r="FE368" i="1" s="1"/>
  <c r="BP47" i="1"/>
  <c r="BQ47" i="1"/>
  <c r="BR47" i="1"/>
  <c r="EX47" i="1" s="1"/>
  <c r="BS47" i="1"/>
  <c r="EY47" i="1" s="1"/>
  <c r="BT47" i="1"/>
  <c r="EZ47" i="1" s="1"/>
  <c r="BU47" i="1"/>
  <c r="FA47" i="1" s="1"/>
  <c r="BV47" i="1"/>
  <c r="FB47" i="1" s="1"/>
  <c r="BW47" i="1"/>
  <c r="FC47" i="1" s="1"/>
  <c r="BX47" i="1"/>
  <c r="FD47" i="1" s="1"/>
  <c r="BY47" i="1"/>
  <c r="FE47" i="1" s="1"/>
  <c r="BP334" i="1"/>
  <c r="BQ334" i="1"/>
  <c r="BR334" i="1"/>
  <c r="EX334" i="1" s="1"/>
  <c r="BS334" i="1"/>
  <c r="EY334" i="1" s="1"/>
  <c r="BT334" i="1"/>
  <c r="EZ334" i="1" s="1"/>
  <c r="BU334" i="1"/>
  <c r="FA334" i="1" s="1"/>
  <c r="BV334" i="1"/>
  <c r="FB334" i="1" s="1"/>
  <c r="BW334" i="1"/>
  <c r="FC334" i="1" s="1"/>
  <c r="BX334" i="1"/>
  <c r="FD334" i="1" s="1"/>
  <c r="BY334" i="1"/>
  <c r="FE334" i="1" s="1"/>
  <c r="BP423" i="1"/>
  <c r="BQ423" i="1"/>
  <c r="BR423" i="1"/>
  <c r="EX423" i="1" s="1"/>
  <c r="BS423" i="1"/>
  <c r="EY423" i="1" s="1"/>
  <c r="BT423" i="1"/>
  <c r="EZ423" i="1" s="1"/>
  <c r="BU423" i="1"/>
  <c r="FA423" i="1" s="1"/>
  <c r="BV423" i="1"/>
  <c r="FB423" i="1" s="1"/>
  <c r="BW423" i="1"/>
  <c r="FC423" i="1" s="1"/>
  <c r="BX423" i="1"/>
  <c r="FD423" i="1" s="1"/>
  <c r="BY423" i="1"/>
  <c r="FE423" i="1" s="1"/>
  <c r="BP120" i="1"/>
  <c r="BQ120" i="1"/>
  <c r="BR120" i="1"/>
  <c r="EX120" i="1" s="1"/>
  <c r="BS120" i="1"/>
  <c r="EY120" i="1" s="1"/>
  <c r="BT120" i="1"/>
  <c r="EZ120" i="1" s="1"/>
  <c r="BU120" i="1"/>
  <c r="FA120" i="1" s="1"/>
  <c r="BV120" i="1"/>
  <c r="FB120" i="1" s="1"/>
  <c r="BW120" i="1"/>
  <c r="FC120" i="1" s="1"/>
  <c r="BX120" i="1"/>
  <c r="FD120" i="1" s="1"/>
  <c r="BY120" i="1"/>
  <c r="FE120" i="1" s="1"/>
  <c r="BP81" i="1"/>
  <c r="BQ81" i="1"/>
  <c r="BR81" i="1"/>
  <c r="EX81" i="1" s="1"/>
  <c r="BS81" i="1"/>
  <c r="EY81" i="1" s="1"/>
  <c r="BT81" i="1"/>
  <c r="EZ81" i="1" s="1"/>
  <c r="BU81" i="1"/>
  <c r="FA81" i="1" s="1"/>
  <c r="BV81" i="1"/>
  <c r="FB81" i="1" s="1"/>
  <c r="BW81" i="1"/>
  <c r="FC81" i="1" s="1"/>
  <c r="BX81" i="1"/>
  <c r="FD81" i="1" s="1"/>
  <c r="BY81" i="1"/>
  <c r="FE81" i="1" s="1"/>
  <c r="BP26" i="1"/>
  <c r="BQ26" i="1"/>
  <c r="BR26" i="1"/>
  <c r="EX26" i="1" s="1"/>
  <c r="BS26" i="1"/>
  <c r="EY26" i="1" s="1"/>
  <c r="BT26" i="1"/>
  <c r="EZ26" i="1" s="1"/>
  <c r="BU26" i="1"/>
  <c r="FA26" i="1" s="1"/>
  <c r="BV26" i="1"/>
  <c r="FB26" i="1" s="1"/>
  <c r="BW26" i="1"/>
  <c r="FC26" i="1" s="1"/>
  <c r="BX26" i="1"/>
  <c r="FD26" i="1" s="1"/>
  <c r="BY26" i="1"/>
  <c r="FE26" i="1" s="1"/>
  <c r="BP320" i="1"/>
  <c r="BQ320" i="1"/>
  <c r="BR320" i="1"/>
  <c r="EX320" i="1" s="1"/>
  <c r="BS320" i="1"/>
  <c r="EY320" i="1" s="1"/>
  <c r="BT320" i="1"/>
  <c r="EZ320" i="1" s="1"/>
  <c r="BU320" i="1"/>
  <c r="FA320" i="1" s="1"/>
  <c r="BV320" i="1"/>
  <c r="FB320" i="1" s="1"/>
  <c r="BW320" i="1"/>
  <c r="FC320" i="1" s="1"/>
  <c r="BX320" i="1"/>
  <c r="FD320" i="1" s="1"/>
  <c r="BY320" i="1"/>
  <c r="FE320" i="1" s="1"/>
  <c r="BP152" i="1"/>
  <c r="BQ152" i="1"/>
  <c r="BR152" i="1"/>
  <c r="EX152" i="1" s="1"/>
  <c r="BS152" i="1"/>
  <c r="EY152" i="1" s="1"/>
  <c r="BT152" i="1"/>
  <c r="EZ152" i="1" s="1"/>
  <c r="BU152" i="1"/>
  <c r="FA152" i="1" s="1"/>
  <c r="BV152" i="1"/>
  <c r="FB152" i="1" s="1"/>
  <c r="BW152" i="1"/>
  <c r="FC152" i="1" s="1"/>
  <c r="BX152" i="1"/>
  <c r="FD152" i="1" s="1"/>
  <c r="BY152" i="1"/>
  <c r="FE152" i="1" s="1"/>
  <c r="BP218" i="1"/>
  <c r="BQ218" i="1"/>
  <c r="BR218" i="1"/>
  <c r="EX218" i="1" s="1"/>
  <c r="BS218" i="1"/>
  <c r="EY218" i="1" s="1"/>
  <c r="BT218" i="1"/>
  <c r="EZ218" i="1" s="1"/>
  <c r="BU218" i="1"/>
  <c r="FA218" i="1" s="1"/>
  <c r="BV218" i="1"/>
  <c r="FB218" i="1" s="1"/>
  <c r="BW218" i="1"/>
  <c r="FC218" i="1" s="1"/>
  <c r="BX218" i="1"/>
  <c r="FD218" i="1" s="1"/>
  <c r="BY218" i="1"/>
  <c r="FE218" i="1" s="1"/>
  <c r="BP227" i="1"/>
  <c r="BQ227" i="1"/>
  <c r="BR227" i="1"/>
  <c r="EX227" i="1" s="1"/>
  <c r="BS227" i="1"/>
  <c r="EY227" i="1" s="1"/>
  <c r="BT227" i="1"/>
  <c r="EZ227" i="1" s="1"/>
  <c r="BU227" i="1"/>
  <c r="FA227" i="1" s="1"/>
  <c r="BV227" i="1"/>
  <c r="FB227" i="1" s="1"/>
  <c r="BW227" i="1"/>
  <c r="FC227" i="1" s="1"/>
  <c r="BX227" i="1"/>
  <c r="FD227" i="1" s="1"/>
  <c r="BY227" i="1"/>
  <c r="FE227" i="1" s="1"/>
  <c r="BP160" i="1"/>
  <c r="BQ160" i="1"/>
  <c r="BR160" i="1"/>
  <c r="EX160" i="1" s="1"/>
  <c r="BS160" i="1"/>
  <c r="EY160" i="1" s="1"/>
  <c r="BT160" i="1"/>
  <c r="EZ160" i="1" s="1"/>
  <c r="BU160" i="1"/>
  <c r="FA160" i="1" s="1"/>
  <c r="BV160" i="1"/>
  <c r="FB160" i="1" s="1"/>
  <c r="BW160" i="1"/>
  <c r="FC160" i="1" s="1"/>
  <c r="BX160" i="1"/>
  <c r="FD160" i="1" s="1"/>
  <c r="BY160" i="1"/>
  <c r="FE160" i="1" s="1"/>
  <c r="BP424" i="1"/>
  <c r="BQ424" i="1"/>
  <c r="BR424" i="1"/>
  <c r="EX424" i="1" s="1"/>
  <c r="BS424" i="1"/>
  <c r="EY424" i="1" s="1"/>
  <c r="BT424" i="1"/>
  <c r="EZ424" i="1" s="1"/>
  <c r="BU424" i="1"/>
  <c r="FA424" i="1" s="1"/>
  <c r="BV424" i="1"/>
  <c r="FB424" i="1" s="1"/>
  <c r="BW424" i="1"/>
  <c r="FC424" i="1" s="1"/>
  <c r="BX424" i="1"/>
  <c r="FD424" i="1" s="1"/>
  <c r="BY424" i="1"/>
  <c r="FE424" i="1" s="1"/>
  <c r="BP204" i="1"/>
  <c r="BQ204" i="1"/>
  <c r="BR204" i="1"/>
  <c r="EX204" i="1" s="1"/>
  <c r="BS204" i="1"/>
  <c r="EY204" i="1" s="1"/>
  <c r="BT204" i="1"/>
  <c r="EZ204" i="1" s="1"/>
  <c r="BU204" i="1"/>
  <c r="FA204" i="1" s="1"/>
  <c r="BV204" i="1"/>
  <c r="FB204" i="1" s="1"/>
  <c r="BW204" i="1"/>
  <c r="FC204" i="1" s="1"/>
  <c r="BX204" i="1"/>
  <c r="FD204" i="1" s="1"/>
  <c r="BY204" i="1"/>
  <c r="FE204" i="1" s="1"/>
  <c r="BP288" i="1"/>
  <c r="BQ288" i="1"/>
  <c r="BR288" i="1"/>
  <c r="EX288" i="1" s="1"/>
  <c r="BS288" i="1"/>
  <c r="EY288" i="1" s="1"/>
  <c r="BT288" i="1"/>
  <c r="EZ288" i="1" s="1"/>
  <c r="BU288" i="1"/>
  <c r="FA288" i="1" s="1"/>
  <c r="BV288" i="1"/>
  <c r="FB288" i="1" s="1"/>
  <c r="BW288" i="1"/>
  <c r="FC288" i="1" s="1"/>
  <c r="BX288" i="1"/>
  <c r="FD288" i="1" s="1"/>
  <c r="BY288" i="1"/>
  <c r="FE288" i="1" s="1"/>
  <c r="BP409" i="1"/>
  <c r="BQ409" i="1"/>
  <c r="BR409" i="1"/>
  <c r="EX409" i="1" s="1"/>
  <c r="BS409" i="1"/>
  <c r="EY409" i="1" s="1"/>
  <c r="BT409" i="1"/>
  <c r="EZ409" i="1" s="1"/>
  <c r="BU409" i="1"/>
  <c r="FA409" i="1" s="1"/>
  <c r="BV409" i="1"/>
  <c r="FB409" i="1" s="1"/>
  <c r="BW409" i="1"/>
  <c r="FC409" i="1" s="1"/>
  <c r="BX409" i="1"/>
  <c r="FD409" i="1" s="1"/>
  <c r="BY409" i="1"/>
  <c r="FE409" i="1" s="1"/>
  <c r="BP426" i="1"/>
  <c r="BQ426" i="1"/>
  <c r="BR426" i="1"/>
  <c r="EX426" i="1" s="1"/>
  <c r="BS426" i="1"/>
  <c r="EY426" i="1" s="1"/>
  <c r="BT426" i="1"/>
  <c r="EZ426" i="1" s="1"/>
  <c r="BU426" i="1"/>
  <c r="FA426" i="1" s="1"/>
  <c r="BV426" i="1"/>
  <c r="FB426" i="1" s="1"/>
  <c r="BW426" i="1"/>
  <c r="FC426" i="1" s="1"/>
  <c r="BX426" i="1"/>
  <c r="FD426" i="1" s="1"/>
  <c r="BY426" i="1"/>
  <c r="FE426" i="1" s="1"/>
  <c r="BP402" i="1"/>
  <c r="BQ402" i="1"/>
  <c r="BR402" i="1"/>
  <c r="EX402" i="1" s="1"/>
  <c r="BS402" i="1"/>
  <c r="EY402" i="1" s="1"/>
  <c r="BT402" i="1"/>
  <c r="EZ402" i="1" s="1"/>
  <c r="BU402" i="1"/>
  <c r="FA402" i="1" s="1"/>
  <c r="BV402" i="1"/>
  <c r="FB402" i="1" s="1"/>
  <c r="BW402" i="1"/>
  <c r="FC402" i="1" s="1"/>
  <c r="BX402" i="1"/>
  <c r="FD402" i="1" s="1"/>
  <c r="BY402" i="1"/>
  <c r="FE402" i="1" s="1"/>
  <c r="BP362" i="1"/>
  <c r="BQ362" i="1"/>
  <c r="BR362" i="1"/>
  <c r="EX362" i="1" s="1"/>
  <c r="BS362" i="1"/>
  <c r="EY362" i="1" s="1"/>
  <c r="BT362" i="1"/>
  <c r="EZ362" i="1" s="1"/>
  <c r="BU362" i="1"/>
  <c r="FA362" i="1" s="1"/>
  <c r="BV362" i="1"/>
  <c r="FB362" i="1" s="1"/>
  <c r="BW362" i="1"/>
  <c r="FC362" i="1" s="1"/>
  <c r="BX362" i="1"/>
  <c r="FD362" i="1" s="1"/>
  <c r="BY362" i="1"/>
  <c r="FE362" i="1" s="1"/>
  <c r="BP328" i="1"/>
  <c r="BQ328" i="1"/>
  <c r="BR328" i="1"/>
  <c r="EX328" i="1" s="1"/>
  <c r="BS328" i="1"/>
  <c r="EY328" i="1" s="1"/>
  <c r="BT328" i="1"/>
  <c r="EZ328" i="1" s="1"/>
  <c r="BU328" i="1"/>
  <c r="FA328" i="1" s="1"/>
  <c r="BV328" i="1"/>
  <c r="FB328" i="1" s="1"/>
  <c r="BW328" i="1"/>
  <c r="FC328" i="1" s="1"/>
  <c r="BX328" i="1"/>
  <c r="FD328" i="1" s="1"/>
  <c r="BY328" i="1"/>
  <c r="FE328" i="1" s="1"/>
  <c r="BP25" i="1"/>
  <c r="BQ25" i="1"/>
  <c r="BR25" i="1"/>
  <c r="EX25" i="1" s="1"/>
  <c r="BS25" i="1"/>
  <c r="EY25" i="1" s="1"/>
  <c r="BT25" i="1"/>
  <c r="EZ25" i="1" s="1"/>
  <c r="BU25" i="1"/>
  <c r="FA25" i="1" s="1"/>
  <c r="BV25" i="1"/>
  <c r="FB25" i="1" s="1"/>
  <c r="BW25" i="1"/>
  <c r="FC25" i="1" s="1"/>
  <c r="BX25" i="1"/>
  <c r="FD25" i="1" s="1"/>
  <c r="BY25" i="1"/>
  <c r="FE25" i="1" s="1"/>
  <c r="BP103" i="1"/>
  <c r="BQ103" i="1"/>
  <c r="BR103" i="1"/>
  <c r="EX103" i="1" s="1"/>
  <c r="BS103" i="1"/>
  <c r="EY103" i="1" s="1"/>
  <c r="BT103" i="1"/>
  <c r="EZ103" i="1" s="1"/>
  <c r="BU103" i="1"/>
  <c r="FA103" i="1" s="1"/>
  <c r="BV103" i="1"/>
  <c r="FB103" i="1" s="1"/>
  <c r="BW103" i="1"/>
  <c r="FC103" i="1" s="1"/>
  <c r="BX103" i="1"/>
  <c r="FD103" i="1" s="1"/>
  <c r="BY103" i="1"/>
  <c r="FE103" i="1" s="1"/>
  <c r="BP135" i="1"/>
  <c r="BQ135" i="1"/>
  <c r="BR135" i="1"/>
  <c r="EX135" i="1" s="1"/>
  <c r="BS135" i="1"/>
  <c r="EY135" i="1" s="1"/>
  <c r="BT135" i="1"/>
  <c r="EZ135" i="1" s="1"/>
  <c r="BU135" i="1"/>
  <c r="FA135" i="1" s="1"/>
  <c r="BV135" i="1"/>
  <c r="FB135" i="1" s="1"/>
  <c r="BW135" i="1"/>
  <c r="FC135" i="1" s="1"/>
  <c r="BX135" i="1"/>
  <c r="FD135" i="1" s="1"/>
  <c r="BY135" i="1"/>
  <c r="FE135" i="1" s="1"/>
  <c r="BP251" i="1"/>
  <c r="BQ251" i="1"/>
  <c r="BR251" i="1"/>
  <c r="EX251" i="1" s="1"/>
  <c r="BS251" i="1"/>
  <c r="EY251" i="1" s="1"/>
  <c r="BT251" i="1"/>
  <c r="EZ251" i="1" s="1"/>
  <c r="BU251" i="1"/>
  <c r="FA251" i="1" s="1"/>
  <c r="BV251" i="1"/>
  <c r="FB251" i="1" s="1"/>
  <c r="BW251" i="1"/>
  <c r="FC251" i="1" s="1"/>
  <c r="BX251" i="1"/>
  <c r="FD251" i="1" s="1"/>
  <c r="BY251" i="1"/>
  <c r="FE251" i="1" s="1"/>
  <c r="BP339" i="1"/>
  <c r="BQ339" i="1"/>
  <c r="BR339" i="1"/>
  <c r="EX339" i="1" s="1"/>
  <c r="BS339" i="1"/>
  <c r="EY339" i="1" s="1"/>
  <c r="BT339" i="1"/>
  <c r="EZ339" i="1" s="1"/>
  <c r="BU339" i="1"/>
  <c r="FA339" i="1" s="1"/>
  <c r="BV339" i="1"/>
  <c r="FB339" i="1" s="1"/>
  <c r="BW339" i="1"/>
  <c r="FC339" i="1" s="1"/>
  <c r="BX339" i="1"/>
  <c r="FD339" i="1" s="1"/>
  <c r="BY339" i="1"/>
  <c r="FE339" i="1" s="1"/>
  <c r="BP217" i="1"/>
  <c r="BQ217" i="1"/>
  <c r="BR217" i="1"/>
  <c r="EX217" i="1" s="1"/>
  <c r="BS217" i="1"/>
  <c r="EY217" i="1" s="1"/>
  <c r="BT217" i="1"/>
  <c r="EZ217" i="1" s="1"/>
  <c r="BU217" i="1"/>
  <c r="FA217" i="1" s="1"/>
  <c r="BV217" i="1"/>
  <c r="FB217" i="1" s="1"/>
  <c r="BW217" i="1"/>
  <c r="FC217" i="1" s="1"/>
  <c r="BX217" i="1"/>
  <c r="FD217" i="1" s="1"/>
  <c r="BY217" i="1"/>
  <c r="FE217" i="1" s="1"/>
  <c r="BP314" i="1"/>
  <c r="BQ314" i="1"/>
  <c r="BR314" i="1"/>
  <c r="EX314" i="1" s="1"/>
  <c r="BS314" i="1"/>
  <c r="EY314" i="1" s="1"/>
  <c r="BT314" i="1"/>
  <c r="EZ314" i="1" s="1"/>
  <c r="BU314" i="1"/>
  <c r="FA314" i="1" s="1"/>
  <c r="BV314" i="1"/>
  <c r="FB314" i="1" s="1"/>
  <c r="BW314" i="1"/>
  <c r="FC314" i="1" s="1"/>
  <c r="BX314" i="1"/>
  <c r="FD314" i="1" s="1"/>
  <c r="BY314" i="1"/>
  <c r="FE314" i="1" s="1"/>
  <c r="BP311" i="1"/>
  <c r="BQ311" i="1"/>
  <c r="BR311" i="1"/>
  <c r="EX311" i="1" s="1"/>
  <c r="BS311" i="1"/>
  <c r="EY311" i="1" s="1"/>
  <c r="BT311" i="1"/>
  <c r="EZ311" i="1" s="1"/>
  <c r="BU311" i="1"/>
  <c r="FA311" i="1" s="1"/>
  <c r="BV311" i="1"/>
  <c r="FB311" i="1" s="1"/>
  <c r="BW311" i="1"/>
  <c r="FC311" i="1" s="1"/>
  <c r="BX311" i="1"/>
  <c r="FD311" i="1" s="1"/>
  <c r="BY311" i="1"/>
  <c r="FE311" i="1" s="1"/>
  <c r="BP219" i="1"/>
  <c r="BQ219" i="1"/>
  <c r="BR219" i="1"/>
  <c r="EX219" i="1" s="1"/>
  <c r="BS219" i="1"/>
  <c r="EY219" i="1" s="1"/>
  <c r="BT219" i="1"/>
  <c r="EZ219" i="1" s="1"/>
  <c r="BU219" i="1"/>
  <c r="FA219" i="1" s="1"/>
  <c r="BV219" i="1"/>
  <c r="FB219" i="1" s="1"/>
  <c r="BW219" i="1"/>
  <c r="FC219" i="1" s="1"/>
  <c r="BX219" i="1"/>
  <c r="FD219" i="1" s="1"/>
  <c r="BY219" i="1"/>
  <c r="FE219" i="1" s="1"/>
  <c r="BP254" i="1"/>
  <c r="BQ254" i="1"/>
  <c r="BR254" i="1"/>
  <c r="EX254" i="1" s="1"/>
  <c r="BS254" i="1"/>
  <c r="EY254" i="1" s="1"/>
  <c r="BT254" i="1"/>
  <c r="EZ254" i="1" s="1"/>
  <c r="BU254" i="1"/>
  <c r="FA254" i="1" s="1"/>
  <c r="BV254" i="1"/>
  <c r="FB254" i="1" s="1"/>
  <c r="BW254" i="1"/>
  <c r="FC254" i="1" s="1"/>
  <c r="BX254" i="1"/>
  <c r="FD254" i="1" s="1"/>
  <c r="BY254" i="1"/>
  <c r="FE254" i="1" s="1"/>
  <c r="BP112" i="1"/>
  <c r="BQ112" i="1"/>
  <c r="BR112" i="1"/>
  <c r="EX112" i="1" s="1"/>
  <c r="BS112" i="1"/>
  <c r="EY112" i="1" s="1"/>
  <c r="BT112" i="1"/>
  <c r="EZ112" i="1" s="1"/>
  <c r="BU112" i="1"/>
  <c r="FA112" i="1" s="1"/>
  <c r="BV112" i="1"/>
  <c r="FB112" i="1" s="1"/>
  <c r="BW112" i="1"/>
  <c r="FC112" i="1" s="1"/>
  <c r="BX112" i="1"/>
  <c r="FD112" i="1" s="1"/>
  <c r="BY112" i="1"/>
  <c r="FE112" i="1" s="1"/>
  <c r="BP145" i="1"/>
  <c r="BQ145" i="1"/>
  <c r="BR145" i="1"/>
  <c r="EX145" i="1" s="1"/>
  <c r="BS145" i="1"/>
  <c r="EY145" i="1" s="1"/>
  <c r="BT145" i="1"/>
  <c r="EZ145" i="1" s="1"/>
  <c r="BU145" i="1"/>
  <c r="FA145" i="1" s="1"/>
  <c r="BV145" i="1"/>
  <c r="FB145" i="1" s="1"/>
  <c r="BW145" i="1"/>
  <c r="FC145" i="1" s="1"/>
  <c r="BX145" i="1"/>
  <c r="FD145" i="1" s="1"/>
  <c r="BY145" i="1"/>
  <c r="FE145" i="1" s="1"/>
  <c r="BP56" i="1"/>
  <c r="BQ56" i="1"/>
  <c r="BR56" i="1"/>
  <c r="EX56" i="1" s="1"/>
  <c r="BS56" i="1"/>
  <c r="EY56" i="1" s="1"/>
  <c r="BT56" i="1"/>
  <c r="EZ56" i="1" s="1"/>
  <c r="BU56" i="1"/>
  <c r="FA56" i="1" s="1"/>
  <c r="BV56" i="1"/>
  <c r="FB56" i="1" s="1"/>
  <c r="BW56" i="1"/>
  <c r="FC56" i="1" s="1"/>
  <c r="BX56" i="1"/>
  <c r="FD56" i="1" s="1"/>
  <c r="BY56" i="1"/>
  <c r="FE56" i="1" s="1"/>
  <c r="BP280" i="1"/>
  <c r="BQ280" i="1"/>
  <c r="BR280" i="1"/>
  <c r="EX280" i="1" s="1"/>
  <c r="BS280" i="1"/>
  <c r="EY280" i="1" s="1"/>
  <c r="BT280" i="1"/>
  <c r="EZ280" i="1" s="1"/>
  <c r="BU280" i="1"/>
  <c r="FA280" i="1" s="1"/>
  <c r="BV280" i="1"/>
  <c r="FB280" i="1" s="1"/>
  <c r="BW280" i="1"/>
  <c r="FC280" i="1" s="1"/>
  <c r="BX280" i="1"/>
  <c r="FD280" i="1" s="1"/>
  <c r="BY280" i="1"/>
  <c r="FE280" i="1" s="1"/>
  <c r="BP131" i="1"/>
  <c r="BQ131" i="1"/>
  <c r="BR131" i="1"/>
  <c r="EX131" i="1" s="1"/>
  <c r="BS131" i="1"/>
  <c r="EY131" i="1" s="1"/>
  <c r="BT131" i="1"/>
  <c r="EZ131" i="1" s="1"/>
  <c r="BU131" i="1"/>
  <c r="FA131" i="1" s="1"/>
  <c r="BV131" i="1"/>
  <c r="FB131" i="1" s="1"/>
  <c r="BW131" i="1"/>
  <c r="FC131" i="1" s="1"/>
  <c r="BX131" i="1"/>
  <c r="FD131" i="1" s="1"/>
  <c r="BY131" i="1"/>
  <c r="FE131" i="1" s="1"/>
  <c r="BP205" i="1"/>
  <c r="BQ205" i="1"/>
  <c r="BR205" i="1"/>
  <c r="EX205" i="1" s="1"/>
  <c r="BS205" i="1"/>
  <c r="EY205" i="1" s="1"/>
  <c r="BT205" i="1"/>
  <c r="EZ205" i="1" s="1"/>
  <c r="BU205" i="1"/>
  <c r="FA205" i="1" s="1"/>
  <c r="BV205" i="1"/>
  <c r="FB205" i="1" s="1"/>
  <c r="BW205" i="1"/>
  <c r="FC205" i="1" s="1"/>
  <c r="BX205" i="1"/>
  <c r="FD205" i="1" s="1"/>
  <c r="BY205" i="1"/>
  <c r="FE205" i="1" s="1"/>
  <c r="BP456" i="1"/>
  <c r="BQ456" i="1"/>
  <c r="BR456" i="1"/>
  <c r="EX456" i="1" s="1"/>
  <c r="BS456" i="1"/>
  <c r="EY456" i="1" s="1"/>
  <c r="BT456" i="1"/>
  <c r="EZ456" i="1" s="1"/>
  <c r="BU456" i="1"/>
  <c r="FA456" i="1" s="1"/>
  <c r="BV456" i="1"/>
  <c r="FB456" i="1" s="1"/>
  <c r="BW456" i="1"/>
  <c r="FC456" i="1" s="1"/>
  <c r="BX456" i="1"/>
  <c r="FD456" i="1" s="1"/>
  <c r="BY456" i="1"/>
  <c r="FE456" i="1" s="1"/>
  <c r="BP457" i="1"/>
  <c r="BQ457" i="1"/>
  <c r="BR457" i="1"/>
  <c r="EX457" i="1" s="1"/>
  <c r="BS457" i="1"/>
  <c r="EY457" i="1" s="1"/>
  <c r="BT457" i="1"/>
  <c r="EZ457" i="1" s="1"/>
  <c r="BU457" i="1"/>
  <c r="FA457" i="1" s="1"/>
  <c r="BV457" i="1"/>
  <c r="FB457" i="1" s="1"/>
  <c r="BW457" i="1"/>
  <c r="FC457" i="1" s="1"/>
  <c r="BX457" i="1"/>
  <c r="FD457" i="1" s="1"/>
  <c r="BY457" i="1"/>
  <c r="FE457" i="1" s="1"/>
  <c r="BP388" i="1"/>
  <c r="BQ388" i="1"/>
  <c r="BR388" i="1"/>
  <c r="EX388" i="1" s="1"/>
  <c r="BS388" i="1"/>
  <c r="EY388" i="1" s="1"/>
  <c r="BT388" i="1"/>
  <c r="EZ388" i="1" s="1"/>
  <c r="BU388" i="1"/>
  <c r="FA388" i="1" s="1"/>
  <c r="BV388" i="1"/>
  <c r="FB388" i="1" s="1"/>
  <c r="BW388" i="1"/>
  <c r="FC388" i="1" s="1"/>
  <c r="BX388" i="1"/>
  <c r="FD388" i="1" s="1"/>
  <c r="BY388" i="1"/>
  <c r="FE388" i="1" s="1"/>
  <c r="BP203" i="1"/>
  <c r="BQ203" i="1"/>
  <c r="BR203" i="1"/>
  <c r="EX203" i="1" s="1"/>
  <c r="BS203" i="1"/>
  <c r="EY203" i="1" s="1"/>
  <c r="BT203" i="1"/>
  <c r="EZ203" i="1" s="1"/>
  <c r="BU203" i="1"/>
  <c r="FA203" i="1" s="1"/>
  <c r="BV203" i="1"/>
  <c r="FB203" i="1" s="1"/>
  <c r="BW203" i="1"/>
  <c r="FC203" i="1" s="1"/>
  <c r="BX203" i="1"/>
  <c r="FD203" i="1" s="1"/>
  <c r="BY203" i="1"/>
  <c r="FE203" i="1" s="1"/>
  <c r="BP281" i="1"/>
  <c r="BQ281" i="1"/>
  <c r="BR281" i="1"/>
  <c r="EX281" i="1" s="1"/>
  <c r="BS281" i="1"/>
  <c r="EY281" i="1" s="1"/>
  <c r="BT281" i="1"/>
  <c r="EZ281" i="1" s="1"/>
  <c r="BU281" i="1"/>
  <c r="FA281" i="1" s="1"/>
  <c r="BV281" i="1"/>
  <c r="FB281" i="1" s="1"/>
  <c r="BW281" i="1"/>
  <c r="FC281" i="1" s="1"/>
  <c r="BX281" i="1"/>
  <c r="FD281" i="1" s="1"/>
  <c r="BY281" i="1"/>
  <c r="FE281" i="1" s="1"/>
  <c r="BP72" i="1"/>
  <c r="BQ72" i="1"/>
  <c r="BR72" i="1"/>
  <c r="EX72" i="1" s="1"/>
  <c r="BS72" i="1"/>
  <c r="EY72" i="1" s="1"/>
  <c r="BT72" i="1"/>
  <c r="EZ72" i="1" s="1"/>
  <c r="BU72" i="1"/>
  <c r="FA72" i="1" s="1"/>
  <c r="BV72" i="1"/>
  <c r="FB72" i="1" s="1"/>
  <c r="BW72" i="1"/>
  <c r="FC72" i="1" s="1"/>
  <c r="BX72" i="1"/>
  <c r="FD72" i="1" s="1"/>
  <c r="BY72" i="1"/>
  <c r="FE72" i="1" s="1"/>
  <c r="BP297" i="1"/>
  <c r="BQ297" i="1"/>
  <c r="BR297" i="1"/>
  <c r="EX297" i="1" s="1"/>
  <c r="BS297" i="1"/>
  <c r="EY297" i="1" s="1"/>
  <c r="BT297" i="1"/>
  <c r="EZ297" i="1" s="1"/>
  <c r="BU297" i="1"/>
  <c r="FA297" i="1" s="1"/>
  <c r="BV297" i="1"/>
  <c r="FB297" i="1" s="1"/>
  <c r="BW297" i="1"/>
  <c r="FC297" i="1" s="1"/>
  <c r="BX297" i="1"/>
  <c r="FD297" i="1" s="1"/>
  <c r="BY297" i="1"/>
  <c r="FE297" i="1" s="1"/>
  <c r="BP274" i="1"/>
  <c r="BQ274" i="1"/>
  <c r="BR274" i="1"/>
  <c r="EX274" i="1" s="1"/>
  <c r="BS274" i="1"/>
  <c r="EY274" i="1" s="1"/>
  <c r="BT274" i="1"/>
  <c r="EZ274" i="1" s="1"/>
  <c r="BU274" i="1"/>
  <c r="FA274" i="1" s="1"/>
  <c r="BV274" i="1"/>
  <c r="FB274" i="1" s="1"/>
  <c r="BW274" i="1"/>
  <c r="FC274" i="1" s="1"/>
  <c r="BX274" i="1"/>
  <c r="FD274" i="1" s="1"/>
  <c r="BY274" i="1"/>
  <c r="FE274" i="1" s="1"/>
  <c r="BP260" i="1"/>
  <c r="BQ260" i="1"/>
  <c r="BR260" i="1"/>
  <c r="EX260" i="1" s="1"/>
  <c r="BS260" i="1"/>
  <c r="EY260" i="1" s="1"/>
  <c r="BT260" i="1"/>
  <c r="EZ260" i="1" s="1"/>
  <c r="BU260" i="1"/>
  <c r="FA260" i="1" s="1"/>
  <c r="BV260" i="1"/>
  <c r="FB260" i="1" s="1"/>
  <c r="BW260" i="1"/>
  <c r="FC260" i="1" s="1"/>
  <c r="BX260" i="1"/>
  <c r="FD260" i="1" s="1"/>
  <c r="BY260" i="1"/>
  <c r="FE260" i="1" s="1"/>
  <c r="BP108" i="1"/>
  <c r="BQ108" i="1"/>
  <c r="BR108" i="1"/>
  <c r="EX108" i="1" s="1"/>
  <c r="BS108" i="1"/>
  <c r="EY108" i="1" s="1"/>
  <c r="BT108" i="1"/>
  <c r="EZ108" i="1" s="1"/>
  <c r="BU108" i="1"/>
  <c r="FA108" i="1" s="1"/>
  <c r="BV108" i="1"/>
  <c r="FB108" i="1" s="1"/>
  <c r="BW108" i="1"/>
  <c r="FC108" i="1" s="1"/>
  <c r="BX108" i="1"/>
  <c r="FD108" i="1" s="1"/>
  <c r="BY108" i="1"/>
  <c r="FE108" i="1" s="1"/>
  <c r="BP55" i="1"/>
  <c r="BQ55" i="1"/>
  <c r="BR55" i="1"/>
  <c r="EX55" i="1" s="1"/>
  <c r="BS55" i="1"/>
  <c r="EY55" i="1" s="1"/>
  <c r="BT55" i="1"/>
  <c r="EZ55" i="1" s="1"/>
  <c r="BU55" i="1"/>
  <c r="FA55" i="1" s="1"/>
  <c r="BV55" i="1"/>
  <c r="FB55" i="1" s="1"/>
  <c r="BW55" i="1"/>
  <c r="FC55" i="1" s="1"/>
  <c r="BX55" i="1"/>
  <c r="FD55" i="1" s="1"/>
  <c r="BY55" i="1"/>
  <c r="FE55" i="1" s="1"/>
  <c r="BP460" i="1"/>
  <c r="BQ460" i="1"/>
  <c r="BR460" i="1"/>
  <c r="EX460" i="1" s="1"/>
  <c r="BS460" i="1"/>
  <c r="EY460" i="1" s="1"/>
  <c r="BT460" i="1"/>
  <c r="EZ460" i="1" s="1"/>
  <c r="BU460" i="1"/>
  <c r="FA460" i="1" s="1"/>
  <c r="BV460" i="1"/>
  <c r="FB460" i="1" s="1"/>
  <c r="BW460" i="1"/>
  <c r="FC460" i="1" s="1"/>
  <c r="BX460" i="1"/>
  <c r="FD460" i="1" s="1"/>
  <c r="BY460" i="1"/>
  <c r="FE460" i="1" s="1"/>
  <c r="BP250" i="1"/>
  <c r="BQ250" i="1"/>
  <c r="BR250" i="1"/>
  <c r="EX250" i="1" s="1"/>
  <c r="BS250" i="1"/>
  <c r="EY250" i="1" s="1"/>
  <c r="BT250" i="1"/>
  <c r="EZ250" i="1" s="1"/>
  <c r="BU250" i="1"/>
  <c r="FA250" i="1" s="1"/>
  <c r="BV250" i="1"/>
  <c r="FB250" i="1" s="1"/>
  <c r="BW250" i="1"/>
  <c r="FC250" i="1" s="1"/>
  <c r="BX250" i="1"/>
  <c r="FD250" i="1" s="1"/>
  <c r="BY250" i="1"/>
  <c r="FE250" i="1" s="1"/>
  <c r="BP174" i="1"/>
  <c r="BQ174" i="1"/>
  <c r="BR174" i="1"/>
  <c r="EX174" i="1" s="1"/>
  <c r="BS174" i="1"/>
  <c r="EY174" i="1" s="1"/>
  <c r="BT174" i="1"/>
  <c r="EZ174" i="1" s="1"/>
  <c r="BU174" i="1"/>
  <c r="FA174" i="1" s="1"/>
  <c r="BV174" i="1"/>
  <c r="FB174" i="1" s="1"/>
  <c r="BW174" i="1"/>
  <c r="FC174" i="1" s="1"/>
  <c r="BX174" i="1"/>
  <c r="FD174" i="1" s="1"/>
  <c r="BY174" i="1"/>
  <c r="FE174" i="1" s="1"/>
  <c r="BP17" i="1"/>
  <c r="BQ17" i="1"/>
  <c r="BR17" i="1"/>
  <c r="EX17" i="1" s="1"/>
  <c r="BS17" i="1"/>
  <c r="EY17" i="1" s="1"/>
  <c r="BT17" i="1"/>
  <c r="EZ17" i="1" s="1"/>
  <c r="BU17" i="1"/>
  <c r="FA17" i="1" s="1"/>
  <c r="BV17" i="1"/>
  <c r="FB17" i="1" s="1"/>
  <c r="BW17" i="1"/>
  <c r="FC17" i="1" s="1"/>
  <c r="BX17" i="1"/>
  <c r="FD17" i="1" s="1"/>
  <c r="BY17" i="1"/>
  <c r="FE17" i="1" s="1"/>
  <c r="BP104" i="1"/>
  <c r="BQ104" i="1"/>
  <c r="BR104" i="1"/>
  <c r="EX104" i="1" s="1"/>
  <c r="BS104" i="1"/>
  <c r="EY104" i="1" s="1"/>
  <c r="BT104" i="1"/>
  <c r="EZ104" i="1" s="1"/>
  <c r="BU104" i="1"/>
  <c r="FA104" i="1" s="1"/>
  <c r="BV104" i="1"/>
  <c r="FB104" i="1" s="1"/>
  <c r="BW104" i="1"/>
  <c r="FC104" i="1" s="1"/>
  <c r="BX104" i="1"/>
  <c r="FD104" i="1" s="1"/>
  <c r="BY104" i="1"/>
  <c r="FE104" i="1" s="1"/>
  <c r="BP115" i="1"/>
  <c r="BQ115" i="1"/>
  <c r="BR115" i="1"/>
  <c r="EX115" i="1" s="1"/>
  <c r="BS115" i="1"/>
  <c r="EY115" i="1" s="1"/>
  <c r="BT115" i="1"/>
  <c r="EZ115" i="1" s="1"/>
  <c r="BU115" i="1"/>
  <c r="FA115" i="1" s="1"/>
  <c r="BV115" i="1"/>
  <c r="FB115" i="1" s="1"/>
  <c r="BW115" i="1"/>
  <c r="FC115" i="1" s="1"/>
  <c r="BX115" i="1"/>
  <c r="FD115" i="1" s="1"/>
  <c r="BY115" i="1"/>
  <c r="FE115" i="1" s="1"/>
  <c r="BP67" i="1"/>
  <c r="BQ67" i="1"/>
  <c r="BR67" i="1"/>
  <c r="EX67" i="1" s="1"/>
  <c r="BS67" i="1"/>
  <c r="EY67" i="1" s="1"/>
  <c r="BT67" i="1"/>
  <c r="EZ67" i="1" s="1"/>
  <c r="BU67" i="1"/>
  <c r="FA67" i="1" s="1"/>
  <c r="BV67" i="1"/>
  <c r="FB67" i="1" s="1"/>
  <c r="BW67" i="1"/>
  <c r="FC67" i="1" s="1"/>
  <c r="BX67" i="1"/>
  <c r="FD67" i="1" s="1"/>
  <c r="BY67" i="1"/>
  <c r="FE67" i="1" s="1"/>
  <c r="BP14" i="1"/>
  <c r="BQ14" i="1"/>
  <c r="BR14" i="1"/>
  <c r="EX14" i="1" s="1"/>
  <c r="BS14" i="1"/>
  <c r="EY14" i="1" s="1"/>
  <c r="BT14" i="1"/>
  <c r="EZ14" i="1" s="1"/>
  <c r="BU14" i="1"/>
  <c r="FA14" i="1" s="1"/>
  <c r="BV14" i="1"/>
  <c r="FB14" i="1" s="1"/>
  <c r="BW14" i="1"/>
  <c r="FC14" i="1" s="1"/>
  <c r="BX14" i="1"/>
  <c r="FD14" i="1" s="1"/>
  <c r="BY14" i="1"/>
  <c r="FE14" i="1" s="1"/>
  <c r="BP10" i="1"/>
  <c r="BQ10" i="1"/>
  <c r="BR10" i="1"/>
  <c r="EX10" i="1" s="1"/>
  <c r="BS10" i="1"/>
  <c r="EY10" i="1" s="1"/>
  <c r="BT10" i="1"/>
  <c r="EZ10" i="1" s="1"/>
  <c r="BU10" i="1"/>
  <c r="FA10" i="1" s="1"/>
  <c r="BV10" i="1"/>
  <c r="FB10" i="1" s="1"/>
  <c r="BW10" i="1"/>
  <c r="FC10" i="1" s="1"/>
  <c r="BX10" i="1"/>
  <c r="FD10" i="1" s="1"/>
  <c r="BY10" i="1"/>
  <c r="FE10" i="1" s="1"/>
  <c r="BP3" i="1"/>
  <c r="BQ3" i="1"/>
  <c r="BR3" i="1"/>
  <c r="EX3" i="1" s="1"/>
  <c r="BS3" i="1"/>
  <c r="EY3" i="1" s="1"/>
  <c r="BT3" i="1"/>
  <c r="EZ3" i="1" s="1"/>
  <c r="BU3" i="1"/>
  <c r="FA3" i="1" s="1"/>
  <c r="BV3" i="1"/>
  <c r="FB3" i="1" s="1"/>
  <c r="BW3" i="1"/>
  <c r="FC3" i="1" s="1"/>
  <c r="BX3" i="1"/>
  <c r="FD3" i="1" s="1"/>
  <c r="BY3" i="1"/>
  <c r="FE3" i="1" s="1"/>
  <c r="BP264" i="1"/>
  <c r="BQ264" i="1"/>
  <c r="BR264" i="1"/>
  <c r="EX264" i="1" s="1"/>
  <c r="BS264" i="1"/>
  <c r="EY264" i="1" s="1"/>
  <c r="BT264" i="1"/>
  <c r="EZ264" i="1" s="1"/>
  <c r="BU264" i="1"/>
  <c r="FA264" i="1" s="1"/>
  <c r="BV264" i="1"/>
  <c r="FB264" i="1" s="1"/>
  <c r="BW264" i="1"/>
  <c r="FC264" i="1" s="1"/>
  <c r="BX264" i="1"/>
  <c r="FD264" i="1" s="1"/>
  <c r="BY264" i="1"/>
  <c r="FE264" i="1" s="1"/>
  <c r="BP459" i="1"/>
  <c r="BQ459" i="1"/>
  <c r="BR459" i="1"/>
  <c r="EX459" i="1" s="1"/>
  <c r="BS459" i="1"/>
  <c r="EY459" i="1" s="1"/>
  <c r="BT459" i="1"/>
  <c r="EZ459" i="1" s="1"/>
  <c r="BU459" i="1"/>
  <c r="FA459" i="1" s="1"/>
  <c r="BV459" i="1"/>
  <c r="FB459" i="1" s="1"/>
  <c r="BW459" i="1"/>
  <c r="FC459" i="1" s="1"/>
  <c r="BX459" i="1"/>
  <c r="FD459" i="1" s="1"/>
  <c r="BY459" i="1"/>
  <c r="FE459" i="1" s="1"/>
  <c r="BP52" i="1"/>
  <c r="BQ52" i="1"/>
  <c r="BR52" i="1"/>
  <c r="EX52" i="1" s="1"/>
  <c r="BS52" i="1"/>
  <c r="EY52" i="1" s="1"/>
  <c r="BT52" i="1"/>
  <c r="EZ52" i="1" s="1"/>
  <c r="BU52" i="1"/>
  <c r="FA52" i="1" s="1"/>
  <c r="BV52" i="1"/>
  <c r="FB52" i="1" s="1"/>
  <c r="BW52" i="1"/>
  <c r="FC52" i="1" s="1"/>
  <c r="BX52" i="1"/>
  <c r="FD52" i="1" s="1"/>
  <c r="BY52" i="1"/>
  <c r="FE52" i="1" s="1"/>
  <c r="BP149" i="1"/>
  <c r="BQ149" i="1"/>
  <c r="BR149" i="1"/>
  <c r="EX149" i="1" s="1"/>
  <c r="BS149" i="1"/>
  <c r="EY149" i="1" s="1"/>
  <c r="BT149" i="1"/>
  <c r="EZ149" i="1" s="1"/>
  <c r="BU149" i="1"/>
  <c r="FA149" i="1" s="1"/>
  <c r="BV149" i="1"/>
  <c r="FB149" i="1" s="1"/>
  <c r="BW149" i="1"/>
  <c r="FC149" i="1" s="1"/>
  <c r="BX149" i="1"/>
  <c r="FD149" i="1" s="1"/>
  <c r="BY149" i="1"/>
  <c r="FE149" i="1" s="1"/>
  <c r="BP215" i="1"/>
  <c r="BQ215" i="1"/>
  <c r="BR215" i="1"/>
  <c r="EX215" i="1" s="1"/>
  <c r="BS215" i="1"/>
  <c r="EY215" i="1" s="1"/>
  <c r="BT215" i="1"/>
  <c r="EZ215" i="1" s="1"/>
  <c r="BU215" i="1"/>
  <c r="FA215" i="1" s="1"/>
  <c r="BV215" i="1"/>
  <c r="FB215" i="1" s="1"/>
  <c r="BW215" i="1"/>
  <c r="FC215" i="1" s="1"/>
  <c r="BX215" i="1"/>
  <c r="FD215" i="1" s="1"/>
  <c r="BY215" i="1"/>
  <c r="FE215" i="1" s="1"/>
  <c r="BP146" i="1"/>
  <c r="BQ146" i="1"/>
  <c r="BR146" i="1"/>
  <c r="EX146" i="1" s="1"/>
  <c r="BS146" i="1"/>
  <c r="EY146" i="1" s="1"/>
  <c r="BT146" i="1"/>
  <c r="EZ146" i="1" s="1"/>
  <c r="BU146" i="1"/>
  <c r="FA146" i="1" s="1"/>
  <c r="BV146" i="1"/>
  <c r="FB146" i="1" s="1"/>
  <c r="BW146" i="1"/>
  <c r="FC146" i="1" s="1"/>
  <c r="BX146" i="1"/>
  <c r="FD146" i="1" s="1"/>
  <c r="BY146" i="1"/>
  <c r="FE146" i="1" s="1"/>
  <c r="BP391" i="1"/>
  <c r="BQ391" i="1"/>
  <c r="BR391" i="1"/>
  <c r="EX391" i="1" s="1"/>
  <c r="BS391" i="1"/>
  <c r="EY391" i="1" s="1"/>
  <c r="BT391" i="1"/>
  <c r="EZ391" i="1" s="1"/>
  <c r="BU391" i="1"/>
  <c r="FA391" i="1" s="1"/>
  <c r="BV391" i="1"/>
  <c r="FB391" i="1" s="1"/>
  <c r="BW391" i="1"/>
  <c r="FC391" i="1" s="1"/>
  <c r="BX391" i="1"/>
  <c r="FD391" i="1" s="1"/>
  <c r="BY391" i="1"/>
  <c r="FE391" i="1" s="1"/>
  <c r="BP220" i="1"/>
  <c r="BQ220" i="1"/>
  <c r="BR220" i="1"/>
  <c r="EX220" i="1" s="1"/>
  <c r="BS220" i="1"/>
  <c r="EY220" i="1" s="1"/>
  <c r="BT220" i="1"/>
  <c r="EZ220" i="1" s="1"/>
  <c r="BU220" i="1"/>
  <c r="FA220" i="1" s="1"/>
  <c r="BV220" i="1"/>
  <c r="FB220" i="1" s="1"/>
  <c r="BW220" i="1"/>
  <c r="FC220" i="1" s="1"/>
  <c r="BX220" i="1"/>
  <c r="FD220" i="1" s="1"/>
  <c r="BY220" i="1"/>
  <c r="FE220" i="1" s="1"/>
  <c r="BP343" i="1"/>
  <c r="BQ343" i="1"/>
  <c r="BR343" i="1"/>
  <c r="EX343" i="1" s="1"/>
  <c r="BS343" i="1"/>
  <c r="EY343" i="1" s="1"/>
  <c r="BT343" i="1"/>
  <c r="EZ343" i="1" s="1"/>
  <c r="BU343" i="1"/>
  <c r="FA343" i="1" s="1"/>
  <c r="BV343" i="1"/>
  <c r="FB343" i="1" s="1"/>
  <c r="BW343" i="1"/>
  <c r="FC343" i="1" s="1"/>
  <c r="BX343" i="1"/>
  <c r="FD343" i="1" s="1"/>
  <c r="BY343" i="1"/>
  <c r="FE343" i="1" s="1"/>
  <c r="BP83" i="1"/>
  <c r="BQ83" i="1"/>
  <c r="BR83" i="1"/>
  <c r="EX83" i="1" s="1"/>
  <c r="BS83" i="1"/>
  <c r="EY83" i="1" s="1"/>
  <c r="BT83" i="1"/>
  <c r="EZ83" i="1" s="1"/>
  <c r="BU83" i="1"/>
  <c r="FA83" i="1" s="1"/>
  <c r="BV83" i="1"/>
  <c r="FB83" i="1" s="1"/>
  <c r="BW83" i="1"/>
  <c r="FC83" i="1" s="1"/>
  <c r="BX83" i="1"/>
  <c r="FD83" i="1" s="1"/>
  <c r="BY83" i="1"/>
  <c r="FE83" i="1" s="1"/>
  <c r="BP73" i="1"/>
  <c r="BQ73" i="1"/>
  <c r="BR73" i="1"/>
  <c r="EX73" i="1" s="1"/>
  <c r="BS73" i="1"/>
  <c r="EY73" i="1" s="1"/>
  <c r="BT73" i="1"/>
  <c r="EZ73" i="1" s="1"/>
  <c r="BU73" i="1"/>
  <c r="FA73" i="1" s="1"/>
  <c r="BV73" i="1"/>
  <c r="FB73" i="1" s="1"/>
  <c r="BW73" i="1"/>
  <c r="FC73" i="1" s="1"/>
  <c r="BX73" i="1"/>
  <c r="FD73" i="1" s="1"/>
  <c r="BY73" i="1"/>
  <c r="FE73" i="1" s="1"/>
  <c r="BP233" i="1"/>
  <c r="BQ233" i="1"/>
  <c r="BR233" i="1"/>
  <c r="EX233" i="1" s="1"/>
  <c r="BS233" i="1"/>
  <c r="EY233" i="1" s="1"/>
  <c r="BT233" i="1"/>
  <c r="EZ233" i="1" s="1"/>
  <c r="BU233" i="1"/>
  <c r="FA233" i="1" s="1"/>
  <c r="BV233" i="1"/>
  <c r="FB233" i="1" s="1"/>
  <c r="BW233" i="1"/>
  <c r="FC233" i="1" s="1"/>
  <c r="BX233" i="1"/>
  <c r="FD233" i="1" s="1"/>
  <c r="BY233" i="1"/>
  <c r="FE233" i="1" s="1"/>
  <c r="BP96" i="1"/>
  <c r="BQ96" i="1"/>
  <c r="BR96" i="1"/>
  <c r="EX96" i="1" s="1"/>
  <c r="BS96" i="1"/>
  <c r="EY96" i="1" s="1"/>
  <c r="BT96" i="1"/>
  <c r="EZ96" i="1" s="1"/>
  <c r="BU96" i="1"/>
  <c r="FA96" i="1" s="1"/>
  <c r="BV96" i="1"/>
  <c r="FB96" i="1" s="1"/>
  <c r="BW96" i="1"/>
  <c r="FC96" i="1" s="1"/>
  <c r="BX96" i="1"/>
  <c r="FD96" i="1" s="1"/>
  <c r="BY96" i="1"/>
  <c r="FE96" i="1" s="1"/>
  <c r="BP395" i="1"/>
  <c r="BQ395" i="1"/>
  <c r="BR395" i="1"/>
  <c r="EX395" i="1" s="1"/>
  <c r="BS395" i="1"/>
  <c r="EY395" i="1" s="1"/>
  <c r="BT395" i="1"/>
  <c r="EZ395" i="1" s="1"/>
  <c r="BU395" i="1"/>
  <c r="FA395" i="1" s="1"/>
  <c r="BV395" i="1"/>
  <c r="FB395" i="1" s="1"/>
  <c r="BW395" i="1"/>
  <c r="FC395" i="1" s="1"/>
  <c r="BX395" i="1"/>
  <c r="FD395" i="1" s="1"/>
  <c r="BY395" i="1"/>
  <c r="FE395" i="1" s="1"/>
  <c r="BP244" i="1"/>
  <c r="BQ244" i="1"/>
  <c r="BR244" i="1"/>
  <c r="EX244" i="1" s="1"/>
  <c r="BS244" i="1"/>
  <c r="EY244" i="1" s="1"/>
  <c r="BT244" i="1"/>
  <c r="EZ244" i="1" s="1"/>
  <c r="BU244" i="1"/>
  <c r="FA244" i="1" s="1"/>
  <c r="BV244" i="1"/>
  <c r="FB244" i="1" s="1"/>
  <c r="BW244" i="1"/>
  <c r="FC244" i="1" s="1"/>
  <c r="BX244" i="1"/>
  <c r="FD244" i="1" s="1"/>
  <c r="BY244" i="1"/>
  <c r="FE244" i="1" s="1"/>
  <c r="BP255" i="1"/>
  <c r="BQ255" i="1"/>
  <c r="BR255" i="1"/>
  <c r="EX255" i="1" s="1"/>
  <c r="BS255" i="1"/>
  <c r="EY255" i="1" s="1"/>
  <c r="BT255" i="1"/>
  <c r="EZ255" i="1" s="1"/>
  <c r="BU255" i="1"/>
  <c r="FA255" i="1" s="1"/>
  <c r="BV255" i="1"/>
  <c r="FB255" i="1" s="1"/>
  <c r="BW255" i="1"/>
  <c r="FC255" i="1" s="1"/>
  <c r="BX255" i="1"/>
  <c r="FD255" i="1" s="1"/>
  <c r="BY255" i="1"/>
  <c r="FE255" i="1" s="1"/>
  <c r="BP98" i="1"/>
  <c r="BQ98" i="1"/>
  <c r="BR98" i="1"/>
  <c r="EX98" i="1" s="1"/>
  <c r="BS98" i="1"/>
  <c r="EY98" i="1" s="1"/>
  <c r="BT98" i="1"/>
  <c r="EZ98" i="1" s="1"/>
  <c r="BU98" i="1"/>
  <c r="FA98" i="1" s="1"/>
  <c r="BV98" i="1"/>
  <c r="FB98" i="1" s="1"/>
  <c r="BW98" i="1"/>
  <c r="FC98" i="1" s="1"/>
  <c r="BX98" i="1"/>
  <c r="FD98" i="1" s="1"/>
  <c r="BY98" i="1"/>
  <c r="FE98" i="1" s="1"/>
  <c r="BP462" i="1"/>
  <c r="BQ462" i="1"/>
  <c r="BR462" i="1"/>
  <c r="EX462" i="1" s="1"/>
  <c r="BS462" i="1"/>
  <c r="EY462" i="1" s="1"/>
  <c r="BT462" i="1"/>
  <c r="EZ462" i="1" s="1"/>
  <c r="BU462" i="1"/>
  <c r="FA462" i="1" s="1"/>
  <c r="BV462" i="1"/>
  <c r="FB462" i="1" s="1"/>
  <c r="BW462" i="1"/>
  <c r="FC462" i="1" s="1"/>
  <c r="BX462" i="1"/>
  <c r="FD462" i="1" s="1"/>
  <c r="BY462" i="1"/>
  <c r="FE462" i="1" s="1"/>
  <c r="BP282" i="1"/>
  <c r="BQ282" i="1"/>
  <c r="BR282" i="1"/>
  <c r="EX282" i="1" s="1"/>
  <c r="BS282" i="1"/>
  <c r="EY282" i="1" s="1"/>
  <c r="BT282" i="1"/>
  <c r="EZ282" i="1" s="1"/>
  <c r="BU282" i="1"/>
  <c r="FA282" i="1" s="1"/>
  <c r="BV282" i="1"/>
  <c r="FB282" i="1" s="1"/>
  <c r="BW282" i="1"/>
  <c r="FC282" i="1" s="1"/>
  <c r="BX282" i="1"/>
  <c r="FD282" i="1" s="1"/>
  <c r="BY282" i="1"/>
  <c r="FE282" i="1" s="1"/>
  <c r="BP375" i="1"/>
  <c r="BQ375" i="1"/>
  <c r="BR375" i="1"/>
  <c r="EX375" i="1" s="1"/>
  <c r="BS375" i="1"/>
  <c r="EY375" i="1" s="1"/>
  <c r="BT375" i="1"/>
  <c r="EZ375" i="1" s="1"/>
  <c r="BU375" i="1"/>
  <c r="FA375" i="1" s="1"/>
  <c r="BV375" i="1"/>
  <c r="FB375" i="1" s="1"/>
  <c r="BW375" i="1"/>
  <c r="FC375" i="1" s="1"/>
  <c r="BX375" i="1"/>
  <c r="FD375" i="1" s="1"/>
  <c r="BY375" i="1"/>
  <c r="FE375" i="1" s="1"/>
  <c r="BP212" i="1"/>
  <c r="BQ212" i="1"/>
  <c r="BS212" i="1"/>
  <c r="EY212" i="1" s="1"/>
  <c r="BT212" i="1"/>
  <c r="EZ212" i="1" s="1"/>
  <c r="BU212" i="1"/>
  <c r="FA212" i="1" s="1"/>
  <c r="BV212" i="1"/>
  <c r="FB212" i="1" s="1"/>
  <c r="BW212" i="1"/>
  <c r="FC212" i="1" s="1"/>
  <c r="BX212" i="1"/>
  <c r="FD212" i="1" s="1"/>
  <c r="BY212" i="1"/>
  <c r="FE212" i="1" s="1"/>
  <c r="BP232" i="1"/>
  <c r="BQ232" i="1"/>
  <c r="BR232" i="1"/>
  <c r="EX232" i="1" s="1"/>
  <c r="BS232" i="1"/>
  <c r="EY232" i="1" s="1"/>
  <c r="BT232" i="1"/>
  <c r="EZ232" i="1" s="1"/>
  <c r="BU232" i="1"/>
  <c r="FA232" i="1" s="1"/>
  <c r="BV232" i="1"/>
  <c r="FB232" i="1" s="1"/>
  <c r="BW232" i="1"/>
  <c r="FC232" i="1" s="1"/>
  <c r="BX232" i="1"/>
  <c r="FD232" i="1" s="1"/>
  <c r="BY232" i="1"/>
  <c r="FE232" i="1" s="1"/>
  <c r="BP290" i="1"/>
  <c r="BQ290" i="1"/>
  <c r="BR290" i="1"/>
  <c r="EX290" i="1" s="1"/>
  <c r="BS290" i="1"/>
  <c r="EY290" i="1" s="1"/>
  <c r="BT290" i="1"/>
  <c r="EZ290" i="1" s="1"/>
  <c r="BU290" i="1"/>
  <c r="FA290" i="1" s="1"/>
  <c r="BV290" i="1"/>
  <c r="FB290" i="1" s="1"/>
  <c r="BW290" i="1"/>
  <c r="FC290" i="1" s="1"/>
  <c r="BX290" i="1"/>
  <c r="FD290" i="1" s="1"/>
  <c r="BY290" i="1"/>
  <c r="FE290" i="1" s="1"/>
  <c r="BP317" i="1"/>
  <c r="BQ317" i="1"/>
  <c r="BR317" i="1"/>
  <c r="EX317" i="1" s="1"/>
  <c r="BS317" i="1"/>
  <c r="EY317" i="1" s="1"/>
  <c r="BT317" i="1"/>
  <c r="EZ317" i="1" s="1"/>
  <c r="BU317" i="1"/>
  <c r="FA317" i="1" s="1"/>
  <c r="BV317" i="1"/>
  <c r="FB317" i="1" s="1"/>
  <c r="BW317" i="1"/>
  <c r="FC317" i="1" s="1"/>
  <c r="BX317" i="1"/>
  <c r="FD317" i="1" s="1"/>
  <c r="BY317" i="1"/>
  <c r="FE317" i="1" s="1"/>
  <c r="BP414" i="1"/>
  <c r="BQ414" i="1"/>
  <c r="BR414" i="1"/>
  <c r="EX414" i="1" s="1"/>
  <c r="BS414" i="1"/>
  <c r="EY414" i="1" s="1"/>
  <c r="BT414" i="1"/>
  <c r="EZ414" i="1" s="1"/>
  <c r="BU414" i="1"/>
  <c r="FA414" i="1" s="1"/>
  <c r="BV414" i="1"/>
  <c r="FB414" i="1" s="1"/>
  <c r="BW414" i="1"/>
  <c r="FC414" i="1" s="1"/>
  <c r="BX414" i="1"/>
  <c r="FD414" i="1" s="1"/>
  <c r="BY414" i="1"/>
  <c r="FE414" i="1" s="1"/>
  <c r="BP208" i="1"/>
  <c r="BQ208" i="1"/>
  <c r="BR208" i="1"/>
  <c r="EX208" i="1" s="1"/>
  <c r="BS208" i="1"/>
  <c r="EY208" i="1" s="1"/>
  <c r="BT208" i="1"/>
  <c r="EZ208" i="1" s="1"/>
  <c r="BU208" i="1"/>
  <c r="FA208" i="1" s="1"/>
  <c r="BV208" i="1"/>
  <c r="FB208" i="1" s="1"/>
  <c r="BW208" i="1"/>
  <c r="FC208" i="1" s="1"/>
  <c r="BX208" i="1"/>
  <c r="FD208" i="1" s="1"/>
  <c r="BY208" i="1"/>
  <c r="FE208" i="1" s="1"/>
  <c r="BP381" i="1"/>
  <c r="BQ381" i="1"/>
  <c r="BR381" i="1"/>
  <c r="EX381" i="1" s="1"/>
  <c r="BS381" i="1"/>
  <c r="EY381" i="1" s="1"/>
  <c r="BT381" i="1"/>
  <c r="EZ381" i="1" s="1"/>
  <c r="BU381" i="1"/>
  <c r="FA381" i="1" s="1"/>
  <c r="BV381" i="1"/>
  <c r="FB381" i="1" s="1"/>
  <c r="BW381" i="1"/>
  <c r="FC381" i="1" s="1"/>
  <c r="BX381" i="1"/>
  <c r="FD381" i="1" s="1"/>
  <c r="BY381" i="1"/>
  <c r="FE381" i="1" s="1"/>
  <c r="BP357" i="1"/>
  <c r="BQ357" i="1"/>
  <c r="BR357" i="1"/>
  <c r="EX357" i="1" s="1"/>
  <c r="BS357" i="1"/>
  <c r="EY357" i="1" s="1"/>
  <c r="BT357" i="1"/>
  <c r="EZ357" i="1" s="1"/>
  <c r="BU357" i="1"/>
  <c r="FA357" i="1" s="1"/>
  <c r="BV357" i="1"/>
  <c r="FB357" i="1" s="1"/>
  <c r="BW357" i="1"/>
  <c r="FC357" i="1" s="1"/>
  <c r="BX357" i="1"/>
  <c r="FD357" i="1" s="1"/>
  <c r="BY357" i="1"/>
  <c r="FE357" i="1" s="1"/>
  <c r="BP348" i="1"/>
  <c r="BQ348" i="1"/>
  <c r="BR348" i="1"/>
  <c r="EX348" i="1" s="1"/>
  <c r="BS348" i="1"/>
  <c r="EY348" i="1" s="1"/>
  <c r="BT348" i="1"/>
  <c r="EZ348" i="1" s="1"/>
  <c r="BU348" i="1"/>
  <c r="FA348" i="1" s="1"/>
  <c r="BV348" i="1"/>
  <c r="FB348" i="1" s="1"/>
  <c r="BW348" i="1"/>
  <c r="FC348" i="1" s="1"/>
  <c r="BX348" i="1"/>
  <c r="FD348" i="1" s="1"/>
  <c r="BY348" i="1"/>
  <c r="FE348" i="1" s="1"/>
  <c r="BP327" i="1"/>
  <c r="BQ327" i="1"/>
  <c r="BR327" i="1"/>
  <c r="EX327" i="1" s="1"/>
  <c r="BS327" i="1"/>
  <c r="EY327" i="1" s="1"/>
  <c r="BT327" i="1"/>
  <c r="EZ327" i="1" s="1"/>
  <c r="BU327" i="1"/>
  <c r="FA327" i="1" s="1"/>
  <c r="BV327" i="1"/>
  <c r="FB327" i="1" s="1"/>
  <c r="BW327" i="1"/>
  <c r="FC327" i="1" s="1"/>
  <c r="BX327" i="1"/>
  <c r="FD327" i="1" s="1"/>
  <c r="BY327" i="1"/>
  <c r="FE327" i="1" s="1"/>
  <c r="BP313" i="1"/>
  <c r="BQ313" i="1"/>
  <c r="EX313" i="1"/>
  <c r="BS313" i="1"/>
  <c r="EY313" i="1" s="1"/>
  <c r="BT313" i="1"/>
  <c r="EZ313" i="1" s="1"/>
  <c r="BU313" i="1"/>
  <c r="FA313" i="1" s="1"/>
  <c r="BV313" i="1"/>
  <c r="FB313" i="1" s="1"/>
  <c r="BW313" i="1"/>
  <c r="FC313" i="1" s="1"/>
  <c r="BX313" i="1"/>
  <c r="FD313" i="1" s="1"/>
  <c r="BY313" i="1"/>
  <c r="FE313" i="1" s="1"/>
  <c r="BP294" i="1"/>
  <c r="BQ294" i="1"/>
  <c r="BR294" i="1"/>
  <c r="EX294" i="1" s="1"/>
  <c r="BS294" i="1"/>
  <c r="EY294" i="1" s="1"/>
  <c r="BT294" i="1"/>
  <c r="EZ294" i="1" s="1"/>
  <c r="BU294" i="1"/>
  <c r="FA294" i="1" s="1"/>
  <c r="BV294" i="1"/>
  <c r="FB294" i="1" s="1"/>
  <c r="BW294" i="1"/>
  <c r="FC294" i="1" s="1"/>
  <c r="BX294" i="1"/>
  <c r="FD294" i="1" s="1"/>
  <c r="BY294" i="1"/>
  <c r="FE294" i="1" s="1"/>
  <c r="BP140" i="1"/>
  <c r="BQ140" i="1"/>
  <c r="BR140" i="1"/>
  <c r="EX140" i="1" s="1"/>
  <c r="BS140" i="1"/>
  <c r="EY140" i="1" s="1"/>
  <c r="BT140" i="1"/>
  <c r="EZ140" i="1" s="1"/>
  <c r="BU140" i="1"/>
  <c r="FA140" i="1" s="1"/>
  <c r="BV140" i="1"/>
  <c r="FB140" i="1" s="1"/>
  <c r="BW140" i="1"/>
  <c r="FC140" i="1" s="1"/>
  <c r="BX140" i="1"/>
  <c r="FD140" i="1" s="1"/>
  <c r="BY140" i="1"/>
  <c r="FE140" i="1" s="1"/>
  <c r="BP284" i="1"/>
  <c r="BQ284" i="1"/>
  <c r="BR284" i="1"/>
  <c r="EX284" i="1" s="1"/>
  <c r="BS284" i="1"/>
  <c r="EY284" i="1" s="1"/>
  <c r="BT284" i="1"/>
  <c r="EZ284" i="1" s="1"/>
  <c r="BU284" i="1"/>
  <c r="FA284" i="1" s="1"/>
  <c r="BV284" i="1"/>
  <c r="FB284" i="1" s="1"/>
  <c r="BW284" i="1"/>
  <c r="FC284" i="1" s="1"/>
  <c r="BX284" i="1"/>
  <c r="FD284" i="1" s="1"/>
  <c r="BY284" i="1"/>
  <c r="FE284" i="1" s="1"/>
  <c r="BP109" i="1"/>
  <c r="BQ109" i="1"/>
  <c r="BR109" i="1"/>
  <c r="EX109" i="1" s="1"/>
  <c r="BS109" i="1"/>
  <c r="EY109" i="1" s="1"/>
  <c r="BT109" i="1"/>
  <c r="EZ109" i="1" s="1"/>
  <c r="BU109" i="1"/>
  <c r="FA109" i="1" s="1"/>
  <c r="BV109" i="1"/>
  <c r="FB109" i="1" s="1"/>
  <c r="BW109" i="1"/>
  <c r="FC109" i="1" s="1"/>
  <c r="BX109" i="1"/>
  <c r="FD109" i="1" s="1"/>
  <c r="BY109" i="1"/>
  <c r="FE109" i="1" s="1"/>
  <c r="BP61" i="1"/>
  <c r="BQ61" i="1"/>
  <c r="BR61" i="1"/>
  <c r="EX61" i="1" s="1"/>
  <c r="BS61" i="1"/>
  <c r="EY61" i="1" s="1"/>
  <c r="BT61" i="1"/>
  <c r="EZ61" i="1" s="1"/>
  <c r="BU61" i="1"/>
  <c r="FA61" i="1" s="1"/>
  <c r="BV61" i="1"/>
  <c r="FB61" i="1" s="1"/>
  <c r="BW61" i="1"/>
  <c r="FC61" i="1" s="1"/>
  <c r="BX61" i="1"/>
  <c r="FD61" i="1" s="1"/>
  <c r="BY61" i="1"/>
  <c r="FE61" i="1" s="1"/>
  <c r="BP13" i="1"/>
  <c r="BQ13" i="1"/>
  <c r="BR13" i="1"/>
  <c r="EX13" i="1" s="1"/>
  <c r="BS13" i="1"/>
  <c r="EY13" i="1" s="1"/>
  <c r="BT13" i="1"/>
  <c r="EZ13" i="1" s="1"/>
  <c r="BU13" i="1"/>
  <c r="FA13" i="1" s="1"/>
  <c r="BV13" i="1"/>
  <c r="FB13" i="1" s="1"/>
  <c r="BW13" i="1"/>
  <c r="FC13" i="1" s="1"/>
  <c r="BX13" i="1"/>
  <c r="FD13" i="1" s="1"/>
  <c r="BY13" i="1"/>
  <c r="FE13" i="1" s="1"/>
  <c r="BP35" i="1"/>
  <c r="BQ35" i="1"/>
  <c r="BR35" i="1"/>
  <c r="EX35" i="1" s="1"/>
  <c r="BS35" i="1"/>
  <c r="EY35" i="1" s="1"/>
  <c r="BT35" i="1"/>
  <c r="EZ35" i="1" s="1"/>
  <c r="BU35" i="1"/>
  <c r="FA35" i="1" s="1"/>
  <c r="BV35" i="1"/>
  <c r="FB35" i="1" s="1"/>
  <c r="BW35" i="1"/>
  <c r="FC35" i="1" s="1"/>
  <c r="BX35" i="1"/>
  <c r="FD35" i="1" s="1"/>
  <c r="BY35" i="1"/>
  <c r="FE35" i="1" s="1"/>
  <c r="BP102" i="1"/>
  <c r="BQ102" i="1"/>
  <c r="BR102" i="1"/>
  <c r="EX102" i="1" s="1"/>
  <c r="BS102" i="1"/>
  <c r="EY102" i="1" s="1"/>
  <c r="BT102" i="1"/>
  <c r="EZ102" i="1" s="1"/>
  <c r="BU102" i="1"/>
  <c r="FA102" i="1" s="1"/>
  <c r="BV102" i="1"/>
  <c r="FB102" i="1" s="1"/>
  <c r="BW102" i="1"/>
  <c r="FC102" i="1" s="1"/>
  <c r="BX102" i="1"/>
  <c r="FD102" i="1" s="1"/>
  <c r="BY102" i="1"/>
  <c r="FE102" i="1" s="1"/>
  <c r="BP126" i="1"/>
  <c r="BQ126" i="1"/>
  <c r="BR126" i="1"/>
  <c r="EX126" i="1" s="1"/>
  <c r="BS126" i="1"/>
  <c r="EY126" i="1" s="1"/>
  <c r="BT126" i="1"/>
  <c r="EZ126" i="1" s="1"/>
  <c r="BU126" i="1"/>
  <c r="FA126" i="1" s="1"/>
  <c r="BV126" i="1"/>
  <c r="FB126" i="1" s="1"/>
  <c r="BW126" i="1"/>
  <c r="FC126" i="1" s="1"/>
  <c r="BX126" i="1"/>
  <c r="FD126" i="1" s="1"/>
  <c r="BY126" i="1"/>
  <c r="FE126" i="1" s="1"/>
  <c r="BP105" i="1"/>
  <c r="BQ105" i="1"/>
  <c r="BR105" i="1"/>
  <c r="EX105" i="1" s="1"/>
  <c r="BS105" i="1"/>
  <c r="EY105" i="1" s="1"/>
  <c r="BT105" i="1"/>
  <c r="EZ105" i="1" s="1"/>
  <c r="BU105" i="1"/>
  <c r="FA105" i="1" s="1"/>
  <c r="BV105" i="1"/>
  <c r="FB105" i="1" s="1"/>
  <c r="BW105" i="1"/>
  <c r="FC105" i="1" s="1"/>
  <c r="BX105" i="1"/>
  <c r="FD105" i="1" s="1"/>
  <c r="BY105" i="1"/>
  <c r="FE105" i="1" s="1"/>
  <c r="BP84" i="1"/>
  <c r="BQ84" i="1"/>
  <c r="BR84" i="1"/>
  <c r="EX84" i="1" s="1"/>
  <c r="BS84" i="1"/>
  <c r="EY84" i="1" s="1"/>
  <c r="BT84" i="1"/>
  <c r="EZ84" i="1" s="1"/>
  <c r="BU84" i="1"/>
  <c r="FA84" i="1" s="1"/>
  <c r="BV84" i="1"/>
  <c r="FB84" i="1" s="1"/>
  <c r="BW84" i="1"/>
  <c r="FC84" i="1" s="1"/>
  <c r="BX84" i="1"/>
  <c r="FD84" i="1" s="1"/>
  <c r="BY84" i="1"/>
  <c r="FE84" i="1" s="1"/>
  <c r="BP97" i="1"/>
  <c r="BQ97" i="1"/>
  <c r="BR97" i="1"/>
  <c r="EX97" i="1" s="1"/>
  <c r="BS97" i="1"/>
  <c r="EY97" i="1" s="1"/>
  <c r="BT97" i="1"/>
  <c r="EZ97" i="1" s="1"/>
  <c r="BU97" i="1"/>
  <c r="FA97" i="1" s="1"/>
  <c r="BV97" i="1"/>
  <c r="FB97" i="1" s="1"/>
  <c r="BW97" i="1"/>
  <c r="FC97" i="1" s="1"/>
  <c r="BX97" i="1"/>
  <c r="FD97" i="1" s="1"/>
  <c r="BY97" i="1"/>
  <c r="FE97" i="1" s="1"/>
  <c r="BP30" i="1"/>
  <c r="BQ30" i="1"/>
  <c r="BR30" i="1"/>
  <c r="EX30" i="1" s="1"/>
  <c r="BS30" i="1"/>
  <c r="EY30" i="1" s="1"/>
  <c r="BT30" i="1"/>
  <c r="EZ30" i="1" s="1"/>
  <c r="BU30" i="1"/>
  <c r="FA30" i="1" s="1"/>
  <c r="BV30" i="1"/>
  <c r="FB30" i="1" s="1"/>
  <c r="BW30" i="1"/>
  <c r="FC30" i="1" s="1"/>
  <c r="BX30" i="1"/>
  <c r="FD30" i="1" s="1"/>
  <c r="BY30" i="1"/>
  <c r="FE30" i="1" s="1"/>
  <c r="BP89" i="1"/>
  <c r="BQ89" i="1"/>
  <c r="BR89" i="1"/>
  <c r="EX89" i="1" s="1"/>
  <c r="BS89" i="1"/>
  <c r="EY89" i="1" s="1"/>
  <c r="BT89" i="1"/>
  <c r="EZ89" i="1" s="1"/>
  <c r="BU89" i="1"/>
  <c r="FA89" i="1" s="1"/>
  <c r="BV89" i="1"/>
  <c r="FB89" i="1" s="1"/>
  <c r="BW89" i="1"/>
  <c r="FC89" i="1" s="1"/>
  <c r="BX89" i="1"/>
  <c r="FD89" i="1" s="1"/>
  <c r="BY89" i="1"/>
  <c r="FE89" i="1" s="1"/>
  <c r="BP28" i="1"/>
  <c r="BQ28" i="1"/>
  <c r="BR28" i="1"/>
  <c r="EX28" i="1" s="1"/>
  <c r="BS28" i="1"/>
  <c r="EY28" i="1" s="1"/>
  <c r="BT28" i="1"/>
  <c r="EZ28" i="1" s="1"/>
  <c r="BU28" i="1"/>
  <c r="FA28" i="1" s="1"/>
  <c r="BV28" i="1"/>
  <c r="FB28" i="1" s="1"/>
  <c r="BW28" i="1"/>
  <c r="FC28" i="1" s="1"/>
  <c r="BX28" i="1"/>
  <c r="FD28" i="1" s="1"/>
  <c r="BY28" i="1"/>
  <c r="FE28" i="1" s="1"/>
  <c r="BP12" i="1"/>
  <c r="BQ12" i="1"/>
  <c r="BR12" i="1"/>
  <c r="EX12" i="1" s="1"/>
  <c r="BS12" i="1"/>
  <c r="EY12" i="1" s="1"/>
  <c r="BT12" i="1"/>
  <c r="EZ12" i="1" s="1"/>
  <c r="BU12" i="1"/>
  <c r="FA12" i="1" s="1"/>
  <c r="BV12" i="1"/>
  <c r="FB12" i="1" s="1"/>
  <c r="BW12" i="1"/>
  <c r="FC12" i="1" s="1"/>
  <c r="BX12" i="1"/>
  <c r="FD12" i="1" s="1"/>
  <c r="BY12" i="1"/>
  <c r="FE12" i="1" s="1"/>
  <c r="BP150" i="1"/>
  <c r="BQ150" i="1"/>
  <c r="BR150" i="1"/>
  <c r="EX150" i="1" s="1"/>
  <c r="BS150" i="1"/>
  <c r="EY150" i="1" s="1"/>
  <c r="BT150" i="1"/>
  <c r="EZ150" i="1" s="1"/>
  <c r="BU150" i="1"/>
  <c r="FA150" i="1" s="1"/>
  <c r="BV150" i="1"/>
  <c r="FB150" i="1" s="1"/>
  <c r="BW150" i="1"/>
  <c r="FC150" i="1" s="1"/>
  <c r="BX150" i="1"/>
  <c r="FD150" i="1" s="1"/>
  <c r="BY150" i="1"/>
  <c r="FE150" i="1" s="1"/>
  <c r="BP272" i="1"/>
  <c r="BQ272" i="1"/>
  <c r="BR272" i="1"/>
  <c r="EX272" i="1" s="1"/>
  <c r="BS272" i="1"/>
  <c r="EY272" i="1" s="1"/>
  <c r="BT272" i="1"/>
  <c r="EZ272" i="1" s="1"/>
  <c r="BU272" i="1"/>
  <c r="FA272" i="1" s="1"/>
  <c r="BV272" i="1"/>
  <c r="FB272" i="1" s="1"/>
  <c r="BW272" i="1"/>
  <c r="FC272" i="1" s="1"/>
  <c r="BX272" i="1"/>
  <c r="FD272" i="1" s="1"/>
  <c r="BY272" i="1"/>
  <c r="FE272" i="1" s="1"/>
  <c r="BP99" i="1"/>
  <c r="BQ99" i="1"/>
  <c r="BR99" i="1"/>
  <c r="EX99" i="1" s="1"/>
  <c r="BS99" i="1"/>
  <c r="EY99" i="1" s="1"/>
  <c r="BT99" i="1"/>
  <c r="EZ99" i="1" s="1"/>
  <c r="BU99" i="1"/>
  <c r="FA99" i="1" s="1"/>
  <c r="BV99" i="1"/>
  <c r="FB99" i="1" s="1"/>
  <c r="BW99" i="1"/>
  <c r="FC99" i="1" s="1"/>
  <c r="BX99" i="1"/>
  <c r="FD99" i="1" s="1"/>
  <c r="BY99" i="1"/>
  <c r="FE99" i="1" s="1"/>
  <c r="BP5" i="1"/>
  <c r="BQ5" i="1"/>
  <c r="BR5" i="1"/>
  <c r="EX5" i="1" s="1"/>
  <c r="BS5" i="1"/>
  <c r="EY5" i="1" s="1"/>
  <c r="BT5" i="1"/>
  <c r="EZ5" i="1" s="1"/>
  <c r="BU5" i="1"/>
  <c r="FA5" i="1" s="1"/>
  <c r="BV5" i="1"/>
  <c r="FB5" i="1" s="1"/>
  <c r="BW5" i="1"/>
  <c r="FC5" i="1" s="1"/>
  <c r="BX5" i="1"/>
  <c r="FD5" i="1" s="1"/>
  <c r="BY5" i="1"/>
  <c r="FE5" i="1" s="1"/>
  <c r="BP45" i="1"/>
  <c r="BQ45" i="1"/>
  <c r="BR45" i="1"/>
  <c r="EX45" i="1" s="1"/>
  <c r="BS45" i="1"/>
  <c r="EY45" i="1" s="1"/>
  <c r="BT45" i="1"/>
  <c r="EZ45" i="1" s="1"/>
  <c r="BU45" i="1"/>
  <c r="FA45" i="1" s="1"/>
  <c r="BV45" i="1"/>
  <c r="FB45" i="1" s="1"/>
  <c r="BW45" i="1"/>
  <c r="FC45" i="1" s="1"/>
  <c r="BX45" i="1"/>
  <c r="FD45" i="1" s="1"/>
  <c r="BY45" i="1"/>
  <c r="FE45" i="1" s="1"/>
  <c r="BP111" i="1"/>
  <c r="BQ111" i="1"/>
  <c r="BR111" i="1"/>
  <c r="EX111" i="1" s="1"/>
  <c r="BS111" i="1"/>
  <c r="EY111" i="1" s="1"/>
  <c r="BT111" i="1"/>
  <c r="EZ111" i="1" s="1"/>
  <c r="BU111" i="1"/>
  <c r="FA111" i="1" s="1"/>
  <c r="BV111" i="1"/>
  <c r="FB111" i="1" s="1"/>
  <c r="BW111" i="1"/>
  <c r="FC111" i="1" s="1"/>
  <c r="BX111" i="1"/>
  <c r="FD111" i="1" s="1"/>
  <c r="BY111" i="1"/>
  <c r="FE111" i="1" s="1"/>
  <c r="BP179" i="1"/>
  <c r="BQ179" i="1"/>
  <c r="BR179" i="1"/>
  <c r="EX179" i="1" s="1"/>
  <c r="BS179" i="1"/>
  <c r="EY179" i="1" s="1"/>
  <c r="BT179" i="1"/>
  <c r="EZ179" i="1" s="1"/>
  <c r="BU179" i="1"/>
  <c r="FA179" i="1" s="1"/>
  <c r="BV179" i="1"/>
  <c r="FB179" i="1" s="1"/>
  <c r="BW179" i="1"/>
  <c r="FC179" i="1" s="1"/>
  <c r="BX179" i="1"/>
  <c r="FD179" i="1" s="1"/>
  <c r="BY179" i="1"/>
  <c r="FE179" i="1" s="1"/>
  <c r="BP141" i="1"/>
  <c r="BQ141" i="1"/>
  <c r="BR141" i="1"/>
  <c r="EX141" i="1" s="1"/>
  <c r="BS141" i="1"/>
  <c r="EY141" i="1" s="1"/>
  <c r="BT141" i="1"/>
  <c r="EZ141" i="1" s="1"/>
  <c r="BU141" i="1"/>
  <c r="FA141" i="1" s="1"/>
  <c r="BV141" i="1"/>
  <c r="FB141" i="1" s="1"/>
  <c r="BW141" i="1"/>
  <c r="FC141" i="1" s="1"/>
  <c r="BX141" i="1"/>
  <c r="FD141" i="1" s="1"/>
  <c r="BY141" i="1"/>
  <c r="FE141" i="1" s="1"/>
  <c r="BP62" i="1"/>
  <c r="BQ62" i="1"/>
  <c r="BR62" i="1"/>
  <c r="EX62" i="1" s="1"/>
  <c r="BS62" i="1"/>
  <c r="EY62" i="1" s="1"/>
  <c r="BT62" i="1"/>
  <c r="EZ62" i="1" s="1"/>
  <c r="BU62" i="1"/>
  <c r="FA62" i="1" s="1"/>
  <c r="BV62" i="1"/>
  <c r="FB62" i="1" s="1"/>
  <c r="BW62" i="1"/>
  <c r="FC62" i="1" s="1"/>
  <c r="BX62" i="1"/>
  <c r="FD62" i="1" s="1"/>
  <c r="BY62" i="1"/>
  <c r="FE62" i="1" s="1"/>
  <c r="BP100" i="1"/>
  <c r="BQ100" i="1"/>
  <c r="BR100" i="1"/>
  <c r="EX100" i="1" s="1"/>
  <c r="BS100" i="1"/>
  <c r="EY100" i="1" s="1"/>
  <c r="BT100" i="1"/>
  <c r="EZ100" i="1" s="1"/>
  <c r="BU100" i="1"/>
  <c r="FA100" i="1" s="1"/>
  <c r="BV100" i="1"/>
  <c r="FB100" i="1" s="1"/>
  <c r="BW100" i="1"/>
  <c r="FC100" i="1" s="1"/>
  <c r="BX100" i="1"/>
  <c r="FD100" i="1" s="1"/>
  <c r="BY100" i="1"/>
  <c r="FE100" i="1" s="1"/>
  <c r="BP66" i="1"/>
  <c r="BQ66" i="1"/>
  <c r="BR66" i="1"/>
  <c r="EX66" i="1" s="1"/>
  <c r="BS66" i="1"/>
  <c r="EY66" i="1" s="1"/>
  <c r="BT66" i="1"/>
  <c r="EZ66" i="1" s="1"/>
  <c r="BU66" i="1"/>
  <c r="FA66" i="1" s="1"/>
  <c r="BV66" i="1"/>
  <c r="FB66" i="1" s="1"/>
  <c r="BW66" i="1"/>
  <c r="FC66" i="1" s="1"/>
  <c r="BX66" i="1"/>
  <c r="FD66" i="1" s="1"/>
  <c r="BY66" i="1"/>
  <c r="FE66" i="1" s="1"/>
  <c r="BP110" i="1"/>
  <c r="BQ110" i="1"/>
  <c r="BR110" i="1"/>
  <c r="EX110" i="1" s="1"/>
  <c r="BS110" i="1"/>
  <c r="EY110" i="1" s="1"/>
  <c r="BT110" i="1"/>
  <c r="EZ110" i="1" s="1"/>
  <c r="BU110" i="1"/>
  <c r="FA110" i="1" s="1"/>
  <c r="BV110" i="1"/>
  <c r="FB110" i="1" s="1"/>
  <c r="BW110" i="1"/>
  <c r="FC110" i="1" s="1"/>
  <c r="BX110" i="1"/>
  <c r="FD110" i="1" s="1"/>
  <c r="BY110" i="1"/>
  <c r="FE110" i="1" s="1"/>
  <c r="BP161" i="1"/>
  <c r="BQ161" i="1"/>
  <c r="BR161" i="1"/>
  <c r="EX161" i="1" s="1"/>
  <c r="BS161" i="1"/>
  <c r="EY161" i="1" s="1"/>
  <c r="BT161" i="1"/>
  <c r="EZ161" i="1" s="1"/>
  <c r="BU161" i="1"/>
  <c r="FA161" i="1" s="1"/>
  <c r="BV161" i="1"/>
  <c r="FB161" i="1" s="1"/>
  <c r="BW161" i="1"/>
  <c r="FC161" i="1" s="1"/>
  <c r="BX161" i="1"/>
  <c r="FD161" i="1" s="1"/>
  <c r="BY161" i="1"/>
  <c r="FE161" i="1" s="1"/>
  <c r="BP134" i="1"/>
  <c r="BQ134" i="1"/>
  <c r="BR134" i="1"/>
  <c r="EX134" i="1" s="1"/>
  <c r="BS134" i="1"/>
  <c r="EY134" i="1" s="1"/>
  <c r="BT134" i="1"/>
  <c r="EZ134" i="1" s="1"/>
  <c r="BU134" i="1"/>
  <c r="FA134" i="1" s="1"/>
  <c r="BV134" i="1"/>
  <c r="FB134" i="1" s="1"/>
  <c r="BW134" i="1"/>
  <c r="FC134" i="1" s="1"/>
  <c r="BX134" i="1"/>
  <c r="FD134" i="1" s="1"/>
  <c r="BY134" i="1"/>
  <c r="FE134" i="1" s="1"/>
  <c r="BP167" i="1"/>
  <c r="BQ167" i="1"/>
  <c r="BR167" i="1"/>
  <c r="EX167" i="1" s="1"/>
  <c r="BS167" i="1"/>
  <c r="EY167" i="1" s="1"/>
  <c r="BT167" i="1"/>
  <c r="EZ167" i="1" s="1"/>
  <c r="BU167" i="1"/>
  <c r="FA167" i="1" s="1"/>
  <c r="BV167" i="1"/>
  <c r="FB167" i="1" s="1"/>
  <c r="BW167" i="1"/>
  <c r="FC167" i="1" s="1"/>
  <c r="BX167" i="1"/>
  <c r="FD167" i="1" s="1"/>
  <c r="BY167" i="1"/>
  <c r="FE167" i="1" s="1"/>
  <c r="BP234" i="1"/>
  <c r="BQ234" i="1"/>
  <c r="BR234" i="1"/>
  <c r="EX234" i="1" s="1"/>
  <c r="BS234" i="1"/>
  <c r="EY234" i="1" s="1"/>
  <c r="BT234" i="1"/>
  <c r="EZ234" i="1" s="1"/>
  <c r="BU234" i="1"/>
  <c r="FA234" i="1" s="1"/>
  <c r="BV234" i="1"/>
  <c r="FB234" i="1" s="1"/>
  <c r="BW234" i="1"/>
  <c r="FC234" i="1" s="1"/>
  <c r="BX234" i="1"/>
  <c r="FD234" i="1" s="1"/>
  <c r="BY234" i="1"/>
  <c r="FE234" i="1" s="1"/>
  <c r="BP192" i="1"/>
  <c r="BQ192" i="1"/>
  <c r="BR192" i="1"/>
  <c r="EX192" i="1" s="1"/>
  <c r="BS192" i="1"/>
  <c r="EY192" i="1" s="1"/>
  <c r="BT192" i="1"/>
  <c r="EZ192" i="1" s="1"/>
  <c r="BU192" i="1"/>
  <c r="FA192" i="1" s="1"/>
  <c r="BV192" i="1"/>
  <c r="FB192" i="1" s="1"/>
  <c r="BW192" i="1"/>
  <c r="FC192" i="1" s="1"/>
  <c r="BX192" i="1"/>
  <c r="FD192" i="1" s="1"/>
  <c r="BY192" i="1"/>
  <c r="FE192" i="1" s="1"/>
  <c r="BP206" i="1"/>
  <c r="BQ206" i="1"/>
  <c r="BR206" i="1"/>
  <c r="EX206" i="1" s="1"/>
  <c r="BS206" i="1"/>
  <c r="EY206" i="1" s="1"/>
  <c r="BT206" i="1"/>
  <c r="EZ206" i="1" s="1"/>
  <c r="BU206" i="1"/>
  <c r="FA206" i="1" s="1"/>
  <c r="BV206" i="1"/>
  <c r="FB206" i="1" s="1"/>
  <c r="BW206" i="1"/>
  <c r="FC206" i="1" s="1"/>
  <c r="BX206" i="1"/>
  <c r="FD206" i="1" s="1"/>
  <c r="BY206" i="1"/>
  <c r="FE206" i="1" s="1"/>
  <c r="BP137" i="1"/>
  <c r="BQ137" i="1"/>
  <c r="BR137" i="1"/>
  <c r="EX137" i="1" s="1"/>
  <c r="BS137" i="1"/>
  <c r="EY137" i="1" s="1"/>
  <c r="BT137" i="1"/>
  <c r="EZ137" i="1" s="1"/>
  <c r="BU137" i="1"/>
  <c r="FA137" i="1" s="1"/>
  <c r="BV137" i="1"/>
  <c r="FB137" i="1" s="1"/>
  <c r="BW137" i="1"/>
  <c r="FC137" i="1" s="1"/>
  <c r="BX137" i="1"/>
  <c r="FD137" i="1" s="1"/>
  <c r="BY137" i="1"/>
  <c r="FE137" i="1" s="1"/>
  <c r="BP157" i="1"/>
  <c r="BQ157" i="1"/>
  <c r="BR157" i="1"/>
  <c r="EX157" i="1" s="1"/>
  <c r="BS157" i="1"/>
  <c r="EY157" i="1" s="1"/>
  <c r="BT157" i="1"/>
  <c r="EZ157" i="1" s="1"/>
  <c r="BU157" i="1"/>
  <c r="FA157" i="1" s="1"/>
  <c r="BV157" i="1"/>
  <c r="FB157" i="1" s="1"/>
  <c r="BW157" i="1"/>
  <c r="FC157" i="1" s="1"/>
  <c r="BX157" i="1"/>
  <c r="FD157" i="1" s="1"/>
  <c r="BY157" i="1"/>
  <c r="FE157" i="1" s="1"/>
  <c r="BP129" i="1"/>
  <c r="BQ129" i="1"/>
  <c r="BR129" i="1"/>
  <c r="EX129" i="1" s="1"/>
  <c r="BS129" i="1"/>
  <c r="EY129" i="1" s="1"/>
  <c r="BT129" i="1"/>
  <c r="EZ129" i="1" s="1"/>
  <c r="BU129" i="1"/>
  <c r="FA129" i="1" s="1"/>
  <c r="BV129" i="1"/>
  <c r="FB129" i="1" s="1"/>
  <c r="BW129" i="1"/>
  <c r="FC129" i="1" s="1"/>
  <c r="BX129" i="1"/>
  <c r="FD129" i="1" s="1"/>
  <c r="BY129" i="1"/>
  <c r="FE129" i="1" s="1"/>
  <c r="BP132" i="1"/>
  <c r="BQ132" i="1"/>
  <c r="BR132" i="1"/>
  <c r="EX132" i="1" s="1"/>
  <c r="BS132" i="1"/>
  <c r="EY132" i="1" s="1"/>
  <c r="BT132" i="1"/>
  <c r="EZ132" i="1" s="1"/>
  <c r="BU132" i="1"/>
  <c r="FA132" i="1" s="1"/>
  <c r="BV132" i="1"/>
  <c r="FB132" i="1" s="1"/>
  <c r="BW132" i="1"/>
  <c r="FC132" i="1" s="1"/>
  <c r="BX132" i="1"/>
  <c r="FD132" i="1" s="1"/>
  <c r="BY132" i="1"/>
  <c r="FE132" i="1" s="1"/>
  <c r="BP291" i="1"/>
  <c r="BQ291" i="1"/>
  <c r="BR291" i="1"/>
  <c r="EX291" i="1" s="1"/>
  <c r="BS291" i="1"/>
  <c r="EY291" i="1" s="1"/>
  <c r="BT291" i="1"/>
  <c r="EZ291" i="1" s="1"/>
  <c r="BU291" i="1"/>
  <c r="FA291" i="1" s="1"/>
  <c r="BV291" i="1"/>
  <c r="FB291" i="1" s="1"/>
  <c r="BW291" i="1"/>
  <c r="FC291" i="1" s="1"/>
  <c r="BX291" i="1"/>
  <c r="FD291" i="1" s="1"/>
  <c r="BY291" i="1"/>
  <c r="FE291" i="1" s="1"/>
  <c r="BP304" i="1"/>
  <c r="BQ304" i="1"/>
  <c r="BR304" i="1"/>
  <c r="EX304" i="1" s="1"/>
  <c r="BS304" i="1"/>
  <c r="EY304" i="1" s="1"/>
  <c r="BT304" i="1"/>
  <c r="EZ304" i="1" s="1"/>
  <c r="BU304" i="1"/>
  <c r="FA304" i="1" s="1"/>
  <c r="BV304" i="1"/>
  <c r="FB304" i="1" s="1"/>
  <c r="BW304" i="1"/>
  <c r="FC304" i="1" s="1"/>
  <c r="BX304" i="1"/>
  <c r="FD304" i="1" s="1"/>
  <c r="BY304" i="1"/>
  <c r="FE304" i="1" s="1"/>
  <c r="BP415" i="1"/>
  <c r="BQ415" i="1"/>
  <c r="BR415" i="1"/>
  <c r="EX415" i="1" s="1"/>
  <c r="BS415" i="1"/>
  <c r="EY415" i="1" s="1"/>
  <c r="BT415" i="1"/>
  <c r="EZ415" i="1" s="1"/>
  <c r="BU415" i="1"/>
  <c r="FA415" i="1" s="1"/>
  <c r="BV415" i="1"/>
  <c r="FB415" i="1" s="1"/>
  <c r="BW415" i="1"/>
  <c r="FC415" i="1" s="1"/>
  <c r="BX415" i="1"/>
  <c r="FD415" i="1" s="1"/>
  <c r="BY415" i="1"/>
  <c r="FE415" i="1" s="1"/>
  <c r="BP416" i="1"/>
  <c r="BQ416" i="1"/>
  <c r="BR416" i="1"/>
  <c r="EX416" i="1" s="1"/>
  <c r="BS416" i="1"/>
  <c r="EY416" i="1" s="1"/>
  <c r="BT416" i="1"/>
  <c r="EZ416" i="1" s="1"/>
  <c r="BU416" i="1"/>
  <c r="FA416" i="1" s="1"/>
  <c r="BV416" i="1"/>
  <c r="FB416" i="1" s="1"/>
  <c r="BW416" i="1"/>
  <c r="FC416" i="1" s="1"/>
  <c r="BX416" i="1"/>
  <c r="FD416" i="1" s="1"/>
  <c r="BY416" i="1"/>
  <c r="FE416" i="1" s="1"/>
  <c r="BP307" i="1"/>
  <c r="BQ307" i="1"/>
  <c r="BR307" i="1"/>
  <c r="EX307" i="1" s="1"/>
  <c r="BS307" i="1"/>
  <c r="EY307" i="1" s="1"/>
  <c r="BT307" i="1"/>
  <c r="EZ307" i="1" s="1"/>
  <c r="BU307" i="1"/>
  <c r="FA307" i="1" s="1"/>
  <c r="BV307" i="1"/>
  <c r="FB307" i="1" s="1"/>
  <c r="BW307" i="1"/>
  <c r="FC307" i="1" s="1"/>
  <c r="BX307" i="1"/>
  <c r="FD307" i="1" s="1"/>
  <c r="BY307" i="1"/>
  <c r="FE307" i="1" s="1"/>
  <c r="BP465" i="1"/>
  <c r="BQ465" i="1"/>
  <c r="BR465" i="1"/>
  <c r="EX465" i="1" s="1"/>
  <c r="BS465" i="1"/>
  <c r="EY465" i="1" s="1"/>
  <c r="BT465" i="1"/>
  <c r="EZ465" i="1" s="1"/>
  <c r="BU465" i="1"/>
  <c r="FA465" i="1" s="1"/>
  <c r="BV465" i="1"/>
  <c r="FB465" i="1" s="1"/>
  <c r="BW465" i="1"/>
  <c r="FC465" i="1" s="1"/>
  <c r="BX465" i="1"/>
  <c r="FD465" i="1" s="1"/>
  <c r="BY465" i="1"/>
  <c r="FE465" i="1" s="1"/>
  <c r="BP464" i="1"/>
  <c r="BQ464" i="1"/>
  <c r="BR464" i="1"/>
  <c r="EX464" i="1" s="1"/>
  <c r="BS464" i="1"/>
  <c r="EY464" i="1" s="1"/>
  <c r="BT464" i="1"/>
  <c r="EZ464" i="1" s="1"/>
  <c r="BU464" i="1"/>
  <c r="FA464" i="1" s="1"/>
  <c r="BV464" i="1"/>
  <c r="FB464" i="1" s="1"/>
  <c r="BW464" i="1"/>
  <c r="FC464" i="1" s="1"/>
  <c r="BX464" i="1"/>
  <c r="FD464" i="1" s="1"/>
  <c r="BY464" i="1"/>
  <c r="FE464" i="1" s="1"/>
  <c r="BP277" i="1"/>
  <c r="BQ277" i="1"/>
  <c r="BR277" i="1"/>
  <c r="EX277" i="1" s="1"/>
  <c r="BS277" i="1"/>
  <c r="EY277" i="1" s="1"/>
  <c r="BT277" i="1"/>
  <c r="EZ277" i="1" s="1"/>
  <c r="BU277" i="1"/>
  <c r="FA277" i="1" s="1"/>
  <c r="BV277" i="1"/>
  <c r="FB277" i="1" s="1"/>
  <c r="BW277" i="1"/>
  <c r="FC277" i="1" s="1"/>
  <c r="BX277" i="1"/>
  <c r="FD277" i="1" s="1"/>
  <c r="BY277" i="1"/>
  <c r="FE277" i="1" s="1"/>
  <c r="BP158" i="1"/>
  <c r="BQ158" i="1"/>
  <c r="BR158" i="1"/>
  <c r="EX158" i="1" s="1"/>
  <c r="BS158" i="1"/>
  <c r="EY158" i="1" s="1"/>
  <c r="BT158" i="1"/>
  <c r="EZ158" i="1" s="1"/>
  <c r="BU158" i="1"/>
  <c r="FA158" i="1" s="1"/>
  <c r="BV158" i="1"/>
  <c r="FB158" i="1" s="1"/>
  <c r="BW158" i="1"/>
  <c r="FC158" i="1" s="1"/>
  <c r="BX158" i="1"/>
  <c r="FD158" i="1" s="1"/>
  <c r="BY158" i="1"/>
  <c r="FE158" i="1" s="1"/>
  <c r="BP463" i="1"/>
  <c r="BQ463" i="1"/>
  <c r="BR463" i="1"/>
  <c r="EX463" i="1" s="1"/>
  <c r="BS463" i="1"/>
  <c r="EY463" i="1" s="1"/>
  <c r="BT463" i="1"/>
  <c r="EZ463" i="1" s="1"/>
  <c r="BU463" i="1"/>
  <c r="FA463" i="1" s="1"/>
  <c r="BV463" i="1"/>
  <c r="FB463" i="1" s="1"/>
  <c r="BW463" i="1"/>
  <c r="FC463" i="1" s="1"/>
  <c r="BX463" i="1"/>
  <c r="FD463" i="1" s="1"/>
  <c r="BY463" i="1"/>
  <c r="FE463" i="1" s="1"/>
  <c r="BP65" i="1"/>
  <c r="BQ65" i="1"/>
  <c r="BR65" i="1"/>
  <c r="EX65" i="1" s="1"/>
  <c r="BS65" i="1"/>
  <c r="EY65" i="1" s="1"/>
  <c r="BT65" i="1"/>
  <c r="EZ65" i="1" s="1"/>
  <c r="BU65" i="1"/>
  <c r="FA65" i="1" s="1"/>
  <c r="BV65" i="1"/>
  <c r="FB65" i="1" s="1"/>
  <c r="BW65" i="1"/>
  <c r="FC65" i="1" s="1"/>
  <c r="BX65" i="1"/>
  <c r="FD65" i="1" s="1"/>
  <c r="BY65" i="1"/>
  <c r="FE65" i="1" s="1"/>
  <c r="BP312" i="1"/>
  <c r="BQ312" i="1"/>
  <c r="BR312" i="1"/>
  <c r="EX312" i="1" s="1"/>
  <c r="BS312" i="1"/>
  <c r="EY312" i="1" s="1"/>
  <c r="BT312" i="1"/>
  <c r="EZ312" i="1" s="1"/>
  <c r="BU312" i="1"/>
  <c r="FA312" i="1" s="1"/>
  <c r="BV312" i="1"/>
  <c r="FB312" i="1" s="1"/>
  <c r="BW312" i="1"/>
  <c r="FC312" i="1" s="1"/>
  <c r="BX312" i="1"/>
  <c r="FD312" i="1" s="1"/>
  <c r="BY312" i="1"/>
  <c r="FE312" i="1" s="1"/>
  <c r="BP87" i="1"/>
  <c r="BQ87" i="1"/>
  <c r="BR87" i="1"/>
  <c r="EX87" i="1" s="1"/>
  <c r="BS87" i="1"/>
  <c r="EY87" i="1" s="1"/>
  <c r="BT87" i="1"/>
  <c r="EZ87" i="1" s="1"/>
  <c r="BU87" i="1"/>
  <c r="FA87" i="1" s="1"/>
  <c r="BV87" i="1"/>
  <c r="FB87" i="1" s="1"/>
  <c r="BW87" i="1"/>
  <c r="FC87" i="1" s="1"/>
  <c r="BX87" i="1"/>
  <c r="FD87" i="1" s="1"/>
  <c r="BY87" i="1"/>
  <c r="FE87" i="1" s="1"/>
  <c r="BP36" i="1"/>
  <c r="BQ36" i="1"/>
  <c r="BR36" i="1"/>
  <c r="EX36" i="1" s="1"/>
  <c r="BS36" i="1"/>
  <c r="EY36" i="1" s="1"/>
  <c r="BT36" i="1"/>
  <c r="EZ36" i="1" s="1"/>
  <c r="BU36" i="1"/>
  <c r="FA36" i="1" s="1"/>
  <c r="BV36" i="1"/>
  <c r="FB36" i="1" s="1"/>
  <c r="BW36" i="1"/>
  <c r="FC36" i="1" s="1"/>
  <c r="BX36" i="1"/>
  <c r="FD36" i="1" s="1"/>
  <c r="BY36" i="1"/>
  <c r="FE36" i="1" s="1"/>
  <c r="BP162" i="1"/>
  <c r="BQ162" i="1"/>
  <c r="BR162" i="1"/>
  <c r="EX162" i="1" s="1"/>
  <c r="BS162" i="1"/>
  <c r="EY162" i="1" s="1"/>
  <c r="BT162" i="1"/>
  <c r="EZ162" i="1" s="1"/>
  <c r="BU162" i="1"/>
  <c r="FA162" i="1" s="1"/>
  <c r="BV162" i="1"/>
  <c r="FB162" i="1" s="1"/>
  <c r="BW162" i="1"/>
  <c r="FC162" i="1" s="1"/>
  <c r="BX162" i="1"/>
  <c r="FD162" i="1" s="1"/>
  <c r="BY162" i="1"/>
  <c r="FE162" i="1" s="1"/>
  <c r="BP259" i="1"/>
  <c r="BQ259" i="1"/>
  <c r="BR259" i="1"/>
  <c r="EX259" i="1" s="1"/>
  <c r="BS259" i="1"/>
  <c r="EY259" i="1" s="1"/>
  <c r="BT259" i="1"/>
  <c r="EZ259" i="1" s="1"/>
  <c r="BU259" i="1"/>
  <c r="FA259" i="1" s="1"/>
  <c r="BV259" i="1"/>
  <c r="FB259" i="1" s="1"/>
  <c r="BW259" i="1"/>
  <c r="FC259" i="1" s="1"/>
  <c r="BX259" i="1"/>
  <c r="FD259" i="1" s="1"/>
  <c r="BY259" i="1"/>
  <c r="FE259" i="1" s="1"/>
  <c r="BP189" i="1"/>
  <c r="BQ189" i="1"/>
  <c r="BR189" i="1"/>
  <c r="EX189" i="1" s="1"/>
  <c r="BS189" i="1"/>
  <c r="EY189" i="1" s="1"/>
  <c r="BT189" i="1"/>
  <c r="EZ189" i="1" s="1"/>
  <c r="BU189" i="1"/>
  <c r="FA189" i="1" s="1"/>
  <c r="BV189" i="1"/>
  <c r="FB189" i="1" s="1"/>
  <c r="BW189" i="1"/>
  <c r="FC189" i="1" s="1"/>
  <c r="BX189" i="1"/>
  <c r="FD189" i="1" s="1"/>
  <c r="BY189" i="1"/>
  <c r="FE189" i="1" s="1"/>
  <c r="BP32" i="1"/>
  <c r="BQ32" i="1"/>
  <c r="BR32" i="1"/>
  <c r="EX32" i="1" s="1"/>
  <c r="BS32" i="1"/>
  <c r="EY32" i="1" s="1"/>
  <c r="BT32" i="1"/>
  <c r="EZ32" i="1" s="1"/>
  <c r="BU32" i="1"/>
  <c r="FA32" i="1" s="1"/>
  <c r="BV32" i="1"/>
  <c r="FB32" i="1" s="1"/>
  <c r="BW32" i="1"/>
  <c r="FC32" i="1" s="1"/>
  <c r="BX32" i="1"/>
  <c r="FD32" i="1" s="1"/>
  <c r="BY32" i="1"/>
  <c r="FE32" i="1" s="1"/>
  <c r="BP257" i="1"/>
  <c r="BQ257" i="1"/>
  <c r="BR257" i="1"/>
  <c r="EX257" i="1" s="1"/>
  <c r="BS257" i="1"/>
  <c r="EY257" i="1" s="1"/>
  <c r="BT257" i="1"/>
  <c r="EZ257" i="1" s="1"/>
  <c r="BU257" i="1"/>
  <c r="FA257" i="1" s="1"/>
  <c r="BV257" i="1"/>
  <c r="FB257" i="1" s="1"/>
  <c r="BW257" i="1"/>
  <c r="FC257" i="1" s="1"/>
  <c r="BX257" i="1"/>
  <c r="FD257" i="1" s="1"/>
  <c r="BY257" i="1"/>
  <c r="FE257" i="1" s="1"/>
  <c r="BP242" i="1"/>
  <c r="BQ242" i="1"/>
  <c r="BR242" i="1"/>
  <c r="EX242" i="1" s="1"/>
  <c r="BS242" i="1"/>
  <c r="EY242" i="1" s="1"/>
  <c r="BT242" i="1"/>
  <c r="EZ242" i="1" s="1"/>
  <c r="BU242" i="1"/>
  <c r="FA242" i="1" s="1"/>
  <c r="BV242" i="1"/>
  <c r="FB242" i="1" s="1"/>
  <c r="BW242" i="1"/>
  <c r="FC242" i="1" s="1"/>
  <c r="BX242" i="1"/>
  <c r="FD242" i="1" s="1"/>
  <c r="BY242" i="1"/>
  <c r="FE242" i="1" s="1"/>
  <c r="BP125" i="1"/>
  <c r="BQ125" i="1"/>
  <c r="BR125" i="1"/>
  <c r="EX125" i="1" s="1"/>
  <c r="BS125" i="1"/>
  <c r="EY125" i="1" s="1"/>
  <c r="BT125" i="1"/>
  <c r="EZ125" i="1" s="1"/>
  <c r="BU125" i="1"/>
  <c r="FA125" i="1" s="1"/>
  <c r="BV125" i="1"/>
  <c r="FB125" i="1" s="1"/>
  <c r="BW125" i="1"/>
  <c r="FC125" i="1" s="1"/>
  <c r="BX125" i="1"/>
  <c r="FD125" i="1" s="1"/>
  <c r="BY125" i="1"/>
  <c r="FE125" i="1" s="1"/>
  <c r="BP94" i="1"/>
  <c r="BQ94" i="1"/>
  <c r="BR94" i="1"/>
  <c r="EX94" i="1" s="1"/>
  <c r="BS94" i="1"/>
  <c r="EY94" i="1" s="1"/>
  <c r="BT94" i="1"/>
  <c r="EZ94" i="1" s="1"/>
  <c r="BU94" i="1"/>
  <c r="FA94" i="1" s="1"/>
  <c r="BV94" i="1"/>
  <c r="FB94" i="1" s="1"/>
  <c r="BW94" i="1"/>
  <c r="FC94" i="1" s="1"/>
  <c r="BX94" i="1"/>
  <c r="FD94" i="1" s="1"/>
  <c r="BY94" i="1"/>
  <c r="FE94" i="1" s="1"/>
  <c r="BP24" i="1"/>
  <c r="BQ24" i="1"/>
  <c r="BR24" i="1"/>
  <c r="EX24" i="1" s="1"/>
  <c r="BS24" i="1"/>
  <c r="EY24" i="1" s="1"/>
  <c r="BT24" i="1"/>
  <c r="EZ24" i="1" s="1"/>
  <c r="BU24" i="1"/>
  <c r="FA24" i="1" s="1"/>
  <c r="BV24" i="1"/>
  <c r="FB24" i="1" s="1"/>
  <c r="BW24" i="1"/>
  <c r="FC24" i="1" s="1"/>
  <c r="BX24" i="1"/>
  <c r="FD24" i="1" s="1"/>
  <c r="BY24" i="1"/>
  <c r="FE24" i="1" s="1"/>
  <c r="BP268" i="1"/>
  <c r="BQ268" i="1"/>
  <c r="BR268" i="1"/>
  <c r="EX268" i="1" s="1"/>
  <c r="BS268" i="1"/>
  <c r="EY268" i="1" s="1"/>
  <c r="BT268" i="1"/>
  <c r="EZ268" i="1" s="1"/>
  <c r="BU268" i="1"/>
  <c r="FA268" i="1" s="1"/>
  <c r="BV268" i="1"/>
  <c r="FB268" i="1" s="1"/>
  <c r="BW268" i="1"/>
  <c r="FC268" i="1" s="1"/>
  <c r="BX268" i="1"/>
  <c r="FD268" i="1" s="1"/>
  <c r="BY268" i="1"/>
  <c r="FE268" i="1" s="1"/>
  <c r="BP404" i="1"/>
  <c r="BQ404" i="1"/>
  <c r="BR404" i="1"/>
  <c r="EX404" i="1" s="1"/>
  <c r="BS404" i="1"/>
  <c r="EY404" i="1" s="1"/>
  <c r="BT404" i="1"/>
  <c r="EZ404" i="1" s="1"/>
  <c r="BU404" i="1"/>
  <c r="FA404" i="1" s="1"/>
  <c r="BV404" i="1"/>
  <c r="FB404" i="1" s="1"/>
  <c r="BW404" i="1"/>
  <c r="FC404" i="1" s="1"/>
  <c r="BX404" i="1"/>
  <c r="FD404" i="1" s="1"/>
  <c r="BY404" i="1"/>
  <c r="FE404" i="1" s="1"/>
  <c r="BP181" i="1"/>
  <c r="BQ181" i="1"/>
  <c r="BR181" i="1"/>
  <c r="EX181" i="1" s="1"/>
  <c r="BS181" i="1"/>
  <c r="EY181" i="1" s="1"/>
  <c r="BT181" i="1"/>
  <c r="EZ181" i="1" s="1"/>
  <c r="BU181" i="1"/>
  <c r="FA181" i="1" s="1"/>
  <c r="BV181" i="1"/>
  <c r="FB181" i="1" s="1"/>
  <c r="BW181" i="1"/>
  <c r="FC181" i="1" s="1"/>
  <c r="BX181" i="1"/>
  <c r="FD181" i="1" s="1"/>
  <c r="BY181" i="1"/>
  <c r="FE181" i="1" s="1"/>
  <c r="BP379" i="1"/>
  <c r="BQ379" i="1"/>
  <c r="BR379" i="1"/>
  <c r="EX379" i="1" s="1"/>
  <c r="BS379" i="1"/>
  <c r="EY379" i="1" s="1"/>
  <c r="BT379" i="1"/>
  <c r="EZ379" i="1" s="1"/>
  <c r="BU379" i="1"/>
  <c r="FA379" i="1" s="1"/>
  <c r="BV379" i="1"/>
  <c r="FB379" i="1" s="1"/>
  <c r="BW379" i="1"/>
  <c r="FC379" i="1" s="1"/>
  <c r="BX379" i="1"/>
  <c r="FD379" i="1" s="1"/>
  <c r="BY379" i="1"/>
  <c r="FE379" i="1" s="1"/>
  <c r="BP191" i="1"/>
  <c r="BQ191" i="1"/>
  <c r="BR191" i="1"/>
  <c r="EX191" i="1" s="1"/>
  <c r="BS191" i="1"/>
  <c r="EY191" i="1" s="1"/>
  <c r="BT191" i="1"/>
  <c r="EZ191" i="1" s="1"/>
  <c r="BU191" i="1"/>
  <c r="FA191" i="1" s="1"/>
  <c r="BV191" i="1"/>
  <c r="FB191" i="1" s="1"/>
  <c r="BW191" i="1"/>
  <c r="FC191" i="1" s="1"/>
  <c r="BX191" i="1"/>
  <c r="FD191" i="1" s="1"/>
  <c r="BY191" i="1"/>
  <c r="FE191" i="1" s="1"/>
  <c r="BP491" i="1"/>
  <c r="BQ491" i="1"/>
  <c r="BR491" i="1"/>
  <c r="EX491" i="1" s="1"/>
  <c r="BS491" i="1"/>
  <c r="EY491" i="1" s="1"/>
  <c r="BT491" i="1"/>
  <c r="EZ491" i="1" s="1"/>
  <c r="BU491" i="1"/>
  <c r="FA491" i="1" s="1"/>
  <c r="BV491" i="1"/>
  <c r="FB491" i="1" s="1"/>
  <c r="BW491" i="1"/>
  <c r="FC491" i="1" s="1"/>
  <c r="BX491" i="1"/>
  <c r="FD491" i="1" s="1"/>
  <c r="BY491" i="1"/>
  <c r="FE491" i="1" s="1"/>
  <c r="BP493" i="1"/>
  <c r="BQ493" i="1"/>
  <c r="BR493" i="1"/>
  <c r="EX493" i="1" s="1"/>
  <c r="BS493" i="1"/>
  <c r="EY493" i="1" s="1"/>
  <c r="BT493" i="1"/>
  <c r="EZ493" i="1" s="1"/>
  <c r="BU493" i="1"/>
  <c r="FA493" i="1" s="1"/>
  <c r="BV493" i="1"/>
  <c r="FB493" i="1" s="1"/>
  <c r="BW493" i="1"/>
  <c r="FC493" i="1" s="1"/>
  <c r="BX493" i="1"/>
  <c r="FD493" i="1" s="1"/>
  <c r="BY493" i="1"/>
  <c r="FE493" i="1" s="1"/>
  <c r="BP492" i="1"/>
  <c r="BQ492" i="1"/>
  <c r="BR492" i="1"/>
  <c r="EX492" i="1" s="1"/>
  <c r="BS492" i="1"/>
  <c r="EY492" i="1" s="1"/>
  <c r="BT492" i="1"/>
  <c r="EZ492" i="1" s="1"/>
  <c r="BU492" i="1"/>
  <c r="FA492" i="1" s="1"/>
  <c r="BV492" i="1"/>
  <c r="FB492" i="1" s="1"/>
  <c r="BW492" i="1"/>
  <c r="FC492" i="1" s="1"/>
  <c r="BX492" i="1"/>
  <c r="FD492" i="1" s="1"/>
  <c r="BY492" i="1"/>
  <c r="FE492" i="1" s="1"/>
  <c r="BP494" i="1"/>
  <c r="BQ494" i="1"/>
  <c r="BR494" i="1"/>
  <c r="EX494" i="1" s="1"/>
  <c r="BS494" i="1"/>
  <c r="EY494" i="1" s="1"/>
  <c r="BT494" i="1"/>
  <c r="EZ494" i="1" s="1"/>
  <c r="BU494" i="1"/>
  <c r="FA494" i="1" s="1"/>
  <c r="BV494" i="1"/>
  <c r="FB494" i="1" s="1"/>
  <c r="BW494" i="1"/>
  <c r="FC494" i="1" s="1"/>
  <c r="BX494" i="1"/>
  <c r="FD494" i="1" s="1"/>
  <c r="BY494" i="1"/>
  <c r="FE494" i="1" s="1"/>
  <c r="BP341" i="1"/>
  <c r="BQ341" i="1"/>
  <c r="BR341" i="1"/>
  <c r="EX341" i="1" s="1"/>
  <c r="BS341" i="1"/>
  <c r="EY341" i="1" s="1"/>
  <c r="BT341" i="1"/>
  <c r="EZ341" i="1" s="1"/>
  <c r="BU341" i="1"/>
  <c r="FA341" i="1" s="1"/>
  <c r="BV341" i="1"/>
  <c r="FB341" i="1" s="1"/>
  <c r="BW341" i="1"/>
  <c r="FC341" i="1" s="1"/>
  <c r="BX341" i="1"/>
  <c r="FD341" i="1" s="1"/>
  <c r="BY341" i="1"/>
  <c r="FE341" i="1" s="1"/>
  <c r="BP382" i="1"/>
  <c r="BQ382" i="1"/>
  <c r="BR382" i="1"/>
  <c r="EX382" i="1" s="1"/>
  <c r="BS382" i="1"/>
  <c r="EY382" i="1" s="1"/>
  <c r="BT382" i="1"/>
  <c r="EZ382" i="1" s="1"/>
  <c r="BU382" i="1"/>
  <c r="FA382" i="1" s="1"/>
  <c r="BV382" i="1"/>
  <c r="FB382" i="1" s="1"/>
  <c r="BW382" i="1"/>
  <c r="FC382" i="1" s="1"/>
  <c r="BX382" i="1"/>
  <c r="FD382" i="1" s="1"/>
  <c r="BY382" i="1"/>
  <c r="FE382" i="1" s="1"/>
  <c r="BP183" i="1"/>
  <c r="BQ183" i="1"/>
  <c r="BR183" i="1"/>
  <c r="EX183" i="1" s="1"/>
  <c r="BS183" i="1"/>
  <c r="EY183" i="1" s="1"/>
  <c r="BT183" i="1"/>
  <c r="EZ183" i="1" s="1"/>
  <c r="BU183" i="1"/>
  <c r="FA183" i="1" s="1"/>
  <c r="BV183" i="1"/>
  <c r="FB183" i="1" s="1"/>
  <c r="BW183" i="1"/>
  <c r="FC183" i="1" s="1"/>
  <c r="BX183" i="1"/>
  <c r="FD183" i="1" s="1"/>
  <c r="BY183" i="1"/>
  <c r="FE183" i="1" s="1"/>
  <c r="BP495" i="1"/>
  <c r="BQ495" i="1"/>
  <c r="BR495" i="1"/>
  <c r="EX495" i="1" s="1"/>
  <c r="BS495" i="1"/>
  <c r="EY495" i="1" s="1"/>
  <c r="BT495" i="1"/>
  <c r="EZ495" i="1" s="1"/>
  <c r="BU495" i="1"/>
  <c r="FA495" i="1" s="1"/>
  <c r="BV495" i="1"/>
  <c r="FB495" i="1" s="1"/>
  <c r="BW495" i="1"/>
  <c r="FC495" i="1" s="1"/>
  <c r="BX495" i="1"/>
  <c r="FD495" i="1" s="1"/>
  <c r="BY495" i="1"/>
  <c r="FE495" i="1" s="1"/>
  <c r="BP165" i="1"/>
  <c r="BQ165" i="1"/>
  <c r="BR165" i="1"/>
  <c r="EX165" i="1" s="1"/>
  <c r="BS165" i="1"/>
  <c r="EY165" i="1" s="1"/>
  <c r="BT165" i="1"/>
  <c r="EZ165" i="1" s="1"/>
  <c r="BU165" i="1"/>
  <c r="FA165" i="1" s="1"/>
  <c r="BV165" i="1"/>
  <c r="FB165" i="1" s="1"/>
  <c r="BW165" i="1"/>
  <c r="FC165" i="1" s="1"/>
  <c r="BX165" i="1"/>
  <c r="FD165" i="1" s="1"/>
  <c r="BY165" i="1"/>
  <c r="FE165" i="1" s="1"/>
  <c r="BP261" i="1"/>
  <c r="BQ261" i="1"/>
  <c r="BR261" i="1"/>
  <c r="EX261" i="1" s="1"/>
  <c r="BS261" i="1"/>
  <c r="EY261" i="1" s="1"/>
  <c r="BT261" i="1"/>
  <c r="EZ261" i="1" s="1"/>
  <c r="BU261" i="1"/>
  <c r="FA261" i="1" s="1"/>
  <c r="BV261" i="1"/>
  <c r="FB261" i="1" s="1"/>
  <c r="BW261" i="1"/>
  <c r="FC261" i="1" s="1"/>
  <c r="BX261" i="1"/>
  <c r="FD261" i="1" s="1"/>
  <c r="BY261" i="1"/>
  <c r="FE261" i="1" s="1"/>
  <c r="BP249" i="1"/>
  <c r="BQ249" i="1"/>
  <c r="BR249" i="1"/>
  <c r="EX249" i="1" s="1"/>
  <c r="BS249" i="1"/>
  <c r="EY249" i="1" s="1"/>
  <c r="BT249" i="1"/>
  <c r="EZ249" i="1" s="1"/>
  <c r="BU249" i="1"/>
  <c r="FA249" i="1" s="1"/>
  <c r="BV249" i="1"/>
  <c r="FB249" i="1" s="1"/>
  <c r="BW249" i="1"/>
  <c r="FC249" i="1" s="1"/>
  <c r="BX249" i="1"/>
  <c r="FD249" i="1" s="1"/>
  <c r="BY249" i="1"/>
  <c r="FE249" i="1" s="1"/>
  <c r="BP168" i="1"/>
  <c r="BQ168" i="1"/>
  <c r="BR168" i="1"/>
  <c r="EX168" i="1" s="1"/>
  <c r="BS168" i="1"/>
  <c r="EY168" i="1" s="1"/>
  <c r="BT168" i="1"/>
  <c r="EZ168" i="1" s="1"/>
  <c r="BU168" i="1"/>
  <c r="FA168" i="1" s="1"/>
  <c r="BV168" i="1"/>
  <c r="FB168" i="1" s="1"/>
  <c r="BW168" i="1"/>
  <c r="FC168" i="1" s="1"/>
  <c r="BX168" i="1"/>
  <c r="FD168" i="1" s="1"/>
  <c r="BY168" i="1"/>
  <c r="FE168" i="1" s="1"/>
  <c r="BP230" i="1"/>
  <c r="BQ230" i="1"/>
  <c r="BR230" i="1"/>
  <c r="EX230" i="1" s="1"/>
  <c r="BS230" i="1"/>
  <c r="EY230" i="1" s="1"/>
  <c r="BT230" i="1"/>
  <c r="EZ230" i="1" s="1"/>
  <c r="BU230" i="1"/>
  <c r="FA230" i="1" s="1"/>
  <c r="BV230" i="1"/>
  <c r="FB230" i="1" s="1"/>
  <c r="BW230" i="1"/>
  <c r="FC230" i="1" s="1"/>
  <c r="BX230" i="1"/>
  <c r="FD230" i="1" s="1"/>
  <c r="BY230" i="1"/>
  <c r="FE230" i="1" s="1"/>
  <c r="BP269" i="1"/>
  <c r="BQ269" i="1"/>
  <c r="BR269" i="1"/>
  <c r="EX269" i="1" s="1"/>
  <c r="BS269" i="1"/>
  <c r="EY269" i="1" s="1"/>
  <c r="BT269" i="1"/>
  <c r="EZ269" i="1" s="1"/>
  <c r="BU269" i="1"/>
  <c r="FA269" i="1" s="1"/>
  <c r="BV269" i="1"/>
  <c r="FB269" i="1" s="1"/>
  <c r="BW269" i="1"/>
  <c r="FC269" i="1" s="1"/>
  <c r="BX269" i="1"/>
  <c r="FD269" i="1" s="1"/>
  <c r="BY269" i="1"/>
  <c r="FE269" i="1" s="1"/>
  <c r="BP306" i="1"/>
  <c r="BQ306" i="1"/>
  <c r="BR306" i="1"/>
  <c r="EX306" i="1" s="1"/>
  <c r="BS306" i="1"/>
  <c r="EY306" i="1" s="1"/>
  <c r="BT306" i="1"/>
  <c r="EZ306" i="1" s="1"/>
  <c r="BU306" i="1"/>
  <c r="FA306" i="1" s="1"/>
  <c r="BV306" i="1"/>
  <c r="FB306" i="1" s="1"/>
  <c r="BW306" i="1"/>
  <c r="FC306" i="1" s="1"/>
  <c r="BX306" i="1"/>
  <c r="FD306" i="1" s="1"/>
  <c r="BY306" i="1"/>
  <c r="FE306" i="1" s="1"/>
  <c r="BP285" i="1"/>
  <c r="BQ285" i="1"/>
  <c r="BR285" i="1"/>
  <c r="EX285" i="1" s="1"/>
  <c r="BS285" i="1"/>
  <c r="EY285" i="1" s="1"/>
  <c r="BT285" i="1"/>
  <c r="EZ285" i="1" s="1"/>
  <c r="BU285" i="1"/>
  <c r="FA285" i="1" s="1"/>
  <c r="BV285" i="1"/>
  <c r="FB285" i="1" s="1"/>
  <c r="BW285" i="1"/>
  <c r="FC285" i="1" s="1"/>
  <c r="BX285" i="1"/>
  <c r="FD285" i="1" s="1"/>
  <c r="BY285" i="1"/>
  <c r="FE285" i="1" s="1"/>
  <c r="BP355" i="1"/>
  <c r="BQ355" i="1"/>
  <c r="BR355" i="1"/>
  <c r="EX355" i="1" s="1"/>
  <c r="BS355" i="1"/>
  <c r="EY355" i="1" s="1"/>
  <c r="BT355" i="1"/>
  <c r="EZ355" i="1" s="1"/>
  <c r="BU355" i="1"/>
  <c r="FA355" i="1" s="1"/>
  <c r="BV355" i="1"/>
  <c r="FB355" i="1" s="1"/>
  <c r="BW355" i="1"/>
  <c r="FC355" i="1" s="1"/>
  <c r="BX355" i="1"/>
  <c r="FD355" i="1" s="1"/>
  <c r="BY355" i="1"/>
  <c r="FE355" i="1" s="1"/>
  <c r="BP287" i="1"/>
  <c r="BQ287" i="1"/>
  <c r="BR287" i="1"/>
  <c r="EX287" i="1" s="1"/>
  <c r="BS287" i="1"/>
  <c r="EY287" i="1" s="1"/>
  <c r="BT287" i="1"/>
  <c r="EZ287" i="1" s="1"/>
  <c r="BU287" i="1"/>
  <c r="FA287" i="1" s="1"/>
  <c r="BV287" i="1"/>
  <c r="FB287" i="1" s="1"/>
  <c r="BW287" i="1"/>
  <c r="FC287" i="1" s="1"/>
  <c r="BX287" i="1"/>
  <c r="FD287" i="1" s="1"/>
  <c r="BY287" i="1"/>
  <c r="FE287" i="1" s="1"/>
  <c r="BP496" i="1"/>
  <c r="BQ496" i="1"/>
  <c r="BR496" i="1"/>
  <c r="EX496" i="1" s="1"/>
  <c r="BS496" i="1"/>
  <c r="EY496" i="1" s="1"/>
  <c r="BT496" i="1"/>
  <c r="EZ496" i="1" s="1"/>
  <c r="BU496" i="1"/>
  <c r="FA496" i="1" s="1"/>
  <c r="BV496" i="1"/>
  <c r="FB496" i="1" s="1"/>
  <c r="BW496" i="1"/>
  <c r="FC496" i="1" s="1"/>
  <c r="BX496" i="1"/>
  <c r="FD496" i="1" s="1"/>
  <c r="BY496" i="1"/>
  <c r="FE496" i="1" s="1"/>
  <c r="BP200" i="1"/>
  <c r="BQ200" i="1"/>
  <c r="BR200" i="1"/>
  <c r="EX200" i="1" s="1"/>
  <c r="BS200" i="1"/>
  <c r="EY200" i="1" s="1"/>
  <c r="BT200" i="1"/>
  <c r="EZ200" i="1" s="1"/>
  <c r="BU200" i="1"/>
  <c r="FA200" i="1" s="1"/>
  <c r="BV200" i="1"/>
  <c r="FB200" i="1" s="1"/>
  <c r="BW200" i="1"/>
  <c r="FC200" i="1" s="1"/>
  <c r="BX200" i="1"/>
  <c r="FD200" i="1" s="1"/>
  <c r="BY200" i="1"/>
  <c r="FE200" i="1" s="1"/>
  <c r="BP231" i="1"/>
  <c r="BQ231" i="1"/>
  <c r="BR231" i="1"/>
  <c r="EX231" i="1" s="1"/>
  <c r="BS231" i="1"/>
  <c r="EY231" i="1" s="1"/>
  <c r="BT231" i="1"/>
  <c r="EZ231" i="1" s="1"/>
  <c r="BU231" i="1"/>
  <c r="FA231" i="1" s="1"/>
  <c r="BV231" i="1"/>
  <c r="FB231" i="1" s="1"/>
  <c r="BW231" i="1"/>
  <c r="FC231" i="1" s="1"/>
  <c r="BX231" i="1"/>
  <c r="FD231" i="1" s="1"/>
  <c r="BY231" i="1"/>
  <c r="FE231" i="1" s="1"/>
  <c r="BP302" i="1"/>
  <c r="BQ302" i="1"/>
  <c r="BR302" i="1"/>
  <c r="EX302" i="1" s="1"/>
  <c r="BS302" i="1"/>
  <c r="EY302" i="1" s="1"/>
  <c r="BT302" i="1"/>
  <c r="EZ302" i="1" s="1"/>
  <c r="BU302" i="1"/>
  <c r="FA302" i="1" s="1"/>
  <c r="BV302" i="1"/>
  <c r="FB302" i="1" s="1"/>
  <c r="BW302" i="1"/>
  <c r="FC302" i="1" s="1"/>
  <c r="BX302" i="1"/>
  <c r="FD302" i="1" s="1"/>
  <c r="BY302" i="1"/>
  <c r="FE302" i="1" s="1"/>
  <c r="BP400" i="1"/>
  <c r="BQ400" i="1"/>
  <c r="BR400" i="1"/>
  <c r="EX400" i="1" s="1"/>
  <c r="BS400" i="1"/>
  <c r="EY400" i="1" s="1"/>
  <c r="BT400" i="1"/>
  <c r="EZ400" i="1" s="1"/>
  <c r="BU400" i="1"/>
  <c r="FA400" i="1" s="1"/>
  <c r="BV400" i="1"/>
  <c r="FB400" i="1" s="1"/>
  <c r="BW400" i="1"/>
  <c r="FC400" i="1" s="1"/>
  <c r="BX400" i="1"/>
  <c r="FD400" i="1" s="1"/>
  <c r="BY400" i="1"/>
  <c r="FE400" i="1" s="1"/>
  <c r="BP351" i="1"/>
  <c r="BQ351" i="1"/>
  <c r="BR351" i="1"/>
  <c r="EX351" i="1" s="1"/>
  <c r="BS351" i="1"/>
  <c r="EY351" i="1" s="1"/>
  <c r="BT351" i="1"/>
  <c r="EZ351" i="1" s="1"/>
  <c r="BU351" i="1"/>
  <c r="FA351" i="1" s="1"/>
  <c r="BV351" i="1"/>
  <c r="FB351" i="1" s="1"/>
  <c r="BW351" i="1"/>
  <c r="FC351" i="1" s="1"/>
  <c r="BX351" i="1"/>
  <c r="FD351" i="1" s="1"/>
  <c r="BY351" i="1"/>
  <c r="FE351" i="1" s="1"/>
  <c r="BP406" i="1"/>
  <c r="BQ406" i="1"/>
  <c r="BR406" i="1"/>
  <c r="EX406" i="1" s="1"/>
  <c r="BS406" i="1"/>
  <c r="EY406" i="1" s="1"/>
  <c r="BT406" i="1"/>
  <c r="EZ406" i="1" s="1"/>
  <c r="BU406" i="1"/>
  <c r="FA406" i="1" s="1"/>
  <c r="BV406" i="1"/>
  <c r="FB406" i="1" s="1"/>
  <c r="BW406" i="1"/>
  <c r="FC406" i="1" s="1"/>
  <c r="BX406" i="1"/>
  <c r="FD406" i="1" s="1"/>
  <c r="BY406" i="1"/>
  <c r="FE406" i="1" s="1"/>
  <c r="BP172" i="1"/>
  <c r="BQ172" i="1"/>
  <c r="BR172" i="1"/>
  <c r="EX172" i="1" s="1"/>
  <c r="BS172" i="1"/>
  <c r="EY172" i="1" s="1"/>
  <c r="BT172" i="1"/>
  <c r="EZ172" i="1" s="1"/>
  <c r="BU172" i="1"/>
  <c r="FA172" i="1" s="1"/>
  <c r="BV172" i="1"/>
  <c r="FB172" i="1" s="1"/>
  <c r="BW172" i="1"/>
  <c r="FC172" i="1" s="1"/>
  <c r="BX172" i="1"/>
  <c r="FD172" i="1" s="1"/>
  <c r="BY172" i="1"/>
  <c r="FE172" i="1" s="1"/>
  <c r="BP235" i="1"/>
  <c r="BQ235" i="1"/>
  <c r="BR235" i="1"/>
  <c r="EX235" i="1" s="1"/>
  <c r="BS235" i="1"/>
  <c r="EY235" i="1" s="1"/>
  <c r="BT235" i="1"/>
  <c r="EZ235" i="1" s="1"/>
  <c r="BU235" i="1"/>
  <c r="FA235" i="1" s="1"/>
  <c r="BV235" i="1"/>
  <c r="FB235" i="1" s="1"/>
  <c r="BW235" i="1"/>
  <c r="FC235" i="1" s="1"/>
  <c r="BX235" i="1"/>
  <c r="FD235" i="1" s="1"/>
  <c r="BY235" i="1"/>
  <c r="FE235" i="1" s="1"/>
  <c r="BP124" i="1"/>
  <c r="BQ124" i="1"/>
  <c r="BR124" i="1"/>
  <c r="EX124" i="1" s="1"/>
  <c r="BS124" i="1"/>
  <c r="EY124" i="1" s="1"/>
  <c r="BT124" i="1"/>
  <c r="EZ124" i="1" s="1"/>
  <c r="BU124" i="1"/>
  <c r="FA124" i="1" s="1"/>
  <c r="BV124" i="1"/>
  <c r="FB124" i="1" s="1"/>
  <c r="BW124" i="1"/>
  <c r="FC124" i="1" s="1"/>
  <c r="BX124" i="1"/>
  <c r="FD124" i="1" s="1"/>
  <c r="BY124" i="1"/>
  <c r="FE124" i="1" s="1"/>
  <c r="BP270" i="1"/>
  <c r="BQ270" i="1"/>
  <c r="BR270" i="1"/>
  <c r="EX270" i="1" s="1"/>
  <c r="BS270" i="1"/>
  <c r="EY270" i="1" s="1"/>
  <c r="BT270" i="1"/>
  <c r="EZ270" i="1" s="1"/>
  <c r="BU270" i="1"/>
  <c r="FA270" i="1" s="1"/>
  <c r="BV270" i="1"/>
  <c r="FB270" i="1" s="1"/>
  <c r="BW270" i="1"/>
  <c r="FC270" i="1" s="1"/>
  <c r="BX270" i="1"/>
  <c r="FD270" i="1" s="1"/>
  <c r="BY270" i="1"/>
  <c r="FE270" i="1" s="1"/>
  <c r="BP245" i="1"/>
  <c r="BQ245" i="1"/>
  <c r="BR245" i="1"/>
  <c r="EX245" i="1" s="1"/>
  <c r="BS245" i="1"/>
  <c r="EY245" i="1" s="1"/>
  <c r="BT245" i="1"/>
  <c r="EZ245" i="1" s="1"/>
  <c r="BU245" i="1"/>
  <c r="FA245" i="1" s="1"/>
  <c r="BV245" i="1"/>
  <c r="FB245" i="1" s="1"/>
  <c r="BW245" i="1"/>
  <c r="FC245" i="1" s="1"/>
  <c r="BX245" i="1"/>
  <c r="FD245" i="1" s="1"/>
  <c r="BY245" i="1"/>
  <c r="FE245" i="1" s="1"/>
  <c r="BP500" i="1"/>
  <c r="BQ500" i="1"/>
  <c r="BR500" i="1"/>
  <c r="EX500" i="1" s="1"/>
  <c r="BS500" i="1"/>
  <c r="EY500" i="1" s="1"/>
  <c r="BT500" i="1"/>
  <c r="EZ500" i="1" s="1"/>
  <c r="BU500" i="1"/>
  <c r="FA500" i="1" s="1"/>
  <c r="BV500" i="1"/>
  <c r="FB500" i="1" s="1"/>
  <c r="BW500" i="1"/>
  <c r="FC500" i="1" s="1"/>
  <c r="BX500" i="1"/>
  <c r="FD500" i="1" s="1"/>
  <c r="BY500" i="1"/>
  <c r="FE500" i="1" s="1"/>
  <c r="BP499" i="1"/>
  <c r="BQ499" i="1"/>
  <c r="BR499" i="1"/>
  <c r="EX499" i="1" s="1"/>
  <c r="BS499" i="1"/>
  <c r="EY499" i="1" s="1"/>
  <c r="BT499" i="1"/>
  <c r="EZ499" i="1" s="1"/>
  <c r="BU499" i="1"/>
  <c r="FA499" i="1" s="1"/>
  <c r="BV499" i="1"/>
  <c r="FB499" i="1" s="1"/>
  <c r="BW499" i="1"/>
  <c r="FC499" i="1" s="1"/>
  <c r="BX499" i="1"/>
  <c r="FD499" i="1" s="1"/>
  <c r="BY499" i="1"/>
  <c r="FE499" i="1" s="1"/>
  <c r="BP296" i="1"/>
  <c r="BQ296" i="1"/>
  <c r="BR296" i="1"/>
  <c r="EX296" i="1" s="1"/>
  <c r="BS296" i="1"/>
  <c r="EY296" i="1" s="1"/>
  <c r="BT296" i="1"/>
  <c r="EZ296" i="1" s="1"/>
  <c r="BU296" i="1"/>
  <c r="FA296" i="1" s="1"/>
  <c r="BV296" i="1"/>
  <c r="FB296" i="1" s="1"/>
  <c r="BW296" i="1"/>
  <c r="FC296" i="1" s="1"/>
  <c r="BX296" i="1"/>
  <c r="FD296" i="1" s="1"/>
  <c r="BY296" i="1"/>
  <c r="FE296" i="1" s="1"/>
  <c r="BP498" i="1"/>
  <c r="BQ498" i="1"/>
  <c r="BR498" i="1"/>
  <c r="EX498" i="1" s="1"/>
  <c r="BS498" i="1"/>
  <c r="EY498" i="1" s="1"/>
  <c r="BT498" i="1"/>
  <c r="EZ498" i="1" s="1"/>
  <c r="BU498" i="1"/>
  <c r="FA498" i="1" s="1"/>
  <c r="BV498" i="1"/>
  <c r="FB498" i="1" s="1"/>
  <c r="BW498" i="1"/>
  <c r="FC498" i="1" s="1"/>
  <c r="BX498" i="1"/>
  <c r="FD498" i="1" s="1"/>
  <c r="BY498" i="1"/>
  <c r="FE498" i="1" s="1"/>
  <c r="BP186" i="1"/>
  <c r="BQ186" i="1"/>
  <c r="BR186" i="1"/>
  <c r="EX186" i="1" s="1"/>
  <c r="BS186" i="1"/>
  <c r="EY186" i="1" s="1"/>
  <c r="BT186" i="1"/>
  <c r="EZ186" i="1" s="1"/>
  <c r="BU186" i="1"/>
  <c r="FA186" i="1" s="1"/>
  <c r="BV186" i="1"/>
  <c r="FB186" i="1" s="1"/>
  <c r="BW186" i="1"/>
  <c r="FC186" i="1" s="1"/>
  <c r="BX186" i="1"/>
  <c r="FD186" i="1" s="1"/>
  <c r="BY186" i="1"/>
  <c r="FE186" i="1" s="1"/>
  <c r="BP407" i="1"/>
  <c r="BQ407" i="1"/>
  <c r="BR407" i="1"/>
  <c r="EX407" i="1" s="1"/>
  <c r="BS407" i="1"/>
  <c r="EY407" i="1" s="1"/>
  <c r="BT407" i="1"/>
  <c r="EZ407" i="1" s="1"/>
  <c r="BU407" i="1"/>
  <c r="FA407" i="1" s="1"/>
  <c r="BV407" i="1"/>
  <c r="FB407" i="1" s="1"/>
  <c r="BW407" i="1"/>
  <c r="FC407" i="1" s="1"/>
  <c r="BX407" i="1"/>
  <c r="FD407" i="1" s="1"/>
  <c r="BY407" i="1"/>
  <c r="FE407" i="1" s="1"/>
  <c r="BP514" i="1"/>
  <c r="BQ514" i="1"/>
  <c r="BR514" i="1"/>
  <c r="EX514" i="1" s="1"/>
  <c r="BS514" i="1"/>
  <c r="EY514" i="1" s="1"/>
  <c r="BT514" i="1"/>
  <c r="EZ514" i="1" s="1"/>
  <c r="BU514" i="1"/>
  <c r="FA514" i="1" s="1"/>
  <c r="BV514" i="1"/>
  <c r="FB514" i="1" s="1"/>
  <c r="BW514" i="1"/>
  <c r="FC514" i="1" s="1"/>
  <c r="BX514" i="1"/>
  <c r="FD514" i="1" s="1"/>
  <c r="BY514" i="1"/>
  <c r="FE514" i="1" s="1"/>
  <c r="BP508" i="1"/>
  <c r="BQ508" i="1"/>
  <c r="BR508" i="1"/>
  <c r="EX508" i="1" s="1"/>
  <c r="BS508" i="1"/>
  <c r="EY508" i="1" s="1"/>
  <c r="BT508" i="1"/>
  <c r="EZ508" i="1" s="1"/>
  <c r="BU508" i="1"/>
  <c r="FA508" i="1" s="1"/>
  <c r="BV508" i="1"/>
  <c r="FB508" i="1" s="1"/>
  <c r="BW508" i="1"/>
  <c r="FC508" i="1" s="1"/>
  <c r="BX508" i="1"/>
  <c r="FD508" i="1" s="1"/>
  <c r="BY508" i="1"/>
  <c r="FE508" i="1" s="1"/>
  <c r="BP501" i="1"/>
  <c r="BQ501" i="1"/>
  <c r="BR501" i="1"/>
  <c r="EX501" i="1" s="1"/>
  <c r="BS501" i="1"/>
  <c r="EY501" i="1" s="1"/>
  <c r="BT501" i="1"/>
  <c r="EZ501" i="1" s="1"/>
  <c r="BU501" i="1"/>
  <c r="FA501" i="1" s="1"/>
  <c r="BV501" i="1"/>
  <c r="FB501" i="1" s="1"/>
  <c r="BW501" i="1"/>
  <c r="FC501" i="1" s="1"/>
  <c r="BX501" i="1"/>
  <c r="FD501" i="1" s="1"/>
  <c r="BY501" i="1"/>
  <c r="FE501" i="1" s="1"/>
  <c r="BP139" i="1"/>
  <c r="BQ139" i="1"/>
  <c r="BR139" i="1"/>
  <c r="EX139" i="1" s="1"/>
  <c r="BS139" i="1"/>
  <c r="EY139" i="1" s="1"/>
  <c r="BT139" i="1"/>
  <c r="EZ139" i="1" s="1"/>
  <c r="BU139" i="1"/>
  <c r="FA139" i="1" s="1"/>
  <c r="BV139" i="1"/>
  <c r="FB139" i="1" s="1"/>
  <c r="BW139" i="1"/>
  <c r="FC139" i="1" s="1"/>
  <c r="BX139" i="1"/>
  <c r="FD139" i="1" s="1"/>
  <c r="BY139" i="1"/>
  <c r="FE139" i="1" s="1"/>
  <c r="BP503" i="1"/>
  <c r="BQ503" i="1"/>
  <c r="BR503" i="1"/>
  <c r="EX503" i="1" s="1"/>
  <c r="BS503" i="1"/>
  <c r="EY503" i="1" s="1"/>
  <c r="BT503" i="1"/>
  <c r="EZ503" i="1" s="1"/>
  <c r="BU503" i="1"/>
  <c r="FA503" i="1" s="1"/>
  <c r="BV503" i="1"/>
  <c r="FB503" i="1" s="1"/>
  <c r="BW503" i="1"/>
  <c r="FC503" i="1" s="1"/>
  <c r="BX503" i="1"/>
  <c r="FD503" i="1" s="1"/>
  <c r="BY503" i="1"/>
  <c r="FE503" i="1" s="1"/>
  <c r="BP504" i="1"/>
  <c r="BQ504" i="1"/>
  <c r="BR504" i="1"/>
  <c r="EX504" i="1" s="1"/>
  <c r="BS504" i="1"/>
  <c r="EY504" i="1" s="1"/>
  <c r="BT504" i="1"/>
  <c r="EZ504" i="1" s="1"/>
  <c r="BU504" i="1"/>
  <c r="FA504" i="1" s="1"/>
  <c r="BV504" i="1"/>
  <c r="FB504" i="1" s="1"/>
  <c r="BW504" i="1"/>
  <c r="FC504" i="1" s="1"/>
  <c r="BX504" i="1"/>
  <c r="FD504" i="1" s="1"/>
  <c r="BY504" i="1"/>
  <c r="FE504" i="1" s="1"/>
  <c r="BP510" i="1"/>
  <c r="BQ510" i="1"/>
  <c r="BR510" i="1"/>
  <c r="EX510" i="1" s="1"/>
  <c r="BS510" i="1"/>
  <c r="EY510" i="1" s="1"/>
  <c r="BT510" i="1"/>
  <c r="EZ510" i="1" s="1"/>
  <c r="BU510" i="1"/>
  <c r="FA510" i="1" s="1"/>
  <c r="BV510" i="1"/>
  <c r="FB510" i="1" s="1"/>
  <c r="BW510" i="1"/>
  <c r="FC510" i="1" s="1"/>
  <c r="BX510" i="1"/>
  <c r="FD510" i="1" s="1"/>
  <c r="BY510" i="1"/>
  <c r="FE510" i="1" s="1"/>
  <c r="BP505" i="1"/>
  <c r="BQ505" i="1"/>
  <c r="BR505" i="1"/>
  <c r="EX505" i="1" s="1"/>
  <c r="BS505" i="1"/>
  <c r="EY505" i="1" s="1"/>
  <c r="BT505" i="1"/>
  <c r="EZ505" i="1" s="1"/>
  <c r="BU505" i="1"/>
  <c r="FA505" i="1" s="1"/>
  <c r="BV505" i="1"/>
  <c r="FB505" i="1" s="1"/>
  <c r="BW505" i="1"/>
  <c r="FC505" i="1" s="1"/>
  <c r="BX505" i="1"/>
  <c r="FD505" i="1" s="1"/>
  <c r="BY505" i="1"/>
  <c r="FE505" i="1" s="1"/>
  <c r="BP8" i="1"/>
  <c r="BQ8" i="1"/>
  <c r="BR8" i="1"/>
  <c r="EX8" i="1" s="1"/>
  <c r="BS8" i="1"/>
  <c r="EY8" i="1" s="1"/>
  <c r="BT8" i="1"/>
  <c r="EZ8" i="1" s="1"/>
  <c r="BU8" i="1"/>
  <c r="FA8" i="1" s="1"/>
  <c r="BV8" i="1"/>
  <c r="FB8" i="1" s="1"/>
  <c r="BW8" i="1"/>
  <c r="FC8" i="1" s="1"/>
  <c r="BX8" i="1"/>
  <c r="FD8" i="1" s="1"/>
  <c r="BY8" i="1"/>
  <c r="FE8" i="1" s="1"/>
  <c r="BP511" i="1"/>
  <c r="BQ511" i="1"/>
  <c r="BR511" i="1"/>
  <c r="EX511" i="1" s="1"/>
  <c r="BS511" i="1"/>
  <c r="EY511" i="1" s="1"/>
  <c r="BT511" i="1"/>
  <c r="EZ511" i="1" s="1"/>
  <c r="BU511" i="1"/>
  <c r="FA511" i="1" s="1"/>
  <c r="BV511" i="1"/>
  <c r="FB511" i="1" s="1"/>
  <c r="BW511" i="1"/>
  <c r="FC511" i="1" s="1"/>
  <c r="BX511" i="1"/>
  <c r="FD511" i="1" s="1"/>
  <c r="BY511" i="1"/>
  <c r="FE511" i="1" s="1"/>
  <c r="BP93" i="1"/>
  <c r="BQ93" i="1"/>
  <c r="BR93" i="1"/>
  <c r="EX93" i="1" s="1"/>
  <c r="BS93" i="1"/>
  <c r="EY93" i="1" s="1"/>
  <c r="BT93" i="1"/>
  <c r="EZ93" i="1" s="1"/>
  <c r="BU93" i="1"/>
  <c r="FA93" i="1" s="1"/>
  <c r="BV93" i="1"/>
  <c r="FB93" i="1" s="1"/>
  <c r="BW93" i="1"/>
  <c r="FC93" i="1" s="1"/>
  <c r="BX93" i="1"/>
  <c r="FD93" i="1" s="1"/>
  <c r="BY93" i="1"/>
  <c r="FE93" i="1" s="1"/>
  <c r="BP507" i="1"/>
  <c r="BQ507" i="1"/>
  <c r="BR507" i="1"/>
  <c r="EX507" i="1" s="1"/>
  <c r="BS507" i="1"/>
  <c r="EY507" i="1" s="1"/>
  <c r="BT507" i="1"/>
  <c r="EZ507" i="1" s="1"/>
  <c r="BU507" i="1"/>
  <c r="FA507" i="1" s="1"/>
  <c r="BV507" i="1"/>
  <c r="FB507" i="1" s="1"/>
  <c r="BW507" i="1"/>
  <c r="FC507" i="1" s="1"/>
  <c r="BX507" i="1"/>
  <c r="FD507" i="1" s="1"/>
  <c r="BY507" i="1"/>
  <c r="FE507" i="1" s="1"/>
  <c r="BP509" i="1"/>
  <c r="BQ509" i="1"/>
  <c r="BR509" i="1"/>
  <c r="EX509" i="1" s="1"/>
  <c r="BS509" i="1"/>
  <c r="EY509" i="1" s="1"/>
  <c r="BT509" i="1"/>
  <c r="EZ509" i="1" s="1"/>
  <c r="BU509" i="1"/>
  <c r="FA509" i="1" s="1"/>
  <c r="BV509" i="1"/>
  <c r="FB509" i="1" s="1"/>
  <c r="BW509" i="1"/>
  <c r="FC509" i="1" s="1"/>
  <c r="BX509" i="1"/>
  <c r="FD509" i="1" s="1"/>
  <c r="BY509" i="1"/>
  <c r="FE509" i="1" s="1"/>
  <c r="BP512" i="1"/>
  <c r="BQ512" i="1"/>
  <c r="BR512" i="1"/>
  <c r="EX512" i="1" s="1"/>
  <c r="BS512" i="1"/>
  <c r="EY512" i="1" s="1"/>
  <c r="BT512" i="1"/>
  <c r="EZ512" i="1" s="1"/>
  <c r="BU512" i="1"/>
  <c r="FA512" i="1" s="1"/>
  <c r="BV512" i="1"/>
  <c r="FB512" i="1" s="1"/>
  <c r="BW512" i="1"/>
  <c r="FC512" i="1" s="1"/>
  <c r="BX512" i="1"/>
  <c r="FD512" i="1" s="1"/>
  <c r="BY512" i="1"/>
  <c r="FE512" i="1" s="1"/>
  <c r="BP513" i="1"/>
  <c r="BQ513" i="1"/>
  <c r="BR513" i="1"/>
  <c r="EX513" i="1" s="1"/>
  <c r="BS513" i="1"/>
  <c r="EY513" i="1" s="1"/>
  <c r="BT513" i="1"/>
  <c r="EZ513" i="1" s="1"/>
  <c r="BU513" i="1"/>
  <c r="FA513" i="1" s="1"/>
  <c r="BV513" i="1"/>
  <c r="FB513" i="1" s="1"/>
  <c r="BW513" i="1"/>
  <c r="FC513" i="1" s="1"/>
  <c r="BX513" i="1"/>
  <c r="FD513" i="1" s="1"/>
  <c r="BY513" i="1"/>
  <c r="FE513" i="1" s="1"/>
  <c r="BP515" i="1"/>
  <c r="BQ515" i="1"/>
  <c r="BR515" i="1"/>
  <c r="EX515" i="1" s="1"/>
  <c r="BS515" i="1"/>
  <c r="EY515" i="1" s="1"/>
  <c r="BT515" i="1"/>
  <c r="EZ515" i="1" s="1"/>
  <c r="BU515" i="1"/>
  <c r="FA515" i="1" s="1"/>
  <c r="BV515" i="1"/>
  <c r="FB515" i="1" s="1"/>
  <c r="BW515" i="1"/>
  <c r="FC515" i="1" s="1"/>
  <c r="BX515" i="1"/>
  <c r="FD515" i="1" s="1"/>
  <c r="BY515" i="1"/>
  <c r="FE515" i="1" s="1"/>
  <c r="BP16" i="1"/>
  <c r="BQ16" i="1"/>
  <c r="BR16" i="1"/>
  <c r="EX16" i="1" s="1"/>
  <c r="BS16" i="1"/>
  <c r="EY16" i="1" s="1"/>
  <c r="BT16" i="1"/>
  <c r="EZ16" i="1" s="1"/>
  <c r="BU16" i="1"/>
  <c r="FA16" i="1" s="1"/>
  <c r="BV16" i="1"/>
  <c r="FB16" i="1" s="1"/>
  <c r="BW16" i="1"/>
  <c r="FC16" i="1" s="1"/>
  <c r="BX16" i="1"/>
  <c r="FD16" i="1" s="1"/>
  <c r="BY16" i="1"/>
  <c r="FE16" i="1" s="1"/>
  <c r="BP517" i="1"/>
  <c r="BQ517" i="1"/>
  <c r="BR517" i="1"/>
  <c r="EX517" i="1" s="1"/>
  <c r="BS517" i="1"/>
  <c r="EY517" i="1" s="1"/>
  <c r="BT517" i="1"/>
  <c r="EZ517" i="1" s="1"/>
  <c r="BU517" i="1"/>
  <c r="FA517" i="1" s="1"/>
  <c r="BV517" i="1"/>
  <c r="FB517" i="1" s="1"/>
  <c r="BW517" i="1"/>
  <c r="FC517" i="1" s="1"/>
  <c r="BX517" i="1"/>
  <c r="FD517" i="1" s="1"/>
  <c r="BY517" i="1"/>
  <c r="FE517" i="1" s="1"/>
  <c r="BP502" i="1"/>
  <c r="BQ502" i="1"/>
  <c r="BR502" i="1"/>
  <c r="EX502" i="1" s="1"/>
  <c r="BS502" i="1"/>
  <c r="EY502" i="1" s="1"/>
  <c r="BT502" i="1"/>
  <c r="EZ502" i="1" s="1"/>
  <c r="BU502" i="1"/>
  <c r="FA502" i="1" s="1"/>
  <c r="BV502" i="1"/>
  <c r="FB502" i="1" s="1"/>
  <c r="BW502" i="1"/>
  <c r="FC502" i="1" s="1"/>
  <c r="BX502" i="1"/>
  <c r="FD502" i="1" s="1"/>
  <c r="BY502" i="1"/>
  <c r="FE502" i="1" s="1"/>
  <c r="BP11" i="1"/>
  <c r="BQ11" i="1"/>
  <c r="BR11" i="1"/>
  <c r="EX11" i="1" s="1"/>
  <c r="BS11" i="1"/>
  <c r="EY11" i="1" s="1"/>
  <c r="BT11" i="1"/>
  <c r="EZ11" i="1" s="1"/>
  <c r="BU11" i="1"/>
  <c r="FA11" i="1" s="1"/>
  <c r="BV11" i="1"/>
  <c r="FB11" i="1" s="1"/>
  <c r="BW11" i="1"/>
  <c r="FC11" i="1" s="1"/>
  <c r="BX11" i="1"/>
  <c r="FD11" i="1" s="1"/>
  <c r="BY11" i="1"/>
  <c r="FE11" i="1" s="1"/>
  <c r="BP151" i="1"/>
  <c r="BQ151" i="1"/>
  <c r="BR151" i="1"/>
  <c r="EX151" i="1" s="1"/>
  <c r="BS151" i="1"/>
  <c r="EY151" i="1" s="1"/>
  <c r="BT151" i="1"/>
  <c r="EZ151" i="1" s="1"/>
  <c r="BU151" i="1"/>
  <c r="FA151" i="1" s="1"/>
  <c r="BV151" i="1"/>
  <c r="FB151" i="1" s="1"/>
  <c r="BW151" i="1"/>
  <c r="FC151" i="1" s="1"/>
  <c r="BX151" i="1"/>
  <c r="FD151" i="1" s="1"/>
  <c r="BY151" i="1"/>
  <c r="FE151" i="1" s="1"/>
  <c r="BP516" i="1"/>
  <c r="BQ516" i="1"/>
  <c r="BR516" i="1"/>
  <c r="EX516" i="1" s="1"/>
  <c r="BS516" i="1"/>
  <c r="EY516" i="1" s="1"/>
  <c r="BT516" i="1"/>
  <c r="EZ516" i="1" s="1"/>
  <c r="BU516" i="1"/>
  <c r="FA516" i="1" s="1"/>
  <c r="BV516" i="1"/>
  <c r="FB516" i="1" s="1"/>
  <c r="BW516" i="1"/>
  <c r="FC516" i="1" s="1"/>
  <c r="BX516" i="1"/>
  <c r="FD516" i="1" s="1"/>
  <c r="BY516" i="1"/>
  <c r="FE516" i="1" s="1"/>
  <c r="BP506" i="1"/>
  <c r="BQ506" i="1"/>
  <c r="BR506" i="1"/>
  <c r="EX506" i="1" s="1"/>
  <c r="BS506" i="1"/>
  <c r="EY506" i="1" s="1"/>
  <c r="BT506" i="1"/>
  <c r="EZ506" i="1" s="1"/>
  <c r="BU506" i="1"/>
  <c r="FA506" i="1" s="1"/>
  <c r="BV506" i="1"/>
  <c r="FB506" i="1" s="1"/>
  <c r="BW506" i="1"/>
  <c r="FC506" i="1" s="1"/>
  <c r="BX506" i="1"/>
  <c r="FD506" i="1" s="1"/>
  <c r="BY506" i="1"/>
  <c r="FE506" i="1" s="1"/>
  <c r="BP75" i="1"/>
  <c r="BQ75" i="1"/>
  <c r="BR75" i="1"/>
  <c r="EX75" i="1" s="1"/>
  <c r="BS75" i="1"/>
  <c r="EY75" i="1" s="1"/>
  <c r="BT75" i="1"/>
  <c r="EZ75" i="1" s="1"/>
  <c r="BU75" i="1"/>
  <c r="FA75" i="1" s="1"/>
  <c r="BV75" i="1"/>
  <c r="FB75" i="1" s="1"/>
  <c r="BW75" i="1"/>
  <c r="FC75" i="1" s="1"/>
  <c r="BX75" i="1"/>
  <c r="FD75" i="1" s="1"/>
  <c r="BY75" i="1"/>
  <c r="FE75" i="1" s="1"/>
  <c r="BP194" i="1"/>
  <c r="BQ194" i="1"/>
  <c r="BR194" i="1"/>
  <c r="EX194" i="1" s="1"/>
  <c r="BS194" i="1"/>
  <c r="EY194" i="1" s="1"/>
  <c r="BT194" i="1"/>
  <c r="EZ194" i="1" s="1"/>
  <c r="BU194" i="1"/>
  <c r="FA194" i="1" s="1"/>
  <c r="BV194" i="1"/>
  <c r="FB194" i="1" s="1"/>
  <c r="BW194" i="1"/>
  <c r="FC194" i="1" s="1"/>
  <c r="BX194" i="1"/>
  <c r="FD194" i="1" s="1"/>
  <c r="BY194" i="1"/>
  <c r="FE194" i="1" s="1"/>
  <c r="BP29" i="1"/>
  <c r="BQ29" i="1"/>
  <c r="BR29" i="1"/>
  <c r="EX29" i="1" s="1"/>
  <c r="BS29" i="1"/>
  <c r="EY29" i="1" s="1"/>
  <c r="BT29" i="1"/>
  <c r="EZ29" i="1" s="1"/>
  <c r="BU29" i="1"/>
  <c r="FA29" i="1" s="1"/>
  <c r="BV29" i="1"/>
  <c r="FB29" i="1" s="1"/>
  <c r="BW29" i="1"/>
  <c r="FC29" i="1" s="1"/>
  <c r="BX29" i="1"/>
  <c r="FD29" i="1" s="1"/>
  <c r="BY29" i="1"/>
  <c r="FE29" i="1" s="1"/>
  <c r="BP58" i="1"/>
  <c r="BQ58" i="1"/>
  <c r="BR58" i="1"/>
  <c r="EX58" i="1" s="1"/>
  <c r="BS58" i="1"/>
  <c r="EY58" i="1" s="1"/>
  <c r="BT58" i="1"/>
  <c r="EZ58" i="1" s="1"/>
  <c r="BU58" i="1"/>
  <c r="FA58" i="1" s="1"/>
  <c r="BV58" i="1"/>
  <c r="FB58" i="1" s="1"/>
  <c r="BW58" i="1"/>
  <c r="FC58" i="1" s="1"/>
  <c r="BX58" i="1"/>
  <c r="FD58" i="1" s="1"/>
  <c r="BY58" i="1"/>
  <c r="FE58" i="1" s="1"/>
  <c r="BP44" i="1"/>
  <c r="BQ44" i="1"/>
  <c r="BR44" i="1"/>
  <c r="EX44" i="1" s="1"/>
  <c r="BS44" i="1"/>
  <c r="EY44" i="1" s="1"/>
  <c r="BT44" i="1"/>
  <c r="EZ44" i="1" s="1"/>
  <c r="BU44" i="1"/>
  <c r="FA44" i="1" s="1"/>
  <c r="BV44" i="1"/>
  <c r="FB44" i="1" s="1"/>
  <c r="BW44" i="1"/>
  <c r="FC44" i="1" s="1"/>
  <c r="BX44" i="1"/>
  <c r="FD44" i="1" s="1"/>
  <c r="BY44" i="1"/>
  <c r="FE44" i="1" s="1"/>
  <c r="BP238" i="1"/>
  <c r="BQ238" i="1"/>
  <c r="BR238" i="1"/>
  <c r="EX238" i="1" s="1"/>
  <c r="BS238" i="1"/>
  <c r="EY238" i="1" s="1"/>
  <c r="BT238" i="1"/>
  <c r="EZ238" i="1" s="1"/>
  <c r="BU238" i="1"/>
  <c r="FA238" i="1" s="1"/>
  <c r="BV238" i="1"/>
  <c r="FB238" i="1" s="1"/>
  <c r="BW238" i="1"/>
  <c r="FC238" i="1" s="1"/>
  <c r="BX238" i="1"/>
  <c r="FD238" i="1" s="1"/>
  <c r="BY238" i="1"/>
  <c r="FE238" i="1" s="1"/>
  <c r="BP20" i="1"/>
  <c r="BQ20" i="1"/>
  <c r="BR20" i="1"/>
  <c r="EX20" i="1" s="1"/>
  <c r="BS20" i="1"/>
  <c r="EY20" i="1" s="1"/>
  <c r="BT20" i="1"/>
  <c r="EZ20" i="1" s="1"/>
  <c r="BU20" i="1"/>
  <c r="FA20" i="1" s="1"/>
  <c r="BV20" i="1"/>
  <c r="FB20" i="1" s="1"/>
  <c r="BW20" i="1"/>
  <c r="FC20" i="1" s="1"/>
  <c r="BX20" i="1"/>
  <c r="FD20" i="1" s="1"/>
  <c r="BY20" i="1"/>
  <c r="FE20" i="1" s="1"/>
  <c r="BP123" i="1"/>
  <c r="BQ123" i="1"/>
  <c r="BR123" i="1"/>
  <c r="EX123" i="1" s="1"/>
  <c r="BS123" i="1"/>
  <c r="EY123" i="1" s="1"/>
  <c r="BT123" i="1"/>
  <c r="EZ123" i="1" s="1"/>
  <c r="BU123" i="1"/>
  <c r="FA123" i="1" s="1"/>
  <c r="BV123" i="1"/>
  <c r="FB123" i="1" s="1"/>
  <c r="BW123" i="1"/>
  <c r="FC123" i="1" s="1"/>
  <c r="BX123" i="1"/>
  <c r="FD123" i="1" s="1"/>
  <c r="BY123" i="1"/>
  <c r="FE123" i="1" s="1"/>
  <c r="BP418" i="1"/>
  <c r="BQ418" i="1"/>
  <c r="BR418" i="1"/>
  <c r="EX418" i="1" s="1"/>
  <c r="BS418" i="1"/>
  <c r="EY418" i="1" s="1"/>
  <c r="BT418" i="1"/>
  <c r="EZ418" i="1" s="1"/>
  <c r="BU418" i="1"/>
  <c r="FA418" i="1" s="1"/>
  <c r="BV418" i="1"/>
  <c r="FB418" i="1" s="1"/>
  <c r="BW418" i="1"/>
  <c r="FC418" i="1" s="1"/>
  <c r="BX418" i="1"/>
  <c r="FD418" i="1" s="1"/>
  <c r="BY418" i="1"/>
  <c r="FE418" i="1" s="1"/>
  <c r="BP159" i="1"/>
  <c r="BQ159" i="1"/>
  <c r="BR159" i="1"/>
  <c r="EX159" i="1" s="1"/>
  <c r="BS159" i="1"/>
  <c r="EY159" i="1" s="1"/>
  <c r="BT159" i="1"/>
  <c r="EZ159" i="1" s="1"/>
  <c r="BU159" i="1"/>
  <c r="FA159" i="1" s="1"/>
  <c r="BV159" i="1"/>
  <c r="FB159" i="1" s="1"/>
  <c r="BW159" i="1"/>
  <c r="FC159" i="1" s="1"/>
  <c r="BX159" i="1"/>
  <c r="FD159" i="1" s="1"/>
  <c r="BY159" i="1"/>
  <c r="FE159" i="1" s="1"/>
  <c r="BP340" i="1"/>
  <c r="BQ340" i="1"/>
  <c r="BR340" i="1"/>
  <c r="EX340" i="1" s="1"/>
  <c r="BS340" i="1"/>
  <c r="EY340" i="1" s="1"/>
  <c r="BT340" i="1"/>
  <c r="EZ340" i="1" s="1"/>
  <c r="BU340" i="1"/>
  <c r="FA340" i="1" s="1"/>
  <c r="BV340" i="1"/>
  <c r="FB340" i="1" s="1"/>
  <c r="BW340" i="1"/>
  <c r="FC340" i="1" s="1"/>
  <c r="BX340" i="1"/>
  <c r="FD340" i="1" s="1"/>
  <c r="BY340" i="1"/>
  <c r="FE340" i="1" s="1"/>
  <c r="BP226" i="1"/>
  <c r="BQ226" i="1"/>
  <c r="BR226" i="1"/>
  <c r="EX226" i="1" s="1"/>
  <c r="BS226" i="1"/>
  <c r="EY226" i="1" s="1"/>
  <c r="BT226" i="1"/>
  <c r="EZ226" i="1" s="1"/>
  <c r="BU226" i="1"/>
  <c r="FA226" i="1" s="1"/>
  <c r="BV226" i="1"/>
  <c r="FB226" i="1" s="1"/>
  <c r="BW226" i="1"/>
  <c r="FC226" i="1" s="1"/>
  <c r="BX226" i="1"/>
  <c r="FD226" i="1" s="1"/>
  <c r="BY226" i="1"/>
  <c r="FE226" i="1" s="1"/>
  <c r="BP411" i="1"/>
  <c r="BQ411" i="1"/>
  <c r="BR411" i="1"/>
  <c r="EX411" i="1" s="1"/>
  <c r="BS411" i="1"/>
  <c r="EY411" i="1" s="1"/>
  <c r="BT411" i="1"/>
  <c r="EZ411" i="1" s="1"/>
  <c r="BU411" i="1"/>
  <c r="FA411" i="1" s="1"/>
  <c r="BV411" i="1"/>
  <c r="FB411" i="1" s="1"/>
  <c r="BW411" i="1"/>
  <c r="FC411" i="1" s="1"/>
  <c r="BX411" i="1"/>
  <c r="FD411" i="1" s="1"/>
  <c r="BY411" i="1"/>
  <c r="FE411" i="1" s="1"/>
  <c r="BP380" i="1"/>
  <c r="BQ380" i="1"/>
  <c r="BR380" i="1"/>
  <c r="EX380" i="1" s="1"/>
  <c r="BS380" i="1"/>
  <c r="EY380" i="1" s="1"/>
  <c r="BT380" i="1"/>
  <c r="EZ380" i="1" s="1"/>
  <c r="BU380" i="1"/>
  <c r="FA380" i="1" s="1"/>
  <c r="BV380" i="1"/>
  <c r="FB380" i="1" s="1"/>
  <c r="BW380" i="1"/>
  <c r="FC380" i="1" s="1"/>
  <c r="BX380" i="1"/>
  <c r="FD380" i="1" s="1"/>
  <c r="BY380" i="1"/>
  <c r="FE380" i="1" s="1"/>
  <c r="BP283" i="1"/>
  <c r="BQ283" i="1"/>
  <c r="BR283" i="1"/>
  <c r="EX283" i="1" s="1"/>
  <c r="BS283" i="1"/>
  <c r="EY283" i="1" s="1"/>
  <c r="BT283" i="1"/>
  <c r="EZ283" i="1" s="1"/>
  <c r="BU283" i="1"/>
  <c r="FA283" i="1" s="1"/>
  <c r="BV283" i="1"/>
  <c r="FB283" i="1" s="1"/>
  <c r="BW283" i="1"/>
  <c r="FC283" i="1" s="1"/>
  <c r="BX283" i="1"/>
  <c r="FD283" i="1" s="1"/>
  <c r="BY283" i="1"/>
  <c r="FE283" i="1" s="1"/>
  <c r="BP350" i="1"/>
  <c r="BQ350" i="1"/>
  <c r="BR350" i="1"/>
  <c r="EX350" i="1" s="1"/>
  <c r="BS350" i="1"/>
  <c r="EY350" i="1" s="1"/>
  <c r="BT350" i="1"/>
  <c r="EZ350" i="1" s="1"/>
  <c r="BU350" i="1"/>
  <c r="FA350" i="1" s="1"/>
  <c r="BV350" i="1"/>
  <c r="FB350" i="1" s="1"/>
  <c r="BW350" i="1"/>
  <c r="FC350" i="1" s="1"/>
  <c r="BX350" i="1"/>
  <c r="FD350" i="1" s="1"/>
  <c r="BY350" i="1"/>
  <c r="FE350" i="1" s="1"/>
  <c r="BP408" i="1"/>
  <c r="BQ408" i="1"/>
  <c r="BR408" i="1"/>
  <c r="EX408" i="1" s="1"/>
  <c r="BS408" i="1"/>
  <c r="EY408" i="1" s="1"/>
  <c r="BT408" i="1"/>
  <c r="EZ408" i="1" s="1"/>
  <c r="BU408" i="1"/>
  <c r="FA408" i="1" s="1"/>
  <c r="BV408" i="1"/>
  <c r="FB408" i="1" s="1"/>
  <c r="BW408" i="1"/>
  <c r="FC408" i="1" s="1"/>
  <c r="BX408" i="1"/>
  <c r="FD408" i="1" s="1"/>
  <c r="BY408" i="1"/>
  <c r="FE408" i="1" s="1"/>
  <c r="BP239" i="1"/>
  <c r="BQ239" i="1"/>
  <c r="BR239" i="1"/>
  <c r="EX239" i="1" s="1"/>
  <c r="BS239" i="1"/>
  <c r="EY239" i="1" s="1"/>
  <c r="BT239" i="1"/>
  <c r="EZ239" i="1" s="1"/>
  <c r="BU239" i="1"/>
  <c r="FA239" i="1" s="1"/>
  <c r="BV239" i="1"/>
  <c r="FB239" i="1" s="1"/>
  <c r="BW239" i="1"/>
  <c r="FC239" i="1" s="1"/>
  <c r="BX239" i="1"/>
  <c r="FD239" i="1" s="1"/>
  <c r="BY239" i="1"/>
  <c r="FE239" i="1" s="1"/>
  <c r="BP198" i="1"/>
  <c r="BQ198" i="1"/>
  <c r="BR198" i="1"/>
  <c r="EX198" i="1" s="1"/>
  <c r="BS198" i="1"/>
  <c r="EY198" i="1" s="1"/>
  <c r="BT198" i="1"/>
  <c r="EZ198" i="1" s="1"/>
  <c r="BU198" i="1"/>
  <c r="FA198" i="1" s="1"/>
  <c r="BV198" i="1"/>
  <c r="FB198" i="1" s="1"/>
  <c r="BW198" i="1"/>
  <c r="FC198" i="1" s="1"/>
  <c r="BX198" i="1"/>
  <c r="FD198" i="1" s="1"/>
  <c r="BY198" i="1"/>
  <c r="FE198" i="1" s="1"/>
  <c r="BP37" i="1"/>
  <c r="BQ37" i="1"/>
  <c r="BR37" i="1"/>
  <c r="EX37" i="1" s="1"/>
  <c r="BS37" i="1"/>
  <c r="EY37" i="1" s="1"/>
  <c r="BT37" i="1"/>
  <c r="EZ37" i="1" s="1"/>
  <c r="BU37" i="1"/>
  <c r="FA37" i="1" s="1"/>
  <c r="BV37" i="1"/>
  <c r="FB37" i="1" s="1"/>
  <c r="BW37" i="1"/>
  <c r="FC37" i="1" s="1"/>
  <c r="BX37" i="1"/>
  <c r="FD37" i="1" s="1"/>
  <c r="BY37" i="1"/>
  <c r="FE37" i="1" s="1"/>
  <c r="BP22" i="1"/>
  <c r="BQ22" i="1"/>
  <c r="BR22" i="1"/>
  <c r="EX22" i="1" s="1"/>
  <c r="BS22" i="1"/>
  <c r="EY22" i="1" s="1"/>
  <c r="BT22" i="1"/>
  <c r="EZ22" i="1" s="1"/>
  <c r="BU22" i="1"/>
  <c r="FA22" i="1" s="1"/>
  <c r="BV22" i="1"/>
  <c r="FB22" i="1" s="1"/>
  <c r="BW22" i="1"/>
  <c r="FC22" i="1" s="1"/>
  <c r="BX22" i="1"/>
  <c r="FD22" i="1" s="1"/>
  <c r="BY22" i="1"/>
  <c r="FE22" i="1" s="1"/>
  <c r="BP92" i="1"/>
  <c r="BQ92" i="1"/>
  <c r="BR92" i="1"/>
  <c r="EX92" i="1" s="1"/>
  <c r="BS92" i="1"/>
  <c r="EY92" i="1" s="1"/>
  <c r="BT92" i="1"/>
  <c r="EZ92" i="1" s="1"/>
  <c r="BU92" i="1"/>
  <c r="FA92" i="1" s="1"/>
  <c r="BV92" i="1"/>
  <c r="FB92" i="1" s="1"/>
  <c r="BW92" i="1"/>
  <c r="FC92" i="1" s="1"/>
  <c r="BX92" i="1"/>
  <c r="FD92" i="1" s="1"/>
  <c r="BY92" i="1"/>
  <c r="FE92" i="1" s="1"/>
  <c r="BP346" i="1"/>
  <c r="BQ346" i="1"/>
  <c r="BR346" i="1"/>
  <c r="EX346" i="1" s="1"/>
  <c r="BS346" i="1"/>
  <c r="EY346" i="1" s="1"/>
  <c r="BT346" i="1"/>
  <c r="EZ346" i="1" s="1"/>
  <c r="BU346" i="1"/>
  <c r="FA346" i="1" s="1"/>
  <c r="BV346" i="1"/>
  <c r="FB346" i="1" s="1"/>
  <c r="BW346" i="1"/>
  <c r="FC346" i="1" s="1"/>
  <c r="BX346" i="1"/>
  <c r="FD346" i="1" s="1"/>
  <c r="BY346" i="1"/>
  <c r="FE346" i="1" s="1"/>
  <c r="BP128" i="1"/>
  <c r="BQ128" i="1"/>
  <c r="BR128" i="1"/>
  <c r="EX128" i="1" s="1"/>
  <c r="BS128" i="1"/>
  <c r="EY128" i="1" s="1"/>
  <c r="BT128" i="1"/>
  <c r="EZ128" i="1" s="1"/>
  <c r="BU128" i="1"/>
  <c r="FA128" i="1" s="1"/>
  <c r="BV128" i="1"/>
  <c r="FB128" i="1" s="1"/>
  <c r="BW128" i="1"/>
  <c r="FC128" i="1" s="1"/>
  <c r="BX128" i="1"/>
  <c r="FD128" i="1" s="1"/>
  <c r="BY128" i="1"/>
  <c r="FE128" i="1" s="1"/>
  <c r="BP49" i="1"/>
  <c r="BQ49" i="1"/>
  <c r="BR49" i="1"/>
  <c r="EX49" i="1" s="1"/>
  <c r="BS49" i="1"/>
  <c r="EY49" i="1" s="1"/>
  <c r="BT49" i="1"/>
  <c r="EZ49" i="1" s="1"/>
  <c r="BU49" i="1"/>
  <c r="FA49" i="1" s="1"/>
  <c r="BV49" i="1"/>
  <c r="FB49" i="1" s="1"/>
  <c r="BW49" i="1"/>
  <c r="FC49" i="1" s="1"/>
  <c r="BX49" i="1"/>
  <c r="FD49" i="1" s="1"/>
  <c r="BY49" i="1"/>
  <c r="FE49" i="1" s="1"/>
  <c r="BP398" i="1"/>
  <c r="BQ398" i="1"/>
  <c r="BR398" i="1"/>
  <c r="EX398" i="1" s="1"/>
  <c r="BS398" i="1"/>
  <c r="EY398" i="1" s="1"/>
  <c r="BT398" i="1"/>
  <c r="EZ398" i="1" s="1"/>
  <c r="BU398" i="1"/>
  <c r="FA398" i="1" s="1"/>
  <c r="BV398" i="1"/>
  <c r="FB398" i="1" s="1"/>
  <c r="BW398" i="1"/>
  <c r="FC398" i="1" s="1"/>
  <c r="BX398" i="1"/>
  <c r="FD398" i="1" s="1"/>
  <c r="BY398" i="1"/>
  <c r="FE398" i="1" s="1"/>
  <c r="BP54" i="1"/>
  <c r="BQ54" i="1"/>
  <c r="BR54" i="1"/>
  <c r="EX54" i="1" s="1"/>
  <c r="BS54" i="1"/>
  <c r="EY54" i="1" s="1"/>
  <c r="BT54" i="1"/>
  <c r="EZ54" i="1" s="1"/>
  <c r="BU54" i="1"/>
  <c r="FA54" i="1" s="1"/>
  <c r="BV54" i="1"/>
  <c r="FB54" i="1" s="1"/>
  <c r="BW54" i="1"/>
  <c r="FC54" i="1" s="1"/>
  <c r="BX54" i="1"/>
  <c r="FD54" i="1" s="1"/>
  <c r="BY54" i="1"/>
  <c r="FE54" i="1" s="1"/>
  <c r="BP229" i="1"/>
  <c r="BQ229" i="1"/>
  <c r="BR229" i="1"/>
  <c r="EX229" i="1" s="1"/>
  <c r="BS229" i="1"/>
  <c r="EY229" i="1" s="1"/>
  <c r="BT229" i="1"/>
  <c r="EZ229" i="1" s="1"/>
  <c r="BU229" i="1"/>
  <c r="FA229" i="1" s="1"/>
  <c r="BV229" i="1"/>
  <c r="FB229" i="1" s="1"/>
  <c r="BW229" i="1"/>
  <c r="FC229" i="1" s="1"/>
  <c r="BX229" i="1"/>
  <c r="FD229" i="1" s="1"/>
  <c r="BY229" i="1"/>
  <c r="FE229" i="1" s="1"/>
  <c r="BP518" i="1"/>
  <c r="BQ518" i="1"/>
  <c r="BR518" i="1"/>
  <c r="EX518" i="1" s="1"/>
  <c r="BS518" i="1"/>
  <c r="EY518" i="1" s="1"/>
  <c r="BT518" i="1"/>
  <c r="EZ518" i="1" s="1"/>
  <c r="BU518" i="1"/>
  <c r="FA518" i="1" s="1"/>
  <c r="BV518" i="1"/>
  <c r="FB518" i="1" s="1"/>
  <c r="BW518" i="1"/>
  <c r="FC518" i="1" s="1"/>
  <c r="BX518" i="1"/>
  <c r="FD518" i="1" s="1"/>
  <c r="BY518" i="1"/>
  <c r="FE518" i="1" s="1"/>
  <c r="BP333" i="1"/>
  <c r="BQ333" i="1"/>
  <c r="BR333" i="1"/>
  <c r="EX333" i="1" s="1"/>
  <c r="BS333" i="1"/>
  <c r="EY333" i="1" s="1"/>
  <c r="BT333" i="1"/>
  <c r="EZ333" i="1" s="1"/>
  <c r="BU333" i="1"/>
  <c r="FA333" i="1" s="1"/>
  <c r="BV333" i="1"/>
  <c r="FB333" i="1" s="1"/>
  <c r="BW333" i="1"/>
  <c r="FC333" i="1" s="1"/>
  <c r="BX333" i="1"/>
  <c r="FD333" i="1" s="1"/>
  <c r="BY333" i="1"/>
  <c r="FE333" i="1" s="1"/>
  <c r="BP521" i="1"/>
  <c r="BQ521" i="1"/>
  <c r="BR521" i="1"/>
  <c r="EX521" i="1" s="1"/>
  <c r="BS521" i="1"/>
  <c r="EY521" i="1" s="1"/>
  <c r="BT521" i="1"/>
  <c r="EZ521" i="1" s="1"/>
  <c r="BU521" i="1"/>
  <c r="FA521" i="1" s="1"/>
  <c r="BV521" i="1"/>
  <c r="FB521" i="1" s="1"/>
  <c r="BW521" i="1"/>
  <c r="FC521" i="1" s="1"/>
  <c r="BX521" i="1"/>
  <c r="FD521" i="1" s="1"/>
  <c r="BY521" i="1"/>
  <c r="FE521" i="1" s="1"/>
  <c r="BP522" i="1"/>
  <c r="BQ522" i="1"/>
  <c r="BR522" i="1"/>
  <c r="EX522" i="1" s="1"/>
  <c r="BS522" i="1"/>
  <c r="EY522" i="1" s="1"/>
  <c r="BT522" i="1"/>
  <c r="EZ522" i="1" s="1"/>
  <c r="BU522" i="1"/>
  <c r="FA522" i="1" s="1"/>
  <c r="BV522" i="1"/>
  <c r="FB522" i="1" s="1"/>
  <c r="BW522" i="1"/>
  <c r="FC522" i="1" s="1"/>
  <c r="BX522" i="1"/>
  <c r="FD522" i="1" s="1"/>
  <c r="BY522" i="1"/>
  <c r="FE522" i="1" s="1"/>
  <c r="BP520" i="1"/>
  <c r="BQ520" i="1"/>
  <c r="BR520" i="1"/>
  <c r="EX520" i="1" s="1"/>
  <c r="BS520" i="1"/>
  <c r="EY520" i="1" s="1"/>
  <c r="BT520" i="1"/>
  <c r="EZ520" i="1" s="1"/>
  <c r="BU520" i="1"/>
  <c r="FA520" i="1" s="1"/>
  <c r="BV520" i="1"/>
  <c r="FB520" i="1" s="1"/>
  <c r="BW520" i="1"/>
  <c r="FC520" i="1" s="1"/>
  <c r="BX520" i="1"/>
  <c r="FD520" i="1" s="1"/>
  <c r="BY520" i="1"/>
  <c r="FE520" i="1" s="1"/>
  <c r="BP519" i="1"/>
  <c r="BQ519" i="1"/>
  <c r="BR519" i="1"/>
  <c r="EX519" i="1" s="1"/>
  <c r="BS519" i="1"/>
  <c r="EY519" i="1" s="1"/>
  <c r="BT519" i="1"/>
  <c r="EZ519" i="1" s="1"/>
  <c r="BU519" i="1"/>
  <c r="FA519" i="1" s="1"/>
  <c r="BV519" i="1"/>
  <c r="FB519" i="1" s="1"/>
  <c r="BW519" i="1"/>
  <c r="FC519" i="1" s="1"/>
  <c r="BX519" i="1"/>
  <c r="FD519" i="1" s="1"/>
  <c r="BY519" i="1"/>
  <c r="FE519" i="1" s="1"/>
  <c r="BP321" i="1"/>
  <c r="BQ321" i="1"/>
  <c r="BR321" i="1"/>
  <c r="EX321" i="1" s="1"/>
  <c r="BS321" i="1"/>
  <c r="EY321" i="1" s="1"/>
  <c r="BT321" i="1"/>
  <c r="EZ321" i="1" s="1"/>
  <c r="BU321" i="1"/>
  <c r="FA321" i="1" s="1"/>
  <c r="BV321" i="1"/>
  <c r="FB321" i="1" s="1"/>
  <c r="BW321" i="1"/>
  <c r="FC321" i="1" s="1"/>
  <c r="BX321" i="1"/>
  <c r="FD321" i="1" s="1"/>
  <c r="BY321" i="1"/>
  <c r="FE321" i="1" s="1"/>
  <c r="BP175" i="1"/>
  <c r="BQ175" i="1"/>
  <c r="BR175" i="1"/>
  <c r="EX175" i="1" s="1"/>
  <c r="BS175" i="1"/>
  <c r="EY175" i="1" s="1"/>
  <c r="BT175" i="1"/>
  <c r="EZ175" i="1" s="1"/>
  <c r="BU175" i="1"/>
  <c r="FA175" i="1" s="1"/>
  <c r="BV175" i="1"/>
  <c r="FB175" i="1" s="1"/>
  <c r="BW175" i="1"/>
  <c r="FC175" i="1" s="1"/>
  <c r="BX175" i="1"/>
  <c r="FD175" i="1" s="1"/>
  <c r="BY175" i="1"/>
  <c r="FE175" i="1" s="1"/>
  <c r="BP138" i="1"/>
  <c r="BQ138" i="1"/>
  <c r="BR138" i="1"/>
  <c r="EX138" i="1" s="1"/>
  <c r="BS138" i="1"/>
  <c r="EY138" i="1" s="1"/>
  <c r="BT138" i="1"/>
  <c r="EZ138" i="1" s="1"/>
  <c r="BU138" i="1"/>
  <c r="FA138" i="1" s="1"/>
  <c r="BV138" i="1"/>
  <c r="FB138" i="1" s="1"/>
  <c r="BW138" i="1"/>
  <c r="FC138" i="1" s="1"/>
  <c r="BX138" i="1"/>
  <c r="FD138" i="1" s="1"/>
  <c r="BY138" i="1"/>
  <c r="FE138" i="1" s="1"/>
  <c r="BP524" i="1"/>
  <c r="BQ524" i="1"/>
  <c r="BR524" i="1"/>
  <c r="EX524" i="1" s="1"/>
  <c r="BS524" i="1"/>
  <c r="EY524" i="1" s="1"/>
  <c r="BT524" i="1"/>
  <c r="EZ524" i="1" s="1"/>
  <c r="BU524" i="1"/>
  <c r="FA524" i="1" s="1"/>
  <c r="BV524" i="1"/>
  <c r="FB524" i="1" s="1"/>
  <c r="BW524" i="1"/>
  <c r="FC524" i="1" s="1"/>
  <c r="BX524" i="1"/>
  <c r="FD524" i="1" s="1"/>
  <c r="BY524" i="1"/>
  <c r="FE524" i="1" s="1"/>
  <c r="BP117" i="1"/>
  <c r="BQ117" i="1"/>
  <c r="BR117" i="1"/>
  <c r="EX117" i="1" s="1"/>
  <c r="BS117" i="1"/>
  <c r="EY117" i="1" s="1"/>
  <c r="BT117" i="1"/>
  <c r="EZ117" i="1" s="1"/>
  <c r="BU117" i="1"/>
  <c r="FA117" i="1" s="1"/>
  <c r="BV117" i="1"/>
  <c r="FB117" i="1" s="1"/>
  <c r="BW117" i="1"/>
  <c r="FC117" i="1" s="1"/>
  <c r="BX117" i="1"/>
  <c r="FD117" i="1" s="1"/>
  <c r="BY117" i="1"/>
  <c r="FE117" i="1" s="1"/>
  <c r="BP184" i="1"/>
  <c r="BQ184" i="1"/>
  <c r="BR184" i="1"/>
  <c r="EX184" i="1" s="1"/>
  <c r="BS184" i="1"/>
  <c r="EY184" i="1" s="1"/>
  <c r="BT184" i="1"/>
  <c r="EZ184" i="1" s="1"/>
  <c r="BU184" i="1"/>
  <c r="FA184" i="1" s="1"/>
  <c r="BV184" i="1"/>
  <c r="FB184" i="1" s="1"/>
  <c r="BW184" i="1"/>
  <c r="FC184" i="1" s="1"/>
  <c r="BX184" i="1"/>
  <c r="FD184" i="1" s="1"/>
  <c r="BY184" i="1"/>
  <c r="FE184" i="1" s="1"/>
  <c r="BP300" i="1"/>
  <c r="BQ300" i="1"/>
  <c r="BR300" i="1"/>
  <c r="EX300" i="1" s="1"/>
  <c r="BS300" i="1"/>
  <c r="EY300" i="1" s="1"/>
  <c r="BT300" i="1"/>
  <c r="EZ300" i="1" s="1"/>
  <c r="BU300" i="1"/>
  <c r="FA300" i="1" s="1"/>
  <c r="BV300" i="1"/>
  <c r="FB300" i="1" s="1"/>
  <c r="BW300" i="1"/>
  <c r="FC300" i="1" s="1"/>
  <c r="BX300" i="1"/>
  <c r="FD300" i="1" s="1"/>
  <c r="BY300" i="1"/>
  <c r="FE300" i="1" s="1"/>
  <c r="BP525" i="1"/>
  <c r="BQ525" i="1"/>
  <c r="BR525" i="1"/>
  <c r="EX525" i="1" s="1"/>
  <c r="BS525" i="1"/>
  <c r="EY525" i="1" s="1"/>
  <c r="BT525" i="1"/>
  <c r="EZ525" i="1" s="1"/>
  <c r="BU525" i="1"/>
  <c r="FA525" i="1" s="1"/>
  <c r="BV525" i="1"/>
  <c r="FB525" i="1" s="1"/>
  <c r="BW525" i="1"/>
  <c r="FC525" i="1" s="1"/>
  <c r="BX525" i="1"/>
  <c r="FD525" i="1" s="1"/>
  <c r="BY525" i="1"/>
  <c r="FE525" i="1" s="1"/>
  <c r="BP526" i="1"/>
  <c r="BQ526" i="1"/>
  <c r="BR526" i="1"/>
  <c r="EX526" i="1" s="1"/>
  <c r="BS526" i="1"/>
  <c r="EY526" i="1" s="1"/>
  <c r="BT526" i="1"/>
  <c r="EZ526" i="1" s="1"/>
  <c r="BU526" i="1"/>
  <c r="FA526" i="1" s="1"/>
  <c r="BV526" i="1"/>
  <c r="FB526" i="1" s="1"/>
  <c r="BW526" i="1"/>
  <c r="FC526" i="1" s="1"/>
  <c r="BX526" i="1"/>
  <c r="FD526" i="1" s="1"/>
  <c r="BY526" i="1"/>
  <c r="FE526" i="1" s="1"/>
  <c r="BP78" i="1"/>
  <c r="BQ78" i="1"/>
  <c r="BR78" i="1"/>
  <c r="EX78" i="1" s="1"/>
  <c r="BS78" i="1"/>
  <c r="EY78" i="1" s="1"/>
  <c r="BT78" i="1"/>
  <c r="EZ78" i="1" s="1"/>
  <c r="BU78" i="1"/>
  <c r="FA78" i="1" s="1"/>
  <c r="BV78" i="1"/>
  <c r="FB78" i="1" s="1"/>
  <c r="BW78" i="1"/>
  <c r="FC78" i="1" s="1"/>
  <c r="BX78" i="1"/>
  <c r="FD78" i="1" s="1"/>
  <c r="BY78" i="1"/>
  <c r="FE78" i="1" s="1"/>
  <c r="BP43" i="1"/>
  <c r="BQ43" i="1"/>
  <c r="BR43" i="1"/>
  <c r="EX43" i="1" s="1"/>
  <c r="BS43" i="1"/>
  <c r="EY43" i="1" s="1"/>
  <c r="BT43" i="1"/>
  <c r="EZ43" i="1" s="1"/>
  <c r="BU43" i="1"/>
  <c r="FA43" i="1" s="1"/>
  <c r="BV43" i="1"/>
  <c r="FB43" i="1" s="1"/>
  <c r="BW43" i="1"/>
  <c r="FC43" i="1" s="1"/>
  <c r="BX43" i="1"/>
  <c r="FD43" i="1" s="1"/>
  <c r="BY43" i="1"/>
  <c r="FE43" i="1" s="1"/>
  <c r="BP80" i="1"/>
  <c r="BQ80" i="1"/>
  <c r="BR80" i="1"/>
  <c r="EX80" i="1" s="1"/>
  <c r="BS80" i="1"/>
  <c r="EY80" i="1" s="1"/>
  <c r="BT80" i="1"/>
  <c r="EZ80" i="1" s="1"/>
  <c r="BU80" i="1"/>
  <c r="FA80" i="1" s="1"/>
  <c r="BV80" i="1"/>
  <c r="FB80" i="1" s="1"/>
  <c r="BW80" i="1"/>
  <c r="FC80" i="1" s="1"/>
  <c r="BX80" i="1"/>
  <c r="FD80" i="1" s="1"/>
  <c r="BY80" i="1"/>
  <c r="FE80" i="1" s="1"/>
  <c r="BP40" i="1"/>
  <c r="BQ40" i="1"/>
  <c r="BR40" i="1"/>
  <c r="EX40" i="1" s="1"/>
  <c r="BS40" i="1"/>
  <c r="EY40" i="1" s="1"/>
  <c r="BT40" i="1"/>
  <c r="EZ40" i="1" s="1"/>
  <c r="BU40" i="1"/>
  <c r="FA40" i="1" s="1"/>
  <c r="BV40" i="1"/>
  <c r="FB40" i="1" s="1"/>
  <c r="BW40" i="1"/>
  <c r="FC40" i="1" s="1"/>
  <c r="BX40" i="1"/>
  <c r="FD40" i="1" s="1"/>
  <c r="BY40" i="1"/>
  <c r="FE40" i="1" s="1"/>
  <c r="BP377" i="1"/>
  <c r="BQ377" i="1"/>
  <c r="BR377" i="1"/>
  <c r="EX377" i="1" s="1"/>
  <c r="BS377" i="1"/>
  <c r="EY377" i="1" s="1"/>
  <c r="BT377" i="1"/>
  <c r="EZ377" i="1" s="1"/>
  <c r="BU377" i="1"/>
  <c r="FA377" i="1" s="1"/>
  <c r="BV377" i="1"/>
  <c r="FB377" i="1" s="1"/>
  <c r="BW377" i="1"/>
  <c r="FC377" i="1" s="1"/>
  <c r="BX377" i="1"/>
  <c r="FD377" i="1" s="1"/>
  <c r="BY377" i="1"/>
  <c r="FE377" i="1" s="1"/>
  <c r="BP289" i="1"/>
  <c r="BQ289" i="1"/>
  <c r="BR289" i="1"/>
  <c r="EX289" i="1" s="1"/>
  <c r="BS289" i="1"/>
  <c r="EY289" i="1" s="1"/>
  <c r="BT289" i="1"/>
  <c r="EZ289" i="1" s="1"/>
  <c r="BU289" i="1"/>
  <c r="FA289" i="1" s="1"/>
  <c r="BV289" i="1"/>
  <c r="FB289" i="1" s="1"/>
  <c r="BW289" i="1"/>
  <c r="FC289" i="1" s="1"/>
  <c r="BX289" i="1"/>
  <c r="FD289" i="1" s="1"/>
  <c r="BY289" i="1"/>
  <c r="FE289" i="1" s="1"/>
  <c r="BP224" i="1"/>
  <c r="BQ224" i="1"/>
  <c r="BR224" i="1"/>
  <c r="EX224" i="1" s="1"/>
  <c r="BS224" i="1"/>
  <c r="EY224" i="1" s="1"/>
  <c r="BT224" i="1"/>
  <c r="EZ224" i="1" s="1"/>
  <c r="BU224" i="1"/>
  <c r="FA224" i="1" s="1"/>
  <c r="BV224" i="1"/>
  <c r="FB224" i="1" s="1"/>
  <c r="BW224" i="1"/>
  <c r="FC224" i="1" s="1"/>
  <c r="BX224" i="1"/>
  <c r="FD224" i="1" s="1"/>
  <c r="BY224" i="1"/>
  <c r="FE224" i="1" s="1"/>
  <c r="BP88" i="1"/>
  <c r="BQ88" i="1"/>
  <c r="BR88" i="1"/>
  <c r="EX88" i="1" s="1"/>
  <c r="BS88" i="1"/>
  <c r="EY88" i="1" s="1"/>
  <c r="BT88" i="1"/>
  <c r="EZ88" i="1" s="1"/>
  <c r="BU88" i="1"/>
  <c r="FA88" i="1" s="1"/>
  <c r="BV88" i="1"/>
  <c r="FB88" i="1" s="1"/>
  <c r="BW88" i="1"/>
  <c r="FC88" i="1" s="1"/>
  <c r="BX88" i="1"/>
  <c r="FD88" i="1" s="1"/>
  <c r="BY88" i="1"/>
  <c r="FE88" i="1" s="1"/>
  <c r="BP310" i="1"/>
  <c r="BQ310" i="1"/>
  <c r="BR310" i="1"/>
  <c r="EX310" i="1" s="1"/>
  <c r="BS310" i="1"/>
  <c r="EY310" i="1" s="1"/>
  <c r="BT310" i="1"/>
  <c r="EZ310" i="1" s="1"/>
  <c r="BU310" i="1"/>
  <c r="FA310" i="1" s="1"/>
  <c r="BV310" i="1"/>
  <c r="FB310" i="1" s="1"/>
  <c r="BW310" i="1"/>
  <c r="FC310" i="1" s="1"/>
  <c r="BX310" i="1"/>
  <c r="FD310" i="1" s="1"/>
  <c r="BY310" i="1"/>
  <c r="FE310" i="1" s="1"/>
  <c r="BP148" i="1"/>
  <c r="BQ148" i="1"/>
  <c r="BR148" i="1"/>
  <c r="EX148" i="1" s="1"/>
  <c r="BS148" i="1"/>
  <c r="EY148" i="1" s="1"/>
  <c r="BT148" i="1"/>
  <c r="EZ148" i="1" s="1"/>
  <c r="BU148" i="1"/>
  <c r="FA148" i="1" s="1"/>
  <c r="BV148" i="1"/>
  <c r="FB148" i="1" s="1"/>
  <c r="BW148" i="1"/>
  <c r="FC148" i="1" s="1"/>
  <c r="BX148" i="1"/>
  <c r="FD148" i="1" s="1"/>
  <c r="BY148" i="1"/>
  <c r="FE148" i="1" s="1"/>
  <c r="BP412" i="1"/>
  <c r="BQ412" i="1"/>
  <c r="BR412" i="1"/>
  <c r="EX412" i="1" s="1"/>
  <c r="BS412" i="1"/>
  <c r="EY412" i="1" s="1"/>
  <c r="BT412" i="1"/>
  <c r="EZ412" i="1" s="1"/>
  <c r="BU412" i="1"/>
  <c r="FA412" i="1" s="1"/>
  <c r="BV412" i="1"/>
  <c r="FB412" i="1" s="1"/>
  <c r="BW412" i="1"/>
  <c r="FC412" i="1" s="1"/>
  <c r="BX412" i="1"/>
  <c r="FD412" i="1" s="1"/>
  <c r="BY412" i="1"/>
  <c r="FE412" i="1" s="1"/>
  <c r="BP292" i="1"/>
  <c r="BQ292" i="1"/>
  <c r="BR292" i="1"/>
  <c r="EX292" i="1" s="1"/>
  <c r="BS292" i="1"/>
  <c r="EY292" i="1" s="1"/>
  <c r="BT292" i="1"/>
  <c r="EZ292" i="1" s="1"/>
  <c r="BU292" i="1"/>
  <c r="FA292" i="1" s="1"/>
  <c r="BV292" i="1"/>
  <c r="FB292" i="1" s="1"/>
  <c r="BW292" i="1"/>
  <c r="FC292" i="1" s="1"/>
  <c r="BX292" i="1"/>
  <c r="FD292" i="1" s="1"/>
  <c r="BY292" i="1"/>
  <c r="FE292" i="1" s="1"/>
  <c r="BP330" i="1"/>
  <c r="BQ330" i="1"/>
  <c r="BR330" i="1"/>
  <c r="EX330" i="1" s="1"/>
  <c r="BS330" i="1"/>
  <c r="EY330" i="1" s="1"/>
  <c r="BT330" i="1"/>
  <c r="EZ330" i="1" s="1"/>
  <c r="BU330" i="1"/>
  <c r="FA330" i="1" s="1"/>
  <c r="BV330" i="1"/>
  <c r="FB330" i="1" s="1"/>
  <c r="BW330" i="1"/>
  <c r="FC330" i="1" s="1"/>
  <c r="BX330" i="1"/>
  <c r="FD330" i="1" s="1"/>
  <c r="BY330" i="1"/>
  <c r="FE330" i="1" s="1"/>
  <c r="BP393" i="1"/>
  <c r="BQ393" i="1"/>
  <c r="BR393" i="1"/>
  <c r="EX393" i="1" s="1"/>
  <c r="BS393" i="1"/>
  <c r="EY393" i="1" s="1"/>
  <c r="BT393" i="1"/>
  <c r="EZ393" i="1" s="1"/>
  <c r="BU393" i="1"/>
  <c r="FA393" i="1" s="1"/>
  <c r="BV393" i="1"/>
  <c r="FB393" i="1" s="1"/>
  <c r="BW393" i="1"/>
  <c r="FC393" i="1" s="1"/>
  <c r="BX393" i="1"/>
  <c r="FD393" i="1" s="1"/>
  <c r="BY393" i="1"/>
  <c r="FE393" i="1" s="1"/>
  <c r="BP383" i="1"/>
  <c r="BQ383" i="1"/>
  <c r="BR383" i="1"/>
  <c r="EX383" i="1" s="1"/>
  <c r="BS383" i="1"/>
  <c r="EY383" i="1" s="1"/>
  <c r="BT383" i="1"/>
  <c r="EZ383" i="1" s="1"/>
  <c r="BU383" i="1"/>
  <c r="FA383" i="1" s="1"/>
  <c r="BV383" i="1"/>
  <c r="FB383" i="1" s="1"/>
  <c r="BW383" i="1"/>
  <c r="FC383" i="1" s="1"/>
  <c r="BX383" i="1"/>
  <c r="FD383" i="1" s="1"/>
  <c r="BY383" i="1"/>
  <c r="FE383" i="1" s="1"/>
  <c r="BP353" i="1"/>
  <c r="BQ353" i="1"/>
  <c r="BR353" i="1"/>
  <c r="EX353" i="1" s="1"/>
  <c r="BS353" i="1"/>
  <c r="EY353" i="1" s="1"/>
  <c r="BT353" i="1"/>
  <c r="EZ353" i="1" s="1"/>
  <c r="BU353" i="1"/>
  <c r="FA353" i="1" s="1"/>
  <c r="BV353" i="1"/>
  <c r="FB353" i="1" s="1"/>
  <c r="BW353" i="1"/>
  <c r="FC353" i="1" s="1"/>
  <c r="BX353" i="1"/>
  <c r="FD353" i="1" s="1"/>
  <c r="BY353" i="1"/>
  <c r="FE353" i="1" s="1"/>
  <c r="BP155" i="1"/>
  <c r="BQ155" i="1"/>
  <c r="BR155" i="1"/>
  <c r="EX155" i="1" s="1"/>
  <c r="BS155" i="1"/>
  <c r="EY155" i="1" s="1"/>
  <c r="BT155" i="1"/>
  <c r="EZ155" i="1" s="1"/>
  <c r="BU155" i="1"/>
  <c r="FA155" i="1" s="1"/>
  <c r="BV155" i="1"/>
  <c r="FB155" i="1" s="1"/>
  <c r="BW155" i="1"/>
  <c r="FC155" i="1" s="1"/>
  <c r="BX155" i="1"/>
  <c r="FD155" i="1" s="1"/>
  <c r="BY155" i="1"/>
  <c r="FE155" i="1" s="1"/>
  <c r="BP267" i="1"/>
  <c r="BQ267" i="1"/>
  <c r="BR267" i="1"/>
  <c r="EX267" i="1" s="1"/>
  <c r="BS267" i="1"/>
  <c r="EY267" i="1" s="1"/>
  <c r="BT267" i="1"/>
  <c r="EZ267" i="1" s="1"/>
  <c r="BU267" i="1"/>
  <c r="FA267" i="1" s="1"/>
  <c r="BV267" i="1"/>
  <c r="FB267" i="1" s="1"/>
  <c r="BW267" i="1"/>
  <c r="FC267" i="1" s="1"/>
  <c r="BX267" i="1"/>
  <c r="FD267" i="1" s="1"/>
  <c r="BY267" i="1"/>
  <c r="FE267" i="1" s="1"/>
  <c r="BP18" i="1"/>
  <c r="BQ18" i="1"/>
  <c r="BR18" i="1"/>
  <c r="EX18" i="1" s="1"/>
  <c r="BS18" i="1"/>
  <c r="EY18" i="1" s="1"/>
  <c r="BT18" i="1"/>
  <c r="EZ18" i="1" s="1"/>
  <c r="BU18" i="1"/>
  <c r="FA18" i="1" s="1"/>
  <c r="BV18" i="1"/>
  <c r="FB18" i="1" s="1"/>
  <c r="BW18" i="1"/>
  <c r="FC18" i="1" s="1"/>
  <c r="BX18" i="1"/>
  <c r="FD18" i="1" s="1"/>
  <c r="BY18" i="1"/>
  <c r="FE18" i="1" s="1"/>
  <c r="BP90" i="1"/>
  <c r="BQ90" i="1"/>
  <c r="BR90" i="1"/>
  <c r="EX90" i="1" s="1"/>
  <c r="BS90" i="1"/>
  <c r="EY90" i="1" s="1"/>
  <c r="BT90" i="1"/>
  <c r="EZ90" i="1" s="1"/>
  <c r="BU90" i="1"/>
  <c r="FA90" i="1" s="1"/>
  <c r="BV90" i="1"/>
  <c r="FB90" i="1" s="1"/>
  <c r="BW90" i="1"/>
  <c r="FC90" i="1" s="1"/>
  <c r="BX90" i="1"/>
  <c r="FD90" i="1" s="1"/>
  <c r="BY90" i="1"/>
  <c r="FE90" i="1" s="1"/>
  <c r="BP19" i="1"/>
  <c r="BQ19" i="1"/>
  <c r="BR19" i="1"/>
  <c r="EX19" i="1" s="1"/>
  <c r="BS19" i="1"/>
  <c r="EY19" i="1" s="1"/>
  <c r="BT19" i="1"/>
  <c r="EZ19" i="1" s="1"/>
  <c r="BU19" i="1"/>
  <c r="FA19" i="1" s="1"/>
  <c r="BV19" i="1"/>
  <c r="FB19" i="1" s="1"/>
  <c r="BW19" i="1"/>
  <c r="FC19" i="1" s="1"/>
  <c r="BX19" i="1"/>
  <c r="FD19" i="1" s="1"/>
  <c r="BY19" i="1"/>
  <c r="FE19" i="1" s="1"/>
  <c r="BP116" i="1"/>
  <c r="BQ116" i="1"/>
  <c r="BR116" i="1"/>
  <c r="EX116" i="1" s="1"/>
  <c r="BS116" i="1"/>
  <c r="EY116" i="1" s="1"/>
  <c r="BT116" i="1"/>
  <c r="EZ116" i="1" s="1"/>
  <c r="BU116" i="1"/>
  <c r="FA116" i="1" s="1"/>
  <c r="BV116" i="1"/>
  <c r="FB116" i="1" s="1"/>
  <c r="BW116" i="1"/>
  <c r="FC116" i="1" s="1"/>
  <c r="BX116" i="1"/>
  <c r="FD116" i="1" s="1"/>
  <c r="BY116" i="1"/>
  <c r="FE116" i="1" s="1"/>
  <c r="BP228" i="1"/>
  <c r="BQ228" i="1"/>
  <c r="BR228" i="1"/>
  <c r="EX228" i="1" s="1"/>
  <c r="BS228" i="1"/>
  <c r="EY228" i="1" s="1"/>
  <c r="BT228" i="1"/>
  <c r="EZ228" i="1" s="1"/>
  <c r="BU228" i="1"/>
  <c r="FA228" i="1" s="1"/>
  <c r="BV228" i="1"/>
  <c r="FB228" i="1" s="1"/>
  <c r="BW228" i="1"/>
  <c r="FC228" i="1" s="1"/>
  <c r="BX228" i="1"/>
  <c r="FD228" i="1" s="1"/>
  <c r="BY228" i="1"/>
  <c r="FE228" i="1" s="1"/>
  <c r="BP202" i="1"/>
  <c r="BQ202" i="1"/>
  <c r="BR202" i="1"/>
  <c r="EX202" i="1" s="1"/>
  <c r="BS202" i="1"/>
  <c r="EY202" i="1" s="1"/>
  <c r="BT202" i="1"/>
  <c r="EZ202" i="1" s="1"/>
  <c r="BU202" i="1"/>
  <c r="FA202" i="1" s="1"/>
  <c r="BV202" i="1"/>
  <c r="FB202" i="1" s="1"/>
  <c r="BW202" i="1"/>
  <c r="FC202" i="1" s="1"/>
  <c r="BX202" i="1"/>
  <c r="FD202" i="1" s="1"/>
  <c r="BY202" i="1"/>
  <c r="FE202" i="1" s="1"/>
  <c r="BP74" i="1"/>
  <c r="BQ74" i="1"/>
  <c r="BR74" i="1"/>
  <c r="EX74" i="1" s="1"/>
  <c r="BS74" i="1"/>
  <c r="EY74" i="1" s="1"/>
  <c r="BT74" i="1"/>
  <c r="EZ74" i="1" s="1"/>
  <c r="BU74" i="1"/>
  <c r="FA74" i="1" s="1"/>
  <c r="BV74" i="1"/>
  <c r="FB74" i="1" s="1"/>
  <c r="BW74" i="1"/>
  <c r="FC74" i="1" s="1"/>
  <c r="BX74" i="1"/>
  <c r="FD74" i="1" s="1"/>
  <c r="BY74" i="1"/>
  <c r="FE74" i="1" s="1"/>
  <c r="BP461" i="1"/>
  <c r="BQ461" i="1"/>
  <c r="BR461" i="1"/>
  <c r="EX461" i="1" s="1"/>
  <c r="BS461" i="1"/>
  <c r="EY461" i="1" s="1"/>
  <c r="BT461" i="1"/>
  <c r="EZ461" i="1" s="1"/>
  <c r="BU461" i="1"/>
  <c r="FA461" i="1" s="1"/>
  <c r="BV461" i="1"/>
  <c r="FB461" i="1" s="1"/>
  <c r="BW461" i="1"/>
  <c r="FC461" i="1" s="1"/>
  <c r="BX461" i="1"/>
  <c r="FD461" i="1" s="1"/>
  <c r="BY461" i="1"/>
  <c r="FE461" i="1" s="1"/>
  <c r="BP133" i="1"/>
  <c r="BQ133" i="1"/>
  <c r="BR133" i="1"/>
  <c r="EX133" i="1" s="1"/>
  <c r="BS133" i="1"/>
  <c r="EY133" i="1" s="1"/>
  <c r="BT133" i="1"/>
  <c r="EZ133" i="1" s="1"/>
  <c r="BU133" i="1"/>
  <c r="FA133" i="1" s="1"/>
  <c r="BV133" i="1"/>
  <c r="FB133" i="1" s="1"/>
  <c r="BW133" i="1"/>
  <c r="FC133" i="1" s="1"/>
  <c r="BX133" i="1"/>
  <c r="FD133" i="1" s="1"/>
  <c r="BY133" i="1"/>
  <c r="FE133" i="1" s="1"/>
  <c r="BP529" i="1"/>
  <c r="BQ529" i="1"/>
  <c r="BR529" i="1"/>
  <c r="EX529" i="1" s="1"/>
  <c r="BS529" i="1"/>
  <c r="EY529" i="1" s="1"/>
  <c r="BT529" i="1"/>
  <c r="EZ529" i="1" s="1"/>
  <c r="BU529" i="1"/>
  <c r="FA529" i="1" s="1"/>
  <c r="BV529" i="1"/>
  <c r="FB529" i="1" s="1"/>
  <c r="BW529" i="1"/>
  <c r="FC529" i="1" s="1"/>
  <c r="BX529" i="1"/>
  <c r="FD529" i="1" s="1"/>
  <c r="BY529" i="1"/>
  <c r="FE529" i="1" s="1"/>
  <c r="BP363" i="1"/>
  <c r="BQ363" i="1"/>
  <c r="BR363" i="1"/>
  <c r="EX363" i="1" s="1"/>
  <c r="BS363" i="1"/>
  <c r="EY363" i="1" s="1"/>
  <c r="BT363" i="1"/>
  <c r="EZ363" i="1" s="1"/>
  <c r="BU363" i="1"/>
  <c r="FA363" i="1" s="1"/>
  <c r="BV363" i="1"/>
  <c r="FB363" i="1" s="1"/>
  <c r="BW363" i="1"/>
  <c r="FC363" i="1" s="1"/>
  <c r="BX363" i="1"/>
  <c r="FD363" i="1" s="1"/>
  <c r="BY363" i="1"/>
  <c r="FE363" i="1" s="1"/>
  <c r="BP528" i="1"/>
  <c r="BQ528" i="1"/>
  <c r="BR528" i="1"/>
  <c r="EX528" i="1" s="1"/>
  <c r="BS528" i="1"/>
  <c r="EY528" i="1" s="1"/>
  <c r="BT528" i="1"/>
  <c r="EZ528" i="1" s="1"/>
  <c r="BU528" i="1"/>
  <c r="FA528" i="1" s="1"/>
  <c r="BV528" i="1"/>
  <c r="FB528" i="1" s="1"/>
  <c r="BW528" i="1"/>
  <c r="FC528" i="1" s="1"/>
  <c r="BX528" i="1"/>
  <c r="FD528" i="1" s="1"/>
  <c r="BY528" i="1"/>
  <c r="FE528" i="1" s="1"/>
  <c r="BP497" i="1"/>
  <c r="BQ497" i="1"/>
  <c r="BR497" i="1"/>
  <c r="EX497" i="1" s="1"/>
  <c r="BS497" i="1"/>
  <c r="EY497" i="1" s="1"/>
  <c r="BT497" i="1"/>
  <c r="EZ497" i="1" s="1"/>
  <c r="BU497" i="1"/>
  <c r="FA497" i="1" s="1"/>
  <c r="BV497" i="1"/>
  <c r="FB497" i="1" s="1"/>
  <c r="BW497" i="1"/>
  <c r="FC497" i="1" s="1"/>
  <c r="BX497" i="1"/>
  <c r="FD497" i="1" s="1"/>
  <c r="BY497" i="1"/>
  <c r="FE497" i="1" s="1"/>
  <c r="BP458" i="1"/>
  <c r="BQ458" i="1"/>
  <c r="BR458" i="1"/>
  <c r="EX458" i="1" s="1"/>
  <c r="BS458" i="1"/>
  <c r="EY458" i="1" s="1"/>
  <c r="BT458" i="1"/>
  <c r="EZ458" i="1" s="1"/>
  <c r="BU458" i="1"/>
  <c r="FA458" i="1" s="1"/>
  <c r="BV458" i="1"/>
  <c r="FB458" i="1" s="1"/>
  <c r="BW458" i="1"/>
  <c r="FC458" i="1" s="1"/>
  <c r="BX458" i="1"/>
  <c r="FD458" i="1" s="1"/>
  <c r="BY458" i="1"/>
  <c r="FE458" i="1" s="1"/>
  <c r="BP527" i="1"/>
  <c r="BQ527" i="1"/>
  <c r="BR527" i="1"/>
  <c r="EX527" i="1" s="1"/>
  <c r="BS527" i="1"/>
  <c r="EY527" i="1" s="1"/>
  <c r="BT527" i="1"/>
  <c r="EZ527" i="1" s="1"/>
  <c r="BU527" i="1"/>
  <c r="FA527" i="1" s="1"/>
  <c r="BV527" i="1"/>
  <c r="FB527" i="1" s="1"/>
  <c r="BW527" i="1"/>
  <c r="FC527" i="1" s="1"/>
  <c r="BX527" i="1"/>
  <c r="FD527" i="1" s="1"/>
  <c r="BY527" i="1"/>
  <c r="FE527" i="1" s="1"/>
  <c r="BP101" i="1"/>
  <c r="BQ101" i="1"/>
  <c r="BR101" i="1"/>
  <c r="EX101" i="1" s="1"/>
  <c r="BS101" i="1"/>
  <c r="EY101" i="1" s="1"/>
  <c r="BT101" i="1"/>
  <c r="EZ101" i="1" s="1"/>
  <c r="BU101" i="1"/>
  <c r="FA101" i="1" s="1"/>
  <c r="BV101" i="1"/>
  <c r="FB101" i="1" s="1"/>
  <c r="BW101" i="1"/>
  <c r="FC101" i="1" s="1"/>
  <c r="BX101" i="1"/>
  <c r="FD101" i="1" s="1"/>
  <c r="BY101" i="1"/>
  <c r="FE101" i="1" s="1"/>
  <c r="BQ420" i="1"/>
  <c r="BR420" i="1"/>
  <c r="EX420" i="1" s="1"/>
  <c r="BS420" i="1"/>
  <c r="EY420" i="1" s="1"/>
  <c r="BT420" i="1"/>
  <c r="EZ420" i="1" s="1"/>
  <c r="BU420" i="1"/>
  <c r="FA420" i="1" s="1"/>
  <c r="BV420" i="1"/>
  <c r="FB420" i="1" s="1"/>
  <c r="BW420" i="1"/>
  <c r="FC420" i="1" s="1"/>
  <c r="BX420" i="1"/>
  <c r="FD420" i="1" s="1"/>
  <c r="BY420" i="1"/>
  <c r="FE420" i="1" s="1"/>
  <c r="BP420" i="1"/>
  <c r="HZ375" i="1" l="1"/>
  <c r="HZ255" i="1"/>
  <c r="HZ233" i="1"/>
  <c r="HZ220" i="1"/>
  <c r="HZ149" i="1"/>
  <c r="HZ3" i="1"/>
  <c r="HZ115" i="1"/>
  <c r="HZ250" i="1"/>
  <c r="HZ260" i="1"/>
  <c r="HZ281" i="1"/>
  <c r="HZ456" i="1"/>
  <c r="HZ56" i="1"/>
  <c r="HZ496" i="1"/>
  <c r="HZ219" i="1"/>
  <c r="HZ339" i="1"/>
  <c r="HZ25" i="1"/>
  <c r="HZ426" i="1"/>
  <c r="HZ424" i="1"/>
  <c r="HZ152" i="1"/>
  <c r="HZ81" i="1"/>
  <c r="HZ47" i="1"/>
  <c r="HZ279" i="1"/>
  <c r="HZ293" i="1"/>
  <c r="HZ371" i="1"/>
  <c r="HZ188" i="1"/>
  <c r="HZ82" i="1"/>
  <c r="HZ266" i="1"/>
  <c r="HZ169" i="1"/>
  <c r="HZ68" i="1"/>
  <c r="HZ37" i="1"/>
  <c r="HZ408" i="1"/>
  <c r="HZ411" i="1"/>
  <c r="HZ418" i="1"/>
  <c r="HZ238" i="1"/>
  <c r="HZ29" i="1"/>
  <c r="HZ516" i="1"/>
  <c r="HZ517" i="1"/>
  <c r="HZ512" i="1"/>
  <c r="HZ511" i="1"/>
  <c r="HZ504" i="1"/>
  <c r="HZ508" i="1"/>
  <c r="HZ498" i="1"/>
  <c r="HZ245" i="1"/>
  <c r="HZ172" i="1"/>
  <c r="HZ302" i="1"/>
  <c r="HZ287" i="1"/>
  <c r="HZ269" i="1"/>
  <c r="HZ382" i="1"/>
  <c r="HZ101" i="1"/>
  <c r="HZ528" i="1"/>
  <c r="HZ461" i="1"/>
  <c r="HZ116" i="1"/>
  <c r="HZ267" i="1"/>
  <c r="HZ393" i="1"/>
  <c r="HZ148" i="1"/>
  <c r="HZ289" i="1"/>
  <c r="HZ353" i="1"/>
  <c r="HZ292" i="1"/>
  <c r="HZ117" i="1"/>
  <c r="HZ175" i="1"/>
  <c r="HZ128" i="1"/>
  <c r="HZ497" i="1"/>
  <c r="HZ133" i="1"/>
  <c r="HZ228" i="1"/>
  <c r="HZ18" i="1"/>
  <c r="HZ412" i="1"/>
  <c r="HZ224" i="1"/>
  <c r="HZ80" i="1"/>
  <c r="HZ525" i="1"/>
  <c r="HZ521" i="1"/>
  <c r="HZ420" i="1"/>
  <c r="HZ98" i="1"/>
  <c r="HZ96" i="1"/>
  <c r="HZ343" i="1"/>
  <c r="HZ215" i="1"/>
  <c r="HZ264" i="1"/>
  <c r="HZ67" i="1"/>
  <c r="HZ174" i="1"/>
  <c r="HZ108" i="1"/>
  <c r="HZ72" i="1"/>
  <c r="HZ457" i="1"/>
  <c r="HZ280" i="1"/>
  <c r="HZ254" i="1"/>
  <c r="HZ217" i="1"/>
  <c r="HZ103" i="1"/>
  <c r="HZ402" i="1"/>
  <c r="HZ204" i="1"/>
  <c r="HZ218" i="1"/>
  <c r="HZ26" i="1"/>
  <c r="HZ334" i="1"/>
  <c r="HZ305" i="1"/>
  <c r="HZ338" i="1"/>
  <c r="HZ422" i="1"/>
  <c r="HZ241" i="1"/>
  <c r="HZ6" i="1"/>
  <c r="HZ195" i="1"/>
  <c r="HZ53" i="1"/>
  <c r="HZ77" i="1"/>
  <c r="HZ43" i="1"/>
  <c r="HZ300" i="1"/>
  <c r="HZ524" i="1"/>
  <c r="HZ519" i="1"/>
  <c r="HZ333" i="1"/>
  <c r="HZ398" i="1"/>
  <c r="HZ92" i="1"/>
  <c r="HZ198" i="1"/>
  <c r="HZ283" i="1"/>
  <c r="HZ340" i="1"/>
  <c r="HZ20" i="1"/>
  <c r="HZ75" i="1"/>
  <c r="HZ11" i="1"/>
  <c r="HZ515" i="1"/>
  <c r="HZ507" i="1"/>
  <c r="HZ505" i="1"/>
  <c r="HZ139" i="1"/>
  <c r="HZ407" i="1"/>
  <c r="HZ499" i="1"/>
  <c r="HZ124" i="1"/>
  <c r="HZ351" i="1"/>
  <c r="HZ200" i="1"/>
  <c r="HZ285" i="1"/>
  <c r="HZ168" i="1"/>
  <c r="HZ495" i="1"/>
  <c r="HZ494" i="1"/>
  <c r="HZ191" i="1"/>
  <c r="HZ268" i="1"/>
  <c r="HZ242" i="1"/>
  <c r="HZ259" i="1"/>
  <c r="HZ312" i="1"/>
  <c r="HZ277" i="1"/>
  <c r="HZ416" i="1"/>
  <c r="HZ132" i="1"/>
  <c r="HZ206" i="1"/>
  <c r="HZ134" i="1"/>
  <c r="HZ100" i="1"/>
  <c r="HZ111" i="1"/>
  <c r="HZ272" i="1"/>
  <c r="HZ89" i="1"/>
  <c r="HZ105" i="1"/>
  <c r="HZ13" i="1"/>
  <c r="HZ140" i="1"/>
  <c r="HZ348" i="1"/>
  <c r="HZ414" i="1"/>
  <c r="HZ363" i="1"/>
  <c r="HZ19" i="1"/>
  <c r="HZ310" i="1"/>
  <c r="HZ184" i="1"/>
  <c r="HZ520" i="1"/>
  <c r="HZ49" i="1"/>
  <c r="HZ22" i="1"/>
  <c r="HZ239" i="1"/>
  <c r="HZ380" i="1"/>
  <c r="HZ159" i="1"/>
  <c r="HZ58" i="1"/>
  <c r="HZ506" i="1"/>
  <c r="HZ502" i="1"/>
  <c r="HZ513" i="1"/>
  <c r="HZ93" i="1"/>
  <c r="HZ510" i="1"/>
  <c r="HZ501" i="1"/>
  <c r="HZ186" i="1"/>
  <c r="HZ500" i="1"/>
  <c r="HZ235" i="1"/>
  <c r="HZ400" i="1"/>
  <c r="HZ306" i="1"/>
  <c r="HZ249" i="1"/>
  <c r="HZ183" i="1"/>
  <c r="HZ492" i="1"/>
  <c r="HZ379" i="1"/>
  <c r="HZ24" i="1"/>
  <c r="HZ257" i="1"/>
  <c r="HZ162" i="1"/>
  <c r="HZ65" i="1"/>
  <c r="HZ464" i="1"/>
  <c r="HZ415" i="1"/>
  <c r="HZ129" i="1"/>
  <c r="HZ192" i="1"/>
  <c r="HZ161" i="1"/>
  <c r="HZ62" i="1"/>
  <c r="HZ45" i="1"/>
  <c r="HZ150" i="1"/>
  <c r="HZ30" i="1"/>
  <c r="HZ126" i="1"/>
  <c r="HZ61" i="1"/>
  <c r="HZ294" i="1"/>
  <c r="HZ357" i="1"/>
  <c r="HZ317" i="1"/>
  <c r="HZ527" i="1"/>
  <c r="HZ74" i="1"/>
  <c r="HZ155" i="1"/>
  <c r="HZ330" i="1"/>
  <c r="HZ377" i="1"/>
  <c r="HZ78" i="1"/>
  <c r="HZ138" i="1"/>
  <c r="HZ518" i="1"/>
  <c r="HZ282" i="1"/>
  <c r="HZ244" i="1"/>
  <c r="HZ73" i="1"/>
  <c r="HZ391" i="1"/>
  <c r="HZ52" i="1"/>
  <c r="HZ10" i="1"/>
  <c r="HZ104" i="1"/>
  <c r="HZ460" i="1"/>
  <c r="HZ274" i="1"/>
  <c r="HZ203" i="1"/>
  <c r="HZ205" i="1"/>
  <c r="HZ145" i="1"/>
  <c r="HZ311" i="1"/>
  <c r="HZ251" i="1"/>
  <c r="HZ328" i="1"/>
  <c r="HZ409" i="1"/>
  <c r="HZ160" i="1"/>
  <c r="HZ320" i="1"/>
  <c r="HZ120" i="1"/>
  <c r="HZ368" i="1"/>
  <c r="HZ387" i="1"/>
  <c r="HZ63" i="1"/>
  <c r="HZ421" i="1"/>
  <c r="HZ207" i="1"/>
  <c r="HZ70" i="1"/>
  <c r="HZ299" i="1"/>
  <c r="HZ127" i="1"/>
  <c r="HZ42" i="1"/>
  <c r="HZ529" i="1"/>
  <c r="HZ40" i="1"/>
  <c r="HZ261" i="1"/>
  <c r="HZ493" i="1"/>
  <c r="HZ181" i="1"/>
  <c r="HZ94" i="1"/>
  <c r="HZ32" i="1"/>
  <c r="HZ36" i="1"/>
  <c r="HZ463" i="1"/>
  <c r="HZ465" i="1"/>
  <c r="HZ304" i="1"/>
  <c r="HZ157" i="1"/>
  <c r="HZ234" i="1"/>
  <c r="HZ110" i="1"/>
  <c r="HZ141" i="1"/>
  <c r="HZ5" i="1"/>
  <c r="HZ12" i="1"/>
  <c r="HZ97" i="1"/>
  <c r="HZ102" i="1"/>
  <c r="HZ109" i="1"/>
  <c r="HZ313" i="1"/>
  <c r="HZ381" i="1"/>
  <c r="HZ290" i="1"/>
  <c r="HZ202" i="1"/>
  <c r="HZ90" i="1"/>
  <c r="HZ522" i="1"/>
  <c r="HZ462" i="1"/>
  <c r="HZ395" i="1"/>
  <c r="HZ83" i="1"/>
  <c r="HZ146" i="1"/>
  <c r="HZ459" i="1"/>
  <c r="HZ14" i="1"/>
  <c r="HZ17" i="1"/>
  <c r="HZ55" i="1"/>
  <c r="HZ297" i="1"/>
  <c r="HZ388" i="1"/>
  <c r="HZ131" i="1"/>
  <c r="HZ112" i="1"/>
  <c r="HZ314" i="1"/>
  <c r="HZ135" i="1"/>
  <c r="HZ362" i="1"/>
  <c r="HZ288" i="1"/>
  <c r="HZ227" i="1"/>
  <c r="HZ423" i="1"/>
  <c r="HZ397" i="1"/>
  <c r="HZ354" i="1"/>
  <c r="HZ344" i="1"/>
  <c r="HZ223" i="1"/>
  <c r="HZ4" i="1"/>
  <c r="HZ163" i="1"/>
  <c r="HZ27" i="1"/>
  <c r="HZ7" i="1"/>
  <c r="HZ458" i="1"/>
  <c r="HZ88" i="1"/>
  <c r="HZ526" i="1"/>
  <c r="HZ229" i="1"/>
  <c r="HZ383" i="1"/>
  <c r="HZ321" i="1"/>
  <c r="HZ54" i="1"/>
  <c r="HZ346" i="1"/>
  <c r="HZ350" i="1"/>
  <c r="HZ226" i="1"/>
  <c r="HZ123" i="1"/>
  <c r="HZ44" i="1"/>
  <c r="HZ194" i="1"/>
  <c r="HZ151" i="1"/>
  <c r="HZ16" i="1"/>
  <c r="HZ509" i="1"/>
  <c r="HZ8" i="1"/>
  <c r="HZ503" i="1"/>
  <c r="HZ514" i="1"/>
  <c r="HZ296" i="1"/>
  <c r="HZ270" i="1"/>
  <c r="HZ406" i="1"/>
  <c r="HZ231" i="1"/>
  <c r="HZ355" i="1"/>
  <c r="HZ230" i="1"/>
  <c r="HZ165" i="1"/>
  <c r="HZ341" i="1"/>
  <c r="HZ491" i="1"/>
  <c r="HZ404" i="1"/>
  <c r="HZ125" i="1"/>
  <c r="HZ189" i="1"/>
  <c r="HZ87" i="1"/>
  <c r="HZ158" i="1"/>
  <c r="HZ307" i="1"/>
  <c r="HZ291" i="1"/>
  <c r="HZ137" i="1"/>
  <c r="HZ167" i="1"/>
  <c r="HZ66" i="1"/>
  <c r="HZ179" i="1"/>
  <c r="HZ99" i="1"/>
  <c r="HZ28" i="1"/>
  <c r="HZ84" i="1"/>
  <c r="HZ35" i="1"/>
  <c r="HZ284" i="1"/>
  <c r="HZ327" i="1"/>
  <c r="HZ208" i="1"/>
  <c r="HZ232" i="1"/>
  <c r="GO490" i="1"/>
  <c r="GN187" i="1"/>
  <c r="GN366" i="1"/>
  <c r="DM324" i="1"/>
  <c r="DN324" i="1" s="1"/>
  <c r="DL240" i="1"/>
  <c r="GO240" i="1" s="1"/>
  <c r="DN315" i="1"/>
  <c r="GQ315" i="1" s="1"/>
  <c r="GN365" i="1"/>
  <c r="DL193" i="1"/>
  <c r="GO193" i="1" s="1"/>
  <c r="GN144" i="1"/>
  <c r="DL144" i="1"/>
  <c r="DM325" i="1"/>
  <c r="GP325" i="1" s="1"/>
  <c r="DM405" i="1"/>
  <c r="GO405" i="1"/>
  <c r="DL286" i="1"/>
  <c r="GN286" i="1"/>
  <c r="GO214" i="1"/>
  <c r="DM214" i="1"/>
  <c r="GN335" i="1"/>
  <c r="DL335" i="1"/>
  <c r="GN413" i="1"/>
  <c r="DL413" i="1"/>
  <c r="DL34" i="1"/>
  <c r="GN34" i="1"/>
  <c r="DM39" i="1"/>
  <c r="GO39" i="1"/>
  <c r="DM329" i="1"/>
  <c r="GO329" i="1"/>
  <c r="GO319" i="1"/>
  <c r="DM319" i="1"/>
  <c r="DL374" i="1"/>
  <c r="GN374" i="1"/>
  <c r="GO389" i="1"/>
  <c r="DM389" i="1"/>
  <c r="DN471" i="1"/>
  <c r="GP471" i="1"/>
  <c r="IA471" i="1" s="1"/>
  <c r="DL211" i="1"/>
  <c r="GN211" i="1"/>
  <c r="DN358" i="1"/>
  <c r="GP358" i="1"/>
  <c r="DL373" i="1"/>
  <c r="GN373" i="1"/>
  <c r="GN488" i="1"/>
  <c r="DL488" i="1"/>
  <c r="DM485" i="1"/>
  <c r="GO485" i="1"/>
  <c r="GN467" i="1"/>
  <c r="DL467" i="1"/>
  <c r="DM154" i="1"/>
  <c r="GO154" i="1"/>
  <c r="DL196" i="1"/>
  <c r="GN196" i="1"/>
  <c r="GO401" i="1"/>
  <c r="DM401" i="1"/>
  <c r="DN372" i="1"/>
  <c r="GP372" i="1"/>
  <c r="IA372" i="1" s="1"/>
  <c r="GO336" i="1"/>
  <c r="DM336" i="1"/>
  <c r="GN337" i="1"/>
  <c r="DL337" i="1"/>
  <c r="GP376" i="1"/>
  <c r="IA376" i="1" s="1"/>
  <c r="DN376" i="1"/>
  <c r="GO178" i="1"/>
  <c r="DM178" i="1"/>
  <c r="GN479" i="1"/>
  <c r="DL479" i="1"/>
  <c r="DL468" i="1"/>
  <c r="GN468" i="1"/>
  <c r="GO390" i="1"/>
  <c r="DM390" i="1"/>
  <c r="DM199" i="1"/>
  <c r="GO199" i="1"/>
  <c r="DL308" i="1"/>
  <c r="GN308" i="1"/>
  <c r="DL275" i="1"/>
  <c r="GN275" i="1"/>
  <c r="GP487" i="1"/>
  <c r="DN487" i="1"/>
  <c r="GP298" i="1"/>
  <c r="DN298" i="1"/>
  <c r="GN64" i="1"/>
  <c r="DL64" i="1"/>
  <c r="DL345" i="1"/>
  <c r="GN345" i="1"/>
  <c r="DM470" i="1"/>
  <c r="GO470" i="1"/>
  <c r="GP480" i="1"/>
  <c r="DN480" i="1"/>
  <c r="DM366" i="1"/>
  <c r="GO366" i="1"/>
  <c r="GP482" i="1"/>
  <c r="DN482" i="1"/>
  <c r="GO474" i="1"/>
  <c r="DM474" i="1"/>
  <c r="DN278" i="1"/>
  <c r="GP278" i="1"/>
  <c r="GO326" i="1"/>
  <c r="DM326" i="1"/>
  <c r="GP489" i="1"/>
  <c r="DN489" i="1"/>
  <c r="DM309" i="1"/>
  <c r="GO309" i="1"/>
  <c r="DO466" i="1"/>
  <c r="GQ466" i="1"/>
  <c r="GN225" i="1"/>
  <c r="DL225" i="1"/>
  <c r="DL360" i="1"/>
  <c r="GN360" i="1"/>
  <c r="GO364" i="1"/>
  <c r="DM364" i="1"/>
  <c r="GP369" i="1"/>
  <c r="DN369" i="1"/>
  <c r="GN384" i="1"/>
  <c r="DL384" i="1"/>
  <c r="GN201" i="1"/>
  <c r="DL201" i="1"/>
  <c r="DL392" i="1"/>
  <c r="GN392" i="1"/>
  <c r="GN318" i="1"/>
  <c r="DL318" i="1"/>
  <c r="DN221" i="1"/>
  <c r="GP221" i="1"/>
  <c r="DN484" i="1"/>
  <c r="GP484" i="1"/>
  <c r="GO166" i="1"/>
  <c r="DM166" i="1"/>
  <c r="DL478" i="1"/>
  <c r="GN478" i="1"/>
  <c r="DN469" i="1"/>
  <c r="GP469" i="1"/>
  <c r="GP323" i="1"/>
  <c r="DN323" i="1"/>
  <c r="GO352" i="1"/>
  <c r="DM352" i="1"/>
  <c r="GO236" i="1"/>
  <c r="DM236" i="1"/>
  <c r="GN182" i="1"/>
  <c r="DL182" i="1"/>
  <c r="DM477" i="1"/>
  <c r="GO477" i="1"/>
  <c r="GQ378" i="1"/>
  <c r="DO378" i="1"/>
  <c r="DM322" i="1"/>
  <c r="GO322" i="1"/>
  <c r="GP349" i="1"/>
  <c r="IA349" i="1" s="1"/>
  <c r="DN349" i="1"/>
  <c r="DL473" i="1"/>
  <c r="GN473" i="1"/>
  <c r="DM483" i="1"/>
  <c r="GO483" i="1"/>
  <c r="GO187" i="1"/>
  <c r="DM187" i="1"/>
  <c r="GP153" i="1"/>
  <c r="DN153" i="1"/>
  <c r="GO399" i="1"/>
  <c r="DM399" i="1"/>
  <c r="GP121" i="1"/>
  <c r="DN121" i="1"/>
  <c r="DM60" i="1"/>
  <c r="GO60" i="1"/>
  <c r="DL403" i="1"/>
  <c r="GN403" i="1"/>
  <c r="GO253" i="1"/>
  <c r="DM253" i="1"/>
  <c r="GO410" i="1"/>
  <c r="DM410" i="1"/>
  <c r="GO142" i="1"/>
  <c r="DM142" i="1"/>
  <c r="GN385" i="1"/>
  <c r="DL385" i="1"/>
  <c r="GN396" i="1"/>
  <c r="DL396" i="1"/>
  <c r="DM85" i="1"/>
  <c r="GO85" i="1"/>
  <c r="DM23" i="1"/>
  <c r="GO23" i="1"/>
  <c r="GN370" i="1"/>
  <c r="DL370" i="1"/>
  <c r="DN476" i="1"/>
  <c r="GP476" i="1"/>
  <c r="DN386" i="1"/>
  <c r="GP386" i="1"/>
  <c r="GN256" i="1"/>
  <c r="DL256" i="1"/>
  <c r="GN367" i="1"/>
  <c r="DL367" i="1"/>
  <c r="DL394" i="1"/>
  <c r="GN394" i="1"/>
  <c r="GO332" i="1"/>
  <c r="DM332" i="1"/>
  <c r="DP295" i="1"/>
  <c r="GR295" i="1"/>
  <c r="GO113" i="1"/>
  <c r="DM113" i="1"/>
  <c r="GN136" i="1"/>
  <c r="DL136" i="1"/>
  <c r="DM472" i="1"/>
  <c r="GO472" i="1"/>
  <c r="GN76" i="1"/>
  <c r="DL76" i="1"/>
  <c r="DM486" i="1"/>
  <c r="GO486" i="1"/>
  <c r="DM79" i="1"/>
  <c r="GO79" i="1"/>
  <c r="DO216" i="1"/>
  <c r="GQ216" i="1"/>
  <c r="GN347" i="1"/>
  <c r="DL347" i="1"/>
  <c r="DM365" i="1"/>
  <c r="GO365" i="1"/>
  <c r="DN41" i="1"/>
  <c r="GP41" i="1"/>
  <c r="GO246" i="1"/>
  <c r="DM246" i="1"/>
  <c r="GN46" i="1"/>
  <c r="DL46" i="1"/>
  <c r="GP481" i="1"/>
  <c r="DN481" i="1"/>
  <c r="GP490" i="1"/>
  <c r="DN490" i="1"/>
  <c r="GP59" i="1"/>
  <c r="DN59" i="1"/>
  <c r="DN475" i="1"/>
  <c r="GP475" i="1"/>
  <c r="DH496" i="1"/>
  <c r="DH494" i="1"/>
  <c r="DI494" i="1" s="1"/>
  <c r="DJ494" i="1" s="1"/>
  <c r="DH30" i="1"/>
  <c r="DH97" i="1"/>
  <c r="DI97" i="1" s="1"/>
  <c r="DH217" i="1"/>
  <c r="DI217" i="1" s="1"/>
  <c r="DH400" i="1"/>
  <c r="DH192" i="1"/>
  <c r="DH464" i="1"/>
  <c r="DH465" i="1"/>
  <c r="DI465" i="1" s="1"/>
  <c r="DH134" i="1"/>
  <c r="DH218" i="1"/>
  <c r="DH116" i="1"/>
  <c r="DH518" i="1"/>
  <c r="DH20" i="1"/>
  <c r="DH62" i="1"/>
  <c r="DH272" i="1"/>
  <c r="DH241" i="1"/>
  <c r="DH133" i="1"/>
  <c r="DH300" i="1"/>
  <c r="DI300" i="1" s="1"/>
  <c r="DH150" i="1"/>
  <c r="DH103" i="1"/>
  <c r="DH186" i="1"/>
  <c r="DI186" i="1" s="1"/>
  <c r="DH124" i="1"/>
  <c r="DH302" i="1"/>
  <c r="DI302" i="1" s="1"/>
  <c r="DH495" i="1"/>
  <c r="DH24" i="1"/>
  <c r="DH277" i="1"/>
  <c r="DI277" i="1" s="1"/>
  <c r="DH415" i="1"/>
  <c r="DI415" i="1" s="1"/>
  <c r="DH206" i="1"/>
  <c r="DI206" i="1" s="1"/>
  <c r="DH161" i="1"/>
  <c r="DI161" i="1" s="1"/>
  <c r="DH462" i="1"/>
  <c r="DH4" i="1"/>
  <c r="DH78" i="1"/>
  <c r="DH382" i="1"/>
  <c r="DI382" i="1" s="1"/>
  <c r="DH528" i="1"/>
  <c r="DI528" i="1" s="1"/>
  <c r="DH239" i="1"/>
  <c r="DH506" i="1"/>
  <c r="DH109" i="1"/>
  <c r="DI109" i="1" s="1"/>
  <c r="DH362" i="1"/>
  <c r="DH160" i="1"/>
  <c r="DI160" i="1" s="1"/>
  <c r="DH310" i="1"/>
  <c r="DH43" i="1"/>
  <c r="DI43" i="1" s="1"/>
  <c r="DH418" i="1"/>
  <c r="DI418" i="1" s="1"/>
  <c r="DH516" i="1"/>
  <c r="DI516" i="1" s="1"/>
  <c r="DH500" i="1"/>
  <c r="DI500" i="1" s="1"/>
  <c r="DH132" i="1"/>
  <c r="DH28" i="1"/>
  <c r="DH457" i="1"/>
  <c r="DH26" i="1"/>
  <c r="DH519" i="1"/>
  <c r="DH37" i="1"/>
  <c r="DI37" i="1" s="1"/>
  <c r="DH513" i="1"/>
  <c r="DI513" i="1" s="1"/>
  <c r="DH183" i="1"/>
  <c r="DI183" i="1" s="1"/>
  <c r="DH208" i="1"/>
  <c r="DH461" i="1"/>
  <c r="DH526" i="1"/>
  <c r="DI526" i="1" s="1"/>
  <c r="DH198" i="1"/>
  <c r="DI198" i="1" s="1"/>
  <c r="DH502" i="1"/>
  <c r="DH498" i="1"/>
  <c r="DH261" i="1"/>
  <c r="DI261" i="1" s="1"/>
  <c r="DH94" i="1"/>
  <c r="DI94" i="1" s="1"/>
  <c r="DH141" i="1"/>
  <c r="DH327" i="1"/>
  <c r="DI327" i="1" s="1"/>
  <c r="DH223" i="1"/>
  <c r="DI223" i="1" s="1"/>
  <c r="DH27" i="1"/>
  <c r="DI27" i="1" s="1"/>
  <c r="DH228" i="1"/>
  <c r="DH267" i="1"/>
  <c r="DH353" i="1"/>
  <c r="DH377" i="1"/>
  <c r="DH520" i="1"/>
  <c r="DH333" i="1"/>
  <c r="DH398" i="1"/>
  <c r="DH92" i="1"/>
  <c r="DH380" i="1"/>
  <c r="DH16" i="1"/>
  <c r="DH511" i="1"/>
  <c r="DH504" i="1"/>
  <c r="DH501" i="1"/>
  <c r="DH407" i="1"/>
  <c r="DH235" i="1"/>
  <c r="DH306" i="1"/>
  <c r="DH491" i="1"/>
  <c r="DH379" i="1"/>
  <c r="DH32" i="1"/>
  <c r="DH162" i="1"/>
  <c r="DH36" i="1"/>
  <c r="DH312" i="1"/>
  <c r="DH317" i="1"/>
  <c r="DH282" i="1"/>
  <c r="DH73" i="1"/>
  <c r="DH391" i="1"/>
  <c r="DH149" i="1"/>
  <c r="DH459" i="1"/>
  <c r="DH14" i="1"/>
  <c r="DH17" i="1"/>
  <c r="DH460" i="1"/>
  <c r="DH108" i="1"/>
  <c r="DH388" i="1"/>
  <c r="DH131" i="1"/>
  <c r="DH145" i="1"/>
  <c r="DH311" i="1"/>
  <c r="DH25" i="1"/>
  <c r="DH402" i="1"/>
  <c r="DH334" i="1"/>
  <c r="DH344" i="1"/>
  <c r="DH421" i="1"/>
  <c r="DH101" i="1"/>
  <c r="DH497" i="1"/>
  <c r="DH74" i="1"/>
  <c r="DH393" i="1"/>
  <c r="DH525" i="1"/>
  <c r="DH117" i="1"/>
  <c r="DH524" i="1"/>
  <c r="DH22" i="1"/>
  <c r="DH283" i="1"/>
  <c r="DH159" i="1"/>
  <c r="DH58" i="1"/>
  <c r="DH512" i="1"/>
  <c r="DH505" i="1"/>
  <c r="DH200" i="1"/>
  <c r="DH355" i="1"/>
  <c r="DH269" i="1"/>
  <c r="DH249" i="1"/>
  <c r="DH268" i="1"/>
  <c r="DH242" i="1"/>
  <c r="DH463" i="1"/>
  <c r="DH416" i="1"/>
  <c r="DH234" i="1"/>
  <c r="DH66" i="1"/>
  <c r="DH111" i="1"/>
  <c r="DH99" i="1"/>
  <c r="DH84" i="1"/>
  <c r="DH102" i="1"/>
  <c r="DH348" i="1"/>
  <c r="DH232" i="1"/>
  <c r="DH244" i="1"/>
  <c r="DH343" i="1"/>
  <c r="DH115" i="1"/>
  <c r="DH274" i="1"/>
  <c r="DH72" i="1"/>
  <c r="DH205" i="1"/>
  <c r="DH254" i="1"/>
  <c r="DH135" i="1"/>
  <c r="DH288" i="1"/>
  <c r="DH424" i="1"/>
  <c r="DH320" i="1"/>
  <c r="DH120" i="1"/>
  <c r="DH397" i="1"/>
  <c r="DH354" i="1"/>
  <c r="DH293" i="1"/>
  <c r="DH82" i="1"/>
  <c r="DH163" i="1"/>
  <c r="DH169" i="1"/>
  <c r="DH40" i="1"/>
  <c r="DH175" i="1"/>
  <c r="DH521" i="1"/>
  <c r="DH128" i="1"/>
  <c r="DH226" i="1"/>
  <c r="DH194" i="1"/>
  <c r="DH503" i="1"/>
  <c r="DH514" i="1"/>
  <c r="DH341" i="1"/>
  <c r="DH189" i="1"/>
  <c r="DH137" i="1"/>
  <c r="DH140" i="1"/>
  <c r="DH381" i="1"/>
  <c r="DH98" i="1"/>
  <c r="DH10" i="1"/>
  <c r="DH104" i="1"/>
  <c r="DH280" i="1"/>
  <c r="DH227" i="1"/>
  <c r="DH527" i="1"/>
  <c r="DH202" i="1"/>
  <c r="DH330" i="1"/>
  <c r="DH224" i="1"/>
  <c r="DH54" i="1"/>
  <c r="DH44" i="1"/>
  <c r="DH11" i="1"/>
  <c r="DH510" i="1"/>
  <c r="DH296" i="1"/>
  <c r="DH270" i="1"/>
  <c r="DH172" i="1"/>
  <c r="DH351" i="1"/>
  <c r="DH125" i="1"/>
  <c r="DH259" i="1"/>
  <c r="DH87" i="1"/>
  <c r="DH158" i="1"/>
  <c r="DH307" i="1"/>
  <c r="DH291" i="1"/>
  <c r="DH110" i="1"/>
  <c r="DH179" i="1"/>
  <c r="DH45" i="1"/>
  <c r="DH126" i="1"/>
  <c r="DH35" i="1"/>
  <c r="DH61" i="1"/>
  <c r="DH414" i="1"/>
  <c r="DH290" i="1"/>
  <c r="DH264" i="1"/>
  <c r="DH55" i="1"/>
  <c r="DH260" i="1"/>
  <c r="DH195" i="1"/>
  <c r="DH7" i="1"/>
  <c r="DH42" i="1"/>
  <c r="DH155" i="1"/>
  <c r="DH292" i="1"/>
  <c r="DH522" i="1"/>
  <c r="DH49" i="1"/>
  <c r="DH408" i="1"/>
  <c r="DH340" i="1"/>
  <c r="DH238" i="1"/>
  <c r="DH29" i="1"/>
  <c r="DH517" i="1"/>
  <c r="DH509" i="1"/>
  <c r="DH93" i="1"/>
  <c r="DH287" i="1"/>
  <c r="DH285" i="1"/>
  <c r="DH230" i="1"/>
  <c r="DH493" i="1"/>
  <c r="DH181" i="1"/>
  <c r="DH257" i="1"/>
  <c r="DH65" i="1"/>
  <c r="DH157" i="1"/>
  <c r="DH12" i="1"/>
  <c r="DH284" i="1"/>
  <c r="DH313" i="1"/>
  <c r="DH212" i="1"/>
  <c r="DH96" i="1"/>
  <c r="DH83" i="1"/>
  <c r="DH146" i="1"/>
  <c r="DH52" i="1"/>
  <c r="DH456" i="1"/>
  <c r="DH56" i="1"/>
  <c r="DH112" i="1"/>
  <c r="DH251" i="1"/>
  <c r="DH426" i="1"/>
  <c r="DH152" i="1"/>
  <c r="DH423" i="1"/>
  <c r="DH47" i="1"/>
  <c r="DH305" i="1"/>
  <c r="DH422" i="1"/>
  <c r="DH188" i="1"/>
  <c r="DH299" i="1"/>
  <c r="DH420" i="1"/>
  <c r="DH363" i="1"/>
  <c r="DH19" i="1"/>
  <c r="DH412" i="1"/>
  <c r="DH88" i="1"/>
  <c r="DH80" i="1"/>
  <c r="DH184" i="1"/>
  <c r="DH138" i="1"/>
  <c r="DH229" i="1"/>
  <c r="DH346" i="1"/>
  <c r="DH350" i="1"/>
  <c r="DH515" i="1"/>
  <c r="DH508" i="1"/>
  <c r="DH499" i="1"/>
  <c r="DH168" i="1"/>
  <c r="DH492" i="1"/>
  <c r="DH191" i="1"/>
  <c r="DH304" i="1"/>
  <c r="DH129" i="1"/>
  <c r="DH100" i="1"/>
  <c r="DH89" i="1"/>
  <c r="DH294" i="1"/>
  <c r="DH357" i="1"/>
  <c r="DH375" i="1"/>
  <c r="DH220" i="1"/>
  <c r="DH3" i="1"/>
  <c r="DH67" i="1"/>
  <c r="DH297" i="1"/>
  <c r="DH281" i="1"/>
  <c r="DH219" i="1"/>
  <c r="DH314" i="1"/>
  <c r="DH339" i="1"/>
  <c r="DH204" i="1"/>
  <c r="DH81" i="1"/>
  <c r="DH279" i="1"/>
  <c r="DH63" i="1"/>
  <c r="DH53" i="1"/>
  <c r="DH458" i="1"/>
  <c r="DH90" i="1"/>
  <c r="DH383" i="1"/>
  <c r="DH148" i="1"/>
  <c r="DH289" i="1"/>
  <c r="DH321" i="1"/>
  <c r="DH75" i="1"/>
  <c r="DH151" i="1"/>
  <c r="DH507" i="1"/>
  <c r="DH8" i="1"/>
  <c r="DH139" i="1"/>
  <c r="DH245" i="1"/>
  <c r="DH231" i="1"/>
  <c r="DH165" i="1"/>
  <c r="DH5" i="1"/>
  <c r="DH105" i="1"/>
  <c r="DH255" i="1"/>
  <c r="DH395" i="1"/>
  <c r="DH233" i="1"/>
  <c r="DH215" i="1"/>
  <c r="DH174" i="1"/>
  <c r="DH203" i="1"/>
  <c r="DH368" i="1"/>
  <c r="DH371" i="1"/>
  <c r="DH6" i="1"/>
  <c r="DH70" i="1"/>
  <c r="DH127" i="1"/>
  <c r="DH77" i="1"/>
  <c r="DH529" i="1"/>
  <c r="DH18" i="1"/>
  <c r="DH411" i="1"/>
  <c r="DH123" i="1"/>
  <c r="DH406" i="1"/>
  <c r="DH404" i="1"/>
  <c r="DH167" i="1"/>
  <c r="DH13" i="1"/>
  <c r="DH250" i="1"/>
  <c r="DH328" i="1"/>
  <c r="DH409" i="1"/>
  <c r="DH387" i="1"/>
  <c r="DH338" i="1"/>
  <c r="DH207" i="1"/>
  <c r="DH266" i="1"/>
  <c r="DH68" i="1"/>
  <c r="DI400" i="1" l="1"/>
  <c r="GL400" i="1" s="1"/>
  <c r="DI208" i="1"/>
  <c r="DJ208" i="1" s="1"/>
  <c r="DI141" i="1"/>
  <c r="GL141" i="1" s="1"/>
  <c r="GP324" i="1"/>
  <c r="DN325" i="1"/>
  <c r="GQ325" i="1" s="1"/>
  <c r="DI103" i="1"/>
  <c r="GL103" i="1" s="1"/>
  <c r="DM240" i="1"/>
  <c r="DN240" i="1" s="1"/>
  <c r="DO315" i="1"/>
  <c r="DP315" i="1" s="1"/>
  <c r="DI30" i="1"/>
  <c r="GL30" i="1" s="1"/>
  <c r="DM193" i="1"/>
  <c r="DN193" i="1" s="1"/>
  <c r="GO144" i="1"/>
  <c r="DM144" i="1"/>
  <c r="DI62" i="1"/>
  <c r="GL62" i="1" s="1"/>
  <c r="DI78" i="1"/>
  <c r="DJ78" i="1" s="1"/>
  <c r="GP405" i="1"/>
  <c r="IA405" i="1" s="1"/>
  <c r="DN405" i="1"/>
  <c r="DI518" i="1"/>
  <c r="DJ518" i="1" s="1"/>
  <c r="DI461" i="1"/>
  <c r="DJ461" i="1" s="1"/>
  <c r="DI28" i="1"/>
  <c r="DJ28" i="1" s="1"/>
  <c r="DI150" i="1"/>
  <c r="DJ150" i="1" s="1"/>
  <c r="DI192" i="1"/>
  <c r="DJ192" i="1" s="1"/>
  <c r="DI239" i="1"/>
  <c r="DJ239" i="1" s="1"/>
  <c r="GP214" i="1"/>
  <c r="DN214" i="1"/>
  <c r="DM286" i="1"/>
  <c r="GO286" i="1"/>
  <c r="GO34" i="1"/>
  <c r="DM34" i="1"/>
  <c r="GO413" i="1"/>
  <c r="DM413" i="1"/>
  <c r="DM335" i="1"/>
  <c r="GO335" i="1"/>
  <c r="DN39" i="1"/>
  <c r="GP39" i="1"/>
  <c r="IA39" i="1" s="1"/>
  <c r="GP154" i="1"/>
  <c r="DN154" i="1"/>
  <c r="GO373" i="1"/>
  <c r="DM373" i="1"/>
  <c r="GO467" i="1"/>
  <c r="DM467" i="1"/>
  <c r="GQ358" i="1"/>
  <c r="DO358" i="1"/>
  <c r="GO374" i="1"/>
  <c r="DM374" i="1"/>
  <c r="GP319" i="1"/>
  <c r="DN319" i="1"/>
  <c r="GO196" i="1"/>
  <c r="DM196" i="1"/>
  <c r="DN485" i="1"/>
  <c r="GP485" i="1"/>
  <c r="DM211" i="1"/>
  <c r="GO211" i="1"/>
  <c r="GO488" i="1"/>
  <c r="DM488" i="1"/>
  <c r="GQ471" i="1"/>
  <c r="DO471" i="1"/>
  <c r="DN329" i="1"/>
  <c r="GP329" i="1"/>
  <c r="GP389" i="1"/>
  <c r="DN389" i="1"/>
  <c r="GQ481" i="1"/>
  <c r="DO481" i="1"/>
  <c r="DN365" i="1"/>
  <c r="GP365" i="1"/>
  <c r="GP486" i="1"/>
  <c r="DN486" i="1"/>
  <c r="DO121" i="1"/>
  <c r="GQ121" i="1"/>
  <c r="GO478" i="1"/>
  <c r="DM478" i="1"/>
  <c r="DM225" i="1"/>
  <c r="GO225" i="1"/>
  <c r="GP326" i="1"/>
  <c r="DN326" i="1"/>
  <c r="GP470" i="1"/>
  <c r="DN470" i="1"/>
  <c r="DO487" i="1"/>
  <c r="GQ487" i="1"/>
  <c r="GQ372" i="1"/>
  <c r="DO372" i="1"/>
  <c r="DM347" i="1"/>
  <c r="GO347" i="1"/>
  <c r="GO76" i="1"/>
  <c r="DM76" i="1"/>
  <c r="DN85" i="1"/>
  <c r="GP85" i="1"/>
  <c r="DN253" i="1"/>
  <c r="GP253" i="1"/>
  <c r="DO349" i="1"/>
  <c r="GQ349" i="1"/>
  <c r="DN477" i="1"/>
  <c r="GP477" i="1"/>
  <c r="DN166" i="1"/>
  <c r="GP166" i="1"/>
  <c r="IA166" i="1" s="1"/>
  <c r="GQ221" i="1"/>
  <c r="DO221" i="1"/>
  <c r="DO482" i="1"/>
  <c r="GQ482" i="1"/>
  <c r="GP199" i="1"/>
  <c r="DN199" i="1"/>
  <c r="DN390" i="1"/>
  <c r="GP390" i="1"/>
  <c r="DO376" i="1"/>
  <c r="GQ376" i="1"/>
  <c r="DN401" i="1"/>
  <c r="GP401" i="1"/>
  <c r="IA401" i="1" s="1"/>
  <c r="DM394" i="1"/>
  <c r="GO394" i="1"/>
  <c r="DM396" i="1"/>
  <c r="GO396" i="1"/>
  <c r="DM385" i="1"/>
  <c r="GO385" i="1"/>
  <c r="GP399" i="1"/>
  <c r="DN399" i="1"/>
  <c r="GP483" i="1"/>
  <c r="DN483" i="1"/>
  <c r="DM318" i="1"/>
  <c r="GO318" i="1"/>
  <c r="GQ369" i="1"/>
  <c r="DO369" i="1"/>
  <c r="GO345" i="1"/>
  <c r="DM345" i="1"/>
  <c r="DO475" i="1"/>
  <c r="GQ475" i="1"/>
  <c r="GO46" i="1"/>
  <c r="DM46" i="1"/>
  <c r="DO476" i="1"/>
  <c r="GQ476" i="1"/>
  <c r="GP236" i="1"/>
  <c r="IA236" i="1" s="1"/>
  <c r="DN236" i="1"/>
  <c r="DO323" i="1"/>
  <c r="GQ323" i="1"/>
  <c r="DP466" i="1"/>
  <c r="GR466" i="1"/>
  <c r="DO278" i="1"/>
  <c r="GQ278" i="1"/>
  <c r="DM337" i="1"/>
  <c r="GO337" i="1"/>
  <c r="DO59" i="1"/>
  <c r="GQ59" i="1"/>
  <c r="GR216" i="1"/>
  <c r="DP216" i="1"/>
  <c r="GP472" i="1"/>
  <c r="DN472" i="1"/>
  <c r="GS295" i="1"/>
  <c r="DQ295" i="1"/>
  <c r="DM367" i="1"/>
  <c r="GO367" i="1"/>
  <c r="DO386" i="1"/>
  <c r="GQ386" i="1"/>
  <c r="DM370" i="1"/>
  <c r="GO370" i="1"/>
  <c r="GP23" i="1"/>
  <c r="IA23" i="1" s="1"/>
  <c r="DN23" i="1"/>
  <c r="DN142" i="1"/>
  <c r="GP142" i="1"/>
  <c r="DM403" i="1"/>
  <c r="GO403" i="1"/>
  <c r="DN322" i="1"/>
  <c r="GP322" i="1"/>
  <c r="IA322" i="1" s="1"/>
  <c r="DO484" i="1"/>
  <c r="GQ484" i="1"/>
  <c r="GP364" i="1"/>
  <c r="DN364" i="1"/>
  <c r="GP474" i="1"/>
  <c r="DN474" i="1"/>
  <c r="GP366" i="1"/>
  <c r="DN366" i="1"/>
  <c r="DM468" i="1"/>
  <c r="GO468" i="1"/>
  <c r="GO136" i="1"/>
  <c r="DM136" i="1"/>
  <c r="DN332" i="1"/>
  <c r="GP332" i="1"/>
  <c r="GQ153" i="1"/>
  <c r="DO153" i="1"/>
  <c r="DP378" i="1"/>
  <c r="GR378" i="1"/>
  <c r="GP352" i="1"/>
  <c r="DN352" i="1"/>
  <c r="GO392" i="1"/>
  <c r="DM392" i="1"/>
  <c r="DN309" i="1"/>
  <c r="GP309" i="1"/>
  <c r="DO480" i="1"/>
  <c r="GQ480" i="1"/>
  <c r="DM275" i="1"/>
  <c r="GO275" i="1"/>
  <c r="GO479" i="1"/>
  <c r="DM479" i="1"/>
  <c r="GP336" i="1"/>
  <c r="DN336" i="1"/>
  <c r="DO490" i="1"/>
  <c r="GQ490" i="1"/>
  <c r="DN246" i="1"/>
  <c r="GP246" i="1"/>
  <c r="IA246" i="1" s="1"/>
  <c r="GQ41" i="1"/>
  <c r="DO41" i="1"/>
  <c r="DN79" i="1"/>
  <c r="GP79" i="1"/>
  <c r="IA79" i="1" s="1"/>
  <c r="DO324" i="1"/>
  <c r="GQ324" i="1"/>
  <c r="DN410" i="1"/>
  <c r="GP410" i="1"/>
  <c r="DN60" i="1"/>
  <c r="GP60" i="1"/>
  <c r="GO473" i="1"/>
  <c r="DM473" i="1"/>
  <c r="GO182" i="1"/>
  <c r="DM182" i="1"/>
  <c r="DO469" i="1"/>
  <c r="GQ469" i="1"/>
  <c r="GO201" i="1"/>
  <c r="DM201" i="1"/>
  <c r="GQ489" i="1"/>
  <c r="DO489" i="1"/>
  <c r="DM64" i="1"/>
  <c r="GO64" i="1"/>
  <c r="GQ298" i="1"/>
  <c r="DO298" i="1"/>
  <c r="DN113" i="1"/>
  <c r="GP113" i="1"/>
  <c r="GO256" i="1"/>
  <c r="DM256" i="1"/>
  <c r="DN187" i="1"/>
  <c r="GP187" i="1"/>
  <c r="DM384" i="1"/>
  <c r="GO384" i="1"/>
  <c r="GO360" i="1"/>
  <c r="DM360" i="1"/>
  <c r="GO308" i="1"/>
  <c r="DM308" i="1"/>
  <c r="DN178" i="1"/>
  <c r="GP178" i="1"/>
  <c r="DI124" i="1"/>
  <c r="DI498" i="1"/>
  <c r="DJ498" i="1" s="1"/>
  <c r="DI462" i="1"/>
  <c r="GL462" i="1" s="1"/>
  <c r="DI496" i="1"/>
  <c r="DI457" i="1"/>
  <c r="DJ457" i="1" s="1"/>
  <c r="GL494" i="1"/>
  <c r="DI502" i="1"/>
  <c r="DJ502" i="1" s="1"/>
  <c r="DI464" i="1"/>
  <c r="DJ464" i="1" s="1"/>
  <c r="DI495" i="1"/>
  <c r="DJ495" i="1" s="1"/>
  <c r="DI272" i="1"/>
  <c r="GL272" i="1" s="1"/>
  <c r="DI26" i="1"/>
  <c r="DJ26" i="1" s="1"/>
  <c r="DI20" i="1"/>
  <c r="DJ20" i="1" s="1"/>
  <c r="DI506" i="1"/>
  <c r="GL506" i="1" s="1"/>
  <c r="DI4" i="1"/>
  <c r="GL4" i="1" s="1"/>
  <c r="DI218" i="1"/>
  <c r="DI241" i="1"/>
  <c r="DI362" i="1"/>
  <c r="GL362" i="1" s="1"/>
  <c r="DI134" i="1"/>
  <c r="DJ134" i="1" s="1"/>
  <c r="DI133" i="1"/>
  <c r="GL133" i="1" s="1"/>
  <c r="DI310" i="1"/>
  <c r="DJ310" i="1" s="1"/>
  <c r="DI116" i="1"/>
  <c r="DI24" i="1"/>
  <c r="DI519" i="1"/>
  <c r="DI132" i="1"/>
  <c r="DJ161" i="1"/>
  <c r="GL161" i="1"/>
  <c r="DJ513" i="1"/>
  <c r="GL513" i="1"/>
  <c r="DI411" i="1"/>
  <c r="DI18" i="1"/>
  <c r="GL261" i="1"/>
  <c r="DJ261" i="1"/>
  <c r="DI245" i="1"/>
  <c r="DI63" i="1"/>
  <c r="DI3" i="1"/>
  <c r="DI304" i="1"/>
  <c r="DI184" i="1"/>
  <c r="DI19" i="1"/>
  <c r="DI152" i="1"/>
  <c r="DI456" i="1"/>
  <c r="DI96" i="1"/>
  <c r="DI257" i="1"/>
  <c r="DI287" i="1"/>
  <c r="DI29" i="1"/>
  <c r="DI42" i="1"/>
  <c r="DI172" i="1"/>
  <c r="DI510" i="1"/>
  <c r="DI527" i="1"/>
  <c r="DI341" i="1"/>
  <c r="DJ186" i="1"/>
  <c r="GL186" i="1"/>
  <c r="DJ516" i="1"/>
  <c r="GL516" i="1"/>
  <c r="DI169" i="1"/>
  <c r="DI397" i="1"/>
  <c r="DI72" i="1"/>
  <c r="DI269" i="1"/>
  <c r="DI283" i="1"/>
  <c r="DI25" i="1"/>
  <c r="DI73" i="1"/>
  <c r="DI312" i="1"/>
  <c r="DI491" i="1"/>
  <c r="DI380" i="1"/>
  <c r="DI333" i="1"/>
  <c r="DI328" i="1"/>
  <c r="DI404" i="1"/>
  <c r="DI406" i="1"/>
  <c r="DI70" i="1"/>
  <c r="DI203" i="1"/>
  <c r="DI233" i="1"/>
  <c r="DJ109" i="1"/>
  <c r="GL109" i="1"/>
  <c r="DI148" i="1"/>
  <c r="DI458" i="1"/>
  <c r="DI357" i="1"/>
  <c r="DI499" i="1"/>
  <c r="DI363" i="1"/>
  <c r="DI422" i="1"/>
  <c r="DI12" i="1"/>
  <c r="DI238" i="1"/>
  <c r="DI414" i="1"/>
  <c r="DI87" i="1"/>
  <c r="DI11" i="1"/>
  <c r="DI54" i="1"/>
  <c r="DI330" i="1"/>
  <c r="GL327" i="1"/>
  <c r="DJ327" i="1"/>
  <c r="DJ198" i="1"/>
  <c r="GL198" i="1"/>
  <c r="DI175" i="1"/>
  <c r="DI135" i="1"/>
  <c r="DI348" i="1"/>
  <c r="DI66" i="1"/>
  <c r="DI512" i="1"/>
  <c r="DI117" i="1"/>
  <c r="DI460" i="1"/>
  <c r="DI282" i="1"/>
  <c r="DI36" i="1"/>
  <c r="DI16" i="1"/>
  <c r="DI520" i="1"/>
  <c r="DI228" i="1"/>
  <c r="DI338" i="1"/>
  <c r="DI13" i="1"/>
  <c r="DI167" i="1"/>
  <c r="GL526" i="1"/>
  <c r="DJ526" i="1"/>
  <c r="DI529" i="1"/>
  <c r="DJ415" i="1"/>
  <c r="GL415" i="1"/>
  <c r="DK494" i="1"/>
  <c r="GM494" i="1"/>
  <c r="DI151" i="1"/>
  <c r="DI321" i="1"/>
  <c r="DI279" i="1"/>
  <c r="DI100" i="1"/>
  <c r="DI508" i="1"/>
  <c r="DI350" i="1"/>
  <c r="DI80" i="1"/>
  <c r="DI420" i="1"/>
  <c r="DI426" i="1"/>
  <c r="DI212" i="1"/>
  <c r="DJ94" i="1"/>
  <c r="GL94" i="1"/>
  <c r="DI340" i="1"/>
  <c r="DI292" i="1"/>
  <c r="DI7" i="1"/>
  <c r="DI45" i="1"/>
  <c r="DI291" i="1"/>
  <c r="DI259" i="1"/>
  <c r="DI270" i="1"/>
  <c r="GL27" i="1"/>
  <c r="DJ27" i="1"/>
  <c r="DJ217" i="1"/>
  <c r="GL217" i="1"/>
  <c r="DI10" i="1"/>
  <c r="DI514" i="1"/>
  <c r="DI194" i="1"/>
  <c r="DI163" i="1"/>
  <c r="DI120" i="1"/>
  <c r="DI254" i="1"/>
  <c r="DI274" i="1"/>
  <c r="DI343" i="1"/>
  <c r="DI102" i="1"/>
  <c r="DI242" i="1"/>
  <c r="DI355" i="1"/>
  <c r="DI22" i="1"/>
  <c r="DI421" i="1"/>
  <c r="DI311" i="1"/>
  <c r="DI17" i="1"/>
  <c r="DI162" i="1"/>
  <c r="DI407" i="1"/>
  <c r="DI6" i="1"/>
  <c r="DI395" i="1"/>
  <c r="DI105" i="1"/>
  <c r="DI139" i="1"/>
  <c r="DI75" i="1"/>
  <c r="DI383" i="1"/>
  <c r="DI53" i="1"/>
  <c r="GL160" i="1"/>
  <c r="DJ160" i="1"/>
  <c r="DI220" i="1"/>
  <c r="DI294" i="1"/>
  <c r="DI191" i="1"/>
  <c r="DI346" i="1"/>
  <c r="DI88" i="1"/>
  <c r="DI305" i="1"/>
  <c r="DI52" i="1"/>
  <c r="DI157" i="1"/>
  <c r="DI181" i="1"/>
  <c r="DI93" i="1"/>
  <c r="DI155" i="1"/>
  <c r="DI260" i="1"/>
  <c r="DI61" i="1"/>
  <c r="DJ300" i="1"/>
  <c r="GL300" i="1"/>
  <c r="DI202" i="1"/>
  <c r="DI140" i="1"/>
  <c r="DJ37" i="1"/>
  <c r="GL37" i="1"/>
  <c r="DI82" i="1"/>
  <c r="DI84" i="1"/>
  <c r="DI234" i="1"/>
  <c r="DI268" i="1"/>
  <c r="DI200" i="1"/>
  <c r="DI58" i="1"/>
  <c r="DI525" i="1"/>
  <c r="DI74" i="1"/>
  <c r="DI344" i="1"/>
  <c r="DI14" i="1"/>
  <c r="DI317" i="1"/>
  <c r="DI501" i="1"/>
  <c r="DI387" i="1"/>
  <c r="DJ183" i="1"/>
  <c r="GL183" i="1"/>
  <c r="DJ43" i="1"/>
  <c r="GL43" i="1"/>
  <c r="DI174" i="1"/>
  <c r="DJ465" i="1"/>
  <c r="GL465" i="1"/>
  <c r="DJ382" i="1"/>
  <c r="GL382" i="1"/>
  <c r="DI204" i="1"/>
  <c r="DI281" i="1"/>
  <c r="DJ206" i="1"/>
  <c r="GL206" i="1"/>
  <c r="DI515" i="1"/>
  <c r="DI251" i="1"/>
  <c r="DI313" i="1"/>
  <c r="DI493" i="1"/>
  <c r="DI408" i="1"/>
  <c r="DI55" i="1"/>
  <c r="DI35" i="1"/>
  <c r="DI179" i="1"/>
  <c r="DI307" i="1"/>
  <c r="DI125" i="1"/>
  <c r="DI44" i="1"/>
  <c r="DI227" i="1"/>
  <c r="DI189" i="1"/>
  <c r="DJ302" i="1"/>
  <c r="GL302" i="1"/>
  <c r="DI503" i="1"/>
  <c r="DI40" i="1"/>
  <c r="DI320" i="1"/>
  <c r="DI244" i="1"/>
  <c r="DI416" i="1"/>
  <c r="DI145" i="1"/>
  <c r="DI459" i="1"/>
  <c r="DI32" i="1"/>
  <c r="DI306" i="1"/>
  <c r="DI68" i="1"/>
  <c r="DI250" i="1"/>
  <c r="DI77" i="1"/>
  <c r="DI371" i="1"/>
  <c r="DI255" i="1"/>
  <c r="DI5" i="1"/>
  <c r="DI231" i="1"/>
  <c r="DI8" i="1"/>
  <c r="DI90" i="1"/>
  <c r="DI81" i="1"/>
  <c r="DI339" i="1"/>
  <c r="DI297" i="1"/>
  <c r="DI492" i="1"/>
  <c r="DI229" i="1"/>
  <c r="DI412" i="1"/>
  <c r="DI299" i="1"/>
  <c r="DI47" i="1"/>
  <c r="DI112" i="1"/>
  <c r="DI146" i="1"/>
  <c r="DI284" i="1"/>
  <c r="DI65" i="1"/>
  <c r="DI509" i="1"/>
  <c r="DI49" i="1"/>
  <c r="DI195" i="1"/>
  <c r="DI126" i="1"/>
  <c r="DI296" i="1"/>
  <c r="DI280" i="1"/>
  <c r="DI98" i="1"/>
  <c r="DI128" i="1"/>
  <c r="DI424" i="1"/>
  <c r="DI205" i="1"/>
  <c r="DI115" i="1"/>
  <c r="DI99" i="1"/>
  <c r="DI497" i="1"/>
  <c r="DI334" i="1"/>
  <c r="DI131" i="1"/>
  <c r="DI504" i="1"/>
  <c r="DI92" i="1"/>
  <c r="DI377" i="1"/>
  <c r="DI266" i="1"/>
  <c r="DI123" i="1"/>
  <c r="DI165" i="1"/>
  <c r="DI507" i="1"/>
  <c r="DI314" i="1"/>
  <c r="DI67" i="1"/>
  <c r="DI129" i="1"/>
  <c r="DI168" i="1"/>
  <c r="DI423" i="1"/>
  <c r="DI83" i="1"/>
  <c r="DI230" i="1"/>
  <c r="DI517" i="1"/>
  <c r="DI522" i="1"/>
  <c r="DI264" i="1"/>
  <c r="DI110" i="1"/>
  <c r="DI224" i="1"/>
  <c r="DJ528" i="1"/>
  <c r="GL528" i="1"/>
  <c r="DJ500" i="1"/>
  <c r="GL500" i="1"/>
  <c r="DI226" i="1"/>
  <c r="DI293" i="1"/>
  <c r="DI111" i="1"/>
  <c r="DI463" i="1"/>
  <c r="DI249" i="1"/>
  <c r="DI159" i="1"/>
  <c r="DI393" i="1"/>
  <c r="DI101" i="1"/>
  <c r="DI388" i="1"/>
  <c r="DI149" i="1"/>
  <c r="DI379" i="1"/>
  <c r="DI511" i="1"/>
  <c r="DI398" i="1"/>
  <c r="DI353" i="1"/>
  <c r="DI207" i="1"/>
  <c r="DI409" i="1"/>
  <c r="DJ277" i="1"/>
  <c r="GL277" i="1"/>
  <c r="DI127" i="1"/>
  <c r="DI368" i="1"/>
  <c r="DI215" i="1"/>
  <c r="DI289" i="1"/>
  <c r="DI219" i="1"/>
  <c r="DI375" i="1"/>
  <c r="DI89" i="1"/>
  <c r="DI138" i="1"/>
  <c r="DI188" i="1"/>
  <c r="DI56" i="1"/>
  <c r="DI285" i="1"/>
  <c r="DI290" i="1"/>
  <c r="DI158" i="1"/>
  <c r="DI351" i="1"/>
  <c r="DJ223" i="1"/>
  <c r="GL223" i="1"/>
  <c r="DI104" i="1"/>
  <c r="DI381" i="1"/>
  <c r="DJ97" i="1"/>
  <c r="GL97" i="1"/>
  <c r="DI137" i="1"/>
  <c r="DI521" i="1"/>
  <c r="DI354" i="1"/>
  <c r="DI288" i="1"/>
  <c r="DI232" i="1"/>
  <c r="DI505" i="1"/>
  <c r="DI524" i="1"/>
  <c r="DI402" i="1"/>
  <c r="DI108" i="1"/>
  <c r="DI391" i="1"/>
  <c r="DI235" i="1"/>
  <c r="GL418" i="1"/>
  <c r="DJ418" i="1"/>
  <c r="DI267" i="1"/>
  <c r="DJ62" i="1" l="1"/>
  <c r="DK62" i="1" s="1"/>
  <c r="DJ400" i="1"/>
  <c r="GM400" i="1" s="1"/>
  <c r="DJ141" i="1"/>
  <c r="GM141" i="1" s="1"/>
  <c r="GL208" i="1"/>
  <c r="DO325" i="1"/>
  <c r="DP325" i="1" s="1"/>
  <c r="GP240" i="1"/>
  <c r="DJ103" i="1"/>
  <c r="GM103" i="1" s="1"/>
  <c r="GL28" i="1"/>
  <c r="GR315" i="1"/>
  <c r="DJ30" i="1"/>
  <c r="GM30" i="1" s="1"/>
  <c r="GP193" i="1"/>
  <c r="DJ4" i="1"/>
  <c r="DK4" i="1" s="1"/>
  <c r="GL78" i="1"/>
  <c r="DN144" i="1"/>
  <c r="GP144" i="1"/>
  <c r="GL461" i="1"/>
  <c r="GL150" i="1"/>
  <c r="GL518" i="1"/>
  <c r="GQ405" i="1"/>
  <c r="DO405" i="1"/>
  <c r="GL192" i="1"/>
  <c r="GL239" i="1"/>
  <c r="GL134" i="1"/>
  <c r="GP286" i="1"/>
  <c r="DN286" i="1"/>
  <c r="GQ214" i="1"/>
  <c r="DO214" i="1"/>
  <c r="DN335" i="1"/>
  <c r="GP335" i="1"/>
  <c r="DN413" i="1"/>
  <c r="GP413" i="1"/>
  <c r="GP34" i="1"/>
  <c r="DN34" i="1"/>
  <c r="GL26" i="1"/>
  <c r="GQ39" i="1"/>
  <c r="DO39" i="1"/>
  <c r="DO485" i="1"/>
  <c r="GQ485" i="1"/>
  <c r="GP196" i="1"/>
  <c r="DN196" i="1"/>
  <c r="GP467" i="1"/>
  <c r="DN467" i="1"/>
  <c r="GQ389" i="1"/>
  <c r="DO389" i="1"/>
  <c r="DN488" i="1"/>
  <c r="GP488" i="1"/>
  <c r="DO319" i="1"/>
  <c r="GQ319" i="1"/>
  <c r="GP373" i="1"/>
  <c r="DN373" i="1"/>
  <c r="GP374" i="1"/>
  <c r="DN374" i="1"/>
  <c r="DO154" i="1"/>
  <c r="GQ154" i="1"/>
  <c r="DO329" i="1"/>
  <c r="GQ329" i="1"/>
  <c r="GP211" i="1"/>
  <c r="IA211" i="1" s="1"/>
  <c r="DN211" i="1"/>
  <c r="DP471" i="1"/>
  <c r="GR471" i="1"/>
  <c r="GR358" i="1"/>
  <c r="DP358" i="1"/>
  <c r="DN384" i="1"/>
  <c r="GP384" i="1"/>
  <c r="DN256" i="1"/>
  <c r="GP256" i="1"/>
  <c r="GR41" i="1"/>
  <c r="DP41" i="1"/>
  <c r="GR484" i="1"/>
  <c r="DP484" i="1"/>
  <c r="DN370" i="1"/>
  <c r="GP370" i="1"/>
  <c r="DQ315" i="1"/>
  <c r="GS315" i="1"/>
  <c r="DN318" i="1"/>
  <c r="GP318" i="1"/>
  <c r="GR221" i="1"/>
  <c r="DP221" i="1"/>
  <c r="GP308" i="1"/>
  <c r="DN308" i="1"/>
  <c r="DP469" i="1"/>
  <c r="GR469" i="1"/>
  <c r="GQ410" i="1"/>
  <c r="DO410" i="1"/>
  <c r="GQ474" i="1"/>
  <c r="DO474" i="1"/>
  <c r="DN345" i="1"/>
  <c r="GP345" i="1"/>
  <c r="DN64" i="1"/>
  <c r="GP64" i="1"/>
  <c r="IA64" i="1" s="1"/>
  <c r="DN182" i="1"/>
  <c r="GP182" i="1"/>
  <c r="DN468" i="1"/>
  <c r="GP468" i="1"/>
  <c r="DO142" i="1"/>
  <c r="GQ142" i="1"/>
  <c r="DP386" i="1"/>
  <c r="GR386" i="1"/>
  <c r="DP323" i="1"/>
  <c r="GR323" i="1"/>
  <c r="DP475" i="1"/>
  <c r="GR475" i="1"/>
  <c r="DN385" i="1"/>
  <c r="GP385" i="1"/>
  <c r="GQ470" i="1"/>
  <c r="DO470" i="1"/>
  <c r="GP478" i="1"/>
  <c r="DN478" i="1"/>
  <c r="GP479" i="1"/>
  <c r="DN479" i="1"/>
  <c r="GP403" i="1"/>
  <c r="IA403" i="1" s="1"/>
  <c r="DN403" i="1"/>
  <c r="GP337" i="1"/>
  <c r="DN337" i="1"/>
  <c r="GP394" i="1"/>
  <c r="DN394" i="1"/>
  <c r="DN76" i="1"/>
  <c r="GP76" i="1"/>
  <c r="DP121" i="1"/>
  <c r="GR121" i="1"/>
  <c r="DO486" i="1"/>
  <c r="GQ486" i="1"/>
  <c r="DP489" i="1"/>
  <c r="GR489" i="1"/>
  <c r="GQ246" i="1"/>
  <c r="DO246" i="1"/>
  <c r="GP275" i="1"/>
  <c r="IA275" i="1" s="1"/>
  <c r="DN275" i="1"/>
  <c r="DO364" i="1"/>
  <c r="GQ364" i="1"/>
  <c r="GQ236" i="1"/>
  <c r="DO236" i="1"/>
  <c r="GR369" i="1"/>
  <c r="DP369" i="1"/>
  <c r="DO166" i="1"/>
  <c r="GQ166" i="1"/>
  <c r="GQ253" i="1"/>
  <c r="DO253" i="1"/>
  <c r="DN347" i="1"/>
  <c r="GP347" i="1"/>
  <c r="IA347" i="1" s="1"/>
  <c r="DO322" i="1"/>
  <c r="GQ322" i="1"/>
  <c r="GQ326" i="1"/>
  <c r="DO326" i="1"/>
  <c r="DO113" i="1"/>
  <c r="GQ113" i="1"/>
  <c r="DP480" i="1"/>
  <c r="GR480" i="1"/>
  <c r="DR295" i="1"/>
  <c r="GT295" i="1"/>
  <c r="DP278" i="1"/>
  <c r="GR278" i="1"/>
  <c r="DO85" i="1"/>
  <c r="GQ85" i="1"/>
  <c r="DP481" i="1"/>
  <c r="GR481" i="1"/>
  <c r="DO187" i="1"/>
  <c r="GQ187" i="1"/>
  <c r="DN367" i="1"/>
  <c r="GP367" i="1"/>
  <c r="GP396" i="1"/>
  <c r="DN396" i="1"/>
  <c r="GQ365" i="1"/>
  <c r="DO365" i="1"/>
  <c r="DP324" i="1"/>
  <c r="GR324" i="1"/>
  <c r="DP490" i="1"/>
  <c r="GR490" i="1"/>
  <c r="GQ23" i="1"/>
  <c r="DO23" i="1"/>
  <c r="GQ483" i="1"/>
  <c r="DO483" i="1"/>
  <c r="DO178" i="1"/>
  <c r="GQ178" i="1"/>
  <c r="GP201" i="1"/>
  <c r="DN201" i="1"/>
  <c r="GQ336" i="1"/>
  <c r="DO336" i="1"/>
  <c r="DO332" i="1"/>
  <c r="GQ332" i="1"/>
  <c r="DP59" i="1"/>
  <c r="GR59" i="1"/>
  <c r="DP476" i="1"/>
  <c r="GR476" i="1"/>
  <c r="DO240" i="1"/>
  <c r="GQ240" i="1"/>
  <c r="GQ193" i="1"/>
  <c r="DO193" i="1"/>
  <c r="DP376" i="1"/>
  <c r="GR376" i="1"/>
  <c r="DP482" i="1"/>
  <c r="GR482" i="1"/>
  <c r="DP372" i="1"/>
  <c r="GR372" i="1"/>
  <c r="DN473" i="1"/>
  <c r="GP473" i="1"/>
  <c r="GQ352" i="1"/>
  <c r="DO352" i="1"/>
  <c r="DO401" i="1"/>
  <c r="GQ401" i="1"/>
  <c r="GP360" i="1"/>
  <c r="DN360" i="1"/>
  <c r="GR298" i="1"/>
  <c r="DP298" i="1"/>
  <c r="GQ60" i="1"/>
  <c r="DO60" i="1"/>
  <c r="GQ79" i="1"/>
  <c r="DO79" i="1"/>
  <c r="DO309" i="1"/>
  <c r="GQ309" i="1"/>
  <c r="DQ378" i="1"/>
  <c r="GS378" i="1"/>
  <c r="GP136" i="1"/>
  <c r="DN136" i="1"/>
  <c r="GQ366" i="1"/>
  <c r="DO366" i="1"/>
  <c r="DO472" i="1"/>
  <c r="GQ472" i="1"/>
  <c r="GS466" i="1"/>
  <c r="DQ466" i="1"/>
  <c r="GP46" i="1"/>
  <c r="DN46" i="1"/>
  <c r="DO399" i="1"/>
  <c r="GQ399" i="1"/>
  <c r="GQ477" i="1"/>
  <c r="DO477" i="1"/>
  <c r="DN225" i="1"/>
  <c r="GP225" i="1"/>
  <c r="IA225" i="1" s="1"/>
  <c r="DP153" i="1"/>
  <c r="GR153" i="1"/>
  <c r="DO390" i="1"/>
  <c r="GQ390" i="1"/>
  <c r="DN392" i="1"/>
  <c r="GP392" i="1"/>
  <c r="DQ216" i="1"/>
  <c r="GS216" i="1"/>
  <c r="GQ199" i="1"/>
  <c r="DO199" i="1"/>
  <c r="DP349" i="1"/>
  <c r="GR349" i="1"/>
  <c r="DP487" i="1"/>
  <c r="GR487" i="1"/>
  <c r="DJ362" i="1"/>
  <c r="DK362" i="1" s="1"/>
  <c r="DJ272" i="1"/>
  <c r="DK272" i="1" s="1"/>
  <c r="GL20" i="1"/>
  <c r="DJ124" i="1"/>
  <c r="GL124" i="1"/>
  <c r="DJ462" i="1"/>
  <c r="DK462" i="1" s="1"/>
  <c r="GL498" i="1"/>
  <c r="GL464" i="1"/>
  <c r="GL495" i="1"/>
  <c r="GL457" i="1"/>
  <c r="DJ496" i="1"/>
  <c r="GL496" i="1"/>
  <c r="DJ506" i="1"/>
  <c r="DK506" i="1" s="1"/>
  <c r="GL502" i="1"/>
  <c r="DJ133" i="1"/>
  <c r="GM133" i="1" s="1"/>
  <c r="DJ241" i="1"/>
  <c r="GL241" i="1"/>
  <c r="DJ218" i="1"/>
  <c r="GL218" i="1"/>
  <c r="GL310" i="1"/>
  <c r="GL24" i="1"/>
  <c r="DJ24" i="1"/>
  <c r="GL116" i="1"/>
  <c r="DJ116" i="1"/>
  <c r="GL132" i="1"/>
  <c r="DJ132" i="1"/>
  <c r="GL519" i="1"/>
  <c r="DJ519" i="1"/>
  <c r="DJ402" i="1"/>
  <c r="GL402" i="1"/>
  <c r="GM62" i="1"/>
  <c r="DJ381" i="1"/>
  <c r="GL381" i="1"/>
  <c r="GL285" i="1"/>
  <c r="DJ285" i="1"/>
  <c r="GL289" i="1"/>
  <c r="DJ289" i="1"/>
  <c r="DJ314" i="1"/>
  <c r="GL314" i="1"/>
  <c r="GL165" i="1"/>
  <c r="DJ165" i="1"/>
  <c r="DJ334" i="1"/>
  <c r="GL334" i="1"/>
  <c r="DJ65" i="1"/>
  <c r="GL65" i="1"/>
  <c r="DJ47" i="1"/>
  <c r="GL47" i="1"/>
  <c r="DJ492" i="1"/>
  <c r="GL492" i="1"/>
  <c r="DJ339" i="1"/>
  <c r="GL339" i="1"/>
  <c r="DK239" i="1"/>
  <c r="GM239" i="1"/>
  <c r="DJ255" i="1"/>
  <c r="GL255" i="1"/>
  <c r="DJ250" i="1"/>
  <c r="GL250" i="1"/>
  <c r="DJ40" i="1"/>
  <c r="GL40" i="1"/>
  <c r="DJ55" i="1"/>
  <c r="GL55" i="1"/>
  <c r="DJ313" i="1"/>
  <c r="GL313" i="1"/>
  <c r="DJ501" i="1"/>
  <c r="GL501" i="1"/>
  <c r="DJ200" i="1"/>
  <c r="GL200" i="1"/>
  <c r="DJ181" i="1"/>
  <c r="GL181" i="1"/>
  <c r="GL220" i="1"/>
  <c r="DJ220" i="1"/>
  <c r="GL407" i="1"/>
  <c r="DJ407" i="1"/>
  <c r="DJ343" i="1"/>
  <c r="GL343" i="1"/>
  <c r="GL163" i="1"/>
  <c r="DJ163" i="1"/>
  <c r="DJ10" i="1"/>
  <c r="GL10" i="1"/>
  <c r="DJ7" i="1"/>
  <c r="GL7" i="1"/>
  <c r="DJ212" i="1"/>
  <c r="GL212" i="1"/>
  <c r="DK457" i="1"/>
  <c r="GM457" i="1"/>
  <c r="DJ66" i="1"/>
  <c r="GL66" i="1"/>
  <c r="DK28" i="1"/>
  <c r="GM28" i="1"/>
  <c r="GL54" i="1"/>
  <c r="DJ54" i="1"/>
  <c r="DK109" i="1"/>
  <c r="GM109" i="1"/>
  <c r="GL406" i="1"/>
  <c r="DJ406" i="1"/>
  <c r="DJ72" i="1"/>
  <c r="GL72" i="1"/>
  <c r="DJ42" i="1"/>
  <c r="GL42" i="1"/>
  <c r="DJ19" i="1"/>
  <c r="GL19" i="1"/>
  <c r="DJ3" i="1"/>
  <c r="GL3" i="1"/>
  <c r="DJ18" i="1"/>
  <c r="GL18" i="1"/>
  <c r="DK161" i="1"/>
  <c r="GM161" i="1"/>
  <c r="DJ235" i="1"/>
  <c r="GL235" i="1"/>
  <c r="GL521" i="1"/>
  <c r="DJ521" i="1"/>
  <c r="GL104" i="1"/>
  <c r="DJ104" i="1"/>
  <c r="GL351" i="1"/>
  <c r="DJ351" i="1"/>
  <c r="DJ375" i="1"/>
  <c r="GL375" i="1"/>
  <c r="DJ127" i="1"/>
  <c r="GL127" i="1"/>
  <c r="DJ409" i="1"/>
  <c r="GL409" i="1"/>
  <c r="GL511" i="1"/>
  <c r="DJ511" i="1"/>
  <c r="DJ249" i="1"/>
  <c r="GL249" i="1"/>
  <c r="DJ110" i="1"/>
  <c r="GL110" i="1"/>
  <c r="DJ230" i="1"/>
  <c r="GL230" i="1"/>
  <c r="DJ168" i="1"/>
  <c r="GL168" i="1"/>
  <c r="DJ92" i="1"/>
  <c r="GL92" i="1"/>
  <c r="GL497" i="1"/>
  <c r="DJ497" i="1"/>
  <c r="DJ99" i="1"/>
  <c r="GL99" i="1"/>
  <c r="DJ195" i="1"/>
  <c r="GL195" i="1"/>
  <c r="DJ299" i="1"/>
  <c r="GL299" i="1"/>
  <c r="DJ8" i="1"/>
  <c r="GL8" i="1"/>
  <c r="DJ306" i="1"/>
  <c r="GL306" i="1"/>
  <c r="DJ307" i="1"/>
  <c r="GL307" i="1"/>
  <c r="GM465" i="1"/>
  <c r="DK465" i="1"/>
  <c r="GM183" i="1"/>
  <c r="DK183" i="1"/>
  <c r="DJ344" i="1"/>
  <c r="GL344" i="1"/>
  <c r="GM26" i="1"/>
  <c r="DK26" i="1"/>
  <c r="DK300" i="1"/>
  <c r="GM300" i="1"/>
  <c r="DJ260" i="1"/>
  <c r="GL260" i="1"/>
  <c r="GL88" i="1"/>
  <c r="DJ88" i="1"/>
  <c r="GL75" i="1"/>
  <c r="DJ75" i="1"/>
  <c r="GL242" i="1"/>
  <c r="DJ242" i="1"/>
  <c r="DJ274" i="1"/>
  <c r="GL274" i="1"/>
  <c r="GL194" i="1"/>
  <c r="DJ194" i="1"/>
  <c r="DJ350" i="1"/>
  <c r="GL350" i="1"/>
  <c r="DJ529" i="1"/>
  <c r="GL529" i="1"/>
  <c r="DJ338" i="1"/>
  <c r="GL338" i="1"/>
  <c r="GL36" i="1"/>
  <c r="DJ36" i="1"/>
  <c r="DJ11" i="1"/>
  <c r="GL11" i="1"/>
  <c r="DJ414" i="1"/>
  <c r="GL414" i="1"/>
  <c r="GL499" i="1"/>
  <c r="DJ499" i="1"/>
  <c r="GL312" i="1"/>
  <c r="DJ312" i="1"/>
  <c r="DJ283" i="1"/>
  <c r="GL283" i="1"/>
  <c r="DK186" i="1"/>
  <c r="GM186" i="1"/>
  <c r="DJ510" i="1"/>
  <c r="GL510" i="1"/>
  <c r="DJ96" i="1"/>
  <c r="GL96" i="1"/>
  <c r="GL245" i="1"/>
  <c r="DJ245" i="1"/>
  <c r="GL411" i="1"/>
  <c r="DJ411" i="1"/>
  <c r="GL524" i="1"/>
  <c r="DJ524" i="1"/>
  <c r="DJ232" i="1"/>
  <c r="GL232" i="1"/>
  <c r="DJ138" i="1"/>
  <c r="GL138" i="1"/>
  <c r="DJ207" i="1"/>
  <c r="GL207" i="1"/>
  <c r="DJ101" i="1"/>
  <c r="GL101" i="1"/>
  <c r="DJ293" i="1"/>
  <c r="GL293" i="1"/>
  <c r="DJ83" i="1"/>
  <c r="GL83" i="1"/>
  <c r="GL128" i="1"/>
  <c r="DJ128" i="1"/>
  <c r="DJ284" i="1"/>
  <c r="GL284" i="1"/>
  <c r="GL81" i="1"/>
  <c r="DJ81" i="1"/>
  <c r="DJ68" i="1"/>
  <c r="GL68" i="1"/>
  <c r="GL227" i="1"/>
  <c r="DJ227" i="1"/>
  <c r="DK206" i="1"/>
  <c r="GM206" i="1"/>
  <c r="DJ268" i="1"/>
  <c r="GL268" i="1"/>
  <c r="GL82" i="1"/>
  <c r="DJ82" i="1"/>
  <c r="DJ155" i="1"/>
  <c r="GL155" i="1"/>
  <c r="DJ157" i="1"/>
  <c r="GL157" i="1"/>
  <c r="DJ346" i="1"/>
  <c r="GL346" i="1"/>
  <c r="DJ395" i="1"/>
  <c r="GL395" i="1"/>
  <c r="DJ162" i="1"/>
  <c r="GL162" i="1"/>
  <c r="DJ421" i="1"/>
  <c r="GL421" i="1"/>
  <c r="DJ259" i="1"/>
  <c r="GL259" i="1"/>
  <c r="DJ292" i="1"/>
  <c r="GL292" i="1"/>
  <c r="DJ426" i="1"/>
  <c r="GL426" i="1"/>
  <c r="DJ279" i="1"/>
  <c r="GL279" i="1"/>
  <c r="GN494" i="1"/>
  <c r="DL494" i="1"/>
  <c r="GM526" i="1"/>
  <c r="DK526" i="1"/>
  <c r="GL228" i="1"/>
  <c r="DJ228" i="1"/>
  <c r="DJ348" i="1"/>
  <c r="GL348" i="1"/>
  <c r="GM327" i="1"/>
  <c r="DK327" i="1"/>
  <c r="DJ422" i="1"/>
  <c r="GL422" i="1"/>
  <c r="GL458" i="1"/>
  <c r="DJ458" i="1"/>
  <c r="DJ233" i="1"/>
  <c r="GL233" i="1"/>
  <c r="DJ404" i="1"/>
  <c r="GL404" i="1"/>
  <c r="GL333" i="1"/>
  <c r="DJ333" i="1"/>
  <c r="DJ397" i="1"/>
  <c r="GL397" i="1"/>
  <c r="DJ341" i="1"/>
  <c r="GL341" i="1"/>
  <c r="DJ184" i="1"/>
  <c r="GL184" i="1"/>
  <c r="DJ63" i="1"/>
  <c r="GL63" i="1"/>
  <c r="GM261" i="1"/>
  <c r="DK261" i="1"/>
  <c r="DJ137" i="1"/>
  <c r="GL137" i="1"/>
  <c r="DJ379" i="1"/>
  <c r="GL379" i="1"/>
  <c r="GL393" i="1"/>
  <c r="DJ393" i="1"/>
  <c r="DJ264" i="1"/>
  <c r="GL264" i="1"/>
  <c r="DJ129" i="1"/>
  <c r="GL129" i="1"/>
  <c r="DJ504" i="1"/>
  <c r="GL504" i="1"/>
  <c r="DJ115" i="1"/>
  <c r="GL115" i="1"/>
  <c r="DJ296" i="1"/>
  <c r="GL296" i="1"/>
  <c r="DJ49" i="1"/>
  <c r="GL49" i="1"/>
  <c r="DJ231" i="1"/>
  <c r="GL231" i="1"/>
  <c r="GL371" i="1"/>
  <c r="DJ371" i="1"/>
  <c r="DJ32" i="1"/>
  <c r="GL32" i="1"/>
  <c r="DJ244" i="1"/>
  <c r="GL244" i="1"/>
  <c r="DJ503" i="1"/>
  <c r="GL503" i="1"/>
  <c r="DJ179" i="1"/>
  <c r="GL179" i="1"/>
  <c r="GL408" i="1"/>
  <c r="DJ408" i="1"/>
  <c r="DJ251" i="1"/>
  <c r="GL251" i="1"/>
  <c r="DK43" i="1"/>
  <c r="GM43" i="1"/>
  <c r="GL317" i="1"/>
  <c r="DJ317" i="1"/>
  <c r="DJ74" i="1"/>
  <c r="GL74" i="1"/>
  <c r="DJ140" i="1"/>
  <c r="GL140" i="1"/>
  <c r="DK160" i="1"/>
  <c r="GM160" i="1"/>
  <c r="DJ254" i="1"/>
  <c r="GL254" i="1"/>
  <c r="GL514" i="1"/>
  <c r="DJ514" i="1"/>
  <c r="DK217" i="1"/>
  <c r="GM217" i="1"/>
  <c r="DJ291" i="1"/>
  <c r="GL291" i="1"/>
  <c r="GL508" i="1"/>
  <c r="DJ508" i="1"/>
  <c r="DJ282" i="1"/>
  <c r="GL282" i="1"/>
  <c r="DJ117" i="1"/>
  <c r="GL117" i="1"/>
  <c r="DJ175" i="1"/>
  <c r="GL175" i="1"/>
  <c r="DK150" i="1"/>
  <c r="GM150" i="1"/>
  <c r="GL169" i="1"/>
  <c r="DJ169" i="1"/>
  <c r="DJ172" i="1"/>
  <c r="GL172" i="1"/>
  <c r="DJ29" i="1"/>
  <c r="GL29" i="1"/>
  <c r="GL456" i="1"/>
  <c r="DJ456" i="1"/>
  <c r="DJ505" i="1"/>
  <c r="GL505" i="1"/>
  <c r="DJ158" i="1"/>
  <c r="GL158" i="1"/>
  <c r="DJ219" i="1"/>
  <c r="GL219" i="1"/>
  <c r="DJ463" i="1"/>
  <c r="GL463" i="1"/>
  <c r="DK528" i="1"/>
  <c r="GM528" i="1"/>
  <c r="GM310" i="1"/>
  <c r="DK310" i="1"/>
  <c r="DJ205" i="1"/>
  <c r="GL205" i="1"/>
  <c r="DJ509" i="1"/>
  <c r="GL509" i="1"/>
  <c r="DJ146" i="1"/>
  <c r="GL146" i="1"/>
  <c r="DJ412" i="1"/>
  <c r="GL412" i="1"/>
  <c r="DJ90" i="1"/>
  <c r="GL90" i="1"/>
  <c r="DJ459" i="1"/>
  <c r="GL459" i="1"/>
  <c r="DK78" i="1"/>
  <c r="GM78" i="1"/>
  <c r="DJ44" i="1"/>
  <c r="GL44" i="1"/>
  <c r="DJ281" i="1"/>
  <c r="GL281" i="1"/>
  <c r="DJ387" i="1"/>
  <c r="GL387" i="1"/>
  <c r="DJ52" i="1"/>
  <c r="GL52" i="1"/>
  <c r="GL191" i="1"/>
  <c r="DJ191" i="1"/>
  <c r="DJ139" i="1"/>
  <c r="GL139" i="1"/>
  <c r="DJ6" i="1"/>
  <c r="GL6" i="1"/>
  <c r="DK134" i="1"/>
  <c r="GM134" i="1"/>
  <c r="DK27" i="1"/>
  <c r="GM27" i="1"/>
  <c r="DJ340" i="1"/>
  <c r="GL340" i="1"/>
  <c r="GL420" i="1"/>
  <c r="DJ420" i="1"/>
  <c r="DJ100" i="1"/>
  <c r="GL100" i="1"/>
  <c r="DK415" i="1"/>
  <c r="GM415" i="1"/>
  <c r="GL167" i="1"/>
  <c r="DJ167" i="1"/>
  <c r="DJ520" i="1"/>
  <c r="GL520" i="1"/>
  <c r="DJ87" i="1"/>
  <c r="GL87" i="1"/>
  <c r="DJ357" i="1"/>
  <c r="GL357" i="1"/>
  <c r="DJ148" i="1"/>
  <c r="GL148" i="1"/>
  <c r="DJ203" i="1"/>
  <c r="GL203" i="1"/>
  <c r="DJ380" i="1"/>
  <c r="GL380" i="1"/>
  <c r="DJ73" i="1"/>
  <c r="GL73" i="1"/>
  <c r="DJ269" i="1"/>
  <c r="GL269" i="1"/>
  <c r="GL304" i="1"/>
  <c r="DJ304" i="1"/>
  <c r="DK513" i="1"/>
  <c r="GM513" i="1"/>
  <c r="DJ391" i="1"/>
  <c r="GL391" i="1"/>
  <c r="DJ288" i="1"/>
  <c r="GL288" i="1"/>
  <c r="DJ56" i="1"/>
  <c r="GL56" i="1"/>
  <c r="DJ215" i="1"/>
  <c r="GL215" i="1"/>
  <c r="GL353" i="1"/>
  <c r="DJ353" i="1"/>
  <c r="DJ149" i="1"/>
  <c r="GL149" i="1"/>
  <c r="GL111" i="1"/>
  <c r="DJ111" i="1"/>
  <c r="DJ226" i="1"/>
  <c r="GL226" i="1"/>
  <c r="GL224" i="1"/>
  <c r="DJ224" i="1"/>
  <c r="DJ522" i="1"/>
  <c r="GL522" i="1"/>
  <c r="DK461" i="1"/>
  <c r="GM461" i="1"/>
  <c r="DJ266" i="1"/>
  <c r="GL266" i="1"/>
  <c r="GL131" i="1"/>
  <c r="DJ131" i="1"/>
  <c r="DJ98" i="1"/>
  <c r="GL98" i="1"/>
  <c r="DJ126" i="1"/>
  <c r="GL126" i="1"/>
  <c r="GL297" i="1"/>
  <c r="DJ297" i="1"/>
  <c r="DJ77" i="1"/>
  <c r="GL77" i="1"/>
  <c r="DK302" i="1"/>
  <c r="GM302" i="1"/>
  <c r="DJ174" i="1"/>
  <c r="GL174" i="1"/>
  <c r="DJ14" i="1"/>
  <c r="GL14" i="1"/>
  <c r="DJ525" i="1"/>
  <c r="GL525" i="1"/>
  <c r="DJ234" i="1"/>
  <c r="GL234" i="1"/>
  <c r="DJ93" i="1"/>
  <c r="GL93" i="1"/>
  <c r="DJ53" i="1"/>
  <c r="GL53" i="1"/>
  <c r="GL17" i="1"/>
  <c r="DJ17" i="1"/>
  <c r="DJ102" i="1"/>
  <c r="GL102" i="1"/>
  <c r="DJ460" i="1"/>
  <c r="GL460" i="1"/>
  <c r="DK198" i="1"/>
  <c r="GM198" i="1"/>
  <c r="DJ238" i="1"/>
  <c r="GL238" i="1"/>
  <c r="DJ363" i="1"/>
  <c r="GL363" i="1"/>
  <c r="DJ527" i="1"/>
  <c r="GL527" i="1"/>
  <c r="GL287" i="1"/>
  <c r="DJ287" i="1"/>
  <c r="DJ152" i="1"/>
  <c r="GL152" i="1"/>
  <c r="DK518" i="1"/>
  <c r="GM518" i="1"/>
  <c r="DJ267" i="1"/>
  <c r="GL267" i="1"/>
  <c r="DJ108" i="1"/>
  <c r="GL108" i="1"/>
  <c r="DK97" i="1"/>
  <c r="GM97" i="1"/>
  <c r="DK223" i="1"/>
  <c r="GM223" i="1"/>
  <c r="DJ290" i="1"/>
  <c r="GL290" i="1"/>
  <c r="DJ89" i="1"/>
  <c r="GL89" i="1"/>
  <c r="DJ398" i="1"/>
  <c r="GL398" i="1"/>
  <c r="GL423" i="1"/>
  <c r="DJ423" i="1"/>
  <c r="DJ507" i="1"/>
  <c r="GL507" i="1"/>
  <c r="DK495" i="1"/>
  <c r="GM495" i="1"/>
  <c r="DJ112" i="1"/>
  <c r="GL112" i="1"/>
  <c r="DJ229" i="1"/>
  <c r="GL229" i="1"/>
  <c r="DK20" i="1"/>
  <c r="GM20" i="1"/>
  <c r="GL320" i="1"/>
  <c r="DJ320" i="1"/>
  <c r="DJ35" i="1"/>
  <c r="GL35" i="1"/>
  <c r="GL493" i="1"/>
  <c r="DJ493" i="1"/>
  <c r="DJ204" i="1"/>
  <c r="GL204" i="1"/>
  <c r="DK37" i="1"/>
  <c r="GM37" i="1"/>
  <c r="DJ61" i="1"/>
  <c r="GL61" i="1"/>
  <c r="DJ294" i="1"/>
  <c r="GL294" i="1"/>
  <c r="DJ22" i="1"/>
  <c r="GL22" i="1"/>
  <c r="GL120" i="1"/>
  <c r="DJ120" i="1"/>
  <c r="DK464" i="1"/>
  <c r="GM464" i="1"/>
  <c r="DJ45" i="1"/>
  <c r="GL45" i="1"/>
  <c r="DK94" i="1"/>
  <c r="GM94" i="1"/>
  <c r="GL321" i="1"/>
  <c r="DJ321" i="1"/>
  <c r="GL13" i="1"/>
  <c r="DJ13" i="1"/>
  <c r="DJ16" i="1"/>
  <c r="GL16" i="1"/>
  <c r="DJ512" i="1"/>
  <c r="GL512" i="1"/>
  <c r="DJ135" i="1"/>
  <c r="GL135" i="1"/>
  <c r="DJ330" i="1"/>
  <c r="GL330" i="1"/>
  <c r="DJ70" i="1"/>
  <c r="GL70" i="1"/>
  <c r="DJ328" i="1"/>
  <c r="GL328" i="1"/>
  <c r="GM192" i="1"/>
  <c r="DK192" i="1"/>
  <c r="DK208" i="1"/>
  <c r="GM208" i="1"/>
  <c r="GM418" i="1"/>
  <c r="DK418" i="1"/>
  <c r="DJ354" i="1"/>
  <c r="GL354" i="1"/>
  <c r="DJ188" i="1"/>
  <c r="GL188" i="1"/>
  <c r="DJ368" i="1"/>
  <c r="GL368" i="1"/>
  <c r="DK277" i="1"/>
  <c r="GM277" i="1"/>
  <c r="DJ388" i="1"/>
  <c r="GL388" i="1"/>
  <c r="DJ159" i="1"/>
  <c r="GL159" i="1"/>
  <c r="DK500" i="1"/>
  <c r="GM500" i="1"/>
  <c r="DJ517" i="1"/>
  <c r="GL517" i="1"/>
  <c r="DJ67" i="1"/>
  <c r="GL67" i="1"/>
  <c r="GL123" i="1"/>
  <c r="DJ123" i="1"/>
  <c r="DJ377" i="1"/>
  <c r="GL377" i="1"/>
  <c r="DJ424" i="1"/>
  <c r="GL424" i="1"/>
  <c r="DJ280" i="1"/>
  <c r="GL280" i="1"/>
  <c r="DJ5" i="1"/>
  <c r="GL5" i="1"/>
  <c r="DJ145" i="1"/>
  <c r="GL145" i="1"/>
  <c r="DJ416" i="1"/>
  <c r="GL416" i="1"/>
  <c r="DJ189" i="1"/>
  <c r="GL189" i="1"/>
  <c r="GL125" i="1"/>
  <c r="DJ125" i="1"/>
  <c r="GL515" i="1"/>
  <c r="DJ515" i="1"/>
  <c r="GM382" i="1"/>
  <c r="DK382" i="1"/>
  <c r="GM498" i="1"/>
  <c r="DK498" i="1"/>
  <c r="DJ58" i="1"/>
  <c r="GL58" i="1"/>
  <c r="DJ84" i="1"/>
  <c r="GL84" i="1"/>
  <c r="GL202" i="1"/>
  <c r="DJ202" i="1"/>
  <c r="DJ305" i="1"/>
  <c r="GL305" i="1"/>
  <c r="GL383" i="1"/>
  <c r="DJ383" i="1"/>
  <c r="DJ105" i="1"/>
  <c r="GL105" i="1"/>
  <c r="DJ311" i="1"/>
  <c r="GL311" i="1"/>
  <c r="DJ355" i="1"/>
  <c r="GL355" i="1"/>
  <c r="DJ270" i="1"/>
  <c r="GL270" i="1"/>
  <c r="DJ80" i="1"/>
  <c r="GL80" i="1"/>
  <c r="DJ151" i="1"/>
  <c r="GL151" i="1"/>
  <c r="DJ12" i="1"/>
  <c r="GL12" i="1"/>
  <c r="GL491" i="1"/>
  <c r="DJ491" i="1"/>
  <c r="DJ25" i="1"/>
  <c r="GL25" i="1"/>
  <c r="DK516" i="1"/>
  <c r="GM516" i="1"/>
  <c r="DJ257" i="1"/>
  <c r="GL257" i="1"/>
  <c r="GM502" i="1"/>
  <c r="DK502" i="1"/>
  <c r="DK141" i="1" l="1"/>
  <c r="DL141" i="1" s="1"/>
  <c r="DK400" i="1"/>
  <c r="GN400" i="1" s="1"/>
  <c r="GR325" i="1"/>
  <c r="DK103" i="1"/>
  <c r="DL103" i="1" s="1"/>
  <c r="GM4" i="1"/>
  <c r="DK30" i="1"/>
  <c r="DL30" i="1" s="1"/>
  <c r="DO144" i="1"/>
  <c r="GQ144" i="1"/>
  <c r="DP405" i="1"/>
  <c r="GR405" i="1"/>
  <c r="GM362" i="1"/>
  <c r="DP214" i="1"/>
  <c r="GR214" i="1"/>
  <c r="GQ286" i="1"/>
  <c r="DO286" i="1"/>
  <c r="GQ34" i="1"/>
  <c r="DO34" i="1"/>
  <c r="DO413" i="1"/>
  <c r="GQ413" i="1"/>
  <c r="DO335" i="1"/>
  <c r="GQ335" i="1"/>
  <c r="DP39" i="1"/>
  <c r="GR39" i="1"/>
  <c r="DO196" i="1"/>
  <c r="GQ196" i="1"/>
  <c r="DP329" i="1"/>
  <c r="GR329" i="1"/>
  <c r="DP319" i="1"/>
  <c r="GR319" i="1"/>
  <c r="DQ358" i="1"/>
  <c r="GS358" i="1"/>
  <c r="DP154" i="1"/>
  <c r="GR154" i="1"/>
  <c r="GQ488" i="1"/>
  <c r="DO488" i="1"/>
  <c r="GQ374" i="1"/>
  <c r="DO374" i="1"/>
  <c r="GR389" i="1"/>
  <c r="DP389" i="1"/>
  <c r="DQ471" i="1"/>
  <c r="GS471" i="1"/>
  <c r="DP485" i="1"/>
  <c r="GR485" i="1"/>
  <c r="DO211" i="1"/>
  <c r="GQ211" i="1"/>
  <c r="GQ373" i="1"/>
  <c r="DO373" i="1"/>
  <c r="DO467" i="1"/>
  <c r="GQ467" i="1"/>
  <c r="GT466" i="1"/>
  <c r="DR466" i="1"/>
  <c r="DQ298" i="1"/>
  <c r="GS298" i="1"/>
  <c r="GQ403" i="1"/>
  <c r="DO403" i="1"/>
  <c r="GS349" i="1"/>
  <c r="DQ349" i="1"/>
  <c r="DQ153" i="1"/>
  <c r="GS153" i="1"/>
  <c r="GT378" i="1"/>
  <c r="DR378" i="1"/>
  <c r="DP401" i="1"/>
  <c r="GR401" i="1"/>
  <c r="GQ473" i="1"/>
  <c r="DO473" i="1"/>
  <c r="DQ376" i="1"/>
  <c r="GS376" i="1"/>
  <c r="DQ476" i="1"/>
  <c r="GS476" i="1"/>
  <c r="GR332" i="1"/>
  <c r="DP332" i="1"/>
  <c r="DP178" i="1"/>
  <c r="GR178" i="1"/>
  <c r="DQ490" i="1"/>
  <c r="GS490" i="1"/>
  <c r="DO367" i="1"/>
  <c r="GQ367" i="1"/>
  <c r="DP113" i="1"/>
  <c r="GR113" i="1"/>
  <c r="GR322" i="1"/>
  <c r="DP322" i="1"/>
  <c r="DQ121" i="1"/>
  <c r="GS121" i="1"/>
  <c r="DO385" i="1"/>
  <c r="GQ385" i="1"/>
  <c r="DQ386" i="1"/>
  <c r="GS386" i="1"/>
  <c r="GR199" i="1"/>
  <c r="DP199" i="1"/>
  <c r="GR477" i="1"/>
  <c r="DP477" i="1"/>
  <c r="GR193" i="1"/>
  <c r="DP193" i="1"/>
  <c r="GR336" i="1"/>
  <c r="DP336" i="1"/>
  <c r="DQ369" i="1"/>
  <c r="GS369" i="1"/>
  <c r="GQ479" i="1"/>
  <c r="DO479" i="1"/>
  <c r="GR474" i="1"/>
  <c r="DP474" i="1"/>
  <c r="GS221" i="1"/>
  <c r="DQ221" i="1"/>
  <c r="GS484" i="1"/>
  <c r="DQ484" i="1"/>
  <c r="GQ345" i="1"/>
  <c r="DO345" i="1"/>
  <c r="DO370" i="1"/>
  <c r="GQ370" i="1"/>
  <c r="GQ384" i="1"/>
  <c r="DO384" i="1"/>
  <c r="GQ392" i="1"/>
  <c r="DO392" i="1"/>
  <c r="GR472" i="1"/>
  <c r="DP472" i="1"/>
  <c r="GR309" i="1"/>
  <c r="DP309" i="1"/>
  <c r="DQ325" i="1"/>
  <c r="GS325" i="1"/>
  <c r="DQ59" i="1"/>
  <c r="GS59" i="1"/>
  <c r="DQ324" i="1"/>
  <c r="GS324" i="1"/>
  <c r="DP187" i="1"/>
  <c r="GR187" i="1"/>
  <c r="GS278" i="1"/>
  <c r="DQ278" i="1"/>
  <c r="DO347" i="1"/>
  <c r="GQ347" i="1"/>
  <c r="GQ76" i="1"/>
  <c r="DO76" i="1"/>
  <c r="DP142" i="1"/>
  <c r="GR142" i="1"/>
  <c r="GQ182" i="1"/>
  <c r="DO182" i="1"/>
  <c r="GR483" i="1"/>
  <c r="DP483" i="1"/>
  <c r="GR253" i="1"/>
  <c r="DP253" i="1"/>
  <c r="GQ394" i="1"/>
  <c r="DO394" i="1"/>
  <c r="GQ478" i="1"/>
  <c r="DO478" i="1"/>
  <c r="GS41" i="1"/>
  <c r="DQ41" i="1"/>
  <c r="DP79" i="1"/>
  <c r="GR79" i="1"/>
  <c r="GQ201" i="1"/>
  <c r="DO201" i="1"/>
  <c r="GR365" i="1"/>
  <c r="DP365" i="1"/>
  <c r="GR326" i="1"/>
  <c r="DP326" i="1"/>
  <c r="GR399" i="1"/>
  <c r="DP399" i="1"/>
  <c r="DQ481" i="1"/>
  <c r="GS481" i="1"/>
  <c r="DS295" i="1"/>
  <c r="GU295" i="1"/>
  <c r="DQ489" i="1"/>
  <c r="GS489" i="1"/>
  <c r="DQ475" i="1"/>
  <c r="GS475" i="1"/>
  <c r="DO64" i="1"/>
  <c r="GQ64" i="1"/>
  <c r="DO318" i="1"/>
  <c r="GQ318" i="1"/>
  <c r="GQ46" i="1"/>
  <c r="DO46" i="1"/>
  <c r="DO136" i="1"/>
  <c r="GQ136" i="1"/>
  <c r="GR60" i="1"/>
  <c r="DP60" i="1"/>
  <c r="DP352" i="1"/>
  <c r="GR352" i="1"/>
  <c r="GR23" i="1"/>
  <c r="DP23" i="1"/>
  <c r="DO396" i="1"/>
  <c r="GQ396" i="1"/>
  <c r="GR236" i="1"/>
  <c r="DP236" i="1"/>
  <c r="GQ275" i="1"/>
  <c r="DO275" i="1"/>
  <c r="GQ337" i="1"/>
  <c r="DO337" i="1"/>
  <c r="GR470" i="1"/>
  <c r="DP470" i="1"/>
  <c r="GR366" i="1"/>
  <c r="DP366" i="1"/>
  <c r="GQ360" i="1"/>
  <c r="DO360" i="1"/>
  <c r="DP410" i="1"/>
  <c r="GR410" i="1"/>
  <c r="GS372" i="1"/>
  <c r="DQ372" i="1"/>
  <c r="GR364" i="1"/>
  <c r="DP364" i="1"/>
  <c r="DQ487" i="1"/>
  <c r="GS487" i="1"/>
  <c r="DR216" i="1"/>
  <c r="GT216" i="1"/>
  <c r="DP390" i="1"/>
  <c r="GR390" i="1"/>
  <c r="DO225" i="1"/>
  <c r="GQ225" i="1"/>
  <c r="DQ482" i="1"/>
  <c r="GS482" i="1"/>
  <c r="DP240" i="1"/>
  <c r="GR240" i="1"/>
  <c r="GR85" i="1"/>
  <c r="DP85" i="1"/>
  <c r="DQ480" i="1"/>
  <c r="GS480" i="1"/>
  <c r="DP166" i="1"/>
  <c r="GR166" i="1"/>
  <c r="DP486" i="1"/>
  <c r="GR486" i="1"/>
  <c r="GS323" i="1"/>
  <c r="DQ323" i="1"/>
  <c r="GQ468" i="1"/>
  <c r="DO468" i="1"/>
  <c r="DQ469" i="1"/>
  <c r="GS469" i="1"/>
  <c r="DR315" i="1"/>
  <c r="GT315" i="1"/>
  <c r="GQ256" i="1"/>
  <c r="DO256" i="1"/>
  <c r="GR246" i="1"/>
  <c r="DP246" i="1"/>
  <c r="GQ308" i="1"/>
  <c r="DO308" i="1"/>
  <c r="GM462" i="1"/>
  <c r="GM272" i="1"/>
  <c r="DK133" i="1"/>
  <c r="DL133" i="1" s="1"/>
  <c r="DK124" i="1"/>
  <c r="GM124" i="1"/>
  <c r="GM506" i="1"/>
  <c r="GM496" i="1"/>
  <c r="DK496" i="1"/>
  <c r="GM218" i="1"/>
  <c r="DK218" i="1"/>
  <c r="DK241" i="1"/>
  <c r="GM241" i="1"/>
  <c r="DK116" i="1"/>
  <c r="GM116" i="1"/>
  <c r="GM24" i="1"/>
  <c r="DK24" i="1"/>
  <c r="DK519" i="1"/>
  <c r="GM519" i="1"/>
  <c r="DK132" i="1"/>
  <c r="GM132" i="1"/>
  <c r="DK25" i="1"/>
  <c r="GM25" i="1"/>
  <c r="DK189" i="1"/>
  <c r="GM189" i="1"/>
  <c r="DK148" i="1"/>
  <c r="GM148" i="1"/>
  <c r="DK52" i="1"/>
  <c r="GM52" i="1"/>
  <c r="DL272" i="1"/>
  <c r="GN272" i="1"/>
  <c r="GM411" i="1"/>
  <c r="DK411" i="1"/>
  <c r="GN183" i="1"/>
  <c r="DL183" i="1"/>
  <c r="DL502" i="1"/>
  <c r="GN502" i="1"/>
  <c r="DK491" i="1"/>
  <c r="GM491" i="1"/>
  <c r="DK355" i="1"/>
  <c r="GM355" i="1"/>
  <c r="DK368" i="1"/>
  <c r="GM368" i="1"/>
  <c r="GM328" i="1"/>
  <c r="DK328" i="1"/>
  <c r="DK135" i="1"/>
  <c r="GM135" i="1"/>
  <c r="DK204" i="1"/>
  <c r="GM204" i="1"/>
  <c r="DL20" i="1"/>
  <c r="GN20" i="1"/>
  <c r="DK423" i="1"/>
  <c r="GM423" i="1"/>
  <c r="DK267" i="1"/>
  <c r="GM267" i="1"/>
  <c r="GM238" i="1"/>
  <c r="DK238" i="1"/>
  <c r="DL302" i="1"/>
  <c r="GN302" i="1"/>
  <c r="DK297" i="1"/>
  <c r="GM297" i="1"/>
  <c r="GM215" i="1"/>
  <c r="DK215" i="1"/>
  <c r="DL513" i="1"/>
  <c r="GN513" i="1"/>
  <c r="DK167" i="1"/>
  <c r="GM167" i="1"/>
  <c r="DK6" i="1"/>
  <c r="GM6" i="1"/>
  <c r="DL78" i="1"/>
  <c r="GN78" i="1"/>
  <c r="DK412" i="1"/>
  <c r="GM412" i="1"/>
  <c r="GN362" i="1"/>
  <c r="DL362" i="1"/>
  <c r="DK29" i="1"/>
  <c r="GM29" i="1"/>
  <c r="DK282" i="1"/>
  <c r="GM282" i="1"/>
  <c r="DL217" i="1"/>
  <c r="GN217" i="1"/>
  <c r="DK231" i="1"/>
  <c r="GM231" i="1"/>
  <c r="DL261" i="1"/>
  <c r="GN261" i="1"/>
  <c r="GM228" i="1"/>
  <c r="DK228" i="1"/>
  <c r="DK82" i="1"/>
  <c r="GM82" i="1"/>
  <c r="DK227" i="1"/>
  <c r="GM227" i="1"/>
  <c r="DK293" i="1"/>
  <c r="GM293" i="1"/>
  <c r="DK138" i="1"/>
  <c r="GM138" i="1"/>
  <c r="GM36" i="1"/>
  <c r="DK36" i="1"/>
  <c r="DK75" i="1"/>
  <c r="GM75" i="1"/>
  <c r="DL300" i="1"/>
  <c r="GN300" i="1"/>
  <c r="GM99" i="1"/>
  <c r="DK99" i="1"/>
  <c r="DK406" i="1"/>
  <c r="GM406" i="1"/>
  <c r="DL28" i="1"/>
  <c r="GN28" i="1"/>
  <c r="GM212" i="1"/>
  <c r="DK212" i="1"/>
  <c r="DK343" i="1"/>
  <c r="GM343" i="1"/>
  <c r="DK334" i="1"/>
  <c r="GM334" i="1"/>
  <c r="GM84" i="1"/>
  <c r="DK84" i="1"/>
  <c r="DL418" i="1"/>
  <c r="GN418" i="1"/>
  <c r="DK120" i="1"/>
  <c r="GM120" i="1"/>
  <c r="DK115" i="1"/>
  <c r="GM115" i="1"/>
  <c r="GN206" i="1"/>
  <c r="DL206" i="1"/>
  <c r="DK510" i="1"/>
  <c r="GM510" i="1"/>
  <c r="GM521" i="1"/>
  <c r="DK521" i="1"/>
  <c r="GM181" i="1"/>
  <c r="DK181" i="1"/>
  <c r="DK339" i="1"/>
  <c r="GM339" i="1"/>
  <c r="DL62" i="1"/>
  <c r="GN62" i="1"/>
  <c r="GM151" i="1"/>
  <c r="DK151" i="1"/>
  <c r="DK305" i="1"/>
  <c r="GM305" i="1"/>
  <c r="DK58" i="1"/>
  <c r="GM58" i="1"/>
  <c r="DK515" i="1"/>
  <c r="GM515" i="1"/>
  <c r="DK416" i="1"/>
  <c r="GM416" i="1"/>
  <c r="DK159" i="1"/>
  <c r="GM159" i="1"/>
  <c r="DK61" i="1"/>
  <c r="GM61" i="1"/>
  <c r="DK493" i="1"/>
  <c r="GM493" i="1"/>
  <c r="DK398" i="1"/>
  <c r="GM398" i="1"/>
  <c r="DL223" i="1"/>
  <c r="GN223" i="1"/>
  <c r="DK234" i="1"/>
  <c r="GM234" i="1"/>
  <c r="DK131" i="1"/>
  <c r="GM131" i="1"/>
  <c r="DK522" i="1"/>
  <c r="GM522" i="1"/>
  <c r="DK73" i="1"/>
  <c r="GM73" i="1"/>
  <c r="DK357" i="1"/>
  <c r="GM357" i="1"/>
  <c r="DK340" i="1"/>
  <c r="GM340" i="1"/>
  <c r="DL150" i="1"/>
  <c r="GN150" i="1"/>
  <c r="GM514" i="1"/>
  <c r="DK514" i="1"/>
  <c r="DL160" i="1"/>
  <c r="GN160" i="1"/>
  <c r="GM251" i="1"/>
  <c r="DK251" i="1"/>
  <c r="DK244" i="1"/>
  <c r="GM244" i="1"/>
  <c r="DK264" i="1"/>
  <c r="GM264" i="1"/>
  <c r="DK422" i="1"/>
  <c r="GM422" i="1"/>
  <c r="DK346" i="1"/>
  <c r="GM346" i="1"/>
  <c r="DK245" i="1"/>
  <c r="GM245" i="1"/>
  <c r="DL186" i="1"/>
  <c r="GN186" i="1"/>
  <c r="GM194" i="1"/>
  <c r="DK194" i="1"/>
  <c r="DL465" i="1"/>
  <c r="GN465" i="1"/>
  <c r="DK299" i="1"/>
  <c r="GM299" i="1"/>
  <c r="DK497" i="1"/>
  <c r="GM497" i="1"/>
  <c r="DK168" i="1"/>
  <c r="GM168" i="1"/>
  <c r="GM511" i="1"/>
  <c r="DK511" i="1"/>
  <c r="DK375" i="1"/>
  <c r="GM375" i="1"/>
  <c r="DK3" i="1"/>
  <c r="GM3" i="1"/>
  <c r="DK407" i="1"/>
  <c r="GM407" i="1"/>
  <c r="DK250" i="1"/>
  <c r="GM250" i="1"/>
  <c r="DK492" i="1"/>
  <c r="GM492" i="1"/>
  <c r="GM165" i="1"/>
  <c r="DK165" i="1"/>
  <c r="DK289" i="1"/>
  <c r="GM289" i="1"/>
  <c r="DK290" i="1"/>
  <c r="GM290" i="1"/>
  <c r="DK269" i="1"/>
  <c r="GM269" i="1"/>
  <c r="DK503" i="1"/>
  <c r="GM503" i="1"/>
  <c r="DK311" i="1"/>
  <c r="GM311" i="1"/>
  <c r="DK280" i="1"/>
  <c r="GM280" i="1"/>
  <c r="DK188" i="1"/>
  <c r="GM188" i="1"/>
  <c r="DK70" i="1"/>
  <c r="GM70" i="1"/>
  <c r="DK512" i="1"/>
  <c r="GM512" i="1"/>
  <c r="DL94" i="1"/>
  <c r="GN94" i="1"/>
  <c r="DL506" i="1"/>
  <c r="GN506" i="1"/>
  <c r="GN518" i="1"/>
  <c r="DL518" i="1"/>
  <c r="DK527" i="1"/>
  <c r="GM527" i="1"/>
  <c r="DL198" i="1"/>
  <c r="GN198" i="1"/>
  <c r="GM224" i="1"/>
  <c r="DK224" i="1"/>
  <c r="DK149" i="1"/>
  <c r="GM149" i="1"/>
  <c r="DK288" i="1"/>
  <c r="GM288" i="1"/>
  <c r="DK304" i="1"/>
  <c r="GM304" i="1"/>
  <c r="DK139" i="1"/>
  <c r="GM139" i="1"/>
  <c r="DK387" i="1"/>
  <c r="GM387" i="1"/>
  <c r="DK459" i="1"/>
  <c r="GM459" i="1"/>
  <c r="DK146" i="1"/>
  <c r="GM146" i="1"/>
  <c r="DK505" i="1"/>
  <c r="GM505" i="1"/>
  <c r="DK172" i="1"/>
  <c r="GM172" i="1"/>
  <c r="DK508" i="1"/>
  <c r="GM508" i="1"/>
  <c r="DK74" i="1"/>
  <c r="GM74" i="1"/>
  <c r="GM408" i="1"/>
  <c r="DK408" i="1"/>
  <c r="DK504" i="1"/>
  <c r="GM504" i="1"/>
  <c r="GM341" i="1"/>
  <c r="DK341" i="1"/>
  <c r="DK404" i="1"/>
  <c r="GM404" i="1"/>
  <c r="DL526" i="1"/>
  <c r="GN526" i="1"/>
  <c r="DK426" i="1"/>
  <c r="GM426" i="1"/>
  <c r="DK421" i="1"/>
  <c r="GM421" i="1"/>
  <c r="DK414" i="1"/>
  <c r="GM414" i="1"/>
  <c r="DK88" i="1"/>
  <c r="GM88" i="1"/>
  <c r="DL26" i="1"/>
  <c r="GN26" i="1"/>
  <c r="DK306" i="1"/>
  <c r="GM306" i="1"/>
  <c r="GM235" i="1"/>
  <c r="DK235" i="1"/>
  <c r="DK66" i="1"/>
  <c r="GM66" i="1"/>
  <c r="GM7" i="1"/>
  <c r="DK7" i="1"/>
  <c r="GM313" i="1"/>
  <c r="DK313" i="1"/>
  <c r="DK402" i="1"/>
  <c r="GM402" i="1"/>
  <c r="DL500" i="1"/>
  <c r="GN500" i="1"/>
  <c r="DK321" i="1"/>
  <c r="GM321" i="1"/>
  <c r="DK333" i="1"/>
  <c r="GM333" i="1"/>
  <c r="DK257" i="1"/>
  <c r="GM257" i="1"/>
  <c r="DL498" i="1"/>
  <c r="GN498" i="1"/>
  <c r="DK145" i="1"/>
  <c r="GM145" i="1"/>
  <c r="GM67" i="1"/>
  <c r="DK67" i="1"/>
  <c r="DK388" i="1"/>
  <c r="GM388" i="1"/>
  <c r="DL208" i="1"/>
  <c r="GN208" i="1"/>
  <c r="DK22" i="1"/>
  <c r="GM22" i="1"/>
  <c r="DL37" i="1"/>
  <c r="GN37" i="1"/>
  <c r="DL495" i="1"/>
  <c r="GN495" i="1"/>
  <c r="DL97" i="1"/>
  <c r="GN97" i="1"/>
  <c r="DK53" i="1"/>
  <c r="GM53" i="1"/>
  <c r="DK525" i="1"/>
  <c r="GM525" i="1"/>
  <c r="GM174" i="1"/>
  <c r="DK174" i="1"/>
  <c r="GM353" i="1"/>
  <c r="DK353" i="1"/>
  <c r="DK380" i="1"/>
  <c r="GM380" i="1"/>
  <c r="DL415" i="1"/>
  <c r="GN415" i="1"/>
  <c r="DL27" i="1"/>
  <c r="GN27" i="1"/>
  <c r="GM219" i="1"/>
  <c r="DK219" i="1"/>
  <c r="DK169" i="1"/>
  <c r="GM169" i="1"/>
  <c r="DK317" i="1"/>
  <c r="GM317" i="1"/>
  <c r="DK49" i="1"/>
  <c r="GM49" i="1"/>
  <c r="DK393" i="1"/>
  <c r="GM393" i="1"/>
  <c r="GM63" i="1"/>
  <c r="DK63" i="1"/>
  <c r="DL327" i="1"/>
  <c r="GN327" i="1"/>
  <c r="GM157" i="1"/>
  <c r="DK157" i="1"/>
  <c r="DK268" i="1"/>
  <c r="GM268" i="1"/>
  <c r="DK284" i="1"/>
  <c r="GM284" i="1"/>
  <c r="DK101" i="1"/>
  <c r="GM101" i="1"/>
  <c r="DK232" i="1"/>
  <c r="GM232" i="1"/>
  <c r="GM338" i="1"/>
  <c r="DK338" i="1"/>
  <c r="DK230" i="1"/>
  <c r="GM230" i="1"/>
  <c r="DK351" i="1"/>
  <c r="GM351" i="1"/>
  <c r="DK19" i="1"/>
  <c r="GM19" i="1"/>
  <c r="DL109" i="1"/>
  <c r="GN109" i="1"/>
  <c r="DK220" i="1"/>
  <c r="GM220" i="1"/>
  <c r="DK255" i="1"/>
  <c r="GM255" i="1"/>
  <c r="GM47" i="1"/>
  <c r="DK47" i="1"/>
  <c r="DK285" i="1"/>
  <c r="GM285" i="1"/>
  <c r="GN382" i="1"/>
  <c r="DL382" i="1"/>
  <c r="DK112" i="1"/>
  <c r="GM112" i="1"/>
  <c r="DK520" i="1"/>
  <c r="GM520" i="1"/>
  <c r="DL310" i="1"/>
  <c r="GN310" i="1"/>
  <c r="DK279" i="1"/>
  <c r="GM279" i="1"/>
  <c r="DK80" i="1"/>
  <c r="GM80" i="1"/>
  <c r="DK105" i="1"/>
  <c r="GM105" i="1"/>
  <c r="DK202" i="1"/>
  <c r="GM202" i="1"/>
  <c r="DK125" i="1"/>
  <c r="GM125" i="1"/>
  <c r="DK424" i="1"/>
  <c r="GM424" i="1"/>
  <c r="DK354" i="1"/>
  <c r="GM354" i="1"/>
  <c r="DL192" i="1"/>
  <c r="GN192" i="1"/>
  <c r="DK16" i="1"/>
  <c r="GM16" i="1"/>
  <c r="DK45" i="1"/>
  <c r="GM45" i="1"/>
  <c r="DK35" i="1"/>
  <c r="GM35" i="1"/>
  <c r="DK266" i="1"/>
  <c r="GM266" i="1"/>
  <c r="DK87" i="1"/>
  <c r="GM87" i="1"/>
  <c r="DK191" i="1"/>
  <c r="GM191" i="1"/>
  <c r="DK281" i="1"/>
  <c r="GM281" i="1"/>
  <c r="DK90" i="1"/>
  <c r="GM90" i="1"/>
  <c r="DK509" i="1"/>
  <c r="GM509" i="1"/>
  <c r="DK175" i="1"/>
  <c r="GM175" i="1"/>
  <c r="DK254" i="1"/>
  <c r="GM254" i="1"/>
  <c r="DK32" i="1"/>
  <c r="GM32" i="1"/>
  <c r="DK397" i="1"/>
  <c r="GM397" i="1"/>
  <c r="DK233" i="1"/>
  <c r="GM233" i="1"/>
  <c r="GO494" i="1"/>
  <c r="DM494" i="1"/>
  <c r="DK292" i="1"/>
  <c r="GM292" i="1"/>
  <c r="GM162" i="1"/>
  <c r="DK162" i="1"/>
  <c r="DK524" i="1"/>
  <c r="GM524" i="1"/>
  <c r="DK283" i="1"/>
  <c r="GM283" i="1"/>
  <c r="DK11" i="1"/>
  <c r="GM11" i="1"/>
  <c r="DK274" i="1"/>
  <c r="GM274" i="1"/>
  <c r="DK195" i="1"/>
  <c r="GM195" i="1"/>
  <c r="GM92" i="1"/>
  <c r="DK92" i="1"/>
  <c r="GM409" i="1"/>
  <c r="DK409" i="1"/>
  <c r="DL161" i="1"/>
  <c r="GN161" i="1"/>
  <c r="DK10" i="1"/>
  <c r="GM10" i="1"/>
  <c r="DK200" i="1"/>
  <c r="GM200" i="1"/>
  <c r="DK55" i="1"/>
  <c r="GM55" i="1"/>
  <c r="DK314" i="1"/>
  <c r="GM314" i="1"/>
  <c r="DK98" i="1"/>
  <c r="GM98" i="1"/>
  <c r="DK463" i="1"/>
  <c r="GM463" i="1"/>
  <c r="DK499" i="1"/>
  <c r="GM499" i="1"/>
  <c r="DK350" i="1"/>
  <c r="GM350" i="1"/>
  <c r="DK249" i="1"/>
  <c r="GM249" i="1"/>
  <c r="DK72" i="1"/>
  <c r="GM72" i="1"/>
  <c r="DK501" i="1"/>
  <c r="GM501" i="1"/>
  <c r="DL516" i="1"/>
  <c r="GN516" i="1"/>
  <c r="GM383" i="1"/>
  <c r="DK383" i="1"/>
  <c r="GM5" i="1"/>
  <c r="DK5" i="1"/>
  <c r="DK517" i="1"/>
  <c r="GM517" i="1"/>
  <c r="DK13" i="1"/>
  <c r="GM13" i="1"/>
  <c r="DK320" i="1"/>
  <c r="GM320" i="1"/>
  <c r="GM229" i="1"/>
  <c r="DK229" i="1"/>
  <c r="DK89" i="1"/>
  <c r="GM89" i="1"/>
  <c r="GM152" i="1"/>
  <c r="DK152" i="1"/>
  <c r="DK460" i="1"/>
  <c r="GM460" i="1"/>
  <c r="GM102" i="1"/>
  <c r="DK102" i="1"/>
  <c r="DK14" i="1"/>
  <c r="GM14" i="1"/>
  <c r="DK77" i="1"/>
  <c r="GM77" i="1"/>
  <c r="DK126" i="1"/>
  <c r="GM126" i="1"/>
  <c r="DK226" i="1"/>
  <c r="GM226" i="1"/>
  <c r="DK56" i="1"/>
  <c r="GM56" i="1"/>
  <c r="DK391" i="1"/>
  <c r="GM391" i="1"/>
  <c r="DK203" i="1"/>
  <c r="GM203" i="1"/>
  <c r="DK100" i="1"/>
  <c r="GM100" i="1"/>
  <c r="DL528" i="1"/>
  <c r="GN528" i="1"/>
  <c r="DK456" i="1"/>
  <c r="GM456" i="1"/>
  <c r="DK179" i="1"/>
  <c r="GM179" i="1"/>
  <c r="DK371" i="1"/>
  <c r="GM371" i="1"/>
  <c r="GM296" i="1"/>
  <c r="DK296" i="1"/>
  <c r="DK184" i="1"/>
  <c r="GM184" i="1"/>
  <c r="DK458" i="1"/>
  <c r="GM458" i="1"/>
  <c r="GM155" i="1"/>
  <c r="DK155" i="1"/>
  <c r="DK68" i="1"/>
  <c r="GM68" i="1"/>
  <c r="GM128" i="1"/>
  <c r="DK128" i="1"/>
  <c r="GM96" i="1"/>
  <c r="DK96" i="1"/>
  <c r="DK312" i="1"/>
  <c r="GM312" i="1"/>
  <c r="DK529" i="1"/>
  <c r="GM529" i="1"/>
  <c r="DK242" i="1"/>
  <c r="GM242" i="1"/>
  <c r="DK8" i="1"/>
  <c r="GM8" i="1"/>
  <c r="DK110" i="1"/>
  <c r="GM110" i="1"/>
  <c r="DK104" i="1"/>
  <c r="GM104" i="1"/>
  <c r="DK42" i="1"/>
  <c r="GM42" i="1"/>
  <c r="GM54" i="1"/>
  <c r="DK54" i="1"/>
  <c r="DK163" i="1"/>
  <c r="GM163" i="1"/>
  <c r="DL239" i="1"/>
  <c r="GN239" i="1"/>
  <c r="DK65" i="1"/>
  <c r="GM65" i="1"/>
  <c r="GM123" i="1"/>
  <c r="DK123" i="1"/>
  <c r="GM12" i="1"/>
  <c r="DK12" i="1"/>
  <c r="GM270" i="1"/>
  <c r="DK270" i="1"/>
  <c r="DK377" i="1"/>
  <c r="GM377" i="1"/>
  <c r="DL277" i="1"/>
  <c r="GN277" i="1"/>
  <c r="DK330" i="1"/>
  <c r="GM330" i="1"/>
  <c r="DL464" i="1"/>
  <c r="GN464" i="1"/>
  <c r="DK294" i="1"/>
  <c r="GM294" i="1"/>
  <c r="DK507" i="1"/>
  <c r="GM507" i="1"/>
  <c r="GM108" i="1"/>
  <c r="DK108" i="1"/>
  <c r="GM287" i="1"/>
  <c r="DK287" i="1"/>
  <c r="DK363" i="1"/>
  <c r="GM363" i="1"/>
  <c r="DK17" i="1"/>
  <c r="GM17" i="1"/>
  <c r="GM93" i="1"/>
  <c r="DK93" i="1"/>
  <c r="GN461" i="1"/>
  <c r="DL461" i="1"/>
  <c r="DK111" i="1"/>
  <c r="GM111" i="1"/>
  <c r="GM420" i="1"/>
  <c r="DK420" i="1"/>
  <c r="DL134" i="1"/>
  <c r="GN134" i="1"/>
  <c r="GM44" i="1"/>
  <c r="DK44" i="1"/>
  <c r="DL462" i="1"/>
  <c r="GN462" i="1"/>
  <c r="DK205" i="1"/>
  <c r="GM205" i="1"/>
  <c r="DK158" i="1"/>
  <c r="GM158" i="1"/>
  <c r="DK117" i="1"/>
  <c r="GM117" i="1"/>
  <c r="DK291" i="1"/>
  <c r="GM291" i="1"/>
  <c r="DK140" i="1"/>
  <c r="GM140" i="1"/>
  <c r="DL43" i="1"/>
  <c r="GN43" i="1"/>
  <c r="GM129" i="1"/>
  <c r="DK129" i="1"/>
  <c r="GM379" i="1"/>
  <c r="DK379" i="1"/>
  <c r="GM137" i="1"/>
  <c r="DK137" i="1"/>
  <c r="GM348" i="1"/>
  <c r="DK348" i="1"/>
  <c r="DK259" i="1"/>
  <c r="GM259" i="1"/>
  <c r="DK395" i="1"/>
  <c r="GM395" i="1"/>
  <c r="DK81" i="1"/>
  <c r="GM81" i="1"/>
  <c r="DK83" i="1"/>
  <c r="GM83" i="1"/>
  <c r="DK207" i="1"/>
  <c r="GM207" i="1"/>
  <c r="GM260" i="1"/>
  <c r="DK260" i="1"/>
  <c r="DK344" i="1"/>
  <c r="GM344" i="1"/>
  <c r="GM307" i="1"/>
  <c r="DK307" i="1"/>
  <c r="DL4" i="1"/>
  <c r="GN4" i="1"/>
  <c r="DK127" i="1"/>
  <c r="GM127" i="1"/>
  <c r="DK18" i="1"/>
  <c r="GM18" i="1"/>
  <c r="DL457" i="1"/>
  <c r="GN457" i="1"/>
  <c r="DK40" i="1"/>
  <c r="GM40" i="1"/>
  <c r="GM381" i="1"/>
  <c r="DK381" i="1"/>
  <c r="GN141" i="1" l="1"/>
  <c r="DL400" i="1"/>
  <c r="DM400" i="1" s="1"/>
  <c r="GN103" i="1"/>
  <c r="GN30" i="1"/>
  <c r="DP144" i="1"/>
  <c r="GR144" i="1"/>
  <c r="DQ405" i="1"/>
  <c r="GS405" i="1"/>
  <c r="GR286" i="1"/>
  <c r="DP286" i="1"/>
  <c r="DQ214" i="1"/>
  <c r="GS214" i="1"/>
  <c r="GR335" i="1"/>
  <c r="DP335" i="1"/>
  <c r="GR413" i="1"/>
  <c r="DP413" i="1"/>
  <c r="GR34" i="1"/>
  <c r="DP34" i="1"/>
  <c r="DQ39" i="1"/>
  <c r="GS39" i="1"/>
  <c r="DP374" i="1"/>
  <c r="GR374" i="1"/>
  <c r="GR211" i="1"/>
  <c r="DP211" i="1"/>
  <c r="DR358" i="1"/>
  <c r="GT358" i="1"/>
  <c r="GS485" i="1"/>
  <c r="DQ485" i="1"/>
  <c r="DQ319" i="1"/>
  <c r="GS319" i="1"/>
  <c r="DP488" i="1"/>
  <c r="GR488" i="1"/>
  <c r="DP467" i="1"/>
  <c r="GR467" i="1"/>
  <c r="GT471" i="1"/>
  <c r="DR471" i="1"/>
  <c r="DQ329" i="1"/>
  <c r="GS329" i="1"/>
  <c r="GR373" i="1"/>
  <c r="DP373" i="1"/>
  <c r="DQ389" i="1"/>
  <c r="GS389" i="1"/>
  <c r="GS154" i="1"/>
  <c r="DQ154" i="1"/>
  <c r="GR196" i="1"/>
  <c r="DP196" i="1"/>
  <c r="GS236" i="1"/>
  <c r="DQ236" i="1"/>
  <c r="GR478" i="1"/>
  <c r="DP478" i="1"/>
  <c r="GR384" i="1"/>
  <c r="DP384" i="1"/>
  <c r="GS166" i="1"/>
  <c r="DQ166" i="1"/>
  <c r="GT482" i="1"/>
  <c r="DR482" i="1"/>
  <c r="DS216" i="1"/>
  <c r="GU216" i="1"/>
  <c r="DP136" i="1"/>
  <c r="GR136" i="1"/>
  <c r="DT295" i="1"/>
  <c r="GV295" i="1"/>
  <c r="GS246" i="1"/>
  <c r="DQ246" i="1"/>
  <c r="GR468" i="1"/>
  <c r="DP468" i="1"/>
  <c r="GS470" i="1"/>
  <c r="DQ470" i="1"/>
  <c r="GR46" i="1"/>
  <c r="DP46" i="1"/>
  <c r="GR394" i="1"/>
  <c r="DP394" i="1"/>
  <c r="GR182" i="1"/>
  <c r="DP182" i="1"/>
  <c r="DR278" i="1"/>
  <c r="GT278" i="1"/>
  <c r="GS472" i="1"/>
  <c r="DQ472" i="1"/>
  <c r="GT221" i="1"/>
  <c r="DR221" i="1"/>
  <c r="DQ336" i="1"/>
  <c r="GS336" i="1"/>
  <c r="GS199" i="1"/>
  <c r="DQ199" i="1"/>
  <c r="GU378" i="1"/>
  <c r="DS378" i="1"/>
  <c r="GR403" i="1"/>
  <c r="DP403" i="1"/>
  <c r="DP76" i="1"/>
  <c r="GR76" i="1"/>
  <c r="GS309" i="1"/>
  <c r="DQ309" i="1"/>
  <c r="GT484" i="1"/>
  <c r="DR484" i="1"/>
  <c r="GS477" i="1"/>
  <c r="DQ477" i="1"/>
  <c r="GS332" i="1"/>
  <c r="DQ332" i="1"/>
  <c r="GT349" i="1"/>
  <c r="DR349" i="1"/>
  <c r="DR469" i="1"/>
  <c r="GT469" i="1"/>
  <c r="GS410" i="1"/>
  <c r="DQ410" i="1"/>
  <c r="GT369" i="1"/>
  <c r="DR369" i="1"/>
  <c r="GT121" i="1"/>
  <c r="DR121" i="1"/>
  <c r="GS401" i="1"/>
  <c r="DQ401" i="1"/>
  <c r="GT480" i="1"/>
  <c r="DR480" i="1"/>
  <c r="GT487" i="1"/>
  <c r="DR487" i="1"/>
  <c r="DR475" i="1"/>
  <c r="GT475" i="1"/>
  <c r="DR481" i="1"/>
  <c r="GT481" i="1"/>
  <c r="GT59" i="1"/>
  <c r="DR59" i="1"/>
  <c r="GR370" i="1"/>
  <c r="DP370" i="1"/>
  <c r="GR367" i="1"/>
  <c r="DP367" i="1"/>
  <c r="DR476" i="1"/>
  <c r="GT476" i="1"/>
  <c r="GS85" i="1"/>
  <c r="DQ85" i="1"/>
  <c r="GR337" i="1"/>
  <c r="DP337" i="1"/>
  <c r="GS193" i="1"/>
  <c r="DQ193" i="1"/>
  <c r="GS253" i="1"/>
  <c r="DQ253" i="1"/>
  <c r="DQ474" i="1"/>
  <c r="GS474" i="1"/>
  <c r="GR396" i="1"/>
  <c r="DP396" i="1"/>
  <c r="GR318" i="1"/>
  <c r="DP318" i="1"/>
  <c r="GS79" i="1"/>
  <c r="DQ79" i="1"/>
  <c r="DR153" i="1"/>
  <c r="GT153" i="1"/>
  <c r="GR308" i="1"/>
  <c r="DP308" i="1"/>
  <c r="GT372" i="1"/>
  <c r="DR372" i="1"/>
  <c r="GS366" i="1"/>
  <c r="DQ366" i="1"/>
  <c r="GR275" i="1"/>
  <c r="DP275" i="1"/>
  <c r="GS23" i="1"/>
  <c r="DQ23" i="1"/>
  <c r="GS60" i="1"/>
  <c r="DQ60" i="1"/>
  <c r="DQ399" i="1"/>
  <c r="GS399" i="1"/>
  <c r="GS365" i="1"/>
  <c r="DQ365" i="1"/>
  <c r="GT41" i="1"/>
  <c r="DR41" i="1"/>
  <c r="GS483" i="1"/>
  <c r="DQ483" i="1"/>
  <c r="GR392" i="1"/>
  <c r="DP392" i="1"/>
  <c r="GR479" i="1"/>
  <c r="DP479" i="1"/>
  <c r="GR473" i="1"/>
  <c r="DP473" i="1"/>
  <c r="GU466" i="1"/>
  <c r="DS466" i="1"/>
  <c r="DP256" i="1"/>
  <c r="GR256" i="1"/>
  <c r="GT323" i="1"/>
  <c r="DR323" i="1"/>
  <c r="DQ364" i="1"/>
  <c r="GS364" i="1"/>
  <c r="GR360" i="1"/>
  <c r="DP360" i="1"/>
  <c r="DQ326" i="1"/>
  <c r="GS326" i="1"/>
  <c r="GR345" i="1"/>
  <c r="DP345" i="1"/>
  <c r="GS322" i="1"/>
  <c r="DQ322" i="1"/>
  <c r="GR225" i="1"/>
  <c r="DP225" i="1"/>
  <c r="GS352" i="1"/>
  <c r="DQ352" i="1"/>
  <c r="GT489" i="1"/>
  <c r="DR489" i="1"/>
  <c r="GS142" i="1"/>
  <c r="DQ142" i="1"/>
  <c r="GS187" i="1"/>
  <c r="DQ187" i="1"/>
  <c r="GT386" i="1"/>
  <c r="DR386" i="1"/>
  <c r="GT490" i="1"/>
  <c r="DR490" i="1"/>
  <c r="GT376" i="1"/>
  <c r="DR376" i="1"/>
  <c r="GT298" i="1"/>
  <c r="DR298" i="1"/>
  <c r="DS315" i="1"/>
  <c r="GU315" i="1"/>
  <c r="DQ486" i="1"/>
  <c r="GS486" i="1"/>
  <c r="GS240" i="1"/>
  <c r="DQ240" i="1"/>
  <c r="GS390" i="1"/>
  <c r="DQ390" i="1"/>
  <c r="GR64" i="1"/>
  <c r="DP64" i="1"/>
  <c r="GR347" i="1"/>
  <c r="DP347" i="1"/>
  <c r="GT324" i="1"/>
  <c r="DR324" i="1"/>
  <c r="DR325" i="1"/>
  <c r="GT325" i="1"/>
  <c r="GR385" i="1"/>
  <c r="DP385" i="1"/>
  <c r="GS113" i="1"/>
  <c r="DQ113" i="1"/>
  <c r="GS178" i="1"/>
  <c r="DQ178" i="1"/>
  <c r="GR201" i="1"/>
  <c r="DP201" i="1"/>
  <c r="GN133" i="1"/>
  <c r="GN124" i="1"/>
  <c r="DL124" i="1"/>
  <c r="GN496" i="1"/>
  <c r="DL496" i="1"/>
  <c r="GN241" i="1"/>
  <c r="DL241" i="1"/>
  <c r="GN218" i="1"/>
  <c r="DL218" i="1"/>
  <c r="DL24" i="1"/>
  <c r="GN24" i="1"/>
  <c r="DL116" i="1"/>
  <c r="GN116" i="1"/>
  <c r="GN132" i="1"/>
  <c r="DL132" i="1"/>
  <c r="DL519" i="1"/>
  <c r="GN519" i="1"/>
  <c r="DL348" i="1"/>
  <c r="GN348" i="1"/>
  <c r="DL111" i="1"/>
  <c r="GN111" i="1"/>
  <c r="DM464" i="1"/>
  <c r="GO464" i="1"/>
  <c r="DL270" i="1"/>
  <c r="GN270" i="1"/>
  <c r="DL42" i="1"/>
  <c r="GN42" i="1"/>
  <c r="DL312" i="1"/>
  <c r="GN312" i="1"/>
  <c r="DM528" i="1"/>
  <c r="GO528" i="1"/>
  <c r="GN56" i="1"/>
  <c r="DL56" i="1"/>
  <c r="GN14" i="1"/>
  <c r="DL14" i="1"/>
  <c r="DL89" i="1"/>
  <c r="GN89" i="1"/>
  <c r="DL517" i="1"/>
  <c r="GN517" i="1"/>
  <c r="DM516" i="1"/>
  <c r="GO516" i="1"/>
  <c r="DM30" i="1"/>
  <c r="GO30" i="1"/>
  <c r="DL292" i="1"/>
  <c r="GN292" i="1"/>
  <c r="DL509" i="1"/>
  <c r="GN509" i="1"/>
  <c r="DL87" i="1"/>
  <c r="GN87" i="1"/>
  <c r="DL45" i="1"/>
  <c r="GN45" i="1"/>
  <c r="DL424" i="1"/>
  <c r="GN424" i="1"/>
  <c r="DL80" i="1"/>
  <c r="GN80" i="1"/>
  <c r="GN520" i="1"/>
  <c r="DL520" i="1"/>
  <c r="DL157" i="1"/>
  <c r="GN157" i="1"/>
  <c r="DM97" i="1"/>
  <c r="GO97" i="1"/>
  <c r="DL22" i="1"/>
  <c r="GN22" i="1"/>
  <c r="DL145" i="1"/>
  <c r="GN145" i="1"/>
  <c r="DL333" i="1"/>
  <c r="GN333" i="1"/>
  <c r="DL505" i="1"/>
  <c r="GN505" i="1"/>
  <c r="DL139" i="1"/>
  <c r="GN139" i="1"/>
  <c r="DL149" i="1"/>
  <c r="GN149" i="1"/>
  <c r="GN70" i="1"/>
  <c r="DL70" i="1"/>
  <c r="DL165" i="1"/>
  <c r="GN165" i="1"/>
  <c r="DM160" i="1"/>
  <c r="GO160" i="1"/>
  <c r="DL357" i="1"/>
  <c r="GN357" i="1"/>
  <c r="DL234" i="1"/>
  <c r="GN234" i="1"/>
  <c r="DL120" i="1"/>
  <c r="GN120" i="1"/>
  <c r="DL343" i="1"/>
  <c r="GN343" i="1"/>
  <c r="DL99" i="1"/>
  <c r="GN99" i="1"/>
  <c r="DL36" i="1"/>
  <c r="GN36" i="1"/>
  <c r="DL227" i="1"/>
  <c r="GN227" i="1"/>
  <c r="DL29" i="1"/>
  <c r="GN29" i="1"/>
  <c r="DL6" i="1"/>
  <c r="GN6" i="1"/>
  <c r="DL297" i="1"/>
  <c r="GN297" i="1"/>
  <c r="DL267" i="1"/>
  <c r="GN267" i="1"/>
  <c r="GN135" i="1"/>
  <c r="DL135" i="1"/>
  <c r="DL491" i="1"/>
  <c r="GN491" i="1"/>
  <c r="DM272" i="1"/>
  <c r="GO272" i="1"/>
  <c r="DL25" i="1"/>
  <c r="GN25" i="1"/>
  <c r="GO43" i="1"/>
  <c r="DM43" i="1"/>
  <c r="GO461" i="1"/>
  <c r="DM461" i="1"/>
  <c r="DM239" i="1"/>
  <c r="GO239" i="1"/>
  <c r="DL8" i="1"/>
  <c r="GN8" i="1"/>
  <c r="GN96" i="1"/>
  <c r="DL96" i="1"/>
  <c r="DL155" i="1"/>
  <c r="GN155" i="1"/>
  <c r="DL102" i="1"/>
  <c r="GN102" i="1"/>
  <c r="DL229" i="1"/>
  <c r="GN229" i="1"/>
  <c r="DL5" i="1"/>
  <c r="GN5" i="1"/>
  <c r="DL98" i="1"/>
  <c r="GN98" i="1"/>
  <c r="DL10" i="1"/>
  <c r="GN10" i="1"/>
  <c r="DL283" i="1"/>
  <c r="GN283" i="1"/>
  <c r="DN494" i="1"/>
  <c r="GP494" i="1"/>
  <c r="DL19" i="1"/>
  <c r="GN19" i="1"/>
  <c r="DL232" i="1"/>
  <c r="GN232" i="1"/>
  <c r="DL49" i="1"/>
  <c r="GN49" i="1"/>
  <c r="DL174" i="1"/>
  <c r="GN174" i="1"/>
  <c r="DL7" i="1"/>
  <c r="GN7" i="1"/>
  <c r="DL306" i="1"/>
  <c r="GN306" i="1"/>
  <c r="DL404" i="1"/>
  <c r="GN404" i="1"/>
  <c r="DL224" i="1"/>
  <c r="GN224" i="1"/>
  <c r="DL503" i="1"/>
  <c r="GN503" i="1"/>
  <c r="DL3" i="1"/>
  <c r="GN3" i="1"/>
  <c r="DL497" i="1"/>
  <c r="GN497" i="1"/>
  <c r="DM186" i="1"/>
  <c r="GO186" i="1"/>
  <c r="DL514" i="1"/>
  <c r="GN514" i="1"/>
  <c r="DL493" i="1"/>
  <c r="GN493" i="1"/>
  <c r="GN515" i="1"/>
  <c r="DL515" i="1"/>
  <c r="DL212" i="1"/>
  <c r="GN212" i="1"/>
  <c r="DM362" i="1"/>
  <c r="GO362" i="1"/>
  <c r="DL328" i="1"/>
  <c r="GN328" i="1"/>
  <c r="DL83" i="1"/>
  <c r="GN83" i="1"/>
  <c r="DL381" i="1"/>
  <c r="GN381" i="1"/>
  <c r="DL18" i="1"/>
  <c r="GN18" i="1"/>
  <c r="DL344" i="1"/>
  <c r="GN344" i="1"/>
  <c r="DL137" i="1"/>
  <c r="GN137" i="1"/>
  <c r="DL420" i="1"/>
  <c r="GN420" i="1"/>
  <c r="DL17" i="1"/>
  <c r="GN17" i="1"/>
  <c r="DL330" i="1"/>
  <c r="GN330" i="1"/>
  <c r="DL12" i="1"/>
  <c r="GN12" i="1"/>
  <c r="DL371" i="1"/>
  <c r="GN371" i="1"/>
  <c r="DL100" i="1"/>
  <c r="GN100" i="1"/>
  <c r="DL226" i="1"/>
  <c r="GN226" i="1"/>
  <c r="DL501" i="1"/>
  <c r="GN501" i="1"/>
  <c r="DL195" i="1"/>
  <c r="GN195" i="1"/>
  <c r="DL32" i="1"/>
  <c r="GN32" i="1"/>
  <c r="DL90" i="1"/>
  <c r="GN90" i="1"/>
  <c r="DL266" i="1"/>
  <c r="GN266" i="1"/>
  <c r="DL16" i="1"/>
  <c r="GN16" i="1"/>
  <c r="DL125" i="1"/>
  <c r="GN125" i="1"/>
  <c r="DL112" i="1"/>
  <c r="GN112" i="1"/>
  <c r="DL255" i="1"/>
  <c r="GN255" i="1"/>
  <c r="DM27" i="1"/>
  <c r="GO27" i="1"/>
  <c r="DM208" i="1"/>
  <c r="GO208" i="1"/>
  <c r="DM498" i="1"/>
  <c r="GO498" i="1"/>
  <c r="DL321" i="1"/>
  <c r="GN321" i="1"/>
  <c r="DL341" i="1"/>
  <c r="GN341" i="1"/>
  <c r="DL74" i="1"/>
  <c r="GN74" i="1"/>
  <c r="DL146" i="1"/>
  <c r="GN146" i="1"/>
  <c r="DL304" i="1"/>
  <c r="GN304" i="1"/>
  <c r="DM506" i="1"/>
  <c r="GO506" i="1"/>
  <c r="GN188" i="1"/>
  <c r="DL188" i="1"/>
  <c r="DL264" i="1"/>
  <c r="GN264" i="1"/>
  <c r="GN73" i="1"/>
  <c r="DL73" i="1"/>
  <c r="DM62" i="1"/>
  <c r="GO62" i="1"/>
  <c r="DL510" i="1"/>
  <c r="GN510" i="1"/>
  <c r="DM418" i="1"/>
  <c r="GO418" i="1"/>
  <c r="DL82" i="1"/>
  <c r="GN82" i="1"/>
  <c r="DL231" i="1"/>
  <c r="GN231" i="1"/>
  <c r="DL167" i="1"/>
  <c r="GN167" i="1"/>
  <c r="DM302" i="1"/>
  <c r="GO302" i="1"/>
  <c r="DL423" i="1"/>
  <c r="GN423" i="1"/>
  <c r="DM502" i="1"/>
  <c r="GO502" i="1"/>
  <c r="GN52" i="1"/>
  <c r="DL52" i="1"/>
  <c r="DL260" i="1"/>
  <c r="GN260" i="1"/>
  <c r="DL81" i="1"/>
  <c r="GN81" i="1"/>
  <c r="DL140" i="1"/>
  <c r="GN140" i="1"/>
  <c r="DL205" i="1"/>
  <c r="GN205" i="1"/>
  <c r="DL104" i="1"/>
  <c r="GN104" i="1"/>
  <c r="DL128" i="1"/>
  <c r="GN128" i="1"/>
  <c r="DL350" i="1"/>
  <c r="GN350" i="1"/>
  <c r="GN314" i="1"/>
  <c r="DL314" i="1"/>
  <c r="DM382" i="1"/>
  <c r="GO382" i="1"/>
  <c r="GN351" i="1"/>
  <c r="DL351" i="1"/>
  <c r="DL101" i="1"/>
  <c r="GN101" i="1"/>
  <c r="DM327" i="1"/>
  <c r="GO327" i="1"/>
  <c r="DM26" i="1"/>
  <c r="GO26" i="1"/>
  <c r="DL421" i="1"/>
  <c r="GN421" i="1"/>
  <c r="DL269" i="1"/>
  <c r="GN269" i="1"/>
  <c r="DL492" i="1"/>
  <c r="GN492" i="1"/>
  <c r="DL375" i="1"/>
  <c r="GN375" i="1"/>
  <c r="DL299" i="1"/>
  <c r="GN299" i="1"/>
  <c r="GN245" i="1"/>
  <c r="DL245" i="1"/>
  <c r="DL61" i="1"/>
  <c r="GN61" i="1"/>
  <c r="DL58" i="1"/>
  <c r="GN58" i="1"/>
  <c r="DM206" i="1"/>
  <c r="GO206" i="1"/>
  <c r="DL84" i="1"/>
  <c r="GN84" i="1"/>
  <c r="DM133" i="1"/>
  <c r="GO133" i="1"/>
  <c r="DL228" i="1"/>
  <c r="GN228" i="1"/>
  <c r="DM183" i="1"/>
  <c r="GO183" i="1"/>
  <c r="DL363" i="1"/>
  <c r="GN363" i="1"/>
  <c r="GO277" i="1"/>
  <c r="DM277" i="1"/>
  <c r="DL123" i="1"/>
  <c r="GN123" i="1"/>
  <c r="DL163" i="1"/>
  <c r="GN163" i="1"/>
  <c r="DL458" i="1"/>
  <c r="GN458" i="1"/>
  <c r="DL179" i="1"/>
  <c r="GN179" i="1"/>
  <c r="DL126" i="1"/>
  <c r="GN126" i="1"/>
  <c r="DL460" i="1"/>
  <c r="GN460" i="1"/>
  <c r="DL320" i="1"/>
  <c r="GN320" i="1"/>
  <c r="DM103" i="1"/>
  <c r="GO103" i="1"/>
  <c r="DM161" i="1"/>
  <c r="GO161" i="1"/>
  <c r="DL524" i="1"/>
  <c r="GN524" i="1"/>
  <c r="DL233" i="1"/>
  <c r="GN233" i="1"/>
  <c r="DL254" i="1"/>
  <c r="GN254" i="1"/>
  <c r="GN281" i="1"/>
  <c r="DL281" i="1"/>
  <c r="GO192" i="1"/>
  <c r="DM192" i="1"/>
  <c r="DL279" i="1"/>
  <c r="GN279" i="1"/>
  <c r="DL220" i="1"/>
  <c r="GN220" i="1"/>
  <c r="DL63" i="1"/>
  <c r="GN63" i="1"/>
  <c r="DL317" i="1"/>
  <c r="GN317" i="1"/>
  <c r="DM415" i="1"/>
  <c r="GO415" i="1"/>
  <c r="DL525" i="1"/>
  <c r="GN525" i="1"/>
  <c r="DM495" i="1"/>
  <c r="GO495" i="1"/>
  <c r="DL388" i="1"/>
  <c r="GN388" i="1"/>
  <c r="GO500" i="1"/>
  <c r="DM500" i="1"/>
  <c r="DL66" i="1"/>
  <c r="GN66" i="1"/>
  <c r="DL508" i="1"/>
  <c r="GN508" i="1"/>
  <c r="DL459" i="1"/>
  <c r="GN459" i="1"/>
  <c r="DL288" i="1"/>
  <c r="GN288" i="1"/>
  <c r="DM198" i="1"/>
  <c r="GO198" i="1"/>
  <c r="DM94" i="1"/>
  <c r="GO94" i="1"/>
  <c r="DL280" i="1"/>
  <c r="GN280" i="1"/>
  <c r="DL511" i="1"/>
  <c r="GN511" i="1"/>
  <c r="DL244" i="1"/>
  <c r="GN244" i="1"/>
  <c r="GO150" i="1"/>
  <c r="DM150" i="1"/>
  <c r="DL522" i="1"/>
  <c r="GN522" i="1"/>
  <c r="DL339" i="1"/>
  <c r="GN339" i="1"/>
  <c r="DM28" i="1"/>
  <c r="GO28" i="1"/>
  <c r="DL138" i="1"/>
  <c r="GN138" i="1"/>
  <c r="GO217" i="1"/>
  <c r="DM217" i="1"/>
  <c r="DL412" i="1"/>
  <c r="GN412" i="1"/>
  <c r="DM513" i="1"/>
  <c r="GO513" i="1"/>
  <c r="DM20" i="1"/>
  <c r="GO20" i="1"/>
  <c r="DL368" i="1"/>
  <c r="GN368" i="1"/>
  <c r="DL148" i="1"/>
  <c r="GN148" i="1"/>
  <c r="DL158" i="1"/>
  <c r="GN158" i="1"/>
  <c r="DL379" i="1"/>
  <c r="GN379" i="1"/>
  <c r="DL507" i="1"/>
  <c r="GN507" i="1"/>
  <c r="DL203" i="1"/>
  <c r="GN203" i="1"/>
  <c r="DL202" i="1"/>
  <c r="GN202" i="1"/>
  <c r="GN40" i="1"/>
  <c r="DL40" i="1"/>
  <c r="DL395" i="1"/>
  <c r="GN395" i="1"/>
  <c r="DL291" i="1"/>
  <c r="GN291" i="1"/>
  <c r="DM462" i="1"/>
  <c r="GO462" i="1"/>
  <c r="DL287" i="1"/>
  <c r="GN287" i="1"/>
  <c r="DL54" i="1"/>
  <c r="GN54" i="1"/>
  <c r="GN110" i="1"/>
  <c r="DL110" i="1"/>
  <c r="DL152" i="1"/>
  <c r="GN152" i="1"/>
  <c r="DL383" i="1"/>
  <c r="GN383" i="1"/>
  <c r="GN72" i="1"/>
  <c r="DL72" i="1"/>
  <c r="DL499" i="1"/>
  <c r="GN499" i="1"/>
  <c r="GN55" i="1"/>
  <c r="DL55" i="1"/>
  <c r="DL409" i="1"/>
  <c r="GN409" i="1"/>
  <c r="DL274" i="1"/>
  <c r="GN274" i="1"/>
  <c r="DL162" i="1"/>
  <c r="GN162" i="1"/>
  <c r="DL230" i="1"/>
  <c r="GN230" i="1"/>
  <c r="GN284" i="1"/>
  <c r="DL284" i="1"/>
  <c r="DL67" i="1"/>
  <c r="GN67" i="1"/>
  <c r="DL88" i="1"/>
  <c r="GN88" i="1"/>
  <c r="GN426" i="1"/>
  <c r="DL426" i="1"/>
  <c r="DL290" i="1"/>
  <c r="GN290" i="1"/>
  <c r="DL250" i="1"/>
  <c r="GN250" i="1"/>
  <c r="DM465" i="1"/>
  <c r="GO465" i="1"/>
  <c r="DL346" i="1"/>
  <c r="GN346" i="1"/>
  <c r="DL251" i="1"/>
  <c r="GN251" i="1"/>
  <c r="GO223" i="1"/>
  <c r="DM223" i="1"/>
  <c r="DL159" i="1"/>
  <c r="GN159" i="1"/>
  <c r="DL305" i="1"/>
  <c r="GN305" i="1"/>
  <c r="DL181" i="1"/>
  <c r="GN181" i="1"/>
  <c r="GO300" i="1"/>
  <c r="DM300" i="1"/>
  <c r="DL215" i="1"/>
  <c r="GN215" i="1"/>
  <c r="DL238" i="1"/>
  <c r="GN238" i="1"/>
  <c r="DL411" i="1"/>
  <c r="GN411" i="1"/>
  <c r="DM4" i="1"/>
  <c r="GO4" i="1"/>
  <c r="DL129" i="1"/>
  <c r="GN129" i="1"/>
  <c r="DL44" i="1"/>
  <c r="GN44" i="1"/>
  <c r="DL294" i="1"/>
  <c r="GN294" i="1"/>
  <c r="DL377" i="1"/>
  <c r="GN377" i="1"/>
  <c r="DL529" i="1"/>
  <c r="GN529" i="1"/>
  <c r="DL68" i="1"/>
  <c r="GN68" i="1"/>
  <c r="DL184" i="1"/>
  <c r="GN184" i="1"/>
  <c r="DL456" i="1"/>
  <c r="GN456" i="1"/>
  <c r="DL391" i="1"/>
  <c r="GN391" i="1"/>
  <c r="DL77" i="1"/>
  <c r="GN77" i="1"/>
  <c r="DL13" i="1"/>
  <c r="GN13" i="1"/>
  <c r="GN397" i="1"/>
  <c r="DL397" i="1"/>
  <c r="DL175" i="1"/>
  <c r="GN175" i="1"/>
  <c r="GN191" i="1"/>
  <c r="DL191" i="1"/>
  <c r="DL35" i="1"/>
  <c r="GN35" i="1"/>
  <c r="DL354" i="1"/>
  <c r="GN354" i="1"/>
  <c r="DL105" i="1"/>
  <c r="GN105" i="1"/>
  <c r="DM310" i="1"/>
  <c r="GO310" i="1"/>
  <c r="DL285" i="1"/>
  <c r="GN285" i="1"/>
  <c r="DL338" i="1"/>
  <c r="GN338" i="1"/>
  <c r="DL169" i="1"/>
  <c r="GN169" i="1"/>
  <c r="GN380" i="1"/>
  <c r="DL380" i="1"/>
  <c r="DL53" i="1"/>
  <c r="GN53" i="1"/>
  <c r="DM37" i="1"/>
  <c r="GO37" i="1"/>
  <c r="DL257" i="1"/>
  <c r="GN257" i="1"/>
  <c r="DL402" i="1"/>
  <c r="GN402" i="1"/>
  <c r="DL235" i="1"/>
  <c r="GN235" i="1"/>
  <c r="GN504" i="1"/>
  <c r="DL504" i="1"/>
  <c r="DL172" i="1"/>
  <c r="GN172" i="1"/>
  <c r="DL387" i="1"/>
  <c r="GN387" i="1"/>
  <c r="DL527" i="1"/>
  <c r="GN527" i="1"/>
  <c r="DL512" i="1"/>
  <c r="GN512" i="1"/>
  <c r="DL311" i="1"/>
  <c r="GN311" i="1"/>
  <c r="DL194" i="1"/>
  <c r="GN194" i="1"/>
  <c r="DL340" i="1"/>
  <c r="GN340" i="1"/>
  <c r="DL131" i="1"/>
  <c r="GN131" i="1"/>
  <c r="DL151" i="1"/>
  <c r="GN151" i="1"/>
  <c r="DL115" i="1"/>
  <c r="GN115" i="1"/>
  <c r="DL334" i="1"/>
  <c r="GN334" i="1"/>
  <c r="DL406" i="1"/>
  <c r="GN406" i="1"/>
  <c r="DL293" i="1"/>
  <c r="GN293" i="1"/>
  <c r="DM261" i="1"/>
  <c r="GO261" i="1"/>
  <c r="GN282" i="1"/>
  <c r="DL282" i="1"/>
  <c r="DM78" i="1"/>
  <c r="GO78" i="1"/>
  <c r="GN204" i="1"/>
  <c r="DL204" i="1"/>
  <c r="DL355" i="1"/>
  <c r="GN355" i="1"/>
  <c r="DL189" i="1"/>
  <c r="GN189" i="1"/>
  <c r="DM134" i="1"/>
  <c r="GO134" i="1"/>
  <c r="GN127" i="1"/>
  <c r="DL127" i="1"/>
  <c r="DL242" i="1"/>
  <c r="GN242" i="1"/>
  <c r="DM457" i="1"/>
  <c r="GO457" i="1"/>
  <c r="DL307" i="1"/>
  <c r="GN307" i="1"/>
  <c r="DL207" i="1"/>
  <c r="GN207" i="1"/>
  <c r="DL259" i="1"/>
  <c r="GN259" i="1"/>
  <c r="DL117" i="1"/>
  <c r="GN117" i="1"/>
  <c r="DL93" i="1"/>
  <c r="GN93" i="1"/>
  <c r="DL108" i="1"/>
  <c r="GN108" i="1"/>
  <c r="DL65" i="1"/>
  <c r="GN65" i="1"/>
  <c r="DM141" i="1"/>
  <c r="GO141" i="1"/>
  <c r="DL296" i="1"/>
  <c r="GN296" i="1"/>
  <c r="DL249" i="1"/>
  <c r="GN249" i="1"/>
  <c r="GN463" i="1"/>
  <c r="DL463" i="1"/>
  <c r="DL200" i="1"/>
  <c r="GN200" i="1"/>
  <c r="DL92" i="1"/>
  <c r="GN92" i="1"/>
  <c r="GN11" i="1"/>
  <c r="DL11" i="1"/>
  <c r="DL47" i="1"/>
  <c r="GN47" i="1"/>
  <c r="GO109" i="1"/>
  <c r="DM109" i="1"/>
  <c r="DL268" i="1"/>
  <c r="GN268" i="1"/>
  <c r="DL393" i="1"/>
  <c r="GN393" i="1"/>
  <c r="DL219" i="1"/>
  <c r="GN219" i="1"/>
  <c r="DL353" i="1"/>
  <c r="GN353" i="1"/>
  <c r="DL313" i="1"/>
  <c r="GN313" i="1"/>
  <c r="DL414" i="1"/>
  <c r="GN414" i="1"/>
  <c r="DM526" i="1"/>
  <c r="GO526" i="1"/>
  <c r="DL408" i="1"/>
  <c r="GN408" i="1"/>
  <c r="GO518" i="1"/>
  <c r="DM518" i="1"/>
  <c r="DL289" i="1"/>
  <c r="GN289" i="1"/>
  <c r="GN407" i="1"/>
  <c r="DL407" i="1"/>
  <c r="DL168" i="1"/>
  <c r="GN168" i="1"/>
  <c r="DL422" i="1"/>
  <c r="GN422" i="1"/>
  <c r="DL398" i="1"/>
  <c r="GN398" i="1"/>
  <c r="GN416" i="1"/>
  <c r="DL416" i="1"/>
  <c r="DL521" i="1"/>
  <c r="GN521" i="1"/>
  <c r="GN75" i="1"/>
  <c r="DL75" i="1"/>
  <c r="GO400" i="1" l="1"/>
  <c r="DQ144" i="1"/>
  <c r="GS144" i="1"/>
  <c r="GT405" i="1"/>
  <c r="DR405" i="1"/>
  <c r="DR214" i="1"/>
  <c r="GT214" i="1"/>
  <c r="GS286" i="1"/>
  <c r="DQ286" i="1"/>
  <c r="GS34" i="1"/>
  <c r="DQ34" i="1"/>
  <c r="DQ413" i="1"/>
  <c r="GS413" i="1"/>
  <c r="DQ335" i="1"/>
  <c r="GS335" i="1"/>
  <c r="GT39" i="1"/>
  <c r="DR39" i="1"/>
  <c r="GT485" i="1"/>
  <c r="DR485" i="1"/>
  <c r="DR389" i="1"/>
  <c r="GT389" i="1"/>
  <c r="GS467" i="1"/>
  <c r="DQ467" i="1"/>
  <c r="DQ373" i="1"/>
  <c r="GS373" i="1"/>
  <c r="DQ488" i="1"/>
  <c r="GS488" i="1"/>
  <c r="GU358" i="1"/>
  <c r="IA358" i="1" s="1"/>
  <c r="DS358" i="1"/>
  <c r="GS196" i="1"/>
  <c r="DQ196" i="1"/>
  <c r="DQ211" i="1"/>
  <c r="GS211" i="1"/>
  <c r="GT329" i="1"/>
  <c r="DR329" i="1"/>
  <c r="DR319" i="1"/>
  <c r="GT319" i="1"/>
  <c r="DR154" i="1"/>
  <c r="GT154" i="1"/>
  <c r="DS471" i="1"/>
  <c r="GU471" i="1"/>
  <c r="GS374" i="1"/>
  <c r="DQ374" i="1"/>
  <c r="DR178" i="1"/>
  <c r="GT178" i="1"/>
  <c r="DR390" i="1"/>
  <c r="GT390" i="1"/>
  <c r="GU489" i="1"/>
  <c r="DS489" i="1"/>
  <c r="GS345" i="1"/>
  <c r="DQ345" i="1"/>
  <c r="GS478" i="1"/>
  <c r="DQ478" i="1"/>
  <c r="DS325" i="1"/>
  <c r="GU325" i="1"/>
  <c r="DR399" i="1"/>
  <c r="GT399" i="1"/>
  <c r="DU295" i="1"/>
  <c r="GW295" i="1"/>
  <c r="DR113" i="1"/>
  <c r="GT113" i="1"/>
  <c r="GU324" i="1"/>
  <c r="DS324" i="1"/>
  <c r="GT240" i="1"/>
  <c r="DR240" i="1"/>
  <c r="DS376" i="1"/>
  <c r="GU376" i="1"/>
  <c r="DR187" i="1"/>
  <c r="GT187" i="1"/>
  <c r="GT352" i="1"/>
  <c r="DR352" i="1"/>
  <c r="DQ479" i="1"/>
  <c r="GS479" i="1"/>
  <c r="GT483" i="1"/>
  <c r="DR483" i="1"/>
  <c r="GT366" i="1"/>
  <c r="DR366" i="1"/>
  <c r="DQ337" i="1"/>
  <c r="GS337" i="1"/>
  <c r="DS487" i="1"/>
  <c r="GU487" i="1"/>
  <c r="IA487" i="1" s="1"/>
  <c r="GU484" i="1"/>
  <c r="IA484" i="1" s="1"/>
  <c r="DS484" i="1"/>
  <c r="DT378" i="1"/>
  <c r="GV378" i="1"/>
  <c r="GT472" i="1"/>
  <c r="DR472" i="1"/>
  <c r="DQ394" i="1"/>
  <c r="GS394" i="1"/>
  <c r="GT166" i="1"/>
  <c r="DR166" i="1"/>
  <c r="GU323" i="1"/>
  <c r="DS323" i="1"/>
  <c r="GS275" i="1"/>
  <c r="DQ275" i="1"/>
  <c r="GS367" i="1"/>
  <c r="DQ367" i="1"/>
  <c r="GU482" i="1"/>
  <c r="IA482" i="1" s="1"/>
  <c r="DS482" i="1"/>
  <c r="GU153" i="1"/>
  <c r="IA153" i="1" s="1"/>
  <c r="DS153" i="1"/>
  <c r="DR326" i="1"/>
  <c r="GT326" i="1"/>
  <c r="GS256" i="1"/>
  <c r="DQ256" i="1"/>
  <c r="DR474" i="1"/>
  <c r="GT474" i="1"/>
  <c r="DS469" i="1"/>
  <c r="GU469" i="1"/>
  <c r="GS225" i="1"/>
  <c r="DQ225" i="1"/>
  <c r="DT466" i="1"/>
  <c r="GV466" i="1"/>
  <c r="GU41" i="1"/>
  <c r="DS41" i="1"/>
  <c r="GU372" i="1"/>
  <c r="DS372" i="1"/>
  <c r="GT79" i="1"/>
  <c r="DR79" i="1"/>
  <c r="DR253" i="1"/>
  <c r="GT253" i="1"/>
  <c r="GT85" i="1"/>
  <c r="DR85" i="1"/>
  <c r="GS370" i="1"/>
  <c r="DQ370" i="1"/>
  <c r="GU480" i="1"/>
  <c r="DS480" i="1"/>
  <c r="DS121" i="1"/>
  <c r="GU121" i="1"/>
  <c r="IA121" i="1" s="1"/>
  <c r="GU349" i="1"/>
  <c r="DS349" i="1"/>
  <c r="DR309" i="1"/>
  <c r="GT309" i="1"/>
  <c r="GT199" i="1"/>
  <c r="DR199" i="1"/>
  <c r="DQ347" i="1"/>
  <c r="GS347" i="1"/>
  <c r="DQ360" i="1"/>
  <c r="GS360" i="1"/>
  <c r="GT60" i="1"/>
  <c r="DR60" i="1"/>
  <c r="DQ46" i="1"/>
  <c r="GS46" i="1"/>
  <c r="GU481" i="1"/>
  <c r="DS481" i="1"/>
  <c r="GU278" i="1"/>
  <c r="IA278" i="1" s="1"/>
  <c r="DS278" i="1"/>
  <c r="DQ136" i="1"/>
  <c r="GS136" i="1"/>
  <c r="DQ201" i="1"/>
  <c r="GS201" i="1"/>
  <c r="DQ64" i="1"/>
  <c r="GS64" i="1"/>
  <c r="GU386" i="1"/>
  <c r="IA386" i="1" s="1"/>
  <c r="DS386" i="1"/>
  <c r="DR142" i="1"/>
  <c r="GT142" i="1"/>
  <c r="GT322" i="1"/>
  <c r="DR322" i="1"/>
  <c r="GS392" i="1"/>
  <c r="DQ392" i="1"/>
  <c r="GT365" i="1"/>
  <c r="DR365" i="1"/>
  <c r="DR23" i="1"/>
  <c r="GT23" i="1"/>
  <c r="GS308" i="1"/>
  <c r="DQ308" i="1"/>
  <c r="DQ318" i="1"/>
  <c r="GS318" i="1"/>
  <c r="GT193" i="1"/>
  <c r="DR193" i="1"/>
  <c r="GU59" i="1"/>
  <c r="DS59" i="1"/>
  <c r="GU369" i="1"/>
  <c r="DS369" i="1"/>
  <c r="GT332" i="1"/>
  <c r="DR332" i="1"/>
  <c r="GS468" i="1"/>
  <c r="DQ468" i="1"/>
  <c r="GS384" i="1"/>
  <c r="DQ384" i="1"/>
  <c r="DR236" i="1"/>
  <c r="GT236" i="1"/>
  <c r="DQ385" i="1"/>
  <c r="GS385" i="1"/>
  <c r="GU490" i="1"/>
  <c r="IA490" i="1" s="1"/>
  <c r="DS490" i="1"/>
  <c r="GT486" i="1"/>
  <c r="DR486" i="1"/>
  <c r="GV315" i="1"/>
  <c r="DT315" i="1"/>
  <c r="GT364" i="1"/>
  <c r="DR364" i="1"/>
  <c r="DS476" i="1"/>
  <c r="GU476" i="1"/>
  <c r="DS475" i="1"/>
  <c r="GU475" i="1"/>
  <c r="DQ76" i="1"/>
  <c r="GS76" i="1"/>
  <c r="DR336" i="1"/>
  <c r="GT336" i="1"/>
  <c r="GV216" i="1"/>
  <c r="DT216" i="1"/>
  <c r="GU298" i="1"/>
  <c r="DS298" i="1"/>
  <c r="GS473" i="1"/>
  <c r="DQ473" i="1"/>
  <c r="DQ396" i="1"/>
  <c r="GS396" i="1"/>
  <c r="GT401" i="1"/>
  <c r="DR401" i="1"/>
  <c r="DR410" i="1"/>
  <c r="GT410" i="1"/>
  <c r="GT477" i="1"/>
  <c r="DR477" i="1"/>
  <c r="GS403" i="1"/>
  <c r="DQ403" i="1"/>
  <c r="GU221" i="1"/>
  <c r="IA221" i="1" s="1"/>
  <c r="DS221" i="1"/>
  <c r="DQ182" i="1"/>
  <c r="GS182" i="1"/>
  <c r="GT470" i="1"/>
  <c r="DR470" i="1"/>
  <c r="DR246" i="1"/>
  <c r="GT246" i="1"/>
  <c r="DM124" i="1"/>
  <c r="GO124" i="1"/>
  <c r="GO496" i="1"/>
  <c r="DM496" i="1"/>
  <c r="DM218" i="1"/>
  <c r="GO218" i="1"/>
  <c r="DM241" i="1"/>
  <c r="GO241" i="1"/>
  <c r="DM116" i="1"/>
  <c r="GO116" i="1"/>
  <c r="GO24" i="1"/>
  <c r="DM24" i="1"/>
  <c r="GO519" i="1"/>
  <c r="DM519" i="1"/>
  <c r="DM132" i="1"/>
  <c r="GO132" i="1"/>
  <c r="DM393" i="1"/>
  <c r="GO393" i="1"/>
  <c r="DM151" i="1"/>
  <c r="GO151" i="1"/>
  <c r="DM189" i="1"/>
  <c r="GO189" i="1"/>
  <c r="DM175" i="1"/>
  <c r="GO175" i="1"/>
  <c r="DM68" i="1"/>
  <c r="GO68" i="1"/>
  <c r="DM398" i="1"/>
  <c r="GO398" i="1"/>
  <c r="DN109" i="1"/>
  <c r="GP109" i="1"/>
  <c r="DM65" i="1"/>
  <c r="GO65" i="1"/>
  <c r="DM259" i="1"/>
  <c r="GO259" i="1"/>
  <c r="DM334" i="1"/>
  <c r="GO334" i="1"/>
  <c r="DM53" i="1"/>
  <c r="GO53" i="1"/>
  <c r="DM338" i="1"/>
  <c r="GO338" i="1"/>
  <c r="DM397" i="1"/>
  <c r="GO397" i="1"/>
  <c r="DM159" i="1"/>
  <c r="GO159" i="1"/>
  <c r="DM426" i="1"/>
  <c r="GO426" i="1"/>
  <c r="DM162" i="1"/>
  <c r="GO162" i="1"/>
  <c r="DM499" i="1"/>
  <c r="GO499" i="1"/>
  <c r="DM379" i="1"/>
  <c r="GO379" i="1"/>
  <c r="DN103" i="1"/>
  <c r="GP103" i="1"/>
  <c r="IA103" i="1" s="1"/>
  <c r="DM179" i="1"/>
  <c r="GO179" i="1"/>
  <c r="DN327" i="1"/>
  <c r="GP327" i="1"/>
  <c r="DM140" i="1"/>
  <c r="GO140" i="1"/>
  <c r="GO52" i="1"/>
  <c r="DM52" i="1"/>
  <c r="DN418" i="1"/>
  <c r="GP418" i="1"/>
  <c r="DM73" i="1"/>
  <c r="GO73" i="1"/>
  <c r="DN208" i="1"/>
  <c r="GP208" i="1"/>
  <c r="DM255" i="1"/>
  <c r="GO255" i="1"/>
  <c r="DM16" i="1"/>
  <c r="GO16" i="1"/>
  <c r="DM195" i="1"/>
  <c r="GO195" i="1"/>
  <c r="GO100" i="1"/>
  <c r="DM100" i="1"/>
  <c r="DM515" i="1"/>
  <c r="GO515" i="1"/>
  <c r="DM224" i="1"/>
  <c r="GO224" i="1"/>
  <c r="DM174" i="1"/>
  <c r="GO174" i="1"/>
  <c r="DM19" i="1"/>
  <c r="GO19" i="1"/>
  <c r="GO10" i="1"/>
  <c r="DM10" i="1"/>
  <c r="DM229" i="1"/>
  <c r="GO229" i="1"/>
  <c r="DM149" i="1"/>
  <c r="GO149" i="1"/>
  <c r="DM517" i="1"/>
  <c r="GO517" i="1"/>
  <c r="DN528" i="1"/>
  <c r="GP528" i="1"/>
  <c r="DM348" i="1"/>
  <c r="GO348" i="1"/>
  <c r="GO416" i="1"/>
  <c r="DM416" i="1"/>
  <c r="DN78" i="1"/>
  <c r="GP78" i="1"/>
  <c r="DM13" i="1"/>
  <c r="GO13" i="1"/>
  <c r="DM251" i="1"/>
  <c r="GO251" i="1"/>
  <c r="DM268" i="1"/>
  <c r="GO268" i="1"/>
  <c r="GO235" i="1"/>
  <c r="DM235" i="1"/>
  <c r="DM105" i="1"/>
  <c r="GO105" i="1"/>
  <c r="DM77" i="1"/>
  <c r="GO77" i="1"/>
  <c r="DN300" i="1"/>
  <c r="GP300" i="1"/>
  <c r="IA300" i="1" s="1"/>
  <c r="DM346" i="1"/>
  <c r="GO346" i="1"/>
  <c r="DM75" i="1"/>
  <c r="GO75" i="1"/>
  <c r="DM289" i="1"/>
  <c r="GO289" i="1"/>
  <c r="DN526" i="1"/>
  <c r="GP526" i="1"/>
  <c r="DM353" i="1"/>
  <c r="GO353" i="1"/>
  <c r="DM92" i="1"/>
  <c r="GO92" i="1"/>
  <c r="DM242" i="1"/>
  <c r="GO242" i="1"/>
  <c r="DM355" i="1"/>
  <c r="GO355" i="1"/>
  <c r="DN261" i="1"/>
  <c r="GP261" i="1"/>
  <c r="DM131" i="1"/>
  <c r="GO131" i="1"/>
  <c r="DM311" i="1"/>
  <c r="GO311" i="1"/>
  <c r="DM387" i="1"/>
  <c r="GO387" i="1"/>
  <c r="GO402" i="1"/>
  <c r="DM402" i="1"/>
  <c r="DM380" i="1"/>
  <c r="GO380" i="1"/>
  <c r="DM354" i="1"/>
  <c r="GO354" i="1"/>
  <c r="DM391" i="1"/>
  <c r="GO391" i="1"/>
  <c r="DM529" i="1"/>
  <c r="GO529" i="1"/>
  <c r="GO44" i="1"/>
  <c r="DM44" i="1"/>
  <c r="DN223" i="1"/>
  <c r="GP223" i="1"/>
  <c r="DN465" i="1"/>
  <c r="GP465" i="1"/>
  <c r="DM284" i="1"/>
  <c r="GO284" i="1"/>
  <c r="DM72" i="1"/>
  <c r="GO72" i="1"/>
  <c r="DN462" i="1"/>
  <c r="GP462" i="1"/>
  <c r="DN20" i="1"/>
  <c r="GP20" i="1"/>
  <c r="IA20" i="1" s="1"/>
  <c r="DM138" i="1"/>
  <c r="GO138" i="1"/>
  <c r="DM522" i="1"/>
  <c r="GO522" i="1"/>
  <c r="DM280" i="1"/>
  <c r="GO280" i="1"/>
  <c r="DM459" i="1"/>
  <c r="GO459" i="1"/>
  <c r="DN415" i="1"/>
  <c r="GP415" i="1"/>
  <c r="IA415" i="1" s="1"/>
  <c r="DM279" i="1"/>
  <c r="GO279" i="1"/>
  <c r="DM233" i="1"/>
  <c r="GO233" i="1"/>
  <c r="DM228" i="1"/>
  <c r="GO228" i="1"/>
  <c r="DM299" i="1"/>
  <c r="GO299" i="1"/>
  <c r="DM314" i="1"/>
  <c r="GO314" i="1"/>
  <c r="DM167" i="1"/>
  <c r="GO167" i="1"/>
  <c r="DN506" i="1"/>
  <c r="GP506" i="1"/>
  <c r="IA506" i="1" s="1"/>
  <c r="DM341" i="1"/>
  <c r="GO341" i="1"/>
  <c r="DM17" i="1"/>
  <c r="GO17" i="1"/>
  <c r="DM18" i="1"/>
  <c r="GO18" i="1"/>
  <c r="DM497" i="1"/>
  <c r="GO497" i="1"/>
  <c r="DM8" i="1"/>
  <c r="GO8" i="1"/>
  <c r="DM25" i="1"/>
  <c r="GO25" i="1"/>
  <c r="DM267" i="1"/>
  <c r="GO267" i="1"/>
  <c r="DM343" i="1"/>
  <c r="GO343" i="1"/>
  <c r="DN160" i="1"/>
  <c r="GP160" i="1"/>
  <c r="IA160" i="1" s="1"/>
  <c r="GO333" i="1"/>
  <c r="DM333" i="1"/>
  <c r="DM157" i="1"/>
  <c r="GO157" i="1"/>
  <c r="DM45" i="1"/>
  <c r="GO45" i="1"/>
  <c r="DM292" i="1"/>
  <c r="GO292" i="1"/>
  <c r="DM270" i="1"/>
  <c r="GO270" i="1"/>
  <c r="DM521" i="1"/>
  <c r="GO521" i="1"/>
  <c r="DM169" i="1"/>
  <c r="GO169" i="1"/>
  <c r="DM191" i="1"/>
  <c r="GO191" i="1"/>
  <c r="DM238" i="1"/>
  <c r="GO238" i="1"/>
  <c r="DN134" i="1"/>
  <c r="GP134" i="1"/>
  <c r="IA134" i="1" s="1"/>
  <c r="DN310" i="1"/>
  <c r="GP310" i="1"/>
  <c r="IA310" i="1" s="1"/>
  <c r="DM127" i="1"/>
  <c r="GO127" i="1"/>
  <c r="DM204" i="1"/>
  <c r="GO204" i="1"/>
  <c r="DM115" i="1"/>
  <c r="GO115" i="1"/>
  <c r="DM411" i="1"/>
  <c r="GO411" i="1"/>
  <c r="DM274" i="1"/>
  <c r="GO274" i="1"/>
  <c r="DM54" i="1"/>
  <c r="GO54" i="1"/>
  <c r="DM202" i="1"/>
  <c r="GO202" i="1"/>
  <c r="DN150" i="1"/>
  <c r="GP150" i="1"/>
  <c r="IA150" i="1" s="1"/>
  <c r="DN192" i="1"/>
  <c r="GP192" i="1"/>
  <c r="IA192" i="1" s="1"/>
  <c r="GO320" i="1"/>
  <c r="DM320" i="1"/>
  <c r="DM458" i="1"/>
  <c r="GO458" i="1"/>
  <c r="DM363" i="1"/>
  <c r="GO363" i="1"/>
  <c r="DM58" i="1"/>
  <c r="GO58" i="1"/>
  <c r="DM421" i="1"/>
  <c r="GO421" i="1"/>
  <c r="DM101" i="1"/>
  <c r="GO101" i="1"/>
  <c r="DM104" i="1"/>
  <c r="GO104" i="1"/>
  <c r="DM81" i="1"/>
  <c r="GO81" i="1"/>
  <c r="DM510" i="1"/>
  <c r="GO510" i="1"/>
  <c r="DM112" i="1"/>
  <c r="GO112" i="1"/>
  <c r="GO266" i="1"/>
  <c r="DM266" i="1"/>
  <c r="DM371" i="1"/>
  <c r="GO371" i="1"/>
  <c r="DN362" i="1"/>
  <c r="GP362" i="1"/>
  <c r="DM404" i="1"/>
  <c r="GO404" i="1"/>
  <c r="DM98" i="1"/>
  <c r="GO98" i="1"/>
  <c r="GO102" i="1"/>
  <c r="DM102" i="1"/>
  <c r="GO139" i="1"/>
  <c r="DM139" i="1"/>
  <c r="DM520" i="1"/>
  <c r="GO520" i="1"/>
  <c r="DM89" i="1"/>
  <c r="GO89" i="1"/>
  <c r="GO307" i="1"/>
  <c r="DM307" i="1"/>
  <c r="DM230" i="1"/>
  <c r="GO230" i="1"/>
  <c r="DM168" i="1"/>
  <c r="GO168" i="1"/>
  <c r="DN518" i="1"/>
  <c r="GP518" i="1"/>
  <c r="DM296" i="1"/>
  <c r="GO296" i="1"/>
  <c r="DM108" i="1"/>
  <c r="GO108" i="1"/>
  <c r="DM207" i="1"/>
  <c r="GO207" i="1"/>
  <c r="DM422" i="1"/>
  <c r="GO422" i="1"/>
  <c r="DM414" i="1"/>
  <c r="GO414" i="1"/>
  <c r="DM219" i="1"/>
  <c r="GO219" i="1"/>
  <c r="DM47" i="1"/>
  <c r="GO47" i="1"/>
  <c r="DM200" i="1"/>
  <c r="GO200" i="1"/>
  <c r="DM293" i="1"/>
  <c r="GO293" i="1"/>
  <c r="GO340" i="1"/>
  <c r="DM340" i="1"/>
  <c r="DM512" i="1"/>
  <c r="GO512" i="1"/>
  <c r="DM172" i="1"/>
  <c r="GO172" i="1"/>
  <c r="DM257" i="1"/>
  <c r="GO257" i="1"/>
  <c r="DM285" i="1"/>
  <c r="GO285" i="1"/>
  <c r="DM35" i="1"/>
  <c r="GO35" i="1"/>
  <c r="DM456" i="1"/>
  <c r="GO456" i="1"/>
  <c r="DM377" i="1"/>
  <c r="GO377" i="1"/>
  <c r="DM129" i="1"/>
  <c r="GO129" i="1"/>
  <c r="DM88" i="1"/>
  <c r="GO88" i="1"/>
  <c r="DM291" i="1"/>
  <c r="GO291" i="1"/>
  <c r="DM158" i="1"/>
  <c r="GO158" i="1"/>
  <c r="DN513" i="1"/>
  <c r="GP513" i="1"/>
  <c r="IA513" i="1" s="1"/>
  <c r="DN28" i="1"/>
  <c r="GP28" i="1"/>
  <c r="IA28" i="1" s="1"/>
  <c r="GP94" i="1"/>
  <c r="DN94" i="1"/>
  <c r="DM508" i="1"/>
  <c r="GO508" i="1"/>
  <c r="GO388" i="1"/>
  <c r="DM388" i="1"/>
  <c r="DM317" i="1"/>
  <c r="GO317" i="1"/>
  <c r="DM524" i="1"/>
  <c r="GO524" i="1"/>
  <c r="DN133" i="1"/>
  <c r="GP133" i="1"/>
  <c r="DM375" i="1"/>
  <c r="GO375" i="1"/>
  <c r="DM351" i="1"/>
  <c r="GO351" i="1"/>
  <c r="DN502" i="1"/>
  <c r="GP502" i="1"/>
  <c r="DM231" i="1"/>
  <c r="GO231" i="1"/>
  <c r="DM264" i="1"/>
  <c r="GO264" i="1"/>
  <c r="DM304" i="1"/>
  <c r="GO304" i="1"/>
  <c r="DM501" i="1"/>
  <c r="GO501" i="1"/>
  <c r="DM420" i="1"/>
  <c r="GO420" i="1"/>
  <c r="DM381" i="1"/>
  <c r="GO381" i="1"/>
  <c r="DM493" i="1"/>
  <c r="GO493" i="1"/>
  <c r="DM3" i="1"/>
  <c r="GO3" i="1"/>
  <c r="DM49" i="1"/>
  <c r="GO49" i="1"/>
  <c r="DN239" i="1"/>
  <c r="GP239" i="1"/>
  <c r="IA239" i="1" s="1"/>
  <c r="DN272" i="1"/>
  <c r="GP272" i="1"/>
  <c r="IA272" i="1" s="1"/>
  <c r="DM297" i="1"/>
  <c r="GO297" i="1"/>
  <c r="DM227" i="1"/>
  <c r="GO227" i="1"/>
  <c r="DM120" i="1"/>
  <c r="GO120" i="1"/>
  <c r="GO145" i="1"/>
  <c r="DM145" i="1"/>
  <c r="DM87" i="1"/>
  <c r="GO87" i="1"/>
  <c r="DM14" i="1"/>
  <c r="GO14" i="1"/>
  <c r="DN464" i="1"/>
  <c r="GP464" i="1"/>
  <c r="DM93" i="1"/>
  <c r="GO93" i="1"/>
  <c r="DM504" i="1"/>
  <c r="GO504" i="1"/>
  <c r="DM181" i="1"/>
  <c r="GO181" i="1"/>
  <c r="DM250" i="1"/>
  <c r="GO250" i="1"/>
  <c r="DM409" i="1"/>
  <c r="GO409" i="1"/>
  <c r="DM383" i="1"/>
  <c r="GO383" i="1"/>
  <c r="DM203" i="1"/>
  <c r="GO203" i="1"/>
  <c r="DM281" i="1"/>
  <c r="GO281" i="1"/>
  <c r="DM460" i="1"/>
  <c r="GO460" i="1"/>
  <c r="DM163" i="1"/>
  <c r="GO163" i="1"/>
  <c r="DM61" i="1"/>
  <c r="GO61" i="1"/>
  <c r="DN26" i="1"/>
  <c r="GP26" i="1"/>
  <c r="DM350" i="1"/>
  <c r="GO350" i="1"/>
  <c r="DM260" i="1"/>
  <c r="GO260" i="1"/>
  <c r="DN62" i="1"/>
  <c r="GP62" i="1"/>
  <c r="DM321" i="1"/>
  <c r="GO321" i="1"/>
  <c r="GP27" i="1"/>
  <c r="IA27" i="1" s="1"/>
  <c r="DN27" i="1"/>
  <c r="DM90" i="1"/>
  <c r="GO90" i="1"/>
  <c r="DM306" i="1"/>
  <c r="GO306" i="1"/>
  <c r="DO494" i="1"/>
  <c r="GQ494" i="1"/>
  <c r="DN461" i="1"/>
  <c r="GP461" i="1"/>
  <c r="IA461" i="1" s="1"/>
  <c r="DM165" i="1"/>
  <c r="GO165" i="1"/>
  <c r="DM505" i="1"/>
  <c r="GO505" i="1"/>
  <c r="GP30" i="1"/>
  <c r="IA30" i="1" s="1"/>
  <c r="DN30" i="1"/>
  <c r="DM312" i="1"/>
  <c r="GO312" i="1"/>
  <c r="DM55" i="1"/>
  <c r="GO55" i="1"/>
  <c r="DM412" i="1"/>
  <c r="GO412" i="1"/>
  <c r="DN161" i="1"/>
  <c r="GP161" i="1"/>
  <c r="IA161" i="1" s="1"/>
  <c r="GO492" i="1"/>
  <c r="DM492" i="1"/>
  <c r="DM82" i="1"/>
  <c r="GO82" i="1"/>
  <c r="GO12" i="1"/>
  <c r="DM12" i="1"/>
  <c r="DM137" i="1"/>
  <c r="GO137" i="1"/>
  <c r="DM83" i="1"/>
  <c r="GO83" i="1"/>
  <c r="DM514" i="1"/>
  <c r="GO514" i="1"/>
  <c r="DM155" i="1"/>
  <c r="GO155" i="1"/>
  <c r="DM491" i="1"/>
  <c r="GO491" i="1"/>
  <c r="DM6" i="1"/>
  <c r="GO6" i="1"/>
  <c r="DM36" i="1"/>
  <c r="GO36" i="1"/>
  <c r="DM234" i="1"/>
  <c r="GO234" i="1"/>
  <c r="DM70" i="1"/>
  <c r="GO70" i="1"/>
  <c r="DM22" i="1"/>
  <c r="GO22" i="1"/>
  <c r="GO80" i="1"/>
  <c r="DM80" i="1"/>
  <c r="DM509" i="1"/>
  <c r="GO509" i="1"/>
  <c r="DM56" i="1"/>
  <c r="GO56" i="1"/>
  <c r="DM527" i="1"/>
  <c r="GO527" i="1"/>
  <c r="DM184" i="1"/>
  <c r="GO184" i="1"/>
  <c r="DM67" i="1"/>
  <c r="GO67" i="1"/>
  <c r="DM287" i="1"/>
  <c r="GO287" i="1"/>
  <c r="DM395" i="1"/>
  <c r="GO395" i="1"/>
  <c r="DM148" i="1"/>
  <c r="GO148" i="1"/>
  <c r="DM339" i="1"/>
  <c r="GO339" i="1"/>
  <c r="DM244" i="1"/>
  <c r="GO244" i="1"/>
  <c r="DN198" i="1"/>
  <c r="GP198" i="1"/>
  <c r="DM66" i="1"/>
  <c r="GO66" i="1"/>
  <c r="GP495" i="1"/>
  <c r="DN495" i="1"/>
  <c r="DM63" i="1"/>
  <c r="GO63" i="1"/>
  <c r="DN183" i="1"/>
  <c r="GP183" i="1"/>
  <c r="DM84" i="1"/>
  <c r="GO84" i="1"/>
  <c r="DM423" i="1"/>
  <c r="GO423" i="1"/>
  <c r="DM146" i="1"/>
  <c r="GO146" i="1"/>
  <c r="DM407" i="1"/>
  <c r="GO407" i="1"/>
  <c r="DM313" i="1"/>
  <c r="GO313" i="1"/>
  <c r="DM11" i="1"/>
  <c r="GO11" i="1"/>
  <c r="GP141" i="1"/>
  <c r="DN141" i="1"/>
  <c r="DM117" i="1"/>
  <c r="GO117" i="1"/>
  <c r="DN457" i="1"/>
  <c r="GP457" i="1"/>
  <c r="IA457" i="1" s="1"/>
  <c r="GO282" i="1"/>
  <c r="DM282" i="1"/>
  <c r="DM406" i="1"/>
  <c r="GO406" i="1"/>
  <c r="DN37" i="1"/>
  <c r="GP37" i="1"/>
  <c r="IA37" i="1" s="1"/>
  <c r="DN400" i="1"/>
  <c r="GP400" i="1"/>
  <c r="DN4" i="1"/>
  <c r="GP4" i="1"/>
  <c r="IA4" i="1" s="1"/>
  <c r="DM215" i="1"/>
  <c r="GO215" i="1"/>
  <c r="DM305" i="1"/>
  <c r="GO305" i="1"/>
  <c r="DM290" i="1"/>
  <c r="GO290" i="1"/>
  <c r="DM152" i="1"/>
  <c r="GO152" i="1"/>
  <c r="DM507" i="1"/>
  <c r="GO507" i="1"/>
  <c r="DN217" i="1"/>
  <c r="GP217" i="1"/>
  <c r="GP500" i="1"/>
  <c r="DN500" i="1"/>
  <c r="DM126" i="1"/>
  <c r="GO126" i="1"/>
  <c r="DM123" i="1"/>
  <c r="GO123" i="1"/>
  <c r="DM245" i="1"/>
  <c r="GO245" i="1"/>
  <c r="DN382" i="1"/>
  <c r="GP382" i="1"/>
  <c r="DM205" i="1"/>
  <c r="GO205" i="1"/>
  <c r="DM188" i="1"/>
  <c r="GO188" i="1"/>
  <c r="DN498" i="1"/>
  <c r="GP498" i="1"/>
  <c r="DM125" i="1"/>
  <c r="GO125" i="1"/>
  <c r="DM32" i="1"/>
  <c r="GO32" i="1"/>
  <c r="GO226" i="1"/>
  <c r="DM226" i="1"/>
  <c r="DM212" i="1"/>
  <c r="GO212" i="1"/>
  <c r="DM503" i="1"/>
  <c r="GO503" i="1"/>
  <c r="DM7" i="1"/>
  <c r="GO7" i="1"/>
  <c r="DM232" i="1"/>
  <c r="GO232" i="1"/>
  <c r="GO283" i="1"/>
  <c r="DM283" i="1"/>
  <c r="DM5" i="1"/>
  <c r="GO5" i="1"/>
  <c r="DM96" i="1"/>
  <c r="GO96" i="1"/>
  <c r="DN43" i="1"/>
  <c r="GP43" i="1"/>
  <c r="DM135" i="1"/>
  <c r="GO135" i="1"/>
  <c r="DN516" i="1"/>
  <c r="GP516" i="1"/>
  <c r="IA516" i="1" s="1"/>
  <c r="DM42" i="1"/>
  <c r="GO42" i="1"/>
  <c r="DM111" i="1"/>
  <c r="GO111" i="1"/>
  <c r="DM463" i="1"/>
  <c r="GO463" i="1"/>
  <c r="DM194" i="1"/>
  <c r="GO194" i="1"/>
  <c r="DM294" i="1"/>
  <c r="GO294" i="1"/>
  <c r="DM408" i="1"/>
  <c r="GO408" i="1"/>
  <c r="DM249" i="1"/>
  <c r="GO249" i="1"/>
  <c r="DM110" i="1"/>
  <c r="GO110" i="1"/>
  <c r="DM40" i="1"/>
  <c r="GO40" i="1"/>
  <c r="DM368" i="1"/>
  <c r="GO368" i="1"/>
  <c r="DM511" i="1"/>
  <c r="GO511" i="1"/>
  <c r="DM288" i="1"/>
  <c r="GO288" i="1"/>
  <c r="DM525" i="1"/>
  <c r="GO525" i="1"/>
  <c r="DM220" i="1"/>
  <c r="GO220" i="1"/>
  <c r="DM254" i="1"/>
  <c r="GO254" i="1"/>
  <c r="GP277" i="1"/>
  <c r="DN277" i="1"/>
  <c r="GP206" i="1"/>
  <c r="IA206" i="1" s="1"/>
  <c r="DN206" i="1"/>
  <c r="DM269" i="1"/>
  <c r="GO269" i="1"/>
  <c r="DM128" i="1"/>
  <c r="GO128" i="1"/>
  <c r="GP302" i="1"/>
  <c r="DN302" i="1"/>
  <c r="DM74" i="1"/>
  <c r="GO74" i="1"/>
  <c r="DM330" i="1"/>
  <c r="GO330" i="1"/>
  <c r="DM344" i="1"/>
  <c r="GO344" i="1"/>
  <c r="DM328" i="1"/>
  <c r="GO328" i="1"/>
  <c r="DN186" i="1"/>
  <c r="GP186" i="1"/>
  <c r="DM29" i="1"/>
  <c r="GO29" i="1"/>
  <c r="DM99" i="1"/>
  <c r="GO99" i="1"/>
  <c r="DM357" i="1"/>
  <c r="GO357" i="1"/>
  <c r="DN97" i="1"/>
  <c r="GP97" i="1"/>
  <c r="IA97" i="1" s="1"/>
  <c r="DM424" i="1"/>
  <c r="GO424" i="1"/>
  <c r="GT144" i="1" l="1"/>
  <c r="DR144" i="1"/>
  <c r="GU405" i="1"/>
  <c r="DS405" i="1"/>
  <c r="GT286" i="1"/>
  <c r="DR286" i="1"/>
  <c r="GU214" i="1"/>
  <c r="IA214" i="1" s="1"/>
  <c r="DS214" i="1"/>
  <c r="DR335" i="1"/>
  <c r="GT335" i="1"/>
  <c r="GT413" i="1"/>
  <c r="DR413" i="1"/>
  <c r="GT34" i="1"/>
  <c r="DR34" i="1"/>
  <c r="GU39" i="1"/>
  <c r="DS39" i="1"/>
  <c r="DT471" i="1"/>
  <c r="GV471" i="1"/>
  <c r="GT211" i="1"/>
  <c r="DR211" i="1"/>
  <c r="DR373" i="1"/>
  <c r="GT373" i="1"/>
  <c r="DR196" i="1"/>
  <c r="GT196" i="1"/>
  <c r="GT467" i="1"/>
  <c r="DR467" i="1"/>
  <c r="DS154" i="1"/>
  <c r="GU154" i="1"/>
  <c r="DR374" i="1"/>
  <c r="GT374" i="1"/>
  <c r="DT358" i="1"/>
  <c r="GV358" i="1"/>
  <c r="GU319" i="1"/>
  <c r="DS319" i="1"/>
  <c r="GU389" i="1"/>
  <c r="IA389" i="1" s="1"/>
  <c r="DS389" i="1"/>
  <c r="DS329" i="1"/>
  <c r="GU329" i="1"/>
  <c r="DS485" i="1"/>
  <c r="GU485" i="1"/>
  <c r="DR488" i="1"/>
  <c r="GT488" i="1"/>
  <c r="DS332" i="1"/>
  <c r="GU332" i="1"/>
  <c r="GU365" i="1"/>
  <c r="DS365" i="1"/>
  <c r="DR256" i="1"/>
  <c r="GT256" i="1"/>
  <c r="GV153" i="1"/>
  <c r="DT153" i="1"/>
  <c r="DT323" i="1"/>
  <c r="GV323" i="1"/>
  <c r="GU240" i="1"/>
  <c r="DS240" i="1"/>
  <c r="GT396" i="1"/>
  <c r="DR396" i="1"/>
  <c r="DS236" i="1"/>
  <c r="GU236" i="1"/>
  <c r="GW466" i="1"/>
  <c r="DU466" i="1"/>
  <c r="DR473" i="1"/>
  <c r="GT473" i="1"/>
  <c r="GU486" i="1"/>
  <c r="DS486" i="1"/>
  <c r="DR384" i="1"/>
  <c r="GT384" i="1"/>
  <c r="GV369" i="1"/>
  <c r="DT369" i="1"/>
  <c r="DR392" i="1"/>
  <c r="GT392" i="1"/>
  <c r="GV386" i="1"/>
  <c r="DT386" i="1"/>
  <c r="DS199" i="1"/>
  <c r="GU199" i="1"/>
  <c r="IA199" i="1" s="1"/>
  <c r="GV480" i="1"/>
  <c r="DT480" i="1"/>
  <c r="GU79" i="1"/>
  <c r="DS79" i="1"/>
  <c r="GT225" i="1"/>
  <c r="DR225" i="1"/>
  <c r="GV482" i="1"/>
  <c r="DT482" i="1"/>
  <c r="GV484" i="1"/>
  <c r="DT484" i="1"/>
  <c r="DS352" i="1"/>
  <c r="GU352" i="1"/>
  <c r="GV324" i="1"/>
  <c r="DT324" i="1"/>
  <c r="DR345" i="1"/>
  <c r="GT345" i="1"/>
  <c r="DS470" i="1"/>
  <c r="GU470" i="1"/>
  <c r="DS477" i="1"/>
  <c r="GU477" i="1"/>
  <c r="GU193" i="1"/>
  <c r="DS193" i="1"/>
  <c r="GV481" i="1"/>
  <c r="DT481" i="1"/>
  <c r="DT475" i="1"/>
  <c r="GV475" i="1"/>
  <c r="DS142" i="1"/>
  <c r="GU142" i="1"/>
  <c r="IA142" i="1" s="1"/>
  <c r="DR201" i="1"/>
  <c r="GT201" i="1"/>
  <c r="DR360" i="1"/>
  <c r="GT360" i="1"/>
  <c r="GV121" i="1"/>
  <c r="DT121" i="1"/>
  <c r="DS253" i="1"/>
  <c r="GU253" i="1"/>
  <c r="DU378" i="1"/>
  <c r="GW378" i="1"/>
  <c r="DR479" i="1"/>
  <c r="GT479" i="1"/>
  <c r="DS178" i="1"/>
  <c r="GU178" i="1"/>
  <c r="IA178" i="1" s="1"/>
  <c r="DR182" i="1"/>
  <c r="GT182" i="1"/>
  <c r="GU410" i="1"/>
  <c r="DS410" i="1"/>
  <c r="DT476" i="1"/>
  <c r="GV476" i="1"/>
  <c r="DR318" i="1"/>
  <c r="GT318" i="1"/>
  <c r="DR347" i="1"/>
  <c r="GT347" i="1"/>
  <c r="DS326" i="1"/>
  <c r="GU326" i="1"/>
  <c r="IA326" i="1" s="1"/>
  <c r="DS399" i="1"/>
  <c r="GU399" i="1"/>
  <c r="GU166" i="1"/>
  <c r="DS166" i="1"/>
  <c r="GU401" i="1"/>
  <c r="DS401" i="1"/>
  <c r="DT487" i="1"/>
  <c r="GV487" i="1"/>
  <c r="DS113" i="1"/>
  <c r="GU113" i="1"/>
  <c r="IA113" i="1" s="1"/>
  <c r="DT221" i="1"/>
  <c r="GV221" i="1"/>
  <c r="DT298" i="1"/>
  <c r="GV298" i="1"/>
  <c r="GV490" i="1"/>
  <c r="DT490" i="1"/>
  <c r="DR308" i="1"/>
  <c r="GT308" i="1"/>
  <c r="GT370" i="1"/>
  <c r="DR370" i="1"/>
  <c r="GV489" i="1"/>
  <c r="DT489" i="1"/>
  <c r="DS336" i="1"/>
  <c r="GU336" i="1"/>
  <c r="DR136" i="1"/>
  <c r="GT136" i="1"/>
  <c r="DR394" i="1"/>
  <c r="GT394" i="1"/>
  <c r="GV325" i="1"/>
  <c r="DT325" i="1"/>
  <c r="GT403" i="1"/>
  <c r="DR403" i="1"/>
  <c r="DU216" i="1"/>
  <c r="GW216" i="1"/>
  <c r="DU315" i="1"/>
  <c r="GW315" i="1"/>
  <c r="GV59" i="1"/>
  <c r="DT59" i="1"/>
  <c r="GU322" i="1"/>
  <c r="DS322" i="1"/>
  <c r="GV278" i="1"/>
  <c r="DT278" i="1"/>
  <c r="DS60" i="1"/>
  <c r="GU60" i="1"/>
  <c r="DT349" i="1"/>
  <c r="GV349" i="1"/>
  <c r="GU85" i="1"/>
  <c r="IA85" i="1" s="1"/>
  <c r="DS85" i="1"/>
  <c r="DT41" i="1"/>
  <c r="GV41" i="1"/>
  <c r="GT275" i="1"/>
  <c r="DR275" i="1"/>
  <c r="DS472" i="1"/>
  <c r="GU472" i="1"/>
  <c r="DS483" i="1"/>
  <c r="GU483" i="1"/>
  <c r="DR478" i="1"/>
  <c r="GT478" i="1"/>
  <c r="DS364" i="1"/>
  <c r="GU364" i="1"/>
  <c r="DR468" i="1"/>
  <c r="GT468" i="1"/>
  <c r="DT372" i="1"/>
  <c r="GV372" i="1"/>
  <c r="GT367" i="1"/>
  <c r="DR367" i="1"/>
  <c r="DS366" i="1"/>
  <c r="GU366" i="1"/>
  <c r="DR64" i="1"/>
  <c r="GT64" i="1"/>
  <c r="DR46" i="1"/>
  <c r="GT46" i="1"/>
  <c r="GU309" i="1"/>
  <c r="DS309" i="1"/>
  <c r="DS474" i="1"/>
  <c r="GU474" i="1"/>
  <c r="DS187" i="1"/>
  <c r="GU187" i="1"/>
  <c r="IA187" i="1" s="1"/>
  <c r="DS246" i="1"/>
  <c r="GU246" i="1"/>
  <c r="DR76" i="1"/>
  <c r="GT76" i="1"/>
  <c r="DR385" i="1"/>
  <c r="GT385" i="1"/>
  <c r="DS23" i="1"/>
  <c r="GU23" i="1"/>
  <c r="DT469" i="1"/>
  <c r="GV469" i="1"/>
  <c r="DT376" i="1"/>
  <c r="GV376" i="1"/>
  <c r="DV295" i="1"/>
  <c r="GX295" i="1"/>
  <c r="GU390" i="1"/>
  <c r="IA390" i="1" s="1"/>
  <c r="DS390" i="1"/>
  <c r="DR337" i="1"/>
  <c r="GT337" i="1"/>
  <c r="GP124" i="1"/>
  <c r="DN124" i="1"/>
  <c r="DN496" i="1"/>
  <c r="GP496" i="1"/>
  <c r="DN241" i="1"/>
  <c r="GP241" i="1"/>
  <c r="GP218" i="1"/>
  <c r="IA218" i="1" s="1"/>
  <c r="DN218" i="1"/>
  <c r="DN24" i="1"/>
  <c r="GP24" i="1"/>
  <c r="DN116" i="1"/>
  <c r="GP116" i="1"/>
  <c r="DN132" i="1"/>
  <c r="GP132" i="1"/>
  <c r="DN519" i="1"/>
  <c r="GP519" i="1"/>
  <c r="DN74" i="1"/>
  <c r="GP74" i="1"/>
  <c r="DN507" i="1"/>
  <c r="GP507" i="1"/>
  <c r="DN215" i="1"/>
  <c r="GP215" i="1"/>
  <c r="IA215" i="1" s="1"/>
  <c r="DN146" i="1"/>
  <c r="GP146" i="1"/>
  <c r="DN491" i="1"/>
  <c r="GP491" i="1"/>
  <c r="DO206" i="1"/>
  <c r="GQ206" i="1"/>
  <c r="DN344" i="1"/>
  <c r="GP344" i="1"/>
  <c r="IA344" i="1" s="1"/>
  <c r="DN220" i="1"/>
  <c r="GP220" i="1"/>
  <c r="DN368" i="1"/>
  <c r="GP368" i="1"/>
  <c r="IA368" i="1" s="1"/>
  <c r="GP463" i="1"/>
  <c r="DN463" i="1"/>
  <c r="DN5" i="1"/>
  <c r="GP5" i="1"/>
  <c r="DN503" i="1"/>
  <c r="GP503" i="1"/>
  <c r="DN125" i="1"/>
  <c r="GP125" i="1"/>
  <c r="DO382" i="1"/>
  <c r="GQ382" i="1"/>
  <c r="DO500" i="1"/>
  <c r="GQ500" i="1"/>
  <c r="GP80" i="1"/>
  <c r="DN80" i="1"/>
  <c r="DN306" i="1"/>
  <c r="GP306" i="1"/>
  <c r="DN321" i="1"/>
  <c r="GP321" i="1"/>
  <c r="IA321" i="1" s="1"/>
  <c r="DN350" i="1"/>
  <c r="GP350" i="1"/>
  <c r="DN460" i="1"/>
  <c r="GP460" i="1"/>
  <c r="IA460" i="1" s="1"/>
  <c r="DN145" i="1"/>
  <c r="GP145" i="1"/>
  <c r="GP274" i="1"/>
  <c r="IA274" i="1" s="1"/>
  <c r="DN274" i="1"/>
  <c r="DN127" i="1"/>
  <c r="GP127" i="1"/>
  <c r="GP191" i="1"/>
  <c r="DN191" i="1"/>
  <c r="GP333" i="1"/>
  <c r="DN333" i="1"/>
  <c r="DN167" i="1"/>
  <c r="GP167" i="1"/>
  <c r="IA167" i="1" s="1"/>
  <c r="DN233" i="1"/>
  <c r="GP233" i="1"/>
  <c r="IA233" i="1" s="1"/>
  <c r="DN459" i="1"/>
  <c r="GP459" i="1"/>
  <c r="DO20" i="1"/>
  <c r="GQ20" i="1"/>
  <c r="DO465" i="1"/>
  <c r="GQ465" i="1"/>
  <c r="DN416" i="1"/>
  <c r="GP416" i="1"/>
  <c r="IA416" i="1" s="1"/>
  <c r="DN515" i="1"/>
  <c r="GP515" i="1"/>
  <c r="IA515" i="1" s="1"/>
  <c r="DN255" i="1"/>
  <c r="GP255" i="1"/>
  <c r="DN52" i="1"/>
  <c r="GP52" i="1"/>
  <c r="DN128" i="1"/>
  <c r="GP128" i="1"/>
  <c r="DO43" i="1"/>
  <c r="GQ43" i="1"/>
  <c r="DO30" i="1"/>
  <c r="GQ30" i="1"/>
  <c r="GP123" i="1"/>
  <c r="DN123" i="1"/>
  <c r="DN137" i="1"/>
  <c r="GP137" i="1"/>
  <c r="IA137" i="1" s="1"/>
  <c r="DO302" i="1"/>
  <c r="GQ302" i="1"/>
  <c r="GP126" i="1"/>
  <c r="DN126" i="1"/>
  <c r="DO4" i="1"/>
  <c r="GQ4" i="1"/>
  <c r="DN423" i="1"/>
  <c r="GP423" i="1"/>
  <c r="IA423" i="1" s="1"/>
  <c r="GP99" i="1"/>
  <c r="DN99" i="1"/>
  <c r="DN249" i="1"/>
  <c r="GP249" i="1"/>
  <c r="IA249" i="1" s="1"/>
  <c r="GP283" i="1"/>
  <c r="DN283" i="1"/>
  <c r="GP290" i="1"/>
  <c r="DN290" i="1"/>
  <c r="DO400" i="1"/>
  <c r="GQ400" i="1"/>
  <c r="GQ457" i="1"/>
  <c r="DO457" i="1"/>
  <c r="DN313" i="1"/>
  <c r="GP313" i="1"/>
  <c r="GP84" i="1"/>
  <c r="IA84" i="1" s="1"/>
  <c r="DN84" i="1"/>
  <c r="DN66" i="1"/>
  <c r="GP66" i="1"/>
  <c r="DN148" i="1"/>
  <c r="GP148" i="1"/>
  <c r="IA148" i="1" s="1"/>
  <c r="DN184" i="1"/>
  <c r="GP184" i="1"/>
  <c r="GP36" i="1"/>
  <c r="DN36" i="1"/>
  <c r="DN514" i="1"/>
  <c r="GP514" i="1"/>
  <c r="IA514" i="1" s="1"/>
  <c r="DN82" i="1"/>
  <c r="GP82" i="1"/>
  <c r="IA82" i="1" s="1"/>
  <c r="DN55" i="1"/>
  <c r="GP55" i="1"/>
  <c r="DN165" i="1"/>
  <c r="GP165" i="1"/>
  <c r="IA165" i="1" s="1"/>
  <c r="DN409" i="1"/>
  <c r="GP409" i="1"/>
  <c r="DN93" i="1"/>
  <c r="GP93" i="1"/>
  <c r="DO272" i="1"/>
  <c r="GQ272" i="1"/>
  <c r="DN493" i="1"/>
  <c r="GP493" i="1"/>
  <c r="DN304" i="1"/>
  <c r="GP304" i="1"/>
  <c r="DN351" i="1"/>
  <c r="GP351" i="1"/>
  <c r="DN317" i="1"/>
  <c r="GP317" i="1"/>
  <c r="DO28" i="1"/>
  <c r="GQ28" i="1"/>
  <c r="DN88" i="1"/>
  <c r="GP88" i="1"/>
  <c r="IA88" i="1" s="1"/>
  <c r="DN35" i="1"/>
  <c r="GP35" i="1"/>
  <c r="DN512" i="1"/>
  <c r="GP512" i="1"/>
  <c r="DN47" i="1"/>
  <c r="GP47" i="1"/>
  <c r="DN207" i="1"/>
  <c r="GP207" i="1"/>
  <c r="DN168" i="1"/>
  <c r="GP168" i="1"/>
  <c r="DN520" i="1"/>
  <c r="GP520" i="1"/>
  <c r="DN404" i="1"/>
  <c r="GP404" i="1"/>
  <c r="IA404" i="1" s="1"/>
  <c r="DN112" i="1"/>
  <c r="GP112" i="1"/>
  <c r="DN104" i="1"/>
  <c r="GP104" i="1"/>
  <c r="DN363" i="1"/>
  <c r="GP363" i="1"/>
  <c r="DO150" i="1"/>
  <c r="GQ150" i="1"/>
  <c r="DN25" i="1"/>
  <c r="GP25" i="1"/>
  <c r="GP17" i="1"/>
  <c r="DN17" i="1"/>
  <c r="GP391" i="1"/>
  <c r="IA391" i="1" s="1"/>
  <c r="DN391" i="1"/>
  <c r="DN387" i="1"/>
  <c r="GP387" i="1"/>
  <c r="DN355" i="1"/>
  <c r="GP355" i="1"/>
  <c r="IA355" i="1" s="1"/>
  <c r="GQ526" i="1"/>
  <c r="DO526" i="1"/>
  <c r="DO300" i="1"/>
  <c r="GQ300" i="1"/>
  <c r="DN268" i="1"/>
  <c r="GP268" i="1"/>
  <c r="DN149" i="1"/>
  <c r="GP149" i="1"/>
  <c r="IA149" i="1" s="1"/>
  <c r="DN100" i="1"/>
  <c r="GP100" i="1"/>
  <c r="DO103" i="1"/>
  <c r="GQ103" i="1"/>
  <c r="DN426" i="1"/>
  <c r="GP426" i="1"/>
  <c r="DN53" i="1"/>
  <c r="GP53" i="1"/>
  <c r="DO109" i="1"/>
  <c r="GQ109" i="1"/>
  <c r="DO97" i="1"/>
  <c r="GQ97" i="1"/>
  <c r="DN424" i="1"/>
  <c r="GP424" i="1"/>
  <c r="DN330" i="1"/>
  <c r="GP330" i="1"/>
  <c r="IA330" i="1" s="1"/>
  <c r="DN40" i="1"/>
  <c r="GP40" i="1"/>
  <c r="IA40" i="1" s="1"/>
  <c r="GP408" i="1"/>
  <c r="IA408" i="1" s="1"/>
  <c r="DN408" i="1"/>
  <c r="DN135" i="1"/>
  <c r="GP135" i="1"/>
  <c r="DN492" i="1"/>
  <c r="GP492" i="1"/>
  <c r="DN90" i="1"/>
  <c r="GP90" i="1"/>
  <c r="DO62" i="1"/>
  <c r="GQ62" i="1"/>
  <c r="DO26" i="1"/>
  <c r="GQ26" i="1"/>
  <c r="DN388" i="1"/>
  <c r="GP388" i="1"/>
  <c r="IA388" i="1" s="1"/>
  <c r="DN340" i="1"/>
  <c r="GP340" i="1"/>
  <c r="GP139" i="1"/>
  <c r="DN139" i="1"/>
  <c r="DN411" i="1"/>
  <c r="GP411" i="1"/>
  <c r="DO310" i="1"/>
  <c r="GQ310" i="1"/>
  <c r="DN169" i="1"/>
  <c r="GP169" i="1"/>
  <c r="DN314" i="1"/>
  <c r="GP314" i="1"/>
  <c r="DN279" i="1"/>
  <c r="GP279" i="1"/>
  <c r="DN280" i="1"/>
  <c r="GP280" i="1"/>
  <c r="DO462" i="1"/>
  <c r="GQ462" i="1"/>
  <c r="DO223" i="1"/>
  <c r="GQ223" i="1"/>
  <c r="DN19" i="1"/>
  <c r="GP19" i="1"/>
  <c r="DO208" i="1"/>
  <c r="GQ208" i="1"/>
  <c r="DO186" i="1"/>
  <c r="GQ186" i="1"/>
  <c r="GP294" i="1"/>
  <c r="DN294" i="1"/>
  <c r="DN188" i="1"/>
  <c r="GP188" i="1"/>
  <c r="DO141" i="1"/>
  <c r="GQ141" i="1"/>
  <c r="DN29" i="1"/>
  <c r="GP29" i="1"/>
  <c r="IA29" i="1" s="1"/>
  <c r="DN525" i="1"/>
  <c r="GP525" i="1"/>
  <c r="IA525" i="1" s="1"/>
  <c r="DN111" i="1"/>
  <c r="GP111" i="1"/>
  <c r="DN212" i="1"/>
  <c r="GP212" i="1"/>
  <c r="IA212" i="1" s="1"/>
  <c r="DO498" i="1"/>
  <c r="GQ498" i="1"/>
  <c r="DN281" i="1"/>
  <c r="GP281" i="1"/>
  <c r="DO277" i="1"/>
  <c r="GQ277" i="1"/>
  <c r="DN226" i="1"/>
  <c r="GP226" i="1"/>
  <c r="IA226" i="1" s="1"/>
  <c r="DN245" i="1"/>
  <c r="GP245" i="1"/>
  <c r="DO217" i="1"/>
  <c r="GQ217" i="1"/>
  <c r="DN305" i="1"/>
  <c r="GP305" i="1"/>
  <c r="IA305" i="1" s="1"/>
  <c r="DO37" i="1"/>
  <c r="GQ37" i="1"/>
  <c r="GP117" i="1"/>
  <c r="DN117" i="1"/>
  <c r="DN407" i="1"/>
  <c r="GP407" i="1"/>
  <c r="DO183" i="1"/>
  <c r="GQ183" i="1"/>
  <c r="DO198" i="1"/>
  <c r="GQ198" i="1"/>
  <c r="DN395" i="1"/>
  <c r="GP395" i="1"/>
  <c r="DN527" i="1"/>
  <c r="GP527" i="1"/>
  <c r="DN22" i="1"/>
  <c r="GP22" i="1"/>
  <c r="DN6" i="1"/>
  <c r="GP6" i="1"/>
  <c r="DN83" i="1"/>
  <c r="GP83" i="1"/>
  <c r="DN312" i="1"/>
  <c r="GP312" i="1"/>
  <c r="DN250" i="1"/>
  <c r="GP250" i="1"/>
  <c r="IA250" i="1" s="1"/>
  <c r="DO464" i="1"/>
  <c r="GQ464" i="1"/>
  <c r="DN120" i="1"/>
  <c r="GP120" i="1"/>
  <c r="DO239" i="1"/>
  <c r="GQ239" i="1"/>
  <c r="DN381" i="1"/>
  <c r="GP381" i="1"/>
  <c r="DN264" i="1"/>
  <c r="GP264" i="1"/>
  <c r="DN375" i="1"/>
  <c r="GP375" i="1"/>
  <c r="DO513" i="1"/>
  <c r="GQ513" i="1"/>
  <c r="DN129" i="1"/>
  <c r="GP129" i="1"/>
  <c r="DN285" i="1"/>
  <c r="GP285" i="1"/>
  <c r="DN219" i="1"/>
  <c r="GP219" i="1"/>
  <c r="DN108" i="1"/>
  <c r="GP108" i="1"/>
  <c r="IA108" i="1" s="1"/>
  <c r="DN230" i="1"/>
  <c r="GP230" i="1"/>
  <c r="IA230" i="1" s="1"/>
  <c r="DO362" i="1"/>
  <c r="GQ362" i="1"/>
  <c r="DN101" i="1"/>
  <c r="GP101" i="1"/>
  <c r="GP458" i="1"/>
  <c r="IA458" i="1" s="1"/>
  <c r="DN458" i="1"/>
  <c r="DN202" i="1"/>
  <c r="GP202" i="1"/>
  <c r="DN292" i="1"/>
  <c r="GP292" i="1"/>
  <c r="DO160" i="1"/>
  <c r="GQ160" i="1"/>
  <c r="GP8" i="1"/>
  <c r="DN8" i="1"/>
  <c r="DN341" i="1"/>
  <c r="GP341" i="1"/>
  <c r="IA341" i="1" s="1"/>
  <c r="DN354" i="1"/>
  <c r="GP354" i="1"/>
  <c r="DN311" i="1"/>
  <c r="GP311" i="1"/>
  <c r="DN242" i="1"/>
  <c r="GP242" i="1"/>
  <c r="DN289" i="1"/>
  <c r="GP289" i="1"/>
  <c r="IA289" i="1" s="1"/>
  <c r="DN77" i="1"/>
  <c r="GP77" i="1"/>
  <c r="DN251" i="1"/>
  <c r="GP251" i="1"/>
  <c r="DN348" i="1"/>
  <c r="GP348" i="1"/>
  <c r="DN140" i="1"/>
  <c r="GP140" i="1"/>
  <c r="DN379" i="1"/>
  <c r="GP379" i="1"/>
  <c r="DN159" i="1"/>
  <c r="GP159" i="1"/>
  <c r="DN334" i="1"/>
  <c r="GP334" i="1"/>
  <c r="DN398" i="1"/>
  <c r="GP398" i="1"/>
  <c r="IA398" i="1" s="1"/>
  <c r="DN189" i="1"/>
  <c r="GP189" i="1"/>
  <c r="DN42" i="1"/>
  <c r="GP42" i="1"/>
  <c r="DO461" i="1"/>
  <c r="GQ461" i="1"/>
  <c r="DN260" i="1"/>
  <c r="GP260" i="1"/>
  <c r="DN307" i="1"/>
  <c r="GP307" i="1"/>
  <c r="IA307" i="1" s="1"/>
  <c r="DN102" i="1"/>
  <c r="GP102" i="1"/>
  <c r="DN320" i="1"/>
  <c r="GP320" i="1"/>
  <c r="IA320" i="1" s="1"/>
  <c r="GP115" i="1"/>
  <c r="IA115" i="1" s="1"/>
  <c r="DN115" i="1"/>
  <c r="DO134" i="1"/>
  <c r="GQ134" i="1"/>
  <c r="DN521" i="1"/>
  <c r="GP521" i="1"/>
  <c r="DN299" i="1"/>
  <c r="GP299" i="1"/>
  <c r="IA299" i="1" s="1"/>
  <c r="DO415" i="1"/>
  <c r="GQ415" i="1"/>
  <c r="DN522" i="1"/>
  <c r="GP522" i="1"/>
  <c r="IA522" i="1" s="1"/>
  <c r="DN72" i="1"/>
  <c r="GP72" i="1"/>
  <c r="DN44" i="1"/>
  <c r="GP44" i="1"/>
  <c r="IA44" i="1" s="1"/>
  <c r="DN174" i="1"/>
  <c r="GP174" i="1"/>
  <c r="DN195" i="1"/>
  <c r="GP195" i="1"/>
  <c r="IA195" i="1" s="1"/>
  <c r="DN288" i="1"/>
  <c r="GP288" i="1"/>
  <c r="DN406" i="1"/>
  <c r="GP406" i="1"/>
  <c r="GP287" i="1"/>
  <c r="DN287" i="1"/>
  <c r="DN70" i="1"/>
  <c r="GP70" i="1"/>
  <c r="IA70" i="1" s="1"/>
  <c r="DO161" i="1"/>
  <c r="GQ161" i="1"/>
  <c r="DN14" i="1"/>
  <c r="GP14" i="1"/>
  <c r="IA14" i="1" s="1"/>
  <c r="DN231" i="1"/>
  <c r="GP231" i="1"/>
  <c r="DN158" i="1"/>
  <c r="GP158" i="1"/>
  <c r="DN257" i="1"/>
  <c r="GP257" i="1"/>
  <c r="GP414" i="1"/>
  <c r="DN414" i="1"/>
  <c r="GP54" i="1"/>
  <c r="DN54" i="1"/>
  <c r="DN343" i="1"/>
  <c r="GP343" i="1"/>
  <c r="IA343" i="1" s="1"/>
  <c r="DN497" i="1"/>
  <c r="GP497" i="1"/>
  <c r="DO506" i="1"/>
  <c r="GQ506" i="1"/>
  <c r="DN380" i="1"/>
  <c r="GP380" i="1"/>
  <c r="IA380" i="1" s="1"/>
  <c r="DN131" i="1"/>
  <c r="GP131" i="1"/>
  <c r="DN92" i="1"/>
  <c r="GP92" i="1"/>
  <c r="DN75" i="1"/>
  <c r="GP75" i="1"/>
  <c r="IA75" i="1" s="1"/>
  <c r="DN105" i="1"/>
  <c r="GP105" i="1"/>
  <c r="DN13" i="1"/>
  <c r="GP13" i="1"/>
  <c r="DN73" i="1"/>
  <c r="GP73" i="1"/>
  <c r="DO327" i="1"/>
  <c r="GQ327" i="1"/>
  <c r="DN499" i="1"/>
  <c r="GP499" i="1"/>
  <c r="DN397" i="1"/>
  <c r="GP397" i="1"/>
  <c r="IA397" i="1" s="1"/>
  <c r="DN259" i="1"/>
  <c r="GP259" i="1"/>
  <c r="DN68" i="1"/>
  <c r="GP68" i="1"/>
  <c r="DN151" i="1"/>
  <c r="GP151" i="1"/>
  <c r="IA151" i="1" s="1"/>
  <c r="DN232" i="1"/>
  <c r="GP232" i="1"/>
  <c r="DN63" i="1"/>
  <c r="GP63" i="1"/>
  <c r="DN56" i="1"/>
  <c r="GP56" i="1"/>
  <c r="DO27" i="1"/>
  <c r="GQ27" i="1"/>
  <c r="DN203" i="1"/>
  <c r="GP203" i="1"/>
  <c r="DN181" i="1"/>
  <c r="GP181" i="1"/>
  <c r="DN227" i="1"/>
  <c r="GP227" i="1"/>
  <c r="DN49" i="1"/>
  <c r="GP49" i="1"/>
  <c r="DN420" i="1"/>
  <c r="GP420" i="1"/>
  <c r="DO133" i="1"/>
  <c r="GQ133" i="1"/>
  <c r="DN508" i="1"/>
  <c r="GP508" i="1"/>
  <c r="IA508" i="1" s="1"/>
  <c r="DN377" i="1"/>
  <c r="GP377" i="1"/>
  <c r="IA377" i="1" s="1"/>
  <c r="DN293" i="1"/>
  <c r="GP293" i="1"/>
  <c r="IA293" i="1" s="1"/>
  <c r="DN296" i="1"/>
  <c r="GP296" i="1"/>
  <c r="DN371" i="1"/>
  <c r="GP371" i="1"/>
  <c r="IA371" i="1" s="1"/>
  <c r="DN510" i="1"/>
  <c r="GP510" i="1"/>
  <c r="IA510" i="1" s="1"/>
  <c r="DN421" i="1"/>
  <c r="GP421" i="1"/>
  <c r="DN45" i="1"/>
  <c r="GP45" i="1"/>
  <c r="DO528" i="1"/>
  <c r="GQ528" i="1"/>
  <c r="DN357" i="1"/>
  <c r="GP357" i="1"/>
  <c r="GP328" i="1"/>
  <c r="DN328" i="1"/>
  <c r="DN269" i="1"/>
  <c r="GP269" i="1"/>
  <c r="DN254" i="1"/>
  <c r="GP254" i="1"/>
  <c r="DN511" i="1"/>
  <c r="GP511" i="1"/>
  <c r="DN110" i="1"/>
  <c r="GP110" i="1"/>
  <c r="IA110" i="1" s="1"/>
  <c r="DN194" i="1"/>
  <c r="GP194" i="1"/>
  <c r="DO516" i="1"/>
  <c r="GQ516" i="1"/>
  <c r="DN96" i="1"/>
  <c r="GP96" i="1"/>
  <c r="DN7" i="1"/>
  <c r="GP7" i="1"/>
  <c r="DN32" i="1"/>
  <c r="GP32" i="1"/>
  <c r="GP205" i="1"/>
  <c r="DN205" i="1"/>
  <c r="DN282" i="1"/>
  <c r="GP282" i="1"/>
  <c r="DO495" i="1"/>
  <c r="GQ495" i="1"/>
  <c r="DN12" i="1"/>
  <c r="GP12" i="1"/>
  <c r="IA12" i="1" s="1"/>
  <c r="DP494" i="1"/>
  <c r="GR494" i="1"/>
  <c r="DN163" i="1"/>
  <c r="GP163" i="1"/>
  <c r="IA163" i="1" s="1"/>
  <c r="GQ94" i="1"/>
  <c r="DO94" i="1"/>
  <c r="DN266" i="1"/>
  <c r="GP266" i="1"/>
  <c r="IA266" i="1" s="1"/>
  <c r="DN204" i="1"/>
  <c r="GP204" i="1"/>
  <c r="DN238" i="1"/>
  <c r="GP238" i="1"/>
  <c r="IA238" i="1" s="1"/>
  <c r="DN270" i="1"/>
  <c r="GP270" i="1"/>
  <c r="DN228" i="1"/>
  <c r="GP228" i="1"/>
  <c r="IA228" i="1" s="1"/>
  <c r="DN138" i="1"/>
  <c r="GP138" i="1"/>
  <c r="IA138" i="1" s="1"/>
  <c r="GP284" i="1"/>
  <c r="DN284" i="1"/>
  <c r="DN402" i="1"/>
  <c r="GP402" i="1"/>
  <c r="DN235" i="1"/>
  <c r="GP235" i="1"/>
  <c r="DN229" i="1"/>
  <c r="GP229" i="1"/>
  <c r="DN224" i="1"/>
  <c r="GP224" i="1"/>
  <c r="IA224" i="1" s="1"/>
  <c r="DN16" i="1"/>
  <c r="GP16" i="1"/>
  <c r="IA16" i="1" s="1"/>
  <c r="DN61" i="1"/>
  <c r="GP61" i="1"/>
  <c r="DN244" i="1"/>
  <c r="GP244" i="1"/>
  <c r="IA244" i="1" s="1"/>
  <c r="DN152" i="1"/>
  <c r="GP152" i="1"/>
  <c r="DN11" i="1"/>
  <c r="GP11" i="1"/>
  <c r="IA11" i="1" s="1"/>
  <c r="DN339" i="1"/>
  <c r="GP339" i="1"/>
  <c r="IA339" i="1" s="1"/>
  <c r="DN67" i="1"/>
  <c r="GP67" i="1"/>
  <c r="DN509" i="1"/>
  <c r="GP509" i="1"/>
  <c r="DN234" i="1"/>
  <c r="GP234" i="1"/>
  <c r="DN155" i="1"/>
  <c r="GP155" i="1"/>
  <c r="IA155" i="1" s="1"/>
  <c r="DN412" i="1"/>
  <c r="GP412" i="1"/>
  <c r="IA412" i="1" s="1"/>
  <c r="DN505" i="1"/>
  <c r="GP505" i="1"/>
  <c r="IA505" i="1" s="1"/>
  <c r="DN383" i="1"/>
  <c r="GP383" i="1"/>
  <c r="IA383" i="1" s="1"/>
  <c r="GP504" i="1"/>
  <c r="DN504" i="1"/>
  <c r="DN87" i="1"/>
  <c r="GP87" i="1"/>
  <c r="DN297" i="1"/>
  <c r="GP297" i="1"/>
  <c r="DN3" i="1"/>
  <c r="GP3" i="1"/>
  <c r="IA3" i="1" s="1"/>
  <c r="DN501" i="1"/>
  <c r="GP501" i="1"/>
  <c r="DO502" i="1"/>
  <c r="GQ502" i="1"/>
  <c r="DN524" i="1"/>
  <c r="GP524" i="1"/>
  <c r="DN291" i="1"/>
  <c r="GP291" i="1"/>
  <c r="GP456" i="1"/>
  <c r="IA456" i="1" s="1"/>
  <c r="DN456" i="1"/>
  <c r="DN172" i="1"/>
  <c r="GP172" i="1"/>
  <c r="DN200" i="1"/>
  <c r="GP200" i="1"/>
  <c r="DN422" i="1"/>
  <c r="GP422" i="1"/>
  <c r="IA422" i="1" s="1"/>
  <c r="DO518" i="1"/>
  <c r="GQ518" i="1"/>
  <c r="DN89" i="1"/>
  <c r="GP89" i="1"/>
  <c r="IA89" i="1" s="1"/>
  <c r="GP98" i="1"/>
  <c r="DN98" i="1"/>
  <c r="DN81" i="1"/>
  <c r="GP81" i="1"/>
  <c r="IA81" i="1" s="1"/>
  <c r="DN58" i="1"/>
  <c r="GP58" i="1"/>
  <c r="DO192" i="1"/>
  <c r="GQ192" i="1"/>
  <c r="GP157" i="1"/>
  <c r="IA157" i="1" s="1"/>
  <c r="DN157" i="1"/>
  <c r="DN267" i="1"/>
  <c r="GP267" i="1"/>
  <c r="IA267" i="1" s="1"/>
  <c r="DN18" i="1"/>
  <c r="GP18" i="1"/>
  <c r="IA18" i="1" s="1"/>
  <c r="DN529" i="1"/>
  <c r="GP529" i="1"/>
  <c r="DO261" i="1"/>
  <c r="GQ261" i="1"/>
  <c r="DN353" i="1"/>
  <c r="GP353" i="1"/>
  <c r="IA353" i="1" s="1"/>
  <c r="DN346" i="1"/>
  <c r="GP346" i="1"/>
  <c r="DO78" i="1"/>
  <c r="GQ78" i="1"/>
  <c r="GP517" i="1"/>
  <c r="DN517" i="1"/>
  <c r="DN10" i="1"/>
  <c r="GP10" i="1"/>
  <c r="IA10" i="1" s="1"/>
  <c r="DO418" i="1"/>
  <c r="GQ418" i="1"/>
  <c r="DN179" i="1"/>
  <c r="GP179" i="1"/>
  <c r="DN162" i="1"/>
  <c r="GP162" i="1"/>
  <c r="DN338" i="1"/>
  <c r="GP338" i="1"/>
  <c r="IA338" i="1" s="1"/>
  <c r="DN65" i="1"/>
  <c r="GP65" i="1"/>
  <c r="IA65" i="1" s="1"/>
  <c r="DN175" i="1"/>
  <c r="GP175" i="1"/>
  <c r="IA175" i="1" s="1"/>
  <c r="DN393" i="1"/>
  <c r="GP393" i="1"/>
  <c r="IA393" i="1" s="1"/>
  <c r="GU144" i="1" l="1"/>
  <c r="IA144" i="1" s="1"/>
  <c r="DS144" i="1"/>
  <c r="GV405" i="1"/>
  <c r="DT405" i="1"/>
  <c r="GV214" i="1"/>
  <c r="DT214" i="1"/>
  <c r="DS286" i="1"/>
  <c r="GU286" i="1"/>
  <c r="IA286" i="1" s="1"/>
  <c r="GU34" i="1"/>
  <c r="IA34" i="1" s="1"/>
  <c r="DS34" i="1"/>
  <c r="DS413" i="1"/>
  <c r="GU413" i="1"/>
  <c r="DS335" i="1"/>
  <c r="GU335" i="1"/>
  <c r="DT39" i="1"/>
  <c r="GV39" i="1"/>
  <c r="DT329" i="1"/>
  <c r="GV329" i="1"/>
  <c r="GW358" i="1"/>
  <c r="DU358" i="1"/>
  <c r="DS196" i="1"/>
  <c r="GU196" i="1"/>
  <c r="IA196" i="1" s="1"/>
  <c r="DS374" i="1"/>
  <c r="GU374" i="1"/>
  <c r="GU373" i="1"/>
  <c r="DS373" i="1"/>
  <c r="GV389" i="1"/>
  <c r="DT389" i="1"/>
  <c r="DS211" i="1"/>
  <c r="GU211" i="1"/>
  <c r="GU488" i="1"/>
  <c r="DS488" i="1"/>
  <c r="GV154" i="1"/>
  <c r="DT154" i="1"/>
  <c r="GV319" i="1"/>
  <c r="DT319" i="1"/>
  <c r="GU467" i="1"/>
  <c r="DS467" i="1"/>
  <c r="DT485" i="1"/>
  <c r="GV485" i="1"/>
  <c r="DU471" i="1"/>
  <c r="GW471" i="1"/>
  <c r="GV166" i="1"/>
  <c r="DT166" i="1"/>
  <c r="GW324" i="1"/>
  <c r="DU324" i="1"/>
  <c r="GW386" i="1"/>
  <c r="DU386" i="1"/>
  <c r="GU337" i="1"/>
  <c r="DS337" i="1"/>
  <c r="GU76" i="1"/>
  <c r="IA76" i="1" s="1"/>
  <c r="DS76" i="1"/>
  <c r="GV474" i="1"/>
  <c r="DT474" i="1"/>
  <c r="DT366" i="1"/>
  <c r="GV366" i="1"/>
  <c r="DT483" i="1"/>
  <c r="GV483" i="1"/>
  <c r="DS308" i="1"/>
  <c r="GU308" i="1"/>
  <c r="IA308" i="1" s="1"/>
  <c r="DT113" i="1"/>
  <c r="GV113" i="1"/>
  <c r="GU347" i="1"/>
  <c r="DS347" i="1"/>
  <c r="GW323" i="1"/>
  <c r="DU323" i="1"/>
  <c r="DT309" i="1"/>
  <c r="GV309" i="1"/>
  <c r="GU367" i="1"/>
  <c r="DS367" i="1"/>
  <c r="DU489" i="1"/>
  <c r="GW489" i="1"/>
  <c r="GW490" i="1"/>
  <c r="DU490" i="1"/>
  <c r="GV410" i="1"/>
  <c r="DT410" i="1"/>
  <c r="GW482" i="1"/>
  <c r="DU482" i="1"/>
  <c r="GW480" i="1"/>
  <c r="DU480" i="1"/>
  <c r="GW153" i="1"/>
  <c r="DU153" i="1"/>
  <c r="DS275" i="1"/>
  <c r="GU275" i="1"/>
  <c r="GV85" i="1"/>
  <c r="DT85" i="1"/>
  <c r="GW278" i="1"/>
  <c r="DU278" i="1"/>
  <c r="DU325" i="1"/>
  <c r="GW325" i="1"/>
  <c r="GW121" i="1"/>
  <c r="DU121" i="1"/>
  <c r="DT193" i="1"/>
  <c r="GV193" i="1"/>
  <c r="DT79" i="1"/>
  <c r="GV79" i="1"/>
  <c r="GV486" i="1"/>
  <c r="DT486" i="1"/>
  <c r="DU376" i="1"/>
  <c r="GW376" i="1"/>
  <c r="GV336" i="1"/>
  <c r="DT336" i="1"/>
  <c r="DS479" i="1"/>
  <c r="GU479" i="1"/>
  <c r="IA479" i="1" s="1"/>
  <c r="GW475" i="1"/>
  <c r="DU475" i="1"/>
  <c r="DT236" i="1"/>
  <c r="GV236" i="1"/>
  <c r="GV332" i="1"/>
  <c r="DT332" i="1"/>
  <c r="DU469" i="1"/>
  <c r="GW469" i="1"/>
  <c r="GU468" i="1"/>
  <c r="DS468" i="1"/>
  <c r="GW349" i="1"/>
  <c r="DU349" i="1"/>
  <c r="GX315" i="1"/>
  <c r="DV315" i="1"/>
  <c r="DS394" i="1"/>
  <c r="GU394" i="1"/>
  <c r="DU487" i="1"/>
  <c r="GW487" i="1"/>
  <c r="GV399" i="1"/>
  <c r="DT399" i="1"/>
  <c r="GX378" i="1"/>
  <c r="DV378" i="1"/>
  <c r="GU360" i="1"/>
  <c r="DS360" i="1"/>
  <c r="DT477" i="1"/>
  <c r="GV477" i="1"/>
  <c r="DT352" i="1"/>
  <c r="GV352" i="1"/>
  <c r="DS392" i="1"/>
  <c r="GU392" i="1"/>
  <c r="GU473" i="1"/>
  <c r="DS473" i="1"/>
  <c r="GV322" i="1"/>
  <c r="DT322" i="1"/>
  <c r="DU369" i="1"/>
  <c r="GW369" i="1"/>
  <c r="DV466" i="1"/>
  <c r="GX466" i="1"/>
  <c r="GU396" i="1"/>
  <c r="DS396" i="1"/>
  <c r="DT246" i="1"/>
  <c r="GV246" i="1"/>
  <c r="GW372" i="1"/>
  <c r="DU372" i="1"/>
  <c r="GV472" i="1"/>
  <c r="DT472" i="1"/>
  <c r="DU298" i="1"/>
  <c r="GW298" i="1"/>
  <c r="DU59" i="1"/>
  <c r="GW59" i="1"/>
  <c r="DS403" i="1"/>
  <c r="GU403" i="1"/>
  <c r="GU370" i="1"/>
  <c r="DS370" i="1"/>
  <c r="GV401" i="1"/>
  <c r="DT401" i="1"/>
  <c r="GW481" i="1"/>
  <c r="DU481" i="1"/>
  <c r="DU484" i="1"/>
  <c r="GW484" i="1"/>
  <c r="GU225" i="1"/>
  <c r="DS225" i="1"/>
  <c r="GV240" i="1"/>
  <c r="DT240" i="1"/>
  <c r="DT365" i="1"/>
  <c r="GV365" i="1"/>
  <c r="GV390" i="1"/>
  <c r="DT390" i="1"/>
  <c r="DT23" i="1"/>
  <c r="GV23" i="1"/>
  <c r="DS46" i="1"/>
  <c r="GU46" i="1"/>
  <c r="IA46" i="1" s="1"/>
  <c r="GV364" i="1"/>
  <c r="DT364" i="1"/>
  <c r="DV216" i="1"/>
  <c r="GX216" i="1"/>
  <c r="DS318" i="1"/>
  <c r="GU318" i="1"/>
  <c r="DS182" i="1"/>
  <c r="GU182" i="1"/>
  <c r="IA182" i="1" s="1"/>
  <c r="DS201" i="1"/>
  <c r="GU201" i="1"/>
  <c r="IA201" i="1" s="1"/>
  <c r="DT470" i="1"/>
  <c r="GV470" i="1"/>
  <c r="DT199" i="1"/>
  <c r="GV199" i="1"/>
  <c r="GU256" i="1"/>
  <c r="DS256" i="1"/>
  <c r="GY295" i="1"/>
  <c r="DW295" i="1"/>
  <c r="DS385" i="1"/>
  <c r="GU385" i="1"/>
  <c r="GV187" i="1"/>
  <c r="DT187" i="1"/>
  <c r="DS64" i="1"/>
  <c r="GU64" i="1"/>
  <c r="DS478" i="1"/>
  <c r="GU478" i="1"/>
  <c r="IA478" i="1" s="1"/>
  <c r="DU41" i="1"/>
  <c r="GW41" i="1"/>
  <c r="GV60" i="1"/>
  <c r="DT60" i="1"/>
  <c r="GU136" i="1"/>
  <c r="DS136" i="1"/>
  <c r="DU221" i="1"/>
  <c r="GW221" i="1"/>
  <c r="GV326" i="1"/>
  <c r="DT326" i="1"/>
  <c r="DU476" i="1"/>
  <c r="GW476" i="1"/>
  <c r="DT178" i="1"/>
  <c r="GV178" i="1"/>
  <c r="GV253" i="1"/>
  <c r="DT253" i="1"/>
  <c r="DT142" i="1"/>
  <c r="GV142" i="1"/>
  <c r="DS345" i="1"/>
  <c r="GU345" i="1"/>
  <c r="GU384" i="1"/>
  <c r="DS384" i="1"/>
  <c r="DO124" i="1"/>
  <c r="GQ124" i="1"/>
  <c r="DO496" i="1"/>
  <c r="GQ496" i="1"/>
  <c r="DO218" i="1"/>
  <c r="GQ218" i="1"/>
  <c r="DO241" i="1"/>
  <c r="GQ241" i="1"/>
  <c r="DO116" i="1"/>
  <c r="GQ116" i="1"/>
  <c r="GQ24" i="1"/>
  <c r="DO24" i="1"/>
  <c r="DO519" i="1"/>
  <c r="GQ519" i="1"/>
  <c r="DO132" i="1"/>
  <c r="GQ132" i="1"/>
  <c r="GQ517" i="1"/>
  <c r="DO517" i="1"/>
  <c r="DO157" i="1"/>
  <c r="GQ157" i="1"/>
  <c r="DO98" i="1"/>
  <c r="GQ98" i="1"/>
  <c r="DP94" i="1"/>
  <c r="GR94" i="1"/>
  <c r="DO115" i="1"/>
  <c r="GQ115" i="1"/>
  <c r="DO36" i="1"/>
  <c r="GQ36" i="1"/>
  <c r="DO84" i="1"/>
  <c r="GQ84" i="1"/>
  <c r="DO290" i="1"/>
  <c r="GQ290" i="1"/>
  <c r="DO463" i="1"/>
  <c r="GQ463" i="1"/>
  <c r="DO287" i="1"/>
  <c r="GQ287" i="1"/>
  <c r="DO284" i="1"/>
  <c r="GQ284" i="1"/>
  <c r="DO414" i="1"/>
  <c r="GQ414" i="1"/>
  <c r="DO393" i="1"/>
  <c r="GQ393" i="1"/>
  <c r="DO162" i="1"/>
  <c r="GQ162" i="1"/>
  <c r="GR261" i="1"/>
  <c r="DP261" i="1"/>
  <c r="DO200" i="1"/>
  <c r="GQ200" i="1"/>
  <c r="DO524" i="1"/>
  <c r="GQ524" i="1"/>
  <c r="DO297" i="1"/>
  <c r="GQ297" i="1"/>
  <c r="DO505" i="1"/>
  <c r="GQ505" i="1"/>
  <c r="DO509" i="1"/>
  <c r="GQ509" i="1"/>
  <c r="DO152" i="1"/>
  <c r="GQ152" i="1"/>
  <c r="DO224" i="1"/>
  <c r="GQ224" i="1"/>
  <c r="DO270" i="1"/>
  <c r="GQ270" i="1"/>
  <c r="DO12" i="1"/>
  <c r="GQ12" i="1"/>
  <c r="DO32" i="1"/>
  <c r="GQ32" i="1"/>
  <c r="DO194" i="1"/>
  <c r="GQ194" i="1"/>
  <c r="DO269" i="1"/>
  <c r="GQ269" i="1"/>
  <c r="DP528" i="1"/>
  <c r="GR528" i="1"/>
  <c r="DO371" i="1"/>
  <c r="GQ371" i="1"/>
  <c r="DO508" i="1"/>
  <c r="GQ508" i="1"/>
  <c r="DO227" i="1"/>
  <c r="GQ227" i="1"/>
  <c r="DO56" i="1"/>
  <c r="GQ56" i="1"/>
  <c r="DO68" i="1"/>
  <c r="GQ68" i="1"/>
  <c r="DP327" i="1"/>
  <c r="GR327" i="1"/>
  <c r="DO75" i="1"/>
  <c r="GQ75" i="1"/>
  <c r="DP506" i="1"/>
  <c r="GR506" i="1"/>
  <c r="DO14" i="1"/>
  <c r="GQ14" i="1"/>
  <c r="DO406" i="1"/>
  <c r="GQ406" i="1"/>
  <c r="DP415" i="1"/>
  <c r="GR415" i="1"/>
  <c r="DO260" i="1"/>
  <c r="GQ260" i="1"/>
  <c r="DO398" i="1"/>
  <c r="GQ398" i="1"/>
  <c r="DO140" i="1"/>
  <c r="GQ140" i="1"/>
  <c r="DO289" i="1"/>
  <c r="GQ289" i="1"/>
  <c r="DO341" i="1"/>
  <c r="GQ341" i="1"/>
  <c r="DO202" i="1"/>
  <c r="GQ202" i="1"/>
  <c r="DP362" i="1"/>
  <c r="GR362" i="1"/>
  <c r="DO285" i="1"/>
  <c r="GQ285" i="1"/>
  <c r="DO264" i="1"/>
  <c r="GQ264" i="1"/>
  <c r="DP464" i="1"/>
  <c r="GR464" i="1"/>
  <c r="GQ6" i="1"/>
  <c r="DO6" i="1"/>
  <c r="DP198" i="1"/>
  <c r="GR198" i="1"/>
  <c r="DP37" i="1"/>
  <c r="GR37" i="1"/>
  <c r="DO226" i="1"/>
  <c r="GQ226" i="1"/>
  <c r="DO212" i="1"/>
  <c r="GQ212" i="1"/>
  <c r="DO29" i="1"/>
  <c r="GQ29" i="1"/>
  <c r="DP186" i="1"/>
  <c r="GR186" i="1"/>
  <c r="DP462" i="1"/>
  <c r="GR462" i="1"/>
  <c r="DO169" i="1"/>
  <c r="GQ169" i="1"/>
  <c r="DO340" i="1"/>
  <c r="GQ340" i="1"/>
  <c r="DO90" i="1"/>
  <c r="GQ90" i="1"/>
  <c r="DO40" i="1"/>
  <c r="GQ40" i="1"/>
  <c r="DP97" i="1"/>
  <c r="GR97" i="1"/>
  <c r="DO426" i="1"/>
  <c r="GQ426" i="1"/>
  <c r="DO268" i="1"/>
  <c r="GQ268" i="1"/>
  <c r="DO387" i="1"/>
  <c r="GQ387" i="1"/>
  <c r="DP150" i="1"/>
  <c r="GR150" i="1"/>
  <c r="DO404" i="1"/>
  <c r="GQ404" i="1"/>
  <c r="GQ47" i="1"/>
  <c r="DO47" i="1"/>
  <c r="DP28" i="1"/>
  <c r="GR28" i="1"/>
  <c r="GQ493" i="1"/>
  <c r="DO493" i="1"/>
  <c r="DO165" i="1"/>
  <c r="GQ165" i="1"/>
  <c r="DO423" i="1"/>
  <c r="GQ423" i="1"/>
  <c r="DO137" i="1"/>
  <c r="GQ137" i="1"/>
  <c r="DO515" i="1"/>
  <c r="GQ515" i="1"/>
  <c r="DO459" i="1"/>
  <c r="GQ459" i="1"/>
  <c r="DO145" i="1"/>
  <c r="GQ145" i="1"/>
  <c r="DO306" i="1"/>
  <c r="GQ306" i="1"/>
  <c r="GQ125" i="1"/>
  <c r="DO125" i="1"/>
  <c r="DO215" i="1"/>
  <c r="GQ215" i="1"/>
  <c r="GQ8" i="1"/>
  <c r="DO8" i="1"/>
  <c r="DO458" i="1"/>
  <c r="GQ458" i="1"/>
  <c r="DO391" i="1"/>
  <c r="GQ391" i="1"/>
  <c r="DO283" i="1"/>
  <c r="GQ283" i="1"/>
  <c r="DO123" i="1"/>
  <c r="GQ123" i="1"/>
  <c r="DO191" i="1"/>
  <c r="GQ191" i="1"/>
  <c r="DO80" i="1"/>
  <c r="GQ80" i="1"/>
  <c r="GQ175" i="1"/>
  <c r="DO175" i="1"/>
  <c r="GQ179" i="1"/>
  <c r="DO179" i="1"/>
  <c r="DP78" i="1"/>
  <c r="GR78" i="1"/>
  <c r="DO529" i="1"/>
  <c r="GQ529" i="1"/>
  <c r="GR192" i="1"/>
  <c r="DP192" i="1"/>
  <c r="DO89" i="1"/>
  <c r="GQ89" i="1"/>
  <c r="DO172" i="1"/>
  <c r="GQ172" i="1"/>
  <c r="DP502" i="1"/>
  <c r="GR502" i="1"/>
  <c r="DO87" i="1"/>
  <c r="GQ87" i="1"/>
  <c r="DO412" i="1"/>
  <c r="GQ412" i="1"/>
  <c r="GQ67" i="1"/>
  <c r="DO67" i="1"/>
  <c r="DO244" i="1"/>
  <c r="GQ244" i="1"/>
  <c r="DO229" i="1"/>
  <c r="GQ229" i="1"/>
  <c r="DO138" i="1"/>
  <c r="GQ138" i="1"/>
  <c r="DO238" i="1"/>
  <c r="GQ238" i="1"/>
  <c r="DO163" i="1"/>
  <c r="GQ163" i="1"/>
  <c r="GR495" i="1"/>
  <c r="DP495" i="1"/>
  <c r="DO7" i="1"/>
  <c r="GQ7" i="1"/>
  <c r="DO110" i="1"/>
  <c r="GQ110" i="1"/>
  <c r="DO45" i="1"/>
  <c r="GQ45" i="1"/>
  <c r="DO296" i="1"/>
  <c r="GQ296" i="1"/>
  <c r="DP133" i="1"/>
  <c r="GR133" i="1"/>
  <c r="DO181" i="1"/>
  <c r="GQ181" i="1"/>
  <c r="GQ63" i="1"/>
  <c r="DO63" i="1"/>
  <c r="DO259" i="1"/>
  <c r="GQ259" i="1"/>
  <c r="DO73" i="1"/>
  <c r="GQ73" i="1"/>
  <c r="DO92" i="1"/>
  <c r="GQ92" i="1"/>
  <c r="DO497" i="1"/>
  <c r="GQ497" i="1"/>
  <c r="DO257" i="1"/>
  <c r="GQ257" i="1"/>
  <c r="DP161" i="1"/>
  <c r="GR161" i="1"/>
  <c r="DO288" i="1"/>
  <c r="GQ288" i="1"/>
  <c r="DO44" i="1"/>
  <c r="GQ44" i="1"/>
  <c r="DO299" i="1"/>
  <c r="GQ299" i="1"/>
  <c r="DO320" i="1"/>
  <c r="GQ320" i="1"/>
  <c r="DP461" i="1"/>
  <c r="GR461" i="1"/>
  <c r="GQ334" i="1"/>
  <c r="DO334" i="1"/>
  <c r="DO348" i="1"/>
  <c r="GQ348" i="1"/>
  <c r="DO242" i="1"/>
  <c r="GQ242" i="1"/>
  <c r="DO230" i="1"/>
  <c r="GQ230" i="1"/>
  <c r="DO129" i="1"/>
  <c r="GQ129" i="1"/>
  <c r="DO381" i="1"/>
  <c r="GQ381" i="1"/>
  <c r="DO250" i="1"/>
  <c r="GQ250" i="1"/>
  <c r="DO22" i="1"/>
  <c r="GQ22" i="1"/>
  <c r="DP183" i="1"/>
  <c r="GR183" i="1"/>
  <c r="DO305" i="1"/>
  <c r="GQ305" i="1"/>
  <c r="DP277" i="1"/>
  <c r="GR277" i="1"/>
  <c r="DO111" i="1"/>
  <c r="GQ111" i="1"/>
  <c r="DP141" i="1"/>
  <c r="GR141" i="1"/>
  <c r="DP208" i="1"/>
  <c r="GR208" i="1"/>
  <c r="DO280" i="1"/>
  <c r="GQ280" i="1"/>
  <c r="DP310" i="1"/>
  <c r="GR310" i="1"/>
  <c r="DO388" i="1"/>
  <c r="GQ388" i="1"/>
  <c r="GQ492" i="1"/>
  <c r="DO492" i="1"/>
  <c r="DP103" i="1"/>
  <c r="GR103" i="1"/>
  <c r="DP300" i="1"/>
  <c r="GR300" i="1"/>
  <c r="DO363" i="1"/>
  <c r="GQ363" i="1"/>
  <c r="DO520" i="1"/>
  <c r="GQ520" i="1"/>
  <c r="DO512" i="1"/>
  <c r="GQ512" i="1"/>
  <c r="DO317" i="1"/>
  <c r="GQ317" i="1"/>
  <c r="DP272" i="1"/>
  <c r="GR272" i="1"/>
  <c r="DO55" i="1"/>
  <c r="GQ55" i="1"/>
  <c r="DO184" i="1"/>
  <c r="GQ184" i="1"/>
  <c r="DO313" i="1"/>
  <c r="GQ313" i="1"/>
  <c r="DP4" i="1"/>
  <c r="GR4" i="1"/>
  <c r="DO128" i="1"/>
  <c r="GQ128" i="1"/>
  <c r="DO416" i="1"/>
  <c r="GQ416" i="1"/>
  <c r="GQ233" i="1"/>
  <c r="DO233" i="1"/>
  <c r="DO460" i="1"/>
  <c r="GQ460" i="1"/>
  <c r="DO503" i="1"/>
  <c r="GQ503" i="1"/>
  <c r="DO368" i="1"/>
  <c r="GQ368" i="1"/>
  <c r="DP206" i="1"/>
  <c r="GR206" i="1"/>
  <c r="DO507" i="1"/>
  <c r="GQ507" i="1"/>
  <c r="DO328" i="1"/>
  <c r="GQ328" i="1"/>
  <c r="DP526" i="1"/>
  <c r="GR526" i="1"/>
  <c r="DO17" i="1"/>
  <c r="GQ17" i="1"/>
  <c r="DP457" i="1"/>
  <c r="GR457" i="1"/>
  <c r="DO126" i="1"/>
  <c r="GQ126" i="1"/>
  <c r="DO456" i="1"/>
  <c r="GQ456" i="1"/>
  <c r="DO504" i="1"/>
  <c r="GQ504" i="1"/>
  <c r="DO65" i="1"/>
  <c r="GQ65" i="1"/>
  <c r="GR418" i="1"/>
  <c r="DP418" i="1"/>
  <c r="DO346" i="1"/>
  <c r="GQ346" i="1"/>
  <c r="DO18" i="1"/>
  <c r="GQ18" i="1"/>
  <c r="DO58" i="1"/>
  <c r="GQ58" i="1"/>
  <c r="DP518" i="1"/>
  <c r="GR518" i="1"/>
  <c r="DO501" i="1"/>
  <c r="GQ501" i="1"/>
  <c r="DO155" i="1"/>
  <c r="GQ155" i="1"/>
  <c r="DO339" i="1"/>
  <c r="GQ339" i="1"/>
  <c r="DO61" i="1"/>
  <c r="GQ61" i="1"/>
  <c r="DO235" i="1"/>
  <c r="GQ235" i="1"/>
  <c r="DO204" i="1"/>
  <c r="GQ204" i="1"/>
  <c r="DO282" i="1"/>
  <c r="GQ282" i="1"/>
  <c r="DO96" i="1"/>
  <c r="GQ96" i="1"/>
  <c r="DO511" i="1"/>
  <c r="GQ511" i="1"/>
  <c r="DO421" i="1"/>
  <c r="GQ421" i="1"/>
  <c r="DO293" i="1"/>
  <c r="GQ293" i="1"/>
  <c r="DO420" i="1"/>
  <c r="GQ420" i="1"/>
  <c r="DO203" i="1"/>
  <c r="GQ203" i="1"/>
  <c r="GQ232" i="1"/>
  <c r="DO232" i="1"/>
  <c r="DO397" i="1"/>
  <c r="GQ397" i="1"/>
  <c r="DO13" i="1"/>
  <c r="GQ13" i="1"/>
  <c r="DO131" i="1"/>
  <c r="GQ131" i="1"/>
  <c r="GQ343" i="1"/>
  <c r="DO343" i="1"/>
  <c r="DO158" i="1"/>
  <c r="GQ158" i="1"/>
  <c r="DO70" i="1"/>
  <c r="GQ70" i="1"/>
  <c r="DO195" i="1"/>
  <c r="GQ195" i="1"/>
  <c r="DO72" i="1"/>
  <c r="GQ72" i="1"/>
  <c r="DO521" i="1"/>
  <c r="GQ521" i="1"/>
  <c r="DO102" i="1"/>
  <c r="GQ102" i="1"/>
  <c r="DO42" i="1"/>
  <c r="GQ42" i="1"/>
  <c r="GQ159" i="1"/>
  <c r="DO159" i="1"/>
  <c r="DO251" i="1"/>
  <c r="GQ251" i="1"/>
  <c r="DO311" i="1"/>
  <c r="GQ311" i="1"/>
  <c r="DP160" i="1"/>
  <c r="GR160" i="1"/>
  <c r="DO101" i="1"/>
  <c r="GQ101" i="1"/>
  <c r="DO108" i="1"/>
  <c r="GQ108" i="1"/>
  <c r="DP513" i="1"/>
  <c r="GR513" i="1"/>
  <c r="DP239" i="1"/>
  <c r="GR239" i="1"/>
  <c r="DO312" i="1"/>
  <c r="GQ312" i="1"/>
  <c r="DO527" i="1"/>
  <c r="GQ527" i="1"/>
  <c r="DO407" i="1"/>
  <c r="GQ407" i="1"/>
  <c r="DP217" i="1"/>
  <c r="GR217" i="1"/>
  <c r="DO281" i="1"/>
  <c r="GQ281" i="1"/>
  <c r="DO525" i="1"/>
  <c r="GQ525" i="1"/>
  <c r="DO188" i="1"/>
  <c r="GQ188" i="1"/>
  <c r="DO19" i="1"/>
  <c r="GQ19" i="1"/>
  <c r="DO279" i="1"/>
  <c r="GQ279" i="1"/>
  <c r="DO411" i="1"/>
  <c r="GQ411" i="1"/>
  <c r="DP26" i="1"/>
  <c r="GR26" i="1"/>
  <c r="DO135" i="1"/>
  <c r="GQ135" i="1"/>
  <c r="DO330" i="1"/>
  <c r="GQ330" i="1"/>
  <c r="DP109" i="1"/>
  <c r="GR109" i="1"/>
  <c r="DO100" i="1"/>
  <c r="GQ100" i="1"/>
  <c r="GQ104" i="1"/>
  <c r="DO104" i="1"/>
  <c r="DO168" i="1"/>
  <c r="GQ168" i="1"/>
  <c r="DO35" i="1"/>
  <c r="GQ35" i="1"/>
  <c r="DO351" i="1"/>
  <c r="GQ351" i="1"/>
  <c r="DO93" i="1"/>
  <c r="GQ93" i="1"/>
  <c r="DO82" i="1"/>
  <c r="GQ82" i="1"/>
  <c r="DO148" i="1"/>
  <c r="GQ148" i="1"/>
  <c r="DO249" i="1"/>
  <c r="GQ249" i="1"/>
  <c r="DP30" i="1"/>
  <c r="GR30" i="1"/>
  <c r="DO52" i="1"/>
  <c r="GQ52" i="1"/>
  <c r="DP465" i="1"/>
  <c r="GR465" i="1"/>
  <c r="DO167" i="1"/>
  <c r="GQ167" i="1"/>
  <c r="DO127" i="1"/>
  <c r="GQ127" i="1"/>
  <c r="DO350" i="1"/>
  <c r="GQ350" i="1"/>
  <c r="DP500" i="1"/>
  <c r="GR500" i="1"/>
  <c r="DO5" i="1"/>
  <c r="GQ5" i="1"/>
  <c r="DO220" i="1"/>
  <c r="GQ220" i="1"/>
  <c r="DO491" i="1"/>
  <c r="GQ491" i="1"/>
  <c r="DO205" i="1"/>
  <c r="GQ205" i="1"/>
  <c r="DO54" i="1"/>
  <c r="GQ54" i="1"/>
  <c r="DO294" i="1"/>
  <c r="GQ294" i="1"/>
  <c r="DO408" i="1"/>
  <c r="GQ408" i="1"/>
  <c r="DO99" i="1"/>
  <c r="GQ99" i="1"/>
  <c r="DO333" i="1"/>
  <c r="GQ333" i="1"/>
  <c r="DO274" i="1"/>
  <c r="GQ274" i="1"/>
  <c r="DO117" i="1"/>
  <c r="GQ117" i="1"/>
  <c r="DO139" i="1"/>
  <c r="GQ139" i="1"/>
  <c r="GQ338" i="1"/>
  <c r="DO338" i="1"/>
  <c r="DO10" i="1"/>
  <c r="GQ10" i="1"/>
  <c r="DO353" i="1"/>
  <c r="GQ353" i="1"/>
  <c r="DO267" i="1"/>
  <c r="GQ267" i="1"/>
  <c r="DO81" i="1"/>
  <c r="GQ81" i="1"/>
  <c r="DO422" i="1"/>
  <c r="GQ422" i="1"/>
  <c r="DO291" i="1"/>
  <c r="GQ291" i="1"/>
  <c r="DO3" i="1"/>
  <c r="GQ3" i="1"/>
  <c r="GQ383" i="1"/>
  <c r="DO383" i="1"/>
  <c r="DO234" i="1"/>
  <c r="GQ234" i="1"/>
  <c r="DO11" i="1"/>
  <c r="GQ11" i="1"/>
  <c r="DO16" i="1"/>
  <c r="GQ16" i="1"/>
  <c r="DO402" i="1"/>
  <c r="GQ402" i="1"/>
  <c r="GQ228" i="1"/>
  <c r="DO228" i="1"/>
  <c r="DO266" i="1"/>
  <c r="GQ266" i="1"/>
  <c r="DQ494" i="1"/>
  <c r="GS494" i="1"/>
  <c r="DP516" i="1"/>
  <c r="GR516" i="1"/>
  <c r="GQ254" i="1"/>
  <c r="DO254" i="1"/>
  <c r="DO357" i="1"/>
  <c r="GQ357" i="1"/>
  <c r="DO510" i="1"/>
  <c r="GQ510" i="1"/>
  <c r="DO377" i="1"/>
  <c r="GQ377" i="1"/>
  <c r="DO49" i="1"/>
  <c r="GQ49" i="1"/>
  <c r="DP27" i="1"/>
  <c r="GR27" i="1"/>
  <c r="DO151" i="1"/>
  <c r="GQ151" i="1"/>
  <c r="DO499" i="1"/>
  <c r="GQ499" i="1"/>
  <c r="DO105" i="1"/>
  <c r="GQ105" i="1"/>
  <c r="DO380" i="1"/>
  <c r="GQ380" i="1"/>
  <c r="DO231" i="1"/>
  <c r="GQ231" i="1"/>
  <c r="DO174" i="1"/>
  <c r="GQ174" i="1"/>
  <c r="DO522" i="1"/>
  <c r="GQ522" i="1"/>
  <c r="DP134" i="1"/>
  <c r="GR134" i="1"/>
  <c r="DO307" i="1"/>
  <c r="GQ307" i="1"/>
  <c r="DO189" i="1"/>
  <c r="GQ189" i="1"/>
  <c r="DO379" i="1"/>
  <c r="GQ379" i="1"/>
  <c r="GQ77" i="1"/>
  <c r="DO77" i="1"/>
  <c r="DO354" i="1"/>
  <c r="GQ354" i="1"/>
  <c r="DO292" i="1"/>
  <c r="GQ292" i="1"/>
  <c r="DO219" i="1"/>
  <c r="GQ219" i="1"/>
  <c r="DO375" i="1"/>
  <c r="GQ375" i="1"/>
  <c r="DO120" i="1"/>
  <c r="GQ120" i="1"/>
  <c r="DO83" i="1"/>
  <c r="GQ83" i="1"/>
  <c r="GQ395" i="1"/>
  <c r="DO395" i="1"/>
  <c r="DO245" i="1"/>
  <c r="GQ245" i="1"/>
  <c r="DP498" i="1"/>
  <c r="GR498" i="1"/>
  <c r="DP223" i="1"/>
  <c r="GR223" i="1"/>
  <c r="DO314" i="1"/>
  <c r="GQ314" i="1"/>
  <c r="DP62" i="1"/>
  <c r="GR62" i="1"/>
  <c r="GQ424" i="1"/>
  <c r="DO424" i="1"/>
  <c r="DO53" i="1"/>
  <c r="GQ53" i="1"/>
  <c r="DO149" i="1"/>
  <c r="GQ149" i="1"/>
  <c r="DO355" i="1"/>
  <c r="GQ355" i="1"/>
  <c r="DO25" i="1"/>
  <c r="GQ25" i="1"/>
  <c r="DO112" i="1"/>
  <c r="GQ112" i="1"/>
  <c r="DO207" i="1"/>
  <c r="GQ207" i="1"/>
  <c r="DO88" i="1"/>
  <c r="GQ88" i="1"/>
  <c r="DO304" i="1"/>
  <c r="GQ304" i="1"/>
  <c r="DO409" i="1"/>
  <c r="GQ409" i="1"/>
  <c r="DO514" i="1"/>
  <c r="GQ514" i="1"/>
  <c r="DO66" i="1"/>
  <c r="GQ66" i="1"/>
  <c r="DP400" i="1"/>
  <c r="GR400" i="1"/>
  <c r="DP302" i="1"/>
  <c r="GR302" i="1"/>
  <c r="DP43" i="1"/>
  <c r="GR43" i="1"/>
  <c r="DO255" i="1"/>
  <c r="GQ255" i="1"/>
  <c r="DP20" i="1"/>
  <c r="GR20" i="1"/>
  <c r="DO321" i="1"/>
  <c r="GQ321" i="1"/>
  <c r="DP382" i="1"/>
  <c r="GR382" i="1"/>
  <c r="DO344" i="1"/>
  <c r="GQ344" i="1"/>
  <c r="DO146" i="1"/>
  <c r="GQ146" i="1"/>
  <c r="DO74" i="1"/>
  <c r="GQ74" i="1"/>
  <c r="GV144" i="1" l="1"/>
  <c r="DT144" i="1"/>
  <c r="DU405" i="1"/>
  <c r="GW405" i="1"/>
  <c r="DT286" i="1"/>
  <c r="GV286" i="1"/>
  <c r="GW214" i="1"/>
  <c r="DU214" i="1"/>
  <c r="GV335" i="1"/>
  <c r="DT335" i="1"/>
  <c r="GV413" i="1"/>
  <c r="DT413" i="1"/>
  <c r="DT34" i="1"/>
  <c r="GV34" i="1"/>
  <c r="GW39" i="1"/>
  <c r="DU39" i="1"/>
  <c r="GV467" i="1"/>
  <c r="DT467" i="1"/>
  <c r="GV211" i="1"/>
  <c r="DT211" i="1"/>
  <c r="GW319" i="1"/>
  <c r="DU319" i="1"/>
  <c r="GW389" i="1"/>
  <c r="DU389" i="1"/>
  <c r="DT196" i="1"/>
  <c r="GV196" i="1"/>
  <c r="DU154" i="1"/>
  <c r="GW154" i="1"/>
  <c r="GV373" i="1"/>
  <c r="DT373" i="1"/>
  <c r="GX358" i="1"/>
  <c r="DV358" i="1"/>
  <c r="DV471" i="1"/>
  <c r="GX471" i="1"/>
  <c r="GV488" i="1"/>
  <c r="DT488" i="1"/>
  <c r="DU485" i="1"/>
  <c r="GW485" i="1"/>
  <c r="DT374" i="1"/>
  <c r="GV374" i="1"/>
  <c r="GW329" i="1"/>
  <c r="DU329" i="1"/>
  <c r="GW401" i="1"/>
  <c r="DU401" i="1"/>
  <c r="DV372" i="1"/>
  <c r="GX372" i="1"/>
  <c r="DU322" i="1"/>
  <c r="GW322" i="1"/>
  <c r="GY315" i="1"/>
  <c r="DW315" i="1"/>
  <c r="GW410" i="1"/>
  <c r="DU410" i="1"/>
  <c r="DV386" i="1"/>
  <c r="GX386" i="1"/>
  <c r="DV221" i="1"/>
  <c r="GX221" i="1"/>
  <c r="DT478" i="1"/>
  <c r="GV478" i="1"/>
  <c r="GV318" i="1"/>
  <c r="DT318" i="1"/>
  <c r="GV46" i="1"/>
  <c r="DT46" i="1"/>
  <c r="GX369" i="1"/>
  <c r="DV369" i="1"/>
  <c r="DT392" i="1"/>
  <c r="GV392" i="1"/>
  <c r="GW79" i="1"/>
  <c r="DU79" i="1"/>
  <c r="GX325" i="1"/>
  <c r="DV325" i="1"/>
  <c r="GV136" i="1"/>
  <c r="DT136" i="1"/>
  <c r="DX295" i="1"/>
  <c r="GZ295" i="1"/>
  <c r="GV225" i="1"/>
  <c r="DT225" i="1"/>
  <c r="GV370" i="1"/>
  <c r="DT370" i="1"/>
  <c r="GW399" i="1"/>
  <c r="DU399" i="1"/>
  <c r="GX349" i="1"/>
  <c r="DV349" i="1"/>
  <c r="GX278" i="1"/>
  <c r="DV278" i="1"/>
  <c r="GX480" i="1"/>
  <c r="DV480" i="1"/>
  <c r="GW474" i="1"/>
  <c r="DU474" i="1"/>
  <c r="GX324" i="1"/>
  <c r="DV324" i="1"/>
  <c r="GV384" i="1"/>
  <c r="DT384" i="1"/>
  <c r="GW253" i="1"/>
  <c r="DU253" i="1"/>
  <c r="GW240" i="1"/>
  <c r="DU240" i="1"/>
  <c r="GY378" i="1"/>
  <c r="DW378" i="1"/>
  <c r="GW332" i="1"/>
  <c r="DU332" i="1"/>
  <c r="GV385" i="1"/>
  <c r="DT385" i="1"/>
  <c r="GX298" i="1"/>
  <c r="DV298" i="1"/>
  <c r="DU309" i="1"/>
  <c r="GW309" i="1"/>
  <c r="DU366" i="1"/>
  <c r="GW366" i="1"/>
  <c r="GW178" i="1"/>
  <c r="DU178" i="1"/>
  <c r="DU470" i="1"/>
  <c r="GW470" i="1"/>
  <c r="DU23" i="1"/>
  <c r="GW23" i="1"/>
  <c r="GW246" i="1"/>
  <c r="DU246" i="1"/>
  <c r="GW352" i="1"/>
  <c r="DU352" i="1"/>
  <c r="GW236" i="1"/>
  <c r="DU236" i="1"/>
  <c r="GW113" i="1"/>
  <c r="DU113" i="1"/>
  <c r="GV396" i="1"/>
  <c r="DT396" i="1"/>
  <c r="DT468" i="1"/>
  <c r="GV468" i="1"/>
  <c r="DU85" i="1"/>
  <c r="GW85" i="1"/>
  <c r="GX482" i="1"/>
  <c r="DV482" i="1"/>
  <c r="GX490" i="1"/>
  <c r="DV490" i="1"/>
  <c r="GV256" i="1"/>
  <c r="DT256" i="1"/>
  <c r="GW390" i="1"/>
  <c r="DU390" i="1"/>
  <c r="DT345" i="1"/>
  <c r="GV345" i="1"/>
  <c r="GV64" i="1"/>
  <c r="DT64" i="1"/>
  <c r="GV201" i="1"/>
  <c r="DT201" i="1"/>
  <c r="DW216" i="1"/>
  <c r="GY216" i="1"/>
  <c r="DV484" i="1"/>
  <c r="GX484" i="1"/>
  <c r="DU477" i="1"/>
  <c r="GW477" i="1"/>
  <c r="DU193" i="1"/>
  <c r="GW193" i="1"/>
  <c r="GW326" i="1"/>
  <c r="DU326" i="1"/>
  <c r="GW187" i="1"/>
  <c r="DU187" i="1"/>
  <c r="GW364" i="1"/>
  <c r="DU364" i="1"/>
  <c r="GX481" i="1"/>
  <c r="DV481" i="1"/>
  <c r="DU472" i="1"/>
  <c r="GW472" i="1"/>
  <c r="DT473" i="1"/>
  <c r="GV473" i="1"/>
  <c r="DT360" i="1"/>
  <c r="GV360" i="1"/>
  <c r="DU486" i="1"/>
  <c r="GW486" i="1"/>
  <c r="GX121" i="1"/>
  <c r="DV121" i="1"/>
  <c r="GV367" i="1"/>
  <c r="DT367" i="1"/>
  <c r="GX323" i="1"/>
  <c r="DV323" i="1"/>
  <c r="DT337" i="1"/>
  <c r="GV337" i="1"/>
  <c r="GW166" i="1"/>
  <c r="DU166" i="1"/>
  <c r="DU60" i="1"/>
  <c r="GW60" i="1"/>
  <c r="GX475" i="1"/>
  <c r="DV475" i="1"/>
  <c r="GV76" i="1"/>
  <c r="DT76" i="1"/>
  <c r="DV476" i="1"/>
  <c r="GX476" i="1"/>
  <c r="DT403" i="1"/>
  <c r="GV403" i="1"/>
  <c r="GX487" i="1"/>
  <c r="DV487" i="1"/>
  <c r="GX376" i="1"/>
  <c r="DV376" i="1"/>
  <c r="DT308" i="1"/>
  <c r="GV308" i="1"/>
  <c r="GW142" i="1"/>
  <c r="DU142" i="1"/>
  <c r="DV41" i="1"/>
  <c r="GX41" i="1"/>
  <c r="DU199" i="1"/>
  <c r="GW199" i="1"/>
  <c r="GV182" i="1"/>
  <c r="DT182" i="1"/>
  <c r="DU365" i="1"/>
  <c r="GW365" i="1"/>
  <c r="GX59" i="1"/>
  <c r="DV59" i="1"/>
  <c r="DW466" i="1"/>
  <c r="GY466" i="1"/>
  <c r="DT394" i="1"/>
  <c r="GV394" i="1"/>
  <c r="DV469" i="1"/>
  <c r="GX469" i="1"/>
  <c r="GV479" i="1"/>
  <c r="DT479" i="1"/>
  <c r="DT275" i="1"/>
  <c r="GV275" i="1"/>
  <c r="GX489" i="1"/>
  <c r="DV489" i="1"/>
  <c r="DU483" i="1"/>
  <c r="GW483" i="1"/>
  <c r="GW336" i="1"/>
  <c r="DU336" i="1"/>
  <c r="GX153" i="1"/>
  <c r="DV153" i="1"/>
  <c r="GV347" i="1"/>
  <c r="DT347" i="1"/>
  <c r="DP124" i="1"/>
  <c r="GR124" i="1"/>
  <c r="GR496" i="1"/>
  <c r="DP496" i="1"/>
  <c r="DP241" i="1"/>
  <c r="GR241" i="1"/>
  <c r="GR218" i="1"/>
  <c r="DP218" i="1"/>
  <c r="DP24" i="1"/>
  <c r="GR24" i="1"/>
  <c r="DP116" i="1"/>
  <c r="GR116" i="1"/>
  <c r="DP132" i="1"/>
  <c r="GR132" i="1"/>
  <c r="DP519" i="1"/>
  <c r="GR519" i="1"/>
  <c r="DP104" i="1"/>
  <c r="GR104" i="1"/>
  <c r="DP66" i="1"/>
  <c r="GR66" i="1"/>
  <c r="DP355" i="1"/>
  <c r="GR355" i="1"/>
  <c r="DP292" i="1"/>
  <c r="GR292" i="1"/>
  <c r="DP499" i="1"/>
  <c r="GR499" i="1"/>
  <c r="DP402" i="1"/>
  <c r="GR402" i="1"/>
  <c r="DP179" i="1"/>
  <c r="GR179" i="1"/>
  <c r="DP8" i="1"/>
  <c r="GR8" i="1"/>
  <c r="DP383" i="1"/>
  <c r="GR383" i="1"/>
  <c r="DP338" i="1"/>
  <c r="GR338" i="1"/>
  <c r="DP88" i="1"/>
  <c r="GR88" i="1"/>
  <c r="DQ62" i="1"/>
  <c r="GS62" i="1"/>
  <c r="DP120" i="1"/>
  <c r="GR120" i="1"/>
  <c r="DP189" i="1"/>
  <c r="GR189" i="1"/>
  <c r="DP377" i="1"/>
  <c r="GR377" i="1"/>
  <c r="DP81" i="1"/>
  <c r="GR81" i="1"/>
  <c r="DP333" i="1"/>
  <c r="GR333" i="1"/>
  <c r="GR93" i="1"/>
  <c r="DP93" i="1"/>
  <c r="DP74" i="1"/>
  <c r="GR74" i="1"/>
  <c r="DQ382" i="1"/>
  <c r="GS382" i="1"/>
  <c r="DQ43" i="1"/>
  <c r="GS43" i="1"/>
  <c r="DP514" i="1"/>
  <c r="GR514" i="1"/>
  <c r="DP207" i="1"/>
  <c r="GR207" i="1"/>
  <c r="DP149" i="1"/>
  <c r="GR149" i="1"/>
  <c r="DP314" i="1"/>
  <c r="GR314" i="1"/>
  <c r="DP245" i="1"/>
  <c r="GR245" i="1"/>
  <c r="DP375" i="1"/>
  <c r="GR375" i="1"/>
  <c r="DP354" i="1"/>
  <c r="GR354" i="1"/>
  <c r="DP307" i="1"/>
  <c r="GR307" i="1"/>
  <c r="DP231" i="1"/>
  <c r="GR231" i="1"/>
  <c r="DP151" i="1"/>
  <c r="GR151" i="1"/>
  <c r="DP510" i="1"/>
  <c r="GR510" i="1"/>
  <c r="GT494" i="1"/>
  <c r="DR494" i="1"/>
  <c r="DP16" i="1"/>
  <c r="GR16" i="1"/>
  <c r="DP3" i="1"/>
  <c r="GR3" i="1"/>
  <c r="DP267" i="1"/>
  <c r="GR267" i="1"/>
  <c r="DP139" i="1"/>
  <c r="GR139" i="1"/>
  <c r="DP99" i="1"/>
  <c r="GR99" i="1"/>
  <c r="DP205" i="1"/>
  <c r="GR205" i="1"/>
  <c r="DP5" i="1"/>
  <c r="GR5" i="1"/>
  <c r="DP167" i="1"/>
  <c r="GR167" i="1"/>
  <c r="DP249" i="1"/>
  <c r="GR249" i="1"/>
  <c r="DP351" i="1"/>
  <c r="GR351" i="1"/>
  <c r="DP100" i="1"/>
  <c r="GR100" i="1"/>
  <c r="DQ26" i="1"/>
  <c r="GS26" i="1"/>
  <c r="DP188" i="1"/>
  <c r="GR188" i="1"/>
  <c r="GR407" i="1"/>
  <c r="DP407" i="1"/>
  <c r="DQ513" i="1"/>
  <c r="GS513" i="1"/>
  <c r="DP311" i="1"/>
  <c r="GR311" i="1"/>
  <c r="DP102" i="1"/>
  <c r="GR102" i="1"/>
  <c r="DP70" i="1"/>
  <c r="GR70" i="1"/>
  <c r="DP13" i="1"/>
  <c r="GR13" i="1"/>
  <c r="DP420" i="1"/>
  <c r="GR420" i="1"/>
  <c r="DP96" i="1"/>
  <c r="GR96" i="1"/>
  <c r="DP155" i="1"/>
  <c r="GR155" i="1"/>
  <c r="DP18" i="1"/>
  <c r="GR18" i="1"/>
  <c r="DP504" i="1"/>
  <c r="GR504" i="1"/>
  <c r="DQ457" i="1"/>
  <c r="GS457" i="1"/>
  <c r="DP507" i="1"/>
  <c r="GR507" i="1"/>
  <c r="DP460" i="1"/>
  <c r="GR460" i="1"/>
  <c r="DQ4" i="1"/>
  <c r="GS4" i="1"/>
  <c r="DQ272" i="1"/>
  <c r="GS272" i="1"/>
  <c r="DP363" i="1"/>
  <c r="GR363" i="1"/>
  <c r="DP280" i="1"/>
  <c r="GR280" i="1"/>
  <c r="DQ277" i="1"/>
  <c r="GS277" i="1"/>
  <c r="DP250" i="1"/>
  <c r="GR250" i="1"/>
  <c r="DP242" i="1"/>
  <c r="GR242" i="1"/>
  <c r="DP320" i="1"/>
  <c r="GR320" i="1"/>
  <c r="DQ161" i="1"/>
  <c r="GS161" i="1"/>
  <c r="DP73" i="1"/>
  <c r="GR73" i="1"/>
  <c r="DQ133" i="1"/>
  <c r="GS133" i="1"/>
  <c r="DP7" i="1"/>
  <c r="GR7" i="1"/>
  <c r="DP138" i="1"/>
  <c r="GR138" i="1"/>
  <c r="DP412" i="1"/>
  <c r="GR412" i="1"/>
  <c r="DP89" i="1"/>
  <c r="GR89" i="1"/>
  <c r="DP123" i="1"/>
  <c r="GR123" i="1"/>
  <c r="DP306" i="1"/>
  <c r="GR306" i="1"/>
  <c r="DP515" i="1"/>
  <c r="GR515" i="1"/>
  <c r="DP165" i="1"/>
  <c r="GR165" i="1"/>
  <c r="DP404" i="1"/>
  <c r="GR404" i="1"/>
  <c r="DP426" i="1"/>
  <c r="GR426" i="1"/>
  <c r="DP340" i="1"/>
  <c r="GR340" i="1"/>
  <c r="DP29" i="1"/>
  <c r="GR29" i="1"/>
  <c r="DQ198" i="1"/>
  <c r="GS198" i="1"/>
  <c r="DP285" i="1"/>
  <c r="GR285" i="1"/>
  <c r="DP289" i="1"/>
  <c r="GR289" i="1"/>
  <c r="DQ415" i="1"/>
  <c r="GS415" i="1"/>
  <c r="DQ506" i="1"/>
  <c r="GS506" i="1"/>
  <c r="DP56" i="1"/>
  <c r="GR56" i="1"/>
  <c r="DQ528" i="1"/>
  <c r="GS528" i="1"/>
  <c r="DP12" i="1"/>
  <c r="GR12" i="1"/>
  <c r="DP509" i="1"/>
  <c r="GR509" i="1"/>
  <c r="DP200" i="1"/>
  <c r="GR200" i="1"/>
  <c r="DP414" i="1"/>
  <c r="GR414" i="1"/>
  <c r="DP290" i="1"/>
  <c r="GR290" i="1"/>
  <c r="DQ94" i="1"/>
  <c r="GS94" i="1"/>
  <c r="DP233" i="1"/>
  <c r="GR233" i="1"/>
  <c r="DP492" i="1"/>
  <c r="GR492" i="1"/>
  <c r="DQ495" i="1"/>
  <c r="GS495" i="1"/>
  <c r="DQ192" i="1"/>
  <c r="GS192" i="1"/>
  <c r="DP175" i="1"/>
  <c r="GR175" i="1"/>
  <c r="GR493" i="1"/>
  <c r="DP493" i="1"/>
  <c r="DP6" i="1"/>
  <c r="GR6" i="1"/>
  <c r="DQ261" i="1"/>
  <c r="GS261" i="1"/>
  <c r="DP321" i="1"/>
  <c r="GR321" i="1"/>
  <c r="DP112" i="1"/>
  <c r="GR112" i="1"/>
  <c r="GR219" i="1"/>
  <c r="DP219" i="1"/>
  <c r="DP357" i="1"/>
  <c r="GR357" i="1"/>
  <c r="DP353" i="1"/>
  <c r="GR353" i="1"/>
  <c r="DP408" i="1"/>
  <c r="GR408" i="1"/>
  <c r="DQ465" i="1"/>
  <c r="GS465" i="1"/>
  <c r="DP148" i="1"/>
  <c r="GR148" i="1"/>
  <c r="DP35" i="1"/>
  <c r="GR35" i="1"/>
  <c r="GR411" i="1"/>
  <c r="DP411" i="1"/>
  <c r="DP525" i="1"/>
  <c r="GR525" i="1"/>
  <c r="DP527" i="1"/>
  <c r="GR527" i="1"/>
  <c r="DP108" i="1"/>
  <c r="GR108" i="1"/>
  <c r="DP521" i="1"/>
  <c r="GR521" i="1"/>
  <c r="DP158" i="1"/>
  <c r="GR158" i="1"/>
  <c r="GR397" i="1"/>
  <c r="DP397" i="1"/>
  <c r="DP293" i="1"/>
  <c r="GR293" i="1"/>
  <c r="DP282" i="1"/>
  <c r="GR282" i="1"/>
  <c r="GR235" i="1"/>
  <c r="DP235" i="1"/>
  <c r="DP501" i="1"/>
  <c r="GR501" i="1"/>
  <c r="DP346" i="1"/>
  <c r="GR346" i="1"/>
  <c r="DP456" i="1"/>
  <c r="GR456" i="1"/>
  <c r="DP17" i="1"/>
  <c r="GR17" i="1"/>
  <c r="DQ206" i="1"/>
  <c r="GS206" i="1"/>
  <c r="DP313" i="1"/>
  <c r="GR313" i="1"/>
  <c r="DP317" i="1"/>
  <c r="GR317" i="1"/>
  <c r="DQ300" i="1"/>
  <c r="GS300" i="1"/>
  <c r="GS208" i="1"/>
  <c r="DQ208" i="1"/>
  <c r="DP305" i="1"/>
  <c r="GR305" i="1"/>
  <c r="DP381" i="1"/>
  <c r="GR381" i="1"/>
  <c r="DP348" i="1"/>
  <c r="GR348" i="1"/>
  <c r="GR299" i="1"/>
  <c r="DP299" i="1"/>
  <c r="GR257" i="1"/>
  <c r="DP257" i="1"/>
  <c r="DP259" i="1"/>
  <c r="GR259" i="1"/>
  <c r="DP296" i="1"/>
  <c r="GR296" i="1"/>
  <c r="DP229" i="1"/>
  <c r="GR229" i="1"/>
  <c r="DP87" i="1"/>
  <c r="GR87" i="1"/>
  <c r="DP283" i="1"/>
  <c r="GR283" i="1"/>
  <c r="DP215" i="1"/>
  <c r="GR215" i="1"/>
  <c r="DP145" i="1"/>
  <c r="GR145" i="1"/>
  <c r="DQ150" i="1"/>
  <c r="GS150" i="1"/>
  <c r="DQ97" i="1"/>
  <c r="GS97" i="1"/>
  <c r="DP169" i="1"/>
  <c r="GR169" i="1"/>
  <c r="DP212" i="1"/>
  <c r="GR212" i="1"/>
  <c r="DQ362" i="1"/>
  <c r="GS362" i="1"/>
  <c r="DP140" i="1"/>
  <c r="GR140" i="1"/>
  <c r="DP75" i="1"/>
  <c r="GR75" i="1"/>
  <c r="DP227" i="1"/>
  <c r="GR227" i="1"/>
  <c r="DP269" i="1"/>
  <c r="GR269" i="1"/>
  <c r="DP270" i="1"/>
  <c r="GR270" i="1"/>
  <c r="DP505" i="1"/>
  <c r="GR505" i="1"/>
  <c r="DP284" i="1"/>
  <c r="GR284" i="1"/>
  <c r="DP84" i="1"/>
  <c r="GR84" i="1"/>
  <c r="DP98" i="1"/>
  <c r="GR98" i="1"/>
  <c r="DP395" i="1"/>
  <c r="GR395" i="1"/>
  <c r="DP77" i="1"/>
  <c r="GR77" i="1"/>
  <c r="DP146" i="1"/>
  <c r="GR146" i="1"/>
  <c r="DP409" i="1"/>
  <c r="GR409" i="1"/>
  <c r="DQ134" i="1"/>
  <c r="GS134" i="1"/>
  <c r="DP11" i="1"/>
  <c r="GR11" i="1"/>
  <c r="DQ109" i="1"/>
  <c r="GS109" i="1"/>
  <c r="DP159" i="1"/>
  <c r="GR159" i="1"/>
  <c r="DP343" i="1"/>
  <c r="GR343" i="1"/>
  <c r="DP232" i="1"/>
  <c r="GR232" i="1"/>
  <c r="DQ418" i="1"/>
  <c r="GS418" i="1"/>
  <c r="DP334" i="1"/>
  <c r="GR334" i="1"/>
  <c r="DP63" i="1"/>
  <c r="GR63" i="1"/>
  <c r="DQ302" i="1"/>
  <c r="GS302" i="1"/>
  <c r="DP53" i="1"/>
  <c r="GR53" i="1"/>
  <c r="DQ223" i="1"/>
  <c r="GS223" i="1"/>
  <c r="GR380" i="1"/>
  <c r="DP380" i="1"/>
  <c r="DQ27" i="1"/>
  <c r="GS27" i="1"/>
  <c r="DP266" i="1"/>
  <c r="GR266" i="1"/>
  <c r="DP291" i="1"/>
  <c r="GR291" i="1"/>
  <c r="DP117" i="1"/>
  <c r="GR117" i="1"/>
  <c r="GS500" i="1"/>
  <c r="DQ500" i="1"/>
  <c r="DP251" i="1"/>
  <c r="GR251" i="1"/>
  <c r="DP424" i="1"/>
  <c r="GR424" i="1"/>
  <c r="DP254" i="1"/>
  <c r="GR254" i="1"/>
  <c r="DP228" i="1"/>
  <c r="GR228" i="1"/>
  <c r="GR344" i="1"/>
  <c r="DP344" i="1"/>
  <c r="DQ20" i="1"/>
  <c r="GS20" i="1"/>
  <c r="DQ400" i="1"/>
  <c r="GS400" i="1"/>
  <c r="GR304" i="1"/>
  <c r="DP304" i="1"/>
  <c r="DP25" i="1"/>
  <c r="GR25" i="1"/>
  <c r="DP83" i="1"/>
  <c r="GR83" i="1"/>
  <c r="DP379" i="1"/>
  <c r="GR379" i="1"/>
  <c r="GR522" i="1"/>
  <c r="DP522" i="1"/>
  <c r="DP105" i="1"/>
  <c r="GR105" i="1"/>
  <c r="GR49" i="1"/>
  <c r="DP49" i="1"/>
  <c r="DP234" i="1"/>
  <c r="GR234" i="1"/>
  <c r="DP422" i="1"/>
  <c r="GR422" i="1"/>
  <c r="DP10" i="1"/>
  <c r="GR10" i="1"/>
  <c r="DP274" i="1"/>
  <c r="GR274" i="1"/>
  <c r="DP294" i="1"/>
  <c r="GR294" i="1"/>
  <c r="DP491" i="1"/>
  <c r="GR491" i="1"/>
  <c r="DP350" i="1"/>
  <c r="GR350" i="1"/>
  <c r="DP52" i="1"/>
  <c r="GR52" i="1"/>
  <c r="DP82" i="1"/>
  <c r="GR82" i="1"/>
  <c r="DP168" i="1"/>
  <c r="GR168" i="1"/>
  <c r="DP330" i="1"/>
  <c r="GR330" i="1"/>
  <c r="DP279" i="1"/>
  <c r="GR279" i="1"/>
  <c r="GR281" i="1"/>
  <c r="DP281" i="1"/>
  <c r="DP312" i="1"/>
  <c r="GR312" i="1"/>
  <c r="DP101" i="1"/>
  <c r="GR101" i="1"/>
  <c r="GR72" i="1"/>
  <c r="DP72" i="1"/>
  <c r="DP421" i="1"/>
  <c r="GR421" i="1"/>
  <c r="DP61" i="1"/>
  <c r="GR61" i="1"/>
  <c r="DQ518" i="1"/>
  <c r="GS518" i="1"/>
  <c r="DQ526" i="1"/>
  <c r="GS526" i="1"/>
  <c r="DP368" i="1"/>
  <c r="GR368" i="1"/>
  <c r="DP416" i="1"/>
  <c r="GR416" i="1"/>
  <c r="DP184" i="1"/>
  <c r="GR184" i="1"/>
  <c r="DP512" i="1"/>
  <c r="GR512" i="1"/>
  <c r="DQ103" i="1"/>
  <c r="GS103" i="1"/>
  <c r="DP388" i="1"/>
  <c r="GR388" i="1"/>
  <c r="DQ141" i="1"/>
  <c r="GS141" i="1"/>
  <c r="DQ183" i="1"/>
  <c r="GS183" i="1"/>
  <c r="DP129" i="1"/>
  <c r="GR129" i="1"/>
  <c r="DP44" i="1"/>
  <c r="GR44" i="1"/>
  <c r="DP497" i="1"/>
  <c r="GR497" i="1"/>
  <c r="DP45" i="1"/>
  <c r="GR45" i="1"/>
  <c r="DP163" i="1"/>
  <c r="GR163" i="1"/>
  <c r="DP244" i="1"/>
  <c r="GR244" i="1"/>
  <c r="DQ502" i="1"/>
  <c r="GS502" i="1"/>
  <c r="DP529" i="1"/>
  <c r="GR529" i="1"/>
  <c r="DP80" i="1"/>
  <c r="GR80" i="1"/>
  <c r="DP391" i="1"/>
  <c r="GR391" i="1"/>
  <c r="DP137" i="1"/>
  <c r="GR137" i="1"/>
  <c r="DQ28" i="1"/>
  <c r="GS28" i="1"/>
  <c r="DP387" i="1"/>
  <c r="GR387" i="1"/>
  <c r="DP40" i="1"/>
  <c r="GR40" i="1"/>
  <c r="GS462" i="1"/>
  <c r="DQ462" i="1"/>
  <c r="DP226" i="1"/>
  <c r="GR226" i="1"/>
  <c r="DQ464" i="1"/>
  <c r="GS464" i="1"/>
  <c r="DP202" i="1"/>
  <c r="GR202" i="1"/>
  <c r="DP398" i="1"/>
  <c r="GR398" i="1"/>
  <c r="DP406" i="1"/>
  <c r="GR406" i="1"/>
  <c r="DQ327" i="1"/>
  <c r="GS327" i="1"/>
  <c r="GR508" i="1"/>
  <c r="DP508" i="1"/>
  <c r="DP194" i="1"/>
  <c r="GR194" i="1"/>
  <c r="DP224" i="1"/>
  <c r="GR224" i="1"/>
  <c r="GR297" i="1"/>
  <c r="DP297" i="1"/>
  <c r="DP162" i="1"/>
  <c r="GR162" i="1"/>
  <c r="DP287" i="1"/>
  <c r="GR287" i="1"/>
  <c r="DP36" i="1"/>
  <c r="GR36" i="1"/>
  <c r="GR157" i="1"/>
  <c r="DP157" i="1"/>
  <c r="DP67" i="1"/>
  <c r="GR67" i="1"/>
  <c r="DP125" i="1"/>
  <c r="GR125" i="1"/>
  <c r="DP47" i="1"/>
  <c r="GR47" i="1"/>
  <c r="DP517" i="1"/>
  <c r="GR517" i="1"/>
  <c r="DP255" i="1"/>
  <c r="GR255" i="1"/>
  <c r="DQ498" i="1"/>
  <c r="GS498" i="1"/>
  <c r="GR174" i="1"/>
  <c r="DP174" i="1"/>
  <c r="DQ516" i="1"/>
  <c r="GS516" i="1"/>
  <c r="DP54" i="1"/>
  <c r="GR54" i="1"/>
  <c r="DP220" i="1"/>
  <c r="GR220" i="1"/>
  <c r="DP127" i="1"/>
  <c r="GR127" i="1"/>
  <c r="GS30" i="1"/>
  <c r="DQ30" i="1"/>
  <c r="DP135" i="1"/>
  <c r="GR135" i="1"/>
  <c r="DP19" i="1"/>
  <c r="GR19" i="1"/>
  <c r="DQ217" i="1"/>
  <c r="GS217" i="1"/>
  <c r="DQ239" i="1"/>
  <c r="GS239" i="1"/>
  <c r="DQ160" i="1"/>
  <c r="GS160" i="1"/>
  <c r="DP42" i="1"/>
  <c r="GR42" i="1"/>
  <c r="DP195" i="1"/>
  <c r="GR195" i="1"/>
  <c r="GR131" i="1"/>
  <c r="DP131" i="1"/>
  <c r="DP203" i="1"/>
  <c r="GR203" i="1"/>
  <c r="DP511" i="1"/>
  <c r="GR511" i="1"/>
  <c r="DP204" i="1"/>
  <c r="GR204" i="1"/>
  <c r="GR339" i="1"/>
  <c r="DP339" i="1"/>
  <c r="DP58" i="1"/>
  <c r="GR58" i="1"/>
  <c r="DP65" i="1"/>
  <c r="GR65" i="1"/>
  <c r="DP126" i="1"/>
  <c r="GR126" i="1"/>
  <c r="DP328" i="1"/>
  <c r="GR328" i="1"/>
  <c r="DP503" i="1"/>
  <c r="GR503" i="1"/>
  <c r="DP128" i="1"/>
  <c r="GR128" i="1"/>
  <c r="DP55" i="1"/>
  <c r="GR55" i="1"/>
  <c r="DP520" i="1"/>
  <c r="GR520" i="1"/>
  <c r="DQ310" i="1"/>
  <c r="GS310" i="1"/>
  <c r="DP111" i="1"/>
  <c r="GR111" i="1"/>
  <c r="DP22" i="1"/>
  <c r="GR22" i="1"/>
  <c r="DP230" i="1"/>
  <c r="GR230" i="1"/>
  <c r="DQ461" i="1"/>
  <c r="GS461" i="1"/>
  <c r="DP288" i="1"/>
  <c r="GR288" i="1"/>
  <c r="DP92" i="1"/>
  <c r="GR92" i="1"/>
  <c r="GR181" i="1"/>
  <c r="DP181" i="1"/>
  <c r="DP110" i="1"/>
  <c r="GR110" i="1"/>
  <c r="DP238" i="1"/>
  <c r="GR238" i="1"/>
  <c r="DP172" i="1"/>
  <c r="GR172" i="1"/>
  <c r="DQ78" i="1"/>
  <c r="GS78" i="1"/>
  <c r="DP191" i="1"/>
  <c r="GR191" i="1"/>
  <c r="DP458" i="1"/>
  <c r="GR458" i="1"/>
  <c r="DP459" i="1"/>
  <c r="GR459" i="1"/>
  <c r="DP423" i="1"/>
  <c r="GR423" i="1"/>
  <c r="DP268" i="1"/>
  <c r="GR268" i="1"/>
  <c r="DP90" i="1"/>
  <c r="GR90" i="1"/>
  <c r="DQ186" i="1"/>
  <c r="GS186" i="1"/>
  <c r="DQ37" i="1"/>
  <c r="GS37" i="1"/>
  <c r="DP264" i="1"/>
  <c r="GR264" i="1"/>
  <c r="DP341" i="1"/>
  <c r="GR341" i="1"/>
  <c r="DP260" i="1"/>
  <c r="GR260" i="1"/>
  <c r="DP14" i="1"/>
  <c r="GR14" i="1"/>
  <c r="DP68" i="1"/>
  <c r="GR68" i="1"/>
  <c r="DP371" i="1"/>
  <c r="GR371" i="1"/>
  <c r="GR32" i="1"/>
  <c r="DP32" i="1"/>
  <c r="DP152" i="1"/>
  <c r="GR152" i="1"/>
  <c r="DP524" i="1"/>
  <c r="GR524" i="1"/>
  <c r="DP393" i="1"/>
  <c r="GR393" i="1"/>
  <c r="DP463" i="1"/>
  <c r="GR463" i="1"/>
  <c r="DP115" i="1"/>
  <c r="GR115" i="1"/>
  <c r="GW144" i="1" l="1"/>
  <c r="DU144" i="1"/>
  <c r="GX405" i="1"/>
  <c r="DV405" i="1"/>
  <c r="GX214" i="1"/>
  <c r="DV214" i="1"/>
  <c r="DU286" i="1"/>
  <c r="GW286" i="1"/>
  <c r="DU34" i="1"/>
  <c r="GW34" i="1"/>
  <c r="GW413" i="1"/>
  <c r="DU413" i="1"/>
  <c r="DU335" i="1"/>
  <c r="GW335" i="1"/>
  <c r="GX39" i="1"/>
  <c r="DV39" i="1"/>
  <c r="GW373" i="1"/>
  <c r="DU373" i="1"/>
  <c r="GX319" i="1"/>
  <c r="DV319" i="1"/>
  <c r="GX485" i="1"/>
  <c r="DV485" i="1"/>
  <c r="GW488" i="1"/>
  <c r="DU488" i="1"/>
  <c r="DV154" i="1"/>
  <c r="GX154" i="1"/>
  <c r="DV329" i="1"/>
  <c r="GX329" i="1"/>
  <c r="DU211" i="1"/>
  <c r="GW211" i="1"/>
  <c r="GY471" i="1"/>
  <c r="DW471" i="1"/>
  <c r="GW196" i="1"/>
  <c r="DU196" i="1"/>
  <c r="GY358" i="1"/>
  <c r="DW358" i="1"/>
  <c r="GX389" i="1"/>
  <c r="DV389" i="1"/>
  <c r="GW467" i="1"/>
  <c r="DU467" i="1"/>
  <c r="GW374" i="1"/>
  <c r="DU374" i="1"/>
  <c r="DU275" i="1"/>
  <c r="GW275" i="1"/>
  <c r="GW308" i="1"/>
  <c r="DU308" i="1"/>
  <c r="DV477" i="1"/>
  <c r="GX477" i="1"/>
  <c r="GZ216" i="1"/>
  <c r="DX216" i="1"/>
  <c r="GW392" i="1"/>
  <c r="DU392" i="1"/>
  <c r="GX336" i="1"/>
  <c r="DV336" i="1"/>
  <c r="GW479" i="1"/>
  <c r="DU479" i="1"/>
  <c r="DW59" i="1"/>
  <c r="GY59" i="1"/>
  <c r="DW376" i="1"/>
  <c r="GY376" i="1"/>
  <c r="GW76" i="1"/>
  <c r="DU76" i="1"/>
  <c r="DU367" i="1"/>
  <c r="GW367" i="1"/>
  <c r="GX326" i="1"/>
  <c r="DV326" i="1"/>
  <c r="GW201" i="1"/>
  <c r="DU201" i="1"/>
  <c r="GW256" i="1"/>
  <c r="DU256" i="1"/>
  <c r="DW482" i="1"/>
  <c r="GY482" i="1"/>
  <c r="DV113" i="1"/>
  <c r="GX113" i="1"/>
  <c r="DW324" i="1"/>
  <c r="GY324" i="1"/>
  <c r="GW136" i="1"/>
  <c r="DU136" i="1"/>
  <c r="GY369" i="1"/>
  <c r="DW369" i="1"/>
  <c r="DX315" i="1"/>
  <c r="GZ315" i="1"/>
  <c r="DV187" i="1"/>
  <c r="GX187" i="1"/>
  <c r="GX199" i="1"/>
  <c r="DV199" i="1"/>
  <c r="GY476" i="1"/>
  <c r="DW476" i="1"/>
  <c r="DV486" i="1"/>
  <c r="GX486" i="1"/>
  <c r="GX472" i="1"/>
  <c r="DV472" i="1"/>
  <c r="HA295" i="1"/>
  <c r="DY295" i="1"/>
  <c r="GY41" i="1"/>
  <c r="DW41" i="1"/>
  <c r="GX60" i="1"/>
  <c r="DV60" i="1"/>
  <c r="GW360" i="1"/>
  <c r="DU360" i="1"/>
  <c r="GX470" i="1"/>
  <c r="DV470" i="1"/>
  <c r="GX366" i="1"/>
  <c r="DV366" i="1"/>
  <c r="GW478" i="1"/>
  <c r="DU478" i="1"/>
  <c r="DV142" i="1"/>
  <c r="GX142" i="1"/>
  <c r="DW487" i="1"/>
  <c r="GY487" i="1"/>
  <c r="DW475" i="1"/>
  <c r="GY475" i="1"/>
  <c r="DV166" i="1"/>
  <c r="GX166" i="1"/>
  <c r="GY481" i="1"/>
  <c r="DW481" i="1"/>
  <c r="GX236" i="1"/>
  <c r="DV236" i="1"/>
  <c r="DV240" i="1"/>
  <c r="GX240" i="1"/>
  <c r="GX474" i="1"/>
  <c r="DV474" i="1"/>
  <c r="DW480" i="1"/>
  <c r="GY480" i="1"/>
  <c r="DW349" i="1"/>
  <c r="GY349" i="1"/>
  <c r="DU370" i="1"/>
  <c r="GW370" i="1"/>
  <c r="GY325" i="1"/>
  <c r="DW325" i="1"/>
  <c r="GW46" i="1"/>
  <c r="DU46" i="1"/>
  <c r="GX483" i="1"/>
  <c r="DV483" i="1"/>
  <c r="DU64" i="1"/>
  <c r="GW64" i="1"/>
  <c r="GY469" i="1"/>
  <c r="DW469" i="1"/>
  <c r="DV365" i="1"/>
  <c r="GX365" i="1"/>
  <c r="GW473" i="1"/>
  <c r="DU473" i="1"/>
  <c r="GY221" i="1"/>
  <c r="DW221" i="1"/>
  <c r="DU347" i="1"/>
  <c r="GW347" i="1"/>
  <c r="GY489" i="1"/>
  <c r="DW489" i="1"/>
  <c r="GW182" i="1"/>
  <c r="DU182" i="1"/>
  <c r="DW121" i="1"/>
  <c r="GY121" i="1"/>
  <c r="GX364" i="1"/>
  <c r="DV364" i="1"/>
  <c r="GX352" i="1"/>
  <c r="DV352" i="1"/>
  <c r="DV178" i="1"/>
  <c r="GX178" i="1"/>
  <c r="GY298" i="1"/>
  <c r="DW298" i="1"/>
  <c r="DV332" i="1"/>
  <c r="GX332" i="1"/>
  <c r="DV253" i="1"/>
  <c r="GX253" i="1"/>
  <c r="DW278" i="1"/>
  <c r="GY278" i="1"/>
  <c r="GX399" i="1"/>
  <c r="DV399" i="1"/>
  <c r="DU225" i="1"/>
  <c r="GW225" i="1"/>
  <c r="DV79" i="1"/>
  <c r="GX79" i="1"/>
  <c r="DU318" i="1"/>
  <c r="GW318" i="1"/>
  <c r="DV85" i="1"/>
  <c r="GX85" i="1"/>
  <c r="DV309" i="1"/>
  <c r="GX309" i="1"/>
  <c r="DV322" i="1"/>
  <c r="GX322" i="1"/>
  <c r="DU394" i="1"/>
  <c r="GW394" i="1"/>
  <c r="DU403" i="1"/>
  <c r="GW403" i="1"/>
  <c r="DU337" i="1"/>
  <c r="GW337" i="1"/>
  <c r="DV193" i="1"/>
  <c r="GX193" i="1"/>
  <c r="DW484" i="1"/>
  <c r="GY484" i="1"/>
  <c r="GW345" i="1"/>
  <c r="DU345" i="1"/>
  <c r="DU468" i="1"/>
  <c r="GW468" i="1"/>
  <c r="GX23" i="1"/>
  <c r="DV23" i="1"/>
  <c r="DW386" i="1"/>
  <c r="GY386" i="1"/>
  <c r="GY372" i="1"/>
  <c r="DW372" i="1"/>
  <c r="GY153" i="1"/>
  <c r="DW153" i="1"/>
  <c r="DW323" i="1"/>
  <c r="GY323" i="1"/>
  <c r="DV390" i="1"/>
  <c r="GX390" i="1"/>
  <c r="DW490" i="1"/>
  <c r="GY490" i="1"/>
  <c r="DU396" i="1"/>
  <c r="GW396" i="1"/>
  <c r="DV246" i="1"/>
  <c r="GX246" i="1"/>
  <c r="DU385" i="1"/>
  <c r="GW385" i="1"/>
  <c r="DX378" i="1"/>
  <c r="GZ378" i="1"/>
  <c r="DU384" i="1"/>
  <c r="GW384" i="1"/>
  <c r="DV410" i="1"/>
  <c r="GX410" i="1"/>
  <c r="DV401" i="1"/>
  <c r="GX401" i="1"/>
  <c r="DX466" i="1"/>
  <c r="GZ466" i="1"/>
  <c r="DQ124" i="1"/>
  <c r="GS124" i="1"/>
  <c r="DQ496" i="1"/>
  <c r="GS496" i="1"/>
  <c r="DQ218" i="1"/>
  <c r="GS218" i="1"/>
  <c r="DQ241" i="1"/>
  <c r="GS241" i="1"/>
  <c r="DQ116" i="1"/>
  <c r="GS116" i="1"/>
  <c r="DQ24" i="1"/>
  <c r="GS24" i="1"/>
  <c r="DQ519" i="1"/>
  <c r="GS519" i="1"/>
  <c r="DQ132" i="1"/>
  <c r="GS132" i="1"/>
  <c r="DQ181" i="1"/>
  <c r="GS181" i="1"/>
  <c r="DQ508" i="1"/>
  <c r="GS508" i="1"/>
  <c r="DQ522" i="1"/>
  <c r="GS522" i="1"/>
  <c r="DQ344" i="1"/>
  <c r="GS344" i="1"/>
  <c r="DQ299" i="1"/>
  <c r="GS299" i="1"/>
  <c r="DR208" i="1"/>
  <c r="GT208" i="1"/>
  <c r="DQ397" i="1"/>
  <c r="GS397" i="1"/>
  <c r="DQ407" i="1"/>
  <c r="GS407" i="1"/>
  <c r="DQ115" i="1"/>
  <c r="GS115" i="1"/>
  <c r="GS152" i="1"/>
  <c r="DQ152" i="1"/>
  <c r="GS14" i="1"/>
  <c r="DQ14" i="1"/>
  <c r="DR37" i="1"/>
  <c r="GT37" i="1"/>
  <c r="DQ423" i="1"/>
  <c r="GS423" i="1"/>
  <c r="DR78" i="1"/>
  <c r="GT78" i="1"/>
  <c r="DQ230" i="1"/>
  <c r="GS230" i="1"/>
  <c r="DQ503" i="1"/>
  <c r="GS503" i="1"/>
  <c r="DQ58" i="1"/>
  <c r="GS58" i="1"/>
  <c r="DQ203" i="1"/>
  <c r="GS203" i="1"/>
  <c r="DR160" i="1"/>
  <c r="GT160" i="1"/>
  <c r="GS135" i="1"/>
  <c r="DQ135" i="1"/>
  <c r="DQ54" i="1"/>
  <c r="GS54" i="1"/>
  <c r="DQ255" i="1"/>
  <c r="GS255" i="1"/>
  <c r="DQ67" i="1"/>
  <c r="GS67" i="1"/>
  <c r="DQ162" i="1"/>
  <c r="GS162" i="1"/>
  <c r="DQ202" i="1"/>
  <c r="GS202" i="1"/>
  <c r="DQ40" i="1"/>
  <c r="GS40" i="1"/>
  <c r="DQ529" i="1"/>
  <c r="GS529" i="1"/>
  <c r="DQ45" i="1"/>
  <c r="GS45" i="1"/>
  <c r="DR183" i="1"/>
  <c r="GT183" i="1"/>
  <c r="DQ512" i="1"/>
  <c r="GS512" i="1"/>
  <c r="DR526" i="1"/>
  <c r="GT526" i="1"/>
  <c r="GS312" i="1"/>
  <c r="DQ312" i="1"/>
  <c r="DQ168" i="1"/>
  <c r="GS168" i="1"/>
  <c r="DQ491" i="1"/>
  <c r="GS491" i="1"/>
  <c r="DQ422" i="1"/>
  <c r="GS422" i="1"/>
  <c r="DQ25" i="1"/>
  <c r="GS25" i="1"/>
  <c r="DQ424" i="1"/>
  <c r="GS424" i="1"/>
  <c r="DQ291" i="1"/>
  <c r="GS291" i="1"/>
  <c r="DR223" i="1"/>
  <c r="GT223" i="1"/>
  <c r="DQ334" i="1"/>
  <c r="GS334" i="1"/>
  <c r="DQ159" i="1"/>
  <c r="GS159" i="1"/>
  <c r="DQ409" i="1"/>
  <c r="GS409" i="1"/>
  <c r="DQ98" i="1"/>
  <c r="GS98" i="1"/>
  <c r="DQ270" i="1"/>
  <c r="GS270" i="1"/>
  <c r="DQ169" i="1"/>
  <c r="GS169" i="1"/>
  <c r="DQ145" i="1"/>
  <c r="GS145" i="1"/>
  <c r="DQ229" i="1"/>
  <c r="GS229" i="1"/>
  <c r="DR206" i="1"/>
  <c r="GT206" i="1"/>
  <c r="DQ501" i="1"/>
  <c r="GS501" i="1"/>
  <c r="DQ527" i="1"/>
  <c r="GS527" i="1"/>
  <c r="DQ148" i="1"/>
  <c r="GS148" i="1"/>
  <c r="DQ353" i="1"/>
  <c r="GS353" i="1"/>
  <c r="DQ321" i="1"/>
  <c r="GS321" i="1"/>
  <c r="DQ175" i="1"/>
  <c r="GS175" i="1"/>
  <c r="DQ233" i="1"/>
  <c r="GS233" i="1"/>
  <c r="DQ200" i="1"/>
  <c r="GS200" i="1"/>
  <c r="DQ56" i="1"/>
  <c r="GS56" i="1"/>
  <c r="DQ285" i="1"/>
  <c r="GS285" i="1"/>
  <c r="DQ426" i="1"/>
  <c r="GS426" i="1"/>
  <c r="DQ306" i="1"/>
  <c r="GS306" i="1"/>
  <c r="GS138" i="1"/>
  <c r="DQ138" i="1"/>
  <c r="DR161" i="1"/>
  <c r="GT161" i="1"/>
  <c r="DR277" i="1"/>
  <c r="GT277" i="1"/>
  <c r="DR272" i="1"/>
  <c r="GT272" i="1"/>
  <c r="DR457" i="1"/>
  <c r="GT457" i="1"/>
  <c r="DQ70" i="1"/>
  <c r="GS70" i="1"/>
  <c r="DQ351" i="1"/>
  <c r="GS351" i="1"/>
  <c r="DQ205" i="1"/>
  <c r="GS205" i="1"/>
  <c r="DQ3" i="1"/>
  <c r="GS3" i="1"/>
  <c r="DQ151" i="1"/>
  <c r="GS151" i="1"/>
  <c r="DQ375" i="1"/>
  <c r="GS375" i="1"/>
  <c r="DQ207" i="1"/>
  <c r="GS207" i="1"/>
  <c r="DQ74" i="1"/>
  <c r="GS74" i="1"/>
  <c r="DQ377" i="1"/>
  <c r="GS377" i="1"/>
  <c r="DQ88" i="1"/>
  <c r="GS88" i="1"/>
  <c r="DQ8" i="1"/>
  <c r="GS8" i="1"/>
  <c r="DQ292" i="1"/>
  <c r="GS292" i="1"/>
  <c r="DQ32" i="1"/>
  <c r="GS32" i="1"/>
  <c r="DQ157" i="1"/>
  <c r="GS157" i="1"/>
  <c r="DQ297" i="1"/>
  <c r="GS297" i="1"/>
  <c r="DQ281" i="1"/>
  <c r="GS281" i="1"/>
  <c r="DQ304" i="1"/>
  <c r="GS304" i="1"/>
  <c r="DQ235" i="1"/>
  <c r="GS235" i="1"/>
  <c r="DQ93" i="1"/>
  <c r="GS93" i="1"/>
  <c r="DQ339" i="1"/>
  <c r="GS339" i="1"/>
  <c r="DQ131" i="1"/>
  <c r="GS131" i="1"/>
  <c r="DR30" i="1"/>
  <c r="GT30" i="1"/>
  <c r="DQ463" i="1"/>
  <c r="GS463" i="1"/>
  <c r="DQ260" i="1"/>
  <c r="GS260" i="1"/>
  <c r="DR186" i="1"/>
  <c r="GT186" i="1"/>
  <c r="DQ459" i="1"/>
  <c r="GS459" i="1"/>
  <c r="DQ172" i="1"/>
  <c r="GS172" i="1"/>
  <c r="DQ92" i="1"/>
  <c r="GS92" i="1"/>
  <c r="DQ22" i="1"/>
  <c r="GS22" i="1"/>
  <c r="DQ520" i="1"/>
  <c r="GS520" i="1"/>
  <c r="DQ328" i="1"/>
  <c r="GS328" i="1"/>
  <c r="DR239" i="1"/>
  <c r="GT239" i="1"/>
  <c r="DR516" i="1"/>
  <c r="GT516" i="1"/>
  <c r="DQ517" i="1"/>
  <c r="GS517" i="1"/>
  <c r="DR327" i="1"/>
  <c r="GT327" i="1"/>
  <c r="DR464" i="1"/>
  <c r="GT464" i="1"/>
  <c r="DQ387" i="1"/>
  <c r="GS387" i="1"/>
  <c r="DR502" i="1"/>
  <c r="GT502" i="1"/>
  <c r="DQ497" i="1"/>
  <c r="GS497" i="1"/>
  <c r="DR141" i="1"/>
  <c r="GT141" i="1"/>
  <c r="DQ184" i="1"/>
  <c r="GS184" i="1"/>
  <c r="DQ421" i="1"/>
  <c r="GS421" i="1"/>
  <c r="DQ82" i="1"/>
  <c r="GS82" i="1"/>
  <c r="DQ294" i="1"/>
  <c r="GS294" i="1"/>
  <c r="DQ234" i="1"/>
  <c r="GS234" i="1"/>
  <c r="DQ379" i="1"/>
  <c r="GS379" i="1"/>
  <c r="DQ228" i="1"/>
  <c r="GS228" i="1"/>
  <c r="DQ251" i="1"/>
  <c r="GS251" i="1"/>
  <c r="DQ266" i="1"/>
  <c r="GS266" i="1"/>
  <c r="DQ53" i="1"/>
  <c r="GS53" i="1"/>
  <c r="DR418" i="1"/>
  <c r="GT418" i="1"/>
  <c r="DR109" i="1"/>
  <c r="GT109" i="1"/>
  <c r="GS146" i="1"/>
  <c r="DQ146" i="1"/>
  <c r="DQ84" i="1"/>
  <c r="GS84" i="1"/>
  <c r="DQ269" i="1"/>
  <c r="GS269" i="1"/>
  <c r="DQ140" i="1"/>
  <c r="GS140" i="1"/>
  <c r="DR97" i="1"/>
  <c r="GT97" i="1"/>
  <c r="DQ215" i="1"/>
  <c r="GS215" i="1"/>
  <c r="DQ296" i="1"/>
  <c r="GS296" i="1"/>
  <c r="DQ348" i="1"/>
  <c r="GS348" i="1"/>
  <c r="DR300" i="1"/>
  <c r="GT300" i="1"/>
  <c r="DQ17" i="1"/>
  <c r="GS17" i="1"/>
  <c r="DQ158" i="1"/>
  <c r="GS158" i="1"/>
  <c r="DQ525" i="1"/>
  <c r="GS525" i="1"/>
  <c r="DR465" i="1"/>
  <c r="GT465" i="1"/>
  <c r="GS357" i="1"/>
  <c r="DQ357" i="1"/>
  <c r="DR261" i="1"/>
  <c r="GT261" i="1"/>
  <c r="DR192" i="1"/>
  <c r="GT192" i="1"/>
  <c r="DR94" i="1"/>
  <c r="GT94" i="1"/>
  <c r="DQ509" i="1"/>
  <c r="GS509" i="1"/>
  <c r="DR506" i="1"/>
  <c r="GT506" i="1"/>
  <c r="GT198" i="1"/>
  <c r="DR198" i="1"/>
  <c r="DQ404" i="1"/>
  <c r="GS404" i="1"/>
  <c r="DQ123" i="1"/>
  <c r="GS123" i="1"/>
  <c r="DQ7" i="1"/>
  <c r="GS7" i="1"/>
  <c r="DQ320" i="1"/>
  <c r="GS320" i="1"/>
  <c r="DQ280" i="1"/>
  <c r="GS280" i="1"/>
  <c r="DR4" i="1"/>
  <c r="GT4" i="1"/>
  <c r="DQ504" i="1"/>
  <c r="GS504" i="1"/>
  <c r="DQ96" i="1"/>
  <c r="GS96" i="1"/>
  <c r="DQ102" i="1"/>
  <c r="GS102" i="1"/>
  <c r="GS188" i="1"/>
  <c r="DQ188" i="1"/>
  <c r="DQ249" i="1"/>
  <c r="GS249" i="1"/>
  <c r="DQ99" i="1"/>
  <c r="GS99" i="1"/>
  <c r="DQ16" i="1"/>
  <c r="GS16" i="1"/>
  <c r="DQ231" i="1"/>
  <c r="GS231" i="1"/>
  <c r="DQ245" i="1"/>
  <c r="GS245" i="1"/>
  <c r="DQ514" i="1"/>
  <c r="GS514" i="1"/>
  <c r="GS189" i="1"/>
  <c r="DQ189" i="1"/>
  <c r="DQ179" i="1"/>
  <c r="GS179" i="1"/>
  <c r="DQ355" i="1"/>
  <c r="GS355" i="1"/>
  <c r="DQ174" i="1"/>
  <c r="GS174" i="1"/>
  <c r="DQ72" i="1"/>
  <c r="GS72" i="1"/>
  <c r="DQ49" i="1"/>
  <c r="GS49" i="1"/>
  <c r="DR500" i="1"/>
  <c r="GT500" i="1"/>
  <c r="DQ411" i="1"/>
  <c r="GS411" i="1"/>
  <c r="DQ219" i="1"/>
  <c r="GS219" i="1"/>
  <c r="DS494" i="1"/>
  <c r="GU494" i="1"/>
  <c r="DQ393" i="1"/>
  <c r="GS393" i="1"/>
  <c r="DQ371" i="1"/>
  <c r="GS371" i="1"/>
  <c r="DQ341" i="1"/>
  <c r="GS341" i="1"/>
  <c r="DQ90" i="1"/>
  <c r="GS90" i="1"/>
  <c r="DQ458" i="1"/>
  <c r="GS458" i="1"/>
  <c r="DQ238" i="1"/>
  <c r="GS238" i="1"/>
  <c r="DQ288" i="1"/>
  <c r="GS288" i="1"/>
  <c r="DQ111" i="1"/>
  <c r="GS111" i="1"/>
  <c r="GS55" i="1"/>
  <c r="DQ55" i="1"/>
  <c r="DQ126" i="1"/>
  <c r="GS126" i="1"/>
  <c r="DQ204" i="1"/>
  <c r="GS204" i="1"/>
  <c r="DQ195" i="1"/>
  <c r="GS195" i="1"/>
  <c r="DR217" i="1"/>
  <c r="GT217" i="1"/>
  <c r="GS127" i="1"/>
  <c r="DQ127" i="1"/>
  <c r="DQ47" i="1"/>
  <c r="GS47" i="1"/>
  <c r="DQ36" i="1"/>
  <c r="GS36" i="1"/>
  <c r="DQ224" i="1"/>
  <c r="GS224" i="1"/>
  <c r="DQ406" i="1"/>
  <c r="GS406" i="1"/>
  <c r="DQ226" i="1"/>
  <c r="GS226" i="1"/>
  <c r="DR28" i="1"/>
  <c r="GT28" i="1"/>
  <c r="DQ391" i="1"/>
  <c r="GS391" i="1"/>
  <c r="DQ244" i="1"/>
  <c r="GS244" i="1"/>
  <c r="DQ44" i="1"/>
  <c r="GS44" i="1"/>
  <c r="DQ388" i="1"/>
  <c r="GS388" i="1"/>
  <c r="DQ416" i="1"/>
  <c r="GS416" i="1"/>
  <c r="DR518" i="1"/>
  <c r="GT518" i="1"/>
  <c r="DQ279" i="1"/>
  <c r="GS279" i="1"/>
  <c r="DQ52" i="1"/>
  <c r="GS52" i="1"/>
  <c r="GS274" i="1"/>
  <c r="DQ274" i="1"/>
  <c r="GS83" i="1"/>
  <c r="DQ83" i="1"/>
  <c r="DR400" i="1"/>
  <c r="GT400" i="1"/>
  <c r="DQ254" i="1"/>
  <c r="GS254" i="1"/>
  <c r="DR27" i="1"/>
  <c r="GT27" i="1"/>
  <c r="DR302" i="1"/>
  <c r="GT302" i="1"/>
  <c r="GS232" i="1"/>
  <c r="DQ232" i="1"/>
  <c r="GS11" i="1"/>
  <c r="DQ11" i="1"/>
  <c r="DQ77" i="1"/>
  <c r="GS77" i="1"/>
  <c r="DQ284" i="1"/>
  <c r="GS284" i="1"/>
  <c r="GS227" i="1"/>
  <c r="DQ227" i="1"/>
  <c r="DR362" i="1"/>
  <c r="GT362" i="1"/>
  <c r="DR150" i="1"/>
  <c r="GT150" i="1"/>
  <c r="DQ283" i="1"/>
  <c r="GS283" i="1"/>
  <c r="DQ259" i="1"/>
  <c r="GS259" i="1"/>
  <c r="DQ381" i="1"/>
  <c r="GS381" i="1"/>
  <c r="DQ317" i="1"/>
  <c r="GS317" i="1"/>
  <c r="DQ456" i="1"/>
  <c r="GS456" i="1"/>
  <c r="DQ282" i="1"/>
  <c r="GS282" i="1"/>
  <c r="DQ521" i="1"/>
  <c r="GS521" i="1"/>
  <c r="DQ6" i="1"/>
  <c r="GS6" i="1"/>
  <c r="DR495" i="1"/>
  <c r="GT495" i="1"/>
  <c r="DQ290" i="1"/>
  <c r="GS290" i="1"/>
  <c r="DQ12" i="1"/>
  <c r="GS12" i="1"/>
  <c r="DR415" i="1"/>
  <c r="GT415" i="1"/>
  <c r="DQ29" i="1"/>
  <c r="GS29" i="1"/>
  <c r="DQ165" i="1"/>
  <c r="GS165" i="1"/>
  <c r="DQ89" i="1"/>
  <c r="GS89" i="1"/>
  <c r="DR133" i="1"/>
  <c r="GT133" i="1"/>
  <c r="DQ242" i="1"/>
  <c r="GS242" i="1"/>
  <c r="DQ460" i="1"/>
  <c r="GS460" i="1"/>
  <c r="DQ18" i="1"/>
  <c r="GS18" i="1"/>
  <c r="DQ420" i="1"/>
  <c r="GS420" i="1"/>
  <c r="DQ311" i="1"/>
  <c r="GS311" i="1"/>
  <c r="DR26" i="1"/>
  <c r="GT26" i="1"/>
  <c r="GS167" i="1"/>
  <c r="DQ167" i="1"/>
  <c r="DQ139" i="1"/>
  <c r="GS139" i="1"/>
  <c r="DQ307" i="1"/>
  <c r="GS307" i="1"/>
  <c r="DQ314" i="1"/>
  <c r="GS314" i="1"/>
  <c r="DR43" i="1"/>
  <c r="GT43" i="1"/>
  <c r="DQ333" i="1"/>
  <c r="GS333" i="1"/>
  <c r="DQ120" i="1"/>
  <c r="GS120" i="1"/>
  <c r="GS338" i="1"/>
  <c r="DQ338" i="1"/>
  <c r="DQ402" i="1"/>
  <c r="GS402" i="1"/>
  <c r="DQ66" i="1"/>
  <c r="GS66" i="1"/>
  <c r="DR462" i="1"/>
  <c r="GT462" i="1"/>
  <c r="DQ380" i="1"/>
  <c r="GS380" i="1"/>
  <c r="DQ257" i="1"/>
  <c r="GS257" i="1"/>
  <c r="DQ493" i="1"/>
  <c r="GS493" i="1"/>
  <c r="DQ524" i="1"/>
  <c r="GS524" i="1"/>
  <c r="DQ68" i="1"/>
  <c r="GS68" i="1"/>
  <c r="DQ264" i="1"/>
  <c r="GS264" i="1"/>
  <c r="DQ268" i="1"/>
  <c r="GS268" i="1"/>
  <c r="DQ191" i="1"/>
  <c r="GS191" i="1"/>
  <c r="DQ110" i="1"/>
  <c r="GS110" i="1"/>
  <c r="DR461" i="1"/>
  <c r="GT461" i="1"/>
  <c r="DR310" i="1"/>
  <c r="GT310" i="1"/>
  <c r="DQ128" i="1"/>
  <c r="GS128" i="1"/>
  <c r="DQ65" i="1"/>
  <c r="GS65" i="1"/>
  <c r="DQ511" i="1"/>
  <c r="GS511" i="1"/>
  <c r="GS42" i="1"/>
  <c r="DQ42" i="1"/>
  <c r="DQ19" i="1"/>
  <c r="GS19" i="1"/>
  <c r="DQ220" i="1"/>
  <c r="GS220" i="1"/>
  <c r="GT498" i="1"/>
  <c r="DR498" i="1"/>
  <c r="GS125" i="1"/>
  <c r="DQ125" i="1"/>
  <c r="DQ287" i="1"/>
  <c r="GS287" i="1"/>
  <c r="DQ194" i="1"/>
  <c r="GS194" i="1"/>
  <c r="GS398" i="1"/>
  <c r="DQ398" i="1"/>
  <c r="DQ137" i="1"/>
  <c r="GS137" i="1"/>
  <c r="DQ80" i="1"/>
  <c r="GS80" i="1"/>
  <c r="DQ163" i="1"/>
  <c r="GS163" i="1"/>
  <c r="GS129" i="1"/>
  <c r="DQ129" i="1"/>
  <c r="DR103" i="1"/>
  <c r="GT103" i="1"/>
  <c r="DQ368" i="1"/>
  <c r="GS368" i="1"/>
  <c r="GS61" i="1"/>
  <c r="DQ61" i="1"/>
  <c r="DQ101" i="1"/>
  <c r="GS101" i="1"/>
  <c r="DQ330" i="1"/>
  <c r="GS330" i="1"/>
  <c r="DQ350" i="1"/>
  <c r="GS350" i="1"/>
  <c r="GS10" i="1"/>
  <c r="DQ10" i="1"/>
  <c r="DQ105" i="1"/>
  <c r="GS105" i="1"/>
  <c r="DR20" i="1"/>
  <c r="GT20" i="1"/>
  <c r="DQ117" i="1"/>
  <c r="GS117" i="1"/>
  <c r="DQ63" i="1"/>
  <c r="GS63" i="1"/>
  <c r="DQ343" i="1"/>
  <c r="GS343" i="1"/>
  <c r="DR134" i="1"/>
  <c r="GT134" i="1"/>
  <c r="GS395" i="1"/>
  <c r="DQ395" i="1"/>
  <c r="DQ505" i="1"/>
  <c r="GS505" i="1"/>
  <c r="DQ75" i="1"/>
  <c r="GS75" i="1"/>
  <c r="DQ212" i="1"/>
  <c r="GS212" i="1"/>
  <c r="DQ87" i="1"/>
  <c r="GS87" i="1"/>
  <c r="DQ305" i="1"/>
  <c r="GS305" i="1"/>
  <c r="DQ313" i="1"/>
  <c r="GS313" i="1"/>
  <c r="DQ346" i="1"/>
  <c r="GS346" i="1"/>
  <c r="DQ293" i="1"/>
  <c r="GS293" i="1"/>
  <c r="DQ108" i="1"/>
  <c r="GS108" i="1"/>
  <c r="DQ35" i="1"/>
  <c r="GS35" i="1"/>
  <c r="DQ408" i="1"/>
  <c r="GS408" i="1"/>
  <c r="DQ112" i="1"/>
  <c r="GS112" i="1"/>
  <c r="DQ492" i="1"/>
  <c r="GS492" i="1"/>
  <c r="DQ414" i="1"/>
  <c r="GS414" i="1"/>
  <c r="DR528" i="1"/>
  <c r="GT528" i="1"/>
  <c r="DQ289" i="1"/>
  <c r="GS289" i="1"/>
  <c r="DQ340" i="1"/>
  <c r="GS340" i="1"/>
  <c r="DQ515" i="1"/>
  <c r="GS515" i="1"/>
  <c r="DQ412" i="1"/>
  <c r="GS412" i="1"/>
  <c r="DQ73" i="1"/>
  <c r="GS73" i="1"/>
  <c r="DQ250" i="1"/>
  <c r="GS250" i="1"/>
  <c r="DQ363" i="1"/>
  <c r="GS363" i="1"/>
  <c r="DQ507" i="1"/>
  <c r="GS507" i="1"/>
  <c r="DQ155" i="1"/>
  <c r="GS155" i="1"/>
  <c r="DQ13" i="1"/>
  <c r="GS13" i="1"/>
  <c r="DR513" i="1"/>
  <c r="GT513" i="1"/>
  <c r="DQ100" i="1"/>
  <c r="GS100" i="1"/>
  <c r="DQ5" i="1"/>
  <c r="GS5" i="1"/>
  <c r="DQ267" i="1"/>
  <c r="GS267" i="1"/>
  <c r="DQ510" i="1"/>
  <c r="GS510" i="1"/>
  <c r="DQ354" i="1"/>
  <c r="GS354" i="1"/>
  <c r="DQ149" i="1"/>
  <c r="GS149" i="1"/>
  <c r="GT382" i="1"/>
  <c r="DR382" i="1"/>
  <c r="DQ81" i="1"/>
  <c r="GS81" i="1"/>
  <c r="DR62" i="1"/>
  <c r="GT62" i="1"/>
  <c r="DQ383" i="1"/>
  <c r="GS383" i="1"/>
  <c r="DQ499" i="1"/>
  <c r="GS499" i="1"/>
  <c r="DQ104" i="1"/>
  <c r="GS104" i="1"/>
  <c r="GX144" i="1" l="1"/>
  <c r="DV144" i="1"/>
  <c r="GY405" i="1"/>
  <c r="DW405" i="1"/>
  <c r="DV286" i="1"/>
  <c r="GX286" i="1"/>
  <c r="GY214" i="1"/>
  <c r="DW214" i="1"/>
  <c r="DV335" i="1"/>
  <c r="GX335" i="1"/>
  <c r="GX413" i="1"/>
  <c r="DV413" i="1"/>
  <c r="DV34" i="1"/>
  <c r="GX34" i="1"/>
  <c r="GY39" i="1"/>
  <c r="DW39" i="1"/>
  <c r="GY389" i="1"/>
  <c r="DW389" i="1"/>
  <c r="GX488" i="1"/>
  <c r="DV488" i="1"/>
  <c r="GX211" i="1"/>
  <c r="DV211" i="1"/>
  <c r="GZ358" i="1"/>
  <c r="DX358" i="1"/>
  <c r="DW485" i="1"/>
  <c r="GY485" i="1"/>
  <c r="DW329" i="1"/>
  <c r="GY329" i="1"/>
  <c r="GX374" i="1"/>
  <c r="DV374" i="1"/>
  <c r="GX196" i="1"/>
  <c r="DV196" i="1"/>
  <c r="GY319" i="1"/>
  <c r="DW319" i="1"/>
  <c r="DV467" i="1"/>
  <c r="GX467" i="1"/>
  <c r="DX471" i="1"/>
  <c r="GZ471" i="1"/>
  <c r="GX373" i="1"/>
  <c r="DV373" i="1"/>
  <c r="DW154" i="1"/>
  <c r="GY154" i="1"/>
  <c r="DW399" i="1"/>
  <c r="GY399" i="1"/>
  <c r="DW332" i="1"/>
  <c r="GY332" i="1"/>
  <c r="DX480" i="1"/>
  <c r="GZ480" i="1"/>
  <c r="GZ298" i="1"/>
  <c r="DX298" i="1"/>
  <c r="DW364" i="1"/>
  <c r="GY364" i="1"/>
  <c r="GZ221" i="1"/>
  <c r="DX221" i="1"/>
  <c r="DX469" i="1"/>
  <c r="GZ469" i="1"/>
  <c r="GZ325" i="1"/>
  <c r="DX325" i="1"/>
  <c r="GY474" i="1"/>
  <c r="DW474" i="1"/>
  <c r="GY470" i="1"/>
  <c r="DW470" i="1"/>
  <c r="DW60" i="1"/>
  <c r="GY60" i="1"/>
  <c r="GY199" i="1"/>
  <c r="DW199" i="1"/>
  <c r="GX136" i="1"/>
  <c r="DV136" i="1"/>
  <c r="DY216" i="1"/>
  <c r="HA216" i="1"/>
  <c r="DW401" i="1"/>
  <c r="GY401" i="1"/>
  <c r="GX403" i="1"/>
  <c r="DV403" i="1"/>
  <c r="GX347" i="1"/>
  <c r="DV347" i="1"/>
  <c r="DX475" i="1"/>
  <c r="GZ475" i="1"/>
  <c r="DW113" i="1"/>
  <c r="GY113" i="1"/>
  <c r="GX275" i="1"/>
  <c r="DV275" i="1"/>
  <c r="GY410" i="1"/>
  <c r="DW410" i="1"/>
  <c r="DV384" i="1"/>
  <c r="GX384" i="1"/>
  <c r="GY246" i="1"/>
  <c r="DW246" i="1"/>
  <c r="DX323" i="1"/>
  <c r="GZ323" i="1"/>
  <c r="DX386" i="1"/>
  <c r="GZ386" i="1"/>
  <c r="DX484" i="1"/>
  <c r="GZ484" i="1"/>
  <c r="DV394" i="1"/>
  <c r="GX394" i="1"/>
  <c r="GX318" i="1"/>
  <c r="DV318" i="1"/>
  <c r="DX278" i="1"/>
  <c r="GZ278" i="1"/>
  <c r="DX487" i="1"/>
  <c r="GZ487" i="1"/>
  <c r="DX324" i="1"/>
  <c r="GZ324" i="1"/>
  <c r="DX482" i="1"/>
  <c r="GZ482" i="1"/>
  <c r="DX59" i="1"/>
  <c r="GZ59" i="1"/>
  <c r="DW23" i="1"/>
  <c r="GY23" i="1"/>
  <c r="DV182" i="1"/>
  <c r="GX182" i="1"/>
  <c r="DV473" i="1"/>
  <c r="GX473" i="1"/>
  <c r="DX481" i="1"/>
  <c r="GZ481" i="1"/>
  <c r="GZ41" i="1"/>
  <c r="DX41" i="1"/>
  <c r="DW472" i="1"/>
  <c r="GY472" i="1"/>
  <c r="DV256" i="1"/>
  <c r="GX256" i="1"/>
  <c r="GX479" i="1"/>
  <c r="DV479" i="1"/>
  <c r="GX396" i="1"/>
  <c r="DV396" i="1"/>
  <c r="DW178" i="1"/>
  <c r="GY178" i="1"/>
  <c r="DV367" i="1"/>
  <c r="GX367" i="1"/>
  <c r="GY193" i="1"/>
  <c r="DW193" i="1"/>
  <c r="DX153" i="1"/>
  <c r="GZ153" i="1"/>
  <c r="GY352" i="1"/>
  <c r="DW352" i="1"/>
  <c r="DX489" i="1"/>
  <c r="GZ489" i="1"/>
  <c r="GY483" i="1"/>
  <c r="DW483" i="1"/>
  <c r="GX478" i="1"/>
  <c r="DV478" i="1"/>
  <c r="GX201" i="1"/>
  <c r="DV201" i="1"/>
  <c r="DV76" i="1"/>
  <c r="GX76" i="1"/>
  <c r="GY336" i="1"/>
  <c r="DW336" i="1"/>
  <c r="GX308" i="1"/>
  <c r="DV308" i="1"/>
  <c r="DY378" i="1"/>
  <c r="HA378" i="1"/>
  <c r="DW322" i="1"/>
  <c r="GY322" i="1"/>
  <c r="DW85" i="1"/>
  <c r="GY85" i="1"/>
  <c r="GY79" i="1"/>
  <c r="DW79" i="1"/>
  <c r="DV64" i="1"/>
  <c r="GX64" i="1"/>
  <c r="DV370" i="1"/>
  <c r="GX370" i="1"/>
  <c r="DW240" i="1"/>
  <c r="GY240" i="1"/>
  <c r="DW142" i="1"/>
  <c r="GY142" i="1"/>
  <c r="DW187" i="1"/>
  <c r="GY187" i="1"/>
  <c r="DW477" i="1"/>
  <c r="GY477" i="1"/>
  <c r="HA466" i="1"/>
  <c r="DY466" i="1"/>
  <c r="DV385" i="1"/>
  <c r="GX385" i="1"/>
  <c r="DX490" i="1"/>
  <c r="GZ490" i="1"/>
  <c r="DV468" i="1"/>
  <c r="GX468" i="1"/>
  <c r="GX337" i="1"/>
  <c r="DV337" i="1"/>
  <c r="DW309" i="1"/>
  <c r="GY309" i="1"/>
  <c r="DV225" i="1"/>
  <c r="GX225" i="1"/>
  <c r="GY253" i="1"/>
  <c r="DW253" i="1"/>
  <c r="DX121" i="1"/>
  <c r="GZ121" i="1"/>
  <c r="DX349" i="1"/>
  <c r="GZ349" i="1"/>
  <c r="DW166" i="1"/>
  <c r="GY166" i="1"/>
  <c r="GY486" i="1"/>
  <c r="DW486" i="1"/>
  <c r="DY315" i="1"/>
  <c r="HA315" i="1"/>
  <c r="DX372" i="1"/>
  <c r="GZ372" i="1"/>
  <c r="DV345" i="1"/>
  <c r="GX345" i="1"/>
  <c r="GX46" i="1"/>
  <c r="DV46" i="1"/>
  <c r="GY236" i="1"/>
  <c r="DW236" i="1"/>
  <c r="GY366" i="1"/>
  <c r="DW366" i="1"/>
  <c r="DV360" i="1"/>
  <c r="GX360" i="1"/>
  <c r="HB295" i="1"/>
  <c r="DZ295" i="1"/>
  <c r="DX476" i="1"/>
  <c r="GZ476" i="1"/>
  <c r="GZ369" i="1"/>
  <c r="DX369" i="1"/>
  <c r="GY326" i="1"/>
  <c r="DW326" i="1"/>
  <c r="DV392" i="1"/>
  <c r="GX392" i="1"/>
  <c r="DW390" i="1"/>
  <c r="GY390" i="1"/>
  <c r="GY365" i="1"/>
  <c r="DW365" i="1"/>
  <c r="DX376" i="1"/>
  <c r="GZ376" i="1"/>
  <c r="DR124" i="1"/>
  <c r="GT124" i="1"/>
  <c r="DR496" i="1"/>
  <c r="GT496" i="1"/>
  <c r="DR241" i="1"/>
  <c r="GT241" i="1"/>
  <c r="DR218" i="1"/>
  <c r="GT218" i="1"/>
  <c r="DR24" i="1"/>
  <c r="GT24" i="1"/>
  <c r="DR116" i="1"/>
  <c r="GT116" i="1"/>
  <c r="DR132" i="1"/>
  <c r="GT132" i="1"/>
  <c r="DR519" i="1"/>
  <c r="GT519" i="1"/>
  <c r="DR338" i="1"/>
  <c r="GT338" i="1"/>
  <c r="DS198" i="1"/>
  <c r="GU198" i="1"/>
  <c r="GT10" i="1"/>
  <c r="DR10" i="1"/>
  <c r="DR61" i="1"/>
  <c r="GT61" i="1"/>
  <c r="DR11" i="1"/>
  <c r="GT11" i="1"/>
  <c r="DR104" i="1"/>
  <c r="GT104" i="1"/>
  <c r="DR81" i="1"/>
  <c r="GT81" i="1"/>
  <c r="DR510" i="1"/>
  <c r="GT510" i="1"/>
  <c r="DS513" i="1"/>
  <c r="GU513" i="1"/>
  <c r="DR363" i="1"/>
  <c r="GT363" i="1"/>
  <c r="DR515" i="1"/>
  <c r="GT515" i="1"/>
  <c r="DR414" i="1"/>
  <c r="GT414" i="1"/>
  <c r="DR35" i="1"/>
  <c r="GT35" i="1"/>
  <c r="DR313" i="1"/>
  <c r="GT313" i="1"/>
  <c r="DR212" i="1"/>
  <c r="GT212" i="1"/>
  <c r="DS134" i="1"/>
  <c r="GU134" i="1"/>
  <c r="DR163" i="1"/>
  <c r="GT163" i="1"/>
  <c r="DR194" i="1"/>
  <c r="GT194" i="1"/>
  <c r="DR220" i="1"/>
  <c r="GT220" i="1"/>
  <c r="DR65" i="1"/>
  <c r="GT65" i="1"/>
  <c r="DR110" i="1"/>
  <c r="GT110" i="1"/>
  <c r="DR68" i="1"/>
  <c r="GT68" i="1"/>
  <c r="DR380" i="1"/>
  <c r="GT380" i="1"/>
  <c r="DR314" i="1"/>
  <c r="GT314" i="1"/>
  <c r="DS26" i="1"/>
  <c r="GU26" i="1"/>
  <c r="DR460" i="1"/>
  <c r="GT460" i="1"/>
  <c r="DR165" i="1"/>
  <c r="GT165" i="1"/>
  <c r="DR290" i="1"/>
  <c r="GT290" i="1"/>
  <c r="DR521" i="1"/>
  <c r="GT521" i="1"/>
  <c r="DR381" i="1"/>
  <c r="GT381" i="1"/>
  <c r="DS362" i="1"/>
  <c r="GU362" i="1"/>
  <c r="DR254" i="1"/>
  <c r="GT254" i="1"/>
  <c r="DR52" i="1"/>
  <c r="GT52" i="1"/>
  <c r="DR388" i="1"/>
  <c r="GT388" i="1"/>
  <c r="DS28" i="1"/>
  <c r="GU28" i="1"/>
  <c r="DR36" i="1"/>
  <c r="GT36" i="1"/>
  <c r="DR195" i="1"/>
  <c r="GT195" i="1"/>
  <c r="DR111" i="1"/>
  <c r="GT111" i="1"/>
  <c r="DR90" i="1"/>
  <c r="GT90" i="1"/>
  <c r="DT494" i="1"/>
  <c r="GV494" i="1"/>
  <c r="DS500" i="1"/>
  <c r="GU500" i="1"/>
  <c r="IA500" i="1" s="1"/>
  <c r="DR355" i="1"/>
  <c r="GT355" i="1"/>
  <c r="DR514" i="1"/>
  <c r="GT514" i="1"/>
  <c r="DR99" i="1"/>
  <c r="GT99" i="1"/>
  <c r="DR96" i="1"/>
  <c r="GT96" i="1"/>
  <c r="DR320" i="1"/>
  <c r="GT320" i="1"/>
  <c r="DS192" i="1"/>
  <c r="GU192" i="1"/>
  <c r="DR525" i="1"/>
  <c r="GT525" i="1"/>
  <c r="DR348" i="1"/>
  <c r="GT348" i="1"/>
  <c r="DR140" i="1"/>
  <c r="GT140" i="1"/>
  <c r="DS109" i="1"/>
  <c r="GU109" i="1"/>
  <c r="DR251" i="1"/>
  <c r="GT251" i="1"/>
  <c r="DR294" i="1"/>
  <c r="GT294" i="1"/>
  <c r="DR184" i="1"/>
  <c r="GT184" i="1"/>
  <c r="DR517" i="1"/>
  <c r="GT517" i="1"/>
  <c r="DR520" i="1"/>
  <c r="GT520" i="1"/>
  <c r="DR459" i="1"/>
  <c r="GT459" i="1"/>
  <c r="DS30" i="1"/>
  <c r="GU30" i="1"/>
  <c r="DR235" i="1"/>
  <c r="GT235" i="1"/>
  <c r="DR157" i="1"/>
  <c r="GT157" i="1"/>
  <c r="DR88" i="1"/>
  <c r="GT88" i="1"/>
  <c r="DR375" i="1"/>
  <c r="GT375" i="1"/>
  <c r="DR351" i="1"/>
  <c r="GT351" i="1"/>
  <c r="DS272" i="1"/>
  <c r="GU272" i="1"/>
  <c r="DR306" i="1"/>
  <c r="GT306" i="1"/>
  <c r="DR200" i="1"/>
  <c r="GT200" i="1"/>
  <c r="DR353" i="1"/>
  <c r="GT353" i="1"/>
  <c r="DS206" i="1"/>
  <c r="GU206" i="1"/>
  <c r="DR159" i="1"/>
  <c r="GT159" i="1"/>
  <c r="DR424" i="1"/>
  <c r="GT424" i="1"/>
  <c r="DR168" i="1"/>
  <c r="GT168" i="1"/>
  <c r="DR512" i="1"/>
  <c r="GT512" i="1"/>
  <c r="DR67" i="1"/>
  <c r="GT67" i="1"/>
  <c r="DS160" i="1"/>
  <c r="GU160" i="1"/>
  <c r="DS37" i="1"/>
  <c r="GU37" i="1"/>
  <c r="DR407" i="1"/>
  <c r="GT407" i="1"/>
  <c r="DR344" i="1"/>
  <c r="GT344" i="1"/>
  <c r="DR227" i="1"/>
  <c r="GT227" i="1"/>
  <c r="DR232" i="1"/>
  <c r="GT232" i="1"/>
  <c r="DR312" i="1"/>
  <c r="GT312" i="1"/>
  <c r="DR14" i="1"/>
  <c r="GT14" i="1"/>
  <c r="DR499" i="1"/>
  <c r="GT499" i="1"/>
  <c r="DR267" i="1"/>
  <c r="GT267" i="1"/>
  <c r="DR13" i="1"/>
  <c r="GT13" i="1"/>
  <c r="DR250" i="1"/>
  <c r="GT250" i="1"/>
  <c r="DR340" i="1"/>
  <c r="GT340" i="1"/>
  <c r="DR492" i="1"/>
  <c r="GT492" i="1"/>
  <c r="DR108" i="1"/>
  <c r="GT108" i="1"/>
  <c r="DR305" i="1"/>
  <c r="GT305" i="1"/>
  <c r="DR75" i="1"/>
  <c r="GT75" i="1"/>
  <c r="DR343" i="1"/>
  <c r="GT343" i="1"/>
  <c r="DS20" i="1"/>
  <c r="GU20" i="1"/>
  <c r="DR350" i="1"/>
  <c r="GT350" i="1"/>
  <c r="GT368" i="1"/>
  <c r="DR368" i="1"/>
  <c r="DR80" i="1"/>
  <c r="GT80" i="1"/>
  <c r="DR287" i="1"/>
  <c r="GT287" i="1"/>
  <c r="DR19" i="1"/>
  <c r="GT19" i="1"/>
  <c r="DR128" i="1"/>
  <c r="GT128" i="1"/>
  <c r="DR191" i="1"/>
  <c r="GT191" i="1"/>
  <c r="DR524" i="1"/>
  <c r="GT524" i="1"/>
  <c r="DS462" i="1"/>
  <c r="GU462" i="1"/>
  <c r="DR120" i="1"/>
  <c r="GT120" i="1"/>
  <c r="DR307" i="1"/>
  <c r="GT307" i="1"/>
  <c r="DR311" i="1"/>
  <c r="GT311" i="1"/>
  <c r="DR242" i="1"/>
  <c r="GT242" i="1"/>
  <c r="DR29" i="1"/>
  <c r="GT29" i="1"/>
  <c r="DS495" i="1"/>
  <c r="GU495" i="1"/>
  <c r="IA495" i="1" s="1"/>
  <c r="DR282" i="1"/>
  <c r="GT282" i="1"/>
  <c r="DR259" i="1"/>
  <c r="GT259" i="1"/>
  <c r="DS400" i="1"/>
  <c r="GU400" i="1"/>
  <c r="DR279" i="1"/>
  <c r="GT279" i="1"/>
  <c r="GT44" i="1"/>
  <c r="DR44" i="1"/>
  <c r="DR226" i="1"/>
  <c r="GT226" i="1"/>
  <c r="GT47" i="1"/>
  <c r="DR47" i="1"/>
  <c r="GT204" i="1"/>
  <c r="DR204" i="1"/>
  <c r="DR288" i="1"/>
  <c r="GT288" i="1"/>
  <c r="DR341" i="1"/>
  <c r="GT341" i="1"/>
  <c r="DR49" i="1"/>
  <c r="GT49" i="1"/>
  <c r="DR179" i="1"/>
  <c r="GT179" i="1"/>
  <c r="DR245" i="1"/>
  <c r="GT245" i="1"/>
  <c r="DR249" i="1"/>
  <c r="GT249" i="1"/>
  <c r="DR504" i="1"/>
  <c r="GT504" i="1"/>
  <c r="GT7" i="1"/>
  <c r="DR7" i="1"/>
  <c r="DS506" i="1"/>
  <c r="GU506" i="1"/>
  <c r="DS261" i="1"/>
  <c r="GU261" i="1"/>
  <c r="DR158" i="1"/>
  <c r="GT158" i="1"/>
  <c r="DR296" i="1"/>
  <c r="GT296" i="1"/>
  <c r="DR269" i="1"/>
  <c r="GT269" i="1"/>
  <c r="GU418" i="1"/>
  <c r="DS418" i="1"/>
  <c r="DR228" i="1"/>
  <c r="GT228" i="1"/>
  <c r="DR82" i="1"/>
  <c r="GT82" i="1"/>
  <c r="DS141" i="1"/>
  <c r="GU141" i="1"/>
  <c r="IA141" i="1" s="1"/>
  <c r="DR387" i="1"/>
  <c r="GT387" i="1"/>
  <c r="DS516" i="1"/>
  <c r="GU516" i="1"/>
  <c r="DR22" i="1"/>
  <c r="GT22" i="1"/>
  <c r="DS186" i="1"/>
  <c r="GU186" i="1"/>
  <c r="DR131" i="1"/>
  <c r="GT131" i="1"/>
  <c r="DR304" i="1"/>
  <c r="GT304" i="1"/>
  <c r="DR32" i="1"/>
  <c r="GT32" i="1"/>
  <c r="DR377" i="1"/>
  <c r="GT377" i="1"/>
  <c r="DR151" i="1"/>
  <c r="GT151" i="1"/>
  <c r="DR70" i="1"/>
  <c r="GT70" i="1"/>
  <c r="DS277" i="1"/>
  <c r="GU277" i="1"/>
  <c r="DR426" i="1"/>
  <c r="GT426" i="1"/>
  <c r="DR233" i="1"/>
  <c r="GT233" i="1"/>
  <c r="DR148" i="1"/>
  <c r="GT148" i="1"/>
  <c r="DR229" i="1"/>
  <c r="GT229" i="1"/>
  <c r="DR270" i="1"/>
  <c r="GT270" i="1"/>
  <c r="DR334" i="1"/>
  <c r="GT334" i="1"/>
  <c r="DR25" i="1"/>
  <c r="GT25" i="1"/>
  <c r="DS183" i="1"/>
  <c r="GU183" i="1"/>
  <c r="DR40" i="1"/>
  <c r="GT40" i="1"/>
  <c r="GT255" i="1"/>
  <c r="DR255" i="1"/>
  <c r="DR203" i="1"/>
  <c r="GT203" i="1"/>
  <c r="DR230" i="1"/>
  <c r="GT230" i="1"/>
  <c r="DR397" i="1"/>
  <c r="GT397" i="1"/>
  <c r="DR522" i="1"/>
  <c r="GT522" i="1"/>
  <c r="DR125" i="1"/>
  <c r="GT125" i="1"/>
  <c r="DR42" i="1"/>
  <c r="GT42" i="1"/>
  <c r="DR188" i="1"/>
  <c r="GT188" i="1"/>
  <c r="DR357" i="1"/>
  <c r="GT357" i="1"/>
  <c r="DR152" i="1"/>
  <c r="GT152" i="1"/>
  <c r="GU382" i="1"/>
  <c r="DS382" i="1"/>
  <c r="DR83" i="1"/>
  <c r="GT83" i="1"/>
  <c r="DR127" i="1"/>
  <c r="GT127" i="1"/>
  <c r="DR383" i="1"/>
  <c r="GT383" i="1"/>
  <c r="DR149" i="1"/>
  <c r="GT149" i="1"/>
  <c r="DR5" i="1"/>
  <c r="GT5" i="1"/>
  <c r="DR155" i="1"/>
  <c r="GT155" i="1"/>
  <c r="DR73" i="1"/>
  <c r="GT73" i="1"/>
  <c r="DR289" i="1"/>
  <c r="GT289" i="1"/>
  <c r="GT112" i="1"/>
  <c r="DR112" i="1"/>
  <c r="GT293" i="1"/>
  <c r="DR293" i="1"/>
  <c r="DR87" i="1"/>
  <c r="GT87" i="1"/>
  <c r="DR505" i="1"/>
  <c r="GT505" i="1"/>
  <c r="DR63" i="1"/>
  <c r="GT63" i="1"/>
  <c r="DR330" i="1"/>
  <c r="GT330" i="1"/>
  <c r="GU103" i="1"/>
  <c r="DS103" i="1"/>
  <c r="DR137" i="1"/>
  <c r="GT137" i="1"/>
  <c r="DS310" i="1"/>
  <c r="GU310" i="1"/>
  <c r="DR268" i="1"/>
  <c r="GT268" i="1"/>
  <c r="DR493" i="1"/>
  <c r="GT493" i="1"/>
  <c r="DR66" i="1"/>
  <c r="GT66" i="1"/>
  <c r="DR333" i="1"/>
  <c r="GT333" i="1"/>
  <c r="DR139" i="1"/>
  <c r="GT139" i="1"/>
  <c r="DR420" i="1"/>
  <c r="GT420" i="1"/>
  <c r="DS133" i="1"/>
  <c r="GU133" i="1"/>
  <c r="IA133" i="1" s="1"/>
  <c r="GU415" i="1"/>
  <c r="DS415" i="1"/>
  <c r="DR6" i="1"/>
  <c r="GT6" i="1"/>
  <c r="DR456" i="1"/>
  <c r="GT456" i="1"/>
  <c r="DR283" i="1"/>
  <c r="GT283" i="1"/>
  <c r="DR284" i="1"/>
  <c r="GT284" i="1"/>
  <c r="DS302" i="1"/>
  <c r="GU302" i="1"/>
  <c r="DS518" i="1"/>
  <c r="GU518" i="1"/>
  <c r="DR244" i="1"/>
  <c r="GT244" i="1"/>
  <c r="DR406" i="1"/>
  <c r="GT406" i="1"/>
  <c r="DR126" i="1"/>
  <c r="GT126" i="1"/>
  <c r="DR238" i="1"/>
  <c r="GT238" i="1"/>
  <c r="DR371" i="1"/>
  <c r="GT371" i="1"/>
  <c r="DR219" i="1"/>
  <c r="GT219" i="1"/>
  <c r="DR72" i="1"/>
  <c r="GT72" i="1"/>
  <c r="DR231" i="1"/>
  <c r="GT231" i="1"/>
  <c r="DS4" i="1"/>
  <c r="GU4" i="1"/>
  <c r="DR123" i="1"/>
  <c r="GT123" i="1"/>
  <c r="DR509" i="1"/>
  <c r="GT509" i="1"/>
  <c r="DR17" i="1"/>
  <c r="GT17" i="1"/>
  <c r="DR215" i="1"/>
  <c r="GT215" i="1"/>
  <c r="GT84" i="1"/>
  <c r="DR84" i="1"/>
  <c r="DR53" i="1"/>
  <c r="GT53" i="1"/>
  <c r="DR379" i="1"/>
  <c r="GT379" i="1"/>
  <c r="DR421" i="1"/>
  <c r="GT421" i="1"/>
  <c r="DR497" i="1"/>
  <c r="GT497" i="1"/>
  <c r="DS464" i="1"/>
  <c r="GU464" i="1"/>
  <c r="IA464" i="1" s="1"/>
  <c r="GU239" i="1"/>
  <c r="DS239" i="1"/>
  <c r="DR92" i="1"/>
  <c r="GT92" i="1"/>
  <c r="DR260" i="1"/>
  <c r="GT260" i="1"/>
  <c r="DR339" i="1"/>
  <c r="GT339" i="1"/>
  <c r="DR281" i="1"/>
  <c r="GT281" i="1"/>
  <c r="DR292" i="1"/>
  <c r="GT292" i="1"/>
  <c r="DR74" i="1"/>
  <c r="GT74" i="1"/>
  <c r="GT3" i="1"/>
  <c r="DR3" i="1"/>
  <c r="DS161" i="1"/>
  <c r="GU161" i="1"/>
  <c r="DR285" i="1"/>
  <c r="GT285" i="1"/>
  <c r="DR175" i="1"/>
  <c r="GT175" i="1"/>
  <c r="DR527" i="1"/>
  <c r="GT527" i="1"/>
  <c r="GT145" i="1"/>
  <c r="DR145" i="1"/>
  <c r="DR98" i="1"/>
  <c r="GT98" i="1"/>
  <c r="DS223" i="1"/>
  <c r="GU223" i="1"/>
  <c r="IA223" i="1" s="1"/>
  <c r="DR422" i="1"/>
  <c r="GT422" i="1"/>
  <c r="DR45" i="1"/>
  <c r="GT45" i="1"/>
  <c r="DR202" i="1"/>
  <c r="GT202" i="1"/>
  <c r="DR54" i="1"/>
  <c r="GT54" i="1"/>
  <c r="DR58" i="1"/>
  <c r="GT58" i="1"/>
  <c r="DS78" i="1"/>
  <c r="GU78" i="1"/>
  <c r="DS208" i="1"/>
  <c r="GU208" i="1"/>
  <c r="DR508" i="1"/>
  <c r="GT508" i="1"/>
  <c r="DR395" i="1"/>
  <c r="GT395" i="1"/>
  <c r="DR129" i="1"/>
  <c r="GT129" i="1"/>
  <c r="DR398" i="1"/>
  <c r="GT398" i="1"/>
  <c r="DS498" i="1"/>
  <c r="GU498" i="1"/>
  <c r="DR167" i="1"/>
  <c r="GT167" i="1"/>
  <c r="DR55" i="1"/>
  <c r="GT55" i="1"/>
  <c r="DR189" i="1"/>
  <c r="GT189" i="1"/>
  <c r="DR146" i="1"/>
  <c r="GT146" i="1"/>
  <c r="DR138" i="1"/>
  <c r="GT138" i="1"/>
  <c r="DR135" i="1"/>
  <c r="GT135" i="1"/>
  <c r="DR274" i="1"/>
  <c r="GT274" i="1"/>
  <c r="DS62" i="1"/>
  <c r="GU62" i="1"/>
  <c r="DR354" i="1"/>
  <c r="GT354" i="1"/>
  <c r="DR100" i="1"/>
  <c r="GT100" i="1"/>
  <c r="DR507" i="1"/>
  <c r="GT507" i="1"/>
  <c r="DR412" i="1"/>
  <c r="GT412" i="1"/>
  <c r="DS528" i="1"/>
  <c r="GU528" i="1"/>
  <c r="DR408" i="1"/>
  <c r="GT408" i="1"/>
  <c r="GT346" i="1"/>
  <c r="DR346" i="1"/>
  <c r="DR117" i="1"/>
  <c r="GT117" i="1"/>
  <c r="GT105" i="1"/>
  <c r="DR105" i="1"/>
  <c r="DR101" i="1"/>
  <c r="GT101" i="1"/>
  <c r="DR511" i="1"/>
  <c r="GT511" i="1"/>
  <c r="DS461" i="1"/>
  <c r="GU461" i="1"/>
  <c r="DR264" i="1"/>
  <c r="GT264" i="1"/>
  <c r="DR257" i="1"/>
  <c r="GT257" i="1"/>
  <c r="DR402" i="1"/>
  <c r="GT402" i="1"/>
  <c r="DS43" i="1"/>
  <c r="GU43" i="1"/>
  <c r="IA43" i="1" s="1"/>
  <c r="DR18" i="1"/>
  <c r="GT18" i="1"/>
  <c r="DR89" i="1"/>
  <c r="GT89" i="1"/>
  <c r="DR12" i="1"/>
  <c r="GT12" i="1"/>
  <c r="DR317" i="1"/>
  <c r="GT317" i="1"/>
  <c r="DS150" i="1"/>
  <c r="GU150" i="1"/>
  <c r="DR77" i="1"/>
  <c r="GT77" i="1"/>
  <c r="GU27" i="1"/>
  <c r="DS27" i="1"/>
  <c r="DR416" i="1"/>
  <c r="GT416" i="1"/>
  <c r="DR391" i="1"/>
  <c r="GT391" i="1"/>
  <c r="DR224" i="1"/>
  <c r="GT224" i="1"/>
  <c r="GU217" i="1"/>
  <c r="DS217" i="1"/>
  <c r="DR458" i="1"/>
  <c r="GT458" i="1"/>
  <c r="DR393" i="1"/>
  <c r="GT393" i="1"/>
  <c r="DR411" i="1"/>
  <c r="GT411" i="1"/>
  <c r="DR174" i="1"/>
  <c r="GT174" i="1"/>
  <c r="DR16" i="1"/>
  <c r="GT16" i="1"/>
  <c r="DR102" i="1"/>
  <c r="GT102" i="1"/>
  <c r="DR280" i="1"/>
  <c r="GT280" i="1"/>
  <c r="DR404" i="1"/>
  <c r="GT404" i="1"/>
  <c r="DS94" i="1"/>
  <c r="GU94" i="1"/>
  <c r="DS465" i="1"/>
  <c r="GU465" i="1"/>
  <c r="IA465" i="1" s="1"/>
  <c r="DS300" i="1"/>
  <c r="GU300" i="1"/>
  <c r="DS97" i="1"/>
  <c r="GU97" i="1"/>
  <c r="DR266" i="1"/>
  <c r="GT266" i="1"/>
  <c r="DR234" i="1"/>
  <c r="GT234" i="1"/>
  <c r="DS502" i="1"/>
  <c r="GU502" i="1"/>
  <c r="DS327" i="1"/>
  <c r="GU327" i="1"/>
  <c r="IA327" i="1" s="1"/>
  <c r="DR328" i="1"/>
  <c r="GT328" i="1"/>
  <c r="DR172" i="1"/>
  <c r="GT172" i="1"/>
  <c r="DR463" i="1"/>
  <c r="GT463" i="1"/>
  <c r="DR93" i="1"/>
  <c r="GT93" i="1"/>
  <c r="DR297" i="1"/>
  <c r="GT297" i="1"/>
  <c r="DR8" i="1"/>
  <c r="GT8" i="1"/>
  <c r="DR207" i="1"/>
  <c r="GT207" i="1"/>
  <c r="DR205" i="1"/>
  <c r="GT205" i="1"/>
  <c r="GU457" i="1"/>
  <c r="DS457" i="1"/>
  <c r="DR56" i="1"/>
  <c r="GT56" i="1"/>
  <c r="GT321" i="1"/>
  <c r="DR321" i="1"/>
  <c r="DR501" i="1"/>
  <c r="GT501" i="1"/>
  <c r="DR169" i="1"/>
  <c r="GT169" i="1"/>
  <c r="DR409" i="1"/>
  <c r="GT409" i="1"/>
  <c r="DR291" i="1"/>
  <c r="GT291" i="1"/>
  <c r="DR491" i="1"/>
  <c r="GT491" i="1"/>
  <c r="DS526" i="1"/>
  <c r="GU526" i="1"/>
  <c r="DR529" i="1"/>
  <c r="GT529" i="1"/>
  <c r="DR162" i="1"/>
  <c r="GT162" i="1"/>
  <c r="DR503" i="1"/>
  <c r="GT503" i="1"/>
  <c r="DR423" i="1"/>
  <c r="GT423" i="1"/>
  <c r="DR115" i="1"/>
  <c r="GT115" i="1"/>
  <c r="DR299" i="1"/>
  <c r="GT299" i="1"/>
  <c r="DR181" i="1"/>
  <c r="GT181" i="1"/>
  <c r="DW144" i="1" l="1"/>
  <c r="GY144" i="1"/>
  <c r="DX405" i="1"/>
  <c r="GZ405" i="1"/>
  <c r="DX214" i="1"/>
  <c r="GZ214" i="1"/>
  <c r="GY286" i="1"/>
  <c r="DW286" i="1"/>
  <c r="GY34" i="1"/>
  <c r="DW34" i="1"/>
  <c r="DW413" i="1"/>
  <c r="GY413" i="1"/>
  <c r="DW335" i="1"/>
  <c r="GY335" i="1"/>
  <c r="DX39" i="1"/>
  <c r="GZ39" i="1"/>
  <c r="GY196" i="1"/>
  <c r="DW196" i="1"/>
  <c r="DY358" i="1"/>
  <c r="HA358" i="1"/>
  <c r="DY471" i="1"/>
  <c r="HA471" i="1"/>
  <c r="GY374" i="1"/>
  <c r="DW374" i="1"/>
  <c r="DW211" i="1"/>
  <c r="GY211" i="1"/>
  <c r="DW467" i="1"/>
  <c r="GY467" i="1"/>
  <c r="DX319" i="1"/>
  <c r="GZ319" i="1"/>
  <c r="DW488" i="1"/>
  <c r="GY488" i="1"/>
  <c r="DX154" i="1"/>
  <c r="GZ154" i="1"/>
  <c r="GZ329" i="1"/>
  <c r="DX329" i="1"/>
  <c r="GY373" i="1"/>
  <c r="DW373" i="1"/>
  <c r="DX389" i="1"/>
  <c r="GZ389" i="1"/>
  <c r="DX485" i="1"/>
  <c r="GZ485" i="1"/>
  <c r="GY201" i="1"/>
  <c r="DW201" i="1"/>
  <c r="GZ483" i="1"/>
  <c r="DX483" i="1"/>
  <c r="GY360" i="1"/>
  <c r="DW360" i="1"/>
  <c r="GZ477" i="1"/>
  <c r="DX477" i="1"/>
  <c r="DZ378" i="1"/>
  <c r="HB378" i="1"/>
  <c r="DW367" i="1"/>
  <c r="GY367" i="1"/>
  <c r="DY481" i="1"/>
  <c r="HA481" i="1"/>
  <c r="DX113" i="1"/>
  <c r="GZ113" i="1"/>
  <c r="DY369" i="1"/>
  <c r="HA369" i="1"/>
  <c r="GZ366" i="1"/>
  <c r="DX366" i="1"/>
  <c r="DX79" i="1"/>
  <c r="GZ79" i="1"/>
  <c r="GY308" i="1"/>
  <c r="DW308" i="1"/>
  <c r="GZ193" i="1"/>
  <c r="DX193" i="1"/>
  <c r="GY136" i="1"/>
  <c r="DW136" i="1"/>
  <c r="GZ470" i="1"/>
  <c r="DX470" i="1"/>
  <c r="GZ365" i="1"/>
  <c r="DX365" i="1"/>
  <c r="DX486" i="1"/>
  <c r="GZ486" i="1"/>
  <c r="GZ246" i="1"/>
  <c r="DX246" i="1"/>
  <c r="DY325" i="1"/>
  <c r="HA325" i="1"/>
  <c r="DY298" i="1"/>
  <c r="HA298" i="1"/>
  <c r="DY490" i="1"/>
  <c r="HA490" i="1"/>
  <c r="DX142" i="1"/>
  <c r="GZ142" i="1"/>
  <c r="GY256" i="1"/>
  <c r="DW256" i="1"/>
  <c r="GY394" i="1"/>
  <c r="DW394" i="1"/>
  <c r="GZ399" i="1"/>
  <c r="DX399" i="1"/>
  <c r="DX390" i="1"/>
  <c r="GZ390" i="1"/>
  <c r="DX166" i="1"/>
  <c r="GZ166" i="1"/>
  <c r="DY121" i="1"/>
  <c r="HA121" i="1"/>
  <c r="GZ309" i="1"/>
  <c r="DX309" i="1"/>
  <c r="DW385" i="1"/>
  <c r="GY385" i="1"/>
  <c r="DX240" i="1"/>
  <c r="GZ240" i="1"/>
  <c r="DY489" i="1"/>
  <c r="HA489" i="1"/>
  <c r="DX178" i="1"/>
  <c r="GZ178" i="1"/>
  <c r="GZ472" i="1"/>
  <c r="DX472" i="1"/>
  <c r="GY473" i="1"/>
  <c r="DW473" i="1"/>
  <c r="DY482" i="1"/>
  <c r="HA482" i="1"/>
  <c r="HA278" i="1"/>
  <c r="DY278" i="1"/>
  <c r="HA484" i="1"/>
  <c r="DY484" i="1"/>
  <c r="GY384" i="1"/>
  <c r="DW384" i="1"/>
  <c r="DY475" i="1"/>
  <c r="HA475" i="1"/>
  <c r="DX401" i="1"/>
  <c r="GZ401" i="1"/>
  <c r="DY469" i="1"/>
  <c r="HA469" i="1"/>
  <c r="DY480" i="1"/>
  <c r="HA480" i="1"/>
  <c r="GY337" i="1"/>
  <c r="DW337" i="1"/>
  <c r="GZ236" i="1"/>
  <c r="DX236" i="1"/>
  <c r="GZ336" i="1"/>
  <c r="DX336" i="1"/>
  <c r="HA41" i="1"/>
  <c r="DY41" i="1"/>
  <c r="GY318" i="1"/>
  <c r="DW318" i="1"/>
  <c r="DW347" i="1"/>
  <c r="GY347" i="1"/>
  <c r="GY392" i="1"/>
  <c r="DW392" i="1"/>
  <c r="DY476" i="1"/>
  <c r="HA476" i="1"/>
  <c r="GY345" i="1"/>
  <c r="DW345" i="1"/>
  <c r="GZ85" i="1"/>
  <c r="DX85" i="1"/>
  <c r="DY386" i="1"/>
  <c r="HA386" i="1"/>
  <c r="GZ326" i="1"/>
  <c r="DX326" i="1"/>
  <c r="HC295" i="1"/>
  <c r="EA295" i="1"/>
  <c r="GY46" i="1"/>
  <c r="DW46" i="1"/>
  <c r="HB466" i="1"/>
  <c r="DZ466" i="1"/>
  <c r="GY478" i="1"/>
  <c r="DW478" i="1"/>
  <c r="GY479" i="1"/>
  <c r="DW479" i="1"/>
  <c r="GY275" i="1"/>
  <c r="DW275" i="1"/>
  <c r="GY403" i="1"/>
  <c r="DW403" i="1"/>
  <c r="GZ474" i="1"/>
  <c r="DX474" i="1"/>
  <c r="GZ253" i="1"/>
  <c r="DX253" i="1"/>
  <c r="DX352" i="1"/>
  <c r="GZ352" i="1"/>
  <c r="DW396" i="1"/>
  <c r="GY396" i="1"/>
  <c r="DX410" i="1"/>
  <c r="GZ410" i="1"/>
  <c r="GZ199" i="1"/>
  <c r="DX199" i="1"/>
  <c r="HA221" i="1"/>
  <c r="DY221" i="1"/>
  <c r="DW370" i="1"/>
  <c r="GY370" i="1"/>
  <c r="GY182" i="1"/>
  <c r="DW182" i="1"/>
  <c r="DY324" i="1"/>
  <c r="HA324" i="1"/>
  <c r="DY376" i="1"/>
  <c r="HA376" i="1"/>
  <c r="HA372" i="1"/>
  <c r="DY372" i="1"/>
  <c r="DZ315" i="1"/>
  <c r="HB315" i="1"/>
  <c r="HA349" i="1"/>
  <c r="DY349" i="1"/>
  <c r="DW225" i="1"/>
  <c r="GY225" i="1"/>
  <c r="GY468" i="1"/>
  <c r="DW468" i="1"/>
  <c r="DX187" i="1"/>
  <c r="GZ187" i="1"/>
  <c r="DW64" i="1"/>
  <c r="GY64" i="1"/>
  <c r="GZ322" i="1"/>
  <c r="DX322" i="1"/>
  <c r="GY76" i="1"/>
  <c r="DW76" i="1"/>
  <c r="DY153" i="1"/>
  <c r="HA153" i="1"/>
  <c r="GZ23" i="1"/>
  <c r="DX23" i="1"/>
  <c r="DY487" i="1"/>
  <c r="HA487" i="1"/>
  <c r="HA323" i="1"/>
  <c r="DY323" i="1"/>
  <c r="DZ216" i="1"/>
  <c r="HB216" i="1"/>
  <c r="GZ364" i="1"/>
  <c r="DX364" i="1"/>
  <c r="GZ332" i="1"/>
  <c r="DX332" i="1"/>
  <c r="DY59" i="1"/>
  <c r="HA59" i="1"/>
  <c r="GZ60" i="1"/>
  <c r="DX60" i="1"/>
  <c r="DS124" i="1"/>
  <c r="GU124" i="1"/>
  <c r="DS496" i="1"/>
  <c r="GU496" i="1"/>
  <c r="IA496" i="1" s="1"/>
  <c r="DS218" i="1"/>
  <c r="GU218" i="1"/>
  <c r="DS241" i="1"/>
  <c r="GU241" i="1"/>
  <c r="DS116" i="1"/>
  <c r="GU116" i="1"/>
  <c r="GU24" i="1"/>
  <c r="DS24" i="1"/>
  <c r="DS519" i="1"/>
  <c r="GU519" i="1"/>
  <c r="IA519" i="1" s="1"/>
  <c r="DS132" i="1"/>
  <c r="GU132" i="1"/>
  <c r="IA132" i="1" s="1"/>
  <c r="DS105" i="1"/>
  <c r="GU105" i="1"/>
  <c r="IA105" i="1" s="1"/>
  <c r="DS84" i="1"/>
  <c r="GU84" i="1"/>
  <c r="GV415" i="1"/>
  <c r="DT415" i="1"/>
  <c r="DS293" i="1"/>
  <c r="GU293" i="1"/>
  <c r="DS204" i="1"/>
  <c r="GU204" i="1"/>
  <c r="DS181" i="1"/>
  <c r="GU181" i="1"/>
  <c r="GU503" i="1"/>
  <c r="DS503" i="1"/>
  <c r="DS491" i="1"/>
  <c r="GU491" i="1"/>
  <c r="DS501" i="1"/>
  <c r="GU501" i="1"/>
  <c r="IA501" i="1" s="1"/>
  <c r="DS205" i="1"/>
  <c r="GU205" i="1"/>
  <c r="DS93" i="1"/>
  <c r="GU93" i="1"/>
  <c r="IA93" i="1" s="1"/>
  <c r="GV327" i="1"/>
  <c r="DT327" i="1"/>
  <c r="DS266" i="1"/>
  <c r="GU266" i="1"/>
  <c r="DT94" i="1"/>
  <c r="GV94" i="1"/>
  <c r="DS16" i="1"/>
  <c r="GU16" i="1"/>
  <c r="DS458" i="1"/>
  <c r="GU458" i="1"/>
  <c r="DS416" i="1"/>
  <c r="GU416" i="1"/>
  <c r="DS317" i="1"/>
  <c r="GU317" i="1"/>
  <c r="DS18" i="1"/>
  <c r="GU18" i="1"/>
  <c r="DS264" i="1"/>
  <c r="GU264" i="1"/>
  <c r="DS408" i="1"/>
  <c r="GU408" i="1"/>
  <c r="DS100" i="1"/>
  <c r="GU100" i="1"/>
  <c r="DS135" i="1"/>
  <c r="GU135" i="1"/>
  <c r="DS55" i="1"/>
  <c r="GU55" i="1"/>
  <c r="DS129" i="1"/>
  <c r="GU129" i="1"/>
  <c r="DT78" i="1"/>
  <c r="GV78" i="1"/>
  <c r="DS45" i="1"/>
  <c r="GU45" i="1"/>
  <c r="DS98" i="1"/>
  <c r="GU98" i="1"/>
  <c r="IA98" i="1" s="1"/>
  <c r="DS285" i="1"/>
  <c r="GU285" i="1"/>
  <c r="IA285" i="1" s="1"/>
  <c r="DS74" i="1"/>
  <c r="GU74" i="1"/>
  <c r="DS260" i="1"/>
  <c r="GU260" i="1"/>
  <c r="IA260" i="1" s="1"/>
  <c r="DS497" i="1"/>
  <c r="GU497" i="1"/>
  <c r="IA497" i="1" s="1"/>
  <c r="DS123" i="1"/>
  <c r="GU123" i="1"/>
  <c r="DS219" i="1"/>
  <c r="GU219" i="1"/>
  <c r="DS406" i="1"/>
  <c r="GU406" i="1"/>
  <c r="IA406" i="1" s="1"/>
  <c r="DS284" i="1"/>
  <c r="GU284" i="1"/>
  <c r="IA284" i="1" s="1"/>
  <c r="DS333" i="1"/>
  <c r="GU333" i="1"/>
  <c r="DT310" i="1"/>
  <c r="GV310" i="1"/>
  <c r="DS155" i="1"/>
  <c r="GU155" i="1"/>
  <c r="DS152" i="1"/>
  <c r="GU152" i="1"/>
  <c r="IA152" i="1" s="1"/>
  <c r="DS125" i="1"/>
  <c r="GU125" i="1"/>
  <c r="DS203" i="1"/>
  <c r="GU203" i="1"/>
  <c r="IA203" i="1" s="1"/>
  <c r="DS25" i="1"/>
  <c r="GU25" i="1"/>
  <c r="DS148" i="1"/>
  <c r="GU148" i="1"/>
  <c r="DS70" i="1"/>
  <c r="GU70" i="1"/>
  <c r="DS304" i="1"/>
  <c r="GU304" i="1"/>
  <c r="DT516" i="1"/>
  <c r="GV516" i="1"/>
  <c r="DS228" i="1"/>
  <c r="GU228" i="1"/>
  <c r="DS158" i="1"/>
  <c r="GU158" i="1"/>
  <c r="GU504" i="1"/>
  <c r="DS504" i="1"/>
  <c r="DS49" i="1"/>
  <c r="GU49" i="1"/>
  <c r="DS279" i="1"/>
  <c r="GU279" i="1"/>
  <c r="IA279" i="1" s="1"/>
  <c r="DT495" i="1"/>
  <c r="GV495" i="1"/>
  <c r="DS307" i="1"/>
  <c r="GU307" i="1"/>
  <c r="DS191" i="1"/>
  <c r="GU191" i="1"/>
  <c r="DS80" i="1"/>
  <c r="GU80" i="1"/>
  <c r="IA80" i="1" s="1"/>
  <c r="DS343" i="1"/>
  <c r="GU343" i="1"/>
  <c r="DS492" i="1"/>
  <c r="GU492" i="1"/>
  <c r="DS267" i="1"/>
  <c r="GU267" i="1"/>
  <c r="DS232" i="1"/>
  <c r="GU232" i="1"/>
  <c r="DT37" i="1"/>
  <c r="GV37" i="1"/>
  <c r="DS159" i="1"/>
  <c r="GU159" i="1"/>
  <c r="IA159" i="1" s="1"/>
  <c r="DS200" i="1"/>
  <c r="GU200" i="1"/>
  <c r="IA200" i="1" s="1"/>
  <c r="DS375" i="1"/>
  <c r="GU375" i="1"/>
  <c r="DT30" i="1"/>
  <c r="GV30" i="1"/>
  <c r="DT109" i="1"/>
  <c r="GV109" i="1"/>
  <c r="DT192" i="1"/>
  <c r="GV192" i="1"/>
  <c r="DS514" i="1"/>
  <c r="GU514" i="1"/>
  <c r="DS90" i="1"/>
  <c r="GU90" i="1"/>
  <c r="GV28" i="1"/>
  <c r="DT28" i="1"/>
  <c r="DT362" i="1"/>
  <c r="GV362" i="1"/>
  <c r="DS165" i="1"/>
  <c r="GU165" i="1"/>
  <c r="DS380" i="1"/>
  <c r="GU380" i="1"/>
  <c r="DS220" i="1"/>
  <c r="GU220" i="1"/>
  <c r="DT134" i="1"/>
  <c r="GV134" i="1"/>
  <c r="DS414" i="1"/>
  <c r="GU414" i="1"/>
  <c r="DS510" i="1"/>
  <c r="GU510" i="1"/>
  <c r="DS61" i="1"/>
  <c r="GU61" i="1"/>
  <c r="DS321" i="1"/>
  <c r="GU321" i="1"/>
  <c r="DT217" i="1"/>
  <c r="GV217" i="1"/>
  <c r="DT27" i="1"/>
  <c r="GV27" i="1"/>
  <c r="DS145" i="1"/>
  <c r="GU145" i="1"/>
  <c r="DS112" i="1"/>
  <c r="GU112" i="1"/>
  <c r="IA112" i="1" s="1"/>
  <c r="DS255" i="1"/>
  <c r="GU255" i="1"/>
  <c r="IA255" i="1" s="1"/>
  <c r="DT418" i="1"/>
  <c r="GV418" i="1"/>
  <c r="DS47" i="1"/>
  <c r="GU47" i="1"/>
  <c r="DS368" i="1"/>
  <c r="GU368" i="1"/>
  <c r="DS10" i="1"/>
  <c r="GU10" i="1"/>
  <c r="DS299" i="1"/>
  <c r="GU299" i="1"/>
  <c r="DS162" i="1"/>
  <c r="GU162" i="1"/>
  <c r="GU291" i="1"/>
  <c r="DS291" i="1"/>
  <c r="DS207" i="1"/>
  <c r="GU207" i="1"/>
  <c r="DS463" i="1"/>
  <c r="GU463" i="1"/>
  <c r="IA463" i="1" s="1"/>
  <c r="DT502" i="1"/>
  <c r="GV502" i="1"/>
  <c r="DT97" i="1"/>
  <c r="GV97" i="1"/>
  <c r="DS404" i="1"/>
  <c r="GU404" i="1"/>
  <c r="DS174" i="1"/>
  <c r="GU174" i="1"/>
  <c r="DT43" i="1"/>
  <c r="GV43" i="1"/>
  <c r="DT461" i="1"/>
  <c r="GV461" i="1"/>
  <c r="DS117" i="1"/>
  <c r="GU117" i="1"/>
  <c r="IA117" i="1" s="1"/>
  <c r="DT528" i="1"/>
  <c r="GV528" i="1"/>
  <c r="DS354" i="1"/>
  <c r="GU354" i="1"/>
  <c r="IA354" i="1" s="1"/>
  <c r="DS138" i="1"/>
  <c r="GU138" i="1"/>
  <c r="DS167" i="1"/>
  <c r="GU167" i="1"/>
  <c r="DS395" i="1"/>
  <c r="GU395" i="1"/>
  <c r="IA395" i="1" s="1"/>
  <c r="DS58" i="1"/>
  <c r="GU58" i="1"/>
  <c r="DT161" i="1"/>
  <c r="GV161" i="1"/>
  <c r="DS292" i="1"/>
  <c r="GU292" i="1"/>
  <c r="IA292" i="1" s="1"/>
  <c r="DS92" i="1"/>
  <c r="GU92" i="1"/>
  <c r="DS421" i="1"/>
  <c r="GU421" i="1"/>
  <c r="DS215" i="1"/>
  <c r="GU215" i="1"/>
  <c r="DT4" i="1"/>
  <c r="GV4" i="1"/>
  <c r="DS371" i="1"/>
  <c r="GU371" i="1"/>
  <c r="DS244" i="1"/>
  <c r="GU244" i="1"/>
  <c r="DS283" i="1"/>
  <c r="GU283" i="1"/>
  <c r="DT133" i="1"/>
  <c r="GV133" i="1"/>
  <c r="DS66" i="1"/>
  <c r="GU66" i="1"/>
  <c r="DS137" i="1"/>
  <c r="GU137" i="1"/>
  <c r="DS63" i="1"/>
  <c r="GU63" i="1"/>
  <c r="IA63" i="1" s="1"/>
  <c r="DS5" i="1"/>
  <c r="GU5" i="1"/>
  <c r="DS127" i="1"/>
  <c r="GU127" i="1"/>
  <c r="DS357" i="1"/>
  <c r="GU357" i="1"/>
  <c r="IA357" i="1" s="1"/>
  <c r="DS522" i="1"/>
  <c r="GU522" i="1"/>
  <c r="DS334" i="1"/>
  <c r="GU334" i="1"/>
  <c r="IA334" i="1" s="1"/>
  <c r="DS233" i="1"/>
  <c r="GU233" i="1"/>
  <c r="DS151" i="1"/>
  <c r="GU151" i="1"/>
  <c r="DS131" i="1"/>
  <c r="GU131" i="1"/>
  <c r="DS387" i="1"/>
  <c r="GU387" i="1"/>
  <c r="IA387" i="1" s="1"/>
  <c r="DT261" i="1"/>
  <c r="GV261" i="1"/>
  <c r="DS249" i="1"/>
  <c r="GU249" i="1"/>
  <c r="DT400" i="1"/>
  <c r="GV400" i="1"/>
  <c r="DS29" i="1"/>
  <c r="GU29" i="1"/>
  <c r="GU120" i="1"/>
  <c r="IA120" i="1" s="1"/>
  <c r="DS120" i="1"/>
  <c r="DS128" i="1"/>
  <c r="GU128" i="1"/>
  <c r="DS75" i="1"/>
  <c r="GU75" i="1"/>
  <c r="DS340" i="1"/>
  <c r="GU340" i="1"/>
  <c r="IA340" i="1" s="1"/>
  <c r="DS499" i="1"/>
  <c r="GU499" i="1"/>
  <c r="IA499" i="1" s="1"/>
  <c r="DS227" i="1"/>
  <c r="GU227" i="1"/>
  <c r="IA227" i="1" s="1"/>
  <c r="DS512" i="1"/>
  <c r="GU512" i="1"/>
  <c r="IA512" i="1" s="1"/>
  <c r="GU306" i="1"/>
  <c r="DS306" i="1"/>
  <c r="DS88" i="1"/>
  <c r="GU88" i="1"/>
  <c r="DS459" i="1"/>
  <c r="GU459" i="1"/>
  <c r="DS184" i="1"/>
  <c r="GU184" i="1"/>
  <c r="IA184" i="1" s="1"/>
  <c r="GU140" i="1"/>
  <c r="IA140" i="1" s="1"/>
  <c r="DS140" i="1"/>
  <c r="GU320" i="1"/>
  <c r="DS320" i="1"/>
  <c r="DS355" i="1"/>
  <c r="GU355" i="1"/>
  <c r="DS111" i="1"/>
  <c r="GU111" i="1"/>
  <c r="IA111" i="1" s="1"/>
  <c r="DS388" i="1"/>
  <c r="GU388" i="1"/>
  <c r="GU381" i="1"/>
  <c r="DS381" i="1"/>
  <c r="DS460" i="1"/>
  <c r="GU460" i="1"/>
  <c r="DS68" i="1"/>
  <c r="GU68" i="1"/>
  <c r="IA68" i="1" s="1"/>
  <c r="DS194" i="1"/>
  <c r="GU194" i="1"/>
  <c r="IA194" i="1" s="1"/>
  <c r="DS212" i="1"/>
  <c r="GU212" i="1"/>
  <c r="DS515" i="1"/>
  <c r="GU515" i="1"/>
  <c r="DS81" i="1"/>
  <c r="GU81" i="1"/>
  <c r="DT239" i="1"/>
  <c r="GV239" i="1"/>
  <c r="DT103" i="1"/>
  <c r="GV103" i="1"/>
  <c r="DS115" i="1"/>
  <c r="GU115" i="1"/>
  <c r="DS529" i="1"/>
  <c r="GU529" i="1"/>
  <c r="DS409" i="1"/>
  <c r="GU409" i="1"/>
  <c r="DS56" i="1"/>
  <c r="GU56" i="1"/>
  <c r="DS8" i="1"/>
  <c r="GU8" i="1"/>
  <c r="DS172" i="1"/>
  <c r="GU172" i="1"/>
  <c r="DT300" i="1"/>
  <c r="GV300" i="1"/>
  <c r="DS280" i="1"/>
  <c r="GU280" i="1"/>
  <c r="DS411" i="1"/>
  <c r="GU411" i="1"/>
  <c r="DS224" i="1"/>
  <c r="GU224" i="1"/>
  <c r="DS77" i="1"/>
  <c r="GU77" i="1"/>
  <c r="GU12" i="1"/>
  <c r="DS12" i="1"/>
  <c r="DS402" i="1"/>
  <c r="GU402" i="1"/>
  <c r="DS511" i="1"/>
  <c r="GU511" i="1"/>
  <c r="DS412" i="1"/>
  <c r="GU412" i="1"/>
  <c r="DT62" i="1"/>
  <c r="GV62" i="1"/>
  <c r="DS146" i="1"/>
  <c r="GU146" i="1"/>
  <c r="IA146" i="1" s="1"/>
  <c r="DT498" i="1"/>
  <c r="GV498" i="1"/>
  <c r="DS508" i="1"/>
  <c r="GU508" i="1"/>
  <c r="DS54" i="1"/>
  <c r="GU54" i="1"/>
  <c r="DS422" i="1"/>
  <c r="GU422" i="1"/>
  <c r="DS527" i="1"/>
  <c r="GU527" i="1"/>
  <c r="DS281" i="1"/>
  <c r="GU281" i="1"/>
  <c r="DS379" i="1"/>
  <c r="GU379" i="1"/>
  <c r="DS17" i="1"/>
  <c r="GU17" i="1"/>
  <c r="IA17" i="1" s="1"/>
  <c r="DS231" i="1"/>
  <c r="GU231" i="1"/>
  <c r="DS238" i="1"/>
  <c r="GU238" i="1"/>
  <c r="DT518" i="1"/>
  <c r="GV518" i="1"/>
  <c r="GU456" i="1"/>
  <c r="DS456" i="1"/>
  <c r="DS420" i="1"/>
  <c r="GU420" i="1"/>
  <c r="DS493" i="1"/>
  <c r="GU493" i="1"/>
  <c r="DS505" i="1"/>
  <c r="GU505" i="1"/>
  <c r="DS289" i="1"/>
  <c r="GU289" i="1"/>
  <c r="DS149" i="1"/>
  <c r="GU149" i="1"/>
  <c r="DS83" i="1"/>
  <c r="GU83" i="1"/>
  <c r="DS188" i="1"/>
  <c r="GU188" i="1"/>
  <c r="DS397" i="1"/>
  <c r="GU397" i="1"/>
  <c r="DS40" i="1"/>
  <c r="GU40" i="1"/>
  <c r="DS270" i="1"/>
  <c r="GU270" i="1"/>
  <c r="IA270" i="1" s="1"/>
  <c r="DS426" i="1"/>
  <c r="GU426" i="1"/>
  <c r="IA426" i="1" s="1"/>
  <c r="DS377" i="1"/>
  <c r="GU377" i="1"/>
  <c r="DT186" i="1"/>
  <c r="GV186" i="1"/>
  <c r="DT141" i="1"/>
  <c r="GV141" i="1"/>
  <c r="DS269" i="1"/>
  <c r="GU269" i="1"/>
  <c r="DT506" i="1"/>
  <c r="GV506" i="1"/>
  <c r="DS245" i="1"/>
  <c r="GU245" i="1"/>
  <c r="DS341" i="1"/>
  <c r="GU341" i="1"/>
  <c r="DS226" i="1"/>
  <c r="GU226" i="1"/>
  <c r="DS259" i="1"/>
  <c r="GU259" i="1"/>
  <c r="DS242" i="1"/>
  <c r="GU242" i="1"/>
  <c r="IA242" i="1" s="1"/>
  <c r="GV462" i="1"/>
  <c r="DT462" i="1"/>
  <c r="DS19" i="1"/>
  <c r="GU19" i="1"/>
  <c r="IA19" i="1" s="1"/>
  <c r="DS350" i="1"/>
  <c r="GU350" i="1"/>
  <c r="IA350" i="1" s="1"/>
  <c r="DS305" i="1"/>
  <c r="GU305" i="1"/>
  <c r="DS250" i="1"/>
  <c r="GU250" i="1"/>
  <c r="DS14" i="1"/>
  <c r="GU14" i="1"/>
  <c r="DS344" i="1"/>
  <c r="GU344" i="1"/>
  <c r="DT160" i="1"/>
  <c r="GV160" i="1"/>
  <c r="DS168" i="1"/>
  <c r="GU168" i="1"/>
  <c r="IA168" i="1" s="1"/>
  <c r="DT206" i="1"/>
  <c r="GV206" i="1"/>
  <c r="DT272" i="1"/>
  <c r="GV272" i="1"/>
  <c r="DS157" i="1"/>
  <c r="GU157" i="1"/>
  <c r="DS520" i="1"/>
  <c r="GU520" i="1"/>
  <c r="IA520" i="1" s="1"/>
  <c r="DS294" i="1"/>
  <c r="GU294" i="1"/>
  <c r="IA294" i="1" s="1"/>
  <c r="DS348" i="1"/>
  <c r="GU348" i="1"/>
  <c r="IA348" i="1" s="1"/>
  <c r="DS96" i="1"/>
  <c r="GU96" i="1"/>
  <c r="IA96" i="1" s="1"/>
  <c r="DT500" i="1"/>
  <c r="GV500" i="1"/>
  <c r="DS195" i="1"/>
  <c r="GU195" i="1"/>
  <c r="DS52" i="1"/>
  <c r="GU52" i="1"/>
  <c r="IA52" i="1" s="1"/>
  <c r="GU521" i="1"/>
  <c r="IA521" i="1" s="1"/>
  <c r="DS521" i="1"/>
  <c r="DT26" i="1"/>
  <c r="GV26" i="1"/>
  <c r="DS110" i="1"/>
  <c r="GU110" i="1"/>
  <c r="DS163" i="1"/>
  <c r="GU163" i="1"/>
  <c r="DS313" i="1"/>
  <c r="GU313" i="1"/>
  <c r="IA313" i="1" s="1"/>
  <c r="DS363" i="1"/>
  <c r="GU363" i="1"/>
  <c r="IA363" i="1" s="1"/>
  <c r="GU104" i="1"/>
  <c r="IA104" i="1" s="1"/>
  <c r="DS104" i="1"/>
  <c r="DT198" i="1"/>
  <c r="GV198" i="1"/>
  <c r="DT457" i="1"/>
  <c r="GV457" i="1"/>
  <c r="DS346" i="1"/>
  <c r="GU346" i="1"/>
  <c r="DS3" i="1"/>
  <c r="GU3" i="1"/>
  <c r="DT382" i="1"/>
  <c r="GV382" i="1"/>
  <c r="DS7" i="1"/>
  <c r="GU7" i="1"/>
  <c r="DS44" i="1"/>
  <c r="GU44" i="1"/>
  <c r="DS423" i="1"/>
  <c r="GU423" i="1"/>
  <c r="DT526" i="1"/>
  <c r="GV526" i="1"/>
  <c r="DS169" i="1"/>
  <c r="GU169" i="1"/>
  <c r="DS297" i="1"/>
  <c r="GU297" i="1"/>
  <c r="DS328" i="1"/>
  <c r="GU328" i="1"/>
  <c r="DS234" i="1"/>
  <c r="GU234" i="1"/>
  <c r="IA234" i="1" s="1"/>
  <c r="DT465" i="1"/>
  <c r="GV465" i="1"/>
  <c r="GU102" i="1"/>
  <c r="DS102" i="1"/>
  <c r="DS393" i="1"/>
  <c r="GU393" i="1"/>
  <c r="DS391" i="1"/>
  <c r="GU391" i="1"/>
  <c r="DT150" i="1"/>
  <c r="GV150" i="1"/>
  <c r="DS89" i="1"/>
  <c r="GU89" i="1"/>
  <c r="DS257" i="1"/>
  <c r="GU257" i="1"/>
  <c r="DS101" i="1"/>
  <c r="GU101" i="1"/>
  <c r="IA101" i="1" s="1"/>
  <c r="DS507" i="1"/>
  <c r="GU507" i="1"/>
  <c r="IA507" i="1" s="1"/>
  <c r="DS274" i="1"/>
  <c r="GU274" i="1"/>
  <c r="DS189" i="1"/>
  <c r="GU189" i="1"/>
  <c r="DS398" i="1"/>
  <c r="GU398" i="1"/>
  <c r="DT208" i="1"/>
  <c r="GV208" i="1"/>
  <c r="DS202" i="1"/>
  <c r="GU202" i="1"/>
  <c r="IA202" i="1" s="1"/>
  <c r="DT223" i="1"/>
  <c r="GV223" i="1"/>
  <c r="DS175" i="1"/>
  <c r="GU175" i="1"/>
  <c r="DS339" i="1"/>
  <c r="GU339" i="1"/>
  <c r="DT464" i="1"/>
  <c r="GV464" i="1"/>
  <c r="DS53" i="1"/>
  <c r="GU53" i="1"/>
  <c r="IA53" i="1" s="1"/>
  <c r="DS509" i="1"/>
  <c r="GU509" i="1"/>
  <c r="IA509" i="1" s="1"/>
  <c r="DS72" i="1"/>
  <c r="GU72" i="1"/>
  <c r="DS126" i="1"/>
  <c r="GU126" i="1"/>
  <c r="IA126" i="1" s="1"/>
  <c r="DT302" i="1"/>
  <c r="GV302" i="1"/>
  <c r="DS6" i="1"/>
  <c r="GU6" i="1"/>
  <c r="IA6" i="1" s="1"/>
  <c r="DS139" i="1"/>
  <c r="GU139" i="1"/>
  <c r="IA139" i="1" s="1"/>
  <c r="DS268" i="1"/>
  <c r="GU268" i="1"/>
  <c r="DS330" i="1"/>
  <c r="GU330" i="1"/>
  <c r="DS87" i="1"/>
  <c r="GU87" i="1"/>
  <c r="DS73" i="1"/>
  <c r="GU73" i="1"/>
  <c r="IA73" i="1" s="1"/>
  <c r="DS383" i="1"/>
  <c r="GU383" i="1"/>
  <c r="DS42" i="1"/>
  <c r="GU42" i="1"/>
  <c r="GU230" i="1"/>
  <c r="DS230" i="1"/>
  <c r="DT183" i="1"/>
  <c r="GV183" i="1"/>
  <c r="GU229" i="1"/>
  <c r="DS229" i="1"/>
  <c r="DT277" i="1"/>
  <c r="GV277" i="1"/>
  <c r="DS32" i="1"/>
  <c r="GU32" i="1"/>
  <c r="DS22" i="1"/>
  <c r="GU22" i="1"/>
  <c r="DS82" i="1"/>
  <c r="GU82" i="1"/>
  <c r="DS296" i="1"/>
  <c r="GU296" i="1"/>
  <c r="IA296" i="1" s="1"/>
  <c r="DS179" i="1"/>
  <c r="GU179" i="1"/>
  <c r="IA179" i="1" s="1"/>
  <c r="DS288" i="1"/>
  <c r="GU288" i="1"/>
  <c r="DS282" i="1"/>
  <c r="GU282" i="1"/>
  <c r="DS311" i="1"/>
  <c r="GU311" i="1"/>
  <c r="DS524" i="1"/>
  <c r="GU524" i="1"/>
  <c r="DS287" i="1"/>
  <c r="GU287" i="1"/>
  <c r="IA287" i="1" s="1"/>
  <c r="DT20" i="1"/>
  <c r="GV20" i="1"/>
  <c r="DS108" i="1"/>
  <c r="GU108" i="1"/>
  <c r="DS13" i="1"/>
  <c r="GU13" i="1"/>
  <c r="DS312" i="1"/>
  <c r="GU312" i="1"/>
  <c r="DS407" i="1"/>
  <c r="GU407" i="1"/>
  <c r="DS67" i="1"/>
  <c r="GU67" i="1"/>
  <c r="IA67" i="1" s="1"/>
  <c r="DS424" i="1"/>
  <c r="GU424" i="1"/>
  <c r="DS353" i="1"/>
  <c r="GU353" i="1"/>
  <c r="DS351" i="1"/>
  <c r="GU351" i="1"/>
  <c r="GU235" i="1"/>
  <c r="DS235" i="1"/>
  <c r="DS517" i="1"/>
  <c r="GU517" i="1"/>
  <c r="IA517" i="1" s="1"/>
  <c r="GU251" i="1"/>
  <c r="DS251" i="1"/>
  <c r="DS525" i="1"/>
  <c r="GU525" i="1"/>
  <c r="DS99" i="1"/>
  <c r="GU99" i="1"/>
  <c r="DU494" i="1"/>
  <c r="GW494" i="1"/>
  <c r="GU36" i="1"/>
  <c r="IA36" i="1" s="1"/>
  <c r="DS36" i="1"/>
  <c r="DS254" i="1"/>
  <c r="GU254" i="1"/>
  <c r="DS290" i="1"/>
  <c r="GU290" i="1"/>
  <c r="IA290" i="1" s="1"/>
  <c r="DS314" i="1"/>
  <c r="GU314" i="1"/>
  <c r="DS65" i="1"/>
  <c r="GU65" i="1"/>
  <c r="DS35" i="1"/>
  <c r="GU35" i="1"/>
  <c r="DT513" i="1"/>
  <c r="GV513" i="1"/>
  <c r="DS11" i="1"/>
  <c r="GU11" i="1"/>
  <c r="DS338" i="1"/>
  <c r="GU338" i="1"/>
  <c r="DX144" i="1" l="1"/>
  <c r="GZ144" i="1"/>
  <c r="DY405" i="1"/>
  <c r="HA405" i="1"/>
  <c r="GZ286" i="1"/>
  <c r="DX286" i="1"/>
  <c r="DY214" i="1"/>
  <c r="HA214" i="1"/>
  <c r="GZ335" i="1"/>
  <c r="DX335" i="1"/>
  <c r="DX413" i="1"/>
  <c r="GZ413" i="1"/>
  <c r="DX34" i="1"/>
  <c r="GZ34" i="1"/>
  <c r="DY39" i="1"/>
  <c r="HA39" i="1"/>
  <c r="GZ374" i="1"/>
  <c r="DX374" i="1"/>
  <c r="DY389" i="1"/>
  <c r="HA389" i="1"/>
  <c r="DX488" i="1"/>
  <c r="GZ488" i="1"/>
  <c r="DX373" i="1"/>
  <c r="GZ373" i="1"/>
  <c r="DY319" i="1"/>
  <c r="HA319" i="1"/>
  <c r="DZ471" i="1"/>
  <c r="HB471" i="1"/>
  <c r="DY329" i="1"/>
  <c r="HA329" i="1"/>
  <c r="DY485" i="1"/>
  <c r="HA485" i="1"/>
  <c r="DX467" i="1"/>
  <c r="GZ467" i="1"/>
  <c r="DZ358" i="1"/>
  <c r="HB358" i="1"/>
  <c r="GZ196" i="1"/>
  <c r="DX196" i="1"/>
  <c r="DY154" i="1"/>
  <c r="HA154" i="1"/>
  <c r="DX211" i="1"/>
  <c r="GZ211" i="1"/>
  <c r="HA23" i="1"/>
  <c r="DY23" i="1"/>
  <c r="HA322" i="1"/>
  <c r="DY322" i="1"/>
  <c r="GZ479" i="1"/>
  <c r="DX479" i="1"/>
  <c r="HA85" i="1"/>
  <c r="DY85" i="1"/>
  <c r="HB59" i="1"/>
  <c r="DZ59" i="1"/>
  <c r="GZ225" i="1"/>
  <c r="DX225" i="1"/>
  <c r="GZ396" i="1"/>
  <c r="DX396" i="1"/>
  <c r="DZ476" i="1"/>
  <c r="HB476" i="1"/>
  <c r="DZ475" i="1"/>
  <c r="HB475" i="1"/>
  <c r="HB482" i="1"/>
  <c r="DZ482" i="1"/>
  <c r="HB489" i="1"/>
  <c r="DZ489" i="1"/>
  <c r="GZ385" i="1"/>
  <c r="DX385" i="1"/>
  <c r="HB349" i="1"/>
  <c r="DZ349" i="1"/>
  <c r="HA199" i="1"/>
  <c r="DY199" i="1"/>
  <c r="GZ275" i="1"/>
  <c r="DX275" i="1"/>
  <c r="GZ478" i="1"/>
  <c r="DX478" i="1"/>
  <c r="DY326" i="1"/>
  <c r="HA326" i="1"/>
  <c r="GZ392" i="1"/>
  <c r="DX392" i="1"/>
  <c r="DY336" i="1"/>
  <c r="HA336" i="1"/>
  <c r="GZ384" i="1"/>
  <c r="DX384" i="1"/>
  <c r="GZ473" i="1"/>
  <c r="DX473" i="1"/>
  <c r="HA309" i="1"/>
  <c r="DY309" i="1"/>
  <c r="DX256" i="1"/>
  <c r="GZ256" i="1"/>
  <c r="HA246" i="1"/>
  <c r="DY246" i="1"/>
  <c r="HA365" i="1"/>
  <c r="DY365" i="1"/>
  <c r="GZ308" i="1"/>
  <c r="DX308" i="1"/>
  <c r="EB295" i="1"/>
  <c r="HD295" i="1"/>
  <c r="GZ337" i="1"/>
  <c r="DX337" i="1"/>
  <c r="GZ360" i="1"/>
  <c r="DX360" i="1"/>
  <c r="HB376" i="1"/>
  <c r="DZ376" i="1"/>
  <c r="HB490" i="1"/>
  <c r="DZ490" i="1"/>
  <c r="DZ325" i="1"/>
  <c r="HB325" i="1"/>
  <c r="GZ367" i="1"/>
  <c r="DX367" i="1"/>
  <c r="EA216" i="1"/>
  <c r="HC216" i="1"/>
  <c r="GZ64" i="1"/>
  <c r="DX64" i="1"/>
  <c r="GZ370" i="1"/>
  <c r="DX370" i="1"/>
  <c r="HA352" i="1"/>
  <c r="DY352" i="1"/>
  <c r="HB480" i="1"/>
  <c r="DZ480" i="1"/>
  <c r="HA390" i="1"/>
  <c r="DY390" i="1"/>
  <c r="HB369" i="1"/>
  <c r="DZ369" i="1"/>
  <c r="HC378" i="1"/>
  <c r="EA378" i="1"/>
  <c r="HA470" i="1"/>
  <c r="DY470" i="1"/>
  <c r="HA483" i="1"/>
  <c r="DY483" i="1"/>
  <c r="HA253" i="1"/>
  <c r="DY253" i="1"/>
  <c r="HC466" i="1"/>
  <c r="EA466" i="1"/>
  <c r="HA472" i="1"/>
  <c r="DY472" i="1"/>
  <c r="DY399" i="1"/>
  <c r="HA399" i="1"/>
  <c r="HA187" i="1"/>
  <c r="DY187" i="1"/>
  <c r="HB386" i="1"/>
  <c r="DZ386" i="1"/>
  <c r="HA60" i="1"/>
  <c r="DY60" i="1"/>
  <c r="DY364" i="1"/>
  <c r="HA364" i="1"/>
  <c r="DX76" i="1"/>
  <c r="GZ76" i="1"/>
  <c r="GZ468" i="1"/>
  <c r="DX468" i="1"/>
  <c r="HB372" i="1"/>
  <c r="DZ372" i="1"/>
  <c r="GZ182" i="1"/>
  <c r="DX182" i="1"/>
  <c r="HB221" i="1"/>
  <c r="DZ221" i="1"/>
  <c r="DY474" i="1"/>
  <c r="HA474" i="1"/>
  <c r="GZ46" i="1"/>
  <c r="DX46" i="1"/>
  <c r="GZ345" i="1"/>
  <c r="DX345" i="1"/>
  <c r="GZ318" i="1"/>
  <c r="DX318" i="1"/>
  <c r="HA236" i="1"/>
  <c r="DY236" i="1"/>
  <c r="DZ278" i="1"/>
  <c r="HB278" i="1"/>
  <c r="DX136" i="1"/>
  <c r="GZ136" i="1"/>
  <c r="GZ201" i="1"/>
  <c r="DX201" i="1"/>
  <c r="HA332" i="1"/>
  <c r="DY332" i="1"/>
  <c r="HB323" i="1"/>
  <c r="DZ323" i="1"/>
  <c r="HB484" i="1"/>
  <c r="DZ484" i="1"/>
  <c r="HA477" i="1"/>
  <c r="DY477" i="1"/>
  <c r="DZ153" i="1"/>
  <c r="HB153" i="1"/>
  <c r="EA315" i="1"/>
  <c r="HC315" i="1"/>
  <c r="HB324" i="1"/>
  <c r="DZ324" i="1"/>
  <c r="GZ347" i="1"/>
  <c r="DX347" i="1"/>
  <c r="DZ469" i="1"/>
  <c r="HB469" i="1"/>
  <c r="HA240" i="1"/>
  <c r="DY240" i="1"/>
  <c r="HB121" i="1"/>
  <c r="DZ121" i="1"/>
  <c r="HA79" i="1"/>
  <c r="DY79" i="1"/>
  <c r="HA113" i="1"/>
  <c r="DY113" i="1"/>
  <c r="HB487" i="1"/>
  <c r="DZ487" i="1"/>
  <c r="HA410" i="1"/>
  <c r="DY410" i="1"/>
  <c r="HA401" i="1"/>
  <c r="DY401" i="1"/>
  <c r="HA178" i="1"/>
  <c r="DY178" i="1"/>
  <c r="HA166" i="1"/>
  <c r="DY166" i="1"/>
  <c r="HA142" i="1"/>
  <c r="DY142" i="1"/>
  <c r="HB298" i="1"/>
  <c r="DZ298" i="1"/>
  <c r="DY486" i="1"/>
  <c r="HA486" i="1"/>
  <c r="DZ481" i="1"/>
  <c r="HB481" i="1"/>
  <c r="GZ403" i="1"/>
  <c r="DX403" i="1"/>
  <c r="HB41" i="1"/>
  <c r="DZ41" i="1"/>
  <c r="GZ394" i="1"/>
  <c r="DX394" i="1"/>
  <c r="HA193" i="1"/>
  <c r="DY193" i="1"/>
  <c r="HA366" i="1"/>
  <c r="DY366" i="1"/>
  <c r="DT124" i="1"/>
  <c r="GV124" i="1"/>
  <c r="DT496" i="1"/>
  <c r="GV496" i="1"/>
  <c r="GV241" i="1"/>
  <c r="DT241" i="1"/>
  <c r="DT218" i="1"/>
  <c r="GV218" i="1"/>
  <c r="DT24" i="1"/>
  <c r="GV24" i="1"/>
  <c r="DT116" i="1"/>
  <c r="GV116" i="1"/>
  <c r="DT132" i="1"/>
  <c r="GV132" i="1"/>
  <c r="DT519" i="1"/>
  <c r="GV519" i="1"/>
  <c r="DT229" i="1"/>
  <c r="GV229" i="1"/>
  <c r="DT102" i="1"/>
  <c r="GV102" i="1"/>
  <c r="DU462" i="1"/>
  <c r="GW462" i="1"/>
  <c r="DT120" i="1"/>
  <c r="GV120" i="1"/>
  <c r="DT503" i="1"/>
  <c r="GV503" i="1"/>
  <c r="DT338" i="1"/>
  <c r="GV338" i="1"/>
  <c r="DT254" i="1"/>
  <c r="GV254" i="1"/>
  <c r="DT525" i="1"/>
  <c r="GV525" i="1"/>
  <c r="DT351" i="1"/>
  <c r="GV351" i="1"/>
  <c r="DT407" i="1"/>
  <c r="GV407" i="1"/>
  <c r="DU20" i="1"/>
  <c r="GW20" i="1"/>
  <c r="DT282" i="1"/>
  <c r="GV282" i="1"/>
  <c r="DT82" i="1"/>
  <c r="GV82" i="1"/>
  <c r="DT383" i="1"/>
  <c r="GV383" i="1"/>
  <c r="DT268" i="1"/>
  <c r="GV268" i="1"/>
  <c r="DT126" i="1"/>
  <c r="GV126" i="1"/>
  <c r="DU464" i="1"/>
  <c r="GW464" i="1"/>
  <c r="DT202" i="1"/>
  <c r="GV202" i="1"/>
  <c r="DT274" i="1"/>
  <c r="GV274" i="1"/>
  <c r="DT89" i="1"/>
  <c r="GV89" i="1"/>
  <c r="DT297" i="1"/>
  <c r="GV297" i="1"/>
  <c r="DT44" i="1"/>
  <c r="GV44" i="1"/>
  <c r="DT346" i="1"/>
  <c r="GV346" i="1"/>
  <c r="DT363" i="1"/>
  <c r="GV363" i="1"/>
  <c r="DU26" i="1"/>
  <c r="GW26" i="1"/>
  <c r="DU500" i="1"/>
  <c r="GW500" i="1"/>
  <c r="GV520" i="1"/>
  <c r="DT520" i="1"/>
  <c r="DT168" i="1"/>
  <c r="GV168" i="1"/>
  <c r="DT250" i="1"/>
  <c r="GV250" i="1"/>
  <c r="DT341" i="1"/>
  <c r="GV341" i="1"/>
  <c r="DU141" i="1"/>
  <c r="GW141" i="1"/>
  <c r="DT270" i="1"/>
  <c r="GV270" i="1"/>
  <c r="DT83" i="1"/>
  <c r="GV83" i="1"/>
  <c r="DT493" i="1"/>
  <c r="GV493" i="1"/>
  <c r="DT238" i="1"/>
  <c r="GV238" i="1"/>
  <c r="DT281" i="1"/>
  <c r="GV281" i="1"/>
  <c r="DT54" i="1"/>
  <c r="GV54" i="1"/>
  <c r="DU62" i="1"/>
  <c r="GW62" i="1"/>
  <c r="DT402" i="1"/>
  <c r="GV402" i="1"/>
  <c r="DT411" i="1"/>
  <c r="GV411" i="1"/>
  <c r="DT172" i="1"/>
  <c r="GV172" i="1"/>
  <c r="DT529" i="1"/>
  <c r="GV529" i="1"/>
  <c r="DT81" i="1"/>
  <c r="GV81" i="1"/>
  <c r="DT68" i="1"/>
  <c r="GV68" i="1"/>
  <c r="DT111" i="1"/>
  <c r="GV111" i="1"/>
  <c r="DT184" i="1"/>
  <c r="GV184" i="1"/>
  <c r="DT499" i="1"/>
  <c r="GV499" i="1"/>
  <c r="DT249" i="1"/>
  <c r="GV249" i="1"/>
  <c r="DT151" i="1"/>
  <c r="GV151" i="1"/>
  <c r="DT357" i="1"/>
  <c r="GV357" i="1"/>
  <c r="DT137" i="1"/>
  <c r="GV137" i="1"/>
  <c r="DT244" i="1"/>
  <c r="GV244" i="1"/>
  <c r="DT421" i="1"/>
  <c r="GV421" i="1"/>
  <c r="DT138" i="1"/>
  <c r="GV138" i="1"/>
  <c r="DU461" i="1"/>
  <c r="GW461" i="1"/>
  <c r="DT404" i="1"/>
  <c r="GV404" i="1"/>
  <c r="DT207" i="1"/>
  <c r="GV207" i="1"/>
  <c r="DT10" i="1"/>
  <c r="GV10" i="1"/>
  <c r="DT255" i="1"/>
  <c r="GV255" i="1"/>
  <c r="DU217" i="1"/>
  <c r="GW217" i="1"/>
  <c r="DT414" i="1"/>
  <c r="GV414" i="1"/>
  <c r="DT165" i="1"/>
  <c r="GV165" i="1"/>
  <c r="DT514" i="1"/>
  <c r="GV514" i="1"/>
  <c r="DT375" i="1"/>
  <c r="GV375" i="1"/>
  <c r="DU37" i="1"/>
  <c r="GW37" i="1"/>
  <c r="DT343" i="1"/>
  <c r="GV343" i="1"/>
  <c r="DU495" i="1"/>
  <c r="GW495" i="1"/>
  <c r="DT158" i="1"/>
  <c r="GV158" i="1"/>
  <c r="DT70" i="1"/>
  <c r="GV70" i="1"/>
  <c r="DT125" i="1"/>
  <c r="GV125" i="1"/>
  <c r="DT406" i="1"/>
  <c r="GV406" i="1"/>
  <c r="DT260" i="1"/>
  <c r="GV260" i="1"/>
  <c r="DT45" i="1"/>
  <c r="GV45" i="1"/>
  <c r="DT135" i="1"/>
  <c r="GV135" i="1"/>
  <c r="DT18" i="1"/>
  <c r="GV18" i="1"/>
  <c r="DT16" i="1"/>
  <c r="GV16" i="1"/>
  <c r="DT93" i="1"/>
  <c r="GV93" i="1"/>
  <c r="DT293" i="1"/>
  <c r="GV293" i="1"/>
  <c r="GV36" i="1"/>
  <c r="DT36" i="1"/>
  <c r="DT251" i="1"/>
  <c r="GV251" i="1"/>
  <c r="DT521" i="1"/>
  <c r="GV521" i="1"/>
  <c r="DT12" i="1"/>
  <c r="GV12" i="1"/>
  <c r="DT291" i="1"/>
  <c r="GV291" i="1"/>
  <c r="DU415" i="1"/>
  <c r="GW415" i="1"/>
  <c r="DT11" i="1"/>
  <c r="GV11" i="1"/>
  <c r="DT65" i="1"/>
  <c r="GV65" i="1"/>
  <c r="DT353" i="1"/>
  <c r="GV353" i="1"/>
  <c r="GV312" i="1"/>
  <c r="DT312" i="1"/>
  <c r="DT287" i="1"/>
  <c r="GV287" i="1"/>
  <c r="DT288" i="1"/>
  <c r="GV288" i="1"/>
  <c r="DT22" i="1"/>
  <c r="GV22" i="1"/>
  <c r="DU183" i="1"/>
  <c r="GW183" i="1"/>
  <c r="DT73" i="1"/>
  <c r="GV73" i="1"/>
  <c r="GV139" i="1"/>
  <c r="DT139" i="1"/>
  <c r="DT72" i="1"/>
  <c r="GV72" i="1"/>
  <c r="DT339" i="1"/>
  <c r="GV339" i="1"/>
  <c r="DU208" i="1"/>
  <c r="GW208" i="1"/>
  <c r="DT507" i="1"/>
  <c r="GV507" i="1"/>
  <c r="DU150" i="1"/>
  <c r="GW150" i="1"/>
  <c r="DU465" i="1"/>
  <c r="GW465" i="1"/>
  <c r="DT169" i="1"/>
  <c r="GV169" i="1"/>
  <c r="DT7" i="1"/>
  <c r="GV7" i="1"/>
  <c r="DU457" i="1"/>
  <c r="GW457" i="1"/>
  <c r="DT313" i="1"/>
  <c r="GV313" i="1"/>
  <c r="GV96" i="1"/>
  <c r="DT96" i="1"/>
  <c r="DT157" i="1"/>
  <c r="GV157" i="1"/>
  <c r="DU160" i="1"/>
  <c r="GW160" i="1"/>
  <c r="DT305" i="1"/>
  <c r="GV305" i="1"/>
  <c r="GV242" i="1"/>
  <c r="DT242" i="1"/>
  <c r="DT245" i="1"/>
  <c r="GV245" i="1"/>
  <c r="DU186" i="1"/>
  <c r="GW186" i="1"/>
  <c r="DT40" i="1"/>
  <c r="GV40" i="1"/>
  <c r="DT149" i="1"/>
  <c r="GV149" i="1"/>
  <c r="DT420" i="1"/>
  <c r="GV420" i="1"/>
  <c r="DT231" i="1"/>
  <c r="GV231" i="1"/>
  <c r="DT508" i="1"/>
  <c r="GV508" i="1"/>
  <c r="DT412" i="1"/>
  <c r="GV412" i="1"/>
  <c r="DT280" i="1"/>
  <c r="GV280" i="1"/>
  <c r="DT8" i="1"/>
  <c r="GV8" i="1"/>
  <c r="DT115" i="1"/>
  <c r="GV115" i="1"/>
  <c r="DT515" i="1"/>
  <c r="GV515" i="1"/>
  <c r="DT460" i="1"/>
  <c r="GV460" i="1"/>
  <c r="DT355" i="1"/>
  <c r="GV355" i="1"/>
  <c r="DT459" i="1"/>
  <c r="GV459" i="1"/>
  <c r="DT512" i="1"/>
  <c r="GV512" i="1"/>
  <c r="DT340" i="1"/>
  <c r="GV340" i="1"/>
  <c r="DT29" i="1"/>
  <c r="GV29" i="1"/>
  <c r="DU261" i="1"/>
  <c r="GW261" i="1"/>
  <c r="DT233" i="1"/>
  <c r="GV233" i="1"/>
  <c r="DT127" i="1"/>
  <c r="GV127" i="1"/>
  <c r="DT66" i="1"/>
  <c r="GV66" i="1"/>
  <c r="DT371" i="1"/>
  <c r="GV371" i="1"/>
  <c r="DT92" i="1"/>
  <c r="GV92" i="1"/>
  <c r="GV58" i="1"/>
  <c r="DT58" i="1"/>
  <c r="DT354" i="1"/>
  <c r="GV354" i="1"/>
  <c r="DU43" i="1"/>
  <c r="GW43" i="1"/>
  <c r="DU97" i="1"/>
  <c r="GW97" i="1"/>
  <c r="DT368" i="1"/>
  <c r="GV368" i="1"/>
  <c r="DT112" i="1"/>
  <c r="GV112" i="1"/>
  <c r="DT321" i="1"/>
  <c r="GV321" i="1"/>
  <c r="DU134" i="1"/>
  <c r="GW134" i="1"/>
  <c r="DU362" i="1"/>
  <c r="GW362" i="1"/>
  <c r="DU192" i="1"/>
  <c r="GW192" i="1"/>
  <c r="DT200" i="1"/>
  <c r="GV200" i="1"/>
  <c r="DT232" i="1"/>
  <c r="GV232" i="1"/>
  <c r="DT80" i="1"/>
  <c r="GV80" i="1"/>
  <c r="DT279" i="1"/>
  <c r="GV279" i="1"/>
  <c r="DT228" i="1"/>
  <c r="GV228" i="1"/>
  <c r="DT148" i="1"/>
  <c r="GV148" i="1"/>
  <c r="DT152" i="1"/>
  <c r="GV152" i="1"/>
  <c r="DU310" i="1"/>
  <c r="GW310" i="1"/>
  <c r="DT219" i="1"/>
  <c r="GV219" i="1"/>
  <c r="DT74" i="1"/>
  <c r="GV74" i="1"/>
  <c r="DU78" i="1"/>
  <c r="GW78" i="1"/>
  <c r="DT100" i="1"/>
  <c r="GV100" i="1"/>
  <c r="DT317" i="1"/>
  <c r="GV317" i="1"/>
  <c r="DU94" i="1"/>
  <c r="GW94" i="1"/>
  <c r="DT205" i="1"/>
  <c r="GV205" i="1"/>
  <c r="DT181" i="1"/>
  <c r="GV181" i="1"/>
  <c r="DT230" i="1"/>
  <c r="GV230" i="1"/>
  <c r="DT456" i="1"/>
  <c r="GV456" i="1"/>
  <c r="DT381" i="1"/>
  <c r="GV381" i="1"/>
  <c r="DT320" i="1"/>
  <c r="GV320" i="1"/>
  <c r="DU28" i="1"/>
  <c r="GW28" i="1"/>
  <c r="DU513" i="1"/>
  <c r="GW513" i="1"/>
  <c r="GV314" i="1"/>
  <c r="DT314" i="1"/>
  <c r="DV494" i="1"/>
  <c r="GX494" i="1"/>
  <c r="GV517" i="1"/>
  <c r="DT517" i="1"/>
  <c r="DT424" i="1"/>
  <c r="GV424" i="1"/>
  <c r="DT13" i="1"/>
  <c r="GV13" i="1"/>
  <c r="DT524" i="1"/>
  <c r="GV524" i="1"/>
  <c r="DT179" i="1"/>
  <c r="GV179" i="1"/>
  <c r="DT32" i="1"/>
  <c r="GV32" i="1"/>
  <c r="DT87" i="1"/>
  <c r="GV87" i="1"/>
  <c r="DT6" i="1"/>
  <c r="GV6" i="1"/>
  <c r="DT509" i="1"/>
  <c r="GV509" i="1"/>
  <c r="DT175" i="1"/>
  <c r="GV175" i="1"/>
  <c r="DT398" i="1"/>
  <c r="GV398" i="1"/>
  <c r="DT101" i="1"/>
  <c r="GV101" i="1"/>
  <c r="DT391" i="1"/>
  <c r="GV391" i="1"/>
  <c r="DT234" i="1"/>
  <c r="GV234" i="1"/>
  <c r="DU526" i="1"/>
  <c r="GW526" i="1"/>
  <c r="DU382" i="1"/>
  <c r="GW382" i="1"/>
  <c r="DU198" i="1"/>
  <c r="GW198" i="1"/>
  <c r="DT163" i="1"/>
  <c r="GV163" i="1"/>
  <c r="DT52" i="1"/>
  <c r="GV52" i="1"/>
  <c r="DT348" i="1"/>
  <c r="GV348" i="1"/>
  <c r="DU272" i="1"/>
  <c r="GW272" i="1"/>
  <c r="DT344" i="1"/>
  <c r="GV344" i="1"/>
  <c r="DT350" i="1"/>
  <c r="GV350" i="1"/>
  <c r="DT259" i="1"/>
  <c r="GV259" i="1"/>
  <c r="DU506" i="1"/>
  <c r="GW506" i="1"/>
  <c r="DT377" i="1"/>
  <c r="GV377" i="1"/>
  <c r="DT397" i="1"/>
  <c r="GV397" i="1"/>
  <c r="DT289" i="1"/>
  <c r="GV289" i="1"/>
  <c r="GV17" i="1"/>
  <c r="DT17" i="1"/>
  <c r="DT527" i="1"/>
  <c r="GV527" i="1"/>
  <c r="DU498" i="1"/>
  <c r="GW498" i="1"/>
  <c r="DT77" i="1"/>
  <c r="GV77" i="1"/>
  <c r="DU300" i="1"/>
  <c r="GW300" i="1"/>
  <c r="DT56" i="1"/>
  <c r="GV56" i="1"/>
  <c r="DU103" i="1"/>
  <c r="GW103" i="1"/>
  <c r="DT212" i="1"/>
  <c r="GV212" i="1"/>
  <c r="DT88" i="1"/>
  <c r="GV88" i="1"/>
  <c r="DT75" i="1"/>
  <c r="GV75" i="1"/>
  <c r="DU400" i="1"/>
  <c r="GW400" i="1"/>
  <c r="DT387" i="1"/>
  <c r="GV387" i="1"/>
  <c r="DT334" i="1"/>
  <c r="GV334" i="1"/>
  <c r="DT5" i="1"/>
  <c r="GV5" i="1"/>
  <c r="DU133" i="1"/>
  <c r="GW133" i="1"/>
  <c r="DU4" i="1"/>
  <c r="GW4" i="1"/>
  <c r="DT292" i="1"/>
  <c r="GV292" i="1"/>
  <c r="DT395" i="1"/>
  <c r="GV395" i="1"/>
  <c r="DU528" i="1"/>
  <c r="GW528" i="1"/>
  <c r="DU502" i="1"/>
  <c r="GW502" i="1"/>
  <c r="DT162" i="1"/>
  <c r="GV162" i="1"/>
  <c r="DT47" i="1"/>
  <c r="GV47" i="1"/>
  <c r="DT145" i="1"/>
  <c r="GV145" i="1"/>
  <c r="DT61" i="1"/>
  <c r="GV61" i="1"/>
  <c r="DT220" i="1"/>
  <c r="GV220" i="1"/>
  <c r="DU109" i="1"/>
  <c r="GW109" i="1"/>
  <c r="DT159" i="1"/>
  <c r="GV159" i="1"/>
  <c r="DT267" i="1"/>
  <c r="GV267" i="1"/>
  <c r="DT191" i="1"/>
  <c r="GV191" i="1"/>
  <c r="DT49" i="1"/>
  <c r="GV49" i="1"/>
  <c r="DU516" i="1"/>
  <c r="GW516" i="1"/>
  <c r="DT25" i="1"/>
  <c r="GV25" i="1"/>
  <c r="DT333" i="1"/>
  <c r="GV333" i="1"/>
  <c r="DT123" i="1"/>
  <c r="GV123" i="1"/>
  <c r="DT285" i="1"/>
  <c r="GV285" i="1"/>
  <c r="DT129" i="1"/>
  <c r="GV129" i="1"/>
  <c r="DT408" i="1"/>
  <c r="GV408" i="1"/>
  <c r="DT416" i="1"/>
  <c r="GV416" i="1"/>
  <c r="DT266" i="1"/>
  <c r="GV266" i="1"/>
  <c r="DT501" i="1"/>
  <c r="GV501" i="1"/>
  <c r="DT84" i="1"/>
  <c r="GV84" i="1"/>
  <c r="DT235" i="1"/>
  <c r="GV235" i="1"/>
  <c r="DT104" i="1"/>
  <c r="GV104" i="1"/>
  <c r="DT140" i="1"/>
  <c r="GV140" i="1"/>
  <c r="DT306" i="1"/>
  <c r="GV306" i="1"/>
  <c r="DT504" i="1"/>
  <c r="GV504" i="1"/>
  <c r="DU327" i="1"/>
  <c r="GW327" i="1"/>
  <c r="DT35" i="1"/>
  <c r="GV35" i="1"/>
  <c r="DT290" i="1"/>
  <c r="GV290" i="1"/>
  <c r="DT99" i="1"/>
  <c r="GV99" i="1"/>
  <c r="GV67" i="1"/>
  <c r="DT67" i="1"/>
  <c r="DT108" i="1"/>
  <c r="GV108" i="1"/>
  <c r="DT311" i="1"/>
  <c r="GV311" i="1"/>
  <c r="DT296" i="1"/>
  <c r="GV296" i="1"/>
  <c r="DU277" i="1"/>
  <c r="GW277" i="1"/>
  <c r="DT42" i="1"/>
  <c r="GV42" i="1"/>
  <c r="DT330" i="1"/>
  <c r="GV330" i="1"/>
  <c r="DU302" i="1"/>
  <c r="GW302" i="1"/>
  <c r="DT53" i="1"/>
  <c r="GV53" i="1"/>
  <c r="DU223" i="1"/>
  <c r="GW223" i="1"/>
  <c r="DT189" i="1"/>
  <c r="GV189" i="1"/>
  <c r="DT257" i="1"/>
  <c r="GV257" i="1"/>
  <c r="DT393" i="1"/>
  <c r="GV393" i="1"/>
  <c r="DT328" i="1"/>
  <c r="GV328" i="1"/>
  <c r="DT423" i="1"/>
  <c r="GV423" i="1"/>
  <c r="DT3" i="1"/>
  <c r="GV3" i="1"/>
  <c r="DT110" i="1"/>
  <c r="GV110" i="1"/>
  <c r="DT195" i="1"/>
  <c r="GV195" i="1"/>
  <c r="DT294" i="1"/>
  <c r="GV294" i="1"/>
  <c r="DU206" i="1"/>
  <c r="GW206" i="1"/>
  <c r="GV14" i="1"/>
  <c r="DT14" i="1"/>
  <c r="DT19" i="1"/>
  <c r="GV19" i="1"/>
  <c r="DT226" i="1"/>
  <c r="GV226" i="1"/>
  <c r="DT269" i="1"/>
  <c r="GV269" i="1"/>
  <c r="DT426" i="1"/>
  <c r="GV426" i="1"/>
  <c r="DT188" i="1"/>
  <c r="GV188" i="1"/>
  <c r="DT505" i="1"/>
  <c r="GV505" i="1"/>
  <c r="GW518" i="1"/>
  <c r="DU518" i="1"/>
  <c r="DT379" i="1"/>
  <c r="GV379" i="1"/>
  <c r="DT422" i="1"/>
  <c r="GV422" i="1"/>
  <c r="DT146" i="1"/>
  <c r="GV146" i="1"/>
  <c r="DT511" i="1"/>
  <c r="GV511" i="1"/>
  <c r="DT224" i="1"/>
  <c r="GV224" i="1"/>
  <c r="DT409" i="1"/>
  <c r="GV409" i="1"/>
  <c r="DU239" i="1"/>
  <c r="GW239" i="1"/>
  <c r="DT194" i="1"/>
  <c r="GV194" i="1"/>
  <c r="DT388" i="1"/>
  <c r="GV388" i="1"/>
  <c r="DT227" i="1"/>
  <c r="GV227" i="1"/>
  <c r="DT128" i="1"/>
  <c r="GV128" i="1"/>
  <c r="DT131" i="1"/>
  <c r="GV131" i="1"/>
  <c r="DT522" i="1"/>
  <c r="GV522" i="1"/>
  <c r="DT63" i="1"/>
  <c r="GV63" i="1"/>
  <c r="DT283" i="1"/>
  <c r="GV283" i="1"/>
  <c r="DT215" i="1"/>
  <c r="GV215" i="1"/>
  <c r="DU161" i="1"/>
  <c r="GW161" i="1"/>
  <c r="DT167" i="1"/>
  <c r="GV167" i="1"/>
  <c r="DT117" i="1"/>
  <c r="GV117" i="1"/>
  <c r="DT174" i="1"/>
  <c r="GV174" i="1"/>
  <c r="DT463" i="1"/>
  <c r="GV463" i="1"/>
  <c r="DT299" i="1"/>
  <c r="GV299" i="1"/>
  <c r="DU418" i="1"/>
  <c r="GW418" i="1"/>
  <c r="DU27" i="1"/>
  <c r="GW27" i="1"/>
  <c r="DT510" i="1"/>
  <c r="GV510" i="1"/>
  <c r="DT380" i="1"/>
  <c r="GV380" i="1"/>
  <c r="DT90" i="1"/>
  <c r="GV90" i="1"/>
  <c r="GW30" i="1"/>
  <c r="DU30" i="1"/>
  <c r="DT492" i="1"/>
  <c r="GV492" i="1"/>
  <c r="DT307" i="1"/>
  <c r="GV307" i="1"/>
  <c r="GV304" i="1"/>
  <c r="DT304" i="1"/>
  <c r="DT203" i="1"/>
  <c r="GV203" i="1"/>
  <c r="DT155" i="1"/>
  <c r="GV155" i="1"/>
  <c r="DT284" i="1"/>
  <c r="GV284" i="1"/>
  <c r="DT497" i="1"/>
  <c r="GV497" i="1"/>
  <c r="DT98" i="1"/>
  <c r="GV98" i="1"/>
  <c r="DT55" i="1"/>
  <c r="GV55" i="1"/>
  <c r="DT264" i="1"/>
  <c r="GV264" i="1"/>
  <c r="DT458" i="1"/>
  <c r="GV458" i="1"/>
  <c r="DT491" i="1"/>
  <c r="GV491" i="1"/>
  <c r="DT204" i="1"/>
  <c r="GV204" i="1"/>
  <c r="DT105" i="1"/>
  <c r="GV105" i="1"/>
  <c r="DY144" i="1" l="1"/>
  <c r="HA144" i="1"/>
  <c r="HB405" i="1"/>
  <c r="DZ405" i="1"/>
  <c r="DZ214" i="1"/>
  <c r="HB214" i="1"/>
  <c r="DY286" i="1"/>
  <c r="HA286" i="1"/>
  <c r="HA34" i="1"/>
  <c r="DY34" i="1"/>
  <c r="DY413" i="1"/>
  <c r="HA413" i="1"/>
  <c r="DY335" i="1"/>
  <c r="HA335" i="1"/>
  <c r="HB39" i="1"/>
  <c r="DZ39" i="1"/>
  <c r="HA196" i="1"/>
  <c r="DY196" i="1"/>
  <c r="HB485" i="1"/>
  <c r="DZ485" i="1"/>
  <c r="DY373" i="1"/>
  <c r="HA373" i="1"/>
  <c r="HB329" i="1"/>
  <c r="DZ329" i="1"/>
  <c r="DY488" i="1"/>
  <c r="HA488" i="1"/>
  <c r="HA211" i="1"/>
  <c r="DY211" i="1"/>
  <c r="EA358" i="1"/>
  <c r="HC358" i="1"/>
  <c r="HC471" i="1"/>
  <c r="EA471" i="1"/>
  <c r="DZ389" i="1"/>
  <c r="HB389" i="1"/>
  <c r="HA374" i="1"/>
  <c r="DY374" i="1"/>
  <c r="DZ154" i="1"/>
  <c r="HB154" i="1"/>
  <c r="HA467" i="1"/>
  <c r="DY467" i="1"/>
  <c r="DZ319" i="1"/>
  <c r="HB319" i="1"/>
  <c r="HB366" i="1"/>
  <c r="DZ366" i="1"/>
  <c r="HA403" i="1"/>
  <c r="DY403" i="1"/>
  <c r="HB166" i="1"/>
  <c r="DZ166" i="1"/>
  <c r="DZ113" i="1"/>
  <c r="HB113" i="1"/>
  <c r="EA484" i="1"/>
  <c r="HC484" i="1"/>
  <c r="HB472" i="1"/>
  <c r="DZ472" i="1"/>
  <c r="EB378" i="1"/>
  <c r="HD378" i="1"/>
  <c r="HC480" i="1"/>
  <c r="EA480" i="1"/>
  <c r="HC490" i="1"/>
  <c r="EA490" i="1"/>
  <c r="HA308" i="1"/>
  <c r="DY308" i="1"/>
  <c r="HC489" i="1"/>
  <c r="EA489" i="1"/>
  <c r="HB23" i="1"/>
  <c r="DZ23" i="1"/>
  <c r="HD315" i="1"/>
  <c r="EB315" i="1"/>
  <c r="HB364" i="1"/>
  <c r="DZ364" i="1"/>
  <c r="HB193" i="1"/>
  <c r="DZ193" i="1"/>
  <c r="HC298" i="1"/>
  <c r="EA298" i="1"/>
  <c r="HB79" i="1"/>
  <c r="DZ79" i="1"/>
  <c r="DY347" i="1"/>
  <c r="HA347" i="1"/>
  <c r="HC323" i="1"/>
  <c r="EA323" i="1"/>
  <c r="DY46" i="1"/>
  <c r="HA46" i="1"/>
  <c r="HC372" i="1"/>
  <c r="EA372" i="1"/>
  <c r="HB60" i="1"/>
  <c r="DZ60" i="1"/>
  <c r="EB466" i="1"/>
  <c r="HD466" i="1"/>
  <c r="HB470" i="1"/>
  <c r="DZ470" i="1"/>
  <c r="HC369" i="1"/>
  <c r="EA369" i="1"/>
  <c r="DY64" i="1"/>
  <c r="HA64" i="1"/>
  <c r="HA367" i="1"/>
  <c r="DY367" i="1"/>
  <c r="HA337" i="1"/>
  <c r="DY337" i="1"/>
  <c r="HB365" i="1"/>
  <c r="DZ365" i="1"/>
  <c r="DZ309" i="1"/>
  <c r="HB309" i="1"/>
  <c r="HA392" i="1"/>
  <c r="DY392" i="1"/>
  <c r="HB199" i="1"/>
  <c r="DZ199" i="1"/>
  <c r="HC482" i="1"/>
  <c r="EA482" i="1"/>
  <c r="HB85" i="1"/>
  <c r="DZ85" i="1"/>
  <c r="HA345" i="1"/>
  <c r="DY345" i="1"/>
  <c r="DY182" i="1"/>
  <c r="HA182" i="1"/>
  <c r="HC386" i="1"/>
  <c r="EA386" i="1"/>
  <c r="HB483" i="1"/>
  <c r="DZ483" i="1"/>
  <c r="HA360" i="1"/>
  <c r="DY360" i="1"/>
  <c r="HA275" i="1"/>
  <c r="DY275" i="1"/>
  <c r="DY396" i="1"/>
  <c r="HA396" i="1"/>
  <c r="DY136" i="1"/>
  <c r="HA136" i="1"/>
  <c r="HA256" i="1"/>
  <c r="DY256" i="1"/>
  <c r="HC153" i="1"/>
  <c r="EA153" i="1"/>
  <c r="HC278" i="1"/>
  <c r="EA278" i="1"/>
  <c r="DZ236" i="1"/>
  <c r="HB236" i="1"/>
  <c r="DZ246" i="1"/>
  <c r="HB246" i="1"/>
  <c r="DZ142" i="1"/>
  <c r="HB142" i="1"/>
  <c r="EC295" i="1"/>
  <c r="HE295" i="1"/>
  <c r="DZ326" i="1"/>
  <c r="HB326" i="1"/>
  <c r="EA475" i="1"/>
  <c r="HC475" i="1"/>
  <c r="DY394" i="1"/>
  <c r="HA394" i="1"/>
  <c r="DZ178" i="1"/>
  <c r="HB178" i="1"/>
  <c r="HB410" i="1"/>
  <c r="DZ410" i="1"/>
  <c r="HB477" i="1"/>
  <c r="DZ477" i="1"/>
  <c r="HB332" i="1"/>
  <c r="DZ332" i="1"/>
  <c r="HA468" i="1"/>
  <c r="DY468" i="1"/>
  <c r="DZ187" i="1"/>
  <c r="HB187" i="1"/>
  <c r="HB253" i="1"/>
  <c r="DZ253" i="1"/>
  <c r="DZ390" i="1"/>
  <c r="HB390" i="1"/>
  <c r="HB352" i="1"/>
  <c r="DZ352" i="1"/>
  <c r="EA376" i="1"/>
  <c r="HC376" i="1"/>
  <c r="HC349" i="1"/>
  <c r="EA349" i="1"/>
  <c r="DY479" i="1"/>
  <c r="HA479" i="1"/>
  <c r="DZ474" i="1"/>
  <c r="HB474" i="1"/>
  <c r="HC41" i="1"/>
  <c r="EA41" i="1"/>
  <c r="HB401" i="1"/>
  <c r="DZ401" i="1"/>
  <c r="EA487" i="1"/>
  <c r="HC487" i="1"/>
  <c r="HB240" i="1"/>
  <c r="DZ240" i="1"/>
  <c r="HC324" i="1"/>
  <c r="EA324" i="1"/>
  <c r="DY201" i="1"/>
  <c r="HA201" i="1"/>
  <c r="DY318" i="1"/>
  <c r="HA318" i="1"/>
  <c r="HC221" i="1"/>
  <c r="EA221" i="1"/>
  <c r="HA370" i="1"/>
  <c r="DY370" i="1"/>
  <c r="HA384" i="1"/>
  <c r="DY384" i="1"/>
  <c r="HA478" i="1"/>
  <c r="DY478" i="1"/>
  <c r="DY385" i="1"/>
  <c r="HA385" i="1"/>
  <c r="HC59" i="1"/>
  <c r="EA59" i="1"/>
  <c r="HB322" i="1"/>
  <c r="DZ322" i="1"/>
  <c r="EA121" i="1"/>
  <c r="HC121" i="1"/>
  <c r="HA473" i="1"/>
  <c r="DY473" i="1"/>
  <c r="HA225" i="1"/>
  <c r="DY225" i="1"/>
  <c r="HC481" i="1"/>
  <c r="EA481" i="1"/>
  <c r="DY76" i="1"/>
  <c r="HA76" i="1"/>
  <c r="DZ399" i="1"/>
  <c r="HB399" i="1"/>
  <c r="HD216" i="1"/>
  <c r="EB216" i="1"/>
  <c r="EA325" i="1"/>
  <c r="HC325" i="1"/>
  <c r="EA476" i="1"/>
  <c r="HC476" i="1"/>
  <c r="DZ486" i="1"/>
  <c r="HB486" i="1"/>
  <c r="EA469" i="1"/>
  <c r="HC469" i="1"/>
  <c r="DZ336" i="1"/>
  <c r="HB336" i="1"/>
  <c r="DU124" i="1"/>
  <c r="GW124" i="1"/>
  <c r="DU496" i="1"/>
  <c r="GW496" i="1"/>
  <c r="DU218" i="1"/>
  <c r="GW218" i="1"/>
  <c r="DU241" i="1"/>
  <c r="GW241" i="1"/>
  <c r="DU116" i="1"/>
  <c r="GW116" i="1"/>
  <c r="DU24" i="1"/>
  <c r="GW24" i="1"/>
  <c r="GW519" i="1"/>
  <c r="DU519" i="1"/>
  <c r="DU132" i="1"/>
  <c r="GW132" i="1"/>
  <c r="DU67" i="1"/>
  <c r="GW67" i="1"/>
  <c r="DU312" i="1"/>
  <c r="GW312" i="1"/>
  <c r="DU14" i="1"/>
  <c r="GW14" i="1"/>
  <c r="DU105" i="1"/>
  <c r="GW105" i="1"/>
  <c r="DU264" i="1"/>
  <c r="GW264" i="1"/>
  <c r="DU284" i="1"/>
  <c r="GW284" i="1"/>
  <c r="DU307" i="1"/>
  <c r="GW307" i="1"/>
  <c r="DU90" i="1"/>
  <c r="GW90" i="1"/>
  <c r="DV418" i="1"/>
  <c r="GX418" i="1"/>
  <c r="DU117" i="1"/>
  <c r="GW117" i="1"/>
  <c r="DU283" i="1"/>
  <c r="GW283" i="1"/>
  <c r="DU194" i="1"/>
  <c r="GW194" i="1"/>
  <c r="GW224" i="1"/>
  <c r="DU224" i="1"/>
  <c r="DU379" i="1"/>
  <c r="GW379" i="1"/>
  <c r="DU426" i="1"/>
  <c r="GW426" i="1"/>
  <c r="DU110" i="1"/>
  <c r="GW110" i="1"/>
  <c r="DU393" i="1"/>
  <c r="GW393" i="1"/>
  <c r="DU53" i="1"/>
  <c r="GW53" i="1"/>
  <c r="DV277" i="1"/>
  <c r="GX277" i="1"/>
  <c r="DV327" i="1"/>
  <c r="GX327" i="1"/>
  <c r="DU104" i="1"/>
  <c r="GW104" i="1"/>
  <c r="DU501" i="1"/>
  <c r="GW501" i="1"/>
  <c r="DU129" i="1"/>
  <c r="GW129" i="1"/>
  <c r="DU191" i="1"/>
  <c r="GW191" i="1"/>
  <c r="DU220" i="1"/>
  <c r="GW220" i="1"/>
  <c r="DU162" i="1"/>
  <c r="GW162" i="1"/>
  <c r="DU395" i="1"/>
  <c r="GW395" i="1"/>
  <c r="DU5" i="1"/>
  <c r="GW5" i="1"/>
  <c r="DU75" i="1"/>
  <c r="GW75" i="1"/>
  <c r="DV103" i="1"/>
  <c r="GX103" i="1"/>
  <c r="DU289" i="1"/>
  <c r="GW289" i="1"/>
  <c r="DU259" i="1"/>
  <c r="GW259" i="1"/>
  <c r="GW348" i="1"/>
  <c r="DU348" i="1"/>
  <c r="DV382" i="1"/>
  <c r="GX382" i="1"/>
  <c r="DU101" i="1"/>
  <c r="GW101" i="1"/>
  <c r="DU6" i="1"/>
  <c r="GW6" i="1"/>
  <c r="DU524" i="1"/>
  <c r="GW524" i="1"/>
  <c r="DW494" i="1"/>
  <c r="GY494" i="1"/>
  <c r="DU320" i="1"/>
  <c r="GW320" i="1"/>
  <c r="DU181" i="1"/>
  <c r="GW181" i="1"/>
  <c r="DU100" i="1"/>
  <c r="GW100" i="1"/>
  <c r="DV310" i="1"/>
  <c r="GX310" i="1"/>
  <c r="DU279" i="1"/>
  <c r="GW279" i="1"/>
  <c r="DV192" i="1"/>
  <c r="GX192" i="1"/>
  <c r="DU112" i="1"/>
  <c r="GW112" i="1"/>
  <c r="DU354" i="1"/>
  <c r="GW354" i="1"/>
  <c r="DU66" i="1"/>
  <c r="GW66" i="1"/>
  <c r="DU29" i="1"/>
  <c r="GW29" i="1"/>
  <c r="GW355" i="1"/>
  <c r="DU355" i="1"/>
  <c r="GW8" i="1"/>
  <c r="DU8" i="1"/>
  <c r="DU40" i="1"/>
  <c r="GW40" i="1"/>
  <c r="DU305" i="1"/>
  <c r="GW305" i="1"/>
  <c r="GW313" i="1"/>
  <c r="DU313" i="1"/>
  <c r="DV465" i="1"/>
  <c r="GX465" i="1"/>
  <c r="DU339" i="1"/>
  <c r="GW339" i="1"/>
  <c r="DV183" i="1"/>
  <c r="GX183" i="1"/>
  <c r="DV415" i="1"/>
  <c r="GX415" i="1"/>
  <c r="DU251" i="1"/>
  <c r="GW251" i="1"/>
  <c r="DU16" i="1"/>
  <c r="GW16" i="1"/>
  <c r="DU260" i="1"/>
  <c r="GW260" i="1"/>
  <c r="DU158" i="1"/>
  <c r="GW158" i="1"/>
  <c r="DU375" i="1"/>
  <c r="GW375" i="1"/>
  <c r="DV217" i="1"/>
  <c r="GX217" i="1"/>
  <c r="DU404" i="1"/>
  <c r="GW404" i="1"/>
  <c r="DU421" i="1"/>
  <c r="GW421" i="1"/>
  <c r="DU151" i="1"/>
  <c r="GW151" i="1"/>
  <c r="DU184" i="1"/>
  <c r="GW184" i="1"/>
  <c r="DU529" i="1"/>
  <c r="GW529" i="1"/>
  <c r="DV62" i="1"/>
  <c r="GX62" i="1"/>
  <c r="DU493" i="1"/>
  <c r="GW493" i="1"/>
  <c r="DU341" i="1"/>
  <c r="GW341" i="1"/>
  <c r="DV500" i="1"/>
  <c r="GX500" i="1"/>
  <c r="DU44" i="1"/>
  <c r="GW44" i="1"/>
  <c r="DU202" i="1"/>
  <c r="GW202" i="1"/>
  <c r="DU383" i="1"/>
  <c r="GW383" i="1"/>
  <c r="DU407" i="1"/>
  <c r="GW407" i="1"/>
  <c r="DU120" i="1"/>
  <c r="GW120" i="1"/>
  <c r="DU314" i="1"/>
  <c r="GW314" i="1"/>
  <c r="DU58" i="1"/>
  <c r="GW58" i="1"/>
  <c r="DU36" i="1"/>
  <c r="GW36" i="1"/>
  <c r="DV518" i="1"/>
  <c r="GX518" i="1"/>
  <c r="DU204" i="1"/>
  <c r="GW204" i="1"/>
  <c r="DU55" i="1"/>
  <c r="GW55" i="1"/>
  <c r="DU155" i="1"/>
  <c r="GW155" i="1"/>
  <c r="DU492" i="1"/>
  <c r="GW492" i="1"/>
  <c r="DU380" i="1"/>
  <c r="GW380" i="1"/>
  <c r="DU299" i="1"/>
  <c r="GW299" i="1"/>
  <c r="DU167" i="1"/>
  <c r="GW167" i="1"/>
  <c r="DU63" i="1"/>
  <c r="GW63" i="1"/>
  <c r="DU128" i="1"/>
  <c r="GW128" i="1"/>
  <c r="DV239" i="1"/>
  <c r="GX239" i="1"/>
  <c r="DU511" i="1"/>
  <c r="GW511" i="1"/>
  <c r="DU269" i="1"/>
  <c r="GW269" i="1"/>
  <c r="DV206" i="1"/>
  <c r="GX206" i="1"/>
  <c r="DU3" i="1"/>
  <c r="GW3" i="1"/>
  <c r="DU257" i="1"/>
  <c r="GW257" i="1"/>
  <c r="DV302" i="1"/>
  <c r="GX302" i="1"/>
  <c r="DU296" i="1"/>
  <c r="GW296" i="1"/>
  <c r="DU99" i="1"/>
  <c r="GW99" i="1"/>
  <c r="DU504" i="1"/>
  <c r="GW504" i="1"/>
  <c r="DU235" i="1"/>
  <c r="GW235" i="1"/>
  <c r="GW266" i="1"/>
  <c r="DU266" i="1"/>
  <c r="DU285" i="1"/>
  <c r="GW285" i="1"/>
  <c r="DU25" i="1"/>
  <c r="GW25" i="1"/>
  <c r="DU267" i="1"/>
  <c r="GW267" i="1"/>
  <c r="DU61" i="1"/>
  <c r="GW61" i="1"/>
  <c r="DV502" i="1"/>
  <c r="GX502" i="1"/>
  <c r="DU292" i="1"/>
  <c r="GW292" i="1"/>
  <c r="DU334" i="1"/>
  <c r="GW334" i="1"/>
  <c r="DU56" i="1"/>
  <c r="GW56" i="1"/>
  <c r="DV498" i="1"/>
  <c r="GX498" i="1"/>
  <c r="DU397" i="1"/>
  <c r="GW397" i="1"/>
  <c r="DU350" i="1"/>
  <c r="GW350" i="1"/>
  <c r="DU52" i="1"/>
  <c r="GW52" i="1"/>
  <c r="DV526" i="1"/>
  <c r="GX526" i="1"/>
  <c r="DU398" i="1"/>
  <c r="GW398" i="1"/>
  <c r="DU87" i="1"/>
  <c r="GW87" i="1"/>
  <c r="DU13" i="1"/>
  <c r="GW13" i="1"/>
  <c r="DU381" i="1"/>
  <c r="GW381" i="1"/>
  <c r="DU205" i="1"/>
  <c r="GW205" i="1"/>
  <c r="DV78" i="1"/>
  <c r="GX78" i="1"/>
  <c r="DU152" i="1"/>
  <c r="GW152" i="1"/>
  <c r="DU80" i="1"/>
  <c r="GW80" i="1"/>
  <c r="DV362" i="1"/>
  <c r="GX362" i="1"/>
  <c r="DU368" i="1"/>
  <c r="GW368" i="1"/>
  <c r="DU127" i="1"/>
  <c r="GW127" i="1"/>
  <c r="DU340" i="1"/>
  <c r="GW340" i="1"/>
  <c r="DU460" i="1"/>
  <c r="GW460" i="1"/>
  <c r="DU280" i="1"/>
  <c r="GW280" i="1"/>
  <c r="DU231" i="1"/>
  <c r="GW231" i="1"/>
  <c r="DV186" i="1"/>
  <c r="GX186" i="1"/>
  <c r="DV160" i="1"/>
  <c r="GX160" i="1"/>
  <c r="DV457" i="1"/>
  <c r="GX457" i="1"/>
  <c r="DV150" i="1"/>
  <c r="GX150" i="1"/>
  <c r="DU72" i="1"/>
  <c r="GW72" i="1"/>
  <c r="DU22" i="1"/>
  <c r="GW22" i="1"/>
  <c r="DU353" i="1"/>
  <c r="GW353" i="1"/>
  <c r="DU291" i="1"/>
  <c r="GW291" i="1"/>
  <c r="DU18" i="1"/>
  <c r="GW18" i="1"/>
  <c r="DU406" i="1"/>
  <c r="GW406" i="1"/>
  <c r="DV495" i="1"/>
  <c r="GX495" i="1"/>
  <c r="DU514" i="1"/>
  <c r="GW514" i="1"/>
  <c r="DU255" i="1"/>
  <c r="GW255" i="1"/>
  <c r="DV461" i="1"/>
  <c r="GX461" i="1"/>
  <c r="DU244" i="1"/>
  <c r="GW244" i="1"/>
  <c r="GW249" i="1"/>
  <c r="DU249" i="1"/>
  <c r="DU111" i="1"/>
  <c r="GW111" i="1"/>
  <c r="DU172" i="1"/>
  <c r="GW172" i="1"/>
  <c r="DU54" i="1"/>
  <c r="GW54" i="1"/>
  <c r="DU83" i="1"/>
  <c r="GW83" i="1"/>
  <c r="DU250" i="1"/>
  <c r="GW250" i="1"/>
  <c r="DV26" i="1"/>
  <c r="GX26" i="1"/>
  <c r="DU297" i="1"/>
  <c r="GW297" i="1"/>
  <c r="DV464" i="1"/>
  <c r="GX464" i="1"/>
  <c r="DU82" i="1"/>
  <c r="GW82" i="1"/>
  <c r="DU351" i="1"/>
  <c r="GW351" i="1"/>
  <c r="DU338" i="1"/>
  <c r="GW338" i="1"/>
  <c r="DV462" i="1"/>
  <c r="GX462" i="1"/>
  <c r="DU139" i="1"/>
  <c r="GW139" i="1"/>
  <c r="DU491" i="1"/>
  <c r="GW491" i="1"/>
  <c r="DU98" i="1"/>
  <c r="GW98" i="1"/>
  <c r="DU203" i="1"/>
  <c r="GW203" i="1"/>
  <c r="DU510" i="1"/>
  <c r="GW510" i="1"/>
  <c r="DU463" i="1"/>
  <c r="GW463" i="1"/>
  <c r="DV161" i="1"/>
  <c r="GX161" i="1"/>
  <c r="DU522" i="1"/>
  <c r="GW522" i="1"/>
  <c r="DU227" i="1"/>
  <c r="GW227" i="1"/>
  <c r="DU409" i="1"/>
  <c r="GW409" i="1"/>
  <c r="DU146" i="1"/>
  <c r="GW146" i="1"/>
  <c r="DU505" i="1"/>
  <c r="GW505" i="1"/>
  <c r="DU226" i="1"/>
  <c r="GW226" i="1"/>
  <c r="DU294" i="1"/>
  <c r="GW294" i="1"/>
  <c r="DU423" i="1"/>
  <c r="GW423" i="1"/>
  <c r="DU189" i="1"/>
  <c r="GW189" i="1"/>
  <c r="DU330" i="1"/>
  <c r="GW330" i="1"/>
  <c r="DU311" i="1"/>
  <c r="GW311" i="1"/>
  <c r="DU290" i="1"/>
  <c r="GW290" i="1"/>
  <c r="GW306" i="1"/>
  <c r="DU306" i="1"/>
  <c r="DU84" i="1"/>
  <c r="GW84" i="1"/>
  <c r="DU416" i="1"/>
  <c r="GW416" i="1"/>
  <c r="DU123" i="1"/>
  <c r="GW123" i="1"/>
  <c r="DV516" i="1"/>
  <c r="GX516" i="1"/>
  <c r="DU159" i="1"/>
  <c r="GW159" i="1"/>
  <c r="DU145" i="1"/>
  <c r="GW145" i="1"/>
  <c r="DV4" i="1"/>
  <c r="GX4" i="1"/>
  <c r="GW387" i="1"/>
  <c r="DU387" i="1"/>
  <c r="DU88" i="1"/>
  <c r="GW88" i="1"/>
  <c r="DV300" i="1"/>
  <c r="GX300" i="1"/>
  <c r="DU527" i="1"/>
  <c r="GW527" i="1"/>
  <c r="DU377" i="1"/>
  <c r="GW377" i="1"/>
  <c r="DU344" i="1"/>
  <c r="GW344" i="1"/>
  <c r="DU163" i="1"/>
  <c r="GW163" i="1"/>
  <c r="DU234" i="1"/>
  <c r="GW234" i="1"/>
  <c r="DU175" i="1"/>
  <c r="GW175" i="1"/>
  <c r="DU32" i="1"/>
  <c r="GW32" i="1"/>
  <c r="GW424" i="1"/>
  <c r="DU424" i="1"/>
  <c r="DV513" i="1"/>
  <c r="GX513" i="1"/>
  <c r="DU456" i="1"/>
  <c r="GW456" i="1"/>
  <c r="DV94" i="1"/>
  <c r="GX94" i="1"/>
  <c r="DU74" i="1"/>
  <c r="GW74" i="1"/>
  <c r="DU148" i="1"/>
  <c r="GW148" i="1"/>
  <c r="DU232" i="1"/>
  <c r="GW232" i="1"/>
  <c r="DV134" i="1"/>
  <c r="GX134" i="1"/>
  <c r="DV97" i="1"/>
  <c r="GX97" i="1"/>
  <c r="DU92" i="1"/>
  <c r="GW92" i="1"/>
  <c r="DU233" i="1"/>
  <c r="GW233" i="1"/>
  <c r="DU512" i="1"/>
  <c r="GW512" i="1"/>
  <c r="DU515" i="1"/>
  <c r="GW515" i="1"/>
  <c r="DU412" i="1"/>
  <c r="GW412" i="1"/>
  <c r="DU420" i="1"/>
  <c r="GW420" i="1"/>
  <c r="DU245" i="1"/>
  <c r="GW245" i="1"/>
  <c r="DU157" i="1"/>
  <c r="GW157" i="1"/>
  <c r="DU7" i="1"/>
  <c r="GW7" i="1"/>
  <c r="DU507" i="1"/>
  <c r="GW507" i="1"/>
  <c r="DU288" i="1"/>
  <c r="GW288" i="1"/>
  <c r="GW65" i="1"/>
  <c r="DU65" i="1"/>
  <c r="DU12" i="1"/>
  <c r="GW12" i="1"/>
  <c r="DU293" i="1"/>
  <c r="GW293" i="1"/>
  <c r="DU135" i="1"/>
  <c r="GW135" i="1"/>
  <c r="DU125" i="1"/>
  <c r="GW125" i="1"/>
  <c r="DU343" i="1"/>
  <c r="GW343" i="1"/>
  <c r="GW165" i="1"/>
  <c r="DU165" i="1"/>
  <c r="DU10" i="1"/>
  <c r="GW10" i="1"/>
  <c r="DU138" i="1"/>
  <c r="GW138" i="1"/>
  <c r="DU137" i="1"/>
  <c r="GW137" i="1"/>
  <c r="DU499" i="1"/>
  <c r="GW499" i="1"/>
  <c r="DU68" i="1"/>
  <c r="GW68" i="1"/>
  <c r="DU411" i="1"/>
  <c r="GW411" i="1"/>
  <c r="DU281" i="1"/>
  <c r="GW281" i="1"/>
  <c r="DU270" i="1"/>
  <c r="GW270" i="1"/>
  <c r="DU168" i="1"/>
  <c r="GW168" i="1"/>
  <c r="DU363" i="1"/>
  <c r="GW363" i="1"/>
  <c r="DU89" i="1"/>
  <c r="GW89" i="1"/>
  <c r="DU126" i="1"/>
  <c r="GW126" i="1"/>
  <c r="DU282" i="1"/>
  <c r="GW282" i="1"/>
  <c r="DU525" i="1"/>
  <c r="GW525" i="1"/>
  <c r="DU503" i="1"/>
  <c r="GW503" i="1"/>
  <c r="DU102" i="1"/>
  <c r="GW102" i="1"/>
  <c r="DU304" i="1"/>
  <c r="GW304" i="1"/>
  <c r="DU17" i="1"/>
  <c r="GW17" i="1"/>
  <c r="DU517" i="1"/>
  <c r="GW517" i="1"/>
  <c r="DU242" i="1"/>
  <c r="GW242" i="1"/>
  <c r="DU96" i="1"/>
  <c r="GW96" i="1"/>
  <c r="DU520" i="1"/>
  <c r="GW520" i="1"/>
  <c r="DV30" i="1"/>
  <c r="GX30" i="1"/>
  <c r="DU458" i="1"/>
  <c r="GW458" i="1"/>
  <c r="DU497" i="1"/>
  <c r="GW497" i="1"/>
  <c r="DV27" i="1"/>
  <c r="GX27" i="1"/>
  <c r="GW174" i="1"/>
  <c r="DU174" i="1"/>
  <c r="DU215" i="1"/>
  <c r="GW215" i="1"/>
  <c r="GW131" i="1"/>
  <c r="DU131" i="1"/>
  <c r="DU388" i="1"/>
  <c r="GW388" i="1"/>
  <c r="DU422" i="1"/>
  <c r="GW422" i="1"/>
  <c r="DU188" i="1"/>
  <c r="GW188" i="1"/>
  <c r="DU19" i="1"/>
  <c r="GW19" i="1"/>
  <c r="DU195" i="1"/>
  <c r="GW195" i="1"/>
  <c r="DU328" i="1"/>
  <c r="GW328" i="1"/>
  <c r="DV223" i="1"/>
  <c r="GX223" i="1"/>
  <c r="DU42" i="1"/>
  <c r="GW42" i="1"/>
  <c r="DU108" i="1"/>
  <c r="GW108" i="1"/>
  <c r="DU35" i="1"/>
  <c r="GW35" i="1"/>
  <c r="DU140" i="1"/>
  <c r="GW140" i="1"/>
  <c r="DU408" i="1"/>
  <c r="GW408" i="1"/>
  <c r="DU333" i="1"/>
  <c r="GW333" i="1"/>
  <c r="DU49" i="1"/>
  <c r="GW49" i="1"/>
  <c r="DV109" i="1"/>
  <c r="GX109" i="1"/>
  <c r="DU47" i="1"/>
  <c r="GW47" i="1"/>
  <c r="DV528" i="1"/>
  <c r="GX528" i="1"/>
  <c r="DV133" i="1"/>
  <c r="GX133" i="1"/>
  <c r="DV400" i="1"/>
  <c r="GX400" i="1"/>
  <c r="DU212" i="1"/>
  <c r="GW212" i="1"/>
  <c r="DU77" i="1"/>
  <c r="GW77" i="1"/>
  <c r="DV506" i="1"/>
  <c r="GX506" i="1"/>
  <c r="DV272" i="1"/>
  <c r="GX272" i="1"/>
  <c r="DV198" i="1"/>
  <c r="GX198" i="1"/>
  <c r="DU391" i="1"/>
  <c r="GW391" i="1"/>
  <c r="DU509" i="1"/>
  <c r="GW509" i="1"/>
  <c r="DU179" i="1"/>
  <c r="GW179" i="1"/>
  <c r="DV28" i="1"/>
  <c r="GX28" i="1"/>
  <c r="DU230" i="1"/>
  <c r="GW230" i="1"/>
  <c r="GW317" i="1"/>
  <c r="DU317" i="1"/>
  <c r="DU219" i="1"/>
  <c r="GW219" i="1"/>
  <c r="DU228" i="1"/>
  <c r="GW228" i="1"/>
  <c r="DU200" i="1"/>
  <c r="GW200" i="1"/>
  <c r="DU321" i="1"/>
  <c r="GW321" i="1"/>
  <c r="DV43" i="1"/>
  <c r="GX43" i="1"/>
  <c r="DU371" i="1"/>
  <c r="GW371" i="1"/>
  <c r="DV261" i="1"/>
  <c r="GX261" i="1"/>
  <c r="DU459" i="1"/>
  <c r="GW459" i="1"/>
  <c r="DU115" i="1"/>
  <c r="GW115" i="1"/>
  <c r="DU508" i="1"/>
  <c r="GW508" i="1"/>
  <c r="DU149" i="1"/>
  <c r="GW149" i="1"/>
  <c r="DU169" i="1"/>
  <c r="GW169" i="1"/>
  <c r="DV208" i="1"/>
  <c r="GX208" i="1"/>
  <c r="DU73" i="1"/>
  <c r="GW73" i="1"/>
  <c r="DU287" i="1"/>
  <c r="GW287" i="1"/>
  <c r="DU11" i="1"/>
  <c r="GW11" i="1"/>
  <c r="DU521" i="1"/>
  <c r="GW521" i="1"/>
  <c r="DU93" i="1"/>
  <c r="GW93" i="1"/>
  <c r="DU45" i="1"/>
  <c r="GW45" i="1"/>
  <c r="DU70" i="1"/>
  <c r="GW70" i="1"/>
  <c r="DV37" i="1"/>
  <c r="GX37" i="1"/>
  <c r="DU414" i="1"/>
  <c r="GW414" i="1"/>
  <c r="DU207" i="1"/>
  <c r="GW207" i="1"/>
  <c r="DU357" i="1"/>
  <c r="GW357" i="1"/>
  <c r="DU81" i="1"/>
  <c r="GW81" i="1"/>
  <c r="DU402" i="1"/>
  <c r="GW402" i="1"/>
  <c r="DU238" i="1"/>
  <c r="GW238" i="1"/>
  <c r="DV141" i="1"/>
  <c r="GX141" i="1"/>
  <c r="DU346" i="1"/>
  <c r="GW346" i="1"/>
  <c r="DU274" i="1"/>
  <c r="GW274" i="1"/>
  <c r="DU268" i="1"/>
  <c r="GW268" i="1"/>
  <c r="DV20" i="1"/>
  <c r="GX20" i="1"/>
  <c r="DU254" i="1"/>
  <c r="GW254" i="1"/>
  <c r="DU229" i="1"/>
  <c r="GW229" i="1"/>
  <c r="HB144" i="1" l="1"/>
  <c r="DZ144" i="1"/>
  <c r="HC405" i="1"/>
  <c r="EA405" i="1"/>
  <c r="HB286" i="1"/>
  <c r="DZ286" i="1"/>
  <c r="HC214" i="1"/>
  <c r="EA214" i="1"/>
  <c r="DZ335" i="1"/>
  <c r="HB335" i="1"/>
  <c r="HB413" i="1"/>
  <c r="DZ413" i="1"/>
  <c r="HB34" i="1"/>
  <c r="DZ34" i="1"/>
  <c r="HC39" i="1"/>
  <c r="EA39" i="1"/>
  <c r="EA154" i="1"/>
  <c r="HC154" i="1"/>
  <c r="EB358" i="1"/>
  <c r="HD358" i="1"/>
  <c r="DZ374" i="1"/>
  <c r="HB374" i="1"/>
  <c r="HB211" i="1"/>
  <c r="DZ211" i="1"/>
  <c r="DZ373" i="1"/>
  <c r="HB373" i="1"/>
  <c r="EA485" i="1"/>
  <c r="HC485" i="1"/>
  <c r="HC319" i="1"/>
  <c r="EA319" i="1"/>
  <c r="HC389" i="1"/>
  <c r="EA389" i="1"/>
  <c r="DZ488" i="1"/>
  <c r="HB488" i="1"/>
  <c r="HB467" i="1"/>
  <c r="DZ467" i="1"/>
  <c r="EB471" i="1"/>
  <c r="HD471" i="1"/>
  <c r="EA329" i="1"/>
  <c r="HC329" i="1"/>
  <c r="DZ196" i="1"/>
  <c r="HB196" i="1"/>
  <c r="HB225" i="1"/>
  <c r="DZ225" i="1"/>
  <c r="DZ478" i="1"/>
  <c r="HB478" i="1"/>
  <c r="HC240" i="1"/>
  <c r="EA240" i="1"/>
  <c r="EB41" i="1"/>
  <c r="HD41" i="1"/>
  <c r="EB349" i="1"/>
  <c r="HD349" i="1"/>
  <c r="EA332" i="1"/>
  <c r="HC332" i="1"/>
  <c r="HD153" i="1"/>
  <c r="EB153" i="1"/>
  <c r="EA483" i="1"/>
  <c r="HC483" i="1"/>
  <c r="EA85" i="1"/>
  <c r="HC85" i="1"/>
  <c r="EB323" i="1"/>
  <c r="HD323" i="1"/>
  <c r="EA364" i="1"/>
  <c r="HC364" i="1"/>
  <c r="HD489" i="1"/>
  <c r="EB489" i="1"/>
  <c r="HD480" i="1"/>
  <c r="EB480" i="1"/>
  <c r="HC486" i="1"/>
  <c r="EA486" i="1"/>
  <c r="HD325" i="1"/>
  <c r="EB325" i="1"/>
  <c r="DZ76" i="1"/>
  <c r="HB76" i="1"/>
  <c r="EB121" i="1"/>
  <c r="HD121" i="1"/>
  <c r="DZ318" i="1"/>
  <c r="HB318" i="1"/>
  <c r="HC390" i="1"/>
  <c r="EA390" i="1"/>
  <c r="EA178" i="1"/>
  <c r="HC178" i="1"/>
  <c r="ED295" i="1"/>
  <c r="HF295" i="1"/>
  <c r="HB396" i="1"/>
  <c r="DZ396" i="1"/>
  <c r="EA309" i="1"/>
  <c r="HC309" i="1"/>
  <c r="DZ64" i="1"/>
  <c r="HB64" i="1"/>
  <c r="HE466" i="1"/>
  <c r="EC466" i="1"/>
  <c r="EA113" i="1"/>
  <c r="HC113" i="1"/>
  <c r="EC216" i="1"/>
  <c r="HE216" i="1"/>
  <c r="DZ473" i="1"/>
  <c r="HB473" i="1"/>
  <c r="HC322" i="1"/>
  <c r="EA322" i="1"/>
  <c r="DZ384" i="1"/>
  <c r="HB384" i="1"/>
  <c r="EA253" i="1"/>
  <c r="HC253" i="1"/>
  <c r="HC477" i="1"/>
  <c r="EA477" i="1"/>
  <c r="DZ256" i="1"/>
  <c r="HB256" i="1"/>
  <c r="HB275" i="1"/>
  <c r="DZ275" i="1"/>
  <c r="HD386" i="1"/>
  <c r="EB386" i="1"/>
  <c r="HD482" i="1"/>
  <c r="EB482" i="1"/>
  <c r="HC365" i="1"/>
  <c r="EA365" i="1"/>
  <c r="HC60" i="1"/>
  <c r="EA60" i="1"/>
  <c r="EB298" i="1"/>
  <c r="HD298" i="1"/>
  <c r="EC315" i="1"/>
  <c r="HE315" i="1"/>
  <c r="DZ308" i="1"/>
  <c r="HB308" i="1"/>
  <c r="HC166" i="1"/>
  <c r="EA166" i="1"/>
  <c r="EB476" i="1"/>
  <c r="HD476" i="1"/>
  <c r="DZ201" i="1"/>
  <c r="HB201" i="1"/>
  <c r="EB487" i="1"/>
  <c r="HD487" i="1"/>
  <c r="EB376" i="1"/>
  <c r="HD376" i="1"/>
  <c r="DZ394" i="1"/>
  <c r="HB394" i="1"/>
  <c r="EA142" i="1"/>
  <c r="HC142" i="1"/>
  <c r="DZ347" i="1"/>
  <c r="HB347" i="1"/>
  <c r="EC378" i="1"/>
  <c r="HE378" i="1"/>
  <c r="HD59" i="1"/>
  <c r="EB59" i="1"/>
  <c r="HC401" i="1"/>
  <c r="EA401" i="1"/>
  <c r="DZ360" i="1"/>
  <c r="HB360" i="1"/>
  <c r="EA199" i="1"/>
  <c r="HC199" i="1"/>
  <c r="HB337" i="1"/>
  <c r="DZ337" i="1"/>
  <c r="HD369" i="1"/>
  <c r="EB369" i="1"/>
  <c r="EB372" i="1"/>
  <c r="HD372" i="1"/>
  <c r="EA79" i="1"/>
  <c r="HC79" i="1"/>
  <c r="HD490" i="1"/>
  <c r="EB490" i="1"/>
  <c r="EA472" i="1"/>
  <c r="HC472" i="1"/>
  <c r="HB403" i="1"/>
  <c r="DZ403" i="1"/>
  <c r="EA336" i="1"/>
  <c r="HC336" i="1"/>
  <c r="EA474" i="1"/>
  <c r="HC474" i="1"/>
  <c r="EA187" i="1"/>
  <c r="HC187" i="1"/>
  <c r="EB475" i="1"/>
  <c r="HD475" i="1"/>
  <c r="HC246" i="1"/>
  <c r="EA246" i="1"/>
  <c r="DZ136" i="1"/>
  <c r="HB136" i="1"/>
  <c r="DZ182" i="1"/>
  <c r="HB182" i="1"/>
  <c r="HD481" i="1"/>
  <c r="EB481" i="1"/>
  <c r="HB370" i="1"/>
  <c r="DZ370" i="1"/>
  <c r="EB221" i="1"/>
  <c r="HD221" i="1"/>
  <c r="HD324" i="1"/>
  <c r="EB324" i="1"/>
  <c r="EA352" i="1"/>
  <c r="HC352" i="1"/>
  <c r="HB468" i="1"/>
  <c r="DZ468" i="1"/>
  <c r="HC410" i="1"/>
  <c r="EA410" i="1"/>
  <c r="EB278" i="1"/>
  <c r="HD278" i="1"/>
  <c r="DZ345" i="1"/>
  <c r="HB345" i="1"/>
  <c r="DZ392" i="1"/>
  <c r="HB392" i="1"/>
  <c r="HB367" i="1"/>
  <c r="DZ367" i="1"/>
  <c r="EA470" i="1"/>
  <c r="HC470" i="1"/>
  <c r="HC193" i="1"/>
  <c r="EA193" i="1"/>
  <c r="EA23" i="1"/>
  <c r="HC23" i="1"/>
  <c r="EA366" i="1"/>
  <c r="HC366" i="1"/>
  <c r="EB469" i="1"/>
  <c r="HD469" i="1"/>
  <c r="EA399" i="1"/>
  <c r="HC399" i="1"/>
  <c r="DZ385" i="1"/>
  <c r="HB385" i="1"/>
  <c r="DZ479" i="1"/>
  <c r="HB479" i="1"/>
  <c r="EA326" i="1"/>
  <c r="HC326" i="1"/>
  <c r="EA236" i="1"/>
  <c r="HC236" i="1"/>
  <c r="DZ46" i="1"/>
  <c r="HB46" i="1"/>
  <c r="HD484" i="1"/>
  <c r="EB484" i="1"/>
  <c r="DV124" i="1"/>
  <c r="GX124" i="1"/>
  <c r="DV496" i="1"/>
  <c r="GX496" i="1"/>
  <c r="DV218" i="1"/>
  <c r="GX218" i="1"/>
  <c r="DV241" i="1"/>
  <c r="GX241" i="1"/>
  <c r="DV24" i="1"/>
  <c r="GX24" i="1"/>
  <c r="GX116" i="1"/>
  <c r="DV116" i="1"/>
  <c r="DV132" i="1"/>
  <c r="GX132" i="1"/>
  <c r="DV519" i="1"/>
  <c r="GX519" i="1"/>
  <c r="DV165" i="1"/>
  <c r="GX165" i="1"/>
  <c r="GX230" i="1"/>
  <c r="DV230" i="1"/>
  <c r="DV499" i="1"/>
  <c r="GX499" i="1"/>
  <c r="DV351" i="1"/>
  <c r="GX351" i="1"/>
  <c r="DV191" i="1"/>
  <c r="GX191" i="1"/>
  <c r="DV65" i="1"/>
  <c r="GX65" i="1"/>
  <c r="DV424" i="1"/>
  <c r="GX424" i="1"/>
  <c r="DV249" i="1"/>
  <c r="GX249" i="1"/>
  <c r="GX355" i="1"/>
  <c r="DV355" i="1"/>
  <c r="DV348" i="1"/>
  <c r="GX348" i="1"/>
  <c r="DV45" i="1"/>
  <c r="GX45" i="1"/>
  <c r="DV391" i="1"/>
  <c r="GX391" i="1"/>
  <c r="DV422" i="1"/>
  <c r="GX422" i="1"/>
  <c r="DV270" i="1"/>
  <c r="GX270" i="1"/>
  <c r="DV232" i="1"/>
  <c r="GX232" i="1"/>
  <c r="DV159" i="1"/>
  <c r="GX159" i="1"/>
  <c r="DV491" i="1"/>
  <c r="GX491" i="1"/>
  <c r="DV397" i="1"/>
  <c r="GX397" i="1"/>
  <c r="DV101" i="1"/>
  <c r="GX101" i="1"/>
  <c r="DV229" i="1"/>
  <c r="GX229" i="1"/>
  <c r="DV268" i="1"/>
  <c r="GX268" i="1"/>
  <c r="DV238" i="1"/>
  <c r="GX238" i="1"/>
  <c r="DV357" i="1"/>
  <c r="GX357" i="1"/>
  <c r="DW37" i="1"/>
  <c r="GY37" i="1"/>
  <c r="DV521" i="1"/>
  <c r="GX521" i="1"/>
  <c r="DW208" i="1"/>
  <c r="GY208" i="1"/>
  <c r="DV115" i="1"/>
  <c r="GX115" i="1"/>
  <c r="DW43" i="1"/>
  <c r="GY43" i="1"/>
  <c r="DV219" i="1"/>
  <c r="GX219" i="1"/>
  <c r="DV179" i="1"/>
  <c r="GX179" i="1"/>
  <c r="DW272" i="1"/>
  <c r="GY272" i="1"/>
  <c r="GY400" i="1"/>
  <c r="DW400" i="1"/>
  <c r="DW109" i="1"/>
  <c r="GY109" i="1"/>
  <c r="DV42" i="1"/>
  <c r="GX42" i="1"/>
  <c r="DV19" i="1"/>
  <c r="GX19" i="1"/>
  <c r="DV388" i="1"/>
  <c r="GX388" i="1"/>
  <c r="DW27" i="1"/>
  <c r="GY27" i="1"/>
  <c r="DV520" i="1"/>
  <c r="GX520" i="1"/>
  <c r="DV17" i="1"/>
  <c r="GX17" i="1"/>
  <c r="DV525" i="1"/>
  <c r="GX525" i="1"/>
  <c r="DV363" i="1"/>
  <c r="GX363" i="1"/>
  <c r="DV411" i="1"/>
  <c r="GX411" i="1"/>
  <c r="DV138" i="1"/>
  <c r="GX138" i="1"/>
  <c r="DV125" i="1"/>
  <c r="GX125" i="1"/>
  <c r="DV157" i="1"/>
  <c r="GX157" i="1"/>
  <c r="DV515" i="1"/>
  <c r="GX515" i="1"/>
  <c r="DW97" i="1"/>
  <c r="GY97" i="1"/>
  <c r="DV74" i="1"/>
  <c r="GX74" i="1"/>
  <c r="DV163" i="1"/>
  <c r="GX163" i="1"/>
  <c r="DW300" i="1"/>
  <c r="GY300" i="1"/>
  <c r="DV123" i="1"/>
  <c r="GX123" i="1"/>
  <c r="DV290" i="1"/>
  <c r="GX290" i="1"/>
  <c r="DV423" i="1"/>
  <c r="GX423" i="1"/>
  <c r="DV146" i="1"/>
  <c r="GX146" i="1"/>
  <c r="GY161" i="1"/>
  <c r="DW161" i="1"/>
  <c r="DV203" i="1"/>
  <c r="GX203" i="1"/>
  <c r="DW462" i="1"/>
  <c r="GY462" i="1"/>
  <c r="DW464" i="1"/>
  <c r="GY464" i="1"/>
  <c r="DV83" i="1"/>
  <c r="GX83" i="1"/>
  <c r="DV514" i="1"/>
  <c r="GX514" i="1"/>
  <c r="GX291" i="1"/>
  <c r="DV291" i="1"/>
  <c r="DW150" i="1"/>
  <c r="GY150" i="1"/>
  <c r="DV231" i="1"/>
  <c r="GX231" i="1"/>
  <c r="DV127" i="1"/>
  <c r="GX127" i="1"/>
  <c r="DV152" i="1"/>
  <c r="GX152" i="1"/>
  <c r="DV13" i="1"/>
  <c r="GX13" i="1"/>
  <c r="GX52" i="1"/>
  <c r="DV52" i="1"/>
  <c r="DV56" i="1"/>
  <c r="GX56" i="1"/>
  <c r="DW502" i="1"/>
  <c r="GY502" i="1"/>
  <c r="DV285" i="1"/>
  <c r="GX285" i="1"/>
  <c r="DV99" i="1"/>
  <c r="GX99" i="1"/>
  <c r="DV3" i="1"/>
  <c r="GX3" i="1"/>
  <c r="DW239" i="1"/>
  <c r="GY239" i="1"/>
  <c r="DV299" i="1"/>
  <c r="GX299" i="1"/>
  <c r="DV55" i="1"/>
  <c r="GX55" i="1"/>
  <c r="DV58" i="1"/>
  <c r="GX58" i="1"/>
  <c r="DV407" i="1"/>
  <c r="GX407" i="1"/>
  <c r="DW500" i="1"/>
  <c r="GY500" i="1"/>
  <c r="DV529" i="1"/>
  <c r="GX529" i="1"/>
  <c r="DV404" i="1"/>
  <c r="GX404" i="1"/>
  <c r="DV260" i="1"/>
  <c r="GX260" i="1"/>
  <c r="DW183" i="1"/>
  <c r="GY183" i="1"/>
  <c r="DV305" i="1"/>
  <c r="GX305" i="1"/>
  <c r="GX112" i="1"/>
  <c r="DV112" i="1"/>
  <c r="DV100" i="1"/>
  <c r="GX100" i="1"/>
  <c r="DV524" i="1"/>
  <c r="GX524" i="1"/>
  <c r="DW103" i="1"/>
  <c r="GY103" i="1"/>
  <c r="DV162" i="1"/>
  <c r="GX162" i="1"/>
  <c r="DV129" i="1"/>
  <c r="GX129" i="1"/>
  <c r="DW277" i="1"/>
  <c r="GY277" i="1"/>
  <c r="DV426" i="1"/>
  <c r="GX426" i="1"/>
  <c r="DV90" i="1"/>
  <c r="GX90" i="1"/>
  <c r="DV105" i="1"/>
  <c r="GX105" i="1"/>
  <c r="DV346" i="1"/>
  <c r="GX346" i="1"/>
  <c r="DW261" i="1"/>
  <c r="GY261" i="1"/>
  <c r="DW528" i="1"/>
  <c r="GY528" i="1"/>
  <c r="DV35" i="1"/>
  <c r="GX35" i="1"/>
  <c r="DV458" i="1"/>
  <c r="GX458" i="1"/>
  <c r="DV126" i="1"/>
  <c r="GX126" i="1"/>
  <c r="DV507" i="1"/>
  <c r="GX507" i="1"/>
  <c r="DV175" i="1"/>
  <c r="GX175" i="1"/>
  <c r="DV84" i="1"/>
  <c r="GX84" i="1"/>
  <c r="DV172" i="1"/>
  <c r="GX172" i="1"/>
  <c r="DV267" i="1"/>
  <c r="GX267" i="1"/>
  <c r="DV289" i="1"/>
  <c r="GX289" i="1"/>
  <c r="DV131" i="1"/>
  <c r="GX131" i="1"/>
  <c r="DV266" i="1"/>
  <c r="GX266" i="1"/>
  <c r="DV287" i="1"/>
  <c r="GX287" i="1"/>
  <c r="DW26" i="1"/>
  <c r="GY26" i="1"/>
  <c r="DV104" i="1"/>
  <c r="GX104" i="1"/>
  <c r="DV317" i="1"/>
  <c r="GX317" i="1"/>
  <c r="GX274" i="1"/>
  <c r="DV274" i="1"/>
  <c r="DV402" i="1"/>
  <c r="GX402" i="1"/>
  <c r="DV70" i="1"/>
  <c r="GX70" i="1"/>
  <c r="DV11" i="1"/>
  <c r="GX11" i="1"/>
  <c r="DV169" i="1"/>
  <c r="GX169" i="1"/>
  <c r="DV459" i="1"/>
  <c r="GX459" i="1"/>
  <c r="DV321" i="1"/>
  <c r="GX321" i="1"/>
  <c r="DV509" i="1"/>
  <c r="GX509" i="1"/>
  <c r="DW506" i="1"/>
  <c r="GY506" i="1"/>
  <c r="DW133" i="1"/>
  <c r="GY133" i="1"/>
  <c r="DV49" i="1"/>
  <c r="GX49" i="1"/>
  <c r="DV140" i="1"/>
  <c r="GX140" i="1"/>
  <c r="DW223" i="1"/>
  <c r="GY223" i="1"/>
  <c r="DV188" i="1"/>
  <c r="GX188" i="1"/>
  <c r="DV497" i="1"/>
  <c r="GX497" i="1"/>
  <c r="GX96" i="1"/>
  <c r="DV96" i="1"/>
  <c r="DV304" i="1"/>
  <c r="GX304" i="1"/>
  <c r="DV282" i="1"/>
  <c r="GX282" i="1"/>
  <c r="DV168" i="1"/>
  <c r="GX168" i="1"/>
  <c r="DV68" i="1"/>
  <c r="GX68" i="1"/>
  <c r="DV10" i="1"/>
  <c r="GX10" i="1"/>
  <c r="DV135" i="1"/>
  <c r="GX135" i="1"/>
  <c r="DV288" i="1"/>
  <c r="GX288" i="1"/>
  <c r="DV245" i="1"/>
  <c r="GX245" i="1"/>
  <c r="DV512" i="1"/>
  <c r="GX512" i="1"/>
  <c r="DW134" i="1"/>
  <c r="GY134" i="1"/>
  <c r="DW94" i="1"/>
  <c r="GY94" i="1"/>
  <c r="GX32" i="1"/>
  <c r="DV32" i="1"/>
  <c r="DV344" i="1"/>
  <c r="GX344" i="1"/>
  <c r="DV88" i="1"/>
  <c r="GX88" i="1"/>
  <c r="DV145" i="1"/>
  <c r="GX145" i="1"/>
  <c r="DV416" i="1"/>
  <c r="GX416" i="1"/>
  <c r="DV311" i="1"/>
  <c r="GX311" i="1"/>
  <c r="DV294" i="1"/>
  <c r="GX294" i="1"/>
  <c r="DV409" i="1"/>
  <c r="GX409" i="1"/>
  <c r="DV463" i="1"/>
  <c r="GX463" i="1"/>
  <c r="DV98" i="1"/>
  <c r="GX98" i="1"/>
  <c r="DV338" i="1"/>
  <c r="GX338" i="1"/>
  <c r="DV297" i="1"/>
  <c r="GX297" i="1"/>
  <c r="GX54" i="1"/>
  <c r="DV54" i="1"/>
  <c r="DV244" i="1"/>
  <c r="GX244" i="1"/>
  <c r="DW495" i="1"/>
  <c r="GY495" i="1"/>
  <c r="DV353" i="1"/>
  <c r="GX353" i="1"/>
  <c r="DW457" i="1"/>
  <c r="GY457" i="1"/>
  <c r="DV280" i="1"/>
  <c r="GX280" i="1"/>
  <c r="DV368" i="1"/>
  <c r="GX368" i="1"/>
  <c r="DW78" i="1"/>
  <c r="GY78" i="1"/>
  <c r="DV87" i="1"/>
  <c r="GX87" i="1"/>
  <c r="DV350" i="1"/>
  <c r="GX350" i="1"/>
  <c r="DV61" i="1"/>
  <c r="GX61" i="1"/>
  <c r="DV296" i="1"/>
  <c r="GX296" i="1"/>
  <c r="DW206" i="1"/>
  <c r="GY206" i="1"/>
  <c r="DV128" i="1"/>
  <c r="GX128" i="1"/>
  <c r="DV380" i="1"/>
  <c r="GX380" i="1"/>
  <c r="DV204" i="1"/>
  <c r="GX204" i="1"/>
  <c r="DV314" i="1"/>
  <c r="GX314" i="1"/>
  <c r="DV383" i="1"/>
  <c r="GX383" i="1"/>
  <c r="DV341" i="1"/>
  <c r="GX341" i="1"/>
  <c r="DV184" i="1"/>
  <c r="GX184" i="1"/>
  <c r="DW217" i="1"/>
  <c r="GY217" i="1"/>
  <c r="GX16" i="1"/>
  <c r="DV16" i="1"/>
  <c r="DV339" i="1"/>
  <c r="GX339" i="1"/>
  <c r="DV40" i="1"/>
  <c r="GX40" i="1"/>
  <c r="GX29" i="1"/>
  <c r="DV29" i="1"/>
  <c r="DW192" i="1"/>
  <c r="GY192" i="1"/>
  <c r="DV181" i="1"/>
  <c r="GX181" i="1"/>
  <c r="DV6" i="1"/>
  <c r="GX6" i="1"/>
  <c r="DV259" i="1"/>
  <c r="GX259" i="1"/>
  <c r="DV75" i="1"/>
  <c r="GX75" i="1"/>
  <c r="DV220" i="1"/>
  <c r="GX220" i="1"/>
  <c r="DV501" i="1"/>
  <c r="GX501" i="1"/>
  <c r="DV53" i="1"/>
  <c r="GX53" i="1"/>
  <c r="DV379" i="1"/>
  <c r="GX379" i="1"/>
  <c r="DV283" i="1"/>
  <c r="GX283" i="1"/>
  <c r="DV307" i="1"/>
  <c r="GX307" i="1"/>
  <c r="DV14" i="1"/>
  <c r="GX14" i="1"/>
  <c r="DV224" i="1"/>
  <c r="GX224" i="1"/>
  <c r="DV233" i="1"/>
  <c r="GX233" i="1"/>
  <c r="DV22" i="1"/>
  <c r="GX22" i="1"/>
  <c r="DV269" i="1"/>
  <c r="GX269" i="1"/>
  <c r="DV493" i="1"/>
  <c r="GX493" i="1"/>
  <c r="DV320" i="1"/>
  <c r="GX320" i="1"/>
  <c r="DV5" i="1"/>
  <c r="GX5" i="1"/>
  <c r="DV393" i="1"/>
  <c r="GX393" i="1"/>
  <c r="DV117" i="1"/>
  <c r="GX117" i="1"/>
  <c r="DV387" i="1"/>
  <c r="GX387" i="1"/>
  <c r="DV207" i="1"/>
  <c r="GX207" i="1"/>
  <c r="DV200" i="1"/>
  <c r="GX200" i="1"/>
  <c r="GX328" i="1"/>
  <c r="DV328" i="1"/>
  <c r="DV102" i="1"/>
  <c r="GX102" i="1"/>
  <c r="DV420" i="1"/>
  <c r="GX420" i="1"/>
  <c r="DV226" i="1"/>
  <c r="GX226" i="1"/>
  <c r="DV510" i="1"/>
  <c r="GX510" i="1"/>
  <c r="DV406" i="1"/>
  <c r="GX406" i="1"/>
  <c r="DV460" i="1"/>
  <c r="GX460" i="1"/>
  <c r="DV205" i="1"/>
  <c r="GX205" i="1"/>
  <c r="DV334" i="1"/>
  <c r="GX334" i="1"/>
  <c r="DW302" i="1"/>
  <c r="GY302" i="1"/>
  <c r="DV492" i="1"/>
  <c r="GX492" i="1"/>
  <c r="DV202" i="1"/>
  <c r="GX202" i="1"/>
  <c r="DV375" i="1"/>
  <c r="GX375" i="1"/>
  <c r="DV66" i="1"/>
  <c r="GX66" i="1"/>
  <c r="DV284" i="1"/>
  <c r="GX284" i="1"/>
  <c r="DV174" i="1"/>
  <c r="GX174" i="1"/>
  <c r="DV306" i="1"/>
  <c r="GX306" i="1"/>
  <c r="DV313" i="1"/>
  <c r="GX313" i="1"/>
  <c r="DV8" i="1"/>
  <c r="GX8" i="1"/>
  <c r="DV254" i="1"/>
  <c r="GX254" i="1"/>
  <c r="DV81" i="1"/>
  <c r="GX81" i="1"/>
  <c r="DV149" i="1"/>
  <c r="GX149" i="1"/>
  <c r="GX77" i="1"/>
  <c r="DV77" i="1"/>
  <c r="GX333" i="1"/>
  <c r="DV333" i="1"/>
  <c r="DV215" i="1"/>
  <c r="GX215" i="1"/>
  <c r="DV242" i="1"/>
  <c r="GX242" i="1"/>
  <c r="DV293" i="1"/>
  <c r="GX293" i="1"/>
  <c r="DV456" i="1"/>
  <c r="GX456" i="1"/>
  <c r="DV377" i="1"/>
  <c r="GX377" i="1"/>
  <c r="DV330" i="1"/>
  <c r="GX330" i="1"/>
  <c r="DV227" i="1"/>
  <c r="GX227" i="1"/>
  <c r="DW461" i="1"/>
  <c r="GY461" i="1"/>
  <c r="DW160" i="1"/>
  <c r="GY160" i="1"/>
  <c r="DW362" i="1"/>
  <c r="GY362" i="1"/>
  <c r="DV398" i="1"/>
  <c r="GX398" i="1"/>
  <c r="DV235" i="1"/>
  <c r="GX235" i="1"/>
  <c r="DV63" i="1"/>
  <c r="GX63" i="1"/>
  <c r="DW518" i="1"/>
  <c r="GY518" i="1"/>
  <c r="DV120" i="1"/>
  <c r="GX120" i="1"/>
  <c r="DV151" i="1"/>
  <c r="GX151" i="1"/>
  <c r="DV251" i="1"/>
  <c r="GX251" i="1"/>
  <c r="DW465" i="1"/>
  <c r="GY465" i="1"/>
  <c r="DV279" i="1"/>
  <c r="GX279" i="1"/>
  <c r="DV312" i="1"/>
  <c r="GX312" i="1"/>
  <c r="DW20" i="1"/>
  <c r="GY20" i="1"/>
  <c r="DW141" i="1"/>
  <c r="GY141" i="1"/>
  <c r="DV414" i="1"/>
  <c r="GX414" i="1"/>
  <c r="DV93" i="1"/>
  <c r="GX93" i="1"/>
  <c r="DV73" i="1"/>
  <c r="GX73" i="1"/>
  <c r="DV508" i="1"/>
  <c r="GX508" i="1"/>
  <c r="DV371" i="1"/>
  <c r="GX371" i="1"/>
  <c r="DV228" i="1"/>
  <c r="GX228" i="1"/>
  <c r="DW28" i="1"/>
  <c r="GY28" i="1"/>
  <c r="DW198" i="1"/>
  <c r="GY198" i="1"/>
  <c r="DV212" i="1"/>
  <c r="GX212" i="1"/>
  <c r="DV47" i="1"/>
  <c r="GX47" i="1"/>
  <c r="DV408" i="1"/>
  <c r="GX408" i="1"/>
  <c r="DV108" i="1"/>
  <c r="GX108" i="1"/>
  <c r="GX195" i="1"/>
  <c r="DV195" i="1"/>
  <c r="DW30" i="1"/>
  <c r="GY30" i="1"/>
  <c r="DV517" i="1"/>
  <c r="GX517" i="1"/>
  <c r="DV503" i="1"/>
  <c r="GX503" i="1"/>
  <c r="DV89" i="1"/>
  <c r="GX89" i="1"/>
  <c r="GX281" i="1"/>
  <c r="DV281" i="1"/>
  <c r="DV137" i="1"/>
  <c r="GX137" i="1"/>
  <c r="DV343" i="1"/>
  <c r="GX343" i="1"/>
  <c r="DV12" i="1"/>
  <c r="GX12" i="1"/>
  <c r="GX7" i="1"/>
  <c r="DV7" i="1"/>
  <c r="DV412" i="1"/>
  <c r="GX412" i="1"/>
  <c r="DV92" i="1"/>
  <c r="GX92" i="1"/>
  <c r="DV148" i="1"/>
  <c r="GX148" i="1"/>
  <c r="DW513" i="1"/>
  <c r="GY513" i="1"/>
  <c r="GX234" i="1"/>
  <c r="DV234" i="1"/>
  <c r="DV527" i="1"/>
  <c r="GX527" i="1"/>
  <c r="DW4" i="1"/>
  <c r="GY4" i="1"/>
  <c r="DW516" i="1"/>
  <c r="GY516" i="1"/>
  <c r="DV189" i="1"/>
  <c r="GX189" i="1"/>
  <c r="GX505" i="1"/>
  <c r="DV505" i="1"/>
  <c r="DV522" i="1"/>
  <c r="GX522" i="1"/>
  <c r="DV139" i="1"/>
  <c r="GX139" i="1"/>
  <c r="DV82" i="1"/>
  <c r="GX82" i="1"/>
  <c r="DV250" i="1"/>
  <c r="GX250" i="1"/>
  <c r="DV111" i="1"/>
  <c r="GX111" i="1"/>
  <c r="DV255" i="1"/>
  <c r="GX255" i="1"/>
  <c r="DV18" i="1"/>
  <c r="GX18" i="1"/>
  <c r="DV72" i="1"/>
  <c r="GX72" i="1"/>
  <c r="DW186" i="1"/>
  <c r="GY186" i="1"/>
  <c r="DV340" i="1"/>
  <c r="GX340" i="1"/>
  <c r="DV80" i="1"/>
  <c r="GX80" i="1"/>
  <c r="DV381" i="1"/>
  <c r="GX381" i="1"/>
  <c r="DW526" i="1"/>
  <c r="GY526" i="1"/>
  <c r="DW498" i="1"/>
  <c r="GY498" i="1"/>
  <c r="DV292" i="1"/>
  <c r="GX292" i="1"/>
  <c r="DV25" i="1"/>
  <c r="GX25" i="1"/>
  <c r="DV504" i="1"/>
  <c r="GX504" i="1"/>
  <c r="DV257" i="1"/>
  <c r="GX257" i="1"/>
  <c r="DV511" i="1"/>
  <c r="GX511" i="1"/>
  <c r="DV167" i="1"/>
  <c r="GX167" i="1"/>
  <c r="DV155" i="1"/>
  <c r="GX155" i="1"/>
  <c r="DV36" i="1"/>
  <c r="GX36" i="1"/>
  <c r="DV44" i="1"/>
  <c r="GX44" i="1"/>
  <c r="DW62" i="1"/>
  <c r="GY62" i="1"/>
  <c r="DV421" i="1"/>
  <c r="GX421" i="1"/>
  <c r="GX158" i="1"/>
  <c r="DV158" i="1"/>
  <c r="DW415" i="1"/>
  <c r="GY415" i="1"/>
  <c r="DV354" i="1"/>
  <c r="GX354" i="1"/>
  <c r="DW310" i="1"/>
  <c r="GY310" i="1"/>
  <c r="DX494" i="1"/>
  <c r="GZ494" i="1"/>
  <c r="DW382" i="1"/>
  <c r="GY382" i="1"/>
  <c r="DV395" i="1"/>
  <c r="GX395" i="1"/>
  <c r="DW327" i="1"/>
  <c r="GY327" i="1"/>
  <c r="DV110" i="1"/>
  <c r="GX110" i="1"/>
  <c r="DV194" i="1"/>
  <c r="GX194" i="1"/>
  <c r="DW418" i="1"/>
  <c r="GY418" i="1"/>
  <c r="DV264" i="1"/>
  <c r="GX264" i="1"/>
  <c r="DV67" i="1"/>
  <c r="GX67" i="1"/>
  <c r="HC144" i="1" l="1"/>
  <c r="EA144" i="1"/>
  <c r="HD405" i="1"/>
  <c r="EB405" i="1"/>
  <c r="HD214" i="1"/>
  <c r="EB214" i="1"/>
  <c r="EA286" i="1"/>
  <c r="HC286" i="1"/>
  <c r="HC34" i="1"/>
  <c r="EA34" i="1"/>
  <c r="EA413" i="1"/>
  <c r="HC413" i="1"/>
  <c r="EA335" i="1"/>
  <c r="HC335" i="1"/>
  <c r="EB39" i="1"/>
  <c r="HD39" i="1"/>
  <c r="HD319" i="1"/>
  <c r="EB319" i="1"/>
  <c r="EC471" i="1"/>
  <c r="HE471" i="1"/>
  <c r="EA374" i="1"/>
  <c r="HC374" i="1"/>
  <c r="HC467" i="1"/>
  <c r="EA467" i="1"/>
  <c r="EB485" i="1"/>
  <c r="HD485" i="1"/>
  <c r="EC358" i="1"/>
  <c r="HE358" i="1"/>
  <c r="EA196" i="1"/>
  <c r="HC196" i="1"/>
  <c r="HC488" i="1"/>
  <c r="EA488" i="1"/>
  <c r="HC373" i="1"/>
  <c r="EA373" i="1"/>
  <c r="HD154" i="1"/>
  <c r="EB154" i="1"/>
  <c r="HD389" i="1"/>
  <c r="EB389" i="1"/>
  <c r="EA211" i="1"/>
  <c r="HC211" i="1"/>
  <c r="HD329" i="1"/>
  <c r="EB329" i="1"/>
  <c r="HC468" i="1"/>
  <c r="EA468" i="1"/>
  <c r="HC370" i="1"/>
  <c r="EA370" i="1"/>
  <c r="EB246" i="1"/>
  <c r="HD246" i="1"/>
  <c r="HE490" i="1"/>
  <c r="EC490" i="1"/>
  <c r="EC369" i="1"/>
  <c r="HE369" i="1"/>
  <c r="HE59" i="1"/>
  <c r="EC59" i="1"/>
  <c r="HE482" i="1"/>
  <c r="EC482" i="1"/>
  <c r="EB477" i="1"/>
  <c r="HD477" i="1"/>
  <c r="HD322" i="1"/>
  <c r="EB322" i="1"/>
  <c r="ED466" i="1"/>
  <c r="HF466" i="1"/>
  <c r="HE480" i="1"/>
  <c r="EC480" i="1"/>
  <c r="HD240" i="1"/>
  <c r="EB240" i="1"/>
  <c r="EA479" i="1"/>
  <c r="HC479" i="1"/>
  <c r="EC469" i="1"/>
  <c r="HE469" i="1"/>
  <c r="EB470" i="1"/>
  <c r="HD470" i="1"/>
  <c r="EC476" i="1"/>
  <c r="HE476" i="1"/>
  <c r="EC298" i="1"/>
  <c r="HE298" i="1"/>
  <c r="HG295" i="1"/>
  <c r="EE295" i="1"/>
  <c r="HE121" i="1"/>
  <c r="EC121" i="1"/>
  <c r="HE323" i="1"/>
  <c r="EC323" i="1"/>
  <c r="HC367" i="1"/>
  <c r="EA367" i="1"/>
  <c r="HC337" i="1"/>
  <c r="EA337" i="1"/>
  <c r="HD166" i="1"/>
  <c r="EB166" i="1"/>
  <c r="EB60" i="1"/>
  <c r="HD60" i="1"/>
  <c r="HE386" i="1"/>
  <c r="EC386" i="1"/>
  <c r="EC489" i="1"/>
  <c r="HE489" i="1"/>
  <c r="EA46" i="1"/>
  <c r="HC46" i="1"/>
  <c r="EB366" i="1"/>
  <c r="HD366" i="1"/>
  <c r="EB352" i="1"/>
  <c r="HD352" i="1"/>
  <c r="EA182" i="1"/>
  <c r="HC182" i="1"/>
  <c r="HE475" i="1"/>
  <c r="EC475" i="1"/>
  <c r="HD336" i="1"/>
  <c r="EB336" i="1"/>
  <c r="EB142" i="1"/>
  <c r="HD142" i="1"/>
  <c r="EC487" i="1"/>
  <c r="HE487" i="1"/>
  <c r="EB253" i="1"/>
  <c r="HD253" i="1"/>
  <c r="HC473" i="1"/>
  <c r="EA473" i="1"/>
  <c r="EA64" i="1"/>
  <c r="HC64" i="1"/>
  <c r="EB178" i="1"/>
  <c r="HD178" i="1"/>
  <c r="HC76" i="1"/>
  <c r="EA76" i="1"/>
  <c r="HD85" i="1"/>
  <c r="EB85" i="1"/>
  <c r="HD332" i="1"/>
  <c r="EB332" i="1"/>
  <c r="HE484" i="1"/>
  <c r="EC484" i="1"/>
  <c r="HE324" i="1"/>
  <c r="EC324" i="1"/>
  <c r="HE481" i="1"/>
  <c r="EC481" i="1"/>
  <c r="EA403" i="1"/>
  <c r="HC403" i="1"/>
  <c r="HD401" i="1"/>
  <c r="EB401" i="1"/>
  <c r="EA275" i="1"/>
  <c r="HC275" i="1"/>
  <c r="HD390" i="1"/>
  <c r="EB390" i="1"/>
  <c r="HE325" i="1"/>
  <c r="EC325" i="1"/>
  <c r="EB236" i="1"/>
  <c r="HD236" i="1"/>
  <c r="EA385" i="1"/>
  <c r="HC385" i="1"/>
  <c r="HD23" i="1"/>
  <c r="EB23" i="1"/>
  <c r="EA392" i="1"/>
  <c r="HC392" i="1"/>
  <c r="HE278" i="1"/>
  <c r="EC278" i="1"/>
  <c r="HC136" i="1"/>
  <c r="EA136" i="1"/>
  <c r="HD187" i="1"/>
  <c r="EB187" i="1"/>
  <c r="EB79" i="1"/>
  <c r="HD79" i="1"/>
  <c r="EB199" i="1"/>
  <c r="HD199" i="1"/>
  <c r="HF378" i="1"/>
  <c r="ED378" i="1"/>
  <c r="EA394" i="1"/>
  <c r="HC394" i="1"/>
  <c r="EA201" i="1"/>
  <c r="HC201" i="1"/>
  <c r="EA308" i="1"/>
  <c r="HC308" i="1"/>
  <c r="ED216" i="1"/>
  <c r="HF216" i="1"/>
  <c r="EB309" i="1"/>
  <c r="HD309" i="1"/>
  <c r="HD364" i="1"/>
  <c r="EB364" i="1"/>
  <c r="EB483" i="1"/>
  <c r="HD483" i="1"/>
  <c r="HE349" i="1"/>
  <c r="EC349" i="1"/>
  <c r="EA478" i="1"/>
  <c r="HC478" i="1"/>
  <c r="EB193" i="1"/>
  <c r="HD193" i="1"/>
  <c r="HD410" i="1"/>
  <c r="EB410" i="1"/>
  <c r="EB365" i="1"/>
  <c r="HD365" i="1"/>
  <c r="HC396" i="1"/>
  <c r="EA396" i="1"/>
  <c r="HD486" i="1"/>
  <c r="EB486" i="1"/>
  <c r="HE153" i="1"/>
  <c r="EC153" i="1"/>
  <c r="HC225" i="1"/>
  <c r="EA225" i="1"/>
  <c r="HD326" i="1"/>
  <c r="EB326" i="1"/>
  <c r="HD399" i="1"/>
  <c r="EB399" i="1"/>
  <c r="EA345" i="1"/>
  <c r="HC345" i="1"/>
  <c r="EC221" i="1"/>
  <c r="HE221" i="1"/>
  <c r="HD474" i="1"/>
  <c r="EB474" i="1"/>
  <c r="HD472" i="1"/>
  <c r="EB472" i="1"/>
  <c r="HE372" i="1"/>
  <c r="EC372" i="1"/>
  <c r="HC360" i="1"/>
  <c r="EA360" i="1"/>
  <c r="HC347" i="1"/>
  <c r="EA347" i="1"/>
  <c r="EC376" i="1"/>
  <c r="HE376" i="1"/>
  <c r="HF315" i="1"/>
  <c r="ED315" i="1"/>
  <c r="HC256" i="1"/>
  <c r="EA256" i="1"/>
  <c r="HC384" i="1"/>
  <c r="EA384" i="1"/>
  <c r="EB113" i="1"/>
  <c r="HD113" i="1"/>
  <c r="EA318" i="1"/>
  <c r="HC318" i="1"/>
  <c r="EC41" i="1"/>
  <c r="HE41" i="1"/>
  <c r="DW124" i="1"/>
  <c r="GY124" i="1"/>
  <c r="DW496" i="1"/>
  <c r="GY496" i="1"/>
  <c r="GY241" i="1"/>
  <c r="DW241" i="1"/>
  <c r="DW218" i="1"/>
  <c r="GY218" i="1"/>
  <c r="DW116" i="1"/>
  <c r="GY116" i="1"/>
  <c r="DW24" i="1"/>
  <c r="GY24" i="1"/>
  <c r="DW519" i="1"/>
  <c r="GY519" i="1"/>
  <c r="DW132" i="1"/>
  <c r="GY132" i="1"/>
  <c r="DW112" i="1"/>
  <c r="GY112" i="1"/>
  <c r="DW120" i="1"/>
  <c r="GY120" i="1"/>
  <c r="DW205" i="1"/>
  <c r="GY205" i="1"/>
  <c r="DW128" i="1"/>
  <c r="GY128" i="1"/>
  <c r="DW317" i="1"/>
  <c r="GY317" i="1"/>
  <c r="DW238" i="1"/>
  <c r="GY238" i="1"/>
  <c r="DW54" i="1"/>
  <c r="GY54" i="1"/>
  <c r="DW32" i="1"/>
  <c r="GY32" i="1"/>
  <c r="DW96" i="1"/>
  <c r="GY96" i="1"/>
  <c r="DW274" i="1"/>
  <c r="GY274" i="1"/>
  <c r="DX400" i="1"/>
  <c r="GZ400" i="1"/>
  <c r="DX498" i="1"/>
  <c r="GZ498" i="1"/>
  <c r="DW517" i="1"/>
  <c r="GY517" i="1"/>
  <c r="DW279" i="1"/>
  <c r="GY279" i="1"/>
  <c r="DW293" i="1"/>
  <c r="GY293" i="1"/>
  <c r="DW200" i="1"/>
  <c r="GY200" i="1"/>
  <c r="DW338" i="1"/>
  <c r="GY338" i="1"/>
  <c r="DX134" i="1"/>
  <c r="GZ134" i="1"/>
  <c r="DX133" i="1"/>
  <c r="GZ133" i="1"/>
  <c r="DW172" i="1"/>
  <c r="GY172" i="1"/>
  <c r="DW58" i="1"/>
  <c r="GY58" i="1"/>
  <c r="DW514" i="1"/>
  <c r="GY514" i="1"/>
  <c r="DW179" i="1"/>
  <c r="GY179" i="1"/>
  <c r="DW67" i="1"/>
  <c r="GY67" i="1"/>
  <c r="DW110" i="1"/>
  <c r="GY110" i="1"/>
  <c r="DX382" i="1"/>
  <c r="GZ382" i="1"/>
  <c r="DX415" i="1"/>
  <c r="GZ415" i="1"/>
  <c r="DW44" i="1"/>
  <c r="GY44" i="1"/>
  <c r="DW167" i="1"/>
  <c r="GY167" i="1"/>
  <c r="DW25" i="1"/>
  <c r="GY25" i="1"/>
  <c r="DW381" i="1"/>
  <c r="GY381" i="1"/>
  <c r="DW72" i="1"/>
  <c r="GY72" i="1"/>
  <c r="DW250" i="1"/>
  <c r="GY250" i="1"/>
  <c r="DW522" i="1"/>
  <c r="GY522" i="1"/>
  <c r="DX4" i="1"/>
  <c r="GZ4" i="1"/>
  <c r="DW148" i="1"/>
  <c r="GY148" i="1"/>
  <c r="DW12" i="1"/>
  <c r="GY12" i="1"/>
  <c r="DW89" i="1"/>
  <c r="GY89" i="1"/>
  <c r="DW47" i="1"/>
  <c r="GY47" i="1"/>
  <c r="DW228" i="1"/>
  <c r="GY228" i="1"/>
  <c r="DW93" i="1"/>
  <c r="GY93" i="1"/>
  <c r="DX20" i="1"/>
  <c r="GZ20" i="1"/>
  <c r="DW251" i="1"/>
  <c r="GY251" i="1"/>
  <c r="DW63" i="1"/>
  <c r="GY63" i="1"/>
  <c r="GZ160" i="1"/>
  <c r="DX160" i="1"/>
  <c r="DW377" i="1"/>
  <c r="GY377" i="1"/>
  <c r="DW215" i="1"/>
  <c r="GY215" i="1"/>
  <c r="DW81" i="1"/>
  <c r="GY81" i="1"/>
  <c r="DW313" i="1"/>
  <c r="GY313" i="1"/>
  <c r="GY66" i="1"/>
  <c r="DW66" i="1"/>
  <c r="DX302" i="1"/>
  <c r="GZ302" i="1"/>
  <c r="DW406" i="1"/>
  <c r="GY406" i="1"/>
  <c r="DW102" i="1"/>
  <c r="GY102" i="1"/>
  <c r="DW387" i="1"/>
  <c r="GY387" i="1"/>
  <c r="DW320" i="1"/>
  <c r="GY320" i="1"/>
  <c r="DW22" i="1"/>
  <c r="GY22" i="1"/>
  <c r="DW307" i="1"/>
  <c r="GY307" i="1"/>
  <c r="DW501" i="1"/>
  <c r="GY501" i="1"/>
  <c r="DW6" i="1"/>
  <c r="GY6" i="1"/>
  <c r="DW40" i="1"/>
  <c r="GY40" i="1"/>
  <c r="DW184" i="1"/>
  <c r="GY184" i="1"/>
  <c r="DW204" i="1"/>
  <c r="GY204" i="1"/>
  <c r="DW296" i="1"/>
  <c r="GY296" i="1"/>
  <c r="DW87" i="1"/>
  <c r="GY87" i="1"/>
  <c r="GZ457" i="1"/>
  <c r="DX457" i="1"/>
  <c r="DW463" i="1"/>
  <c r="GY463" i="1"/>
  <c r="DW416" i="1"/>
  <c r="GY416" i="1"/>
  <c r="DW245" i="1"/>
  <c r="GY245" i="1"/>
  <c r="DW68" i="1"/>
  <c r="GY68" i="1"/>
  <c r="DW140" i="1"/>
  <c r="GY140" i="1"/>
  <c r="DW509" i="1"/>
  <c r="GY509" i="1"/>
  <c r="DW11" i="1"/>
  <c r="GY11" i="1"/>
  <c r="DX26" i="1"/>
  <c r="GZ26" i="1"/>
  <c r="DW289" i="1"/>
  <c r="GY289" i="1"/>
  <c r="DW175" i="1"/>
  <c r="GY175" i="1"/>
  <c r="DW35" i="1"/>
  <c r="GY35" i="1"/>
  <c r="DW105" i="1"/>
  <c r="GY105" i="1"/>
  <c r="DX277" i="1"/>
  <c r="GZ277" i="1"/>
  <c r="DW524" i="1"/>
  <c r="GY524" i="1"/>
  <c r="GZ183" i="1"/>
  <c r="DX183" i="1"/>
  <c r="DX500" i="1"/>
  <c r="GZ500" i="1"/>
  <c r="DW299" i="1"/>
  <c r="GY299" i="1"/>
  <c r="DW285" i="1"/>
  <c r="GY285" i="1"/>
  <c r="DW13" i="1"/>
  <c r="GY13" i="1"/>
  <c r="DX150" i="1"/>
  <c r="GZ150" i="1"/>
  <c r="GZ464" i="1"/>
  <c r="DX464" i="1"/>
  <c r="DW146" i="1"/>
  <c r="GY146" i="1"/>
  <c r="DX97" i="1"/>
  <c r="GZ97" i="1"/>
  <c r="DW138" i="1"/>
  <c r="GY138" i="1"/>
  <c r="DW17" i="1"/>
  <c r="GY17" i="1"/>
  <c r="DW19" i="1"/>
  <c r="GY19" i="1"/>
  <c r="DX43" i="1"/>
  <c r="GZ43" i="1"/>
  <c r="DX37" i="1"/>
  <c r="GZ37" i="1"/>
  <c r="DW229" i="1"/>
  <c r="GY229" i="1"/>
  <c r="DW159" i="1"/>
  <c r="GY159" i="1"/>
  <c r="DW391" i="1"/>
  <c r="GY391" i="1"/>
  <c r="DW249" i="1"/>
  <c r="GY249" i="1"/>
  <c r="DW351" i="1"/>
  <c r="GY351" i="1"/>
  <c r="DX418" i="1"/>
  <c r="GZ418" i="1"/>
  <c r="DW36" i="1"/>
  <c r="GY36" i="1"/>
  <c r="DW189" i="1"/>
  <c r="GY189" i="1"/>
  <c r="DW108" i="1"/>
  <c r="GY108" i="1"/>
  <c r="DW398" i="1"/>
  <c r="GY398" i="1"/>
  <c r="DW174" i="1"/>
  <c r="GY174" i="1"/>
  <c r="DW493" i="1"/>
  <c r="GY493" i="1"/>
  <c r="DW75" i="1"/>
  <c r="GY75" i="1"/>
  <c r="DW368" i="1"/>
  <c r="GY368" i="1"/>
  <c r="DW188" i="1"/>
  <c r="GY188" i="1"/>
  <c r="DW162" i="1"/>
  <c r="GY162" i="1"/>
  <c r="DW158" i="1"/>
  <c r="GY158" i="1"/>
  <c r="DW505" i="1"/>
  <c r="GY505" i="1"/>
  <c r="DW195" i="1"/>
  <c r="GY195" i="1"/>
  <c r="DW333" i="1"/>
  <c r="GY333" i="1"/>
  <c r="DW328" i="1"/>
  <c r="GY328" i="1"/>
  <c r="DW291" i="1"/>
  <c r="GY291" i="1"/>
  <c r="DW16" i="1"/>
  <c r="GY16" i="1"/>
  <c r="DX310" i="1"/>
  <c r="GZ310" i="1"/>
  <c r="DW255" i="1"/>
  <c r="GY255" i="1"/>
  <c r="DX198" i="1"/>
  <c r="GZ198" i="1"/>
  <c r="DX192" i="1"/>
  <c r="GZ192" i="1"/>
  <c r="DW397" i="1"/>
  <c r="GY397" i="1"/>
  <c r="DW264" i="1"/>
  <c r="GY264" i="1"/>
  <c r="DX327" i="1"/>
  <c r="GZ327" i="1"/>
  <c r="DY494" i="1"/>
  <c r="HA494" i="1"/>
  <c r="DW511" i="1"/>
  <c r="GY511" i="1"/>
  <c r="DW292" i="1"/>
  <c r="GY292" i="1"/>
  <c r="DW80" i="1"/>
  <c r="GY80" i="1"/>
  <c r="DW18" i="1"/>
  <c r="GY18" i="1"/>
  <c r="DW82" i="1"/>
  <c r="GY82" i="1"/>
  <c r="DW527" i="1"/>
  <c r="GY527" i="1"/>
  <c r="DW92" i="1"/>
  <c r="GY92" i="1"/>
  <c r="GY343" i="1"/>
  <c r="DW343" i="1"/>
  <c r="DW503" i="1"/>
  <c r="GY503" i="1"/>
  <c r="DW212" i="1"/>
  <c r="GY212" i="1"/>
  <c r="DW371" i="1"/>
  <c r="GY371" i="1"/>
  <c r="DW414" i="1"/>
  <c r="GY414" i="1"/>
  <c r="DW312" i="1"/>
  <c r="GY312" i="1"/>
  <c r="DW151" i="1"/>
  <c r="GY151" i="1"/>
  <c r="DW235" i="1"/>
  <c r="GY235" i="1"/>
  <c r="DX461" i="1"/>
  <c r="GZ461" i="1"/>
  <c r="DW456" i="1"/>
  <c r="GY456" i="1"/>
  <c r="DW254" i="1"/>
  <c r="GY254" i="1"/>
  <c r="DW306" i="1"/>
  <c r="GY306" i="1"/>
  <c r="DW375" i="1"/>
  <c r="GY375" i="1"/>
  <c r="DW334" i="1"/>
  <c r="GY334" i="1"/>
  <c r="DW510" i="1"/>
  <c r="GY510" i="1"/>
  <c r="DW117" i="1"/>
  <c r="GY117" i="1"/>
  <c r="DW233" i="1"/>
  <c r="GY233" i="1"/>
  <c r="DW283" i="1"/>
  <c r="GY283" i="1"/>
  <c r="DW220" i="1"/>
  <c r="GY220" i="1"/>
  <c r="DW181" i="1"/>
  <c r="GY181" i="1"/>
  <c r="DW339" i="1"/>
  <c r="GY339" i="1"/>
  <c r="DW341" i="1"/>
  <c r="GY341" i="1"/>
  <c r="DW380" i="1"/>
  <c r="GY380" i="1"/>
  <c r="DW61" i="1"/>
  <c r="GY61" i="1"/>
  <c r="DX78" i="1"/>
  <c r="GZ78" i="1"/>
  <c r="DW353" i="1"/>
  <c r="GY353" i="1"/>
  <c r="DW297" i="1"/>
  <c r="GY297" i="1"/>
  <c r="DW409" i="1"/>
  <c r="GY409" i="1"/>
  <c r="DW145" i="1"/>
  <c r="GY145" i="1"/>
  <c r="DX94" i="1"/>
  <c r="GZ94" i="1"/>
  <c r="DW288" i="1"/>
  <c r="GY288" i="1"/>
  <c r="DW168" i="1"/>
  <c r="GY168" i="1"/>
  <c r="DW497" i="1"/>
  <c r="GY497" i="1"/>
  <c r="DW49" i="1"/>
  <c r="GY49" i="1"/>
  <c r="DW321" i="1"/>
  <c r="GY321" i="1"/>
  <c r="GY70" i="1"/>
  <c r="DW70" i="1"/>
  <c r="DW287" i="1"/>
  <c r="GY287" i="1"/>
  <c r="DW267" i="1"/>
  <c r="GY267" i="1"/>
  <c r="DW507" i="1"/>
  <c r="GY507" i="1"/>
  <c r="DX528" i="1"/>
  <c r="GZ528" i="1"/>
  <c r="DW90" i="1"/>
  <c r="GY90" i="1"/>
  <c r="DW129" i="1"/>
  <c r="GY129" i="1"/>
  <c r="DW100" i="1"/>
  <c r="GY100" i="1"/>
  <c r="DW260" i="1"/>
  <c r="GY260" i="1"/>
  <c r="DW407" i="1"/>
  <c r="GY407" i="1"/>
  <c r="DX239" i="1"/>
  <c r="GZ239" i="1"/>
  <c r="DX502" i="1"/>
  <c r="GZ502" i="1"/>
  <c r="DW152" i="1"/>
  <c r="GY152" i="1"/>
  <c r="DX462" i="1"/>
  <c r="GZ462" i="1"/>
  <c r="DW423" i="1"/>
  <c r="GY423" i="1"/>
  <c r="DX300" i="1"/>
  <c r="GZ300" i="1"/>
  <c r="DW515" i="1"/>
  <c r="GY515" i="1"/>
  <c r="DW411" i="1"/>
  <c r="GY411" i="1"/>
  <c r="DW520" i="1"/>
  <c r="GY520" i="1"/>
  <c r="DW42" i="1"/>
  <c r="GY42" i="1"/>
  <c r="DX272" i="1"/>
  <c r="GZ272" i="1"/>
  <c r="DW115" i="1"/>
  <c r="GY115" i="1"/>
  <c r="DW357" i="1"/>
  <c r="GY357" i="1"/>
  <c r="DW101" i="1"/>
  <c r="GY101" i="1"/>
  <c r="DW232" i="1"/>
  <c r="GY232" i="1"/>
  <c r="DW45" i="1"/>
  <c r="GY45" i="1"/>
  <c r="DW424" i="1"/>
  <c r="GY424" i="1"/>
  <c r="DW499" i="1"/>
  <c r="GY499" i="1"/>
  <c r="DW230" i="1"/>
  <c r="GY230" i="1"/>
  <c r="DW139" i="1"/>
  <c r="GY139" i="1"/>
  <c r="DX495" i="1"/>
  <c r="GZ495" i="1"/>
  <c r="DW56" i="1"/>
  <c r="GY56" i="1"/>
  <c r="DW203" i="1"/>
  <c r="GY203" i="1"/>
  <c r="DW290" i="1"/>
  <c r="GY290" i="1"/>
  <c r="DW163" i="1"/>
  <c r="GY163" i="1"/>
  <c r="DW157" i="1"/>
  <c r="GY157" i="1"/>
  <c r="DX27" i="1"/>
  <c r="GZ27" i="1"/>
  <c r="DX208" i="1"/>
  <c r="GZ208" i="1"/>
  <c r="DW270" i="1"/>
  <c r="GY270" i="1"/>
  <c r="DW348" i="1"/>
  <c r="GY348" i="1"/>
  <c r="DW234" i="1"/>
  <c r="GY234" i="1"/>
  <c r="DW77" i="1"/>
  <c r="GY77" i="1"/>
  <c r="DW257" i="1"/>
  <c r="GY257" i="1"/>
  <c r="DW412" i="1"/>
  <c r="GY412" i="1"/>
  <c r="DW508" i="1"/>
  <c r="GY508" i="1"/>
  <c r="DW226" i="1"/>
  <c r="GY226" i="1"/>
  <c r="DW224" i="1"/>
  <c r="GY224" i="1"/>
  <c r="DW383" i="1"/>
  <c r="GY383" i="1"/>
  <c r="DW294" i="1"/>
  <c r="GY294" i="1"/>
  <c r="DW135" i="1"/>
  <c r="GY135" i="1"/>
  <c r="DW459" i="1"/>
  <c r="GY459" i="1"/>
  <c r="DW126" i="1"/>
  <c r="GY126" i="1"/>
  <c r="DW3" i="1"/>
  <c r="GY3" i="1"/>
  <c r="DW7" i="1"/>
  <c r="GY7" i="1"/>
  <c r="DW281" i="1"/>
  <c r="GY281" i="1"/>
  <c r="DW29" i="1"/>
  <c r="GY29" i="1"/>
  <c r="DW52" i="1"/>
  <c r="GY52" i="1"/>
  <c r="DX161" i="1"/>
  <c r="GZ161" i="1"/>
  <c r="DW355" i="1"/>
  <c r="GY355" i="1"/>
  <c r="DW421" i="1"/>
  <c r="GY421" i="1"/>
  <c r="DW340" i="1"/>
  <c r="GY340" i="1"/>
  <c r="DW137" i="1"/>
  <c r="GY137" i="1"/>
  <c r="DW227" i="1"/>
  <c r="GY227" i="1"/>
  <c r="DW202" i="1"/>
  <c r="GY202" i="1"/>
  <c r="DW393" i="1"/>
  <c r="GY393" i="1"/>
  <c r="DW379" i="1"/>
  <c r="GY379" i="1"/>
  <c r="DW88" i="1"/>
  <c r="GY88" i="1"/>
  <c r="DW282" i="1"/>
  <c r="GY282" i="1"/>
  <c r="DW266" i="1"/>
  <c r="GY266" i="1"/>
  <c r="DX261" i="1"/>
  <c r="GZ261" i="1"/>
  <c r="DW404" i="1"/>
  <c r="GY404" i="1"/>
  <c r="DW127" i="1"/>
  <c r="GY127" i="1"/>
  <c r="DW363" i="1"/>
  <c r="GY363" i="1"/>
  <c r="GY65" i="1"/>
  <c r="DW65" i="1"/>
  <c r="DW194" i="1"/>
  <c r="GY194" i="1"/>
  <c r="DW395" i="1"/>
  <c r="GY395" i="1"/>
  <c r="DW354" i="1"/>
  <c r="GY354" i="1"/>
  <c r="DX62" i="1"/>
  <c r="GZ62" i="1"/>
  <c r="DW155" i="1"/>
  <c r="GY155" i="1"/>
  <c r="DW504" i="1"/>
  <c r="GY504" i="1"/>
  <c r="DX526" i="1"/>
  <c r="GZ526" i="1"/>
  <c r="DX186" i="1"/>
  <c r="GZ186" i="1"/>
  <c r="DW111" i="1"/>
  <c r="GY111" i="1"/>
  <c r="DX516" i="1"/>
  <c r="GZ516" i="1"/>
  <c r="DX513" i="1"/>
  <c r="GZ513" i="1"/>
  <c r="DX30" i="1"/>
  <c r="GZ30" i="1"/>
  <c r="DW408" i="1"/>
  <c r="GY408" i="1"/>
  <c r="GZ28" i="1"/>
  <c r="DX28" i="1"/>
  <c r="DW73" i="1"/>
  <c r="GY73" i="1"/>
  <c r="DX141" i="1"/>
  <c r="GZ141" i="1"/>
  <c r="DX465" i="1"/>
  <c r="GZ465" i="1"/>
  <c r="DX518" i="1"/>
  <c r="GZ518" i="1"/>
  <c r="DX362" i="1"/>
  <c r="GZ362" i="1"/>
  <c r="DW330" i="1"/>
  <c r="GY330" i="1"/>
  <c r="DW242" i="1"/>
  <c r="GY242" i="1"/>
  <c r="DW149" i="1"/>
  <c r="GY149" i="1"/>
  <c r="DW8" i="1"/>
  <c r="GY8" i="1"/>
  <c r="GY284" i="1"/>
  <c r="DW284" i="1"/>
  <c r="DW492" i="1"/>
  <c r="GY492" i="1"/>
  <c r="DW460" i="1"/>
  <c r="GY460" i="1"/>
  <c r="DW420" i="1"/>
  <c r="GY420" i="1"/>
  <c r="DW207" i="1"/>
  <c r="GY207" i="1"/>
  <c r="DW5" i="1"/>
  <c r="GY5" i="1"/>
  <c r="DW269" i="1"/>
  <c r="GY269" i="1"/>
  <c r="DW14" i="1"/>
  <c r="GY14" i="1"/>
  <c r="DW53" i="1"/>
  <c r="GY53" i="1"/>
  <c r="DW259" i="1"/>
  <c r="GY259" i="1"/>
  <c r="DX217" i="1"/>
  <c r="GZ217" i="1"/>
  <c r="DW314" i="1"/>
  <c r="GY314" i="1"/>
  <c r="DX206" i="1"/>
  <c r="GZ206" i="1"/>
  <c r="DW350" i="1"/>
  <c r="GY350" i="1"/>
  <c r="DW280" i="1"/>
  <c r="GY280" i="1"/>
  <c r="DW244" i="1"/>
  <c r="GY244" i="1"/>
  <c r="DW98" i="1"/>
  <c r="GY98" i="1"/>
  <c r="DW311" i="1"/>
  <c r="GY311" i="1"/>
  <c r="DW344" i="1"/>
  <c r="GY344" i="1"/>
  <c r="DW512" i="1"/>
  <c r="GY512" i="1"/>
  <c r="DW10" i="1"/>
  <c r="GY10" i="1"/>
  <c r="DW304" i="1"/>
  <c r="GY304" i="1"/>
  <c r="DX223" i="1"/>
  <c r="GZ223" i="1"/>
  <c r="DX506" i="1"/>
  <c r="GZ506" i="1"/>
  <c r="DW169" i="1"/>
  <c r="GY169" i="1"/>
  <c r="DW402" i="1"/>
  <c r="GY402" i="1"/>
  <c r="DW104" i="1"/>
  <c r="GY104" i="1"/>
  <c r="DW131" i="1"/>
  <c r="GY131" i="1"/>
  <c r="GY84" i="1"/>
  <c r="DW84" i="1"/>
  <c r="DW458" i="1"/>
  <c r="GY458" i="1"/>
  <c r="DW346" i="1"/>
  <c r="GY346" i="1"/>
  <c r="DW426" i="1"/>
  <c r="GY426" i="1"/>
  <c r="DX103" i="1"/>
  <c r="GZ103" i="1"/>
  <c r="DW305" i="1"/>
  <c r="GY305" i="1"/>
  <c r="DW529" i="1"/>
  <c r="GY529" i="1"/>
  <c r="DW55" i="1"/>
  <c r="GY55" i="1"/>
  <c r="DW99" i="1"/>
  <c r="GY99" i="1"/>
  <c r="DW231" i="1"/>
  <c r="GY231" i="1"/>
  <c r="DW83" i="1"/>
  <c r="GY83" i="1"/>
  <c r="DW123" i="1"/>
  <c r="GY123" i="1"/>
  <c r="DW74" i="1"/>
  <c r="GY74" i="1"/>
  <c r="DW125" i="1"/>
  <c r="GY125" i="1"/>
  <c r="DW525" i="1"/>
  <c r="GY525" i="1"/>
  <c r="DW388" i="1"/>
  <c r="GY388" i="1"/>
  <c r="DX109" i="1"/>
  <c r="GZ109" i="1"/>
  <c r="DW219" i="1"/>
  <c r="GY219" i="1"/>
  <c r="DW521" i="1"/>
  <c r="GY521" i="1"/>
  <c r="DW268" i="1"/>
  <c r="GY268" i="1"/>
  <c r="DW491" i="1"/>
  <c r="GY491" i="1"/>
  <c r="DW422" i="1"/>
  <c r="GY422" i="1"/>
  <c r="DW191" i="1"/>
  <c r="GY191" i="1"/>
  <c r="DW165" i="1"/>
  <c r="GY165" i="1"/>
  <c r="HD144" i="1" l="1"/>
  <c r="EB144" i="1"/>
  <c r="EC405" i="1"/>
  <c r="HE405" i="1"/>
  <c r="EB286" i="1"/>
  <c r="HD286" i="1"/>
  <c r="HE214" i="1"/>
  <c r="EC214" i="1"/>
  <c r="HD335" i="1"/>
  <c r="EB335" i="1"/>
  <c r="HD413" i="1"/>
  <c r="EB413" i="1"/>
  <c r="EB34" i="1"/>
  <c r="HD34" i="1"/>
  <c r="HE39" i="1"/>
  <c r="EC39" i="1"/>
  <c r="HD488" i="1"/>
  <c r="EB488" i="1"/>
  <c r="HD467" i="1"/>
  <c r="EB467" i="1"/>
  <c r="EB211" i="1"/>
  <c r="HD211" i="1"/>
  <c r="HE389" i="1"/>
  <c r="EC389" i="1"/>
  <c r="EB196" i="1"/>
  <c r="HD196" i="1"/>
  <c r="EB374" i="1"/>
  <c r="HD374" i="1"/>
  <c r="HE329" i="1"/>
  <c r="EC329" i="1"/>
  <c r="EC154" i="1"/>
  <c r="HE154" i="1"/>
  <c r="ED358" i="1"/>
  <c r="HF358" i="1"/>
  <c r="ED471" i="1"/>
  <c r="HF471" i="1"/>
  <c r="HD373" i="1"/>
  <c r="EB373" i="1"/>
  <c r="HE319" i="1"/>
  <c r="EC319" i="1"/>
  <c r="EC485" i="1"/>
  <c r="HE485" i="1"/>
  <c r="ED372" i="1"/>
  <c r="HF372" i="1"/>
  <c r="HE326" i="1"/>
  <c r="EC326" i="1"/>
  <c r="HE486" i="1"/>
  <c r="EC486" i="1"/>
  <c r="HF278" i="1"/>
  <c r="ED278" i="1"/>
  <c r="HF324" i="1"/>
  <c r="ED324" i="1"/>
  <c r="EC85" i="1"/>
  <c r="HE85" i="1"/>
  <c r="EB473" i="1"/>
  <c r="HD473" i="1"/>
  <c r="ED121" i="1"/>
  <c r="HF121" i="1"/>
  <c r="HF480" i="1"/>
  <c r="ED480" i="1"/>
  <c r="HF482" i="1"/>
  <c r="ED482" i="1"/>
  <c r="HE113" i="1"/>
  <c r="EC113" i="1"/>
  <c r="EB478" i="1"/>
  <c r="HD478" i="1"/>
  <c r="EC309" i="1"/>
  <c r="HE309" i="1"/>
  <c r="HD201" i="1"/>
  <c r="EB201" i="1"/>
  <c r="EC79" i="1"/>
  <c r="HE79" i="1"/>
  <c r="HE236" i="1"/>
  <c r="EC236" i="1"/>
  <c r="HD182" i="1"/>
  <c r="EB182" i="1"/>
  <c r="EC366" i="1"/>
  <c r="HE366" i="1"/>
  <c r="EC60" i="1"/>
  <c r="HE60" i="1"/>
  <c r="HD479" i="1"/>
  <c r="EB479" i="1"/>
  <c r="HE246" i="1"/>
  <c r="EC246" i="1"/>
  <c r="HD384" i="1"/>
  <c r="EB384" i="1"/>
  <c r="EC472" i="1"/>
  <c r="HE472" i="1"/>
  <c r="HD225" i="1"/>
  <c r="EB225" i="1"/>
  <c r="HD396" i="1"/>
  <c r="EB396" i="1"/>
  <c r="EC410" i="1"/>
  <c r="HE410" i="1"/>
  <c r="HF349" i="1"/>
  <c r="ED349" i="1"/>
  <c r="HF325" i="1"/>
  <c r="ED325" i="1"/>
  <c r="HE401" i="1"/>
  <c r="EC401" i="1"/>
  <c r="ED484" i="1"/>
  <c r="HF484" i="1"/>
  <c r="HD76" i="1"/>
  <c r="EB76" i="1"/>
  <c r="HE166" i="1"/>
  <c r="EC166" i="1"/>
  <c r="HD367" i="1"/>
  <c r="EB367" i="1"/>
  <c r="EF295" i="1"/>
  <c r="HH295" i="1"/>
  <c r="HD370" i="1"/>
  <c r="EB370" i="1"/>
  <c r="HF376" i="1"/>
  <c r="ED376" i="1"/>
  <c r="ED221" i="1"/>
  <c r="HF221" i="1"/>
  <c r="EE216" i="1"/>
  <c r="HG216" i="1"/>
  <c r="EB394" i="1"/>
  <c r="HD394" i="1"/>
  <c r="EB392" i="1"/>
  <c r="HD392" i="1"/>
  <c r="HE253" i="1"/>
  <c r="EC253" i="1"/>
  <c r="HD46" i="1"/>
  <c r="EB46" i="1"/>
  <c r="EE466" i="1"/>
  <c r="HG466" i="1"/>
  <c r="HF369" i="1"/>
  <c r="ED369" i="1"/>
  <c r="HD256" i="1"/>
  <c r="EB256" i="1"/>
  <c r="HD347" i="1"/>
  <c r="EB347" i="1"/>
  <c r="HF153" i="1"/>
  <c r="ED153" i="1"/>
  <c r="HG378" i="1"/>
  <c r="EE378" i="1"/>
  <c r="EC187" i="1"/>
  <c r="HE187" i="1"/>
  <c r="EC23" i="1"/>
  <c r="HE23" i="1"/>
  <c r="HE390" i="1"/>
  <c r="EC390" i="1"/>
  <c r="HE336" i="1"/>
  <c r="EC336" i="1"/>
  <c r="HE240" i="1"/>
  <c r="EC240" i="1"/>
  <c r="EC322" i="1"/>
  <c r="HE322" i="1"/>
  <c r="HF490" i="1"/>
  <c r="ED490" i="1"/>
  <c r="EB468" i="1"/>
  <c r="HD468" i="1"/>
  <c r="ED41" i="1"/>
  <c r="HF41" i="1"/>
  <c r="EB345" i="1"/>
  <c r="HD345" i="1"/>
  <c r="EC365" i="1"/>
  <c r="HE365" i="1"/>
  <c r="EC193" i="1"/>
  <c r="HE193" i="1"/>
  <c r="EC483" i="1"/>
  <c r="HE483" i="1"/>
  <c r="EB403" i="1"/>
  <c r="HD403" i="1"/>
  <c r="HE178" i="1"/>
  <c r="EC178" i="1"/>
  <c r="HF487" i="1"/>
  <c r="ED487" i="1"/>
  <c r="HE352" i="1"/>
  <c r="EC352" i="1"/>
  <c r="HF489" i="1"/>
  <c r="ED489" i="1"/>
  <c r="HF298" i="1"/>
  <c r="ED298" i="1"/>
  <c r="EC470" i="1"/>
  <c r="HE470" i="1"/>
  <c r="HG315" i="1"/>
  <c r="EE315" i="1"/>
  <c r="EB360" i="1"/>
  <c r="HD360" i="1"/>
  <c r="HE474" i="1"/>
  <c r="EC474" i="1"/>
  <c r="HE399" i="1"/>
  <c r="EC399" i="1"/>
  <c r="HE364" i="1"/>
  <c r="EC364" i="1"/>
  <c r="EB136" i="1"/>
  <c r="HD136" i="1"/>
  <c r="HF481" i="1"/>
  <c r="ED481" i="1"/>
  <c r="HE332" i="1"/>
  <c r="EC332" i="1"/>
  <c r="HF475" i="1"/>
  <c r="ED475" i="1"/>
  <c r="ED386" i="1"/>
  <c r="HF386" i="1"/>
  <c r="HD337" i="1"/>
  <c r="EB337" i="1"/>
  <c r="HF323" i="1"/>
  <c r="ED323" i="1"/>
  <c r="HF59" i="1"/>
  <c r="ED59" i="1"/>
  <c r="HD318" i="1"/>
  <c r="EB318" i="1"/>
  <c r="EB308" i="1"/>
  <c r="HD308" i="1"/>
  <c r="EC199" i="1"/>
  <c r="HE199" i="1"/>
  <c r="HD385" i="1"/>
  <c r="EB385" i="1"/>
  <c r="EB275" i="1"/>
  <c r="HD275" i="1"/>
  <c r="HD64" i="1"/>
  <c r="EB64" i="1"/>
  <c r="HE142" i="1"/>
  <c r="EC142" i="1"/>
  <c r="ED476" i="1"/>
  <c r="HF476" i="1"/>
  <c r="ED469" i="1"/>
  <c r="HF469" i="1"/>
  <c r="EC477" i="1"/>
  <c r="HE477" i="1"/>
  <c r="DX124" i="1"/>
  <c r="GZ124" i="1"/>
  <c r="DX496" i="1"/>
  <c r="GZ496" i="1"/>
  <c r="DX218" i="1"/>
  <c r="GZ218" i="1"/>
  <c r="DX241" i="1"/>
  <c r="GZ241" i="1"/>
  <c r="DX24" i="1"/>
  <c r="GZ24" i="1"/>
  <c r="DX116" i="1"/>
  <c r="GZ116" i="1"/>
  <c r="GZ132" i="1"/>
  <c r="DX132" i="1"/>
  <c r="DX519" i="1"/>
  <c r="GZ519" i="1"/>
  <c r="DX219" i="1"/>
  <c r="GZ219" i="1"/>
  <c r="DX259" i="1"/>
  <c r="GZ259" i="1"/>
  <c r="DX393" i="1"/>
  <c r="GZ393" i="1"/>
  <c r="DX411" i="1"/>
  <c r="GZ411" i="1"/>
  <c r="DY327" i="1"/>
  <c r="HA327" i="1"/>
  <c r="DX517" i="1"/>
  <c r="GZ517" i="1"/>
  <c r="DX65" i="1"/>
  <c r="GZ65" i="1"/>
  <c r="DX70" i="1"/>
  <c r="GZ70" i="1"/>
  <c r="DX343" i="1"/>
  <c r="GZ343" i="1"/>
  <c r="DY457" i="1"/>
  <c r="HA457" i="1"/>
  <c r="DY160" i="1"/>
  <c r="HA160" i="1"/>
  <c r="DX458" i="1"/>
  <c r="GZ458" i="1"/>
  <c r="DX350" i="1"/>
  <c r="GZ350" i="1"/>
  <c r="DY465" i="1"/>
  <c r="HA465" i="1"/>
  <c r="DX504" i="1"/>
  <c r="GZ504" i="1"/>
  <c r="DY161" i="1"/>
  <c r="HA161" i="1"/>
  <c r="DX226" i="1"/>
  <c r="GZ226" i="1"/>
  <c r="DX139" i="1"/>
  <c r="GZ139" i="1"/>
  <c r="DY462" i="1"/>
  <c r="HA462" i="1"/>
  <c r="DY94" i="1"/>
  <c r="HA94" i="1"/>
  <c r="DX283" i="1"/>
  <c r="GZ283" i="1"/>
  <c r="DX212" i="1"/>
  <c r="GZ212" i="1"/>
  <c r="DY192" i="1"/>
  <c r="HA192" i="1"/>
  <c r="DX75" i="1"/>
  <c r="GZ75" i="1"/>
  <c r="DX524" i="1"/>
  <c r="GZ524" i="1"/>
  <c r="DX296" i="1"/>
  <c r="GZ296" i="1"/>
  <c r="DX215" i="1"/>
  <c r="GZ215" i="1"/>
  <c r="DX96" i="1"/>
  <c r="GZ96" i="1"/>
  <c r="DX165" i="1"/>
  <c r="GZ165" i="1"/>
  <c r="DX268" i="1"/>
  <c r="GZ268" i="1"/>
  <c r="DX388" i="1"/>
  <c r="GZ388" i="1"/>
  <c r="DX123" i="1"/>
  <c r="GZ123" i="1"/>
  <c r="DX55" i="1"/>
  <c r="GZ55" i="1"/>
  <c r="GZ426" i="1"/>
  <c r="DX426" i="1"/>
  <c r="DX131" i="1"/>
  <c r="GZ131" i="1"/>
  <c r="DY506" i="1"/>
  <c r="HA506" i="1"/>
  <c r="DX512" i="1"/>
  <c r="GZ512" i="1"/>
  <c r="DX244" i="1"/>
  <c r="GZ244" i="1"/>
  <c r="DX314" i="1"/>
  <c r="GZ314" i="1"/>
  <c r="DX14" i="1"/>
  <c r="GZ14" i="1"/>
  <c r="DX420" i="1"/>
  <c r="GZ420" i="1"/>
  <c r="DX8" i="1"/>
  <c r="GZ8" i="1"/>
  <c r="DY362" i="1"/>
  <c r="HA362" i="1"/>
  <c r="DX73" i="1"/>
  <c r="GZ73" i="1"/>
  <c r="DY513" i="1"/>
  <c r="HA513" i="1"/>
  <c r="DY186" i="1"/>
  <c r="HA186" i="1"/>
  <c r="DY62" i="1"/>
  <c r="HA62" i="1"/>
  <c r="DY261" i="1"/>
  <c r="HA261" i="1"/>
  <c r="DX227" i="1"/>
  <c r="GZ227" i="1"/>
  <c r="DX421" i="1"/>
  <c r="GZ421" i="1"/>
  <c r="DX29" i="1"/>
  <c r="GZ29" i="1"/>
  <c r="DX126" i="1"/>
  <c r="GZ126" i="1"/>
  <c r="DX383" i="1"/>
  <c r="GZ383" i="1"/>
  <c r="DX412" i="1"/>
  <c r="GZ412" i="1"/>
  <c r="DX348" i="1"/>
  <c r="GZ348" i="1"/>
  <c r="DX157" i="1"/>
  <c r="GZ157" i="1"/>
  <c r="DX56" i="1"/>
  <c r="GZ56" i="1"/>
  <c r="DX499" i="1"/>
  <c r="GZ499" i="1"/>
  <c r="DX101" i="1"/>
  <c r="GZ101" i="1"/>
  <c r="DX42" i="1"/>
  <c r="GZ42" i="1"/>
  <c r="DY300" i="1"/>
  <c r="HA300" i="1"/>
  <c r="DY502" i="1"/>
  <c r="HA502" i="1"/>
  <c r="DX100" i="1"/>
  <c r="GZ100" i="1"/>
  <c r="DX507" i="1"/>
  <c r="GZ507" i="1"/>
  <c r="DX168" i="1"/>
  <c r="GZ168" i="1"/>
  <c r="DX409" i="1"/>
  <c r="GZ409" i="1"/>
  <c r="DX61" i="1"/>
  <c r="GZ61" i="1"/>
  <c r="DX181" i="1"/>
  <c r="GZ181" i="1"/>
  <c r="DX375" i="1"/>
  <c r="GZ375" i="1"/>
  <c r="DY461" i="1"/>
  <c r="HA461" i="1"/>
  <c r="GZ414" i="1"/>
  <c r="DX414" i="1"/>
  <c r="DX18" i="1"/>
  <c r="GZ18" i="1"/>
  <c r="DX397" i="1"/>
  <c r="GZ397" i="1"/>
  <c r="DY198" i="1"/>
  <c r="HA198" i="1"/>
  <c r="DX291" i="1"/>
  <c r="GZ291" i="1"/>
  <c r="DX505" i="1"/>
  <c r="GZ505" i="1"/>
  <c r="DX188" i="1"/>
  <c r="GZ188" i="1"/>
  <c r="DX174" i="1"/>
  <c r="GZ174" i="1"/>
  <c r="DX36" i="1"/>
  <c r="GZ36" i="1"/>
  <c r="DX391" i="1"/>
  <c r="GZ391" i="1"/>
  <c r="DY43" i="1"/>
  <c r="HA43" i="1"/>
  <c r="DY97" i="1"/>
  <c r="HA97" i="1"/>
  <c r="DY150" i="1"/>
  <c r="HA150" i="1"/>
  <c r="DY500" i="1"/>
  <c r="HA500" i="1"/>
  <c r="DX105" i="1"/>
  <c r="GZ105" i="1"/>
  <c r="DY26" i="1"/>
  <c r="HA26" i="1"/>
  <c r="DX68" i="1"/>
  <c r="GZ68" i="1"/>
  <c r="DX184" i="1"/>
  <c r="GZ184" i="1"/>
  <c r="DX307" i="1"/>
  <c r="GZ307" i="1"/>
  <c r="DX102" i="1"/>
  <c r="GZ102" i="1"/>
  <c r="DX313" i="1"/>
  <c r="GZ313" i="1"/>
  <c r="DX93" i="1"/>
  <c r="GZ93" i="1"/>
  <c r="DX89" i="1"/>
  <c r="GZ89" i="1"/>
  <c r="GZ522" i="1"/>
  <c r="DX522" i="1"/>
  <c r="DX25" i="1"/>
  <c r="GZ25" i="1"/>
  <c r="DY382" i="1"/>
  <c r="HA382" i="1"/>
  <c r="DX514" i="1"/>
  <c r="GZ514" i="1"/>
  <c r="DY133" i="1"/>
  <c r="HA133" i="1"/>
  <c r="DX293" i="1"/>
  <c r="GZ293" i="1"/>
  <c r="DY400" i="1"/>
  <c r="HA400" i="1"/>
  <c r="DX54" i="1"/>
  <c r="GZ54" i="1"/>
  <c r="DX205" i="1"/>
  <c r="GZ205" i="1"/>
  <c r="DX231" i="1"/>
  <c r="GZ231" i="1"/>
  <c r="DX311" i="1"/>
  <c r="GZ311" i="1"/>
  <c r="DX408" i="1"/>
  <c r="GZ408" i="1"/>
  <c r="DX282" i="1"/>
  <c r="GZ282" i="1"/>
  <c r="DY208" i="1"/>
  <c r="HA208" i="1"/>
  <c r="DX90" i="1"/>
  <c r="GZ90" i="1"/>
  <c r="DX151" i="1"/>
  <c r="GZ151" i="1"/>
  <c r="DX146" i="1"/>
  <c r="GZ146" i="1"/>
  <c r="DY28" i="1"/>
  <c r="HA28" i="1"/>
  <c r="DY183" i="1"/>
  <c r="HA183" i="1"/>
  <c r="DX125" i="1"/>
  <c r="GZ125" i="1"/>
  <c r="DX5" i="1"/>
  <c r="GZ5" i="1"/>
  <c r="DX137" i="1"/>
  <c r="GZ137" i="1"/>
  <c r="DX407" i="1"/>
  <c r="GZ407" i="1"/>
  <c r="DY310" i="1"/>
  <c r="HA310" i="1"/>
  <c r="DX338" i="1"/>
  <c r="GZ338" i="1"/>
  <c r="DX191" i="1"/>
  <c r="GZ191" i="1"/>
  <c r="DX521" i="1"/>
  <c r="GZ521" i="1"/>
  <c r="DX525" i="1"/>
  <c r="GZ525" i="1"/>
  <c r="DX83" i="1"/>
  <c r="GZ83" i="1"/>
  <c r="DX529" i="1"/>
  <c r="GZ529" i="1"/>
  <c r="DX346" i="1"/>
  <c r="GZ346" i="1"/>
  <c r="DX104" i="1"/>
  <c r="GZ104" i="1"/>
  <c r="DY223" i="1"/>
  <c r="HA223" i="1"/>
  <c r="DX344" i="1"/>
  <c r="GZ344" i="1"/>
  <c r="DX280" i="1"/>
  <c r="GZ280" i="1"/>
  <c r="DY217" i="1"/>
  <c r="HA217" i="1"/>
  <c r="DX269" i="1"/>
  <c r="GZ269" i="1"/>
  <c r="DX460" i="1"/>
  <c r="GZ460" i="1"/>
  <c r="DX149" i="1"/>
  <c r="GZ149" i="1"/>
  <c r="DY518" i="1"/>
  <c r="HA518" i="1"/>
  <c r="DY516" i="1"/>
  <c r="HA516" i="1"/>
  <c r="DY526" i="1"/>
  <c r="HA526" i="1"/>
  <c r="DX354" i="1"/>
  <c r="GZ354" i="1"/>
  <c r="DX363" i="1"/>
  <c r="GZ363" i="1"/>
  <c r="DX266" i="1"/>
  <c r="GZ266" i="1"/>
  <c r="DX379" i="1"/>
  <c r="GZ379" i="1"/>
  <c r="DX355" i="1"/>
  <c r="GZ355" i="1"/>
  <c r="DX281" i="1"/>
  <c r="GZ281" i="1"/>
  <c r="DX459" i="1"/>
  <c r="GZ459" i="1"/>
  <c r="DX224" i="1"/>
  <c r="GZ224" i="1"/>
  <c r="DX257" i="1"/>
  <c r="GZ257" i="1"/>
  <c r="DX270" i="1"/>
  <c r="GZ270" i="1"/>
  <c r="DX163" i="1"/>
  <c r="GZ163" i="1"/>
  <c r="DY495" i="1"/>
  <c r="HA495" i="1"/>
  <c r="DX424" i="1"/>
  <c r="GZ424" i="1"/>
  <c r="DX357" i="1"/>
  <c r="GZ357" i="1"/>
  <c r="DX520" i="1"/>
  <c r="GZ520" i="1"/>
  <c r="DX423" i="1"/>
  <c r="GZ423" i="1"/>
  <c r="DY239" i="1"/>
  <c r="HA239" i="1"/>
  <c r="GZ129" i="1"/>
  <c r="DX129" i="1"/>
  <c r="DX267" i="1"/>
  <c r="GZ267" i="1"/>
  <c r="DX321" i="1"/>
  <c r="GZ321" i="1"/>
  <c r="DX288" i="1"/>
  <c r="GZ288" i="1"/>
  <c r="DX297" i="1"/>
  <c r="GZ297" i="1"/>
  <c r="DX380" i="1"/>
  <c r="GZ380" i="1"/>
  <c r="DX220" i="1"/>
  <c r="GZ220" i="1"/>
  <c r="DX117" i="1"/>
  <c r="GZ117" i="1"/>
  <c r="DX306" i="1"/>
  <c r="GZ306" i="1"/>
  <c r="DX235" i="1"/>
  <c r="GZ235" i="1"/>
  <c r="DX371" i="1"/>
  <c r="GZ371" i="1"/>
  <c r="DX92" i="1"/>
  <c r="GZ92" i="1"/>
  <c r="DX80" i="1"/>
  <c r="GZ80" i="1"/>
  <c r="DZ494" i="1"/>
  <c r="HB494" i="1"/>
  <c r="DX255" i="1"/>
  <c r="GZ255" i="1"/>
  <c r="DX328" i="1"/>
  <c r="GZ328" i="1"/>
  <c r="DX158" i="1"/>
  <c r="GZ158" i="1"/>
  <c r="DX368" i="1"/>
  <c r="GZ368" i="1"/>
  <c r="DX398" i="1"/>
  <c r="GZ398" i="1"/>
  <c r="DY418" i="1"/>
  <c r="HA418" i="1"/>
  <c r="DX159" i="1"/>
  <c r="GZ159" i="1"/>
  <c r="DX19" i="1"/>
  <c r="GZ19" i="1"/>
  <c r="DX13" i="1"/>
  <c r="GZ13" i="1"/>
  <c r="DX35" i="1"/>
  <c r="GZ35" i="1"/>
  <c r="DX11" i="1"/>
  <c r="GZ11" i="1"/>
  <c r="DX245" i="1"/>
  <c r="GZ245" i="1"/>
  <c r="DX87" i="1"/>
  <c r="GZ87" i="1"/>
  <c r="DX40" i="1"/>
  <c r="GZ40" i="1"/>
  <c r="DX22" i="1"/>
  <c r="GZ22" i="1"/>
  <c r="DX406" i="1"/>
  <c r="GZ406" i="1"/>
  <c r="DX81" i="1"/>
  <c r="GZ81" i="1"/>
  <c r="DX63" i="1"/>
  <c r="GZ63" i="1"/>
  <c r="DX228" i="1"/>
  <c r="GZ228" i="1"/>
  <c r="DX12" i="1"/>
  <c r="GZ12" i="1"/>
  <c r="DX250" i="1"/>
  <c r="GZ250" i="1"/>
  <c r="DX167" i="1"/>
  <c r="GZ167" i="1"/>
  <c r="DX110" i="1"/>
  <c r="GZ110" i="1"/>
  <c r="DX58" i="1"/>
  <c r="GZ58" i="1"/>
  <c r="DY134" i="1"/>
  <c r="HA134" i="1"/>
  <c r="DX279" i="1"/>
  <c r="GZ279" i="1"/>
  <c r="DX274" i="1"/>
  <c r="GZ274" i="1"/>
  <c r="GZ238" i="1"/>
  <c r="DX238" i="1"/>
  <c r="DX120" i="1"/>
  <c r="GZ120" i="1"/>
  <c r="DX7" i="1"/>
  <c r="GZ7" i="1"/>
  <c r="DX229" i="1"/>
  <c r="GZ229" i="1"/>
  <c r="DX44" i="1"/>
  <c r="GZ44" i="1"/>
  <c r="DX305" i="1"/>
  <c r="GZ305" i="1"/>
  <c r="DX304" i="1"/>
  <c r="GZ304" i="1"/>
  <c r="DX492" i="1"/>
  <c r="GZ492" i="1"/>
  <c r="DX127" i="1"/>
  <c r="GZ127" i="1"/>
  <c r="DX135" i="1"/>
  <c r="GZ135" i="1"/>
  <c r="DX290" i="1"/>
  <c r="GZ290" i="1"/>
  <c r="DX115" i="1"/>
  <c r="GZ115" i="1"/>
  <c r="GZ49" i="1"/>
  <c r="DX49" i="1"/>
  <c r="DX341" i="1"/>
  <c r="GZ341" i="1"/>
  <c r="GZ254" i="1"/>
  <c r="DX254" i="1"/>
  <c r="DX292" i="1"/>
  <c r="GZ292" i="1"/>
  <c r="DX351" i="1"/>
  <c r="GZ351" i="1"/>
  <c r="DX285" i="1"/>
  <c r="GZ285" i="1"/>
  <c r="DX509" i="1"/>
  <c r="GZ509" i="1"/>
  <c r="DY302" i="1"/>
  <c r="HA302" i="1"/>
  <c r="DX84" i="1"/>
  <c r="GZ84" i="1"/>
  <c r="DX284" i="1"/>
  <c r="GZ284" i="1"/>
  <c r="DY464" i="1"/>
  <c r="HA464" i="1"/>
  <c r="DX66" i="1"/>
  <c r="GZ66" i="1"/>
  <c r="DX422" i="1"/>
  <c r="GZ422" i="1"/>
  <c r="GZ402" i="1"/>
  <c r="DX402" i="1"/>
  <c r="DX242" i="1"/>
  <c r="GZ242" i="1"/>
  <c r="DX395" i="1"/>
  <c r="GZ395" i="1"/>
  <c r="DX77" i="1"/>
  <c r="GZ77" i="1"/>
  <c r="DX45" i="1"/>
  <c r="GZ45" i="1"/>
  <c r="DX287" i="1"/>
  <c r="GZ287" i="1"/>
  <c r="DX353" i="1"/>
  <c r="GZ353" i="1"/>
  <c r="DX510" i="1"/>
  <c r="GZ510" i="1"/>
  <c r="DX527" i="1"/>
  <c r="GZ527" i="1"/>
  <c r="DX333" i="1"/>
  <c r="GZ333" i="1"/>
  <c r="DX108" i="1"/>
  <c r="GZ108" i="1"/>
  <c r="DX17" i="1"/>
  <c r="GZ17" i="1"/>
  <c r="DX175" i="1"/>
  <c r="GZ175" i="1"/>
  <c r="DX416" i="1"/>
  <c r="GZ416" i="1"/>
  <c r="DX6" i="1"/>
  <c r="GZ6" i="1"/>
  <c r="DX320" i="1"/>
  <c r="GZ320" i="1"/>
  <c r="DX251" i="1"/>
  <c r="GZ251" i="1"/>
  <c r="DX47" i="1"/>
  <c r="GZ47" i="1"/>
  <c r="DX148" i="1"/>
  <c r="GZ148" i="1"/>
  <c r="DX72" i="1"/>
  <c r="GZ72" i="1"/>
  <c r="DX67" i="1"/>
  <c r="GZ67" i="1"/>
  <c r="DX317" i="1"/>
  <c r="GZ317" i="1"/>
  <c r="DX491" i="1"/>
  <c r="GZ491" i="1"/>
  <c r="DY109" i="1"/>
  <c r="HA109" i="1"/>
  <c r="DX74" i="1"/>
  <c r="GZ74" i="1"/>
  <c r="DX99" i="1"/>
  <c r="GZ99" i="1"/>
  <c r="DY103" i="1"/>
  <c r="HA103" i="1"/>
  <c r="DX169" i="1"/>
  <c r="GZ169" i="1"/>
  <c r="DX10" i="1"/>
  <c r="GZ10" i="1"/>
  <c r="DX98" i="1"/>
  <c r="GZ98" i="1"/>
  <c r="DY206" i="1"/>
  <c r="HA206" i="1"/>
  <c r="DX53" i="1"/>
  <c r="GZ53" i="1"/>
  <c r="DX207" i="1"/>
  <c r="GZ207" i="1"/>
  <c r="DX330" i="1"/>
  <c r="GZ330" i="1"/>
  <c r="DY141" i="1"/>
  <c r="HA141" i="1"/>
  <c r="DY30" i="1"/>
  <c r="HA30" i="1"/>
  <c r="DX111" i="1"/>
  <c r="GZ111" i="1"/>
  <c r="DX155" i="1"/>
  <c r="GZ155" i="1"/>
  <c r="DX194" i="1"/>
  <c r="GZ194" i="1"/>
  <c r="DX404" i="1"/>
  <c r="GZ404" i="1"/>
  <c r="DX88" i="1"/>
  <c r="GZ88" i="1"/>
  <c r="DX202" i="1"/>
  <c r="GZ202" i="1"/>
  <c r="DX340" i="1"/>
  <c r="GZ340" i="1"/>
  <c r="DX52" i="1"/>
  <c r="GZ52" i="1"/>
  <c r="DX3" i="1"/>
  <c r="GZ3" i="1"/>
  <c r="DX294" i="1"/>
  <c r="GZ294" i="1"/>
  <c r="DX508" i="1"/>
  <c r="GZ508" i="1"/>
  <c r="DX234" i="1"/>
  <c r="GZ234" i="1"/>
  <c r="DY27" i="1"/>
  <c r="HA27" i="1"/>
  <c r="DX203" i="1"/>
  <c r="GZ203" i="1"/>
  <c r="DX230" i="1"/>
  <c r="GZ230" i="1"/>
  <c r="DX232" i="1"/>
  <c r="GZ232" i="1"/>
  <c r="DY272" i="1"/>
  <c r="HA272" i="1"/>
  <c r="DX515" i="1"/>
  <c r="GZ515" i="1"/>
  <c r="GZ152" i="1"/>
  <c r="DX152" i="1"/>
  <c r="DX260" i="1"/>
  <c r="GZ260" i="1"/>
  <c r="DY528" i="1"/>
  <c r="HA528" i="1"/>
  <c r="DX497" i="1"/>
  <c r="GZ497" i="1"/>
  <c r="DX145" i="1"/>
  <c r="GZ145" i="1"/>
  <c r="DY78" i="1"/>
  <c r="HA78" i="1"/>
  <c r="DX339" i="1"/>
  <c r="GZ339" i="1"/>
  <c r="DX233" i="1"/>
  <c r="GZ233" i="1"/>
  <c r="DX334" i="1"/>
  <c r="GZ334" i="1"/>
  <c r="DX456" i="1"/>
  <c r="GZ456" i="1"/>
  <c r="DX312" i="1"/>
  <c r="GZ312" i="1"/>
  <c r="DX503" i="1"/>
  <c r="GZ503" i="1"/>
  <c r="DX82" i="1"/>
  <c r="GZ82" i="1"/>
  <c r="DX511" i="1"/>
  <c r="GZ511" i="1"/>
  <c r="DX264" i="1"/>
  <c r="GZ264" i="1"/>
  <c r="DX16" i="1"/>
  <c r="GZ16" i="1"/>
  <c r="DX195" i="1"/>
  <c r="GZ195" i="1"/>
  <c r="GZ162" i="1"/>
  <c r="DX162" i="1"/>
  <c r="DX493" i="1"/>
  <c r="GZ493" i="1"/>
  <c r="DX189" i="1"/>
  <c r="GZ189" i="1"/>
  <c r="DX249" i="1"/>
  <c r="GZ249" i="1"/>
  <c r="DY37" i="1"/>
  <c r="HA37" i="1"/>
  <c r="DX138" i="1"/>
  <c r="GZ138" i="1"/>
  <c r="GZ299" i="1"/>
  <c r="DX299" i="1"/>
  <c r="DY277" i="1"/>
  <c r="HA277" i="1"/>
  <c r="DX289" i="1"/>
  <c r="GZ289" i="1"/>
  <c r="DX140" i="1"/>
  <c r="GZ140" i="1"/>
  <c r="DX463" i="1"/>
  <c r="GZ463" i="1"/>
  <c r="DX204" i="1"/>
  <c r="GZ204" i="1"/>
  <c r="DX501" i="1"/>
  <c r="GZ501" i="1"/>
  <c r="DX387" i="1"/>
  <c r="GZ387" i="1"/>
  <c r="DX377" i="1"/>
  <c r="GZ377" i="1"/>
  <c r="DY20" i="1"/>
  <c r="HA20" i="1"/>
  <c r="DY4" i="1"/>
  <c r="HA4" i="1"/>
  <c r="DX381" i="1"/>
  <c r="GZ381" i="1"/>
  <c r="DY415" i="1"/>
  <c r="HA415" i="1"/>
  <c r="DX179" i="1"/>
  <c r="GZ179" i="1"/>
  <c r="DX172" i="1"/>
  <c r="GZ172" i="1"/>
  <c r="DX200" i="1"/>
  <c r="GZ200" i="1"/>
  <c r="DY498" i="1"/>
  <c r="HA498" i="1"/>
  <c r="DX32" i="1"/>
  <c r="GZ32" i="1"/>
  <c r="DX128" i="1"/>
  <c r="GZ128" i="1"/>
  <c r="DX112" i="1"/>
  <c r="GZ112" i="1"/>
  <c r="HE144" i="1" l="1"/>
  <c r="EC144" i="1"/>
  <c r="HF405" i="1"/>
  <c r="ED405" i="1"/>
  <c r="HF214" i="1"/>
  <c r="ED214" i="1"/>
  <c r="EC286" i="1"/>
  <c r="HE286" i="1"/>
  <c r="HE34" i="1"/>
  <c r="EC34" i="1"/>
  <c r="HE413" i="1"/>
  <c r="EC413" i="1"/>
  <c r="EC335" i="1"/>
  <c r="HE335" i="1"/>
  <c r="HF39" i="1"/>
  <c r="ED39" i="1"/>
  <c r="HE373" i="1"/>
  <c r="EC373" i="1"/>
  <c r="HF389" i="1"/>
  <c r="ED389" i="1"/>
  <c r="ED154" i="1"/>
  <c r="HF154" i="1"/>
  <c r="HF329" i="1"/>
  <c r="ED329" i="1"/>
  <c r="HE211" i="1"/>
  <c r="EC211" i="1"/>
  <c r="HE467" i="1"/>
  <c r="EC467" i="1"/>
  <c r="HF485" i="1"/>
  <c r="ED485" i="1"/>
  <c r="HG471" i="1"/>
  <c r="EE471" i="1"/>
  <c r="HE374" i="1"/>
  <c r="EC374" i="1"/>
  <c r="HF319" i="1"/>
  <c r="ED319" i="1"/>
  <c r="HE488" i="1"/>
  <c r="EC488" i="1"/>
  <c r="EE358" i="1"/>
  <c r="HG358" i="1"/>
  <c r="HE196" i="1"/>
  <c r="EC196" i="1"/>
  <c r="EC385" i="1"/>
  <c r="HE385" i="1"/>
  <c r="EE323" i="1"/>
  <c r="HG323" i="1"/>
  <c r="EE475" i="1"/>
  <c r="HG475" i="1"/>
  <c r="HF364" i="1"/>
  <c r="ED364" i="1"/>
  <c r="HF399" i="1"/>
  <c r="ED399" i="1"/>
  <c r="EE487" i="1"/>
  <c r="HG487" i="1"/>
  <c r="ED240" i="1"/>
  <c r="HF240" i="1"/>
  <c r="EF378" i="1"/>
  <c r="HH378" i="1"/>
  <c r="EC347" i="1"/>
  <c r="HE347" i="1"/>
  <c r="ED253" i="1"/>
  <c r="HF253" i="1"/>
  <c r="HG325" i="1"/>
  <c r="EE325" i="1"/>
  <c r="EC225" i="1"/>
  <c r="HE225" i="1"/>
  <c r="HE479" i="1"/>
  <c r="EC479" i="1"/>
  <c r="EE480" i="1"/>
  <c r="HG480" i="1"/>
  <c r="EE278" i="1"/>
  <c r="HG278" i="1"/>
  <c r="HG476" i="1"/>
  <c r="EE476" i="1"/>
  <c r="HF470" i="1"/>
  <c r="ED470" i="1"/>
  <c r="ED193" i="1"/>
  <c r="HF193" i="1"/>
  <c r="EC468" i="1"/>
  <c r="HE468" i="1"/>
  <c r="HH216" i="1"/>
  <c r="EF216" i="1"/>
  <c r="ED309" i="1"/>
  <c r="HF309" i="1"/>
  <c r="HE473" i="1"/>
  <c r="EC473" i="1"/>
  <c r="ED142" i="1"/>
  <c r="HF142" i="1"/>
  <c r="EC337" i="1"/>
  <c r="HE337" i="1"/>
  <c r="ED332" i="1"/>
  <c r="HF332" i="1"/>
  <c r="HF474" i="1"/>
  <c r="ED474" i="1"/>
  <c r="HG298" i="1"/>
  <c r="EE298" i="1"/>
  <c r="ED178" i="1"/>
  <c r="HF178" i="1"/>
  <c r="EE490" i="1"/>
  <c r="HG490" i="1"/>
  <c r="ED390" i="1"/>
  <c r="HF390" i="1"/>
  <c r="HE256" i="1"/>
  <c r="EC256" i="1"/>
  <c r="HE76" i="1"/>
  <c r="EC76" i="1"/>
  <c r="EE349" i="1"/>
  <c r="HG349" i="1"/>
  <c r="HF236" i="1"/>
  <c r="ED236" i="1"/>
  <c r="ED113" i="1"/>
  <c r="HF113" i="1"/>
  <c r="ED486" i="1"/>
  <c r="HF486" i="1"/>
  <c r="HF199" i="1"/>
  <c r="ED199" i="1"/>
  <c r="ED365" i="1"/>
  <c r="HF365" i="1"/>
  <c r="HE392" i="1"/>
  <c r="EC392" i="1"/>
  <c r="HG221" i="1"/>
  <c r="EE221" i="1"/>
  <c r="EG295" i="1"/>
  <c r="HI295" i="1"/>
  <c r="HF472" i="1"/>
  <c r="ED472" i="1"/>
  <c r="HF60" i="1"/>
  <c r="ED60" i="1"/>
  <c r="HE478" i="1"/>
  <c r="EC478" i="1"/>
  <c r="ED85" i="1"/>
  <c r="HF85" i="1"/>
  <c r="EC64" i="1"/>
  <c r="HE64" i="1"/>
  <c r="EE59" i="1"/>
  <c r="HG59" i="1"/>
  <c r="HG481" i="1"/>
  <c r="EE481" i="1"/>
  <c r="HG489" i="1"/>
  <c r="EE489" i="1"/>
  <c r="HG153" i="1"/>
  <c r="EE153" i="1"/>
  <c r="HG369" i="1"/>
  <c r="EE369" i="1"/>
  <c r="HE46" i="1"/>
  <c r="EC46" i="1"/>
  <c r="EE376" i="1"/>
  <c r="HG376" i="1"/>
  <c r="EC367" i="1"/>
  <c r="HE367" i="1"/>
  <c r="EC384" i="1"/>
  <c r="HE384" i="1"/>
  <c r="EE324" i="1"/>
  <c r="HG324" i="1"/>
  <c r="HF326" i="1"/>
  <c r="ED326" i="1"/>
  <c r="HF477" i="1"/>
  <c r="ED477" i="1"/>
  <c r="HE308" i="1"/>
  <c r="EC308" i="1"/>
  <c r="EE386" i="1"/>
  <c r="HG386" i="1"/>
  <c r="HE360" i="1"/>
  <c r="EC360" i="1"/>
  <c r="EC403" i="1"/>
  <c r="HE403" i="1"/>
  <c r="HE345" i="1"/>
  <c r="EC345" i="1"/>
  <c r="HF23" i="1"/>
  <c r="ED23" i="1"/>
  <c r="EE484" i="1"/>
  <c r="HG484" i="1"/>
  <c r="ED410" i="1"/>
  <c r="HF410" i="1"/>
  <c r="HF366" i="1"/>
  <c r="ED366" i="1"/>
  <c r="ED79" i="1"/>
  <c r="HF79" i="1"/>
  <c r="EE121" i="1"/>
  <c r="HG121" i="1"/>
  <c r="EC318" i="1"/>
  <c r="HE318" i="1"/>
  <c r="EF315" i="1"/>
  <c r="HH315" i="1"/>
  <c r="HF352" i="1"/>
  <c r="ED352" i="1"/>
  <c r="HF336" i="1"/>
  <c r="ED336" i="1"/>
  <c r="EC370" i="1"/>
  <c r="HE370" i="1"/>
  <c r="ED166" i="1"/>
  <c r="HF166" i="1"/>
  <c r="ED401" i="1"/>
  <c r="HF401" i="1"/>
  <c r="EC396" i="1"/>
  <c r="HE396" i="1"/>
  <c r="ED246" i="1"/>
  <c r="HF246" i="1"/>
  <c r="HE182" i="1"/>
  <c r="EC182" i="1"/>
  <c r="HE201" i="1"/>
  <c r="EC201" i="1"/>
  <c r="EE482" i="1"/>
  <c r="HG482" i="1"/>
  <c r="HG469" i="1"/>
  <c r="EE469" i="1"/>
  <c r="EC275" i="1"/>
  <c r="HE275" i="1"/>
  <c r="HE136" i="1"/>
  <c r="EC136" i="1"/>
  <c r="HF483" i="1"/>
  <c r="ED483" i="1"/>
  <c r="HG41" i="1"/>
  <c r="EE41" i="1"/>
  <c r="ED322" i="1"/>
  <c r="HF322" i="1"/>
  <c r="ED187" i="1"/>
  <c r="HF187" i="1"/>
  <c r="EF466" i="1"/>
  <c r="HH466" i="1"/>
  <c r="EC394" i="1"/>
  <c r="HE394" i="1"/>
  <c r="HG372" i="1"/>
  <c r="EE372" i="1"/>
  <c r="DY124" i="1"/>
  <c r="HA124" i="1"/>
  <c r="DY496" i="1"/>
  <c r="HA496" i="1"/>
  <c r="DY241" i="1"/>
  <c r="HA241" i="1"/>
  <c r="DY218" i="1"/>
  <c r="HA218" i="1"/>
  <c r="DY116" i="1"/>
  <c r="HA116" i="1"/>
  <c r="DY24" i="1"/>
  <c r="HA24" i="1"/>
  <c r="DY519" i="1"/>
  <c r="HA519" i="1"/>
  <c r="DY132" i="1"/>
  <c r="HA132" i="1"/>
  <c r="DY289" i="1"/>
  <c r="HA289" i="1"/>
  <c r="DY203" i="1"/>
  <c r="HA203" i="1"/>
  <c r="DY317" i="1"/>
  <c r="HA317" i="1"/>
  <c r="DY250" i="1"/>
  <c r="HA250" i="1"/>
  <c r="DZ418" i="1"/>
  <c r="HB418" i="1"/>
  <c r="DY306" i="1"/>
  <c r="HA306" i="1"/>
  <c r="HA270" i="1"/>
  <c r="DY270" i="1"/>
  <c r="DZ223" i="1"/>
  <c r="HB223" i="1"/>
  <c r="DY25" i="1"/>
  <c r="HA25" i="1"/>
  <c r="DY268" i="1"/>
  <c r="HA268" i="1"/>
  <c r="DY254" i="1"/>
  <c r="HA254" i="1"/>
  <c r="DY501" i="1"/>
  <c r="HA501" i="1"/>
  <c r="DY515" i="1"/>
  <c r="HA515" i="1"/>
  <c r="DY99" i="1"/>
  <c r="HA99" i="1"/>
  <c r="DZ464" i="1"/>
  <c r="HB464" i="1"/>
  <c r="DY13" i="1"/>
  <c r="HA13" i="1"/>
  <c r="DY281" i="1"/>
  <c r="HA281" i="1"/>
  <c r="DY68" i="1"/>
  <c r="HA68" i="1"/>
  <c r="DY139" i="1"/>
  <c r="HA139" i="1"/>
  <c r="DY112" i="1"/>
  <c r="HA112" i="1"/>
  <c r="DY200" i="1"/>
  <c r="HA200" i="1"/>
  <c r="DY381" i="1"/>
  <c r="HA381" i="1"/>
  <c r="DY377" i="1"/>
  <c r="HA377" i="1"/>
  <c r="DY463" i="1"/>
  <c r="HA463" i="1"/>
  <c r="DY189" i="1"/>
  <c r="HA189" i="1"/>
  <c r="DY16" i="1"/>
  <c r="HA16" i="1"/>
  <c r="DY82" i="1"/>
  <c r="HA82" i="1"/>
  <c r="DY334" i="1"/>
  <c r="HA334" i="1"/>
  <c r="DY145" i="1"/>
  <c r="HA145" i="1"/>
  <c r="DY260" i="1"/>
  <c r="HA260" i="1"/>
  <c r="HA232" i="1"/>
  <c r="DY232" i="1"/>
  <c r="DY234" i="1"/>
  <c r="HA234" i="1"/>
  <c r="DY52" i="1"/>
  <c r="HA52" i="1"/>
  <c r="DY404" i="1"/>
  <c r="HA404" i="1"/>
  <c r="HB30" i="1"/>
  <c r="DZ30" i="1"/>
  <c r="DY53" i="1"/>
  <c r="HA53" i="1"/>
  <c r="DY169" i="1"/>
  <c r="HA169" i="1"/>
  <c r="DZ109" i="1"/>
  <c r="HB109" i="1"/>
  <c r="DY72" i="1"/>
  <c r="HA72" i="1"/>
  <c r="DY320" i="1"/>
  <c r="HA320" i="1"/>
  <c r="DY17" i="1"/>
  <c r="HA17" i="1"/>
  <c r="DY510" i="1"/>
  <c r="HA510" i="1"/>
  <c r="DY77" i="1"/>
  <c r="HA77" i="1"/>
  <c r="DY422" i="1"/>
  <c r="HA422" i="1"/>
  <c r="DY84" i="1"/>
  <c r="HA84" i="1"/>
  <c r="DY285" i="1"/>
  <c r="HA285" i="1"/>
  <c r="DY290" i="1"/>
  <c r="HA290" i="1"/>
  <c r="DY492" i="1"/>
  <c r="HA492" i="1"/>
  <c r="DY229" i="1"/>
  <c r="HA229" i="1"/>
  <c r="DY274" i="1"/>
  <c r="HA274" i="1"/>
  <c r="DY110" i="1"/>
  <c r="HA110" i="1"/>
  <c r="DY228" i="1"/>
  <c r="HA228" i="1"/>
  <c r="DY22" i="1"/>
  <c r="HA22" i="1"/>
  <c r="DY11" i="1"/>
  <c r="HA11" i="1"/>
  <c r="DY19" i="1"/>
  <c r="HA19" i="1"/>
  <c r="DY368" i="1"/>
  <c r="HA368" i="1"/>
  <c r="DY371" i="1"/>
  <c r="HA371" i="1"/>
  <c r="DY220" i="1"/>
  <c r="HA220" i="1"/>
  <c r="DY321" i="1"/>
  <c r="HA321" i="1"/>
  <c r="HA423" i="1"/>
  <c r="DY423" i="1"/>
  <c r="DZ495" i="1"/>
  <c r="HB495" i="1"/>
  <c r="DY224" i="1"/>
  <c r="HA224" i="1"/>
  <c r="DY354" i="1"/>
  <c r="HA354" i="1"/>
  <c r="DY149" i="1"/>
  <c r="HA149" i="1"/>
  <c r="DY280" i="1"/>
  <c r="HA280" i="1"/>
  <c r="DY346" i="1"/>
  <c r="HA346" i="1"/>
  <c r="DY521" i="1"/>
  <c r="HA521" i="1"/>
  <c r="DY407" i="1"/>
  <c r="HA407" i="1"/>
  <c r="DZ183" i="1"/>
  <c r="HB183" i="1"/>
  <c r="DY151" i="1"/>
  <c r="HA151" i="1"/>
  <c r="DY408" i="1"/>
  <c r="HA408" i="1"/>
  <c r="DY54" i="1"/>
  <c r="HA54" i="1"/>
  <c r="DY514" i="1"/>
  <c r="HA514" i="1"/>
  <c r="DY89" i="1"/>
  <c r="HA89" i="1"/>
  <c r="DY307" i="1"/>
  <c r="HA307" i="1"/>
  <c r="DY105" i="1"/>
  <c r="HA105" i="1"/>
  <c r="DZ43" i="1"/>
  <c r="HB43" i="1"/>
  <c r="DY188" i="1"/>
  <c r="HA188" i="1"/>
  <c r="DY397" i="1"/>
  <c r="HA397" i="1"/>
  <c r="DZ461" i="1"/>
  <c r="HB461" i="1"/>
  <c r="DY61" i="1"/>
  <c r="HA61" i="1"/>
  <c r="DY100" i="1"/>
  <c r="HA100" i="1"/>
  <c r="DY101" i="1"/>
  <c r="HA101" i="1"/>
  <c r="DY348" i="1"/>
  <c r="HA348" i="1"/>
  <c r="DY29" i="1"/>
  <c r="HA29" i="1"/>
  <c r="DZ261" i="1"/>
  <c r="HB261" i="1"/>
  <c r="DY73" i="1"/>
  <c r="HA73" i="1"/>
  <c r="DY14" i="1"/>
  <c r="HA14" i="1"/>
  <c r="DZ506" i="1"/>
  <c r="HB506" i="1"/>
  <c r="DY123" i="1"/>
  <c r="HA123" i="1"/>
  <c r="DY96" i="1"/>
  <c r="HA96" i="1"/>
  <c r="DY75" i="1"/>
  <c r="HA75" i="1"/>
  <c r="DZ94" i="1"/>
  <c r="HB94" i="1"/>
  <c r="DZ161" i="1"/>
  <c r="HB161" i="1"/>
  <c r="DY458" i="1"/>
  <c r="HA458" i="1"/>
  <c r="DY70" i="1"/>
  <c r="HA70" i="1"/>
  <c r="DY411" i="1"/>
  <c r="HA411" i="1"/>
  <c r="DY179" i="1"/>
  <c r="HA179" i="1"/>
  <c r="DZ37" i="1"/>
  <c r="HB37" i="1"/>
  <c r="DY312" i="1"/>
  <c r="HA312" i="1"/>
  <c r="DY202" i="1"/>
  <c r="HA202" i="1"/>
  <c r="DY47" i="1"/>
  <c r="HA47" i="1"/>
  <c r="HA242" i="1"/>
  <c r="DY242" i="1"/>
  <c r="DY305" i="1"/>
  <c r="HA305" i="1"/>
  <c r="DY87" i="1"/>
  <c r="HA87" i="1"/>
  <c r="DY297" i="1"/>
  <c r="HA297" i="1"/>
  <c r="DY266" i="1"/>
  <c r="HA266" i="1"/>
  <c r="DY5" i="1"/>
  <c r="HA5" i="1"/>
  <c r="DY293" i="1"/>
  <c r="HA293" i="1"/>
  <c r="DZ150" i="1"/>
  <c r="HB150" i="1"/>
  <c r="DY18" i="1"/>
  <c r="HA18" i="1"/>
  <c r="DY56" i="1"/>
  <c r="HA56" i="1"/>
  <c r="DY212" i="1"/>
  <c r="HA212" i="1"/>
  <c r="DY299" i="1"/>
  <c r="HA299" i="1"/>
  <c r="DY49" i="1"/>
  <c r="HA49" i="1"/>
  <c r="DY129" i="1"/>
  <c r="HA129" i="1"/>
  <c r="DY32" i="1"/>
  <c r="HA32" i="1"/>
  <c r="DY264" i="1"/>
  <c r="HA264" i="1"/>
  <c r="DY155" i="1"/>
  <c r="HA155" i="1"/>
  <c r="DY333" i="1"/>
  <c r="HA333" i="1"/>
  <c r="DY81" i="1"/>
  <c r="HA81" i="1"/>
  <c r="DY269" i="1"/>
  <c r="HA269" i="1"/>
  <c r="DZ208" i="1"/>
  <c r="HB208" i="1"/>
  <c r="DY291" i="1"/>
  <c r="HA291" i="1"/>
  <c r="DY296" i="1"/>
  <c r="HA296" i="1"/>
  <c r="DY152" i="1"/>
  <c r="HA152" i="1"/>
  <c r="DY128" i="1"/>
  <c r="HA128" i="1"/>
  <c r="DY172" i="1"/>
  <c r="HA172" i="1"/>
  <c r="DZ4" i="1"/>
  <c r="HB4" i="1"/>
  <c r="DY387" i="1"/>
  <c r="HA387" i="1"/>
  <c r="DY140" i="1"/>
  <c r="HA140" i="1"/>
  <c r="DY138" i="1"/>
  <c r="HA138" i="1"/>
  <c r="DY493" i="1"/>
  <c r="HA493" i="1"/>
  <c r="DY503" i="1"/>
  <c r="HA503" i="1"/>
  <c r="DY233" i="1"/>
  <c r="HA233" i="1"/>
  <c r="DY497" i="1"/>
  <c r="HA497" i="1"/>
  <c r="DY230" i="1"/>
  <c r="HA230" i="1"/>
  <c r="DY508" i="1"/>
  <c r="HA508" i="1"/>
  <c r="DY340" i="1"/>
  <c r="HA340" i="1"/>
  <c r="DY194" i="1"/>
  <c r="HA194" i="1"/>
  <c r="DZ141" i="1"/>
  <c r="HB141" i="1"/>
  <c r="DZ206" i="1"/>
  <c r="HB206" i="1"/>
  <c r="DZ103" i="1"/>
  <c r="HB103" i="1"/>
  <c r="DY491" i="1"/>
  <c r="HA491" i="1"/>
  <c r="DY148" i="1"/>
  <c r="HA148" i="1"/>
  <c r="DY6" i="1"/>
  <c r="HA6" i="1"/>
  <c r="HA108" i="1"/>
  <c r="DY108" i="1"/>
  <c r="DY353" i="1"/>
  <c r="HA353" i="1"/>
  <c r="DY395" i="1"/>
  <c r="HA395" i="1"/>
  <c r="DY66" i="1"/>
  <c r="HA66" i="1"/>
  <c r="DY351" i="1"/>
  <c r="HA351" i="1"/>
  <c r="DY341" i="1"/>
  <c r="HA341" i="1"/>
  <c r="HA135" i="1"/>
  <c r="DY135" i="1"/>
  <c r="DY304" i="1"/>
  <c r="HA304" i="1"/>
  <c r="DY7" i="1"/>
  <c r="HA7" i="1"/>
  <c r="DY279" i="1"/>
  <c r="HA279" i="1"/>
  <c r="DY167" i="1"/>
  <c r="HA167" i="1"/>
  <c r="DY63" i="1"/>
  <c r="HA63" i="1"/>
  <c r="DY40" i="1"/>
  <c r="HA40" i="1"/>
  <c r="DY35" i="1"/>
  <c r="HA35" i="1"/>
  <c r="DY159" i="1"/>
  <c r="HA159" i="1"/>
  <c r="DY158" i="1"/>
  <c r="HA158" i="1"/>
  <c r="EA494" i="1"/>
  <c r="HC494" i="1"/>
  <c r="DY235" i="1"/>
  <c r="HA235" i="1"/>
  <c r="DY380" i="1"/>
  <c r="HA380" i="1"/>
  <c r="DY267" i="1"/>
  <c r="HA267" i="1"/>
  <c r="DY520" i="1"/>
  <c r="HA520" i="1"/>
  <c r="DY163" i="1"/>
  <c r="HA163" i="1"/>
  <c r="DY459" i="1"/>
  <c r="HA459" i="1"/>
  <c r="DY379" i="1"/>
  <c r="HA379" i="1"/>
  <c r="DZ526" i="1"/>
  <c r="HB526" i="1"/>
  <c r="DY460" i="1"/>
  <c r="HA460" i="1"/>
  <c r="DY344" i="1"/>
  <c r="HA344" i="1"/>
  <c r="DY529" i="1"/>
  <c r="HA529" i="1"/>
  <c r="DY191" i="1"/>
  <c r="HA191" i="1"/>
  <c r="DY137" i="1"/>
  <c r="HA137" i="1"/>
  <c r="DZ28" i="1"/>
  <c r="HB28" i="1"/>
  <c r="DY90" i="1"/>
  <c r="HA90" i="1"/>
  <c r="DY311" i="1"/>
  <c r="HA311" i="1"/>
  <c r="DZ400" i="1"/>
  <c r="HB400" i="1"/>
  <c r="DZ382" i="1"/>
  <c r="HB382" i="1"/>
  <c r="DY93" i="1"/>
  <c r="HA93" i="1"/>
  <c r="DY184" i="1"/>
  <c r="HA184" i="1"/>
  <c r="DZ500" i="1"/>
  <c r="HB500" i="1"/>
  <c r="DY391" i="1"/>
  <c r="HA391" i="1"/>
  <c r="DY505" i="1"/>
  <c r="HA505" i="1"/>
  <c r="DY375" i="1"/>
  <c r="HA375" i="1"/>
  <c r="DY409" i="1"/>
  <c r="HA409" i="1"/>
  <c r="DZ502" i="1"/>
  <c r="HB502" i="1"/>
  <c r="DY499" i="1"/>
  <c r="HA499" i="1"/>
  <c r="DY412" i="1"/>
  <c r="HA412" i="1"/>
  <c r="DY421" i="1"/>
  <c r="HA421" i="1"/>
  <c r="DZ62" i="1"/>
  <c r="HB62" i="1"/>
  <c r="DZ362" i="1"/>
  <c r="HB362" i="1"/>
  <c r="HA314" i="1"/>
  <c r="DY314" i="1"/>
  <c r="HA131" i="1"/>
  <c r="DY131" i="1"/>
  <c r="DY388" i="1"/>
  <c r="HA388" i="1"/>
  <c r="DY215" i="1"/>
  <c r="HA215" i="1"/>
  <c r="DZ192" i="1"/>
  <c r="HB192" i="1"/>
  <c r="DZ462" i="1"/>
  <c r="HB462" i="1"/>
  <c r="DY504" i="1"/>
  <c r="HA504" i="1"/>
  <c r="DZ160" i="1"/>
  <c r="HB160" i="1"/>
  <c r="DY65" i="1"/>
  <c r="HA65" i="1"/>
  <c r="DY393" i="1"/>
  <c r="HA393" i="1"/>
  <c r="DY426" i="1"/>
  <c r="HA426" i="1"/>
  <c r="DY162" i="1"/>
  <c r="HA162" i="1"/>
  <c r="HA127" i="1"/>
  <c r="DY127" i="1"/>
  <c r="DY338" i="1"/>
  <c r="HA338" i="1"/>
  <c r="DY36" i="1"/>
  <c r="HA36" i="1"/>
  <c r="DZ300" i="1"/>
  <c r="HB300" i="1"/>
  <c r="DY383" i="1"/>
  <c r="HA383" i="1"/>
  <c r="DY227" i="1"/>
  <c r="HA227" i="1"/>
  <c r="DZ186" i="1"/>
  <c r="HB186" i="1"/>
  <c r="DY8" i="1"/>
  <c r="HA8" i="1"/>
  <c r="HA244" i="1"/>
  <c r="DY244" i="1"/>
  <c r="DZ465" i="1"/>
  <c r="HB465" i="1"/>
  <c r="DY259" i="1"/>
  <c r="HA259" i="1"/>
  <c r="DY339" i="1"/>
  <c r="HA339" i="1"/>
  <c r="DY330" i="1"/>
  <c r="HA330" i="1"/>
  <c r="DY287" i="1"/>
  <c r="HA287" i="1"/>
  <c r="DY120" i="1"/>
  <c r="HA120" i="1"/>
  <c r="DY80" i="1"/>
  <c r="HA80" i="1"/>
  <c r="DZ516" i="1"/>
  <c r="HB516" i="1"/>
  <c r="DY313" i="1"/>
  <c r="HA313" i="1"/>
  <c r="DZ457" i="1"/>
  <c r="HB457" i="1"/>
  <c r="DY402" i="1"/>
  <c r="HA402" i="1"/>
  <c r="DY238" i="1"/>
  <c r="HA238" i="1"/>
  <c r="DY522" i="1"/>
  <c r="HA522" i="1"/>
  <c r="DY414" i="1"/>
  <c r="HA414" i="1"/>
  <c r="DY294" i="1"/>
  <c r="HA294" i="1"/>
  <c r="DY98" i="1"/>
  <c r="HA98" i="1"/>
  <c r="DY416" i="1"/>
  <c r="HA416" i="1"/>
  <c r="DZ302" i="1"/>
  <c r="HB302" i="1"/>
  <c r="DZ134" i="1"/>
  <c r="HB134" i="1"/>
  <c r="DY328" i="1"/>
  <c r="HA328" i="1"/>
  <c r="DY357" i="1"/>
  <c r="HA357" i="1"/>
  <c r="DY83" i="1"/>
  <c r="HA83" i="1"/>
  <c r="DY231" i="1"/>
  <c r="HA231" i="1"/>
  <c r="DY168" i="1"/>
  <c r="HA168" i="1"/>
  <c r="DY517" i="1"/>
  <c r="HA517" i="1"/>
  <c r="DZ498" i="1"/>
  <c r="HB498" i="1"/>
  <c r="DZ415" i="1"/>
  <c r="HB415" i="1"/>
  <c r="DZ20" i="1"/>
  <c r="HB20" i="1"/>
  <c r="DY204" i="1"/>
  <c r="HA204" i="1"/>
  <c r="DZ277" i="1"/>
  <c r="HB277" i="1"/>
  <c r="DY249" i="1"/>
  <c r="HA249" i="1"/>
  <c r="DY195" i="1"/>
  <c r="HA195" i="1"/>
  <c r="DY511" i="1"/>
  <c r="HA511" i="1"/>
  <c r="DY456" i="1"/>
  <c r="HA456" i="1"/>
  <c r="DZ78" i="1"/>
  <c r="HB78" i="1"/>
  <c r="DZ528" i="1"/>
  <c r="HB528" i="1"/>
  <c r="DZ272" i="1"/>
  <c r="HB272" i="1"/>
  <c r="HB27" i="1"/>
  <c r="DZ27" i="1"/>
  <c r="DY3" i="1"/>
  <c r="HA3" i="1"/>
  <c r="DY88" i="1"/>
  <c r="HA88" i="1"/>
  <c r="HA111" i="1"/>
  <c r="DY111" i="1"/>
  <c r="DY207" i="1"/>
  <c r="HA207" i="1"/>
  <c r="DY10" i="1"/>
  <c r="HA10" i="1"/>
  <c r="DY74" i="1"/>
  <c r="HA74" i="1"/>
  <c r="DY67" i="1"/>
  <c r="HA67" i="1"/>
  <c r="HA251" i="1"/>
  <c r="DY251" i="1"/>
  <c r="DY175" i="1"/>
  <c r="HA175" i="1"/>
  <c r="DY527" i="1"/>
  <c r="HA527" i="1"/>
  <c r="DY45" i="1"/>
  <c r="HA45" i="1"/>
  <c r="DY284" i="1"/>
  <c r="HA284" i="1"/>
  <c r="DY509" i="1"/>
  <c r="HA509" i="1"/>
  <c r="DY292" i="1"/>
  <c r="HA292" i="1"/>
  <c r="DY115" i="1"/>
  <c r="HA115" i="1"/>
  <c r="DY44" i="1"/>
  <c r="HA44" i="1"/>
  <c r="DY58" i="1"/>
  <c r="HA58" i="1"/>
  <c r="DY12" i="1"/>
  <c r="HA12" i="1"/>
  <c r="DY406" i="1"/>
  <c r="HA406" i="1"/>
  <c r="DY245" i="1"/>
  <c r="HA245" i="1"/>
  <c r="HA398" i="1"/>
  <c r="DY398" i="1"/>
  <c r="DY255" i="1"/>
  <c r="HA255" i="1"/>
  <c r="DY92" i="1"/>
  <c r="HA92" i="1"/>
  <c r="DY117" i="1"/>
  <c r="HA117" i="1"/>
  <c r="DY288" i="1"/>
  <c r="HA288" i="1"/>
  <c r="DZ239" i="1"/>
  <c r="HB239" i="1"/>
  <c r="DY424" i="1"/>
  <c r="HA424" i="1"/>
  <c r="DY257" i="1"/>
  <c r="HA257" i="1"/>
  <c r="DY355" i="1"/>
  <c r="HA355" i="1"/>
  <c r="DY363" i="1"/>
  <c r="HA363" i="1"/>
  <c r="DZ518" i="1"/>
  <c r="HB518" i="1"/>
  <c r="DZ217" i="1"/>
  <c r="HB217" i="1"/>
  <c r="HA104" i="1"/>
  <c r="DY104" i="1"/>
  <c r="DY525" i="1"/>
  <c r="HA525" i="1"/>
  <c r="DZ310" i="1"/>
  <c r="HB310" i="1"/>
  <c r="DY125" i="1"/>
  <c r="HA125" i="1"/>
  <c r="DY146" i="1"/>
  <c r="HA146" i="1"/>
  <c r="DY282" i="1"/>
  <c r="HA282" i="1"/>
  <c r="DY205" i="1"/>
  <c r="HA205" i="1"/>
  <c r="DZ133" i="1"/>
  <c r="HB133" i="1"/>
  <c r="DY102" i="1"/>
  <c r="HA102" i="1"/>
  <c r="DZ26" i="1"/>
  <c r="HB26" i="1"/>
  <c r="DZ97" i="1"/>
  <c r="HB97" i="1"/>
  <c r="DY174" i="1"/>
  <c r="HA174" i="1"/>
  <c r="DZ198" i="1"/>
  <c r="HB198" i="1"/>
  <c r="DY181" i="1"/>
  <c r="HA181" i="1"/>
  <c r="DY507" i="1"/>
  <c r="HA507" i="1"/>
  <c r="DY42" i="1"/>
  <c r="HA42" i="1"/>
  <c r="DY157" i="1"/>
  <c r="HA157" i="1"/>
  <c r="DY126" i="1"/>
  <c r="HA126" i="1"/>
  <c r="DZ513" i="1"/>
  <c r="HB513" i="1"/>
  <c r="DY420" i="1"/>
  <c r="HA420" i="1"/>
  <c r="DY512" i="1"/>
  <c r="HA512" i="1"/>
  <c r="DY55" i="1"/>
  <c r="HA55" i="1"/>
  <c r="DY165" i="1"/>
  <c r="HA165" i="1"/>
  <c r="DY524" i="1"/>
  <c r="HA524" i="1"/>
  <c r="DY283" i="1"/>
  <c r="HA283" i="1"/>
  <c r="DY226" i="1"/>
  <c r="HA226" i="1"/>
  <c r="DY350" i="1"/>
  <c r="HA350" i="1"/>
  <c r="DY343" i="1"/>
  <c r="HA343" i="1"/>
  <c r="DZ327" i="1"/>
  <c r="HB327" i="1"/>
  <c r="DY219" i="1"/>
  <c r="HA219" i="1"/>
  <c r="HF144" i="1" l="1"/>
  <c r="ED144" i="1"/>
  <c r="HG405" i="1"/>
  <c r="EE405" i="1"/>
  <c r="HF286" i="1"/>
  <c r="ED286" i="1"/>
  <c r="HG214" i="1"/>
  <c r="EE214" i="1"/>
  <c r="ED335" i="1"/>
  <c r="HF335" i="1"/>
  <c r="ED413" i="1"/>
  <c r="HF413" i="1"/>
  <c r="ED34" i="1"/>
  <c r="HF34" i="1"/>
  <c r="HG39" i="1"/>
  <c r="EE39" i="1"/>
  <c r="HF488" i="1"/>
  <c r="ED488" i="1"/>
  <c r="EE485" i="1"/>
  <c r="HG485" i="1"/>
  <c r="EE329" i="1"/>
  <c r="HG329" i="1"/>
  <c r="HG319" i="1"/>
  <c r="EE319" i="1"/>
  <c r="ED467" i="1"/>
  <c r="HF467" i="1"/>
  <c r="EE154" i="1"/>
  <c r="HG154" i="1"/>
  <c r="HF196" i="1"/>
  <c r="ED196" i="1"/>
  <c r="HF374" i="1"/>
  <c r="ED374" i="1"/>
  <c r="HF211" i="1"/>
  <c r="ED211" i="1"/>
  <c r="HG389" i="1"/>
  <c r="EE389" i="1"/>
  <c r="EF471" i="1"/>
  <c r="HH471" i="1"/>
  <c r="HF373" i="1"/>
  <c r="ED373" i="1"/>
  <c r="EF358" i="1"/>
  <c r="HH358" i="1"/>
  <c r="HH41" i="1"/>
  <c r="EF41" i="1"/>
  <c r="HF308" i="1"/>
  <c r="ED308" i="1"/>
  <c r="EE60" i="1"/>
  <c r="HG60" i="1"/>
  <c r="ED392" i="1"/>
  <c r="HF392" i="1"/>
  <c r="HG199" i="1"/>
  <c r="EE199" i="1"/>
  <c r="HG236" i="1"/>
  <c r="EE236" i="1"/>
  <c r="EF476" i="1"/>
  <c r="HH476" i="1"/>
  <c r="HF394" i="1"/>
  <c r="ED394" i="1"/>
  <c r="HF275" i="1"/>
  <c r="ED275" i="1"/>
  <c r="EF482" i="1"/>
  <c r="HH482" i="1"/>
  <c r="HF396" i="1"/>
  <c r="ED396" i="1"/>
  <c r="EG315" i="1"/>
  <c r="HI315" i="1"/>
  <c r="HH121" i="1"/>
  <c r="EF121" i="1"/>
  <c r="EE410" i="1"/>
  <c r="HG410" i="1"/>
  <c r="HF403" i="1"/>
  <c r="ED403" i="1"/>
  <c r="EF59" i="1"/>
  <c r="HH59" i="1"/>
  <c r="EE178" i="1"/>
  <c r="HG178" i="1"/>
  <c r="HF337" i="1"/>
  <c r="ED337" i="1"/>
  <c r="ED225" i="1"/>
  <c r="HF225" i="1"/>
  <c r="HG253" i="1"/>
  <c r="EE253" i="1"/>
  <c r="EE240" i="1"/>
  <c r="HG240" i="1"/>
  <c r="HH475" i="1"/>
  <c r="EF475" i="1"/>
  <c r="HG483" i="1"/>
  <c r="EE483" i="1"/>
  <c r="HH469" i="1"/>
  <c r="EF469" i="1"/>
  <c r="HF201" i="1"/>
  <c r="ED201" i="1"/>
  <c r="ED360" i="1"/>
  <c r="HF360" i="1"/>
  <c r="EE477" i="1"/>
  <c r="HG477" i="1"/>
  <c r="HF46" i="1"/>
  <c r="ED46" i="1"/>
  <c r="EE472" i="1"/>
  <c r="HG472" i="1"/>
  <c r="HH298" i="1"/>
  <c r="EF298" i="1"/>
  <c r="EF325" i="1"/>
  <c r="HH325" i="1"/>
  <c r="HI466" i="1"/>
  <c r="EG466" i="1"/>
  <c r="EE401" i="1"/>
  <c r="HG401" i="1"/>
  <c r="HH484" i="1"/>
  <c r="EF484" i="1"/>
  <c r="ED384" i="1"/>
  <c r="HF384" i="1"/>
  <c r="ED64" i="1"/>
  <c r="HF64" i="1"/>
  <c r="HG486" i="1"/>
  <c r="EE486" i="1"/>
  <c r="EF349" i="1"/>
  <c r="HH349" i="1"/>
  <c r="EE390" i="1"/>
  <c r="HG390" i="1"/>
  <c r="EE309" i="1"/>
  <c r="HG309" i="1"/>
  <c r="ED468" i="1"/>
  <c r="HF468" i="1"/>
  <c r="EF278" i="1"/>
  <c r="HH278" i="1"/>
  <c r="EF487" i="1"/>
  <c r="HH487" i="1"/>
  <c r="EF323" i="1"/>
  <c r="HH323" i="1"/>
  <c r="EF372" i="1"/>
  <c r="HH372" i="1"/>
  <c r="HF136" i="1"/>
  <c r="ED136" i="1"/>
  <c r="ED182" i="1"/>
  <c r="HF182" i="1"/>
  <c r="HG336" i="1"/>
  <c r="EE336" i="1"/>
  <c r="EE23" i="1"/>
  <c r="HG23" i="1"/>
  <c r="HG326" i="1"/>
  <c r="EE326" i="1"/>
  <c r="HH369" i="1"/>
  <c r="EF369" i="1"/>
  <c r="EF489" i="1"/>
  <c r="HH489" i="1"/>
  <c r="ED76" i="1"/>
  <c r="HF76" i="1"/>
  <c r="HG474" i="1"/>
  <c r="EE474" i="1"/>
  <c r="EE399" i="1"/>
  <c r="HG399" i="1"/>
  <c r="EE187" i="1"/>
  <c r="HG187" i="1"/>
  <c r="EE166" i="1"/>
  <c r="HG166" i="1"/>
  <c r="HG79" i="1"/>
  <c r="EE79" i="1"/>
  <c r="ED367" i="1"/>
  <c r="HF367" i="1"/>
  <c r="EE85" i="1"/>
  <c r="HG85" i="1"/>
  <c r="HJ295" i="1"/>
  <c r="EH295" i="1"/>
  <c r="HG365" i="1"/>
  <c r="EE365" i="1"/>
  <c r="EE142" i="1"/>
  <c r="HG142" i="1"/>
  <c r="HG193" i="1"/>
  <c r="EE193" i="1"/>
  <c r="EF480" i="1"/>
  <c r="HH480" i="1"/>
  <c r="ED347" i="1"/>
  <c r="HF347" i="1"/>
  <c r="HG352" i="1"/>
  <c r="EE352" i="1"/>
  <c r="HG366" i="1"/>
  <c r="EE366" i="1"/>
  <c r="ED345" i="1"/>
  <c r="HF345" i="1"/>
  <c r="EF153" i="1"/>
  <c r="HH153" i="1"/>
  <c r="EF481" i="1"/>
  <c r="HH481" i="1"/>
  <c r="HF478" i="1"/>
  <c r="ED478" i="1"/>
  <c r="HH221" i="1"/>
  <c r="EF221" i="1"/>
  <c r="ED256" i="1"/>
  <c r="HF256" i="1"/>
  <c r="ED473" i="1"/>
  <c r="HF473" i="1"/>
  <c r="EG216" i="1"/>
  <c r="HI216" i="1"/>
  <c r="HG470" i="1"/>
  <c r="EE470" i="1"/>
  <c r="HF479" i="1"/>
  <c r="ED479" i="1"/>
  <c r="EE364" i="1"/>
  <c r="HG364" i="1"/>
  <c r="EE322" i="1"/>
  <c r="HG322" i="1"/>
  <c r="EE246" i="1"/>
  <c r="HG246" i="1"/>
  <c r="ED370" i="1"/>
  <c r="HF370" i="1"/>
  <c r="ED318" i="1"/>
  <c r="HF318" i="1"/>
  <c r="EF386" i="1"/>
  <c r="HH386" i="1"/>
  <c r="EF324" i="1"/>
  <c r="HH324" i="1"/>
  <c r="EF376" i="1"/>
  <c r="HH376" i="1"/>
  <c r="EE113" i="1"/>
  <c r="HG113" i="1"/>
  <c r="EF490" i="1"/>
  <c r="HH490" i="1"/>
  <c r="EE332" i="1"/>
  <c r="HG332" i="1"/>
  <c r="EG378" i="1"/>
  <c r="HI378" i="1"/>
  <c r="ED385" i="1"/>
  <c r="HF385" i="1"/>
  <c r="DZ124" i="1"/>
  <c r="HB124" i="1"/>
  <c r="DZ496" i="1"/>
  <c r="HB496" i="1"/>
  <c r="DZ218" i="1"/>
  <c r="HB218" i="1"/>
  <c r="DZ241" i="1"/>
  <c r="HB241" i="1"/>
  <c r="DZ24" i="1"/>
  <c r="HB24" i="1"/>
  <c r="HB116" i="1"/>
  <c r="DZ116" i="1"/>
  <c r="DZ132" i="1"/>
  <c r="HB132" i="1"/>
  <c r="HB519" i="1"/>
  <c r="DZ519" i="1"/>
  <c r="DZ524" i="1"/>
  <c r="HB524" i="1"/>
  <c r="DZ12" i="1"/>
  <c r="HB12" i="1"/>
  <c r="DZ45" i="1"/>
  <c r="HB45" i="1"/>
  <c r="EA272" i="1"/>
  <c r="HC272" i="1"/>
  <c r="DZ357" i="1"/>
  <c r="HB357" i="1"/>
  <c r="EA457" i="1"/>
  <c r="HC457" i="1"/>
  <c r="DZ8" i="1"/>
  <c r="HB8" i="1"/>
  <c r="DZ215" i="1"/>
  <c r="HB215" i="1"/>
  <c r="DZ184" i="1"/>
  <c r="HB184" i="1"/>
  <c r="DZ191" i="1"/>
  <c r="HB191" i="1"/>
  <c r="DZ40" i="1"/>
  <c r="HB40" i="1"/>
  <c r="DZ353" i="1"/>
  <c r="HB353" i="1"/>
  <c r="DZ493" i="1"/>
  <c r="HB493" i="1"/>
  <c r="DZ264" i="1"/>
  <c r="HB264" i="1"/>
  <c r="DZ47" i="1"/>
  <c r="HB47" i="1"/>
  <c r="EA261" i="1"/>
  <c r="HC261" i="1"/>
  <c r="DZ334" i="1"/>
  <c r="HB334" i="1"/>
  <c r="DZ131" i="1"/>
  <c r="HB131" i="1"/>
  <c r="DZ135" i="1"/>
  <c r="HB135" i="1"/>
  <c r="DZ420" i="1"/>
  <c r="HB420" i="1"/>
  <c r="DZ416" i="1"/>
  <c r="HB416" i="1"/>
  <c r="DZ120" i="1"/>
  <c r="HB120" i="1"/>
  <c r="EA300" i="1"/>
  <c r="HC300" i="1"/>
  <c r="EA362" i="1"/>
  <c r="HC362" i="1"/>
  <c r="DZ311" i="1"/>
  <c r="HB311" i="1"/>
  <c r="DZ520" i="1"/>
  <c r="HB520" i="1"/>
  <c r="DZ7" i="1"/>
  <c r="HB7" i="1"/>
  <c r="DZ491" i="1"/>
  <c r="HB491" i="1"/>
  <c r="DZ497" i="1"/>
  <c r="HB497" i="1"/>
  <c r="DZ81" i="1"/>
  <c r="HB81" i="1"/>
  <c r="DZ297" i="1"/>
  <c r="HB297" i="1"/>
  <c r="DZ123" i="1"/>
  <c r="HB123" i="1"/>
  <c r="DZ463" i="1"/>
  <c r="HB463" i="1"/>
  <c r="DZ219" i="1"/>
  <c r="HB219" i="1"/>
  <c r="DZ226" i="1"/>
  <c r="HB226" i="1"/>
  <c r="DZ55" i="1"/>
  <c r="HB55" i="1"/>
  <c r="DZ507" i="1"/>
  <c r="HB507" i="1"/>
  <c r="EA97" i="1"/>
  <c r="HC97" i="1"/>
  <c r="DZ205" i="1"/>
  <c r="HB205" i="1"/>
  <c r="EA310" i="1"/>
  <c r="HC310" i="1"/>
  <c r="EA518" i="1"/>
  <c r="HC518" i="1"/>
  <c r="DZ424" i="1"/>
  <c r="HB424" i="1"/>
  <c r="DZ92" i="1"/>
  <c r="HB92" i="1"/>
  <c r="DZ245" i="1"/>
  <c r="HB245" i="1"/>
  <c r="DZ44" i="1"/>
  <c r="HB44" i="1"/>
  <c r="DZ509" i="1"/>
  <c r="HB509" i="1"/>
  <c r="DZ175" i="1"/>
  <c r="HB175" i="1"/>
  <c r="DZ10" i="1"/>
  <c r="HB10" i="1"/>
  <c r="DZ3" i="1"/>
  <c r="HB3" i="1"/>
  <c r="EA78" i="1"/>
  <c r="HC78" i="1"/>
  <c r="DZ249" i="1"/>
  <c r="HB249" i="1"/>
  <c r="EA415" i="1"/>
  <c r="HC415" i="1"/>
  <c r="DZ231" i="1"/>
  <c r="HB231" i="1"/>
  <c r="EA134" i="1"/>
  <c r="HC134" i="1"/>
  <c r="DZ294" i="1"/>
  <c r="HB294" i="1"/>
  <c r="DZ238" i="1"/>
  <c r="HB238" i="1"/>
  <c r="EA516" i="1"/>
  <c r="HC516" i="1"/>
  <c r="DZ330" i="1"/>
  <c r="HB330" i="1"/>
  <c r="EA465" i="1"/>
  <c r="HC465" i="1"/>
  <c r="DZ227" i="1"/>
  <c r="HB227" i="1"/>
  <c r="DZ338" i="1"/>
  <c r="HB338" i="1"/>
  <c r="DZ393" i="1"/>
  <c r="HB393" i="1"/>
  <c r="EA462" i="1"/>
  <c r="HC462" i="1"/>
  <c r="DZ421" i="1"/>
  <c r="HB421" i="1"/>
  <c r="DZ409" i="1"/>
  <c r="HB409" i="1"/>
  <c r="DZ391" i="1"/>
  <c r="HB391" i="1"/>
  <c r="EA382" i="1"/>
  <c r="HC382" i="1"/>
  <c r="EA28" i="1"/>
  <c r="HC28" i="1"/>
  <c r="DZ344" i="1"/>
  <c r="HB344" i="1"/>
  <c r="DZ459" i="1"/>
  <c r="HB459" i="1"/>
  <c r="DZ380" i="1"/>
  <c r="HB380" i="1"/>
  <c r="DZ159" i="1"/>
  <c r="HB159" i="1"/>
  <c r="DZ167" i="1"/>
  <c r="HB167" i="1"/>
  <c r="DZ66" i="1"/>
  <c r="HB66" i="1"/>
  <c r="DZ6" i="1"/>
  <c r="HB6" i="1"/>
  <c r="EA206" i="1"/>
  <c r="HC206" i="1"/>
  <c r="DZ508" i="1"/>
  <c r="HB508" i="1"/>
  <c r="DZ503" i="1"/>
  <c r="HB503" i="1"/>
  <c r="DZ140" i="1"/>
  <c r="HB140" i="1"/>
  <c r="DZ128" i="1"/>
  <c r="HB128" i="1"/>
  <c r="EA208" i="1"/>
  <c r="HC208" i="1"/>
  <c r="DZ333" i="1"/>
  <c r="HB333" i="1"/>
  <c r="DZ129" i="1"/>
  <c r="HB129" i="1"/>
  <c r="DZ56" i="1"/>
  <c r="HB56" i="1"/>
  <c r="DZ5" i="1"/>
  <c r="HB5" i="1"/>
  <c r="DZ305" i="1"/>
  <c r="HB305" i="1"/>
  <c r="DZ312" i="1"/>
  <c r="HB312" i="1"/>
  <c r="DZ70" i="1"/>
  <c r="HB70" i="1"/>
  <c r="DZ75" i="1"/>
  <c r="HB75" i="1"/>
  <c r="DZ14" i="1"/>
  <c r="HB14" i="1"/>
  <c r="DZ348" i="1"/>
  <c r="HB348" i="1"/>
  <c r="EA461" i="1"/>
  <c r="HC461" i="1"/>
  <c r="DZ105" i="1"/>
  <c r="HB105" i="1"/>
  <c r="DZ54" i="1"/>
  <c r="HB54" i="1"/>
  <c r="DZ407" i="1"/>
  <c r="HB407" i="1"/>
  <c r="DZ149" i="1"/>
  <c r="HB149" i="1"/>
  <c r="EA495" i="1"/>
  <c r="HC495" i="1"/>
  <c r="DZ371" i="1"/>
  <c r="HB371" i="1"/>
  <c r="DZ11" i="1"/>
  <c r="HB11" i="1"/>
  <c r="DZ274" i="1"/>
  <c r="HB274" i="1"/>
  <c r="DZ285" i="1"/>
  <c r="HB285" i="1"/>
  <c r="DZ510" i="1"/>
  <c r="HB510" i="1"/>
  <c r="EA109" i="1"/>
  <c r="HC109" i="1"/>
  <c r="DZ404" i="1"/>
  <c r="HB404" i="1"/>
  <c r="DZ260" i="1"/>
  <c r="HB260" i="1"/>
  <c r="DZ16" i="1"/>
  <c r="HB16" i="1"/>
  <c r="DZ381" i="1"/>
  <c r="HB381" i="1"/>
  <c r="DZ68" i="1"/>
  <c r="HB68" i="1"/>
  <c r="DZ99" i="1"/>
  <c r="HB99" i="1"/>
  <c r="DZ268" i="1"/>
  <c r="HB268" i="1"/>
  <c r="EA223" i="1"/>
  <c r="HC223" i="1"/>
  <c r="DZ250" i="1"/>
  <c r="HB250" i="1"/>
  <c r="DZ398" i="1"/>
  <c r="HB398" i="1"/>
  <c r="DZ343" i="1"/>
  <c r="HB343" i="1"/>
  <c r="DZ146" i="1"/>
  <c r="HB146" i="1"/>
  <c r="DZ115" i="1"/>
  <c r="HB115" i="1"/>
  <c r="DZ204" i="1"/>
  <c r="HB204" i="1"/>
  <c r="DZ351" i="1"/>
  <c r="HB351" i="1"/>
  <c r="EA150" i="1"/>
  <c r="HC150" i="1"/>
  <c r="DZ492" i="1"/>
  <c r="HB492" i="1"/>
  <c r="DZ251" i="1"/>
  <c r="HB251" i="1"/>
  <c r="EA27" i="1"/>
  <c r="HC27" i="1"/>
  <c r="DZ244" i="1"/>
  <c r="HB244" i="1"/>
  <c r="DZ127" i="1"/>
  <c r="HB127" i="1"/>
  <c r="DZ314" i="1"/>
  <c r="HB314" i="1"/>
  <c r="DZ242" i="1"/>
  <c r="HB242" i="1"/>
  <c r="DZ423" i="1"/>
  <c r="HB423" i="1"/>
  <c r="DZ270" i="1"/>
  <c r="HB270" i="1"/>
  <c r="DZ355" i="1"/>
  <c r="HB355" i="1"/>
  <c r="DZ517" i="1"/>
  <c r="HB517" i="1"/>
  <c r="DZ499" i="1"/>
  <c r="HB499" i="1"/>
  <c r="EA4" i="1"/>
  <c r="HC4" i="1"/>
  <c r="DZ422" i="1"/>
  <c r="HB422" i="1"/>
  <c r="EA327" i="1"/>
  <c r="HC327" i="1"/>
  <c r="DZ283" i="1"/>
  <c r="HB283" i="1"/>
  <c r="DZ512" i="1"/>
  <c r="HB512" i="1"/>
  <c r="DZ126" i="1"/>
  <c r="HB126" i="1"/>
  <c r="DZ181" i="1"/>
  <c r="HB181" i="1"/>
  <c r="EA26" i="1"/>
  <c r="HC26" i="1"/>
  <c r="DZ282" i="1"/>
  <c r="HB282" i="1"/>
  <c r="DZ525" i="1"/>
  <c r="HB525" i="1"/>
  <c r="DZ363" i="1"/>
  <c r="HB363" i="1"/>
  <c r="EA239" i="1"/>
  <c r="HC239" i="1"/>
  <c r="DZ255" i="1"/>
  <c r="HB255" i="1"/>
  <c r="DZ406" i="1"/>
  <c r="HB406" i="1"/>
  <c r="DZ284" i="1"/>
  <c r="HB284" i="1"/>
  <c r="DZ207" i="1"/>
  <c r="HB207" i="1"/>
  <c r="DZ456" i="1"/>
  <c r="HB456" i="1"/>
  <c r="EA277" i="1"/>
  <c r="HC277" i="1"/>
  <c r="EA498" i="1"/>
  <c r="HC498" i="1"/>
  <c r="DZ83" i="1"/>
  <c r="HB83" i="1"/>
  <c r="EA302" i="1"/>
  <c r="HC302" i="1"/>
  <c r="DZ402" i="1"/>
  <c r="HB402" i="1"/>
  <c r="DZ80" i="1"/>
  <c r="HB80" i="1"/>
  <c r="DZ339" i="1"/>
  <c r="HB339" i="1"/>
  <c r="DZ383" i="1"/>
  <c r="HB383" i="1"/>
  <c r="DZ65" i="1"/>
  <c r="HB65" i="1"/>
  <c r="EA192" i="1"/>
  <c r="HC192" i="1"/>
  <c r="DZ412" i="1"/>
  <c r="HB412" i="1"/>
  <c r="DZ375" i="1"/>
  <c r="HB375" i="1"/>
  <c r="EA500" i="1"/>
  <c r="HC500" i="1"/>
  <c r="EA400" i="1"/>
  <c r="HC400" i="1"/>
  <c r="DZ137" i="1"/>
  <c r="HB137" i="1"/>
  <c r="DZ460" i="1"/>
  <c r="HB460" i="1"/>
  <c r="DZ163" i="1"/>
  <c r="HB163" i="1"/>
  <c r="DZ235" i="1"/>
  <c r="HB235" i="1"/>
  <c r="DZ35" i="1"/>
  <c r="HB35" i="1"/>
  <c r="DZ279" i="1"/>
  <c r="HB279" i="1"/>
  <c r="DZ341" i="1"/>
  <c r="HB341" i="1"/>
  <c r="DZ395" i="1"/>
  <c r="HB395" i="1"/>
  <c r="DZ148" i="1"/>
  <c r="HB148" i="1"/>
  <c r="EA141" i="1"/>
  <c r="HC141" i="1"/>
  <c r="DZ230" i="1"/>
  <c r="HB230" i="1"/>
  <c r="DZ387" i="1"/>
  <c r="HB387" i="1"/>
  <c r="DZ152" i="1"/>
  <c r="HB152" i="1"/>
  <c r="DZ269" i="1"/>
  <c r="HB269" i="1"/>
  <c r="DZ155" i="1"/>
  <c r="HB155" i="1"/>
  <c r="DZ49" i="1"/>
  <c r="HB49" i="1"/>
  <c r="DZ18" i="1"/>
  <c r="HB18" i="1"/>
  <c r="DZ266" i="1"/>
  <c r="HB266" i="1"/>
  <c r="EA37" i="1"/>
  <c r="HC37" i="1"/>
  <c r="DZ458" i="1"/>
  <c r="HB458" i="1"/>
  <c r="DZ96" i="1"/>
  <c r="HB96" i="1"/>
  <c r="DZ73" i="1"/>
  <c r="HB73" i="1"/>
  <c r="DZ101" i="1"/>
  <c r="HB101" i="1"/>
  <c r="DZ397" i="1"/>
  <c r="HB397" i="1"/>
  <c r="DZ307" i="1"/>
  <c r="HB307" i="1"/>
  <c r="DZ408" i="1"/>
  <c r="HB408" i="1"/>
  <c r="DZ521" i="1"/>
  <c r="HB521" i="1"/>
  <c r="DZ354" i="1"/>
  <c r="HB354" i="1"/>
  <c r="DZ22" i="1"/>
  <c r="HB22" i="1"/>
  <c r="DZ229" i="1"/>
  <c r="HB229" i="1"/>
  <c r="DZ84" i="1"/>
  <c r="HB84" i="1"/>
  <c r="DZ17" i="1"/>
  <c r="HB17" i="1"/>
  <c r="DZ169" i="1"/>
  <c r="HB169" i="1"/>
  <c r="DZ52" i="1"/>
  <c r="HB52" i="1"/>
  <c r="DZ145" i="1"/>
  <c r="HB145" i="1"/>
  <c r="DZ189" i="1"/>
  <c r="HB189" i="1"/>
  <c r="DZ200" i="1"/>
  <c r="HB200" i="1"/>
  <c r="DZ281" i="1"/>
  <c r="HB281" i="1"/>
  <c r="HB515" i="1"/>
  <c r="DZ515" i="1"/>
  <c r="DZ317" i="1"/>
  <c r="HB317" i="1"/>
  <c r="DZ111" i="1"/>
  <c r="HB111" i="1"/>
  <c r="EA198" i="1"/>
  <c r="HC198" i="1"/>
  <c r="EA160" i="1"/>
  <c r="HC160" i="1"/>
  <c r="HB194" i="1"/>
  <c r="DZ194" i="1"/>
  <c r="DZ299" i="1"/>
  <c r="HB299" i="1"/>
  <c r="DZ179" i="1"/>
  <c r="HB179" i="1"/>
  <c r="HC161" i="1"/>
  <c r="EA161" i="1"/>
  <c r="DZ100" i="1"/>
  <c r="HB100" i="1"/>
  <c r="DZ188" i="1"/>
  <c r="HB188" i="1"/>
  <c r="DZ89" i="1"/>
  <c r="HB89" i="1"/>
  <c r="DZ151" i="1"/>
  <c r="HB151" i="1"/>
  <c r="DZ346" i="1"/>
  <c r="HB346" i="1"/>
  <c r="HB321" i="1"/>
  <c r="DZ321" i="1"/>
  <c r="DZ368" i="1"/>
  <c r="HB368" i="1"/>
  <c r="DZ228" i="1"/>
  <c r="HB228" i="1"/>
  <c r="DZ320" i="1"/>
  <c r="HB320" i="1"/>
  <c r="DZ234" i="1"/>
  <c r="HB234" i="1"/>
  <c r="DZ13" i="1"/>
  <c r="HB13" i="1"/>
  <c r="DZ501" i="1"/>
  <c r="HB501" i="1"/>
  <c r="DZ25" i="1"/>
  <c r="HB25" i="1"/>
  <c r="DZ306" i="1"/>
  <c r="HB306" i="1"/>
  <c r="DZ203" i="1"/>
  <c r="HB203" i="1"/>
  <c r="DZ104" i="1"/>
  <c r="HB104" i="1"/>
  <c r="DZ157" i="1"/>
  <c r="HB157" i="1"/>
  <c r="DZ288" i="1"/>
  <c r="HB288" i="1"/>
  <c r="DZ67" i="1"/>
  <c r="HB67" i="1"/>
  <c r="DZ414" i="1"/>
  <c r="HB414" i="1"/>
  <c r="DZ162" i="1"/>
  <c r="HB162" i="1"/>
  <c r="EA526" i="1"/>
  <c r="HC526" i="1"/>
  <c r="DZ296" i="1"/>
  <c r="HB296" i="1"/>
  <c r="DZ53" i="1"/>
  <c r="HB53" i="1"/>
  <c r="DZ108" i="1"/>
  <c r="HB108" i="1"/>
  <c r="EA30" i="1"/>
  <c r="HC30" i="1"/>
  <c r="DZ232" i="1"/>
  <c r="HB232" i="1"/>
  <c r="DZ102" i="1"/>
  <c r="HB102" i="1"/>
  <c r="DZ511" i="1"/>
  <c r="HB511" i="1"/>
  <c r="EB494" i="1"/>
  <c r="HD494" i="1"/>
  <c r="DZ112" i="1"/>
  <c r="HB112" i="1"/>
  <c r="DZ350" i="1"/>
  <c r="HB350" i="1"/>
  <c r="HB165" i="1"/>
  <c r="DZ165" i="1"/>
  <c r="EA513" i="1"/>
  <c r="HC513" i="1"/>
  <c r="DZ42" i="1"/>
  <c r="HB42" i="1"/>
  <c r="DZ174" i="1"/>
  <c r="HB174" i="1"/>
  <c r="EA133" i="1"/>
  <c r="HC133" i="1"/>
  <c r="DZ125" i="1"/>
  <c r="HB125" i="1"/>
  <c r="HC217" i="1"/>
  <c r="EA217" i="1"/>
  <c r="DZ257" i="1"/>
  <c r="HB257" i="1"/>
  <c r="DZ117" i="1"/>
  <c r="HB117" i="1"/>
  <c r="DZ58" i="1"/>
  <c r="HB58" i="1"/>
  <c r="DZ292" i="1"/>
  <c r="HB292" i="1"/>
  <c r="DZ527" i="1"/>
  <c r="HB527" i="1"/>
  <c r="DZ74" i="1"/>
  <c r="HB74" i="1"/>
  <c r="DZ88" i="1"/>
  <c r="HB88" i="1"/>
  <c r="EA528" i="1"/>
  <c r="HC528" i="1"/>
  <c r="DZ195" i="1"/>
  <c r="HB195" i="1"/>
  <c r="EA20" i="1"/>
  <c r="HC20" i="1"/>
  <c r="DZ168" i="1"/>
  <c r="HB168" i="1"/>
  <c r="DZ328" i="1"/>
  <c r="HB328" i="1"/>
  <c r="DZ98" i="1"/>
  <c r="HB98" i="1"/>
  <c r="DZ522" i="1"/>
  <c r="HB522" i="1"/>
  <c r="DZ313" i="1"/>
  <c r="HB313" i="1"/>
  <c r="DZ287" i="1"/>
  <c r="HB287" i="1"/>
  <c r="DZ259" i="1"/>
  <c r="HB259" i="1"/>
  <c r="EA186" i="1"/>
  <c r="HC186" i="1"/>
  <c r="DZ36" i="1"/>
  <c r="HB36" i="1"/>
  <c r="DZ426" i="1"/>
  <c r="HB426" i="1"/>
  <c r="DZ504" i="1"/>
  <c r="HB504" i="1"/>
  <c r="DZ388" i="1"/>
  <c r="HB388" i="1"/>
  <c r="EA62" i="1"/>
  <c r="HC62" i="1"/>
  <c r="EA502" i="1"/>
  <c r="HC502" i="1"/>
  <c r="DZ505" i="1"/>
  <c r="HB505" i="1"/>
  <c r="DZ93" i="1"/>
  <c r="HB93" i="1"/>
  <c r="DZ90" i="1"/>
  <c r="HB90" i="1"/>
  <c r="DZ529" i="1"/>
  <c r="HB529" i="1"/>
  <c r="DZ379" i="1"/>
  <c r="HB379" i="1"/>
  <c r="DZ267" i="1"/>
  <c r="HB267" i="1"/>
  <c r="DZ158" i="1"/>
  <c r="HB158" i="1"/>
  <c r="DZ63" i="1"/>
  <c r="HB63" i="1"/>
  <c r="DZ304" i="1"/>
  <c r="HB304" i="1"/>
  <c r="EA103" i="1"/>
  <c r="HC103" i="1"/>
  <c r="DZ340" i="1"/>
  <c r="HB340" i="1"/>
  <c r="DZ233" i="1"/>
  <c r="HB233" i="1"/>
  <c r="DZ138" i="1"/>
  <c r="HB138" i="1"/>
  <c r="DZ172" i="1"/>
  <c r="HB172" i="1"/>
  <c r="DZ291" i="1"/>
  <c r="HB291" i="1"/>
  <c r="DZ32" i="1"/>
  <c r="HB32" i="1"/>
  <c r="DZ212" i="1"/>
  <c r="HB212" i="1"/>
  <c r="DZ293" i="1"/>
  <c r="HB293" i="1"/>
  <c r="DZ87" i="1"/>
  <c r="HB87" i="1"/>
  <c r="DZ202" i="1"/>
  <c r="HB202" i="1"/>
  <c r="DZ411" i="1"/>
  <c r="HB411" i="1"/>
  <c r="HC94" i="1"/>
  <c r="EA94" i="1"/>
  <c r="EA506" i="1"/>
  <c r="HC506" i="1"/>
  <c r="DZ29" i="1"/>
  <c r="HB29" i="1"/>
  <c r="DZ61" i="1"/>
  <c r="HB61" i="1"/>
  <c r="EA43" i="1"/>
  <c r="HC43" i="1"/>
  <c r="DZ514" i="1"/>
  <c r="HB514" i="1"/>
  <c r="EA183" i="1"/>
  <c r="HC183" i="1"/>
  <c r="DZ280" i="1"/>
  <c r="HB280" i="1"/>
  <c r="DZ224" i="1"/>
  <c r="HB224" i="1"/>
  <c r="DZ220" i="1"/>
  <c r="HB220" i="1"/>
  <c r="DZ19" i="1"/>
  <c r="HB19" i="1"/>
  <c r="DZ110" i="1"/>
  <c r="HB110" i="1"/>
  <c r="DZ290" i="1"/>
  <c r="HB290" i="1"/>
  <c r="DZ77" i="1"/>
  <c r="HB77" i="1"/>
  <c r="DZ72" i="1"/>
  <c r="HB72" i="1"/>
  <c r="DZ82" i="1"/>
  <c r="HB82" i="1"/>
  <c r="DZ377" i="1"/>
  <c r="HB377" i="1"/>
  <c r="DZ139" i="1"/>
  <c r="HB139" i="1"/>
  <c r="EA464" i="1"/>
  <c r="HC464" i="1"/>
  <c r="DZ254" i="1"/>
  <c r="HB254" i="1"/>
  <c r="EA418" i="1"/>
  <c r="HC418" i="1"/>
  <c r="DZ289" i="1"/>
  <c r="HB289" i="1"/>
  <c r="EE144" i="1" l="1"/>
  <c r="HG144" i="1"/>
  <c r="EF405" i="1"/>
  <c r="HH405" i="1"/>
  <c r="EF214" i="1"/>
  <c r="HH214" i="1"/>
  <c r="HG286" i="1"/>
  <c r="EE286" i="1"/>
  <c r="HG34" i="1"/>
  <c r="EE34" i="1"/>
  <c r="EE413" i="1"/>
  <c r="HG413" i="1"/>
  <c r="EE335" i="1"/>
  <c r="HG335" i="1"/>
  <c r="EF39" i="1"/>
  <c r="HH39" i="1"/>
  <c r="HG374" i="1"/>
  <c r="EE374" i="1"/>
  <c r="EF319" i="1"/>
  <c r="HH319" i="1"/>
  <c r="HG196" i="1"/>
  <c r="EE196" i="1"/>
  <c r="EG471" i="1"/>
  <c r="HI471" i="1"/>
  <c r="EF329" i="1"/>
  <c r="HH329" i="1"/>
  <c r="EF389" i="1"/>
  <c r="HH389" i="1"/>
  <c r="EG358" i="1"/>
  <c r="HI358" i="1"/>
  <c r="EF154" i="1"/>
  <c r="HH154" i="1"/>
  <c r="EF485" i="1"/>
  <c r="HH485" i="1"/>
  <c r="HG373" i="1"/>
  <c r="EE373" i="1"/>
  <c r="EE211" i="1"/>
  <c r="HG211" i="1"/>
  <c r="EE488" i="1"/>
  <c r="HG488" i="1"/>
  <c r="EE467" i="1"/>
  <c r="HG467" i="1"/>
  <c r="HG478" i="1"/>
  <c r="EE478" i="1"/>
  <c r="HH366" i="1"/>
  <c r="EF366" i="1"/>
  <c r="HH326" i="1"/>
  <c r="EF326" i="1"/>
  <c r="HG136" i="1"/>
  <c r="EE136" i="1"/>
  <c r="EG298" i="1"/>
  <c r="HI298" i="1"/>
  <c r="HG201" i="1"/>
  <c r="EE201" i="1"/>
  <c r="EE337" i="1"/>
  <c r="HG337" i="1"/>
  <c r="HH332" i="1"/>
  <c r="EF332" i="1"/>
  <c r="EG376" i="1"/>
  <c r="HI376" i="1"/>
  <c r="EE370" i="1"/>
  <c r="HG370" i="1"/>
  <c r="HH364" i="1"/>
  <c r="EF364" i="1"/>
  <c r="EH216" i="1"/>
  <c r="HJ216" i="1"/>
  <c r="EF142" i="1"/>
  <c r="HH142" i="1"/>
  <c r="HH85" i="1"/>
  <c r="EF85" i="1"/>
  <c r="HH399" i="1"/>
  <c r="EF399" i="1"/>
  <c r="HG76" i="1"/>
  <c r="EE76" i="1"/>
  <c r="EG278" i="1"/>
  <c r="HI278" i="1"/>
  <c r="EF390" i="1"/>
  <c r="HH390" i="1"/>
  <c r="EE64" i="1"/>
  <c r="HG64" i="1"/>
  <c r="EF401" i="1"/>
  <c r="HH401" i="1"/>
  <c r="EF477" i="1"/>
  <c r="HH477" i="1"/>
  <c r="EF240" i="1"/>
  <c r="HH240" i="1"/>
  <c r="EF410" i="1"/>
  <c r="HH410" i="1"/>
  <c r="EG482" i="1"/>
  <c r="HI482" i="1"/>
  <c r="EF60" i="1"/>
  <c r="HH60" i="1"/>
  <c r="EF352" i="1"/>
  <c r="HH352" i="1"/>
  <c r="HJ466" i="1"/>
  <c r="EH466" i="1"/>
  <c r="EG469" i="1"/>
  <c r="HI469" i="1"/>
  <c r="HH253" i="1"/>
  <c r="EF253" i="1"/>
  <c r="HI121" i="1"/>
  <c r="EG121" i="1"/>
  <c r="HG275" i="1"/>
  <c r="EE275" i="1"/>
  <c r="HH236" i="1"/>
  <c r="EF236" i="1"/>
  <c r="HG308" i="1"/>
  <c r="EE308" i="1"/>
  <c r="EG490" i="1"/>
  <c r="HI490" i="1"/>
  <c r="EG324" i="1"/>
  <c r="HI324" i="1"/>
  <c r="HH246" i="1"/>
  <c r="EF246" i="1"/>
  <c r="HG473" i="1"/>
  <c r="EE473" i="1"/>
  <c r="EG481" i="1"/>
  <c r="HI481" i="1"/>
  <c r="EE347" i="1"/>
  <c r="HG347" i="1"/>
  <c r="EE367" i="1"/>
  <c r="HG367" i="1"/>
  <c r="EF166" i="1"/>
  <c r="HH166" i="1"/>
  <c r="HH23" i="1"/>
  <c r="EF23" i="1"/>
  <c r="HI372" i="1"/>
  <c r="EG372" i="1"/>
  <c r="HG468" i="1"/>
  <c r="EE468" i="1"/>
  <c r="HI349" i="1"/>
  <c r="EG349" i="1"/>
  <c r="HG384" i="1"/>
  <c r="EE384" i="1"/>
  <c r="HH472" i="1"/>
  <c r="EF472" i="1"/>
  <c r="HG360" i="1"/>
  <c r="EE360" i="1"/>
  <c r="EF178" i="1"/>
  <c r="HH178" i="1"/>
  <c r="HG479" i="1"/>
  <c r="EE479" i="1"/>
  <c r="HH365" i="1"/>
  <c r="EF365" i="1"/>
  <c r="HH336" i="1"/>
  <c r="EF336" i="1"/>
  <c r="HH486" i="1"/>
  <c r="EF486" i="1"/>
  <c r="HI484" i="1"/>
  <c r="EG484" i="1"/>
  <c r="HH483" i="1"/>
  <c r="EF483" i="1"/>
  <c r="HG394" i="1"/>
  <c r="EE394" i="1"/>
  <c r="HH199" i="1"/>
  <c r="EF199" i="1"/>
  <c r="EE385" i="1"/>
  <c r="HG385" i="1"/>
  <c r="EF113" i="1"/>
  <c r="HH113" i="1"/>
  <c r="EG386" i="1"/>
  <c r="HI386" i="1"/>
  <c r="HG256" i="1"/>
  <c r="EE256" i="1"/>
  <c r="EG153" i="1"/>
  <c r="HI153" i="1"/>
  <c r="EG480" i="1"/>
  <c r="HI480" i="1"/>
  <c r="EG489" i="1"/>
  <c r="HI489" i="1"/>
  <c r="HI323" i="1"/>
  <c r="EG323" i="1"/>
  <c r="HH309" i="1"/>
  <c r="EF309" i="1"/>
  <c r="EE225" i="1"/>
  <c r="HG225" i="1"/>
  <c r="EH315" i="1"/>
  <c r="HJ315" i="1"/>
  <c r="HH470" i="1"/>
  <c r="EF470" i="1"/>
  <c r="HI221" i="1"/>
  <c r="EG221" i="1"/>
  <c r="HH193" i="1"/>
  <c r="EF193" i="1"/>
  <c r="HK295" i="1"/>
  <c r="EI295" i="1"/>
  <c r="HH79" i="1"/>
  <c r="EF79" i="1"/>
  <c r="HH474" i="1"/>
  <c r="EF474" i="1"/>
  <c r="EG369" i="1"/>
  <c r="HI369" i="1"/>
  <c r="HG46" i="1"/>
  <c r="EE46" i="1"/>
  <c r="HI475" i="1"/>
  <c r="EG475" i="1"/>
  <c r="HG403" i="1"/>
  <c r="EE403" i="1"/>
  <c r="EE396" i="1"/>
  <c r="HG396" i="1"/>
  <c r="HI41" i="1"/>
  <c r="EG41" i="1"/>
  <c r="EH378" i="1"/>
  <c r="HJ378" i="1"/>
  <c r="EE318" i="1"/>
  <c r="HG318" i="1"/>
  <c r="HH322" i="1"/>
  <c r="EF322" i="1"/>
  <c r="HG345" i="1"/>
  <c r="EE345" i="1"/>
  <c r="EF187" i="1"/>
  <c r="HH187" i="1"/>
  <c r="HG182" i="1"/>
  <c r="EE182" i="1"/>
  <c r="EG487" i="1"/>
  <c r="HI487" i="1"/>
  <c r="EG325" i="1"/>
  <c r="HI325" i="1"/>
  <c r="EG59" i="1"/>
  <c r="HI59" i="1"/>
  <c r="HI476" i="1"/>
  <c r="EG476" i="1"/>
  <c r="HG392" i="1"/>
  <c r="EE392" i="1"/>
  <c r="EA124" i="1"/>
  <c r="HC124" i="1"/>
  <c r="EA496" i="1"/>
  <c r="HC496" i="1"/>
  <c r="EA241" i="1"/>
  <c r="HC241" i="1"/>
  <c r="EA218" i="1"/>
  <c r="HC218" i="1"/>
  <c r="EA116" i="1"/>
  <c r="HC116" i="1"/>
  <c r="EA24" i="1"/>
  <c r="HC24" i="1"/>
  <c r="EA519" i="1"/>
  <c r="HC519" i="1"/>
  <c r="EA132" i="1"/>
  <c r="HC132" i="1"/>
  <c r="EA194" i="1"/>
  <c r="HC194" i="1"/>
  <c r="EA377" i="1"/>
  <c r="HC377" i="1"/>
  <c r="EA340" i="1"/>
  <c r="HC340" i="1"/>
  <c r="EB528" i="1"/>
  <c r="HD528" i="1"/>
  <c r="EA104" i="1"/>
  <c r="HC104" i="1"/>
  <c r="EA22" i="1"/>
  <c r="HC22" i="1"/>
  <c r="EA363" i="1"/>
  <c r="HC363" i="1"/>
  <c r="EA285" i="1"/>
  <c r="HC285" i="1"/>
  <c r="EA219" i="1"/>
  <c r="HC219" i="1"/>
  <c r="EA515" i="1"/>
  <c r="HC515" i="1"/>
  <c r="EA426" i="1"/>
  <c r="HC426" i="1"/>
  <c r="EA350" i="1"/>
  <c r="HC350" i="1"/>
  <c r="EA501" i="1"/>
  <c r="HC501" i="1"/>
  <c r="EA317" i="1"/>
  <c r="HC317" i="1"/>
  <c r="EA18" i="1"/>
  <c r="HC18" i="1"/>
  <c r="EA375" i="1"/>
  <c r="HC375" i="1"/>
  <c r="EA181" i="1"/>
  <c r="HC181" i="1"/>
  <c r="EA423" i="1"/>
  <c r="HC423" i="1"/>
  <c r="EA204" i="1"/>
  <c r="HC204" i="1"/>
  <c r="EB495" i="1"/>
  <c r="HD495" i="1"/>
  <c r="HD208" i="1"/>
  <c r="EB208" i="1"/>
  <c r="EA44" i="1"/>
  <c r="HC44" i="1"/>
  <c r="EA321" i="1"/>
  <c r="HC321" i="1"/>
  <c r="EA289" i="1"/>
  <c r="HC289" i="1"/>
  <c r="EB464" i="1"/>
  <c r="HD464" i="1"/>
  <c r="EA72" i="1"/>
  <c r="HC72" i="1"/>
  <c r="EA19" i="1"/>
  <c r="HC19" i="1"/>
  <c r="EB183" i="1"/>
  <c r="HD183" i="1"/>
  <c r="EA29" i="1"/>
  <c r="HC29" i="1"/>
  <c r="EA202" i="1"/>
  <c r="HC202" i="1"/>
  <c r="EA32" i="1"/>
  <c r="HC32" i="1"/>
  <c r="EA138" i="1"/>
  <c r="HC138" i="1"/>
  <c r="EA267" i="1"/>
  <c r="HC267" i="1"/>
  <c r="EA93" i="1"/>
  <c r="HC93" i="1"/>
  <c r="EA388" i="1"/>
  <c r="HC388" i="1"/>
  <c r="EB186" i="1"/>
  <c r="HD186" i="1"/>
  <c r="EA522" i="1"/>
  <c r="HC522" i="1"/>
  <c r="EB20" i="1"/>
  <c r="HD20" i="1"/>
  <c r="EA74" i="1"/>
  <c r="HC74" i="1"/>
  <c r="EA125" i="1"/>
  <c r="HC125" i="1"/>
  <c r="EB513" i="1"/>
  <c r="HD513" i="1"/>
  <c r="EC494" i="1"/>
  <c r="HE494" i="1"/>
  <c r="EB30" i="1"/>
  <c r="HD30" i="1"/>
  <c r="EB526" i="1"/>
  <c r="HD526" i="1"/>
  <c r="EA288" i="1"/>
  <c r="HC288" i="1"/>
  <c r="EA306" i="1"/>
  <c r="HC306" i="1"/>
  <c r="EA234" i="1"/>
  <c r="HC234" i="1"/>
  <c r="EA89" i="1"/>
  <c r="HC89" i="1"/>
  <c r="EA179" i="1"/>
  <c r="HC179" i="1"/>
  <c r="EB198" i="1"/>
  <c r="HD198" i="1"/>
  <c r="EA145" i="1"/>
  <c r="HC145" i="1"/>
  <c r="EA84" i="1"/>
  <c r="HC84" i="1"/>
  <c r="HC521" i="1"/>
  <c r="EA521" i="1"/>
  <c r="EA101" i="1"/>
  <c r="HC101" i="1"/>
  <c r="EB37" i="1"/>
  <c r="HD37" i="1"/>
  <c r="EA155" i="1"/>
  <c r="HC155" i="1"/>
  <c r="EA395" i="1"/>
  <c r="HC395" i="1"/>
  <c r="HC235" i="1"/>
  <c r="EA235" i="1"/>
  <c r="EB400" i="1"/>
  <c r="HD400" i="1"/>
  <c r="EB192" i="1"/>
  <c r="HD192" i="1"/>
  <c r="EA80" i="1"/>
  <c r="HC80" i="1"/>
  <c r="EA83" i="1"/>
  <c r="HC83" i="1"/>
  <c r="EA207" i="1"/>
  <c r="HC207" i="1"/>
  <c r="EA255" i="1"/>
  <c r="HC255" i="1"/>
  <c r="EA282" i="1"/>
  <c r="HC282" i="1"/>
  <c r="EA512" i="1"/>
  <c r="HC512" i="1"/>
  <c r="EB4" i="1"/>
  <c r="HD4" i="1"/>
  <c r="EA270" i="1"/>
  <c r="HC270" i="1"/>
  <c r="EA314" i="1"/>
  <c r="HC314" i="1"/>
  <c r="EA251" i="1"/>
  <c r="HC251" i="1"/>
  <c r="EA146" i="1"/>
  <c r="HC146" i="1"/>
  <c r="EB223" i="1"/>
  <c r="HD223" i="1"/>
  <c r="EA381" i="1"/>
  <c r="HC381" i="1"/>
  <c r="EB109" i="1"/>
  <c r="HD109" i="1"/>
  <c r="EA11" i="1"/>
  <c r="HC11" i="1"/>
  <c r="EA407" i="1"/>
  <c r="HC407" i="1"/>
  <c r="EA348" i="1"/>
  <c r="HC348" i="1"/>
  <c r="EA312" i="1"/>
  <c r="HC312" i="1"/>
  <c r="EA129" i="1"/>
  <c r="HC129" i="1"/>
  <c r="EA140" i="1"/>
  <c r="HC140" i="1"/>
  <c r="EA6" i="1"/>
  <c r="HC6" i="1"/>
  <c r="EA380" i="1"/>
  <c r="HC380" i="1"/>
  <c r="EB382" i="1"/>
  <c r="HD382" i="1"/>
  <c r="EB462" i="1"/>
  <c r="HD462" i="1"/>
  <c r="EB465" i="1"/>
  <c r="HD465" i="1"/>
  <c r="EA294" i="1"/>
  <c r="HC294" i="1"/>
  <c r="EA249" i="1"/>
  <c r="HC249" i="1"/>
  <c r="EA175" i="1"/>
  <c r="HC175" i="1"/>
  <c r="EA92" i="1"/>
  <c r="HC92" i="1"/>
  <c r="EA205" i="1"/>
  <c r="HC205" i="1"/>
  <c r="EA55" i="1"/>
  <c r="HC55" i="1"/>
  <c r="HC123" i="1"/>
  <c r="EA123" i="1"/>
  <c r="EA491" i="1"/>
  <c r="HC491" i="1"/>
  <c r="EB362" i="1"/>
  <c r="HD362" i="1"/>
  <c r="EA420" i="1"/>
  <c r="HC420" i="1"/>
  <c r="EB261" i="1"/>
  <c r="HD261" i="1"/>
  <c r="EA353" i="1"/>
  <c r="HC353" i="1"/>
  <c r="EA215" i="1"/>
  <c r="HC215" i="1"/>
  <c r="EB272" i="1"/>
  <c r="HD272" i="1"/>
  <c r="EB94" i="1"/>
  <c r="HD94" i="1"/>
  <c r="EA293" i="1"/>
  <c r="HC293" i="1"/>
  <c r="EB502" i="1"/>
  <c r="HD502" i="1"/>
  <c r="EA292" i="1"/>
  <c r="HC292" i="1"/>
  <c r="EA53" i="1"/>
  <c r="HC53" i="1"/>
  <c r="EA228" i="1"/>
  <c r="HC228" i="1"/>
  <c r="EA200" i="1"/>
  <c r="HC200" i="1"/>
  <c r="EB141" i="1"/>
  <c r="HD141" i="1"/>
  <c r="EA383" i="1"/>
  <c r="HC383" i="1"/>
  <c r="EB327" i="1"/>
  <c r="HD327" i="1"/>
  <c r="EA398" i="1"/>
  <c r="HC398" i="1"/>
  <c r="EA75" i="1"/>
  <c r="HC75" i="1"/>
  <c r="EB518" i="1"/>
  <c r="HD518" i="1"/>
  <c r="EA290" i="1"/>
  <c r="HC290" i="1"/>
  <c r="EA529" i="1"/>
  <c r="HC529" i="1"/>
  <c r="EA174" i="1"/>
  <c r="HC174" i="1"/>
  <c r="EA100" i="1"/>
  <c r="HC100" i="1"/>
  <c r="EA152" i="1"/>
  <c r="HC152" i="1"/>
  <c r="EB277" i="1"/>
  <c r="HD277" i="1"/>
  <c r="EA99" i="1"/>
  <c r="HC99" i="1"/>
  <c r="EA81" i="1"/>
  <c r="HC81" i="1"/>
  <c r="EA165" i="1"/>
  <c r="HC165" i="1"/>
  <c r="EB418" i="1"/>
  <c r="HD418" i="1"/>
  <c r="EA139" i="1"/>
  <c r="HC139" i="1"/>
  <c r="EA77" i="1"/>
  <c r="HC77" i="1"/>
  <c r="EA220" i="1"/>
  <c r="HC220" i="1"/>
  <c r="EA514" i="1"/>
  <c r="HC514" i="1"/>
  <c r="EB506" i="1"/>
  <c r="HD506" i="1"/>
  <c r="EA87" i="1"/>
  <c r="HC87" i="1"/>
  <c r="EA233" i="1"/>
  <c r="HC233" i="1"/>
  <c r="EA304" i="1"/>
  <c r="HC304" i="1"/>
  <c r="EA379" i="1"/>
  <c r="HC379" i="1"/>
  <c r="EA505" i="1"/>
  <c r="HC505" i="1"/>
  <c r="EA504" i="1"/>
  <c r="HC504" i="1"/>
  <c r="EA259" i="1"/>
  <c r="HC259" i="1"/>
  <c r="EA98" i="1"/>
  <c r="HC98" i="1"/>
  <c r="EA195" i="1"/>
  <c r="HC195" i="1"/>
  <c r="EA527" i="1"/>
  <c r="HC527" i="1"/>
  <c r="EA117" i="1"/>
  <c r="HC117" i="1"/>
  <c r="EB133" i="1"/>
  <c r="HD133" i="1"/>
  <c r="EA511" i="1"/>
  <c r="HC511" i="1"/>
  <c r="EA108" i="1"/>
  <c r="HC108" i="1"/>
  <c r="EA162" i="1"/>
  <c r="HC162" i="1"/>
  <c r="EA157" i="1"/>
  <c r="HC157" i="1"/>
  <c r="EA25" i="1"/>
  <c r="HC25" i="1"/>
  <c r="EA320" i="1"/>
  <c r="HC320" i="1"/>
  <c r="EA188" i="1"/>
  <c r="HC188" i="1"/>
  <c r="EA299" i="1"/>
  <c r="HC299" i="1"/>
  <c r="EA111" i="1"/>
  <c r="HC111" i="1"/>
  <c r="EA281" i="1"/>
  <c r="HC281" i="1"/>
  <c r="EA52" i="1"/>
  <c r="HC52" i="1"/>
  <c r="HC229" i="1"/>
  <c r="EA229" i="1"/>
  <c r="EA408" i="1"/>
  <c r="HC408" i="1"/>
  <c r="EA73" i="1"/>
  <c r="HC73" i="1"/>
  <c r="EA266" i="1"/>
  <c r="HC266" i="1"/>
  <c r="EA269" i="1"/>
  <c r="HC269" i="1"/>
  <c r="EA230" i="1"/>
  <c r="HC230" i="1"/>
  <c r="EA341" i="1"/>
  <c r="HC341" i="1"/>
  <c r="EA163" i="1"/>
  <c r="HC163" i="1"/>
  <c r="EB500" i="1"/>
  <c r="HD500" i="1"/>
  <c r="EA65" i="1"/>
  <c r="HC65" i="1"/>
  <c r="EA402" i="1"/>
  <c r="HC402" i="1"/>
  <c r="EB498" i="1"/>
  <c r="HD498" i="1"/>
  <c r="EA284" i="1"/>
  <c r="HC284" i="1"/>
  <c r="EB239" i="1"/>
  <c r="HD239" i="1"/>
  <c r="EB26" i="1"/>
  <c r="HD26" i="1"/>
  <c r="EA283" i="1"/>
  <c r="HC283" i="1"/>
  <c r="EA499" i="1"/>
  <c r="HC499" i="1"/>
  <c r="EA127" i="1"/>
  <c r="HC127" i="1"/>
  <c r="HC492" i="1"/>
  <c r="EA492" i="1"/>
  <c r="EA343" i="1"/>
  <c r="HC343" i="1"/>
  <c r="EA268" i="1"/>
  <c r="HC268" i="1"/>
  <c r="EA16" i="1"/>
  <c r="HC16" i="1"/>
  <c r="EA510" i="1"/>
  <c r="HC510" i="1"/>
  <c r="EA371" i="1"/>
  <c r="HC371" i="1"/>
  <c r="EA54" i="1"/>
  <c r="HC54" i="1"/>
  <c r="EA14" i="1"/>
  <c r="HC14" i="1"/>
  <c r="EA305" i="1"/>
  <c r="HC305" i="1"/>
  <c r="EA333" i="1"/>
  <c r="HC333" i="1"/>
  <c r="EA503" i="1"/>
  <c r="HC503" i="1"/>
  <c r="HC66" i="1"/>
  <c r="EA66" i="1"/>
  <c r="EA459" i="1"/>
  <c r="HC459" i="1"/>
  <c r="EA391" i="1"/>
  <c r="HC391" i="1"/>
  <c r="EA393" i="1"/>
  <c r="HC393" i="1"/>
  <c r="EA330" i="1"/>
  <c r="HC330" i="1"/>
  <c r="EB134" i="1"/>
  <c r="HD134" i="1"/>
  <c r="EB78" i="1"/>
  <c r="HD78" i="1"/>
  <c r="EA509" i="1"/>
  <c r="HC509" i="1"/>
  <c r="EA424" i="1"/>
  <c r="HC424" i="1"/>
  <c r="HD97" i="1"/>
  <c r="EB97" i="1"/>
  <c r="EA226" i="1"/>
  <c r="HC226" i="1"/>
  <c r="EA297" i="1"/>
  <c r="HC297" i="1"/>
  <c r="EA7" i="1"/>
  <c r="HC7" i="1"/>
  <c r="EB300" i="1"/>
  <c r="HD300" i="1"/>
  <c r="EA135" i="1"/>
  <c r="HC135" i="1"/>
  <c r="EA47" i="1"/>
  <c r="HC47" i="1"/>
  <c r="EA40" i="1"/>
  <c r="HC40" i="1"/>
  <c r="EA8" i="1"/>
  <c r="HC8" i="1"/>
  <c r="EA45" i="1"/>
  <c r="HC45" i="1"/>
  <c r="EB43" i="1"/>
  <c r="HD43" i="1"/>
  <c r="EA96" i="1"/>
  <c r="HC96" i="1"/>
  <c r="EA244" i="1"/>
  <c r="HC244" i="1"/>
  <c r="EA105" i="1"/>
  <c r="HC105" i="1"/>
  <c r="EA508" i="1"/>
  <c r="HC508" i="1"/>
  <c r="EA344" i="1"/>
  <c r="HC344" i="1"/>
  <c r="EA409" i="1"/>
  <c r="HC409" i="1"/>
  <c r="EA338" i="1"/>
  <c r="HC338" i="1"/>
  <c r="EB516" i="1"/>
  <c r="HD516" i="1"/>
  <c r="EA231" i="1"/>
  <c r="HC231" i="1"/>
  <c r="EA3" i="1"/>
  <c r="HC3" i="1"/>
  <c r="EA507" i="1"/>
  <c r="HC507" i="1"/>
  <c r="EA520" i="1"/>
  <c r="HC520" i="1"/>
  <c r="EA120" i="1"/>
  <c r="HC120" i="1"/>
  <c r="EA131" i="1"/>
  <c r="HC131" i="1"/>
  <c r="EA264" i="1"/>
  <c r="HC264" i="1"/>
  <c r="EA12" i="1"/>
  <c r="HC12" i="1"/>
  <c r="EA291" i="1"/>
  <c r="HC291" i="1"/>
  <c r="HC328" i="1"/>
  <c r="EA328" i="1"/>
  <c r="EA102" i="1"/>
  <c r="HC102" i="1"/>
  <c r="EA307" i="1"/>
  <c r="HC307" i="1"/>
  <c r="EA460" i="1"/>
  <c r="HC460" i="1"/>
  <c r="EB150" i="1"/>
  <c r="HD150" i="1"/>
  <c r="EA5" i="1"/>
  <c r="HC5" i="1"/>
  <c r="EA191" i="1"/>
  <c r="HC191" i="1"/>
  <c r="EB217" i="1"/>
  <c r="HD217" i="1"/>
  <c r="EB161" i="1"/>
  <c r="HD161" i="1"/>
  <c r="EA224" i="1"/>
  <c r="HC224" i="1"/>
  <c r="EA63" i="1"/>
  <c r="HC63" i="1"/>
  <c r="EA287" i="1"/>
  <c r="HC287" i="1"/>
  <c r="EA257" i="1"/>
  <c r="HC257" i="1"/>
  <c r="EA414" i="1"/>
  <c r="HC414" i="1"/>
  <c r="EA346" i="1"/>
  <c r="HC346" i="1"/>
  <c r="EA169" i="1"/>
  <c r="HC169" i="1"/>
  <c r="EA279" i="1"/>
  <c r="HC279" i="1"/>
  <c r="EA517" i="1"/>
  <c r="HC517" i="1"/>
  <c r="EA260" i="1"/>
  <c r="HC260" i="1"/>
  <c r="EA167" i="1"/>
  <c r="HC167" i="1"/>
  <c r="EB457" i="1"/>
  <c r="HD457" i="1"/>
  <c r="EA254" i="1"/>
  <c r="HC254" i="1"/>
  <c r="EA82" i="1"/>
  <c r="HC82" i="1"/>
  <c r="EA110" i="1"/>
  <c r="HC110" i="1"/>
  <c r="EA280" i="1"/>
  <c r="HC280" i="1"/>
  <c r="EA61" i="1"/>
  <c r="HC61" i="1"/>
  <c r="EA411" i="1"/>
  <c r="HC411" i="1"/>
  <c r="EA212" i="1"/>
  <c r="HC212" i="1"/>
  <c r="EA172" i="1"/>
  <c r="HC172" i="1"/>
  <c r="EB103" i="1"/>
  <c r="HD103" i="1"/>
  <c r="EA158" i="1"/>
  <c r="HC158" i="1"/>
  <c r="EA90" i="1"/>
  <c r="HC90" i="1"/>
  <c r="EB62" i="1"/>
  <c r="HD62" i="1"/>
  <c r="EA36" i="1"/>
  <c r="HC36" i="1"/>
  <c r="EA313" i="1"/>
  <c r="HC313" i="1"/>
  <c r="EA168" i="1"/>
  <c r="HC168" i="1"/>
  <c r="EA88" i="1"/>
  <c r="HC88" i="1"/>
  <c r="EA58" i="1"/>
  <c r="HC58" i="1"/>
  <c r="EA42" i="1"/>
  <c r="HC42" i="1"/>
  <c r="EA112" i="1"/>
  <c r="HC112" i="1"/>
  <c r="EA232" i="1"/>
  <c r="HC232" i="1"/>
  <c r="EA296" i="1"/>
  <c r="HC296" i="1"/>
  <c r="EA67" i="1"/>
  <c r="HC67" i="1"/>
  <c r="EA203" i="1"/>
  <c r="HC203" i="1"/>
  <c r="EA13" i="1"/>
  <c r="HC13" i="1"/>
  <c r="EA368" i="1"/>
  <c r="HC368" i="1"/>
  <c r="EA151" i="1"/>
  <c r="HC151" i="1"/>
  <c r="EB160" i="1"/>
  <c r="HD160" i="1"/>
  <c r="EA189" i="1"/>
  <c r="HC189" i="1"/>
  <c r="EA17" i="1"/>
  <c r="HC17" i="1"/>
  <c r="EA354" i="1"/>
  <c r="HC354" i="1"/>
  <c r="EA397" i="1"/>
  <c r="HC397" i="1"/>
  <c r="EA458" i="1"/>
  <c r="HC458" i="1"/>
  <c r="EA49" i="1"/>
  <c r="HC49" i="1"/>
  <c r="EA387" i="1"/>
  <c r="HC387" i="1"/>
  <c r="EA148" i="1"/>
  <c r="HC148" i="1"/>
  <c r="EA35" i="1"/>
  <c r="HC35" i="1"/>
  <c r="EA137" i="1"/>
  <c r="HC137" i="1"/>
  <c r="EA412" i="1"/>
  <c r="HC412" i="1"/>
  <c r="EA339" i="1"/>
  <c r="HC339" i="1"/>
  <c r="EB302" i="1"/>
  <c r="HD302" i="1"/>
  <c r="EA456" i="1"/>
  <c r="HC456" i="1"/>
  <c r="EA406" i="1"/>
  <c r="HC406" i="1"/>
  <c r="EA525" i="1"/>
  <c r="HC525" i="1"/>
  <c r="EA126" i="1"/>
  <c r="HC126" i="1"/>
  <c r="EA422" i="1"/>
  <c r="HC422" i="1"/>
  <c r="EA355" i="1"/>
  <c r="HC355" i="1"/>
  <c r="EA242" i="1"/>
  <c r="HC242" i="1"/>
  <c r="EB27" i="1"/>
  <c r="HD27" i="1"/>
  <c r="EA351" i="1"/>
  <c r="HC351" i="1"/>
  <c r="HC115" i="1"/>
  <c r="EA115" i="1"/>
  <c r="EA250" i="1"/>
  <c r="HC250" i="1"/>
  <c r="EA68" i="1"/>
  <c r="HC68" i="1"/>
  <c r="EA404" i="1"/>
  <c r="HC404" i="1"/>
  <c r="EA274" i="1"/>
  <c r="HC274" i="1"/>
  <c r="EA149" i="1"/>
  <c r="HC149" i="1"/>
  <c r="EB461" i="1"/>
  <c r="HD461" i="1"/>
  <c r="EA70" i="1"/>
  <c r="HC70" i="1"/>
  <c r="EA56" i="1"/>
  <c r="HC56" i="1"/>
  <c r="EA128" i="1"/>
  <c r="HC128" i="1"/>
  <c r="EB206" i="1"/>
  <c r="HD206" i="1"/>
  <c r="EA159" i="1"/>
  <c r="HC159" i="1"/>
  <c r="EB28" i="1"/>
  <c r="HD28" i="1"/>
  <c r="EA421" i="1"/>
  <c r="HC421" i="1"/>
  <c r="EA227" i="1"/>
  <c r="HC227" i="1"/>
  <c r="EA238" i="1"/>
  <c r="HC238" i="1"/>
  <c r="EB415" i="1"/>
  <c r="HD415" i="1"/>
  <c r="EA10" i="1"/>
  <c r="HC10" i="1"/>
  <c r="EA245" i="1"/>
  <c r="HC245" i="1"/>
  <c r="EB310" i="1"/>
  <c r="HD310" i="1"/>
  <c r="EA463" i="1"/>
  <c r="HC463" i="1"/>
  <c r="EA497" i="1"/>
  <c r="HC497" i="1"/>
  <c r="EA311" i="1"/>
  <c r="HC311" i="1"/>
  <c r="EA416" i="1"/>
  <c r="HC416" i="1"/>
  <c r="EA334" i="1"/>
  <c r="HC334" i="1"/>
  <c r="EA493" i="1"/>
  <c r="HC493" i="1"/>
  <c r="EA184" i="1"/>
  <c r="HC184" i="1"/>
  <c r="EA357" i="1"/>
  <c r="HC357" i="1"/>
  <c r="EA524" i="1"/>
  <c r="HC524" i="1"/>
  <c r="EF144" i="1" l="1"/>
  <c r="HH144" i="1"/>
  <c r="EG405" i="1"/>
  <c r="HI405" i="1"/>
  <c r="HH286" i="1"/>
  <c r="EF286" i="1"/>
  <c r="EG214" i="1"/>
  <c r="HI214" i="1"/>
  <c r="HH335" i="1"/>
  <c r="EF335" i="1"/>
  <c r="EF413" i="1"/>
  <c r="HH413" i="1"/>
  <c r="EF34" i="1"/>
  <c r="HH34" i="1"/>
  <c r="HI39" i="1"/>
  <c r="EG39" i="1"/>
  <c r="HH196" i="1"/>
  <c r="EF196" i="1"/>
  <c r="HH211" i="1"/>
  <c r="EF211" i="1"/>
  <c r="EH358" i="1"/>
  <c r="HJ358" i="1"/>
  <c r="EF373" i="1"/>
  <c r="HH373" i="1"/>
  <c r="EG389" i="1"/>
  <c r="HI389" i="1"/>
  <c r="EF467" i="1"/>
  <c r="HH467" i="1"/>
  <c r="EG485" i="1"/>
  <c r="HI485" i="1"/>
  <c r="EG329" i="1"/>
  <c r="HI329" i="1"/>
  <c r="EG319" i="1"/>
  <c r="HI319" i="1"/>
  <c r="HH374" i="1"/>
  <c r="EF374" i="1"/>
  <c r="EF488" i="1"/>
  <c r="HH488" i="1"/>
  <c r="EG154" i="1"/>
  <c r="HI154" i="1"/>
  <c r="HJ471" i="1"/>
  <c r="EH471" i="1"/>
  <c r="HH403" i="1"/>
  <c r="EF403" i="1"/>
  <c r="EJ295" i="1"/>
  <c r="HL295" i="1"/>
  <c r="HI483" i="1"/>
  <c r="EG483" i="1"/>
  <c r="HJ484" i="1"/>
  <c r="EH484" i="1"/>
  <c r="HH479" i="1"/>
  <c r="EF479" i="1"/>
  <c r="HI472" i="1"/>
  <c r="EG472" i="1"/>
  <c r="HJ372" i="1"/>
  <c r="EH372" i="1"/>
  <c r="HI246" i="1"/>
  <c r="EG246" i="1"/>
  <c r="HI236" i="1"/>
  <c r="EG236" i="1"/>
  <c r="HI253" i="1"/>
  <c r="EG253" i="1"/>
  <c r="HI332" i="1"/>
  <c r="EG332" i="1"/>
  <c r="EF136" i="1"/>
  <c r="HH136" i="1"/>
  <c r="HJ59" i="1"/>
  <c r="EH59" i="1"/>
  <c r="HH225" i="1"/>
  <c r="EF225" i="1"/>
  <c r="HI113" i="1"/>
  <c r="EG113" i="1"/>
  <c r="HH367" i="1"/>
  <c r="EF367" i="1"/>
  <c r="HI240" i="1"/>
  <c r="EG240" i="1"/>
  <c r="HI390" i="1"/>
  <c r="EG390" i="1"/>
  <c r="EI216" i="1"/>
  <c r="HK216" i="1"/>
  <c r="HH345" i="1"/>
  <c r="EF345" i="1"/>
  <c r="EH475" i="1"/>
  <c r="HJ475" i="1"/>
  <c r="HI193" i="1"/>
  <c r="EG193" i="1"/>
  <c r="HI309" i="1"/>
  <c r="EG309" i="1"/>
  <c r="EG486" i="1"/>
  <c r="HI486" i="1"/>
  <c r="HH384" i="1"/>
  <c r="EF384" i="1"/>
  <c r="HI23" i="1"/>
  <c r="EG23" i="1"/>
  <c r="HH275" i="1"/>
  <c r="EF275" i="1"/>
  <c r="HI85" i="1"/>
  <c r="EG85" i="1"/>
  <c r="EG364" i="1"/>
  <c r="HI364" i="1"/>
  <c r="EG326" i="1"/>
  <c r="HI326" i="1"/>
  <c r="HJ487" i="1"/>
  <c r="EH487" i="1"/>
  <c r="HK378" i="1"/>
  <c r="EI378" i="1"/>
  <c r="HJ369" i="1"/>
  <c r="EH369" i="1"/>
  <c r="EI315" i="1"/>
  <c r="HK315" i="1"/>
  <c r="EH153" i="1"/>
  <c r="HJ153" i="1"/>
  <c r="HH385" i="1"/>
  <c r="EF385" i="1"/>
  <c r="HH347" i="1"/>
  <c r="EF347" i="1"/>
  <c r="HJ324" i="1"/>
  <c r="EH324" i="1"/>
  <c r="EH469" i="1"/>
  <c r="HJ469" i="1"/>
  <c r="HI352" i="1"/>
  <c r="EG352" i="1"/>
  <c r="HJ482" i="1"/>
  <c r="EH482" i="1"/>
  <c r="HI477" i="1"/>
  <c r="EG477" i="1"/>
  <c r="EH278" i="1"/>
  <c r="HJ278" i="1"/>
  <c r="HH337" i="1"/>
  <c r="EF337" i="1"/>
  <c r="HH392" i="1"/>
  <c r="EF392" i="1"/>
  <c r="HH182" i="1"/>
  <c r="EF182" i="1"/>
  <c r="HI322" i="1"/>
  <c r="EG322" i="1"/>
  <c r="HJ41" i="1"/>
  <c r="EH41" i="1"/>
  <c r="EG474" i="1"/>
  <c r="HI474" i="1"/>
  <c r="HJ221" i="1"/>
  <c r="EH221" i="1"/>
  <c r="HJ323" i="1"/>
  <c r="EH323" i="1"/>
  <c r="EF256" i="1"/>
  <c r="HH256" i="1"/>
  <c r="HI199" i="1"/>
  <c r="EG199" i="1"/>
  <c r="EG336" i="1"/>
  <c r="HI336" i="1"/>
  <c r="HJ349" i="1"/>
  <c r="EH349" i="1"/>
  <c r="HJ121" i="1"/>
  <c r="EH121" i="1"/>
  <c r="HK466" i="1"/>
  <c r="EI466" i="1"/>
  <c r="EF76" i="1"/>
  <c r="HH76" i="1"/>
  <c r="HH201" i="1"/>
  <c r="EF201" i="1"/>
  <c r="HI366" i="1"/>
  <c r="EG366" i="1"/>
  <c r="EH325" i="1"/>
  <c r="HJ325" i="1"/>
  <c r="HI178" i="1"/>
  <c r="EG178" i="1"/>
  <c r="EH481" i="1"/>
  <c r="HJ481" i="1"/>
  <c r="HJ490" i="1"/>
  <c r="EH490" i="1"/>
  <c r="HI410" i="1"/>
  <c r="EG410" i="1"/>
  <c r="HI401" i="1"/>
  <c r="EG401" i="1"/>
  <c r="HI142" i="1"/>
  <c r="EG142" i="1"/>
  <c r="HH370" i="1"/>
  <c r="EF370" i="1"/>
  <c r="EH476" i="1"/>
  <c r="HJ476" i="1"/>
  <c r="HH46" i="1"/>
  <c r="EF46" i="1"/>
  <c r="HI79" i="1"/>
  <c r="EG79" i="1"/>
  <c r="HI470" i="1"/>
  <c r="EG470" i="1"/>
  <c r="HH394" i="1"/>
  <c r="EF394" i="1"/>
  <c r="HI365" i="1"/>
  <c r="EG365" i="1"/>
  <c r="HH360" i="1"/>
  <c r="EF360" i="1"/>
  <c r="HH468" i="1"/>
  <c r="EF468" i="1"/>
  <c r="HH473" i="1"/>
  <c r="EF473" i="1"/>
  <c r="HH308" i="1"/>
  <c r="EF308" i="1"/>
  <c r="EG399" i="1"/>
  <c r="HI399" i="1"/>
  <c r="HH478" i="1"/>
  <c r="EF478" i="1"/>
  <c r="HI187" i="1"/>
  <c r="EG187" i="1"/>
  <c r="HH318" i="1"/>
  <c r="EF318" i="1"/>
  <c r="HH396" i="1"/>
  <c r="EF396" i="1"/>
  <c r="HJ489" i="1"/>
  <c r="EH489" i="1"/>
  <c r="HJ480" i="1"/>
  <c r="EH480" i="1"/>
  <c r="HJ386" i="1"/>
  <c r="EH386" i="1"/>
  <c r="HI166" i="1"/>
  <c r="EG166" i="1"/>
  <c r="HI60" i="1"/>
  <c r="EG60" i="1"/>
  <c r="HH64" i="1"/>
  <c r="EF64" i="1"/>
  <c r="HJ376" i="1"/>
  <c r="EH376" i="1"/>
  <c r="HJ298" i="1"/>
  <c r="EH298" i="1"/>
  <c r="EB124" i="1"/>
  <c r="HD124" i="1"/>
  <c r="EB496" i="1"/>
  <c r="HD496" i="1"/>
  <c r="EB218" i="1"/>
  <c r="HD218" i="1"/>
  <c r="EB241" i="1"/>
  <c r="HD241" i="1"/>
  <c r="HD24" i="1"/>
  <c r="EB24" i="1"/>
  <c r="EB116" i="1"/>
  <c r="HD116" i="1"/>
  <c r="EB132" i="1"/>
  <c r="HD132" i="1"/>
  <c r="HD519" i="1"/>
  <c r="EB519" i="1"/>
  <c r="EC310" i="1"/>
  <c r="HE310" i="1"/>
  <c r="EB49" i="1"/>
  <c r="HD49" i="1"/>
  <c r="EB260" i="1"/>
  <c r="HD260" i="1"/>
  <c r="EB135" i="1"/>
  <c r="HD135" i="1"/>
  <c r="EB504" i="1"/>
  <c r="HD504" i="1"/>
  <c r="EB72" i="1"/>
  <c r="HD72" i="1"/>
  <c r="EB66" i="1"/>
  <c r="HD66" i="1"/>
  <c r="EB492" i="1"/>
  <c r="HD492" i="1"/>
  <c r="EB123" i="1"/>
  <c r="HD123" i="1"/>
  <c r="EB184" i="1"/>
  <c r="HD184" i="1"/>
  <c r="EB404" i="1"/>
  <c r="HD404" i="1"/>
  <c r="EB456" i="1"/>
  <c r="HD456" i="1"/>
  <c r="EB42" i="1"/>
  <c r="HD42" i="1"/>
  <c r="EB169" i="1"/>
  <c r="HD169" i="1"/>
  <c r="EB507" i="1"/>
  <c r="HD507" i="1"/>
  <c r="EB226" i="1"/>
  <c r="HD226" i="1"/>
  <c r="EB371" i="1"/>
  <c r="HD371" i="1"/>
  <c r="EB65" i="1"/>
  <c r="HD65" i="1"/>
  <c r="EB108" i="1"/>
  <c r="HD108" i="1"/>
  <c r="EB514" i="1"/>
  <c r="HD514" i="1"/>
  <c r="EB200" i="1"/>
  <c r="HD200" i="1"/>
  <c r="EB312" i="1"/>
  <c r="HD312" i="1"/>
  <c r="EB125" i="1"/>
  <c r="HD125" i="1"/>
  <c r="EB524" i="1"/>
  <c r="HD524" i="1"/>
  <c r="EB334" i="1"/>
  <c r="HD334" i="1"/>
  <c r="EB463" i="1"/>
  <c r="HD463" i="1"/>
  <c r="EB10" i="1"/>
  <c r="HD10" i="1"/>
  <c r="EB421" i="1"/>
  <c r="HD421" i="1"/>
  <c r="HD128" i="1"/>
  <c r="EB128" i="1"/>
  <c r="EB149" i="1"/>
  <c r="HD149" i="1"/>
  <c r="EB250" i="1"/>
  <c r="HD250" i="1"/>
  <c r="EB242" i="1"/>
  <c r="HD242" i="1"/>
  <c r="EB525" i="1"/>
  <c r="HD525" i="1"/>
  <c r="EB339" i="1"/>
  <c r="HD339" i="1"/>
  <c r="EB148" i="1"/>
  <c r="HD148" i="1"/>
  <c r="EB397" i="1"/>
  <c r="HD397" i="1"/>
  <c r="EB13" i="1"/>
  <c r="HD13" i="1"/>
  <c r="EB232" i="1"/>
  <c r="HD232" i="1"/>
  <c r="EB88" i="1"/>
  <c r="HD88" i="1"/>
  <c r="EC62" i="1"/>
  <c r="HE62" i="1"/>
  <c r="EB172" i="1"/>
  <c r="HD172" i="1"/>
  <c r="EB280" i="1"/>
  <c r="HD280" i="1"/>
  <c r="EC457" i="1"/>
  <c r="HE457" i="1"/>
  <c r="EB414" i="1"/>
  <c r="HD414" i="1"/>
  <c r="EB224" i="1"/>
  <c r="HD224" i="1"/>
  <c r="EB5" i="1"/>
  <c r="HD5" i="1"/>
  <c r="EB307" i="1"/>
  <c r="HD307" i="1"/>
  <c r="EB120" i="1"/>
  <c r="HD120" i="1"/>
  <c r="EB231" i="1"/>
  <c r="HD231" i="1"/>
  <c r="EB344" i="1"/>
  <c r="HD344" i="1"/>
  <c r="EB96" i="1"/>
  <c r="HD96" i="1"/>
  <c r="EB40" i="1"/>
  <c r="HD40" i="1"/>
  <c r="EB7" i="1"/>
  <c r="HD7" i="1"/>
  <c r="EB424" i="1"/>
  <c r="HD424" i="1"/>
  <c r="EB330" i="1"/>
  <c r="HD330" i="1"/>
  <c r="EB14" i="1"/>
  <c r="HD14" i="1"/>
  <c r="EB16" i="1"/>
  <c r="HD16" i="1"/>
  <c r="EB283" i="1"/>
  <c r="HD283" i="1"/>
  <c r="EC498" i="1"/>
  <c r="HE498" i="1"/>
  <c r="HD163" i="1"/>
  <c r="EB163" i="1"/>
  <c r="EB266" i="1"/>
  <c r="HD266" i="1"/>
  <c r="EB52" i="1"/>
  <c r="HD52" i="1"/>
  <c r="EB188" i="1"/>
  <c r="HD188" i="1"/>
  <c r="HD157" i="1"/>
  <c r="EB157" i="1"/>
  <c r="EC133" i="1"/>
  <c r="HE133" i="1"/>
  <c r="EB98" i="1"/>
  <c r="HD98" i="1"/>
  <c r="EB379" i="1"/>
  <c r="HD379" i="1"/>
  <c r="EB87" i="1"/>
  <c r="HD87" i="1"/>
  <c r="EB77" i="1"/>
  <c r="HD77" i="1"/>
  <c r="EB81" i="1"/>
  <c r="HD81" i="1"/>
  <c r="EB100" i="1"/>
  <c r="HD100" i="1"/>
  <c r="HE518" i="1"/>
  <c r="EC518" i="1"/>
  <c r="EB383" i="1"/>
  <c r="HD383" i="1"/>
  <c r="EB53" i="1"/>
  <c r="HD53" i="1"/>
  <c r="EC94" i="1"/>
  <c r="HE94" i="1"/>
  <c r="EC261" i="1"/>
  <c r="HE261" i="1"/>
  <c r="EB175" i="1"/>
  <c r="HD175" i="1"/>
  <c r="EC462" i="1"/>
  <c r="HE462" i="1"/>
  <c r="EB140" i="1"/>
  <c r="HD140" i="1"/>
  <c r="EB407" i="1"/>
  <c r="HD407" i="1"/>
  <c r="EC223" i="1"/>
  <c r="HE223" i="1"/>
  <c r="EB314" i="1"/>
  <c r="HD314" i="1"/>
  <c r="EB282" i="1"/>
  <c r="HD282" i="1"/>
  <c r="EB80" i="1"/>
  <c r="HD80" i="1"/>
  <c r="EB395" i="1"/>
  <c r="HD395" i="1"/>
  <c r="EB101" i="1"/>
  <c r="HD101" i="1"/>
  <c r="EC198" i="1"/>
  <c r="HE198" i="1"/>
  <c r="EB306" i="1"/>
  <c r="HD306" i="1"/>
  <c r="ED494" i="1"/>
  <c r="HF494" i="1"/>
  <c r="EB74" i="1"/>
  <c r="HD74" i="1"/>
  <c r="EB388" i="1"/>
  <c r="HD388" i="1"/>
  <c r="EB138" i="1"/>
  <c r="HD138" i="1"/>
  <c r="EC183" i="1"/>
  <c r="HE183" i="1"/>
  <c r="EB289" i="1"/>
  <c r="HD289" i="1"/>
  <c r="EC495" i="1"/>
  <c r="HE495" i="1"/>
  <c r="EB375" i="1"/>
  <c r="HD375" i="1"/>
  <c r="EB350" i="1"/>
  <c r="HD350" i="1"/>
  <c r="EB285" i="1"/>
  <c r="HD285" i="1"/>
  <c r="EC528" i="1"/>
  <c r="HE528" i="1"/>
  <c r="EB328" i="1"/>
  <c r="HD328" i="1"/>
  <c r="EB70" i="1"/>
  <c r="HD70" i="1"/>
  <c r="EB137" i="1"/>
  <c r="HD137" i="1"/>
  <c r="EB313" i="1"/>
  <c r="HD313" i="1"/>
  <c r="EB287" i="1"/>
  <c r="HD287" i="1"/>
  <c r="EB338" i="1"/>
  <c r="HD338" i="1"/>
  <c r="EB391" i="1"/>
  <c r="HD391" i="1"/>
  <c r="EB230" i="1"/>
  <c r="HD230" i="1"/>
  <c r="EB233" i="1"/>
  <c r="HD233" i="1"/>
  <c r="EB294" i="1"/>
  <c r="HD294" i="1"/>
  <c r="EB202" i="1"/>
  <c r="HD202" i="1"/>
  <c r="EB521" i="1"/>
  <c r="HD521" i="1"/>
  <c r="EB159" i="1"/>
  <c r="HD159" i="1"/>
  <c r="EB151" i="1"/>
  <c r="HD151" i="1"/>
  <c r="EB343" i="1"/>
  <c r="HD343" i="1"/>
  <c r="EC277" i="1"/>
  <c r="HE277" i="1"/>
  <c r="EB522" i="1"/>
  <c r="HD522" i="1"/>
  <c r="EB115" i="1"/>
  <c r="HD115" i="1"/>
  <c r="HD357" i="1"/>
  <c r="EB357" i="1"/>
  <c r="HD416" i="1"/>
  <c r="EB416" i="1"/>
  <c r="HE415" i="1"/>
  <c r="EC415" i="1"/>
  <c r="EC28" i="1"/>
  <c r="HE28" i="1"/>
  <c r="EB56" i="1"/>
  <c r="HD56" i="1"/>
  <c r="EB274" i="1"/>
  <c r="HD274" i="1"/>
  <c r="EB355" i="1"/>
  <c r="HD355" i="1"/>
  <c r="EB406" i="1"/>
  <c r="HD406" i="1"/>
  <c r="EB412" i="1"/>
  <c r="HD412" i="1"/>
  <c r="EB387" i="1"/>
  <c r="HD387" i="1"/>
  <c r="EB354" i="1"/>
  <c r="HD354" i="1"/>
  <c r="EC160" i="1"/>
  <c r="HE160" i="1"/>
  <c r="EB203" i="1"/>
  <c r="HD203" i="1"/>
  <c r="EB112" i="1"/>
  <c r="HD112" i="1"/>
  <c r="EB168" i="1"/>
  <c r="HD168" i="1"/>
  <c r="EB90" i="1"/>
  <c r="HD90" i="1"/>
  <c r="HD212" i="1"/>
  <c r="EB212" i="1"/>
  <c r="EB110" i="1"/>
  <c r="HD110" i="1"/>
  <c r="EB167" i="1"/>
  <c r="HD167" i="1"/>
  <c r="EB279" i="1"/>
  <c r="HD279" i="1"/>
  <c r="EB257" i="1"/>
  <c r="HD257" i="1"/>
  <c r="EC161" i="1"/>
  <c r="HE161" i="1"/>
  <c r="EC150" i="1"/>
  <c r="HE150" i="1"/>
  <c r="EB102" i="1"/>
  <c r="HD102" i="1"/>
  <c r="EB12" i="1"/>
  <c r="HD12" i="1"/>
  <c r="EB520" i="1"/>
  <c r="HD520" i="1"/>
  <c r="EC516" i="1"/>
  <c r="HE516" i="1"/>
  <c r="EB508" i="1"/>
  <c r="HD508" i="1"/>
  <c r="EC43" i="1"/>
  <c r="HE43" i="1"/>
  <c r="EB47" i="1"/>
  <c r="HD47" i="1"/>
  <c r="EB297" i="1"/>
  <c r="HD297" i="1"/>
  <c r="EB509" i="1"/>
  <c r="HD509" i="1"/>
  <c r="EB393" i="1"/>
  <c r="HD393" i="1"/>
  <c r="EB503" i="1"/>
  <c r="HD503" i="1"/>
  <c r="EB54" i="1"/>
  <c r="HD54" i="1"/>
  <c r="EB268" i="1"/>
  <c r="HD268" i="1"/>
  <c r="EB127" i="1"/>
  <c r="HD127" i="1"/>
  <c r="EC26" i="1"/>
  <c r="HE26" i="1"/>
  <c r="EB402" i="1"/>
  <c r="HD402" i="1"/>
  <c r="EB341" i="1"/>
  <c r="HD341" i="1"/>
  <c r="EB73" i="1"/>
  <c r="HD73" i="1"/>
  <c r="EB281" i="1"/>
  <c r="HD281" i="1"/>
  <c r="EB162" i="1"/>
  <c r="HD162" i="1"/>
  <c r="EB117" i="1"/>
  <c r="HD117" i="1"/>
  <c r="EB259" i="1"/>
  <c r="HD259" i="1"/>
  <c r="EB304" i="1"/>
  <c r="HD304" i="1"/>
  <c r="EC506" i="1"/>
  <c r="HE506" i="1"/>
  <c r="EB139" i="1"/>
  <c r="HD139" i="1"/>
  <c r="EB99" i="1"/>
  <c r="HD99" i="1"/>
  <c r="EB174" i="1"/>
  <c r="HD174" i="1"/>
  <c r="EB75" i="1"/>
  <c r="HD75" i="1"/>
  <c r="EC141" i="1"/>
  <c r="HE141" i="1"/>
  <c r="EB292" i="1"/>
  <c r="HD292" i="1"/>
  <c r="EC272" i="1"/>
  <c r="HE272" i="1"/>
  <c r="EB420" i="1"/>
  <c r="HD420" i="1"/>
  <c r="EB55" i="1"/>
  <c r="HD55" i="1"/>
  <c r="EB249" i="1"/>
  <c r="HD249" i="1"/>
  <c r="EC382" i="1"/>
  <c r="HE382" i="1"/>
  <c r="EB129" i="1"/>
  <c r="HD129" i="1"/>
  <c r="EB11" i="1"/>
  <c r="HD11" i="1"/>
  <c r="EB146" i="1"/>
  <c r="HD146" i="1"/>
  <c r="EB270" i="1"/>
  <c r="HD270" i="1"/>
  <c r="EB255" i="1"/>
  <c r="HD255" i="1"/>
  <c r="EC192" i="1"/>
  <c r="HE192" i="1"/>
  <c r="EB179" i="1"/>
  <c r="HD179" i="1"/>
  <c r="EB288" i="1"/>
  <c r="HD288" i="1"/>
  <c r="EC513" i="1"/>
  <c r="HE513" i="1"/>
  <c r="EC20" i="1"/>
  <c r="HE20" i="1"/>
  <c r="EB93" i="1"/>
  <c r="HD93" i="1"/>
  <c r="EB32" i="1"/>
  <c r="HD32" i="1"/>
  <c r="EB19" i="1"/>
  <c r="HD19" i="1"/>
  <c r="EB321" i="1"/>
  <c r="HD321" i="1"/>
  <c r="EB204" i="1"/>
  <c r="HD204" i="1"/>
  <c r="EB18" i="1"/>
  <c r="HD18" i="1"/>
  <c r="EB426" i="1"/>
  <c r="HD426" i="1"/>
  <c r="EB363" i="1"/>
  <c r="HD363" i="1"/>
  <c r="EB340" i="1"/>
  <c r="HD340" i="1"/>
  <c r="EB158" i="1"/>
  <c r="HD158" i="1"/>
  <c r="EB111" i="1"/>
  <c r="HD111" i="1"/>
  <c r="EC362" i="1"/>
  <c r="HE362" i="1"/>
  <c r="EC400" i="1"/>
  <c r="HE400" i="1"/>
  <c r="EB155" i="1"/>
  <c r="HD155" i="1"/>
  <c r="EB89" i="1"/>
  <c r="HD89" i="1"/>
  <c r="EC526" i="1"/>
  <c r="HE526" i="1"/>
  <c r="EB267" i="1"/>
  <c r="HD267" i="1"/>
  <c r="EB44" i="1"/>
  <c r="HD44" i="1"/>
  <c r="EB423" i="1"/>
  <c r="HD423" i="1"/>
  <c r="EB317" i="1"/>
  <c r="HD317" i="1"/>
  <c r="EB515" i="1"/>
  <c r="HD515" i="1"/>
  <c r="EB311" i="1"/>
  <c r="HD311" i="1"/>
  <c r="EB351" i="1"/>
  <c r="HD351" i="1"/>
  <c r="EB17" i="1"/>
  <c r="HD17" i="1"/>
  <c r="HD411" i="1"/>
  <c r="EB411" i="1"/>
  <c r="EC217" i="1"/>
  <c r="HE217" i="1"/>
  <c r="EB264" i="1"/>
  <c r="HD264" i="1"/>
  <c r="EB45" i="1"/>
  <c r="HD45" i="1"/>
  <c r="EB333" i="1"/>
  <c r="HD333" i="1"/>
  <c r="EB408" i="1"/>
  <c r="HD408" i="1"/>
  <c r="EB527" i="1"/>
  <c r="HD527" i="1"/>
  <c r="EB529" i="1"/>
  <c r="HD529" i="1"/>
  <c r="EB215" i="1"/>
  <c r="HD215" i="1"/>
  <c r="EC4" i="1"/>
  <c r="HE4" i="1"/>
  <c r="EB22" i="1"/>
  <c r="HD22" i="1"/>
  <c r="EC97" i="1"/>
  <c r="HE97" i="1"/>
  <c r="EB229" i="1"/>
  <c r="HD229" i="1"/>
  <c r="EB235" i="1"/>
  <c r="HD235" i="1"/>
  <c r="EC208" i="1"/>
  <c r="HE208" i="1"/>
  <c r="EB238" i="1"/>
  <c r="HD238" i="1"/>
  <c r="EB422" i="1"/>
  <c r="HD422" i="1"/>
  <c r="EB67" i="1"/>
  <c r="HD67" i="1"/>
  <c r="EB82" i="1"/>
  <c r="HD82" i="1"/>
  <c r="EB105" i="1"/>
  <c r="HD105" i="1"/>
  <c r="EC78" i="1"/>
  <c r="HE78" i="1"/>
  <c r="EC239" i="1"/>
  <c r="HE239" i="1"/>
  <c r="EB320" i="1"/>
  <c r="HD320" i="1"/>
  <c r="EC418" i="1"/>
  <c r="HE418" i="1"/>
  <c r="EB398" i="1"/>
  <c r="HD398" i="1"/>
  <c r="EC502" i="1"/>
  <c r="HE502" i="1"/>
  <c r="EB205" i="1"/>
  <c r="HD205" i="1"/>
  <c r="HD380" i="1"/>
  <c r="EB380" i="1"/>
  <c r="EC109" i="1"/>
  <c r="HE109" i="1"/>
  <c r="EB207" i="1"/>
  <c r="HD207" i="1"/>
  <c r="EB84" i="1"/>
  <c r="HD84" i="1"/>
  <c r="EB377" i="1"/>
  <c r="HD377" i="1"/>
  <c r="EB493" i="1"/>
  <c r="HD493" i="1"/>
  <c r="EB497" i="1"/>
  <c r="HD497" i="1"/>
  <c r="EB245" i="1"/>
  <c r="HD245" i="1"/>
  <c r="EB227" i="1"/>
  <c r="HD227" i="1"/>
  <c r="EC206" i="1"/>
  <c r="HE206" i="1"/>
  <c r="EC461" i="1"/>
  <c r="HE461" i="1"/>
  <c r="EB68" i="1"/>
  <c r="HD68" i="1"/>
  <c r="EC27" i="1"/>
  <c r="HE27" i="1"/>
  <c r="EB126" i="1"/>
  <c r="HD126" i="1"/>
  <c r="EC302" i="1"/>
  <c r="HE302" i="1"/>
  <c r="EB35" i="1"/>
  <c r="HD35" i="1"/>
  <c r="EB458" i="1"/>
  <c r="HD458" i="1"/>
  <c r="EB189" i="1"/>
  <c r="HD189" i="1"/>
  <c r="EB368" i="1"/>
  <c r="HD368" i="1"/>
  <c r="EB296" i="1"/>
  <c r="HD296" i="1"/>
  <c r="EB58" i="1"/>
  <c r="HD58" i="1"/>
  <c r="EB36" i="1"/>
  <c r="HD36" i="1"/>
  <c r="EC103" i="1"/>
  <c r="HE103" i="1"/>
  <c r="EB61" i="1"/>
  <c r="HD61" i="1"/>
  <c r="EB254" i="1"/>
  <c r="HD254" i="1"/>
  <c r="EB517" i="1"/>
  <c r="HD517" i="1"/>
  <c r="EB346" i="1"/>
  <c r="HD346" i="1"/>
  <c r="EB63" i="1"/>
  <c r="HD63" i="1"/>
  <c r="EB191" i="1"/>
  <c r="HD191" i="1"/>
  <c r="EB460" i="1"/>
  <c r="HD460" i="1"/>
  <c r="EB291" i="1"/>
  <c r="HD291" i="1"/>
  <c r="EB131" i="1"/>
  <c r="HD131" i="1"/>
  <c r="EB3" i="1"/>
  <c r="HD3" i="1"/>
  <c r="EB409" i="1"/>
  <c r="HD409" i="1"/>
  <c r="EB244" i="1"/>
  <c r="HD244" i="1"/>
  <c r="EB8" i="1"/>
  <c r="HD8" i="1"/>
  <c r="EC300" i="1"/>
  <c r="HE300" i="1"/>
  <c r="EC134" i="1"/>
  <c r="HE134" i="1"/>
  <c r="EB459" i="1"/>
  <c r="HD459" i="1"/>
  <c r="EB305" i="1"/>
  <c r="HD305" i="1"/>
  <c r="EB510" i="1"/>
  <c r="HD510" i="1"/>
  <c r="EB499" i="1"/>
  <c r="HD499" i="1"/>
  <c r="EB284" i="1"/>
  <c r="HD284" i="1"/>
  <c r="EC500" i="1"/>
  <c r="HE500" i="1"/>
  <c r="EB269" i="1"/>
  <c r="HD269" i="1"/>
  <c r="EB299" i="1"/>
  <c r="HD299" i="1"/>
  <c r="EB25" i="1"/>
  <c r="HD25" i="1"/>
  <c r="EB511" i="1"/>
  <c r="HD511" i="1"/>
  <c r="EB195" i="1"/>
  <c r="HD195" i="1"/>
  <c r="EB505" i="1"/>
  <c r="HD505" i="1"/>
  <c r="EB220" i="1"/>
  <c r="HD220" i="1"/>
  <c r="EB165" i="1"/>
  <c r="HD165" i="1"/>
  <c r="EB152" i="1"/>
  <c r="HD152" i="1"/>
  <c r="EB290" i="1"/>
  <c r="HD290" i="1"/>
  <c r="EC327" i="1"/>
  <c r="HE327" i="1"/>
  <c r="EB228" i="1"/>
  <c r="HD228" i="1"/>
  <c r="EB293" i="1"/>
  <c r="HD293" i="1"/>
  <c r="EB353" i="1"/>
  <c r="HD353" i="1"/>
  <c r="EB491" i="1"/>
  <c r="HD491" i="1"/>
  <c r="EB92" i="1"/>
  <c r="HD92" i="1"/>
  <c r="EC465" i="1"/>
  <c r="HE465" i="1"/>
  <c r="EB6" i="1"/>
  <c r="HD6" i="1"/>
  <c r="EB348" i="1"/>
  <c r="HD348" i="1"/>
  <c r="EB381" i="1"/>
  <c r="HD381" i="1"/>
  <c r="EB251" i="1"/>
  <c r="HD251" i="1"/>
  <c r="EB512" i="1"/>
  <c r="HD512" i="1"/>
  <c r="EB83" i="1"/>
  <c r="HD83" i="1"/>
  <c r="EC37" i="1"/>
  <c r="HE37" i="1"/>
  <c r="EB145" i="1"/>
  <c r="HD145" i="1"/>
  <c r="EB234" i="1"/>
  <c r="HD234" i="1"/>
  <c r="EC30" i="1"/>
  <c r="HE30" i="1"/>
  <c r="EC186" i="1"/>
  <c r="HE186" i="1"/>
  <c r="EB29" i="1"/>
  <c r="HD29" i="1"/>
  <c r="EC464" i="1"/>
  <c r="HE464" i="1"/>
  <c r="EB181" i="1"/>
  <c r="HD181" i="1"/>
  <c r="EB501" i="1"/>
  <c r="HD501" i="1"/>
  <c r="EB219" i="1"/>
  <c r="HD219" i="1"/>
  <c r="EB104" i="1"/>
  <c r="HD104" i="1"/>
  <c r="EB194" i="1"/>
  <c r="HD194" i="1"/>
  <c r="EG144" i="1" l="1"/>
  <c r="HI144" i="1"/>
  <c r="HJ405" i="1"/>
  <c r="EH405" i="1"/>
  <c r="EH214" i="1"/>
  <c r="HJ214" i="1"/>
  <c r="EG286" i="1"/>
  <c r="HI286" i="1"/>
  <c r="EG34" i="1"/>
  <c r="HI34" i="1"/>
  <c r="EG413" i="1"/>
  <c r="HI413" i="1"/>
  <c r="EG335" i="1"/>
  <c r="HI335" i="1"/>
  <c r="EH39" i="1"/>
  <c r="HJ39" i="1"/>
  <c r="EG488" i="1"/>
  <c r="HI488" i="1"/>
  <c r="HJ485" i="1"/>
  <c r="EH485" i="1"/>
  <c r="EG373" i="1"/>
  <c r="HI373" i="1"/>
  <c r="HI374" i="1"/>
  <c r="EG374" i="1"/>
  <c r="HI467" i="1"/>
  <c r="EG467" i="1"/>
  <c r="HK358" i="1"/>
  <c r="EI358" i="1"/>
  <c r="HK471" i="1"/>
  <c r="EI471" i="1"/>
  <c r="HI211" i="1"/>
  <c r="EG211" i="1"/>
  <c r="EH319" i="1"/>
  <c r="HJ319" i="1"/>
  <c r="EH389" i="1"/>
  <c r="HJ389" i="1"/>
  <c r="HI196" i="1"/>
  <c r="EG196" i="1"/>
  <c r="EH154" i="1"/>
  <c r="HJ154" i="1"/>
  <c r="HJ329" i="1"/>
  <c r="EH329" i="1"/>
  <c r="EI376" i="1"/>
  <c r="HK376" i="1"/>
  <c r="HJ322" i="1"/>
  <c r="EH322" i="1"/>
  <c r="EH399" i="1"/>
  <c r="HJ399" i="1"/>
  <c r="HK480" i="1"/>
  <c r="EI480" i="1"/>
  <c r="EH187" i="1"/>
  <c r="HJ187" i="1"/>
  <c r="EG360" i="1"/>
  <c r="HI360" i="1"/>
  <c r="HJ470" i="1"/>
  <c r="EH470" i="1"/>
  <c r="HI370" i="1"/>
  <c r="EG370" i="1"/>
  <c r="EH178" i="1"/>
  <c r="HJ178" i="1"/>
  <c r="HJ366" i="1"/>
  <c r="EH366" i="1"/>
  <c r="EI121" i="1"/>
  <c r="HK121" i="1"/>
  <c r="EG182" i="1"/>
  <c r="HI182" i="1"/>
  <c r="HJ477" i="1"/>
  <c r="EH477" i="1"/>
  <c r="HK324" i="1"/>
  <c r="EI324" i="1"/>
  <c r="EG385" i="1"/>
  <c r="HI385" i="1"/>
  <c r="HK369" i="1"/>
  <c r="EI369" i="1"/>
  <c r="HI384" i="1"/>
  <c r="EG384" i="1"/>
  <c r="HI367" i="1"/>
  <c r="EG367" i="1"/>
  <c r="HI225" i="1"/>
  <c r="EG225" i="1"/>
  <c r="HJ332" i="1"/>
  <c r="EH332" i="1"/>
  <c r="EH246" i="1"/>
  <c r="HJ246" i="1"/>
  <c r="HK484" i="1"/>
  <c r="EI484" i="1"/>
  <c r="HI256" i="1"/>
  <c r="EG256" i="1"/>
  <c r="EH474" i="1"/>
  <c r="HJ474" i="1"/>
  <c r="HJ364" i="1"/>
  <c r="EH364" i="1"/>
  <c r="EI475" i="1"/>
  <c r="HK475" i="1"/>
  <c r="HJ166" i="1"/>
  <c r="EH166" i="1"/>
  <c r="HJ365" i="1"/>
  <c r="EH365" i="1"/>
  <c r="EG201" i="1"/>
  <c r="HI201" i="1"/>
  <c r="HI392" i="1"/>
  <c r="EG392" i="1"/>
  <c r="HK482" i="1"/>
  <c r="EI482" i="1"/>
  <c r="EG347" i="1"/>
  <c r="HI347" i="1"/>
  <c r="EJ378" i="1"/>
  <c r="HL378" i="1"/>
  <c r="HJ85" i="1"/>
  <c r="EH85" i="1"/>
  <c r="HI345" i="1"/>
  <c r="EG345" i="1"/>
  <c r="EH390" i="1"/>
  <c r="HJ390" i="1"/>
  <c r="HK372" i="1"/>
  <c r="EI372" i="1"/>
  <c r="HJ483" i="1"/>
  <c r="EH483" i="1"/>
  <c r="EH142" i="1"/>
  <c r="HJ142" i="1"/>
  <c r="HK153" i="1"/>
  <c r="EI153" i="1"/>
  <c r="EH486" i="1"/>
  <c r="HJ486" i="1"/>
  <c r="EG64" i="1"/>
  <c r="HI64" i="1"/>
  <c r="HK489" i="1"/>
  <c r="EI489" i="1"/>
  <c r="HI308" i="1"/>
  <c r="EG308" i="1"/>
  <c r="HJ79" i="1"/>
  <c r="EH79" i="1"/>
  <c r="HK490" i="1"/>
  <c r="EI490" i="1"/>
  <c r="HK349" i="1"/>
  <c r="EI349" i="1"/>
  <c r="EH113" i="1"/>
  <c r="HJ113" i="1"/>
  <c r="HK298" i="1"/>
  <c r="EI298" i="1"/>
  <c r="EG396" i="1"/>
  <c r="HI396" i="1"/>
  <c r="HI478" i="1"/>
  <c r="EG478" i="1"/>
  <c r="HI473" i="1"/>
  <c r="EG473" i="1"/>
  <c r="EG394" i="1"/>
  <c r="HI394" i="1"/>
  <c r="EG46" i="1"/>
  <c r="HI46" i="1"/>
  <c r="HJ401" i="1"/>
  <c r="EH401" i="1"/>
  <c r="HK323" i="1"/>
  <c r="EI323" i="1"/>
  <c r="HK41" i="1"/>
  <c r="EI41" i="1"/>
  <c r="EG337" i="1"/>
  <c r="HI337" i="1"/>
  <c r="HJ352" i="1"/>
  <c r="EH352" i="1"/>
  <c r="EI487" i="1"/>
  <c r="HK487" i="1"/>
  <c r="HI275" i="1"/>
  <c r="EG275" i="1"/>
  <c r="EH309" i="1"/>
  <c r="HJ309" i="1"/>
  <c r="HJ240" i="1"/>
  <c r="EH240" i="1"/>
  <c r="HK59" i="1"/>
  <c r="EI59" i="1"/>
  <c r="HJ253" i="1"/>
  <c r="EH253" i="1"/>
  <c r="HJ472" i="1"/>
  <c r="EH472" i="1"/>
  <c r="HK481" i="1"/>
  <c r="EI481" i="1"/>
  <c r="EG76" i="1"/>
  <c r="HI76" i="1"/>
  <c r="EH336" i="1"/>
  <c r="HJ336" i="1"/>
  <c r="HM295" i="1"/>
  <c r="EK295" i="1"/>
  <c r="HJ60" i="1"/>
  <c r="EH60" i="1"/>
  <c r="HK386" i="1"/>
  <c r="EI386" i="1"/>
  <c r="EG318" i="1"/>
  <c r="HI318" i="1"/>
  <c r="HI468" i="1"/>
  <c r="EG468" i="1"/>
  <c r="HL466" i="1"/>
  <c r="EJ466" i="1"/>
  <c r="HJ199" i="1"/>
  <c r="EH199" i="1"/>
  <c r="HK221" i="1"/>
  <c r="EI221" i="1"/>
  <c r="EH23" i="1"/>
  <c r="HJ23" i="1"/>
  <c r="HJ193" i="1"/>
  <c r="EH193" i="1"/>
  <c r="EH236" i="1"/>
  <c r="HJ236" i="1"/>
  <c r="EG479" i="1"/>
  <c r="HI479" i="1"/>
  <c r="HI403" i="1"/>
  <c r="EG403" i="1"/>
  <c r="HJ410" i="1"/>
  <c r="EH410" i="1"/>
  <c r="EI476" i="1"/>
  <c r="HK476" i="1"/>
  <c r="EI325" i="1"/>
  <c r="HK325" i="1"/>
  <c r="HK278" i="1"/>
  <c r="EI278" i="1"/>
  <c r="EI469" i="1"/>
  <c r="HK469" i="1"/>
  <c r="HL315" i="1"/>
  <c r="EJ315" i="1"/>
  <c r="EH326" i="1"/>
  <c r="HJ326" i="1"/>
  <c r="HL216" i="1"/>
  <c r="EJ216" i="1"/>
  <c r="EG136" i="1"/>
  <c r="HI136" i="1"/>
  <c r="EC124" i="1"/>
  <c r="HE124" i="1"/>
  <c r="EC496" i="1"/>
  <c r="HE496" i="1"/>
  <c r="EC241" i="1"/>
  <c r="HE241" i="1"/>
  <c r="EC218" i="1"/>
  <c r="HE218" i="1"/>
  <c r="EC116" i="1"/>
  <c r="HE116" i="1"/>
  <c r="EC24" i="1"/>
  <c r="HE24" i="1"/>
  <c r="EC519" i="1"/>
  <c r="HE519" i="1"/>
  <c r="EC132" i="1"/>
  <c r="HE132" i="1"/>
  <c r="ED415" i="1"/>
  <c r="HF415" i="1"/>
  <c r="EC194" i="1"/>
  <c r="HE194" i="1"/>
  <c r="EC181" i="1"/>
  <c r="HE181" i="1"/>
  <c r="ED186" i="1"/>
  <c r="HF186" i="1"/>
  <c r="EC145" i="1"/>
  <c r="HE145" i="1"/>
  <c r="EC251" i="1"/>
  <c r="HE251" i="1"/>
  <c r="HF465" i="1"/>
  <c r="ED465" i="1"/>
  <c r="EC293" i="1"/>
  <c r="HE293" i="1"/>
  <c r="EC152" i="1"/>
  <c r="HE152" i="1"/>
  <c r="EC505" i="1"/>
  <c r="HE505" i="1"/>
  <c r="EC299" i="1"/>
  <c r="HE299" i="1"/>
  <c r="EC499" i="1"/>
  <c r="HE499" i="1"/>
  <c r="EC459" i="1"/>
  <c r="HE459" i="1"/>
  <c r="EC244" i="1"/>
  <c r="HE244" i="1"/>
  <c r="EC291" i="1"/>
  <c r="HE291" i="1"/>
  <c r="EC346" i="1"/>
  <c r="HE346" i="1"/>
  <c r="ED103" i="1"/>
  <c r="HF103" i="1"/>
  <c r="EC368" i="1"/>
  <c r="HE368" i="1"/>
  <c r="ED302" i="1"/>
  <c r="HF302" i="1"/>
  <c r="ED461" i="1"/>
  <c r="HF461" i="1"/>
  <c r="EC497" i="1"/>
  <c r="HE497" i="1"/>
  <c r="EC207" i="1"/>
  <c r="HE207" i="1"/>
  <c r="ED502" i="1"/>
  <c r="HF502" i="1"/>
  <c r="ED239" i="1"/>
  <c r="HF239" i="1"/>
  <c r="EC82" i="1"/>
  <c r="HE82" i="1"/>
  <c r="ED208" i="1"/>
  <c r="HF208" i="1"/>
  <c r="EC22" i="1"/>
  <c r="HE22" i="1"/>
  <c r="EC527" i="1"/>
  <c r="HE527" i="1"/>
  <c r="EC45" i="1"/>
  <c r="HE45" i="1"/>
  <c r="EC17" i="1"/>
  <c r="HE17" i="1"/>
  <c r="EC317" i="1"/>
  <c r="HE317" i="1"/>
  <c r="ED526" i="1"/>
  <c r="HF526" i="1"/>
  <c r="EC340" i="1"/>
  <c r="HE340" i="1"/>
  <c r="EC204" i="1"/>
  <c r="HE204" i="1"/>
  <c r="EC93" i="1"/>
  <c r="HE93" i="1"/>
  <c r="EC179" i="1"/>
  <c r="HE179" i="1"/>
  <c r="EC270" i="1"/>
  <c r="HE270" i="1"/>
  <c r="ED382" i="1"/>
  <c r="HF382" i="1"/>
  <c r="ED272" i="1"/>
  <c r="HF272" i="1"/>
  <c r="EC174" i="1"/>
  <c r="HE174" i="1"/>
  <c r="EC304" i="1"/>
  <c r="HE304" i="1"/>
  <c r="EC402" i="1"/>
  <c r="HE402" i="1"/>
  <c r="EC54" i="1"/>
  <c r="HE54" i="1"/>
  <c r="EC297" i="1"/>
  <c r="HE297" i="1"/>
  <c r="ED516" i="1"/>
  <c r="HF516" i="1"/>
  <c r="ED150" i="1"/>
  <c r="HF150" i="1"/>
  <c r="EC167" i="1"/>
  <c r="HE167" i="1"/>
  <c r="EC168" i="1"/>
  <c r="HE168" i="1"/>
  <c r="EC354" i="1"/>
  <c r="HE354" i="1"/>
  <c r="EC355" i="1"/>
  <c r="HE355" i="1"/>
  <c r="EC115" i="1"/>
  <c r="HE115" i="1"/>
  <c r="EC151" i="1"/>
  <c r="HE151" i="1"/>
  <c r="EC294" i="1"/>
  <c r="HE294" i="1"/>
  <c r="EC338" i="1"/>
  <c r="HE338" i="1"/>
  <c r="EC70" i="1"/>
  <c r="HE70" i="1"/>
  <c r="EC350" i="1"/>
  <c r="HE350" i="1"/>
  <c r="ED183" i="1"/>
  <c r="HF183" i="1"/>
  <c r="EE494" i="1"/>
  <c r="HG494" i="1"/>
  <c r="EC395" i="1"/>
  <c r="HE395" i="1"/>
  <c r="ED223" i="1"/>
  <c r="HF223" i="1"/>
  <c r="EC175" i="1"/>
  <c r="HE175" i="1"/>
  <c r="EC383" i="1"/>
  <c r="HE383" i="1"/>
  <c r="EC77" i="1"/>
  <c r="HE77" i="1"/>
  <c r="ED133" i="1"/>
  <c r="HF133" i="1"/>
  <c r="EC266" i="1"/>
  <c r="HE266" i="1"/>
  <c r="EC16" i="1"/>
  <c r="HE16" i="1"/>
  <c r="EC7" i="1"/>
  <c r="HE7" i="1"/>
  <c r="EC231" i="1"/>
  <c r="HE231" i="1"/>
  <c r="EC5" i="1"/>
  <c r="HE5" i="1"/>
  <c r="ED457" i="1"/>
  <c r="HF457" i="1"/>
  <c r="EC88" i="1"/>
  <c r="HE88" i="1"/>
  <c r="EC397" i="1"/>
  <c r="HE397" i="1"/>
  <c r="EC242" i="1"/>
  <c r="HE242" i="1"/>
  <c r="EC421" i="1"/>
  <c r="HE421" i="1"/>
  <c r="EC524" i="1"/>
  <c r="HE524" i="1"/>
  <c r="EC514" i="1"/>
  <c r="HE514" i="1"/>
  <c r="EC226" i="1"/>
  <c r="HE226" i="1"/>
  <c r="EC456" i="1"/>
  <c r="HE456" i="1"/>
  <c r="HE492" i="1"/>
  <c r="EC492" i="1"/>
  <c r="EC135" i="1"/>
  <c r="HE135" i="1"/>
  <c r="ED518" i="1"/>
  <c r="HF518" i="1"/>
  <c r="EC157" i="1"/>
  <c r="HE157" i="1"/>
  <c r="EC163" i="1"/>
  <c r="HE163" i="1"/>
  <c r="EC104" i="1"/>
  <c r="HE104" i="1"/>
  <c r="ED464" i="1"/>
  <c r="HF464" i="1"/>
  <c r="ED37" i="1"/>
  <c r="HF37" i="1"/>
  <c r="EC381" i="1"/>
  <c r="HE381" i="1"/>
  <c r="EC92" i="1"/>
  <c r="HE92" i="1"/>
  <c r="EC228" i="1"/>
  <c r="HE228" i="1"/>
  <c r="EC165" i="1"/>
  <c r="HE165" i="1"/>
  <c r="EC195" i="1"/>
  <c r="HE195" i="1"/>
  <c r="EC269" i="1"/>
  <c r="HE269" i="1"/>
  <c r="ED134" i="1"/>
  <c r="HF134" i="1"/>
  <c r="HE409" i="1"/>
  <c r="EC409" i="1"/>
  <c r="EC460" i="1"/>
  <c r="HE460" i="1"/>
  <c r="EC517" i="1"/>
  <c r="HE517" i="1"/>
  <c r="EC36" i="1"/>
  <c r="HE36" i="1"/>
  <c r="EC189" i="1"/>
  <c r="HE189" i="1"/>
  <c r="EC126" i="1"/>
  <c r="HE126" i="1"/>
  <c r="ED206" i="1"/>
  <c r="HF206" i="1"/>
  <c r="EC493" i="1"/>
  <c r="HE493" i="1"/>
  <c r="ED109" i="1"/>
  <c r="HF109" i="1"/>
  <c r="EC398" i="1"/>
  <c r="HE398" i="1"/>
  <c r="ED78" i="1"/>
  <c r="HF78" i="1"/>
  <c r="EC67" i="1"/>
  <c r="HE67" i="1"/>
  <c r="EC235" i="1"/>
  <c r="HE235" i="1"/>
  <c r="ED4" i="1"/>
  <c r="HF4" i="1"/>
  <c r="EC408" i="1"/>
  <c r="HE408" i="1"/>
  <c r="EC264" i="1"/>
  <c r="HE264" i="1"/>
  <c r="EC351" i="1"/>
  <c r="HE351" i="1"/>
  <c r="EC423" i="1"/>
  <c r="HE423" i="1"/>
  <c r="EC89" i="1"/>
  <c r="HE89" i="1"/>
  <c r="ED362" i="1"/>
  <c r="HF362" i="1"/>
  <c r="EC363" i="1"/>
  <c r="HE363" i="1"/>
  <c r="EC321" i="1"/>
  <c r="HE321" i="1"/>
  <c r="ED20" i="1"/>
  <c r="HF20" i="1"/>
  <c r="EC146" i="1"/>
  <c r="HE146" i="1"/>
  <c r="EC249" i="1"/>
  <c r="HE249" i="1"/>
  <c r="EC292" i="1"/>
  <c r="HE292" i="1"/>
  <c r="EC99" i="1"/>
  <c r="HE99" i="1"/>
  <c r="EC259" i="1"/>
  <c r="HE259" i="1"/>
  <c r="EC281" i="1"/>
  <c r="HE281" i="1"/>
  <c r="ED26" i="1"/>
  <c r="HF26" i="1"/>
  <c r="EC503" i="1"/>
  <c r="HE503" i="1"/>
  <c r="EC47" i="1"/>
  <c r="HE47" i="1"/>
  <c r="EC520" i="1"/>
  <c r="HE520" i="1"/>
  <c r="ED161" i="1"/>
  <c r="HF161" i="1"/>
  <c r="EC110" i="1"/>
  <c r="HE110" i="1"/>
  <c r="EC112" i="1"/>
  <c r="HE112" i="1"/>
  <c r="EC387" i="1"/>
  <c r="HE387" i="1"/>
  <c r="EC274" i="1"/>
  <c r="HE274" i="1"/>
  <c r="EC522" i="1"/>
  <c r="HE522" i="1"/>
  <c r="HE159" i="1"/>
  <c r="EC159" i="1"/>
  <c r="EC233" i="1"/>
  <c r="HE233" i="1"/>
  <c r="EC287" i="1"/>
  <c r="HE287" i="1"/>
  <c r="EC328" i="1"/>
  <c r="HE328" i="1"/>
  <c r="EC375" i="1"/>
  <c r="HE375" i="1"/>
  <c r="EC138" i="1"/>
  <c r="HE138" i="1"/>
  <c r="EC306" i="1"/>
  <c r="HE306" i="1"/>
  <c r="EC80" i="1"/>
  <c r="HE80" i="1"/>
  <c r="EC407" i="1"/>
  <c r="HE407" i="1"/>
  <c r="ED261" i="1"/>
  <c r="HF261" i="1"/>
  <c r="EC87" i="1"/>
  <c r="HE87" i="1"/>
  <c r="EC14" i="1"/>
  <c r="HE14" i="1"/>
  <c r="EC40" i="1"/>
  <c r="HE40" i="1"/>
  <c r="EC120" i="1"/>
  <c r="HE120" i="1"/>
  <c r="EC224" i="1"/>
  <c r="HE224" i="1"/>
  <c r="EC280" i="1"/>
  <c r="HE280" i="1"/>
  <c r="EC232" i="1"/>
  <c r="HE232" i="1"/>
  <c r="EC148" i="1"/>
  <c r="HE148" i="1"/>
  <c r="EC250" i="1"/>
  <c r="HE250" i="1"/>
  <c r="EC10" i="1"/>
  <c r="HE10" i="1"/>
  <c r="EC125" i="1"/>
  <c r="HE125" i="1"/>
  <c r="EC108" i="1"/>
  <c r="HE108" i="1"/>
  <c r="EC507" i="1"/>
  <c r="HE507" i="1"/>
  <c r="EC404" i="1"/>
  <c r="HE404" i="1"/>
  <c r="EC66" i="1"/>
  <c r="HE66" i="1"/>
  <c r="EC260" i="1"/>
  <c r="HE260" i="1"/>
  <c r="EC380" i="1"/>
  <c r="HE380" i="1"/>
  <c r="EC212" i="1"/>
  <c r="HE212" i="1"/>
  <c r="EC416" i="1"/>
  <c r="HE416" i="1"/>
  <c r="EC219" i="1"/>
  <c r="HE219" i="1"/>
  <c r="EC29" i="1"/>
  <c r="HE29" i="1"/>
  <c r="ED30" i="1"/>
  <c r="HF30" i="1"/>
  <c r="EC83" i="1"/>
  <c r="HE83" i="1"/>
  <c r="EC348" i="1"/>
  <c r="HE348" i="1"/>
  <c r="EC491" i="1"/>
  <c r="HE491" i="1"/>
  <c r="ED327" i="1"/>
  <c r="HF327" i="1"/>
  <c r="EC220" i="1"/>
  <c r="HE220" i="1"/>
  <c r="EC511" i="1"/>
  <c r="HE511" i="1"/>
  <c r="ED500" i="1"/>
  <c r="HF500" i="1"/>
  <c r="EC510" i="1"/>
  <c r="HE510" i="1"/>
  <c r="ED300" i="1"/>
  <c r="HF300" i="1"/>
  <c r="EC3" i="1"/>
  <c r="HE3" i="1"/>
  <c r="EC191" i="1"/>
  <c r="HE191" i="1"/>
  <c r="EC254" i="1"/>
  <c r="HE254" i="1"/>
  <c r="EC58" i="1"/>
  <c r="HE58" i="1"/>
  <c r="EC458" i="1"/>
  <c r="HE458" i="1"/>
  <c r="ED27" i="1"/>
  <c r="HF27" i="1"/>
  <c r="EC227" i="1"/>
  <c r="HE227" i="1"/>
  <c r="EC377" i="1"/>
  <c r="HE377" i="1"/>
  <c r="ED418" i="1"/>
  <c r="HF418" i="1"/>
  <c r="EC105" i="1"/>
  <c r="HE105" i="1"/>
  <c r="EC422" i="1"/>
  <c r="HE422" i="1"/>
  <c r="EC229" i="1"/>
  <c r="HE229" i="1"/>
  <c r="EC215" i="1"/>
  <c r="HE215" i="1"/>
  <c r="ED217" i="1"/>
  <c r="HF217" i="1"/>
  <c r="EC311" i="1"/>
  <c r="HE311" i="1"/>
  <c r="EC44" i="1"/>
  <c r="HE44" i="1"/>
  <c r="EC155" i="1"/>
  <c r="HE155" i="1"/>
  <c r="EC111" i="1"/>
  <c r="HE111" i="1"/>
  <c r="EC426" i="1"/>
  <c r="HE426" i="1"/>
  <c r="EC19" i="1"/>
  <c r="HE19" i="1"/>
  <c r="ED513" i="1"/>
  <c r="HF513" i="1"/>
  <c r="ED192" i="1"/>
  <c r="HF192" i="1"/>
  <c r="EC11" i="1"/>
  <c r="HE11" i="1"/>
  <c r="EC55" i="1"/>
  <c r="HE55" i="1"/>
  <c r="ED141" i="1"/>
  <c r="HF141" i="1"/>
  <c r="EC139" i="1"/>
  <c r="HE139" i="1"/>
  <c r="EC117" i="1"/>
  <c r="HE117" i="1"/>
  <c r="EC73" i="1"/>
  <c r="HE73" i="1"/>
  <c r="EC127" i="1"/>
  <c r="HE127" i="1"/>
  <c r="EC393" i="1"/>
  <c r="HE393" i="1"/>
  <c r="ED43" i="1"/>
  <c r="HF43" i="1"/>
  <c r="EC12" i="1"/>
  <c r="HE12" i="1"/>
  <c r="EC257" i="1"/>
  <c r="HE257" i="1"/>
  <c r="EC203" i="1"/>
  <c r="HE203" i="1"/>
  <c r="EC412" i="1"/>
  <c r="HE412" i="1"/>
  <c r="EC56" i="1"/>
  <c r="HE56" i="1"/>
  <c r="HF277" i="1"/>
  <c r="ED277" i="1"/>
  <c r="EC521" i="1"/>
  <c r="HE521" i="1"/>
  <c r="EC230" i="1"/>
  <c r="HE230" i="1"/>
  <c r="EC313" i="1"/>
  <c r="HE313" i="1"/>
  <c r="ED528" i="1"/>
  <c r="HF528" i="1"/>
  <c r="ED495" i="1"/>
  <c r="HF495" i="1"/>
  <c r="EC388" i="1"/>
  <c r="HE388" i="1"/>
  <c r="ED198" i="1"/>
  <c r="HF198" i="1"/>
  <c r="EC282" i="1"/>
  <c r="HE282" i="1"/>
  <c r="HE140" i="1"/>
  <c r="EC140" i="1"/>
  <c r="ED94" i="1"/>
  <c r="HF94" i="1"/>
  <c r="EC100" i="1"/>
  <c r="HE100" i="1"/>
  <c r="EC379" i="1"/>
  <c r="HE379" i="1"/>
  <c r="EC188" i="1"/>
  <c r="HE188" i="1"/>
  <c r="ED498" i="1"/>
  <c r="HF498" i="1"/>
  <c r="EC330" i="1"/>
  <c r="HE330" i="1"/>
  <c r="EC96" i="1"/>
  <c r="HE96" i="1"/>
  <c r="EC414" i="1"/>
  <c r="HE414" i="1"/>
  <c r="EC172" i="1"/>
  <c r="HE172" i="1"/>
  <c r="EC13" i="1"/>
  <c r="HE13" i="1"/>
  <c r="EC339" i="1"/>
  <c r="HE339" i="1"/>
  <c r="EC149" i="1"/>
  <c r="HE149" i="1"/>
  <c r="EC463" i="1"/>
  <c r="HE463" i="1"/>
  <c r="EC312" i="1"/>
  <c r="HE312" i="1"/>
  <c r="EC65" i="1"/>
  <c r="HE65" i="1"/>
  <c r="EC169" i="1"/>
  <c r="HE169" i="1"/>
  <c r="EC184" i="1"/>
  <c r="HE184" i="1"/>
  <c r="EC72" i="1"/>
  <c r="HE72" i="1"/>
  <c r="EC49" i="1"/>
  <c r="HE49" i="1"/>
  <c r="EC411" i="1"/>
  <c r="HE411" i="1"/>
  <c r="EC357" i="1"/>
  <c r="HE357" i="1"/>
  <c r="EC128" i="1"/>
  <c r="HE128" i="1"/>
  <c r="EC501" i="1"/>
  <c r="HE501" i="1"/>
  <c r="EC234" i="1"/>
  <c r="HE234" i="1"/>
  <c r="EC512" i="1"/>
  <c r="HE512" i="1"/>
  <c r="EC6" i="1"/>
  <c r="HE6" i="1"/>
  <c r="EC353" i="1"/>
  <c r="HE353" i="1"/>
  <c r="EC290" i="1"/>
  <c r="HE290" i="1"/>
  <c r="EC25" i="1"/>
  <c r="HE25" i="1"/>
  <c r="EC284" i="1"/>
  <c r="HE284" i="1"/>
  <c r="EC305" i="1"/>
  <c r="HE305" i="1"/>
  <c r="EC8" i="1"/>
  <c r="HE8" i="1"/>
  <c r="EC131" i="1"/>
  <c r="HE131" i="1"/>
  <c r="EC63" i="1"/>
  <c r="HE63" i="1"/>
  <c r="EC61" i="1"/>
  <c r="HE61" i="1"/>
  <c r="EC296" i="1"/>
  <c r="HE296" i="1"/>
  <c r="EC35" i="1"/>
  <c r="HE35" i="1"/>
  <c r="EC68" i="1"/>
  <c r="HE68" i="1"/>
  <c r="EC245" i="1"/>
  <c r="HE245" i="1"/>
  <c r="EC84" i="1"/>
  <c r="HE84" i="1"/>
  <c r="EC205" i="1"/>
  <c r="HE205" i="1"/>
  <c r="EC320" i="1"/>
  <c r="HE320" i="1"/>
  <c r="EC238" i="1"/>
  <c r="HE238" i="1"/>
  <c r="ED97" i="1"/>
  <c r="HF97" i="1"/>
  <c r="EC529" i="1"/>
  <c r="HE529" i="1"/>
  <c r="EC333" i="1"/>
  <c r="HE333" i="1"/>
  <c r="EC515" i="1"/>
  <c r="HE515" i="1"/>
  <c r="EC267" i="1"/>
  <c r="HE267" i="1"/>
  <c r="ED400" i="1"/>
  <c r="HF400" i="1"/>
  <c r="EC158" i="1"/>
  <c r="HE158" i="1"/>
  <c r="EC18" i="1"/>
  <c r="HE18" i="1"/>
  <c r="EC32" i="1"/>
  <c r="HE32" i="1"/>
  <c r="EC288" i="1"/>
  <c r="HE288" i="1"/>
  <c r="EC255" i="1"/>
  <c r="HE255" i="1"/>
  <c r="EC129" i="1"/>
  <c r="HE129" i="1"/>
  <c r="EC420" i="1"/>
  <c r="HE420" i="1"/>
  <c r="EC75" i="1"/>
  <c r="HE75" i="1"/>
  <c r="ED506" i="1"/>
  <c r="HF506" i="1"/>
  <c r="EC162" i="1"/>
  <c r="HE162" i="1"/>
  <c r="EC341" i="1"/>
  <c r="HE341" i="1"/>
  <c r="EC268" i="1"/>
  <c r="HE268" i="1"/>
  <c r="EC509" i="1"/>
  <c r="HE509" i="1"/>
  <c r="EC508" i="1"/>
  <c r="HE508" i="1"/>
  <c r="EC102" i="1"/>
  <c r="HE102" i="1"/>
  <c r="EC279" i="1"/>
  <c r="HE279" i="1"/>
  <c r="EC90" i="1"/>
  <c r="HE90" i="1"/>
  <c r="ED160" i="1"/>
  <c r="HF160" i="1"/>
  <c r="EC406" i="1"/>
  <c r="HE406" i="1"/>
  <c r="HF28" i="1"/>
  <c r="ED28" i="1"/>
  <c r="EC343" i="1"/>
  <c r="HE343" i="1"/>
  <c r="EC202" i="1"/>
  <c r="HE202" i="1"/>
  <c r="EC391" i="1"/>
  <c r="HE391" i="1"/>
  <c r="EC137" i="1"/>
  <c r="HE137" i="1"/>
  <c r="EC285" i="1"/>
  <c r="HE285" i="1"/>
  <c r="EC289" i="1"/>
  <c r="HE289" i="1"/>
  <c r="EC74" i="1"/>
  <c r="HE74" i="1"/>
  <c r="EC101" i="1"/>
  <c r="HE101" i="1"/>
  <c r="EC314" i="1"/>
  <c r="HE314" i="1"/>
  <c r="ED462" i="1"/>
  <c r="HF462" i="1"/>
  <c r="EC53" i="1"/>
  <c r="HE53" i="1"/>
  <c r="EC81" i="1"/>
  <c r="HE81" i="1"/>
  <c r="EC98" i="1"/>
  <c r="HE98" i="1"/>
  <c r="EC52" i="1"/>
  <c r="HE52" i="1"/>
  <c r="EC283" i="1"/>
  <c r="HE283" i="1"/>
  <c r="EC424" i="1"/>
  <c r="HE424" i="1"/>
  <c r="HE344" i="1"/>
  <c r="EC344" i="1"/>
  <c r="EC307" i="1"/>
  <c r="HE307" i="1"/>
  <c r="ED62" i="1"/>
  <c r="HF62" i="1"/>
  <c r="EC525" i="1"/>
  <c r="HE525" i="1"/>
  <c r="EC334" i="1"/>
  <c r="HE334" i="1"/>
  <c r="HE200" i="1"/>
  <c r="EC200" i="1"/>
  <c r="EC371" i="1"/>
  <c r="HE371" i="1"/>
  <c r="EC42" i="1"/>
  <c r="HE42" i="1"/>
  <c r="EC123" i="1"/>
  <c r="HE123" i="1"/>
  <c r="EC504" i="1"/>
  <c r="HE504" i="1"/>
  <c r="ED310" i="1"/>
  <c r="HF310" i="1"/>
  <c r="HJ144" i="1" l="1"/>
  <c r="EH144" i="1"/>
  <c r="HK405" i="1"/>
  <c r="EI405" i="1"/>
  <c r="HJ286" i="1"/>
  <c r="EH286" i="1"/>
  <c r="HK214" i="1"/>
  <c r="EI214" i="1"/>
  <c r="EH335" i="1"/>
  <c r="HJ335" i="1"/>
  <c r="HJ413" i="1"/>
  <c r="EH413" i="1"/>
  <c r="HJ34" i="1"/>
  <c r="EH34" i="1"/>
  <c r="HK39" i="1"/>
  <c r="EI39" i="1"/>
  <c r="HJ211" i="1"/>
  <c r="EH211" i="1"/>
  <c r="EH374" i="1"/>
  <c r="HJ374" i="1"/>
  <c r="EI154" i="1"/>
  <c r="HK154" i="1"/>
  <c r="EH196" i="1"/>
  <c r="HJ196" i="1"/>
  <c r="EJ471" i="1"/>
  <c r="HL471" i="1"/>
  <c r="EH373" i="1"/>
  <c r="HJ373" i="1"/>
  <c r="EJ358" i="1"/>
  <c r="HL358" i="1"/>
  <c r="EI485" i="1"/>
  <c r="HK485" i="1"/>
  <c r="HK389" i="1"/>
  <c r="EI389" i="1"/>
  <c r="EI329" i="1"/>
  <c r="HK329" i="1"/>
  <c r="HJ467" i="1"/>
  <c r="EH467" i="1"/>
  <c r="HK319" i="1"/>
  <c r="EI319" i="1"/>
  <c r="EH488" i="1"/>
  <c r="HJ488" i="1"/>
  <c r="EI23" i="1"/>
  <c r="HK23" i="1"/>
  <c r="EH76" i="1"/>
  <c r="HJ76" i="1"/>
  <c r="EK216" i="1"/>
  <c r="HM216" i="1"/>
  <c r="EJ221" i="1"/>
  <c r="HL221" i="1"/>
  <c r="HJ468" i="1"/>
  <c r="EH468" i="1"/>
  <c r="HN295" i="1"/>
  <c r="EL295" i="1"/>
  <c r="HL481" i="1"/>
  <c r="EJ481" i="1"/>
  <c r="HJ275" i="1"/>
  <c r="EH275" i="1"/>
  <c r="EI352" i="1"/>
  <c r="HK352" i="1"/>
  <c r="EH473" i="1"/>
  <c r="HJ473" i="1"/>
  <c r="HL490" i="1"/>
  <c r="EJ490" i="1"/>
  <c r="HL489" i="1"/>
  <c r="EJ489" i="1"/>
  <c r="HL153" i="1"/>
  <c r="EJ153" i="1"/>
  <c r="EI483" i="1"/>
  <c r="HK483" i="1"/>
  <c r="EH256" i="1"/>
  <c r="HJ256" i="1"/>
  <c r="EH384" i="1"/>
  <c r="HJ384" i="1"/>
  <c r="HK477" i="1"/>
  <c r="EI477" i="1"/>
  <c r="EJ469" i="1"/>
  <c r="HL469" i="1"/>
  <c r="EJ476" i="1"/>
  <c r="HL476" i="1"/>
  <c r="HK390" i="1"/>
  <c r="EI390" i="1"/>
  <c r="EH347" i="1"/>
  <c r="HJ347" i="1"/>
  <c r="EH201" i="1"/>
  <c r="HJ201" i="1"/>
  <c r="EI246" i="1"/>
  <c r="HK246" i="1"/>
  <c r="EI178" i="1"/>
  <c r="HK178" i="1"/>
  <c r="EI187" i="1"/>
  <c r="HK187" i="1"/>
  <c r="EI399" i="1"/>
  <c r="HK399" i="1"/>
  <c r="HL278" i="1"/>
  <c r="EJ278" i="1"/>
  <c r="HK410" i="1"/>
  <c r="EI410" i="1"/>
  <c r="EI199" i="1"/>
  <c r="HK199" i="1"/>
  <c r="EI472" i="1"/>
  <c r="HK472" i="1"/>
  <c r="HK401" i="1"/>
  <c r="EI401" i="1"/>
  <c r="EH478" i="1"/>
  <c r="HJ478" i="1"/>
  <c r="EJ298" i="1"/>
  <c r="HL298" i="1"/>
  <c r="EI79" i="1"/>
  <c r="HK79" i="1"/>
  <c r="EJ372" i="1"/>
  <c r="HL372" i="1"/>
  <c r="EH345" i="1"/>
  <c r="HJ345" i="1"/>
  <c r="HL482" i="1"/>
  <c r="EJ482" i="1"/>
  <c r="HK365" i="1"/>
  <c r="EI365" i="1"/>
  <c r="EI332" i="1"/>
  <c r="HK332" i="1"/>
  <c r="HL369" i="1"/>
  <c r="EJ369" i="1"/>
  <c r="HJ370" i="1"/>
  <c r="EH370" i="1"/>
  <c r="HL480" i="1"/>
  <c r="EJ480" i="1"/>
  <c r="EI236" i="1"/>
  <c r="HK236" i="1"/>
  <c r="EI326" i="1"/>
  <c r="HK326" i="1"/>
  <c r="EJ487" i="1"/>
  <c r="HL487" i="1"/>
  <c r="HJ337" i="1"/>
  <c r="EH337" i="1"/>
  <c r="EH64" i="1"/>
  <c r="HJ64" i="1"/>
  <c r="EJ475" i="1"/>
  <c r="HL475" i="1"/>
  <c r="EH182" i="1"/>
  <c r="HJ182" i="1"/>
  <c r="HJ318" i="1"/>
  <c r="EH318" i="1"/>
  <c r="EK315" i="1"/>
  <c r="HM315" i="1"/>
  <c r="HJ403" i="1"/>
  <c r="EH403" i="1"/>
  <c r="HK193" i="1"/>
  <c r="EI193" i="1"/>
  <c r="EK466" i="1"/>
  <c r="HM466" i="1"/>
  <c r="HL386" i="1"/>
  <c r="EJ386" i="1"/>
  <c r="HK253" i="1"/>
  <c r="EI253" i="1"/>
  <c r="HK240" i="1"/>
  <c r="EI240" i="1"/>
  <c r="EJ41" i="1"/>
  <c r="HL41" i="1"/>
  <c r="EH308" i="1"/>
  <c r="HJ308" i="1"/>
  <c r="HK85" i="1"/>
  <c r="EI85" i="1"/>
  <c r="EH392" i="1"/>
  <c r="HJ392" i="1"/>
  <c r="HK166" i="1"/>
  <c r="EI166" i="1"/>
  <c r="EI364" i="1"/>
  <c r="HK364" i="1"/>
  <c r="HJ225" i="1"/>
  <c r="EH225" i="1"/>
  <c r="EI470" i="1"/>
  <c r="HK470" i="1"/>
  <c r="HK322" i="1"/>
  <c r="EI322" i="1"/>
  <c r="EI336" i="1"/>
  <c r="HK336" i="1"/>
  <c r="EH46" i="1"/>
  <c r="HJ46" i="1"/>
  <c r="HJ396" i="1"/>
  <c r="EH396" i="1"/>
  <c r="EI113" i="1"/>
  <c r="HK113" i="1"/>
  <c r="EH385" i="1"/>
  <c r="HJ385" i="1"/>
  <c r="EJ121" i="1"/>
  <c r="HL121" i="1"/>
  <c r="EH136" i="1"/>
  <c r="HJ136" i="1"/>
  <c r="HK60" i="1"/>
  <c r="EI60" i="1"/>
  <c r="HL59" i="1"/>
  <c r="EJ59" i="1"/>
  <c r="EJ323" i="1"/>
  <c r="HL323" i="1"/>
  <c r="EJ349" i="1"/>
  <c r="HL349" i="1"/>
  <c r="HL484" i="1"/>
  <c r="EJ484" i="1"/>
  <c r="HJ367" i="1"/>
  <c r="EH367" i="1"/>
  <c r="HL324" i="1"/>
  <c r="EJ324" i="1"/>
  <c r="EI366" i="1"/>
  <c r="HK366" i="1"/>
  <c r="HL325" i="1"/>
  <c r="EJ325" i="1"/>
  <c r="EH479" i="1"/>
  <c r="HJ479" i="1"/>
  <c r="HK309" i="1"/>
  <c r="EI309" i="1"/>
  <c r="HJ394" i="1"/>
  <c r="EH394" i="1"/>
  <c r="EI486" i="1"/>
  <c r="HK486" i="1"/>
  <c r="EI142" i="1"/>
  <c r="HK142" i="1"/>
  <c r="HM378" i="1"/>
  <c r="EK378" i="1"/>
  <c r="EI474" i="1"/>
  <c r="HK474" i="1"/>
  <c r="EH360" i="1"/>
  <c r="HJ360" i="1"/>
  <c r="EJ376" i="1"/>
  <c r="HL376" i="1"/>
  <c r="ED124" i="1"/>
  <c r="HF124" i="1"/>
  <c r="ED496" i="1"/>
  <c r="HF496" i="1"/>
  <c r="ED218" i="1"/>
  <c r="HF218" i="1"/>
  <c r="ED241" i="1"/>
  <c r="HF241" i="1"/>
  <c r="HF24" i="1"/>
  <c r="ED24" i="1"/>
  <c r="ED116" i="1"/>
  <c r="HF116" i="1"/>
  <c r="ED132" i="1"/>
  <c r="HF132" i="1"/>
  <c r="ED519" i="1"/>
  <c r="HF519" i="1"/>
  <c r="ED344" i="1"/>
  <c r="HF344" i="1"/>
  <c r="EE310" i="1"/>
  <c r="HG310" i="1"/>
  <c r="ED371" i="1"/>
  <c r="HF371" i="1"/>
  <c r="ED98" i="1"/>
  <c r="HF98" i="1"/>
  <c r="ED314" i="1"/>
  <c r="HF314" i="1"/>
  <c r="ED285" i="1"/>
  <c r="HF285" i="1"/>
  <c r="ED343" i="1"/>
  <c r="HF343" i="1"/>
  <c r="ED90" i="1"/>
  <c r="HF90" i="1"/>
  <c r="ED509" i="1"/>
  <c r="HF509" i="1"/>
  <c r="EE506" i="1"/>
  <c r="HG506" i="1"/>
  <c r="ED255" i="1"/>
  <c r="HF255" i="1"/>
  <c r="ED158" i="1"/>
  <c r="HF158" i="1"/>
  <c r="ED333" i="1"/>
  <c r="HF333" i="1"/>
  <c r="ED245" i="1"/>
  <c r="HF245" i="1"/>
  <c r="ED61" i="1"/>
  <c r="HF61" i="1"/>
  <c r="ED305" i="1"/>
  <c r="HF305" i="1"/>
  <c r="ED290" i="1"/>
  <c r="HF290" i="1"/>
  <c r="HF234" i="1"/>
  <c r="ED234" i="1"/>
  <c r="ED357" i="1"/>
  <c r="HF357" i="1"/>
  <c r="ED184" i="1"/>
  <c r="HF184" i="1"/>
  <c r="HF463" i="1"/>
  <c r="ED463" i="1"/>
  <c r="ED172" i="1"/>
  <c r="HF172" i="1"/>
  <c r="ED330" i="1"/>
  <c r="HF330" i="1"/>
  <c r="ED100" i="1"/>
  <c r="HF100" i="1"/>
  <c r="EE198" i="1"/>
  <c r="HG198" i="1"/>
  <c r="ED313" i="1"/>
  <c r="HF313" i="1"/>
  <c r="ED56" i="1"/>
  <c r="HF56" i="1"/>
  <c r="ED12" i="1"/>
  <c r="HF12" i="1"/>
  <c r="ED73" i="1"/>
  <c r="HF73" i="1"/>
  <c r="ED55" i="1"/>
  <c r="HF55" i="1"/>
  <c r="ED19" i="1"/>
  <c r="HF19" i="1"/>
  <c r="ED44" i="1"/>
  <c r="HF44" i="1"/>
  <c r="ED215" i="1"/>
  <c r="HF215" i="1"/>
  <c r="EE418" i="1"/>
  <c r="HG418" i="1"/>
  <c r="ED458" i="1"/>
  <c r="HF458" i="1"/>
  <c r="ED3" i="1"/>
  <c r="HF3" i="1"/>
  <c r="ED511" i="1"/>
  <c r="HF511" i="1"/>
  <c r="HF348" i="1"/>
  <c r="ED348" i="1"/>
  <c r="ED219" i="1"/>
  <c r="HF219" i="1"/>
  <c r="ED260" i="1"/>
  <c r="HF260" i="1"/>
  <c r="ED108" i="1"/>
  <c r="HF108" i="1"/>
  <c r="ED148" i="1"/>
  <c r="HF148" i="1"/>
  <c r="ED120" i="1"/>
  <c r="HF120" i="1"/>
  <c r="EE261" i="1"/>
  <c r="HG261" i="1"/>
  <c r="ED138" i="1"/>
  <c r="HF138" i="1"/>
  <c r="ED233" i="1"/>
  <c r="HF233" i="1"/>
  <c r="ED274" i="1"/>
  <c r="HF274" i="1"/>
  <c r="EE161" i="1"/>
  <c r="HG161" i="1"/>
  <c r="EE26" i="1"/>
  <c r="HG26" i="1"/>
  <c r="ED292" i="1"/>
  <c r="HF292" i="1"/>
  <c r="EE20" i="1"/>
  <c r="HG20" i="1"/>
  <c r="ED89" i="1"/>
  <c r="HF89" i="1"/>
  <c r="ED408" i="1"/>
  <c r="HF408" i="1"/>
  <c r="EE78" i="1"/>
  <c r="HG78" i="1"/>
  <c r="EE206" i="1"/>
  <c r="HG206" i="1"/>
  <c r="ED517" i="1"/>
  <c r="HF517" i="1"/>
  <c r="ED228" i="1"/>
  <c r="HF228" i="1"/>
  <c r="HF157" i="1"/>
  <c r="ED157" i="1"/>
  <c r="ED456" i="1"/>
  <c r="HF456" i="1"/>
  <c r="ED421" i="1"/>
  <c r="HF421" i="1"/>
  <c r="EE457" i="1"/>
  <c r="HG457" i="1"/>
  <c r="ED16" i="1"/>
  <c r="HF16" i="1"/>
  <c r="ED383" i="1"/>
  <c r="HF383" i="1"/>
  <c r="EF494" i="1"/>
  <c r="HH494" i="1"/>
  <c r="ED338" i="1"/>
  <c r="HF338" i="1"/>
  <c r="ED355" i="1"/>
  <c r="HF355" i="1"/>
  <c r="EE150" i="1"/>
  <c r="HG150" i="1"/>
  <c r="ED402" i="1"/>
  <c r="HF402" i="1"/>
  <c r="EE272" i="1"/>
  <c r="HG272" i="1"/>
  <c r="ED93" i="1"/>
  <c r="HF93" i="1"/>
  <c r="EE526" i="1"/>
  <c r="HG526" i="1"/>
  <c r="ED527" i="1"/>
  <c r="HF527" i="1"/>
  <c r="HG239" i="1"/>
  <c r="EE239" i="1"/>
  <c r="EE461" i="1"/>
  <c r="HG461" i="1"/>
  <c r="ED346" i="1"/>
  <c r="HF346" i="1"/>
  <c r="ED499" i="1"/>
  <c r="HF499" i="1"/>
  <c r="ED293" i="1"/>
  <c r="HF293" i="1"/>
  <c r="EE186" i="1"/>
  <c r="HG186" i="1"/>
  <c r="ED200" i="1"/>
  <c r="HF200" i="1"/>
  <c r="EE28" i="1"/>
  <c r="HG28" i="1"/>
  <c r="ED159" i="1"/>
  <c r="HF159" i="1"/>
  <c r="EE465" i="1"/>
  <c r="HG465" i="1"/>
  <c r="ED504" i="1"/>
  <c r="HF504" i="1"/>
  <c r="EE62" i="1"/>
  <c r="HG62" i="1"/>
  <c r="ED424" i="1"/>
  <c r="HF424" i="1"/>
  <c r="ED81" i="1"/>
  <c r="HF81" i="1"/>
  <c r="ED101" i="1"/>
  <c r="HF101" i="1"/>
  <c r="ED137" i="1"/>
  <c r="HF137" i="1"/>
  <c r="ED279" i="1"/>
  <c r="HF279" i="1"/>
  <c r="ED268" i="1"/>
  <c r="HF268" i="1"/>
  <c r="ED75" i="1"/>
  <c r="HF75" i="1"/>
  <c r="ED288" i="1"/>
  <c r="HF288" i="1"/>
  <c r="EE400" i="1"/>
  <c r="HG400" i="1"/>
  <c r="ED529" i="1"/>
  <c r="HF529" i="1"/>
  <c r="ED320" i="1"/>
  <c r="HF320" i="1"/>
  <c r="ED68" i="1"/>
  <c r="HF68" i="1"/>
  <c r="ED63" i="1"/>
  <c r="HF63" i="1"/>
  <c r="ED284" i="1"/>
  <c r="HF284" i="1"/>
  <c r="ED353" i="1"/>
  <c r="HF353" i="1"/>
  <c r="ED411" i="1"/>
  <c r="HF411" i="1"/>
  <c r="ED169" i="1"/>
  <c r="HF169" i="1"/>
  <c r="ED149" i="1"/>
  <c r="HF149" i="1"/>
  <c r="ED414" i="1"/>
  <c r="HF414" i="1"/>
  <c r="EE498" i="1"/>
  <c r="HG498" i="1"/>
  <c r="EE94" i="1"/>
  <c r="HG94" i="1"/>
  <c r="ED388" i="1"/>
  <c r="HF388" i="1"/>
  <c r="ED230" i="1"/>
  <c r="HF230" i="1"/>
  <c r="ED412" i="1"/>
  <c r="HF412" i="1"/>
  <c r="EE43" i="1"/>
  <c r="HG43" i="1"/>
  <c r="ED117" i="1"/>
  <c r="HF117" i="1"/>
  <c r="HF11" i="1"/>
  <c r="ED11" i="1"/>
  <c r="ED426" i="1"/>
  <c r="HF426" i="1"/>
  <c r="ED311" i="1"/>
  <c r="HF311" i="1"/>
  <c r="ED229" i="1"/>
  <c r="HF229" i="1"/>
  <c r="ED377" i="1"/>
  <c r="HF377" i="1"/>
  <c r="ED58" i="1"/>
  <c r="HF58" i="1"/>
  <c r="EE300" i="1"/>
  <c r="HG300" i="1"/>
  <c r="ED220" i="1"/>
  <c r="HF220" i="1"/>
  <c r="ED83" i="1"/>
  <c r="HF83" i="1"/>
  <c r="ED416" i="1"/>
  <c r="HF416" i="1"/>
  <c r="ED66" i="1"/>
  <c r="HF66" i="1"/>
  <c r="HF125" i="1"/>
  <c r="ED125" i="1"/>
  <c r="ED232" i="1"/>
  <c r="HF232" i="1"/>
  <c r="ED40" i="1"/>
  <c r="HF40" i="1"/>
  <c r="ED407" i="1"/>
  <c r="HF407" i="1"/>
  <c r="ED375" i="1"/>
  <c r="HF375" i="1"/>
  <c r="ED387" i="1"/>
  <c r="HF387" i="1"/>
  <c r="ED520" i="1"/>
  <c r="HF520" i="1"/>
  <c r="ED281" i="1"/>
  <c r="HF281" i="1"/>
  <c r="ED249" i="1"/>
  <c r="HF249" i="1"/>
  <c r="ED321" i="1"/>
  <c r="HF321" i="1"/>
  <c r="ED423" i="1"/>
  <c r="HF423" i="1"/>
  <c r="EE4" i="1"/>
  <c r="HG4" i="1"/>
  <c r="ED398" i="1"/>
  <c r="HF398" i="1"/>
  <c r="ED126" i="1"/>
  <c r="HF126" i="1"/>
  <c r="ED460" i="1"/>
  <c r="HF460" i="1"/>
  <c r="ED269" i="1"/>
  <c r="HF269" i="1"/>
  <c r="ED92" i="1"/>
  <c r="HF92" i="1"/>
  <c r="EE464" i="1"/>
  <c r="HG464" i="1"/>
  <c r="EE518" i="1"/>
  <c r="HG518" i="1"/>
  <c r="ED226" i="1"/>
  <c r="HF226" i="1"/>
  <c r="ED242" i="1"/>
  <c r="HF242" i="1"/>
  <c r="ED5" i="1"/>
  <c r="HF5" i="1"/>
  <c r="ED266" i="1"/>
  <c r="HF266" i="1"/>
  <c r="ED175" i="1"/>
  <c r="HF175" i="1"/>
  <c r="EE183" i="1"/>
  <c r="HG183" i="1"/>
  <c r="ED294" i="1"/>
  <c r="HF294" i="1"/>
  <c r="ED354" i="1"/>
  <c r="HF354" i="1"/>
  <c r="EE516" i="1"/>
  <c r="HG516" i="1"/>
  <c r="EE382" i="1"/>
  <c r="HG382" i="1"/>
  <c r="ED204" i="1"/>
  <c r="HF204" i="1"/>
  <c r="ED317" i="1"/>
  <c r="HF317" i="1"/>
  <c r="ED22" i="1"/>
  <c r="HF22" i="1"/>
  <c r="EE502" i="1"/>
  <c r="HG502" i="1"/>
  <c r="EE302" i="1"/>
  <c r="HG302" i="1"/>
  <c r="ED291" i="1"/>
  <c r="HF291" i="1"/>
  <c r="ED299" i="1"/>
  <c r="HF299" i="1"/>
  <c r="ED181" i="1"/>
  <c r="HF181" i="1"/>
  <c r="ED140" i="1"/>
  <c r="HF140" i="1"/>
  <c r="ED409" i="1"/>
  <c r="HF409" i="1"/>
  <c r="ED123" i="1"/>
  <c r="HF123" i="1"/>
  <c r="ED334" i="1"/>
  <c r="HF334" i="1"/>
  <c r="ED283" i="1"/>
  <c r="HF283" i="1"/>
  <c r="ED53" i="1"/>
  <c r="HF53" i="1"/>
  <c r="ED74" i="1"/>
  <c r="HF74" i="1"/>
  <c r="ED391" i="1"/>
  <c r="HF391" i="1"/>
  <c r="ED406" i="1"/>
  <c r="HF406" i="1"/>
  <c r="ED102" i="1"/>
  <c r="HF102" i="1"/>
  <c r="ED341" i="1"/>
  <c r="HF341" i="1"/>
  <c r="ED420" i="1"/>
  <c r="HF420" i="1"/>
  <c r="HF32" i="1"/>
  <c r="ED32" i="1"/>
  <c r="ED267" i="1"/>
  <c r="HF267" i="1"/>
  <c r="EE97" i="1"/>
  <c r="HG97" i="1"/>
  <c r="ED205" i="1"/>
  <c r="HF205" i="1"/>
  <c r="ED35" i="1"/>
  <c r="HF35" i="1"/>
  <c r="ED131" i="1"/>
  <c r="HF131" i="1"/>
  <c r="ED25" i="1"/>
  <c r="HF25" i="1"/>
  <c r="ED6" i="1"/>
  <c r="HF6" i="1"/>
  <c r="ED501" i="1"/>
  <c r="HF501" i="1"/>
  <c r="ED49" i="1"/>
  <c r="HF49" i="1"/>
  <c r="ED65" i="1"/>
  <c r="HF65" i="1"/>
  <c r="ED339" i="1"/>
  <c r="HF339" i="1"/>
  <c r="ED188" i="1"/>
  <c r="HF188" i="1"/>
  <c r="EE495" i="1"/>
  <c r="HG495" i="1"/>
  <c r="ED521" i="1"/>
  <c r="HF521" i="1"/>
  <c r="ED203" i="1"/>
  <c r="HF203" i="1"/>
  <c r="ED393" i="1"/>
  <c r="HF393" i="1"/>
  <c r="ED139" i="1"/>
  <c r="HF139" i="1"/>
  <c r="EE192" i="1"/>
  <c r="HG192" i="1"/>
  <c r="ED111" i="1"/>
  <c r="HF111" i="1"/>
  <c r="EE217" i="1"/>
  <c r="HG217" i="1"/>
  <c r="ED422" i="1"/>
  <c r="HF422" i="1"/>
  <c r="ED227" i="1"/>
  <c r="HF227" i="1"/>
  <c r="ED254" i="1"/>
  <c r="HF254" i="1"/>
  <c r="ED510" i="1"/>
  <c r="HF510" i="1"/>
  <c r="HG327" i="1"/>
  <c r="EE327" i="1"/>
  <c r="EE30" i="1"/>
  <c r="HG30" i="1"/>
  <c r="ED212" i="1"/>
  <c r="HF212" i="1"/>
  <c r="ED404" i="1"/>
  <c r="HF404" i="1"/>
  <c r="ED10" i="1"/>
  <c r="HF10" i="1"/>
  <c r="ED280" i="1"/>
  <c r="HF280" i="1"/>
  <c r="ED14" i="1"/>
  <c r="HF14" i="1"/>
  <c r="ED80" i="1"/>
  <c r="HF80" i="1"/>
  <c r="ED328" i="1"/>
  <c r="HF328" i="1"/>
  <c r="ED522" i="1"/>
  <c r="HF522" i="1"/>
  <c r="ED112" i="1"/>
  <c r="HF112" i="1"/>
  <c r="ED47" i="1"/>
  <c r="HF47" i="1"/>
  <c r="ED259" i="1"/>
  <c r="HF259" i="1"/>
  <c r="ED146" i="1"/>
  <c r="HF146" i="1"/>
  <c r="ED363" i="1"/>
  <c r="HF363" i="1"/>
  <c r="ED351" i="1"/>
  <c r="HF351" i="1"/>
  <c r="ED235" i="1"/>
  <c r="HF235" i="1"/>
  <c r="EE109" i="1"/>
  <c r="HG109" i="1"/>
  <c r="ED189" i="1"/>
  <c r="HF189" i="1"/>
  <c r="ED195" i="1"/>
  <c r="HF195" i="1"/>
  <c r="ED381" i="1"/>
  <c r="HF381" i="1"/>
  <c r="ED104" i="1"/>
  <c r="HF104" i="1"/>
  <c r="ED135" i="1"/>
  <c r="HF135" i="1"/>
  <c r="ED514" i="1"/>
  <c r="HF514" i="1"/>
  <c r="ED397" i="1"/>
  <c r="HF397" i="1"/>
  <c r="ED231" i="1"/>
  <c r="HF231" i="1"/>
  <c r="EE133" i="1"/>
  <c r="HG133" i="1"/>
  <c r="EE223" i="1"/>
  <c r="HG223" i="1"/>
  <c r="ED350" i="1"/>
  <c r="HF350" i="1"/>
  <c r="ED151" i="1"/>
  <c r="HF151" i="1"/>
  <c r="ED168" i="1"/>
  <c r="HF168" i="1"/>
  <c r="ED297" i="1"/>
  <c r="HF297" i="1"/>
  <c r="HF304" i="1"/>
  <c r="ED304" i="1"/>
  <c r="ED270" i="1"/>
  <c r="HF270" i="1"/>
  <c r="ED340" i="1"/>
  <c r="HF340" i="1"/>
  <c r="ED17" i="1"/>
  <c r="HF17" i="1"/>
  <c r="EE208" i="1"/>
  <c r="HG208" i="1"/>
  <c r="ED207" i="1"/>
  <c r="HF207" i="1"/>
  <c r="ED368" i="1"/>
  <c r="HF368" i="1"/>
  <c r="ED244" i="1"/>
  <c r="HF244" i="1"/>
  <c r="ED505" i="1"/>
  <c r="HF505" i="1"/>
  <c r="ED251" i="1"/>
  <c r="HF251" i="1"/>
  <c r="ED194" i="1"/>
  <c r="HF194" i="1"/>
  <c r="EE277" i="1"/>
  <c r="HG277" i="1"/>
  <c r="ED492" i="1"/>
  <c r="HF492" i="1"/>
  <c r="ED42" i="1"/>
  <c r="HF42" i="1"/>
  <c r="ED525" i="1"/>
  <c r="HF525" i="1"/>
  <c r="ED307" i="1"/>
  <c r="HF307" i="1"/>
  <c r="ED52" i="1"/>
  <c r="HF52" i="1"/>
  <c r="EE462" i="1"/>
  <c r="HG462" i="1"/>
  <c r="ED289" i="1"/>
  <c r="HF289" i="1"/>
  <c r="ED202" i="1"/>
  <c r="HF202" i="1"/>
  <c r="EE160" i="1"/>
  <c r="HG160" i="1"/>
  <c r="ED508" i="1"/>
  <c r="HF508" i="1"/>
  <c r="ED162" i="1"/>
  <c r="HF162" i="1"/>
  <c r="ED129" i="1"/>
  <c r="HF129" i="1"/>
  <c r="ED18" i="1"/>
  <c r="HF18" i="1"/>
  <c r="ED515" i="1"/>
  <c r="HF515" i="1"/>
  <c r="ED238" i="1"/>
  <c r="HF238" i="1"/>
  <c r="ED84" i="1"/>
  <c r="HF84" i="1"/>
  <c r="ED296" i="1"/>
  <c r="HF296" i="1"/>
  <c r="ED8" i="1"/>
  <c r="HF8" i="1"/>
  <c r="ED512" i="1"/>
  <c r="HF512" i="1"/>
  <c r="ED128" i="1"/>
  <c r="HF128" i="1"/>
  <c r="ED72" i="1"/>
  <c r="HF72" i="1"/>
  <c r="ED312" i="1"/>
  <c r="HF312" i="1"/>
  <c r="ED13" i="1"/>
  <c r="HF13" i="1"/>
  <c r="ED96" i="1"/>
  <c r="HF96" i="1"/>
  <c r="ED379" i="1"/>
  <c r="HF379" i="1"/>
  <c r="ED282" i="1"/>
  <c r="HF282" i="1"/>
  <c r="EE528" i="1"/>
  <c r="HG528" i="1"/>
  <c r="ED257" i="1"/>
  <c r="HF257" i="1"/>
  <c r="ED127" i="1"/>
  <c r="HF127" i="1"/>
  <c r="EE141" i="1"/>
  <c r="HG141" i="1"/>
  <c r="EE513" i="1"/>
  <c r="HG513" i="1"/>
  <c r="ED155" i="1"/>
  <c r="HF155" i="1"/>
  <c r="ED105" i="1"/>
  <c r="HF105" i="1"/>
  <c r="EE27" i="1"/>
  <c r="HG27" i="1"/>
  <c r="ED191" i="1"/>
  <c r="HF191" i="1"/>
  <c r="EE500" i="1"/>
  <c r="HG500" i="1"/>
  <c r="ED491" i="1"/>
  <c r="HF491" i="1"/>
  <c r="ED29" i="1"/>
  <c r="HF29" i="1"/>
  <c r="ED380" i="1"/>
  <c r="HF380" i="1"/>
  <c r="ED507" i="1"/>
  <c r="HF507" i="1"/>
  <c r="ED250" i="1"/>
  <c r="HF250" i="1"/>
  <c r="ED224" i="1"/>
  <c r="HF224" i="1"/>
  <c r="ED87" i="1"/>
  <c r="HF87" i="1"/>
  <c r="ED306" i="1"/>
  <c r="HF306" i="1"/>
  <c r="ED287" i="1"/>
  <c r="HF287" i="1"/>
  <c r="ED110" i="1"/>
  <c r="HF110" i="1"/>
  <c r="ED503" i="1"/>
  <c r="HF503" i="1"/>
  <c r="ED99" i="1"/>
  <c r="HF99" i="1"/>
  <c r="EE362" i="1"/>
  <c r="HG362" i="1"/>
  <c r="ED264" i="1"/>
  <c r="HF264" i="1"/>
  <c r="ED67" i="1"/>
  <c r="HF67" i="1"/>
  <c r="HF493" i="1"/>
  <c r="ED493" i="1"/>
  <c r="ED36" i="1"/>
  <c r="HF36" i="1"/>
  <c r="EE134" i="1"/>
  <c r="HG134" i="1"/>
  <c r="ED165" i="1"/>
  <c r="HF165" i="1"/>
  <c r="EE37" i="1"/>
  <c r="HG37" i="1"/>
  <c r="ED163" i="1"/>
  <c r="HF163" i="1"/>
  <c r="ED524" i="1"/>
  <c r="HF524" i="1"/>
  <c r="ED88" i="1"/>
  <c r="HF88" i="1"/>
  <c r="ED7" i="1"/>
  <c r="HF7" i="1"/>
  <c r="ED77" i="1"/>
  <c r="HF77" i="1"/>
  <c r="ED395" i="1"/>
  <c r="HF395" i="1"/>
  <c r="ED70" i="1"/>
  <c r="HF70" i="1"/>
  <c r="ED115" i="1"/>
  <c r="HF115" i="1"/>
  <c r="ED167" i="1"/>
  <c r="HF167" i="1"/>
  <c r="ED54" i="1"/>
  <c r="HF54" i="1"/>
  <c r="ED174" i="1"/>
  <c r="HF174" i="1"/>
  <c r="ED179" i="1"/>
  <c r="HF179" i="1"/>
  <c r="ED45" i="1"/>
  <c r="HF45" i="1"/>
  <c r="ED82" i="1"/>
  <c r="HF82" i="1"/>
  <c r="ED497" i="1"/>
  <c r="HF497" i="1"/>
  <c r="EE103" i="1"/>
  <c r="HG103" i="1"/>
  <c r="ED459" i="1"/>
  <c r="HF459" i="1"/>
  <c r="ED152" i="1"/>
  <c r="HF152" i="1"/>
  <c r="ED145" i="1"/>
  <c r="HF145" i="1"/>
  <c r="EE415" i="1"/>
  <c r="HG415" i="1"/>
  <c r="HK144" i="1" l="1"/>
  <c r="EI144" i="1"/>
  <c r="HL405" i="1"/>
  <c r="EJ405" i="1"/>
  <c r="HL214" i="1"/>
  <c r="EJ214" i="1"/>
  <c r="EI286" i="1"/>
  <c r="HK286" i="1"/>
  <c r="HK34" i="1"/>
  <c r="EI34" i="1"/>
  <c r="EI413" i="1"/>
  <c r="HK413" i="1"/>
  <c r="EI335" i="1"/>
  <c r="HK335" i="1"/>
  <c r="EJ39" i="1"/>
  <c r="HL39" i="1"/>
  <c r="HK467" i="1"/>
  <c r="EI467" i="1"/>
  <c r="HM358" i="1"/>
  <c r="EK358" i="1"/>
  <c r="EI196" i="1"/>
  <c r="HK196" i="1"/>
  <c r="HL329" i="1"/>
  <c r="EJ329" i="1"/>
  <c r="HL154" i="1"/>
  <c r="EJ154" i="1"/>
  <c r="HL389" i="1"/>
  <c r="EJ389" i="1"/>
  <c r="HK488" i="1"/>
  <c r="EI488" i="1"/>
  <c r="HK373" i="1"/>
  <c r="EI373" i="1"/>
  <c r="EI374" i="1"/>
  <c r="HK374" i="1"/>
  <c r="HL319" i="1"/>
  <c r="EJ319" i="1"/>
  <c r="EI211" i="1"/>
  <c r="HK211" i="1"/>
  <c r="EJ485" i="1"/>
  <c r="HL485" i="1"/>
  <c r="EK471" i="1"/>
  <c r="HM471" i="1"/>
  <c r="EI360" i="1"/>
  <c r="HK360" i="1"/>
  <c r="EJ142" i="1"/>
  <c r="HL142" i="1"/>
  <c r="HM349" i="1"/>
  <c r="EK349" i="1"/>
  <c r="EI46" i="1"/>
  <c r="HK46" i="1"/>
  <c r="EJ79" i="1"/>
  <c r="HL79" i="1"/>
  <c r="EJ178" i="1"/>
  <c r="HL178" i="1"/>
  <c r="EJ483" i="1"/>
  <c r="HL483" i="1"/>
  <c r="EJ309" i="1"/>
  <c r="HL309" i="1"/>
  <c r="HL240" i="1"/>
  <c r="EJ240" i="1"/>
  <c r="EJ193" i="1"/>
  <c r="HL193" i="1"/>
  <c r="HK370" i="1"/>
  <c r="EI370" i="1"/>
  <c r="HM482" i="1"/>
  <c r="EK482" i="1"/>
  <c r="HM278" i="1"/>
  <c r="EK278" i="1"/>
  <c r="HM153" i="1"/>
  <c r="EK153" i="1"/>
  <c r="HM481" i="1"/>
  <c r="EK481" i="1"/>
  <c r="HL474" i="1"/>
  <c r="EJ474" i="1"/>
  <c r="HL486" i="1"/>
  <c r="EJ486" i="1"/>
  <c r="EJ366" i="1"/>
  <c r="HL366" i="1"/>
  <c r="HM323" i="1"/>
  <c r="EK323" i="1"/>
  <c r="HM121" i="1"/>
  <c r="EK121" i="1"/>
  <c r="HL336" i="1"/>
  <c r="EJ336" i="1"/>
  <c r="HL364" i="1"/>
  <c r="EJ364" i="1"/>
  <c r="HM475" i="1"/>
  <c r="EK475" i="1"/>
  <c r="EK487" i="1"/>
  <c r="HM487" i="1"/>
  <c r="EK298" i="1"/>
  <c r="HM298" i="1"/>
  <c r="HL472" i="1"/>
  <c r="EJ472" i="1"/>
  <c r="HL246" i="1"/>
  <c r="EJ246" i="1"/>
  <c r="HK384" i="1"/>
  <c r="EI384" i="1"/>
  <c r="HK473" i="1"/>
  <c r="EI473" i="1"/>
  <c r="EL216" i="1"/>
  <c r="HN216" i="1"/>
  <c r="HM324" i="1"/>
  <c r="EK324" i="1"/>
  <c r="EK59" i="1"/>
  <c r="HM59" i="1"/>
  <c r="HL322" i="1"/>
  <c r="EJ322" i="1"/>
  <c r="HL166" i="1"/>
  <c r="EJ166" i="1"/>
  <c r="EJ253" i="1"/>
  <c r="HL253" i="1"/>
  <c r="EI403" i="1"/>
  <c r="HK403" i="1"/>
  <c r="EK369" i="1"/>
  <c r="HM369" i="1"/>
  <c r="EK489" i="1"/>
  <c r="HM489" i="1"/>
  <c r="HO295" i="1"/>
  <c r="EM295" i="1"/>
  <c r="EI478" i="1"/>
  <c r="HK478" i="1"/>
  <c r="HL399" i="1"/>
  <c r="EJ399" i="1"/>
  <c r="EK476" i="1"/>
  <c r="HM476" i="1"/>
  <c r="HK256" i="1"/>
  <c r="EI256" i="1"/>
  <c r="HK76" i="1"/>
  <c r="EI76" i="1"/>
  <c r="HN378" i="1"/>
  <c r="EL378" i="1"/>
  <c r="EI479" i="1"/>
  <c r="HK479" i="1"/>
  <c r="EI385" i="1"/>
  <c r="HK385" i="1"/>
  <c r="EJ113" i="1"/>
  <c r="HL113" i="1"/>
  <c r="EI308" i="1"/>
  <c r="HK308" i="1"/>
  <c r="HL326" i="1"/>
  <c r="EJ326" i="1"/>
  <c r="EI345" i="1"/>
  <c r="HK345" i="1"/>
  <c r="EI201" i="1"/>
  <c r="HK201" i="1"/>
  <c r="EI394" i="1"/>
  <c r="HK394" i="1"/>
  <c r="EK325" i="1"/>
  <c r="HM325" i="1"/>
  <c r="HK367" i="1"/>
  <c r="EI367" i="1"/>
  <c r="EJ60" i="1"/>
  <c r="HL60" i="1"/>
  <c r="HK396" i="1"/>
  <c r="EI396" i="1"/>
  <c r="HM386" i="1"/>
  <c r="EK386" i="1"/>
  <c r="HL401" i="1"/>
  <c r="EJ401" i="1"/>
  <c r="HM490" i="1"/>
  <c r="EK490" i="1"/>
  <c r="HK468" i="1"/>
  <c r="EI468" i="1"/>
  <c r="EK376" i="1"/>
  <c r="HM376" i="1"/>
  <c r="HK136" i="1"/>
  <c r="EI136" i="1"/>
  <c r="EJ470" i="1"/>
  <c r="HL470" i="1"/>
  <c r="EI392" i="1"/>
  <c r="HK392" i="1"/>
  <c r="EK41" i="1"/>
  <c r="HM41" i="1"/>
  <c r="HN315" i="1"/>
  <c r="EL315" i="1"/>
  <c r="EI182" i="1"/>
  <c r="HK182" i="1"/>
  <c r="EI64" i="1"/>
  <c r="HK64" i="1"/>
  <c r="EJ236" i="1"/>
  <c r="HL236" i="1"/>
  <c r="HL332" i="1"/>
  <c r="EJ332" i="1"/>
  <c r="HM372" i="1"/>
  <c r="EK372" i="1"/>
  <c r="EJ199" i="1"/>
  <c r="HL199" i="1"/>
  <c r="HL187" i="1"/>
  <c r="EJ187" i="1"/>
  <c r="HK347" i="1"/>
  <c r="EI347" i="1"/>
  <c r="EK469" i="1"/>
  <c r="HM469" i="1"/>
  <c r="EJ352" i="1"/>
  <c r="HL352" i="1"/>
  <c r="EJ23" i="1"/>
  <c r="HL23" i="1"/>
  <c r="EK484" i="1"/>
  <c r="HM484" i="1"/>
  <c r="HK225" i="1"/>
  <c r="EI225" i="1"/>
  <c r="HL85" i="1"/>
  <c r="EJ85" i="1"/>
  <c r="EI318" i="1"/>
  <c r="HK318" i="1"/>
  <c r="HK337" i="1"/>
  <c r="EI337" i="1"/>
  <c r="HM480" i="1"/>
  <c r="EK480" i="1"/>
  <c r="EJ365" i="1"/>
  <c r="HL365" i="1"/>
  <c r="HL410" i="1"/>
  <c r="EJ410" i="1"/>
  <c r="HL390" i="1"/>
  <c r="EJ390" i="1"/>
  <c r="EJ477" i="1"/>
  <c r="HL477" i="1"/>
  <c r="EI275" i="1"/>
  <c r="HK275" i="1"/>
  <c r="EL466" i="1"/>
  <c r="HN466" i="1"/>
  <c r="EK221" i="1"/>
  <c r="HM221" i="1"/>
  <c r="EE124" i="1"/>
  <c r="HG124" i="1"/>
  <c r="EE496" i="1"/>
  <c r="HG496" i="1"/>
  <c r="EE241" i="1"/>
  <c r="HG241" i="1"/>
  <c r="EE218" i="1"/>
  <c r="HG218" i="1"/>
  <c r="EE116" i="1"/>
  <c r="HG116" i="1"/>
  <c r="EE24" i="1"/>
  <c r="HG24" i="1"/>
  <c r="EE519" i="1"/>
  <c r="HG519" i="1"/>
  <c r="HG132" i="1"/>
  <c r="EE132" i="1"/>
  <c r="EE304" i="1"/>
  <c r="HG304" i="1"/>
  <c r="EF327" i="1"/>
  <c r="HH327" i="1"/>
  <c r="EE11" i="1"/>
  <c r="HG11" i="1"/>
  <c r="EE348" i="1"/>
  <c r="HG348" i="1"/>
  <c r="EE234" i="1"/>
  <c r="HG234" i="1"/>
  <c r="EF415" i="1"/>
  <c r="HH415" i="1"/>
  <c r="HH103" i="1"/>
  <c r="EF103" i="1"/>
  <c r="EE167" i="1"/>
  <c r="HG167" i="1"/>
  <c r="EE77" i="1"/>
  <c r="HG77" i="1"/>
  <c r="EE163" i="1"/>
  <c r="HG163" i="1"/>
  <c r="EE36" i="1"/>
  <c r="HG36" i="1"/>
  <c r="EF362" i="1"/>
  <c r="HH362" i="1"/>
  <c r="EE110" i="1"/>
  <c r="HG110" i="1"/>
  <c r="EE87" i="1"/>
  <c r="HG87" i="1"/>
  <c r="EE380" i="1"/>
  <c r="HG380" i="1"/>
  <c r="EE191" i="1"/>
  <c r="HG191" i="1"/>
  <c r="EE155" i="1"/>
  <c r="HG155" i="1"/>
  <c r="EE257" i="1"/>
  <c r="HG257" i="1"/>
  <c r="EE96" i="1"/>
  <c r="HG96" i="1"/>
  <c r="EE128" i="1"/>
  <c r="HG128" i="1"/>
  <c r="EE296" i="1"/>
  <c r="HG296" i="1"/>
  <c r="EE18" i="1"/>
  <c r="HG18" i="1"/>
  <c r="EF160" i="1"/>
  <c r="HH160" i="1"/>
  <c r="EE52" i="1"/>
  <c r="HG52" i="1"/>
  <c r="EE492" i="1"/>
  <c r="HG492" i="1"/>
  <c r="EE505" i="1"/>
  <c r="HG505" i="1"/>
  <c r="EF208" i="1"/>
  <c r="HH208" i="1"/>
  <c r="EE350" i="1"/>
  <c r="HG350" i="1"/>
  <c r="EE397" i="1"/>
  <c r="HG397" i="1"/>
  <c r="EE381" i="1"/>
  <c r="HG381" i="1"/>
  <c r="HG235" i="1"/>
  <c r="EE235" i="1"/>
  <c r="EE259" i="1"/>
  <c r="HG259" i="1"/>
  <c r="EE328" i="1"/>
  <c r="HG328" i="1"/>
  <c r="EE10" i="1"/>
  <c r="HG10" i="1"/>
  <c r="EE422" i="1"/>
  <c r="HG422" i="1"/>
  <c r="EE139" i="1"/>
  <c r="HG139" i="1"/>
  <c r="EF495" i="1"/>
  <c r="HH495" i="1"/>
  <c r="EE65" i="1"/>
  <c r="HG65" i="1"/>
  <c r="EE25" i="1"/>
  <c r="HG25" i="1"/>
  <c r="HH97" i="1"/>
  <c r="EF97" i="1"/>
  <c r="EE341" i="1"/>
  <c r="HG341" i="1"/>
  <c r="EE74" i="1"/>
  <c r="HG74" i="1"/>
  <c r="EE334" i="1"/>
  <c r="HG334" i="1"/>
  <c r="EE181" i="1"/>
  <c r="HG181" i="1"/>
  <c r="EF502" i="1"/>
  <c r="HH502" i="1"/>
  <c r="HH382" i="1"/>
  <c r="EF382" i="1"/>
  <c r="EE294" i="1"/>
  <c r="HG294" i="1"/>
  <c r="EE5" i="1"/>
  <c r="HG5" i="1"/>
  <c r="EF464" i="1"/>
  <c r="HH464" i="1"/>
  <c r="EE126" i="1"/>
  <c r="HG126" i="1"/>
  <c r="EE321" i="1"/>
  <c r="HG321" i="1"/>
  <c r="EE387" i="1"/>
  <c r="HG387" i="1"/>
  <c r="EE232" i="1"/>
  <c r="HG232" i="1"/>
  <c r="EE83" i="1"/>
  <c r="HG83" i="1"/>
  <c r="EE377" i="1"/>
  <c r="HG377" i="1"/>
  <c r="EE230" i="1"/>
  <c r="HG230" i="1"/>
  <c r="EE414" i="1"/>
  <c r="HG414" i="1"/>
  <c r="EE68" i="1"/>
  <c r="HG68" i="1"/>
  <c r="EE288" i="1"/>
  <c r="HG288" i="1"/>
  <c r="EE137" i="1"/>
  <c r="HG137" i="1"/>
  <c r="HH62" i="1"/>
  <c r="EF62" i="1"/>
  <c r="EF28" i="1"/>
  <c r="HH28" i="1"/>
  <c r="EE499" i="1"/>
  <c r="HG499" i="1"/>
  <c r="EE527" i="1"/>
  <c r="HG527" i="1"/>
  <c r="EE402" i="1"/>
  <c r="HG402" i="1"/>
  <c r="EG494" i="1"/>
  <c r="HI494" i="1"/>
  <c r="EE421" i="1"/>
  <c r="HG421" i="1"/>
  <c r="EE228" i="1"/>
  <c r="HG228" i="1"/>
  <c r="EF78" i="1"/>
  <c r="HH78" i="1"/>
  <c r="EE292" i="1"/>
  <c r="HG292" i="1"/>
  <c r="EE233" i="1"/>
  <c r="HG233" i="1"/>
  <c r="EE148" i="1"/>
  <c r="HG148" i="1"/>
  <c r="HH418" i="1"/>
  <c r="EF418" i="1"/>
  <c r="EE55" i="1"/>
  <c r="HG55" i="1"/>
  <c r="HG313" i="1"/>
  <c r="EE313" i="1"/>
  <c r="EE172" i="1"/>
  <c r="HG172" i="1"/>
  <c r="EE245" i="1"/>
  <c r="HG245" i="1"/>
  <c r="EE255" i="1"/>
  <c r="HG255" i="1"/>
  <c r="EE343" i="1"/>
  <c r="HG343" i="1"/>
  <c r="HG493" i="1"/>
  <c r="EE493" i="1"/>
  <c r="EE125" i="1"/>
  <c r="HG125" i="1"/>
  <c r="EE463" i="1"/>
  <c r="HG463" i="1"/>
  <c r="EE145" i="1"/>
  <c r="HG145" i="1"/>
  <c r="EE497" i="1"/>
  <c r="HG497" i="1"/>
  <c r="EE179" i="1"/>
  <c r="HG179" i="1"/>
  <c r="EE115" i="1"/>
  <c r="HG115" i="1"/>
  <c r="EE7" i="1"/>
  <c r="HG7" i="1"/>
  <c r="EF37" i="1"/>
  <c r="HH37" i="1"/>
  <c r="EE224" i="1"/>
  <c r="HG224" i="1"/>
  <c r="EE29" i="1"/>
  <c r="HG29" i="1"/>
  <c r="EF27" i="1"/>
  <c r="HH27" i="1"/>
  <c r="EF513" i="1"/>
  <c r="HH513" i="1"/>
  <c r="EF528" i="1"/>
  <c r="HH528" i="1"/>
  <c r="EE13" i="1"/>
  <c r="HG13" i="1"/>
  <c r="EE512" i="1"/>
  <c r="HG512" i="1"/>
  <c r="EE84" i="1"/>
  <c r="HG84" i="1"/>
  <c r="EE129" i="1"/>
  <c r="HG129" i="1"/>
  <c r="EE202" i="1"/>
  <c r="HG202" i="1"/>
  <c r="EE307" i="1"/>
  <c r="HG307" i="1"/>
  <c r="EF277" i="1"/>
  <c r="HH277" i="1"/>
  <c r="EE244" i="1"/>
  <c r="HG244" i="1"/>
  <c r="EE17" i="1"/>
  <c r="HG17" i="1"/>
  <c r="EE297" i="1"/>
  <c r="HG297" i="1"/>
  <c r="EF223" i="1"/>
  <c r="HH223" i="1"/>
  <c r="EE514" i="1"/>
  <c r="HG514" i="1"/>
  <c r="EE195" i="1"/>
  <c r="HG195" i="1"/>
  <c r="EE351" i="1"/>
  <c r="HG351" i="1"/>
  <c r="EE47" i="1"/>
  <c r="HG47" i="1"/>
  <c r="EE80" i="1"/>
  <c r="HG80" i="1"/>
  <c r="EE404" i="1"/>
  <c r="HG404" i="1"/>
  <c r="EE510" i="1"/>
  <c r="HG510" i="1"/>
  <c r="EF217" i="1"/>
  <c r="HH217" i="1"/>
  <c r="EE393" i="1"/>
  <c r="HG393" i="1"/>
  <c r="EE188" i="1"/>
  <c r="HG188" i="1"/>
  <c r="EE49" i="1"/>
  <c r="HG49" i="1"/>
  <c r="EE131" i="1"/>
  <c r="HG131" i="1"/>
  <c r="EE267" i="1"/>
  <c r="HG267" i="1"/>
  <c r="EE102" i="1"/>
  <c r="HG102" i="1"/>
  <c r="EE53" i="1"/>
  <c r="HG53" i="1"/>
  <c r="EE123" i="1"/>
  <c r="HG123" i="1"/>
  <c r="EE299" i="1"/>
  <c r="HG299" i="1"/>
  <c r="EE22" i="1"/>
  <c r="HG22" i="1"/>
  <c r="EF183" i="1"/>
  <c r="HH183" i="1"/>
  <c r="EE242" i="1"/>
  <c r="HG242" i="1"/>
  <c r="EE92" i="1"/>
  <c r="HG92" i="1"/>
  <c r="EE398" i="1"/>
  <c r="HG398" i="1"/>
  <c r="EE249" i="1"/>
  <c r="HG249" i="1"/>
  <c r="EE375" i="1"/>
  <c r="HG375" i="1"/>
  <c r="EE220" i="1"/>
  <c r="HG220" i="1"/>
  <c r="EE229" i="1"/>
  <c r="HG229" i="1"/>
  <c r="HG117" i="1"/>
  <c r="EE117" i="1"/>
  <c r="EE388" i="1"/>
  <c r="HG388" i="1"/>
  <c r="EE149" i="1"/>
  <c r="HG149" i="1"/>
  <c r="EE353" i="1"/>
  <c r="HG353" i="1"/>
  <c r="EE320" i="1"/>
  <c r="HG320" i="1"/>
  <c r="EE75" i="1"/>
  <c r="HG75" i="1"/>
  <c r="EE101" i="1"/>
  <c r="HG101" i="1"/>
  <c r="EE504" i="1"/>
  <c r="HG504" i="1"/>
  <c r="EE200" i="1"/>
  <c r="HG200" i="1"/>
  <c r="EE346" i="1"/>
  <c r="HG346" i="1"/>
  <c r="EF526" i="1"/>
  <c r="HH526" i="1"/>
  <c r="EF150" i="1"/>
  <c r="HH150" i="1"/>
  <c r="EE383" i="1"/>
  <c r="HG383" i="1"/>
  <c r="EE456" i="1"/>
  <c r="HG456" i="1"/>
  <c r="EE408" i="1"/>
  <c r="HG408" i="1"/>
  <c r="EF26" i="1"/>
  <c r="HH26" i="1"/>
  <c r="EE138" i="1"/>
  <c r="HG138" i="1"/>
  <c r="EE108" i="1"/>
  <c r="HG108" i="1"/>
  <c r="EE511" i="1"/>
  <c r="HG511" i="1"/>
  <c r="EE215" i="1"/>
  <c r="HG215" i="1"/>
  <c r="EE73" i="1"/>
  <c r="HG73" i="1"/>
  <c r="EF198" i="1"/>
  <c r="HH198" i="1"/>
  <c r="EE290" i="1"/>
  <c r="HG290" i="1"/>
  <c r="EF506" i="1"/>
  <c r="HH506" i="1"/>
  <c r="EE285" i="1"/>
  <c r="HG285" i="1"/>
  <c r="EE371" i="1"/>
  <c r="HG371" i="1"/>
  <c r="EE32" i="1"/>
  <c r="HG32" i="1"/>
  <c r="EE157" i="1"/>
  <c r="HG157" i="1"/>
  <c r="EE152" i="1"/>
  <c r="HG152" i="1"/>
  <c r="EE82" i="1"/>
  <c r="HG82" i="1"/>
  <c r="EE174" i="1"/>
  <c r="HG174" i="1"/>
  <c r="EE70" i="1"/>
  <c r="HG70" i="1"/>
  <c r="EE88" i="1"/>
  <c r="HG88" i="1"/>
  <c r="EE165" i="1"/>
  <c r="HG165" i="1"/>
  <c r="EE67" i="1"/>
  <c r="HG67" i="1"/>
  <c r="EE99" i="1"/>
  <c r="HG99" i="1"/>
  <c r="EE287" i="1"/>
  <c r="HG287" i="1"/>
  <c r="EE250" i="1"/>
  <c r="HG250" i="1"/>
  <c r="EE491" i="1"/>
  <c r="HG491" i="1"/>
  <c r="EE105" i="1"/>
  <c r="HG105" i="1"/>
  <c r="EF141" i="1"/>
  <c r="HH141" i="1"/>
  <c r="EE282" i="1"/>
  <c r="HG282" i="1"/>
  <c r="EE312" i="1"/>
  <c r="HG312" i="1"/>
  <c r="EE238" i="1"/>
  <c r="HG238" i="1"/>
  <c r="EE162" i="1"/>
  <c r="HG162" i="1"/>
  <c r="EE289" i="1"/>
  <c r="HG289" i="1"/>
  <c r="EE525" i="1"/>
  <c r="HG525" i="1"/>
  <c r="EE194" i="1"/>
  <c r="HG194" i="1"/>
  <c r="EE368" i="1"/>
  <c r="HG368" i="1"/>
  <c r="EE340" i="1"/>
  <c r="HG340" i="1"/>
  <c r="EE168" i="1"/>
  <c r="HG168" i="1"/>
  <c r="EF133" i="1"/>
  <c r="HH133" i="1"/>
  <c r="EE135" i="1"/>
  <c r="HG135" i="1"/>
  <c r="EE189" i="1"/>
  <c r="HG189" i="1"/>
  <c r="EE363" i="1"/>
  <c r="HG363" i="1"/>
  <c r="EE112" i="1"/>
  <c r="HG112" i="1"/>
  <c r="EE14" i="1"/>
  <c r="HG14" i="1"/>
  <c r="EE212" i="1"/>
  <c r="HG212" i="1"/>
  <c r="EE254" i="1"/>
  <c r="HG254" i="1"/>
  <c r="EE111" i="1"/>
  <c r="HG111" i="1"/>
  <c r="EE203" i="1"/>
  <c r="HG203" i="1"/>
  <c r="EE501" i="1"/>
  <c r="HG501" i="1"/>
  <c r="EE35" i="1"/>
  <c r="HG35" i="1"/>
  <c r="EE406" i="1"/>
  <c r="HG406" i="1"/>
  <c r="EE283" i="1"/>
  <c r="HG283" i="1"/>
  <c r="EE409" i="1"/>
  <c r="HG409" i="1"/>
  <c r="EE291" i="1"/>
  <c r="HG291" i="1"/>
  <c r="EE317" i="1"/>
  <c r="HG317" i="1"/>
  <c r="EF516" i="1"/>
  <c r="HH516" i="1"/>
  <c r="EE175" i="1"/>
  <c r="HG175" i="1"/>
  <c r="EE226" i="1"/>
  <c r="HG226" i="1"/>
  <c r="EE269" i="1"/>
  <c r="HG269" i="1"/>
  <c r="HH4" i="1"/>
  <c r="EF4" i="1"/>
  <c r="EE281" i="1"/>
  <c r="HG281" i="1"/>
  <c r="EE407" i="1"/>
  <c r="HG407" i="1"/>
  <c r="EE66" i="1"/>
  <c r="HG66" i="1"/>
  <c r="EF300" i="1"/>
  <c r="HH300" i="1"/>
  <c r="EE311" i="1"/>
  <c r="HG311" i="1"/>
  <c r="EF43" i="1"/>
  <c r="HH43" i="1"/>
  <c r="EF94" i="1"/>
  <c r="HH94" i="1"/>
  <c r="EE169" i="1"/>
  <c r="HG169" i="1"/>
  <c r="EE284" i="1"/>
  <c r="HG284" i="1"/>
  <c r="EE529" i="1"/>
  <c r="HG529" i="1"/>
  <c r="EE268" i="1"/>
  <c r="HG268" i="1"/>
  <c r="EE81" i="1"/>
  <c r="HG81" i="1"/>
  <c r="EF465" i="1"/>
  <c r="HH465" i="1"/>
  <c r="EF186" i="1"/>
  <c r="HH186" i="1"/>
  <c r="EF461" i="1"/>
  <c r="HH461" i="1"/>
  <c r="HG93" i="1"/>
  <c r="EE93" i="1"/>
  <c r="EE355" i="1"/>
  <c r="HG355" i="1"/>
  <c r="EE16" i="1"/>
  <c r="HG16" i="1"/>
  <c r="EE517" i="1"/>
  <c r="HG517" i="1"/>
  <c r="EE89" i="1"/>
  <c r="HG89" i="1"/>
  <c r="EF161" i="1"/>
  <c r="HH161" i="1"/>
  <c r="EF261" i="1"/>
  <c r="HH261" i="1"/>
  <c r="EE260" i="1"/>
  <c r="HG260" i="1"/>
  <c r="EE3" i="1"/>
  <c r="HG3" i="1"/>
  <c r="EE44" i="1"/>
  <c r="HG44" i="1"/>
  <c r="EE12" i="1"/>
  <c r="HG12" i="1"/>
  <c r="EE100" i="1"/>
  <c r="HG100" i="1"/>
  <c r="EE184" i="1"/>
  <c r="HG184" i="1"/>
  <c r="EE305" i="1"/>
  <c r="HG305" i="1"/>
  <c r="EE333" i="1"/>
  <c r="HG333" i="1"/>
  <c r="EE509" i="1"/>
  <c r="HG509" i="1"/>
  <c r="EE314" i="1"/>
  <c r="HG314" i="1"/>
  <c r="EF310" i="1"/>
  <c r="HH310" i="1"/>
  <c r="EF239" i="1"/>
  <c r="HH239" i="1"/>
  <c r="EE459" i="1"/>
  <c r="HG459" i="1"/>
  <c r="EE45" i="1"/>
  <c r="HG45" i="1"/>
  <c r="EE54" i="1"/>
  <c r="HG54" i="1"/>
  <c r="EE395" i="1"/>
  <c r="HG395" i="1"/>
  <c r="EE524" i="1"/>
  <c r="HG524" i="1"/>
  <c r="EF134" i="1"/>
  <c r="HH134" i="1"/>
  <c r="HG264" i="1"/>
  <c r="EE264" i="1"/>
  <c r="EE503" i="1"/>
  <c r="HG503" i="1"/>
  <c r="EE306" i="1"/>
  <c r="HG306" i="1"/>
  <c r="EE507" i="1"/>
  <c r="HG507" i="1"/>
  <c r="EF500" i="1"/>
  <c r="HH500" i="1"/>
  <c r="EE127" i="1"/>
  <c r="HG127" i="1"/>
  <c r="EE379" i="1"/>
  <c r="HG379" i="1"/>
  <c r="EE72" i="1"/>
  <c r="HG72" i="1"/>
  <c r="EE8" i="1"/>
  <c r="HG8" i="1"/>
  <c r="EE515" i="1"/>
  <c r="HG515" i="1"/>
  <c r="EE508" i="1"/>
  <c r="HG508" i="1"/>
  <c r="EF462" i="1"/>
  <c r="HH462" i="1"/>
  <c r="EE42" i="1"/>
  <c r="HG42" i="1"/>
  <c r="EE251" i="1"/>
  <c r="HG251" i="1"/>
  <c r="HG207" i="1"/>
  <c r="EE207" i="1"/>
  <c r="EE270" i="1"/>
  <c r="HG270" i="1"/>
  <c r="EE151" i="1"/>
  <c r="HG151" i="1"/>
  <c r="EE231" i="1"/>
  <c r="HG231" i="1"/>
  <c r="EE104" i="1"/>
  <c r="HG104" i="1"/>
  <c r="EF109" i="1"/>
  <c r="HH109" i="1"/>
  <c r="EE146" i="1"/>
  <c r="HG146" i="1"/>
  <c r="EE522" i="1"/>
  <c r="HG522" i="1"/>
  <c r="EE280" i="1"/>
  <c r="HG280" i="1"/>
  <c r="EF30" i="1"/>
  <c r="HH30" i="1"/>
  <c r="EE227" i="1"/>
  <c r="HG227" i="1"/>
  <c r="EF192" i="1"/>
  <c r="HH192" i="1"/>
  <c r="EE521" i="1"/>
  <c r="HG521" i="1"/>
  <c r="EE339" i="1"/>
  <c r="HG339" i="1"/>
  <c r="EE6" i="1"/>
  <c r="HG6" i="1"/>
  <c r="EE205" i="1"/>
  <c r="HG205" i="1"/>
  <c r="EE420" i="1"/>
  <c r="HG420" i="1"/>
  <c r="EE391" i="1"/>
  <c r="HG391" i="1"/>
  <c r="EE140" i="1"/>
  <c r="HG140" i="1"/>
  <c r="EF302" i="1"/>
  <c r="HH302" i="1"/>
  <c r="EE204" i="1"/>
  <c r="HG204" i="1"/>
  <c r="EE354" i="1"/>
  <c r="HG354" i="1"/>
  <c r="EE266" i="1"/>
  <c r="HG266" i="1"/>
  <c r="EF518" i="1"/>
  <c r="HH518" i="1"/>
  <c r="EE460" i="1"/>
  <c r="HG460" i="1"/>
  <c r="EE423" i="1"/>
  <c r="HG423" i="1"/>
  <c r="EE520" i="1"/>
  <c r="HG520" i="1"/>
  <c r="EE40" i="1"/>
  <c r="HG40" i="1"/>
  <c r="EE416" i="1"/>
  <c r="HG416" i="1"/>
  <c r="EE58" i="1"/>
  <c r="HG58" i="1"/>
  <c r="HG426" i="1"/>
  <c r="EE426" i="1"/>
  <c r="EE412" i="1"/>
  <c r="HG412" i="1"/>
  <c r="EF498" i="1"/>
  <c r="HH498" i="1"/>
  <c r="EE411" i="1"/>
  <c r="HG411" i="1"/>
  <c r="EE63" i="1"/>
  <c r="HG63" i="1"/>
  <c r="EF400" i="1"/>
  <c r="HH400" i="1"/>
  <c r="EE279" i="1"/>
  <c r="HG279" i="1"/>
  <c r="EE424" i="1"/>
  <c r="HG424" i="1"/>
  <c r="EE159" i="1"/>
  <c r="HG159" i="1"/>
  <c r="EE293" i="1"/>
  <c r="HG293" i="1"/>
  <c r="EF272" i="1"/>
  <c r="HH272" i="1"/>
  <c r="EE338" i="1"/>
  <c r="HG338" i="1"/>
  <c r="EF457" i="1"/>
  <c r="HH457" i="1"/>
  <c r="EF206" i="1"/>
  <c r="HH206" i="1"/>
  <c r="EF20" i="1"/>
  <c r="HH20" i="1"/>
  <c r="EE274" i="1"/>
  <c r="HG274" i="1"/>
  <c r="EE120" i="1"/>
  <c r="HG120" i="1"/>
  <c r="EE219" i="1"/>
  <c r="HG219" i="1"/>
  <c r="EE458" i="1"/>
  <c r="HG458" i="1"/>
  <c r="EE19" i="1"/>
  <c r="HG19" i="1"/>
  <c r="EE56" i="1"/>
  <c r="HG56" i="1"/>
  <c r="EE330" i="1"/>
  <c r="HG330" i="1"/>
  <c r="EE357" i="1"/>
  <c r="HG357" i="1"/>
  <c r="EE61" i="1"/>
  <c r="HG61" i="1"/>
  <c r="EE158" i="1"/>
  <c r="HG158" i="1"/>
  <c r="EE90" i="1"/>
  <c r="HG90" i="1"/>
  <c r="HG98" i="1"/>
  <c r="EE98" i="1"/>
  <c r="EE344" i="1"/>
  <c r="HG344" i="1"/>
  <c r="HL144" i="1" l="1"/>
  <c r="EJ144" i="1"/>
  <c r="EK405" i="1"/>
  <c r="HM405" i="1"/>
  <c r="EJ286" i="1"/>
  <c r="HL286" i="1"/>
  <c r="HM214" i="1"/>
  <c r="EK214" i="1"/>
  <c r="HL335" i="1"/>
  <c r="EJ335" i="1"/>
  <c r="HL413" i="1"/>
  <c r="EJ413" i="1"/>
  <c r="EJ34" i="1"/>
  <c r="HL34" i="1"/>
  <c r="EK39" i="1"/>
  <c r="HM39" i="1"/>
  <c r="HL488" i="1"/>
  <c r="EJ488" i="1"/>
  <c r="EJ211" i="1"/>
  <c r="HL211" i="1"/>
  <c r="HM319" i="1"/>
  <c r="EK319" i="1"/>
  <c r="HM389" i="1"/>
  <c r="EK389" i="1"/>
  <c r="EJ196" i="1"/>
  <c r="HL196" i="1"/>
  <c r="EK154" i="1"/>
  <c r="HM154" i="1"/>
  <c r="EL358" i="1"/>
  <c r="HN358" i="1"/>
  <c r="EL471" i="1"/>
  <c r="HN471" i="1"/>
  <c r="EJ374" i="1"/>
  <c r="HL374" i="1"/>
  <c r="HL373" i="1"/>
  <c r="EJ373" i="1"/>
  <c r="EK329" i="1"/>
  <c r="HM329" i="1"/>
  <c r="HL467" i="1"/>
  <c r="EJ467" i="1"/>
  <c r="EK485" i="1"/>
  <c r="HM485" i="1"/>
  <c r="HM410" i="1"/>
  <c r="EK410" i="1"/>
  <c r="HL225" i="1"/>
  <c r="EJ225" i="1"/>
  <c r="HM187" i="1"/>
  <c r="EK187" i="1"/>
  <c r="HL136" i="1"/>
  <c r="EJ136" i="1"/>
  <c r="HL396" i="1"/>
  <c r="EJ396" i="1"/>
  <c r="HN278" i="1"/>
  <c r="EL278" i="1"/>
  <c r="HM236" i="1"/>
  <c r="EK236" i="1"/>
  <c r="HM326" i="1"/>
  <c r="EK326" i="1"/>
  <c r="HO378" i="1"/>
  <c r="EM378" i="1"/>
  <c r="HM399" i="1"/>
  <c r="EK399" i="1"/>
  <c r="HL384" i="1"/>
  <c r="EJ384" i="1"/>
  <c r="HM364" i="1"/>
  <c r="EK364" i="1"/>
  <c r="HN323" i="1"/>
  <c r="EL323" i="1"/>
  <c r="HM474" i="1"/>
  <c r="EK474" i="1"/>
  <c r="HN482" i="1"/>
  <c r="EL482" i="1"/>
  <c r="HM240" i="1"/>
  <c r="EK240" i="1"/>
  <c r="EM466" i="1"/>
  <c r="HO466" i="1"/>
  <c r="EK365" i="1"/>
  <c r="HM365" i="1"/>
  <c r="HL318" i="1"/>
  <c r="EJ318" i="1"/>
  <c r="EL484" i="1"/>
  <c r="HN484" i="1"/>
  <c r="HM352" i="1"/>
  <c r="EK352" i="1"/>
  <c r="EK199" i="1"/>
  <c r="HM199" i="1"/>
  <c r="HL64" i="1"/>
  <c r="EJ64" i="1"/>
  <c r="EJ392" i="1"/>
  <c r="HL392" i="1"/>
  <c r="EK60" i="1"/>
  <c r="HM60" i="1"/>
  <c r="EJ394" i="1"/>
  <c r="HL394" i="1"/>
  <c r="HL385" i="1"/>
  <c r="EJ385" i="1"/>
  <c r="HN489" i="1"/>
  <c r="EL489" i="1"/>
  <c r="EK253" i="1"/>
  <c r="HM253" i="1"/>
  <c r="HN298" i="1"/>
  <c r="EL298" i="1"/>
  <c r="HM178" i="1"/>
  <c r="EK178" i="1"/>
  <c r="HN480" i="1"/>
  <c r="EL480" i="1"/>
  <c r="EL372" i="1"/>
  <c r="HN372" i="1"/>
  <c r="HL76" i="1"/>
  <c r="EJ76" i="1"/>
  <c r="HM166" i="1"/>
  <c r="EK166" i="1"/>
  <c r="HN324" i="1"/>
  <c r="EL324" i="1"/>
  <c r="HM336" i="1"/>
  <c r="EK336" i="1"/>
  <c r="HL370" i="1"/>
  <c r="EJ370" i="1"/>
  <c r="HN349" i="1"/>
  <c r="EL349" i="1"/>
  <c r="HM477" i="1"/>
  <c r="EK477" i="1"/>
  <c r="EL469" i="1"/>
  <c r="HN469" i="1"/>
  <c r="HL182" i="1"/>
  <c r="EJ182" i="1"/>
  <c r="EK470" i="1"/>
  <c r="HM470" i="1"/>
  <c r="HN376" i="1"/>
  <c r="EL376" i="1"/>
  <c r="HL201" i="1"/>
  <c r="EJ201" i="1"/>
  <c r="EJ478" i="1"/>
  <c r="HL478" i="1"/>
  <c r="EL369" i="1"/>
  <c r="HN369" i="1"/>
  <c r="HN487" i="1"/>
  <c r="EL487" i="1"/>
  <c r="EK79" i="1"/>
  <c r="HM79" i="1"/>
  <c r="HM401" i="1"/>
  <c r="EK401" i="1"/>
  <c r="HN481" i="1"/>
  <c r="EL481" i="1"/>
  <c r="HM390" i="1"/>
  <c r="EK390" i="1"/>
  <c r="HL337" i="1"/>
  <c r="EJ337" i="1"/>
  <c r="EK85" i="1"/>
  <c r="HM85" i="1"/>
  <c r="HL347" i="1"/>
  <c r="EJ347" i="1"/>
  <c r="HM332" i="1"/>
  <c r="EK332" i="1"/>
  <c r="HO315" i="1"/>
  <c r="EM315" i="1"/>
  <c r="EJ468" i="1"/>
  <c r="HL468" i="1"/>
  <c r="EL386" i="1"/>
  <c r="HN386" i="1"/>
  <c r="HL367" i="1"/>
  <c r="EJ367" i="1"/>
  <c r="HL256" i="1"/>
  <c r="EJ256" i="1"/>
  <c r="EN295" i="1"/>
  <c r="HP295" i="1"/>
  <c r="EK322" i="1"/>
  <c r="HM322" i="1"/>
  <c r="HM246" i="1"/>
  <c r="EK246" i="1"/>
  <c r="HN475" i="1"/>
  <c r="EL475" i="1"/>
  <c r="EL121" i="1"/>
  <c r="HN121" i="1"/>
  <c r="HN153" i="1"/>
  <c r="EL153" i="1"/>
  <c r="EL221" i="1"/>
  <c r="HN221" i="1"/>
  <c r="EJ308" i="1"/>
  <c r="HL308" i="1"/>
  <c r="HL479" i="1"/>
  <c r="EJ479" i="1"/>
  <c r="EM216" i="1"/>
  <c r="HO216" i="1"/>
  <c r="EK366" i="1"/>
  <c r="HM366" i="1"/>
  <c r="EK309" i="1"/>
  <c r="HM309" i="1"/>
  <c r="HL46" i="1"/>
  <c r="EJ46" i="1"/>
  <c r="HM142" i="1"/>
  <c r="EK142" i="1"/>
  <c r="HN490" i="1"/>
  <c r="EL490" i="1"/>
  <c r="EJ473" i="1"/>
  <c r="HL473" i="1"/>
  <c r="EK472" i="1"/>
  <c r="HM472" i="1"/>
  <c r="HM486" i="1"/>
  <c r="EK486" i="1"/>
  <c r="EJ275" i="1"/>
  <c r="HL275" i="1"/>
  <c r="EK23" i="1"/>
  <c r="HM23" i="1"/>
  <c r="EL41" i="1"/>
  <c r="HN41" i="1"/>
  <c r="HN325" i="1"/>
  <c r="EL325" i="1"/>
  <c r="EJ345" i="1"/>
  <c r="HL345" i="1"/>
  <c r="HM113" i="1"/>
  <c r="EK113" i="1"/>
  <c r="EL476" i="1"/>
  <c r="HN476" i="1"/>
  <c r="EJ403" i="1"/>
  <c r="HL403" i="1"/>
  <c r="HN59" i="1"/>
  <c r="EL59" i="1"/>
  <c r="EK193" i="1"/>
  <c r="HM193" i="1"/>
  <c r="EK483" i="1"/>
  <c r="HM483" i="1"/>
  <c r="EJ360" i="1"/>
  <c r="HL360" i="1"/>
  <c r="EF124" i="1"/>
  <c r="HH124" i="1"/>
  <c r="HH496" i="1"/>
  <c r="EF496" i="1"/>
  <c r="EF218" i="1"/>
  <c r="HH218" i="1"/>
  <c r="EF241" i="1"/>
  <c r="HH241" i="1"/>
  <c r="HH24" i="1"/>
  <c r="EF24" i="1"/>
  <c r="EF116" i="1"/>
  <c r="HH116" i="1"/>
  <c r="EF132" i="1"/>
  <c r="HH132" i="1"/>
  <c r="EF519" i="1"/>
  <c r="HH519" i="1"/>
  <c r="EF235" i="1"/>
  <c r="HH235" i="1"/>
  <c r="EF426" i="1"/>
  <c r="HH426" i="1"/>
  <c r="EF344" i="1"/>
  <c r="HH344" i="1"/>
  <c r="EF61" i="1"/>
  <c r="HH61" i="1"/>
  <c r="EF19" i="1"/>
  <c r="HH19" i="1"/>
  <c r="EF274" i="1"/>
  <c r="HH274" i="1"/>
  <c r="EG457" i="1"/>
  <c r="HI457" i="1"/>
  <c r="EF159" i="1"/>
  <c r="HH159" i="1"/>
  <c r="EF63" i="1"/>
  <c r="HH63" i="1"/>
  <c r="EF520" i="1"/>
  <c r="HH520" i="1"/>
  <c r="EF266" i="1"/>
  <c r="HH266" i="1"/>
  <c r="EF140" i="1"/>
  <c r="HH140" i="1"/>
  <c r="EF205" i="1"/>
  <c r="HH205" i="1"/>
  <c r="EG192" i="1"/>
  <c r="HI192" i="1"/>
  <c r="EF522" i="1"/>
  <c r="HH522" i="1"/>
  <c r="EF231" i="1"/>
  <c r="HH231" i="1"/>
  <c r="EF251" i="1"/>
  <c r="HH251" i="1"/>
  <c r="EF515" i="1"/>
  <c r="HH515" i="1"/>
  <c r="EF127" i="1"/>
  <c r="HH127" i="1"/>
  <c r="EF306" i="1"/>
  <c r="HH306" i="1"/>
  <c r="EF524" i="1"/>
  <c r="HH524" i="1"/>
  <c r="EF459" i="1"/>
  <c r="HH459" i="1"/>
  <c r="EF509" i="1"/>
  <c r="HH509" i="1"/>
  <c r="EF100" i="1"/>
  <c r="HH100" i="1"/>
  <c r="EF260" i="1"/>
  <c r="HH260" i="1"/>
  <c r="EF517" i="1"/>
  <c r="HH517" i="1"/>
  <c r="EG461" i="1"/>
  <c r="HI461" i="1"/>
  <c r="EF268" i="1"/>
  <c r="HH268" i="1"/>
  <c r="EG94" i="1"/>
  <c r="HI94" i="1"/>
  <c r="EF66" i="1"/>
  <c r="HH66" i="1"/>
  <c r="EF269" i="1"/>
  <c r="HH269" i="1"/>
  <c r="EF317" i="1"/>
  <c r="HH317" i="1"/>
  <c r="EF406" i="1"/>
  <c r="HH406" i="1"/>
  <c r="EF203" i="1"/>
  <c r="HH203" i="1"/>
  <c r="EF14" i="1"/>
  <c r="HH14" i="1"/>
  <c r="EF135" i="1"/>
  <c r="HH135" i="1"/>
  <c r="EF368" i="1"/>
  <c r="HH368" i="1"/>
  <c r="EF162" i="1"/>
  <c r="HH162" i="1"/>
  <c r="EF282" i="1"/>
  <c r="HH282" i="1"/>
  <c r="EF250" i="1"/>
  <c r="HH250" i="1"/>
  <c r="EF165" i="1"/>
  <c r="HH165" i="1"/>
  <c r="EF82" i="1"/>
  <c r="HH82" i="1"/>
  <c r="EF371" i="1"/>
  <c r="HH371" i="1"/>
  <c r="HH290" i="1"/>
  <c r="EF290" i="1"/>
  <c r="EF511" i="1"/>
  <c r="HH511" i="1"/>
  <c r="EF408" i="1"/>
  <c r="HH408" i="1"/>
  <c r="EG526" i="1"/>
  <c r="HI526" i="1"/>
  <c r="EF101" i="1"/>
  <c r="HH101" i="1"/>
  <c r="EF149" i="1"/>
  <c r="HH149" i="1"/>
  <c r="EF220" i="1"/>
  <c r="HH220" i="1"/>
  <c r="EF92" i="1"/>
  <c r="HH92" i="1"/>
  <c r="EF22" i="1"/>
  <c r="HH22" i="1"/>
  <c r="EF102" i="1"/>
  <c r="HH102" i="1"/>
  <c r="EF188" i="1"/>
  <c r="HH188" i="1"/>
  <c r="EF404" i="1"/>
  <c r="HH404" i="1"/>
  <c r="EF195" i="1"/>
  <c r="HH195" i="1"/>
  <c r="EF17" i="1"/>
  <c r="HH17" i="1"/>
  <c r="EF202" i="1"/>
  <c r="HH202" i="1"/>
  <c r="EF13" i="1"/>
  <c r="HH13" i="1"/>
  <c r="EF29" i="1"/>
  <c r="HH29" i="1"/>
  <c r="EG37" i="1"/>
  <c r="HI37" i="1"/>
  <c r="EF497" i="1"/>
  <c r="HH497" i="1"/>
  <c r="EF125" i="1"/>
  <c r="HH125" i="1"/>
  <c r="EF255" i="1"/>
  <c r="HH255" i="1"/>
  <c r="EF55" i="1"/>
  <c r="HH55" i="1"/>
  <c r="EF292" i="1"/>
  <c r="HH292" i="1"/>
  <c r="EH494" i="1"/>
  <c r="HJ494" i="1"/>
  <c r="EG28" i="1"/>
  <c r="HI28" i="1"/>
  <c r="EF68" i="1"/>
  <c r="HH68" i="1"/>
  <c r="EF377" i="1"/>
  <c r="HH377" i="1"/>
  <c r="EF321" i="1"/>
  <c r="HH321" i="1"/>
  <c r="EF294" i="1"/>
  <c r="HH294" i="1"/>
  <c r="EF334" i="1"/>
  <c r="HH334" i="1"/>
  <c r="EF25" i="1"/>
  <c r="HH25" i="1"/>
  <c r="EF422" i="1"/>
  <c r="HH422" i="1"/>
  <c r="EG208" i="1"/>
  <c r="HI208" i="1"/>
  <c r="EG160" i="1"/>
  <c r="HI160" i="1"/>
  <c r="EF96" i="1"/>
  <c r="HH96" i="1"/>
  <c r="EF380" i="1"/>
  <c r="HH380" i="1"/>
  <c r="HH36" i="1"/>
  <c r="EF36" i="1"/>
  <c r="EF348" i="1"/>
  <c r="HH348" i="1"/>
  <c r="EF493" i="1"/>
  <c r="HH493" i="1"/>
  <c r="EG418" i="1"/>
  <c r="HI418" i="1"/>
  <c r="EG62" i="1"/>
  <c r="HI62" i="1"/>
  <c r="EG382" i="1"/>
  <c r="HI382" i="1"/>
  <c r="EG103" i="1"/>
  <c r="HI103" i="1"/>
  <c r="EF98" i="1"/>
  <c r="HH98" i="1"/>
  <c r="EF357" i="1"/>
  <c r="HH357" i="1"/>
  <c r="EF458" i="1"/>
  <c r="HH458" i="1"/>
  <c r="EG20" i="1"/>
  <c r="HI20" i="1"/>
  <c r="HH338" i="1"/>
  <c r="EF338" i="1"/>
  <c r="EF424" i="1"/>
  <c r="HH424" i="1"/>
  <c r="EF411" i="1"/>
  <c r="HH411" i="1"/>
  <c r="EF58" i="1"/>
  <c r="HH58" i="1"/>
  <c r="EF423" i="1"/>
  <c r="HH423" i="1"/>
  <c r="EF354" i="1"/>
  <c r="HH354" i="1"/>
  <c r="EF6" i="1"/>
  <c r="HH6" i="1"/>
  <c r="EF227" i="1"/>
  <c r="HH227" i="1"/>
  <c r="EF146" i="1"/>
  <c r="HH146" i="1"/>
  <c r="EF151" i="1"/>
  <c r="HH151" i="1"/>
  <c r="EF42" i="1"/>
  <c r="HH42" i="1"/>
  <c r="EF8" i="1"/>
  <c r="HH8" i="1"/>
  <c r="EF503" i="1"/>
  <c r="HH503" i="1"/>
  <c r="EF395" i="1"/>
  <c r="HH395" i="1"/>
  <c r="EG239" i="1"/>
  <c r="HI239" i="1"/>
  <c r="EF333" i="1"/>
  <c r="HH333" i="1"/>
  <c r="EF12" i="1"/>
  <c r="HH12" i="1"/>
  <c r="EG261" i="1"/>
  <c r="HI261" i="1"/>
  <c r="EF16" i="1"/>
  <c r="HH16" i="1"/>
  <c r="EG186" i="1"/>
  <c r="HI186" i="1"/>
  <c r="EF529" i="1"/>
  <c r="HH529" i="1"/>
  <c r="EG43" i="1"/>
  <c r="HI43" i="1"/>
  <c r="EF407" i="1"/>
  <c r="HH407" i="1"/>
  <c r="EF226" i="1"/>
  <c r="HH226" i="1"/>
  <c r="EF291" i="1"/>
  <c r="HH291" i="1"/>
  <c r="EF35" i="1"/>
  <c r="HH35" i="1"/>
  <c r="HH111" i="1"/>
  <c r="EF111" i="1"/>
  <c r="EF112" i="1"/>
  <c r="HH112" i="1"/>
  <c r="EG133" i="1"/>
  <c r="HI133" i="1"/>
  <c r="EF194" i="1"/>
  <c r="HH194" i="1"/>
  <c r="EF238" i="1"/>
  <c r="HH238" i="1"/>
  <c r="EG141" i="1"/>
  <c r="HI141" i="1"/>
  <c r="EF287" i="1"/>
  <c r="HH287" i="1"/>
  <c r="EF88" i="1"/>
  <c r="HH88" i="1"/>
  <c r="EF152" i="1"/>
  <c r="HH152" i="1"/>
  <c r="EF285" i="1"/>
  <c r="HH285" i="1"/>
  <c r="EG198" i="1"/>
  <c r="HI198" i="1"/>
  <c r="EF108" i="1"/>
  <c r="HH108" i="1"/>
  <c r="EF456" i="1"/>
  <c r="HH456" i="1"/>
  <c r="EF346" i="1"/>
  <c r="HH346" i="1"/>
  <c r="EF75" i="1"/>
  <c r="HH75" i="1"/>
  <c r="EF388" i="1"/>
  <c r="HH388" i="1"/>
  <c r="EF375" i="1"/>
  <c r="HH375" i="1"/>
  <c r="EF242" i="1"/>
  <c r="HH242" i="1"/>
  <c r="EF299" i="1"/>
  <c r="HH299" i="1"/>
  <c r="EF267" i="1"/>
  <c r="HH267" i="1"/>
  <c r="EF393" i="1"/>
  <c r="HH393" i="1"/>
  <c r="EF80" i="1"/>
  <c r="HH80" i="1"/>
  <c r="EF514" i="1"/>
  <c r="HH514" i="1"/>
  <c r="EF244" i="1"/>
  <c r="HH244" i="1"/>
  <c r="HH129" i="1"/>
  <c r="EF129" i="1"/>
  <c r="EG528" i="1"/>
  <c r="HI528" i="1"/>
  <c r="EF224" i="1"/>
  <c r="HH224" i="1"/>
  <c r="EF7" i="1"/>
  <c r="HH7" i="1"/>
  <c r="EF145" i="1"/>
  <c r="HH145" i="1"/>
  <c r="EF245" i="1"/>
  <c r="HH245" i="1"/>
  <c r="EG78" i="1"/>
  <c r="HI78" i="1"/>
  <c r="EF402" i="1"/>
  <c r="HH402" i="1"/>
  <c r="EF83" i="1"/>
  <c r="HH83" i="1"/>
  <c r="EF126" i="1"/>
  <c r="HH126" i="1"/>
  <c r="EF74" i="1"/>
  <c r="HH74" i="1"/>
  <c r="EF65" i="1"/>
  <c r="HH65" i="1"/>
  <c r="EF10" i="1"/>
  <c r="HH10" i="1"/>
  <c r="EF381" i="1"/>
  <c r="HH381" i="1"/>
  <c r="EF505" i="1"/>
  <c r="HH505" i="1"/>
  <c r="EF18" i="1"/>
  <c r="HH18" i="1"/>
  <c r="EF257" i="1"/>
  <c r="HH257" i="1"/>
  <c r="EF87" i="1"/>
  <c r="HH87" i="1"/>
  <c r="EF163" i="1"/>
  <c r="HH163" i="1"/>
  <c r="EF11" i="1"/>
  <c r="HH11" i="1"/>
  <c r="EF117" i="1"/>
  <c r="HH117" i="1"/>
  <c r="EF264" i="1"/>
  <c r="HH264" i="1"/>
  <c r="EF90" i="1"/>
  <c r="HH90" i="1"/>
  <c r="EF330" i="1"/>
  <c r="HH330" i="1"/>
  <c r="EF219" i="1"/>
  <c r="HH219" i="1"/>
  <c r="EG206" i="1"/>
  <c r="HI206" i="1"/>
  <c r="EG272" i="1"/>
  <c r="HI272" i="1"/>
  <c r="EF279" i="1"/>
  <c r="HH279" i="1"/>
  <c r="EG498" i="1"/>
  <c r="HI498" i="1"/>
  <c r="EF416" i="1"/>
  <c r="HH416" i="1"/>
  <c r="EF460" i="1"/>
  <c r="HH460" i="1"/>
  <c r="EF204" i="1"/>
  <c r="HH204" i="1"/>
  <c r="EF391" i="1"/>
  <c r="HH391" i="1"/>
  <c r="EF339" i="1"/>
  <c r="HH339" i="1"/>
  <c r="EG30" i="1"/>
  <c r="HI30" i="1"/>
  <c r="EG109" i="1"/>
  <c r="HI109" i="1"/>
  <c r="EF270" i="1"/>
  <c r="HH270" i="1"/>
  <c r="EG462" i="1"/>
  <c r="HI462" i="1"/>
  <c r="EF72" i="1"/>
  <c r="HH72" i="1"/>
  <c r="EG500" i="1"/>
  <c r="HI500" i="1"/>
  <c r="EF54" i="1"/>
  <c r="HH54" i="1"/>
  <c r="EG310" i="1"/>
  <c r="HI310" i="1"/>
  <c r="EF305" i="1"/>
  <c r="HH305" i="1"/>
  <c r="EF44" i="1"/>
  <c r="HH44" i="1"/>
  <c r="EG161" i="1"/>
  <c r="HI161" i="1"/>
  <c r="EF355" i="1"/>
  <c r="HH355" i="1"/>
  <c r="EG465" i="1"/>
  <c r="HI465" i="1"/>
  <c r="EF284" i="1"/>
  <c r="HH284" i="1"/>
  <c r="EF311" i="1"/>
  <c r="HH311" i="1"/>
  <c r="EF281" i="1"/>
  <c r="HH281" i="1"/>
  <c r="EF175" i="1"/>
  <c r="HH175" i="1"/>
  <c r="EF409" i="1"/>
  <c r="HH409" i="1"/>
  <c r="EF501" i="1"/>
  <c r="HH501" i="1"/>
  <c r="EF254" i="1"/>
  <c r="HH254" i="1"/>
  <c r="EF363" i="1"/>
  <c r="HH363" i="1"/>
  <c r="EF168" i="1"/>
  <c r="HH168" i="1"/>
  <c r="EF525" i="1"/>
  <c r="HH525" i="1"/>
  <c r="EF105" i="1"/>
  <c r="HH105" i="1"/>
  <c r="EF99" i="1"/>
  <c r="HH99" i="1"/>
  <c r="EF70" i="1"/>
  <c r="HH70" i="1"/>
  <c r="EF157" i="1"/>
  <c r="HH157" i="1"/>
  <c r="EG506" i="1"/>
  <c r="HI506" i="1"/>
  <c r="EF73" i="1"/>
  <c r="HH73" i="1"/>
  <c r="EF138" i="1"/>
  <c r="HH138" i="1"/>
  <c r="EF383" i="1"/>
  <c r="HH383" i="1"/>
  <c r="EF200" i="1"/>
  <c r="HH200" i="1"/>
  <c r="EF320" i="1"/>
  <c r="HH320" i="1"/>
  <c r="EF249" i="1"/>
  <c r="HH249" i="1"/>
  <c r="EG183" i="1"/>
  <c r="HI183" i="1"/>
  <c r="EF123" i="1"/>
  <c r="HH123" i="1"/>
  <c r="EF131" i="1"/>
  <c r="HH131" i="1"/>
  <c r="EG217" i="1"/>
  <c r="HI217" i="1"/>
  <c r="EF47" i="1"/>
  <c r="HH47" i="1"/>
  <c r="EG223" i="1"/>
  <c r="HI223" i="1"/>
  <c r="EG277" i="1"/>
  <c r="HI277" i="1"/>
  <c r="HH84" i="1"/>
  <c r="EF84" i="1"/>
  <c r="EG513" i="1"/>
  <c r="HI513" i="1"/>
  <c r="EF115" i="1"/>
  <c r="HH115" i="1"/>
  <c r="HH463" i="1"/>
  <c r="EF463" i="1"/>
  <c r="HH172" i="1"/>
  <c r="EF172" i="1"/>
  <c r="EF148" i="1"/>
  <c r="HH148" i="1"/>
  <c r="EF228" i="1"/>
  <c r="HH228" i="1"/>
  <c r="EF527" i="1"/>
  <c r="HH527" i="1"/>
  <c r="EF137" i="1"/>
  <c r="HH137" i="1"/>
  <c r="EF414" i="1"/>
  <c r="HH414" i="1"/>
  <c r="EF232" i="1"/>
  <c r="HH232" i="1"/>
  <c r="EG464" i="1"/>
  <c r="HI464" i="1"/>
  <c r="EG502" i="1"/>
  <c r="HI502" i="1"/>
  <c r="EF341" i="1"/>
  <c r="HH341" i="1"/>
  <c r="EG495" i="1"/>
  <c r="HI495" i="1"/>
  <c r="EF328" i="1"/>
  <c r="HH328" i="1"/>
  <c r="EF397" i="1"/>
  <c r="HH397" i="1"/>
  <c r="EF492" i="1"/>
  <c r="HH492" i="1"/>
  <c r="EF296" i="1"/>
  <c r="HH296" i="1"/>
  <c r="EF155" i="1"/>
  <c r="HH155" i="1"/>
  <c r="EF110" i="1"/>
  <c r="HH110" i="1"/>
  <c r="EF77" i="1"/>
  <c r="HH77" i="1"/>
  <c r="EG415" i="1"/>
  <c r="HI415" i="1"/>
  <c r="EG327" i="1"/>
  <c r="HI327" i="1"/>
  <c r="EF207" i="1"/>
  <c r="HH207" i="1"/>
  <c r="EF93" i="1"/>
  <c r="HH93" i="1"/>
  <c r="EG4" i="1"/>
  <c r="HI4" i="1"/>
  <c r="EF313" i="1"/>
  <c r="HH313" i="1"/>
  <c r="EG97" i="1"/>
  <c r="HI97" i="1"/>
  <c r="EF158" i="1"/>
  <c r="HH158" i="1"/>
  <c r="EF56" i="1"/>
  <c r="HH56" i="1"/>
  <c r="EF120" i="1"/>
  <c r="HH120" i="1"/>
  <c r="EF293" i="1"/>
  <c r="HH293" i="1"/>
  <c r="EG400" i="1"/>
  <c r="HI400" i="1"/>
  <c r="EF412" i="1"/>
  <c r="HH412" i="1"/>
  <c r="EF40" i="1"/>
  <c r="HH40" i="1"/>
  <c r="EG518" i="1"/>
  <c r="HI518" i="1"/>
  <c r="EG302" i="1"/>
  <c r="HI302" i="1"/>
  <c r="EF420" i="1"/>
  <c r="HH420" i="1"/>
  <c r="EF521" i="1"/>
  <c r="HH521" i="1"/>
  <c r="EF280" i="1"/>
  <c r="HH280" i="1"/>
  <c r="EF104" i="1"/>
  <c r="HH104" i="1"/>
  <c r="HH508" i="1"/>
  <c r="EF508" i="1"/>
  <c r="EF379" i="1"/>
  <c r="HH379" i="1"/>
  <c r="EF507" i="1"/>
  <c r="HH507" i="1"/>
  <c r="HI134" i="1"/>
  <c r="EG134" i="1"/>
  <c r="EF45" i="1"/>
  <c r="HH45" i="1"/>
  <c r="EF314" i="1"/>
  <c r="HH314" i="1"/>
  <c r="EF184" i="1"/>
  <c r="HH184" i="1"/>
  <c r="EF3" i="1"/>
  <c r="HH3" i="1"/>
  <c r="EF89" i="1"/>
  <c r="HH89" i="1"/>
  <c r="EF81" i="1"/>
  <c r="HH81" i="1"/>
  <c r="EF169" i="1"/>
  <c r="HH169" i="1"/>
  <c r="EG300" i="1"/>
  <c r="HI300" i="1"/>
  <c r="EG516" i="1"/>
  <c r="HI516" i="1"/>
  <c r="EF283" i="1"/>
  <c r="HH283" i="1"/>
  <c r="EF212" i="1"/>
  <c r="HH212" i="1"/>
  <c r="EF189" i="1"/>
  <c r="HH189" i="1"/>
  <c r="EF340" i="1"/>
  <c r="HH340" i="1"/>
  <c r="EF289" i="1"/>
  <c r="HH289" i="1"/>
  <c r="EF312" i="1"/>
  <c r="HH312" i="1"/>
  <c r="EF491" i="1"/>
  <c r="HH491" i="1"/>
  <c r="EF67" i="1"/>
  <c r="HH67" i="1"/>
  <c r="EF174" i="1"/>
  <c r="HH174" i="1"/>
  <c r="EF32" i="1"/>
  <c r="HH32" i="1"/>
  <c r="EF215" i="1"/>
  <c r="HH215" i="1"/>
  <c r="EG26" i="1"/>
  <c r="HI26" i="1"/>
  <c r="EG150" i="1"/>
  <c r="HI150" i="1"/>
  <c r="EF504" i="1"/>
  <c r="HH504" i="1"/>
  <c r="EF353" i="1"/>
  <c r="HH353" i="1"/>
  <c r="EF229" i="1"/>
  <c r="HH229" i="1"/>
  <c r="EF398" i="1"/>
  <c r="HH398" i="1"/>
  <c r="EF53" i="1"/>
  <c r="HH53" i="1"/>
  <c r="EF49" i="1"/>
  <c r="HH49" i="1"/>
  <c r="EF510" i="1"/>
  <c r="HH510" i="1"/>
  <c r="EF351" i="1"/>
  <c r="HH351" i="1"/>
  <c r="EF297" i="1"/>
  <c r="HH297" i="1"/>
  <c r="EF307" i="1"/>
  <c r="HH307" i="1"/>
  <c r="EF512" i="1"/>
  <c r="HH512" i="1"/>
  <c r="EG27" i="1"/>
  <c r="HI27" i="1"/>
  <c r="EF179" i="1"/>
  <c r="HH179" i="1"/>
  <c r="EF343" i="1"/>
  <c r="HH343" i="1"/>
  <c r="EF233" i="1"/>
  <c r="HH233" i="1"/>
  <c r="EF421" i="1"/>
  <c r="HH421" i="1"/>
  <c r="EF499" i="1"/>
  <c r="HH499" i="1"/>
  <c r="EF288" i="1"/>
  <c r="HH288" i="1"/>
  <c r="EF230" i="1"/>
  <c r="HH230" i="1"/>
  <c r="EF387" i="1"/>
  <c r="HH387" i="1"/>
  <c r="EF5" i="1"/>
  <c r="HH5" i="1"/>
  <c r="EF181" i="1"/>
  <c r="HH181" i="1"/>
  <c r="EF139" i="1"/>
  <c r="HH139" i="1"/>
  <c r="EF259" i="1"/>
  <c r="HH259" i="1"/>
  <c r="EF350" i="1"/>
  <c r="HH350" i="1"/>
  <c r="EF52" i="1"/>
  <c r="HH52" i="1"/>
  <c r="EF128" i="1"/>
  <c r="HH128" i="1"/>
  <c r="EF191" i="1"/>
  <c r="HH191" i="1"/>
  <c r="HI362" i="1"/>
  <c r="EG362" i="1"/>
  <c r="EF167" i="1"/>
  <c r="HH167" i="1"/>
  <c r="EF234" i="1"/>
  <c r="HH234" i="1"/>
  <c r="EF304" i="1"/>
  <c r="HH304" i="1"/>
  <c r="HM144" i="1" l="1"/>
  <c r="EK144" i="1"/>
  <c r="HN405" i="1"/>
  <c r="EL405" i="1"/>
  <c r="HN214" i="1"/>
  <c r="EL214" i="1"/>
  <c r="EK286" i="1"/>
  <c r="HM286" i="1"/>
  <c r="EK34" i="1"/>
  <c r="HM34" i="1"/>
  <c r="HM413" i="1"/>
  <c r="EK413" i="1"/>
  <c r="EK335" i="1"/>
  <c r="HM335" i="1"/>
  <c r="EL39" i="1"/>
  <c r="HN39" i="1"/>
  <c r="HN319" i="1"/>
  <c r="EL319" i="1"/>
  <c r="HN329" i="1"/>
  <c r="EL329" i="1"/>
  <c r="EM358" i="1"/>
  <c r="HO358" i="1"/>
  <c r="HM373" i="1"/>
  <c r="EK373" i="1"/>
  <c r="EL154" i="1"/>
  <c r="HN154" i="1"/>
  <c r="HN485" i="1"/>
  <c r="EL485" i="1"/>
  <c r="HM374" i="1"/>
  <c r="EK374" i="1"/>
  <c r="HM196" i="1"/>
  <c r="EK196" i="1"/>
  <c r="EK211" i="1"/>
  <c r="HM211" i="1"/>
  <c r="HM467" i="1"/>
  <c r="EK467" i="1"/>
  <c r="HN389" i="1"/>
  <c r="EL389" i="1"/>
  <c r="HM488" i="1"/>
  <c r="EK488" i="1"/>
  <c r="HO471" i="1"/>
  <c r="EM471" i="1"/>
  <c r="HN483" i="1"/>
  <c r="EL483" i="1"/>
  <c r="HN23" i="1"/>
  <c r="EL23" i="1"/>
  <c r="HN366" i="1"/>
  <c r="EL366" i="1"/>
  <c r="EL322" i="1"/>
  <c r="HN322" i="1"/>
  <c r="EL85" i="1"/>
  <c r="HN85" i="1"/>
  <c r="HO372" i="1"/>
  <c r="EM372" i="1"/>
  <c r="EN466" i="1"/>
  <c r="HP466" i="1"/>
  <c r="EL486" i="1"/>
  <c r="HN486" i="1"/>
  <c r="EL142" i="1"/>
  <c r="HN142" i="1"/>
  <c r="EL332" i="1"/>
  <c r="HN332" i="1"/>
  <c r="EK337" i="1"/>
  <c r="HM337" i="1"/>
  <c r="HM201" i="1"/>
  <c r="EK201" i="1"/>
  <c r="EK370" i="1"/>
  <c r="HM370" i="1"/>
  <c r="HM76" i="1"/>
  <c r="EK76" i="1"/>
  <c r="EL178" i="1"/>
  <c r="HN178" i="1"/>
  <c r="EK385" i="1"/>
  <c r="HM385" i="1"/>
  <c r="EL240" i="1"/>
  <c r="HN240" i="1"/>
  <c r="HN364" i="1"/>
  <c r="EL364" i="1"/>
  <c r="EN378" i="1"/>
  <c r="HP378" i="1"/>
  <c r="HN236" i="1"/>
  <c r="EL236" i="1"/>
  <c r="EL187" i="1"/>
  <c r="HN187" i="1"/>
  <c r="EL193" i="1"/>
  <c r="HN193" i="1"/>
  <c r="EK403" i="1"/>
  <c r="HM403" i="1"/>
  <c r="HM345" i="1"/>
  <c r="EK345" i="1"/>
  <c r="EK275" i="1"/>
  <c r="HM275" i="1"/>
  <c r="HP216" i="1"/>
  <c r="EN216" i="1"/>
  <c r="EM121" i="1"/>
  <c r="HO121" i="1"/>
  <c r="EM386" i="1"/>
  <c r="HO386" i="1"/>
  <c r="HO469" i="1"/>
  <c r="EM469" i="1"/>
  <c r="HM392" i="1"/>
  <c r="EK392" i="1"/>
  <c r="EM484" i="1"/>
  <c r="HO484" i="1"/>
  <c r="HO325" i="1"/>
  <c r="EM325" i="1"/>
  <c r="HM46" i="1"/>
  <c r="EK46" i="1"/>
  <c r="HM479" i="1"/>
  <c r="EK479" i="1"/>
  <c r="EM475" i="1"/>
  <c r="HO475" i="1"/>
  <c r="EK347" i="1"/>
  <c r="HM347" i="1"/>
  <c r="EL390" i="1"/>
  <c r="HN390" i="1"/>
  <c r="EM376" i="1"/>
  <c r="HO376" i="1"/>
  <c r="EL477" i="1"/>
  <c r="HN477" i="1"/>
  <c r="HN336" i="1"/>
  <c r="EL336" i="1"/>
  <c r="EM480" i="1"/>
  <c r="HO480" i="1"/>
  <c r="HO298" i="1"/>
  <c r="EM298" i="1"/>
  <c r="EK64" i="1"/>
  <c r="HM64" i="1"/>
  <c r="EK318" i="1"/>
  <c r="HM318" i="1"/>
  <c r="EM482" i="1"/>
  <c r="HO482" i="1"/>
  <c r="EK384" i="1"/>
  <c r="HM384" i="1"/>
  <c r="HN326" i="1"/>
  <c r="EL326" i="1"/>
  <c r="EM278" i="1"/>
  <c r="HO278" i="1"/>
  <c r="EK225" i="1"/>
  <c r="HM225" i="1"/>
  <c r="HO476" i="1"/>
  <c r="EM476" i="1"/>
  <c r="EK468" i="1"/>
  <c r="HM468" i="1"/>
  <c r="HN472" i="1"/>
  <c r="EL472" i="1"/>
  <c r="HO221" i="1"/>
  <c r="EM221" i="1"/>
  <c r="EO295" i="1"/>
  <c r="HQ295" i="1"/>
  <c r="EL79" i="1"/>
  <c r="HN79" i="1"/>
  <c r="HO369" i="1"/>
  <c r="EM369" i="1"/>
  <c r="EK394" i="1"/>
  <c r="HM394" i="1"/>
  <c r="EL246" i="1"/>
  <c r="HN246" i="1"/>
  <c r="HM256" i="1"/>
  <c r="EK256" i="1"/>
  <c r="HO481" i="1"/>
  <c r="EM481" i="1"/>
  <c r="EM349" i="1"/>
  <c r="HO349" i="1"/>
  <c r="EM324" i="1"/>
  <c r="HO324" i="1"/>
  <c r="HN474" i="1"/>
  <c r="EL474" i="1"/>
  <c r="EK396" i="1"/>
  <c r="HM396" i="1"/>
  <c r="HM360" i="1"/>
  <c r="EK360" i="1"/>
  <c r="HO41" i="1"/>
  <c r="EM41" i="1"/>
  <c r="HM473" i="1"/>
  <c r="EK473" i="1"/>
  <c r="EL309" i="1"/>
  <c r="HN309" i="1"/>
  <c r="HM308" i="1"/>
  <c r="EK308" i="1"/>
  <c r="HM478" i="1"/>
  <c r="EK478" i="1"/>
  <c r="HN470" i="1"/>
  <c r="EL470" i="1"/>
  <c r="EL253" i="1"/>
  <c r="HN253" i="1"/>
  <c r="EL60" i="1"/>
  <c r="HN60" i="1"/>
  <c r="HN199" i="1"/>
  <c r="EL199" i="1"/>
  <c r="EL365" i="1"/>
  <c r="HN365" i="1"/>
  <c r="EM59" i="1"/>
  <c r="HO59" i="1"/>
  <c r="EL113" i="1"/>
  <c r="HN113" i="1"/>
  <c r="EM490" i="1"/>
  <c r="HO490" i="1"/>
  <c r="HO153" i="1"/>
  <c r="EM153" i="1"/>
  <c r="EK367" i="1"/>
  <c r="HM367" i="1"/>
  <c r="EN315" i="1"/>
  <c r="HP315" i="1"/>
  <c r="EL401" i="1"/>
  <c r="HN401" i="1"/>
  <c r="EM487" i="1"/>
  <c r="HO487" i="1"/>
  <c r="HM182" i="1"/>
  <c r="EK182" i="1"/>
  <c r="EL166" i="1"/>
  <c r="HN166" i="1"/>
  <c r="HO489" i="1"/>
  <c r="EM489" i="1"/>
  <c r="HN352" i="1"/>
  <c r="EL352" i="1"/>
  <c r="EM323" i="1"/>
  <c r="HO323" i="1"/>
  <c r="HN399" i="1"/>
  <c r="EL399" i="1"/>
  <c r="HM136" i="1"/>
  <c r="EK136" i="1"/>
  <c r="EL410" i="1"/>
  <c r="HN410" i="1"/>
  <c r="EG124" i="1"/>
  <c r="HI124" i="1"/>
  <c r="EG496" i="1"/>
  <c r="HI496" i="1"/>
  <c r="EG241" i="1"/>
  <c r="HI241" i="1"/>
  <c r="EG218" i="1"/>
  <c r="HI218" i="1"/>
  <c r="EG116" i="1"/>
  <c r="HI116" i="1"/>
  <c r="EG24" i="1"/>
  <c r="HI24" i="1"/>
  <c r="EG519" i="1"/>
  <c r="HI519" i="1"/>
  <c r="EG132" i="1"/>
  <c r="HI132" i="1"/>
  <c r="EG129" i="1"/>
  <c r="HI129" i="1"/>
  <c r="EG111" i="1"/>
  <c r="HI111" i="1"/>
  <c r="EG338" i="1"/>
  <c r="HI338" i="1"/>
  <c r="EG36" i="1"/>
  <c r="HI36" i="1"/>
  <c r="EG290" i="1"/>
  <c r="HI290" i="1"/>
  <c r="EG304" i="1"/>
  <c r="HI304" i="1"/>
  <c r="EG191" i="1"/>
  <c r="HI191" i="1"/>
  <c r="EG259" i="1"/>
  <c r="HI259" i="1"/>
  <c r="EG387" i="1"/>
  <c r="HI387" i="1"/>
  <c r="EG421" i="1"/>
  <c r="HI421" i="1"/>
  <c r="EG179" i="1"/>
  <c r="HI179" i="1"/>
  <c r="EG307" i="1"/>
  <c r="HI307" i="1"/>
  <c r="EG49" i="1"/>
  <c r="HI49" i="1"/>
  <c r="EG229" i="1"/>
  <c r="HI229" i="1"/>
  <c r="EH26" i="1"/>
  <c r="HJ26" i="1"/>
  <c r="EG174" i="1"/>
  <c r="HI174" i="1"/>
  <c r="EG289" i="1"/>
  <c r="HI289" i="1"/>
  <c r="EG169" i="1"/>
  <c r="HI169" i="1"/>
  <c r="EG184" i="1"/>
  <c r="HI184" i="1"/>
  <c r="EG507" i="1"/>
  <c r="HI507" i="1"/>
  <c r="EG280" i="1"/>
  <c r="HI280" i="1"/>
  <c r="EH518" i="1"/>
  <c r="HJ518" i="1"/>
  <c r="EG293" i="1"/>
  <c r="HI293" i="1"/>
  <c r="EG158" i="1"/>
  <c r="HI158" i="1"/>
  <c r="EG93" i="1"/>
  <c r="HI93" i="1"/>
  <c r="EG77" i="1"/>
  <c r="HI77" i="1"/>
  <c r="EG492" i="1"/>
  <c r="HI492" i="1"/>
  <c r="EG341" i="1"/>
  <c r="HI341" i="1"/>
  <c r="EG414" i="1"/>
  <c r="HI414" i="1"/>
  <c r="EG148" i="1"/>
  <c r="HI148" i="1"/>
  <c r="EG115" i="1"/>
  <c r="HI115" i="1"/>
  <c r="EH277" i="1"/>
  <c r="HJ277" i="1"/>
  <c r="EG131" i="1"/>
  <c r="HI131" i="1"/>
  <c r="EG320" i="1"/>
  <c r="HI320" i="1"/>
  <c r="EG73" i="1"/>
  <c r="HI73" i="1"/>
  <c r="EG99" i="1"/>
  <c r="HI99" i="1"/>
  <c r="EG168" i="1"/>
  <c r="HI168" i="1"/>
  <c r="EG409" i="1"/>
  <c r="HI409" i="1"/>
  <c r="EG284" i="1"/>
  <c r="HI284" i="1"/>
  <c r="HI44" i="1"/>
  <c r="EG44" i="1"/>
  <c r="EH500" i="1"/>
  <c r="HJ500" i="1"/>
  <c r="EH109" i="1"/>
  <c r="HJ109" i="1"/>
  <c r="HI204" i="1"/>
  <c r="EG204" i="1"/>
  <c r="EG279" i="1"/>
  <c r="HI279" i="1"/>
  <c r="EG330" i="1"/>
  <c r="HI330" i="1"/>
  <c r="EG11" i="1"/>
  <c r="HI11" i="1"/>
  <c r="EG18" i="1"/>
  <c r="HI18" i="1"/>
  <c r="EG65" i="1"/>
  <c r="HI65" i="1"/>
  <c r="EG145" i="1"/>
  <c r="HI145" i="1"/>
  <c r="EG393" i="1"/>
  <c r="HI393" i="1"/>
  <c r="EG375" i="1"/>
  <c r="HI375" i="1"/>
  <c r="EG456" i="1"/>
  <c r="HI456" i="1"/>
  <c r="EG152" i="1"/>
  <c r="HI152" i="1"/>
  <c r="EG238" i="1"/>
  <c r="HI238" i="1"/>
  <c r="EG407" i="1"/>
  <c r="HI407" i="1"/>
  <c r="EG16" i="1"/>
  <c r="HI16" i="1"/>
  <c r="EH239" i="1"/>
  <c r="HJ239" i="1"/>
  <c r="EG8" i="1"/>
  <c r="HI8" i="1"/>
  <c r="EG227" i="1"/>
  <c r="HI227" i="1"/>
  <c r="EG423" i="1"/>
  <c r="HI423" i="1"/>
  <c r="EG98" i="1"/>
  <c r="HI98" i="1"/>
  <c r="EH418" i="1"/>
  <c r="HJ418" i="1"/>
  <c r="EH208" i="1"/>
  <c r="HJ208" i="1"/>
  <c r="EG294" i="1"/>
  <c r="HI294" i="1"/>
  <c r="EH28" i="1"/>
  <c r="HJ28" i="1"/>
  <c r="EG255" i="1"/>
  <c r="HI255" i="1"/>
  <c r="EG29" i="1"/>
  <c r="HI29" i="1"/>
  <c r="EG195" i="1"/>
  <c r="HI195" i="1"/>
  <c r="EG22" i="1"/>
  <c r="HI22" i="1"/>
  <c r="EG101" i="1"/>
  <c r="HI101" i="1"/>
  <c r="EG250" i="1"/>
  <c r="HI250" i="1"/>
  <c r="EG135" i="1"/>
  <c r="HI135" i="1"/>
  <c r="EG317" i="1"/>
  <c r="HI317" i="1"/>
  <c r="EG268" i="1"/>
  <c r="HI268" i="1"/>
  <c r="EG100" i="1"/>
  <c r="HI100" i="1"/>
  <c r="EG306" i="1"/>
  <c r="HI306" i="1"/>
  <c r="EG231" i="1"/>
  <c r="HI231" i="1"/>
  <c r="EG140" i="1"/>
  <c r="HI140" i="1"/>
  <c r="EG159" i="1"/>
  <c r="HI159" i="1"/>
  <c r="EG61" i="1"/>
  <c r="HI61" i="1"/>
  <c r="EG172" i="1"/>
  <c r="HI172" i="1"/>
  <c r="EG234" i="1"/>
  <c r="HI234" i="1"/>
  <c r="EG128" i="1"/>
  <c r="HI128" i="1"/>
  <c r="EG139" i="1"/>
  <c r="HI139" i="1"/>
  <c r="EG230" i="1"/>
  <c r="HI230" i="1"/>
  <c r="EG233" i="1"/>
  <c r="HI233" i="1"/>
  <c r="EG297" i="1"/>
  <c r="HI297" i="1"/>
  <c r="EG53" i="1"/>
  <c r="HI53" i="1"/>
  <c r="EG353" i="1"/>
  <c r="HI353" i="1"/>
  <c r="EG215" i="1"/>
  <c r="HI215" i="1"/>
  <c r="EG67" i="1"/>
  <c r="HI67" i="1"/>
  <c r="EG340" i="1"/>
  <c r="HI340" i="1"/>
  <c r="EG283" i="1"/>
  <c r="HI283" i="1"/>
  <c r="EG81" i="1"/>
  <c r="HI81" i="1"/>
  <c r="EG314" i="1"/>
  <c r="HI314" i="1"/>
  <c r="EG379" i="1"/>
  <c r="HI379" i="1"/>
  <c r="EG521" i="1"/>
  <c r="HI521" i="1"/>
  <c r="EG40" i="1"/>
  <c r="HI40" i="1"/>
  <c r="EH97" i="1"/>
  <c r="HJ97" i="1"/>
  <c r="EG207" i="1"/>
  <c r="HI207" i="1"/>
  <c r="EG110" i="1"/>
  <c r="HI110" i="1"/>
  <c r="EG397" i="1"/>
  <c r="HI397" i="1"/>
  <c r="EH502" i="1"/>
  <c r="HJ502" i="1"/>
  <c r="HI137" i="1"/>
  <c r="EG137" i="1"/>
  <c r="EH223" i="1"/>
  <c r="HJ223" i="1"/>
  <c r="EG123" i="1"/>
  <c r="HI123" i="1"/>
  <c r="EG200" i="1"/>
  <c r="HI200" i="1"/>
  <c r="EH506" i="1"/>
  <c r="HJ506" i="1"/>
  <c r="EG105" i="1"/>
  <c r="HI105" i="1"/>
  <c r="EG363" i="1"/>
  <c r="HJ363" i="1" s="1"/>
  <c r="HI363" i="1"/>
  <c r="EG175" i="1"/>
  <c r="HI175" i="1"/>
  <c r="EH465" i="1"/>
  <c r="HJ465" i="1"/>
  <c r="EG305" i="1"/>
  <c r="HI305" i="1"/>
  <c r="EG72" i="1"/>
  <c r="HI72" i="1"/>
  <c r="EH30" i="1"/>
  <c r="HJ30" i="1"/>
  <c r="EG460" i="1"/>
  <c r="HI460" i="1"/>
  <c r="EH272" i="1"/>
  <c r="HJ272" i="1"/>
  <c r="EG90" i="1"/>
  <c r="HI90" i="1"/>
  <c r="EG163" i="1"/>
  <c r="HI163" i="1"/>
  <c r="EG505" i="1"/>
  <c r="HI505" i="1"/>
  <c r="EG74" i="1"/>
  <c r="HI74" i="1"/>
  <c r="EG402" i="1"/>
  <c r="HI402" i="1"/>
  <c r="EG7" i="1"/>
  <c r="HI7" i="1"/>
  <c r="EG244" i="1"/>
  <c r="HI244" i="1"/>
  <c r="EG267" i="1"/>
  <c r="HI267" i="1"/>
  <c r="EG388" i="1"/>
  <c r="HI388" i="1"/>
  <c r="EG108" i="1"/>
  <c r="HI108" i="1"/>
  <c r="EG88" i="1"/>
  <c r="HI88" i="1"/>
  <c r="EG194" i="1"/>
  <c r="HI194" i="1"/>
  <c r="EG35" i="1"/>
  <c r="HI35" i="1"/>
  <c r="EH43" i="1"/>
  <c r="HJ43" i="1"/>
  <c r="EH261" i="1"/>
  <c r="HJ261" i="1"/>
  <c r="EG395" i="1"/>
  <c r="HI395" i="1"/>
  <c r="EG42" i="1"/>
  <c r="HI42" i="1"/>
  <c r="EG6" i="1"/>
  <c r="HI6" i="1"/>
  <c r="EG58" i="1"/>
  <c r="HI58" i="1"/>
  <c r="EH20" i="1"/>
  <c r="HJ20" i="1"/>
  <c r="EH103" i="1"/>
  <c r="HJ103" i="1"/>
  <c r="EG493" i="1"/>
  <c r="HI493" i="1"/>
  <c r="EG380" i="1"/>
  <c r="HI380" i="1"/>
  <c r="EG422" i="1"/>
  <c r="HI422" i="1"/>
  <c r="EG321" i="1"/>
  <c r="HI321" i="1"/>
  <c r="EI494" i="1"/>
  <c r="HK494" i="1"/>
  <c r="EG125" i="1"/>
  <c r="HI125" i="1"/>
  <c r="EG13" i="1"/>
  <c r="HI13" i="1"/>
  <c r="EG404" i="1"/>
  <c r="HI404" i="1"/>
  <c r="EG92" i="1"/>
  <c r="HI92" i="1"/>
  <c r="EH526" i="1"/>
  <c r="HJ526" i="1"/>
  <c r="EG371" i="1"/>
  <c r="HI371" i="1"/>
  <c r="EG282" i="1"/>
  <c r="HI282" i="1"/>
  <c r="EG14" i="1"/>
  <c r="HI14" i="1"/>
  <c r="EG269" i="1"/>
  <c r="HI269" i="1"/>
  <c r="EH461" i="1"/>
  <c r="HJ461" i="1"/>
  <c r="EG509" i="1"/>
  <c r="HI509" i="1"/>
  <c r="EG127" i="1"/>
  <c r="HI127" i="1"/>
  <c r="EG522" i="1"/>
  <c r="HI522" i="1"/>
  <c r="EG266" i="1"/>
  <c r="HI266" i="1"/>
  <c r="EH457" i="1"/>
  <c r="HJ457" i="1"/>
  <c r="EG344" i="1"/>
  <c r="HI344" i="1"/>
  <c r="EG508" i="1"/>
  <c r="HI508" i="1"/>
  <c r="EG167" i="1"/>
  <c r="HI167" i="1"/>
  <c r="EG52" i="1"/>
  <c r="HI52" i="1"/>
  <c r="EG181" i="1"/>
  <c r="HI181" i="1"/>
  <c r="EG288" i="1"/>
  <c r="HI288" i="1"/>
  <c r="EG343" i="1"/>
  <c r="HI343" i="1"/>
  <c r="EH27" i="1"/>
  <c r="HJ27" i="1"/>
  <c r="EG351" i="1"/>
  <c r="HI351" i="1"/>
  <c r="EG504" i="1"/>
  <c r="HI504" i="1"/>
  <c r="EG491" i="1"/>
  <c r="HI491" i="1"/>
  <c r="EG189" i="1"/>
  <c r="HI189" i="1"/>
  <c r="EH516" i="1"/>
  <c r="HJ516" i="1"/>
  <c r="EG89" i="1"/>
  <c r="HI89" i="1"/>
  <c r="EG45" i="1"/>
  <c r="HI45" i="1"/>
  <c r="EG420" i="1"/>
  <c r="HI420" i="1"/>
  <c r="EG412" i="1"/>
  <c r="HI412" i="1"/>
  <c r="EG120" i="1"/>
  <c r="HI120" i="1"/>
  <c r="EG313" i="1"/>
  <c r="HI313" i="1"/>
  <c r="EH327" i="1"/>
  <c r="HJ327" i="1"/>
  <c r="EG155" i="1"/>
  <c r="HI155" i="1"/>
  <c r="EG328" i="1"/>
  <c r="HI328" i="1"/>
  <c r="EH464" i="1"/>
  <c r="HJ464" i="1"/>
  <c r="EG527" i="1"/>
  <c r="HI527" i="1"/>
  <c r="EH513" i="1"/>
  <c r="HJ513" i="1"/>
  <c r="EG47" i="1"/>
  <c r="HI47" i="1"/>
  <c r="EH183" i="1"/>
  <c r="HJ183" i="1"/>
  <c r="EG383" i="1"/>
  <c r="HI383" i="1"/>
  <c r="EG157" i="1"/>
  <c r="HI157" i="1"/>
  <c r="EG254" i="1"/>
  <c r="HI254" i="1"/>
  <c r="EG281" i="1"/>
  <c r="HI281" i="1"/>
  <c r="EG355" i="1"/>
  <c r="HI355" i="1"/>
  <c r="EH310" i="1"/>
  <c r="HJ310" i="1"/>
  <c r="EH462" i="1"/>
  <c r="HJ462" i="1"/>
  <c r="EG339" i="1"/>
  <c r="HI339" i="1"/>
  <c r="EG416" i="1"/>
  <c r="HI416" i="1"/>
  <c r="EH206" i="1"/>
  <c r="HJ206" i="1"/>
  <c r="EG264" i="1"/>
  <c r="HI264" i="1"/>
  <c r="EG87" i="1"/>
  <c r="HI87" i="1"/>
  <c r="EG381" i="1"/>
  <c r="HI381" i="1"/>
  <c r="HI126" i="1"/>
  <c r="EG126" i="1"/>
  <c r="EH78" i="1"/>
  <c r="HJ78" i="1"/>
  <c r="EG224" i="1"/>
  <c r="HI224" i="1"/>
  <c r="EG514" i="1"/>
  <c r="HI514" i="1"/>
  <c r="EG299" i="1"/>
  <c r="HI299" i="1"/>
  <c r="EG75" i="1"/>
  <c r="HI75" i="1"/>
  <c r="EH198" i="1"/>
  <c r="HJ198" i="1"/>
  <c r="EG287" i="1"/>
  <c r="HI287" i="1"/>
  <c r="EH133" i="1"/>
  <c r="HJ133" i="1"/>
  <c r="HI291" i="1"/>
  <c r="EG291" i="1"/>
  <c r="EG529" i="1"/>
  <c r="HI529" i="1"/>
  <c r="EG12" i="1"/>
  <c r="HI12" i="1"/>
  <c r="EG503" i="1"/>
  <c r="HI503" i="1"/>
  <c r="EG151" i="1"/>
  <c r="HI151" i="1"/>
  <c r="EG411" i="1"/>
  <c r="HI411" i="1"/>
  <c r="EG458" i="1"/>
  <c r="HI458" i="1"/>
  <c r="EH382" i="1"/>
  <c r="HJ382" i="1"/>
  <c r="EG348" i="1"/>
  <c r="HI348" i="1"/>
  <c r="EG96" i="1"/>
  <c r="HI96" i="1"/>
  <c r="EG25" i="1"/>
  <c r="HI25" i="1"/>
  <c r="EG377" i="1"/>
  <c r="HI377" i="1"/>
  <c r="EG292" i="1"/>
  <c r="HI292" i="1"/>
  <c r="EG497" i="1"/>
  <c r="HI497" i="1"/>
  <c r="EG202" i="1"/>
  <c r="HI202" i="1"/>
  <c r="EG188" i="1"/>
  <c r="HI188" i="1"/>
  <c r="EG220" i="1"/>
  <c r="HI220" i="1"/>
  <c r="EG408" i="1"/>
  <c r="HI408" i="1"/>
  <c r="EG82" i="1"/>
  <c r="HI82" i="1"/>
  <c r="EG162" i="1"/>
  <c r="HI162" i="1"/>
  <c r="EG203" i="1"/>
  <c r="HI203" i="1"/>
  <c r="EG66" i="1"/>
  <c r="HI66" i="1"/>
  <c r="EG517" i="1"/>
  <c r="HI517" i="1"/>
  <c r="EG459" i="1"/>
  <c r="HI459" i="1"/>
  <c r="EG515" i="1"/>
  <c r="HI515" i="1"/>
  <c r="EH192" i="1"/>
  <c r="HJ192" i="1"/>
  <c r="EG520" i="1"/>
  <c r="HI520" i="1"/>
  <c r="EG274" i="1"/>
  <c r="HI274" i="1"/>
  <c r="EG426" i="1"/>
  <c r="HI426" i="1"/>
  <c r="EH362" i="1"/>
  <c r="HJ362" i="1"/>
  <c r="EH134" i="1"/>
  <c r="HJ134" i="1"/>
  <c r="EG463" i="1"/>
  <c r="HI463" i="1"/>
  <c r="EG84" i="1"/>
  <c r="HI84" i="1"/>
  <c r="EG350" i="1"/>
  <c r="HI350" i="1"/>
  <c r="EG5" i="1"/>
  <c r="HI5" i="1"/>
  <c r="EG499" i="1"/>
  <c r="HI499" i="1"/>
  <c r="EG512" i="1"/>
  <c r="HI512" i="1"/>
  <c r="EG510" i="1"/>
  <c r="HI510" i="1"/>
  <c r="HI398" i="1"/>
  <c r="EG398" i="1"/>
  <c r="EH150" i="1"/>
  <c r="HJ150" i="1"/>
  <c r="EG32" i="1"/>
  <c r="HI32" i="1"/>
  <c r="EG312" i="1"/>
  <c r="HI312" i="1"/>
  <c r="EG212" i="1"/>
  <c r="HI212" i="1"/>
  <c r="EH300" i="1"/>
  <c r="HJ300" i="1"/>
  <c r="EG3" i="1"/>
  <c r="HI3" i="1"/>
  <c r="EG104" i="1"/>
  <c r="HI104" i="1"/>
  <c r="EH302" i="1"/>
  <c r="HJ302" i="1"/>
  <c r="EH400" i="1"/>
  <c r="HJ400" i="1"/>
  <c r="EG56" i="1"/>
  <c r="HI56" i="1"/>
  <c r="EH4" i="1"/>
  <c r="HJ4" i="1"/>
  <c r="EH415" i="1"/>
  <c r="HJ415" i="1"/>
  <c r="EG296" i="1"/>
  <c r="HI296" i="1"/>
  <c r="EH495" i="1"/>
  <c r="HJ495" i="1"/>
  <c r="EG232" i="1"/>
  <c r="HI232" i="1"/>
  <c r="EG228" i="1"/>
  <c r="HI228" i="1"/>
  <c r="EH217" i="1"/>
  <c r="HJ217" i="1"/>
  <c r="EG249" i="1"/>
  <c r="HI249" i="1"/>
  <c r="EG138" i="1"/>
  <c r="HI138" i="1"/>
  <c r="EG70" i="1"/>
  <c r="HI70" i="1"/>
  <c r="EG525" i="1"/>
  <c r="HI525" i="1"/>
  <c r="EG501" i="1"/>
  <c r="HI501" i="1"/>
  <c r="EG311" i="1"/>
  <c r="HI311" i="1"/>
  <c r="EH161" i="1"/>
  <c r="HJ161" i="1"/>
  <c r="EG54" i="1"/>
  <c r="HI54" i="1"/>
  <c r="EG270" i="1"/>
  <c r="HI270" i="1"/>
  <c r="EG391" i="1"/>
  <c r="HI391" i="1"/>
  <c r="HJ498" i="1"/>
  <c r="EH498" i="1"/>
  <c r="EG219" i="1"/>
  <c r="HI219" i="1"/>
  <c r="EG117" i="1"/>
  <c r="HI117" i="1"/>
  <c r="EG257" i="1"/>
  <c r="HI257" i="1"/>
  <c r="EG10" i="1"/>
  <c r="HI10" i="1"/>
  <c r="EG83" i="1"/>
  <c r="HI83" i="1"/>
  <c r="EG245" i="1"/>
  <c r="HI245" i="1"/>
  <c r="EH528" i="1"/>
  <c r="HJ528" i="1"/>
  <c r="EG80" i="1"/>
  <c r="HI80" i="1"/>
  <c r="HI242" i="1"/>
  <c r="EG242" i="1"/>
  <c r="EG346" i="1"/>
  <c r="HI346" i="1"/>
  <c r="EG285" i="1"/>
  <c r="HI285" i="1"/>
  <c r="EH141" i="1"/>
  <c r="HJ141" i="1"/>
  <c r="EG112" i="1"/>
  <c r="HI112" i="1"/>
  <c r="EG226" i="1"/>
  <c r="HI226" i="1"/>
  <c r="EH186" i="1"/>
  <c r="HJ186" i="1"/>
  <c r="EG333" i="1"/>
  <c r="HI333" i="1"/>
  <c r="EG146" i="1"/>
  <c r="HI146" i="1"/>
  <c r="EG354" i="1"/>
  <c r="HI354" i="1"/>
  <c r="EG424" i="1"/>
  <c r="HI424" i="1"/>
  <c r="EG357" i="1"/>
  <c r="HI357" i="1"/>
  <c r="EH62" i="1"/>
  <c r="HJ62" i="1"/>
  <c r="EH160" i="1"/>
  <c r="HJ160" i="1"/>
  <c r="EG334" i="1"/>
  <c r="HI334" i="1"/>
  <c r="EG68" i="1"/>
  <c r="HI68" i="1"/>
  <c r="EG55" i="1"/>
  <c r="HI55" i="1"/>
  <c r="EH37" i="1"/>
  <c r="HJ37" i="1"/>
  <c r="EG17" i="1"/>
  <c r="HI17" i="1"/>
  <c r="EG102" i="1"/>
  <c r="HI102" i="1"/>
  <c r="EG149" i="1"/>
  <c r="HI149" i="1"/>
  <c r="EG511" i="1"/>
  <c r="HI511" i="1"/>
  <c r="EG165" i="1"/>
  <c r="HI165" i="1"/>
  <c r="EG368" i="1"/>
  <c r="HI368" i="1"/>
  <c r="EG406" i="1"/>
  <c r="HI406" i="1"/>
  <c r="EH94" i="1"/>
  <c r="HJ94" i="1"/>
  <c r="EG260" i="1"/>
  <c r="HI260" i="1"/>
  <c r="EG524" i="1"/>
  <c r="HI524" i="1"/>
  <c r="HI251" i="1"/>
  <c r="EG251" i="1"/>
  <c r="HI205" i="1"/>
  <c r="EG205" i="1"/>
  <c r="EG63" i="1"/>
  <c r="HI63" i="1"/>
  <c r="EG19" i="1"/>
  <c r="HI19" i="1"/>
  <c r="EG235" i="1"/>
  <c r="HI235" i="1"/>
  <c r="HN144" i="1" l="1"/>
  <c r="EL144" i="1"/>
  <c r="HO405" i="1"/>
  <c r="EM405" i="1"/>
  <c r="EL286" i="1"/>
  <c r="HN286" i="1"/>
  <c r="HO214" i="1"/>
  <c r="EM214" i="1"/>
  <c r="EL335" i="1"/>
  <c r="HN335" i="1"/>
  <c r="EL413" i="1"/>
  <c r="HN413" i="1"/>
  <c r="HN34" i="1"/>
  <c r="EL34" i="1"/>
  <c r="HO39" i="1"/>
  <c r="EM39" i="1"/>
  <c r="HO389" i="1"/>
  <c r="EM389" i="1"/>
  <c r="HN374" i="1"/>
  <c r="EL374" i="1"/>
  <c r="HN373" i="1"/>
  <c r="EL373" i="1"/>
  <c r="EL467" i="1"/>
  <c r="HN467" i="1"/>
  <c r="EM485" i="1"/>
  <c r="HO485" i="1"/>
  <c r="HP358" i="1"/>
  <c r="EN358" i="1"/>
  <c r="EN471" i="1"/>
  <c r="HP471" i="1"/>
  <c r="EM329" i="1"/>
  <c r="HO329" i="1"/>
  <c r="HN211" i="1"/>
  <c r="EL211" i="1"/>
  <c r="HN488" i="1"/>
  <c r="EL488" i="1"/>
  <c r="HN196" i="1"/>
  <c r="EL196" i="1"/>
  <c r="HO319" i="1"/>
  <c r="EM319" i="1"/>
  <c r="EM154" i="1"/>
  <c r="HO154" i="1"/>
  <c r="HP369" i="1"/>
  <c r="EN369" i="1"/>
  <c r="EN487" i="1"/>
  <c r="HP487" i="1"/>
  <c r="HN136" i="1"/>
  <c r="EL136" i="1"/>
  <c r="HO352" i="1"/>
  <c r="EM352" i="1"/>
  <c r="EL473" i="1"/>
  <c r="HN473" i="1"/>
  <c r="EN481" i="1"/>
  <c r="HP481" i="1"/>
  <c r="HO326" i="1"/>
  <c r="EM326" i="1"/>
  <c r="HO336" i="1"/>
  <c r="EM336" i="1"/>
  <c r="EL392" i="1"/>
  <c r="HN392" i="1"/>
  <c r="HN201" i="1"/>
  <c r="EL201" i="1"/>
  <c r="EM166" i="1"/>
  <c r="HO166" i="1"/>
  <c r="EM401" i="1"/>
  <c r="HO401" i="1"/>
  <c r="HO253" i="1"/>
  <c r="EM253" i="1"/>
  <c r="HO79" i="1"/>
  <c r="EM79" i="1"/>
  <c r="EL468" i="1"/>
  <c r="HN468" i="1"/>
  <c r="EL64" i="1"/>
  <c r="HN64" i="1"/>
  <c r="EL347" i="1"/>
  <c r="HN347" i="1"/>
  <c r="HN403" i="1"/>
  <c r="EL403" i="1"/>
  <c r="EO378" i="1"/>
  <c r="HQ378" i="1"/>
  <c r="EM178" i="1"/>
  <c r="HO178" i="1"/>
  <c r="EM332" i="1"/>
  <c r="HO332" i="1"/>
  <c r="EO466" i="1"/>
  <c r="HQ466" i="1"/>
  <c r="EM322" i="1"/>
  <c r="HO322" i="1"/>
  <c r="HP41" i="1"/>
  <c r="EN41" i="1"/>
  <c r="EN476" i="1"/>
  <c r="HP476" i="1"/>
  <c r="HP298" i="1"/>
  <c r="EN298" i="1"/>
  <c r="HP325" i="1"/>
  <c r="EN325" i="1"/>
  <c r="HP469" i="1"/>
  <c r="EN469" i="1"/>
  <c r="EO216" i="1"/>
  <c r="HQ216" i="1"/>
  <c r="EN372" i="1"/>
  <c r="HP372" i="1"/>
  <c r="HO366" i="1"/>
  <c r="EM366" i="1"/>
  <c r="EN490" i="1"/>
  <c r="HP490" i="1"/>
  <c r="HO365" i="1"/>
  <c r="EM365" i="1"/>
  <c r="HN396" i="1"/>
  <c r="EL396" i="1"/>
  <c r="EP295" i="1"/>
  <c r="HR295" i="1"/>
  <c r="EL384" i="1"/>
  <c r="HN384" i="1"/>
  <c r="HO477" i="1"/>
  <c r="EM477" i="1"/>
  <c r="HP475" i="1"/>
  <c r="EN475" i="1"/>
  <c r="HO193" i="1"/>
  <c r="EM193" i="1"/>
  <c r="HO470" i="1"/>
  <c r="EM470" i="1"/>
  <c r="EM364" i="1"/>
  <c r="HO364" i="1"/>
  <c r="EO315" i="1"/>
  <c r="HQ315" i="1"/>
  <c r="EM399" i="1"/>
  <c r="HO399" i="1"/>
  <c r="EN489" i="1"/>
  <c r="HP489" i="1"/>
  <c r="EL182" i="1"/>
  <c r="HN182" i="1"/>
  <c r="HO199" i="1"/>
  <c r="EM199" i="1"/>
  <c r="HN478" i="1"/>
  <c r="EL478" i="1"/>
  <c r="HN308" i="1"/>
  <c r="EL308" i="1"/>
  <c r="EL256" i="1"/>
  <c r="HN256" i="1"/>
  <c r="HP221" i="1"/>
  <c r="EN221" i="1"/>
  <c r="HN479" i="1"/>
  <c r="EL479" i="1"/>
  <c r="HN76" i="1"/>
  <c r="EL76" i="1"/>
  <c r="EM23" i="1"/>
  <c r="HO23" i="1"/>
  <c r="EL367" i="1"/>
  <c r="HN367" i="1"/>
  <c r="EM113" i="1"/>
  <c r="HO113" i="1"/>
  <c r="EN324" i="1"/>
  <c r="HP324" i="1"/>
  <c r="EL394" i="1"/>
  <c r="HN394" i="1"/>
  <c r="EL225" i="1"/>
  <c r="HN225" i="1"/>
  <c r="EN482" i="1"/>
  <c r="HP482" i="1"/>
  <c r="EN480" i="1"/>
  <c r="HP480" i="1"/>
  <c r="EN376" i="1"/>
  <c r="HP376" i="1"/>
  <c r="EN386" i="1"/>
  <c r="HP386" i="1"/>
  <c r="HN275" i="1"/>
  <c r="EL275" i="1"/>
  <c r="EM187" i="1"/>
  <c r="HO187" i="1"/>
  <c r="EM240" i="1"/>
  <c r="HO240" i="1"/>
  <c r="EM142" i="1"/>
  <c r="HO142" i="1"/>
  <c r="EN153" i="1"/>
  <c r="HP153" i="1"/>
  <c r="HN360" i="1"/>
  <c r="EL360" i="1"/>
  <c r="HO474" i="1"/>
  <c r="EM474" i="1"/>
  <c r="EM472" i="1"/>
  <c r="HO472" i="1"/>
  <c r="HN46" i="1"/>
  <c r="EL46" i="1"/>
  <c r="EL345" i="1"/>
  <c r="HN345" i="1"/>
  <c r="HO236" i="1"/>
  <c r="EM236" i="1"/>
  <c r="HO483" i="1"/>
  <c r="EM483" i="1"/>
  <c r="HO410" i="1"/>
  <c r="EM410" i="1"/>
  <c r="EN323" i="1"/>
  <c r="HP323" i="1"/>
  <c r="EN59" i="1"/>
  <c r="HP59" i="1"/>
  <c r="HO60" i="1"/>
  <c r="EM60" i="1"/>
  <c r="EM309" i="1"/>
  <c r="HO309" i="1"/>
  <c r="EN349" i="1"/>
  <c r="HP349" i="1"/>
  <c r="HO246" i="1"/>
  <c r="EM246" i="1"/>
  <c r="EN278" i="1"/>
  <c r="HP278" i="1"/>
  <c r="HN318" i="1"/>
  <c r="EL318" i="1"/>
  <c r="EM390" i="1"/>
  <c r="HO390" i="1"/>
  <c r="EN484" i="1"/>
  <c r="HP484" i="1"/>
  <c r="EN121" i="1"/>
  <c r="HP121" i="1"/>
  <c r="EL385" i="1"/>
  <c r="HN385" i="1"/>
  <c r="EL370" i="1"/>
  <c r="HN370" i="1"/>
  <c r="EL337" i="1"/>
  <c r="HN337" i="1"/>
  <c r="EM486" i="1"/>
  <c r="HO486" i="1"/>
  <c r="EM85" i="1"/>
  <c r="HO85" i="1"/>
  <c r="EH124" i="1"/>
  <c r="HJ124" i="1"/>
  <c r="HJ496" i="1"/>
  <c r="EH496" i="1"/>
  <c r="EH218" i="1"/>
  <c r="HJ218" i="1"/>
  <c r="EH241" i="1"/>
  <c r="HJ241" i="1"/>
  <c r="EH24" i="1"/>
  <c r="HJ24" i="1"/>
  <c r="EH116" i="1"/>
  <c r="HJ116" i="1"/>
  <c r="EH132" i="1"/>
  <c r="HJ132" i="1"/>
  <c r="HJ519" i="1"/>
  <c r="EH519" i="1"/>
  <c r="EI94" i="1"/>
  <c r="HK94" i="1"/>
  <c r="EI37" i="1"/>
  <c r="HK37" i="1"/>
  <c r="EH10" i="1"/>
  <c r="HJ10" i="1"/>
  <c r="EH251" i="1"/>
  <c r="HJ251" i="1"/>
  <c r="EH126" i="1"/>
  <c r="HJ126" i="1"/>
  <c r="EH137" i="1"/>
  <c r="HJ137" i="1"/>
  <c r="EH204" i="1"/>
  <c r="HJ204" i="1"/>
  <c r="EH235" i="1"/>
  <c r="HJ235" i="1"/>
  <c r="EH406" i="1"/>
  <c r="HJ406" i="1"/>
  <c r="HJ149" i="1"/>
  <c r="EH149" i="1"/>
  <c r="EH55" i="1"/>
  <c r="HJ55" i="1"/>
  <c r="EH354" i="1"/>
  <c r="HJ354" i="1"/>
  <c r="EI186" i="1"/>
  <c r="HK186" i="1"/>
  <c r="EH285" i="1"/>
  <c r="HJ285" i="1"/>
  <c r="EI528" i="1"/>
  <c r="HK528" i="1"/>
  <c r="EH257" i="1"/>
  <c r="HJ257" i="1"/>
  <c r="EH391" i="1"/>
  <c r="HJ391" i="1"/>
  <c r="EH311" i="1"/>
  <c r="HJ311" i="1"/>
  <c r="EH138" i="1"/>
  <c r="HJ138" i="1"/>
  <c r="EH232" i="1"/>
  <c r="HJ232" i="1"/>
  <c r="EI4" i="1"/>
  <c r="HK4" i="1"/>
  <c r="EH104" i="1"/>
  <c r="HJ104" i="1"/>
  <c r="EH312" i="1"/>
  <c r="HJ312" i="1"/>
  <c r="EH510" i="1"/>
  <c r="HJ510" i="1"/>
  <c r="EH5" i="1"/>
  <c r="HJ5" i="1"/>
  <c r="EI134" i="1"/>
  <c r="HK134" i="1"/>
  <c r="EH520" i="1"/>
  <c r="HJ520" i="1"/>
  <c r="EH517" i="1"/>
  <c r="HJ517" i="1"/>
  <c r="EH82" i="1"/>
  <c r="HJ82" i="1"/>
  <c r="EH202" i="1"/>
  <c r="HJ202" i="1"/>
  <c r="EH25" i="1"/>
  <c r="HJ25" i="1"/>
  <c r="EH458" i="1"/>
  <c r="HJ458" i="1"/>
  <c r="EH503" i="1"/>
  <c r="HJ503" i="1"/>
  <c r="EI133" i="1"/>
  <c r="HK133" i="1"/>
  <c r="EH299" i="1"/>
  <c r="HJ299" i="1"/>
  <c r="EI206" i="1"/>
  <c r="HK206" i="1"/>
  <c r="EI310" i="1"/>
  <c r="HK310" i="1"/>
  <c r="EH47" i="1"/>
  <c r="HJ47" i="1"/>
  <c r="EI464" i="1"/>
  <c r="HK464" i="1"/>
  <c r="EH313" i="1"/>
  <c r="HJ313" i="1"/>
  <c r="EH45" i="1"/>
  <c r="HJ45" i="1"/>
  <c r="EH491" i="1"/>
  <c r="HJ491" i="1"/>
  <c r="EH351" i="1"/>
  <c r="HJ351" i="1"/>
  <c r="EH181" i="1"/>
  <c r="HJ181" i="1"/>
  <c r="EH344" i="1"/>
  <c r="HJ344" i="1"/>
  <c r="EH127" i="1"/>
  <c r="HJ127" i="1"/>
  <c r="HJ14" i="1"/>
  <c r="EH14" i="1"/>
  <c r="EH92" i="1"/>
  <c r="HJ92" i="1"/>
  <c r="EJ494" i="1"/>
  <c r="HL494" i="1"/>
  <c r="EH493" i="1"/>
  <c r="HJ493" i="1"/>
  <c r="EH6" i="1"/>
  <c r="HJ6" i="1"/>
  <c r="EI43" i="1"/>
  <c r="HK43" i="1"/>
  <c r="EH108" i="1"/>
  <c r="HJ108" i="1"/>
  <c r="EH7" i="1"/>
  <c r="HJ7" i="1"/>
  <c r="EH163" i="1"/>
  <c r="HJ163" i="1"/>
  <c r="EI30" i="1"/>
  <c r="HK30" i="1"/>
  <c r="EH175" i="1"/>
  <c r="HJ175" i="1"/>
  <c r="EH200" i="1"/>
  <c r="HJ200" i="1"/>
  <c r="EH207" i="1"/>
  <c r="HJ207" i="1"/>
  <c r="EH521" i="1"/>
  <c r="HJ521" i="1"/>
  <c r="EH283" i="1"/>
  <c r="HJ283" i="1"/>
  <c r="EH353" i="1"/>
  <c r="HJ353" i="1"/>
  <c r="EH233" i="1"/>
  <c r="HJ233" i="1"/>
  <c r="EH234" i="1"/>
  <c r="HJ234" i="1"/>
  <c r="EH140" i="1"/>
  <c r="HJ140" i="1"/>
  <c r="EH268" i="1"/>
  <c r="HJ268" i="1"/>
  <c r="EH101" i="1"/>
  <c r="HJ101" i="1"/>
  <c r="EH255" i="1"/>
  <c r="HJ255" i="1"/>
  <c r="EI418" i="1"/>
  <c r="HK418" i="1"/>
  <c r="EH8" i="1"/>
  <c r="HJ8" i="1"/>
  <c r="EH238" i="1"/>
  <c r="HJ238" i="1"/>
  <c r="EH393" i="1"/>
  <c r="HJ393" i="1"/>
  <c r="EH18" i="1"/>
  <c r="HJ18" i="1"/>
  <c r="HJ284" i="1"/>
  <c r="EH284" i="1"/>
  <c r="EH73" i="1"/>
  <c r="HJ73" i="1"/>
  <c r="EH115" i="1"/>
  <c r="HJ115" i="1"/>
  <c r="EH492" i="1"/>
  <c r="HJ492" i="1"/>
  <c r="EH293" i="1"/>
  <c r="HJ293" i="1"/>
  <c r="EH184" i="1"/>
  <c r="HJ184" i="1"/>
  <c r="EH174" i="1"/>
  <c r="HJ174" i="1"/>
  <c r="EH307" i="1"/>
  <c r="HJ307" i="1"/>
  <c r="EH259" i="1"/>
  <c r="HJ259" i="1"/>
  <c r="EH36" i="1"/>
  <c r="HJ36" i="1"/>
  <c r="EH19" i="1"/>
  <c r="HJ19" i="1"/>
  <c r="EH524" i="1"/>
  <c r="HJ524" i="1"/>
  <c r="EH368" i="1"/>
  <c r="HJ368" i="1"/>
  <c r="EH102" i="1"/>
  <c r="HJ102" i="1"/>
  <c r="EH68" i="1"/>
  <c r="HJ68" i="1"/>
  <c r="EI62" i="1"/>
  <c r="HK62" i="1"/>
  <c r="EH146" i="1"/>
  <c r="HJ146" i="1"/>
  <c r="EH226" i="1"/>
  <c r="HJ226" i="1"/>
  <c r="EH346" i="1"/>
  <c r="HJ346" i="1"/>
  <c r="EH245" i="1"/>
  <c r="HJ245" i="1"/>
  <c r="EH117" i="1"/>
  <c r="HJ117" i="1"/>
  <c r="EH270" i="1"/>
  <c r="HJ270" i="1"/>
  <c r="EH501" i="1"/>
  <c r="HJ501" i="1"/>
  <c r="EH249" i="1"/>
  <c r="HJ249" i="1"/>
  <c r="EI495" i="1"/>
  <c r="HK495" i="1"/>
  <c r="EH56" i="1"/>
  <c r="HJ56" i="1"/>
  <c r="EH3" i="1"/>
  <c r="HJ3" i="1"/>
  <c r="EH32" i="1"/>
  <c r="HJ32" i="1"/>
  <c r="EH512" i="1"/>
  <c r="HJ512" i="1"/>
  <c r="EH350" i="1"/>
  <c r="HJ350" i="1"/>
  <c r="EI362" i="1"/>
  <c r="HK362" i="1"/>
  <c r="EI192" i="1"/>
  <c r="HK192" i="1"/>
  <c r="EH66" i="1"/>
  <c r="HJ66" i="1"/>
  <c r="EH408" i="1"/>
  <c r="HJ408" i="1"/>
  <c r="EH497" i="1"/>
  <c r="HJ497" i="1"/>
  <c r="EH96" i="1"/>
  <c r="HJ96" i="1"/>
  <c r="EH411" i="1"/>
  <c r="HJ411" i="1"/>
  <c r="EH12" i="1"/>
  <c r="HJ12" i="1"/>
  <c r="EH287" i="1"/>
  <c r="HJ287" i="1"/>
  <c r="EH514" i="1"/>
  <c r="HJ514" i="1"/>
  <c r="EH381" i="1"/>
  <c r="HJ381" i="1"/>
  <c r="HJ416" i="1"/>
  <c r="EH416" i="1"/>
  <c r="EH355" i="1"/>
  <c r="HJ355" i="1"/>
  <c r="EH157" i="1"/>
  <c r="HJ157" i="1"/>
  <c r="EI513" i="1"/>
  <c r="HK513" i="1"/>
  <c r="EH328" i="1"/>
  <c r="HJ328" i="1"/>
  <c r="EH120" i="1"/>
  <c r="HJ120" i="1"/>
  <c r="EH89" i="1"/>
  <c r="HJ89" i="1"/>
  <c r="EI27" i="1"/>
  <c r="HK27" i="1"/>
  <c r="EH52" i="1"/>
  <c r="HJ52" i="1"/>
  <c r="EI457" i="1"/>
  <c r="HK457" i="1"/>
  <c r="EH509" i="1"/>
  <c r="HJ509" i="1"/>
  <c r="EH282" i="1"/>
  <c r="HJ282" i="1"/>
  <c r="EH404" i="1"/>
  <c r="HJ404" i="1"/>
  <c r="EH321" i="1"/>
  <c r="HJ321" i="1"/>
  <c r="EI103" i="1"/>
  <c r="HK103" i="1"/>
  <c r="EH42" i="1"/>
  <c r="HJ42" i="1"/>
  <c r="EH35" i="1"/>
  <c r="HJ35" i="1"/>
  <c r="EH388" i="1"/>
  <c r="HJ388" i="1"/>
  <c r="EH402" i="1"/>
  <c r="HJ402" i="1"/>
  <c r="EH90" i="1"/>
  <c r="HJ90" i="1"/>
  <c r="EH72" i="1"/>
  <c r="HJ72" i="1"/>
  <c r="EH363" i="1"/>
  <c r="EH123" i="1"/>
  <c r="HJ123" i="1"/>
  <c r="EI502" i="1"/>
  <c r="HK502" i="1"/>
  <c r="EI97" i="1"/>
  <c r="HK97" i="1"/>
  <c r="EH379" i="1"/>
  <c r="HJ379" i="1"/>
  <c r="EH340" i="1"/>
  <c r="HJ340" i="1"/>
  <c r="EH53" i="1"/>
  <c r="HJ53" i="1"/>
  <c r="EH230" i="1"/>
  <c r="HJ230" i="1"/>
  <c r="EH172" i="1"/>
  <c r="HJ172" i="1"/>
  <c r="EH231" i="1"/>
  <c r="HJ231" i="1"/>
  <c r="EH317" i="1"/>
  <c r="HJ317" i="1"/>
  <c r="EH22" i="1"/>
  <c r="HJ22" i="1"/>
  <c r="EI28" i="1"/>
  <c r="HK28" i="1"/>
  <c r="EH98" i="1"/>
  <c r="HJ98" i="1"/>
  <c r="EI239" i="1"/>
  <c r="HK239" i="1"/>
  <c r="EH152" i="1"/>
  <c r="HJ152" i="1"/>
  <c r="EH145" i="1"/>
  <c r="HJ145" i="1"/>
  <c r="EH11" i="1"/>
  <c r="HJ11" i="1"/>
  <c r="EI109" i="1"/>
  <c r="HK109" i="1"/>
  <c r="EH409" i="1"/>
  <c r="HJ409" i="1"/>
  <c r="EH320" i="1"/>
  <c r="HJ320" i="1"/>
  <c r="EH148" i="1"/>
  <c r="HJ148" i="1"/>
  <c r="EH77" i="1"/>
  <c r="HJ77" i="1"/>
  <c r="EI518" i="1"/>
  <c r="HK518" i="1"/>
  <c r="EH169" i="1"/>
  <c r="HJ169" i="1"/>
  <c r="EI26" i="1"/>
  <c r="HK26" i="1"/>
  <c r="EH179" i="1"/>
  <c r="HJ179" i="1"/>
  <c r="EH191" i="1"/>
  <c r="HJ191" i="1"/>
  <c r="EH338" i="1"/>
  <c r="HJ338" i="1"/>
  <c r="EH242" i="1"/>
  <c r="HJ242" i="1"/>
  <c r="EH63" i="1"/>
  <c r="HJ63" i="1"/>
  <c r="EH260" i="1"/>
  <c r="HJ260" i="1"/>
  <c r="EH165" i="1"/>
  <c r="HJ165" i="1"/>
  <c r="EH17" i="1"/>
  <c r="HJ17" i="1"/>
  <c r="EH334" i="1"/>
  <c r="HJ334" i="1"/>
  <c r="EH357" i="1"/>
  <c r="HJ357" i="1"/>
  <c r="EH112" i="1"/>
  <c r="HJ112" i="1"/>
  <c r="EH83" i="1"/>
  <c r="HJ83" i="1"/>
  <c r="EH219" i="1"/>
  <c r="HJ219" i="1"/>
  <c r="EH54" i="1"/>
  <c r="HJ54" i="1"/>
  <c r="EH525" i="1"/>
  <c r="HJ525" i="1"/>
  <c r="EI217" i="1"/>
  <c r="HK217" i="1"/>
  <c r="EH296" i="1"/>
  <c r="HJ296" i="1"/>
  <c r="EI400" i="1"/>
  <c r="HK400" i="1"/>
  <c r="EI300" i="1"/>
  <c r="HK300" i="1"/>
  <c r="EI150" i="1"/>
  <c r="HK150" i="1"/>
  <c r="EH84" i="1"/>
  <c r="HJ84" i="1"/>
  <c r="EH426" i="1"/>
  <c r="HJ426" i="1"/>
  <c r="EH515" i="1"/>
  <c r="HJ515" i="1"/>
  <c r="EH203" i="1"/>
  <c r="HJ203" i="1"/>
  <c r="EH220" i="1"/>
  <c r="HJ220" i="1"/>
  <c r="EH292" i="1"/>
  <c r="HJ292" i="1"/>
  <c r="EH348" i="1"/>
  <c r="HJ348" i="1"/>
  <c r="EH529" i="1"/>
  <c r="HJ529" i="1"/>
  <c r="EI198" i="1"/>
  <c r="HK198" i="1"/>
  <c r="EH224" i="1"/>
  <c r="HJ224" i="1"/>
  <c r="EH87" i="1"/>
  <c r="HJ87" i="1"/>
  <c r="EH339" i="1"/>
  <c r="HJ339" i="1"/>
  <c r="EH281" i="1"/>
  <c r="HJ281" i="1"/>
  <c r="EH383" i="1"/>
  <c r="HJ383" i="1"/>
  <c r="EH155" i="1"/>
  <c r="HJ155" i="1"/>
  <c r="EH412" i="1"/>
  <c r="HJ412" i="1"/>
  <c r="EI516" i="1"/>
  <c r="HK516" i="1"/>
  <c r="EH504" i="1"/>
  <c r="HJ504" i="1"/>
  <c r="EH343" i="1"/>
  <c r="HJ343" i="1"/>
  <c r="EH167" i="1"/>
  <c r="HJ167" i="1"/>
  <c r="EH266" i="1"/>
  <c r="HJ266" i="1"/>
  <c r="EI461" i="1"/>
  <c r="HK461" i="1"/>
  <c r="EH371" i="1"/>
  <c r="HJ371" i="1"/>
  <c r="EH13" i="1"/>
  <c r="HJ13" i="1"/>
  <c r="EH422" i="1"/>
  <c r="HJ422" i="1"/>
  <c r="EI20" i="1"/>
  <c r="HK20" i="1"/>
  <c r="EH395" i="1"/>
  <c r="HJ395" i="1"/>
  <c r="EH194" i="1"/>
  <c r="HJ194" i="1"/>
  <c r="EH267" i="1"/>
  <c r="HJ267" i="1"/>
  <c r="EH74" i="1"/>
  <c r="HJ74" i="1"/>
  <c r="EI272" i="1"/>
  <c r="HK272" i="1"/>
  <c r="EH305" i="1"/>
  <c r="HJ305" i="1"/>
  <c r="EH105" i="1"/>
  <c r="HJ105" i="1"/>
  <c r="EI223" i="1"/>
  <c r="HK223" i="1"/>
  <c r="EH397" i="1"/>
  <c r="HJ397" i="1"/>
  <c r="EH314" i="1"/>
  <c r="HJ314" i="1"/>
  <c r="EH67" i="1"/>
  <c r="HJ67" i="1"/>
  <c r="EH297" i="1"/>
  <c r="HJ297" i="1"/>
  <c r="EH139" i="1"/>
  <c r="HJ139" i="1"/>
  <c r="EH61" i="1"/>
  <c r="HJ61" i="1"/>
  <c r="EH306" i="1"/>
  <c r="HJ306" i="1"/>
  <c r="EH135" i="1"/>
  <c r="HJ135" i="1"/>
  <c r="EH195" i="1"/>
  <c r="HJ195" i="1"/>
  <c r="EH294" i="1"/>
  <c r="HJ294" i="1"/>
  <c r="EH423" i="1"/>
  <c r="HJ423" i="1"/>
  <c r="EH16" i="1"/>
  <c r="HJ16" i="1"/>
  <c r="EH456" i="1"/>
  <c r="HJ456" i="1"/>
  <c r="EH330" i="1"/>
  <c r="HJ330" i="1"/>
  <c r="EI500" i="1"/>
  <c r="HK500" i="1"/>
  <c r="EH168" i="1"/>
  <c r="HJ168" i="1"/>
  <c r="EH131" i="1"/>
  <c r="HJ131" i="1"/>
  <c r="EH414" i="1"/>
  <c r="HJ414" i="1"/>
  <c r="EH93" i="1"/>
  <c r="HJ93" i="1"/>
  <c r="EH280" i="1"/>
  <c r="HJ280" i="1"/>
  <c r="EH229" i="1"/>
  <c r="HJ229" i="1"/>
  <c r="EH421" i="1"/>
  <c r="HJ421" i="1"/>
  <c r="EH304" i="1"/>
  <c r="HJ304" i="1"/>
  <c r="EH111" i="1"/>
  <c r="HJ111" i="1"/>
  <c r="EH205" i="1"/>
  <c r="HJ205" i="1"/>
  <c r="EI498" i="1"/>
  <c r="HK498" i="1"/>
  <c r="EH398" i="1"/>
  <c r="HJ398" i="1"/>
  <c r="EH291" i="1"/>
  <c r="HJ291" i="1"/>
  <c r="EH44" i="1"/>
  <c r="HJ44" i="1"/>
  <c r="EH511" i="1"/>
  <c r="HJ511" i="1"/>
  <c r="EI160" i="1"/>
  <c r="HK160" i="1"/>
  <c r="EH424" i="1"/>
  <c r="HJ424" i="1"/>
  <c r="EH333" i="1"/>
  <c r="HJ333" i="1"/>
  <c r="EI141" i="1"/>
  <c r="HK141" i="1"/>
  <c r="EH80" i="1"/>
  <c r="HJ80" i="1"/>
  <c r="EI161" i="1"/>
  <c r="HK161" i="1"/>
  <c r="EH70" i="1"/>
  <c r="HJ70" i="1"/>
  <c r="EH228" i="1"/>
  <c r="HJ228" i="1"/>
  <c r="EI415" i="1"/>
  <c r="HK415" i="1"/>
  <c r="EI302" i="1"/>
  <c r="HK302" i="1"/>
  <c r="EH212" i="1"/>
  <c r="HJ212" i="1"/>
  <c r="EH499" i="1"/>
  <c r="HJ499" i="1"/>
  <c r="EH463" i="1"/>
  <c r="HJ463" i="1"/>
  <c r="EH274" i="1"/>
  <c r="HJ274" i="1"/>
  <c r="EH459" i="1"/>
  <c r="HJ459" i="1"/>
  <c r="EH162" i="1"/>
  <c r="HJ162" i="1"/>
  <c r="EH188" i="1"/>
  <c r="HJ188" i="1"/>
  <c r="EH377" i="1"/>
  <c r="HJ377" i="1"/>
  <c r="EI382" i="1"/>
  <c r="HK382" i="1"/>
  <c r="EH151" i="1"/>
  <c r="HJ151" i="1"/>
  <c r="EH75" i="1"/>
  <c r="HJ75" i="1"/>
  <c r="EI78" i="1"/>
  <c r="HK78" i="1"/>
  <c r="EH264" i="1"/>
  <c r="HJ264" i="1"/>
  <c r="EI462" i="1"/>
  <c r="HK462" i="1"/>
  <c r="EH254" i="1"/>
  <c r="HJ254" i="1"/>
  <c r="EI183" i="1"/>
  <c r="HK183" i="1"/>
  <c r="EH527" i="1"/>
  <c r="HJ527" i="1"/>
  <c r="EI327" i="1"/>
  <c r="HK327" i="1"/>
  <c r="EH420" i="1"/>
  <c r="HJ420" i="1"/>
  <c r="EH189" i="1"/>
  <c r="HJ189" i="1"/>
  <c r="EH288" i="1"/>
  <c r="HJ288" i="1"/>
  <c r="EH508" i="1"/>
  <c r="HJ508" i="1"/>
  <c r="EH522" i="1"/>
  <c r="HJ522" i="1"/>
  <c r="EH269" i="1"/>
  <c r="HJ269" i="1"/>
  <c r="EI526" i="1"/>
  <c r="HK526" i="1"/>
  <c r="EH125" i="1"/>
  <c r="HJ125" i="1"/>
  <c r="EH380" i="1"/>
  <c r="HJ380" i="1"/>
  <c r="EH58" i="1"/>
  <c r="HJ58" i="1"/>
  <c r="EI261" i="1"/>
  <c r="HK261" i="1"/>
  <c r="EH88" i="1"/>
  <c r="HJ88" i="1"/>
  <c r="EH244" i="1"/>
  <c r="HJ244" i="1"/>
  <c r="EH505" i="1"/>
  <c r="HJ505" i="1"/>
  <c r="EH460" i="1"/>
  <c r="HJ460" i="1"/>
  <c r="EI465" i="1"/>
  <c r="HK465" i="1"/>
  <c r="EI506" i="1"/>
  <c r="HK506" i="1"/>
  <c r="EH110" i="1"/>
  <c r="HJ110" i="1"/>
  <c r="EH40" i="1"/>
  <c r="HJ40" i="1"/>
  <c r="EH81" i="1"/>
  <c r="HJ81" i="1"/>
  <c r="EH215" i="1"/>
  <c r="HJ215" i="1"/>
  <c r="EH128" i="1"/>
  <c r="HJ128" i="1"/>
  <c r="EH159" i="1"/>
  <c r="HJ159" i="1"/>
  <c r="EH100" i="1"/>
  <c r="HJ100" i="1"/>
  <c r="EH250" i="1"/>
  <c r="HJ250" i="1"/>
  <c r="EH29" i="1"/>
  <c r="HJ29" i="1"/>
  <c r="EI208" i="1"/>
  <c r="HK208" i="1"/>
  <c r="EH227" i="1"/>
  <c r="HJ227" i="1"/>
  <c r="EH407" i="1"/>
  <c r="HJ407" i="1"/>
  <c r="EH375" i="1"/>
  <c r="HJ375" i="1"/>
  <c r="EH65" i="1"/>
  <c r="HJ65" i="1"/>
  <c r="EH279" i="1"/>
  <c r="HJ279" i="1"/>
  <c r="EH99" i="1"/>
  <c r="HJ99" i="1"/>
  <c r="EI277" i="1"/>
  <c r="HK277" i="1"/>
  <c r="EH341" i="1"/>
  <c r="HJ341" i="1"/>
  <c r="EH158" i="1"/>
  <c r="HJ158" i="1"/>
  <c r="EH507" i="1"/>
  <c r="HJ507" i="1"/>
  <c r="EH289" i="1"/>
  <c r="HJ289" i="1"/>
  <c r="EH49" i="1"/>
  <c r="HJ49" i="1"/>
  <c r="EH387" i="1"/>
  <c r="HJ387" i="1"/>
  <c r="EH290" i="1"/>
  <c r="HJ290" i="1"/>
  <c r="EH129" i="1"/>
  <c r="HJ129" i="1"/>
  <c r="BF146" i="1"/>
  <c r="AX146" i="1"/>
  <c r="AZ146" i="1"/>
  <c r="BA146" i="1"/>
  <c r="BB146" i="1"/>
  <c r="BC146" i="1"/>
  <c r="BD146" i="1"/>
  <c r="BI146" i="1"/>
  <c r="BJ146" i="1"/>
  <c r="BK146" i="1"/>
  <c r="BL146" i="1"/>
  <c r="BN146" i="1"/>
  <c r="BO146" i="1"/>
  <c r="BF391" i="1"/>
  <c r="AX391" i="1"/>
  <c r="AZ391" i="1"/>
  <c r="BA391" i="1"/>
  <c r="BB391" i="1"/>
  <c r="BC391" i="1"/>
  <c r="BD391" i="1"/>
  <c r="BI391" i="1"/>
  <c r="BJ391" i="1"/>
  <c r="BK391" i="1"/>
  <c r="BL391" i="1"/>
  <c r="BN391" i="1"/>
  <c r="BO391" i="1"/>
  <c r="BF220" i="1"/>
  <c r="AX220" i="1"/>
  <c r="AZ220" i="1"/>
  <c r="BA220" i="1"/>
  <c r="BB220" i="1"/>
  <c r="BC220" i="1"/>
  <c r="BD220" i="1"/>
  <c r="BI220" i="1"/>
  <c r="BJ220" i="1"/>
  <c r="BK220" i="1"/>
  <c r="BL220" i="1"/>
  <c r="BN220" i="1"/>
  <c r="BO220" i="1"/>
  <c r="BF343" i="1"/>
  <c r="AX343" i="1"/>
  <c r="AZ343" i="1"/>
  <c r="BA343" i="1"/>
  <c r="BB343" i="1"/>
  <c r="BC343" i="1"/>
  <c r="BD343" i="1"/>
  <c r="BI343" i="1"/>
  <c r="BJ343" i="1"/>
  <c r="BK343" i="1"/>
  <c r="BL343" i="1"/>
  <c r="BN343" i="1"/>
  <c r="BO343" i="1"/>
  <c r="BF83" i="1"/>
  <c r="AX83" i="1"/>
  <c r="AZ83" i="1"/>
  <c r="BA83" i="1"/>
  <c r="BB83" i="1"/>
  <c r="BC83" i="1"/>
  <c r="BD83" i="1"/>
  <c r="BI83" i="1"/>
  <c r="BJ83" i="1"/>
  <c r="BK83" i="1"/>
  <c r="BL83" i="1"/>
  <c r="BN83" i="1"/>
  <c r="BO83" i="1"/>
  <c r="BF73" i="1"/>
  <c r="AX73" i="1"/>
  <c r="AZ73" i="1"/>
  <c r="BA73" i="1"/>
  <c r="BB73" i="1"/>
  <c r="BC73" i="1"/>
  <c r="BD73" i="1"/>
  <c r="BI73" i="1"/>
  <c r="BJ73" i="1"/>
  <c r="BK73" i="1"/>
  <c r="BL73" i="1"/>
  <c r="BN73" i="1"/>
  <c r="BO73" i="1"/>
  <c r="BF233" i="1"/>
  <c r="AX233" i="1"/>
  <c r="AZ233" i="1"/>
  <c r="BA233" i="1"/>
  <c r="BB233" i="1"/>
  <c r="BC233" i="1"/>
  <c r="BD233" i="1"/>
  <c r="BI233" i="1"/>
  <c r="BJ233" i="1"/>
  <c r="BK233" i="1"/>
  <c r="BL233" i="1"/>
  <c r="BN233" i="1"/>
  <c r="BO233" i="1"/>
  <c r="BF96" i="1"/>
  <c r="AX96" i="1"/>
  <c r="AZ96" i="1"/>
  <c r="BA96" i="1"/>
  <c r="BB96" i="1"/>
  <c r="BC96" i="1"/>
  <c r="BD96" i="1"/>
  <c r="BI96" i="1"/>
  <c r="BJ96" i="1"/>
  <c r="BK96" i="1"/>
  <c r="BL96" i="1"/>
  <c r="BN96" i="1"/>
  <c r="BO96" i="1"/>
  <c r="BF395" i="1"/>
  <c r="AX395" i="1"/>
  <c r="AZ395" i="1"/>
  <c r="BA395" i="1"/>
  <c r="BB395" i="1"/>
  <c r="BC395" i="1"/>
  <c r="BD395" i="1"/>
  <c r="BI395" i="1"/>
  <c r="BJ395" i="1"/>
  <c r="BK395" i="1"/>
  <c r="BL395" i="1"/>
  <c r="BN395" i="1"/>
  <c r="BO395" i="1"/>
  <c r="BF244" i="1"/>
  <c r="AX244" i="1"/>
  <c r="AZ244" i="1"/>
  <c r="BA244" i="1"/>
  <c r="BB244" i="1"/>
  <c r="BC244" i="1"/>
  <c r="BD244" i="1"/>
  <c r="BI244" i="1"/>
  <c r="BJ244" i="1"/>
  <c r="BK244" i="1"/>
  <c r="BL244" i="1"/>
  <c r="BN244" i="1"/>
  <c r="BO244" i="1"/>
  <c r="BF255" i="1"/>
  <c r="AX255" i="1"/>
  <c r="AZ255" i="1"/>
  <c r="BA255" i="1"/>
  <c r="BB255" i="1"/>
  <c r="BC255" i="1"/>
  <c r="BD255" i="1"/>
  <c r="BI255" i="1"/>
  <c r="BJ255" i="1"/>
  <c r="BK255" i="1"/>
  <c r="BL255" i="1"/>
  <c r="BN255" i="1"/>
  <c r="BO255" i="1"/>
  <c r="BF98" i="1"/>
  <c r="AX98" i="1"/>
  <c r="AZ98" i="1"/>
  <c r="BA98" i="1"/>
  <c r="BB98" i="1"/>
  <c r="BC98" i="1"/>
  <c r="BD98" i="1"/>
  <c r="BI98" i="1"/>
  <c r="BJ98" i="1"/>
  <c r="BK98" i="1"/>
  <c r="BL98" i="1"/>
  <c r="BN98" i="1"/>
  <c r="BO98" i="1"/>
  <c r="BF462" i="1"/>
  <c r="AX462" i="1"/>
  <c r="AZ462" i="1"/>
  <c r="BA462" i="1"/>
  <c r="BB462" i="1"/>
  <c r="BC462" i="1"/>
  <c r="BD462" i="1"/>
  <c r="BI462" i="1"/>
  <c r="BJ462" i="1"/>
  <c r="BK462" i="1"/>
  <c r="BL462" i="1"/>
  <c r="BN462" i="1"/>
  <c r="BO462" i="1"/>
  <c r="BF282" i="1"/>
  <c r="AX282" i="1"/>
  <c r="AZ282" i="1"/>
  <c r="BA282" i="1"/>
  <c r="BB282" i="1"/>
  <c r="BC282" i="1"/>
  <c r="BD282" i="1"/>
  <c r="BI282" i="1"/>
  <c r="BJ282" i="1"/>
  <c r="BK282" i="1"/>
  <c r="BL282" i="1"/>
  <c r="BN282" i="1"/>
  <c r="BO282" i="1"/>
  <c r="BF375" i="1"/>
  <c r="AX375" i="1"/>
  <c r="AZ375" i="1"/>
  <c r="BA375" i="1"/>
  <c r="BB375" i="1"/>
  <c r="BC375" i="1"/>
  <c r="BD375" i="1"/>
  <c r="BI375" i="1"/>
  <c r="BJ375" i="1"/>
  <c r="BK375" i="1"/>
  <c r="BL375" i="1"/>
  <c r="BN375" i="1"/>
  <c r="BO375" i="1"/>
  <c r="BF212" i="1"/>
  <c r="AX212" i="1"/>
  <c r="BA212" i="1"/>
  <c r="BB212" i="1"/>
  <c r="BC212" i="1"/>
  <c r="BD212" i="1"/>
  <c r="BI212" i="1"/>
  <c r="BJ212" i="1"/>
  <c r="BK212" i="1"/>
  <c r="BL212" i="1"/>
  <c r="BN212" i="1"/>
  <c r="BO212" i="1"/>
  <c r="BF232" i="1"/>
  <c r="AX232" i="1"/>
  <c r="AZ232" i="1"/>
  <c r="BA232" i="1"/>
  <c r="BB232" i="1"/>
  <c r="BC232" i="1"/>
  <c r="BD232" i="1"/>
  <c r="BI232" i="1"/>
  <c r="BJ232" i="1"/>
  <c r="BK232" i="1"/>
  <c r="BL232" i="1"/>
  <c r="BN232" i="1"/>
  <c r="BO232" i="1"/>
  <c r="BF290" i="1"/>
  <c r="AX290" i="1"/>
  <c r="AZ290" i="1"/>
  <c r="BA290" i="1"/>
  <c r="BB290" i="1"/>
  <c r="BC290" i="1"/>
  <c r="BD290" i="1"/>
  <c r="BI290" i="1"/>
  <c r="BJ290" i="1"/>
  <c r="BK290" i="1"/>
  <c r="BL290" i="1"/>
  <c r="BN290" i="1"/>
  <c r="BO290" i="1"/>
  <c r="BF317" i="1"/>
  <c r="AX317" i="1"/>
  <c r="AZ317" i="1"/>
  <c r="BA317" i="1"/>
  <c r="BB317" i="1"/>
  <c r="BC317" i="1"/>
  <c r="BD317" i="1"/>
  <c r="BI317" i="1"/>
  <c r="BJ317" i="1"/>
  <c r="BK317" i="1"/>
  <c r="BL317" i="1"/>
  <c r="BN317" i="1"/>
  <c r="BO317" i="1"/>
  <c r="BF414" i="1"/>
  <c r="AX414" i="1"/>
  <c r="AZ414" i="1"/>
  <c r="BA414" i="1"/>
  <c r="BB414" i="1"/>
  <c r="BC414" i="1"/>
  <c r="BD414" i="1"/>
  <c r="BI414" i="1"/>
  <c r="BJ414" i="1"/>
  <c r="BK414" i="1"/>
  <c r="BL414" i="1"/>
  <c r="BN414" i="1"/>
  <c r="BO414" i="1"/>
  <c r="BF208" i="1"/>
  <c r="AX208" i="1"/>
  <c r="AZ208" i="1"/>
  <c r="BA208" i="1"/>
  <c r="BB208" i="1"/>
  <c r="BC208" i="1"/>
  <c r="BD208" i="1"/>
  <c r="BI208" i="1"/>
  <c r="BJ208" i="1"/>
  <c r="BK208" i="1"/>
  <c r="BL208" i="1"/>
  <c r="BN208" i="1"/>
  <c r="BO208" i="1"/>
  <c r="BF381" i="1"/>
  <c r="AX381" i="1"/>
  <c r="AZ381" i="1"/>
  <c r="BA381" i="1"/>
  <c r="BB381" i="1"/>
  <c r="BC381" i="1"/>
  <c r="BD381" i="1"/>
  <c r="BI381" i="1"/>
  <c r="BJ381" i="1"/>
  <c r="BK381" i="1"/>
  <c r="BL381" i="1"/>
  <c r="BN381" i="1"/>
  <c r="BO381" i="1"/>
  <c r="BF357" i="1"/>
  <c r="AX357" i="1"/>
  <c r="AZ357" i="1"/>
  <c r="BA357" i="1"/>
  <c r="BB357" i="1"/>
  <c r="BC357" i="1"/>
  <c r="BD357" i="1"/>
  <c r="BI357" i="1"/>
  <c r="BJ357" i="1"/>
  <c r="BK357" i="1"/>
  <c r="BL357" i="1"/>
  <c r="BN357" i="1"/>
  <c r="BO357" i="1"/>
  <c r="BF348" i="1"/>
  <c r="AX348" i="1"/>
  <c r="AZ348" i="1"/>
  <c r="BA348" i="1"/>
  <c r="BB348" i="1"/>
  <c r="BC348" i="1"/>
  <c r="BD348" i="1"/>
  <c r="BI348" i="1"/>
  <c r="BJ348" i="1"/>
  <c r="BK348" i="1"/>
  <c r="BL348" i="1"/>
  <c r="BN348" i="1"/>
  <c r="BO348" i="1"/>
  <c r="BF327" i="1"/>
  <c r="AX327" i="1"/>
  <c r="AZ327" i="1"/>
  <c r="BA327" i="1"/>
  <c r="BB327" i="1"/>
  <c r="BC327" i="1"/>
  <c r="BD327" i="1"/>
  <c r="BI327" i="1"/>
  <c r="BJ327" i="1"/>
  <c r="BK327" i="1"/>
  <c r="BL327" i="1"/>
  <c r="BN327" i="1"/>
  <c r="BO327" i="1"/>
  <c r="BF313" i="1"/>
  <c r="AX313" i="1"/>
  <c r="AZ313" i="1"/>
  <c r="BA313" i="1"/>
  <c r="BB313" i="1"/>
  <c r="BC313" i="1"/>
  <c r="BD313" i="1"/>
  <c r="BI313" i="1"/>
  <c r="BJ313" i="1"/>
  <c r="BK313" i="1"/>
  <c r="BL313" i="1"/>
  <c r="BN313" i="1"/>
  <c r="BO313" i="1"/>
  <c r="BF294" i="1"/>
  <c r="AX294" i="1"/>
  <c r="AZ294" i="1"/>
  <c r="BA294" i="1"/>
  <c r="BB294" i="1"/>
  <c r="BC294" i="1"/>
  <c r="BD294" i="1"/>
  <c r="BI294" i="1"/>
  <c r="BJ294" i="1"/>
  <c r="BK294" i="1"/>
  <c r="BL294" i="1"/>
  <c r="BN294" i="1"/>
  <c r="BO294" i="1"/>
  <c r="BF140" i="1"/>
  <c r="AX140" i="1"/>
  <c r="AZ140" i="1"/>
  <c r="BA140" i="1"/>
  <c r="BB140" i="1"/>
  <c r="BC140" i="1"/>
  <c r="BD140" i="1"/>
  <c r="BI140" i="1"/>
  <c r="BJ140" i="1"/>
  <c r="BK140" i="1"/>
  <c r="BL140" i="1"/>
  <c r="BN140" i="1"/>
  <c r="BO140" i="1"/>
  <c r="BF284" i="1"/>
  <c r="AX284" i="1"/>
  <c r="AZ284" i="1"/>
  <c r="BA284" i="1"/>
  <c r="BB284" i="1"/>
  <c r="BC284" i="1"/>
  <c r="BD284" i="1"/>
  <c r="BI284" i="1"/>
  <c r="BJ284" i="1"/>
  <c r="BK284" i="1"/>
  <c r="BL284" i="1"/>
  <c r="BN284" i="1"/>
  <c r="BO284" i="1"/>
  <c r="BF109" i="1"/>
  <c r="AX109" i="1"/>
  <c r="AZ109" i="1"/>
  <c r="BA109" i="1"/>
  <c r="BB109" i="1"/>
  <c r="BC109" i="1"/>
  <c r="BD109" i="1"/>
  <c r="BI109" i="1"/>
  <c r="BJ109" i="1"/>
  <c r="BK109" i="1"/>
  <c r="BL109" i="1"/>
  <c r="BN109" i="1"/>
  <c r="BO109" i="1"/>
  <c r="BF61" i="1"/>
  <c r="AX61" i="1"/>
  <c r="AZ61" i="1"/>
  <c r="BA61" i="1"/>
  <c r="BB61" i="1"/>
  <c r="BC61" i="1"/>
  <c r="BD61" i="1"/>
  <c r="BI61" i="1"/>
  <c r="BJ61" i="1"/>
  <c r="BK61" i="1"/>
  <c r="BL61" i="1"/>
  <c r="BN61" i="1"/>
  <c r="BO61" i="1"/>
  <c r="BF13" i="1"/>
  <c r="AX13" i="1"/>
  <c r="AZ13" i="1"/>
  <c r="BA13" i="1"/>
  <c r="BB13" i="1"/>
  <c r="BC13" i="1"/>
  <c r="BD13" i="1"/>
  <c r="BI13" i="1"/>
  <c r="BJ13" i="1"/>
  <c r="BK13" i="1"/>
  <c r="BL13" i="1"/>
  <c r="BN13" i="1"/>
  <c r="BO13" i="1"/>
  <c r="BF35" i="1"/>
  <c r="AX35" i="1"/>
  <c r="AZ35" i="1"/>
  <c r="BA35" i="1"/>
  <c r="BB35" i="1"/>
  <c r="BC35" i="1"/>
  <c r="BD35" i="1"/>
  <c r="BI35" i="1"/>
  <c r="BJ35" i="1"/>
  <c r="BK35" i="1"/>
  <c r="BL35" i="1"/>
  <c r="BN35" i="1"/>
  <c r="BO35" i="1"/>
  <c r="BF102" i="1"/>
  <c r="AX102" i="1"/>
  <c r="AZ102" i="1"/>
  <c r="BA102" i="1"/>
  <c r="BB102" i="1"/>
  <c r="BC102" i="1"/>
  <c r="BD102" i="1"/>
  <c r="BI102" i="1"/>
  <c r="BJ102" i="1"/>
  <c r="BK102" i="1"/>
  <c r="BL102" i="1"/>
  <c r="BN102" i="1"/>
  <c r="BO102" i="1"/>
  <c r="BF126" i="1"/>
  <c r="AX126" i="1"/>
  <c r="AZ126" i="1"/>
  <c r="BA126" i="1"/>
  <c r="BB126" i="1"/>
  <c r="BC126" i="1"/>
  <c r="BD126" i="1"/>
  <c r="BI126" i="1"/>
  <c r="BJ126" i="1"/>
  <c r="BK126" i="1"/>
  <c r="BL126" i="1"/>
  <c r="BN126" i="1"/>
  <c r="BO126" i="1"/>
  <c r="BF105" i="1"/>
  <c r="AX105" i="1"/>
  <c r="AZ105" i="1"/>
  <c r="BA105" i="1"/>
  <c r="BB105" i="1"/>
  <c r="BC105" i="1"/>
  <c r="BD105" i="1"/>
  <c r="BI105" i="1"/>
  <c r="BJ105" i="1"/>
  <c r="BK105" i="1"/>
  <c r="BL105" i="1"/>
  <c r="BN105" i="1"/>
  <c r="BO105" i="1"/>
  <c r="BF84" i="1"/>
  <c r="AX84" i="1"/>
  <c r="AZ84" i="1"/>
  <c r="BA84" i="1"/>
  <c r="BB84" i="1"/>
  <c r="BC84" i="1"/>
  <c r="BD84" i="1"/>
  <c r="BI84" i="1"/>
  <c r="BJ84" i="1"/>
  <c r="BK84" i="1"/>
  <c r="BL84" i="1"/>
  <c r="BN84" i="1"/>
  <c r="BO84" i="1"/>
  <c r="BF97" i="1"/>
  <c r="AX97" i="1"/>
  <c r="AZ97" i="1"/>
  <c r="BA97" i="1"/>
  <c r="BB97" i="1"/>
  <c r="BC97" i="1"/>
  <c r="BD97" i="1"/>
  <c r="BI97" i="1"/>
  <c r="BJ97" i="1"/>
  <c r="BK97" i="1"/>
  <c r="BL97" i="1"/>
  <c r="BN97" i="1"/>
  <c r="BO97" i="1"/>
  <c r="BF30" i="1"/>
  <c r="AX30" i="1"/>
  <c r="AZ30" i="1"/>
  <c r="BA30" i="1"/>
  <c r="BB30" i="1"/>
  <c r="BC30" i="1"/>
  <c r="BD30" i="1"/>
  <c r="BI30" i="1"/>
  <c r="BJ30" i="1"/>
  <c r="BK30" i="1"/>
  <c r="BL30" i="1"/>
  <c r="BN30" i="1"/>
  <c r="BO30" i="1"/>
  <c r="BF89" i="1"/>
  <c r="AX89" i="1"/>
  <c r="AZ89" i="1"/>
  <c r="BA89" i="1"/>
  <c r="BB89" i="1"/>
  <c r="BC89" i="1"/>
  <c r="BD89" i="1"/>
  <c r="BI89" i="1"/>
  <c r="BJ89" i="1"/>
  <c r="BK89" i="1"/>
  <c r="BL89" i="1"/>
  <c r="BN89" i="1"/>
  <c r="BO89" i="1"/>
  <c r="BF28" i="1"/>
  <c r="AX28" i="1"/>
  <c r="AZ28" i="1"/>
  <c r="BA28" i="1"/>
  <c r="BB28" i="1"/>
  <c r="BC28" i="1"/>
  <c r="BD28" i="1"/>
  <c r="BI28" i="1"/>
  <c r="BJ28" i="1"/>
  <c r="BK28" i="1"/>
  <c r="BL28" i="1"/>
  <c r="BN28" i="1"/>
  <c r="BO28" i="1"/>
  <c r="BF12" i="1"/>
  <c r="AX12" i="1"/>
  <c r="AZ12" i="1"/>
  <c r="BA12" i="1"/>
  <c r="BB12" i="1"/>
  <c r="BC12" i="1"/>
  <c r="BD12" i="1"/>
  <c r="BI12" i="1"/>
  <c r="BJ12" i="1"/>
  <c r="BK12" i="1"/>
  <c r="BL12" i="1"/>
  <c r="BN12" i="1"/>
  <c r="BO12" i="1"/>
  <c r="BF150" i="1"/>
  <c r="AX150" i="1"/>
  <c r="AZ150" i="1"/>
  <c r="BA150" i="1"/>
  <c r="BB150" i="1"/>
  <c r="BC150" i="1"/>
  <c r="BD150" i="1"/>
  <c r="BI150" i="1"/>
  <c r="BJ150" i="1"/>
  <c r="BK150" i="1"/>
  <c r="BL150" i="1"/>
  <c r="BN150" i="1"/>
  <c r="BO150" i="1"/>
  <c r="BG272" i="1"/>
  <c r="AX272" i="1"/>
  <c r="AZ272" i="1"/>
  <c r="BA272" i="1"/>
  <c r="BB272" i="1"/>
  <c r="BC272" i="1"/>
  <c r="BD272" i="1"/>
  <c r="BI272" i="1"/>
  <c r="BJ272" i="1"/>
  <c r="BK272" i="1"/>
  <c r="BL272" i="1"/>
  <c r="BN272" i="1"/>
  <c r="BO272" i="1"/>
  <c r="BF99" i="1"/>
  <c r="AX99" i="1"/>
  <c r="AZ99" i="1"/>
  <c r="BA99" i="1"/>
  <c r="BB99" i="1"/>
  <c r="BC99" i="1"/>
  <c r="BD99" i="1"/>
  <c r="BI99" i="1"/>
  <c r="BJ99" i="1"/>
  <c r="BK99" i="1"/>
  <c r="BL99" i="1"/>
  <c r="BN99" i="1"/>
  <c r="BO99" i="1"/>
  <c r="BF5" i="1"/>
  <c r="AX5" i="1"/>
  <c r="AZ5" i="1"/>
  <c r="BA5" i="1"/>
  <c r="BB5" i="1"/>
  <c r="BC5" i="1"/>
  <c r="BD5" i="1"/>
  <c r="BI5" i="1"/>
  <c r="BJ5" i="1"/>
  <c r="BK5" i="1"/>
  <c r="BL5" i="1"/>
  <c r="BN5" i="1"/>
  <c r="BO5" i="1"/>
  <c r="BF45" i="1"/>
  <c r="AX45" i="1"/>
  <c r="AZ45" i="1"/>
  <c r="BA45" i="1"/>
  <c r="BB45" i="1"/>
  <c r="BC45" i="1"/>
  <c r="BD45" i="1"/>
  <c r="BI45" i="1"/>
  <c r="BJ45" i="1"/>
  <c r="BK45" i="1"/>
  <c r="BL45" i="1"/>
  <c r="BN45" i="1"/>
  <c r="BO45" i="1"/>
  <c r="BF111" i="1"/>
  <c r="AX111" i="1"/>
  <c r="AZ111" i="1"/>
  <c r="BA111" i="1"/>
  <c r="BB111" i="1"/>
  <c r="BC111" i="1"/>
  <c r="BD111" i="1"/>
  <c r="BI111" i="1"/>
  <c r="BJ111" i="1"/>
  <c r="BK111" i="1"/>
  <c r="BL111" i="1"/>
  <c r="BN111" i="1"/>
  <c r="BO111" i="1"/>
  <c r="BF179" i="1"/>
  <c r="AX179" i="1"/>
  <c r="AZ179" i="1"/>
  <c r="BA179" i="1"/>
  <c r="BB179" i="1"/>
  <c r="BC179" i="1"/>
  <c r="BD179" i="1"/>
  <c r="BI179" i="1"/>
  <c r="BJ179" i="1"/>
  <c r="BK179" i="1"/>
  <c r="BL179" i="1"/>
  <c r="BN179" i="1"/>
  <c r="BO179" i="1"/>
  <c r="BF141" i="1"/>
  <c r="AX141" i="1"/>
  <c r="AZ141" i="1"/>
  <c r="BA141" i="1"/>
  <c r="BB141" i="1"/>
  <c r="BC141" i="1"/>
  <c r="BD141" i="1"/>
  <c r="BI141" i="1"/>
  <c r="BJ141" i="1"/>
  <c r="BK141" i="1"/>
  <c r="BL141" i="1"/>
  <c r="BN141" i="1"/>
  <c r="BO141" i="1"/>
  <c r="BF62" i="1"/>
  <c r="AX62" i="1"/>
  <c r="AZ62" i="1"/>
  <c r="BA62" i="1"/>
  <c r="BB62" i="1"/>
  <c r="BC62" i="1"/>
  <c r="BD62" i="1"/>
  <c r="BI62" i="1"/>
  <c r="BJ62" i="1"/>
  <c r="BK62" i="1"/>
  <c r="BL62" i="1"/>
  <c r="BN62" i="1"/>
  <c r="BO62" i="1"/>
  <c r="BF100" i="1"/>
  <c r="AX100" i="1"/>
  <c r="AZ100" i="1"/>
  <c r="BA100" i="1"/>
  <c r="BB100" i="1"/>
  <c r="BC100" i="1"/>
  <c r="BD100" i="1"/>
  <c r="BI100" i="1"/>
  <c r="BJ100" i="1"/>
  <c r="BK100" i="1"/>
  <c r="BL100" i="1"/>
  <c r="BN100" i="1"/>
  <c r="BO100" i="1"/>
  <c r="BF66" i="1"/>
  <c r="AX66" i="1"/>
  <c r="AZ66" i="1"/>
  <c r="BA66" i="1"/>
  <c r="BB66" i="1"/>
  <c r="BC66" i="1"/>
  <c r="BD66" i="1"/>
  <c r="BI66" i="1"/>
  <c r="BJ66" i="1"/>
  <c r="BK66" i="1"/>
  <c r="BL66" i="1"/>
  <c r="BN66" i="1"/>
  <c r="BO66" i="1"/>
  <c r="BF110" i="1"/>
  <c r="AX110" i="1"/>
  <c r="AZ110" i="1"/>
  <c r="BA110" i="1"/>
  <c r="BB110" i="1"/>
  <c r="BC110" i="1"/>
  <c r="BD110" i="1"/>
  <c r="BI110" i="1"/>
  <c r="BJ110" i="1"/>
  <c r="BK110" i="1"/>
  <c r="BL110" i="1"/>
  <c r="BN110" i="1"/>
  <c r="BO110" i="1"/>
  <c r="BF161" i="1"/>
  <c r="AX161" i="1"/>
  <c r="AZ161" i="1"/>
  <c r="BA161" i="1"/>
  <c r="BB161" i="1"/>
  <c r="BC161" i="1"/>
  <c r="BD161" i="1"/>
  <c r="BI161" i="1"/>
  <c r="BJ161" i="1"/>
  <c r="BK161" i="1"/>
  <c r="BL161" i="1"/>
  <c r="BN161" i="1"/>
  <c r="BO161" i="1"/>
  <c r="BF134" i="1"/>
  <c r="AX134" i="1"/>
  <c r="AZ134" i="1"/>
  <c r="BA134" i="1"/>
  <c r="BB134" i="1"/>
  <c r="BC134" i="1"/>
  <c r="BD134" i="1"/>
  <c r="BI134" i="1"/>
  <c r="BJ134" i="1"/>
  <c r="BK134" i="1"/>
  <c r="BL134" i="1"/>
  <c r="BN134" i="1"/>
  <c r="BO134" i="1"/>
  <c r="BF167" i="1"/>
  <c r="AX167" i="1"/>
  <c r="AZ167" i="1"/>
  <c r="BA167" i="1"/>
  <c r="BB167" i="1"/>
  <c r="BC167" i="1"/>
  <c r="BD167" i="1"/>
  <c r="BI167" i="1"/>
  <c r="BJ167" i="1"/>
  <c r="BK167" i="1"/>
  <c r="BL167" i="1"/>
  <c r="BN167" i="1"/>
  <c r="BO167" i="1"/>
  <c r="BF234" i="1"/>
  <c r="AX234" i="1"/>
  <c r="AZ234" i="1"/>
  <c r="BA234" i="1"/>
  <c r="BB234" i="1"/>
  <c r="BC234" i="1"/>
  <c r="BD234" i="1"/>
  <c r="BI234" i="1"/>
  <c r="BJ234" i="1"/>
  <c r="BK234" i="1"/>
  <c r="BL234" i="1"/>
  <c r="BN234" i="1"/>
  <c r="BO234" i="1"/>
  <c r="BF192" i="1"/>
  <c r="AX192" i="1"/>
  <c r="AZ192" i="1"/>
  <c r="BA192" i="1"/>
  <c r="BB192" i="1"/>
  <c r="BC192" i="1"/>
  <c r="BD192" i="1"/>
  <c r="BI192" i="1"/>
  <c r="BJ192" i="1"/>
  <c r="BK192" i="1"/>
  <c r="BL192" i="1"/>
  <c r="BN192" i="1"/>
  <c r="BO192" i="1"/>
  <c r="BF206" i="1"/>
  <c r="AX206" i="1"/>
  <c r="AZ206" i="1"/>
  <c r="BA206" i="1"/>
  <c r="BB206" i="1"/>
  <c r="BC206" i="1"/>
  <c r="BD206" i="1"/>
  <c r="BI206" i="1"/>
  <c r="BJ206" i="1"/>
  <c r="BK206" i="1"/>
  <c r="BL206" i="1"/>
  <c r="BN206" i="1"/>
  <c r="BO206" i="1"/>
  <c r="BF137" i="1"/>
  <c r="AX137" i="1"/>
  <c r="AZ137" i="1"/>
  <c r="BA137" i="1"/>
  <c r="BB137" i="1"/>
  <c r="BC137" i="1"/>
  <c r="BD137" i="1"/>
  <c r="BI137" i="1"/>
  <c r="BJ137" i="1"/>
  <c r="BK137" i="1"/>
  <c r="BL137" i="1"/>
  <c r="BN137" i="1"/>
  <c r="BO137" i="1"/>
  <c r="BF157" i="1"/>
  <c r="AX157" i="1"/>
  <c r="AZ157" i="1"/>
  <c r="BA157" i="1"/>
  <c r="BB157" i="1"/>
  <c r="BC157" i="1"/>
  <c r="BD157" i="1"/>
  <c r="BI157" i="1"/>
  <c r="BJ157" i="1"/>
  <c r="BK157" i="1"/>
  <c r="BL157" i="1"/>
  <c r="BN157" i="1"/>
  <c r="BO157" i="1"/>
  <c r="BF129" i="1"/>
  <c r="AX129" i="1"/>
  <c r="AZ129" i="1"/>
  <c r="BA129" i="1"/>
  <c r="BB129" i="1"/>
  <c r="BC129" i="1"/>
  <c r="BD129" i="1"/>
  <c r="BI129" i="1"/>
  <c r="BJ129" i="1"/>
  <c r="BK129" i="1"/>
  <c r="BL129" i="1"/>
  <c r="BN129" i="1"/>
  <c r="BO129" i="1"/>
  <c r="BF132" i="1"/>
  <c r="AX132" i="1"/>
  <c r="AZ132" i="1"/>
  <c r="BA132" i="1"/>
  <c r="BB132" i="1"/>
  <c r="BC132" i="1"/>
  <c r="BD132" i="1"/>
  <c r="BI132" i="1"/>
  <c r="BJ132" i="1"/>
  <c r="BK132" i="1"/>
  <c r="BL132" i="1"/>
  <c r="BN132" i="1"/>
  <c r="BO132" i="1"/>
  <c r="BF291" i="1"/>
  <c r="AX291" i="1"/>
  <c r="AZ291" i="1"/>
  <c r="BA291" i="1"/>
  <c r="BB291" i="1"/>
  <c r="BC291" i="1"/>
  <c r="BD291" i="1"/>
  <c r="BI291" i="1"/>
  <c r="BJ291" i="1"/>
  <c r="BK291" i="1"/>
  <c r="BL291" i="1"/>
  <c r="BN291" i="1"/>
  <c r="BO291" i="1"/>
  <c r="BF304" i="1"/>
  <c r="AX304" i="1"/>
  <c r="AZ304" i="1"/>
  <c r="BA304" i="1"/>
  <c r="BB304" i="1"/>
  <c r="BC304" i="1"/>
  <c r="BD304" i="1"/>
  <c r="BI304" i="1"/>
  <c r="BJ304" i="1"/>
  <c r="BK304" i="1"/>
  <c r="BL304" i="1"/>
  <c r="BN304" i="1"/>
  <c r="BO304" i="1"/>
  <c r="BF415" i="1"/>
  <c r="AX415" i="1"/>
  <c r="AZ415" i="1"/>
  <c r="BA415" i="1"/>
  <c r="BB415" i="1"/>
  <c r="BC415" i="1"/>
  <c r="BD415" i="1"/>
  <c r="BI415" i="1"/>
  <c r="BJ415" i="1"/>
  <c r="BK415" i="1"/>
  <c r="BL415" i="1"/>
  <c r="BN415" i="1"/>
  <c r="BO415" i="1"/>
  <c r="BF416" i="1"/>
  <c r="AX416" i="1"/>
  <c r="AZ416" i="1"/>
  <c r="BA416" i="1"/>
  <c r="BB416" i="1"/>
  <c r="BC416" i="1"/>
  <c r="BD416" i="1"/>
  <c r="BI416" i="1"/>
  <c r="BJ416" i="1"/>
  <c r="BK416" i="1"/>
  <c r="BL416" i="1"/>
  <c r="BN416" i="1"/>
  <c r="BO416" i="1"/>
  <c r="BF307" i="1"/>
  <c r="AX307" i="1"/>
  <c r="AZ307" i="1"/>
  <c r="BA307" i="1"/>
  <c r="BB307" i="1"/>
  <c r="BC307" i="1"/>
  <c r="BD307" i="1"/>
  <c r="BI307" i="1"/>
  <c r="BJ307" i="1"/>
  <c r="BK307" i="1"/>
  <c r="BL307" i="1"/>
  <c r="BN307" i="1"/>
  <c r="BO307" i="1"/>
  <c r="BF465" i="1"/>
  <c r="AX465" i="1"/>
  <c r="AZ465" i="1"/>
  <c r="BA465" i="1"/>
  <c r="BB465" i="1"/>
  <c r="BC465" i="1"/>
  <c r="BD465" i="1"/>
  <c r="BI465" i="1"/>
  <c r="BJ465" i="1"/>
  <c r="BK465" i="1"/>
  <c r="BL465" i="1"/>
  <c r="BN465" i="1"/>
  <c r="BO465" i="1"/>
  <c r="BF464" i="1"/>
  <c r="AX464" i="1"/>
  <c r="AZ464" i="1"/>
  <c r="BA464" i="1"/>
  <c r="BB464" i="1"/>
  <c r="BC464" i="1"/>
  <c r="BD464" i="1"/>
  <c r="BI464" i="1"/>
  <c r="BJ464" i="1"/>
  <c r="BK464" i="1"/>
  <c r="BL464" i="1"/>
  <c r="BN464" i="1"/>
  <c r="BO464" i="1"/>
  <c r="BF277" i="1"/>
  <c r="AX277" i="1"/>
  <c r="AZ277" i="1"/>
  <c r="BA277" i="1"/>
  <c r="BB277" i="1"/>
  <c r="BC277" i="1"/>
  <c r="BD277" i="1"/>
  <c r="BI277" i="1"/>
  <c r="BJ277" i="1"/>
  <c r="BK277" i="1"/>
  <c r="BL277" i="1"/>
  <c r="BN277" i="1"/>
  <c r="BO277" i="1"/>
  <c r="BF158" i="1"/>
  <c r="AX158" i="1"/>
  <c r="AZ158" i="1"/>
  <c r="BA158" i="1"/>
  <c r="BB158" i="1"/>
  <c r="BC158" i="1"/>
  <c r="BD158" i="1"/>
  <c r="BI158" i="1"/>
  <c r="BJ158" i="1"/>
  <c r="BK158" i="1"/>
  <c r="BL158" i="1"/>
  <c r="BN158" i="1"/>
  <c r="BO158" i="1"/>
  <c r="BF463" i="1"/>
  <c r="AX463" i="1"/>
  <c r="AZ463" i="1"/>
  <c r="BA463" i="1"/>
  <c r="BB463" i="1"/>
  <c r="BC463" i="1"/>
  <c r="BD463" i="1"/>
  <c r="BI463" i="1"/>
  <c r="BJ463" i="1"/>
  <c r="BK463" i="1"/>
  <c r="BL463" i="1"/>
  <c r="BN463" i="1"/>
  <c r="BO463" i="1"/>
  <c r="BF65" i="1"/>
  <c r="AX65" i="1"/>
  <c r="AZ65" i="1"/>
  <c r="BA65" i="1"/>
  <c r="BB65" i="1"/>
  <c r="BC65" i="1"/>
  <c r="BD65" i="1"/>
  <c r="BI65" i="1"/>
  <c r="BJ65" i="1"/>
  <c r="BK65" i="1"/>
  <c r="BL65" i="1"/>
  <c r="BN65" i="1"/>
  <c r="BO65" i="1"/>
  <c r="BF312" i="1"/>
  <c r="AX312" i="1"/>
  <c r="AZ312" i="1"/>
  <c r="BA312" i="1"/>
  <c r="BB312" i="1"/>
  <c r="BC312" i="1"/>
  <c r="BD312" i="1"/>
  <c r="BI312" i="1"/>
  <c r="BJ312" i="1"/>
  <c r="BK312" i="1"/>
  <c r="BL312" i="1"/>
  <c r="BN312" i="1"/>
  <c r="BO312" i="1"/>
  <c r="BF87" i="1"/>
  <c r="AX87" i="1"/>
  <c r="AZ87" i="1"/>
  <c r="BA87" i="1"/>
  <c r="BB87" i="1"/>
  <c r="BC87" i="1"/>
  <c r="BD87" i="1"/>
  <c r="BI87" i="1"/>
  <c r="BJ87" i="1"/>
  <c r="BK87" i="1"/>
  <c r="BL87" i="1"/>
  <c r="BN87" i="1"/>
  <c r="BO87" i="1"/>
  <c r="BF36" i="1"/>
  <c r="AX36" i="1"/>
  <c r="AZ36" i="1"/>
  <c r="BA36" i="1"/>
  <c r="BB36" i="1"/>
  <c r="BC36" i="1"/>
  <c r="BD36" i="1"/>
  <c r="BI36" i="1"/>
  <c r="BJ36" i="1"/>
  <c r="BK36" i="1"/>
  <c r="BL36" i="1"/>
  <c r="BN36" i="1"/>
  <c r="BO36" i="1"/>
  <c r="BF162" i="1"/>
  <c r="AX162" i="1"/>
  <c r="AZ162" i="1"/>
  <c r="BA162" i="1"/>
  <c r="BB162" i="1"/>
  <c r="BC162" i="1"/>
  <c r="BD162" i="1"/>
  <c r="BI162" i="1"/>
  <c r="BJ162" i="1"/>
  <c r="BK162" i="1"/>
  <c r="BL162" i="1"/>
  <c r="BN162" i="1"/>
  <c r="BO162" i="1"/>
  <c r="BF259" i="1"/>
  <c r="AX259" i="1"/>
  <c r="AZ259" i="1"/>
  <c r="BA259" i="1"/>
  <c r="BB259" i="1"/>
  <c r="BC259" i="1"/>
  <c r="BD259" i="1"/>
  <c r="BI259" i="1"/>
  <c r="BJ259" i="1"/>
  <c r="BK259" i="1"/>
  <c r="BL259" i="1"/>
  <c r="BN259" i="1"/>
  <c r="BO259" i="1"/>
  <c r="BF189" i="1"/>
  <c r="AX189" i="1"/>
  <c r="AZ189" i="1"/>
  <c r="BA189" i="1"/>
  <c r="BB189" i="1"/>
  <c r="BC189" i="1"/>
  <c r="BD189" i="1"/>
  <c r="BI189" i="1"/>
  <c r="BJ189" i="1"/>
  <c r="BK189" i="1"/>
  <c r="BL189" i="1"/>
  <c r="BN189" i="1"/>
  <c r="BO189" i="1"/>
  <c r="BF32" i="1"/>
  <c r="AX32" i="1"/>
  <c r="AZ32" i="1"/>
  <c r="BA32" i="1"/>
  <c r="BB32" i="1"/>
  <c r="BC32" i="1"/>
  <c r="BD32" i="1"/>
  <c r="BI32" i="1"/>
  <c r="BJ32" i="1"/>
  <c r="BK32" i="1"/>
  <c r="BL32" i="1"/>
  <c r="BN32" i="1"/>
  <c r="BO32" i="1"/>
  <c r="BF257" i="1"/>
  <c r="AX257" i="1"/>
  <c r="AZ257" i="1"/>
  <c r="BA257" i="1"/>
  <c r="BB257" i="1"/>
  <c r="BC257" i="1"/>
  <c r="BD257" i="1"/>
  <c r="BI257" i="1"/>
  <c r="BJ257" i="1"/>
  <c r="BK257" i="1"/>
  <c r="BL257" i="1"/>
  <c r="BN257" i="1"/>
  <c r="BO257" i="1"/>
  <c r="BF242" i="1"/>
  <c r="AX242" i="1"/>
  <c r="AZ242" i="1"/>
  <c r="BA242" i="1"/>
  <c r="BB242" i="1"/>
  <c r="BC242" i="1"/>
  <c r="BD242" i="1"/>
  <c r="BI242" i="1"/>
  <c r="BJ242" i="1"/>
  <c r="BK242" i="1"/>
  <c r="BL242" i="1"/>
  <c r="BN242" i="1"/>
  <c r="BO242" i="1"/>
  <c r="BF125" i="1"/>
  <c r="AX125" i="1"/>
  <c r="AZ125" i="1"/>
  <c r="BA125" i="1"/>
  <c r="BB125" i="1"/>
  <c r="BC125" i="1"/>
  <c r="BD125" i="1"/>
  <c r="BI125" i="1"/>
  <c r="BJ125" i="1"/>
  <c r="BK125" i="1"/>
  <c r="BL125" i="1"/>
  <c r="BN125" i="1"/>
  <c r="BO125" i="1"/>
  <c r="BG94" i="1"/>
  <c r="AX94" i="1"/>
  <c r="AZ94" i="1"/>
  <c r="BA94" i="1"/>
  <c r="BB94" i="1"/>
  <c r="BC94" i="1"/>
  <c r="BD94" i="1"/>
  <c r="BI94" i="1"/>
  <c r="BJ94" i="1"/>
  <c r="BK94" i="1"/>
  <c r="BL94" i="1"/>
  <c r="BN94" i="1"/>
  <c r="BO94" i="1"/>
  <c r="BF24" i="1"/>
  <c r="AX24" i="1"/>
  <c r="AZ24" i="1"/>
  <c r="BA24" i="1"/>
  <c r="BB24" i="1"/>
  <c r="BC24" i="1"/>
  <c r="BD24" i="1"/>
  <c r="BI24" i="1"/>
  <c r="BJ24" i="1"/>
  <c r="BK24" i="1"/>
  <c r="BL24" i="1"/>
  <c r="BN24" i="1"/>
  <c r="BO24" i="1"/>
  <c r="BF268" i="1"/>
  <c r="AX268" i="1"/>
  <c r="AZ268" i="1"/>
  <c r="BA268" i="1"/>
  <c r="BB268" i="1"/>
  <c r="BC268" i="1"/>
  <c r="BD268" i="1"/>
  <c r="BI268" i="1"/>
  <c r="BJ268" i="1"/>
  <c r="BK268" i="1"/>
  <c r="BL268" i="1"/>
  <c r="BN268" i="1"/>
  <c r="BO268" i="1"/>
  <c r="BF404" i="1"/>
  <c r="AX404" i="1"/>
  <c r="AZ404" i="1"/>
  <c r="BA404" i="1"/>
  <c r="BB404" i="1"/>
  <c r="BC404" i="1"/>
  <c r="BD404" i="1"/>
  <c r="BI404" i="1"/>
  <c r="BJ404" i="1"/>
  <c r="BK404" i="1"/>
  <c r="BL404" i="1"/>
  <c r="BN404" i="1"/>
  <c r="BO404" i="1"/>
  <c r="BF181" i="1"/>
  <c r="AX181" i="1"/>
  <c r="AZ181" i="1"/>
  <c r="BA181" i="1"/>
  <c r="BB181" i="1"/>
  <c r="BC181" i="1"/>
  <c r="BD181" i="1"/>
  <c r="BI181" i="1"/>
  <c r="BJ181" i="1"/>
  <c r="BK181" i="1"/>
  <c r="BL181" i="1"/>
  <c r="BN181" i="1"/>
  <c r="BO181" i="1"/>
  <c r="BG379" i="1"/>
  <c r="AX379" i="1"/>
  <c r="AZ379" i="1"/>
  <c r="BA379" i="1"/>
  <c r="BB379" i="1"/>
  <c r="BC379" i="1"/>
  <c r="BD379" i="1"/>
  <c r="BI379" i="1"/>
  <c r="BJ379" i="1"/>
  <c r="BK379" i="1"/>
  <c r="BL379" i="1"/>
  <c r="BN379" i="1"/>
  <c r="BO379" i="1"/>
  <c r="BF191" i="1"/>
  <c r="AX191" i="1"/>
  <c r="AZ191" i="1"/>
  <c r="BA191" i="1"/>
  <c r="BB191" i="1"/>
  <c r="BC191" i="1"/>
  <c r="BD191" i="1"/>
  <c r="BI191" i="1"/>
  <c r="BJ191" i="1"/>
  <c r="BK191" i="1"/>
  <c r="BL191" i="1"/>
  <c r="BN191" i="1"/>
  <c r="BO191" i="1"/>
  <c r="BF491" i="1"/>
  <c r="AX491" i="1"/>
  <c r="AZ491" i="1"/>
  <c r="BA491" i="1"/>
  <c r="BB491" i="1"/>
  <c r="BC491" i="1"/>
  <c r="BD491" i="1"/>
  <c r="BI491" i="1"/>
  <c r="BJ491" i="1"/>
  <c r="BK491" i="1"/>
  <c r="BL491" i="1"/>
  <c r="BN491" i="1"/>
  <c r="BO491" i="1"/>
  <c r="BG493" i="1"/>
  <c r="AX493" i="1"/>
  <c r="AZ493" i="1"/>
  <c r="BA493" i="1"/>
  <c r="BB493" i="1"/>
  <c r="BC493" i="1"/>
  <c r="BD493" i="1"/>
  <c r="BI493" i="1"/>
  <c r="BJ493" i="1"/>
  <c r="BK493" i="1"/>
  <c r="BL493" i="1"/>
  <c r="BN493" i="1"/>
  <c r="BO493" i="1"/>
  <c r="BF492" i="1"/>
  <c r="AX492" i="1"/>
  <c r="AZ492" i="1"/>
  <c r="BA492" i="1"/>
  <c r="BB492" i="1"/>
  <c r="BC492" i="1"/>
  <c r="BD492" i="1"/>
  <c r="BI492" i="1"/>
  <c r="BJ492" i="1"/>
  <c r="BK492" i="1"/>
  <c r="BL492" i="1"/>
  <c r="BN492" i="1"/>
  <c r="BO492" i="1"/>
  <c r="BF494" i="1"/>
  <c r="AX494" i="1"/>
  <c r="AZ494" i="1"/>
  <c r="BA494" i="1"/>
  <c r="BB494" i="1"/>
  <c r="BC494" i="1"/>
  <c r="BD494" i="1"/>
  <c r="BI494" i="1"/>
  <c r="BJ494" i="1"/>
  <c r="BK494" i="1"/>
  <c r="BL494" i="1"/>
  <c r="BN494" i="1"/>
  <c r="BO494" i="1"/>
  <c r="BF341" i="1"/>
  <c r="AX341" i="1"/>
  <c r="AZ341" i="1"/>
  <c r="BA341" i="1"/>
  <c r="BB341" i="1"/>
  <c r="BC341" i="1"/>
  <c r="BD341" i="1"/>
  <c r="BI341" i="1"/>
  <c r="BJ341" i="1"/>
  <c r="BK341" i="1"/>
  <c r="BL341" i="1"/>
  <c r="BN341" i="1"/>
  <c r="BO341" i="1"/>
  <c r="BF382" i="1"/>
  <c r="AX382" i="1"/>
  <c r="AZ382" i="1"/>
  <c r="BA382" i="1"/>
  <c r="BB382" i="1"/>
  <c r="BC382" i="1"/>
  <c r="BD382" i="1"/>
  <c r="BI382" i="1"/>
  <c r="BJ382" i="1"/>
  <c r="BK382" i="1"/>
  <c r="BL382" i="1"/>
  <c r="BN382" i="1"/>
  <c r="BO382" i="1"/>
  <c r="BG183" i="1"/>
  <c r="AX183" i="1"/>
  <c r="AZ183" i="1"/>
  <c r="BA183" i="1"/>
  <c r="BB183" i="1"/>
  <c r="BC183" i="1"/>
  <c r="BD183" i="1"/>
  <c r="BI183" i="1"/>
  <c r="BJ183" i="1"/>
  <c r="BK183" i="1"/>
  <c r="BL183" i="1"/>
  <c r="BN183" i="1"/>
  <c r="BO183" i="1"/>
  <c r="BF495" i="1"/>
  <c r="AX495" i="1"/>
  <c r="AZ495" i="1"/>
  <c r="BA495" i="1"/>
  <c r="BB495" i="1"/>
  <c r="BC495" i="1"/>
  <c r="BD495" i="1"/>
  <c r="BI495" i="1"/>
  <c r="BJ495" i="1"/>
  <c r="BK495" i="1"/>
  <c r="BL495" i="1"/>
  <c r="BN495" i="1"/>
  <c r="BO495" i="1"/>
  <c r="BF165" i="1"/>
  <c r="AX165" i="1"/>
  <c r="AZ165" i="1"/>
  <c r="BA165" i="1"/>
  <c r="BB165" i="1"/>
  <c r="BC165" i="1"/>
  <c r="BD165" i="1"/>
  <c r="BI165" i="1"/>
  <c r="BJ165" i="1"/>
  <c r="BK165" i="1"/>
  <c r="BL165" i="1"/>
  <c r="BN165" i="1"/>
  <c r="BO165" i="1"/>
  <c r="BG261" i="1"/>
  <c r="AX261" i="1"/>
  <c r="AZ261" i="1"/>
  <c r="BA261" i="1"/>
  <c r="BB261" i="1"/>
  <c r="BC261" i="1"/>
  <c r="BD261" i="1"/>
  <c r="BI261" i="1"/>
  <c r="BJ261" i="1"/>
  <c r="BK261" i="1"/>
  <c r="BL261" i="1"/>
  <c r="BN261" i="1"/>
  <c r="BO261" i="1"/>
  <c r="BF249" i="1"/>
  <c r="AX249" i="1"/>
  <c r="AZ249" i="1"/>
  <c r="BA249" i="1"/>
  <c r="BB249" i="1"/>
  <c r="BC249" i="1"/>
  <c r="BD249" i="1"/>
  <c r="BI249" i="1"/>
  <c r="BJ249" i="1"/>
  <c r="BK249" i="1"/>
  <c r="BL249" i="1"/>
  <c r="BN249" i="1"/>
  <c r="BO249" i="1"/>
  <c r="BF168" i="1"/>
  <c r="AX168" i="1"/>
  <c r="AZ168" i="1"/>
  <c r="BA168" i="1"/>
  <c r="BB168" i="1"/>
  <c r="BC168" i="1"/>
  <c r="BD168" i="1"/>
  <c r="BI168" i="1"/>
  <c r="BJ168" i="1"/>
  <c r="BK168" i="1"/>
  <c r="BL168" i="1"/>
  <c r="BN168" i="1"/>
  <c r="BO168" i="1"/>
  <c r="BF230" i="1"/>
  <c r="AX230" i="1"/>
  <c r="AZ230" i="1"/>
  <c r="BA230" i="1"/>
  <c r="BB230" i="1"/>
  <c r="BC230" i="1"/>
  <c r="BD230" i="1"/>
  <c r="BI230" i="1"/>
  <c r="BJ230" i="1"/>
  <c r="BK230" i="1"/>
  <c r="BL230" i="1"/>
  <c r="BN230" i="1"/>
  <c r="BO230" i="1"/>
  <c r="BF269" i="1"/>
  <c r="AX269" i="1"/>
  <c r="AZ269" i="1"/>
  <c r="BA269" i="1"/>
  <c r="BB269" i="1"/>
  <c r="BC269" i="1"/>
  <c r="BD269" i="1"/>
  <c r="BI269" i="1"/>
  <c r="BJ269" i="1"/>
  <c r="BK269" i="1"/>
  <c r="BL269" i="1"/>
  <c r="BN269" i="1"/>
  <c r="BO269" i="1"/>
  <c r="BG306" i="1"/>
  <c r="AX306" i="1"/>
  <c r="AZ306" i="1"/>
  <c r="BA306" i="1"/>
  <c r="BB306" i="1"/>
  <c r="BC306" i="1"/>
  <c r="BD306" i="1"/>
  <c r="BI306" i="1"/>
  <c r="BJ306" i="1"/>
  <c r="BK306" i="1"/>
  <c r="BL306" i="1"/>
  <c r="BN306" i="1"/>
  <c r="BO306" i="1"/>
  <c r="BF285" i="1"/>
  <c r="AX285" i="1"/>
  <c r="AZ285" i="1"/>
  <c r="BA285" i="1"/>
  <c r="BB285" i="1"/>
  <c r="BC285" i="1"/>
  <c r="BD285" i="1"/>
  <c r="BI285" i="1"/>
  <c r="BJ285" i="1"/>
  <c r="BK285" i="1"/>
  <c r="BL285" i="1"/>
  <c r="BN285" i="1"/>
  <c r="BO285" i="1"/>
  <c r="AX355" i="1"/>
  <c r="AZ355" i="1"/>
  <c r="BA355" i="1"/>
  <c r="BB355" i="1"/>
  <c r="BC355" i="1"/>
  <c r="BD355" i="1"/>
  <c r="BI355" i="1"/>
  <c r="BJ355" i="1"/>
  <c r="BK355" i="1"/>
  <c r="BL355" i="1"/>
  <c r="BN355" i="1"/>
  <c r="BO355" i="1"/>
  <c r="BG287" i="1"/>
  <c r="AX287" i="1"/>
  <c r="AZ287" i="1"/>
  <c r="BA287" i="1"/>
  <c r="BB287" i="1"/>
  <c r="BC287" i="1"/>
  <c r="BD287" i="1"/>
  <c r="BI287" i="1"/>
  <c r="BJ287" i="1"/>
  <c r="BK287" i="1"/>
  <c r="BL287" i="1"/>
  <c r="BN287" i="1"/>
  <c r="BO287" i="1"/>
  <c r="BF496" i="1"/>
  <c r="AX496" i="1"/>
  <c r="AZ496" i="1"/>
  <c r="BA496" i="1"/>
  <c r="BB496" i="1"/>
  <c r="BC496" i="1"/>
  <c r="BD496" i="1"/>
  <c r="BI496" i="1"/>
  <c r="BJ496" i="1"/>
  <c r="BK496" i="1"/>
  <c r="BL496" i="1"/>
  <c r="BN496" i="1"/>
  <c r="BO496" i="1"/>
  <c r="BF200" i="1"/>
  <c r="AX200" i="1"/>
  <c r="AZ200" i="1"/>
  <c r="BA200" i="1"/>
  <c r="BB200" i="1"/>
  <c r="BC200" i="1"/>
  <c r="BD200" i="1"/>
  <c r="BI200" i="1"/>
  <c r="BJ200" i="1"/>
  <c r="BK200" i="1"/>
  <c r="BL200" i="1"/>
  <c r="BN200" i="1"/>
  <c r="BO200" i="1"/>
  <c r="BF231" i="1"/>
  <c r="AX231" i="1"/>
  <c r="AZ231" i="1"/>
  <c r="BA231" i="1"/>
  <c r="BB231" i="1"/>
  <c r="BC231" i="1"/>
  <c r="BD231" i="1"/>
  <c r="BI231" i="1"/>
  <c r="BJ231" i="1"/>
  <c r="BK231" i="1"/>
  <c r="BL231" i="1"/>
  <c r="BN231" i="1"/>
  <c r="BO231" i="1"/>
  <c r="BF302" i="1"/>
  <c r="AX302" i="1"/>
  <c r="AZ302" i="1"/>
  <c r="BA302" i="1"/>
  <c r="BB302" i="1"/>
  <c r="BC302" i="1"/>
  <c r="BD302" i="1"/>
  <c r="BI302" i="1"/>
  <c r="BJ302" i="1"/>
  <c r="BK302" i="1"/>
  <c r="BL302" i="1"/>
  <c r="BN302" i="1"/>
  <c r="BO302" i="1"/>
  <c r="BG400" i="1"/>
  <c r="AX400" i="1"/>
  <c r="AZ400" i="1"/>
  <c r="BA400" i="1"/>
  <c r="BB400" i="1"/>
  <c r="BC400" i="1"/>
  <c r="BD400" i="1"/>
  <c r="BI400" i="1"/>
  <c r="BJ400" i="1"/>
  <c r="BK400" i="1"/>
  <c r="BL400" i="1"/>
  <c r="BN400" i="1"/>
  <c r="BO400" i="1"/>
  <c r="BF351" i="1"/>
  <c r="AX351" i="1"/>
  <c r="AZ351" i="1"/>
  <c r="BA351" i="1"/>
  <c r="BB351" i="1"/>
  <c r="BC351" i="1"/>
  <c r="BD351" i="1"/>
  <c r="BI351" i="1"/>
  <c r="BJ351" i="1"/>
  <c r="BK351" i="1"/>
  <c r="BL351" i="1"/>
  <c r="BN351" i="1"/>
  <c r="BO351" i="1"/>
  <c r="BF406" i="1"/>
  <c r="AX406" i="1"/>
  <c r="AZ406" i="1"/>
  <c r="BA406" i="1"/>
  <c r="BB406" i="1"/>
  <c r="BC406" i="1"/>
  <c r="BD406" i="1"/>
  <c r="BI406" i="1"/>
  <c r="BJ406" i="1"/>
  <c r="BK406" i="1"/>
  <c r="BL406" i="1"/>
  <c r="BN406" i="1"/>
  <c r="BO406" i="1"/>
  <c r="AX172" i="1"/>
  <c r="AZ172" i="1"/>
  <c r="BA172" i="1"/>
  <c r="BB172" i="1"/>
  <c r="BC172" i="1"/>
  <c r="BD172" i="1"/>
  <c r="BI172" i="1"/>
  <c r="BJ172" i="1"/>
  <c r="BK172" i="1"/>
  <c r="BL172" i="1"/>
  <c r="BN172" i="1"/>
  <c r="BO172" i="1"/>
  <c r="AX235" i="1"/>
  <c r="AZ235" i="1"/>
  <c r="BA235" i="1"/>
  <c r="BB235" i="1"/>
  <c r="BC235" i="1"/>
  <c r="BD235" i="1"/>
  <c r="BI235" i="1"/>
  <c r="BJ235" i="1"/>
  <c r="BK235" i="1"/>
  <c r="BL235" i="1"/>
  <c r="BN235" i="1"/>
  <c r="BO235" i="1"/>
  <c r="BF124" i="1"/>
  <c r="AX124" i="1"/>
  <c r="AZ124" i="1"/>
  <c r="BA124" i="1"/>
  <c r="BB124" i="1"/>
  <c r="BC124" i="1"/>
  <c r="BD124" i="1"/>
  <c r="BI124" i="1"/>
  <c r="BJ124" i="1"/>
  <c r="BK124" i="1"/>
  <c r="BL124" i="1"/>
  <c r="BN124" i="1"/>
  <c r="BO124" i="1"/>
  <c r="BF270" i="1"/>
  <c r="AX270" i="1"/>
  <c r="AZ270" i="1"/>
  <c r="BA270" i="1"/>
  <c r="BB270" i="1"/>
  <c r="BC270" i="1"/>
  <c r="BD270" i="1"/>
  <c r="BI270" i="1"/>
  <c r="BJ270" i="1"/>
  <c r="BK270" i="1"/>
  <c r="BL270" i="1"/>
  <c r="BN270" i="1"/>
  <c r="BO270" i="1"/>
  <c r="BF245" i="1"/>
  <c r="AX245" i="1"/>
  <c r="AZ245" i="1"/>
  <c r="BA245" i="1"/>
  <c r="BB245" i="1"/>
  <c r="BC245" i="1"/>
  <c r="BD245" i="1"/>
  <c r="BI245" i="1"/>
  <c r="BJ245" i="1"/>
  <c r="BK245" i="1"/>
  <c r="BL245" i="1"/>
  <c r="BN245" i="1"/>
  <c r="BO245" i="1"/>
  <c r="BG500" i="1"/>
  <c r="AX500" i="1"/>
  <c r="AZ500" i="1"/>
  <c r="BA500" i="1"/>
  <c r="BB500" i="1"/>
  <c r="BC500" i="1"/>
  <c r="BD500" i="1"/>
  <c r="BI500" i="1"/>
  <c r="BJ500" i="1"/>
  <c r="BK500" i="1"/>
  <c r="BL500" i="1"/>
  <c r="BN500" i="1"/>
  <c r="BO500" i="1"/>
  <c r="BG499" i="1"/>
  <c r="AX499" i="1"/>
  <c r="AZ499" i="1"/>
  <c r="BA499" i="1"/>
  <c r="BB499" i="1"/>
  <c r="BC499" i="1"/>
  <c r="BD499" i="1"/>
  <c r="BI499" i="1"/>
  <c r="BJ499" i="1"/>
  <c r="BK499" i="1"/>
  <c r="BL499" i="1"/>
  <c r="BN499" i="1"/>
  <c r="BO499" i="1"/>
  <c r="BG296" i="1"/>
  <c r="AX296" i="1"/>
  <c r="AZ296" i="1"/>
  <c r="BA296" i="1"/>
  <c r="BB296" i="1"/>
  <c r="BC296" i="1"/>
  <c r="BD296" i="1"/>
  <c r="BI296" i="1"/>
  <c r="BJ296" i="1"/>
  <c r="BK296" i="1"/>
  <c r="BL296" i="1"/>
  <c r="BN296" i="1"/>
  <c r="BO296" i="1"/>
  <c r="BG498" i="1"/>
  <c r="AX498" i="1"/>
  <c r="AZ498" i="1"/>
  <c r="BA498" i="1"/>
  <c r="BB498" i="1"/>
  <c r="BC498" i="1"/>
  <c r="BD498" i="1"/>
  <c r="BI498" i="1"/>
  <c r="BJ498" i="1"/>
  <c r="BK498" i="1"/>
  <c r="BL498" i="1"/>
  <c r="BN498" i="1"/>
  <c r="BO498" i="1"/>
  <c r="BG186" i="1"/>
  <c r="AX186" i="1"/>
  <c r="AZ186" i="1"/>
  <c r="BA186" i="1"/>
  <c r="BB186" i="1"/>
  <c r="BC186" i="1"/>
  <c r="BD186" i="1"/>
  <c r="BI186" i="1"/>
  <c r="BJ186" i="1"/>
  <c r="BK186" i="1"/>
  <c r="BL186" i="1"/>
  <c r="BN186" i="1"/>
  <c r="BO186" i="1"/>
  <c r="BG407" i="1"/>
  <c r="AX407" i="1"/>
  <c r="AZ407" i="1"/>
  <c r="BA407" i="1"/>
  <c r="BB407" i="1"/>
  <c r="BC407" i="1"/>
  <c r="BD407" i="1"/>
  <c r="BI407" i="1"/>
  <c r="BJ407" i="1"/>
  <c r="BK407" i="1"/>
  <c r="BL407" i="1"/>
  <c r="BN407" i="1"/>
  <c r="BO407" i="1"/>
  <c r="BG514" i="1"/>
  <c r="AX514" i="1"/>
  <c r="AZ514" i="1"/>
  <c r="BA514" i="1"/>
  <c r="BB514" i="1"/>
  <c r="BC514" i="1"/>
  <c r="BD514" i="1"/>
  <c r="BI514" i="1"/>
  <c r="BJ514" i="1"/>
  <c r="BK514" i="1"/>
  <c r="BL514" i="1"/>
  <c r="BN514" i="1"/>
  <c r="BO514" i="1"/>
  <c r="BG508" i="1"/>
  <c r="AX508" i="1"/>
  <c r="AZ508" i="1"/>
  <c r="BA508" i="1"/>
  <c r="BB508" i="1"/>
  <c r="BC508" i="1"/>
  <c r="BD508" i="1"/>
  <c r="BI508" i="1"/>
  <c r="BJ508" i="1"/>
  <c r="BK508" i="1"/>
  <c r="BL508" i="1"/>
  <c r="BN508" i="1"/>
  <c r="BO508" i="1"/>
  <c r="BG501" i="1"/>
  <c r="AX501" i="1"/>
  <c r="AZ501" i="1"/>
  <c r="BA501" i="1"/>
  <c r="BB501" i="1"/>
  <c r="BC501" i="1"/>
  <c r="BD501" i="1"/>
  <c r="BI501" i="1"/>
  <c r="BJ501" i="1"/>
  <c r="BK501" i="1"/>
  <c r="BL501" i="1"/>
  <c r="BN501" i="1"/>
  <c r="BO501" i="1"/>
  <c r="BG139" i="1"/>
  <c r="AX139" i="1"/>
  <c r="AZ139" i="1"/>
  <c r="BA139" i="1"/>
  <c r="BB139" i="1"/>
  <c r="BC139" i="1"/>
  <c r="BD139" i="1"/>
  <c r="BI139" i="1"/>
  <c r="BJ139" i="1"/>
  <c r="BK139" i="1"/>
  <c r="BL139" i="1"/>
  <c r="BN139" i="1"/>
  <c r="BO139" i="1"/>
  <c r="BG503" i="1"/>
  <c r="AX503" i="1"/>
  <c r="AZ503" i="1"/>
  <c r="BA503" i="1"/>
  <c r="BB503" i="1"/>
  <c r="BC503" i="1"/>
  <c r="BD503" i="1"/>
  <c r="BI503" i="1"/>
  <c r="BJ503" i="1"/>
  <c r="BK503" i="1"/>
  <c r="BL503" i="1"/>
  <c r="BN503" i="1"/>
  <c r="BO503" i="1"/>
  <c r="BG504" i="1"/>
  <c r="AX504" i="1"/>
  <c r="AZ504" i="1"/>
  <c r="BA504" i="1"/>
  <c r="BB504" i="1"/>
  <c r="BC504" i="1"/>
  <c r="BD504" i="1"/>
  <c r="BI504" i="1"/>
  <c r="BJ504" i="1"/>
  <c r="BK504" i="1"/>
  <c r="BL504" i="1"/>
  <c r="BN504" i="1"/>
  <c r="BO504" i="1"/>
  <c r="BG510" i="1"/>
  <c r="AX510" i="1"/>
  <c r="AZ510" i="1"/>
  <c r="BA510" i="1"/>
  <c r="BB510" i="1"/>
  <c r="BC510" i="1"/>
  <c r="BD510" i="1"/>
  <c r="BI510" i="1"/>
  <c r="BJ510" i="1"/>
  <c r="BK510" i="1"/>
  <c r="BL510" i="1"/>
  <c r="BN510" i="1"/>
  <c r="BO510" i="1"/>
  <c r="BF505" i="1"/>
  <c r="AX505" i="1"/>
  <c r="AZ505" i="1"/>
  <c r="BA505" i="1"/>
  <c r="BB505" i="1"/>
  <c r="BC505" i="1"/>
  <c r="BD505" i="1"/>
  <c r="BI505" i="1"/>
  <c r="BJ505" i="1"/>
  <c r="BK505" i="1"/>
  <c r="BL505" i="1"/>
  <c r="BN505" i="1"/>
  <c r="BO505" i="1"/>
  <c r="BF8" i="1"/>
  <c r="AX8" i="1"/>
  <c r="AZ8" i="1"/>
  <c r="BA8" i="1"/>
  <c r="BB8" i="1"/>
  <c r="BC8" i="1"/>
  <c r="BD8" i="1"/>
  <c r="BI8" i="1"/>
  <c r="BJ8" i="1"/>
  <c r="BK8" i="1"/>
  <c r="BL8" i="1"/>
  <c r="BN8" i="1"/>
  <c r="BO8" i="1"/>
  <c r="BF511" i="1"/>
  <c r="AX511" i="1"/>
  <c r="AZ511" i="1"/>
  <c r="BA511" i="1"/>
  <c r="BB511" i="1"/>
  <c r="BC511" i="1"/>
  <c r="BD511" i="1"/>
  <c r="BI511" i="1"/>
  <c r="BJ511" i="1"/>
  <c r="BK511" i="1"/>
  <c r="BL511" i="1"/>
  <c r="BN511" i="1"/>
  <c r="BO511" i="1"/>
  <c r="BF93" i="1"/>
  <c r="AX93" i="1"/>
  <c r="AZ93" i="1"/>
  <c r="BA93" i="1"/>
  <c r="BB93" i="1"/>
  <c r="BC93" i="1"/>
  <c r="BD93" i="1"/>
  <c r="BI93" i="1"/>
  <c r="BJ93" i="1"/>
  <c r="BK93" i="1"/>
  <c r="BL93" i="1"/>
  <c r="BN93" i="1"/>
  <c r="BO93" i="1"/>
  <c r="AX507" i="1"/>
  <c r="AZ507" i="1"/>
  <c r="BA507" i="1"/>
  <c r="BB507" i="1"/>
  <c r="BC507" i="1"/>
  <c r="BD507" i="1"/>
  <c r="BI507" i="1"/>
  <c r="BJ507" i="1"/>
  <c r="BK507" i="1"/>
  <c r="BL507" i="1"/>
  <c r="BN507" i="1"/>
  <c r="BO507" i="1"/>
  <c r="BF509" i="1"/>
  <c r="AX509" i="1"/>
  <c r="AZ509" i="1"/>
  <c r="BA509" i="1"/>
  <c r="BB509" i="1"/>
  <c r="BC509" i="1"/>
  <c r="BD509" i="1"/>
  <c r="BI509" i="1"/>
  <c r="BJ509" i="1"/>
  <c r="BK509" i="1"/>
  <c r="BL509" i="1"/>
  <c r="BN509" i="1"/>
  <c r="BO509" i="1"/>
  <c r="BF512" i="1"/>
  <c r="AX512" i="1"/>
  <c r="AZ512" i="1"/>
  <c r="BA512" i="1"/>
  <c r="BB512" i="1"/>
  <c r="BC512" i="1"/>
  <c r="BD512" i="1"/>
  <c r="BI512" i="1"/>
  <c r="BJ512" i="1"/>
  <c r="BK512" i="1"/>
  <c r="BL512" i="1"/>
  <c r="BN512" i="1"/>
  <c r="BO512" i="1"/>
  <c r="BF513" i="1"/>
  <c r="AX513" i="1"/>
  <c r="AZ513" i="1"/>
  <c r="BA513" i="1"/>
  <c r="BB513" i="1"/>
  <c r="BC513" i="1"/>
  <c r="BD513" i="1"/>
  <c r="BI513" i="1"/>
  <c r="BJ513" i="1"/>
  <c r="BK513" i="1"/>
  <c r="BL513" i="1"/>
  <c r="BN513" i="1"/>
  <c r="BO513" i="1"/>
  <c r="AX515" i="1"/>
  <c r="AZ515" i="1"/>
  <c r="BA515" i="1"/>
  <c r="BB515" i="1"/>
  <c r="BC515" i="1"/>
  <c r="BD515" i="1"/>
  <c r="BI515" i="1"/>
  <c r="BJ515" i="1"/>
  <c r="BK515" i="1"/>
  <c r="BL515" i="1"/>
  <c r="BN515" i="1"/>
  <c r="BO515" i="1"/>
  <c r="BF16" i="1"/>
  <c r="AX16" i="1"/>
  <c r="AZ16" i="1"/>
  <c r="BA16" i="1"/>
  <c r="BB16" i="1"/>
  <c r="BC16" i="1"/>
  <c r="BD16" i="1"/>
  <c r="BI16" i="1"/>
  <c r="BJ16" i="1"/>
  <c r="BK16" i="1"/>
  <c r="BL16" i="1"/>
  <c r="BN16" i="1"/>
  <c r="BO16" i="1"/>
  <c r="BF517" i="1"/>
  <c r="AX517" i="1"/>
  <c r="AZ517" i="1"/>
  <c r="BA517" i="1"/>
  <c r="BB517" i="1"/>
  <c r="BC517" i="1"/>
  <c r="BD517" i="1"/>
  <c r="BI517" i="1"/>
  <c r="BJ517" i="1"/>
  <c r="BK517" i="1"/>
  <c r="BL517" i="1"/>
  <c r="BN517" i="1"/>
  <c r="BO517" i="1"/>
  <c r="BF502" i="1"/>
  <c r="AX502" i="1"/>
  <c r="AZ502" i="1"/>
  <c r="BA502" i="1"/>
  <c r="BB502" i="1"/>
  <c r="BC502" i="1"/>
  <c r="BD502" i="1"/>
  <c r="BI502" i="1"/>
  <c r="BJ502" i="1"/>
  <c r="BK502" i="1"/>
  <c r="BL502" i="1"/>
  <c r="BN502" i="1"/>
  <c r="BO502" i="1"/>
  <c r="AX11" i="1"/>
  <c r="AZ11" i="1"/>
  <c r="BA11" i="1"/>
  <c r="BB11" i="1"/>
  <c r="BC11" i="1"/>
  <c r="BD11" i="1"/>
  <c r="BI11" i="1"/>
  <c r="BJ11" i="1"/>
  <c r="BK11" i="1"/>
  <c r="BL11" i="1"/>
  <c r="BN11" i="1"/>
  <c r="BO11" i="1"/>
  <c r="BF151" i="1"/>
  <c r="AX151" i="1"/>
  <c r="AZ151" i="1"/>
  <c r="BA151" i="1"/>
  <c r="BB151" i="1"/>
  <c r="BC151" i="1"/>
  <c r="BD151" i="1"/>
  <c r="BI151" i="1"/>
  <c r="BJ151" i="1"/>
  <c r="BK151" i="1"/>
  <c r="BL151" i="1"/>
  <c r="BN151" i="1"/>
  <c r="BO151" i="1"/>
  <c r="BF516" i="1"/>
  <c r="AX516" i="1"/>
  <c r="AZ516" i="1"/>
  <c r="BA516" i="1"/>
  <c r="BB516" i="1"/>
  <c r="BC516" i="1"/>
  <c r="BD516" i="1"/>
  <c r="BI516" i="1"/>
  <c r="BJ516" i="1"/>
  <c r="BK516" i="1"/>
  <c r="BL516" i="1"/>
  <c r="BN516" i="1"/>
  <c r="BO516" i="1"/>
  <c r="BF506" i="1"/>
  <c r="AX506" i="1"/>
  <c r="AZ506" i="1"/>
  <c r="BA506" i="1"/>
  <c r="BB506" i="1"/>
  <c r="BC506" i="1"/>
  <c r="BD506" i="1"/>
  <c r="BI506" i="1"/>
  <c r="BJ506" i="1"/>
  <c r="BK506" i="1"/>
  <c r="BL506" i="1"/>
  <c r="BN506" i="1"/>
  <c r="BO506" i="1"/>
  <c r="AX75" i="1"/>
  <c r="AZ75" i="1"/>
  <c r="BA75" i="1"/>
  <c r="BB75" i="1"/>
  <c r="BC75" i="1"/>
  <c r="BD75" i="1"/>
  <c r="BI75" i="1"/>
  <c r="BJ75" i="1"/>
  <c r="BK75" i="1"/>
  <c r="BL75" i="1"/>
  <c r="BN75" i="1"/>
  <c r="BO75" i="1"/>
  <c r="BF194" i="1"/>
  <c r="AX194" i="1"/>
  <c r="AZ194" i="1"/>
  <c r="BA194" i="1"/>
  <c r="BB194" i="1"/>
  <c r="BC194" i="1"/>
  <c r="BD194" i="1"/>
  <c r="BI194" i="1"/>
  <c r="BJ194" i="1"/>
  <c r="BK194" i="1"/>
  <c r="BL194" i="1"/>
  <c r="BN194" i="1"/>
  <c r="BO194" i="1"/>
  <c r="AX29" i="1"/>
  <c r="AZ29" i="1"/>
  <c r="BA29" i="1"/>
  <c r="BB29" i="1"/>
  <c r="BC29" i="1"/>
  <c r="BD29" i="1"/>
  <c r="BI29" i="1"/>
  <c r="BJ29" i="1"/>
  <c r="BK29" i="1"/>
  <c r="BL29" i="1"/>
  <c r="BN29" i="1"/>
  <c r="BO29" i="1"/>
  <c r="BF58" i="1"/>
  <c r="AX58" i="1"/>
  <c r="AZ58" i="1"/>
  <c r="BA58" i="1"/>
  <c r="BB58" i="1"/>
  <c r="BC58" i="1"/>
  <c r="BD58" i="1"/>
  <c r="BI58" i="1"/>
  <c r="BJ58" i="1"/>
  <c r="BK58" i="1"/>
  <c r="BL58" i="1"/>
  <c r="BN58" i="1"/>
  <c r="BO58" i="1"/>
  <c r="BF44" i="1"/>
  <c r="AX44" i="1"/>
  <c r="AZ44" i="1"/>
  <c r="BA44" i="1"/>
  <c r="BB44" i="1"/>
  <c r="BC44" i="1"/>
  <c r="BD44" i="1"/>
  <c r="BI44" i="1"/>
  <c r="BJ44" i="1"/>
  <c r="BK44" i="1"/>
  <c r="BL44" i="1"/>
  <c r="BN44" i="1"/>
  <c r="BO44" i="1"/>
  <c r="BF238" i="1"/>
  <c r="AX238" i="1"/>
  <c r="AZ238" i="1"/>
  <c r="BA238" i="1"/>
  <c r="BB238" i="1"/>
  <c r="BC238" i="1"/>
  <c r="BD238" i="1"/>
  <c r="BI238" i="1"/>
  <c r="BJ238" i="1"/>
  <c r="BK238" i="1"/>
  <c r="BL238" i="1"/>
  <c r="BN238" i="1"/>
  <c r="BO238" i="1"/>
  <c r="AX20" i="1"/>
  <c r="AZ20" i="1"/>
  <c r="BA20" i="1"/>
  <c r="BB20" i="1"/>
  <c r="BC20" i="1"/>
  <c r="BD20" i="1"/>
  <c r="BI20" i="1"/>
  <c r="BJ20" i="1"/>
  <c r="BK20" i="1"/>
  <c r="BL20" i="1"/>
  <c r="BN20" i="1"/>
  <c r="BO20" i="1"/>
  <c r="BF123" i="1"/>
  <c r="AX123" i="1"/>
  <c r="AZ123" i="1"/>
  <c r="BA123" i="1"/>
  <c r="BB123" i="1"/>
  <c r="BC123" i="1"/>
  <c r="BD123" i="1"/>
  <c r="BI123" i="1"/>
  <c r="BJ123" i="1"/>
  <c r="BK123" i="1"/>
  <c r="BL123" i="1"/>
  <c r="BN123" i="1"/>
  <c r="BO123" i="1"/>
  <c r="AX418" i="1"/>
  <c r="AZ418" i="1"/>
  <c r="BA418" i="1"/>
  <c r="BB418" i="1"/>
  <c r="BC418" i="1"/>
  <c r="BD418" i="1"/>
  <c r="BI418" i="1"/>
  <c r="BJ418" i="1"/>
  <c r="BK418" i="1"/>
  <c r="BL418" i="1"/>
  <c r="BN418" i="1"/>
  <c r="BO418" i="1"/>
  <c r="BF159" i="1"/>
  <c r="AX159" i="1"/>
  <c r="AZ159" i="1"/>
  <c r="BA159" i="1"/>
  <c r="BB159" i="1"/>
  <c r="BC159" i="1"/>
  <c r="BD159" i="1"/>
  <c r="BI159" i="1"/>
  <c r="BJ159" i="1"/>
  <c r="BK159" i="1"/>
  <c r="BL159" i="1"/>
  <c r="BN159" i="1"/>
  <c r="BO159" i="1"/>
  <c r="BF340" i="1"/>
  <c r="AX340" i="1"/>
  <c r="AZ340" i="1"/>
  <c r="BA340" i="1"/>
  <c r="BB340" i="1"/>
  <c r="BC340" i="1"/>
  <c r="BD340" i="1"/>
  <c r="BI340" i="1"/>
  <c r="BJ340" i="1"/>
  <c r="BK340" i="1"/>
  <c r="BL340" i="1"/>
  <c r="BN340" i="1"/>
  <c r="BO340" i="1"/>
  <c r="BF226" i="1"/>
  <c r="AX226" i="1"/>
  <c r="AZ226" i="1"/>
  <c r="BA226" i="1"/>
  <c r="BB226" i="1"/>
  <c r="BC226" i="1"/>
  <c r="BD226" i="1"/>
  <c r="BI226" i="1"/>
  <c r="BJ226" i="1"/>
  <c r="BK226" i="1"/>
  <c r="BL226" i="1"/>
  <c r="BN226" i="1"/>
  <c r="BO226" i="1"/>
  <c r="BF411" i="1"/>
  <c r="AX411" i="1"/>
  <c r="AZ411" i="1"/>
  <c r="BA411" i="1"/>
  <c r="BB411" i="1"/>
  <c r="BC411" i="1"/>
  <c r="BD411" i="1"/>
  <c r="BI411" i="1"/>
  <c r="BJ411" i="1"/>
  <c r="BK411" i="1"/>
  <c r="BL411" i="1"/>
  <c r="BN411" i="1"/>
  <c r="BO411" i="1"/>
  <c r="BF380" i="1"/>
  <c r="AX380" i="1"/>
  <c r="AZ380" i="1"/>
  <c r="BA380" i="1"/>
  <c r="BB380" i="1"/>
  <c r="BC380" i="1"/>
  <c r="BD380" i="1"/>
  <c r="BI380" i="1"/>
  <c r="BJ380" i="1"/>
  <c r="BK380" i="1"/>
  <c r="BL380" i="1"/>
  <c r="BN380" i="1"/>
  <c r="BO380" i="1"/>
  <c r="BG283" i="1"/>
  <c r="AX283" i="1"/>
  <c r="AZ283" i="1"/>
  <c r="BA283" i="1"/>
  <c r="BB283" i="1"/>
  <c r="BC283" i="1"/>
  <c r="BD283" i="1"/>
  <c r="BI283" i="1"/>
  <c r="BJ283" i="1"/>
  <c r="BK283" i="1"/>
  <c r="BL283" i="1"/>
  <c r="BN283" i="1"/>
  <c r="BO283" i="1"/>
  <c r="BF350" i="1"/>
  <c r="AX350" i="1"/>
  <c r="AZ350" i="1"/>
  <c r="BA350" i="1"/>
  <c r="BB350" i="1"/>
  <c r="BC350" i="1"/>
  <c r="BD350" i="1"/>
  <c r="BI350" i="1"/>
  <c r="BJ350" i="1"/>
  <c r="BK350" i="1"/>
  <c r="BL350" i="1"/>
  <c r="BN350" i="1"/>
  <c r="BO350" i="1"/>
  <c r="BF408" i="1"/>
  <c r="AX408" i="1"/>
  <c r="AZ408" i="1"/>
  <c r="BA408" i="1"/>
  <c r="BB408" i="1"/>
  <c r="BC408" i="1"/>
  <c r="BD408" i="1"/>
  <c r="BI408" i="1"/>
  <c r="BJ408" i="1"/>
  <c r="BK408" i="1"/>
  <c r="BL408" i="1"/>
  <c r="BN408" i="1"/>
  <c r="BO408" i="1"/>
  <c r="AX239" i="1"/>
  <c r="AZ239" i="1"/>
  <c r="BA239" i="1"/>
  <c r="BB239" i="1"/>
  <c r="BC239" i="1"/>
  <c r="BD239" i="1"/>
  <c r="BI239" i="1"/>
  <c r="BJ239" i="1"/>
  <c r="BK239" i="1"/>
  <c r="BL239" i="1"/>
  <c r="BN239" i="1"/>
  <c r="BO239" i="1"/>
  <c r="BF198" i="1"/>
  <c r="AX198" i="1"/>
  <c r="AZ198" i="1"/>
  <c r="BA198" i="1"/>
  <c r="BB198" i="1"/>
  <c r="BC198" i="1"/>
  <c r="BD198" i="1"/>
  <c r="BI198" i="1"/>
  <c r="BJ198" i="1"/>
  <c r="BK198" i="1"/>
  <c r="BL198" i="1"/>
  <c r="BN198" i="1"/>
  <c r="BO198" i="1"/>
  <c r="BF37" i="1"/>
  <c r="AX37" i="1"/>
  <c r="AZ37" i="1"/>
  <c r="BA37" i="1"/>
  <c r="BB37" i="1"/>
  <c r="BC37" i="1"/>
  <c r="BD37" i="1"/>
  <c r="BI37" i="1"/>
  <c r="BJ37" i="1"/>
  <c r="BK37" i="1"/>
  <c r="BL37" i="1"/>
  <c r="BN37" i="1"/>
  <c r="BO37" i="1"/>
  <c r="BF22" i="1"/>
  <c r="AX22" i="1"/>
  <c r="AZ22" i="1"/>
  <c r="BA22" i="1"/>
  <c r="BB22" i="1"/>
  <c r="BC22" i="1"/>
  <c r="BD22" i="1"/>
  <c r="BI22" i="1"/>
  <c r="BJ22" i="1"/>
  <c r="BK22" i="1"/>
  <c r="BL22" i="1"/>
  <c r="BN22" i="1"/>
  <c r="BO22" i="1"/>
  <c r="AX92" i="1"/>
  <c r="AZ92" i="1"/>
  <c r="BA92" i="1"/>
  <c r="BB92" i="1"/>
  <c r="BC92" i="1"/>
  <c r="BD92" i="1"/>
  <c r="BI92" i="1"/>
  <c r="BJ92" i="1"/>
  <c r="BK92" i="1"/>
  <c r="BL92" i="1"/>
  <c r="BN92" i="1"/>
  <c r="BO92" i="1"/>
  <c r="BF346" i="1"/>
  <c r="AX346" i="1"/>
  <c r="AZ346" i="1"/>
  <c r="BA346" i="1"/>
  <c r="BB346" i="1"/>
  <c r="BC346" i="1"/>
  <c r="BD346" i="1"/>
  <c r="BI346" i="1"/>
  <c r="BJ346" i="1"/>
  <c r="BK346" i="1"/>
  <c r="BL346" i="1"/>
  <c r="BN346" i="1"/>
  <c r="BO346" i="1"/>
  <c r="BF128" i="1"/>
  <c r="AX128" i="1"/>
  <c r="AZ128" i="1"/>
  <c r="BA128" i="1"/>
  <c r="BB128" i="1"/>
  <c r="BC128" i="1"/>
  <c r="BD128" i="1"/>
  <c r="BI128" i="1"/>
  <c r="BJ128" i="1"/>
  <c r="BK128" i="1"/>
  <c r="BL128" i="1"/>
  <c r="BN128" i="1"/>
  <c r="BO128" i="1"/>
  <c r="AX49" i="1"/>
  <c r="AZ49" i="1"/>
  <c r="BA49" i="1"/>
  <c r="BB49" i="1"/>
  <c r="BC49" i="1"/>
  <c r="BD49" i="1"/>
  <c r="BI49" i="1"/>
  <c r="BJ49" i="1"/>
  <c r="BK49" i="1"/>
  <c r="BL49" i="1"/>
  <c r="BN49" i="1"/>
  <c r="BO49" i="1"/>
  <c r="BF398" i="1"/>
  <c r="AX398" i="1"/>
  <c r="AZ398" i="1"/>
  <c r="BA398" i="1"/>
  <c r="BB398" i="1"/>
  <c r="BC398" i="1"/>
  <c r="BD398" i="1"/>
  <c r="BI398" i="1"/>
  <c r="BJ398" i="1"/>
  <c r="BK398" i="1"/>
  <c r="BL398" i="1"/>
  <c r="BN398" i="1"/>
  <c r="BO398" i="1"/>
  <c r="BG54" i="1"/>
  <c r="AX54" i="1"/>
  <c r="AZ54" i="1"/>
  <c r="BA54" i="1"/>
  <c r="BB54" i="1"/>
  <c r="BC54" i="1"/>
  <c r="BD54" i="1"/>
  <c r="BI54" i="1"/>
  <c r="BJ54" i="1"/>
  <c r="BK54" i="1"/>
  <c r="BL54" i="1"/>
  <c r="BN54" i="1"/>
  <c r="BO54" i="1"/>
  <c r="BF229" i="1"/>
  <c r="AX229" i="1"/>
  <c r="AZ229" i="1"/>
  <c r="BA229" i="1"/>
  <c r="BB229" i="1"/>
  <c r="BC229" i="1"/>
  <c r="BD229" i="1"/>
  <c r="BI229" i="1"/>
  <c r="BJ229" i="1"/>
  <c r="BK229" i="1"/>
  <c r="BL229" i="1"/>
  <c r="BN229" i="1"/>
  <c r="BO229" i="1"/>
  <c r="BF518" i="1"/>
  <c r="AX518" i="1"/>
  <c r="AZ518" i="1"/>
  <c r="BA518" i="1"/>
  <c r="BB518" i="1"/>
  <c r="BC518" i="1"/>
  <c r="BD518" i="1"/>
  <c r="BI518" i="1"/>
  <c r="BJ518" i="1"/>
  <c r="BK518" i="1"/>
  <c r="BL518" i="1"/>
  <c r="BN518" i="1"/>
  <c r="BO518" i="1"/>
  <c r="BG333" i="1"/>
  <c r="AX333" i="1"/>
  <c r="AZ333" i="1"/>
  <c r="BA333" i="1"/>
  <c r="BB333" i="1"/>
  <c r="BC333" i="1"/>
  <c r="BD333" i="1"/>
  <c r="BI333" i="1"/>
  <c r="BJ333" i="1"/>
  <c r="BK333" i="1"/>
  <c r="BL333" i="1"/>
  <c r="BN333" i="1"/>
  <c r="BO333" i="1"/>
  <c r="AX521" i="1"/>
  <c r="AZ521" i="1"/>
  <c r="BA521" i="1"/>
  <c r="BB521" i="1"/>
  <c r="BC521" i="1"/>
  <c r="BD521" i="1"/>
  <c r="BI521" i="1"/>
  <c r="BJ521" i="1"/>
  <c r="BK521" i="1"/>
  <c r="BL521" i="1"/>
  <c r="BN521" i="1"/>
  <c r="BO521" i="1"/>
  <c r="BF522" i="1"/>
  <c r="AX522" i="1"/>
  <c r="AZ522" i="1"/>
  <c r="BA522" i="1"/>
  <c r="BB522" i="1"/>
  <c r="BC522" i="1"/>
  <c r="BD522" i="1"/>
  <c r="BI522" i="1"/>
  <c r="BJ522" i="1"/>
  <c r="BK522" i="1"/>
  <c r="BL522" i="1"/>
  <c r="BN522" i="1"/>
  <c r="BO522" i="1"/>
  <c r="BF520" i="1"/>
  <c r="AX520" i="1"/>
  <c r="AZ520" i="1"/>
  <c r="BA520" i="1"/>
  <c r="BB520" i="1"/>
  <c r="BC520" i="1"/>
  <c r="BD520" i="1"/>
  <c r="BI520" i="1"/>
  <c r="BJ520" i="1"/>
  <c r="BK520" i="1"/>
  <c r="BL520" i="1"/>
  <c r="BN520" i="1"/>
  <c r="BO520" i="1"/>
  <c r="BF519" i="1"/>
  <c r="AX519" i="1"/>
  <c r="AZ519" i="1"/>
  <c r="BA519" i="1"/>
  <c r="BB519" i="1"/>
  <c r="BC519" i="1"/>
  <c r="BD519" i="1"/>
  <c r="BI519" i="1"/>
  <c r="BJ519" i="1"/>
  <c r="BK519" i="1"/>
  <c r="BL519" i="1"/>
  <c r="BN519" i="1"/>
  <c r="BO519" i="1"/>
  <c r="BF321" i="1"/>
  <c r="AX321" i="1"/>
  <c r="AZ321" i="1"/>
  <c r="BA321" i="1"/>
  <c r="BB321" i="1"/>
  <c r="BC321" i="1"/>
  <c r="BD321" i="1"/>
  <c r="BI321" i="1"/>
  <c r="BJ321" i="1"/>
  <c r="BK321" i="1"/>
  <c r="BL321" i="1"/>
  <c r="BN321" i="1"/>
  <c r="BO321" i="1"/>
  <c r="BF175" i="1"/>
  <c r="AX175" i="1"/>
  <c r="AZ175" i="1"/>
  <c r="BA175" i="1"/>
  <c r="BB175" i="1"/>
  <c r="BC175" i="1"/>
  <c r="BD175" i="1"/>
  <c r="BI175" i="1"/>
  <c r="BJ175" i="1"/>
  <c r="BK175" i="1"/>
  <c r="BL175" i="1"/>
  <c r="BN175" i="1"/>
  <c r="BO175" i="1"/>
  <c r="BF138" i="1"/>
  <c r="AX138" i="1"/>
  <c r="AZ138" i="1"/>
  <c r="BA138" i="1"/>
  <c r="BB138" i="1"/>
  <c r="BC138" i="1"/>
  <c r="BD138" i="1"/>
  <c r="BI138" i="1"/>
  <c r="BJ138" i="1"/>
  <c r="BK138" i="1"/>
  <c r="BL138" i="1"/>
  <c r="BN138" i="1"/>
  <c r="BO138" i="1"/>
  <c r="BF524" i="1"/>
  <c r="AX524" i="1"/>
  <c r="AZ524" i="1"/>
  <c r="BA524" i="1"/>
  <c r="BB524" i="1"/>
  <c r="BC524" i="1"/>
  <c r="BD524" i="1"/>
  <c r="BI524" i="1"/>
  <c r="BJ524" i="1"/>
  <c r="BK524" i="1"/>
  <c r="BL524" i="1"/>
  <c r="BN524" i="1"/>
  <c r="BO524" i="1"/>
  <c r="BF117" i="1"/>
  <c r="AX117" i="1"/>
  <c r="AZ117" i="1"/>
  <c r="BA117" i="1"/>
  <c r="BB117" i="1"/>
  <c r="BC117" i="1"/>
  <c r="BD117" i="1"/>
  <c r="BI117" i="1"/>
  <c r="BJ117" i="1"/>
  <c r="BK117" i="1"/>
  <c r="BL117" i="1"/>
  <c r="BN117" i="1"/>
  <c r="BO117" i="1"/>
  <c r="BF184" i="1"/>
  <c r="AX184" i="1"/>
  <c r="AZ184" i="1"/>
  <c r="BA184" i="1"/>
  <c r="BB184" i="1"/>
  <c r="BC184" i="1"/>
  <c r="BD184" i="1"/>
  <c r="BI184" i="1"/>
  <c r="BJ184" i="1"/>
  <c r="BK184" i="1"/>
  <c r="BL184" i="1"/>
  <c r="BN184" i="1"/>
  <c r="BO184" i="1"/>
  <c r="BF300" i="1"/>
  <c r="AX300" i="1"/>
  <c r="AZ300" i="1"/>
  <c r="BA300" i="1"/>
  <c r="BB300" i="1"/>
  <c r="BC300" i="1"/>
  <c r="BD300" i="1"/>
  <c r="BI300" i="1"/>
  <c r="BJ300" i="1"/>
  <c r="BK300" i="1"/>
  <c r="BL300" i="1"/>
  <c r="BN300" i="1"/>
  <c r="BO300" i="1"/>
  <c r="BF525" i="1"/>
  <c r="AX525" i="1"/>
  <c r="AZ525" i="1"/>
  <c r="BA525" i="1"/>
  <c r="BB525" i="1"/>
  <c r="BC525" i="1"/>
  <c r="BD525" i="1"/>
  <c r="BI525" i="1"/>
  <c r="BJ525" i="1"/>
  <c r="BK525" i="1"/>
  <c r="BL525" i="1"/>
  <c r="BN525" i="1"/>
  <c r="BO525" i="1"/>
  <c r="BF526" i="1"/>
  <c r="AX526" i="1"/>
  <c r="AZ526" i="1"/>
  <c r="BA526" i="1"/>
  <c r="BB526" i="1"/>
  <c r="BC526" i="1"/>
  <c r="BD526" i="1"/>
  <c r="BI526" i="1"/>
  <c r="BJ526" i="1"/>
  <c r="BK526" i="1"/>
  <c r="BL526" i="1"/>
  <c r="BN526" i="1"/>
  <c r="BO526" i="1"/>
  <c r="BF78" i="1"/>
  <c r="AX78" i="1"/>
  <c r="AZ78" i="1"/>
  <c r="BA78" i="1"/>
  <c r="BB78" i="1"/>
  <c r="BC78" i="1"/>
  <c r="BD78" i="1"/>
  <c r="BI78" i="1"/>
  <c r="BJ78" i="1"/>
  <c r="BK78" i="1"/>
  <c r="BL78" i="1"/>
  <c r="BN78" i="1"/>
  <c r="BO78" i="1"/>
  <c r="BF43" i="1"/>
  <c r="AX43" i="1"/>
  <c r="AZ43" i="1"/>
  <c r="BA43" i="1"/>
  <c r="BB43" i="1"/>
  <c r="BC43" i="1"/>
  <c r="BD43" i="1"/>
  <c r="BI43" i="1"/>
  <c r="BJ43" i="1"/>
  <c r="BK43" i="1"/>
  <c r="BL43" i="1"/>
  <c r="BN43" i="1"/>
  <c r="BO43" i="1"/>
  <c r="BF80" i="1"/>
  <c r="AX80" i="1"/>
  <c r="AZ80" i="1"/>
  <c r="BA80" i="1"/>
  <c r="BB80" i="1"/>
  <c r="BC80" i="1"/>
  <c r="BD80" i="1"/>
  <c r="BI80" i="1"/>
  <c r="BJ80" i="1"/>
  <c r="BK80" i="1"/>
  <c r="BL80" i="1"/>
  <c r="BN80" i="1"/>
  <c r="BO80" i="1"/>
  <c r="BF40" i="1"/>
  <c r="AX40" i="1"/>
  <c r="AZ40" i="1"/>
  <c r="BA40" i="1"/>
  <c r="BB40" i="1"/>
  <c r="BC40" i="1"/>
  <c r="BD40" i="1"/>
  <c r="BI40" i="1"/>
  <c r="BJ40" i="1"/>
  <c r="BK40" i="1"/>
  <c r="BL40" i="1"/>
  <c r="BN40" i="1"/>
  <c r="BO40" i="1"/>
  <c r="BF377" i="1"/>
  <c r="AX377" i="1"/>
  <c r="AZ377" i="1"/>
  <c r="BA377" i="1"/>
  <c r="BB377" i="1"/>
  <c r="BC377" i="1"/>
  <c r="BD377" i="1"/>
  <c r="BI377" i="1"/>
  <c r="BJ377" i="1"/>
  <c r="BK377" i="1"/>
  <c r="BL377" i="1"/>
  <c r="BN377" i="1"/>
  <c r="BO377" i="1"/>
  <c r="BG289" i="1"/>
  <c r="AX289" i="1"/>
  <c r="AZ289" i="1"/>
  <c r="BA289" i="1"/>
  <c r="BB289" i="1"/>
  <c r="BC289" i="1"/>
  <c r="BD289" i="1"/>
  <c r="BI289" i="1"/>
  <c r="BJ289" i="1"/>
  <c r="BK289" i="1"/>
  <c r="BL289" i="1"/>
  <c r="BN289" i="1"/>
  <c r="BO289" i="1"/>
  <c r="BF224" i="1"/>
  <c r="AX224" i="1"/>
  <c r="AZ224" i="1"/>
  <c r="BA224" i="1"/>
  <c r="BB224" i="1"/>
  <c r="BC224" i="1"/>
  <c r="BD224" i="1"/>
  <c r="BI224" i="1"/>
  <c r="BJ224" i="1"/>
  <c r="BK224" i="1"/>
  <c r="BL224" i="1"/>
  <c r="BN224" i="1"/>
  <c r="BO224" i="1"/>
  <c r="BF88" i="1"/>
  <c r="AX88" i="1"/>
  <c r="AZ88" i="1"/>
  <c r="BA88" i="1"/>
  <c r="BB88" i="1"/>
  <c r="BC88" i="1"/>
  <c r="BD88" i="1"/>
  <c r="BI88" i="1"/>
  <c r="BJ88" i="1"/>
  <c r="BK88" i="1"/>
  <c r="BL88" i="1"/>
  <c r="BN88" i="1"/>
  <c r="BO88" i="1"/>
  <c r="BF310" i="1"/>
  <c r="AX310" i="1"/>
  <c r="AZ310" i="1"/>
  <c r="BA310" i="1"/>
  <c r="BB310" i="1"/>
  <c r="BC310" i="1"/>
  <c r="BD310" i="1"/>
  <c r="BI310" i="1"/>
  <c r="BJ310" i="1"/>
  <c r="BK310" i="1"/>
  <c r="BL310" i="1"/>
  <c r="BN310" i="1"/>
  <c r="BO310" i="1"/>
  <c r="BF148" i="1"/>
  <c r="AX148" i="1"/>
  <c r="AZ148" i="1"/>
  <c r="BA148" i="1"/>
  <c r="BB148" i="1"/>
  <c r="BC148" i="1"/>
  <c r="BD148" i="1"/>
  <c r="BI148" i="1"/>
  <c r="BJ148" i="1"/>
  <c r="BK148" i="1"/>
  <c r="BL148" i="1"/>
  <c r="BN148" i="1"/>
  <c r="BO148" i="1"/>
  <c r="BF412" i="1"/>
  <c r="AX412" i="1"/>
  <c r="AZ412" i="1"/>
  <c r="BA412" i="1"/>
  <c r="BB412" i="1"/>
  <c r="BC412" i="1"/>
  <c r="BD412" i="1"/>
  <c r="BI412" i="1"/>
  <c r="BJ412" i="1"/>
  <c r="BK412" i="1"/>
  <c r="BL412" i="1"/>
  <c r="BN412" i="1"/>
  <c r="BO412" i="1"/>
  <c r="BF292" i="1"/>
  <c r="AX292" i="1"/>
  <c r="AZ292" i="1"/>
  <c r="BA292" i="1"/>
  <c r="BB292" i="1"/>
  <c r="BC292" i="1"/>
  <c r="BD292" i="1"/>
  <c r="BI292" i="1"/>
  <c r="BJ292" i="1"/>
  <c r="BK292" i="1"/>
  <c r="BL292" i="1"/>
  <c r="BN292" i="1"/>
  <c r="BO292" i="1"/>
  <c r="BF330" i="1"/>
  <c r="AX330" i="1"/>
  <c r="AZ330" i="1"/>
  <c r="BA330" i="1"/>
  <c r="BB330" i="1"/>
  <c r="BC330" i="1"/>
  <c r="BD330" i="1"/>
  <c r="BI330" i="1"/>
  <c r="BJ330" i="1"/>
  <c r="BK330" i="1"/>
  <c r="BL330" i="1"/>
  <c r="BN330" i="1"/>
  <c r="BO330" i="1"/>
  <c r="BF393" i="1"/>
  <c r="AX393" i="1"/>
  <c r="AZ393" i="1"/>
  <c r="BA393" i="1"/>
  <c r="BB393" i="1"/>
  <c r="BC393" i="1"/>
  <c r="BD393" i="1"/>
  <c r="BI393" i="1"/>
  <c r="BJ393" i="1"/>
  <c r="BK393" i="1"/>
  <c r="BL393" i="1"/>
  <c r="BN393" i="1"/>
  <c r="BO393" i="1"/>
  <c r="BG383" i="1"/>
  <c r="AX383" i="1"/>
  <c r="AZ383" i="1"/>
  <c r="BA383" i="1"/>
  <c r="BB383" i="1"/>
  <c r="BC383" i="1"/>
  <c r="BD383" i="1"/>
  <c r="BI383" i="1"/>
  <c r="BJ383" i="1"/>
  <c r="BK383" i="1"/>
  <c r="BL383" i="1"/>
  <c r="BN383" i="1"/>
  <c r="BO383" i="1"/>
  <c r="BF353" i="1"/>
  <c r="AX353" i="1"/>
  <c r="AZ353" i="1"/>
  <c r="BA353" i="1"/>
  <c r="BB353" i="1"/>
  <c r="BC353" i="1"/>
  <c r="BD353" i="1"/>
  <c r="BI353" i="1"/>
  <c r="BJ353" i="1"/>
  <c r="BK353" i="1"/>
  <c r="BL353" i="1"/>
  <c r="BN353" i="1"/>
  <c r="BO353" i="1"/>
  <c r="BF155" i="1"/>
  <c r="AX155" i="1"/>
  <c r="AZ155" i="1"/>
  <c r="BA155" i="1"/>
  <c r="BB155" i="1"/>
  <c r="BC155" i="1"/>
  <c r="BD155" i="1"/>
  <c r="BI155" i="1"/>
  <c r="BJ155" i="1"/>
  <c r="BK155" i="1"/>
  <c r="BL155" i="1"/>
  <c r="BN155" i="1"/>
  <c r="BO155" i="1"/>
  <c r="BF267" i="1"/>
  <c r="AX267" i="1"/>
  <c r="AZ267" i="1"/>
  <c r="BA267" i="1"/>
  <c r="BB267" i="1"/>
  <c r="BC267" i="1"/>
  <c r="BD267" i="1"/>
  <c r="BI267" i="1"/>
  <c r="BJ267" i="1"/>
  <c r="BK267" i="1"/>
  <c r="BL267" i="1"/>
  <c r="BN267" i="1"/>
  <c r="BO267" i="1"/>
  <c r="BF18" i="1"/>
  <c r="AX18" i="1"/>
  <c r="AZ18" i="1"/>
  <c r="BA18" i="1"/>
  <c r="BB18" i="1"/>
  <c r="BC18" i="1"/>
  <c r="BD18" i="1"/>
  <c r="BI18" i="1"/>
  <c r="BJ18" i="1"/>
  <c r="BK18" i="1"/>
  <c r="BL18" i="1"/>
  <c r="BN18" i="1"/>
  <c r="BO18" i="1"/>
  <c r="BF90" i="1"/>
  <c r="AX90" i="1"/>
  <c r="AZ90" i="1"/>
  <c r="BA90" i="1"/>
  <c r="BB90" i="1"/>
  <c r="BC90" i="1"/>
  <c r="BD90" i="1"/>
  <c r="BI90" i="1"/>
  <c r="BJ90" i="1"/>
  <c r="BK90" i="1"/>
  <c r="BL90" i="1"/>
  <c r="BN90" i="1"/>
  <c r="BO90" i="1"/>
  <c r="BF19" i="1"/>
  <c r="AX19" i="1"/>
  <c r="AZ19" i="1"/>
  <c r="BA19" i="1"/>
  <c r="BB19" i="1"/>
  <c r="BC19" i="1"/>
  <c r="BD19" i="1"/>
  <c r="BI19" i="1"/>
  <c r="BJ19" i="1"/>
  <c r="BK19" i="1"/>
  <c r="BL19" i="1"/>
  <c r="BN19" i="1"/>
  <c r="BO19" i="1"/>
  <c r="BF116" i="1"/>
  <c r="AX116" i="1"/>
  <c r="AZ116" i="1"/>
  <c r="BA116" i="1"/>
  <c r="BB116" i="1"/>
  <c r="BC116" i="1"/>
  <c r="BD116" i="1"/>
  <c r="BI116" i="1"/>
  <c r="BJ116" i="1"/>
  <c r="BK116" i="1"/>
  <c r="BL116" i="1"/>
  <c r="BN116" i="1"/>
  <c r="BO116" i="1"/>
  <c r="BF228" i="1"/>
  <c r="AX228" i="1"/>
  <c r="AZ228" i="1"/>
  <c r="BA228" i="1"/>
  <c r="BB228" i="1"/>
  <c r="BC228" i="1"/>
  <c r="BD228" i="1"/>
  <c r="BI228" i="1"/>
  <c r="BJ228" i="1"/>
  <c r="BK228" i="1"/>
  <c r="BL228" i="1"/>
  <c r="BN228" i="1"/>
  <c r="BO228" i="1"/>
  <c r="BF202" i="1"/>
  <c r="AX202" i="1"/>
  <c r="AZ202" i="1"/>
  <c r="BA202" i="1"/>
  <c r="BB202" i="1"/>
  <c r="BC202" i="1"/>
  <c r="BD202" i="1"/>
  <c r="BI202" i="1"/>
  <c r="BJ202" i="1"/>
  <c r="BK202" i="1"/>
  <c r="BL202" i="1"/>
  <c r="BN202" i="1"/>
  <c r="BO202" i="1"/>
  <c r="BF74" i="1"/>
  <c r="AX74" i="1"/>
  <c r="AZ74" i="1"/>
  <c r="BA74" i="1"/>
  <c r="BB74" i="1"/>
  <c r="BC74" i="1"/>
  <c r="BD74" i="1"/>
  <c r="BI74" i="1"/>
  <c r="BJ74" i="1"/>
  <c r="BK74" i="1"/>
  <c r="BL74" i="1"/>
  <c r="BN74" i="1"/>
  <c r="BO74" i="1"/>
  <c r="BF461" i="1"/>
  <c r="AX461" i="1"/>
  <c r="AZ461" i="1"/>
  <c r="BA461" i="1"/>
  <c r="BB461" i="1"/>
  <c r="BC461" i="1"/>
  <c r="BD461" i="1"/>
  <c r="BI461" i="1"/>
  <c r="BJ461" i="1"/>
  <c r="BK461" i="1"/>
  <c r="BL461" i="1"/>
  <c r="BN461" i="1"/>
  <c r="BO461" i="1"/>
  <c r="BF133" i="1"/>
  <c r="AX133" i="1"/>
  <c r="AZ133" i="1"/>
  <c r="BA133" i="1"/>
  <c r="BB133" i="1"/>
  <c r="BC133" i="1"/>
  <c r="BD133" i="1"/>
  <c r="BI133" i="1"/>
  <c r="BJ133" i="1"/>
  <c r="BK133" i="1"/>
  <c r="BL133" i="1"/>
  <c r="BN133" i="1"/>
  <c r="BO133" i="1"/>
  <c r="BF529" i="1"/>
  <c r="AX529" i="1"/>
  <c r="AZ529" i="1"/>
  <c r="BA529" i="1"/>
  <c r="BB529" i="1"/>
  <c r="BC529" i="1"/>
  <c r="BD529" i="1"/>
  <c r="BI529" i="1"/>
  <c r="BJ529" i="1"/>
  <c r="BK529" i="1"/>
  <c r="BL529" i="1"/>
  <c r="BN529" i="1"/>
  <c r="BO529" i="1"/>
  <c r="BF363" i="1"/>
  <c r="AX363" i="1"/>
  <c r="AZ363" i="1"/>
  <c r="BA363" i="1"/>
  <c r="BB363" i="1"/>
  <c r="BC363" i="1"/>
  <c r="BD363" i="1"/>
  <c r="BI363" i="1"/>
  <c r="BJ363" i="1"/>
  <c r="BK363" i="1"/>
  <c r="BL363" i="1"/>
  <c r="BN363" i="1"/>
  <c r="BO363" i="1"/>
  <c r="BF528" i="1"/>
  <c r="AX528" i="1"/>
  <c r="AZ528" i="1"/>
  <c r="BA528" i="1"/>
  <c r="BB528" i="1"/>
  <c r="BC528" i="1"/>
  <c r="BD528" i="1"/>
  <c r="BI528" i="1"/>
  <c r="BJ528" i="1"/>
  <c r="BK528" i="1"/>
  <c r="BL528" i="1"/>
  <c r="BN528" i="1"/>
  <c r="BO528" i="1"/>
  <c r="BF497" i="1"/>
  <c r="AX497" i="1"/>
  <c r="AZ497" i="1"/>
  <c r="BA497" i="1"/>
  <c r="BB497" i="1"/>
  <c r="BC497" i="1"/>
  <c r="BD497" i="1"/>
  <c r="BI497" i="1"/>
  <c r="BJ497" i="1"/>
  <c r="BK497" i="1"/>
  <c r="BL497" i="1"/>
  <c r="BN497" i="1"/>
  <c r="BO497" i="1"/>
  <c r="BF458" i="1"/>
  <c r="AX458" i="1"/>
  <c r="AZ458" i="1"/>
  <c r="BA458" i="1"/>
  <c r="BB458" i="1"/>
  <c r="BC458" i="1"/>
  <c r="BD458" i="1"/>
  <c r="BI458" i="1"/>
  <c r="BJ458" i="1"/>
  <c r="BK458" i="1"/>
  <c r="BL458" i="1"/>
  <c r="BN458" i="1"/>
  <c r="BO458" i="1"/>
  <c r="BF527" i="1"/>
  <c r="AX527" i="1"/>
  <c r="AZ527" i="1"/>
  <c r="BA527" i="1"/>
  <c r="BB527" i="1"/>
  <c r="BC527" i="1"/>
  <c r="BD527" i="1"/>
  <c r="BI527" i="1"/>
  <c r="BJ527" i="1"/>
  <c r="BK527" i="1"/>
  <c r="BL527" i="1"/>
  <c r="BN527" i="1"/>
  <c r="BO527" i="1"/>
  <c r="BF101" i="1"/>
  <c r="AX101" i="1"/>
  <c r="AZ101" i="1"/>
  <c r="BA101" i="1"/>
  <c r="BB101" i="1"/>
  <c r="BC101" i="1"/>
  <c r="BD101" i="1"/>
  <c r="BI101" i="1"/>
  <c r="BJ101" i="1"/>
  <c r="BK101" i="1"/>
  <c r="BL101" i="1"/>
  <c r="BN101" i="1"/>
  <c r="BO101" i="1"/>
  <c r="BF42" i="1"/>
  <c r="AX42" i="1"/>
  <c r="AZ42" i="1"/>
  <c r="BA42" i="1"/>
  <c r="BB42" i="1"/>
  <c r="BC42" i="1"/>
  <c r="BD42" i="1"/>
  <c r="BI42" i="1"/>
  <c r="BJ42" i="1"/>
  <c r="BK42" i="1"/>
  <c r="BL42" i="1"/>
  <c r="BN42" i="1"/>
  <c r="BO42" i="1"/>
  <c r="BF68" i="1"/>
  <c r="AX68" i="1"/>
  <c r="AZ68" i="1"/>
  <c r="BA68" i="1"/>
  <c r="BB68" i="1"/>
  <c r="BC68" i="1"/>
  <c r="BD68" i="1"/>
  <c r="BI68" i="1"/>
  <c r="BJ68" i="1"/>
  <c r="BK68" i="1"/>
  <c r="BL68" i="1"/>
  <c r="BN68" i="1"/>
  <c r="BO68" i="1"/>
  <c r="BF77" i="1"/>
  <c r="AX77" i="1"/>
  <c r="AZ77" i="1"/>
  <c r="BA77" i="1"/>
  <c r="BB77" i="1"/>
  <c r="BC77" i="1"/>
  <c r="BD77" i="1"/>
  <c r="BI77" i="1"/>
  <c r="BJ77" i="1"/>
  <c r="BK77" i="1"/>
  <c r="BL77" i="1"/>
  <c r="BN77" i="1"/>
  <c r="BO77" i="1"/>
  <c r="BF7" i="1"/>
  <c r="AX7" i="1"/>
  <c r="AZ7" i="1"/>
  <c r="BA7" i="1"/>
  <c r="BB7" i="1"/>
  <c r="BC7" i="1"/>
  <c r="BD7" i="1"/>
  <c r="BI7" i="1"/>
  <c r="BJ7" i="1"/>
  <c r="BK7" i="1"/>
  <c r="BL7" i="1"/>
  <c r="BN7" i="1"/>
  <c r="BO7" i="1"/>
  <c r="BF127" i="1"/>
  <c r="AX127" i="1"/>
  <c r="AZ127" i="1"/>
  <c r="BA127" i="1"/>
  <c r="BB127" i="1"/>
  <c r="BC127" i="1"/>
  <c r="BD127" i="1"/>
  <c r="BI127" i="1"/>
  <c r="BJ127" i="1"/>
  <c r="BK127" i="1"/>
  <c r="BL127" i="1"/>
  <c r="BN127" i="1"/>
  <c r="BO127" i="1"/>
  <c r="BF169" i="1"/>
  <c r="AX169" i="1"/>
  <c r="AZ169" i="1"/>
  <c r="BA169" i="1"/>
  <c r="BB169" i="1"/>
  <c r="BC169" i="1"/>
  <c r="BD169" i="1"/>
  <c r="BI169" i="1"/>
  <c r="BJ169" i="1"/>
  <c r="BK169" i="1"/>
  <c r="BL169" i="1"/>
  <c r="BN169" i="1"/>
  <c r="BO169" i="1"/>
  <c r="BF53" i="1"/>
  <c r="AX53" i="1"/>
  <c r="AZ53" i="1"/>
  <c r="BA53" i="1"/>
  <c r="BB53" i="1"/>
  <c r="BC53" i="1"/>
  <c r="BD53" i="1"/>
  <c r="BI53" i="1"/>
  <c r="BJ53" i="1"/>
  <c r="BK53" i="1"/>
  <c r="BL53" i="1"/>
  <c r="BN53" i="1"/>
  <c r="BO53" i="1"/>
  <c r="BF27" i="1"/>
  <c r="AX27" i="1"/>
  <c r="AZ27" i="1"/>
  <c r="BA27" i="1"/>
  <c r="BB27" i="1"/>
  <c r="BC27" i="1"/>
  <c r="BD27" i="1"/>
  <c r="BI27" i="1"/>
  <c r="BJ27" i="1"/>
  <c r="BK27" i="1"/>
  <c r="BL27" i="1"/>
  <c r="BN27" i="1"/>
  <c r="BO27" i="1"/>
  <c r="BF299" i="1"/>
  <c r="AX299" i="1"/>
  <c r="AZ299" i="1"/>
  <c r="BA299" i="1"/>
  <c r="BB299" i="1"/>
  <c r="BC299" i="1"/>
  <c r="BD299" i="1"/>
  <c r="BI299" i="1"/>
  <c r="BJ299" i="1"/>
  <c r="BK299" i="1"/>
  <c r="BL299" i="1"/>
  <c r="BN299" i="1"/>
  <c r="BO299" i="1"/>
  <c r="BF266" i="1"/>
  <c r="AX266" i="1"/>
  <c r="AZ266" i="1"/>
  <c r="BA266" i="1"/>
  <c r="BB266" i="1"/>
  <c r="BC266" i="1"/>
  <c r="BD266" i="1"/>
  <c r="BI266" i="1"/>
  <c r="BJ266" i="1"/>
  <c r="BK266" i="1"/>
  <c r="BL266" i="1"/>
  <c r="BN266" i="1"/>
  <c r="BO266" i="1"/>
  <c r="BF195" i="1"/>
  <c r="AX195" i="1"/>
  <c r="AZ195" i="1"/>
  <c r="BA195" i="1"/>
  <c r="BB195" i="1"/>
  <c r="BC195" i="1"/>
  <c r="BD195" i="1"/>
  <c r="BI195" i="1"/>
  <c r="BJ195" i="1"/>
  <c r="BK195" i="1"/>
  <c r="BL195" i="1"/>
  <c r="BN195" i="1"/>
  <c r="BO195" i="1"/>
  <c r="BF163" i="1"/>
  <c r="AX163" i="1"/>
  <c r="AZ163" i="1"/>
  <c r="BA163" i="1"/>
  <c r="BB163" i="1"/>
  <c r="BC163" i="1"/>
  <c r="BD163" i="1"/>
  <c r="BI163" i="1"/>
  <c r="BJ163" i="1"/>
  <c r="BK163" i="1"/>
  <c r="BL163" i="1"/>
  <c r="BN163" i="1"/>
  <c r="BO163" i="1"/>
  <c r="BF70" i="1"/>
  <c r="AX70" i="1"/>
  <c r="AZ70" i="1"/>
  <c r="BA70" i="1"/>
  <c r="BB70" i="1"/>
  <c r="BC70" i="1"/>
  <c r="BD70" i="1"/>
  <c r="BI70" i="1"/>
  <c r="BJ70" i="1"/>
  <c r="BK70" i="1"/>
  <c r="BL70" i="1"/>
  <c r="BN70" i="1"/>
  <c r="BO70" i="1"/>
  <c r="BF82" i="1"/>
  <c r="AX82" i="1"/>
  <c r="AZ82" i="1"/>
  <c r="BA82" i="1"/>
  <c r="BB82" i="1"/>
  <c r="BC82" i="1"/>
  <c r="BD82" i="1"/>
  <c r="BI82" i="1"/>
  <c r="BJ82" i="1"/>
  <c r="BK82" i="1"/>
  <c r="BL82" i="1"/>
  <c r="BN82" i="1"/>
  <c r="BO82" i="1"/>
  <c r="BF6" i="1"/>
  <c r="AX6" i="1"/>
  <c r="AZ6" i="1"/>
  <c r="BA6" i="1"/>
  <c r="BB6" i="1"/>
  <c r="BC6" i="1"/>
  <c r="BD6" i="1"/>
  <c r="BI6" i="1"/>
  <c r="BJ6" i="1"/>
  <c r="BK6" i="1"/>
  <c r="BL6" i="1"/>
  <c r="BN6" i="1"/>
  <c r="BO6" i="1"/>
  <c r="BF4" i="1"/>
  <c r="AX4" i="1"/>
  <c r="AZ4" i="1"/>
  <c r="BA4" i="1"/>
  <c r="BB4" i="1"/>
  <c r="BC4" i="1"/>
  <c r="BD4" i="1"/>
  <c r="BI4" i="1"/>
  <c r="BJ4" i="1"/>
  <c r="BK4" i="1"/>
  <c r="BL4" i="1"/>
  <c r="BN4" i="1"/>
  <c r="BO4" i="1"/>
  <c r="BF207" i="1"/>
  <c r="AX207" i="1"/>
  <c r="AZ207" i="1"/>
  <c r="BA207" i="1"/>
  <c r="BB207" i="1"/>
  <c r="BC207" i="1"/>
  <c r="BD207" i="1"/>
  <c r="BI207" i="1"/>
  <c r="BJ207" i="1"/>
  <c r="BK207" i="1"/>
  <c r="BL207" i="1"/>
  <c r="BN207" i="1"/>
  <c r="BO207" i="1"/>
  <c r="BF188" i="1"/>
  <c r="AX188" i="1"/>
  <c r="AZ188" i="1"/>
  <c r="BA188" i="1"/>
  <c r="BB188" i="1"/>
  <c r="BC188" i="1"/>
  <c r="BD188" i="1"/>
  <c r="BI188" i="1"/>
  <c r="BJ188" i="1"/>
  <c r="BK188" i="1"/>
  <c r="BL188" i="1"/>
  <c r="BN188" i="1"/>
  <c r="BO188" i="1"/>
  <c r="BF241" i="1"/>
  <c r="AX241" i="1"/>
  <c r="AZ241" i="1"/>
  <c r="BA241" i="1"/>
  <c r="BB241" i="1"/>
  <c r="BC241" i="1"/>
  <c r="BD241" i="1"/>
  <c r="BI241" i="1"/>
  <c r="BJ241" i="1"/>
  <c r="BK241" i="1"/>
  <c r="BL241" i="1"/>
  <c r="BN241" i="1"/>
  <c r="BO241" i="1"/>
  <c r="BF223" i="1"/>
  <c r="AX223" i="1"/>
  <c r="AZ223" i="1"/>
  <c r="BA223" i="1"/>
  <c r="BB223" i="1"/>
  <c r="BC223" i="1"/>
  <c r="BD223" i="1"/>
  <c r="BI223" i="1"/>
  <c r="BJ223" i="1"/>
  <c r="BK223" i="1"/>
  <c r="BL223" i="1"/>
  <c r="BN223" i="1"/>
  <c r="BO223" i="1"/>
  <c r="BF421" i="1"/>
  <c r="AX421" i="1"/>
  <c r="AZ421" i="1"/>
  <c r="BA421" i="1"/>
  <c r="BB421" i="1"/>
  <c r="BC421" i="1"/>
  <c r="BD421" i="1"/>
  <c r="BI421" i="1"/>
  <c r="BJ421" i="1"/>
  <c r="BK421" i="1"/>
  <c r="BL421" i="1"/>
  <c r="BN421" i="1"/>
  <c r="BO421" i="1"/>
  <c r="BF371" i="1"/>
  <c r="AX371" i="1"/>
  <c r="AZ371" i="1"/>
  <c r="BA371" i="1"/>
  <c r="BB371" i="1"/>
  <c r="BC371" i="1"/>
  <c r="BD371" i="1"/>
  <c r="BI371" i="1"/>
  <c r="BJ371" i="1"/>
  <c r="BK371" i="1"/>
  <c r="BL371" i="1"/>
  <c r="BN371" i="1"/>
  <c r="BO371" i="1"/>
  <c r="BF422" i="1"/>
  <c r="AX422" i="1"/>
  <c r="AZ422" i="1"/>
  <c r="BA422" i="1"/>
  <c r="BB422" i="1"/>
  <c r="BC422" i="1"/>
  <c r="BD422" i="1"/>
  <c r="BI422" i="1"/>
  <c r="BJ422" i="1"/>
  <c r="BK422" i="1"/>
  <c r="BL422" i="1"/>
  <c r="BN422" i="1"/>
  <c r="BO422" i="1"/>
  <c r="BF344" i="1"/>
  <c r="AX344" i="1"/>
  <c r="AZ344" i="1"/>
  <c r="BA344" i="1"/>
  <c r="BB344" i="1"/>
  <c r="BC344" i="1"/>
  <c r="BD344" i="1"/>
  <c r="BI344" i="1"/>
  <c r="BJ344" i="1"/>
  <c r="BK344" i="1"/>
  <c r="BL344" i="1"/>
  <c r="BN344" i="1"/>
  <c r="BO344" i="1"/>
  <c r="BF63" i="1"/>
  <c r="AX63" i="1"/>
  <c r="AZ63" i="1"/>
  <c r="BA63" i="1"/>
  <c r="BB63" i="1"/>
  <c r="BC63" i="1"/>
  <c r="BD63" i="1"/>
  <c r="BI63" i="1"/>
  <c r="BJ63" i="1"/>
  <c r="BK63" i="1"/>
  <c r="BL63" i="1"/>
  <c r="BN63" i="1"/>
  <c r="BO63" i="1"/>
  <c r="BF293" i="1"/>
  <c r="AX293" i="1"/>
  <c r="AZ293" i="1"/>
  <c r="BA293" i="1"/>
  <c r="BB293" i="1"/>
  <c r="BC293" i="1"/>
  <c r="BD293" i="1"/>
  <c r="BI293" i="1"/>
  <c r="BJ293" i="1"/>
  <c r="BK293" i="1"/>
  <c r="BL293" i="1"/>
  <c r="BN293" i="1"/>
  <c r="BO293" i="1"/>
  <c r="BF338" i="1"/>
  <c r="AX338" i="1"/>
  <c r="AZ338" i="1"/>
  <c r="BA338" i="1"/>
  <c r="BB338" i="1"/>
  <c r="BC338" i="1"/>
  <c r="BD338" i="1"/>
  <c r="BI338" i="1"/>
  <c r="BJ338" i="1"/>
  <c r="BK338" i="1"/>
  <c r="BL338" i="1"/>
  <c r="BN338" i="1"/>
  <c r="BO338" i="1"/>
  <c r="BF354" i="1"/>
  <c r="AX354" i="1"/>
  <c r="AZ354" i="1"/>
  <c r="BA354" i="1"/>
  <c r="BB354" i="1"/>
  <c r="BC354" i="1"/>
  <c r="BD354" i="1"/>
  <c r="BI354" i="1"/>
  <c r="BJ354" i="1"/>
  <c r="BK354" i="1"/>
  <c r="BL354" i="1"/>
  <c r="BN354" i="1"/>
  <c r="BO354" i="1"/>
  <c r="BF387" i="1"/>
  <c r="AX387" i="1"/>
  <c r="AZ387" i="1"/>
  <c r="BA387" i="1"/>
  <c r="BB387" i="1"/>
  <c r="BC387" i="1"/>
  <c r="BD387" i="1"/>
  <c r="BI387" i="1"/>
  <c r="BJ387" i="1"/>
  <c r="BK387" i="1"/>
  <c r="BL387" i="1"/>
  <c r="BN387" i="1"/>
  <c r="BO387" i="1"/>
  <c r="BF279" i="1"/>
  <c r="AX279" i="1"/>
  <c r="AZ279" i="1"/>
  <c r="BA279" i="1"/>
  <c r="BB279" i="1"/>
  <c r="BC279" i="1"/>
  <c r="BD279" i="1"/>
  <c r="BI279" i="1"/>
  <c r="BJ279" i="1"/>
  <c r="BK279" i="1"/>
  <c r="BL279" i="1"/>
  <c r="BN279" i="1"/>
  <c r="BO279" i="1"/>
  <c r="BF305" i="1"/>
  <c r="AX305" i="1"/>
  <c r="AZ305" i="1"/>
  <c r="BA305" i="1"/>
  <c r="BB305" i="1"/>
  <c r="BC305" i="1"/>
  <c r="BD305" i="1"/>
  <c r="BI305" i="1"/>
  <c r="BJ305" i="1"/>
  <c r="BK305" i="1"/>
  <c r="BL305" i="1"/>
  <c r="BN305" i="1"/>
  <c r="BO305" i="1"/>
  <c r="BF397" i="1"/>
  <c r="AX397" i="1"/>
  <c r="AZ397" i="1"/>
  <c r="BA397" i="1"/>
  <c r="BB397" i="1"/>
  <c r="BC397" i="1"/>
  <c r="BD397" i="1"/>
  <c r="BI397" i="1"/>
  <c r="BJ397" i="1"/>
  <c r="BK397" i="1"/>
  <c r="BL397" i="1"/>
  <c r="BN397" i="1"/>
  <c r="BO397" i="1"/>
  <c r="BF368" i="1"/>
  <c r="AX368" i="1"/>
  <c r="AZ368" i="1"/>
  <c r="BA368" i="1"/>
  <c r="BB368" i="1"/>
  <c r="BC368" i="1"/>
  <c r="BD368" i="1"/>
  <c r="BI368" i="1"/>
  <c r="BJ368" i="1"/>
  <c r="BK368" i="1"/>
  <c r="BL368" i="1"/>
  <c r="BN368" i="1"/>
  <c r="BO368" i="1"/>
  <c r="BF47" i="1"/>
  <c r="AX47" i="1"/>
  <c r="AZ47" i="1"/>
  <c r="BA47" i="1"/>
  <c r="BB47" i="1"/>
  <c r="BC47" i="1"/>
  <c r="BD47" i="1"/>
  <c r="BI47" i="1"/>
  <c r="BJ47" i="1"/>
  <c r="BK47" i="1"/>
  <c r="BL47" i="1"/>
  <c r="BN47" i="1"/>
  <c r="BO47" i="1"/>
  <c r="BF334" i="1"/>
  <c r="AX334" i="1"/>
  <c r="AZ334" i="1"/>
  <c r="BA334" i="1"/>
  <c r="BB334" i="1"/>
  <c r="BC334" i="1"/>
  <c r="BD334" i="1"/>
  <c r="BI334" i="1"/>
  <c r="BJ334" i="1"/>
  <c r="BK334" i="1"/>
  <c r="BL334" i="1"/>
  <c r="BN334" i="1"/>
  <c r="BO334" i="1"/>
  <c r="BF423" i="1"/>
  <c r="AX423" i="1"/>
  <c r="AZ423" i="1"/>
  <c r="BA423" i="1"/>
  <c r="BB423" i="1"/>
  <c r="BC423" i="1"/>
  <c r="BD423" i="1"/>
  <c r="BI423" i="1"/>
  <c r="BJ423" i="1"/>
  <c r="BK423" i="1"/>
  <c r="BL423" i="1"/>
  <c r="BN423" i="1"/>
  <c r="BO423" i="1"/>
  <c r="BF120" i="1"/>
  <c r="AX120" i="1"/>
  <c r="AZ120" i="1"/>
  <c r="BA120" i="1"/>
  <c r="BB120" i="1"/>
  <c r="BC120" i="1"/>
  <c r="BD120" i="1"/>
  <c r="BI120" i="1"/>
  <c r="BJ120" i="1"/>
  <c r="BK120" i="1"/>
  <c r="BL120" i="1"/>
  <c r="BN120" i="1"/>
  <c r="BO120" i="1"/>
  <c r="BF81" i="1"/>
  <c r="AX81" i="1"/>
  <c r="AZ81" i="1"/>
  <c r="BA81" i="1"/>
  <c r="BB81" i="1"/>
  <c r="BC81" i="1"/>
  <c r="BD81" i="1"/>
  <c r="BI81" i="1"/>
  <c r="BJ81" i="1"/>
  <c r="BK81" i="1"/>
  <c r="BL81" i="1"/>
  <c r="BN81" i="1"/>
  <c r="BO81" i="1"/>
  <c r="BF26" i="1"/>
  <c r="AX26" i="1"/>
  <c r="AZ26" i="1"/>
  <c r="BA26" i="1"/>
  <c r="BB26" i="1"/>
  <c r="BC26" i="1"/>
  <c r="BD26" i="1"/>
  <c r="BI26" i="1"/>
  <c r="BJ26" i="1"/>
  <c r="BK26" i="1"/>
  <c r="BL26" i="1"/>
  <c r="BN26" i="1"/>
  <c r="BO26" i="1"/>
  <c r="BF320" i="1"/>
  <c r="AX320" i="1"/>
  <c r="AZ320" i="1"/>
  <c r="BA320" i="1"/>
  <c r="BB320" i="1"/>
  <c r="BC320" i="1"/>
  <c r="BD320" i="1"/>
  <c r="BI320" i="1"/>
  <c r="BJ320" i="1"/>
  <c r="BK320" i="1"/>
  <c r="BL320" i="1"/>
  <c r="BN320" i="1"/>
  <c r="BO320" i="1"/>
  <c r="BF152" i="1"/>
  <c r="AX152" i="1"/>
  <c r="AZ152" i="1"/>
  <c r="BA152" i="1"/>
  <c r="BB152" i="1"/>
  <c r="BC152" i="1"/>
  <c r="BD152" i="1"/>
  <c r="BI152" i="1"/>
  <c r="BJ152" i="1"/>
  <c r="BK152" i="1"/>
  <c r="BL152" i="1"/>
  <c r="BN152" i="1"/>
  <c r="BO152" i="1"/>
  <c r="BF218" i="1"/>
  <c r="AX218" i="1"/>
  <c r="AZ218" i="1"/>
  <c r="BA218" i="1"/>
  <c r="BB218" i="1"/>
  <c r="BC218" i="1"/>
  <c r="BD218" i="1"/>
  <c r="BI218" i="1"/>
  <c r="BJ218" i="1"/>
  <c r="BK218" i="1"/>
  <c r="BL218" i="1"/>
  <c r="BN218" i="1"/>
  <c r="BO218" i="1"/>
  <c r="BF227" i="1"/>
  <c r="AX227" i="1"/>
  <c r="AZ227" i="1"/>
  <c r="BA227" i="1"/>
  <c r="BB227" i="1"/>
  <c r="BC227" i="1"/>
  <c r="BD227" i="1"/>
  <c r="BI227" i="1"/>
  <c r="BJ227" i="1"/>
  <c r="BK227" i="1"/>
  <c r="BL227" i="1"/>
  <c r="BN227" i="1"/>
  <c r="BO227" i="1"/>
  <c r="BF160" i="1"/>
  <c r="AX160" i="1"/>
  <c r="AZ160" i="1"/>
  <c r="BA160" i="1"/>
  <c r="BB160" i="1"/>
  <c r="BC160" i="1"/>
  <c r="BD160" i="1"/>
  <c r="BI160" i="1"/>
  <c r="BJ160" i="1"/>
  <c r="BK160" i="1"/>
  <c r="BL160" i="1"/>
  <c r="BN160" i="1"/>
  <c r="BO160" i="1"/>
  <c r="BF424" i="1"/>
  <c r="AX424" i="1"/>
  <c r="AZ424" i="1"/>
  <c r="BA424" i="1"/>
  <c r="BB424" i="1"/>
  <c r="BC424" i="1"/>
  <c r="BD424" i="1"/>
  <c r="BI424" i="1"/>
  <c r="BJ424" i="1"/>
  <c r="BK424" i="1"/>
  <c r="BL424" i="1"/>
  <c r="BN424" i="1"/>
  <c r="BO424" i="1"/>
  <c r="BF204" i="1"/>
  <c r="AX204" i="1"/>
  <c r="AZ204" i="1"/>
  <c r="BA204" i="1"/>
  <c r="BB204" i="1"/>
  <c r="BC204" i="1"/>
  <c r="BD204" i="1"/>
  <c r="BI204" i="1"/>
  <c r="BJ204" i="1"/>
  <c r="BK204" i="1"/>
  <c r="BL204" i="1"/>
  <c r="BN204" i="1"/>
  <c r="BO204" i="1"/>
  <c r="BF288" i="1"/>
  <c r="AX288" i="1"/>
  <c r="AZ288" i="1"/>
  <c r="BA288" i="1"/>
  <c r="BB288" i="1"/>
  <c r="BC288" i="1"/>
  <c r="BD288" i="1"/>
  <c r="BI288" i="1"/>
  <c r="BJ288" i="1"/>
  <c r="BK288" i="1"/>
  <c r="BL288" i="1"/>
  <c r="BN288" i="1"/>
  <c r="BO288" i="1"/>
  <c r="BG409" i="1"/>
  <c r="AX409" i="1"/>
  <c r="AZ409" i="1"/>
  <c r="BA409" i="1"/>
  <c r="BB409" i="1"/>
  <c r="BC409" i="1"/>
  <c r="BD409" i="1"/>
  <c r="BI409" i="1"/>
  <c r="BJ409" i="1"/>
  <c r="BK409" i="1"/>
  <c r="BL409" i="1"/>
  <c r="BN409" i="1"/>
  <c r="BO409" i="1"/>
  <c r="BF426" i="1"/>
  <c r="AX426" i="1"/>
  <c r="AZ426" i="1"/>
  <c r="BA426" i="1"/>
  <c r="BB426" i="1"/>
  <c r="BC426" i="1"/>
  <c r="BD426" i="1"/>
  <c r="BI426" i="1"/>
  <c r="BJ426" i="1"/>
  <c r="BK426" i="1"/>
  <c r="BL426" i="1"/>
  <c r="BN426" i="1"/>
  <c r="BO426" i="1"/>
  <c r="BG402" i="1"/>
  <c r="AX402" i="1"/>
  <c r="AZ402" i="1"/>
  <c r="BA402" i="1"/>
  <c r="BB402" i="1"/>
  <c r="BC402" i="1"/>
  <c r="BD402" i="1"/>
  <c r="BI402" i="1"/>
  <c r="BJ402" i="1"/>
  <c r="BK402" i="1"/>
  <c r="BL402" i="1"/>
  <c r="BN402" i="1"/>
  <c r="BO402" i="1"/>
  <c r="BF362" i="1"/>
  <c r="AX362" i="1"/>
  <c r="AZ362" i="1"/>
  <c r="BA362" i="1"/>
  <c r="BB362" i="1"/>
  <c r="BC362" i="1"/>
  <c r="BD362" i="1"/>
  <c r="BI362" i="1"/>
  <c r="BJ362" i="1"/>
  <c r="BK362" i="1"/>
  <c r="BL362" i="1"/>
  <c r="BN362" i="1"/>
  <c r="BO362" i="1"/>
  <c r="BF328" i="1"/>
  <c r="AX328" i="1"/>
  <c r="AZ328" i="1"/>
  <c r="BA328" i="1"/>
  <c r="BB328" i="1"/>
  <c r="BC328" i="1"/>
  <c r="BD328" i="1"/>
  <c r="BI328" i="1"/>
  <c r="BJ328" i="1"/>
  <c r="BK328" i="1"/>
  <c r="BL328" i="1"/>
  <c r="BN328" i="1"/>
  <c r="BO328" i="1"/>
  <c r="BG25" i="1"/>
  <c r="AX25" i="1"/>
  <c r="AZ25" i="1"/>
  <c r="BA25" i="1"/>
  <c r="BB25" i="1"/>
  <c r="BC25" i="1"/>
  <c r="BD25" i="1"/>
  <c r="BI25" i="1"/>
  <c r="BJ25" i="1"/>
  <c r="BK25" i="1"/>
  <c r="BL25" i="1"/>
  <c r="BN25" i="1"/>
  <c r="BO25" i="1"/>
  <c r="BF103" i="1"/>
  <c r="AX103" i="1"/>
  <c r="AZ103" i="1"/>
  <c r="BA103" i="1"/>
  <c r="BB103" i="1"/>
  <c r="BC103" i="1"/>
  <c r="BD103" i="1"/>
  <c r="BI103" i="1"/>
  <c r="BJ103" i="1"/>
  <c r="BK103" i="1"/>
  <c r="BL103" i="1"/>
  <c r="BN103" i="1"/>
  <c r="BO103" i="1"/>
  <c r="BF135" i="1"/>
  <c r="AX135" i="1"/>
  <c r="AZ135" i="1"/>
  <c r="BA135" i="1"/>
  <c r="BB135" i="1"/>
  <c r="BC135" i="1"/>
  <c r="BD135" i="1"/>
  <c r="BI135" i="1"/>
  <c r="BJ135" i="1"/>
  <c r="BK135" i="1"/>
  <c r="BL135" i="1"/>
  <c r="BN135" i="1"/>
  <c r="BO135" i="1"/>
  <c r="BF251" i="1"/>
  <c r="AX251" i="1"/>
  <c r="AZ251" i="1"/>
  <c r="BA251" i="1"/>
  <c r="BB251" i="1"/>
  <c r="BC251" i="1"/>
  <c r="BD251" i="1"/>
  <c r="BI251" i="1"/>
  <c r="BJ251" i="1"/>
  <c r="BK251" i="1"/>
  <c r="BL251" i="1"/>
  <c r="BN251" i="1"/>
  <c r="BO251" i="1"/>
  <c r="BF339" i="1"/>
  <c r="AX339" i="1"/>
  <c r="AZ339" i="1"/>
  <c r="BA339" i="1"/>
  <c r="BB339" i="1"/>
  <c r="BC339" i="1"/>
  <c r="BD339" i="1"/>
  <c r="BI339" i="1"/>
  <c r="BJ339" i="1"/>
  <c r="BK339" i="1"/>
  <c r="BL339" i="1"/>
  <c r="BN339" i="1"/>
  <c r="BO339" i="1"/>
  <c r="BF217" i="1"/>
  <c r="AX217" i="1"/>
  <c r="AZ217" i="1"/>
  <c r="BA217" i="1"/>
  <c r="BB217" i="1"/>
  <c r="BC217" i="1"/>
  <c r="BD217" i="1"/>
  <c r="BI217" i="1"/>
  <c r="BJ217" i="1"/>
  <c r="BK217" i="1"/>
  <c r="BL217" i="1"/>
  <c r="BN217" i="1"/>
  <c r="BO217" i="1"/>
  <c r="BF314" i="1"/>
  <c r="AX314" i="1"/>
  <c r="AZ314" i="1"/>
  <c r="BA314" i="1"/>
  <c r="BB314" i="1"/>
  <c r="BC314" i="1"/>
  <c r="BD314" i="1"/>
  <c r="BI314" i="1"/>
  <c r="BJ314" i="1"/>
  <c r="BK314" i="1"/>
  <c r="BL314" i="1"/>
  <c r="BN314" i="1"/>
  <c r="BO314" i="1"/>
  <c r="BF311" i="1"/>
  <c r="AX311" i="1"/>
  <c r="AZ311" i="1"/>
  <c r="BA311" i="1"/>
  <c r="BB311" i="1"/>
  <c r="BC311" i="1"/>
  <c r="BD311" i="1"/>
  <c r="BI311" i="1"/>
  <c r="BJ311" i="1"/>
  <c r="BK311" i="1"/>
  <c r="BL311" i="1"/>
  <c r="BN311" i="1"/>
  <c r="BO311" i="1"/>
  <c r="BF219" i="1"/>
  <c r="AX219" i="1"/>
  <c r="AZ219" i="1"/>
  <c r="BA219" i="1"/>
  <c r="BB219" i="1"/>
  <c r="BC219" i="1"/>
  <c r="BD219" i="1"/>
  <c r="BI219" i="1"/>
  <c r="BJ219" i="1"/>
  <c r="BK219" i="1"/>
  <c r="BL219" i="1"/>
  <c r="BN219" i="1"/>
  <c r="BO219" i="1"/>
  <c r="BF254" i="1"/>
  <c r="AX254" i="1"/>
  <c r="AZ254" i="1"/>
  <c r="BA254" i="1"/>
  <c r="BB254" i="1"/>
  <c r="BC254" i="1"/>
  <c r="BD254" i="1"/>
  <c r="BI254" i="1"/>
  <c r="BJ254" i="1"/>
  <c r="BK254" i="1"/>
  <c r="BL254" i="1"/>
  <c r="BN254" i="1"/>
  <c r="BO254" i="1"/>
  <c r="BF112" i="1"/>
  <c r="AX112" i="1"/>
  <c r="AZ112" i="1"/>
  <c r="BA112" i="1"/>
  <c r="BB112" i="1"/>
  <c r="BC112" i="1"/>
  <c r="BD112" i="1"/>
  <c r="BI112" i="1"/>
  <c r="BJ112" i="1"/>
  <c r="BK112" i="1"/>
  <c r="BL112" i="1"/>
  <c r="BN112" i="1"/>
  <c r="BO112" i="1"/>
  <c r="BF145" i="1"/>
  <c r="AX145" i="1"/>
  <c r="AZ145" i="1"/>
  <c r="BA145" i="1"/>
  <c r="BB145" i="1"/>
  <c r="BC145" i="1"/>
  <c r="BD145" i="1"/>
  <c r="BI145" i="1"/>
  <c r="BJ145" i="1"/>
  <c r="BK145" i="1"/>
  <c r="BL145" i="1"/>
  <c r="BN145" i="1"/>
  <c r="BO145" i="1"/>
  <c r="BF56" i="1"/>
  <c r="AX56" i="1"/>
  <c r="AZ56" i="1"/>
  <c r="BA56" i="1"/>
  <c r="BB56" i="1"/>
  <c r="BC56" i="1"/>
  <c r="BD56" i="1"/>
  <c r="BI56" i="1"/>
  <c r="BJ56" i="1"/>
  <c r="BK56" i="1"/>
  <c r="BL56" i="1"/>
  <c r="BN56" i="1"/>
  <c r="BO56" i="1"/>
  <c r="BF280" i="1"/>
  <c r="AX280" i="1"/>
  <c r="AZ280" i="1"/>
  <c r="BA280" i="1"/>
  <c r="BB280" i="1"/>
  <c r="BC280" i="1"/>
  <c r="BD280" i="1"/>
  <c r="BI280" i="1"/>
  <c r="BJ280" i="1"/>
  <c r="BK280" i="1"/>
  <c r="BL280" i="1"/>
  <c r="BN280" i="1"/>
  <c r="BO280" i="1"/>
  <c r="BF131" i="1"/>
  <c r="AX131" i="1"/>
  <c r="AZ131" i="1"/>
  <c r="BA131" i="1"/>
  <c r="BB131" i="1"/>
  <c r="BC131" i="1"/>
  <c r="BD131" i="1"/>
  <c r="BI131" i="1"/>
  <c r="BJ131" i="1"/>
  <c r="BK131" i="1"/>
  <c r="BL131" i="1"/>
  <c r="BN131" i="1"/>
  <c r="BO131" i="1"/>
  <c r="BF205" i="1"/>
  <c r="AX205" i="1"/>
  <c r="AZ205" i="1"/>
  <c r="BA205" i="1"/>
  <c r="BB205" i="1"/>
  <c r="BC205" i="1"/>
  <c r="BD205" i="1"/>
  <c r="BI205" i="1"/>
  <c r="BJ205" i="1"/>
  <c r="BK205" i="1"/>
  <c r="BL205" i="1"/>
  <c r="BN205" i="1"/>
  <c r="BO205" i="1"/>
  <c r="BF456" i="1"/>
  <c r="AX456" i="1"/>
  <c r="AZ456" i="1"/>
  <c r="BA456" i="1"/>
  <c r="BB456" i="1"/>
  <c r="BC456" i="1"/>
  <c r="BD456" i="1"/>
  <c r="BI456" i="1"/>
  <c r="BJ456" i="1"/>
  <c r="BK456" i="1"/>
  <c r="BL456" i="1"/>
  <c r="BN456" i="1"/>
  <c r="BO456" i="1"/>
  <c r="BF457" i="1"/>
  <c r="AX457" i="1"/>
  <c r="AZ457" i="1"/>
  <c r="BA457" i="1"/>
  <c r="BB457" i="1"/>
  <c r="BC457" i="1"/>
  <c r="BD457" i="1"/>
  <c r="BI457" i="1"/>
  <c r="BJ457" i="1"/>
  <c r="BK457" i="1"/>
  <c r="BL457" i="1"/>
  <c r="BN457" i="1"/>
  <c r="BO457" i="1"/>
  <c r="BF388" i="1"/>
  <c r="AX388" i="1"/>
  <c r="AZ388" i="1"/>
  <c r="BA388" i="1"/>
  <c r="BB388" i="1"/>
  <c r="BC388" i="1"/>
  <c r="BD388" i="1"/>
  <c r="BI388" i="1"/>
  <c r="BJ388" i="1"/>
  <c r="BK388" i="1"/>
  <c r="BL388" i="1"/>
  <c r="BN388" i="1"/>
  <c r="BO388" i="1"/>
  <c r="BF203" i="1"/>
  <c r="AX203" i="1"/>
  <c r="AZ203" i="1"/>
  <c r="BA203" i="1"/>
  <c r="BB203" i="1"/>
  <c r="BC203" i="1"/>
  <c r="BD203" i="1"/>
  <c r="BI203" i="1"/>
  <c r="BJ203" i="1"/>
  <c r="BK203" i="1"/>
  <c r="BL203" i="1"/>
  <c r="BN203" i="1"/>
  <c r="BO203" i="1"/>
  <c r="BF281" i="1"/>
  <c r="AX281" i="1"/>
  <c r="AZ281" i="1"/>
  <c r="BA281" i="1"/>
  <c r="BB281" i="1"/>
  <c r="BC281" i="1"/>
  <c r="BD281" i="1"/>
  <c r="BI281" i="1"/>
  <c r="BJ281" i="1"/>
  <c r="BK281" i="1"/>
  <c r="BL281" i="1"/>
  <c r="BN281" i="1"/>
  <c r="BO281" i="1"/>
  <c r="BF72" i="1"/>
  <c r="AX72" i="1"/>
  <c r="AZ72" i="1"/>
  <c r="BA72" i="1"/>
  <c r="BB72" i="1"/>
  <c r="BC72" i="1"/>
  <c r="BD72" i="1"/>
  <c r="BI72" i="1"/>
  <c r="BJ72" i="1"/>
  <c r="BK72" i="1"/>
  <c r="BL72" i="1"/>
  <c r="BN72" i="1"/>
  <c r="BO72" i="1"/>
  <c r="BF297" i="1"/>
  <c r="AX297" i="1"/>
  <c r="AZ297" i="1"/>
  <c r="BA297" i="1"/>
  <c r="BB297" i="1"/>
  <c r="BC297" i="1"/>
  <c r="BD297" i="1"/>
  <c r="BI297" i="1"/>
  <c r="BJ297" i="1"/>
  <c r="BK297" i="1"/>
  <c r="BL297" i="1"/>
  <c r="BN297" i="1"/>
  <c r="BO297" i="1"/>
  <c r="BF274" i="1"/>
  <c r="AX274" i="1"/>
  <c r="AZ274" i="1"/>
  <c r="BA274" i="1"/>
  <c r="BB274" i="1"/>
  <c r="BC274" i="1"/>
  <c r="BD274" i="1"/>
  <c r="BI274" i="1"/>
  <c r="BJ274" i="1"/>
  <c r="BK274" i="1"/>
  <c r="BL274" i="1"/>
  <c r="BN274" i="1"/>
  <c r="BO274" i="1"/>
  <c r="BF260" i="1"/>
  <c r="AX260" i="1"/>
  <c r="AZ260" i="1"/>
  <c r="BA260" i="1"/>
  <c r="BB260" i="1"/>
  <c r="BC260" i="1"/>
  <c r="BD260" i="1"/>
  <c r="BI260" i="1"/>
  <c r="BJ260" i="1"/>
  <c r="BK260" i="1"/>
  <c r="BL260" i="1"/>
  <c r="BN260" i="1"/>
  <c r="BO260" i="1"/>
  <c r="BF108" i="1"/>
  <c r="AX108" i="1"/>
  <c r="AZ108" i="1"/>
  <c r="BA108" i="1"/>
  <c r="BB108" i="1"/>
  <c r="BC108" i="1"/>
  <c r="BD108" i="1"/>
  <c r="BI108" i="1"/>
  <c r="BJ108" i="1"/>
  <c r="BK108" i="1"/>
  <c r="BL108" i="1"/>
  <c r="BN108" i="1"/>
  <c r="BO108" i="1"/>
  <c r="BF55" i="1"/>
  <c r="AX55" i="1"/>
  <c r="AZ55" i="1"/>
  <c r="BA55" i="1"/>
  <c r="BB55" i="1"/>
  <c r="BC55" i="1"/>
  <c r="BD55" i="1"/>
  <c r="BI55" i="1"/>
  <c r="BJ55" i="1"/>
  <c r="BK55" i="1"/>
  <c r="BL55" i="1"/>
  <c r="BN55" i="1"/>
  <c r="BO55" i="1"/>
  <c r="BG460" i="1"/>
  <c r="AX460" i="1"/>
  <c r="AZ460" i="1"/>
  <c r="BA460" i="1"/>
  <c r="BB460" i="1"/>
  <c r="BC460" i="1"/>
  <c r="BD460" i="1"/>
  <c r="BI460" i="1"/>
  <c r="BJ460" i="1"/>
  <c r="BK460" i="1"/>
  <c r="BL460" i="1"/>
  <c r="BN460" i="1"/>
  <c r="BO460" i="1"/>
  <c r="BF250" i="1"/>
  <c r="AX250" i="1"/>
  <c r="AZ250" i="1"/>
  <c r="BA250" i="1"/>
  <c r="BB250" i="1"/>
  <c r="BC250" i="1"/>
  <c r="BD250" i="1"/>
  <c r="BI250" i="1"/>
  <c r="BJ250" i="1"/>
  <c r="BK250" i="1"/>
  <c r="BL250" i="1"/>
  <c r="BN250" i="1"/>
  <c r="BO250" i="1"/>
  <c r="BF174" i="1"/>
  <c r="AX174" i="1"/>
  <c r="AZ174" i="1"/>
  <c r="BA174" i="1"/>
  <c r="BB174" i="1"/>
  <c r="BC174" i="1"/>
  <c r="BD174" i="1"/>
  <c r="BI174" i="1"/>
  <c r="BJ174" i="1"/>
  <c r="BK174" i="1"/>
  <c r="BL174" i="1"/>
  <c r="BN174" i="1"/>
  <c r="BO174" i="1"/>
  <c r="BF17" i="1"/>
  <c r="AX17" i="1"/>
  <c r="AZ17" i="1"/>
  <c r="BA17" i="1"/>
  <c r="BB17" i="1"/>
  <c r="BC17" i="1"/>
  <c r="BD17" i="1"/>
  <c r="BI17" i="1"/>
  <c r="BJ17" i="1"/>
  <c r="BK17" i="1"/>
  <c r="BL17" i="1"/>
  <c r="BN17" i="1"/>
  <c r="BO17" i="1"/>
  <c r="BF104" i="1"/>
  <c r="AX104" i="1"/>
  <c r="AZ104" i="1"/>
  <c r="BA104" i="1"/>
  <c r="BB104" i="1"/>
  <c r="BC104" i="1"/>
  <c r="BD104" i="1"/>
  <c r="BI104" i="1"/>
  <c r="BJ104" i="1"/>
  <c r="BK104" i="1"/>
  <c r="BL104" i="1"/>
  <c r="BN104" i="1"/>
  <c r="BO104" i="1"/>
  <c r="BF115" i="1"/>
  <c r="AX115" i="1"/>
  <c r="AZ115" i="1"/>
  <c r="BA115" i="1"/>
  <c r="BB115" i="1"/>
  <c r="BC115" i="1"/>
  <c r="BD115" i="1"/>
  <c r="BI115" i="1"/>
  <c r="BJ115" i="1"/>
  <c r="BK115" i="1"/>
  <c r="BL115" i="1"/>
  <c r="BN115" i="1"/>
  <c r="BO115" i="1"/>
  <c r="BF67" i="1"/>
  <c r="AX67" i="1"/>
  <c r="AZ67" i="1"/>
  <c r="BA67" i="1"/>
  <c r="BB67" i="1"/>
  <c r="BC67" i="1"/>
  <c r="BD67" i="1"/>
  <c r="BI67" i="1"/>
  <c r="BJ67" i="1"/>
  <c r="BK67" i="1"/>
  <c r="BL67" i="1"/>
  <c r="BN67" i="1"/>
  <c r="BO67" i="1"/>
  <c r="BF14" i="1"/>
  <c r="AX14" i="1"/>
  <c r="AZ14" i="1"/>
  <c r="BA14" i="1"/>
  <c r="BB14" i="1"/>
  <c r="BC14" i="1"/>
  <c r="BD14" i="1"/>
  <c r="BI14" i="1"/>
  <c r="BJ14" i="1"/>
  <c r="BK14" i="1"/>
  <c r="BL14" i="1"/>
  <c r="BN14" i="1"/>
  <c r="BO14" i="1"/>
  <c r="BF10" i="1"/>
  <c r="AX10" i="1"/>
  <c r="AZ10" i="1"/>
  <c r="BA10" i="1"/>
  <c r="BB10" i="1"/>
  <c r="BC10" i="1"/>
  <c r="BD10" i="1"/>
  <c r="BI10" i="1"/>
  <c r="BJ10" i="1"/>
  <c r="BK10" i="1"/>
  <c r="BL10" i="1"/>
  <c r="BN10" i="1"/>
  <c r="BO10" i="1"/>
  <c r="BF3" i="1"/>
  <c r="AX3" i="1"/>
  <c r="AZ3" i="1"/>
  <c r="BA3" i="1"/>
  <c r="BB3" i="1"/>
  <c r="BC3" i="1"/>
  <c r="BD3" i="1"/>
  <c r="BI3" i="1"/>
  <c r="BJ3" i="1"/>
  <c r="BK3" i="1"/>
  <c r="BL3" i="1"/>
  <c r="BN3" i="1"/>
  <c r="BO3" i="1"/>
  <c r="BF264" i="1"/>
  <c r="AX264" i="1"/>
  <c r="AZ264" i="1"/>
  <c r="BA264" i="1"/>
  <c r="BB264" i="1"/>
  <c r="BC264" i="1"/>
  <c r="BD264" i="1"/>
  <c r="BI264" i="1"/>
  <c r="BJ264" i="1"/>
  <c r="BK264" i="1"/>
  <c r="BL264" i="1"/>
  <c r="BN264" i="1"/>
  <c r="BO264" i="1"/>
  <c r="BF459" i="1"/>
  <c r="AX459" i="1"/>
  <c r="AZ459" i="1"/>
  <c r="BA459" i="1"/>
  <c r="BB459" i="1"/>
  <c r="BC459" i="1"/>
  <c r="BD459" i="1"/>
  <c r="BI459" i="1"/>
  <c r="BJ459" i="1"/>
  <c r="BK459" i="1"/>
  <c r="BL459" i="1"/>
  <c r="BN459" i="1"/>
  <c r="BO459" i="1"/>
  <c r="BF52" i="1"/>
  <c r="AX52" i="1"/>
  <c r="AZ52" i="1"/>
  <c r="BA52" i="1"/>
  <c r="BB52" i="1"/>
  <c r="BC52" i="1"/>
  <c r="BD52" i="1"/>
  <c r="BI52" i="1"/>
  <c r="BJ52" i="1"/>
  <c r="BK52" i="1"/>
  <c r="BL52" i="1"/>
  <c r="BN52" i="1"/>
  <c r="BO52" i="1"/>
  <c r="BF149" i="1"/>
  <c r="AX149" i="1"/>
  <c r="AZ149" i="1"/>
  <c r="BA149" i="1"/>
  <c r="BB149" i="1"/>
  <c r="BC149" i="1"/>
  <c r="BD149" i="1"/>
  <c r="BI149" i="1"/>
  <c r="BJ149" i="1"/>
  <c r="BK149" i="1"/>
  <c r="BL149" i="1"/>
  <c r="BN149" i="1"/>
  <c r="BO149" i="1"/>
  <c r="BF215" i="1"/>
  <c r="AX215" i="1"/>
  <c r="AZ215" i="1"/>
  <c r="BA215" i="1"/>
  <c r="BB215" i="1"/>
  <c r="BC215" i="1"/>
  <c r="BD215" i="1"/>
  <c r="BI215" i="1"/>
  <c r="BJ215" i="1"/>
  <c r="BK215" i="1"/>
  <c r="BL215" i="1"/>
  <c r="BN215" i="1"/>
  <c r="BO215" i="1"/>
  <c r="BO420" i="1"/>
  <c r="BN420" i="1"/>
  <c r="BL420" i="1"/>
  <c r="BK420" i="1"/>
  <c r="BJ420" i="1"/>
  <c r="BI420" i="1"/>
  <c r="BD420" i="1"/>
  <c r="BC420" i="1"/>
  <c r="BB420" i="1"/>
  <c r="BA420" i="1"/>
  <c r="AZ420" i="1"/>
  <c r="AX420" i="1"/>
  <c r="BF420" i="1"/>
  <c r="EM144" i="1" l="1"/>
  <c r="HO144" i="1"/>
  <c r="EN405" i="1"/>
  <c r="HP405" i="1"/>
  <c r="EN214" i="1"/>
  <c r="HP214" i="1"/>
  <c r="HO286" i="1"/>
  <c r="EM286" i="1"/>
  <c r="BG80" i="1"/>
  <c r="BE80" i="1" s="1"/>
  <c r="HO34" i="1"/>
  <c r="EM34" i="1"/>
  <c r="EM413" i="1"/>
  <c r="HO413" i="1"/>
  <c r="EM335" i="1"/>
  <c r="HO335" i="1"/>
  <c r="HP39" i="1"/>
  <c r="EN39" i="1"/>
  <c r="HO196" i="1"/>
  <c r="EM196" i="1"/>
  <c r="EM467" i="1"/>
  <c r="HO467" i="1"/>
  <c r="EM488" i="1"/>
  <c r="HO488" i="1"/>
  <c r="HO373" i="1"/>
  <c r="EM373" i="1"/>
  <c r="EO471" i="1"/>
  <c r="HQ471" i="1"/>
  <c r="EM211" i="1"/>
  <c r="HO211" i="1"/>
  <c r="EO358" i="1"/>
  <c r="HQ358" i="1"/>
  <c r="HO374" i="1"/>
  <c r="EM374" i="1"/>
  <c r="HP154" i="1"/>
  <c r="EN154" i="1"/>
  <c r="EN319" i="1"/>
  <c r="HP319" i="1"/>
  <c r="EN389" i="1"/>
  <c r="HP389" i="1"/>
  <c r="EN329" i="1"/>
  <c r="HP329" i="1"/>
  <c r="EN485" i="1"/>
  <c r="HP485" i="1"/>
  <c r="HP246" i="1"/>
  <c r="EN246" i="1"/>
  <c r="HP236" i="1"/>
  <c r="EN236" i="1"/>
  <c r="HP477" i="1"/>
  <c r="EN477" i="1"/>
  <c r="EM396" i="1"/>
  <c r="HO396" i="1"/>
  <c r="EO298" i="1"/>
  <c r="HQ298" i="1"/>
  <c r="HQ41" i="1"/>
  <c r="EO41" i="1"/>
  <c r="HO201" i="1"/>
  <c r="EM201" i="1"/>
  <c r="HP326" i="1"/>
  <c r="EN326" i="1"/>
  <c r="EN352" i="1"/>
  <c r="HP352" i="1"/>
  <c r="HO337" i="1"/>
  <c r="EM337" i="1"/>
  <c r="HQ484" i="1"/>
  <c r="EO484" i="1"/>
  <c r="EO59" i="1"/>
  <c r="HQ59" i="1"/>
  <c r="HP472" i="1"/>
  <c r="EN472" i="1"/>
  <c r="EO153" i="1"/>
  <c r="HQ153" i="1"/>
  <c r="EN240" i="1"/>
  <c r="HP240" i="1"/>
  <c r="EO376" i="1"/>
  <c r="HQ376" i="1"/>
  <c r="HO394" i="1"/>
  <c r="EM394" i="1"/>
  <c r="EM367" i="1"/>
  <c r="HO367" i="1"/>
  <c r="HO182" i="1"/>
  <c r="EM182" i="1"/>
  <c r="EP315" i="1"/>
  <c r="HR315" i="1"/>
  <c r="EN178" i="1"/>
  <c r="HP178" i="1"/>
  <c r="EM347" i="1"/>
  <c r="HO347" i="1"/>
  <c r="HP474" i="1"/>
  <c r="EN474" i="1"/>
  <c r="HO479" i="1"/>
  <c r="EM479" i="1"/>
  <c r="HO308" i="1"/>
  <c r="EM308" i="1"/>
  <c r="EM136" i="1"/>
  <c r="HO136" i="1"/>
  <c r="EM370" i="1"/>
  <c r="HO370" i="1"/>
  <c r="EN390" i="1"/>
  <c r="HP390" i="1"/>
  <c r="HQ349" i="1"/>
  <c r="EO349" i="1"/>
  <c r="HQ323" i="1"/>
  <c r="EO323" i="1"/>
  <c r="HO345" i="1"/>
  <c r="EM345" i="1"/>
  <c r="EN187" i="1"/>
  <c r="HP187" i="1"/>
  <c r="EO480" i="1"/>
  <c r="HQ480" i="1"/>
  <c r="EO324" i="1"/>
  <c r="HQ324" i="1"/>
  <c r="HP23" i="1"/>
  <c r="EN23" i="1"/>
  <c r="EO489" i="1"/>
  <c r="HQ489" i="1"/>
  <c r="HP364" i="1"/>
  <c r="EN364" i="1"/>
  <c r="HO384" i="1"/>
  <c r="EM384" i="1"/>
  <c r="EP216" i="1"/>
  <c r="HR216" i="1"/>
  <c r="HQ476" i="1"/>
  <c r="EO476" i="1"/>
  <c r="HP322" i="1"/>
  <c r="EN322" i="1"/>
  <c r="EP378" i="1"/>
  <c r="HR378" i="1"/>
  <c r="EM64" i="1"/>
  <c r="HO64" i="1"/>
  <c r="HO392" i="1"/>
  <c r="EM392" i="1"/>
  <c r="EO481" i="1"/>
  <c r="HQ481" i="1"/>
  <c r="HO318" i="1"/>
  <c r="EM318" i="1"/>
  <c r="EN410" i="1"/>
  <c r="HP410" i="1"/>
  <c r="HO46" i="1"/>
  <c r="EM46" i="1"/>
  <c r="HO360" i="1"/>
  <c r="EM360" i="1"/>
  <c r="HO275" i="1"/>
  <c r="EM275" i="1"/>
  <c r="HQ221" i="1"/>
  <c r="EO221" i="1"/>
  <c r="HO478" i="1"/>
  <c r="EM478" i="1"/>
  <c r="HP470" i="1"/>
  <c r="EN470" i="1"/>
  <c r="HP193" i="1"/>
  <c r="EN193" i="1"/>
  <c r="HP365" i="1"/>
  <c r="EN365" i="1"/>
  <c r="HP366" i="1"/>
  <c r="EN366" i="1"/>
  <c r="HQ469" i="1"/>
  <c r="EO469" i="1"/>
  <c r="HO403" i="1"/>
  <c r="EM403" i="1"/>
  <c r="HP85" i="1"/>
  <c r="EN85" i="1"/>
  <c r="EM385" i="1"/>
  <c r="HO385" i="1"/>
  <c r="HP309" i="1"/>
  <c r="EN309" i="1"/>
  <c r="EN142" i="1"/>
  <c r="HP142" i="1"/>
  <c r="EO482" i="1"/>
  <c r="HQ482" i="1"/>
  <c r="HP399" i="1"/>
  <c r="EN399" i="1"/>
  <c r="HS295" i="1"/>
  <c r="EQ295" i="1"/>
  <c r="HR466" i="1"/>
  <c r="EP466" i="1"/>
  <c r="HO468" i="1"/>
  <c r="EM468" i="1"/>
  <c r="EN401" i="1"/>
  <c r="HP401" i="1"/>
  <c r="EO487" i="1"/>
  <c r="HQ487" i="1"/>
  <c r="HP60" i="1"/>
  <c r="EN60" i="1"/>
  <c r="HP483" i="1"/>
  <c r="EN483" i="1"/>
  <c r="HO76" i="1"/>
  <c r="EM76" i="1"/>
  <c r="HP199" i="1"/>
  <c r="EN199" i="1"/>
  <c r="HQ475" i="1"/>
  <c r="EO475" i="1"/>
  <c r="EO325" i="1"/>
  <c r="HQ325" i="1"/>
  <c r="EN79" i="1"/>
  <c r="HP79" i="1"/>
  <c r="HP253" i="1"/>
  <c r="EN253" i="1"/>
  <c r="HP336" i="1"/>
  <c r="EN336" i="1"/>
  <c r="EO369" i="1"/>
  <c r="HQ369" i="1"/>
  <c r="HP486" i="1"/>
  <c r="EN486" i="1"/>
  <c r="HQ121" i="1"/>
  <c r="EO121" i="1"/>
  <c r="EO278" i="1"/>
  <c r="HQ278" i="1"/>
  <c r="EO386" i="1"/>
  <c r="HQ386" i="1"/>
  <c r="EM225" i="1"/>
  <c r="HO225" i="1"/>
  <c r="EN113" i="1"/>
  <c r="HP113" i="1"/>
  <c r="HO256" i="1"/>
  <c r="EM256" i="1"/>
  <c r="EO490" i="1"/>
  <c r="HQ490" i="1"/>
  <c r="HQ372" i="1"/>
  <c r="EO372" i="1"/>
  <c r="HP332" i="1"/>
  <c r="EN332" i="1"/>
  <c r="EN166" i="1"/>
  <c r="HP166" i="1"/>
  <c r="EM473" i="1"/>
  <c r="HO473" i="1"/>
  <c r="BG134" i="1"/>
  <c r="BM110" i="1"/>
  <c r="EI124" i="1"/>
  <c r="HK124" i="1"/>
  <c r="EI496" i="1"/>
  <c r="HK496" i="1"/>
  <c r="BF296" i="1"/>
  <c r="BE296" i="1" s="1"/>
  <c r="BG338" i="1"/>
  <c r="BE338" i="1" s="1"/>
  <c r="EI241" i="1"/>
  <c r="HK241" i="1"/>
  <c r="EI218" i="1"/>
  <c r="HK218" i="1"/>
  <c r="BM340" i="1"/>
  <c r="BG208" i="1"/>
  <c r="BE208" i="1" s="1"/>
  <c r="BF139" i="1"/>
  <c r="BE139" i="1" s="1"/>
  <c r="BG125" i="1"/>
  <c r="BE125" i="1" s="1"/>
  <c r="BG343" i="1"/>
  <c r="BE343" i="1" s="1"/>
  <c r="BM391" i="1"/>
  <c r="BG368" i="1"/>
  <c r="BE368" i="1" s="1"/>
  <c r="BG195" i="1"/>
  <c r="BE195" i="1" s="1"/>
  <c r="EI116" i="1"/>
  <c r="HK116" i="1"/>
  <c r="EI24" i="1"/>
  <c r="HK24" i="1"/>
  <c r="BG426" i="1"/>
  <c r="BG380" i="1"/>
  <c r="BE380" i="1" s="1"/>
  <c r="BG98" i="1"/>
  <c r="BE98" i="1" s="1"/>
  <c r="BM514" i="1"/>
  <c r="EI519" i="1"/>
  <c r="HK519" i="1"/>
  <c r="BM279" i="1"/>
  <c r="BG330" i="1"/>
  <c r="BE330" i="1" s="1"/>
  <c r="EI132" i="1"/>
  <c r="HK132" i="1"/>
  <c r="BM4" i="1"/>
  <c r="BG524" i="1"/>
  <c r="BE524" i="1" s="1"/>
  <c r="EI284" i="1"/>
  <c r="HK284" i="1"/>
  <c r="EI129" i="1"/>
  <c r="HK129" i="1"/>
  <c r="EI289" i="1"/>
  <c r="HK289" i="1"/>
  <c r="EJ277" i="1"/>
  <c r="HL277" i="1"/>
  <c r="EI375" i="1"/>
  <c r="HK375" i="1"/>
  <c r="EI29" i="1"/>
  <c r="HK29" i="1"/>
  <c r="EI128" i="1"/>
  <c r="HK128" i="1"/>
  <c r="EI40" i="1"/>
  <c r="HK40" i="1"/>
  <c r="EJ465" i="1"/>
  <c r="HL465" i="1"/>
  <c r="EI88" i="1"/>
  <c r="HK88" i="1"/>
  <c r="EI125" i="1"/>
  <c r="HK125" i="1"/>
  <c r="EI508" i="1"/>
  <c r="HK508" i="1"/>
  <c r="EI420" i="1"/>
  <c r="HK420" i="1"/>
  <c r="EI254" i="1"/>
  <c r="HK254" i="1"/>
  <c r="EI75" i="1"/>
  <c r="HK75" i="1"/>
  <c r="EI188" i="1"/>
  <c r="HK188" i="1"/>
  <c r="EI463" i="1"/>
  <c r="HK463" i="1"/>
  <c r="EJ415" i="1"/>
  <c r="HL415" i="1"/>
  <c r="EI80" i="1"/>
  <c r="HK80" i="1"/>
  <c r="EJ160" i="1"/>
  <c r="HL160" i="1"/>
  <c r="EI398" i="1"/>
  <c r="HK398" i="1"/>
  <c r="EI304" i="1"/>
  <c r="HK304" i="1"/>
  <c r="EI280" i="1"/>
  <c r="HK280" i="1"/>
  <c r="EI168" i="1"/>
  <c r="HK168" i="1"/>
  <c r="EI456" i="1"/>
  <c r="HK456" i="1"/>
  <c r="EI195" i="1"/>
  <c r="HK195" i="1"/>
  <c r="EI139" i="1"/>
  <c r="HK139" i="1"/>
  <c r="EI305" i="1"/>
  <c r="HK305" i="1"/>
  <c r="EI194" i="1"/>
  <c r="HK194" i="1"/>
  <c r="EI13" i="1"/>
  <c r="HK13" i="1"/>
  <c r="EI167" i="1"/>
  <c r="HK167" i="1"/>
  <c r="EI412" i="1"/>
  <c r="HK412" i="1"/>
  <c r="EI281" i="1"/>
  <c r="HK281" i="1"/>
  <c r="EJ198" i="1"/>
  <c r="HL198" i="1"/>
  <c r="EI292" i="1"/>
  <c r="HK292" i="1"/>
  <c r="EI426" i="1"/>
  <c r="HK426" i="1"/>
  <c r="EJ300" i="1"/>
  <c r="HL300" i="1"/>
  <c r="EI525" i="1"/>
  <c r="HK525" i="1"/>
  <c r="EI112" i="1"/>
  <c r="HK112" i="1"/>
  <c r="EI17" i="1"/>
  <c r="HK17" i="1"/>
  <c r="EI242" i="1"/>
  <c r="HK242" i="1"/>
  <c r="HL26" i="1"/>
  <c r="EJ26" i="1"/>
  <c r="EI148" i="1"/>
  <c r="HK148" i="1"/>
  <c r="EI11" i="1"/>
  <c r="HK11" i="1"/>
  <c r="EI98" i="1"/>
  <c r="HK98" i="1"/>
  <c r="EI231" i="1"/>
  <c r="HK231" i="1"/>
  <c r="EI340" i="1"/>
  <c r="HK340" i="1"/>
  <c r="EI123" i="1"/>
  <c r="HK123" i="1"/>
  <c r="EI402" i="1"/>
  <c r="HK402" i="1"/>
  <c r="EJ103" i="1"/>
  <c r="HL103" i="1"/>
  <c r="EI509" i="1"/>
  <c r="HK509" i="1"/>
  <c r="EJ513" i="1"/>
  <c r="HL513" i="1"/>
  <c r="EI381" i="1"/>
  <c r="HK381" i="1"/>
  <c r="EI411" i="1"/>
  <c r="HK411" i="1"/>
  <c r="EI66" i="1"/>
  <c r="HK66" i="1"/>
  <c r="EI512" i="1"/>
  <c r="HK512" i="1"/>
  <c r="EJ495" i="1"/>
  <c r="HL495" i="1"/>
  <c r="EI117" i="1"/>
  <c r="HK117" i="1"/>
  <c r="EI146" i="1"/>
  <c r="HK146" i="1"/>
  <c r="EI368" i="1"/>
  <c r="HK368" i="1"/>
  <c r="EI259" i="1"/>
  <c r="HK259" i="1"/>
  <c r="EI293" i="1"/>
  <c r="HK293" i="1"/>
  <c r="EI8" i="1"/>
  <c r="HK8" i="1"/>
  <c r="EI268" i="1"/>
  <c r="HK268" i="1"/>
  <c r="EI353" i="1"/>
  <c r="HK353" i="1"/>
  <c r="EI200" i="1"/>
  <c r="HK200" i="1"/>
  <c r="EI7" i="1"/>
  <c r="HK7" i="1"/>
  <c r="EI493" i="1"/>
  <c r="HK493" i="1"/>
  <c r="EI127" i="1"/>
  <c r="HK127" i="1"/>
  <c r="EI491" i="1"/>
  <c r="HK491" i="1"/>
  <c r="EI47" i="1"/>
  <c r="HK47" i="1"/>
  <c r="EI299" i="1"/>
  <c r="HK299" i="1"/>
  <c r="EI25" i="1"/>
  <c r="HK25" i="1"/>
  <c r="EI520" i="1"/>
  <c r="HK520" i="1"/>
  <c r="EI312" i="1"/>
  <c r="HK312" i="1"/>
  <c r="EI138" i="1"/>
  <c r="HK138" i="1"/>
  <c r="EJ528" i="1"/>
  <c r="HL528" i="1"/>
  <c r="EI235" i="1"/>
  <c r="HK235" i="1"/>
  <c r="EI251" i="1"/>
  <c r="HK251" i="1"/>
  <c r="BG422" i="1"/>
  <c r="BE422" i="1" s="1"/>
  <c r="BG212" i="1"/>
  <c r="BE212" i="1" s="1"/>
  <c r="EI290" i="1"/>
  <c r="HK290" i="1"/>
  <c r="EI507" i="1"/>
  <c r="HK507" i="1"/>
  <c r="EI99" i="1"/>
  <c r="HK99" i="1"/>
  <c r="EI407" i="1"/>
  <c r="HK407" i="1"/>
  <c r="EI250" i="1"/>
  <c r="HK250" i="1"/>
  <c r="EI110" i="1"/>
  <c r="HK110" i="1"/>
  <c r="EI460" i="1"/>
  <c r="HK460" i="1"/>
  <c r="EJ261" i="1"/>
  <c r="HL261" i="1"/>
  <c r="EJ526" i="1"/>
  <c r="HL526" i="1"/>
  <c r="EI288" i="1"/>
  <c r="HK288" i="1"/>
  <c r="EJ327" i="1"/>
  <c r="HL327" i="1"/>
  <c r="EJ462" i="1"/>
  <c r="HL462" i="1"/>
  <c r="EI151" i="1"/>
  <c r="HK151" i="1"/>
  <c r="EI162" i="1"/>
  <c r="HK162" i="1"/>
  <c r="EI499" i="1"/>
  <c r="HK499" i="1"/>
  <c r="EI228" i="1"/>
  <c r="HK228" i="1"/>
  <c r="EJ141" i="1"/>
  <c r="HL141" i="1"/>
  <c r="EI511" i="1"/>
  <c r="HK511" i="1"/>
  <c r="EJ498" i="1"/>
  <c r="HL498" i="1"/>
  <c r="EI421" i="1"/>
  <c r="HK421" i="1"/>
  <c r="EI93" i="1"/>
  <c r="HK93" i="1"/>
  <c r="EJ500" i="1"/>
  <c r="HL500" i="1"/>
  <c r="EI16" i="1"/>
  <c r="HK16" i="1"/>
  <c r="EI135" i="1"/>
  <c r="HK135" i="1"/>
  <c r="EI297" i="1"/>
  <c r="HK297" i="1"/>
  <c r="EI397" i="1"/>
  <c r="HK397" i="1"/>
  <c r="EJ272" i="1"/>
  <c r="HL272" i="1"/>
  <c r="EI395" i="1"/>
  <c r="HK395" i="1"/>
  <c r="EI371" i="1"/>
  <c r="HK371" i="1"/>
  <c r="EI343" i="1"/>
  <c r="HK343" i="1"/>
  <c r="EI155" i="1"/>
  <c r="HK155" i="1"/>
  <c r="EI339" i="1"/>
  <c r="HK339" i="1"/>
  <c r="EI529" i="1"/>
  <c r="HK529" i="1"/>
  <c r="EI220" i="1"/>
  <c r="HK220" i="1"/>
  <c r="EI84" i="1"/>
  <c r="HK84" i="1"/>
  <c r="EJ400" i="1"/>
  <c r="HL400" i="1"/>
  <c r="EI54" i="1"/>
  <c r="HK54" i="1"/>
  <c r="HK165" i="1"/>
  <c r="EI165" i="1"/>
  <c r="EI338" i="1"/>
  <c r="HK338" i="1"/>
  <c r="EI169" i="1"/>
  <c r="HK169" i="1"/>
  <c r="EI320" i="1"/>
  <c r="HK320" i="1"/>
  <c r="HK145" i="1"/>
  <c r="EI145" i="1"/>
  <c r="EJ28" i="1"/>
  <c r="HL28" i="1"/>
  <c r="EI172" i="1"/>
  <c r="HK172" i="1"/>
  <c r="EI379" i="1"/>
  <c r="HK379" i="1"/>
  <c r="EI363" i="1"/>
  <c r="HK363" i="1"/>
  <c r="EI388" i="1"/>
  <c r="HK388" i="1"/>
  <c r="EI321" i="1"/>
  <c r="HK321" i="1"/>
  <c r="EJ457" i="1"/>
  <c r="HL457" i="1"/>
  <c r="EI89" i="1"/>
  <c r="HK89" i="1"/>
  <c r="EI157" i="1"/>
  <c r="HK157" i="1"/>
  <c r="EI514" i="1"/>
  <c r="HK514" i="1"/>
  <c r="EI96" i="1"/>
  <c r="HK96" i="1"/>
  <c r="EJ192" i="1"/>
  <c r="HL192" i="1"/>
  <c r="EI32" i="1"/>
  <c r="HK32" i="1"/>
  <c r="EI249" i="1"/>
  <c r="HK249" i="1"/>
  <c r="EI245" i="1"/>
  <c r="HK245" i="1"/>
  <c r="EJ62" i="1"/>
  <c r="HL62" i="1"/>
  <c r="EI524" i="1"/>
  <c r="HK524" i="1"/>
  <c r="EI307" i="1"/>
  <c r="HK307" i="1"/>
  <c r="EI492" i="1"/>
  <c r="HK492" i="1"/>
  <c r="EI18" i="1"/>
  <c r="HK18" i="1"/>
  <c r="EJ418" i="1"/>
  <c r="HL418" i="1"/>
  <c r="EI140" i="1"/>
  <c r="HK140" i="1"/>
  <c r="EI283" i="1"/>
  <c r="HK283" i="1"/>
  <c r="EI175" i="1"/>
  <c r="HK175" i="1"/>
  <c r="EI108" i="1"/>
  <c r="HK108" i="1"/>
  <c r="EK494" i="1"/>
  <c r="HM494" i="1"/>
  <c r="EI344" i="1"/>
  <c r="HK344" i="1"/>
  <c r="EI45" i="1"/>
  <c r="HK45" i="1"/>
  <c r="EJ133" i="1"/>
  <c r="HL133" i="1"/>
  <c r="EI202" i="1"/>
  <c r="HK202" i="1"/>
  <c r="EJ134" i="1"/>
  <c r="HL134" i="1"/>
  <c r="EI104" i="1"/>
  <c r="HK104" i="1"/>
  <c r="EI311" i="1"/>
  <c r="HK311" i="1"/>
  <c r="EI285" i="1"/>
  <c r="HK285" i="1"/>
  <c r="EI55" i="1"/>
  <c r="HK55" i="1"/>
  <c r="EI204" i="1"/>
  <c r="HK204" i="1"/>
  <c r="EI10" i="1"/>
  <c r="HK10" i="1"/>
  <c r="BF407" i="1"/>
  <c r="BE407" i="1" s="1"/>
  <c r="BM231" i="1"/>
  <c r="EI149" i="1"/>
  <c r="HK149" i="1"/>
  <c r="EI387" i="1"/>
  <c r="HK387" i="1"/>
  <c r="EI158" i="1"/>
  <c r="HK158" i="1"/>
  <c r="EI279" i="1"/>
  <c r="HK279" i="1"/>
  <c r="EI227" i="1"/>
  <c r="HK227" i="1"/>
  <c r="EI100" i="1"/>
  <c r="HK100" i="1"/>
  <c r="EI215" i="1"/>
  <c r="HK215" i="1"/>
  <c r="EI505" i="1"/>
  <c r="HK505" i="1"/>
  <c r="EI58" i="1"/>
  <c r="HK58" i="1"/>
  <c r="EI269" i="1"/>
  <c r="HK269" i="1"/>
  <c r="EI527" i="1"/>
  <c r="HK527" i="1"/>
  <c r="EI264" i="1"/>
  <c r="HK264" i="1"/>
  <c r="EJ382" i="1"/>
  <c r="HL382" i="1"/>
  <c r="EI459" i="1"/>
  <c r="HK459" i="1"/>
  <c r="EI212" i="1"/>
  <c r="HK212" i="1"/>
  <c r="EI70" i="1"/>
  <c r="HK70" i="1"/>
  <c r="EI333" i="1"/>
  <c r="HK333" i="1"/>
  <c r="EI44" i="1"/>
  <c r="HK44" i="1"/>
  <c r="EI205" i="1"/>
  <c r="HK205" i="1"/>
  <c r="HK229" i="1"/>
  <c r="EI229" i="1"/>
  <c r="EI414" i="1"/>
  <c r="HK414" i="1"/>
  <c r="EI330" i="1"/>
  <c r="HK330" i="1"/>
  <c r="EI423" i="1"/>
  <c r="HK423" i="1"/>
  <c r="EI306" i="1"/>
  <c r="HK306" i="1"/>
  <c r="EI67" i="1"/>
  <c r="HK67" i="1"/>
  <c r="EJ223" i="1"/>
  <c r="HL223" i="1"/>
  <c r="EI74" i="1"/>
  <c r="HK74" i="1"/>
  <c r="EJ20" i="1"/>
  <c r="HL20" i="1"/>
  <c r="EJ461" i="1"/>
  <c r="HL461" i="1"/>
  <c r="EI504" i="1"/>
  <c r="HK504" i="1"/>
  <c r="EI87" i="1"/>
  <c r="HK87" i="1"/>
  <c r="EI203" i="1"/>
  <c r="HK203" i="1"/>
  <c r="EI296" i="1"/>
  <c r="HK296" i="1"/>
  <c r="EI219" i="1"/>
  <c r="HK219" i="1"/>
  <c r="EI357" i="1"/>
  <c r="HK357" i="1"/>
  <c r="EI260" i="1"/>
  <c r="HK260" i="1"/>
  <c r="EI191" i="1"/>
  <c r="HK191" i="1"/>
  <c r="EJ518" i="1"/>
  <c r="HL518" i="1"/>
  <c r="EI409" i="1"/>
  <c r="HK409" i="1"/>
  <c r="EI152" i="1"/>
  <c r="HK152" i="1"/>
  <c r="EI22" i="1"/>
  <c r="HK22" i="1"/>
  <c r="EI230" i="1"/>
  <c r="HK230" i="1"/>
  <c r="EJ97" i="1"/>
  <c r="HL97" i="1"/>
  <c r="EI72" i="1"/>
  <c r="HK72" i="1"/>
  <c r="EI35" i="1"/>
  <c r="HK35" i="1"/>
  <c r="EI404" i="1"/>
  <c r="HK404" i="1"/>
  <c r="EI52" i="1"/>
  <c r="HK52" i="1"/>
  <c r="EI120" i="1"/>
  <c r="HK120" i="1"/>
  <c r="EI355" i="1"/>
  <c r="HK355" i="1"/>
  <c r="EI287" i="1"/>
  <c r="HK287" i="1"/>
  <c r="EI497" i="1"/>
  <c r="HK497" i="1"/>
  <c r="EJ362" i="1"/>
  <c r="HL362" i="1"/>
  <c r="EI3" i="1"/>
  <c r="HK3" i="1"/>
  <c r="EI501" i="1"/>
  <c r="HK501" i="1"/>
  <c r="EI346" i="1"/>
  <c r="HK346" i="1"/>
  <c r="EI68" i="1"/>
  <c r="HK68" i="1"/>
  <c r="EI19" i="1"/>
  <c r="HK19" i="1"/>
  <c r="HK174" i="1"/>
  <c r="EI174" i="1"/>
  <c r="EI115" i="1"/>
  <c r="HK115" i="1"/>
  <c r="EI393" i="1"/>
  <c r="HK393" i="1"/>
  <c r="EI255" i="1"/>
  <c r="HK255" i="1"/>
  <c r="EI234" i="1"/>
  <c r="HK234" i="1"/>
  <c r="EI521" i="1"/>
  <c r="HK521" i="1"/>
  <c r="HL30" i="1"/>
  <c r="EJ30" i="1"/>
  <c r="EJ43" i="1"/>
  <c r="HL43" i="1"/>
  <c r="EI92" i="1"/>
  <c r="HK92" i="1"/>
  <c r="EI181" i="1"/>
  <c r="HK181" i="1"/>
  <c r="EI313" i="1"/>
  <c r="HK313" i="1"/>
  <c r="EJ310" i="1"/>
  <c r="HL310" i="1"/>
  <c r="EI503" i="1"/>
  <c r="HK503" i="1"/>
  <c r="EI82" i="1"/>
  <c r="HK82" i="1"/>
  <c r="HK5" i="1"/>
  <c r="EI5" i="1"/>
  <c r="EJ4" i="1"/>
  <c r="HL4" i="1"/>
  <c r="EI391" i="1"/>
  <c r="HK391" i="1"/>
  <c r="EJ186" i="1"/>
  <c r="HL186" i="1"/>
  <c r="EI137" i="1"/>
  <c r="HK137" i="1"/>
  <c r="EJ37" i="1"/>
  <c r="HL37" i="1"/>
  <c r="BG103" i="1"/>
  <c r="BE103" i="1" s="1"/>
  <c r="EI416" i="1"/>
  <c r="HK416" i="1"/>
  <c r="EI14" i="1"/>
  <c r="HK14" i="1"/>
  <c r="BG138" i="1"/>
  <c r="BE138" i="1" s="1"/>
  <c r="BG124" i="1"/>
  <c r="BE124" i="1" s="1"/>
  <c r="EI49" i="1"/>
  <c r="HK49" i="1"/>
  <c r="EI341" i="1"/>
  <c r="HK341" i="1"/>
  <c r="EI65" i="1"/>
  <c r="HK65" i="1"/>
  <c r="EJ208" i="1"/>
  <c r="HL208" i="1"/>
  <c r="EI159" i="1"/>
  <c r="HK159" i="1"/>
  <c r="EI81" i="1"/>
  <c r="HK81" i="1"/>
  <c r="EJ506" i="1"/>
  <c r="HL506" i="1"/>
  <c r="EI244" i="1"/>
  <c r="HK244" i="1"/>
  <c r="EI380" i="1"/>
  <c r="HK380" i="1"/>
  <c r="EI522" i="1"/>
  <c r="HK522" i="1"/>
  <c r="EI189" i="1"/>
  <c r="HK189" i="1"/>
  <c r="EJ183" i="1"/>
  <c r="HL183" i="1"/>
  <c r="EJ78" i="1"/>
  <c r="HL78" i="1"/>
  <c r="EI377" i="1"/>
  <c r="HK377" i="1"/>
  <c r="EI274" i="1"/>
  <c r="HK274" i="1"/>
  <c r="EJ302" i="1"/>
  <c r="HL302" i="1"/>
  <c r="EJ161" i="1"/>
  <c r="HL161" i="1"/>
  <c r="EI424" i="1"/>
  <c r="HK424" i="1"/>
  <c r="EI291" i="1"/>
  <c r="HK291" i="1"/>
  <c r="EI111" i="1"/>
  <c r="HK111" i="1"/>
  <c r="EI131" i="1"/>
  <c r="HK131" i="1"/>
  <c r="EI294" i="1"/>
  <c r="HK294" i="1"/>
  <c r="EI61" i="1"/>
  <c r="HK61" i="1"/>
  <c r="EI314" i="1"/>
  <c r="HK314" i="1"/>
  <c r="EI105" i="1"/>
  <c r="HK105" i="1"/>
  <c r="EI267" i="1"/>
  <c r="HK267" i="1"/>
  <c r="EI422" i="1"/>
  <c r="HK422" i="1"/>
  <c r="EI266" i="1"/>
  <c r="HK266" i="1"/>
  <c r="EJ516" i="1"/>
  <c r="HL516" i="1"/>
  <c r="EI383" i="1"/>
  <c r="HK383" i="1"/>
  <c r="EI224" i="1"/>
  <c r="HK224" i="1"/>
  <c r="EI348" i="1"/>
  <c r="HK348" i="1"/>
  <c r="EI515" i="1"/>
  <c r="HK515" i="1"/>
  <c r="EJ150" i="1"/>
  <c r="HL150" i="1"/>
  <c r="EJ217" i="1"/>
  <c r="HL217" i="1"/>
  <c r="EI83" i="1"/>
  <c r="HK83" i="1"/>
  <c r="EI334" i="1"/>
  <c r="HK334" i="1"/>
  <c r="EI63" i="1"/>
  <c r="HK63" i="1"/>
  <c r="EI179" i="1"/>
  <c r="HK179" i="1"/>
  <c r="EI77" i="1"/>
  <c r="HK77" i="1"/>
  <c r="EJ109" i="1"/>
  <c r="HL109" i="1"/>
  <c r="EJ239" i="1"/>
  <c r="HL239" i="1"/>
  <c r="EI317" i="1"/>
  <c r="HK317" i="1"/>
  <c r="EI53" i="1"/>
  <c r="HK53" i="1"/>
  <c r="EJ502" i="1"/>
  <c r="HL502" i="1"/>
  <c r="EI90" i="1"/>
  <c r="HK90" i="1"/>
  <c r="EI42" i="1"/>
  <c r="HK42" i="1"/>
  <c r="EI282" i="1"/>
  <c r="HK282" i="1"/>
  <c r="EJ27" i="1"/>
  <c r="HL27" i="1"/>
  <c r="EI328" i="1"/>
  <c r="HK328" i="1"/>
  <c r="EI12" i="1"/>
  <c r="HK12" i="1"/>
  <c r="EI408" i="1"/>
  <c r="HK408" i="1"/>
  <c r="EI350" i="1"/>
  <c r="HK350" i="1"/>
  <c r="EI56" i="1"/>
  <c r="HK56" i="1"/>
  <c r="EI270" i="1"/>
  <c r="HK270" i="1"/>
  <c r="EI226" i="1"/>
  <c r="HK226" i="1"/>
  <c r="EI102" i="1"/>
  <c r="HK102" i="1"/>
  <c r="EI36" i="1"/>
  <c r="HK36" i="1"/>
  <c r="EI184" i="1"/>
  <c r="HK184" i="1"/>
  <c r="EI73" i="1"/>
  <c r="HK73" i="1"/>
  <c r="EI238" i="1"/>
  <c r="HK238" i="1"/>
  <c r="EI101" i="1"/>
  <c r="HK101" i="1"/>
  <c r="EI233" i="1"/>
  <c r="HK233" i="1"/>
  <c r="EI207" i="1"/>
  <c r="HK207" i="1"/>
  <c r="EI163" i="1"/>
  <c r="HK163" i="1"/>
  <c r="EI6" i="1"/>
  <c r="HK6" i="1"/>
  <c r="EI351" i="1"/>
  <c r="HK351" i="1"/>
  <c r="EJ464" i="1"/>
  <c r="HL464" i="1"/>
  <c r="EJ206" i="1"/>
  <c r="HL206" i="1"/>
  <c r="EI458" i="1"/>
  <c r="HK458" i="1"/>
  <c r="EI517" i="1"/>
  <c r="HK517" i="1"/>
  <c r="EI510" i="1"/>
  <c r="HK510" i="1"/>
  <c r="EI232" i="1"/>
  <c r="HK232" i="1"/>
  <c r="EI257" i="1"/>
  <c r="HK257" i="1"/>
  <c r="EI354" i="1"/>
  <c r="HK354" i="1"/>
  <c r="EI406" i="1"/>
  <c r="HK406" i="1"/>
  <c r="EI126" i="1"/>
  <c r="HK126" i="1"/>
  <c r="EJ94" i="1"/>
  <c r="HL94" i="1"/>
  <c r="BG495" i="1"/>
  <c r="BE495" i="1" s="1"/>
  <c r="BG99" i="1"/>
  <c r="BE99" i="1" s="1"/>
  <c r="BF272" i="1"/>
  <c r="BE272" i="1" s="1"/>
  <c r="BG354" i="1"/>
  <c r="BE354" i="1" s="1"/>
  <c r="BG228" i="1"/>
  <c r="BE228" i="1" s="1"/>
  <c r="BG229" i="1"/>
  <c r="BE229" i="1" s="1"/>
  <c r="BM398" i="1"/>
  <c r="BF503" i="1"/>
  <c r="BE503" i="1" s="1"/>
  <c r="BM499" i="1"/>
  <c r="BG191" i="1"/>
  <c r="BE191" i="1" s="1"/>
  <c r="BM99" i="1"/>
  <c r="BG88" i="1"/>
  <c r="BE88" i="1" s="1"/>
  <c r="BM37" i="1"/>
  <c r="BG87" i="1"/>
  <c r="BE87" i="1" s="1"/>
  <c r="BG111" i="1"/>
  <c r="BE111" i="1" s="1"/>
  <c r="BM5" i="1"/>
  <c r="BF499" i="1"/>
  <c r="BE499" i="1" s="1"/>
  <c r="BM245" i="1"/>
  <c r="BM307" i="1"/>
  <c r="BG105" i="1"/>
  <c r="BE105" i="1" s="1"/>
  <c r="BG104" i="1"/>
  <c r="BE104" i="1" s="1"/>
  <c r="BG218" i="1"/>
  <c r="BE218" i="1" s="1"/>
  <c r="BM513" i="1"/>
  <c r="BM504" i="1"/>
  <c r="BG259" i="1"/>
  <c r="BE259" i="1" s="1"/>
  <c r="BG314" i="1"/>
  <c r="BE314" i="1" s="1"/>
  <c r="BG3" i="1"/>
  <c r="BE3" i="1" s="1"/>
  <c r="BH115" i="1"/>
  <c r="BM492" i="1"/>
  <c r="BM388" i="1"/>
  <c r="BG305" i="1"/>
  <c r="BE305" i="1" s="1"/>
  <c r="BG224" i="1"/>
  <c r="BE224" i="1" s="1"/>
  <c r="BG241" i="1"/>
  <c r="BE241" i="1" s="1"/>
  <c r="BM353" i="1"/>
  <c r="BG310" i="1"/>
  <c r="BE310" i="1" s="1"/>
  <c r="BM522" i="1"/>
  <c r="BM509" i="1"/>
  <c r="BG511" i="1"/>
  <c r="BE511" i="1" s="1"/>
  <c r="BM505" i="1"/>
  <c r="BM235" i="1"/>
  <c r="BG200" i="1"/>
  <c r="BE200" i="1" s="1"/>
  <c r="BM351" i="1"/>
  <c r="BH418" i="1"/>
  <c r="BG168" i="1"/>
  <c r="BE168" i="1" s="1"/>
  <c r="BG189" i="1"/>
  <c r="BE189" i="1" s="1"/>
  <c r="BG66" i="1"/>
  <c r="BE66" i="1" s="1"/>
  <c r="BG215" i="1"/>
  <c r="BE215" i="1" s="1"/>
  <c r="BG115" i="1"/>
  <c r="BE115" i="1" s="1"/>
  <c r="BG219" i="1"/>
  <c r="BE219" i="1" s="1"/>
  <c r="BG204" i="1"/>
  <c r="BE204" i="1" s="1"/>
  <c r="BM6" i="1"/>
  <c r="BM68" i="1"/>
  <c r="BG40" i="1"/>
  <c r="BE40" i="1" s="1"/>
  <c r="BG525" i="1"/>
  <c r="BE525" i="1" s="1"/>
  <c r="BG321" i="1"/>
  <c r="BE321" i="1" s="1"/>
  <c r="BM520" i="1"/>
  <c r="BM229" i="1"/>
  <c r="BG238" i="1"/>
  <c r="BE238" i="1" s="1"/>
  <c r="BM507" i="1"/>
  <c r="BM404" i="1"/>
  <c r="BM125" i="1"/>
  <c r="BG277" i="1"/>
  <c r="BE277" i="1" s="1"/>
  <c r="BG30" i="1"/>
  <c r="BE30" i="1" s="1"/>
  <c r="BM43" i="1"/>
  <c r="BM285" i="1"/>
  <c r="BG339" i="1"/>
  <c r="BE339" i="1" s="1"/>
  <c r="BG328" i="1"/>
  <c r="BE328" i="1" s="1"/>
  <c r="BG132" i="1"/>
  <c r="BE132" i="1" s="1"/>
  <c r="BM66" i="1"/>
  <c r="BG203" i="1"/>
  <c r="BE203" i="1" s="1"/>
  <c r="BG388" i="1"/>
  <c r="BE388" i="1" s="1"/>
  <c r="BM27" i="1"/>
  <c r="BM7" i="1"/>
  <c r="BG497" i="1"/>
  <c r="BE497" i="1" s="1"/>
  <c r="BH148" i="1"/>
  <c r="BG117" i="1"/>
  <c r="BE117" i="1" s="1"/>
  <c r="BM411" i="1"/>
  <c r="BM238" i="1"/>
  <c r="BG506" i="1"/>
  <c r="BE506" i="1" s="1"/>
  <c r="BF186" i="1"/>
  <c r="BE186" i="1" s="1"/>
  <c r="BG491" i="1"/>
  <c r="BE491" i="1" s="1"/>
  <c r="BM181" i="1"/>
  <c r="BG307" i="1"/>
  <c r="BE307" i="1" s="1"/>
  <c r="BG274" i="1"/>
  <c r="BE274" i="1" s="1"/>
  <c r="BM149" i="1"/>
  <c r="BG108" i="1"/>
  <c r="BE108" i="1" s="1"/>
  <c r="BG148" i="1"/>
  <c r="BE148" i="1" s="1"/>
  <c r="BM526" i="1"/>
  <c r="BG520" i="1"/>
  <c r="BE520" i="1" s="1"/>
  <c r="BM498" i="1"/>
  <c r="BM165" i="1"/>
  <c r="BG137" i="1"/>
  <c r="BE137" i="1" s="1"/>
  <c r="BG84" i="1"/>
  <c r="BE84" i="1" s="1"/>
  <c r="BG13" i="1"/>
  <c r="BE13" i="1" s="1"/>
  <c r="BG357" i="1"/>
  <c r="BE357" i="1" s="1"/>
  <c r="BG83" i="1"/>
  <c r="BE83" i="1" s="1"/>
  <c r="BG55" i="1"/>
  <c r="BE55" i="1" s="1"/>
  <c r="BM131" i="1"/>
  <c r="BG120" i="1"/>
  <c r="BE120" i="1" s="1"/>
  <c r="BG293" i="1"/>
  <c r="BE293" i="1" s="1"/>
  <c r="BG53" i="1"/>
  <c r="BE53" i="1" s="1"/>
  <c r="BG412" i="1"/>
  <c r="BE412" i="1" s="1"/>
  <c r="BF508" i="1"/>
  <c r="BE508" i="1" s="1"/>
  <c r="BM186" i="1"/>
  <c r="BG231" i="1"/>
  <c r="BE231" i="1" s="1"/>
  <c r="BM287" i="1"/>
  <c r="BG140" i="1"/>
  <c r="BE140" i="1" s="1"/>
  <c r="BG81" i="1"/>
  <c r="BE81" i="1" s="1"/>
  <c r="BG101" i="1"/>
  <c r="BE101" i="1" s="1"/>
  <c r="BG529" i="1"/>
  <c r="BE529" i="1" s="1"/>
  <c r="BG116" i="1"/>
  <c r="BE116" i="1" s="1"/>
  <c r="BH155" i="1"/>
  <c r="BM224" i="1"/>
  <c r="BM289" i="1"/>
  <c r="BG408" i="1"/>
  <c r="BE408" i="1" s="1"/>
  <c r="BM283" i="1"/>
  <c r="BF500" i="1"/>
  <c r="BE500" i="1" s="1"/>
  <c r="BF306" i="1"/>
  <c r="BE306" i="1" s="1"/>
  <c r="BM230" i="1"/>
  <c r="BH261" i="1"/>
  <c r="BG233" i="1"/>
  <c r="BE233" i="1" s="1"/>
  <c r="BG112" i="1"/>
  <c r="BE112" i="1" s="1"/>
  <c r="BG254" i="1"/>
  <c r="BE254" i="1" s="1"/>
  <c r="BG311" i="1"/>
  <c r="BE311" i="1" s="1"/>
  <c r="BG217" i="1"/>
  <c r="BE217" i="1" s="1"/>
  <c r="BG251" i="1"/>
  <c r="BE251" i="1" s="1"/>
  <c r="BG135" i="1"/>
  <c r="BE135" i="1" s="1"/>
  <c r="BG362" i="1"/>
  <c r="BE362" i="1" s="1"/>
  <c r="BG14" i="1"/>
  <c r="BE14" i="1" s="1"/>
  <c r="BG297" i="1"/>
  <c r="BE297" i="1" s="1"/>
  <c r="BF25" i="1"/>
  <c r="BE25" i="1" s="1"/>
  <c r="BF402" i="1"/>
  <c r="BE402" i="1" s="1"/>
  <c r="BF409" i="1"/>
  <c r="BE409" i="1" s="1"/>
  <c r="BM223" i="1"/>
  <c r="BH202" i="1"/>
  <c r="BG202" i="1"/>
  <c r="BE202" i="1" s="1"/>
  <c r="BG267" i="1"/>
  <c r="BE267" i="1" s="1"/>
  <c r="BH377" i="1"/>
  <c r="BG184" i="1"/>
  <c r="BE184" i="1" s="1"/>
  <c r="BG226" i="1"/>
  <c r="BE226" i="1" s="1"/>
  <c r="BM29" i="1"/>
  <c r="BG517" i="1"/>
  <c r="BE517" i="1" s="1"/>
  <c r="BM515" i="1"/>
  <c r="BH8" i="1"/>
  <c r="BM510" i="1"/>
  <c r="BM269" i="1"/>
  <c r="BG284" i="1"/>
  <c r="BE284" i="1" s="1"/>
  <c r="BG348" i="1"/>
  <c r="BE348" i="1" s="1"/>
  <c r="BG462" i="1"/>
  <c r="BE462" i="1" s="1"/>
  <c r="BM146" i="1"/>
  <c r="BG149" i="1"/>
  <c r="BE149" i="1" s="1"/>
  <c r="BM459" i="1"/>
  <c r="BM14" i="1"/>
  <c r="BG260" i="1"/>
  <c r="BE260" i="1" s="1"/>
  <c r="BG457" i="1"/>
  <c r="BE457" i="1" s="1"/>
  <c r="BG56" i="1"/>
  <c r="BE56" i="1" s="1"/>
  <c r="BM112" i="1"/>
  <c r="BG160" i="1"/>
  <c r="BE160" i="1" s="1"/>
  <c r="BM218" i="1"/>
  <c r="BG387" i="1"/>
  <c r="BE387" i="1" s="1"/>
  <c r="BG207" i="1"/>
  <c r="BE207" i="1" s="1"/>
  <c r="BM299" i="1"/>
  <c r="BG528" i="1"/>
  <c r="BE528" i="1" s="1"/>
  <c r="BH383" i="1"/>
  <c r="BG377" i="1"/>
  <c r="BE377" i="1" s="1"/>
  <c r="BG300" i="1"/>
  <c r="BE300" i="1" s="1"/>
  <c r="BM117" i="1"/>
  <c r="BG198" i="1"/>
  <c r="BE198" i="1" s="1"/>
  <c r="BM408" i="1"/>
  <c r="BG411" i="1"/>
  <c r="BE411" i="1" s="1"/>
  <c r="BF501" i="1"/>
  <c r="BE501" i="1" s="1"/>
  <c r="BF514" i="1"/>
  <c r="BE514" i="1" s="1"/>
  <c r="BM500" i="1"/>
  <c r="BH355" i="1"/>
  <c r="BG36" i="1"/>
  <c r="BE36" i="1" s="1"/>
  <c r="BG158" i="1"/>
  <c r="BE158" i="1" s="1"/>
  <c r="BG157" i="1"/>
  <c r="BE157" i="1" s="1"/>
  <c r="BG167" i="1"/>
  <c r="BE167" i="1" s="1"/>
  <c r="BG5" i="1"/>
  <c r="BE5" i="1" s="1"/>
  <c r="BH424" i="1"/>
  <c r="BH458" i="1"/>
  <c r="BH88" i="1"/>
  <c r="BG67" i="1"/>
  <c r="BE67" i="1" s="1"/>
  <c r="BG320" i="1"/>
  <c r="BE320" i="1" s="1"/>
  <c r="BM371" i="1"/>
  <c r="BG70" i="1"/>
  <c r="BE70" i="1" s="1"/>
  <c r="BM169" i="1"/>
  <c r="BG77" i="1"/>
  <c r="BE77" i="1" s="1"/>
  <c r="BG458" i="1"/>
  <c r="BE458" i="1" s="1"/>
  <c r="BG461" i="1"/>
  <c r="BE461" i="1" s="1"/>
  <c r="BG90" i="1"/>
  <c r="BE90" i="1" s="1"/>
  <c r="BG519" i="1"/>
  <c r="BE519" i="1" s="1"/>
  <c r="BM521" i="1"/>
  <c r="BM54" i="1"/>
  <c r="BH128" i="1"/>
  <c r="BM198" i="1"/>
  <c r="BF283" i="1"/>
  <c r="BE283" i="1" s="1"/>
  <c r="BM517" i="1"/>
  <c r="BG513" i="1"/>
  <c r="BE513" i="1" s="1"/>
  <c r="BM501" i="1"/>
  <c r="BM407" i="1"/>
  <c r="BG351" i="1"/>
  <c r="BE351" i="1" s="1"/>
  <c r="BG230" i="1"/>
  <c r="BE230" i="1" s="1"/>
  <c r="BM341" i="1"/>
  <c r="BM87" i="1"/>
  <c r="BM137" i="1"/>
  <c r="BG61" i="1"/>
  <c r="BE61" i="1" s="1"/>
  <c r="BG414" i="1"/>
  <c r="BE414" i="1" s="1"/>
  <c r="BG375" i="1"/>
  <c r="BE375" i="1" s="1"/>
  <c r="BM163" i="1"/>
  <c r="BH7" i="1"/>
  <c r="BM424" i="1"/>
  <c r="BM346" i="1"/>
  <c r="BG151" i="1"/>
  <c r="BE151" i="1" s="1"/>
  <c r="BM502" i="1"/>
  <c r="BF510" i="1"/>
  <c r="BE510" i="1" s="1"/>
  <c r="BM503" i="1"/>
  <c r="BM355" i="1"/>
  <c r="BG165" i="1"/>
  <c r="BE165" i="1" s="1"/>
  <c r="BM382" i="1"/>
  <c r="BG465" i="1"/>
  <c r="BE465" i="1" s="1"/>
  <c r="BG291" i="1"/>
  <c r="BE291" i="1" s="1"/>
  <c r="BG110" i="1"/>
  <c r="BE110" i="1" s="1"/>
  <c r="BG179" i="1"/>
  <c r="BE179" i="1" s="1"/>
  <c r="BM343" i="1"/>
  <c r="BG146" i="1"/>
  <c r="BE146" i="1" s="1"/>
  <c r="BM17" i="1"/>
  <c r="BG52" i="1"/>
  <c r="BE52" i="1" s="1"/>
  <c r="BG459" i="1"/>
  <c r="BE459" i="1" s="1"/>
  <c r="BH250" i="1"/>
  <c r="BG250" i="1"/>
  <c r="BE250" i="1" s="1"/>
  <c r="BM55" i="1"/>
  <c r="BM297" i="1"/>
  <c r="BG456" i="1"/>
  <c r="BE456" i="1" s="1"/>
  <c r="BM56" i="1"/>
  <c r="BG227" i="1"/>
  <c r="BE227" i="1" s="1"/>
  <c r="BG334" i="1"/>
  <c r="BE334" i="1" s="1"/>
  <c r="BG63" i="1"/>
  <c r="BE63" i="1" s="1"/>
  <c r="BM82" i="1"/>
  <c r="BG299" i="1"/>
  <c r="BE299" i="1" s="1"/>
  <c r="BH528" i="1"/>
  <c r="BG363" i="1"/>
  <c r="BE363" i="1" s="1"/>
  <c r="BH116" i="1"/>
  <c r="BG19" i="1"/>
  <c r="BE19" i="1" s="1"/>
  <c r="BG393" i="1"/>
  <c r="BE393" i="1" s="1"/>
  <c r="BM292" i="1"/>
  <c r="BH519" i="1"/>
  <c r="BM159" i="1"/>
  <c r="BM270" i="1"/>
  <c r="BG494" i="1"/>
  <c r="BE494" i="1" s="1"/>
  <c r="BM24" i="1"/>
  <c r="BG257" i="1"/>
  <c r="BE257" i="1" s="1"/>
  <c r="BG65" i="1"/>
  <c r="BE65" i="1" s="1"/>
  <c r="BG415" i="1"/>
  <c r="BE415" i="1" s="1"/>
  <c r="BG192" i="1"/>
  <c r="BE192" i="1" s="1"/>
  <c r="BM134" i="1"/>
  <c r="BG62" i="1"/>
  <c r="BE62" i="1" s="1"/>
  <c r="BM111" i="1"/>
  <c r="BG12" i="1"/>
  <c r="BE12" i="1" s="1"/>
  <c r="BG102" i="1"/>
  <c r="BE102" i="1" s="1"/>
  <c r="BG313" i="1"/>
  <c r="BE313" i="1" s="1"/>
  <c r="BG290" i="1"/>
  <c r="BE290" i="1" s="1"/>
  <c r="BG244" i="1"/>
  <c r="BE244" i="1" s="1"/>
  <c r="BG391" i="1"/>
  <c r="BE391" i="1" s="1"/>
  <c r="BH423" i="1"/>
  <c r="BM47" i="1"/>
  <c r="BM344" i="1"/>
  <c r="BH195" i="1"/>
  <c r="BH40" i="1"/>
  <c r="BH175" i="1"/>
  <c r="BH408" i="1"/>
  <c r="BM226" i="1"/>
  <c r="BM93" i="1"/>
  <c r="BM139" i="1"/>
  <c r="BH231" i="1"/>
  <c r="BM261" i="1"/>
  <c r="BG341" i="1"/>
  <c r="BE341" i="1" s="1"/>
  <c r="BG242" i="1"/>
  <c r="BE242" i="1" s="1"/>
  <c r="BM189" i="1"/>
  <c r="BG312" i="1"/>
  <c r="BE312" i="1" s="1"/>
  <c r="BM158" i="1"/>
  <c r="BG416" i="1"/>
  <c r="BE416" i="1" s="1"/>
  <c r="BM291" i="1"/>
  <c r="BG206" i="1"/>
  <c r="BE206" i="1" s="1"/>
  <c r="BM167" i="1"/>
  <c r="BG100" i="1"/>
  <c r="BE100" i="1" s="1"/>
  <c r="BM179" i="1"/>
  <c r="BG150" i="1"/>
  <c r="BE150" i="1" s="1"/>
  <c r="BG126" i="1"/>
  <c r="BE126" i="1" s="1"/>
  <c r="BG294" i="1"/>
  <c r="BE294" i="1" s="1"/>
  <c r="BG317" i="1"/>
  <c r="BE317" i="1" s="1"/>
  <c r="BG255" i="1"/>
  <c r="BE255" i="1" s="1"/>
  <c r="BG220" i="1"/>
  <c r="BE220" i="1" s="1"/>
  <c r="BH353" i="1"/>
  <c r="BH289" i="1"/>
  <c r="BH524" i="1"/>
  <c r="BH75" i="1"/>
  <c r="BM168" i="1"/>
  <c r="BH45" i="1"/>
  <c r="BG281" i="1"/>
  <c r="BE281" i="1" s="1"/>
  <c r="BM456" i="1"/>
  <c r="BM215" i="1"/>
  <c r="BG17" i="1"/>
  <c r="BE17" i="1" s="1"/>
  <c r="BH3" i="1"/>
  <c r="BG10" i="1"/>
  <c r="BE10" i="1" s="1"/>
  <c r="BH260" i="1"/>
  <c r="BG72" i="1"/>
  <c r="BE72" i="1" s="1"/>
  <c r="BM457" i="1"/>
  <c r="BG145" i="1"/>
  <c r="BE145" i="1" s="1"/>
  <c r="BG288" i="1"/>
  <c r="BE288" i="1" s="1"/>
  <c r="BG26" i="1"/>
  <c r="BE26" i="1" s="1"/>
  <c r="BH305" i="1"/>
  <c r="BH422" i="1"/>
  <c r="BG421" i="1"/>
  <c r="BE421" i="1" s="1"/>
  <c r="BM241" i="1"/>
  <c r="BM188" i="1"/>
  <c r="BH82" i="1"/>
  <c r="BM266" i="1"/>
  <c r="BH53" i="1"/>
  <c r="BG127" i="1"/>
  <c r="BE127" i="1" s="1"/>
  <c r="BH101" i="1"/>
  <c r="BG527" i="1"/>
  <c r="BE527" i="1" s="1"/>
  <c r="BH461" i="1"/>
  <c r="BG74" i="1"/>
  <c r="BE74" i="1" s="1"/>
  <c r="BG155" i="1"/>
  <c r="BE155" i="1" s="1"/>
  <c r="BF289" i="1"/>
  <c r="BE289" i="1" s="1"/>
  <c r="BG175" i="1"/>
  <c r="BE175" i="1" s="1"/>
  <c r="BM123" i="1"/>
  <c r="BG44" i="1"/>
  <c r="BE44" i="1" s="1"/>
  <c r="BM58" i="1"/>
  <c r="BM516" i="1"/>
  <c r="BG512" i="1"/>
  <c r="BE512" i="1" s="1"/>
  <c r="BM496" i="1"/>
  <c r="BG285" i="1"/>
  <c r="BE285" i="1" s="1"/>
  <c r="BH493" i="1"/>
  <c r="BM242" i="1"/>
  <c r="BG162" i="1"/>
  <c r="BE162" i="1" s="1"/>
  <c r="BM312" i="1"/>
  <c r="BG464" i="1"/>
  <c r="BE464" i="1" s="1"/>
  <c r="BM416" i="1"/>
  <c r="BG129" i="1"/>
  <c r="BE129" i="1" s="1"/>
  <c r="BM206" i="1"/>
  <c r="BG161" i="1"/>
  <c r="BE161" i="1" s="1"/>
  <c r="BM100" i="1"/>
  <c r="BH179" i="1"/>
  <c r="BG45" i="1"/>
  <c r="BE45" i="1" s="1"/>
  <c r="BM272" i="1"/>
  <c r="BG97" i="1"/>
  <c r="BE97" i="1" s="1"/>
  <c r="BG109" i="1"/>
  <c r="BE109" i="1" s="1"/>
  <c r="BG381" i="1"/>
  <c r="BE381" i="1" s="1"/>
  <c r="BG282" i="1"/>
  <c r="BE282" i="1" s="1"/>
  <c r="BG73" i="1"/>
  <c r="BE73" i="1" s="1"/>
  <c r="BM220" i="1"/>
  <c r="BG420" i="1"/>
  <c r="BE420" i="1" s="1"/>
  <c r="BM115" i="1"/>
  <c r="BG280" i="1"/>
  <c r="BE280" i="1" s="1"/>
  <c r="BG397" i="1"/>
  <c r="BE397" i="1" s="1"/>
  <c r="BH207" i="1"/>
  <c r="BG6" i="1"/>
  <c r="BE6" i="1" s="1"/>
  <c r="BM70" i="1"/>
  <c r="BH27" i="1"/>
  <c r="BH529" i="1"/>
  <c r="BG133" i="1"/>
  <c r="BE133" i="1" s="1"/>
  <c r="BH90" i="1"/>
  <c r="BG18" i="1"/>
  <c r="BE18" i="1" s="1"/>
  <c r="BG292" i="1"/>
  <c r="BE292" i="1" s="1"/>
  <c r="BM175" i="1"/>
  <c r="BM518" i="1"/>
  <c r="BG22" i="1"/>
  <c r="BE22" i="1" s="1"/>
  <c r="BG37" i="1"/>
  <c r="BE37" i="1" s="1"/>
  <c r="BH283" i="1"/>
  <c r="BG406" i="1"/>
  <c r="BE406" i="1" s="1"/>
  <c r="BM302" i="1"/>
  <c r="BM491" i="1"/>
  <c r="BH404" i="1"/>
  <c r="BG268" i="1"/>
  <c r="BE268" i="1" s="1"/>
  <c r="BM36" i="1"/>
  <c r="BM465" i="1"/>
  <c r="BM157" i="1"/>
  <c r="BH62" i="1"/>
  <c r="BG89" i="1"/>
  <c r="BE89" i="1" s="1"/>
  <c r="BG96" i="1"/>
  <c r="BE96" i="1" s="1"/>
  <c r="BM83" i="1"/>
  <c r="BG264" i="1"/>
  <c r="BE264" i="1" s="1"/>
  <c r="BG205" i="1"/>
  <c r="BE205" i="1" s="1"/>
  <c r="BG131" i="1"/>
  <c r="BE131" i="1" s="1"/>
  <c r="BM219" i="1"/>
  <c r="BM217" i="1"/>
  <c r="BM25" i="1"/>
  <c r="BM402" i="1"/>
  <c r="BG152" i="1"/>
  <c r="BE152" i="1" s="1"/>
  <c r="BG47" i="1"/>
  <c r="BE47" i="1" s="1"/>
  <c r="BH63" i="1"/>
  <c r="BM512" i="1"/>
  <c r="BH172" i="1"/>
  <c r="BG404" i="1"/>
  <c r="BE404" i="1" s="1"/>
  <c r="BG32" i="1"/>
  <c r="BE32" i="1" s="1"/>
  <c r="BG463" i="1"/>
  <c r="BE463" i="1" s="1"/>
  <c r="BG304" i="1"/>
  <c r="BE304" i="1" s="1"/>
  <c r="BG234" i="1"/>
  <c r="BE234" i="1" s="1"/>
  <c r="BG141" i="1"/>
  <c r="BE141" i="1" s="1"/>
  <c r="BH272" i="1"/>
  <c r="BG28" i="1"/>
  <c r="BE28" i="1" s="1"/>
  <c r="BG35" i="1"/>
  <c r="BE35" i="1" s="1"/>
  <c r="BG327" i="1"/>
  <c r="BE327" i="1" s="1"/>
  <c r="BG232" i="1"/>
  <c r="BE232" i="1" s="1"/>
  <c r="BG395" i="1"/>
  <c r="BE395" i="1" s="1"/>
  <c r="BM73" i="1"/>
  <c r="BG174" i="1"/>
  <c r="BE174" i="1" s="1"/>
  <c r="BF333" i="1"/>
  <c r="BE333" i="1" s="1"/>
  <c r="BG518" i="1"/>
  <c r="BE518" i="1" s="1"/>
  <c r="BG92" i="1"/>
  <c r="BF92" i="1"/>
  <c r="BM3" i="1"/>
  <c r="BF460" i="1"/>
  <c r="BE460" i="1" s="1"/>
  <c r="BH281" i="1"/>
  <c r="BH218" i="1"/>
  <c r="BM423" i="1"/>
  <c r="BH338" i="1"/>
  <c r="BM421" i="1"/>
  <c r="BH70" i="1"/>
  <c r="BH266" i="1"/>
  <c r="BM127" i="1"/>
  <c r="BF383" i="1"/>
  <c r="BE383" i="1" s="1"/>
  <c r="BH521" i="1"/>
  <c r="BF54" i="1"/>
  <c r="BE54" i="1" s="1"/>
  <c r="BG398" i="1"/>
  <c r="BE398" i="1" s="1"/>
  <c r="BM128" i="1"/>
  <c r="BH92" i="1"/>
  <c r="BF29" i="1"/>
  <c r="BG29" i="1"/>
  <c r="BM406" i="1"/>
  <c r="BH456" i="1"/>
  <c r="BH160" i="1"/>
  <c r="BM81" i="1"/>
  <c r="BM120" i="1"/>
  <c r="BH387" i="1"/>
  <c r="BM422" i="1"/>
  <c r="BH6" i="1"/>
  <c r="BH163" i="1"/>
  <c r="BM53" i="1"/>
  <c r="BH42" i="1"/>
  <c r="BG340" i="1"/>
  <c r="BE340" i="1" s="1"/>
  <c r="BH29" i="1"/>
  <c r="BF11" i="1"/>
  <c r="BG11" i="1"/>
  <c r="BG509" i="1"/>
  <c r="BE509" i="1" s="1"/>
  <c r="BM250" i="1"/>
  <c r="BH56" i="1"/>
  <c r="BM383" i="1"/>
  <c r="BM393" i="1"/>
  <c r="BM330" i="1"/>
  <c r="BH525" i="1"/>
  <c r="BH522" i="1"/>
  <c r="BH350" i="1"/>
  <c r="BH149" i="1"/>
  <c r="BM108" i="1"/>
  <c r="BM260" i="1"/>
  <c r="BH219" i="1"/>
  <c r="BH339" i="1"/>
  <c r="BH103" i="1"/>
  <c r="BH426" i="1"/>
  <c r="BH409" i="1"/>
  <c r="BG424" i="1"/>
  <c r="BE424" i="1" s="1"/>
  <c r="BM152" i="1"/>
  <c r="BH368" i="1"/>
  <c r="BG279" i="1"/>
  <c r="BE279" i="1" s="1"/>
  <c r="BM293" i="1"/>
  <c r="BH241" i="1"/>
  <c r="BH4" i="1"/>
  <c r="BM195" i="1"/>
  <c r="BH77" i="1"/>
  <c r="BH68" i="1"/>
  <c r="BM101" i="1"/>
  <c r="BM527" i="1"/>
  <c r="BM458" i="1"/>
  <c r="BM497" i="1"/>
  <c r="BM528" i="1"/>
  <c r="BM363" i="1"/>
  <c r="BM529" i="1"/>
  <c r="BM133" i="1"/>
  <c r="BM461" i="1"/>
  <c r="BM74" i="1"/>
  <c r="BM202" i="1"/>
  <c r="BM228" i="1"/>
  <c r="BM116" i="1"/>
  <c r="BM19" i="1"/>
  <c r="BM90" i="1"/>
  <c r="BM18" i="1"/>
  <c r="BM267" i="1"/>
  <c r="BH526" i="1"/>
  <c r="BM380" i="1"/>
  <c r="BH515" i="1"/>
  <c r="BF355" i="1"/>
  <c r="BG355" i="1"/>
  <c r="BM72" i="1"/>
  <c r="BM281" i="1"/>
  <c r="BM227" i="1"/>
  <c r="BH334" i="1"/>
  <c r="BM354" i="1"/>
  <c r="BH421" i="1"/>
  <c r="BH127" i="1"/>
  <c r="BM42" i="1"/>
  <c r="BF418" i="1"/>
  <c r="BG418" i="1"/>
  <c r="BH393" i="1"/>
  <c r="BH292" i="1"/>
  <c r="BH224" i="1"/>
  <c r="BG78" i="1"/>
  <c r="BE78" i="1" s="1"/>
  <c r="BG516" i="1"/>
  <c r="BE516" i="1" s="1"/>
  <c r="BM288" i="1"/>
  <c r="BG423" i="1"/>
  <c r="BE423" i="1" s="1"/>
  <c r="BM397" i="1"/>
  <c r="BM207" i="1"/>
  <c r="BH299" i="1"/>
  <c r="BH169" i="1"/>
  <c r="BM77" i="1"/>
  <c r="BH527" i="1"/>
  <c r="BH497" i="1"/>
  <c r="BH363" i="1"/>
  <c r="BH133" i="1"/>
  <c r="BH74" i="1"/>
  <c r="BH228" i="1"/>
  <c r="BH19" i="1"/>
  <c r="BH18" i="1"/>
  <c r="BH267" i="1"/>
  <c r="BH43" i="1"/>
  <c r="BH22" i="1"/>
  <c r="BM151" i="1"/>
  <c r="BM11" i="1"/>
  <c r="BF507" i="1"/>
  <c r="BG507" i="1"/>
  <c r="BH300" i="1"/>
  <c r="BH117" i="1"/>
  <c r="BH333" i="1"/>
  <c r="BH518" i="1"/>
  <c r="BM239" i="1"/>
  <c r="BM20" i="1"/>
  <c r="BM506" i="1"/>
  <c r="BM16" i="1"/>
  <c r="BH513" i="1"/>
  <c r="BH511" i="1"/>
  <c r="BM508" i="1"/>
  <c r="BM296" i="1"/>
  <c r="BH406" i="1"/>
  <c r="BF400" i="1"/>
  <c r="BE400" i="1" s="1"/>
  <c r="BM200" i="1"/>
  <c r="BH230" i="1"/>
  <c r="BM495" i="1"/>
  <c r="BM183" i="1"/>
  <c r="BH491" i="1"/>
  <c r="BF379" i="1"/>
  <c r="BE379" i="1" s="1"/>
  <c r="BM94" i="1"/>
  <c r="BM28" i="1"/>
  <c r="BM89" i="1"/>
  <c r="BM97" i="1"/>
  <c r="BM84" i="1"/>
  <c r="BM105" i="1"/>
  <c r="BM35" i="1"/>
  <c r="BM13" i="1"/>
  <c r="BM61" i="1"/>
  <c r="BM109" i="1"/>
  <c r="BM284" i="1"/>
  <c r="BM140" i="1"/>
  <c r="BM294" i="1"/>
  <c r="BM313" i="1"/>
  <c r="BM327" i="1"/>
  <c r="BM348" i="1"/>
  <c r="BM357" i="1"/>
  <c r="BM381" i="1"/>
  <c r="BM208" i="1"/>
  <c r="BM414" i="1"/>
  <c r="BM317" i="1"/>
  <c r="BM290" i="1"/>
  <c r="BM232" i="1"/>
  <c r="BM212" i="1"/>
  <c r="BM375" i="1"/>
  <c r="BM282" i="1"/>
  <c r="BM462" i="1"/>
  <c r="BM98" i="1"/>
  <c r="BM255" i="1"/>
  <c r="BM244" i="1"/>
  <c r="BM395" i="1"/>
  <c r="BM96" i="1"/>
  <c r="BM233" i="1"/>
  <c r="BM268" i="1"/>
  <c r="BM418" i="1"/>
  <c r="BM75" i="1"/>
  <c r="BM8" i="1"/>
  <c r="BH503" i="1"/>
  <c r="BM400" i="1"/>
  <c r="BH287" i="1"/>
  <c r="BH341" i="1"/>
  <c r="BM191" i="1"/>
  <c r="BM379" i="1"/>
  <c r="BH125" i="1"/>
  <c r="BH189" i="1"/>
  <c r="BH259" i="1"/>
  <c r="BH87" i="1"/>
  <c r="BH158" i="1"/>
  <c r="BH277" i="1"/>
  <c r="BH307" i="1"/>
  <c r="BH291" i="1"/>
  <c r="BH132" i="1"/>
  <c r="BH137" i="1"/>
  <c r="BH167" i="1"/>
  <c r="BH134" i="1"/>
  <c r="BH66" i="1"/>
  <c r="BH100" i="1"/>
  <c r="BH150" i="1"/>
  <c r="BH28" i="1"/>
  <c r="BH89" i="1"/>
  <c r="BH30" i="1"/>
  <c r="BH105" i="1"/>
  <c r="BH126" i="1"/>
  <c r="BH35" i="1"/>
  <c r="BH13" i="1"/>
  <c r="BH61" i="1"/>
  <c r="BH109" i="1"/>
  <c r="BH284" i="1"/>
  <c r="BH140" i="1"/>
  <c r="BH294" i="1"/>
  <c r="BH313" i="1"/>
  <c r="BH327" i="1"/>
  <c r="BH348" i="1"/>
  <c r="BH357" i="1"/>
  <c r="BH381" i="1"/>
  <c r="BH208" i="1"/>
  <c r="BH414" i="1"/>
  <c r="BH317" i="1"/>
  <c r="BH290" i="1"/>
  <c r="BH232" i="1"/>
  <c r="BH212" i="1"/>
  <c r="BH375" i="1"/>
  <c r="BH282" i="1"/>
  <c r="BH462" i="1"/>
  <c r="BH98" i="1"/>
  <c r="BH255" i="1"/>
  <c r="BH244" i="1"/>
  <c r="BH395" i="1"/>
  <c r="BH96" i="1"/>
  <c r="BH233" i="1"/>
  <c r="BH73" i="1"/>
  <c r="BH83" i="1"/>
  <c r="BH343" i="1"/>
  <c r="BH220" i="1"/>
  <c r="BH391" i="1"/>
  <c r="BH146" i="1"/>
  <c r="BM524" i="1"/>
  <c r="BH20" i="1"/>
  <c r="BM511" i="1"/>
  <c r="BH510" i="1"/>
  <c r="BH508" i="1"/>
  <c r="BH296" i="1"/>
  <c r="BH270" i="1"/>
  <c r="BM249" i="1"/>
  <c r="BH94" i="1"/>
  <c r="BM148" i="1"/>
  <c r="BM310" i="1"/>
  <c r="BM88" i="1"/>
  <c r="BM40" i="1"/>
  <c r="BM525" i="1"/>
  <c r="BM300" i="1"/>
  <c r="BM184" i="1"/>
  <c r="BM138" i="1"/>
  <c r="BM321" i="1"/>
  <c r="BM519" i="1"/>
  <c r="BM49" i="1"/>
  <c r="BM22" i="1"/>
  <c r="BM350" i="1"/>
  <c r="BM194" i="1"/>
  <c r="BH506" i="1"/>
  <c r="BH517" i="1"/>
  <c r="BH505" i="1"/>
  <c r="BH501" i="1"/>
  <c r="BH407" i="1"/>
  <c r="BH186" i="1"/>
  <c r="BH500" i="1"/>
  <c r="BG270" i="1"/>
  <c r="BE270" i="1" s="1"/>
  <c r="BM172" i="1"/>
  <c r="BM306" i="1"/>
  <c r="BH165" i="1"/>
  <c r="BF183" i="1"/>
  <c r="BE183" i="1" s="1"/>
  <c r="BM493" i="1"/>
  <c r="BM44" i="1"/>
  <c r="BM124" i="1"/>
  <c r="BM494" i="1"/>
  <c r="BG353" i="1"/>
  <c r="BE353" i="1" s="1"/>
  <c r="BM412" i="1"/>
  <c r="BH80" i="1"/>
  <c r="BH138" i="1"/>
  <c r="BH520" i="1"/>
  <c r="BF49" i="1"/>
  <c r="BG49" i="1"/>
  <c r="BG128" i="1"/>
  <c r="BE128" i="1" s="1"/>
  <c r="BH346" i="1"/>
  <c r="BH310" i="1"/>
  <c r="BM78" i="1"/>
  <c r="BG526" i="1"/>
  <c r="BE526" i="1" s="1"/>
  <c r="BH380" i="1"/>
  <c r="BG172" i="1"/>
  <c r="BF172" i="1"/>
  <c r="BM92" i="1"/>
  <c r="BG522" i="1"/>
  <c r="BE522" i="1" s="1"/>
  <c r="BF239" i="1"/>
  <c r="BG239" i="1"/>
  <c r="BF20" i="1"/>
  <c r="BG20" i="1"/>
  <c r="BF75" i="1"/>
  <c r="BG75" i="1"/>
  <c r="BF515" i="1"/>
  <c r="BG515" i="1"/>
  <c r="BH412" i="1"/>
  <c r="BM80" i="1"/>
  <c r="BG43" i="1"/>
  <c r="BE43" i="1" s="1"/>
  <c r="BH321" i="1"/>
  <c r="BF521" i="1"/>
  <c r="BG521" i="1"/>
  <c r="BF504" i="1"/>
  <c r="BE504" i="1" s="1"/>
  <c r="BH78" i="1"/>
  <c r="BH123" i="1"/>
  <c r="BH194" i="1"/>
  <c r="BH16" i="1"/>
  <c r="BF498" i="1"/>
  <c r="BE498" i="1" s="1"/>
  <c r="BM155" i="1"/>
  <c r="BH330" i="1"/>
  <c r="BM377" i="1"/>
  <c r="BH184" i="1"/>
  <c r="BM333" i="1"/>
  <c r="BH229" i="1"/>
  <c r="BG346" i="1"/>
  <c r="BE346" i="1" s="1"/>
  <c r="BH37" i="1"/>
  <c r="BG350" i="1"/>
  <c r="BE350" i="1" s="1"/>
  <c r="BH411" i="1"/>
  <c r="BG123" i="1"/>
  <c r="BE123" i="1" s="1"/>
  <c r="BH238" i="1"/>
  <c r="BG194" i="1"/>
  <c r="BE194" i="1" s="1"/>
  <c r="BH516" i="1"/>
  <c r="BG16" i="1"/>
  <c r="BE16" i="1" s="1"/>
  <c r="BH512" i="1"/>
  <c r="BG8" i="1"/>
  <c r="BE8" i="1" s="1"/>
  <c r="BH139" i="1"/>
  <c r="BH499" i="1"/>
  <c r="BF235" i="1"/>
  <c r="BG235" i="1"/>
  <c r="BH49" i="1"/>
  <c r="BH239" i="1"/>
  <c r="BH159" i="1"/>
  <c r="BH58" i="1"/>
  <c r="BH502" i="1"/>
  <c r="BH93" i="1"/>
  <c r="BG159" i="1"/>
  <c r="BE159" i="1" s="1"/>
  <c r="BG58" i="1"/>
  <c r="BE58" i="1" s="1"/>
  <c r="BG502" i="1"/>
  <c r="BE502" i="1" s="1"/>
  <c r="BG93" i="1"/>
  <c r="BE93" i="1" s="1"/>
  <c r="BH54" i="1"/>
  <c r="BH226" i="1"/>
  <c r="BH44" i="1"/>
  <c r="BH151" i="1"/>
  <c r="BH509" i="1"/>
  <c r="BG505" i="1"/>
  <c r="BE505" i="1" s="1"/>
  <c r="BH514" i="1"/>
  <c r="BH398" i="1"/>
  <c r="BH198" i="1"/>
  <c r="BH340" i="1"/>
  <c r="BH11" i="1"/>
  <c r="BH507" i="1"/>
  <c r="BH504" i="1"/>
  <c r="BH498" i="1"/>
  <c r="BH124" i="1"/>
  <c r="BH200" i="1"/>
  <c r="BF287" i="1"/>
  <c r="BE287" i="1" s="1"/>
  <c r="BH168" i="1"/>
  <c r="BF261" i="1"/>
  <c r="BE261" i="1" s="1"/>
  <c r="BH494" i="1"/>
  <c r="BF493" i="1"/>
  <c r="BE493" i="1" s="1"/>
  <c r="BH268" i="1"/>
  <c r="BF94" i="1"/>
  <c r="BE94" i="1" s="1"/>
  <c r="BM32" i="1"/>
  <c r="BH36" i="1"/>
  <c r="BM463" i="1"/>
  <c r="BH465" i="1"/>
  <c r="BM304" i="1"/>
  <c r="BH157" i="1"/>
  <c r="BM234" i="1"/>
  <c r="BE134" i="1"/>
  <c r="BH110" i="1"/>
  <c r="BM141" i="1"/>
  <c r="BH99" i="1"/>
  <c r="BM12" i="1"/>
  <c r="BH84" i="1"/>
  <c r="BM102" i="1"/>
  <c r="BH245" i="1"/>
  <c r="BH302" i="1"/>
  <c r="BH269" i="1"/>
  <c r="BH382" i="1"/>
  <c r="BH181" i="1"/>
  <c r="BH242" i="1"/>
  <c r="BM259" i="1"/>
  <c r="BH312" i="1"/>
  <c r="BM277" i="1"/>
  <c r="BH416" i="1"/>
  <c r="BM132" i="1"/>
  <c r="BH206" i="1"/>
  <c r="BG245" i="1"/>
  <c r="BE245" i="1" s="1"/>
  <c r="BH235" i="1"/>
  <c r="BG302" i="1"/>
  <c r="BE302" i="1" s="1"/>
  <c r="BH496" i="1"/>
  <c r="BG269" i="1"/>
  <c r="BE269" i="1" s="1"/>
  <c r="BH249" i="1"/>
  <c r="BG382" i="1"/>
  <c r="BE382" i="1" s="1"/>
  <c r="BH492" i="1"/>
  <c r="BG181" i="1"/>
  <c r="BE181" i="1" s="1"/>
  <c r="BH24" i="1"/>
  <c r="BH257" i="1"/>
  <c r="BM162" i="1"/>
  <c r="BH65" i="1"/>
  <c r="BM464" i="1"/>
  <c r="BH415" i="1"/>
  <c r="BM129" i="1"/>
  <c r="BH192" i="1"/>
  <c r="BM161" i="1"/>
  <c r="BM45" i="1"/>
  <c r="BH12" i="1"/>
  <c r="BM30" i="1"/>
  <c r="BH102" i="1"/>
  <c r="BH351" i="1"/>
  <c r="BG496" i="1"/>
  <c r="BE496" i="1" s="1"/>
  <c r="BH285" i="1"/>
  <c r="BG249" i="1"/>
  <c r="BE249" i="1" s="1"/>
  <c r="BH495" i="1"/>
  <c r="BG492" i="1"/>
  <c r="BE492" i="1" s="1"/>
  <c r="BH191" i="1"/>
  <c r="BG24" i="1"/>
  <c r="BE24" i="1" s="1"/>
  <c r="BH32" i="1"/>
  <c r="BH463" i="1"/>
  <c r="BH304" i="1"/>
  <c r="BH234" i="1"/>
  <c r="BH141" i="1"/>
  <c r="BH111" i="1"/>
  <c r="BH400" i="1"/>
  <c r="BH306" i="1"/>
  <c r="BH183" i="1"/>
  <c r="BH379" i="1"/>
  <c r="BM257" i="1"/>
  <c r="BH162" i="1"/>
  <c r="BM65" i="1"/>
  <c r="BH464" i="1"/>
  <c r="BM415" i="1"/>
  <c r="BH129" i="1"/>
  <c r="BM192" i="1"/>
  <c r="BH161" i="1"/>
  <c r="BM62" i="1"/>
  <c r="BH5" i="1"/>
  <c r="BM150" i="1"/>
  <c r="BH97" i="1"/>
  <c r="BM126" i="1"/>
  <c r="BH52" i="1"/>
  <c r="BM67" i="1"/>
  <c r="BH104" i="1"/>
  <c r="BH274" i="1"/>
  <c r="BH459" i="1"/>
  <c r="BH14" i="1"/>
  <c r="BH17" i="1"/>
  <c r="BH55" i="1"/>
  <c r="BH297" i="1"/>
  <c r="BH388" i="1"/>
  <c r="BH131" i="1"/>
  <c r="BH112" i="1"/>
  <c r="BH217" i="1"/>
  <c r="BM103" i="1"/>
  <c r="BH402" i="1"/>
  <c r="BM160" i="1"/>
  <c r="BH81" i="1"/>
  <c r="BH120" i="1"/>
  <c r="BH67" i="1"/>
  <c r="BM104" i="1"/>
  <c r="BH108" i="1"/>
  <c r="BM274" i="1"/>
  <c r="BH72" i="1"/>
  <c r="BH280" i="1"/>
  <c r="BH254" i="1"/>
  <c r="BH251" i="1"/>
  <c r="BM320" i="1"/>
  <c r="BH47" i="1"/>
  <c r="BH397" i="1"/>
  <c r="BH279" i="1"/>
  <c r="BH354" i="1"/>
  <c r="BH293" i="1"/>
  <c r="BH344" i="1"/>
  <c r="BH371" i="1"/>
  <c r="BH223" i="1"/>
  <c r="BH188" i="1"/>
  <c r="BH215" i="1"/>
  <c r="BM52" i="1"/>
  <c r="BH264" i="1"/>
  <c r="BM10" i="1"/>
  <c r="BH174" i="1"/>
  <c r="BM460" i="1"/>
  <c r="BM203" i="1"/>
  <c r="BH457" i="1"/>
  <c r="BM205" i="1"/>
  <c r="BM145" i="1"/>
  <c r="BM311" i="1"/>
  <c r="BM328" i="1"/>
  <c r="BM314" i="1"/>
  <c r="BH135" i="1"/>
  <c r="BM362" i="1"/>
  <c r="BE426" i="1"/>
  <c r="BH288" i="1"/>
  <c r="BH204" i="1"/>
  <c r="BM26" i="1"/>
  <c r="BM339" i="1"/>
  <c r="BH25" i="1"/>
  <c r="BM426" i="1"/>
  <c r="BH227" i="1"/>
  <c r="BM334" i="1"/>
  <c r="BM368" i="1"/>
  <c r="BM305" i="1"/>
  <c r="BM387" i="1"/>
  <c r="BM338" i="1"/>
  <c r="BM63" i="1"/>
  <c r="BH10" i="1"/>
  <c r="BH205" i="1"/>
  <c r="BM280" i="1"/>
  <c r="BH145" i="1"/>
  <c r="BM254" i="1"/>
  <c r="BH311" i="1"/>
  <c r="BM251" i="1"/>
  <c r="BH328" i="1"/>
  <c r="BM409" i="1"/>
  <c r="BH152" i="1"/>
  <c r="BH320" i="1"/>
  <c r="BM264" i="1"/>
  <c r="BM174" i="1"/>
  <c r="BH460" i="1"/>
  <c r="BH203" i="1"/>
  <c r="BH314" i="1"/>
  <c r="BM135" i="1"/>
  <c r="BH362" i="1"/>
  <c r="BM204" i="1"/>
  <c r="BH26" i="1"/>
  <c r="BG344" i="1"/>
  <c r="BE344" i="1" s="1"/>
  <c r="BG371" i="1"/>
  <c r="BE371" i="1" s="1"/>
  <c r="BG223" i="1"/>
  <c r="BE223" i="1" s="1"/>
  <c r="BG188" i="1"/>
  <c r="BE188" i="1" s="1"/>
  <c r="BG4" i="1"/>
  <c r="BE4" i="1" s="1"/>
  <c r="BG82" i="1"/>
  <c r="BE82" i="1" s="1"/>
  <c r="BG163" i="1"/>
  <c r="BE163" i="1" s="1"/>
  <c r="BG266" i="1"/>
  <c r="BE266" i="1" s="1"/>
  <c r="BG27" i="1"/>
  <c r="BE27" i="1" s="1"/>
  <c r="BG169" i="1"/>
  <c r="BE169" i="1" s="1"/>
  <c r="BG7" i="1"/>
  <c r="BE7" i="1" s="1"/>
  <c r="BG68" i="1"/>
  <c r="BE68" i="1" s="1"/>
  <c r="BG42" i="1"/>
  <c r="BE42" i="1" s="1"/>
  <c r="BM420" i="1"/>
  <c r="BH420" i="1"/>
  <c r="AA212" i="1"/>
  <c r="AY499" i="1" l="1"/>
  <c r="EN144" i="1"/>
  <c r="HP144" i="1"/>
  <c r="EO405" i="1"/>
  <c r="HQ405" i="1"/>
  <c r="BR212" i="1"/>
  <c r="EX212" i="1" s="1"/>
  <c r="HZ212" i="1" s="1"/>
  <c r="AZ212" i="1"/>
  <c r="AY212" i="1" s="1"/>
  <c r="HP286" i="1"/>
  <c r="EN286" i="1"/>
  <c r="EO214" i="1"/>
  <c r="HQ214" i="1"/>
  <c r="AY382" i="1"/>
  <c r="HP335" i="1"/>
  <c r="EN335" i="1"/>
  <c r="EN413" i="1"/>
  <c r="HP413" i="1"/>
  <c r="EN34" i="1"/>
  <c r="HP34" i="1"/>
  <c r="HQ39" i="1"/>
  <c r="EO39" i="1"/>
  <c r="EO389" i="1"/>
  <c r="HQ389" i="1"/>
  <c r="EP358" i="1"/>
  <c r="HR358" i="1"/>
  <c r="EN488" i="1"/>
  <c r="HP488" i="1"/>
  <c r="EO319" i="1"/>
  <c r="HQ319" i="1"/>
  <c r="EN211" i="1"/>
  <c r="HP211" i="1"/>
  <c r="EN467" i="1"/>
  <c r="HP467" i="1"/>
  <c r="EO154" i="1"/>
  <c r="HQ154" i="1"/>
  <c r="EO485" i="1"/>
  <c r="HQ485" i="1"/>
  <c r="EP471" i="1"/>
  <c r="HR471" i="1"/>
  <c r="HP374" i="1"/>
  <c r="EN374" i="1"/>
  <c r="EN373" i="1"/>
  <c r="HP373" i="1"/>
  <c r="HP196" i="1"/>
  <c r="EN196" i="1"/>
  <c r="EO329" i="1"/>
  <c r="HQ329" i="1"/>
  <c r="HQ332" i="1"/>
  <c r="EO332" i="1"/>
  <c r="HR121" i="1"/>
  <c r="EP121" i="1"/>
  <c r="HQ253" i="1"/>
  <c r="EO253" i="1"/>
  <c r="EN76" i="1"/>
  <c r="HP76" i="1"/>
  <c r="HS466" i="1"/>
  <c r="EQ466" i="1"/>
  <c r="HQ309" i="1"/>
  <c r="EO309" i="1"/>
  <c r="HQ365" i="1"/>
  <c r="EO365" i="1"/>
  <c r="HR221" i="1"/>
  <c r="EP221" i="1"/>
  <c r="HQ322" i="1"/>
  <c r="EO322" i="1"/>
  <c r="HP479" i="1"/>
  <c r="EN479" i="1"/>
  <c r="HP182" i="1"/>
  <c r="EN182" i="1"/>
  <c r="EO326" i="1"/>
  <c r="HQ326" i="1"/>
  <c r="HR386" i="1"/>
  <c r="EP386" i="1"/>
  <c r="EP325" i="1"/>
  <c r="HR325" i="1"/>
  <c r="HR487" i="1"/>
  <c r="EP487" i="1"/>
  <c r="HQ410" i="1"/>
  <c r="EO410" i="1"/>
  <c r="HR489" i="1"/>
  <c r="EP489" i="1"/>
  <c r="HQ187" i="1"/>
  <c r="EO187" i="1"/>
  <c r="HQ390" i="1"/>
  <c r="EO390" i="1"/>
  <c r="HR376" i="1"/>
  <c r="EP376" i="1"/>
  <c r="HR59" i="1"/>
  <c r="EP59" i="1"/>
  <c r="HR372" i="1"/>
  <c r="EP372" i="1"/>
  <c r="EN256" i="1"/>
  <c r="HP256" i="1"/>
  <c r="EO486" i="1"/>
  <c r="HQ486" i="1"/>
  <c r="HR475" i="1"/>
  <c r="EP475" i="1"/>
  <c r="HP403" i="1"/>
  <c r="EN403" i="1"/>
  <c r="HQ193" i="1"/>
  <c r="EO193" i="1"/>
  <c r="HP275" i="1"/>
  <c r="EN275" i="1"/>
  <c r="HP318" i="1"/>
  <c r="EN318" i="1"/>
  <c r="HR476" i="1"/>
  <c r="EP476" i="1"/>
  <c r="HP384" i="1"/>
  <c r="EN384" i="1"/>
  <c r="HQ23" i="1"/>
  <c r="EO23" i="1"/>
  <c r="HP345" i="1"/>
  <c r="EN345" i="1"/>
  <c r="HR484" i="1"/>
  <c r="EP484" i="1"/>
  <c r="HP201" i="1"/>
  <c r="EN201" i="1"/>
  <c r="HQ79" i="1"/>
  <c r="EO79" i="1"/>
  <c r="HP385" i="1"/>
  <c r="EN385" i="1"/>
  <c r="HP370" i="1"/>
  <c r="EN370" i="1"/>
  <c r="HP347" i="1"/>
  <c r="EN347" i="1"/>
  <c r="HQ240" i="1"/>
  <c r="EO240" i="1"/>
  <c r="HQ483" i="1"/>
  <c r="EO483" i="1"/>
  <c r="ER295" i="1"/>
  <c r="HT295" i="1"/>
  <c r="HQ85" i="1"/>
  <c r="EO85" i="1"/>
  <c r="EP469" i="1"/>
  <c r="HR469" i="1"/>
  <c r="HQ470" i="1"/>
  <c r="EO470" i="1"/>
  <c r="HP360" i="1"/>
  <c r="EN360" i="1"/>
  <c r="HR323" i="1"/>
  <c r="EP323" i="1"/>
  <c r="EO474" i="1"/>
  <c r="HQ474" i="1"/>
  <c r="HP337" i="1"/>
  <c r="EN337" i="1"/>
  <c r="HR41" i="1"/>
  <c r="EP41" i="1"/>
  <c r="HQ236" i="1"/>
  <c r="EO236" i="1"/>
  <c r="HP473" i="1"/>
  <c r="EN473" i="1"/>
  <c r="HR490" i="1"/>
  <c r="EP490" i="1"/>
  <c r="HQ113" i="1"/>
  <c r="EO113" i="1"/>
  <c r="HR369" i="1"/>
  <c r="EP369" i="1"/>
  <c r="HQ401" i="1"/>
  <c r="EO401" i="1"/>
  <c r="HR482" i="1"/>
  <c r="EP482" i="1"/>
  <c r="EP481" i="1"/>
  <c r="HR481" i="1"/>
  <c r="HP64" i="1"/>
  <c r="EN64" i="1"/>
  <c r="EQ216" i="1"/>
  <c r="HS216" i="1"/>
  <c r="HR324" i="1"/>
  <c r="EP324" i="1"/>
  <c r="EN136" i="1"/>
  <c r="HP136" i="1"/>
  <c r="HQ178" i="1"/>
  <c r="EO178" i="1"/>
  <c r="HP367" i="1"/>
  <c r="EN367" i="1"/>
  <c r="EP153" i="1"/>
  <c r="HR153" i="1"/>
  <c r="HP396" i="1"/>
  <c r="EN396" i="1"/>
  <c r="EO336" i="1"/>
  <c r="HQ336" i="1"/>
  <c r="HQ199" i="1"/>
  <c r="EO199" i="1"/>
  <c r="EO60" i="1"/>
  <c r="HQ60" i="1"/>
  <c r="HP468" i="1"/>
  <c r="EN468" i="1"/>
  <c r="EO399" i="1"/>
  <c r="HQ399" i="1"/>
  <c r="HQ366" i="1"/>
  <c r="EO366" i="1"/>
  <c r="HP478" i="1"/>
  <c r="EN478" i="1"/>
  <c r="HP46" i="1"/>
  <c r="EN46" i="1"/>
  <c r="HP392" i="1"/>
  <c r="EN392" i="1"/>
  <c r="EO364" i="1"/>
  <c r="HQ364" i="1"/>
  <c r="HR349" i="1"/>
  <c r="EP349" i="1"/>
  <c r="HP308" i="1"/>
  <c r="EN308" i="1"/>
  <c r="HP394" i="1"/>
  <c r="EN394" i="1"/>
  <c r="HQ472" i="1"/>
  <c r="EO472" i="1"/>
  <c r="EO477" i="1"/>
  <c r="HQ477" i="1"/>
  <c r="HQ246" i="1"/>
  <c r="EO246" i="1"/>
  <c r="HQ166" i="1"/>
  <c r="EO166" i="1"/>
  <c r="HP225" i="1"/>
  <c r="EN225" i="1"/>
  <c r="EP278" i="1"/>
  <c r="HR278" i="1"/>
  <c r="HQ142" i="1"/>
  <c r="EO142" i="1"/>
  <c r="HS378" i="1"/>
  <c r="EQ378" i="1"/>
  <c r="HR480" i="1"/>
  <c r="EP480" i="1"/>
  <c r="EQ315" i="1"/>
  <c r="HS315" i="1"/>
  <c r="HQ352" i="1"/>
  <c r="EO352" i="1"/>
  <c r="HR298" i="1"/>
  <c r="EP298" i="1"/>
  <c r="AY353" i="1"/>
  <c r="AY291" i="1"/>
  <c r="AY354" i="1"/>
  <c r="EJ124" i="1"/>
  <c r="HL124" i="1"/>
  <c r="EJ496" i="1"/>
  <c r="HL496" i="1"/>
  <c r="AY501" i="1"/>
  <c r="AY289" i="1"/>
  <c r="AY139" i="1"/>
  <c r="AY238" i="1"/>
  <c r="AY514" i="1"/>
  <c r="EJ218" i="1"/>
  <c r="HL218" i="1"/>
  <c r="EJ241" i="1"/>
  <c r="HL241" i="1"/>
  <c r="AY404" i="1"/>
  <c r="AY269" i="1"/>
  <c r="EJ24" i="1"/>
  <c r="HL24" i="1"/>
  <c r="AY148" i="1"/>
  <c r="AY266" i="1"/>
  <c r="AY261" i="1"/>
  <c r="AY517" i="1"/>
  <c r="EJ116" i="1"/>
  <c r="HL116" i="1"/>
  <c r="AY407" i="1"/>
  <c r="AY508" i="1"/>
  <c r="AY529" i="1"/>
  <c r="AY462" i="1"/>
  <c r="EJ519" i="1"/>
  <c r="HL519" i="1"/>
  <c r="BE11" i="1"/>
  <c r="AY11" i="1" s="1"/>
  <c r="BE29" i="1"/>
  <c r="AY29" i="1" s="1"/>
  <c r="AY423" i="1"/>
  <c r="EJ132" i="1"/>
  <c r="HL132" i="1"/>
  <c r="EK94" i="1"/>
  <c r="HM94" i="1"/>
  <c r="EJ257" i="1"/>
  <c r="HL257" i="1"/>
  <c r="EJ458" i="1"/>
  <c r="HL458" i="1"/>
  <c r="EJ6" i="1"/>
  <c r="HL6" i="1"/>
  <c r="EJ101" i="1"/>
  <c r="HL101" i="1"/>
  <c r="EJ36" i="1"/>
  <c r="HL36" i="1"/>
  <c r="EJ56" i="1"/>
  <c r="HL56" i="1"/>
  <c r="EJ328" i="1"/>
  <c r="HL328" i="1"/>
  <c r="EJ90" i="1"/>
  <c r="HL90" i="1"/>
  <c r="EK239" i="1"/>
  <c r="HM239" i="1"/>
  <c r="EJ63" i="1"/>
  <c r="HL63" i="1"/>
  <c r="EK150" i="1"/>
  <c r="HM150" i="1"/>
  <c r="EJ383" i="1"/>
  <c r="HL383" i="1"/>
  <c r="EJ267" i="1"/>
  <c r="HL267" i="1"/>
  <c r="EJ294" i="1"/>
  <c r="HL294" i="1"/>
  <c r="EJ111" i="1"/>
  <c r="HL111" i="1"/>
  <c r="EK302" i="1"/>
  <c r="HM302" i="1"/>
  <c r="EK183" i="1"/>
  <c r="HM183" i="1"/>
  <c r="EJ244" i="1"/>
  <c r="HL244" i="1"/>
  <c r="EK208" i="1"/>
  <c r="HM208" i="1"/>
  <c r="EJ5" i="1"/>
  <c r="HL5" i="1"/>
  <c r="EK30" i="1"/>
  <c r="HM30" i="1"/>
  <c r="EJ145" i="1"/>
  <c r="HL145" i="1"/>
  <c r="EJ165" i="1"/>
  <c r="HL165" i="1"/>
  <c r="EK26" i="1"/>
  <c r="HM26" i="1"/>
  <c r="AY375" i="1"/>
  <c r="AY357" i="1"/>
  <c r="AY47" i="1"/>
  <c r="EJ137" i="1"/>
  <c r="HL137" i="1"/>
  <c r="EJ313" i="1"/>
  <c r="HL313" i="1"/>
  <c r="EJ393" i="1"/>
  <c r="HL393" i="1"/>
  <c r="EJ68" i="1"/>
  <c r="HL68" i="1"/>
  <c r="EK362" i="1"/>
  <c r="HM362" i="1"/>
  <c r="HL120" i="1"/>
  <c r="EJ120" i="1"/>
  <c r="EJ72" i="1"/>
  <c r="HL72" i="1"/>
  <c r="EJ152" i="1"/>
  <c r="HL152" i="1"/>
  <c r="EJ260" i="1"/>
  <c r="HL260" i="1"/>
  <c r="EJ74" i="1"/>
  <c r="HL74" i="1"/>
  <c r="EJ423" i="1"/>
  <c r="HL423" i="1"/>
  <c r="EJ205" i="1"/>
  <c r="HL205" i="1"/>
  <c r="EJ212" i="1"/>
  <c r="HL212" i="1"/>
  <c r="EJ527" i="1"/>
  <c r="HL527" i="1"/>
  <c r="EJ505" i="1"/>
  <c r="HL505" i="1"/>
  <c r="EJ227" i="1"/>
  <c r="HL227" i="1"/>
  <c r="EJ149" i="1"/>
  <c r="HL149" i="1"/>
  <c r="EJ55" i="1"/>
  <c r="HL55" i="1"/>
  <c r="EK134" i="1"/>
  <c r="HM134" i="1"/>
  <c r="EJ45" i="1"/>
  <c r="HL45" i="1"/>
  <c r="EJ175" i="1"/>
  <c r="HL175" i="1"/>
  <c r="EJ18" i="1"/>
  <c r="HL18" i="1"/>
  <c r="EK62" i="1"/>
  <c r="HM62" i="1"/>
  <c r="EK192" i="1"/>
  <c r="HM192" i="1"/>
  <c r="EJ89" i="1"/>
  <c r="HL89" i="1"/>
  <c r="EJ363" i="1"/>
  <c r="HL363" i="1"/>
  <c r="EJ84" i="1"/>
  <c r="HL84" i="1"/>
  <c r="EJ155" i="1"/>
  <c r="HL155" i="1"/>
  <c r="EK272" i="1"/>
  <c r="HM272" i="1"/>
  <c r="EJ16" i="1"/>
  <c r="HL16" i="1"/>
  <c r="EK498" i="1"/>
  <c r="HM498" i="1"/>
  <c r="EJ499" i="1"/>
  <c r="HL499" i="1"/>
  <c r="EK327" i="1"/>
  <c r="HM327" i="1"/>
  <c r="EJ460" i="1"/>
  <c r="HL460" i="1"/>
  <c r="EJ407" i="1"/>
  <c r="HL407" i="1"/>
  <c r="EK528" i="1"/>
  <c r="HM528" i="1"/>
  <c r="EJ25" i="1"/>
  <c r="HL25" i="1"/>
  <c r="EJ127" i="1"/>
  <c r="HL127" i="1"/>
  <c r="EJ353" i="1"/>
  <c r="HL353" i="1"/>
  <c r="EJ259" i="1"/>
  <c r="HL259" i="1"/>
  <c r="EK495" i="1"/>
  <c r="HM495" i="1"/>
  <c r="EJ381" i="1"/>
  <c r="HL381" i="1"/>
  <c r="EK103" i="1"/>
  <c r="HM103" i="1"/>
  <c r="EJ231" i="1"/>
  <c r="HL231" i="1"/>
  <c r="EJ525" i="1"/>
  <c r="HL525" i="1"/>
  <c r="EK198" i="1"/>
  <c r="HM198" i="1"/>
  <c r="EJ13" i="1"/>
  <c r="HL13" i="1"/>
  <c r="EJ139" i="1"/>
  <c r="HL139" i="1"/>
  <c r="EJ280" i="1"/>
  <c r="HL280" i="1"/>
  <c r="EJ80" i="1"/>
  <c r="HL80" i="1"/>
  <c r="EJ75" i="1"/>
  <c r="HL75" i="1"/>
  <c r="EJ125" i="1"/>
  <c r="HL125" i="1"/>
  <c r="EJ128" i="1"/>
  <c r="HL128" i="1"/>
  <c r="EJ289" i="1"/>
  <c r="HL289" i="1"/>
  <c r="EJ126" i="1"/>
  <c r="HL126" i="1"/>
  <c r="EJ232" i="1"/>
  <c r="HL232" i="1"/>
  <c r="EK206" i="1"/>
  <c r="HM206" i="1"/>
  <c r="EJ163" i="1"/>
  <c r="HL163" i="1"/>
  <c r="EJ238" i="1"/>
  <c r="HL238" i="1"/>
  <c r="EJ102" i="1"/>
  <c r="HL102" i="1"/>
  <c r="EJ350" i="1"/>
  <c r="HL350" i="1"/>
  <c r="EK27" i="1"/>
  <c r="HM27" i="1"/>
  <c r="EK502" i="1"/>
  <c r="HM502" i="1"/>
  <c r="EK109" i="1"/>
  <c r="HM109" i="1"/>
  <c r="EJ334" i="1"/>
  <c r="HL334" i="1"/>
  <c r="EJ515" i="1"/>
  <c r="HL515" i="1"/>
  <c r="EK516" i="1"/>
  <c r="HM516" i="1"/>
  <c r="EJ105" i="1"/>
  <c r="HL105" i="1"/>
  <c r="EJ291" i="1"/>
  <c r="HL291" i="1"/>
  <c r="EJ274" i="1"/>
  <c r="HL274" i="1"/>
  <c r="EJ189" i="1"/>
  <c r="HL189" i="1"/>
  <c r="EK506" i="1"/>
  <c r="HM506" i="1"/>
  <c r="EJ65" i="1"/>
  <c r="HL65" i="1"/>
  <c r="EJ14" i="1"/>
  <c r="HL14" i="1"/>
  <c r="AY306" i="1"/>
  <c r="EK186" i="1"/>
  <c r="HM186" i="1"/>
  <c r="EJ82" i="1"/>
  <c r="HL82" i="1"/>
  <c r="EJ181" i="1"/>
  <c r="HL181" i="1"/>
  <c r="EJ521" i="1"/>
  <c r="HL521" i="1"/>
  <c r="EJ115" i="1"/>
  <c r="HL115" i="1"/>
  <c r="EJ346" i="1"/>
  <c r="HL346" i="1"/>
  <c r="EJ497" i="1"/>
  <c r="HL497" i="1"/>
  <c r="EJ52" i="1"/>
  <c r="HL52" i="1"/>
  <c r="EK97" i="1"/>
  <c r="HM97" i="1"/>
  <c r="EJ409" i="1"/>
  <c r="HL409" i="1"/>
  <c r="EJ357" i="1"/>
  <c r="HL357" i="1"/>
  <c r="EJ203" i="1"/>
  <c r="HL203" i="1"/>
  <c r="EJ504" i="1"/>
  <c r="HL504" i="1"/>
  <c r="EK223" i="1"/>
  <c r="HM223" i="1"/>
  <c r="EJ330" i="1"/>
  <c r="HL330" i="1"/>
  <c r="EJ44" i="1"/>
  <c r="HL44" i="1"/>
  <c r="EJ459" i="1"/>
  <c r="HL459" i="1"/>
  <c r="EJ279" i="1"/>
  <c r="HL279" i="1"/>
  <c r="EJ285" i="1"/>
  <c r="HL285" i="1"/>
  <c r="EJ202" i="1"/>
  <c r="HL202" i="1"/>
  <c r="EJ344" i="1"/>
  <c r="HL344" i="1"/>
  <c r="EJ283" i="1"/>
  <c r="HL283" i="1"/>
  <c r="EJ492" i="1"/>
  <c r="HL492" i="1"/>
  <c r="EJ245" i="1"/>
  <c r="HL245" i="1"/>
  <c r="EJ96" i="1"/>
  <c r="HL96" i="1"/>
  <c r="EK457" i="1"/>
  <c r="HM457" i="1"/>
  <c r="EJ379" i="1"/>
  <c r="HL379" i="1"/>
  <c r="EJ320" i="1"/>
  <c r="HL320" i="1"/>
  <c r="EJ220" i="1"/>
  <c r="HL220" i="1"/>
  <c r="EJ343" i="1"/>
  <c r="HL343" i="1"/>
  <c r="EJ397" i="1"/>
  <c r="HL397" i="1"/>
  <c r="EK500" i="1"/>
  <c r="HM500" i="1"/>
  <c r="EJ511" i="1"/>
  <c r="HL511" i="1"/>
  <c r="EJ162" i="1"/>
  <c r="HL162" i="1"/>
  <c r="EJ288" i="1"/>
  <c r="HL288" i="1"/>
  <c r="EJ110" i="1"/>
  <c r="HL110" i="1"/>
  <c r="EJ99" i="1"/>
  <c r="HL99" i="1"/>
  <c r="EJ251" i="1"/>
  <c r="HL251" i="1"/>
  <c r="EJ138" i="1"/>
  <c r="HL138" i="1"/>
  <c r="EJ299" i="1"/>
  <c r="HL299" i="1"/>
  <c r="EJ493" i="1"/>
  <c r="HL493" i="1"/>
  <c r="EJ268" i="1"/>
  <c r="HL268" i="1"/>
  <c r="EJ368" i="1"/>
  <c r="HL368" i="1"/>
  <c r="EJ512" i="1"/>
  <c r="HL512" i="1"/>
  <c r="EK513" i="1"/>
  <c r="HM513" i="1"/>
  <c r="EJ402" i="1"/>
  <c r="HL402" i="1"/>
  <c r="EJ98" i="1"/>
  <c r="HL98" i="1"/>
  <c r="EJ242" i="1"/>
  <c r="HL242" i="1"/>
  <c r="EK300" i="1"/>
  <c r="HM300" i="1"/>
  <c r="EJ281" i="1"/>
  <c r="HL281" i="1"/>
  <c r="EJ194" i="1"/>
  <c r="HL194" i="1"/>
  <c r="EJ195" i="1"/>
  <c r="HL195" i="1"/>
  <c r="EJ304" i="1"/>
  <c r="HL304" i="1"/>
  <c r="EK415" i="1"/>
  <c r="HM415" i="1"/>
  <c r="EJ254" i="1"/>
  <c r="HL254" i="1"/>
  <c r="EJ88" i="1"/>
  <c r="HL88" i="1"/>
  <c r="EJ29" i="1"/>
  <c r="HL29" i="1"/>
  <c r="EJ129" i="1"/>
  <c r="HL129" i="1"/>
  <c r="AY124" i="1"/>
  <c r="EJ406" i="1"/>
  <c r="HL406" i="1"/>
  <c r="EJ510" i="1"/>
  <c r="HL510" i="1"/>
  <c r="EK464" i="1"/>
  <c r="HM464" i="1"/>
  <c r="EJ207" i="1"/>
  <c r="HL207" i="1"/>
  <c r="EJ73" i="1"/>
  <c r="HL73" i="1"/>
  <c r="EJ226" i="1"/>
  <c r="HL226" i="1"/>
  <c r="EJ408" i="1"/>
  <c r="HL408" i="1"/>
  <c r="EJ282" i="1"/>
  <c r="HL282" i="1"/>
  <c r="EJ53" i="1"/>
  <c r="HL53" i="1"/>
  <c r="EJ77" i="1"/>
  <c r="HL77" i="1"/>
  <c r="EJ83" i="1"/>
  <c r="HL83" i="1"/>
  <c r="EJ348" i="1"/>
  <c r="HL348" i="1"/>
  <c r="EJ266" i="1"/>
  <c r="HL266" i="1"/>
  <c r="EJ314" i="1"/>
  <c r="HL314" i="1"/>
  <c r="EJ131" i="1"/>
  <c r="HL131" i="1"/>
  <c r="EJ424" i="1"/>
  <c r="HL424" i="1"/>
  <c r="EJ377" i="1"/>
  <c r="HL377" i="1"/>
  <c r="EJ522" i="1"/>
  <c r="HL522" i="1"/>
  <c r="EJ81" i="1"/>
  <c r="HL81" i="1"/>
  <c r="EJ341" i="1"/>
  <c r="HL341" i="1"/>
  <c r="EJ416" i="1"/>
  <c r="HL416" i="1"/>
  <c r="EJ174" i="1"/>
  <c r="HL174" i="1"/>
  <c r="HL391" i="1"/>
  <c r="EJ391" i="1"/>
  <c r="EJ503" i="1"/>
  <c r="HL503" i="1"/>
  <c r="EJ92" i="1"/>
  <c r="HL92" i="1"/>
  <c r="HL234" i="1"/>
  <c r="EJ234" i="1"/>
  <c r="EJ501" i="1"/>
  <c r="HL501" i="1"/>
  <c r="EJ287" i="1"/>
  <c r="HL287" i="1"/>
  <c r="EJ404" i="1"/>
  <c r="HL404" i="1"/>
  <c r="EJ230" i="1"/>
  <c r="HL230" i="1"/>
  <c r="EK518" i="1"/>
  <c r="HM518" i="1"/>
  <c r="EJ219" i="1"/>
  <c r="HL219" i="1"/>
  <c r="EK461" i="1"/>
  <c r="HM461" i="1"/>
  <c r="EJ67" i="1"/>
  <c r="HL67" i="1"/>
  <c r="EJ414" i="1"/>
  <c r="HL414" i="1"/>
  <c r="EJ333" i="1"/>
  <c r="HL333" i="1"/>
  <c r="EK382" i="1"/>
  <c r="HM382" i="1"/>
  <c r="EJ269" i="1"/>
  <c r="HL269" i="1"/>
  <c r="EJ215" i="1"/>
  <c r="HL215" i="1"/>
  <c r="EJ158" i="1"/>
  <c r="HL158" i="1"/>
  <c r="EJ10" i="1"/>
  <c r="HL10" i="1"/>
  <c r="EJ311" i="1"/>
  <c r="HL311" i="1"/>
  <c r="EK133" i="1"/>
  <c r="HM133" i="1"/>
  <c r="EL494" i="1"/>
  <c r="HN494" i="1"/>
  <c r="EJ140" i="1"/>
  <c r="HL140" i="1"/>
  <c r="EJ307" i="1"/>
  <c r="HL307" i="1"/>
  <c r="EJ249" i="1"/>
  <c r="HL249" i="1"/>
  <c r="EJ514" i="1"/>
  <c r="HL514" i="1"/>
  <c r="EJ321" i="1"/>
  <c r="HL321" i="1"/>
  <c r="EJ172" i="1"/>
  <c r="HL172" i="1"/>
  <c r="HL169" i="1"/>
  <c r="EJ169" i="1"/>
  <c r="EJ54" i="1"/>
  <c r="HL54" i="1"/>
  <c r="EJ529" i="1"/>
  <c r="HL529" i="1"/>
  <c r="EJ371" i="1"/>
  <c r="HL371" i="1"/>
  <c r="EJ297" i="1"/>
  <c r="HL297" i="1"/>
  <c r="EJ93" i="1"/>
  <c r="HL93" i="1"/>
  <c r="EK141" i="1"/>
  <c r="HM141" i="1"/>
  <c r="EJ151" i="1"/>
  <c r="HL151" i="1"/>
  <c r="EK526" i="1"/>
  <c r="HM526" i="1"/>
  <c r="EJ507" i="1"/>
  <c r="HL507" i="1"/>
  <c r="EJ235" i="1"/>
  <c r="HL235" i="1"/>
  <c r="EJ312" i="1"/>
  <c r="HL312" i="1"/>
  <c r="EJ47" i="1"/>
  <c r="HL47" i="1"/>
  <c r="EJ7" i="1"/>
  <c r="HL7" i="1"/>
  <c r="EJ8" i="1"/>
  <c r="HL8" i="1"/>
  <c r="EJ146" i="1"/>
  <c r="HL146" i="1"/>
  <c r="EJ66" i="1"/>
  <c r="HL66" i="1"/>
  <c r="EJ123" i="1"/>
  <c r="HL123" i="1"/>
  <c r="EJ11" i="1"/>
  <c r="HL11" i="1"/>
  <c r="EJ17" i="1"/>
  <c r="HL17" i="1"/>
  <c r="EJ426" i="1"/>
  <c r="HL426" i="1"/>
  <c r="EJ412" i="1"/>
  <c r="HL412" i="1"/>
  <c r="EJ305" i="1"/>
  <c r="HL305" i="1"/>
  <c r="EJ456" i="1"/>
  <c r="HL456" i="1"/>
  <c r="EJ398" i="1"/>
  <c r="HL398" i="1"/>
  <c r="EJ463" i="1"/>
  <c r="HL463" i="1"/>
  <c r="EJ420" i="1"/>
  <c r="HL420" i="1"/>
  <c r="EK465" i="1"/>
  <c r="HM465" i="1"/>
  <c r="EJ375" i="1"/>
  <c r="HL375" i="1"/>
  <c r="EJ284" i="1"/>
  <c r="HL284" i="1"/>
  <c r="AY495" i="1"/>
  <c r="AY140" i="1"/>
  <c r="AY56" i="1"/>
  <c r="HL354" i="1"/>
  <c r="EJ354" i="1"/>
  <c r="EJ517" i="1"/>
  <c r="HL517" i="1"/>
  <c r="EJ351" i="1"/>
  <c r="HL351" i="1"/>
  <c r="EJ233" i="1"/>
  <c r="HL233" i="1"/>
  <c r="EJ184" i="1"/>
  <c r="HL184" i="1"/>
  <c r="EJ270" i="1"/>
  <c r="HL270" i="1"/>
  <c r="HL12" i="1"/>
  <c r="EJ12" i="1"/>
  <c r="EJ42" i="1"/>
  <c r="HL42" i="1"/>
  <c r="EJ317" i="1"/>
  <c r="HL317" i="1"/>
  <c r="EJ179" i="1"/>
  <c r="HL179" i="1"/>
  <c r="EK217" i="1"/>
  <c r="HM217" i="1"/>
  <c r="EJ224" i="1"/>
  <c r="HL224" i="1"/>
  <c r="EJ422" i="1"/>
  <c r="HL422" i="1"/>
  <c r="EJ61" i="1"/>
  <c r="HL61" i="1"/>
  <c r="EK161" i="1"/>
  <c r="HM161" i="1"/>
  <c r="EK78" i="1"/>
  <c r="HM78" i="1"/>
  <c r="EJ380" i="1"/>
  <c r="HL380" i="1"/>
  <c r="EJ159" i="1"/>
  <c r="HL159" i="1"/>
  <c r="EJ49" i="1"/>
  <c r="HL49" i="1"/>
  <c r="EJ229" i="1"/>
  <c r="HL229" i="1"/>
  <c r="AY89" i="1"/>
  <c r="AY408" i="1"/>
  <c r="EK37" i="1"/>
  <c r="HM37" i="1"/>
  <c r="EK4" i="1"/>
  <c r="HM4" i="1"/>
  <c r="EK310" i="1"/>
  <c r="HM310" i="1"/>
  <c r="EK43" i="1"/>
  <c r="HM43" i="1"/>
  <c r="EJ255" i="1"/>
  <c r="HL255" i="1"/>
  <c r="EJ19" i="1"/>
  <c r="HL19" i="1"/>
  <c r="EJ3" i="1"/>
  <c r="HL3" i="1"/>
  <c r="EJ355" i="1"/>
  <c r="HL355" i="1"/>
  <c r="EJ35" i="1"/>
  <c r="HL35" i="1"/>
  <c r="EJ22" i="1"/>
  <c r="HL22" i="1"/>
  <c r="EJ191" i="1"/>
  <c r="HL191" i="1"/>
  <c r="EJ296" i="1"/>
  <c r="HL296" i="1"/>
  <c r="EJ87" i="1"/>
  <c r="HL87" i="1"/>
  <c r="HM20" i="1"/>
  <c r="EK20" i="1"/>
  <c r="EJ306" i="1"/>
  <c r="HL306" i="1"/>
  <c r="EJ70" i="1"/>
  <c r="HL70" i="1"/>
  <c r="EJ264" i="1"/>
  <c r="HL264" i="1"/>
  <c r="EJ58" i="1"/>
  <c r="HL58" i="1"/>
  <c r="EJ100" i="1"/>
  <c r="HL100" i="1"/>
  <c r="EJ387" i="1"/>
  <c r="HL387" i="1"/>
  <c r="EJ204" i="1"/>
  <c r="HL204" i="1"/>
  <c r="EJ104" i="1"/>
  <c r="HL104" i="1"/>
  <c r="EJ108" i="1"/>
  <c r="HL108" i="1"/>
  <c r="EK418" i="1"/>
  <c r="HM418" i="1"/>
  <c r="EJ524" i="1"/>
  <c r="HL524" i="1"/>
  <c r="EJ32" i="1"/>
  <c r="HL32" i="1"/>
  <c r="EJ157" i="1"/>
  <c r="HL157" i="1"/>
  <c r="EJ388" i="1"/>
  <c r="HL388" i="1"/>
  <c r="EK28" i="1"/>
  <c r="HM28" i="1"/>
  <c r="EJ338" i="1"/>
  <c r="HL338" i="1"/>
  <c r="EK400" i="1"/>
  <c r="HM400" i="1"/>
  <c r="EJ339" i="1"/>
  <c r="HL339" i="1"/>
  <c r="HL395" i="1"/>
  <c r="EJ395" i="1"/>
  <c r="EJ135" i="1"/>
  <c r="HL135" i="1"/>
  <c r="EJ421" i="1"/>
  <c r="HL421" i="1"/>
  <c r="EJ228" i="1"/>
  <c r="HL228" i="1"/>
  <c r="EK462" i="1"/>
  <c r="HM462" i="1"/>
  <c r="EK261" i="1"/>
  <c r="HM261" i="1"/>
  <c r="EJ250" i="1"/>
  <c r="HL250" i="1"/>
  <c r="EJ290" i="1"/>
  <c r="HL290" i="1"/>
  <c r="EJ520" i="1"/>
  <c r="HL520" i="1"/>
  <c r="EJ491" i="1"/>
  <c r="HL491" i="1"/>
  <c r="EJ200" i="1"/>
  <c r="HL200" i="1"/>
  <c r="EJ293" i="1"/>
  <c r="HL293" i="1"/>
  <c r="EJ117" i="1"/>
  <c r="HL117" i="1"/>
  <c r="EJ411" i="1"/>
  <c r="HL411" i="1"/>
  <c r="EJ509" i="1"/>
  <c r="HL509" i="1"/>
  <c r="EJ340" i="1"/>
  <c r="HL340" i="1"/>
  <c r="EJ148" i="1"/>
  <c r="HL148" i="1"/>
  <c r="EJ112" i="1"/>
  <c r="HL112" i="1"/>
  <c r="EJ292" i="1"/>
  <c r="HL292" i="1"/>
  <c r="EJ167" i="1"/>
  <c r="HL167" i="1"/>
  <c r="EJ168" i="1"/>
  <c r="HL168" i="1"/>
  <c r="EK160" i="1"/>
  <c r="HM160" i="1"/>
  <c r="EJ188" i="1"/>
  <c r="HL188" i="1"/>
  <c r="EJ508" i="1"/>
  <c r="HL508" i="1"/>
  <c r="EJ40" i="1"/>
  <c r="HL40" i="1"/>
  <c r="EK277" i="1"/>
  <c r="HM277" i="1"/>
  <c r="AY4" i="1"/>
  <c r="AY186" i="1"/>
  <c r="AY105" i="1"/>
  <c r="AY168" i="1"/>
  <c r="AY208" i="1"/>
  <c r="AY348" i="1"/>
  <c r="AY27" i="1"/>
  <c r="AY241" i="1"/>
  <c r="AY380" i="1"/>
  <c r="AY110" i="1"/>
  <c r="AY267" i="1"/>
  <c r="AY3" i="1"/>
  <c r="AY73" i="1"/>
  <c r="AY120" i="1"/>
  <c r="AY232" i="1"/>
  <c r="AY513" i="1"/>
  <c r="AY157" i="1"/>
  <c r="AY231" i="1"/>
  <c r="AY388" i="1"/>
  <c r="AY526" i="1"/>
  <c r="AY424" i="1"/>
  <c r="AY115" i="1"/>
  <c r="AY299" i="1"/>
  <c r="AY165" i="1"/>
  <c r="AY158" i="1"/>
  <c r="AY528" i="1"/>
  <c r="AY61" i="1"/>
  <c r="AY255" i="1"/>
  <c r="AY146" i="1"/>
  <c r="AY502" i="1"/>
  <c r="AY270" i="1"/>
  <c r="AY13" i="1"/>
  <c r="AY83" i="1"/>
  <c r="AY458" i="1"/>
  <c r="AY43" i="1"/>
  <c r="AY422" i="1"/>
  <c r="AY500" i="1"/>
  <c r="AY87" i="1"/>
  <c r="AY346" i="1"/>
  <c r="AY189" i="1"/>
  <c r="AY169" i="1"/>
  <c r="AY371" i="1"/>
  <c r="BE20" i="1"/>
  <c r="AY20" i="1" s="1"/>
  <c r="BE507" i="1"/>
  <c r="AY507" i="1" s="1"/>
  <c r="AY283" i="1"/>
  <c r="AY90" i="1"/>
  <c r="AY149" i="1"/>
  <c r="AY62" i="1"/>
  <c r="AY498" i="1"/>
  <c r="AY19" i="1"/>
  <c r="AY224" i="1"/>
  <c r="AY229" i="1"/>
  <c r="AY116" i="1"/>
  <c r="AY179" i="1"/>
  <c r="AY510" i="1"/>
  <c r="AY66" i="1"/>
  <c r="AY108" i="1"/>
  <c r="AY94" i="1"/>
  <c r="AY296" i="1"/>
  <c r="AY503" i="1"/>
  <c r="AY244" i="1"/>
  <c r="AY491" i="1"/>
  <c r="AY519" i="1"/>
  <c r="AY202" i="1"/>
  <c r="AY35" i="1"/>
  <c r="AY381" i="1"/>
  <c r="AY217" i="1"/>
  <c r="AY496" i="1"/>
  <c r="AY287" i="1"/>
  <c r="AY82" i="1"/>
  <c r="AY30" i="1"/>
  <c r="AY125" i="1"/>
  <c r="AY40" i="1"/>
  <c r="AY6" i="1"/>
  <c r="AY260" i="1"/>
  <c r="AY70" i="1"/>
  <c r="AY42" i="1"/>
  <c r="AY297" i="1"/>
  <c r="AY88" i="1"/>
  <c r="AY219" i="1"/>
  <c r="AY416" i="1"/>
  <c r="AY290" i="1"/>
  <c r="AY300" i="1"/>
  <c r="AY203" i="1"/>
  <c r="AY16" i="1"/>
  <c r="AY524" i="1"/>
  <c r="AY96" i="1"/>
  <c r="AY509" i="1"/>
  <c r="AY406" i="1"/>
  <c r="AY383" i="1"/>
  <c r="AY393" i="1"/>
  <c r="AY37" i="1"/>
  <c r="AY133" i="1"/>
  <c r="AY109" i="1"/>
  <c r="AY284" i="1"/>
  <c r="AY250" i="1"/>
  <c r="AY55" i="1"/>
  <c r="AY126" i="1"/>
  <c r="AY351" i="1"/>
  <c r="AY522" i="1"/>
  <c r="AY101" i="1"/>
  <c r="AY117" i="1"/>
  <c r="AY317" i="1"/>
  <c r="AY112" i="1"/>
  <c r="AY97" i="1"/>
  <c r="AY321" i="1"/>
  <c r="AY310" i="1"/>
  <c r="AY207" i="1"/>
  <c r="AY395" i="1"/>
  <c r="AY131" i="1"/>
  <c r="AY414" i="1"/>
  <c r="AY333" i="1"/>
  <c r="AY183" i="1"/>
  <c r="AY220" i="1"/>
  <c r="AY167" i="1"/>
  <c r="AY313" i="1"/>
  <c r="AY22" i="1"/>
  <c r="AY461" i="1"/>
  <c r="AY17" i="1"/>
  <c r="AY281" i="1"/>
  <c r="AY294" i="1"/>
  <c r="AY391" i="1"/>
  <c r="AY52" i="1"/>
  <c r="AY7" i="1"/>
  <c r="AY379" i="1"/>
  <c r="AY492" i="1"/>
  <c r="AY123" i="1"/>
  <c r="AY98" i="1"/>
  <c r="BE92" i="1"/>
  <c r="AY92" i="1" s="1"/>
  <c r="AY292" i="1"/>
  <c r="AY282" i="1"/>
  <c r="AY175" i="1"/>
  <c r="AY456" i="1"/>
  <c r="AY215" i="1"/>
  <c r="AY14" i="1"/>
  <c r="AY36" i="1"/>
  <c r="AY134" i="1"/>
  <c r="AY411" i="1"/>
  <c r="AY377" i="1"/>
  <c r="AY293" i="1"/>
  <c r="AY344" i="1"/>
  <c r="AY505" i="1"/>
  <c r="AY230" i="1"/>
  <c r="AY327" i="1"/>
  <c r="AY343" i="1"/>
  <c r="AY195" i="1"/>
  <c r="AY397" i="1"/>
  <c r="AY28" i="1"/>
  <c r="AY268" i="1"/>
  <c r="AY68" i="1"/>
  <c r="AY218" i="1"/>
  <c r="AY223" i="1"/>
  <c r="AY409" i="1"/>
  <c r="AY81" i="1"/>
  <c r="AY311" i="1"/>
  <c r="AY274" i="1"/>
  <c r="AY5" i="1"/>
  <c r="AY304" i="1"/>
  <c r="AY285" i="1"/>
  <c r="AY45" i="1"/>
  <c r="AY141" i="1"/>
  <c r="AY494" i="1"/>
  <c r="AY504" i="1"/>
  <c r="AY520" i="1"/>
  <c r="AY497" i="1"/>
  <c r="AY53" i="1"/>
  <c r="AY518" i="1"/>
  <c r="AY527" i="1"/>
  <c r="AY127" i="1"/>
  <c r="AY312" i="1"/>
  <c r="AY460" i="1"/>
  <c r="AY18" i="1"/>
  <c r="AY464" i="1"/>
  <c r="AY412" i="1"/>
  <c r="AY100" i="1"/>
  <c r="AY233" i="1"/>
  <c r="AY305" i="1"/>
  <c r="AY457" i="1"/>
  <c r="AY67" i="1"/>
  <c r="AY161" i="1"/>
  <c r="AY24" i="1"/>
  <c r="AY102" i="1"/>
  <c r="AY162" i="1"/>
  <c r="AY206" i="1"/>
  <c r="AY226" i="1"/>
  <c r="AY8" i="1"/>
  <c r="AY350" i="1"/>
  <c r="AY272" i="1"/>
  <c r="AY463" i="1"/>
  <c r="AY44" i="1"/>
  <c r="AY138" i="1"/>
  <c r="AY341" i="1"/>
  <c r="AY506" i="1"/>
  <c r="AY163" i="1"/>
  <c r="AY26" i="1"/>
  <c r="AY314" i="1"/>
  <c r="AY320" i="1"/>
  <c r="AY25" i="1"/>
  <c r="AY104" i="1"/>
  <c r="AY191" i="1"/>
  <c r="AY84" i="1"/>
  <c r="AY137" i="1"/>
  <c r="AY242" i="1"/>
  <c r="AY159" i="1"/>
  <c r="AY512" i="1"/>
  <c r="AY198" i="1"/>
  <c r="AY228" i="1"/>
  <c r="AY77" i="1"/>
  <c r="AY74" i="1"/>
  <c r="BE49" i="1"/>
  <c r="AY49" i="1" s="1"/>
  <c r="AY254" i="1"/>
  <c r="AY129" i="1"/>
  <c r="AY12" i="1"/>
  <c r="AY188" i="1"/>
  <c r="AY10" i="1"/>
  <c r="AY72" i="1"/>
  <c r="AY459" i="1"/>
  <c r="AY150" i="1"/>
  <c r="AY234" i="1"/>
  <c r="AY249" i="1"/>
  <c r="AY99" i="1"/>
  <c r="AY307" i="1"/>
  <c r="AY181" i="1"/>
  <c r="AY245" i="1"/>
  <c r="AY465" i="1"/>
  <c r="AY493" i="1"/>
  <c r="AY155" i="1"/>
  <c r="AY525" i="1"/>
  <c r="AY511" i="1"/>
  <c r="AY363" i="1"/>
  <c r="AY257" i="1"/>
  <c r="BE235" i="1"/>
  <c r="AY235" i="1" s="1"/>
  <c r="AY516" i="1"/>
  <c r="BE515" i="1"/>
  <c r="AY515" i="1" s="1"/>
  <c r="AY339" i="1"/>
  <c r="AY145" i="1"/>
  <c r="AY302" i="1"/>
  <c r="AY194" i="1"/>
  <c r="AY152" i="1"/>
  <c r="AY368" i="1"/>
  <c r="AY251" i="1"/>
  <c r="AY135" i="1"/>
  <c r="AY334" i="1"/>
  <c r="AY415" i="1"/>
  <c r="AY151" i="1"/>
  <c r="AY93" i="1"/>
  <c r="BE75" i="1"/>
  <c r="AY75" i="1" s="1"/>
  <c r="AY184" i="1"/>
  <c r="AY192" i="1"/>
  <c r="AY174" i="1"/>
  <c r="AY279" i="1"/>
  <c r="AY402" i="1"/>
  <c r="AY205" i="1"/>
  <c r="AY362" i="1"/>
  <c r="AY280" i="1"/>
  <c r="AY400" i="1"/>
  <c r="AY58" i="1"/>
  <c r="BE172" i="1"/>
  <c r="AY172" i="1" s="1"/>
  <c r="AY80" i="1"/>
  <c r="AY204" i="1"/>
  <c r="AY63" i="1"/>
  <c r="AY264" i="1"/>
  <c r="AY65" i="1"/>
  <c r="AY128" i="1"/>
  <c r="BE355" i="1"/>
  <c r="AY355" i="1" s="1"/>
  <c r="AY160" i="1"/>
  <c r="AY421" i="1"/>
  <c r="AY338" i="1"/>
  <c r="AY426" i="1"/>
  <c r="AY32" i="1"/>
  <c r="AY111" i="1"/>
  <c r="BE239" i="1"/>
  <c r="AY239" i="1" s="1"/>
  <c r="AY330" i="1"/>
  <c r="BE418" i="1"/>
  <c r="AY418" i="1" s="1"/>
  <c r="AY200" i="1"/>
  <c r="AY340" i="1"/>
  <c r="AY259" i="1"/>
  <c r="AY54" i="1"/>
  <c r="AY132" i="1"/>
  <c r="AY78" i="1"/>
  <c r="AY277" i="1"/>
  <c r="BE521" i="1"/>
  <c r="AY521" i="1" s="1"/>
  <c r="AY398" i="1"/>
  <c r="AY328" i="1"/>
  <c r="AY103" i="1"/>
  <c r="AY387" i="1"/>
  <c r="AY288" i="1"/>
  <c r="AY227" i="1"/>
  <c r="AY420" i="1"/>
  <c r="C126" i="5"/>
  <c r="D126" i="5" s="1"/>
  <c r="E126" i="5" s="1"/>
  <c r="F126" i="5" s="1"/>
  <c r="G126" i="5" s="1"/>
  <c r="H126" i="5" s="1"/>
  <c r="I126" i="5" s="1"/>
  <c r="J126" i="5" s="1"/>
  <c r="E119" i="5"/>
  <c r="F119" i="5" s="1"/>
  <c r="G119" i="5" s="1"/>
  <c r="H119" i="5" s="1"/>
  <c r="H118" i="5"/>
  <c r="G118" i="5"/>
  <c r="F118" i="5"/>
  <c r="E118" i="5"/>
  <c r="D118" i="5"/>
  <c r="H117" i="5"/>
  <c r="G117" i="5"/>
  <c r="F117" i="5"/>
  <c r="E117" i="5"/>
  <c r="D117" i="5"/>
  <c r="C108" i="5"/>
  <c r="H57" i="5"/>
  <c r="G57" i="5"/>
  <c r="F57" i="5"/>
  <c r="E57" i="5"/>
  <c r="D57" i="5"/>
  <c r="J48" i="5"/>
  <c r="J81" i="5" s="1"/>
  <c r="N4" i="5"/>
  <c r="N84" i="5" s="1"/>
  <c r="N87" i="5" s="1"/>
  <c r="M4" i="5"/>
  <c r="M84" i="5" s="1"/>
  <c r="M87" i="5" s="1"/>
  <c r="L4" i="5"/>
  <c r="L84" i="5" s="1"/>
  <c r="L87" i="5" s="1"/>
  <c r="K4" i="5"/>
  <c r="K84" i="5" s="1"/>
  <c r="K87" i="5" s="1"/>
  <c r="J4" i="5"/>
  <c r="J84" i="5" s="1"/>
  <c r="I4" i="5"/>
  <c r="I84" i="5" s="1"/>
  <c r="H4" i="5"/>
  <c r="H58" i="5" s="1"/>
  <c r="G4" i="5"/>
  <c r="G58" i="5" s="1"/>
  <c r="F4" i="5"/>
  <c r="F58" i="5" s="1"/>
  <c r="E4" i="5"/>
  <c r="E58" i="5" s="1"/>
  <c r="D4" i="5"/>
  <c r="D58" i="5" s="1"/>
  <c r="J52" i="5" l="1"/>
  <c r="J76" i="5"/>
  <c r="L58" i="5"/>
  <c r="M58" i="5"/>
  <c r="N60" i="5"/>
  <c r="B131" i="5"/>
  <c r="K60" i="5"/>
  <c r="L60" i="5"/>
  <c r="M60" i="5"/>
  <c r="HQ144" i="1"/>
  <c r="EO144" i="1"/>
  <c r="EP405" i="1"/>
  <c r="HR405" i="1"/>
  <c r="EP214" i="1"/>
  <c r="HR214" i="1"/>
  <c r="EO286" i="1"/>
  <c r="HQ286" i="1"/>
  <c r="HQ34" i="1"/>
  <c r="EO34" i="1"/>
  <c r="EO413" i="1"/>
  <c r="HQ413" i="1"/>
  <c r="EO335" i="1"/>
  <c r="HQ335" i="1"/>
  <c r="HR39" i="1"/>
  <c r="EP39" i="1"/>
  <c r="EO373" i="1"/>
  <c r="HQ373" i="1"/>
  <c r="EP319" i="1"/>
  <c r="HR319" i="1"/>
  <c r="HQ374" i="1"/>
  <c r="EO374" i="1"/>
  <c r="HR154" i="1"/>
  <c r="EP154" i="1"/>
  <c r="EO488" i="1"/>
  <c r="HQ488" i="1"/>
  <c r="HR329" i="1"/>
  <c r="EP329" i="1"/>
  <c r="HS471" i="1"/>
  <c r="EQ471" i="1"/>
  <c r="HQ467" i="1"/>
  <c r="EO467" i="1"/>
  <c r="HS358" i="1"/>
  <c r="EQ358" i="1"/>
  <c r="HQ196" i="1"/>
  <c r="EO196" i="1"/>
  <c r="HR485" i="1"/>
  <c r="EP485" i="1"/>
  <c r="HQ211" i="1"/>
  <c r="EO211" i="1"/>
  <c r="EP389" i="1"/>
  <c r="HR389" i="1"/>
  <c r="HR472" i="1"/>
  <c r="EP472" i="1"/>
  <c r="HS349" i="1"/>
  <c r="EQ349" i="1"/>
  <c r="HQ478" i="1"/>
  <c r="EO478" i="1"/>
  <c r="EO396" i="1"/>
  <c r="HQ396" i="1"/>
  <c r="EO64" i="1"/>
  <c r="HQ64" i="1"/>
  <c r="EP113" i="1"/>
  <c r="HR113" i="1"/>
  <c r="HS41" i="1"/>
  <c r="EQ41" i="1"/>
  <c r="EO360" i="1"/>
  <c r="HQ360" i="1"/>
  <c r="HR240" i="1"/>
  <c r="EP240" i="1"/>
  <c r="EQ484" i="1"/>
  <c r="HS484" i="1"/>
  <c r="EP23" i="1"/>
  <c r="HR23" i="1"/>
  <c r="EO318" i="1"/>
  <c r="HQ318" i="1"/>
  <c r="HS59" i="1"/>
  <c r="EQ59" i="1"/>
  <c r="EP187" i="1"/>
  <c r="HR187" i="1"/>
  <c r="HS386" i="1"/>
  <c r="EQ386" i="1"/>
  <c r="EO479" i="1"/>
  <c r="HQ479" i="1"/>
  <c r="HR365" i="1"/>
  <c r="EP365" i="1"/>
  <c r="HR253" i="1"/>
  <c r="EP253" i="1"/>
  <c r="HT315" i="1"/>
  <c r="ER315" i="1"/>
  <c r="EP60" i="1"/>
  <c r="HR60" i="1"/>
  <c r="EO136" i="1"/>
  <c r="HQ136" i="1"/>
  <c r="HU295" i="1"/>
  <c r="ES295" i="1"/>
  <c r="HR486" i="1"/>
  <c r="EP486" i="1"/>
  <c r="HS480" i="1"/>
  <c r="EQ480" i="1"/>
  <c r="EP142" i="1"/>
  <c r="HR142" i="1"/>
  <c r="HR166" i="1"/>
  <c r="EP166" i="1"/>
  <c r="EO394" i="1"/>
  <c r="HQ394" i="1"/>
  <c r="HR366" i="1"/>
  <c r="EP366" i="1"/>
  <c r="HR199" i="1"/>
  <c r="EP199" i="1"/>
  <c r="HS324" i="1"/>
  <c r="EQ324" i="1"/>
  <c r="HS490" i="1"/>
  <c r="EQ490" i="1"/>
  <c r="HQ337" i="1"/>
  <c r="EO337" i="1"/>
  <c r="HR470" i="1"/>
  <c r="EP470" i="1"/>
  <c r="HR483" i="1"/>
  <c r="EP483" i="1"/>
  <c r="EO347" i="1"/>
  <c r="HQ347" i="1"/>
  <c r="HR79" i="1"/>
  <c r="EP79" i="1"/>
  <c r="HQ384" i="1"/>
  <c r="EO384" i="1"/>
  <c r="HQ275" i="1"/>
  <c r="EO275" i="1"/>
  <c r="EQ376" i="1"/>
  <c r="HS376" i="1"/>
  <c r="HS489" i="1"/>
  <c r="EQ489" i="1"/>
  <c r="HR322" i="1"/>
  <c r="EP322" i="1"/>
  <c r="EP309" i="1"/>
  <c r="HR309" i="1"/>
  <c r="EQ121" i="1"/>
  <c r="HS121" i="1"/>
  <c r="HR364" i="1"/>
  <c r="EP364" i="1"/>
  <c r="HS153" i="1"/>
  <c r="EQ153" i="1"/>
  <c r="HS481" i="1"/>
  <c r="EQ481" i="1"/>
  <c r="HQ256" i="1"/>
  <c r="EO256" i="1"/>
  <c r="HS298" i="1"/>
  <c r="EQ298" i="1"/>
  <c r="EP246" i="1"/>
  <c r="HR246" i="1"/>
  <c r="HQ392" i="1"/>
  <c r="EO392" i="1"/>
  <c r="HQ367" i="1"/>
  <c r="EO367" i="1"/>
  <c r="HS482" i="1"/>
  <c r="EQ482" i="1"/>
  <c r="HS369" i="1"/>
  <c r="EQ369" i="1"/>
  <c r="HQ473" i="1"/>
  <c r="EO473" i="1"/>
  <c r="HQ370" i="1"/>
  <c r="EO370" i="1"/>
  <c r="EQ476" i="1"/>
  <c r="HS476" i="1"/>
  <c r="HR193" i="1"/>
  <c r="EP193" i="1"/>
  <c r="HS372" i="1"/>
  <c r="EQ372" i="1"/>
  <c r="EQ487" i="1"/>
  <c r="HS487" i="1"/>
  <c r="ER466" i="1"/>
  <c r="HT466" i="1"/>
  <c r="HS278" i="1"/>
  <c r="EQ278" i="1"/>
  <c r="EP399" i="1"/>
  <c r="HR399" i="1"/>
  <c r="EP474" i="1"/>
  <c r="HR474" i="1"/>
  <c r="EQ469" i="1"/>
  <c r="HS469" i="1"/>
  <c r="EP326" i="1"/>
  <c r="HR326" i="1"/>
  <c r="EP352" i="1"/>
  <c r="HR352" i="1"/>
  <c r="ER378" i="1"/>
  <c r="HT378" i="1"/>
  <c r="HQ225" i="1"/>
  <c r="EO225" i="1"/>
  <c r="HQ308" i="1"/>
  <c r="EO308" i="1"/>
  <c r="EO46" i="1"/>
  <c r="HQ46" i="1"/>
  <c r="HQ468" i="1"/>
  <c r="EO468" i="1"/>
  <c r="EP178" i="1"/>
  <c r="HR178" i="1"/>
  <c r="HR401" i="1"/>
  <c r="EP401" i="1"/>
  <c r="EP236" i="1"/>
  <c r="HR236" i="1"/>
  <c r="HS323" i="1"/>
  <c r="EQ323" i="1"/>
  <c r="HR85" i="1"/>
  <c r="EP85" i="1"/>
  <c r="EO385" i="1"/>
  <c r="HQ385" i="1"/>
  <c r="EO201" i="1"/>
  <c r="HQ201" i="1"/>
  <c r="HQ345" i="1"/>
  <c r="EO345" i="1"/>
  <c r="HQ403" i="1"/>
  <c r="EO403" i="1"/>
  <c r="EQ475" i="1"/>
  <c r="HS475" i="1"/>
  <c r="EP390" i="1"/>
  <c r="HR390" i="1"/>
  <c r="HR410" i="1"/>
  <c r="EP410" i="1"/>
  <c r="EO182" i="1"/>
  <c r="HQ182" i="1"/>
  <c r="HS221" i="1"/>
  <c r="EQ221" i="1"/>
  <c r="HR332" i="1"/>
  <c r="EP332" i="1"/>
  <c r="HR477" i="1"/>
  <c r="EP477" i="1"/>
  <c r="EP336" i="1"/>
  <c r="HR336" i="1"/>
  <c r="HT216" i="1"/>
  <c r="ER216" i="1"/>
  <c r="EQ325" i="1"/>
  <c r="HS325" i="1"/>
  <c r="EO76" i="1"/>
  <c r="HQ76" i="1"/>
  <c r="EK124" i="1"/>
  <c r="HM124" i="1"/>
  <c r="EK496" i="1"/>
  <c r="HM496" i="1"/>
  <c r="EK241" i="1"/>
  <c r="HM241" i="1"/>
  <c r="EK218" i="1"/>
  <c r="HM218" i="1"/>
  <c r="EK116" i="1"/>
  <c r="HM116" i="1"/>
  <c r="EK24" i="1"/>
  <c r="HM24" i="1"/>
  <c r="EK519" i="1"/>
  <c r="HM519" i="1"/>
  <c r="EK132" i="1"/>
  <c r="HM132" i="1"/>
  <c r="EK40" i="1"/>
  <c r="HM40" i="1"/>
  <c r="EK168" i="1"/>
  <c r="HM168" i="1"/>
  <c r="EK112" i="1"/>
  <c r="HM112" i="1"/>
  <c r="EK411" i="1"/>
  <c r="HM411" i="1"/>
  <c r="EK491" i="1"/>
  <c r="HM491" i="1"/>
  <c r="EK250" i="1"/>
  <c r="HM250" i="1"/>
  <c r="EK421" i="1"/>
  <c r="HM421" i="1"/>
  <c r="EL400" i="1"/>
  <c r="HN400" i="1"/>
  <c r="EK157" i="1"/>
  <c r="HM157" i="1"/>
  <c r="EK108" i="1"/>
  <c r="HM108" i="1"/>
  <c r="EK387" i="1"/>
  <c r="HM387" i="1"/>
  <c r="EK70" i="1"/>
  <c r="HM70" i="1"/>
  <c r="EK296" i="1"/>
  <c r="HM296" i="1"/>
  <c r="EK355" i="1"/>
  <c r="HM355" i="1"/>
  <c r="EL43" i="1"/>
  <c r="HN43" i="1"/>
  <c r="EK380" i="1"/>
  <c r="HM380" i="1"/>
  <c r="HM61" i="1"/>
  <c r="EK61" i="1"/>
  <c r="EK179" i="1"/>
  <c r="HM179" i="1"/>
  <c r="EK270" i="1"/>
  <c r="HM270" i="1"/>
  <c r="EK517" i="1"/>
  <c r="HM517" i="1"/>
  <c r="EK234" i="1"/>
  <c r="HM234" i="1"/>
  <c r="EK189" i="1"/>
  <c r="HM189" i="1"/>
  <c r="EK105" i="1"/>
  <c r="HM105" i="1"/>
  <c r="EL109" i="1"/>
  <c r="HN109" i="1"/>
  <c r="EK102" i="1"/>
  <c r="HM102" i="1"/>
  <c r="EK232" i="1"/>
  <c r="HM232" i="1"/>
  <c r="EK125" i="1"/>
  <c r="HM125" i="1"/>
  <c r="EK139" i="1"/>
  <c r="HM139" i="1"/>
  <c r="EK231" i="1"/>
  <c r="HM231" i="1"/>
  <c r="EK259" i="1"/>
  <c r="HM259" i="1"/>
  <c r="EL528" i="1"/>
  <c r="HN528" i="1"/>
  <c r="EK499" i="1"/>
  <c r="HM499" i="1"/>
  <c r="EK155" i="1"/>
  <c r="HM155" i="1"/>
  <c r="EL192" i="1"/>
  <c r="HN192" i="1"/>
  <c r="EK45" i="1"/>
  <c r="HM45" i="1"/>
  <c r="EK227" i="1"/>
  <c r="HM227" i="1"/>
  <c r="EK205" i="1"/>
  <c r="HM205" i="1"/>
  <c r="EK313" i="1"/>
  <c r="HM313" i="1"/>
  <c r="EK354" i="1"/>
  <c r="HM354" i="1"/>
  <c r="EK375" i="1"/>
  <c r="HM375" i="1"/>
  <c r="EK398" i="1"/>
  <c r="HM398" i="1"/>
  <c r="EK426" i="1"/>
  <c r="HM426" i="1"/>
  <c r="EK7" i="1"/>
  <c r="HM7" i="1"/>
  <c r="EK507" i="1"/>
  <c r="HM507" i="1"/>
  <c r="EL141" i="1"/>
  <c r="HN141" i="1"/>
  <c r="EK529" i="1"/>
  <c r="HM529" i="1"/>
  <c r="EK321" i="1"/>
  <c r="HM321" i="1"/>
  <c r="EK140" i="1"/>
  <c r="HM140" i="1"/>
  <c r="EK10" i="1"/>
  <c r="HM10" i="1"/>
  <c r="EL382" i="1"/>
  <c r="HN382" i="1"/>
  <c r="EL461" i="1"/>
  <c r="HN461" i="1"/>
  <c r="EK230" i="1"/>
  <c r="HM230" i="1"/>
  <c r="EK174" i="1"/>
  <c r="HM174" i="1"/>
  <c r="EK522" i="1"/>
  <c r="HM522" i="1"/>
  <c r="EK314" i="1"/>
  <c r="HM314" i="1"/>
  <c r="EK77" i="1"/>
  <c r="HM77" i="1"/>
  <c r="EK226" i="1"/>
  <c r="HM226" i="1"/>
  <c r="EK510" i="1"/>
  <c r="HM510" i="1"/>
  <c r="EK29" i="1"/>
  <c r="HM29" i="1"/>
  <c r="EK304" i="1"/>
  <c r="HM304" i="1"/>
  <c r="EL300" i="1"/>
  <c r="HN300" i="1"/>
  <c r="EL513" i="1"/>
  <c r="HN513" i="1"/>
  <c r="EK493" i="1"/>
  <c r="HM493" i="1"/>
  <c r="EK99" i="1"/>
  <c r="HM99" i="1"/>
  <c r="EK511" i="1"/>
  <c r="HM511" i="1"/>
  <c r="EK220" i="1"/>
  <c r="HM220" i="1"/>
  <c r="EL457" i="1"/>
  <c r="HN457" i="1"/>
  <c r="EK283" i="1"/>
  <c r="HM283" i="1"/>
  <c r="EK279" i="1"/>
  <c r="HM279" i="1"/>
  <c r="EK44" i="1"/>
  <c r="HM44" i="1"/>
  <c r="EK203" i="1"/>
  <c r="HM203" i="1"/>
  <c r="EK52" i="1"/>
  <c r="HM52" i="1"/>
  <c r="EK521" i="1"/>
  <c r="HM521" i="1"/>
  <c r="EK165" i="1"/>
  <c r="HM165" i="1"/>
  <c r="EL208" i="1"/>
  <c r="HN208" i="1"/>
  <c r="EK111" i="1"/>
  <c r="HM111" i="1"/>
  <c r="EL150" i="1"/>
  <c r="HN150" i="1"/>
  <c r="EK328" i="1"/>
  <c r="HM328" i="1"/>
  <c r="EK6" i="1"/>
  <c r="HM6" i="1"/>
  <c r="EK508" i="1"/>
  <c r="HM508" i="1"/>
  <c r="EK148" i="1"/>
  <c r="HM148" i="1"/>
  <c r="EK117" i="1"/>
  <c r="HM117" i="1"/>
  <c r="EK520" i="1"/>
  <c r="HM520" i="1"/>
  <c r="EL261" i="1"/>
  <c r="HN261" i="1"/>
  <c r="EK135" i="1"/>
  <c r="HM135" i="1"/>
  <c r="EK338" i="1"/>
  <c r="HM338" i="1"/>
  <c r="EK32" i="1"/>
  <c r="HM32" i="1"/>
  <c r="EK100" i="1"/>
  <c r="HM100" i="1"/>
  <c r="EK306" i="1"/>
  <c r="HM306" i="1"/>
  <c r="EK191" i="1"/>
  <c r="HM191" i="1"/>
  <c r="EK3" i="1"/>
  <c r="HM3" i="1"/>
  <c r="EL310" i="1"/>
  <c r="HN310" i="1"/>
  <c r="EK229" i="1"/>
  <c r="HM229" i="1"/>
  <c r="EL78" i="1"/>
  <c r="HN78" i="1"/>
  <c r="EK422" i="1"/>
  <c r="HM422" i="1"/>
  <c r="EK317" i="1"/>
  <c r="HM317" i="1"/>
  <c r="EK184" i="1"/>
  <c r="HM184" i="1"/>
  <c r="EK14" i="1"/>
  <c r="HM14" i="1"/>
  <c r="EK274" i="1"/>
  <c r="HM274" i="1"/>
  <c r="EL516" i="1"/>
  <c r="HN516" i="1"/>
  <c r="EL502" i="1"/>
  <c r="HN502" i="1"/>
  <c r="EK238" i="1"/>
  <c r="HM238" i="1"/>
  <c r="EK126" i="1"/>
  <c r="HM126" i="1"/>
  <c r="EK75" i="1"/>
  <c r="HM75" i="1"/>
  <c r="EK13" i="1"/>
  <c r="HM13" i="1"/>
  <c r="EL103" i="1"/>
  <c r="HN103" i="1"/>
  <c r="EK353" i="1"/>
  <c r="HM353" i="1"/>
  <c r="EK407" i="1"/>
  <c r="HM407" i="1"/>
  <c r="EL498" i="1"/>
  <c r="HN498" i="1"/>
  <c r="EK84" i="1"/>
  <c r="HM84" i="1"/>
  <c r="EL62" i="1"/>
  <c r="HN62" i="1"/>
  <c r="EL134" i="1"/>
  <c r="HN134" i="1"/>
  <c r="EK505" i="1"/>
  <c r="HM505" i="1"/>
  <c r="EK423" i="1"/>
  <c r="HM423" i="1"/>
  <c r="EK260" i="1"/>
  <c r="HM260" i="1"/>
  <c r="EL362" i="1"/>
  <c r="HN362" i="1"/>
  <c r="EK137" i="1"/>
  <c r="HM137" i="1"/>
  <c r="EK395" i="1"/>
  <c r="HM395" i="1"/>
  <c r="EL20" i="1"/>
  <c r="HN20" i="1"/>
  <c r="EL465" i="1"/>
  <c r="HN465" i="1"/>
  <c r="EK456" i="1"/>
  <c r="HM456" i="1"/>
  <c r="EK17" i="1"/>
  <c r="HM17" i="1"/>
  <c r="EK66" i="1"/>
  <c r="HM66" i="1"/>
  <c r="EK47" i="1"/>
  <c r="HM47" i="1"/>
  <c r="EK93" i="1"/>
  <c r="HM93" i="1"/>
  <c r="EK54" i="1"/>
  <c r="HM54" i="1"/>
  <c r="EK514" i="1"/>
  <c r="HM514" i="1"/>
  <c r="EM494" i="1"/>
  <c r="HO494" i="1"/>
  <c r="EK158" i="1"/>
  <c r="HM158" i="1"/>
  <c r="EK333" i="1"/>
  <c r="HM333" i="1"/>
  <c r="EK404" i="1"/>
  <c r="HM404" i="1"/>
  <c r="EK92" i="1"/>
  <c r="HM92" i="1"/>
  <c r="EK416" i="1"/>
  <c r="HM416" i="1"/>
  <c r="EK377" i="1"/>
  <c r="HM377" i="1"/>
  <c r="EK266" i="1"/>
  <c r="HM266" i="1"/>
  <c r="EK53" i="1"/>
  <c r="HM53" i="1"/>
  <c r="EK73" i="1"/>
  <c r="HM73" i="1"/>
  <c r="EK406" i="1"/>
  <c r="HM406" i="1"/>
  <c r="EK88" i="1"/>
  <c r="HM88" i="1"/>
  <c r="EK195" i="1"/>
  <c r="HM195" i="1"/>
  <c r="EK242" i="1"/>
  <c r="HM242" i="1"/>
  <c r="EK512" i="1"/>
  <c r="HM512" i="1"/>
  <c r="EK299" i="1"/>
  <c r="HM299" i="1"/>
  <c r="EK110" i="1"/>
  <c r="HM110" i="1"/>
  <c r="EL500" i="1"/>
  <c r="HN500" i="1"/>
  <c r="EK96" i="1"/>
  <c r="HM96" i="1"/>
  <c r="EK344" i="1"/>
  <c r="HM344" i="1"/>
  <c r="EK330" i="1"/>
  <c r="HM330" i="1"/>
  <c r="EK357" i="1"/>
  <c r="HM357" i="1"/>
  <c r="EK497" i="1"/>
  <c r="HM497" i="1"/>
  <c r="EK181" i="1"/>
  <c r="HM181" i="1"/>
  <c r="EK145" i="1"/>
  <c r="HM145" i="1"/>
  <c r="EK244" i="1"/>
  <c r="HM244" i="1"/>
  <c r="EK294" i="1"/>
  <c r="HM294" i="1"/>
  <c r="EK63" i="1"/>
  <c r="HM63" i="1"/>
  <c r="EK56" i="1"/>
  <c r="HM56" i="1"/>
  <c r="EK458" i="1"/>
  <c r="HM458" i="1"/>
  <c r="EK188" i="1"/>
  <c r="HM188" i="1"/>
  <c r="EK167" i="1"/>
  <c r="HM167" i="1"/>
  <c r="EK340" i="1"/>
  <c r="HM340" i="1"/>
  <c r="EK293" i="1"/>
  <c r="HM293" i="1"/>
  <c r="EL462" i="1"/>
  <c r="HN462" i="1"/>
  <c r="EL28" i="1"/>
  <c r="HN28" i="1"/>
  <c r="EK524" i="1"/>
  <c r="HM524" i="1"/>
  <c r="EK104" i="1"/>
  <c r="HM104" i="1"/>
  <c r="EK58" i="1"/>
  <c r="HM58" i="1"/>
  <c r="EK22" i="1"/>
  <c r="HM22" i="1"/>
  <c r="EK19" i="1"/>
  <c r="HM19" i="1"/>
  <c r="EL4" i="1"/>
  <c r="HN4" i="1"/>
  <c r="EK49" i="1"/>
  <c r="HM49" i="1"/>
  <c r="EL161" i="1"/>
  <c r="HN161" i="1"/>
  <c r="EK224" i="1"/>
  <c r="HM224" i="1"/>
  <c r="EK42" i="1"/>
  <c r="HM42" i="1"/>
  <c r="EK233" i="1"/>
  <c r="HM233" i="1"/>
  <c r="EK169" i="1"/>
  <c r="HM169" i="1"/>
  <c r="EK65" i="1"/>
  <c r="HM65" i="1"/>
  <c r="EK291" i="1"/>
  <c r="HM291" i="1"/>
  <c r="EK515" i="1"/>
  <c r="HM515" i="1"/>
  <c r="EL27" i="1"/>
  <c r="HN27" i="1"/>
  <c r="EK163" i="1"/>
  <c r="HM163" i="1"/>
  <c r="EK289" i="1"/>
  <c r="HM289" i="1"/>
  <c r="EK80" i="1"/>
  <c r="HM80" i="1"/>
  <c r="EL198" i="1"/>
  <c r="HN198" i="1"/>
  <c r="EK381" i="1"/>
  <c r="HM381" i="1"/>
  <c r="EK127" i="1"/>
  <c r="HM127" i="1"/>
  <c r="EK460" i="1"/>
  <c r="HM460" i="1"/>
  <c r="EK16" i="1"/>
  <c r="HM16" i="1"/>
  <c r="EK363" i="1"/>
  <c r="HM363" i="1"/>
  <c r="EK18" i="1"/>
  <c r="HM18" i="1"/>
  <c r="EK55" i="1"/>
  <c r="HM55" i="1"/>
  <c r="EK527" i="1"/>
  <c r="HM527" i="1"/>
  <c r="EK74" i="1"/>
  <c r="HM74" i="1"/>
  <c r="EK152" i="1"/>
  <c r="HM152" i="1"/>
  <c r="EK68" i="1"/>
  <c r="HM68" i="1"/>
  <c r="EK12" i="1"/>
  <c r="HM12" i="1"/>
  <c r="EK420" i="1"/>
  <c r="HM420" i="1"/>
  <c r="EK305" i="1"/>
  <c r="HM305" i="1"/>
  <c r="EK11" i="1"/>
  <c r="HM11" i="1"/>
  <c r="EK146" i="1"/>
  <c r="HM146" i="1"/>
  <c r="EK312" i="1"/>
  <c r="HM312" i="1"/>
  <c r="EL526" i="1"/>
  <c r="HN526" i="1"/>
  <c r="EK297" i="1"/>
  <c r="HM297" i="1"/>
  <c r="EK249" i="1"/>
  <c r="HM249" i="1"/>
  <c r="EL133" i="1"/>
  <c r="HN133" i="1"/>
  <c r="EK215" i="1"/>
  <c r="HM215" i="1"/>
  <c r="EK414" i="1"/>
  <c r="HM414" i="1"/>
  <c r="EK219" i="1"/>
  <c r="HM219" i="1"/>
  <c r="EK287" i="1"/>
  <c r="HM287" i="1"/>
  <c r="EK503" i="1"/>
  <c r="HM503" i="1"/>
  <c r="EK341" i="1"/>
  <c r="HM341" i="1"/>
  <c r="EK424" i="1"/>
  <c r="HM424" i="1"/>
  <c r="EK348" i="1"/>
  <c r="HM348" i="1"/>
  <c r="EK282" i="1"/>
  <c r="HM282" i="1"/>
  <c r="EK207" i="1"/>
  <c r="HM207" i="1"/>
  <c r="EK254" i="1"/>
  <c r="HM254" i="1"/>
  <c r="EK194" i="1"/>
  <c r="HM194" i="1"/>
  <c r="EK98" i="1"/>
  <c r="HM98" i="1"/>
  <c r="EK368" i="1"/>
  <c r="HM368" i="1"/>
  <c r="EK138" i="1"/>
  <c r="HM138" i="1"/>
  <c r="EK288" i="1"/>
  <c r="HM288" i="1"/>
  <c r="EK397" i="1"/>
  <c r="HM397" i="1"/>
  <c r="EK320" i="1"/>
  <c r="HM320" i="1"/>
  <c r="EK245" i="1"/>
  <c r="HM245" i="1"/>
  <c r="EK202" i="1"/>
  <c r="HM202" i="1"/>
  <c r="EL223" i="1"/>
  <c r="HN223" i="1"/>
  <c r="EK409" i="1"/>
  <c r="HM409" i="1"/>
  <c r="EK346" i="1"/>
  <c r="HM346" i="1"/>
  <c r="EK82" i="1"/>
  <c r="HM82" i="1"/>
  <c r="EL30" i="1"/>
  <c r="HN30" i="1"/>
  <c r="EL183" i="1"/>
  <c r="HN183" i="1"/>
  <c r="EK267" i="1"/>
  <c r="HM267" i="1"/>
  <c r="EL239" i="1"/>
  <c r="HN239" i="1"/>
  <c r="EK36" i="1"/>
  <c r="HM36" i="1"/>
  <c r="EK257" i="1"/>
  <c r="HM257" i="1"/>
  <c r="EL277" i="1"/>
  <c r="HN277" i="1"/>
  <c r="EL160" i="1"/>
  <c r="HN160" i="1"/>
  <c r="EK292" i="1"/>
  <c r="HM292" i="1"/>
  <c r="EK509" i="1"/>
  <c r="HM509" i="1"/>
  <c r="EK200" i="1"/>
  <c r="HM200" i="1"/>
  <c r="EK290" i="1"/>
  <c r="HM290" i="1"/>
  <c r="EK228" i="1"/>
  <c r="HM228" i="1"/>
  <c r="EK339" i="1"/>
  <c r="HM339" i="1"/>
  <c r="EK388" i="1"/>
  <c r="HM388" i="1"/>
  <c r="EL418" i="1"/>
  <c r="HN418" i="1"/>
  <c r="EK204" i="1"/>
  <c r="HM204" i="1"/>
  <c r="EK264" i="1"/>
  <c r="HM264" i="1"/>
  <c r="EK87" i="1"/>
  <c r="HM87" i="1"/>
  <c r="EK35" i="1"/>
  <c r="HM35" i="1"/>
  <c r="HM255" i="1"/>
  <c r="EK255" i="1"/>
  <c r="EL37" i="1"/>
  <c r="HN37" i="1"/>
  <c r="EK159" i="1"/>
  <c r="HM159" i="1"/>
  <c r="EL217" i="1"/>
  <c r="HN217" i="1"/>
  <c r="EK351" i="1"/>
  <c r="HM351" i="1"/>
  <c r="EK391" i="1"/>
  <c r="HM391" i="1"/>
  <c r="EL506" i="1"/>
  <c r="HN506" i="1"/>
  <c r="EK334" i="1"/>
  <c r="HM334" i="1"/>
  <c r="EK350" i="1"/>
  <c r="HM350" i="1"/>
  <c r="EL206" i="1"/>
  <c r="HN206" i="1"/>
  <c r="EK128" i="1"/>
  <c r="HM128" i="1"/>
  <c r="EK280" i="1"/>
  <c r="HM280" i="1"/>
  <c r="EK525" i="1"/>
  <c r="HM525" i="1"/>
  <c r="EL495" i="1"/>
  <c r="HN495" i="1"/>
  <c r="EK25" i="1"/>
  <c r="HM25" i="1"/>
  <c r="EL327" i="1"/>
  <c r="HN327" i="1"/>
  <c r="EL272" i="1"/>
  <c r="HN272" i="1"/>
  <c r="EK89" i="1"/>
  <c r="HM89" i="1"/>
  <c r="EK175" i="1"/>
  <c r="HM175" i="1"/>
  <c r="EK149" i="1"/>
  <c r="HM149" i="1"/>
  <c r="EK212" i="1"/>
  <c r="HM212" i="1"/>
  <c r="EK72" i="1"/>
  <c r="HM72" i="1"/>
  <c r="EK393" i="1"/>
  <c r="HM393" i="1"/>
  <c r="EK284" i="1"/>
  <c r="HM284" i="1"/>
  <c r="EK463" i="1"/>
  <c r="HM463" i="1"/>
  <c r="EK412" i="1"/>
  <c r="HM412" i="1"/>
  <c r="EK123" i="1"/>
  <c r="HM123" i="1"/>
  <c r="EK8" i="1"/>
  <c r="HM8" i="1"/>
  <c r="EK235" i="1"/>
  <c r="HM235" i="1"/>
  <c r="EK151" i="1"/>
  <c r="HM151" i="1"/>
  <c r="EK371" i="1"/>
  <c r="HM371" i="1"/>
  <c r="EK172" i="1"/>
  <c r="HM172" i="1"/>
  <c r="EK307" i="1"/>
  <c r="HM307" i="1"/>
  <c r="EK311" i="1"/>
  <c r="HM311" i="1"/>
  <c r="EK269" i="1"/>
  <c r="HM269" i="1"/>
  <c r="EK67" i="1"/>
  <c r="HM67" i="1"/>
  <c r="EL518" i="1"/>
  <c r="HN518" i="1"/>
  <c r="EK501" i="1"/>
  <c r="HM501" i="1"/>
  <c r="EK81" i="1"/>
  <c r="HM81" i="1"/>
  <c r="EK131" i="1"/>
  <c r="HM131" i="1"/>
  <c r="EK83" i="1"/>
  <c r="HM83" i="1"/>
  <c r="EK408" i="1"/>
  <c r="HM408" i="1"/>
  <c r="EL464" i="1"/>
  <c r="HN464" i="1"/>
  <c r="EK129" i="1"/>
  <c r="HM129" i="1"/>
  <c r="EL415" i="1"/>
  <c r="HN415" i="1"/>
  <c r="EK281" i="1"/>
  <c r="HM281" i="1"/>
  <c r="EK402" i="1"/>
  <c r="HM402" i="1"/>
  <c r="EK268" i="1"/>
  <c r="HM268" i="1"/>
  <c r="EK251" i="1"/>
  <c r="HM251" i="1"/>
  <c r="EK162" i="1"/>
  <c r="HM162" i="1"/>
  <c r="EK343" i="1"/>
  <c r="HM343" i="1"/>
  <c r="EK379" i="1"/>
  <c r="HM379" i="1"/>
  <c r="EK492" i="1"/>
  <c r="HM492" i="1"/>
  <c r="EK285" i="1"/>
  <c r="HM285" i="1"/>
  <c r="EK459" i="1"/>
  <c r="HM459" i="1"/>
  <c r="EK504" i="1"/>
  <c r="HM504" i="1"/>
  <c r="EL97" i="1"/>
  <c r="HN97" i="1"/>
  <c r="EK115" i="1"/>
  <c r="HM115" i="1"/>
  <c r="EL186" i="1"/>
  <c r="HN186" i="1"/>
  <c r="EK120" i="1"/>
  <c r="HM120" i="1"/>
  <c r="EL26" i="1"/>
  <c r="HN26" i="1"/>
  <c r="EK5" i="1"/>
  <c r="HM5" i="1"/>
  <c r="EL302" i="1"/>
  <c r="HN302" i="1"/>
  <c r="EK383" i="1"/>
  <c r="HM383" i="1"/>
  <c r="EK90" i="1"/>
  <c r="HM90" i="1"/>
  <c r="EK101" i="1"/>
  <c r="HM101" i="1"/>
  <c r="EL94" i="1"/>
  <c r="HN94" i="1"/>
  <c r="B129" i="5"/>
  <c r="N58" i="5"/>
  <c r="A104" i="5"/>
  <c r="C104" i="5" s="1"/>
  <c r="I58" i="5"/>
  <c r="A106" i="5"/>
  <c r="C106" i="5" s="1"/>
  <c r="J58" i="5"/>
  <c r="K58" i="5"/>
  <c r="J59" i="5" l="1"/>
  <c r="B132" i="5"/>
  <c r="B134" i="5" s="1"/>
  <c r="HR144" i="1"/>
  <c r="EP144" i="1"/>
  <c r="HS405" i="1"/>
  <c r="EQ405" i="1"/>
  <c r="HR286" i="1"/>
  <c r="EP286" i="1"/>
  <c r="EQ214" i="1"/>
  <c r="HS214" i="1"/>
  <c r="EP335" i="1"/>
  <c r="HR335" i="1"/>
  <c r="HR413" i="1"/>
  <c r="EP413" i="1"/>
  <c r="EP34" i="1"/>
  <c r="HR34" i="1"/>
  <c r="EQ39" i="1"/>
  <c r="HS39" i="1"/>
  <c r="EQ485" i="1"/>
  <c r="HS485" i="1"/>
  <c r="ER471" i="1"/>
  <c r="HT471" i="1"/>
  <c r="EP374" i="1"/>
  <c r="HR374" i="1"/>
  <c r="EP196" i="1"/>
  <c r="HR196" i="1"/>
  <c r="HS329" i="1"/>
  <c r="EQ329" i="1"/>
  <c r="HS319" i="1"/>
  <c r="EQ319" i="1"/>
  <c r="ER358" i="1"/>
  <c r="HT358" i="1"/>
  <c r="HS389" i="1"/>
  <c r="EQ389" i="1"/>
  <c r="EP488" i="1"/>
  <c r="HR488" i="1"/>
  <c r="HR211" i="1"/>
  <c r="EP211" i="1"/>
  <c r="HR467" i="1"/>
  <c r="EP467" i="1"/>
  <c r="EQ154" i="1"/>
  <c r="HS154" i="1"/>
  <c r="EP373" i="1"/>
  <c r="HR373" i="1"/>
  <c r="HS193" i="1"/>
  <c r="EQ193" i="1"/>
  <c r="HT386" i="1"/>
  <c r="ER386" i="1"/>
  <c r="EP385" i="1"/>
  <c r="HR385" i="1"/>
  <c r="EQ332" i="1"/>
  <c r="HS332" i="1"/>
  <c r="HS401" i="1"/>
  <c r="EQ401" i="1"/>
  <c r="EP308" i="1"/>
  <c r="HR308" i="1"/>
  <c r="HT278" i="1"/>
  <c r="ER278" i="1"/>
  <c r="EP473" i="1"/>
  <c r="HR473" i="1"/>
  <c r="HR367" i="1"/>
  <c r="EP367" i="1"/>
  <c r="EP256" i="1"/>
  <c r="HR256" i="1"/>
  <c r="EQ470" i="1"/>
  <c r="HS470" i="1"/>
  <c r="HT324" i="1"/>
  <c r="ER324" i="1"/>
  <c r="HS166" i="1"/>
  <c r="EQ166" i="1"/>
  <c r="HS253" i="1"/>
  <c r="EQ253" i="1"/>
  <c r="ER41" i="1"/>
  <c r="HT41" i="1"/>
  <c r="EP478" i="1"/>
  <c r="HR478" i="1"/>
  <c r="HS390" i="1"/>
  <c r="EQ390" i="1"/>
  <c r="ER469" i="1"/>
  <c r="HT469" i="1"/>
  <c r="ER476" i="1"/>
  <c r="HT476" i="1"/>
  <c r="HT121" i="1"/>
  <c r="ER121" i="1"/>
  <c r="ER376" i="1"/>
  <c r="HT376" i="1"/>
  <c r="EP136" i="1"/>
  <c r="HR136" i="1"/>
  <c r="EQ23" i="1"/>
  <c r="HS23" i="1"/>
  <c r="ES216" i="1"/>
  <c r="HU216" i="1"/>
  <c r="EQ85" i="1"/>
  <c r="HS85" i="1"/>
  <c r="EP392" i="1"/>
  <c r="HR392" i="1"/>
  <c r="ER298" i="1"/>
  <c r="HT298" i="1"/>
  <c r="HT481" i="1"/>
  <c r="ER481" i="1"/>
  <c r="EQ79" i="1"/>
  <c r="HS79" i="1"/>
  <c r="EP337" i="1"/>
  <c r="HR337" i="1"/>
  <c r="EQ199" i="1"/>
  <c r="HS199" i="1"/>
  <c r="ER349" i="1"/>
  <c r="HT349" i="1"/>
  <c r="ER221" i="1"/>
  <c r="HT221" i="1"/>
  <c r="HR225" i="1"/>
  <c r="EP225" i="1"/>
  <c r="EQ326" i="1"/>
  <c r="HS326" i="1"/>
  <c r="EQ474" i="1"/>
  <c r="HS474" i="1"/>
  <c r="EQ309" i="1"/>
  <c r="HS309" i="1"/>
  <c r="EQ142" i="1"/>
  <c r="HS142" i="1"/>
  <c r="EQ60" i="1"/>
  <c r="HS60" i="1"/>
  <c r="EQ187" i="1"/>
  <c r="HS187" i="1"/>
  <c r="ER484" i="1"/>
  <c r="HT484" i="1"/>
  <c r="EQ113" i="1"/>
  <c r="HS113" i="1"/>
  <c r="EP345" i="1"/>
  <c r="HR345" i="1"/>
  <c r="HT369" i="1"/>
  <c r="ER369" i="1"/>
  <c r="HS365" i="1"/>
  <c r="EQ365" i="1"/>
  <c r="EQ178" i="1"/>
  <c r="HS178" i="1"/>
  <c r="ER323" i="1"/>
  <c r="HT323" i="1"/>
  <c r="EP468" i="1"/>
  <c r="HR468" i="1"/>
  <c r="ER372" i="1"/>
  <c r="HT372" i="1"/>
  <c r="HR370" i="1"/>
  <c r="EP370" i="1"/>
  <c r="HT482" i="1"/>
  <c r="ER482" i="1"/>
  <c r="HT153" i="1"/>
  <c r="ER153" i="1"/>
  <c r="HS322" i="1"/>
  <c r="EQ322" i="1"/>
  <c r="HR275" i="1"/>
  <c r="EP275" i="1"/>
  <c r="HT490" i="1"/>
  <c r="ER490" i="1"/>
  <c r="EQ366" i="1"/>
  <c r="HS366" i="1"/>
  <c r="HT480" i="1"/>
  <c r="ER480" i="1"/>
  <c r="HV295" i="1"/>
  <c r="ET295" i="1"/>
  <c r="HT59" i="1"/>
  <c r="ER59" i="1"/>
  <c r="HS240" i="1"/>
  <c r="EQ240" i="1"/>
  <c r="EQ472" i="1"/>
  <c r="HS472" i="1"/>
  <c r="EP76" i="1"/>
  <c r="HR76" i="1"/>
  <c r="EQ336" i="1"/>
  <c r="HS336" i="1"/>
  <c r="EP182" i="1"/>
  <c r="HR182" i="1"/>
  <c r="ER475" i="1"/>
  <c r="HT475" i="1"/>
  <c r="EP201" i="1"/>
  <c r="HR201" i="1"/>
  <c r="ES378" i="1"/>
  <c r="HU378" i="1"/>
  <c r="HU466" i="1"/>
  <c r="ES466" i="1"/>
  <c r="EP347" i="1"/>
  <c r="HR347" i="1"/>
  <c r="EP479" i="1"/>
  <c r="HR479" i="1"/>
  <c r="EP64" i="1"/>
  <c r="HR64" i="1"/>
  <c r="EQ410" i="1"/>
  <c r="HS410" i="1"/>
  <c r="EQ364" i="1"/>
  <c r="HS364" i="1"/>
  <c r="HT489" i="1"/>
  <c r="ER489" i="1"/>
  <c r="EP384" i="1"/>
  <c r="HR384" i="1"/>
  <c r="EQ483" i="1"/>
  <c r="HS483" i="1"/>
  <c r="ES315" i="1"/>
  <c r="HU315" i="1"/>
  <c r="HS477" i="1"/>
  <c r="EQ477" i="1"/>
  <c r="HR403" i="1"/>
  <c r="EP403" i="1"/>
  <c r="HS486" i="1"/>
  <c r="EQ486" i="1"/>
  <c r="HT325" i="1"/>
  <c r="ER325" i="1"/>
  <c r="EQ236" i="1"/>
  <c r="HS236" i="1"/>
  <c r="EP46" i="1"/>
  <c r="HR46" i="1"/>
  <c r="EQ352" i="1"/>
  <c r="HS352" i="1"/>
  <c r="EQ399" i="1"/>
  <c r="HS399" i="1"/>
  <c r="ER487" i="1"/>
  <c r="HT487" i="1"/>
  <c r="EQ246" i="1"/>
  <c r="HS246" i="1"/>
  <c r="EP394" i="1"/>
  <c r="HR394" i="1"/>
  <c r="EP318" i="1"/>
  <c r="HR318" i="1"/>
  <c r="EP360" i="1"/>
  <c r="HR360" i="1"/>
  <c r="HR396" i="1"/>
  <c r="EP396" i="1"/>
  <c r="HN124" i="1"/>
  <c r="EL124" i="1"/>
  <c r="EL496" i="1"/>
  <c r="HN496" i="1"/>
  <c r="EL218" i="1"/>
  <c r="HN218" i="1"/>
  <c r="EL241" i="1"/>
  <c r="HN241" i="1"/>
  <c r="EL24" i="1"/>
  <c r="HN24" i="1"/>
  <c r="EL116" i="1"/>
  <c r="HN116" i="1"/>
  <c r="HN132" i="1"/>
  <c r="EL132" i="1"/>
  <c r="HN519" i="1"/>
  <c r="EL519" i="1"/>
  <c r="EM94" i="1"/>
  <c r="HO94" i="1"/>
  <c r="EM302" i="1"/>
  <c r="HO302" i="1"/>
  <c r="EM186" i="1"/>
  <c r="HO186" i="1"/>
  <c r="EL459" i="1"/>
  <c r="HN459" i="1"/>
  <c r="EL343" i="1"/>
  <c r="HN343" i="1"/>
  <c r="EL402" i="1"/>
  <c r="HN402" i="1"/>
  <c r="EM464" i="1"/>
  <c r="HO464" i="1"/>
  <c r="EL81" i="1"/>
  <c r="HN81" i="1"/>
  <c r="EL269" i="1"/>
  <c r="HN269" i="1"/>
  <c r="EL371" i="1"/>
  <c r="HN371" i="1"/>
  <c r="EL123" i="1"/>
  <c r="HN123" i="1"/>
  <c r="EL393" i="1"/>
  <c r="HN393" i="1"/>
  <c r="EL149" i="1"/>
  <c r="HN149" i="1"/>
  <c r="EM327" i="1"/>
  <c r="HO327" i="1"/>
  <c r="EL280" i="1"/>
  <c r="HN280" i="1"/>
  <c r="EL334" i="1"/>
  <c r="HN334" i="1"/>
  <c r="EL351" i="1"/>
  <c r="HN351" i="1"/>
  <c r="EM37" i="1"/>
  <c r="HO37" i="1"/>
  <c r="EL264" i="1"/>
  <c r="HN264" i="1"/>
  <c r="EL339" i="1"/>
  <c r="HN339" i="1"/>
  <c r="EL509" i="1"/>
  <c r="HN509" i="1"/>
  <c r="EL257" i="1"/>
  <c r="HN257" i="1"/>
  <c r="EM183" i="1"/>
  <c r="HO183" i="1"/>
  <c r="EL409" i="1"/>
  <c r="HN409" i="1"/>
  <c r="EL245" i="1"/>
  <c r="HN245" i="1"/>
  <c r="EL138" i="1"/>
  <c r="HN138" i="1"/>
  <c r="EL254" i="1"/>
  <c r="HN254" i="1"/>
  <c r="EL424" i="1"/>
  <c r="HN424" i="1"/>
  <c r="EL219" i="1"/>
  <c r="HN219" i="1"/>
  <c r="EL249" i="1"/>
  <c r="HN249" i="1"/>
  <c r="EL146" i="1"/>
  <c r="HN146" i="1"/>
  <c r="EL12" i="1"/>
  <c r="HN12" i="1"/>
  <c r="EL527" i="1"/>
  <c r="HN527" i="1"/>
  <c r="EL16" i="1"/>
  <c r="HN16" i="1"/>
  <c r="EM198" i="1"/>
  <c r="HO198" i="1"/>
  <c r="EM27" i="1"/>
  <c r="HO27" i="1"/>
  <c r="EL169" i="1"/>
  <c r="HN169" i="1"/>
  <c r="EM161" i="1"/>
  <c r="HO161" i="1"/>
  <c r="EL22" i="1"/>
  <c r="HN22" i="1"/>
  <c r="EM28" i="1"/>
  <c r="HO28" i="1"/>
  <c r="EL340" i="1"/>
  <c r="HN340" i="1"/>
  <c r="EL56" i="1"/>
  <c r="HN56" i="1"/>
  <c r="EL145" i="1"/>
  <c r="HN145" i="1"/>
  <c r="EL330" i="1"/>
  <c r="HN330" i="1"/>
  <c r="EL512" i="1"/>
  <c r="HN512" i="1"/>
  <c r="EL406" i="1"/>
  <c r="HN406" i="1"/>
  <c r="EL377" i="1"/>
  <c r="HN377" i="1"/>
  <c r="EL514" i="1"/>
  <c r="HN514" i="1"/>
  <c r="EL47" i="1"/>
  <c r="HN47" i="1"/>
  <c r="EM465" i="1"/>
  <c r="HO465" i="1"/>
  <c r="EM362" i="1"/>
  <c r="HO362" i="1"/>
  <c r="EM134" i="1"/>
  <c r="HO134" i="1"/>
  <c r="EL407" i="1"/>
  <c r="HN407" i="1"/>
  <c r="EL75" i="1"/>
  <c r="HN75" i="1"/>
  <c r="EM516" i="1"/>
  <c r="HO516" i="1"/>
  <c r="EL317" i="1"/>
  <c r="HN317" i="1"/>
  <c r="EM310" i="1"/>
  <c r="HO310" i="1"/>
  <c r="HN100" i="1"/>
  <c r="EL100" i="1"/>
  <c r="EL135" i="1"/>
  <c r="HN135" i="1"/>
  <c r="EL148" i="1"/>
  <c r="HN148" i="1"/>
  <c r="EL328" i="1"/>
  <c r="HN328" i="1"/>
  <c r="EL165" i="1"/>
  <c r="HN165" i="1"/>
  <c r="EL44" i="1"/>
  <c r="HN44" i="1"/>
  <c r="EL220" i="1"/>
  <c r="HN220" i="1"/>
  <c r="EM513" i="1"/>
  <c r="HO513" i="1"/>
  <c r="EL510" i="1"/>
  <c r="HN510" i="1"/>
  <c r="EL522" i="1"/>
  <c r="HN522" i="1"/>
  <c r="EM382" i="1"/>
  <c r="HO382" i="1"/>
  <c r="EL529" i="1"/>
  <c r="HN529" i="1"/>
  <c r="EL354" i="1"/>
  <c r="HN354" i="1"/>
  <c r="EL227" i="1"/>
  <c r="HN227" i="1"/>
  <c r="EL499" i="1"/>
  <c r="HN499" i="1"/>
  <c r="EL139" i="1"/>
  <c r="HN139" i="1"/>
  <c r="EM109" i="1"/>
  <c r="HO109" i="1"/>
  <c r="EL517" i="1"/>
  <c r="HN517" i="1"/>
  <c r="EL380" i="1"/>
  <c r="HN380" i="1"/>
  <c r="EL70" i="1"/>
  <c r="HN70" i="1"/>
  <c r="EM400" i="1"/>
  <c r="HO400" i="1"/>
  <c r="EL411" i="1"/>
  <c r="HN411" i="1"/>
  <c r="EL101" i="1"/>
  <c r="HN101" i="1"/>
  <c r="EL5" i="1"/>
  <c r="HN5" i="1"/>
  <c r="EL115" i="1"/>
  <c r="HN115" i="1"/>
  <c r="EL285" i="1"/>
  <c r="HN285" i="1"/>
  <c r="EL162" i="1"/>
  <c r="HN162" i="1"/>
  <c r="EL281" i="1"/>
  <c r="HN281" i="1"/>
  <c r="EL408" i="1"/>
  <c r="HN408" i="1"/>
  <c r="EL501" i="1"/>
  <c r="HN501" i="1"/>
  <c r="EL311" i="1"/>
  <c r="HN311" i="1"/>
  <c r="EL151" i="1"/>
  <c r="HN151" i="1"/>
  <c r="EL412" i="1"/>
  <c r="HN412" i="1"/>
  <c r="EL72" i="1"/>
  <c r="HN72" i="1"/>
  <c r="EL175" i="1"/>
  <c r="HN175" i="1"/>
  <c r="EL25" i="1"/>
  <c r="HN25" i="1"/>
  <c r="EL128" i="1"/>
  <c r="HN128" i="1"/>
  <c r="EM217" i="1"/>
  <c r="HO217" i="1"/>
  <c r="EL204" i="1"/>
  <c r="HN204" i="1"/>
  <c r="EL228" i="1"/>
  <c r="HN228" i="1"/>
  <c r="EL292" i="1"/>
  <c r="HN292" i="1"/>
  <c r="EL36" i="1"/>
  <c r="HN36" i="1"/>
  <c r="EM30" i="1"/>
  <c r="HO30" i="1"/>
  <c r="EM223" i="1"/>
  <c r="HO223" i="1"/>
  <c r="EL320" i="1"/>
  <c r="HN320" i="1"/>
  <c r="EL368" i="1"/>
  <c r="HN368" i="1"/>
  <c r="EL207" i="1"/>
  <c r="HN207" i="1"/>
  <c r="EL341" i="1"/>
  <c r="HN341" i="1"/>
  <c r="EL414" i="1"/>
  <c r="HN414" i="1"/>
  <c r="EL297" i="1"/>
  <c r="HN297" i="1"/>
  <c r="EL11" i="1"/>
  <c r="HN11" i="1"/>
  <c r="EL68" i="1"/>
  <c r="HN68" i="1"/>
  <c r="EL55" i="1"/>
  <c r="HN55" i="1"/>
  <c r="EL460" i="1"/>
  <c r="HN460" i="1"/>
  <c r="EL80" i="1"/>
  <c r="HN80" i="1"/>
  <c r="EL515" i="1"/>
  <c r="HN515" i="1"/>
  <c r="EL233" i="1"/>
  <c r="HN233" i="1"/>
  <c r="EL49" i="1"/>
  <c r="HN49" i="1"/>
  <c r="EL58" i="1"/>
  <c r="HN58" i="1"/>
  <c r="HO462" i="1"/>
  <c r="EM462" i="1"/>
  <c r="HN167" i="1"/>
  <c r="EL167" i="1"/>
  <c r="EL63" i="1"/>
  <c r="HN63" i="1"/>
  <c r="EL181" i="1"/>
  <c r="HN181" i="1"/>
  <c r="EM500" i="1"/>
  <c r="HO500" i="1"/>
  <c r="EL242" i="1"/>
  <c r="HN242" i="1"/>
  <c r="EL73" i="1"/>
  <c r="HN73" i="1"/>
  <c r="EL416" i="1"/>
  <c r="HN416" i="1"/>
  <c r="EL333" i="1"/>
  <c r="HN333" i="1"/>
  <c r="EL54" i="1"/>
  <c r="HN54" i="1"/>
  <c r="EL66" i="1"/>
  <c r="HN66" i="1"/>
  <c r="EM20" i="1"/>
  <c r="HO20" i="1"/>
  <c r="EL260" i="1"/>
  <c r="HN260" i="1"/>
  <c r="EM62" i="1"/>
  <c r="HO62" i="1"/>
  <c r="EL353" i="1"/>
  <c r="HN353" i="1"/>
  <c r="EL126" i="1"/>
  <c r="HN126" i="1"/>
  <c r="EL274" i="1"/>
  <c r="HN274" i="1"/>
  <c r="EL422" i="1"/>
  <c r="HN422" i="1"/>
  <c r="EL3" i="1"/>
  <c r="HN3" i="1"/>
  <c r="EM261" i="1"/>
  <c r="HO261" i="1"/>
  <c r="EM150" i="1"/>
  <c r="HO150" i="1"/>
  <c r="EL521" i="1"/>
  <c r="HN521" i="1"/>
  <c r="EL279" i="1"/>
  <c r="HN279" i="1"/>
  <c r="EL511" i="1"/>
  <c r="HN511" i="1"/>
  <c r="EM300" i="1"/>
  <c r="HO300" i="1"/>
  <c r="EL226" i="1"/>
  <c r="HN226" i="1"/>
  <c r="EL174" i="1"/>
  <c r="HN174" i="1"/>
  <c r="EL10" i="1"/>
  <c r="HN10" i="1"/>
  <c r="EM141" i="1"/>
  <c r="HO141" i="1"/>
  <c r="EL426" i="1"/>
  <c r="HN426" i="1"/>
  <c r="EL313" i="1"/>
  <c r="HN313" i="1"/>
  <c r="EL45" i="1"/>
  <c r="HN45" i="1"/>
  <c r="EM528" i="1"/>
  <c r="HO528" i="1"/>
  <c r="EL125" i="1"/>
  <c r="HN125" i="1"/>
  <c r="HN105" i="1"/>
  <c r="EL105" i="1"/>
  <c r="EL270" i="1"/>
  <c r="HN270" i="1"/>
  <c r="EM43" i="1"/>
  <c r="HO43" i="1"/>
  <c r="EL387" i="1"/>
  <c r="HN387" i="1"/>
  <c r="EL421" i="1"/>
  <c r="HN421" i="1"/>
  <c r="EL112" i="1"/>
  <c r="HN112" i="1"/>
  <c r="EL255" i="1"/>
  <c r="HN255" i="1"/>
  <c r="EL90" i="1"/>
  <c r="HN90" i="1"/>
  <c r="EM26" i="1"/>
  <c r="HO26" i="1"/>
  <c r="EM97" i="1"/>
  <c r="HO97" i="1"/>
  <c r="EL492" i="1"/>
  <c r="HN492" i="1"/>
  <c r="EL251" i="1"/>
  <c r="HN251" i="1"/>
  <c r="EM415" i="1"/>
  <c r="HO415" i="1"/>
  <c r="EL83" i="1"/>
  <c r="HN83" i="1"/>
  <c r="EM518" i="1"/>
  <c r="HO518" i="1"/>
  <c r="EL307" i="1"/>
  <c r="HN307" i="1"/>
  <c r="EL235" i="1"/>
  <c r="HN235" i="1"/>
  <c r="EL463" i="1"/>
  <c r="HN463" i="1"/>
  <c r="EL89" i="1"/>
  <c r="HN89" i="1"/>
  <c r="EM495" i="1"/>
  <c r="HO495" i="1"/>
  <c r="EM206" i="1"/>
  <c r="HO206" i="1"/>
  <c r="EM506" i="1"/>
  <c r="HO506" i="1"/>
  <c r="EL35" i="1"/>
  <c r="HN35" i="1"/>
  <c r="EM418" i="1"/>
  <c r="HO418" i="1"/>
  <c r="EL290" i="1"/>
  <c r="HN290" i="1"/>
  <c r="EM160" i="1"/>
  <c r="HO160" i="1"/>
  <c r="EM239" i="1"/>
  <c r="HO239" i="1"/>
  <c r="EL82" i="1"/>
  <c r="HN82" i="1"/>
  <c r="EL397" i="1"/>
  <c r="HN397" i="1"/>
  <c r="EL98" i="1"/>
  <c r="HN98" i="1"/>
  <c r="EL282" i="1"/>
  <c r="HN282" i="1"/>
  <c r="EL503" i="1"/>
  <c r="HN503" i="1"/>
  <c r="EL215" i="1"/>
  <c r="HN215" i="1"/>
  <c r="EM526" i="1"/>
  <c r="HO526" i="1"/>
  <c r="EL305" i="1"/>
  <c r="HN305" i="1"/>
  <c r="EL152" i="1"/>
  <c r="HN152" i="1"/>
  <c r="EL18" i="1"/>
  <c r="HN18" i="1"/>
  <c r="EL127" i="1"/>
  <c r="HN127" i="1"/>
  <c r="EL289" i="1"/>
  <c r="HN289" i="1"/>
  <c r="EL291" i="1"/>
  <c r="HN291" i="1"/>
  <c r="EL42" i="1"/>
  <c r="HN42" i="1"/>
  <c r="EM4" i="1"/>
  <c r="HO4" i="1"/>
  <c r="HN104" i="1"/>
  <c r="EL104" i="1"/>
  <c r="HN188" i="1"/>
  <c r="EL188" i="1"/>
  <c r="EL294" i="1"/>
  <c r="HN294" i="1"/>
  <c r="EL497" i="1"/>
  <c r="HN497" i="1"/>
  <c r="EL344" i="1"/>
  <c r="HN344" i="1"/>
  <c r="HN110" i="1"/>
  <c r="EL110" i="1"/>
  <c r="EL195" i="1"/>
  <c r="HN195" i="1"/>
  <c r="EL53" i="1"/>
  <c r="HN53" i="1"/>
  <c r="EL92" i="1"/>
  <c r="HN92" i="1"/>
  <c r="EL158" i="1"/>
  <c r="HN158" i="1"/>
  <c r="EL93" i="1"/>
  <c r="HN93" i="1"/>
  <c r="HN17" i="1"/>
  <c r="EL17" i="1"/>
  <c r="EL395" i="1"/>
  <c r="HN395" i="1"/>
  <c r="EL423" i="1"/>
  <c r="HN423" i="1"/>
  <c r="EL84" i="1"/>
  <c r="HN84" i="1"/>
  <c r="EM103" i="1"/>
  <c r="HO103" i="1"/>
  <c r="EL238" i="1"/>
  <c r="HN238" i="1"/>
  <c r="EL14" i="1"/>
  <c r="HN14" i="1"/>
  <c r="EM78" i="1"/>
  <c r="HO78" i="1"/>
  <c r="EL191" i="1"/>
  <c r="HN191" i="1"/>
  <c r="EL32" i="1"/>
  <c r="HN32" i="1"/>
  <c r="EL520" i="1"/>
  <c r="HN520" i="1"/>
  <c r="EL508" i="1"/>
  <c r="HN508" i="1"/>
  <c r="EL111" i="1"/>
  <c r="HN111" i="1"/>
  <c r="EL52" i="1"/>
  <c r="HN52" i="1"/>
  <c r="EL283" i="1"/>
  <c r="HN283" i="1"/>
  <c r="EL99" i="1"/>
  <c r="HN99" i="1"/>
  <c r="EL304" i="1"/>
  <c r="HN304" i="1"/>
  <c r="EL77" i="1"/>
  <c r="HN77" i="1"/>
  <c r="EL230" i="1"/>
  <c r="HN230" i="1"/>
  <c r="HN140" i="1"/>
  <c r="EL140" i="1"/>
  <c r="EL507" i="1"/>
  <c r="HN507" i="1"/>
  <c r="EL398" i="1"/>
  <c r="HN398" i="1"/>
  <c r="EM192" i="1"/>
  <c r="HO192" i="1"/>
  <c r="EL259" i="1"/>
  <c r="HN259" i="1"/>
  <c r="EL232" i="1"/>
  <c r="HN232" i="1"/>
  <c r="EL189" i="1"/>
  <c r="HN189" i="1"/>
  <c r="EL179" i="1"/>
  <c r="HN179" i="1"/>
  <c r="EL355" i="1"/>
  <c r="HN355" i="1"/>
  <c r="EL108" i="1"/>
  <c r="HN108" i="1"/>
  <c r="EL250" i="1"/>
  <c r="HN250" i="1"/>
  <c r="EL168" i="1"/>
  <c r="HN168" i="1"/>
  <c r="EL61" i="1"/>
  <c r="HN61" i="1"/>
  <c r="EL383" i="1"/>
  <c r="HN383" i="1"/>
  <c r="EL120" i="1"/>
  <c r="HN120" i="1"/>
  <c r="EL504" i="1"/>
  <c r="HN504" i="1"/>
  <c r="EL379" i="1"/>
  <c r="HN379" i="1"/>
  <c r="EL268" i="1"/>
  <c r="HN268" i="1"/>
  <c r="EL129" i="1"/>
  <c r="HN129" i="1"/>
  <c r="EL131" i="1"/>
  <c r="HN131" i="1"/>
  <c r="EL67" i="1"/>
  <c r="HN67" i="1"/>
  <c r="EL172" i="1"/>
  <c r="HN172" i="1"/>
  <c r="EL8" i="1"/>
  <c r="HN8" i="1"/>
  <c r="EL284" i="1"/>
  <c r="HN284" i="1"/>
  <c r="EL212" i="1"/>
  <c r="HN212" i="1"/>
  <c r="EM272" i="1"/>
  <c r="HO272" i="1"/>
  <c r="EL525" i="1"/>
  <c r="HN525" i="1"/>
  <c r="EL350" i="1"/>
  <c r="HN350" i="1"/>
  <c r="EL391" i="1"/>
  <c r="HN391" i="1"/>
  <c r="EL159" i="1"/>
  <c r="HN159" i="1"/>
  <c r="EL87" i="1"/>
  <c r="HN87" i="1"/>
  <c r="EL388" i="1"/>
  <c r="HN388" i="1"/>
  <c r="EL200" i="1"/>
  <c r="HN200" i="1"/>
  <c r="EM277" i="1"/>
  <c r="HO277" i="1"/>
  <c r="EL267" i="1"/>
  <c r="HN267" i="1"/>
  <c r="EL346" i="1"/>
  <c r="HN346" i="1"/>
  <c r="EL202" i="1"/>
  <c r="HN202" i="1"/>
  <c r="EL288" i="1"/>
  <c r="HN288" i="1"/>
  <c r="EL194" i="1"/>
  <c r="HN194" i="1"/>
  <c r="EL348" i="1"/>
  <c r="HN348" i="1"/>
  <c r="EL287" i="1"/>
  <c r="HN287" i="1"/>
  <c r="EM133" i="1"/>
  <c r="HO133" i="1"/>
  <c r="EL312" i="1"/>
  <c r="HN312" i="1"/>
  <c r="EL420" i="1"/>
  <c r="HN420" i="1"/>
  <c r="EL74" i="1"/>
  <c r="HN74" i="1"/>
  <c r="EL363" i="1"/>
  <c r="HN363" i="1"/>
  <c r="EL381" i="1"/>
  <c r="HN381" i="1"/>
  <c r="EL163" i="1"/>
  <c r="HN163" i="1"/>
  <c r="EL65" i="1"/>
  <c r="HN65" i="1"/>
  <c r="EL224" i="1"/>
  <c r="HN224" i="1"/>
  <c r="EL19" i="1"/>
  <c r="HN19" i="1"/>
  <c r="EL524" i="1"/>
  <c r="HN524" i="1"/>
  <c r="EL293" i="1"/>
  <c r="HN293" i="1"/>
  <c r="EL458" i="1"/>
  <c r="HN458" i="1"/>
  <c r="EL244" i="1"/>
  <c r="HN244" i="1"/>
  <c r="EL357" i="1"/>
  <c r="HN357" i="1"/>
  <c r="EL96" i="1"/>
  <c r="HN96" i="1"/>
  <c r="EL299" i="1"/>
  <c r="HN299" i="1"/>
  <c r="EL88" i="1"/>
  <c r="HN88" i="1"/>
  <c r="EL266" i="1"/>
  <c r="HN266" i="1"/>
  <c r="EL404" i="1"/>
  <c r="HN404" i="1"/>
  <c r="EN494" i="1"/>
  <c r="HP494" i="1"/>
  <c r="HN456" i="1"/>
  <c r="EL456" i="1"/>
  <c r="EL137" i="1"/>
  <c r="HN137" i="1"/>
  <c r="EL505" i="1"/>
  <c r="HN505" i="1"/>
  <c r="EM498" i="1"/>
  <c r="HO498" i="1"/>
  <c r="EL13" i="1"/>
  <c r="HN13" i="1"/>
  <c r="EM502" i="1"/>
  <c r="HO502" i="1"/>
  <c r="EL184" i="1"/>
  <c r="HN184" i="1"/>
  <c r="EL229" i="1"/>
  <c r="HN229" i="1"/>
  <c r="EL306" i="1"/>
  <c r="HN306" i="1"/>
  <c r="EL338" i="1"/>
  <c r="HN338" i="1"/>
  <c r="EL117" i="1"/>
  <c r="HN117" i="1"/>
  <c r="EL6" i="1"/>
  <c r="HN6" i="1"/>
  <c r="EM208" i="1"/>
  <c r="HO208" i="1"/>
  <c r="EL203" i="1"/>
  <c r="HN203" i="1"/>
  <c r="EM457" i="1"/>
  <c r="HO457" i="1"/>
  <c r="EL493" i="1"/>
  <c r="HN493" i="1"/>
  <c r="EL29" i="1"/>
  <c r="HN29" i="1"/>
  <c r="EL314" i="1"/>
  <c r="HN314" i="1"/>
  <c r="EM461" i="1"/>
  <c r="HO461" i="1"/>
  <c r="EL321" i="1"/>
  <c r="HN321" i="1"/>
  <c r="EL7" i="1"/>
  <c r="HN7" i="1"/>
  <c r="EL375" i="1"/>
  <c r="HN375" i="1"/>
  <c r="EL205" i="1"/>
  <c r="HN205" i="1"/>
  <c r="EL155" i="1"/>
  <c r="HN155" i="1"/>
  <c r="HN231" i="1"/>
  <c r="EL231" i="1"/>
  <c r="EL102" i="1"/>
  <c r="HN102" i="1"/>
  <c r="EL234" i="1"/>
  <c r="HN234" i="1"/>
  <c r="EL296" i="1"/>
  <c r="HN296" i="1"/>
  <c r="EL157" i="1"/>
  <c r="HN157" i="1"/>
  <c r="EL491" i="1"/>
  <c r="HN491" i="1"/>
  <c r="EL40" i="1"/>
  <c r="HN40" i="1"/>
  <c r="J60" i="5" l="1"/>
  <c r="J86" i="5"/>
  <c r="J87" i="5" s="1"/>
  <c r="HS144" i="1"/>
  <c r="EQ144" i="1"/>
  <c r="HT405" i="1"/>
  <c r="ER405" i="1"/>
  <c r="HT214" i="1"/>
  <c r="ER214" i="1"/>
  <c r="EQ286" i="1"/>
  <c r="HS286" i="1"/>
  <c r="HS34" i="1"/>
  <c r="EQ34" i="1"/>
  <c r="HS413" i="1"/>
  <c r="EQ413" i="1"/>
  <c r="EQ335" i="1"/>
  <c r="HS335" i="1"/>
  <c r="ER39" i="1"/>
  <c r="HT39" i="1"/>
  <c r="HS467" i="1"/>
  <c r="EQ467" i="1"/>
  <c r="EQ196" i="1"/>
  <c r="HS196" i="1"/>
  <c r="EQ211" i="1"/>
  <c r="HS211" i="1"/>
  <c r="ES358" i="1"/>
  <c r="HU358" i="1"/>
  <c r="EQ374" i="1"/>
  <c r="HS374" i="1"/>
  <c r="HT319" i="1"/>
  <c r="ER319" i="1"/>
  <c r="HS373" i="1"/>
  <c r="EQ373" i="1"/>
  <c r="HS488" i="1"/>
  <c r="EQ488" i="1"/>
  <c r="HU471" i="1"/>
  <c r="ES471" i="1"/>
  <c r="HT389" i="1"/>
  <c r="ER389" i="1"/>
  <c r="HT329" i="1"/>
  <c r="ER329" i="1"/>
  <c r="HT154" i="1"/>
  <c r="ER154" i="1"/>
  <c r="ER485" i="1"/>
  <c r="HT485" i="1"/>
  <c r="ER477" i="1"/>
  <c r="HT477" i="1"/>
  <c r="HT240" i="1"/>
  <c r="ER240" i="1"/>
  <c r="EQ360" i="1"/>
  <c r="HS360" i="1"/>
  <c r="ES325" i="1"/>
  <c r="HU325" i="1"/>
  <c r="ES489" i="1"/>
  <c r="HU489" i="1"/>
  <c r="ES59" i="1"/>
  <c r="HU59" i="1"/>
  <c r="HU490" i="1"/>
  <c r="ES490" i="1"/>
  <c r="ES369" i="1"/>
  <c r="HU369" i="1"/>
  <c r="HS225" i="1"/>
  <c r="EQ225" i="1"/>
  <c r="HT390" i="1"/>
  <c r="ER390" i="1"/>
  <c r="HT401" i="1"/>
  <c r="ER401" i="1"/>
  <c r="EQ46" i="1"/>
  <c r="HS46" i="1"/>
  <c r="ES475" i="1"/>
  <c r="HU475" i="1"/>
  <c r="EQ318" i="1"/>
  <c r="HS318" i="1"/>
  <c r="ER246" i="1"/>
  <c r="HT246" i="1"/>
  <c r="EQ64" i="1"/>
  <c r="HS64" i="1"/>
  <c r="HV378" i="1"/>
  <c r="ET378" i="1"/>
  <c r="HT336" i="1"/>
  <c r="ER336" i="1"/>
  <c r="HS468" i="1"/>
  <c r="EQ468" i="1"/>
  <c r="HT187" i="1"/>
  <c r="ER187" i="1"/>
  <c r="HT474" i="1"/>
  <c r="ER474" i="1"/>
  <c r="HS337" i="1"/>
  <c r="EQ337" i="1"/>
  <c r="ES298" i="1"/>
  <c r="HU298" i="1"/>
  <c r="ES476" i="1"/>
  <c r="HU476" i="1"/>
  <c r="HS473" i="1"/>
  <c r="EQ473" i="1"/>
  <c r="EQ385" i="1"/>
  <c r="HS385" i="1"/>
  <c r="ET466" i="1"/>
  <c r="HV466" i="1"/>
  <c r="HW295" i="1"/>
  <c r="EU295" i="1"/>
  <c r="EQ275" i="1"/>
  <c r="HS275" i="1"/>
  <c r="HT166" i="1"/>
  <c r="ER166" i="1"/>
  <c r="HU386" i="1"/>
  <c r="ES386" i="1"/>
  <c r="EQ394" i="1"/>
  <c r="HS394" i="1"/>
  <c r="ER352" i="1"/>
  <c r="HT352" i="1"/>
  <c r="HV315" i="1"/>
  <c r="ET315" i="1"/>
  <c r="HT364" i="1"/>
  <c r="ER364" i="1"/>
  <c r="EQ479" i="1"/>
  <c r="HS479" i="1"/>
  <c r="EQ201" i="1"/>
  <c r="HS201" i="1"/>
  <c r="HS76" i="1"/>
  <c r="EQ76" i="1"/>
  <c r="HU323" i="1"/>
  <c r="ES323" i="1"/>
  <c r="EQ345" i="1"/>
  <c r="HS345" i="1"/>
  <c r="HT60" i="1"/>
  <c r="ER60" i="1"/>
  <c r="HT326" i="1"/>
  <c r="ER326" i="1"/>
  <c r="ES221" i="1"/>
  <c r="HU221" i="1"/>
  <c r="ER79" i="1"/>
  <c r="HT79" i="1"/>
  <c r="EQ392" i="1"/>
  <c r="HS392" i="1"/>
  <c r="HT85" i="1"/>
  <c r="ER85" i="1"/>
  <c r="HS136" i="1"/>
  <c r="EQ136" i="1"/>
  <c r="ES469" i="1"/>
  <c r="HU469" i="1"/>
  <c r="EQ478" i="1"/>
  <c r="HS478" i="1"/>
  <c r="HS256" i="1"/>
  <c r="EQ256" i="1"/>
  <c r="ER483" i="1"/>
  <c r="HT483" i="1"/>
  <c r="HT472" i="1"/>
  <c r="ER472" i="1"/>
  <c r="ER178" i="1"/>
  <c r="HT178" i="1"/>
  <c r="ER113" i="1"/>
  <c r="HT113" i="1"/>
  <c r="ER142" i="1"/>
  <c r="HT142" i="1"/>
  <c r="HU349" i="1"/>
  <c r="ES349" i="1"/>
  <c r="ET216" i="1"/>
  <c r="HV216" i="1"/>
  <c r="ES376" i="1"/>
  <c r="HU376" i="1"/>
  <c r="HT332" i="1"/>
  <c r="ER332" i="1"/>
  <c r="HT486" i="1"/>
  <c r="ER486" i="1"/>
  <c r="HU482" i="1"/>
  <c r="ES482" i="1"/>
  <c r="HS396" i="1"/>
  <c r="EQ396" i="1"/>
  <c r="EQ403" i="1"/>
  <c r="HS403" i="1"/>
  <c r="HU480" i="1"/>
  <c r="ES480" i="1"/>
  <c r="HT322" i="1"/>
  <c r="ER322" i="1"/>
  <c r="HS370" i="1"/>
  <c r="EQ370" i="1"/>
  <c r="HU324" i="1"/>
  <c r="ES324" i="1"/>
  <c r="HU278" i="1"/>
  <c r="ES278" i="1"/>
  <c r="ES41" i="1"/>
  <c r="HU41" i="1"/>
  <c r="HU153" i="1"/>
  <c r="ES153" i="1"/>
  <c r="ER365" i="1"/>
  <c r="HT365" i="1"/>
  <c r="HU481" i="1"/>
  <c r="ES481" i="1"/>
  <c r="HU121" i="1"/>
  <c r="ES121" i="1"/>
  <c r="HT253" i="1"/>
  <c r="ER253" i="1"/>
  <c r="HS367" i="1"/>
  <c r="EQ367" i="1"/>
  <c r="ER193" i="1"/>
  <c r="HT193" i="1"/>
  <c r="ES487" i="1"/>
  <c r="HU487" i="1"/>
  <c r="HT399" i="1"/>
  <c r="ER399" i="1"/>
  <c r="ER236" i="1"/>
  <c r="HT236" i="1"/>
  <c r="HS384" i="1"/>
  <c r="EQ384" i="1"/>
  <c r="HT410" i="1"/>
  <c r="ER410" i="1"/>
  <c r="HS347" i="1"/>
  <c r="EQ347" i="1"/>
  <c r="EQ182" i="1"/>
  <c r="HS182" i="1"/>
  <c r="ER366" i="1"/>
  <c r="HT366" i="1"/>
  <c r="HU372" i="1"/>
  <c r="ES372" i="1"/>
  <c r="ES484" i="1"/>
  <c r="HU484" i="1"/>
  <c r="ER309" i="1"/>
  <c r="HT309" i="1"/>
  <c r="ER199" i="1"/>
  <c r="HT199" i="1"/>
  <c r="ER23" i="1"/>
  <c r="HT23" i="1"/>
  <c r="ER470" i="1"/>
  <c r="HT470" i="1"/>
  <c r="EQ308" i="1"/>
  <c r="HS308" i="1"/>
  <c r="EM124" i="1"/>
  <c r="HO124" i="1"/>
  <c r="EM496" i="1"/>
  <c r="HO496" i="1"/>
  <c r="EM241" i="1"/>
  <c r="HO241" i="1"/>
  <c r="EM218" i="1"/>
  <c r="HO218" i="1"/>
  <c r="EM116" i="1"/>
  <c r="HO116" i="1"/>
  <c r="EM24" i="1"/>
  <c r="HO24" i="1"/>
  <c r="EM519" i="1"/>
  <c r="HO519" i="1"/>
  <c r="EM132" i="1"/>
  <c r="HO132" i="1"/>
  <c r="EM100" i="1"/>
  <c r="HO100" i="1"/>
  <c r="EM40" i="1"/>
  <c r="HO40" i="1"/>
  <c r="EM234" i="1"/>
  <c r="HO234" i="1"/>
  <c r="EM205" i="1"/>
  <c r="HO205" i="1"/>
  <c r="EN461" i="1"/>
  <c r="HP461" i="1"/>
  <c r="EN457" i="1"/>
  <c r="HP457" i="1"/>
  <c r="EM117" i="1"/>
  <c r="HO117" i="1"/>
  <c r="EM184" i="1"/>
  <c r="HO184" i="1"/>
  <c r="EM505" i="1"/>
  <c r="HO505" i="1"/>
  <c r="EO494" i="1"/>
  <c r="HQ494" i="1"/>
  <c r="EM299" i="1"/>
  <c r="HO299" i="1"/>
  <c r="EM458" i="1"/>
  <c r="HO458" i="1"/>
  <c r="EM224" i="1"/>
  <c r="HO224" i="1"/>
  <c r="EM363" i="1"/>
  <c r="HO363" i="1"/>
  <c r="EN133" i="1"/>
  <c r="HP133" i="1"/>
  <c r="EM288" i="1"/>
  <c r="HO288" i="1"/>
  <c r="EN277" i="1"/>
  <c r="HP277" i="1"/>
  <c r="EM159" i="1"/>
  <c r="HO159" i="1"/>
  <c r="EN272" i="1"/>
  <c r="HP272" i="1"/>
  <c r="EM172" i="1"/>
  <c r="HO172" i="1"/>
  <c r="EM268" i="1"/>
  <c r="HO268" i="1"/>
  <c r="EM383" i="1"/>
  <c r="HO383" i="1"/>
  <c r="EM108" i="1"/>
  <c r="HO108" i="1"/>
  <c r="EM232" i="1"/>
  <c r="HO232" i="1"/>
  <c r="EM398" i="1"/>
  <c r="HO398" i="1"/>
  <c r="EM77" i="1"/>
  <c r="HO77" i="1"/>
  <c r="EM52" i="1"/>
  <c r="HO52" i="1"/>
  <c r="EM32" i="1"/>
  <c r="HO32" i="1"/>
  <c r="HO238" i="1"/>
  <c r="EM238" i="1"/>
  <c r="EM395" i="1"/>
  <c r="HO395" i="1"/>
  <c r="EM92" i="1"/>
  <c r="HO92" i="1"/>
  <c r="EM344" i="1"/>
  <c r="HO344" i="1"/>
  <c r="EM291" i="1"/>
  <c r="HO291" i="1"/>
  <c r="EM152" i="1"/>
  <c r="HO152" i="1"/>
  <c r="EM503" i="1"/>
  <c r="HO503" i="1"/>
  <c r="EM290" i="1"/>
  <c r="HO290" i="1"/>
  <c r="EN506" i="1"/>
  <c r="HP506" i="1"/>
  <c r="EN518" i="1"/>
  <c r="HP518" i="1"/>
  <c r="EM492" i="1"/>
  <c r="HO492" i="1"/>
  <c r="EM255" i="1"/>
  <c r="HO255" i="1"/>
  <c r="EN43" i="1"/>
  <c r="HP43" i="1"/>
  <c r="EN528" i="1"/>
  <c r="HP528" i="1"/>
  <c r="EN141" i="1"/>
  <c r="HP141" i="1"/>
  <c r="EN300" i="1"/>
  <c r="HP300" i="1"/>
  <c r="EN150" i="1"/>
  <c r="HP150" i="1"/>
  <c r="EM3" i="1"/>
  <c r="HO3" i="1"/>
  <c r="EM353" i="1"/>
  <c r="HO353" i="1"/>
  <c r="EM66" i="1"/>
  <c r="HO66" i="1"/>
  <c r="EM73" i="1"/>
  <c r="HO73" i="1"/>
  <c r="EM181" i="1"/>
  <c r="HO181" i="1"/>
  <c r="EM58" i="1"/>
  <c r="HO58" i="1"/>
  <c r="EM80" i="1"/>
  <c r="HO80" i="1"/>
  <c r="EM11" i="1"/>
  <c r="HO11" i="1"/>
  <c r="EM207" i="1"/>
  <c r="HO207" i="1"/>
  <c r="EN30" i="1"/>
  <c r="HP30" i="1"/>
  <c r="EM204" i="1"/>
  <c r="HO204" i="1"/>
  <c r="EM25" i="1"/>
  <c r="HO25" i="1"/>
  <c r="EM151" i="1"/>
  <c r="HO151" i="1"/>
  <c r="EM281" i="1"/>
  <c r="HO281" i="1"/>
  <c r="EM5" i="1"/>
  <c r="HO5" i="1"/>
  <c r="EM70" i="1"/>
  <c r="HO70" i="1"/>
  <c r="EM139" i="1"/>
  <c r="HO139" i="1"/>
  <c r="EM510" i="1"/>
  <c r="HO510" i="1"/>
  <c r="EM165" i="1"/>
  <c r="HO165" i="1"/>
  <c r="EM75" i="1"/>
  <c r="HO75" i="1"/>
  <c r="EN465" i="1"/>
  <c r="HP465" i="1"/>
  <c r="EM377" i="1"/>
  <c r="HO377" i="1"/>
  <c r="EM330" i="1"/>
  <c r="HO330" i="1"/>
  <c r="EN28" i="1"/>
  <c r="HP28" i="1"/>
  <c r="EN27" i="1"/>
  <c r="HP27" i="1"/>
  <c r="EM12" i="1"/>
  <c r="HO12" i="1"/>
  <c r="EM424" i="1"/>
  <c r="HO424" i="1"/>
  <c r="EM409" i="1"/>
  <c r="HO409" i="1"/>
  <c r="EM339" i="1"/>
  <c r="HO339" i="1"/>
  <c r="EM334" i="1"/>
  <c r="HO334" i="1"/>
  <c r="EM393" i="1"/>
  <c r="HO393" i="1"/>
  <c r="EM81" i="1"/>
  <c r="HO81" i="1"/>
  <c r="HO459" i="1"/>
  <c r="EM459" i="1"/>
  <c r="EM17" i="1"/>
  <c r="HO17" i="1"/>
  <c r="EM104" i="1"/>
  <c r="HO104" i="1"/>
  <c r="EM491" i="1"/>
  <c r="HO491" i="1"/>
  <c r="EM102" i="1"/>
  <c r="HO102" i="1"/>
  <c r="EM375" i="1"/>
  <c r="HO375" i="1"/>
  <c r="EM314" i="1"/>
  <c r="HO314" i="1"/>
  <c r="EM203" i="1"/>
  <c r="HO203" i="1"/>
  <c r="EM338" i="1"/>
  <c r="HO338" i="1"/>
  <c r="EN502" i="1"/>
  <c r="HP502" i="1"/>
  <c r="HO137" i="1"/>
  <c r="EM137" i="1"/>
  <c r="EM404" i="1"/>
  <c r="HO404" i="1"/>
  <c r="EM96" i="1"/>
  <c r="HO96" i="1"/>
  <c r="EM293" i="1"/>
  <c r="HO293" i="1"/>
  <c r="EM65" i="1"/>
  <c r="HO65" i="1"/>
  <c r="EM74" i="1"/>
  <c r="HO74" i="1"/>
  <c r="EM287" i="1"/>
  <c r="HO287" i="1"/>
  <c r="EM202" i="1"/>
  <c r="HO202" i="1"/>
  <c r="EM200" i="1"/>
  <c r="HO200" i="1"/>
  <c r="EM391" i="1"/>
  <c r="HO391" i="1"/>
  <c r="EM212" i="1"/>
  <c r="HO212" i="1"/>
  <c r="EM67" i="1"/>
  <c r="HO67" i="1"/>
  <c r="EM379" i="1"/>
  <c r="HO379" i="1"/>
  <c r="EM61" i="1"/>
  <c r="HO61" i="1"/>
  <c r="EM355" i="1"/>
  <c r="HO355" i="1"/>
  <c r="EM259" i="1"/>
  <c r="HO259" i="1"/>
  <c r="EM507" i="1"/>
  <c r="HO507" i="1"/>
  <c r="EM304" i="1"/>
  <c r="HO304" i="1"/>
  <c r="EM111" i="1"/>
  <c r="HO111" i="1"/>
  <c r="EM191" i="1"/>
  <c r="HO191" i="1"/>
  <c r="EN103" i="1"/>
  <c r="HP103" i="1"/>
  <c r="EM53" i="1"/>
  <c r="HO53" i="1"/>
  <c r="EM497" i="1"/>
  <c r="HO497" i="1"/>
  <c r="EM289" i="1"/>
  <c r="HO289" i="1"/>
  <c r="EM305" i="1"/>
  <c r="HO305" i="1"/>
  <c r="EM282" i="1"/>
  <c r="HO282" i="1"/>
  <c r="EM82" i="1"/>
  <c r="HO82" i="1"/>
  <c r="EN418" i="1"/>
  <c r="HP418" i="1"/>
  <c r="EN206" i="1"/>
  <c r="HP206" i="1"/>
  <c r="EM463" i="1"/>
  <c r="HO463" i="1"/>
  <c r="EM83" i="1"/>
  <c r="HO83" i="1"/>
  <c r="EN97" i="1"/>
  <c r="HP97" i="1"/>
  <c r="EM112" i="1"/>
  <c r="HO112" i="1"/>
  <c r="EM270" i="1"/>
  <c r="HO270" i="1"/>
  <c r="EM45" i="1"/>
  <c r="HO45" i="1"/>
  <c r="EM10" i="1"/>
  <c r="HO10" i="1"/>
  <c r="EM511" i="1"/>
  <c r="HO511" i="1"/>
  <c r="HO422" i="1"/>
  <c r="EM422" i="1"/>
  <c r="EN62" i="1"/>
  <c r="HP62" i="1"/>
  <c r="EM54" i="1"/>
  <c r="HO54" i="1"/>
  <c r="EM242" i="1"/>
  <c r="HO242" i="1"/>
  <c r="EM63" i="1"/>
  <c r="HO63" i="1"/>
  <c r="EM49" i="1"/>
  <c r="HO49" i="1"/>
  <c r="EM460" i="1"/>
  <c r="HO460" i="1"/>
  <c r="EM297" i="1"/>
  <c r="HO297" i="1"/>
  <c r="EM368" i="1"/>
  <c r="HO368" i="1"/>
  <c r="EM36" i="1"/>
  <c r="HO36" i="1"/>
  <c r="EN217" i="1"/>
  <c r="HP217" i="1"/>
  <c r="HO175" i="1"/>
  <c r="EM175" i="1"/>
  <c r="EM311" i="1"/>
  <c r="HO311" i="1"/>
  <c r="EM162" i="1"/>
  <c r="HO162" i="1"/>
  <c r="EM101" i="1"/>
  <c r="HO101" i="1"/>
  <c r="EM380" i="1"/>
  <c r="HO380" i="1"/>
  <c r="EM499" i="1"/>
  <c r="HO499" i="1"/>
  <c r="EM529" i="1"/>
  <c r="HO529" i="1"/>
  <c r="EN513" i="1"/>
  <c r="HP513" i="1"/>
  <c r="EM328" i="1"/>
  <c r="HO328" i="1"/>
  <c r="EN310" i="1"/>
  <c r="HP310" i="1"/>
  <c r="EM407" i="1"/>
  <c r="HO407" i="1"/>
  <c r="EM47" i="1"/>
  <c r="HO47" i="1"/>
  <c r="EM406" i="1"/>
  <c r="HO406" i="1"/>
  <c r="EM145" i="1"/>
  <c r="HO145" i="1"/>
  <c r="EM22" i="1"/>
  <c r="HO22" i="1"/>
  <c r="EN198" i="1"/>
  <c r="HP198" i="1"/>
  <c r="EM146" i="1"/>
  <c r="HO146" i="1"/>
  <c r="EM254" i="1"/>
  <c r="HO254" i="1"/>
  <c r="EN183" i="1"/>
  <c r="HP183" i="1"/>
  <c r="EM264" i="1"/>
  <c r="HO264" i="1"/>
  <c r="EM280" i="1"/>
  <c r="HO280" i="1"/>
  <c r="EM123" i="1"/>
  <c r="HO123" i="1"/>
  <c r="EN464" i="1"/>
  <c r="HP464" i="1"/>
  <c r="EN186" i="1"/>
  <c r="HP186" i="1"/>
  <c r="EM231" i="1"/>
  <c r="HO231" i="1"/>
  <c r="EM456" i="1"/>
  <c r="HO456" i="1"/>
  <c r="EM140" i="1"/>
  <c r="HO140" i="1"/>
  <c r="EM105" i="1"/>
  <c r="HO105" i="1"/>
  <c r="EM167" i="1"/>
  <c r="HO167" i="1"/>
  <c r="EM157" i="1"/>
  <c r="HO157" i="1"/>
  <c r="EM7" i="1"/>
  <c r="HO7" i="1"/>
  <c r="EM29" i="1"/>
  <c r="HO29" i="1"/>
  <c r="EN208" i="1"/>
  <c r="HP208" i="1"/>
  <c r="EM306" i="1"/>
  <c r="HO306" i="1"/>
  <c r="EM13" i="1"/>
  <c r="HO13" i="1"/>
  <c r="EM266" i="1"/>
  <c r="HO266" i="1"/>
  <c r="EM357" i="1"/>
  <c r="HO357" i="1"/>
  <c r="EM524" i="1"/>
  <c r="HO524" i="1"/>
  <c r="EM163" i="1"/>
  <c r="HO163" i="1"/>
  <c r="EM420" i="1"/>
  <c r="HO420" i="1"/>
  <c r="EM348" i="1"/>
  <c r="HO348" i="1"/>
  <c r="EM346" i="1"/>
  <c r="HO346" i="1"/>
  <c r="EM388" i="1"/>
  <c r="HO388" i="1"/>
  <c r="EM350" i="1"/>
  <c r="HO350" i="1"/>
  <c r="EM284" i="1"/>
  <c r="HO284" i="1"/>
  <c r="EM131" i="1"/>
  <c r="HO131" i="1"/>
  <c r="EM504" i="1"/>
  <c r="HO504" i="1"/>
  <c r="EM168" i="1"/>
  <c r="HO168" i="1"/>
  <c r="EM179" i="1"/>
  <c r="HO179" i="1"/>
  <c r="EN192" i="1"/>
  <c r="HP192" i="1"/>
  <c r="EM99" i="1"/>
  <c r="HO99" i="1"/>
  <c r="EM508" i="1"/>
  <c r="HO508" i="1"/>
  <c r="EN78" i="1"/>
  <c r="HP78" i="1"/>
  <c r="EM84" i="1"/>
  <c r="HO84" i="1"/>
  <c r="EM93" i="1"/>
  <c r="HO93" i="1"/>
  <c r="EM195" i="1"/>
  <c r="HO195" i="1"/>
  <c r="EM294" i="1"/>
  <c r="HO294" i="1"/>
  <c r="EN4" i="1"/>
  <c r="HP4" i="1"/>
  <c r="EM127" i="1"/>
  <c r="HO127" i="1"/>
  <c r="EN526" i="1"/>
  <c r="HP526" i="1"/>
  <c r="EM98" i="1"/>
  <c r="HO98" i="1"/>
  <c r="EN239" i="1"/>
  <c r="HP239" i="1"/>
  <c r="EM35" i="1"/>
  <c r="HO35" i="1"/>
  <c r="EN495" i="1"/>
  <c r="HP495" i="1"/>
  <c r="EM235" i="1"/>
  <c r="HO235" i="1"/>
  <c r="EN415" i="1"/>
  <c r="HP415" i="1"/>
  <c r="EN26" i="1"/>
  <c r="HP26" i="1"/>
  <c r="HO421" i="1"/>
  <c r="EM421" i="1"/>
  <c r="EM313" i="1"/>
  <c r="HO313" i="1"/>
  <c r="EM174" i="1"/>
  <c r="HO174" i="1"/>
  <c r="EM279" i="1"/>
  <c r="HO279" i="1"/>
  <c r="EN261" i="1"/>
  <c r="HP261" i="1"/>
  <c r="EM274" i="1"/>
  <c r="HO274" i="1"/>
  <c r="EM260" i="1"/>
  <c r="HO260" i="1"/>
  <c r="EM333" i="1"/>
  <c r="HO333" i="1"/>
  <c r="EN500" i="1"/>
  <c r="HP500" i="1"/>
  <c r="EM233" i="1"/>
  <c r="HO233" i="1"/>
  <c r="EM55" i="1"/>
  <c r="HO55" i="1"/>
  <c r="HO414" i="1"/>
  <c r="EM414" i="1"/>
  <c r="EM320" i="1"/>
  <c r="HO320" i="1"/>
  <c r="EM292" i="1"/>
  <c r="HO292" i="1"/>
  <c r="EM72" i="1"/>
  <c r="HO72" i="1"/>
  <c r="EM501" i="1"/>
  <c r="HO501" i="1"/>
  <c r="EM285" i="1"/>
  <c r="HO285" i="1"/>
  <c r="EM411" i="1"/>
  <c r="HO411" i="1"/>
  <c r="EM517" i="1"/>
  <c r="HO517" i="1"/>
  <c r="EM227" i="1"/>
  <c r="HO227" i="1"/>
  <c r="EN382" i="1"/>
  <c r="HP382" i="1"/>
  <c r="HO220" i="1"/>
  <c r="EM220" i="1"/>
  <c r="EM148" i="1"/>
  <c r="HO148" i="1"/>
  <c r="HO317" i="1"/>
  <c r="EM317" i="1"/>
  <c r="EN134" i="1"/>
  <c r="HP134" i="1"/>
  <c r="EM514" i="1"/>
  <c r="HO514" i="1"/>
  <c r="EM512" i="1"/>
  <c r="HO512" i="1"/>
  <c r="EM56" i="1"/>
  <c r="HO56" i="1"/>
  <c r="HP161" i="1"/>
  <c r="EN161" i="1"/>
  <c r="EM16" i="1"/>
  <c r="HO16" i="1"/>
  <c r="EM249" i="1"/>
  <c r="HO249" i="1"/>
  <c r="EM138" i="1"/>
  <c r="HO138" i="1"/>
  <c r="EM257" i="1"/>
  <c r="HO257" i="1"/>
  <c r="EN37" i="1"/>
  <c r="HP37" i="1"/>
  <c r="EN327" i="1"/>
  <c r="HP327" i="1"/>
  <c r="EM371" i="1"/>
  <c r="HO371" i="1"/>
  <c r="EM402" i="1"/>
  <c r="HO402" i="1"/>
  <c r="EN302" i="1"/>
  <c r="HP302" i="1"/>
  <c r="EM188" i="1"/>
  <c r="HO188" i="1"/>
  <c r="EM110" i="1"/>
  <c r="HO110" i="1"/>
  <c r="EN462" i="1"/>
  <c r="HP462" i="1"/>
  <c r="EM296" i="1"/>
  <c r="HO296" i="1"/>
  <c r="EM155" i="1"/>
  <c r="HO155" i="1"/>
  <c r="EM321" i="1"/>
  <c r="HO321" i="1"/>
  <c r="EM493" i="1"/>
  <c r="HO493" i="1"/>
  <c r="EM6" i="1"/>
  <c r="HO6" i="1"/>
  <c r="EM229" i="1"/>
  <c r="HO229" i="1"/>
  <c r="EN498" i="1"/>
  <c r="HP498" i="1"/>
  <c r="EM88" i="1"/>
  <c r="HO88" i="1"/>
  <c r="EM244" i="1"/>
  <c r="HO244" i="1"/>
  <c r="EM19" i="1"/>
  <c r="HO19" i="1"/>
  <c r="EM381" i="1"/>
  <c r="HO381" i="1"/>
  <c r="EM312" i="1"/>
  <c r="HO312" i="1"/>
  <c r="EM194" i="1"/>
  <c r="HO194" i="1"/>
  <c r="EM267" i="1"/>
  <c r="HO267" i="1"/>
  <c r="EM87" i="1"/>
  <c r="HO87" i="1"/>
  <c r="EM525" i="1"/>
  <c r="HO525" i="1"/>
  <c r="EM8" i="1"/>
  <c r="HO8" i="1"/>
  <c r="EM129" i="1"/>
  <c r="HO129" i="1"/>
  <c r="EM120" i="1"/>
  <c r="HO120" i="1"/>
  <c r="EM250" i="1"/>
  <c r="HO250" i="1"/>
  <c r="EM189" i="1"/>
  <c r="HO189" i="1"/>
  <c r="EM230" i="1"/>
  <c r="HO230" i="1"/>
  <c r="EM283" i="1"/>
  <c r="HO283" i="1"/>
  <c r="EM520" i="1"/>
  <c r="HO520" i="1"/>
  <c r="EM14" i="1"/>
  <c r="HO14" i="1"/>
  <c r="EM423" i="1"/>
  <c r="HO423" i="1"/>
  <c r="EM158" i="1"/>
  <c r="HO158" i="1"/>
  <c r="EM42" i="1"/>
  <c r="HO42" i="1"/>
  <c r="EM18" i="1"/>
  <c r="HO18" i="1"/>
  <c r="EM215" i="1"/>
  <c r="HO215" i="1"/>
  <c r="EM397" i="1"/>
  <c r="HO397" i="1"/>
  <c r="EN160" i="1"/>
  <c r="HP160" i="1"/>
  <c r="EM89" i="1"/>
  <c r="HO89" i="1"/>
  <c r="EM307" i="1"/>
  <c r="HO307" i="1"/>
  <c r="EM251" i="1"/>
  <c r="HO251" i="1"/>
  <c r="EM90" i="1"/>
  <c r="HO90" i="1"/>
  <c r="EM387" i="1"/>
  <c r="HO387" i="1"/>
  <c r="EM125" i="1"/>
  <c r="HO125" i="1"/>
  <c r="EM426" i="1"/>
  <c r="HO426" i="1"/>
  <c r="EM226" i="1"/>
  <c r="HO226" i="1"/>
  <c r="EM521" i="1"/>
  <c r="HO521" i="1"/>
  <c r="EM126" i="1"/>
  <c r="HO126" i="1"/>
  <c r="EN20" i="1"/>
  <c r="HP20" i="1"/>
  <c r="EM416" i="1"/>
  <c r="HO416" i="1"/>
  <c r="EM515" i="1"/>
  <c r="HO515" i="1"/>
  <c r="EM68" i="1"/>
  <c r="HO68" i="1"/>
  <c r="EM341" i="1"/>
  <c r="HO341" i="1"/>
  <c r="EN223" i="1"/>
  <c r="HP223" i="1"/>
  <c r="EM228" i="1"/>
  <c r="HO228" i="1"/>
  <c r="EM128" i="1"/>
  <c r="HO128" i="1"/>
  <c r="EM412" i="1"/>
  <c r="HO412" i="1"/>
  <c r="EM408" i="1"/>
  <c r="HO408" i="1"/>
  <c r="EM115" i="1"/>
  <c r="HO115" i="1"/>
  <c r="EN400" i="1"/>
  <c r="HP400" i="1"/>
  <c r="EN109" i="1"/>
  <c r="HP109" i="1"/>
  <c r="EM354" i="1"/>
  <c r="HO354" i="1"/>
  <c r="EM522" i="1"/>
  <c r="HO522" i="1"/>
  <c r="EM44" i="1"/>
  <c r="HO44" i="1"/>
  <c r="EM135" i="1"/>
  <c r="HO135" i="1"/>
  <c r="EN516" i="1"/>
  <c r="HP516" i="1"/>
  <c r="EN362" i="1"/>
  <c r="HP362" i="1"/>
  <c r="EM340" i="1"/>
  <c r="HO340" i="1"/>
  <c r="EM169" i="1"/>
  <c r="HO169" i="1"/>
  <c r="EM527" i="1"/>
  <c r="HO527" i="1"/>
  <c r="EM219" i="1"/>
  <c r="HO219" i="1"/>
  <c r="EM245" i="1"/>
  <c r="HO245" i="1"/>
  <c r="EM509" i="1"/>
  <c r="HO509" i="1"/>
  <c r="EM351" i="1"/>
  <c r="HO351" i="1"/>
  <c r="EM149" i="1"/>
  <c r="HO149" i="1"/>
  <c r="EM269" i="1"/>
  <c r="HO269" i="1"/>
  <c r="EM343" i="1"/>
  <c r="HO343" i="1"/>
  <c r="EN94" i="1"/>
  <c r="HP94" i="1"/>
  <c r="HT144" i="1" l="1"/>
  <c r="ER144" i="1"/>
  <c r="ES405" i="1"/>
  <c r="HU405" i="1"/>
  <c r="ER286" i="1"/>
  <c r="HT286" i="1"/>
  <c r="HU214" i="1"/>
  <c r="ES214" i="1"/>
  <c r="HT335" i="1"/>
  <c r="ER335" i="1"/>
  <c r="HT413" i="1"/>
  <c r="ER413" i="1"/>
  <c r="ER34" i="1"/>
  <c r="HT34" i="1"/>
  <c r="ES39" i="1"/>
  <c r="HU39" i="1"/>
  <c r="HU329" i="1"/>
  <c r="ES329" i="1"/>
  <c r="HT373" i="1"/>
  <c r="ER373" i="1"/>
  <c r="HT211" i="1"/>
  <c r="ER211" i="1"/>
  <c r="HU389" i="1"/>
  <c r="ES389" i="1"/>
  <c r="HU319" i="1"/>
  <c r="ES319" i="1"/>
  <c r="ER196" i="1"/>
  <c r="HT196" i="1"/>
  <c r="ET471" i="1"/>
  <c r="HV471" i="1"/>
  <c r="ES485" i="1"/>
  <c r="HU485" i="1"/>
  <c r="ER374" i="1"/>
  <c r="HT374" i="1"/>
  <c r="ES154" i="1"/>
  <c r="HU154" i="1"/>
  <c r="HT488" i="1"/>
  <c r="ER488" i="1"/>
  <c r="HT467" i="1"/>
  <c r="ER467" i="1"/>
  <c r="HV358" i="1"/>
  <c r="ET358" i="1"/>
  <c r="HV121" i="1"/>
  <c r="ET121" i="1"/>
  <c r="HT182" i="1"/>
  <c r="ER182" i="1"/>
  <c r="HT367" i="1"/>
  <c r="ER367" i="1"/>
  <c r="HV153" i="1"/>
  <c r="ET153" i="1"/>
  <c r="HV278" i="1"/>
  <c r="ET278" i="1"/>
  <c r="HV480" i="1"/>
  <c r="ET480" i="1"/>
  <c r="HV482" i="1"/>
  <c r="ET482" i="1"/>
  <c r="HU166" i="1"/>
  <c r="ES166" i="1"/>
  <c r="HT337" i="1"/>
  <c r="ER337" i="1"/>
  <c r="HU336" i="1"/>
  <c r="ES336" i="1"/>
  <c r="HT225" i="1"/>
  <c r="ER225" i="1"/>
  <c r="ES470" i="1"/>
  <c r="HU470" i="1"/>
  <c r="ET484" i="1"/>
  <c r="HV484" i="1"/>
  <c r="HU236" i="1"/>
  <c r="ES236" i="1"/>
  <c r="EU216" i="1"/>
  <c r="HW216" i="1"/>
  <c r="HU178" i="1"/>
  <c r="ES178" i="1"/>
  <c r="ES483" i="1"/>
  <c r="HU483" i="1"/>
  <c r="ET469" i="1"/>
  <c r="HV469" i="1"/>
  <c r="HU79" i="1"/>
  <c r="ES79" i="1"/>
  <c r="ER345" i="1"/>
  <c r="HT345" i="1"/>
  <c r="HT479" i="1"/>
  <c r="ER479" i="1"/>
  <c r="HT46" i="1"/>
  <c r="ER46" i="1"/>
  <c r="HV59" i="1"/>
  <c r="ET59" i="1"/>
  <c r="ER360" i="1"/>
  <c r="HT360" i="1"/>
  <c r="ET372" i="1"/>
  <c r="HV372" i="1"/>
  <c r="HT347" i="1"/>
  <c r="ER347" i="1"/>
  <c r="HU399" i="1"/>
  <c r="ES399" i="1"/>
  <c r="ES253" i="1"/>
  <c r="HU253" i="1"/>
  <c r="HV481" i="1"/>
  <c r="ET481" i="1"/>
  <c r="ES486" i="1"/>
  <c r="HU486" i="1"/>
  <c r="HV349" i="1"/>
  <c r="ET349" i="1"/>
  <c r="ES472" i="1"/>
  <c r="HU472" i="1"/>
  <c r="HT136" i="1"/>
  <c r="ER136" i="1"/>
  <c r="HV323" i="1"/>
  <c r="ET323" i="1"/>
  <c r="HU364" i="1"/>
  <c r="ES364" i="1"/>
  <c r="HU474" i="1"/>
  <c r="ES474" i="1"/>
  <c r="HW378" i="1"/>
  <c r="EU378" i="1"/>
  <c r="HU401" i="1"/>
  <c r="ES401" i="1"/>
  <c r="HU240" i="1"/>
  <c r="ES240" i="1"/>
  <c r="ES23" i="1"/>
  <c r="HU23" i="1"/>
  <c r="ET221" i="1"/>
  <c r="HV221" i="1"/>
  <c r="ER394" i="1"/>
  <c r="HT394" i="1"/>
  <c r="HT385" i="1"/>
  <c r="ER385" i="1"/>
  <c r="ET476" i="1"/>
  <c r="HV476" i="1"/>
  <c r="HU246" i="1"/>
  <c r="ES246" i="1"/>
  <c r="HV369" i="1"/>
  <c r="ET369" i="1"/>
  <c r="HV489" i="1"/>
  <c r="ET489" i="1"/>
  <c r="ER275" i="1"/>
  <c r="HT275" i="1"/>
  <c r="HU410" i="1"/>
  <c r="ES410" i="1"/>
  <c r="HV324" i="1"/>
  <c r="ET324" i="1"/>
  <c r="HT370" i="1"/>
  <c r="ER370" i="1"/>
  <c r="HU332" i="1"/>
  <c r="ES332" i="1"/>
  <c r="HT256" i="1"/>
  <c r="ER256" i="1"/>
  <c r="ES85" i="1"/>
  <c r="HU85" i="1"/>
  <c r="HU326" i="1"/>
  <c r="ES326" i="1"/>
  <c r="HT76" i="1"/>
  <c r="ER76" i="1"/>
  <c r="HW315" i="1"/>
  <c r="EU315" i="1"/>
  <c r="ET386" i="1"/>
  <c r="HV386" i="1"/>
  <c r="EV295" i="1"/>
  <c r="HX295" i="1"/>
  <c r="ER473" i="1"/>
  <c r="HT473" i="1"/>
  <c r="HU187" i="1"/>
  <c r="ES187" i="1"/>
  <c r="HU390" i="1"/>
  <c r="ES390" i="1"/>
  <c r="ES199" i="1"/>
  <c r="HU199" i="1"/>
  <c r="ES366" i="1"/>
  <c r="HU366" i="1"/>
  <c r="HV487" i="1"/>
  <c r="ET487" i="1"/>
  <c r="ET41" i="1"/>
  <c r="HV41" i="1"/>
  <c r="ER403" i="1"/>
  <c r="HT403" i="1"/>
  <c r="HU142" i="1"/>
  <c r="ES142" i="1"/>
  <c r="HT318" i="1"/>
  <c r="ER318" i="1"/>
  <c r="HU477" i="1"/>
  <c r="ES477" i="1"/>
  <c r="HT384" i="1"/>
  <c r="ER384" i="1"/>
  <c r="ES322" i="1"/>
  <c r="HU322" i="1"/>
  <c r="HT396" i="1"/>
  <c r="ER396" i="1"/>
  <c r="ES60" i="1"/>
  <c r="HU60" i="1"/>
  <c r="ER468" i="1"/>
  <c r="HT468" i="1"/>
  <c r="HV490" i="1"/>
  <c r="ET490" i="1"/>
  <c r="ER308" i="1"/>
  <c r="HT308" i="1"/>
  <c r="ES309" i="1"/>
  <c r="HU309" i="1"/>
  <c r="ES193" i="1"/>
  <c r="HU193" i="1"/>
  <c r="ES365" i="1"/>
  <c r="HU365" i="1"/>
  <c r="HV376" i="1"/>
  <c r="ET376" i="1"/>
  <c r="HU113" i="1"/>
  <c r="ES113" i="1"/>
  <c r="ER478" i="1"/>
  <c r="HT478" i="1"/>
  <c r="ER392" i="1"/>
  <c r="HT392" i="1"/>
  <c r="HT201" i="1"/>
  <c r="ER201" i="1"/>
  <c r="HU352" i="1"/>
  <c r="ES352" i="1"/>
  <c r="EU466" i="1"/>
  <c r="HW466" i="1"/>
  <c r="HV298" i="1"/>
  <c r="ET298" i="1"/>
  <c r="HT64" i="1"/>
  <c r="ER64" i="1"/>
  <c r="ET475" i="1"/>
  <c r="HV475" i="1"/>
  <c r="HV325" i="1"/>
  <c r="ET325" i="1"/>
  <c r="EN124" i="1"/>
  <c r="HP124" i="1"/>
  <c r="EN496" i="1"/>
  <c r="HP496" i="1"/>
  <c r="EN218" i="1"/>
  <c r="HP218" i="1"/>
  <c r="EN241" i="1"/>
  <c r="HP241" i="1"/>
  <c r="EN24" i="1"/>
  <c r="HP24" i="1"/>
  <c r="EN116" i="1"/>
  <c r="HP116" i="1"/>
  <c r="EN132" i="1"/>
  <c r="HP132" i="1"/>
  <c r="EN519" i="1"/>
  <c r="HP519" i="1"/>
  <c r="EO161" i="1"/>
  <c r="HQ161" i="1"/>
  <c r="EN317" i="1"/>
  <c r="HP317" i="1"/>
  <c r="EN421" i="1"/>
  <c r="HP421" i="1"/>
  <c r="EN137" i="1"/>
  <c r="HP137" i="1"/>
  <c r="EO94" i="1"/>
  <c r="HQ94" i="1"/>
  <c r="EN351" i="1"/>
  <c r="HP351" i="1"/>
  <c r="EN527" i="1"/>
  <c r="HP527" i="1"/>
  <c r="EN44" i="1"/>
  <c r="HP44" i="1"/>
  <c r="EO400" i="1"/>
  <c r="HQ400" i="1"/>
  <c r="EN128" i="1"/>
  <c r="HP128" i="1"/>
  <c r="EN68" i="1"/>
  <c r="HP68" i="1"/>
  <c r="EO20" i="1"/>
  <c r="HQ20" i="1"/>
  <c r="EN226" i="1"/>
  <c r="HP226" i="1"/>
  <c r="EN90" i="1"/>
  <c r="HP90" i="1"/>
  <c r="EN18" i="1"/>
  <c r="HP18" i="1"/>
  <c r="EN14" i="1"/>
  <c r="HP14" i="1"/>
  <c r="EN129" i="1"/>
  <c r="HP129" i="1"/>
  <c r="EN267" i="1"/>
  <c r="HP267" i="1"/>
  <c r="EN19" i="1"/>
  <c r="HP19" i="1"/>
  <c r="EO498" i="1"/>
  <c r="HQ498" i="1"/>
  <c r="EN321" i="1"/>
  <c r="HP321" i="1"/>
  <c r="EN110" i="1"/>
  <c r="HP110" i="1"/>
  <c r="EN371" i="1"/>
  <c r="HP371" i="1"/>
  <c r="EN138" i="1"/>
  <c r="HP138" i="1"/>
  <c r="EN56" i="1"/>
  <c r="HP56" i="1"/>
  <c r="EN227" i="1"/>
  <c r="HP227" i="1"/>
  <c r="EN501" i="1"/>
  <c r="HP501" i="1"/>
  <c r="EN320" i="1"/>
  <c r="HP320" i="1"/>
  <c r="EO500" i="1"/>
  <c r="HQ500" i="1"/>
  <c r="EO261" i="1"/>
  <c r="HQ261" i="1"/>
  <c r="EO495" i="1"/>
  <c r="HQ495" i="1"/>
  <c r="EO526" i="1"/>
  <c r="HQ526" i="1"/>
  <c r="EN195" i="1"/>
  <c r="HP195" i="1"/>
  <c r="EN508" i="1"/>
  <c r="HP508" i="1"/>
  <c r="EN168" i="1"/>
  <c r="HP168" i="1"/>
  <c r="EN350" i="1"/>
  <c r="HP350" i="1"/>
  <c r="EN420" i="1"/>
  <c r="HP420" i="1"/>
  <c r="EN266" i="1"/>
  <c r="HP266" i="1"/>
  <c r="EN29" i="1"/>
  <c r="HP29" i="1"/>
  <c r="EN105" i="1"/>
  <c r="HP105" i="1"/>
  <c r="EO186" i="1"/>
  <c r="HQ186" i="1"/>
  <c r="EN264" i="1"/>
  <c r="HP264" i="1"/>
  <c r="EO198" i="1"/>
  <c r="HQ198" i="1"/>
  <c r="EN47" i="1"/>
  <c r="HP47" i="1"/>
  <c r="EO513" i="1"/>
  <c r="HQ513" i="1"/>
  <c r="EN101" i="1"/>
  <c r="HP101" i="1"/>
  <c r="EO217" i="1"/>
  <c r="HQ217" i="1"/>
  <c r="EN460" i="1"/>
  <c r="HP460" i="1"/>
  <c r="EN54" i="1"/>
  <c r="HP54" i="1"/>
  <c r="EN511" i="1"/>
  <c r="HP511" i="1"/>
  <c r="EN112" i="1"/>
  <c r="HP112" i="1"/>
  <c r="EO206" i="1"/>
  <c r="HQ206" i="1"/>
  <c r="EN305" i="1"/>
  <c r="HP305" i="1"/>
  <c r="EO103" i="1"/>
  <c r="HQ103" i="1"/>
  <c r="EN507" i="1"/>
  <c r="HP507" i="1"/>
  <c r="EN379" i="1"/>
  <c r="HP379" i="1"/>
  <c r="EN200" i="1"/>
  <c r="HP200" i="1"/>
  <c r="EN65" i="1"/>
  <c r="HP65" i="1"/>
  <c r="EN314" i="1"/>
  <c r="HP314" i="1"/>
  <c r="EN104" i="1"/>
  <c r="HP104" i="1"/>
  <c r="EN393" i="1"/>
  <c r="HP393" i="1"/>
  <c r="EN424" i="1"/>
  <c r="HP424" i="1"/>
  <c r="EN330" i="1"/>
  <c r="HP330" i="1"/>
  <c r="EN165" i="1"/>
  <c r="HP165" i="1"/>
  <c r="EN70" i="1"/>
  <c r="HP70" i="1"/>
  <c r="EN25" i="1"/>
  <c r="HP25" i="1"/>
  <c r="EN11" i="1"/>
  <c r="HP11" i="1"/>
  <c r="EN73" i="1"/>
  <c r="HP73" i="1"/>
  <c r="EO150" i="1"/>
  <c r="HQ150" i="1"/>
  <c r="EO43" i="1"/>
  <c r="HQ43" i="1"/>
  <c r="EN503" i="1"/>
  <c r="HP503" i="1"/>
  <c r="EN344" i="1"/>
  <c r="HP344" i="1"/>
  <c r="EN32" i="1"/>
  <c r="HP32" i="1"/>
  <c r="EN232" i="1"/>
  <c r="HP232" i="1"/>
  <c r="EN172" i="1"/>
  <c r="HP172" i="1"/>
  <c r="EN288" i="1"/>
  <c r="HP288" i="1"/>
  <c r="EN458" i="1"/>
  <c r="HP458" i="1"/>
  <c r="EN184" i="1"/>
  <c r="HP184" i="1"/>
  <c r="EN205" i="1"/>
  <c r="HP205" i="1"/>
  <c r="EN343" i="1"/>
  <c r="HP343" i="1"/>
  <c r="EN509" i="1"/>
  <c r="HP509" i="1"/>
  <c r="EN169" i="1"/>
  <c r="HP169" i="1"/>
  <c r="EO362" i="1"/>
  <c r="HQ362" i="1"/>
  <c r="EN522" i="1"/>
  <c r="HP522" i="1"/>
  <c r="EN115" i="1"/>
  <c r="HP115" i="1"/>
  <c r="EN228" i="1"/>
  <c r="HP228" i="1"/>
  <c r="EN515" i="1"/>
  <c r="HP515" i="1"/>
  <c r="EN126" i="1"/>
  <c r="HP126" i="1"/>
  <c r="EN426" i="1"/>
  <c r="HP426" i="1"/>
  <c r="EN251" i="1"/>
  <c r="HP251" i="1"/>
  <c r="EO160" i="1"/>
  <c r="HQ160" i="1"/>
  <c r="EN42" i="1"/>
  <c r="HP42" i="1"/>
  <c r="EN520" i="1"/>
  <c r="HP520" i="1"/>
  <c r="EN189" i="1"/>
  <c r="HP189" i="1"/>
  <c r="EN8" i="1"/>
  <c r="HP8" i="1"/>
  <c r="EN194" i="1"/>
  <c r="HP194" i="1"/>
  <c r="EN244" i="1"/>
  <c r="HP244" i="1"/>
  <c r="EN229" i="1"/>
  <c r="HP229" i="1"/>
  <c r="EN155" i="1"/>
  <c r="HP155" i="1"/>
  <c r="EN188" i="1"/>
  <c r="HP188" i="1"/>
  <c r="EO327" i="1"/>
  <c r="HQ327" i="1"/>
  <c r="EN249" i="1"/>
  <c r="HP249" i="1"/>
  <c r="EN512" i="1"/>
  <c r="HP512" i="1"/>
  <c r="EN148" i="1"/>
  <c r="HP148" i="1"/>
  <c r="EN517" i="1"/>
  <c r="HP517" i="1"/>
  <c r="EN72" i="1"/>
  <c r="HP72" i="1"/>
  <c r="EN333" i="1"/>
  <c r="HP333" i="1"/>
  <c r="EN279" i="1"/>
  <c r="HP279" i="1"/>
  <c r="EO26" i="1"/>
  <c r="HQ26" i="1"/>
  <c r="EN35" i="1"/>
  <c r="HP35" i="1"/>
  <c r="EN127" i="1"/>
  <c r="HP127" i="1"/>
  <c r="EN93" i="1"/>
  <c r="HP93" i="1"/>
  <c r="EN99" i="1"/>
  <c r="HP99" i="1"/>
  <c r="EN504" i="1"/>
  <c r="HP504" i="1"/>
  <c r="EN388" i="1"/>
  <c r="HP388" i="1"/>
  <c r="EN163" i="1"/>
  <c r="HP163" i="1"/>
  <c r="EN13" i="1"/>
  <c r="HP13" i="1"/>
  <c r="EN7" i="1"/>
  <c r="HP7" i="1"/>
  <c r="EN140" i="1"/>
  <c r="HP140" i="1"/>
  <c r="EO464" i="1"/>
  <c r="HQ464" i="1"/>
  <c r="EO183" i="1"/>
  <c r="HQ183" i="1"/>
  <c r="EN22" i="1"/>
  <c r="HP22" i="1"/>
  <c r="EN407" i="1"/>
  <c r="HP407" i="1"/>
  <c r="EN529" i="1"/>
  <c r="HP529" i="1"/>
  <c r="EN162" i="1"/>
  <c r="HP162" i="1"/>
  <c r="EN36" i="1"/>
  <c r="HP36" i="1"/>
  <c r="EN49" i="1"/>
  <c r="HP49" i="1"/>
  <c r="EO62" i="1"/>
  <c r="HQ62" i="1"/>
  <c r="EN10" i="1"/>
  <c r="HP10" i="1"/>
  <c r="EO97" i="1"/>
  <c r="HQ97" i="1"/>
  <c r="EO418" i="1"/>
  <c r="HQ418" i="1"/>
  <c r="EN289" i="1"/>
  <c r="HP289" i="1"/>
  <c r="EN191" i="1"/>
  <c r="HP191" i="1"/>
  <c r="EN259" i="1"/>
  <c r="HP259" i="1"/>
  <c r="EN67" i="1"/>
  <c r="HP67" i="1"/>
  <c r="EN202" i="1"/>
  <c r="HP202" i="1"/>
  <c r="EN293" i="1"/>
  <c r="HP293" i="1"/>
  <c r="EO502" i="1"/>
  <c r="HQ502" i="1"/>
  <c r="EN375" i="1"/>
  <c r="HP375" i="1"/>
  <c r="EN17" i="1"/>
  <c r="HP17" i="1"/>
  <c r="EN334" i="1"/>
  <c r="HP334" i="1"/>
  <c r="EN12" i="1"/>
  <c r="HP12" i="1"/>
  <c r="EN377" i="1"/>
  <c r="HP377" i="1"/>
  <c r="EN510" i="1"/>
  <c r="HP510" i="1"/>
  <c r="EN5" i="1"/>
  <c r="HP5" i="1"/>
  <c r="EN204" i="1"/>
  <c r="HP204" i="1"/>
  <c r="EN80" i="1"/>
  <c r="HP80" i="1"/>
  <c r="EN66" i="1"/>
  <c r="HP66" i="1"/>
  <c r="EO300" i="1"/>
  <c r="HQ300" i="1"/>
  <c r="EN255" i="1"/>
  <c r="HP255" i="1"/>
  <c r="EO506" i="1"/>
  <c r="HQ506" i="1"/>
  <c r="EN152" i="1"/>
  <c r="HP152" i="1"/>
  <c r="EN92" i="1"/>
  <c r="HP92" i="1"/>
  <c r="EN52" i="1"/>
  <c r="HP52" i="1"/>
  <c r="EN108" i="1"/>
  <c r="HP108" i="1"/>
  <c r="EO272" i="1"/>
  <c r="HQ272" i="1"/>
  <c r="EO133" i="1"/>
  <c r="HQ133" i="1"/>
  <c r="EN299" i="1"/>
  <c r="HP299" i="1"/>
  <c r="EN117" i="1"/>
  <c r="HP117" i="1"/>
  <c r="EN234" i="1"/>
  <c r="HP234" i="1"/>
  <c r="EN220" i="1"/>
  <c r="HP220" i="1"/>
  <c r="EN422" i="1"/>
  <c r="HP422" i="1"/>
  <c r="EN459" i="1"/>
  <c r="HP459" i="1"/>
  <c r="EN414" i="1"/>
  <c r="HP414" i="1"/>
  <c r="EN269" i="1"/>
  <c r="HP269" i="1"/>
  <c r="EN245" i="1"/>
  <c r="HP245" i="1"/>
  <c r="EN340" i="1"/>
  <c r="HP340" i="1"/>
  <c r="EO516" i="1"/>
  <c r="HQ516" i="1"/>
  <c r="EN354" i="1"/>
  <c r="HP354" i="1"/>
  <c r="EN408" i="1"/>
  <c r="HP408" i="1"/>
  <c r="EO223" i="1"/>
  <c r="HQ223" i="1"/>
  <c r="EN125" i="1"/>
  <c r="HP125" i="1"/>
  <c r="EN307" i="1"/>
  <c r="HP307" i="1"/>
  <c r="EN397" i="1"/>
  <c r="HP397" i="1"/>
  <c r="EN158" i="1"/>
  <c r="HP158" i="1"/>
  <c r="EN283" i="1"/>
  <c r="HP283" i="1"/>
  <c r="EN250" i="1"/>
  <c r="HP250" i="1"/>
  <c r="EN525" i="1"/>
  <c r="HP525" i="1"/>
  <c r="EN312" i="1"/>
  <c r="HP312" i="1"/>
  <c r="EN88" i="1"/>
  <c r="HP88" i="1"/>
  <c r="EN6" i="1"/>
  <c r="HP6" i="1"/>
  <c r="EN296" i="1"/>
  <c r="HP296" i="1"/>
  <c r="EO302" i="1"/>
  <c r="HQ302" i="1"/>
  <c r="EO37" i="1"/>
  <c r="HQ37" i="1"/>
  <c r="EN16" i="1"/>
  <c r="HP16" i="1"/>
  <c r="EN514" i="1"/>
  <c r="HP514" i="1"/>
  <c r="EN411" i="1"/>
  <c r="HP411" i="1"/>
  <c r="EN55" i="1"/>
  <c r="HP55" i="1"/>
  <c r="EN260" i="1"/>
  <c r="HP260" i="1"/>
  <c r="EN174" i="1"/>
  <c r="HP174" i="1"/>
  <c r="EO415" i="1"/>
  <c r="HQ415" i="1"/>
  <c r="EO239" i="1"/>
  <c r="HQ239" i="1"/>
  <c r="EO4" i="1"/>
  <c r="HQ4" i="1"/>
  <c r="EN84" i="1"/>
  <c r="HP84" i="1"/>
  <c r="EO192" i="1"/>
  <c r="HQ192" i="1"/>
  <c r="EN131" i="1"/>
  <c r="HP131" i="1"/>
  <c r="EN346" i="1"/>
  <c r="HP346" i="1"/>
  <c r="EN524" i="1"/>
  <c r="HP524" i="1"/>
  <c r="EN306" i="1"/>
  <c r="HP306" i="1"/>
  <c r="EN157" i="1"/>
  <c r="HP157" i="1"/>
  <c r="EN456" i="1"/>
  <c r="HP456" i="1"/>
  <c r="EN123" i="1"/>
  <c r="HP123" i="1"/>
  <c r="EN254" i="1"/>
  <c r="HP254" i="1"/>
  <c r="EN145" i="1"/>
  <c r="HP145" i="1"/>
  <c r="EO310" i="1"/>
  <c r="HQ310" i="1"/>
  <c r="EN499" i="1"/>
  <c r="HP499" i="1"/>
  <c r="EN311" i="1"/>
  <c r="HP311" i="1"/>
  <c r="EN368" i="1"/>
  <c r="HP368" i="1"/>
  <c r="EN63" i="1"/>
  <c r="HP63" i="1"/>
  <c r="EN45" i="1"/>
  <c r="HP45" i="1"/>
  <c r="EN83" i="1"/>
  <c r="HP83" i="1"/>
  <c r="EN82" i="1"/>
  <c r="HP82" i="1"/>
  <c r="EN497" i="1"/>
  <c r="HP497" i="1"/>
  <c r="EN111" i="1"/>
  <c r="HP111" i="1"/>
  <c r="EN355" i="1"/>
  <c r="HP355" i="1"/>
  <c r="EN212" i="1"/>
  <c r="HP212" i="1"/>
  <c r="EN287" i="1"/>
  <c r="HP287" i="1"/>
  <c r="EN96" i="1"/>
  <c r="HP96" i="1"/>
  <c r="EN338" i="1"/>
  <c r="HP338" i="1"/>
  <c r="EN102" i="1"/>
  <c r="HP102" i="1"/>
  <c r="EN339" i="1"/>
  <c r="HP339" i="1"/>
  <c r="EO27" i="1"/>
  <c r="HQ27" i="1"/>
  <c r="EO465" i="1"/>
  <c r="HQ465" i="1"/>
  <c r="EN281" i="1"/>
  <c r="HP281" i="1"/>
  <c r="EO30" i="1"/>
  <c r="HQ30" i="1"/>
  <c r="EN58" i="1"/>
  <c r="HP58" i="1"/>
  <c r="EN353" i="1"/>
  <c r="HP353" i="1"/>
  <c r="EO141" i="1"/>
  <c r="HQ141" i="1"/>
  <c r="EN492" i="1"/>
  <c r="HP492" i="1"/>
  <c r="EN290" i="1"/>
  <c r="HP290" i="1"/>
  <c r="EN291" i="1"/>
  <c r="HP291" i="1"/>
  <c r="EN395" i="1"/>
  <c r="HP395" i="1"/>
  <c r="EN77" i="1"/>
  <c r="HP77" i="1"/>
  <c r="EN383" i="1"/>
  <c r="HP383" i="1"/>
  <c r="EN159" i="1"/>
  <c r="HP159" i="1"/>
  <c r="EN363" i="1"/>
  <c r="HP363" i="1"/>
  <c r="EP494" i="1"/>
  <c r="HR494" i="1"/>
  <c r="EO457" i="1"/>
  <c r="HQ457" i="1"/>
  <c r="EN40" i="1"/>
  <c r="HP40" i="1"/>
  <c r="EN238" i="1"/>
  <c r="HP238" i="1"/>
  <c r="EN175" i="1"/>
  <c r="HP175" i="1"/>
  <c r="EN149" i="1"/>
  <c r="HP149" i="1"/>
  <c r="EN219" i="1"/>
  <c r="HP219" i="1"/>
  <c r="EN135" i="1"/>
  <c r="HP135" i="1"/>
  <c r="EO109" i="1"/>
  <c r="HQ109" i="1"/>
  <c r="EN412" i="1"/>
  <c r="HP412" i="1"/>
  <c r="EN341" i="1"/>
  <c r="HP341" i="1"/>
  <c r="EN416" i="1"/>
  <c r="HP416" i="1"/>
  <c r="EN521" i="1"/>
  <c r="HP521" i="1"/>
  <c r="EN387" i="1"/>
  <c r="HP387" i="1"/>
  <c r="EN89" i="1"/>
  <c r="HP89" i="1"/>
  <c r="EN215" i="1"/>
  <c r="HP215" i="1"/>
  <c r="EN423" i="1"/>
  <c r="HP423" i="1"/>
  <c r="EN230" i="1"/>
  <c r="HP230" i="1"/>
  <c r="EN120" i="1"/>
  <c r="HP120" i="1"/>
  <c r="EN87" i="1"/>
  <c r="HP87" i="1"/>
  <c r="EN381" i="1"/>
  <c r="HP381" i="1"/>
  <c r="EN493" i="1"/>
  <c r="HP493" i="1"/>
  <c r="EO462" i="1"/>
  <c r="HQ462" i="1"/>
  <c r="EN402" i="1"/>
  <c r="HP402" i="1"/>
  <c r="EN257" i="1"/>
  <c r="HP257" i="1"/>
  <c r="EO134" i="1"/>
  <c r="HQ134" i="1"/>
  <c r="EO382" i="1"/>
  <c r="HQ382" i="1"/>
  <c r="EN285" i="1"/>
  <c r="HP285" i="1"/>
  <c r="EN292" i="1"/>
  <c r="HP292" i="1"/>
  <c r="EN233" i="1"/>
  <c r="HP233" i="1"/>
  <c r="EN274" i="1"/>
  <c r="HP274" i="1"/>
  <c r="HP313" i="1"/>
  <c r="EN313" i="1"/>
  <c r="EN235" i="1"/>
  <c r="HP235" i="1"/>
  <c r="EN98" i="1"/>
  <c r="HP98" i="1"/>
  <c r="EN294" i="1"/>
  <c r="HP294" i="1"/>
  <c r="EO78" i="1"/>
  <c r="HQ78" i="1"/>
  <c r="EN179" i="1"/>
  <c r="HP179" i="1"/>
  <c r="EN284" i="1"/>
  <c r="HP284" i="1"/>
  <c r="EN348" i="1"/>
  <c r="HP348" i="1"/>
  <c r="EN357" i="1"/>
  <c r="HP357" i="1"/>
  <c r="EO208" i="1"/>
  <c r="HQ208" i="1"/>
  <c r="EN167" i="1"/>
  <c r="HP167" i="1"/>
  <c r="EN231" i="1"/>
  <c r="HP231" i="1"/>
  <c r="EN280" i="1"/>
  <c r="HP280" i="1"/>
  <c r="EN146" i="1"/>
  <c r="HP146" i="1"/>
  <c r="EN406" i="1"/>
  <c r="HP406" i="1"/>
  <c r="EN328" i="1"/>
  <c r="HP328" i="1"/>
  <c r="HP380" i="1"/>
  <c r="EN380" i="1"/>
  <c r="EN297" i="1"/>
  <c r="HP297" i="1"/>
  <c r="EN242" i="1"/>
  <c r="HP242" i="1"/>
  <c r="EN270" i="1"/>
  <c r="HP270" i="1"/>
  <c r="EN463" i="1"/>
  <c r="HP463" i="1"/>
  <c r="EN282" i="1"/>
  <c r="HP282" i="1"/>
  <c r="EN53" i="1"/>
  <c r="HP53" i="1"/>
  <c r="EN304" i="1"/>
  <c r="HP304" i="1"/>
  <c r="EN61" i="1"/>
  <c r="HP61" i="1"/>
  <c r="EN391" i="1"/>
  <c r="HP391" i="1"/>
  <c r="EN74" i="1"/>
  <c r="HP74" i="1"/>
  <c r="EN404" i="1"/>
  <c r="HP404" i="1"/>
  <c r="EN203" i="1"/>
  <c r="HP203" i="1"/>
  <c r="EN491" i="1"/>
  <c r="HP491" i="1"/>
  <c r="EN81" i="1"/>
  <c r="HP81" i="1"/>
  <c r="EN409" i="1"/>
  <c r="HP409" i="1"/>
  <c r="EO28" i="1"/>
  <c r="HQ28" i="1"/>
  <c r="EN75" i="1"/>
  <c r="HP75" i="1"/>
  <c r="EN139" i="1"/>
  <c r="HP139" i="1"/>
  <c r="EN151" i="1"/>
  <c r="HP151" i="1"/>
  <c r="EN207" i="1"/>
  <c r="HP207" i="1"/>
  <c r="EN181" i="1"/>
  <c r="HP181" i="1"/>
  <c r="EN3" i="1"/>
  <c r="HP3" i="1"/>
  <c r="EO528" i="1"/>
  <c r="HQ528" i="1"/>
  <c r="EO518" i="1"/>
  <c r="HQ518" i="1"/>
  <c r="EN398" i="1"/>
  <c r="HP398" i="1"/>
  <c r="EN268" i="1"/>
  <c r="HP268" i="1"/>
  <c r="EO277" i="1"/>
  <c r="HQ277" i="1"/>
  <c r="EN224" i="1"/>
  <c r="HP224" i="1"/>
  <c r="EN505" i="1"/>
  <c r="HP505" i="1"/>
  <c r="EO461" i="1"/>
  <c r="HQ461" i="1"/>
  <c r="EN100" i="1"/>
  <c r="HP100" i="1"/>
  <c r="HU144" i="1" l="1"/>
  <c r="ES144" i="1"/>
  <c r="HV405" i="1"/>
  <c r="ET405" i="1"/>
  <c r="HV214" i="1"/>
  <c r="ET214" i="1"/>
  <c r="ES286" i="1"/>
  <c r="HU286" i="1"/>
  <c r="ES34" i="1"/>
  <c r="HU34" i="1"/>
  <c r="HU413" i="1"/>
  <c r="ES413" i="1"/>
  <c r="ES335" i="1"/>
  <c r="HU335" i="1"/>
  <c r="ET39" i="1"/>
  <c r="HV39" i="1"/>
  <c r="HU488" i="1"/>
  <c r="ES488" i="1"/>
  <c r="HV389" i="1"/>
  <c r="ET389" i="1"/>
  <c r="HU211" i="1"/>
  <c r="ES211" i="1"/>
  <c r="HV154" i="1"/>
  <c r="ET154" i="1"/>
  <c r="HW471" i="1"/>
  <c r="EU471" i="1"/>
  <c r="EU358" i="1"/>
  <c r="HW358" i="1"/>
  <c r="HU373" i="1"/>
  <c r="ES373" i="1"/>
  <c r="HU374" i="1"/>
  <c r="ES374" i="1"/>
  <c r="HU196" i="1"/>
  <c r="ES196" i="1"/>
  <c r="HU467" i="1"/>
  <c r="ES467" i="1"/>
  <c r="HV319" i="1"/>
  <c r="ET319" i="1"/>
  <c r="ET329" i="1"/>
  <c r="HV329" i="1"/>
  <c r="HV485" i="1"/>
  <c r="ET485" i="1"/>
  <c r="ET60" i="1"/>
  <c r="HV60" i="1"/>
  <c r="HW298" i="1"/>
  <c r="EU298" i="1"/>
  <c r="HU201" i="1"/>
  <c r="ES201" i="1"/>
  <c r="ES396" i="1"/>
  <c r="HU396" i="1"/>
  <c r="HU76" i="1"/>
  <c r="ES76" i="1"/>
  <c r="HW489" i="1"/>
  <c r="EU489" i="1"/>
  <c r="ES385" i="1"/>
  <c r="HU385" i="1"/>
  <c r="HV364" i="1"/>
  <c r="ET364" i="1"/>
  <c r="HU479" i="1"/>
  <c r="ES479" i="1"/>
  <c r="ET193" i="1"/>
  <c r="HV193" i="1"/>
  <c r="HV366" i="1"/>
  <c r="ET366" i="1"/>
  <c r="HU473" i="1"/>
  <c r="ES473" i="1"/>
  <c r="HW325" i="1"/>
  <c r="EU325" i="1"/>
  <c r="EU376" i="1"/>
  <c r="HW376" i="1"/>
  <c r="ES318" i="1"/>
  <c r="HU318" i="1"/>
  <c r="ET390" i="1"/>
  <c r="HV390" i="1"/>
  <c r="HV326" i="1"/>
  <c r="ET326" i="1"/>
  <c r="ET332" i="1"/>
  <c r="HV332" i="1"/>
  <c r="ET410" i="1"/>
  <c r="HV410" i="1"/>
  <c r="HW369" i="1"/>
  <c r="EU369" i="1"/>
  <c r="ET401" i="1"/>
  <c r="HV401" i="1"/>
  <c r="EU323" i="1"/>
  <c r="HW323" i="1"/>
  <c r="EU349" i="1"/>
  <c r="HW349" i="1"/>
  <c r="ES347" i="1"/>
  <c r="HU347" i="1"/>
  <c r="HU46" i="1"/>
  <c r="ES46" i="1"/>
  <c r="ET178" i="1"/>
  <c r="HV178" i="1"/>
  <c r="ES367" i="1"/>
  <c r="HU367" i="1"/>
  <c r="HU392" i="1"/>
  <c r="ES392" i="1"/>
  <c r="ET309" i="1"/>
  <c r="HV309" i="1"/>
  <c r="ES468" i="1"/>
  <c r="HU468" i="1"/>
  <c r="ET322" i="1"/>
  <c r="HV322" i="1"/>
  <c r="HW41" i="1"/>
  <c r="EU41" i="1"/>
  <c r="HV199" i="1"/>
  <c r="ET199" i="1"/>
  <c r="HY295" i="1"/>
  <c r="IB295" i="1" s="1"/>
  <c r="EW295" i="1"/>
  <c r="ES394" i="1"/>
  <c r="HU394" i="1"/>
  <c r="HU345" i="1"/>
  <c r="ES345" i="1"/>
  <c r="HV470" i="1"/>
  <c r="ET470" i="1"/>
  <c r="HW481" i="1"/>
  <c r="EU481" i="1"/>
  <c r="ES225" i="1"/>
  <c r="HU225" i="1"/>
  <c r="ET166" i="1"/>
  <c r="HV166" i="1"/>
  <c r="EU278" i="1"/>
  <c r="HW278" i="1"/>
  <c r="HU308" i="1"/>
  <c r="ES308" i="1"/>
  <c r="EU386" i="1"/>
  <c r="HW386" i="1"/>
  <c r="ET85" i="1"/>
  <c r="HV85" i="1"/>
  <c r="ES275" i="1"/>
  <c r="HU275" i="1"/>
  <c r="HW221" i="1"/>
  <c r="EU221" i="1"/>
  <c r="HV486" i="1"/>
  <c r="ET486" i="1"/>
  <c r="HW372" i="1"/>
  <c r="EU372" i="1"/>
  <c r="HX216" i="1"/>
  <c r="EV216" i="1"/>
  <c r="ET187" i="1"/>
  <c r="HV187" i="1"/>
  <c r="ES370" i="1"/>
  <c r="HU370" i="1"/>
  <c r="ET246" i="1"/>
  <c r="HV246" i="1"/>
  <c r="EV378" i="1"/>
  <c r="HX378" i="1"/>
  <c r="HU136" i="1"/>
  <c r="ES136" i="1"/>
  <c r="ET79" i="1"/>
  <c r="HV79" i="1"/>
  <c r="EU475" i="1"/>
  <c r="HW475" i="1"/>
  <c r="EV466" i="1"/>
  <c r="HX466" i="1"/>
  <c r="HU478" i="1"/>
  <c r="ES478" i="1"/>
  <c r="ES64" i="1"/>
  <c r="HU64" i="1"/>
  <c r="HV352" i="1"/>
  <c r="ET352" i="1"/>
  <c r="EU490" i="1"/>
  <c r="HW490" i="1"/>
  <c r="ES384" i="1"/>
  <c r="HU384" i="1"/>
  <c r="ET142" i="1"/>
  <c r="HV142" i="1"/>
  <c r="EU487" i="1"/>
  <c r="HW487" i="1"/>
  <c r="EV315" i="1"/>
  <c r="HX315" i="1"/>
  <c r="HU256" i="1"/>
  <c r="ES256" i="1"/>
  <c r="EU324" i="1"/>
  <c r="HW324" i="1"/>
  <c r="HV474" i="1"/>
  <c r="ET474" i="1"/>
  <c r="HV236" i="1"/>
  <c r="ET236" i="1"/>
  <c r="HV336" i="1"/>
  <c r="ET336" i="1"/>
  <c r="EU482" i="1"/>
  <c r="HW482" i="1"/>
  <c r="HW153" i="1"/>
  <c r="EU153" i="1"/>
  <c r="HU182" i="1"/>
  <c r="ES182" i="1"/>
  <c r="HW476" i="1"/>
  <c r="EU476" i="1"/>
  <c r="HV23" i="1"/>
  <c r="ET23" i="1"/>
  <c r="ET253" i="1"/>
  <c r="HV253" i="1"/>
  <c r="HU360" i="1"/>
  <c r="ES360" i="1"/>
  <c r="HW469" i="1"/>
  <c r="EU469" i="1"/>
  <c r="ET113" i="1"/>
  <c r="HV113" i="1"/>
  <c r="HV477" i="1"/>
  <c r="ET477" i="1"/>
  <c r="ET240" i="1"/>
  <c r="HV240" i="1"/>
  <c r="HV399" i="1"/>
  <c r="ET399" i="1"/>
  <c r="EU59" i="1"/>
  <c r="HW59" i="1"/>
  <c r="ES337" i="1"/>
  <c r="HU337" i="1"/>
  <c r="EU480" i="1"/>
  <c r="HW480" i="1"/>
  <c r="EU121" i="1"/>
  <c r="HW121" i="1"/>
  <c r="ET365" i="1"/>
  <c r="HV365" i="1"/>
  <c r="ES403" i="1"/>
  <c r="HU403" i="1"/>
  <c r="HV472" i="1"/>
  <c r="ET472" i="1"/>
  <c r="HV483" i="1"/>
  <c r="ET483" i="1"/>
  <c r="EU484" i="1"/>
  <c r="HW484" i="1"/>
  <c r="EO124" i="1"/>
  <c r="HQ124" i="1"/>
  <c r="HQ496" i="1"/>
  <c r="EO496" i="1"/>
  <c r="EO241" i="1"/>
  <c r="HQ241" i="1"/>
  <c r="EO218" i="1"/>
  <c r="HQ218" i="1"/>
  <c r="EO116" i="1"/>
  <c r="HQ116" i="1"/>
  <c r="HQ24" i="1"/>
  <c r="EO24" i="1"/>
  <c r="HQ519" i="1"/>
  <c r="EO519" i="1"/>
  <c r="EO132" i="1"/>
  <c r="HQ132" i="1"/>
  <c r="EO100" i="1"/>
  <c r="HQ100" i="1"/>
  <c r="EP277" i="1"/>
  <c r="HR277" i="1"/>
  <c r="EP518" i="1"/>
  <c r="HR518" i="1"/>
  <c r="EO207" i="1"/>
  <c r="HQ207" i="1"/>
  <c r="EP28" i="1"/>
  <c r="HR28" i="1"/>
  <c r="EO203" i="1"/>
  <c r="HQ203" i="1"/>
  <c r="EO61" i="1"/>
  <c r="HQ61" i="1"/>
  <c r="EO463" i="1"/>
  <c r="HQ463" i="1"/>
  <c r="EO297" i="1"/>
  <c r="HQ297" i="1"/>
  <c r="EO146" i="1"/>
  <c r="HQ146" i="1"/>
  <c r="EP208" i="1"/>
  <c r="HR208" i="1"/>
  <c r="EO179" i="1"/>
  <c r="HQ179" i="1"/>
  <c r="EO235" i="1"/>
  <c r="HQ235" i="1"/>
  <c r="EO292" i="1"/>
  <c r="HQ292" i="1"/>
  <c r="EO257" i="1"/>
  <c r="HQ257" i="1"/>
  <c r="EO230" i="1"/>
  <c r="HQ230" i="1"/>
  <c r="EO387" i="1"/>
  <c r="HQ387" i="1"/>
  <c r="EO412" i="1"/>
  <c r="HQ412" i="1"/>
  <c r="EO219" i="1"/>
  <c r="HQ219" i="1"/>
  <c r="EO363" i="1"/>
  <c r="HQ363" i="1"/>
  <c r="EO395" i="1"/>
  <c r="HQ395" i="1"/>
  <c r="EP141" i="1"/>
  <c r="HR141" i="1"/>
  <c r="EO281" i="1"/>
  <c r="HQ281" i="1"/>
  <c r="EO339" i="1"/>
  <c r="HQ339" i="1"/>
  <c r="EO287" i="1"/>
  <c r="HQ287" i="1"/>
  <c r="EO497" i="1"/>
  <c r="HQ497" i="1"/>
  <c r="EO63" i="1"/>
  <c r="HQ63" i="1"/>
  <c r="EP310" i="1"/>
  <c r="HR310" i="1"/>
  <c r="EO456" i="1"/>
  <c r="HQ456" i="1"/>
  <c r="EO346" i="1"/>
  <c r="HQ346" i="1"/>
  <c r="EP4" i="1"/>
  <c r="HR4" i="1"/>
  <c r="EO260" i="1"/>
  <c r="HQ260" i="1"/>
  <c r="EO514" i="1"/>
  <c r="HQ514" i="1"/>
  <c r="EO296" i="1"/>
  <c r="HQ296" i="1"/>
  <c r="EO525" i="1"/>
  <c r="HQ525" i="1"/>
  <c r="EO397" i="1"/>
  <c r="HQ397" i="1"/>
  <c r="EP516" i="1"/>
  <c r="HR516" i="1"/>
  <c r="EO414" i="1"/>
  <c r="HQ414" i="1"/>
  <c r="EO234" i="1"/>
  <c r="HQ234" i="1"/>
  <c r="EP272" i="1"/>
  <c r="HR272" i="1"/>
  <c r="EO152" i="1"/>
  <c r="HQ152" i="1"/>
  <c r="HQ66" i="1"/>
  <c r="EO66" i="1"/>
  <c r="EO510" i="1"/>
  <c r="HQ510" i="1"/>
  <c r="EO17" i="1"/>
  <c r="HQ17" i="1"/>
  <c r="EO202" i="1"/>
  <c r="HQ202" i="1"/>
  <c r="EO289" i="1"/>
  <c r="HQ289" i="1"/>
  <c r="EP62" i="1"/>
  <c r="HR62" i="1"/>
  <c r="EO529" i="1"/>
  <c r="HQ529" i="1"/>
  <c r="EP464" i="1"/>
  <c r="HR464" i="1"/>
  <c r="EO163" i="1"/>
  <c r="HQ163" i="1"/>
  <c r="EO93" i="1"/>
  <c r="HQ93" i="1"/>
  <c r="EO279" i="1"/>
  <c r="HQ279" i="1"/>
  <c r="EO148" i="1"/>
  <c r="HQ148" i="1"/>
  <c r="EO188" i="1"/>
  <c r="HQ188" i="1"/>
  <c r="EO194" i="1"/>
  <c r="HQ194" i="1"/>
  <c r="EO42" i="1"/>
  <c r="HQ42" i="1"/>
  <c r="EO126" i="1"/>
  <c r="HQ126" i="1"/>
  <c r="EO522" i="1"/>
  <c r="HQ522" i="1"/>
  <c r="EO343" i="1"/>
  <c r="HQ343" i="1"/>
  <c r="HQ288" i="1"/>
  <c r="EO288" i="1"/>
  <c r="EO344" i="1"/>
  <c r="HQ344" i="1"/>
  <c r="EP150" i="1"/>
  <c r="HR150" i="1"/>
  <c r="EO70" i="1"/>
  <c r="HQ70" i="1"/>
  <c r="EO393" i="1"/>
  <c r="HQ393" i="1"/>
  <c r="EO200" i="1"/>
  <c r="HQ200" i="1"/>
  <c r="EO305" i="1"/>
  <c r="HQ305" i="1"/>
  <c r="EO54" i="1"/>
  <c r="HQ54" i="1"/>
  <c r="EP513" i="1"/>
  <c r="HR513" i="1"/>
  <c r="EP186" i="1"/>
  <c r="HR186" i="1"/>
  <c r="EO420" i="1"/>
  <c r="HQ420" i="1"/>
  <c r="EO195" i="1"/>
  <c r="HQ195" i="1"/>
  <c r="EP500" i="1"/>
  <c r="HR500" i="1"/>
  <c r="EO56" i="1"/>
  <c r="HQ56" i="1"/>
  <c r="EO321" i="1"/>
  <c r="HQ321" i="1"/>
  <c r="EO129" i="1"/>
  <c r="HQ129" i="1"/>
  <c r="EO68" i="1"/>
  <c r="HQ68" i="1"/>
  <c r="EO137" i="1"/>
  <c r="HQ137" i="1"/>
  <c r="EP461" i="1"/>
  <c r="HR461" i="1"/>
  <c r="EO268" i="1"/>
  <c r="HQ268" i="1"/>
  <c r="EP528" i="1"/>
  <c r="HR528" i="1"/>
  <c r="EO151" i="1"/>
  <c r="HQ151" i="1"/>
  <c r="EO409" i="1"/>
  <c r="HQ409" i="1"/>
  <c r="EO404" i="1"/>
  <c r="HQ404" i="1"/>
  <c r="EO304" i="1"/>
  <c r="HQ304" i="1"/>
  <c r="EO270" i="1"/>
  <c r="HQ270" i="1"/>
  <c r="EO280" i="1"/>
  <c r="HQ280" i="1"/>
  <c r="EO357" i="1"/>
  <c r="HQ357" i="1"/>
  <c r="EP78" i="1"/>
  <c r="HR78" i="1"/>
  <c r="EO285" i="1"/>
  <c r="HQ285" i="1"/>
  <c r="HQ402" i="1"/>
  <c r="EO402" i="1"/>
  <c r="EO381" i="1"/>
  <c r="HQ381" i="1"/>
  <c r="EO423" i="1"/>
  <c r="HQ423" i="1"/>
  <c r="EO521" i="1"/>
  <c r="HQ521" i="1"/>
  <c r="EP109" i="1"/>
  <c r="HR109" i="1"/>
  <c r="EO149" i="1"/>
  <c r="HQ149" i="1"/>
  <c r="EO40" i="1"/>
  <c r="HQ40" i="1"/>
  <c r="EO159" i="1"/>
  <c r="HQ159" i="1"/>
  <c r="EO291" i="1"/>
  <c r="HQ291" i="1"/>
  <c r="EO353" i="1"/>
  <c r="HQ353" i="1"/>
  <c r="EO102" i="1"/>
  <c r="HQ102" i="1"/>
  <c r="EO212" i="1"/>
  <c r="HQ212" i="1"/>
  <c r="EO82" i="1"/>
  <c r="HQ82" i="1"/>
  <c r="EO368" i="1"/>
  <c r="HQ368" i="1"/>
  <c r="EO145" i="1"/>
  <c r="HQ145" i="1"/>
  <c r="EO157" i="1"/>
  <c r="HQ157" i="1"/>
  <c r="EO131" i="1"/>
  <c r="HQ131" i="1"/>
  <c r="EP239" i="1"/>
  <c r="HR239" i="1"/>
  <c r="EO55" i="1"/>
  <c r="HQ55" i="1"/>
  <c r="EO16" i="1"/>
  <c r="HQ16" i="1"/>
  <c r="EO6" i="1"/>
  <c r="HQ6" i="1"/>
  <c r="EO250" i="1"/>
  <c r="HQ250" i="1"/>
  <c r="EO307" i="1"/>
  <c r="HQ307" i="1"/>
  <c r="EP223" i="1"/>
  <c r="HR223" i="1"/>
  <c r="EO340" i="1"/>
  <c r="HQ340" i="1"/>
  <c r="EO459" i="1"/>
  <c r="HQ459" i="1"/>
  <c r="EO117" i="1"/>
  <c r="HQ117" i="1"/>
  <c r="EO108" i="1"/>
  <c r="HQ108" i="1"/>
  <c r="EP506" i="1"/>
  <c r="HR506" i="1"/>
  <c r="EO80" i="1"/>
  <c r="HQ80" i="1"/>
  <c r="EO377" i="1"/>
  <c r="HQ377" i="1"/>
  <c r="EO375" i="1"/>
  <c r="HQ375" i="1"/>
  <c r="EO67" i="1"/>
  <c r="HQ67" i="1"/>
  <c r="EP418" i="1"/>
  <c r="HR418" i="1"/>
  <c r="EO49" i="1"/>
  <c r="HQ49" i="1"/>
  <c r="EO407" i="1"/>
  <c r="HQ407" i="1"/>
  <c r="EO140" i="1"/>
  <c r="HQ140" i="1"/>
  <c r="EO388" i="1"/>
  <c r="HQ388" i="1"/>
  <c r="EO127" i="1"/>
  <c r="HQ127" i="1"/>
  <c r="EO333" i="1"/>
  <c r="HQ333" i="1"/>
  <c r="EO512" i="1"/>
  <c r="HQ512" i="1"/>
  <c r="EO155" i="1"/>
  <c r="HQ155" i="1"/>
  <c r="EO8" i="1"/>
  <c r="HQ8" i="1"/>
  <c r="EP160" i="1"/>
  <c r="HR160" i="1"/>
  <c r="EO515" i="1"/>
  <c r="HQ515" i="1"/>
  <c r="EP362" i="1"/>
  <c r="HR362" i="1"/>
  <c r="EO205" i="1"/>
  <c r="HQ205" i="1"/>
  <c r="EO172" i="1"/>
  <c r="HQ172" i="1"/>
  <c r="EO503" i="1"/>
  <c r="HQ503" i="1"/>
  <c r="EO73" i="1"/>
  <c r="HQ73" i="1"/>
  <c r="EO165" i="1"/>
  <c r="HQ165" i="1"/>
  <c r="EO104" i="1"/>
  <c r="HQ104" i="1"/>
  <c r="EO379" i="1"/>
  <c r="HQ379" i="1"/>
  <c r="EP206" i="1"/>
  <c r="HR206" i="1"/>
  <c r="EO460" i="1"/>
  <c r="HQ460" i="1"/>
  <c r="EO47" i="1"/>
  <c r="HQ47" i="1"/>
  <c r="EO105" i="1"/>
  <c r="HQ105" i="1"/>
  <c r="EO350" i="1"/>
  <c r="HQ350" i="1"/>
  <c r="EP526" i="1"/>
  <c r="HR526" i="1"/>
  <c r="EO320" i="1"/>
  <c r="HQ320" i="1"/>
  <c r="EO138" i="1"/>
  <c r="HQ138" i="1"/>
  <c r="EP498" i="1"/>
  <c r="HR498" i="1"/>
  <c r="EO90" i="1"/>
  <c r="HQ90" i="1"/>
  <c r="EO128" i="1"/>
  <c r="HQ128" i="1"/>
  <c r="EO527" i="1"/>
  <c r="HQ527" i="1"/>
  <c r="EO421" i="1"/>
  <c r="HQ421" i="1"/>
  <c r="EO380" i="1"/>
  <c r="HQ380" i="1"/>
  <c r="EO313" i="1"/>
  <c r="HQ313" i="1"/>
  <c r="EO505" i="1"/>
  <c r="HQ505" i="1"/>
  <c r="EO398" i="1"/>
  <c r="HQ398" i="1"/>
  <c r="EO3" i="1"/>
  <c r="HQ3" i="1"/>
  <c r="EO139" i="1"/>
  <c r="HQ139" i="1"/>
  <c r="EO81" i="1"/>
  <c r="HQ81" i="1"/>
  <c r="EO74" i="1"/>
  <c r="HQ74" i="1"/>
  <c r="EO53" i="1"/>
  <c r="HQ53" i="1"/>
  <c r="EO328" i="1"/>
  <c r="HQ328" i="1"/>
  <c r="EO231" i="1"/>
  <c r="HQ231" i="1"/>
  <c r="HQ348" i="1"/>
  <c r="EO348" i="1"/>
  <c r="EO294" i="1"/>
  <c r="HQ294" i="1"/>
  <c r="EO274" i="1"/>
  <c r="HQ274" i="1"/>
  <c r="EP382" i="1"/>
  <c r="HR382" i="1"/>
  <c r="EP462" i="1"/>
  <c r="HR462" i="1"/>
  <c r="EO87" i="1"/>
  <c r="HQ87" i="1"/>
  <c r="EO215" i="1"/>
  <c r="HQ215" i="1"/>
  <c r="EO416" i="1"/>
  <c r="HQ416" i="1"/>
  <c r="EO135" i="1"/>
  <c r="HQ135" i="1"/>
  <c r="EO175" i="1"/>
  <c r="HQ175" i="1"/>
  <c r="EP457" i="1"/>
  <c r="HR457" i="1"/>
  <c r="EO383" i="1"/>
  <c r="HQ383" i="1"/>
  <c r="EO290" i="1"/>
  <c r="HQ290" i="1"/>
  <c r="EO58" i="1"/>
  <c r="HQ58" i="1"/>
  <c r="EP465" i="1"/>
  <c r="HR465" i="1"/>
  <c r="EO338" i="1"/>
  <c r="HQ338" i="1"/>
  <c r="EO355" i="1"/>
  <c r="HQ355" i="1"/>
  <c r="EO83" i="1"/>
  <c r="HQ83" i="1"/>
  <c r="EO311" i="1"/>
  <c r="HQ311" i="1"/>
  <c r="EO254" i="1"/>
  <c r="HQ254" i="1"/>
  <c r="EO306" i="1"/>
  <c r="HQ306" i="1"/>
  <c r="EP192" i="1"/>
  <c r="HR192" i="1"/>
  <c r="EP415" i="1"/>
  <c r="HR415" i="1"/>
  <c r="EP37" i="1"/>
  <c r="HR37" i="1"/>
  <c r="EO88" i="1"/>
  <c r="HQ88" i="1"/>
  <c r="EO283" i="1"/>
  <c r="HQ283" i="1"/>
  <c r="EO125" i="1"/>
  <c r="HQ125" i="1"/>
  <c r="EO408" i="1"/>
  <c r="HQ408" i="1"/>
  <c r="EO245" i="1"/>
  <c r="HQ245" i="1"/>
  <c r="EO422" i="1"/>
  <c r="HQ422" i="1"/>
  <c r="EO299" i="1"/>
  <c r="HQ299" i="1"/>
  <c r="EO52" i="1"/>
  <c r="HQ52" i="1"/>
  <c r="EO255" i="1"/>
  <c r="HQ255" i="1"/>
  <c r="EO204" i="1"/>
  <c r="HQ204" i="1"/>
  <c r="EO12" i="1"/>
  <c r="HQ12" i="1"/>
  <c r="EP502" i="1"/>
  <c r="HR502" i="1"/>
  <c r="EO259" i="1"/>
  <c r="HQ259" i="1"/>
  <c r="EP97" i="1"/>
  <c r="HR97" i="1"/>
  <c r="EO36" i="1"/>
  <c r="HQ36" i="1"/>
  <c r="EO22" i="1"/>
  <c r="HQ22" i="1"/>
  <c r="EO7" i="1"/>
  <c r="HQ7" i="1"/>
  <c r="EO504" i="1"/>
  <c r="HQ504" i="1"/>
  <c r="EO35" i="1"/>
  <c r="HQ35" i="1"/>
  <c r="EO72" i="1"/>
  <c r="HQ72" i="1"/>
  <c r="EO249" i="1"/>
  <c r="HQ249" i="1"/>
  <c r="EO229" i="1"/>
  <c r="HQ229" i="1"/>
  <c r="EO189" i="1"/>
  <c r="HQ189" i="1"/>
  <c r="EO251" i="1"/>
  <c r="HQ251" i="1"/>
  <c r="EO228" i="1"/>
  <c r="HQ228" i="1"/>
  <c r="EO169" i="1"/>
  <c r="HQ169" i="1"/>
  <c r="EO184" i="1"/>
  <c r="HQ184" i="1"/>
  <c r="EO232" i="1"/>
  <c r="HQ232" i="1"/>
  <c r="EO11" i="1"/>
  <c r="HQ11" i="1"/>
  <c r="EO330" i="1"/>
  <c r="HQ330" i="1"/>
  <c r="EO314" i="1"/>
  <c r="HQ314" i="1"/>
  <c r="EO507" i="1"/>
  <c r="HQ507" i="1"/>
  <c r="HQ112" i="1"/>
  <c r="EO112" i="1"/>
  <c r="EP217" i="1"/>
  <c r="HR217" i="1"/>
  <c r="EP198" i="1"/>
  <c r="HR198" i="1"/>
  <c r="EO29" i="1"/>
  <c r="HQ29" i="1"/>
  <c r="EO168" i="1"/>
  <c r="HQ168" i="1"/>
  <c r="EP495" i="1"/>
  <c r="HR495" i="1"/>
  <c r="EO501" i="1"/>
  <c r="HQ501" i="1"/>
  <c r="EO371" i="1"/>
  <c r="HQ371" i="1"/>
  <c r="EO19" i="1"/>
  <c r="HQ19" i="1"/>
  <c r="EO14" i="1"/>
  <c r="HQ14" i="1"/>
  <c r="HQ226" i="1"/>
  <c r="EO226" i="1"/>
  <c r="EP400" i="1"/>
  <c r="HR400" i="1"/>
  <c r="EO351" i="1"/>
  <c r="HQ351" i="1"/>
  <c r="EO317" i="1"/>
  <c r="HQ317" i="1"/>
  <c r="EO224" i="1"/>
  <c r="HQ224" i="1"/>
  <c r="EO181" i="1"/>
  <c r="HQ181" i="1"/>
  <c r="EO75" i="1"/>
  <c r="HQ75" i="1"/>
  <c r="EO491" i="1"/>
  <c r="HQ491" i="1"/>
  <c r="EO391" i="1"/>
  <c r="HQ391" i="1"/>
  <c r="EO282" i="1"/>
  <c r="HQ282" i="1"/>
  <c r="EO242" i="1"/>
  <c r="HQ242" i="1"/>
  <c r="EO406" i="1"/>
  <c r="HQ406" i="1"/>
  <c r="EO167" i="1"/>
  <c r="HQ167" i="1"/>
  <c r="EO284" i="1"/>
  <c r="HQ284" i="1"/>
  <c r="EO98" i="1"/>
  <c r="HQ98" i="1"/>
  <c r="EO233" i="1"/>
  <c r="HQ233" i="1"/>
  <c r="EP134" i="1"/>
  <c r="HR134" i="1"/>
  <c r="EO493" i="1"/>
  <c r="HQ493" i="1"/>
  <c r="EO120" i="1"/>
  <c r="HQ120" i="1"/>
  <c r="EO89" i="1"/>
  <c r="HQ89" i="1"/>
  <c r="EO341" i="1"/>
  <c r="HQ341" i="1"/>
  <c r="EO238" i="1"/>
  <c r="HQ238" i="1"/>
  <c r="EQ494" i="1"/>
  <c r="HS494" i="1"/>
  <c r="EO77" i="1"/>
  <c r="HQ77" i="1"/>
  <c r="EO492" i="1"/>
  <c r="HQ492" i="1"/>
  <c r="EP30" i="1"/>
  <c r="HR30" i="1"/>
  <c r="EP27" i="1"/>
  <c r="HR27" i="1"/>
  <c r="EO96" i="1"/>
  <c r="HQ96" i="1"/>
  <c r="EO111" i="1"/>
  <c r="HQ111" i="1"/>
  <c r="EO45" i="1"/>
  <c r="HQ45" i="1"/>
  <c r="EO499" i="1"/>
  <c r="HQ499" i="1"/>
  <c r="EO123" i="1"/>
  <c r="HQ123" i="1"/>
  <c r="EO524" i="1"/>
  <c r="HQ524" i="1"/>
  <c r="EO84" i="1"/>
  <c r="HQ84" i="1"/>
  <c r="EO174" i="1"/>
  <c r="HQ174" i="1"/>
  <c r="EO411" i="1"/>
  <c r="HQ411" i="1"/>
  <c r="EP302" i="1"/>
  <c r="HR302" i="1"/>
  <c r="EO312" i="1"/>
  <c r="HQ312" i="1"/>
  <c r="EO158" i="1"/>
  <c r="HQ158" i="1"/>
  <c r="EO354" i="1"/>
  <c r="HQ354" i="1"/>
  <c r="EO269" i="1"/>
  <c r="HQ269" i="1"/>
  <c r="EO220" i="1"/>
  <c r="HQ220" i="1"/>
  <c r="EP133" i="1"/>
  <c r="HR133" i="1"/>
  <c r="EO92" i="1"/>
  <c r="HQ92" i="1"/>
  <c r="EP300" i="1"/>
  <c r="HR300" i="1"/>
  <c r="EO5" i="1"/>
  <c r="HQ5" i="1"/>
  <c r="EO334" i="1"/>
  <c r="HQ334" i="1"/>
  <c r="EO293" i="1"/>
  <c r="HQ293" i="1"/>
  <c r="EO191" i="1"/>
  <c r="HQ191" i="1"/>
  <c r="EO10" i="1"/>
  <c r="HQ10" i="1"/>
  <c r="EO162" i="1"/>
  <c r="HQ162" i="1"/>
  <c r="EP183" i="1"/>
  <c r="HR183" i="1"/>
  <c r="EO13" i="1"/>
  <c r="HQ13" i="1"/>
  <c r="EO99" i="1"/>
  <c r="HQ99" i="1"/>
  <c r="EP26" i="1"/>
  <c r="HR26" i="1"/>
  <c r="EO517" i="1"/>
  <c r="HQ517" i="1"/>
  <c r="EP327" i="1"/>
  <c r="HR327" i="1"/>
  <c r="EO244" i="1"/>
  <c r="HQ244" i="1"/>
  <c r="EO520" i="1"/>
  <c r="HQ520" i="1"/>
  <c r="EO426" i="1"/>
  <c r="HQ426" i="1"/>
  <c r="EO115" i="1"/>
  <c r="HQ115" i="1"/>
  <c r="EO509" i="1"/>
  <c r="HQ509" i="1"/>
  <c r="EO458" i="1"/>
  <c r="HQ458" i="1"/>
  <c r="EO32" i="1"/>
  <c r="HQ32" i="1"/>
  <c r="EP43" i="1"/>
  <c r="HR43" i="1"/>
  <c r="EO25" i="1"/>
  <c r="HQ25" i="1"/>
  <c r="EO424" i="1"/>
  <c r="HQ424" i="1"/>
  <c r="EO65" i="1"/>
  <c r="HQ65" i="1"/>
  <c r="EP103" i="1"/>
  <c r="HR103" i="1"/>
  <c r="EO511" i="1"/>
  <c r="HQ511" i="1"/>
  <c r="EO101" i="1"/>
  <c r="HQ101" i="1"/>
  <c r="EO264" i="1"/>
  <c r="HQ264" i="1"/>
  <c r="EO266" i="1"/>
  <c r="HQ266" i="1"/>
  <c r="EO508" i="1"/>
  <c r="HQ508" i="1"/>
  <c r="EP261" i="1"/>
  <c r="HR261" i="1"/>
  <c r="EO227" i="1"/>
  <c r="HQ227" i="1"/>
  <c r="EO110" i="1"/>
  <c r="HQ110" i="1"/>
  <c r="EO267" i="1"/>
  <c r="HQ267" i="1"/>
  <c r="EO18" i="1"/>
  <c r="HQ18" i="1"/>
  <c r="EP20" i="1"/>
  <c r="HR20" i="1"/>
  <c r="EO44" i="1"/>
  <c r="HQ44" i="1"/>
  <c r="EP94" i="1"/>
  <c r="HR94" i="1"/>
  <c r="EP161" i="1"/>
  <c r="HR161" i="1"/>
  <c r="HV144" i="1" l="1"/>
  <c r="ET144" i="1"/>
  <c r="HW405" i="1"/>
  <c r="EU405" i="1"/>
  <c r="HV286" i="1"/>
  <c r="ET286" i="1"/>
  <c r="HW214" i="1"/>
  <c r="EU214" i="1"/>
  <c r="ET335" i="1"/>
  <c r="HV335" i="1"/>
  <c r="ET413" i="1"/>
  <c r="HV413" i="1"/>
  <c r="ET34" i="1"/>
  <c r="HV34" i="1"/>
  <c r="HW39" i="1"/>
  <c r="EU39" i="1"/>
  <c r="HW319" i="1"/>
  <c r="EU319" i="1"/>
  <c r="HV373" i="1"/>
  <c r="ET373" i="1"/>
  <c r="HV211" i="1"/>
  <c r="ET211" i="1"/>
  <c r="ET467" i="1"/>
  <c r="HV467" i="1"/>
  <c r="EV358" i="1"/>
  <c r="HX358" i="1"/>
  <c r="EU485" i="1"/>
  <c r="HW485" i="1"/>
  <c r="HV196" i="1"/>
  <c r="ET196" i="1"/>
  <c r="EV471" i="1"/>
  <c r="HX471" i="1"/>
  <c r="HW389" i="1"/>
  <c r="EU389" i="1"/>
  <c r="HV374" i="1"/>
  <c r="ET374" i="1"/>
  <c r="EU154" i="1"/>
  <c r="HW154" i="1"/>
  <c r="HV488" i="1"/>
  <c r="ET488" i="1"/>
  <c r="EU329" i="1"/>
  <c r="HW329" i="1"/>
  <c r="HW483" i="1"/>
  <c r="EU483" i="1"/>
  <c r="EU399" i="1"/>
  <c r="HW399" i="1"/>
  <c r="EU472" i="1"/>
  <c r="HW472" i="1"/>
  <c r="EU23" i="1"/>
  <c r="HW23" i="1"/>
  <c r="ET182" i="1"/>
  <c r="HV182" i="1"/>
  <c r="HW236" i="1"/>
  <c r="EU236" i="1"/>
  <c r="HW474" i="1"/>
  <c r="EU474" i="1"/>
  <c r="EV372" i="1"/>
  <c r="HX372" i="1"/>
  <c r="ET345" i="1"/>
  <c r="HV345" i="1"/>
  <c r="HX41" i="1"/>
  <c r="EV41" i="1"/>
  <c r="ET392" i="1"/>
  <c r="HV392" i="1"/>
  <c r="HW366" i="1"/>
  <c r="EU366" i="1"/>
  <c r="EV480" i="1"/>
  <c r="HX480" i="1"/>
  <c r="EU113" i="1"/>
  <c r="HW113" i="1"/>
  <c r="EV490" i="1"/>
  <c r="HX490" i="1"/>
  <c r="HW79" i="1"/>
  <c r="EU79" i="1"/>
  <c r="ET370" i="1"/>
  <c r="HV370" i="1"/>
  <c r="EU85" i="1"/>
  <c r="HW85" i="1"/>
  <c r="EU178" i="1"/>
  <c r="HW178" i="1"/>
  <c r="EV349" i="1"/>
  <c r="HX349" i="1"/>
  <c r="HW410" i="1"/>
  <c r="EU410" i="1"/>
  <c r="ET318" i="1"/>
  <c r="HV318" i="1"/>
  <c r="ET385" i="1"/>
  <c r="HV385" i="1"/>
  <c r="EV476" i="1"/>
  <c r="HX476" i="1"/>
  <c r="EV153" i="1"/>
  <c r="HX153" i="1"/>
  <c r="HW352" i="1"/>
  <c r="EU352" i="1"/>
  <c r="HV478" i="1"/>
  <c r="ET478" i="1"/>
  <c r="HV136" i="1"/>
  <c r="ET136" i="1"/>
  <c r="EU486" i="1"/>
  <c r="HW486" i="1"/>
  <c r="EV481" i="1"/>
  <c r="HX481" i="1"/>
  <c r="HV46" i="1"/>
  <c r="ET46" i="1"/>
  <c r="EV489" i="1"/>
  <c r="HX489" i="1"/>
  <c r="HV201" i="1"/>
  <c r="ET201" i="1"/>
  <c r="HX469" i="1"/>
  <c r="EV469" i="1"/>
  <c r="HW365" i="1"/>
  <c r="EU365" i="1"/>
  <c r="ET337" i="1"/>
  <c r="HV337" i="1"/>
  <c r="EU240" i="1"/>
  <c r="HW240" i="1"/>
  <c r="EV324" i="1"/>
  <c r="HX324" i="1"/>
  <c r="EV487" i="1"/>
  <c r="HX487" i="1"/>
  <c r="EU187" i="1"/>
  <c r="HW187" i="1"/>
  <c r="EV386" i="1"/>
  <c r="HX386" i="1"/>
  <c r="EV278" i="1"/>
  <c r="HX278" i="1"/>
  <c r="ET394" i="1"/>
  <c r="HV394" i="1"/>
  <c r="EU322" i="1"/>
  <c r="HW322" i="1"/>
  <c r="ET367" i="1"/>
  <c r="HV367" i="1"/>
  <c r="EV323" i="1"/>
  <c r="HX323" i="1"/>
  <c r="EU332" i="1"/>
  <c r="HW332" i="1"/>
  <c r="EV376" i="1"/>
  <c r="HX376" i="1"/>
  <c r="HW193" i="1"/>
  <c r="EU193" i="1"/>
  <c r="HV360" i="1"/>
  <c r="ET360" i="1"/>
  <c r="ET256" i="1"/>
  <c r="HV256" i="1"/>
  <c r="HX221" i="1"/>
  <c r="EV221" i="1"/>
  <c r="HW326" i="1"/>
  <c r="EU326" i="1"/>
  <c r="EV325" i="1"/>
  <c r="HX325" i="1"/>
  <c r="HV479" i="1"/>
  <c r="ET479" i="1"/>
  <c r="ET76" i="1"/>
  <c r="HV76" i="1"/>
  <c r="HX298" i="1"/>
  <c r="EV298" i="1"/>
  <c r="HX484" i="1"/>
  <c r="EV484" i="1"/>
  <c r="HV403" i="1"/>
  <c r="ET403" i="1"/>
  <c r="EV121" i="1"/>
  <c r="HX121" i="1"/>
  <c r="EV59" i="1"/>
  <c r="HX59" i="1"/>
  <c r="EV482" i="1"/>
  <c r="HX482" i="1"/>
  <c r="EU142" i="1"/>
  <c r="HW142" i="1"/>
  <c r="ET64" i="1"/>
  <c r="HV64" i="1"/>
  <c r="HY466" i="1"/>
  <c r="EW466" i="1"/>
  <c r="EW378" i="1"/>
  <c r="HY378" i="1"/>
  <c r="IB378" i="1" s="1"/>
  <c r="EU166" i="1"/>
  <c r="HW166" i="1"/>
  <c r="ET468" i="1"/>
  <c r="HV468" i="1"/>
  <c r="HV347" i="1"/>
  <c r="ET347" i="1"/>
  <c r="EU401" i="1"/>
  <c r="HW401" i="1"/>
  <c r="EW216" i="1"/>
  <c r="HY216" i="1"/>
  <c r="HW470" i="1"/>
  <c r="EU470" i="1"/>
  <c r="HW199" i="1"/>
  <c r="EU199" i="1"/>
  <c r="EV369" i="1"/>
  <c r="HX369" i="1"/>
  <c r="ET473" i="1"/>
  <c r="HV473" i="1"/>
  <c r="EU364" i="1"/>
  <c r="HW364" i="1"/>
  <c r="EU477" i="1"/>
  <c r="HW477" i="1"/>
  <c r="HW336" i="1"/>
  <c r="EU336" i="1"/>
  <c r="HV308" i="1"/>
  <c r="ET308" i="1"/>
  <c r="HW253" i="1"/>
  <c r="EU253" i="1"/>
  <c r="EW315" i="1"/>
  <c r="HY315" i="1"/>
  <c r="ET384" i="1"/>
  <c r="HV384" i="1"/>
  <c r="EV475" i="1"/>
  <c r="HX475" i="1"/>
  <c r="EU246" i="1"/>
  <c r="HW246" i="1"/>
  <c r="HV275" i="1"/>
  <c r="ET275" i="1"/>
  <c r="ET225" i="1"/>
  <c r="HV225" i="1"/>
  <c r="EU309" i="1"/>
  <c r="HW309" i="1"/>
  <c r="EU390" i="1"/>
  <c r="HW390" i="1"/>
  <c r="HV396" i="1"/>
  <c r="ET396" i="1"/>
  <c r="EU60" i="1"/>
  <c r="HW60" i="1"/>
  <c r="HR124" i="1"/>
  <c r="EP124" i="1"/>
  <c r="EP496" i="1"/>
  <c r="HR496" i="1"/>
  <c r="EP218" i="1"/>
  <c r="HR218" i="1"/>
  <c r="EP241" i="1"/>
  <c r="HR241" i="1"/>
  <c r="EP24" i="1"/>
  <c r="HR24" i="1"/>
  <c r="EP116" i="1"/>
  <c r="HR116" i="1"/>
  <c r="EP132" i="1"/>
  <c r="HR132" i="1"/>
  <c r="EP519" i="1"/>
  <c r="HR519" i="1"/>
  <c r="EP520" i="1"/>
  <c r="HR520" i="1"/>
  <c r="EP77" i="1"/>
  <c r="HR77" i="1"/>
  <c r="EQ400" i="1"/>
  <c r="HS400" i="1"/>
  <c r="EP7" i="1"/>
  <c r="HR7" i="1"/>
  <c r="EP255" i="1"/>
  <c r="HR255" i="1"/>
  <c r="EP245" i="1"/>
  <c r="HR245" i="1"/>
  <c r="EP88" i="1"/>
  <c r="HR88" i="1"/>
  <c r="EQ192" i="1"/>
  <c r="HS192" i="1"/>
  <c r="EP83" i="1"/>
  <c r="HR83" i="1"/>
  <c r="EP58" i="1"/>
  <c r="HR58" i="1"/>
  <c r="EP175" i="1"/>
  <c r="HR175" i="1"/>
  <c r="EP294" i="1"/>
  <c r="HR294" i="1"/>
  <c r="EP139" i="1"/>
  <c r="HR139" i="1"/>
  <c r="EP313" i="1"/>
  <c r="HR313" i="1"/>
  <c r="EP128" i="1"/>
  <c r="HR128" i="1"/>
  <c r="EP138" i="1"/>
  <c r="HR138" i="1"/>
  <c r="EP105" i="1"/>
  <c r="HR105" i="1"/>
  <c r="EP379" i="1"/>
  <c r="HR379" i="1"/>
  <c r="EP503" i="1"/>
  <c r="HR503" i="1"/>
  <c r="EP515" i="1"/>
  <c r="HR515" i="1"/>
  <c r="EP512" i="1"/>
  <c r="HR512" i="1"/>
  <c r="EP140" i="1"/>
  <c r="HR140" i="1"/>
  <c r="EP67" i="1"/>
  <c r="HR67" i="1"/>
  <c r="EQ506" i="1"/>
  <c r="HS506" i="1"/>
  <c r="EP340" i="1"/>
  <c r="HR340" i="1"/>
  <c r="EP6" i="1"/>
  <c r="HR6" i="1"/>
  <c r="EP131" i="1"/>
  <c r="HR131" i="1"/>
  <c r="EP82" i="1"/>
  <c r="HR82" i="1"/>
  <c r="EP353" i="1"/>
  <c r="HR353" i="1"/>
  <c r="EP149" i="1"/>
  <c r="HR149" i="1"/>
  <c r="EP381" i="1"/>
  <c r="HR381" i="1"/>
  <c r="EP357" i="1"/>
  <c r="HR357" i="1"/>
  <c r="EP404" i="1"/>
  <c r="HR404" i="1"/>
  <c r="EP268" i="1"/>
  <c r="HR268" i="1"/>
  <c r="EP68" i="1"/>
  <c r="HR68" i="1"/>
  <c r="EP56" i="1"/>
  <c r="HR56" i="1"/>
  <c r="EQ186" i="1"/>
  <c r="HS186" i="1"/>
  <c r="EP200" i="1"/>
  <c r="HR200" i="1"/>
  <c r="EP344" i="1"/>
  <c r="HR344" i="1"/>
  <c r="EP126" i="1"/>
  <c r="HR126" i="1"/>
  <c r="EP148" i="1"/>
  <c r="HR148" i="1"/>
  <c r="EQ464" i="1"/>
  <c r="HS464" i="1"/>
  <c r="EP202" i="1"/>
  <c r="HR202" i="1"/>
  <c r="EP152" i="1"/>
  <c r="HR152" i="1"/>
  <c r="EQ516" i="1"/>
  <c r="HS516" i="1"/>
  <c r="EP296" i="1"/>
  <c r="HR296" i="1"/>
  <c r="EP346" i="1"/>
  <c r="HR346" i="1"/>
  <c r="EP497" i="1"/>
  <c r="HR497" i="1"/>
  <c r="EQ141" i="1"/>
  <c r="HS141" i="1"/>
  <c r="EP219" i="1"/>
  <c r="HR219" i="1"/>
  <c r="EP179" i="1"/>
  <c r="HR179" i="1"/>
  <c r="EP463" i="1"/>
  <c r="HR463" i="1"/>
  <c r="EP207" i="1"/>
  <c r="HR207" i="1"/>
  <c r="EQ261" i="1"/>
  <c r="HS261" i="1"/>
  <c r="EQ26" i="1"/>
  <c r="HS26" i="1"/>
  <c r="HR96" i="1"/>
  <c r="EP96" i="1"/>
  <c r="EP391" i="1"/>
  <c r="HR391" i="1"/>
  <c r="EP249" i="1"/>
  <c r="HR249" i="1"/>
  <c r="EP226" i="1"/>
  <c r="HR226" i="1"/>
  <c r="EP348" i="1"/>
  <c r="HR348" i="1"/>
  <c r="EP288" i="1"/>
  <c r="HR288" i="1"/>
  <c r="EQ161" i="1"/>
  <c r="HS161" i="1"/>
  <c r="EP18" i="1"/>
  <c r="HR18" i="1"/>
  <c r="EP101" i="1"/>
  <c r="HR101" i="1"/>
  <c r="EP424" i="1"/>
  <c r="HR424" i="1"/>
  <c r="EP458" i="1"/>
  <c r="HR458" i="1"/>
  <c r="EP162" i="1"/>
  <c r="HR162" i="1"/>
  <c r="EP334" i="1"/>
  <c r="HR334" i="1"/>
  <c r="EQ133" i="1"/>
  <c r="HS133" i="1"/>
  <c r="EP411" i="1"/>
  <c r="HR411" i="1"/>
  <c r="EP123" i="1"/>
  <c r="HR123" i="1"/>
  <c r="EP341" i="1"/>
  <c r="HR341" i="1"/>
  <c r="EQ134" i="1"/>
  <c r="HS134" i="1"/>
  <c r="EP167" i="1"/>
  <c r="HR167" i="1"/>
  <c r="EP371" i="1"/>
  <c r="HR371" i="1"/>
  <c r="EP29" i="1"/>
  <c r="HR29" i="1"/>
  <c r="EP507" i="1"/>
  <c r="HR507" i="1"/>
  <c r="EP228" i="1"/>
  <c r="HR228" i="1"/>
  <c r="EP259" i="1"/>
  <c r="HR259" i="1"/>
  <c r="EP87" i="1"/>
  <c r="HR87" i="1"/>
  <c r="EP402" i="1"/>
  <c r="HR402" i="1"/>
  <c r="EQ94" i="1"/>
  <c r="HS94" i="1"/>
  <c r="EP267" i="1"/>
  <c r="HR267" i="1"/>
  <c r="EP508" i="1"/>
  <c r="HR508" i="1"/>
  <c r="EP511" i="1"/>
  <c r="HR511" i="1"/>
  <c r="EP25" i="1"/>
  <c r="HR25" i="1"/>
  <c r="EP509" i="1"/>
  <c r="HR509" i="1"/>
  <c r="EP244" i="1"/>
  <c r="HR244" i="1"/>
  <c r="EP99" i="1"/>
  <c r="HR99" i="1"/>
  <c r="EP10" i="1"/>
  <c r="HR10" i="1"/>
  <c r="EP5" i="1"/>
  <c r="HR5" i="1"/>
  <c r="EP220" i="1"/>
  <c r="HR220" i="1"/>
  <c r="EP158" i="1"/>
  <c r="HR158" i="1"/>
  <c r="EP174" i="1"/>
  <c r="HR174" i="1"/>
  <c r="EP499" i="1"/>
  <c r="HR499" i="1"/>
  <c r="EQ27" i="1"/>
  <c r="HS27" i="1"/>
  <c r="ER494" i="1"/>
  <c r="HT494" i="1"/>
  <c r="EP89" i="1"/>
  <c r="HR89" i="1"/>
  <c r="EP233" i="1"/>
  <c r="HR233" i="1"/>
  <c r="EP406" i="1"/>
  <c r="HR406" i="1"/>
  <c r="EP491" i="1"/>
  <c r="HR491" i="1"/>
  <c r="EP224" i="1"/>
  <c r="HR224" i="1"/>
  <c r="EP501" i="1"/>
  <c r="HR501" i="1"/>
  <c r="EQ198" i="1"/>
  <c r="HS198" i="1"/>
  <c r="EP314" i="1"/>
  <c r="HR314" i="1"/>
  <c r="EP232" i="1"/>
  <c r="HR232" i="1"/>
  <c r="EP251" i="1"/>
  <c r="HR251" i="1"/>
  <c r="EP72" i="1"/>
  <c r="HR72" i="1"/>
  <c r="EP22" i="1"/>
  <c r="HR22" i="1"/>
  <c r="EQ502" i="1"/>
  <c r="HS502" i="1"/>
  <c r="EP52" i="1"/>
  <c r="HR52" i="1"/>
  <c r="EP408" i="1"/>
  <c r="HR408" i="1"/>
  <c r="EQ37" i="1"/>
  <c r="HS37" i="1"/>
  <c r="EP306" i="1"/>
  <c r="HR306" i="1"/>
  <c r="EP355" i="1"/>
  <c r="HR355" i="1"/>
  <c r="EP290" i="1"/>
  <c r="HR290" i="1"/>
  <c r="EP135" i="1"/>
  <c r="HR135" i="1"/>
  <c r="EQ462" i="1"/>
  <c r="HS462" i="1"/>
  <c r="EP53" i="1"/>
  <c r="HR53" i="1"/>
  <c r="EP3" i="1"/>
  <c r="HR3" i="1"/>
  <c r="EP380" i="1"/>
  <c r="HR380" i="1"/>
  <c r="EP90" i="1"/>
  <c r="HR90" i="1"/>
  <c r="EP320" i="1"/>
  <c r="HR320" i="1"/>
  <c r="EP47" i="1"/>
  <c r="HR47" i="1"/>
  <c r="EP104" i="1"/>
  <c r="HR104" i="1"/>
  <c r="EP172" i="1"/>
  <c r="HR172" i="1"/>
  <c r="EQ160" i="1"/>
  <c r="HS160" i="1"/>
  <c r="EP333" i="1"/>
  <c r="HR333" i="1"/>
  <c r="EP407" i="1"/>
  <c r="HR407" i="1"/>
  <c r="EP375" i="1"/>
  <c r="HR375" i="1"/>
  <c r="EP108" i="1"/>
  <c r="HR108" i="1"/>
  <c r="EQ223" i="1"/>
  <c r="HS223" i="1"/>
  <c r="EP16" i="1"/>
  <c r="HR16" i="1"/>
  <c r="EP157" i="1"/>
  <c r="HR157" i="1"/>
  <c r="EP212" i="1"/>
  <c r="HR212" i="1"/>
  <c r="EP291" i="1"/>
  <c r="HR291" i="1"/>
  <c r="EQ109" i="1"/>
  <c r="HS109" i="1"/>
  <c r="EP280" i="1"/>
  <c r="HR280" i="1"/>
  <c r="EP409" i="1"/>
  <c r="HR409" i="1"/>
  <c r="EQ461" i="1"/>
  <c r="HS461" i="1"/>
  <c r="EQ500" i="1"/>
  <c r="HS500" i="1"/>
  <c r="EQ513" i="1"/>
  <c r="HS513" i="1"/>
  <c r="EP393" i="1"/>
  <c r="HR393" i="1"/>
  <c r="EP42" i="1"/>
  <c r="HR42" i="1"/>
  <c r="EP279" i="1"/>
  <c r="HR279" i="1"/>
  <c r="EP529" i="1"/>
  <c r="HR529" i="1"/>
  <c r="EP17" i="1"/>
  <c r="HR17" i="1"/>
  <c r="EQ272" i="1"/>
  <c r="HS272" i="1"/>
  <c r="EP514" i="1"/>
  <c r="HR514" i="1"/>
  <c r="EP456" i="1"/>
  <c r="HR456" i="1"/>
  <c r="EP287" i="1"/>
  <c r="HR287" i="1"/>
  <c r="EP395" i="1"/>
  <c r="HR395" i="1"/>
  <c r="EP412" i="1"/>
  <c r="HR412" i="1"/>
  <c r="EP257" i="1"/>
  <c r="HR257" i="1"/>
  <c r="EQ208" i="1"/>
  <c r="HS208" i="1"/>
  <c r="EP61" i="1"/>
  <c r="HR61" i="1"/>
  <c r="EQ518" i="1"/>
  <c r="HS518" i="1"/>
  <c r="EP44" i="1"/>
  <c r="HR44" i="1"/>
  <c r="EP110" i="1"/>
  <c r="HR110" i="1"/>
  <c r="EP266" i="1"/>
  <c r="HR266" i="1"/>
  <c r="EQ103" i="1"/>
  <c r="HS103" i="1"/>
  <c r="EQ43" i="1"/>
  <c r="HS43" i="1"/>
  <c r="EP115" i="1"/>
  <c r="HR115" i="1"/>
  <c r="EQ327" i="1"/>
  <c r="HS327" i="1"/>
  <c r="EP13" i="1"/>
  <c r="HR13" i="1"/>
  <c r="EP191" i="1"/>
  <c r="HR191" i="1"/>
  <c r="EQ300" i="1"/>
  <c r="HS300" i="1"/>
  <c r="EP269" i="1"/>
  <c r="HR269" i="1"/>
  <c r="EP312" i="1"/>
  <c r="HR312" i="1"/>
  <c r="EP84" i="1"/>
  <c r="HR84" i="1"/>
  <c r="EP45" i="1"/>
  <c r="HR45" i="1"/>
  <c r="EQ30" i="1"/>
  <c r="HS30" i="1"/>
  <c r="EP238" i="1"/>
  <c r="HR238" i="1"/>
  <c r="EP120" i="1"/>
  <c r="HR120" i="1"/>
  <c r="EP98" i="1"/>
  <c r="HR98" i="1"/>
  <c r="EP242" i="1"/>
  <c r="HR242" i="1"/>
  <c r="EP75" i="1"/>
  <c r="HR75" i="1"/>
  <c r="EP317" i="1"/>
  <c r="HR317" i="1"/>
  <c r="EP14" i="1"/>
  <c r="HR14" i="1"/>
  <c r="EQ495" i="1"/>
  <c r="HS495" i="1"/>
  <c r="EQ217" i="1"/>
  <c r="HS217" i="1"/>
  <c r="EP330" i="1"/>
  <c r="HR330" i="1"/>
  <c r="EP184" i="1"/>
  <c r="HR184" i="1"/>
  <c r="EP189" i="1"/>
  <c r="HR189" i="1"/>
  <c r="EP35" i="1"/>
  <c r="HR35" i="1"/>
  <c r="EP36" i="1"/>
  <c r="HR36" i="1"/>
  <c r="EP12" i="1"/>
  <c r="HR12" i="1"/>
  <c r="EP299" i="1"/>
  <c r="HR299" i="1"/>
  <c r="EP125" i="1"/>
  <c r="HR125" i="1"/>
  <c r="EP254" i="1"/>
  <c r="HR254" i="1"/>
  <c r="EP338" i="1"/>
  <c r="HR338" i="1"/>
  <c r="EP383" i="1"/>
  <c r="HR383" i="1"/>
  <c r="EP416" i="1"/>
  <c r="HR416" i="1"/>
  <c r="EQ382" i="1"/>
  <c r="HS382" i="1"/>
  <c r="EP231" i="1"/>
  <c r="HR231" i="1"/>
  <c r="EP74" i="1"/>
  <c r="HR74" i="1"/>
  <c r="EP398" i="1"/>
  <c r="HR398" i="1"/>
  <c r="EP421" i="1"/>
  <c r="HR421" i="1"/>
  <c r="EQ526" i="1"/>
  <c r="HS526" i="1"/>
  <c r="EP460" i="1"/>
  <c r="HR460" i="1"/>
  <c r="EP165" i="1"/>
  <c r="HR165" i="1"/>
  <c r="EP205" i="1"/>
  <c r="HR205" i="1"/>
  <c r="EP8" i="1"/>
  <c r="HR8" i="1"/>
  <c r="EP127" i="1"/>
  <c r="HR127" i="1"/>
  <c r="EP49" i="1"/>
  <c r="HR49" i="1"/>
  <c r="EP377" i="1"/>
  <c r="HR377" i="1"/>
  <c r="EP117" i="1"/>
  <c r="HR117" i="1"/>
  <c r="EP307" i="1"/>
  <c r="HR307" i="1"/>
  <c r="EP55" i="1"/>
  <c r="HR55" i="1"/>
  <c r="EP145" i="1"/>
  <c r="HR145" i="1"/>
  <c r="EP102" i="1"/>
  <c r="HR102" i="1"/>
  <c r="EP159" i="1"/>
  <c r="HR159" i="1"/>
  <c r="EP521" i="1"/>
  <c r="HR521" i="1"/>
  <c r="EP285" i="1"/>
  <c r="HR285" i="1"/>
  <c r="EP270" i="1"/>
  <c r="HR270" i="1"/>
  <c r="EP151" i="1"/>
  <c r="HR151" i="1"/>
  <c r="EP137" i="1"/>
  <c r="HR137" i="1"/>
  <c r="EP129" i="1"/>
  <c r="HR129" i="1"/>
  <c r="EP195" i="1"/>
  <c r="HR195" i="1"/>
  <c r="EP54" i="1"/>
  <c r="HR54" i="1"/>
  <c r="EP70" i="1"/>
  <c r="HR70" i="1"/>
  <c r="EP343" i="1"/>
  <c r="HR343" i="1"/>
  <c r="EP194" i="1"/>
  <c r="HR194" i="1"/>
  <c r="EP93" i="1"/>
  <c r="HR93" i="1"/>
  <c r="EQ62" i="1"/>
  <c r="HS62" i="1"/>
  <c r="EP510" i="1"/>
  <c r="HR510" i="1"/>
  <c r="EP234" i="1"/>
  <c r="HR234" i="1"/>
  <c r="EP397" i="1"/>
  <c r="HR397" i="1"/>
  <c r="EP260" i="1"/>
  <c r="HR260" i="1"/>
  <c r="EQ310" i="1"/>
  <c r="HS310" i="1"/>
  <c r="EP339" i="1"/>
  <c r="HR339" i="1"/>
  <c r="EP363" i="1"/>
  <c r="HR363" i="1"/>
  <c r="EP387" i="1"/>
  <c r="HR387" i="1"/>
  <c r="EP292" i="1"/>
  <c r="HR292" i="1"/>
  <c r="EP146" i="1"/>
  <c r="HR146" i="1"/>
  <c r="EP203" i="1"/>
  <c r="HR203" i="1"/>
  <c r="EQ277" i="1"/>
  <c r="HS277" i="1"/>
  <c r="EP112" i="1"/>
  <c r="HR112" i="1"/>
  <c r="EP66" i="1"/>
  <c r="HR66" i="1"/>
  <c r="EQ20" i="1"/>
  <c r="HS20" i="1"/>
  <c r="EP227" i="1"/>
  <c r="HR227" i="1"/>
  <c r="EP264" i="1"/>
  <c r="HR264" i="1"/>
  <c r="EP65" i="1"/>
  <c r="HR65" i="1"/>
  <c r="EP32" i="1"/>
  <c r="HR32" i="1"/>
  <c r="EP426" i="1"/>
  <c r="HR426" i="1"/>
  <c r="EP517" i="1"/>
  <c r="HR517" i="1"/>
  <c r="EQ183" i="1"/>
  <c r="HS183" i="1"/>
  <c r="EP293" i="1"/>
  <c r="HR293" i="1"/>
  <c r="EP92" i="1"/>
  <c r="HR92" i="1"/>
  <c r="EP354" i="1"/>
  <c r="HR354" i="1"/>
  <c r="EQ302" i="1"/>
  <c r="HS302" i="1"/>
  <c r="EP524" i="1"/>
  <c r="HR524" i="1"/>
  <c r="EP111" i="1"/>
  <c r="HR111" i="1"/>
  <c r="EP492" i="1"/>
  <c r="HR492" i="1"/>
  <c r="EP493" i="1"/>
  <c r="HR493" i="1"/>
  <c r="EP284" i="1"/>
  <c r="HR284" i="1"/>
  <c r="EP282" i="1"/>
  <c r="HR282" i="1"/>
  <c r="EP181" i="1"/>
  <c r="HR181" i="1"/>
  <c r="EP351" i="1"/>
  <c r="HR351" i="1"/>
  <c r="EP19" i="1"/>
  <c r="HR19" i="1"/>
  <c r="EP168" i="1"/>
  <c r="HR168" i="1"/>
  <c r="EP11" i="1"/>
  <c r="HR11" i="1"/>
  <c r="EP169" i="1"/>
  <c r="HR169" i="1"/>
  <c r="EP229" i="1"/>
  <c r="HR229" i="1"/>
  <c r="EP504" i="1"/>
  <c r="HR504" i="1"/>
  <c r="EQ97" i="1"/>
  <c r="HS97" i="1"/>
  <c r="EP204" i="1"/>
  <c r="HR204" i="1"/>
  <c r="EP422" i="1"/>
  <c r="HR422" i="1"/>
  <c r="EP283" i="1"/>
  <c r="HR283" i="1"/>
  <c r="EQ415" i="1"/>
  <c r="HS415" i="1"/>
  <c r="EP311" i="1"/>
  <c r="HR311" i="1"/>
  <c r="EQ465" i="1"/>
  <c r="HS465" i="1"/>
  <c r="EQ457" i="1"/>
  <c r="HS457" i="1"/>
  <c r="EP215" i="1"/>
  <c r="HR215" i="1"/>
  <c r="EP274" i="1"/>
  <c r="HR274" i="1"/>
  <c r="EP328" i="1"/>
  <c r="HR328" i="1"/>
  <c r="EP81" i="1"/>
  <c r="HR81" i="1"/>
  <c r="EP505" i="1"/>
  <c r="HR505" i="1"/>
  <c r="EP527" i="1"/>
  <c r="HR527" i="1"/>
  <c r="EQ498" i="1"/>
  <c r="HS498" i="1"/>
  <c r="EP350" i="1"/>
  <c r="HR350" i="1"/>
  <c r="EQ206" i="1"/>
  <c r="HS206" i="1"/>
  <c r="EP73" i="1"/>
  <c r="HR73" i="1"/>
  <c r="EQ362" i="1"/>
  <c r="HS362" i="1"/>
  <c r="EP155" i="1"/>
  <c r="HR155" i="1"/>
  <c r="EP388" i="1"/>
  <c r="HR388" i="1"/>
  <c r="EQ418" i="1"/>
  <c r="HS418" i="1"/>
  <c r="EP80" i="1"/>
  <c r="HR80" i="1"/>
  <c r="EP459" i="1"/>
  <c r="HR459" i="1"/>
  <c r="EP250" i="1"/>
  <c r="HR250" i="1"/>
  <c r="EQ239" i="1"/>
  <c r="HS239" i="1"/>
  <c r="EP368" i="1"/>
  <c r="HR368" i="1"/>
  <c r="EP40" i="1"/>
  <c r="HR40" i="1"/>
  <c r="EP423" i="1"/>
  <c r="HR423" i="1"/>
  <c r="EQ78" i="1"/>
  <c r="HS78" i="1"/>
  <c r="EP304" i="1"/>
  <c r="HR304" i="1"/>
  <c r="EQ528" i="1"/>
  <c r="HS528" i="1"/>
  <c r="EP321" i="1"/>
  <c r="HR321" i="1"/>
  <c r="EP420" i="1"/>
  <c r="HR420" i="1"/>
  <c r="EP305" i="1"/>
  <c r="HR305" i="1"/>
  <c r="EQ150" i="1"/>
  <c r="HS150" i="1"/>
  <c r="EP522" i="1"/>
  <c r="HR522" i="1"/>
  <c r="EP188" i="1"/>
  <c r="HR188" i="1"/>
  <c r="EP163" i="1"/>
  <c r="HR163" i="1"/>
  <c r="EP289" i="1"/>
  <c r="HR289" i="1"/>
  <c r="EP414" i="1"/>
  <c r="HR414" i="1"/>
  <c r="EP525" i="1"/>
  <c r="HR525" i="1"/>
  <c r="EQ4" i="1"/>
  <c r="HS4" i="1"/>
  <c r="EP63" i="1"/>
  <c r="HR63" i="1"/>
  <c r="EP281" i="1"/>
  <c r="HR281" i="1"/>
  <c r="EP230" i="1"/>
  <c r="HR230" i="1"/>
  <c r="EP235" i="1"/>
  <c r="HR235" i="1"/>
  <c r="EP297" i="1"/>
  <c r="HR297" i="1"/>
  <c r="EQ28" i="1"/>
  <c r="HS28" i="1"/>
  <c r="EP100" i="1"/>
  <c r="HR100" i="1"/>
  <c r="IA216" i="1" l="1"/>
  <c r="IB216" i="1" s="1"/>
  <c r="IA315" i="1"/>
  <c r="IB315" i="1" s="1"/>
  <c r="IA466" i="1"/>
  <c r="IB466" i="1" s="1"/>
  <c r="EU144" i="1"/>
  <c r="HW144" i="1"/>
  <c r="EV405" i="1"/>
  <c r="HX405" i="1"/>
  <c r="EV214" i="1"/>
  <c r="HX214" i="1"/>
  <c r="EU286" i="1"/>
  <c r="HW286" i="1"/>
  <c r="HW34" i="1"/>
  <c r="EU34" i="1"/>
  <c r="EU413" i="1"/>
  <c r="HW413" i="1"/>
  <c r="EU335" i="1"/>
  <c r="HW335" i="1"/>
  <c r="HX39" i="1"/>
  <c r="EV39" i="1"/>
  <c r="HW196" i="1"/>
  <c r="EU196" i="1"/>
  <c r="EV154" i="1"/>
  <c r="HX154" i="1"/>
  <c r="EU467" i="1"/>
  <c r="HW467" i="1"/>
  <c r="HW374" i="1"/>
  <c r="EU374" i="1"/>
  <c r="EU211" i="1"/>
  <c r="HW211" i="1"/>
  <c r="EV485" i="1"/>
  <c r="HX485" i="1"/>
  <c r="EV389" i="1"/>
  <c r="HX389" i="1"/>
  <c r="HW373" i="1"/>
  <c r="EU373" i="1"/>
  <c r="EV329" i="1"/>
  <c r="HX329" i="1"/>
  <c r="EW358" i="1"/>
  <c r="HY358" i="1"/>
  <c r="IB358" i="1" s="1"/>
  <c r="EU488" i="1"/>
  <c r="HW488" i="1"/>
  <c r="EV319" i="1"/>
  <c r="HX319" i="1"/>
  <c r="EW471" i="1"/>
  <c r="HY471" i="1"/>
  <c r="IB471" i="1" s="1"/>
  <c r="EU396" i="1"/>
  <c r="HW396" i="1"/>
  <c r="HX253" i="1"/>
  <c r="EV253" i="1"/>
  <c r="EV410" i="1"/>
  <c r="HX410" i="1"/>
  <c r="HW275" i="1"/>
  <c r="EU275" i="1"/>
  <c r="HX199" i="1"/>
  <c r="EV199" i="1"/>
  <c r="EW298" i="1"/>
  <c r="HY298" i="1"/>
  <c r="HX326" i="1"/>
  <c r="EV326" i="1"/>
  <c r="HW46" i="1"/>
  <c r="EU46" i="1"/>
  <c r="HW478" i="1"/>
  <c r="EU478" i="1"/>
  <c r="HX79" i="1"/>
  <c r="EV79" i="1"/>
  <c r="EV390" i="1"/>
  <c r="HX390" i="1"/>
  <c r="HW384" i="1"/>
  <c r="EU384" i="1"/>
  <c r="HX364" i="1"/>
  <c r="EV364" i="1"/>
  <c r="HW468" i="1"/>
  <c r="EU468" i="1"/>
  <c r="EW59" i="1"/>
  <c r="HY59" i="1"/>
  <c r="HY323" i="1"/>
  <c r="EW323" i="1"/>
  <c r="EW278" i="1"/>
  <c r="HY278" i="1"/>
  <c r="IB278" i="1" s="1"/>
  <c r="EW324" i="1"/>
  <c r="HY324" i="1"/>
  <c r="HY349" i="1"/>
  <c r="IB349" i="1" s="1"/>
  <c r="EW349" i="1"/>
  <c r="HW392" i="1"/>
  <c r="EU392" i="1"/>
  <c r="HY372" i="1"/>
  <c r="IB372" i="1" s="1"/>
  <c r="EW372" i="1"/>
  <c r="HX23" i="1"/>
  <c r="EV23" i="1"/>
  <c r="HX470" i="1"/>
  <c r="EV470" i="1"/>
  <c r="HX193" i="1"/>
  <c r="EV193" i="1"/>
  <c r="HY469" i="1"/>
  <c r="EW469" i="1"/>
  <c r="HY41" i="1"/>
  <c r="EW41" i="1"/>
  <c r="HX474" i="1"/>
  <c r="EV474" i="1"/>
  <c r="HW308" i="1"/>
  <c r="EU308" i="1"/>
  <c r="EV352" i="1"/>
  <c r="HX352" i="1"/>
  <c r="HX246" i="1"/>
  <c r="EV246" i="1"/>
  <c r="EU473" i="1"/>
  <c r="HW473" i="1"/>
  <c r="EV401" i="1"/>
  <c r="HX401" i="1"/>
  <c r="EV166" i="1"/>
  <c r="HX166" i="1"/>
  <c r="EU64" i="1"/>
  <c r="HW64" i="1"/>
  <c r="EW121" i="1"/>
  <c r="HY121" i="1"/>
  <c r="IB121" i="1" s="1"/>
  <c r="HW76" i="1"/>
  <c r="EU76" i="1"/>
  <c r="EU367" i="1"/>
  <c r="HW367" i="1"/>
  <c r="EW386" i="1"/>
  <c r="HY386" i="1"/>
  <c r="IB386" i="1" s="1"/>
  <c r="EV240" i="1"/>
  <c r="HX240" i="1"/>
  <c r="EW481" i="1"/>
  <c r="HY481" i="1"/>
  <c r="EU385" i="1"/>
  <c r="HW385" i="1"/>
  <c r="EV178" i="1"/>
  <c r="HX178" i="1"/>
  <c r="EW490" i="1"/>
  <c r="HY490" i="1"/>
  <c r="IB490" i="1" s="1"/>
  <c r="EW480" i="1"/>
  <c r="HY480" i="1"/>
  <c r="HX472" i="1"/>
  <c r="EV472" i="1"/>
  <c r="HX336" i="1"/>
  <c r="EV336" i="1"/>
  <c r="EU347" i="1"/>
  <c r="HW347" i="1"/>
  <c r="HW403" i="1"/>
  <c r="EU403" i="1"/>
  <c r="HW479" i="1"/>
  <c r="EU479" i="1"/>
  <c r="HY221" i="1"/>
  <c r="IB221" i="1" s="1"/>
  <c r="EW221" i="1"/>
  <c r="HW360" i="1"/>
  <c r="EU360" i="1"/>
  <c r="HW201" i="1"/>
  <c r="EU201" i="1"/>
  <c r="HX236" i="1"/>
  <c r="EV236" i="1"/>
  <c r="EV60" i="1"/>
  <c r="HX60" i="1"/>
  <c r="HX309" i="1"/>
  <c r="EV309" i="1"/>
  <c r="EW475" i="1"/>
  <c r="HY475" i="1"/>
  <c r="EW369" i="1"/>
  <c r="HY369" i="1"/>
  <c r="EV142" i="1"/>
  <c r="HX142" i="1"/>
  <c r="EW376" i="1"/>
  <c r="HY376" i="1"/>
  <c r="IB376" i="1" s="1"/>
  <c r="HX322" i="1"/>
  <c r="EV322" i="1"/>
  <c r="EV187" i="1"/>
  <c r="HX187" i="1"/>
  <c r="HW337" i="1"/>
  <c r="EU337" i="1"/>
  <c r="EV486" i="1"/>
  <c r="HX486" i="1"/>
  <c r="EW153" i="1"/>
  <c r="HY153" i="1"/>
  <c r="IB153" i="1" s="1"/>
  <c r="EU318" i="1"/>
  <c r="HW318" i="1"/>
  <c r="HX85" i="1"/>
  <c r="EV85" i="1"/>
  <c r="HW345" i="1"/>
  <c r="EU345" i="1"/>
  <c r="HX399" i="1"/>
  <c r="EV399" i="1"/>
  <c r="HY484" i="1"/>
  <c r="IB484" i="1" s="1"/>
  <c r="EW484" i="1"/>
  <c r="HX365" i="1"/>
  <c r="EV365" i="1"/>
  <c r="EU136" i="1"/>
  <c r="HW136" i="1"/>
  <c r="HX366" i="1"/>
  <c r="EV366" i="1"/>
  <c r="HX483" i="1"/>
  <c r="EV483" i="1"/>
  <c r="EU225" i="1"/>
  <c r="HW225" i="1"/>
  <c r="EV477" i="1"/>
  <c r="HX477" i="1"/>
  <c r="EW482" i="1"/>
  <c r="HY482" i="1"/>
  <c r="IB482" i="1" s="1"/>
  <c r="EW325" i="1"/>
  <c r="HY325" i="1"/>
  <c r="HW256" i="1"/>
  <c r="EU256" i="1"/>
  <c r="HX332" i="1"/>
  <c r="EV332" i="1"/>
  <c r="HW394" i="1"/>
  <c r="EU394" i="1"/>
  <c r="EW487" i="1"/>
  <c r="HY487" i="1"/>
  <c r="IB487" i="1" s="1"/>
  <c r="EW489" i="1"/>
  <c r="HY489" i="1"/>
  <c r="HY476" i="1"/>
  <c r="EW476" i="1"/>
  <c r="EU370" i="1"/>
  <c r="HW370" i="1"/>
  <c r="EV113" i="1"/>
  <c r="HX113" i="1"/>
  <c r="HW182" i="1"/>
  <c r="EU182" i="1"/>
  <c r="EQ124" i="1"/>
  <c r="HS124" i="1"/>
  <c r="EQ496" i="1"/>
  <c r="HS496" i="1"/>
  <c r="EQ241" i="1"/>
  <c r="HS241" i="1"/>
  <c r="EQ218" i="1"/>
  <c r="HS218" i="1"/>
  <c r="EQ116" i="1"/>
  <c r="HS116" i="1"/>
  <c r="EQ24" i="1"/>
  <c r="HS24" i="1"/>
  <c r="EQ519" i="1"/>
  <c r="HS519" i="1"/>
  <c r="EQ132" i="1"/>
  <c r="HS132" i="1"/>
  <c r="EQ297" i="1"/>
  <c r="HS297" i="1"/>
  <c r="EQ368" i="1"/>
  <c r="HS368" i="1"/>
  <c r="EQ235" i="1"/>
  <c r="HS235" i="1"/>
  <c r="EQ289" i="1"/>
  <c r="HS289" i="1"/>
  <c r="ER150" i="1"/>
  <c r="HT150" i="1"/>
  <c r="EQ423" i="1"/>
  <c r="HS423" i="1"/>
  <c r="ER239" i="1"/>
  <c r="HT239" i="1"/>
  <c r="ER418" i="1"/>
  <c r="HT418" i="1"/>
  <c r="EQ527" i="1"/>
  <c r="HS527" i="1"/>
  <c r="EQ274" i="1"/>
  <c r="HS274" i="1"/>
  <c r="EQ204" i="1"/>
  <c r="HS204" i="1"/>
  <c r="EQ351" i="1"/>
  <c r="HS351" i="1"/>
  <c r="EQ281" i="1"/>
  <c r="HS281" i="1"/>
  <c r="ER498" i="1"/>
  <c r="HT498" i="1"/>
  <c r="EQ100" i="1"/>
  <c r="HS100" i="1"/>
  <c r="EQ230" i="1"/>
  <c r="HS230" i="1"/>
  <c r="ER4" i="1"/>
  <c r="HT4" i="1"/>
  <c r="EQ163" i="1"/>
  <c r="HS163" i="1"/>
  <c r="EQ305" i="1"/>
  <c r="HS305" i="1"/>
  <c r="ER528" i="1"/>
  <c r="HT528" i="1"/>
  <c r="EQ40" i="1"/>
  <c r="HS40" i="1"/>
  <c r="EQ250" i="1"/>
  <c r="HS250" i="1"/>
  <c r="EQ388" i="1"/>
  <c r="HS388" i="1"/>
  <c r="ER206" i="1"/>
  <c r="HT206" i="1"/>
  <c r="EQ505" i="1"/>
  <c r="HS505" i="1"/>
  <c r="EQ215" i="1"/>
  <c r="HS215" i="1"/>
  <c r="ER415" i="1"/>
  <c r="HT415" i="1"/>
  <c r="ER97" i="1"/>
  <c r="HT97" i="1"/>
  <c r="EQ11" i="1"/>
  <c r="HS11" i="1"/>
  <c r="EQ181" i="1"/>
  <c r="HS181" i="1"/>
  <c r="ER302" i="1"/>
  <c r="HT302" i="1"/>
  <c r="ER183" i="1"/>
  <c r="HT183" i="1"/>
  <c r="EQ65" i="1"/>
  <c r="HS65" i="1"/>
  <c r="EQ66" i="1"/>
  <c r="HS66" i="1"/>
  <c r="HS146" i="1"/>
  <c r="EQ146" i="1"/>
  <c r="EQ339" i="1"/>
  <c r="HS339" i="1"/>
  <c r="EQ234" i="1"/>
  <c r="HS234" i="1"/>
  <c r="EQ194" i="1"/>
  <c r="HS194" i="1"/>
  <c r="EQ195" i="1"/>
  <c r="HS195" i="1"/>
  <c r="EQ270" i="1"/>
  <c r="HS270" i="1"/>
  <c r="EQ102" i="1"/>
  <c r="HS102" i="1"/>
  <c r="EQ117" i="1"/>
  <c r="HS117" i="1"/>
  <c r="EQ8" i="1"/>
  <c r="HS8" i="1"/>
  <c r="ER526" i="1"/>
  <c r="HT526" i="1"/>
  <c r="EQ74" i="1"/>
  <c r="HS74" i="1"/>
  <c r="EQ383" i="1"/>
  <c r="HS383" i="1"/>
  <c r="EQ125" i="1"/>
  <c r="HS125" i="1"/>
  <c r="EQ35" i="1"/>
  <c r="HS35" i="1"/>
  <c r="ER217" i="1"/>
  <c r="HT217" i="1"/>
  <c r="EQ75" i="1"/>
  <c r="HS75" i="1"/>
  <c r="EQ238" i="1"/>
  <c r="HS238" i="1"/>
  <c r="EQ312" i="1"/>
  <c r="HS312" i="1"/>
  <c r="EQ13" i="1"/>
  <c r="HS13" i="1"/>
  <c r="ER103" i="1"/>
  <c r="HT103" i="1"/>
  <c r="ER518" i="1"/>
  <c r="HT518" i="1"/>
  <c r="EQ412" i="1"/>
  <c r="HS412" i="1"/>
  <c r="EQ514" i="1"/>
  <c r="HS514" i="1"/>
  <c r="EQ529" i="1"/>
  <c r="HS529" i="1"/>
  <c r="ER513" i="1"/>
  <c r="HT513" i="1"/>
  <c r="EQ409" i="1"/>
  <c r="HS409" i="1"/>
  <c r="EQ212" i="1"/>
  <c r="HS212" i="1"/>
  <c r="EQ108" i="1"/>
  <c r="HS108" i="1"/>
  <c r="ER160" i="1"/>
  <c r="HT160" i="1"/>
  <c r="EQ320" i="1"/>
  <c r="HS320" i="1"/>
  <c r="EQ53" i="1"/>
  <c r="HS53" i="1"/>
  <c r="EQ355" i="1"/>
  <c r="HS355" i="1"/>
  <c r="EQ52" i="1"/>
  <c r="HS52" i="1"/>
  <c r="EQ251" i="1"/>
  <c r="HS251" i="1"/>
  <c r="EQ501" i="1"/>
  <c r="HS501" i="1"/>
  <c r="EQ233" i="1"/>
  <c r="HS233" i="1"/>
  <c r="EQ499" i="1"/>
  <c r="HS499" i="1"/>
  <c r="EQ5" i="1"/>
  <c r="HS5" i="1"/>
  <c r="EQ509" i="1"/>
  <c r="HS509" i="1"/>
  <c r="EQ267" i="1"/>
  <c r="HS267" i="1"/>
  <c r="EQ259" i="1"/>
  <c r="HS259" i="1"/>
  <c r="EQ371" i="1"/>
  <c r="HS371" i="1"/>
  <c r="EQ341" i="1"/>
  <c r="HS341" i="1"/>
  <c r="HS334" i="1"/>
  <c r="EQ334" i="1"/>
  <c r="EQ101" i="1"/>
  <c r="HS101" i="1"/>
  <c r="EQ348" i="1"/>
  <c r="HS348" i="1"/>
  <c r="EQ391" i="1"/>
  <c r="HS391" i="1"/>
  <c r="ER261" i="1"/>
  <c r="HT261" i="1"/>
  <c r="EQ346" i="1"/>
  <c r="HS346" i="1"/>
  <c r="EQ202" i="1"/>
  <c r="HS202" i="1"/>
  <c r="EQ344" i="1"/>
  <c r="HS344" i="1"/>
  <c r="EQ68" i="1"/>
  <c r="HS68" i="1"/>
  <c r="EQ381" i="1"/>
  <c r="HS381" i="1"/>
  <c r="EQ131" i="1"/>
  <c r="HS131" i="1"/>
  <c r="EQ67" i="1"/>
  <c r="HS67" i="1"/>
  <c r="EQ503" i="1"/>
  <c r="HS503" i="1"/>
  <c r="EQ128" i="1"/>
  <c r="HS128" i="1"/>
  <c r="EQ175" i="1"/>
  <c r="HS175" i="1"/>
  <c r="EQ88" i="1"/>
  <c r="HS88" i="1"/>
  <c r="EQ80" i="1"/>
  <c r="HS80" i="1"/>
  <c r="EQ96" i="1"/>
  <c r="HS96" i="1"/>
  <c r="ER28" i="1"/>
  <c r="HT28" i="1"/>
  <c r="EQ525" i="1"/>
  <c r="HS525" i="1"/>
  <c r="EQ188" i="1"/>
  <c r="HS188" i="1"/>
  <c r="EQ420" i="1"/>
  <c r="HS420" i="1"/>
  <c r="HS304" i="1"/>
  <c r="EQ304" i="1"/>
  <c r="EQ459" i="1"/>
  <c r="HS459" i="1"/>
  <c r="EQ155" i="1"/>
  <c r="HS155" i="1"/>
  <c r="EQ350" i="1"/>
  <c r="HS350" i="1"/>
  <c r="EQ81" i="1"/>
  <c r="HS81" i="1"/>
  <c r="ER457" i="1"/>
  <c r="HT457" i="1"/>
  <c r="EQ283" i="1"/>
  <c r="HS283" i="1"/>
  <c r="EQ504" i="1"/>
  <c r="HS504" i="1"/>
  <c r="EQ168" i="1"/>
  <c r="HS168" i="1"/>
  <c r="EQ282" i="1"/>
  <c r="HS282" i="1"/>
  <c r="EQ492" i="1"/>
  <c r="HS492" i="1"/>
  <c r="EQ354" i="1"/>
  <c r="HS354" i="1"/>
  <c r="EQ517" i="1"/>
  <c r="HS517" i="1"/>
  <c r="EQ264" i="1"/>
  <c r="HS264" i="1"/>
  <c r="EQ112" i="1"/>
  <c r="HS112" i="1"/>
  <c r="EQ292" i="1"/>
  <c r="HS292" i="1"/>
  <c r="ER310" i="1"/>
  <c r="HT310" i="1"/>
  <c r="EQ510" i="1"/>
  <c r="HS510" i="1"/>
  <c r="EQ343" i="1"/>
  <c r="HS343" i="1"/>
  <c r="EQ129" i="1"/>
  <c r="HS129" i="1"/>
  <c r="EQ285" i="1"/>
  <c r="HS285" i="1"/>
  <c r="EQ145" i="1"/>
  <c r="HS145" i="1"/>
  <c r="EQ377" i="1"/>
  <c r="HS377" i="1"/>
  <c r="EQ205" i="1"/>
  <c r="HS205" i="1"/>
  <c r="EQ231" i="1"/>
  <c r="HS231" i="1"/>
  <c r="EQ338" i="1"/>
  <c r="HS338" i="1"/>
  <c r="EQ299" i="1"/>
  <c r="HS299" i="1"/>
  <c r="EQ189" i="1"/>
  <c r="HS189" i="1"/>
  <c r="ER495" i="1"/>
  <c r="HT495" i="1"/>
  <c r="EQ242" i="1"/>
  <c r="HS242" i="1"/>
  <c r="ER30" i="1"/>
  <c r="HT30" i="1"/>
  <c r="EQ269" i="1"/>
  <c r="HS269" i="1"/>
  <c r="ER327" i="1"/>
  <c r="HT327" i="1"/>
  <c r="EQ266" i="1"/>
  <c r="HS266" i="1"/>
  <c r="EQ61" i="1"/>
  <c r="HS61" i="1"/>
  <c r="EQ395" i="1"/>
  <c r="HS395" i="1"/>
  <c r="EQ279" i="1"/>
  <c r="HS279" i="1"/>
  <c r="ER500" i="1"/>
  <c r="HT500" i="1"/>
  <c r="EQ280" i="1"/>
  <c r="HS280" i="1"/>
  <c r="EQ157" i="1"/>
  <c r="HS157" i="1"/>
  <c r="EQ375" i="1"/>
  <c r="HS375" i="1"/>
  <c r="EQ172" i="1"/>
  <c r="HS172" i="1"/>
  <c r="EQ90" i="1"/>
  <c r="HS90" i="1"/>
  <c r="ER462" i="1"/>
  <c r="HT462" i="1"/>
  <c r="EQ306" i="1"/>
  <c r="HS306" i="1"/>
  <c r="ER502" i="1"/>
  <c r="HT502" i="1"/>
  <c r="HS232" i="1"/>
  <c r="EQ232" i="1"/>
  <c r="EQ224" i="1"/>
  <c r="HS224" i="1"/>
  <c r="EQ89" i="1"/>
  <c r="HS89" i="1"/>
  <c r="EQ174" i="1"/>
  <c r="HS174" i="1"/>
  <c r="EQ10" i="1"/>
  <c r="HS10" i="1"/>
  <c r="EQ25" i="1"/>
  <c r="HS25" i="1"/>
  <c r="ER94" i="1"/>
  <c r="HT94" i="1"/>
  <c r="EQ228" i="1"/>
  <c r="HS228" i="1"/>
  <c r="EQ123" i="1"/>
  <c r="HS123" i="1"/>
  <c r="EQ162" i="1"/>
  <c r="HS162" i="1"/>
  <c r="EQ18" i="1"/>
  <c r="HS18" i="1"/>
  <c r="EQ226" i="1"/>
  <c r="HS226" i="1"/>
  <c r="EQ207" i="1"/>
  <c r="HS207" i="1"/>
  <c r="EQ219" i="1"/>
  <c r="HS219" i="1"/>
  <c r="EQ296" i="1"/>
  <c r="HS296" i="1"/>
  <c r="ER464" i="1"/>
  <c r="HT464" i="1"/>
  <c r="EQ200" i="1"/>
  <c r="HS200" i="1"/>
  <c r="EQ268" i="1"/>
  <c r="HS268" i="1"/>
  <c r="EQ149" i="1"/>
  <c r="HS149" i="1"/>
  <c r="EQ6" i="1"/>
  <c r="HS6" i="1"/>
  <c r="EQ140" i="1"/>
  <c r="HS140" i="1"/>
  <c r="EQ379" i="1"/>
  <c r="HS379" i="1"/>
  <c r="EQ313" i="1"/>
  <c r="HS313" i="1"/>
  <c r="EQ58" i="1"/>
  <c r="HS58" i="1"/>
  <c r="EQ245" i="1"/>
  <c r="HS245" i="1"/>
  <c r="ER400" i="1"/>
  <c r="HT400" i="1"/>
  <c r="ER78" i="1"/>
  <c r="HT78" i="1"/>
  <c r="EQ328" i="1"/>
  <c r="HS328" i="1"/>
  <c r="ER465" i="1"/>
  <c r="HT465" i="1"/>
  <c r="EQ422" i="1"/>
  <c r="HS422" i="1"/>
  <c r="EQ229" i="1"/>
  <c r="HS229" i="1"/>
  <c r="EQ19" i="1"/>
  <c r="HS19" i="1"/>
  <c r="EQ284" i="1"/>
  <c r="HS284" i="1"/>
  <c r="EQ111" i="1"/>
  <c r="HS111" i="1"/>
  <c r="EQ92" i="1"/>
  <c r="HS92" i="1"/>
  <c r="EQ426" i="1"/>
  <c r="HS426" i="1"/>
  <c r="EQ227" i="1"/>
  <c r="HS227" i="1"/>
  <c r="ER277" i="1"/>
  <c r="HT277" i="1"/>
  <c r="EQ387" i="1"/>
  <c r="HS387" i="1"/>
  <c r="EQ260" i="1"/>
  <c r="HS260" i="1"/>
  <c r="ER62" i="1"/>
  <c r="HT62" i="1"/>
  <c r="EQ70" i="1"/>
  <c r="HS70" i="1"/>
  <c r="EQ137" i="1"/>
  <c r="HS137" i="1"/>
  <c r="EQ521" i="1"/>
  <c r="HS521" i="1"/>
  <c r="EQ55" i="1"/>
  <c r="HS55" i="1"/>
  <c r="EQ49" i="1"/>
  <c r="HS49" i="1"/>
  <c r="EQ165" i="1"/>
  <c r="HS165" i="1"/>
  <c r="EQ421" i="1"/>
  <c r="HS421" i="1"/>
  <c r="ER382" i="1"/>
  <c r="HT382" i="1"/>
  <c r="EQ254" i="1"/>
  <c r="HS254" i="1"/>
  <c r="EQ12" i="1"/>
  <c r="HS12" i="1"/>
  <c r="EQ184" i="1"/>
  <c r="HS184" i="1"/>
  <c r="EQ14" i="1"/>
  <c r="HS14" i="1"/>
  <c r="EQ98" i="1"/>
  <c r="HS98" i="1"/>
  <c r="EQ45" i="1"/>
  <c r="HS45" i="1"/>
  <c r="ER300" i="1"/>
  <c r="HT300" i="1"/>
  <c r="EQ115" i="1"/>
  <c r="HS115" i="1"/>
  <c r="EQ110" i="1"/>
  <c r="HS110" i="1"/>
  <c r="ER208" i="1"/>
  <c r="HT208" i="1"/>
  <c r="EQ287" i="1"/>
  <c r="HS287" i="1"/>
  <c r="ER272" i="1"/>
  <c r="HT272" i="1"/>
  <c r="EQ42" i="1"/>
  <c r="HS42" i="1"/>
  <c r="ER109" i="1"/>
  <c r="HT109" i="1"/>
  <c r="EQ16" i="1"/>
  <c r="HS16" i="1"/>
  <c r="EQ407" i="1"/>
  <c r="HS407" i="1"/>
  <c r="HS104" i="1"/>
  <c r="EQ104" i="1"/>
  <c r="EQ380" i="1"/>
  <c r="HS380" i="1"/>
  <c r="EQ135" i="1"/>
  <c r="HS135" i="1"/>
  <c r="ER37" i="1"/>
  <c r="HT37" i="1"/>
  <c r="EQ22" i="1"/>
  <c r="HS22" i="1"/>
  <c r="EQ314" i="1"/>
  <c r="HS314" i="1"/>
  <c r="EQ491" i="1"/>
  <c r="HS491" i="1"/>
  <c r="ES494" i="1"/>
  <c r="HU494" i="1"/>
  <c r="EQ158" i="1"/>
  <c r="HS158" i="1"/>
  <c r="EQ99" i="1"/>
  <c r="HS99" i="1"/>
  <c r="EQ511" i="1"/>
  <c r="HS511" i="1"/>
  <c r="EQ402" i="1"/>
  <c r="HS402" i="1"/>
  <c r="EQ507" i="1"/>
  <c r="HS507" i="1"/>
  <c r="EQ167" i="1"/>
  <c r="HS167" i="1"/>
  <c r="EQ411" i="1"/>
  <c r="HS411" i="1"/>
  <c r="EQ458" i="1"/>
  <c r="HS458" i="1"/>
  <c r="ER161" i="1"/>
  <c r="HT161" i="1"/>
  <c r="EQ463" i="1"/>
  <c r="HS463" i="1"/>
  <c r="ER141" i="1"/>
  <c r="HT141" i="1"/>
  <c r="ER516" i="1"/>
  <c r="HT516" i="1"/>
  <c r="EQ148" i="1"/>
  <c r="HS148" i="1"/>
  <c r="ER186" i="1"/>
  <c r="HT186" i="1"/>
  <c r="EQ404" i="1"/>
  <c r="HS404" i="1"/>
  <c r="EQ353" i="1"/>
  <c r="HS353" i="1"/>
  <c r="EQ340" i="1"/>
  <c r="HS340" i="1"/>
  <c r="EQ512" i="1"/>
  <c r="HS512" i="1"/>
  <c r="EQ105" i="1"/>
  <c r="HS105" i="1"/>
  <c r="EQ139" i="1"/>
  <c r="HS139" i="1"/>
  <c r="EQ83" i="1"/>
  <c r="HS83" i="1"/>
  <c r="EQ255" i="1"/>
  <c r="HS255" i="1"/>
  <c r="EQ77" i="1"/>
  <c r="HS77" i="1"/>
  <c r="EQ522" i="1"/>
  <c r="HS522" i="1"/>
  <c r="ER362" i="1"/>
  <c r="HT362" i="1"/>
  <c r="EQ414" i="1"/>
  <c r="HS414" i="1"/>
  <c r="EQ321" i="1"/>
  <c r="HS321" i="1"/>
  <c r="HS63" i="1"/>
  <c r="EQ63" i="1"/>
  <c r="EQ73" i="1"/>
  <c r="HS73" i="1"/>
  <c r="EQ311" i="1"/>
  <c r="HS311" i="1"/>
  <c r="EQ169" i="1"/>
  <c r="HS169" i="1"/>
  <c r="EQ493" i="1"/>
  <c r="HS493" i="1"/>
  <c r="EQ524" i="1"/>
  <c r="HS524" i="1"/>
  <c r="EQ293" i="1"/>
  <c r="HS293" i="1"/>
  <c r="EQ32" i="1"/>
  <c r="HS32" i="1"/>
  <c r="ER20" i="1"/>
  <c r="HT20" i="1"/>
  <c r="EQ203" i="1"/>
  <c r="HS203" i="1"/>
  <c r="EQ363" i="1"/>
  <c r="HS363" i="1"/>
  <c r="EQ397" i="1"/>
  <c r="HS397" i="1"/>
  <c r="EQ93" i="1"/>
  <c r="HS93" i="1"/>
  <c r="EQ54" i="1"/>
  <c r="HS54" i="1"/>
  <c r="EQ151" i="1"/>
  <c r="HS151" i="1"/>
  <c r="EQ159" i="1"/>
  <c r="HS159" i="1"/>
  <c r="EQ307" i="1"/>
  <c r="HS307" i="1"/>
  <c r="EQ127" i="1"/>
  <c r="HS127" i="1"/>
  <c r="EQ460" i="1"/>
  <c r="HS460" i="1"/>
  <c r="EQ398" i="1"/>
  <c r="HS398" i="1"/>
  <c r="EQ416" i="1"/>
  <c r="HS416" i="1"/>
  <c r="EQ36" i="1"/>
  <c r="HS36" i="1"/>
  <c r="EQ330" i="1"/>
  <c r="HS330" i="1"/>
  <c r="EQ317" i="1"/>
  <c r="HS317" i="1"/>
  <c r="EQ120" i="1"/>
  <c r="HS120" i="1"/>
  <c r="EQ84" i="1"/>
  <c r="HS84" i="1"/>
  <c r="EQ191" i="1"/>
  <c r="HS191" i="1"/>
  <c r="ER43" i="1"/>
  <c r="HT43" i="1"/>
  <c r="EQ44" i="1"/>
  <c r="HS44" i="1"/>
  <c r="EQ257" i="1"/>
  <c r="HS257" i="1"/>
  <c r="EQ456" i="1"/>
  <c r="HS456" i="1"/>
  <c r="EQ17" i="1"/>
  <c r="HS17" i="1"/>
  <c r="EQ393" i="1"/>
  <c r="HS393" i="1"/>
  <c r="ER461" i="1"/>
  <c r="HT461" i="1"/>
  <c r="EQ291" i="1"/>
  <c r="HS291" i="1"/>
  <c r="ER223" i="1"/>
  <c r="HT223" i="1"/>
  <c r="EQ333" i="1"/>
  <c r="HS333" i="1"/>
  <c r="EQ47" i="1"/>
  <c r="HS47" i="1"/>
  <c r="EQ3" i="1"/>
  <c r="HS3" i="1"/>
  <c r="EQ290" i="1"/>
  <c r="HS290" i="1"/>
  <c r="EQ408" i="1"/>
  <c r="HS408" i="1"/>
  <c r="EQ72" i="1"/>
  <c r="HS72" i="1"/>
  <c r="ER198" i="1"/>
  <c r="HT198" i="1"/>
  <c r="EQ406" i="1"/>
  <c r="HS406" i="1"/>
  <c r="ER27" i="1"/>
  <c r="HT27" i="1"/>
  <c r="EQ220" i="1"/>
  <c r="HS220" i="1"/>
  <c r="EQ244" i="1"/>
  <c r="HS244" i="1"/>
  <c r="EQ508" i="1"/>
  <c r="HS508" i="1"/>
  <c r="EQ87" i="1"/>
  <c r="HS87" i="1"/>
  <c r="EQ29" i="1"/>
  <c r="HS29" i="1"/>
  <c r="ER134" i="1"/>
  <c r="HT134" i="1"/>
  <c r="ER133" i="1"/>
  <c r="HT133" i="1"/>
  <c r="EQ424" i="1"/>
  <c r="HS424" i="1"/>
  <c r="EQ288" i="1"/>
  <c r="HS288" i="1"/>
  <c r="EQ249" i="1"/>
  <c r="HS249" i="1"/>
  <c r="ER26" i="1"/>
  <c r="HT26" i="1"/>
  <c r="EQ179" i="1"/>
  <c r="HS179" i="1"/>
  <c r="EQ497" i="1"/>
  <c r="HS497" i="1"/>
  <c r="EQ152" i="1"/>
  <c r="HS152" i="1"/>
  <c r="EQ126" i="1"/>
  <c r="HS126" i="1"/>
  <c r="EQ56" i="1"/>
  <c r="HS56" i="1"/>
  <c r="EQ357" i="1"/>
  <c r="HS357" i="1"/>
  <c r="EQ82" i="1"/>
  <c r="HS82" i="1"/>
  <c r="ER506" i="1"/>
  <c r="HT506" i="1"/>
  <c r="EQ515" i="1"/>
  <c r="HS515" i="1"/>
  <c r="EQ138" i="1"/>
  <c r="HS138" i="1"/>
  <c r="EQ294" i="1"/>
  <c r="HS294" i="1"/>
  <c r="ER192" i="1"/>
  <c r="HT192" i="1"/>
  <c r="EQ7" i="1"/>
  <c r="HS7" i="1"/>
  <c r="EQ520" i="1"/>
  <c r="HS520" i="1"/>
  <c r="IA469" i="1" l="1"/>
  <c r="IB469" i="1" s="1"/>
  <c r="IA475" i="1"/>
  <c r="IB475" i="1" s="1"/>
  <c r="IA480" i="1"/>
  <c r="IB480" i="1" s="1"/>
  <c r="IA481" i="1"/>
  <c r="IB481" i="1" s="1"/>
  <c r="IA323" i="1"/>
  <c r="IB323" i="1" s="1"/>
  <c r="IA59" i="1"/>
  <c r="IB59" i="1" s="1"/>
  <c r="IA476" i="1"/>
  <c r="IB476" i="1" s="1"/>
  <c r="IA489" i="1"/>
  <c r="IB489" i="1" s="1"/>
  <c r="IA324" i="1"/>
  <c r="IB324" i="1" s="1"/>
  <c r="IA298" i="1"/>
  <c r="IB298" i="1" s="1"/>
  <c r="IA41" i="1"/>
  <c r="IB41" i="1" s="1"/>
  <c r="IA325" i="1"/>
  <c r="IB325" i="1" s="1"/>
  <c r="IA369" i="1"/>
  <c r="IB369" i="1" s="1"/>
  <c r="EV144" i="1"/>
  <c r="HX144" i="1"/>
  <c r="EW405" i="1"/>
  <c r="HY405" i="1"/>
  <c r="IB405" i="1" s="1"/>
  <c r="HX286" i="1"/>
  <c r="EV286" i="1"/>
  <c r="EW214" i="1"/>
  <c r="HY214" i="1"/>
  <c r="IB214" i="1" s="1"/>
  <c r="HX335" i="1"/>
  <c r="EV335" i="1"/>
  <c r="HX413" i="1"/>
  <c r="EV413" i="1"/>
  <c r="EV34" i="1"/>
  <c r="HX34" i="1"/>
  <c r="HY39" i="1"/>
  <c r="IB39" i="1" s="1"/>
  <c r="EW39" i="1"/>
  <c r="EV373" i="1"/>
  <c r="HX373" i="1"/>
  <c r="HX374" i="1"/>
  <c r="EV374" i="1"/>
  <c r="EW319" i="1"/>
  <c r="HY319" i="1"/>
  <c r="EV488" i="1"/>
  <c r="HX488" i="1"/>
  <c r="EW389" i="1"/>
  <c r="HY389" i="1"/>
  <c r="IB389" i="1" s="1"/>
  <c r="EV467" i="1"/>
  <c r="HX467" i="1"/>
  <c r="EW485" i="1"/>
  <c r="HY485" i="1"/>
  <c r="EW154" i="1"/>
  <c r="HY154" i="1"/>
  <c r="HX196" i="1"/>
  <c r="EV196" i="1"/>
  <c r="EW329" i="1"/>
  <c r="HY329" i="1"/>
  <c r="EV211" i="1"/>
  <c r="HX211" i="1"/>
  <c r="HX394" i="1"/>
  <c r="EV394" i="1"/>
  <c r="HY483" i="1"/>
  <c r="EW483" i="1"/>
  <c r="HY365" i="1"/>
  <c r="EW365" i="1"/>
  <c r="EW399" i="1"/>
  <c r="HY399" i="1"/>
  <c r="HY236" i="1"/>
  <c r="IB236" i="1" s="1"/>
  <c r="EW236" i="1"/>
  <c r="HX479" i="1"/>
  <c r="EV479" i="1"/>
  <c r="HY472" i="1"/>
  <c r="EW472" i="1"/>
  <c r="HX468" i="1"/>
  <c r="EV468" i="1"/>
  <c r="HX478" i="1"/>
  <c r="EV478" i="1"/>
  <c r="EW326" i="1"/>
  <c r="HY326" i="1"/>
  <c r="IB326" i="1" s="1"/>
  <c r="HX370" i="1"/>
  <c r="EV370" i="1"/>
  <c r="HX318" i="1"/>
  <c r="EV318" i="1"/>
  <c r="HY187" i="1"/>
  <c r="IB187" i="1" s="1"/>
  <c r="EW187" i="1"/>
  <c r="HX385" i="1"/>
  <c r="EV385" i="1"/>
  <c r="HX367" i="1"/>
  <c r="EV367" i="1"/>
  <c r="HY166" i="1"/>
  <c r="IB166" i="1" s="1"/>
  <c r="EW166" i="1"/>
  <c r="HY352" i="1"/>
  <c r="EW352" i="1"/>
  <c r="HY390" i="1"/>
  <c r="IB390" i="1" s="1"/>
  <c r="EW390" i="1"/>
  <c r="HY410" i="1"/>
  <c r="EW410" i="1"/>
  <c r="HX345" i="1"/>
  <c r="EV345" i="1"/>
  <c r="HY322" i="1"/>
  <c r="IB322" i="1" s="1"/>
  <c r="EW322" i="1"/>
  <c r="HX201" i="1"/>
  <c r="EV201" i="1"/>
  <c r="HX403" i="1"/>
  <c r="EV403" i="1"/>
  <c r="EV76" i="1"/>
  <c r="HX76" i="1"/>
  <c r="HX308" i="1"/>
  <c r="EV308" i="1"/>
  <c r="HY193" i="1"/>
  <c r="EW193" i="1"/>
  <c r="HX392" i="1"/>
  <c r="EV392" i="1"/>
  <c r="HX46" i="1"/>
  <c r="EV46" i="1"/>
  <c r="HY401" i="1"/>
  <c r="IB401" i="1" s="1"/>
  <c r="EW401" i="1"/>
  <c r="HY332" i="1"/>
  <c r="EW332" i="1"/>
  <c r="HX182" i="1"/>
  <c r="EV182" i="1"/>
  <c r="EV256" i="1"/>
  <c r="HX256" i="1"/>
  <c r="HY366" i="1"/>
  <c r="EW366" i="1"/>
  <c r="HY309" i="1"/>
  <c r="EW309" i="1"/>
  <c r="HX360" i="1"/>
  <c r="EV360" i="1"/>
  <c r="EW474" i="1"/>
  <c r="HY474" i="1"/>
  <c r="HY470" i="1"/>
  <c r="EW470" i="1"/>
  <c r="EW364" i="1"/>
  <c r="HY364" i="1"/>
  <c r="HY79" i="1"/>
  <c r="IB79" i="1" s="1"/>
  <c r="EW79" i="1"/>
  <c r="HY199" i="1"/>
  <c r="IB199" i="1" s="1"/>
  <c r="EW199" i="1"/>
  <c r="HY253" i="1"/>
  <c r="EW253" i="1"/>
  <c r="EW477" i="1"/>
  <c r="HY477" i="1"/>
  <c r="EW486" i="1"/>
  <c r="HY486" i="1"/>
  <c r="HX347" i="1"/>
  <c r="EV347" i="1"/>
  <c r="HY240" i="1"/>
  <c r="EW240" i="1"/>
  <c r="HX473" i="1"/>
  <c r="EV473" i="1"/>
  <c r="HY85" i="1"/>
  <c r="IB85" i="1" s="1"/>
  <c r="EW85" i="1"/>
  <c r="HX337" i="1"/>
  <c r="EV337" i="1"/>
  <c r="EW336" i="1"/>
  <c r="HY336" i="1"/>
  <c r="HY246" i="1"/>
  <c r="IB246" i="1" s="1"/>
  <c r="EW246" i="1"/>
  <c r="HY23" i="1"/>
  <c r="IB23" i="1" s="1"/>
  <c r="EW23" i="1"/>
  <c r="HX384" i="1"/>
  <c r="EV384" i="1"/>
  <c r="HX275" i="1"/>
  <c r="EV275" i="1"/>
  <c r="HY113" i="1"/>
  <c r="IB113" i="1" s="1"/>
  <c r="EW113" i="1"/>
  <c r="HX225" i="1"/>
  <c r="EV225" i="1"/>
  <c r="EV136" i="1"/>
  <c r="HX136" i="1"/>
  <c r="HY142" i="1"/>
  <c r="IB142" i="1" s="1"/>
  <c r="EW142" i="1"/>
  <c r="HY60" i="1"/>
  <c r="EW60" i="1"/>
  <c r="HY178" i="1"/>
  <c r="IB178" i="1" s="1"/>
  <c r="EW178" i="1"/>
  <c r="HX64" i="1"/>
  <c r="EV64" i="1"/>
  <c r="HX396" i="1"/>
  <c r="EV396" i="1"/>
  <c r="ER124" i="1"/>
  <c r="HT124" i="1"/>
  <c r="ER496" i="1"/>
  <c r="HT496" i="1"/>
  <c r="ER218" i="1"/>
  <c r="HT218" i="1"/>
  <c r="ER241" i="1"/>
  <c r="HT241" i="1"/>
  <c r="ER24" i="1"/>
  <c r="HT24" i="1"/>
  <c r="ER116" i="1"/>
  <c r="HT116" i="1"/>
  <c r="ER132" i="1"/>
  <c r="HT132" i="1"/>
  <c r="ER519" i="1"/>
  <c r="HT519" i="1"/>
  <c r="ER334" i="1"/>
  <c r="HT334" i="1"/>
  <c r="ER138" i="1"/>
  <c r="HT138" i="1"/>
  <c r="ES461" i="1"/>
  <c r="HU461" i="1"/>
  <c r="ER293" i="1"/>
  <c r="HT293" i="1"/>
  <c r="ER463" i="1"/>
  <c r="HT463" i="1"/>
  <c r="ES37" i="1"/>
  <c r="HU37" i="1"/>
  <c r="ER110" i="1"/>
  <c r="HT110" i="1"/>
  <c r="ER70" i="1"/>
  <c r="HT70" i="1"/>
  <c r="ER111" i="1"/>
  <c r="HT111" i="1"/>
  <c r="ER422" i="1"/>
  <c r="HT422" i="1"/>
  <c r="ER379" i="1"/>
  <c r="HT379" i="1"/>
  <c r="ER268" i="1"/>
  <c r="HT268" i="1"/>
  <c r="ER219" i="1"/>
  <c r="HT219" i="1"/>
  <c r="ER162" i="1"/>
  <c r="HT162" i="1"/>
  <c r="ES94" i="1"/>
  <c r="HU94" i="1"/>
  <c r="ER89" i="1"/>
  <c r="HT89" i="1"/>
  <c r="ER306" i="1"/>
  <c r="HT306" i="1"/>
  <c r="ER375" i="1"/>
  <c r="HT375" i="1"/>
  <c r="ER279" i="1"/>
  <c r="HT279" i="1"/>
  <c r="ER266" i="1"/>
  <c r="HT266" i="1"/>
  <c r="ER338" i="1"/>
  <c r="HT338" i="1"/>
  <c r="HT343" i="1"/>
  <c r="ER343" i="1"/>
  <c r="ER112" i="1"/>
  <c r="HT112" i="1"/>
  <c r="ER492" i="1"/>
  <c r="HT492" i="1"/>
  <c r="ER283" i="1"/>
  <c r="HT283" i="1"/>
  <c r="ER155" i="1"/>
  <c r="HT155" i="1"/>
  <c r="ER420" i="1"/>
  <c r="HT420" i="1"/>
  <c r="ES28" i="1"/>
  <c r="HU28" i="1"/>
  <c r="ER88" i="1"/>
  <c r="HT88" i="1"/>
  <c r="ER67" i="1"/>
  <c r="HT67" i="1"/>
  <c r="ER344" i="1"/>
  <c r="HT344" i="1"/>
  <c r="ES261" i="1"/>
  <c r="HU261" i="1"/>
  <c r="ER267" i="1"/>
  <c r="HT267" i="1"/>
  <c r="ER233" i="1"/>
  <c r="HT233" i="1"/>
  <c r="ER355" i="1"/>
  <c r="HT355" i="1"/>
  <c r="ER108" i="1"/>
  <c r="HT108" i="1"/>
  <c r="ER529" i="1"/>
  <c r="HT529" i="1"/>
  <c r="ES103" i="1"/>
  <c r="HU103" i="1"/>
  <c r="ER75" i="1"/>
  <c r="HT75" i="1"/>
  <c r="ER383" i="1"/>
  <c r="HT383" i="1"/>
  <c r="ER117" i="1"/>
  <c r="HT117" i="1"/>
  <c r="ER194" i="1"/>
  <c r="HT194" i="1"/>
  <c r="ER66" i="1"/>
  <c r="HT66" i="1"/>
  <c r="ES415" i="1"/>
  <c r="HU415" i="1"/>
  <c r="ER388" i="1"/>
  <c r="HT388" i="1"/>
  <c r="ER305" i="1"/>
  <c r="HT305" i="1"/>
  <c r="ER100" i="1"/>
  <c r="HT100" i="1"/>
  <c r="ER204" i="1"/>
  <c r="HT204" i="1"/>
  <c r="ES239" i="1"/>
  <c r="HU239" i="1"/>
  <c r="ER289" i="1"/>
  <c r="HT289" i="1"/>
  <c r="ER520" i="1"/>
  <c r="HT520" i="1"/>
  <c r="ER497" i="1"/>
  <c r="HT497" i="1"/>
  <c r="ER29" i="1"/>
  <c r="HT29" i="1"/>
  <c r="ER220" i="1"/>
  <c r="HT220" i="1"/>
  <c r="ER47" i="1"/>
  <c r="HT47" i="1"/>
  <c r="ER257" i="1"/>
  <c r="HT257" i="1"/>
  <c r="ER36" i="1"/>
  <c r="HT36" i="1"/>
  <c r="ER460" i="1"/>
  <c r="HT460" i="1"/>
  <c r="ER151" i="1"/>
  <c r="HT151" i="1"/>
  <c r="ER311" i="1"/>
  <c r="HT311" i="1"/>
  <c r="ER255" i="1"/>
  <c r="HT255" i="1"/>
  <c r="ES186" i="1"/>
  <c r="HU186" i="1"/>
  <c r="ER458" i="1"/>
  <c r="HT458" i="1"/>
  <c r="ET494" i="1"/>
  <c r="HV494" i="1"/>
  <c r="ER407" i="1"/>
  <c r="HT407" i="1"/>
  <c r="ER42" i="1"/>
  <c r="HT42" i="1"/>
  <c r="ER98" i="1"/>
  <c r="HT98" i="1"/>
  <c r="ER49" i="1"/>
  <c r="HT49" i="1"/>
  <c r="ES277" i="1"/>
  <c r="HU277" i="1"/>
  <c r="ES400" i="1"/>
  <c r="HU400" i="1"/>
  <c r="ER242" i="1"/>
  <c r="HT242" i="1"/>
  <c r="ER104" i="1"/>
  <c r="HT104" i="1"/>
  <c r="ER357" i="1"/>
  <c r="HT357" i="1"/>
  <c r="ER288" i="1"/>
  <c r="HT288" i="1"/>
  <c r="ER72" i="1"/>
  <c r="HT72" i="1"/>
  <c r="ER84" i="1"/>
  <c r="HT84" i="1"/>
  <c r="ER363" i="1"/>
  <c r="HT363" i="1"/>
  <c r="ER414" i="1"/>
  <c r="HT414" i="1"/>
  <c r="ER512" i="1"/>
  <c r="HT512" i="1"/>
  <c r="ER402" i="1"/>
  <c r="HT402" i="1"/>
  <c r="ER254" i="1"/>
  <c r="HT254" i="1"/>
  <c r="ER377" i="1"/>
  <c r="HT377" i="1"/>
  <c r="ER7" i="1"/>
  <c r="HT7" i="1"/>
  <c r="ER515" i="1"/>
  <c r="HT515" i="1"/>
  <c r="ER56" i="1"/>
  <c r="HT56" i="1"/>
  <c r="ER179" i="1"/>
  <c r="HT179" i="1"/>
  <c r="ER424" i="1"/>
  <c r="HT424" i="1"/>
  <c r="ER87" i="1"/>
  <c r="HT87" i="1"/>
  <c r="ES27" i="1"/>
  <c r="HU27" i="1"/>
  <c r="ER408" i="1"/>
  <c r="HT408" i="1"/>
  <c r="ER333" i="1"/>
  <c r="HT333" i="1"/>
  <c r="ER393" i="1"/>
  <c r="HT393" i="1"/>
  <c r="ER44" i="1"/>
  <c r="HT44" i="1"/>
  <c r="ER120" i="1"/>
  <c r="HT120" i="1"/>
  <c r="ER127" i="1"/>
  <c r="HT127" i="1"/>
  <c r="ER54" i="1"/>
  <c r="HT54" i="1"/>
  <c r="ER203" i="1"/>
  <c r="HT203" i="1"/>
  <c r="ER524" i="1"/>
  <c r="HT524" i="1"/>
  <c r="ER73" i="1"/>
  <c r="HT73" i="1"/>
  <c r="ES362" i="1"/>
  <c r="HU362" i="1"/>
  <c r="ER83" i="1"/>
  <c r="HT83" i="1"/>
  <c r="ER340" i="1"/>
  <c r="HT340" i="1"/>
  <c r="ER148" i="1"/>
  <c r="HT148" i="1"/>
  <c r="ER411" i="1"/>
  <c r="HT411" i="1"/>
  <c r="ER511" i="1"/>
  <c r="HT511" i="1"/>
  <c r="ER491" i="1"/>
  <c r="HT491" i="1"/>
  <c r="ER135" i="1"/>
  <c r="HT135" i="1"/>
  <c r="ER16" i="1"/>
  <c r="HT16" i="1"/>
  <c r="ES272" i="1"/>
  <c r="HU272" i="1"/>
  <c r="ER115" i="1"/>
  <c r="HT115" i="1"/>
  <c r="ER14" i="1"/>
  <c r="HT14" i="1"/>
  <c r="ES382" i="1"/>
  <c r="HU382" i="1"/>
  <c r="ER55" i="1"/>
  <c r="HT55" i="1"/>
  <c r="ES62" i="1"/>
  <c r="HU62" i="1"/>
  <c r="ER227" i="1"/>
  <c r="HT227" i="1"/>
  <c r="ER284" i="1"/>
  <c r="HT284" i="1"/>
  <c r="ES465" i="1"/>
  <c r="HU465" i="1"/>
  <c r="ER245" i="1"/>
  <c r="HT245" i="1"/>
  <c r="ER140" i="1"/>
  <c r="HT140" i="1"/>
  <c r="ER200" i="1"/>
  <c r="HT200" i="1"/>
  <c r="ER207" i="1"/>
  <c r="HT207" i="1"/>
  <c r="ER123" i="1"/>
  <c r="HT123" i="1"/>
  <c r="ER25" i="1"/>
  <c r="HT25" i="1"/>
  <c r="ER224" i="1"/>
  <c r="HT224" i="1"/>
  <c r="ES462" i="1"/>
  <c r="HU462" i="1"/>
  <c r="ER157" i="1"/>
  <c r="HT157" i="1"/>
  <c r="ES327" i="1"/>
  <c r="HU327" i="1"/>
  <c r="ES495" i="1"/>
  <c r="HU495" i="1"/>
  <c r="ER231" i="1"/>
  <c r="HT231" i="1"/>
  <c r="ER145" i="1"/>
  <c r="HT145" i="1"/>
  <c r="ER510" i="1"/>
  <c r="HT510" i="1"/>
  <c r="ER264" i="1"/>
  <c r="HT264" i="1"/>
  <c r="ER282" i="1"/>
  <c r="HT282" i="1"/>
  <c r="ES457" i="1"/>
  <c r="HU457" i="1"/>
  <c r="ER459" i="1"/>
  <c r="HT459" i="1"/>
  <c r="ER188" i="1"/>
  <c r="HT188" i="1"/>
  <c r="ER96" i="1"/>
  <c r="HT96" i="1"/>
  <c r="ER175" i="1"/>
  <c r="HT175" i="1"/>
  <c r="HT131" i="1"/>
  <c r="ER131" i="1"/>
  <c r="ER202" i="1"/>
  <c r="HT202" i="1"/>
  <c r="ER391" i="1"/>
  <c r="HT391" i="1"/>
  <c r="ER341" i="1"/>
  <c r="HT341" i="1"/>
  <c r="ER509" i="1"/>
  <c r="HT509" i="1"/>
  <c r="ER501" i="1"/>
  <c r="HT501" i="1"/>
  <c r="ER53" i="1"/>
  <c r="HT53" i="1"/>
  <c r="ER212" i="1"/>
  <c r="HT212" i="1"/>
  <c r="ER514" i="1"/>
  <c r="HT514" i="1"/>
  <c r="ER13" i="1"/>
  <c r="HT13" i="1"/>
  <c r="ES217" i="1"/>
  <c r="HU217" i="1"/>
  <c r="ER74" i="1"/>
  <c r="HT74" i="1"/>
  <c r="ER102" i="1"/>
  <c r="HT102" i="1"/>
  <c r="ER234" i="1"/>
  <c r="HT234" i="1"/>
  <c r="ER65" i="1"/>
  <c r="HT65" i="1"/>
  <c r="ER181" i="1"/>
  <c r="HT181" i="1"/>
  <c r="ER215" i="1"/>
  <c r="HT215" i="1"/>
  <c r="ER250" i="1"/>
  <c r="HT250" i="1"/>
  <c r="ER163" i="1"/>
  <c r="HT163" i="1"/>
  <c r="ES498" i="1"/>
  <c r="HU498" i="1"/>
  <c r="ER274" i="1"/>
  <c r="HT274" i="1"/>
  <c r="ER423" i="1"/>
  <c r="HT423" i="1"/>
  <c r="ER235" i="1"/>
  <c r="HT235" i="1"/>
  <c r="ER232" i="1"/>
  <c r="HT232" i="1"/>
  <c r="ES192" i="1"/>
  <c r="HU192" i="1"/>
  <c r="ES506" i="1"/>
  <c r="HU506" i="1"/>
  <c r="HT126" i="1"/>
  <c r="ER126" i="1"/>
  <c r="ES26" i="1"/>
  <c r="HU26" i="1"/>
  <c r="ES133" i="1"/>
  <c r="HU133" i="1"/>
  <c r="ER508" i="1"/>
  <c r="HT508" i="1"/>
  <c r="ER406" i="1"/>
  <c r="HT406" i="1"/>
  <c r="ER290" i="1"/>
  <c r="HT290" i="1"/>
  <c r="ES223" i="1"/>
  <c r="HU223" i="1"/>
  <c r="ER17" i="1"/>
  <c r="HT17" i="1"/>
  <c r="ES43" i="1"/>
  <c r="HU43" i="1"/>
  <c r="ER317" i="1"/>
  <c r="HT317" i="1"/>
  <c r="ER416" i="1"/>
  <c r="HT416" i="1"/>
  <c r="ER307" i="1"/>
  <c r="HT307" i="1"/>
  <c r="ER93" i="1"/>
  <c r="HT93" i="1"/>
  <c r="ES20" i="1"/>
  <c r="HU20" i="1"/>
  <c r="ER493" i="1"/>
  <c r="HT493" i="1"/>
  <c r="ER522" i="1"/>
  <c r="HT522" i="1"/>
  <c r="ER139" i="1"/>
  <c r="HT139" i="1"/>
  <c r="ER353" i="1"/>
  <c r="HT353" i="1"/>
  <c r="ES516" i="1"/>
  <c r="HU516" i="1"/>
  <c r="ER167" i="1"/>
  <c r="HT167" i="1"/>
  <c r="ER99" i="1"/>
  <c r="HT99" i="1"/>
  <c r="ER314" i="1"/>
  <c r="HT314" i="1"/>
  <c r="ER380" i="1"/>
  <c r="HT380" i="1"/>
  <c r="ES109" i="1"/>
  <c r="HU109" i="1"/>
  <c r="ER287" i="1"/>
  <c r="HT287" i="1"/>
  <c r="ES300" i="1"/>
  <c r="HU300" i="1"/>
  <c r="ER184" i="1"/>
  <c r="HT184" i="1"/>
  <c r="ER421" i="1"/>
  <c r="HT421" i="1"/>
  <c r="ER521" i="1"/>
  <c r="HT521" i="1"/>
  <c r="ER260" i="1"/>
  <c r="HT260" i="1"/>
  <c r="ER426" i="1"/>
  <c r="HT426" i="1"/>
  <c r="ER19" i="1"/>
  <c r="HT19" i="1"/>
  <c r="ER328" i="1"/>
  <c r="HT328" i="1"/>
  <c r="ER58" i="1"/>
  <c r="HT58" i="1"/>
  <c r="ER6" i="1"/>
  <c r="HT6" i="1"/>
  <c r="ES464" i="1"/>
  <c r="HU464" i="1"/>
  <c r="ER226" i="1"/>
  <c r="HT226" i="1"/>
  <c r="ER10" i="1"/>
  <c r="HT10" i="1"/>
  <c r="ER90" i="1"/>
  <c r="HT90" i="1"/>
  <c r="ER280" i="1"/>
  <c r="HT280" i="1"/>
  <c r="ER395" i="1"/>
  <c r="HT395" i="1"/>
  <c r="ER269" i="1"/>
  <c r="HT269" i="1"/>
  <c r="ER189" i="1"/>
  <c r="HT189" i="1"/>
  <c r="ER285" i="1"/>
  <c r="HT285" i="1"/>
  <c r="ES310" i="1"/>
  <c r="HU310" i="1"/>
  <c r="ER517" i="1"/>
  <c r="HT517" i="1"/>
  <c r="ER168" i="1"/>
  <c r="HT168" i="1"/>
  <c r="ER81" i="1"/>
  <c r="HT81" i="1"/>
  <c r="ER525" i="1"/>
  <c r="HT525" i="1"/>
  <c r="ER80" i="1"/>
  <c r="HT80" i="1"/>
  <c r="HT128" i="1"/>
  <c r="ER128" i="1"/>
  <c r="ER381" i="1"/>
  <c r="HT381" i="1"/>
  <c r="ER346" i="1"/>
  <c r="HT346" i="1"/>
  <c r="ER348" i="1"/>
  <c r="HT348" i="1"/>
  <c r="ER371" i="1"/>
  <c r="HT371" i="1"/>
  <c r="ER5" i="1"/>
  <c r="HT5" i="1"/>
  <c r="ER251" i="1"/>
  <c r="HT251" i="1"/>
  <c r="ER320" i="1"/>
  <c r="HT320" i="1"/>
  <c r="ER409" i="1"/>
  <c r="HT409" i="1"/>
  <c r="ER412" i="1"/>
  <c r="HT412" i="1"/>
  <c r="ER312" i="1"/>
  <c r="HT312" i="1"/>
  <c r="ER35" i="1"/>
  <c r="HT35" i="1"/>
  <c r="ES526" i="1"/>
  <c r="HU526" i="1"/>
  <c r="ER270" i="1"/>
  <c r="HT270" i="1"/>
  <c r="ER339" i="1"/>
  <c r="HT339" i="1"/>
  <c r="ES183" i="1"/>
  <c r="HU183" i="1"/>
  <c r="ER11" i="1"/>
  <c r="HT11" i="1"/>
  <c r="ER505" i="1"/>
  <c r="HT505" i="1"/>
  <c r="ER40" i="1"/>
  <c r="HT40" i="1"/>
  <c r="ES4" i="1"/>
  <c r="HU4" i="1"/>
  <c r="ER281" i="1"/>
  <c r="HT281" i="1"/>
  <c r="ER527" i="1"/>
  <c r="HT527" i="1"/>
  <c r="ER368" i="1"/>
  <c r="HT368" i="1"/>
  <c r="ER304" i="1"/>
  <c r="HT304" i="1"/>
  <c r="ER146" i="1"/>
  <c r="HT146" i="1"/>
  <c r="ER63" i="1"/>
  <c r="HT63" i="1"/>
  <c r="ER294" i="1"/>
  <c r="HT294" i="1"/>
  <c r="ER82" i="1"/>
  <c r="HT82" i="1"/>
  <c r="ER152" i="1"/>
  <c r="HT152" i="1"/>
  <c r="ER249" i="1"/>
  <c r="HT249" i="1"/>
  <c r="ES134" i="1"/>
  <c r="HU134" i="1"/>
  <c r="ER244" i="1"/>
  <c r="HT244" i="1"/>
  <c r="ES198" i="1"/>
  <c r="HU198" i="1"/>
  <c r="ER3" i="1"/>
  <c r="HT3" i="1"/>
  <c r="ER291" i="1"/>
  <c r="HT291" i="1"/>
  <c r="ER456" i="1"/>
  <c r="HT456" i="1"/>
  <c r="ER191" i="1"/>
  <c r="HT191" i="1"/>
  <c r="ER330" i="1"/>
  <c r="HT330" i="1"/>
  <c r="ER398" i="1"/>
  <c r="HT398" i="1"/>
  <c r="ER159" i="1"/>
  <c r="HT159" i="1"/>
  <c r="ER397" i="1"/>
  <c r="HT397" i="1"/>
  <c r="ER32" i="1"/>
  <c r="HT32" i="1"/>
  <c r="ER169" i="1"/>
  <c r="HT169" i="1"/>
  <c r="ER321" i="1"/>
  <c r="HT321" i="1"/>
  <c r="ER77" i="1"/>
  <c r="HT77" i="1"/>
  <c r="ER105" i="1"/>
  <c r="HT105" i="1"/>
  <c r="ER404" i="1"/>
  <c r="HT404" i="1"/>
  <c r="ES141" i="1"/>
  <c r="HU141" i="1"/>
  <c r="ES161" i="1"/>
  <c r="HU161" i="1"/>
  <c r="ER507" i="1"/>
  <c r="HT507" i="1"/>
  <c r="ER158" i="1"/>
  <c r="HT158" i="1"/>
  <c r="ER22" i="1"/>
  <c r="HT22" i="1"/>
  <c r="ES208" i="1"/>
  <c r="HU208" i="1"/>
  <c r="ER45" i="1"/>
  <c r="HT45" i="1"/>
  <c r="ER12" i="1"/>
  <c r="HT12" i="1"/>
  <c r="ER165" i="1"/>
  <c r="HT165" i="1"/>
  <c r="ER137" i="1"/>
  <c r="HT137" i="1"/>
  <c r="ER387" i="1"/>
  <c r="HT387" i="1"/>
  <c r="ER92" i="1"/>
  <c r="HT92" i="1"/>
  <c r="ER229" i="1"/>
  <c r="HT229" i="1"/>
  <c r="ES78" i="1"/>
  <c r="HU78" i="1"/>
  <c r="ER313" i="1"/>
  <c r="HT313" i="1"/>
  <c r="ER149" i="1"/>
  <c r="HT149" i="1"/>
  <c r="ER296" i="1"/>
  <c r="HT296" i="1"/>
  <c r="ER18" i="1"/>
  <c r="HT18" i="1"/>
  <c r="ER228" i="1"/>
  <c r="HT228" i="1"/>
  <c r="ER174" i="1"/>
  <c r="HT174" i="1"/>
  <c r="ES502" i="1"/>
  <c r="HU502" i="1"/>
  <c r="ER172" i="1"/>
  <c r="HT172" i="1"/>
  <c r="ES500" i="1"/>
  <c r="HU500" i="1"/>
  <c r="ER61" i="1"/>
  <c r="HT61" i="1"/>
  <c r="ES30" i="1"/>
  <c r="HU30" i="1"/>
  <c r="ER299" i="1"/>
  <c r="HT299" i="1"/>
  <c r="ER205" i="1"/>
  <c r="HT205" i="1"/>
  <c r="ER129" i="1"/>
  <c r="HT129" i="1"/>
  <c r="ER292" i="1"/>
  <c r="HT292" i="1"/>
  <c r="ER354" i="1"/>
  <c r="HT354" i="1"/>
  <c r="ER504" i="1"/>
  <c r="HT504" i="1"/>
  <c r="ER350" i="1"/>
  <c r="HT350" i="1"/>
  <c r="ER503" i="1"/>
  <c r="HT503" i="1"/>
  <c r="ER68" i="1"/>
  <c r="HT68" i="1"/>
  <c r="ER101" i="1"/>
  <c r="HT101" i="1"/>
  <c r="ER259" i="1"/>
  <c r="HT259" i="1"/>
  <c r="ER499" i="1"/>
  <c r="HT499" i="1"/>
  <c r="ER52" i="1"/>
  <c r="HT52" i="1"/>
  <c r="ES160" i="1"/>
  <c r="HU160" i="1"/>
  <c r="ES513" i="1"/>
  <c r="HU513" i="1"/>
  <c r="ES518" i="1"/>
  <c r="HU518" i="1"/>
  <c r="ER238" i="1"/>
  <c r="HT238" i="1"/>
  <c r="ER125" i="1"/>
  <c r="HT125" i="1"/>
  <c r="ER8" i="1"/>
  <c r="HT8" i="1"/>
  <c r="ER195" i="1"/>
  <c r="HT195" i="1"/>
  <c r="ES302" i="1"/>
  <c r="HU302" i="1"/>
  <c r="ES97" i="1"/>
  <c r="HU97" i="1"/>
  <c r="ES206" i="1"/>
  <c r="HU206" i="1"/>
  <c r="ES528" i="1"/>
  <c r="HU528" i="1"/>
  <c r="ER230" i="1"/>
  <c r="HT230" i="1"/>
  <c r="ER351" i="1"/>
  <c r="HT351" i="1"/>
  <c r="ES418" i="1"/>
  <c r="HU418" i="1"/>
  <c r="ES150" i="1"/>
  <c r="HU150" i="1"/>
  <c r="ER297" i="1"/>
  <c r="HT297" i="1"/>
  <c r="IA253" i="1" l="1"/>
  <c r="IB253" i="1" s="1"/>
  <c r="IA470" i="1"/>
  <c r="IB470" i="1" s="1"/>
  <c r="IA366" i="1"/>
  <c r="IB366" i="1" s="1"/>
  <c r="IA352" i="1"/>
  <c r="IB352" i="1" s="1"/>
  <c r="IA474" i="1"/>
  <c r="IB474" i="1" s="1"/>
  <c r="IA399" i="1"/>
  <c r="IB399" i="1" s="1"/>
  <c r="IA485" i="1"/>
  <c r="IB485" i="1" s="1"/>
  <c r="IA319" i="1"/>
  <c r="IB319" i="1" s="1"/>
  <c r="IA486" i="1"/>
  <c r="IB486" i="1" s="1"/>
  <c r="IA329" i="1"/>
  <c r="IB329" i="1" s="1"/>
  <c r="IA410" i="1"/>
  <c r="IB410" i="1" s="1"/>
  <c r="IA472" i="1"/>
  <c r="IB472" i="1" s="1"/>
  <c r="IA365" i="1"/>
  <c r="IB365" i="1" s="1"/>
  <c r="IA477" i="1"/>
  <c r="IB477" i="1" s="1"/>
  <c r="IA364" i="1"/>
  <c r="IB364" i="1" s="1"/>
  <c r="IA60" i="1"/>
  <c r="IB60" i="1" s="1"/>
  <c r="IA309" i="1"/>
  <c r="IB309" i="1" s="1"/>
  <c r="IA332" i="1"/>
  <c r="IB332" i="1" s="1"/>
  <c r="IA193" i="1"/>
  <c r="IB193" i="1" s="1"/>
  <c r="IA483" i="1"/>
  <c r="IB483" i="1" s="1"/>
  <c r="IA336" i="1"/>
  <c r="IB336" i="1" s="1"/>
  <c r="IA154" i="1"/>
  <c r="IB154" i="1" s="1"/>
  <c r="IA240" i="1"/>
  <c r="IB240" i="1" s="1"/>
  <c r="EW144" i="1"/>
  <c r="HY144" i="1"/>
  <c r="IB144" i="1" s="1"/>
  <c r="HY286" i="1"/>
  <c r="IB286" i="1" s="1"/>
  <c r="EW286" i="1"/>
  <c r="EW34" i="1"/>
  <c r="HY34" i="1"/>
  <c r="IB34" i="1" s="1"/>
  <c r="EW413" i="1"/>
  <c r="HY413" i="1"/>
  <c r="EW335" i="1"/>
  <c r="HY335" i="1"/>
  <c r="HY211" i="1"/>
  <c r="IB211" i="1" s="1"/>
  <c r="EW211" i="1"/>
  <c r="EW488" i="1"/>
  <c r="HY488" i="1"/>
  <c r="HY196" i="1"/>
  <c r="IB196" i="1" s="1"/>
  <c r="EW196" i="1"/>
  <c r="HY374" i="1"/>
  <c r="EW374" i="1"/>
  <c r="HY467" i="1"/>
  <c r="EW467" i="1"/>
  <c r="EW373" i="1"/>
  <c r="HY373" i="1"/>
  <c r="HY370" i="1"/>
  <c r="EW370" i="1"/>
  <c r="HY225" i="1"/>
  <c r="IB225" i="1" s="1"/>
  <c r="EW225" i="1"/>
  <c r="EW360" i="1"/>
  <c r="HY360" i="1"/>
  <c r="EW182" i="1"/>
  <c r="HY182" i="1"/>
  <c r="IB182" i="1" s="1"/>
  <c r="EW46" i="1"/>
  <c r="HY46" i="1"/>
  <c r="IB46" i="1" s="1"/>
  <c r="HY345" i="1"/>
  <c r="EW345" i="1"/>
  <c r="EW318" i="1"/>
  <c r="HY318" i="1"/>
  <c r="HY468" i="1"/>
  <c r="EW468" i="1"/>
  <c r="HY392" i="1"/>
  <c r="EW392" i="1"/>
  <c r="HY367" i="1"/>
  <c r="EW367" i="1"/>
  <c r="HY136" i="1"/>
  <c r="EW136" i="1"/>
  <c r="EW76" i="1"/>
  <c r="HY76" i="1"/>
  <c r="IB76" i="1" s="1"/>
  <c r="HY403" i="1"/>
  <c r="IB403" i="1" s="1"/>
  <c r="EW403" i="1"/>
  <c r="EW396" i="1"/>
  <c r="HY396" i="1"/>
  <c r="HY473" i="1"/>
  <c r="EW473" i="1"/>
  <c r="HY275" i="1"/>
  <c r="IB275" i="1" s="1"/>
  <c r="EW275" i="1"/>
  <c r="EW201" i="1"/>
  <c r="HY201" i="1"/>
  <c r="IB201" i="1" s="1"/>
  <c r="EW385" i="1"/>
  <c r="HY385" i="1"/>
  <c r="EW479" i="1"/>
  <c r="HY479" i="1"/>
  <c r="IB479" i="1" s="1"/>
  <c r="EW64" i="1"/>
  <c r="HY64" i="1"/>
  <c r="IB64" i="1" s="1"/>
  <c r="HY384" i="1"/>
  <c r="EW384" i="1"/>
  <c r="EW337" i="1"/>
  <c r="HY337" i="1"/>
  <c r="EW347" i="1"/>
  <c r="HY347" i="1"/>
  <c r="IB347" i="1" s="1"/>
  <c r="HY308" i="1"/>
  <c r="IB308" i="1" s="1"/>
  <c r="EW308" i="1"/>
  <c r="HY478" i="1"/>
  <c r="IB478" i="1" s="1"/>
  <c r="EW478" i="1"/>
  <c r="EW394" i="1"/>
  <c r="HY394" i="1"/>
  <c r="HY256" i="1"/>
  <c r="EW256" i="1"/>
  <c r="ES124" i="1"/>
  <c r="HU124" i="1"/>
  <c r="ES496" i="1"/>
  <c r="HU496" i="1"/>
  <c r="ES241" i="1"/>
  <c r="HU241" i="1"/>
  <c r="ES218" i="1"/>
  <c r="HU218" i="1"/>
  <c r="ES116" i="1"/>
  <c r="HU116" i="1"/>
  <c r="ES24" i="1"/>
  <c r="HU24" i="1"/>
  <c r="ES519" i="1"/>
  <c r="HU519" i="1"/>
  <c r="ES132" i="1"/>
  <c r="HU132" i="1"/>
  <c r="ES504" i="1"/>
  <c r="HU504" i="1"/>
  <c r="ES158" i="1"/>
  <c r="HU158" i="1"/>
  <c r="ES368" i="1"/>
  <c r="HU368" i="1"/>
  <c r="ES168" i="1"/>
  <c r="HU168" i="1"/>
  <c r="ES353" i="1"/>
  <c r="HU353" i="1"/>
  <c r="ES74" i="1"/>
  <c r="HU74" i="1"/>
  <c r="ES140" i="1"/>
  <c r="HU140" i="1"/>
  <c r="ES363" i="1"/>
  <c r="HU363" i="1"/>
  <c r="ES194" i="1"/>
  <c r="HU194" i="1"/>
  <c r="ES422" i="1"/>
  <c r="HU422" i="1"/>
  <c r="ES126" i="1"/>
  <c r="HU126" i="1"/>
  <c r="ES351" i="1"/>
  <c r="HU351" i="1"/>
  <c r="ET97" i="1"/>
  <c r="HV97" i="1"/>
  <c r="ES125" i="1"/>
  <c r="HU125" i="1"/>
  <c r="ES101" i="1"/>
  <c r="HU101" i="1"/>
  <c r="ET206" i="1"/>
  <c r="HV206" i="1"/>
  <c r="ES503" i="1"/>
  <c r="HU503" i="1"/>
  <c r="ES313" i="1"/>
  <c r="HU313" i="1"/>
  <c r="ES169" i="1"/>
  <c r="HU169" i="1"/>
  <c r="ES294" i="1"/>
  <c r="HU294" i="1"/>
  <c r="ES35" i="1"/>
  <c r="HU35" i="1"/>
  <c r="ES521" i="1"/>
  <c r="HU521" i="1"/>
  <c r="ET20" i="1"/>
  <c r="HV20" i="1"/>
  <c r="ET498" i="1"/>
  <c r="HV498" i="1"/>
  <c r="ES341" i="1"/>
  <c r="HU341" i="1"/>
  <c r="ES14" i="1"/>
  <c r="HU14" i="1"/>
  <c r="ES54" i="1"/>
  <c r="HU54" i="1"/>
  <c r="ES254" i="1"/>
  <c r="HU254" i="1"/>
  <c r="ES407" i="1"/>
  <c r="HU407" i="1"/>
  <c r="ET239" i="1"/>
  <c r="HV239" i="1"/>
  <c r="ES233" i="1"/>
  <c r="HU233" i="1"/>
  <c r="ES155" i="1"/>
  <c r="HU155" i="1"/>
  <c r="ES162" i="1"/>
  <c r="HU162" i="1"/>
  <c r="ES230" i="1"/>
  <c r="HU230" i="1"/>
  <c r="ES296" i="1"/>
  <c r="HU296" i="1"/>
  <c r="ET198" i="1"/>
  <c r="HV198" i="1"/>
  <c r="ES270" i="1"/>
  <c r="HU270" i="1"/>
  <c r="ET310" i="1"/>
  <c r="HV310" i="1"/>
  <c r="ES426" i="1"/>
  <c r="HU426" i="1"/>
  <c r="ES307" i="1"/>
  <c r="HU307" i="1"/>
  <c r="ES17" i="1"/>
  <c r="HU17" i="1"/>
  <c r="ET506" i="1"/>
  <c r="HV506" i="1"/>
  <c r="ES423" i="1"/>
  <c r="HU423" i="1"/>
  <c r="ES250" i="1"/>
  <c r="HU250" i="1"/>
  <c r="ES234" i="1"/>
  <c r="HU234" i="1"/>
  <c r="ES13" i="1"/>
  <c r="HU13" i="1"/>
  <c r="ES501" i="1"/>
  <c r="HU501" i="1"/>
  <c r="ES202" i="1"/>
  <c r="HU202" i="1"/>
  <c r="ES264" i="1"/>
  <c r="HU264" i="1"/>
  <c r="ET462" i="1"/>
  <c r="HV462" i="1"/>
  <c r="ES207" i="1"/>
  <c r="HU207" i="1"/>
  <c r="ET465" i="1"/>
  <c r="HV465" i="1"/>
  <c r="ES55" i="1"/>
  <c r="HU55" i="1"/>
  <c r="ET272" i="1"/>
  <c r="HV272" i="1"/>
  <c r="ES511" i="1"/>
  <c r="HU511" i="1"/>
  <c r="ES340" i="1"/>
  <c r="HU340" i="1"/>
  <c r="ES524" i="1"/>
  <c r="HU524" i="1"/>
  <c r="ES333" i="1"/>
  <c r="HU333" i="1"/>
  <c r="ES424" i="1"/>
  <c r="HU424" i="1"/>
  <c r="ES7" i="1"/>
  <c r="HU7" i="1"/>
  <c r="ES512" i="1"/>
  <c r="HU512" i="1"/>
  <c r="ES72" i="1"/>
  <c r="HU72" i="1"/>
  <c r="ES242" i="1"/>
  <c r="HU242" i="1"/>
  <c r="ES98" i="1"/>
  <c r="HU98" i="1"/>
  <c r="ES458" i="1"/>
  <c r="HU458" i="1"/>
  <c r="ES151" i="1"/>
  <c r="HU151" i="1"/>
  <c r="ES47" i="1"/>
  <c r="HU47" i="1"/>
  <c r="ES520" i="1"/>
  <c r="HU520" i="1"/>
  <c r="ES100" i="1"/>
  <c r="HU100" i="1"/>
  <c r="ES383" i="1"/>
  <c r="HU383" i="1"/>
  <c r="ES108" i="1"/>
  <c r="HU108" i="1"/>
  <c r="ET261" i="1"/>
  <c r="HV261" i="1"/>
  <c r="ET28" i="1"/>
  <c r="HV28" i="1"/>
  <c r="ES492" i="1"/>
  <c r="HU492" i="1"/>
  <c r="HU266" i="1"/>
  <c r="ES266" i="1"/>
  <c r="ES89" i="1"/>
  <c r="HU89" i="1"/>
  <c r="ES268" i="1"/>
  <c r="HU268" i="1"/>
  <c r="ES70" i="1"/>
  <c r="HU70" i="1"/>
  <c r="ES293" i="1"/>
  <c r="HU293" i="1"/>
  <c r="ES343" i="1"/>
  <c r="HU343" i="1"/>
  <c r="ET418" i="1"/>
  <c r="HV418" i="1"/>
  <c r="ES205" i="1"/>
  <c r="HU205" i="1"/>
  <c r="ES404" i="1"/>
  <c r="HU404" i="1"/>
  <c r="ET183" i="1"/>
  <c r="HV183" i="1"/>
  <c r="ES226" i="1"/>
  <c r="HU226" i="1"/>
  <c r="ES290" i="1"/>
  <c r="HU290" i="1"/>
  <c r="ES175" i="1"/>
  <c r="HU175" i="1"/>
  <c r="ES255" i="1"/>
  <c r="HU255" i="1"/>
  <c r="ES138" i="1"/>
  <c r="HU138" i="1"/>
  <c r="ES297" i="1"/>
  <c r="HU297" i="1"/>
  <c r="ES238" i="1"/>
  <c r="HU238" i="1"/>
  <c r="ES292" i="1"/>
  <c r="HU292" i="1"/>
  <c r="ET502" i="1"/>
  <c r="HV502" i="1"/>
  <c r="ES165" i="1"/>
  <c r="HU165" i="1"/>
  <c r="ES77" i="1"/>
  <c r="HU77" i="1"/>
  <c r="ES191" i="1"/>
  <c r="HU191" i="1"/>
  <c r="HU152" i="1"/>
  <c r="ES152" i="1"/>
  <c r="ES146" i="1"/>
  <c r="HU146" i="1"/>
  <c r="ES505" i="1"/>
  <c r="HU505" i="1"/>
  <c r="ES412" i="1"/>
  <c r="HU412" i="1"/>
  <c r="ES5" i="1"/>
  <c r="HU5" i="1"/>
  <c r="ES381" i="1"/>
  <c r="HU381" i="1"/>
  <c r="ES10" i="1"/>
  <c r="HU10" i="1"/>
  <c r="ES6" i="1"/>
  <c r="HU6" i="1"/>
  <c r="ES184" i="1"/>
  <c r="HU184" i="1"/>
  <c r="ES380" i="1"/>
  <c r="HU380" i="1"/>
  <c r="ES522" i="1"/>
  <c r="HU522" i="1"/>
  <c r="ES508" i="1"/>
  <c r="HU508" i="1"/>
  <c r="ET495" i="1"/>
  <c r="HV495" i="1"/>
  <c r="ES131" i="1"/>
  <c r="HU131" i="1"/>
  <c r="ES8" i="1"/>
  <c r="HU8" i="1"/>
  <c r="ES228" i="1"/>
  <c r="HU228" i="1"/>
  <c r="ES398" i="1"/>
  <c r="HU398" i="1"/>
  <c r="HU320" i="1"/>
  <c r="ES320" i="1"/>
  <c r="ES328" i="1"/>
  <c r="HU328" i="1"/>
  <c r="ET26" i="1"/>
  <c r="HV26" i="1"/>
  <c r="ET457" i="1"/>
  <c r="HV457" i="1"/>
  <c r="ES135" i="1"/>
  <c r="HU135" i="1"/>
  <c r="ES56" i="1"/>
  <c r="HU56" i="1"/>
  <c r="ES29" i="1"/>
  <c r="HU29" i="1"/>
  <c r="ET37" i="1"/>
  <c r="HV37" i="1"/>
  <c r="ET302" i="1"/>
  <c r="HV302" i="1"/>
  <c r="ES52" i="1"/>
  <c r="HU52" i="1"/>
  <c r="ET30" i="1"/>
  <c r="HV30" i="1"/>
  <c r="ES229" i="1"/>
  <c r="HU229" i="1"/>
  <c r="ET161" i="1"/>
  <c r="HV161" i="1"/>
  <c r="ES397" i="1"/>
  <c r="HU397" i="1"/>
  <c r="ES527" i="1"/>
  <c r="HU527" i="1"/>
  <c r="ES269" i="1"/>
  <c r="HU269" i="1"/>
  <c r="ES188" i="1"/>
  <c r="HU188" i="1"/>
  <c r="ES128" i="1"/>
  <c r="HU128" i="1"/>
  <c r="ET150" i="1"/>
  <c r="HV150" i="1"/>
  <c r="ET528" i="1"/>
  <c r="HV528" i="1"/>
  <c r="ES195" i="1"/>
  <c r="HU195" i="1"/>
  <c r="ET518" i="1"/>
  <c r="HV518" i="1"/>
  <c r="ES499" i="1"/>
  <c r="HU499" i="1"/>
  <c r="ES68" i="1"/>
  <c r="HU68" i="1"/>
  <c r="ES350" i="1"/>
  <c r="HU350" i="1"/>
  <c r="ES129" i="1"/>
  <c r="HU129" i="1"/>
  <c r="ES61" i="1"/>
  <c r="HU61" i="1"/>
  <c r="ES174" i="1"/>
  <c r="HU174" i="1"/>
  <c r="ES149" i="1"/>
  <c r="HU149" i="1"/>
  <c r="ES92" i="1"/>
  <c r="HU92" i="1"/>
  <c r="ES12" i="1"/>
  <c r="HU12" i="1"/>
  <c r="ES22" i="1"/>
  <c r="HU22" i="1"/>
  <c r="ET141" i="1"/>
  <c r="HV141" i="1"/>
  <c r="ES321" i="1"/>
  <c r="HU321" i="1"/>
  <c r="ES159" i="1"/>
  <c r="HU159" i="1"/>
  <c r="ES456" i="1"/>
  <c r="HU456" i="1"/>
  <c r="HU244" i="1"/>
  <c r="ES244" i="1"/>
  <c r="ES82" i="1"/>
  <c r="HU82" i="1"/>
  <c r="ES304" i="1"/>
  <c r="HU304" i="1"/>
  <c r="ES281" i="1"/>
  <c r="HU281" i="1"/>
  <c r="ES11" i="1"/>
  <c r="HU11" i="1"/>
  <c r="ET526" i="1"/>
  <c r="HV526" i="1"/>
  <c r="ES409" i="1"/>
  <c r="HU409" i="1"/>
  <c r="ES371" i="1"/>
  <c r="HU371" i="1"/>
  <c r="ES81" i="1"/>
  <c r="HU81" i="1"/>
  <c r="ES285" i="1"/>
  <c r="HU285" i="1"/>
  <c r="ES395" i="1"/>
  <c r="HU395" i="1"/>
  <c r="ES58" i="1"/>
  <c r="HU58" i="1"/>
  <c r="ES260" i="1"/>
  <c r="HU260" i="1"/>
  <c r="ET300" i="1"/>
  <c r="HV300" i="1"/>
  <c r="ES314" i="1"/>
  <c r="HU314" i="1"/>
  <c r="ET516" i="1"/>
  <c r="HV516" i="1"/>
  <c r="ES493" i="1"/>
  <c r="HU493" i="1"/>
  <c r="ES416" i="1"/>
  <c r="HU416" i="1"/>
  <c r="ET223" i="1"/>
  <c r="HV223" i="1"/>
  <c r="ET133" i="1"/>
  <c r="HV133" i="1"/>
  <c r="ET192" i="1"/>
  <c r="HV192" i="1"/>
  <c r="ES274" i="1"/>
  <c r="HU274" i="1"/>
  <c r="ES215" i="1"/>
  <c r="HU215" i="1"/>
  <c r="ES102" i="1"/>
  <c r="HU102" i="1"/>
  <c r="ES514" i="1"/>
  <c r="HU514" i="1"/>
  <c r="ES509" i="1"/>
  <c r="HU509" i="1"/>
  <c r="ES459" i="1"/>
  <c r="HU459" i="1"/>
  <c r="ES510" i="1"/>
  <c r="HU510" i="1"/>
  <c r="ET327" i="1"/>
  <c r="HV327" i="1"/>
  <c r="ES224" i="1"/>
  <c r="HU224" i="1"/>
  <c r="ES200" i="1"/>
  <c r="HU200" i="1"/>
  <c r="ES284" i="1"/>
  <c r="HU284" i="1"/>
  <c r="ET382" i="1"/>
  <c r="HV382" i="1"/>
  <c r="ES16" i="1"/>
  <c r="HU16" i="1"/>
  <c r="ES411" i="1"/>
  <c r="HU411" i="1"/>
  <c r="ES83" i="1"/>
  <c r="HU83" i="1"/>
  <c r="ES203" i="1"/>
  <c r="HU203" i="1"/>
  <c r="ES120" i="1"/>
  <c r="HU120" i="1"/>
  <c r="ES408" i="1"/>
  <c r="HU408" i="1"/>
  <c r="ES179" i="1"/>
  <c r="HU179" i="1"/>
  <c r="ES377" i="1"/>
  <c r="HU377" i="1"/>
  <c r="ES414" i="1"/>
  <c r="HU414" i="1"/>
  <c r="ES288" i="1"/>
  <c r="HU288" i="1"/>
  <c r="ET400" i="1"/>
  <c r="HV400" i="1"/>
  <c r="ES42" i="1"/>
  <c r="HU42" i="1"/>
  <c r="ET186" i="1"/>
  <c r="HV186" i="1"/>
  <c r="ES460" i="1"/>
  <c r="HU460" i="1"/>
  <c r="ES220" i="1"/>
  <c r="HU220" i="1"/>
  <c r="ES289" i="1"/>
  <c r="HU289" i="1"/>
  <c r="ES305" i="1"/>
  <c r="HU305" i="1"/>
  <c r="ES66" i="1"/>
  <c r="HU66" i="1"/>
  <c r="ES75" i="1"/>
  <c r="HU75" i="1"/>
  <c r="ES355" i="1"/>
  <c r="HU355" i="1"/>
  <c r="ES344" i="1"/>
  <c r="HU344" i="1"/>
  <c r="ES420" i="1"/>
  <c r="HU420" i="1"/>
  <c r="ES112" i="1"/>
  <c r="HU112" i="1"/>
  <c r="ES279" i="1"/>
  <c r="HU279" i="1"/>
  <c r="ET94" i="1"/>
  <c r="HV94" i="1"/>
  <c r="ES379" i="1"/>
  <c r="HU379" i="1"/>
  <c r="ES110" i="1"/>
  <c r="HU110" i="1"/>
  <c r="ET461" i="1"/>
  <c r="HV461" i="1"/>
  <c r="ET513" i="1"/>
  <c r="HV513" i="1"/>
  <c r="ET500" i="1"/>
  <c r="HV500" i="1"/>
  <c r="ES45" i="1"/>
  <c r="HU45" i="1"/>
  <c r="ES291" i="1"/>
  <c r="HU291" i="1"/>
  <c r="ET4" i="1"/>
  <c r="HV4" i="1"/>
  <c r="ES348" i="1"/>
  <c r="HU348" i="1"/>
  <c r="ES280" i="1"/>
  <c r="HU280" i="1"/>
  <c r="ES287" i="1"/>
  <c r="HU287" i="1"/>
  <c r="ES317" i="1"/>
  <c r="HU317" i="1"/>
  <c r="ES232" i="1"/>
  <c r="HU232" i="1"/>
  <c r="ES212" i="1"/>
  <c r="HU212" i="1"/>
  <c r="ES145" i="1"/>
  <c r="HU145" i="1"/>
  <c r="ES227" i="1"/>
  <c r="HU227" i="1"/>
  <c r="ET362" i="1"/>
  <c r="HV362" i="1"/>
  <c r="ET27" i="1"/>
  <c r="HV27" i="1"/>
  <c r="ES357" i="1"/>
  <c r="HU357" i="1"/>
  <c r="ES36" i="1"/>
  <c r="HU36" i="1"/>
  <c r="ET103" i="1"/>
  <c r="HV103" i="1"/>
  <c r="ES67" i="1"/>
  <c r="HU67" i="1"/>
  <c r="ES375" i="1"/>
  <c r="HU375" i="1"/>
  <c r="ES259" i="1"/>
  <c r="HU259" i="1"/>
  <c r="ES387" i="1"/>
  <c r="HU387" i="1"/>
  <c r="ET134" i="1"/>
  <c r="HV134" i="1"/>
  <c r="ES80" i="1"/>
  <c r="HU80" i="1"/>
  <c r="ES99" i="1"/>
  <c r="HU99" i="1"/>
  <c r="ES181" i="1"/>
  <c r="HU181" i="1"/>
  <c r="ES25" i="1"/>
  <c r="HU25" i="1"/>
  <c r="ES44" i="1"/>
  <c r="HU44" i="1"/>
  <c r="ET277" i="1"/>
  <c r="HV277" i="1"/>
  <c r="ES388" i="1"/>
  <c r="HU388" i="1"/>
  <c r="ET160" i="1"/>
  <c r="HV160" i="1"/>
  <c r="ES354" i="1"/>
  <c r="HU354" i="1"/>
  <c r="ES299" i="1"/>
  <c r="HU299" i="1"/>
  <c r="ES172" i="1"/>
  <c r="HU172" i="1"/>
  <c r="ES18" i="1"/>
  <c r="HU18" i="1"/>
  <c r="ET78" i="1"/>
  <c r="HV78" i="1"/>
  <c r="ES137" i="1"/>
  <c r="HU137" i="1"/>
  <c r="ET208" i="1"/>
  <c r="HV208" i="1"/>
  <c r="ES507" i="1"/>
  <c r="HU507" i="1"/>
  <c r="ES105" i="1"/>
  <c r="HU105" i="1"/>
  <c r="ES32" i="1"/>
  <c r="HU32" i="1"/>
  <c r="ES330" i="1"/>
  <c r="HU330" i="1"/>
  <c r="ES3" i="1"/>
  <c r="HU3" i="1"/>
  <c r="ES249" i="1"/>
  <c r="HU249" i="1"/>
  <c r="ES63" i="1"/>
  <c r="HU63" i="1"/>
  <c r="ES40" i="1"/>
  <c r="HU40" i="1"/>
  <c r="ES339" i="1"/>
  <c r="HU339" i="1"/>
  <c r="ES312" i="1"/>
  <c r="HU312" i="1"/>
  <c r="ES251" i="1"/>
  <c r="HU251" i="1"/>
  <c r="ES346" i="1"/>
  <c r="HU346" i="1"/>
  <c r="ES525" i="1"/>
  <c r="HU525" i="1"/>
  <c r="ES517" i="1"/>
  <c r="HU517" i="1"/>
  <c r="ES189" i="1"/>
  <c r="HU189" i="1"/>
  <c r="ES90" i="1"/>
  <c r="HU90" i="1"/>
  <c r="ET464" i="1"/>
  <c r="HV464" i="1"/>
  <c r="ES19" i="1"/>
  <c r="HU19" i="1"/>
  <c r="ES421" i="1"/>
  <c r="HU421" i="1"/>
  <c r="ET109" i="1"/>
  <c r="HV109" i="1"/>
  <c r="ES167" i="1"/>
  <c r="HU167" i="1"/>
  <c r="ES139" i="1"/>
  <c r="HU139" i="1"/>
  <c r="ES93" i="1"/>
  <c r="HU93" i="1"/>
  <c r="ET43" i="1"/>
  <c r="HV43" i="1"/>
  <c r="ES406" i="1"/>
  <c r="HU406" i="1"/>
  <c r="ES235" i="1"/>
  <c r="HU235" i="1"/>
  <c r="ES163" i="1"/>
  <c r="HU163" i="1"/>
  <c r="ES65" i="1"/>
  <c r="HU65" i="1"/>
  <c r="ET217" i="1"/>
  <c r="HV217" i="1"/>
  <c r="ES53" i="1"/>
  <c r="HU53" i="1"/>
  <c r="ES391" i="1"/>
  <c r="HU391" i="1"/>
  <c r="ES96" i="1"/>
  <c r="HU96" i="1"/>
  <c r="ES282" i="1"/>
  <c r="HU282" i="1"/>
  <c r="ES231" i="1"/>
  <c r="HU231" i="1"/>
  <c r="ES157" i="1"/>
  <c r="HU157" i="1"/>
  <c r="ES123" i="1"/>
  <c r="HU123" i="1"/>
  <c r="ES245" i="1"/>
  <c r="HU245" i="1"/>
  <c r="ET62" i="1"/>
  <c r="HV62" i="1"/>
  <c r="ES115" i="1"/>
  <c r="HU115" i="1"/>
  <c r="ES491" i="1"/>
  <c r="HU491" i="1"/>
  <c r="ES148" i="1"/>
  <c r="HU148" i="1"/>
  <c r="ES73" i="1"/>
  <c r="HU73" i="1"/>
  <c r="ES127" i="1"/>
  <c r="HU127" i="1"/>
  <c r="ES393" i="1"/>
  <c r="HU393" i="1"/>
  <c r="ES87" i="1"/>
  <c r="HU87" i="1"/>
  <c r="ES515" i="1"/>
  <c r="HU515" i="1"/>
  <c r="ES402" i="1"/>
  <c r="HU402" i="1"/>
  <c r="ES84" i="1"/>
  <c r="HU84" i="1"/>
  <c r="ES104" i="1"/>
  <c r="HU104" i="1"/>
  <c r="ES49" i="1"/>
  <c r="HU49" i="1"/>
  <c r="EU494" i="1"/>
  <c r="HW494" i="1"/>
  <c r="ES311" i="1"/>
  <c r="HU311" i="1"/>
  <c r="ES257" i="1"/>
  <c r="HU257" i="1"/>
  <c r="ES497" i="1"/>
  <c r="HU497" i="1"/>
  <c r="ES204" i="1"/>
  <c r="HU204" i="1"/>
  <c r="ET415" i="1"/>
  <c r="HV415" i="1"/>
  <c r="ES117" i="1"/>
  <c r="HU117" i="1"/>
  <c r="ES529" i="1"/>
  <c r="HU529" i="1"/>
  <c r="ES267" i="1"/>
  <c r="HU267" i="1"/>
  <c r="ES88" i="1"/>
  <c r="HU88" i="1"/>
  <c r="ES283" i="1"/>
  <c r="HU283" i="1"/>
  <c r="ES338" i="1"/>
  <c r="HU338" i="1"/>
  <c r="ES306" i="1"/>
  <c r="HU306" i="1"/>
  <c r="ES219" i="1"/>
  <c r="HU219" i="1"/>
  <c r="ES111" i="1"/>
  <c r="HU111" i="1"/>
  <c r="ES463" i="1"/>
  <c r="HU463" i="1"/>
  <c r="ES334" i="1"/>
  <c r="HU334" i="1"/>
  <c r="IA256" i="1" l="1"/>
  <c r="IB256" i="1" s="1"/>
  <c r="IA473" i="1"/>
  <c r="IB473" i="1" s="1"/>
  <c r="IA136" i="1"/>
  <c r="IB136" i="1" s="1"/>
  <c r="IA467" i="1"/>
  <c r="IB467" i="1" s="1"/>
  <c r="IA394" i="1"/>
  <c r="IB394" i="1" s="1"/>
  <c r="IA337" i="1"/>
  <c r="IB337" i="1" s="1"/>
  <c r="IA385" i="1"/>
  <c r="IB385" i="1" s="1"/>
  <c r="IA396" i="1"/>
  <c r="IB396" i="1" s="1"/>
  <c r="IA335" i="1"/>
  <c r="IB335" i="1" s="1"/>
  <c r="IA367" i="1"/>
  <c r="IB367" i="1" s="1"/>
  <c r="IA345" i="1"/>
  <c r="IB345" i="1" s="1"/>
  <c r="IA374" i="1"/>
  <c r="IB374" i="1" s="1"/>
  <c r="IA413" i="1"/>
  <c r="IB413" i="1" s="1"/>
  <c r="IA384" i="1"/>
  <c r="IB384" i="1" s="1"/>
  <c r="IA392" i="1"/>
  <c r="IB392" i="1" s="1"/>
  <c r="IA370" i="1"/>
  <c r="IB370" i="1" s="1"/>
  <c r="IA373" i="1"/>
  <c r="IB373" i="1" s="1"/>
  <c r="IA488" i="1"/>
  <c r="IB488" i="1" s="1"/>
  <c r="IA468" i="1"/>
  <c r="IB468" i="1" s="1"/>
  <c r="IA318" i="1"/>
  <c r="IB318" i="1" s="1"/>
  <c r="IA360" i="1"/>
  <c r="IB360" i="1" s="1"/>
  <c r="ET124" i="1"/>
  <c r="HV124" i="1"/>
  <c r="ET496" i="1"/>
  <c r="HV496" i="1"/>
  <c r="HV218" i="1"/>
  <c r="ET218" i="1"/>
  <c r="ET241" i="1"/>
  <c r="HV241" i="1"/>
  <c r="ET24" i="1"/>
  <c r="HV24" i="1"/>
  <c r="ET116" i="1"/>
  <c r="HV116" i="1"/>
  <c r="HV132" i="1"/>
  <c r="ET132" i="1"/>
  <c r="ET519" i="1"/>
  <c r="HV519" i="1"/>
  <c r="ET104" i="1"/>
  <c r="HV104" i="1"/>
  <c r="EU217" i="1"/>
  <c r="HW217" i="1"/>
  <c r="ET525" i="1"/>
  <c r="HV525" i="1"/>
  <c r="ET354" i="1"/>
  <c r="HV354" i="1"/>
  <c r="ET36" i="1"/>
  <c r="HV36" i="1"/>
  <c r="EU94" i="1"/>
  <c r="HW94" i="1"/>
  <c r="ET224" i="1"/>
  <c r="HV224" i="1"/>
  <c r="EU300" i="1"/>
  <c r="HW300" i="1"/>
  <c r="ET499" i="1"/>
  <c r="HV499" i="1"/>
  <c r="ET146" i="1"/>
  <c r="HV146" i="1"/>
  <c r="EU28" i="1"/>
  <c r="HW28" i="1"/>
  <c r="ET423" i="1"/>
  <c r="HV423" i="1"/>
  <c r="ET158" i="1"/>
  <c r="HV158" i="1"/>
  <c r="ET244" i="1"/>
  <c r="HV244" i="1"/>
  <c r="ET266" i="1"/>
  <c r="HV266" i="1"/>
  <c r="ET283" i="1"/>
  <c r="HV283" i="1"/>
  <c r="ET245" i="1"/>
  <c r="HV245" i="1"/>
  <c r="ET249" i="1"/>
  <c r="HV249" i="1"/>
  <c r="ET227" i="1"/>
  <c r="HV227" i="1"/>
  <c r="ET120" i="1"/>
  <c r="HV120" i="1"/>
  <c r="ET304" i="1"/>
  <c r="HV304" i="1"/>
  <c r="EU37" i="1"/>
  <c r="HW37" i="1"/>
  <c r="ET151" i="1"/>
  <c r="HV151" i="1"/>
  <c r="EU198" i="1"/>
  <c r="HW198" i="1"/>
  <c r="ET422" i="1"/>
  <c r="HV422" i="1"/>
  <c r="EV494" i="1"/>
  <c r="HX494" i="1"/>
  <c r="ET163" i="1"/>
  <c r="HV163" i="1"/>
  <c r="EU134" i="1"/>
  <c r="HW134" i="1"/>
  <c r="ET45" i="1"/>
  <c r="HV45" i="1"/>
  <c r="EU400" i="1"/>
  <c r="HW400" i="1"/>
  <c r="ET510" i="1"/>
  <c r="HV510" i="1"/>
  <c r="ET58" i="1"/>
  <c r="HV58" i="1"/>
  <c r="ET11" i="1"/>
  <c r="HV11" i="1"/>
  <c r="EU141" i="1"/>
  <c r="HW141" i="1"/>
  <c r="ET350" i="1"/>
  <c r="HV350" i="1"/>
  <c r="ET188" i="1"/>
  <c r="HV188" i="1"/>
  <c r="EU161" i="1"/>
  <c r="HW161" i="1"/>
  <c r="ET52" i="1"/>
  <c r="HV52" i="1"/>
  <c r="ET56" i="1"/>
  <c r="HV56" i="1"/>
  <c r="ET328" i="1"/>
  <c r="HV328" i="1"/>
  <c r="ET8" i="1"/>
  <c r="HV8" i="1"/>
  <c r="ET522" i="1"/>
  <c r="HV522" i="1"/>
  <c r="ET412" i="1"/>
  <c r="HV412" i="1"/>
  <c r="ET191" i="1"/>
  <c r="HV191" i="1"/>
  <c r="ET297" i="1"/>
  <c r="HV297" i="1"/>
  <c r="ET175" i="1"/>
  <c r="HV175" i="1"/>
  <c r="ET404" i="1"/>
  <c r="HV404" i="1"/>
  <c r="ET293" i="1"/>
  <c r="HV293" i="1"/>
  <c r="ET108" i="1"/>
  <c r="HV108" i="1"/>
  <c r="ET520" i="1"/>
  <c r="HV520" i="1"/>
  <c r="ET98" i="1"/>
  <c r="HV98" i="1"/>
  <c r="ET7" i="1"/>
  <c r="HV7" i="1"/>
  <c r="ET524" i="1"/>
  <c r="HV524" i="1"/>
  <c r="ET55" i="1"/>
  <c r="HV55" i="1"/>
  <c r="ET264" i="1"/>
  <c r="HV264" i="1"/>
  <c r="ET234" i="1"/>
  <c r="HV234" i="1"/>
  <c r="ET17" i="1"/>
  <c r="HV17" i="1"/>
  <c r="EU310" i="1"/>
  <c r="HW310" i="1"/>
  <c r="ET230" i="1"/>
  <c r="HV230" i="1"/>
  <c r="EU239" i="1"/>
  <c r="HW239" i="1"/>
  <c r="ET14" i="1"/>
  <c r="HV14" i="1"/>
  <c r="EU20" i="1"/>
  <c r="HW20" i="1"/>
  <c r="ET294" i="1"/>
  <c r="HV294" i="1"/>
  <c r="EU206" i="1"/>
  <c r="HW206" i="1"/>
  <c r="ET351" i="1"/>
  <c r="HV351" i="1"/>
  <c r="ET363" i="1"/>
  <c r="HV363" i="1"/>
  <c r="ET168" i="1"/>
  <c r="HV168" i="1"/>
  <c r="ET117" i="1"/>
  <c r="HV117" i="1"/>
  <c r="ET282" i="1"/>
  <c r="HV282" i="1"/>
  <c r="ET339" i="1"/>
  <c r="HV339" i="1"/>
  <c r="ET259" i="1"/>
  <c r="HV259" i="1"/>
  <c r="ET414" i="1"/>
  <c r="HV414" i="1"/>
  <c r="ET409" i="1"/>
  <c r="HV409" i="1"/>
  <c r="ET527" i="1"/>
  <c r="HV527" i="1"/>
  <c r="ET184" i="1"/>
  <c r="HV184" i="1"/>
  <c r="EU418" i="1"/>
  <c r="HW418" i="1"/>
  <c r="ET511" i="1"/>
  <c r="HV511" i="1"/>
  <c r="ET125" i="1"/>
  <c r="HV125" i="1"/>
  <c r="ET334" i="1"/>
  <c r="HV334" i="1"/>
  <c r="ET267" i="1"/>
  <c r="HV267" i="1"/>
  <c r="ET204" i="1"/>
  <c r="HV204" i="1"/>
  <c r="ET402" i="1"/>
  <c r="HV402" i="1"/>
  <c r="ET127" i="1"/>
  <c r="HV127" i="1"/>
  <c r="ET157" i="1"/>
  <c r="HV157" i="1"/>
  <c r="ET391" i="1"/>
  <c r="HV391" i="1"/>
  <c r="ET93" i="1"/>
  <c r="HV93" i="1"/>
  <c r="ET421" i="1"/>
  <c r="HV421" i="1"/>
  <c r="ET189" i="1"/>
  <c r="HV189" i="1"/>
  <c r="ET251" i="1"/>
  <c r="HV251" i="1"/>
  <c r="ET330" i="1"/>
  <c r="HV330" i="1"/>
  <c r="EU208" i="1"/>
  <c r="HW208" i="1"/>
  <c r="ET172" i="1"/>
  <c r="HV172" i="1"/>
  <c r="EU160" i="1"/>
  <c r="HW160" i="1"/>
  <c r="ET67" i="1"/>
  <c r="HV67" i="1"/>
  <c r="EU27" i="1"/>
  <c r="HW27" i="1"/>
  <c r="ET212" i="1"/>
  <c r="HV212" i="1"/>
  <c r="ET280" i="1"/>
  <c r="HV280" i="1"/>
  <c r="ET110" i="1"/>
  <c r="HV110" i="1"/>
  <c r="ET112" i="1"/>
  <c r="HV112" i="1"/>
  <c r="ET75" i="1"/>
  <c r="HV75" i="1"/>
  <c r="ET220" i="1"/>
  <c r="HV220" i="1"/>
  <c r="ET179" i="1"/>
  <c r="HV179" i="1"/>
  <c r="ET83" i="1"/>
  <c r="HV83" i="1"/>
  <c r="ET284" i="1"/>
  <c r="HV284" i="1"/>
  <c r="ET102" i="1"/>
  <c r="HV102" i="1"/>
  <c r="EU133" i="1"/>
  <c r="HW133" i="1"/>
  <c r="EU516" i="1"/>
  <c r="HW516" i="1"/>
  <c r="ET81" i="1"/>
  <c r="HV81" i="1"/>
  <c r="ET149" i="1"/>
  <c r="HV149" i="1"/>
  <c r="ET195" i="1"/>
  <c r="HV195" i="1"/>
  <c r="ET10" i="1"/>
  <c r="HV10" i="1"/>
  <c r="HV111" i="1"/>
  <c r="ET111" i="1"/>
  <c r="ET87" i="1"/>
  <c r="HV87" i="1"/>
  <c r="ET167" i="1"/>
  <c r="HV167" i="1"/>
  <c r="ET105" i="1"/>
  <c r="HV105" i="1"/>
  <c r="ET99" i="1"/>
  <c r="HV99" i="1"/>
  <c r="EU4" i="1"/>
  <c r="HW4" i="1"/>
  <c r="ET344" i="1"/>
  <c r="HV344" i="1"/>
  <c r="ET16" i="1"/>
  <c r="HV16" i="1"/>
  <c r="ET416" i="1"/>
  <c r="HV416" i="1"/>
  <c r="ET12" i="1"/>
  <c r="HV12" i="1"/>
  <c r="EU30" i="1"/>
  <c r="HW30" i="1"/>
  <c r="ET398" i="1"/>
  <c r="HV398" i="1"/>
  <c r="ET268" i="1"/>
  <c r="HV268" i="1"/>
  <c r="ET72" i="1"/>
  <c r="HV72" i="1"/>
  <c r="ET501" i="1"/>
  <c r="HV501" i="1"/>
  <c r="ET155" i="1"/>
  <c r="HV155" i="1"/>
  <c r="ET341" i="1"/>
  <c r="HV341" i="1"/>
  <c r="ET313" i="1"/>
  <c r="HV313" i="1"/>
  <c r="ET306" i="1"/>
  <c r="HV306" i="1"/>
  <c r="ET115" i="1"/>
  <c r="HV115" i="1"/>
  <c r="ET25" i="1"/>
  <c r="HV25" i="1"/>
  <c r="EU502" i="1"/>
  <c r="HW502" i="1"/>
  <c r="ET320" i="1"/>
  <c r="HV320" i="1"/>
  <c r="ET463" i="1"/>
  <c r="HV463" i="1"/>
  <c r="ET338" i="1"/>
  <c r="HV338" i="1"/>
  <c r="ET529" i="1"/>
  <c r="HV529" i="1"/>
  <c r="ET497" i="1"/>
  <c r="HV497" i="1"/>
  <c r="ET49" i="1"/>
  <c r="HV49" i="1"/>
  <c r="ET515" i="1"/>
  <c r="HV515" i="1"/>
  <c r="ET73" i="1"/>
  <c r="HV73" i="1"/>
  <c r="EU62" i="1"/>
  <c r="HW62" i="1"/>
  <c r="ET231" i="1"/>
  <c r="HV231" i="1"/>
  <c r="ET53" i="1"/>
  <c r="HV53" i="1"/>
  <c r="ET235" i="1"/>
  <c r="HV235" i="1"/>
  <c r="ET139" i="1"/>
  <c r="HV139" i="1"/>
  <c r="ET19" i="1"/>
  <c r="HV19" i="1"/>
  <c r="ET517" i="1"/>
  <c r="HV517" i="1"/>
  <c r="ET312" i="1"/>
  <c r="HV312" i="1"/>
  <c r="ET63" i="1"/>
  <c r="HV63" i="1"/>
  <c r="ET32" i="1"/>
  <c r="HV32" i="1"/>
  <c r="ET137" i="1"/>
  <c r="HV137" i="1"/>
  <c r="ET299" i="1"/>
  <c r="HV299" i="1"/>
  <c r="ET388" i="1"/>
  <c r="HV388" i="1"/>
  <c r="ET181" i="1"/>
  <c r="HV181" i="1"/>
  <c r="ET387" i="1"/>
  <c r="HV387" i="1"/>
  <c r="EU103" i="1"/>
  <c r="HW103" i="1"/>
  <c r="EU362" i="1"/>
  <c r="HW362" i="1"/>
  <c r="ET232" i="1"/>
  <c r="HV232" i="1"/>
  <c r="ET348" i="1"/>
  <c r="HV348" i="1"/>
  <c r="EU500" i="1"/>
  <c r="HW500" i="1"/>
  <c r="ET379" i="1"/>
  <c r="HV379" i="1"/>
  <c r="ET420" i="1"/>
  <c r="HV420" i="1"/>
  <c r="ET66" i="1"/>
  <c r="HV66" i="1"/>
  <c r="ET460" i="1"/>
  <c r="HV460" i="1"/>
  <c r="ET288" i="1"/>
  <c r="HV288" i="1"/>
  <c r="ET408" i="1"/>
  <c r="HV408" i="1"/>
  <c r="ET411" i="1"/>
  <c r="HV411" i="1"/>
  <c r="ET200" i="1"/>
  <c r="HV200" i="1"/>
  <c r="ET459" i="1"/>
  <c r="HV459" i="1"/>
  <c r="ET215" i="1"/>
  <c r="HV215" i="1"/>
  <c r="EU223" i="1"/>
  <c r="HW223" i="1"/>
  <c r="ET314" i="1"/>
  <c r="HV314" i="1"/>
  <c r="ET371" i="1"/>
  <c r="HV371" i="1"/>
  <c r="ET281" i="1"/>
  <c r="HV281" i="1"/>
  <c r="ET456" i="1"/>
  <c r="HV456" i="1"/>
  <c r="ET22" i="1"/>
  <c r="HV22" i="1"/>
  <c r="ET174" i="1"/>
  <c r="HV174" i="1"/>
  <c r="ET68" i="1"/>
  <c r="HV68" i="1"/>
  <c r="EU528" i="1"/>
  <c r="HW528" i="1"/>
  <c r="ET269" i="1"/>
  <c r="HV269" i="1"/>
  <c r="ET229" i="1"/>
  <c r="HV229" i="1"/>
  <c r="EU302" i="1"/>
  <c r="HW302" i="1"/>
  <c r="ET135" i="1"/>
  <c r="HV135" i="1"/>
  <c r="ET131" i="1"/>
  <c r="HV131" i="1"/>
  <c r="ET380" i="1"/>
  <c r="HV380" i="1"/>
  <c r="ET505" i="1"/>
  <c r="HV505" i="1"/>
  <c r="ET77" i="1"/>
  <c r="HV77" i="1"/>
  <c r="ET292" i="1"/>
  <c r="HV292" i="1"/>
  <c r="ET138" i="1"/>
  <c r="HV138" i="1"/>
  <c r="ET290" i="1"/>
  <c r="HV290" i="1"/>
  <c r="ET205" i="1"/>
  <c r="HV205" i="1"/>
  <c r="ET70" i="1"/>
  <c r="HV70" i="1"/>
  <c r="ET492" i="1"/>
  <c r="HV492" i="1"/>
  <c r="ET383" i="1"/>
  <c r="HV383" i="1"/>
  <c r="ET47" i="1"/>
  <c r="HV47" i="1"/>
  <c r="ET242" i="1"/>
  <c r="HV242" i="1"/>
  <c r="ET424" i="1"/>
  <c r="HV424" i="1"/>
  <c r="ET340" i="1"/>
  <c r="HV340" i="1"/>
  <c r="EU465" i="1"/>
  <c r="HW465" i="1"/>
  <c r="ET202" i="1"/>
  <c r="HV202" i="1"/>
  <c r="ET250" i="1"/>
  <c r="HV250" i="1"/>
  <c r="ET307" i="1"/>
  <c r="HV307" i="1"/>
  <c r="ET270" i="1"/>
  <c r="HV270" i="1"/>
  <c r="ET162" i="1"/>
  <c r="HV162" i="1"/>
  <c r="ET407" i="1"/>
  <c r="HV407" i="1"/>
  <c r="ET521" i="1"/>
  <c r="HV521" i="1"/>
  <c r="ET169" i="1"/>
  <c r="HV169" i="1"/>
  <c r="ET101" i="1"/>
  <c r="HV101" i="1"/>
  <c r="ET126" i="1"/>
  <c r="HV126" i="1"/>
  <c r="ET140" i="1"/>
  <c r="HV140" i="1"/>
  <c r="ET368" i="1"/>
  <c r="HV368" i="1"/>
  <c r="ET148" i="1"/>
  <c r="HV148" i="1"/>
  <c r="EU464" i="1"/>
  <c r="HW464" i="1"/>
  <c r="EU277" i="1"/>
  <c r="HW277" i="1"/>
  <c r="EU513" i="1"/>
  <c r="HW513" i="1"/>
  <c r="EU186" i="1"/>
  <c r="HW186" i="1"/>
  <c r="ET274" i="1"/>
  <c r="HV274" i="1"/>
  <c r="ET159" i="1"/>
  <c r="HV159" i="1"/>
  <c r="EU150" i="1"/>
  <c r="HW150" i="1"/>
  <c r="EU495" i="1"/>
  <c r="HW495" i="1"/>
  <c r="ET226" i="1"/>
  <c r="HV226" i="1"/>
  <c r="ET207" i="1"/>
  <c r="HV207" i="1"/>
  <c r="ET74" i="1"/>
  <c r="HV74" i="1"/>
  <c r="ET152" i="1"/>
  <c r="HV152" i="1"/>
  <c r="ET257" i="1"/>
  <c r="HV257" i="1"/>
  <c r="ET406" i="1"/>
  <c r="HV406" i="1"/>
  <c r="EU78" i="1"/>
  <c r="HW78" i="1"/>
  <c r="ET317" i="1"/>
  <c r="HV317" i="1"/>
  <c r="ET305" i="1"/>
  <c r="HV305" i="1"/>
  <c r="ET509" i="1"/>
  <c r="HV509" i="1"/>
  <c r="ET395" i="1"/>
  <c r="HV395" i="1"/>
  <c r="ET61" i="1"/>
  <c r="HV61" i="1"/>
  <c r="EU457" i="1"/>
  <c r="HW457" i="1"/>
  <c r="ET381" i="1"/>
  <c r="HV381" i="1"/>
  <c r="ET255" i="1"/>
  <c r="HV255" i="1"/>
  <c r="ET333" i="1"/>
  <c r="HV333" i="1"/>
  <c r="ET254" i="1"/>
  <c r="HV254" i="1"/>
  <c r="ET219" i="1"/>
  <c r="HV219" i="1"/>
  <c r="ET88" i="1"/>
  <c r="HV88" i="1"/>
  <c r="EU415" i="1"/>
  <c r="HW415" i="1"/>
  <c r="ET311" i="1"/>
  <c r="HV311" i="1"/>
  <c r="ET84" i="1"/>
  <c r="HV84" i="1"/>
  <c r="ET393" i="1"/>
  <c r="HV393" i="1"/>
  <c r="ET491" i="1"/>
  <c r="HV491" i="1"/>
  <c r="ET123" i="1"/>
  <c r="HV123" i="1"/>
  <c r="ET96" i="1"/>
  <c r="HV96" i="1"/>
  <c r="ET65" i="1"/>
  <c r="HV65" i="1"/>
  <c r="EU43" i="1"/>
  <c r="HW43" i="1"/>
  <c r="EU109" i="1"/>
  <c r="HW109" i="1"/>
  <c r="ET90" i="1"/>
  <c r="HV90" i="1"/>
  <c r="ET346" i="1"/>
  <c r="HV346" i="1"/>
  <c r="ET40" i="1"/>
  <c r="HV40" i="1"/>
  <c r="ET3" i="1"/>
  <c r="HV3" i="1"/>
  <c r="ET507" i="1"/>
  <c r="HV507" i="1"/>
  <c r="ET18" i="1"/>
  <c r="HV18" i="1"/>
  <c r="ET44" i="1"/>
  <c r="HV44" i="1"/>
  <c r="ET80" i="1"/>
  <c r="HV80" i="1"/>
  <c r="ET375" i="1"/>
  <c r="HV375" i="1"/>
  <c r="ET357" i="1"/>
  <c r="HV357" i="1"/>
  <c r="ET145" i="1"/>
  <c r="HV145" i="1"/>
  <c r="ET287" i="1"/>
  <c r="HV287" i="1"/>
  <c r="ET291" i="1"/>
  <c r="HV291" i="1"/>
  <c r="EU461" i="1"/>
  <c r="HW461" i="1"/>
  <c r="ET279" i="1"/>
  <c r="HV279" i="1"/>
  <c r="ET355" i="1"/>
  <c r="HV355" i="1"/>
  <c r="ET289" i="1"/>
  <c r="HV289" i="1"/>
  <c r="ET42" i="1"/>
  <c r="HV42" i="1"/>
  <c r="ET377" i="1"/>
  <c r="HV377" i="1"/>
  <c r="ET203" i="1"/>
  <c r="HV203" i="1"/>
  <c r="EU382" i="1"/>
  <c r="HW382" i="1"/>
  <c r="EU327" i="1"/>
  <c r="HW327" i="1"/>
  <c r="ET514" i="1"/>
  <c r="HV514" i="1"/>
  <c r="EU192" i="1"/>
  <c r="HW192" i="1"/>
  <c r="ET493" i="1"/>
  <c r="HV493" i="1"/>
  <c r="ET260" i="1"/>
  <c r="HV260" i="1"/>
  <c r="ET285" i="1"/>
  <c r="HV285" i="1"/>
  <c r="EU526" i="1"/>
  <c r="HW526" i="1"/>
  <c r="ET82" i="1"/>
  <c r="HV82" i="1"/>
  <c r="ET321" i="1"/>
  <c r="HV321" i="1"/>
  <c r="ET92" i="1"/>
  <c r="HV92" i="1"/>
  <c r="ET129" i="1"/>
  <c r="HV129" i="1"/>
  <c r="EU518" i="1"/>
  <c r="HW518" i="1"/>
  <c r="ET128" i="1"/>
  <c r="HV128" i="1"/>
  <c r="ET397" i="1"/>
  <c r="HV397" i="1"/>
  <c r="ET29" i="1"/>
  <c r="HV29" i="1"/>
  <c r="EU26" i="1"/>
  <c r="HW26" i="1"/>
  <c r="ET228" i="1"/>
  <c r="HV228" i="1"/>
  <c r="ET508" i="1"/>
  <c r="HV508" i="1"/>
  <c r="ET6" i="1"/>
  <c r="HV6" i="1"/>
  <c r="ET5" i="1"/>
  <c r="HV5" i="1"/>
  <c r="ET165" i="1"/>
  <c r="HV165" i="1"/>
  <c r="ET238" i="1"/>
  <c r="HV238" i="1"/>
  <c r="EU183" i="1"/>
  <c r="HW183" i="1"/>
  <c r="ET343" i="1"/>
  <c r="HV343" i="1"/>
  <c r="ET89" i="1"/>
  <c r="HV89" i="1"/>
  <c r="EU261" i="1"/>
  <c r="HW261" i="1"/>
  <c r="ET100" i="1"/>
  <c r="HV100" i="1"/>
  <c r="ET458" i="1"/>
  <c r="HV458" i="1"/>
  <c r="ET512" i="1"/>
  <c r="HV512" i="1"/>
  <c r="EU272" i="1"/>
  <c r="HW272" i="1"/>
  <c r="EU462" i="1"/>
  <c r="HW462" i="1"/>
  <c r="ET13" i="1"/>
  <c r="HV13" i="1"/>
  <c r="EU506" i="1"/>
  <c r="HW506" i="1"/>
  <c r="ET426" i="1"/>
  <c r="HV426" i="1"/>
  <c r="ET296" i="1"/>
  <c r="HV296" i="1"/>
  <c r="ET233" i="1"/>
  <c r="HV233" i="1"/>
  <c r="ET54" i="1"/>
  <c r="HV54" i="1"/>
  <c r="EU498" i="1"/>
  <c r="HW498" i="1"/>
  <c r="ET35" i="1"/>
  <c r="HV35" i="1"/>
  <c r="ET503" i="1"/>
  <c r="HV503" i="1"/>
  <c r="EU97" i="1"/>
  <c r="HW97" i="1"/>
  <c r="ET194" i="1"/>
  <c r="HV194" i="1"/>
  <c r="ET353" i="1"/>
  <c r="HV353" i="1"/>
  <c r="ET504" i="1"/>
  <c r="HV504" i="1"/>
  <c r="T70" i="8" l="1"/>
  <c r="T74" i="8"/>
  <c r="T68" i="8"/>
  <c r="T69" i="8"/>
  <c r="T71" i="8"/>
  <c r="T67" i="8"/>
  <c r="T72" i="8"/>
  <c r="T73" i="8"/>
  <c r="EU124" i="1"/>
  <c r="HW124" i="1"/>
  <c r="EU496" i="1"/>
  <c r="HW496" i="1"/>
  <c r="EU241" i="1"/>
  <c r="HW241" i="1"/>
  <c r="EU218" i="1"/>
  <c r="HW218" i="1"/>
  <c r="EU116" i="1"/>
  <c r="HW116" i="1"/>
  <c r="EU24" i="1"/>
  <c r="HW24" i="1"/>
  <c r="EU519" i="1"/>
  <c r="HW519" i="1"/>
  <c r="EU132" i="1"/>
  <c r="HW132" i="1"/>
  <c r="EU504" i="1"/>
  <c r="HW504" i="1"/>
  <c r="EU503" i="1"/>
  <c r="HW503" i="1"/>
  <c r="EU233" i="1"/>
  <c r="HW233" i="1"/>
  <c r="EU13" i="1"/>
  <c r="HW13" i="1"/>
  <c r="EU512" i="1"/>
  <c r="HW512" i="1"/>
  <c r="EU89" i="1"/>
  <c r="HW89" i="1"/>
  <c r="EU238" i="1"/>
  <c r="HW238" i="1"/>
  <c r="EU508" i="1"/>
  <c r="HW508" i="1"/>
  <c r="EU129" i="1"/>
  <c r="HW129" i="1"/>
  <c r="EV526" i="1"/>
  <c r="HX526" i="1"/>
  <c r="EV192" i="1"/>
  <c r="HX192" i="1"/>
  <c r="EU203" i="1"/>
  <c r="HW203" i="1"/>
  <c r="EU355" i="1"/>
  <c r="HW355" i="1"/>
  <c r="EU287" i="1"/>
  <c r="HW287" i="1"/>
  <c r="EU80" i="1"/>
  <c r="HW80" i="1"/>
  <c r="EU507" i="1"/>
  <c r="HW507" i="1"/>
  <c r="EU90" i="1"/>
  <c r="HW90" i="1"/>
  <c r="EU96" i="1"/>
  <c r="HW96" i="1"/>
  <c r="EU84" i="1"/>
  <c r="HW84" i="1"/>
  <c r="EU219" i="1"/>
  <c r="HW219" i="1"/>
  <c r="EU333" i="1"/>
  <c r="HW333" i="1"/>
  <c r="EV457" i="1"/>
  <c r="HX457" i="1"/>
  <c r="EU305" i="1"/>
  <c r="HW305" i="1"/>
  <c r="EU257" i="1"/>
  <c r="HW257" i="1"/>
  <c r="EU226" i="1"/>
  <c r="HW226" i="1"/>
  <c r="EU274" i="1"/>
  <c r="HW274" i="1"/>
  <c r="EV464" i="1"/>
  <c r="HX464" i="1"/>
  <c r="EU126" i="1"/>
  <c r="HW126" i="1"/>
  <c r="EU307" i="1"/>
  <c r="HW307" i="1"/>
  <c r="EU340" i="1"/>
  <c r="HW340" i="1"/>
  <c r="EU383" i="1"/>
  <c r="HW383" i="1"/>
  <c r="EU290" i="1"/>
  <c r="HW290" i="1"/>
  <c r="EU505" i="1"/>
  <c r="HW505" i="1"/>
  <c r="EU135" i="1"/>
  <c r="HW135" i="1"/>
  <c r="EV528" i="1"/>
  <c r="HX528" i="1"/>
  <c r="EU456" i="1"/>
  <c r="HW456" i="1"/>
  <c r="EU314" i="1"/>
  <c r="HW314" i="1"/>
  <c r="EU200" i="1"/>
  <c r="HW200" i="1"/>
  <c r="EU460" i="1"/>
  <c r="HW460" i="1"/>
  <c r="EV500" i="1"/>
  <c r="HX500" i="1"/>
  <c r="EV103" i="1"/>
  <c r="HX103" i="1"/>
  <c r="EU299" i="1"/>
  <c r="HW299" i="1"/>
  <c r="EU312" i="1"/>
  <c r="HW312" i="1"/>
  <c r="EU235" i="1"/>
  <c r="HW235" i="1"/>
  <c r="EU73" i="1"/>
  <c r="HW73" i="1"/>
  <c r="EU529" i="1"/>
  <c r="HW529" i="1"/>
  <c r="EV502" i="1"/>
  <c r="HX502" i="1"/>
  <c r="EU313" i="1"/>
  <c r="HW313" i="1"/>
  <c r="EU72" i="1"/>
  <c r="HW72" i="1"/>
  <c r="EV30" i="1"/>
  <c r="HX30" i="1"/>
  <c r="EU344" i="1"/>
  <c r="HW344" i="1"/>
  <c r="EU167" i="1"/>
  <c r="HW167" i="1"/>
  <c r="EU195" i="1"/>
  <c r="HW195" i="1"/>
  <c r="EV133" i="1"/>
  <c r="HX133" i="1"/>
  <c r="EU179" i="1"/>
  <c r="HW179" i="1"/>
  <c r="EU110" i="1"/>
  <c r="HW110" i="1"/>
  <c r="EU67" i="1"/>
  <c r="HW67" i="1"/>
  <c r="EU330" i="1"/>
  <c r="HW330" i="1"/>
  <c r="EU93" i="1"/>
  <c r="HW93" i="1"/>
  <c r="EU402" i="1"/>
  <c r="HW402" i="1"/>
  <c r="EU125" i="1"/>
  <c r="HW125" i="1"/>
  <c r="EU527" i="1"/>
  <c r="HW527" i="1"/>
  <c r="EU339" i="1"/>
  <c r="HW339" i="1"/>
  <c r="EU363" i="1"/>
  <c r="HW363" i="1"/>
  <c r="EV20" i="1"/>
  <c r="HX20" i="1"/>
  <c r="EV310" i="1"/>
  <c r="HX310" i="1"/>
  <c r="EU55" i="1"/>
  <c r="HW55" i="1"/>
  <c r="EU520" i="1"/>
  <c r="HW520" i="1"/>
  <c r="HW175" i="1"/>
  <c r="EU175" i="1"/>
  <c r="EU522" i="1"/>
  <c r="HW522" i="1"/>
  <c r="EU52" i="1"/>
  <c r="HW52" i="1"/>
  <c r="EV141" i="1"/>
  <c r="HX141" i="1"/>
  <c r="EV400" i="1"/>
  <c r="HX400" i="1"/>
  <c r="EU163" i="1"/>
  <c r="HW163" i="1"/>
  <c r="EU151" i="1"/>
  <c r="HW151" i="1"/>
  <c r="EU120" i="1"/>
  <c r="HW120" i="1"/>
  <c r="EU283" i="1"/>
  <c r="HW283" i="1"/>
  <c r="EU423" i="1"/>
  <c r="HW423" i="1"/>
  <c r="EV300" i="1"/>
  <c r="HX300" i="1"/>
  <c r="EU354" i="1"/>
  <c r="HW354" i="1"/>
  <c r="EU353" i="1"/>
  <c r="HW353" i="1"/>
  <c r="EU35" i="1"/>
  <c r="HW35" i="1"/>
  <c r="EU296" i="1"/>
  <c r="HW296" i="1"/>
  <c r="EV462" i="1"/>
  <c r="HX462" i="1"/>
  <c r="EU458" i="1"/>
  <c r="HW458" i="1"/>
  <c r="EU343" i="1"/>
  <c r="HW343" i="1"/>
  <c r="EU165" i="1"/>
  <c r="HW165" i="1"/>
  <c r="EU228" i="1"/>
  <c r="HW228" i="1"/>
  <c r="EU397" i="1"/>
  <c r="HW397" i="1"/>
  <c r="EU92" i="1"/>
  <c r="HW92" i="1"/>
  <c r="EU285" i="1"/>
  <c r="HW285" i="1"/>
  <c r="EU514" i="1"/>
  <c r="HW514" i="1"/>
  <c r="EU377" i="1"/>
  <c r="HW377" i="1"/>
  <c r="EU279" i="1"/>
  <c r="HW279" i="1"/>
  <c r="EU145" i="1"/>
  <c r="HW145" i="1"/>
  <c r="EU44" i="1"/>
  <c r="HW44" i="1"/>
  <c r="EU3" i="1"/>
  <c r="HW3" i="1"/>
  <c r="EV109" i="1"/>
  <c r="HX109" i="1"/>
  <c r="EU123" i="1"/>
  <c r="HW123" i="1"/>
  <c r="EU311" i="1"/>
  <c r="HW311" i="1"/>
  <c r="EU61" i="1"/>
  <c r="HW61" i="1"/>
  <c r="EU317" i="1"/>
  <c r="HW317" i="1"/>
  <c r="EU152" i="1"/>
  <c r="HW152" i="1"/>
  <c r="EV495" i="1"/>
  <c r="HX495" i="1"/>
  <c r="EV186" i="1"/>
  <c r="HX186" i="1"/>
  <c r="EU148" i="1"/>
  <c r="HW148" i="1"/>
  <c r="EU101" i="1"/>
  <c r="HW101" i="1"/>
  <c r="EU407" i="1"/>
  <c r="HW407" i="1"/>
  <c r="EU250" i="1"/>
  <c r="HW250" i="1"/>
  <c r="EU424" i="1"/>
  <c r="HW424" i="1"/>
  <c r="EU492" i="1"/>
  <c r="HW492" i="1"/>
  <c r="EU138" i="1"/>
  <c r="HW138" i="1"/>
  <c r="EV302" i="1"/>
  <c r="HX302" i="1"/>
  <c r="EU68" i="1"/>
  <c r="HW68" i="1"/>
  <c r="EU281" i="1"/>
  <c r="HW281" i="1"/>
  <c r="EV223" i="1"/>
  <c r="HX223" i="1"/>
  <c r="EU411" i="1"/>
  <c r="HW411" i="1"/>
  <c r="EU66" i="1"/>
  <c r="HW66" i="1"/>
  <c r="EU348" i="1"/>
  <c r="HW348" i="1"/>
  <c r="EU387" i="1"/>
  <c r="HW387" i="1"/>
  <c r="EU137" i="1"/>
  <c r="HW137" i="1"/>
  <c r="EU517" i="1"/>
  <c r="HW517" i="1"/>
  <c r="EU53" i="1"/>
  <c r="HW53" i="1"/>
  <c r="EU515" i="1"/>
  <c r="HW515" i="1"/>
  <c r="EU338" i="1"/>
  <c r="HW338" i="1"/>
  <c r="EU25" i="1"/>
  <c r="HW25" i="1"/>
  <c r="EU341" i="1"/>
  <c r="HW341" i="1"/>
  <c r="EU268" i="1"/>
  <c r="HW268" i="1"/>
  <c r="EU12" i="1"/>
  <c r="HW12" i="1"/>
  <c r="EV4" i="1"/>
  <c r="HX4" i="1"/>
  <c r="EU87" i="1"/>
  <c r="HW87" i="1"/>
  <c r="EU149" i="1"/>
  <c r="HW149" i="1"/>
  <c r="EU102" i="1"/>
  <c r="HW102" i="1"/>
  <c r="EU220" i="1"/>
  <c r="HW220" i="1"/>
  <c r="EU280" i="1"/>
  <c r="HW280" i="1"/>
  <c r="EV160" i="1"/>
  <c r="HX160" i="1"/>
  <c r="EU251" i="1"/>
  <c r="HW251" i="1"/>
  <c r="EU391" i="1"/>
  <c r="HW391" i="1"/>
  <c r="EU204" i="1"/>
  <c r="HW204" i="1"/>
  <c r="EU511" i="1"/>
  <c r="HW511" i="1"/>
  <c r="EU409" i="1"/>
  <c r="HW409" i="1"/>
  <c r="EU282" i="1"/>
  <c r="HW282" i="1"/>
  <c r="EU351" i="1"/>
  <c r="HW351" i="1"/>
  <c r="EU14" i="1"/>
  <c r="HW14" i="1"/>
  <c r="EU17" i="1"/>
  <c r="HW17" i="1"/>
  <c r="EU524" i="1"/>
  <c r="HW524" i="1"/>
  <c r="EU108" i="1"/>
  <c r="HW108" i="1"/>
  <c r="EU297" i="1"/>
  <c r="HW297" i="1"/>
  <c r="EU8" i="1"/>
  <c r="HW8" i="1"/>
  <c r="EV161" i="1"/>
  <c r="HX161" i="1"/>
  <c r="EU11" i="1"/>
  <c r="HW11" i="1"/>
  <c r="EU45" i="1"/>
  <c r="HW45" i="1"/>
  <c r="EW494" i="1"/>
  <c r="HY494" i="1"/>
  <c r="EU227" i="1"/>
  <c r="HW227" i="1"/>
  <c r="EU266" i="1"/>
  <c r="HW266" i="1"/>
  <c r="EV28" i="1"/>
  <c r="HX28" i="1"/>
  <c r="EU224" i="1"/>
  <c r="HW224" i="1"/>
  <c r="EU525" i="1"/>
  <c r="HW525" i="1"/>
  <c r="EU111" i="1"/>
  <c r="HW111" i="1"/>
  <c r="EU194" i="1"/>
  <c r="HW194" i="1"/>
  <c r="EV498" i="1"/>
  <c r="HX498" i="1"/>
  <c r="EU426" i="1"/>
  <c r="HW426" i="1"/>
  <c r="EV272" i="1"/>
  <c r="HX272" i="1"/>
  <c r="EU100" i="1"/>
  <c r="HW100" i="1"/>
  <c r="EV183" i="1"/>
  <c r="HX183" i="1"/>
  <c r="EU5" i="1"/>
  <c r="HW5" i="1"/>
  <c r="EV26" i="1"/>
  <c r="HX26" i="1"/>
  <c r="EU128" i="1"/>
  <c r="HW128" i="1"/>
  <c r="EU321" i="1"/>
  <c r="HW321" i="1"/>
  <c r="EU260" i="1"/>
  <c r="HW260" i="1"/>
  <c r="EV327" i="1"/>
  <c r="HX327" i="1"/>
  <c r="EU42" i="1"/>
  <c r="HW42" i="1"/>
  <c r="EV461" i="1"/>
  <c r="HX461" i="1"/>
  <c r="EU357" i="1"/>
  <c r="HW357" i="1"/>
  <c r="EU40" i="1"/>
  <c r="HW40" i="1"/>
  <c r="EV43" i="1"/>
  <c r="HX43" i="1"/>
  <c r="EU491" i="1"/>
  <c r="HW491" i="1"/>
  <c r="EV415" i="1"/>
  <c r="HX415" i="1"/>
  <c r="EU254" i="1"/>
  <c r="HW254" i="1"/>
  <c r="EU255" i="1"/>
  <c r="HW255" i="1"/>
  <c r="EU395" i="1"/>
  <c r="HW395" i="1"/>
  <c r="EV78" i="1"/>
  <c r="HX78" i="1"/>
  <c r="EU74" i="1"/>
  <c r="HW74" i="1"/>
  <c r="EV150" i="1"/>
  <c r="HX150" i="1"/>
  <c r="EV513" i="1"/>
  <c r="HX513" i="1"/>
  <c r="EU368" i="1"/>
  <c r="HW368" i="1"/>
  <c r="EU169" i="1"/>
  <c r="HW169" i="1"/>
  <c r="EU162" i="1"/>
  <c r="HW162" i="1"/>
  <c r="EU202" i="1"/>
  <c r="HW202" i="1"/>
  <c r="EU242" i="1"/>
  <c r="HW242" i="1"/>
  <c r="EU70" i="1"/>
  <c r="HW70" i="1"/>
  <c r="EU292" i="1"/>
  <c r="HW292" i="1"/>
  <c r="EU380" i="1"/>
  <c r="HW380" i="1"/>
  <c r="EU229" i="1"/>
  <c r="HW229" i="1"/>
  <c r="EU174" i="1"/>
  <c r="HW174" i="1"/>
  <c r="EU371" i="1"/>
  <c r="HW371" i="1"/>
  <c r="EU215" i="1"/>
  <c r="HW215" i="1"/>
  <c r="EU408" i="1"/>
  <c r="HW408" i="1"/>
  <c r="EU420" i="1"/>
  <c r="HW420" i="1"/>
  <c r="EU232" i="1"/>
  <c r="HW232" i="1"/>
  <c r="EU181" i="1"/>
  <c r="HW181" i="1"/>
  <c r="EU32" i="1"/>
  <c r="HW32" i="1"/>
  <c r="EU19" i="1"/>
  <c r="HW19" i="1"/>
  <c r="EU231" i="1"/>
  <c r="HW231" i="1"/>
  <c r="EU49" i="1"/>
  <c r="HW49" i="1"/>
  <c r="EU463" i="1"/>
  <c r="HW463" i="1"/>
  <c r="EU115" i="1"/>
  <c r="HW115" i="1"/>
  <c r="EU155" i="1"/>
  <c r="HW155" i="1"/>
  <c r="EU416" i="1"/>
  <c r="HW416" i="1"/>
  <c r="EU99" i="1"/>
  <c r="HW99" i="1"/>
  <c r="EU81" i="1"/>
  <c r="HW81" i="1"/>
  <c r="EU284" i="1"/>
  <c r="HW284" i="1"/>
  <c r="EU75" i="1"/>
  <c r="HW75" i="1"/>
  <c r="EU212" i="1"/>
  <c r="HW212" i="1"/>
  <c r="EU172" i="1"/>
  <c r="HW172" i="1"/>
  <c r="EU189" i="1"/>
  <c r="HW189" i="1"/>
  <c r="EU157" i="1"/>
  <c r="HW157" i="1"/>
  <c r="EU267" i="1"/>
  <c r="HW267" i="1"/>
  <c r="EV418" i="1"/>
  <c r="HX418" i="1"/>
  <c r="EU414" i="1"/>
  <c r="HW414" i="1"/>
  <c r="EU117" i="1"/>
  <c r="HW117" i="1"/>
  <c r="EV206" i="1"/>
  <c r="HX206" i="1"/>
  <c r="EV239" i="1"/>
  <c r="HX239" i="1"/>
  <c r="EU234" i="1"/>
  <c r="HW234" i="1"/>
  <c r="EU7" i="1"/>
  <c r="HW7" i="1"/>
  <c r="EU293" i="1"/>
  <c r="HW293" i="1"/>
  <c r="EU191" i="1"/>
  <c r="HW191" i="1"/>
  <c r="EU328" i="1"/>
  <c r="HW328" i="1"/>
  <c r="EU188" i="1"/>
  <c r="HW188" i="1"/>
  <c r="EU58" i="1"/>
  <c r="HW58" i="1"/>
  <c r="EV134" i="1"/>
  <c r="HX134" i="1"/>
  <c r="EU422" i="1"/>
  <c r="HW422" i="1"/>
  <c r="EV37" i="1"/>
  <c r="HX37" i="1"/>
  <c r="EU249" i="1"/>
  <c r="HW249" i="1"/>
  <c r="EU244" i="1"/>
  <c r="HW244" i="1"/>
  <c r="EU146" i="1"/>
  <c r="HW146" i="1"/>
  <c r="EV94" i="1"/>
  <c r="HX94" i="1"/>
  <c r="EV217" i="1"/>
  <c r="HX217" i="1"/>
  <c r="EV97" i="1"/>
  <c r="HX97" i="1"/>
  <c r="EU54" i="1"/>
  <c r="HW54" i="1"/>
  <c r="EV506" i="1"/>
  <c r="HX506" i="1"/>
  <c r="EV261" i="1"/>
  <c r="HX261" i="1"/>
  <c r="EU6" i="1"/>
  <c r="HW6" i="1"/>
  <c r="EU29" i="1"/>
  <c r="HW29" i="1"/>
  <c r="EV518" i="1"/>
  <c r="HX518" i="1"/>
  <c r="EU82" i="1"/>
  <c r="HW82" i="1"/>
  <c r="EU493" i="1"/>
  <c r="HW493" i="1"/>
  <c r="EV382" i="1"/>
  <c r="HX382" i="1"/>
  <c r="EU289" i="1"/>
  <c r="HW289" i="1"/>
  <c r="EU291" i="1"/>
  <c r="HW291" i="1"/>
  <c r="EU375" i="1"/>
  <c r="HW375" i="1"/>
  <c r="EU18" i="1"/>
  <c r="HW18" i="1"/>
  <c r="EU346" i="1"/>
  <c r="HW346" i="1"/>
  <c r="EU65" i="1"/>
  <c r="HW65" i="1"/>
  <c r="EU393" i="1"/>
  <c r="HW393" i="1"/>
  <c r="EU88" i="1"/>
  <c r="HW88" i="1"/>
  <c r="EU381" i="1"/>
  <c r="HW381" i="1"/>
  <c r="EU509" i="1"/>
  <c r="HW509" i="1"/>
  <c r="EU406" i="1"/>
  <c r="HW406" i="1"/>
  <c r="EU207" i="1"/>
  <c r="HW207" i="1"/>
  <c r="EU159" i="1"/>
  <c r="HW159" i="1"/>
  <c r="EV277" i="1"/>
  <c r="HX277" i="1"/>
  <c r="EU140" i="1"/>
  <c r="HW140" i="1"/>
  <c r="EU521" i="1"/>
  <c r="HW521" i="1"/>
  <c r="EU270" i="1"/>
  <c r="HW270" i="1"/>
  <c r="EV465" i="1"/>
  <c r="HX465" i="1"/>
  <c r="EU47" i="1"/>
  <c r="HW47" i="1"/>
  <c r="EU205" i="1"/>
  <c r="HW205" i="1"/>
  <c r="EU77" i="1"/>
  <c r="HW77" i="1"/>
  <c r="EU131" i="1"/>
  <c r="HW131" i="1"/>
  <c r="EU269" i="1"/>
  <c r="HW269" i="1"/>
  <c r="EU22" i="1"/>
  <c r="HW22" i="1"/>
  <c r="EU459" i="1"/>
  <c r="HW459" i="1"/>
  <c r="EU288" i="1"/>
  <c r="HW288" i="1"/>
  <c r="EU379" i="1"/>
  <c r="HW379" i="1"/>
  <c r="EV362" i="1"/>
  <c r="HX362" i="1"/>
  <c r="EU388" i="1"/>
  <c r="HW388" i="1"/>
  <c r="EU63" i="1"/>
  <c r="HW63" i="1"/>
  <c r="EU139" i="1"/>
  <c r="HW139" i="1"/>
  <c r="EV62" i="1"/>
  <c r="HX62" i="1"/>
  <c r="EU497" i="1"/>
  <c r="HW497" i="1"/>
  <c r="EU320" i="1"/>
  <c r="HW320" i="1"/>
  <c r="EU306" i="1"/>
  <c r="HW306" i="1"/>
  <c r="EU501" i="1"/>
  <c r="HW501" i="1"/>
  <c r="EU398" i="1"/>
  <c r="HW398" i="1"/>
  <c r="EU16" i="1"/>
  <c r="HW16" i="1"/>
  <c r="EU105" i="1"/>
  <c r="HW105" i="1"/>
  <c r="EU10" i="1"/>
  <c r="HW10" i="1"/>
  <c r="EV516" i="1"/>
  <c r="HX516" i="1"/>
  <c r="EU83" i="1"/>
  <c r="HW83" i="1"/>
  <c r="EU112" i="1"/>
  <c r="HW112" i="1"/>
  <c r="EV27" i="1"/>
  <c r="HX27" i="1"/>
  <c r="EV208" i="1"/>
  <c r="HX208" i="1"/>
  <c r="EU421" i="1"/>
  <c r="HW421" i="1"/>
  <c r="EU127" i="1"/>
  <c r="HW127" i="1"/>
  <c r="EU334" i="1"/>
  <c r="HW334" i="1"/>
  <c r="EU184" i="1"/>
  <c r="HW184" i="1"/>
  <c r="EU259" i="1"/>
  <c r="HW259" i="1"/>
  <c r="EU168" i="1"/>
  <c r="HW168" i="1"/>
  <c r="EU294" i="1"/>
  <c r="HW294" i="1"/>
  <c r="EU230" i="1"/>
  <c r="HW230" i="1"/>
  <c r="EU264" i="1"/>
  <c r="HW264" i="1"/>
  <c r="EU98" i="1"/>
  <c r="HW98" i="1"/>
  <c r="EU404" i="1"/>
  <c r="HW404" i="1"/>
  <c r="EU412" i="1"/>
  <c r="HW412" i="1"/>
  <c r="EU56" i="1"/>
  <c r="HW56" i="1"/>
  <c r="EU350" i="1"/>
  <c r="HW350" i="1"/>
  <c r="EU510" i="1"/>
  <c r="HW510" i="1"/>
  <c r="EV198" i="1"/>
  <c r="HX198" i="1"/>
  <c r="EU304" i="1"/>
  <c r="HW304" i="1"/>
  <c r="EU245" i="1"/>
  <c r="HW245" i="1"/>
  <c r="EU158" i="1"/>
  <c r="HW158" i="1"/>
  <c r="EU499" i="1"/>
  <c r="HW499" i="1"/>
  <c r="EU36" i="1"/>
  <c r="HW36" i="1"/>
  <c r="EU104" i="1"/>
  <c r="HW104" i="1"/>
  <c r="IA494" i="1" l="1"/>
  <c r="IB494" i="1" s="1"/>
  <c r="EV124" i="1"/>
  <c r="HX124" i="1"/>
  <c r="HX496" i="1"/>
  <c r="EV496" i="1"/>
  <c r="HX218" i="1"/>
  <c r="EV218" i="1"/>
  <c r="EV241" i="1"/>
  <c r="HX241" i="1"/>
  <c r="EV24" i="1"/>
  <c r="HX24" i="1"/>
  <c r="EV116" i="1"/>
  <c r="HX116" i="1"/>
  <c r="EV132" i="1"/>
  <c r="HX132" i="1"/>
  <c r="EV519" i="1"/>
  <c r="HX519" i="1"/>
  <c r="EV16" i="1"/>
  <c r="HX16" i="1"/>
  <c r="EV29" i="1"/>
  <c r="HX29" i="1"/>
  <c r="EV70" i="1"/>
  <c r="HX70" i="1"/>
  <c r="EV12" i="1"/>
  <c r="HX12" i="1"/>
  <c r="EV503" i="1"/>
  <c r="HX503" i="1"/>
  <c r="EV412" i="1"/>
  <c r="HX412" i="1"/>
  <c r="EV230" i="1"/>
  <c r="HX230" i="1"/>
  <c r="EV184" i="1"/>
  <c r="HX184" i="1"/>
  <c r="EW208" i="1"/>
  <c r="HY208" i="1"/>
  <c r="EW516" i="1"/>
  <c r="HY516" i="1"/>
  <c r="IB516" i="1" s="1"/>
  <c r="EV398" i="1"/>
  <c r="HX398" i="1"/>
  <c r="EV388" i="1"/>
  <c r="HX388" i="1"/>
  <c r="EV459" i="1"/>
  <c r="HX459" i="1"/>
  <c r="EV131" i="1"/>
  <c r="HX131" i="1"/>
  <c r="EW277" i="1"/>
  <c r="HY277" i="1"/>
  <c r="EV393" i="1"/>
  <c r="HX393" i="1"/>
  <c r="EV264" i="1"/>
  <c r="HX264" i="1"/>
  <c r="EV421" i="1"/>
  <c r="HX421" i="1"/>
  <c r="EV320" i="1"/>
  <c r="HX320" i="1"/>
  <c r="EV140" i="1"/>
  <c r="HX140" i="1"/>
  <c r="EV88" i="1"/>
  <c r="HX88" i="1"/>
  <c r="EW382" i="1"/>
  <c r="HY382" i="1"/>
  <c r="EV58" i="1"/>
  <c r="HX58" i="1"/>
  <c r="EV212" i="1"/>
  <c r="HX212" i="1"/>
  <c r="EV115" i="1"/>
  <c r="HX115" i="1"/>
  <c r="EV420" i="1"/>
  <c r="HX420" i="1"/>
  <c r="EV169" i="1"/>
  <c r="HX169" i="1"/>
  <c r="EW26" i="1"/>
  <c r="HY26" i="1"/>
  <c r="EW28" i="1"/>
  <c r="HY28" i="1"/>
  <c r="IB28" i="1" s="1"/>
  <c r="EV8" i="1"/>
  <c r="HX8" i="1"/>
  <c r="EV409" i="1"/>
  <c r="HX409" i="1"/>
  <c r="EV102" i="1"/>
  <c r="HX102" i="1"/>
  <c r="EV137" i="1"/>
  <c r="HX137" i="1"/>
  <c r="EV148" i="1"/>
  <c r="HX148" i="1"/>
  <c r="EV44" i="1"/>
  <c r="HX44" i="1"/>
  <c r="EV228" i="1"/>
  <c r="HX228" i="1"/>
  <c r="EV354" i="1"/>
  <c r="HX354" i="1"/>
  <c r="EV120" i="1"/>
  <c r="HX120" i="1"/>
  <c r="EW141" i="1"/>
  <c r="HY141" i="1"/>
  <c r="IB141" i="1" s="1"/>
  <c r="EV520" i="1"/>
  <c r="HX520" i="1"/>
  <c r="EV402" i="1"/>
  <c r="HX402" i="1"/>
  <c r="EV167" i="1"/>
  <c r="HX167" i="1"/>
  <c r="EV235" i="1"/>
  <c r="HX235" i="1"/>
  <c r="EV456" i="1"/>
  <c r="HX456" i="1"/>
  <c r="EV333" i="1"/>
  <c r="HX333" i="1"/>
  <c r="EV104" i="1"/>
  <c r="HX104" i="1"/>
  <c r="EV245" i="1"/>
  <c r="HX245" i="1"/>
  <c r="EV510" i="1"/>
  <c r="HX510" i="1"/>
  <c r="EV404" i="1"/>
  <c r="HX404" i="1"/>
  <c r="EV294" i="1"/>
  <c r="HX294" i="1"/>
  <c r="EV334" i="1"/>
  <c r="HX334" i="1"/>
  <c r="EW27" i="1"/>
  <c r="HY27" i="1"/>
  <c r="IB27" i="1" s="1"/>
  <c r="EV10" i="1"/>
  <c r="HX10" i="1"/>
  <c r="EV501" i="1"/>
  <c r="HX501" i="1"/>
  <c r="EW62" i="1"/>
  <c r="HY62" i="1"/>
  <c r="EW362" i="1"/>
  <c r="HY362" i="1"/>
  <c r="EV77" i="1"/>
  <c r="HX77" i="1"/>
  <c r="EV270" i="1"/>
  <c r="HX270" i="1"/>
  <c r="EV159" i="1"/>
  <c r="HX159" i="1"/>
  <c r="HX381" i="1"/>
  <c r="EV381" i="1"/>
  <c r="EV65" i="1"/>
  <c r="HX65" i="1"/>
  <c r="EV291" i="1"/>
  <c r="HX291" i="1"/>
  <c r="EV82" i="1"/>
  <c r="HX82" i="1"/>
  <c r="EV54" i="1"/>
  <c r="HX54" i="1"/>
  <c r="EV146" i="1"/>
  <c r="HX146" i="1"/>
  <c r="EV422" i="1"/>
  <c r="HX422" i="1"/>
  <c r="EV328" i="1"/>
  <c r="HX328" i="1"/>
  <c r="EV234" i="1"/>
  <c r="HX234" i="1"/>
  <c r="EV414" i="1"/>
  <c r="HX414" i="1"/>
  <c r="EV189" i="1"/>
  <c r="HX189" i="1"/>
  <c r="EV284" i="1"/>
  <c r="HX284" i="1"/>
  <c r="EV49" i="1"/>
  <c r="HX49" i="1"/>
  <c r="EV181" i="1"/>
  <c r="HX181" i="1"/>
  <c r="EV215" i="1"/>
  <c r="HX215" i="1"/>
  <c r="EV380" i="1"/>
  <c r="HX380" i="1"/>
  <c r="EV202" i="1"/>
  <c r="HX202" i="1"/>
  <c r="EW513" i="1"/>
  <c r="HY513" i="1"/>
  <c r="IB513" i="1" s="1"/>
  <c r="EV395" i="1"/>
  <c r="HX395" i="1"/>
  <c r="EV491" i="1"/>
  <c r="HX491" i="1"/>
  <c r="EW461" i="1"/>
  <c r="HY461" i="1"/>
  <c r="IB461" i="1" s="1"/>
  <c r="EV321" i="1"/>
  <c r="HX321" i="1"/>
  <c r="EW183" i="1"/>
  <c r="HY183" i="1"/>
  <c r="EW498" i="1"/>
  <c r="HY498" i="1"/>
  <c r="EV525" i="1"/>
  <c r="HX525" i="1"/>
  <c r="EV227" i="1"/>
  <c r="HX227" i="1"/>
  <c r="EV11" i="1"/>
  <c r="HX11" i="1"/>
  <c r="EV108" i="1"/>
  <c r="HX108" i="1"/>
  <c r="EV351" i="1"/>
  <c r="HX351" i="1"/>
  <c r="EV204" i="1"/>
  <c r="HX204" i="1"/>
  <c r="EV280" i="1"/>
  <c r="HX280" i="1"/>
  <c r="EV87" i="1"/>
  <c r="HX87" i="1"/>
  <c r="EV341" i="1"/>
  <c r="HX341" i="1"/>
  <c r="EV53" i="1"/>
  <c r="HX53" i="1"/>
  <c r="EV348" i="1"/>
  <c r="HX348" i="1"/>
  <c r="EV281" i="1"/>
  <c r="HX281" i="1"/>
  <c r="EV138" i="1"/>
  <c r="HX138" i="1"/>
  <c r="EV407" i="1"/>
  <c r="HX407" i="1"/>
  <c r="EW495" i="1"/>
  <c r="HY495" i="1"/>
  <c r="IB495" i="1" s="1"/>
  <c r="EW109" i="1"/>
  <c r="HY109" i="1"/>
  <c r="EV279" i="1"/>
  <c r="HX279" i="1"/>
  <c r="EV92" i="1"/>
  <c r="HX92" i="1"/>
  <c r="EV343" i="1"/>
  <c r="HX343" i="1"/>
  <c r="EV35" i="1"/>
  <c r="HX35" i="1"/>
  <c r="EV423" i="1"/>
  <c r="HX423" i="1"/>
  <c r="EV163" i="1"/>
  <c r="HX163" i="1"/>
  <c r="EV522" i="1"/>
  <c r="HX522" i="1"/>
  <c r="EW310" i="1"/>
  <c r="HY310" i="1"/>
  <c r="IB310" i="1" s="1"/>
  <c r="EV527" i="1"/>
  <c r="HX527" i="1"/>
  <c r="EV330" i="1"/>
  <c r="HX330" i="1"/>
  <c r="EW133" i="1"/>
  <c r="HY133" i="1"/>
  <c r="IB133" i="1" s="1"/>
  <c r="EW30" i="1"/>
  <c r="HY30" i="1"/>
  <c r="IB30" i="1" s="1"/>
  <c r="EV529" i="1"/>
  <c r="HX529" i="1"/>
  <c r="EV299" i="1"/>
  <c r="HX299" i="1"/>
  <c r="EV200" i="1"/>
  <c r="HX200" i="1"/>
  <c r="EV135" i="1"/>
  <c r="HX135" i="1"/>
  <c r="EV340" i="1"/>
  <c r="HX340" i="1"/>
  <c r="EW464" i="1"/>
  <c r="HY464" i="1"/>
  <c r="IB464" i="1" s="1"/>
  <c r="EV305" i="1"/>
  <c r="HX305" i="1"/>
  <c r="EV84" i="1"/>
  <c r="HX84" i="1"/>
  <c r="EV80" i="1"/>
  <c r="HX80" i="1"/>
  <c r="EW192" i="1"/>
  <c r="HY192" i="1"/>
  <c r="IB192" i="1" s="1"/>
  <c r="EV508" i="1"/>
  <c r="HX508" i="1"/>
  <c r="EV13" i="1"/>
  <c r="HX13" i="1"/>
  <c r="EV56" i="1"/>
  <c r="HX56" i="1"/>
  <c r="EV47" i="1"/>
  <c r="HX47" i="1"/>
  <c r="EW206" i="1"/>
  <c r="HY206" i="1"/>
  <c r="IB206" i="1" s="1"/>
  <c r="EW272" i="1"/>
  <c r="HY272" i="1"/>
  <c r="IB272" i="1" s="1"/>
  <c r="EV317" i="1"/>
  <c r="HX317" i="1"/>
  <c r="EV355" i="1"/>
  <c r="HX355" i="1"/>
  <c r="EV499" i="1"/>
  <c r="HX499" i="1"/>
  <c r="EV63" i="1"/>
  <c r="HX63" i="1"/>
  <c r="EV249" i="1"/>
  <c r="HX249" i="1"/>
  <c r="EV40" i="1"/>
  <c r="HX40" i="1"/>
  <c r="EV411" i="1"/>
  <c r="HX411" i="1"/>
  <c r="EV129" i="1"/>
  <c r="HX129" i="1"/>
  <c r="EV175" i="1"/>
  <c r="HX175" i="1"/>
  <c r="EV36" i="1"/>
  <c r="HX36" i="1"/>
  <c r="EV304" i="1"/>
  <c r="HX304" i="1"/>
  <c r="EV350" i="1"/>
  <c r="HX350" i="1"/>
  <c r="EV98" i="1"/>
  <c r="HX98" i="1"/>
  <c r="EV168" i="1"/>
  <c r="HX168" i="1"/>
  <c r="EV127" i="1"/>
  <c r="HX127" i="1"/>
  <c r="EV112" i="1"/>
  <c r="HX112" i="1"/>
  <c r="EV105" i="1"/>
  <c r="HX105" i="1"/>
  <c r="EV306" i="1"/>
  <c r="HX306" i="1"/>
  <c r="EV139" i="1"/>
  <c r="HX139" i="1"/>
  <c r="EV379" i="1"/>
  <c r="HX379" i="1"/>
  <c r="EV22" i="1"/>
  <c r="HX22" i="1"/>
  <c r="EV205" i="1"/>
  <c r="HX205" i="1"/>
  <c r="EV521" i="1"/>
  <c r="HX521" i="1"/>
  <c r="EV207" i="1"/>
  <c r="HX207" i="1"/>
  <c r="EV346" i="1"/>
  <c r="HX346" i="1"/>
  <c r="EV289" i="1"/>
  <c r="HX289" i="1"/>
  <c r="EW518" i="1"/>
  <c r="HY518" i="1"/>
  <c r="EW261" i="1"/>
  <c r="HY261" i="1"/>
  <c r="EW97" i="1"/>
  <c r="HY97" i="1"/>
  <c r="IB97" i="1" s="1"/>
  <c r="EV244" i="1"/>
  <c r="HX244" i="1"/>
  <c r="EW134" i="1"/>
  <c r="HY134" i="1"/>
  <c r="IB134" i="1" s="1"/>
  <c r="EV191" i="1"/>
  <c r="HX191" i="1"/>
  <c r="EW239" i="1"/>
  <c r="HY239" i="1"/>
  <c r="IB239" i="1" s="1"/>
  <c r="EW418" i="1"/>
  <c r="HY418" i="1"/>
  <c r="EV172" i="1"/>
  <c r="HX172" i="1"/>
  <c r="EV81" i="1"/>
  <c r="HX81" i="1"/>
  <c r="EV155" i="1"/>
  <c r="HX155" i="1"/>
  <c r="EV231" i="1"/>
  <c r="HX231" i="1"/>
  <c r="EV232" i="1"/>
  <c r="HX232" i="1"/>
  <c r="EV371" i="1"/>
  <c r="HX371" i="1"/>
  <c r="EV292" i="1"/>
  <c r="HX292" i="1"/>
  <c r="EV162" i="1"/>
  <c r="HX162" i="1"/>
  <c r="EW150" i="1"/>
  <c r="HY150" i="1"/>
  <c r="IB150" i="1" s="1"/>
  <c r="EV255" i="1"/>
  <c r="HX255" i="1"/>
  <c r="EW43" i="1"/>
  <c r="HY43" i="1"/>
  <c r="IB43" i="1" s="1"/>
  <c r="EV42" i="1"/>
  <c r="HX42" i="1"/>
  <c r="EV128" i="1"/>
  <c r="HX128" i="1"/>
  <c r="EV100" i="1"/>
  <c r="HX100" i="1"/>
  <c r="EV194" i="1"/>
  <c r="HX194" i="1"/>
  <c r="EV224" i="1"/>
  <c r="HX224" i="1"/>
  <c r="EW161" i="1"/>
  <c r="HY161" i="1"/>
  <c r="IB161" i="1" s="1"/>
  <c r="EV524" i="1"/>
  <c r="HX524" i="1"/>
  <c r="EV282" i="1"/>
  <c r="HX282" i="1"/>
  <c r="EV391" i="1"/>
  <c r="HX391" i="1"/>
  <c r="EV220" i="1"/>
  <c r="HX220" i="1"/>
  <c r="EW4" i="1"/>
  <c r="HY4" i="1"/>
  <c r="IB4" i="1" s="1"/>
  <c r="EV25" i="1"/>
  <c r="HX25" i="1"/>
  <c r="EV517" i="1"/>
  <c r="HX517" i="1"/>
  <c r="EV66" i="1"/>
  <c r="HX66" i="1"/>
  <c r="EV68" i="1"/>
  <c r="HX68" i="1"/>
  <c r="EV492" i="1"/>
  <c r="HX492" i="1"/>
  <c r="EV101" i="1"/>
  <c r="HX101" i="1"/>
  <c r="EV152" i="1"/>
  <c r="HX152" i="1"/>
  <c r="EV3" i="1"/>
  <c r="HX3" i="1"/>
  <c r="EV377" i="1"/>
  <c r="HX377" i="1"/>
  <c r="EV397" i="1"/>
  <c r="HX397" i="1"/>
  <c r="EV458" i="1"/>
  <c r="HX458" i="1"/>
  <c r="EV353" i="1"/>
  <c r="HX353" i="1"/>
  <c r="EV283" i="1"/>
  <c r="HX283" i="1"/>
  <c r="EW400" i="1"/>
  <c r="HY400" i="1"/>
  <c r="EW20" i="1"/>
  <c r="HY20" i="1"/>
  <c r="IB20" i="1" s="1"/>
  <c r="EV125" i="1"/>
  <c r="HX125" i="1"/>
  <c r="EV67" i="1"/>
  <c r="HX67" i="1"/>
  <c r="EV195" i="1"/>
  <c r="HX195" i="1"/>
  <c r="EV72" i="1"/>
  <c r="HX72" i="1"/>
  <c r="EV73" i="1"/>
  <c r="HX73" i="1"/>
  <c r="EW103" i="1"/>
  <c r="HY103" i="1"/>
  <c r="IB103" i="1" s="1"/>
  <c r="EV314" i="1"/>
  <c r="HX314" i="1"/>
  <c r="EV505" i="1"/>
  <c r="HX505" i="1"/>
  <c r="EV307" i="1"/>
  <c r="HX307" i="1"/>
  <c r="EV274" i="1"/>
  <c r="HX274" i="1"/>
  <c r="EW457" i="1"/>
  <c r="HY457" i="1"/>
  <c r="IB457" i="1" s="1"/>
  <c r="EV96" i="1"/>
  <c r="HX96" i="1"/>
  <c r="EV287" i="1"/>
  <c r="HX287" i="1"/>
  <c r="EW526" i="1"/>
  <c r="HY526" i="1"/>
  <c r="EV238" i="1"/>
  <c r="HX238" i="1"/>
  <c r="EV233" i="1"/>
  <c r="HX233" i="1"/>
  <c r="EV259" i="1"/>
  <c r="HX259" i="1"/>
  <c r="EV83" i="1"/>
  <c r="HX83" i="1"/>
  <c r="EV269" i="1"/>
  <c r="HX269" i="1"/>
  <c r="EV406" i="1"/>
  <c r="HX406" i="1"/>
  <c r="EV18" i="1"/>
  <c r="HX18" i="1"/>
  <c r="EV293" i="1"/>
  <c r="HX293" i="1"/>
  <c r="EV267" i="1"/>
  <c r="HX267" i="1"/>
  <c r="EV99" i="1"/>
  <c r="HX99" i="1"/>
  <c r="EV19" i="1"/>
  <c r="HX19" i="1"/>
  <c r="EV174" i="1"/>
  <c r="HX174" i="1"/>
  <c r="EV74" i="1"/>
  <c r="HX74" i="1"/>
  <c r="EW327" i="1"/>
  <c r="HY327" i="1"/>
  <c r="IB327" i="1" s="1"/>
  <c r="EV111" i="1"/>
  <c r="HX111" i="1"/>
  <c r="EV17" i="1"/>
  <c r="HX17" i="1"/>
  <c r="EV251" i="1"/>
  <c r="HX251" i="1"/>
  <c r="EV338" i="1"/>
  <c r="HX338" i="1"/>
  <c r="EV424" i="1"/>
  <c r="HX424" i="1"/>
  <c r="EV311" i="1"/>
  <c r="HX311" i="1"/>
  <c r="EV514" i="1"/>
  <c r="HX514" i="1"/>
  <c r="EW462" i="1"/>
  <c r="HY462" i="1"/>
  <c r="EV363" i="1"/>
  <c r="HX363" i="1"/>
  <c r="EV110" i="1"/>
  <c r="HX110" i="1"/>
  <c r="EV313" i="1"/>
  <c r="HX313" i="1"/>
  <c r="EW500" i="1"/>
  <c r="HY500" i="1"/>
  <c r="IB500" i="1" s="1"/>
  <c r="EV290" i="1"/>
  <c r="HX290" i="1"/>
  <c r="EV226" i="1"/>
  <c r="HX226" i="1"/>
  <c r="EV90" i="1"/>
  <c r="HX90" i="1"/>
  <c r="EW198" i="1"/>
  <c r="HY198" i="1"/>
  <c r="EV288" i="1"/>
  <c r="HX288" i="1"/>
  <c r="EW217" i="1"/>
  <c r="HY217" i="1"/>
  <c r="EV254" i="1"/>
  <c r="HX254" i="1"/>
  <c r="EW302" i="1"/>
  <c r="HY302" i="1"/>
  <c r="EV89" i="1"/>
  <c r="HX89" i="1"/>
  <c r="EV158" i="1"/>
  <c r="HX158" i="1"/>
  <c r="EV497" i="1"/>
  <c r="HX497" i="1"/>
  <c r="EW465" i="1"/>
  <c r="HY465" i="1"/>
  <c r="IB465" i="1" s="1"/>
  <c r="EV509" i="1"/>
  <c r="HX509" i="1"/>
  <c r="EV375" i="1"/>
  <c r="HX375" i="1"/>
  <c r="EV493" i="1"/>
  <c r="HX493" i="1"/>
  <c r="EV6" i="1"/>
  <c r="HX6" i="1"/>
  <c r="EW506" i="1"/>
  <c r="HY506" i="1"/>
  <c r="IB506" i="1" s="1"/>
  <c r="EW94" i="1"/>
  <c r="HY94" i="1"/>
  <c r="EW37" i="1"/>
  <c r="HY37" i="1"/>
  <c r="IB37" i="1" s="1"/>
  <c r="EV188" i="1"/>
  <c r="HX188" i="1"/>
  <c r="HX7" i="1"/>
  <c r="EV7" i="1"/>
  <c r="EV117" i="1"/>
  <c r="HX117" i="1"/>
  <c r="EV157" i="1"/>
  <c r="HX157" i="1"/>
  <c r="EV75" i="1"/>
  <c r="HX75" i="1"/>
  <c r="EV416" i="1"/>
  <c r="HX416" i="1"/>
  <c r="EV463" i="1"/>
  <c r="HX463" i="1"/>
  <c r="EV32" i="1"/>
  <c r="HX32" i="1"/>
  <c r="EV408" i="1"/>
  <c r="HX408" i="1"/>
  <c r="EV229" i="1"/>
  <c r="HX229" i="1"/>
  <c r="EV242" i="1"/>
  <c r="HX242" i="1"/>
  <c r="EV368" i="1"/>
  <c r="HX368" i="1"/>
  <c r="EW78" i="1"/>
  <c r="HY78" i="1"/>
  <c r="EW415" i="1"/>
  <c r="HY415" i="1"/>
  <c r="IB415" i="1" s="1"/>
  <c r="EV357" i="1"/>
  <c r="HX357" i="1"/>
  <c r="EV260" i="1"/>
  <c r="HX260" i="1"/>
  <c r="EV5" i="1"/>
  <c r="HX5" i="1"/>
  <c r="EV426" i="1"/>
  <c r="HX426" i="1"/>
  <c r="EV266" i="1"/>
  <c r="HX266" i="1"/>
  <c r="EV45" i="1"/>
  <c r="HX45" i="1"/>
  <c r="EV297" i="1"/>
  <c r="HX297" i="1"/>
  <c r="EV14" i="1"/>
  <c r="HX14" i="1"/>
  <c r="EV511" i="1"/>
  <c r="HX511" i="1"/>
  <c r="EW160" i="1"/>
  <c r="HY160" i="1"/>
  <c r="IB160" i="1" s="1"/>
  <c r="EV149" i="1"/>
  <c r="HX149" i="1"/>
  <c r="EV268" i="1"/>
  <c r="HX268" i="1"/>
  <c r="EV515" i="1"/>
  <c r="HX515" i="1"/>
  <c r="EV387" i="1"/>
  <c r="HX387" i="1"/>
  <c r="EW223" i="1"/>
  <c r="HY223" i="1"/>
  <c r="IB223" i="1" s="1"/>
  <c r="EV250" i="1"/>
  <c r="HX250" i="1"/>
  <c r="EW186" i="1"/>
  <c r="HY186" i="1"/>
  <c r="EV61" i="1"/>
  <c r="HX61" i="1"/>
  <c r="EV123" i="1"/>
  <c r="HX123" i="1"/>
  <c r="EV145" i="1"/>
  <c r="HX145" i="1"/>
  <c r="EV285" i="1"/>
  <c r="HX285" i="1"/>
  <c r="EV165" i="1"/>
  <c r="HX165" i="1"/>
  <c r="EV296" i="1"/>
  <c r="HX296" i="1"/>
  <c r="EW300" i="1"/>
  <c r="HY300" i="1"/>
  <c r="IB300" i="1" s="1"/>
  <c r="EV151" i="1"/>
  <c r="HX151" i="1"/>
  <c r="EV52" i="1"/>
  <c r="HX52" i="1"/>
  <c r="EV55" i="1"/>
  <c r="HX55" i="1"/>
  <c r="EV339" i="1"/>
  <c r="HX339" i="1"/>
  <c r="EV93" i="1"/>
  <c r="HX93" i="1"/>
  <c r="EV179" i="1"/>
  <c r="HX179" i="1"/>
  <c r="EV344" i="1"/>
  <c r="HX344" i="1"/>
  <c r="EW502" i="1"/>
  <c r="HY502" i="1"/>
  <c r="EV312" i="1"/>
  <c r="HX312" i="1"/>
  <c r="EV460" i="1"/>
  <c r="HX460" i="1"/>
  <c r="EW528" i="1"/>
  <c r="HY528" i="1"/>
  <c r="EV383" i="1"/>
  <c r="HX383" i="1"/>
  <c r="EV126" i="1"/>
  <c r="HX126" i="1"/>
  <c r="EV257" i="1"/>
  <c r="HX257" i="1"/>
  <c r="EV219" i="1"/>
  <c r="HX219" i="1"/>
  <c r="EV507" i="1"/>
  <c r="HX507" i="1"/>
  <c r="EV203" i="1"/>
  <c r="HX203" i="1"/>
  <c r="EV512" i="1"/>
  <c r="HX512" i="1"/>
  <c r="HX504" i="1"/>
  <c r="EV504" i="1"/>
  <c r="IA186" i="1" l="1"/>
  <c r="IB186" i="1" s="1"/>
  <c r="IA400" i="1"/>
  <c r="IB400" i="1" s="1"/>
  <c r="IA518" i="1"/>
  <c r="IB518" i="1" s="1"/>
  <c r="IA498" i="1"/>
  <c r="IB498" i="1" s="1"/>
  <c r="IA362" i="1"/>
  <c r="IB362" i="1" s="1"/>
  <c r="IA26" i="1"/>
  <c r="IB26" i="1" s="1"/>
  <c r="IA502" i="1"/>
  <c r="IB502" i="1" s="1"/>
  <c r="IA94" i="1"/>
  <c r="IB94" i="1" s="1"/>
  <c r="IA217" i="1"/>
  <c r="IB217" i="1" s="1"/>
  <c r="IA526" i="1"/>
  <c r="IB526" i="1" s="1"/>
  <c r="IA418" i="1"/>
  <c r="IB418" i="1" s="1"/>
  <c r="IA183" i="1"/>
  <c r="IB183" i="1" s="1"/>
  <c r="IA62" i="1"/>
  <c r="IB62" i="1" s="1"/>
  <c r="IA277" i="1"/>
  <c r="IB277" i="1" s="1"/>
  <c r="IA528" i="1"/>
  <c r="IB528" i="1" s="1"/>
  <c r="IA382" i="1"/>
  <c r="IB382" i="1" s="1"/>
  <c r="IA78" i="1"/>
  <c r="IB78" i="1" s="1"/>
  <c r="IA302" i="1"/>
  <c r="IB302" i="1" s="1"/>
  <c r="IA198" i="1"/>
  <c r="IB198" i="1" s="1"/>
  <c r="IA462" i="1"/>
  <c r="IB462" i="1" s="1"/>
  <c r="IA261" i="1"/>
  <c r="IB261" i="1" s="1"/>
  <c r="IA109" i="1"/>
  <c r="IB109" i="1" s="1"/>
  <c r="IA208" i="1"/>
  <c r="IB208" i="1" s="1"/>
  <c r="EW124" i="1"/>
  <c r="HY124" i="1"/>
  <c r="EW496" i="1"/>
  <c r="HY496" i="1"/>
  <c r="IB496" i="1" s="1"/>
  <c r="EW241" i="1"/>
  <c r="HY241" i="1"/>
  <c r="EW218" i="1"/>
  <c r="HY218" i="1"/>
  <c r="IB218" i="1" s="1"/>
  <c r="HY116" i="1"/>
  <c r="EW116" i="1"/>
  <c r="EW24" i="1"/>
  <c r="HY24" i="1"/>
  <c r="EW519" i="1"/>
  <c r="HY519" i="1"/>
  <c r="IB519" i="1" s="1"/>
  <c r="EW132" i="1"/>
  <c r="HY132" i="1"/>
  <c r="IB132" i="1" s="1"/>
  <c r="EW123" i="1"/>
  <c r="HY123" i="1"/>
  <c r="EW229" i="1"/>
  <c r="HY229" i="1"/>
  <c r="EW509" i="1"/>
  <c r="HY509" i="1"/>
  <c r="IB509" i="1" s="1"/>
  <c r="EW424" i="1"/>
  <c r="HY424" i="1"/>
  <c r="EW287" i="1"/>
  <c r="HY287" i="1"/>
  <c r="IB287" i="1" s="1"/>
  <c r="EW3" i="1"/>
  <c r="HY3" i="1"/>
  <c r="IB3" i="1" s="1"/>
  <c r="EW175" i="1"/>
  <c r="HY175" i="1"/>
  <c r="IB175" i="1" s="1"/>
  <c r="EW340" i="1"/>
  <c r="HY340" i="1"/>
  <c r="IB340" i="1" s="1"/>
  <c r="EW279" i="1"/>
  <c r="HY279" i="1"/>
  <c r="IB279" i="1" s="1"/>
  <c r="EW321" i="1"/>
  <c r="HY321" i="1"/>
  <c r="IB321" i="1" s="1"/>
  <c r="EW270" i="1"/>
  <c r="HY270" i="1"/>
  <c r="IB270" i="1" s="1"/>
  <c r="EW148" i="1"/>
  <c r="HY148" i="1"/>
  <c r="IB148" i="1" s="1"/>
  <c r="EW29" i="1"/>
  <c r="HY29" i="1"/>
  <c r="IB29" i="1" s="1"/>
  <c r="EW381" i="1"/>
  <c r="HY381" i="1"/>
  <c r="EW219" i="1"/>
  <c r="HY219" i="1"/>
  <c r="EW14" i="1"/>
  <c r="HY14" i="1"/>
  <c r="IB14" i="1" s="1"/>
  <c r="EW89" i="1"/>
  <c r="HY89" i="1"/>
  <c r="IB89" i="1" s="1"/>
  <c r="EW307" i="1"/>
  <c r="HY307" i="1"/>
  <c r="IB307" i="1" s="1"/>
  <c r="EW292" i="1"/>
  <c r="HY292" i="1"/>
  <c r="IB292" i="1" s="1"/>
  <c r="EW80" i="1"/>
  <c r="HY80" i="1"/>
  <c r="IB80" i="1" s="1"/>
  <c r="EW181" i="1"/>
  <c r="HY181" i="1"/>
  <c r="EW421" i="1"/>
  <c r="HY421" i="1"/>
  <c r="EW203" i="1"/>
  <c r="HY203" i="1"/>
  <c r="IB203" i="1" s="1"/>
  <c r="EW126" i="1"/>
  <c r="HY126" i="1"/>
  <c r="IB126" i="1" s="1"/>
  <c r="EW312" i="1"/>
  <c r="HY312" i="1"/>
  <c r="EW93" i="1"/>
  <c r="HY93" i="1"/>
  <c r="IB93" i="1" s="1"/>
  <c r="EW151" i="1"/>
  <c r="HY151" i="1"/>
  <c r="IB151" i="1" s="1"/>
  <c r="EW285" i="1"/>
  <c r="HY285" i="1"/>
  <c r="IB285" i="1" s="1"/>
  <c r="EW387" i="1"/>
  <c r="HY387" i="1"/>
  <c r="IB387" i="1" s="1"/>
  <c r="EW45" i="1"/>
  <c r="HY45" i="1"/>
  <c r="EW260" i="1"/>
  <c r="HY260" i="1"/>
  <c r="IB260" i="1" s="1"/>
  <c r="EW368" i="1"/>
  <c r="HY368" i="1"/>
  <c r="IB368" i="1" s="1"/>
  <c r="EW32" i="1"/>
  <c r="HY32" i="1"/>
  <c r="EW157" i="1"/>
  <c r="HY157" i="1"/>
  <c r="IB157" i="1" s="1"/>
  <c r="EW493" i="1"/>
  <c r="HY493" i="1"/>
  <c r="EW497" i="1"/>
  <c r="HY497" i="1"/>
  <c r="IB497" i="1" s="1"/>
  <c r="EW254" i="1"/>
  <c r="HY254" i="1"/>
  <c r="EW90" i="1"/>
  <c r="HY90" i="1"/>
  <c r="EW313" i="1"/>
  <c r="HY313" i="1"/>
  <c r="IB313" i="1" s="1"/>
  <c r="EW514" i="1"/>
  <c r="HY514" i="1"/>
  <c r="IB514" i="1" s="1"/>
  <c r="EW251" i="1"/>
  <c r="HY251" i="1"/>
  <c r="EW74" i="1"/>
  <c r="HY74" i="1"/>
  <c r="EW267" i="1"/>
  <c r="HY267" i="1"/>
  <c r="IB267" i="1" s="1"/>
  <c r="EW269" i="1"/>
  <c r="HY269" i="1"/>
  <c r="EW238" i="1"/>
  <c r="HY238" i="1"/>
  <c r="IB238" i="1" s="1"/>
  <c r="EW314" i="1"/>
  <c r="HY314" i="1"/>
  <c r="EW195" i="1"/>
  <c r="HY195" i="1"/>
  <c r="IB195" i="1" s="1"/>
  <c r="EW397" i="1"/>
  <c r="HY397" i="1"/>
  <c r="IB397" i="1" s="1"/>
  <c r="EW101" i="1"/>
  <c r="HY101" i="1"/>
  <c r="IB101" i="1" s="1"/>
  <c r="EW517" i="1"/>
  <c r="HY517" i="1"/>
  <c r="IB517" i="1" s="1"/>
  <c r="EW391" i="1"/>
  <c r="HY391" i="1"/>
  <c r="IB391" i="1" s="1"/>
  <c r="EW128" i="1"/>
  <c r="HY128" i="1"/>
  <c r="EW232" i="1"/>
  <c r="HY232" i="1"/>
  <c r="EW172" i="1"/>
  <c r="HY172" i="1"/>
  <c r="EW521" i="1"/>
  <c r="HY521" i="1"/>
  <c r="IB521" i="1" s="1"/>
  <c r="EW139" i="1"/>
  <c r="HY139" i="1"/>
  <c r="IB139" i="1" s="1"/>
  <c r="EW127" i="1"/>
  <c r="HY127" i="1"/>
  <c r="EW304" i="1"/>
  <c r="HY304" i="1"/>
  <c r="EW411" i="1"/>
  <c r="HY411" i="1"/>
  <c r="EW499" i="1"/>
  <c r="HY499" i="1"/>
  <c r="IB499" i="1" s="1"/>
  <c r="EW508" i="1"/>
  <c r="HY508" i="1"/>
  <c r="IB508" i="1" s="1"/>
  <c r="HY305" i="1"/>
  <c r="IB305" i="1" s="1"/>
  <c r="EW305" i="1"/>
  <c r="EW200" i="1"/>
  <c r="HY200" i="1"/>
  <c r="IB200" i="1" s="1"/>
  <c r="EW522" i="1"/>
  <c r="HY522" i="1"/>
  <c r="IB522" i="1" s="1"/>
  <c r="EW343" i="1"/>
  <c r="HY343" i="1"/>
  <c r="IB343" i="1" s="1"/>
  <c r="EW281" i="1"/>
  <c r="HY281" i="1"/>
  <c r="EW87" i="1"/>
  <c r="HY87" i="1"/>
  <c r="EW108" i="1"/>
  <c r="HY108" i="1"/>
  <c r="IB108" i="1" s="1"/>
  <c r="EW491" i="1"/>
  <c r="HY491" i="1"/>
  <c r="EW380" i="1"/>
  <c r="HY380" i="1"/>
  <c r="IB380" i="1" s="1"/>
  <c r="EW234" i="1"/>
  <c r="HY234" i="1"/>
  <c r="IB234" i="1" s="1"/>
  <c r="EW54" i="1"/>
  <c r="HY54" i="1"/>
  <c r="EW510" i="1"/>
  <c r="HY510" i="1"/>
  <c r="IB510" i="1" s="1"/>
  <c r="EW456" i="1"/>
  <c r="HY456" i="1"/>
  <c r="IB456" i="1" s="1"/>
  <c r="EW520" i="1"/>
  <c r="HY520" i="1"/>
  <c r="IB520" i="1" s="1"/>
  <c r="EW228" i="1"/>
  <c r="HY228" i="1"/>
  <c r="IB228" i="1" s="1"/>
  <c r="EW102" i="1"/>
  <c r="HY102" i="1"/>
  <c r="EW212" i="1"/>
  <c r="HY212" i="1"/>
  <c r="IB212" i="1" s="1"/>
  <c r="EW140" i="1"/>
  <c r="HY140" i="1"/>
  <c r="IB140" i="1" s="1"/>
  <c r="EW393" i="1"/>
  <c r="HY393" i="1"/>
  <c r="IB393" i="1" s="1"/>
  <c r="EW388" i="1"/>
  <c r="HY388" i="1"/>
  <c r="IB388" i="1" s="1"/>
  <c r="EW184" i="1"/>
  <c r="HY184" i="1"/>
  <c r="IB184" i="1" s="1"/>
  <c r="EW12" i="1"/>
  <c r="HY12" i="1"/>
  <c r="IB12" i="1" s="1"/>
  <c r="EW512" i="1"/>
  <c r="HY512" i="1"/>
  <c r="IB512" i="1" s="1"/>
  <c r="EW55" i="1"/>
  <c r="HY55" i="1"/>
  <c r="EW268" i="1"/>
  <c r="HY268" i="1"/>
  <c r="EW416" i="1"/>
  <c r="HY416" i="1"/>
  <c r="IB416" i="1" s="1"/>
  <c r="EW288" i="1"/>
  <c r="HY288" i="1"/>
  <c r="EW18" i="1"/>
  <c r="HY18" i="1"/>
  <c r="IB18" i="1" s="1"/>
  <c r="EW125" i="1"/>
  <c r="HY125" i="1"/>
  <c r="EW194" i="1"/>
  <c r="HY194" i="1"/>
  <c r="IB194" i="1" s="1"/>
  <c r="EW346" i="1"/>
  <c r="HY346" i="1"/>
  <c r="EW317" i="1"/>
  <c r="HY317" i="1"/>
  <c r="EW423" i="1"/>
  <c r="HY423" i="1"/>
  <c r="IB423" i="1" s="1"/>
  <c r="EW227" i="1"/>
  <c r="HY227" i="1"/>
  <c r="IB227" i="1" s="1"/>
  <c r="EW422" i="1"/>
  <c r="HY422" i="1"/>
  <c r="IB422" i="1" s="1"/>
  <c r="EW294" i="1"/>
  <c r="HY294" i="1"/>
  <c r="IB294" i="1" s="1"/>
  <c r="EW120" i="1"/>
  <c r="HY120" i="1"/>
  <c r="IB120" i="1" s="1"/>
  <c r="EW7" i="1"/>
  <c r="HY7" i="1"/>
  <c r="EW426" i="1"/>
  <c r="HY426" i="1"/>
  <c r="IB426" i="1" s="1"/>
  <c r="EW363" i="1"/>
  <c r="HY363" i="1"/>
  <c r="IB363" i="1" s="1"/>
  <c r="EW259" i="1"/>
  <c r="HY259" i="1"/>
  <c r="EW353" i="1"/>
  <c r="HY353" i="1"/>
  <c r="IB353" i="1" s="1"/>
  <c r="EW524" i="1"/>
  <c r="HY524" i="1"/>
  <c r="EW105" i="1"/>
  <c r="HY105" i="1"/>
  <c r="IB105" i="1" s="1"/>
  <c r="EW56" i="1"/>
  <c r="HY56" i="1"/>
  <c r="EW527" i="1"/>
  <c r="HY527" i="1"/>
  <c r="EW53" i="1"/>
  <c r="HY53" i="1"/>
  <c r="IB53" i="1" s="1"/>
  <c r="EW189" i="1"/>
  <c r="HY189" i="1"/>
  <c r="EW501" i="1"/>
  <c r="HY501" i="1"/>
  <c r="IB501" i="1" s="1"/>
  <c r="EW167" i="1"/>
  <c r="HY167" i="1"/>
  <c r="IB167" i="1" s="1"/>
  <c r="EW8" i="1"/>
  <c r="HY8" i="1"/>
  <c r="EW131" i="1"/>
  <c r="HY131" i="1"/>
  <c r="EW504" i="1"/>
  <c r="HY504" i="1"/>
  <c r="EW507" i="1"/>
  <c r="HY507" i="1"/>
  <c r="IB507" i="1" s="1"/>
  <c r="EW383" i="1"/>
  <c r="HY383" i="1"/>
  <c r="IB383" i="1" s="1"/>
  <c r="EW339" i="1"/>
  <c r="HY339" i="1"/>
  <c r="IB339" i="1" s="1"/>
  <c r="EW145" i="1"/>
  <c r="HY145" i="1"/>
  <c r="EW250" i="1"/>
  <c r="HY250" i="1"/>
  <c r="IB250" i="1" s="1"/>
  <c r="EW515" i="1"/>
  <c r="HY515" i="1"/>
  <c r="IB515" i="1" s="1"/>
  <c r="EW511" i="1"/>
  <c r="HY511" i="1"/>
  <c r="EW266" i="1"/>
  <c r="HY266" i="1"/>
  <c r="IB266" i="1" s="1"/>
  <c r="EW357" i="1"/>
  <c r="HY357" i="1"/>
  <c r="IB357" i="1" s="1"/>
  <c r="EW242" i="1"/>
  <c r="HY242" i="1"/>
  <c r="IB242" i="1" s="1"/>
  <c r="EW463" i="1"/>
  <c r="HY463" i="1"/>
  <c r="IB463" i="1" s="1"/>
  <c r="EW117" i="1"/>
  <c r="HY117" i="1"/>
  <c r="IB117" i="1" s="1"/>
  <c r="EW375" i="1"/>
  <c r="HY375" i="1"/>
  <c r="EW158" i="1"/>
  <c r="HY158" i="1"/>
  <c r="EW226" i="1"/>
  <c r="HY226" i="1"/>
  <c r="IB226" i="1" s="1"/>
  <c r="EW110" i="1"/>
  <c r="HY110" i="1"/>
  <c r="IB110" i="1" s="1"/>
  <c r="EW311" i="1"/>
  <c r="HY311" i="1"/>
  <c r="EW17" i="1"/>
  <c r="HY17" i="1"/>
  <c r="IB17" i="1" s="1"/>
  <c r="EW174" i="1"/>
  <c r="HY174" i="1"/>
  <c r="EW293" i="1"/>
  <c r="HY293" i="1"/>
  <c r="IB293" i="1" s="1"/>
  <c r="EW83" i="1"/>
  <c r="HY83" i="1"/>
  <c r="EW274" i="1"/>
  <c r="HY274" i="1"/>
  <c r="IB274" i="1" s="1"/>
  <c r="EW67" i="1"/>
  <c r="HY67" i="1"/>
  <c r="IB67" i="1" s="1"/>
  <c r="EW283" i="1"/>
  <c r="HY283" i="1"/>
  <c r="EW377" i="1"/>
  <c r="HY377" i="1"/>
  <c r="IB377" i="1" s="1"/>
  <c r="EW492" i="1"/>
  <c r="HY492" i="1"/>
  <c r="EW25" i="1"/>
  <c r="HY25" i="1"/>
  <c r="EW282" i="1"/>
  <c r="HY282" i="1"/>
  <c r="EW224" i="1"/>
  <c r="HY224" i="1"/>
  <c r="IB224" i="1" s="1"/>
  <c r="EW42" i="1"/>
  <c r="HY42" i="1"/>
  <c r="EW162" i="1"/>
  <c r="HY162" i="1"/>
  <c r="EW231" i="1"/>
  <c r="HY231" i="1"/>
  <c r="EW244" i="1"/>
  <c r="HY244" i="1"/>
  <c r="IB244" i="1" s="1"/>
  <c r="EW289" i="1"/>
  <c r="HY289" i="1"/>
  <c r="IB289" i="1" s="1"/>
  <c r="EW205" i="1"/>
  <c r="HY205" i="1"/>
  <c r="EW306" i="1"/>
  <c r="HY306" i="1"/>
  <c r="EW168" i="1"/>
  <c r="HY168" i="1"/>
  <c r="IB168" i="1" s="1"/>
  <c r="EW36" i="1"/>
  <c r="HY36" i="1"/>
  <c r="IB36" i="1" s="1"/>
  <c r="EW40" i="1"/>
  <c r="HY40" i="1"/>
  <c r="IB40" i="1" s="1"/>
  <c r="EW355" i="1"/>
  <c r="HY355" i="1"/>
  <c r="IB355" i="1" s="1"/>
  <c r="EW47" i="1"/>
  <c r="HY47" i="1"/>
  <c r="EW299" i="1"/>
  <c r="HY299" i="1"/>
  <c r="IB299" i="1" s="1"/>
  <c r="EW330" i="1"/>
  <c r="HY330" i="1"/>
  <c r="IB330" i="1" s="1"/>
  <c r="EW163" i="1"/>
  <c r="HY163" i="1"/>
  <c r="IB163" i="1" s="1"/>
  <c r="EW92" i="1"/>
  <c r="HY92" i="1"/>
  <c r="EW348" i="1"/>
  <c r="HY348" i="1"/>
  <c r="IB348" i="1" s="1"/>
  <c r="EW280" i="1"/>
  <c r="HY280" i="1"/>
  <c r="EW11" i="1"/>
  <c r="HY11" i="1"/>
  <c r="IB11" i="1" s="1"/>
  <c r="EW395" i="1"/>
  <c r="HY395" i="1"/>
  <c r="IB395" i="1" s="1"/>
  <c r="EW215" i="1"/>
  <c r="HY215" i="1"/>
  <c r="IB215" i="1" s="1"/>
  <c r="EW284" i="1"/>
  <c r="HY284" i="1"/>
  <c r="IB284" i="1" s="1"/>
  <c r="EW328" i="1"/>
  <c r="HY328" i="1"/>
  <c r="EW82" i="1"/>
  <c r="HY82" i="1"/>
  <c r="IB82" i="1" s="1"/>
  <c r="EW159" i="1"/>
  <c r="HY159" i="1"/>
  <c r="IB159" i="1" s="1"/>
  <c r="EW334" i="1"/>
  <c r="HY334" i="1"/>
  <c r="IB334" i="1" s="1"/>
  <c r="EW245" i="1"/>
  <c r="HY245" i="1"/>
  <c r="EW235" i="1"/>
  <c r="HY235" i="1"/>
  <c r="EW44" i="1"/>
  <c r="HY44" i="1"/>
  <c r="IB44" i="1" s="1"/>
  <c r="EW409" i="1"/>
  <c r="HY409" i="1"/>
  <c r="EW169" i="1"/>
  <c r="HY169" i="1"/>
  <c r="EW58" i="1"/>
  <c r="HY58" i="1"/>
  <c r="EW320" i="1"/>
  <c r="HY320" i="1"/>
  <c r="IB320" i="1" s="1"/>
  <c r="EW398" i="1"/>
  <c r="HY398" i="1"/>
  <c r="IB398" i="1" s="1"/>
  <c r="EW230" i="1"/>
  <c r="HY230" i="1"/>
  <c r="IB230" i="1" s="1"/>
  <c r="HY70" i="1"/>
  <c r="IB70" i="1" s="1"/>
  <c r="EW70" i="1"/>
  <c r="EW296" i="1"/>
  <c r="HY296" i="1"/>
  <c r="IB296" i="1" s="1"/>
  <c r="EW111" i="1"/>
  <c r="HY111" i="1"/>
  <c r="IB111" i="1" s="1"/>
  <c r="EW68" i="1"/>
  <c r="HY68" i="1"/>
  <c r="IB68" i="1" s="1"/>
  <c r="EW98" i="1"/>
  <c r="HY98" i="1"/>
  <c r="IB98" i="1" s="1"/>
  <c r="EW204" i="1"/>
  <c r="HY204" i="1"/>
  <c r="EW412" i="1"/>
  <c r="HY412" i="1"/>
  <c r="IB412" i="1" s="1"/>
  <c r="EW344" i="1"/>
  <c r="HY344" i="1"/>
  <c r="IB344" i="1" s="1"/>
  <c r="EW290" i="1"/>
  <c r="HY290" i="1"/>
  <c r="IB290" i="1" s="1"/>
  <c r="EW19" i="1"/>
  <c r="HY19" i="1"/>
  <c r="IB19" i="1" s="1"/>
  <c r="EW73" i="1"/>
  <c r="HY73" i="1"/>
  <c r="IB73" i="1" s="1"/>
  <c r="EW155" i="1"/>
  <c r="HY155" i="1"/>
  <c r="IB155" i="1" s="1"/>
  <c r="EW22" i="1"/>
  <c r="HY22" i="1"/>
  <c r="EW249" i="1"/>
  <c r="HY249" i="1"/>
  <c r="IB249" i="1" s="1"/>
  <c r="EW529" i="1"/>
  <c r="HY529" i="1"/>
  <c r="HY407" i="1"/>
  <c r="EW407" i="1"/>
  <c r="EW291" i="1"/>
  <c r="HY291" i="1"/>
  <c r="EW104" i="1"/>
  <c r="HY104" i="1"/>
  <c r="IB104" i="1" s="1"/>
  <c r="EW420" i="1"/>
  <c r="HY420" i="1"/>
  <c r="EW257" i="1"/>
  <c r="HY257" i="1"/>
  <c r="EW460" i="1"/>
  <c r="HY460" i="1"/>
  <c r="IB460" i="1" s="1"/>
  <c r="EW179" i="1"/>
  <c r="HY179" i="1"/>
  <c r="IB179" i="1" s="1"/>
  <c r="EW52" i="1"/>
  <c r="HY52" i="1"/>
  <c r="IB52" i="1" s="1"/>
  <c r="EW165" i="1"/>
  <c r="HY165" i="1"/>
  <c r="IB165" i="1" s="1"/>
  <c r="EW61" i="1"/>
  <c r="HY61" i="1"/>
  <c r="EW149" i="1"/>
  <c r="HY149" i="1"/>
  <c r="IB149" i="1" s="1"/>
  <c r="EW297" i="1"/>
  <c r="HY297" i="1"/>
  <c r="EW5" i="1"/>
  <c r="HY5" i="1"/>
  <c r="IA5" i="1" s="1"/>
  <c r="EW408" i="1"/>
  <c r="HY408" i="1"/>
  <c r="IB408" i="1" s="1"/>
  <c r="EW75" i="1"/>
  <c r="HY75" i="1"/>
  <c r="IB75" i="1" s="1"/>
  <c r="EW188" i="1"/>
  <c r="HY188" i="1"/>
  <c r="EW6" i="1"/>
  <c r="HY6" i="1"/>
  <c r="IB6" i="1" s="1"/>
  <c r="EW338" i="1"/>
  <c r="HY338" i="1"/>
  <c r="IB338" i="1" s="1"/>
  <c r="EW99" i="1"/>
  <c r="HY99" i="1"/>
  <c r="EW406" i="1"/>
  <c r="HY406" i="1"/>
  <c r="IB406" i="1" s="1"/>
  <c r="EW233" i="1"/>
  <c r="HY233" i="1"/>
  <c r="IB233" i="1" s="1"/>
  <c r="EW96" i="1"/>
  <c r="HY96" i="1"/>
  <c r="IB96" i="1" s="1"/>
  <c r="EW505" i="1"/>
  <c r="HY505" i="1"/>
  <c r="IB505" i="1" s="1"/>
  <c r="EW72" i="1"/>
  <c r="HY72" i="1"/>
  <c r="EW458" i="1"/>
  <c r="HY458" i="1"/>
  <c r="IB458" i="1" s="1"/>
  <c r="EW152" i="1"/>
  <c r="HY152" i="1"/>
  <c r="IB152" i="1" s="1"/>
  <c r="EW66" i="1"/>
  <c r="HY66" i="1"/>
  <c r="EW220" i="1"/>
  <c r="HY220" i="1"/>
  <c r="EW100" i="1"/>
  <c r="HY100" i="1"/>
  <c r="EW255" i="1"/>
  <c r="HY255" i="1"/>
  <c r="IB255" i="1" s="1"/>
  <c r="EW371" i="1"/>
  <c r="HY371" i="1"/>
  <c r="IB371" i="1" s="1"/>
  <c r="EW81" i="1"/>
  <c r="HY81" i="1"/>
  <c r="IB81" i="1" s="1"/>
  <c r="EW191" i="1"/>
  <c r="HY191" i="1"/>
  <c r="EW207" i="1"/>
  <c r="HY207" i="1"/>
  <c r="EW379" i="1"/>
  <c r="HY379" i="1"/>
  <c r="EW112" i="1"/>
  <c r="HY112" i="1"/>
  <c r="IB112" i="1" s="1"/>
  <c r="EW350" i="1"/>
  <c r="HY350" i="1"/>
  <c r="IB350" i="1" s="1"/>
  <c r="EW129" i="1"/>
  <c r="HY129" i="1"/>
  <c r="EW63" i="1"/>
  <c r="HY63" i="1"/>
  <c r="IB63" i="1" s="1"/>
  <c r="EW13" i="1"/>
  <c r="HY13" i="1"/>
  <c r="EW84" i="1"/>
  <c r="HY84" i="1"/>
  <c r="IB84" i="1" s="1"/>
  <c r="EW135" i="1"/>
  <c r="HY135" i="1"/>
  <c r="EW35" i="1"/>
  <c r="HY35" i="1"/>
  <c r="EW138" i="1"/>
  <c r="HY138" i="1"/>
  <c r="IB138" i="1" s="1"/>
  <c r="EW341" i="1"/>
  <c r="HY341" i="1"/>
  <c r="IB341" i="1" s="1"/>
  <c r="EW351" i="1"/>
  <c r="HY351" i="1"/>
  <c r="EW525" i="1"/>
  <c r="HY525" i="1"/>
  <c r="IB525" i="1" s="1"/>
  <c r="EW202" i="1"/>
  <c r="HY202" i="1"/>
  <c r="IB202" i="1" s="1"/>
  <c r="EW49" i="1"/>
  <c r="HY49" i="1"/>
  <c r="EW414" i="1"/>
  <c r="HY414" i="1"/>
  <c r="EW146" i="1"/>
  <c r="HY146" i="1"/>
  <c r="IB146" i="1" s="1"/>
  <c r="EW65" i="1"/>
  <c r="HY65" i="1"/>
  <c r="IB65" i="1" s="1"/>
  <c r="EW77" i="1"/>
  <c r="HY77" i="1"/>
  <c r="EW10" i="1"/>
  <c r="HY10" i="1"/>
  <c r="IB10" i="1" s="1"/>
  <c r="EW404" i="1"/>
  <c r="HY404" i="1"/>
  <c r="IB404" i="1" s="1"/>
  <c r="EW333" i="1"/>
  <c r="HY333" i="1"/>
  <c r="EW402" i="1"/>
  <c r="HY402" i="1"/>
  <c r="EW354" i="1"/>
  <c r="HY354" i="1"/>
  <c r="IB354" i="1" s="1"/>
  <c r="EW137" i="1"/>
  <c r="HY137" i="1"/>
  <c r="IB137" i="1" s="1"/>
  <c r="EW115" i="1"/>
  <c r="HY115" i="1"/>
  <c r="IB115" i="1" s="1"/>
  <c r="EW88" i="1"/>
  <c r="HY88" i="1"/>
  <c r="IB88" i="1" s="1"/>
  <c r="EW264" i="1"/>
  <c r="HY264" i="1"/>
  <c r="EW459" i="1"/>
  <c r="HY459" i="1"/>
  <c r="EW503" i="1"/>
  <c r="HY503" i="1"/>
  <c r="EW16" i="1"/>
  <c r="HY16" i="1"/>
  <c r="IB16" i="1" s="1"/>
  <c r="IA49" i="1" l="1"/>
  <c r="IB49" i="1" s="1"/>
  <c r="IA100" i="1"/>
  <c r="IB100" i="1" s="1"/>
  <c r="IA257" i="1"/>
  <c r="IB257" i="1" s="1"/>
  <c r="IA47" i="1"/>
  <c r="IB47" i="1" s="1"/>
  <c r="IA32" i="1"/>
  <c r="IB32" i="1" s="1"/>
  <c r="IA503" i="1"/>
  <c r="IB503" i="1" s="1"/>
  <c r="IA297" i="1"/>
  <c r="IB297" i="1" s="1"/>
  <c r="IA529" i="1"/>
  <c r="IB529" i="1" s="1"/>
  <c r="IA245" i="1"/>
  <c r="IB245" i="1" s="1"/>
  <c r="IA231" i="1"/>
  <c r="IB231" i="1" s="1"/>
  <c r="IA259" i="1"/>
  <c r="IB259" i="1" s="1"/>
  <c r="IA268" i="1"/>
  <c r="IB268" i="1" s="1"/>
  <c r="IA87" i="1"/>
  <c r="IB87" i="1" s="1"/>
  <c r="IA128" i="1"/>
  <c r="IB128" i="1" s="1"/>
  <c r="IA269" i="1"/>
  <c r="IB269" i="1" s="1"/>
  <c r="IA424" i="1"/>
  <c r="IB424" i="1" s="1"/>
  <c r="IA77" i="1"/>
  <c r="IB77" i="1" s="1"/>
  <c r="IA191" i="1"/>
  <c r="IB191" i="1" s="1"/>
  <c r="IA235" i="1"/>
  <c r="IB235" i="1" s="1"/>
  <c r="IA92" i="1"/>
  <c r="IB92" i="1" s="1"/>
  <c r="IA311" i="1"/>
  <c r="IB311" i="1" s="1"/>
  <c r="IA7" i="1"/>
  <c r="IB7" i="1" s="1"/>
  <c r="IA254" i="1"/>
  <c r="IB254" i="1" s="1"/>
  <c r="IA407" i="1"/>
  <c r="IB407" i="1" s="1"/>
  <c r="IA333" i="1"/>
  <c r="IB333" i="1" s="1"/>
  <c r="IA13" i="1"/>
  <c r="IB13" i="1" s="1"/>
  <c r="IA220" i="1"/>
  <c r="IB220" i="1" s="1"/>
  <c r="IA72" i="1"/>
  <c r="IB72" i="1" s="1"/>
  <c r="IA188" i="1"/>
  <c r="IB188" i="1" s="1"/>
  <c r="IA420" i="1"/>
  <c r="IB420" i="1" s="1"/>
  <c r="IA169" i="1"/>
  <c r="IB169" i="1" s="1"/>
  <c r="IA328" i="1"/>
  <c r="IB328" i="1" s="1"/>
  <c r="IA306" i="1"/>
  <c r="IB306" i="1" s="1"/>
  <c r="IA282" i="1"/>
  <c r="IB282" i="1" s="1"/>
  <c r="IA283" i="1"/>
  <c r="IB283" i="1" s="1"/>
  <c r="IA145" i="1"/>
  <c r="IB145" i="1" s="1"/>
  <c r="IA504" i="1"/>
  <c r="IB504" i="1" s="1"/>
  <c r="IA56" i="1"/>
  <c r="IB56" i="1" s="1"/>
  <c r="IA125" i="1"/>
  <c r="IB125" i="1" s="1"/>
  <c r="IA205" i="1"/>
  <c r="IB205" i="1" s="1"/>
  <c r="IA131" i="1"/>
  <c r="IB131" i="1" s="1"/>
  <c r="IA102" i="1"/>
  <c r="IB102" i="1" s="1"/>
  <c r="IA411" i="1"/>
  <c r="IB411" i="1" s="1"/>
  <c r="IA493" i="1"/>
  <c r="IB493" i="1" s="1"/>
  <c r="IA219" i="1"/>
  <c r="IB219" i="1" s="1"/>
  <c r="IA241" i="1"/>
  <c r="IB241" i="1" s="1"/>
  <c r="IA402" i="1"/>
  <c r="IB402" i="1" s="1"/>
  <c r="IA379" i="1"/>
  <c r="IB379" i="1" s="1"/>
  <c r="IA55" i="1"/>
  <c r="IB55" i="1" s="1"/>
  <c r="IA281" i="1"/>
  <c r="IB281" i="1" s="1"/>
  <c r="IA459" i="1"/>
  <c r="IB459" i="1" s="1"/>
  <c r="IA66" i="1"/>
  <c r="IB66" i="1" s="1"/>
  <c r="IA99" i="1"/>
  <c r="IB99" i="1" s="1"/>
  <c r="IA280" i="1"/>
  <c r="IB280" i="1" s="1"/>
  <c r="IA162" i="1"/>
  <c r="IB162" i="1" s="1"/>
  <c r="IA174" i="1"/>
  <c r="IB174" i="1" s="1"/>
  <c r="IA511" i="1"/>
  <c r="IB511" i="1" s="1"/>
  <c r="IA189" i="1"/>
  <c r="IB189" i="1" s="1"/>
  <c r="IA264" i="1"/>
  <c r="IB264" i="1" s="1"/>
  <c r="IA351" i="1"/>
  <c r="IB351" i="1" s="1"/>
  <c r="IA129" i="1"/>
  <c r="IB129" i="1" s="1"/>
  <c r="IA207" i="1"/>
  <c r="IB207" i="1" s="1"/>
  <c r="IA492" i="1"/>
  <c r="IB492" i="1" s="1"/>
  <c r="IA8" i="1"/>
  <c r="IB8" i="1" s="1"/>
  <c r="IA524" i="1"/>
  <c r="IB524" i="1" s="1"/>
  <c r="IA288" i="1"/>
  <c r="IB288" i="1" s="1"/>
  <c r="IA491" i="1"/>
  <c r="IB491" i="1" s="1"/>
  <c r="IA74" i="1"/>
  <c r="IB74" i="1" s="1"/>
  <c r="IA90" i="1"/>
  <c r="IB90" i="1" s="1"/>
  <c r="IA45" i="1"/>
  <c r="IB45" i="1" s="1"/>
  <c r="IA381" i="1"/>
  <c r="IB381" i="1" s="1"/>
  <c r="IA229" i="1"/>
  <c r="IB229" i="1" s="1"/>
  <c r="IA24" i="1"/>
  <c r="IB24" i="1" s="1"/>
  <c r="IA35" i="1"/>
  <c r="IB35" i="1" s="1"/>
  <c r="IA409" i="1"/>
  <c r="IB409" i="1" s="1"/>
  <c r="IA25" i="1"/>
  <c r="IB25" i="1" s="1"/>
  <c r="IA317" i="1"/>
  <c r="IB317" i="1" s="1"/>
  <c r="IA414" i="1"/>
  <c r="IB414" i="1" s="1"/>
  <c r="IA135" i="1"/>
  <c r="IB135" i="1" s="1"/>
  <c r="IA61" i="1"/>
  <c r="IB61" i="1" s="1"/>
  <c r="IA291" i="1"/>
  <c r="IB291" i="1" s="1"/>
  <c r="IA22" i="1"/>
  <c r="IB22" i="1" s="1"/>
  <c r="IA204" i="1"/>
  <c r="IB204" i="1" s="1"/>
  <c r="IA42" i="1"/>
  <c r="IB42" i="1" s="1"/>
  <c r="IA158" i="1"/>
  <c r="IB158" i="1" s="1"/>
  <c r="IA346" i="1"/>
  <c r="IB346" i="1" s="1"/>
  <c r="IA54" i="1"/>
  <c r="IB54" i="1" s="1"/>
  <c r="IA304" i="1"/>
  <c r="IB304" i="1" s="1"/>
  <c r="IA172" i="1"/>
  <c r="IB172" i="1" s="1"/>
  <c r="IA314" i="1"/>
  <c r="IB314" i="1" s="1"/>
  <c r="IA421" i="1"/>
  <c r="IB421" i="1" s="1"/>
  <c r="IA375" i="1"/>
  <c r="IB375" i="1" s="1"/>
  <c r="IA527" i="1"/>
  <c r="IB527" i="1" s="1"/>
  <c r="IA127" i="1"/>
  <c r="IB127" i="1" s="1"/>
  <c r="IA232" i="1"/>
  <c r="IB232" i="1" s="1"/>
  <c r="IA251" i="1"/>
  <c r="IB251" i="1" s="1"/>
  <c r="IA312" i="1"/>
  <c r="IB312" i="1" s="1"/>
  <c r="IA181" i="1"/>
  <c r="IB181" i="1" s="1"/>
  <c r="IA123" i="1"/>
  <c r="IB123" i="1" s="1"/>
  <c r="IA124" i="1"/>
  <c r="IB124" i="1" s="1"/>
  <c r="AF70" i="8"/>
  <c r="IA58" i="1"/>
  <c r="IB58" i="1" s="1"/>
  <c r="IA83" i="1"/>
  <c r="IB83" i="1" s="1"/>
  <c r="IA116" i="1"/>
  <c r="IB116" i="1" s="1"/>
  <c r="IB5" i="1"/>
  <c r="C29" i="8" s="1"/>
  <c r="H53" i="8"/>
  <c r="F74" i="8"/>
  <c r="C53" i="8"/>
  <c r="D53" i="8"/>
  <c r="F42" i="8"/>
  <c r="F41" i="8"/>
  <c r="F40" i="8"/>
  <c r="V74" i="8"/>
  <c r="V73" i="8"/>
  <c r="V72" i="8"/>
  <c r="B46" i="8"/>
  <c r="D52" i="8"/>
  <c r="D51" i="8"/>
  <c r="C31" i="8"/>
  <c r="C30" i="8"/>
  <c r="H51" i="8"/>
  <c r="F53" i="8"/>
  <c r="F52" i="8"/>
  <c r="F51" i="8"/>
  <c r="AF72" i="8"/>
  <c r="H52" i="8"/>
  <c r="K51" i="8"/>
  <c r="K53" i="8"/>
  <c r="K52" i="8"/>
  <c r="B18" i="8"/>
  <c r="B20" i="8"/>
  <c r="B19" i="8"/>
  <c r="AF73" i="8"/>
  <c r="E74" i="8"/>
  <c r="E73" i="8"/>
  <c r="E72" i="8"/>
  <c r="C51" i="8"/>
  <c r="AF74" i="8"/>
  <c r="J51" i="8"/>
  <c r="J53" i="8"/>
  <c r="J52" i="8"/>
  <c r="H42" i="8"/>
  <c r="H41" i="8"/>
  <c r="H40" i="8"/>
  <c r="B29" i="8"/>
  <c r="B30" i="8"/>
  <c r="E52" i="8"/>
  <c r="E51" i="8"/>
  <c r="B31" i="8"/>
  <c r="E53" i="8"/>
  <c r="C52" i="8"/>
  <c r="F72" i="8"/>
  <c r="F73" i="8"/>
  <c r="L53" i="8"/>
  <c r="L52" i="8"/>
  <c r="L51" i="8"/>
  <c r="G72" i="8"/>
  <c r="G74" i="8"/>
  <c r="G73" i="8"/>
  <c r="O72" i="8"/>
  <c r="O74" i="8"/>
  <c r="O73" i="8"/>
  <c r="B52" i="8"/>
  <c r="B51" i="8"/>
  <c r="B53" i="8"/>
  <c r="AF71" i="8"/>
  <c r="H46" i="8"/>
  <c r="C28" i="8"/>
  <c r="C26" i="8"/>
  <c r="C25" i="8"/>
  <c r="C24" i="8"/>
  <c r="C27" i="8"/>
  <c r="F70" i="8"/>
  <c r="B24" i="8"/>
  <c r="F37" i="8"/>
  <c r="C46" i="8"/>
  <c r="H38" i="8"/>
  <c r="H37" i="8"/>
  <c r="H36" i="8"/>
  <c r="H35" i="8"/>
  <c r="H39" i="8"/>
  <c r="J50" i="8"/>
  <c r="J49" i="8"/>
  <c r="J47" i="8"/>
  <c r="J48" i="8"/>
  <c r="J46" i="8"/>
  <c r="K47" i="8"/>
  <c r="B17" i="8"/>
  <c r="K46" i="8"/>
  <c r="B13" i="8"/>
  <c r="K50" i="8"/>
  <c r="K49" i="8"/>
  <c r="K48" i="8"/>
  <c r="H47" i="8"/>
  <c r="F71" i="8"/>
  <c r="V68" i="8"/>
  <c r="V67" i="8"/>
  <c r="V70" i="8"/>
  <c r="V69" i="8"/>
  <c r="V71" i="8"/>
  <c r="F50" i="8"/>
  <c r="F48" i="8"/>
  <c r="F49" i="8"/>
  <c r="F46" i="8"/>
  <c r="F47" i="8"/>
  <c r="D49" i="8"/>
  <c r="D48" i="8"/>
  <c r="D47" i="8"/>
  <c r="D46" i="8"/>
  <c r="D50" i="8"/>
  <c r="H48" i="8"/>
  <c r="C48" i="8"/>
  <c r="F69" i="8"/>
  <c r="F38" i="8"/>
  <c r="E71" i="8"/>
  <c r="E70" i="8"/>
  <c r="E69" i="8"/>
  <c r="E68" i="8"/>
  <c r="E67" i="8"/>
  <c r="H49" i="8"/>
  <c r="C47" i="8"/>
  <c r="F67" i="8"/>
  <c r="F35" i="8"/>
  <c r="AF67" i="8"/>
  <c r="AF68" i="8"/>
  <c r="C50" i="8"/>
  <c r="F68" i="8"/>
  <c r="H50" i="8"/>
  <c r="AF69" i="8"/>
  <c r="C49" i="8"/>
  <c r="F36" i="8"/>
  <c r="L49" i="8"/>
  <c r="L46" i="8"/>
  <c r="L48" i="8"/>
  <c r="L50" i="8"/>
  <c r="L47" i="8"/>
  <c r="O70" i="8"/>
  <c r="O69" i="8"/>
  <c r="O68" i="8"/>
  <c r="O67" i="8"/>
  <c r="O71" i="8"/>
  <c r="F39" i="8"/>
  <c r="E50" i="8"/>
  <c r="E49" i="8"/>
  <c r="E48" i="8"/>
  <c r="E47" i="8"/>
  <c r="E46" i="8"/>
  <c r="G70" i="8"/>
  <c r="G69" i="8"/>
  <c r="G67" i="8"/>
  <c r="G68" i="8"/>
  <c r="G71" i="8"/>
  <c r="B50" i="8"/>
  <c r="B49" i="8"/>
  <c r="B48" i="8"/>
  <c r="B47" i="8"/>
  <c r="B26" i="8"/>
  <c r="B14" i="8"/>
  <c r="B15" i="8"/>
  <c r="B16" i="8"/>
  <c r="B25" i="8"/>
  <c r="B27" i="8"/>
  <c r="B28" i="8"/>
  <c r="G36" i="8" l="1"/>
  <c r="G35" i="8"/>
  <c r="G41" i="8"/>
  <c r="G39" i="8"/>
  <c r="G42" i="8"/>
  <c r="G38" i="8"/>
  <c r="G40" i="8"/>
  <c r="G37" i="8"/>
  <c r="C8" i="8"/>
  <c r="I51" i="8"/>
  <c r="I49" i="8"/>
  <c r="I46" i="8"/>
  <c r="I53" i="8"/>
  <c r="I50" i="8"/>
  <c r="I52" i="8"/>
  <c r="I47" i="8"/>
  <c r="I48" i="8"/>
  <c r="D70" i="8"/>
  <c r="D69" i="8"/>
  <c r="D67" i="8"/>
  <c r="D73" i="8"/>
  <c r="D72" i="8"/>
  <c r="D74" i="8"/>
  <c r="D68" i="8"/>
  <c r="D71" i="8"/>
  <c r="I74" i="8"/>
  <c r="I70" i="8"/>
  <c r="I68" i="8"/>
  <c r="I73" i="8"/>
  <c r="I67" i="8"/>
  <c r="I69" i="8"/>
  <c r="I71" i="8"/>
  <c r="I72" i="8"/>
  <c r="X69" i="8"/>
  <c r="X71" i="8"/>
  <c r="X68" i="8"/>
  <c r="X74" i="8"/>
  <c r="X67" i="8"/>
  <c r="X73" i="8"/>
  <c r="X72" i="8"/>
  <c r="X70" i="8"/>
  <c r="AB69" i="8"/>
  <c r="AB72" i="8"/>
  <c r="AB74" i="8"/>
  <c r="AB71" i="8"/>
  <c r="AB70" i="8"/>
  <c r="AB68" i="8"/>
  <c r="AB67" i="8"/>
  <c r="AB73" i="8"/>
  <c r="I40" i="8"/>
  <c r="I37" i="8"/>
  <c r="I41" i="8"/>
  <c r="I39" i="8"/>
  <c r="I36" i="8"/>
  <c r="I38" i="8"/>
  <c r="I42" i="8"/>
  <c r="I35" i="8"/>
  <c r="Z71" i="8"/>
  <c r="C2" i="8"/>
  <c r="C3" i="8"/>
  <c r="Z72" i="8"/>
  <c r="Z67" i="8"/>
  <c r="Z69" i="8"/>
  <c r="Z68" i="8"/>
  <c r="C5" i="8"/>
  <c r="Z74" i="8"/>
  <c r="Z70" i="8"/>
  <c r="C6" i="8"/>
  <c r="Z73" i="8"/>
  <c r="C9" i="8"/>
  <c r="J70" i="8"/>
  <c r="J69" i="8"/>
  <c r="J74" i="8"/>
  <c r="J73" i="8"/>
  <c r="J72" i="8"/>
  <c r="J68" i="8"/>
  <c r="J67" i="8"/>
  <c r="J71" i="8"/>
  <c r="B73" i="8"/>
  <c r="B69" i="8"/>
  <c r="B72" i="8"/>
  <c r="B68" i="8"/>
  <c r="B71" i="8"/>
  <c r="B70" i="8"/>
  <c r="B67" i="8"/>
  <c r="B74" i="8"/>
  <c r="D19" i="8"/>
  <c r="D13" i="8"/>
  <c r="D39" i="8"/>
  <c r="N71" i="8"/>
  <c r="D18" i="8"/>
  <c r="D41" i="8"/>
  <c r="D38" i="8"/>
  <c r="D35" i="8"/>
  <c r="N74" i="8"/>
  <c r="D40" i="8"/>
  <c r="D36" i="8"/>
  <c r="N73" i="8"/>
  <c r="D17" i="8"/>
  <c r="D37" i="8"/>
  <c r="N68" i="8"/>
  <c r="N72" i="8"/>
  <c r="D20" i="8"/>
  <c r="D16" i="8"/>
  <c r="N67" i="8"/>
  <c r="D15" i="8"/>
  <c r="N70" i="8"/>
  <c r="D42" i="8"/>
  <c r="D14" i="8"/>
  <c r="N69" i="8"/>
  <c r="AE68" i="8"/>
  <c r="AE71" i="8"/>
  <c r="AE72" i="8"/>
  <c r="AE67" i="8"/>
  <c r="AE74" i="8"/>
  <c r="AE70" i="8"/>
  <c r="AE73" i="8"/>
  <c r="AE69" i="8"/>
  <c r="AC72" i="8"/>
  <c r="AC67" i="8"/>
  <c r="AC71" i="8"/>
  <c r="AC70" i="8"/>
  <c r="AC69" i="8"/>
  <c r="AC74" i="8"/>
  <c r="AC68" i="8"/>
  <c r="AC73" i="8"/>
  <c r="Y73" i="8"/>
  <c r="Y72" i="8"/>
  <c r="Y67" i="8"/>
  <c r="Y71" i="8"/>
  <c r="Y70" i="8"/>
  <c r="Y69" i="8"/>
  <c r="Y68" i="8"/>
  <c r="Y74" i="8"/>
  <c r="C37" i="8"/>
  <c r="C36" i="8"/>
  <c r="C71" i="8"/>
  <c r="C72" i="8"/>
  <c r="C74" i="8"/>
  <c r="C35" i="8"/>
  <c r="C69" i="8"/>
  <c r="C42" i="8"/>
  <c r="C73" i="8"/>
  <c r="C41" i="8"/>
  <c r="C40" i="8"/>
  <c r="C70" i="8"/>
  <c r="C39" i="8"/>
  <c r="C67" i="8"/>
  <c r="C38" i="8"/>
  <c r="C68" i="8"/>
  <c r="B62" i="8"/>
  <c r="U72" i="8"/>
  <c r="B38" i="8"/>
  <c r="B63" i="8"/>
  <c r="B42" i="8"/>
  <c r="B37" i="8"/>
  <c r="B58" i="8"/>
  <c r="U71" i="8"/>
  <c r="B56" i="8"/>
  <c r="B36" i="8"/>
  <c r="B57" i="8"/>
  <c r="U70" i="8"/>
  <c r="B35" i="8"/>
  <c r="B59" i="8"/>
  <c r="B39" i="8"/>
  <c r="B61" i="8"/>
  <c r="U69" i="8"/>
  <c r="B60" i="8"/>
  <c r="B40" i="8"/>
  <c r="U74" i="8"/>
  <c r="U68" i="8"/>
  <c r="B41" i="8"/>
  <c r="U73" i="8"/>
  <c r="U67" i="8"/>
  <c r="AG73" i="8"/>
  <c r="AG72" i="8"/>
  <c r="AG67" i="8"/>
  <c r="AG71" i="8"/>
  <c r="AG69" i="8"/>
  <c r="AG68" i="8"/>
  <c r="AG70" i="8"/>
  <c r="AG74" i="8"/>
  <c r="C15" i="8"/>
  <c r="C20" i="8"/>
  <c r="C18" i="8"/>
  <c r="C14" i="8"/>
  <c r="C19" i="8"/>
  <c r="C16" i="8"/>
  <c r="C13" i="8"/>
  <c r="C17" i="8"/>
  <c r="S72" i="8"/>
  <c r="S73" i="8"/>
  <c r="S69" i="8"/>
  <c r="S70" i="8"/>
  <c r="S71" i="8"/>
  <c r="S74" i="8"/>
  <c r="S67" i="8"/>
  <c r="S68" i="8"/>
  <c r="H69" i="8"/>
  <c r="H71" i="8"/>
  <c r="H68" i="8"/>
  <c r="H70" i="8"/>
  <c r="H74" i="8"/>
  <c r="H67" i="8"/>
  <c r="H73" i="8"/>
  <c r="H72" i="8"/>
  <c r="L71" i="8"/>
  <c r="L70" i="8"/>
  <c r="L69" i="8"/>
  <c r="L73" i="8"/>
  <c r="L68" i="8"/>
  <c r="L72" i="8"/>
  <c r="L67" i="8"/>
  <c r="L74" i="8"/>
  <c r="AA73" i="8"/>
  <c r="AA72" i="8"/>
  <c r="AA71" i="8"/>
  <c r="AA68" i="8"/>
  <c r="AA67" i="8"/>
  <c r="AA70" i="8"/>
  <c r="AA74" i="8"/>
  <c r="AA69" i="8"/>
  <c r="M71" i="8"/>
  <c r="M68" i="8"/>
  <c r="M69" i="8"/>
  <c r="M72" i="8"/>
  <c r="M67" i="8"/>
  <c r="M74" i="8"/>
  <c r="M73" i="8"/>
  <c r="M70" i="8"/>
  <c r="P74" i="8"/>
  <c r="P68" i="8"/>
  <c r="P73" i="8"/>
  <c r="P67" i="8"/>
  <c r="P72" i="8"/>
  <c r="P71" i="8"/>
  <c r="P69" i="8"/>
  <c r="P70" i="8"/>
  <c r="C61" i="8"/>
  <c r="C57" i="8"/>
  <c r="C58" i="8"/>
  <c r="C59" i="8"/>
  <c r="C63" i="8"/>
  <c r="C60" i="8"/>
  <c r="C62" i="8"/>
  <c r="C56" i="8"/>
  <c r="C7" i="8"/>
  <c r="C4" i="8"/>
  <c r="B4" i="8"/>
  <c r="D62" i="8"/>
  <c r="D29" i="8"/>
  <c r="D26" i="8"/>
  <c r="E13" i="8"/>
  <c r="D60" i="8"/>
  <c r="E35" i="8"/>
  <c r="G47" i="8"/>
  <c r="B3" i="8"/>
  <c r="G52" i="8"/>
  <c r="E18" i="8"/>
  <c r="D25" i="8"/>
  <c r="E17" i="8"/>
  <c r="G46" i="8"/>
  <c r="B9" i="8"/>
  <c r="D61" i="8"/>
  <c r="G51" i="8"/>
  <c r="E15" i="8"/>
  <c r="G50" i="8"/>
  <c r="B8" i="8"/>
  <c r="Q74" i="8"/>
  <c r="D31" i="8"/>
  <c r="E41" i="8"/>
  <c r="D59" i="8"/>
  <c r="E38" i="8"/>
  <c r="G49" i="8"/>
  <c r="Q71" i="8"/>
  <c r="B6" i="8"/>
  <c r="Q73" i="8"/>
  <c r="E20" i="8"/>
  <c r="E40" i="8"/>
  <c r="E36" i="8"/>
  <c r="G48" i="8"/>
  <c r="Q70" i="8"/>
  <c r="B5" i="8"/>
  <c r="D63" i="8"/>
  <c r="D30" i="8"/>
  <c r="D24" i="8"/>
  <c r="D57" i="8"/>
  <c r="D58" i="8"/>
  <c r="E37" i="8"/>
  <c r="Q67" i="8"/>
  <c r="B2" i="8"/>
  <c r="G53" i="8"/>
  <c r="E19" i="8"/>
  <c r="D28" i="8"/>
  <c r="E14" i="8"/>
  <c r="E16" i="8"/>
  <c r="Q69" i="8"/>
  <c r="B7" i="8"/>
  <c r="Q72" i="8"/>
  <c r="E42" i="8"/>
  <c r="D27" i="8"/>
  <c r="D56" i="8"/>
  <c r="E39" i="8"/>
  <c r="Q68" i="8"/>
  <c r="B64" i="8"/>
  <c r="C32" i="8"/>
  <c r="F43" i="8"/>
  <c r="H43" i="8"/>
  <c r="B32" i="8"/>
  <c r="B21" i="8"/>
  <c r="D21" i="8"/>
  <c r="C21" i="8" l="1"/>
  <c r="C64" i="8"/>
  <c r="G43" i="8"/>
  <c r="D43" i="8"/>
  <c r="I43" i="8"/>
  <c r="B43" i="8"/>
  <c r="C43" i="8"/>
  <c r="D32" i="8"/>
  <c r="D9" i="8"/>
  <c r="D6" i="8"/>
  <c r="C10" i="8"/>
  <c r="D3" i="8"/>
  <c r="D8" i="8"/>
  <c r="D2" i="8"/>
  <c r="D5" i="8"/>
  <c r="D7" i="8"/>
  <c r="D64" i="8"/>
  <c r="D4" i="8"/>
  <c r="E21" i="8"/>
  <c r="E43" i="8"/>
  <c r="B10" i="8"/>
  <c r="D10" i="8" l="1"/>
</calcChain>
</file>

<file path=xl/comments1.xml><?xml version="1.0" encoding="utf-8"?>
<comments xmlns="http://schemas.openxmlformats.org/spreadsheetml/2006/main">
  <authors>
    <author>Autor</author>
  </authors>
  <commentList>
    <comment ref="F15" authorId="0">
      <text>
        <r>
          <rPr>
            <sz val="11"/>
            <color rgb="FF000000"/>
            <rFont val="Calibri"/>
            <family val="2"/>
            <charset val="238"/>
          </rPr>
          <t xml:space="preserve">Systém je treba už len zarchivovať
</t>
        </r>
      </text>
    </comment>
  </commentList>
</comments>
</file>

<file path=xl/comments2.xml><?xml version="1.0" encoding="utf-8"?>
<comments xmlns="http://schemas.openxmlformats.org/spreadsheetml/2006/main">
  <authors>
    <author>Autor</author>
  </authors>
  <commentList>
    <comment ref="F15" authorId="0">
      <text>
        <r>
          <rPr>
            <sz val="11"/>
            <color rgb="FF000000"/>
            <rFont val="Calibri"/>
            <family val="2"/>
            <charset val="238"/>
          </rPr>
          <t xml:space="preserve">Systém je treba už len zarchivovať
</t>
        </r>
      </text>
    </comment>
  </commentList>
</comments>
</file>

<file path=xl/sharedStrings.xml><?xml version="1.0" encoding="utf-8"?>
<sst xmlns="http://schemas.openxmlformats.org/spreadsheetml/2006/main" count="27252" uniqueCount="3654">
  <si>
    <t>Základné informácie o investičnom zámere</t>
  </si>
  <si>
    <t>ORG</t>
  </si>
  <si>
    <t>Organizácia</t>
  </si>
  <si>
    <t>ID</t>
  </si>
  <si>
    <t>Priorita ORG</t>
  </si>
  <si>
    <t>Názov zámeru / projektu</t>
  </si>
  <si>
    <t>Stručné zhrnutie zámeru / projektu</t>
  </si>
  <si>
    <t>Cieľ zámeru / projektu</t>
  </si>
  <si>
    <t>Predbežné alternatívy naplnenia cieľa pre projekty, ktorých celková hodnota kapitálových výdavkov presahuje 1 mil. eur</t>
  </si>
  <si>
    <t>Nadväznosť na strategický cieľ (definovaný zákonom, štatútom, strategickým dokumentom...)</t>
  </si>
  <si>
    <t>Horizont investície</t>
  </si>
  <si>
    <t>KPI - kategória</t>
  </si>
  <si>
    <t>KPI - hodnota</t>
  </si>
  <si>
    <t>KPI - vysvetlenie</t>
  </si>
  <si>
    <t>Naliehavosť investície (preddefinované)</t>
  </si>
  <si>
    <t xml:space="preserve">Druh investície (preddefinové) </t>
  </si>
  <si>
    <t>Typ investície (preddefinované)</t>
  </si>
  <si>
    <t>Štádium prípravy (preddefinované)</t>
  </si>
  <si>
    <t>Zdroj financovania (preddefinované)</t>
  </si>
  <si>
    <t>Prvok programovej štruktúry štátneho rozpočtu (preddefinované)</t>
  </si>
  <si>
    <t>Finančné krytie (preddefinované)</t>
  </si>
  <si>
    <t>Podiel štátneho rozpočtu na celkových KV pri kombinovanom zdroji financovania</t>
  </si>
  <si>
    <t xml:space="preserve"> Kapitálové výdavky (CAPEX, eur s DPH)</t>
  </si>
  <si>
    <t>Celkové KV</t>
  </si>
  <si>
    <t>Z toho projektová dokumentácia KV</t>
  </si>
  <si>
    <t>2021 KV</t>
  </si>
  <si>
    <t>2022 KV</t>
  </si>
  <si>
    <t>2023 KV</t>
  </si>
  <si>
    <t>2024 KV</t>
  </si>
  <si>
    <t>2025 KV</t>
  </si>
  <si>
    <t>2026 KV</t>
  </si>
  <si>
    <t>2027 KV</t>
  </si>
  <si>
    <t>2028 KV</t>
  </si>
  <si>
    <t>2029 KV</t>
  </si>
  <si>
    <t>2030 KV</t>
  </si>
  <si>
    <t>Bežné výdavky súvisiace s investičným zámerom (OPEX, eur s DPH)</t>
  </si>
  <si>
    <t>Vysvetlenie súvisu bežných výdavkov s investičnou aktivitou</t>
  </si>
  <si>
    <t>Celkové BV</t>
  </si>
  <si>
    <t>2021 BV</t>
  </si>
  <si>
    <t>2022 BV</t>
  </si>
  <si>
    <t>2023 BV</t>
  </si>
  <si>
    <t>2024 BV</t>
  </si>
  <si>
    <t>2025 BV</t>
  </si>
  <si>
    <t>2026 BV</t>
  </si>
  <si>
    <t>2027 BV</t>
  </si>
  <si>
    <t>2028 BV</t>
  </si>
  <si>
    <t>2029 BV</t>
  </si>
  <si>
    <t>2030 BV</t>
  </si>
  <si>
    <t>Poznámka investora:</t>
  </si>
  <si>
    <t>Základná kontrola investičných zámerov_IKP</t>
  </si>
  <si>
    <t>Pod 100 tisíc_IKP</t>
  </si>
  <si>
    <t>Nad 1 mil. eur_IKP</t>
  </si>
  <si>
    <t>IP_kategória_IKP</t>
  </si>
  <si>
    <t>Celková kvalita vyplnenia_kontrola_IKP</t>
  </si>
  <si>
    <t>Súčet KV_kontrola_IKP</t>
  </si>
  <si>
    <t>Súčet BV_kontrola_IKP</t>
  </si>
  <si>
    <t>Alokácia na PD_kontrola_IKP</t>
  </si>
  <si>
    <t>Vyplnenie informácií o investorovi_kontrola_IKP</t>
  </si>
  <si>
    <t>Vyplnenie informácií o investícií_kontrola_IKP</t>
  </si>
  <si>
    <t>Vyplnenie alternatív_kontrola_IKP</t>
  </si>
  <si>
    <t>Vyplnenie alternatív pod 1 mil._kontrola_IKP</t>
  </si>
  <si>
    <t>Vyplnenie alternatív nad 1 mil._kontrola_IKP</t>
  </si>
  <si>
    <t>Naliehavosť investície_kontrola_IKP</t>
  </si>
  <si>
    <t>Naliehavosť investície 01 Záchrana_kontrola_IKP</t>
  </si>
  <si>
    <t>Naliehavosť investície 02 Hlavná činnosť_kontrola_IKP</t>
  </si>
  <si>
    <t>Naliehavosť investície 03 Rozvoj_kontrola_IKP</t>
  </si>
  <si>
    <t>Nadväznosť na strategický cieľ_kontrola_IKP</t>
  </si>
  <si>
    <t>Finančné krytie_kontrola_IKP</t>
  </si>
  <si>
    <t>Finančné krytie realizácie_kontrola_IKP</t>
  </si>
  <si>
    <t>Finančné krytie prípravy_kontrola_IKP</t>
  </si>
  <si>
    <t>ÚĽUV</t>
  </si>
  <si>
    <t>Ústredie ľudovej umeleckej výroby</t>
  </si>
  <si>
    <t>ÚĽUV202101</t>
  </si>
  <si>
    <t>R</t>
  </si>
  <si>
    <t>Nová webová stránka ÚĽUV</t>
  </si>
  <si>
    <t xml:space="preserve">Súčasná webová stránka organizácie bola vytvorená v roku 2005. Pre potreby skvalitnenia a rozšírenia ponuky kultúrnych služieb organizácie je nevyhnutné nové technické riešenie. Súčasné riešenia poskytnú užívateľsky dostupnú komplexnú ponuku služieb. </t>
  </si>
  <si>
    <t>Cieľom je podpora online predaja a dostupnosť komplexnej ponuky produktov organizácie.</t>
  </si>
  <si>
    <t>N/A</t>
  </si>
  <si>
    <t>Štatút ÚĽUV, Čl. 3 pís. j)</t>
  </si>
  <si>
    <t>Návštevnosť inštitúcie za predošlý rok (návštevnosť/rok)</t>
  </si>
  <si>
    <t>Cieľom je zvýšenie dostupnosti informácií, ale najmä dostupnosť kultúrnych služieb, ktoré poskytuje inštitúcia – odraz v návštevnosti (za rok 2022 bolo 140 000 užívateľov, zobrazenie webu 816 808). Návštevnosť (fyzická) je súčet návštev všetkých aktivít organizácie: vzdelávanie (kurzy, tvorivé dielne, semináre, prednášky), prezentácie (výstavy, podujatia, predvádzanie remesla) a predajne (predajne ÚĽUV sú zároveň galériami). Viď Výročná správa za rok 2022</t>
  </si>
  <si>
    <t>03 Rozvoj</t>
  </si>
  <si>
    <t>D IT infraštruktúra</t>
  </si>
  <si>
    <t>D2 Zhodnotenie existujúceho špeciálneho HW/SW</t>
  </si>
  <si>
    <t>07 V realizácii</t>
  </si>
  <si>
    <t>vlastné zdroje</t>
  </si>
  <si>
    <t>08S0107</t>
  </si>
  <si>
    <t>áno</t>
  </si>
  <si>
    <t>-</t>
  </si>
  <si>
    <t>ÚĽUV202103</t>
  </si>
  <si>
    <t>Sanácia vetrania a vlhkosti objektu ÚĽUV v Banskej Bystrici</t>
  </si>
  <si>
    <t xml:space="preserve">Suterén objektu ÚĽUV v Banskej Bystrici (NKP) z dôvodu vysokej vlhkosti nie je možné využívať na aktivity organizácie. Základným predpokladom je odvetranie priestorov a následné odstránenie vysokej vlhkosti. Následne bude priestor možné využívať na aktivity Regionálneho centra remesiel pre verejnosť. </t>
  </si>
  <si>
    <t>Cieľom je minimalizácia budúcich nákladov a vytvorenie priestoru pre aktivity Regionálneho centra remesiel v Banskej Bystrici.</t>
  </si>
  <si>
    <t>Zákon č. 278/1993 Z.z. o správe majetku štátu, §3 ods. 2</t>
  </si>
  <si>
    <t>Ušetrenie nákladov/ zvýšenie príjmov (eur/rok)</t>
  </si>
  <si>
    <t>Rastom cien stavebných materiálov a prác sa nerealizovaním potrebných sanačných prác každým rokom zvyšujú náklady cca o 30 % / pôvodný rozpočet na práce v roku 2021 128 000,00 €/</t>
  </si>
  <si>
    <t>01 Záchrana</t>
  </si>
  <si>
    <t>0 Odstránenie havarijného stavu</t>
  </si>
  <si>
    <t>04 Projektová dokumentácia k dispozícii - pre stavebné povolenie</t>
  </si>
  <si>
    <t>štátny rozpočet</t>
  </si>
  <si>
    <t>nie</t>
  </si>
  <si>
    <t>ÚĽUV202105</t>
  </si>
  <si>
    <t>Mobiliár pre výstavné projekty ÚĽUV</t>
  </si>
  <si>
    <t xml:space="preserve">ÚĽUV má v správe 3 výstavné priestory (Galéria ÚĽUV Bratislava a Košice, Dizajn štúdio ÚĽUV). Prirodzenou súčasťou výstavných produktov je kvalitný výstavný mobilár. Zámerom je využiť potenciál spolupráce dizajnérov a výrobcov aj pri realizácii výstavných prvkov. </t>
  </si>
  <si>
    <t>Cieľom je podpora remesla a dizajnu inšpirovaného remeslom.</t>
  </si>
  <si>
    <t>Návštevnosť inštitúcie odhadom všetky aktivity za rok 2022 na SK Návštevnosť (fyzická) je súčet návštev všetkých aktivít organizácie: vzdelávanie (kurzy, tvorivé dielne, semináre, prednášky), prezentácie (výstavy, podujatia, predvádzanie remesla) a predajne (predajne ÚĽUV sú zároveň galériami). Viď Výročná správa za rok 2022</t>
  </si>
  <si>
    <t>C Stroje, prístroje a zariadenia</t>
  </si>
  <si>
    <t>C8 Mobiliár</t>
  </si>
  <si>
    <t>01 Investičný zámer</t>
  </si>
  <si>
    <t>výstavné projekty ÚĽUV podporené kvalitným mobilárom, ktorý vznikne v spolupráci remeselníkov a dizajnérov</t>
  </si>
  <si>
    <t>ÚĽUV202106</t>
  </si>
  <si>
    <t>Otvorený ateliér ÚĽUV</t>
  </si>
  <si>
    <t>Otvorený ateliér je kreatívny priestor pre novú tvorbu v oblasti remesla a dizajnu inšpirovaného remeslom. V spolupráci majstrov výrobcov a dizajnérov, najmä tých začínajúcich a študentov, môžu vznikať nové produkty. Systematickou prácou je potrebné vychovávať pokračovateľov pre zachovanie remesla. Inovatívnymi produktami využívajúcimi znalosti predkov vytvoriť priestor pre budúcnosť remesla. Zámerom projektu je vybudovanie dielní, v ktorých bude možné realizovať návrhy a prototypy nových produktov.</t>
  </si>
  <si>
    <t>Cieľom je podpora remesla a dizajnu inšpirovaného remeslom s ohľadom na výchovu pokračovateľov – novej generácie majstrov.</t>
  </si>
  <si>
    <t>Štatút ÚĽUV, Čl. 3 pís. a)</t>
  </si>
  <si>
    <t xml:space="preserve">Návštevnosť inštitúcie odhadom všetky aktivity za rok 2022  Návštevnosť (fyzická) je súčet návštev všetkých aktivít organizácie: vzdelávanie (kurzy, tvorivé dielne, semináre, prednášky), prezentácie (výstavy, podujatia, predvádzanie remesla) a predajne (predajne ÚĽUV sú zároveň galériami). </t>
  </si>
  <si>
    <t>G Reformný zámer</t>
  </si>
  <si>
    <t>realizácia dlhodobého zámeru vytvorenia kreatívneho priestoru pre remeslo a dizajn v spojení s otvoreným depozitárom</t>
  </si>
  <si>
    <t>ÚĽUV202107</t>
  </si>
  <si>
    <t>Online platforma pre remeslo a dizajn</t>
  </si>
  <si>
    <t>Vytvorenie online priestoru pre podporu remesla a dizajnu na Slovensku pre potreby sieťovania, podporu výroby, vzniku nových produktov, prepájania výrobcov materiálov a výsledných produktov. Digitálna transformácia spoločnosti znamená aj využívanie potenciálu informatizácie v oblasti tradičných remesiel, ľudovoumeleckej výroby a dizajnu, nielen inšpirovaného remeslom. Platforma by mala dosah aj na zahraničný trh. V súčasnosti neexistuje takto zameraný portál a ani iný spoločný priestor pre ponuku a dopyt.</t>
  </si>
  <si>
    <t>Cieľom je podpora remesla a dizajnu inšpirovaného remeslom aj s ohľadom na ekonomickú podporu cieľovej skupiny.</t>
  </si>
  <si>
    <t>Štatút ÚĽUV, Čl. 3 pís. b)</t>
  </si>
  <si>
    <t>Návštevnosť inštitúcie odhadom všetky aktivity za rok 2022 Návštevnosť (fyzická) je súčet návštev všetkých aktivít organizácie: vzdelávanie (kurzy, tvorivé dielne, semináre, prednášky), prezentácie (výstavy, podujatia, predvádzanie remesla) a predajne (predajne ÚĽUV sú zároveň galériami). Viď Výročná správa za rok 2022</t>
  </si>
  <si>
    <t>D3 Obstaranie novej IT funkcionality</t>
  </si>
  <si>
    <t>0EK0103</t>
  </si>
  <si>
    <t>vytvorenie online platformy pre remeslo a dizajn na Slovensku</t>
  </si>
  <si>
    <t>ÚĽUV202108</t>
  </si>
  <si>
    <t>Expozícia Ľudový odev na Slovensku</t>
  </si>
  <si>
    <t xml:space="preserve">Expozícia Ľudový odev na Slovensku je dlhodobý projekt v portfóliu organizácie, ktorý však doteraz nebol zrealizovaný. Expozícia by mala vzniknúť v spolupráci s viacerými subjektami, najmä SNM-Historické múzeum a Etnografické múzeum, prípadne ďalších partnerov. Takto tematicky zameraná expozícia lokalizovaná v Bratislave by bola určite atraktívnou ponukou na poli kultúrnych služieb, tiež by mala výnimočné miesto aj ako produkt pre oblasť cestovného ruchu. </t>
  </si>
  <si>
    <t>Cieľom je podpora prezentácie tradičnej ľudovej kultúry Slovenska inovatívnym prístupom.</t>
  </si>
  <si>
    <t>Štatút ÚĽUV, Čl. 3 pís. e) a j)</t>
  </si>
  <si>
    <t>Návštevnosť (fyzická) je súčet návštev všetkých aktivít organizácie: vzdelávanie (kurzy, tvorivé dielne, semináre, prednášky), prezentácie (výstavy, podujatia, predvádzanie remesla) a predajne (predajne ÚĽUV sú zároveň galériami). Viď Výročná správa za rok 2022</t>
  </si>
  <si>
    <t>F Expozície</t>
  </si>
  <si>
    <t>F2 Vytvorenie novej expozície/výstavy</t>
  </si>
  <si>
    <t>realizácia dlhodobého zámeru expozície ľudového odevu Slovenska v Bratislave</t>
  </si>
  <si>
    <t>ÚĽUV202109</t>
  </si>
  <si>
    <t>Vybavenie dielní Školy remesiel ÚĽUV</t>
  </si>
  <si>
    <t>Škola remesiel ÚĽUV pracuje vo svojich troch regionálnych centrách v Bratislave, Banskej Bystrici a Košiciach. Vzdelávacie aktivity prebiehajú v dielňach vybavených pre potreby výuky remeselných techník. Pre skvalitnenie služieb je potrebné neustále inovovať ich technické vybavenie. Aktuálne je potrebné doplniť pec na vypaľovanie keramiky a kováčske vyhne.</t>
  </si>
  <si>
    <t>Cieľom je podpora uchovávania a rozvoja remesla na Slovensku.</t>
  </si>
  <si>
    <t>Štatút ÚĽUV, Čl. 3 pís. f)</t>
  </si>
  <si>
    <t>Ušetrenie nákladov na energie, napr. nákup menších energeticky úsporných pecí na výpal keramiky, zároveň možnosť rozšírenia ponuky kurzov zameraných an keramiku</t>
  </si>
  <si>
    <t>ÚĽUV202110</t>
  </si>
  <si>
    <t>Akvizícia zbierkových predmetov do Múzea ľudovej umeleckej výroby</t>
  </si>
  <si>
    <t>Múzeum ľudovej umeleckej výroby systematicky buduje zbierkový fond zameraný na dokumentáciu tradičných remesiel a výrob, ľudovoumeleckej výroby 2. pol. 20. storočia, dejín ÚĽUV-u a súčasnosti vrátane dizajnu zameraného na remeslo. Ide o systematickú odbornú múzejnú činnosť vykonávanú v súlade s Koncepciou nadobúdania zbierok MĽUV.</t>
  </si>
  <si>
    <t>Cieľom je systematická múzejná dokumentácia ľudovej umeleckej výroby na Slovensku.</t>
  </si>
  <si>
    <t>Štatút ÚĽUV, Čl. 3 pís. e)</t>
  </si>
  <si>
    <t>02 Hlavná činnosť</t>
  </si>
  <si>
    <t>E Umelecké akvizície a licencie</t>
  </si>
  <si>
    <t>E3 Akvizícia zbierkových predmetov</t>
  </si>
  <si>
    <t xml:space="preserve"> 08T0106</t>
  </si>
  <si>
    <t>ÚĽUV202111</t>
  </si>
  <si>
    <t>Doplnenie mobiliára v depozitári MĽUV v Stupave</t>
  </si>
  <si>
    <t xml:space="preserve">Depozitár MĽUV v Stupave bude rozšírený do ďalších priestorov objektu, ktoré sú vyhovujúce svojou dispozíciou a tiež klimatickými pomermi. Rozšírením kapacity bude možné rozvíjať akvizičnú činnosť múzea. Zbierkové predmety je žiaduce uložiť vo vyhovujúcom mobiliári vhodnom pre novovytvorené priestory. </t>
  </si>
  <si>
    <t xml:space="preserve">Cieľom je zvýšenie kapacity a kvality uloženia zbierkových predmetov. </t>
  </si>
  <si>
    <t>Zákon č. 206/2009 Z.z. o múzeách a o galériách a o ochrane predmetov kultúrnej hodnoty, §13 ods. 2 a) a b)</t>
  </si>
  <si>
    <t>Mobilár v depozitári slúži na odborné uloženie zbierkových predmetov, nevhodné uloženie môže viesť k poškodeniu a následným nákladom na ich odborné ošetrenie</t>
  </si>
  <si>
    <t>ÚĽUV202112</t>
  </si>
  <si>
    <t>Rekonštrukcia kotolne v MĽUV Stupava</t>
  </si>
  <si>
    <t xml:space="preserve">V objekte ÚĽUV v Stupave sídli Múzeum ľudovej umeleckej výroby. Budova je vybavená zastaralou kotolňou, čo predstavuje riziko nielen pre zamestnancov a návštevníkov múzea, ale aj pre trvalé uloženie zbierkových predmetov múzea v depozitári. </t>
  </si>
  <si>
    <t>Cieľom je modernizácia vybavenia objektu MĽUV v Stupave.</t>
  </si>
  <si>
    <t>Nová kotolňa znamená šetrenie  energií a celkovo nákladov na prevádzku, zároveň šetrí náklady na zamestnacov (neustále sledovanie porúch a ich odstraňovanie)</t>
  </si>
  <si>
    <t>08 Realizované</t>
  </si>
  <si>
    <t>ÚĽUV202113</t>
  </si>
  <si>
    <t>Zabezpečenie objektov ÚĽUV kamerovým systémom</t>
  </si>
  <si>
    <t xml:space="preserve">Objekty ÚĽUV v Banskej Bystrici, Bratislave a v Stupave nie sú zabezpečené kamerovým systémom. Zabezpečenie kamerovým systémom zvýši ochranu uvedených objektov, ochranu majetku a zbierkových predmetov v depozitári.  </t>
  </si>
  <si>
    <t>Cieľom je zabezpečiť ochranu zbierkových predmetov a majetku v správe organizácie.</t>
  </si>
  <si>
    <t xml:space="preserve">Zákon č. 206/2009 Z.z. o múzeách a o galériách a o ochrane predmetov kultúrnej hodnoty, §13 ods. 2 </t>
  </si>
  <si>
    <t>Zníženie paušálneho poplatku za pripojenie na pult ochrany, plus odstránenie výjazdov</t>
  </si>
  <si>
    <t>C7 Zabezpečovacia technika</t>
  </si>
  <si>
    <t>ÚĽUV202114</t>
  </si>
  <si>
    <t>Vybavenie objektov ÚĽUV novými klimatizačnými jednotkami</t>
  </si>
  <si>
    <t xml:space="preserve">Objekt ÚĽUV v Bratislave je vybavený nefunkčnými, zastaralými klimatizačnými jednotkami. V sídle organizácie sú poskytované kultúrne služby v oblasti vzdelávania a prezentácie. Zvýšením komfortu návštevníkov sleduje organizácia zvýšenie dopytu po uvedených službách a zároveň vytvorenie optimálnych pracovných podmienok pre zamestnancov. </t>
  </si>
  <si>
    <t xml:space="preserve">Cieľom je zabezpečenie zvýšeného komfortu pre užívateľov kultúrnych služieb organizácie. </t>
  </si>
  <si>
    <t>Zákon č. 206/2009 Z.z. o múzeách a o galériách a o ochrane predmetov kultúrnej hodnoty, §13 ods. 2</t>
  </si>
  <si>
    <t>Návštevnosť inštitúcie odhadom všetky aktivity za rok 2022 na SK</t>
  </si>
  <si>
    <t>C6 Vzduchotechnika</t>
  </si>
  <si>
    <t>ÚĽUV202301</t>
  </si>
  <si>
    <t>Interaktívna expozícia Školy remesiel ÚĽUV</t>
  </si>
  <si>
    <t>Škola remesiel ÚĽUV v sídelnej budove v Bratislave bola uvedená do prevádzky v roku 1999. Už takmer 24 rokov nepretržite poskytuje vzdelávacie služby. Je potrebná inovácia interiérového vybavenia, zároveň je zámerom zvýšiť expozičný a interaktívny charakter vybavenia dielní, celkovú funkčnosť vybavenia. Zámerom je vytvoriť reprezentatívny priestor v centre Bratislavy venovaný tradičnému a súčasnému remeslu na Slovensku.</t>
  </si>
  <si>
    <t>Cieľom je modernizácia Školy remesiel ÚĽUV v Bratislave so zámerom zabezpečenia komfortu užívateľov vytvorením funkčného interaktívneho a zároveň reprezentatívneho priestoru.</t>
  </si>
  <si>
    <t>ÚĽUV202302</t>
  </si>
  <si>
    <t>SEO optimalizácia webu ÚĽUV</t>
  </si>
  <si>
    <t>Aktuálna ponuka služieb ÚĽUV-u sa nezobrazuje na popredných pozíciách organického vyhľadávania v internetových vyhľadávačoch. Znamená to, že záujemcovia o tradičné remeslo sa často ani neprepracujú na webovú stránku ÚĽUV-u, ako inštitúcie, ktorá je garantom kvality odborných informácií a služieb v danej téme. </t>
  </si>
  <si>
    <t>Zlepšiť viditeľnosť webu ÚĽUV-u a jeho služieb, tým aj slovenských tradičných remesiel ako súčasti nehmotného kultúrneho dedičstva na internetových vyhľadávačoch. </t>
  </si>
  <si>
    <t xml:space="preserve">Návštevnosť inštitúcie odhadom všetky aktivity za rok 2022 na SK. Cieľom je zvýšenie dostupnosti informácií, ale najmä dostupnosť kultúrnych služieb, ktoré poskytuje inštitúcia – odraz v návštevnosti (za rok 2022 bolo 140 000 užívateľov, zobrazenie webu 816 808). Návštevnosť (fyzická) je súčet návštev všetkých aktivít organizácie: vzdelávanie (kurzy, tvorivé dielne, semináre, prednášky), prezentácie (výstavy, podujatia, predvádzanie remesla) a predajne (predajne ÚĽUV sú zároveň galériami). </t>
  </si>
  <si>
    <t>ÚĽUV202303</t>
  </si>
  <si>
    <t>Rekonštrukcia objektu v Stupave</t>
  </si>
  <si>
    <t>V objekte ÚĽUV v Stupave sídli Múzeum ľudovej umeleckej výroby. Časť budovy je v havarijnom stave, odstavený je prívod energií. Nevyhovujúci stav vyžaduje obnovu a komplexné zhodnotenie objektu tak, aby vyhovoval požiadavkám na prevádzku múzea, depozitára, zamestnancom, návštevníkom múzea. Rekonštrukcia môže poskytnúť aj ďalšie možnosti využitia objektu pre poskytovanie kultúrnych služieb verejnosti.</t>
  </si>
  <si>
    <t>Cieľom je komplexná obnova budovy Múzea ľudovej umeleckej výroby v Stupave.</t>
  </si>
  <si>
    <t>Ušetrenie nákladov na prevádzku budovy, zvýšenie príjmov za kultúrne služby</t>
  </si>
  <si>
    <t>kombinované</t>
  </si>
  <si>
    <t>ÚĽUV202304</t>
  </si>
  <si>
    <t>Nákup osobného automobilu</t>
  </si>
  <si>
    <t>Nákup nového motorového vozidla za účelom výmeny staršieho motorového vozidla, zníženie spotreby paliva a najmä zvýšenie bezpečnosti počas domácich a zahraničných služobných ciest zamestnacov organizácie.</t>
  </si>
  <si>
    <t>Cieľom je nákup osobného motorového vozidla pre zvýšenie úspory nákladov na prevádzku a zvýšenie bezpečnosti.</t>
  </si>
  <si>
    <t>Štatút ÚĽUV</t>
  </si>
  <si>
    <t>Najazdené kilometre (km/rok)</t>
  </si>
  <si>
    <t>Predpoklad je zvýšenie najazdených km na 25000 za rok, 20000 je údaj za rok 2022.</t>
  </si>
  <si>
    <t>C90 Dopravné prostriedky</t>
  </si>
  <si>
    <t>MK SR</t>
  </si>
  <si>
    <t>Sekcia verejného obstarávania a správy majetku MK SR</t>
  </si>
  <si>
    <t>Komplexná rekonštrukcia výťahu a výťahovej šachy, budova MK SR, Jakubovo nám. 12, BA</t>
  </si>
  <si>
    <t>Obnova výťahu z dôvodu potreby zabezpečenia bezpečnej a bezporuchovej prevádzky zariadenia.</t>
  </si>
  <si>
    <t>Zachovanie dlhodobej bezpečnej a bezporuchovej prevádzky zariadenia na prepravu ľudí a tovaru.</t>
  </si>
  <si>
    <t>Zákon č. 124/2006 Z. z. o bezpečnosti a ochrane zdravia pri práci,  §13 ods. 3</t>
  </si>
  <si>
    <t>Ušetrenie času/využitie služby (človekohodiny/rok)</t>
  </si>
  <si>
    <t xml:space="preserve">Zrýchlenie výťahu z 0,65 na 1 m/s. Predpoklad využitia výťahu 70%  z pracovníkov na JN a priemernou jazdou do 3. poschodia 2x denne. </t>
  </si>
  <si>
    <t>08T0101</t>
  </si>
  <si>
    <t>Výmena elektronickej požiarnej signalizácie (EPS)</t>
  </si>
  <si>
    <t>Obnova systému elektronickej požiarnej signalizácie (EPS) z dôvodu ukončenia výroby náhradných dielov na jestvujúci systém. V prípade nedostupnosti náhradných dielov pre súčasný systém, ohrozená funkčnosť a prevádzkyschopnosť EPS ako takého, ohrozenie protipožiarnej bezpečnosti budovy a pracovníkov a porušenie platnej legislatívy.</t>
  </si>
  <si>
    <t>Zabezpečenie bezproblémovej funkčnosti EPS a ochrany majetku a osôb pred požiarmi.</t>
  </si>
  <si>
    <t xml:space="preserve">Zákon č. 314/2001 Z. z. o ochrane pred požiarmi, §4 písm. i) a  §59 ods. 1 písm. e) </t>
  </si>
  <si>
    <t>Splnenie legislatívnych požiadaviek na protipožiarnu bezpečnosť</t>
  </si>
  <si>
    <t>MKSRSVOSM202301</t>
  </si>
  <si>
    <t>Rekonštrukcia výťahov, budova MK SR, Nám. SNP 33, BA</t>
  </si>
  <si>
    <t>Obnova výťahov z dôvodu potreby zabezpečenia bezpečnej a bezporuchovej prevádzky zariadení.</t>
  </si>
  <si>
    <t>B Rekonštrukcia nehnuteľnosti</t>
  </si>
  <si>
    <t>B3 Stavebná rekonštrukcia priestorov</t>
  </si>
  <si>
    <t>MKSRSVOSM202302</t>
  </si>
  <si>
    <t>Rekonštrukcia budovy MK SR, Jakubovo námestie, BA</t>
  </si>
  <si>
    <t xml:space="preserve">Výmena okenných výplní, zateplenie dvorových, štítových a uličných fasád, obnova strešného plášťa </t>
  </si>
  <si>
    <t>Zníženie energetickej náročnosti budovy.</t>
  </si>
  <si>
    <t>Alternatíva 0: status quo - degradovanie stavby, zatekanie cez strešný plášť, veľké úniky tepla                                                            Alternatíva 1: realizácia aktivít v zmysle výzvy POO v rozsahu zateplenia a výmeny otvorových konštrukcií (cca 1,5 - 1,7 mil. €) Alternatíva 2: alternatíva 1 + rekonštrukcia vykurovacieho systému, inštalácia núteného vetrania v časti priestorov, inštalácia solárneho kolektoru a fotovoltiky, úprava umelého osvetlenia (2,2-2,6 mil. €)</t>
  </si>
  <si>
    <t xml:space="preserve">Zákon č. 278/1993 Z. z. o správe majetku štátu, §3 ods. 2, zákon č. 49/2002 Z. z. o ochrane pamiatkového fondu, §27 ods. 1, §28, ods. 2;                       zákon č. 50/1976 Z. z. o územnom plánovaní a stavebnomn poriadku, §86 ods. 1; </t>
  </si>
  <si>
    <t>B1 Komplexná rekonštrukcia</t>
  </si>
  <si>
    <t>02 Analýza / podkladová štúdia k investičnému zámeru</t>
  </si>
  <si>
    <t>MKSRSVOSM202303</t>
  </si>
  <si>
    <t>Výmena okien, 6. poschodie, budova MK SR, Nám. SNP 33, BA</t>
  </si>
  <si>
    <t>Výmena poškodených drevených okien z 90tych rokov 20. storočia, odstránenie zatekania, prefukovania, obmedzenie zvyšovania energetickej náročnosti budovy.</t>
  </si>
  <si>
    <t>Zamedzenie tepelných strát, zníženie energetickej náročnosti budovy.</t>
  </si>
  <si>
    <t>Výmena okien na 6.poschodí so zmenou Ug (- koeficient prestupu tepla cez sklo [W/m2.K]) zo súčasnej hodnoty  2,7-5,8 na Ug=1,1 usporí ročne 4,3-12,8 MWh na spotrebe energie v hodnote 285-837 eur na 6. poschodí )</t>
  </si>
  <si>
    <t>MKSRSVOSM202304</t>
  </si>
  <si>
    <t>Výmena/Repasácia okien (okrem 6. poschodia), budova MK SR, Nám. SNP 33, BA</t>
  </si>
  <si>
    <t>Oprava drevených okien na budove, výmena poškodených častí, nanesenie nových náterov, odstránenie zatekania, prefukovania.</t>
  </si>
  <si>
    <t>Zníženie tepelných strát, zníženie energetickej náročnosti budovy</t>
  </si>
  <si>
    <t>MKSRSVOSM202305</t>
  </si>
  <si>
    <t>Obstaranie osobných automobilov</t>
  </si>
  <si>
    <t xml:space="preserve">Náhrada v súčasnosti využívaných osobných automobilov rezortu, ktoré sú technicky a bezpečnostne zastarané s nábehom 295 000 km resp. 235 000 km.  </t>
  </si>
  <si>
    <t>Zabezpečenie plynulého chodu ministerstva, plnenia služobných úloh, zvýšenie bezpečnosti, zníženie nákladov na údržbu a prevádzku.</t>
  </si>
  <si>
    <t>Zákon č. 124/2006 Z. z. o bezpečnosti a ochrane zdravia pri práci,  §6 ods. 1 písm.a)</t>
  </si>
  <si>
    <t xml:space="preserve">Zrýchlenie výťahu z 0,63 na 1 m/s. Predpoklad využitia výťahu 70% zamestnancov na SNP so splitom 2:1 v prospech veľkého výťahu a priemernou jazdou do 3. poschodia 2x denne. 
Veľký výťah - ušetrenie času cca 196 hodín ročne.                                     Malý výťah - ušetrenie času cca 78 hodín ročne.  </t>
  </si>
  <si>
    <t>Úspora kvantifikovaná v zmysle overovacej štúdie STU BA v rozsahu 40-45%. 
11 501,33 - 12 939 eur/rok</t>
  </si>
  <si>
    <t>Vzhľadom na NKP - nie je možné realizovať výmenu okien za energeticky úspornejšie okná. Cena novej repliky okna v zmysle finanč. analýzy z r. 2019 je 1348eur/m2. Cena renovácie okna je v rozpätí 150-250eur/m2. Voľba metódy obnovy bude závisieť od odborného posúdenia stavu okien a stanoviska PÚ SR.
775 565-944 613 eur</t>
  </si>
  <si>
    <t xml:space="preserve">Najazdené kilometre (km/rok)                                                                                             </t>
  </si>
  <si>
    <t>Lúčnica</t>
  </si>
  <si>
    <t>Umelecký súbor Lúčnica</t>
  </si>
  <si>
    <t>Lúčnica202101</t>
  </si>
  <si>
    <t>Rekonštrukcia priestorov Hurbanove kasárne - I. etapa     rekonštrukcia priestorov nácvičnej sály pre tanečný súbor Lúčnice a šatní</t>
  </si>
  <si>
    <t>Rekonštrukcia priestorov Hurbanových kasárni, časť, kde bude nácvičná sála pre tanečný súbor Lúčnice a šatní.  Momentálne sú nácvičné priestory vo výpožičke v hist.budove SND, ktorá ukončuje výpožičku a má sa rekonštruovať</t>
  </si>
  <si>
    <t>Cieľom zámeru je začať nácviky tanečného súboru Lúčnice v rekonštruovaných priestoroch od októbra 2021</t>
  </si>
  <si>
    <t>Zriaďovacia listina US Lúčnica, Čl.1 pís. d)</t>
  </si>
  <si>
    <t>Kombinované</t>
  </si>
  <si>
    <t>Celková suma rekonštrukcie 200 000 €, z toho sú odhadované kapitálové výdavky vo výške 100000€, a bežné výdavky vo výške 100000€</t>
  </si>
  <si>
    <t>Lúčnica202103</t>
  </si>
  <si>
    <t>Rekonštrukcia priestorov Hurbanove kasárne - II. etapa rekonštrukcia bude slúžiť ako priestor pre krojáreň a sklad techniky a administratívu, ktoré momentálne sídlia v prenajatých priestoroch, Realizácia samostatných  prípojok</t>
  </si>
  <si>
    <t>Rekonštrukcia priestorov ktoré budú slúžiť ako krojáreň, na uloženie krojov a krojových súčiastok a čiastočne aj svetelnej a zvukovej techniky a administratívy. II. etapa sa bude realizovať po ukončení I. etapy (rekonštrukcia priestorov HK tanečnej sály ). Súčasťou je aj realizácia samostatných prípojok, vody, elektriny, plynu, ktoré sú nevyhnutné po získaní objektu do správy.</t>
  </si>
  <si>
    <t xml:space="preserve">Cieľom projektu je presťahovanie krojov z prenajatých priestorov v Ružinove, presťahovanie skladov techniky z Ružinova a DnV a presťahovanie administratívy z prenajatých priestorov na Štúrovej 6 v Starom meste. </t>
  </si>
  <si>
    <t>Zriaďovacia listina US Lúčnica, Čl.3 bod 1)</t>
  </si>
  <si>
    <t xml:space="preserve">úspora na nájme priestorov, na nájme parkovacích miest a na preprave medzi jednotlivými časťamu US Lúčnica </t>
  </si>
  <si>
    <t>B2 Stavebná reprofilizácia priestorov</t>
  </si>
  <si>
    <t>05 Projektová dokumentácia k dispozícii - pre realizáciu stavby</t>
  </si>
  <si>
    <t xml:space="preserve">08S0102 Hudba, koncertná činnosť a umelecké súbory   </t>
  </si>
  <si>
    <t xml:space="preserve">Nájomná zmluva Judr. Ivan Klimáček https://crz.gov.sk/4991384/ Nájomná zmluva Nadácia Pro Lúčnica https://www.crz.gov.sk/357171/.  Celková suma 350 000 eur, z toho sú predpokladané stavebné práce a PD 280 000 eur bez DPH a obstaranie nábytku a vybavenia 70 000 eur bez DPH , spolu 350 000 eur bez DPH, 420 000 eur s DPH </t>
  </si>
  <si>
    <t>Slovenská filharmónia</t>
  </si>
  <si>
    <t>Lúčnica202202</t>
  </si>
  <si>
    <t xml:space="preserve">Rekonštrukcia fasády, strechy a sanácia vlhkosti Hurbanove kasárne </t>
  </si>
  <si>
    <t xml:space="preserve">Rekonštrukcia fasády a strechy je nevyhnutná, nakoľko statický posudok strechy konštatuje jej havarijný stav. Na rekonštrukciu je pripravená projektová dokumentácia, a očakáva sa stavebné povolenie. Takouto rekonštrukciou zároveň dochádza k energetickej úspore viac ako 50%, na zákalde čoho túto etapu chceme zaradiť aj do žiadostí plánu obnovy a odolnosti. </t>
  </si>
  <si>
    <t xml:space="preserve">Odstránenie havarijného stavu strechy, zlepšenie tepelnoizolačných vlastností objektu, výmena pôvodných zničených okien v havarijnom stave a zabezpečiť tak možnosť presťahovania jednotlivých súčastí US Lúčnica do tejto budovy. </t>
  </si>
  <si>
    <t xml:space="preserve">úspora na energiách z prenajatých priestorov, úspora na energiách na záklde zníženej  spotreby vplyvom zlepšenia vlastností objektu, úspora na správe  prenajatých objektov </t>
  </si>
  <si>
    <t>Odstránenie havarijného stavu strechy, zlepšenie tepelnoizolačných vlastností objektu, výmena pôvodných zničených okien v havarijnom stave a zabezpečiť tak možnosť presťahovania jednotlivých súčastí US Lúčnica do tejto budovy.  Celková investícia je na základe Výkazu výmer nacenená na 1,35 mil bez DPH . Predpokladá sa čerpanie v rámci plánu obnovy a odolnosti Kód výzvy:  02I02-29-V01</t>
  </si>
  <si>
    <t>SF</t>
  </si>
  <si>
    <t>KHB</t>
  </si>
  <si>
    <t>Kunsthalle Bratislava</t>
  </si>
  <si>
    <t>KHB202105</t>
  </si>
  <si>
    <t>Laserové projektory</t>
  </si>
  <si>
    <t>Laserové projektory (3 ks) s ultra krátkou premietacou vzdialenosťou umožňujúce vysoko kvalitný obraz a zvuk z police priamo pod videom, čo umožní okrem vizuálneho zlepšenia aj jednoduchšiu montáž a manipuláciu. Skvalitnenie obrazu a zvuku videoinštalácii a uľahčenie manipulácie pri montáži a inštalácii diel.</t>
  </si>
  <si>
    <t>Zabezpečenie výstavnej činnosti</t>
  </si>
  <si>
    <t>Zriaďovacia listina Kunsthalle Bratislava, Čl. I odsek 3 písm. a)</t>
  </si>
  <si>
    <t>Týmto typom projektorov Kunsthalle Bratislava nedisponuje ale v súčasnej výstavnej praxi su tieto zariadenia nevyhnutnoťou a tým padom sme nútení platiť za ich prenájom pričom napr. spolocnosť Wave Sound Solutions (Bratislava) nám dala cenovú ponuku na týždňový prenájom podobného projektoru na 450 €. Za takýchto cenových podmienok musíme robiť kompromisy. Keby sme projektory nakúpili vieme ich používať 6 dní v týždni/10h/deň po celý rok mimo sviatkov. Počet týždňov za rok je 52. 52 x 6 dní=312dní.  Počet sviatkov je 13 dní. 312-13=299 dní. 299x10h=2990 hodín za rok. V peniazoch za prenájom by to vyšlo 450 EUR x 52 týždňov = 23400 EUR.</t>
  </si>
  <si>
    <t>D1 Nákup štandardnej IT techniky</t>
  </si>
  <si>
    <t>08S0103</t>
  </si>
  <si>
    <t>KHB202110</t>
  </si>
  <si>
    <t>Úžitkové vozidlo na transport umeleckých diel</t>
  </si>
  <si>
    <t>Úžitkové vozidlo do 3,5 tony (spĺňajúceho normy pre transport umeleckých diel) za účelom prepravy výtvarných diel. Priemerné náklady za transportné služby ročne predstavujú čiastku 30 000 € ročne.  Akvizíciou úžitkového vozidla a zabezpečením art transportu vo vlastnej réžii by KHB výrazne ušetrila financie zo štátneho rozpočtu na dodávateľsky vykonávaný tranport umeleckých diel.</t>
  </si>
  <si>
    <t>Zabezpečenie výstavnej činnosti. Minimalizácia budúcich nákladov na prepravu umeleckých diel.</t>
  </si>
  <si>
    <t>Približne najazdené kilometre za rok 2022:  4 500 km
Ide o transport diel na vystavné projekty za rok 2022 ku všetkým výstavám a zároveň transport pri nákupe  produkčného materiálu pre exteriérové eventy .
Náklady za rental áut a dopravcov vyšiel za rok 2022 na približne 5 500 € + benzín. Cca 2/3 km vieme doložiť faktúrami za prepravcov, a cca 1/3 vozil kolega vlastnými autom, čo je úplne do budúcnosti neprípustné, preto nutne potrebujeme vozidlo.</t>
  </si>
  <si>
    <t>KHB202201</t>
  </si>
  <si>
    <t>Nákup osvetľovacej techniky</t>
  </si>
  <si>
    <t xml:space="preserve">Vymena stavajiciho kriticky neekologickeho systemu osvetleni v hlavnich vystavnich prostorach. Nove rozvody se separovanymi kanaly pro jednotlive typy osvetleni. Doplneni chybejicich systemu sviteni. </t>
  </si>
  <si>
    <t xml:space="preserve">Zabezpeceni hlavni vystavni cinnosti. Ekologicka revitalizace provozu vystavnich prostor. </t>
  </si>
  <si>
    <t>Zriaďovacia listina Kunsthalle Bratislava</t>
  </si>
  <si>
    <t>Existujúci svetelný systém dostatočne nesaturuje požiadavky súčasnej výstavnej praxe. Z tohto dôvodu sme nútení si prenajímať externý systém svietidiel. Cena prenájmu sa pohybuje mesačne do 1000 EUR na jeden priestor/výstavu. Počet výstav za rok je medzi 8-10, pričom Kunsthalle organizuje aj ďalšie podujatia, ktoré majú svoje ďalšie požiadavky na svetenú techniku, ktorú musíme prenajímať. Minimálne šetrenie je teda 1000x10 výstav=10000 EUR. Je však evidentné, že úspora by bola aj výššia, keď by sme zarátali aj ďalšie podujatia - jednoňové workshopy, diskusie a performance.</t>
  </si>
  <si>
    <t>C2 Osvetľovacia technika</t>
  </si>
  <si>
    <t>HC</t>
  </si>
  <si>
    <t>Hudobné centrum</t>
  </si>
  <si>
    <t>HC202101</t>
  </si>
  <si>
    <t xml:space="preserve">získanie oceniteľných práv </t>
  </si>
  <si>
    <t xml:space="preserve">sprístupnenie a šírenie kľúčových diel slovenskej hudobnej kultúry </t>
  </si>
  <si>
    <t>Zriaďovateľská listina  HC, Čl.I bod. 2 a bod 3.písm.h až k.</t>
  </si>
  <si>
    <t>E2 Tvorba inscenácií, nákup umeleckých licencií</t>
  </si>
  <si>
    <t>rozsah práv a licencií je v štádiu rokovania - IA zrušená z dôvodu nepodpísania zmluvy zo strany Hudobného fondu</t>
  </si>
  <si>
    <t>HC202102</t>
  </si>
  <si>
    <t>Výmena vozového parku - ostaranie motorového vozidla</t>
  </si>
  <si>
    <t>výmena vozového parku z dôvodu technického opotrebovania, zabezpečenia  zábrany proti vzniku  na ľudských a materiilných škodách, úspora výdavkov na opravy a udržiavanie.Využitie: zabezpečenie aktivít HC t.j. personálne zabezpečenie- preprava učinkujúcich,organizátorov hud. podujatí, SC,prevádzkové a materiálne materiálne zabezpečenie HC:preprava hud. nástrojov, iných potrieb pre organizovanie festivalov, konc. vystúpení, prezentácia publikácií apod.</t>
  </si>
  <si>
    <t>zabezpečenie efektívnosti vynakladania fin. prostriedkov, kvalitatívne zlepšenie poskytovaných kultúrnych služieb, úspora nákladov na prepravu dodávateľkým spôsobom</t>
  </si>
  <si>
    <t>Zriaďovateľská listina  HC, Čl.I a Čl.III</t>
  </si>
  <si>
    <t>1/Zvýšené náklady na opravy a udržiavanie, z dôvodu prípadnej nepojazdnosti náklady na náhradnú dopravu.                    2/ Zvýšená spotreba PHM        3/ Hrozba škôd na ľudskom zdraví a živote</t>
  </si>
  <si>
    <t>2 samostatné motorové vozídlá :/TYP Multivan počet miest na sedenie 7 pre prevoz vačšej skupiny na zabezpečenie podujatí/, osobné motorové vozidlo pre účely služobných ciesť/</t>
  </si>
  <si>
    <t>HC202103</t>
  </si>
  <si>
    <t>výmena servera</t>
  </si>
  <si>
    <t>Server HC slúži pre odborné  infprmačné systémy:               A/ SNORKA (informačný systém s modulmi komplexnej dokumentácie hudobných osobností, súborov a telies, festivalov a koncertov poriadaných HC, Kalendáriom hudobných podujatí na Slovensku, Publikácií HC spojených s e-schopom, časopisom Hudobný život.) B/ IS ORGANY a organári na Slovensku (IS komplexnej dokumentácie histórie a súčasnosti fenoménu píšťalových organov na Slovensku ) C/ Knižničné katalógy a mediatéka HC (IS pre potreby knižnice a študovne HC s db kníh, notového materiálu, zvukových záznamov, forografií a ďaľších hudobných dokumentov dostupných v HC)                          D/ redakčný systém Nette E/ Intranetový systém HC, F/Autor -ekonomický systém pre tvorbu honorárov G/ Archív ekon. systému pre výpočet a registrovanie honorárov</t>
  </si>
  <si>
    <t>výmena komponentu IS z dôvodu technologických požiadaviek</t>
  </si>
  <si>
    <t>Zabezpečenie plnej funkčnosti informačných systémov na serveri.</t>
  </si>
  <si>
    <t>C9 Elektrické spotrebiče</t>
  </si>
  <si>
    <t>Zákon č. 275/2006 Z.z. o informačných systémoch verejnej správy</t>
  </si>
  <si>
    <t>Zákon č. 206/2009 Z.z. o múzeách a o galériách a o ochrane predmetov kultúrnej hodnoty</t>
  </si>
  <si>
    <t>01 investičný zámer</t>
  </si>
  <si>
    <t>HC202104</t>
  </si>
  <si>
    <t xml:space="preserve"> oprava nádvoria - v sídle HC na Michalskej ul. 10-objekt je NKP v pamiatkovej zóne</t>
  </si>
  <si>
    <t xml:space="preserve">Oprava poškodenej dlažby vnútorného nádvoria, spevnenie prepadávajúcej dlažby pri odtoku vody, sprístupnenie šachty odpadového potrubia </t>
  </si>
  <si>
    <t>starostlivosť o objekt a exteriér v pamiatkovej zóne na Michalskej ul. č.10 v Bratislave. Nádvorie je potrebne rekonštruovať. Cieľom je zveľadenie štátneho majetku v správe HC.</t>
  </si>
  <si>
    <t>Potencionálna hrozba vytopenia priestorov v suteréne - 1/sklad knižných publikácií do 100 000€, 2/ prenajaté priestory. Hrozba poškodenia zdravia pracovníkov resp. návštevníkov HC.</t>
  </si>
  <si>
    <t>štátny rozpočet plus VZ</t>
  </si>
  <si>
    <t>nádvorie o výmere 887m2</t>
  </si>
  <si>
    <t>HC202105</t>
  </si>
  <si>
    <t>HC202106</t>
  </si>
  <si>
    <t>zakúpenie multifunkčného zariadenia</t>
  </si>
  <si>
    <t>obstaranie multifunkčného zariadenia (tlačiareň, scanner, efektívny komunikačný tok)</t>
  </si>
  <si>
    <t>efektívnosť pracovného výkonu zamestnancov</t>
  </si>
  <si>
    <t>ušetrenie  človekohodín / rok</t>
  </si>
  <si>
    <t>HC202107</t>
  </si>
  <si>
    <t>vytvorenie softwéru pre online časopis Hudobný život</t>
  </si>
  <si>
    <t xml:space="preserve">vytvorenie redakčného systému a webovej stránkty časopisu, online predaj </t>
  </si>
  <si>
    <t>modernizácia v šírení kultúrnych informácii v oblasti vážnej hudby</t>
  </si>
  <si>
    <t>zodpovedá predpokladanému nárastu počtu  predplatiteľov časopisu</t>
  </si>
  <si>
    <t>DÚ</t>
  </si>
  <si>
    <t>Divadelný ústav</t>
  </si>
  <si>
    <t>DÚ202101</t>
  </si>
  <si>
    <t>Technické zhodnotenie IS THEATRE.SK</t>
  </si>
  <si>
    <t>Zámerom investície  je zvýšenie počtu záznamov, počtu zobrazení v databáze, skvalitnenie služieb pre širokú odbornú verejnosť.</t>
  </si>
  <si>
    <t>Cieľom je  vytvorenie užívateľsky komfortného systému a vytvorenie jednotnej zobrazovacej platformy pre všetky odborné databázy inštitúcie, ktoré budú spájať všetky  evidencie (archívne, múzejné a galerijné, knižničné ). Určená pre široku verejnosť  najmä divadlá, divadelníkov, školy, odborníkov na divadlo a kultúrnu politiku.</t>
  </si>
  <si>
    <t>Zákon č. 275/2006 Z.z. o informačných systémoch verejnej správy, §3 ods. 4 d)</t>
  </si>
  <si>
    <t>Online prezentácia divadelnej činnosti   spracovanych v  IS Theatre.sk pre široku verejnosť ale najmä pre študentov, odborníkov, vedcov, stredné školy, vysoké školy.  Predpokladaný medziročný nárast  databázy je stanovený v kontrakte organizácie o 8% ročne.</t>
  </si>
  <si>
    <t>08T0105</t>
  </si>
  <si>
    <t xml:space="preserve">náklady na digitalizáciu dokumentov a zbierkových predmetov, práce brigádnikov na prípravné práce na digitalizáciu a skenovanie niektorých dokumentov vo vlastnej réžii </t>
  </si>
  <si>
    <t>DÚ202102</t>
  </si>
  <si>
    <t>Rozšírenie a výmena zastaralých serverov</t>
  </si>
  <si>
    <t xml:space="preserve">Revitalizácia serverovne Divadleného ústavu z dôvodu zvýšenia bezpečnosti všetkých informačných systémov organizácie. Nákup diskového poľa - náhrada 8 ročného diskového poľa IBM DS3512. </t>
  </si>
  <si>
    <t xml:space="preserve">Cieľom je  výmena už nepodporovaných programov a náhradných komponentov, ochrana dát všetkých databáz a webových stránok, bezpečné zálohovanie dát. </t>
  </si>
  <si>
    <t xml:space="preserve">Zákon č. 95/2019 Z.z. o informačných technológiách vo verejnej správe, §24 </t>
  </si>
  <si>
    <t xml:space="preserve">Zníženie nákladov na opravy, nákupy externých diskov   8 ks/ á 106 €  - cca 800 €/rok </t>
  </si>
  <si>
    <t>DÚ202103</t>
  </si>
  <si>
    <t>Akvizičné nákupy do Múzea DÚ</t>
  </si>
  <si>
    <t xml:space="preserve"> Nákupy akvizícií predstavujú jeden zo základných spôsobov budovania fondov a zbierok Divadelného ústavu. Ide o systematické dopĺňanie zbierkového fondu scénografie, kostýmov, makiet od významných osobností divadla. </t>
  </si>
  <si>
    <t>Nárast fondov a zbierok inštitúcie, zapĺňanie prázdnych miest v oblasti histórie divadleného umenia, spracovávanie, digitalizácia získaných materiálov a následné zverejňovanie cez on line priestor.</t>
  </si>
  <si>
    <t xml:space="preserve">Zákon č. 206/2009 Z.z. o múzeách a o galériách a o ochrane predmetov kultúrnej hodnoty, §9 ods. 1 </t>
  </si>
  <si>
    <t>počet zbierkových predmetov - ročne  10 -50 ks a ich zhromažďovanie, ochraňovanie a vedecké a odborné spracovanie, ako aj následná  prezentácia verejnosti rôznymi formami - prostredníctvom výstav v divadlách mestách a obciach ako aj v zahraničí. V online priestore  z  databázy Virtuálne múzeum  a aj  na sociálnych mediách, ako aj formou  odbornýc článkoch cez edičné výstupy - časopis Kod (min. 3 články ročne) a publikáciu</t>
  </si>
  <si>
    <t>08T0106</t>
  </si>
  <si>
    <t xml:space="preserve">nákupy obalov a PH špeciálnych obalov na správne uloženie v zmysle zákona </t>
  </si>
  <si>
    <t>DÚ202104</t>
  </si>
  <si>
    <t>Nákup nového auta</t>
  </si>
  <si>
    <t>Nákup auta na prevoz výstavných prvkov, distribúciu kníh, návšev divadiel, divadelných predstavení a festivalov v rámci monitorovania divadlenej činnosti na Slovensku a v zahraničí .</t>
  </si>
  <si>
    <t>Zabezpečiť prevoz a inštaláciu výstav v priestoroch divadiel a verejných galérií. Zvýšiť návštevnosť divadelných predstavení v rámci celého Slovenska. Vykonávať vedecko- výskumnú činnosť.</t>
  </si>
  <si>
    <t>Zriaďovacia listina DÚ, čl.1 bod 3 písm. g) i) j)</t>
  </si>
  <si>
    <t xml:space="preserve">Počet výstav realizovaných v rámci Slovenska, počet návštev divadelných predstavení, počet získaných vedecko-výskumných dokumentov, počet distribuovaných publikácií z vydavateľskej činnosti inštitúcie. Nakoľko automobilom zabezpečujeme veľkú časť našich aktivít vyplývajúcich zo zriaďovacej listiny, ročne v priemere najazdí 32 000 km. Prepočet vyplýva z GPS ktorú súčasný automobil má. </t>
  </si>
  <si>
    <t>08S0101</t>
  </si>
  <si>
    <t>DÚ202105</t>
  </si>
  <si>
    <t>Vytvorenie platobnej brány pre portál Virtuálna databáza slovenského divadla - etheatre.sk</t>
  </si>
  <si>
    <t xml:space="preserve">V roku 2021 bola spustená Virtuálna databáza slovenského divadla, ktorá na rozdiel od predchádzajúcej platformy, doplnila zobrazenie digitalizovaných dokumentov a múzejných zbierok od sezóny 1920/1921 do sezóny 1956/1957 (fotografie, recenzie, bulletíny, múzejné diela). Všetky zobrazené diela sú opatrené licenčnými právami a chránené pred zneužitím. Uvedená platforma je do danej sezóny poskytovaná užívateľom bezodplatne. Od sezóny 1956/1957 vzhľadom na nárast dát a digitalizátov a nárast financií na ich zabezpečenie, sa plánuje vytvoriť platobná brána, vďaka ktorej sa inštitúcii aspoň čiastočne vrátia vynaložené investície.  </t>
  </si>
  <si>
    <t>efektívne hospodárenie inštitúcie</t>
  </si>
  <si>
    <t>Nárast vlastných finančných prostriedkov 1 200 €/rok. Išlo by o spoplatnenie služieb  v rámci databázy IS Theatre.sk, čím by organizácií pri predpokladanej návštevnosti 300 osôb mesačne vzrátli uvedené výnosy.Vstupný poplatok predpokladáme že bude 4 €.</t>
  </si>
  <si>
    <t>náklady na pripojenia cez Štátnu pokladnicu, servis a opravy</t>
  </si>
  <si>
    <t>DÚ202106</t>
  </si>
  <si>
    <t>Nákup nového knižničného systému</t>
  </si>
  <si>
    <t>Zámerom je zabezpečiť moderné technické vybavenie a podmienky na zavádzanie nových technológií a knižnično-informačných služieb.</t>
  </si>
  <si>
    <t xml:space="preserve">Zabezpečiť systematický nárast, odbornú evidenciu, spracovanie, uchovávanie, ochranu a sprístupňovanie knižničného fondu inštitúcie. </t>
  </si>
  <si>
    <t>Zákon č. 126/2015 Z. z. o knižniciach; Zákon č. 206/2009 Z.z. o múzeách a o galériách a o ochrane predmetov kultúrnej hodnoty</t>
  </si>
  <si>
    <t xml:space="preserve">Počet používateľov - nárast o 20% .  Rozšírenie modulov prírastkovania o bulletiny a časopisy.
</t>
  </si>
  <si>
    <t xml:space="preserve">náklady na upgrade softweru, servis, </t>
  </si>
  <si>
    <t>DÚ202107</t>
  </si>
  <si>
    <t>Vytvorenie stálej expozície Múzea DÚ</t>
  </si>
  <si>
    <t xml:space="preserve">Výstavná činnosť a jej prezentácia na Slovensku a v zahraničí je jednou z významných prezentačných činností Divadelného ústavu. Inštitúcia je po stránke odbornej a technickej (digitalizácia) prichystaná na vytvorenie moderného prezentačného múzejného priestoru, ktorý by splnil všetky nároky súčasného návštevníka.  </t>
  </si>
  <si>
    <t xml:space="preserve">Založenie, prevádzka, vytvorenie stálej expozície a  moderného prezentačného priestoru zo zbierok a fondov inštitúcie. </t>
  </si>
  <si>
    <t>Projekt prinesie najmä nárast návštevnosti , ako aj zviditeľní  zbierkové predmety a dokumentačné predmety z histórie divadla a divadelnej činnosti.</t>
  </si>
  <si>
    <t>08T010E</t>
  </si>
  <si>
    <t xml:space="preserve">nákupy vybavenia priestorov, špeciálnych vytrín, zabezpečovacie systémy, požiarne hlásiče, hlásiče na vodu. </t>
  </si>
  <si>
    <t>DÚ202108</t>
  </si>
  <si>
    <t>Vytvorenie audiovizuálneho pracoviska</t>
  </si>
  <si>
    <t xml:space="preserve">Vybudovanie audiovizuálneho pracoviska. Hlavnou činnosťou bude aplikácia nových technológií v propagácii aktivít inštitúcie  a zaznamenávanie činnosti slovenských divadiel a divadelných inštitúcií (virtuálna realita, responzívne videozáznamy, aplikácia videí do online prezentácií a pod.).
</t>
  </si>
  <si>
    <t>Dopĺňanie audiovizuálnej zbierky,  zaznamenávanie podujatí a podpora prezentačnej činnosti inštitúcie a divadiel doma a v zahraničí.</t>
  </si>
  <si>
    <t>Zákon č. 40/2015 Z.z. o audiovízii, §33 a 34 a 21</t>
  </si>
  <si>
    <t>Vytvorenie pracoviska prinesie najmä zvýšenie počtu zverejnených zdigitalizovaných záznamov z divadelných predstavení od roku 1965 až po súčasnosť ako aj počet audiovizuálnych záznamov ročne cca 10 ks - išlo by o premiéry divadelných inscenácií, ktoré budú vybrané dramaturgickou radou festivalu Nová Dráma / New Drama.  Na základe uvedených skutočností sa zvýši najmä návštevnosť našich pracovísk a zvýšia sa tržby organizácie.</t>
  </si>
  <si>
    <t>nákupy techniky na natáčanie, služby kameramanov, technikov a licenčné práva</t>
  </si>
  <si>
    <t>DÚ202109</t>
  </si>
  <si>
    <t>Vybudovanie reštaurátorsko-technického pracoviska</t>
  </si>
  <si>
    <t xml:space="preserve"> Reštaurátorsko-technické pracovisko sa bude venovať nasledujúcimi činnostiam: a. základné ošetrenie poškodených papierových dokumentov, b. základné ošetrenie filmov, negatívov, diapozitívov, magnetofónových pásov.
 </t>
  </si>
  <si>
    <t>Odborná ochrana kultúrneho dedičstva na poli divadelníctva.</t>
  </si>
  <si>
    <t xml:space="preserve">Strategický plán rozvoja Divadelného ústavu na roky 2021 -2026 </t>
  </si>
  <si>
    <t>Ochrana zbierok a predmetov kultúrnej hodnoty -súčasný odhad kultúrno-spoločenskej  hodnoty zbierok .</t>
  </si>
  <si>
    <t>náklady na nákup materiálového vybavenia, špeciálnych materiálov na odborné ošetrenie, nákup špeciálneho vybavenia pre pracovníkov</t>
  </si>
  <si>
    <t>DÚ202110</t>
  </si>
  <si>
    <t>Výroba inštalácia samonosnej svetelnej rampy do Štúdia 12</t>
  </si>
  <si>
    <t>Výroba na mieru a následná inštalácia samonosnej (mobilnej) svetelnej rampy do divadelného priestoru Štúdia 12, ktorý je technickou kultúrnou pamiatkou bez nutnosti stavebných zásahov. Projekt zvýši bezpečnosť pohybu v priestore, jeho technickú variabilitu a manipuláciu s technológiami.</t>
  </si>
  <si>
    <t>Zvýšenie bezpečnosti pri manipulácii s divadelnými reflektormi a technológiami bez nutnosti zásahu do technickej kultúrnej pamiatky akou je priestor Štúdia 12, vrátane zabezpečenia väčšej variability technických možností v divadelnom priestore. Zníženie rizika úrazu performerov a divákov.</t>
  </si>
  <si>
    <t xml:space="preserve">Zriaďovacia listina </t>
  </si>
  <si>
    <t>počet predstavení mesačne - 6, počet vzdelávacích aktivít - 4, počet návštevníkov - 400 mesačne</t>
  </si>
  <si>
    <t>08T0103</t>
  </si>
  <si>
    <t>DÚ202201</t>
  </si>
  <si>
    <t>Vývoj evidencií v IS THEATRE.SK</t>
  </si>
  <si>
    <t>Cieľom je vytvorenie užívateľsky komfortného systému a vytvorenie jednotnej zobrazovacej platformy pre všetky odborné databázy inštitúcie, ktoré budú spájať všetky  evidencie (archívne, múzejné a galerijné, knižničné), úprava modulu pre Múzeum DÚ vzhľadom na novelizáciu zákona. Určená pre široku verejnosť  najmä divadlá, divadelníkov, školy, odborníkov na divadlo a kultúrnu politiku.</t>
  </si>
  <si>
    <t>Modernizáciou  systému IS Theatre.SK , organizácia ušetrí na službách pre verejnosť ročne cca 30%.</t>
  </si>
  <si>
    <t xml:space="preserve">Náklady na digitalizáciu dokumentov a zbierkových predmetov, práce brigádnikov na prípravné práce na digitalizáciu a skenovanie niektorých dokumentov vo vlastnej réžii </t>
  </si>
  <si>
    <t>DÚ202202</t>
  </si>
  <si>
    <t>Nová webstránka organizácie</t>
  </si>
  <si>
    <t>Nová dvojjazyčná webová stránka organizácie na prezentovanie základných informácií a projektov inštitúcie, ktorá spĺňa náročné štandardy kladené MIRRI SR.</t>
  </si>
  <si>
    <t xml:space="preserve">Webová stránka bude spĺňať dvojitú úlohu: prezentáciu činnosti a aktivít samotnej inštitúcie, ale aj  štruktúrovaných informácií o divadle na Slovensku (správy, informácie, premiéry, festivaly, ponuky zo zahraničia: granty, festivaly a príležitosti doma a v zahraničí). 
Informačný portál navýši vedomosti o slovenskom divadle, prehĺbi záujem o jednotlivé tipy podujatí. Stane s amodernou pomôckou v propagácii podujatí o divadle na Slovensku. 
</t>
  </si>
  <si>
    <t>migrácia dát existujúcich webstránok, naplňanie a aktualizácie</t>
  </si>
  <si>
    <t>DÚ202203</t>
  </si>
  <si>
    <t>Prerábka elektoinštalácie v priestoroch Štúdia 12</t>
  </si>
  <si>
    <t>Súčasný stav je v zmysle bezpečnosti dlhšie neudržateľný, manipulácia s elektrinou je dlhodobo nevyhovujúca. Elektrické vedenie je ešte z čias rokov 1950. Nakoľko je Štúdio 12 technickou kultúrnou  pamiatkou je potrebné vypracovať projekt na vedenie nových elektrických vedení a následne ich opraviť a vymeniť rozvodňu a elektroinštalačný materiál (kabeláž). Na uvedenú skutočnosť upozorňujeme už dlhodobo MK SR ako správcu priestoru. Z dôvodu elektrických výbojov a skratov sa kazí technika v Štúdiu ale závažnejšia  je bezpečkosť verejnosti , hercov a najmä technikov. Túto opravu je nevyhnutné čo v najkratšom období zrealizovať.</t>
  </si>
  <si>
    <t>Ochrana a bezpečnosť dodržiavania zákona o kultúrnych a technických pamiatkach. Zvýšenie  bezpečnosti pri práci.</t>
  </si>
  <si>
    <t>Zákon č. 49/2002 Z. z.
Zákon o ochrane pamiatkového fondu</t>
  </si>
  <si>
    <t>Počet úspešne realizovaných podujatí v priestore Štúdia 12.</t>
  </si>
  <si>
    <t>Kontrola a výmena svetiel</t>
  </si>
  <si>
    <t>DÚ202304</t>
  </si>
  <si>
    <t>Múzeum Lasicu a Satinského</t>
  </si>
  <si>
    <t xml:space="preserve">Divadlený ústav iniciuje v spolupráci s MK SR, Magistrátom mesta Bratislavy a ďalčšmi odbornými inštitúciami vytvorenie Múzea Lasicu a Satinského, ktoré by svojím významom presiahlo klasické múzejné expozície a nadviazalo by na komplexný pohľad na dobu, v ktorej pôsobili Lasica a Satinský, na satiru ako občiansky prejav slobody. Koncept múzea bol predstavený na MKSR ako aj na Magistráte hl. mesta a bol odsúhlasený ako dôležitý projekt. </t>
  </si>
  <si>
    <t>zachovanie spomienky na dielo Lasicu a satinského v podobe stálej expozície, dočasnách expozícií súvisiacich s obdobím normalizácie a pádu železnej opony. Múzeum výrazne posilní činnosť pamäťových inštitúcií a vzhľadom na plánované obsahy sa zapojí do kultúrneho priemyslu hl. mesta Bratislavy.</t>
  </si>
  <si>
    <t>Vznik unikátneho nového priestoru, ktorý zastreší múzejný a prezentačný segment a je zameraný na osobnosti Lasicu a Satinského.   Predpokladaný nárast návštevnosti stálej expozície</t>
  </si>
  <si>
    <t>Vysvetlivky a rady pre investorov</t>
  </si>
  <si>
    <t>Základné informácie o investícií</t>
  </si>
  <si>
    <t>Vyplňuje investor, teda entita, ktorá žiada investičné prostriedky a zodpovedá za realizáciu investície.</t>
  </si>
  <si>
    <t>Uveďte skrátku názvu organizácie.</t>
  </si>
  <si>
    <t>Uveďte názov organizácie.</t>
  </si>
  <si>
    <t>ID je identifikátor investičného zámeru, ktorý jednoznačne priraďuje každej investícií práve jedno číslo, ktoré je v čase nemenné. ID zabezpečuje, aby sa dali investície jednoznačne identifikovať aj keď nastane zmena názvu, alebo iných náležitostí investičného zámeru. ID je tvorné jednoduchou formulkou, ktorá je tvorená z 1)ORG 2)Rok v ktorom vznikol investičný zámer a 3) poradové číslo investičného zámeru v danom roku. Napr. SND202101 je ID pre investíciu SND, ktorá bola do zásobníka investičných zámerov zapísaná v roku 2021 na prvom mieste. ID sa v čase nebude meniť a bude vždy identifikovať ten istý investičný zámer, aj keď sa môžu jeho parametre meniť.</t>
  </si>
  <si>
    <t>Uveďte poradové číslo investičného zámeru / projektu podľa priorít vašej organizácie. Priority ROPO nemusia nevyhnutne reflektovať priority MK SR. Napr. priraďte čísla 1-10 ak máte 10 investičných zámerov. Pre už realizované investície uveďte písmenko "R".</t>
  </si>
  <si>
    <t>Názov zámeru/projektu</t>
  </si>
  <si>
    <t>Uveďte výstižný názov zámeru/projektu. Myslite na to, že to čo je pre Vás samozrejmé a dôležité nemusí byť samozrejmé a dôležité pre používateľa zásobníka investičných zámerov. Hlavný používateľ je vedenie MK SR, MF SR, vláda SR a široká neodborná verejnosť, ktorá bude Vašu plánovanú investičnú činnosť financovať skrz svoju daňovú povinnosť.</t>
  </si>
  <si>
    <t>Stručné zhrnutie zámeru/projektu</t>
  </si>
  <si>
    <t>Uveďte v niekoľkých vetách obsah investičného zámeru / projektu. Ak potrebujete uviesť množstvo detailov, tak toto je preferované pole, spolu s polom poznámky.</t>
  </si>
  <si>
    <t>Cieľ zámeru/projektu</t>
  </si>
  <si>
    <t>Uveďte hlavný cieľ zámeru/projektu. Cieľ má byť stručný a má popisovať budúce využívanie danej investície. Dobrý cieľ je jasný a umoňuje ďalšiu diskusiu o spoločenskej návratnosti investície. Obstaranie, alebo záchranu akéhokoľvek DHM nemožno považovať za cieľ. Obstaranie a záchrana DHM sú nástrojmi na dosiahnutie stanoveného relevantného cieľa kultúrnej politiky. Rovnaké platí pre národné kultúrne pamiatky. Relevantným cieľom pre obnovu nehnuteľnej národnej kultúrnej pamiatky nemôže byť samotná jej obnova, ale to, čomu bude po obnove slúžiť.</t>
  </si>
  <si>
    <t>Uveďťe predbežne zvažované alternatívy naplnenia cieľa, t.j. akými rôznymi spôsobmi/nástrojmi sa dá naplniť daný cieľ. Platí iba pre investičné projekty, ktorých celková hodnota kapitálových výdavkov presahuje 1 mil. eur. Alternatívy budú musieť byť rozpracované v analýze preukazujúcej spoločenskú návratnosť. Diskusia o možných alternatívnych riešeniach má uľahčiť výber najlepšieho riešenia. Dokazuje, že investor sa zamýšľa nad efektivitou vynaložených verejných prostriedkov. Ak má investícia menšiu hodnotu ako 1 mil. eur, tak toto pole nie je potrebné vyplniť. Rozbitie investície do etáp nemožno považovať za predloženie alternatív. Popis najhoršieho možného scenára takisto nepredstavuje relevantnú alternatívu. Relevantnými alternatívami môžu byť napr. pre nadobudnutie priestorov: a)nákup budovy; b) rekonštrukcia priestorov; c)nájom priestorov.  Zapisujte v tvare: a) alternatíva; b) alternatíva; c) alternatíva C</t>
  </si>
  <si>
    <t>Vysvetlite, ako je investičný zámer / projekt v súlade so strategickým smerovaním organizácie. Toto strategické smerovanie môže byť definované v príslušnej legislatíve, v štatúte, strategických dokumentoch a pod. Vyhnite sa prílišnej všeobecnosti odkazov, napr. odvolavaním sa na všeobecný záväzok "pomáhať", lebo nebude akceptovaný. Zmyslom tohto pola je skontrolovať, či je investičný zámer odvodený od verejného záujmu a verejne definovaných cieľov a nie je odvodený od osobných preferencií štatutára dočasne zastupujúceho investora. Zapisujte v tvare: Zákon č. 126/2015 Z. z. o knižniciach, §4 ods. 1 c); Stratégia rozvoja kreatívneho priemyslu v Slovenskej republike, priorita č. 2 opatrenie 2.2; Štatút Slovenského národného divadla, čl. 2 pís. a)</t>
  </si>
  <si>
    <t>Definujte predpokladanú životnosť dlhodobého majetku, resp. počet rokov, počas ktorých sa má investícia vyhodnocovať.
Horizont investície môže mať jednu z troch hodnôt: 1) 5 rokov (krátkodobé investície - licencie, akvizície zbierkových predmetov, investície do IT, elektronika); 2) 10 rokov (strednodobé investície - hudobné nástroje, expozície, dopravné prostriedky, mobiliár a technický majetok); 3) 40 rokov (dlhodobé investície - investície do nehnuteľnosti, inžinierskej techniky)
Horizont investície by mal čo najlepšie odzrkadľovať jej životnosť, resp. obdobie, za ktoré má byť vyhodnocovaná.</t>
  </si>
  <si>
    <t>KPI - kategória merateľného ukazovateľa, jeho hodnota a vysvetlenie</t>
  </si>
  <si>
    <t>Vyberte kategóriu merateľného ukazovateľa investičného zámeru/projektu, ktorá čo najlepšie preukáže potenciálnu spoločenskú návratnosť investície, spomedzi štyroch kategórií:
A) Návštevnosť inštitúcie za predošlý rok (návštevnosť/rok)
B) Ušetrenie nákladov/ zvýšenie príjmov (eur/rok)
C) Ušetrenie času/využitie služby (človekohodiny/rok)
D) Najazdené kilometre (km/rok)
Stanovte hodnotu tohto merateľného ukazovateľa na základe vybranej kategórie. Pri kategóriách A) a D) sa vypĺňajú minulé údaje o inštitúcii, pri kategóriách B) a C) sa vypĺňajú predpoklady v budúcnosti, ktorých výpočet musí byť kredibilne podložený.</t>
  </si>
  <si>
    <t>Definujte stupeň naliehavosti investície. Ako je potrebné jednotlivé stupne vyhodnocovať je uvedené nižšie.</t>
  </si>
  <si>
    <t xml:space="preserve">Investície na záchranu sú také investície, pri ktorých hrozí trvalý a neobnoviteľný zánik dlhodobého majetku inštitúcie. Komplexné rekonštrukcie ani iné stavebné práce, či už na národných kultúrnych pamiatkách alebo nie, nemožno automaticky považovať za havarijný stav, ale za dlhodobo neprofesionálne hospodárenie s majetkom štátu. Pri posudzovaní objektívnosti havarijného stavu je dôležité, aby bola prítomnosť havarijného stavu preukázaná, napr. technickými posudkami. Uvedené je nastavené tak preto, aby nebol rezort motivovaný hospodáriť zo svojim dlhodobým majetkom so zámerym cieľom degradácie majetku a tak získať prístup k finančným prostriedkom. </t>
  </si>
  <si>
    <t xml:space="preserve">Investície na hlavnú činnosť sú také investície, ktoré musí inštitúcia nevyhnutne mať na zabezpečenie jej hlavnej činnosti, resp. cieľov jej činnosti, ktoré musia byť explicitne stanovené. Za investície do hlavnej činnosti nemožno považovať tie, ktoré relevantné záujmove skupiny subjektívne považujú za nevyhnutné, ale tie ktoré sú legislatívne, alebo strategicky explicitne určené, ako hlavné činnosti. </t>
  </si>
  <si>
    <t>Investície na rozvoj sú investície, ktoré by v prípade realizácie zlepšili chod inštitúcie, alebo zaviedli novú politiku, resp. novú službu. Väčšina investícií prirodzene má túto naliehavosť.</t>
  </si>
  <si>
    <t>Druh investície (preddefinované)</t>
  </si>
  <si>
    <t xml:space="preserve">Vyberte práve jednu z predefinovaných možností. Ak potrebujete dovysvetliť investičný zámer, využite stĺpec "Poznámka", alebo "stručné zhrnutie zámeru/projektu". Nie je možné vytvárať vlastné druhy investície. </t>
  </si>
  <si>
    <t>A Nákup alebo výstavba nehnuteľnosti</t>
  </si>
  <si>
    <t>Vyberte práve jednu z predefinovaných možností. Ak potrebujete dovysvetliť, využite stĺpec "Poznámka", alebo "stručné zhrnutie zámeru/projektu". Nie je možné vytvárať vlastné typy investície. Typy investície sú subkategórie pre druhy investícií. Slúžia na presnejšiu kategorizáciu investície a na porovnávanie investícií jednotlivých organizácií v tej istej kategórií. Na konkrétny typ investície sa viaže aj naliehavosť investície, i.e. určité typy investície sú vždy rozvojové a určité typy investície sa vždy týkajú hlavnej činnosti. Ako je naliehavosť preddefinovaná je vidieť nižšie.</t>
  </si>
  <si>
    <t>A1 Nákup budovy</t>
  </si>
  <si>
    <t>A2 Výstavba budovy</t>
  </si>
  <si>
    <t>A3 Dostavba budovy</t>
  </si>
  <si>
    <t>A4 Stavebný dozor</t>
  </si>
  <si>
    <t>B4 Vykurovanie nehnuteľnosti</t>
  </si>
  <si>
    <t>B5 Rekonštrukcia extravilánu</t>
  </si>
  <si>
    <t>C1 Javisková technicka</t>
  </si>
  <si>
    <t>C3 Zvuková technika</t>
  </si>
  <si>
    <t>C4 Nahrávacia a vysielacia technika</t>
  </si>
  <si>
    <t>C5 Mikroporty</t>
  </si>
  <si>
    <t>C91 Technické vybavenie dielní</t>
  </si>
  <si>
    <t>E1 Nákup hudobných nástrojov</t>
  </si>
  <si>
    <t>F1 Rekonštrukcia expozičných priestorov</t>
  </si>
  <si>
    <t>F3 Realizácia výskumu</t>
  </si>
  <si>
    <t>Vyberte z predefinovaných možností. Ak potrebujete dovysvetliť, využite stĺpec "Poznámka". Nie je možné vytvárať vlastné štádiá prípravy.</t>
  </si>
  <si>
    <t>Investícia je v podobe zámeru, je zapísaná v zásobníku investičných zámerov, ale je bez ďalšieho rozpracovania.</t>
  </si>
  <si>
    <t>K investícii je k dispozícii analýza, štúdia uskutočniteľnosti a pod.</t>
  </si>
  <si>
    <t>03 Projektová dokumentácia k dispozícii - pre územné rozhodnutie</t>
  </si>
  <si>
    <t>06 Pred vyhlásením verejného obstarávania</t>
  </si>
  <si>
    <t>Vyberte z predefinovaných možností. Ak potrebujete dovysvetliť, využite stĺpec "Poznámka".</t>
  </si>
  <si>
    <t>štátny rozpočet - predfinancovanie</t>
  </si>
  <si>
    <t>predfinancovanie zo štátneho rozpočtu pri financovaní z iných zdrojov</t>
  </si>
  <si>
    <t>zahraničné fondy</t>
  </si>
  <si>
    <t>konkretizujte v poznámke</t>
  </si>
  <si>
    <t>Vyberte práve jeden prvok z programovej štruktúry rozpočtu (pri nejasnostiach komunikovať so Sekciou ekonomiky), ktorý sa týka daného investičného zámeru/projektu, čím umožníte vyššiu rýchlosť spracovania rozpočtových opatrení.
Prvky, z ktorých je možné vybrať, sú nasledovné:
08S0101 Divadlá a divadelná činnosť                                                                        08T0101 Koncepčná a riadiaca činnosť
08S0102 Hudba, koncertná činnosť a umelecké súbory                                        08T0103 Podpora kultúrnych aktivít RO a PO
08S0103 Výtvarné umenie, fotografia, architektúra a dizajn                                   08T0104 Podpora kultúrnych aktivít v zahraničí
08S0104 Médiá a audiovízia                                                                                         08T0105 Projekt informatizácie kultúry
08S0105 Knižnice a knižničná činnosť                                                                       08T0106 Projekt akvizície zbierkových predmetov a knižničných fondov
08S0106 Múzeá a galérie                                                                                              08T0109 Stratégia rozvoja slovenského knihovníctva
08S0107 Osvetová činnosť a tradičná ľudová kultúra                                              08T010B Obnova nástrojového vybavenia a krojových súčiastok
08S0108 Ochrana pamiatkového fondu                                                                     08T010C Stratégia nákupu slovacík múzejnej a galerijnej hodnoty
08S0109 Literatúra a knižná kultúra                                                                             08T010E Stratégia rozvoja múzeí a galérií v SR
08S0402 Systematická obnova audiovizuálneho dedičstva realizovaná SFÚ
0EK0102 Špecializované systémy
0EK0103 Podporná infraštruktúra
0EK0I01 Systémy vnútornej správy
0EK0I02 Špecializované systémy
0EK0I03 Podporná infraštruktúra
0EK0I04 ORES - Podpora prezentácie kultúrno-osvetovej činnosti
0EK0I05 NOC - Projekt CAIR
0EK0I06 NOC - Projekt HIS</t>
  </si>
  <si>
    <t>Uveďte "áno" ak sú zdroje súčasťou schváleného štátneho rozpočtu, alebo súčasťou kontraktu/zmluvy, alebo dodatku k nim medzi MK SR a investorom. Ak sú zdrojom investícií vlastné zdroje, automaticky sa daný investičný zámer považuje za finančne krytí a zapíše sa "áno".</t>
  </si>
  <si>
    <t>Uveďte "nie" ak zdroje nie sú súčasťou schváleného štátneho rozpočtu, alebo súčasťou kontraktu/zmluvy, alebo dodatku k nim medzi MK SR a investorom.</t>
  </si>
  <si>
    <t>Uveďte koľko % z celkových kapitálových výdavkov investičnej požiadavky má tvoriť štátny rozpočet. Zapisujte v tvare: 0,85</t>
  </si>
  <si>
    <t>Kapitálové výdavky (CAPEX, eur)</t>
  </si>
  <si>
    <t>Finančné údaje sa údavajú v eur s DPH</t>
  </si>
  <si>
    <t>Celkové</t>
  </si>
  <si>
    <t>celkové kapitálové výdavky zámeru / projektu; počíta sa ako suma rokov 2021-2026</t>
  </si>
  <si>
    <t>Z toho projektová dokumentácia</t>
  </si>
  <si>
    <t>výdavky na projektovú dokumentáciu; tieto výdavky uveďte na tomto mieste a aj započítajte v patričnom roku, v ktorých ich potrebujete čerpať</t>
  </si>
  <si>
    <t>rozpis výdavkov za jednotlivé roky</t>
  </si>
  <si>
    <t>...</t>
  </si>
  <si>
    <t>Stručne vysvetlite ako súvisia bežné výdavky s investíciou. Ak sa k investícií neviažu žiadne bežné výdavky, tak toto pole nemusíte vyplňovať. Zásobník investičných zámerov neslúži na negociáciu medzi investorom a MK SR o bežných výdavkoch. Takéto požiadavky nebudú v procese vyhodnocovania investičných zámerov brané do úvahy. O bežných prostriedkoch je potrebné rokovať pri príprave kontraktu medzi MK SR a investorom.</t>
  </si>
  <si>
    <t>Bežné výdavky súvisiace s investičným zámerom/projektom (OPEX, eur)</t>
  </si>
  <si>
    <t>Poznámka investora</t>
  </si>
  <si>
    <t>Priestor na poznámky a doplnenie informácií.</t>
  </si>
  <si>
    <t>Využívané na prvotnú kontrolu parametrov investície a korektného vyplnenia zásobníka investorom. Môžu vstupovať do procesu priorizácie investícií rezortu. Nevyplňuje investor. Za vyplnenie nesie zodpovednosť inštitút kultúrnej politiky Ministerstva kultúry Slovenskej republiky. Kontrola investičných zámerov v rámci tohto pola je zautomatizovaná pomocou vzorcov, ktoré vypívajú z definícii a vysvetliviek uvedených v tomto hárku.</t>
  </si>
  <si>
    <t>Dá informáciu, či má investícia celkovú hodnotu CAPEX do 100-tisíc eur. Ak má celkovú hodnotu nižšiu ako 100-tisíc eur tak je hodnota "1", ak má celkovú hodnotu nižšiu ako 1 mil. eur tak je hodnota "0".</t>
  </si>
  <si>
    <t>Dá informáciu, či má investícia celkovú hodnotu CAPEX vyššiu ako 1 mil. eur. Ak má celkovú hodnotu vyššiu ako 1 mil. eur tak je hodnota "1", ak má celkovú hodnotu nižšiu ako 1 mil. eur tak je hodnota "0".</t>
  </si>
  <si>
    <t>Pridelí každému investičnému zámeru základné ohodnotenie kvality vyplnenia jednotlivých parametrov investičnej požiadavky. Prideluje body od 1-9 v závislosti od tohto koľko bodov za jednotlivé automatizované kontroly daná investičná požiadavka dosiahla. Jednotlivé kontroly sú uvedené a vysvetlené nižšie.</t>
  </si>
  <si>
    <t>Kontroluje, či je celková hodnota CAPEX rovná súčtu finančných súm rozpísaných v rokoch 2021-2030. Ak je celková hodnota rovná súčtu, tak je pridelená hodnota "1", ako nie, tak je pridelená hodnota "0".</t>
  </si>
  <si>
    <t>Kontroluje, či je celková hodnota OPEX rovná súčtu finančných súm rozpísaných v rokoch 2021-2030. Ak je celková hodnota rovná súčtu, tak je pridelená hodnota "1", ako nie, tak je pridelená hodnota "0".</t>
  </si>
  <si>
    <t>Kontroluje, či je alokácia na vypracovanie projektovej dokumentácie rovná, alebo nižšia ako 5 % z celkových CAPEX nákladov. Ak je rovná, alebo nižšia, tak je pridelená hodnota "1", ak nie, tak je pridelená hodnota "0". Zároveň prideluje "0" aj keď nemá investičný zámer pridelené žiadne CAPEX náklady.</t>
  </si>
  <si>
    <t>Kontroluje, či sú vyplnené všetky polia o investorovi, ktorý žiada investíciu. Ak chýba akékoľvek pole, tak je pridelená hodnota "0", ak sú všetky polia vyplnené, tak je pridelená hodnota "1".</t>
  </si>
  <si>
    <t>Kontroluje, či sú vyplnené všetky polia o investícii. Ak chýba akékoľvek pole, tak je pridelená hodnota "0", ak sú všetky polia vyplnené, tak je pridelená hodnota "1".</t>
  </si>
  <si>
    <t>Kontroluje, či je pole s alternatívami správne vyplnené. Ak je vyplnené správne, tak je pridelená hodnota "1", ak nie, tak je pridelená hodnota "0". Táto kontrola je zložená z dvoch kontrol uvedených nižšie.</t>
  </si>
  <si>
    <t>Kontroluje, či je pole s alternatívami správne vyplnené pre investície s celkovou hodnotou CAPEX pod 1 mil.eur.</t>
  </si>
  <si>
    <t>Kontroluje, či je pole s alternatívami správne vyplnené pre investície s celkovou hodnotou CAPEX nad 1 mil.eur.</t>
  </si>
  <si>
    <t>Kontroluje, či je naliehavosť investície nastavená správne, vzhľadom na daný typ investície. Ak je naliehavosť vyplnená správne, tak je pridelená hodnota "1", ak nie, tak je pridelená hodnota "0". Táto kontrola je zložená z troch kontrol uvedených nižšie.</t>
  </si>
  <si>
    <t>Kontroluje naliehavosť investície pre investície s naliehavosťou 01 Záchrana.</t>
  </si>
  <si>
    <t>Kontroluje naliehavosť investície pre investície s naliehavosťou 02 Hlavná činnosť.</t>
  </si>
  <si>
    <t>Kontroluje naliehavosť investície pre investície s naliehavosťou 03 Rozvoj.</t>
  </si>
  <si>
    <t>Vyhodnocuje, či je nadväznosť na strategický cieľ správne nastavená. Hodnota "1" znamená, že je nastavená správne. Hodnota "0,5" znamená, že je nastavená v zásade korektne, ale so zápisom je spojená nejaká chyba. Najčastejšia chyba spočíva v tom, že investor uvedie zákon, ktorý definuje nadväznosť na strategický cieľ, ale neuvedie konkrétnu časť zákona, kde je konkrétny cieľ definovaný. Hodnota "0" znamená, že nadväznosť na strateguký cieľ je nastavená nesprávne, alebo vôbec.</t>
  </si>
  <si>
    <t>Kontroluje, či je finančné krytie v súlade so štádiom investície. Investície môžu byť v realizácií iba s finančným krytím a investície s finančným krytím musia byť v štádiu realizácie. Ak je kontrola fynančného krytia vyplnená správne, tak je pridelená hodnota "1", ak nie, tak je pridelená hodnota "0". Táto kontrola je zložená z dvoch kontrol uvedených nižšie.</t>
  </si>
  <si>
    <t>Kontroluje, či je investícia s finančným krytím v realizácií.</t>
  </si>
  <si>
    <t>Kontroluje, či je investícia bez finančného krytia v predrealizačných štádiách.</t>
  </si>
  <si>
    <t>Vstupné dáta</t>
  </si>
  <si>
    <t>Poznámky</t>
  </si>
  <si>
    <t>Finančné obálky</t>
  </si>
  <si>
    <t>Zdroj dát</t>
  </si>
  <si>
    <t>Projekty</t>
  </si>
  <si>
    <t>2017S</t>
  </si>
  <si>
    <t>2018S</t>
  </si>
  <si>
    <t>2019S</t>
  </si>
  <si>
    <t>2020S</t>
  </si>
  <si>
    <t>2021S</t>
  </si>
  <si>
    <t>2022S</t>
  </si>
  <si>
    <t>2023N</t>
  </si>
  <si>
    <t>2024N</t>
  </si>
  <si>
    <t>2025N</t>
  </si>
  <si>
    <t>2026N</t>
  </si>
  <si>
    <t>2027N</t>
  </si>
  <si>
    <t>RIS - rozpočtový informačný systém</t>
  </si>
  <si>
    <t>Indikatívny rámec na roky 2023-2027</t>
  </si>
  <si>
    <t>RIS</t>
  </si>
  <si>
    <t>Skutočné čerpanie kapitálových výdavkov</t>
  </si>
  <si>
    <t>n/a</t>
  </si>
  <si>
    <t>ZIZ - zásobník investičných zámerov</t>
  </si>
  <si>
    <t>Priemer posledných 5 rokov</t>
  </si>
  <si>
    <t>A1) Opakujúce sa investičné výdavky</t>
  </si>
  <si>
    <t>Dotačná schéma MK SR: Obnovme si svoj dom</t>
  </si>
  <si>
    <t>Odhadované čerpanie v rokoch 2022-2024 vychádza z RVS. V rozpočte MK SR sa tieto výdavky väčšinovo rozpočtujú ako bežné výdavky a následne sa reklasifikujú po stanovení ich presnej výšky v dotačnej činnosti.</t>
  </si>
  <si>
    <t>Transfer FPU</t>
  </si>
  <si>
    <t>Historicky FPU dostáva pridelené KV na dotačnú činnosť vo výške 500-800 tisíc eur zo zákonne stanoveného príspevku (20 mil. eur).</t>
  </si>
  <si>
    <t>SNG: Rekonštrukcia a modernizácia areálu SNG</t>
  </si>
  <si>
    <t>Uznesenie vlády Slovenskej republiky č.14/2020 k návrhu na rozšírenie a aktualizáciu investičnej akcie – rekonštrukcia, modernizácia a dostavba areálu Slovenskej národnej galérie v Bratislave</t>
  </si>
  <si>
    <t>ŠO BB: Rekonštrukcia ŠO BB</t>
  </si>
  <si>
    <t>Uznesenie vlády Slovenskej republiky č. 354/2019 k návrhu rekonštrukcie národnej kultúrnej pamiatky a prevádzkových priestorov Štátnej opery v Banskej Bystrici</t>
  </si>
  <si>
    <t>SNM: Rekonštrukcia hradu Krásna hôrka</t>
  </si>
  <si>
    <t>Uznesenie vlády Slovenskej republiky č. 348/2019 k návrhu komplexnej revitalizácie hradu Krásna Hôrka – návrh na finančné zabezpečenie komplexnej revitalizácie hradu Krásna Hôrka</t>
  </si>
  <si>
    <t>SNM: Sanácia Spišského hradu</t>
  </si>
  <si>
    <t>Uznesenie vlády Slovenskej republiky č. 520/2019 k návrhu na finančné zabezpečenie sanácie havarijného stavu Spišského hradu – románsky palác a západné paláce</t>
  </si>
  <si>
    <t>SNG: Rekonštrukcia SNG _ interiér</t>
  </si>
  <si>
    <t>SF: Rekonštrukcia strechy budovy Reduty</t>
  </si>
  <si>
    <t>SFÚ: Rekonštrukcia kina Lumiér - III. etapa</t>
  </si>
  <si>
    <t>SNG: Galéria Ľudovíta Fullu v Ružomberku</t>
  </si>
  <si>
    <t>SNG202102</t>
  </si>
  <si>
    <t>SNK: Literárne múzeum - 1. budova MS</t>
  </si>
  <si>
    <t>SNK202101</t>
  </si>
  <si>
    <t>SNM: Dom Majstra Pavla v Levoči</t>
  </si>
  <si>
    <t>SNM: Kaštieľ vo Svidníku - Galéria Dezidera Millyho</t>
  </si>
  <si>
    <t>SNM: Múzeum Slovenských národných rád na Myjave</t>
  </si>
  <si>
    <t>SNM: Rodný dom V. Clementisa v Tisovci</t>
  </si>
  <si>
    <t>SNM: Kaštieľ Dolná Strehová</t>
  </si>
  <si>
    <t>SNM: Múzeum kultúry Čechov na Slovensku</t>
  </si>
  <si>
    <t>PÚ SR: Kláštor kartuziánov v Červenom Kláštore</t>
  </si>
  <si>
    <t>ŠVK BB: Penov dom</t>
  </si>
  <si>
    <t>SNG: Kaštieľ Strážky</t>
  </si>
  <si>
    <t>SNM: Múzeum ukrajinskej kultúry vo Svidníku</t>
  </si>
  <si>
    <t>SNM: Kaštieľ Dolná Krupá</t>
  </si>
  <si>
    <t>SNM: Kaštieľ Modrý Kameň</t>
  </si>
  <si>
    <t>SNM: Hrad Modrý Kameň</t>
  </si>
  <si>
    <t>SNM: Kaštieľ Betliar</t>
  </si>
  <si>
    <t>SNM: Zámok Bojnice</t>
  </si>
  <si>
    <t>SNM: Spišský hrad</t>
  </si>
  <si>
    <t>SNM: Etnografické múzeum v Martine</t>
  </si>
  <si>
    <t>SNG: Zvolenský zámok</t>
  </si>
  <si>
    <t>MO SR: Múzeum SNP</t>
  </si>
  <si>
    <t>MO SR: Kalište</t>
  </si>
  <si>
    <t>MPRV SR: Kaštiel vo Svätom Antone</t>
  </si>
  <si>
    <t>MŽP SR: Galéria J. Kollára v Banskej Štiavnici</t>
  </si>
  <si>
    <t>ZIZ</t>
  </si>
  <si>
    <t>Investície na projektovú dokumentáciu</t>
  </si>
  <si>
    <t>B2) Legislatívne a politické priority</t>
  </si>
  <si>
    <t>Register médií</t>
  </si>
  <si>
    <t>KV celkom</t>
  </si>
  <si>
    <t>z toho PD</t>
  </si>
  <si>
    <t>TASR202101</t>
  </si>
  <si>
    <t>SNM: Revitalizácia MĽŠM SNM</t>
  </si>
  <si>
    <t>SNMMĽŠ202101</t>
  </si>
  <si>
    <t>MK SR: Revitalizácia budovy na Jakubovom námestí</t>
  </si>
  <si>
    <t>SNM: Komplexná obnova budovy na Vajanského nábreží</t>
  </si>
  <si>
    <t>SNMGR202101</t>
  </si>
  <si>
    <t>SND: Rekonštrukcia Umelecko-dekoračných dielní</t>
  </si>
  <si>
    <t>SND202103</t>
  </si>
  <si>
    <t>SND: Rekonštrukcia hist. Budovy</t>
  </si>
  <si>
    <t>SND202101</t>
  </si>
  <si>
    <t>US Lúčnica: Rekonštrukcia Hurbanových kasární - Blok F</t>
  </si>
  <si>
    <t>Obálka celkom</t>
  </si>
  <si>
    <t>Investičný plán v porovnaní s indikatívnym rámcom na roky 2023-2027</t>
  </si>
  <si>
    <t>Čerpanie kapitálových výdavkov 18-22</t>
  </si>
  <si>
    <t>Indikatívny rámec na roky 23-27</t>
  </si>
  <si>
    <t>Investičný plán na roky 23-27 (ŠR)</t>
  </si>
  <si>
    <t>Investičný plán na roky 23-27 (ŠR+EÚ)</t>
  </si>
  <si>
    <t>Rozpis investičného plánu na roky 2023-2027</t>
  </si>
  <si>
    <t>A1 Opakujúce sa investičné výdavky</t>
  </si>
  <si>
    <t>B2 Legislatívne a politické priority</t>
  </si>
  <si>
    <t>Spolu</t>
  </si>
  <si>
    <t>Menovky riadkov</t>
  </si>
  <si>
    <t>Súčet z Celkové KV</t>
  </si>
  <si>
    <t>Súčet z 2023 KV</t>
  </si>
  <si>
    <t>Súčet z 2024 KV</t>
  </si>
  <si>
    <t>Súčet z 2025 KV</t>
  </si>
  <si>
    <t>Súčet z 2026 KV</t>
  </si>
  <si>
    <t>Súčet z 2027 KV</t>
  </si>
  <si>
    <t>Celkový súčet</t>
  </si>
  <si>
    <t>Výpočet hodnoty obálky na projektovú dokumentáciu</t>
  </si>
  <si>
    <t>Výpočet rovnovážnej hodnoty (roky 2024, 2025, 2026)</t>
  </si>
  <si>
    <t>Disponibilné zdroje</t>
  </si>
  <si>
    <t>Koeficient nákladov PD</t>
  </si>
  <si>
    <t>Rovnovážna alokácia na PD</t>
  </si>
  <si>
    <t>Výpočet hodnoty pre rok 2023</t>
  </si>
  <si>
    <t>Výpočet hodnoty pre rok 2022</t>
  </si>
  <si>
    <t>Výpočet hodnoty obálky na havárie, hlavnú činnosť a rozvoj pod 1 mil. eur</t>
  </si>
  <si>
    <t>Súčet z 2021 KV</t>
  </si>
  <si>
    <t>Súčet z 2022 KV</t>
  </si>
  <si>
    <t>2022N</t>
  </si>
  <si>
    <t>Výška investícií do stratégie 2030</t>
  </si>
  <si>
    <t>Vývoj investičného rámca po rokoch do r. 2030 podľa priemerného rastu HDP 2010-2019</t>
  </si>
  <si>
    <t>Rok</t>
  </si>
  <si>
    <t>Investičný rámec</t>
  </si>
  <si>
    <t>Rast HDP</t>
  </si>
  <si>
    <t>Investície v mil. eur</t>
  </si>
  <si>
    <t>Investičný rámec spolu</t>
  </si>
  <si>
    <t>SND</t>
  </si>
  <si>
    <t>EÚ investície</t>
  </si>
  <si>
    <t>Celkový dlh</t>
  </si>
  <si>
    <t>Potenciálny dlh v roku 2030</t>
  </si>
  <si>
    <t>BIB</t>
  </si>
  <si>
    <t>BIBIANA, medzinárodný dom umenia pre deti</t>
  </si>
  <si>
    <t>BIB202102</t>
  </si>
  <si>
    <t>Rekonštrukcia podkrovia - interiér</t>
  </si>
  <si>
    <t>Výmena zvislých a vodorovných konštrukcií, elektroinštalácia, sanita, vykurovanie a zefektívnenie zateplenia. Interiérová časť.</t>
  </si>
  <si>
    <t>Obnoviť bezpečnú prevádzku oddelenia realizácie, dramaturgie a sekretarítu BAB. Oprava havarijného stavu. Využite aktuálneho stavu v čase pandémie.</t>
  </si>
  <si>
    <t>doplní investor (vysvetlivky a rady)</t>
  </si>
  <si>
    <t>08S 0103</t>
  </si>
  <si>
    <t>Ukončené, zrealizované</t>
  </si>
  <si>
    <t>BIB202301</t>
  </si>
  <si>
    <t>Rekonštrukcia klenieb a súvisiacich priestorov (podzemné priestory)</t>
  </si>
  <si>
    <t>Odstránenie existujúcej zavlhnutej omietky, vyčistenie podkladu sanačnou brúskou a aplikácia hydroizolačného systému - kryštalická hydroizolácia  a uzatváracia epoxidová hydroizolácia, zhotovenie nových vápenno - cementových omietok. Rekonštrukcia odvetrávacieho systému a elektroinštalácie, sanita. Vlhnutie priestoru suterénu je zapríčinené zmenou povrchu priestranstiev okolo BIBIANY - Bratislava, resp. m.č. Staré mesto zmenilo betón na dlažbu čo spôsobuje, že dažďová voda neodteká do kanalizácie ale vsakuje do zeme, čo je problém pri hustej zástavbe v centre mesta a nemá kam v primeranom čase odtekať.</t>
  </si>
  <si>
    <t>Zväčšenie výstavnej plochy na realizácu kultúrnych služieb v sídelnej budove napr. výchovno-vzdelávacích aktivít pre školy, deti a rodiny, vzdelávacích a odborných programov, izieb čitania</t>
  </si>
  <si>
    <t>Zriaďovacia listina BIBIANY, medzinárodného domu umenia pre deti, Čl. I ods. 3 písm. a) b) d) h) j)</t>
  </si>
  <si>
    <t>priestory klenieb sú prístupné asi v 1/10 ich celej výmery, zvyšok je zablendovaný. Po úspešnom riešení odstránenia vlhkosti v prístupnej časti klenieb, je možnosť rozšírenia priestorov klenieb - podľa listu vlastníctva majú cca 1 500 m2.</t>
  </si>
  <si>
    <t>BIB202302</t>
  </si>
  <si>
    <t>Obstaranie osobného automobilu (5-miestne)</t>
  </si>
  <si>
    <t xml:space="preserve">Obstaranie nového automobilu treba zrealizovať z dôvodu, že aktuálne služobné vozidlo Dacia Duster zakúpené v roku 2012, je už technicky aj morálne zastaralé a opotrebované, čo zásadne ovplyvňuje zvýšenie nákladov na udržbu a bezpečnosť prevádzky.  </t>
  </si>
  <si>
    <t xml:space="preserve">Zabezpečenie prepravy na rôzne kultúrne podujatia organizované mimo BIBIANY v rámci Slovenska a susedných štátov. </t>
  </si>
  <si>
    <t>Zriaďovacia listina BIBIANY, medzinárodny dom umenia pre deti Čl. I ods. 3 písm. b) d) f) j) k) o) r)</t>
  </si>
  <si>
    <t>počet najazdených kilometrov motorovým vozidlom</t>
  </si>
  <si>
    <t>ideový zámer</t>
  </si>
  <si>
    <t>BIB202303</t>
  </si>
  <si>
    <t xml:space="preserve">Rekonštrukcia prízemia ( nadzemné podlažie): výstavné a administratívne priestory v rámci elektroinštalácie. </t>
  </si>
  <si>
    <t>Aktuálny stav je v zmysle bezpečnosti  návštevníkov/zamestnancov a manipulácie s elektrinou dlhodobo nevyhovujúci. Elektrické vedenie je ešte z obdobia začiatku 20. storočia a je morálne a technicky zastarané. V rámci výmeny elektrického vedenia by sa súčasne realizovala potrebná debarierizácia priestoru a sociálnych zariadení. Momentálny stav sociálnych zariadení a vstupných priestorov je nevyhovujúci s aktuálnymi normami, je potrebné odstrániť prekážky pre handikepované osoby.</t>
  </si>
  <si>
    <t xml:space="preserve"> Obnova elektrických rozvodov za účelom zvýšenia bezpečnosti a zabezpečenia noriem. Zníženie energetických nákladov - úspora. Debarierizácia vstupných priestorov a sociálnych zariadení pre návštevníkov.</t>
  </si>
  <si>
    <t>Zriadovacia listina BIBIANY, medzimárodného domu umebia pre deti, Čl. I. ods.3 písm. a) b) d) h) j)</t>
  </si>
  <si>
    <t>vybavenie zrekonštruovaných priestorov novým nábytkom do 1700 € na samotnantne funkčný kus</t>
  </si>
  <si>
    <t>BIB202304</t>
  </si>
  <si>
    <t xml:space="preserve">Rekonštrukcia elektrickej inštalácie na chodbách a v kancelárskych priestoroch na 1. a 2. poschodí </t>
  </si>
  <si>
    <t>Aktuálny stav je v zmysle bezpečnosti práce a manipulácie s elektrinou dlhodobo nevyhovujúca. Elektrické vedenie je ešte z obdobia začiatku 20. storočia.  Súčasťou rekonštrukcie bude aj obnova poškodeného muriva a vymaľovanie stien. Nakoľko je budova kultúrnou  pamiatkou je potrebné vypracovať projekt na vedenie nových elektrických vedení a následne ich opraviť a vymeniť rozvodňu a elektroinštalačný materiál (kabeláž).</t>
  </si>
  <si>
    <t xml:space="preserve"> Obnova elektrických rozvodov za účelom zvýšenia bezpečnosti a zabezpečenia noriem. Zníženie energetických nákladov - úspora.</t>
  </si>
  <si>
    <t>Zriadovacia listina BIBIANY, medzimárodného domu umebia pre deti, Čl. I. ods.3 písm. a), b), d), h), j)</t>
  </si>
  <si>
    <t>skrat elektorinštalácie môže spôsobiť vyhoretie celej budovy</t>
  </si>
  <si>
    <t>BIB202101</t>
  </si>
  <si>
    <t>Rekonštrukcia podkrovia - exteriér</t>
  </si>
  <si>
    <t>Rekonštrukcia strechy vrátane novej strešnej krytiny a obnovy latovania. Súčasná krytina na strechu nie je dostupná, v prípade poškodenia ju nie je možné nahradiť. Súčasný stav strechy môže pri silnom nárazovom vetre spôsobiť poškodenie budovy (zatečenie vnútorných priestorov), môže ohroziť  okoloidúce osoby. Pri rekonštrukcii strechy by sa umiestnili klimatizačné jednotky v súlade s požiadavkami KPU ( Krajský pamiatkový úrad).</t>
  </si>
  <si>
    <t>Oprava strechy, zabránenie vzniku havarijného stavu</t>
  </si>
  <si>
    <t>zrútenie strechy spôsobí poškodenie zvyšku budovy a náklady na rekonštrukciu budú ešte vyššie</t>
  </si>
  <si>
    <t>BIB202305</t>
  </si>
  <si>
    <t>Fasáda sídelnej budovy BIBIANY</t>
  </si>
  <si>
    <t>Obnova vonkajšej fasády sídelnej budovy BIBIANY. Aktuálny stav fasády budovy je nevyhovujúci. Budova je kultúrna pamiatka, v tejto podobe z konca 19.storočia , je zároveň súčasť historického jadra mesta. Z jednej strany budovy je Rybné námestie a z druhej strany na Panskej ulici je Prvý celoslovenský pamätník obetiam holokaustu na Slovensku. Obnovou budovy sa zvýši okrem hodnoty nehnuteľnosti aj estetická úroveň, turistická atraktivita a dôstojnosť miesta.</t>
  </si>
  <si>
    <t>Zhodnotenie budovy, obnova národnej kultúrnej pamiatky</t>
  </si>
  <si>
    <t>BIB202306</t>
  </si>
  <si>
    <t>Fundus výstavy Bienále ilustrácií Bratislava (BIB 2025)</t>
  </si>
  <si>
    <t>Mobilné mobiliárne prvky vhodné na inštaláciu obrazov a kníh vo výstavných priestoroch. V roku 2025 bude 30. výročie BIB a súčasný panelový systém nereflektuje súčasnú dobu a trendy výstavníctva.</t>
  </si>
  <si>
    <t>Reprezentatívny mobilný variabilný systém na inštaláciu BIB s dlhoročným použitím.</t>
  </si>
  <si>
    <t>Zriaďovacia listina BIBIANY, medzinárodného domu umenia pre deti, Čl. I ods. 3 písm. d)</t>
  </si>
  <si>
    <t>návštevnosť podujatia BIB v roku 2021</t>
  </si>
  <si>
    <t>Novým mobilným systémov pre prezentáciu ilustrácií zaistíme atraktívnosť, variabilitu a flexibilitu pri inštalácii v  priestoroch vhodných na prezentáciu výstavy BIB 2025</t>
  </si>
  <si>
    <t>BIB202307</t>
  </si>
  <si>
    <t>Nová webová stránka a nová vizuálna identita organizácie na prezentovanie základných informácií a projektov inštitúcie, ktorá spĺňa náročné štandardy kladené MIRRI SR.</t>
  </si>
  <si>
    <t>Súčasná webová stránka BIBIANY nespĺňa základne parametre a štandardy online priestoru. Jedným z hlavných dôvodov je aj chystaná nová vizuálna identita.</t>
  </si>
  <si>
    <t>Efektívnejšia propagácia kultúrnej inštitúcie Bibiana v online priestore. Využitie všetkých dostupných novodobých informačných kanálov smerom k užívateľovi.</t>
  </si>
  <si>
    <t>Zákon č. 275/2006 Z. z. o informačných systémoch verejnej správy v znení neskorších predpisov</t>
  </si>
  <si>
    <t>návštevnosť webovej stránky bibiana.sk za rok 2022</t>
  </si>
  <si>
    <t>Novou webovou stránkou sa viac informačne otvoríme a prepojíme s potencionálnym návštevníkom u nás aj v zahraničí.</t>
  </si>
  <si>
    <t>BIB202308</t>
  </si>
  <si>
    <t>Divadelný priestor BIBIANA a "Ateliér BIBIANA"</t>
  </si>
  <si>
    <t>BIBIANA pripravuje projekt "Ateliér BIBIANA", ktorý by sa realizoval v priestoroch BIBIANY a slúžil by pre dlhodobé využitie ako stála stanica pre workshopy a dielne kreatívnych oddelení BAB, BIB a Centra čítania prístupných pre širokú verejnosť. V divadelnom priestore sa zabezpečí kvalitná divadelná a animačná technika a vybavenie, osvetlenie, ozvučenie,  priestorov, ktoré BIBIANA využíva na divadelné predstavenia, filmové projekcie a besedy.</t>
  </si>
  <si>
    <t>Cieľom je modernizácia workshopov a dielni, kde by sa návštevníci oboznámili s modernou technológiou dnes bežne využívanou v pracovných postupoch pri tvorbe ilustrácií, animovaných filmoch atď. a zároveň priniesť interaktívny spektakulárny zážitok z tvorby postavený na modernej technológii tretieho tisícročia. Cieľom je aj zároveň ponúknuť divákovi plnohodnotný zážitok z našej produkcie.</t>
  </si>
  <si>
    <t>Zriaďovacia listina BIBIANY, medzinárodného domu umenia pre deti, Čl. I ods. 3 písm. b) d) j)</t>
  </si>
  <si>
    <t>návštevnosť divadelných predstavení, workshopov a tvorivých dielní za rok 2022</t>
  </si>
  <si>
    <t>Chceme sa plnohodnotne venovať návštevníkom Bibiany a technické vybavenie nám umožní s profesionalizovať a rozšíriť našu ponuku divadelných predstavení, workshopov a dielni. Novým osvetlením, ozvučením a technickým vybavením poskytneme návštevníkom lepší zážitok z našej produkcie.</t>
  </si>
  <si>
    <t>návštevnosť/2022 na výstavách, tvorivých dielňach, divadelných predstaveniach, workshopoch v sídelnej budove</t>
  </si>
  <si>
    <t>DNS</t>
  </si>
  <si>
    <t>Divadlo Nová scéna Bratislava</t>
  </si>
  <si>
    <t>DNS202101</t>
  </si>
  <si>
    <t>Naštudovanie hudobno - dramatických inscenácií</t>
  </si>
  <si>
    <t xml:space="preserve">Finančné prostriedky budú použité na nákup externe vyrobených scénických  dekrácií a nákup rekvizít presahujúcich čiastku 1700 € za kus. </t>
  </si>
  <si>
    <t>Príprava a naštudovanie nových divadelných inscenácií</t>
  </si>
  <si>
    <t xml:space="preserve">Zriaďovacia listina DNS </t>
  </si>
  <si>
    <t>Celková návštevnosť za rok 2022</t>
  </si>
  <si>
    <t>DNS202112</t>
  </si>
  <si>
    <t>Výmena zvukovej réžie</t>
  </si>
  <si>
    <t xml:space="preserve">súčasná zvuková réžia je nedostačujúca v rozsahu potrebnej pre inscenácie, nové zariadenie harmonizuje celé zvukové pracovisko do programovateľného celku a tým zvýši kvalitu a komfort predstavení </t>
  </si>
  <si>
    <t>zvýšenie technologickej úrovne</t>
  </si>
  <si>
    <t>Zriaďovacia listina DNS</t>
  </si>
  <si>
    <t>DNS202111</t>
  </si>
  <si>
    <t>Digitalizácia stmievačov</t>
  </si>
  <si>
    <t>zlepšenie kvality prevádzky scénického osvetlenia, zníženie energetickej náročnosti</t>
  </si>
  <si>
    <t>DNS202113</t>
  </si>
  <si>
    <t>Nákup inteligentných reflektorov</t>
  </si>
  <si>
    <t>Nákupom sa zvýši variabilita scénického osvetlenia , znži sa energetická náročnosť a znížia sa nároky na manuálnu obsluhu pri príprave inscenácií</t>
  </si>
  <si>
    <t>Zákon č. 321/2014 Z.z. o energetickej efektívnosti</t>
  </si>
  <si>
    <t>DNS202109</t>
  </si>
  <si>
    <t>Oprava scénických zariadení javisko</t>
  </si>
  <si>
    <t>opravou zariadení dosiahneme zvýšenie bezpečnosti účinkujúcich a obslužného personálu na javisku, zvýšenie variability zariadení podľa požiadaviek súčasnej scénografie</t>
  </si>
  <si>
    <t>zvýšenie bezpečnosti</t>
  </si>
  <si>
    <t>Vyhláška č.508/2009 Z.z. o vyhradených technických zariadeniach</t>
  </si>
  <si>
    <t>C1 Javisková technika</t>
  </si>
  <si>
    <t>DNS202105</t>
  </si>
  <si>
    <t>Modernizácia núdzového osvetlenia hľadiska a javiska</t>
  </si>
  <si>
    <t>núdzové osvetlenie je v súčasnosti na báze centrálneho zdroja staničnej batérie. Zdroje svetla sú energeticky nevyhovujúce. Výmenou dosiahneme energetické úspory a získanie nových priestorov pre skladovanie, úspora energie oproti súčasnému stavu o 80 %</t>
  </si>
  <si>
    <t>Zníženie energetických strát</t>
  </si>
  <si>
    <t xml:space="preserve">Zákon č. 314/2001 Z.z. o ochrane pred požiarmi,  §2; Zákon č. 321/2014 Z.z. o energetickej efektívnosti </t>
  </si>
  <si>
    <t>úspora v EUR</t>
  </si>
  <si>
    <t>DNS202103</t>
  </si>
  <si>
    <t>Výmena osvetlenia hľadiska</t>
  </si>
  <si>
    <t>dosiahneme odstránenie blikajúceho efektu a zavedením nových žiaroviek znížime energetickú náročnosť o viac ako 50 %</t>
  </si>
  <si>
    <t>riešenie havarijného stavu ukladnenia dekorácií</t>
  </si>
  <si>
    <t>Zákon č. 321/2014 Z.z. o energetickej efektívnosti; Normy STN 12464-1 o kvalite osvetlenia divadelného priestoru</t>
  </si>
  <si>
    <t>DNS202106</t>
  </si>
  <si>
    <t>Úprava starej kotolne na sklad rekvizít</t>
  </si>
  <si>
    <t>získanie nových kvalitnejších priestorov na uskladnenie rekvizít, kostýmov a hudobných nástrojov ktoré budú zabezpečené a dostupnejšie k javisku</t>
  </si>
  <si>
    <t xml:space="preserve">Zákon č. 278/1993 Z.z. o správe majetku štátu, §3 ods.2 </t>
  </si>
  <si>
    <t>úspora v osobohodinách</t>
  </si>
  <si>
    <t>DNS202107</t>
  </si>
  <si>
    <t>Oprava skladu dekorácií - zateplenie</t>
  </si>
  <si>
    <t>Odstránenie zatekania do skladu, zvýšenie tepelného konfortu a vyššiu ochranu majetku divadla</t>
  </si>
  <si>
    <t>Zákon č. 278/1993 Z.z. o správe majetku štátu, §3 ods.2</t>
  </si>
  <si>
    <t>DNS202108</t>
  </si>
  <si>
    <t>Vybudovanie skladu dekorácií - nová hala</t>
  </si>
  <si>
    <t>Uvoľnenie komunikačných priestorov v DNS , kvalitnejšie uskladnenie kostýmov a kulís mimo divadla</t>
  </si>
  <si>
    <t>DNS202110</t>
  </si>
  <si>
    <t>Inštalácia zabezpečovacieho systému v skladovacích priestorov Rača</t>
  </si>
  <si>
    <t>Inštalovaním zariadenia dosiahneme lepšiu ochranu majetku v zmysle platnej legislatívy</t>
  </si>
  <si>
    <t>ochrana majetku</t>
  </si>
  <si>
    <t>DNS202102</t>
  </si>
  <si>
    <t xml:space="preserve">Odkúpenie ďivadelných priestorov od MČ  </t>
  </si>
  <si>
    <t xml:space="preserve">Bytový dom v ktorom sídli divadlo, v zmysle zákona 182/1993 o vlastníctve bytov a nebytových priestorov prenajímame od MČ Staré mesto, ktoré nevie zabezpečiť potreby divadla. Problémy sú s údržbou budovy, MČ nemá dosah na využívanie FO bytového domu a nemá záujem na konkrétne riešenia problémov divadla </t>
  </si>
  <si>
    <t>priestorové osamostatnenie divadla</t>
  </si>
  <si>
    <t>nutná rekonštrukcia kotolne - kotolňa už nevyhovuje, kotle sú zastaralé a stále poruchové, dokumentácia o neriešení situácie je založená v divadle Nová scéna. Doterajšie nájomné MČ chce zvýšiť min. o 100 %.</t>
  </si>
  <si>
    <t>SLC</t>
  </si>
  <si>
    <t>Slovenské literárne centrum</t>
  </si>
  <si>
    <t>SLC202101</t>
  </si>
  <si>
    <t>Obstaranie výpočtovej techniky (VT)</t>
  </si>
  <si>
    <t>Ide predovšetkým o nákup servera, počítačov a notebookov za účelom modernizácie  a obmeny VT na pracovisku a zabezpečenia plynulého chodu prevádzky. Vzhľadom na skutočnosť, že máme v správe VT s rôznym rokom nadobudnutia, z daného dôvodu sme finančný limit rozdelili na 5 rokov pre neustálu obnovu VT.</t>
  </si>
  <si>
    <t>Plynulý chod prevádzky</t>
  </si>
  <si>
    <t>Zriaďovacia listina SLC, Čl. 1 ods. 2 a 3</t>
  </si>
  <si>
    <t>OEK0103</t>
  </si>
  <si>
    <t>nutnosť obnovy výpočtovej techniky</t>
  </si>
  <si>
    <t>SLC202102</t>
  </si>
  <si>
    <t>Obstaranie veľtržného stánku na medzinárodné knižné veľtrhy (MKV)</t>
  </si>
  <si>
    <t>SLC ročne participuje na 5-6 MKV. V súčasnosti SLC využíva na daných MKV stánok z roku 2013, v súvislosti s jeho opotrebením je nutná obnova, životnosť stánku je cca 8 rokov. Benefity účasti na MKV: súčasť štátnej propagácie slovenskej knižnej tvorby v zahraničí, zázemie na rokovaniach pre slovenských vydavateľov...</t>
  </si>
  <si>
    <t xml:space="preserve">Výroba/návrh stánku musí byť  zameraný na na celoštátnu propagáciu slovenskej pôvodnej literárnej tvorby v zahraničí so zreteľom reprezentovať Slovenska. Cieľom je osloviť čo najširšiu laickú a odbornú verejnosť. </t>
  </si>
  <si>
    <t>Uvedená približná hodnota vyjadruje účasť návštevníkov za rok 2022 počas štyroch medzinárodných knižných veľtrhov.</t>
  </si>
  <si>
    <t>08S0109</t>
  </si>
  <si>
    <t>nutnosť obnovy veľtržného stánku/expozície, SLC bude spolufinancovať predmetný stánok finančnou čiastkou 5 000 EUR na projektovú dokumentáciu z vlastných zdrojov (Fond reprodukcie)</t>
  </si>
  <si>
    <t>SLC202103</t>
  </si>
  <si>
    <t>Obstaranie osobného automobilu (9-miestny mikrobus)</t>
  </si>
  <si>
    <t xml:space="preserve">Obstaranie nového mikrobusu treba zrealizovať z dôvodu, že mikrobus z roku 2007, ktorý máme momentálne k dispozícii, už je fyzicky aj morálne zastaralý a opotrebovaný, čo zásadne ovplyvňuje jeho technický stav a bezpečnosť prevádzky. Predmetný automobil sa bude využívať najmä na medzinárodné knižné veľtrhy, ale aj na rôzne literárne podujatia po Slovensku. </t>
  </si>
  <si>
    <t>Bezpečnosť prevádzky</t>
  </si>
  <si>
    <t>Uvedená hodnota vyjadruje priemerná  počtu najazdených km za roky 2019-2022. Mikrobus, ktorý máme v súčasnosti v užívaní, má k 15.3.2023 najazdených takmer 257 765 km.</t>
  </si>
  <si>
    <t>nutnosť obnovy vozového parku, predmetný automobil by sme obstarali z vlastných zdrojov (Fond reprodukcie)</t>
  </si>
  <si>
    <t>Obnova výpočtovej techniky  je pre SLC veľmi dôležitá, naša organizácia vytvára aj podcasty so zameraním na slovenskú literatúru, na ktorých výrobu treba výkonnú výpočtovú techniku. 24h/365dní</t>
  </si>
  <si>
    <t>NOC</t>
  </si>
  <si>
    <t>Národné osvetové centrum</t>
  </si>
  <si>
    <t>NOC202104</t>
  </si>
  <si>
    <t xml:space="preserve">Oprava  systému  parného vykorovania,  výmena  kotla a jeho náhrada za nový  plynový kotol, oprava rozvodov kúrasnie tých vetiev,  ktoré sú najviac ohrozené prasknutím . Ostránenie havaríjného stavu, zabránenie poruchám a poistným udaloistiam. </t>
  </si>
  <si>
    <t xml:space="preserve">Cieľom výmeny systému vykurocvania  je výrazná energetickán úspora a najmä predídenie havarijného stavu ktorý akútner hrozí. 
</t>
  </si>
  <si>
    <t xml:space="preserve">Zákon č. 124/2006 Z.z. o bezpečnosti a ochrane zdravia pri práci </t>
  </si>
  <si>
    <t>Plán obnovy a odolnosti SR</t>
  </si>
  <si>
    <t>08S0107 Osvetová činnosť a tradičná ľudová kultúra</t>
  </si>
  <si>
    <t xml:space="preserve">Rekonštrukcia celej kotolne nové MaR, výmena rozvodov teplej vody a vykurovania.  </t>
  </si>
  <si>
    <t xml:space="preserve">Kompletná rekonštrukcia zastaralej kotolne s demontážou parných kotlov,ktoré boli inštalovanbé pred 28 rokmi. Modernizácia systému  MaR a dodávka kaskádovej regulácie (MaR) kompatibilná s dodávanými kotlami. Kompletná výnmena  dymovodov a komínov, kompletná výmena rozvodov tepla v celek budove. </t>
  </si>
  <si>
    <t xml:space="preserve">Cieľom modernazácie systému vykorocvania rozvodu tepla je výrazná energetickán úspora, Nastolenie systemu priamej redilácie tepla a digitalizácia komponentov MaR. </t>
  </si>
  <si>
    <t>Nákup výkonných grafických počítačov pre spracovanie audiovizuálneho materiálu</t>
  </si>
  <si>
    <t xml:space="preserve">Nákup 4 počítačov: 4 x Stolový počítač DELL Alienware Aurora R14 D-AWR14-N2-951K. Súčasná počítačová technika v rámci Oddelenia digitalizácie a dokumentácie (ODD) už nezodpovedá minimálnym nárokom programov balíka ADOBE na strih audiovizuálnych materiálov a fotografií, čím znemožňuje aktualizáciu týchto programov a spomaľuje celkový výkon, efektivitu a možnosti oddelenia – pričom požiadavky a kvantita práce v tejto oblasti neustále narastá (video-stream, výroba rôznych upútaviek a jinglov náročných na vizuálne efekty, post-processing skenovaných fotografií vo vysokom rozlíšení a pod.). Nákup uvedených PC zvýši produkčné kapacity a podstatne urýchli časovo náročné úlohy triedenia (načítavania náhľadov), spracovania a exportovania Audio-vizuálneho materiálu, rýchlejšiu produkciu video-denníkov a propagačných materiálov počas časovo-koncentrovaných festivalov (Tvorba, Scénická žatva). </t>
  </si>
  <si>
    <t>Cieľom je sfunkčnenie spracovania audiovizuálneho materiálu a zdigitalizovaných filmov v nekomprimovaných formátoch v 4K kvalite v rámci hlavnej činnosti organizácie.</t>
  </si>
  <si>
    <t>Zriaďovacia listina</t>
  </si>
  <si>
    <t xml:space="preserve">0EK0102 Špecializované systémy </t>
  </si>
  <si>
    <t>NOC202101</t>
  </si>
  <si>
    <t>Oprava strechy, zateplenie spevnená plocha.</t>
  </si>
  <si>
    <t xml:space="preserve">Oprava zatekajúcej strechy z dôvodu netesnosti. Pod vplyvom poveternostných podmienok je budava vystavená devastačným vplyvom daždovej vody, jej zamŕzania a následnej devastácie telesa budovy. Súčasťou opravy strechy  by bolo aj zateplenie strechy a vytvorenie spevnenej a pochodzej časti pre realizácie aktivít výstavných priestorov. </t>
  </si>
  <si>
    <t xml:space="preserve">Cieľom zámeru je odtránenie devastačného vplyvu počasia. Výrazné zlepšenie tepelno technických vlastností strechy a tým aj výrazná úspora energií. Znížením energetickej náročnosti by sme sa v súčinnosti s výmenou systému vykurovanie výrazne priblížilim k 15% úspore energií. Vytvorením spevnenej plochy by sme pre budúcnosť vytvorili priestor na realizovanie nových Slnečných kolektorov či fotovoltaiky. </t>
  </si>
  <si>
    <t>NOC202103</t>
  </si>
  <si>
    <t>Projekt obnovy technického celku elektroinštalácie v súvislosti so spoľahlivosťou prevádzky výstavných a kultúrnych priestorov NOC</t>
  </si>
  <si>
    <t xml:space="preserve">Renovácia elektrických vývodov a rozvodov + výmena osvetlenia v celom objekte, Výmena zastaralého nákladného výťahu. Oprava strechy, výmena zastaralej vzduchotechniky a klimatizačných jednotiek </t>
  </si>
  <si>
    <t>Z dôvodu organizovaných kultúrnych podujatí vo výstavných priestoroch, sálach a vo V – klube je potreba zabezpečenia bezpečnej prevádzky, ktorá súvisí s rekonštrukciou el. rozvodov a výmeny osvetlenia v celom objekte, aby sa predišlo opakujúcim sa havarijným stavom.</t>
  </si>
  <si>
    <t>NOC202105</t>
  </si>
  <si>
    <t>Rekonštrukcia vnútorných priestorov  V-klub</t>
  </si>
  <si>
    <t>elektroinstalacie, podium, bezbarierovy pristup, hodobne nastroje, kulisy, prezentacny pult, technicke zabezopecenie, svetelny park, šatne pre účinkujúcich, socialne zariadenia, murarske a maliarske prace, klimatizacia</t>
  </si>
  <si>
    <t>Obnovou základného technického a materiálneho zabezpečenia budú priestory V-klub spľňať podmienky organizátorov, ktoré sú na trhu voľno-časových a vzdelávacích eventov samozrejmosťou</t>
  </si>
  <si>
    <t xml:space="preserve">0EK0103 Podporná infraštruktúra 0EK0102 Špecializované systémy </t>
  </si>
  <si>
    <t>NOC202107</t>
  </si>
  <si>
    <t>Výmena podlahových kritín</t>
  </si>
  <si>
    <t>Výmena zastaralých podlahových krytín v celom objekte NOC, kde  sú staré podlahy, ktoré sa realizovali pri výstavbe budovy v 60 rokoch minulého storočia</t>
  </si>
  <si>
    <t xml:space="preserve">Cieľom zámeru je zvyšenie estetických a bezopečnostných paramnetrov budovy. Nahradenie starý a smyklavých povrchov a vytvorenie novejého estetického vzdľahu prispeje ku kultúrnosti prostreia NOC. </t>
  </si>
  <si>
    <t>NOC202106</t>
  </si>
  <si>
    <t>Renovácia sociálnych zariadení</t>
  </si>
  <si>
    <t>Renovácia toaliet a oprava rozvodu vody</t>
  </si>
  <si>
    <t>Výmena rozvodov vody a kanalizácie a renovácia toaliet je nutná z dôvodu častých havárií na rozvodoch vody a tým spôsobené škody na majetku. Predmetné rozvody sú z doby výstavby budovy a to zo 60 rokov minulého tisícročia</t>
  </si>
  <si>
    <t>NOC202102</t>
  </si>
  <si>
    <t xml:space="preserve">Obstaranie dopravných prostriedkov </t>
  </si>
  <si>
    <t>Dve služobné motorové vozidlá</t>
  </si>
  <si>
    <t>Organizácia disponuje iba jedným motorovým vozidlom, ktoré nepostačuje pri výkone činnosti organizácie</t>
  </si>
  <si>
    <t>Zákon č. 124/2006 Z.z. o bezpečnosti a ochrane zdravia pri práci. Zákon č. 8/2009 Z. z. o cestnej premávke a o zmene a doplnení niektorých zákonov</t>
  </si>
  <si>
    <t>NOC202110</t>
  </si>
  <si>
    <t>Nákladný výťah</t>
  </si>
  <si>
    <t>Výmena zastaralého nákladného výťahu. Výťah bol uvedený do prevádzky v 60. rokoch minulého tisícročia a je v havarijnom stave</t>
  </si>
  <si>
    <t xml:space="preserve">Zebezpečenie novej funcionality, zabezpečienie bezpečnosti pre zamestnancov a návštevníkov, realizátovor výstav. </t>
  </si>
  <si>
    <t>NOC202112</t>
  </si>
  <si>
    <t>Obnova zastaraného základného technického a materiálneho zabezpečenia V-klubu</t>
  </si>
  <si>
    <t>Cieľom je obnova zastaraného základného technického a materiálneho zabezpečenia V-klubu, aby spĺňal podmienky organizátorov, ktoré sú na trhu súčasných voľno-časových a vzdelávacích eventov samozrejmosťou. V-klub je udržiavaný v rámci možností z vlastných zdrojov vo forme realizovaných podujatí a prenájmu priestorov, avšak vzhľadom na pandemickú situáciu a uzavretie V-klubu na jar 2020, nie je možné revitalizáciu priestorov financovať z vlastných zdrojov. Plánovaná je úprava veľkej a malej sály, šatne pre návštevníkov, šatne pre účinkujúcich, sociálnych zariadení a vestibulu. Má dopad aj na ostatných aktérov nezriaďovanej kultúry - prenájmy priestorov, investícia predpokladá aj neskoršie zdroje príjmov, zároveň ide o kultúrny priestor v centre BA, ktorých je minimum!</t>
  </si>
  <si>
    <t>Cieľom je obnova zastaraného základného technického a materiálneho zabezpečenia V-klubu, aby spĺňal podmienky organizátorov.</t>
  </si>
  <si>
    <t>NOC202108</t>
  </si>
  <si>
    <t xml:space="preserve">Hygienické maľovanie, stavebné úpravy, rekonštrukcia priestorov </t>
  </si>
  <si>
    <t>Maľovanie – chodieb a kancelárií; rekonštrukcia zasadacej miestnosti (3. posch.)</t>
  </si>
  <si>
    <t>hygienické maľovanie celého objektu NOC, ktorý nebol maľovaný minimálne 10 rokov</t>
  </si>
  <si>
    <t>NOC202109</t>
  </si>
  <si>
    <t xml:space="preserve">Realizácia nových nábytkov, vstavaných drevených a kovových konštrukcií. </t>
  </si>
  <si>
    <t>Interiérové vybavenie objektu (Nábytok, drevo, kov, sklo)</t>
  </si>
  <si>
    <t>Rekonštrukcia a výmena zastaralého nábytku v objedkte NOC, ktorý bol kupovaný od roku 1976, realizácia nového interiéru pre skvalitnenie služieb, ktoré NOC ponúka.</t>
  </si>
  <si>
    <t>NOC202111</t>
  </si>
  <si>
    <t>Oprava parkoviska</t>
  </si>
  <si>
    <t xml:space="preserve">Oprava priestoru dvora a parkovacieho státia v objekte. Realizácia skladového priestoru pre kontakneri na separovaný odpad. Mesto nám predpísalo  odstrániť  kontajnery z chodníku. Rekonštrukcia vstupnej brány, realizácia úpravy sklonu nájazdovej rampy a parkovacích miest. </t>
  </si>
  <si>
    <t xml:space="preserve">Zabezpečenie bezpečnosti zamestnancov a návštevníkov pri nakladaní a vykladaní  tovarov  pre všetky organizácie, ktoré sú v budove NOC. Realizácia úprav tak aby sa mohol realizovať triedený zber odpadu a komunálného odpodau podľa požiadaviek mesta. </t>
  </si>
  <si>
    <t xml:space="preserve">Náhrada zastralého spôsobu vykorovania - plyn  vykuruje vodu a vytvára paru, ktorá je distribuovaná do vykurovaných priestorov.Súčasťou výmeny kotla sú aj výmeny vykurovacích telies teda vetiev ktoré sú najviac ohrozené  haváriou. 
Ak sa investícia zrealizuje tak predpokladané ušetrenie  finančných prostriedkov je viac ako 15% z rozpočtovaných nákladov  na spotrebu energie teda  24 000 EUR/rok </t>
  </si>
  <si>
    <t xml:space="preserve">Náhrada zastralého spôsobu vykorovania - plyn  vykuruje vodu a vytvára paru, ktorá je distribuovaná do vykurovaných priestorov.  Spoly s komletnou rekonštrukciou kotolne novým systémom Merania a  Regulácie  a výmena vykurovacích telies spôsobí výraznú usporu v spotrebe plynu ale aj el energie. Výrazné ušetrenie spotreby plynu sa dosiahne inštaláciou moderného plynového kotla  Hrozba vzniku škody je maximálna, hrozí zlýhanie sys
Ak sa investícia zrealizuje tak predpokladané ušetrenie  finančných prostriedkov je viac ako 15% z rozpočtovaných nákladov  na spotrebu energie a roznych opravách nákupoch náhradných dielov morálne a fyzicky zastralého zariadenia teda  24 000 EUR/rok </t>
  </si>
  <si>
    <t xml:space="preserve">Nákup uvedených PC zvýši produkčné kapacity a podstatne urýchli časovo náročné úlohy. Zaručí tiež efektívnejšie a plnohodnotnejšie využitie techniky a softvéru, ktorými Národné osvetové centrum už disponuje (programy ADOBE, foto a video technika v rámci ODD), rýchlejšie bezpečnejšie spracovanie AV materiálu a tiež budúcu kompatibilitu s novými technológiami a novo-zakúpenou technikou.
Ak sa zrealizuje investícia tak sa ušetrí čas v interných procesoch inštitúcie a produkčnej tvorbe. Zavedenie  nových IT funkcionalít či zlepšenie už existujúcich výrazne zdynamizuje šlužby inštitúcie  využávané odbornou kapacitoua bude využívaná v rozsahu 700 ČH/rok </t>
  </si>
  <si>
    <t xml:space="preserve">Rekonštrukciou a zateplením striech sa zabráni únikom tepla a tým aj sa výrazne zniží spotreba plynu na vykurovanie. Ostráni sa hrozba finančnej škody spôsobené zatekaním daždovej vody a znížia sa náklady na neustále opravy stien a podlách, ktoré sú hradené  z rozpočtu inštitúcie. 
Ak sa investícia zrealizuje tak predpokladané ušetrenie  finančných prostriedkov je viac ako 15% z rozpočtovaných nákladov  na spotrebu energie teda  24 000 EUR/rok </t>
  </si>
  <si>
    <t xml:space="preserve">Hrozba finanšnej škody ktorá by vznikla  je maximálna. Zastaralé el. rozvody spôsobujú veľke škody a aj náklady na neustálu opravu a ostránenie havarijných stavov sú vysoke. 
Uspora elektrickej energie určenej na svietenie výrazne  ušetrí  finančné prostriedky v rozsahu 25% rozpočtovaných nákladov  na spotrebu el. energie teda  z ročného rozpočtu 36 700 EUR Tak isto ušetria sa aj prostrieky na neustále opravy   teda v celkovej čiastke by išlo o úsporu  11 400 EUR/rok </t>
  </si>
  <si>
    <t xml:space="preserve">Rekonštrukciou  prietorov V klubu sa zvýši atraktívnosť daného pristoru. Priláka zvýšený počet eventov a ich návštevníkov. Vatvorí sa aj priestoir na väčší rozsah edukácie v oblasti osvety a popularizácie kultúry.   
Návštevnosť V-  klub v rámci NOC  je za rok 2022 5 500 osôb. Očaskávaná návštevnosť po rekonštrukciu bude 10 000/rok. Rekoštrukcia ale zabezpečí predovšetkým väčšiu bezpečnosť a prevádzdyschopnosť tohto priestoru. </t>
  </si>
  <si>
    <t xml:space="preserve">Nové estetické podflahy a bezpečné podlahy zvýšia atraktívnosť tohto prostredia a priláka zvýšený počet eventov a ich návštevníkov a tým pádom a zvýšenie príjmov inštitúcie. 
Hrozba vzniku škody v súvislosti s poškodenou a neestetickou dlažbou je vysoká . Neustále opravy nám zvyšujú náklady.  Ušetrenie nákladov je radovo 10 000 EUR/rok. </t>
  </si>
  <si>
    <t xml:space="preserve">Nové sociálne zariadenia  zvýšia atraktívnosť tohto prostredia a priláka to zvýšený počet  návštevníkov a tým pádom sa zvýšiam  príjmy inštitúcie. 
Neustále opravy starých sociálných zariadení nám zvyšujú náklady.  Ušetrenie nákladov je radovo 8 000 EUR/rok. </t>
  </si>
  <si>
    <t>Zníženie nákladov na prenájmy vozidiel či operatívny leasing sú významné položky a investícia je smerovaná do šetrenia budúcich nákladov a bezpečnosti zamestnancov.
Za rok  2022 jedno motorové voziodlo najazdilo 21 000 km.  Očakávané kilometre pre budúcu investíciu  je  35 000km/rok</t>
  </si>
  <si>
    <t xml:space="preserve">Zníženie nákladov naopravy je  smerovaná do šetrenia budúcich nákladov a bezpečnosti zamstnancov.
Neustále opravy a odsatraňovabnie havarijného stavu nákladného  nám zvyšujú náklady na opravy a údržbu.  Ušetrenie nákladov je radovo 12 000 EUR/rok. </t>
  </si>
  <si>
    <t xml:space="preserve">Rekonštrukciou  prietorov V klubu sa zvýši atraktívnosť daného pristoru. Priláka zvýšený počet eventov a ich návštevníkov. Vatvorí sa aj priestoir na väčší rozsah edukácie v oblasti ovety a popularizácie kultúry.   
Návštevnosť V-  klub v rámci NOC  je za rok 2022 5 500 osôb. Očakávaná návštevnosť po rekonštrukciu bude 10 000 osôb/rok. Rekoštrukcia ale zabezpečí väčšiu bezpečnosť a prevádzdyschopnosť tohto priestoru. </t>
  </si>
  <si>
    <t>Zníženie nákladov na opravy je  smerovaná do šetrenia budúcich nákladov a bezpečnosti zamstnancov.
Neustále opravy a odsatraňovabnie praviodelného zatekania a potreba opráv stien a maľovania  nám zvyšujú náklady na opravy a údržbu.  Maľovaním sa zvýši atraktívnosť prostredia všetký pristorov Noc určených pre verejnosť a zamestnancov. Ušetrenie nákladov je radovo 2 000 EUR/rok. Očakávaná návštevnosť po vykonaných prácach bude 10 000osôb/rok.</t>
  </si>
  <si>
    <t xml:space="preserve">Rekonštrukciou  interiérového vybavenia NOC a všetkých ostatných priastorov  sa zvýši atraktívnosť daného pristoru. Priláka zvýšený počet eventov a ich návštevníkov. Vatvorí sa aj priestoir na väčší rozsah edukácie v oblasti osvety a popularizácie kultúry.   
Návštevnosť všetkých priestorov NOC  je za rok 2022 cca 12 900 osôb. Očakávaná návštevnosť po rekonštrukciu bude 20 000/rok. Rekoštrukcia ale zabezpečí predovšetkým väčšiu bezpečnosť a prevádzdyschopnosť tohto priestoru. </t>
  </si>
  <si>
    <t xml:space="preserve">Je nutné vytvoriť v dvorovej časti NOC bezpečný a aj prevádzkovo schopný priestor pre zabezpečenie zberu odpadu, parekovania vozidiel a na bezporuchové inštalácie výstav a eventov ale aj prevádzkového chodu NOC.  
Neustále opravy betónových povrchov nám zvyšujú náklady.  Ušetrenie nákladov je radovo 4 000 EUR/rok. </t>
  </si>
  <si>
    <t>SF202101</t>
  </si>
  <si>
    <t>Rekonštrukcia strechy budovy Reduty, sídlo Slovenskej filharmónie</t>
  </si>
  <si>
    <t>Rekonštrukcia strechy bude spočívať v kompletnej výmene medenej krytiny, ktorá je tvorená kombináciou tašiek, plochých plechov a šesťuholníkových šablón, výmene poškodeného dreveného záklopu, poškodených trámov a doplnením parozábrany. Súčasná strecha pozdĺž Mostovej ulice má 100 rokov a neplní  už spoľahlivo svoju funkciu. Rekonštrukciou sa odstráni zatekanie do budovy a tým zamedzí dalším škodám na budove.</t>
  </si>
  <si>
    <t>Cieľom je minimalizácia budúcich nákladov na opravu strechy a škôd na budove.</t>
  </si>
  <si>
    <t>Zákon č. 114/2020 Z.z. o Slovenskej filharmónii,                                                                 Štatút Slovenskej filharmónie č. MK-2109/2014-110/11519, čl. VII. bod 2.                             Zákon č. 278/1993 Z.z. o správe majetku štátu - §3 ods.2</t>
  </si>
  <si>
    <t xml:space="preserve">Ušetrenie nákladov za čiastkové opravy strechy a maľby interiérov po zatečení </t>
  </si>
  <si>
    <t>08S0102</t>
  </si>
  <si>
    <t>Čislo IA v RI: 42868 Rekonštrukcia strechy REDUTY.  V realizácii, rámcová zmluva na základe VO, realizátor HIMBUILDING, s.r.o., 30.03.2022.  Plánovaný termín ukončenia rok 2023.</t>
  </si>
  <si>
    <t>SF202101-2</t>
  </si>
  <si>
    <r>
      <t xml:space="preserve">Rekonštrukcia strechy budovy Reduty, sídlo Slovenskej filharmónie, </t>
    </r>
    <r>
      <rPr>
        <b/>
        <sz val="10"/>
        <rFont val="Arial Narrow"/>
        <family val="2"/>
        <charset val="238"/>
      </rPr>
      <t>dofinancovanie</t>
    </r>
  </si>
  <si>
    <t xml:space="preserve">Zistené práce naviac ktoré neboli predmetom riešenia v PD a následne neboli predmetom VO a zmluvného vzťahu s dodávateľom.   Idexácia nárastu cien tovarov a prác v zmysle Rámcovej zmluvy.  Zmena riešnenia na časti strechy z Nám. E. Suchoňa z oprava pôvodnej krytiny na riešenie s novou krytinou. </t>
  </si>
  <si>
    <t>Plánovaný termín ukončenia realizácie rok 2023.</t>
  </si>
  <si>
    <t>SF202102</t>
  </si>
  <si>
    <t>Výmena svetelnej technológie v Malej sále SF a Koncertnej sieni SF - zníženie energetickej náročnosti</t>
  </si>
  <si>
    <t xml:space="preserve">Výmena zastaralých halogénových reflektorov a žiaroviek , ktoré majú veľkú spotrebu, produkujú veľa tepla a nespĺňajú požiadavky na manipuláciu so svetelnými telesami  za LED svetelné zdroje z nižšou spotrebou elektrickej energie. </t>
  </si>
  <si>
    <t xml:space="preserve">Zvýšiť kvalitu umelého osvetlenia, predĺžiť životnosť svetelných zdrojov a dosiahnuť úsporu spotreby energie </t>
  </si>
  <si>
    <t>Zákon č. 114/2020 Z.z. o Slovenskej filharmónii,                                                                 Štatút Slovenskej filharmónie č. MK-2109/2014-110/11519, čl. VII. bod 2.                             Zákon č. 321/2014 Z.z. o energetickej efektívnosti</t>
  </si>
  <si>
    <t>Úspora spotreby elektrickej energie a nákladov na výmenu svetelných zdrojov 15 600 €/rok</t>
  </si>
  <si>
    <t>Výmena halogénových reflektorov v Koncertnej sále v Malej sále, výmena halogénových zdrojov v lustroch a výmena systému stmievania osvetlenia, výmena zastaraných svietidiel nad pódiom v koncertnej sále</t>
  </si>
  <si>
    <t>SF202103</t>
  </si>
  <si>
    <t>Obnova nástrojového vybavenia</t>
  </si>
  <si>
    <t>Obnova nástrojového vybavenia orchestra  a inštitúcie SF, potrebná pravidelná obnova najmä dychových nástrojov, ale aj klávesových a sláčikových, cca 100 000 eur ročne, vrátane koncertného krídla</t>
  </si>
  <si>
    <t>Cieľom projektu je zabezpečiť bežné fungovanie orchestra a znížiť náklady na opravy hudobných nástrojov.</t>
  </si>
  <si>
    <t>Zákon č. 114/2020 Z.z. o Slovenskej filharmónii,                                                                 Štatút Slovenskej filharmónie č. MK-2109/2014-110/11519, čl. II. bod 1.a).</t>
  </si>
  <si>
    <t>08T010B</t>
  </si>
  <si>
    <t>Potreba nástrojov, predpoklad ich nákupu: r. 2022 - flauta, hoboj, wagner.tuby, klarinet, 2023 - koncertné krídlo 192 tis, pren. Organ, 2024 - husle, violončelo, fagot, 2025 - fagot, c trubky, lesný roh, 2026 - flauta, klarinet, b trúbky, trombón</t>
  </si>
  <si>
    <t>SF202104</t>
  </si>
  <si>
    <t xml:space="preserve">Výmena robotických analógových kamier v Malej sále SF za HD typy - prechod z analógového na digitálny systém  </t>
  </si>
  <si>
    <t xml:space="preserve">Výmena analógových robotických kamier v SD rozlíšení, inštalovaných v roku 2008 za digitálne robotické kamery HD </t>
  </si>
  <si>
    <t>Zabezpečiť zvýšenie kvality obrazu na HD zatraktívnenie digitálnych prenosov koncertov z Malej sály SF a tým o 50 % vyššiu sledovanosť koncertov</t>
  </si>
  <si>
    <t>Zákon č. 114/2020 Z.z. o Slovenskej filharmónii,                                                                 Štatút Slovenskej filharmónie č. MK-2109/2014-110/11519, čl. II. bod 1.d)</t>
  </si>
  <si>
    <t>zvýšenie počtu záznamov z Malej sály SF  o 5 / rok</t>
  </si>
  <si>
    <t>digitálna doba</t>
  </si>
  <si>
    <t>SF202105</t>
  </si>
  <si>
    <t>Výmena vzduchotechniky v Koncertnej sieni a Malej sále SF</t>
  </si>
  <si>
    <t>Výmena zariadení VZT po životnosti a doplnenie zariadení na zvlhčovanie prostredia</t>
  </si>
  <si>
    <t>Zabezpečiť požadované kvalitné prostredie ( výmenu vzduchu ) počas koncertov a skúšok pre obecenstvo, účinkujúcich a hudobné nástroje</t>
  </si>
  <si>
    <t>Štatút Slovenskej filharmónie č. MK-2109/2014-110/11519, čl. VII. bod 2.                             Zákon č. 278/1993 Z.z. o správe majetku štátu - §3 ods.2</t>
  </si>
  <si>
    <t>Zariadenia VZT v Koncertnej sieni a Malej sále SF  neboli predmetom dodávky pri rekonštrukcii budovy Reduty ukončenej v r.2012. Zariadenia VZT sú v prevádzke od r. 2004, sú po životnosti, opotrebované a je potrebná ich výmena.</t>
  </si>
  <si>
    <t>SF202106</t>
  </si>
  <si>
    <t>Výmena bezdrôtových mikrofónov v koncertných sálach SF (z titulu prechodu na 5G)</t>
  </si>
  <si>
    <t>Ozvučenie niektorých nástrojov, hovoreného slova a moderovanie koncertov - rodinné, detské, hudobná akadémia, filharmonická škôlka, príhovory. Prechodom mobilných sietí na 5G  sa stávajúce bezdrôtové zariadenia stávajú nefunkčné.</t>
  </si>
  <si>
    <t>Kvalitné ozvučenie použiteľné vo všetkých sálach SF, flexibilita účinkujúcich, komfort obsluhy, estetický dojem umeleckej produkcie, BOZP - eliminovanie zakopnutia o káble</t>
  </si>
  <si>
    <t>SF202107</t>
  </si>
  <si>
    <t>Generálna oprava výťahov a zdvíhacích plošín</t>
  </si>
  <si>
    <t>Generálna oprava mechanických opotrebovateľných častí a elektronických častí výťahov a plošín</t>
  </si>
  <si>
    <t>Predĺženie životnosti zariadení a zvýšenie bezpečnej prevádzky zdvíhacích zariadení</t>
  </si>
  <si>
    <t>Predchádzanie havarijných stavov a ušetrenie nákladov za ich odstraňovanie</t>
  </si>
  <si>
    <t>SF202108</t>
  </si>
  <si>
    <t>Inštalácia centrálneho riadiaceho systému pre chladiace jednotky a výmena fancoilov po životnosti - zníženie energetickej náročnosti</t>
  </si>
  <si>
    <t>Centrálne riadenie všetkých chladiacich jednotiek, výmena chladiacich jednotiek po životnosti</t>
  </si>
  <si>
    <t xml:space="preserve">Predĺženie životnosti zariadení a zníženie energetickej náročnosti </t>
  </si>
  <si>
    <t>Zníženie nákladov na opravy o cca 5 000 €/rok, zníženie nákladov na el. energiu cca 2 000€/ rok</t>
  </si>
  <si>
    <t>Výmena fancoilov 24 000€, Doplnenie centrálneho riadiaceho systému 15 600,-€</t>
  </si>
  <si>
    <t>SF202109</t>
  </si>
  <si>
    <t>Výmena elektrichých roliet v Malej sále</t>
  </si>
  <si>
    <t xml:space="preserve">Výmena nefunčného systému elektrichých roliet po životnosti </t>
  </si>
  <si>
    <t xml:space="preserve">Zabezpečiť požadované svetelné podmienky v sále </t>
  </si>
  <si>
    <t>Zabezpečiť požadované svetelné podmienky v sále</t>
  </si>
  <si>
    <t>Zabezpečenie svetelných podmienok v MS SF počas skúšok a koncertov.</t>
  </si>
  <si>
    <t>SF202110</t>
  </si>
  <si>
    <t>Zakúpenie motorových vozidiel, 2ks</t>
  </si>
  <si>
    <t xml:space="preserve">Zabezpečiť dovoz a odvoz účinkujúcich umelcov, zabezpečenie mobility zamestnancov </t>
  </si>
  <si>
    <t>Zabezpečiť mobilitu a flexibilitu vlastným vozidlom,  znížiť používanie vozidiel Taxi služby,   zníženie nákladov na servis a opravy</t>
  </si>
  <si>
    <t>Zníženie nákladov za používanie prenajatých vozidiel, srvis a opravy o cca 1500,-€/ rok</t>
  </si>
  <si>
    <t xml:space="preserve">SF má vo svojom vlastníctve len 1 motorové vozidlo -  používané od r. 2013 a najazdené  viac ako 245 tis. km </t>
  </si>
  <si>
    <t>SF202301</t>
  </si>
  <si>
    <t>Informačný systém- Reklamné panely</t>
  </si>
  <si>
    <t xml:space="preserve">Výmena nefunčného informačného systému po životnosti </t>
  </si>
  <si>
    <t>Zvýšenie počtu návštevníkov podujatí zabezpečením informovanosti v interiéri a exteriéri budovy.</t>
  </si>
  <si>
    <t xml:space="preserve">Zákon č. 114/2020 Z.z. o Slovenskej filharmónii,                                                                 Štatút Slovenskej filharmónie č. MK-2109/2014-110/11519, čl. VII. bod 2.                             </t>
  </si>
  <si>
    <t>zlepšiť informovanosť zákazníkov a zvýšenie návštevnosti</t>
  </si>
  <si>
    <t>SF202302</t>
  </si>
  <si>
    <t xml:space="preserve">Vzduchové clony </t>
  </si>
  <si>
    <t xml:space="preserve">Inštalácia vzduchových clôn na vstupy do budovy za účelom zamedzenia úniku tepla </t>
  </si>
  <si>
    <t>Zvýšenie počtu návštevníkov zabezpečením tepelnej pohody v interiéri budovy, ochrana zdravia pri práci.</t>
  </si>
  <si>
    <t>ušetrenie nákladov na vykurovanie, zabezpečenie hygienických podmienok pre zamestnancov a návštevníkov</t>
  </si>
  <si>
    <t>SF202303</t>
  </si>
  <si>
    <t>Videoréžia</t>
  </si>
  <si>
    <t>Výmena zastaralej videoréžie Datavideo SE - 3000</t>
  </si>
  <si>
    <t>udržanie a zvýášenie počtu realizovaných zvukovoobrazových záznamov a tým zvýšenie počtu poslucháčov realizovaných diel.</t>
  </si>
  <si>
    <t>SF202304</t>
  </si>
  <si>
    <t>GO zvukových pultov v prevádzkovej a nahrávacej réžii</t>
  </si>
  <si>
    <t xml:space="preserve">Výmena  časti nefunkčných prvkov  </t>
  </si>
  <si>
    <t>udržanie a zvýšenie počtu realizovaných zvukovoobrazových záznamov a tým zvýšenie počtu poslucháčov realizovaných diel, zabezpečenie kvality</t>
  </si>
  <si>
    <t>SF202305</t>
  </si>
  <si>
    <t>Premietacie plátno</t>
  </si>
  <si>
    <t>Výmena zastaralého a z časti nefunkčného plátna</t>
  </si>
  <si>
    <t>zvýšenie počtu návštevníkom rozšírením audiovnemov o vizuálne vnemy</t>
  </si>
  <si>
    <t>SF202306</t>
  </si>
  <si>
    <t>Dom umenia Piešťany - riešenie energetickej hospodárnosti budovy, projekt pre Plán obnovy</t>
  </si>
  <si>
    <t xml:space="preserve">Výmena kompletných sklenených plôch v  budove  </t>
  </si>
  <si>
    <t>Zníženie energetickej náročnosti a zvýšenie estetickej hodnoty interiéru pre návštevníka.</t>
  </si>
  <si>
    <t>ušetrenie cca 10% nákladov za teplo DU Piešťany</t>
  </si>
  <si>
    <t xml:space="preserve">Aktuálne len vo forme návrhu pre zásobník projektov. Budova Domu umenia (DUP)  má štatút Národnej kultúrnej pamiatky, z čoho vyplývajú iné podmienky realizácie obnovy celej budovy. Preto riešenie nášho zámeru ( výmena sklenených plôch a zníženie energetickej náročnosti) posúvame na obdobie 2023-24.
DUP je centrom kultúrneho a spoločenského života kúpeľného mesta. Dramaturgia zahŕňa aktivity mestského, regionálneho, celoštátneho a medzinárodného významu. Spĺňa charakter viacúčelového zariadenia (divadelné predstavenia, koncerty, predstavenia pre deti a mládež, hudobno-zábavné programy, folklórne vystúpenia a filmové podujatia  realizované vo Veľkej sále, vo Výstavnej sieni 
a v Galérii sa realizujú dokumentárne a umelecké výstavy). DUP je jedným z hlavných organizátorov 
4 medzinárodných festivalov ( „music festival Piešťany“, Organové dni v Piešťanoch, MFF Cinematik, Piešťanské rendezvous – česko-slovenský festival).
V roku 2019 sa konalo 157 podujatí s celkovou návštevnosťou 67 160, priemerná návštevnosť na jedno podujatie bola 427 návštevníkov. 
</t>
  </si>
  <si>
    <t>SF202307</t>
  </si>
  <si>
    <t>ušetrenie nákladov za teplo DU Piešťany</t>
  </si>
  <si>
    <t xml:space="preserve">Riešenie havarijného stavu z dôvodu bezpečnosti pri vstupe do budovy pre účinkujúcich a pracovníkov.  </t>
  </si>
  <si>
    <t>SF202308</t>
  </si>
  <si>
    <t>Repasácia, ochranný náter okien a dverí z dreva</t>
  </si>
  <si>
    <t>Repasácia, potrebný nový náter pre drevené okná a dvere po 11 rokoch.</t>
  </si>
  <si>
    <t xml:space="preserve">zvýšenie životnosti </t>
  </si>
  <si>
    <t>Predchádzanie trvalému poškodeniu a následnej výmeny okien a dverí</t>
  </si>
  <si>
    <t>SF202309</t>
  </si>
  <si>
    <t>REZERVAČNO-PREDAJNÝ ONLINE SYSTÉM PRE SF</t>
  </si>
  <si>
    <t xml:space="preserve">Zabezpečenie predaja vstupeniek a abonentiek prostredníctvom Rezervačno - predajného online systému pre SF a DU Piešťany.  </t>
  </si>
  <si>
    <t xml:space="preserve">Zabezpečenie predaja vstupeniek a abonentiek </t>
  </si>
  <si>
    <t xml:space="preserve">zvýšenie počtu návštevníkov </t>
  </si>
  <si>
    <t xml:space="preserve">Ukončenie technickej podpory doteraz používaného systému ORES. </t>
  </si>
  <si>
    <t>SF202310</t>
  </si>
  <si>
    <t>Dom umenia Piešťany - kompletná rekonštrukcia budovy - vypracovanie projektovej dokumentácie</t>
  </si>
  <si>
    <t xml:space="preserve">Vypracovanie  projektovej dokumentácie ku kompletnej rekonštrukcii Domu umenia Piešťany </t>
  </si>
  <si>
    <t xml:space="preserve">Zníženie energetickej náročnosti a zvýšenie estetickej hodnoty národnej kultúrnej pamiatky - Domu umenia Piešťany </t>
  </si>
  <si>
    <t>komplexná rekonštrukcia NKP</t>
  </si>
  <si>
    <t xml:space="preserve">nie </t>
  </si>
  <si>
    <t>Projektová dokumentácia slúži ako základný materiál pre kompletnú rekonštrukciu Domu umenia Piešťany. Spracovanie PD je nevyhnutnou podmienkou na čerpanie prostriedkov mechanizmu na podporu obnovy a odolnosti na obnovu verejných historických a pamiatkovo chránených budov vyhlásenej výzvou MD SR v rámci Plánu obnovy.</t>
  </si>
  <si>
    <t>SF202311</t>
  </si>
  <si>
    <t xml:space="preserve">Dom umenia Piešťany - rekonštrukcia Malej sály - Galérie, Výstavnej siene  a vstupu A časť  prízemie </t>
  </si>
  <si>
    <t xml:space="preserve">Rekonštrukcia Malej sály -Galérie a Výstavnej siene - nové osvetlenie, výmena podlahovej krytiny (peniažková guma, priemyselný koberec),  oprava stien, výstavný imobiliár (panely, pulty, sklenné vitríny), demontáž dvoch sociálnych zariadení  - foyer  prízemie A časť budovy </t>
  </si>
  <si>
    <t>Zvýšenie kvality a profesionality  prezentačného priestoru výtvarného umenia.</t>
  </si>
  <si>
    <t xml:space="preserve">DUP realizoval  v roku 2022  v týchto priestoroch výstavy a komorné podujatia v počte 21, ktoré navštívilo 24 470 návštevníkov. </t>
  </si>
  <si>
    <t xml:space="preserve">Súčasný stav výstavných priestorov a foyeru Domu umenia a A časť prízemie si vyžaduje rekonštrukciu nakoľko po rozhovore so spoluautorkou a vlastníčkou autorských práv Ing. Arch. Júliou Kunovskou sme získali usmernenie ku rekonštrukcii výstavných priestorov, ktoré ako súčasť Národnej kultúrnej pamiatky musia spĺňať súčasné štandardy. </t>
  </si>
  <si>
    <t>SKNL</t>
  </si>
  <si>
    <t>Slovenská knižnica pre nevidiacich Mateja Hrebendu v Levoči</t>
  </si>
  <si>
    <t>SKNL202101</t>
  </si>
  <si>
    <t>Inovácia tech. zariadenia na informač.debarierizáciu a propag. Braillovho písma</t>
  </si>
  <si>
    <t xml:space="preserve">SKN je dlhoročným tvorcom Braillovho písma a reliéfnej grafiky  nielen v podobe kníh či časopisov, ale aj kalendárov, orientačných či iných informačných nápisov, informačných tabuliek pre kultúrne inštitúcie či dopravcov a pod.. Tieto materiály sa vyrábajú prostredníctvom nápisu vyrazeného na plastovú fóliu, alebo na plechovú matricu, pomocou ktorej sa následne vtláčajú do rôznych materiálov a papierov o rôznej hrúbke a gramáži. Dosiaľ na tento účel použávame starý tlačiarenský stroj Marburger, ktorý v SKN slúži už niekoľko desaťročí. Tento stav je však nevyhovujúci z dôvodu zložitej prispôsobiteľnosti stroja aktuálnym potrebám v technologickom zabezpečení výroby matríc či fólií s Braillovým písmmom a reliéfnu grafikou.  </t>
  </si>
  <si>
    <t>Výmena pôvodnej tlačiarenskej techniky za novú, s vyššou spoľahlivosťou a s lepšími technickými parametrami, zodpovedajúcimi súčasným technickým možnostiam v tejto oblasti.</t>
  </si>
  <si>
    <t>Zriaďovacia listina SKN Čl. 1  bod 2 písm. d) a l)</t>
  </si>
  <si>
    <t xml:space="preserve">Zakúpenie tohto stroja však nemalo za cieľ v prvom rade šetriť čas zamestnancov, hoci je to samozrejme významným faktorom jeho využívania, predovšetkým ale:
• nahrádza zastaralé technológie a stroje staré niekoľko desaťročí,
• prispieva k zvýšeniu bezpečnosti pri práci,
• poskytuje možnosť tlače bodovej grafiky,
• poskytuje priestor flexibilnejšieho spracovania objednávok na sútlač Braillovho písma a čiernotlače,
• umožňuje ponúknuť zákazníkom v rámci sútlače aj kombináciu textu a obrázku v podobe bodovej grafiky.
</t>
  </si>
  <si>
    <t>SKNL202301</t>
  </si>
  <si>
    <t>Obstaranie tlačiarní Braillovho písma</t>
  </si>
  <si>
    <t xml:space="preserve">Index Everest-D V5 je najuniverzálnejšia tlačiareň Braillovho písma. Je schopná tlačiť od malých formátov až po formát  A3, a to tak na výšku, ako aj na šírku. Rovnako je schopná tlačiť i obrázky v bodovej grafike. Vzhľadom na rozsah produkcie SKN aj v oblasti sútlačových materiálov (čiernotlač + brail) sú tieto tlačiarne vhodným a ekonomicky výhodným riešením takejto sútlačovej produkcie. Tá totiž vyžaduje schopnosť hárkovej tlače, keďže pred tlačou samotného brailu je potrebné hárky potlačiť čiernotlačou. Pri veľkokapacitných kotúčových tlačiarniach to nie je možné. </t>
  </si>
  <si>
    <t xml:space="preserve">Everest-D tlačiareň nedosahuje dostatočnú rýchlosť veľkokapacitnej tlačiarne, no inak poskytuje potrebnú variabilitu formátov a veľkostí hárkovej tlače. Z dôvodu nutnosti kompenzácie rýchlosti tlače na týchto tlačiarniach žiadame obstarať dve tlačiarne, aby sme boli schopní všetky naše sútlačové objednávky realizovať. </t>
  </si>
  <si>
    <t>Zriaďovacia listina SKN Čl. 1  bod 2 písm. a) a d)</t>
  </si>
  <si>
    <t xml:space="preserve">Zakúpenie týchto strojov však nemalo za cieľ v prvom rade šetriť čas zamestnancov, hoci je to samozrejme významným faktorom ich využívania, predovšetkým ale:
• nahrádzjú zastaralé technológie a stroje staré niekoľko desaťročí,
• prispievajú k zvýšeniu bezpečnosti pri práci,
• poskytujú možnosť tlače bodovej grafiky,
• poskytujú priestor flexibilnejšieho spracovania objednávok na sútlač Braillovho písma a čiernotlače,
• umožňujú ponúknuť zákazníkom v rámci sútlače aj kombináciu textu a obrázku v podobe bodovej grafiky.
</t>
  </si>
  <si>
    <t>08S0105</t>
  </si>
  <si>
    <t>SNK</t>
  </si>
  <si>
    <t>Slovenská národná knižnica</t>
  </si>
  <si>
    <t>Oprava a obnova 1. historickej budovy Matice slovenskej – Literárneho múzea SNK,  IA č. 27501</t>
  </si>
  <si>
    <t xml:space="preserve">Kompletná rekonštrukcia NKP ako významného kultúrneho a spoločenského milníka. Obnova a rozšírenie prvého slovenského múzea s viac ako 150-ročnou históriou, ktoré bude svojou interaktivitou a variabilitou lákať domácich aj zahraničných návštevníkov a poskytne inšpiratívny priestor pre vzdelávanie študentov v oblasti histórie a literatúry. Ide o sprostredkovanie významnej časti literárneho dedičstva Slovenska z fondov SNK prostredníctvom Digitálnej knižnice. Budova bola postavená z verejnej (grajciarovej) zbierky slovenského ľudu ako symbol emancipačných snáh národa aj s podporou cisárskeho dvora. Budova je jedným zo symbolov národnej identity a procesu politického a kultúrneho sebauvedomovania slovenského národa. Aj naďalej má slúžiť ako pamiatka našej minulosti a pripomienka našich dejín, tradícií a zvykov zvečnených v slovenskej literatúre. </t>
  </si>
  <si>
    <t>Cieľom je komplexná rekonštrukcia NKP, vytvorenie novej expozície, rozšírenie kapacity depozitov a sprístupnenie online katalógiu Digitálnej knižnice pre významne väčšiu časť verejnosti.</t>
  </si>
  <si>
    <t>a) alternatíva : Zabezpečenie finančných prostriedkov pre realizáciu výstavby, ktorou bude NKP komplexne obnovená a bude slúžiť verejnosti v najbližších desaťročiach. b) alternatíva: Predstavuje minimálny variant IP ( viď Analýza IP) c) alternatíva:  Predstavuje nulový variant IP ( Viď Analýza IP ).</t>
  </si>
  <si>
    <t>Zákon č. 49/2002 Z.z. o ochrane pamiatkového fondu, §27 ods. 1 a §28 ods. 1 písm. b); Zákon č. 206/2009 Z.z. o múzeách a o galériách a o ochrane predmetov kultúrnej hodnoty §12 ods. 1 a ods. 2, §13 ods. 1 a ods.2</t>
  </si>
  <si>
    <t>Ušetrenie nákladov - už vynaložených fin. prostriedkov a na opravu NKP - KPI hodnota je vypočítaná na základe už vynaložených KV na projektovú dokumentáciu stavby + nákladov na nevyhnutnú opravu NKP (najmä nutné opravy krovu, montáž novej strešnej krytiny, montáž vikierov, bleskozvodu, sanácia obvodových základových múrov a izolácie podláh proti zemnej vlhkosti,...) a taktiež na základe Harmonogranu financovania projektu pre zabezpečenie financovania zo ŠR zaslaného na MK SR v januári 2023.</t>
  </si>
  <si>
    <t xml:space="preserve">08S0105 Knižnice a knižničná činnosť   </t>
  </si>
  <si>
    <t xml:space="preserve">V súvislosti s realizáciou projektu predstavujú vyvolané náklady na vysťahovanie interiéru a expozície vrátane zbierkových predmetov do náhradných priestorov odhadom vo výške 84.000,-€ a ďalšie vyvolané náklady odhadujeme vo výške 66.000,-€ (nájom priestorov vysťahovaných zbierkových predmetov). </t>
  </si>
  <si>
    <t xml:space="preserve">Ide o komplexnú rekonštrukcia NKP ako významného kultúrneho a spoločenského milníka s vytvorením moderného múzea, ktoré bude svojou interaktivitou a variabilitou lákať domácich aj zahraničných návštevníkov a poskytne inšpiratívny priestor pre vzdelávanie študentov v oblasti literatúry, kultúry a histórie. Ponúkne sprístupnenie online katalógiu Digitálnej knižnice pre všetkých návštevníkov Literárneho múzea s dočasným vstupom na využitie jej služieb a rozšírenie okruhu používateľov. Využitím zaujímavých interaktívnych prvkov a v súčinnosti s novou stratégiou chceme osloviť návštevníkov, zvýšiť záujem o domácu literárnu tvorbu vo všetkých vrstvách obyvateľstva. Vytvoríme atraktívny priestoru pre dočasné výstavy z oblasti histórie, literatúry, umenia aj so širším spoločenským presahom. Skvalitníme a zabezpšíme vhodnejší priestor na uloženie zbierkových predmetov z fondu Literárneho múzea a rozšírime kapacity depozitov. Budova bola naposledy rekonštruovaná v 80. rokoch a vykonali sa na nej nie najcitlivejšie zásahy. Naším zámerom je tieto pochybenia napraviť. Do roku 2020 boli vypracované projektové dokumentácie (PD pre stavebné povolenie, získané právoplatné stavebné povolenie a realizačná PD). Celkovo preinvestovaná čiastka v rokoch 2009-2021 už v súčastnosti činí 351 032 €. </t>
  </si>
  <si>
    <t>SNK202102</t>
  </si>
  <si>
    <t>Rozšírenie úložných kapacít SNK na uchovávanie písomného kultúrneho dedičstva prestavbou objektu č. 1 v   detašovanom pracovisku SNK vo Vrútkach na depozity,  IA č. 39726</t>
  </si>
  <si>
    <t xml:space="preserve">Zámerom je z dôvodu extrémneho nedostatku kapacít depozitárnych priestorov SNK aspoň čiastočne zmierniť tento deficit a prestavbou objektu č.1 v Detašovanom pracovisku SNK vo  Vrútkach vytvoriť  nové depozitárné priestory spĺňajúce podmienky pre dlhodobé skladovanie knižničných dokumentov. </t>
  </si>
  <si>
    <t>Využiť objekt, ktorý bol v roku 2004  delimitovaný z MO SR na SNK, na rozšírenie kapacity depozitárnych priestorov s vytvorením zodpovedajúcich podmienok pre dlhodobé skladovanie knižničných dokumentov  klimatizáciou priestorov a vybavením mobilnými regálovými systémami.Tento objekt je stále v nezmenenom zlom technickom stave. Z dôvodu absencie ÚK, nefunkčného rozvodu vody a kanalizácie je využívaný len ako priestor na dočasné núdzové skladovanie rôzneho  materiálu.  Cieľom je tiež eliminácia finančných prostriedkov za nájom skladovacích priestorov u cudzích subjektov a ich úspora v rozpočtoch SNK v ďalších rokoch. Prioritný projekt – vypracovanie projektových dokumentácií a zabezpečenie právoplatného stavebného povolenia a následne zabezpečenie investičných prostriedkov zo štátneho rozpočtu resp.reagovať na možné výzvy na financovanie stavby z EÚ fondov</t>
  </si>
  <si>
    <t>a) alternatíva: Po vypracovaní projektových dokumentácií a získaní právoplatného stavebného povolenia je potrebné zabezpečiť finančné prostriedky na realizáciu stavby, čím vzniknú nové depozitné priestory pre uskladnenie knižničných dokumentov, odbremení sa nadmerná vyťaženosť deopzitárov v sídelnej budove SNK a vzniknú úspory financií za prenájom u externých subjektov   b) alternatíva - nájom priestorov</t>
  </si>
  <si>
    <t>Zákon č. 126/2015 Z.z. o knižniciach §15 písm. a) a písm. b)</t>
  </si>
  <si>
    <t>08T0109 Stratégia rozvoja slovenského knihovníctva</t>
  </si>
  <si>
    <t>Prioritný projekt schválený MK SR v roku 2021 v prvku programovej štruktúry 08T0109 Stratégia rozvoja slovenského knihovníctva v sume 80 592 € na IA č. 39 726 SNK, prostriedky viazané v zmysle § 8 odst.6 zákona č. 523/2004 Z. z. na použitie v roku 2022, použité na zaplatenie vysúťaženej PD stavby.</t>
  </si>
  <si>
    <t>SNK202103</t>
  </si>
  <si>
    <t>Obnova HW a SW core IT infraštruktúry SNK a posilnenie jej kapacít slúžiacich pre poskytovanie knižničo-informačných služieb, sprsítupňovanie písomného kultúrneho dedičstva verejnosti a jeho digitalizáciu</t>
  </si>
  <si>
    <t>Modernizácia HW a SW vybavenia dátového centra SNK</t>
  </si>
  <si>
    <t>zabezpečenie chodu a činností Slovenskej národnej knižnice</t>
  </si>
  <si>
    <t>a) obnova SW a HW na ročnej báze v sume do 1 mil Eur</t>
  </si>
  <si>
    <t>Zákon č. 126/2015 Z.z. o knižniciach, §6 ods. 2 h) a 2 l)</t>
  </si>
  <si>
    <t>končiaca HW aj SW podpora od vendorov zariadení, (EoL - End of Life, EoSW End of support life), prípade SW update na kritické chyby, zraniteľnosti, Navýšenie kapacity pre potreby digitálnej knižnicesúčasný HW je v prevádzke od čias projektu OPIS II, z čoho vyplýva že HW a SW (firmware a funkcionalita) je technologicky a j morálne zastaralý,
- vyššia spotreba elektrickej energie ako súčasnosti dostupné/predávané HW
- končiaca HW aj SW podpora od vendorov zariadení, (EoL - End of Life, EoSW End of support life), prípade SW update na kritické chyby, zraniteľnosti = Kybernetická bezpečnosť
- vyššie nároky na chladenie = vyššia spotreba elektrickej energie na zabezpečenie/výkon chladenia
- zastarali SW, napr. v prípade Microsoft Servers OS koniec podpory zo strany Microsoft
- nižšia systémová výkonnosť napr. CPU, IO operácií diskov, LAN SAN priepustnosť, pričom naopak možné zvýšené požiadavky na výkon pri SW aplikáciách ktoré budú bežať,  uvedený počet ČH bude ušetrený na prevádzke SW a HW "pomalšie" na súčasnom HW, pripadne nekompatibilita)</t>
  </si>
  <si>
    <t>0EK0I04 ORES - Podpora prezentácie kultúrno-osvetovej činnosti</t>
  </si>
  <si>
    <t>SNK202104</t>
  </si>
  <si>
    <t>IKIS - Integrovaný knižnično-informačný systém</t>
  </si>
  <si>
    <t>IKIS zlepší možnosti plnenia knižnično-informačných služieb Slovenskou národnou knižnicou a ďalšími knižnicami knižničného systému Slovenskej republiky, ktoré vykonávajú pre širokú odbornú i laickú verejnosť podľa zákona č. 126/2015 Z. z. o knižniciach v znení neskorších predpisov. Systém má byť vybudovaný v súlade s Národnou koncepciou rozvoja informačných systémov verejnej správy.
Koncepcia IKIS predstavuje národné riešenie. IKIS bude slúžiť ako Integrovaný knižnično-informačný systém pre potreby Slovenskej národnej knižnice a tiež potenciálne, na základe ich slobodného rozhodnutia, aj iným knižniciam, ktoré o to prejavia záujem, pretože jeho využívanie im prinesie viaceré benefity, zefektívni ich prevádzku a zlepší služby, ktoré poskytujú svojím používateľom, najmä prostredníctvom Súborného katalógu.
Požiadavky na nový knižnično-informačný systém predstavujú súhrn požiadaviek vyplývajúci tak zo skúseností z doterajšieho používania KIS VIRTUA, ako aj z návrhov na rôzne vylepšenia nevyhovujúcej funkcionality a nakoniec aj z požiadaviek na novú funkcionalitu, ktorá doteraz nebola využívaná, ale v podmienkach digitálneho veku je žiadaná. Z pohľadu Slovenskej národnej knižnice a knižníc knižničného systému SR má teda IKIS priniesť významné inovácie v rámci všetkých knižnično-informačných činností
definovaných platnou legislatívou, ich optimalizáciu a rozšírenie, ako aj vyšší komfort a efektivitu pri ich výkone. Z pohľadu používateľa sa prostredníctvom IKIS uskutoční vízia, keď z jedného webového portálu získa priamy online prístup k informáciám o dostupnosti analógových zbierok v rámci SNK a participujúcich knižníc (ktoré si bude môcť prostredníctvom medziknižničnej výpožičnej služby vypožičať a vyzdvihnúť
v ním zvolenej knižnici), k digitalizovaným zbierkam SNK (voľné diela bezplatne, státisíce obchodne nedostupných diel za stanovený poplatok) prostredníctvom digitálnej knižnice SNK, ale aj k ďalším voľným i licencovaným elektronickým informačným zdrojom, ktorými SNK disponuje. Pôjde teda o poskytnutie prístupu ku všetkým dostupným zdrojom informácií z jedného miesta. Vyhľadávanie bude pritom prebiehať v rámci všetkých týchto zdrojov súbežne, čo významne zvýši kvalitu a úspešnosť vyhľadávania požadovaných
relevantných informácií.</t>
  </si>
  <si>
    <t>Vybudovanie moderného pokročilého knižnično-informačného systému novej generácie na národnej úrovni.</t>
  </si>
  <si>
    <t>a) nákup IKIS, ktorý bude zabezpečovať funkcionalitu knižnično-informačného systému pre SNK (prípadne knižnice v zriaďovateľskej pôsobnosti MK SR) dodávateľským spôsobom, ako službu</t>
  </si>
  <si>
    <t>Zákon č. 126/2015 Z.z. o knižniciach, §4 ods. 2 d) a 2h), §6 ods. 2 h)</t>
  </si>
  <si>
    <t>Zmena systému z dôvodu zastaralosti a ukončenia vývoja súčasného KIS (nespĺňa všetky zákonom stanovené požiadavky) súčasný KIS už nespĺna potrebné požiadavky na funkcionalitu, bezpečnosť a efektívnosť prevádzky,  uvedený počet ČH bude ušetrený na vrámci nových funkcionalít IKIS</t>
  </si>
  <si>
    <t xml:space="preserve">Návrh potrebných aktivít. Jedná sa o hrubý odhad, ktorý nieje ani na úrovni investičného zámeru. Kvantifikácia reálnych nákladov predmetnej aktivity sa začne realizovať po prijatí príslušných strategických dokumentov na úrovni rezortu.
</t>
  </si>
  <si>
    <t>SNK202105</t>
  </si>
  <si>
    <t>Akvizícia zbierkových predmetov do fondov múzeí SNK</t>
  </si>
  <si>
    <t xml:space="preserve">Múzeá SNK sa venujú akvizícii v súlade so Stratégiou akvizície zbierkových predmetov jednotlivých múzeí SNK systematicky. Budujú jedinečný zbierkový fond múzejných artefaktov. V prípade Literárneho múzeua (LM) ide hlavne o textové (múzejné knihy, krásne knihy, faksimile), výtvarné (obrazy, ilustrácie, drobné kresby, exlibrisy, plastiky, bábky, scénografiky, umelecký textil), auditívne (Mg pásy, Mg kazety, gramoplatne, CD), audiovizuálne (filmy hrané, filmy dokumentárne, videokazety, DVD), vecné (osobné predmety spisovateľov, nábytky, mince, medaily, známky, príležitostné obálky FDC atď.) artefatky. Slovanské múzeum A. S. Puškina (SMASP), ktoré je situované v kaštieli v Brodzanoch vo svojej expozícii prezentuje hlavne bývalých majiteľov kaštieľa, šľachtickú rodinu Friesenhof a Oldenburg, ich životné osudy a pôsobenie v rámci regiónu.  Zameriava sa na  slovenský, stredoeurópsky a  ruský kontext rodiny a príbuzenské vzťahy s rodinou ruského básnika A. S. Puškina. Múzeum akviruje v tejte oblasti rôzne zbierkové predmety. </t>
  </si>
  <si>
    <t>Cieľom je budovanie zbierkového fondu múzeí  v zmysle zákona NR SR č. 206/2009 Z. z. o múzeách a galériách, Vyhláškou MK SR č. 523/2009, Výnosom Ministerstva kultúry Slovenskej republiky z 10. augusta 2015 v nadväznosti na Stratégiu rozvoja múzeií a galérií v SR.</t>
  </si>
  <si>
    <t>Zákon č. 126/2015 Z.z. o knižniciach, §6 ods. 2 r); Zákon č. 206/2009 Z.z. o múzeách a o galériách a o ochrane predmetov kultúrnej hodnoty §8 písm. a) a §9 ods. 1, ods. 2</t>
  </si>
  <si>
    <t>Návštevnosť múzeí SNK v r. 2019 (pred-covid obdobie) = 9 094 návštevníkov/rok</t>
  </si>
  <si>
    <t>08T0106 Projekt akvizície zbierkových predmetov a knižničných fondov</t>
  </si>
  <si>
    <t>08T0106 Projekt akvizície zbierkových predmetov a knižničných fondov do múzeí SNK.</t>
  </si>
  <si>
    <t>SNK202106</t>
  </si>
  <si>
    <t>Informačná tabuľa/citilight pred sídelnou budovou SNK</t>
  </si>
  <si>
    <t xml:space="preserve">Zámerom SNK je pravidelne informovať návštevníkov, ale aj značné množstvo okolidúcich o aktivitách knižnice, najmä workshopoch, seminároch a kultúrnych podujatiach, ktoré SNK usporadúva. Ročne ide o cca 80 podujatí a chýbajú možnosti náležite komunikovať všetky na verejných priestranstvách. </t>
  </si>
  <si>
    <t>Cieľom je zvýšenie návštevnosti odborných a kultúrno-výchovných podujatí.</t>
  </si>
  <si>
    <t>Zákon č. 126/2015 Z.z. o knižniciach, §6 ods. 2 u)</t>
  </si>
  <si>
    <t>Návštevnosť knižnice v r. 2019 (pred-covid obdobie) = 56 923 návštevníkov/rok</t>
  </si>
  <si>
    <t>08S0105 Knižnice a knižničná činnosť</t>
  </si>
  <si>
    <t>Inštalácia citilightu bola schválená vyjadrením Krajského pamiatkového úradu Žilina. Investícia bola realizovaná v r. 2022.</t>
  </si>
  <si>
    <t>SNK202108</t>
  </si>
  <si>
    <t>Ochrana fondu RFID detekčnou bránou</t>
  </si>
  <si>
    <t>Potreba nového bezpečnostného RFID systému, ktorý je nevyhnutný na zabezpečenie ochrany fondu. RFID brána okamžite zistí, či sa cez ňu pohybuje médium zabezpečené RFID etiketou s nastaveným bezpečnostným kódom. Neautorizovaná výpožička tak spôsobí poplach a upozorní pracovníkov svetelným a zvukovým alarmom.</t>
  </si>
  <si>
    <t xml:space="preserve">Cieľom je minimalizácia odcudzenia a poškodenia dokumentov z fondov študovní. </t>
  </si>
  <si>
    <t>Zákon č. 126/2015 Z.z. o knižniciach, §6 ods. 2 b) a 2 c), §15 a)</t>
  </si>
  <si>
    <t>Ušetrenie nákladov - odcudzenie, poškodenie dokumentov z fondov študovní - KPI hodnota je vypočítaná na základe priemerného ročného počtu nezvestných dokumentov z fondov študovní 79 ks a priemernej ceny dokumentov 10 EUR/ks vo fondoch študovní</t>
  </si>
  <si>
    <t>SNK202109</t>
  </si>
  <si>
    <t>Rekonštrukcia, modernizácia a prístavba budovy SNK</t>
  </si>
  <si>
    <t>1. Kompletná rekonštrukcia a modernizácia sídelnej budovy – rozvody EI, vody, kanalizácie, podláh, stropov, technologických zariadení objektu a depozitárnych priestorov vo výškovej časti objektu sídelnej budovy.       2. Prístavba sídelnej budovy s cieľom zabezpečiť nárast kapacít na uchovávanie a ochranu knižničných dokumentov na dobu cca 40 rokov s vytvorením optimálnych klimatických, svetelných a bezpečnostných podmienok na jeho ochranu.</t>
  </si>
  <si>
    <t>Prostredníctvom rekonštrukcie a modernizácie zabezpečiť prevádzkové priestory a pracovné prostredie na úrovni doby. Osobitný dôraz bude kladený na rekonštrukciu a modernizáciu depozitárov vo výškovej časti budovy s cieľom zabezpečiť svetelné a klimatické podmienky vhodné pre dlhodobé uloženie knižničných dokumentov vo výškovej časti budovy. V prístavbe vybudovať moderné priestory pre uloženie a ochranu knižničných dokumentov vč. historických. Investičný zámer počíta  s komplexným IT riešením podpory procesov prebiehajúcich v inštitúcii. Cieľom je vybudovať národnú knižnicu na úrovni 21. storočia, tak ako sa o to snažia všetky štáty EU a sveta.</t>
  </si>
  <si>
    <t xml:space="preserve">a) alternatíva : Zabezpečenie finančných prostriedkov pre kompletnú rekonštrukciu, modernizáciu a prístavbu sídelnej budovy SNK. b) alternatíva : Predstavuje prístavbu sídelnej budovy s cieľom zabezpečenia chýbajúcich kapacít depozitárnych priestorov o 18.500 m2, čo predstavuje podľa vypracovaného návrhu stratégie  predpokladané náklady vo výške 36.000.000,-€.                                                                            </t>
  </si>
  <si>
    <t>Stratégia na rekonštrukciu modernizáciu a prístavbu budovy SNK; Zákon č. 126/2015 Z.z. o knižniciach §4 ods. 2 c) a §6 ods. 2; Uznesenie vlády SR č. 943/2007; Uznesenie vlády SR č. 177/2010; Uznesenie vlády SR č. 620/2014</t>
  </si>
  <si>
    <t>Ušetrenie nákladov na prenájom priestorov - KPI hodnota je vypočítaná na základe ceny za prenájom komerčných priestorov v meste Martin (VZN v hodnote 70 EUR/m2 na rok), čo predstavuje pri chýbajúcich kapacitách depozitárnych priestorov 18 500 m2 sumu 1 295 000 EUR/rok.</t>
  </si>
  <si>
    <t>Rok 2024 – vypracovanie štúdie uskutočniteľnosti a súťaž návrhov. Rok 2025 – vypracovanie dokumentácie stavebného zámeru a dokumentácie pre územné rozhodnutie. Rok 2026 – vypracovanie dokumentácie pre stavebné povolenie a realizačnej projektovej dokumentácie. Rok 2027 – zahájenie realizácie stavby, prístavba a terénne úpravy, rok 2028 – pokračovanie v realizácii stavby, AB budovy, rok 2029 – pokračovanie v realizácii stavby,   rekonštrukcia výškovej budovy (depozity), rok 2030 – ukončenie realizácie stavby, konenčné terénne úpravy.   Pozn. Uvedené sumy sú použité z Návrhu stratégie na R,M a Pr. Budovy SNK</t>
  </si>
  <si>
    <t>SNK202110</t>
  </si>
  <si>
    <t>Revitalizácia a obnova severného átria sídelnej budovy SNK</t>
  </si>
  <si>
    <t>Oživenie a sfunkčnenie v súčasnosti nevyužívaného priestoru s cieľom pritiahnúť širokú verejnosť do priestorov knižnice a vytvoriť podmienky pre ďalšie využitie pre potreby používateľov knižnice.</t>
  </si>
  <si>
    <t>Zákon č. 126/2015 Z.z. o knižniciach §4 ods. 2 c) a ods. 2d), §6 ods. 2u)</t>
  </si>
  <si>
    <t xml:space="preserve">Rok 2024 – vypracovanie projektovej dokumentácie stavby stupeň realizačný projekt , Roky 2025 – 2026 –  realizácia stavby. Ceny materiálov spotrebovávaných v stavebníctve medziročne stúpli o 15,4 %, v porovnaní so septembrom 2022 boli nižšie o 2,2 %. V súhrne od začiatku roka medziročný rast dosiahol 24,9 %. </t>
  </si>
  <si>
    <t>SNK202111</t>
  </si>
  <si>
    <t>Permanentné informačné značky - logo SNK nasvietenie na depozite sídelnej budovy</t>
  </si>
  <si>
    <t>Zámerom projektu inštalovať permanentné označenie na budove SNK, ktoré by malo v noci nasvetľovať výškovú časť depozitov (hornú tretinu budovy). Kvôli nerovnostiam terénu je nutná inštalácia o 170 cm nižšie ako je vstup budovy.</t>
  </si>
  <si>
    <t>Cieľom je zviditeľniť budovu aj potme a počas zníženej viditeľnosti. Označenie by malo byť svetelné a malo by ísť o svetlný lúč z priestoru parku pred knižnicou premietaný na stenu depozitov.</t>
  </si>
  <si>
    <t>Zákon č. 126/2015 Z.z. o knižniciach, §4 ods. 2 d)</t>
  </si>
  <si>
    <t>Inštalácia osvetlenia bola schválená vyjadrením Krajského pamiatkového úradu Žilina. Súčasťou cenovej ponuky bola aj realizácia nosného stĺpika pre umiestnenie projektora, realizácia prípojky. Investícia bola zrealizovaná v r.2022.</t>
  </si>
  <si>
    <t>SNK202301</t>
  </si>
  <si>
    <t>Vytvorenie nového webového sídla a podstránok pre Slovenskú národnú knižnicu</t>
  </si>
  <si>
    <t xml:space="preserve">Sprístupňovanie informácií pre odborných aj laických používateľov  knižnice a knižničných služieb ako aj návštevníkom knižnice. Informovať o aktivitách knižnice, ktoré realizuje v zmysle platnej Zriaďovacej listiny ako aj o iných aktivitách knižnice, najmä workshopoch, seminároch a kultúrnych podujatiach, ktoré SNK usporadúva. Rozšírenie služieb knižnice o e-Shop z ktorého budú generované príjmy do ŠR (prioritné predaj publikácií) a podstránku odborného časopisu Knižnica pre jeho indexáciu v medzinárodných databázach. </t>
  </si>
  <si>
    <t>Cieľom je zosúladenie webového sídla s platnou normou o prístupnosti WCAG 2.1  a zlepšenie používateľského prostredia pre laickú aj odbornú verejnosť. Zvýšenie príjmov organizácie, zvýšenie počtu odchodov na ďalšie stránky SNK o 15% (online katalóg, knižnica, e-shop, dikda a pod.)</t>
  </si>
  <si>
    <t>Zákon č. 126/2015 Z.z. o knižniciach, §6 ods. 2 h) a ods. 2 u), Zákon č. 95/2019 Z. z. o informačných technológiách vo verejnej správe, Vyhláška ÚPVII č. 78/2020 Z. z. o štandardoch pre ITVS v znení vyhlášky MIRRI č. 546/2020 Z.z.</t>
  </si>
  <si>
    <t>Návštevnosť súčasnej webovej stránky SNK v r. 2022 = 61 475 návštevníkov/rok</t>
  </si>
  <si>
    <t>SNK202304</t>
  </si>
  <si>
    <t>Rekonštrukcia budovy č.5 v DP Vrútky</t>
  </si>
  <si>
    <t xml:space="preserve">Z dôvodu akútneho nedostatku skladovacích priestorov v SNK je zámerom projektu rekonštruovaním jestv.objektov v DP Vrútky vytvárať ďalšie skladové priestory pre uloženie knižničných fondov. </t>
  </si>
  <si>
    <t>Cieľom je rozšírenie úložných kapacít vo vyhovujúcich klimatizovaných priestoroch s využitím alternatívnych zdrojov energií.</t>
  </si>
  <si>
    <t>a) alternatíva - nájom priestorov</t>
  </si>
  <si>
    <t xml:space="preserve">Zákon č. 126/2015 Z.z. o knižniciach §6 ods. 2 b),                               Zákon č. 555/2005 Z.z. o energetickej hospodárnosti budov §2 ods. 1b 4.) </t>
  </si>
  <si>
    <t>Ide o kompletnú rekonštrukciu budovy – zateplenie fasády, vykurovanie, elektroinštaláciu, vzduchotechniku a klimatizáciu, stabilné hasiace zariadenie, zabezpečovacie systémy ochrany objektu, zriadenie potrebných inžinierských sietí.  IA č. 39 726.</t>
  </si>
  <si>
    <t>SNK202303</t>
  </si>
  <si>
    <t>Oprava a obnova parkoviska a priľahlých pozemkov na severnej strane sídelnej budovy SNK</t>
  </si>
  <si>
    <t>Kompletná oprava a obnova  parkoviska spolu s riešením odvodnenia  a osadením parkovacích rámp v mieste príjazdových komunikácií parkoviska, sadové úpravy priľahlých plôch parkoviska a riešenie príjazdových komunikácií a obnova jestvujúceho chodníka v rámci zelene.</t>
  </si>
  <si>
    <t>Cieľom riešenia je úprava a rozšírenie  jestvujúcich plôch parkoviska- zvýšenie počtu parkovacích miest, osvetlenie a odvodnenie plôch parkoviska, riešenie zelene na priľahlých plochách- odstránenie nebezpečných častí konárov a korún stromov , ktoré zasahujú do  príjazdovej komunikácie a nežiadúco prekrývajú  dopravné značenie. Realizácia automatických rámp z oboch strán parkoviska.</t>
  </si>
  <si>
    <t>Ušetrenie nákladov na opravu - KPI hodnota je vypočítaná na základe predpokladanej hodnoty opravy parkoviska, ktoré je v  havarijnom stave a okolitých zelených v sume 150 000 EUR.</t>
  </si>
  <si>
    <t>Koncom roku 2022 SNK nadobudla do správy pozemky pod parkoviskom a priľahlé plochy od bývalého správcu Matice slovenskej, keďže sa jednalo o nevysporiadané pozemky pri delimitácii majetku, nikdo sa o ne roky nestaral a sú potrebné opravy rozsiahleho charakteru (diery a výmole + zeleň v zlej zdravotnej kondícii s prerastajúcimi korunami zasahujúcimi do vozovky a hroziaci pád zlomených konárov na zaparkované autá). PD bude vypracovaná  v rozsahu realizačného projektu, ktoreho súčasťou bude aj rozpočet na realizáciu stavby, získanie súhlasného stanoviska zo strany dotknutých inštitúcií. V roku 2024 by malo prebehnúť VO na realizáciu parkoviska a na základe jeho výsledku  by mala byť zrealizovaná obnova a oprava parkoviska.</t>
  </si>
  <si>
    <t>SNK202302</t>
  </si>
  <si>
    <t>Nákup nového traktora s príslušenstvom pre potreby Slovanského múzea A.S.Puškina v Brodzanoch</t>
  </si>
  <si>
    <t xml:space="preserve">Kontrola BOZP zistila únik oleja na jestvujúcom traktore. Jedná sa o dvojtaktný dieselový motor so strateným mazaním, u ktorého únik oleja  nie je možné odstrániť. Stroj je morálne aj fyzicky opotrebovaný a jeho výmena je nutná. Nákup nového traktora s príslušenstvom bude slúžiť na pravidelnú údržby parku (kosenie, mulčovanie), ktorý je spolu s  kaštieľom zapísaný v zozname NKP.  </t>
  </si>
  <si>
    <t>Zabezpečiť kúpu funkčného traktora na úpravu zelených plôch parku v Brodzanoch. Bez zakúpenia traktora nie je možné zabezpečiť údržbu chráneného areálu kaštieľa Brodzany.</t>
  </si>
  <si>
    <t>Zákon č. 49/2002 Z.z. o ochrane pamiatkového fondu, §27 ods. 1 a §28 ods. 1 písm. b)</t>
  </si>
  <si>
    <t>Ušetrenie nákladov za údržbu zelených plôch parku - KPI hodnota je vypočítaná na základe nákladov na kosenie a vývoz biomasy vykonávanou externou firmou pri cene 0,15 EUR/m2 na základe cenových ponúk z iných objektov, rozloha parku bez vodných plôch a stavieb 62 229 m2 pri frekvencii údržby zelene minimálne 2 krát ročne.</t>
  </si>
  <si>
    <t>Cena za nákup traktora bola určená na základe prieskumu trhu vykonaného v roku 2022. Bez funkčného traktora nie je možné zabezpečiť pravidelnú údržbu zelene vzhľadom k veľkosti a rozsahu priľahlých plôch chráneného areálu pri kaštieli v Brodzanoch.</t>
  </si>
  <si>
    <t>SÚH</t>
  </si>
  <si>
    <t>Slovenská ústredná hvezdáreň Hurbanovo</t>
  </si>
  <si>
    <t>SÚH202101</t>
  </si>
  <si>
    <t>Výmena projekčného systému planetária</t>
  </si>
  <si>
    <t>SÚH v súčasnosti využíva na popularizačnú činnosť digitálne planetárium s rozlíšením 1,6 K nainštalované v roku 2015. Za dobu 6 rokov bol hardvér planetária v činnosti cca 10000 hodín, čo začína byť na hranici jeho životnosti. V súčasnosti sa stáva štandartom pre projekčné systémy planetárií rozlíšenie 4 K. Toto rozlíšenie vyžaduje vyššiu výkonnosť hardvéru a tiež väčšie úložné miesto. Výmena projekčného systému planetária predpokladá aj vytvorenie osobitnej produkčnej jednotky.</t>
  </si>
  <si>
    <t>Cieľom je zabezpečiť audiovizuálne programy v planetáriu, ktoré spĺňajú najvyššie kritériá zobrazovania, majú vysokú návštevnosť a pre inštitúciu sú zdrojom vlastných príjmom.</t>
  </si>
  <si>
    <t xml:space="preserve">Zriaďovacia listina SÚH, Čl. 1 ods. 2 písm. j) </t>
  </si>
  <si>
    <t xml:space="preserve">KPI hodnota vyjadruje množstvo návštevníkov, ktorí fyzicky absolvovali program v planetáriu. Priemerná cena pre návštevníka v planetáriu bola určená na 4,- EUR, pričom každý návštevník zaplatí v priemere navyše 2,- EUR za kúpu výstupov z hlavnej činnosti. V prípade realizácie investície by priemerná cena  pre návštevníka planetária mala dosahovať 5,- EUR. Vyjadrenie priameho ročného výnosu z programu planetária je 32260,- EUR a dodatočné výnosy o predaj výstupov hlavnej činnosti 16130,- EUR. V prípade výpadku systému planetária by hrozilo zníženie ročných výnosov z hlavnej činnosti 48390,- EUR. </t>
  </si>
  <si>
    <t xml:space="preserve">08S0107 Osvetová činnosť a tradičná ľudová kultúra </t>
  </si>
  <si>
    <t>SÚH202102</t>
  </si>
  <si>
    <t>Výstavba astronomickej pozorovateľne</t>
  </si>
  <si>
    <t>SÚH vo vedeckovýskumnej oblasti plánuje rozšírenie pozorovacích programov. Pre ich realizáciu potrebuje vybudovať samostatnú pozorovateľňu s astronomických prístrojovým vybavením, ktorá bude vyhovovať moderným kritériám astronomických pozorovaní  - automatizácia.</t>
  </si>
  <si>
    <t xml:space="preserve">Cieľom je realizovať pravidelný pozorovací program zákrytov a fotometrie. </t>
  </si>
  <si>
    <t xml:space="preserve">Zriaďovacia listina SÚH, Čl. 1 ods. 2 písm. b) </t>
  </si>
  <si>
    <t>KPI hodnota vyjadruje rozšírenie vedecko-výskumného pozorovacieho programu.</t>
  </si>
  <si>
    <t>SÚH202103</t>
  </si>
  <si>
    <t xml:space="preserve">Rekonštrukcia strednej kupoly Historickej budovy hvezdárne </t>
  </si>
  <si>
    <t xml:space="preserve">SÚH má v správe Historickú budovu hvezdárne, ktorá je evidovaná ako kultúrna pamiatka. Stredná kupola hvezdárne je v takom technickom stave, ktorý znemožňuje jej aktívne využívanie. Na jej sfunkčnenie je nutné osadenie koľajníc a celkového hnacieho mechanizmu. Preto je nutná jej demontáž, oprava a následné nové osadenie. Vzhľadom k tomu, že sa jedná o pamiatkový fond, kupola musí ostať v pôvodnom stave. </t>
  </si>
  <si>
    <t xml:space="preserve">Sprístupnením ďalšej časti Historickej budovy širokej verejnosti rozšíriť a zatraktívniť programovú ponuku SÚH formou verejných pozorovaní. </t>
  </si>
  <si>
    <t>KPI hodnota vyjadruje množstvo návštevníkov, ktorí fyzicky absolvovali prehliadku historickej budovy. Priemerná cena pre návštevníka v historickej budove bola určená na 0,50 EUR. Vyjadrenie priameho ročného výnosu z programovej ponuky historickej budovy je 3555,- EUR.</t>
  </si>
  <si>
    <t>SÚH202104</t>
  </si>
  <si>
    <t>Nákup osobného automobiliu v sume 24 000 eur</t>
  </si>
  <si>
    <t>SÚH202202</t>
  </si>
  <si>
    <t>Akvizícia</t>
  </si>
  <si>
    <t>Akvizícia zbierkových predmetov v Slovenskej ústrednej hvezdárne Hurbanovo</t>
  </si>
  <si>
    <t>Zriaďovacia listina SÚH, Čl. 1 ods. 1 písm. e)</t>
  </si>
  <si>
    <t xml:space="preserve">KPI hodnota vyjadruje množstvo návštevníkov, ktorí fyzicky absolvovali prehliadku stálej expozície múzea. Priemerná cena pre návštevníka v múzeu bola určená na 1,00 EUR. Vyjadrenie priameho ročného výnosu z programovej ponuky v múzeu je 8110,- EUR. V prípade rozšírenia ponuky by bola cena navýšená o 100%. </t>
  </si>
  <si>
    <t>08S0106 Múzeá a galérie</t>
  </si>
  <si>
    <t>SÚH202301</t>
  </si>
  <si>
    <t>Rekonštrukcia Budovy dielne za účelom vytvorenia priestoru pre dočasné expozície Múzea Mikuláša Thegeho Konkolyho</t>
  </si>
  <si>
    <t xml:space="preserve">SÚH má v správe Budovu dielne, ktorá v súčasnosti slúži ako sklad materiálu. Jej celkovou rekonštrukciou by bol vytvorený priestor pre vystavenie zbierkových predmetov, ktorých počet každoročne narastá a súčasné kapacitné priestory vyhradené pre výstavnú činnosť pre ne už nepostačujú. Rekonštrukcia budovy v sebe zahŕňa výmenu strechy a vybudovanie všetkých bezpečnostných štandardov nutných na ochranu zbierkového fondu. Plánované je také riešenie, aby SÚH plne disponovala právami pre operatívnu výmenu vystaveného zbierkového fondu. </t>
  </si>
  <si>
    <t>Sprístupniť zbierkový fond Múzea Mikuláša Thegeho Konkolyho širokej verejnosti formou dočasných výstav. Týmto spôsobom zatraktívniť programovú ponuku, ktorá súvisí s prezentáciou múzea.</t>
  </si>
  <si>
    <t>KPI hodnota vyjadruje množstvo návštevníkov, ktorí fyzicky absolvovali prehliadku stálej expozície múzea. Priemerná cena pre návštevníka v múzeu bola určená na 1,00 EUR. Vyjadrenie priameho ročného výnosu z programovej ponuky v múzeu je 8110,- EUR. V prípade rozšírenia ponuky by bola cena navýšená o 100%.</t>
  </si>
  <si>
    <t>Zabezpečenie licencií fulldome programov do planetária</t>
  </si>
  <si>
    <t>Získanie licencií na premietanie noviniek z produkcie fulldome filmov do planetária od renomovaných produkčných domov.</t>
  </si>
  <si>
    <t>Skvalitnenie programovej ponuky a sprístupnenie najnovších informácií o vesmíre a astronómii formou kvalitných vizualizácií, ktoré ponúkajú fulldome filmy. V projekte sa ráta aj s realizáciou dabingov pre dané filmy a to do slovenského a maďarského jazyka.</t>
  </si>
  <si>
    <r>
      <t>Ušetrenie nákladov na prenájom priestorov - KPI hodnota je vypočítaná na základe ceny za prenájom komerčných priestorov v meste Martin (VZN v hodnote 70 EUR/m2 na rok), čo predstavuje pri chýbajúcich kapacitách depozitárnych priestorov 300 m</t>
    </r>
    <r>
      <rPr>
        <vertAlign val="superscript"/>
        <sz val="10"/>
        <rFont val="Arial Narrow"/>
        <family val="2"/>
        <charset val="238"/>
      </rPr>
      <t>2</t>
    </r>
    <r>
      <rPr>
        <sz val="10"/>
        <rFont val="Arial Narrow"/>
        <family val="2"/>
        <charset val="238"/>
      </rPr>
      <t xml:space="preserve"> suma 21 000 eur/rok.</t>
    </r>
  </si>
  <si>
    <t>SCD</t>
  </si>
  <si>
    <t>Slovenské centrum dizajnu</t>
  </si>
  <si>
    <t>SCD202105</t>
  </si>
  <si>
    <t>nová webstránka organizácie - IA: 41546</t>
  </si>
  <si>
    <t>nová webstránka organizácie na prezentovanie multimediálneho zložitého obsahu</t>
  </si>
  <si>
    <t>20000 zo ŠR +6352 z vlastných tržieb</t>
  </si>
  <si>
    <t>SCD202106</t>
  </si>
  <si>
    <t>Akvizícia zbierkových predmetov SMD SCD  - v súlade s Dodatkom č. 1 ku Kontraktu SCD s MK SR</t>
  </si>
  <si>
    <t>Akvizícia zbierkových predmetov Slovenského múzea dizajnu SCD v súlade s akvizičným plánom SMD</t>
  </si>
  <si>
    <t>Zber a odborné spravovanie zbierok SMD v súlade s dlhodobým akvizičným plánom SMD vyplývajúcim zo stratégie budovania zbierok SMD - účel:  záchrana kultúrneho dedičstva</t>
  </si>
  <si>
    <t>Dodatok č. 1 ku Kontraktu SCD s MK SR na rok 2021; Zákon č. 206/2009 Z.z. o múzeách a o galériách a o ochrane predmetov kultúrnej hodnoty</t>
  </si>
  <si>
    <t>SCD202101</t>
  </si>
  <si>
    <t>Akvizícia zbierkových predmetov Slovenského múza dizajnu SCD</t>
  </si>
  <si>
    <t xml:space="preserve">Záchrana a prezentácia kultúrneho dedičstva  za oblasť "dizajn" formou akvizície zbierkových predmetov pre  Slovenské múzeum dizajnu SCD </t>
  </si>
  <si>
    <t xml:space="preserve"> Záchrana a prezentácia kultúrneho dedičstva za oblasť " dizajnu"  - akvizícia zbierkových predmetov a ich odborné spravovanie a prezentácia  v súlade so zákonom o Múzeách a galériách</t>
  </si>
  <si>
    <t>Zákon č. 206/2009 Z.z. o múzeách a o galériách a o ochrane predmetov kultúrnej hodnoty,  §8 písm. a) a §9 ods. 1</t>
  </si>
  <si>
    <t xml:space="preserve">1100 -  predpklad nárastu návštevnosti z titulu prezentácie novo získaných zbierkových predmetov </t>
  </si>
  <si>
    <t>SCD202201</t>
  </si>
  <si>
    <t xml:space="preserve">Dovybavenie zbierok textilu a módy Slovenského múzea dizajnu -  kovová skriňa na koberce
</t>
  </si>
  <si>
    <t>Dovybavenie zbierok textilu a módy Slovenského múzea dizajnu - špecializovaná kovová skriňa na koberce  - atyp
Rozmery: 2200x3000x1000 mm
Nosnosť držiaka na koberce - 80 kg
Počet držiakov na koberce: 10 ks</t>
  </si>
  <si>
    <t>Ochrana kultúrneho dedičstva - zbierok a predmetov kultúrnej hodnoty  Slovenského múzea dizajnu SCD - Zbierky textilu a módy SMD SCD</t>
  </si>
  <si>
    <t>Zákon č. 206/2009 Z.z. o múzeách a o galériách a o ochrane predmetov kultúrnej hodnoty, §4 ods. 2  b) a §8  d)</t>
  </si>
  <si>
    <t>zníženie nákladov na upratovanie - zbierkové predmety - koberce - odborne uskladnenie zabezpečí, že nie je nutné zbierkové predmety tak  často čistiť / upratovať a reštaurovať - ako keď bude voľne uskladnený v priestore depozitára  (108 EUR je čistenie koberca cca 6 m2 - 10 ks je kapacita skrine)</t>
  </si>
  <si>
    <t>C8 mobiliár</t>
  </si>
  <si>
    <t>SCD202202</t>
  </si>
  <si>
    <t>Rekonštrukcia priestorov v Hurbanových kasárňach,  ktoré slúžia ako výstavný priestor Satelit a priestory Slovenského múzea dizajnu - výmena nefunkčných okien na budove /spráchnivelé drevené rámy/vysoké riziko zatečenie/oprava - údržba bola realizovaná a už nie je funkčná /uvedeným sa dosiahnu úspory energie , po predbežnom schválení IA bude urobená projektová dokumentácia.</t>
  </si>
  <si>
    <t>Cieľom projektu je energetická a finančná úspora a zamedzenie zatečeniu, prípadné inému poškodeniu priestorov, v ktorých sú predmety kultúrnej a zbierkovej hodnoty a iný majetok v správe organizácie ako aj cudzí majetok - exponáty prezentované vo výstavných priestoroch</t>
  </si>
  <si>
    <t>Zákon č. 278/1993 Z. z.Zákon Národnej rady Slovenskej republiky o správe majetku štátu</t>
  </si>
  <si>
    <t>30% ročná úspora v rámci energií - elektrika a plyn hradených v rámci výpožičky priestorov za Hurbanove kasárne Bratislava – mesačne: 7948,80 EUR – bližší rozpis v zmluve MK- 24/2021/M (v tom mesačne : el. energia 711,47 EUR, plyn: 1.938,13 EUR)</t>
  </si>
  <si>
    <t xml:space="preserve">maľovka stien interiéru po  výmene okien  </t>
  </si>
  <si>
    <t>Rekonštrukcia Hurbanove kasárne -výmena okien -  výstavný priestor Satelit , Slovenské múzeum dizajnu - OBJEKT V SPRÁVE MK SR</t>
  </si>
  <si>
    <t>Slovenské národné divadlo</t>
  </si>
  <si>
    <t>Rekonštrukcia Historickej budovy SND</t>
  </si>
  <si>
    <t xml:space="preserve">Komplexná rekonštrukcia technológií a stavby Historickej budovy SND </t>
  </si>
  <si>
    <t>Obnova budovy NKP  a všetkých technológií zohľadňujúc energetickú efektívnosť a optimalizáciu nákladov na prevádzku</t>
  </si>
  <si>
    <t>Zákon č. 278/1993 Z.z. o správe majetku štátu, §3 ods. 2; Zákon č. 385/1997 Z.z. o Slov.národnom divadle, §4 ods. 3</t>
  </si>
  <si>
    <t>návštevnosť na predstaveniach Historickej budovy v roku 2019</t>
  </si>
  <si>
    <t>SND202102</t>
  </si>
  <si>
    <t>Centrálny riadiaci systém NB SND</t>
  </si>
  <si>
    <t xml:space="preserve">Komplexná výmena morálne zastaralého Centrálneho riadiaceho systému v NB SND.
</t>
  </si>
  <si>
    <t>Zabezpečiť bezporuchový chod Novej budovy SND
 - riadenie vzduchotechniky, odovdzávacej stanice tepla, trafostanice, osvetlenia a náväznosť na požiarny program.</t>
  </si>
  <si>
    <t>Zákon č. 278/1993 Z.z. o správe majetku štátu, §3 ods. 2; Zákon č. 385/1997 Z.z. o Slov.národnom divadle, §4 ods. 5</t>
  </si>
  <si>
    <t>hrozba vzniku škody,ak sa investícia nezrealizuje/ celkové výnosy z predstavení SND v roku 2022</t>
  </si>
  <si>
    <t>Rekonštrukcia Umelecko-dekoračných dielní</t>
  </si>
  <si>
    <t>Komplexná rekonštrukcia objektov Umelecko-dekoračných dielní - stavba aj technológie</t>
  </si>
  <si>
    <t>Zabezpečiť bezporuchový chod Umelecko-dekoračných dielní, bezpečnosť na pracovisku a optimálne pracovné podmienky - obnova budov a všetkých technológií zohľadňujúc energetickú efektívnosť a optimalizáciu nákladov na prevádzku</t>
  </si>
  <si>
    <t>Zákon č. 278/1993 Z.z. o správe majetku štátu, §3 ods. 2; Zákon č. 385/1997 Z.z. o Slov.národnom divadle, §4 ods. 4</t>
  </si>
  <si>
    <t xml:space="preserve">momentálne sa realizuje projekt potrebný na čerpanie prostriedkov z plánu obnovy, výška ušetrených nákladov je stanovena na dolnú hranicu úspor energií = 30% potrebých na ich čerpanie </t>
  </si>
  <si>
    <t xml:space="preserve">Existuje možnosť financovať realizáciu zdrojmi plánu obnovy (podmienkou je pripravenosť investície v okamihu výzvy) </t>
  </si>
  <si>
    <t>SND202106</t>
  </si>
  <si>
    <t>Rekonštrukcia elektroakustického ozvučenia v sále a skúšobniach Opery a Baletu Novej budovy SND</t>
  </si>
  <si>
    <t>Nevyhnutná modernizácia a upgrade elektroakustických zariadení, mikrofónov, záznamu a reprodukcie zvuku,streamovania, úložiska dát - audio cloudu  a predovšetkým doriešenie problému priestorovej akustiky v hlavnej sále Opery a Baletu za pomoci elektronického dozvuku</t>
  </si>
  <si>
    <t>Zabezpečiť bezporuchovú prevádzku, technologicky umožniť umeleckú tvorbu porovnateľnú minimálne s európskym štandardom a tým umožniť medzinárodnú spoluprácu na nových projektoch</t>
  </si>
  <si>
    <t>Zákon č. 385/1997 Z.z. o Slov.národnom divadle, §2</t>
  </si>
  <si>
    <t>návštevnosť na predstaveniach Opery a Baletu v roku 2022</t>
  </si>
  <si>
    <t>SND202107</t>
  </si>
  <si>
    <t xml:space="preserve">Rekonštrukcia elektroakustického ozvučenia v sálach Činohry a Štúdia a v skúšobniach Činohry v Novej budove  SND
</t>
  </si>
  <si>
    <t>Nevyhnutná modernizácia elektroakustických zariadení, mixážneho pultu v Štúdiu, mikrofónov, záznamu a reprodukcie zvuku, streamovania, uložiska audio dát - audio cloud a hlavne doriešenie problému priestorovej akustiky v hlavnej sále Činohry za pomoci elektronického dozvuku</t>
  </si>
  <si>
    <t>návštevnosť na predstaveniach Činohry v roku 2022</t>
  </si>
  <si>
    <t>SND202108</t>
  </si>
  <si>
    <t>Rekonštrukcia scénického osvetlenia  v sálach a skúšobniach Opery a Baletu v Novej budove SND</t>
  </si>
  <si>
    <t>Nevyhnutná modernizácia a upgrade zariadení scénického osvetlenia , prechod na LED technológie, obstaranie nových vizuálnych technológií 4K ultra HD LED steny,</t>
  </si>
  <si>
    <t>Zabezpečiť bezporuchovú prevádzku, technologicky umožniť umeleckú tvorbu porovnateľnú minimálne s európskym štandardom a tým umožniť medzinárodnú spoluprácu na nových projektoch + energetická optimalizácia (LED technológie)</t>
  </si>
  <si>
    <t>SND202109</t>
  </si>
  <si>
    <t>Rekonštrukcia scénického osvetlenia v sálach a v skúšobniach Činohry  v Novej budove SND - Veľká sála, Štúdio, Modrý salón</t>
  </si>
  <si>
    <t xml:space="preserve">Nevyhnutná modernizácia a upgrade zariadení scénického osvetlenia a videozariadení, prechod na LED technológie,  </t>
  </si>
  <si>
    <t>SND202110</t>
  </si>
  <si>
    <t>Rekonštrukcia scénických zariadení v sále Štúdia v Novej budove SND</t>
  </si>
  <si>
    <t>Nevyhnutná rekonštrukcia riadiaceho systému scénických zariadení v sale ŠTÚDIA - úprava scénických zariadení vyhovujúca bezpečnostnej norme SIL3, obstaranie mobilného praktikáblového fundusu javísk ako súčasti scénických zariadení</t>
  </si>
  <si>
    <t>návštevnosť na predstaveniach Činohry v Štúdiu v roku 2022</t>
  </si>
  <si>
    <t>SND202111</t>
  </si>
  <si>
    <t>Rekonštrukcia scénických zariadení v sále a v skúšobniach Opery a Baletu  v Novej budove SND</t>
  </si>
  <si>
    <t>Pokračovanie rekonštrukcie riadiaceho systému scénických zariadení v sale OPERY a BALETU, úprava scénických zariadení vyhovujúca bezpečnostnej norme SIL3, obstaranie mobilného praktikáblového fundusu javísk ako súčasti scénických zariadení, výmena výdrevy javiska OPERY a BALETU</t>
  </si>
  <si>
    <t>SND202112</t>
  </si>
  <si>
    <t>Rekonštrukcia scénických zariadení v sále a v skúšobniach Činohry v Novej budove SND</t>
  </si>
  <si>
    <t>Nevyhnutná rekonštrukcia riadiaceho systému scénických zariadení v sále ČINOHRY - úprava scénických zariadení vyhovujúca bezpečnostnej norme SIL3, obstaranie mobilného praktikáblového fundusu javísk ako súčasti scénických zariadení</t>
  </si>
  <si>
    <t>SND202113</t>
  </si>
  <si>
    <t>Decentralizácia vzduchotechniky v NB SND</t>
  </si>
  <si>
    <t>Prerobenie systému kúrenia a klimatizácie v NB SND - zabezpečenie splnenia noriem energetických auditov.</t>
  </si>
  <si>
    <t>Úpora prevádzkových nákladov - decentralizáciou vzduchotechniky v NB SND zabezpečiť efektívne ovládanie/ selektovanie ochladzovania/vykurovania priestorov v Novej budove SND.</t>
  </si>
  <si>
    <t xml:space="preserve">Zákon č. 278/1993 Z.z. o správe majetku štátu, §3 ods. 2; Zákon č. 385/1997 Z.z. o Slov.národnom divadle, §4 ods. 3
</t>
  </si>
  <si>
    <t xml:space="preserve">výška ušetrených nákladov je stanovena na dolnú hranicu úspor energií = 30% </t>
  </si>
  <si>
    <t>SND202114</t>
  </si>
  <si>
    <t>Rekonštrukcia stavebnej akustiky skúšobného javiska a skúšobne orchestra</t>
  </si>
  <si>
    <t>Stavebné úpravy priestorov skúšobného javiska a skúšobne orchestra v NB SND.</t>
  </si>
  <si>
    <t>Skvalitnenie priestorovej akustiky.</t>
  </si>
  <si>
    <t>SND202115</t>
  </si>
  <si>
    <t xml:space="preserve">Rekonštrukcia trafostanice NB SND </t>
  </si>
  <si>
    <t>Komplexná výmena odpájačov vysokého napäťia (VN) - prechod z manuálnych odpínačov na diaľkovo riadené + odstánenie havarujného stavu - merania prúdu do riadiaceho systému na jednom z dvoch prívodov VN do Novej budovy SND.  Z dvoch prívodov je v súčasnosti funkčný iba jeden, t.z. prevádzkujeme budovu bez záložného prívodu VN. V prípade poruchy stávajúceho funkčného prívodu nastane odstavenie budovy a tým dôjde k následkom na technických a technologických zariadeniach (nenávratne sú v ohrození najmä scénické zariadenia)</t>
  </si>
  <si>
    <t>Zabzepečnie prívodu vysokého napätia do Novej budovy SND z dvoch stávajúcich prívodov - zabránenie dlhodobým výpadkom vysokého napätia. V prípade poruchy bude možné odstaviť lokálne časti trafostanice.</t>
  </si>
  <si>
    <t>SND202116</t>
  </si>
  <si>
    <t>Rekonštrukcia rozvodov teplej úžitkovej vody v NB SND</t>
  </si>
  <si>
    <t>Výmena rozvodov a regulácie TÚV v NB SND.</t>
  </si>
  <si>
    <t>Zabezpečenie optimálnej distribúcie teplej úžitkovej vody.</t>
  </si>
  <si>
    <t>Nariadenie vlády č. 391/2006 Z. z. Nariadenie vlády Slovenskej republiky o minimálnych bezpečnostných a zdravotných požiadavkách na pracovisko</t>
  </si>
  <si>
    <t>hrozba vzniku škody,ak sa investícia nezrealizuje/predpokladé úšetrené náklady</t>
  </si>
  <si>
    <t>SND202117</t>
  </si>
  <si>
    <t>Čiastočná rekonštrukcia chaty SND v Liptovskom Jáne</t>
  </si>
  <si>
    <t>Zateplenie strešnej konštruckie a úprava vnútorných priestorov (dobudovanie sociálnych zariadení)</t>
  </si>
  <si>
    <t>Úspora nákladov na vykurovanie a zabezpečenie hygienických štandardov pre ubytovaných.</t>
  </si>
  <si>
    <t>predpokladaný čas využitia služby za rok</t>
  </si>
  <si>
    <t>SND202119</t>
  </si>
  <si>
    <t>Nákup prevádzkových strojov, prístrojov, zariadení, techniky a náradia</t>
  </si>
  <si>
    <t>Nákup 2ks Video projektor LASER 22000 ANSI + optiky do Činohry,nakup 4xrack 96 kanálových stmievačov do Opery a Baletu</t>
  </si>
  <si>
    <t>Zabezpečenie bezporuchového chodu predstavení a kvality videoprojekcie a osvetlenia</t>
  </si>
  <si>
    <t>celková návštevnosť SND v roku 2022</t>
  </si>
  <si>
    <t>SND202204</t>
  </si>
  <si>
    <t>VÝMENA  bezdrôtovej technológie (MIKROPORTY + IN-EAR )</t>
  </si>
  <si>
    <t>Výmena mikroportov pre predstavenia - je nevyhnutné nahradiť jestvujúce mikroporty z dôvodu zmeny frekvenčných pásiem</t>
  </si>
  <si>
    <t>Zabezpečenie bezporuchového chodu predstavení a kvality prenosu zvuku</t>
  </si>
  <si>
    <t>Primárne financovať zo  ŠR, keďže ide o vyvolanú investíciu zmenou legisaltívy. Vzhľadom na nevyhnutnosť okamžitej investície bude nevyhnutné pri dostatočných vlastných zdrojoch túto investíciu uskutočniť</t>
  </si>
  <si>
    <t>SND202205</t>
  </si>
  <si>
    <t>Svetlá Robe T2 Profile pre sálu Činohry</t>
  </si>
  <si>
    <t>Nevyhnutná modernizácia dôležitých svetelných zdrojov z dôvodov neopraviteľnosti existujúcich robotických svetiel. Prechod na modernejšie a úspornejšie LED svietidlá.</t>
  </si>
  <si>
    <t>Cieľom je zabezpečiť modernú, úspornú a bezporuchovú prevádzku svetelných technológii.</t>
  </si>
  <si>
    <t>SND202206</t>
  </si>
  <si>
    <t>Svetlá ROBE ROBIN FORTE EP in Cardboard pre sálu Opery a Baletu</t>
  </si>
  <si>
    <t>SND202207</t>
  </si>
  <si>
    <t>Kamera 4K  pre sálu Činohry</t>
  </si>
  <si>
    <t>Nevyhnutná súčasť pripravovaných a existujúcich predstavení, existujúca kamera je po svojej životnosti a oprava je nerentabilná.</t>
  </si>
  <si>
    <t>SND202208</t>
  </si>
  <si>
    <t>Média server Green Hippo HD pre sálu Opery a Baletu a pre sálu Činohry   2 ks</t>
  </si>
  <si>
    <t>Nevyhnutná výmena existujúceho zariadenia, ktoré nemá podporu hardwéru a softwéru. Zastaralé videoformáty a prevádzka je nestabilná.</t>
  </si>
  <si>
    <t>Cieľom je zabezpečiť modernú a bezporuchovú prevádzku videotechnológií.</t>
  </si>
  <si>
    <t>SND202209</t>
  </si>
  <si>
    <t>Svetlá Klemantis AS 1000  12 ks</t>
  </si>
  <si>
    <t>Nevyhnutná výmena existujúich svietidiel modernými Led svietidlami. Úspora energií a svetelných farebných filtrov.</t>
  </si>
  <si>
    <t>Cieľom je zabezpečit úspornú prevádzku svietidiel, náhrada 1000 W svietidla 350 W , co je pri terajšom počte 24 ks obrovská úspora energie.</t>
  </si>
  <si>
    <t>SND202210</t>
  </si>
  <si>
    <t>Rekonštrukcia siete pre riadenie scéníckého osvetlenia</t>
  </si>
  <si>
    <t>Nevyhnutná výmena siete pre svetelné a video technológie. Nové, moderné videozariadenia, svetlá a svetelné pulty potrebujú výmenu existujúcej zastaralej siete</t>
  </si>
  <si>
    <t>Cieľom je zabezpečit kompaktibilitu svetelných technológií a video zariadení pri prenose signálu.</t>
  </si>
  <si>
    <t>SND202211</t>
  </si>
  <si>
    <t>Video projektor LASER 40000 ANSI + optiky</t>
  </si>
  <si>
    <t>Na javisku opery aktulálne dva stávajúce projektory projektujú len v  SD kvalite, sú morálne a fyzicky zastaralé - nevieme realizovať súčasný formát používaný vo videoprojekciách. Videoprojekcu a projekčnú tehchniku používame vo viac ako polovici repertoáru predstavení Opery SND</t>
  </si>
  <si>
    <t>Renovácia existujúcej projekčenej techniky so stálym uplatnením. Cieľom je zabezpečiť bezporuchovú prevádzku, technologicky umožniť umeleckú tvorbu porovnateľnú minimálne s európskym štandardom a tým umožniť medzinárodnú spoluprácu na nových projektoch</t>
  </si>
  <si>
    <t>SND202213</t>
  </si>
  <si>
    <t>Rekonštrukcia video zariadení, obnova videoprojektorov, kamier, video strižní a záznamových zariadení, vyriešenie problematiky streamovania, úložiska video dát - video cloudu</t>
  </si>
  <si>
    <t>Nevyhnutná rekonštrukcia videoprojektorov, media serverov, kamier, strižní, video zariadení, optických rozvodov</t>
  </si>
  <si>
    <t>Cieľom je zabezpečiť modernú a bezporuchovú prevádzku videotechnológií, nakoľko sú existujúce zariadenia poruchové, zastaralé a nefukčné.</t>
  </si>
  <si>
    <t>SND202214</t>
  </si>
  <si>
    <t>Rekonštrukcia odovzdávacej stanice tepla v Novej budove SND</t>
  </si>
  <si>
    <t>Doplnenie komponentov odovzdávacej stanice tepla na vyrovnávanie tlaku sytsému.</t>
  </si>
  <si>
    <t>Dosiahnuť stabilný tlak vo vykurovacích okruhoch.</t>
  </si>
  <si>
    <t>predpokladané ušetrené náklady za rok</t>
  </si>
  <si>
    <t>SND202215</t>
  </si>
  <si>
    <t>Rekonštrukcia Centrálnej prípravy vzduchu v Novej budove SND</t>
  </si>
  <si>
    <t>Výmena zastaralých regulátorov ventilátorov, výmena komponentov rozbehu ventilátorov.</t>
  </si>
  <si>
    <t>Efektivnejšia regulácia ventilátorov prívodu vzduchu, zníženie opotrebovania komponentov pri rozbehu ventilátorov.</t>
  </si>
  <si>
    <t>SND202217</t>
  </si>
  <si>
    <t>Realizácia projetku "Divadelná kuchyňa SND"</t>
  </si>
  <si>
    <t xml:space="preserve">Zmena využitia priestorov na divadelné aktivity </t>
  </si>
  <si>
    <t>Vytvoriť nové atraktívne umelecké prostredie pre inscenácie menších rozmerov - zmeniť využitie nevyužívaného priestoru v Novej budove SND a zvýšiť počet odohraných predstavení a tým zabezpečiť nový zdroj vlastných príjmov.</t>
  </si>
  <si>
    <t>SND202301</t>
  </si>
  <si>
    <t>Rekonštrukcia sedadiel hľadiska vo veľkej sále Činohry</t>
  </si>
  <si>
    <t>Nevyhnutná renovácia sedadiel v sále Činohry, sedadlá sú nadmieru opotrebované, je potrebné nové čalúnenie vrátane výmeny nových molitanových výplni</t>
  </si>
  <si>
    <t xml:space="preserve">Zabezpečiť adekvátne sedenie pre návštevníkov predstavení Činohry </t>
  </si>
  <si>
    <t>SND202302</t>
  </si>
  <si>
    <t>Rekonštrukcia Baletných sál, výmena baletnej podlahy a baletizolu</t>
  </si>
  <si>
    <t xml:space="preserve">Rekonštrukcia podláh vo Veľkej a Malej baletnej sále, podlahy sú nadmieru opotrebované </t>
  </si>
  <si>
    <t>Zabezpečiť skúšobný proces baletu SND</t>
  </si>
  <si>
    <t>SND202303</t>
  </si>
  <si>
    <t>Rekonštrukcia Skúšobného javiska opery</t>
  </si>
  <si>
    <t xml:space="preserve">Zakúpenie a inštalácia pernamentnej baletnej podlahy na Skúšobnom javisku opery </t>
  </si>
  <si>
    <t>SND202304</t>
  </si>
  <si>
    <t>Rekonštrukcia vonkajších ochodzov Novej budovy SND</t>
  </si>
  <si>
    <t>Výmena izolácií ochodzov v časti Činohra</t>
  </si>
  <si>
    <t>Odstranenie zatekania do budovy SND</t>
  </si>
  <si>
    <t>hrozba vzniku škody,ak sa investícia nezrealizuje/ výnosy z predstavení Činohry v roku 2022</t>
  </si>
  <si>
    <t>SND202305</t>
  </si>
  <si>
    <t xml:space="preserve">Rekonštrukcia fasád a sklenených konštrukcí Novej Budovy SND </t>
  </si>
  <si>
    <t>Výmena izolácií a tmelení kamenných fasád a sklenených konštrukcí</t>
  </si>
  <si>
    <t>SND202306</t>
  </si>
  <si>
    <t xml:space="preserve">Rekonštrukcia strechy skladov ÚDD SND </t>
  </si>
  <si>
    <t>Výmena izolácie a zateplenie strechy skladov kulís a garderóby v ÚDD SND</t>
  </si>
  <si>
    <t>Odstranenie zatekania do budovy skladov</t>
  </si>
  <si>
    <t>hrozba vzniku škody,ak sa investícia nezrealizuje</t>
  </si>
  <si>
    <t>SND202307</t>
  </si>
  <si>
    <t>Projekt web stránky SND</t>
  </si>
  <si>
    <t>Zriadenie novej web stránky SND</t>
  </si>
  <si>
    <t>Zriadenie nových web funkcionalitíd web stránky SND</t>
  </si>
  <si>
    <t>0EK0I01</t>
  </si>
  <si>
    <t>SND202308</t>
  </si>
  <si>
    <t>Príprava a naštudovanie nových divadelných titulov Balet</t>
  </si>
  <si>
    <t>Obstaranie licencií na pripravované nové tituly Labutie jazero, Carmina Burana,Manon a ďalší titul, ktorý je v štádiu rokovania s tvorcami, zatiaľ bez názvu</t>
  </si>
  <si>
    <t>návštevnosť na predstaveniach Baletu v roku 2022</t>
  </si>
  <si>
    <t>SND202309</t>
  </si>
  <si>
    <t>Príprava a naštudovanie nových divadelných titulov Činohra</t>
  </si>
  <si>
    <t>Obstaranie licencií na pripravované a rozpracované tituly Kocúrkovo, Konformista, Malé ženy,
Bílá voda, Deti, Koncert na želanie, Budete mať luft, Pred očami západu a ďalšie pripravované tituly zatiaľ bez názvu</t>
  </si>
  <si>
    <t>SND202310</t>
  </si>
  <si>
    <t>Príprava a naštudovanie nových divadelných titulov Opera</t>
  </si>
  <si>
    <t xml:space="preserve">Obstaranie licencií na pripravované tituly Svätopluk, Maria Stuarda, Nabucco, Madamma Butterfly, Hubička, Príhody líšky Bystroušky a ďalšie dva tituly zatiaľ nešpecifikované </t>
  </si>
  <si>
    <t>návštevnosť na predstaveniach Opery v roku 2022</t>
  </si>
  <si>
    <t>SND202311</t>
  </si>
  <si>
    <t>Nákup hudobných nástrojov</t>
  </si>
  <si>
    <t>Nákup majstrovských sláčikových nástrojov, najmä huslí, viol a violončiel, ako aj obmena opotrebovaných dychových nástrojov</t>
  </si>
  <si>
    <t>SND202312</t>
  </si>
  <si>
    <t>Nákup kamerového systému v NB,HB,ÚDDSND</t>
  </si>
  <si>
    <t>Súčasný kamerový systém je nevyhovujúci, nie je použiteľný na právne účely</t>
  </si>
  <si>
    <t>Zabezpečenie ostrahy budov SND</t>
  </si>
  <si>
    <t>SND202313</t>
  </si>
  <si>
    <t>Nákup dochádzkového systému do NB, HB, SND</t>
  </si>
  <si>
    <t>Súčasný dochádzkový systém je nevyhovujúci, nie je použiteľný na právne účely</t>
  </si>
  <si>
    <t>úspora času zavedením elektronického dochádzkového systému</t>
  </si>
  <si>
    <t>Nákup PC spojených s ukončením software podpory Windows 10</t>
  </si>
  <si>
    <t>cca 100 PC pracovných staníc</t>
  </si>
  <si>
    <t>SND202314</t>
  </si>
  <si>
    <t>Nákup Microsoft Office 365</t>
  </si>
  <si>
    <t>cca 100 licencií na rok</t>
  </si>
  <si>
    <t>SND202315</t>
  </si>
  <si>
    <t>Rekonštrukcia 2ks osobných výťahov v NB SND</t>
  </si>
  <si>
    <t>Nákup nákladného auta</t>
  </si>
  <si>
    <t>očakávané najazdené km</t>
  </si>
  <si>
    <t>SFÚ</t>
  </si>
  <si>
    <t>Slovenský filmový ústav</t>
  </si>
  <si>
    <t>SFÚ202101</t>
  </si>
  <si>
    <t xml:space="preserve">nevyhnutnosť výmeny digitálnych technológií pre znouobnovenie  chodu digitalizačného pracoviska a pokračovanie  digitalizácie audiovizuálneho dedičstva SR, nakoľko existujúce technológie (z roku 2011-2013) sú vysoko morálne a fyzicky amortizované, sú za hranicou životnosti a súčasne boli poškodené zadymením po požiari v septembri 2022. Poistné plnenie sa v zmysle poistných podmienok očakáva na úrovni 80% z hodnoty 3543308 - t.j. max. 2 765 232 € - rozdiel je nevyhnutné dofinancovať. </t>
  </si>
  <si>
    <t>funkčné a digitalizačné pracovisko, ktoré umožní pokračovanie digitalizácie filmových objektov a súčasne zabezpečí nielen uchovávanie zdgitalizovaného obsahu, ale i tvorbu mastrov a derivátov na jeho sprístupňovanie verejnosti formou televízneho vysielania, kinodistribúcie, vydávania na nosičoch DVD a Blu-ray, VoD platformy a i., ktoré v digitálnom veku inak ako digitálne nie je možné.</t>
  </si>
  <si>
    <t xml:space="preserve">Zákon č. 40/2015 Z.z. o audiovízii, §21 ods. 1 b) až d) a ods. 2  f)  </t>
  </si>
  <si>
    <t>Digitalizačné pracovisko tvorí 17,0 pracovných úväzkov v špeciálnych digitalizačných pozíciách, z toho pozíciu retušér tvoria 4 pracovné úväzky. Fond pracovného času na rok 2023 je 2080 pracovných hodín x 17 úväzkov= 35 360 človekohodín. Realizáciou uvedenej investície sa predpokladá uštrenie cca 15%, t.j.   5 304 človekohodín, čo bude mať dopad na zvýšenie počtu zdigitalizovaných objektov o 15% - ukazovateľ 70 ročne  (pre rok 2023 je z titulu pozastavenej prevádzky a predpokladu jej spustenia v II. polroku 2023 v objeme 35 objektov ) môže byť v roku 2024 upravený na 80 zdigitalizovaných objektov ročne.</t>
  </si>
  <si>
    <t>08S0104 Médiá a audiovízia</t>
  </si>
  <si>
    <t>SFÚ202102</t>
  </si>
  <si>
    <t>Renovácia kina Lumiere -IV.etapa - dofinancovanie v roku 2023</t>
  </si>
  <si>
    <t xml:space="preserve">nevyhnutnosť dokončenia stavebných úprav ( ktoré sa z dôvodu nedostatku finančných zdrojov zastavili v roku 2016) pre funkčné a moderné kino, zabezpečenie vstupu imobilným návštevníkom  </t>
  </si>
  <si>
    <t>funkčné a moderné kino Lumiere -  nevyhnutnosť jeho prevádzky, rozvoja a technického zlepšenia, zabezpečenie vstupu imobilným návštevníkom - výťah do dvoch suterénnych kinosál</t>
  </si>
  <si>
    <t xml:space="preserve"> b) Alternatíva - projekt je v realizácii</t>
  </si>
  <si>
    <t xml:space="preserve">Zákon č. 40/2015 Z.z. o audiovízii,  §21 ods. 1 h)  </t>
  </si>
  <si>
    <t xml:space="preserve">návštevnosť kina Lumiere v roku 2022 bola celkom 56 605 návštevníkov. Avšak z dôvodu požiaru v digitalizčnom pracovisku a zadymení a kontaminovaní kina  (20.9.2022) bola prevádzka pozastavená, t.č. prebieha príprava renovácie. V prrípade, že by prevádzka nebola pozastavená, možno predpokladať, že návštevnosť by bola (56 605 :9x12) -  cca 75 000 divákov. Možno predpokladať, že po renovácii kina môžeme očakávať  priemernú ročnú návštevnosť na úrovni 85 000 divákov - t.j. nárasť o 13,3%. </t>
  </si>
  <si>
    <t>časť nákladov spojených s renováciou má povahu bežných výdavkov - sťahovanie,balenie, čistenie a impregnovanie travertínovej podlahy, upratovanie, nákup invetáru do kina a pod., činnosť stavebného dozoru, následné revízie a skúšky zariadení a i.</t>
  </si>
  <si>
    <t>SFÚ202103</t>
  </si>
  <si>
    <t>PC sieť v sídelnej budove SFÚ na Grösslingovej 32 v Bratislava - výmena</t>
  </si>
  <si>
    <t>nevyhnutnosť výmeny zastaralej PC siete z roku 2003 za PC sieť s vyššou priepustnosťou dát</t>
  </si>
  <si>
    <t>funkčná a výkonná PC sieť, ktorá umožní práce aj so zdigitalizovanými filmovými objektami pre ich odborný popis a katalogizáciu v systéme SK CINEMA, zvýšenie konfortu pre vedecko-výskumené účely a styk s verejnosťou</t>
  </si>
  <si>
    <t>Zákon č. 40/2015 Z.z. o audiovízii, §21 ods. 1  c) a f)</t>
  </si>
  <si>
    <t xml:space="preserve">zvýšenie priepustnosti  PC siete a jej zrýchlenie ušetrí  predpokladané človekohodiny v objeme cca 8 800 človekohodín ročne.  ( Fond pracovného času na rok 2023 je 2080 pracovných hodín x 85 úväzkov= 176 800 človekohodín. Realizáciou uvedenej investície sa predpokladá uštrenie cca 5%, t.j.   8 840 človekohodín), čo bude mať dopad na zvýšenie kvality poskytovaných služieb inštitúcie </t>
  </si>
  <si>
    <t>v súvislosti s projektom vznikajú bežné výdavky, ktorými sú náklady na následné maľovanie, sťahovanie,  prípadné ďalšie práce spojené s úpravou omietok po výmene počitačovej siete, čistenie a pod., ktoré SFÚ uhradí z vlastných zdrojov - z výnosov (zdroj 46).</t>
  </si>
  <si>
    <t>SFÚ202104</t>
  </si>
  <si>
    <t xml:space="preserve"> Deponovanie (uschovávanie)  archívnych filmových materiálov – vytvorenie depozitu zabezpečovacích rozmnožovacích materiálov a medziskladu pre neošetrené akvizície.   </t>
  </si>
  <si>
    <t>nevyhnutnosť uskladnenia a uchovávania filmových materiálov v zmysle normatívov FIAF (Medzinárodná  federácia filmových archívov, ktorej je SFÚ členom od roku 2001) v súlade s projektom Systematickej obnovy audiovizuálneho dedičstva SR, ktorého aktualizáciu schválila Vláda SR uznesením č. 113 zo  dňa 13.3.2019.</t>
  </si>
  <si>
    <t>plnenie povinnosti zákonného depozitu v súlade so zákonom č. 40/2015 Z.z. o audiovízii  a medzinárodnými normatívmi FIAF</t>
  </si>
  <si>
    <t>Zákon č. 40/2015 Z.z. o audiovízii, §21 ods. 1 a)</t>
  </si>
  <si>
    <t>nevyhovuje ani jedna z odporúčaných možností,  nie je aplikovateľná. Nenastane úspora ani nákladov ani človekohodín, Jedná sa o zákonnú povinnosť uchovávania filmových materiálov - viď vysvetlenie v poznámke</t>
  </si>
  <si>
    <t>časť nákladov spojených s vybudovaním depozitu  má povahu bežných výdavkov - sťahovanie filmového materiálu,  nákup regálov a ďalšieho  invetáru a pod., činnosť stavebného dozoru, ročná spotreba el. energie na klimatizačné zariadenia, revízie a i.</t>
  </si>
  <si>
    <t>SFÚ202105</t>
  </si>
  <si>
    <t>Osobné motorové vozidlo</t>
  </si>
  <si>
    <t xml:space="preserve">nevyhnutnosť výmeny zastaralého vozdidla z júla 2013 a jeho nahradenie ekologickejším motorovým vozidlom pre generálneho riaditeľa organizácie </t>
  </si>
  <si>
    <t>zabezpečenie prevádzkových potrieb organizácie - preprava osôb a materiálu, podpora "zelenej ekonomiky"</t>
  </si>
  <si>
    <t xml:space="preserve">Zákon č. 40/2015 Z.z. o audiovízii, §21  </t>
  </si>
  <si>
    <t xml:space="preserve">Najazdené kilometre (km/rok) </t>
  </si>
  <si>
    <t xml:space="preserve">Najazdené kilometre (km/rok) celkom 280 560, t.j. 9,75 roka - ročne 28 775, 4 km </t>
  </si>
  <si>
    <t>bežné výdavky v súvislosti s nadobudnutím investície nevznikajú, prevádzka vozidla je súčasťou rozpočtu - spotreba PHM, opravy a údržba a i.</t>
  </si>
  <si>
    <t>SFÚ202306</t>
  </si>
  <si>
    <t>nevyhnutnosť výmeny existujúcic projekotov včítane zvuku po dokončení stavebných úprav pre funkčné a moderné bezbariérové kino</t>
  </si>
  <si>
    <t>funkčné a moderné kino Lumiere -  nevyhnutnosť jeho prevádzky, rozvoja a technického zlepšenia, zabezpečenie bezbariérovosti fyzickej aj informačnej</t>
  </si>
  <si>
    <t>zákon č. 40/2015 Z.z. o audiovízii - § 21 ods. 1 písm.h)  prevádzkuje audiovizuálne technické zariadenie a kino na uvádzanie audiovizuálnych diel na verejnosti audiovizuálnym predstavením,</t>
  </si>
  <si>
    <t>bežné výdavky predstavujú náklady na zabezpečenie stavebného dozoru pri realizácii - montáž zvukového systému Atmos, ako i náklady na zaškolenie a obsluhu zariadení včítane licencie</t>
  </si>
  <si>
    <t>SĽUK</t>
  </si>
  <si>
    <t>Slovenský ľudový umelecký kolektív</t>
  </si>
  <si>
    <t>SĽUK202101</t>
  </si>
  <si>
    <t>Rekonštrukcia a modernizácia areálu v Rusovciach</t>
  </si>
  <si>
    <t>Vylepšenie technicko-izolačných vlastností priestoru, zvýšenie bezpečnosti prevádzky, minimalizácia rizikových faktorov z hľadiska bezpečnosti a ochrany zdravia pri práci - fyzická záťaž, záťaž teplom. Konkrétne bude realizovaná výmena zasklenej steny v tanečných sálach SĽUK-u, rekonštrukcia elektrických rozvodov, výmena radiátorov, výmena podlahy a rekonštrukcia hygienického zázemia umeleckej zložky SĽUK-u.</t>
  </si>
  <si>
    <t>Vytvorenie kvalitného priestoru na tréningovú činnosť umeleckej prevádzky SĽUK-u a atraktívneho priestoru na organizáciu akcií a podujatí inými inštitúciami v rámci krátkodobého prenájmu.</t>
  </si>
  <si>
    <t xml:space="preserve">Zriaďovacia listina SĽUK, Čl. 1 ods. 2  písm. b) a m); Zákon č. 124/2006 Z.z. o bezpečnosti a ochrane zdravia pri práci , §6 ods. 1 b)  </t>
  </si>
  <si>
    <t>Ročný predpoklad šetrenia nákladov na energie, na údržbu a prevádzku nehnuteľnosti</t>
  </si>
  <si>
    <t>08S0102 Hudba, koncertná činnosť a umelecké súbory</t>
  </si>
  <si>
    <t>SĽUK202102</t>
  </si>
  <si>
    <t>Rekonštrukcia ubytovne SĽUK-u</t>
  </si>
  <si>
    <t xml:space="preserve">Objekt ubytovne SĽUK-u je v značne fyzicky opotrebovanom stave. Zámerom je komplexná rekonštrukcia ubytovne SĽUK, a to zateplenie budovy, výmena sanity, podláh, okien, dverí, dlažieb a obkladov, stierkovanie, penetrácia, maľovanie, omietka, rekonštrukcia strechy, pivničných priestorov, elektroinštalačné práce, výmena kotlov.  </t>
  </si>
  <si>
    <t>Zvýšenie energetickej efektívnosti a zabezpečenie lepšieho ubytovacieho štantardu.</t>
  </si>
  <si>
    <t>Zákon č. 555/2005 Z.z o energetickej hospodárnosti budov, §4 ods. 3; Zákon č. 311/2001 Zákonník práce, §151</t>
  </si>
  <si>
    <t>SĽUK202103</t>
  </si>
  <si>
    <t>Rekonštrukcia a modernizácia sídelnej budovy SĽUK-u v Rusovciach</t>
  </si>
  <si>
    <t>Pôjde o komplexnú rekonštrukciu a modernizáciu sídelnej budovy, strechy, vstupných priestorov, administratívnych priestorov, vestibulu a priestoru divadla SĽUK (javisko, hľadisko a zázemie). Zrealizuje sa komplexné zateplenie budovy, obnova strechy a výmena strešnej krytiny, výmena okenných a dverných výplní, nové povrchové úpravy podláh, stien a stropov, nové dverné konštrukcie s určenou požiarnou odolnosťou, nové zábradlia na schodištiach a balkónoch, nové rozvody tepla a radiátory, nové rozvody bleskozvodov a elektroinštalácie, doplnená bude štruktúrovaná kabeláž, kamerový systém, zabezpečovací systém, ozvučenie a elektrická požiarna signalizácia, nový systém vetrania a chladenia budovy, rekonštrukcia sociálneho zázemia budovy, nové rozvody studenej a teplej vody, komplexné technické vybavenie budovy, obnova ostatných doplnkových priestorov. Stavba bude prispôsobená užívaniu všetkých verejných priestorov osobami s obmedzenou schopnosťou pohybu.</t>
  </si>
  <si>
    <t>Zvýšenie komfortu návštevníkov podujatí organizovaných v priestoroch SĽUK-u, debarierizácia priestorov SĽUK-u a zabezpečenie lepších pracovných podmienok zamestnancom SĽUK-u.</t>
  </si>
  <si>
    <t>a) Využitie iných adekvátnych voľných priestorov vo vlastníctve SR
b) Nájom vyhovujúcich priestorov na činnosť</t>
  </si>
  <si>
    <t xml:space="preserve">Zriaďovacia listina SĽUK, Čl. 1 ods. 2  písm. b) a f); Zákon č. 555/2005 Z.z o energetickej hospodárnosti budov,  §4 ods. 3; Zákon č. 311/2001 Zákonník práce, §147 
</t>
  </si>
  <si>
    <t>Uvedený počet návštevníkov predstavení a kinopredstavení v budove SĽUK-u v roku 2022</t>
  </si>
  <si>
    <t>SĽUK202104</t>
  </si>
  <si>
    <t>Obnova HW a SW vybavenia pre fond tradičnej kultúry</t>
  </si>
  <si>
    <t>Výmena fyzicky a morálne opotrebovanej infraštruktúry - existujúceho hardvéru a softvéru - pre plynulú realizáciu činnosti Centra pre tradičkú ľudovú kultúru súvisiacich so starostlivosťou o tradičnú ľudovú kultúru Slovenska, jej zberom, uchovávaním a zverejňovaním.</t>
  </si>
  <si>
    <t>Zabezpečenie kvalitného zberu, uchovávania a prezentácie tradičnej ľudovej kultúry Slovenska.</t>
  </si>
  <si>
    <t xml:space="preserve">Zriaďovacia listina SĽUK, Čl. 1 ods. 2  písm. d)
</t>
  </si>
  <si>
    <t>Predpoklad využitia služieb súvisiacich s uchovávaním, prezentáciou a zverejňovaním tradičnej ľudovej kultúry</t>
  </si>
  <si>
    <t>SĽUK202105</t>
  </si>
  <si>
    <t>Modernizácia parkoviska SĽUK-u</t>
  </si>
  <si>
    <t>Realizácia nového povrchu parkoviska a inteligentného parkovacieho systému, obmedzenie prístupu a parkovania automobilov (iných ako návštevníkov SĽUK-u, vytvorenie parkovacích miest pre ZŤP.</t>
  </si>
  <si>
    <t>Zvýšenie komfortu návštevníkov podujatí organizovaných v priestoroch SĽUK-u a debarierizácia parkoviska.</t>
  </si>
  <si>
    <t xml:space="preserve">Zriaďovacia listina SĽUK, Čl. 1 ods. 2  písm. b) a f) </t>
  </si>
  <si>
    <t>Predpoklad využitia parkovacím miest v rámci predstavení, kinopredstavení a ďalších aktivít realizovaných SĽUK-om</t>
  </si>
  <si>
    <t>SĽUK202106</t>
  </si>
  <si>
    <t>Obnova vozového parku SĽUK - kúpa autobusu</t>
  </si>
  <si>
    <t>Obstaranie autobusu na prepravu osôb s minimálne 51 miestami (ideálne 55 miest) za účelom zvýšenia bezpečnosti prepravy umeleckej zložky SĽUK-u na na predstavenia, podujatia, festivaly, zájazdy v rámci celého Slovenska a blízkeho zahraničia. Pri obstaraní autobusu budeme požadovať vysokú prevádzkovú pripravenosť, dlhú životnosť osvedčenú v praxi, rýchlu amortizáciu, využitie ekologických a inovatívnych technológií pohonu s ohľadom na nízku spotrebu paliva.</t>
  </si>
  <si>
    <t>Zabezpečenie efektívnej prepravy umeleckej zložky SĽUK-u na predstavenia, podujatia, festivaly, zájazdy.</t>
  </si>
  <si>
    <t>Zriaďovacia listina SĽUK, Čl. 1 ods. 2  písm. b)</t>
  </si>
  <si>
    <t>Najazdené km autobusu za r. 2022</t>
  </si>
  <si>
    <t>SĽUK202201</t>
  </si>
  <si>
    <t>Vytvorenie nového divadelného a skúšobného priestoru</t>
  </si>
  <si>
    <t>Pôjde o prestavbu existujúcich garáží na divadelný a skúšobný priestor so zázemím pre tanečníkov/umelcov. V existujúcom objekne budú realizované drobné stavebné zásahy, pôjde skôr o dostavbu drevených konštrukcií vrátane nového vloženého podlažia a SDK deliacich priečok. Tvar, ani konštrukčný systém budovy sa nezmení.</t>
  </si>
  <si>
    <t>Využitie aktuálne nevyužitého priestoru na rozšírenie priestorových možností SĽUK-u, konkrétne na skúšobný proces, ako aj prezentáciu aktuálnych, aj nových programov SĽUK-u, a tiež pri organizovaní kultúrno-spoločenských podujatí, vzdelávacích a výchovných činností.</t>
  </si>
  <si>
    <t>Zriaďovacia listina SĽUK, Čl. 1 ods. 2  písm. b), f) a g)</t>
  </si>
  <si>
    <t>ŠFK</t>
  </si>
  <si>
    <t>Štátna filharmónia Košice</t>
  </si>
  <si>
    <t>ŠFK202102</t>
  </si>
  <si>
    <t>Nákup osobného automobilu pre ŠFK</t>
  </si>
  <si>
    <t xml:space="preserve">Nevyhnutný nákup motorového vozidla -  1 osobné 7-miestne motorové vozidlo.  V súčasnosti ŠFK nemá vo vlastnictve služobné auto. </t>
  </si>
  <si>
    <t>Cieľom je zabezpečiť plynulý chod prevádzky, zvýšiť bezpečnosť a znížiť náklady na údržbu a prepravné.</t>
  </si>
  <si>
    <t>Zriaďovacia listina ŠFK, Čl. 1 ods. 1</t>
  </si>
  <si>
    <t>200000km/20rokov - posledné roky bolo auto v takmer nepojazdnom stave</t>
  </si>
  <si>
    <t>ŠFK202205</t>
  </si>
  <si>
    <t>Nákup mobiilného pódia</t>
  </si>
  <si>
    <t xml:space="preserve">Nevyhnutný nákup nivtekových dielcov pre potreby postavenia pódia pre zborové telesá ako aj menšie komorné zoskupenia vo Veľkej sále, Foyer DU ako aj v Malej sále. Nivtekove dielce je možné použiť v rôznych variaciách. </t>
  </si>
  <si>
    <t xml:space="preserve">Cieľom je výmena starého mobilného pódia, ktoré už nespĺňa bezpečnostné parametre. </t>
  </si>
  <si>
    <t>Zriaďovacia listina ŠFK, Čl. 1 ods. 2 písm. l)</t>
  </si>
  <si>
    <t>4 podujatia/rok, cena prenájmu cca 850 Eur/1 podujatie (Veľká sála) + cca 600 Eur (iné priestory)</t>
  </si>
  <si>
    <t>08S102</t>
  </si>
  <si>
    <t>ŠFK202202</t>
  </si>
  <si>
    <t>Rekonštrukcia pánskych toaliet na prízemí</t>
  </si>
  <si>
    <t xml:space="preserve">Nevyhnutná rekoštrukcia pánskych toaliet zo 60-tych rokov na prízemí DU. Rekonštrukciou vznikne toaleta pre imobilných a zároveň sa obnoví nepoužívaná toaleta pre návštevníkov - súčasť lóže. </t>
  </si>
  <si>
    <t>Cieľom je úspora nákladov na opravy a zabezpečenie hygienických štandardov pre návštevníkov. Vytvoriť podmienky pre imobilných občanov.</t>
  </si>
  <si>
    <t>zlepšienie aktraktivity priestorov Domu umenia + nárast prenájmov</t>
  </si>
  <si>
    <t>ŠFK202204</t>
  </si>
  <si>
    <t>Nákup sláčikových  hudobných nástrojov - orchester ŠFK</t>
  </si>
  <si>
    <t xml:space="preserve">Nevyhnutný nákup sláčikových hudobných nástrojov, ktoré v dostatočnej umeleckej kvalite úplne absentujú vo vlatníctve ŠFK.                                         Vďaka kvalitným sláčikovým hudobným nástrojom ŠFK dokáže zabezpečiť umelecký rast jednotlivcov, ako aj celého telesa a zvýšiť svojú konkurencieschopnosť voči iným európskym orchestrom. 
Pozn. Do tejto skupiny hudobných nástrojov sú zahrnuté len sláčikové hudobné nástroje - husle - 27, viola - 12, violončelo - 8, kontrabas - 6 a sláčiky (53 ks) k jednotlivým nástrojom. 
</t>
  </si>
  <si>
    <t xml:space="preserve">Cieľom je zabezpečiť umeleckú činnosť orchestra na zabezpečiť kvalitu a nevyhnutnú kompaktnosť zvuku orchestra. 
</t>
  </si>
  <si>
    <t>návštevnosť 2022</t>
  </si>
  <si>
    <t>ŠFK202105</t>
  </si>
  <si>
    <t>Nákup hudobných nástrojov - veľké a malé koncertné krídlo</t>
  </si>
  <si>
    <t>Nákup veľkého a malého koncertného krídla značky Steinway.</t>
  </si>
  <si>
    <t>Cieľom je zabezpečiť výmenu koncertného klavíra vo veľkej koncertnej sále. Novým klavírom (malé koncertné krídlo) zabezpečiť možnosť realizovať komorné koncerty v Malej sále DU.</t>
  </si>
  <si>
    <t>ŠFK202103</t>
  </si>
  <si>
    <t>Rekonštrukcia osvetlenia a vybavenia Veľkej sály Domu umenia</t>
  </si>
  <si>
    <t>Hlavným zámerom je dosiahnuť kvalitné osvetlenie priestoru javiska koncertnej sály Domu umenia tak, aby spĺňalo moderné požiadavky na intenzitu, flexibilitu a energetickú nenáročnosť, a zároveň inštalovať základné technické vybavenie sály -  kamerový systém.</t>
  </si>
  <si>
    <t xml:space="preserve">Cieľom je zvýšiť návštevnosť koncertov, zníženie prevádzkových nákladov Veľkej sály DU a sebestačnosť pri vytváraní záznamov koncertov. </t>
  </si>
  <si>
    <t>ročne 32000 eur/rok, ušetrenie cca 1/3 nákladov</t>
  </si>
  <si>
    <t>ŠFK202101</t>
  </si>
  <si>
    <t>Nákup dychových hudobných nástrojov - orchester ŠFK</t>
  </si>
  <si>
    <t xml:space="preserve">Nevyhnutný nákup hudobných nástrojov, ktoré nahradia tie, ktoré sú v nevyhovujúcom technickom stave, alebo doplnia vybavenie orchestra o chýbajúce nástroje – a to podľa najakútnejších potrieb. Vďaka novým hudobným nástrojom ŠFK dokáže zabezpečiť umelecký rast jednotlivcov, ako aj celého telesa a zvýšiť svojú konkurencieschopnosť voči iným európskym orchestrom. 
Prínosom investície do nových hudobných nástrojov radikálne zníži náklady na opravy zastaralých hudobných nástrojov.
</t>
  </si>
  <si>
    <t xml:space="preserve">Cieľom je zabezpečiť bežné fungovanie orchestra a znížiť náklady na opravy zastaraných hudobných nástrojov.
</t>
  </si>
  <si>
    <t>ŠFK202108</t>
  </si>
  <si>
    <t>Obnova nástrojového vybavenia - harfa</t>
  </si>
  <si>
    <t xml:space="preserve">Nevyhnutný nákup harfy značky Lyon &amp; Healy Style 23 gold do orchestra ŠFK. </t>
  </si>
  <si>
    <t xml:space="preserve">Cieľom je zabezpečiť výmenu hudobného nástroja - harfy. Potreba výmeny vznikla približne v roku 2000. Harfa, ktorá sa ako 2. nástroj v orchestri ŠFK využíva, bol zakúpený v roku 1971 a je po svojej životnosti. </t>
  </si>
  <si>
    <t>ročné náklady na opravu a údžbu</t>
  </si>
  <si>
    <t>ŠFK202203</t>
  </si>
  <si>
    <t>Ozvučenie koncertnej sály</t>
  </si>
  <si>
    <t>Nákup ozvučovacej techniky do Veľkej koncertnej sály pre potreby vlastných ako aj externých podujatí.</t>
  </si>
  <si>
    <t xml:space="preserve">Cieľom je znížiť náklady na prenájom techniky a zabezpečiť základné kvalitné ozvučenie intrených a externých podujatí.
</t>
  </si>
  <si>
    <t>ŠFK202201</t>
  </si>
  <si>
    <t xml:space="preserve">Rekonštrukcia pódia spojená s vybudovaním skladu </t>
  </si>
  <si>
    <t>Nevyhnutná rekonštrukcia pódia vo Veľkej koncertnej sále a vybudovanie skladu pod pódiom o rozlohe cca 100m² pre hudobné nástroje a inventár používaný na koncertoch. Sklad bude prepojený s pódiom nákladným výťahom. Nové pódium bude zrealizované na novej konštrukcii a bude spľňať akustické, estetické a statické požiadavky.</t>
  </si>
  <si>
    <t xml:space="preserve">Cieľom je odstrániť problém s vrzgajúcim pódiom a zlepšiť akustické vlastnosti Veľkej koncertnej sály DU. Vybudovaním skladu odstrániť aktuálny problém s nedostatkom skladových priestorov pre hudobné nástroje a zároveň vytvoriť viac priestoru na pódiu. To umožní ŠFK rozšíriť možnosti hlavnej činnosti - do programu koncertov ŠFK budú môcť byť zaradené diela s vačším obsadením hráčov. 
</t>
  </si>
  <si>
    <t>ŠFK202104</t>
  </si>
  <si>
    <t>Rekonštrukcia a vybavenie Malej sály v Dome umenia</t>
  </si>
  <si>
    <t xml:space="preserve">Nevyhnutná rekonštrukcia Malej sály Domu umenia. Mala koncertná sála bude slúžiť na prezentáciu nových foriem umenia a práce s publikom. Bude vybavená novým pódiom, variabilným auditóriom, svetelným, zvukovým a projekčným systémom.  Súčasťou rekonštrukcie bude vybudovanie audiovizuálneho centra pre nahrávanie aj následnú on-line prezentáciu. Taktiež bude vybudovanie bezbariérový prístup.  </t>
  </si>
  <si>
    <t xml:space="preserve">Cieľom je pripraviť moderný multifunkčný priestor pre kultúru a vybudovať audiovizuálne centrum. </t>
  </si>
  <si>
    <t>Zriaďovacia listina ŠFK, Čl. 1 ods. 1 písm. d); Stratégia rozvoja kreatívneho priemyslu v Slovenskej republike, priorita č. 1 opatrenie 1.1.</t>
  </si>
  <si>
    <t>ŠFK202107</t>
  </si>
  <si>
    <t>Kúpa budovy - sídla ŠFK (Dom umenia)</t>
  </si>
  <si>
    <t>Odkúpiť do majetku štátu sídlo ŠfK - Dom umenia, ktorý je NKP, od mesta Košice. Dlhodobo pretrvávajúca neistota vo vlastníctve Domu umenia negatívne vplýva na celkove fungovanie organizácie a je prekážkou pre obnovu a udržiavanie NKP.</t>
  </si>
  <si>
    <t xml:space="preserve">Cieľom je zachovať aktuálny účel budovy pre kultúru a eliminovať náklady na prenájom.
</t>
  </si>
  <si>
    <t xml:space="preserve">Revízia výdavkov na kultúru bod 3.5 </t>
  </si>
  <si>
    <t>ročné náklady na prenájom Domu umenia</t>
  </si>
  <si>
    <t>ŠFK202106</t>
  </si>
  <si>
    <t>Odkúpenie a rekonštrukcia priestorov administratívnej budovy ŠFK</t>
  </si>
  <si>
    <t xml:space="preserve">Odkúpiť časť priestorov NKP na Grešákovej ulici. Štátna filharmónia Košice vlastní len polovicu budovy. Nadobudnuté priestory by boli po rekonštrukcii využité ako administratívne a archívne priestory, ubytovanie pre hosťujúcich umelcov. </t>
  </si>
  <si>
    <t xml:space="preserve">Cieľom je znížovanie nákladov na ubytovanie hosťujúcich umelcov a vytvoriť vhodné podmienky pre zamestnancov administratívy. </t>
  </si>
  <si>
    <t>Zriaďovacia listina ŠFK, Čl. 1 ods. 2 písm. b)</t>
  </si>
  <si>
    <t>ušetrenie nákladov na ubytovanie pre hosťujúcich umelcov</t>
  </si>
  <si>
    <t>Mikroporty</t>
  </si>
  <si>
    <t>Výmena mikroportov Štátnej filharmónie Košice</t>
  </si>
  <si>
    <t>ŠFK202301</t>
  </si>
  <si>
    <t>Výmena sedenia</t>
  </si>
  <si>
    <t xml:space="preserve">Výmena sedenia na balkóne a galérii vo Veľkej koncertnej sále v Dome umenia v počte cca 300 sedadiel. Súčasne je potrebné vymeniť na celej ploche aj podlahovú krytinu. </t>
  </si>
  <si>
    <t>Cieľom je výmena fyzicky opotrebovaného sedenia, ktoré už neyvhovuje bezpečnostným štandardom.</t>
  </si>
  <si>
    <t xml:space="preserve">ŠO </t>
  </si>
  <si>
    <t xml:space="preserve">Štátna opera </t>
  </si>
  <si>
    <t>ŠO202101</t>
  </si>
  <si>
    <t xml:space="preserve">Rekonštrukcia národnej kultúrnej pamiatky a prevádzkových priestorov Štátnej opery v Banskej Bystrici </t>
  </si>
  <si>
    <t>Komplexná rekonštrukcia a modernizácia národnej kultúrnej pamiatky z hľadiska multifunkčného využitia a dostavba a rekonštrukcia prevádzkových a skladových priestorov. Celkový predpokladaný rozpočet stavby je 41 374,68 tis. € (prepočítané  na cen. úroveň 4.Q.2022  / 3.Q. 2019 = 1,377).</t>
  </si>
  <si>
    <t>Cieľom projektu je zefektívnenie činnosti Štátnej opery a multifunkčné využívanie priestorov po komplexnej rekonštrukcii, kotré bude spočívať vo využití pre ďalšiu umeleckú a kultúrnu činnosť (aj mimo aktivít samotnej Štátnej opery) a dobudovanie skladových priestorov.</t>
  </si>
  <si>
    <t>Uznesenie vlády SR č. 354/2019</t>
  </si>
  <si>
    <t xml:space="preserve">Kapitálové výdavky zo štátneho rozpočtu boli Štátnej opere zatiaľ poskytnutév v roku 2021 v sume 329 890,00 Eur, v roku 2022 v sume 2 409 770,00 Eur a v roku 2023 v sume 4 989 330,00 Eur. Bežné výdavky zahŕňajú výdavky spojené s verejným obstarávaním na výber dodávateľa projektovej dokumentácie (r.2022) a s verejným obstarávaním  na výber zhotoviteľa stavby (r.2024). Projekčné práce budú ukončené na základe zmluvy o dielo do konca júna 2024. Ďalšie čerpanie finančných prostriedkov bude ovplyvnené výsledkom verejného obstarávania na výber zhotoviteľa realizácie stavby.
</t>
  </si>
  <si>
    <t>ŠO202102</t>
  </si>
  <si>
    <t>Obnova multifunkčných tlačiarenských strojov</t>
  </si>
  <si>
    <t>Nákup multifunkčných tlačiarní Konica Minolta C250i v počte 2 ks.</t>
  </si>
  <si>
    <t>Cieľom projektu je zníženie nákladov na opravy a skvalitnenie práce na ekonomickom oddelení a technicko-hospodárskom úseku.</t>
  </si>
  <si>
    <t>Zriaďovacia listina ŠO, Čl. I, bod 2 k; Zákon č. 278/1993 Z. z. o správe majetku štátu, §3 ods. 2</t>
  </si>
  <si>
    <t>ušetrenie nákladov za opravy , výpočet priemerom z faktúr za posledné 4 roky</t>
  </si>
  <si>
    <t>ŠO202103</t>
  </si>
  <si>
    <t xml:space="preserve">Nákup latexovej tlačiarne </t>
  </si>
  <si>
    <t>Nákup latexovej tlačiarne HP Latex 335 and Cut Solution pre skvalitnenie služieb propagačného oddelenia.</t>
  </si>
  <si>
    <t>Cieľom projektu je zníženie nákladov na tlač v porovnaní s externým tlačením.</t>
  </si>
  <si>
    <t>využitie novej tlačiarne, výpočet = 16 hodín týždenne x 52 = 832 hodín / ročne</t>
  </si>
  <si>
    <t>Zaškolenie obsluhy a zamestnancov.</t>
  </si>
  <si>
    <t>ŠO202104</t>
  </si>
  <si>
    <t>Hudobné nástroje sú nevyhnutné na zabezpečenie hlavnej činnosti Štátnej opery.</t>
  </si>
  <si>
    <t>Cieľom projektu je zabezpečiť bežné fungovanie orchestra.</t>
  </si>
  <si>
    <t>Zriaďovacia listina ŠO, Čl. I, bod 2 l</t>
  </si>
  <si>
    <t>celkový počet ľudí za rok 2019</t>
  </si>
  <si>
    <t>ŠO202105</t>
  </si>
  <si>
    <t>ŠO202106</t>
  </si>
  <si>
    <t xml:space="preserve">Optimalizácia vetrania a chladenia budovy </t>
  </si>
  <si>
    <t>Projekt „OPTIMALIZÁCIA VETRANIA, CHLADENIA A DEZINFEKCIA V BUDOVE ŠTÁTNEJ OPERY V BANSKEJ BYSTRICI“ zabezpečí spoľahlivý systém vetrania a chladenia problémových miestností v budove Štátnej opery v Banskej Bystrici.</t>
  </si>
  <si>
    <t>Cieľom optimalizácie vetrania a chladenia je zabezpečiť tepelnú pohodu a prívod čerstvého vzduchu.</t>
  </si>
  <si>
    <t>ŠO202107</t>
  </si>
  <si>
    <t>Výmena riadiaceho systému vzduchotechniky a chladenia</t>
  </si>
  <si>
    <t>Výmenou riadiaceho systému merania a regulácie vzduchotechniky a chladenia v budove Štátnej opery na Národnej ulici v Banskej Bystrici zabezpečiť bezporuchové ovládanie a efektívny chod vzduchotechnických zariadení.</t>
  </si>
  <si>
    <t>Cieľom projektu je zabezpečiť bezporuchové ovládanie vzduchotechniky a chladenia a zníženie nákladov na opravy.</t>
  </si>
  <si>
    <t>ušetrenie nákladov za opravy , výpočet priemerom z faktúr za posledných 5 rokov</t>
  </si>
  <si>
    <t>ŠO202108</t>
  </si>
  <si>
    <t>Zvukový distribučný procesor</t>
  </si>
  <si>
    <t>Výmenou starého audiosystému za nový zvukový distribučný procesor sa zabezpečí rovnomerná distribúcia signálu a tým sa zamedzí vzniku rušivých momentov.</t>
  </si>
  <si>
    <t>Cieľom projektu je zvýšenie kvality hudobnej produkcie a zvýšenie kvality odposluchu.</t>
  </si>
  <si>
    <t>Zriaďovacia listina ŠO, Čl. I, bod 2 k</t>
  </si>
  <si>
    <t>ŠO202109</t>
  </si>
  <si>
    <t>Svetelné zariadenia</t>
  </si>
  <si>
    <t>Zadné horizontové LED svietidlá - 3 ks a zadné kontrové LED svietidlo - 1 ks a nákup novej rotačnej LED hlavice - 2 ks. Výmenou klasických svietidiel za moderné viacúčelové LED svietidlá sa zvýši umelecká kvalita zadného horizontového a kontrového svietenia v insenáciách.</t>
  </si>
  <si>
    <t>Cieľom projektu je zvýšenie umeleckej kvality osvetlenia a zníženie spotreby elektrickej energie.</t>
  </si>
  <si>
    <t>08T0103 a 08S0101</t>
  </si>
  <si>
    <t>ŠO202110</t>
  </si>
  <si>
    <t xml:space="preserve">Rekonštrukcia trafostanice, Jegorovova ul. </t>
  </si>
  <si>
    <t>Zmena napäťovej hladiny vyvoláva nutnosť rekonštrukcie na zariadení trafostanice na Jegorovovej ulici na napätie 22 kV a nutnosť výmeny transformátora 6,3/0,4 kV na trasformátor 22/0,45 kV.</t>
  </si>
  <si>
    <t>Utlmenie napäťovej hladiny 6,3 kV a jej nahradenie napäťovou hladinou 22 kV v dôsledku zvýšenia energetickej účinnosti vyvolané výzvou Stredoslovenskej distribučnej spoločnosti a.s. Žilina.</t>
  </si>
  <si>
    <t>Zákon č. 251/2012 Z. z. o energetike a o zmene a doplnení niektorých zákonov, §39 ods. 9</t>
  </si>
  <si>
    <t>KPI = celková suma za odber el.energie za rok 2019; trafostanica nebude funkčná, nebude zabezpečený prívod elektrickej energie</t>
  </si>
  <si>
    <t>ŠO202111</t>
  </si>
  <si>
    <t xml:space="preserve">Modernizácia skladu kostýmov, Jegorovova ul. </t>
  </si>
  <si>
    <t>Posúdenie zrealizovanej oceľovej plošiny v sklade kostýmov na Jegorovovej ulici zo statického a bezpečnostného hľadiska a následná úprava podľa platných noriem BOZP.</t>
  </si>
  <si>
    <t>Cieľ zámeru je zabezpečenie pevnosti konštruckie z hľadiska bezpečnosti a následné rozšírenie kapacity skladových priestorov.</t>
  </si>
  <si>
    <t xml:space="preserve">Zákon č. 124/2006 Z.z. o bezpečnosti a ochrane zdravia pri práci, §5 </t>
  </si>
  <si>
    <t>ŠO202112</t>
  </si>
  <si>
    <t xml:space="preserve">Nákup zvukovej techniky </t>
  </si>
  <si>
    <t>Modernizácia zvukovej techniky, doplnenie zvukovo akustických zariadení na zabezpečenie kvalitného ozvučenia ( audiozariadenia, mikrofóny a porty ).</t>
  </si>
  <si>
    <t>Cieľom projektu je zvýšenie kvality hudobnej produkcie a zvýšenie kvality odposluchu pre umelcov.</t>
  </si>
  <si>
    <t>ŠO202113</t>
  </si>
  <si>
    <t>Nákup motorových vozidiel</t>
  </si>
  <si>
    <t>Výmena technicky opotrebovaných vozidiel za nové.</t>
  </si>
  <si>
    <t>Cieľom projektu je zníženie nákladov spojených s opravami vozdiel a tiež zvýšenie bezpečnosti premávky.</t>
  </si>
  <si>
    <t>osobné vozidlo najazdní ročne priemerne 11 000 km</t>
  </si>
  <si>
    <t>ŠO202114</t>
  </si>
  <si>
    <t>Dezinfekčné zariadenia</t>
  </si>
  <si>
    <t>Dezinfekčné prístroje simulujú prírodnú ionizáciu, aktivujú proces samočistenia a dezinfekcie vzduchu. Ich použitím sa získa čistý a svieži vzduch bez choroboplodných zárodkov a zápachu.</t>
  </si>
  <si>
    <t>Ochrana zamestnancov a návštevníkov proti ochoreniu COVID-19.</t>
  </si>
  <si>
    <t>ŠO202115</t>
  </si>
  <si>
    <t>Koberce</t>
  </si>
  <si>
    <t>Výmena povlakovej krytiny podláh - kobercov v miestnostiach foyer, Bohéma klub a chodba za javiskom</t>
  </si>
  <si>
    <t>Výmenou kobercov sa zabezpečí ochrana zamestnancov pred pádom z hľadiska BOZP a zvýši sa kvalita reprezentačných priestorov.</t>
  </si>
  <si>
    <t>Zákon č. 278/1993 Z.z. o správe majetku štátu, čl. I § 3, bod 2</t>
  </si>
  <si>
    <t>ŠO202116</t>
  </si>
  <si>
    <t>Mikrofóny</t>
  </si>
  <si>
    <t>Sada 8  ks špeciálnych mikrofónov na nahrávanie a dozvučenie predstavení.</t>
  </si>
  <si>
    <t>Cieľom projektu je zvýšenie umeleckej kvality insenácií.</t>
  </si>
  <si>
    <t>ŠO202201</t>
  </si>
  <si>
    <t>Obnova a doplnenie šijacieho parku - pánska a dámska krajčírska dielňa</t>
  </si>
  <si>
    <t>Obnova šijacieho parku - dámska krajčírska dielňa - vysokootáčkový obnitkovací stroj so zaisť. stehom. Doplnenie šijacieho parku - pánska krajčírska dielňa - coverlock priemyselný stroj, vrátane príslušenstva.</t>
  </si>
  <si>
    <t>Doplnením a výmenou šijacích strojov sa zabezpečí skvalitnenie práce v krajčírskych dielňach pri vytváraní kostýmov pre predstavenia Štátnej opery.</t>
  </si>
  <si>
    <t>Zriaďovacia listina ŠO, Čl. I, bod 2 g</t>
  </si>
  <si>
    <t>ŠO202202</t>
  </si>
  <si>
    <t>Nákup prevádzkových strojov, prístrojov a zariadení</t>
  </si>
  <si>
    <t>Nákup vrchnej frézy, zakružovačky profilov, trubiek do zámočníckej dielne.</t>
  </si>
  <si>
    <t>Zvýšenie bezpečnosti práce na pracovisku v dielňach pri tvorbe nových kulís.</t>
  </si>
  <si>
    <t>ŠO202203</t>
  </si>
  <si>
    <t>Doplnenie prepäťovej ochrany v rozvádzači RM 5.1 VZT na piatom poschodí</t>
  </si>
  <si>
    <t>Prepäťová ochrana je nepostrádateľné zariadenie na ochranu  elektrických zariadení pred bleskom a výkyvmi napätia v sieti.</t>
  </si>
  <si>
    <t>Hlavným cieľom doplnenia prepäťovej ochrany je zabezpečiť ochranu telesa budovy pred priamymi údermi blesku a v konečnom dôsledku chrániť zariadenie znížením zvyškového prepäťového napätia, aby nárazová energia nepoškodila elektrické zariadenia.</t>
  </si>
  <si>
    <t>Zriaďovacia listina ŠO, Čl. I, bod 2 k; Zákon č. 278/1993 Z.z. o správe majetku štátu, čl. I § 3, bod 2</t>
  </si>
  <si>
    <t>ŠO202204</t>
  </si>
  <si>
    <t>Klimatizácia apartmánov, šatní orchestra 5.NP a šatní zboru a sólistov 2.NP</t>
  </si>
  <si>
    <t>Projekt "Klimatizácia apartmánov, šatní orchestra 5.NP a šatní zboru a sólistov 2.NP" rieši doplnenie klimatizačných jednotiek v priestoroch budovy Štátnej opery.</t>
  </si>
  <si>
    <t>Projekt "Klimatizácia apartmánov, šatní orchestra 5.NP a šatní zboru a sólistov 2.NP" zabezpečí pre zamestnancov Štátnej opery tepelnú pohodu hlavne v letných mesiacoch.</t>
  </si>
  <si>
    <t>ŠO202205</t>
  </si>
  <si>
    <t>Výmena čelných 4 ks reflektorov za 2 ks profilové LED plnofarebné, nákup nových LED reflektorov v počte 2 ks, nákup nových "automatizovaných " digitálnych sledovacích zariadení +  2 ks aktívnych plnoovládaných LED svetiel,nákup predných plošných svietidiel z galérie - náhrada klasických reflektorov za LED s nízkou spotrebou (3 ks), nákup nových LED svietidiel - 3ks.</t>
  </si>
  <si>
    <t>ŠO202215</t>
  </si>
  <si>
    <t>Výmena svetelných zariadení, reflektorov, automatizovaných digitálnych zariadení a plnoovládaných LED svietidiel bude realizované podľa dôležitosti vzhľadom na technickú a morálnu opotrebovanosť.</t>
  </si>
  <si>
    <t>ŠO202206</t>
  </si>
  <si>
    <t>Efektové zariadenie - ohňostroj</t>
  </si>
  <si>
    <t>Efektové zariadenie pre zabezpečenie inscenácií a koncertov (2 ks).</t>
  </si>
  <si>
    <t>Cieľom projektu je zvýšenie umeleckej kvality insenácií a hlavne zvýšenie bezpečnosti práce s manipuláciou s pytotechnikou.</t>
  </si>
  <si>
    <t>ŠO202207</t>
  </si>
  <si>
    <t>ŠO202208</t>
  </si>
  <si>
    <t>Javiskové zdvíhacie zariadenia</t>
  </si>
  <si>
    <t>Zadné zdvíhacie zariadenie (2 motory + konštrukcia) 1 ks a bočné zdvíhacie zariadenie 2 ks.</t>
  </si>
  <si>
    <t>Cieľom projektu je zvýšenie umeleckej kvality insenácií,zvýšenie bezpečnosti práce na javisku a hlavne sa zvýši nosnosť zaťaženia z 100 kg na 500kg.</t>
  </si>
  <si>
    <t>ŠO202209</t>
  </si>
  <si>
    <t>Výmena technicky opotrebovaných vozidiel za nové, spolu 2 ks.</t>
  </si>
  <si>
    <t>osobné vozidlo najazdní ročne priemerne 11 000 km, a mikrobus 5 500 km / rok</t>
  </si>
  <si>
    <t>ŠO202210</t>
  </si>
  <si>
    <t>ŠO202211</t>
  </si>
  <si>
    <t>Výmena nefunkčného chladiaceho stroja</t>
  </si>
  <si>
    <t>Výmena nefunkčného chladiaceho stroja v budove Štátnej opery vrátane doplnenia systému MaR (merania a regulácie).</t>
  </si>
  <si>
    <t>Cieľom projektu je zníženie nákladov spojených s opravami stroja a zároveň zabezpečenie tepelnej pohody v miestnostiach v letných mesiacoch.</t>
  </si>
  <si>
    <t>ušetrenie nákladov za opravy , výpočet priemerom z faktúr za posledných 6 rokov</t>
  </si>
  <si>
    <t>ŠO202212</t>
  </si>
  <si>
    <t>ŠO202213</t>
  </si>
  <si>
    <t>Nákup multimediálnych panelov</t>
  </si>
  <si>
    <t>Nákup multimediálnych panelov v počte 3 ks.</t>
  </si>
  <si>
    <t>Panely slúžia pre potreby propagácie a informovanosti návštevníkov Štátnej opery. Pôvodné informačné panely sú zastarané, technicky a morálne opotrebované a je potrebné ich vymeniť.</t>
  </si>
  <si>
    <t>0EK0I03</t>
  </si>
  <si>
    <t>ŠO202214</t>
  </si>
  <si>
    <t>Nákup licencie</t>
  </si>
  <si>
    <t>Nákup licencie pre latexovú tlačiareň</t>
  </si>
  <si>
    <t>Nákup licencie Flexi21 na jedno pracovisko na propagačnom oddelení pre veľkoformátovú tlačiareň HP Latex 335 Print and Cut Solution. V roku 2021 bola obstaraná veľkoformátová tlačiareň HP Latex 335, v rámci ktorej bol kúpený aj software pre jedno pracovisko. Nakoľko sú dve pracoviská, je nutné dokúpiť ešte jeden software pre druhé pracovisko propagačného oddelenia.</t>
  </si>
  <si>
    <t>zvýšenie produkcie práce, výpočet = 16 hodín týždenne x 52 = 832 hodín / ročne</t>
  </si>
  <si>
    <t>ŠO202216</t>
  </si>
  <si>
    <t>Nová webová stránka Štátnej opery</t>
  </si>
  <si>
    <t>Prepracovanie webového sídla Štátnej opery.</t>
  </si>
  <si>
    <t>Súčasná webová stránka organizácie je zastaraná. Pre potreby skvalitnenia a rozšírenia ponuky kultúrnych služieb organizácie je nevyhnutné nové technické riešenie, ktoré spĺňa štandardy pre IT VS.</t>
  </si>
  <si>
    <t>KPI 1 : predpoklad zvýšenia počtu návštevníkov : 60 podujatí ročne, navýšenie miest na sedenie 30 ; KPI 2 : zníženie nákladov za nájom skladových priestorov : zmluva č. 3/2021/MZ KPI 2 : zníženie nákladov za nájom 29 177 Eur / rok</t>
  </si>
  <si>
    <t>ŠVK PO</t>
  </si>
  <si>
    <t>Štátna vedecká knižnica v Prešove</t>
  </si>
  <si>
    <t>ŠVKPO202101</t>
  </si>
  <si>
    <t>Rekonštrukcia a modernizácia ŠVK - interiérové a exteriérové úpravy oddelenia knižnično-informačných služieb</t>
  </si>
  <si>
    <t>Interiérové úpravy 2. NP vrátane rekonštrukcie strechy, riešenie bezbariérového prístupu do objektu. Projekt nadväzuje na interiérové úpravy 1. NP z roku 2016.</t>
  </si>
  <si>
    <t xml:space="preserve">Rozšírenie aktivít v oblasti poskytovania knižničných služieb verejnosti a ich dostupnosti aj zdravotne znevýhodneným návštevníkom </t>
  </si>
  <si>
    <t>https://www.mestskakniznica.sk/data/userfiles/metodika/2015-2020-kniho-strateg-sk.pdf, strateg.oblasť 1 a 3</t>
  </si>
  <si>
    <t>ide o celkovú návštevnosť vrátane podujatí,  návštevnosti OPACu, webstránky, portálu</t>
  </si>
  <si>
    <t>08T 0109</t>
  </si>
  <si>
    <t>ŠVKPO202102</t>
  </si>
  <si>
    <t>Výstavba účelovej budovy - novostavba</t>
  </si>
  <si>
    <t xml:space="preserve">Výstavba novej účelovej budovy, ktorá by zastrešovala všetky činnosti   knižnice z jedného miesta vrátane skladu knižničného fondu. </t>
  </si>
  <si>
    <t>Vybudovanie multifunkčného kultúrno-vzdelávacieho centra  s prioritou  kničničných služieb.</t>
  </si>
  <si>
    <t>https://www.culture.gov.sk/wp-content/uploads/2020/10/Revizia_vydavkov_na_kulturu_-_zaverecna_sprava_compressed.pdf, odsek 3.2.4</t>
  </si>
  <si>
    <t>stavebný zámer je z roku 2008, v roku 2009 pozastavenie spracovávania projektovej dokumentácie v dôsledku finančnej krízy, máme v správe/dispozícii pozemok o rozlohe 4245 m2</t>
  </si>
  <si>
    <t>ŠVKPO202104</t>
  </si>
  <si>
    <t>RemoteLocker - rozšírenie</t>
  </si>
  <si>
    <t xml:space="preserve">Rozšírením zariadenia o 2 úložné jednotky sa posilní forma samoobslužného vyzdvihnutia objednaných dokumentov a zlepší sa propagácia nových titulov s možnosťou ich priamej výpožičky </t>
  </si>
  <si>
    <t>Rozšírenie poskytovania výpožičných služieb o nonstop výpožičky a o priamu ponuku najaktuálnejších dokumentov v samoobslužnom režime 24/7/365</t>
  </si>
  <si>
    <t>Stratégia rozvoja slovenského knihovníctva na roky 2015 – 2020, /strategická oblasť 3/ cieľ 3.4.1.; Zákon č. 126/ 2015 Z. z. o knižniciach, §4 ods. 1 c) a 1 d) a  §15 a); Zákon č. 49/2002 Z.z. o ochrane pamiatkového fondu, §27 ods. 1 a §28 ods. 2 a) a b)</t>
  </si>
  <si>
    <t>zariadenie je k dispozícii v režime 24/7/365</t>
  </si>
  <si>
    <t>ŠVKPO202103</t>
  </si>
  <si>
    <t>Systém na autentifikáciu, autorizáciu a manažment prístupu</t>
  </si>
  <si>
    <t>Výmena prístupového systému z roku 2009 z dôvodu HW a SW opotrebovania a poruchovosti.</t>
  </si>
  <si>
    <t>Zabezpečenie  prístupového systému smerom k používateľovi</t>
  </si>
  <si>
    <t>súčet registrovaných návštevníkov využívajúcich knižničné služby a interných zamestnancov na dennej báze</t>
  </si>
  <si>
    <t>08S 0105</t>
  </si>
  <si>
    <t>ŠVKPO202105</t>
  </si>
  <si>
    <t>Rozšírenie samoobslužného návratového automatu</t>
  </si>
  <si>
    <t>Rozšírenie triediaceho zariadenia na zber vrátených kníh o 2 zberné koše</t>
  </si>
  <si>
    <t>Zvýšenie kapacity vrátených dokumentov a efektívnejšia separácia dokumentov podľa jednotlivých signatúr</t>
  </si>
  <si>
    <t>šetrenie mzdy pracovníka služieb počas víkendov a po pracovnom čase pri priemernej hod. mzde 7€, systém je k dispozícii v režime 24/7/365</t>
  </si>
  <si>
    <t>Obnova HW základne portálu ŠVK</t>
  </si>
  <si>
    <t xml:space="preserve">Obnova servrov pre portál, ktoré sú po dobe životnosti a nie je možná ich hardvérová podpora od výrobcu. </t>
  </si>
  <si>
    <t>Zabezpečiť kontinuitu v sprístupňovaní digitálnych kultúrnych objektov širokej verejnosti</t>
  </si>
  <si>
    <t>http://www.strategiakultury.sk/sites/default/files/STRATEGIA_ROZVOJA_KULTURY_SR_NA_ROKY_2014-2020.pdf, strategická oblasť 2.4.1</t>
  </si>
  <si>
    <t>návštevnosť portálu za rok 2022</t>
  </si>
  <si>
    <t>0EK 0I03</t>
  </si>
  <si>
    <t>ŠVKPO202202</t>
  </si>
  <si>
    <t>Depulvera - nákup technológie</t>
  </si>
  <si>
    <t>Plne automatizované riešenie čistenia prachu z povrchu kníh bez ich poškodenia a znečistenia okolia.</t>
  </si>
  <si>
    <t>Ochrana knižničného fondu a predĺženie jeho životnosti</t>
  </si>
  <si>
    <t>4 zamestnanci po 2 hod./deň: 4x2x250</t>
  </si>
  <si>
    <t>ŠVKPO202301</t>
  </si>
  <si>
    <t xml:space="preserve">RFID technológia - modernizácia detekčných brán </t>
  </si>
  <si>
    <t>Nová rádiofrekvenčná  technológia má väčší snímací rozsah so  svetelným a  a zvukovým alarmom, umožňuje vzdialenú kontrolu a nastavenie brány pomocou sieťového rozhrania. Prináša úsporný režim so zníženou spotrebou elektrickej energie.</t>
  </si>
  <si>
    <t>Ochrana knižničného fondu pred odcudzením</t>
  </si>
  <si>
    <t>§15 písm.a) zákona č. 126/2015 o knižnicach</t>
  </si>
  <si>
    <t>2 pracoviská po 2 zamestnancoch, t.z. 250 prac.dní x 8 hodín x 4 osoby</t>
  </si>
  <si>
    <t>ŠVKPO202302</t>
  </si>
  <si>
    <t>Rozšírenie diskového poľa</t>
  </si>
  <si>
    <t xml:space="preserve">Kapacita súčasného diskového poľa využívaného hlavne v procese tvorby digitálnych kultúrnych objektov je naplnená a vzhľadom na prevádzkový vek jeho podpora od výrobcu končí. </t>
  </si>
  <si>
    <t xml:space="preserve">Zabezpečenie úložiska na ďalšie obdobie a rozšírenie jeho kapacity aj s ohľadom na archiváciu povinných deponátov v zmysle zákona č. 265/2022 Z.z. </t>
  </si>
  <si>
    <t xml:space="preserve">revízia výdavkov na kultúru - záverečná správa, časť: 4.9 </t>
  </si>
  <si>
    <t>9 zamestnancov podieľajúcich sa na tvorbe DKO, t.z. 250 pracovných dní x 8 hodín x 9 zamestnancov</t>
  </si>
  <si>
    <t>ŠVK BB</t>
  </si>
  <si>
    <t>Štátna vedecká knižnica v Banskej Bystrici</t>
  </si>
  <si>
    <t>ŠVKBB202101</t>
  </si>
  <si>
    <t>Oprava strechy NKP Lazovná 24 a 26.</t>
  </si>
  <si>
    <t>Výmena strešnej krytiny a strešných okien na stavebne a prevádzkovo prepojených objektoch  NKP Lazovná  č. 24  a NKP Lazovná č. 26 vrátane zateplenia podkrovia</t>
  </si>
  <si>
    <t xml:space="preserve">Odstránenie zatekania do podkrovia  objektov  Lazovná č. 24 a č. 26 a ohrozovania chodcov na pešej zóne pádom rozpadnutých škridiel.  Zaterplenie </t>
  </si>
  <si>
    <t>Zákon č. 49/2002 Z.z. o ochrane pamiatkového fondu, §28  ods. 2  a); Zákon č. 278/1993 Z.z. o správe majetku štátu, §3 ods. 2</t>
  </si>
  <si>
    <t>Predpokladané škody v obytnom podkroví na zariadení kotolne , laminátových  podlahách, kobercoch, obkladoch a zariadení podkrovia.Škody na strešnej konštrukcii. Obstavaný objem podkrovia 355 m3, podlahová plocha zobytneného podkrovia 141 m2.</t>
  </si>
  <si>
    <t>náklady na : stavebný   a autorský dozor, správne poplatky</t>
  </si>
  <si>
    <t>ŠVKBB202102</t>
  </si>
  <si>
    <t>Rekonštrukcia NKP Penov dom pre expozíciu tradičného bábkového divadla.</t>
  </si>
  <si>
    <t>Odstránenie havarijného stavu NKP Penov dom, umelecko-remeselná obnova secesnej fasády a vnútorných  priestorov objektu, jeho úprava pre potreby  múzejnej expozície Literárneho a hudobného múzea (LHM)</t>
  </si>
  <si>
    <t>Cieľom projektu je umožniť prezetáciu zbierok z oblasti tradičného bábkového divadla na Slovensku verejnosti v samostatnom objekte,  dostupnom aj počas víkendov.</t>
  </si>
  <si>
    <t xml:space="preserve">Zákon č. 49/2002 Z.z. o ochrane pamiatkového fondu, §28  ods. 2  a); Zákon č. 278/1993 Z.z. o správe majetku štátu, §3 ods. 2 </t>
  </si>
  <si>
    <t>Rekonštrukciou  sa plánuje zvýšiť návštevnosť a príjmy</t>
  </si>
  <si>
    <t>náklady na : pamiatkové prieskumy, stavebný   a autorský dozor, správne poplatky</t>
  </si>
  <si>
    <t>ŠVKBB202103</t>
  </si>
  <si>
    <t>Transportné vozidlo na prepravu kníh z externého skladu</t>
  </si>
  <si>
    <t>Nákup dodávkového motorového vozidla na denný prevoz kníh zo skladu s využitím na prepravu viacerých osôb .  Výmena dodávkového vozidla  rok výroby  2007.</t>
  </si>
  <si>
    <t>Zabezpečenie dennej prepravy kníh pre čitateľov z externého skladu /vzdialenosť 5 km.</t>
  </si>
  <si>
    <t>Zákon č. 126/2015 Z.z. o knižniciach</t>
  </si>
  <si>
    <t>Predpokladané náklady pri zabezpečení prevozu kníh dodávateľsky (predpoklad 5 dní do týždňa)</t>
  </si>
  <si>
    <t>ŠVKBB202104</t>
  </si>
  <si>
    <t>Študovňa starých tlačí.</t>
  </si>
  <si>
    <t>Zariadenie špecializovanej študovne  historického knižničného fondu ŠVK v priestore NKP Župný dom.</t>
  </si>
  <si>
    <t>Vytvorenie podmienok pre výskum a štúdium historického knižničného fondu ŠVK</t>
  </si>
  <si>
    <t>Zákon č. 126/2015 Z.z. o knižniciach, §7 ods. 2  e) a §16 ods. 5 a)</t>
  </si>
  <si>
    <t>Využívanie novej služby je odhadované na 3 h/prac. deň (247*x3)</t>
  </si>
  <si>
    <t>08T0109</t>
  </si>
  <si>
    <t>IT technika s obstarávacou cenou do limitu KV</t>
  </si>
  <si>
    <t>ŠVKBB202105</t>
  </si>
  <si>
    <t>Knižničné služby pre verejnosť 24/7</t>
  </si>
  <si>
    <t>Rekonštrukcia objektu a zariadenie automatizovaného pracoviska pre poskytovanie a preberanie knižničných dokumentov pre verejnosť bez časového obmedzenia.</t>
  </si>
  <si>
    <t xml:space="preserve">Poskytovanie knižničných služieb verejnosti   24 hodín denne 7 dní do týždňa </t>
  </si>
  <si>
    <t xml:space="preserve">Návštevnosť požičovne oddelenia služieb čitateľom </t>
  </si>
  <si>
    <t>náklady na :  autorský dozor, správne poplatky</t>
  </si>
  <si>
    <t>ŠVKBB202106</t>
  </si>
  <si>
    <t xml:space="preserve">Vytvorenie depozitára v NKP  Nám.Š. Moysesa č.16 </t>
  </si>
  <si>
    <t>Stavebná úprava, zateplenie a technické  vybavenie a zariadenie  podkrovia objektu NKP  na Námestí  Š. Moysesa č.16   pre depozitár Literárneho a hudobného múzea</t>
  </si>
  <si>
    <t>Vytvorenie depozitára pre odborné uloženie zbierok  Literárneho a hudobného múzea.</t>
  </si>
  <si>
    <t xml:space="preserve">Zákon č. 206/2009 Z.z. o múzeách a o galériách a o ochrane predmetov kultúrnej hodnoty, §12 až 15 </t>
  </si>
  <si>
    <t xml:space="preserve">Rozšírenie depozitárnych priestorov umožní kvalitnejšie odborné uloženie zbierkových predmetov a skrátenie času na manipuláciu s nimi, skrátenie času na ich odborné ošetrenie   </t>
  </si>
  <si>
    <t>ŠVKBB202107</t>
  </si>
  <si>
    <t>Modernizácia audiovizuálneho pracoviska.</t>
  </si>
  <si>
    <t>Zabezpečenie funkčných technológií na získavanie, správu a sprístupňovanie audiovizuálnych dokumentov a zbierok Literárneho a hudobného múzea - jedinečných, originálnych  auditívnych a audiovizuálnych nahrávok významných slovenských spisovateľov a hudobných skladateľov .</t>
  </si>
  <si>
    <t>Vytvorenie a správa digitálneho repozitára - zaistenie dlhodobej ochrany digitálnych materiálov a ich udržateľnú použiteľnosť; ochrana a bezpečnosť zbierkových predmetov audiovizuálneho charakteru.</t>
  </si>
  <si>
    <t>Zákon č. 206/2009 Z.z. o múzeách a o galériách a o ochrane predmetov kultúrnej hodnoty, §9 a 12 až 15</t>
  </si>
  <si>
    <t xml:space="preserve">Ušetrenie času a pracovnej kapacity používaním modernejších technológií </t>
  </si>
  <si>
    <t xml:space="preserve">Súčasťou projektu bude implementácia IT infraštruktúry </t>
  </si>
  <si>
    <t>ŠVKBB202108</t>
  </si>
  <si>
    <t xml:space="preserve"> Rekonštrukcia objektu NKP Lazovná 28 </t>
  </si>
  <si>
    <t>Odstránenie statického narušenia a rekonštrukcia objektu , výmena kanalizácie,  úprava interiérov a zariadenie  pre účely Kreatívneho centra.</t>
  </si>
  <si>
    <t>Rekonštrukcia  NKP a jeho využitie pre vzdelávacie aktivity zaerané na oblasť moderných technológií.</t>
  </si>
  <si>
    <t>Zákon č. 49/2002 Z.z. o ochrane pamiatkového fondu, §28  ods. 2  a); Zákon č. 278/1993 Z.z. o správe majetku štátu, §3 ods. 3</t>
  </si>
  <si>
    <t>Navýšenie príjmov pri realizácii nových činností v rekonštruovaných priestoroch</t>
  </si>
  <si>
    <t>ŠVKBB202109</t>
  </si>
  <si>
    <t>Expozície Literárneho a hudobného múzea.</t>
  </si>
  <si>
    <t>Rekonštrukcia zastaralých múzejných expozícií na sprístupnenie významných zbierok literárnej a hudobnej kultúry regiónu.</t>
  </si>
  <si>
    <t xml:space="preserve">Prezentácia najvýznamnejších zbierkových predmetov a poznatkov v súlade s aktuálnym poznaním vedy s využitím moderných výstavných technológií zaisťujúcich bezpečnosť a ochranu zbierkových predmetov. Efektívny rozvoj poznávacej a zážitkovej funkcie múzea. </t>
  </si>
  <si>
    <t>Zákon č. 206/2009 Z.z. o múzeách a o galériách a o ochrane predmetov kultúrnej hodnoty, §12 až 16</t>
  </si>
  <si>
    <t>Rekonštrukciou expozície sa plánuje zvýšiť návštevnosť a príjmy</t>
  </si>
  <si>
    <t>ŠVKBB202110</t>
  </si>
  <si>
    <t xml:space="preserve">Akvizície zbierkových predmetov </t>
  </si>
  <si>
    <t>Priebežné dopľňanie zbierkového fondu Literárneho a hudobného múzea.</t>
  </si>
  <si>
    <t>Vytváranie fbierkového fondu pre obnovu expozíícií a tvorbu těmatických výstav</t>
  </si>
  <si>
    <t>Akvizíciou nových zbierkových predmetov sa plánuje zvýšiť návštevnosť a príjmy</t>
  </si>
  <si>
    <t>ŠVKBB202201</t>
  </si>
  <si>
    <t xml:space="preserve">Nákup knižného skenera </t>
  </si>
  <si>
    <t>Nákup knižného skenera vrátane software  na digitalizáciu  knižničných dokumentov</t>
  </si>
  <si>
    <t>Digitalizácia historických knižničných dokumentov za účelom ich  sprístupnenia verejnosti pri zabezpečení ich ochrany (nepožičiavajú sa čitateľom);  digitalizácia knižničných dokumentov na základe požiadaviek čitateľov</t>
  </si>
  <si>
    <t xml:space="preserve"> Zákon č. 126/2015 Z.z. o knižniciach, §7 ods. 2 j) a §16 ods. 5 b) a 5 e)  </t>
  </si>
  <si>
    <t>Predpokladané náklady pri ročnom zdigitalizovaní a post procesiingu cca 40000 strán viazaných knižničných dokumentov dodavateľsky</t>
  </si>
  <si>
    <t>rekonštrukcia okien v NKP Župný dom</t>
  </si>
  <si>
    <t xml:space="preserve">výmena skiel za izolačné a úprava okenných krídiel, inštalácia tesnenia na 23 oknách </t>
  </si>
  <si>
    <t>úspora energie na vykurovanie</t>
  </si>
  <si>
    <t xml:space="preserve"> Zákon č. 278/1993 Z.z. o správe majetku štátu, §3 ods. 3</t>
  </si>
  <si>
    <t>Objem vykurovaného priestoru cca 1700 m3  z celkove 7400 m3 vykurovaného priestoru objektu (23 %) . Pri predpoklade ušetrenia 30 % nákladov na vykurovanie  pri celkovej spotrebe 378 MWh.</t>
  </si>
  <si>
    <t>ŠVKBB202301</t>
  </si>
  <si>
    <t>ŠVK KE</t>
  </si>
  <si>
    <t>Štátna vedecká knižnica v Košiciach</t>
  </si>
  <si>
    <t>ŠVKE202103</t>
  </si>
  <si>
    <t>ŠVKE202104</t>
  </si>
  <si>
    <t>Rozvoj digitálnych služieb a modernizácia IT infraštruktúry knižnice</t>
  </si>
  <si>
    <t xml:space="preserve">Cieľom je zabezpečenie plynulej prevádzky knižničného systému, modernizácia IT a rozvoj digitálnych služieb.  </t>
  </si>
  <si>
    <t xml:space="preserve">Zákon č. 126/2015 Z.z. o knižniciach, §4 ods.2, písm. d),   §16 ods. 1, ods. 2, ods. 5 písm. b), e);  Zriaďovacia listina ŠVK v Košiciach v znení Dodatku č. MK-3911/2019-110/11317, Čl. I ods. 3 písm. d) f), g) a i). Reformy pre udržateľný rozvoj kultúry a kreatívneho priemyslu (MK SR, marec 2021): Reforma štruktúry a kvality knižničnej siete, Investícia 2: Zvýšenie kvality služieb knižničnej sete, 2. Sprístupnenie fondu digitálnych KJ cez knižnice nosnej siete </t>
  </si>
  <si>
    <t>V roku 2022 sme zaznamenali celkový počet registrovaných používateľov i neregistrovaných návštevníkov v počte 596 459, z toho: fyzická návštevnosť 82 589, virtuálna návštevnosť 513 870 (návštevníci online katalógu knižnice, webového sídla knižnice a webinárov/virtuálnych podujatí).  V prípade naplnenia investičného zámeru predpokladáme vyššiu virtuálnu návštevnosť z dôvodu prístupu k väčšiemu množstvu zdigitalizovaných objektov cez online katalóg (nárast o min. 150 000 strán/rok)</t>
  </si>
  <si>
    <t>02 Hlavná činnosť+N527</t>
  </si>
  <si>
    <t xml:space="preserve">Modernizácia IT  infraštruktúry sa týka aj  BV na postupnú obmenu a modernizáciu 55 zamestnaneckých a verejných počítačov, tlačiarní a ďalších komponentov výpočtovej techniky. K modernizácii IT sa viaži aj ďalšie poplatky za siete, licencie a  údržbu SW. </t>
  </si>
  <si>
    <t>Ceny sú aktualizované po prieskume trhu v roku 2023. BV v roku 2023 sme uviedli v súlade s rozpočtom 0EK na rok 2023 (na roky 2024-2026 odhadom).                                      Použitie KV v rokoch 2024-2025:                                          Rok 2024: kiosk skener pre používateľov (13 tis. €), A2 knižný skener semiautomat (42 tis.€), OCR server (15 tis.), kamerový server (15 tis.€);                                                  Rok 2025: kiosk skener pre používateľov (13 tis. €), A2 knižný skener semiautomat (42 tis.€), diskové pole (2 tis. €)</t>
  </si>
  <si>
    <t>ŠVKE202105</t>
  </si>
  <si>
    <t>Rekonštrukcia vzduchotechniky hlavného depozitára na Pribinovej 1 - nadzemné podlažia</t>
  </si>
  <si>
    <t xml:space="preserve">Budova na Pribinovej je hlavným depozitárom ŠVKK s počtom  730 tis. dokumentov, z toho 563 tis. na nadzemných podlažiach 1-4. 70% plochy budovy (depozitár) je už 30 rokov nevykurovaný v dôsledku nefukčnej VZT. To spôsobuje zavlhnutie a zaplesnivenie stien a opadávanie omietky. Hrozí degradácia a znehodnotenie knižničného fondu. V roku 2020 bol spracovaný  realizačný projekt VZT, podľa ktorého bola v roku 2021 zrealizovaná rekonštrukcia VZT v suteréne. Zámerom projektu je poračovanie v rekonštrukcii VZT na nadzmených podlažiach, čím chceme dosiahnuť: a) vykurovanie budovy a ochranu knižničného fondu, b) vylúčenie nákladov na dezinfekciu a odvlhčovanie priestorov, dezinfekciu a čisteni kníh, c) zabezpečenie zdravého pracovného prostredia. </t>
  </si>
  <si>
    <t xml:space="preserve">Cieľom je dosiahnutie normatívnych klimatických podmienok pre depozity kníh. </t>
  </si>
  <si>
    <t xml:space="preserve">Sčítanie nákladov:                            1) zaplynenie a dezinfekcia kníh (4900 €/rok), 2) náklady na odplesnivenie kníh: 1 zväzok=24 hod. práce x 8,47 hod.mzda=203,28 €; ročne 372 zväzkov (podľa roku 2022) x 203,28= 75 620 €, 3) náklady na údržbára 10 hod./mesačne = 914,40 € ročne, 4) náklady na opravu poškodených omietok a maľbu v rozsahu 4592m2 (33% plochy stien a stropov) x 40€/m2 (faktúra z roku 2019) = 183 678 €/rok                                                        V nákladoch nie sú uvedené skryté náklady na dočasné presťahovanie fondu a regálov z miestností počas stavebných prác a ich opätovné vrátenie a očistu.                </t>
  </si>
  <si>
    <t xml:space="preserve">Ceny za VZT uvedené podľa realizačnej PD z roku 2020 a aktualizovaného rozpočtu z 06/2021 (300 000€) zvýšený o mieru inflácie v r. 2022 o 12,8%.                                                      Poznámka: Ak sa nenainštaluje VZT, nemôžeme zabezpečiť vhodné podmienky pre uloženie a ochranu knižničného fondu, ktorý bude naďalej plesnivieť a podobne sa bude znehodnocovať aj celá budova. </t>
  </si>
  <si>
    <t>ŠVKE202106</t>
  </si>
  <si>
    <t>Zvýšenie úložnej kapacity depozitára knižničného fondu  v budove na Pribinovej 1</t>
  </si>
  <si>
    <t xml:space="preserve">Budova na Pribinovej je hlavným depozitárom ŠVKK s počtom  cca 730 tis. dokumentov. Na nadzemných podlažiach je vybavená širokými chodbami, ktoré sa môžu v prípade vytvorenia protipožiarnych sektorov doplniť regálovým vybavením na uloženie ďalších dokumentov (PD z 09/2021 schválená KPÚ).                                                                                                                                        Zámerom projektu je:                                                       a) inštalácia novej EPS a elektrických rozvodov,                                                                                                                                              a) stavebné a protipožiarne predelenie chodieb,                                                                                                                                                                    c) doplnenie novovzniknutých skladových priestorov regálmi na uloženie a uchovávanie dokumentov (125 obojstranných a 33 jednostranných regálov).                                                                </t>
  </si>
  <si>
    <t xml:space="preserve">Cieľom je zvýšenie úložnej kapacity depozitára knižničného fondu stavebnou reprofilizáciou nevyužitých chodieb.                                                                 </t>
  </si>
  <si>
    <t xml:space="preserve">Zákon č. 126/2015 Z.z. o knižniciach, §4 ods.2, písm. c),   §15 písm. a);  Zriaďovacia listina ŠVK v Košiciach v znení Dodatku č. MK-3911/2019-110/11317, Čl. I ods. 3 písm. a). </t>
  </si>
  <si>
    <t>Ročný prenájom 620 m2 skladových priestorov na rok v lokalite mesta Košice (údaj z webu 15.3.2023): na mesiac je to 6 200 s DPH a médiami pri cene cca 10,00 €/m2. Do úspory nákladov sme nezahrnuli úsporu  na prevádzku budovy na Zvonárskej 21, ktorá by sa mohla po presťahovaní 1230 bm kníh predať: ročná úspora 13 693 € + príjem z predaja budovy 552 000 €</t>
  </si>
  <si>
    <t>vybavenie nových skladových priestorov regámi na knižničný fond</t>
  </si>
  <si>
    <t>Ceny uvedené podľa PD s rozpočtom z 09/2021 (211 530€) zvýšené o mieru inflácie v r. 2022 o 12,8%.                        Suma 3600 € za PD bola vyčerpaná v roku 2021 (ponechaná v  stĺpci W a X).</t>
  </si>
  <si>
    <t>ŠVKE202107</t>
  </si>
  <si>
    <t>Komplexná obnova Forgáčovho paláca - sídelnej budovy Štátnej vedeckej knižnice v Košiciach (Hlavná ul. 10)</t>
  </si>
  <si>
    <t>Zámerom projektu je komplexná obnova budovy a modernizácia knižničných služieb v nasledovných krokoch:                                                                                      a) dopracovanie všetkých ďalších stupňov PD - na územné konanie, stavebné povolenie, realizačný projekt, porealizačné zameranie v procese kolaudácie                                                                                                                        b1) odstránenie havarijných stavov sanáciou vlhkého suterénu, staticky narušených konštrukcií zo strany interiéru a exteriéru                                                                                                                                                                                                                                                                                                          b2) rekonštrukcia podkrovia s plochou 805 m2 (umiestnenie zariadení VZT), strechy a fasády, okien, elektrických a počítačových rozvodov, doplnenie vzduchotechniky a vykurovania v suteréne, klimatizácie                                                                                                                                                                     b3) získanie nových priestorov pre používateľov (zastrešením terasy) a pre administratívu (v prístavbe)                                                                                                                                                                                   b4)  debarierizácia budovy inštaláciou výťahov                                                                                                                                        b5) úprava dispozície verejného priestoru na 1.NP a 2.NP, vytvorenie mezonetov, modernizáca mobiliáru pre nové študijné, vzdelávacie a komunitné aktivity</t>
  </si>
  <si>
    <t xml:space="preserve">Cieľom je zvýšenie návštevnosti a rozvoj nových služieb komplexnou rekonštrukciou a debarierizáciou budovy                                                                                                                                                                                                                                                                                                                                                                                                         </t>
  </si>
  <si>
    <t xml:space="preserve">Údaj zo štatistického zisťovania v roku 2022 (KULT). Nie je celkom objektívny, lebo z dôvodu COVID opatrení bola knižnica zatvorená alebo v obmedzenom režime 58 pracovných dní. Okrem toho:  viacerí návštevníci trávia v knižnici celý deň a pri obmedzenom počte študijných miest sa do knižnice ďalší nedostanú (pozri Poznámky - prečo chceme rekonštruovať). Virtuálna návštevnosť je napr. 513 870 </t>
  </si>
  <si>
    <t>Výmena okien prebieha z BV priebežne, nakoľko na komplexnú výmenu 89 okien nám financie pridelené neboli. V rokoch 2020-2021 sa vymenilo 27 okien.</t>
  </si>
  <si>
    <t xml:space="preserve">Podmienkou zvýšenia návštevnosti a rozvoja služieb je komplexná rekonštrukcia a revitalizácia budovy, ktorou dosiahneme (okrem odstránenia havarijných stavov):             1) rozšírenie verejných priestorov pre návštevníkov o 1050 m2 (!), rozšírenie počtu študijných miest, väčšiu multifunkčnosť, debarierizáciu  budovy na 2.NP, väčší počet dokumentov vo verejnom priestore,  technologickú modernizáciu a aj dosiahnutie príjmov (kaviareň ako súčasť knižnice).                                                              Disponujeme:                                                                           1. Architektonická štúdia "Komplexná obnova Forgáčovho paláca" (z roku 2022)                                                                 2. Prípravná PD obnovy okien pre výmenu okien z BV (z roku 2019).                                                                             3. TSKP ProMonumenta ( z roku 2020).                                                  4. PD Pamiatkový architektonicko-historický výskum (z 12/2020).                                                                                                                              Ceny za PD a realizáciu komplexnej obnovy budovy sú stanovené podľa cenníka sadzobníka UNIKA 2021/2022.                                                                                                                                                                              Suma na PD vo výške 937 252 € je rozdelená na roky 2022-2027 nasledovne:                                                             Rok 2022: suma vo výške 22 000 € uvedená v stĺpci Y je vyčerpaná). Rok 2024: suma je na PD územného konania a stavebného povolenia, Rok 2025: realizačný projekt, Rok 2026: výstavba, Rok 2027: kolaudácia a porealizačné zameranie                                                                                                                                                                                                                       </t>
  </si>
  <si>
    <t>ŠVKE202108</t>
  </si>
  <si>
    <t>Rekonštrukcia reštaurátorskej a konzervátorskej dielne, Pri Miklušovej väznici 1</t>
  </si>
  <si>
    <t xml:space="preserve">Cieľom je sanácia stavebno-technického stavu budovy a zníženie jej energetickej náročnosti. </t>
  </si>
  <si>
    <t>Sčítanie dvoch položiek:                    1) ročná úspora plynu vo výške 15%, resp. 346 € zo spotreby z roku 2021 (2309 €), a to výmenou okien, zateplením strechy a zateplením základov,                                                2) hrozba vzniku škody vo finančnom vyjadrení, ak sa prepadne krov a strecha: 31 952 € (náklady demontáž krovu a krytiny, izolovanie stropu, tesárske práce, montáž novej krytiny a krovu, maľovanie a oprava omietok)</t>
  </si>
  <si>
    <t>Ceny uvedené podľa PD pre stavebné povolenie s rozpočtom 10/2021 (167 326€) zvýšené o mieru inflácie v r. 2022 o 12,8%.                                                                    Suma za PD vyčerpaná v roku 2021 (stĺpec X).</t>
  </si>
  <si>
    <t>ŠVKE202109</t>
  </si>
  <si>
    <t xml:space="preserve">Cieľom je sanácia a rekonštrukcia budovy.  </t>
  </si>
  <si>
    <t xml:space="preserve">Altternatíva 1: Nulový variant znamená postupujúcu devastáciu a chátranie nielen budovy (NKP), ale aj uloženého knižničného fondu. Investície na havárie a opravy budú stále nákladnejšie, poddimenzované prvky krovu ohrozujú stabilitu krovu, zvetrané uvoľnené škridle nám plnia dažďové žľaby, padajú na frekventovanú ulicu, do dvorov cudzích objektov a nášho dvora, kde je ohrozená nielen bezpečnosť ľudí, ale hrozí aj poškodenie presklennej budovy kultúrno vzdelávacieho centra. Cez diery nám zateká voda nielen do podkrovia, ale už aj do skladov kníh pod ním. Vodu zachytávame do vedier, zamestnávame tak údžbárov, ktorí by sa mohli venovať inej práci. Tento variant neprichádza do úvahy.                                                                              Alternatíva 2: Rekonštrukcia sa bude týkať len strechy a podkrovia (samostatne pod ID ŠVKE202201) + zvýšenia úložnej kapacity depozitára na chodbách (samostatne pod ID ŠVKE202106) + rekonštrukcie VZT na nadzemných podlažiach (samostatné ID ŠVKE202105)                                                                          Alternatíva 3: Komplexná rekonštrukcia podľa PD vrátane 2. alternatívy s doplnením stavebných prác smerujúcich k zníženiu energetickej náročnosti budov (sanácia suterénu, výťahu a technických zariadení) </t>
  </si>
  <si>
    <t>Ak sa nezrealizuje rekonštrukcia celej stavby, hrozia náklady spojené s postupnou haváriou jednotlivých častí stavby, ktoré bude potrebné sanovať: havária kanalizácie a sanácia suterénu (746 974 €), havária výťahu (50 000 €), sanácia stien a omietok a maľby na 4.NP (111 320 €). Ponechanie nadzemných podlaží bez VZT spôsobí škody na knižničnom fonde (nevyčísliteľné).</t>
  </si>
  <si>
    <t xml:space="preserve">Táto investícia sa týka sanácie suterénu, fasády, vnútorných omietok a výmeny okien. Rekonštrukcia VZT na nadzemných podlažiach je samostatnou investíciou pod ID ŠVKE202105 a rekonštrukcia strechy a podkrovia  samostatnou ID pod ŠVKE202201.                                             Vysvetlenie nákladov na KV:                                                     Rok 2025: PD pre stavebné povolenie a realizačný projekt (140 000 €); Rok 2027: realizácia stavby podľa PD a PD porealizačného zamerania (suma 56 000 €) </t>
  </si>
  <si>
    <t>ŠVKE202110</t>
  </si>
  <si>
    <t>Technológia RFID pre zefektívnenie knižničných procesov a služieb</t>
  </si>
  <si>
    <t xml:space="preserve">RFID zariadenia v knižnici zrýchľujú odborné činnosti vykonávané knihovníkmi a podporujú samoobslužné služby realizované používateľmi bez asistencie knihovníka. Zámerom je pokračovať v implementácii RFID zariadení zakúpením a inštaláciou:                                                                                                                                                                                                                                                                                                                                                                                       1) 2 RFID self-check zariadení na samoobslužné výpožičky v stojacom prevedení vrátane SIP2 protokolu s dodatočnou Oracle Run-Time licenciou,                                                                                                       2) Návratového RFID zariadenia s 5 vozíkmi na 24x7 samoobslužné vrátenie vypožičaných kníh a ich a triedenie,                                                                 3) 1 RFID zariadenia Remotelocker na samoobslužné vyzdvihovanie rezervovaných dokumentov vrátane SIP2 protokolu pre komunikáciu s knižničným systémom. </t>
  </si>
  <si>
    <t xml:space="preserve">Cieľom je znížiť objem rutinne a manuálne vykonávaných knihovníckych činností a posilniť samoobslužné funkcie na strane návštevníka knižnice. </t>
  </si>
  <si>
    <t>Zákon č. 126/2015 Z.z. o knižniciach, §4 ods.2, písm. d);   Zriaďovacia listina ŠVK v Košiciach v znení Dodatku č. MK-3911/2019-110/11317, Čl. I ods. 3 písm. g).</t>
  </si>
  <si>
    <t>Číslo znamená úsporu 0,5 úväzku zamestnanca pracujúceho v dvojzmennej prevádzke (týždenný pracovný čas 36,25 hodín). Výpočet: 36,25:2-18,125 x 52 týždňov (pozri tiež Poznámky)</t>
  </si>
  <si>
    <t xml:space="preserve">Bežné výdavky predstavujú ročné náklady na RFID etikety vlepované do nových prírastkov a tzv. živý fond </t>
  </si>
  <si>
    <t>Zariadenia RFID sú zakomponované do architektonickej štúdie na obnovu a rekonštrukciu Forgáčovho paláca, takže nová funkcionalita je uvedená aj v štúdii.                                                                               Ceny zariadení sú aktualizované po prieskume trhu v roku 2023, a to vrátane licencií na komunikáciu zariadení s knižničným systémom, dovozu, inštalácie a zaškolenia. Návratová RFID linka fungujúca 24x7 (uvedená v KV v roku 2026) vyžaduje stavebné a elektroinštalačné úpravy v budove, ktoré súvisia s projektom komplexnej rekonštrukcie a obnovy Forgáčovho paláca (podľa rozhodnutia KPÚ možnosť umiestnenia vstupného okienka linky do bočnej fasády budovy).                                                                Pokiaľ ide o ukazovateľ KPI: 1) Úspora zamestnancov nie je  v ich počte, ale v tom, čomu sa budú venovať - rutinná práca sa nahradí prácou odbornejšou, 2) Úspora bude najmä na strane návštevníka knižnice, ktorý nemusí čakať vždy v rade na výpožičku alebo vrátenie dokumentov (ale taký ukazovateľ nie je v ponuke), 3) Úspora bude závisieť aj od toho, koľko kníh vo voľnom výbere bude v hlavnej budove knižnice po jej rekonštrukcii + aká bude situácia v lokácii knižničných depozitárov + koľko starších dokumentov z depozitárov bude otagovaných RFID etiketou.</t>
  </si>
  <si>
    <t>ŠVKE202201</t>
  </si>
  <si>
    <t>Rekonštrukcia strechy, krovu a zobytnenie podkrovia, Pribinova 1</t>
  </si>
  <si>
    <t xml:space="preserve">Správa TSKP ProMonumenta z 01/2022 v prípade krovu a strešnej krytiny konštatuje "narušený až havarijný stav". Podkrovie a krov i samotná strecha majú rozlohu 1100 m2. Snímky, ktoré sme získali od opravárov komínov a z dronu (rok 2021) dokazujú, že strešná krytina je značne narušená a hrozí, že uvoľnené a spráchnivelé škridle spadnú pri silnejšom vetre z veľkej výšky na chodník a ohrozia bezpečnosť chodcov (Pribinova je pomerne rušná ulica). Vzhľadom k tomu, že sa jedná o havarijný stav, uvádzame tento zámer aj osobitne, nielen ako súčasť komplexnej rekonštrukcie celej budovy (ID ŠVKE202109).                                                                   Zámerom projektu je:                                                                                        a) na základe Investičnej štúdie z 09/2021 spracovanie PD pre zateplenie strechy a  rekonštrukciu krovu a strechy,                                                                                                                                                                                                                                                                                                                                                                                                                                           b) zobytnenie podkrovia za účelom vzniku nových administratívnych a skladovacích priestorov.                                                                                                              </t>
  </si>
  <si>
    <t>Cieľom je rekonštrukcia krovu a strechy a získanie novej úžitkovej plochy v podkroví.</t>
  </si>
  <si>
    <t>Zákon č. 126/2015 Z.z. o knižniciach, §4 ods.2, písm. c),  §7, ods. 2 písm. g), §15 písm. a);  Zriaďovacia listina ŠVK v Košiciach v znení Dodatku č. MK-3911/2019-110/11317, Čl. I ods. 3 písm. a), b); Zákon č. 49/2002 Z.z. o ochrane pamiatkového fondu, §27 ods.1, §28 ods.2 písm. a); Zákon č. 555/ 2005 o energetickej hospodárnosti budov</t>
  </si>
  <si>
    <t xml:space="preserve">Hrozba vzniku škody vo finančnom vyjadrení, ak sa prepadne krov a strecha (507 239 €) a náklady na sanáciu omietok a malieb na 4.NP (111 320 €). V nákladoch nie je zahrnutá škoda na zatečenom knižničnom fonde (nutné riešiť zamrazením v mraziarňach a rozmrazením) a náklady na presun zostávajúceho fondu do iných častí objektu. </t>
  </si>
  <si>
    <t>Tento investičný zámer súvisí so zámerom s ID ŠVKE202109, ale je uvedený osobitne (po dohode s IKP). Dôvodom je skutočnosť, že časť budovy - krov a strecha -  sú v havarijnom stave a ohrozujú verejnosť (škridle padajúce z veľkej výšky by mohli ohroziť chodcov). Uvedená cena vychádza z Investičnej štúdie (09/2021) aktualizovanej 01/2023.</t>
  </si>
  <si>
    <t>ŠVKE202301</t>
  </si>
  <si>
    <t>Rekonštrukcia vykurovacej sústavy v budove na Hlavnej 10</t>
  </si>
  <si>
    <t>Cieľom je rekonštrukcia vykurovacej sústavy - osadenie termostatických ventilov, hydraulické vyregulovanie, výmena ležatých rozvodov a ich preizolovanie.</t>
  </si>
  <si>
    <t>Cieľom je zníženie energetickej náročnosti budovy</t>
  </si>
  <si>
    <t>Zákon č. 555/ 2005 o energetickej hospodárnosti budov</t>
  </si>
  <si>
    <t>Vychádzame z reálnej spotreby tepla za rok 2021 (40 841 €). Pri realizácie investície podľa PD ušetríme 13% tepla, t.j. 5309 € (43459 kWh).</t>
  </si>
  <si>
    <t>Veľké tepelné straty spôsobuje aj 62 starých okien a nevykurovaný suterén, ktorý nie je súčasťou PD termostatizácie.</t>
  </si>
  <si>
    <t>Disponujeme PD rekonštrukcie vykurovacej sústavy (04/2021, suma vyčerpaná).</t>
  </si>
  <si>
    <t>ŠKO ZI</t>
  </si>
  <si>
    <t>Štátny komorný orchester Žilina</t>
  </si>
  <si>
    <t>ŠKOZI202104</t>
  </si>
  <si>
    <t>Rekonštrukcia Trávničkovej budovy</t>
  </si>
  <si>
    <t>Rekonštrukcia budovy, prepojenie s DUF, realizácia novej pokladne, nové toalety. Nová pokladňa umožní zákazníkom plnohodnotný servis nákupu vstupeniek. Odstránenie nevyhovujúceho súčasneho stavu (pokladňa = vrátnica ŠKO v prevádzkovej budove mimo hlavnú ulicu).Budova dnes slúži ako priestor pre ubytovanie dirigenta, sólistov a umelecké výpomoce a pre prenájom</t>
  </si>
  <si>
    <t xml:space="preserve">Cieľom je zabezpečiť efektívnejšie využitie Trávničkovej budovy pre potreby ŠKO Žilina aj iných subjektov (prenajímateľov) a návštevníkov koncertov. </t>
  </si>
  <si>
    <t>Zákon č. 278/1993 Z.z. o správe majetku štátu, Hlava I § 4</t>
  </si>
  <si>
    <t>zlepšenie podmienok pre poslucháčov</t>
  </si>
  <si>
    <t>08T0103 Podpora kultúrnych aktivít RO a PO</t>
  </si>
  <si>
    <t>ŠKOZI202101</t>
  </si>
  <si>
    <t>Rekonštrukcia kotolne Domu umenia Fatra</t>
  </si>
  <si>
    <t xml:space="preserve">Cieľom je zabezpečiť bezporuchovosť kotolne a zníženie nákladov na opravy vrátane nižšej spotreby plynu. </t>
  </si>
  <si>
    <t>Zákon č. 278/1993 Z.z. o správe majetku štátu, Hlava I § 6</t>
  </si>
  <si>
    <t>úspora nákladov na opravy 7000€/2021, zníženie spotreby plynu o 20% - úspora cca 25 000 €/rok, náklady (zálohy) na plyn za rok 2023 - 74 900 €</t>
  </si>
  <si>
    <t>ŠKOZI202102</t>
  </si>
  <si>
    <t>Pravidelná obnova hudobných nástrojov</t>
  </si>
  <si>
    <t xml:space="preserve">Obnova hudobných nástrojov je pravidelný nevyhnutný proces, ktorý zapezpečuje dostatočnú umeleckú kvalitu a rast celého orchestra.  </t>
  </si>
  <si>
    <t xml:space="preserve">Cieľom je dosahnutie a udrženie potrebnej umeleckej kvality zvuku orchestra, pre ktorú je nevyhnutné pravidelne obnovovať hudobné nástroje podľa životnosti jednotlivých hudobných nástrojov. Životnosť najmä dychových nástrojov sa pohybuje medzi 5 - 8 rokmi. </t>
  </si>
  <si>
    <t>Zriaďovacia listina ŠKO ZI, Čl. 1</t>
  </si>
  <si>
    <t xml:space="preserve"> 08T010B Obnova nástrojového vybavenia a krojových súčiastok</t>
  </si>
  <si>
    <t>cez prioritné projekty</t>
  </si>
  <si>
    <t>ŠKOZI202103</t>
  </si>
  <si>
    <t>Rekonštrukcia Domu umenia Fatra</t>
  </si>
  <si>
    <t xml:space="preserve">Rekonštrukcia DUF, nová elektroinštalácia, výmena dverí, reštaurátorská obnova koncertnej sály. Zvýšenie atraktivity sály po rekonštrukcii z fondov EHP (schválený projekt vo výške 997 117 € z fondov EHP a št. rozpočtu SR (nová fasáda, okná, stoličky a osvetlenie, ukončenie prác v 2024). </t>
  </si>
  <si>
    <t xml:space="preserve">Cieľom je obnoviť koncertnú sálu a foeyr Domu umenia Fatra - zlepšenie stavebno-technického stavu budovy v zmysle jestvujúceho schváleného projektu z fondov EHP. Tento projekt rieši iba čiastkovo súčasný havarijný stav budovy Domu umenia Fatra Žilina. </t>
  </si>
  <si>
    <t>Zákon č. 278/1993 Z.z. o správe majetku štátu, Hlava I § 3</t>
  </si>
  <si>
    <t>ŠKOZI202105</t>
  </si>
  <si>
    <t xml:space="preserve">Kúpa malého koncertného krídla </t>
  </si>
  <si>
    <t xml:space="preserve">Nákup malého koncertného krídla zn. Steinway A 188 pre koncertný provoz. </t>
  </si>
  <si>
    <t xml:space="preserve">Cieľom je zefektívniť fungovanie orchestra a znížiť náklady na opravy zastaralých hudobných nástrojov. </t>
  </si>
  <si>
    <t>ŠKOZI202106</t>
  </si>
  <si>
    <t xml:space="preserve">Kúpa veľkého koncertného krídla </t>
  </si>
  <si>
    <t xml:space="preserve">Nákup veľkého koncertného krídla zn. Steinway D 274 pre koncertný provoz. </t>
  </si>
  <si>
    <t xml:space="preserve">Cieľom je rozšírenie flexibility orchestra a koncertnej ponuky pre rôzne vekové skupiny poslucháčov, rozšírenie možností nahrávania CD.Vďaka novému klavíru sa rozšíri atraktivita nášho orchestra pre umelcov z celého sveta. </t>
  </si>
  <si>
    <t>ŠKOZI202107</t>
  </si>
  <si>
    <t>Ozvučenie sály Domu umenia Fatra</t>
  </si>
  <si>
    <t xml:space="preserve">Nová ozvučovacia technika koncertnej sály - doplnenie ponuky koncertov o rozmanité žánre vďaka ozvučeniu. </t>
  </si>
  <si>
    <t xml:space="preserve">Cieľom je rozšírenie ponuky koncertov pre rôzne vekové skupiny poslucháčov s využitím ozvučovacej techniky - moderné žánre, zvýšenie konkurencieschopnosťi organizácie, rozšírenie ponuky pre prenajímateľov. </t>
  </si>
  <si>
    <t>Zákon č. 278/1993 Z.z. o správe majetku štátu, Hlava I § 5</t>
  </si>
  <si>
    <t>ušetrenie nákladov za externé ozvučenie koncertov 4210 €/rok 2022 - zvýšenie prijmov za prenájmy budovy s využitím ozvučenia 3000 €/rok</t>
  </si>
  <si>
    <t>ŠKOZI202201</t>
  </si>
  <si>
    <t>Dofinancovanie rekonštrukcie Domu umenia Fatra</t>
  </si>
  <si>
    <t xml:space="preserve">Rekonštrukcia DUF, dofinancovanie projektu z fondov EHP, zvýšenie atraktivity sály po rekonštrukcii z fondov EHP (schválený projekt vo výške 997 117 € z fondov EHP a št. rozpočtu SR (nová fasáda, okná, stoličky a osvetlenie, ukončenie prác v 2024). </t>
  </si>
  <si>
    <t>Cieľom je dofinancovanie projektu z fondov EHP a ŠR SR. Vlivom aktuálnej situácie s pandémiou COVID-19 sa rozpočet projektu obnovy zvýšil o 190 161 €, túto sumu nie je možné uhradť zo stávajúceho projektu z fondov EHP a ŠR SR</t>
  </si>
  <si>
    <t>dofinancovanie schváleného projektu z fondov EHP a ŠR vo výške 190 161 €</t>
  </si>
  <si>
    <t>ŠKOZI202301</t>
  </si>
  <si>
    <t>Oprava nevyhovújecho stavu strechy Domu umenia Fatra</t>
  </si>
  <si>
    <t xml:space="preserve">Strecha Domu umenia Fatra je v nevyhovujúcom stave, je nevyhnutné ju opraviť, aby nedocházalo k postupným degradáciam strechy a zatekaniu do budovy NKP Dom umenia Fatra.  </t>
  </si>
  <si>
    <t xml:space="preserve">Cieľom je obnova strechy NKP Dom umenia Fatra, odstranenie nevyhovújuceho stavu strechy, predlženie životnosti strechy na budove DUF. Sníženíe nákladov na údržbu. V prípade havárie hrozí riziko nenávratných škôd na budove NKP Dom umenia Fatra. </t>
  </si>
  <si>
    <t>TDIS</t>
  </si>
  <si>
    <t>Tanečné divadlo Ifjú Szivek</t>
  </si>
  <si>
    <t>TDIS202101</t>
  </si>
  <si>
    <t xml:space="preserve">Výmena historických okien v divadelnej sále </t>
  </si>
  <si>
    <t>Vybudovanie vetrania chránenej únikovej cesty</t>
  </si>
  <si>
    <t>Na budove Tanečného Divadla Ifjú Szivek sa realizujú rekonštrukčné práce, ktoré budú zakončené vydaním kolaudačného rozhodnutia. V kontexte významnosti rekonštrukcie, dotknutý orgán Hasičského a záchranného zboru Bratislava nariadil vybudovanie vetrania chránenej únikovej cesty (CHÚC). Túto tvorí schodisko budovy, chodba od divadelnej sály ku schodisku a chodba od schodiska ku vonkajšiemu priestranstvu pred budovou.</t>
  </si>
  <si>
    <t>Cieľom projektu je, aby rekonštrukcia sídelnej budovy tanečného divadla, ktorá prebieha od r.2020 mohla byť ukončená a budova skolaudovaná. Bez realicácie predmetu tohto projektu by budova nemohla byť odovzdaná k užívaniu, t.j. neplnila by svoju úlohu ani ako pracovisko, ani ako divadelný priestor navštevovaný verejnosťou. Rekonštrukcia bola potrebná z dôvodu, že budova bola dlhodobo v stave, ktorý už roky neumožnil nerušené fungovanie a vykonávanie každodenných pracovných činností zamestnancov. Po rekonštrukcii rátame s tým, že okrem každodennej práce bude budova slúžiť aj ako vlastná scéna kolektívu, ktorá okrem vlastných predstavení tanečného divadla poskytne priestor aj hosťujúcim predstaveniam v oblasti divadla a tanečného umenia. V minulosti nie je také obdobie, s ktorým by sa aktuálny stav mohol relevantne porovnať z hľadiska príjmov z činností vykonávaných na vlastnej scéne tanečného divadla. Za nových okolností, ktoré vznikli práve vďaka rekonštrukcioe plánujeme v r.2023 uskutočniť 15-20 vlastných a 15-20 hosťujúcich podujatí v priestoroch na Mostovej 8, a tetno profil plánujeme v budúcnosti ďalej rozvíjať.</t>
  </si>
  <si>
    <t>N</t>
  </si>
  <si>
    <t>Po vybudovaní vetrania chránenej únikovej cesty bude môcť TDISZ plnohodnotne využívať budovu aj na uskutočnenie kultúrnych podujatí a tým nepríde TDISZ o príjmy z predstavení. Plánujeme uskutočniť 15-20 vlastných a 15-20 hosťujúcich predstavení. Príjmy očakávame z predaja lístkov, resp. z nájmu divadelnej sály.</t>
  </si>
  <si>
    <t>Zvuková technika</t>
  </si>
  <si>
    <t>Zvuková technika hrá v činnosti tanečného divadla veľmi závažnú rolu, keďže všetky predstavenia kolektívu sú sprevádzané živou hudbou. Aktuálne používané front reproduktory na hosťujúcúcich predstaveniach mimo sídla tanečného divadla nie sú dostatočne výkonné, ani dostatočne odolné z hľadiska prepravy a pravidelnej montáže. Mixpult ktorý kolektív aktuálne používa je zastaralý a neumožňuje zabezpečenie požadovanej kvality zvuku, taktiež je potrebné zaobstaranie nových mikroportov pre ozvučenie sláčikových nástrojov.</t>
  </si>
  <si>
    <t>Cieľom projektu je obstaranie zvukovej techniky, ktorá umožní zabezpečiť kvalitné zvukové podmienky na všetkých predstaveniach tanečného divadla na vlastnej scéne a aj na hosťujúcich predstaveniach mimo sídla. Zariadenia, s ktorými tanečné divadlo momentálne pracuje sú z časti zastaralé a nedostatočne výkonné. K tomu, aby si tanečné divadlo udržalo svoje miesto na domácom kultúrnom trhu je nepostrádateľné, aby zabezpečoval zvukové podmienky na svojich predstaveniach v požadovanej kvalite. Keďže živá hudba je základom všetkých predstavení tanečného divadla, je nevyhnutné aby sa niektoré zariadenia v oblasti zvukovej techniky vymenili za výkonnejšie a vyhovujúce k splneniu hore definovaným cieľom. Táto investícia zabezpečí udržanie príjmov, ktoré tanečné divadlo má zo svojich predsavení tak na vlastnej scéne, ako mimo sídla a taktiež prispeje k návševnosti novuotvorenej divadelnej sály na Mostovej 8.</t>
  </si>
  <si>
    <t xml:space="preserve">Očakávame o cca 2000 viac návštevníkov (rok 2022–15 000 divákov, r. 2021 – 7400 divákov) </t>
  </si>
  <si>
    <t>Nábytok</t>
  </si>
  <si>
    <t>Po rekonštrukcii sídelnej budovy tanečného divadla je našim zámerom vkusne a efektívne zariadiť všetky miestnosti, tak priestory dostupné verejnosti ako kancelárie a ostatné priestory výkonu práce zamestnancov organizácie. Obstaraním vhodného nábytku je našim zámerom vytvoriť zamestnancom divadla vhodné podmienky pre efektívne vykonávanie pracovných činností a príjemné, komfortné divadelné prostredie pre návštevníkov divadla.</t>
  </si>
  <si>
    <t>Cieľom projektu je vytvoriť efektívne zariadené priestory v sídle organizácie pre návštevníkov a pre zamestnancov divadla. Nábytok používaný v TDISZ je 15-20 rokov starý, jeho stav je na niektoré ciele už nevyhovujúci, okrem toho po rekonštrukcii vznikli priestory do ktorých TDISZ nedisponuje vhodným zariadením (predovšetkým spoločné priestory navštevované verejnosťou). Zariadenie kancelárií ja taktiež zastaralé a neefektívne a v určitých prípadoch aj neestetické, ktoré nesúznie s novými, rekonštruovanými priestormi po rekonštrukcii budovy.</t>
  </si>
  <si>
    <t xml:space="preserve">V divadelnej sále očakávame v roku 2023 cca 2000 návštevníkov. </t>
  </si>
  <si>
    <t>Výpočtová technika</t>
  </si>
  <si>
    <t>Tanečné divadlo má zastaralý park počítačov. Pre efektívne vykonávanie pracovných činností potrebuje obstarať 3 nové, výkonné PC, a 2 výkonné notebooky.</t>
  </si>
  <si>
    <t>Cieľom projektu je zefektívnenie pracovných činností vykonávaných na počítači. Väčšina počítačov v TDISZ má 6-8+ rokov. Niektoré práce, hlavne v oblasti multimedií a v určitých prípadoch aj kancelárska činnosť vyžaduje modernejšie a výkonnejšie zariadenia k dosiahnutiu ideálnej efektivity a kvality.</t>
  </si>
  <si>
    <t>Koľko času ušetrí zamestnanec pri PC, keď bude mať modernejší, spoľahlivejší a výkonnejší počítač
odhad 30 minut denne = 123,5 hod ročne, 5 zamestnancov</t>
  </si>
  <si>
    <t>UKB</t>
  </si>
  <si>
    <t>Univerzitná knižnica v Bratislave</t>
  </si>
  <si>
    <t>UKB202101</t>
  </si>
  <si>
    <t>UKB prevádzkuje systém digitálnej knižnice, prostredníctvom ktorého je v súčasnom období sprístupnených viac ako 1,5 milióna zdigitalizovaných strán historických slovenských periodík a iných vzácnych knižničných dokumentov (napr. unikátna Bačagićova zapísaná v medzinárodnom registri Pamäť sveta UNESCO). Systém digitálnej knižnice je už dlhodobo prevádzkovaný na zastaranej technike, pričom v kritickom havarijnom stave sa nachádza diskové pole IBM NetApp N6210 150 TB, ktoré po neodstrániteľnej poruche na radičoch pracuje v krízovom režime. Funkčné a kapacitne dostačujúce diskové pole je nevyhnutným predpokladom pre prevádzku digitálnej knižnice, ale aj ďalších dôležitých systémov IKT UKB (licencované zdroje, e-mail, registračný systém, www stránka UKB, interný cloud, Profil slovenskej kultúry). Diskové pole UKB malo už v minulosti dlhodobo technické výpadky, dochádzalo k narušeniu komunikácie s diskovým poľom, čo spôsobovalo prerušenie poskytovania niektorých základných služieb používateľom knižnice. Poskytovanie moderných knižničných služieb nie je v súčasnom období možné bez vhodnej a spoľahlivej infraštruktúry a IKT. Súčasná kapacita diskového poľa (cca 120 TB) už nie je pre sprístupňovanie veľkého objemu digitálnych dát dostatočná. Z dôvodu havarijného stavu a výpadku diskového poľa v septembri 2020 bola niekoľko mesiacov pre používateľov nedostupná Digitálna knižnica UKB, čo bolo zo strany akademickej aj používateľskej obce negatívne vnímané. Pre obnovu stabilnej a bezpečnej prevádzky základných IT služieb je nevyhnutné vymeniť komponenty serverovej infraštruktúry. Požiadavky na servery: 3 ks (45 000 €), 2x cpu 5218R, 192GB RAM, 25GbE ethernet, 2 porty. Požiadavky na storage – diskové pole (1 ks): 25/10GbE iscsi, SSD, tiering, dynamický raid, navrhované varianty 200 TB. Požiadavky na network switch (2ks): 25GbE switch, 16 portov. Požiadavky na spotrebný inštalačný materiál (napr. káble 10 ks) a inštalačné a konfiguračné práce: 25GbE SFP28 – 2,5m.</t>
  </si>
  <si>
    <t>Stratégia rozvoja slovenského knihovníctva na roky 2015 – 2020, /strategická oblasť č. 3/ priorita 3.4 opatrenie 3.4.1</t>
  </si>
  <si>
    <t>Návštevníci knižnice pristupujú na Internet a z Internetu do katalógu a digitálnej knižnice, elektronické riadenie prístupu do objektu knižnice (81074 vybavených žiadaniek o výpožičku/rok)</t>
  </si>
  <si>
    <t>0EK0I03 Podporná infraštruktúra</t>
  </si>
  <si>
    <t>UKB202102</t>
  </si>
  <si>
    <t>Rekonštrukcia plynovej kotolne UKB</t>
  </si>
  <si>
    <t>UKB v súčasnosti disponuje 2 ks opotrebovaných kotlov v plynovej kotolni v budove UKB na Klariskej 5, ktoré sú momentálne v havarijnom stave a z uvedeného dôvodu hrozí vysoké riziko prerušenia dodávok tepla, ktoré by spôsobilo zamedzenie poskytovania knižnično-informačných služieb pre používateľov UKB. Momentálne využívané pôvodné kotle Hydrotherm MV 600, r. v. 1997, výkon 300 kW si vyžadujú neustále opravy, pričom tieto kotle sa už ani nevyrábajú a je problematické obstarať náhradné diely. Požiadavky na plynové kotly (1ks): výkon 100/586 kW.</t>
  </si>
  <si>
    <t>Cieľom je zabezpečiť efektívne vykurovanie objektov.</t>
  </si>
  <si>
    <t xml:space="preserve">Stratégia rozvoja slovenského knihovníctva na roky 2015 – 2020, /strategická oblasť č. 2/ priorita 2.3 opatrenie 2.3.1 </t>
  </si>
  <si>
    <t>20 % úspora spotreby plynu v porovnaní s vykurovacím obdobím pred rekonštrukciou</t>
  </si>
  <si>
    <t xml:space="preserve">08S0105 Knižnice a knižničná činnosť      </t>
  </si>
  <si>
    <t>UKB202103</t>
  </si>
  <si>
    <t>Obnova chladiaceho systému pre ochranu fondov UKB</t>
  </si>
  <si>
    <t>UKB v súčasnosti disponuje dvomi chladiacimi jednotkami CIAT EUROPA2, ktoré sú situované na streche budovy UKB nachádzajúcej sa na Ventúrskej 11, Bratislava. Tieto chladiace jednotky sú momentálne v havarijnom stave (1 ks nefunkčný, 1 ks značne opotrebovaný) a z uvedeného dôvodu hrozí vysoké riziko výpadku vzduchotechniky a klimatizácie a zároveň riziko prípadného úniku chladiacej náplne do okolia. Výmenou týchto chladiacich jednotiek sa eliminujú spomínané riziká, ktoré by spôsobili zamedzenie poskytovania knižnično-informačných služieb pre používateľov UKB a súčasne sa zabezpečí ochrana knižničných fondov UKB. Požiadavky na chladiace jednotky (1 ks): výkon min. 140 kW.</t>
  </si>
  <si>
    <t xml:space="preserve">Cieľom je nahradiť fyzicky a morálne zastaralý chladiaci systém a tým eliminovať opravu a výpadky  vzduchotechniky a klimatizácie a súčasne usporiť finančné prostriedky na spotrebu elektrickej energie. </t>
  </si>
  <si>
    <t xml:space="preserve">Eliminovať opravy a výpadky  vzduchotechniky a klimatizácie a súčasne usporiť finančné prostriedky na spotrebu elektrickej energie. </t>
  </si>
  <si>
    <t>UKB202104</t>
  </si>
  <si>
    <t>Modernizácia kamerového systému UKB</t>
  </si>
  <si>
    <t>UKB v súčasnosti spravuje kamerový systém v objektoch na Michalskej 1 a Ventúrskej 11 a 13, ktorý je momentálne v havarijnom stave a je plne nevyhovujúci z hľadiska ochrany knižničných fondov, objektov, zamestnancov a používateľov UKB. Pôvodný systém bol nainštalovaný v roku 2004 a vzhľadom k dnešným štandardom už pôvodné kamery nespĺňajú požadované kritériá na kvalitu záznamu a je potrebné ich vymeniť za modernejšie a taktiež zrealizovať výmenu nefunkčných digitálnych záznamníkov. Požiadavky na kamerový systém: 4 záznamníky HD, 1 IP záznamník, 96 kamier, 16 IP kamier.</t>
  </si>
  <si>
    <t>Cieľom je odstránenie havarijného stavu kamerového systému a zvýšenie ochrany objektov, fondov a osôb.</t>
  </si>
  <si>
    <t xml:space="preserve"> Zvýšenie ochrany objektov,knižničných fondov a osôb.</t>
  </si>
  <si>
    <t>UKB202105</t>
  </si>
  <si>
    <t xml:space="preserve">Modernizácia integrovaného evakuačného systému UKB </t>
  </si>
  <si>
    <t>UKB v súčasnosti prevádzkuje integrovaný evakuačný systému EVO-1640-4 v budovách UKB na Michalskej 1 a Ventrúrskej 11 a 13, ktorý je momentálne v havarijnom stave a je nevyhovujúci z hradiska ochrany knižničných fondov, zamestnancov a používateľov UKB. Pôvodná ústredňa domáceho rozhlasu od výrobcu JEDIA bola nainštalovaná v roku 2004 a fungovala 15 rokov. Momentálne je ústredňa domáceho rozhlasu nefunkčná a nie je schopná prevádzky. Nakoľko sa ústredňa už nevyrába a nedá sa opraviť je potrebné ju nahradiť za úplne novú typu EVO, z dôvodu že pôvodné káblové rozvody sú plne vyhovujúce. Modernizácia integrovaného evakuačného systému UKB eliminuje riziko vzniku požiaru a škôd a zabezpečí poskytovanie informácií návštevníkom a zamestnancom vo všetkých objektoch UKB (napr. v prípade požiaru je pomocou domáceho rozhlasu vyhlasovaná evakuácia).</t>
  </si>
  <si>
    <t>Cieľom je zabezpečiť integrovaný evakuačný systém v objektoch UKB.</t>
  </si>
  <si>
    <t>Zabezpečenie integrovaného evakuačného systému pre osoby nachádzajúce sa v objektoch UKB.</t>
  </si>
  <si>
    <t>UKB202106</t>
  </si>
  <si>
    <t>Modernizácia WiFi siete pre používateľov UKB</t>
  </si>
  <si>
    <t>UKB poskytuje vo svojich priestoroch pre používateľov bezdrôtové pripojenie prenosných zariadení do počítačovej siete prostredníctvom akademickej siete SANET. Jej súčasťou je tiež svetová roamingová služba EDUROAM, prostredníctvom ktorej môžu používatelia z participujúcich inštitúcií získavať prístup k sieti Internet v ktorejkoľvek hosťovskej inštitúcii, zapojenej do siete EDUROAM prostredníctvom svojich prístupových hesiel odkiaľkoľvek. Takýto spôsob pripojenia je pre používateľov UKB (v prevažnej miere z akademického prostredia z celej SR), viac ako výhodný a efektívny. Pre jej bezproblémové poskytovanie však UKB potrebuje disponovať kvalitným technickým vybavením. Požiadavky technického vybavenia: 10 ks access point (prístupových bodov), ktoré pokrývajú WiFi signálom priestory pre používateľov, pričom prístupové body musia spĺňať minimálne štandard bezdrôtovej komunikácie WiFi 5 (IEEE 802.11ac), poskytujúce vysokú dátovú priepustnosť na frekvenci 5 GHz a 2 ks controlerov na riadenie prístupových bodov.</t>
  </si>
  <si>
    <t>Cieľom je zabezpečiť kvalitné prevádzkovanie WiFI siete v priestoroch UKB.</t>
  </si>
  <si>
    <t>Zzabezpečenie kvalitné prevádzkovanie WiFI siete v priestoroch UKB.</t>
  </si>
  <si>
    <t>Na skvalitnenie WiFi siete je potrebný nákup 10 ks access point (prístupových bodov).</t>
  </si>
  <si>
    <t>UKB202107</t>
  </si>
  <si>
    <t>Konsolidácia hardvéru a softvéru Centrálneho dátového archívu UKB</t>
  </si>
  <si>
    <t xml:space="preserve">Národný projekt Centrálny dátový archív (CDA) realizovala UKB v rámci Operačného programu Informatizácia spoločnosti prioritná os 2: Rozvoj pamäťových fondových inštitúcií a obnova ich národnej infraštruktúry (OPIS PO2). Projekt bol financovaný zo štrukturálnych fondov EÚ (ERDF/EFRR) a štátneho rozpočtu SR. Výsledkom riešenia projektu bol CDA, vybudovaný ako dlhodobé dôveryhodné úložisko digitálneho obsahu. CDA bol implementovaný v súlade s ISO štandardom STN ISO 14721:2014 (OAIS). CDA je tvorený dvomi navzájom geograficky vzdialenými lokalitami. V Bratislave je to lokalita CDA-A a v Martine lokalita CDA-B. Obe lokality fungujú autonómne a každá z nich dokáže plnohodnotne zastúpiť funkciu druhej v prípade poruchy alebo odstávky. Okrem dvoch aktívnych lokalít disponuje CDA aj pasívnym skladom archivačných médií v lokalite CDA-C, ktorá sa nachádza v Bratislave. Uvedené riešenie garantuje vysokú bezpečnosť a dostupnosť uložených dát. Infraštruktúra CDA je po deviatich rokoch od jej inštalácie morálne a fyzicky zastaraná, pričom vyžaduje neprimerané množstvo finančných prostriedkov na jej prevádzku. Požiadavky na páskovú knižnicu (archív): náhrada TS3500 za TS4500 (HW), dokúpenie TS1150/E08 drive (5ks/lokalitu) (HW), inštalácia a konfigurácia onsite (I&amp;C). Požiadavky na servery: 2 x server Intel/AMD min. 32Cores/128GB RAM (HW), 2 x server Intel/AMD min. 16Cores/64GB RAM (HW), 4 x REDHAT Linux OS (SW), TSM / IBM Spectrum Protect (SW), GPFS / IBM Spectrum Scale (SW), Customizácia, konfigurácia JAVA app CDA (I&amp;C), inštalácia a konfigurácia onsite (I&amp;C). Požiadavky na diskové pole: 4 x kontroler + 4 ks expanzné police, FC 16 Gbps, vrátane SW a supportu (HW), inštalácia a konfigurácia onsite (I&amp;C). Požiadavky na NON IKT systémy: motorgenerátor s výkonom 256 kW, UPS s celkovým výkonom 256 kW, kompletný systém chladenia pre CDA UKB. </t>
  </si>
  <si>
    <t>Konsolidácia infraštruktúry Centrálneho dátového archívu UKB s cieľom znížiť náklady na jeho prevádzku.</t>
  </si>
  <si>
    <t>Stratégia rozvoja slovenského knihovníctva na roky 2015 – 2020, /strategická oblasť č. 2/  priorita 2.3 opatrenie 2.3.1</t>
  </si>
  <si>
    <t>Predpokladáme zníženie spotreby el.energie o 20% a konsolidáciu licenčných a servisných nákladov</t>
  </si>
  <si>
    <t>UKB202108</t>
  </si>
  <si>
    <t>Optický switch pre Depozit digitálnych prameňov UKB</t>
  </si>
  <si>
    <t>Komponet je potrebný pre odčlenenie Digitálnych prameňov od proxy servera UKB. Bude slúžiť pre urýchlenie a jednoduchšiu komunikáciu v oblasti sieťových služieb, vytvorenie vlastnej siete pre Digitálne pramene, zapojenie a správu pre prezeranie archívu Digitálnych prameňov (typu klient-server) pomocou bádateľských PC v bádateľni a zrýchlenie služieb. Jedná sa o prepínač (switch) vyššej priepustnosti, konfigurovaný a využívaný v spolupráci s UKB. Po odčlenení a získaní novej komunikačnej úrovne v oblasti sieťových služieb bude možná rýchlejšia komunikácia. Požiadavky na switch: 2 x 10 G SFP+, IP Lite, 10/100/1000 Ethernet Interfaces (24 portov)</t>
  </si>
  <si>
    <t>Cieľom je vytvoriť vlastnú sieť pre Digitálne pramene a zrýchliť sieťové služby.</t>
  </si>
  <si>
    <t xml:space="preserve">Stratégia rozvoja slovenského knihovníctva na roky 2015 – 2020, strategická oblasť č. 2, priorita 2.2 opatrenie 2.2.6.
Zákon č. 265/2022 o vydavateľoch publikácií a o registri v oblasti médií a audiovízie a o zmene a doplnení niektorých zákonov (zákon o publikáciách)
</t>
  </si>
  <si>
    <t xml:space="preserve">Prezeranie archívu Digitálnych prameňov (typu klient-server) pomocou bádateľských PC prepojených so serverom výrazne zrýchli prenos veľkých dát, vyrieši preťažovanie siete a zvýši bezpečnopsť prenosu. </t>
  </si>
  <si>
    <t>UKB202109</t>
  </si>
  <si>
    <t>Modernizácia bezpečnostných brán UKB</t>
  </si>
  <si>
    <t>Úlohou UKB je v zmysle knižničného zákona č. 126/2015 Z. z. poskytovať knižnično-informačné služby používateľom zamerané na rozvoj vedy, techniky, výskumu, inovácií, kultúry a vzdelávania. Z uvedeného dôvodu UKB sprístupňuje svojim používateľom svoje rozsiahle (aj vzácne) knižničné fondy, ktoré si na druhej strane vyžadujú potrebnú ochranu. Pri vstupe do verejných priestorov knižnice prechádzajú používatelia turniketmi a bezpečnostnými bránami. Rovnako vstup do knižnice v budove na Klariskej ul., je vybavený bezpečnostnou bránou. Vstupné bezpečnostné brány využíva knižnica od jej znovuotvorenia po komplexnej rekonštrukcii budov UKB v roku 2005. Bezpečnostné brány reagujú na aktívne elektromagnetické prvky, ktorými sú aktuálne označované dokumenty vo fonde knižnice, za účelom ich ochrany pred odcudzením. Tieto zariadenia však v súčasnosti nepodporujú ochranu fondu novými, resp. progresívnymi technológiami, napr. čipmi RFID. Knižnica plánuje rozšíriť  označovanie fondu kníh RFID čipmi, čím nadviaže, na už takto označený fond kníh vo voľnom výbere (cca 40 tis. knižničných jednotiek). Aby bolo možné plne využívať možnosti RFID čipov pre ochranu dokumentov, je potrebná modernizácia, resp. výmena bezpečnostných vstupných brán. Nové brány zvýšia aktuálnu ochranu kníh a súčasne prispejú k modernizácii služieb knižnice aj zvýšenej ochrany knižničného fondu. Zároveň umožnia vstup používateľom UKB aj cez nový samostatný vchod priamo z ulice na adrese Klariská 1, ktorý umožňuje jednoduchší a priamy prístup do historickej Lisztovej záhrady, ktorá vo vyhradených mesiacoch plní funkciu letnej čitárne a slúži na organizáciu rôznych kultúrnych podujatí nielen pre používateľov knižnice, ale aj pre širokú verejnosť. Aby bolo možné tento vstup sprístupniť a súčasne primerane chrániť fond knižnice, je nevyhnutné, aby aj tento vstup bol vybavený vstupnou bezpečnostnou bránou. Požiadavky na bezpečnostnú bránu: max. vzdialenosť brán od seba min. 160cm, spolupráca min.7 brán v spriahnutom režime, možnosť ovládania dverí, alebo turniketu v prípade alarmu, spĺňa normu ISO 15693.</t>
  </si>
  <si>
    <t>Cieľom je zvýšenie ochrany knižničného fondu a modernizácia vstupných bezpečnostných brán v súlade s progresívnymi technológiami (RFID).</t>
  </si>
  <si>
    <t>Stratégia rozvoja slovenského knihovníctva na roky 2015 – 2020, /strategická oblasť č. 2/ priorita 2.3 opatrenie 2.3.1</t>
  </si>
  <si>
    <t>Zvýšenie ochrany knižničného fondu a modernizácia vstupných bezpečnostných brán v súlade s progresívnymi technológiami (RFID).</t>
  </si>
  <si>
    <t>UKB202110</t>
  </si>
  <si>
    <t>Skvalitnenie ochrany knižničného fondu UKB technológiou RFID</t>
  </si>
  <si>
    <t>Jednou z úloh UKB je v zmysle knižničného zákona č. 126/2015 Z. z. poskytovať knižnično-informačné služby používateľom zamerané na rozvoj vedy, techniky, výskumu, inovácií, kultúry a vzdelávania. Z uvedeného dôvodu UKB sprístupňuje svojim používateľom svoje rozsiahle (aj vzácne) knižničné fondy, ktoré si na druhej strane vyžadujú potrebnú ochranu. V súlade s medzinárodnými trendmi má v súčasnosti už stále viac knižníc na Slovensku svoj knižničný fond chránený technológiou RFID (radio frequency identification), ktorá ponúka moderné a progresívne riešenie, ktoré umožňuje efektívny a časovo úsporný spôsob revízie a inventarizácie rozsiahleho knižničného fondu, alebo významne zjednodušuje proces vypožičiavania, resp. vrátenia kníh pre používateľov knižnice. UKB, ktorej rozsiahly knižničný fond obsahuje približne 2,8 milióna rôznych druhov dokumentov má ambíciu zaradiť sa medzi tie moderné knižnice, ktorých knižničný fond je označený RFID čipmi. Požiadavky na ochranu fondu: 400 000 RFID čipov, 5 pracovných staníc na zápis údajov na RFID čip, 2 inventarizačné jednotky, ktoré umožnia efektívny a časovo úsporný spôsob revízie a inventarizácie rozsiahleho knižničného fondu UKB označeného RFID čipom.</t>
  </si>
  <si>
    <t>Cieľom je zabezpečiť ochranu knižného fondu UKB modernou technológiou RFID.</t>
  </si>
  <si>
    <t xml:space="preserve">Ochrana knižničného fondu určeného na prezenčné výpožičky pred odcudzením </t>
  </si>
  <si>
    <t>Na uplatnenie technológie RFID je potrebný nákup 400 000 ks RFID čipov.</t>
  </si>
  <si>
    <t>UKB202111</t>
  </si>
  <si>
    <t>Rozšírenie VMware infraštruktúry UKB</t>
  </si>
  <si>
    <t>Narastajúci počet používateľov UKB si vyžaduje rozšírenie serverovej infraštruktúry realizovanej na virtualizačnej platforme VMware. Tá je v súčasnosti na hranici dostupného výkonu a pri zvýšenej záťaži pripojených používateľov sa predlžuje čas odozvy na používateľmi zadané požiadavky (vyhľadávanie, objednávky titulov, prístup do digitálnej knižnice a pod.). Zvýšením kapacity serverov sa zabezpečí spokojnosť rastúceho využívania digitálnych technológií používateľmi knižnice. Požiadavky na server: +4 servery s 2CPU Xeon 6246R 3.4GHz, dostupná kapacita operačnej pamäte +1TB RAM, pridané vysokorýchlostné sieťové adaptéry +4x25Gbit ethernet.</t>
  </si>
  <si>
    <t>Uspokojenie zvýšených potrieb užívateľov knižnice v digitálnom svete.</t>
  </si>
  <si>
    <t>Čitatelia využívajú  prístupy do našich informačných systémov pre objednávanie výpožičiek, prístup do digitálnej knižnice, prístup na naše webové stránky.</t>
  </si>
  <si>
    <t>UKB202112</t>
  </si>
  <si>
    <t>Zálohovacia infraštruktúra pre potreby UKB</t>
  </si>
  <si>
    <t>Narastajúca digitalizácia prevádzky UKB vyžaduje dostatočne výkonné zálohovacie páskové zariadenie. Doteraz používanú páskovú knižnicu TS4300 s jednou LTO5 páskovou mechanikou je potrebné vymeniť za rovnaký typ TS4300 páskovej knižnice, ale s tromi LTO8 páskovými mechanikami, čo umožní zazálohovať až 10-násobok diskovej kapacity. Zálohovacie zariadenie umožní zazálohovať pravidelne v mesačných intervaloch aj obsah digitálnej knižnice, ktorá sa v súčasnosti zálohuje len raz ročne, čo je pri súčasnom tempe digitalizácie dokumentov nepostačujúce. Pripojenie knižnice bude pomocou optickej siete (fiber channel), pričom zálohovací softvér je bezplatný k zakúpenému hardvéru.</t>
  </si>
  <si>
    <t>Zabezpečenie výkonného zálohovacieho zariadenia serverovej a diskovej infraštruktúry.</t>
  </si>
  <si>
    <t>Osobné údaje, digitálny obsah (elektronické dokumenty, know-how, výsledky digitalizačného procesu) má nevyčíslitelnú hodnotu</t>
  </si>
  <si>
    <t>UKB202113</t>
  </si>
  <si>
    <t>Infraštruktúra (hardvér a sofvér) na spätný export dát z Centrálneho dátového archívu do Depozitu digitálnych prameňov UKB</t>
  </si>
  <si>
    <t>Aktuálna konfigurácia Depozitu digitálnych prameňov je implementovaná pre potreby odovzdávania SIP balíkov do Centrálneho dátového archívu. V budúcnosti sa predpokladá potreba výberu týchto balíkov pre ich spätné využitie. Pre tento účel bude potrebné vytvoriť poloautomatický proces od vyžiadania výberu balíčkov až po ich spätné pripojenie k archívu DIP. Server bude priamo doprogramovaný do existujúceho riešenia. Hardvérova kapacita bude slúžiť ako dočasné úložisko žiadaných balíčkov a súčasne pre potreby zamestnancov a bádateľov pre výskum dát. Navrhované riešenie poslúži aj na výmenu balíkov dát s inými inštitúciami. Požiadavky na SW a HW: prepojenie optikou 16Gbs spolu so študovňou (bádateľňou), odhadovaná kapacita 100 TB SATA, min. 7200 RPM, pre spracovanie extrakcie 50 TB SSD.</t>
  </si>
  <si>
    <t>Cieľom je umožniť výber balíkov z Centrálneho dátové archívu do archívu Depozitu digitálnych prameňov UKB.</t>
  </si>
  <si>
    <t>Doprogramovanie nového softvéru pre žiadosti o výber AIP balíkov z Centrálneho dátového archívu odstráni nutnosť manuálnej manipulácie s AIP balíkmi. Zároveň umožní aj výmenu balíkov dát (warc, AIP) s inými inštitúciami (Česká národní knihovna, Slovenská národná knižnica a iné).</t>
  </si>
  <si>
    <t>UKB202114</t>
  </si>
  <si>
    <t>Zlatiaci knihársky stroj na ochanu fondov UKB</t>
  </si>
  <si>
    <t>Prioritnou úlohou oddelenia knižnej väzby UKB (odbor ochrany dokumentov UKB) je ako väzba nových, tak i preväzba poškodených existujúcich väzieb z knižného fondu UKB. V oboch prípadoch je potrebné zabezpečiť trvácne a prehľadné označenie knižných jednotiek signatúrou, názvom a pod. V súčasnosti je Oddelenie knižnej väzby vybavené zastaraným prístrojom slúžiacim na tieto účely. Ide o zlátiaci stroj zakúpený v období 70. rokov minulého storočia. Proces výroby hĺbkotlače a zlátenia je značne spomalený dlhou predprípravou prístroja (nahrievanie) a ručným sádzaním litier. Prístroj taktiež umožňuje iba jednoriadkové sádzanie textu. Vzhľadom na vyššie uvedené okolnosti nie je Oddelenie knižnej väzby schopné produkcie v požadovanej kvantite a kvalite, akej by bolo možné dosiahnuť pri využívaní moderného zlátiaceho stroja s digitálnou podporou. Z uvedeného dôvodu je obmedzený komfort čitateľa, keďže na periodiká vo väzbe musí čakať dlhší čas. Zároveň je obmedzená ochrana fondu nakoľko nemôže byť fond rýchlo a správne označený a uložený do skladu. Požiadavky na knihársky stroj: hĺbkotlač, zlatenie za tepla farebnými zlatiacimi fóliami, použitie štočkov a textov vyskladaných z písmen, použitie na tvrdé a mäkké dosky a chrbty viazaných dokumentov, časovač doby zlatenia, počítadlo prevedených ražieb, regulácia teploty.</t>
  </si>
  <si>
    <t>Cieľom je kvalitné a efektívne vyhotovenie textových popisov na
knižných väzbách.</t>
  </si>
  <si>
    <t>Zefektívnenie a skvalitnenie práce knihárov. Rozšírenie možností využitia aj na propagačné a reprezentačné účely UKB.</t>
  </si>
  <si>
    <t>UKB202115</t>
  </si>
  <si>
    <t>Monitorovanie prevádzky LAN siete UKB</t>
  </si>
  <si>
    <t xml:space="preserve">V UKB sa nachádza rozsiahla lokálna dátová sieť (LAN), ktorá sa skladá z 12 virtuálnych lokálnych dátových sietí (VLAN). Počas prevádzky smerujú dátové toky z VLAN do internetu, z internetu do jednotlivých VLAN a z jednej VLAN do druhej. Na túto infraštruktúru sa denne pripája veľký počet užívateľov, ktorí prenášajú po sieti množstvo dát. K tomu je treba pripočítať ešte dáta, ktoré vyprodukujú servery. Prenos dát musí byť rýchly, spoľahlivý a zabezpečený proti zneužitiu. Z uvedeného dôvodu je potrebné zabezpečiť priepustnosť siete tak, aby nedochádzalo ku kolísaniu rýchlosti, stratám dát, k zahlteniu siete dátami, prípadne až k jej kolapsu. Súčasne je potrebné ochrániť sieť pred nežiaducimi aktivitami, aby bola zaručená bezpečnosť na sieti. Tento projekt rieši monitorovanie LAN siete v reálnom čase (SW) za účelom sprehľadnenia jednotlivých dátových tokov a zaručenia bezpečnosti v jednotlivých VLAN sieťach a v pripojení na internet. Vzhľadom na to, že UKB dlhodobo takýmto SW nedisponuje, je potrebné ho obstarať. Bezpečné fungovanie siete zabezpečí spoľahlivú prevádzku knižnično-informačných systémov, čo v konečnom dôsledku prispeje k budovaniu, trvalému uchovávaniu, rozvoju a ochrane knižnično-informačných fondov. Požiadavky na server: Rackmount 1U, 2xcpu 5218R, 64GB RAM, 2TB SSD Sata HDD, OS Linux </t>
  </si>
  <si>
    <t>Cieľom je automatická identifikácia hrozieb, útokov, incidentov, konfiguračných a bezpečnostných problémov.</t>
  </si>
  <si>
    <t>Prehľad o aktivitách na počítačovej sieti ušetrí čas pri riešení problémov zahltenia siete, podozrivých aktivitách na sieti.</t>
  </si>
  <si>
    <t>UKB202202</t>
  </si>
  <si>
    <t>Obnova UPS (zdroj neprerušovaného napájania) s celkovým výkonom  256 kW ako podporná NON IKT technológia pre CDA aj DDP</t>
  </si>
  <si>
    <t xml:space="preserve">Národný projekt Centrálny dátový archív (CDA) realizovala UKB v rámci OPIS OP2. Súčasťou zabezpečenia bezpečného fungovania celého systému je i nepretržitá dodávka elektrickej energie. Aby sme sa vyhli neblahým dôsledkom prípadných výpadkov z elektrickej siete, je nevyhnutné jej plynulé zabezpečenie prostredníctvom nezávislého zdroja - UPS.  Aktuálne zariadenia UPS boli dodané v roku 2013, batérie boli vymenené v roku 2022, avšak samotné UPS už majú skoro 10 rokov. </t>
  </si>
  <si>
    <t xml:space="preserve">Cieľom je obnova dvoch zdrojov neprerušovaného napájania (UPS) pre lokalitu CDA-A Bratislava, ktoré zabezpečujú plynulú dodávku elektrickej energie pre zariadenia IKT CDA aj IKT DDP, ktoré nesmú byť neočakávane vypnuté.  UPS majú celkový výkon 256 kW ( 2 systémy UPS s výkonom 128 kW). Súčasťou je inštalácia i spustenie do prevádzky. </t>
  </si>
  <si>
    <t>Zachovanie  kultúrneho dedičstva Slovenskej republiky (vložené dáta od pamäťových a kultúrnych inštitúcií - PFI).UPS majú už skoro 10 rokov, sú zastarané.</t>
  </si>
  <si>
    <t>UKB202203</t>
  </si>
  <si>
    <t>Obnova systému chladenia CDA ako podporná NON IKT technológia pre CDA aj DDP</t>
  </si>
  <si>
    <t>Národný projekt Centrálny dátový archív (CDA) realizovala UKB v rámci OPIS OP2. Súčasťou NON IKT technológií nevyhnutných pre bezproblémové a nepretržité fungovanie dátového archívu je systém chladenia.  Aktuálny systém chladenia CDA bol dodaný v roku 2013. Aj krátky výpadok chladiaceho systému CDA môže spôsobiť rapídne zvýšenie teploty v Dátovom centre CDA a následne nekontrolovateľné a neriadené vypínanie  IKT CDA zariadení aj taktiež IKT DDP zariadení, čo môže narobiť veľké škody na kultúrnom dedičstve Slovenskej repobuliky. Systém chladenia už má skoro 10 rokov.</t>
  </si>
  <si>
    <t xml:space="preserve">Cieľom je obnova systému chladenia pre dátové centrum CDA (s chladiacim výkonom 130 kW), vrátane inštalácia a spustenia do prevádzky. Systém chladenia zabezpečuje plynulé chladenie  zariadení IKT CDA aj IKT DDP, ktoré nesmú byť neočakávane vypnuté. </t>
  </si>
  <si>
    <t>Zachovanie  kultúrneho dedičstva Slovenskej republiky (vložené dáta od pamäťových a kultúrnych inštitúcií - PFI).Systém chladenia má už skoro 10 rokov, je opotrebovaný.</t>
  </si>
  <si>
    <t>UKB202204</t>
  </si>
  <si>
    <t>Obnova diskového poľa Digitálnych prameňov</t>
  </si>
  <si>
    <t>UKB prevádzkuje archív Depozitu digitálnych prameňov, ktorý archivuje a sprístupňuje webové stránky a publikácie v elektronickej forme. Aktuálne diskové pole Hitachi je už technologicky zastarané a pre potreby uchovávania dát je nevyhnutná jeho výmena. Pole je aktuálne bez podpory a podpora výrobcom skončila 10/2021. Diskové pole Depozitu digitálnych prameňov slúži ako primárne blokové dátové úložisko, pripojené cez SAN (Storage Area Network) k serverom. Skladá sa z dvoch technologicky rovnakých diskových polí Hitachi, čo zaručuje dostupnosť dát v prípade výpadku jedného diskového poľa. Pre potreby riešenia je potrebný diskový priestor o minimálnej aktuálnej veľkosti cca 800 TB, s možnosťou rozšírenia kapacity. Pre potreby redundancie, výkonu a kapacity je potrebná dvojica oddelených diskových polí. Na úrovni diskových poli je uvádzaná kapacita v RAW v TB, 1TB = 1 000 000 000 000 B. Ďalšie vlastnosti sú redundantné kontrolery, SSD cache, automatická migrácia dát medzi tierami diskov, minimálny 256GB controler pamäte, minimálne 16x 8GB/s Fibre channel frontend port. Po výmene diskového poľa bude potrebná aj migrácia súčasných dát.</t>
  </si>
  <si>
    <t>Cieľom je odstránenie technologicky zastaraného a nepodporovaného diskového poľa zakúpením nového kapacitne a technologicky vyhovujúceho hardvéru pre potreby uchovávania webového archívu a archívu elektronických publikácií.</t>
  </si>
  <si>
    <t>Ochrana 500TB dát na IT infraštruktúre v UKB.  - ušetrenie nákladov na energie o 30%.Digitálny obsah archívu webových stránok a e-born dokumentov (warc, metadáta, elektronické dokumenty, know-how, IS DIP) má nevyčíslitelnú hodnotu.</t>
  </si>
  <si>
    <t>Rok 2023 obnova HW a zmena konfigurácie, rok 2024 navýšenie kapacity diskov na požadovanú úroveň.</t>
  </si>
  <si>
    <t>UKB202301</t>
  </si>
  <si>
    <t>Výmena firewallov Fortinet</t>
  </si>
  <si>
    <t>UKB je prepojená s vonkajším prostredím Internetu pomocou bezpečnostného zariadenia FortiGate 200D, ktoré zabezpečuje riadené prestupy medzi lokálnou počítačovou sieťou tvorenou skupinami vlan a verejným priestorom siete SANET. Zároveň zabezpečujú ochranu pred kybernetickými útokmi. Aktuálne používaným zariadeniam končí podpora od výrobcu, čím stratíme ochranu pred novými hrozbami, ktoré sa neustále vyvíjajú. Preto je potrebné obstarať nové zariadenie s podporou výrobcu pri aktualizácii ochrán a tiež HW podporou.</t>
  </si>
  <si>
    <t>Cieľom je zabezpečenie kybernetickej ochrany lokálnych počítačových sietí vlan pred neautorizovaným prístupom z Internetu a pokusom o prienik do naších sietí.</t>
  </si>
  <si>
    <t>Návštevníci knižnice pristupujú na Internet a z Internetu do katalógu a digitálnej knižnice (81074 vybavených žiadaniek o výpožičku/rok)</t>
  </si>
  <si>
    <t>Ostatné roky je platená HW a SW podpora</t>
  </si>
  <si>
    <t>UKB202302</t>
  </si>
  <si>
    <t>Upgrade SW Workflow ScanGate</t>
  </si>
  <si>
    <t>UKB používa uvedený software na záchrannú digitalizáciu knižného fondu a zabezpečenie služieb digitalizácie pre čitateľov. Software zabezpečuje kompletný proces od úpravy skenov, dopĺňanie metadát a OCR. Jeho aktualizácia je nevyhnutná pre podporu Windows 10 a novších verzií. Inštalovaná licencia je bez podpory od výrobcu neprenosná - viazaná na konkrétny HW.</t>
  </si>
  <si>
    <t>Zastaralý HW na pracovisku digitalizácie sa nedá vymeniť za nový bez prenosu licencií na SW ScanGate a na tento SW nemáme platenú pravidelnú ročnú podporu od roku 2018. Zatiaľ beží digitalizačný proces na zostávajúcom funkčnom HW. Iba vďaka redukcii pracovísk odboru digitalizácie sa podarilo prevádzkovať tento SW na zostávajúcich funkčných počítačoch. Rezervu už nemáme a ďalšia porucha HW obmedzí plynulosť spracovania dokumentov v digitalizácii.</t>
  </si>
  <si>
    <t xml:space="preserve">Stratégia rozvoja slovenského knihovníctva na roky 2015 – 2020, strategická oblasť č. 2, priorita 2.2 opatrenie 2.2.6 </t>
  </si>
  <si>
    <t>Vyššia produktivita práce pri digitalizácii - dvakrát rýchlejšie spracovanie digitalizačných podkladov na výkonnejšej PC technike. Porovnanie Bentchmark na PC z roku 2009 a 2021</t>
  </si>
  <si>
    <t xml:space="preserve">Aktualizácia SW a SW podpora </t>
  </si>
  <si>
    <t>Plánovaná životnosť SW je 5 rokov. Predpokladá sa ďalšia aktualizácia v závislosti od podpory HW prostriedkov.</t>
  </si>
  <si>
    <t>STM</t>
  </si>
  <si>
    <t>Slovenské technické múzeum</t>
  </si>
  <si>
    <t>STM202108</t>
  </si>
  <si>
    <t>Rekonštrukcia budovy NKP Varne František, Solivar Prešov</t>
  </si>
  <si>
    <t xml:space="preserve">Odstránenie vzniku trhlín v nosných múroch odvodnením pozemkov okolo budovy a oprava vonkajších omietok. Budova je súčasťou expozície ťažby soli, konajú sa tam príležitostné krátkodobé výstavy. Zámerom STM je časť objektu prenajať. Cieľom rekonštrukcie objektu Varňa bude odvodnenie pozemku okolo budovy. Súčasťou IA je výmena celého okapového systému, oprava prasklín a sanácia omietok. Sanáciu omietok je potrebné realizovať z dôvodu agresívneho prostredia (soľanka) ako aj poveternostných podmienok. Rekonštrukciou zabránime a spevníme nosné múry, čím zabránime následnej degradácii objektu. Cieľom STM je zachovať unikátnu  NKP v dobrom stave a nezvyšovať náklady na ďalšie havarijné práce. </t>
  </si>
  <si>
    <t>Cieľom je minimalizácia budúcich nákladov a škôd. Bezpečné sprístupnenie historického objektu v správe STM verejnosti, bezpečné sprístupnenie historického objektu v správe STM verejnsoti.Cieľom je zachovanie NKP Solivar</t>
  </si>
  <si>
    <t xml:space="preserve">Zákon č. 206/2009 Z.z. o múzeách a o galériách a o ochrane predmetov kultúrnej hodnoty, §13 ods. 1 </t>
  </si>
  <si>
    <t>Ušetrenie nákladov: 22 300, t.j  oprava a údrža, výmena okien, uštrenie stočného - Zvýšenie výnosov: 30 000,- zvýšenie návštevnosti o 2 000, čo je cca 15 000 €</t>
  </si>
  <si>
    <t xml:space="preserve">08S0106 Múzeá a galérie </t>
  </si>
  <si>
    <t xml:space="preserve">Varňa František, NKP Solivar – Oprava fasády, odvodnenie pozemkov okolo budovy, čím sa zabráni nežiadúcemu sadaniu budovy a vzniku trhlín v nosných múroch.Vonkajšie omietky na budove Varne sú schátrané vplyvom dažďa aj soľných podzemných vôd, je potrebná ich oprava spolu s odvodnením dažďovej vody do neďalekého Soľného potok. Projektová dokumetnácia pre stavebné konanie je v procese. </t>
  </si>
  <si>
    <t>STM202107</t>
  </si>
  <si>
    <t xml:space="preserve">Vybudovanie nového vstupu v areáli Múzea letectva v Košiciach - dofinancovanie </t>
  </si>
  <si>
    <t xml:space="preserve">Múzeum letectva pre návštevníkov nemá samostatný krytý vstup do areálu múzeá, v súčasnosti je využívaný tzv. technologický vstup. Budova administratívy potrebuje celkovú obnovu. V budové budú vybudované sociálne zariadenia pre zákazníkov. Cieľom je komplexne realizovať vstupný priestor do Múzea letectva, ktorý bude pozostávať z novej vstupnej brány s parkoviskom pre zákazníkov ML. Po oboch stranách oplotenia sa budú nachádzať exponáty MINI lietadiel, ktoré budú prestrešené, aby nedochádzalo k znehodnoteniu exponátov. </t>
  </si>
  <si>
    <t>Cieľom je vybudovaním nového krytého vstupu zvýšiť počet návštevníkov, ktorí sú zdrojom vlastných príjmov pre inštitúciu a minimálizácia budúcich nákladov a škôd. Zároveň zrealizovať rekoštrukciu budovy, vrátane zetekajúcej strechy v terajšej administratívnej budove.</t>
  </si>
  <si>
    <t>Zákon č. 49/2002 Z.z. o ochrane pamiatkového fondu, §32 ods. 1 a  §27 ods. 1 a §28 ods. 2 a); Zákon č. 278/1993 Z.z. o správe majetku štátu, §3</t>
  </si>
  <si>
    <t>Zvýšenie výnosov o 12 400,-, zvýšenie počtu návštevníkov o 1900, príjmy z predaja propagačného amteriálu, 1000,- príjmy u prenájmu cca 2000,-</t>
  </si>
  <si>
    <t xml:space="preserve">STM-Múzeum letectva v Košiciach vybuduje relevantný vstup do múzea určený návštevníkom. Od otvorenia pobočky v roku 2002 je používaný aj pre návštevnícku prevádzku tzv. technologický vstup do objektu.Celkové architektonické riešenie a realizácia vstupu do areálu Múzea letectva, zahŕňajúce vyriešenie priestorov prvého kontaktu s návštevníkom, zázemia pre návštevníkov i personál, zásadné zlepšenie fyzickej i mentálnej dostupnosti (parkovacie plochy, oddychová zóna, bezbariérovosť), ako aj bezpečnosti a ochrany exteriérovo vystavených zbierkových predmetov vo vstupnej časti múzea (prestrešenie exponátov). Realizáciou sa dosiahne rekonštrukcia časti 1 stavebného objektu - t. č. nevyužívané priestory z dôvodu ich havarijného stavu.Oprava vonkajších omietok, strešnej krytiny, objektu administratívnej budovy v STM-Múzeu letectva v Košiciach.   V riešení  je zámena pozemkov pre daný projekt. Je ukonačený výber VO na spracovateľa PD- rekonštrukcie budovy vstupu. Prebieha VS na spracovanie PD prístreškov pre lietadlá. </t>
  </si>
  <si>
    <t>STM202114</t>
  </si>
  <si>
    <t>Modernizácia budovy,  Hlavná 88, Košice</t>
  </si>
  <si>
    <t>Sanácia fasadného opláštenia budovy. Úprava vstupného priestoru na európské štandardy moderného múzejníctva.Vybudovanie sociálnych zariadení pre zákazníkov.</t>
  </si>
  <si>
    <t>Cieľom je  zabránenie ďalšej degradácii budovy. Sanáciou fasády zabezpečíme ochranu NKP. Fasáda častým zatekaním degraduje. Postupne sa z fasady uvoľnujú kusky, ktoré môžu ohroziť pešich chodcov. Opravou zabránime zraneniu návštevníkov mesta  Zatraktívnením vstupného prostredia zvýšiť počet návštevníkov, ktorí sú zdrojom vlastných príjmov pre inštitúciu.</t>
  </si>
  <si>
    <t>Ušetrenie nákladov: 7 000,- opravy a údržba, WC, fasáda,  Zvýšenie výnosov: 25 800,- zvýšenie počtu návšetvníkov o 3 800 a predaj propagačného materiálu ,  čo je cca 25 800</t>
  </si>
  <si>
    <t>Nevyhnutne odstrániť havarijný stav fasady na budove  STM Hlavná 88, Košice. Vstupný priestor sídelnej budovy STM na Hlavnej ul. 88 v Košiciach, s drobnými úpravami v roku 2012, slúži návštevníkom a zamestnancom STM prakticky v nezmenenej forme od polovice minulého storočia. Logicky už dávno nespĺňa súčasné európske trendy moderného múzejníctva, ale najmä  očakávania návštevníkov STM či už z estetického, funkčného, informačného alebo servisno-prevádzkového hľadiska. Priestor nie je bezbariérový, tým pádom nie je priateľský k zdravotne znevýhodneným návštevníkom, zastaraná, resp. úplne absentujúca infraštruktúra bráni v aplikácii moderných multimediálnych technológií. Modernizácia vstupných priestorov sídelnej budovy STM v Košiciach tak, aby boli zohľadnené aktuálne trendy v európskom múzejníctve, zároveň tak, aby vstup do múzea bol maximálne priateľský vzhľadom k potrebám návštevníkov STM. V budove Hlavná 88, Košice sú zásadne opotrebované sociálne zariadenia, je potrebná ich rekonštrukcia, v 1. NP je predpokladané vybudovanie nového WC pre návštevníkov.</t>
  </si>
  <si>
    <t>STM202110</t>
  </si>
  <si>
    <t>Rekonštrukcia - sanácia zastrešenia "Galéria I"</t>
  </si>
  <si>
    <t>Rekonštrukcia nosnej kovovej konštrukcie, zastrešenia Galéria I, tzv. "Prezidentskej galérie", ktorá je vplyvom povetrenostných podmienok zhrdzavená a zvetraná. Prezidentská galéria je názov veľkoplošného prestrešenia na ochranu veľkoplošných exponátov (lietadiel). Konajú sa tam príležitostné krátkodobé výstavy a kultúrne podujatia.</t>
  </si>
  <si>
    <t>Cieľom je minimalizácia budúcich nákladov a škôd. Minimalizácia rizika možného zranenia pracovníkov aalebo návštevníkov, a taktiež ochrany zbierkových predmetov pred poškodením alebo zničením.</t>
  </si>
  <si>
    <t>Zákon č. 206/2009 Z.z. o múzeách a o galériách a o ochrane predmetov kultúrnej hodnoty, §9 ods. 1; Zákon č. 278/1993 Z.z. o správe majetku štátu, §3</t>
  </si>
  <si>
    <t>Ušetrenie nákladov: 92 000,-  sanácia kovových konštrukcii, údržba plachty ako bežné náklady. V prípade väčšieho poškodenia plachty / už sa stalo/ výmena plachty 85 000 €.</t>
  </si>
  <si>
    <t>Nosné kovové konštrukcie  zastrešenia Galéria I, tzv. "prezidentskej galérie", je vplyvom povetrenostných podmienok zhrdzavené, zvetrané.Oprava zvetraných zhrdzavených zvarov, oprava zhrdzavenej nosnej kovovej konštrukcie, upevnenie napínacích lán.</t>
  </si>
  <si>
    <t>STM202201</t>
  </si>
  <si>
    <t>Úzkorozchodná železnička "NAJVOG" ,  v NKP Solivar Prešov</t>
  </si>
  <si>
    <t xml:space="preserve">Zvýšenie výnosov o 36 000,-, €, zvýšenie návštevníkov o 5000 a zvýšenie tržieb z predaja propagačného materiálu </t>
  </si>
  <si>
    <t>STM202301</t>
  </si>
  <si>
    <t>Inovácia technologie zastaralého kamerového systmu vo všetkch objektov STM</t>
  </si>
  <si>
    <t xml:space="preserve">Potreba vypracovania projektovej dokumentácie na kamerový systém v objektoch STM a jej realizácia. </t>
  </si>
  <si>
    <t xml:space="preserve"> Obnova infraštruaktúry kamerového systému v objektoch STM so zastaralou infraštruktúrou na zabezpečenie ochrany majetku štátu. </t>
  </si>
  <si>
    <t>Zákon č. 49/2002 Z.z. o ochrane pamiatkového fondu, §32 ods. 1 a  §27 ods. 1 a §28 ods. 2 a); , Zákon č. 278/1993 Z.z. o správe majetku štátu, §3</t>
  </si>
  <si>
    <t>Pravidelné náklady na opravy a dielčie výmeny kamerových systémov, výmena analogových technoloógii za digitálne, ochrana majetku pri možnej krádeži alebo vandalizme</t>
  </si>
  <si>
    <t>0EK0103 Podporná infraštruktúra</t>
  </si>
  <si>
    <t xml:space="preserve">Zataraná technologia - nie je kompatibilita infraštruktúry s kamerami </t>
  </si>
  <si>
    <t>STM202103</t>
  </si>
  <si>
    <t xml:space="preserve">Rekonštrukcia budovy NKP Gápeľ Solivar Prešov </t>
  </si>
  <si>
    <t xml:space="preserve">Rekonštrukcia strešného plášťa a vplyvom soli poškodených vonkajších a vnútorných omietok, oprava trhlin v murive. Budova je súčasťou stálej expozície histórie ťažby soli.
</t>
  </si>
  <si>
    <t>Cieľom je minimalizácia budúcich nákladov a škôd. Bezpečné sprístupnenie historického objektu v správe STM verejnosti</t>
  </si>
  <si>
    <t>Zákon č. 49/2002 Z.z. o ochrane pamiatkového fondu, §32 ods. 1 a  §27 ods. 1 a  §28 ods. 2 a); Zákon č. 206/2009 Z.z. o múzeách a o galériách a o ochrane predmetov kultúrnej hodnoty, §8 g); Zákon č. 278 /1993 Z.z. o správe majetku štátu, §3</t>
  </si>
  <si>
    <t>Ušetrenie nákladov: 12 000,-, opravy a údržba strechy, strojovne, bežné vysprávky fasády</t>
  </si>
  <si>
    <t>08S0108 Ochrana pamiatkového fondu</t>
  </si>
  <si>
    <t>Poškodený strešný plášť nebráni zatekaniu dážďovej vody do interiéru (výmena strešnej krytiny), vplyvom soli sú poškodené vonkajšie a vnútorné omietky, viditeľné trhliny v murive, potrebný statický posudok. Budova Gápľa NKP Solivar je vplyvom soli schátraná, je potrebná jej obnova. Oprava krovu a omietok interiéru i exteriéru objektu Gápľa, dreveného stropu v strojovni.</t>
  </si>
  <si>
    <t>STM202104</t>
  </si>
  <si>
    <t>Obnova parku a oplotenia Kaštieľa Budimír</t>
  </si>
  <si>
    <t xml:space="preserve">Odstránenie havarijného stavu oplotenia, obnova pôvodného kaštieľského parku. V priestoroch Kaštieľa je umiestnená stála expozícia hodín. Konajú sa tam príležitostné krátkodobé výstavy a kultúrne podujatia.                                                                  </t>
  </si>
  <si>
    <t>Cieľom je minimalizácia budúcich nákladov a škôd, sprístupnenie verejnosti</t>
  </si>
  <si>
    <t>Zákon č. 49/2002 Z.z. o ochrane pamiatkového fondu, §32 ods. 1 a  §27 ods. 1 a  §28 ods. 2 a); Zákon č. 206/2009 Z.z. o múzeách a o galériách a o ochrane predmetov kultúrnej hodnoty, §8 g);  Zákon č. 278 /1993 Z.z. o správe majetku štátu, §4</t>
  </si>
  <si>
    <t>Je nutná oprava oplotenia Kaštieľa Budimír, ktoré je značne schátrané, potreba odbornej obnovy zanedbaného kaštieľskeho parku.                                                                     Oprava schátraného, poškodeného oplotenia národnej kultúrnej pamiatky Kaštieľ v Budimíre, vrátane obnovy kaštieľskeho parku.</t>
  </si>
  <si>
    <t>STM202111</t>
  </si>
  <si>
    <t>Stabilizácia objektu Hlavná 86, Košice</t>
  </si>
  <si>
    <t>Odstránenie statickej poruchy v nosnom murive zadnej časti budovy, oprava pavlače, oprava poškodených vnútorných omietok. V priestoroch budovy sa konajú príležitostné krátkodobé výstavy a kultúrne podujatia.</t>
  </si>
  <si>
    <t>Cieľom je minimalizácia budúcich nákladov a škôd.</t>
  </si>
  <si>
    <t>Zákon č. 49/2002 Z.z. o ochrane pamiatkového fondu, §32 ods. 1 a §27 ods. 1 a  §28 ods. 2 a); Zákon č. 278/1993 Z.z. o správe majetku štátu, §3</t>
  </si>
  <si>
    <t>Odstránenie zväčšujúcich sa trhlín v nosnom murive a v klenbách na prízemí objektu.Oprava zlého technického stavu omietok, podláh z hľadiska nevyhnutnej údržby a bezpečnostného hľadiska. Je potrebná oprava tzv. Stĺpovej sály, ďalej sú nevyhnutné opravy pavlače, odkvapov objektu.</t>
  </si>
  <si>
    <t>STM202106</t>
  </si>
  <si>
    <t xml:space="preserve">Rekonštrukcia budovy Planetária  </t>
  </si>
  <si>
    <t xml:space="preserve">Rekonštrukcia strechy budovy, astronomickej pozorovateľne, praskliny opláštenia kupoly Planetária, oprava hygienických zariadení a schátraných okien. </t>
  </si>
  <si>
    <t>Cieľom je zabezpečiť viac kultúrnych programov v planetáriu, ktoré majú vysokú návštevnosť, ktorá je zdrojom vlastných príjmov pre inštitúciu a minimalizácia budúcich nákladov a škôd.</t>
  </si>
  <si>
    <t>Zákon č. 206/2009 Z.z. o múzeách a o galériách a o ochrane predmetov kultúrnej hodnoty, §15 d); Zákon č. 278/1993 Z.z. o správe majetku štátu, §3</t>
  </si>
  <si>
    <t>Ušetrenie nákladov: 2  000,-oprava strešného plášťa    Zvýšenie výnosov o 3 000, zvýšenie atratktívnsoti  Planetária</t>
  </si>
  <si>
    <t>Z dôvodu degradácie strechy objektu bývalej administratívnej budovy STM, t. č. expozičného celku Energetické odd. Aurela Stodolu (1. NP) – Sieň el. výbojov (2. NP) – Astronómia a Planetárium (2. NP), dochádza k opakovaným zatekaniam do expozície Astronómia, ako i depozitára zbierky Astronómia. Na objekte sa zároveň nachádza schátrané teleso astronomickej pozorovateľne (dlhodobo nepoužívané na pôvodný účel  pravdepodobne z dôvodu svetelného smogu v Košiciach). Zároveň sú zreteľné praskliny opláštenia kupoly Planetária, taktiež technické poruchy zastrešenia kupoly Planetária. Výmena okien, z hľadiska energetickej úspory a bezpečnostného hľadiska v priestoroch múzea s výskytom zbierkových predmetov (expozícia astronómie). Oprava a vybudovanie nového WC určeného pre personál STM i návštevníkov planetária a expozície astronómie.</t>
  </si>
  <si>
    <t>STM202105</t>
  </si>
  <si>
    <t xml:space="preserve">Nákup zbierkových predmetov a knižničných fondov </t>
  </si>
  <si>
    <t xml:space="preserve">Rozvoj zbierkového fondu kúpou nových prírastkov, dokumentujúcich vývoj vedy, výroby a techniky na Slovensku, rozvoj knižničného fondu špecializovanej knižnice.  </t>
  </si>
  <si>
    <t>Cieľom je rozšírenie zbierkového a knižného fondu a jeho sprístupňovanie verejnosti.</t>
  </si>
  <si>
    <t>Zákon č. 206/2009 Z.z. o múzeách a o galériách a o ochrane predmetov kultúrnej hodnoty, §8  a)</t>
  </si>
  <si>
    <t>je nutná oprava oplotenia Kaštieľa Budimír, ktoré je značne schátrané, potreba odbornej obnovy zanedbaného kaštieľskeho parku.                                                                     Oprava schátraného, poškodeného oplotenia národnej kultúrnej</t>
  </si>
  <si>
    <t>STM202113</t>
  </si>
  <si>
    <t xml:space="preserve">Stabilizácia objektu NKP Huta Karol  Vlachovo </t>
  </si>
  <si>
    <t xml:space="preserve">Odstránenie najzávažnejšej poruchy stavby a zakonzervovanie pre ďalšiu sanáciu. Objekt je chátrajúca budova v havarijnom stave. V zmysle Technickej správy spoločnosti PRO - MONUMENTA, je nevyhnutné urobiť minimálne stavebné úpravy, aby sa budova nezrútila a STM mohlo pripraviť PD a následne aj získať stavebné povolenie s cieľom vytvorenia informačného a riadiaceho centra pre slovenské trasy železnej a banskej cesty, kongresového a prezentačného centra pre poskytovanie odborných stretnutí a podujatí pre vzdelávanie mládeže a rozvoj turizmu, zriadenie novej expozície s artefaktmi z oblasti baníctva a hutníctva prezentujúce históriu banskej a železnej cesty po slovenských trasách, využitie priestorov pre krátkodobé výstavy a odborné podujatia, príprava odborných programov pre školskú mládež s názornými dynamickými ukážkami odlievania a kovania.  </t>
  </si>
  <si>
    <t xml:space="preserve">Cieľom je stabilizácia a konzervácia  objektu </t>
  </si>
  <si>
    <t>Zákon č. 49/2002 Z.z. o ochrane pamiatkového fondu, §32 ods. 1 a  §27 ods. 1 a  §28 ods. 2 a);  Zákon č. 206/2009 Z.z. o múzeách a o galériách a o ochrane predmetov kultúrnej hodnoty, §2 ods. 5; Zákon č. 278 /1993 Z.z. o správe majetku štátu, §3</t>
  </si>
  <si>
    <t>bežné opravy a údržba, prevencia pre poškodením, zrútením</t>
  </si>
  <si>
    <t>V rokoch 2016/2017 bola v rámci projektu ProMonumenta vypracovaná technická správa, v ktorej boli popísané nevyhnutné postupy pre zachovanie budovy .Nevyhnutné stavebné sanačné práce zabezpečiť podľa postupov Technickej správy vypracovanej v rámci projektu ProMonumenta zabezpečiť pre nevyhnutnú údržbu a to dendrologický prieskum, statický prieskum s odbornosťou na historické budovy.</t>
  </si>
  <si>
    <t>STM202112</t>
  </si>
  <si>
    <t>Výstavba prestrešenia veľkorozmerných exponátov v Múzeu letectva Košice, "Galéria II"</t>
  </si>
  <si>
    <t xml:space="preserve">Zabezpečenie ochrany zbierkových predmetov – veľkorozmerných exponátov, minimalizovať riziká ich degradácie, poškodenia a zničenia (prašnosť, dážď, sneh) výstavbou prestrešenia t. č. exteriérovej expozičnej plochy.  </t>
  </si>
  <si>
    <t xml:space="preserve">Cieľom je zabezpečiť ochranu veľkoplošných zbierkových predmetov a sprístupnenie objektu galérie verejnsoti
</t>
  </si>
  <si>
    <t>Zákon č. 206/2009 Z.z. o múzeách a o galériách a o ochrane predmetov kultúrnej hodnoty, §13 ods. 1 a  §8 g)</t>
  </si>
  <si>
    <t>Prestrešenie t. č. exteriérovej expozičnej plochy. Bezpečnosť a ochrana zbierkových predmetov – veľkorozmerných exponátov. Minimalizované riziká ich degradácie, poškodenia a zničenia (prašnosť, dážď, sneh).Vytvorenie expozičného a výstavného priestoru pre veľkorozmerné zbierkové predmety a predmety kultúrnej hodnoty v zmysle zásad pre ochranu kultúrneho dedičstva a pre odborné uloženie zbierkových predmetov.</t>
  </si>
  <si>
    <t>STM202109</t>
  </si>
  <si>
    <t xml:space="preserve">Kúpa budovy Centrálneho depozitára </t>
  </si>
  <si>
    <t>Zabezpečenie trvalého odborného uloženia zbierkových predmetov významného kultúrneho dedičstva v štátnej fondovej inštitúcii.</t>
  </si>
  <si>
    <t>Cieľom je zníženie nákladov na nájom skladovacích  depozitárnych priestorov.</t>
  </si>
  <si>
    <t>Alternatíva  1: kúpa CD,  Alternatíva  2: platenie ročného nájomného 105 650 €</t>
  </si>
  <si>
    <t>Ušetrenie nákladov za nájomné</t>
  </si>
  <si>
    <t>Odkúpenie haly v prenájme STM od decembra 2019, adaptovanej na centrálny depozitár STM v roku 2020. Zabezpečenie trvalého odborného uloženia zbierkových predmetov na adekvátnej úrovni. Hospodárne nakladanie s verejnými financiami.Trvalé uchovanie kultúrneho dedičstva – bezpečnosť a ochrana zbierkových predmetov.</t>
  </si>
  <si>
    <t>STM202101</t>
  </si>
  <si>
    <t xml:space="preserve">Nevyhnutne odstrániť havarijný stav strechy na budove STM Hlavná 88, Košice, kde dochádza k pretekaniu dažďovej vody cez strop až do priestorov 3. poschodia, kde sú expozičné/výstavné priestory. Rozsah a nutnosť riešenia havarijného stavu strechy na budove je mimoriadne alarmujúca a potrebná, aby sa zabránilo rozsiahlym škodám a následným väčším investíciám do rekonštrukcie celej budovy.Zároveň je poškodená štítová južná stena budovy, kde sa zväčšuje trhlina.  Je spracovaný statický posudok, dendrogocký posudok. Projektová dokumetnácia pre stavebné konanie je v procese. </t>
  </si>
  <si>
    <t>STM202102</t>
  </si>
  <si>
    <t>Rekonštrukcia budovy Četerne v Solivare Prešov.</t>
  </si>
  <si>
    <t xml:space="preserve">Odstránenie statických porúch v nosných konštrukciách strechy a obvodového muriva. Budova je súčasťou stálej expozície histórie ťažby soli.
</t>
  </si>
  <si>
    <t>Zákon č. 49/2002 Z.z. o ochrane pamiatkového fondu, §32 ods. 1 a  §27 ods. 1 a  §28 ods. 2 a); Zákon č. 206/2009 Z.z. o múzeách a o galériách a o ochrane predmetov kultúrnej hodnoty, §8 g);  Zákon č. 278 /1993 Z.z. o správe majetku štátu, §5</t>
  </si>
  <si>
    <t>Po zrealizovaní sanačných prác budú odstránené poruchy stavby  na obvodovom nosnom murive a nosnej časti strechy.Tieto poruchy sú vážneho charakteru a je nutné prístúpiť k ich sanácii. Neriešenie týchto porúch môže spôsobiť ďalšie nadväzujúce statické poruchy, ktoré môžu viesť k celkovej strate statickej stability objektu.</t>
  </si>
  <si>
    <t>Vybudovanie nového vstupu v areáli Múzea letectva v Košiciach</t>
  </si>
  <si>
    <t>STM202115</t>
  </si>
  <si>
    <t>Sanácia objektu administratívnej budovy  v Múzeu letectva v Košiciach</t>
  </si>
  <si>
    <t>Rekonštrukcia administratívnej budovy v Múzeu Letectva</t>
  </si>
  <si>
    <t xml:space="preserve">Rekonštrukciu objekt administratívnej budovy letectva spevníme praskliny na budove a následne oprava plášťa budovy a omietnutie. Budova bude z dolnej časti zateplená. V prípade nerealizovania IA môže dosť k degradácii budovy ako i narušeniu statiky. Účelom je zachovať funkčnosť AB. </t>
  </si>
  <si>
    <t xml:space="preserve">Oprava zleho stavu budovy, vznikajú trhliny, je potrebné spevnenie budovy a následna sanácia opláštenia budovy ako aj ošenitrenia okien. Je vyhlásená VO na stavebné práce. </t>
  </si>
  <si>
    <t>zvýšenie výnosov</t>
  </si>
  <si>
    <t>sanácia základov pod prasklinou v nosnom múre
ušetrenie nákladov</t>
  </si>
  <si>
    <t>Opravy poškodeného oplotenia, výruby stromov a kríkov
ušetrenie nákladov</t>
  </si>
  <si>
    <t>PÚSR202101</t>
  </si>
  <si>
    <t>PÚSR202103</t>
  </si>
  <si>
    <t>PÚSR202104</t>
  </si>
  <si>
    <t>PÚSR202105</t>
  </si>
  <si>
    <t>PÚSR202106</t>
  </si>
  <si>
    <t>PÚSR202107</t>
  </si>
  <si>
    <t>PÚSR202109</t>
  </si>
  <si>
    <t>PÚSR202110</t>
  </si>
  <si>
    <t>PÚSR202111</t>
  </si>
  <si>
    <t>PÚSR202112</t>
  </si>
  <si>
    <t>PÚSR202113</t>
  </si>
  <si>
    <t>PÚSR202114</t>
  </si>
  <si>
    <t>PÚSR202115</t>
  </si>
  <si>
    <t>PÚSR202116</t>
  </si>
  <si>
    <t>PÚSR202117</t>
  </si>
  <si>
    <t>PÚSR202201</t>
  </si>
  <si>
    <t>SNG202101</t>
  </si>
  <si>
    <t>SNG202103</t>
  </si>
  <si>
    <t>SNG202104</t>
  </si>
  <si>
    <t>SNG202105</t>
  </si>
  <si>
    <t>SNG202106</t>
  </si>
  <si>
    <t>SNG202107</t>
  </si>
  <si>
    <t>SNG202201</t>
  </si>
  <si>
    <t>SNG202202</t>
  </si>
  <si>
    <t>SNG202203</t>
  </si>
  <si>
    <t>SNG202204</t>
  </si>
  <si>
    <t>SNMAM202201</t>
  </si>
  <si>
    <t>SNMBAB202101</t>
  </si>
  <si>
    <t>SNMBAB202102</t>
  </si>
  <si>
    <t>SNMBAB202103</t>
  </si>
  <si>
    <t>SNMBAB202104</t>
  </si>
  <si>
    <t>SNMBAB202201</t>
  </si>
  <si>
    <t>SNMBAB202202</t>
  </si>
  <si>
    <t>SNMGR202102</t>
  </si>
  <si>
    <t>SNMGR202104</t>
  </si>
  <si>
    <t>SNMGR202202</t>
  </si>
  <si>
    <t>SNMHIM202101</t>
  </si>
  <si>
    <t>SNMHIM202102</t>
  </si>
  <si>
    <t>SNMHIM202103</t>
  </si>
  <si>
    <t>SNMHIM202104</t>
  </si>
  <si>
    <t>SNMHIM202105</t>
  </si>
  <si>
    <t>SNMHIM202201</t>
  </si>
  <si>
    <t>SNMHUM202101</t>
  </si>
  <si>
    <t>SNMHUM202102</t>
  </si>
  <si>
    <t>SNMHUM202103</t>
  </si>
  <si>
    <t>SNMHUM202104</t>
  </si>
  <si>
    <t>SNMHUM202106</t>
  </si>
  <si>
    <t>SNMHUM202107</t>
  </si>
  <si>
    <t>SNMHUM202108</t>
  </si>
  <si>
    <t>SNMHUM202109</t>
  </si>
  <si>
    <t>SNMHUM202201</t>
  </si>
  <si>
    <t>SNMMB202101</t>
  </si>
  <si>
    <t>SNMMB202201</t>
  </si>
  <si>
    <t>SNMMB202202</t>
  </si>
  <si>
    <t>SNMMBE202101</t>
  </si>
  <si>
    <t>SNMMBE202102</t>
  </si>
  <si>
    <t>SNMMBE202103</t>
  </si>
  <si>
    <t>SNMMBE202104</t>
  </si>
  <si>
    <t>SNMMČK202101</t>
  </si>
  <si>
    <t>SNMMČK202102</t>
  </si>
  <si>
    <t>SNMMČK202201</t>
  </si>
  <si>
    <t>SNMMČK202202</t>
  </si>
  <si>
    <t>SNMMKM202101</t>
  </si>
  <si>
    <t>SNMMKM202102</t>
  </si>
  <si>
    <t>SNMMKM202103</t>
  </si>
  <si>
    <t>SNMMKM202201</t>
  </si>
  <si>
    <t>SNMMM202101</t>
  </si>
  <si>
    <t>SNMMM202102</t>
  </si>
  <si>
    <t>SNMMM202103</t>
  </si>
  <si>
    <t>SNMMM202201</t>
  </si>
  <si>
    <t>SNMMM202202</t>
  </si>
  <si>
    <t>SNMMM202203</t>
  </si>
  <si>
    <t>SNMMM202204</t>
  </si>
  <si>
    <t>SNMMM202205</t>
  </si>
  <si>
    <t>SNMMM202206</t>
  </si>
  <si>
    <t>SNMMM202301</t>
  </si>
  <si>
    <t>SNMMM202302</t>
  </si>
  <si>
    <t>SNMMRKPO202101</t>
  </si>
  <si>
    <t>SNMMRKPO202102</t>
  </si>
  <si>
    <t>SNMMRKPO202103</t>
  </si>
  <si>
    <t>SNMMRKPO202104</t>
  </si>
  <si>
    <t>SNMMRKPO202106</t>
  </si>
  <si>
    <t>SNMMRKPO202107</t>
  </si>
  <si>
    <t>SNMMRKPO202108</t>
  </si>
  <si>
    <t>SNMMRKPO202109</t>
  </si>
  <si>
    <t>SNMMRKPO202110</t>
  </si>
  <si>
    <t>SNMMRKPO202112</t>
  </si>
  <si>
    <t>SNMMRKPO202113</t>
  </si>
  <si>
    <t>SNMMRKPO202114</t>
  </si>
  <si>
    <t>SNMMRKPO202116</t>
  </si>
  <si>
    <t>SNMMRKPO202117</t>
  </si>
  <si>
    <t>SNMMRKPO202201</t>
  </si>
  <si>
    <t>SNMMRKPO202202</t>
  </si>
  <si>
    <t>SNMMRKPO202203</t>
  </si>
  <si>
    <t>SNMMRKPO202204</t>
  </si>
  <si>
    <t>SNMMRKPO202205</t>
  </si>
  <si>
    <t>SNMMSNR202101</t>
  </si>
  <si>
    <t>SNMMSNR202201</t>
  </si>
  <si>
    <t>SNMMSNR202202</t>
  </si>
  <si>
    <t>SNMMSNR202203</t>
  </si>
  <si>
    <t>SNMMUKS202101</t>
  </si>
  <si>
    <t>SNMMUKS202102</t>
  </si>
  <si>
    <t>SNMMUKS202104</t>
  </si>
  <si>
    <t>SNMMUKS202106</t>
  </si>
  <si>
    <t>SNMMUKS202201</t>
  </si>
  <si>
    <t>SNMMUKS202202</t>
  </si>
  <si>
    <t>SNMMŽK202101</t>
  </si>
  <si>
    <t>SNMMŽK202102</t>
  </si>
  <si>
    <t>SNMMŽK202103</t>
  </si>
  <si>
    <t>SNMMŽK202104</t>
  </si>
  <si>
    <t>SNMMŽK202106</t>
  </si>
  <si>
    <t>SNMPM202101</t>
  </si>
  <si>
    <t>SNMPM202102</t>
  </si>
  <si>
    <t>SNMPM202133</t>
  </si>
  <si>
    <t>SNMSK202101</t>
  </si>
  <si>
    <t>SNMSK202102</t>
  </si>
  <si>
    <t>SNMSK202103</t>
  </si>
  <si>
    <t>SNMSK202104</t>
  </si>
  <si>
    <t>SNMSK202201</t>
  </si>
  <si>
    <t>SNMSK202202</t>
  </si>
  <si>
    <t>SNMSM202101</t>
  </si>
  <si>
    <t>SNMSM202102</t>
  </si>
  <si>
    <t>SNMSM202103</t>
  </si>
  <si>
    <t>SNMSM202104</t>
  </si>
  <si>
    <t>TASR202102</t>
  </si>
  <si>
    <t>TASR202103</t>
  </si>
  <si>
    <t>TASR202104</t>
  </si>
  <si>
    <t>TASR202105</t>
  </si>
  <si>
    <t>TASR202106</t>
  </si>
  <si>
    <t>PÚ SR</t>
  </si>
  <si>
    <t>SNG</t>
  </si>
  <si>
    <t>SNM</t>
  </si>
  <si>
    <t>TASR</t>
  </si>
  <si>
    <t>Náklady v horizonte životnosti</t>
  </si>
  <si>
    <t>Benefity v horizonte životnosti</t>
  </si>
  <si>
    <t>Náklady 2021</t>
  </si>
  <si>
    <t>Náklady 2022</t>
  </si>
  <si>
    <t>Náklady 2023</t>
  </si>
  <si>
    <t>Náklady 2024</t>
  </si>
  <si>
    <t>Náklady 2025</t>
  </si>
  <si>
    <t>Náklady 2026</t>
  </si>
  <si>
    <t>Náklady 2027</t>
  </si>
  <si>
    <t>Náklady 2028</t>
  </si>
  <si>
    <t>Náklady 2029</t>
  </si>
  <si>
    <t>Náklady 2030</t>
  </si>
  <si>
    <t>Náklady 2031</t>
  </si>
  <si>
    <t>Náklady 2032</t>
  </si>
  <si>
    <t>Náklady 2033</t>
  </si>
  <si>
    <t>Náklady 2034</t>
  </si>
  <si>
    <t>Náklady 2035</t>
  </si>
  <si>
    <t>Náklady 2036</t>
  </si>
  <si>
    <t>Náklady 2037</t>
  </si>
  <si>
    <t>Náklady 2038</t>
  </si>
  <si>
    <t>Náklady 2039</t>
  </si>
  <si>
    <t>Náklady 2040</t>
  </si>
  <si>
    <t>Náklady 2041</t>
  </si>
  <si>
    <t>Náklady 2042</t>
  </si>
  <si>
    <t>Náklady 2043</t>
  </si>
  <si>
    <t>Náklady 2044</t>
  </si>
  <si>
    <t>Náklady 2045</t>
  </si>
  <si>
    <t>Náklady 2046</t>
  </si>
  <si>
    <t>Náklady 2047</t>
  </si>
  <si>
    <t>Náklady 2048</t>
  </si>
  <si>
    <t>Náklady 2049</t>
  </si>
  <si>
    <t>Náklady 2050</t>
  </si>
  <si>
    <t>Náklady 2051</t>
  </si>
  <si>
    <t>Náklady 2052</t>
  </si>
  <si>
    <t>Náklady 2053</t>
  </si>
  <si>
    <t>Náklady 2054</t>
  </si>
  <si>
    <t>Náklady 2055</t>
  </si>
  <si>
    <t>Náklady 2056</t>
  </si>
  <si>
    <t>Náklady 2057</t>
  </si>
  <si>
    <t>Náklady 2058</t>
  </si>
  <si>
    <t>Náklady 2059</t>
  </si>
  <si>
    <t>Náklady 2060</t>
  </si>
  <si>
    <t>Náklady 2061</t>
  </si>
  <si>
    <t>Náklady 2062</t>
  </si>
  <si>
    <t>Náklady 2063</t>
  </si>
  <si>
    <t>Benefity 2021</t>
  </si>
  <si>
    <t>Benefity 2022</t>
  </si>
  <si>
    <t>Benefity 2023</t>
  </si>
  <si>
    <t>Benefity 2024</t>
  </si>
  <si>
    <t>Benefity 2025</t>
  </si>
  <si>
    <t>Benefity 2026</t>
  </si>
  <si>
    <t>Benefity 2027</t>
  </si>
  <si>
    <t>Benefity 2028</t>
  </si>
  <si>
    <t>Benefity 2029</t>
  </si>
  <si>
    <t>Benefity 2030</t>
  </si>
  <si>
    <t>Benefity 2031</t>
  </si>
  <si>
    <t>Benefity 2032</t>
  </si>
  <si>
    <t>Benefity 2033</t>
  </si>
  <si>
    <t>Benefity 2034</t>
  </si>
  <si>
    <t>Benefity 2035</t>
  </si>
  <si>
    <t>Benefity 2036</t>
  </si>
  <si>
    <t>Benefity 2037</t>
  </si>
  <si>
    <t>Benefity 2038</t>
  </si>
  <si>
    <t>Benefity 2039</t>
  </si>
  <si>
    <t>Benefity 2040</t>
  </si>
  <si>
    <t>Benefity 2041</t>
  </si>
  <si>
    <t>Benefity 2042</t>
  </si>
  <si>
    <t>Benefity 2043</t>
  </si>
  <si>
    <t>Benefity 2044</t>
  </si>
  <si>
    <t>Benefity 2045</t>
  </si>
  <si>
    <t>Benefity 2046</t>
  </si>
  <si>
    <t>Benefity 2047</t>
  </si>
  <si>
    <t>Benefity 2048</t>
  </si>
  <si>
    <t>Benefity 2049</t>
  </si>
  <si>
    <t>Benefity 2050</t>
  </si>
  <si>
    <t>Benefity 2051</t>
  </si>
  <si>
    <t>Benefity 2052</t>
  </si>
  <si>
    <t>Benefity 2053</t>
  </si>
  <si>
    <t>Benefity 2054</t>
  </si>
  <si>
    <t>Benefity 2055</t>
  </si>
  <si>
    <t>Benefity 2056</t>
  </si>
  <si>
    <t>Benefity 2057</t>
  </si>
  <si>
    <t>Benefity 2058</t>
  </si>
  <si>
    <t>Benefity 2059</t>
  </si>
  <si>
    <t>Benefity 2060</t>
  </si>
  <si>
    <t>Benefity 2061</t>
  </si>
  <si>
    <t>Benefity 2062</t>
  </si>
  <si>
    <t>Benefity 2063</t>
  </si>
  <si>
    <t>PV náklady 2023</t>
  </si>
  <si>
    <t>PV náklady 2024</t>
  </si>
  <si>
    <t>PV náklady 2025</t>
  </si>
  <si>
    <t>PV náklady 2026</t>
  </si>
  <si>
    <t>PV náklady 2027</t>
  </si>
  <si>
    <t>PV náklady 2028</t>
  </si>
  <si>
    <t>PV náklady 2029</t>
  </si>
  <si>
    <t>PV náklady 2030</t>
  </si>
  <si>
    <t>PV náklady 2031</t>
  </si>
  <si>
    <t>PV náklady 2032</t>
  </si>
  <si>
    <t>PV náklady 2033</t>
  </si>
  <si>
    <t>PV náklady 2034</t>
  </si>
  <si>
    <t>PV náklady 2035</t>
  </si>
  <si>
    <t>PV náklady 2036</t>
  </si>
  <si>
    <t>PV náklady 2037</t>
  </si>
  <si>
    <t>PV náklady 2038</t>
  </si>
  <si>
    <t>PV náklady 2039</t>
  </si>
  <si>
    <t>PV náklady 2040</t>
  </si>
  <si>
    <t>PV náklady 2041</t>
  </si>
  <si>
    <t>PV náklady 2042</t>
  </si>
  <si>
    <t>PV náklady 2043</t>
  </si>
  <si>
    <t>PV náklady 2044</t>
  </si>
  <si>
    <t>PV náklady 2045</t>
  </si>
  <si>
    <t>PV náklady 2046</t>
  </si>
  <si>
    <t>PV náklady 2047</t>
  </si>
  <si>
    <t>PV náklady 2048</t>
  </si>
  <si>
    <t>PV náklady 2049</t>
  </si>
  <si>
    <t>PV náklady 2050</t>
  </si>
  <si>
    <t>PV náklady 2051</t>
  </si>
  <si>
    <t>PV náklady 2052</t>
  </si>
  <si>
    <t>PV náklady 2053</t>
  </si>
  <si>
    <t>PV náklady 2054</t>
  </si>
  <si>
    <t>PV náklady 2055</t>
  </si>
  <si>
    <t>PV náklady 2056</t>
  </si>
  <si>
    <t>PV náklady 2057</t>
  </si>
  <si>
    <t>PV náklady 2058</t>
  </si>
  <si>
    <t>PV náklady 2059</t>
  </si>
  <si>
    <t>PV náklady 2060</t>
  </si>
  <si>
    <t>PV náklady 2061</t>
  </si>
  <si>
    <t>PV náklady 2062</t>
  </si>
  <si>
    <t>PV Benefity 2023</t>
  </si>
  <si>
    <t>PV Benefity 2024</t>
  </si>
  <si>
    <t>PV Benefity 2025</t>
  </si>
  <si>
    <t>PV Benefity 2026</t>
  </si>
  <si>
    <t>PV Benefity 2027</t>
  </si>
  <si>
    <t>PV Benefity 2028</t>
  </si>
  <si>
    <t>PV Benefity 2029</t>
  </si>
  <si>
    <t>PV Benefity 2030</t>
  </si>
  <si>
    <t>PV Benefity 2031</t>
  </si>
  <si>
    <t>PV Benefity 2032</t>
  </si>
  <si>
    <t>PV Benefity 2033</t>
  </si>
  <si>
    <t>PV Benefity 2034</t>
  </si>
  <si>
    <t>PV Benefity 2035</t>
  </si>
  <si>
    <t>PV Benefity 2036</t>
  </si>
  <si>
    <t>PV Benefity 2037</t>
  </si>
  <si>
    <t>PV Benefity 2038</t>
  </si>
  <si>
    <t>PV Benefity 2039</t>
  </si>
  <si>
    <t>PV Benefity 2040</t>
  </si>
  <si>
    <t>PV Benefity 2041</t>
  </si>
  <si>
    <t>PV Benefity 2042</t>
  </si>
  <si>
    <t>PV Benefity 2043</t>
  </si>
  <si>
    <t>PV Benefity 2044</t>
  </si>
  <si>
    <t>PV Benefity 2045</t>
  </si>
  <si>
    <t>PV Benefity 2046</t>
  </si>
  <si>
    <t>PV Benefity 2047</t>
  </si>
  <si>
    <t>PV Benefity 2048</t>
  </si>
  <si>
    <t>PV Benefity 2049</t>
  </si>
  <si>
    <t>PV Benefity 2050</t>
  </si>
  <si>
    <t>PV Benefity 2051</t>
  </si>
  <si>
    <t>PV Benefity 2052</t>
  </si>
  <si>
    <t>PV Benefity 2053</t>
  </si>
  <si>
    <t>PV Benefity 2054</t>
  </si>
  <si>
    <t>PV Benefity 2055</t>
  </si>
  <si>
    <t>PV Benefity 2056</t>
  </si>
  <si>
    <t>PV Benefity 2057</t>
  </si>
  <si>
    <t>PV Benefity 2058</t>
  </si>
  <si>
    <t>PV Benefity 2059</t>
  </si>
  <si>
    <t>PV Benefity 2060</t>
  </si>
  <si>
    <t>PV Benefity 2061</t>
  </si>
  <si>
    <t>PV Benefity 2062</t>
  </si>
  <si>
    <t>SUM PV náklady</t>
  </si>
  <si>
    <t>SUM PV Benefity</t>
  </si>
  <si>
    <t>BCR</t>
  </si>
  <si>
    <t>PV factor 2021</t>
  </si>
  <si>
    <t>PV factor 2022</t>
  </si>
  <si>
    <t>PV factor 2023</t>
  </si>
  <si>
    <t>PV factor 2024</t>
  </si>
  <si>
    <t>PV factor 2025</t>
  </si>
  <si>
    <t>PV factor 2026</t>
  </si>
  <si>
    <t>PV factor 2027</t>
  </si>
  <si>
    <t>PV factor 2028</t>
  </si>
  <si>
    <t>PV factor 2029</t>
  </si>
  <si>
    <t>PV factor 2030</t>
  </si>
  <si>
    <t>PV factor 2031</t>
  </si>
  <si>
    <t>PV factor 2032</t>
  </si>
  <si>
    <t>PV factor 2033</t>
  </si>
  <si>
    <t>PV factor 2034</t>
  </si>
  <si>
    <t>PV factor 2035</t>
  </si>
  <si>
    <t>PV factor 2036</t>
  </si>
  <si>
    <t>PV factor 2037</t>
  </si>
  <si>
    <t>PV factor 2038</t>
  </si>
  <si>
    <t>PV factor 2039</t>
  </si>
  <si>
    <t>PV factor 2040</t>
  </si>
  <si>
    <t>PV factor 2041</t>
  </si>
  <si>
    <t>PV factor 2042</t>
  </si>
  <si>
    <t>PV factor 2043</t>
  </si>
  <si>
    <t>PV factor 2044</t>
  </si>
  <si>
    <t>PV factor 2045</t>
  </si>
  <si>
    <t>PV factor 2046</t>
  </si>
  <si>
    <t>PV factor 2047</t>
  </si>
  <si>
    <t>PV factor 2048</t>
  </si>
  <si>
    <t>PV factor 2049</t>
  </si>
  <si>
    <t>PV factor 2050</t>
  </si>
  <si>
    <t>PV factor 2051</t>
  </si>
  <si>
    <t>PV factor 2052</t>
  </si>
  <si>
    <t>PV factor 2053</t>
  </si>
  <si>
    <t>PV factor 2054</t>
  </si>
  <si>
    <t>PV factor 2055</t>
  </si>
  <si>
    <t>PV factor 2056</t>
  </si>
  <si>
    <t>PV factor 2057</t>
  </si>
  <si>
    <t>PV factor 2058</t>
  </si>
  <si>
    <t>PV factor 2059</t>
  </si>
  <si>
    <t>PV factor 2060</t>
  </si>
  <si>
    <t>PV factor 2061</t>
  </si>
  <si>
    <t>PV factor 2062</t>
  </si>
  <si>
    <t>PV factor 2063</t>
  </si>
  <si>
    <t>Slovenská národná galéria</t>
  </si>
  <si>
    <t>Inštitút pre výskum a ochranu hnuteľného kultúrneho dedičstva</t>
  </si>
  <si>
    <t>Založiť inštitút, ktorý by sústreďoval všetky aspekty výskumnej činnosti v oblasti ochrany hnuteľného kultúrneho dedičstva (vizuálne umenie). Výskumná činnosť prebieha na niekoľkých úrovniach, materiálový výskum (v súvislosti s reštaurovaním a konzervovaním zbierok), primárny výskum (v súvislosti so spracovávaním zbierok) a aplikovaný výskum (v súvislosti s interpretáciou zbierok).  Perspektívne by sa inštitút vyvinul v súlade s legislatívnou na Znalecký inštitút // Znalecký ústav pri SNG</t>
  </si>
  <si>
    <t>vybudovať odborné pracovisko SNG pre znaleckú, vzdelávaciu, metodickú a výskumnú činnosť v oblasti výtvarného umenia; vypracovať a poskytovať metodiku zameranú na prevenciu a ochranu zbierok (primárne diela moderného a súčasného umenia kde metodika absentuje); poskytovať odborné stanoviská partnerským inštitúciám vrátane orgánov činných v trestnom konaní; budovať etalón vzoriek pre diela vizuálneho umenia</t>
  </si>
  <si>
    <t>Zákon č. 206/2009 Z.z. o múzeách a o galériách a o ochrane predmetov kultúrnej hodnoty, §13 a §14 ods. 1  c) a d)</t>
  </si>
  <si>
    <t>počet žiadostí; napr rok 2022 boli 3</t>
  </si>
  <si>
    <t>08S0106</t>
  </si>
  <si>
    <t>Rekonštrukcia SNG - interiér</t>
  </si>
  <si>
    <t>Hlavným zámerom je rekonštrukcia interiéru SNG ako dotvorenie celkovej rekonštrukcie SNG. Interiér je integrálnou súčasťou stavby dotvára výsledný gesamtkunstwerk, tak ako je to pri takomto type funkcie v európskych štandardoch obvyklé. Jednotlivé časti interiéru i expozícií nesmú konkurovať dielam, ale zároveň im musia poskytnúť adekvátne funkčné a kvalitatívne, ale aj morálne a dizajnérske zázemie.</t>
  </si>
  <si>
    <t>Rekonštruovať interiér tak, aby sa na jednej strane zachoval charakter jednotlivých objektov v súlade so zámerom ich pôvodných autorov a zároveň aby nekonkurovala, ale podporovala rekonštrukciu SNG. Zakúpiť všetko potrebné vybavenie do interiéru SNG v súlade s charakterom budovy po rekonštrukcii.</t>
  </si>
  <si>
    <t>už vysúťažené a v realizácii</t>
  </si>
  <si>
    <r>
      <t>Uznesenie vlády SR č. 284/ 2007;  Uznesenie vlády SR č. 598/2013; Uznesenie vlády SR č. 710/ 2015; Uznesenie vlády SR č. 288/2016</t>
    </r>
    <r>
      <rPr>
        <b/>
        <sz val="10"/>
        <color theme="1"/>
        <rFont val="Arial Narrow"/>
        <family val="2"/>
        <charset val="238"/>
      </rPr>
      <t xml:space="preserve">; </t>
    </r>
    <r>
      <rPr>
        <sz val="10"/>
        <color theme="1"/>
        <rFont val="Arial Narrow"/>
        <family val="2"/>
        <charset val="238"/>
      </rPr>
      <t xml:space="preserve">Uznesenie vlády SR č. 14/2020 
</t>
    </r>
  </si>
  <si>
    <t>celková návštevnosť za rok 2022</t>
  </si>
  <si>
    <t>Akvizícia zbierkových predmetov a knižničných fondov</t>
  </si>
  <si>
    <t xml:space="preserve">Ku kľúčovým úlohám SNG ako vrcholnej štátnej zbierkotvornej inštitúcie, zakotveným v zriaďovacej listine, patrí povinnosť kontinuálne dopĺňať svoj zbierkový fond a kompletizovať jednotlivé zbierky tak, aby SNG prispievala k zveľaďovaniu a rozširovaniu fondu slovenského kultúrneho dedičstva. Napriek tomu, že položka „akvizície“ vypadla z rozpočtu galérie, vedenie SNG snaží každý rok investovať do nových akvizícií, a teda do budúcnosti svojich zbierok. 
Zachovať kontinuitu akvizičnej činnosti je dôležité o .i. aj preto, že SNG je najväčším vypožičiavateľom výtvarných diel v celoslovenskom rámci a aj v  medzinárodnom meradle patrí v tomto zmysle k významným „hráčom“, o čom svedčia aj realizované výpožičky na významné medzinárodné projekty, z ktorých viaceré (napr. výstava Júliusa Kollera /Viedeň, Bolzano, Karlsruhe či Stana Filka / Varšava, Výstava barokového umenia / Krakov a i.) by sa bez zbierkových predmetov SNG vôbec nedali realizovať. 
Zámerom projektu je pokračovať v nákupe umeleckých diel a tiež fondov umenovedného archívu ako významnej zložky dopĺňania, kompletizácie a zachovávania informácií o tvorbe jednotlivých autorov a jej širšom kultúrno-historickom kontexte. 
</t>
  </si>
  <si>
    <t xml:space="preserve">napĺňanie základných činností a Stratégie múzeí a galérií;
dopĺňanie zbierkového a archívneho a knižničného fondu SNG,
participácia na záchranných nákupoch;
prehlbovanie odbornej kvality zbierok a fondov a zhodnocovanie fondu.
</t>
  </si>
  <si>
    <t>Modernizácia digitálnych zariadení a technológií</t>
  </si>
  <si>
    <t>Digitalzácia zbierok múzeí a galérií v SR</t>
  </si>
  <si>
    <t>poskytovanie bezplatných aj spoplatnených služieb digitalizácie vo vysokom rozlíšení v rôznych formátoch pre potreby múzeí; sprístupňovanie zbierok múzeí a galérií; zatraktívnenie expozícii a výstav prostredníctvom digitálneho obsahu</t>
  </si>
  <si>
    <t>suma ktorá sa ušetrí na servise za súčasné zariadenie, ktoré by bolo nahradené nákupom novým; navyše sa predpokladajú aj isté príjmy</t>
  </si>
  <si>
    <t>0EK0I02</t>
  </si>
  <si>
    <t>Rekonštrukcia Kaštieľa v Strážkach</t>
  </si>
  <si>
    <t>Rekonštrukcia Zvolenského zámku</t>
  </si>
  <si>
    <t>nevyhnutná etapizácia rekonštrukcie vzhľadom na havarijný stav a ohrozenie bezpečnosti návštevníkov</t>
  </si>
  <si>
    <t>SNM - Archeologické múzeum</t>
  </si>
  <si>
    <t>Revitalizácia technického vybavenia konzervátorských dielní SNM-AM v Bratislave</t>
  </si>
  <si>
    <t>Obnovenie inventára a mobiliára a to nákup nového laboratórneho nábytku (stoly, skrinky), nové bezodťahové digestory na chemikálie do dvoch pracovísk, zabudovaný stôl s odsávaním prachových častí a obstaranie Hlavy na laserový elektronický profilovač.</t>
  </si>
  <si>
    <t>Obnovenie zastaraného technického vybavenia a inventára pracoviska konzervátorských dielní v SNM-AM, dovybavenie novovytvoreného laboratória na analýzu a výskum materiálov a archeologických nálezov elektronickým profilovačom, čo znamená zefektívnenie, modernizácia a profesionalizácia dokumentácie archeologických nálezov pre múzejnú evidenciu a vedecké vyhodnotenie</t>
  </si>
  <si>
    <t>Zákon č. 206/2009 Z.z. o múzeách a o galériách a o ochrane predmetov kultúrnej hodnoty, §12 a §13 a  §14 a §20</t>
  </si>
  <si>
    <t>Hodnota KPI je vyjadrenie priemeru dvoch človekohodín za rok ušetreného času pre skvalitnenie a profesionalizáciu práce v konzervátorských dielňach dvoch pracovníkov pri ošetrovaní a konzervovaní  zbierkových predmetov.</t>
  </si>
  <si>
    <t>kompletná revitalizácia mobiliáru pracovísk konzervátorských dielní</t>
  </si>
  <si>
    <t>Nevyhnutná obnova konzervátorských dielní a postupov z hľadiska profesionality, ochrany zdravia pri práci, ako aj priblížiť sa k 21. storočiu.</t>
  </si>
  <si>
    <t>SNM - Generálne riaditeľstvo</t>
  </si>
  <si>
    <t>Budovy na Žižkovej</t>
  </si>
  <si>
    <t>1. Ide o zbúranie jestvujúceho objektu Energobloku - a výstavbu nového objektu - "Centrum muzejných štúdií"
2. Výstavba budovy na mieste súčasného parkoviska (parc. č. 936, 937, 938, k. ú. Staré Mesto)  - "Knižnica"</t>
  </si>
  <si>
    <t xml:space="preserve">Vybudovanie moderných pracovísk pre knižnicu, archív, administratívne priestory,  reštaurátorské pracovisko. </t>
  </si>
  <si>
    <t>Prgramové vyhlásenie vlády SR 2020 - 2024</t>
  </si>
  <si>
    <t>Predpokladaná návštevnosť za rok po otvorení  -   10 000 návštevníkov</t>
  </si>
  <si>
    <t>Múzeum 20. storočia</t>
  </si>
  <si>
    <t xml:space="preserve">Vybudovanie nového múzea prezentujúceho dejiny a udalosti 20. storočia na území Slovenska v zmysle Programového vyhlásenia vlády zo dňa 19.4.2020. </t>
  </si>
  <si>
    <t>Dejiny Slovenska v 20. storočí sú poznačené nielen dvoma totalitnými režimami, dvoma svetovými vojnami, niekoľkými štátnymi útvarmi – od monarchie až po demokratickú republiku, prudkým rozvojom v mnohých oblastiach (školstvo, zdravotníctvo, kultúra, priemysel, obchod, a pod.), ale na druhej strane aj negatívnymi udalosťami – upierania prirodzených práv príslušníkom národnostných  menšín, holokaust, politický útlak, tragédie obyvateľov nášho územia, o ktorých táto spoločnosť mnohokrát ani netuší. Často sa s nimi nedokáže vyrovnať pretože nepozná ich príčiny a vidí len dôsledky. Práve koncept nového múzea by tieto otázky otvoril, v expozíciách a výstavách o nich hovoril a edukačnými programami ich vysvetľoval. Nové múzeum by sa tak malo stať miestom poznania našej nedávnej minulosti, kde nájdeme odpovede na naše otázky a môžeme o nich aj voľne a slobodne diskutovať. Uvedomujem si, že ide o ambiciózny projekt, ktorý bude stáť desiatky miliónov eur, ale s nesmiernym prínosom k poznaniu vlastnej histórie a premien spoločnosti.</t>
  </si>
  <si>
    <t>Predpokladaná návštevnosť múzea po otvorení  -   30 000 návštevníkov</t>
  </si>
  <si>
    <t xml:space="preserve">Projekt prípravy zriadenia Múzea 20. storočia predložený SNM na MK SR dňa 31.12.202, Personálne zabezpečenie projektu. </t>
  </si>
  <si>
    <t>SNM - Múzeum Betliar</t>
  </si>
  <si>
    <t xml:space="preserve">Obnova parku a kaštieľa Betliar </t>
  </si>
  <si>
    <t xml:space="preserve">Obnova parku riešením vodozádržných opatrení, prieskumy (IGP, hydrologický, pamiatkový, dendrolologický), Projektová dokumnetácia, oprava a obnova vodného systému, nadzemných vodných stavieb a podzemnej odtokovej sústavy, úprava prameniska, pôvodného "grófskeho" vodovodu a vodojemu, úprava vodného toku. Úprava vegetácie parku. Oprava a obnova parkových stavieb a objektov.                                                             Obnova kaštieľa - stavebné úpravy a opravy strechy kaštieľa, komínov, úprava SZ prístavby kaštieľa, nastavenie systému vetrania, odvlhčenia. Revízia a oprava systému dažďovej kanalizácie okolo kaštieľa. Statické posúdenie a stabilizácia (stavebné úpravy) zvislých nosných konštrukcií narušených vplyvom podzemnej vody. Technika prostredia - úpravy na 3. NP (vetranie, chladenie, úprava svetlíkov). Oprava terasy na poschodí na JZ strane kaštieľa, oprava balustrády. Oprava všetkých povrchových úprav fasády kaštieľa. Obnova interiérových historických podláh. Kamerový systém, úprava EPS, EZS, elektroinštalácia. Budova depozitáru.  </t>
  </si>
  <si>
    <t xml:space="preserve">Cieľom zámeru je najmä riešenie vodozádržných opatrení na území parku kaštieľa Betliar a obnova kaštieľa čiastkovými sanačnými zásahmi. </t>
  </si>
  <si>
    <t xml:space="preserve">alternatíva b - rekonštrukcia priestorov </t>
  </si>
  <si>
    <t>Zákon č. 49/2002 Z.z. o ochrane pamiatkového fondu; Zákon č. 206/2009 Z.z. o múzeách a o galériách a o ochrane predmetov kultúrnej hodnoty; Zákon č. 543/2002 Z. z. o ochrane prírody a krajiny</t>
  </si>
  <si>
    <t>Cielom je zníženie spotreby energií pri prevádzke Kaštieľa Betliar o 10% a zvýšenie návštevosti  10% . 
Nutná obnova poškodených konštrukcií, systémov, nutné sanačné zásahy.V súčasnosti vykonávame opravy a údržbu len v nutnej miere, podľa finančných možností, ktoré sú úplne obmedzené. Z tohto dôvodu nemáme vyčíslené hodnoty (sumy), ako ani nevieme určiť akej výške škôd sa sanačnými zásahmi dá predísť. Každým rokom sa potrebný sanačný rozsah len bude zväčšovať.</t>
  </si>
  <si>
    <t xml:space="preserve">08S0106 Múzeá a galérie    </t>
  </si>
  <si>
    <t xml:space="preserve">Výskumy, posudky </t>
  </si>
  <si>
    <t>Štátny rozpočet + EÚ fondy</t>
  </si>
  <si>
    <t>Depozitár na papier a textil a dokumentačné centrum SNM-Múzea Betliar</t>
  </si>
  <si>
    <t xml:space="preserve">Stavebnými úpravami v jestvujúcej budove vytvoriť priestory depozitára na papier a textil a dokumentačného centra. Depozitár by sa vytvoril v doteraz nevyužívanom podkrovnom priestore budovy a dokumentačné centrum by vzniklo úpravou dispozície prízemia administratívnej budovy. </t>
  </si>
  <si>
    <t>Cieľom projektu je stavebnými úpravami v jestvujúcej administratívnej budove vytvoriť vhodné priestory pre odborné zázemie múzea, cielenú ochrana zbierok (modernizácia uloženia, prevencie a ochrany zbierkového fondu)</t>
  </si>
  <si>
    <t>Potrebné vybudovanie depozitára, keďže zbierkový fond múzea v komodite textil a papier je v nevhodných vlhkých priestoroch. K tomuto nemáme vyčíslené hodnoty (sumy), ako ani nevieme určiť akej výške škôd sa dá predísť. Jestvujúca budova má veľké tepelné straty, ktoré sa stavebnými úpravami podstatné znížili. Keďže ešte neexistuje projektovú dokumentáciu s energetickým posúdením, nie je možné odhadnúť ušetrené náklady. Avšak pri súčasných tepelno-izolačných štandardoch bude úspora významná.</t>
  </si>
  <si>
    <t>Obnova Mauzólea v Krásnohorskom Podhradí</t>
  </si>
  <si>
    <t xml:space="preserve">Obnova strešnej kupoly budovy Mauzólea, ktorá vykazuje známky poškodenia, pričom sa strešná konštrukcia doteraz opravovala len lokálne, vždy podľa aktuálneho stavu zatečenia. Vplyvom zatekania sa poškodila aj mozaiková výzdoba, mramorová podlaha a schody. Potrebné sú aj výskumy, návrhy na obnovu a na reštaurovanie ako aj samotné reštaurovanie interiérových povrchových úprav a výzdoby.  </t>
  </si>
  <si>
    <t xml:space="preserve">Cieľom obnovy je komplexnejšia oprava strechy mauzólea, vrátane  obnovy poškodenej interiérovej výzdoby a podlahy.
</t>
  </si>
  <si>
    <t xml:space="preserve">Po zrealizovaní očakávame zvýšenie príjmov z tržieb pri väčšom počte návštevníkov a zvýšenie atraktivity múzea cca o 10%. 
Nutná obnova poškodenej konštrukcie strechy, nutné sanačné a reštaurátorské zásahy. V súčasnosti vykonávame opravy a údržbu len v nutnej miere, podľa finančných možností, ktoré sú úplne obmedzené. Z tohto dôvodu nemáme vyčíslené hodnoty (sumy), ako ani nevieme určiť akej výške škôd sa sanačnými zásahmi dá predísť. Každým rokom sa potrebný sanačný rozsah len bude zväčšovať.
</t>
  </si>
  <si>
    <t>Reštaurátorský výskum, AH výskum</t>
  </si>
  <si>
    <t>SNM - Múzeum Červený Kameň</t>
  </si>
  <si>
    <t>Oprava Pohrebnej kaplnky Palfiovcov na hrade Červený Kameň</t>
  </si>
  <si>
    <t>Zámerom je  oprava celkového habitu budovy Pohrebnej kaplnky Pálfiovcov a zároveň zakonzervovanie objektu NKP, ktorej havarijný stav trvá trinásť rokov.</t>
  </si>
  <si>
    <t>Cieľom je zachovanie tohto miesta posledného odpočinku Palfiovcov pre budúce generácie.</t>
  </si>
  <si>
    <t>Zákon č. 49/2002 Z.z. o ochrane pamiatkového fondu; Zákon č. 206/2009 Z.z. o múzeách a o galériách a o ochrane predmetov kultúrnej hodnoty</t>
  </si>
  <si>
    <t>Predpokladaná návštevnosť múzea po otvorení Pohrebnej kaplnky -   200 000 návštevníkov</t>
  </si>
  <si>
    <t>08S0106 - Múzeá a galérie</t>
  </si>
  <si>
    <t>PD k dispozícii - pre realizáciu stavby</t>
  </si>
  <si>
    <t>Reštaurovanie štukovej a freskovej výzdoby klenby a stien hradnej kaplnky (miestnosť č. 423)</t>
  </si>
  <si>
    <t xml:space="preserve">Štuková a fresková výzdoba kupoly v hradnej kaplnke  pochádza z roku 1655; je prácou dielne Filiberta Lucheseho, jedného z najvýznamnejších viedenských dvorných architektov. Autorom výmaľby, ktorá celej klenbe dominuje, je Carpoforo Tencala, taliansko-švajčiarsky maliar, ktorý priniesol barokovú taliansku fresku do Strednej Európy. Maľby v kaplnke na hrade Červený Kameň sú jeho prvou zaalpskou realizáciou vôbec. </t>
  </si>
  <si>
    <t>Cieľom je reštaurovanie výzdoby stien a klenby hradnej kaplnky, ktoré má sanovať havarijný stav viacerých freskových obrazov na klenbe, zastaviť ďalšiu degradáciu malieb a štúk a prinavrátiť pôvodné hodnoty tomuto priestoru, ktorý je jedinečnou a mimoriadne hodnotnou ukážkou symbiózy ranobarokovej architektúry a výtvarného umenia polovice 17. storočia v našom prostredí.</t>
  </si>
  <si>
    <t>zvýšenie atraktivity múzea - expozície</t>
  </si>
  <si>
    <t>bez PD, investičný zámer</t>
  </si>
  <si>
    <t>SNM - SK</t>
  </si>
  <si>
    <t xml:space="preserve">Výstavba nového depozitára SNM </t>
  </si>
  <si>
    <t>Odborná ochrana zbierkového fondu je spojená so zabezpečením  bezpečnosti zbierkových predmetov pri ich trvalom uložení, prezentácii v expozíciách a na výstavách. Súčasťou odbornej ochrany zbierok je optimalizácia klimatických podmienok v depozitároch, výstavných a expozičných priestoroch, odborné ošetrenie zbierkových predmetov. Vytváranie optimálnych podmienok pre všeobecnú bezpečnosť a ochranu zbierkových predmetov. 
Ide najmä o vyriešenie trvalého umiestnenia 2,7 mil. zbierkových predmetov Prírodovedného múzea do nového moderného depozitára. Projekt predpokladá výstavbu nového objektu na pozemku na Žižkovej ul. (pozemok je vo vlastníctve SNM).</t>
  </si>
  <si>
    <t xml:space="preserve">Moderná depozitárna budova vysokého štandardu s dobrými klimatickými pomerami zabezpečí dlhodobú ochranu ZP, s bádateľňou a miestom na odborné ošetrenie zbierkových predmetov. </t>
  </si>
  <si>
    <t xml:space="preserve">Zákon č. 206/2009 Z.z. o múzeách a o galériách a o ochrane predmetov kultúrnej hodnoty, §12 a §13 a §14 a §16  </t>
  </si>
  <si>
    <t>Súčasný depozitár Prírodovedného múzea je umiestnený v podstrešnom priestore v nevyhovujúcich podmienkach, je vykurovaný z centrálnej kotolne sídelnej budovy SNM a preto nie je možné presne vyčísliť spotrebu energií. Budova je NKP, má veľké tepelné straty a je v zlom technickom stave. Keďže novostavba depozitára ešte nemá projektovú dokumentáciu s energetickým posúdením, nie je možné odhadnúť ušetrené náklady. Avšak pri súčasných tepelno-izolačných štandardoch bude úspora významná.</t>
  </si>
  <si>
    <t>Nákup dopravných prostriedkov všetkých druhov</t>
  </si>
  <si>
    <t xml:space="preserve">Efektívny výkon správy majetku štátu zvereného do správy SNM
V r.2023 je plánovaný nákup: 
2 ks malotraktor (Mú a MBT)
2ks osobné motorové vozidlo
</t>
  </si>
  <si>
    <t>Cieľom je periodická obnova vozového parku využívanom pri výkone správy SNM</t>
  </si>
  <si>
    <t>Zriaďovacia listina  SNM, Čl.4 bod 1</t>
  </si>
  <si>
    <t>MBKH - Modrý Kameň využívalo v roku 2022 dve osobné motorové vozidlá, na ktorých najazdila spolu  10 924 km, spotrebovalo sa 723 litrov PHM v sume 1 313 eur.
MT - Martin využívalo v roku 2022 dve osobné motorové vozidlá, na ktorých najazdila spolu  15 724km, spotrebovalo sa 1218 litrov PHM v sume 2 125 eur.</t>
  </si>
  <si>
    <t>Akvizície zbierkových predmetov</t>
  </si>
  <si>
    <t>Akvizičná činnosť je systematický proces získavania predmetov kultúrnej hodnoty na účel ich trvalého uchovávania, následného odborného spravovania a vedeckého skúmania.</t>
  </si>
  <si>
    <t>Cieľom nadobúdania zbierkových predmetov je využiť ich informačnú a výpovednú vedeckú, historickú, kultúrnu a umeleckú hodnotu v prezentačných a výchovno-vzdelávacích aktivitách múzea.</t>
  </si>
  <si>
    <t>Zriaďovacia listina SNM, Čl.1 bod 3 pís.a)</t>
  </si>
  <si>
    <t>Zo zvýšením atraktivity jednotlivých múzeí predpodkadáme aj zvýšenie príjmov z tržieb - nárast počtu návštevníkov o cca 10%
V roku 2022 bola návštevosť múzeí SNM celkom 883 092 a príjem zo vstupného 3 449 573€.</t>
  </si>
  <si>
    <t>Vytvorenie nového webového sídla a intranetu SNM</t>
  </si>
  <si>
    <t>Vytvorenie nového webového sídla a intranetu Slovenského národné múzea s cieľom vytvorenia užívateľsky prehľadného prostredia. Aktuálny web je z roku 2009.</t>
  </si>
  <si>
    <t xml:space="preserve">Cieľom projektu je zvýšenie návštevnosti webovej stránky, vytvorenie užívateľsky prehľadného prostredia s intuitívnym ovládaním (redakčný systém, grafický dizajn, šablóny), korešpondujúceho s aktuálnymi trendami v oblasti IT, ako aj novej verzie intranetu SNM tak, aby reflektovali potreby SNM ako jednej z najväčších kultúrnych inštitúcií na Slovensku. 
Slovenské národné múzeum, ktorého spravuje 18 špecializovaných múzeí, tak bude môcť optimalizovať prístup k poskytovaným informáciám pre širokú i odbornú verejnosť.
</t>
  </si>
  <si>
    <t>Zriaďovacia listina SNM a zákon č. 95/2019 Z.z. o informačných technológiách vo verejnej správe a o zmene a doplnení niektorých zákonov v znení neskorších predpisov (ďalej len „zákon o ITVS“)</t>
  </si>
  <si>
    <t>Zo zvýšením atraktivity webovej stránky "www.snm.sk", predpodkadáme aj s nárastom počtu návštevníkov na webovej stránke o cca 10%
Počet zobrazení stránky za rok 2022 bol 371285.</t>
  </si>
  <si>
    <t xml:space="preserve">0EK0I03 Podporná infraštruktúra </t>
  </si>
  <si>
    <t>SNM - Múzeum bábkarských kultúr a hračiek hrad Modrý Kameň</t>
  </si>
  <si>
    <t>Obnova barokového kaštieľa na hrade Modrý Kameň</t>
  </si>
  <si>
    <t>Celková obnova budovy kaštieľa  - časti objektu vyžadujúce rekonštrukciu - nádvorie (povrch, osvetlenie), severné krídlo (strecha, fasády, okná ...), západné krídlo objektu (strecha, podkrovie, fasády, podlahy, okná, dvere), 1. podlažie severného a východného krídla objektu -  priestory expozícií múzea (reštaurovanie historických podláh, vykurovanie, reštaurátorský výskum, stavebno-historický výskum, elekroinštalácia, EPS, obnova vnútorných omietok)
Spolufinancovanie projektu v r.2022 HraMoKaPlus v sume 50000€</t>
  </si>
  <si>
    <t xml:space="preserve">  Cieľom je celková obnova  barokového kaštieľa na hrade Modrý Kameň, ktorý je sídlom múzea   </t>
  </si>
  <si>
    <t>Zákon č. 49/2002 Z.z. o ochrane pamiatkového fondu</t>
  </si>
  <si>
    <t>Opravou sa zabráni znehodnoteniu  kultúrnej pamiatky,   múzeum nebude musieť vynakladať  neočakávané výdavky na údržbu, zvýši sa návštevnosť, zvýšenie verejného záujmu, nárast interakcie a  participácie  múzea so širokou verejnosťou, odbornou  verejnosťou,  zlepšenie nákladovej efektívnosti stavby</t>
  </si>
  <si>
    <t>Náklady na sťahovanie zbierok múzea pre stavebné práce, prenájom a úprava priestorov pre dočasné uloženie zbierok múzea, oprava prístupového mostu</t>
  </si>
  <si>
    <t>projektovú dokumentáciu je nutné aktualizovať</t>
  </si>
  <si>
    <t xml:space="preserve">Obnova severného krídla barokového kaštieľa - projekt HraMoKaPlus - Obnova prízemia severného krídla barokového kaštieľa a obnova fasád a okien severného 
krídla barokového kaštieľana Hrade Modrý Kameň pre tradície slovenského hračkárstva 
bábkarstva v remeselných dielňach, výrobu a predaj regionálnych produktov 
</t>
  </si>
  <si>
    <t xml:space="preserve">Vybudovanie kultúrneho priestoru pre vstup a komunikáciu s návštevníkom, priestory pre tvorivé aktivity a služby návštevníkom s cieľom zvýšiť príjmovú zložku rozpočtu múzea. Sanácia nadmernej vlhkosti budovy odstránením cementových fasád s náhradou vápenných materiálov. Oprava prístupového hradného mosta. </t>
  </si>
  <si>
    <t>Obnova Parku sv. Anny</t>
  </si>
  <si>
    <t>Park sv. Anny je súčasťou hradného areálu a miestom podujatí múzea a oddychu návštevníkov.Jeho súčasťou je aj hradná Gaštanica s historickými drevinami Gaštana jedlého. Pre jeho využívanie je potrebná saturácia drevín, obnovenie čiatočne zachovaných historických chodníkov, záhradná architektúra a oplotenie</t>
  </si>
  <si>
    <t xml:space="preserve">Cieľom je obnova historického parku pre kultúrne a športové podujatia múzea pre deti a mládež  a oddych návštevníkov   </t>
  </si>
  <si>
    <t>Záchrana torzálnej architektúry goticko-renesančného hradu Modrý Kameň</t>
  </si>
  <si>
    <t>Torzálna architektúra goticko-renesančného hradu je súčasťou historického areálu hrad + kaštieľ. Situovaná na hradnom kopci nad obývanou časťou mesta Modrý Kameň. Zvetralé murivá ohrozujú obývanú časť mesta. Pre jej zlý stav je pre návštevníkov dlhodobo neprístupná. Je význambým archeologickým  náleziskom k dejinám hradu a mesta. Predstavuje významný návštevnícky potenciál múzea.</t>
  </si>
  <si>
    <t>Cieľom je odstránenie havarijného stavu murív, odvodnenie,  parková úprava, vybudovanie návštevníckych trás,</t>
  </si>
  <si>
    <t>Odstránenie havarijného stavu elektroinštalácie a NN prípojky elektrickej energie objektu</t>
  </si>
  <si>
    <t>Oprava havarijného stavu  zastaranej elektroinštalácie a NN prípojky elektrickej energie objektu ( nepredvídateľné náklady v súvislosti s realizáciou stavebných prác na obnove NKP projektu HraMoKaPlus z Grantov EHP mimo grantového rozpočtu)</t>
  </si>
  <si>
    <t xml:space="preserve"> Zabezpečenie fukčnej elektroinštalácie spĺňajúcej požiadavky STN</t>
  </si>
  <si>
    <t>Rozšírenie EZS, monitorovací kamerový systém a rozšírenie nedostatočnej kpoacity siete IT</t>
  </si>
  <si>
    <t xml:space="preserve">Zabezpečenie ochrany priestorov obnovenej časti pamiatky v interiéri a exteriéry,  prístupu na internet pre návštevníkov a fungovanie zariadení - pokladne, interaktívna kniha, informačný kiosk </t>
  </si>
  <si>
    <t xml:space="preserve">Zabezpečenie ochrany priestorov obnovenej časti pamiatky v interiéri a exteriéry,  prístupu na internet pre návštevníkov a fungovanie zariadení - pokladne (vstupná a podnikateľská), interaktívna kniha, informačný kiosk </t>
  </si>
  <si>
    <t>Sídelná budova SNM Bratislava
(jedná sa o komplexnú obnovu budovy, ktorá je národnou kultúrnou pamiatkou)</t>
  </si>
  <si>
    <t xml:space="preserve">Odstránenie havarijného stavu objektu a celková rekonštrukcia </t>
  </si>
  <si>
    <t xml:space="preserve">Zlepšenie technického stavu pôvodného objektu, (bezpečnosť pri užívaní objektu, hygienické požiadavky, zlepšenie energickej efektívnost budovy, čiastočná zmena dispozočného riešenia objektu ) </t>
  </si>
  <si>
    <t>zvýšenie návštevnosti múzea - návštevnosť za rok 2022 - 60 990 (budova SNM – Prírodovedného múzea)</t>
  </si>
  <si>
    <t>Na rok 2023 KV 280 000€
Obnova Sídelnej budovy, BIM zameranie a predprojektová príprava obnovy Sídlenej budovy SNM na Vajanského 2, Bratislava.</t>
  </si>
  <si>
    <t>Pre začatie stavebnej obnovy sídelnej budovy SNM je nutné zrealizovať dočasné presťahovanie pracoviska Riaditeľstva SNM a SNM - Prírodovedného múzea a uskladnenie výstavného fundusu.</t>
  </si>
  <si>
    <t>Slovenské a české bábkarstvo ako fenomén kultúrneho dedičstva UNESCO</t>
  </si>
  <si>
    <t>Výstavný projekt v sídelnej budove SNM v Bratislave a Kaviarni Múzeum, predstaví české a slovenské bábkarstvo v historických súvislostiach vývinu od bábkarstva kočovného, cez rodinné a spolkové bábkové divadlá začiatkom 20.stor. až po ukážky artefaktov z profesionálnych bábkových divadiel od 50. rokov minulého storočia po súčasnosť. Súčasťou projektu je aj tvorba významných výtvarníkov v oblasti bábkarstva v oboch krajinách.</t>
  </si>
  <si>
    <t>Predstavenie slovenského a českého bábkarstva ako fenoménu svetového kultúrneho dedičstva</t>
  </si>
  <si>
    <t xml:space="preserve">Zákon č. 206/2009 Z.z. o múzeách a o galériách a o ochrane predmetov kultúrnej hodnoty, §13 ods. 2 a) a b) </t>
  </si>
  <si>
    <t>podpora návštevnosti a zvýšenie povedomia o významnosti nehmotného kultúrneho dedičstva</t>
  </si>
  <si>
    <t>SNM - Historické múzeum</t>
  </si>
  <si>
    <t>Oprava a obnova skladového objektu pre depozitár SNM v Seredi - sťahovanie</t>
  </si>
  <si>
    <t xml:space="preserve">SNM – Historické múzeum vzhľadom na rozsah zbierok, ktoré spravuje spustilo projekt výstavby nového depozitára. Depozitár využije existujúci skladový objekt o rozlohe cca 1500m² nachádzajúci sa v areáli SNM – Múzea židovskej kultúry (Múzeum holocaustu). SNM – Historické múzeum zadalo vyhotovenie projektu na prestavbu skladového objektu, který bol predložený novembri 2018 vrátane stavebných povolení. Projekt predpokládá investíciu na stavebné práce (vrátane zabudodovanej techniky) 2,9 milióna Euro s DPH. Ďalšia plánovaná etapa je sťahovanie zbierkových predmetov uložených v dočasnom depozitári v Pezinku a dovybavenie depozitára fundusom pre uloženie zbierkových predmetov a kancelárskym mobiliárom pre administrativu. Prínosom realizácie depozitára SNM je uloženie zbierkových predmetov podľa moderných európskych štandartov. </t>
  </si>
  <si>
    <t>Moderná depozitárna budova vysokého štandardu s dobrými klimatickými pomerami zabezpečí dlhodobú ochranu ZP, s bádateľňou a miestom na odborné ošetrenie zbierkových predmetov. Sťahovanie zbierkových predmetov z Pezinka do Serede a ukončenie nájmu budovy dočasného depozotára v Pezinku v decembri 2023.</t>
  </si>
  <si>
    <t>;</t>
  </si>
  <si>
    <t>Prenajímaná budova nezodpovedala technickým štandardom na ochranu zbierkových predmetov a v prípade pokračovania prenájmu by boli potrební investície odhadované na 3 mil eur</t>
  </si>
  <si>
    <t>objekt je v užívaní SNM, po kolaudácii; začalo sa s postupným sťahovaním zbierkových predmetov</t>
  </si>
  <si>
    <t xml:space="preserve">Realizácia expozícií a prevádzkových priestorov SNM na Bratislavskom hrade </t>
  </si>
  <si>
    <t xml:space="preserve">Realizícia expozície Dejiny Slovenska na II. poschodí Bratislavského hradu a depozitárov na IV. poschodí Bratislavského hradu. Dejíny Slovenska – prvá etapa Najstaršie dejiny Slovenska bola otvorená vo februári 2016, druhá časť Stredovek – bola otvorená  v roku 2019; v roku  2018 múzeum otvorilo expozíciu v Klenotnici zo  zbierky drahých kovov SNM – HM; v roku 2015 boli zrealizované dva depozitáre: depozitár militárií a depozitár skla, keramiky a porcelánu a v októbri 2016 boli dané do užívania tri nové depozitáre – papier, obrazy a kombinovaný materiál. </t>
  </si>
  <si>
    <t xml:space="preserve">Poskytnúť verejnosti prehľad slovenských dejín (už zrealizované do roku 1526), realizácia obrazárne, klenotnice cirkveného umenia, realizácia Keltskej cesty, expozície Dejín Bratislavského hradu, expozície Korunnej veže  , dobudovanie zázemia pre návštevníkov a edukačných  priestorov.  Realizácia 3 depozitárov  (6 už zrealizovaných) </t>
  </si>
  <si>
    <t>namiesto realizácie obrazárne vytvorenie výstavného priestoru pre výstavy medzinárodného charakteru</t>
  </si>
  <si>
    <t xml:space="preserve">Zákon č. 206/2009 Z.z. o múzeách a o galériách a o ochrane predmetov kultúrnej hodnoty, §12 a §13 a  §14 a §16 </t>
  </si>
  <si>
    <t>zámerom je zvýšnie počtu návštevníko, zlepešie ochrany zbierkových predmetov a ich priblíženie návštevníkom, zvýšenie počtu edukatívnych programov a pokztnutie komfortu pre návštevníkov</t>
  </si>
  <si>
    <t xml:space="preserve">Realizácia depozitárov pre SNM-HM na Bratislavskom hrade v rámci projektu Iterreg SK-AT </t>
  </si>
  <si>
    <t xml:space="preserve">Dobudovať dva otvrorené depozitáre SNM - HM a zlepšiť takto uloženie zbierkových predmetov v počte cca 10 000 zbierkových predmetov  </t>
  </si>
  <si>
    <t>Výstava Slovensko a Rímska ríša.</t>
  </si>
  <si>
    <t>Hlavným cieľom projektu je spolupráca pripomenutie prvého štátneho útvaru známeho z písomných prameňov na území Slovenska – Vanniovho kráľovstva. Počet odhadovaných návštevníkov 20 000, počet prednášok a podujatí 10. Vydane katalógu v počte 1000 ks a edukačenej knihy v počte 1000 ks</t>
  </si>
  <si>
    <t>Zákon č. 206/2009 Z.z. o múzeách a o galériách a o ochrane predmetov kultúrnej hodnoty, §12 a §13 a  §14 a §19</t>
  </si>
  <si>
    <t>Výstava Symboly štátu</t>
  </si>
  <si>
    <t xml:space="preserve">Témou výstavy sú dejiny slovenskej štátnej symboliky od predheraldického obdobia až do súčasnosti. Je plánovaná v rámci osláv 30. výročia vzniku Slovenskej republiky, otvorenie na jeseň (november) 2023, s dobou trvania minimálne 6 mesiacov. 
Základom výstavy rozdelenej podľa chronologických kritérií by mala byť kombinácia zbierkových predmetov z rôznych pamäťových fondových inštitúcií, domácich aj zahraničných, numizmatických, knižničných a archívnych prameňov. Počíta sa niekoľkými zbierkovými predmetmi zo zahraničia,Plocha výstavy cca 700 m2
</t>
  </si>
  <si>
    <t>Projekt výstavy má byť príspevkom k dôstojným oslavám 30. výročia vzniku Slovenskej republiky. Zámerom však je najmä oboznámiť širokú slovenskú, ale aj zahraničnú verejnosť s dávnou históriu našej štátnej symboliky - počet odhadovaných návštevníkov 40 000. Vydanie katalógu v počte 1000 ks a edukačnej knih v počte 1000  ks</t>
  </si>
  <si>
    <t>Zákon č. 206/2009 Z.z. o múzeách a o galériách a o ochrane predmetov kultúrnej hodnoty, §12 a §13 a  §14 a §18</t>
  </si>
  <si>
    <t>Vstup do výstavy bude umožený bez nutnosti kúpiť si lístok do všetkých vsýtavných priestorov SNM - Historického múzea na Bratislavskom hrade. Trvanie výstavy od novembra 2023 do apríla 2024, čo má vplyv na predpokladaný počet návštvníkov. Cieľom je zvýšenie edukácie o Slovenskej republike</t>
  </si>
  <si>
    <t>Odstránenie havarijného stavu v NKP Rodný dom Dr. Vladimíra Clementisa v Tisovci</t>
  </si>
  <si>
    <t>Odstránenie havarijného stavu v NKP Rodný dom Dr. Vladimíra Clementisa v Tisovci. Oprava strechy, výmena strešnej krytiny Obnova/realizácia nového odkvapového systému a dažďovej kanalizácie vrámci celého pôdorysu budovy; úprava spádovania terénu a spevnených plôch a odvedenie zrážkovej vody od objektu a murív.</t>
  </si>
  <si>
    <t>Záchrana NKP Rodný dom Dr. Vladimíra Clementisa v Tisovci, odstránenie havarijného stavu.</t>
  </si>
  <si>
    <t>Obnova objektu - vyplýva zo zákonnej povinnosti o správe majetku štátu, zák.č. 278/1993 Z.z. a o ochrane pamiatkového fondu, zák.č. 49/2002 Z.z.  v znení neskorších predpisov</t>
  </si>
  <si>
    <t>Zabránenie devastácie národnej kultúrnej pamiatky a následná prezentácia pre min. 1000 návštevníkov a teda aj zvýšenie príjmov</t>
  </si>
  <si>
    <t>bez PD, investícia na základe analýzy NKP Pamiatkovým úradom v projekte Pro Monumenta kód S0207; budova stanovená ako narušená; NKP má zlý technický stav</t>
  </si>
  <si>
    <t>SNM - Hudobné múzeum</t>
  </si>
  <si>
    <t>Depozitár-novostavba</t>
  </si>
  <si>
    <t>Z hľadiska ochrany kultúrneho dedičstva je depozitár najdôležitejším objektom pre ochranu zbierkového fondu Hudobného múzea. Súčasný objekt, kde je siuovaný depozitár vykazuje známky havariného stavu, najmä jeho starša časť - pôvodná oranžéria, ale aj dostavba z 80. rokov 20. storočia, ktorej technický stav je už nevyhovujúci. Depozitár je už na 95% využitý na uloženie zbierkového fondu múzea, jeho kapacita je už v tomto čase nedostačujúca. Objemnejšie hudobné nástroje v ponuke (klavíre, organy) musíme odmietať bez ohľadu na ich historickú hodnotu a záchranu (uloženie v časti Oranžéria NKP). Dôvodom zámeru je zabezpečenie klimaticky optimalizovaných priestorov (klimatizácia, ochrana, veľkoplošné výťahy s vonkajšou nákladnou rampou, zatemňovacie lamely, fumigačná komora) s úžitkovou plochou 3000 m2 pre zbierkové predmety s nevyčísliteľnou hodnotou a zároveň možnosť získavania nových akvizícií, najmä historické hudobné nástrioje. Dôvodom je tiež naplnenie rozhodnutia KPÚ o vyčlenení danej historickej budovy (oranžéria) na iný účel a stavebne ju odčleniť od novodobej prístavby, ktorá by do budúcna mala slúžiť ako budova na administratívne a kultúrno-výchovné účely.Stavba je v rámci areálu Kaštieľa na vlastnom pozemku odsúhlasená KPÚ.</t>
  </si>
  <si>
    <t>Cieľom je rozšírenie kapacity úložných priestorov
pre zbierkový fond a zabezpečenie jeho ochrany.</t>
  </si>
  <si>
    <t xml:space="preserve">účelová novostavba na vlastnom pozemku v areáli Kaštieľa DK sťahovanie zbierok v rámci areálu
alebo
prenájom priestorov s požiadavkou na účelové vybavenie (klimatizácia, ochrana, veľkoplošné výťahy s vonkajšou nákladnou rampou, zatemňovacie lamely, fumigačná komora, úžitková plocha 3000 m2 ai.) v Bratislave (v DK?)
</t>
  </si>
  <si>
    <t>Keďže je objekt súčasného depozitára vykurovaný centrálne z objektu kaštieľa spolu s ďalšími budovami v areáli kaštieľa, nie je možné presne určiť jeho spotrebu. Budova je však podľa technickej správy kultúrnej pamiatky v narušenom technickom stave. Keďže novostavba depozitára ešte nemá projektovú dokumentáciu s energetickým posúdením, nie je možné odhadnúť ušetrené náklady. Avšak pri súčasných tepelno-izolačných štandardoch bude úspora významná</t>
  </si>
  <si>
    <t>sťahovanie zbierok,
ochranný materál</t>
  </si>
  <si>
    <t>projektová dokumentácia k dispozícii - pre územné rozhodnutie(platné do 14.10.2021)
pozn.: v roku 2026 finančné prostriedky na vybavenie depozitára vrátane fumigačnej komory 
+ náklady na sťahovanie zbierkového fondu (BV)
pozri riadok 19!
V prípade, že sa nezrealizuje novostavba depozitára, resp. nevyrieši adekvátne uloženie zbierkového fondu HuM, nebude možné riešiť investičný projekt týkajúci sa súčasného depozitára, t.j. odčlenenie oranžérie (NKP) a vyčlenenie prístavby na administratívne a kultúrno-výchovné účely.</t>
  </si>
  <si>
    <t xml:space="preserve">Park (dosadba, jazerá-vodný systém, 
osvetlenie, oplotenie, rozárium)
</t>
  </si>
  <si>
    <t>Zámerom je vrátiť historickému anglickému parku (autor  belgický záhradný architekt Henrich Nebbien 1813-1822; súčasná rozloha 17 ha) v čo najväčšej miere  jeho pôvodnú podobu (stav z r. 1822 - zachovaný plán parku), novou dosadbou v súlade s pôvodným výberom drevín zabrániť neustálemu ohrozovaniu potencionálnych návštevníkov (padanie stromov, konárov, prehnité kmene stromov) - v súčasnosti máme povolenie na výrub 46 stromov, ktoré sú ohrozujúce. Zámerom je tiež vytvorenie náučného chodníka, obnova vodného systému, eliminácia naplavenín z Krupského potoka. Súčasne dobudovať rozárium, ako pokračovanie odkazu M.H.Chotekovej, t.č. so súhlasom KPÚ máme iba zásobník ruží. Osvetlenie z 80. rokov 20. storočia je nefunkčné, potrebuje obnovu. Oplotenie parku bolo na viacerých miestach narušené, čím nastala situácia, že vlastník nemohol a doteraz nemôže zabezpečiť funkčnú ochranu majetku. Park - NKP 803/2; jazero - NKP 803/13.</t>
  </si>
  <si>
    <t xml:space="preserve">Cieľom je revitalizácia historického parku vrátane vodného systému s poskytnutím náučno-relaxačnej aktivity pre návštevníkov. </t>
  </si>
  <si>
    <t>Zákon č. 543/2002 Z.z. o ochrane prírody a krajiny; Zákon č. 49/2002 Z.z. o ochrane pamiatkového fondu</t>
  </si>
  <si>
    <t>Vstup do parku je bezplatný, preto nie je možné presne určiť jeho ročnú návštevnosť. Na základe cieľu a zámeru projektu je vysokopravdepodobné, že návštevnosť areálu, ponuka kvalitnejších služieb ako aj možno realizácie kultúrno-spoločenských podujatí bude vyššia. V neposlednom rade sa ide o dôrazné pripomenutie histórie parku s odkazom na zachovanú drobnú záhradnú architektúru, ktorá robí areál jedinečným.</t>
  </si>
  <si>
    <t>Komplexná obnova Kaštieľa Dolná Krupá</t>
  </si>
  <si>
    <t>Cieľom je rekonštrukcia kaštieľa, ktorý je využívaný na prezentačnú a kultúrno-výchovnú činnosť.</t>
  </si>
  <si>
    <t>Zákon č. 49/2002 Z.z. o ochrane pamiatkového fondu, §8 ods. 1 b)</t>
  </si>
  <si>
    <t>Hodnota návštevnosti vychádza z roku 2019, pretože už v roku 2020 sa kaštieľ vysťahoval z dôvodu prevzatia staveniska firmou realizujúcou čiastkovú rekonštrukciu kaštieľa. Vyššia miera návštevnosti je predpokladaná z dôvodu možnosti využitia celého objektu na rôzne spoločensko-kultúrne podujatia, ktoré pritiahnu návštevníkov zo širokého okolia.</t>
  </si>
  <si>
    <t>v procese VO (2,39 mil. €)
pozn. 1:  zostatok získaných externých zdrojov 1,11 bez DPH mil. INTERREG V-A, SK-AT
pozn. 2:  požiadavka 1,22 mil.bez DPH na dokončenie obnovy zo štátneho rozpočtu (KV); 
pozn. 3: požiadavka 1 mil. bez DPH na dokončenie rekonštrukcie kaštieľa, najmä opravu strechy a krovu.
pozn. 4: 650 tis. interiérové vybavenie, údržba, výstavný projekt - udržateľnosť (BV)
Do 11/2022 boli zrealizované stavebné práce z externých zdrojov  INTERREG V-A, SK-AT v hodnote 849 tis.€ bez DPH . V 11/2022 skončila ZoD so zhotoviteľom.
 V 01/2023 bola odovzdaná aktualizácia PD, na základe ktorej bude vyhlasené nové VO na zhotoviteľa v 03_2023. PHZ je 2,391 mil. € bez DPH. Voči pôvodnej PD z roku 2016, sa rozsah PD zväčšil o výmenu okien, obnovu, obnovu a spriechodnenie komínov z dôvodu odvetrania suterénu a kúpeľní, čiastočnú opravu striešky kuchyne a žľabov kaštieľa, obnovu okien na 1.NP a 2.NP kaštieľa, nálezy historicko-umeleckej hodnoty na reštaurovanie (obnova kaplnky, torza kozubu, bývalej ústredne, kamenných krbových obstavieb, ríms na fasáde, hlavného a vedľajšieho schodiska), slaboprúdové rozvody.</t>
  </si>
  <si>
    <t>Oranžéria s prístavbou</t>
  </si>
  <si>
    <t xml:space="preserve">Dva vzájomne prepojené (prízemnou spojnicou) objekty. Starší (pôvodná oranžéria, dnes NKP č. 803/5) je barokový jednopodlažný objekt, novšia časť je dvojpodlažná novostavba (prístavba z 80. rokov 20. storočia) s podkrovím. Celý objekt je v  súčasnosti využívaný ako depozitár Hudobného múzea. Rozhodnutím KPÚ budeme musieť realizovať odčlenenie prístavby od objektu NKP - oranžérie. Zbúrať spojnicu, budovu barokovej oranžérie využívať na prezentačné účely s náplňou informujúcou o jej historckom určení. Objekt prístavby využívať na administratívne účely a kultúrno-výchovné aktivity. Všetko nadväzuje na skutočnosti, že po obnove kaštieľa sa administratívne činnosti z kaštieľa vyčlenia a stavebné riešenie  oranžérie s prístavbou sa môže realizovať až po ukončení výstavby nového depozitára.
Cieľom je rozšírenie ponuky služieb návštevníkom: 
- priestory na prezentačné účely v objekte oranžérie
- vyčlenenie kancelárskych priestorov z kaštieľa a umiestnenie do prístavby (súčasný depozitár)
- vyčlenenie priestorov na kultúrno-výchovné aktivity (múzejná pedagogika) v prístavbe
</t>
  </si>
  <si>
    <t xml:space="preserve">Cieľom je rozšírenie ponuky služieb návštevníkom. 
</t>
  </si>
  <si>
    <t>Do obnovených priestorov 
zabezpečiť interiérové
vybavenie</t>
  </si>
  <si>
    <t>pozri riadok 14!
Riešenie uvedeného investičného zámeru nadväzuje na realizáciu novostavby depozitára. Ak nebude vyriešené uloženie zbierkového fondu Hudobného múzea - zbierka predmetov archívnej povahy a zbierka hudobných nástrojov (vrátane veľkorozmerných - klavíry, harmóniá, organy) a zabezpečenie jeho ochrany, nebude možné tento investičný zámer realizovať.</t>
  </si>
  <si>
    <t>Historická parková architektúra-objekty</t>
  </si>
  <si>
    <t xml:space="preserve">Zámerom je záchrana umeleckých historických 
objektov, ktoré dotvárajú jedinečnú atmosféru 
historického parku. Všetky sú v registri NKP (č. 803/6-12, č. 803/14): grotta - umelá jaskyňa (z r. 1814), obelisk (po 1827), socha-žena s dieťaťom (Š.Ferenczy, cca 1835), socha-Šípková Ruženka (R. Cauer, 1872), vstupná baroková brána. Ich obnova je nevyhnutná, lebo všetky postupne degradujú. </t>
  </si>
  <si>
    <t>Reštaurovanie a obnova umeleckých historických objektov parkovej architektúry.</t>
  </si>
  <si>
    <t>Vstup do parku je bezplatný, preto nie je možné presne určiť jeho ročnú návštevnosť. Na základe cieľu a zámeru projektu je vysokopravdepodobné, že návštevnosť areálu, ponuka kvalitnejších služieb ako aj možnosť  realizácie kultúrno-spoločenských podujatí bude vyššia. V neposlednom rade ide o dôrazné pripomenutie histórie parku s odkazom na zachovanú drobnú záhradnú architektúru, ktorá robí areál jedinečným.</t>
  </si>
  <si>
    <t>pozn: 
je vyhotovený návrh na reštaurovanie s umelecko-historickým výskumom (Peter Koreň, 2017)</t>
  </si>
  <si>
    <t>Pamätník L.v.Beethovena</t>
  </si>
  <si>
    <t>Rokokový pavilón - pôvodný domček záhradníka, 
slúži ako Pamätník L.van Beethovena (NKP č. 803/3). Na budove pamätníka sú poškodené strešné žľaby a 
zvody dažďovej vody. Poškodené kamenné prvky 
fasády je potrebné obnoviť – reštaurovať. Potrebná 
tiež obnnova okien. V interiéri objektu je potrebná 
oprava elektroinštalácie.Zároveň je nevyhnutné prikročiť k modernizácii expozície (je fyzicky a morálne zastaraná; 2004, resp. 2010)</t>
  </si>
  <si>
    <t>Oprava Pamätníka L. van Beethovena a modernizácia expozície.</t>
  </si>
  <si>
    <t>Zákon č. 278/1993 Z.z. o správe majetku štátu; Zákon č. 206/2009 Z.z. o múzeách a o galériách a o ochrane predmetov kultúrnej hodnoty</t>
  </si>
  <si>
    <t>Návštevnosť stálej expozície venovanej významnému skldateľovi hudobného klasicizmu sa viaže  spoločne na exteriérové kultúrne  podujatia a na propagáciu obnovy  kaštieľa.</t>
  </si>
  <si>
    <t xml:space="preserve">pozn. 
oprava a údržba Pamätníka L.V.Beethovena 
v r. 2023    110 000 €
expozícia  100 000 € </t>
  </si>
  <si>
    <t>Budova vrátnice</t>
  </si>
  <si>
    <t>Jediný zachovaný relikt z pôvodnej symetrickej zástavby 
lemujúcej čestné nádvorie, jednoduchá jedno-podlažná 
stavba pri vchode do areálu (NKP č. 803/4) plánujeme využívať ako vstupný objekt, predajné miesto, poskytnutie prvých informácii návštevníkom.</t>
  </si>
  <si>
    <t>Cieľom je obnova budovy vrátnice a vytvorenie vstupného objektu.</t>
  </si>
  <si>
    <t>Zákon č. 278/1993 Z.z. o správe majetku štátu; Zákon č. 49/2002 Z.z. o ochrane pamiatkového fondu</t>
  </si>
  <si>
    <t>Budova nebola desaťročia využívaná a chátrala, v súčasnosti prebieha jej  svojpomocná obnova. Cieľom je vytvorenie turisticko-informačnej kancelárie rozširujúcej možnosti využitia voľného času aj prostredníctvom požičovne bicyklov.</t>
  </si>
  <si>
    <t>pozn.:
na čiastkové opravy pod dohľadom KPÚ získané mimorozpočtové zdroje v spolupráci s OZ Korompa pre rok 2021 v hodnote prác 18 000 € a v roku 2022 16 000 € (celkový rozpočet 90 000 €)</t>
  </si>
  <si>
    <t>Pôvodná hospodáska budova patriaca k pôvodnému areálu</t>
  </si>
  <si>
    <t xml:space="preserve">Budova je v susedstve  vrátnice a bola súčasťou hospodárskych objektov panstva. Dlhodobo bola obývaná občanmi z nižšej sociálnej skupiny, zostala v pôvodnom stave bez akýchkoľvek stavebných zásahov. Patrí k nej aj časť pozemku bezprostredne susediacich s pozemkom areálu. V súčasnosti je uvoľnená, podklady pre prípadné majetkovoprávne riešenie sa zisťujú. Zakúpením nehnuteľnosti, ktorá je jediná zachovaná v pôvodnom stavebnom štýle, pre potreby múzea môžeme optimálne vyriešiť a rozšíriť možnosti vstupného objektu a poskytnúť adekvátne  služby pre návštevníkov vrátane zriadenia museumshopu. </t>
  </si>
  <si>
    <t xml:space="preserve">Cieľom je nákup nehnuteľnosti, ktorá bola pôvodne súčasťou hospodárskych objektov panstva Brunsvik-Chotek </t>
  </si>
  <si>
    <t>Budova môže slúžiť muzeálnemu účelu ako ďalšia z možností pre usporadúvanie výstav, expozícií a pod.</t>
  </si>
  <si>
    <t xml:space="preserve">Dopojenie odpadovej kanalizácie objektu depozitára a vrátnice do novovybudovanej prečerpávacej stanice odpadových vôd </t>
  </si>
  <si>
    <t>V súčasnej dobe sa nachádza v areáli kaštieľa splašková kanalizácia, ktorá odvádza prostredníctvom čerpacej stanice a výtlačného potrubia splaškové odpadové vody zo samotného objektu do verejnej splaškovej kanalizácie, ktorá je umiestnená pozdĺž št. cesty Horná Krupá – Trnava. Taktiež sa v areáli nachádza splašková kanalizácia, ktorá odvádza splaškové vody z časti objektov kaštieľa do jestvujúcej žumpy. Táto kanalizácia je v časti už nefunkčná a je potrebné preriešiť odvádzanie splaškových OV do verejnej kanalizácie.</t>
  </si>
  <si>
    <t>V budove depozitára a zároveň v celom areáli je jedna toaleta, ktorú sa nám nedarí sfunkčniť – splachovanie neodteká, potrubie je zastarané (70-te roky 20. storočia). Aktuálny počet zamestnancov v budove je 7 a je veľmi nedôstojné a v súčasnosti neakceptovateľné, aby zamestnanci nemali k dispozícii funkčnú toaletu počas pracovnej doby. Daný problém je spôsobený nefunkčným odkanalizovaním objektu, ako sa uvádza aj v sprievodnej správe. Dopojením kanalizácie bude zabezepčené zfunkčnenie odpadovej kanalizácie z budovy depozitára.</t>
  </si>
  <si>
    <t>pozn.:
V súčasnej situácii, kedy prebieha stavebná obnova objektu kaštieľa, pracovníci prevádzky Dolná Krupá sú umiestnení vo vyčlenených pracovných priestoroch v objekte depozitára, kde je k dispozícii iba jedno sociálne zariadenie a vzhľadom na napojenie na nevyhovujúcu žumpu je tiež nefunkčné. Zamestnanci musia využívať mobilné toalety, ktoré má múzeum v prenájme počas rekonštrukcie kaštieľa. Je to núdzové riešenie.</t>
  </si>
  <si>
    <t>SNM - Múzeum Bojnice</t>
  </si>
  <si>
    <t>Komplexná stavebná obnova NKP Zámok Bojnice</t>
  </si>
  <si>
    <t>Zámerom komplexnej stavebnej obnovy NKP Zámok Bojnice je prinavrátenie vyhovujúcich parametrov existujúcim stavebným konštrukciám, zamedzenie ďalšej deštrukcii stavebných konštrukcií, výmena inžinierskych sietí, odvlhčenie a stabilizácia objektu, zabezpečenie vyhovujúcich klimatických podmienok pre uloženie zbierok, reštaurovanie kamenných prvkov architektúry, reštaurovanie výmalieb a štukových výzdob, obnova zámockého parku a priekopy, vytvorenie nových expozícií v obnovených priestoroch, vytvorenie nevyhnutného zázemia pre návštevníkov ako aj zamestnancov múzea.</t>
  </si>
  <si>
    <t>Rekonštrukcia NKP Zámok Bojnice, ktorý je využívaný na prezentačnú a kultúrno-výchovnú činnosť a uloženie zbierok.</t>
  </si>
  <si>
    <t xml:space="preserve">Zákon č. 49/2002 Z.z. o ochrane pamiatkového fondu, §27; Zákon č. 206/2009 Z.z. o múzeách a o galériách a o ochrane predmetov kultúrnej hodnoty, §12 až §13 </t>
  </si>
  <si>
    <t>02 hlavná činnosť</t>
  </si>
  <si>
    <t xml:space="preserve">08S0108 Ochrana pamiatkového fondu </t>
  </si>
  <si>
    <t>K dispozícii je čiastková projektová dokumentácia na úrovni realizačného projektu.</t>
  </si>
  <si>
    <t>Komplexná stavebná obnova Meastského opevnenia Bojnice</t>
  </si>
  <si>
    <t>Obnova mestského opevnenia Bojnice, ako druhého najzachovalejšieho mestského opevnenia na Slovensku, odstránenie lokálnych havarijných stavov, prinavrátenie pôvodných pamiatkových hodnôt, čiastočná obnova pôvodnej ochodze, sprístupnenie ochodze pre návštevníkov mesta Bojnice</t>
  </si>
  <si>
    <t>Cieľom je revitalizácia mestského opevnenia, sprístupnenie ochodze pre návštevníkov, zvýšenie atraktivity historického centra mesta</t>
  </si>
  <si>
    <t>Alternatíva 0: 
Alternatíva 1: Konzervácia Mestského opevnenia bez jeho revitalizácie.</t>
  </si>
  <si>
    <t>Projekt pre stavebné povolenie, realizačný projekt čiastočne</t>
  </si>
  <si>
    <t xml:space="preserve">Rozšírenie zbierkových predmetov Múzea Bojnice </t>
  </si>
  <si>
    <t xml:space="preserve">Zakúpenie obrazu - portrét grófa Jána Pálffyho. Obraz pochádza z pôvodnej zbierky grófa Jána Pálffyho, pôvodne bol súčasťou inventára zámockej Obrazárne na Bojnickom zámku </t>
  </si>
  <si>
    <t>Rozšírenie zbierkových predmetov o originál obraz z pôvodnej zbierky grófa Jána Palffyho</t>
  </si>
  <si>
    <t>07 v realizácii</t>
  </si>
  <si>
    <t>Obnova hradu Krásna Hôrka a revitalizácia bezprostredného okolia hradu</t>
  </si>
  <si>
    <t xml:space="preserve">Obnova hradného komplexu v rozsahu stavebných úprav, technického vybavenia stavby, reštaurátorských prác, umelecko-remeselnej obnovy prvkov. Súčasťou stavby je aj realizácia stavieb v podhradí v rozsahu technickej infraštruktúry, sietí technického vybavenia, komunikácií, parkovísk, budovy infocentra a stánkov s občerstvením.  </t>
  </si>
  <si>
    <t>Cieľom obnovy je vrátiť hradu podobu a atmosféru spred veľkej obnovy v 20. storočí. Priznať jeho charakter vidieckeho šľachtického sídla a jedného z prvých múzeí na území Slovenska. Súčasne vybudovať dôstojný nástupný areál k hradu kompletnou infraštruktúrou a technickým vybavením na úrovni 21. storočia</t>
  </si>
  <si>
    <t>Predpokladaná návštevnosť hradu po otvorení  200 000 návštevníkov
Návštevnosť hradu za rok 2011   56 509 návštevníkov</t>
  </si>
  <si>
    <t>Výskumy, odborné ošetrenie zbierkových predmetov, reštaurovanie, expozícia</t>
  </si>
  <si>
    <t>Projekt je v realizácii, doteraz bolo pridelených 20 902 840 eur</t>
  </si>
  <si>
    <t>Oprava Strechy hradu Červený Kameň</t>
  </si>
  <si>
    <t xml:space="preserve">Zámerom je oprava stechy - počas kritických poveternostných podmienok hrozí zrolovanie celej plochy medeného plechu, ktorým je strecha hradného paláca pokrytá. </t>
  </si>
  <si>
    <t>Cieľom je minimalizácia budúcich nákladov a škôd, zároveň ochrana zdravia  a ľudských životov.</t>
  </si>
  <si>
    <t>Hrozba vzniku finančnej škody.
Nutná oprava poškodenej strechy. V súčasnosti vykonávame opravy a údržbu len v nutnej miere, podľa finančných možností, ktoré sú úplne obmedzené. Z tohto dôvodu nemáme vyčíslené hodnoty (sumy), ako ani nevieme určiť akej výške škôd sa opravou dá predísť.</t>
  </si>
  <si>
    <t>Odvodnenie nádvoria hradu Červený Kameň - dažďová kanalizácia</t>
  </si>
  <si>
    <t>Časť strechy hradného paláca, ktorá je zvedená do nádvoria cez existujúce zvody (6kusov) sú v súčasnosti zvedené do splaškovej kanalizácie, a to napriek tomu, že v areáli hradu je vybudovaná dažďová kanalizácia. Cieľom je oddeliť splaškovú a dažďovú kanalizáciu a potrubie dažďovej kanalizácie napojiť do existujúcej šachty pred mostom hradu. Zároveň sa zabráni neustálemu prepĺňaniu žumpy a následnému pretekaniu do blízkeho potoka.</t>
  </si>
  <si>
    <t xml:space="preserve"> - </t>
  </si>
  <si>
    <t>Výdavky na opravu kanalizácie</t>
  </si>
  <si>
    <t>SNM - Múzeum kultúry Maďarov na Slovensku</t>
  </si>
  <si>
    <t>Rekonštrukcia výstavných priestorov a obnova historickej časti expozície na Žižkovej 18 v Bratislave</t>
  </si>
  <si>
    <t>Rekonštrukcia výstavných priestorov hist.expozície (maľovka, nové podlahy, oprava elektroinštalácie) a obnova expozície podľa novej koncepcie</t>
  </si>
  <si>
    <t xml:space="preserve">Cieľom je rekonštrukcia výstavných priestorov a obnova expozície </t>
  </si>
  <si>
    <t>Zvýšenie návštevnosti múzea, prezentácia výsledkov výskumnej a zbierkotvornej činnosti.</t>
  </si>
  <si>
    <t xml:space="preserve">08T0103 Podpora kultúrnych aktivít RO a PO </t>
  </si>
  <si>
    <t>Rekonštrukcia  kancelárskych priestorov a depozitára MKMS na Žižkovej 18 v Bratislave</t>
  </si>
  <si>
    <t>Oprava kancelárskych priestorov a depozitára múzea</t>
  </si>
  <si>
    <t>Cieľom je bežný chod inštitúcie, zlepšenie pracovného prostredia zamestnancov a ochrana zbierkových predmetov</t>
  </si>
  <si>
    <t xml:space="preserve">Ochrana zbierkových predmetov, zlepšenie pracovného prostredia zamestnancov </t>
  </si>
  <si>
    <t xml:space="preserve">08T010E Stratégia rozvoja múzeí a galérií v SR </t>
  </si>
  <si>
    <t>Rekonštrukcia výstavných priestorov v kaštieli I.Madácha v Dolnej Strehovej</t>
  </si>
  <si>
    <t>Cieľom je minimalizácia nákladov, ochrana NKP a  zbierkových predmetov</t>
  </si>
  <si>
    <t>Toho času už prebieha oprava výstavných priestorov kaštieľa, práce budú dokončené k 29.3.2023. Financie boli poskytnuté  zo ŠR na BV na základe RO č.6 zo dňa 12.8.2022 v prvku 08T010E v sume 45.000 €.</t>
  </si>
  <si>
    <t>Rekonštrukcia Kaštieľa Imre Madácha v Dolnej Strehovej</t>
  </si>
  <si>
    <t>Oprava poškodených častí budovy vrátane obnovy vonkajšej fasády</t>
  </si>
  <si>
    <t>Oprava NKP, ochrana zbierkových predmetov,
návštevnosť kaštiela a parku kaštieľa I.Madácha v roku 2022 celkom: 15612 návštevníkov.</t>
  </si>
  <si>
    <t>SNM - Múzeum Ľudovíta Štúra</t>
  </si>
  <si>
    <t>Komplexná revitalizácia budovy SNM-Múzea Ľudovíta Štúra v Modre</t>
  </si>
  <si>
    <t>Revitalizácia a rekonštrukcia dvorových častí budovy vrátane nadstavby, vznik nových priestorov pre administratívu, depozity a prevádzkovo - technické zázemie celého múzea, vytvorenie jasných funkčných komunikačné trás pre návštevníkov, zamestnancov a obslužný personál, ktoré by sa nemali navzájom krížiť. Múzeum by malo prestavbou získať nové expozície, knižničné a výstavné priestory, prednáškovú miestnosť, kancelárie a sociálne zariadenia vyhovujúce hygienickým požiadavkám, depozitáre spĺňajúce zákonné požiadavky, prístup pre imobilných návštevníkov, recepciu pre návštevníkov, užívateľné priestory v nádvorí.</t>
  </si>
  <si>
    <t>Cieľom komplexnej revitalizácie je záchrana havarijného stavu budovy, zásadné skvalitnenie a zlepšenie prevádzkových podmienok múzea, zabezpečenie atraktívneho výstavného a prezentačného priestoru.</t>
  </si>
  <si>
    <t xml:space="preserve">Štatút SNM </t>
  </si>
  <si>
    <t>návštevnosť za rok 2022</t>
  </si>
  <si>
    <t>Čiastočné uzavretie múzea,
a prenájom priestorov z dôvodu vysťahovanie časti priestorov</t>
  </si>
  <si>
    <t>SNM - Múzeá v Martine</t>
  </si>
  <si>
    <t>Celková rekonštrukcia II. budovy Slovenského národného múzea v Martine - etnografické múzeum</t>
  </si>
  <si>
    <t>Odstránenie havarijného stavu a celková rekonštrukcia objektu  II. budovy Slovenského národného múzea vrátane priľahlej historickej záhrady a vybudovanie nových depozitárnych priestorov</t>
  </si>
  <si>
    <t>záchrana národnej kultúrnej pamiatky, zlepšenie technického stavu pôvodného objektu s vybudovaním nových, moderných celonárodných expozícii, venovaných tradičnej ľudovej kultúre Slovenska; realizácia prístavby depozitára na uloženie cca 100.000 ks zbierkových predmetov v správe SNM – Múzeí v Martine;  realizácia nových celonárodných expozícii ľudovej kultúry a priestorov na poskytnovanie služieb návštevníkom (tvorivé dielne, prednášky, knižničné služby, archívne služby, múzejný obchod s kavierňou a pod.)</t>
  </si>
  <si>
    <t>návštevnosť SNM v Martine za rok 2022</t>
  </si>
  <si>
    <t xml:space="preserve"> 0 Odstránenie havarijného stavu</t>
  </si>
  <si>
    <t>výdavky na sťahovanie, interiérové vybavenie, konzervovanie a reštaurovanie zbierkových predmetov</t>
  </si>
  <si>
    <t xml:space="preserve">investičný zámer - potrebné aktualizovať </t>
  </si>
  <si>
    <t>Rekonštrukcia budovy múzea vo Vrútkach</t>
  </si>
  <si>
    <t xml:space="preserve">Odstránenie havarijného stavu objektu </t>
  </si>
  <si>
    <t>zlepšenie technického stavu pôvodného objektu, adaptácia objektu na depozitár</t>
  </si>
  <si>
    <t>výdavky na sťahovanie a interiérové vybavenie</t>
  </si>
  <si>
    <t>Záchrana objektov ľudovej architektúry v Múzeu slovenskej dediny  v Martine</t>
  </si>
  <si>
    <t>Oprava a výstavba expozičných objektov v zmysle schválených koncepčných materiálov Múzea slovenskej dediny, vybudovanie vstupného objektu (zázemia pre návštevníkov), vybudovanie viacúčelového objektu (depozitárne priestory, konzervačné pracovisko, dielenské priestory), vybudovanie nových skládok konštrukčných prvkov vrátane likvidácie pôvodných v havarijnom stave</t>
  </si>
  <si>
    <t>záchrana expozičných objektov v havarijnom stave (súčasť kultúrneho dedičstva), ktorým hrozí úplná deštrukcia a ich následné čiastočné sprístupnenie návštevníkom; zabezpečenie ochrany zbierkových predmetov, skvalitnenie služieb pre návštevníkov a zázemia pre zamestnancov (vstupný a viacúčelový objekt); stavebné dokončenie expozičného regiónu Turiec (vodný tok, želiarske obydlia, usadlosť z Blatnice, hospodárske zázemie fary z Vrícka - PD)</t>
  </si>
  <si>
    <t xml:space="preserve">výdavky na likvidáciu skládok, výdavky na priebežnú opravu expozičných objektov </t>
  </si>
  <si>
    <t>investičný zámer - pôvodný, vypracovaná projektová dokumentácia na výstavbu vstupného objektu s vydaným stavebným povolením</t>
  </si>
  <si>
    <t>Oprava objektu Múzea kultúry Čechov na Slovensku</t>
  </si>
  <si>
    <t xml:space="preserve">Oprava objektu - izolácia objektu proti vlhkosti, oprava strechy objektu a oplotenia </t>
  </si>
  <si>
    <t>záchrana národnej kultúrnej pamiatky, zlepšenie technického stavu objektu</t>
  </si>
  <si>
    <t>výdavky na opravu objektu</t>
  </si>
  <si>
    <t>Múzeum Martina Benku - rekonštrukcia objektu, sťahovanie a vnútorné vybavenie</t>
  </si>
  <si>
    <t>záchrana národnej kultúrnej pamiatky a prezentácia zbierok z fondu Martina Benku v zrekonštruovaných priestoroch</t>
  </si>
  <si>
    <t>výdavky na konzerovanie a reštaurovanie zbierkových predmetov, výdavky na sťahovanie a interiérové vybavenie</t>
  </si>
  <si>
    <t xml:space="preserve">projekt pred ukončením </t>
  </si>
  <si>
    <t>Konzervovanie a reštaurovanie zbierkových predmetov</t>
  </si>
  <si>
    <t>základné ošetrenie zbierkových predmetov v správe SNM - Múzeá v Martine (fond s rozsahom 817.727 kusov)</t>
  </si>
  <si>
    <t>ochrana najohrozenejších zbierkových predmetov zo zbierok SNM - Múzeí v Martine</t>
  </si>
  <si>
    <t>výdavky na konzerovanie a reštaurovanie zbierkových predmetov</t>
  </si>
  <si>
    <t>Záchrana archeologických pamiatok doby kamennej v Turci</t>
  </si>
  <si>
    <t>archeologický výskum v piatich náleziskách v regióne Turiec</t>
  </si>
  <si>
    <t>zabezpečenie archeologického výskumu za účelom záchrany a preskúmania ohrozených archeologických pamiatok v regióne Turiec</t>
  </si>
  <si>
    <t>zefektívnenie práce zamestnancov zabezpečením vybavenia potreného na reišenie vedecko- výskumných úloh</t>
  </si>
  <si>
    <t>výdavky na výskum - nákup vybavenia, cestovné výdavky</t>
  </si>
  <si>
    <t>Výstava "Modrotlač"</t>
  </si>
  <si>
    <t>prezentácia modrotlačových foriem, textílií a odevu zo zbierok SNM - Múzeí v Martine</t>
  </si>
  <si>
    <t>prezentácia modrotlače ako nehmotného kultúrneho dedičstva UNESCO - dokumentácia vývoja a rozvoja modrotlačiarenského remesla na území Slovenska</t>
  </si>
  <si>
    <t xml:space="preserve">výdavky na realizáciu výstavy, prevoz do zahraničia, cestovné výdavky </t>
  </si>
  <si>
    <t>Výstava "Krása pre ženu stvorená"</t>
  </si>
  <si>
    <t>prezencáia najpočetnejšej skupiny zo zbierky ľudového odevu na Slovensku - ženských čepcov ako súčasť ženského odevu  a ich používania v rámci rôznych odbobí života ženy</t>
  </si>
  <si>
    <t>prezentácia ženských čepcov zo zbierok SNM - Múzeí v Martine v Múzeu vojvodinských Slovákov v Báčskom Petrovci</t>
  </si>
  <si>
    <t>Doplnenie zbierkového fondu o kolekciu diel 15ks Martina Benku do múzea M. Benku v Martine</t>
  </si>
  <si>
    <t>Obstaranie 1 prístrešku na uloženie kontštrukčných prvkov objektov ľudového staviteľstva</t>
  </si>
  <si>
    <t>SNM - Múzeum rusínskej kultúry v Prešove</t>
  </si>
  <si>
    <t>Rekonštrukcia budovy bývalých kasární na moderné SNM – Múzeum rusínskej kultúry v Prešove na Masarykovej ulici 20.</t>
  </si>
  <si>
    <t xml:space="preserve">Zámerom projektu je rekonštrukcia všetkých troch traktov budovy bývalých kasární Antonína Zápotockého, na Masarykovej ulici, číslo 20, ktorú spravuje SNM – Múzeum rusínskej kultúry v Prešove. Je nevyhnutná nielen kvôli premene bývalých starých kasární na moderné priestory hodné múzea 21. storočia, ale aj kvôli zastaralosti všetkých budov, pretekajúcej streche, rozpadajúcim sa komínom, nevyhovujúcim a pretekajúcim kotlom, kvôli teplovodným potrubiam mimo budovy múzea, čo spôsobuje veľké úniky tepla a predražovanie vykurovania všetkých budov jedným starým kotlom, kvôli nevyhovujúcemu zastaralému a nebezpečnému elektrickému vedeniu vo všetkých budovách, čo spôsobilo vypnutie celej jednej budovy od starého hliníkového elektrického vedenia, kvôli prehnitým podlahám vo výstavných i nevýstavných priestoroch, alebo kvôli nedostupnosti výstavných priestorov pre vozíčkárov (na 2. NP možno vyjsť len po dvojitom schodisku),  jednoducho, kvôli nezrekonštruovaným priestorom múzea od samého začiatku jeho fungovania v súčasných priestoroch.Projekt plánujeme na najbližšie štyrii roky. </t>
  </si>
  <si>
    <t xml:space="preserve">Cieľom projektu je zrekonštruovanie všetkých troch budov bývalých kasární Antonína Zápotockého v Prešove na moderné múzeum histórie a kultúry Rusínov na Slovensku. </t>
  </si>
  <si>
    <t>Po zrealizovaní odhadujeme úsporu prevádzkových nákladov - najmä na šetrení energiami ( pllyn na vykurovanie, el. energia, spotreba vody) Očakávame zvýšenie príjmov z tržieb pri väčšom počte návštevníkov a zvýšenie atraktivity múzea</t>
  </si>
  <si>
    <t>08T010E – Stratégia rozvoja múzeí a galérií v SR</t>
  </si>
  <si>
    <t>Zatiaľ bez vypracovanej projkektovej dokumentácie</t>
  </si>
  <si>
    <t>Modernizácia hygienických zariadení, to znamená WC, sprchy, umývadlá pri výstavných, ale aj kancelárskych priestoroch SNM-MRK v Prešove</t>
  </si>
  <si>
    <t>Zámerom projektu je prebudovanie nevyhovujúcich hygienických a sanitačných miestností v celom SNM-MRK v Prešove, hlavne chýbajúci prístup k WC a umývadlám pre zdravotne znevýhodnených návštevníkov múzea, ako aj vytvorenie ženských a mužských WC pri kanceláriách zamestnancov múzea, vytvorenie spŕch pri WC, výmena sifónov a vodovodných batérií alebo celých umývadiel v kanceláriách zamestnancov múzea.</t>
  </si>
  <si>
    <t xml:space="preserve">Cieľom projektu je sprístupniť aj sanitačné miestnosti zdravotne znevýhodneným návštevníkom múzea, ako aj modernizácia hygienických zariadení pre zamestnancov múzea. </t>
  </si>
  <si>
    <t xml:space="preserve">Zákon č. 49/2002 Z.z. o ochrane pamiatkového fondu; </t>
  </si>
  <si>
    <t>Po zrealizovaní investície odhadujeme ušetrenie nákladov v uvedenej výške, úsporov vody (splachovanie, úsporné vodovodné batérie),el. emergie (úsporné osvetlenie LED)</t>
  </si>
  <si>
    <t>Nová stála historická expozícia v SNM – Múzeu rusínskej kultúry v Prešove ako prezentácie kultúrneho dedičstva Rusínov v strednej Európe</t>
  </si>
  <si>
    <t>Zámerom projektu je vytvoriť novú reprezentatívnu historickú expozíciu o dejinách a kultúre Rusínov na Slovensku a v strednej Európe kvôli priblíženiu verejnosti na Slovensku hlavne tragickej histórie Rusínov v 20. storočí a najväčších osobností rusínskej histórie a kultúry. Projektový zámer je rozdelený na dve komplementárne časti.
Prvá časť bude zameraná na stavebné úpravy celého prvého poschodia výtavných priestorov SNM-MRK (strhnutie drevotrieskových obkladov stien a stropov, odstránenie zhnitých parkiet na podlahách, vyspravenie stien a výmena podláh...) a druhá časť bude zameraná na vytvorenie novej historickej expozície v SNM – Múzeu rusínskej kultúry v Prešove na základe najnovších muzeologických vizuálno-zvukových technológií, napríklad aj holografickej výstavy a podobne. V tejto časti projektu pôjde aj o popularizáciu vedeckej, zberateľskej, metodickej a výstavnej činnosti SNM – MRK v Prešove na Slovensku.</t>
  </si>
  <si>
    <t>Cieľom projektu je priblíženie kultúrneho dedičstva Rusínov v strednej Európe a ich tragickej histórie v 20. storočí prostredníctvom  vytvorenia novej stálej historickej expozície v SNM – Múzeu rusínskej kultúry v Prešove zvýšením  kultúrnej atraktivity pre návštevníkov.</t>
  </si>
  <si>
    <t>Zákon č. 206/2009 Z.z. o múzeách a o galériách a o ochrane predmetov kultúrnej hodnoty, §15 a)</t>
  </si>
  <si>
    <t>Ide o návštevnosť vykazovanú v období od 01.01.2022 - 31.12.2022 v budove SNM-MRK v Prešove v priestoroch na prízemí a 1. poschodí v pravej časti, kde sú inštalované výstavy a expozície, alebo sa realizujú aj  kultúrno-vzdelávacíe, spoločenské podujatia, besedy, prezentácie, tvorivé dielne. Pozrealizovaní investície očakávame rozšírenie výstavných poriestorov o plochu 400 m2 a zvýšenie návštevnosti o 100%</t>
  </si>
  <si>
    <t>Terénny výskum v rusínskych obciach na Slovensku skúmajúci  stupeň asimilácie rusínskeho obyvateľstva s majoritnou populáciou</t>
  </si>
  <si>
    <t xml:space="preserve">Zámerom projektu je uskutočniť terénny výskum pracovníkov SNM – Múzea rusínskej kultúry v rusínskych obciach na SV Slovenska, ale aj v okolí Prešova, Levoče, Sabinova, Popradu,  Vranova nad Topľou v PSK, či v okolí Košíc, Rožňavy, Spišskej Novej Vsi, Gelnice v KSK, kde sú rusínske obce izolované od tých na SV Slovenska. Výskumy procesu asimilácie Rusínov s majoritným obyvateľstvom v izolovaných rusínskych obciach sú doteraz veľmi zriedkavé, a preto potrebné. V niektorých asimilovaných obciach je možno na výskum rusínskej kultúry v nich aj neskoro, pretože ani najstarší obyvatelia obce si nebudú pamätať rusínsky jazyk ako bežný dorozumievací prostriedok v ich rodinách, v ich obci. Potreba urobiť sondu do hĺbky asimilácie vo vybraných obciach v uvedených lokalitách. Zároveň je potrebné taktiež skúmať autochtónne rusínske obce na severovýchode Slovenska, t.j. na území s kompaktným osídlením Rusínov – pri poľsko-slovenských a ukrajinsko-slovenských hraniciach – v okresoch Snina, Sobrance, Humenné, Medzilaborce, Svidník, Stropkov, Bardejov, Stará Ľubovňa a porovnať výsledky v týchto obciach a mestách so zisteniami hĺbky asimilácie pôvodnej rusínskej kultúry s majoritnou kultúrou v izolovaných rusínskych obciach vyššie vymenovaných. Pre potreby výskumu v teréne zakúpiť dva kvalitné diktafóny, mikrofón a digitálnu kameru, ako aj notebook na cesty. Výstupom projektu by malo byť vydanie vedeckej monografie z výsledkov terénneho výskumu s fotografickou prílohou a priloženým CD z videonahrávok z výskumu. </t>
  </si>
  <si>
    <t xml:space="preserve">Cieľom projektu je uskutočniť terénny výskum na zistenie stupňa asimilácie a jej príčin pôvodne rusínskeho obyvateľstva s majoritným obyvateľstvom vo vybraných lokalitách na Slovensku a porovnať hĺbku asimilácie a stratu autochtónnej kultúry a jazyka v izolovaných rusínskych obciach s regiónmi severovýchodného Slovenska s kompaktným rusínskym osídlením. Zároveň vydať vedeckú monografiu z výsledkov terénneho výskumu s fotografickou prílohou a priloženým CD z videonahrávok z výskumu. Výsledky výskumu prezentovať na dočasnej výstave v múzeu. </t>
  </si>
  <si>
    <t>Zákon č. 206/2009 Z.z. o múzeách a o galériách a o ochrane predmetov kultúrnej hodnoty, §14. Prgramové vyhlásenie vlády SR 2020 - 2024; Uznesenie vlády SR č. 649 zo 14. októbra 2020</t>
  </si>
  <si>
    <t xml:space="preserve">Odhadovaný počet hodín na realizovanie zámeru odbornými zamestnencami SNM-MRK v Prešove vo vzťahu k riešenej vedeckovýskumnej úlohe </t>
  </si>
  <si>
    <t xml:space="preserve">Vytvorenie digitálneho zvukového archívu v SNM-MRK v Prešove na základe výskumu zvukového archívu RTVS </t>
  </si>
  <si>
    <t xml:space="preserve">Zámerom projektu je zrealizovať výskum v rozhlasovom archíve RTVS, v ktorom sa nachádza množstvo magnetofónových a audionahrávok redaktorov rusínskeho vysielania, ktorí za 95 rokov rozhlasového vysielania na Slovensku prešli veľkú časť severovýchodného Slovenska a nahrali neuveriteľné množstvo zápisov zo života Rusínov na Slovensku. Na základe tohto výskumu - vyselektovať existujúci zvukový materiál a vytvoriť z neho v digitálnej podobe zvukový archáv SNM - MRK v Prešove a v spolupráci s RTVS pripraviť výstavy v SNM-MRK v Prešove. </t>
  </si>
  <si>
    <t xml:space="preserve">Cieľom projektu je zachovať zvukovú pamäť života Rusínov na Slovensku od začiatkov existencie rozhlasového vysielania na Slovensku po súčasnosť vytvorením unikátneho digitálneho zvukového archívu histórie a kultúry Rusínov na Slovensku v priebehu 20. storočia. </t>
  </si>
  <si>
    <t>Prgramové vyhlásenie vlády SR 2020 - 2024; Uznesenie vlády SR č. 649 zo 14. októbra 2020</t>
  </si>
  <si>
    <t>Nová služba pre návštevníkov a odbornú verejnosť pri návšteve múzea. Zatraktívnenie múzea pre návštevníkov</t>
  </si>
  <si>
    <t xml:space="preserve">Výstava Ivan Nestor Šafranko </t>
  </si>
  <si>
    <t>Zámerom projektu je predstaviť verejnosti na Slovensku diela významného rusínskeho umelca  Ivana Nestora Šafranka (*1931 v Turej Paseke, + 2020 v Prahe), ktoré patria k skvostom vizuálneho umenia SR v kontexte slovenskej maľby na prelome 20. a 21. storočia. V jeho tvorbe sa spájajú domáce tradície s novými avantgardnými prúdmi svetového umenia. Autor sa nebál kráčať proti prúdu a raziť si svoj vlastný radikálny, umelecký smer.  Patril medzi prvých výtvarníkov, ktorí sa venovali abstraktnej tvorbe, technike ready-made a drippingu. Zámerom výstavy je oboznámiť verejnosť s tvorbou umelca, ktorý zriedka vystavoval, a preto jeho tvorba  predstavuje len minimálne preskúmanú odnož dejín stredoeurópskeho umenia. Poukázať na jeho život a dielo. Autor  desaťročia učil na Katedre výtvarnej výchovy Pedagogickej fakulty UPJŠ, kde bol vymenovaný za profesora. Celý život zasvätil vizuálnemu umeniu, ktoré novátorsky prezentovalo duchovné hodnoty rusínského etnika.</t>
  </si>
  <si>
    <t>Cieľom projektu je uskutočniť dočasnú výstavu v SNM-MRK v Prešove Ivan Nestor Šafranko.</t>
  </si>
  <si>
    <t>Ide o návštevnosť vykazovanú v období od 01.01.2022 - 31.12.2022 v budove SNM-MRK v Prešove v priestoroch na prízemí a 1. poschodí v pravej časti, kde sú inštalované výstavy a expozície, alebo sa realizujú aj  kultúrno-vzdelávacíe, spoločenské podujatia, besedy, prezentácie, tvorivé dielne. Pozrealizovaní investície zlepšenie atraktivity a zvýšenie návštevnosti o 100%</t>
  </si>
  <si>
    <t>Miško Čabala  - výstava z diela rusínskeho maliara</t>
  </si>
  <si>
    <t xml:space="preserve">Zámerom projektu je predstaviť verejnosti na Slovensku tvorbu rusínskeho maliara Michala Čabalu (*1941 Nižné Čabiny, + 2002 Prešov ), ojedinelého zjavu východoslovenského maliarstva, psychológa rusínskej krajiny, portrétu a divadelných výjavov, ktoré spracováva podvedome na základe svojej senzitívnosti vnimania reality. Počas štúdií si vytvoril rukopis, ktorý bol pre jeho maliarsky kumšt najdôležitejší a teda nemenný a nezameniteľný. Ide o umelca, bohéma ktorého dielo nikdy nepodliehalo  oficiálnym normám či výtvarným trendom. Jeho diela divák preciťuje viac srdcom ako zrakom. Tento solitér  v maliarstve, ktorého tvorba nie je docenená je ojedinelý zjav krajinára, ktorý rusínskou krajinou dýchal a najviac jej rozumel. </t>
  </si>
  <si>
    <t xml:space="preserve">Cieľom projektu je zmapovať život a tvorbu Michala Čabalu, zozbierať  rozsiahle dielo autora, ktoré je v súkromných a galerijných zbierkach, vydať monografiu a zrealizovať výstavu diel tohto umelca. </t>
  </si>
  <si>
    <t>Rusínsky svet (duša, jazyk, príroda) - cyklus výstav, besied, koncertov</t>
  </si>
  <si>
    <t xml:space="preserve">Zámerom projektu je pozývať  domácich i zahraničných umelcov, literátov, hudobníkov s rusínskymi koreňmi na rezidenčné pobyty do Polonín, kde by hľadali a spoznávali genius locci rusínskeho sveta a vydali obrazovú, či zvukovú správu o identite Rusínov a prostredia, kde žijú, cez prizmu svojho poznania a vnímania prostredia. </t>
  </si>
  <si>
    <t>Cieľom projektu je uskutočnenie výstav, besied, premietania či koncertov na základe pozvania domácich aj zahraničných umelcov, literátov, hudobníkov s rusínskymi koreňmi na rezidenčné pobyty do Polonín, kde by hľadali a spoznávali genius locci rusínskeho sveta a vydali obrazovú, či zvukovú správu o identite Rusínov a prostredia, kde žijú.</t>
  </si>
  <si>
    <t>Konáre koreňov  (prezentácia mladých rusínskych umelcov - vizuálneho, aj hudobného umenia)</t>
  </si>
  <si>
    <t xml:space="preserve">Zámerom  projektu je spolupracovať s mladými a začínajúcimi umelcami, ktorí majú rusínske korene a vytvoriť im možnosti vlastnej prezentácie v múzeu. Cieľom by mali byť výstavy, projekcie  a koncerty multižanrové podujatia. Plánovaní autori: L. Nimcová,  B. Sirka, J. Vasiľko, T. Picha, R. Čerevka, F. Bandurčin, V. Ganaj, M. Žolobanič, Zuzana Križalkovičová, Katarína Balúnová. Zdenka Kvasková a iní. </t>
  </si>
  <si>
    <t>Cieľom projektu je predstavovať mladých a začínajúcich umelcov s rusínskymi koreňmi verejnosti na Slovensku a vytvoriť im možnosti vlastnej prezentácie v múzeu prostredníctvom výstav, projekcií, koncertov a multižánrových podujatí.</t>
  </si>
  <si>
    <t>Paraska Goricvit - vizuálna výstava</t>
  </si>
  <si>
    <t>Zámerom projektu je predstaviť tvorbu Parasky Goricvit a výstaviť diela neobyčajne pravdivej ženy, ktorá bola karpatskou umelkyňou, poetkou, filozofkou  a fotografkou z obce Krivorivňa na Podkarpatí. Výstava bude realizovaná v spolupráci s Umeleckým Arzenálom v Kyjeve.</t>
  </si>
  <si>
    <t>Cieľom projektu je uskutočniť výstavu diel neobyčajne pravdivej ženy - Parasky Goricvit.</t>
  </si>
  <si>
    <t>Dodávka stacionárnych súprav zvukovej aparatúry pre ozvučenie jednotlivých výstavných priestorov SNM-MRK v Prešove</t>
  </si>
  <si>
    <t>Zámerom projektu je inštalovať vo výstavných priestoroch SNM-MRK samostatné zvukové aparatúry. Zvuková aparatúra v každej výstavnej miestnosti automaticky po vojdení návštevníkov zvukovo dotvorí atmosféru expozície. Zvukovú aparatúru však bude možné použiť aj pre klasické ozvučenie miestnosti, napr. pri veľkom počte návštevníkov pri podujatí, kedy sa bude môcť použiť zvuková aparatúra ako audio-sprievodca expozíciou. Aparatúra umožní prehrávať rôzne zvukové nahrávky či sprievodný zvuk k obrazu premietaný inými zariadeniami v priestore expozície. Súprava pre každú miestnosť bude pozostávať z nasledujúcich komponentov:dve aktívne reproduktorové sústavy, malý zvukový mixážny pult, senzor prítomnosti osôb v miestnosti, malý prehrávač zvukových nahrávok, malá centrálna jednotka, ktorá bude prepájať komponenty systému a aktivovať systém po zaregistrovaní prítomnosti osôb v expozícii.</t>
  </si>
  <si>
    <t xml:space="preserve">Cieľom projektu je zabezpečiť ozvučenie všetkých výstavných miestností v SNM-MRK na senzor, aby sa dotvorila zvuková atmosféra vystavovaných zbierkových predmetov. </t>
  </si>
  <si>
    <t>Nákup mobilnej zvukovej techniky pre ozvučenie kultúrnych podujatí v interiéri aj exteriéri SNM-MRK a dodávka svetelnej techniky pre osvetlenie kultúrnych podujatí v interiéri aj exteriéri SNM - MRK.</t>
  </si>
  <si>
    <t>Zámerom projektu je zakúpiť mobilnú zvukovú aparatúru pozostávajpcu z dvoch výkonných aktívnych dvojpásmových reproduktorových sústav so špičkovým výkonom 1000W (reproduktory 15“ a 1“) a dvoch aktívnych menších sústav s reproduktormi 12“ a 1“, pre použitie vo funkcii pódiových odposluchov. Srdcom zvukového systému bude mixážny pult zvuku, ktorý upravuje zvukový signál zo svojich vstupov a ďalej ho distribuuje pre príslušné aktívne reproduktory. Mikrofóny AKG C7 so superkardioidnou snímacou charakteristikou a širokým frekvenčným rozsahom sú určené pre snímanie ľudského hlasu a hudobných nástrojov v akusticky komplikovanom prostredí „live“ prenosov. Mikrofón C3000 má širší záber (kardioida) a je určený na snímanie hlasu viacerých osôb súčasne (zborový spev) alebo záznam zvuku z hudobných nástrojov...Svetelný park pozostáva z dvoch druhov svetiel. Farebné slúžia predovšetkým na dotváranie farebnej atmosféry a rôzne scénické efekty. Umožňujú mixovať rôzne farebné odtiene z farieb modrá, červená, zelená, jantárová, biela a ultrafialová. Biele svetlá zas slúžia na klasické scénické osvetlenie. Okrem intenzity svetla je tu možné riadiť aj teplotu bieleho osvetlenia – od studenej bielej cez neutrálnu, teplú až po „superteplú“ jantárovú... Možno tu nastavovať aj vyžarovací uhol svetla a to v rozsahu 17, 20, 40 a 60 stupňov.Srdcom systému je riadiaci pult pre svetlá, ktorý umožňuje riadiť svetlá prostredníctvom DMX512 protokolu. Vlastnosti pripojených svetiel (intenzita svetla, farba, teplota, stroboskopické efekty,...) je možné ovládať z dotyčného pultu pokynmi vysielanými cez 24 kanálov.</t>
  </si>
  <si>
    <t>Cieľom projektu je zakúpenie mobilnej zvukovej techniky pre ozvučenie kultúrnych podujatí v interiéri aj exteriéri SNM-MRK a dodávka svetelnej techniky pre osvetlenie kultúrnych podujatí v interiéri aj exteriéri SNM - MRK</t>
  </si>
  <si>
    <t xml:space="preserve">Slávni Rusíni - cyklus videodokumentov zo života a diela významných, často neznámych Rusínov zo Slovenska. </t>
  </si>
  <si>
    <t>Zámerom projektu je vytvoriť cykus videodokumenotv zo života a diela významných, často neznámych, Rusínov zo Slovenska.- výroba videonahrávok na múzejný  Youtube kanál - 60 dielov.</t>
  </si>
  <si>
    <t xml:space="preserve">Cieľom projektu je vytvoriť cyklus 60 videí o slávnych Rusínoch zo Slovenska. </t>
  </si>
  <si>
    <t>Prgramové vyhlásenie vlády SR 2020 - 2024; Uznesenie vlády SR č. 649 zo 14. októbra 2024</t>
  </si>
  <si>
    <t xml:space="preserve">Literárne večery a  medailóny rusínskych osobností pri príležitosti ich významného životného jubilea. </t>
  </si>
  <si>
    <t>Zámerom projektu je zrealizovať litterárne večery a  medailóny rusínskych osobností pri príležitosti ich významného životného jubilea - Jozef Kudzej - 70 rokov - bájkár, tvorca duchovnej poézie, prekladateľ bohoslužobných textov z cirkevnoslovančiny do   rusínčiny - literárny večer. Rodina Alexeja a Grigorija Gerovských , potomkov A. Dobrianskeho  - v rusínskych dejinách -  slávne rody. Biskup Vasiľ Hopko - blahoslovený mučeník viery a priateľ P. P.  Gojdiča (1904 - 1976) medaión osobnosti. Anton Beskyd (1855) - rusínsky politik - medailón rusínskej osobnosti.  Výročie kodifikácie rusínskeho jazyka na Slovensku (1995). Ivan Polivka - kultúrny dejateľ spolupracovník A. Pavloviča - literárny večer.</t>
  </si>
  <si>
    <t xml:space="preserve">Cieľom projektu je zrealizovať cyklus literárnych večerov a medailónov významných rusínskych osobností pri príležitosti ich významného životného jubilea. </t>
  </si>
  <si>
    <t xml:space="preserve">Nákup výstavného mobiliáru, závesného systému, galerijného osvetlenia a magnetickej steny pre výstavy a ateliéry v SNM-MRK  Prešove  </t>
  </si>
  <si>
    <t>Nákup výstavného mobiliáru do múzea po rozšírení výstavných priestorov, a to výstavných moderných vitrín ľahko manipulovateľných s osvetlením, vitrín na objednávku kombinovaných s drevom, tubusov, figurín, moderného galerijného závesného systému pre obrazy a vystavené predmety, elektronického zariadenia pre audio-vizuálne premietanie dokumentov, interaktívnu tabuľu a magnetickú stenu pre ateliéry v múzeu – pre deti a dospelých, audio-sprievodcovia, iné audio-vizuálne a dotykové vybavenie výstavných priestorov, prípadne aj texty v Braillovom písme, euroklipy na vystavované fotografie, grafiky, rámy na zakúpené obrazy ...</t>
  </si>
  <si>
    <t xml:space="preserve">Po rozšírení výstavných priestorov pre stále, aj krátkodobé výstavy je nevyhnutné zmodernizovať spôsob prezentácie vystavených zbierkových predmetov. K tomu bude potrebné nakúpiť nový výstavný mobiliár, nový závesný galerijný systém, nové galerijné osvetlenie, audio-vizuálne dotykové vybavenie výstavných priestorov a audio-sprievodcov, do ktorých bude potrebné nahrať texty o vystavených predmetoch prípadne až v ôsmich jazykoch, zabezpečenie vybraných textov výstav v Braillovom písme pre nevidiacich návštevníkov. </t>
  </si>
  <si>
    <t>Zákon č. 206/2009 Z.z. o múzeách a o galériách a o ochrane predmetov kultúrnej hodnoty, §12 a §13</t>
  </si>
  <si>
    <t>Realizáciou investície dosiahneme zvýšenie atraktivity múzea, zlepšený celkový zážitok návštevníka cez rôzne nové moderné technológie ( osvetlenie priestorov, ozvučenie, audiovizuálne efekty a podobne) Odhadované zvýšenie návštevnosti o100%</t>
  </si>
  <si>
    <t xml:space="preserve">Nákup galerijného osvetlenia pre výstavné priestory v múzeu – bude najdrahšou položkou z navrhovaného projektu, z cenovej ponuky firmy zabezpečujúcej galerijné osvetlenie vzišla suma 50 000 eur. </t>
  </si>
  <si>
    <t xml:space="preserve">Výstava ikon v SNM-MRK v Prešove v roku 2024 - OBRAZ - ODRAZ – ODKAZ </t>
  </si>
  <si>
    <t xml:space="preserve">Výstava sakrálnych ikon 14. až 19. storočia z Bulharska, Rumunska, Grécka, Slovenska, Ukrajiny a Ruska - diel mimoriadnej duchovnej, umeleckej i historickej hodnoty - v spojení s objektmi  Miroslava Žolobaniča,  mladého autora, ktorý sa zaoberá témami  východnej spirituality a dlhodobým výskumom  mesianizmu v súčasnom umení. 
Nakoľko ikony sú pre kresťanov východného obradu a teda aj Rusínov liturgickým predmetom, vnímajú ich nie len ako obraz, ale hlavne ako okno do večnosti a živé stretnutie s tým, koho ikona predstavuje. Spojitosť tohto vesmíru ikon so svetom súčasného sakrálneho výtvarného umenia vytvorí prekvapivú tvarovú a vizuálnu rozdielnosť, ale na druhej strane duchovný súzvuk vychádzajúci z jednotného prameňa kresťanskej spirituality. Tento prameň môže obohatiť hranice vnímania a poslania umenia o ďalší rozmer smerujúci k čistej kontemplácii. Východná spiritualita je o sebavydaní a sebazapretí. A spojitosťou s altermoderným pútnictvom, médiom prenosu v diele  Miroslava Žolobaniča, môže  ponúknuť univerzálne myšlienky  sveta a života, uložiť ich v srdci a tak prospieť duši.
Na autorskej výstave sa odprezentuje okolo päťdesiat ikon a šesť minimalistických objektov. Výstava bude realizovaná v spolupráci s O.Z. IKONY v Žiline a autorom Miroslavom Žolobaničom. 
Výstavu OBRAZ – ODRAZ – ODKAZ plánujeme zrealizovať v mesiacoch september 2023 – december 2023. Súčasťou výstavy bude aj katalóg, prípadne vypracovanie grafických a pracovných listov na realizáciu tvorivých dielní k výstave pre veľkých i malých. 
O.Z. IKONY v Žiline prezentuje expozíciu originálnych IKON z krajín kresťanov východného obradu. Múzeum vlastní niekoľko stovák týchto liturgických predmetov a sídli v budove spoločnosti HOUR. Expozícia Ikony v Žiline je jediná svojho druhu na Slovensku. V svojich priestoroch ukrýva výstavu krásnych historických ikon z dávnej minulosti písaných rukou majstrov - ikonopiscov.
Miroslav ŽOLOBANIČ (*1991, Košice) má rusínske korene a je absolventom Vysokej školy výtvarných umení v Bratislave, katedra Grafiky a iných médií, ateliér Voľnej a farebnej grafiky, momentálne je interným doktorandom na danej katedre (školiteľ prof. Róbert Jančovič, akad. mal.) Žije a tvorí v Bratislave.
</t>
  </si>
  <si>
    <t>Výstava sakrálnych ikon 14. až 19. storočia z Bulharska, Rumunska, Grécka, Slovenska, Ukrajiny a Ruska - diel mimoriadnej duchovnej, umeleckej i historickej hodnoty - v spojení s objektmi  Miroslava Žolobaniča, mladého autora, ktorý sa zaoberá témami  východnej spirituality a dlhodobým výskumom mesianizmu v súčasnom umení. Spojitosť vesmíru ikon so svetom súčasného sakrálneho výtvarného umenia vytvorí prekvapivú tvarovú a vizuálnu rozdielnosť, ale na druhej strane duchovný súzvuk vychádzajúci z jednotného prameňa kresťanskej východnej spirituality. Tento prameň môže obohatiť hranice vnímania a poslania umenia o ďalší rozmer smerujúci k čistej kontemplácii.</t>
  </si>
  <si>
    <t>Zákon č. 206/2009 Z.z. o múzeách a o galériách a o ochrane predmetov kultúrnej hodnoty, §15 b)</t>
  </si>
  <si>
    <t>Pri realizácii výstavy je poitrebné rátať s cestovnými nákladmi, poistením diel, prepravou, inštaláciou a propagáciou</t>
  </si>
  <si>
    <t xml:space="preserve">Múzeum obci, obec múzeu  v SNM-MRK v Prešove </t>
  </si>
  <si>
    <t xml:space="preserve">V zámere plánujeme v múzeu uskutočniť tri prezentácie histórie vybraných rusínskych obcí zo Slovenska a ich osobností zapísaných do análov  spoločenského života na Slovensku. 
Po úspešnom projekte Múzeum obci a obec múzeu v roku 2019, v rámci ktorého sme v SNM-MRK v Prešove predstavili históriu štyroch obcí z okresu Medzilaborce, a to Radvane nad Laborcom, Volice, Zbudskej Belej a Valentoviec sme zamýšľali pokračovať v predstavovaní ďalších rusínskych obcí z celého severovýchodného Slovenska, ale aj iných oblastí Slovenska, no uzavretie múzea kvôli korona-karanténe nám v tom zabránilo na jar, aj na jeseň roku 2020, aj 2021. Preto veríme, že z prvej prezentácie v roku 2019 sa napriek všetkému po čase stane úspešná tradícia a že nám v rokoch 2023 - 2024  už nič nezabráni v nej pokračovať. Prezentáciou histórie a kultúry jednotlivých rusínskych obcí chceme predstaviť jednotlivé rusínske regióny širšej verejnosti na Slovensku a zároveň od obcí očakávame obohatenie depozitára múzea o etnografické predmety kultúrnej hodnoty z jednotlivých rusínskych regiónov, ale aj obohatenie múzejnej knižnice, fotodokumentácie či diskografie múzea. 
</t>
  </si>
  <si>
    <t xml:space="preserve">Predstaviť verejnosti na Slovensku, v Prešove i mimo neho často neznámu históriu rusínskych obcí a ich výrazné osobnosti, ktoré významným spôsobom ovplyvnili spoločenský život na Slovensku v  jeho rôznych oblastiach. </t>
  </si>
  <si>
    <t>Zákon č. 206/2009 Z.z. o múzeách a o galériách a o ochrane predmetov kultúrnej hodnoty, §15 d)</t>
  </si>
  <si>
    <t>Realizáciou zámeru poskytneme službu pre návštevníkov a odbornú verejnosť pri návšteve múzea. Zatraktívnenie múzea pre návštevníkov.Uvedená hodnota závisí od počtu realizovaných podujatí.</t>
  </si>
  <si>
    <t xml:space="preserve">Vybrané kapitoly z dejín a kultúry Rusínov (kolektívna monografia) </t>
  </si>
  <si>
    <t xml:space="preserve">O histórii a kultúre Rusínov píšu naslovovzatí vedci (profesor Peter Švorc z FF PU v Prešove, profesor Robert Magocsi z Torontskej univerzity, doktor Stanislav Konečný, bývalý vedecký pracovník zo Spoločensko-vedného ústavu SAV v Košiciach, Ivan Pop – historik narodený v Užhorode, odkiaľ ho poslali na Ruskú akadémiu vied do Moskvy, odkiaľ emigroval do Československa, do Karlových Varov, kde napísal viacero historických prác z neznámej histórie Rusínov, 40 rokov zakázanej národnostnej menšiny v Československu. Uvedení autori, prirodzene, nemohli obsiahnuť všetky neodkryté problémy z dejín a kultúry malého postupne vymierajúceho národa v strede Európy. 
Kolektív zamestnancov SNM - Múzea rusínskej kultúry v Prešove si zaumienil odkryť ďalšie neznáme kapitoly z dejín a kultúry Rusínov, národnostnej menšiny, ktorú si verejnosť na Slovensku po 40-ročnom zákaze od roku 1950 do konca roku 1989 aj napriek oficiálnemu uznaniu v roku 1990 stále stotožňuje s ukrajinskou národnostnou menšinou. 
Daný projekt sme rozčlenili na tri etapy a k nim vydanie zodpovedajúcich publikácií
</t>
  </si>
  <si>
    <t>Predstaviť históriu a kultúru Rusínov ako autochtónneho národa strednej Európy od najstarších dôb po súčasnosť v stálej výstave v SNM-MKR v Prešove, v katalógu k danej výstave autorky Radky Onderkovej, vo vedeckej monografii autorky Ľuby Kráľovej a v kolektívnej monografii autorov Ľuby Kráľovej, Radky Onderkovej, Jany Truščinskej, Anny Simkovej a Miroslava Morochoviča. 
I. Inštalácia stálej výstavy Z dejín Rusínov v SNM-MRK v Prešove (september 2022) a k nej vydanie katalógu s názvom Z dejín Rusínov autorky Mgr. Radky Onderkovej (december 2023). 
II. Analýza výsledkov sčítaní ľudu a obyvateľov, bytov a domov v SR od roku 1991 do roku 2021 na pozadí výsledkov sčítaní ľudu od roku 1881 do roku 2021 vo vzťahu k rusínskej národnostnej menšine a vydanie vedeckej monografie Špecifické problémy jazykovej a národnej sebareflexie Rusínov v minulosti a v súčasnosti. Autorka PhDr., Mgr. Ľuby Kráľovej, Ph.D. (október 2022 – december 2023).
III. Vedecká kolektívna monografia o dejinách a kultúre Rusínov od najstarších dôb po súčasnosť – zo života Rusínov v strednej Európe a na Slovensku - Vybrané kapitoly z dejín a kultúry Rusínov
Autori: PhDr., Mgr. Ľuba Kráľová, Ph.D., Mgr. Radka Onderková, Mgr.art. Jana Truščinská, PaedDr., Mgr. Anna Simková, Mgr.art Miroslav Morochovič (október 2022 – december 2024).</t>
  </si>
  <si>
    <t>Zákon č. 206/2009 Z.z. o múzeách a o galériách a o ochrane predmetov kultúrnej hodnoty, §15 c)</t>
  </si>
  <si>
    <t>Náklady na vydanie a tlač  predpokladaná cena cca od 12 do 16€/ kus</t>
  </si>
  <si>
    <t>SNM - Múzeum SNR Myjava</t>
  </si>
  <si>
    <t>Zateplenie a oprava strešného plášťa na Prístavbe prof. Kusého</t>
  </si>
  <si>
    <t>Zámerom projektu je zateplenie a oprava medenej strechy na jednom zo štyroch objektov SNM - Múzea SNR v Myjave. Objekt - Prístavba prof. Kusého je multifunkčným priestorom, v ktorom sa nachádzajú expozičné a výstavné priestory, miesto prvého kontaktu, konferenčná miestnosť a časť depozitárov. Vplyvom počasia a vekom dochádzalo k postupnému skorodovaniu a deštrukcii strešnej krytiny. Súčasná tepelná izolácia v strešnej konštrukcii je nedostatočná a nesprávne položená, čo spôsobuje zvýšené prevádzkové náklady a počas letných mesiacov nepriaznivé klimatické podmienky vo výstavných a expozičných priestoroch múzea a v depozitári nachádzajúcom sa v podkrovnom priestore.</t>
  </si>
  <si>
    <t>Cieľom projektu je komplexné zateplenie a oprava medenej strechy na NKP, ktorá vykazuje známky poškodenia. Strecha je v pôvodnom stave (z roku 1968) bez akýchkoľvek zásahov a opráv. Súčasná prevádzka budovy je neekonomická v dôsledku nevyhovujúcej tepelnej izolácii strechy a poškodenia strešného plášťa, ktorý priebežne prepúšťa ďažďovú vodu. Minimalizovanie budúcich nákladov, ochrana predmetov kultúrnej hodnoty a starostlivosť o zverenú NKP:</t>
  </si>
  <si>
    <t>úspora na energiách</t>
  </si>
  <si>
    <t>Reštaurovanie exteriérovej veľkorozmernej plastiky "Slovanská lipa"</t>
  </si>
  <si>
    <t>Veľkorozmerná plastika "Slovanská lipa", ktorej autorom je známy slovenský sochár Štefan Belohradský je súčasťou areálu SNM - Múzea SNR v Myjave od roku 1968. Exteriérová plastika s rozmerom 270 cm je zhotovená zo zváraného hliníka a esteticky i symbolicky dotvára vstupný areál Múzea SNR. Vplyvom poveternostných podmienok začal materiál, z ktorého je umelecké dielo zhotovené degradovať. Je nutné uvedenú degradáciu diela zastaviť reštaurátorským zásahom z dôvodu zachovania jej umeleckej a historickej hodnoty.</t>
  </si>
  <si>
    <t>Cieľom projektu je zabrániť značnej degradácii umeleckého diela a zachovať umeleckú a historickú hodnotu diela.</t>
  </si>
  <si>
    <t>zvýšenie návštevnosti o 30%, t.j. o 3 500 návštevníkov za rok</t>
  </si>
  <si>
    <t>Reštaurovanie textílií</t>
  </si>
  <si>
    <t>Zámerom projektu je reštaurovanie 4 ks textílií z vlastného zbierkového fondu múzea. Jedná sa o cechové prikrývky, spolkovú zástavu a spolkovú prikrývku. Uvedené textílie sú značne poškodené, v prípade potreby sa nedajú použiť na prezentačné účely.</t>
  </si>
  <si>
    <t>Cieľom projektu je ochrana predmetov kultúrnej hodnoty a zabránenie ďalšej degradácii zbierkových predmetov zo zbierkového fondu Múzea SNR.</t>
  </si>
  <si>
    <t>zvýšenie príjmov (možnosť prezentácie zbierkových predmetov po zreštaurovaní), zníženie nákladov na ochranu predmetov kultúrnej hodnoty</t>
  </si>
  <si>
    <t>Projekčná interaktívna stena</t>
  </si>
  <si>
    <t>Zámerom projektu je predstaviť múzeum ako dynamickú pamäťovú inštitúciu, ktorá ponúka návštevníkom a školám možnosť získať informácie aj hravou formou. Novovybudované Vzdelávacie centrum "Albertína", ktoré sa nachádza v areáli rodného domu M. R. Štefánika  je miestom s rozšírenou ponukou vzdelávacích aktivít súvisiacich s osobnosťou gen. M. R. Štefánika. Jednou z nich bude aj projekčná interaktívna stena s veľkoplošnou mapou sveta, ktorá bude ilustrovať najväčšiu Štefánikovu vášeň - cestovanie. Súčasťou projekčnej interaktívnej steny budú aj ďalšie vzdelávacie aplikácie.</t>
  </si>
  <si>
    <t xml:space="preserve">Cieľom projektu je rozšíriť ponuku vzdelávacích aktivít pre návštevníkov rodného domu M. R. Štefánika. </t>
  </si>
  <si>
    <t>SNM - MUK Svidník</t>
  </si>
  <si>
    <t>Renovovanie barokového kaštieľa Galérie Dezidera Millyho</t>
  </si>
  <si>
    <t xml:space="preserve">Vypracovanie predprojektovej a projektovej dokumentácie, celková obnova barokového kaštieľa-NKP </t>
  </si>
  <si>
    <t>Zvýšenie kultúrnej atraktivity umelecko-historickej expozície   najstaršej svetskej stavby, zníženie energetických nákladov</t>
  </si>
  <si>
    <t>Zákon č. 206/2009 Z.z. o múzeách a o galériách a o ochrane predmetov kultúrnej hodnoty, §13 ods.1</t>
  </si>
  <si>
    <t>ušetrenie</t>
  </si>
  <si>
    <t>08T010E -Stratégia rozvoja múzeí a galérií v SR</t>
  </si>
  <si>
    <t>Dostavba hlavného objektu skanzenu SNM-MUK Svidník</t>
  </si>
  <si>
    <t>Ukončenie prác na časti “B“, s výstavbou parkoviska a oplotenia (skanzen)</t>
  </si>
  <si>
    <t xml:space="preserve">Zvýšenie kvalitatívnej úrovne turistickej infraštruktúry,kvalita poskytovaných služieb pre návštevníkov </t>
  </si>
  <si>
    <t>Zákon č. 206/2009 Z.z. o múzeách a o galériách a o ochrane predmetov kultúrnej hodnoty, §12 ods. 1 a)</t>
  </si>
  <si>
    <t>návštevnosť</t>
  </si>
  <si>
    <t>08T0103 - Podpora kultúrnych aktivít RO a PO</t>
  </si>
  <si>
    <t>Revitalizácia parku v Galérii Dezidera Millyho</t>
  </si>
  <si>
    <t>Architektonická štúdia záhradného parku v Galérii Dezidera Millyho - vypracovanie</t>
  </si>
  <si>
    <t>Revitalizácia exteriérovej zelene, nová výsadba a osadenie parkového mobiliáru</t>
  </si>
  <si>
    <t>Zákon č. 206/2009 Z.z. o múzeách a o galériách a o ochrane predmetov kultúrnej hodnoty, §16 ods. 1 a)</t>
  </si>
  <si>
    <t>Pamiatky ľudovej architektúry-obnova národopisnej expozície múzea</t>
  </si>
  <si>
    <t>Oprava havarijného stavu technických objektov ľudovej architektúry</t>
  </si>
  <si>
    <t>Záchrana pamiatok ľudovej architektúry, ktoré tvoria významnú súčasť kultúrneho dedičstva SR</t>
  </si>
  <si>
    <t>Rekonštrukcia budovy múzea vo Svidníku</t>
  </si>
  <si>
    <t>Zámerom projektu je celková obnova budovy múzea, ktorá je jednou z architektonických dominánt stredu mesta a svojím vzhľadom výrazne pôsobí na charakter námestia. Obnova umožní rozšíriť stálu kultúrno-historickú expozíciu, ktorá nebola aktualizovaná od svojho otvorenia v roku 1991.</t>
  </si>
  <si>
    <t xml:space="preserve"> Komplexná obnova exteriéru a interiéru budovy.</t>
  </si>
  <si>
    <t>Zákon č. 206/2009 Z.z. o múzeách a o galériách a o ochrane predmetov kultúrnej hodnoty, §12 ods. 1</t>
  </si>
  <si>
    <t>ušetrenie peňazí</t>
  </si>
  <si>
    <t>Vedecký zborník múzea č .29</t>
  </si>
  <si>
    <t xml:space="preserve">Dlhoročná tradícia publikačnej činnosti najstaršieho etrnicky profilovaného múzea </t>
  </si>
  <si>
    <t>Vydanie kolektívneho monografického diela - zborníka</t>
  </si>
  <si>
    <t>ušetrenie človekohodín</t>
  </si>
  <si>
    <t xml:space="preserve">SNM - Múzeum židovskej kultúry </t>
  </si>
  <si>
    <t xml:space="preserve">Rekonštrukcia SO 4534 Ošetrovne na administratívnu budovu
- Múzeum holokaustu v Seredi </t>
  </si>
  <si>
    <t>Rekonštruovať v súčasnosti neužívaný objekt bývalej ošetrovne na administratívnu budovu. Zamedzenie škodám na majetku štátu.</t>
  </si>
  <si>
    <t>Rekonštrukcia jestvujúceho objejtu na administratívnu budovu</t>
  </si>
  <si>
    <t>Spoločenská návratnosť sa nedá preukázať, ide o ochranu majetku štátu v správe SNM</t>
  </si>
  <si>
    <t xml:space="preserve">08S0106 Múzeá a galérie
</t>
  </si>
  <si>
    <t xml:space="preserve">Rekonštrukcia SO 4546 Administratívnej budovy  na depozitár a sklad
- Múzeum holokaustu v Seredi </t>
  </si>
  <si>
    <t>Objekt je v súčasnosti v havarijnom stave. Jeho rekonštrukciou sa zamedzí znehodnocovaniu majetku štátu. Vybudovať depozitár pre zbierkové predmety múzea a skladové priestory pre prevádzku celého areálu MHS. Tieto priestory v múzeu absentujú.</t>
  </si>
  <si>
    <t xml:space="preserve">Vybudovať depozitár pre zbierkové predmety múzea a skladové priestory. </t>
  </si>
  <si>
    <t>Vstavba do podkrovia v Zsigrayovej kúrii na Židovskej 17, Bratislava</t>
  </si>
  <si>
    <t>Sprístupmiť  nevyužitý priestor podkrovia  v Zsigrayovej kúrii, za účelom rozšírenia aktivít v oblati výchovy a výstavníctva. Ďalším prínosom budú energetické úspory, výmena strešnej krytiny a klampiarskych konštrikcií.</t>
  </si>
  <si>
    <t>Vybudovanie  výstavných a prednáškových priestorov v MŽK.</t>
  </si>
  <si>
    <t xml:space="preserve">  V rámci rekonštrukcie strechy a podkrovia bude zateplené podkrovie a vymenené kotly ústr. Kúrenia budovy, čím vzniknú úspory na vykurovaní cca 20%</t>
  </si>
  <si>
    <t>Sadové a parkové úpravy vr. závlahového systému a vonkajšie osvetlenie areálu
- Múzeum holokaustu v Seredi</t>
  </si>
  <si>
    <t>Zjednotenie a dokončenie sadových a parkových úprav v celom areáli múzea, dobudovanie závlahového systému a vonkajšieho osvetlenia areálu. Nová výsadba zelene a osadenie parkového mobiliáru.</t>
  </si>
  <si>
    <t>Revitalizácia areálovej zelene a dobudovanie  vonkajšieho osvetlenia</t>
  </si>
  <si>
    <t>Rekonštrukcia južnej fasády Zsigrayovej kúrii na Židovskej 17, Bratislava</t>
  </si>
  <si>
    <t>Ideo poslednú etapu celkovej rekonštrukcie fasády národnej kultúrnej pamiatky "Zsigrayová kúria", ktorá je sídlom  Múzea židovskej kultúry v Bratislave</t>
  </si>
  <si>
    <t>Rekonštrukcia   poškodenej fasády.</t>
  </si>
  <si>
    <t>SNM - Prírodovedné múzeum</t>
  </si>
  <si>
    <t>Zázrak prírody - Človek v čase a priestore</t>
  </si>
  <si>
    <t>dokončenie a otvorenie expozície realizované</t>
  </si>
  <si>
    <t>projekt bol zrealizovaný v 2021 zo ŠR</t>
  </si>
  <si>
    <t xml:space="preserve">08S0106 Múzeá a galérie  </t>
  </si>
  <si>
    <t>zrealizované 2021 ŠR - Cena Pamiatok a Múzeí za najlepšiu expozíciu</t>
  </si>
  <si>
    <t>Zázrak prírody - Klenoty Zeme</t>
  </si>
  <si>
    <t xml:space="preserve">Zámerom je vybudovanie novej mineralogickej expozície, ktorá bude zodpovedať kvalitou aj obsahom, ale najmä inštaláciou súčasným požiadavkám kladeným na modernú mineralogickú expozíciu. Súčasná expozícia ma 26 rokov a je v nevyhovujúcom stave aj z hľadiska estetického aj technického a to najmä bez možnosti pravidelnej údržby a čistenia.. Z hľadiska expozičnej ponuky patrí mineralógia k najžiadanejším expozíiám v rámci prírodovedných múzeí.    </t>
  </si>
  <si>
    <t xml:space="preserve">Cieľom zámeru je komplexne doplniť expozičnú ponuku SNM -PM v Bratislave a sprístupniť expoziície ako jeden ucelený komplex kvalitných expozícií, predstavujúci všetky vedné odboy v národnej inštitúcii. </t>
  </si>
  <si>
    <t>návštevnosť v roku 2022 predpoklad zvýšenia po realizácii minimálne o 10%</t>
  </si>
  <si>
    <t xml:space="preserve">Situácia  so zastaralým a poškodeným stavom našej najstaršej expozície bola v roku 2022 už tak neúnosná a nehodná prezentácie SNM - PM, že sme ju museli z technických príčin zatvoriť. Následne sme prikročili k jej repasácii a revitalizácii, ktorú realizujeme postupne z vlastných prostriedkov ( IA 34258 len výmena elektrroinštalácie) a čiastočne aj vlastnými silami, aby sme čo najskôr mohli návštevníkovi ponúknuť žiadanú a obľúbenú expozíciu. Preto pôvodne pred rokmi plánované prostriedky na úplne novú expozíciu sú v tomto štádiu revitalizácie už nie najlepšie využiteľné.. Navyše hrozí plánovaná rekonštrukcia sídelnej budovy. Preto by bolo vhodné preklasifikovať účel, výšku a použitie financií a v tomto prípade refudovať náklady spojené s revitalizáciou.  co predstavuje v roku 2023  50 000€ </t>
  </si>
  <si>
    <t>SNMPM202103 pozastavený</t>
  </si>
  <si>
    <t>Zázrak prírody - Planéta Zem</t>
  </si>
  <si>
    <t>príprava sa zatiaľ  odsúva na neurčito, priestory určené pre vybudovanie boli použité na iný účel.</t>
  </si>
  <si>
    <t>doplnenie úvodnej témy pre prírodovedné expozície</t>
  </si>
  <si>
    <t>projekt je pozastaný, priestory určené pre vybudovanie boli použité na iný účel</t>
  </si>
  <si>
    <t>realizácia pozastavená z priestorových  a organizačných dôvodov. Budovanie novej expozície pred komplexnou rekonštrukciou budovy je neekonomické a nevhodné z viacerých dôvodov</t>
  </si>
  <si>
    <t>Dezinsekčná komora</t>
  </si>
  <si>
    <t xml:space="preserve">ochrana biologických zbierkových fondov </t>
  </si>
  <si>
    <t>zrealizovane 2021   ŠR</t>
  </si>
  <si>
    <t>Nákup výpočtovej techniky</t>
  </si>
  <si>
    <t>Efektívny výkon správy majetku štátu zvereného do správy SNM</t>
  </si>
  <si>
    <t xml:space="preserve">Cielom je vedenie centrálnej evidencie zbierkových predmetov múzeí zapísaných v Registri múzeí a galérií Slovenskej republiky, vypracovanie projektových dokumentácií všetkých stupňov, zefektívnenie admistratívnej činnosti pri správe
</t>
  </si>
  <si>
    <t xml:space="preserve">Zriaďovacia listina SNM, Čl.1 bod 3 pís.d) až t) </t>
  </si>
  <si>
    <t>zefektívnenie práce zamestnancov zabezpečením vybavenia potreného
- vedenie centrálnej evidencie zbierkových predmetov múzeí,
- vypracovanie projektových dokumentácií,
-  zefektívnenie admistratívnej činnosti pri správe</t>
  </si>
  <si>
    <t>Digitálna evidencia múzejných zbierok (IS DEMZ)</t>
  </si>
  <si>
    <t>Východisková situácia existujúceho ISVS ESEZ 4G určeného na evidenciu zbierkových predmetov bola podrobená multikriteriálnej analýze. Vzhľadom na takmer 20 ročnú existenciu systému ESEZ 4G nezodpovedá používateľským požiadavkám súčasných používateľov, rovnako ako nespĺňa viaceré funkčné a aplikačné predpoklady vzhľadom na viaceré strategické dokumenty eGovernmentu, predovšetkým platnú NKIVS. Systém v dnešnej podobe neposkytuje dostatočnú kontrolu správcu nad systémom, čo má za následok závislosť od externého dodávateľa, systém nepublikuje otvorené údaje ani nie je prevádzkovaný v cloude. Ďalšou východiskovou požiadavkou pre navrhované riešenie vyplývajúcou zo strategických dokumentov eGovernmentu a z reálnej praxe je vytvorenie open API a nástrojov na publikovanie otvorených údajov. V kontexte vyššie uvedeného a v záujme vyriešenia tzv. vendor lock-in stavu v zmysle Koncepcie nákupu IT vo verejnej správe schválenej dňa 16.05.2019 Radou vlády SR pre digitalizáciu a jednotný digitálny trh, sa verejný obstarávateľ s cieľom zodpovedne naplniť cieľ tohto dokumentu, t.j. vytvoriť podmienky pri nákupe a prevádzke IS tak, aby nebol závislý od jediného dodávateľa tzv. „vendor lock-in“. Navrhované riešenie odstraňuje tieto nedostatky v podobe vybudovania nového isvs_10906 Digitálna evidencia múzejných zbierok. Jedná sa o agendový systém poskytujúci služby typu G2G/G2E, preto projekt nerieši žiadnu životnú situáciu. Z existujúceho ISVS ESEZ 4G bude do ISVS DEMZ premigrovaná databáza, ktorá predstavuje vysokú pridanú hodnotu a je nevyhnutnou podmienkou zachovania kontinuity funkcionality a plnenia úlohy SNM ako správcu informačného systému pre centrálnu evidenciu múzejných zbierok. V novom riešení má byť zachovaná funkcionalita existujúcich komponentov systému, ktorá bude rozšírená o nové používateľské funkcionality pre interných zamestnancov ako sú logické kontroly zadávaných údajov, responzivita prostredia, aplikácia bez potreby inštalačných balíčkov na strane používateľa, rozšírenie administrátorského rozhrania, používateľské notifikácie a ďalšie popísané v katalógu požiadaviek ako súčasti CBA</t>
  </si>
  <si>
    <t>Cieľom národného projektu je vytvorenie resp. dodanie informačného systému pre elektronickú odbornú správu a odbornú evidenciu zbierkových predmetov spravovaných múzeami. Tento IS umožní zjednodušiť a zefektívniť záznamy o odbornej evidencii zbierkových predmetov a prepojí záznamy z prvostupňovej evidencie so záznamami katalogizácie, ktoré majú charakter odbornej evidencie a sú súčasťou vedomostného systému múzeí. Nový IS zároveň nahradí súčasný systém, ktorého technologický a používateľský charakter zodpovedá obdobiu, v ktorom vznikol, a ktorý už nevyhovuje požiadavkám obstarávateľa. Obstarávateľ momentálne nedisponuje vlastníckymi právami k zdrojovému kódu, skriptom, rovnako  aj k dátovým modelom a dokumentácií  k súčasnému systému  IS ESEZ 4G.</t>
  </si>
  <si>
    <t xml:space="preserve">OPII;PO7 Informačná spoločnosť ; 2C Posilnenie aplikácií IKT v rámci elektronickej štátnej správy, elektronického vzdelávania, elektronickej inklúzie, elektronickej kultúry a elektronického zdravotníctva;  7.7: Umožnenie modernizácie a racionalizácie verejnej správy IKT prostriedkami ;Zákon č. 206/2009 Z.z. o múzeách a o galériách a o ochrane predmetov kultúrnej hodnoty ; Zákon č. 95/2019 Z. z. o informačných technológiách vo verejnej správe a o zmene a doplnení niektorých zákonov ;  Vyhláška Úradu podpredsedu vlády Slovenskej republiky pre investície a informatizáciu č. 85/2020 Z. z o riadení projektov. </t>
  </si>
  <si>
    <t>Ušetrenie nákladov vypočítané prostredníctvom BCR/CBA analýzy zverejnenej na METAIS ( https://metais.vicepremier.gov.sk/detail/Projekt/302e8a26-061a-46f4-ab11-c82215f45b3c/cimaster?tab=documentsForm) ; Ušetrenie času: Čas potrebný na vytvorenie záznamov bol odhadnutý na základe rozsiahlych diskusií s používateľmi aktuálne nasadeného IT riešenia, počas tvorby projektového zámeru IS DEMZ. Po zasadnutí Riadiaceho výboru PO7OPII sme pristúpili k vykonaniu verifikácie týchto odhadov prostredníctvom realizácie merania jednotlivých úkonov. Meranie bolo realizované za účasti štyroch respondentov pracujúcich v rôznych pamäťových a fondových inštitúciách. Počas merania boli respondenti vyzvaný na vytvorenie 15ks. záznamov v testovacej verzií aktuálne nasadeného IT riešenia. Samotné vytvorenie záznamov bolo rozdelené na tri procesné úkony, ktoré musí kurátor/dokumentátor vykonať aby dosiahol úplne vytvorenie záznamu v zmysle Prílohy č. 8 a Prílohy č. 10 Výnosu Ministerstva kultúry Slovenskej republiky z 10. augusta 2015 č. MK-2544/2015-110/11648. Procesné úkony boli merané osobitne pričom sčítanie jednotlivých časových míľnikov predstavuje čas potrebný na vytvorenie záznamu.Pre vysvetlenie, výsledný čas na potrebu zaevidovania záznamu predstavuje súčet jednotlivých procesných krokov pre 1.st a 2.st. evidenciu. 
Počas merania vytvorili respondenti spolu 60 záznamov (30ks. záznamov pre prvostupňovú evidenciu (dokumentátori)  a 30ks. záznamov pre druhostupňovú evidenciu (kurátori)). Za účelom dosiahnutia objektívnych výsledkov merania, boli evidované zbierkové predmety identifikované náhodne a respondenti obdržali 15ks. aktuálne zaevidovaných zbierkových predmetov k vytvoreniu úplných záznamov.  Pri návrhu budúceho riešenia, na úrovni projektového zámeru a opisu predmetu zákazky, sme stanovili jednotlivé funkčné požiadavky tak, aby sme v novom riešení implementovali aktuálne využívané technologické princípy a štandardy. Na základe našich skúseností odhadujeme, že budúce riešenie má potenciál znížiť čas potrebný na úplnú evidenciu
Kvantitatívne prínosy v rámci projektu sú:
    Zníženie existujúcich prevádzkových nákladov oproti súčasnému stavu (zníženie nákladov na prevádzku projektu o 43 272 EUR ročne)
    Šetrenie času zamestnanca múzea na vytvorenie prvostupňového záznamu spôsobené zrýchlením procesu kvôli menšiemu počtu celkových polí, rýchlejšie vyhľadanie poľa a vyplnenie formuláru (Čas potrebný na vytvorenie prvostupňového záznamu v súčasnom stave: 0,13 hod. Čas potrebný na vytvorenie prvostupňového záznamu v budúcom stave: 0,1 hod.)
    Šetrenie času zamestnanca múzea na vytvorenie druhostupňového záznamu spôsobené zrýchlením procesu kvôli lepšej použiteľnosti formulárov, dynamickým poliam, menším počtom celkových polí (Čas potrebný na vytvorenie druhostupňového záznamu v súčasnom stave: 0,5 hod. Čas potrebný na vytvorenie druhostupňového záznamu v budúcom stave: 0,42 hod.)</t>
  </si>
  <si>
    <t>0EK0I02 Špecializované systémy</t>
  </si>
  <si>
    <t>https://metais.vicepremier.gov.sk/detail/Projekt/302e8a26-061a-46f4-ab11-c82215f45b3c/cimaster?tab=documentsForm</t>
  </si>
  <si>
    <t>SNM - Spišské múzeum</t>
  </si>
  <si>
    <t>Rekonštrukcia Spišského hradu, III. - V. etapa</t>
  </si>
  <si>
    <t>Etapy III. až V. by mali ukončiť komplexnú rekonštrukciu a zároveň umožniť modernú prezentáciu areálu verejnosti nielen ako muzeálnej expozície, ale aj dôležitého turisticko kultúrneho bodu, ktorý bude podporovať služby a zamestnanosť v regióne.</t>
  </si>
  <si>
    <t xml:space="preserve">Záchrana ďalších častí národnej kultúrnej pamiatky, ktorá je súčasne zapísaná zo Zoznamu svetového kultúrneho dedičstva UNESCO, rozšírenie možností sprístupnenia archeologických a architektoticko historických častí, doteraz neprístupných s cieľom zvýšenia návštevnosti </t>
  </si>
  <si>
    <t xml:space="preserve"> </t>
  </si>
  <si>
    <t xml:space="preserve">Zákon č. 49/2002 Z.z. o ochrane pamiatkového fondu; Zákon č. 543/2002 Z.z. o ochrane prírody a krajiny; Zákon č. 206/2009 Z.z. o múzeách a o galériách a o ochrane predmetov kultúrnej hodnoty
</t>
  </si>
  <si>
    <t>Po rekonštrukcii budú sprístupnené časti hradnej architektúry, ktoré ešte nikdy v minulosti neboli sprístupnené návštevníkom - Východné paláce, obranné hradné a vstupné veže. Vytvorí sa priestor pre zázemie prevádzky hradu a poskytovania služieb návštevníkom. V V. etape sa počíta s rekonštrukciou prístupovej cesty a parkoviska s objektom prevádzky, poskytovania služieb a priestor na prezentáciu miestnych umelcov a remeselníkov. Dolné nádvorie bude prispôsobené aj na rôzne formy kultúrnych vystúpení aj pre početnejšiu účasť.</t>
  </si>
  <si>
    <t>Predprojektová a projektová príprava III. - V. etapa 2023 - 2024, náklady 1 349 775, z toho už bolo uhradených 30 978 na zameranie a inžinierskogeologický prieskum. Zostatok 1 318 797 je plánovaný : rok 2023 : 100 000, rok 2024 : 570 383, rok 2025 : 648 414 €. Realizácia 2024 až 2028 a to v členení  rok 2024 : 2 199 000, rok 2025: 4 500 000, rok 2026: 6 366 598, rok 2027: 7 000 000, rok 2028: 5 171 670, rok 2029: 5 000 000, rok 2030: 6 000 000.</t>
  </si>
  <si>
    <t>Dom Majstra Pavla Levoča - predný trakt</t>
  </si>
  <si>
    <t>Rekonštrukcia objektu a revitalizácia expozície Domu Majstra Pavla spôsobom a formou výmeny a opravy degradovaných konštrukcií, pridaním funkcie nevyužitým priestorom podkrovia a suterénu, znížiť energetickú náročnosť vykurovania a spotreby energií, optimalizovať bezbariérový prístup a pohyb návštevníkov, výmenou inštalácií vytvoriť možnosť pre zavedenie interaktívnych prvkov do expozície.</t>
  </si>
  <si>
    <t>Záchrana národnej kultúrnej pamiatky, zvýšenie kvality priestrov
Zníženie energetickej náročnosti
Sprístupnenie expozície handikepovaných návštevníkom,
Rozšírenie výstavnej plochy venovanej životu a tvorbe významného stredovekého rezbára - klasická prezentácia rozšírená o interaktívne prvky.
ieľom je oslovenie širokého okruhu návštevníkov so zámerom zvýšiť návštevnosť aj miestných komunít.</t>
  </si>
  <si>
    <t>Alternatíva 2: Rekonštrukcia a revitalizácia expozície formou výmeny a opravy degradovaných konštrukcií, BEZ pridania funkcie nevyužívaným priestorom podkrovia a suterénu. Opatrenia na zníženie energetickej náročnosti vykurovania výmenou zastaralých a málo účinných akumulačných pecí o predpokladaných 10 %, optimalizovanie bezbariérového prístupu a pohybu návštevníkov, výmenou inštalácii silnoprúdu a slaboprúdu vytvoriť možnosť pre zavedenie interaktívnych prvkov do expozície. Alternatíva 1: Rekonštrukcia objektu a revitalizácia expozície spôsobom a formou výmeny a opravy degradovaných konštrukcií, pridaním funkcie nevyužitým priestorom podkrovia a suterénu, zrealizovanie takých komplexných stavebných úprav, ktoré znížia energetickú náročnosť objektu o predpokladaných 31%, optimalizovať bezbariérový prístup a pohyb návštevníkov, výmenou inštalácií silnoprúdu a slaboprúdu vytvoriť možnosť pre zavedenie interaktívnych prvkov do expozície. Alternatíva 0: Ponechaním objektu bez zásahu, pričom postupne dôjde k strate jeho funkcie. Nebude možné používať rozvody inštalácií, ktoré sú v súčasnosti takmer v havarijnom stave ( hlavne rozvody vody a kanalizácie ). Konštrukcia strechy je pôvodná, bez zateplenia, čo značne zvyšuje jej energetickú náročnosť, ktorá sa s postupným nárastom cien energií bude blížiť k hranici hospodárnosti prevádzky. V neposlednom rade je negatívnym javom výskyt drevokaznej huby ( trevomorky ) v konštrukcii krovu, čo predstavuje značné riziko pre drevené zbierkové predmety ( hodnotné a originálne exponáty už boli premiestnené ). Na základe Technickej správy kultúrnej pamiatky Kód V0131 vypracovanej spoločnosťou Pro Monumenta v novembri 2019 bol stav objektu hodnotený ako : Narušený.</t>
  </si>
  <si>
    <t xml:space="preserve">Prínosom k zvýšenie návštevnosti je zapojenie digitálnych technológií. Sprístupnenie časti expozície pre hendikepovaných návštevníkov : pre zrakovo hendikepovaných sprístupniť celú expozíciu vo forme haptických exponátov a popisov s využitím mobilnej aplikácie, pre telesne hendikepovaných spístupniť prízemie s najdôležitejšími dielami a s prístupom k základnému informačnému bodu. Múzeum bude ponúkať aktívnu formu vzdelávania prostredníctvom spoznávania minulosti s využitím moderných techník.   </t>
  </si>
  <si>
    <t>SPOLU: 1 907 124 z  toho - projektová dokumentácia : 20 517 ( uhradená v roku 2022 ), stavebné práce: 1 399 988  autorský dozor:  7 000, stavebný dozor: 30 800, expozícia : 448 819. Stavebný rozpočet je aktualizovaný dňa 28.04.2023. Pripravené na verejné obstarávanie.</t>
  </si>
  <si>
    <t>Depozitáre múzea - ich modernizácia a sprístupnenie. Depozitáre múzea otvorené výskumu.</t>
  </si>
  <si>
    <t>Modernizácia depozitárov múzea. Vznik tematických depozitárov v objektoch múzea. Digitalizácia, dokumentácia, ochrana a reštaurovanie, výskum a prezentácia zbierkového fondu múzea.
Kláštor Minoritov - dokončenie stavebných úprav a následne do upravených priestorov obstaranie mobiliáru pre uloženie obrazov a iných zbierkových predmetov.</t>
  </si>
  <si>
    <t xml:space="preserve">Stavebná úprava a vytvorenie depozitára UH fondu, vybavenie priestorov mobiliárom, digitálnym snímaním klímy a ochrany priestorov - priestor dvoch poschodí Starého kláštora  minoritov v Levoči. 
Depozitár archeológie a lapidárium a depozitár histórie a etnografie - modernizácia depozitárnych priestorov mobiliárom, digitálnou ochranou a monitoringom priestorov - v objektoch Mäsiarska 18 a Sídelná budova.
Prístrojové vybavenie troch reštaurátorských pracovísk (závesný obraz a polychrómovaná plastika, keramika a kameň, historický nábytok a drevorezba) v objektoch Mäsiarska 18 a Starý kláštor minoritov.
Technologické vybavenie pracoviska dokumentácie. 
Hlavným cieľom projektu je vytvorenie moderného zázemia fondovej inštitúcie, zázemia otvoreného odbornému výskumu ako platformy pre inštitucionálnu spoluprácu </t>
  </si>
  <si>
    <t>Alternatíva 2: Oprava interiérových priestorov formou opravy omietky a maľby, bez riešenie zníženia energetickej náročnosti : nerealizovaním zateplenia strešného plášťa, výmeny okien za okná z izolačným sklom. Bez inštalácie prvkov regulácie.</t>
  </si>
  <si>
    <t>Zákon č. 206/2009 Z.z. o múzeách a o galériách a o ochrane predmetov kultúrnej hodnoty; Zákon č. 49/2002 Z.z. o ochrane pamiatkového fondu</t>
  </si>
  <si>
    <t xml:space="preserve">Návštevnosť je uvádzané za prvý rok otvorenia, pričom je sprístupnené iba I. NP, suterén a rajský dvor. V pípade realizácie investície, ktorá zahŕňa II. a III.NP, kde sa plánujú umiestniť otvorené depozitáre a špecializované odborné pracovisko reštaurovania. Počíta sa s umiestnením daru od rodiny Csákyi, ktorú už v roku 2019 Spišské múzeum získalo od tejto významnej šľachtickej rodiny získalo a želaním darcu je, aby tieto predmety boli vystavené v našom múzeu. </t>
  </si>
  <si>
    <t>SPOLU: 1 787 139 z toho stavebné práce: 1 545 027, autorský dozor: 3 000, stavebný dozor: 6 500, vybavenie depozitov ( bežné výdavky ) : 180 000. Stavebný rozpočet je aktuálny z 02/2023. Pripravené pre verejné obstarávanie.</t>
  </si>
  <si>
    <t>Rekonštrukcia Spišského hradu, Románsky palác a západné paláce, II. etapa</t>
  </si>
  <si>
    <t>Záchrana unikátneho Románskeho paláca, ktorého stav je v súčasnosti havarijný a rekonštrukcia západných palácov s kaplnkou, ktorá je občasne využívaná na sakrálne účely. V prípade Románskeho paláca pôjde o rozšírenie expozície, odvedenie vody od  konštrukcií. Zásadným princípom je zachovanie autentických konštrukcií a detailov v ich pôvodnom materiáli, vhodnou obnovou zachovať ich in situ a konzerváciou predĺžiť ich životnosť.</t>
  </si>
  <si>
    <t xml:space="preserve">Záchrana národnej kultúrnej pamiatky, ktorá je súčasne zapísaná zo Zoznamu svetového kultúrneho dedičstva UNESCO, rozšírenie možností sprístupnenia archeologických a architektoticko historických častí, doteraz neprístupných s cieľom zvýšenia návštevnosti </t>
  </si>
  <si>
    <t>Zákon č. 49/2002 Z.z. o ochrane pamiatkového fondu; Zákon č. 543/2002 Z.z. o ochrane prírody a krajiny; Zákon č. 206/2009 Z.z. o múzeách a o galériách a o ochrane predmetov kultúrnej hodnoty</t>
  </si>
  <si>
    <t>Objekt je v realizácii. Po rekonštrukcii budú sprístupnené časti hradnej architektúry, ktoré ešte nikdy v minulosti neboli sprístupnené návštevníkom - Románsky palác, ktorý je svojho druhu jediným zachovaným v strednej Európe. Predpokladáme, že práve toto bude hlavným magnetom zvýšenia návštevnosti a to viac, že po rekonštrukcii bude prispôsobený aj na rôzne formy kultúrnych vystúpení.</t>
  </si>
  <si>
    <t>SPOLU: 9 311 330 z toho - stavebná časť: 8 177 423;  autorský dozor:  43 218,00;  stavebný dozor: 152 865,00;   Diagnostika: 9 600,00;  Architektonicko historický výskum:  21 600,00;     Archeologický výskum :    89 175; Expozície: 817 449. V súčasnosti sa vyhodnocuje VO na nového zhotoviteľa po vypovedaní zmluvy z pôvodných zhotoviteľom pre porušovanie podmenok ZOD.</t>
  </si>
  <si>
    <t>SNMMM202303</t>
  </si>
  <si>
    <t>Materiálno-technické laboratórne a terénne vybavenie pre podporu vedecko-výskumnej činnosti</t>
  </si>
  <si>
    <t>Obstaranie laboratórneho a terénneho materiálneho a technického vybavenia potrebného na efektívnejšie riešenie vedecko-výskumnej činnosti múzea</t>
  </si>
  <si>
    <t>Obstaranie laboratórneho technického a materiálneho vybavenia na zefektívnenie vedeckej činnosti v oblasti prírodných vied a archeológie, vyplývajúcej z poslania a zamerania múzea a dosiahnutie kvalitnejších údajov v širšom meradle ako výsledok terénnych vedeckých výskumov. Obstaranie technického a materiálneho vybavenia na skvalitnenie riešenia terénnej vedecko- ýskumnej činnosti a skvalitnenie spracovávania údajov v teréne.</t>
  </si>
  <si>
    <t>zefektívnenie práce zamestnancov zabezpečením vybavenia potreného na riešenie vedecko- výskumných úloh</t>
  </si>
  <si>
    <t>výdavky na výskum - nákup materiálu vybavenia</t>
  </si>
  <si>
    <t>SNMMM202304</t>
  </si>
  <si>
    <t>Dlhodobá výstava k 130. výročiu narodenia Karola Plicku</t>
  </si>
  <si>
    <t>prezentácia života, tvorby a diela významného slovenského a čského fotografa, filmového režiséra, kameramana, folkloristu,  hudobného vedca a zberateľa Karola Plicku; Múzeum Karola Plicku v Blatnici bolo z dôvodu veľmi zlého technického stavu uzatvorené v roku 2015, vytvorením dlhodobej výstavy sa aspoň čiastočne zmierni absencia vlastného múzea tohto význameného národného umelca, ktorý by v októbri roku 2024 oslávil 130. výročie svojho narodenia .</t>
  </si>
  <si>
    <t xml:space="preserve">prezentácia slovenského kultúrneho dedičstva </t>
  </si>
  <si>
    <t xml:space="preserve">zvýšenie príjmov zo vstupného za rok </t>
  </si>
  <si>
    <t xml:space="preserve">výdavky na realizáciu výstavy, ošetrenie ZP </t>
  </si>
  <si>
    <t>SNMBAB202301</t>
  </si>
  <si>
    <t>Reštaurátorské práce oltárnej architektúry kaplnky sv. Anny na hrade Modrý Kameň</t>
  </si>
  <si>
    <t>Reštaurovanie hlavného oltára a postranných oltárov v barokovej kaplnke sv. Anny, ktoré vykazujú masívne poškodenie štufových poivrchov a plastík ako súčasti ostárnej architektúry a súviisiace úpravy interiéru kaplnky</t>
  </si>
  <si>
    <t>Záchrana a zastavenie ďalšej degradácie baroovej architektúry kaplnky hradu Modrý Kameň</t>
  </si>
  <si>
    <t>SNM - Múzeum kultúry karpatských Nemcov</t>
  </si>
  <si>
    <t>SNMMKKN202301</t>
  </si>
  <si>
    <t>Oprava rozvodov ústredného kúrenia</t>
  </si>
  <si>
    <t>Oprava rozvodov ústredného kúrenia v budovách múzeí na Žižkovej ulici v Bratislave</t>
  </si>
  <si>
    <t>Oprava rozvodov ústredného kúrenia v budovách múzeí na Žižkovej ulici v Bratislave, ktoré od roku 1996, kedy bola budova múzea rekonštruovaná sú značne prevádzkou poškodené, skorodované. Je potrebná ich výmena. Čiastočné opravy sa vykonali, v dôsledku čoho bola nutná odstávka kúrenia pre budovy na Žižkovej ulici, čo najmä v zimnom období je pre činnosť a aktivity múzeí na Žižkovej nevhodné.</t>
  </si>
  <si>
    <t>Hrozba vzniku finančnej škody.
Pri častých opravách ÚK dochádza k obmedzeniu návštevnosti múzea a strata na vstupnom.
 V roku 2022 bola návštevosť 1 916 návštevníkov.</t>
  </si>
  <si>
    <t>SNMMČK202301</t>
  </si>
  <si>
    <t>Oprava HREBEŇA strechy hradu Červený Kameň - JZ krídlo</t>
  </si>
  <si>
    <t xml:space="preserve">Zámerom je oprava hrebeňa na streche hradu ČervenýKameň JZ krídla  - počas dažďov zateká pod medený plech strechy na povalu a následne preteká voda do expozíícií </t>
  </si>
  <si>
    <t>Hrozba vzniku finančnej škody.
Nutná oprava poškodenej časti strechy. Minimalizácia budúcich nákladov a škôd, zároveň ochrana zdravia  a ľudských životov.</t>
  </si>
  <si>
    <t xml:space="preserve"> -</t>
  </si>
  <si>
    <t>bez PD - oprava</t>
  </si>
  <si>
    <t>SNMGR202301</t>
  </si>
  <si>
    <t>Úprava priestorov v Sídelnej budove SNM</t>
  </si>
  <si>
    <t>Úprava priestorov v Sídelnej budove SNM, Realizácia kancelárskych priestorov pre zamestnancov SNM realizujúcich EŠIF a úprava priestorov pre návštevníkov (obchod, vstup, šatňa).
Projektovú dokumentáciu pre  kancelárie už vypracovalo Oddelenie projekcie GR_SNM, ostáva vypracovať PD pre úpravu priestorov pre návštevníkov.</t>
  </si>
  <si>
    <t>Skvalitnenie služieb pre návštevníkov, vytvorenie nových kancelárii pre zamestnancov SNM realizujúcich EŠIF</t>
  </si>
  <si>
    <t>kvalitnenie služieb pre návštevníkov, vytvorenie nových kancelárii pre zamestnancov SNM realizujúcich EŠIF</t>
  </si>
  <si>
    <t>SNMMČK202302</t>
  </si>
  <si>
    <t>Komplexná stavebná obnova NKP hradu Červený Kameň</t>
  </si>
  <si>
    <t>Zámerom komplexnej stavebnej obnovy NKP je prinavrátenie vyhovujúcich parametrov existujúcim stavebným konštrukciám, zamedzenie ďalšej deštrukcii stavebných konštrukcií, výmena inžinierskych sietí, odvlhčenie a stabilizácia objektu, zabezpečenie vyhovujúcich klimatických podmienok pre uloženie zbierok, reštaurovanie kamenných prvkov architektúry, reštaurovanie výmalieb a štukových výzdob, rekonštrukcia priestorov pre správu a zamestnancov múzea, obnova areálu.</t>
  </si>
  <si>
    <t>Cieľom je rekonštrukcie NKP, ktorá je využívaný na prezentačnú a kultúrno-výchovnú činnosť.</t>
  </si>
  <si>
    <t xml:space="preserve"> zvýšenie atraktivity múzea, podpora návštevnosti a zvýšenie povedomia o významnosti nehmotného kultúrneho dedičstva</t>
  </si>
  <si>
    <t>Výdavky na opravu strechy</t>
  </si>
  <si>
    <t>Ukončenie komplexnej rekonštruncie NKP Hradu Červený Kameň a areálu je predpokladané v roku 2035, predpokladaná cena je v sume 70 000 000 €</t>
  </si>
  <si>
    <t>Dubayovci - výtvarný talent v rodine rusínskej inteligencie naprieč generáciami v slovensko-európskom kontexte (vedecká monografia)</t>
  </si>
  <si>
    <t xml:space="preserve">Výskum zameraný na skúmanie výtvarného talentu v rodine založenej Deziderom a Annou Dubayovými plánujem rozdeliť na tri časti. V prvej časti popíšem sociálny a rodinný kontext zrodu výtvarného fenoménu v jednej rusínskej rodine gréckokatolíckeho kňaza a dcéry učiteľa, z ktorej vzišlo sedem detí, najmladší z nich bol Orest Dubay. Výtvarný talent po svojej mame Anne však zdedil aj najstarší syn Michal, aj Orestovi obaja synovia – Juraj a Orest, mladší. Dezider a Anna mali aj syna Pavla, ktorý sa oženil s dcérou švajčiarskeho maliara Paula Perrelet, sochárkou a keramikárkou Lise. Ich syn Pierre Dubay je významný súčasný švajčiarsky maliar a sochár. Výtvarný talent zdedili aj niektorí predstavitelia štvrtej generácie Dubayovcov, napríklad vnučka Oresta staršieho, dcéra Juraja, Gabriela Dubayová, (kostýmová výtvarníčka), ktorá tvorí vo Viedni. Táto časť výskumu prehĺbi moje stretnutia s vnukmi Anny a Dezidera Dubayovými, mojimi respondentmi v Prahe, Bratislave, Košiciach a v Prešove z rokov 2019 a 2020 a doplní o stretnutia s vnukmi a pravnukmi Anny a Dezidera vo Viedni, v Lausanne alebo v Saint Tropez, kde striedavo žije Pierre Dubay. Na základe oral history z rokov 2019 a 2020 sme mohli uskutočniť výstavu Dubayovci, Anna a jej deti v našom múzeu v júni až októbri 2021. No tieto stretnutia nestačili na to, aby som mohla z týchto ústnych informácií napísať vedeckú štúdiu alebo dokonca ani katalóg k výstave. Ten sme ale hlavne nevydali z finančných dôvodov, pretože prioritný projekt na realizáciu tejto výstavy v roku 2021 nám nebol schválený. 
Druhá časť výskumu bude zameraná na rešerš diel členov rodiny Dubayových v zbierkach výtvarného umenia slovenských múzeí a galérií a na základe vedeckej literatúry vystavať štruktúru vedeckej monografie s bohatým obrazovým materiálom, pretože bez ukážok výtvarných diel všetkých protagonistov knihy by nebola monografia ucelená. 
V tretej časti bude napísaná a vydaná kniha o rodine Anny a Dezidera Dubayových, rodákov z rusínskych obcí Jarabina v okrese Stará Ľubovňa a Vyšný Mirošov v okrese Svidník a pozvať si k tomu aj odborníka / odborníčku z výtvarného umenia je logickým vyústením bádateľského úsilia zamestnancov SNM-MRK v Prešove, ktorí viedli viacročné rozhovory so žijúcim členmi rodiny a usporiadali 4-mesačnú dočasnú výstavu v priestoroch SNM-MRK v Prešove. 
</t>
  </si>
  <si>
    <t xml:space="preserve">Výskum výtvarného talentu v rodine Dubayových naprieč generáciami v slovenskom a európskom kontexte. Význam Dubayovcov ako rodiny rusínskej inteligencie v medzivojnovom a povojnovom období vo verejnom živote na Slovensku. Napísať článоk a odbornú štúdiu v recenzovaných zborníkoch a časopisoch o výtvarnom talente v rodine Dubayových naprieč generáciami.
Vydať vedeckú monografiu o živote a výtvarnej tvorbe viacerých predstaviteľov rodiny Dubayových naprieč generáciami – na Slovensku, aj mimo neho.
</t>
  </si>
  <si>
    <t>Náklady na vydanie a tlač  predpokladaná cena cca 17 €/ kus</t>
  </si>
  <si>
    <t>SNMMRKPO202301</t>
  </si>
  <si>
    <t>Rekonštrukcia sociálneho zariadenia (toaliet) vo výstavných priestoroch na prízemí SNM - Múzea rusínskej kultúry v Prešove - 2. etapa</t>
  </si>
  <si>
    <t>V roku 2022 sme na základe pripraveného projektu realizovali rekonštrukciu WC na prízemí výstavných priestorov, tak aby boli splnené všetky hygienické požiadavky vrátane bezbariérového prístupu. V prvej etape s pomocou dotácie PSK sa podarilo zrealizovať časť stavebných prác a búracích prác. V druhej etape plánujeme realizovať elektroinštalačné práce, vodoinštalačné práce, obklady stien a podlahy, montáž sanity interiérových dverí, osvetlenia a pod.</t>
  </si>
  <si>
    <t>Cieľom projektu je zlepšenie služieb poskytovaných návštevníkom múzea a verejnosti. WC ktoré bude spĺňať bezbariérový prístup, umožní návštevu aj handicapovaným osobám ZŤP.</t>
  </si>
  <si>
    <t>Pozrealizovaní investície odhadujeme ušetrenie nákladov v uvedenej výške, úsporov vody (splachovanie, úsporné vodovodné batérie),el. emergie (úsporné osvetlenie LED)</t>
  </si>
  <si>
    <t>08T010E  Stratégia rozvoja múzeí a galérií v SR</t>
  </si>
  <si>
    <t>SNMMRKPO202302</t>
  </si>
  <si>
    <t>Oprava miestností na 2. NP -  dve výstavné miestnosti a schodisko v SNM - MRK v Prešove</t>
  </si>
  <si>
    <t>Na druhom nadzemnom podlaží je zámerom zlepšiť a rozšíriť výstavný priestor a tým dosiahnuť zvýšenie atraktivity pre návštevníkov SNM-MRK v Prešove.</t>
  </si>
  <si>
    <t>Cieľom zámeru je pripraviť novú výstavu a doplniť vystavované zbierkové predmety  o novozískané - Prestol z gréckokatolíckeho chrámu v Nižnej Jablonke.  V druhej miestnosti  a na schodisku plánujeme novú stálu výstavu o dejinách DAD  a PUĽS.</t>
  </si>
  <si>
    <t>SNMMRKPO202303</t>
  </si>
  <si>
    <t>Projektová dokumentácia k žiadosti o dotáciu v rámci Plánu obnovy a odolnosti SR</t>
  </si>
  <si>
    <t>Zámerom projektu je realizovať stavebnotechnický prieskum a zameranie objektu v 3D - BIM, architektonickú súťaž avypracovať nový stavebný zámer.</t>
  </si>
  <si>
    <t>Rekonštrukcia budovy je nevyhnutná pre ďalší rozvoj múzea vzhľadom na súčasný technický stav a potrebu zmeny celkového dispozičného riešenia objektu. Na začatie prác je potrebné zrealizovať podrobný stavebnotechnický prieskum, zameranie objektu v 3D -BIM a  následne realizovať architektonickú súťaž návrhov. Po vyhodnotení architektonickej súťaž návrhov bude vypracovaný nový stavebný zámer.</t>
  </si>
  <si>
    <t>SNMSM202301</t>
  </si>
  <si>
    <t>Dom Majstra Pavla Levoča - zadný trakt</t>
  </si>
  <si>
    <t xml:space="preserve">Rekonštrukcia objektu  spôsobom a formou výmeny a opravy degradovaných konštrukcií, pridaním funkcie nevyužitým priestorom podkrovia ako depozitárne priestory umiestnenia takých zbierkových predmetov, ktorá zachovajú požiarnu bezpečnosť stavby ( malé archeologické predmety z materiálu, kov, kameň, sklo, keramika ), rozšírenie priestoru muzeálnej knižnice, znížiť energetickú náročnosť vykurovania a spotreby energií. </t>
  </si>
  <si>
    <t>Záchrana národnej kultúrnej pamiatky, zvýšenie kvality priestrov
Zníženie energetickej náročnosti
Rozšírenie  plochy depozitárov a to v nevyužitom podkrovnom priestore a zmenou funkcie inšpekčného bytu za priestor depozitárny.</t>
  </si>
  <si>
    <t xml:space="preserve">Alternatíva 2: Rekonštrukcia  formou výmeny a opravy degradovaných konštrukcií, BEZ pridania funkcie nevyužívaným priestorom podkrovia. Opatrenia na zníženie energetickej náročnosti vykurovania výmenou zastaralých a málo účinných akumulačných pecí o predpokladaných 10 %, výmenou inštalácii silnoprúdu a slaboprúdu vytvoriť možnosť pre bezpečné a spoľahlivé fungovanie všetkých systémov ochrany a požiarnej bezpečnosti. Alternatíva 1: Rekonštrukcia objektu spôsobom a formou výmeny a opravy degradovaných konštrukcií, pridaním funkcie nevyužitým priestorom podkrovia, zmenou funkcie inšpekčného bytu na depozitárny priestor, zrealizovanie takých komplexných stavebných úprav, ktoré znížia energetickú náročnosť objektu o predpokladaných 31%. Alternatíva 0: Ponechaním objektu bez zásahu, pričom postupne dôjde k strate jeho funkcie. Nebude možné používať rozvody inštalácií, ktoré sú v súčasnosti takmer v havarijnom stave ( hlavne rozvody vody a kanalizácie ). Konštrukcia strechy je pôvodná, bez zateplenia, čo značne zvyšuje jej energetickú náročnosť, ktorá sa s postupným nárastom cien energií bude blížiť k hranici hospodárnosti prevádzky. </t>
  </si>
  <si>
    <t>Ušetrenie prevádzkvých nákladov riadnou stavebnou úpravou tzv. opatrenia na zateplenie. Ďalej náhradou  priamovýhrevných elektrických ohrievacích telies za rekuperačné jednotky. Súčasná výmena žiariviek za osvetlenie typu led. 
Ušetrí sa 31 % prevádzkových nákladov na energie, t.j. 9100 eur/rok</t>
  </si>
  <si>
    <t>SPOLU: 3 000 000 z  toho - projektová dokumentácia : 75 000,  stavebné práce: 2 868 300,  autorský dozor:  10 500, stavebný dozor: 46 200. V roku 2023 a 2024 . Projektová dokumentácia pre realizáciu a proces verejného obstarávania. Roky 2025 - 2027 realizácia v pomernom financovaní každý rok 975 000 z toho - stavebné práce : 956 100 + autorský dozor: 3 500 + stavebný dozor: 15 400.</t>
  </si>
  <si>
    <t>Zrealizované
Projekt predpokladá vybudovanie dvoch depozitárov na Bratislavskom hrade. Depozitár Drevo I. a Depozitár Drevo II. Vybudovanie depozitárov naplánované v rámci porjektu Interreg SK-AT</t>
  </si>
  <si>
    <t xml:space="preserve">Zrealizované
 V roku 2021 si pripomíname 2000 rokov od založenia prvého štátneho útvaru doloženého písemným prameňom na Slovensku – Vanniovho královstva. Archeologicko-historická výstava o dejinách územia Slovenska v 1. až 4. storočí, kedy sa nachádzalo v susedstve Rímskej ríše. Výstava poukáže na problematiku archeologických (vystavené exponáty, vybrané metódy archeologického výskumu) a historických prameňov (vystavené exponáty, sprievodné texty a interaktívne stanovištia), archeologický výskum a jeho historiografiu, dejiny výskumu doby rímskej na našom území. Výstava tak symbolicky prepojí bádanie predovšetkým dvoch historických vedných disciplín – archeológiu a históriu, ako aj ostatné pomocné vedné odbory. Súčasťou výstavy bude interaktívna edukačná línia. Plocha výstavy cca 450 m2
</t>
  </si>
  <si>
    <t>Budova kaštieľa v Dolnej Krupej (NKP 803/1) je významný reprezentant klasicistickej architektúty na Slovensku - na základe jej tretej prestavby ukončenej v r. 1822. Kaštieľ s barokovým jadrom (z polovice 18.l storočia)  patril rodu Brunsvik (neskôr Chotek) a v medzinárodnom kontexte sa spája s beethovenovskou tradíciou na Slovensku. Na čiastkovú obnovu (začiatok: máj 2021) sme získali prostriedky z fondov EÚ (Interreg), po ukončení Zmluvy o dielo v 11/2022 SNM vyhlásilo nové VO v 3/2023 s aktualizovaným projektom a rozpočtom na sumu 2,39mil. EUR (aktuálne prebieha VO na výber zhotoviteľa).</t>
  </si>
  <si>
    <t xml:space="preserve">Zrealizované
Oprava kanalizácie na nádvorí hradu Červený Kameň. Úprava splaškovej a dažďovej kanalizácie - oddelenie splaškovej a dažďovej vody. </t>
  </si>
  <si>
    <t>Zrealizované
Oprava výstavných priestorov kaštieľa</t>
  </si>
  <si>
    <t>Zrealizované
Stavebné ukončenie rekonštrukcie objektu Múzea Martina Benku, presťahovanie expozície do novozrekonštruovaných priestorov a dovybavenie objektu po rekonštrukcii</t>
  </si>
  <si>
    <t>Zrealizované
Obstaranie 1 prístrešku na uloženie kontštrukčných prvkov objektov ľudového staviteľstva</t>
  </si>
  <si>
    <t>Zrealizované
Nová antropologická expozícia - realizovaná a otvorená pre verejnosť 8.6.2021</t>
  </si>
  <si>
    <t>Zrealizované
Technické vybavenie SNM-PM</t>
  </si>
  <si>
    <t>NDKE</t>
  </si>
  <si>
    <t>Národné divadlo Košice</t>
  </si>
  <si>
    <t>NDKE202101</t>
  </si>
  <si>
    <t>Budova riaditeľstva a skúšobní - výmena zariadení trafostanice /Havarijný stav/</t>
  </si>
  <si>
    <t>Výmenou jestvujúceho vybavenia trafostanice, ktoré je technicky nevyhovujúce /kapacitne predimenzované, v prípade havarijného stavu nie je možné odpojiť transformátor od technických zariadení v jednotlivých poliach VN rozvodov, vizuálne vidieť priesak chladiaceho oleja, nie sú možné opravy z dôvodu nedostupnosti náhradných dielov/ je zabezpečenie plynulej dodávky elektriny do objektu riaditeľstva a skúšobní a do objektu historickej budovy divadla. Transformátory sú vo vlastníctve SR.</t>
  </si>
  <si>
    <t>Zabezpečiť prevádzku divadla plynulou dodávkou elektriny pre objekt riaditeľstva a skúšobní a pre objekt historickej budovy divadla v súlade s platnou legislatívou a bezpečnou prevádzkou.</t>
  </si>
  <si>
    <t>Zákon č. 124/2006 Z.z. o bezpečnosti a ochrane zdravia pri práci, § 5 ods. 1 a ods.2 písm. a) a c) a d) a h) a §6 ods. 1 písm. b) a d)a  f); Zákon č. 278/1993 Z.z. o správe majetku štátu, §3 ods. 2; Zákon č. 50/1976 Z. z.stavebný zákon, §86 ods. 1</t>
  </si>
  <si>
    <t>Počet návštevníkov je za objekt Historická budova divadla v roku 2022.</t>
  </si>
  <si>
    <t>08S0101 Divadlá a divadelná činnosť</t>
  </si>
  <si>
    <t>V roku 2021 bola spracovaná projektová dokumentáca pre realizáciu stavby vo výške 3.840,- EUR hradená z vlastných zdrojov.</t>
  </si>
  <si>
    <t xml:space="preserve">Budova riaditeľstva a skúšobní - Rekonštrukcia odovzdávacej stanice vrátane vyregulovania systému ÚK /Havarijný stav/                        </t>
  </si>
  <si>
    <t>Výmenou technicky zastaraného technologického zariadenia, často poruchového, s minimálnou možnosťou regulácie dosiahneme elimináciu výpadkov dodávky tepla a teplej vody do objektu riaditeľstva a skúšobní a do objektu historickej budovy divadla.</t>
  </si>
  <si>
    <t>Zabezpečiť bezporuchovú prevádzku systému vykurovania a dodávky teplej vody s možnosťou regulácie systému pre objekt riaditeľstva a skúšobní a pre objekt historickej budovy divadla a znížiť energetickú náročnosť objektov.</t>
  </si>
  <si>
    <t>Zákon č. 124/2006 Z.z. o bezpečnosti a ochrane zdravia pri práci, §5 ods. 1 a ods. 2  a) a c) a d) a h) a  §6 ods. 1  b) a d) a f)</t>
  </si>
  <si>
    <t>Súčasná cena za kWh x predpokladané množstvo energií za rok x predpokladaná úspora energií 50-60% podľa spracovanej PD + spriemerované náklady na opravu údržbu ročne za predchádzajúce roky</t>
  </si>
  <si>
    <t>Objekt historickej budovy divadla - modernizácia strojovne vzduchotechniky /Havarijný stav/</t>
  </si>
  <si>
    <t>Výmenou vzduchotechnického zariadenia, ako jedinného zdroja vykurovania, resp. chladenia divadelnej sály v objekte je potrebné eliminovať  prerušenie prevádzky objektu a zrušenie predstavení. Strojné zariadenie je už technicky zastarané, značne poruchové, nespoľahlivé, u ktorého hrozí kedykoľvek jeho zlyhanie. V roku 2017 bola veľká havária strojného zariadenia vzduchotechniky, ktorá sa opakovala začiatkom roku 2021.</t>
  </si>
  <si>
    <t>Zabezpečiť bezporuchovú prevádzku systému výmeny vzduchu, vykurovania, resp. chladenia javiska a hľadiska divadelnej sály pre objekt historickej budovy divadla, znížiť energetickú náročnosť na prevádzkovanie objektu divadla, zabezpečiť vyššý komfort pre návštevníkov divadla, zamestnancov i účinkujúcich.</t>
  </si>
  <si>
    <t>Súčasná cena za kWh x predpokladané množstvo energií za rok x predpokladaná úspora energií 50% podľa spracovanej PD + spriemerované náklady na opravu údržbu ročne za predchádzajúce roky</t>
  </si>
  <si>
    <t>Objekt dielní - zníženie energetickej náročnosti objektu /Havarijný stav/</t>
  </si>
  <si>
    <t>Výmena strešných svetlíkov a zateplenie objektu obvodových stien i strechy zabezpečí ochranu konštrukcií stavby, ktoré sú poškodené poveternostnými vplyvmi a staticky nestabilné. Zateplenie strešnej konštrukcie ako aj obvodových stien nespľňa súčasné teplotechnické podmienky čím dochádza k z načným únilom, cez strešnú konštrukciu zateká, čo má vplyv na stavbu a taktiež na prevádzkovanie objektu. Komplexná výmena elektroinštalácie v objekte, ktorá je ešte z rokov na prelome 50/60 rokov minulého storočia, čo v súčasnosti už nezodpovedá príslušným normám. Stavba bola postavená na prelome 50 -60 rokov minulého storočia, nachádza sa v pôvodnom stave. Rekonštrukcia plynovej kotolne a rozvodov ÚK a TÚV. Rekonštrukciou plynovej kotolne minimalizovať náklady na údržbu a opravy, stávajúca kotolňa je na hranici životnosti, je často poruchová vrátane rozvodov ÚK v objekte, ktoré sú staré a majú často výpadky v kúrení.</t>
  </si>
  <si>
    <t>Zabezpečiť stabilitu strešnej konštrukcie, ochrániť stavbu a technické vybavenie priestorov, vrátane ochrany zdravia zamestnancov. Znížiť energetickú náročnost objektu cca 40 - 50% nákladov na ročnú prevádzku a zvýšenie účinnosti výkonu kotolne, čím sa zvýši efektívnosť vykurovania.</t>
  </si>
  <si>
    <t>Zákon č. 50/1976 Z.z. stavebný zákon, §86 ods. 1; Zákon č. 124/2006 Z.z. o bezpečnosti a ochrane zdravia pri práci, §5 ods. 1 a ods. 2  a) a c) a d) a h) a  §6 ods. 1  b) a d) a f); Zákon č. 278/1993 Z. z. o správe majetku štátu, §3 ods. 2</t>
  </si>
  <si>
    <t>Súčasná cena za kWh x predpokladané množstvo energií za rok x predpokladaná úspora energií pri odhade 30% na elektrine a 60% na plyne + spriemerované náklady na opravu údržbu kotolne a elektro rozvodovročne za predchádzajúce roky</t>
  </si>
  <si>
    <t>Predpokladané náklady na realizáciu stavby sú stanovené ako hrubý odhad.</t>
  </si>
  <si>
    <t>Výmena kompletných sád mikroportov pre predstavenia, ako náhrada jestvujúcich, z dôvodu zmeny frekvenčných pásiem</t>
  </si>
  <si>
    <t>Zriaďovacia listina ŠDK, Čl. I ods. 2 písm. a) a b) a c) a e) a g)</t>
  </si>
  <si>
    <t>Počet návštevníkov je za objekt Historickej budovy divadla a za Malú scénu za rok 2022 len na predstaveniach ŠDKE /45867 + 11702/</t>
  </si>
  <si>
    <t>Akram-Khan: Vertical Road - baletná inscenácia/prioritný projekt 2023</t>
  </si>
  <si>
    <t>Technické zázemie do inscenácie, predstavujúce náročné mechanické zariadenia scény</t>
  </si>
  <si>
    <t>Realizácia premiery a následných repríz predstavenia baletnej inscenácie Vertical Road</t>
  </si>
  <si>
    <t>Počet návštevníkov je len za objekt Historickej budovy divadla v roku 2022 /45867/</t>
  </si>
  <si>
    <t>Pridelenie KV je potrebné v roku 2023, nakoľko je nevyhnutné včasné zabezpečenie technického zázemia scény</t>
  </si>
  <si>
    <t>Licencie k umeleckým dielam</t>
  </si>
  <si>
    <t>Vytvorenie nových súčasných slovenských diel odpremiérovaných v ŠDKE.</t>
  </si>
  <si>
    <t>Rozšírenie umeleckého repertoáru na objednávku divadla o pôvodnú slovenskú tvorbu s uskutočnením svetovej premiery v Štátnom divadle Košice.</t>
  </si>
  <si>
    <t>Finančné krytie bolo na rok 2021 na pripravované predstavenie YUDINA vo výške 20.500,- eur, ktoré presúvame do roku 2023. Na tento rok je nevyhnutné finančné krytie prípravy tohto predstavenia vo výške 37.500 eur.</t>
  </si>
  <si>
    <t>Obnova hudobných nástrojov pre orchester</t>
  </si>
  <si>
    <t xml:space="preserve">Nákup hudobných nástrojov 14 ks a príslušenstva - v roku 2021 priorita do pripravovanej opernej inscenácie Tosca: spolu 30 000 €, v tom orchestrálne zvony/12 000 €, plátové zvony/4 000 €, 5 strunový kontrabas/14 000 €. Ďalšie hudobné nástroje: pozauna Edwards/5 650 €,  trúbky in Bstomvi/3 350 €, trúbka Mahlrestomvi/2 850 €, klarinety sada A a B a Bprestige/8 550 € , horna  Alexander 103/10 200 €, fagot Gebr. monnig 214 topas/ 18 000 €, hoboj BC virtuose 9 990 €                 </t>
  </si>
  <si>
    <t>Zabezpečenie bežného fungovania orchestra a zníženie nákladov na opravu starších nástrojov.</t>
  </si>
  <si>
    <t>Zákon č. 523/2004 Z. z. o rozpočtových pravidlách verejnej správy, §19 ods. 6</t>
  </si>
  <si>
    <t>V roku 2021 boli nákúpené hudobné nástroje vo výške prideleného finančného krytia 88.590,- EUR</t>
  </si>
  <si>
    <t>Koncertné krídlo</t>
  </si>
  <si>
    <t>Nákup koncertného krídla Steinway and Sons</t>
  </si>
  <si>
    <t>Zníženie nákladov na prenájom klavíra.</t>
  </si>
  <si>
    <t>Počet návštevníkov je za objekt Historickej budovy divadla a za Malú scénu za rok 2022 v ktorých sa používajú mikroporty /52367 + 11847/</t>
  </si>
  <si>
    <t>Revízna šachta teplovodného kolektora - výmena technického vybavenia /Havarijný stav/</t>
  </si>
  <si>
    <t xml:space="preserve">Zabezpečiť automatické odčerpávanie priesakových vôd. Vymeniť nefunkčné technické vybavenie revíznej šachty - oceľové plošiny, rebríky, ponorné čerpadlo s plavákmi a signalizáciou. Jedná sa o agresívne prostredie pre technické vybavenie a rizikové prostredie pre obsluhu. </t>
  </si>
  <si>
    <t>Zabezpečiť udržanie a prevádzkovanie chodu divadla.</t>
  </si>
  <si>
    <t>Zákon č. 124/2006 Z.z. o bezpečnosti a ochrane zdravia pri práci, §5 ods. 2 h) a §6 ods. 1  b)</t>
  </si>
  <si>
    <t>Objekt historickej budovy divadla - výmena stmievačov pre réžiu svetla /Havarijný stav/</t>
  </si>
  <si>
    <t>Výmena technického zariadenia /stmievač/, ktorého jestvujúci technický stav je na konci životnosti, ohrozuje bezporuchovú prevádzku predstavení, nie je možné zabezpečiť náhradné komponenty. V prípade poruchy hrozí zrušenie predstavení.</t>
  </si>
  <si>
    <t>Zabezpečenie bezporuchového chodu predstavení a možnosti rôznych svetelných efektov pri tvorbe nových predstavení.</t>
  </si>
  <si>
    <t>Zákon č. 278/1993 Z.z. o správe majetku štátu, §3 ods.; Zákon č. 124/2006 Z.z. o bezpečnosti a ochrane zdravia pri práci, §5 ods. 2  d) a h) a §6 ods. 1  b)a d) a f)</t>
  </si>
  <si>
    <t xml:space="preserve">Objekty skladov a dielní - obnova strojového vybavenia /formátovacia píla, stojanová vŕtačka, zvárací agregát, 4ks žehliací stôl s odsávaním/ </t>
  </si>
  <si>
    <t>Obnovou strojného vybavenia dielní scénickej výpravy zmodernizovať technologický proces pri výrobe kulís a kostýmov</t>
  </si>
  <si>
    <t>Zefektívniť prácu pri výrobe kulís a kostýmov pomocou automatizácie výrobného procesu.</t>
  </si>
  <si>
    <t>Zákon č. 124/2006 Z.z. o bezpečnosti a ochrane zdravia pri práci, §5 ods. 2  d) a h) a §6 ods. 1  b)a d) a f)</t>
  </si>
  <si>
    <t xml:space="preserve">Nákup osobného automobilu /Minivan, Transportér a pod/ </t>
  </si>
  <si>
    <t>Nákup mikrobusu /Minivan/ - obstaranie tohto 8 miestneho automobilu si vyžaduje prevádzka divadla, prevoz zamestnancov medzi objektami a taktiež na výkon práce mimo sídla organizácie. V súčasnej dobe divadlo nedisponuje takýmto automobilom, úspora nákladov na prepravovanie zamestnancov.</t>
  </si>
  <si>
    <t>Zabezpečenie dopravy zamestnancov na miesto výkonu práce a úspora nákladov na prepravu.</t>
  </si>
  <si>
    <t>počet najazdených km za rok 2022 a predpoklad na každý nasledujúci rok</t>
  </si>
  <si>
    <t>Budova riaditeľstva a skúšobní - Zníženie energetickej náročnosti objektu</t>
  </si>
  <si>
    <t>Zníženie energetickej náročnosti budovy a odstránenie havarijného stavu stavebných konštrukcií zateplením strešnej konštrukcie, obvodového muriva, výmenou okenných výplní a dverí, odizolovanie suterénneho muriva.</t>
  </si>
  <si>
    <t>Minimalizácia budúcich nákladov a škôd.</t>
  </si>
  <si>
    <t>Súčasná cena za kWh x predpokladané množstvo energií za rok x predpokladaná úspora energií pri odhade 60%  + spriemerované náklady na opravu údržbu za predchádzajúce roky</t>
  </si>
  <si>
    <t>V roku 2023 sa pripravuje VO na výber projektanta pre realizáciu spracovania projektovej dokumentácie pre stavebné povolenie a realizáciu stavby.</t>
  </si>
  <si>
    <t>Budova riaditeľstva a skúšobní - obnova audiovizuálneho zariadenia na veľkej baletnej sále</t>
  </si>
  <si>
    <t>Obnova audiovizualneho zabezpečenia na veľkej baletnej sale, pre potreby zkvalitnenia skušobných procesov baletných umelcov (reproduktory, multifunkčný stroj pre reprodukovanú hudbu, závesne konštrukcie, multifunkčný TV systém, kamera).</t>
  </si>
  <si>
    <t>Zabezpečenie zvýšenia kvality podávania výkonov počas skúšobného procesu.</t>
  </si>
  <si>
    <t>Obnova NKP - historickej budovy divadla ŠDKE, II. Etapa</t>
  </si>
  <si>
    <t>Obnova vonkajších častí stavebných konštrukcií objektu NKP v rozsahu výmeny okien cca 45%, reštaurovania vonkajších dverí cca 15%, obnova fasády takmer v celom rozsahu, oprava strešnej konštrukcie, obnova kamenných prvkov v celom rozsahu, výmena rampy pre imobilných,zabezpečenie zábradlia vonkajších balkónov a odizolovanie základového a suterénneho muriva a nasvietenie objektu.                                                                                                                  V roku 2016 prebehla obnova NKP I. etapa, ktorá bola  financovaná zo zdrojov NFP, tzv. Nórskych fondov.</t>
  </si>
  <si>
    <t xml:space="preserve">Zabezpečiť záchranu NKP využívanú na kultúrno výchovnú činnosť. </t>
  </si>
  <si>
    <t>Zákon č. 50/1976 Z.z. stavebný zákon, §86 ods. 1; Zákon č. 124/2006 Z.z. o bezpečnosti a ochrane zdravia pri práci, §5 ods. 1 a ods. 2  a) a c) a d) a h) a  §6 ods. 1  b) a d) a f); Zákon č. 278/1993 Z. z. o správe majetku štátu, §3 ods. 3</t>
  </si>
  <si>
    <t>Objekty skladov a dielní - vonkajší kamerový systém</t>
  </si>
  <si>
    <t>Vybudovať monitorovací systém exteriéru okolo objektov.</t>
  </si>
  <si>
    <t>Zabezpečiť ochranu majetku a monitorovania pohybu osôb a automobilov v priestore areálu ŠDKE.</t>
  </si>
  <si>
    <t>Predpoklad, že počas pracovnej zmeny pri trojzmennej prevádzke na vrátnici informátor, resp. nočný strážnik ušetria čas cca 1 hod za zmenu pri vykonaní obhliadok objektu, resp. areálu</t>
  </si>
  <si>
    <t xml:space="preserve">Zriadenie interného multifunkčného nahrávacieho štúdia </t>
  </si>
  <si>
    <t>Nákup a vybavenie audio a video multifunkčného nahrávacieho štúdia v priestoroch divadla, so zámerom nahrávania a spracovania nových aj repertoárových inscenácií všetkých troch súborov, nahrávanie reklamných a propagačných audio a video materiálov vo vlastnej réžii.</t>
  </si>
  <si>
    <t xml:space="preserve">Cieľom je tvorba audiovizuálneho obsahu a jeho sprístupnenie verejnosti,  zníženie nákladov na prenájom technológii a obstaranie služieb. Rozšírenie repertoáru a počtu online predstavení, rozšírenie archívu a prezentácia diel  na edukačné účely pre školy.
</t>
  </si>
  <si>
    <t xml:space="preserve">Zriaďovacia listina ŠDK, Čl. I ods. 2 písm. a) a b) a c) a g); Zákon č. 523/2004 Z. z. o rozpočtových pravidlách verejnej správy, §19 ods. 6 </t>
  </si>
  <si>
    <t>Budova riaditeľstva a skúšobní - nákup fyzioterapeutického zariadenia</t>
  </si>
  <si>
    <t>Špeciálny fyzioterapeutický stroj na cvičenie "REFORMER - UNIVERSAL" s vežou (vrátane podložky, boxu a tyče) zabezpečí zvýšenie fyzickej kvality baletných umelcov a zníži riziko úrazov.</t>
  </si>
  <si>
    <t>Zabezpečenie zvýšenia kvality práce a fyzickej zdatnosti.</t>
  </si>
  <si>
    <t xml:space="preserve"> Zákon č. 124/2006 Z.z. o bezpečnosti a ochrane zdravia pri práci  §5 ods. 1 a ods. 2 a) a c) a d) a h) a §6 ods. 1 b) a d) a f)</t>
  </si>
  <si>
    <t xml:space="preserve">Objekt historickej budovy divadla - výmena baletizolu 3x / sivá, čierna, čierna so zrkadlovým efektom farba / </t>
  </si>
  <si>
    <t>Stav baletizolu v roku 2023 dovŕši svoju životnosť. Výmena je potrebná pre zabezpečenie podávaných výkonov baletných, činoherných a operných umelcov na javisku počas skúšok a predstavení.</t>
  </si>
  <si>
    <t>Zabezpečenie bezporuchového chodu predstavení.</t>
  </si>
  <si>
    <t xml:space="preserve">Zákon č. 124/2006 Z.z. o bezpečnosti a ochrane zdravia pri práci, §5 ods. 1 a ods. 2 a) a c) a d) a h) a §6 ods. 1 b) a d) a f) </t>
  </si>
  <si>
    <t>Počet návštevníkov predstavení ŠDKE je za objekt Historická budova divadla v roku 2022.</t>
  </si>
  <si>
    <t>Objekt historickej budovy divadla - obnova scénického osvetlenia</t>
  </si>
  <si>
    <t>Zámerom je obnova zastaraného scénického osvetlenia, ktoré je už značne za hranicou životnosti, je často poruchové a nevyhovuje už súčasným technickým trendom kladeným na scénické osvetlenie.</t>
  </si>
  <si>
    <t>Zefektívniť, prispôsobiť scénické osvetlenie súčasným požiadavkám pri tvorbe predstavenia, zníženie energetickej náročnosti.</t>
  </si>
  <si>
    <t>Zákon č. 124/2006 Z.z. o bezpečnosti a ochrane zdravia pri práci, §5 ods. 2 h) a §6 ods. 1 b);  Zákon č. 523/2004 Z. z. o rozpočtových pravidlách verejnej správy, §19 ods. 6</t>
  </si>
  <si>
    <t>Inštalovaný elektrický odber v kWh x koef. súč. x počet hodín svietenia na predstaveniach v roku vrátane skúšok pri súčasnej cene za kWh s úsporou 4x nižšou podľa spracovanej štúdie</t>
  </si>
  <si>
    <t>Objekt historickej budovy divadla - modernizácia technického vybavenia zvukovej réžie</t>
  </si>
  <si>
    <t>Výmena technického vybavenia zvukovej réžie za nové, v súčasnej dobe je kombinácia analogového a digitálneho technologického vybavenia.</t>
  </si>
  <si>
    <t>Zabezpečiť bezporuchovú a výkonnú prevádzku zvukových zariadení pri predstaveniach.</t>
  </si>
  <si>
    <t>Zriaďovacia listina ŠDK, Čl. I ods. 2 písm. a) a b) a c) a g)</t>
  </si>
  <si>
    <t>Budova riaditeľstva a skúšobní - výmena baletizolu /sivá farba</t>
  </si>
  <si>
    <t>Stav baletizolu v roku 2023 dovŕši svoju životnosť. Výmena je potrebná pre zabezpečenie podávaných výkonov baletných umelcov na veľkej baletnej sale v skúšobných priestoroch.</t>
  </si>
  <si>
    <t>Zabezpečenie bezporuchového chodu skúšobného procesu baletného súboru.</t>
  </si>
  <si>
    <t>Budova riaditeľstva a skúšobní - modernizácia skúšobne orchestra, zborovej sály a skúšobného javiska</t>
  </si>
  <si>
    <t xml:space="preserve">Rekonštrukciou stavebných častí jednotlivých priestorov zabezpečiť vyhovujúce podmienky a vybavenosť týchto priestorov pre skúšobný proces. Jednotlivé stavebné konštrukcie v týchto priestoroch musia byť upravené pre požiadavky kladené z hľadiska akustiky, vzduchotechniky, osvetlenia a taktiež konštrukčného vybavenia miestností.  </t>
  </si>
  <si>
    <t>Umožnením využívania priestorov skúšobného javiska, skúšobne orchestra a zborovej sály umeleckýcmi súbormi a baletným i operným štúdiom pre skúšobný proces, odľahčiť javisko historickej budovy divadla pre účely predstavení.</t>
  </si>
  <si>
    <t>Počet návštevníkov na predstavenia ŠDKE v objekte historickej budovy divadla a Malej scény v roku 2022 /45867 + 11702/</t>
  </si>
  <si>
    <t>Budova riaditeľstva a skúšobní - obnova sociálnych zariadení WC muži a ženy</t>
  </si>
  <si>
    <t xml:space="preserve">Obnovou riešiť odpadovú kanalizáciu, obklady stien a stropov, výmenu sanitačného vybavenia, výmenu rozvodov vody a elektroinštalácie, vrátane odvetrania priestoru. .                       </t>
  </si>
  <si>
    <t>Zabezpečiť funkčnosť a hygienické požiaavky na sociálné zariadenia.</t>
  </si>
  <si>
    <t>Zákon č. 124/2006 Z.z. o bezpečnosti a ochrane zdravia pri práci, § 5 ods. 1 a ods.2 písm.  h) a §6 ods. 1 písm. b); Zákon č. 278/1993 Z.z. o správe majetku štátu, §3 ods. 2</t>
  </si>
  <si>
    <t>Objekt historickej budovy divadla - výmena dirigentského pultu</t>
  </si>
  <si>
    <t>Výmena technicky ťažko ovládatelného, poruchového a ergonomicky nevyhovujúceho dirigentského pultu v orchestrišti.</t>
  </si>
  <si>
    <t>Zabezpečiť bezpečné technické podmienky pre podanie výkonu dirigenta pri predstaveniach.</t>
  </si>
  <si>
    <t>Počet návštevníkov len na predstavenia ŠDKE v Historickej budove divadla v roku 2022</t>
  </si>
  <si>
    <t>Malá scéna ŠDKE - výmena nosičov scénického osvetlenia</t>
  </si>
  <si>
    <t>Výmena poddimenzovaných konštrukčných prvkov, určených pre osadzovanie rôznych scénických prvkov a zariadení.</t>
  </si>
  <si>
    <t>Zabezpečiť technickým  vybavením požadavky scénografie.</t>
  </si>
  <si>
    <t>Počet návštevníkov celkom v objekte Malá scéna v roku 2022</t>
  </si>
  <si>
    <t>Objekt historickej budovy divadla - výmena špeciálnej odpruženej podlahy</t>
  </si>
  <si>
    <t>Stav špeciálnej odpruženej podlahy v roku 2026 dovŕši svoju životnosť. Výmena je potrebná pre zabezpečenie ochrany zdravia aj zlepšenia kvality podávaného umeleckého výkonu baletných umelcov a bezporuchového chodu prevádzky baletných predstavení na javisku ŠD Košice</t>
  </si>
  <si>
    <t>Zabezpečenie ochrany zdravia baletných umelcov počas podávania umeleckého výkonu na javisku.</t>
  </si>
  <si>
    <t>Objekty skladov a dielní - výmena vstupných vrát na objekte skladov</t>
  </si>
  <si>
    <t>Výmena 3 ks vrát, ktoré v súčasnej dobe sú už po fyzickej životnosti, užívaním značne opotrebované, poruchové a z hľadiska bezpečnosti ohrozujú zdravie osôb.</t>
  </si>
  <si>
    <t>Zabezpečiť bezporuchovú a bezpečnú prevádzku pri vození kulís do/zo skladu.</t>
  </si>
  <si>
    <t>Objekt riaditeľstva a skúšobní - modernizácia vonkajšieho kamerového systému</t>
  </si>
  <si>
    <t>V súčasnej dobe jestvujúci kamerový systém je už morálne a technicky zastaraný, kamery často vypadávajú sú poruchové a niektoré už nefunkčné.</t>
  </si>
  <si>
    <t>Zabezpečiť bezpečnosť, ochranu majetku a monitorovania pohybu osôb a automobilov v priestore areálu ŠDKE.</t>
  </si>
  <si>
    <t>Štátny rozpočet</t>
  </si>
  <si>
    <t>Objekt Malej scény ŠDKE - modernizácia vonkajšieho kamerového systému</t>
  </si>
  <si>
    <t>NDKE202102</t>
  </si>
  <si>
    <t>Nákup osobného automobilu - limuzína</t>
  </si>
  <si>
    <t>Nákup osobného automobilu - limuzíny si vyžaduje prevádzka divadla, nokoľko jestvujúci osobný automobil VW Passat takéhoto určenia je na hranici životnosti. Automobil je potrebný na prevoz zamestnancov medzi objektami a taktiež na výkon práce mimo sídla organizácie.</t>
  </si>
  <si>
    <t>Uvedené km sú najazdené súčasným adekvátnym vozidlom VW Passat za rok 2022. Toto vozidlo je v parku ŠDKE od r. 2011</t>
  </si>
  <si>
    <t>NDKE202103</t>
  </si>
  <si>
    <t>Objekt riaditeľstva a skúšobní - horúcovodný kolektor /Havarijný stav/</t>
  </si>
  <si>
    <t>zabezpečenie funkčnosti horúcovodného kolektora pre napájanie odovzdávacej stanice tepla pre objekt riaditeľstva a skúšobní a pre objekt historickej budovy divadla. Je nevyhnutné rišiť nevyhovujúci technický stav kolektora a revíznych šácht. V novembri roku 2021 bol havarijný stav a následne prerušená dodávka tepla pre vykurovanie, po odtránení a oprave nevyhnutnej časti bol zo strany TEKO doporučený ďalší postup opráv.</t>
  </si>
  <si>
    <t>Zabezpečenie divadelnej prevádzky v objektoch ŠDKE z hľadiska dodávky tepla a teplej vody.</t>
  </si>
  <si>
    <t>Počet návštevníkov celkom v objekte Historická budova divadla v roku 2022</t>
  </si>
  <si>
    <t>NDKE202104</t>
  </si>
  <si>
    <t>Objekt historickej budovy divadla - teplovzdušná clona /havarijný stav/</t>
  </si>
  <si>
    <t xml:space="preserve">Doplnením tohto zariadenia znížiť možnosť úniku tepla cez dvere nákladného výťahu na javisku a v divadelnej sále počas realizácie prestavby scény na javisku. </t>
  </si>
  <si>
    <t>Zníženie možnosti úniku tepla z priestoru javiska a divadelnej sály. Úspora tepla.</t>
  </si>
  <si>
    <t>NDKE202105</t>
  </si>
  <si>
    <t>Objekt historickej budovy divadla - obnova pracovného osvetlenia</t>
  </si>
  <si>
    <t>Zámerom je obnova zastaraného pracovného osvetlenia, ktoré je už značne za hranicou životnosti, je často poruchové a nevyhovuje už súčasným technickým trendom kladeným na pracovné osvetlenie. Je taktiež energeticky náročné.</t>
  </si>
  <si>
    <t>Zefektívniť a prispôsobiť pracovné osvetlenie požiadavkám pre zabezpečenie bezpečnosti pri práci, zníženie energetickej náročnosti.</t>
  </si>
  <si>
    <t>NDKE202106</t>
  </si>
  <si>
    <t>Objekt riaditeľstva a skúšobní - modernizácia úložiska dát NAS</t>
  </si>
  <si>
    <t>Inteligentné úložisko NAS - Synology DS+ je potrebné pre zálohovanie údajov a jedná sa o výmenu jestvujúceho, ktorý je už zastaraný a nepostačujúci pre súčasné požiadavky. Je v kritockom technickom stave. Riskuje sa trvalá strata dát z dôvodu poruchy zálohovania.</t>
  </si>
  <si>
    <t>Zmodernizovanie systému zálohovania dát, zabezpečenie ich bezpečnosti a urýchlenie práce a taktiež zamedzenie nepredvídateľného odstraňovania užívateľov z databázy.</t>
  </si>
  <si>
    <t>Pamiatkový úrad SR</t>
  </si>
  <si>
    <t>PÚSR202301</t>
  </si>
  <si>
    <t xml:space="preserve">Ochrana zdravia zamestnancov a ochrana NKP. Úspory energetickej náročnosti administratívnych budov  </t>
  </si>
  <si>
    <t xml:space="preserve">Zákon č. 49/2002 Z.z. o ochrane pamiatkového fondu; 
Stratégia úspor energetickej náročnosti administratívnych budov  </t>
  </si>
  <si>
    <t>Už realizované vzhľadom na havarijný stav pracoviska. Uhradené z bežných výdavkov ako riešenie havarijného stavu.</t>
  </si>
  <si>
    <t>Faktúra za vykonané práce je splatná v apríli 2023. V prípade neposkytnutia KV budeme ju musieť uhradiť z BV úradu, kat. 630, čo je pri havarijnom stave možné.</t>
  </si>
  <si>
    <t>PÚSR202302</t>
  </si>
  <si>
    <t xml:space="preserve">Výmena horizontálnych  a vertikálnych rozvodov studenej vody na PÚ SR </t>
  </si>
  <si>
    <t>Výmena zastaralých rozvodov studenej pitnej vody, havarijný stava,občasne nevyhovujúce parametre pitnej vody</t>
  </si>
  <si>
    <t xml:space="preserve"> Ochrana zdravia zamestnancov.Zhodnotenie budovy.</t>
  </si>
  <si>
    <t xml:space="preserve">Dodržiavanie právnych predpisov a vyhlášok zabezpečenia zdravotechniky objektu a ochrany zdravia.zamestnancov.
Zákon č. 49/2002 Z.z. o ochrane pamiatkového fondu </t>
  </si>
  <si>
    <t>Vynaložené jednorázové náklady na odstránenie viacnásobných defektov na prívodnom rade vody do a v objekte v hodnote 138 000 Euro majú návratnosť pri prepočte na priemernú ročnú opravu a servis v hodnote 14 300 Euro vysoko efektívnu hodnotu. Vzhľadom na ochranu NKP a sekundárny faktor nefunkčnosti úradu (prekážka v práci) je výsledný koeficient 9,65</t>
  </si>
  <si>
    <t>PUSR202309</t>
  </si>
  <si>
    <t>Komplexná obnova budovy pracoviska KPÚ Prešov v Poprade - Spišskej Sobote - hrozí havária strechy</t>
  </si>
  <si>
    <t>Potreba financovania projektovej dokumentácie. Neskôr komplexná obnova NKP - nové rozvody, oprava strechy, okien, obnova fasády.</t>
  </si>
  <si>
    <t xml:space="preserve">Obnova a ochrana NKP. Úspory v oblasti energetickej náročnosti administratívnych budov.  </t>
  </si>
  <si>
    <t xml:space="preserve">Budova centrum Pamiatkový úrad  Bratislava </t>
  </si>
  <si>
    <t xml:space="preserve">Obnova poškodených fasád a striech v havarijnom stave -  budova PU SR Cesta na červený mot 6, Bratislava </t>
  </si>
  <si>
    <t>Zhodnotenie budovy, obnova NKP</t>
  </si>
  <si>
    <t>Zákon č. 49/2002 Z.z. o ochrane pamiatkového fondu; Zákon č. 278/1993 Z.z. o správe majetku štátu</t>
  </si>
  <si>
    <t xml:space="preserve">Požiarne zabezpečenie archívu PÚ SR </t>
  </si>
  <si>
    <t>Výmena a upgrade riadiacej jednotky systému hasenia s CO₂ aj nových bezpečnostných snímačov</t>
  </si>
  <si>
    <t>Zvyšenie bezpečnosti prevádzkovania archívu v  rozsahu požiadaviek zákona a vyhlášky.</t>
  </si>
  <si>
    <t xml:space="preserve"> - Vyhláška MV SR č. 628/2002 Z. z., ktorou sa vykonávajú niektoré ustanovenia zákona o archívoch a registratúrach a doplnení niektorých zákonov v znení neskorších predpisov
 - Zákon č. 278/1993 Z.z. o správe majetku štátu, §3 ods. 2 </t>
  </si>
  <si>
    <t>Pri priemernej ročnej cene investície na servis, opravu riadiacej jednotky a príslušenstva v celkovej hodnote 35000 Euro s porovnaním predbežných ponúk na výmenu systému protipožiarného systému v archíve  170000 Euro je efektívne vynaložiť prostriedky na predĺženie existujúceho CO2 sytému hasenia požiarov.</t>
  </si>
  <si>
    <t>PÚSR202303</t>
  </si>
  <si>
    <t>Vybavenie Depozitára archeologických nálezov ručným XRF spektrometrom</t>
  </si>
  <si>
    <t>Vybavenie Depozitára archeologických nálezov ručným XRF spektrometrom za účelom analýzy materiálu (konzervácia, overenie pravosti problematických nálezov)</t>
  </si>
  <si>
    <t>Zabezpečenie efektívnej starostlivosti o kovové archeologické nálezy pomocou rýchlej analýzy materiálového zloženia za účelom: a) výberu najvhodnejšej metódy ich konzervácie,
b) eliminácie prijímania falzifikátov</t>
  </si>
  <si>
    <t>Zákon č. 49/2002 Z.z. o ochrane pamiatkového fondu, §40;
STN EN16853:2017</t>
  </si>
  <si>
    <t>Pri jednorazovom  investovaní do nákupu technológie pre archeologický výskum v  čiastke  8 800 Euro (budú použité aj vlastné zdroje v hodnote 20000 Euro) sa nákup zhodnotí  oproti ročnému prenájmu zariadenia  7200 Euro na úrovni BCR 1,22</t>
  </si>
  <si>
    <t>celková cena prístroja s DPH 28.800 EUR, z toho 20 tis. EUR z darov a grantov</t>
  </si>
  <si>
    <t>PÚSR202304</t>
  </si>
  <si>
    <t>Zvýšenie skladovacej kapacityv rámci KPÚ Banská Bystrica</t>
  </si>
  <si>
    <t>Presun archívu KPÚ Banská Bystrica a jeho efektívne vybavenie</t>
  </si>
  <si>
    <t>Vybavenie miestnosti na prízemí sídla KPÚ Banská Bystrica na ul.  Lazovná posuvným regálovým systémom a presun archívu z budovy na ul.  Horná strieborná.. Zníženie nákladov na energie.</t>
  </si>
  <si>
    <t>Pre vytvorenie vyhovujúcich skladových priestorov v archíve BB je potrebné priemerný ročný náklady 70000 Euro/rok a prepočítaní ročných nákladov na prenájom obdobnej ploche v rozlohe 50m2  vo vyjadrení 15120 Euro bol prepočítaný koeficient BCR na hodnotu 4,63.</t>
  </si>
  <si>
    <t xml:space="preserve">Podkrovie KPU Žilina </t>
  </si>
  <si>
    <t xml:space="preserve">Rekonštrukcia podkrovia, nové kancelácie, zasadačka, knižnica, bádateľňa </t>
  </si>
  <si>
    <t xml:space="preserve">Realizácia  nových kancelárií s cieľom zrušiť pracovisko za ktoré platíme nájom, získanie nových priestorov pre zasadačku, bádateľňu knižnicu </t>
  </si>
  <si>
    <t xml:space="preserve">Zákon č. 49/2002 Z.z o ochrane pamiatkového fondu; Zákon č. 278/1993 Z.z. o správe majetku štátu, §3 ods. 2 </t>
  </si>
  <si>
    <t>Pri investovaní priemerných jednorázových ročných nákladov 183333 Euro na implementovanie energetických úspor budovy s výmenu strech vrátane optimalizácie osvetlenia interiéru s  požadovanou 30% úsporou na energiách čo predstavuje vo vyjadrení  55000 Euro/rok bude zabezpečená návratnosť vložených prostriedkov.  PÚ SR bude žiadať prostredníctvom POO, prípadne iného projektu o finančný príspevok na daný objekt</t>
  </si>
  <si>
    <t>Zabezpečenie nového pracoviska tovarom, ktorý nie je hmotný investičný majetok a službami dodávateľov.</t>
  </si>
  <si>
    <t xml:space="preserve">Zvýšenie skladovacej kapacity Depozitára archeologických nálezov </t>
  </si>
  <si>
    <t>Efektívne využitie skladovacej kapacity Depozitára archeologických nálezov</t>
  </si>
  <si>
    <t>Vytvorenie ďalších skladových priestorov v Depozitári archeologických nálezov (vybaviť 1 miestnosť na prízemí posuvným regálovým systémom)</t>
  </si>
  <si>
    <t>Zákon č. 49/2002 Z.z. o ochrane pamiatkového fondu, §40;
EURÓPSKY DOHOVOR o ochrane archeologického dedičstva (revidovaný) 344/2001 Z.z., čl. 4, iii)</t>
  </si>
  <si>
    <t xml:space="preserve">Pre vytvorenie vyhovujúcih skladových priestorov v Depozitáre v TT sú potrebné priemerné ročné náklady 35000 Euro/rok a BCR vznikol  po prepočítaní ročných nákladov na prenájom obdobnéj ploche v rozlohe 250m2  vo vyjadrení 8400 Euro </t>
  </si>
  <si>
    <t>Obstaranie osobných motorových vozidiel pre krajské pamiatkové úrady na výkon ich odbornej činnosti</t>
  </si>
  <si>
    <t xml:space="preserve">Pravidelná obmena autoparku. Výmena vozidiel u ktorých  počet km a morálne zastaranie  už je neefektívne opravovať. Ide o 10 - 12 ročné vozidlá. S viac ako 600 000 km </t>
  </si>
  <si>
    <t xml:space="preserve">Bezpečnosť cestnej premávky a našich terénných zamestnancov . </t>
  </si>
  <si>
    <t>PUSR202305</t>
  </si>
  <si>
    <t>Rekonštrukcia  rozvodov tepla TÚV v budove  KPÚ Prešov</t>
  </si>
  <si>
    <t xml:space="preserve">Dokončenie rekonštrukcie rozvodov Neskôr úspora nákladov na vykurovanie </t>
  </si>
  <si>
    <t>Efektívne vykurovanie priestorov KPÚ  Prešov a úspora nákladov na energie.</t>
  </si>
  <si>
    <t>Jednorázové náklady na dokončenie  rozvodov tepla TÚV v budove v objeme 18000 Euro pri prepočítanom priemernom usporení finnčných zdrojov 5000 Euro na straty a dľžku rozvodov vyšiel koeficient 3,60.</t>
  </si>
  <si>
    <t xml:space="preserve">Nové sídlo KPU Košice, Puškinova ul.5 </t>
  </si>
  <si>
    <t xml:space="preserve">Prevod  budovy od Ústredia práce  nového sídla KPU Košice. Prevod od inštitúcie v rámci rezortu. V súčasností KPU KE sídli v prenajatých priestoroch Bytového podniku. </t>
  </si>
  <si>
    <t xml:space="preserve">Nové sídlo KPU KE  pracoviská a archív na jednom mieste  modernizácia infraštruktúry,  vhodné podmienky pre výkon špecializovanej štatnej správy a skvalitnenie služieb odbornej verejnosti a občanom. </t>
  </si>
  <si>
    <t>Jednorázové náklady na zmenu sídla pracoviska KPÚ KE po prevode na PÚ SR sú očakávané priemerne na úrovni 152500 Euro/rok. Po kalkulácií doterajších nákladov (nájom,plyn,el.energia,voda, doplnenie infraštruktúry) v hodnote cca 90730 Euro/rok nám vyšla hodnota BCR 1,68.</t>
  </si>
  <si>
    <t>Zabezpečenie nového pracoviska tovarom, ktorý nie je hmotný investičný majetok a službami dodávateľov</t>
  </si>
  <si>
    <t>PUSR202308</t>
  </si>
  <si>
    <t xml:space="preserve">Komplexná obnova budovy centrály Pamiatkového úradu SR Bratislava, Cesta na Červený most 6 </t>
  </si>
  <si>
    <t>Rekonštrukcia časti Depozitára archeologických nálezov v Trnave</t>
  </si>
  <si>
    <t>Veľká časť Depozitára nevyhovuje zo statických dôvodov. Potreba spevnenia nosnosti trámových stropov a ďalšie dokončovacie práce</t>
  </si>
  <si>
    <t>Vytvorenie dalších skladových priestorov pri Depozitári archeologických nálezov. Docielenie energetických úspor.</t>
  </si>
  <si>
    <t>Zákon č. 49/2002 Z.z. o ochrane pamiatkového fondu, §40
EURÓPSKY DOHOVOR o ochrane archeologického dedičstva (revidovaný) 344/2001 Z.z., čl. 4, iii)
Stratégia úspor energetickej náročnosti  budov.</t>
  </si>
  <si>
    <t>Pri investovaní priemerných jednorázových ročných nákladov 107000 Euro v porovnaní za prenájo v cene za rok  26400 Euro (prenájom 4,4Euro/rok/m2) bol BCR prepočítaný na hodnotu 4,05.</t>
  </si>
  <si>
    <t xml:space="preserve">Zabezpečenie inventáru po stavebných prácach na objekte garáží pre depozitár,  regále a nábytok, svetlá, HP, univerzálne klúče,  ide o tovar ktorý nie je hmotný investičný majetok. </t>
  </si>
  <si>
    <t>Kúpa budovy v Levoči, dom meštiansky, Nám. Majstra Pavla 41</t>
  </si>
  <si>
    <t xml:space="preserve">PÚSR je 2/3 spoluvlastníkom  budovy – polyfunkčný objekt sa nachádza v historickom centre mesta, v mestskej pamiatkovej rezervácii, je tam pre KPU Prešov  a KPU Košice pracovisko v Levoči. 1/3 objektu vlastní p. Tokárová a ponúka budovu na predaj. Ponuku smerovala na MK SR. </t>
  </si>
  <si>
    <t>PÚ SR  má záujem o ponúkanú časť objektu, pre vytvorenie adekvátnych podmienok  na  výkon štátnej správy, pre skvalitnenie a rozšírenie podmienok vo vzťahu k svetovému dedičstvu  a edukačným aktivitám.</t>
  </si>
  <si>
    <t>Pri jednorázovej investícií na odkúpenie podielu v 1/3 v čiastke 178000 Euro sa objekt zhodnotí rozšíreným využívaním a ročným príjmom z prenájmu v hodnote 72000 Euro bude koeficient BCR na úrovni 2,47. Pri ďalšom zhodnocovaní objektu to môže exponenciálne stúpať vzhľadom na skutočnosť, že ide o NKP</t>
  </si>
  <si>
    <t>PÚSR202306</t>
  </si>
  <si>
    <t>Obstaranie operačných systémov a licencií pre koncové zariadenia IKT (PC/NTB/TABLET)</t>
  </si>
  <si>
    <t xml:space="preserve">Nutná podmienka pre funkčnosť koncových zariadení priopojených do IS PÚ SR a verejnej správe. Zabezpečenie dostupnosti a prevádzky existujúcicch zariadení, ktoré nespĺňajú bezpečnostné a techn ické parametre. </t>
  </si>
  <si>
    <t>Udržiavanie v prevádzke koncové zariadenia pre vstup / výstup IS PÚ SR</t>
  </si>
  <si>
    <t>Vychádzali sme s časov nedostupnosti koncových IKT (priemer 3,0 hod./nefunkčnosti HW na pracovisko, priemer 3,0 hod./nefunkčnosť SW na pracovisko, priemer iné technické nefunkčmosti 36,0 hod./nefunkčnosť na pracovisko). Pri prepočte na 300 zamestnancov nám vyšiel časový koeficient 4 590 000 hod.Tento sme prepočítali priemernou  hodnotou ročných nákladov na 100 Euro a vyšiel koeficient BCR 10,625 pre strednú dobu opravy prevádzkováneho IKT.</t>
  </si>
  <si>
    <t>0EK0I01 Systémy vnútornej správy</t>
  </si>
  <si>
    <t>PÚSR202307</t>
  </si>
  <si>
    <t>Výmena zastaralej technológie pre pripojenie užívateľov (interných/externých) v IS PÚ SR</t>
  </si>
  <si>
    <t xml:space="preserve">Nutná výmena poruchových infraštruktúrnych technológií vrátane zálohového napájania pre pracovisk PU SR. </t>
  </si>
  <si>
    <t>Udržiavanie v prevádzke jednotlivé uzky na pracoviskách KPÚ</t>
  </si>
  <si>
    <t>Pri prepočte sme vychádzali s úspory ročných hodín prepočítaných na priemerné ročné náklady. Definovali sme si ročnú priemernú nedostupnosť LAN/WAN s aktívnymi prvkami na 3,00 hod./nefunkčnosti/pracovisko , priemernú nedostupnosť HW/SW na 48 hod./nefunkčnosť/pracovisko, priemernú nedostupnosť napájania 50 hod./nefunkčnosť/pracovisko. Pri prepočte na 300 zamestnancov nám vyšiel časový koeficient 4 383,59 hod.Tento sme prepočítali priemernou  hodnotou ročných nákladov na 100 Euro a vyšiel koeficient BCR 43,4 pre strednú dobu opravy infraštruktúrnych technológií IKT.</t>
  </si>
  <si>
    <t>Obstaranie licencií</t>
  </si>
  <si>
    <t xml:space="preserve">Elektornizácia verejnej správy nám ukladá riešiť elektornickjou formou komunikáciu, riešiť bežné licencie, mapové SW,  archívne SW ci SW pre digitalizáciu objektov. </t>
  </si>
  <si>
    <t xml:space="preserve">Funkčnosť IT infraštruktúry na úrade. </t>
  </si>
  <si>
    <t xml:space="preserve">Prepočítali sme strednú časovú stratu nedostupnosti pri nefunkčnosti IKT. Zadefinovali sme si ročnú priemernú nedostupnosť webu 1,5 hod./nefunkčnosti/pracovisko, priemernú nedostupnosť  vyhľadávania informácií 4,0 hod. /nefunkčnosti/pracovisko , iné prestoje na nečinnosť ako 36,0 hod./nefunkčnosti/pracovisko. Pri prepočte na 300 zamestnancov nám vyšiel priemerný časový koeficient 10 680 000 hod.Tento sme prepočítali priemernou  hodnotou ročných nákladov na 100 Euro a vyšiel koeficient BCR 2,34 pri strednej dobe opravy nefunkčnej IT funkcionalite. </t>
  </si>
  <si>
    <t>Rekonštrukcia vnútorných rozvodov a interiéru Kláštora kartuziánov v Červenom Kláštore</t>
  </si>
  <si>
    <t>Rekonštrukcia  rozvodov vody a kanalizácie, elektriny a plynu Kláštora kartuziánov v Červenom Kláštore</t>
  </si>
  <si>
    <t xml:space="preserve">Obnova a ochrana NKP. Úspory energetickej náročnosti administratívnych budov.  </t>
  </si>
  <si>
    <t>Zákon č. 49/2002 Z.z. o ochrane pamiatkového fondu,  Zákon č. 278/1993 Z.z. o správe majetku štátu</t>
  </si>
  <si>
    <t>Údaj je vypočítaný podľa návštevnosti v r. 2019, čo bolo 69.945 návštevníkov. Ide o pomer medzi počtom návštevníkom a výškou schválených prostriedkov na investíciu.</t>
  </si>
  <si>
    <t>Obstaranie 3 špeciálnych motorových vozidiel - pojazdná dieľňa</t>
  </si>
  <si>
    <t>Obnova vozového parku - pojazdných dielní zakúpených v rámci o projektu s názvom Pro Monumenta – prevencia údržbou, ktorý bol realizovaný v rámci Finančného mechanizmu EHP 2009 – 2014.</t>
  </si>
  <si>
    <t>Naplnenie záväzku z projektovej zmluvy č. 1239/2019 na realizáciu projektu v rámci programu „Podnikanie v oblasti kultúry, kultúrne dedičstvo a kultúrna spolupráca“ spolufinancovanéhoz Finančného mechanizmu EHP 2014 – 2021a štátneho rozpočtu SR</t>
  </si>
  <si>
    <t>Body 5.5 a 5.6. prílohy 1 k projektovej zmluve č. 1239/2019 na realizáciu projektu v rámci programu „Podnikanie v oblasti kultúry, kultúrne dedičstvo a kultúrna spolupráca“ spolufinancovanéhoz Finančného mechanizmu EHP 2014 – 2021a štátneho rozpočtu SR</t>
  </si>
  <si>
    <t>Pri priemernom ročnom nápočte najazdených kilometrov  pre 3 vozidlá 17 016,03 km a vyhodnotení koeficientu BCR vyšiel koeficient 3,58.</t>
  </si>
  <si>
    <t>Obnova fasády, strechy a inžinierských sietí Červený kláštor, Starý mlyn</t>
  </si>
  <si>
    <t>Rekonštrukcia NKP, zlepšenie energetickej náročnosti, oprava strechy</t>
  </si>
  <si>
    <t>investíciu neplánujeme v rámci ŠR, ale v rámci projektu Intereg a za nižšiu sumu. Takto bola navrhnutá predchádzajúcim vedením -  prosím o vyradenie zo zásobníka investícii.</t>
  </si>
  <si>
    <t>Zabezpečenia obnovy interiéru tovarom po prestavbe inžinierských sietí, nábytok, drevené obloženie stien, podlahové krytina.</t>
  </si>
  <si>
    <t>Spracovanie projektovej dokumentácie , inžiniering, autorský dozor pri vybudovaní nového podkrovia pre NKP sídlo KPU v Žiline</t>
  </si>
  <si>
    <t>zrealizované</t>
  </si>
  <si>
    <t>Obstaranie RTG mobilného zariadenia pre potreby Chemicko-technologického laboratória</t>
  </si>
  <si>
    <t>Obstaranie IS PAMIS</t>
  </si>
  <si>
    <t>Realizáciou projektu PAMIS, nového integrovaného informačného systému bude PÚ SR poskytovať elektronické služby pre občanova podnikateľov, automatizovane publikovať komplexné data-sety a informácie na svojom portáli a zároveň aj prostredníctvom Úradu vlády SR (data.gov.sk).</t>
  </si>
  <si>
    <t>skrátiť dĺžku trvania procesu výkonu štátnej správy zo strany Pamiatkového úradu SR a krajských pamiatkových úradov, implementovať optimalizáciu poskytovaných služieb Pamiatkového úradu SR a krajských pamiatkových úradov voči občanom a podnikateľom v zmysle Národného projektu Optimalizácia procesov vo verejnej správe, časť Dizajn TO-BE procesov, realizované Ministerstvom vnútra SR, efektívnejšie využiť ľudský potenciál na Pamiatkovom úrade SR zavedením automatizácie postupov a elektronizácie procesov prostredníctvom PAMIS, vybudovanie centralizovanej správy pamiatkového fondu, zlepšenie dostupnosti informácií o pamiatkovom fonde a jeho ochrane a správe prostredníctvom verejného portálu, integrácia za účelom poskytovania informácií o pamiatkovom fonde a konzumácie dát poskytovaných štátom</t>
  </si>
  <si>
    <t xml:space="preserve">Stratégia rozvoja kultúry na roky 2014 – 2020; Stratégia ochrany pamiatkového fondu na roky 2017 – 2022; Programové vyhlásenie vlády Slovenskej republiky na roky 2016 – 2020 rozpracovaného na podmienky rezortu kultúry, bod. 24.  </t>
  </si>
  <si>
    <t>v realizácii</t>
  </si>
  <si>
    <t>0EJ0H01 PAMIS</t>
  </si>
  <si>
    <t>celkové bežné výdavky obsahujú predpokladané BV v kategórii 630 - Tovary a služby v rámci udržateľnosti Projektu  PAMIS od 1.12.2023 po dobu 5 rokov, bez započítania BV v kategóriach 610 a 620</t>
  </si>
  <si>
    <t xml:space="preserve">Budova Amerického veľvyslanectva Hviezdoslavovo nám 5. </t>
  </si>
  <si>
    <t>Obnova fasády PU SR umelecko- remesleným spôsobom na základe rozhodnutia KPU BA  z oboch strán budovy z Hviezdoslavovo nám 5 a z Paulínyho ul. Objekt vlastní PÚ SR, ale sídli v ňom veľvyslanectvo USA.</t>
  </si>
  <si>
    <t>Hradené z rozpočtovej kapitoly MZVaEZ SR - presun prostriedkov do kapitoly MK SR.
Realizované do konca roka 2022, faktúry za december 2022 hradené v r. 2023. Neuhradená suma 2% zádržného vo výške 18.225,26 EUR bude uhradená dodávateľovi do konca roika 2023.</t>
  </si>
  <si>
    <t xml:space="preserve">Plán obnovy a odolnosti </t>
  </si>
  <si>
    <t>„Reforma zvýšenia transparentnosti a zefektívnenia rozhodnutí Pamiatkového úradu SR“ komponet 2 v rámci Plánu obnovy a odolnosti</t>
  </si>
  <si>
    <t xml:space="preserve">Zvýšiť predvídateľnosť rozhodnutí PU SR, podporiť rozvoj komerčného trhu s nehnuteľnými pamiatkami a zároveň zvýšiť systematickosť rekonštrukcií pamiatok vo verejnom vlastníctve vykonaním pasportizácie pamiatok z hľadiska diagnostiky ich stavebnotechnického stavu. </t>
  </si>
  <si>
    <t>POO bol schválený na základe kritérií Nariadenia európskeho parlamentu a rady (EÚ) 2021/241 z 12. februára 2021, ktorým sa zriaďuje mechanizmus na podporu obnovy a odolnosti. Pre oblasť kultúry boli v Pláne obnovy a odolnosti vypracované míľniky a ciele v rámci komponentu 2: Obnova budov.
Zákon č. 368/2021 Z. z. o mechanizme na podporu obnovy a odolnosti.</t>
  </si>
  <si>
    <t>08S0506 Plán obnovy a odolnosti</t>
  </si>
  <si>
    <t>Zabezpečenie koplexného a plynulého vykonávania plánovaných aktivít a zrealizovanie cieľov Plánu obnovy a odolnosti</t>
  </si>
  <si>
    <t xml:space="preserve">Celková suma na realizáciu POO obsahuje sumu DPH ktorá  je však rozpočtovaná samostatne v rámci Systému implmentácie PPO.
Celkové bežné výdavbky zahrňujú okrem kategórie 630 a 640 aj výdavky typu 610,620 na mzdové náklady 80 zamestnancov.
</t>
  </si>
  <si>
    <t>Sekcia projektového riadenia a informatiky MK SR</t>
  </si>
  <si>
    <t>Kultúrne poukazy on-line</t>
  </si>
  <si>
    <t>Archivácia systému podľa legislatívnych pravidiel.</t>
  </si>
  <si>
    <t>Systém už sa nebude ďalej aktívne používať ani rozvíjať. Je potrebné aby bola zabezpečená dostupnosť dát zo systému v zmysle legislatívy SR a registratúrneho plánu MKSR.</t>
  </si>
  <si>
    <t>Implementačný plán 2021 – 2025 Revízia výdavkov na kultúru</t>
  </si>
  <si>
    <t>B. Úspora na existujúcich prevádzkových nákladoch cca. 80000€/rok.</t>
  </si>
  <si>
    <t>MKSRSPRI202301</t>
  </si>
  <si>
    <t>Páskové zálohovacie zariadenie
(vrátane zálohovacích médií)</t>
  </si>
  <si>
    <t>Nevyhnutná výmena v súčasnosti využívaného páskového zálohovacieho zariadenia</t>
  </si>
  <si>
    <t>Zabezpečenie spoľahlivosti vytvárania prevádzkových záloh. Na v súčasnosti využívané páskové zálohovacie
zariadenia už nie je možné získať technickú
podporu výrobcu, zariadenia vykazujú zvýšenú
mieru porúch, je ohrozená schopnosť obnovy dát
v prípade technického výpadku alebo poruchy
technológií</t>
  </si>
  <si>
    <t>Prevádzková nevyhnutnosť</t>
  </si>
  <si>
    <t>C. Zamedzenie škodám vzniknutých pri nemožnosti korektnej obnovy dát. Škody môžu byť – znefunkčnenie organizácii rezortu, nemožnosť poskytovať služby verejnosti, nemožnosť obnoviť dáta. Výška škôd môže byť v rádoch miliónov €. Strata reputácie.</t>
  </si>
  <si>
    <t>MKSRSPRI202302</t>
  </si>
  <si>
    <t>Zariadenie na ukončovanie chránených spojení
virtuálnych sietí pre zamestnancov rezortu kultúry</t>
  </si>
  <si>
    <t>Nevyhnutná výmena zariadenia na ukončovanie chránených spojení virtuálnych sietí pre zamestnancov rezortu kultúry</t>
  </si>
  <si>
    <t>Nevyhnutnosť výmeny už nepodporovaného zariadenia CISCO ASA. Od výmeny zariadenia závisí bezpečnosť a dostupnosť služieb pre verejnosť a rezort.</t>
  </si>
  <si>
    <t>Možné škody – znefunkčnenie MKSR a 30 organizácii rezortu, nemožnosť poskytovať služby verejnosti, prerušenie prevádzky IS, strata dát, strata reputácie. Výška škôd môže byť v rádoch miliónov €.</t>
  </si>
  <si>
    <t>MKSRSPRI202303</t>
  </si>
  <si>
    <t>MK SR FireWall</t>
  </si>
  <si>
    <t>systém pre zabezpečenie ochrany bezpečnostného perimetra centrálnych technologických komponentov informačných systémov rezortu</t>
  </si>
  <si>
    <t xml:space="preserve">Nevyhnutnosť náhrady v súčasnosti využívaného ochranného komponentu pri pripojení centrálnych technologických komponentov informačných systémov rezortu k rezortnej sieti MPLS VPN MKSR (v súčasnosti využívaný technický komponent je na hranici technickej životnosti, už nie je podporovaný výrobcom a naviac ani MK SR nepatrí (spoločnosť SWAN za jeho bezporuchovú činnosť v budúcich obdobiach nepreberá záruky) – náhrada zariadenia mala byť zabezpečená v súbehu s prechodom do nového režimu zmluvy o dátovom pripojení. Z dôvodu redukcie disponibilných finančných prostriedkov k nákupu nedošlo).
</t>
  </si>
  <si>
    <t>MKSRSPRI202304</t>
  </si>
  <si>
    <t>systém automatizovanej detekcie a reakcie na kybernetické útoky a incidenty</t>
  </si>
  <si>
    <t>Nadstavba systému antivírusovej ochrany o komponenty automatizovanej detekcie a reakcie na kybernetické útoky a incidenty</t>
  </si>
  <si>
    <t>Povinnosť zabezpečiť adekvátnu reakciu na kybernetické incidenty v súlade so zákonom o Kybernetickej bezpečnosti (bez nástroja takéhoto typu je táto povinnosť nenaplniteľná)</t>
  </si>
  <si>
    <t>Zákon 69/2018 Z.z. o kybernetickej bezpečnosti, §19, §20 ods. (4) písm. b), c), d)</t>
  </si>
  <si>
    <t>MKSRSPRI202305</t>
  </si>
  <si>
    <t>Obnova SW prostredia ekonomického systému CEIS Softip Profit (licencie externých komponentov)</t>
  </si>
  <si>
    <t>Obnova je nevyhnutná z dôvodov nemožnosti nutných úprav prostredia z dôvodu presunu dát pri migrácii do CES a zachovania historického prostredia pre účely auditu</t>
  </si>
  <si>
    <t>Možné škody – znefunkčnenie účtovného MKSR a 30 organizácii rezortu,  prerušenie prevádzky IS, strata reputácie. Nemožnosť plniť zákonné povinnosti. Výška škôd môže byť v rádoch miliónov €.</t>
  </si>
  <si>
    <t>MKSRSPRI202306</t>
  </si>
  <si>
    <t>Obnova HW serverov prostredia cloudu rezortu kultúry (virtualizačný systém)</t>
  </si>
  <si>
    <t>Obnova je nevyhnutná z dôvodu nedostupnosti náhradných dielov po 31. 1. 2025</t>
  </si>
  <si>
    <t>Možné škody – znefunkčnenie MKSR a 30 organizácii rezortu, nemožnosť poskytovať služby verejnosti, prerušenie prevádzky IS, strata dát, strata reputácie. Výška škôd môže byť v rádoch miliónov €. nemožnosť zabezpečenia spoľahlivej prevádzky kľúčových IS rezortu po 01/2025</t>
  </si>
  <si>
    <t>MKSRSPRI202307</t>
  </si>
  <si>
    <t>Obnova tlačového systému MKSR (22ks nových tlačiarní ako náhrada za dosluhujúce zariadenia</t>
  </si>
  <si>
    <t>Obnova tlačového systému MKSR (22ks nových tlačiarní ako náhrada za dosluhujúce zariadenia)</t>
  </si>
  <si>
    <t>Obnova je nevyhnutná z dôvodu nedostupnosti náhradných dielov na teraz využívané tlačiarne (priemerný vek teraz využívaných tlačiarní je 10 rokov)</t>
  </si>
  <si>
    <t>Súčasné náklady cca: tonery 50000€/r, ¾ ČM (cca 800€x12M=9600€/r), opravy 5000€/r. (koniec životnosti cca 15 zariadení 2024).   64600€. Úspora cca 50%</t>
  </si>
  <si>
    <t>MKSRSPRI202308</t>
  </si>
  <si>
    <t>BPM - business process management system</t>
  </si>
  <si>
    <t>Informačný systém pre riadenie procesov</t>
  </si>
  <si>
    <t>Cieľom je pravidelné udržiavanie zmapovaných procesov na MKSR aj smerom na rezortné inštitúcie a k verejnosti</t>
  </si>
  <si>
    <t>Nemožnosť prehľadne riadiť procesy s 30 organizáciami</t>
  </si>
  <si>
    <t>Nákup nehmotných aktív - IA ZRUŠENÁ</t>
  </si>
  <si>
    <t xml:space="preserve">Počet obstraraných automobilov:2 
Priemerne 30 000-45 000km / 1 vozidlo / 1 rok                                                     </t>
  </si>
  <si>
    <r>
      <rPr>
        <b/>
        <sz val="10"/>
        <rFont val="Arial Narrow"/>
        <family val="2"/>
        <charset val="238"/>
      </rPr>
      <t>Je spracovaná projektová dokumentácia v stupni pre realizáciu stavby, vydané je Oznámenie k ohláseniu stavebných úprav.</t>
    </r>
    <r>
      <rPr>
        <sz val="10"/>
        <rFont val="Arial Narrow"/>
        <family val="2"/>
        <charset val="238"/>
      </rPr>
      <t xml:space="preserve"> Spracovanie PD a jej následná aktualizácia rozpočtu je z roku 2021.</t>
    </r>
  </si>
  <si>
    <r>
      <t xml:space="preserve">Potrebná výmena mikroportov s príslušenostvom z dôvodu rozhodnutia Úradu pre reguláciu elektronických komunikácií a poštových služieb vzhľadom na zmenu frekvenčných pásiem.                        </t>
    </r>
    <r>
      <rPr>
        <b/>
        <sz val="10"/>
        <rFont val="Arial Narrow"/>
        <family val="2"/>
        <charset val="238"/>
      </rPr>
      <t>Vo výške 6.987,. Eur bolo financovanie z vlastných zdrojov.</t>
    </r>
  </si>
  <si>
    <r>
      <t xml:space="preserve">V súčasnej dobe je už spracovaná projektová dokumentácia z 2022 pre Ohlásenie stavebných úprav a pre realizáciu stavby. V príprave je podanie na Ohlásenie stavebných úprav. </t>
    </r>
    <r>
      <rPr>
        <b/>
        <sz val="10"/>
        <rFont val="Arial Narrow"/>
        <family val="2"/>
        <charset val="238"/>
      </rPr>
      <t>PD bola hradená z vlastných zdrojov</t>
    </r>
    <r>
      <rPr>
        <sz val="10"/>
        <rFont val="Arial Narrow"/>
        <family val="2"/>
        <charset val="238"/>
      </rPr>
      <t>.</t>
    </r>
  </si>
  <si>
    <r>
      <t xml:space="preserve">Nákup bol zrealizovaný v 12/2021.                                                     </t>
    </r>
    <r>
      <rPr>
        <b/>
        <sz val="10"/>
        <rFont val="Arial Narrow"/>
        <family val="2"/>
        <charset val="238"/>
      </rPr>
      <t>Vo výške 669,- EUR bolo financovanie z vlastných prostriedkov</t>
    </r>
    <r>
      <rPr>
        <sz val="10"/>
        <rFont val="Arial Narrow"/>
        <family val="2"/>
        <charset val="238"/>
      </rPr>
      <t xml:space="preserve"> a vo výške 54.000,- EUR zo štátneho rozpočtu.</t>
    </r>
  </si>
  <si>
    <r>
      <rPr>
        <b/>
        <sz val="10"/>
        <rFont val="Arial Narrow"/>
        <family val="2"/>
        <charset val="238"/>
      </rPr>
      <t>Spracovanie projektovej dokumentácie bolo hradené z vlastných zdrojov</t>
    </r>
    <r>
      <rPr>
        <sz val="10"/>
        <rFont val="Arial Narrow"/>
        <family val="2"/>
        <charset val="238"/>
      </rPr>
      <t>. Je spracovaná PD v stupni pre stavebné povolenie a pre realizáciu stavby. Pripravuje sa podanie Žiadosti o stavebné povolenie.</t>
    </r>
  </si>
  <si>
    <r>
      <t xml:space="preserve">V súčasnej dobe je už spracovaná projektová dokumentácia z 2022 pre Ohlásenie stavebných úprav a pre realizáciu stavby. V príprave je podanie na Ohlásenie stavebných úprav. </t>
    </r>
    <r>
      <rPr>
        <b/>
        <sz val="10"/>
        <rFont val="Arial Narrow"/>
        <family val="2"/>
        <charset val="238"/>
      </rPr>
      <t>PD bola hradená z vlastných zdrojov.</t>
    </r>
  </si>
  <si>
    <r>
      <t>Kino Lumi</t>
    </r>
    <r>
      <rPr>
        <sz val="10"/>
        <rFont val="Calibri"/>
        <family val="2"/>
        <charset val="238"/>
      </rPr>
      <t>è</t>
    </r>
    <r>
      <rPr>
        <sz val="8"/>
        <rFont val="Arial Narrow"/>
        <family val="2"/>
        <charset val="238"/>
      </rPr>
      <t xml:space="preserve">re - projektory na realizáciu filmových projekcií, včítane zvuku </t>
    </r>
    <r>
      <rPr>
        <sz val="10"/>
        <rFont val="Arial Narrow"/>
        <family val="2"/>
        <charset val="238"/>
      </rPr>
      <t xml:space="preserve"> </t>
    </r>
  </si>
  <si>
    <r>
      <t xml:space="preserve">Digitála audiovízia - výmena digitálnych technológií - </t>
    </r>
    <r>
      <rPr>
        <b/>
        <sz val="10"/>
        <rFont val="Arial Narrow"/>
        <family val="2"/>
        <charset val="238"/>
      </rPr>
      <t>dofinancovanie v roku 2023</t>
    </r>
  </si>
  <si>
    <r>
      <t>Prestavba nefunkčných častí átria, sprístupnenie pre návštevníkov SNK ako oddychovej zóny s možnosťou využitia priestoru na letnú čitáreň, organizovanie rôznych kultúrnych podujatí, zvýšenie plochy využiteľných verejne prístupných priestorov SNK o cca 971 m</t>
    </r>
    <r>
      <rPr>
        <vertAlign val="superscript"/>
        <sz val="10"/>
        <rFont val="Arial Narrow"/>
        <family val="2"/>
        <charset val="238"/>
      </rPr>
      <t>2</t>
    </r>
    <r>
      <rPr>
        <sz val="10"/>
        <rFont val="Arial Narrow"/>
        <family val="2"/>
        <charset val="238"/>
      </rPr>
      <t>.</t>
    </r>
  </si>
  <si>
    <r>
      <t>Ušetrenie nákladov na prenájom priestorov - KPI hodnota je vypočítaná na základe ceny za prenájom komerčných priestorov v meste Martin (VZN v hodnote 70 EUR/m</t>
    </r>
    <r>
      <rPr>
        <vertAlign val="superscript"/>
        <sz val="10"/>
        <rFont val="Arial Narrow"/>
        <family val="2"/>
        <charset val="238"/>
      </rPr>
      <t>2</t>
    </r>
    <r>
      <rPr>
        <sz val="10"/>
        <rFont val="Arial Narrow"/>
        <family val="2"/>
        <charset val="238"/>
      </rPr>
      <t xml:space="preserve"> na rok), čo predstavuje pri 917 m</t>
    </r>
    <r>
      <rPr>
        <vertAlign val="superscript"/>
        <sz val="10"/>
        <rFont val="Arial Narrow"/>
        <family val="2"/>
        <charset val="238"/>
      </rPr>
      <t>2</t>
    </r>
    <r>
      <rPr>
        <sz val="10"/>
        <rFont val="Arial Narrow"/>
        <family val="2"/>
        <charset val="238"/>
      </rPr>
      <t xml:space="preserve"> sumu 64 190 EUR/rok.</t>
    </r>
  </si>
  <si>
    <t xml:space="preserve">Rekonštrukcia kotolne - výmena zastaralej technológie, zníženie nákladov na opravu za rok o 5000,- €. Sníženie spotreby plynu o 20%. </t>
  </si>
  <si>
    <t>zrealizovaný archeologicklý prieskum (1. etapa), historicko - pamiatkový a historicko- architektonicvký výskum; finančné prostriedky nezahrňujú náklady na novú expozíciu.Prosíme zosúladiť Investičný plán MKSR na r.23-27 s invest. zásobníkom .</t>
  </si>
  <si>
    <t>Zámerom projektu je:                                                                                                                                                                                                                                                                                                                                                                                                                       
1) Poskytovanie služieb typu scan&amp;go: skenovanie dokumentov podľa požiadaviek používateľov a ich elektronické sprístupňovanie a súčasne samoobslužné skenovanie,
2) Skenovanie starých tlačí vo veľmi zlom fyzickom stave (najmä veľkoformátových tlačí ohrozených kyslým papierom), regionánych tlačí do roku 1950 a historických dokumentov z fondu Právnickej akadémie zo 17.-20. storočia,
3) Vyhľadávanie a sprístupnenie zdigitalizovaných diel v súlade s platnou legislatívou prostr. online katalógu knižnice Zámery v bodoch 1-3 predpokladajú nahradenie starých 10 a 12 ročných skenerov, ktoré stále vypadávajú a do ktorých už nie je možné nájsť náhradné diely novými 2 knižnými skenermi, pracovnými stanicami ku skenerom a postprocesingovým SW s OCR a min. 2 samoobslužnými kioskovými skenermi.
4) Postupné rozširovanie a modernizácia IT, najmä  diskových polí, pracovných staníc, samoobslužných multifunkčných zariadení, switchov, struktúrovaných sietí, výmena starých analógových kamier a rozšírenie kamerového systému s videoserverom.
5) Výmena klimatizačnej jednotky v serverovni na Pribinovej vzhľadom k je veku a opotrebovaniu (nadobudnuá 1.7.2013). Jej výkonové parametre je potrebné optimalizovať a zabezpečiť aj optimalizáciu nákladov na prevádzku.</t>
  </si>
  <si>
    <t>Zákon č. 126/ 2015 Z. z. o knižniciach, §15 písm. b);   Vyhláška Ministerstva vnútra SR č. 628/2022 Z. z., § 24 ods.1 a 2, Zákon č. 555/ 2005 o energetickej hospodárnosti budov</t>
  </si>
  <si>
    <t xml:space="preserve">Rekonštrukcia budovy knižnice na Pribinovej 1 </t>
  </si>
  <si>
    <t xml:space="preserve">Budova na Pribinovej je hlavným depozitárom ŠVKK s počtom cca 730 tis. dokumentov, z toho 67 tis. v suteréne. Správa TSKP ProMonumenta z 01/2022 konštatuje "narušený stav objektu" a v prípade suterénu, krovu a strešnej krytiny "narušený až dezolátny stav".                                                                                        Zámerom (podľa investičnej štúdie z 09/2021) je:                                                                                         1.Spracovať projektovú dokumentáciu (PD) pre stavebné povolenie a realizáciu stavby s rozpočtom, výkazom - výmer  vrátane sanačnéhoa statického posudku                                                                                                                                                                             2. Realizovať rekonštrukciu budovy podľa PD:                                                   2a) rekonštrukciu krovu a strechy (samostatne pod ID ŠVKE202201)                                                                        2b) zobytnenie podkrovia (pre účely administratívy, prípadne skladov kníh na úrovni 4.NP, ak to statika dovolí (samostatne pod ID ŠVKE202201)                                                                                                  2c) výmenu okien                                                                                2d) aplikáciu termoizolačných omietok                                                   2e) sanáciu suterénu                                                                               2f) výmenu výťahu z r.1991                                                                2g) rekonštrukcia technických zariadení budovy (výmenníková stanica, termostatizácia a vyregulovanie vykurovacej sústavy, oprava kanalizácie (VZT je samostatne pod ID ŠVKE202105)                                                                                                       </t>
  </si>
  <si>
    <t xml:space="preserve">Zákon č. 126/2015 Z.z. o knižniciach, §4 ods.2, písm. c),  §7, ods. 2 písm. g), §15 písm. a);  Zriaďovacia listina ŠVK v Košiciach v znení Dodatku č. MK-3911/2019-110/11317, Čl. I ods. 3 písm. a), b); Zákon č. 49/2002 Z.z. o ochrane pamiatkového fondu, §27 ods.1, §28 ods.2 písm. a);  Reformy pre udržateľný rozvoj kultúry a kreatívneho priemyslu (MK SR, marec 2021): Reforma štruktúry a kvality knižničnej siete, Investícia 2: Zvýšenie kvality služieb knižničnej sete, 1. Rekonštrukcia nosnej knižničnej siete,  Zákon č. 555/ 2005 o energetickej hospodárnosti budov                                                                                                                                                                                                                                                                                                                                                                                                                                                                                                                                                                                                                                                                                           </t>
  </si>
  <si>
    <t xml:space="preserve">ŠVKK eviduje a spravuje vyše 80 tis. historických dokumentov vydaných do roku 1918. V roku 1996 bola zraidená reštaurátorská a konzervátorská dielňa, kde prebieha komplexné reštaurovanie knižnej historickej väzby, dezinfekcia dokumentov napadnutých mikroorganizmami a plesňami, ich mechanické čistenie a konzervovanie. Dielňa je umiestnená v samostatnom dvorovom objekte v MPR. Zámerom je sanácia a rekonštrukcia objektu podľa PD pre stavebné povolenie (10/2021). PD, Statický posudok z 05/2019 a TS KP Pro Monumenta konštatuje výrazne narušený stav prízemia a narušený stav podkrovia. Vzhľadom na mieru vyťaženosti nosných prvkov (statický problém) a takmer celoplošné poškodenie krovu chemikáliou, drevokazným hmyzom a hubami odporúča pripravovať celkovú výmenu krovu a plánovať sanáciu celého objektu vrátane výmeny okien a zateplenia podkrovia pre zníženie energetickej náročnosti budovy. 
</t>
  </si>
  <si>
    <t xml:space="preserve">Zákon č. 126/ 2015 Z. z. o knižniciach, § 7 ods.2 písm. j), k) k), §15 písm. c); § 23. ods.2, písm.g); Zriaďovacia listina ŠVK v Košiciach v znení Dodatku č. MK-3911/2019-110/11317, Čl. I ods. 3 písm. i).  Zákon č. 49/2002 Z.z. o ochrane pamiatkového fondu, §27 ods. 1 a §28 ods.4 b); Reformy pre udržateľný rozvoj kultúry a kreatívneho priemyslu (MK SR, marec 2021): Reforma štruktúry a kvality knižničnej siete, Investícia 2: Zvýšenie kvality služieb knižničnej sete, 1. Rekonštrukcia nosnej knižničnej siete,  Zákon č. 555/ 2005 o energetickej hospodárnosti budov                        </t>
  </si>
  <si>
    <t xml:space="preserve">Altternatíva 1: Nulový variant znamená devastáciu a chátranie NKP. Investície na opravy a havárie budú stále nákladnejšie, prevádzka knižnice sa bude obmedzovať alebo sa niektoré prevádzky uzatvoria z dôvodu havárií.          Udržiavacie riešenie bude znamenať postupné niekoľkoročné odstraňovanie nedostatkov, ktoré dnes identifikujeme ako najhoršie s nákladmi cca 877 000 € (sanácia vlhkého suterénu, výmena okien, termostatizácia vykurovacej sústavy, oprava strechy, oprava statických porúch, oprava a výmaľba fasády, obnova rozvodov elektroinštalácie). Knižnica bude musieť sústrediť svoje financie a pozornosť len na riešenie týchto problémov, a nie na hlavnú činnosť a rozvoj. Dôveryhodnosť knižnice a jej návštevnosť budú klesať.                                                                             Alternatíva 2: Komplexná rekonštrukcia jestvujúcej budovy, bez prístavby a zastrešenia terasy (Pozn.: v danom prípade  rátame s využitím zobytnených priestorov v podkroví na Pribinovej 1 - samostatne pod ID ŠVKE202201).                       Alternatíva 3: Komplexná rekonštrukcia a obnova budovy s prístavbou a zastrešením terasy podľa realizačného projektu.                                                                                </t>
  </si>
  <si>
    <t>Zákon č. 126/2015 Z.z. o knižniciach, §4 ods.2, písm. c), d), §7, ods. 2 písm. g), §15 písm. b);  Zákon č. 49/2002 Z.z. o ochrane pamiatkového fondu, §27 ods.1, §28 ods. 2 písm. a); Zákon č. 49/2002 Z.z. o ochrane pamiatkového fondu, §27 ods.1, §28 ods.2 písm. a); Reformy pre udržateľný rozvoj kultúry a kreatívneho priemyslu (MK SR, marec 2021): Reforma štruktúry a kvality knižničnej siete, Investícia 2: Zvýšenie kvality služieb knižničnej sete, 1. Rekonštrukcia nosnej knižničnej siete, Zákon č. 555/ 2005 o energetickej hospodárnosti budov</t>
  </si>
  <si>
    <r>
      <t>Pri investovaní priemerných jednorázových ročných nákladov 310000Euro na implementovanie energetických úspor budovy a výmeny strechy vrátane optimalizácie osvetlenia interiéru a exteriéru s  požadovanou 31% úspore na energiách čo predstavuje vo vyjadrení  96100 Euro/rok bude zabezpečená návratnosť vložených prostriedkov.</t>
    </r>
    <r>
      <rPr>
        <b/>
        <sz val="10"/>
        <rFont val="Arial Narrow"/>
        <family val="2"/>
        <charset val="238"/>
      </rPr>
      <t xml:space="preserve"> Pri schválení finančnej čiastky na PD bude PÚ SR žiadať prostredníctvom POO o finančný príspevok na daný objekt.</t>
    </r>
  </si>
  <si>
    <r>
      <t xml:space="preserve">Pri investovaní priemerných jednorázových ročných nákladov 156 666 Euro na implementovanie energetických úspor - zateplenie budovy prostredníctvom nanotechnológií vrátane optimalizácie osvetlenia  exteriéru s  požadovanou 33 % úsporu na energiách čo predstavuje vo vyjadrení  51700 Euro/rok bude zabezpečená návratnosť vložených prostriedkov. </t>
    </r>
    <r>
      <rPr>
        <b/>
        <sz val="10"/>
        <rFont val="Arial Narrow"/>
        <family val="2"/>
        <charset val="238"/>
      </rPr>
      <t>Pri schválení finančnej čiastky na PD bude PÚ SR žiadať prostredníctvom POO o finančný príspevok na daný objekt.</t>
    </r>
  </si>
  <si>
    <r>
      <t xml:space="preserve">Pri investovaní priemerných jednorázových ročných nákladov 733333 Euro na implementovanie energetických úspor budovy pri požadovanej 31% úspore na energiách vo vyjadrení 227333 Euro bude zabezpečená návratnosť vložených prostriedkov. </t>
    </r>
    <r>
      <rPr>
        <b/>
        <sz val="10"/>
        <rFont val="Arial Narrow"/>
        <family val="2"/>
        <charset val="238"/>
      </rPr>
      <t>Pri schválení finančnej čiastky na PD bude PÚ SR žiadať prostredníctvom POO o finančný príspevok na daný objekt.</t>
    </r>
  </si>
  <si>
    <t>NDKE202202</t>
  </si>
  <si>
    <t>NDKE202216</t>
  </si>
  <si>
    <t>NDKE202232</t>
  </si>
  <si>
    <t>NDKE202301</t>
  </si>
  <si>
    <t>NDKE202302</t>
  </si>
  <si>
    <t>NDKE202303</t>
  </si>
  <si>
    <t>NDKE202107</t>
  </si>
  <si>
    <t>NDKE202108</t>
  </si>
  <si>
    <t>NDKE202109</t>
  </si>
  <si>
    <t>NDKE202110</t>
  </si>
  <si>
    <t>NDKE202111</t>
  </si>
  <si>
    <t>NDKE202113</t>
  </si>
  <si>
    <t>NDKE202114</t>
  </si>
  <si>
    <t>NDKE202115</t>
  </si>
  <si>
    <t>NDKE202116</t>
  </si>
  <si>
    <t>NDKE202117</t>
  </si>
  <si>
    <t>NDKE202118</t>
  </si>
  <si>
    <t>NDKE202119</t>
  </si>
  <si>
    <t>NDKE202120</t>
  </si>
  <si>
    <t>NDKE202121</t>
  </si>
  <si>
    <t>NDKE202122</t>
  </si>
  <si>
    <t>NDKE202123</t>
  </si>
  <si>
    <t>NDKE202124</t>
  </si>
  <si>
    <t>NDKE202125</t>
  </si>
  <si>
    <t>NDKE202126</t>
  </si>
  <si>
    <t>NDKE202127</t>
  </si>
  <si>
    <t>NDKE202128</t>
  </si>
  <si>
    <t>NDKE202129</t>
  </si>
  <si>
    <t>NDKE202130</t>
  </si>
  <si>
    <t>NDKE202201</t>
  </si>
  <si>
    <t>MKSRSVOSM202102</t>
  </si>
  <si>
    <t>MKSRSVOSM202201</t>
  </si>
  <si>
    <t>MKSRSPRI202103</t>
  </si>
  <si>
    <t xml:space="preserve">Rekonštrukcia, modernizácia a dostavba areálu SNG v Bratislave </t>
  </si>
  <si>
    <t xml:space="preserve">Hlavným zámerom je rekonštrukcia, modernizácia a dostavba areálu SNG v Bratislave. SNG má momentálne svoj zbierkový fond roztrúsený na troch miestach, pričom ani jedno nie je z hlľadiska priestorového či klimatizačného optimálne. Od roku 2013 je SNG v dočasných priestoroch, s obmedzenou výstavnou plochou. Toto dočasné provizórium malo trvať tri roky, momentálne je to osem rokov a má to zásadný vplyv na možnosti výkonu odborných činností. Zámerom projektu je odstrániť havarijný stav Premostenia, klimatizačného systému, AB a NKP Vodných kasární, znížiť energetickú náročnosť prevádzky budovy, zabezpečiť bezbariérovú prevádzku areálu. Vybudovať komplexný depozitár na profesionálne uskladnenie všetkých zbierkových predmetov na jednom mieste v nadväznosti na reštaurátorské a digitalizačné pracovisko. Vybudovať profesionálne pracoviská na uskladnenie a prácu so všetkými druhmi fondov (knižnica, archív). Revitalizovať päť tisíc metrov štvorcových expozičných plôch určený na prezentáciu zbierok a výtvarného umenia, vytvoriť odborné zázemie pre všetky druhy galerijných činností. Revitalizovať verejné priestory a sfunkčniť areál tak, aby bol užívateľsky a návštevnícky dôstojným riešením pre erbovú inštitúciu. </t>
  </si>
  <si>
    <t xml:space="preserve">Investičná akcia, ktorá ma vybudovať komplexné muzeálne pracovisko 21. storočia so všetkými odbornými, expozičnými a programovými náležitosťami ako súčasť verejných priestorov a štruktúr v Starom meste Bratislavy. </t>
  </si>
  <si>
    <t>nie je alternatíva; budova zrekonštruovaná aj skolaudovaná; ešte sa odstraňujú nedostatky</t>
  </si>
  <si>
    <t>údaje za rok 2022 ale len pre Bratislavu; predpoklad niekoľko násobného navýšenia najmä od roku 2024</t>
  </si>
  <si>
    <t>Galéria Ľudovíta Fullu v Ružomberku - projekt obnovy a rekonštrukcie</t>
  </si>
  <si>
    <t xml:space="preserve">Budova GĽF je špecifická už samotnými okolnosťami svojho vzniku. Bola postavená štátom (na zelenej lúke) ako prvá galéria na Slovensku primárne s galerijným účelom (white cube). Vznikla však nielen na vystavovanie diel, ktoré vo veľkorysom počte Fulla daroval SR, ale bola aj domovom samotného umelca až do jeho smrti. Od svojho vzniku neprešla komplexnou obnovou. Najzávažnejším problémom objektu je narušenie statiky. To sa prejavuje poklesom budovy a veľkou horizontálnou trhlinou v obvodovej stene. Porušená je v átriu, v dôsledku čoho zateká do priestorov pod jeho úrovňou. Sekundárne má nerovnomerné sadanie objektu dopad na deformáciu pôvodných okenných konštrukcií v celom objekte, v niektorých praskajú sklenené výplne. Kvôli nakláňaniu objektu sa zároveň porušil zamurovaný zvod dažďovej vody zo strechy, takže do výstavnej siene na prízemí pri prívalových dažďoch intenzívne zateká. Statik konštatoval opotrebovanie pylónov nesúcich charakteristickú konzolu 2. nadzemného podlažia, kde sa nachádza stála expozícia diel ĽF. 
V celom objekte je nevyhovujúca a problematická pôvodná kanalizácia a tiež elektrické rozvody. Najväčší problém je s osvetlením expozície diel ĽF; z pôvodných 48 svietidiel je použiteľných len 20, ostatné majú roztavené, poškodené, nefunkčné objímky, ktoré úž nie je možné vymeniť. 
</t>
  </si>
  <si>
    <t>zrekonštruovať a sanovať závažné poškodenia objektu ktorý je z hľadiska architektonického na svoj veku unikátom v strednej európe a z hľadiska kultúrneho dedičstva detto - Ľudovíť Fulla patrí medzi najvýraznejšie osobnosti slovenského výtvarného umenia; debrarierizácia objektu (momentálne je pre imobilných návštevníkov v podstate nedostupná bez ďalšej pomoci); zabezpečiť štandard múzea 21. storočia - osvetlenie, klimatizácia, návštevnícke služby, ochrana zbierkových predmetov; ponúknuť nové formáty návštevníckych programov; uchovať genius loci prostredia v ktorom umelec žil.</t>
  </si>
  <si>
    <t>nie je alternatíva; buď sa budova zrekonštruuje alebo nechá v tomto stave degradovať;  avšak SNG je nútená vzhľadom na jej stav objekt zavrieť na jeseň 2023 pre verejnosť.</t>
  </si>
  <si>
    <t>Stratégiu rozvoja múzejníctva na Slovensku 2021-2029</t>
  </si>
  <si>
    <t>údaje za rok 2022</t>
  </si>
  <si>
    <t xml:space="preserve">bežné výdavky sú spojené s autorským dozorom, stavebným dozorom a projektový manažment (36 tis, 63 tis,36 tis) </t>
  </si>
  <si>
    <t>CEDVU 2023 - upgrade Centrálnej Evidencie Diel Výtvarného Umenia</t>
  </si>
  <si>
    <t>Predĺženie udržateľnosti systému pre správu zbierok galérií. Používateľské rozhranie a viaceré kľúčové časti architektúry CEDVU neboli aktualizované od roku 2008 a nevyhovujú súčasným používateľským a technologickým štandardom. Súčasťou prác je nové GUI (používateľské rozhranie), ktoré budeme testovať spolu s používateľmi a bude responzívne pre rôzne veľkosti obrazoviek, zrýchlenie odozvy systému pri vyhľadávaní a otváraní záznamov. V rámci jednotlivých galerijných procesov sa zameriame na aktualizáciu katalogizačného modulu, vylepšenie reštaurátorského modulu, správy depozitárov a sledovania pohybu diel (strojovo čitateľnými identifikátormi), na technickej a projektovej úrovni bude dôležitý upgrade Fedora Commons, presun projektu do open-source repozitára a podrobná dokumentácia zdrojového kódu.</t>
  </si>
  <si>
    <t>skvalitniť zákonom povinné služby pre 25 zapojených galérií v oblasti evidencie, nákupu, správy a pohybu zbierkových predmetov; aktualizovať používateľské prostredie CEDVU a prispôsobiť ho potrebám pracovníkov galérií; zjednodušiť prácu "v teréne" - pri zápise stavu diel, evidencii ich pohybu a ďaľších procesoch ktoré vyžadujú mobilné zariadenie. Posilniť postavenie CEDVU ako centrálneho systému pre všetky zbierkotvorné galérie - modelu, ktorý po takmer 30 rokoch existencie dokázal svoju životaschopnosť.</t>
  </si>
  <si>
    <t xml:space="preserve">Zákon č. 206/2009 Z.z. o múzeách a o galériách a o ochrane predmetov kultúrnej hodnoty, §10  ods. 6; Zákon č. 95/2019 Z.z. o informačných technológiách vo verejnej správe </t>
  </si>
  <si>
    <t>vypracovaná komplet benchmark tabuľka s kvantifikovanými potenciálmi zlepšenia; môžeme použiť v tejto chvíli počet užívaľov ktorý je momentálne asi 120</t>
  </si>
  <si>
    <t>Jednorázová dotácia na akvizície súčasného umenia pre SNG - projekt "prvých 30" výročie samostatnej SR</t>
  </si>
  <si>
    <t>Projekt je zameraný na riešenie dlhodobo vytváreného akvizičného dlhu vo veci súčasného umenia (posledné relevantné dotácie na akvizície sa realizovali pred viac ako dekádou). Umožnil by zhodnotiť zbierkový fond a tiež by znamenal pre štát nemalú úsporu, keďže hodnota umeleckých diel v čase rastie a zároveň, aj keď to neradi píšeme takto, ale väčší objem so sebou prináša lepšie vyjdenávacie podmienky. Umožní nam prihlásiť sa k myšlienke, resp. ukázať, že investícia do zbierky nie je iba zhodnocovaním majetku štátu, ale aj aktívnou podporou živej scény a súčasťou medzinárodného zhodnocovania nášho renomé ako modernej a kultúrnej krajiny. Je pre nás nezanedbateľný aj nemalý spoločenský a marketingový dosah takéhoto nákupu</t>
  </si>
  <si>
    <t>Podporiť dlhodobo poddfinancovanú akvizičnú činnosť vo veci súčasného umenia erbovej inštitúcie. Saturovať hneď niekoľko zbierok naraz a urobiť to koncepčne, teda výhodnejšie (odborne aj finančne). Nákup by bolo možné spojiť nielen s výročím ale aj s otvorením novej budovy a mal by aj okamžitý expozičný potenciál pre Zbierky maliarstva, sochárstva, fotogarfie, užitého umenia, iné média; významne zhodnotiť zbierkový fond SNG a podporiť živú umeleckú scénu.</t>
  </si>
  <si>
    <t xml:space="preserve">Zákon č. 206/2009 Z.z. o múzeách a o galériách a o ochrane predmetov kultúrnej hodnoty, §9 ods. 1 a 2 </t>
  </si>
  <si>
    <t>Inštitút Vladimíra Dedečka</t>
  </si>
  <si>
    <t xml:space="preserve">Vybudovanie odborného pracoviska, ktoré sa primárne bude zaoberať architektonickým dielom, jeho spracovaním a propagáciou, ale aj metodikou obnovy a správou autorských práv architektúry Vladimíra Dedečka, s ambíciou vztiahnuť túto činnosť na širšiu problematiku povojnovej architektúry (metodika + správa autorských práv). V súčasnosti absentuje obdobná platforma vyjadrujúca odborné stanoviská k plánom obnovy, modernizácie, prestavby objektov povojnovej architektúry a jej potreba je čoraz viac citelnejšia. Investície sú primárne na personálne náklady. </t>
  </si>
  <si>
    <t>vybudovať odborné pracovisko ako súčasť štruktúry SNG zamerané na metodickú prácu s povojnovou architektúrou;  vypracovať metodiku prístupu k projektom na základe dostupných zbierkových fondov; poskytovať konzultačné a vzdelávacie služby v oblasti obnovy architektúry druhej polovice 20.storočia (mimo záujmu PÚ teda neide o duplikované činnosti)</t>
  </si>
  <si>
    <t>Zákon č. 206/2009 Z.z. o múzeách a o galériách a o ochrane predmetov kultúrnej hodnoty, §7 ods .6  c) a §14 ods. 1  b)</t>
  </si>
  <si>
    <t>Schaubmarov mlyn v Pezinku - obnova a modernizácia</t>
  </si>
  <si>
    <t xml:space="preserve">Zrekonštruovať , dobudovať a zmodernizovať areál Schaubmarovho mlynu v Pezinku. Objekt je jedinečnou kombináciou historického mlyna, galérie výtvarného umenia a zachovaného vidieckeho dvora s nedávno revitalizovaným ovocným sadom. NKP Mlyn vodný s areálom bola vyhlásená v roku 1971. Od roku 1972 je súčasťou SNG. Od roku 2017 prechádza postupnou premenou na voľnočasový, zážitkový a vzdelávací priestor. Je určený pre všetkých, ktorí majú radi nielen umenie a kultúru, ale aj vidiek, či dobré jedlo. V súčasnosti nie sú objekty v areáli návštevnícky prepojené, chýba plnohodnotná pokladňa resp vstupné zázemie, ateliér pre deti a dieľňa na workshopy nespĺňajú požadované kritéria (napr. nie sú tam okná). V priebehu nasledujúcich rokov by mala v rámci rekonštrukcie, dobudovaní a funkčnom prepojení objektov postupne pribudnúť kaviareň s obchodom, ateliér a dielňa na workshopy.
Architektonické riešenie má na starosti ateliér JRKVC, Ing. Arch. Peter Jurkovič a Kristína Tomanová. Dvor a sad tiež prechádzajú postupnou revitalizáciou – vďaka crowdfundingovej kampani bolo vysadených 33 stromov a vyše 100 okrasných a ovocných kríkov.
</t>
  </si>
  <si>
    <t>rekonštrukcia, dobudovanie a prepojenie objektov areálu Schaubmarov mlyn v Pezinku; nová organizácia funkcií objektov v areáli; ponúknuť návštevníkom komplexné návštevnícke služby súviasiace s voľnočasovými aktivitami; prilákať do areálu viac návštevníkov najmä rodiny s deťmi; ponúkať časť objektov aj na komerčné účely (využiť výhodu blízkosti lokality k BA)</t>
  </si>
  <si>
    <t>Stratégia rozvoja cestovného ruchu do roku 2020; Stratégia rozvoja múzejníctva na Slovensku 2021-2029; Zriaďovacia listina SNG</t>
  </si>
  <si>
    <t>stavebný dozor, autorský dozor</t>
  </si>
  <si>
    <t>Tlačová agentúra Slovenskej republiky</t>
  </si>
  <si>
    <t>Zákon č. 385/2008 Z.z. o Tlačovej agentúre Slovenskej republiky, §3 ods. 5</t>
  </si>
  <si>
    <t>Projekt kybernetickej bezpečnosti</t>
  </si>
  <si>
    <t>Zabezpečenie kybernetickej bezpečnosti</t>
  </si>
  <si>
    <t>Implementovanie účinných opatrení na vytvorenie bezpečného prostredia informačných systémov. TASR bola zaradená do registra prevádzkovateľov základných služieb podľa zákona o kybernetickej bezpečnosti a je povinná splniť parametre pre zákonný audit do novembra 2021.</t>
  </si>
  <si>
    <t>Zákon č. 69/2018 Z.z. o kybernetickej bezpečnosti, §3 ods. 2</t>
  </si>
  <si>
    <t>Systém na správu fotografií a budovanie fotoarchívu</t>
  </si>
  <si>
    <t>Systém by zjednotil všetky fotoarchívy TASR a pokryl by workflow obrazovej redakcie. Systém poslúži aj na efektívnejšiu implementáciu fotoarchívu do redakčného systému novej generácie.</t>
  </si>
  <si>
    <t xml:space="preserve">Výmena zastaralého systému spracovania fotografií a zjednotenie fotoarchívov TASR. Výrazné zvýšenie možností a komfortu pre využívanie unikátnych archívov TASR. </t>
  </si>
  <si>
    <t>Fototechnika</t>
  </si>
  <si>
    <t>Nákup novej fototechniky - 9 setov fotoaparátu s príslušenstvom a objektívmi.</t>
  </si>
  <si>
    <t xml:space="preserve">Obnova zastaralých fotoaparátov, objektívov a videokamier. Ide o základné výrobné nástroje pre plnenie úloh vo verejnom záujme, ktorých životnosť je meraná počtom snímkov a dynamickým vývojom technológií. </t>
  </si>
  <si>
    <t>Obnova serverovej techniky</t>
  </si>
  <si>
    <t>Obnova zastaraného hardvéru existujúcich a budúcich informačných systémov TASR. Systém postavený na troch serveroch v cluster móde, bežiacich na virtualizačnom systéme umožňujúcom použitie vMotion technológie s produkčným a záložným diskovým poľom.</t>
  </si>
  <si>
    <t xml:space="preserve">Zabezpečenie kontinuity dodávania informácií vo verejnom záujme.Systém pre zhromažďovanie, uchovávanie a distribúciu informácií vo verejnom záujme v zmysle zákona. </t>
  </si>
  <si>
    <t>Obnova používateľských pracovných staníc</t>
  </si>
  <si>
    <t>Nákup nových 100ks používateľských pracovných staníc (notebooky a personálne počítače)</t>
  </si>
  <si>
    <t xml:space="preserve">Obnova zastaralých pracovných staníc.pre redaktorov v teréne v sídle TASR i v regiónoch a pre zahraničných spravodajcov v Bruseli a Budapešti. </t>
  </si>
  <si>
    <t>Súčet z BCR</t>
  </si>
  <si>
    <t>od</t>
  </si>
  <si>
    <t>0-1</t>
  </si>
  <si>
    <t xml:space="preserve"> 1-2</t>
  </si>
  <si>
    <t xml:space="preserve"> 2-3</t>
  </si>
  <si>
    <t xml:space="preserve"> 3-4</t>
  </si>
  <si>
    <t xml:space="preserve"> 4-5</t>
  </si>
  <si>
    <t>(Všetko)</t>
  </si>
  <si>
    <t>VŠETKY BCR</t>
  </si>
  <si>
    <t>BCR &lt; 10</t>
  </si>
  <si>
    <t>BCR x KV</t>
  </si>
  <si>
    <t>pod 100 tisíc</t>
  </si>
  <si>
    <t>nad 1 mil.</t>
  </si>
  <si>
    <t>nad 100 tis. pod 1 mil.</t>
  </si>
  <si>
    <t>Q1</t>
  </si>
  <si>
    <t>Q3</t>
  </si>
  <si>
    <t>IQR</t>
  </si>
  <si>
    <t>Hranica</t>
  </si>
  <si>
    <t>STD</t>
  </si>
  <si>
    <t>24+</t>
  </si>
  <si>
    <t xml:space="preserve"> 5-10</t>
  </si>
  <si>
    <t xml:space="preserve"> 10 - 24</t>
  </si>
  <si>
    <t>realizovane</t>
  </si>
  <si>
    <t>nerealizovane</t>
  </si>
  <si>
    <t>vsetky</t>
  </si>
  <si>
    <t>Súčet z Horizont investície</t>
  </si>
  <si>
    <t>PÚSR202308</t>
  </si>
  <si>
    <t>NOC202113</t>
  </si>
  <si>
    <t>NOC202114</t>
  </si>
  <si>
    <t>PÚSR202202</t>
  </si>
  <si>
    <t>SND202316</t>
  </si>
  <si>
    <t>SNG202205</t>
  </si>
  <si>
    <t>STM202116</t>
  </si>
  <si>
    <t>ŠVKPO202106</t>
  </si>
  <si>
    <t>TDIS202102</t>
  </si>
  <si>
    <t>TDIS202103</t>
  </si>
  <si>
    <t>TDIS202104</t>
  </si>
  <si>
    <t>TDIS202105</t>
  </si>
  <si>
    <t>ŠO202217</t>
  </si>
  <si>
    <t>ŠO</t>
  </si>
  <si>
    <t>PÚSR</t>
  </si>
  <si>
    <t>ŠVKE</t>
  </si>
  <si>
    <t>MKSR</t>
  </si>
  <si>
    <t>Druh</t>
  </si>
  <si>
    <t>Typ</t>
  </si>
  <si>
    <t>KV</t>
  </si>
  <si>
    <t>Horizont</t>
  </si>
  <si>
    <t>24-50</t>
  </si>
  <si>
    <t>100-200</t>
  </si>
  <si>
    <t>200+</t>
  </si>
  <si>
    <t>Hor.</t>
  </si>
  <si>
    <t>do 25 tis.</t>
  </si>
  <si>
    <t>25 tis. - 100 tis.</t>
  </si>
  <si>
    <t>KPI kategória</t>
  </si>
  <si>
    <t>KPI typ</t>
  </si>
  <si>
    <t>KPI kat</t>
  </si>
  <si>
    <t>100 tis.-1 mil</t>
  </si>
  <si>
    <t>1 mil. +</t>
  </si>
  <si>
    <t xml:space="preserve"> 11-24</t>
  </si>
  <si>
    <t>50-100</t>
  </si>
  <si>
    <t>Pri priemernom ročnom prepočte najazdených kilometrov  pre 49 ks vozidiel je priemer  277 928,49 km, vydelené na počet vozidiel kúpených v rámci investície.</t>
  </si>
  <si>
    <t>navstevnost SNMMSNR v r. 2022</t>
  </si>
  <si>
    <t>300 000 -</t>
  </si>
  <si>
    <t>3 mil +</t>
  </si>
  <si>
    <t>NKP (preddefinované)</t>
  </si>
  <si>
    <t>Uveďte "áno" ak ide o investíciu do NKP - rekonštrukcia, sanácia, úprava, rozšírenie, alebo akýkoľvek iný zásah do NKP.</t>
  </si>
  <si>
    <t>Uveďte "nie" ak nejde o investíciu do NKP.</t>
  </si>
  <si>
    <t>Výmena kotlov a časti rozvodov  - riešenie stavu v budove pracoviská v Poprade - Spišská Sobota KPÚ Prešov</t>
  </si>
  <si>
    <t xml:space="preserve">Riešenie situácie, kde budovu vykuruje čiastočne iba 1 kotol. Neskôr úspora nákladov na vykurovanie </t>
  </si>
  <si>
    <t>Odstránenie stavu, zabezpečenie bezpečnosti pri vstupe do budovy pre účinkujúcich a pracovníkov. Situácia si vyžaduje okamžité riešenie.</t>
  </si>
  <si>
    <t>Vzhľadom k zlým poveternostným podmienkam prišlo k poškodeniu ďalšej časti sklenenej plochy v priestoroch služobného vchodu určeného pre vstup účinkujúcich a pracovníkov do priestorov budovy Domu umenia. Vzniknutý stav možno hodnotiť ako situáciu, nakoľko je ohrozená bezpečnosť pracovníkov a účinkujúcich pri vstupe do zariadenia.</t>
  </si>
  <si>
    <t>Dom umenia Piešťany - výmena sklenenej plochy</t>
  </si>
  <si>
    <t xml:space="preserve">Rekonštrukcia strechy. Strecha je v stave,  nie je vhodná na prevádzku.  Strecha ma narušenú statiku a to pôsobením poveternostných vplyvov (dážď, vietor, mráz, slnko), došlo k zhoršeniu technického stavu nosnej časti strechy. Zvetrávaním došlo ku korózii oplechovania, dochádza k pretekaniu dažďovej vody, drevená konštrukcia je oslabená napadnutou hnilobou. Pri väčších dažďových zrážkach dochádza k pretekaniu cez strešnú konštrukciu do najvyššieho podlažia, čo spôsobuje poškodenie expozícii. Rekonštrukciou strechy zabránime ďalšiemu poškodzovaniu majetku a ochránime expozície. Poškodením strechy došlo k narušeniu štítového múru z južnej strany budovy. </t>
  </si>
  <si>
    <t xml:space="preserve">Rekonštrukciou stavu strechy zabránime možnému zrúteniu strechy, čo môže mať fatálne následky.       </t>
  </si>
  <si>
    <t>Cieľom je odstránenie dlhodobého stavu zakúpením nového kapacitne a technologicky vyhovujúceho hardvéru pre potreby Dátového úložiska UKB.</t>
  </si>
  <si>
    <t>Odstránenie dlhodobého stavu – Dátové úložisko v UKB</t>
  </si>
  <si>
    <t>3 mil - 300 000</t>
  </si>
  <si>
    <t>Pod 300 tisíc_IKP</t>
  </si>
  <si>
    <t>Nad 3 mil. eur_IKP</t>
  </si>
  <si>
    <t xml:space="preserve">Výmena  kotla a oprava rozvodov kúrenia a TUV.  </t>
  </si>
  <si>
    <t>B1) Požadované investičné výdavky pod 3 mil. eur</t>
  </si>
  <si>
    <t>B3) Požadované investičné výdavky nad 3 mil. eur</t>
  </si>
  <si>
    <t>A4) Schválené prebiehajúce investičné výdavky z EÚ zdrojov</t>
  </si>
  <si>
    <t>A2) Schválené prebiehajúce investičné výdavky nad 300 tis. eur zo ŠR</t>
  </si>
  <si>
    <t>A3) Schválené prebiehajúce investičné výdavky pod 300 tis. eur zo ŠR</t>
  </si>
  <si>
    <t>A2 Schválené prebiehajúce investičné výdavky nad 300 tis. eur zo ŠR</t>
  </si>
  <si>
    <t>A3 Schválené prebiehajúce investičné výdavky pod 300 tis. eur zo ŠR</t>
  </si>
  <si>
    <t>A4 Schválené prebiehajúce investičné výdavky z EÚ zdrojov</t>
  </si>
  <si>
    <t>Schválené prebiehajúce investície pod 300 tis. eur zo ŠR</t>
  </si>
  <si>
    <t>B5 Opakujúce sa investičné výdavky</t>
  </si>
  <si>
    <t>B5) Opakujúce sa investičné výdavky</t>
  </si>
  <si>
    <t>Investície do nákupu umeleckých licencií</t>
  </si>
  <si>
    <t>Investície bez PD pod 3 mil. eur</t>
  </si>
  <si>
    <t>TASR202301</t>
  </si>
  <si>
    <t xml:space="preserve">Systém pravidelného zálohovania </t>
  </si>
  <si>
    <t>Nákup systému záloh na pásky, s príslušným serverom, diskovým poľom a softvérom</t>
  </si>
  <si>
    <t>Systém pravidelného zálohovania na úložisko odolné voči ransomware útokom</t>
  </si>
  <si>
    <t xml:space="preserve">Vyhláška NBÚ č. 362/2018 Z.z. , §11 písm.d,  §16 písm.f  </t>
  </si>
  <si>
    <t>B) Ušetrenie nákladov/ zvýšenie príjmov (eur/rok)</t>
  </si>
  <si>
    <t>Ušetrenie 250 000 eur príjmov od odberateľov mesačne pri výpadku dennej ponuky správ a výpadku archívov TASR pre 350 odberateľov</t>
  </si>
  <si>
    <t>Ušetrenie nákladov 400 000 eur/mesiac (pri kyberútoku je potrebná základná technologická náhrada výstupu redakčného systému (150 000 eur) a ušlého zisku za 1 mesiac - 250 000 eur)</t>
  </si>
  <si>
    <t>zvýšenie príjmov o 30 000 Eur/ročne (zvýšenie predaja archívnych fotografií TASR a Associated Press prostredníctvom nového systému a nového eshopu o 2000 fotografií)</t>
  </si>
  <si>
    <t>26 280 človekohodín využitia ročne (9 fotoprístrojov využitých v nonstop prevádzke TASR (365 dní, 8 hod denne, 9 ľudí)</t>
  </si>
  <si>
    <t>Ušetrenie nákladov o 250 000 eur (pri výpadku dostupnosti správ, fotografií, zvukov, videa pre 350 odberateľov - mesačný výpadok príjmov)</t>
  </si>
  <si>
    <t>Ušetrenie 9125 hodín/ročne (100 ľudí/15 min denne/365 dní v roku)</t>
  </si>
  <si>
    <t>Zvýšenie bezpečnosti práce na pracovisku v dielňach pri tvorbe nových kulís.
Cieľom nákupu nového zváracieho stola do zámočníckej dielne je nahradiť pôvodný, ktorý je vyrobený vo vlastnej réžii a nespĺňa požiadavky BOZP.</t>
  </si>
  <si>
    <t>Nákup ohýbačky plechov do hr. 2,5 mm  a nákup pákových nožníc do zámočníckej dielne. Nákup nového zváracieho stola do zámočníckej dielne.</t>
  </si>
  <si>
    <t>Nákup prevádzkových strojov, prístrojov a zariadení vrátane nového zváracieho stola</t>
  </si>
  <si>
    <t>B3</t>
  </si>
  <si>
    <t>F1</t>
  </si>
  <si>
    <t>F2</t>
  </si>
  <si>
    <t>C8</t>
  </si>
  <si>
    <t>D2</t>
  </si>
  <si>
    <t>C90</t>
  </si>
  <si>
    <t>C3</t>
  </si>
  <si>
    <t>C2</t>
  </si>
  <si>
    <t>A2</t>
  </si>
  <si>
    <t>C1</t>
  </si>
  <si>
    <t>B2</t>
  </si>
  <si>
    <t>C7</t>
  </si>
  <si>
    <t>E3</t>
  </si>
  <si>
    <t>C9</t>
  </si>
  <si>
    <t>D3</t>
  </si>
  <si>
    <t>D1</t>
  </si>
  <si>
    <t>E2</t>
  </si>
  <si>
    <t>G</t>
  </si>
  <si>
    <t>C4</t>
  </si>
  <si>
    <t>E1</t>
  </si>
  <si>
    <t>C5</t>
  </si>
  <si>
    <t>0</t>
  </si>
  <si>
    <t>B5</t>
  </si>
  <si>
    <t>A1</t>
  </si>
  <si>
    <t>B4</t>
  </si>
  <si>
    <t>F3</t>
  </si>
  <si>
    <t>C6</t>
  </si>
  <si>
    <t/>
  </si>
  <si>
    <t>B1</t>
  </si>
  <si>
    <t>C91</t>
  </si>
  <si>
    <t>A3</t>
  </si>
  <si>
    <t>Spolu ŠR</t>
  </si>
  <si>
    <t>Investície do akvizície zbierkových predmetov a knižničných fondov</t>
  </si>
  <si>
    <t>Fiškálny rámec pre pripravované projekty pod 3 mil. eur</t>
  </si>
  <si>
    <t>B4) Odstraňovanie havarijných stavov</t>
  </si>
  <si>
    <t>Investície do odstránenia havarijných stavov</t>
  </si>
  <si>
    <t>B1 Požadované investičné výdavky pod 3 mil. eur  </t>
  </si>
  <si>
    <t>B3 Požadované investičné výdavky nad 3 mil. eur  </t>
  </si>
  <si>
    <t>B4 Odstraňovanie havarijných stavov</t>
  </si>
  <si>
    <t xml:space="preserve">Odstránenie nepriaznivého stavu objektu </t>
  </si>
  <si>
    <t>Oprava nepriaznivého stavu technických objektov ľudovej architektúry</t>
  </si>
  <si>
    <t xml:space="preserve">Odstránenie nepriaznivého stavu objektu a celková rekonštrukcia </t>
  </si>
  <si>
    <t>Odstránenie nepriaznivého stavu a celková rekonštrukcia objektu  II. budovy Slovenského národného múzea vrátane priľahlej historickej záhrady a vybudovanie nových depozitárnych priestorov</t>
  </si>
  <si>
    <t>Výstavba expozičných objektov  v zmysle schválených koncepčných materiálov Múzea slovenskej dediny, vybudovanie vstupného objektu (zázemia pre návštevníkov), vybudovanie viacúčelového objektu (depozitárne priestory, konzervačné pracovisko, dielenské priestory), vybudovanie nových skládok konštrukčných prvkov vrátane likvidácie pôvodných v havarijnom stave, odstránenie nepriaznivého technického stavu existujúcich objektov</t>
  </si>
  <si>
    <t>stavebné dokončenie expozičného regiónu Turiec (vodný tok, želiarske obydlia, usadlosť z Blatnice, hospodárske zázemie fary z Vrícka - PD), záchrana a zlepšenie stavu existujúcich objektov (napr. objekt horárne z Oravskej Polhory),   zabezpečenie ochrany zbierkových predmetov, skvalitnenie služieb pre návštevníkov a zázemia pre zamestnancov (vstupný a viacúčelový objekt, priestory horárne z Oravskej Polhory)</t>
  </si>
  <si>
    <t>Revízna šachta teplovodného kolektora - výmena technického vybavenia</t>
  </si>
  <si>
    <t>Objekt riaditeľstva a skúšobní - horúcovodný kolektor</t>
  </si>
  <si>
    <t>Objekt historickej budovy divadla - výmena stmievačov pre réžiu svetla</t>
  </si>
  <si>
    <t>Objekt historickej budovy divadla - modernizácia strojovne vzduchotechniky</t>
  </si>
  <si>
    <t xml:space="preserve">Budova riaditeľstva a skúšobní - Rekonštrukcia odovzdávacej stanice vrátane vyregulovania systému ÚK              </t>
  </si>
  <si>
    <t>Zníženie energetickej náročnosti budovy a zlepšenie stavu stavebných konštrukcií zateplením strešnej konštrukcie, obvodového muriva, výmenou okenných výplní a dverí, odizolovanie suterénneho muriva.</t>
  </si>
  <si>
    <t>Objekt dielní - zníženie energetickej náročnosti objektu</t>
  </si>
  <si>
    <t>Budova riaditeľstva a skúšobní - výmena zariadení trafostanice</t>
  </si>
  <si>
    <t>Objekt historickej budovy divadla - teplovzdušná clona</t>
  </si>
  <si>
    <t>hrozba vzniku škody,ak sa investícia nezrealizuje/ celkové výnosy z predstavení SND v roku 2022 (3316941) na jeden mesiac</t>
  </si>
  <si>
    <t>hrozba vzniku škody,ak sa investícia nezrealizuje/ výnosy z predstavení Činohry v roku 2022  (1683368) na jeden mesiac</t>
  </si>
  <si>
    <t>skrat elektorinštalácie môže spôsobiť vyhoretie celej budovy (1500000) vydelené 12</t>
  </si>
  <si>
    <t>Pri použití nových strojov je predpoklad úspory času v jednej zmene cca 1 a 1/2 hod. Za predpokladu štandarne odpracovaných dní v prevádzke za rok je to v množstve 200 dní.</t>
  </si>
  <si>
    <t>Pri predpoklade, že vráta sa uvolnia, resp. spadnú, tak ich oprava /napr. ukotvenie nového rámu, použite žeriavu, vyrovnanie jestv. vrát/ by sa mohla pohybovať na úrovni uvedenej čiastky. V tom nie sú započítané prípadné nebezpečia hroziace pre okoloidúce osoby.</t>
  </si>
  <si>
    <t>Investičný dlh</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</si>
</sst>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6" formatCode="#,##0\ &quot;€&quot;;[Red]\-#,##0\ &quot;€&quot;"/>
    <numFmt numFmtId="8" formatCode="#,##0.00\ &quot;€&quot;;[Red]\-#,##0.00\ &quot;€&quot;"/>
    <numFmt numFmtId="44" formatCode="_-* #,##0.00\ &quot;€&quot;_-;\-* #,##0.00\ &quot;€&quot;_-;_-* &quot;-&quot;??\ &quot;€&quot;_-;_-@_-"/>
    <numFmt numFmtId="43" formatCode="_-* #,##0.00\ _€_-;\-* #,##0.00\ _€_-;_-* &quot;-&quot;??\ _€_-;_-@_-"/>
    <numFmt numFmtId="164" formatCode="_-* #,##0.00&quot; €&quot;_-;\-* #,##0.00&quot; €&quot;_-;_-* \-??&quot; €&quot;_-;_-@_-"/>
    <numFmt numFmtId="165" formatCode="#,##0&quot; €&quot;;[Red]\-#,##0&quot; €&quot;"/>
    <numFmt numFmtId="166" formatCode="[$-41B]General"/>
    <numFmt numFmtId="167" formatCode="[$-41B]#,##0"/>
    <numFmt numFmtId="168" formatCode="0\ %"/>
    <numFmt numFmtId="169" formatCode="0.000"/>
    <numFmt numFmtId="170" formatCode="0.00,,"/>
    <numFmt numFmtId="171" formatCode="#,##0\ &quot;€&quot;"/>
  </numFmts>
  <fonts count="52" x14ac:knownFonts="1">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scheme val="minor"/>
    </font>
    <font>
      <sz val="11"/>
      <color rgb="FF000000"/>
      <name val="Calibri"/>
      <family val="2"/>
      <charset val="238"/>
    </font>
    <font>
      <b/>
      <sz val="11"/>
      <color rgb="FF000000"/>
      <name val="Calibri"/>
      <family val="2"/>
      <charset val="238"/>
    </font>
    <font>
      <sz val="12"/>
      <color rgb="FF000000"/>
      <name val="Calibri"/>
      <family val="2"/>
      <charset val="238"/>
    </font>
    <font>
      <sz val="11"/>
      <color rgb="FF000000"/>
      <name val="Calibri"/>
      <family val="2"/>
      <charset val="1"/>
    </font>
    <font>
      <b/>
      <sz val="10"/>
      <color rgb="FFFFFFFF"/>
      <name val="Arial Narrow"/>
      <family val="2"/>
      <charset val="238"/>
    </font>
    <font>
      <sz val="10"/>
      <color rgb="FF000000"/>
      <name val="Arial Narrow"/>
      <family val="2"/>
      <charset val="238"/>
    </font>
    <font>
      <sz val="10"/>
      <name val="Arial Narrow"/>
      <family val="2"/>
      <charset val="238"/>
    </font>
    <font>
      <sz val="11"/>
      <color rgb="FF9C0006"/>
      <name val="Calibri"/>
      <family val="2"/>
      <charset val="238"/>
    </font>
    <font>
      <sz val="10"/>
      <color theme="1"/>
      <name val="Arial Narrow"/>
      <family val="2"/>
      <charset val="238"/>
    </font>
    <font>
      <sz val="11"/>
      <color indexed="8"/>
      <name val="Calibri"/>
      <family val="2"/>
      <charset val="238"/>
    </font>
    <font>
      <u/>
      <sz val="11"/>
      <color theme="10"/>
      <name val="Calibri"/>
      <family val="2"/>
      <charset val="238"/>
      <scheme val="minor"/>
    </font>
    <font>
      <sz val="10"/>
      <color theme="5" tint="-0.249977111117893"/>
      <name val="Arial Narrow"/>
      <family val="2"/>
      <charset val="238"/>
    </font>
    <font>
      <b/>
      <sz val="11"/>
      <color theme="1"/>
      <name val="Arial Narrow"/>
      <family val="2"/>
      <charset val="238"/>
    </font>
    <font>
      <sz val="11"/>
      <color theme="1"/>
      <name val="Arial Narrow"/>
      <family val="2"/>
      <charset val="238"/>
    </font>
    <font>
      <i/>
      <sz val="11"/>
      <color theme="1"/>
      <name val="Arial Narrow"/>
      <family val="2"/>
      <charset val="238"/>
    </font>
    <font>
      <b/>
      <i/>
      <sz val="11"/>
      <color theme="1"/>
      <name val="Arial Narrow"/>
      <family val="2"/>
      <charset val="238"/>
    </font>
    <font>
      <b/>
      <sz val="10"/>
      <color theme="0"/>
      <name val="Arial Narrow"/>
      <family val="2"/>
      <charset val="238"/>
    </font>
    <font>
      <b/>
      <sz val="10"/>
      <color theme="1"/>
      <name val="Arial Narrow"/>
      <family val="2"/>
      <charset val="238"/>
    </font>
    <font>
      <b/>
      <sz val="10"/>
      <name val="Arial Narrow"/>
      <family val="2"/>
      <charset val="238"/>
    </font>
    <font>
      <sz val="10"/>
      <color indexed="8"/>
      <name val="Arial Narrow"/>
      <family val="2"/>
      <charset val="238"/>
    </font>
    <font>
      <u/>
      <sz val="11"/>
      <color rgb="FF0563C1"/>
      <name val="Calibri"/>
      <family val="2"/>
      <charset val="238"/>
    </font>
    <font>
      <vertAlign val="superscript"/>
      <sz val="10"/>
      <name val="Arial Narrow"/>
      <family val="2"/>
      <charset val="238"/>
    </font>
    <font>
      <sz val="11"/>
      <color rgb="FF9C0006"/>
      <name val="Calibri"/>
      <family val="2"/>
      <charset val="238"/>
      <scheme val="minor"/>
    </font>
    <font>
      <sz val="11"/>
      <name val="Times New Roman"/>
      <family val="1"/>
      <charset val="238"/>
    </font>
    <font>
      <sz val="10"/>
      <name val="Arial"/>
      <family val="2"/>
    </font>
    <font>
      <u/>
      <sz val="11"/>
      <name val="Arial Narrow"/>
      <family val="2"/>
      <charset val="238"/>
    </font>
    <font>
      <u/>
      <sz val="10"/>
      <name val="Arial Narrow"/>
      <family val="2"/>
      <charset val="238"/>
    </font>
    <font>
      <sz val="11"/>
      <name val="Arial Narrow"/>
      <family val="2"/>
      <charset val="238"/>
    </font>
    <font>
      <sz val="11"/>
      <name val="Calibri"/>
      <family val="2"/>
      <scheme val="minor"/>
    </font>
    <font>
      <strike/>
      <sz val="11"/>
      <name val="Calibri"/>
      <family val="2"/>
      <charset val="238"/>
      <scheme val="minor"/>
    </font>
    <font>
      <sz val="14"/>
      <name val="Calibri"/>
      <family val="2"/>
      <charset val="238"/>
      <scheme val="minor"/>
    </font>
    <font>
      <sz val="11"/>
      <name val="Calibri"/>
      <family val="2"/>
      <charset val="238"/>
      <scheme val="minor"/>
    </font>
    <font>
      <sz val="11"/>
      <color rgb="FFFF0000"/>
      <name val="Calibri"/>
      <family val="2"/>
      <charset val="238"/>
      <scheme val="minor"/>
    </font>
    <font>
      <sz val="9"/>
      <name val="Arial Narrow"/>
      <family val="2"/>
      <charset val="238"/>
    </font>
    <font>
      <i/>
      <sz val="10"/>
      <name val="Arial Narrow"/>
      <family val="2"/>
      <charset val="238"/>
    </font>
    <font>
      <sz val="10"/>
      <name val="Calibri"/>
      <family val="2"/>
      <charset val="238"/>
    </font>
    <font>
      <sz val="8"/>
      <name val="Arial Narrow"/>
      <family val="2"/>
      <charset val="238"/>
    </font>
    <font>
      <sz val="12"/>
      <name val="Times New Roman"/>
      <family val="1"/>
      <charset val="238"/>
    </font>
    <font>
      <sz val="10"/>
      <name val="Arial Narrow"/>
      <family val="2"/>
      <charset val="1"/>
    </font>
    <font>
      <b/>
      <sz val="11"/>
      <color theme="0"/>
      <name val="Calibri"/>
      <family val="2"/>
      <scheme val="minor"/>
    </font>
    <font>
      <b/>
      <sz val="11"/>
      <name val="Calibri"/>
      <family val="2"/>
      <charset val="238"/>
      <scheme val="minor"/>
    </font>
    <font>
      <b/>
      <sz val="11"/>
      <color theme="1"/>
      <name val="Calibri"/>
      <family val="2"/>
      <scheme val="minor"/>
    </font>
  </fonts>
  <fills count="19">
    <fill>
      <patternFill patternType="none"/>
    </fill>
    <fill>
      <patternFill patternType="gray125"/>
    </fill>
    <fill>
      <patternFill patternType="solid">
        <fgColor rgb="FFFFC7CE"/>
        <bgColor rgb="FFF2DFCE"/>
      </patternFill>
    </fill>
    <fill>
      <patternFill patternType="solid">
        <fgColor rgb="FF2F5597"/>
        <bgColor rgb="FF1E4E9D"/>
      </patternFill>
    </fill>
    <fill>
      <patternFill patternType="solid">
        <fgColor rgb="FF688CCE"/>
        <bgColor rgb="FF969696"/>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rgb="FFFFFF00"/>
        <bgColor indexed="64"/>
      </patternFill>
    </fill>
    <fill>
      <patternFill patternType="solid">
        <fgColor rgb="FFFFC7CE"/>
      </patternFill>
    </fill>
    <fill>
      <patternFill patternType="solid">
        <fgColor theme="4"/>
        <bgColor theme="4"/>
      </patternFill>
    </fill>
    <fill>
      <patternFill patternType="solid">
        <fgColor theme="4" tint="0.79998168889431442"/>
        <bgColor theme="4" tint="0.79998168889431442"/>
      </patternFill>
    </fill>
    <fill>
      <patternFill patternType="solid">
        <fgColor theme="9" tint="0.79998168889431442"/>
        <bgColor indexed="64"/>
      </patternFill>
    </fill>
    <fill>
      <patternFill patternType="solid">
        <fgColor rgb="FFFFC000"/>
        <bgColor indexed="64"/>
      </patternFill>
    </fill>
    <fill>
      <patternFill patternType="solid">
        <fgColor rgb="FFFF0000"/>
        <bgColor indexed="64"/>
      </patternFill>
    </fill>
    <fill>
      <patternFill patternType="solid">
        <fgColor rgb="FF92D050"/>
        <bgColor indexed="64"/>
      </patternFill>
    </fill>
    <fill>
      <patternFill patternType="solid">
        <fgColor theme="6"/>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auto="1"/>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theme="4" tint="-0.249977111117893"/>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indexed="64"/>
      </left>
      <right/>
      <top/>
      <bottom/>
      <diagonal/>
    </border>
    <border>
      <left style="thin">
        <color auto="1"/>
      </left>
      <right/>
      <top style="thin">
        <color auto="1"/>
      </top>
      <bottom/>
      <diagonal/>
    </border>
  </borders>
  <cellStyleXfs count="114">
    <xf numFmtId="0" fontId="0" fillId="0" borderId="0"/>
    <xf numFmtId="0" fontId="10" fillId="0" borderId="0"/>
    <xf numFmtId="164" fontId="10" fillId="0" borderId="0" applyBorder="0" applyProtection="0"/>
    <xf numFmtId="168" fontId="10" fillId="0" borderId="0" applyBorder="0" applyProtection="0"/>
    <xf numFmtId="0" fontId="10" fillId="0" borderId="0" applyBorder="0" applyProtection="0"/>
    <xf numFmtId="0" fontId="10" fillId="0" borderId="0" applyBorder="0" applyProtection="0">
      <alignment horizontal="left"/>
    </xf>
    <xf numFmtId="164" fontId="10" fillId="0" borderId="0" applyBorder="0" applyProtection="0"/>
    <xf numFmtId="164" fontId="10" fillId="0" borderId="0" applyBorder="0" applyProtection="0"/>
    <xf numFmtId="164" fontId="10" fillId="0" borderId="0" applyBorder="0" applyProtection="0"/>
    <xf numFmtId="164" fontId="10" fillId="0" borderId="0" applyBorder="0" applyProtection="0"/>
    <xf numFmtId="0" fontId="11" fillId="0" borderId="0" applyBorder="0" applyProtection="0">
      <alignment horizontal="left"/>
    </xf>
    <xf numFmtId="0" fontId="10" fillId="0" borderId="0"/>
    <xf numFmtId="0" fontId="12" fillId="0" borderId="0"/>
    <xf numFmtId="0" fontId="13" fillId="0" borderId="0"/>
    <xf numFmtId="0" fontId="10" fillId="0" borderId="0"/>
    <xf numFmtId="0" fontId="10" fillId="0" borderId="0" applyBorder="0" applyProtection="0"/>
    <xf numFmtId="0" fontId="10" fillId="0" borderId="0" applyBorder="0" applyProtection="0"/>
    <xf numFmtId="0" fontId="11" fillId="0" borderId="0" applyBorder="0" applyProtection="0"/>
    <xf numFmtId="166" fontId="10" fillId="0" borderId="0"/>
    <xf numFmtId="0" fontId="17" fillId="2" borderId="0" applyBorder="0" applyProtection="0"/>
    <xf numFmtId="0" fontId="8" fillId="0" borderId="0"/>
    <xf numFmtId="44" fontId="8" fillId="0" borderId="0" applyFont="0" applyFill="0" applyBorder="0" applyAlignment="0" applyProtection="0"/>
    <xf numFmtId="166" fontId="19" fillId="0" borderId="0"/>
    <xf numFmtId="44" fontId="8" fillId="0" borderId="0" applyFont="0" applyFill="0" applyBorder="0" applyAlignment="0" applyProtection="0"/>
    <xf numFmtId="44" fontId="8" fillId="0" borderId="0" applyFont="0" applyFill="0" applyBorder="0" applyAlignment="0" applyProtection="0"/>
    <xf numFmtId="0" fontId="20" fillId="0" borderId="0" applyNumberFormat="0" applyFill="0" applyBorder="0" applyAlignment="0" applyProtection="0"/>
    <xf numFmtId="0" fontId="9" fillId="0" borderId="0"/>
    <xf numFmtId="44"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7" fillId="0" borderId="0"/>
    <xf numFmtId="0" fontId="30" fillId="0" borderId="0" applyBorder="0" applyProtection="0"/>
    <xf numFmtId="0" fontId="32" fillId="11" borderId="0" applyNumberFormat="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0" fontId="10" fillId="0" borderId="0" applyBorder="0" applyProtection="0"/>
    <xf numFmtId="0" fontId="10" fillId="0" borderId="0" applyBorder="0" applyProtection="0"/>
    <xf numFmtId="0" fontId="10" fillId="0" borderId="0" applyBorder="0" applyProtection="0"/>
    <xf numFmtId="0" fontId="10" fillId="0" borderId="0" applyBorder="0" applyProtection="0">
      <alignment horizontal="left"/>
    </xf>
    <xf numFmtId="0" fontId="11" fillId="0" borderId="0" applyBorder="0" applyProtection="0">
      <alignment horizontal="left"/>
    </xf>
    <xf numFmtId="0" fontId="11" fillId="0" borderId="0" applyBorder="0" applyProtection="0"/>
    <xf numFmtId="0" fontId="5"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4" fillId="0" borderId="0"/>
    <xf numFmtId="44" fontId="9"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9"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cellStyleXfs>
  <cellXfs count="508">
    <xf numFmtId="0" fontId="0" fillId="0" borderId="0" xfId="0"/>
    <xf numFmtId="0" fontId="14" fillId="3" borderId="1" xfId="1" applyFont="1" applyFill="1" applyBorder="1" applyAlignment="1" applyProtection="1">
      <alignment horizontal="center" vertical="center" wrapText="1"/>
      <protection locked="0"/>
    </xf>
    <xf numFmtId="1" fontId="14" fillId="3" borderId="1" xfId="1" applyNumberFormat="1" applyFont="1" applyFill="1" applyBorder="1" applyAlignment="1" applyProtection="1">
      <alignment horizontal="center" vertical="center" wrapText="1"/>
      <protection locked="0"/>
    </xf>
    <xf numFmtId="1" fontId="14" fillId="4" borderId="1" xfId="11" applyNumberFormat="1" applyFont="1" applyFill="1" applyBorder="1" applyAlignment="1">
      <alignment horizontal="center" vertical="center" wrapText="1"/>
    </xf>
    <xf numFmtId="0" fontId="16" fillId="0" borderId="1" xfId="20" applyFont="1" applyFill="1" applyBorder="1" applyAlignment="1" applyProtection="1">
      <alignment horizontal="center" vertical="center" wrapText="1"/>
      <protection locked="0"/>
    </xf>
    <xf numFmtId="0" fontId="16" fillId="0" borderId="1" xfId="20" applyNumberFormat="1" applyFont="1" applyFill="1" applyBorder="1" applyAlignment="1" applyProtection="1">
      <alignment horizontal="center" vertical="center" wrapText="1"/>
      <protection locked="0"/>
    </xf>
    <xf numFmtId="4" fontId="16" fillId="0" borderId="1" xfId="20" applyNumberFormat="1" applyFont="1" applyFill="1" applyBorder="1" applyAlignment="1" applyProtection="1">
      <alignment horizontal="center" vertical="center" wrapText="1"/>
      <protection locked="0"/>
    </xf>
    <xf numFmtId="0" fontId="16" fillId="0" borderId="1" xfId="20" applyFont="1" applyFill="1" applyBorder="1" applyAlignment="1" applyProtection="1">
      <alignment horizontal="left" vertical="top" wrapText="1"/>
      <protection locked="0"/>
    </xf>
    <xf numFmtId="0" fontId="16" fillId="0" borderId="1" xfId="20" applyFont="1" applyFill="1" applyBorder="1" applyAlignment="1" applyProtection="1">
      <alignment horizontal="left" vertical="center" wrapText="1"/>
      <protection locked="0"/>
    </xf>
    <xf numFmtId="0" fontId="18" fillId="0" borderId="1" xfId="0" applyFont="1" applyBorder="1"/>
    <xf numFmtId="0" fontId="14" fillId="3" borderId="1" xfId="11" applyFont="1" applyFill="1" applyBorder="1" applyAlignment="1" applyProtection="1">
      <alignment horizontal="center" vertical="center" wrapText="1"/>
      <protection locked="0"/>
    </xf>
    <xf numFmtId="2" fontId="14" fillId="3" borderId="1" xfId="11" applyNumberFormat="1" applyFont="1" applyFill="1" applyBorder="1" applyAlignment="1" applyProtection="1">
      <alignment horizontal="center" vertical="center" wrapText="1"/>
      <protection locked="0"/>
    </xf>
    <xf numFmtId="1" fontId="14" fillId="3" borderId="1" xfId="11" applyNumberFormat="1" applyFont="1" applyFill="1" applyBorder="1" applyAlignment="1" applyProtection="1">
      <alignment horizontal="center" vertical="center" wrapText="1"/>
      <protection locked="0"/>
    </xf>
    <xf numFmtId="0" fontId="16" fillId="0" borderId="1" xfId="28" applyFont="1" applyFill="1" applyBorder="1" applyAlignment="1" applyProtection="1">
      <alignment horizontal="center" vertical="center" wrapText="1"/>
      <protection locked="0"/>
    </xf>
    <xf numFmtId="0" fontId="16" fillId="0" borderId="1" xfId="28" applyNumberFormat="1" applyFont="1" applyFill="1" applyBorder="1" applyAlignment="1" applyProtection="1">
      <alignment horizontal="center" vertical="center" wrapText="1"/>
      <protection locked="0"/>
    </xf>
    <xf numFmtId="1" fontId="14" fillId="3" borderId="1" xfId="11" applyNumberFormat="1" applyFont="1" applyFill="1" applyBorder="1" applyAlignment="1">
      <alignment horizontal="center" vertical="center" wrapText="1"/>
    </xf>
    <xf numFmtId="0" fontId="7" fillId="0" borderId="0" xfId="32"/>
    <xf numFmtId="0" fontId="22" fillId="0" borderId="0" xfId="32" applyFont="1"/>
    <xf numFmtId="0" fontId="23" fillId="0" borderId="0" xfId="32" applyFont="1"/>
    <xf numFmtId="0" fontId="22" fillId="7" borderId="0" xfId="32" applyFont="1" applyFill="1" applyAlignment="1">
      <alignment wrapText="1"/>
    </xf>
    <xf numFmtId="0" fontId="23" fillId="7" borderId="0" xfId="32" applyFont="1" applyFill="1" applyAlignment="1">
      <alignment wrapText="1"/>
    </xf>
    <xf numFmtId="0" fontId="22" fillId="0" borderId="0" xfId="32" applyFont="1" applyAlignment="1">
      <alignment wrapText="1"/>
    </xf>
    <xf numFmtId="0" fontId="23" fillId="0" borderId="0" xfId="32" applyFont="1" applyAlignment="1">
      <alignment wrapText="1"/>
    </xf>
    <xf numFmtId="0" fontId="22" fillId="7" borderId="0" xfId="32" applyFont="1" applyFill="1"/>
    <xf numFmtId="0" fontId="24" fillId="7" borderId="0" xfId="32" applyFont="1" applyFill="1" applyBorder="1"/>
    <xf numFmtId="0" fontId="22" fillId="5" borderId="0" xfId="32" applyFont="1" applyFill="1"/>
    <xf numFmtId="0" fontId="23" fillId="5" borderId="0" xfId="32" applyFont="1" applyFill="1" applyAlignment="1">
      <alignment wrapText="1"/>
    </xf>
    <xf numFmtId="0" fontId="24" fillId="5" borderId="0" xfId="32" applyFont="1" applyFill="1" applyBorder="1"/>
    <xf numFmtId="0" fontId="23" fillId="5" borderId="0" xfId="32" applyFont="1" applyFill="1" applyBorder="1" applyAlignment="1"/>
    <xf numFmtId="0" fontId="22" fillId="7" borderId="0" xfId="32" applyFont="1" applyFill="1" applyBorder="1"/>
    <xf numFmtId="0" fontId="23" fillId="7" borderId="0" xfId="32" applyFont="1" applyFill="1" applyBorder="1" applyAlignment="1">
      <alignment wrapText="1"/>
    </xf>
    <xf numFmtId="0" fontId="23" fillId="7" borderId="0" xfId="32" applyFont="1" applyFill="1" applyBorder="1" applyAlignment="1"/>
    <xf numFmtId="0" fontId="23" fillId="5" borderId="0" xfId="32" applyFont="1" applyFill="1"/>
    <xf numFmtId="0" fontId="23" fillId="7" borderId="0" xfId="32" applyFont="1" applyFill="1"/>
    <xf numFmtId="0" fontId="7" fillId="0" borderId="0" xfId="32" applyAlignment="1">
      <alignment wrapText="1"/>
    </xf>
    <xf numFmtId="1" fontId="22" fillId="5" borderId="0" xfId="32" applyNumberFormat="1" applyFont="1" applyFill="1" applyBorder="1" applyAlignment="1">
      <alignment horizontal="left" vertical="center"/>
    </xf>
    <xf numFmtId="1" fontId="22" fillId="7" borderId="0" xfId="32" applyNumberFormat="1" applyFont="1" applyFill="1" applyBorder="1" applyAlignment="1">
      <alignment horizontal="left" vertical="center"/>
    </xf>
    <xf numFmtId="0" fontId="22" fillId="5" borderId="0" xfId="32" applyFont="1" applyFill="1" applyBorder="1"/>
    <xf numFmtId="0" fontId="26" fillId="8" borderId="0" xfId="32" applyFont="1" applyFill="1" applyBorder="1" applyAlignment="1" applyProtection="1">
      <alignment horizontal="center" vertical="center" wrapText="1"/>
      <protection locked="0"/>
    </xf>
    <xf numFmtId="0" fontId="18" fillId="0" borderId="0" xfId="32" applyFont="1"/>
    <xf numFmtId="0" fontId="18" fillId="0" borderId="0" xfId="32" applyFont="1" applyAlignment="1">
      <alignment horizontal="center" vertical="center"/>
    </xf>
    <xf numFmtId="3" fontId="18" fillId="0" borderId="0" xfId="32" applyNumberFormat="1" applyFont="1"/>
    <xf numFmtId="0" fontId="18" fillId="7" borderId="0" xfId="32" applyFont="1" applyFill="1"/>
    <xf numFmtId="3" fontId="18" fillId="7" borderId="0" xfId="32" applyNumberFormat="1" applyFont="1" applyFill="1"/>
    <xf numFmtId="3" fontId="18" fillId="0" borderId="0" xfId="32" applyNumberFormat="1" applyFont="1" applyAlignment="1">
      <alignment horizontal="right"/>
    </xf>
    <xf numFmtId="0" fontId="18" fillId="0" borderId="0" xfId="32" applyFont="1" applyAlignment="1">
      <alignment horizontal="center" vertical="center" wrapText="1"/>
    </xf>
    <xf numFmtId="3" fontId="7" fillId="0" borderId="0" xfId="32" applyNumberFormat="1"/>
    <xf numFmtId="0" fontId="18" fillId="0" borderId="0" xfId="32" applyFont="1" applyAlignment="1">
      <alignment vertical="top" wrapText="1"/>
    </xf>
    <xf numFmtId="0" fontId="18" fillId="9" borderId="0" xfId="32" applyFont="1" applyFill="1"/>
    <xf numFmtId="0" fontId="18" fillId="0" borderId="0" xfId="32" applyFont="1" applyFill="1" applyAlignment="1">
      <alignment vertical="top" wrapText="1"/>
    </xf>
    <xf numFmtId="0" fontId="18" fillId="0" borderId="0" xfId="32" applyFont="1" applyFill="1" applyAlignment="1">
      <alignment horizontal="center" vertical="center" wrapText="1"/>
    </xf>
    <xf numFmtId="0" fontId="18" fillId="0" borderId="0" xfId="32" applyFont="1" applyFill="1"/>
    <xf numFmtId="3" fontId="18" fillId="0" borderId="0" xfId="32" applyNumberFormat="1" applyFont="1" applyFill="1"/>
    <xf numFmtId="0" fontId="18" fillId="0" borderId="0" xfId="32" applyFont="1" applyAlignment="1"/>
    <xf numFmtId="0" fontId="18" fillId="0" borderId="0" xfId="32" applyFont="1" applyAlignment="1">
      <alignment horizontal="center"/>
    </xf>
    <xf numFmtId="0" fontId="27" fillId="0" borderId="0" xfId="32" applyFont="1"/>
    <xf numFmtId="3" fontId="27" fillId="0" borderId="0" xfId="32" applyNumberFormat="1" applyFont="1"/>
    <xf numFmtId="0" fontId="18" fillId="0" borderId="0" xfId="32" applyFont="1" applyAlignment="1">
      <alignment horizontal="left"/>
    </xf>
    <xf numFmtId="169" fontId="18" fillId="0" borderId="0" xfId="32" applyNumberFormat="1" applyFont="1"/>
    <xf numFmtId="0" fontId="28" fillId="0" borderId="0" xfId="32" applyFont="1" applyFill="1" applyBorder="1" applyAlignment="1" applyProtection="1">
      <alignment horizontal="left" vertical="center" wrapText="1"/>
      <protection locked="0"/>
    </xf>
    <xf numFmtId="0" fontId="28" fillId="0" borderId="0" xfId="32" applyFont="1" applyAlignment="1">
      <alignment horizontal="left"/>
    </xf>
    <xf numFmtId="3" fontId="27" fillId="0" borderId="0" xfId="32" applyNumberFormat="1" applyFont="1" applyAlignment="1">
      <alignment horizontal="left"/>
    </xf>
    <xf numFmtId="0" fontId="18" fillId="0" borderId="4" xfId="32" applyFont="1" applyBorder="1"/>
    <xf numFmtId="0" fontId="27" fillId="0" borderId="0" xfId="32" applyFont="1" applyAlignment="1">
      <alignment horizontal="right"/>
    </xf>
    <xf numFmtId="170" fontId="18" fillId="0" borderId="0" xfId="32" applyNumberFormat="1" applyFont="1"/>
    <xf numFmtId="170" fontId="27" fillId="0" borderId="0" xfId="32" applyNumberFormat="1" applyFont="1" applyAlignment="1">
      <alignment horizontal="right"/>
    </xf>
    <xf numFmtId="0" fontId="18" fillId="0" borderId="6" xfId="32" applyFont="1" applyBorder="1"/>
    <xf numFmtId="10" fontId="18" fillId="0" borderId="6" xfId="32" applyNumberFormat="1" applyFont="1" applyBorder="1"/>
    <xf numFmtId="170" fontId="18" fillId="0" borderId="6" xfId="32" applyNumberFormat="1" applyFont="1" applyBorder="1"/>
    <xf numFmtId="170" fontId="27" fillId="0" borderId="0" xfId="32" applyNumberFormat="1" applyFont="1"/>
    <xf numFmtId="0" fontId="18" fillId="0" borderId="1" xfId="32" applyFont="1" applyBorder="1" applyAlignment="1">
      <alignment horizontal="center" vertical="center"/>
    </xf>
    <xf numFmtId="3" fontId="18" fillId="0" borderId="1" xfId="32" applyNumberFormat="1" applyFont="1" applyBorder="1" applyAlignment="1">
      <alignment horizontal="center" vertical="center"/>
    </xf>
    <xf numFmtId="0" fontId="16" fillId="0" borderId="1" xfId="11" applyFont="1" applyFill="1" applyBorder="1" applyAlignment="1" applyProtection="1">
      <alignment horizontal="center" vertical="center"/>
    </xf>
    <xf numFmtId="0" fontId="16" fillId="0" borderId="1" xfId="32" applyFont="1" applyFill="1" applyBorder="1" applyAlignment="1" applyProtection="1">
      <alignment horizontal="center" vertical="center" wrapText="1"/>
      <protection locked="0"/>
    </xf>
    <xf numFmtId="3" fontId="16" fillId="0" borderId="1" xfId="36" applyNumberFormat="1" applyFont="1" applyFill="1" applyBorder="1" applyAlignment="1" applyProtection="1">
      <alignment horizontal="center" vertical="center" wrapText="1"/>
      <protection locked="0"/>
    </xf>
    <xf numFmtId="0" fontId="16" fillId="0" borderId="1" xfId="36" applyFont="1" applyFill="1" applyBorder="1" applyAlignment="1">
      <alignment horizontal="center" vertical="center" wrapText="1"/>
    </xf>
    <xf numFmtId="3" fontId="16" fillId="0" borderId="1" xfId="20" applyNumberFormat="1" applyFont="1" applyFill="1" applyBorder="1" applyAlignment="1" applyProtection="1">
      <alignment horizontal="center" vertical="center" wrapText="1"/>
      <protection locked="0"/>
    </xf>
    <xf numFmtId="3" fontId="16" fillId="0" borderId="1" xfId="28" applyNumberFormat="1" applyFont="1" applyFill="1" applyBorder="1" applyAlignment="1" applyProtection="1">
      <alignment horizontal="center" vertical="center" wrapText="1"/>
      <protection locked="0"/>
    </xf>
    <xf numFmtId="0" fontId="18" fillId="0" borderId="1" xfId="0" applyFont="1" applyFill="1" applyBorder="1" applyAlignment="1" applyProtection="1">
      <alignment horizontal="center" vertical="center" wrapText="1"/>
      <protection locked="0"/>
    </xf>
    <xf numFmtId="0" fontId="16" fillId="0" borderId="1" xfId="0" applyFont="1" applyFill="1" applyBorder="1" applyAlignment="1" applyProtection="1">
      <alignment horizontal="center" vertical="center" wrapText="1"/>
      <protection locked="0"/>
    </xf>
    <xf numFmtId="3" fontId="18" fillId="0" borderId="1" xfId="0" applyNumberFormat="1" applyFont="1" applyFill="1" applyBorder="1" applyAlignment="1" applyProtection="1">
      <alignment horizontal="right"/>
      <protection locked="0"/>
    </xf>
    <xf numFmtId="4" fontId="16" fillId="0" borderId="1" xfId="0" applyNumberFormat="1" applyFont="1" applyFill="1" applyBorder="1" applyAlignment="1" applyProtection="1">
      <alignment horizontal="center" vertical="center" wrapText="1"/>
      <protection locked="0"/>
    </xf>
    <xf numFmtId="0" fontId="18" fillId="0" borderId="1" xfId="0" applyFont="1" applyFill="1" applyBorder="1" applyAlignment="1" applyProtection="1">
      <alignment horizontal="left" vertical="center"/>
      <protection locked="0"/>
    </xf>
    <xf numFmtId="0" fontId="18" fillId="0" borderId="1" xfId="0" applyFont="1" applyFill="1" applyBorder="1" applyAlignment="1" applyProtection="1">
      <alignment horizontal="center" vertical="center"/>
      <protection locked="0"/>
    </xf>
    <xf numFmtId="0" fontId="18" fillId="0" borderId="1" xfId="0" applyFont="1" applyFill="1" applyBorder="1" applyAlignment="1" applyProtection="1">
      <alignment horizontal="left" vertical="center" wrapText="1"/>
      <protection locked="0"/>
    </xf>
    <xf numFmtId="0" fontId="16" fillId="0" borderId="1" xfId="36" applyFont="1" applyFill="1" applyBorder="1" applyAlignment="1" applyProtection="1">
      <alignment horizontal="left" vertical="center" wrapText="1"/>
      <protection locked="0"/>
    </xf>
    <xf numFmtId="3" fontId="18" fillId="0" borderId="1" xfId="0" applyNumberFormat="1" applyFont="1" applyFill="1" applyBorder="1" applyProtection="1">
      <protection locked="0"/>
    </xf>
    <xf numFmtId="0" fontId="18" fillId="0" borderId="1" xfId="0" applyFont="1" applyFill="1" applyBorder="1" applyAlignment="1" applyProtection="1">
      <alignment horizontal="left" vertical="top" wrapText="1"/>
      <protection locked="0"/>
    </xf>
    <xf numFmtId="0" fontId="16" fillId="0" borderId="1" xfId="0" applyNumberFormat="1" applyFont="1" applyFill="1" applyBorder="1" applyAlignment="1" applyProtection="1">
      <alignment horizontal="center" vertical="center" wrapText="1"/>
      <protection locked="0"/>
    </xf>
    <xf numFmtId="0" fontId="21" fillId="0" borderId="1" xfId="0" applyFont="1" applyFill="1" applyBorder="1" applyAlignment="1" applyProtection="1">
      <alignment horizontal="center" vertical="center" wrapText="1"/>
      <protection locked="0"/>
    </xf>
    <xf numFmtId="0" fontId="16" fillId="0" borderId="1" xfId="36" applyFont="1" applyFill="1" applyBorder="1" applyAlignment="1" applyProtection="1">
      <alignment horizontal="center" vertical="center" wrapText="1"/>
      <protection locked="0"/>
    </xf>
    <xf numFmtId="0" fontId="16" fillId="0" borderId="1" xfId="36" applyNumberFormat="1" applyFont="1" applyFill="1" applyBorder="1" applyAlignment="1" applyProtection="1">
      <alignment horizontal="center" vertical="center" wrapText="1"/>
      <protection locked="0"/>
    </xf>
    <xf numFmtId="3" fontId="16" fillId="0" borderId="1" xfId="36" applyNumberFormat="1" applyFont="1" applyFill="1" applyBorder="1" applyAlignment="1" applyProtection="1">
      <alignment horizontal="right" wrapText="1"/>
      <protection locked="0"/>
    </xf>
    <xf numFmtId="3" fontId="16" fillId="0" borderId="1" xfId="34" applyNumberFormat="1" applyFont="1" applyFill="1" applyBorder="1" applyAlignment="1" applyProtection="1">
      <alignment horizontal="right" wrapText="1"/>
      <protection locked="0"/>
    </xf>
    <xf numFmtId="3" fontId="16" fillId="0" borderId="1" xfId="36" applyNumberFormat="1" applyFont="1" applyFill="1" applyBorder="1" applyAlignment="1" applyProtection="1">
      <alignment horizontal="right"/>
      <protection locked="0"/>
    </xf>
    <xf numFmtId="0" fontId="16" fillId="0" borderId="1" xfId="36" applyFont="1" applyFill="1" applyBorder="1" applyAlignment="1" applyProtection="1">
      <alignment horizontal="left" vertical="top" wrapText="1"/>
      <protection locked="0"/>
    </xf>
    <xf numFmtId="4" fontId="18" fillId="0" borderId="1" xfId="0" applyNumberFormat="1" applyFont="1" applyFill="1" applyBorder="1" applyAlignment="1" applyProtection="1">
      <alignment horizontal="center" vertical="center" wrapText="1"/>
      <protection locked="0"/>
    </xf>
    <xf numFmtId="3" fontId="18" fillId="0" borderId="1" xfId="0" applyNumberFormat="1" applyFont="1" applyFill="1" applyBorder="1" applyAlignment="1" applyProtection="1">
      <alignment horizontal="right" wrapText="1"/>
      <protection locked="0"/>
    </xf>
    <xf numFmtId="3" fontId="16" fillId="0" borderId="1" xfId="42" applyNumberFormat="1" applyFont="1" applyFill="1" applyBorder="1" applyAlignment="1" applyProtection="1">
      <alignment horizontal="center" vertical="center" wrapText="1"/>
      <protection locked="0"/>
    </xf>
    <xf numFmtId="0" fontId="16" fillId="0" borderId="1" xfId="42" applyFont="1" applyFill="1" applyBorder="1" applyAlignment="1" applyProtection="1">
      <alignment horizontal="center" vertical="center" wrapText="1"/>
      <protection locked="0"/>
    </xf>
    <xf numFmtId="0" fontId="16" fillId="0" borderId="1" xfId="42" applyNumberFormat="1" applyFont="1" applyFill="1" applyBorder="1" applyAlignment="1" applyProtection="1">
      <alignment horizontal="center" vertical="center" wrapText="1"/>
      <protection locked="0"/>
    </xf>
    <xf numFmtId="3" fontId="16" fillId="0" borderId="1" xfId="42" applyNumberFormat="1" applyFont="1" applyFill="1" applyBorder="1" applyAlignment="1" applyProtection="1">
      <alignment horizontal="right" wrapText="1"/>
      <protection locked="0"/>
    </xf>
    <xf numFmtId="4" fontId="16" fillId="0" borderId="1" xfId="42" applyNumberFormat="1" applyFont="1" applyFill="1" applyBorder="1" applyAlignment="1" applyProtection="1">
      <alignment horizontal="center" vertical="center" wrapText="1"/>
      <protection locked="0"/>
    </xf>
    <xf numFmtId="0" fontId="16" fillId="0" borderId="1" xfId="42" applyFont="1" applyFill="1" applyBorder="1" applyAlignment="1" applyProtection="1">
      <alignment horizontal="left" vertical="top" wrapText="1"/>
      <protection locked="0"/>
    </xf>
    <xf numFmtId="3" fontId="16" fillId="0" borderId="1" xfId="43" applyNumberFormat="1" applyFont="1" applyFill="1" applyBorder="1" applyAlignment="1" applyProtection="1">
      <alignment horizontal="right" wrapText="1"/>
      <protection locked="0"/>
    </xf>
    <xf numFmtId="3" fontId="16" fillId="0" borderId="1" xfId="42" applyNumberFormat="1" applyFont="1" applyFill="1" applyBorder="1" applyAlignment="1" applyProtection="1">
      <alignment horizontal="right"/>
      <protection locked="0"/>
    </xf>
    <xf numFmtId="10" fontId="16" fillId="0" borderId="1" xfId="46" applyNumberFormat="1" applyFont="1" applyFill="1" applyBorder="1" applyAlignment="1">
      <alignment horizontal="center" vertical="center" wrapText="1"/>
    </xf>
    <xf numFmtId="3" fontId="16" fillId="0" borderId="1" xfId="46" applyNumberFormat="1" applyFont="1" applyFill="1" applyBorder="1" applyAlignment="1">
      <alignment horizontal="right"/>
    </xf>
    <xf numFmtId="0" fontId="16" fillId="0" borderId="1" xfId="46" applyFont="1" applyFill="1" applyBorder="1" applyAlignment="1">
      <alignment horizontal="left" vertical="center" wrapText="1"/>
    </xf>
    <xf numFmtId="0" fontId="16" fillId="0" borderId="1" xfId="41" applyFont="1" applyFill="1" applyBorder="1" applyAlignment="1" applyProtection="1">
      <alignment horizontal="left" vertical="top" wrapText="1"/>
      <protection locked="0"/>
    </xf>
    <xf numFmtId="3" fontId="16" fillId="0" borderId="1" xfId="46" applyNumberFormat="1" applyFont="1" applyFill="1" applyBorder="1" applyAlignment="1" applyProtection="1">
      <alignment horizontal="center" vertical="center" wrapText="1"/>
      <protection locked="0"/>
    </xf>
    <xf numFmtId="3" fontId="16" fillId="0" borderId="1" xfId="11" applyNumberFormat="1" applyFont="1" applyFill="1" applyBorder="1" applyAlignment="1" applyProtection="1">
      <alignment horizontal="center" vertical="center" wrapText="1"/>
      <protection locked="0"/>
    </xf>
    <xf numFmtId="0" fontId="16" fillId="0" borderId="1" xfId="11" applyFont="1" applyFill="1" applyBorder="1" applyAlignment="1" applyProtection="1">
      <alignment horizontal="center" vertical="center" wrapText="1"/>
      <protection locked="0"/>
    </xf>
    <xf numFmtId="0" fontId="16" fillId="0" borderId="1" xfId="11" applyFont="1" applyFill="1" applyBorder="1" applyAlignment="1" applyProtection="1">
      <alignment horizontal="left" vertical="top" wrapText="1"/>
      <protection locked="0"/>
    </xf>
    <xf numFmtId="0" fontId="16" fillId="0" borderId="1" xfId="11" applyNumberFormat="1" applyFont="1" applyFill="1" applyBorder="1" applyAlignment="1" applyProtection="1">
      <alignment horizontal="center" vertical="center" wrapText="1"/>
      <protection locked="0"/>
    </xf>
    <xf numFmtId="0" fontId="16" fillId="0" borderId="1" xfId="11" applyFont="1" applyFill="1" applyBorder="1" applyAlignment="1" applyProtection="1">
      <alignment horizontal="center" vertical="center"/>
      <protection locked="0"/>
    </xf>
    <xf numFmtId="0" fontId="16" fillId="0" borderId="1" xfId="46" applyNumberFormat="1" applyFont="1" applyFill="1" applyBorder="1" applyAlignment="1" applyProtection="1">
      <alignment horizontal="center" vertical="center" wrapText="1"/>
      <protection locked="0"/>
    </xf>
    <xf numFmtId="4" fontId="16" fillId="0" borderId="1" xfId="46" applyNumberFormat="1" applyFont="1" applyFill="1" applyBorder="1" applyAlignment="1" applyProtection="1">
      <alignment horizontal="center" vertical="center" wrapText="1"/>
      <protection locked="0"/>
    </xf>
    <xf numFmtId="0" fontId="16" fillId="0" borderId="1" xfId="46" applyFont="1" applyFill="1" applyBorder="1" applyAlignment="1" applyProtection="1">
      <alignment horizontal="left" vertical="top" wrapText="1"/>
      <protection locked="0"/>
    </xf>
    <xf numFmtId="0" fontId="16" fillId="0" borderId="1" xfId="46" applyNumberFormat="1" applyFont="1" applyFill="1" applyBorder="1" applyAlignment="1" applyProtection="1">
      <alignment horizontal="left" vertical="top" wrapText="1"/>
      <protection locked="0"/>
    </xf>
    <xf numFmtId="1" fontId="16" fillId="0" borderId="1" xfId="46" applyNumberFormat="1" applyFont="1" applyFill="1" applyBorder="1" applyAlignment="1" applyProtection="1">
      <alignment horizontal="left" vertical="top" wrapText="1"/>
      <protection locked="0"/>
    </xf>
    <xf numFmtId="0" fontId="16" fillId="0" borderId="1" xfId="46" applyFont="1" applyFill="1" applyBorder="1" applyAlignment="1" applyProtection="1">
      <alignment horizontal="center" vertical="center"/>
      <protection locked="0"/>
    </xf>
    <xf numFmtId="165" fontId="16" fillId="0" borderId="1" xfId="44" applyNumberFormat="1" applyFont="1" applyFill="1" applyBorder="1" applyAlignment="1" applyProtection="1">
      <alignment horizontal="left" vertical="top" wrapText="1"/>
      <protection locked="0"/>
    </xf>
    <xf numFmtId="0" fontId="16" fillId="0" borderId="1" xfId="46" applyFont="1" applyFill="1" applyBorder="1" applyAlignment="1">
      <alignment horizontal="center" vertical="center" wrapText="1"/>
    </xf>
    <xf numFmtId="0" fontId="16" fillId="0" borderId="1" xfId="46" applyFont="1" applyFill="1" applyBorder="1" applyAlignment="1">
      <alignment horizontal="left" vertical="top" wrapText="1"/>
    </xf>
    <xf numFmtId="3" fontId="16" fillId="0" borderId="1" xfId="46" applyNumberFormat="1" applyFont="1" applyFill="1" applyBorder="1" applyAlignment="1">
      <alignment horizontal="right" wrapText="1"/>
    </xf>
    <xf numFmtId="0" fontId="16" fillId="0" borderId="1" xfId="26" applyFont="1" applyFill="1" applyBorder="1" applyAlignment="1" applyProtection="1">
      <alignment horizontal="left" vertical="center" wrapText="1"/>
      <protection locked="0"/>
    </xf>
    <xf numFmtId="3" fontId="16" fillId="0" borderId="1" xfId="22" applyNumberFormat="1" applyFont="1" applyFill="1" applyBorder="1" applyAlignment="1" applyProtection="1">
      <alignment horizontal="right"/>
      <protection locked="0"/>
    </xf>
    <xf numFmtId="43" fontId="16" fillId="0" borderId="1" xfId="50" applyFont="1" applyFill="1" applyBorder="1" applyAlignment="1" applyProtection="1">
      <alignment horizontal="right" wrapText="1"/>
      <protection locked="0"/>
    </xf>
    <xf numFmtId="0" fontId="16" fillId="0" borderId="1" xfId="46" applyFont="1" applyFill="1" applyBorder="1" applyAlignment="1">
      <alignment horizontal="center" vertical="center"/>
    </xf>
    <xf numFmtId="0" fontId="16" fillId="0" borderId="1" xfId="46" applyFont="1" applyFill="1" applyBorder="1"/>
    <xf numFmtId="0" fontId="16" fillId="0" borderId="1" xfId="46" applyFont="1" applyFill="1" applyBorder="1" applyAlignment="1">
      <alignment vertical="center"/>
    </xf>
    <xf numFmtId="3" fontId="16" fillId="0" borderId="1" xfId="44" applyNumberFormat="1" applyFont="1" applyFill="1" applyBorder="1" applyAlignment="1" applyProtection="1">
      <alignment horizontal="right" vertical="center" wrapText="1"/>
      <protection locked="0"/>
    </xf>
    <xf numFmtId="3" fontId="16" fillId="0" borderId="1" xfId="46" applyNumberFormat="1" applyFont="1" applyFill="1" applyBorder="1" applyAlignment="1" applyProtection="1">
      <alignment horizontal="right" vertical="center" wrapText="1"/>
      <protection locked="0"/>
    </xf>
    <xf numFmtId="3" fontId="16" fillId="0" borderId="1" xfId="46" applyNumberFormat="1" applyFont="1" applyFill="1" applyBorder="1" applyAlignment="1" applyProtection="1">
      <alignment horizontal="right" wrapText="1"/>
      <protection locked="0"/>
    </xf>
    <xf numFmtId="3" fontId="16" fillId="0" borderId="1" xfId="44" applyNumberFormat="1" applyFont="1" applyFill="1" applyBorder="1" applyAlignment="1" applyProtection="1">
      <alignment horizontal="right" wrapText="1"/>
      <protection locked="0"/>
    </xf>
    <xf numFmtId="3" fontId="16" fillId="0" borderId="1" xfId="46" applyNumberFormat="1" applyFont="1" applyFill="1" applyBorder="1" applyAlignment="1" applyProtection="1">
      <alignment horizontal="right"/>
      <protection locked="0"/>
    </xf>
    <xf numFmtId="0" fontId="16" fillId="0" borderId="1" xfId="46" applyFont="1" applyFill="1" applyBorder="1" applyAlignment="1" applyProtection="1">
      <alignment horizontal="left" vertical="center"/>
      <protection locked="0"/>
    </xf>
    <xf numFmtId="0" fontId="16" fillId="0" borderId="1" xfId="46" applyFont="1" applyFill="1" applyBorder="1" applyAlignment="1" applyProtection="1">
      <alignment horizontal="left" vertical="center" wrapText="1"/>
      <protection locked="0"/>
    </xf>
    <xf numFmtId="3" fontId="16" fillId="0" borderId="1" xfId="46" applyNumberFormat="1" applyFont="1" applyFill="1" applyBorder="1" applyProtection="1">
      <protection locked="0"/>
    </xf>
    <xf numFmtId="3" fontId="16" fillId="0" borderId="1" xfId="44" applyNumberFormat="1" applyFont="1" applyFill="1" applyBorder="1" applyAlignment="1" applyProtection="1">
      <alignment horizontal="right" wrapText="1"/>
    </xf>
    <xf numFmtId="3" fontId="18" fillId="0" borderId="1" xfId="46" applyNumberFormat="1" applyFont="1" applyBorder="1" applyAlignment="1">
      <alignment horizontal="center" vertical="center" wrapText="1"/>
    </xf>
    <xf numFmtId="0" fontId="16" fillId="0" borderId="1" xfId="46" applyFont="1" applyFill="1" applyBorder="1" applyAlignment="1" applyProtection="1">
      <alignment horizontal="center" vertical="center" wrapText="1"/>
      <protection locked="0"/>
    </xf>
    <xf numFmtId="1" fontId="26" fillId="8" borderId="1" xfId="0" applyNumberFormat="1" applyFont="1" applyFill="1" applyBorder="1" applyAlignment="1" applyProtection="1">
      <alignment horizontal="center" vertical="center" wrapText="1"/>
      <protection locked="0"/>
    </xf>
    <xf numFmtId="3" fontId="18" fillId="0" borderId="1" xfId="0" applyNumberFormat="1" applyFont="1" applyBorder="1"/>
    <xf numFmtId="1" fontId="26" fillId="8" borderId="7" xfId="57" applyNumberFormat="1" applyFont="1" applyFill="1" applyBorder="1" applyAlignment="1" applyProtection="1">
      <alignment horizontal="center" vertical="center" wrapText="1"/>
      <protection locked="0"/>
    </xf>
    <xf numFmtId="0" fontId="5" fillId="0" borderId="0" xfId="57"/>
    <xf numFmtId="8" fontId="18" fillId="0" borderId="1" xfId="0" applyNumberFormat="1" applyFont="1" applyBorder="1"/>
    <xf numFmtId="0" fontId="16" fillId="0" borderId="1" xfId="0" applyFont="1" applyFill="1" applyBorder="1" applyAlignment="1" applyProtection="1">
      <alignment horizontal="center" vertical="center"/>
      <protection locked="0"/>
    </xf>
    <xf numFmtId="3" fontId="16" fillId="0" borderId="1" xfId="0" applyNumberFormat="1" applyFont="1" applyFill="1" applyBorder="1" applyProtection="1">
      <protection locked="0"/>
    </xf>
    <xf numFmtId="0" fontId="16" fillId="0" borderId="1" xfId="0" applyFont="1" applyFill="1" applyBorder="1" applyAlignment="1" applyProtection="1">
      <alignment horizontal="left" vertical="center" wrapText="1"/>
      <protection locked="0"/>
    </xf>
    <xf numFmtId="0" fontId="16" fillId="0" borderId="1" xfId="0" applyFont="1" applyFill="1" applyBorder="1" applyAlignment="1" applyProtection="1">
      <alignment horizontal="left" vertical="top" wrapText="1"/>
      <protection locked="0"/>
    </xf>
    <xf numFmtId="166" fontId="29" fillId="0" borderId="1" xfId="22" applyFont="1" applyFill="1" applyBorder="1" applyAlignment="1" applyProtection="1">
      <alignment horizontal="left" vertical="center" wrapText="1"/>
      <protection locked="0"/>
    </xf>
    <xf numFmtId="166" fontId="29" fillId="0" borderId="1" xfId="22" applyFont="1" applyFill="1" applyBorder="1" applyAlignment="1" applyProtection="1">
      <alignment horizontal="center" vertical="center"/>
      <protection locked="0"/>
    </xf>
    <xf numFmtId="166" fontId="29" fillId="0" borderId="1" xfId="22" applyFont="1" applyFill="1" applyBorder="1" applyAlignment="1" applyProtection="1">
      <alignment horizontal="left" vertical="top" wrapText="1"/>
      <protection locked="0"/>
    </xf>
    <xf numFmtId="3" fontId="29" fillId="0" borderId="1" xfId="22" applyNumberFormat="1" applyFont="1" applyFill="1" applyBorder="1" applyAlignment="1" applyProtection="1">
      <alignment horizontal="right"/>
      <protection locked="0"/>
    </xf>
    <xf numFmtId="3" fontId="16" fillId="0" borderId="1" xfId="59" applyNumberFormat="1" applyFont="1" applyFill="1" applyBorder="1" applyAlignment="1" applyProtection="1">
      <alignment horizontal="right" wrapText="1"/>
      <protection locked="0"/>
    </xf>
    <xf numFmtId="166" fontId="16" fillId="0" borderId="1" xfId="22" applyFont="1" applyFill="1" applyBorder="1" applyAlignment="1" applyProtection="1">
      <alignment horizontal="center" vertical="center" wrapText="1"/>
      <protection locked="0"/>
    </xf>
    <xf numFmtId="3" fontId="16" fillId="0" borderId="1" xfId="59" applyNumberFormat="1" applyFont="1" applyFill="1" applyBorder="1" applyAlignment="1" applyProtection="1">
      <alignment horizontal="right" wrapText="1"/>
    </xf>
    <xf numFmtId="3" fontId="16" fillId="0" borderId="1"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left" vertical="top" wrapText="1"/>
      <protection locked="0"/>
    </xf>
    <xf numFmtId="0" fontId="16" fillId="0" borderId="1" xfId="0" applyFont="1" applyFill="1" applyBorder="1" applyAlignment="1" applyProtection="1">
      <alignment horizontal="left" vertical="center"/>
      <protection locked="0"/>
    </xf>
    <xf numFmtId="3" fontId="16" fillId="0" borderId="1" xfId="0" applyNumberFormat="1" applyFont="1" applyFill="1" applyBorder="1" applyAlignment="1" applyProtection="1">
      <alignment horizontal="right"/>
      <protection locked="0"/>
    </xf>
    <xf numFmtId="0" fontId="16" fillId="0" borderId="1" xfId="0" applyNumberFormat="1" applyFont="1" applyFill="1" applyBorder="1" applyAlignment="1" applyProtection="1">
      <alignment horizontal="left" wrapText="1"/>
      <protection locked="0"/>
    </xf>
    <xf numFmtId="0" fontId="16" fillId="0" borderId="1" xfId="0" applyFont="1" applyFill="1" applyBorder="1"/>
    <xf numFmtId="0" fontId="16" fillId="0" borderId="1" xfId="0" applyFont="1" applyFill="1" applyBorder="1" applyAlignment="1">
      <alignment horizontal="center" vertical="center" wrapText="1"/>
    </xf>
    <xf numFmtId="4" fontId="16" fillId="0" borderId="1" xfId="26" applyNumberFormat="1" applyFont="1" applyFill="1" applyBorder="1" applyAlignment="1" applyProtection="1">
      <alignment horizontal="left" vertical="center" wrapText="1"/>
      <protection locked="0"/>
    </xf>
    <xf numFmtId="6" fontId="16" fillId="0" borderId="1" xfId="0" applyNumberFormat="1" applyFont="1" applyFill="1" applyBorder="1" applyAlignment="1" applyProtection="1">
      <alignment horizontal="center" vertical="center" wrapText="1"/>
      <protection locked="0"/>
    </xf>
    <xf numFmtId="3" fontId="16" fillId="0" borderId="1" xfId="0" applyNumberFormat="1" applyFont="1" applyFill="1" applyBorder="1" applyAlignment="1" applyProtection="1">
      <alignment wrapText="1"/>
      <protection locked="0"/>
    </xf>
    <xf numFmtId="0" fontId="16" fillId="0" borderId="1" xfId="0" applyFont="1" applyFill="1" applyBorder="1" applyAlignment="1">
      <alignment horizontal="left" vertical="top"/>
    </xf>
    <xf numFmtId="3" fontId="16" fillId="0" borderId="1" xfId="0" applyNumberFormat="1" applyFont="1" applyFill="1" applyBorder="1" applyAlignment="1">
      <alignment horizontal="center" vertical="center"/>
    </xf>
    <xf numFmtId="2" fontId="16" fillId="0" borderId="1" xfId="0" applyNumberFormat="1" applyFont="1" applyFill="1" applyBorder="1" applyAlignment="1">
      <alignment horizontal="center" vertical="center" wrapText="1"/>
    </xf>
    <xf numFmtId="2" fontId="16" fillId="0" borderId="1" xfId="0" applyNumberFormat="1" applyFont="1" applyFill="1" applyBorder="1" applyAlignment="1" applyProtection="1">
      <alignment horizontal="center" vertical="center" wrapText="1"/>
      <protection locked="0"/>
    </xf>
    <xf numFmtId="0" fontId="15" fillId="0" borderId="1" xfId="0" applyFont="1" applyFill="1" applyBorder="1" applyAlignment="1" applyProtection="1">
      <alignment horizontal="left" vertical="center" wrapText="1"/>
      <protection locked="0"/>
    </xf>
    <xf numFmtId="3" fontId="16" fillId="0" borderId="1" xfId="0" applyNumberFormat="1" applyFont="1" applyFill="1" applyBorder="1" applyAlignment="1">
      <alignment horizontal="right" wrapText="1"/>
    </xf>
    <xf numFmtId="4" fontId="16" fillId="0" borderId="1" xfId="0" applyNumberFormat="1" applyFont="1" applyFill="1" applyBorder="1" applyAlignment="1">
      <alignment horizontal="center" vertical="center" wrapText="1"/>
    </xf>
    <xf numFmtId="3" fontId="16" fillId="0" borderId="1" xfId="0" applyNumberFormat="1" applyFont="1" applyFill="1" applyBorder="1" applyAlignment="1" applyProtection="1">
      <alignment horizontal="right" wrapText="1"/>
      <protection locked="0"/>
    </xf>
    <xf numFmtId="0" fontId="16" fillId="0" borderId="1" xfId="0" applyFont="1" applyFill="1" applyBorder="1" applyAlignment="1">
      <alignment horizontal="left" vertical="top" wrapText="1"/>
    </xf>
    <xf numFmtId="0" fontId="18" fillId="0" borderId="0" xfId="0" applyFont="1" applyBorder="1"/>
    <xf numFmtId="0" fontId="18" fillId="0" borderId="0" xfId="0" applyFont="1" applyFill="1" applyBorder="1"/>
    <xf numFmtId="0" fontId="0" fillId="0" borderId="0" xfId="0" applyBorder="1"/>
    <xf numFmtId="0" fontId="38" fillId="0" borderId="0" xfId="0" applyFont="1" applyFill="1" applyBorder="1"/>
    <xf numFmtId="0" fontId="38" fillId="0" borderId="0" xfId="0" applyFont="1" applyFill="1" applyBorder="1" applyAlignment="1">
      <alignment vertical="center"/>
    </xf>
    <xf numFmtId="0" fontId="39" fillId="0" borderId="0" xfId="0" applyFont="1" applyFill="1" applyBorder="1"/>
    <xf numFmtId="0" fontId="40" fillId="0" borderId="0" xfId="0" applyFont="1" applyFill="1" applyBorder="1"/>
    <xf numFmtId="0" fontId="41" fillId="0" borderId="0" xfId="0" applyFont="1" applyFill="1" applyBorder="1"/>
    <xf numFmtId="1" fontId="26" fillId="8" borderId="3" xfId="0" applyNumberFormat="1" applyFont="1" applyFill="1" applyBorder="1" applyAlignment="1">
      <alignment vertical="center" wrapText="1"/>
    </xf>
    <xf numFmtId="3" fontId="16" fillId="0" borderId="1" xfId="66" applyNumberFormat="1" applyFont="1" applyFill="1" applyBorder="1" applyAlignment="1" applyProtection="1">
      <alignment horizontal="right" wrapText="1"/>
      <protection locked="0"/>
    </xf>
    <xf numFmtId="165" fontId="18" fillId="0" borderId="1" xfId="66" applyNumberFormat="1" applyFont="1" applyFill="1" applyBorder="1" applyAlignment="1" applyProtection="1">
      <alignment horizontal="left" vertical="top" wrapText="1"/>
      <protection locked="0"/>
    </xf>
    <xf numFmtId="44" fontId="18" fillId="0" borderId="1" xfId="66" applyFont="1" applyFill="1" applyBorder="1" applyAlignment="1" applyProtection="1">
      <alignment horizontal="left" vertical="top" wrapText="1"/>
      <protection locked="0"/>
    </xf>
    <xf numFmtId="44" fontId="16" fillId="0" borderId="1" xfId="66" applyFont="1" applyFill="1" applyBorder="1" applyAlignment="1" applyProtection="1">
      <alignment horizontal="left" vertical="top" wrapText="1"/>
      <protection locked="0"/>
    </xf>
    <xf numFmtId="3" fontId="16" fillId="0" borderId="1" xfId="32" applyNumberFormat="1" applyFont="1" applyFill="1" applyBorder="1" applyAlignment="1" applyProtection="1">
      <alignment horizontal="center" vertical="center" wrapText="1"/>
      <protection locked="0"/>
    </xf>
    <xf numFmtId="3" fontId="16" fillId="0" borderId="1" xfId="36" applyNumberFormat="1" applyFont="1" applyFill="1" applyBorder="1" applyProtection="1">
      <protection locked="0"/>
    </xf>
    <xf numFmtId="4" fontId="16" fillId="0" borderId="1" xfId="36" applyNumberFormat="1" applyFont="1" applyFill="1" applyBorder="1" applyAlignment="1" applyProtection="1">
      <alignment horizontal="center" vertical="center" wrapText="1"/>
      <protection locked="0"/>
    </xf>
    <xf numFmtId="0" fontId="16" fillId="0" borderId="1" xfId="11" applyFont="1" applyFill="1" applyBorder="1" applyAlignment="1" applyProtection="1">
      <alignment horizontal="center" vertical="top"/>
      <protection locked="0"/>
    </xf>
    <xf numFmtId="0" fontId="16" fillId="0" borderId="1" xfId="11" applyFont="1" applyFill="1" applyBorder="1" applyAlignment="1" applyProtection="1">
      <alignment horizontal="left" vertical="center" wrapText="1"/>
      <protection locked="0"/>
    </xf>
    <xf numFmtId="4" fontId="16" fillId="0" borderId="1" xfId="28" applyNumberFormat="1" applyFont="1" applyFill="1" applyBorder="1" applyAlignment="1" applyProtection="1">
      <alignment horizontal="center" vertical="center" wrapText="1"/>
      <protection locked="0"/>
    </xf>
    <xf numFmtId="0" fontId="16" fillId="0" borderId="1" xfId="28" applyFont="1" applyFill="1" applyBorder="1" applyAlignment="1">
      <alignment horizontal="center" vertical="center" wrapText="1"/>
    </xf>
    <xf numFmtId="0" fontId="16" fillId="0" borderId="1" xfId="36" applyFont="1" applyFill="1" applyBorder="1" applyAlignment="1">
      <alignment horizontal="left" vertical="top" wrapText="1"/>
    </xf>
    <xf numFmtId="0" fontId="16" fillId="0" borderId="1" xfId="36" applyFont="1" applyFill="1" applyBorder="1" applyAlignment="1" applyProtection="1">
      <alignment horizontal="center" vertical="center"/>
      <protection locked="0"/>
    </xf>
    <xf numFmtId="0" fontId="33" fillId="0" borderId="1" xfId="42" applyFont="1" applyFill="1" applyBorder="1" applyAlignment="1">
      <alignment horizontal="left" vertical="top" wrapText="1"/>
    </xf>
    <xf numFmtId="4" fontId="16" fillId="0" borderId="1" xfId="11" applyNumberFormat="1" applyFont="1" applyFill="1" applyBorder="1" applyAlignment="1" applyProtection="1">
      <alignment horizontal="center" vertical="center" wrapText="1"/>
      <protection locked="0"/>
    </xf>
    <xf numFmtId="0" fontId="16" fillId="0" borderId="1" xfId="46" applyFont="1" applyFill="1" applyBorder="1" applyAlignment="1">
      <alignment vertical="center" wrapText="1"/>
    </xf>
    <xf numFmtId="0" fontId="34" fillId="0" borderId="1" xfId="46" applyFont="1" applyFill="1" applyBorder="1" applyAlignment="1">
      <alignment horizontal="center" vertical="center" wrapText="1"/>
    </xf>
    <xf numFmtId="0" fontId="34" fillId="0" borderId="1" xfId="46" applyFont="1" applyFill="1" applyBorder="1" applyAlignment="1">
      <alignment horizontal="center" vertical="center"/>
    </xf>
    <xf numFmtId="2" fontId="16" fillId="0" borderId="1" xfId="46" applyNumberFormat="1" applyFont="1" applyFill="1" applyBorder="1" applyAlignment="1" applyProtection="1">
      <alignment horizontal="center" vertical="center" wrapText="1"/>
      <protection locked="0"/>
    </xf>
    <xf numFmtId="0" fontId="16" fillId="0" borderId="1" xfId="12" applyFont="1" applyFill="1" applyBorder="1" applyAlignment="1" applyProtection="1">
      <alignment horizontal="left" vertical="center" wrapText="1"/>
      <protection locked="0"/>
    </xf>
    <xf numFmtId="0" fontId="16" fillId="0" borderId="1" xfId="46" applyNumberFormat="1" applyFont="1" applyFill="1" applyBorder="1" applyAlignment="1">
      <alignment horizontal="left" vertical="top" wrapText="1"/>
    </xf>
    <xf numFmtId="165" fontId="16" fillId="0" borderId="1" xfId="44" applyNumberFormat="1" applyFont="1" applyFill="1" applyBorder="1" applyAlignment="1" applyProtection="1">
      <alignment horizontal="left" vertical="top" wrapText="1"/>
    </xf>
    <xf numFmtId="0" fontId="35" fillId="0" borderId="1" xfId="25" applyFont="1" applyFill="1" applyBorder="1" applyAlignment="1">
      <alignment vertical="top" wrapText="1"/>
    </xf>
    <xf numFmtId="0" fontId="36" fillId="0" borderId="1" xfId="25" applyFont="1" applyFill="1" applyBorder="1" applyAlignment="1">
      <alignment horizontal="left" vertical="top" wrapText="1"/>
    </xf>
    <xf numFmtId="0" fontId="37" fillId="0" borderId="1" xfId="11" applyFont="1" applyFill="1" applyBorder="1" applyAlignment="1">
      <alignment horizontal="center" vertical="center"/>
    </xf>
    <xf numFmtId="0" fontId="16" fillId="0" borderId="1" xfId="11" applyFont="1" applyFill="1" applyBorder="1" applyAlignment="1">
      <alignment horizontal="left" vertical="center" wrapText="1"/>
    </xf>
    <xf numFmtId="0" fontId="16" fillId="0" borderId="1" xfId="11" applyFont="1" applyFill="1" applyBorder="1" applyAlignment="1">
      <alignment horizontal="left" vertical="top" wrapText="1"/>
    </xf>
    <xf numFmtId="0" fontId="16" fillId="0" borderId="1" xfId="11" applyFont="1" applyFill="1" applyBorder="1" applyAlignment="1" applyProtection="1">
      <alignment vertical="top" wrapText="1"/>
      <protection locked="0"/>
    </xf>
    <xf numFmtId="3" fontId="16" fillId="0" borderId="1" xfId="6" applyNumberFormat="1" applyFont="1" applyFill="1" applyBorder="1" applyAlignment="1" applyProtection="1">
      <alignment horizontal="right" wrapText="1"/>
      <protection locked="0"/>
    </xf>
    <xf numFmtId="3" fontId="16" fillId="0" borderId="1" xfId="11" applyNumberFormat="1" applyFont="1" applyFill="1" applyBorder="1" applyAlignment="1" applyProtection="1">
      <alignment horizontal="right" wrapText="1"/>
      <protection locked="0"/>
    </xf>
    <xf numFmtId="3" fontId="16" fillId="0" borderId="1" xfId="11" applyNumberFormat="1" applyFont="1" applyFill="1" applyBorder="1" applyAlignment="1" applyProtection="1">
      <alignment horizontal="right"/>
      <protection locked="0"/>
    </xf>
    <xf numFmtId="0" fontId="16" fillId="0" borderId="1" xfId="19" applyFont="1" applyFill="1" applyBorder="1" applyAlignment="1" applyProtection="1">
      <alignment horizontal="left" vertical="top" wrapText="1"/>
      <protection locked="0"/>
    </xf>
    <xf numFmtId="0" fontId="43" fillId="0" borderId="1" xfId="0" applyFont="1" applyFill="1" applyBorder="1" applyAlignment="1" applyProtection="1">
      <alignment horizontal="center" vertical="center" wrapText="1"/>
      <protection locked="0"/>
    </xf>
    <xf numFmtId="0" fontId="15" fillId="0" borderId="1" xfId="0" applyFont="1" applyFill="1" applyBorder="1" applyAlignment="1" applyProtection="1">
      <alignment horizontal="center" vertical="center" wrapText="1"/>
      <protection locked="0"/>
    </xf>
    <xf numFmtId="166" fontId="16" fillId="0" borderId="1" xfId="22" applyFont="1" applyFill="1" applyBorder="1" applyAlignment="1" applyProtection="1">
      <alignment horizontal="left" vertical="top" wrapText="1"/>
      <protection locked="0"/>
    </xf>
    <xf numFmtId="0" fontId="16" fillId="0" borderId="1" xfId="0" applyFont="1" applyFill="1" applyBorder="1" applyAlignment="1">
      <alignment horizontal="center" vertical="center"/>
    </xf>
    <xf numFmtId="169" fontId="16" fillId="0" borderId="1" xfId="0" applyNumberFormat="1" applyFont="1" applyFill="1" applyBorder="1" applyAlignment="1" applyProtection="1">
      <alignment horizontal="center" vertical="center" wrapText="1"/>
      <protection locked="0"/>
    </xf>
    <xf numFmtId="0" fontId="16" fillId="0" borderId="1" xfId="32" applyFont="1" applyFill="1" applyBorder="1" applyAlignment="1" applyProtection="1">
      <alignment horizontal="left" vertical="center"/>
      <protection locked="0"/>
    </xf>
    <xf numFmtId="0" fontId="16" fillId="0" borderId="1" xfId="32" applyFont="1" applyFill="1" applyBorder="1" applyAlignment="1" applyProtection="1">
      <alignment horizontal="left" vertical="center" wrapText="1"/>
      <protection locked="0"/>
    </xf>
    <xf numFmtId="0" fontId="16" fillId="0" borderId="1" xfId="32" applyFont="1" applyFill="1" applyBorder="1" applyAlignment="1" applyProtection="1">
      <alignment horizontal="center" vertical="center"/>
      <protection locked="0"/>
    </xf>
    <xf numFmtId="0" fontId="16" fillId="0" borderId="1" xfId="32" applyFont="1" applyFill="1" applyBorder="1" applyAlignment="1" applyProtection="1">
      <alignment horizontal="left" vertical="top" wrapText="1"/>
      <protection locked="0"/>
    </xf>
    <xf numFmtId="4" fontId="16" fillId="0" borderId="1" xfId="32" applyNumberFormat="1" applyFont="1" applyFill="1" applyBorder="1" applyAlignment="1" applyProtection="1">
      <alignment horizontal="center" vertical="center" wrapText="1"/>
      <protection locked="0"/>
    </xf>
    <xf numFmtId="3" fontId="16" fillId="0" borderId="1" xfId="32" applyNumberFormat="1" applyFont="1" applyFill="1" applyBorder="1" applyProtection="1">
      <protection locked="0"/>
    </xf>
    <xf numFmtId="0" fontId="16" fillId="0" borderId="1" xfId="32" applyFont="1" applyFill="1" applyBorder="1" applyAlignment="1">
      <alignment horizontal="center" vertical="center" wrapText="1"/>
    </xf>
    <xf numFmtId="0" fontId="16" fillId="0" borderId="1" xfId="36" applyFont="1" applyFill="1" applyBorder="1" applyAlignment="1" applyProtection="1">
      <alignment horizontal="left" vertical="center"/>
      <protection locked="0"/>
    </xf>
    <xf numFmtId="0" fontId="16" fillId="0" borderId="1" xfId="36" applyFont="1" applyFill="1" applyBorder="1" applyAlignment="1">
      <alignment horizontal="left" vertical="center" wrapText="1"/>
    </xf>
    <xf numFmtId="0" fontId="16" fillId="0" borderId="1" xfId="28" applyFont="1" applyFill="1" applyBorder="1" applyAlignment="1" applyProtection="1">
      <alignment horizontal="left" vertical="center"/>
      <protection locked="0"/>
    </xf>
    <xf numFmtId="0" fontId="16" fillId="0" borderId="1" xfId="28" applyFont="1" applyFill="1" applyBorder="1" applyAlignment="1" applyProtection="1">
      <alignment horizontal="left" vertical="center" wrapText="1"/>
      <protection locked="0"/>
    </xf>
    <xf numFmtId="0" fontId="16" fillId="0" borderId="1" xfId="28" applyFont="1" applyFill="1" applyBorder="1" applyAlignment="1" applyProtection="1">
      <alignment horizontal="center" vertical="center"/>
      <protection locked="0"/>
    </xf>
    <xf numFmtId="0" fontId="16" fillId="0" borderId="1" xfId="28" applyFont="1" applyFill="1" applyBorder="1" applyAlignment="1" applyProtection="1">
      <alignment horizontal="left" vertical="top" wrapText="1"/>
      <protection locked="0"/>
    </xf>
    <xf numFmtId="0" fontId="16" fillId="0" borderId="1" xfId="28" applyFont="1" applyFill="1" applyBorder="1" applyAlignment="1">
      <alignment horizontal="left" vertical="top" wrapText="1"/>
    </xf>
    <xf numFmtId="3" fontId="16" fillId="0" borderId="1" xfId="28" applyNumberFormat="1" applyFont="1" applyFill="1" applyBorder="1" applyAlignment="1" applyProtection="1">
      <alignment horizontal="right"/>
      <protection locked="0"/>
    </xf>
    <xf numFmtId="3" fontId="16" fillId="0" borderId="1" xfId="28" applyNumberFormat="1" applyFont="1" applyFill="1" applyBorder="1" applyProtection="1">
      <protection locked="0"/>
    </xf>
    <xf numFmtId="3" fontId="16" fillId="0" borderId="1" xfId="28" applyNumberFormat="1" applyFont="1" applyFill="1" applyBorder="1" applyAlignment="1" applyProtection="1">
      <alignment horizontal="right" wrapText="1"/>
      <protection locked="0"/>
    </xf>
    <xf numFmtId="2" fontId="16" fillId="0" borderId="1" xfId="28" applyNumberFormat="1" applyFont="1" applyFill="1" applyBorder="1" applyAlignment="1" applyProtection="1">
      <alignment horizontal="left" vertical="center" wrapText="1"/>
      <protection locked="0"/>
    </xf>
    <xf numFmtId="0" fontId="16" fillId="0" borderId="1" xfId="11" applyFont="1" applyFill="1" applyBorder="1" applyAlignment="1" applyProtection="1">
      <alignment horizontal="left" vertical="center"/>
      <protection locked="0"/>
    </xf>
    <xf numFmtId="3" fontId="16" fillId="0" borderId="1" xfId="11" applyNumberFormat="1" applyFont="1" applyFill="1" applyBorder="1" applyAlignment="1" applyProtection="1">
      <protection locked="0"/>
    </xf>
    <xf numFmtId="0" fontId="16" fillId="0" borderId="1" xfId="11" applyFont="1" applyFill="1" applyBorder="1" applyAlignment="1" applyProtection="1"/>
    <xf numFmtId="3" fontId="16" fillId="0" borderId="1" xfId="11" applyNumberFormat="1" applyFont="1" applyFill="1" applyBorder="1" applyAlignment="1" applyProtection="1">
      <alignment horizontal="center" vertical="center"/>
    </xf>
    <xf numFmtId="3" fontId="16" fillId="0" borderId="1" xfId="11" applyNumberFormat="1" applyFont="1" applyFill="1" applyBorder="1" applyAlignment="1" applyProtection="1">
      <alignment horizontal="center" vertical="center"/>
      <protection locked="0"/>
    </xf>
    <xf numFmtId="2" fontId="16" fillId="0" borderId="1" xfId="11" applyNumberFormat="1" applyFont="1" applyFill="1" applyBorder="1" applyAlignment="1" applyProtection="1">
      <alignment horizontal="center" vertical="center" wrapText="1"/>
      <protection locked="0"/>
    </xf>
    <xf numFmtId="0" fontId="16" fillId="0" borderId="1" xfId="11" applyFont="1" applyFill="1" applyBorder="1" applyAlignment="1" applyProtection="1">
      <alignment vertical="center" wrapText="1"/>
    </xf>
    <xf numFmtId="0" fontId="44" fillId="0" borderId="1" xfId="11" applyFont="1" applyFill="1" applyBorder="1" applyAlignment="1" applyProtection="1">
      <alignment horizontal="left" vertical="center"/>
    </xf>
    <xf numFmtId="0" fontId="16" fillId="0" borderId="1" xfId="11" applyFont="1" applyFill="1" applyBorder="1"/>
    <xf numFmtId="0" fontId="16" fillId="0" borderId="1" xfId="28" applyFont="1" applyFill="1" applyBorder="1" applyAlignment="1">
      <alignment horizontal="left" vertical="center"/>
    </xf>
    <xf numFmtId="0" fontId="16" fillId="0" borderId="1" xfId="28" applyFont="1" applyFill="1" applyBorder="1" applyAlignment="1">
      <alignment horizontal="left" vertical="center" wrapText="1"/>
    </xf>
    <xf numFmtId="2" fontId="16" fillId="0" borderId="1" xfId="28" applyNumberFormat="1" applyFont="1" applyFill="1" applyBorder="1" applyAlignment="1" applyProtection="1">
      <alignment horizontal="center" vertical="center" wrapText="1"/>
      <protection locked="0"/>
    </xf>
    <xf numFmtId="0" fontId="16" fillId="0" borderId="1" xfId="20" applyFont="1" applyFill="1" applyBorder="1" applyAlignment="1" applyProtection="1">
      <alignment horizontal="left" vertical="center"/>
      <protection locked="0"/>
    </xf>
    <xf numFmtId="0" fontId="16" fillId="0" borderId="1" xfId="20" applyFont="1" applyFill="1" applyBorder="1" applyAlignment="1" applyProtection="1">
      <alignment horizontal="center" vertical="center"/>
      <protection locked="0"/>
    </xf>
    <xf numFmtId="3" fontId="16" fillId="0" borderId="1" xfId="20" applyNumberFormat="1" applyFont="1" applyFill="1" applyBorder="1" applyProtection="1">
      <protection locked="0"/>
    </xf>
    <xf numFmtId="2" fontId="16" fillId="0" borderId="1" xfId="20" applyNumberFormat="1" applyFont="1" applyFill="1" applyBorder="1" applyAlignment="1" applyProtection="1">
      <alignment horizontal="center" vertical="center" wrapText="1"/>
      <protection locked="0"/>
    </xf>
    <xf numFmtId="3" fontId="16" fillId="0" borderId="1" xfId="0" applyNumberFormat="1" applyFont="1" applyFill="1" applyBorder="1" applyAlignment="1">
      <alignment horizontal="right"/>
    </xf>
    <xf numFmtId="0" fontId="28" fillId="0" borderId="1" xfId="0" applyFont="1" applyFill="1" applyBorder="1" applyAlignment="1" applyProtection="1">
      <alignment horizontal="left" vertical="top" wrapText="1"/>
      <protection locked="0"/>
    </xf>
    <xf numFmtId="0" fontId="16" fillId="0" borderId="1" xfId="0" applyFont="1" applyFill="1" applyBorder="1" applyAlignment="1">
      <alignment horizontal="left" vertical="center" wrapText="1"/>
    </xf>
    <xf numFmtId="2" fontId="16" fillId="0" borderId="1" xfId="0" applyNumberFormat="1" applyFont="1" applyFill="1" applyBorder="1" applyAlignment="1">
      <alignment horizontal="left" vertical="center" wrapText="1"/>
    </xf>
    <xf numFmtId="165" fontId="16" fillId="0" borderId="1" xfId="59" applyNumberFormat="1" applyFont="1" applyFill="1" applyBorder="1" applyAlignment="1" applyProtection="1">
      <alignment horizontal="left" vertical="top" wrapText="1"/>
      <protection locked="0"/>
    </xf>
    <xf numFmtId="18" fontId="16" fillId="0" borderId="1" xfId="36" applyNumberFormat="1" applyFont="1" applyFill="1" applyBorder="1" applyAlignment="1" applyProtection="1">
      <alignment horizontal="center" vertical="center" wrapText="1"/>
      <protection locked="0"/>
    </xf>
    <xf numFmtId="0" fontId="16" fillId="0" borderId="1" xfId="36" applyFont="1" applyFill="1" applyBorder="1" applyAlignment="1">
      <alignment horizontal="left" vertical="center"/>
    </xf>
    <xf numFmtId="0" fontId="16" fillId="0" borderId="1" xfId="36" applyFont="1" applyFill="1" applyBorder="1" applyAlignment="1">
      <alignment horizontal="center" vertical="center"/>
    </xf>
    <xf numFmtId="0" fontId="16" fillId="0" borderId="1" xfId="36" applyFont="1" applyFill="1" applyBorder="1" applyAlignment="1" applyProtection="1">
      <alignment horizontal="center" vertical="top" wrapText="1"/>
      <protection locked="0"/>
    </xf>
    <xf numFmtId="4" fontId="16" fillId="0" borderId="1" xfId="36" applyNumberFormat="1" applyFont="1" applyFill="1" applyBorder="1" applyAlignment="1">
      <alignment horizontal="center" vertical="center" wrapText="1"/>
    </xf>
    <xf numFmtId="3" fontId="16" fillId="0" borderId="1" xfId="36" applyNumberFormat="1" applyFont="1" applyFill="1" applyBorder="1" applyAlignment="1">
      <alignment horizontal="right"/>
    </xf>
    <xf numFmtId="2" fontId="16" fillId="0" borderId="1" xfId="36" applyNumberFormat="1" applyFont="1" applyFill="1" applyBorder="1" applyAlignment="1" applyProtection="1">
      <alignment horizontal="center" vertical="center" wrapText="1"/>
      <protection locked="0"/>
    </xf>
    <xf numFmtId="0" fontId="16" fillId="0" borderId="1" xfId="46" applyFont="1" applyFill="1" applyBorder="1" applyAlignment="1">
      <alignment horizontal="left" vertical="center"/>
    </xf>
    <xf numFmtId="0" fontId="16" fillId="0" borderId="1" xfId="46" applyFont="1" applyFill="1" applyBorder="1" applyAlignment="1">
      <alignment horizontal="center" vertical="top" wrapText="1"/>
    </xf>
    <xf numFmtId="0" fontId="16" fillId="0" borderId="1" xfId="46" applyNumberFormat="1" applyFont="1" applyFill="1" applyBorder="1" applyAlignment="1">
      <alignment horizontal="left" wrapText="1"/>
    </xf>
    <xf numFmtId="0" fontId="37" fillId="0" borderId="1" xfId="46" applyNumberFormat="1" applyFont="1" applyFill="1" applyBorder="1" applyAlignment="1">
      <alignment horizontal="left" wrapText="1"/>
    </xf>
    <xf numFmtId="0" fontId="37" fillId="0" borderId="1" xfId="46" applyFont="1" applyFill="1" applyBorder="1" applyAlignment="1">
      <alignment wrapText="1"/>
    </xf>
    <xf numFmtId="2" fontId="16" fillId="0" borderId="1" xfId="36" applyNumberFormat="1" applyFont="1" applyFill="1" applyBorder="1" applyAlignment="1" applyProtection="1">
      <alignment horizontal="left" vertical="center" wrapText="1"/>
      <protection locked="0"/>
    </xf>
    <xf numFmtId="0" fontId="16" fillId="0" borderId="1" xfId="42" applyFont="1" applyFill="1" applyBorder="1" applyAlignment="1" applyProtection="1">
      <alignment horizontal="left" vertical="center"/>
      <protection locked="0"/>
    </xf>
    <xf numFmtId="0" fontId="16" fillId="0" borderId="1" xfId="42" applyFont="1" applyFill="1" applyBorder="1" applyAlignment="1" applyProtection="1">
      <alignment horizontal="left" vertical="center" wrapText="1"/>
      <protection locked="0"/>
    </xf>
    <xf numFmtId="3" fontId="16" fillId="0" borderId="1" xfId="42" applyNumberFormat="1" applyFont="1" applyFill="1" applyBorder="1" applyProtection="1">
      <protection locked="0"/>
    </xf>
    <xf numFmtId="165" fontId="16" fillId="0" borderId="1" xfId="43" applyNumberFormat="1" applyFont="1" applyFill="1" applyBorder="1" applyAlignment="1" applyProtection="1">
      <alignment horizontal="left" vertical="top" wrapText="1"/>
      <protection locked="0"/>
    </xf>
    <xf numFmtId="0" fontId="16" fillId="0" borderId="1" xfId="42" applyFont="1" applyFill="1" applyBorder="1" applyAlignment="1">
      <alignment horizontal="center" vertical="center" wrapText="1"/>
    </xf>
    <xf numFmtId="0" fontId="47" fillId="0" borderId="1" xfId="42" applyFont="1" applyFill="1" applyBorder="1" applyAlignment="1">
      <alignment vertical="top" wrapText="1"/>
    </xf>
    <xf numFmtId="0" fontId="16" fillId="0" borderId="1" xfId="42" applyFont="1" applyFill="1" applyBorder="1" applyAlignment="1" applyProtection="1">
      <alignment horizontal="center" vertical="center"/>
      <protection locked="0"/>
    </xf>
    <xf numFmtId="2" fontId="16" fillId="0" borderId="1" xfId="42" applyNumberFormat="1" applyFont="1" applyFill="1" applyBorder="1" applyAlignment="1" applyProtection="1">
      <alignment horizontal="left" vertical="center" wrapText="1"/>
      <protection locked="0"/>
    </xf>
    <xf numFmtId="166" fontId="16" fillId="0" borderId="1" xfId="22" applyFont="1" applyFill="1" applyBorder="1" applyAlignment="1" applyProtection="1">
      <alignment horizontal="left" vertical="center" wrapText="1"/>
      <protection locked="0"/>
    </xf>
    <xf numFmtId="166" fontId="16" fillId="0" borderId="1" xfId="22" applyFont="1" applyFill="1" applyBorder="1" applyAlignment="1" applyProtection="1">
      <alignment horizontal="center" vertical="center"/>
      <protection locked="0"/>
    </xf>
    <xf numFmtId="3" fontId="16" fillId="0" borderId="1" xfId="11" applyNumberFormat="1" applyFont="1" applyFill="1" applyBorder="1" applyProtection="1">
      <protection locked="0"/>
    </xf>
    <xf numFmtId="3" fontId="16" fillId="0" borderId="1" xfId="11" applyNumberFormat="1" applyFont="1" applyFill="1" applyBorder="1" applyAlignment="1">
      <alignment horizontal="right"/>
    </xf>
    <xf numFmtId="0" fontId="16" fillId="0" borderId="1" xfId="11" applyFont="1" applyFill="1" applyBorder="1" applyAlignment="1">
      <alignment horizontal="center" vertical="center"/>
    </xf>
    <xf numFmtId="165" fontId="16" fillId="0" borderId="1" xfId="34" applyNumberFormat="1" applyFont="1" applyFill="1" applyBorder="1" applyAlignment="1" applyProtection="1">
      <alignment horizontal="left" vertical="top" wrapText="1"/>
      <protection locked="0"/>
    </xf>
    <xf numFmtId="0" fontId="34" fillId="0" borderId="1" xfId="46" applyFont="1" applyFill="1" applyBorder="1" applyAlignment="1">
      <alignment horizontal="left" vertical="center"/>
    </xf>
    <xf numFmtId="0" fontId="34" fillId="0" borderId="1" xfId="46" applyFont="1" applyFill="1" applyBorder="1" applyAlignment="1">
      <alignment horizontal="left" vertical="center" wrapText="1"/>
    </xf>
    <xf numFmtId="0" fontId="34" fillId="0" borderId="1" xfId="46" applyFont="1" applyFill="1" applyBorder="1" applyAlignment="1">
      <alignment horizontal="left" vertical="top" wrapText="1"/>
    </xf>
    <xf numFmtId="0" fontId="34" fillId="0" borderId="1" xfId="46" applyFont="1" applyFill="1" applyBorder="1"/>
    <xf numFmtId="4" fontId="34" fillId="0" borderId="1" xfId="46" applyNumberFormat="1" applyFont="1" applyFill="1" applyBorder="1" applyAlignment="1">
      <alignment horizontal="center" vertical="center" wrapText="1"/>
    </xf>
    <xf numFmtId="3" fontId="34" fillId="0" borderId="1" xfId="46" applyNumberFormat="1" applyFont="1" applyFill="1" applyBorder="1"/>
    <xf numFmtId="4" fontId="16" fillId="0" borderId="1" xfId="46" applyNumberFormat="1" applyFont="1" applyFill="1" applyBorder="1" applyAlignment="1">
      <alignment horizontal="center" vertical="center" wrapText="1"/>
    </xf>
    <xf numFmtId="3" fontId="16" fillId="0" borderId="1" xfId="46" applyNumberFormat="1" applyFont="1" applyFill="1" applyBorder="1"/>
    <xf numFmtId="0" fontId="16" fillId="0" borderId="1" xfId="12" applyFont="1" applyFill="1" applyBorder="1" applyAlignment="1" applyProtection="1">
      <alignment horizontal="left" vertical="top" wrapText="1"/>
      <protection locked="0"/>
    </xf>
    <xf numFmtId="3" fontId="16" fillId="0" borderId="1" xfId="12" applyNumberFormat="1" applyFont="1" applyFill="1" applyBorder="1" applyAlignment="1" applyProtection="1">
      <alignment horizontal="right" wrapText="1"/>
      <protection locked="0"/>
    </xf>
    <xf numFmtId="0" fontId="41" fillId="0" borderId="1" xfId="46" applyFont="1" applyFill="1" applyBorder="1" applyAlignment="1" applyProtection="1">
      <alignment horizontal="center" vertical="center"/>
      <protection locked="0"/>
    </xf>
    <xf numFmtId="2" fontId="16" fillId="0" borderId="1" xfId="46" applyNumberFormat="1" applyFont="1" applyFill="1" applyBorder="1" applyAlignment="1" applyProtection="1">
      <alignment horizontal="left" vertical="center" wrapText="1"/>
      <protection locked="0"/>
    </xf>
    <xf numFmtId="0" fontId="41" fillId="0" borderId="1" xfId="46" applyFont="1" applyFill="1" applyBorder="1"/>
    <xf numFmtId="4" fontId="16" fillId="0" borderId="1" xfId="46" applyNumberFormat="1" applyFont="1" applyFill="1" applyBorder="1" applyAlignment="1">
      <alignment horizontal="left" vertical="center" wrapText="1"/>
    </xf>
    <xf numFmtId="4" fontId="16" fillId="0" borderId="1" xfId="46" applyNumberFormat="1" applyFont="1" applyFill="1" applyBorder="1" applyAlignment="1">
      <alignment horizontal="left" vertical="top" wrapText="1"/>
    </xf>
    <xf numFmtId="4" fontId="16" fillId="0" borderId="1" xfId="46" applyNumberFormat="1" applyFont="1" applyFill="1" applyBorder="1" applyAlignment="1" applyProtection="1">
      <alignment horizontal="left" vertical="center" wrapText="1"/>
      <protection locked="0"/>
    </xf>
    <xf numFmtId="4" fontId="16" fillId="0" borderId="1" xfId="46" applyNumberFormat="1" applyFont="1" applyFill="1" applyBorder="1" applyAlignment="1" applyProtection="1">
      <alignment horizontal="left" vertical="top" wrapText="1"/>
      <protection locked="0"/>
    </xf>
    <xf numFmtId="0" fontId="37" fillId="0" borderId="1" xfId="46" applyFont="1" applyFill="1" applyBorder="1"/>
    <xf numFmtId="2" fontId="16" fillId="0" borderId="1" xfId="46" applyNumberFormat="1" applyFont="1" applyFill="1" applyBorder="1" applyAlignment="1">
      <alignment horizontal="center" vertical="center" wrapText="1"/>
    </xf>
    <xf numFmtId="3" fontId="16" fillId="0" borderId="1" xfId="46" applyNumberFormat="1" applyFont="1" applyFill="1" applyBorder="1" applyAlignment="1"/>
    <xf numFmtId="0" fontId="16" fillId="0" borderId="1" xfId="11" applyFont="1" applyFill="1" applyBorder="1" applyAlignment="1">
      <alignment vertical="center"/>
    </xf>
    <xf numFmtId="0" fontId="48" fillId="0" borderId="1" xfId="11" applyFont="1" applyFill="1" applyBorder="1" applyAlignment="1">
      <alignment horizontal="left" vertical="top" wrapText="1"/>
    </xf>
    <xf numFmtId="166" fontId="16" fillId="0" borderId="1" xfId="18" applyFont="1" applyFill="1" applyBorder="1" applyAlignment="1" applyProtection="1">
      <alignment horizontal="center" vertical="center" wrapText="1"/>
      <protection locked="0"/>
    </xf>
    <xf numFmtId="0" fontId="16" fillId="0" borderId="1" xfId="11" applyFont="1" applyFill="1" applyBorder="1" applyAlignment="1">
      <alignment vertical="top" wrapText="1"/>
    </xf>
    <xf numFmtId="165" fontId="16" fillId="0" borderId="1" xfId="6" applyNumberFormat="1" applyFont="1" applyFill="1" applyBorder="1" applyAlignment="1" applyProtection="1">
      <alignment horizontal="left" vertical="top" wrapText="1"/>
      <protection locked="0"/>
    </xf>
    <xf numFmtId="167" fontId="16" fillId="0" borderId="1" xfId="18" applyNumberFormat="1" applyFont="1" applyFill="1" applyBorder="1" applyAlignment="1" applyProtection="1">
      <alignment horizontal="right"/>
      <protection locked="0"/>
    </xf>
    <xf numFmtId="166" fontId="16" fillId="0" borderId="1" xfId="18" applyFont="1" applyFill="1" applyBorder="1" applyAlignment="1" applyProtection="1">
      <alignment horizontal="left" vertical="top" wrapText="1"/>
      <protection locked="0"/>
    </xf>
    <xf numFmtId="167" fontId="16" fillId="0" borderId="1" xfId="18" applyNumberFormat="1" applyFont="1" applyFill="1" applyBorder="1" applyAlignment="1" applyProtection="1">
      <alignment horizontal="right" wrapText="1"/>
      <protection locked="0"/>
    </xf>
    <xf numFmtId="165" fontId="16" fillId="0" borderId="1" xfId="66" applyNumberFormat="1" applyFont="1" applyFill="1" applyBorder="1" applyAlignment="1" applyProtection="1">
      <alignment horizontal="left" vertical="top" wrapText="1"/>
      <protection locked="0"/>
    </xf>
    <xf numFmtId="0" fontId="16" fillId="0" borderId="0" xfId="0" applyFont="1" applyFill="1" applyBorder="1"/>
    <xf numFmtId="1" fontId="16" fillId="0" borderId="0" xfId="0" applyNumberFormat="1" applyFont="1" applyFill="1" applyBorder="1"/>
    <xf numFmtId="0" fontId="41" fillId="0" borderId="1" xfId="0" applyFont="1" applyFill="1" applyBorder="1"/>
    <xf numFmtId="1" fontId="14" fillId="3" borderId="1" xfId="11" applyNumberFormat="1" applyFont="1" applyFill="1" applyBorder="1" applyAlignment="1">
      <alignment horizontal="center" vertical="center" wrapText="1"/>
    </xf>
    <xf numFmtId="0" fontId="0" fillId="0" borderId="0" xfId="0" pivotButton="1"/>
    <xf numFmtId="0" fontId="0" fillId="0" borderId="0" xfId="0" applyAlignment="1">
      <alignment horizontal="left"/>
    </xf>
    <xf numFmtId="0" fontId="0" fillId="0" borderId="0" xfId="0" applyFont="1" applyAlignment="1">
      <alignment horizontal="left"/>
    </xf>
    <xf numFmtId="0" fontId="0" fillId="0" borderId="0" xfId="0" applyNumberFormat="1"/>
    <xf numFmtId="0" fontId="49" fillId="12" borderId="10" xfId="0" applyFont="1" applyFill="1" applyBorder="1"/>
    <xf numFmtId="0" fontId="0" fillId="0" borderId="0" xfId="0" applyNumberFormat="1" applyFont="1"/>
    <xf numFmtId="0" fontId="50" fillId="0" borderId="0" xfId="67" applyFont="1" applyFill="1"/>
    <xf numFmtId="0" fontId="41" fillId="0" borderId="0" xfId="67" applyFont="1" applyFill="1"/>
    <xf numFmtId="0" fontId="50" fillId="0" borderId="0" xfId="0" applyFont="1" applyFill="1"/>
    <xf numFmtId="0" fontId="41" fillId="0" borderId="0" xfId="0" applyFont="1" applyFill="1" applyAlignment="1">
      <alignment horizontal="left"/>
    </xf>
    <xf numFmtId="0" fontId="50" fillId="0" borderId="0" xfId="67" applyFont="1" applyFill="1" applyAlignment="1">
      <alignment horizontal="left"/>
    </xf>
    <xf numFmtId="0" fontId="41" fillId="0" borderId="0" xfId="0" applyFont="1" applyFill="1"/>
    <xf numFmtId="0" fontId="50" fillId="0" borderId="0" xfId="0" applyFont="1" applyFill="1" applyAlignment="1">
      <alignment horizontal="left"/>
    </xf>
    <xf numFmtId="3" fontId="0" fillId="0" borderId="0" xfId="0" applyNumberFormat="1" applyFont="1"/>
    <xf numFmtId="0" fontId="50" fillId="10" borderId="0" xfId="67" applyFont="1" applyFill="1"/>
    <xf numFmtId="0" fontId="50" fillId="10" borderId="0" xfId="67" applyFont="1" applyFill="1" applyAlignment="1">
      <alignment horizontal="left"/>
    </xf>
    <xf numFmtId="16" fontId="41" fillId="0" borderId="0" xfId="67" applyNumberFormat="1" applyFont="1" applyFill="1"/>
    <xf numFmtId="17" fontId="41" fillId="0" borderId="0" xfId="67" applyNumberFormat="1" applyFont="1" applyFill="1"/>
    <xf numFmtId="0" fontId="51" fillId="13" borderId="0" xfId="0" applyFont="1" applyFill="1" applyAlignment="1">
      <alignment horizontal="left"/>
    </xf>
    <xf numFmtId="0" fontId="51" fillId="0" borderId="0" xfId="0" applyFont="1" applyAlignment="1">
      <alignment horizontal="left"/>
    </xf>
    <xf numFmtId="0" fontId="16" fillId="0" borderId="11" xfId="32" applyFont="1" applyFill="1" applyBorder="1" applyAlignment="1">
      <alignment horizontal="center" vertical="center" wrapText="1"/>
    </xf>
    <xf numFmtId="3" fontId="18" fillId="0" borderId="11" xfId="46" applyNumberFormat="1" applyFont="1" applyBorder="1" applyAlignment="1">
      <alignment horizontal="center" vertical="center" wrapText="1"/>
    </xf>
    <xf numFmtId="0" fontId="18" fillId="0" borderId="11" xfId="32" applyFont="1" applyBorder="1" applyAlignment="1">
      <alignment horizontal="center" vertical="center"/>
    </xf>
    <xf numFmtId="3" fontId="18" fillId="0" borderId="11" xfId="32" applyNumberFormat="1" applyFont="1" applyBorder="1" applyAlignment="1">
      <alignment horizontal="center" vertical="center"/>
    </xf>
    <xf numFmtId="3" fontId="18" fillId="0" borderId="11" xfId="0" applyNumberFormat="1" applyFont="1" applyBorder="1"/>
    <xf numFmtId="0" fontId="18" fillId="0" borderId="11" xfId="0" applyFont="1" applyBorder="1"/>
    <xf numFmtId="8" fontId="18" fillId="0" borderId="11" xfId="0" applyNumberFormat="1" applyFont="1" applyBorder="1"/>
    <xf numFmtId="0" fontId="16" fillId="10" borderId="1" xfId="42" applyFont="1" applyFill="1" applyBorder="1" applyAlignment="1" applyProtection="1">
      <alignment horizontal="left" vertical="center" wrapText="1"/>
      <protection locked="0"/>
    </xf>
    <xf numFmtId="0" fontId="16" fillId="10" borderId="1" xfId="0" applyFont="1" applyFill="1" applyBorder="1" applyAlignment="1" applyProtection="1">
      <alignment horizontal="left" vertical="center" wrapText="1"/>
      <protection locked="0"/>
    </xf>
    <xf numFmtId="0" fontId="16" fillId="14" borderId="1" xfId="46" applyFont="1" applyFill="1" applyBorder="1" applyAlignment="1" applyProtection="1">
      <alignment horizontal="left" vertical="center" wrapText="1"/>
      <protection locked="0"/>
    </xf>
    <xf numFmtId="0" fontId="16" fillId="0" borderId="12" xfId="32" applyFont="1" applyFill="1" applyBorder="1" applyAlignment="1" applyProtection="1">
      <alignment horizontal="left" vertical="top" wrapText="1"/>
      <protection locked="0"/>
    </xf>
    <xf numFmtId="0" fontId="16" fillId="0" borderId="12" xfId="32" applyFont="1" applyFill="1" applyBorder="1" applyAlignment="1">
      <alignment horizontal="center" vertical="center" wrapText="1"/>
    </xf>
    <xf numFmtId="3" fontId="18" fillId="0" borderId="12" xfId="46" applyNumberFormat="1" applyFont="1" applyBorder="1" applyAlignment="1">
      <alignment horizontal="center" vertical="center" wrapText="1"/>
    </xf>
    <xf numFmtId="0" fontId="18" fillId="0" borderId="12" xfId="32" applyFont="1" applyBorder="1" applyAlignment="1">
      <alignment horizontal="center" vertical="center"/>
    </xf>
    <xf numFmtId="3" fontId="18" fillId="0" borderId="12" xfId="32" applyNumberFormat="1" applyFont="1" applyBorder="1" applyAlignment="1">
      <alignment horizontal="center" vertical="center"/>
    </xf>
    <xf numFmtId="3" fontId="18" fillId="0" borderId="12" xfId="0" applyNumberFormat="1" applyFont="1" applyBorder="1"/>
    <xf numFmtId="0" fontId="18" fillId="0" borderId="12" xfId="0" applyFont="1" applyBorder="1"/>
    <xf numFmtId="8" fontId="18" fillId="0" borderId="12" xfId="0" applyNumberFormat="1" applyFont="1" applyBorder="1"/>
    <xf numFmtId="0" fontId="16" fillId="0" borderId="1" xfId="11" applyFont="1" applyFill="1" applyBorder="1" applyAlignment="1">
      <alignment horizontal="left" vertical="center"/>
    </xf>
    <xf numFmtId="0" fontId="16" fillId="0" borderId="1" xfId="11" applyFont="1" applyFill="1" applyBorder="1" applyAlignment="1">
      <alignment horizontal="left" vertical="top"/>
    </xf>
    <xf numFmtId="0" fontId="16" fillId="10" borderId="1" xfId="0" applyFont="1" applyFill="1" applyBorder="1" applyAlignment="1" applyProtection="1">
      <alignment horizontal="left" vertical="top" wrapText="1"/>
      <protection locked="0"/>
    </xf>
    <xf numFmtId="0" fontId="16" fillId="15" borderId="1" xfId="0" applyFont="1" applyFill="1" applyBorder="1" applyAlignment="1" applyProtection="1">
      <alignment horizontal="left" vertical="center" wrapText="1"/>
      <protection locked="0"/>
    </xf>
    <xf numFmtId="9" fontId="41" fillId="0" borderId="0" xfId="71" applyFont="1" applyFill="1"/>
    <xf numFmtId="0" fontId="23" fillId="7" borderId="0" xfId="32" applyFont="1" applyFill="1" applyBorder="1"/>
    <xf numFmtId="0" fontId="23" fillId="7" borderId="0" xfId="32" applyFont="1" applyFill="1" applyAlignment="1"/>
    <xf numFmtId="0" fontId="23" fillId="7" borderId="0" xfId="32" applyFont="1" applyFill="1" applyAlignment="1">
      <alignment horizontal="left" vertical="center" wrapText="1"/>
    </xf>
    <xf numFmtId="0" fontId="23" fillId="5" borderId="0" xfId="32" applyFont="1" applyFill="1" applyAlignment="1">
      <alignment horizontal="left" vertical="center"/>
    </xf>
    <xf numFmtId="1" fontId="23" fillId="5" borderId="0" xfId="32" applyNumberFormat="1" applyFont="1" applyFill="1" applyBorder="1" applyAlignment="1">
      <alignment horizontal="left" vertical="center"/>
    </xf>
    <xf numFmtId="2" fontId="23" fillId="5" borderId="0" xfId="32" applyNumberFormat="1" applyFont="1" applyFill="1" applyBorder="1" applyAlignment="1">
      <alignment horizontal="left" vertical="center" wrapText="1"/>
    </xf>
    <xf numFmtId="0" fontId="25" fillId="5" borderId="0" xfId="32" applyFont="1" applyFill="1" applyBorder="1"/>
    <xf numFmtId="0" fontId="7" fillId="7" borderId="0" xfId="32" applyFill="1"/>
    <xf numFmtId="0" fontId="7" fillId="5" borderId="0" xfId="32" applyFill="1"/>
    <xf numFmtId="0" fontId="16" fillId="0" borderId="1" xfId="0" applyFont="1" applyFill="1" applyBorder="1" applyAlignment="1" applyProtection="1">
      <alignment horizontal="center" vertical="top" wrapText="1"/>
      <protection locked="0"/>
    </xf>
    <xf numFmtId="0" fontId="16" fillId="0" borderId="11" xfId="32" applyFont="1" applyFill="1" applyBorder="1" applyAlignment="1" applyProtection="1">
      <alignment horizontal="center" vertical="center" wrapText="1"/>
      <protection locked="0"/>
    </xf>
    <xf numFmtId="0" fontId="16" fillId="16" borderId="1" xfId="36" applyFont="1" applyFill="1" applyBorder="1" applyAlignment="1" applyProtection="1">
      <alignment horizontal="center" vertical="center" wrapText="1"/>
      <protection locked="0"/>
    </xf>
    <xf numFmtId="0" fontId="16" fillId="16" borderId="1" xfId="0" applyFont="1" applyFill="1" applyBorder="1" applyAlignment="1">
      <alignment horizontal="center" vertical="center" wrapText="1"/>
    </xf>
    <xf numFmtId="0" fontId="16" fillId="16" borderId="1" xfId="0" applyFont="1" applyFill="1" applyBorder="1" applyAlignment="1" applyProtection="1">
      <alignment horizontal="center" vertical="center" wrapText="1"/>
      <protection locked="0"/>
    </xf>
    <xf numFmtId="0" fontId="16" fillId="16" borderId="1" xfId="28" applyFont="1" applyFill="1" applyBorder="1" applyAlignment="1" applyProtection="1">
      <alignment horizontal="center" vertical="center" wrapText="1"/>
      <protection locked="0"/>
    </xf>
    <xf numFmtId="0" fontId="16" fillId="16" borderId="1" xfId="46" applyFont="1" applyFill="1" applyBorder="1" applyAlignment="1" applyProtection="1">
      <alignment horizontal="center" vertical="center" wrapText="1"/>
      <protection locked="0"/>
    </xf>
    <xf numFmtId="0" fontId="16" fillId="16" borderId="1" xfId="46" applyFont="1" applyFill="1" applyBorder="1" applyAlignment="1">
      <alignment horizontal="center" vertical="center" wrapText="1"/>
    </xf>
    <xf numFmtId="0" fontId="16" fillId="16" borderId="1" xfId="46" applyFont="1" applyFill="1" applyBorder="1" applyAlignment="1">
      <alignment horizontal="center" vertical="center"/>
    </xf>
    <xf numFmtId="0" fontId="16" fillId="17" borderId="1" xfId="46" applyFont="1" applyFill="1" applyBorder="1" applyAlignment="1" applyProtection="1">
      <alignment horizontal="center" vertical="center" wrapText="1"/>
      <protection locked="0"/>
    </xf>
    <xf numFmtId="0" fontId="16" fillId="16" borderId="1" xfId="11" applyFont="1" applyFill="1" applyBorder="1" applyAlignment="1" applyProtection="1">
      <alignment horizontal="center" vertical="center" wrapText="1"/>
      <protection locked="0"/>
    </xf>
    <xf numFmtId="0" fontId="18" fillId="0" borderId="1" xfId="72" applyFont="1" applyBorder="1" applyAlignment="1" applyProtection="1">
      <alignment horizontal="left" vertical="center" wrapText="1"/>
      <protection locked="0"/>
    </xf>
    <xf numFmtId="0" fontId="18" fillId="7" borderId="0" xfId="32" applyFont="1" applyFill="1" applyAlignment="1">
      <alignment horizontal="left" vertical="top" wrapText="1"/>
    </xf>
    <xf numFmtId="0" fontId="18" fillId="7" borderId="0" xfId="32" applyFont="1" applyFill="1" applyAlignment="1">
      <alignment horizontal="center" vertical="center" wrapText="1"/>
    </xf>
    <xf numFmtId="1" fontId="14" fillId="3" borderId="1" xfId="11" applyNumberFormat="1" applyFont="1" applyFill="1" applyBorder="1" applyAlignment="1">
      <alignment horizontal="center" vertical="center" wrapText="1"/>
    </xf>
    <xf numFmtId="0" fontId="18" fillId="7" borderId="0" xfId="32" applyFont="1" applyFill="1" applyAlignment="1">
      <alignment horizontal="left" vertical="top"/>
    </xf>
    <xf numFmtId="0" fontId="27" fillId="0" borderId="0" xfId="32" applyFont="1" applyFill="1"/>
    <xf numFmtId="0" fontId="18" fillId="0" borderId="1" xfId="0" applyFont="1" applyBorder="1" applyAlignment="1" applyProtection="1">
      <alignment horizontal="left" vertical="center"/>
      <protection locked="0"/>
    </xf>
    <xf numFmtId="0" fontId="18" fillId="0" borderId="1" xfId="0" applyFont="1" applyBorder="1" applyAlignment="1" applyProtection="1">
      <alignment horizontal="center" vertical="center"/>
      <protection locked="0"/>
    </xf>
    <xf numFmtId="0" fontId="18" fillId="0" borderId="1" xfId="0" applyFont="1" applyBorder="1" applyAlignment="1" applyProtection="1">
      <alignment horizontal="left" vertical="center" wrapText="1"/>
      <protection locked="0"/>
    </xf>
    <xf numFmtId="3" fontId="18" fillId="0" borderId="1" xfId="0" applyNumberFormat="1" applyFont="1" applyBorder="1" applyProtection="1">
      <protection locked="0"/>
    </xf>
    <xf numFmtId="0" fontId="18" fillId="0" borderId="1" xfId="0" applyFont="1" applyBorder="1" applyAlignment="1" applyProtection="1">
      <alignment horizontal="left" vertical="top" wrapText="1"/>
      <protection locked="0"/>
    </xf>
    <xf numFmtId="4" fontId="18" fillId="0" borderId="1" xfId="0" applyNumberFormat="1" applyFont="1" applyBorder="1" applyAlignment="1" applyProtection="1">
      <alignment horizontal="center" vertical="center" wrapText="1"/>
      <protection locked="0"/>
    </xf>
    <xf numFmtId="0" fontId="18" fillId="0" borderId="1" xfId="0" applyFont="1" applyBorder="1" applyAlignment="1">
      <alignment vertical="center" wrapText="1"/>
    </xf>
    <xf numFmtId="0" fontId="18" fillId="0" borderId="1" xfId="0" applyFont="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0" fontId="18" fillId="0" borderId="1" xfId="0" applyFont="1" applyBorder="1"/>
    <xf numFmtId="3" fontId="18" fillId="0" borderId="1" xfId="0" applyNumberFormat="1" applyFont="1" applyBorder="1" applyAlignment="1" applyProtection="1">
      <alignment horizontal="right"/>
      <protection locked="0"/>
    </xf>
    <xf numFmtId="3" fontId="18" fillId="0" borderId="1" xfId="0" applyNumberFormat="1" applyFont="1" applyBorder="1"/>
    <xf numFmtId="8" fontId="18" fillId="0" borderId="1" xfId="0" applyNumberFormat="1" applyFont="1" applyBorder="1"/>
    <xf numFmtId="0" fontId="18" fillId="7" borderId="0" xfId="32" applyFont="1" applyFill="1" applyAlignment="1">
      <alignment horizontal="left" vertical="top" wrapText="1"/>
    </xf>
    <xf numFmtId="0" fontId="18" fillId="7" borderId="0" xfId="32" applyFont="1" applyFill="1" applyAlignment="1">
      <alignment horizontal="center" vertical="center" wrapText="1"/>
    </xf>
    <xf numFmtId="1" fontId="26" fillId="8" borderId="2" xfId="0" applyNumberFormat="1" applyFont="1" applyFill="1" applyBorder="1" applyAlignment="1" applyProtection="1">
      <alignment horizontal="center" vertical="center" wrapText="1"/>
      <protection locked="0"/>
    </xf>
    <xf numFmtId="0" fontId="18" fillId="0" borderId="2" xfId="0" applyFont="1" applyBorder="1"/>
    <xf numFmtId="1" fontId="26" fillId="8" borderId="4" xfId="0" applyNumberFormat="1" applyFont="1" applyFill="1" applyBorder="1" applyAlignment="1">
      <alignment vertical="center" wrapText="1"/>
    </xf>
    <xf numFmtId="0" fontId="18" fillId="0" borderId="13" xfId="0" applyFont="1" applyBorder="1"/>
    <xf numFmtId="0" fontId="38" fillId="0" borderId="13" xfId="0" applyFont="1" applyFill="1" applyBorder="1"/>
    <xf numFmtId="0" fontId="0" fillId="0" borderId="13" xfId="0" applyBorder="1"/>
    <xf numFmtId="0" fontId="16" fillId="0" borderId="11" xfId="32" applyFont="1" applyFill="1" applyBorder="1" applyAlignment="1" applyProtection="1">
      <alignment horizontal="left" vertical="top" wrapText="1"/>
      <protection locked="0"/>
    </xf>
    <xf numFmtId="0" fontId="18" fillId="0" borderId="8" xfId="0" applyFont="1" applyBorder="1"/>
    <xf numFmtId="0" fontId="41" fillId="0" borderId="0" xfId="0" applyFont="1" applyBorder="1"/>
    <xf numFmtId="0" fontId="42" fillId="0" borderId="0" xfId="0" applyFont="1" applyBorder="1"/>
    <xf numFmtId="0" fontId="18" fillId="0" borderId="14" xfId="0" applyFont="1" applyBorder="1"/>
    <xf numFmtId="0" fontId="0" fillId="0" borderId="0" xfId="0" applyFill="1" applyBorder="1"/>
    <xf numFmtId="0" fontId="18" fillId="0" borderId="13" xfId="0" applyFont="1" applyFill="1" applyBorder="1"/>
    <xf numFmtId="0" fontId="38" fillId="0" borderId="13" xfId="0" applyFont="1" applyFill="1" applyBorder="1" applyAlignment="1">
      <alignment vertical="center"/>
    </xf>
    <xf numFmtId="0" fontId="39" fillId="0" borderId="13" xfId="0" applyFont="1" applyFill="1" applyBorder="1"/>
    <xf numFmtId="0" fontId="40" fillId="0" borderId="13" xfId="0" applyFont="1" applyFill="1" applyBorder="1"/>
    <xf numFmtId="0" fontId="41" fillId="0" borderId="13" xfId="0" applyFont="1" applyFill="1" applyBorder="1"/>
    <xf numFmtId="0" fontId="0" fillId="0" borderId="13" xfId="0" applyFill="1" applyBorder="1"/>
    <xf numFmtId="0" fontId="42" fillId="0" borderId="13" xfId="0" applyFont="1" applyBorder="1"/>
    <xf numFmtId="0" fontId="41" fillId="0" borderId="13" xfId="0" applyFont="1" applyBorder="1"/>
    <xf numFmtId="0" fontId="16" fillId="0" borderId="11" xfId="0" applyFont="1" applyFill="1" applyBorder="1" applyAlignment="1" applyProtection="1">
      <alignment horizontal="left" vertical="center"/>
      <protection locked="0"/>
    </xf>
    <xf numFmtId="0" fontId="16" fillId="0" borderId="12" xfId="11" applyFont="1" applyFill="1" applyBorder="1" applyAlignment="1" applyProtection="1">
      <alignment horizontal="left" vertical="center"/>
      <protection locked="0"/>
    </xf>
    <xf numFmtId="0" fontId="16" fillId="0" borderId="11" xfId="0" applyFont="1" applyFill="1" applyBorder="1" applyAlignment="1" applyProtection="1">
      <alignment horizontal="left" vertical="center" wrapText="1"/>
      <protection locked="0"/>
    </xf>
    <xf numFmtId="0" fontId="16" fillId="0" borderId="12" xfId="11" applyFont="1" applyFill="1" applyBorder="1" applyAlignment="1">
      <alignment vertical="center"/>
    </xf>
    <xf numFmtId="0" fontId="16" fillId="0" borderId="11" xfId="0" applyFont="1" applyFill="1" applyBorder="1" applyAlignment="1">
      <alignment horizontal="left" vertical="center" wrapText="1"/>
    </xf>
    <xf numFmtId="0" fontId="16" fillId="0" borderId="11" xfId="0" applyFont="1" applyFill="1" applyBorder="1" applyAlignment="1">
      <alignment horizontal="center" vertical="center" wrapText="1"/>
    </xf>
    <xf numFmtId="0" fontId="16" fillId="0" borderId="12" xfId="11" applyFont="1" applyFill="1" applyBorder="1" applyAlignment="1">
      <alignment horizontal="center" vertical="center"/>
    </xf>
    <xf numFmtId="2" fontId="16" fillId="0" borderId="1" xfId="11" applyNumberFormat="1" applyFont="1" applyFill="1" applyBorder="1" applyAlignment="1" applyProtection="1">
      <alignment horizontal="left" vertical="center" wrapText="1"/>
      <protection locked="0"/>
    </xf>
    <xf numFmtId="0" fontId="16" fillId="10" borderId="1" xfId="32" applyFont="1" applyFill="1" applyBorder="1" applyAlignment="1" applyProtection="1">
      <alignment horizontal="left" vertical="center" wrapText="1"/>
      <protection locked="0"/>
    </xf>
    <xf numFmtId="0" fontId="16" fillId="0" borderId="12" xfId="11" applyFont="1" applyFill="1" applyBorder="1" applyAlignment="1">
      <alignment horizontal="left" vertical="center"/>
    </xf>
    <xf numFmtId="0" fontId="16" fillId="0" borderId="11" xfId="0" applyFont="1" applyFill="1" applyBorder="1" applyAlignment="1">
      <alignment horizontal="left" vertical="top" wrapText="1"/>
    </xf>
    <xf numFmtId="0" fontId="16" fillId="0" borderId="12" xfId="11" applyFont="1" applyFill="1" applyBorder="1" applyAlignment="1">
      <alignment vertical="top" wrapText="1"/>
    </xf>
    <xf numFmtId="0" fontId="16" fillId="0" borderId="12" xfId="11" applyFont="1" applyFill="1" applyBorder="1" applyAlignment="1" applyProtection="1">
      <alignment horizontal="center" vertical="center" wrapText="1"/>
      <protection locked="0"/>
    </xf>
    <xf numFmtId="0" fontId="16" fillId="0" borderId="12" xfId="11" applyFont="1" applyFill="1" applyBorder="1" applyAlignment="1" applyProtection="1">
      <alignment horizontal="left" vertical="top" wrapText="1"/>
      <protection locked="0"/>
    </xf>
    <xf numFmtId="0" fontId="16" fillId="0" borderId="11" xfId="0" applyFont="1" applyFill="1" applyBorder="1" applyAlignment="1" applyProtection="1">
      <alignment horizontal="left" vertical="top" wrapText="1"/>
      <protection locked="0"/>
    </xf>
    <xf numFmtId="0" fontId="16" fillId="0" borderId="12" xfId="11" applyFont="1" applyFill="1" applyBorder="1" applyAlignment="1">
      <alignment horizontal="left" vertical="top"/>
    </xf>
    <xf numFmtId="0" fontId="16" fillId="0" borderId="11" xfId="0" applyFont="1" applyFill="1" applyBorder="1" applyAlignment="1" applyProtection="1">
      <alignment horizontal="center" vertical="center" wrapText="1"/>
      <protection locked="0"/>
    </xf>
    <xf numFmtId="3" fontId="16" fillId="0" borderId="12" xfId="11" applyNumberFormat="1" applyFont="1" applyFill="1" applyBorder="1" applyAlignment="1" applyProtection="1">
      <alignment horizontal="center" vertical="center" wrapText="1"/>
      <protection locked="0"/>
    </xf>
    <xf numFmtId="0" fontId="16" fillId="0" borderId="12" xfId="11" applyFont="1" applyFill="1" applyBorder="1" applyAlignment="1" applyProtection="1">
      <alignment vertical="top" wrapText="1"/>
      <protection locked="0"/>
    </xf>
    <xf numFmtId="4" fontId="16" fillId="0" borderId="11" xfId="0" applyNumberFormat="1" applyFont="1" applyFill="1" applyBorder="1" applyAlignment="1">
      <alignment horizontal="center" vertical="center" wrapText="1"/>
    </xf>
    <xf numFmtId="4" fontId="16" fillId="0" borderId="12" xfId="11" applyNumberFormat="1" applyFont="1" applyFill="1" applyBorder="1" applyAlignment="1" applyProtection="1">
      <alignment horizontal="center" vertical="center" wrapText="1"/>
      <protection locked="0"/>
    </xf>
    <xf numFmtId="3" fontId="16" fillId="0" borderId="11" xfId="59" applyNumberFormat="1" applyFont="1" applyFill="1" applyBorder="1" applyAlignment="1" applyProtection="1">
      <alignment horizontal="right" wrapText="1"/>
    </xf>
    <xf numFmtId="0" fontId="16" fillId="0" borderId="12" xfId="11" applyFont="1" applyFill="1" applyBorder="1"/>
    <xf numFmtId="3" fontId="16" fillId="0" borderId="11" xfId="0" applyNumberFormat="1" applyFont="1" applyFill="1" applyBorder="1" applyAlignment="1">
      <alignment horizontal="right" wrapText="1"/>
    </xf>
    <xf numFmtId="3" fontId="16" fillId="0" borderId="11" xfId="0" applyNumberFormat="1" applyFont="1" applyFill="1" applyBorder="1" applyAlignment="1">
      <alignment horizontal="right"/>
    </xf>
    <xf numFmtId="3" fontId="16" fillId="0" borderId="11" xfId="0" applyNumberFormat="1" applyFont="1" applyFill="1" applyBorder="1" applyProtection="1">
      <protection locked="0"/>
    </xf>
    <xf numFmtId="0" fontId="16" fillId="0" borderId="11" xfId="0" applyNumberFormat="1" applyFont="1" applyFill="1" applyBorder="1" applyAlignment="1" applyProtection="1">
      <alignment horizontal="center" vertical="center" wrapText="1"/>
      <protection locked="0"/>
    </xf>
    <xf numFmtId="3" fontId="16" fillId="0" borderId="11" xfId="0" applyNumberFormat="1" applyFont="1" applyFill="1" applyBorder="1" applyAlignment="1" applyProtection="1">
      <alignment horizontal="right"/>
      <protection locked="0"/>
    </xf>
    <xf numFmtId="0" fontId="16" fillId="0" borderId="11" xfId="0" applyFont="1" applyFill="1" applyBorder="1"/>
    <xf numFmtId="0" fontId="18" fillId="0" borderId="5" xfId="32" applyFont="1" applyBorder="1"/>
    <xf numFmtId="3" fontId="18" fillId="0" borderId="5" xfId="32" applyNumberFormat="1" applyFont="1" applyBorder="1"/>
    <xf numFmtId="0" fontId="16" fillId="17" borderId="1" xfId="11" applyFont="1" applyFill="1" applyBorder="1" applyAlignment="1" applyProtection="1">
      <alignment horizontal="center" vertical="center" wrapText="1"/>
      <protection locked="0"/>
    </xf>
    <xf numFmtId="0" fontId="16" fillId="18" borderId="1" xfId="0" applyFont="1" applyFill="1" applyBorder="1" applyAlignment="1" applyProtection="1">
      <alignment horizontal="center" vertical="center" wrapText="1"/>
      <protection locked="0"/>
    </xf>
    <xf numFmtId="0" fontId="16" fillId="18" borderId="1" xfId="46" applyFont="1" applyFill="1" applyBorder="1" applyAlignment="1">
      <alignment horizontal="center" vertical="center"/>
    </xf>
    <xf numFmtId="0" fontId="16" fillId="18" borderId="1" xfId="46" applyFont="1" applyFill="1" applyBorder="1" applyAlignment="1" applyProtection="1">
      <alignment horizontal="center" vertical="center" wrapText="1"/>
      <protection locked="0"/>
    </xf>
    <xf numFmtId="0" fontId="16" fillId="18" borderId="1" xfId="28" applyFont="1" applyFill="1" applyBorder="1" applyAlignment="1" applyProtection="1">
      <alignment horizontal="center" vertical="center" wrapText="1"/>
      <protection locked="0"/>
    </xf>
    <xf numFmtId="0" fontId="16" fillId="0" borderId="12" xfId="46" applyFont="1" applyFill="1" applyBorder="1" applyAlignment="1" applyProtection="1">
      <alignment horizontal="left" vertical="center"/>
      <protection locked="0"/>
    </xf>
    <xf numFmtId="0" fontId="16" fillId="0" borderId="12" xfId="46" applyFont="1" applyFill="1" applyBorder="1" applyAlignment="1" applyProtection="1">
      <alignment horizontal="left" vertical="center" wrapText="1"/>
      <protection locked="0"/>
    </xf>
    <xf numFmtId="0" fontId="16" fillId="0" borderId="12" xfId="46" applyFont="1" applyFill="1" applyBorder="1" applyAlignment="1" applyProtection="1">
      <alignment horizontal="center" vertical="center" wrapText="1"/>
      <protection locked="0"/>
    </xf>
    <xf numFmtId="0" fontId="16" fillId="0" borderId="11" xfId="0" applyFont="1" applyFill="1" applyBorder="1" applyAlignment="1" applyProtection="1">
      <alignment horizontal="center" vertical="center"/>
      <protection locked="0"/>
    </xf>
    <xf numFmtId="0" fontId="16" fillId="0" borderId="12" xfId="46" applyFont="1" applyFill="1" applyBorder="1" applyAlignment="1" applyProtection="1">
      <alignment horizontal="left" vertical="top" wrapText="1"/>
      <protection locked="0"/>
    </xf>
    <xf numFmtId="3" fontId="16" fillId="0" borderId="11" xfId="0" applyNumberFormat="1" applyFont="1" applyFill="1" applyBorder="1" applyAlignment="1" applyProtection="1">
      <alignment horizontal="center" vertical="center" wrapText="1"/>
      <protection locked="0"/>
    </xf>
    <xf numFmtId="0" fontId="16" fillId="17" borderId="12" xfId="46" applyFont="1" applyFill="1" applyBorder="1" applyAlignment="1" applyProtection="1">
      <alignment horizontal="center" vertical="center" wrapText="1"/>
      <protection locked="0"/>
    </xf>
    <xf numFmtId="4" fontId="16" fillId="0" borderId="12" xfId="46" applyNumberFormat="1" applyFont="1" applyFill="1" applyBorder="1" applyAlignment="1" applyProtection="1">
      <alignment horizontal="center" vertical="center" wrapText="1"/>
      <protection locked="0"/>
    </xf>
    <xf numFmtId="4" fontId="16" fillId="0" borderId="11" xfId="0" applyNumberFormat="1" applyFont="1" applyFill="1" applyBorder="1" applyAlignment="1" applyProtection="1">
      <alignment horizontal="center" vertical="center" wrapText="1"/>
      <protection locked="0"/>
    </xf>
    <xf numFmtId="3" fontId="16" fillId="0" borderId="12" xfId="44" applyNumberFormat="1" applyFont="1" applyFill="1" applyBorder="1" applyAlignment="1" applyProtection="1">
      <alignment horizontal="right" wrapText="1"/>
      <protection locked="0"/>
    </xf>
    <xf numFmtId="3" fontId="16" fillId="0" borderId="12" xfId="46" applyNumberFormat="1" applyFont="1" applyFill="1" applyBorder="1" applyAlignment="1" applyProtection="1">
      <alignment horizontal="right" wrapText="1"/>
      <protection locked="0"/>
    </xf>
    <xf numFmtId="3" fontId="16" fillId="0" borderId="12" xfId="46" applyNumberFormat="1" applyFont="1" applyFill="1" applyBorder="1" applyProtection="1">
      <protection locked="0"/>
    </xf>
    <xf numFmtId="0" fontId="16" fillId="0" borderId="12" xfId="46" applyNumberFormat="1" applyFont="1" applyFill="1" applyBorder="1" applyAlignment="1" applyProtection="1">
      <alignment horizontal="center" vertical="center" wrapText="1"/>
      <protection locked="0"/>
    </xf>
    <xf numFmtId="3" fontId="16" fillId="0" borderId="12" xfId="46" applyNumberFormat="1" applyFont="1" applyFill="1" applyBorder="1" applyAlignment="1" applyProtection="1">
      <alignment horizontal="right"/>
      <protection locked="0"/>
    </xf>
    <xf numFmtId="165" fontId="16" fillId="0" borderId="12" xfId="44" applyNumberFormat="1" applyFont="1" applyFill="1" applyBorder="1" applyAlignment="1" applyProtection="1">
      <alignment horizontal="left" vertical="top" wrapText="1"/>
      <protection locked="0"/>
    </xf>
    <xf numFmtId="171" fontId="18" fillId="0" borderId="0" xfId="32" applyNumberFormat="1" applyFont="1"/>
    <xf numFmtId="0" fontId="22" fillId="6" borderId="0" xfId="32" applyFont="1" applyFill="1" applyAlignment="1">
      <alignment horizontal="center"/>
    </xf>
    <xf numFmtId="0" fontId="23" fillId="5" borderId="0" xfId="32" applyFont="1" applyFill="1" applyAlignment="1">
      <alignment horizontal="left" vertical="center"/>
    </xf>
    <xf numFmtId="1" fontId="26" fillId="8" borderId="4" xfId="0" applyNumberFormat="1" applyFont="1" applyFill="1" applyBorder="1" applyAlignment="1">
      <alignment horizontal="center" vertical="center" wrapText="1"/>
    </xf>
    <xf numFmtId="1" fontId="26" fillId="8" borderId="3" xfId="0" applyNumberFormat="1" applyFont="1" applyFill="1" applyBorder="1" applyAlignment="1">
      <alignment horizontal="center" vertical="center" wrapText="1"/>
    </xf>
    <xf numFmtId="1" fontId="26" fillId="8" borderId="8" xfId="0" applyNumberFormat="1" applyFont="1" applyFill="1" applyBorder="1" applyAlignment="1">
      <alignment horizontal="center" vertical="center" wrapText="1"/>
    </xf>
    <xf numFmtId="1" fontId="26" fillId="8" borderId="6" xfId="0" applyNumberFormat="1" applyFont="1" applyFill="1" applyBorder="1" applyAlignment="1">
      <alignment horizontal="center" vertical="center" wrapText="1"/>
    </xf>
    <xf numFmtId="1" fontId="26" fillId="8" borderId="9" xfId="0" applyNumberFormat="1" applyFont="1" applyFill="1" applyBorder="1" applyAlignment="1">
      <alignment horizontal="center" vertical="center" wrapText="1"/>
    </xf>
    <xf numFmtId="1" fontId="26" fillId="8" borderId="1" xfId="0" applyNumberFormat="1" applyFont="1" applyFill="1" applyBorder="1" applyAlignment="1">
      <alignment horizontal="center" vertical="center" wrapText="1"/>
    </xf>
    <xf numFmtId="0" fontId="14" fillId="3" borderId="2" xfId="1" applyFont="1" applyFill="1" applyBorder="1" applyAlignment="1">
      <alignment horizontal="center" vertical="center"/>
    </xf>
    <xf numFmtId="0" fontId="14" fillId="3" borderId="4" xfId="1" applyFont="1" applyFill="1" applyBorder="1" applyAlignment="1">
      <alignment horizontal="center" vertical="center"/>
    </xf>
    <xf numFmtId="0" fontId="14" fillId="3" borderId="3" xfId="1" applyFont="1" applyFill="1" applyBorder="1" applyAlignment="1">
      <alignment horizontal="center" vertical="center"/>
    </xf>
    <xf numFmtId="0" fontId="14" fillId="3" borderId="1" xfId="11" applyFont="1" applyFill="1" applyBorder="1" applyAlignment="1">
      <alignment horizontal="center" vertical="center"/>
    </xf>
    <xf numFmtId="0" fontId="14" fillId="3" borderId="1" xfId="11" applyFont="1" applyFill="1" applyBorder="1" applyAlignment="1">
      <alignment horizontal="center" vertical="center" wrapText="1"/>
    </xf>
    <xf numFmtId="1" fontId="14" fillId="3" borderId="1" xfId="11" applyNumberFormat="1" applyFont="1" applyFill="1" applyBorder="1" applyAlignment="1">
      <alignment horizontal="center" vertical="center" wrapText="1"/>
    </xf>
    <xf numFmtId="0" fontId="18" fillId="7" borderId="0" xfId="32" applyFont="1" applyFill="1" applyAlignment="1">
      <alignment horizontal="left" vertical="top" wrapText="1"/>
    </xf>
    <xf numFmtId="0" fontId="18" fillId="7" borderId="0" xfId="32" applyFont="1" applyFill="1" applyAlignment="1">
      <alignment horizontal="center" vertical="center" wrapText="1"/>
    </xf>
    <xf numFmtId="3" fontId="27" fillId="0" borderId="0" xfId="32" applyNumberFormat="1" applyFont="1" applyAlignment="1">
      <alignment horizontal="left"/>
    </xf>
    <xf numFmtId="0" fontId="26" fillId="8" borderId="2" xfId="32" applyFont="1" applyFill="1" applyBorder="1" applyAlignment="1" applyProtection="1">
      <alignment horizontal="center" vertical="center" wrapText="1"/>
      <protection locked="0"/>
    </xf>
    <xf numFmtId="0" fontId="26" fillId="8" borderId="4" xfId="32" applyFont="1" applyFill="1" applyBorder="1" applyAlignment="1" applyProtection="1">
      <alignment horizontal="center" vertical="center" wrapText="1"/>
      <protection locked="0"/>
    </xf>
    <xf numFmtId="0" fontId="26" fillId="8" borderId="3" xfId="32" applyFont="1" applyFill="1" applyBorder="1" applyAlignment="1" applyProtection="1">
      <alignment horizontal="center" vertical="center" wrapText="1"/>
      <protection locked="0"/>
    </xf>
    <xf numFmtId="0" fontId="27" fillId="0" borderId="0" xfId="32" applyFont="1" applyAlignment="1">
      <alignment horizontal="center"/>
    </xf>
    <xf numFmtId="0" fontId="28" fillId="0" borderId="5" xfId="32" applyFont="1" applyFill="1" applyBorder="1" applyAlignment="1" applyProtection="1">
      <alignment horizontal="left" vertical="center" wrapText="1"/>
      <protection locked="0"/>
    </xf>
    <xf numFmtId="0" fontId="28" fillId="0" borderId="0" xfId="32" applyFont="1" applyAlignment="1">
      <alignment horizontal="left"/>
    </xf>
    <xf numFmtId="0" fontId="18" fillId="0" borderId="0" xfId="32" applyFont="1" applyAlignment="1">
      <alignment horizontal="center" vertical="center" wrapText="1"/>
    </xf>
    <xf numFmtId="0" fontId="18" fillId="0" borderId="0" xfId="32" applyFont="1" applyAlignment="1">
      <alignment horizontal="left" vertical="top" wrapText="1"/>
    </xf>
    <xf numFmtId="0" fontId="18" fillId="0" borderId="0" xfId="32" applyFont="1" applyAlignment="1">
      <alignment horizontal="center" vertical="center"/>
    </xf>
    <xf numFmtId="0" fontId="50" fillId="0" borderId="0" xfId="0" applyFont="1" applyFill="1" applyAlignment="1">
      <alignment horizontal="center"/>
    </xf>
    <xf numFmtId="0" fontId="18" fillId="0" borderId="1" xfId="0" applyFont="1" applyFill="1" applyBorder="1" applyAlignment="1">
      <alignment vertical="center" wrapText="1"/>
    </xf>
    <xf numFmtId="0" fontId="18" fillId="0" borderId="1" xfId="72" applyFont="1" applyFill="1" applyBorder="1" applyAlignment="1" applyProtection="1">
      <alignment horizontal="left" vertical="center" wrapText="1"/>
      <protection locked="0"/>
    </xf>
  </cellXfs>
  <cellStyles count="114">
    <cellStyle name="Čiarka 2" xfId="50"/>
    <cellStyle name="Čiarka 2 2" xfId="104"/>
    <cellStyle name="Excel Built-in Bad" xfId="19"/>
    <cellStyle name="Excel Built-in Normal" xfId="18"/>
    <cellStyle name="Excel Built-in Normal 2" xfId="22"/>
    <cellStyle name="Hodnota kontingenčnej tabuľky" xfId="4"/>
    <cellStyle name="Hypertextové prepojenie 2" xfId="25"/>
    <cellStyle name="Hypertextové prepojenie 3" xfId="40"/>
    <cellStyle name="Kategória kontingenčnej tabuľky" xfId="5"/>
    <cellStyle name="Mena" xfId="66" builtinId="4"/>
    <cellStyle name="Mena 10" xfId="59"/>
    <cellStyle name="Mena 10 2" xfId="107"/>
    <cellStyle name="Mena 11" xfId="68"/>
    <cellStyle name="Mena 12" xfId="73"/>
    <cellStyle name="Mena 2" xfId="6"/>
    <cellStyle name="Mena 2 2" xfId="23"/>
    <cellStyle name="Mena 2 2 2" xfId="82"/>
    <cellStyle name="Mena 2 3" xfId="34"/>
    <cellStyle name="Mena 2 3 2" xfId="90"/>
    <cellStyle name="Mena 2 4" xfId="44"/>
    <cellStyle name="Mena 2 4 2" xfId="98"/>
    <cellStyle name="Mena 2 5" xfId="60"/>
    <cellStyle name="Mena 2 5 2" xfId="108"/>
    <cellStyle name="Mena 2 6" xfId="69"/>
    <cellStyle name="Mena 2 7" xfId="74"/>
    <cellStyle name="Mena 3" xfId="7"/>
    <cellStyle name="Mena 3 2" xfId="24"/>
    <cellStyle name="Mena 3 2 2" xfId="83"/>
    <cellStyle name="Mena 3 3" xfId="35"/>
    <cellStyle name="Mena 3 3 2" xfId="91"/>
    <cellStyle name="Mena 3 4" xfId="45"/>
    <cellStyle name="Mena 3 4 2" xfId="99"/>
    <cellStyle name="Mena 3 5" xfId="61"/>
    <cellStyle name="Mena 3 5 2" xfId="109"/>
    <cellStyle name="Mena 3 6" xfId="70"/>
    <cellStyle name="Mena 3 7" xfId="75"/>
    <cellStyle name="Mena 4" xfId="8"/>
    <cellStyle name="Mena 4 2" xfId="29"/>
    <cellStyle name="Mena 4 2 2" xfId="85"/>
    <cellStyle name="Mena 4 3" xfId="37"/>
    <cellStyle name="Mena 4 3 2" xfId="93"/>
    <cellStyle name="Mena 4 4" xfId="47"/>
    <cellStyle name="Mena 4 4 2" xfId="101"/>
    <cellStyle name="Mena 4 5" xfId="63"/>
    <cellStyle name="Mena 4 5 2" xfId="111"/>
    <cellStyle name="Mena 4 6" xfId="77"/>
    <cellStyle name="Mena 5" xfId="9"/>
    <cellStyle name="Mena 5 2" xfId="27"/>
    <cellStyle name="Mena 6" xfId="2"/>
    <cellStyle name="Mena 7" xfId="21"/>
    <cellStyle name="Mena 7 2" xfId="81"/>
    <cellStyle name="Mena 8" xfId="33"/>
    <cellStyle name="Mena 8 2" xfId="89"/>
    <cellStyle name="Mena 9" xfId="43"/>
    <cellStyle name="Mena 9 2" xfId="97"/>
    <cellStyle name="Nadpis kontingenčnej tabuľky" xfId="10"/>
    <cellStyle name="Normálna" xfId="0" builtinId="0"/>
    <cellStyle name="Normálna 10" xfId="58"/>
    <cellStyle name="Normálna 10 2" xfId="106"/>
    <cellStyle name="Normálna 11" xfId="67"/>
    <cellStyle name="Normálna 12" xfId="72"/>
    <cellStyle name="Normálna 2" xfId="11"/>
    <cellStyle name="Normálna 2 2" xfId="28"/>
    <cellStyle name="Normálna 2 2 2" xfId="84"/>
    <cellStyle name="Normálna 2 3" xfId="36"/>
    <cellStyle name="Normálna 2 3 2" xfId="92"/>
    <cellStyle name="Normálna 2 4" xfId="46"/>
    <cellStyle name="Normálna 2 4 2" xfId="100"/>
    <cellStyle name="Normálna 2 5" xfId="62"/>
    <cellStyle name="Normálna 2 5 2" xfId="110"/>
    <cellStyle name="Normálna 2 6" xfId="76"/>
    <cellStyle name="Normálna 3" xfId="12"/>
    <cellStyle name="Normálna 4" xfId="13"/>
    <cellStyle name="Normálna 4 2" xfId="26"/>
    <cellStyle name="Normálna 5" xfId="1"/>
    <cellStyle name="Normálna 6" xfId="20"/>
    <cellStyle name="Normálna 6 2" xfId="80"/>
    <cellStyle name="Normálna 7" xfId="32"/>
    <cellStyle name="Normálna 7 2" xfId="88"/>
    <cellStyle name="Normálna 8" xfId="42"/>
    <cellStyle name="Normálna 8 2" xfId="96"/>
    <cellStyle name="Normálna 9" xfId="57"/>
    <cellStyle name="Normálna 9 2" xfId="105"/>
    <cellStyle name="normálne 3" xfId="14"/>
    <cellStyle name="normálne 3 2" xfId="31"/>
    <cellStyle name="normálne 3 2 2" xfId="87"/>
    <cellStyle name="normálne 3 3" xfId="39"/>
    <cellStyle name="normálne 3 3 2" xfId="95"/>
    <cellStyle name="normálne 3 4" xfId="49"/>
    <cellStyle name="normálne 3 4 2" xfId="103"/>
    <cellStyle name="normálne 3 5" xfId="65"/>
    <cellStyle name="normálne 3 5 2" xfId="113"/>
    <cellStyle name="normálne 3 6" xfId="79"/>
    <cellStyle name="Percentá" xfId="71" builtinId="5"/>
    <cellStyle name="Percentá 2" xfId="3"/>
    <cellStyle name="Percentá 3" xfId="30"/>
    <cellStyle name="Percentá 3 2" xfId="86"/>
    <cellStyle name="Percentá 4" xfId="38"/>
    <cellStyle name="Percentá 4 2" xfId="94"/>
    <cellStyle name="Percentá 5" xfId="48"/>
    <cellStyle name="Percentá 5 2" xfId="102"/>
    <cellStyle name="Percentá 6" xfId="64"/>
    <cellStyle name="Percentá 6 2" xfId="112"/>
    <cellStyle name="Percentá 7" xfId="78"/>
    <cellStyle name="Pivot Table Category" xfId="54"/>
    <cellStyle name="Pivot Table Corner" xfId="52"/>
    <cellStyle name="Pivot Table Field" xfId="51"/>
    <cellStyle name="Pivot Table Result" xfId="56"/>
    <cellStyle name="Pivot Table Title" xfId="55"/>
    <cellStyle name="Pivot Table Value" xfId="53"/>
    <cellStyle name="Pole kontingenčnej tabuľky" xfId="15"/>
    <cellStyle name="Roh kontingenčnej tabuľky" xfId="16"/>
    <cellStyle name="Výsledok kontingenčnej tabuľky" xfId="17"/>
    <cellStyle name="Zlá" xfId="41" builtinId="27"/>
  </cellStyles>
  <dxfs count="24">
    <dxf>
      <numFmt numFmtId="3" formatCode="#,##0"/>
    </dxf>
    <dxf>
      <font>
        <sz val="10"/>
      </font>
    </dxf>
    <dxf>
      <font>
        <sz val="10"/>
      </font>
    </dxf>
    <dxf>
      <font>
        <sz val="10"/>
      </font>
    </dxf>
    <dxf>
      <font>
        <sz val="10"/>
      </font>
    </dxf>
    <dxf>
      <font>
        <sz val="10"/>
      </font>
    </dxf>
    <dxf>
      <font>
        <sz val="10"/>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ont>
        <color auto="1"/>
      </font>
      <fill>
        <patternFill>
          <bgColor theme="4"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ont>
        <color auto="1"/>
      </font>
      <fill>
        <patternFill>
          <bgColor theme="4" tint="0.79998168889431442"/>
        </patternFill>
      </fill>
    </dxf>
    <dxf>
      <fill>
        <patternFill>
          <bgColor theme="6" tint="0.79998168889431442"/>
        </patternFill>
      </fill>
    </dxf>
  </dxfs>
  <tableStyles count="0" defaultTableStyle="TableStyleMedium2" defaultPivotStyle="PivotStyleMedium9"/>
  <colors>
    <mruColors>
      <color rgb="FF23AD7B"/>
      <color rgb="FF1E4E9D"/>
      <color rgb="FF0487D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12405949256343E-2"/>
          <c:y val="5.3724053724053727E-2"/>
          <c:w val="0.92143149606299213"/>
          <c:h val="0.82919827329276152"/>
        </c:manualLayout>
      </c:layout>
      <c:lineChart>
        <c:grouping val="standard"/>
        <c:varyColors val="0"/>
        <c:ser>
          <c:idx val="0"/>
          <c:order val="0"/>
          <c:tx>
            <c:strRef>
              <c:f>'Investičný plán na roky 23-27'!$C$57</c:f>
              <c:strCache>
                <c:ptCount val="1"/>
                <c:pt idx="0">
                  <c:v>Čerpanie kapitálových výdavkov 18-22</c:v>
                </c:pt>
              </c:strCache>
            </c:strRef>
          </c:tx>
          <c:spPr>
            <a:ln w="19050" cap="rnd">
              <a:solidFill>
                <a:schemeClr val="accent1">
                  <a:lumMod val="75000"/>
                </a:schemeClr>
              </a:solidFill>
              <a:round/>
            </a:ln>
            <a:effectLst/>
          </c:spPr>
          <c:marker>
            <c:symbol val="diamond"/>
            <c:size val="5"/>
            <c:spPr>
              <a:solidFill>
                <a:schemeClr val="accent1">
                  <a:lumMod val="75000"/>
                </a:schemeClr>
              </a:solidFill>
              <a:ln w="9525">
                <a:noFill/>
              </a:ln>
              <a:effectLst/>
            </c:spPr>
          </c:marker>
          <c:cat>
            <c:strRef>
              <c:f>'Investičný plán na roky 23-27'!$E$56:$N$56</c:f>
              <c:strCache>
                <c:ptCount val="10"/>
                <c:pt idx="0">
                  <c:v>2018S</c:v>
                </c:pt>
                <c:pt idx="1">
                  <c:v>2019S</c:v>
                </c:pt>
                <c:pt idx="2">
                  <c:v>2020S</c:v>
                </c:pt>
                <c:pt idx="3">
                  <c:v>2021S</c:v>
                </c:pt>
                <c:pt idx="4">
                  <c:v>2022S</c:v>
                </c:pt>
                <c:pt idx="5">
                  <c:v>2023N</c:v>
                </c:pt>
                <c:pt idx="6">
                  <c:v>2024N</c:v>
                </c:pt>
                <c:pt idx="7">
                  <c:v>2025N</c:v>
                </c:pt>
                <c:pt idx="8">
                  <c:v>2026N</c:v>
                </c:pt>
                <c:pt idx="9">
                  <c:v>2027N</c:v>
                </c:pt>
              </c:strCache>
            </c:strRef>
          </c:cat>
          <c:val>
            <c:numRef>
              <c:f>'Investičný plán na roky 23-27'!$E$57:$N$57</c:f>
              <c:numCache>
                <c:formatCode>#,##0</c:formatCode>
                <c:ptCount val="10"/>
                <c:pt idx="0">
                  <c:v>33227556.656326473</c:v>
                </c:pt>
                <c:pt idx="1">
                  <c:v>32582834.755012512</c:v>
                </c:pt>
                <c:pt idx="2">
                  <c:v>33729297.659860373</c:v>
                </c:pt>
                <c:pt idx="3">
                  <c:v>39551278.485094994</c:v>
                </c:pt>
                <c:pt idx="4">
                  <c:v>53168324.710000001</c:v>
                </c:pt>
              </c:numCache>
            </c:numRef>
          </c:val>
          <c:smooth val="0"/>
          <c:extLst xmlns:c16r2="http://schemas.microsoft.com/office/drawing/2015/06/chart">
            <c:ext xmlns:c16="http://schemas.microsoft.com/office/drawing/2014/chart" uri="{C3380CC4-5D6E-409C-BE32-E72D297353CC}">
              <c16:uniqueId val="{00000000-674C-4ED3-BB1C-4512C20B178D}"/>
            </c:ext>
          </c:extLst>
        </c:ser>
        <c:ser>
          <c:idx val="1"/>
          <c:order val="1"/>
          <c:tx>
            <c:strRef>
              <c:f>'Investičný plán na roky 23-27'!$C$58</c:f>
              <c:strCache>
                <c:ptCount val="1"/>
                <c:pt idx="0">
                  <c:v>Indikatívny rámec na roky 23-27</c:v>
                </c:pt>
              </c:strCache>
            </c:strRef>
          </c:tx>
          <c:spPr>
            <a:ln w="19050" cap="rnd">
              <a:solidFill>
                <a:srgbClr val="23AD7B"/>
              </a:solidFill>
              <a:prstDash val="lgDash"/>
              <a:round/>
            </a:ln>
            <a:effectLst/>
          </c:spPr>
          <c:marker>
            <c:symbol val="none"/>
          </c:marker>
          <c:cat>
            <c:strRef>
              <c:f>'Investičný plán na roky 23-27'!$E$56:$N$56</c:f>
              <c:strCache>
                <c:ptCount val="10"/>
                <c:pt idx="0">
                  <c:v>2018S</c:v>
                </c:pt>
                <c:pt idx="1">
                  <c:v>2019S</c:v>
                </c:pt>
                <c:pt idx="2">
                  <c:v>2020S</c:v>
                </c:pt>
                <c:pt idx="3">
                  <c:v>2021S</c:v>
                </c:pt>
                <c:pt idx="4">
                  <c:v>2022S</c:v>
                </c:pt>
                <c:pt idx="5">
                  <c:v>2023N</c:v>
                </c:pt>
                <c:pt idx="6">
                  <c:v>2024N</c:v>
                </c:pt>
                <c:pt idx="7">
                  <c:v>2025N</c:v>
                </c:pt>
                <c:pt idx="8">
                  <c:v>2026N</c:v>
                </c:pt>
                <c:pt idx="9">
                  <c:v>2027N</c:v>
                </c:pt>
              </c:strCache>
            </c:strRef>
          </c:cat>
          <c:val>
            <c:numRef>
              <c:f>'Investičný plán na roky 23-27'!$E$58:$N$58</c:f>
              <c:numCache>
                <c:formatCode>#,##0</c:formatCode>
                <c:ptCount val="10"/>
                <c:pt idx="0">
                  <c:v>38451858.453258872</c:v>
                </c:pt>
                <c:pt idx="1">
                  <c:v>38451858.453258872</c:v>
                </c:pt>
                <c:pt idx="2">
                  <c:v>38451858.453258872</c:v>
                </c:pt>
                <c:pt idx="3">
                  <c:v>38451858.453258872</c:v>
                </c:pt>
                <c:pt idx="4">
                  <c:v>38451858.453258872</c:v>
                </c:pt>
                <c:pt idx="5">
                  <c:v>38451858.453258872</c:v>
                </c:pt>
                <c:pt idx="6">
                  <c:v>38451858.453258872</c:v>
                </c:pt>
                <c:pt idx="7">
                  <c:v>38451858.453258872</c:v>
                </c:pt>
                <c:pt idx="8">
                  <c:v>38451858.453258872</c:v>
                </c:pt>
                <c:pt idx="9">
                  <c:v>38451858.453258872</c:v>
                </c:pt>
              </c:numCache>
            </c:numRef>
          </c:val>
          <c:smooth val="0"/>
          <c:extLst xmlns:c16r2="http://schemas.microsoft.com/office/drawing/2015/06/chart">
            <c:ext xmlns:c16="http://schemas.microsoft.com/office/drawing/2014/chart" uri="{C3380CC4-5D6E-409C-BE32-E72D297353CC}">
              <c16:uniqueId val="{00000001-674C-4ED3-BB1C-4512C20B178D}"/>
            </c:ext>
          </c:extLst>
        </c:ser>
        <c:ser>
          <c:idx val="2"/>
          <c:order val="2"/>
          <c:tx>
            <c:strRef>
              <c:f>'Investičný plán na roky 23-27'!$C$59</c:f>
              <c:strCache>
                <c:ptCount val="1"/>
                <c:pt idx="0">
                  <c:v>Investičný plán na roky 23-27 (ŠR)</c:v>
                </c:pt>
              </c:strCache>
            </c:strRef>
          </c:tx>
          <c:spPr>
            <a:ln w="19050" cap="rnd">
              <a:solidFill>
                <a:srgbClr val="F2A444"/>
              </a:solidFill>
              <a:prstDash val="dash"/>
              <a:round/>
            </a:ln>
            <a:effectLst/>
          </c:spPr>
          <c:marker>
            <c:symbol val="diamond"/>
            <c:size val="5"/>
            <c:spPr>
              <a:solidFill>
                <a:srgbClr val="F2A444"/>
              </a:solidFill>
              <a:ln w="9525">
                <a:noFill/>
              </a:ln>
              <a:effectLst/>
            </c:spPr>
          </c:marker>
          <c:cat>
            <c:strRef>
              <c:f>'Investičný plán na roky 23-27'!$E$56:$N$56</c:f>
              <c:strCache>
                <c:ptCount val="10"/>
                <c:pt idx="0">
                  <c:v>2018S</c:v>
                </c:pt>
                <c:pt idx="1">
                  <c:v>2019S</c:v>
                </c:pt>
                <c:pt idx="2">
                  <c:v>2020S</c:v>
                </c:pt>
                <c:pt idx="3">
                  <c:v>2021S</c:v>
                </c:pt>
                <c:pt idx="4">
                  <c:v>2022S</c:v>
                </c:pt>
                <c:pt idx="5">
                  <c:v>2023N</c:v>
                </c:pt>
                <c:pt idx="6">
                  <c:v>2024N</c:v>
                </c:pt>
                <c:pt idx="7">
                  <c:v>2025N</c:v>
                </c:pt>
                <c:pt idx="8">
                  <c:v>2026N</c:v>
                </c:pt>
                <c:pt idx="9">
                  <c:v>2027N</c:v>
                </c:pt>
              </c:strCache>
            </c:strRef>
          </c:cat>
          <c:val>
            <c:numRef>
              <c:f>'Investičný plán na roky 23-27'!$E$59:$N$59</c:f>
              <c:numCache>
                <c:formatCode>General</c:formatCode>
                <c:ptCount val="10"/>
                <c:pt idx="4" formatCode="#,##0">
                  <c:v>53168324.710000001</c:v>
                </c:pt>
                <c:pt idx="5" formatCode="#,##0">
                  <c:v>35882922.340000004</c:v>
                </c:pt>
                <c:pt idx="6" formatCode="#,##0">
                  <c:v>42684090</c:v>
                </c:pt>
                <c:pt idx="7" formatCode="#,##0">
                  <c:v>35747865.695214108</c:v>
                </c:pt>
                <c:pt idx="8" formatCode="#,##0">
                  <c:v>33707798.695214108</c:v>
                </c:pt>
                <c:pt idx="9" formatCode="#,##0">
                  <c:v>30124825</c:v>
                </c:pt>
              </c:numCache>
            </c:numRef>
          </c:val>
          <c:smooth val="0"/>
          <c:extLst xmlns:c16r2="http://schemas.microsoft.com/office/drawing/2015/06/chart">
            <c:ext xmlns:c16="http://schemas.microsoft.com/office/drawing/2014/chart" uri="{C3380CC4-5D6E-409C-BE32-E72D297353CC}">
              <c16:uniqueId val="{00000002-674C-4ED3-BB1C-4512C20B178D}"/>
            </c:ext>
          </c:extLst>
        </c:ser>
        <c:ser>
          <c:idx val="3"/>
          <c:order val="3"/>
          <c:tx>
            <c:strRef>
              <c:f>'Investičný plán na roky 23-27'!$C$60</c:f>
              <c:strCache>
                <c:ptCount val="1"/>
                <c:pt idx="0">
                  <c:v>Investičný plán na roky 23-27 (ŠR+EÚ)</c:v>
                </c:pt>
              </c:strCache>
            </c:strRef>
          </c:tx>
          <c:spPr>
            <a:ln>
              <a:solidFill>
                <a:srgbClr val="688CCE"/>
              </a:solidFill>
              <a:prstDash val="dash"/>
            </a:ln>
          </c:spPr>
          <c:marker>
            <c:symbol val="diamond"/>
            <c:size val="5"/>
            <c:spPr>
              <a:solidFill>
                <a:srgbClr val="688CCE"/>
              </a:solidFill>
              <a:ln>
                <a:noFill/>
              </a:ln>
            </c:spPr>
          </c:marker>
          <c:dPt>
            <c:idx val="4"/>
            <c:marker>
              <c:spPr>
                <a:solidFill>
                  <a:srgbClr val="1E4E9D"/>
                </a:solidFill>
                <a:ln>
                  <a:noFill/>
                </a:ln>
              </c:spPr>
            </c:marker>
            <c:bubble3D val="0"/>
          </c:dPt>
          <c:cat>
            <c:strRef>
              <c:f>'Investičný plán na roky 23-27'!$E$56:$N$56</c:f>
              <c:strCache>
                <c:ptCount val="10"/>
                <c:pt idx="0">
                  <c:v>2018S</c:v>
                </c:pt>
                <c:pt idx="1">
                  <c:v>2019S</c:v>
                </c:pt>
                <c:pt idx="2">
                  <c:v>2020S</c:v>
                </c:pt>
                <c:pt idx="3">
                  <c:v>2021S</c:v>
                </c:pt>
                <c:pt idx="4">
                  <c:v>2022S</c:v>
                </c:pt>
                <c:pt idx="5">
                  <c:v>2023N</c:v>
                </c:pt>
                <c:pt idx="6">
                  <c:v>2024N</c:v>
                </c:pt>
                <c:pt idx="7">
                  <c:v>2025N</c:v>
                </c:pt>
                <c:pt idx="8">
                  <c:v>2026N</c:v>
                </c:pt>
                <c:pt idx="9">
                  <c:v>2027N</c:v>
                </c:pt>
              </c:strCache>
            </c:strRef>
          </c:cat>
          <c:val>
            <c:numRef>
              <c:f>'Investičný plán na roky 23-27'!$E$60:$N$60</c:f>
              <c:numCache>
                <c:formatCode>General</c:formatCode>
                <c:ptCount val="10"/>
                <c:pt idx="4" formatCode="#,##0">
                  <c:v>53168324.710000001</c:v>
                </c:pt>
                <c:pt idx="5" formatCode="#,##0">
                  <c:v>36432922.340000004</c:v>
                </c:pt>
                <c:pt idx="6" formatCode="#,##0">
                  <c:v>81373582</c:v>
                </c:pt>
                <c:pt idx="7" formatCode="#,##0">
                  <c:v>113533889.69521411</c:v>
                </c:pt>
                <c:pt idx="8" formatCode="#,##0">
                  <c:v>121180282.69521411</c:v>
                </c:pt>
                <c:pt idx="9" formatCode="#,##0">
                  <c:v>30124825</c:v>
                </c:pt>
              </c:numCache>
            </c:numRef>
          </c:val>
          <c:smooth val="0"/>
        </c:ser>
        <c:dLbls>
          <c:showLegendKey val="0"/>
          <c:showVal val="0"/>
          <c:showCatName val="0"/>
          <c:showSerName val="0"/>
          <c:showPercent val="0"/>
          <c:showBubbleSize val="0"/>
        </c:dLbls>
        <c:marker val="1"/>
        <c:smooth val="0"/>
        <c:axId val="293774464"/>
        <c:axId val="293776000"/>
      </c:lineChart>
      <c:catAx>
        <c:axId val="293774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sk-SK"/>
          </a:p>
        </c:txPr>
        <c:crossAx val="293776000"/>
        <c:crosses val="autoZero"/>
        <c:auto val="1"/>
        <c:lblAlgn val="ctr"/>
        <c:lblOffset val="100"/>
        <c:noMultiLvlLbl val="0"/>
      </c:catAx>
      <c:valAx>
        <c:axId val="293776000"/>
        <c:scaling>
          <c:orientation val="minMax"/>
        </c:scaling>
        <c:delete val="0"/>
        <c:axPos val="l"/>
        <c:majorGridlines>
          <c:spPr>
            <a:ln w="6350" cap="flat" cmpd="sng" algn="ctr">
              <a:solidFill>
                <a:schemeClr val="bg1">
                  <a:lumMod val="85000"/>
                </a:schemeClr>
              </a:solidFill>
              <a:prstDash val="dash"/>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sk-SK"/>
          </a:p>
        </c:txPr>
        <c:crossAx val="293774464"/>
        <c:crosses val="autoZero"/>
        <c:crossBetween val="between"/>
        <c:dispUnits>
          <c:builtInUnit val="millions"/>
        </c:dispUnits>
      </c:valAx>
      <c:spPr>
        <a:noFill/>
        <a:ln>
          <a:noFill/>
        </a:ln>
        <a:effectLst/>
      </c:spPr>
    </c:plotArea>
    <c:legend>
      <c:legendPos val="b"/>
      <c:layout>
        <c:manualLayout>
          <c:xMode val="edge"/>
          <c:yMode val="edge"/>
          <c:x val="6.90720389426423E-2"/>
          <c:y val="4.2891561631719102E-2"/>
          <c:w val="0.32470165993719158"/>
          <c:h val="0.30731850826339013"/>
        </c:manualLayout>
      </c:layout>
      <c:overlay val="1"/>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sk-SK"/>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solidFill>
            <a:sysClr val="windowText" lastClr="000000"/>
          </a:solidFill>
          <a:latin typeface="Arial Narrow" panose="020B0606020202030204" pitchFamily="34" charset="0"/>
        </a:defRPr>
      </a:pPr>
      <a:endParaRPr lang="sk-SK"/>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218276942301009E-2"/>
          <c:y val="9.3447420552346394E-2"/>
          <c:w val="0.93114993226105469"/>
          <c:h val="0.80789501312335954"/>
        </c:manualLayout>
      </c:layout>
      <c:barChart>
        <c:barDir val="col"/>
        <c:grouping val="stacked"/>
        <c:varyColors val="0"/>
        <c:ser>
          <c:idx val="0"/>
          <c:order val="0"/>
          <c:tx>
            <c:strRef>
              <c:f>'Investičný plán na roky 23-27'!$C$75</c:f>
              <c:strCache>
                <c:ptCount val="1"/>
                <c:pt idx="0">
                  <c:v>A1 Opakujúce sa investičné výdavky</c:v>
                </c:pt>
              </c:strCache>
            </c:strRef>
          </c:tx>
          <c:spPr>
            <a:solidFill>
              <a:srgbClr val="1E4E9D"/>
            </a:solidFill>
            <a:ln>
              <a:noFill/>
            </a:ln>
            <a:effectLst/>
          </c:spPr>
          <c:invertIfNegative val="0"/>
          <c:dLbls>
            <c:spPr>
              <a:noFill/>
              <a:ln>
                <a:noFill/>
              </a:ln>
              <a:effectLst/>
            </c:spPr>
            <c:txPr>
              <a:bodyPr rot="0" vert="horz"/>
              <a:lstStyle/>
              <a:p>
                <a:pPr>
                  <a:defRPr/>
                </a:pPr>
                <a:endParaRPr lang="sk-SK"/>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'Investičný plán na roky 23-27'!$J$74:$N$74</c:f>
              <c:strCache>
                <c:ptCount val="5"/>
                <c:pt idx="0">
                  <c:v>2023N</c:v>
                </c:pt>
                <c:pt idx="1">
                  <c:v>2024N</c:v>
                </c:pt>
                <c:pt idx="2">
                  <c:v>2025N</c:v>
                </c:pt>
                <c:pt idx="3">
                  <c:v>2026N</c:v>
                </c:pt>
                <c:pt idx="4">
                  <c:v>2027N</c:v>
                </c:pt>
              </c:strCache>
            </c:strRef>
          </c:cat>
          <c:val>
            <c:numRef>
              <c:f>'Investičný plán na roky 23-27'!$J$75:$N$75</c:f>
              <c:numCache>
                <c:formatCode>#,##0</c:formatCode>
                <c:ptCount val="5"/>
                <c:pt idx="0">
                  <c:v>4390000</c:v>
                </c:pt>
                <c:pt idx="1">
                  <c:v>4390000</c:v>
                </c:pt>
                <c:pt idx="2">
                  <c:v>4390000</c:v>
                </c:pt>
                <c:pt idx="3">
                  <c:v>4390000</c:v>
                </c:pt>
                <c:pt idx="4">
                  <c:v>4390000</c:v>
                </c:pt>
              </c:numCache>
            </c:numRef>
          </c:val>
          <c:extLst xmlns:c16r2="http://schemas.microsoft.com/office/drawing/2015/06/chart">
            <c:ext xmlns:c16="http://schemas.microsoft.com/office/drawing/2014/chart" uri="{C3380CC4-5D6E-409C-BE32-E72D297353CC}">
              <c16:uniqueId val="{00000000-DBAA-4229-9BCA-F082F157DEEE}"/>
            </c:ext>
          </c:extLst>
        </c:ser>
        <c:ser>
          <c:idx val="1"/>
          <c:order val="1"/>
          <c:tx>
            <c:strRef>
              <c:f>'Investičný plán na roky 23-27'!$C$76</c:f>
              <c:strCache>
                <c:ptCount val="1"/>
                <c:pt idx="0">
                  <c:v>A2 Schválené prebiehajúce investičné výdavky nad 300 tis. eur zo ŠR</c:v>
                </c:pt>
              </c:strCache>
            </c:strRef>
          </c:tx>
          <c:spPr>
            <a:solidFill>
              <a:srgbClr val="0487D9"/>
            </a:solidFill>
            <a:ln>
              <a:noFill/>
            </a:ln>
            <a:effectLst/>
          </c:spPr>
          <c:invertIfNegative val="0"/>
          <c:dLbls>
            <c:dLbl>
              <c:idx val="4"/>
              <c:delete val="1"/>
            </c:dLbl>
            <c:showLegendKey val="0"/>
            <c:showVal val="1"/>
            <c:showCatName val="0"/>
            <c:showSerName val="0"/>
            <c:showPercent val="0"/>
            <c:showBubbleSize val="0"/>
            <c:showLeaderLines val="0"/>
          </c:dLbls>
          <c:cat>
            <c:strRef>
              <c:f>'Investičný plán na roky 23-27'!$J$74:$N$74</c:f>
              <c:strCache>
                <c:ptCount val="5"/>
                <c:pt idx="0">
                  <c:v>2023N</c:v>
                </c:pt>
                <c:pt idx="1">
                  <c:v>2024N</c:v>
                </c:pt>
                <c:pt idx="2">
                  <c:v>2025N</c:v>
                </c:pt>
                <c:pt idx="3">
                  <c:v>2026N</c:v>
                </c:pt>
                <c:pt idx="4">
                  <c:v>2027N</c:v>
                </c:pt>
              </c:strCache>
            </c:strRef>
          </c:cat>
          <c:val>
            <c:numRef>
              <c:f>'Investičný plán na roky 23-27'!$J$76:$N$76</c:f>
              <c:numCache>
                <c:formatCode>#,##0</c:formatCode>
                <c:ptCount val="5"/>
                <c:pt idx="0">
                  <c:v>16811480.050000001</c:v>
                </c:pt>
                <c:pt idx="1">
                  <c:v>24633203</c:v>
                </c:pt>
                <c:pt idx="2">
                  <c:v>19181701</c:v>
                </c:pt>
                <c:pt idx="3">
                  <c:v>12680747</c:v>
                </c:pt>
                <c:pt idx="4">
                  <c:v>0</c:v>
                </c:pt>
              </c:numCache>
            </c:numRef>
          </c:val>
          <c:extLst xmlns:c16r2="http://schemas.microsoft.com/office/drawing/2015/06/chart">
            <c:ext xmlns:c16="http://schemas.microsoft.com/office/drawing/2014/chart" uri="{C3380CC4-5D6E-409C-BE32-E72D297353CC}">
              <c16:uniqueId val="{00000003-DBAA-4229-9BCA-F082F157DEEE}"/>
            </c:ext>
          </c:extLst>
        </c:ser>
        <c:ser>
          <c:idx val="8"/>
          <c:order val="2"/>
          <c:tx>
            <c:strRef>
              <c:f>'Investičný plán na roky 23-27'!$C$77</c:f>
              <c:strCache>
                <c:ptCount val="1"/>
                <c:pt idx="0">
                  <c:v>A3 Schválené prebiehajúce investičné výdavky pod 300 tis. eur zo ŠR</c:v>
                </c:pt>
              </c:strCache>
            </c:strRef>
          </c:tx>
          <c:spPr>
            <a:solidFill>
              <a:srgbClr val="23AD7B"/>
            </a:solidFill>
          </c:spPr>
          <c:invertIfNegative val="0"/>
          <c:cat>
            <c:strRef>
              <c:f>'Investičný plán na roky 23-27'!$J$74:$N$74</c:f>
              <c:strCache>
                <c:ptCount val="5"/>
                <c:pt idx="0">
                  <c:v>2023N</c:v>
                </c:pt>
                <c:pt idx="1">
                  <c:v>2024N</c:v>
                </c:pt>
                <c:pt idx="2">
                  <c:v>2025N</c:v>
                </c:pt>
                <c:pt idx="3">
                  <c:v>2026N</c:v>
                </c:pt>
                <c:pt idx="4">
                  <c:v>2027N</c:v>
                </c:pt>
              </c:strCache>
            </c:strRef>
          </c:cat>
          <c:val>
            <c:numRef>
              <c:f>'Investičný plán na roky 23-27'!$J$77:$N$77</c:f>
              <c:numCache>
                <c:formatCode>#,##0</c:formatCode>
                <c:ptCount val="5"/>
                <c:pt idx="0">
                  <c:v>0</c:v>
                </c:pt>
                <c:pt idx="1">
                  <c:v>0</c:v>
                </c:pt>
                <c:pt idx="2">
                  <c:v>0</c:v>
                </c:pt>
                <c:pt idx="3">
                  <c:v>0</c:v>
                </c:pt>
                <c:pt idx="4">
                  <c:v>0</c:v>
                </c:pt>
              </c:numCache>
            </c:numRef>
          </c:val>
        </c:ser>
        <c:ser>
          <c:idx val="2"/>
          <c:order val="3"/>
          <c:tx>
            <c:strRef>
              <c:f>'Investičný plán na roky 23-27'!$C$79</c:f>
              <c:strCache>
                <c:ptCount val="1"/>
                <c:pt idx="0">
                  <c:v>B1 Požadované investičné výdavky pod 3 mil. eur  </c:v>
                </c:pt>
              </c:strCache>
            </c:strRef>
          </c:tx>
          <c:spPr>
            <a:pattFill prst="dkDnDiag">
              <a:fgClr>
                <a:srgbClr val="F24C27"/>
              </a:fgClr>
              <a:bgClr>
                <a:schemeClr val="bg1"/>
              </a:bgClr>
            </a:pattFill>
            <a:ln>
              <a:noFill/>
            </a:ln>
            <a:effectLst/>
          </c:spPr>
          <c:invertIfNegative val="0"/>
          <c:dLbls>
            <c:dLbl>
              <c:idx val="4"/>
              <c:delete val="1"/>
            </c:dLbl>
            <c:spPr>
              <a:noFill/>
              <a:ln>
                <a:noFill/>
              </a:ln>
              <a:effectLst/>
            </c:spPr>
            <c:txPr>
              <a:bodyPr rot="0" vert="horz"/>
              <a:lstStyle/>
              <a:p>
                <a:pPr>
                  <a:defRPr baseline="0">
                    <a:solidFill>
                      <a:schemeClr val="tx1"/>
                    </a:solidFill>
                  </a:defRPr>
                </a:pPr>
                <a:endParaRPr lang="sk-SK"/>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'Investičný plán na roky 23-27'!$J$74:$N$74</c:f>
              <c:strCache>
                <c:ptCount val="5"/>
                <c:pt idx="0">
                  <c:v>2023N</c:v>
                </c:pt>
                <c:pt idx="1">
                  <c:v>2024N</c:v>
                </c:pt>
                <c:pt idx="2">
                  <c:v>2025N</c:v>
                </c:pt>
                <c:pt idx="3">
                  <c:v>2026N</c:v>
                </c:pt>
                <c:pt idx="4">
                  <c:v>2027N</c:v>
                </c:pt>
              </c:strCache>
            </c:strRef>
          </c:cat>
          <c:val>
            <c:numRef>
              <c:f>'Investičný plán na roky 23-27'!$J$79:$N$79</c:f>
              <c:numCache>
                <c:formatCode>#,##0</c:formatCode>
                <c:ptCount val="5"/>
                <c:pt idx="0">
                  <c:v>7008076</c:v>
                </c:pt>
                <c:pt idx="1">
                  <c:v>3149032</c:v>
                </c:pt>
                <c:pt idx="2">
                  <c:v>6702232</c:v>
                </c:pt>
                <c:pt idx="3">
                  <c:v>5338129</c:v>
                </c:pt>
                <c:pt idx="4">
                  <c:v>4444825</c:v>
                </c:pt>
              </c:numCache>
            </c:numRef>
          </c:val>
          <c:extLst xmlns:c16r2="http://schemas.microsoft.com/office/drawing/2015/06/chart">
            <c:ext xmlns:c16="http://schemas.microsoft.com/office/drawing/2014/chart" uri="{C3380CC4-5D6E-409C-BE32-E72D297353CC}">
              <c16:uniqueId val="{00000004-DBAA-4229-9BCA-F082F157DEEE}"/>
            </c:ext>
          </c:extLst>
        </c:ser>
        <c:ser>
          <c:idx val="3"/>
          <c:order val="4"/>
          <c:tx>
            <c:strRef>
              <c:f>'Investičný plán na roky 23-27'!$C$80</c:f>
              <c:strCache>
                <c:ptCount val="1"/>
                <c:pt idx="0">
                  <c:v>B2 Legislatívne a politické priority</c:v>
                </c:pt>
              </c:strCache>
            </c:strRef>
          </c:tx>
          <c:spPr>
            <a:pattFill prst="dkDnDiag">
              <a:fgClr>
                <a:srgbClr val="26303D"/>
              </a:fgClr>
              <a:bgClr>
                <a:schemeClr val="bg1"/>
              </a:bgClr>
            </a:pattFill>
            <a:ln>
              <a:noFill/>
            </a:ln>
            <a:effectLst/>
          </c:spPr>
          <c:invertIfNegative val="0"/>
          <c:dLbls>
            <c:dLbl>
              <c:idx val="0"/>
              <c:layout>
                <c:manualLayout>
                  <c:x val="2.0698576972833119E-2"/>
                  <c:y val="6.964148736010936E-17"/>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08A-4573-A88E-32552D74AA05}"/>
                </c:ext>
              </c:extLst>
            </c:dLbl>
            <c:dLbl>
              <c:idx val="1"/>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08A-4573-A88E-32552D74AA05}"/>
                </c:ext>
              </c:extLst>
            </c:dLbl>
            <c:dLbl>
              <c:idx val="2"/>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908A-4573-A88E-32552D74AA05}"/>
                </c:ext>
              </c:extLst>
            </c:dLbl>
            <c:dLbl>
              <c:idx val="3"/>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08A-4573-A88E-32552D74AA05}"/>
                </c:ext>
              </c:extLst>
            </c:dLbl>
            <c:dLbl>
              <c:idx val="4"/>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908A-4573-A88E-32552D74AA05}"/>
                </c:ext>
              </c:extLst>
            </c:dLbl>
            <c:numFmt formatCode="#,##0.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'Investičný plán na roky 23-27'!$J$74:$N$74</c:f>
              <c:strCache>
                <c:ptCount val="5"/>
                <c:pt idx="0">
                  <c:v>2023N</c:v>
                </c:pt>
                <c:pt idx="1">
                  <c:v>2024N</c:v>
                </c:pt>
                <c:pt idx="2">
                  <c:v>2025N</c:v>
                </c:pt>
                <c:pt idx="3">
                  <c:v>2026N</c:v>
                </c:pt>
                <c:pt idx="4">
                  <c:v>2027N</c:v>
                </c:pt>
              </c:strCache>
            </c:strRef>
          </c:cat>
          <c:val>
            <c:numRef>
              <c:f>'Investičný plán na roky 23-27'!$J$80:$N$80</c:f>
              <c:numCache>
                <c:formatCode>#,##0</c:formatCode>
                <c:ptCount val="5"/>
                <c:pt idx="0">
                  <c:v>399000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5-DBAA-4229-9BCA-F082F157DEEE}"/>
            </c:ext>
          </c:extLst>
        </c:ser>
        <c:ser>
          <c:idx val="4"/>
          <c:order val="5"/>
          <c:tx>
            <c:strRef>
              <c:f>'Investičný plán na roky 23-27'!$C$81</c:f>
              <c:strCache>
                <c:ptCount val="1"/>
                <c:pt idx="0">
                  <c:v>B3 Požadované investičné výdavky nad 3 mil. eur  </c:v>
                </c:pt>
              </c:strCache>
            </c:strRef>
          </c:tx>
          <c:spPr>
            <a:pattFill prst="dkDnDiag">
              <a:fgClr>
                <a:srgbClr val="F2A444"/>
              </a:fgClr>
              <a:bgClr>
                <a:schemeClr val="bg1"/>
              </a:bgClr>
            </a:pattFill>
            <a:ln>
              <a:noFill/>
            </a:ln>
            <a:effectLst/>
          </c:spPr>
          <c:invertIfNegative val="0"/>
          <c:dLbls>
            <c:spPr>
              <a:noFill/>
              <a:ln>
                <a:noFill/>
              </a:ln>
              <a:effectLst/>
            </c:spPr>
            <c:txPr>
              <a:bodyPr rot="0" vert="horz"/>
              <a:lstStyle/>
              <a:p>
                <a:pPr>
                  <a:defRPr/>
                </a:pPr>
                <a:endParaRPr lang="sk-SK"/>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'Investičný plán na roky 23-27'!$J$74:$N$74</c:f>
              <c:strCache>
                <c:ptCount val="5"/>
                <c:pt idx="0">
                  <c:v>2023N</c:v>
                </c:pt>
                <c:pt idx="1">
                  <c:v>2024N</c:v>
                </c:pt>
                <c:pt idx="2">
                  <c:v>2025N</c:v>
                </c:pt>
                <c:pt idx="3">
                  <c:v>2026N</c:v>
                </c:pt>
                <c:pt idx="4">
                  <c:v>2027N</c:v>
                </c:pt>
              </c:strCache>
            </c:strRef>
          </c:cat>
          <c:val>
            <c:numRef>
              <c:f>'Investičný plán na roky 23-27'!$J$81:$N$81</c:f>
              <c:numCache>
                <c:formatCode>#,##0</c:formatCode>
                <c:ptCount val="5"/>
                <c:pt idx="0">
                  <c:v>5783786.29</c:v>
                </c:pt>
                <c:pt idx="1">
                  <c:v>7145815</c:v>
                </c:pt>
                <c:pt idx="2">
                  <c:v>4383932.6952141058</c:v>
                </c:pt>
                <c:pt idx="3">
                  <c:v>10443922.695214106</c:v>
                </c:pt>
                <c:pt idx="4">
                  <c:v>20500000</c:v>
                </c:pt>
              </c:numCache>
            </c:numRef>
          </c:val>
          <c:extLst xmlns:c16r2="http://schemas.microsoft.com/office/drawing/2015/06/chart">
            <c:ext xmlns:c16="http://schemas.microsoft.com/office/drawing/2014/chart" uri="{C3380CC4-5D6E-409C-BE32-E72D297353CC}">
              <c16:uniqueId val="{00000007-DBAA-4229-9BCA-F082F157DEEE}"/>
            </c:ext>
          </c:extLst>
        </c:ser>
        <c:ser>
          <c:idx val="6"/>
          <c:order val="6"/>
          <c:tx>
            <c:strRef>
              <c:f>'Investičný plán na roky 23-27'!$C$82</c:f>
              <c:strCache>
                <c:ptCount val="1"/>
                <c:pt idx="0">
                  <c:v>B4 Odstraňovanie havarijných stavov</c:v>
                </c:pt>
              </c:strCache>
            </c:strRef>
          </c:tx>
          <c:spPr>
            <a:pattFill prst="dkDnDiag">
              <a:fgClr>
                <a:srgbClr val="F2DFCE"/>
              </a:fgClr>
              <a:bgClr>
                <a:schemeClr val="bg1"/>
              </a:bgClr>
            </a:pattFill>
          </c:spPr>
          <c:invertIfNegative val="0"/>
          <c:dLbls>
            <c:dLbl>
              <c:idx val="2"/>
              <c:delete val="1"/>
            </c:dLbl>
            <c:dLbl>
              <c:idx val="3"/>
              <c:delete val="1"/>
            </c:dLbl>
            <c:dLbl>
              <c:idx val="4"/>
              <c:delete val="1"/>
            </c:dLbl>
            <c:showLegendKey val="0"/>
            <c:showVal val="1"/>
            <c:showCatName val="0"/>
            <c:showSerName val="0"/>
            <c:showPercent val="0"/>
            <c:showBubbleSize val="0"/>
            <c:showLeaderLines val="0"/>
          </c:dLbls>
          <c:cat>
            <c:strRef>
              <c:f>'Investičný plán na roky 23-27'!$J$74:$N$74</c:f>
              <c:strCache>
                <c:ptCount val="5"/>
                <c:pt idx="0">
                  <c:v>2023N</c:v>
                </c:pt>
                <c:pt idx="1">
                  <c:v>2024N</c:v>
                </c:pt>
                <c:pt idx="2">
                  <c:v>2025N</c:v>
                </c:pt>
                <c:pt idx="3">
                  <c:v>2026N</c:v>
                </c:pt>
                <c:pt idx="4">
                  <c:v>2027N</c:v>
                </c:pt>
              </c:strCache>
            </c:strRef>
          </c:cat>
          <c:val>
            <c:numRef>
              <c:f>'Investičný plán na roky 23-27'!$J$82:$N$82</c:f>
              <c:numCache>
                <c:formatCode>#,##0</c:formatCode>
                <c:ptCount val="5"/>
                <c:pt idx="0">
                  <c:v>700580</c:v>
                </c:pt>
                <c:pt idx="1">
                  <c:v>2576040</c:v>
                </c:pt>
                <c:pt idx="2">
                  <c:v>300000</c:v>
                </c:pt>
                <c:pt idx="3">
                  <c:v>65000</c:v>
                </c:pt>
                <c:pt idx="4">
                  <c:v>0</c:v>
                </c:pt>
              </c:numCache>
            </c:numRef>
          </c:val>
        </c:ser>
        <c:ser>
          <c:idx val="9"/>
          <c:order val="7"/>
          <c:tx>
            <c:strRef>
              <c:f>'Investičný plán na roky 23-27'!$C$83</c:f>
              <c:strCache>
                <c:ptCount val="1"/>
                <c:pt idx="0">
                  <c:v>B5 Opakujúce sa investičné výdavky</c:v>
                </c:pt>
              </c:strCache>
            </c:strRef>
          </c:tx>
          <c:spPr>
            <a:pattFill prst="dkDnDiag">
              <a:fgClr>
                <a:srgbClr val="23AD7B"/>
              </a:fgClr>
              <a:bgClr>
                <a:schemeClr val="bg1"/>
              </a:bgClr>
            </a:pattFill>
          </c:spPr>
          <c:invertIfNegative val="0"/>
          <c:cat>
            <c:strRef>
              <c:f>'Investičný plán na roky 23-27'!$J$74:$N$74</c:f>
              <c:strCache>
                <c:ptCount val="5"/>
                <c:pt idx="0">
                  <c:v>2023N</c:v>
                </c:pt>
                <c:pt idx="1">
                  <c:v>2024N</c:v>
                </c:pt>
                <c:pt idx="2">
                  <c:v>2025N</c:v>
                </c:pt>
                <c:pt idx="3">
                  <c:v>2026N</c:v>
                </c:pt>
                <c:pt idx="4">
                  <c:v>2027N</c:v>
                </c:pt>
              </c:strCache>
            </c:strRef>
          </c:cat>
          <c:val>
            <c:numRef>
              <c:f>'Investičný plán na roky 23-27'!$J$83:$N$83</c:f>
              <c:numCache>
                <c:formatCode>#,##0</c:formatCode>
                <c:ptCount val="5"/>
                <c:pt idx="0">
                  <c:v>790000</c:v>
                </c:pt>
                <c:pt idx="1">
                  <c:v>790000</c:v>
                </c:pt>
                <c:pt idx="2">
                  <c:v>790000</c:v>
                </c:pt>
                <c:pt idx="3">
                  <c:v>790000</c:v>
                </c:pt>
                <c:pt idx="4">
                  <c:v>790000</c:v>
                </c:pt>
              </c:numCache>
            </c:numRef>
          </c:val>
        </c:ser>
        <c:ser>
          <c:idx val="7"/>
          <c:order val="9"/>
          <c:tx>
            <c:strRef>
              <c:f>'Investičný plán na roky 23-27'!$C$78</c:f>
              <c:strCache>
                <c:ptCount val="1"/>
                <c:pt idx="0">
                  <c:v>A4 Schválené prebiehajúce investičné výdavky z EÚ zdrojov</c:v>
                </c:pt>
              </c:strCache>
            </c:strRef>
          </c:tx>
          <c:spPr>
            <a:pattFill prst="dkDnDiag">
              <a:fgClr>
                <a:srgbClr val="688CCE"/>
              </a:fgClr>
              <a:bgClr>
                <a:schemeClr val="bg1"/>
              </a:bgClr>
            </a:pattFill>
          </c:spPr>
          <c:invertIfNegative val="0"/>
          <c:dLbls>
            <c:dLbl>
              <c:idx val="0"/>
              <c:layout>
                <c:manualLayout>
                  <c:x val="-1.6201145045968252E-3"/>
                  <c:y val="-5.2011786053170412E-3"/>
                </c:manualLayout>
              </c:layout>
              <c:showLegendKey val="0"/>
              <c:showVal val="1"/>
              <c:showCatName val="0"/>
              <c:showSerName val="0"/>
              <c:showPercent val="0"/>
              <c:showBubbleSize val="0"/>
            </c:dLbl>
            <c:dLbl>
              <c:idx val="4"/>
              <c:delete val="1"/>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'Investičný plán na roky 23-27'!$J$74:$N$74</c:f>
              <c:strCache>
                <c:ptCount val="5"/>
                <c:pt idx="0">
                  <c:v>2023N</c:v>
                </c:pt>
                <c:pt idx="1">
                  <c:v>2024N</c:v>
                </c:pt>
                <c:pt idx="2">
                  <c:v>2025N</c:v>
                </c:pt>
                <c:pt idx="3">
                  <c:v>2026N</c:v>
                </c:pt>
                <c:pt idx="4">
                  <c:v>2027N</c:v>
                </c:pt>
              </c:strCache>
            </c:strRef>
          </c:cat>
          <c:val>
            <c:numRef>
              <c:f>'Investičný plán na roky 23-27'!$J$78:$N$78</c:f>
              <c:numCache>
                <c:formatCode>#,##0</c:formatCode>
                <c:ptCount val="5"/>
                <c:pt idx="0">
                  <c:v>550000</c:v>
                </c:pt>
                <c:pt idx="1">
                  <c:v>38689492</c:v>
                </c:pt>
                <c:pt idx="2">
                  <c:v>77786024</c:v>
                </c:pt>
                <c:pt idx="3">
                  <c:v>87472484</c:v>
                </c:pt>
                <c:pt idx="4">
                  <c:v>0</c:v>
                </c:pt>
              </c:numCache>
            </c:numRef>
          </c:val>
          <c:extLst xmlns:c16r2="http://schemas.microsoft.com/office/drawing/2015/06/chart">
            <c:ext xmlns:c16="http://schemas.microsoft.com/office/drawing/2014/chart" uri="{C3380CC4-5D6E-409C-BE32-E72D297353CC}">
              <c16:uniqueId val="{00000003-908A-4573-A88E-32552D74AA05}"/>
            </c:ext>
          </c:extLst>
        </c:ser>
        <c:dLbls>
          <c:showLegendKey val="0"/>
          <c:showVal val="0"/>
          <c:showCatName val="0"/>
          <c:showSerName val="0"/>
          <c:showPercent val="0"/>
          <c:showBubbleSize val="0"/>
        </c:dLbls>
        <c:gapWidth val="150"/>
        <c:overlap val="100"/>
        <c:axId val="294239616"/>
        <c:axId val="294257792"/>
      </c:barChart>
      <c:lineChart>
        <c:grouping val="standard"/>
        <c:varyColors val="0"/>
        <c:ser>
          <c:idx val="5"/>
          <c:order val="8"/>
          <c:tx>
            <c:strRef>
              <c:f>'Investičný plán na roky 23-27'!$C$84</c:f>
              <c:strCache>
                <c:ptCount val="1"/>
                <c:pt idx="0">
                  <c:v>Indikatívny rámec na roky 23-27</c:v>
                </c:pt>
              </c:strCache>
            </c:strRef>
          </c:tx>
          <c:spPr>
            <a:ln w="19050" cap="rnd" cmpd="sng">
              <a:solidFill>
                <a:srgbClr val="23AD7B"/>
              </a:solidFill>
              <a:prstDash val="dash"/>
              <a:tailEnd w="med" len="med"/>
            </a:ln>
          </c:spPr>
          <c:marker>
            <c:symbol val="none"/>
          </c:marker>
          <c:cat>
            <c:strRef>
              <c:f>'Investičný plán na roky 23-27'!$J$74:$N$74</c:f>
              <c:strCache>
                <c:ptCount val="5"/>
                <c:pt idx="0">
                  <c:v>2023N</c:v>
                </c:pt>
                <c:pt idx="1">
                  <c:v>2024N</c:v>
                </c:pt>
                <c:pt idx="2">
                  <c:v>2025N</c:v>
                </c:pt>
                <c:pt idx="3">
                  <c:v>2026N</c:v>
                </c:pt>
                <c:pt idx="4">
                  <c:v>2027N</c:v>
                </c:pt>
              </c:strCache>
            </c:strRef>
          </c:cat>
          <c:val>
            <c:numRef>
              <c:f>'Investičný plán na roky 23-27'!$J$84:$N$84</c:f>
              <c:numCache>
                <c:formatCode>#,##0</c:formatCode>
                <c:ptCount val="5"/>
                <c:pt idx="0">
                  <c:v>38451858.453258872</c:v>
                </c:pt>
                <c:pt idx="1">
                  <c:v>38451858.453258872</c:v>
                </c:pt>
                <c:pt idx="2">
                  <c:v>38451858.453258872</c:v>
                </c:pt>
                <c:pt idx="3">
                  <c:v>38451858.453258872</c:v>
                </c:pt>
                <c:pt idx="4">
                  <c:v>38451858.453258872</c:v>
                </c:pt>
              </c:numCache>
            </c:numRef>
          </c:val>
          <c:smooth val="0"/>
          <c:extLst xmlns:c16r2="http://schemas.microsoft.com/office/drawing/2015/06/chart">
            <c:ext xmlns:c16="http://schemas.microsoft.com/office/drawing/2014/chart" uri="{C3380CC4-5D6E-409C-BE32-E72D297353CC}">
              <c16:uniqueId val="{00000009-908A-4573-A88E-32552D74AA05}"/>
            </c:ext>
          </c:extLst>
        </c:ser>
        <c:ser>
          <c:idx val="10"/>
          <c:order val="10"/>
          <c:tx>
            <c:strRef>
              <c:f>'Investičný plán na roky 23-27'!$C$85</c:f>
              <c:strCache>
                <c:ptCount val="1"/>
                <c:pt idx="0">
                  <c:v>Spolu</c:v>
                </c:pt>
              </c:strCache>
            </c:strRef>
          </c:tx>
          <c:spPr>
            <a:ln>
              <a:noFill/>
            </a:ln>
          </c:spPr>
          <c:marker>
            <c:symbol val="none"/>
          </c:marker>
          <c:cat>
            <c:strRef>
              <c:f>'Investičný plán na roky 23-27'!$J$74:$N$74</c:f>
              <c:strCache>
                <c:ptCount val="5"/>
                <c:pt idx="0">
                  <c:v>2023N</c:v>
                </c:pt>
                <c:pt idx="1">
                  <c:v>2024N</c:v>
                </c:pt>
                <c:pt idx="2">
                  <c:v>2025N</c:v>
                </c:pt>
                <c:pt idx="3">
                  <c:v>2026N</c:v>
                </c:pt>
                <c:pt idx="4">
                  <c:v>2027N</c:v>
                </c:pt>
              </c:strCache>
            </c:strRef>
          </c:cat>
          <c:val>
            <c:numRef>
              <c:f>'Investičný plán na roky 23-27'!$J$85:$N$85</c:f>
              <c:numCache>
                <c:formatCode>#,##0</c:formatCode>
                <c:ptCount val="5"/>
                <c:pt idx="0">
                  <c:v>36432922.340000004</c:v>
                </c:pt>
                <c:pt idx="1">
                  <c:v>81373582</c:v>
                </c:pt>
                <c:pt idx="2">
                  <c:v>113533889.69521411</c:v>
                </c:pt>
                <c:pt idx="3">
                  <c:v>121180282.69521411</c:v>
                </c:pt>
                <c:pt idx="4">
                  <c:v>30124825</c:v>
                </c:pt>
              </c:numCache>
            </c:numRef>
          </c:val>
          <c:smooth val="0"/>
        </c:ser>
        <c:dLbls>
          <c:showLegendKey val="0"/>
          <c:showVal val="0"/>
          <c:showCatName val="0"/>
          <c:showSerName val="0"/>
          <c:showPercent val="0"/>
          <c:showBubbleSize val="0"/>
        </c:dLbls>
        <c:marker val="1"/>
        <c:smooth val="0"/>
        <c:axId val="294239616"/>
        <c:axId val="294257792"/>
      </c:lineChart>
      <c:catAx>
        <c:axId val="294239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sk-SK"/>
          </a:p>
        </c:txPr>
        <c:crossAx val="294257792"/>
        <c:crosses val="autoZero"/>
        <c:auto val="1"/>
        <c:lblAlgn val="ctr"/>
        <c:lblOffset val="100"/>
        <c:noMultiLvlLbl val="0"/>
      </c:catAx>
      <c:valAx>
        <c:axId val="294257792"/>
        <c:scaling>
          <c:orientation val="minMax"/>
        </c:scaling>
        <c:delete val="0"/>
        <c:axPos val="l"/>
        <c:majorGridlines>
          <c:spPr>
            <a:ln w="6350" cap="flat" cmpd="sng" algn="ctr">
              <a:solidFill>
                <a:schemeClr val="bg1">
                  <a:lumMod val="85000"/>
                </a:schemeClr>
              </a:solidFill>
              <a:prstDash val="dash"/>
              <a:round/>
            </a:ln>
            <a:effectLst/>
          </c:spPr>
        </c:majorGridlines>
        <c:numFmt formatCode="#,##0" sourceLinked="1"/>
        <c:majorTickMark val="none"/>
        <c:minorTickMark val="none"/>
        <c:tickLblPos val="nextTo"/>
        <c:spPr>
          <a:noFill/>
          <a:ln>
            <a:noFill/>
          </a:ln>
          <a:effectLst/>
        </c:spPr>
        <c:txPr>
          <a:bodyPr rot="-60000000" vert="horz"/>
          <a:lstStyle/>
          <a:p>
            <a:pPr>
              <a:defRPr/>
            </a:pPr>
            <a:endParaRPr lang="sk-SK"/>
          </a:p>
        </c:txPr>
        <c:crossAx val="294239616"/>
        <c:crosses val="autoZero"/>
        <c:crossBetween val="between"/>
        <c:dispUnits>
          <c:builtInUnit val="millions"/>
        </c:dispUnits>
      </c:valAx>
      <c:spPr>
        <a:noFill/>
        <a:ln>
          <a:noFill/>
        </a:ln>
        <a:effectLst/>
      </c:spPr>
    </c:plotArea>
    <c:legend>
      <c:legendPos val="b"/>
      <c:legendEntry>
        <c:idx val="10"/>
        <c:delete val="1"/>
      </c:legendEntry>
      <c:layout>
        <c:manualLayout>
          <c:xMode val="edge"/>
          <c:yMode val="edge"/>
          <c:x val="1.1680299341625028E-5"/>
          <c:y val="1.5685267602419291E-3"/>
          <c:w val="0.50097144975899144"/>
          <c:h val="0.44132110336102282"/>
        </c:manualLayout>
      </c:layout>
      <c:overlay val="1"/>
      <c:spPr>
        <a:noFill/>
        <a:ln>
          <a:noFill/>
        </a:ln>
        <a:effectLst/>
      </c:spPr>
      <c:txPr>
        <a:bodyPr rot="0" vert="horz"/>
        <a:lstStyle/>
        <a:p>
          <a:pPr>
            <a:defRPr/>
          </a:pPr>
          <a:endParaRPr lang="sk-SK"/>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baseline="0">
          <a:solidFill>
            <a:sysClr val="windowText" lastClr="000000"/>
          </a:solidFill>
          <a:latin typeface="Arial Narrow" panose="020B0606020202030204" pitchFamily="34" charset="0"/>
        </a:defRPr>
      </a:pPr>
      <a:endParaRPr lang="sk-SK"/>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800957572611113E-2"/>
          <c:y val="4.1234984902653184E-2"/>
          <c:w val="0.86933102592945111"/>
          <c:h val="0.86572266210456283"/>
        </c:manualLayout>
      </c:layout>
      <c:scatterChart>
        <c:scatterStyle val="lineMarker"/>
        <c:varyColors val="0"/>
        <c:ser>
          <c:idx val="0"/>
          <c:order val="0"/>
          <c:spPr>
            <a:ln w="28575">
              <a:noFill/>
            </a:ln>
          </c:spPr>
          <c:marker>
            <c:symbol val="x"/>
            <c:size val="2"/>
          </c:marker>
          <c:xVal>
            <c:strRef>
              <c:f>kontrola!$A$78:$A$521</c:f>
              <c:strCache>
                <c:ptCount val="422"/>
                <c:pt idx="0">
                  <c:v>SND202215</c:v>
                </c:pt>
                <c:pt idx="1">
                  <c:v>BIB202304</c:v>
                </c:pt>
                <c:pt idx="2">
                  <c:v>SND202115</c:v>
                </c:pt>
                <c:pt idx="3">
                  <c:v>ŠO202215</c:v>
                </c:pt>
                <c:pt idx="4">
                  <c:v>SND202102</c:v>
                </c:pt>
                <c:pt idx="5">
                  <c:v>SF202305</c:v>
                </c:pt>
                <c:pt idx="6">
                  <c:v>SND202304</c:v>
                </c:pt>
                <c:pt idx="7">
                  <c:v>SND202305</c:v>
                </c:pt>
                <c:pt idx="8">
                  <c:v>ÚĽUV202302</c:v>
                </c:pt>
                <c:pt idx="9">
                  <c:v>NDKE202105</c:v>
                </c:pt>
                <c:pt idx="10">
                  <c:v>ŠO202212</c:v>
                </c:pt>
                <c:pt idx="11">
                  <c:v>ŠO202110</c:v>
                </c:pt>
                <c:pt idx="12">
                  <c:v>NDKE202110</c:v>
                </c:pt>
                <c:pt idx="13">
                  <c:v>SF202304</c:v>
                </c:pt>
                <c:pt idx="14">
                  <c:v>ŠO202205</c:v>
                </c:pt>
                <c:pt idx="15">
                  <c:v>SND202210</c:v>
                </c:pt>
                <c:pt idx="16">
                  <c:v>HC202105</c:v>
                </c:pt>
                <c:pt idx="17">
                  <c:v>ŠO202210</c:v>
                </c:pt>
                <c:pt idx="18">
                  <c:v>SF202303</c:v>
                </c:pt>
                <c:pt idx="19">
                  <c:v>MKSRSPRI202103</c:v>
                </c:pt>
                <c:pt idx="20">
                  <c:v>ŠO202202</c:v>
                </c:pt>
                <c:pt idx="21">
                  <c:v>PÚSR202110</c:v>
                </c:pt>
                <c:pt idx="22">
                  <c:v>SF202109</c:v>
                </c:pt>
                <c:pt idx="23">
                  <c:v>ÚĽUV202101</c:v>
                </c:pt>
                <c:pt idx="24">
                  <c:v>ÚĽUV202105</c:v>
                </c:pt>
                <c:pt idx="25">
                  <c:v>ŠO202216</c:v>
                </c:pt>
                <c:pt idx="26">
                  <c:v>ŠVKE202105</c:v>
                </c:pt>
                <c:pt idx="27">
                  <c:v>SNMSK202201</c:v>
                </c:pt>
                <c:pt idx="28">
                  <c:v>STM202111</c:v>
                </c:pt>
                <c:pt idx="29">
                  <c:v>MKSRSVOSM202304</c:v>
                </c:pt>
                <c:pt idx="30">
                  <c:v>HC202104</c:v>
                </c:pt>
                <c:pt idx="31">
                  <c:v>BIB202307</c:v>
                </c:pt>
                <c:pt idx="32">
                  <c:v>SND202209</c:v>
                </c:pt>
                <c:pt idx="33">
                  <c:v>SND202207</c:v>
                </c:pt>
                <c:pt idx="34">
                  <c:v>NDKE202127</c:v>
                </c:pt>
                <c:pt idx="35">
                  <c:v>STM202110</c:v>
                </c:pt>
                <c:pt idx="36">
                  <c:v>SNMMSNR202201</c:v>
                </c:pt>
                <c:pt idx="37">
                  <c:v>SNMMM202202</c:v>
                </c:pt>
                <c:pt idx="38">
                  <c:v>SND202116</c:v>
                </c:pt>
                <c:pt idx="39">
                  <c:v>SNK202302</c:v>
                </c:pt>
                <c:pt idx="40">
                  <c:v>ŠVKE202104</c:v>
                </c:pt>
                <c:pt idx="41">
                  <c:v>NDKE202302</c:v>
                </c:pt>
                <c:pt idx="42">
                  <c:v>SNMMM202206</c:v>
                </c:pt>
                <c:pt idx="43">
                  <c:v>UKB202106</c:v>
                </c:pt>
                <c:pt idx="44">
                  <c:v>BIB202301</c:v>
                </c:pt>
                <c:pt idx="45">
                  <c:v>UKB202104</c:v>
                </c:pt>
                <c:pt idx="46">
                  <c:v>ŠO202213</c:v>
                </c:pt>
                <c:pt idx="47">
                  <c:v>SND202217</c:v>
                </c:pt>
                <c:pt idx="48">
                  <c:v>SNMPM202102</c:v>
                </c:pt>
                <c:pt idx="49">
                  <c:v>NDKE202232</c:v>
                </c:pt>
                <c:pt idx="50">
                  <c:v>SND202117</c:v>
                </c:pt>
                <c:pt idx="51">
                  <c:v>ŠVKE202109</c:v>
                </c:pt>
                <c:pt idx="52">
                  <c:v>PÚSR202103</c:v>
                </c:pt>
                <c:pt idx="53">
                  <c:v>ÚĽUV202110</c:v>
                </c:pt>
                <c:pt idx="54">
                  <c:v>ŠVKE202103</c:v>
                </c:pt>
                <c:pt idx="55">
                  <c:v>SF202308</c:v>
                </c:pt>
                <c:pt idx="56">
                  <c:v>BIB202306</c:v>
                </c:pt>
                <c:pt idx="57">
                  <c:v>ŠVKE202201</c:v>
                </c:pt>
                <c:pt idx="58">
                  <c:v>PÚSR202304</c:v>
                </c:pt>
                <c:pt idx="59">
                  <c:v>SF202105</c:v>
                </c:pt>
                <c:pt idx="60">
                  <c:v>DNS202103</c:v>
                </c:pt>
                <c:pt idx="61">
                  <c:v>NDKE202106</c:v>
                </c:pt>
                <c:pt idx="62">
                  <c:v>ŠO202211</c:v>
                </c:pt>
                <c:pt idx="63">
                  <c:v>SNMHIM202101</c:v>
                </c:pt>
                <c:pt idx="64">
                  <c:v>SFÚ202105</c:v>
                </c:pt>
                <c:pt idx="65">
                  <c:v>SNMMČK202102</c:v>
                </c:pt>
                <c:pt idx="66">
                  <c:v>SND202114</c:v>
                </c:pt>
                <c:pt idx="67">
                  <c:v>TDIS202101</c:v>
                </c:pt>
                <c:pt idx="68">
                  <c:v>DÚ202104</c:v>
                </c:pt>
                <c:pt idx="69">
                  <c:v>SNMMM202205</c:v>
                </c:pt>
                <c:pt idx="70">
                  <c:v>SNK202301</c:v>
                </c:pt>
                <c:pt idx="71">
                  <c:v>SND202306</c:v>
                </c:pt>
                <c:pt idx="72">
                  <c:v>SF202302</c:v>
                </c:pt>
                <c:pt idx="73">
                  <c:v>BIB202302</c:v>
                </c:pt>
                <c:pt idx="74">
                  <c:v>PÚSR202303</c:v>
                </c:pt>
                <c:pt idx="75">
                  <c:v>DNS202113</c:v>
                </c:pt>
                <c:pt idx="76">
                  <c:v>SNK202101</c:v>
                </c:pt>
                <c:pt idx="77">
                  <c:v>ÚĽUV202109</c:v>
                </c:pt>
                <c:pt idx="78">
                  <c:v>ÚĽUV202301</c:v>
                </c:pt>
                <c:pt idx="79">
                  <c:v>ŠO202208</c:v>
                </c:pt>
                <c:pt idx="80">
                  <c:v>SNMGR202202</c:v>
                </c:pt>
                <c:pt idx="81">
                  <c:v>BIB202303</c:v>
                </c:pt>
                <c:pt idx="82">
                  <c:v>UKB202103</c:v>
                </c:pt>
                <c:pt idx="83">
                  <c:v>SNMSK202103</c:v>
                </c:pt>
                <c:pt idx="84">
                  <c:v>UKB202105</c:v>
                </c:pt>
                <c:pt idx="85">
                  <c:v>HC202103</c:v>
                </c:pt>
                <c:pt idx="86">
                  <c:v>DNS202109</c:v>
                </c:pt>
                <c:pt idx="87">
                  <c:v>SND202205</c:v>
                </c:pt>
                <c:pt idx="88">
                  <c:v>SNMMČK202201</c:v>
                </c:pt>
                <c:pt idx="89">
                  <c:v>SNK202303</c:v>
                </c:pt>
                <c:pt idx="90">
                  <c:v>UKB202110</c:v>
                </c:pt>
                <c:pt idx="91">
                  <c:v>DÚ202203</c:v>
                </c:pt>
                <c:pt idx="92">
                  <c:v>SND202208</c:v>
                </c:pt>
                <c:pt idx="93">
                  <c:v>ÚĽUV202103</c:v>
                </c:pt>
                <c:pt idx="94">
                  <c:v>SNG202105</c:v>
                </c:pt>
                <c:pt idx="95">
                  <c:v>ŠVKE202106</c:v>
                </c:pt>
                <c:pt idx="96">
                  <c:v>ŠO202112</c:v>
                </c:pt>
                <c:pt idx="97">
                  <c:v>STM202104</c:v>
                </c:pt>
                <c:pt idx="98">
                  <c:v>PUSR202305</c:v>
                </c:pt>
                <c:pt idx="99">
                  <c:v>SNG202202</c:v>
                </c:pt>
                <c:pt idx="100">
                  <c:v>SND202206</c:v>
                </c:pt>
                <c:pt idx="101">
                  <c:v>SNMMM202201</c:v>
                </c:pt>
                <c:pt idx="102">
                  <c:v>SND202214</c:v>
                </c:pt>
                <c:pt idx="103">
                  <c:v>ÚĽUV202304</c:v>
                </c:pt>
                <c:pt idx="104">
                  <c:v>ŠVKBB202110</c:v>
                </c:pt>
                <c:pt idx="105">
                  <c:v>MKSRSVOSM202305</c:v>
                </c:pt>
                <c:pt idx="106">
                  <c:v>SF202110</c:v>
                </c:pt>
                <c:pt idx="107">
                  <c:v>NDKE202121</c:v>
                </c:pt>
                <c:pt idx="108">
                  <c:v>SF202104</c:v>
                </c:pt>
                <c:pt idx="109">
                  <c:v>SND202113</c:v>
                </c:pt>
                <c:pt idx="110">
                  <c:v>SND202307</c:v>
                </c:pt>
                <c:pt idx="111">
                  <c:v>SND202301</c:v>
                </c:pt>
                <c:pt idx="112">
                  <c:v>NOC202102</c:v>
                </c:pt>
                <c:pt idx="113">
                  <c:v>SNMGR202301</c:v>
                </c:pt>
                <c:pt idx="114">
                  <c:v>PÚSR202107</c:v>
                </c:pt>
                <c:pt idx="115">
                  <c:v>SF202301</c:v>
                </c:pt>
                <c:pt idx="116">
                  <c:v>ÚĽUV202106</c:v>
                </c:pt>
                <c:pt idx="117">
                  <c:v>TDIS202103</c:v>
                </c:pt>
                <c:pt idx="118">
                  <c:v>NDKE202129</c:v>
                </c:pt>
                <c:pt idx="119">
                  <c:v>HC202102</c:v>
                </c:pt>
                <c:pt idx="120">
                  <c:v>SNMMRKPO202107</c:v>
                </c:pt>
                <c:pt idx="121">
                  <c:v>PÚSR202109</c:v>
                </c:pt>
                <c:pt idx="122">
                  <c:v>ŠVKBB202101</c:v>
                </c:pt>
                <c:pt idx="123">
                  <c:v>NOC202104</c:v>
                </c:pt>
                <c:pt idx="124">
                  <c:v>ŠKOZI202101</c:v>
                </c:pt>
                <c:pt idx="125">
                  <c:v>STM202103</c:v>
                </c:pt>
                <c:pt idx="126">
                  <c:v>SND202119</c:v>
                </c:pt>
                <c:pt idx="127">
                  <c:v>BIB202101</c:v>
                </c:pt>
                <c:pt idx="128">
                  <c:v>ŠVKE202108</c:v>
                </c:pt>
                <c:pt idx="129">
                  <c:v>SND202204</c:v>
                </c:pt>
                <c:pt idx="130">
                  <c:v>NDKE202109</c:v>
                </c:pt>
                <c:pt idx="131">
                  <c:v>NOC202109</c:v>
                </c:pt>
                <c:pt idx="132">
                  <c:v>SND202315</c:v>
                </c:pt>
                <c:pt idx="133">
                  <c:v>ÚĽUV202111</c:v>
                </c:pt>
                <c:pt idx="134">
                  <c:v>SNG202205</c:v>
                </c:pt>
                <c:pt idx="135">
                  <c:v>SNMBAB202103</c:v>
                </c:pt>
                <c:pt idx="136">
                  <c:v>NOC202112</c:v>
                </c:pt>
                <c:pt idx="137">
                  <c:v>ŠVKPO202302</c:v>
                </c:pt>
                <c:pt idx="138">
                  <c:v>NOC202110</c:v>
                </c:pt>
                <c:pt idx="139">
                  <c:v>ŠO202105</c:v>
                </c:pt>
                <c:pt idx="140">
                  <c:v>SND202111</c:v>
                </c:pt>
                <c:pt idx="141">
                  <c:v>SND202303</c:v>
                </c:pt>
                <c:pt idx="142">
                  <c:v>SNMHIM202105</c:v>
                </c:pt>
                <c:pt idx="143">
                  <c:v>NDKE202216</c:v>
                </c:pt>
                <c:pt idx="144">
                  <c:v>SNMMRKPO202112</c:v>
                </c:pt>
                <c:pt idx="145">
                  <c:v>SF202311</c:v>
                </c:pt>
                <c:pt idx="146">
                  <c:v>SÚH202202</c:v>
                </c:pt>
                <c:pt idx="147">
                  <c:v>NDKE202111</c:v>
                </c:pt>
                <c:pt idx="148">
                  <c:v>UKB202112</c:v>
                </c:pt>
                <c:pt idx="149">
                  <c:v>SF202309</c:v>
                </c:pt>
                <c:pt idx="150">
                  <c:v>SND202211</c:v>
                </c:pt>
                <c:pt idx="151">
                  <c:v>ŠO202217</c:v>
                </c:pt>
                <c:pt idx="152">
                  <c:v>HC202107</c:v>
                </c:pt>
                <c:pt idx="153">
                  <c:v>SNMPM202103 pozastavený</c:v>
                </c:pt>
                <c:pt idx="154">
                  <c:v>SNMMKM202102</c:v>
                </c:pt>
                <c:pt idx="155">
                  <c:v>UKB202301</c:v>
                </c:pt>
                <c:pt idx="156">
                  <c:v>PÚSR202104</c:v>
                </c:pt>
                <c:pt idx="157">
                  <c:v>SNMMKM202201</c:v>
                </c:pt>
                <c:pt idx="158">
                  <c:v>SNK202110</c:v>
                </c:pt>
                <c:pt idx="159">
                  <c:v>ŠVKBB202103</c:v>
                </c:pt>
                <c:pt idx="160">
                  <c:v>KHB202201</c:v>
                </c:pt>
                <c:pt idx="161">
                  <c:v>SNG202104</c:v>
                </c:pt>
                <c:pt idx="162">
                  <c:v>STM202108</c:v>
                </c:pt>
                <c:pt idx="163">
                  <c:v>DNS202111</c:v>
                </c:pt>
                <c:pt idx="164">
                  <c:v>PÚSR202105</c:v>
                </c:pt>
                <c:pt idx="165">
                  <c:v>SNMMRKPO202113</c:v>
                </c:pt>
                <c:pt idx="166">
                  <c:v>DNS202105</c:v>
                </c:pt>
                <c:pt idx="167">
                  <c:v>ŠFK202102</c:v>
                </c:pt>
                <c:pt idx="168">
                  <c:v>BIB202305</c:v>
                </c:pt>
                <c:pt idx="169">
                  <c:v>PUSR202309</c:v>
                </c:pt>
                <c:pt idx="170">
                  <c:v>ŠFK202301</c:v>
                </c:pt>
                <c:pt idx="171">
                  <c:v>NDKE202103</c:v>
                </c:pt>
                <c:pt idx="172">
                  <c:v>SF202108</c:v>
                </c:pt>
                <c:pt idx="173">
                  <c:v>ŠVKPO202301</c:v>
                </c:pt>
                <c:pt idx="174">
                  <c:v>NDKE202102</c:v>
                </c:pt>
                <c:pt idx="175">
                  <c:v>PUSR202308</c:v>
                </c:pt>
                <c:pt idx="176">
                  <c:v>SNMMM202304</c:v>
                </c:pt>
                <c:pt idx="177">
                  <c:v>SND202302</c:v>
                </c:pt>
                <c:pt idx="178">
                  <c:v>NDKE202108</c:v>
                </c:pt>
                <c:pt idx="179">
                  <c:v>STM202113</c:v>
                </c:pt>
                <c:pt idx="180">
                  <c:v>SNMMRKPO202202</c:v>
                </c:pt>
                <c:pt idx="181">
                  <c:v>SÚH202103</c:v>
                </c:pt>
                <c:pt idx="182">
                  <c:v>TDIS202102</c:v>
                </c:pt>
                <c:pt idx="183">
                  <c:v>PÚSR202302</c:v>
                </c:pt>
                <c:pt idx="184">
                  <c:v>ŠKOZI202301</c:v>
                </c:pt>
                <c:pt idx="185">
                  <c:v>SNMMRKPO202108</c:v>
                </c:pt>
                <c:pt idx="186">
                  <c:v>DNS202107</c:v>
                </c:pt>
                <c:pt idx="187">
                  <c:v>STM202114</c:v>
                </c:pt>
                <c:pt idx="188">
                  <c:v>NDKE202125</c:v>
                </c:pt>
                <c:pt idx="189">
                  <c:v>STM202109</c:v>
                </c:pt>
                <c:pt idx="190">
                  <c:v>SLC202103</c:v>
                </c:pt>
                <c:pt idx="191">
                  <c:v>SNMMB202201</c:v>
                </c:pt>
                <c:pt idx="192">
                  <c:v>ŠO202209</c:v>
                </c:pt>
                <c:pt idx="193">
                  <c:v>DNS202112</c:v>
                </c:pt>
                <c:pt idx="194">
                  <c:v>NOC202111</c:v>
                </c:pt>
                <c:pt idx="195">
                  <c:v>SNMMSNR202203</c:v>
                </c:pt>
                <c:pt idx="196">
                  <c:v>PÚSR202101</c:v>
                </c:pt>
                <c:pt idx="197">
                  <c:v>ŠVKBB202301</c:v>
                </c:pt>
                <c:pt idx="198">
                  <c:v>SNMMRKPO202117</c:v>
                </c:pt>
                <c:pt idx="199">
                  <c:v>ŠFK202203</c:v>
                </c:pt>
                <c:pt idx="200">
                  <c:v>SNMMRKPO202109</c:v>
                </c:pt>
                <c:pt idx="201">
                  <c:v>ÚĽUV202108</c:v>
                </c:pt>
                <c:pt idx="202">
                  <c:v>SCD202201</c:v>
                </c:pt>
                <c:pt idx="203">
                  <c:v>Lúčnica202103</c:v>
                </c:pt>
                <c:pt idx="204">
                  <c:v>SND202316</c:v>
                </c:pt>
                <c:pt idx="205">
                  <c:v>DNS202106</c:v>
                </c:pt>
                <c:pt idx="206">
                  <c:v>NDKE202128</c:v>
                </c:pt>
                <c:pt idx="207">
                  <c:v>SNMBAB202102</c:v>
                </c:pt>
                <c:pt idx="208">
                  <c:v>SNMMM202203</c:v>
                </c:pt>
                <c:pt idx="209">
                  <c:v>SĽUK202104</c:v>
                </c:pt>
                <c:pt idx="210">
                  <c:v>NOC202101</c:v>
                </c:pt>
                <c:pt idx="211">
                  <c:v>NDKE202107</c:v>
                </c:pt>
                <c:pt idx="212">
                  <c:v>SNMMRKPO202110</c:v>
                </c:pt>
                <c:pt idx="213">
                  <c:v>SF202310</c:v>
                </c:pt>
                <c:pt idx="214">
                  <c:v>NOC202107</c:v>
                </c:pt>
                <c:pt idx="215">
                  <c:v>SNMBAB202301</c:v>
                </c:pt>
                <c:pt idx="216">
                  <c:v>KHB202105</c:v>
                </c:pt>
                <c:pt idx="217">
                  <c:v>SFÚ202102</c:v>
                </c:pt>
                <c:pt idx="218">
                  <c:v>SNMMRKPO202116</c:v>
                </c:pt>
                <c:pt idx="219">
                  <c:v>SND202309</c:v>
                </c:pt>
                <c:pt idx="220">
                  <c:v>DNS202110</c:v>
                </c:pt>
                <c:pt idx="221">
                  <c:v>UKB202109</c:v>
                </c:pt>
                <c:pt idx="222">
                  <c:v>SNMMRKPO202114</c:v>
                </c:pt>
                <c:pt idx="223">
                  <c:v>ŠVKBB202105</c:v>
                </c:pt>
                <c:pt idx="224">
                  <c:v>KHB202110</c:v>
                </c:pt>
                <c:pt idx="225">
                  <c:v>ÚĽUV202107</c:v>
                </c:pt>
                <c:pt idx="226">
                  <c:v>ŠFK202205</c:v>
                </c:pt>
                <c:pt idx="227">
                  <c:v>ŠFK202201</c:v>
                </c:pt>
                <c:pt idx="228">
                  <c:v>SĽUK202105</c:v>
                </c:pt>
                <c:pt idx="229">
                  <c:v>SFÚ202306</c:v>
                </c:pt>
                <c:pt idx="230">
                  <c:v>SND202311</c:v>
                </c:pt>
                <c:pt idx="231">
                  <c:v>ŠKOZI202104</c:v>
                </c:pt>
                <c:pt idx="232">
                  <c:v>SNMMM202301</c:v>
                </c:pt>
                <c:pt idx="233">
                  <c:v>NDKE202115</c:v>
                </c:pt>
                <c:pt idx="234">
                  <c:v>ŠO202214</c:v>
                </c:pt>
                <c:pt idx="235">
                  <c:v>ŠVKBB202201</c:v>
                </c:pt>
                <c:pt idx="236">
                  <c:v>SNMMRKPO202303</c:v>
                </c:pt>
                <c:pt idx="237">
                  <c:v>DNS202108</c:v>
                </c:pt>
                <c:pt idx="238">
                  <c:v>STM202301</c:v>
                </c:pt>
                <c:pt idx="239">
                  <c:v>PÚSR202307</c:v>
                </c:pt>
                <c:pt idx="240">
                  <c:v>SLC202101</c:v>
                </c:pt>
                <c:pt idx="241">
                  <c:v>ŠKOZI202103</c:v>
                </c:pt>
                <c:pt idx="242">
                  <c:v>SNMMM202204</c:v>
                </c:pt>
                <c:pt idx="243">
                  <c:v>SND202313</c:v>
                </c:pt>
                <c:pt idx="244">
                  <c:v>SND202314</c:v>
                </c:pt>
                <c:pt idx="245">
                  <c:v>SF202107</c:v>
                </c:pt>
                <c:pt idx="246">
                  <c:v>NOC202113</c:v>
                </c:pt>
                <c:pt idx="247">
                  <c:v>SND202308</c:v>
                </c:pt>
                <c:pt idx="248">
                  <c:v>NOC202106</c:v>
                </c:pt>
                <c:pt idx="249">
                  <c:v>SNMMBE202104</c:v>
                </c:pt>
                <c:pt idx="250">
                  <c:v>SLC202102</c:v>
                </c:pt>
                <c:pt idx="251">
                  <c:v>SNMMUKS202106</c:v>
                </c:pt>
                <c:pt idx="252">
                  <c:v>STM202201</c:v>
                </c:pt>
                <c:pt idx="253">
                  <c:v>SNMBAB202104</c:v>
                </c:pt>
                <c:pt idx="254">
                  <c:v>STM202107</c:v>
                </c:pt>
                <c:pt idx="255">
                  <c:v>SF202103</c:v>
                </c:pt>
                <c:pt idx="256">
                  <c:v>SÚH202301</c:v>
                </c:pt>
                <c:pt idx="257">
                  <c:v>PÚSR202202</c:v>
                </c:pt>
                <c:pt idx="258">
                  <c:v>NDKE202118</c:v>
                </c:pt>
                <c:pt idx="259">
                  <c:v>SF202306</c:v>
                </c:pt>
                <c:pt idx="260">
                  <c:v>ÚĽUV202303</c:v>
                </c:pt>
                <c:pt idx="261">
                  <c:v>ŠFK202202</c:v>
                </c:pt>
                <c:pt idx="262">
                  <c:v>DNS202101</c:v>
                </c:pt>
                <c:pt idx="263">
                  <c:v>UKB202302</c:v>
                </c:pt>
                <c:pt idx="264">
                  <c:v>STM202106</c:v>
                </c:pt>
                <c:pt idx="265">
                  <c:v>ŠKOZI202102</c:v>
                </c:pt>
                <c:pt idx="266">
                  <c:v>SND202213</c:v>
                </c:pt>
                <c:pt idx="267">
                  <c:v>SND202310</c:v>
                </c:pt>
                <c:pt idx="268">
                  <c:v>SF202102</c:v>
                </c:pt>
                <c:pt idx="269">
                  <c:v>SNMMSNR202202</c:v>
                </c:pt>
                <c:pt idx="270">
                  <c:v>MKSRSPRI202307</c:v>
                </c:pt>
                <c:pt idx="271">
                  <c:v>SNK202109</c:v>
                </c:pt>
                <c:pt idx="272">
                  <c:v>SNMHIM202102</c:v>
                </c:pt>
                <c:pt idx="273">
                  <c:v>DÚ202109</c:v>
                </c:pt>
                <c:pt idx="274">
                  <c:v>NOC202108</c:v>
                </c:pt>
                <c:pt idx="275">
                  <c:v>SCD202202</c:v>
                </c:pt>
                <c:pt idx="276">
                  <c:v>SĽUK202102</c:v>
                </c:pt>
                <c:pt idx="277">
                  <c:v>ŠVKBB202108</c:v>
                </c:pt>
                <c:pt idx="278">
                  <c:v>SND202112</c:v>
                </c:pt>
                <c:pt idx="279">
                  <c:v>ŠFK202105</c:v>
                </c:pt>
                <c:pt idx="280">
                  <c:v>SNMSK202102</c:v>
                </c:pt>
                <c:pt idx="281">
                  <c:v>ŠFK202101</c:v>
                </c:pt>
                <c:pt idx="282">
                  <c:v>Lúčnica202202</c:v>
                </c:pt>
                <c:pt idx="283">
                  <c:v>UKB202108</c:v>
                </c:pt>
                <c:pt idx="284">
                  <c:v>SĽUK202106</c:v>
                </c:pt>
                <c:pt idx="285">
                  <c:v>SNK202105</c:v>
                </c:pt>
                <c:pt idx="286">
                  <c:v>UKB202114</c:v>
                </c:pt>
                <c:pt idx="287">
                  <c:v>DÚ202105</c:v>
                </c:pt>
                <c:pt idx="288">
                  <c:v>SND202110</c:v>
                </c:pt>
                <c:pt idx="289">
                  <c:v>SNMMRKPO202205</c:v>
                </c:pt>
                <c:pt idx="290">
                  <c:v>ŠKOZI202107</c:v>
                </c:pt>
                <c:pt idx="291">
                  <c:v>SF202101-2</c:v>
                </c:pt>
                <c:pt idx="292">
                  <c:v>SNMMM202102</c:v>
                </c:pt>
                <c:pt idx="293">
                  <c:v>BIB202308</c:v>
                </c:pt>
                <c:pt idx="294">
                  <c:v>DÚ202110</c:v>
                </c:pt>
                <c:pt idx="295">
                  <c:v>PÚSR202111</c:v>
                </c:pt>
                <c:pt idx="296">
                  <c:v>ŠFK202104</c:v>
                </c:pt>
                <c:pt idx="297">
                  <c:v>NDKE202117</c:v>
                </c:pt>
                <c:pt idx="298">
                  <c:v>SNK202102</c:v>
                </c:pt>
                <c:pt idx="299">
                  <c:v>ŠFK202204</c:v>
                </c:pt>
                <c:pt idx="300">
                  <c:v>NOC202105</c:v>
                </c:pt>
                <c:pt idx="301">
                  <c:v>ŠVKBB202102</c:v>
                </c:pt>
                <c:pt idx="302">
                  <c:v>SNMMRKPO202201</c:v>
                </c:pt>
                <c:pt idx="303">
                  <c:v>SNMMSNR202101</c:v>
                </c:pt>
                <c:pt idx="304">
                  <c:v>UKB202111</c:v>
                </c:pt>
                <c:pt idx="305">
                  <c:v>NOC202103</c:v>
                </c:pt>
                <c:pt idx="306">
                  <c:v>SNK202304</c:v>
                </c:pt>
                <c:pt idx="307">
                  <c:v>SND202109</c:v>
                </c:pt>
                <c:pt idx="308">
                  <c:v>SNMSM202104</c:v>
                </c:pt>
                <c:pt idx="309">
                  <c:v>PÚSR202306</c:v>
                </c:pt>
                <c:pt idx="310">
                  <c:v>SĽUK202201</c:v>
                </c:pt>
                <c:pt idx="311">
                  <c:v>SNG202201</c:v>
                </c:pt>
                <c:pt idx="312">
                  <c:v>SNMMUKS202102</c:v>
                </c:pt>
                <c:pt idx="313">
                  <c:v>HC202106</c:v>
                </c:pt>
                <c:pt idx="314">
                  <c:v>ŠVKPO202202</c:v>
                </c:pt>
                <c:pt idx="315">
                  <c:v>SNMSK202202</c:v>
                </c:pt>
                <c:pt idx="316">
                  <c:v>SNMHIM202201</c:v>
                </c:pt>
                <c:pt idx="317">
                  <c:v>SNMMRKPO202102</c:v>
                </c:pt>
                <c:pt idx="318">
                  <c:v>SNMMUKS202101</c:v>
                </c:pt>
                <c:pt idx="319">
                  <c:v>SNMHUM202107</c:v>
                </c:pt>
                <c:pt idx="320">
                  <c:v>SND202108</c:v>
                </c:pt>
                <c:pt idx="321">
                  <c:v>MKSRSVOSM202303</c:v>
                </c:pt>
                <c:pt idx="322">
                  <c:v>SND202312</c:v>
                </c:pt>
                <c:pt idx="323">
                  <c:v>UKB202115</c:v>
                </c:pt>
                <c:pt idx="324">
                  <c:v>NDKE202104</c:v>
                </c:pt>
                <c:pt idx="325">
                  <c:v>ŠVKE202301</c:v>
                </c:pt>
                <c:pt idx="326">
                  <c:v>SNMMĽŠ202101</c:v>
                </c:pt>
                <c:pt idx="327">
                  <c:v>ŠVKPO202102</c:v>
                </c:pt>
                <c:pt idx="328">
                  <c:v>DÚ202304</c:v>
                </c:pt>
                <c:pt idx="329">
                  <c:v>SNMMBE202102</c:v>
                </c:pt>
                <c:pt idx="330">
                  <c:v>SNMSM202103</c:v>
                </c:pt>
                <c:pt idx="331">
                  <c:v>SNMMM202103</c:v>
                </c:pt>
                <c:pt idx="332">
                  <c:v>DÚ202106</c:v>
                </c:pt>
                <c:pt idx="333">
                  <c:v>NOC202114</c:v>
                </c:pt>
                <c:pt idx="334">
                  <c:v>ŠVKBB202104</c:v>
                </c:pt>
                <c:pt idx="335">
                  <c:v>SÚH202101</c:v>
                </c:pt>
                <c:pt idx="336">
                  <c:v>SFÚ202103</c:v>
                </c:pt>
                <c:pt idx="337">
                  <c:v>DÚ202103</c:v>
                </c:pt>
                <c:pt idx="338">
                  <c:v>SNMBAB202101</c:v>
                </c:pt>
                <c:pt idx="339">
                  <c:v>ŠVKE202107</c:v>
                </c:pt>
                <c:pt idx="340">
                  <c:v>SNMMRKPO202104</c:v>
                </c:pt>
                <c:pt idx="341">
                  <c:v>SND202107</c:v>
                </c:pt>
                <c:pt idx="342">
                  <c:v>SNMMRKPO202204</c:v>
                </c:pt>
                <c:pt idx="343">
                  <c:v>ŠVKBB202109</c:v>
                </c:pt>
                <c:pt idx="344">
                  <c:v>ŠFK202106</c:v>
                </c:pt>
                <c:pt idx="345">
                  <c:v>SNG202102</c:v>
                </c:pt>
                <c:pt idx="346">
                  <c:v>UKB202204</c:v>
                </c:pt>
                <c:pt idx="347">
                  <c:v>DÚ202107</c:v>
                </c:pt>
                <c:pt idx="348">
                  <c:v>ŠFK202103</c:v>
                </c:pt>
                <c:pt idx="349">
                  <c:v>NDKE202122</c:v>
                </c:pt>
                <c:pt idx="350">
                  <c:v>SND202106</c:v>
                </c:pt>
                <c:pt idx="351">
                  <c:v>SNMAM202201</c:v>
                </c:pt>
                <c:pt idx="352">
                  <c:v>PÚSR202308</c:v>
                </c:pt>
                <c:pt idx="353">
                  <c:v>SNG202101</c:v>
                </c:pt>
                <c:pt idx="354">
                  <c:v>SNG202106</c:v>
                </c:pt>
                <c:pt idx="355">
                  <c:v>STM202105</c:v>
                </c:pt>
                <c:pt idx="356">
                  <c:v>MKSRSVOSM202302</c:v>
                </c:pt>
                <c:pt idx="357">
                  <c:v>ÚĽUV202113</c:v>
                </c:pt>
                <c:pt idx="358">
                  <c:v>SNMMUKS202104</c:v>
                </c:pt>
                <c:pt idx="359">
                  <c:v>SNMSM202101</c:v>
                </c:pt>
                <c:pt idx="360">
                  <c:v>SNMSM202102</c:v>
                </c:pt>
                <c:pt idx="361">
                  <c:v>DÚ202202</c:v>
                </c:pt>
                <c:pt idx="362">
                  <c:v>SNMMŽK202103</c:v>
                </c:pt>
                <c:pt idx="363">
                  <c:v>SNMSM202301</c:v>
                </c:pt>
                <c:pt idx="364">
                  <c:v>DÚ202101</c:v>
                </c:pt>
                <c:pt idx="365">
                  <c:v>SNMMUKS202202</c:v>
                </c:pt>
                <c:pt idx="366">
                  <c:v>SNMMRKPO202101</c:v>
                </c:pt>
                <c:pt idx="367">
                  <c:v>SNMMB202101</c:v>
                </c:pt>
                <c:pt idx="368">
                  <c:v>SĽUK202103</c:v>
                </c:pt>
                <c:pt idx="369">
                  <c:v>SNMMM202303</c:v>
                </c:pt>
                <c:pt idx="370">
                  <c:v>UKB202107</c:v>
                </c:pt>
                <c:pt idx="371">
                  <c:v>SNMMRKPO202106</c:v>
                </c:pt>
                <c:pt idx="372">
                  <c:v>STM202112</c:v>
                </c:pt>
                <c:pt idx="373">
                  <c:v>ŠVKBB202107</c:v>
                </c:pt>
                <c:pt idx="374">
                  <c:v>SND202103</c:v>
                </c:pt>
                <c:pt idx="375">
                  <c:v>SÚH202102</c:v>
                </c:pt>
                <c:pt idx="376">
                  <c:v>UKB202203</c:v>
                </c:pt>
                <c:pt idx="377">
                  <c:v>SNG202203</c:v>
                </c:pt>
                <c:pt idx="378">
                  <c:v>SNMMČK202302</c:v>
                </c:pt>
                <c:pt idx="379">
                  <c:v>SNMMKM202101</c:v>
                </c:pt>
                <c:pt idx="380">
                  <c:v>DÚ202108</c:v>
                </c:pt>
                <c:pt idx="381">
                  <c:v>SCD202101</c:v>
                </c:pt>
                <c:pt idx="382">
                  <c:v>SNMMRKPO202301</c:v>
                </c:pt>
                <c:pt idx="383">
                  <c:v>SNMMRKPO202103</c:v>
                </c:pt>
                <c:pt idx="384">
                  <c:v>TDIS202104</c:v>
                </c:pt>
                <c:pt idx="385">
                  <c:v>SFÚ202101</c:v>
                </c:pt>
                <c:pt idx="386">
                  <c:v>SNMMBE202101</c:v>
                </c:pt>
                <c:pt idx="387">
                  <c:v>UKB202202</c:v>
                </c:pt>
                <c:pt idx="388">
                  <c:v>SNMHUM202104</c:v>
                </c:pt>
                <c:pt idx="389">
                  <c:v>SKNL202301</c:v>
                </c:pt>
                <c:pt idx="390">
                  <c:v>ŠO202101</c:v>
                </c:pt>
                <c:pt idx="391">
                  <c:v>DÚ202201</c:v>
                </c:pt>
                <c:pt idx="392">
                  <c:v>ŠVKE202110</c:v>
                </c:pt>
                <c:pt idx="393">
                  <c:v>SNMGR202101</c:v>
                </c:pt>
                <c:pt idx="394">
                  <c:v>ŠFK202107</c:v>
                </c:pt>
                <c:pt idx="395">
                  <c:v>SNMSK202104</c:v>
                </c:pt>
                <c:pt idx="396">
                  <c:v>MKSRSVOSM202301</c:v>
                </c:pt>
                <c:pt idx="397">
                  <c:v>SNMMM202101</c:v>
                </c:pt>
                <c:pt idx="398">
                  <c:v>SNMMRKPO202203</c:v>
                </c:pt>
                <c:pt idx="399">
                  <c:v>SNMHUM202103</c:v>
                </c:pt>
                <c:pt idx="400">
                  <c:v>SNMMUKS202201</c:v>
                </c:pt>
                <c:pt idx="401">
                  <c:v>SNG202204</c:v>
                </c:pt>
                <c:pt idx="402">
                  <c:v>MKSRSVOSM202102</c:v>
                </c:pt>
                <c:pt idx="403">
                  <c:v>SNMGR202104</c:v>
                </c:pt>
                <c:pt idx="404">
                  <c:v>ŠVKBB202106</c:v>
                </c:pt>
                <c:pt idx="405">
                  <c:v>UKB202113</c:v>
                </c:pt>
                <c:pt idx="406">
                  <c:v>SNMGR202102</c:v>
                </c:pt>
                <c:pt idx="407">
                  <c:v>SNK202103</c:v>
                </c:pt>
                <c:pt idx="408">
                  <c:v>SND202101</c:v>
                </c:pt>
                <c:pt idx="409">
                  <c:v>SNK202104</c:v>
                </c:pt>
                <c:pt idx="410">
                  <c:v>SNG202103</c:v>
                </c:pt>
                <c:pt idx="411">
                  <c:v>SKNL202101</c:v>
                </c:pt>
                <c:pt idx="412">
                  <c:v>SNG202107</c:v>
                </c:pt>
                <c:pt idx="415">
                  <c:v>Q1</c:v>
                </c:pt>
                <c:pt idx="416">
                  <c:v>Q3</c:v>
                </c:pt>
                <c:pt idx="417">
                  <c:v>IQR</c:v>
                </c:pt>
                <c:pt idx="418">
                  <c:v>Hranica</c:v>
                </c:pt>
                <c:pt idx="420">
                  <c:v>STD</c:v>
                </c:pt>
                <c:pt idx="421">
                  <c:v>Hranica</c:v>
                </c:pt>
              </c:strCache>
            </c:strRef>
          </c:xVal>
          <c:yVal>
            <c:numRef>
              <c:f>kontrola!$B$78:$B$521</c:f>
              <c:numCache>
                <c:formatCode>General</c:formatCode>
                <c:ptCount val="444"/>
                <c:pt idx="0">
                  <c:v>570.45030861582177</c:v>
                </c:pt>
                <c:pt idx="1">
                  <c:v>397.27574681085622</c:v>
                </c:pt>
                <c:pt idx="2">
                  <c:v>249.00608709420791</c:v>
                </c:pt>
                <c:pt idx="3">
                  <c:v>157.89577322233006</c:v>
                </c:pt>
                <c:pt idx="4">
                  <c:v>98.830515967691127</c:v>
                </c:pt>
                <c:pt idx="5">
                  <c:v>95.012456674225263</c:v>
                </c:pt>
                <c:pt idx="6">
                  <c:v>86.655170632652755</c:v>
                </c:pt>
                <c:pt idx="7">
                  <c:v>55.727827662291652</c:v>
                </c:pt>
                <c:pt idx="8">
                  <c:v>48.896687130136598</c:v>
                </c:pt>
                <c:pt idx="9">
                  <c:v>37.456107710623002</c:v>
                </c:pt>
                <c:pt idx="10">
                  <c:v>30.985539582658458</c:v>
                </c:pt>
                <c:pt idx="11">
                  <c:v>30.708244120835534</c:v>
                </c:pt>
                <c:pt idx="12">
                  <c:v>29.03071904168025</c:v>
                </c:pt>
                <c:pt idx="13">
                  <c:v>23.753114168556316</c:v>
                </c:pt>
                <c:pt idx="14">
                  <c:v>22.187998268999969</c:v>
                </c:pt>
                <c:pt idx="15">
                  <c:v>21.092200128090205</c:v>
                </c:pt>
                <c:pt idx="16">
                  <c:v>20.856976707569952</c:v>
                </c:pt>
                <c:pt idx="17">
                  <c:v>20.830614845484678</c:v>
                </c:pt>
                <c:pt idx="18">
                  <c:v>19.794261807130262</c:v>
                </c:pt>
                <c:pt idx="19">
                  <c:v>18.957453794475033</c:v>
                </c:pt>
                <c:pt idx="20">
                  <c:v>18.836194275172314</c:v>
                </c:pt>
                <c:pt idx="21">
                  <c:v>18.456408731826986</c:v>
                </c:pt>
                <c:pt idx="22">
                  <c:v>16.94572026189315</c:v>
                </c:pt>
                <c:pt idx="23">
                  <c:v>16.091046485202529</c:v>
                </c:pt>
                <c:pt idx="24">
                  <c:v>15.62442793599813</c:v>
                </c:pt>
                <c:pt idx="25">
                  <c:v>15.515266928375372</c:v>
                </c:pt>
                <c:pt idx="26">
                  <c:v>14.815717620111439</c:v>
                </c:pt>
                <c:pt idx="27">
                  <c:v>14.065360274482686</c:v>
                </c:pt>
                <c:pt idx="28">
                  <c:v>13.968142696089469</c:v>
                </c:pt>
                <c:pt idx="29">
                  <c:v>13.578360375517825</c:v>
                </c:pt>
                <c:pt idx="30">
                  <c:v>13.24252489369521</c:v>
                </c:pt>
                <c:pt idx="31">
                  <c:v>12.960323049346723</c:v>
                </c:pt>
                <c:pt idx="32">
                  <c:v>12.940048110098159</c:v>
                </c:pt>
                <c:pt idx="33">
                  <c:v>12.258992946408783</c:v>
                </c:pt>
                <c:pt idx="34">
                  <c:v>11.583839543023053</c:v>
                </c:pt>
                <c:pt idx="35">
                  <c:v>11.549078492937333</c:v>
                </c:pt>
                <c:pt idx="36">
                  <c:v>11.298428085733372</c:v>
                </c:pt>
                <c:pt idx="37">
                  <c:v>11.214333550667071</c:v>
                </c:pt>
                <c:pt idx="38">
                  <c:v>10.724364195695541</c:v>
                </c:pt>
                <c:pt idx="39">
                  <c:v>10.511284063617788</c:v>
                </c:pt>
                <c:pt idx="40">
                  <c:v>10.318748604262201</c:v>
                </c:pt>
                <c:pt idx="41">
                  <c:v>9.4351621708544915</c:v>
                </c:pt>
                <c:pt idx="42">
                  <c:v>9.3151576886402498</c:v>
                </c:pt>
                <c:pt idx="43">
                  <c:v>9.2949534641773059</c:v>
                </c:pt>
                <c:pt idx="44">
                  <c:v>9.1074693443552803</c:v>
                </c:pt>
                <c:pt idx="45">
                  <c:v>9.0849167668443371</c:v>
                </c:pt>
                <c:pt idx="46">
                  <c:v>8.8731317895794657</c:v>
                </c:pt>
                <c:pt idx="47">
                  <c:v>8.8500945388468892</c:v>
                </c:pt>
                <c:pt idx="48">
                  <c:v>8.7183406478200496</c:v>
                </c:pt>
                <c:pt idx="49">
                  <c:v>8.6867104503526988</c:v>
                </c:pt>
                <c:pt idx="50">
                  <c:v>8.6481795224131961</c:v>
                </c:pt>
                <c:pt idx="51">
                  <c:v>8.6359762612806765</c:v>
                </c:pt>
                <c:pt idx="52">
                  <c:v>8.5712135234273195</c:v>
                </c:pt>
                <c:pt idx="53">
                  <c:v>8.5467455506897512</c:v>
                </c:pt>
                <c:pt idx="54">
                  <c:v>8.4907197488883241</c:v>
                </c:pt>
                <c:pt idx="55">
                  <c:v>8.4728601309465752</c:v>
                </c:pt>
                <c:pt idx="56">
                  <c:v>8.3857694546444232</c:v>
                </c:pt>
                <c:pt idx="57">
                  <c:v>8.358959503887446</c:v>
                </c:pt>
                <c:pt idx="58">
                  <c:v>8.3106895898312185</c:v>
                </c:pt>
                <c:pt idx="59">
                  <c:v>8.1507454085956059</c:v>
                </c:pt>
                <c:pt idx="60">
                  <c:v>8.1448279866242306</c:v>
                </c:pt>
                <c:pt idx="61">
                  <c:v>8.106886149860614</c:v>
                </c:pt>
                <c:pt idx="62">
                  <c:v>7.94570309046631</c:v>
                </c:pt>
                <c:pt idx="63">
                  <c:v>7.8824552938661947</c:v>
                </c:pt>
                <c:pt idx="64">
                  <c:v>7.756482736366145</c:v>
                </c:pt>
                <c:pt idx="65">
                  <c:v>7.6873707812599079</c:v>
                </c:pt>
                <c:pt idx="66">
                  <c:v>7.5235558436860464</c:v>
                </c:pt>
                <c:pt idx="67">
                  <c:v>7.3480956544607654</c:v>
                </c:pt>
                <c:pt idx="68">
                  <c:v>7.2069526005724898</c:v>
                </c:pt>
                <c:pt idx="69">
                  <c:v>7.1859787883796207</c:v>
                </c:pt>
                <c:pt idx="70">
                  <c:v>7.1114310234607734</c:v>
                </c:pt>
                <c:pt idx="71">
                  <c:v>7.078123121022708</c:v>
                </c:pt>
                <c:pt idx="72">
                  <c:v>7.060716775788813</c:v>
                </c:pt>
                <c:pt idx="73">
                  <c:v>6.8105702075410033</c:v>
                </c:pt>
                <c:pt idx="74">
                  <c:v>6.6336722800724059</c:v>
                </c:pt>
                <c:pt idx="75">
                  <c:v>6.5968437070828809</c:v>
                </c:pt>
                <c:pt idx="76">
                  <c:v>6.5371859688188101</c:v>
                </c:pt>
                <c:pt idx="77">
                  <c:v>6.3009634704338824</c:v>
                </c:pt>
                <c:pt idx="78">
                  <c:v>6.2509604177605373</c:v>
                </c:pt>
                <c:pt idx="79">
                  <c:v>6.1971079165316914</c:v>
                </c:pt>
                <c:pt idx="80">
                  <c:v>6.1812005499691347</c:v>
                </c:pt>
                <c:pt idx="81">
                  <c:v>6.1448977034366141</c:v>
                </c:pt>
                <c:pt idx="82">
                  <c:v>6.055700135899837</c:v>
                </c:pt>
                <c:pt idx="83">
                  <c:v>6.0400133952418402</c:v>
                </c:pt>
                <c:pt idx="84">
                  <c:v>6.0282882616243176</c:v>
                </c:pt>
                <c:pt idx="85">
                  <c:v>6.0142925170068038</c:v>
                </c:pt>
                <c:pt idx="86">
                  <c:v>5.8748833682124904</c:v>
                </c:pt>
                <c:pt idx="87">
                  <c:v>5.823021649544172</c:v>
                </c:pt>
                <c:pt idx="88">
                  <c:v>5.8029197057903783</c:v>
                </c:pt>
                <c:pt idx="89">
                  <c:v>5.6612136452278641</c:v>
                </c:pt>
                <c:pt idx="90">
                  <c:v>5.5769720785063823</c:v>
                </c:pt>
                <c:pt idx="91">
                  <c:v>5.4268194794259523</c:v>
                </c:pt>
                <c:pt idx="92">
                  <c:v>5.2843833391822335</c:v>
                </c:pt>
                <c:pt idx="93">
                  <c:v>5.2194981789656643</c:v>
                </c:pt>
                <c:pt idx="94">
                  <c:v>5.1937961605125196</c:v>
                </c:pt>
                <c:pt idx="95">
                  <c:v>5.1739125635665202</c:v>
                </c:pt>
                <c:pt idx="96">
                  <c:v>5.1135122815474006</c:v>
                </c:pt>
                <c:pt idx="97">
                  <c:v>5.0447713880743654</c:v>
                </c:pt>
                <c:pt idx="98">
                  <c:v>5.0047335199150451</c:v>
                </c:pt>
                <c:pt idx="99">
                  <c:v>4.7586896228808984</c:v>
                </c:pt>
                <c:pt idx="100">
                  <c:v>4.7457450288202958</c:v>
                </c:pt>
                <c:pt idx="101">
                  <c:v>4.7035476071169331</c:v>
                </c:pt>
                <c:pt idx="102">
                  <c:v>4.659231916358392</c:v>
                </c:pt>
                <c:pt idx="103">
                  <c:v>4.6330409575108877</c:v>
                </c:pt>
                <c:pt idx="104">
                  <c:v>4.628333333333333</c:v>
                </c:pt>
                <c:pt idx="105">
                  <c:v>4.5840644184503061</c:v>
                </c:pt>
                <c:pt idx="106">
                  <c:v>4.5097018941825562</c:v>
                </c:pt>
                <c:pt idx="107">
                  <c:v>4.4863640853101581</c:v>
                </c:pt>
                <c:pt idx="108">
                  <c:v>4.3187480306466028</c:v>
                </c:pt>
                <c:pt idx="109">
                  <c:v>4.3180840809827012</c:v>
                </c:pt>
                <c:pt idx="110">
                  <c:v>4.3033271981706998</c:v>
                </c:pt>
                <c:pt idx="111">
                  <c:v>4.1542045919497435</c:v>
                </c:pt>
                <c:pt idx="112">
                  <c:v>4.1527867119152466</c:v>
                </c:pt>
                <c:pt idx="113">
                  <c:v>4.1208003666460904</c:v>
                </c:pt>
                <c:pt idx="114">
                  <c:v>4.1026755264460197</c:v>
                </c:pt>
                <c:pt idx="115">
                  <c:v>4.0953645118200548</c:v>
                </c:pt>
                <c:pt idx="116">
                  <c:v>4.0696539917209664</c:v>
                </c:pt>
                <c:pt idx="117">
                  <c:v>4.0539108378220261</c:v>
                </c:pt>
                <c:pt idx="118">
                  <c:v>4.0097906110464416</c:v>
                </c:pt>
                <c:pt idx="119">
                  <c:v>3.9596338415936079</c:v>
                </c:pt>
                <c:pt idx="120">
                  <c:v>3.8496748098125524</c:v>
                </c:pt>
                <c:pt idx="121">
                  <c:v>3.8326195282329669</c:v>
                </c:pt>
                <c:pt idx="122">
                  <c:v>3.7225290643996196</c:v>
                </c:pt>
                <c:pt idx="123">
                  <c:v>3.680076392516253</c:v>
                </c:pt>
                <c:pt idx="124">
                  <c:v>3.6034081343388329</c:v>
                </c:pt>
                <c:pt idx="125">
                  <c:v>3.6034081343388311</c:v>
                </c:pt>
                <c:pt idx="126">
                  <c:v>3.6031103733466439</c:v>
                </c:pt>
                <c:pt idx="127">
                  <c:v>3.5836729738092705</c:v>
                </c:pt>
                <c:pt idx="128">
                  <c:v>3.5690598572727859</c:v>
                </c:pt>
                <c:pt idx="129">
                  <c:v>3.5613126864597793</c:v>
                </c:pt>
                <c:pt idx="130">
                  <c:v>3.4709044071987143</c:v>
                </c:pt>
                <c:pt idx="131">
                  <c:v>3.4251342582189106</c:v>
                </c:pt>
                <c:pt idx="132">
                  <c:v>3.4161010317277185</c:v>
                </c:pt>
                <c:pt idx="133">
                  <c:v>3.4020450608554018</c:v>
                </c:pt>
                <c:pt idx="134">
                  <c:v>3.3753682493405526</c:v>
                </c:pt>
                <c:pt idx="135">
                  <c:v>3.3187206048982425</c:v>
                </c:pt>
                <c:pt idx="136">
                  <c:v>3.3031241231439301</c:v>
                </c:pt>
                <c:pt idx="137">
                  <c:v>3.2950956016156918</c:v>
                </c:pt>
                <c:pt idx="138">
                  <c:v>3.290068296570237</c:v>
                </c:pt>
                <c:pt idx="139">
                  <c:v>3.2735820294885292</c:v>
                </c:pt>
                <c:pt idx="140">
                  <c:v>3.2244420717289941</c:v>
                </c:pt>
                <c:pt idx="141">
                  <c:v>3.2244420717289941</c:v>
                </c:pt>
                <c:pt idx="142">
                  <c:v>3.2130901607844891</c:v>
                </c:pt>
                <c:pt idx="143">
                  <c:v>3.2119586002601457</c:v>
                </c:pt>
                <c:pt idx="144">
                  <c:v>3.0552974681052003</c:v>
                </c:pt>
                <c:pt idx="145">
                  <c:v>3.0170238901285309</c:v>
                </c:pt>
                <c:pt idx="146">
                  <c:v>2.9379087722948869</c:v>
                </c:pt>
                <c:pt idx="147">
                  <c:v>2.928153777161739</c:v>
                </c:pt>
                <c:pt idx="148">
                  <c:v>2.7884860392531912</c:v>
                </c:pt>
                <c:pt idx="149">
                  <c:v>2.6297328064102059</c:v>
                </c:pt>
                <c:pt idx="150">
                  <c:v>2.5310640153708244</c:v>
                </c:pt>
                <c:pt idx="151">
                  <c:v>2.5120177502348255</c:v>
                </c:pt>
                <c:pt idx="152">
                  <c:v>2.4819862272379751</c:v>
                </c:pt>
                <c:pt idx="153">
                  <c:v>2.4616022176665089</c:v>
                </c:pt>
                <c:pt idx="154">
                  <c:v>2.450317531350406</c:v>
                </c:pt>
                <c:pt idx="155">
                  <c:v>2.4425581423229699</c:v>
                </c:pt>
                <c:pt idx="156">
                  <c:v>2.3782493686636297</c:v>
                </c:pt>
                <c:pt idx="157">
                  <c:v>2.3582771708026953</c:v>
                </c:pt>
                <c:pt idx="158">
                  <c:v>2.3315937040637564</c:v>
                </c:pt>
                <c:pt idx="159">
                  <c:v>2.3165204787554439</c:v>
                </c:pt>
                <c:pt idx="160">
                  <c:v>2.2729752520811797</c:v>
                </c:pt>
                <c:pt idx="161">
                  <c:v>2.2660426775623326</c:v>
                </c:pt>
                <c:pt idx="162">
                  <c:v>2.2435505407847725</c:v>
                </c:pt>
                <c:pt idx="163">
                  <c:v>2.2324556799207462</c:v>
                </c:pt>
                <c:pt idx="164">
                  <c:v>2.1605949885729148</c:v>
                </c:pt>
                <c:pt idx="165">
                  <c:v>2.1161399596875783</c:v>
                </c:pt>
                <c:pt idx="166">
                  <c:v>2.1112767643377115</c:v>
                </c:pt>
                <c:pt idx="167">
                  <c:v>2.0789286347805267</c:v>
                </c:pt>
                <c:pt idx="168">
                  <c:v>2.0570718593485551</c:v>
                </c:pt>
                <c:pt idx="169">
                  <c:v>2.0549114198031804</c:v>
                </c:pt>
                <c:pt idx="170">
                  <c:v>2.0428577422215852</c:v>
                </c:pt>
                <c:pt idx="171">
                  <c:v>2.0419916119809098</c:v>
                </c:pt>
                <c:pt idx="172">
                  <c:v>2.0310621002600016</c:v>
                </c:pt>
                <c:pt idx="173">
                  <c:v>2.0204224462943823</c:v>
                </c:pt>
                <c:pt idx="174">
                  <c:v>2.0186220254373111</c:v>
                </c:pt>
                <c:pt idx="175">
                  <c:v>1.9930482958471825</c:v>
                </c:pt>
                <c:pt idx="176">
                  <c:v>1.9645875598675975</c:v>
                </c:pt>
                <c:pt idx="177">
                  <c:v>1.9346652430373965</c:v>
                </c:pt>
                <c:pt idx="178">
                  <c:v>1.9331405056903854</c:v>
                </c:pt>
                <c:pt idx="179">
                  <c:v>1.9252593883910718</c:v>
                </c:pt>
                <c:pt idx="180">
                  <c:v>1.9248374049062762</c:v>
                </c:pt>
                <c:pt idx="181">
                  <c:v>1.8770949073568104</c:v>
                </c:pt>
                <c:pt idx="182">
                  <c:v>1.8710357713024737</c:v>
                </c:pt>
                <c:pt idx="183">
                  <c:v>1.866983200037873</c:v>
                </c:pt>
                <c:pt idx="184">
                  <c:v>1.8413415566471434</c:v>
                </c:pt>
                <c:pt idx="185">
                  <c:v>1.83317848086312</c:v>
                </c:pt>
                <c:pt idx="186">
                  <c:v>1.8017040671694156</c:v>
                </c:pt>
                <c:pt idx="187">
                  <c:v>1.7653111827401053</c:v>
                </c:pt>
                <c:pt idx="188">
                  <c:v>1.7603969595150144</c:v>
                </c:pt>
                <c:pt idx="189">
                  <c:v>1.7450337178666866</c:v>
                </c:pt>
                <c:pt idx="190">
                  <c:v>1.7430803124925258</c:v>
                </c:pt>
                <c:pt idx="191">
                  <c:v>1.7115569154776318</c:v>
                </c:pt>
                <c:pt idx="192">
                  <c:v>1.6813886349414033</c:v>
                </c:pt>
                <c:pt idx="193">
                  <c:v>1.6743417599405597</c:v>
                </c:pt>
                <c:pt idx="194">
                  <c:v>1.6631114466179233</c:v>
                </c:pt>
                <c:pt idx="195">
                  <c:v>1.6591163513107408</c:v>
                </c:pt>
                <c:pt idx="196">
                  <c:v>1.6502523374945888</c:v>
                </c:pt>
                <c:pt idx="197">
                  <c:v>1.6450341482851196</c:v>
                </c:pt>
                <c:pt idx="198">
                  <c:v>1.6412000726267948</c:v>
                </c:pt>
                <c:pt idx="199">
                  <c:v>1.6080512990027374</c:v>
                </c:pt>
                <c:pt idx="200">
                  <c:v>1.6027591396919825</c:v>
                </c:pt>
                <c:pt idx="201">
                  <c:v>1.5643028445445746</c:v>
                </c:pt>
                <c:pt idx="202">
                  <c:v>1.5323782966967261</c:v>
                </c:pt>
                <c:pt idx="203">
                  <c:v>1.5232942230102946</c:v>
                </c:pt>
                <c:pt idx="204">
                  <c:v>1.474149395571646</c:v>
                </c:pt>
                <c:pt idx="205">
                  <c:v>1.4413632537355332</c:v>
                </c:pt>
                <c:pt idx="206">
                  <c:v>1.4382321791218944</c:v>
                </c:pt>
                <c:pt idx="207">
                  <c:v>1.4119186978061413</c:v>
                </c:pt>
                <c:pt idx="208">
                  <c:v>1.3831500000000001</c:v>
                </c:pt>
                <c:pt idx="209">
                  <c:v>1.374585465621448</c:v>
                </c:pt>
                <c:pt idx="210">
                  <c:v>1.3716901055187092</c:v>
                </c:pt>
                <c:pt idx="211">
                  <c:v>1.3613183312953656</c:v>
                </c:pt>
                <c:pt idx="212">
                  <c:v>1.3441842207950616</c:v>
                </c:pt>
                <c:pt idx="213">
                  <c:v>1.3436314373469218</c:v>
                </c:pt>
                <c:pt idx="214">
                  <c:v>1.3275714179143068</c:v>
                </c:pt>
                <c:pt idx="215">
                  <c:v>1.3132865467045383</c:v>
                </c:pt>
                <c:pt idx="216">
                  <c:v>1.2945135245186152</c:v>
                </c:pt>
                <c:pt idx="217">
                  <c:v>1.232275463977081</c:v>
                </c:pt>
                <c:pt idx="218">
                  <c:v>1.2309000544700963</c:v>
                </c:pt>
                <c:pt idx="219">
                  <c:v>1.2099785245806072</c:v>
                </c:pt>
                <c:pt idx="220">
                  <c:v>1.1188793912388793</c:v>
                </c:pt>
                <c:pt idx="221">
                  <c:v>1.1153944157012765</c:v>
                </c:pt>
                <c:pt idx="222">
                  <c:v>1.0784610501191512</c:v>
                </c:pt>
                <c:pt idx="223">
                  <c:v>1.0638630699132416</c:v>
                </c:pt>
                <c:pt idx="224">
                  <c:v>1.0424342154399497</c:v>
                </c:pt>
                <c:pt idx="225">
                  <c:v>1.0268304297328688</c:v>
                </c:pt>
                <c:pt idx="226">
                  <c:v>1.0102112231471911</c:v>
                </c:pt>
                <c:pt idx="227">
                  <c:v>0.99722225113097973</c:v>
                </c:pt>
                <c:pt idx="228">
                  <c:v>0.98373042067450112</c:v>
                </c:pt>
                <c:pt idx="229">
                  <c:v>0.97103218221928467</c:v>
                </c:pt>
                <c:pt idx="230">
                  <c:v>0.96733262151869825</c:v>
                </c:pt>
                <c:pt idx="231">
                  <c:v>0.9602288690647951</c:v>
                </c:pt>
                <c:pt idx="232">
                  <c:v>0.9490915380878745</c:v>
                </c:pt>
                <c:pt idx="233">
                  <c:v>0.92266610528110893</c:v>
                </c:pt>
                <c:pt idx="234">
                  <c:v>0.92249532182026439</c:v>
                </c:pt>
                <c:pt idx="235">
                  <c:v>0.90919010083247198</c:v>
                </c:pt>
                <c:pt idx="236">
                  <c:v>0.90525619908223354</c:v>
                </c:pt>
                <c:pt idx="237">
                  <c:v>0.90085203358470822</c:v>
                </c:pt>
                <c:pt idx="238">
                  <c:v>0.88852840281030709</c:v>
                </c:pt>
                <c:pt idx="239">
                  <c:v>0.88657051033936884</c:v>
                </c:pt>
                <c:pt idx="240">
                  <c:v>0.87600000000000022</c:v>
                </c:pt>
                <c:pt idx="241">
                  <c:v>0.87421764137090741</c:v>
                </c:pt>
                <c:pt idx="242">
                  <c:v>0.85959791351433723</c:v>
                </c:pt>
                <c:pt idx="243">
                  <c:v>0.84236217115074274</c:v>
                </c:pt>
                <c:pt idx="244">
                  <c:v>0.82048263423773649</c:v>
                </c:pt>
                <c:pt idx="245">
                  <c:v>0.80190566893424031</c:v>
                </c:pt>
                <c:pt idx="246">
                  <c:v>0.79341096535900868</c:v>
                </c:pt>
                <c:pt idx="247">
                  <c:v>0.75637881647774019</c:v>
                </c:pt>
                <c:pt idx="248">
                  <c:v>0.75567665281353646</c:v>
                </c:pt>
                <c:pt idx="249">
                  <c:v>0.7556030238329059</c:v>
                </c:pt>
                <c:pt idx="250">
                  <c:v>0.73707469778582302</c:v>
                </c:pt>
                <c:pt idx="251">
                  <c:v>0.71961726778265922</c:v>
                </c:pt>
                <c:pt idx="252">
                  <c:v>0.71383642297299399</c:v>
                </c:pt>
                <c:pt idx="253">
                  <c:v>0.71260223643202925</c:v>
                </c:pt>
                <c:pt idx="254">
                  <c:v>0.71080927581478293</c:v>
                </c:pt>
                <c:pt idx="255">
                  <c:v>0.66097032031052694</c:v>
                </c:pt>
                <c:pt idx="256">
                  <c:v>0.6581075035439834</c:v>
                </c:pt>
                <c:pt idx="257">
                  <c:v>0.65653194857565911</c:v>
                </c:pt>
                <c:pt idx="258">
                  <c:v>0.62146453143811664</c:v>
                </c:pt>
                <c:pt idx="259">
                  <c:v>0.6165367753518024</c:v>
                </c:pt>
                <c:pt idx="260">
                  <c:v>0.61050482394503902</c:v>
                </c:pt>
                <c:pt idx="261">
                  <c:v>0.60056802238980533</c:v>
                </c:pt>
                <c:pt idx="262">
                  <c:v>0.59959896904805632</c:v>
                </c:pt>
                <c:pt idx="263">
                  <c:v>0.5924817007794545</c:v>
                </c:pt>
                <c:pt idx="264">
                  <c:v>0.58119486037723112</c:v>
                </c:pt>
                <c:pt idx="265">
                  <c:v>0.57250054454417176</c:v>
                </c:pt>
                <c:pt idx="266">
                  <c:v>0.55486025061413469</c:v>
                </c:pt>
                <c:pt idx="267">
                  <c:v>0.54824163080198063</c:v>
                </c:pt>
                <c:pt idx="268">
                  <c:v>0.54551406049948326</c:v>
                </c:pt>
                <c:pt idx="269">
                  <c:v>0.54118458382885248</c:v>
                </c:pt>
                <c:pt idx="270">
                  <c:v>0.53152273594006316</c:v>
                </c:pt>
                <c:pt idx="271">
                  <c:v>0.51855630739447611</c:v>
                </c:pt>
                <c:pt idx="272">
                  <c:v>0.51697696394874759</c:v>
                </c:pt>
                <c:pt idx="273">
                  <c:v>0.51319231785450048</c:v>
                </c:pt>
                <c:pt idx="274">
                  <c:v>0.51261386685271793</c:v>
                </c:pt>
                <c:pt idx="275">
                  <c:v>0.50785216191917659</c:v>
                </c:pt>
                <c:pt idx="276">
                  <c:v>0.50162802595083211</c:v>
                </c:pt>
                <c:pt idx="277">
                  <c:v>0.49943148407115906</c:v>
                </c:pt>
                <c:pt idx="278">
                  <c:v>0.4956721388121853</c:v>
                </c:pt>
                <c:pt idx="279">
                  <c:v>0.49297923035120411</c:v>
                </c:pt>
                <c:pt idx="280">
                  <c:v>0.47451232750532657</c:v>
                </c:pt>
                <c:pt idx="281">
                  <c:v>0.46262245573288596</c:v>
                </c:pt>
                <c:pt idx="282">
                  <c:v>0.45996492766501179</c:v>
                </c:pt>
                <c:pt idx="283">
                  <c:v>0.45459505041623599</c:v>
                </c:pt>
                <c:pt idx="284">
                  <c:v>0.451819206669687</c:v>
                </c:pt>
                <c:pt idx="285">
                  <c:v>0.44961418706916678</c:v>
                </c:pt>
                <c:pt idx="286">
                  <c:v>0.40539108378220257</c:v>
                </c:pt>
                <c:pt idx="287">
                  <c:v>0.39751089489308566</c:v>
                </c:pt>
                <c:pt idx="288">
                  <c:v>0.39537968658271172</c:v>
                </c:pt>
                <c:pt idx="289">
                  <c:v>0.39343816550595639</c:v>
                </c:pt>
                <c:pt idx="290">
                  <c:v>0.38824865780262929</c:v>
                </c:pt>
                <c:pt idx="291">
                  <c:v>0.38649987941907232</c:v>
                </c:pt>
                <c:pt idx="292">
                  <c:v>0.37273095140666945</c:v>
                </c:pt>
                <c:pt idx="293">
                  <c:v>0.36648998369506536</c:v>
                </c:pt>
                <c:pt idx="294">
                  <c:v>0.35515238313768432</c:v>
                </c:pt>
                <c:pt idx="295">
                  <c:v>0.34965185450819214</c:v>
                </c:pt>
                <c:pt idx="296">
                  <c:v>0.34921347770759303</c:v>
                </c:pt>
                <c:pt idx="297">
                  <c:v>0.34872381914710432</c:v>
                </c:pt>
                <c:pt idx="298">
                  <c:v>0.33861759971139183</c:v>
                </c:pt>
                <c:pt idx="299">
                  <c:v>0.32985043691255478</c:v>
                </c:pt>
                <c:pt idx="300">
                  <c:v>0.31161548331546507</c:v>
                </c:pt>
                <c:pt idx="301">
                  <c:v>0.309686511322596</c:v>
                </c:pt>
                <c:pt idx="302">
                  <c:v>0.30552974681052003</c:v>
                </c:pt>
                <c:pt idx="303">
                  <c:v>0.30122534038360133</c:v>
                </c:pt>
                <c:pt idx="304">
                  <c:v>0.28853514079486092</c:v>
                </c:pt>
                <c:pt idx="305">
                  <c:v>0.2702556100754126</c:v>
                </c:pt>
                <c:pt idx="306">
                  <c:v>0.26454186569725741</c:v>
                </c:pt>
                <c:pt idx="307">
                  <c:v>0.25839400948295888</c:v>
                </c:pt>
                <c:pt idx="308">
                  <c:v>0.24860341057715127</c:v>
                </c:pt>
                <c:pt idx="309">
                  <c:v>0.2482830810809025</c:v>
                </c:pt>
                <c:pt idx="310">
                  <c:v>0.24337808850387987</c:v>
                </c:pt>
                <c:pt idx="311">
                  <c:v>0.24264385464990521</c:v>
                </c:pt>
                <c:pt idx="312">
                  <c:v>0.2414022888806322</c:v>
                </c:pt>
                <c:pt idx="313">
                  <c:v>0.23926055285065054</c:v>
                </c:pt>
                <c:pt idx="314">
                  <c:v>0.227297525208118</c:v>
                </c:pt>
                <c:pt idx="315">
                  <c:v>0.22643695935472441</c:v>
                </c:pt>
                <c:pt idx="316">
                  <c:v>0.22521300839617706</c:v>
                </c:pt>
                <c:pt idx="317">
                  <c:v>0.22521300839617706</c:v>
                </c:pt>
                <c:pt idx="318">
                  <c:v>0.22521300839617703</c:v>
                </c:pt>
                <c:pt idx="319">
                  <c:v>0.21157360662593153</c:v>
                </c:pt>
                <c:pt idx="320">
                  <c:v>0.21001095169157746</c:v>
                </c:pt>
                <c:pt idx="321">
                  <c:v>0.20782054068633155</c:v>
                </c:pt>
                <c:pt idx="322">
                  <c:v>0.20641072559439905</c:v>
                </c:pt>
                <c:pt idx="323">
                  <c:v>0.20055663988951591</c:v>
                </c:pt>
                <c:pt idx="324">
                  <c:v>0.19411840677128001</c:v>
                </c:pt>
                <c:pt idx="325">
                  <c:v>0.18898616756938541</c:v>
                </c:pt>
                <c:pt idx="326">
                  <c:v>0.18200034450043831</c:v>
                </c:pt>
                <c:pt idx="327">
                  <c:v>0.17607777566832508</c:v>
                </c:pt>
                <c:pt idx="328">
                  <c:v>0.16736012066831138</c:v>
                </c:pt>
                <c:pt idx="329">
                  <c:v>0.16669568332115411</c:v>
                </c:pt>
                <c:pt idx="330">
                  <c:v>0.16516302899852811</c:v>
                </c:pt>
                <c:pt idx="331">
                  <c:v>0.16182936770629266</c:v>
                </c:pt>
                <c:pt idx="332">
                  <c:v>0.16116720181300673</c:v>
                </c:pt>
                <c:pt idx="333">
                  <c:v>0.15910826764568259</c:v>
                </c:pt>
                <c:pt idx="334">
                  <c:v>0.1571180735923999</c:v>
                </c:pt>
                <c:pt idx="335">
                  <c:v>0.15601315240880612</c:v>
                </c:pt>
                <c:pt idx="336">
                  <c:v>0.15274393693985533</c:v>
                </c:pt>
                <c:pt idx="337">
                  <c:v>0.15262045626231699</c:v>
                </c:pt>
                <c:pt idx="338">
                  <c:v>0.15153177211870741</c:v>
                </c:pt>
                <c:pt idx="339">
                  <c:v>0.14517317197134111</c:v>
                </c:pt>
                <c:pt idx="340">
                  <c:v>0.14443711086895791</c:v>
                </c:pt>
                <c:pt idx="341">
                  <c:v>0.14070692972733001</c:v>
                </c:pt>
                <c:pt idx="342">
                  <c:v>0.13277463224952651</c:v>
                </c:pt>
                <c:pt idx="343">
                  <c:v>0.13133995462737061</c:v>
                </c:pt>
                <c:pt idx="344">
                  <c:v>0.11814892098464129</c:v>
                </c:pt>
                <c:pt idx="345">
                  <c:v>0.11808125151507914</c:v>
                </c:pt>
                <c:pt idx="346">
                  <c:v>0.11432929411665815</c:v>
                </c:pt>
                <c:pt idx="347">
                  <c:v>0.11252403221692547</c:v>
                </c:pt>
                <c:pt idx="348">
                  <c:v>0.10878457085683192</c:v>
                </c:pt>
                <c:pt idx="349">
                  <c:v>0.10752778758459061</c:v>
                </c:pt>
                <c:pt idx="350">
                  <c:v>0.10417428231739827</c:v>
                </c:pt>
                <c:pt idx="351">
                  <c:v>9.8053776878537294E-2</c:v>
                </c:pt>
                <c:pt idx="352">
                  <c:v>9.6388149078445728E-2</c:v>
                </c:pt>
                <c:pt idx="353">
                  <c:v>9.0082746556292018E-2</c:v>
                </c:pt>
                <c:pt idx="354">
                  <c:v>8.9021744537867972E-2</c:v>
                </c:pt>
                <c:pt idx="355">
                  <c:v>8.7211689292752567E-2</c:v>
                </c:pt>
                <c:pt idx="356">
                  <c:v>8.7095611917646781E-2</c:v>
                </c:pt>
                <c:pt idx="357">
                  <c:v>8.2781143129387919E-2</c:v>
                </c:pt>
                <c:pt idx="358">
                  <c:v>7.3459777395373918E-2</c:v>
                </c:pt>
                <c:pt idx="359">
                  <c:v>6.9419684417469929E-2</c:v>
                </c:pt>
                <c:pt idx="360">
                  <c:v>6.9110783763568689E-2</c:v>
                </c:pt>
                <c:pt idx="361">
                  <c:v>6.751671496920475E-2</c:v>
                </c:pt>
                <c:pt idx="362">
                  <c:v>6.5300340302485466E-2</c:v>
                </c:pt>
                <c:pt idx="363">
                  <c:v>6.299810200570756E-2</c:v>
                </c:pt>
                <c:pt idx="364">
                  <c:v>6.2908208430250578E-2</c:v>
                </c:pt>
                <c:pt idx="365">
                  <c:v>5.7278976352445742E-2</c:v>
                </c:pt>
                <c:pt idx="366">
                  <c:v>5.6891564766779826E-2</c:v>
                </c:pt>
                <c:pt idx="367">
                  <c:v>5.5438288794795565E-2</c:v>
                </c:pt>
                <c:pt idx="368">
                  <c:v>5.4271937433672833E-2</c:v>
                </c:pt>
                <c:pt idx="369">
                  <c:v>5.4155574413707538E-2</c:v>
                </c:pt>
                <c:pt idx="370">
                  <c:v>4.8887796705447926E-2</c:v>
                </c:pt>
                <c:pt idx="371">
                  <c:v>4.840087330602609E-2</c:v>
                </c:pt>
                <c:pt idx="372">
                  <c:v>4.6091832484211066E-2</c:v>
                </c:pt>
                <c:pt idx="373">
                  <c:v>4.5459505041623612E-2</c:v>
                </c:pt>
                <c:pt idx="374">
                  <c:v>4.3070122910194401E-2</c:v>
                </c:pt>
                <c:pt idx="375">
                  <c:v>4.1163139159264998E-2</c:v>
                </c:pt>
                <c:pt idx="376">
                  <c:v>3.9777066911420654E-2</c:v>
                </c:pt>
                <c:pt idx="377">
                  <c:v>3.9167887438142583E-2</c:v>
                </c:pt>
                <c:pt idx="378">
                  <c:v>3.9069091470257854E-2</c:v>
                </c:pt>
                <c:pt idx="379">
                  <c:v>3.8909284801995729E-2</c:v>
                </c:pt>
                <c:pt idx="380">
                  <c:v>3.8012181160404578E-2</c:v>
                </c:pt>
                <c:pt idx="381">
                  <c:v>3.7500000000000006E-2</c:v>
                </c:pt>
                <c:pt idx="382">
                  <c:v>3.6210181214077319E-2</c:v>
                </c:pt>
                <c:pt idx="383">
                  <c:v>3.5613731720732865E-2</c:v>
                </c:pt>
                <c:pt idx="384">
                  <c:v>3.5089055454003218E-2</c:v>
                </c:pt>
                <c:pt idx="385">
                  <c:v>3.503052635612236E-2</c:v>
                </c:pt>
                <c:pt idx="386">
                  <c:v>3.3560927926836077E-2</c:v>
                </c:pt>
                <c:pt idx="387">
                  <c:v>3.2471075029731143E-2</c:v>
                </c:pt>
                <c:pt idx="388">
                  <c:v>3.194600271140273E-2</c:v>
                </c:pt>
                <c:pt idx="389">
                  <c:v>3.1646658798481622E-2</c:v>
                </c:pt>
                <c:pt idx="390">
                  <c:v>3.0169836819716907E-2</c:v>
                </c:pt>
                <c:pt idx="391">
                  <c:v>2.9678884868881237E-2</c:v>
                </c:pt>
                <c:pt idx="392">
                  <c:v>2.7606828693350294E-2</c:v>
                </c:pt>
                <c:pt idx="393">
                  <c:v>2.6883779359647583E-2</c:v>
                </c:pt>
                <c:pt idx="394">
                  <c:v>2.613611976638194E-2</c:v>
                </c:pt>
                <c:pt idx="395">
                  <c:v>2.441927300197072E-2</c:v>
                </c:pt>
                <c:pt idx="396">
                  <c:v>2.3140347358365211E-2</c:v>
                </c:pt>
                <c:pt idx="397">
                  <c:v>2.153689603874694E-2</c:v>
                </c:pt>
                <c:pt idx="398">
                  <c:v>2.0311693742002031E-2</c:v>
                </c:pt>
                <c:pt idx="399">
                  <c:v>1.6608516635239604E-2</c:v>
                </c:pt>
                <c:pt idx="400">
                  <c:v>1.6509658772577668E-2</c:v>
                </c:pt>
                <c:pt idx="401">
                  <c:v>1.3811049521102937E-2</c:v>
                </c:pt>
                <c:pt idx="402">
                  <c:v>1.2991770332696502E-2</c:v>
                </c:pt>
                <c:pt idx="403">
                  <c:v>1.2380639762178578E-2</c:v>
                </c:pt>
                <c:pt idx="404">
                  <c:v>1.1752318474777566E-2</c:v>
                </c:pt>
                <c:pt idx="405">
                  <c:v>1.1364876260405901E-2</c:v>
                </c:pt>
                <c:pt idx="406">
                  <c:v>1.0636794945660017E-2</c:v>
                </c:pt>
                <c:pt idx="407">
                  <c:v>7.2828578038441928E-3</c:v>
                </c:pt>
                <c:pt idx="408">
                  <c:v>5.7963618909047457E-3</c:v>
                </c:pt>
                <c:pt idx="409">
                  <c:v>4.3652330349216095E-3</c:v>
                </c:pt>
                <c:pt idx="410">
                  <c:v>2.500272777289298E-3</c:v>
                </c:pt>
                <c:pt idx="411">
                  <c:v>2.3083445241245423E-3</c:v>
                </c:pt>
                <c:pt idx="412">
                  <c:v>6.3607328856905637E-4</c:v>
                </c:pt>
                <c:pt idx="415">
                  <c:v>0.2482830810809025</c:v>
                </c:pt>
                <c:pt idx="416">
                  <c:v>4.6330409575108877</c:v>
                </c:pt>
                <c:pt idx="417">
                  <c:v>4.384757876429985</c:v>
                </c:pt>
                <c:pt idx="418">
                  <c:v>11.210177772155866</c:v>
                </c:pt>
                <c:pt idx="420">
                  <c:v>37.962977011231068</c:v>
                </c:pt>
                <c:pt idx="421">
                  <c:v>75.925954022462136</c:v>
                </c:pt>
              </c:numCache>
            </c:numRef>
          </c:yVal>
          <c:smooth val="0"/>
        </c:ser>
        <c:dLbls>
          <c:showLegendKey val="0"/>
          <c:showVal val="0"/>
          <c:showCatName val="0"/>
          <c:showSerName val="0"/>
          <c:showPercent val="0"/>
          <c:showBubbleSize val="0"/>
        </c:dLbls>
        <c:axId val="294697216"/>
        <c:axId val="294707200"/>
      </c:scatterChart>
      <c:valAx>
        <c:axId val="294697216"/>
        <c:scaling>
          <c:orientation val="minMax"/>
        </c:scaling>
        <c:delete val="0"/>
        <c:axPos val="b"/>
        <c:majorTickMark val="out"/>
        <c:minorTickMark val="none"/>
        <c:tickLblPos val="nextTo"/>
        <c:crossAx val="294707200"/>
        <c:crosses val="autoZero"/>
        <c:crossBetween val="midCat"/>
        <c:majorUnit val="50"/>
      </c:valAx>
      <c:valAx>
        <c:axId val="294707200"/>
        <c:scaling>
          <c:orientation val="minMax"/>
          <c:max val="24"/>
          <c:min val="0"/>
        </c:scaling>
        <c:delete val="0"/>
        <c:axPos val="l"/>
        <c:majorGridlines/>
        <c:numFmt formatCode="General" sourceLinked="1"/>
        <c:majorTickMark val="out"/>
        <c:minorTickMark val="none"/>
        <c:tickLblPos val="nextTo"/>
        <c:crossAx val="294697216"/>
        <c:crosses val="autoZero"/>
        <c:crossBetween val="midCat"/>
        <c:majorUnit val="1"/>
      </c:valAx>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marker>
            <c:symbol val="x"/>
            <c:size val="2"/>
          </c:marker>
          <c:xVal>
            <c:strRef>
              <c:f>kontrola!$D$78:$D$407</c:f>
              <c:strCache>
                <c:ptCount val="330"/>
                <c:pt idx="0">
                  <c:v>SND202217</c:v>
                </c:pt>
                <c:pt idx="1">
                  <c:v>DNS202111</c:v>
                </c:pt>
                <c:pt idx="2">
                  <c:v>HC202102</c:v>
                </c:pt>
                <c:pt idx="3">
                  <c:v>SND202117</c:v>
                </c:pt>
                <c:pt idx="4">
                  <c:v>ŠVKE202109</c:v>
                </c:pt>
                <c:pt idx="5">
                  <c:v>NDKE202232</c:v>
                </c:pt>
                <c:pt idx="6">
                  <c:v>PÚSR202103</c:v>
                </c:pt>
                <c:pt idx="7">
                  <c:v>SNMMRKPO202107</c:v>
                </c:pt>
                <c:pt idx="8">
                  <c:v>ŠVKE202103</c:v>
                </c:pt>
                <c:pt idx="9">
                  <c:v>SNMMRKPO202113</c:v>
                </c:pt>
                <c:pt idx="10">
                  <c:v>ŠVKE202201</c:v>
                </c:pt>
                <c:pt idx="11">
                  <c:v>PÚSR202304</c:v>
                </c:pt>
                <c:pt idx="12">
                  <c:v>SF202105</c:v>
                </c:pt>
                <c:pt idx="13">
                  <c:v>ŠVKPO202301</c:v>
                </c:pt>
                <c:pt idx="14">
                  <c:v>SND202119</c:v>
                </c:pt>
                <c:pt idx="15">
                  <c:v>SND202204</c:v>
                </c:pt>
                <c:pt idx="16">
                  <c:v>SNMHIM202101</c:v>
                </c:pt>
                <c:pt idx="17">
                  <c:v>ŠO202113</c:v>
                </c:pt>
                <c:pt idx="18">
                  <c:v>NDKE202109</c:v>
                </c:pt>
                <c:pt idx="19">
                  <c:v>SNMMČK202102</c:v>
                </c:pt>
                <c:pt idx="20">
                  <c:v>ÚĽUV202111</c:v>
                </c:pt>
                <c:pt idx="21">
                  <c:v>SND202114</c:v>
                </c:pt>
                <c:pt idx="22">
                  <c:v>ŠO202105</c:v>
                </c:pt>
                <c:pt idx="23">
                  <c:v>SND202111</c:v>
                </c:pt>
                <c:pt idx="24">
                  <c:v>SND202303</c:v>
                </c:pt>
                <c:pt idx="25">
                  <c:v>SNMHIM202105</c:v>
                </c:pt>
                <c:pt idx="26">
                  <c:v>NDKE202216</c:v>
                </c:pt>
                <c:pt idx="27">
                  <c:v>SND202306</c:v>
                </c:pt>
                <c:pt idx="28">
                  <c:v>ŠVKPO202104</c:v>
                </c:pt>
                <c:pt idx="29">
                  <c:v>SNMMRKPO202112</c:v>
                </c:pt>
                <c:pt idx="30">
                  <c:v>SF202311</c:v>
                </c:pt>
                <c:pt idx="31">
                  <c:v>SND202315</c:v>
                </c:pt>
                <c:pt idx="32">
                  <c:v>DNS202112</c:v>
                </c:pt>
                <c:pt idx="33">
                  <c:v>NDKE202111</c:v>
                </c:pt>
                <c:pt idx="34">
                  <c:v>SNK202101</c:v>
                </c:pt>
                <c:pt idx="35">
                  <c:v>ÚĽUV202109</c:v>
                </c:pt>
                <c:pt idx="36">
                  <c:v>SÚH202202</c:v>
                </c:pt>
                <c:pt idx="37">
                  <c:v>BIB202303</c:v>
                </c:pt>
                <c:pt idx="38">
                  <c:v>UKB202103</c:v>
                </c:pt>
                <c:pt idx="39">
                  <c:v>SNK202303</c:v>
                </c:pt>
                <c:pt idx="40">
                  <c:v>HC202107</c:v>
                </c:pt>
                <c:pt idx="41">
                  <c:v>SNMPM202103 pozastavený</c:v>
                </c:pt>
                <c:pt idx="42">
                  <c:v>ŠO202204</c:v>
                </c:pt>
                <c:pt idx="43">
                  <c:v>SĽUK202104</c:v>
                </c:pt>
                <c:pt idx="44">
                  <c:v>SF202310</c:v>
                </c:pt>
                <c:pt idx="45">
                  <c:v>ÚĽUV202103</c:v>
                </c:pt>
                <c:pt idx="46">
                  <c:v>SNG202105</c:v>
                </c:pt>
                <c:pt idx="47">
                  <c:v>ŠVKBB202103</c:v>
                </c:pt>
                <c:pt idx="48">
                  <c:v>KHB202105</c:v>
                </c:pt>
                <c:pt idx="49">
                  <c:v>NOC202104</c:v>
                </c:pt>
                <c:pt idx="50">
                  <c:v>ŠVKE202106</c:v>
                </c:pt>
                <c:pt idx="51">
                  <c:v>STM202104</c:v>
                </c:pt>
                <c:pt idx="52">
                  <c:v>PUSR202305</c:v>
                </c:pt>
                <c:pt idx="53">
                  <c:v>NDKE202107</c:v>
                </c:pt>
                <c:pt idx="54">
                  <c:v>SND202309</c:v>
                </c:pt>
                <c:pt idx="55">
                  <c:v>SNMMM202201</c:v>
                </c:pt>
                <c:pt idx="56">
                  <c:v>DNS202105</c:v>
                </c:pt>
                <c:pt idx="57">
                  <c:v>SND202214</c:v>
                </c:pt>
                <c:pt idx="58">
                  <c:v>DÚ202102</c:v>
                </c:pt>
                <c:pt idx="59">
                  <c:v>ŠFK202102</c:v>
                </c:pt>
                <c:pt idx="60">
                  <c:v>UKB202109</c:v>
                </c:pt>
                <c:pt idx="61">
                  <c:v>SNMMM202304</c:v>
                </c:pt>
                <c:pt idx="62">
                  <c:v>DÚ202203</c:v>
                </c:pt>
                <c:pt idx="63">
                  <c:v>SND202113</c:v>
                </c:pt>
                <c:pt idx="64">
                  <c:v>SND202302</c:v>
                </c:pt>
                <c:pt idx="65">
                  <c:v>SNMMRKPO202202</c:v>
                </c:pt>
                <c:pt idx="66">
                  <c:v>SNMMRKPO202114</c:v>
                </c:pt>
                <c:pt idx="67">
                  <c:v>ŠVKBB202105</c:v>
                </c:pt>
                <c:pt idx="68">
                  <c:v>PÚSR202107</c:v>
                </c:pt>
                <c:pt idx="69">
                  <c:v>SNMMRKPO202108</c:v>
                </c:pt>
                <c:pt idx="70">
                  <c:v>ÚĽUV202106</c:v>
                </c:pt>
                <c:pt idx="71">
                  <c:v>ÚĽUV202107</c:v>
                </c:pt>
                <c:pt idx="72">
                  <c:v>ŠFK202205</c:v>
                </c:pt>
                <c:pt idx="73">
                  <c:v>NDKE202202</c:v>
                </c:pt>
                <c:pt idx="74">
                  <c:v>SLC202103</c:v>
                </c:pt>
                <c:pt idx="75">
                  <c:v>SFÚ202306</c:v>
                </c:pt>
                <c:pt idx="76">
                  <c:v>ŠO202104</c:v>
                </c:pt>
                <c:pt idx="77">
                  <c:v>PÚSR202109</c:v>
                </c:pt>
                <c:pt idx="78">
                  <c:v>ŠO202205</c:v>
                </c:pt>
                <c:pt idx="79">
                  <c:v>SNMMM202301</c:v>
                </c:pt>
                <c:pt idx="80">
                  <c:v>ŠO202209</c:v>
                </c:pt>
                <c:pt idx="81">
                  <c:v>ŠVKBB202101</c:v>
                </c:pt>
                <c:pt idx="82">
                  <c:v>SNMMSNR202203</c:v>
                </c:pt>
                <c:pt idx="83">
                  <c:v>SNMMM202203</c:v>
                </c:pt>
                <c:pt idx="84">
                  <c:v>ŠO202214</c:v>
                </c:pt>
                <c:pt idx="85">
                  <c:v>ŠKOZI202101</c:v>
                </c:pt>
                <c:pt idx="86">
                  <c:v>ŠVKBB202201</c:v>
                </c:pt>
                <c:pt idx="87">
                  <c:v>STM202103</c:v>
                </c:pt>
                <c:pt idx="88">
                  <c:v>BIB202101</c:v>
                </c:pt>
                <c:pt idx="89">
                  <c:v>ŠFK202203</c:v>
                </c:pt>
                <c:pt idx="90">
                  <c:v>SNMMRKPO202109</c:v>
                </c:pt>
                <c:pt idx="91">
                  <c:v>ÚĽUV202108</c:v>
                </c:pt>
                <c:pt idx="92">
                  <c:v>SLC202101</c:v>
                </c:pt>
                <c:pt idx="93">
                  <c:v>NOC202109</c:v>
                </c:pt>
                <c:pt idx="94">
                  <c:v>ŠVKE202108</c:v>
                </c:pt>
                <c:pt idx="95">
                  <c:v>SNMMM202204</c:v>
                </c:pt>
                <c:pt idx="96">
                  <c:v>SCD202201</c:v>
                </c:pt>
                <c:pt idx="97">
                  <c:v>SND202313</c:v>
                </c:pt>
                <c:pt idx="98">
                  <c:v>SNMBAB202103</c:v>
                </c:pt>
                <c:pt idx="99">
                  <c:v>NOC202112</c:v>
                </c:pt>
                <c:pt idx="100">
                  <c:v>NDKE202201</c:v>
                </c:pt>
                <c:pt idx="101">
                  <c:v>NOC202110</c:v>
                </c:pt>
                <c:pt idx="102">
                  <c:v>SND202314</c:v>
                </c:pt>
                <c:pt idx="103">
                  <c:v>NDKE202128</c:v>
                </c:pt>
                <c:pt idx="104">
                  <c:v>SF202107</c:v>
                </c:pt>
                <c:pt idx="105">
                  <c:v>SND202308</c:v>
                </c:pt>
                <c:pt idx="106">
                  <c:v>SNMMRKPO202110</c:v>
                </c:pt>
                <c:pt idx="107">
                  <c:v>UKB202110</c:v>
                </c:pt>
                <c:pt idx="108">
                  <c:v>ŠO202102</c:v>
                </c:pt>
                <c:pt idx="109">
                  <c:v>DNS202110</c:v>
                </c:pt>
                <c:pt idx="110">
                  <c:v>NDKE202108</c:v>
                </c:pt>
                <c:pt idx="111">
                  <c:v>SNMMKM202102</c:v>
                </c:pt>
                <c:pt idx="112">
                  <c:v>DNS202101</c:v>
                </c:pt>
                <c:pt idx="113">
                  <c:v>SNMMKM202201</c:v>
                </c:pt>
                <c:pt idx="114">
                  <c:v>PÚSR202307</c:v>
                </c:pt>
                <c:pt idx="115">
                  <c:v>UKB202302</c:v>
                </c:pt>
                <c:pt idx="116">
                  <c:v>SNMMRKPO202117</c:v>
                </c:pt>
                <c:pt idx="117">
                  <c:v>SNK202110</c:v>
                </c:pt>
                <c:pt idx="118">
                  <c:v>KHB202110</c:v>
                </c:pt>
                <c:pt idx="119">
                  <c:v>ŠKOZI202105</c:v>
                </c:pt>
                <c:pt idx="120">
                  <c:v>STM202108</c:v>
                </c:pt>
                <c:pt idx="121">
                  <c:v>SND202213</c:v>
                </c:pt>
                <c:pt idx="122">
                  <c:v>SND202310</c:v>
                </c:pt>
                <c:pt idx="123">
                  <c:v>SF202102</c:v>
                </c:pt>
                <c:pt idx="124">
                  <c:v>PÚSR202105</c:v>
                </c:pt>
                <c:pt idx="125">
                  <c:v>SND202311</c:v>
                </c:pt>
                <c:pt idx="126">
                  <c:v>SNMMSNR202202</c:v>
                </c:pt>
                <c:pt idx="127">
                  <c:v>BIB202305</c:v>
                </c:pt>
                <c:pt idx="128">
                  <c:v>PUSR202309</c:v>
                </c:pt>
                <c:pt idx="129">
                  <c:v>ŠFK202301</c:v>
                </c:pt>
                <c:pt idx="130">
                  <c:v>SF202108</c:v>
                </c:pt>
                <c:pt idx="131">
                  <c:v>NDKE202103</c:v>
                </c:pt>
                <c:pt idx="132">
                  <c:v>PUSR202308</c:v>
                </c:pt>
                <c:pt idx="133">
                  <c:v>STM202301</c:v>
                </c:pt>
                <c:pt idx="134">
                  <c:v>STM202113</c:v>
                </c:pt>
                <c:pt idx="135">
                  <c:v>NDKE202102</c:v>
                </c:pt>
                <c:pt idx="136">
                  <c:v>PÚSR202104</c:v>
                </c:pt>
                <c:pt idx="137">
                  <c:v>SÚH202103</c:v>
                </c:pt>
                <c:pt idx="138">
                  <c:v>PÚSR202302</c:v>
                </c:pt>
                <c:pt idx="139">
                  <c:v>ŠKOZI202301</c:v>
                </c:pt>
                <c:pt idx="140">
                  <c:v>UKB202108</c:v>
                </c:pt>
                <c:pt idx="141">
                  <c:v>DNS202107</c:v>
                </c:pt>
                <c:pt idx="142">
                  <c:v>SNK202108</c:v>
                </c:pt>
                <c:pt idx="143">
                  <c:v>STM202114</c:v>
                </c:pt>
                <c:pt idx="144">
                  <c:v>NDKE202125</c:v>
                </c:pt>
                <c:pt idx="145">
                  <c:v>SNMMRKPO202116</c:v>
                </c:pt>
                <c:pt idx="146">
                  <c:v>STM202109</c:v>
                </c:pt>
                <c:pt idx="147">
                  <c:v>SNMMB202201</c:v>
                </c:pt>
                <c:pt idx="148">
                  <c:v>MKSRSPRI202307</c:v>
                </c:pt>
                <c:pt idx="149">
                  <c:v>NOC202111</c:v>
                </c:pt>
                <c:pt idx="150">
                  <c:v>ŠVKBB202301</c:v>
                </c:pt>
                <c:pt idx="151">
                  <c:v>SLC202102</c:v>
                </c:pt>
                <c:pt idx="152">
                  <c:v>UKB202101</c:v>
                </c:pt>
                <c:pt idx="153">
                  <c:v>SNMMRKPO202205</c:v>
                </c:pt>
                <c:pt idx="154">
                  <c:v>Lúčnica202103</c:v>
                </c:pt>
                <c:pt idx="155">
                  <c:v>PÚSR202101</c:v>
                </c:pt>
                <c:pt idx="156">
                  <c:v>SF202103</c:v>
                </c:pt>
                <c:pt idx="157">
                  <c:v>DÚ202105</c:v>
                </c:pt>
                <c:pt idx="158">
                  <c:v>BIB202308</c:v>
                </c:pt>
                <c:pt idx="159">
                  <c:v>DNS202106</c:v>
                </c:pt>
                <c:pt idx="160">
                  <c:v>DÚ202110</c:v>
                </c:pt>
                <c:pt idx="161">
                  <c:v>PÚSR202111</c:v>
                </c:pt>
                <c:pt idx="162">
                  <c:v>NDKE202118</c:v>
                </c:pt>
                <c:pt idx="163">
                  <c:v>NOC202101</c:v>
                </c:pt>
                <c:pt idx="164">
                  <c:v>NOC202107</c:v>
                </c:pt>
                <c:pt idx="165">
                  <c:v>UKB202102</c:v>
                </c:pt>
                <c:pt idx="166">
                  <c:v>SNMBAB202301</c:v>
                </c:pt>
                <c:pt idx="167">
                  <c:v>ŠKOZI202106</c:v>
                </c:pt>
                <c:pt idx="168">
                  <c:v>ŠKOZI202201</c:v>
                </c:pt>
                <c:pt idx="169">
                  <c:v>SNK202105</c:v>
                </c:pt>
                <c:pt idx="170">
                  <c:v>ŠKOZI202102</c:v>
                </c:pt>
                <c:pt idx="171">
                  <c:v>SNMHIM202102</c:v>
                </c:pt>
                <c:pt idx="172">
                  <c:v>UKB202111</c:v>
                </c:pt>
                <c:pt idx="173">
                  <c:v>SND202112</c:v>
                </c:pt>
                <c:pt idx="174">
                  <c:v>ŠFK202105</c:v>
                </c:pt>
                <c:pt idx="175">
                  <c:v>SNMSK202102</c:v>
                </c:pt>
                <c:pt idx="176">
                  <c:v>DÚ202109</c:v>
                </c:pt>
                <c:pt idx="177">
                  <c:v>ŠFK202101</c:v>
                </c:pt>
                <c:pt idx="178">
                  <c:v>SĽUK202106</c:v>
                </c:pt>
                <c:pt idx="179">
                  <c:v>ŠFK202201</c:v>
                </c:pt>
                <c:pt idx="180">
                  <c:v>PÚSR202306</c:v>
                </c:pt>
                <c:pt idx="181">
                  <c:v>SĽUK202105</c:v>
                </c:pt>
                <c:pt idx="182">
                  <c:v>ŠKOZI202104</c:v>
                </c:pt>
                <c:pt idx="183">
                  <c:v>HC202106</c:v>
                </c:pt>
                <c:pt idx="184">
                  <c:v>ŠO202107</c:v>
                </c:pt>
                <c:pt idx="185">
                  <c:v>NDKE202115</c:v>
                </c:pt>
                <c:pt idx="186">
                  <c:v>SNMMRKPO202303</c:v>
                </c:pt>
                <c:pt idx="187">
                  <c:v>DNS202108</c:v>
                </c:pt>
                <c:pt idx="188">
                  <c:v>ŠVKPO202202</c:v>
                </c:pt>
                <c:pt idx="189">
                  <c:v>UKB202114</c:v>
                </c:pt>
                <c:pt idx="190">
                  <c:v>SNMSK202202</c:v>
                </c:pt>
                <c:pt idx="191">
                  <c:v>SND202110</c:v>
                </c:pt>
                <c:pt idx="192">
                  <c:v>SNMMM202202</c:v>
                </c:pt>
                <c:pt idx="193">
                  <c:v>ŠKOZI202103</c:v>
                </c:pt>
                <c:pt idx="194">
                  <c:v>ŠKOZI202107</c:v>
                </c:pt>
                <c:pt idx="195">
                  <c:v>SND202312</c:v>
                </c:pt>
                <c:pt idx="196">
                  <c:v>UKB202115</c:v>
                </c:pt>
                <c:pt idx="197">
                  <c:v>NOC202106</c:v>
                </c:pt>
                <c:pt idx="198">
                  <c:v>SNMMBE202104</c:v>
                </c:pt>
                <c:pt idx="199">
                  <c:v>SNMMUKS202106</c:v>
                </c:pt>
                <c:pt idx="200">
                  <c:v>STM202201</c:v>
                </c:pt>
                <c:pt idx="201">
                  <c:v>SNMBAB202104</c:v>
                </c:pt>
                <c:pt idx="202">
                  <c:v>STM202107</c:v>
                </c:pt>
                <c:pt idx="203">
                  <c:v>SÚH202301</c:v>
                </c:pt>
                <c:pt idx="204">
                  <c:v>PÚSR202201</c:v>
                </c:pt>
                <c:pt idx="205">
                  <c:v>SÚH202101</c:v>
                </c:pt>
                <c:pt idx="206">
                  <c:v>SF202306</c:v>
                </c:pt>
                <c:pt idx="207">
                  <c:v>ÚĽUV202303</c:v>
                </c:pt>
                <c:pt idx="208">
                  <c:v>SFÚ202103</c:v>
                </c:pt>
                <c:pt idx="209">
                  <c:v>ŠFK202202</c:v>
                </c:pt>
                <c:pt idx="210">
                  <c:v>STM202106</c:v>
                </c:pt>
                <c:pt idx="211">
                  <c:v>SNMMRKPO202201</c:v>
                </c:pt>
                <c:pt idx="212">
                  <c:v>SND202109</c:v>
                </c:pt>
                <c:pt idx="213">
                  <c:v>ŠO202103</c:v>
                </c:pt>
                <c:pt idx="214">
                  <c:v>SNMMRKPO202104</c:v>
                </c:pt>
                <c:pt idx="215">
                  <c:v>ŠO202211</c:v>
                </c:pt>
                <c:pt idx="216">
                  <c:v>SNMMRKPO202204</c:v>
                </c:pt>
                <c:pt idx="217">
                  <c:v>SNK202109</c:v>
                </c:pt>
                <c:pt idx="218">
                  <c:v>SNG202201</c:v>
                </c:pt>
                <c:pt idx="219">
                  <c:v>NOC202108</c:v>
                </c:pt>
                <c:pt idx="220">
                  <c:v>SCD202202</c:v>
                </c:pt>
                <c:pt idx="221">
                  <c:v>SĽUK202102</c:v>
                </c:pt>
                <c:pt idx="222">
                  <c:v>ŠVKBB202108</c:v>
                </c:pt>
                <c:pt idx="223">
                  <c:v>SNMHUM202107</c:v>
                </c:pt>
                <c:pt idx="224">
                  <c:v>SND202108</c:v>
                </c:pt>
                <c:pt idx="225">
                  <c:v>Lúčnica202202</c:v>
                </c:pt>
                <c:pt idx="226">
                  <c:v>UKB202204</c:v>
                </c:pt>
                <c:pt idx="227">
                  <c:v>DÚ202103</c:v>
                </c:pt>
                <c:pt idx="228">
                  <c:v>SNMBAB202102</c:v>
                </c:pt>
                <c:pt idx="229">
                  <c:v>ŠFK202103</c:v>
                </c:pt>
                <c:pt idx="230">
                  <c:v>SĽUK202101</c:v>
                </c:pt>
                <c:pt idx="231">
                  <c:v>SFÚ202102</c:v>
                </c:pt>
                <c:pt idx="232">
                  <c:v>SF202101-2</c:v>
                </c:pt>
                <c:pt idx="233">
                  <c:v>ŠFK202108</c:v>
                </c:pt>
                <c:pt idx="234">
                  <c:v>SNMMM202102</c:v>
                </c:pt>
                <c:pt idx="235">
                  <c:v>DÚ202304</c:v>
                </c:pt>
                <c:pt idx="236">
                  <c:v>ŠFK202104</c:v>
                </c:pt>
                <c:pt idx="237">
                  <c:v>ŠVKBB202104</c:v>
                </c:pt>
                <c:pt idx="238">
                  <c:v>NDKE202117</c:v>
                </c:pt>
                <c:pt idx="239">
                  <c:v>SNK202102</c:v>
                </c:pt>
                <c:pt idx="240">
                  <c:v>SND202107</c:v>
                </c:pt>
                <c:pt idx="241">
                  <c:v>NOC202105</c:v>
                </c:pt>
                <c:pt idx="242">
                  <c:v>ŠVKBB202102</c:v>
                </c:pt>
                <c:pt idx="243">
                  <c:v>SNMMSNR202101</c:v>
                </c:pt>
                <c:pt idx="244">
                  <c:v>STM202105</c:v>
                </c:pt>
                <c:pt idx="245">
                  <c:v>ŠVKBB202109</c:v>
                </c:pt>
                <c:pt idx="246">
                  <c:v>NOC202103</c:v>
                </c:pt>
                <c:pt idx="247">
                  <c:v>SNK202304</c:v>
                </c:pt>
                <c:pt idx="248">
                  <c:v>SNMSM202104</c:v>
                </c:pt>
                <c:pt idx="249">
                  <c:v>SĽUK202201</c:v>
                </c:pt>
                <c:pt idx="250">
                  <c:v>SNMMUKS202102</c:v>
                </c:pt>
                <c:pt idx="251">
                  <c:v>NDKE202122</c:v>
                </c:pt>
                <c:pt idx="252">
                  <c:v>DÚ202202</c:v>
                </c:pt>
                <c:pt idx="253">
                  <c:v>DÚ202107</c:v>
                </c:pt>
                <c:pt idx="254">
                  <c:v>SND202106</c:v>
                </c:pt>
                <c:pt idx="255">
                  <c:v>DÚ202106</c:v>
                </c:pt>
                <c:pt idx="256">
                  <c:v>SNMMUKS202202</c:v>
                </c:pt>
                <c:pt idx="257">
                  <c:v>SNMHIM202201</c:v>
                </c:pt>
                <c:pt idx="258">
                  <c:v>SNMMRKPO202102</c:v>
                </c:pt>
                <c:pt idx="259">
                  <c:v>SNMMUKS202101</c:v>
                </c:pt>
                <c:pt idx="260">
                  <c:v>SNMAM202201</c:v>
                </c:pt>
                <c:pt idx="261">
                  <c:v>MKSRSVOSM202303</c:v>
                </c:pt>
                <c:pt idx="262">
                  <c:v>SNMMM202303</c:v>
                </c:pt>
                <c:pt idx="263">
                  <c:v>NDKE202104</c:v>
                </c:pt>
                <c:pt idx="264">
                  <c:v>UKB202107</c:v>
                </c:pt>
                <c:pt idx="265">
                  <c:v>SNMMRKPO202106</c:v>
                </c:pt>
                <c:pt idx="266">
                  <c:v>ŠVKE202301</c:v>
                </c:pt>
                <c:pt idx="267">
                  <c:v>ÚĽUV202113</c:v>
                </c:pt>
                <c:pt idx="268">
                  <c:v>SNMMĽŠ202101</c:v>
                </c:pt>
                <c:pt idx="269">
                  <c:v>ŠVKBB202107</c:v>
                </c:pt>
                <c:pt idx="270">
                  <c:v>ŠVKPO202102</c:v>
                </c:pt>
                <c:pt idx="271">
                  <c:v>SF202101</c:v>
                </c:pt>
                <c:pt idx="272">
                  <c:v>SNMMBE202102</c:v>
                </c:pt>
                <c:pt idx="273">
                  <c:v>SNMMM202103</c:v>
                </c:pt>
                <c:pt idx="274">
                  <c:v>SNMSM202103</c:v>
                </c:pt>
                <c:pt idx="275">
                  <c:v>UKB202203</c:v>
                </c:pt>
                <c:pt idx="276">
                  <c:v>DÚ202101</c:v>
                </c:pt>
                <c:pt idx="277">
                  <c:v>SNMBAB202101</c:v>
                </c:pt>
                <c:pt idx="278">
                  <c:v>SCD202101</c:v>
                </c:pt>
                <c:pt idx="279">
                  <c:v>ŠVKE202107</c:v>
                </c:pt>
                <c:pt idx="280">
                  <c:v>SFÚ202101</c:v>
                </c:pt>
                <c:pt idx="281">
                  <c:v>UKB202202</c:v>
                </c:pt>
                <c:pt idx="282">
                  <c:v>ŠFK202106</c:v>
                </c:pt>
                <c:pt idx="283">
                  <c:v>SNG202102</c:v>
                </c:pt>
                <c:pt idx="284">
                  <c:v>ŠVKE202110</c:v>
                </c:pt>
                <c:pt idx="285">
                  <c:v>DÚ202201</c:v>
                </c:pt>
                <c:pt idx="286">
                  <c:v>SNMSK202104</c:v>
                </c:pt>
                <c:pt idx="287">
                  <c:v>SNG202106</c:v>
                </c:pt>
                <c:pt idx="288">
                  <c:v>MKSRSVOSM202302</c:v>
                </c:pt>
                <c:pt idx="289">
                  <c:v>SNMMKM202101</c:v>
                </c:pt>
                <c:pt idx="290">
                  <c:v>SNMMRKPO202301</c:v>
                </c:pt>
                <c:pt idx="291">
                  <c:v>SNMMRKPO202103</c:v>
                </c:pt>
                <c:pt idx="292">
                  <c:v>SNMMUKS202104</c:v>
                </c:pt>
                <c:pt idx="293">
                  <c:v>DÚ202108</c:v>
                </c:pt>
                <c:pt idx="294">
                  <c:v>SKNL202301</c:v>
                </c:pt>
                <c:pt idx="295">
                  <c:v>SNMSM202101</c:v>
                </c:pt>
                <c:pt idx="296">
                  <c:v>SNMSM202102</c:v>
                </c:pt>
                <c:pt idx="297">
                  <c:v>SNMMŽK202103</c:v>
                </c:pt>
                <c:pt idx="298">
                  <c:v>SNMSM202301</c:v>
                </c:pt>
                <c:pt idx="299">
                  <c:v>SNMMRKPO202101</c:v>
                </c:pt>
                <c:pt idx="300">
                  <c:v>SNMMB202101</c:v>
                </c:pt>
                <c:pt idx="301">
                  <c:v>SĽUK202103</c:v>
                </c:pt>
                <c:pt idx="302">
                  <c:v>SNMMRKPO202203</c:v>
                </c:pt>
                <c:pt idx="303">
                  <c:v>STM202112</c:v>
                </c:pt>
                <c:pt idx="304">
                  <c:v>UKB202113</c:v>
                </c:pt>
                <c:pt idx="305">
                  <c:v>SND202103</c:v>
                </c:pt>
                <c:pt idx="306">
                  <c:v>SÚH202102</c:v>
                </c:pt>
                <c:pt idx="307">
                  <c:v>SNG202203</c:v>
                </c:pt>
                <c:pt idx="308">
                  <c:v>SNMMČK202302</c:v>
                </c:pt>
                <c:pt idx="309">
                  <c:v>SNMHUM202104</c:v>
                </c:pt>
                <c:pt idx="310">
                  <c:v>SNMMBE202101</c:v>
                </c:pt>
                <c:pt idx="311">
                  <c:v>ŠO202101</c:v>
                </c:pt>
                <c:pt idx="312">
                  <c:v>SNK202103</c:v>
                </c:pt>
                <c:pt idx="313">
                  <c:v>SNMGR202101</c:v>
                </c:pt>
                <c:pt idx="314">
                  <c:v>ŠFK202107</c:v>
                </c:pt>
                <c:pt idx="315">
                  <c:v>MKSRSVOSM202301</c:v>
                </c:pt>
                <c:pt idx="316">
                  <c:v>SNMMM202101</c:v>
                </c:pt>
                <c:pt idx="317">
                  <c:v>SNG202101</c:v>
                </c:pt>
                <c:pt idx="318">
                  <c:v>SNK202104</c:v>
                </c:pt>
                <c:pt idx="319">
                  <c:v>SNMMUKS202201</c:v>
                </c:pt>
                <c:pt idx="320">
                  <c:v>SNG202204</c:v>
                </c:pt>
                <c:pt idx="321">
                  <c:v>SNMHUM202103</c:v>
                </c:pt>
                <c:pt idx="322">
                  <c:v>MKSRSVOSM202102</c:v>
                </c:pt>
                <c:pt idx="323">
                  <c:v>SNMGR202104</c:v>
                </c:pt>
                <c:pt idx="324">
                  <c:v>ŠVKBB202106</c:v>
                </c:pt>
                <c:pt idx="325">
                  <c:v>SNMGR202102</c:v>
                </c:pt>
                <c:pt idx="326">
                  <c:v>SNG202103</c:v>
                </c:pt>
                <c:pt idx="327">
                  <c:v>SND202101</c:v>
                </c:pt>
                <c:pt idx="328">
                  <c:v>SKNL202101</c:v>
                </c:pt>
                <c:pt idx="329">
                  <c:v>SNG202107</c:v>
                </c:pt>
              </c:strCache>
            </c:strRef>
          </c:xVal>
          <c:yVal>
            <c:numRef>
              <c:f>kontrola!$E$78:$E$407</c:f>
              <c:numCache>
                <c:formatCode>General</c:formatCode>
                <c:ptCount val="330"/>
                <c:pt idx="0">
                  <c:v>9.9074173723794985</c:v>
                </c:pt>
                <c:pt idx="1">
                  <c:v>9.9049924966600447</c:v>
                </c:pt>
                <c:pt idx="2">
                  <c:v>9.850240793152965</c:v>
                </c:pt>
                <c:pt idx="3">
                  <c:v>9.6813795224131969</c:v>
                </c:pt>
                <c:pt idx="4">
                  <c:v>9.6677183348616591</c:v>
                </c:pt>
                <c:pt idx="5">
                  <c:v>9.6129961260590129</c:v>
                </c:pt>
                <c:pt idx="6">
                  <c:v>9.5952183777962485</c:v>
                </c:pt>
                <c:pt idx="7">
                  <c:v>9.5766996063271055</c:v>
                </c:pt>
                <c:pt idx="8">
                  <c:v>9.5051079934680924</c:v>
                </c:pt>
                <c:pt idx="9">
                  <c:v>9.3889211826736325</c:v>
                </c:pt>
                <c:pt idx="10">
                  <c:v>9.3576063216406702</c:v>
                </c:pt>
                <c:pt idx="11">
                  <c:v>9.3035695898312163</c:v>
                </c:pt>
                <c:pt idx="12">
                  <c:v>9.1245168404137882</c:v>
                </c:pt>
                <c:pt idx="13">
                  <c:v>8.9642402985307399</c:v>
                </c:pt>
                <c:pt idx="14">
                  <c:v>8.9633299950501701</c:v>
                </c:pt>
                <c:pt idx="15">
                  <c:v>8.85935137053505</c:v>
                </c:pt>
                <c:pt idx="16">
                  <c:v>8.8241740438661918</c:v>
                </c:pt>
                <c:pt idx="17">
                  <c:v>8.8228027497229053</c:v>
                </c:pt>
                <c:pt idx="18">
                  <c:v>8.6344458979477938</c:v>
                </c:pt>
                <c:pt idx="19">
                  <c:v>8.6057827395932414</c:v>
                </c:pt>
                <c:pt idx="20">
                  <c:v>8.4631469421666292</c:v>
                </c:pt>
                <c:pt idx="21">
                  <c:v>8.4223967936860475</c:v>
                </c:pt>
                <c:pt idx="22">
                  <c:v>8.143574011283512</c:v>
                </c:pt>
                <c:pt idx="23">
                  <c:v>8.0213302797009973</c:v>
                </c:pt>
                <c:pt idx="24">
                  <c:v>8.0213302797009973</c:v>
                </c:pt>
                <c:pt idx="25">
                  <c:v>7.9930905331135209</c:v>
                </c:pt>
                <c:pt idx="26">
                  <c:v>7.9902755900953748</c:v>
                </c:pt>
                <c:pt idx="27">
                  <c:v>7.9237481210227063</c:v>
                </c:pt>
                <c:pt idx="28">
                  <c:v>7.734491471823465</c:v>
                </c:pt>
                <c:pt idx="29">
                  <c:v>7.6005552431167507</c:v>
                </c:pt>
                <c:pt idx="30">
                  <c:v>7.5053434194563104</c:v>
                </c:pt>
                <c:pt idx="31">
                  <c:v>7.4914126220603192</c:v>
                </c:pt>
                <c:pt idx="32">
                  <c:v>7.4287443724950339</c:v>
                </c:pt>
                <c:pt idx="33">
                  <c:v>7.2842643886524705</c:v>
                </c:pt>
                <c:pt idx="34">
                  <c:v>7.0700403580033058</c:v>
                </c:pt>
                <c:pt idx="35">
                  <c:v>7.053741027927936</c:v>
                </c:pt>
                <c:pt idx="36">
                  <c:v>7.0361481946639453</c:v>
                </c:pt>
                <c:pt idx="37">
                  <c:v>6.8790300477914528</c:v>
                </c:pt>
                <c:pt idx="38">
                  <c:v>6.779176026310795</c:v>
                </c:pt>
                <c:pt idx="39">
                  <c:v>6.337560143712353</c:v>
                </c:pt>
                <c:pt idx="40">
                  <c:v>6.1743491852124963</c:v>
                </c:pt>
                <c:pt idx="41">
                  <c:v>6.123640606934444</c:v>
                </c:pt>
                <c:pt idx="42">
                  <c:v>6.1007456534324147</c:v>
                </c:pt>
                <c:pt idx="43">
                  <c:v>6.0987811966245848</c:v>
                </c:pt>
                <c:pt idx="44">
                  <c:v>5.9614439045304053</c:v>
                </c:pt>
                <c:pt idx="45">
                  <c:v>5.8430728289288183</c:v>
                </c:pt>
                <c:pt idx="46">
                  <c:v>5.8143001844095776</c:v>
                </c:pt>
                <c:pt idx="47">
                  <c:v>5.7627259061983329</c:v>
                </c:pt>
                <c:pt idx="48">
                  <c:v>5.7435168198443369</c:v>
                </c:pt>
                <c:pt idx="49">
                  <c:v>5.71386984667833</c:v>
                </c:pt>
                <c:pt idx="50">
                  <c:v>5.7046488822746699</c:v>
                </c:pt>
                <c:pt idx="51">
                  <c:v>5.6474713880743659</c:v>
                </c:pt>
                <c:pt idx="52">
                  <c:v>5.6026501865817124</c:v>
                </c:pt>
                <c:pt idx="53">
                  <c:v>5.404532471710886</c:v>
                </c:pt>
                <c:pt idx="54">
                  <c:v>5.3684506773797089</c:v>
                </c:pt>
                <c:pt idx="55">
                  <c:v>5.2654815233912755</c:v>
                </c:pt>
                <c:pt idx="56">
                  <c:v>5.2521483909091602</c:v>
                </c:pt>
                <c:pt idx="57">
                  <c:v>5.2158714268479027</c:v>
                </c:pt>
                <c:pt idx="58">
                  <c:v>5.1746926504638093</c:v>
                </c:pt>
                <c:pt idx="59">
                  <c:v>5.1716770953061966</c:v>
                </c:pt>
                <c:pt idx="60">
                  <c:v>4.9487984992068794</c:v>
                </c:pt>
                <c:pt idx="61">
                  <c:v>4.8872348550643556</c:v>
                </c:pt>
                <c:pt idx="62">
                  <c:v>4.8484472768495595</c:v>
                </c:pt>
                <c:pt idx="63">
                  <c:v>4.8339665809827013</c:v>
                </c:pt>
                <c:pt idx="64">
                  <c:v>4.8127981678205982</c:v>
                </c:pt>
                <c:pt idx="65">
                  <c:v>4.7883498031635527</c:v>
                </c:pt>
                <c:pt idx="66">
                  <c:v>4.7849319945959836</c:v>
                </c:pt>
                <c:pt idx="67">
                  <c:v>4.7201634593428841</c:v>
                </c:pt>
                <c:pt idx="68">
                  <c:v>4.5928231168074651</c:v>
                </c:pt>
                <c:pt idx="69">
                  <c:v>4.5603331458700502</c:v>
                </c:pt>
                <c:pt idx="70">
                  <c:v>4.5558564917209665</c:v>
                </c:pt>
                <c:pt idx="71">
                  <c:v>4.5558564917209665</c:v>
                </c:pt>
                <c:pt idx="72">
                  <c:v>4.4821201492653699</c:v>
                </c:pt>
                <c:pt idx="73">
                  <c:v>4.3820728245049816</c:v>
                </c:pt>
                <c:pt idx="74">
                  <c:v>4.336199125155848</c:v>
                </c:pt>
                <c:pt idx="75">
                  <c:v>4.3082899989481049</c:v>
                </c:pt>
                <c:pt idx="76">
                  <c:v>4.3023198027934955</c:v>
                </c:pt>
                <c:pt idx="77">
                  <c:v>4.2905034662695982</c:v>
                </c:pt>
                <c:pt idx="78">
                  <c:v>4.212152523820154</c:v>
                </c:pt>
                <c:pt idx="79">
                  <c:v>4.210943423404343</c:v>
                </c:pt>
                <c:pt idx="80">
                  <c:v>4.1827309250337033</c:v>
                </c:pt>
                <c:pt idx="81">
                  <c:v>4.1672604693582969</c:v>
                </c:pt>
                <c:pt idx="82">
                  <c:v>4.1273249542919421</c:v>
                </c:pt>
                <c:pt idx="83">
                  <c:v>4.1108112605109355</c:v>
                </c:pt>
                <c:pt idx="84">
                  <c:v>4.0929409363047675</c:v>
                </c:pt>
                <c:pt idx="85">
                  <c:v>4.0339081343388328</c:v>
                </c:pt>
                <c:pt idx="86">
                  <c:v>4.0339081343388328</c:v>
                </c:pt>
                <c:pt idx="87">
                  <c:v>4.033908134338831</c:v>
                </c:pt>
                <c:pt idx="88">
                  <c:v>4.0118152096340127</c:v>
                </c:pt>
                <c:pt idx="89">
                  <c:v>4.0002922332193434</c:v>
                </c:pt>
                <c:pt idx="90">
                  <c:v>3.9871271160362651</c:v>
                </c:pt>
                <c:pt idx="91">
                  <c:v>3.8914607533449921</c:v>
                </c:pt>
                <c:pt idx="92">
                  <c:v>3.8866498023298877</c:v>
                </c:pt>
                <c:pt idx="93">
                  <c:v>3.8343358371662797</c:v>
                </c:pt>
                <c:pt idx="94">
                  <c:v>3.8185814567780505</c:v>
                </c:pt>
                <c:pt idx="95">
                  <c:v>3.8138767815567158</c:v>
                </c:pt>
                <c:pt idx="96">
                  <c:v>3.8120431869501967</c:v>
                </c:pt>
                <c:pt idx="97">
                  <c:v>3.7374049840105097</c:v>
                </c:pt>
                <c:pt idx="98">
                  <c:v>3.7152089201667096</c:v>
                </c:pt>
                <c:pt idx="99">
                  <c:v>3.6977491231439297</c:v>
                </c:pt>
                <c:pt idx="100">
                  <c:v>3.6901665890568269</c:v>
                </c:pt>
                <c:pt idx="101">
                  <c:v>3.6831335139615415</c:v>
                </c:pt>
                <c:pt idx="102">
                  <c:v>3.6403295298803666</c:v>
                </c:pt>
                <c:pt idx="103">
                  <c:v>3.5778392264447594</c:v>
                </c:pt>
                <c:pt idx="104">
                  <c:v>3.5579069744868494</c:v>
                </c:pt>
                <c:pt idx="105">
                  <c:v>3.3559127597599572</c:v>
                </c:pt>
                <c:pt idx="106">
                  <c:v>3.3438794532221738</c:v>
                </c:pt>
                <c:pt idx="107">
                  <c:v>3.0010906605257004</c:v>
                </c:pt>
                <c:pt idx="108">
                  <c:v>2.9776243194571901</c:v>
                </c:pt>
                <c:pt idx="109">
                  <c:v>2.7833966126937946</c:v>
                </c:pt>
                <c:pt idx="110">
                  <c:v>2.7442228231300834</c:v>
                </c:pt>
                <c:pt idx="111">
                  <c:v>2.7430575313504058</c:v>
                </c:pt>
                <c:pt idx="112">
                  <c:v>2.6603096056253781</c:v>
                </c:pt>
                <c:pt idx="113">
                  <c:v>2.6400210877228467</c:v>
                </c:pt>
                <c:pt idx="114">
                  <c:v>2.6331464123412878</c:v>
                </c:pt>
                <c:pt idx="115">
                  <c:v>2.6287316041307558</c:v>
                </c:pt>
                <c:pt idx="116">
                  <c:v>2.6104178303181111</c:v>
                </c:pt>
                <c:pt idx="117">
                  <c:v>2.6101497410649936</c:v>
                </c:pt>
                <c:pt idx="118">
                  <c:v>2.5932266577892493</c:v>
                </c:pt>
                <c:pt idx="119">
                  <c:v>2.5781638239411544</c:v>
                </c:pt>
                <c:pt idx="120">
                  <c:v>2.511588040784773</c:v>
                </c:pt>
                <c:pt idx="121">
                  <c:v>2.4618121956280108</c:v>
                </c:pt>
                <c:pt idx="122">
                  <c:v>2.4324466050063154</c:v>
                </c:pt>
                <c:pt idx="123">
                  <c:v>2.4203448806032997</c:v>
                </c:pt>
                <c:pt idx="124">
                  <c:v>2.4187217696380037</c:v>
                </c:pt>
                <c:pt idx="125">
                  <c:v>2.4063990839102991</c:v>
                </c:pt>
                <c:pt idx="126">
                  <c:v>2.4011357942493055</c:v>
                </c:pt>
                <c:pt idx="127">
                  <c:v>2.3028307083144774</c:v>
                </c:pt>
                <c:pt idx="128">
                  <c:v>2.3004121605588721</c:v>
                </c:pt>
                <c:pt idx="129">
                  <c:v>2.2869184273395518</c:v>
                </c:pt>
                <c:pt idx="130">
                  <c:v>2.2737135573152165</c:v>
                </c:pt>
                <c:pt idx="131">
                  <c:v>2.2358012279156236</c:v>
                </c:pt>
                <c:pt idx="132">
                  <c:v>2.2311582349311836</c:v>
                </c:pt>
                <c:pt idx="133">
                  <c:v>2.2103606215555249</c:v>
                </c:pt>
                <c:pt idx="134">
                  <c:v>2.1552705710833795</c:v>
                </c:pt>
                <c:pt idx="135">
                  <c:v>2.1097395087372885</c:v>
                </c:pt>
                <c:pt idx="136">
                  <c:v>2.1088153415157458</c:v>
                </c:pt>
                <c:pt idx="137">
                  <c:v>2.1013518684033219</c:v>
                </c:pt>
                <c:pt idx="138">
                  <c:v>2.0900321130813513</c:v>
                </c:pt>
                <c:pt idx="139">
                  <c:v>2.0613270566471433</c:v>
                </c:pt>
                <c:pt idx="140">
                  <c:v>2.0169540671694164</c:v>
                </c:pt>
                <c:pt idx="141">
                  <c:v>2.0169540671694155</c:v>
                </c:pt>
                <c:pt idx="142">
                  <c:v>2.004117567307925</c:v>
                </c:pt>
                <c:pt idx="143">
                  <c:v>1.9762133164527651</c:v>
                </c:pt>
                <c:pt idx="144">
                  <c:v>1.9707119898467831</c:v>
                </c:pt>
                <c:pt idx="145">
                  <c:v>1.9578133727385831</c:v>
                </c:pt>
                <c:pt idx="146">
                  <c:v>1.9535132981791867</c:v>
                </c:pt>
                <c:pt idx="147">
                  <c:v>1.9160370144959786</c:v>
                </c:pt>
                <c:pt idx="148">
                  <c:v>1.8687413210057913</c:v>
                </c:pt>
                <c:pt idx="149">
                  <c:v>1.8618037543102308</c:v>
                </c:pt>
                <c:pt idx="150">
                  <c:v>1.8415667569807717</c:v>
                </c:pt>
                <c:pt idx="151">
                  <c:v>1.8335946065176514</c:v>
                </c:pt>
                <c:pt idx="152">
                  <c:v>1.8287286661770839</c:v>
                </c:pt>
                <c:pt idx="153">
                  <c:v>1.7456122924574866</c:v>
                </c:pt>
                <c:pt idx="154">
                  <c:v>1.6797215546068573</c:v>
                </c:pt>
                <c:pt idx="155">
                  <c:v>1.6719887659374693</c:v>
                </c:pt>
                <c:pt idx="156">
                  <c:v>1.6442724435261946</c:v>
                </c:pt>
                <c:pt idx="157">
                  <c:v>1.6383295506793407</c:v>
                </c:pt>
                <c:pt idx="158">
                  <c:v>1.6260481994113121</c:v>
                </c:pt>
                <c:pt idx="159">
                  <c:v>1.6135632537355331</c:v>
                </c:pt>
                <c:pt idx="160">
                  <c:v>1.5757453649761066</c:v>
                </c:pt>
                <c:pt idx="161">
                  <c:v>1.5513405379092957</c:v>
                </c:pt>
                <c:pt idx="162">
                  <c:v>1.5459952924853577</c:v>
                </c:pt>
                <c:pt idx="163">
                  <c:v>1.5355662384492226</c:v>
                </c:pt>
                <c:pt idx="164">
                  <c:v>1.4861766810722017</c:v>
                </c:pt>
                <c:pt idx="165">
                  <c:v>1.4777761629448591</c:v>
                </c:pt>
                <c:pt idx="166">
                  <c:v>1.4701851930079053</c:v>
                </c:pt>
                <c:pt idx="167">
                  <c:v>1.4647935076931289</c:v>
                </c:pt>
                <c:pt idx="168">
                  <c:v>1.4618253789050817</c:v>
                </c:pt>
                <c:pt idx="169">
                  <c:v>1.4340156692220625</c:v>
                </c:pt>
                <c:pt idx="170">
                  <c:v>1.4241893173894298</c:v>
                </c:pt>
                <c:pt idx="171">
                  <c:v>1.2860652734897424</c:v>
                </c:pt>
                <c:pt idx="172">
                  <c:v>1.2801769953602424</c:v>
                </c:pt>
                <c:pt idx="173">
                  <c:v>1.233066014960652</c:v>
                </c:pt>
                <c:pt idx="174">
                  <c:v>1.2263669620088495</c:v>
                </c:pt>
                <c:pt idx="175">
                  <c:v>1.1804275021969681</c:v>
                </c:pt>
                <c:pt idx="176">
                  <c:v>1.1727296800473441</c:v>
                </c:pt>
                <c:pt idx="177">
                  <c:v>1.1508494895211505</c:v>
                </c:pt>
                <c:pt idx="178">
                  <c:v>1.1239746296532778</c:v>
                </c:pt>
                <c:pt idx="179">
                  <c:v>1.1163606232240026</c:v>
                </c:pt>
                <c:pt idx="180">
                  <c:v>1.1015860593663755</c:v>
                </c:pt>
                <c:pt idx="181">
                  <c:v>1.1012569206745011</c:v>
                </c:pt>
                <c:pt idx="182">
                  <c:v>1.0749476332794523</c:v>
                </c:pt>
                <c:pt idx="183">
                  <c:v>1.0615547721944292</c:v>
                </c:pt>
                <c:pt idx="184">
                  <c:v>1.02393259984185</c:v>
                </c:pt>
                <c:pt idx="185">
                  <c:v>1.0231244822541941</c:v>
                </c:pt>
                <c:pt idx="186">
                  <c:v>1.0134073657489</c:v>
                </c:pt>
                <c:pt idx="187">
                  <c:v>1.0084770335847082</c:v>
                </c:pt>
                <c:pt idx="188">
                  <c:v>1.0084770335847082</c:v>
                </c:pt>
                <c:pt idx="189">
                  <c:v>1.0084770335847082</c:v>
                </c:pt>
                <c:pt idx="190">
                  <c:v>1.0046588622331281</c:v>
                </c:pt>
                <c:pt idx="191">
                  <c:v>0.98357203553792016</c:v>
                </c:pt>
                <c:pt idx="192">
                  <c:v>0.98349675637514689</c:v>
                </c:pt>
                <c:pt idx="193">
                  <c:v>0.97866062439681711</c:v>
                </c:pt>
                <c:pt idx="194">
                  <c:v>0.96583242793863677</c:v>
                </c:pt>
                <c:pt idx="195">
                  <c:v>0.91580617103908646</c:v>
                </c:pt>
                <c:pt idx="196">
                  <c:v>0.88983267669238919</c:v>
                </c:pt>
                <c:pt idx="197">
                  <c:v>0.84595751662579455</c:v>
                </c:pt>
                <c:pt idx="198">
                  <c:v>0.84587509117388471</c:v>
                </c:pt>
                <c:pt idx="199">
                  <c:v>0.80559010855754321</c:v>
                </c:pt>
                <c:pt idx="200">
                  <c:v>0.79911862488661645</c:v>
                </c:pt>
                <c:pt idx="201">
                  <c:v>0.79773698979525798</c:v>
                </c:pt>
                <c:pt idx="202">
                  <c:v>0.79572982375998846</c:v>
                </c:pt>
                <c:pt idx="203">
                  <c:v>0.73673175861401552</c:v>
                </c:pt>
                <c:pt idx="204">
                  <c:v>0.73496797173063289</c:v>
                </c:pt>
                <c:pt idx="205">
                  <c:v>0.69220147028601453</c:v>
                </c:pt>
                <c:pt idx="206">
                  <c:v>0.69019456594721895</c:v>
                </c:pt>
                <c:pt idx="207">
                  <c:v>0.68344197591618605</c:v>
                </c:pt>
                <c:pt idx="208">
                  <c:v>0.67769656656892407</c:v>
                </c:pt>
                <c:pt idx="209">
                  <c:v>0.67231802238980554</c:v>
                </c:pt>
                <c:pt idx="210">
                  <c:v>0.65063034424819888</c:v>
                </c:pt>
                <c:pt idx="211">
                  <c:v>0.64685576537163836</c:v>
                </c:pt>
                <c:pt idx="212">
                  <c:v>0.64279762087572945</c:v>
                </c:pt>
                <c:pt idx="213">
                  <c:v>0.64236818482996716</c:v>
                </c:pt>
                <c:pt idx="214">
                  <c:v>0.64084071736065651</c:v>
                </c:pt>
                <c:pt idx="215">
                  <c:v>0.60026251061551861</c:v>
                </c:pt>
                <c:pt idx="216">
                  <c:v>0.58909645911763187</c:v>
                </c:pt>
                <c:pt idx="217">
                  <c:v>0.58050834890927461</c:v>
                </c:pt>
                <c:pt idx="218">
                  <c:v>0.58040314916673941</c:v>
                </c:pt>
                <c:pt idx="219">
                  <c:v>0.57385596362691138</c:v>
                </c:pt>
                <c:pt idx="220">
                  <c:v>0.56852537670790892</c:v>
                </c:pt>
                <c:pt idx="221">
                  <c:v>0.56155764178144529</c:v>
                </c:pt>
                <c:pt idx="222">
                  <c:v>0.55107884232966642</c:v>
                </c:pt>
                <c:pt idx="223">
                  <c:v>0.52632416382785896</c:v>
                </c:pt>
                <c:pt idx="224">
                  <c:v>0.52243680252229918</c:v>
                </c:pt>
                <c:pt idx="225">
                  <c:v>0.51491704354464152</c:v>
                </c:pt>
                <c:pt idx="226">
                  <c:v>0.50725790910847601</c:v>
                </c:pt>
                <c:pt idx="227">
                  <c:v>0.49437742690206732</c:v>
                </c:pt>
                <c:pt idx="228">
                  <c:v>0.49253410776288925</c:v>
                </c:pt>
                <c:pt idx="229">
                  <c:v>0.48265699864982586</c:v>
                </c:pt>
                <c:pt idx="230">
                  <c:v>0.45735919890462939</c:v>
                </c:pt>
                <c:pt idx="231">
                  <c:v>0.43610638080792313</c:v>
                </c:pt>
                <c:pt idx="232">
                  <c:v>0.43267510905911982</c:v>
                </c:pt>
                <c:pt idx="233">
                  <c:v>0.42686858564432095</c:v>
                </c:pt>
                <c:pt idx="234">
                  <c:v>0.41726120404484668</c:v>
                </c:pt>
                <c:pt idx="235">
                  <c:v>0.41633584157128195</c:v>
                </c:pt>
                <c:pt idx="236">
                  <c:v>0.39093409234474202</c:v>
                </c:pt>
                <c:pt idx="237">
                  <c:v>0.39085706400028991</c:v>
                </c:pt>
                <c:pt idx="238">
                  <c:v>0.38705276592119914</c:v>
                </c:pt>
                <c:pt idx="239">
                  <c:v>0.37342405322292133</c:v>
                </c:pt>
                <c:pt idx="240">
                  <c:v>0.35003164295657219</c:v>
                </c:pt>
                <c:pt idx="241">
                  <c:v>0.34884425690037069</c:v>
                </c:pt>
                <c:pt idx="242">
                  <c:v>0.34668483017909701</c:v>
                </c:pt>
                <c:pt idx="243">
                  <c:v>0.33721280119864838</c:v>
                </c:pt>
                <c:pt idx="244">
                  <c:v>0.33650792835121829</c:v>
                </c:pt>
                <c:pt idx="245">
                  <c:v>0.32672975093088569</c:v>
                </c:pt>
                <c:pt idx="246">
                  <c:v>0.30254311007541262</c:v>
                </c:pt>
                <c:pt idx="247">
                  <c:v>0.29614674334000757</c:v>
                </c:pt>
                <c:pt idx="248">
                  <c:v>0.27830411731463572</c:v>
                </c:pt>
                <c:pt idx="249">
                  <c:v>0.27245452480940668</c:v>
                </c:pt>
                <c:pt idx="250">
                  <c:v>0.27024267594996432</c:v>
                </c:pt>
                <c:pt idx="251">
                  <c:v>0.26749306679249474</c:v>
                </c:pt>
                <c:pt idx="252">
                  <c:v>0.26476490544285031</c:v>
                </c:pt>
                <c:pt idx="253">
                  <c:v>0.26289533663628117</c:v>
                </c:pt>
                <c:pt idx="254">
                  <c:v>0.25915067057495528</c:v>
                </c:pt>
                <c:pt idx="255">
                  <c:v>0.25429866467281975</c:v>
                </c:pt>
                <c:pt idx="256">
                  <c:v>0.25413621246334644</c:v>
                </c:pt>
                <c:pt idx="257">
                  <c:v>0.25211925839617705</c:v>
                </c:pt>
                <c:pt idx="258">
                  <c:v>0.25211925839617705</c:v>
                </c:pt>
                <c:pt idx="259">
                  <c:v>0.25211925839617699</c:v>
                </c:pt>
                <c:pt idx="260">
                  <c:v>0.243924906082469</c:v>
                </c:pt>
                <c:pt idx="261">
                  <c:v>0.23264890856197926</c:v>
                </c:pt>
                <c:pt idx="262">
                  <c:v>0.22995875798697815</c:v>
                </c:pt>
                <c:pt idx="263">
                  <c:v>0.21730977755125674</c:v>
                </c:pt>
                <c:pt idx="264">
                  <c:v>0.21690610205659</c:v>
                </c:pt>
                <c:pt idx="265">
                  <c:v>0.21474571309070795</c:v>
                </c:pt>
                <c:pt idx="266">
                  <c:v>0.21156438854949328</c:v>
                </c:pt>
                <c:pt idx="267">
                  <c:v>0.20593171630959617</c:v>
                </c:pt>
                <c:pt idx="268">
                  <c:v>0.20374396758903274</c:v>
                </c:pt>
                <c:pt idx="269">
                  <c:v>0.20169540671694161</c:v>
                </c:pt>
                <c:pt idx="270">
                  <c:v>0.19573052047529602</c:v>
                </c:pt>
                <c:pt idx="271">
                  <c:v>0.19503890030325996</c:v>
                </c:pt>
                <c:pt idx="272">
                  <c:v>0.18661085501261285</c:v>
                </c:pt>
                <c:pt idx="273">
                  <c:v>0.18116315955009166</c:v>
                </c:pt>
                <c:pt idx="274">
                  <c:v>0.17888659030036289</c:v>
                </c:pt>
                <c:pt idx="275">
                  <c:v>0.17648348087732393</c:v>
                </c:pt>
                <c:pt idx="276">
                  <c:v>0.17611973024240765</c:v>
                </c:pt>
                <c:pt idx="277">
                  <c:v>0.16854556830329107</c:v>
                </c:pt>
                <c:pt idx="278">
                  <c:v>0.16638055660658757</c:v>
                </c:pt>
                <c:pt idx="279">
                  <c:v>0.16215160608086229</c:v>
                </c:pt>
                <c:pt idx="280">
                  <c:v>0.1554239592894234</c:v>
                </c:pt>
                <c:pt idx="281">
                  <c:v>0.14406814765495832</c:v>
                </c:pt>
                <c:pt idx="282">
                  <c:v>0.13226419979505019</c:v>
                </c:pt>
                <c:pt idx="283">
                  <c:v>0.13218844583836906</c:v>
                </c:pt>
                <c:pt idx="284">
                  <c:v>0.12248638731046226</c:v>
                </c:pt>
                <c:pt idx="285">
                  <c:v>0.11804176590840496</c:v>
                </c:pt>
                <c:pt idx="286">
                  <c:v>0.10834379290656285</c:v>
                </c:pt>
                <c:pt idx="287">
                  <c:v>9.9657192867559877E-2</c:v>
                </c:pt>
                <c:pt idx="288">
                  <c:v>9.7500944739438461E-2</c:v>
                </c:pt>
                <c:pt idx="289">
                  <c:v>9.6793249002734741E-2</c:v>
                </c:pt>
                <c:pt idx="290">
                  <c:v>9.0078784653182781E-2</c:v>
                </c:pt>
                <c:pt idx="291">
                  <c:v>8.8595018384523883E-2</c:v>
                </c:pt>
                <c:pt idx="292">
                  <c:v>8.2236033925224647E-2</c:v>
                </c:pt>
                <c:pt idx="293">
                  <c:v>7.9700057348466871E-2</c:v>
                </c:pt>
                <c:pt idx="294">
                  <c:v>7.8726271654032051E-2</c:v>
                </c:pt>
                <c:pt idx="295">
                  <c:v>7.7631054720173939E-2</c:v>
                </c:pt>
                <c:pt idx="296">
                  <c:v>7.6431767143804924E-2</c:v>
                </c:pt>
                <c:pt idx="297">
                  <c:v>7.3101787002993079E-2</c:v>
                </c:pt>
                <c:pt idx="298">
                  <c:v>7.0524499766485615E-2</c:v>
                </c:pt>
                <c:pt idx="299">
                  <c:v>6.3688413116735759E-2</c:v>
                </c:pt>
                <c:pt idx="300">
                  <c:v>6.2061513929557756E-2</c:v>
                </c:pt>
                <c:pt idx="301">
                  <c:v>6.0755818302605569E-2</c:v>
                </c:pt>
                <c:pt idx="302">
                  <c:v>5.6806082696473081E-2</c:v>
                </c:pt>
                <c:pt idx="303">
                  <c:v>5.1598434330214188E-2</c:v>
                </c:pt>
                <c:pt idx="304">
                  <c:v>5.042385167923541E-2</c:v>
                </c:pt>
                <c:pt idx="305">
                  <c:v>4.8215720417216973E-2</c:v>
                </c:pt>
                <c:pt idx="306">
                  <c:v>4.6080908878213318E-2</c:v>
                </c:pt>
                <c:pt idx="307">
                  <c:v>4.3847283974281628E-2</c:v>
                </c:pt>
                <c:pt idx="308">
                  <c:v>4.3736684829352064E-2</c:v>
                </c:pt>
                <c:pt idx="309">
                  <c:v>3.5762599015385456E-2</c:v>
                </c:pt>
                <c:pt idx="310">
                  <c:v>3.4638882242924073E-2</c:v>
                </c:pt>
                <c:pt idx="311">
                  <c:v>3.3759519738302796E-2</c:v>
                </c:pt>
                <c:pt idx="312">
                  <c:v>3.2312691602406067E-2</c:v>
                </c:pt>
                <c:pt idx="313">
                  <c:v>3.0095590673508595E-2</c:v>
                </c:pt>
                <c:pt idx="314">
                  <c:v>2.9258608016381939E-2</c:v>
                </c:pt>
                <c:pt idx="315">
                  <c:v>2.5904929988582327E-2</c:v>
                </c:pt>
                <c:pt idx="316">
                  <c:v>2.4109913970389519E-2</c:v>
                </c:pt>
                <c:pt idx="317">
                  <c:v>2.1467234664351759E-2</c:v>
                </c:pt>
                <c:pt idx="318">
                  <c:v>1.9367730721805896E-2</c:v>
                </c:pt>
                <c:pt idx="319">
                  <c:v>1.8482071509803952E-2</c:v>
                </c:pt>
                <c:pt idx="320">
                  <c:v>1.5461058789321943E-2</c:v>
                </c:pt>
                <c:pt idx="321">
                  <c:v>1.4908236272673603E-2</c:v>
                </c:pt>
                <c:pt idx="322">
                  <c:v>1.4543900127522552E-2</c:v>
                </c:pt>
                <c:pt idx="323">
                  <c:v>1.3826503940828053E-2</c:v>
                </c:pt>
                <c:pt idx="324">
                  <c:v>1.3156370670580264E-2</c:v>
                </c:pt>
                <c:pt idx="325">
                  <c:v>1.1907575288433163E-2</c:v>
                </c:pt>
                <c:pt idx="326">
                  <c:v>8.7867305896489438E-3</c:v>
                </c:pt>
                <c:pt idx="327">
                  <c:v>6.4888545814371073E-3</c:v>
                </c:pt>
                <c:pt idx="328">
                  <c:v>5.7423868735882204E-3</c:v>
                </c:pt>
                <c:pt idx="329">
                  <c:v>5.9550895462218742E-4</c:v>
                </c:pt>
              </c:numCache>
            </c:numRef>
          </c:yVal>
          <c:smooth val="0"/>
        </c:ser>
        <c:dLbls>
          <c:showLegendKey val="0"/>
          <c:showVal val="0"/>
          <c:showCatName val="0"/>
          <c:showSerName val="0"/>
          <c:showPercent val="0"/>
          <c:showBubbleSize val="0"/>
        </c:dLbls>
        <c:axId val="294522240"/>
        <c:axId val="294540416"/>
      </c:scatterChart>
      <c:valAx>
        <c:axId val="294522240"/>
        <c:scaling>
          <c:orientation val="minMax"/>
        </c:scaling>
        <c:delete val="0"/>
        <c:axPos val="b"/>
        <c:majorTickMark val="out"/>
        <c:minorTickMark val="none"/>
        <c:tickLblPos val="nextTo"/>
        <c:crossAx val="294540416"/>
        <c:crosses val="autoZero"/>
        <c:crossBetween val="midCat"/>
      </c:valAx>
      <c:valAx>
        <c:axId val="294540416"/>
        <c:scaling>
          <c:orientation val="minMax"/>
          <c:max val="10"/>
        </c:scaling>
        <c:delete val="0"/>
        <c:axPos val="l"/>
        <c:majorGridlines/>
        <c:numFmt formatCode="General" sourceLinked="1"/>
        <c:majorTickMark val="out"/>
        <c:minorTickMark val="none"/>
        <c:tickLblPos val="nextTo"/>
        <c:crossAx val="294522240"/>
        <c:crosses val="autoZero"/>
        <c:crossBetween val="midCat"/>
        <c:majorUnit val="1"/>
      </c:valAx>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marker>
            <c:symbol val="x"/>
            <c:size val="2"/>
          </c:marker>
          <c:trendline>
            <c:trendlineType val="log"/>
            <c:dispRSqr val="0"/>
            <c:dispEq val="0"/>
          </c:trendline>
          <c:xVal>
            <c:numRef>
              <c:f>kontrola!$G$78:$G$407</c:f>
              <c:numCache>
                <c:formatCode>#,##0</c:formatCode>
                <c:ptCount val="330"/>
                <c:pt idx="0">
                  <c:v>230000</c:v>
                </c:pt>
                <c:pt idx="1">
                  <c:v>150000</c:v>
                </c:pt>
                <c:pt idx="2">
                  <c:v>43000</c:v>
                </c:pt>
                <c:pt idx="3">
                  <c:v>80000</c:v>
                </c:pt>
                <c:pt idx="4">
                  <c:v>2209054</c:v>
                </c:pt>
                <c:pt idx="5">
                  <c:v>109814</c:v>
                </c:pt>
                <c:pt idx="6">
                  <c:v>75000</c:v>
                </c:pt>
                <c:pt idx="7">
                  <c:v>0</c:v>
                </c:pt>
                <c:pt idx="8">
                  <c:v>3360000</c:v>
                </c:pt>
                <c:pt idx="9">
                  <c:v>0</c:v>
                </c:pt>
                <c:pt idx="10">
                  <c:v>1394300</c:v>
                </c:pt>
                <c:pt idx="11">
                  <c:v>105000</c:v>
                </c:pt>
                <c:pt idx="12">
                  <c:v>110000</c:v>
                </c:pt>
                <c:pt idx="13">
                  <c:v>18000</c:v>
                </c:pt>
                <c:pt idx="14">
                  <c:v>418520</c:v>
                </c:pt>
                <c:pt idx="15">
                  <c:v>423432</c:v>
                </c:pt>
                <c:pt idx="16">
                  <c:v>80000</c:v>
                </c:pt>
                <c:pt idx="17">
                  <c:v>23949.300000000003</c:v>
                </c:pt>
                <c:pt idx="18">
                  <c:v>150000</c:v>
                </c:pt>
                <c:pt idx="19">
                  <c:v>180000</c:v>
                </c:pt>
                <c:pt idx="20">
                  <c:v>50000</c:v>
                </c:pt>
                <c:pt idx="21">
                  <c:v>200000</c:v>
                </c:pt>
                <c:pt idx="22">
                  <c:v>98600</c:v>
                </c:pt>
                <c:pt idx="23">
                  <c:v>210000</c:v>
                </c:pt>
                <c:pt idx="24">
                  <c:v>210000</c:v>
                </c:pt>
                <c:pt idx="25">
                  <c:v>50000</c:v>
                </c:pt>
                <c:pt idx="26">
                  <c:v>45000</c:v>
                </c:pt>
                <c:pt idx="27">
                  <c:v>140000</c:v>
                </c:pt>
                <c:pt idx="28">
                  <c:v>21756</c:v>
                </c:pt>
                <c:pt idx="29">
                  <c:v>0</c:v>
                </c:pt>
                <c:pt idx="30">
                  <c:v>70000</c:v>
                </c:pt>
                <c:pt idx="31">
                  <c:v>560000</c:v>
                </c:pt>
                <c:pt idx="32">
                  <c:v>200000</c:v>
                </c:pt>
                <c:pt idx="33">
                  <c:v>145000</c:v>
                </c:pt>
                <c:pt idx="34">
                  <c:v>12414470</c:v>
                </c:pt>
                <c:pt idx="35">
                  <c:v>60000</c:v>
                </c:pt>
                <c:pt idx="36">
                  <c:v>120000</c:v>
                </c:pt>
                <c:pt idx="37">
                  <c:v>145000</c:v>
                </c:pt>
                <c:pt idx="38">
                  <c:v>36500</c:v>
                </c:pt>
                <c:pt idx="39">
                  <c:v>500000.1</c:v>
                </c:pt>
                <c:pt idx="40">
                  <c:v>9800</c:v>
                </c:pt>
                <c:pt idx="41">
                  <c:v>200000</c:v>
                </c:pt>
                <c:pt idx="42">
                  <c:v>122489</c:v>
                </c:pt>
                <c:pt idx="43">
                  <c:v>46300</c:v>
                </c:pt>
                <c:pt idx="44">
                  <c:v>180000</c:v>
                </c:pt>
                <c:pt idx="45">
                  <c:v>169500</c:v>
                </c:pt>
                <c:pt idx="46">
                  <c:v>20000</c:v>
                </c:pt>
                <c:pt idx="47">
                  <c:v>35000</c:v>
                </c:pt>
                <c:pt idx="48">
                  <c:v>10500</c:v>
                </c:pt>
                <c:pt idx="49">
                  <c:v>720000</c:v>
                </c:pt>
                <c:pt idx="50">
                  <c:v>242206</c:v>
                </c:pt>
                <c:pt idx="51">
                  <c:v>50000</c:v>
                </c:pt>
                <c:pt idx="52">
                  <c:v>18000</c:v>
                </c:pt>
                <c:pt idx="53">
                  <c:v>223434</c:v>
                </c:pt>
                <c:pt idx="54">
                  <c:v>385000</c:v>
                </c:pt>
                <c:pt idx="55">
                  <c:v>160000</c:v>
                </c:pt>
                <c:pt idx="56">
                  <c:v>50000</c:v>
                </c:pt>
                <c:pt idx="57">
                  <c:v>71500</c:v>
                </c:pt>
                <c:pt idx="58">
                  <c:v>2800</c:v>
                </c:pt>
                <c:pt idx="59">
                  <c:v>39000</c:v>
                </c:pt>
                <c:pt idx="60">
                  <c:v>50000</c:v>
                </c:pt>
                <c:pt idx="61">
                  <c:v>15000</c:v>
                </c:pt>
                <c:pt idx="62">
                  <c:v>10000</c:v>
                </c:pt>
                <c:pt idx="63">
                  <c:v>300000</c:v>
                </c:pt>
                <c:pt idx="64">
                  <c:v>350000</c:v>
                </c:pt>
                <c:pt idx="65">
                  <c:v>0</c:v>
                </c:pt>
                <c:pt idx="66">
                  <c:v>0</c:v>
                </c:pt>
                <c:pt idx="67">
                  <c:v>120000</c:v>
                </c:pt>
                <c:pt idx="68">
                  <c:v>178000</c:v>
                </c:pt>
                <c:pt idx="69">
                  <c:v>0</c:v>
                </c:pt>
                <c:pt idx="70">
                  <c:v>500000</c:v>
                </c:pt>
                <c:pt idx="71">
                  <c:v>500000</c:v>
                </c:pt>
                <c:pt idx="72">
                  <c:v>18000</c:v>
                </c:pt>
                <c:pt idx="73">
                  <c:v>4800</c:v>
                </c:pt>
                <c:pt idx="74">
                  <c:v>36000</c:v>
                </c:pt>
                <c:pt idx="75">
                  <c:v>400000</c:v>
                </c:pt>
                <c:pt idx="76">
                  <c:v>168982.2</c:v>
                </c:pt>
                <c:pt idx="77">
                  <c:v>305000</c:v>
                </c:pt>
                <c:pt idx="78">
                  <c:v>178002.89</c:v>
                </c:pt>
                <c:pt idx="79">
                  <c:v>265000</c:v>
                </c:pt>
                <c:pt idx="80">
                  <c:v>86400</c:v>
                </c:pt>
                <c:pt idx="81">
                  <c:v>120000</c:v>
                </c:pt>
                <c:pt idx="82">
                  <c:v>57000</c:v>
                </c:pt>
                <c:pt idx="83">
                  <c:v>0</c:v>
                </c:pt>
                <c:pt idx="84">
                  <c:v>4100</c:v>
                </c:pt>
                <c:pt idx="85">
                  <c:v>160000</c:v>
                </c:pt>
                <c:pt idx="86">
                  <c:v>50000</c:v>
                </c:pt>
                <c:pt idx="87">
                  <c:v>60000</c:v>
                </c:pt>
                <c:pt idx="88">
                  <c:v>290000</c:v>
                </c:pt>
                <c:pt idx="89">
                  <c:v>120000</c:v>
                </c:pt>
                <c:pt idx="90">
                  <c:v>0</c:v>
                </c:pt>
                <c:pt idx="91">
                  <c:v>600000</c:v>
                </c:pt>
                <c:pt idx="92">
                  <c:v>50000</c:v>
                </c:pt>
                <c:pt idx="93">
                  <c:v>50000</c:v>
                </c:pt>
                <c:pt idx="94">
                  <c:v>195594</c:v>
                </c:pt>
                <c:pt idx="95">
                  <c:v>0</c:v>
                </c:pt>
                <c:pt idx="96">
                  <c:v>6000</c:v>
                </c:pt>
                <c:pt idx="97">
                  <c:v>900000</c:v>
                </c:pt>
                <c:pt idx="98">
                  <c:v>158200</c:v>
                </c:pt>
                <c:pt idx="99">
                  <c:v>30000</c:v>
                </c:pt>
                <c:pt idx="100">
                  <c:v>5700</c:v>
                </c:pt>
                <c:pt idx="101">
                  <c:v>75000</c:v>
                </c:pt>
                <c:pt idx="102">
                  <c:v>450000</c:v>
                </c:pt>
                <c:pt idx="103">
                  <c:v>70000</c:v>
                </c:pt>
                <c:pt idx="104">
                  <c:v>50000</c:v>
                </c:pt>
                <c:pt idx="105">
                  <c:v>270000</c:v>
                </c:pt>
                <c:pt idx="106">
                  <c:v>0</c:v>
                </c:pt>
                <c:pt idx="107">
                  <c:v>10000</c:v>
                </c:pt>
                <c:pt idx="108">
                  <c:v>5634</c:v>
                </c:pt>
                <c:pt idx="109">
                  <c:v>20000</c:v>
                </c:pt>
                <c:pt idx="110">
                  <c:v>422590</c:v>
                </c:pt>
                <c:pt idx="111">
                  <c:v>0</c:v>
                </c:pt>
                <c:pt idx="112">
                  <c:v>600000</c:v>
                </c:pt>
                <c:pt idx="113">
                  <c:v>130000</c:v>
                </c:pt>
                <c:pt idx="114">
                  <c:v>394000</c:v>
                </c:pt>
                <c:pt idx="115">
                  <c:v>63300</c:v>
                </c:pt>
                <c:pt idx="116">
                  <c:v>0</c:v>
                </c:pt>
                <c:pt idx="117">
                  <c:v>482600</c:v>
                </c:pt>
                <c:pt idx="118">
                  <c:v>35000</c:v>
                </c:pt>
                <c:pt idx="119">
                  <c:v>103600</c:v>
                </c:pt>
                <c:pt idx="120">
                  <c:v>420000</c:v>
                </c:pt>
                <c:pt idx="121">
                  <c:v>1600000</c:v>
                </c:pt>
                <c:pt idx="122">
                  <c:v>320000</c:v>
                </c:pt>
                <c:pt idx="123">
                  <c:v>130000</c:v>
                </c:pt>
                <c:pt idx="124">
                  <c:v>450000</c:v>
                </c:pt>
                <c:pt idx="125">
                  <c:v>700000</c:v>
                </c:pt>
                <c:pt idx="126">
                  <c:v>8400</c:v>
                </c:pt>
                <c:pt idx="127">
                  <c:v>535000</c:v>
                </c:pt>
                <c:pt idx="128">
                  <c:v>850000</c:v>
                </c:pt>
                <c:pt idx="129">
                  <c:v>220000</c:v>
                </c:pt>
                <c:pt idx="130">
                  <c:v>65200</c:v>
                </c:pt>
                <c:pt idx="131">
                  <c:v>650000</c:v>
                </c:pt>
                <c:pt idx="132">
                  <c:v>2200000</c:v>
                </c:pt>
                <c:pt idx="133">
                  <c:v>73000</c:v>
                </c:pt>
                <c:pt idx="134">
                  <c:v>65000</c:v>
                </c:pt>
                <c:pt idx="135">
                  <c:v>400000</c:v>
                </c:pt>
                <c:pt idx="136">
                  <c:v>210000</c:v>
                </c:pt>
                <c:pt idx="137">
                  <c:v>75000</c:v>
                </c:pt>
                <c:pt idx="138">
                  <c:v>138000</c:v>
                </c:pt>
                <c:pt idx="139">
                  <c:v>150000</c:v>
                </c:pt>
                <c:pt idx="140">
                  <c:v>5000</c:v>
                </c:pt>
                <c:pt idx="141">
                  <c:v>30000</c:v>
                </c:pt>
                <c:pt idx="142">
                  <c:v>7572</c:v>
                </c:pt>
                <c:pt idx="143">
                  <c:v>350000</c:v>
                </c:pt>
                <c:pt idx="144">
                  <c:v>632000</c:v>
                </c:pt>
                <c:pt idx="145">
                  <c:v>0</c:v>
                </c:pt>
                <c:pt idx="146">
                  <c:v>1400000</c:v>
                </c:pt>
                <c:pt idx="147">
                  <c:v>1820000</c:v>
                </c:pt>
                <c:pt idx="148">
                  <c:v>169540.8</c:v>
                </c:pt>
                <c:pt idx="149">
                  <c:v>50000</c:v>
                </c:pt>
                <c:pt idx="150">
                  <c:v>23000</c:v>
                </c:pt>
                <c:pt idx="151">
                  <c:v>55000</c:v>
                </c:pt>
                <c:pt idx="152">
                  <c:v>125000</c:v>
                </c:pt>
                <c:pt idx="153">
                  <c:v>0</c:v>
                </c:pt>
                <c:pt idx="154">
                  <c:v>420000</c:v>
                </c:pt>
                <c:pt idx="155">
                  <c:v>550000</c:v>
                </c:pt>
                <c:pt idx="156">
                  <c:v>650000</c:v>
                </c:pt>
                <c:pt idx="157">
                  <c:v>10000</c:v>
                </c:pt>
                <c:pt idx="158">
                  <c:v>50000</c:v>
                </c:pt>
                <c:pt idx="159">
                  <c:v>50000</c:v>
                </c:pt>
                <c:pt idx="160">
                  <c:v>34000</c:v>
                </c:pt>
                <c:pt idx="161">
                  <c:v>151500</c:v>
                </c:pt>
                <c:pt idx="162">
                  <c:v>15000</c:v>
                </c:pt>
                <c:pt idx="163">
                  <c:v>350000</c:v>
                </c:pt>
                <c:pt idx="164">
                  <c:v>150000</c:v>
                </c:pt>
                <c:pt idx="165">
                  <c:v>76692</c:v>
                </c:pt>
                <c:pt idx="166">
                  <c:v>403040</c:v>
                </c:pt>
                <c:pt idx="167">
                  <c:v>182345</c:v>
                </c:pt>
                <c:pt idx="168">
                  <c:v>190161</c:v>
                </c:pt>
                <c:pt idx="169">
                  <c:v>133817.97</c:v>
                </c:pt>
                <c:pt idx="170">
                  <c:v>227406</c:v>
                </c:pt>
                <c:pt idx="171">
                  <c:v>1280000</c:v>
                </c:pt>
                <c:pt idx="172">
                  <c:v>198000</c:v>
                </c:pt>
                <c:pt idx="173">
                  <c:v>1760000</c:v>
                </c:pt>
                <c:pt idx="174">
                  <c:v>400000</c:v>
                </c:pt>
                <c:pt idx="175">
                  <c:v>483000</c:v>
                </c:pt>
                <c:pt idx="176">
                  <c:v>16000</c:v>
                </c:pt>
                <c:pt idx="177">
                  <c:v>240000</c:v>
                </c:pt>
                <c:pt idx="178">
                  <c:v>486000</c:v>
                </c:pt>
                <c:pt idx="179">
                  <c:v>450000</c:v>
                </c:pt>
                <c:pt idx="180">
                  <c:v>87000</c:v>
                </c:pt>
                <c:pt idx="181">
                  <c:v>180000</c:v>
                </c:pt>
                <c:pt idx="182">
                  <c:v>300000</c:v>
                </c:pt>
                <c:pt idx="183">
                  <c:v>3800</c:v>
                </c:pt>
                <c:pt idx="184">
                  <c:v>57799</c:v>
                </c:pt>
                <c:pt idx="185">
                  <c:v>1907211</c:v>
                </c:pt>
                <c:pt idx="186">
                  <c:v>45000</c:v>
                </c:pt>
                <c:pt idx="187">
                  <c:v>80000</c:v>
                </c:pt>
                <c:pt idx="188">
                  <c:v>40000</c:v>
                </c:pt>
                <c:pt idx="189">
                  <c:v>5000</c:v>
                </c:pt>
                <c:pt idx="190">
                  <c:v>899635.77</c:v>
                </c:pt>
                <c:pt idx="191">
                  <c:v>460000</c:v>
                </c:pt>
                <c:pt idx="192">
                  <c:v>997000</c:v>
                </c:pt>
                <c:pt idx="193">
                  <c:v>330000</c:v>
                </c:pt>
                <c:pt idx="194">
                  <c:v>166000</c:v>
                </c:pt>
                <c:pt idx="195">
                  <c:v>450000</c:v>
                </c:pt>
                <c:pt idx="196">
                  <c:v>34000</c:v>
                </c:pt>
                <c:pt idx="197">
                  <c:v>200000</c:v>
                </c:pt>
                <c:pt idx="198">
                  <c:v>250000</c:v>
                </c:pt>
                <c:pt idx="199">
                  <c:v>197000</c:v>
                </c:pt>
                <c:pt idx="200">
                  <c:v>980000</c:v>
                </c:pt>
                <c:pt idx="201">
                  <c:v>750000</c:v>
                </c:pt>
                <c:pt idx="202">
                  <c:v>769805</c:v>
                </c:pt>
                <c:pt idx="203">
                  <c:v>250000</c:v>
                </c:pt>
                <c:pt idx="204">
                  <c:v>2634478</c:v>
                </c:pt>
                <c:pt idx="205">
                  <c:v>235000</c:v>
                </c:pt>
                <c:pt idx="206">
                  <c:v>940000</c:v>
                </c:pt>
                <c:pt idx="207">
                  <c:v>530000</c:v>
                </c:pt>
                <c:pt idx="208">
                  <c:v>250000</c:v>
                </c:pt>
                <c:pt idx="209">
                  <c:v>155000</c:v>
                </c:pt>
                <c:pt idx="210">
                  <c:v>155000</c:v>
                </c:pt>
                <c:pt idx="211">
                  <c:v>0</c:v>
                </c:pt>
                <c:pt idx="212">
                  <c:v>3500000</c:v>
                </c:pt>
                <c:pt idx="213">
                  <c:v>23623</c:v>
                </c:pt>
                <c:pt idx="214">
                  <c:v>0</c:v>
                </c:pt>
                <c:pt idx="215">
                  <c:v>64158.239999999998</c:v>
                </c:pt>
                <c:pt idx="216">
                  <c:v>0</c:v>
                </c:pt>
                <c:pt idx="217">
                  <c:v>57860000</c:v>
                </c:pt>
                <c:pt idx="218">
                  <c:v>3458148</c:v>
                </c:pt>
                <c:pt idx="219">
                  <c:v>25000</c:v>
                </c:pt>
                <c:pt idx="220">
                  <c:v>305000</c:v>
                </c:pt>
                <c:pt idx="221">
                  <c:v>700000</c:v>
                </c:pt>
                <c:pt idx="222">
                  <c:v>400000</c:v>
                </c:pt>
                <c:pt idx="223">
                  <c:v>210000</c:v>
                </c:pt>
                <c:pt idx="224">
                  <c:v>3500000</c:v>
                </c:pt>
                <c:pt idx="225">
                  <c:v>1620000</c:v>
                </c:pt>
                <c:pt idx="226">
                  <c:v>400000</c:v>
                </c:pt>
                <c:pt idx="227">
                  <c:v>84500</c:v>
                </c:pt>
                <c:pt idx="228">
                  <c:v>1101299</c:v>
                </c:pt>
                <c:pt idx="229">
                  <c:v>423599.88</c:v>
                </c:pt>
                <c:pt idx="230">
                  <c:v>270000</c:v>
                </c:pt>
                <c:pt idx="231">
                  <c:v>2172679</c:v>
                </c:pt>
                <c:pt idx="232">
                  <c:v>955626</c:v>
                </c:pt>
                <c:pt idx="233">
                  <c:v>45000</c:v>
                </c:pt>
                <c:pt idx="234">
                  <c:v>2500000</c:v>
                </c:pt>
                <c:pt idx="235">
                  <c:v>480000</c:v>
                </c:pt>
                <c:pt idx="236">
                  <c:v>1335000</c:v>
                </c:pt>
                <c:pt idx="237">
                  <c:v>30000</c:v>
                </c:pt>
                <c:pt idx="238">
                  <c:v>2990106</c:v>
                </c:pt>
                <c:pt idx="239">
                  <c:v>3749200</c:v>
                </c:pt>
                <c:pt idx="240">
                  <c:v>6200000</c:v>
                </c:pt>
                <c:pt idx="241">
                  <c:v>350000</c:v>
                </c:pt>
                <c:pt idx="242">
                  <c:v>900000</c:v>
                </c:pt>
                <c:pt idx="243">
                  <c:v>191400</c:v>
                </c:pt>
                <c:pt idx="244">
                  <c:v>375430</c:v>
                </c:pt>
                <c:pt idx="245">
                  <c:v>900000</c:v>
                </c:pt>
                <c:pt idx="246">
                  <c:v>800000</c:v>
                </c:pt>
                <c:pt idx="247">
                  <c:v>1500000</c:v>
                </c:pt>
                <c:pt idx="248">
                  <c:v>9311330</c:v>
                </c:pt>
                <c:pt idx="249">
                  <c:v>550000</c:v>
                </c:pt>
                <c:pt idx="250">
                  <c:v>570000</c:v>
                </c:pt>
                <c:pt idx="251">
                  <c:v>797357</c:v>
                </c:pt>
                <c:pt idx="252">
                  <c:v>32000</c:v>
                </c:pt>
                <c:pt idx="253">
                  <c:v>250000</c:v>
                </c:pt>
                <c:pt idx="254">
                  <c:v>6500000</c:v>
                </c:pt>
                <c:pt idx="255">
                  <c:v>15500</c:v>
                </c:pt>
                <c:pt idx="256">
                  <c:v>10000</c:v>
                </c:pt>
                <c:pt idx="257">
                  <c:v>160000</c:v>
                </c:pt>
                <c:pt idx="258">
                  <c:v>80000</c:v>
                </c:pt>
                <c:pt idx="259">
                  <c:v>48000</c:v>
                </c:pt>
                <c:pt idx="260">
                  <c:v>59800</c:v>
                </c:pt>
                <c:pt idx="261">
                  <c:v>48636</c:v>
                </c:pt>
                <c:pt idx="262">
                  <c:v>50000</c:v>
                </c:pt>
                <c:pt idx="263">
                  <c:v>3000000</c:v>
                </c:pt>
                <c:pt idx="264">
                  <c:v>2381000</c:v>
                </c:pt>
                <c:pt idx="265">
                  <c:v>0</c:v>
                </c:pt>
                <c:pt idx="266">
                  <c:v>95670</c:v>
                </c:pt>
                <c:pt idx="267">
                  <c:v>49900</c:v>
                </c:pt>
                <c:pt idx="268">
                  <c:v>2020000</c:v>
                </c:pt>
                <c:pt idx="269">
                  <c:v>30000</c:v>
                </c:pt>
                <c:pt idx="270">
                  <c:v>33000000</c:v>
                </c:pt>
                <c:pt idx="271">
                  <c:v>2019014</c:v>
                </c:pt>
                <c:pt idx="272">
                  <c:v>7500000</c:v>
                </c:pt>
                <c:pt idx="273">
                  <c:v>5205000</c:v>
                </c:pt>
                <c:pt idx="274">
                  <c:v>1607139</c:v>
                </c:pt>
                <c:pt idx="275">
                  <c:v>400000</c:v>
                </c:pt>
                <c:pt idx="276">
                  <c:v>7500</c:v>
                </c:pt>
                <c:pt idx="277">
                  <c:v>3492200</c:v>
                </c:pt>
                <c:pt idx="278">
                  <c:v>100000</c:v>
                </c:pt>
                <c:pt idx="279">
                  <c:v>11361532</c:v>
                </c:pt>
                <c:pt idx="280">
                  <c:v>688308</c:v>
                </c:pt>
                <c:pt idx="281">
                  <c:v>350000</c:v>
                </c:pt>
                <c:pt idx="282">
                  <c:v>1320000</c:v>
                </c:pt>
                <c:pt idx="283">
                  <c:v>2722689.78</c:v>
                </c:pt>
                <c:pt idx="284">
                  <c:v>143000</c:v>
                </c:pt>
                <c:pt idx="285">
                  <c:v>90000</c:v>
                </c:pt>
                <c:pt idx="286">
                  <c:v>400000</c:v>
                </c:pt>
                <c:pt idx="287">
                  <c:v>1000000</c:v>
                </c:pt>
                <c:pt idx="288">
                  <c:v>2600000</c:v>
                </c:pt>
                <c:pt idx="289">
                  <c:v>30000</c:v>
                </c:pt>
                <c:pt idx="290">
                  <c:v>22391</c:v>
                </c:pt>
                <c:pt idx="291">
                  <c:v>550000</c:v>
                </c:pt>
                <c:pt idx="292">
                  <c:v>117600</c:v>
                </c:pt>
                <c:pt idx="293">
                  <c:v>35000</c:v>
                </c:pt>
                <c:pt idx="294">
                  <c:v>12400</c:v>
                </c:pt>
                <c:pt idx="295">
                  <c:v>37587043</c:v>
                </c:pt>
                <c:pt idx="296">
                  <c:v>1907124</c:v>
                </c:pt>
                <c:pt idx="297">
                  <c:v>490000</c:v>
                </c:pt>
                <c:pt idx="298">
                  <c:v>3000000</c:v>
                </c:pt>
                <c:pt idx="299">
                  <c:v>7000000</c:v>
                </c:pt>
                <c:pt idx="300">
                  <c:v>55000000</c:v>
                </c:pt>
                <c:pt idx="301">
                  <c:v>2574000</c:v>
                </c:pt>
                <c:pt idx="302">
                  <c:v>0</c:v>
                </c:pt>
                <c:pt idx="303">
                  <c:v>2670055</c:v>
                </c:pt>
                <c:pt idx="304">
                  <c:v>400000</c:v>
                </c:pt>
                <c:pt idx="305">
                  <c:v>7115010</c:v>
                </c:pt>
                <c:pt idx="306">
                  <c:v>110000</c:v>
                </c:pt>
                <c:pt idx="307">
                  <c:v>7200000</c:v>
                </c:pt>
                <c:pt idx="308">
                  <c:v>70000000</c:v>
                </c:pt>
                <c:pt idx="309">
                  <c:v>2100000</c:v>
                </c:pt>
                <c:pt idx="310">
                  <c:v>33442260</c:v>
                </c:pt>
                <c:pt idx="311">
                  <c:v>41374680</c:v>
                </c:pt>
                <c:pt idx="312">
                  <c:v>2660000</c:v>
                </c:pt>
                <c:pt idx="313">
                  <c:v>50000000</c:v>
                </c:pt>
                <c:pt idx="314">
                  <c:v>4500000</c:v>
                </c:pt>
                <c:pt idx="315">
                  <c:v>213336</c:v>
                </c:pt>
                <c:pt idx="316">
                  <c:v>44480000</c:v>
                </c:pt>
                <c:pt idx="317">
                  <c:v>49121951</c:v>
                </c:pt>
                <c:pt idx="318">
                  <c:v>7000000</c:v>
                </c:pt>
                <c:pt idx="319">
                  <c:v>3000000</c:v>
                </c:pt>
                <c:pt idx="320">
                  <c:v>46500000</c:v>
                </c:pt>
                <c:pt idx="321">
                  <c:v>4768145.5999999996</c:v>
                </c:pt>
                <c:pt idx="322">
                  <c:v>137508</c:v>
                </c:pt>
                <c:pt idx="323">
                  <c:v>53500000</c:v>
                </c:pt>
                <c:pt idx="324">
                  <c:v>250000</c:v>
                </c:pt>
                <c:pt idx="325">
                  <c:v>20000000</c:v>
                </c:pt>
                <c:pt idx="326">
                  <c:v>500000</c:v>
                </c:pt>
                <c:pt idx="327">
                  <c:v>59224418</c:v>
                </c:pt>
                <c:pt idx="328">
                  <c:v>170000</c:v>
                </c:pt>
                <c:pt idx="329">
                  <c:v>130000</c:v>
                </c:pt>
              </c:numCache>
            </c:numRef>
          </c:xVal>
          <c:yVal>
            <c:numRef>
              <c:f>kontrola!$H$78:$H$407</c:f>
              <c:numCache>
                <c:formatCode>General</c:formatCode>
                <c:ptCount val="330"/>
                <c:pt idx="0">
                  <c:v>9.9074173723794985</c:v>
                </c:pt>
                <c:pt idx="1">
                  <c:v>9.9049924966600447</c:v>
                </c:pt>
                <c:pt idx="2">
                  <c:v>9.850240793152965</c:v>
                </c:pt>
                <c:pt idx="3">
                  <c:v>9.6813795224131969</c:v>
                </c:pt>
                <c:pt idx="4">
                  <c:v>9.6677183348616591</c:v>
                </c:pt>
                <c:pt idx="5">
                  <c:v>9.6129961260590129</c:v>
                </c:pt>
                <c:pt idx="6">
                  <c:v>9.5952183777962485</c:v>
                </c:pt>
                <c:pt idx="7">
                  <c:v>9.5766996063271055</c:v>
                </c:pt>
                <c:pt idx="8">
                  <c:v>9.5051079934680924</c:v>
                </c:pt>
                <c:pt idx="9">
                  <c:v>9.3889211826736325</c:v>
                </c:pt>
                <c:pt idx="10">
                  <c:v>9.3576063216406702</c:v>
                </c:pt>
                <c:pt idx="11">
                  <c:v>9.3035695898312163</c:v>
                </c:pt>
                <c:pt idx="12">
                  <c:v>9.1245168404137882</c:v>
                </c:pt>
                <c:pt idx="13">
                  <c:v>8.9642402985307399</c:v>
                </c:pt>
                <c:pt idx="14">
                  <c:v>8.9633299950501701</c:v>
                </c:pt>
                <c:pt idx="15">
                  <c:v>8.85935137053505</c:v>
                </c:pt>
                <c:pt idx="16">
                  <c:v>8.8241740438661918</c:v>
                </c:pt>
                <c:pt idx="17">
                  <c:v>8.8228027497229053</c:v>
                </c:pt>
                <c:pt idx="18">
                  <c:v>8.6344458979477938</c:v>
                </c:pt>
                <c:pt idx="19">
                  <c:v>8.6057827395932414</c:v>
                </c:pt>
                <c:pt idx="20">
                  <c:v>8.4631469421666292</c:v>
                </c:pt>
                <c:pt idx="21">
                  <c:v>8.4223967936860475</c:v>
                </c:pt>
                <c:pt idx="22">
                  <c:v>8.143574011283512</c:v>
                </c:pt>
                <c:pt idx="23">
                  <c:v>8.0213302797009973</c:v>
                </c:pt>
                <c:pt idx="24">
                  <c:v>8.0213302797009973</c:v>
                </c:pt>
                <c:pt idx="25">
                  <c:v>7.9930905331135209</c:v>
                </c:pt>
                <c:pt idx="26">
                  <c:v>7.9902755900953748</c:v>
                </c:pt>
                <c:pt idx="27">
                  <c:v>7.9237481210227063</c:v>
                </c:pt>
                <c:pt idx="28">
                  <c:v>7.734491471823465</c:v>
                </c:pt>
                <c:pt idx="29">
                  <c:v>7.6005552431167507</c:v>
                </c:pt>
                <c:pt idx="30">
                  <c:v>7.5053434194563104</c:v>
                </c:pt>
                <c:pt idx="31">
                  <c:v>7.4914126220603192</c:v>
                </c:pt>
                <c:pt idx="32">
                  <c:v>7.4287443724950339</c:v>
                </c:pt>
                <c:pt idx="33">
                  <c:v>7.2842643886524705</c:v>
                </c:pt>
                <c:pt idx="34">
                  <c:v>7.0700403580033058</c:v>
                </c:pt>
                <c:pt idx="35">
                  <c:v>7.053741027927936</c:v>
                </c:pt>
                <c:pt idx="36">
                  <c:v>7.0361481946639453</c:v>
                </c:pt>
                <c:pt idx="37">
                  <c:v>6.8790300477914528</c:v>
                </c:pt>
                <c:pt idx="38">
                  <c:v>6.779176026310795</c:v>
                </c:pt>
                <c:pt idx="39">
                  <c:v>6.337560143712353</c:v>
                </c:pt>
                <c:pt idx="40">
                  <c:v>6.1743491852124963</c:v>
                </c:pt>
                <c:pt idx="41">
                  <c:v>6.123640606934444</c:v>
                </c:pt>
                <c:pt idx="42">
                  <c:v>6.1007456534324147</c:v>
                </c:pt>
                <c:pt idx="43">
                  <c:v>6.0987811966245848</c:v>
                </c:pt>
                <c:pt idx="44">
                  <c:v>5.9614439045304053</c:v>
                </c:pt>
                <c:pt idx="45">
                  <c:v>5.8430728289288183</c:v>
                </c:pt>
                <c:pt idx="46">
                  <c:v>5.8143001844095776</c:v>
                </c:pt>
                <c:pt idx="47">
                  <c:v>5.7627259061983329</c:v>
                </c:pt>
                <c:pt idx="48">
                  <c:v>5.7435168198443369</c:v>
                </c:pt>
                <c:pt idx="49">
                  <c:v>5.71386984667833</c:v>
                </c:pt>
                <c:pt idx="50">
                  <c:v>5.7046488822746699</c:v>
                </c:pt>
                <c:pt idx="51">
                  <c:v>5.6474713880743659</c:v>
                </c:pt>
                <c:pt idx="52">
                  <c:v>5.6026501865817124</c:v>
                </c:pt>
                <c:pt idx="53">
                  <c:v>5.404532471710886</c:v>
                </c:pt>
                <c:pt idx="54">
                  <c:v>5.3684506773797089</c:v>
                </c:pt>
                <c:pt idx="55">
                  <c:v>5.2654815233912755</c:v>
                </c:pt>
                <c:pt idx="56">
                  <c:v>5.2521483909091602</c:v>
                </c:pt>
                <c:pt idx="57">
                  <c:v>5.2158714268479027</c:v>
                </c:pt>
                <c:pt idx="58">
                  <c:v>5.1746926504638093</c:v>
                </c:pt>
                <c:pt idx="59">
                  <c:v>5.1716770953061966</c:v>
                </c:pt>
                <c:pt idx="60">
                  <c:v>4.9487984992068794</c:v>
                </c:pt>
                <c:pt idx="61">
                  <c:v>4.8872348550643556</c:v>
                </c:pt>
                <c:pt idx="62">
                  <c:v>4.8484472768495595</c:v>
                </c:pt>
                <c:pt idx="63">
                  <c:v>4.8339665809827013</c:v>
                </c:pt>
                <c:pt idx="64">
                  <c:v>4.8127981678205982</c:v>
                </c:pt>
                <c:pt idx="65">
                  <c:v>4.7883498031635527</c:v>
                </c:pt>
                <c:pt idx="66">
                  <c:v>4.7849319945959836</c:v>
                </c:pt>
                <c:pt idx="67">
                  <c:v>4.7201634593428841</c:v>
                </c:pt>
                <c:pt idx="68">
                  <c:v>4.5928231168074651</c:v>
                </c:pt>
                <c:pt idx="69">
                  <c:v>4.5603331458700502</c:v>
                </c:pt>
                <c:pt idx="70">
                  <c:v>4.5558564917209665</c:v>
                </c:pt>
                <c:pt idx="71">
                  <c:v>4.5558564917209665</c:v>
                </c:pt>
                <c:pt idx="72">
                  <c:v>4.4821201492653699</c:v>
                </c:pt>
                <c:pt idx="73">
                  <c:v>4.3820728245049816</c:v>
                </c:pt>
                <c:pt idx="74">
                  <c:v>4.336199125155848</c:v>
                </c:pt>
                <c:pt idx="75">
                  <c:v>4.3082899989481049</c:v>
                </c:pt>
                <c:pt idx="76">
                  <c:v>4.3023198027934955</c:v>
                </c:pt>
                <c:pt idx="77">
                  <c:v>4.2905034662695982</c:v>
                </c:pt>
                <c:pt idx="78">
                  <c:v>4.212152523820154</c:v>
                </c:pt>
                <c:pt idx="79">
                  <c:v>4.210943423404343</c:v>
                </c:pt>
                <c:pt idx="80">
                  <c:v>4.1827309250337033</c:v>
                </c:pt>
                <c:pt idx="81">
                  <c:v>4.1672604693582969</c:v>
                </c:pt>
                <c:pt idx="82">
                  <c:v>4.1273249542919421</c:v>
                </c:pt>
                <c:pt idx="83">
                  <c:v>4.1108112605109355</c:v>
                </c:pt>
                <c:pt idx="84">
                  <c:v>4.0929409363047675</c:v>
                </c:pt>
                <c:pt idx="85">
                  <c:v>4.0339081343388328</c:v>
                </c:pt>
                <c:pt idx="86">
                  <c:v>4.0339081343388328</c:v>
                </c:pt>
                <c:pt idx="87">
                  <c:v>4.033908134338831</c:v>
                </c:pt>
                <c:pt idx="88">
                  <c:v>4.0118152096340127</c:v>
                </c:pt>
                <c:pt idx="89">
                  <c:v>4.0002922332193434</c:v>
                </c:pt>
                <c:pt idx="90">
                  <c:v>3.9871271160362651</c:v>
                </c:pt>
                <c:pt idx="91">
                  <c:v>3.8914607533449921</c:v>
                </c:pt>
                <c:pt idx="92">
                  <c:v>3.8866498023298877</c:v>
                </c:pt>
                <c:pt idx="93">
                  <c:v>3.8343358371662797</c:v>
                </c:pt>
                <c:pt idx="94">
                  <c:v>3.8185814567780505</c:v>
                </c:pt>
                <c:pt idx="95">
                  <c:v>3.8138767815567158</c:v>
                </c:pt>
                <c:pt idx="96">
                  <c:v>3.8120431869501967</c:v>
                </c:pt>
                <c:pt idx="97">
                  <c:v>3.7374049840105097</c:v>
                </c:pt>
                <c:pt idx="98">
                  <c:v>3.7152089201667096</c:v>
                </c:pt>
                <c:pt idx="99">
                  <c:v>3.6977491231439297</c:v>
                </c:pt>
                <c:pt idx="100">
                  <c:v>3.6901665890568269</c:v>
                </c:pt>
                <c:pt idx="101">
                  <c:v>3.6831335139615415</c:v>
                </c:pt>
                <c:pt idx="102">
                  <c:v>3.6403295298803666</c:v>
                </c:pt>
                <c:pt idx="103">
                  <c:v>3.5778392264447594</c:v>
                </c:pt>
                <c:pt idx="104">
                  <c:v>3.5579069744868494</c:v>
                </c:pt>
                <c:pt idx="105">
                  <c:v>3.3559127597599572</c:v>
                </c:pt>
                <c:pt idx="106">
                  <c:v>3.3438794532221738</c:v>
                </c:pt>
                <c:pt idx="107">
                  <c:v>3.0010906605257004</c:v>
                </c:pt>
                <c:pt idx="108">
                  <c:v>2.9776243194571901</c:v>
                </c:pt>
                <c:pt idx="109">
                  <c:v>2.7833966126937946</c:v>
                </c:pt>
                <c:pt idx="110">
                  <c:v>2.7442228231300834</c:v>
                </c:pt>
                <c:pt idx="111">
                  <c:v>2.7430575313504058</c:v>
                </c:pt>
                <c:pt idx="112">
                  <c:v>2.6603096056253781</c:v>
                </c:pt>
                <c:pt idx="113">
                  <c:v>2.6400210877228467</c:v>
                </c:pt>
                <c:pt idx="114">
                  <c:v>2.6331464123412878</c:v>
                </c:pt>
                <c:pt idx="115">
                  <c:v>2.6287316041307558</c:v>
                </c:pt>
                <c:pt idx="116">
                  <c:v>2.6104178303181111</c:v>
                </c:pt>
                <c:pt idx="117">
                  <c:v>2.6101497410649936</c:v>
                </c:pt>
                <c:pt idx="118">
                  <c:v>2.5932266577892493</c:v>
                </c:pt>
                <c:pt idx="119">
                  <c:v>2.5781638239411544</c:v>
                </c:pt>
                <c:pt idx="120">
                  <c:v>2.511588040784773</c:v>
                </c:pt>
                <c:pt idx="121">
                  <c:v>2.4618121956280108</c:v>
                </c:pt>
                <c:pt idx="122">
                  <c:v>2.4324466050063154</c:v>
                </c:pt>
                <c:pt idx="123">
                  <c:v>2.4203448806032997</c:v>
                </c:pt>
                <c:pt idx="124">
                  <c:v>2.4187217696380037</c:v>
                </c:pt>
                <c:pt idx="125">
                  <c:v>2.4063990839102991</c:v>
                </c:pt>
                <c:pt idx="126">
                  <c:v>2.4011357942493055</c:v>
                </c:pt>
                <c:pt idx="127">
                  <c:v>2.3028307083144774</c:v>
                </c:pt>
                <c:pt idx="128">
                  <c:v>2.3004121605588721</c:v>
                </c:pt>
                <c:pt idx="129">
                  <c:v>2.2869184273395518</c:v>
                </c:pt>
                <c:pt idx="130">
                  <c:v>2.2737135573152165</c:v>
                </c:pt>
                <c:pt idx="131">
                  <c:v>2.2358012279156236</c:v>
                </c:pt>
                <c:pt idx="132">
                  <c:v>2.2311582349311836</c:v>
                </c:pt>
                <c:pt idx="133">
                  <c:v>2.2103606215555249</c:v>
                </c:pt>
                <c:pt idx="134">
                  <c:v>2.1552705710833795</c:v>
                </c:pt>
                <c:pt idx="135">
                  <c:v>2.1097395087372885</c:v>
                </c:pt>
                <c:pt idx="136">
                  <c:v>2.1088153415157458</c:v>
                </c:pt>
                <c:pt idx="137">
                  <c:v>2.1013518684033219</c:v>
                </c:pt>
                <c:pt idx="138">
                  <c:v>2.0900321130813513</c:v>
                </c:pt>
                <c:pt idx="139">
                  <c:v>2.0613270566471433</c:v>
                </c:pt>
                <c:pt idx="140">
                  <c:v>2.0169540671694164</c:v>
                </c:pt>
                <c:pt idx="141">
                  <c:v>2.0169540671694155</c:v>
                </c:pt>
                <c:pt idx="142">
                  <c:v>2.004117567307925</c:v>
                </c:pt>
                <c:pt idx="143">
                  <c:v>1.9762133164527651</c:v>
                </c:pt>
                <c:pt idx="144">
                  <c:v>1.9707119898467831</c:v>
                </c:pt>
                <c:pt idx="145">
                  <c:v>1.9578133727385831</c:v>
                </c:pt>
                <c:pt idx="146">
                  <c:v>1.9535132981791867</c:v>
                </c:pt>
                <c:pt idx="147">
                  <c:v>1.9160370144959786</c:v>
                </c:pt>
                <c:pt idx="148">
                  <c:v>1.8687413210057913</c:v>
                </c:pt>
                <c:pt idx="149">
                  <c:v>1.8618037543102308</c:v>
                </c:pt>
                <c:pt idx="150">
                  <c:v>1.8415667569807717</c:v>
                </c:pt>
                <c:pt idx="151">
                  <c:v>1.8335946065176514</c:v>
                </c:pt>
                <c:pt idx="152">
                  <c:v>1.8287286661770839</c:v>
                </c:pt>
                <c:pt idx="153">
                  <c:v>1.7456122924574866</c:v>
                </c:pt>
                <c:pt idx="154">
                  <c:v>1.6797215546068573</c:v>
                </c:pt>
                <c:pt idx="155">
                  <c:v>1.6719887659374693</c:v>
                </c:pt>
                <c:pt idx="156">
                  <c:v>1.6442724435261946</c:v>
                </c:pt>
                <c:pt idx="157">
                  <c:v>1.6383295506793407</c:v>
                </c:pt>
                <c:pt idx="158">
                  <c:v>1.6260481994113121</c:v>
                </c:pt>
                <c:pt idx="159">
                  <c:v>1.6135632537355331</c:v>
                </c:pt>
                <c:pt idx="160">
                  <c:v>1.5757453649761066</c:v>
                </c:pt>
                <c:pt idx="161">
                  <c:v>1.5513405379092957</c:v>
                </c:pt>
                <c:pt idx="162">
                  <c:v>1.5459952924853577</c:v>
                </c:pt>
                <c:pt idx="163">
                  <c:v>1.5355662384492226</c:v>
                </c:pt>
                <c:pt idx="164">
                  <c:v>1.4861766810722017</c:v>
                </c:pt>
                <c:pt idx="165">
                  <c:v>1.4777761629448591</c:v>
                </c:pt>
                <c:pt idx="166">
                  <c:v>1.4701851930079053</c:v>
                </c:pt>
                <c:pt idx="167">
                  <c:v>1.4647935076931289</c:v>
                </c:pt>
                <c:pt idx="168">
                  <c:v>1.4618253789050817</c:v>
                </c:pt>
                <c:pt idx="169">
                  <c:v>1.4340156692220625</c:v>
                </c:pt>
                <c:pt idx="170">
                  <c:v>1.4241893173894298</c:v>
                </c:pt>
                <c:pt idx="171">
                  <c:v>1.2860652734897424</c:v>
                </c:pt>
                <c:pt idx="172">
                  <c:v>1.2801769953602424</c:v>
                </c:pt>
                <c:pt idx="173">
                  <c:v>1.233066014960652</c:v>
                </c:pt>
                <c:pt idx="174">
                  <c:v>1.2263669620088495</c:v>
                </c:pt>
                <c:pt idx="175">
                  <c:v>1.1804275021969681</c:v>
                </c:pt>
                <c:pt idx="176">
                  <c:v>1.1727296800473441</c:v>
                </c:pt>
                <c:pt idx="177">
                  <c:v>1.1508494895211505</c:v>
                </c:pt>
                <c:pt idx="178">
                  <c:v>1.1239746296532778</c:v>
                </c:pt>
                <c:pt idx="179">
                  <c:v>1.1163606232240026</c:v>
                </c:pt>
                <c:pt idx="180">
                  <c:v>1.1015860593663755</c:v>
                </c:pt>
                <c:pt idx="181">
                  <c:v>1.1012569206745011</c:v>
                </c:pt>
                <c:pt idx="182">
                  <c:v>1.0749476332794523</c:v>
                </c:pt>
                <c:pt idx="183">
                  <c:v>1.0615547721944292</c:v>
                </c:pt>
                <c:pt idx="184">
                  <c:v>1.02393259984185</c:v>
                </c:pt>
                <c:pt idx="185">
                  <c:v>1.0231244822541941</c:v>
                </c:pt>
                <c:pt idx="186">
                  <c:v>1.0134073657489</c:v>
                </c:pt>
                <c:pt idx="187">
                  <c:v>1.0084770335847082</c:v>
                </c:pt>
                <c:pt idx="188">
                  <c:v>1.0084770335847082</c:v>
                </c:pt>
                <c:pt idx="189">
                  <c:v>1.0084770335847082</c:v>
                </c:pt>
                <c:pt idx="190">
                  <c:v>1.0046588622331281</c:v>
                </c:pt>
                <c:pt idx="191">
                  <c:v>0.98357203553792016</c:v>
                </c:pt>
                <c:pt idx="192">
                  <c:v>0.98349675637514689</c:v>
                </c:pt>
                <c:pt idx="193">
                  <c:v>0.97866062439681711</c:v>
                </c:pt>
                <c:pt idx="194">
                  <c:v>0.96583242793863677</c:v>
                </c:pt>
                <c:pt idx="195">
                  <c:v>0.91580617103908646</c:v>
                </c:pt>
                <c:pt idx="196">
                  <c:v>0.88983267669238919</c:v>
                </c:pt>
                <c:pt idx="197">
                  <c:v>0.84595751662579455</c:v>
                </c:pt>
                <c:pt idx="198">
                  <c:v>0.84587509117388471</c:v>
                </c:pt>
                <c:pt idx="199">
                  <c:v>0.80559010855754321</c:v>
                </c:pt>
                <c:pt idx="200">
                  <c:v>0.79911862488661645</c:v>
                </c:pt>
                <c:pt idx="201">
                  <c:v>0.79773698979525798</c:v>
                </c:pt>
                <c:pt idx="202">
                  <c:v>0.79572982375998846</c:v>
                </c:pt>
                <c:pt idx="203">
                  <c:v>0.73673175861401552</c:v>
                </c:pt>
                <c:pt idx="204">
                  <c:v>0.73496797173063289</c:v>
                </c:pt>
                <c:pt idx="205">
                  <c:v>0.69220147028601453</c:v>
                </c:pt>
                <c:pt idx="206">
                  <c:v>0.69019456594721895</c:v>
                </c:pt>
                <c:pt idx="207">
                  <c:v>0.68344197591618605</c:v>
                </c:pt>
                <c:pt idx="208">
                  <c:v>0.67769656656892407</c:v>
                </c:pt>
                <c:pt idx="209">
                  <c:v>0.67231802238980554</c:v>
                </c:pt>
                <c:pt idx="210">
                  <c:v>0.65063034424819888</c:v>
                </c:pt>
                <c:pt idx="211">
                  <c:v>0.64685576537163836</c:v>
                </c:pt>
                <c:pt idx="212">
                  <c:v>0.64279762087572945</c:v>
                </c:pt>
                <c:pt idx="213">
                  <c:v>0.64236818482996716</c:v>
                </c:pt>
                <c:pt idx="214">
                  <c:v>0.64084071736065651</c:v>
                </c:pt>
                <c:pt idx="215">
                  <c:v>0.60026251061551861</c:v>
                </c:pt>
                <c:pt idx="216">
                  <c:v>0.58909645911763187</c:v>
                </c:pt>
                <c:pt idx="217">
                  <c:v>0.58050834890927461</c:v>
                </c:pt>
                <c:pt idx="218">
                  <c:v>0.58040314916673941</c:v>
                </c:pt>
                <c:pt idx="219">
                  <c:v>0.57385596362691138</c:v>
                </c:pt>
                <c:pt idx="220">
                  <c:v>0.56852537670790892</c:v>
                </c:pt>
                <c:pt idx="221">
                  <c:v>0.56155764178144529</c:v>
                </c:pt>
                <c:pt idx="222">
                  <c:v>0.55107884232966642</c:v>
                </c:pt>
                <c:pt idx="223">
                  <c:v>0.52632416382785896</c:v>
                </c:pt>
                <c:pt idx="224">
                  <c:v>0.52243680252229918</c:v>
                </c:pt>
                <c:pt idx="225">
                  <c:v>0.51491704354464152</c:v>
                </c:pt>
                <c:pt idx="226">
                  <c:v>0.50725790910847601</c:v>
                </c:pt>
                <c:pt idx="227">
                  <c:v>0.49437742690206732</c:v>
                </c:pt>
                <c:pt idx="228">
                  <c:v>0.49253410776288925</c:v>
                </c:pt>
                <c:pt idx="229">
                  <c:v>0.48265699864982586</c:v>
                </c:pt>
                <c:pt idx="230">
                  <c:v>0.45735919890462939</c:v>
                </c:pt>
                <c:pt idx="231">
                  <c:v>0.43610638080792313</c:v>
                </c:pt>
                <c:pt idx="232">
                  <c:v>0.43267510905911982</c:v>
                </c:pt>
                <c:pt idx="233">
                  <c:v>0.42686858564432095</c:v>
                </c:pt>
                <c:pt idx="234">
                  <c:v>0.41726120404484668</c:v>
                </c:pt>
                <c:pt idx="235">
                  <c:v>0.41633584157128195</c:v>
                </c:pt>
                <c:pt idx="236">
                  <c:v>0.39093409234474202</c:v>
                </c:pt>
                <c:pt idx="237">
                  <c:v>0.39085706400028991</c:v>
                </c:pt>
                <c:pt idx="238">
                  <c:v>0.38705276592119914</c:v>
                </c:pt>
                <c:pt idx="239">
                  <c:v>0.37342405322292133</c:v>
                </c:pt>
                <c:pt idx="240">
                  <c:v>0.35003164295657219</c:v>
                </c:pt>
                <c:pt idx="241">
                  <c:v>0.34884425690037069</c:v>
                </c:pt>
                <c:pt idx="242">
                  <c:v>0.34668483017909701</c:v>
                </c:pt>
                <c:pt idx="243">
                  <c:v>0.33721280119864838</c:v>
                </c:pt>
                <c:pt idx="244">
                  <c:v>0.33650792835121829</c:v>
                </c:pt>
                <c:pt idx="245">
                  <c:v>0.32672975093088569</c:v>
                </c:pt>
                <c:pt idx="246">
                  <c:v>0.30254311007541262</c:v>
                </c:pt>
                <c:pt idx="247">
                  <c:v>0.29614674334000757</c:v>
                </c:pt>
                <c:pt idx="248">
                  <c:v>0.27830411731463572</c:v>
                </c:pt>
                <c:pt idx="249">
                  <c:v>0.27245452480940668</c:v>
                </c:pt>
                <c:pt idx="250">
                  <c:v>0.27024267594996432</c:v>
                </c:pt>
                <c:pt idx="251">
                  <c:v>0.26749306679249474</c:v>
                </c:pt>
                <c:pt idx="252">
                  <c:v>0.26476490544285031</c:v>
                </c:pt>
                <c:pt idx="253">
                  <c:v>0.26289533663628117</c:v>
                </c:pt>
                <c:pt idx="254">
                  <c:v>0.25915067057495528</c:v>
                </c:pt>
                <c:pt idx="255">
                  <c:v>0.25429866467281975</c:v>
                </c:pt>
                <c:pt idx="256">
                  <c:v>0.25413621246334644</c:v>
                </c:pt>
                <c:pt idx="257">
                  <c:v>0.25211925839617705</c:v>
                </c:pt>
                <c:pt idx="258">
                  <c:v>0.25211925839617705</c:v>
                </c:pt>
                <c:pt idx="259">
                  <c:v>0.25211925839617699</c:v>
                </c:pt>
                <c:pt idx="260">
                  <c:v>0.243924906082469</c:v>
                </c:pt>
                <c:pt idx="261">
                  <c:v>0.23264890856197926</c:v>
                </c:pt>
                <c:pt idx="262">
                  <c:v>0.22995875798697815</c:v>
                </c:pt>
                <c:pt idx="263">
                  <c:v>0.21730977755125674</c:v>
                </c:pt>
                <c:pt idx="264">
                  <c:v>0.21690610205659</c:v>
                </c:pt>
                <c:pt idx="265">
                  <c:v>0.21474571309070795</c:v>
                </c:pt>
                <c:pt idx="266">
                  <c:v>0.21156438854949328</c:v>
                </c:pt>
                <c:pt idx="267">
                  <c:v>0.20593171630959617</c:v>
                </c:pt>
                <c:pt idx="268">
                  <c:v>0.20374396758903274</c:v>
                </c:pt>
                <c:pt idx="269">
                  <c:v>0.20169540671694161</c:v>
                </c:pt>
                <c:pt idx="270">
                  <c:v>0.19573052047529602</c:v>
                </c:pt>
                <c:pt idx="271">
                  <c:v>0.19503890030325996</c:v>
                </c:pt>
                <c:pt idx="272">
                  <c:v>0.18661085501261285</c:v>
                </c:pt>
                <c:pt idx="273">
                  <c:v>0.18116315955009166</c:v>
                </c:pt>
                <c:pt idx="274">
                  <c:v>0.17888659030036289</c:v>
                </c:pt>
                <c:pt idx="275">
                  <c:v>0.17648348087732393</c:v>
                </c:pt>
                <c:pt idx="276">
                  <c:v>0.17611973024240765</c:v>
                </c:pt>
                <c:pt idx="277">
                  <c:v>0.16854556830329107</c:v>
                </c:pt>
                <c:pt idx="278">
                  <c:v>0.16638055660658757</c:v>
                </c:pt>
                <c:pt idx="279">
                  <c:v>0.16215160608086229</c:v>
                </c:pt>
                <c:pt idx="280">
                  <c:v>0.1554239592894234</c:v>
                </c:pt>
                <c:pt idx="281">
                  <c:v>0.14406814765495832</c:v>
                </c:pt>
                <c:pt idx="282">
                  <c:v>0.13226419979505019</c:v>
                </c:pt>
                <c:pt idx="283">
                  <c:v>0.13218844583836906</c:v>
                </c:pt>
                <c:pt idx="284">
                  <c:v>0.12248638731046226</c:v>
                </c:pt>
                <c:pt idx="285">
                  <c:v>0.11804176590840496</c:v>
                </c:pt>
                <c:pt idx="286">
                  <c:v>0.10834379290656285</c:v>
                </c:pt>
                <c:pt idx="287">
                  <c:v>9.9657192867559877E-2</c:v>
                </c:pt>
                <c:pt idx="288">
                  <c:v>9.7500944739438461E-2</c:v>
                </c:pt>
                <c:pt idx="289">
                  <c:v>9.6793249002734741E-2</c:v>
                </c:pt>
                <c:pt idx="290">
                  <c:v>9.0078784653182781E-2</c:v>
                </c:pt>
                <c:pt idx="291">
                  <c:v>8.8595018384523883E-2</c:v>
                </c:pt>
                <c:pt idx="292">
                  <c:v>8.2236033925224647E-2</c:v>
                </c:pt>
                <c:pt idx="293">
                  <c:v>7.9700057348466871E-2</c:v>
                </c:pt>
                <c:pt idx="294">
                  <c:v>7.8726271654032051E-2</c:v>
                </c:pt>
                <c:pt idx="295">
                  <c:v>7.7631054720173939E-2</c:v>
                </c:pt>
                <c:pt idx="296">
                  <c:v>7.6431767143804924E-2</c:v>
                </c:pt>
                <c:pt idx="297">
                  <c:v>7.3101787002993079E-2</c:v>
                </c:pt>
                <c:pt idx="298">
                  <c:v>7.0524499766485615E-2</c:v>
                </c:pt>
                <c:pt idx="299">
                  <c:v>6.3688413116735759E-2</c:v>
                </c:pt>
                <c:pt idx="300">
                  <c:v>6.2061513929557756E-2</c:v>
                </c:pt>
                <c:pt idx="301">
                  <c:v>6.0755818302605569E-2</c:v>
                </c:pt>
                <c:pt idx="302">
                  <c:v>5.6806082696473081E-2</c:v>
                </c:pt>
                <c:pt idx="303">
                  <c:v>5.1598434330214188E-2</c:v>
                </c:pt>
                <c:pt idx="304">
                  <c:v>5.042385167923541E-2</c:v>
                </c:pt>
                <c:pt idx="305">
                  <c:v>4.8215720417216973E-2</c:v>
                </c:pt>
                <c:pt idx="306">
                  <c:v>4.6080908878213318E-2</c:v>
                </c:pt>
                <c:pt idx="307">
                  <c:v>4.3847283974281628E-2</c:v>
                </c:pt>
                <c:pt idx="308">
                  <c:v>4.3736684829352064E-2</c:v>
                </c:pt>
                <c:pt idx="309">
                  <c:v>3.5762599015385456E-2</c:v>
                </c:pt>
                <c:pt idx="310">
                  <c:v>3.4638882242924073E-2</c:v>
                </c:pt>
                <c:pt idx="311">
                  <c:v>3.3759519738302796E-2</c:v>
                </c:pt>
                <c:pt idx="312">
                  <c:v>3.2312691602406067E-2</c:v>
                </c:pt>
                <c:pt idx="313">
                  <c:v>3.0095590673508595E-2</c:v>
                </c:pt>
                <c:pt idx="314">
                  <c:v>2.9258608016381939E-2</c:v>
                </c:pt>
                <c:pt idx="315">
                  <c:v>2.5904929988582327E-2</c:v>
                </c:pt>
                <c:pt idx="316">
                  <c:v>2.4109913970389519E-2</c:v>
                </c:pt>
                <c:pt idx="317">
                  <c:v>2.1467234664351759E-2</c:v>
                </c:pt>
                <c:pt idx="318">
                  <c:v>1.9367730721805896E-2</c:v>
                </c:pt>
                <c:pt idx="319">
                  <c:v>1.8482071509803952E-2</c:v>
                </c:pt>
                <c:pt idx="320">
                  <c:v>1.5461058789321943E-2</c:v>
                </c:pt>
                <c:pt idx="321">
                  <c:v>1.4908236272673603E-2</c:v>
                </c:pt>
                <c:pt idx="322">
                  <c:v>1.4543900127522552E-2</c:v>
                </c:pt>
                <c:pt idx="323">
                  <c:v>1.3826503940828053E-2</c:v>
                </c:pt>
                <c:pt idx="324">
                  <c:v>1.3156370670580264E-2</c:v>
                </c:pt>
                <c:pt idx="325">
                  <c:v>1.1907575288433163E-2</c:v>
                </c:pt>
                <c:pt idx="326">
                  <c:v>8.7867305896489438E-3</c:v>
                </c:pt>
                <c:pt idx="327">
                  <c:v>6.4888545814371073E-3</c:v>
                </c:pt>
                <c:pt idx="328">
                  <c:v>5.7423868735882204E-3</c:v>
                </c:pt>
                <c:pt idx="329">
                  <c:v>5.9550895462218742E-4</c:v>
                </c:pt>
              </c:numCache>
            </c:numRef>
          </c:yVal>
          <c:smooth val="0"/>
        </c:ser>
        <c:dLbls>
          <c:showLegendKey val="0"/>
          <c:showVal val="0"/>
          <c:showCatName val="0"/>
          <c:showSerName val="0"/>
          <c:showPercent val="0"/>
          <c:showBubbleSize val="0"/>
        </c:dLbls>
        <c:axId val="294570624"/>
        <c:axId val="294580608"/>
      </c:scatterChart>
      <c:valAx>
        <c:axId val="294570624"/>
        <c:scaling>
          <c:logBase val="10"/>
          <c:orientation val="minMax"/>
          <c:max val="10000000"/>
          <c:min val="1000"/>
        </c:scaling>
        <c:delete val="0"/>
        <c:axPos val="b"/>
        <c:numFmt formatCode="#,##0" sourceLinked="1"/>
        <c:majorTickMark val="out"/>
        <c:minorTickMark val="none"/>
        <c:tickLblPos val="nextTo"/>
        <c:crossAx val="294580608"/>
        <c:crosses val="autoZero"/>
        <c:crossBetween val="midCat"/>
      </c:valAx>
      <c:valAx>
        <c:axId val="294580608"/>
        <c:scaling>
          <c:orientation val="minMax"/>
        </c:scaling>
        <c:delete val="0"/>
        <c:axPos val="l"/>
        <c:majorGridlines/>
        <c:numFmt formatCode="General" sourceLinked="1"/>
        <c:majorTickMark val="out"/>
        <c:minorTickMark val="none"/>
        <c:tickLblPos val="nextTo"/>
        <c:crossAx val="294570624"/>
        <c:crosses val="autoZero"/>
        <c:crossBetween val="midCat"/>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marker>
            <c:symbol val="x"/>
            <c:size val="2"/>
          </c:marker>
          <c:xVal>
            <c:strRef>
              <c:f>kontrola!$J$78:$J$195</c:f>
              <c:strCache>
                <c:ptCount val="118"/>
                <c:pt idx="0">
                  <c:v>HC202102</c:v>
                </c:pt>
                <c:pt idx="1">
                  <c:v>SND202117</c:v>
                </c:pt>
                <c:pt idx="2">
                  <c:v>PÚSR202103</c:v>
                </c:pt>
                <c:pt idx="3">
                  <c:v>SNMMRKPO202107</c:v>
                </c:pt>
                <c:pt idx="4">
                  <c:v>SNMMRKPO202113</c:v>
                </c:pt>
                <c:pt idx="5">
                  <c:v>ŠVKPO202301</c:v>
                </c:pt>
                <c:pt idx="6">
                  <c:v>SNMHIM202101</c:v>
                </c:pt>
                <c:pt idx="7">
                  <c:v>ŠO202113</c:v>
                </c:pt>
                <c:pt idx="8">
                  <c:v>ÚĽUV202111</c:v>
                </c:pt>
                <c:pt idx="9">
                  <c:v>ŠO202105</c:v>
                </c:pt>
                <c:pt idx="10">
                  <c:v>SNMHIM202105</c:v>
                </c:pt>
                <c:pt idx="11">
                  <c:v>NDKE202216</c:v>
                </c:pt>
                <c:pt idx="12">
                  <c:v>ŠVKPO202104</c:v>
                </c:pt>
                <c:pt idx="13">
                  <c:v>SNMMRKPO202112</c:v>
                </c:pt>
                <c:pt idx="14">
                  <c:v>SF202311</c:v>
                </c:pt>
                <c:pt idx="15">
                  <c:v>ÚĽUV202109</c:v>
                </c:pt>
                <c:pt idx="16">
                  <c:v>UKB202103</c:v>
                </c:pt>
                <c:pt idx="17">
                  <c:v>HC202107</c:v>
                </c:pt>
                <c:pt idx="18">
                  <c:v>SĽUK202104</c:v>
                </c:pt>
                <c:pt idx="19">
                  <c:v>SNG202105</c:v>
                </c:pt>
                <c:pt idx="20">
                  <c:v>ŠVKBB202103</c:v>
                </c:pt>
                <c:pt idx="21">
                  <c:v>KHB202105</c:v>
                </c:pt>
                <c:pt idx="22">
                  <c:v>STM202104</c:v>
                </c:pt>
                <c:pt idx="23">
                  <c:v>PUSR202305</c:v>
                </c:pt>
                <c:pt idx="24">
                  <c:v>DNS202105</c:v>
                </c:pt>
                <c:pt idx="25">
                  <c:v>SND202214</c:v>
                </c:pt>
                <c:pt idx="26">
                  <c:v>DÚ202102</c:v>
                </c:pt>
                <c:pt idx="27">
                  <c:v>ŠFK202102</c:v>
                </c:pt>
                <c:pt idx="28">
                  <c:v>UKB202109</c:v>
                </c:pt>
                <c:pt idx="29">
                  <c:v>SNMMM202304</c:v>
                </c:pt>
                <c:pt idx="30">
                  <c:v>DÚ202203</c:v>
                </c:pt>
                <c:pt idx="31">
                  <c:v>SNMMRKPO202202</c:v>
                </c:pt>
                <c:pt idx="32">
                  <c:v>SNMMRKPO202114</c:v>
                </c:pt>
                <c:pt idx="33">
                  <c:v>SNMMRKPO202108</c:v>
                </c:pt>
                <c:pt idx="34">
                  <c:v>ŠFK202205</c:v>
                </c:pt>
                <c:pt idx="35">
                  <c:v>NDKE202202</c:v>
                </c:pt>
                <c:pt idx="36">
                  <c:v>SLC202103</c:v>
                </c:pt>
                <c:pt idx="37">
                  <c:v>ŠO202209</c:v>
                </c:pt>
                <c:pt idx="38">
                  <c:v>SNMMSNR202203</c:v>
                </c:pt>
                <c:pt idx="39">
                  <c:v>SNMMM202203</c:v>
                </c:pt>
                <c:pt idx="40">
                  <c:v>ŠO202214</c:v>
                </c:pt>
                <c:pt idx="41">
                  <c:v>ŠVKBB202201</c:v>
                </c:pt>
                <c:pt idx="42">
                  <c:v>STM202103</c:v>
                </c:pt>
                <c:pt idx="43">
                  <c:v>SNMMRKPO202109</c:v>
                </c:pt>
                <c:pt idx="44">
                  <c:v>SLC202101</c:v>
                </c:pt>
                <c:pt idx="45">
                  <c:v>NOC202109</c:v>
                </c:pt>
                <c:pt idx="46">
                  <c:v>SNMMM202204</c:v>
                </c:pt>
                <c:pt idx="47">
                  <c:v>SCD202201</c:v>
                </c:pt>
                <c:pt idx="48">
                  <c:v>NOC202112</c:v>
                </c:pt>
                <c:pt idx="49">
                  <c:v>NDKE202201</c:v>
                </c:pt>
                <c:pt idx="50">
                  <c:v>NOC202110</c:v>
                </c:pt>
                <c:pt idx="51">
                  <c:v>NDKE202128</c:v>
                </c:pt>
                <c:pt idx="52">
                  <c:v>SF202107</c:v>
                </c:pt>
                <c:pt idx="53">
                  <c:v>SNMMRKPO202110</c:v>
                </c:pt>
                <c:pt idx="54">
                  <c:v>UKB202110</c:v>
                </c:pt>
                <c:pt idx="55">
                  <c:v>ŠO202102</c:v>
                </c:pt>
                <c:pt idx="56">
                  <c:v>DNS202110</c:v>
                </c:pt>
                <c:pt idx="57">
                  <c:v>SNMMKM202102</c:v>
                </c:pt>
                <c:pt idx="58">
                  <c:v>UKB202302</c:v>
                </c:pt>
                <c:pt idx="59">
                  <c:v>SNMMRKPO202117</c:v>
                </c:pt>
                <c:pt idx="60">
                  <c:v>KHB202110</c:v>
                </c:pt>
                <c:pt idx="61">
                  <c:v>SNMMSNR202202</c:v>
                </c:pt>
                <c:pt idx="62">
                  <c:v>SF202108</c:v>
                </c:pt>
                <c:pt idx="63">
                  <c:v>STM202301</c:v>
                </c:pt>
                <c:pt idx="64">
                  <c:v>STM202113</c:v>
                </c:pt>
                <c:pt idx="65">
                  <c:v>SÚH202103</c:v>
                </c:pt>
                <c:pt idx="66">
                  <c:v>UKB202108</c:v>
                </c:pt>
                <c:pt idx="67">
                  <c:v>DNS202107</c:v>
                </c:pt>
                <c:pt idx="68">
                  <c:v>SNK202108</c:v>
                </c:pt>
                <c:pt idx="69">
                  <c:v>SNMMRKPO202116</c:v>
                </c:pt>
                <c:pt idx="70">
                  <c:v>NOC202111</c:v>
                </c:pt>
                <c:pt idx="71">
                  <c:v>ŠVKBB202301</c:v>
                </c:pt>
                <c:pt idx="72">
                  <c:v>SLC202102</c:v>
                </c:pt>
                <c:pt idx="73">
                  <c:v>SNMMRKPO202205</c:v>
                </c:pt>
                <c:pt idx="74">
                  <c:v>DÚ202105</c:v>
                </c:pt>
                <c:pt idx="75">
                  <c:v>BIB202308</c:v>
                </c:pt>
                <c:pt idx="76">
                  <c:v>DNS202106</c:v>
                </c:pt>
                <c:pt idx="77">
                  <c:v>DÚ202110</c:v>
                </c:pt>
                <c:pt idx="78">
                  <c:v>NDKE202118</c:v>
                </c:pt>
                <c:pt idx="79">
                  <c:v>UKB202102</c:v>
                </c:pt>
                <c:pt idx="80">
                  <c:v>DÚ202109</c:v>
                </c:pt>
                <c:pt idx="81">
                  <c:v>PÚSR202306</c:v>
                </c:pt>
                <c:pt idx="82">
                  <c:v>HC202106</c:v>
                </c:pt>
                <c:pt idx="83">
                  <c:v>ŠO202107</c:v>
                </c:pt>
                <c:pt idx="84">
                  <c:v>SNMMRKPO202303</c:v>
                </c:pt>
                <c:pt idx="85">
                  <c:v>DNS202108</c:v>
                </c:pt>
                <c:pt idx="86">
                  <c:v>ŠVKPO202202</c:v>
                </c:pt>
                <c:pt idx="87">
                  <c:v>UKB202114</c:v>
                </c:pt>
                <c:pt idx="88">
                  <c:v>UKB202115</c:v>
                </c:pt>
                <c:pt idx="89">
                  <c:v>SNMMRKPO202201</c:v>
                </c:pt>
                <c:pt idx="90">
                  <c:v>ŠO202103</c:v>
                </c:pt>
                <c:pt idx="91">
                  <c:v>SNMMRKPO202104</c:v>
                </c:pt>
                <c:pt idx="92">
                  <c:v>ŠO202211</c:v>
                </c:pt>
                <c:pt idx="93">
                  <c:v>SNMMRKPO202204</c:v>
                </c:pt>
                <c:pt idx="94">
                  <c:v>NOC202108</c:v>
                </c:pt>
                <c:pt idx="95">
                  <c:v>DÚ202103</c:v>
                </c:pt>
                <c:pt idx="96">
                  <c:v>ŠFK202108</c:v>
                </c:pt>
                <c:pt idx="97">
                  <c:v>ŠVKBB202104</c:v>
                </c:pt>
                <c:pt idx="98">
                  <c:v>DÚ202202</c:v>
                </c:pt>
                <c:pt idx="99">
                  <c:v>DÚ202106</c:v>
                </c:pt>
                <c:pt idx="100">
                  <c:v>SNMMUKS202202</c:v>
                </c:pt>
                <c:pt idx="101">
                  <c:v>SNMMRKPO202102</c:v>
                </c:pt>
                <c:pt idx="102">
                  <c:v>SNMMUKS202101</c:v>
                </c:pt>
                <c:pt idx="103">
                  <c:v>SNMAM202201</c:v>
                </c:pt>
                <c:pt idx="104">
                  <c:v>MKSRSVOSM202303</c:v>
                </c:pt>
                <c:pt idx="105">
                  <c:v>SNMMM202303</c:v>
                </c:pt>
                <c:pt idx="106">
                  <c:v>SNMMRKPO202106</c:v>
                </c:pt>
                <c:pt idx="107">
                  <c:v>ŠVKE202301</c:v>
                </c:pt>
                <c:pt idx="108">
                  <c:v>ÚĽUV202113</c:v>
                </c:pt>
                <c:pt idx="109">
                  <c:v>ŠVKBB202107</c:v>
                </c:pt>
                <c:pt idx="110">
                  <c:v>DÚ202101</c:v>
                </c:pt>
                <c:pt idx="111">
                  <c:v>SCD202101</c:v>
                </c:pt>
                <c:pt idx="112">
                  <c:v>DÚ202201</c:v>
                </c:pt>
                <c:pt idx="113">
                  <c:v>SNMMKM202101</c:v>
                </c:pt>
                <c:pt idx="114">
                  <c:v>SNMMRKPO202301</c:v>
                </c:pt>
                <c:pt idx="115">
                  <c:v>DÚ202108</c:v>
                </c:pt>
                <c:pt idx="116">
                  <c:v>SKNL202301</c:v>
                </c:pt>
                <c:pt idx="117">
                  <c:v>SNMMRKPO202203</c:v>
                </c:pt>
              </c:strCache>
            </c:strRef>
          </c:xVal>
          <c:yVal>
            <c:numRef>
              <c:f>kontrola!$K$78:$K$195</c:f>
              <c:numCache>
                <c:formatCode>General</c:formatCode>
                <c:ptCount val="118"/>
                <c:pt idx="0">
                  <c:v>9.850240793152965</c:v>
                </c:pt>
                <c:pt idx="1">
                  <c:v>9.6813795224131969</c:v>
                </c:pt>
                <c:pt idx="2">
                  <c:v>9.5952183777962485</c:v>
                </c:pt>
                <c:pt idx="3">
                  <c:v>9.5766996063271055</c:v>
                </c:pt>
                <c:pt idx="4">
                  <c:v>9.3889211826736325</c:v>
                </c:pt>
                <c:pt idx="5">
                  <c:v>8.9642402985307399</c:v>
                </c:pt>
                <c:pt idx="6">
                  <c:v>8.8241740438661918</c:v>
                </c:pt>
                <c:pt idx="7">
                  <c:v>8.8228027497229053</c:v>
                </c:pt>
                <c:pt idx="8">
                  <c:v>8.4631469421666292</c:v>
                </c:pt>
                <c:pt idx="9">
                  <c:v>8.143574011283512</c:v>
                </c:pt>
                <c:pt idx="10">
                  <c:v>7.9930905331135209</c:v>
                </c:pt>
                <c:pt idx="11">
                  <c:v>7.9902755900953748</c:v>
                </c:pt>
                <c:pt idx="12">
                  <c:v>7.734491471823465</c:v>
                </c:pt>
                <c:pt idx="13">
                  <c:v>7.6005552431167507</c:v>
                </c:pt>
                <c:pt idx="14">
                  <c:v>7.5053434194563104</c:v>
                </c:pt>
                <c:pt idx="15">
                  <c:v>7.053741027927936</c:v>
                </c:pt>
                <c:pt idx="16">
                  <c:v>6.779176026310795</c:v>
                </c:pt>
                <c:pt idx="17">
                  <c:v>6.1743491852124963</c:v>
                </c:pt>
                <c:pt idx="18">
                  <c:v>6.0987811966245848</c:v>
                </c:pt>
                <c:pt idx="19">
                  <c:v>5.8143001844095776</c:v>
                </c:pt>
                <c:pt idx="20">
                  <c:v>5.7627259061983329</c:v>
                </c:pt>
                <c:pt idx="21">
                  <c:v>5.7435168198443369</c:v>
                </c:pt>
                <c:pt idx="22">
                  <c:v>5.6474713880743659</c:v>
                </c:pt>
                <c:pt idx="23">
                  <c:v>5.6026501865817124</c:v>
                </c:pt>
                <c:pt idx="24">
                  <c:v>5.2521483909091602</c:v>
                </c:pt>
                <c:pt idx="25">
                  <c:v>5.2158714268479027</c:v>
                </c:pt>
                <c:pt idx="26">
                  <c:v>5.1746926504638093</c:v>
                </c:pt>
                <c:pt idx="27">
                  <c:v>5.1716770953061966</c:v>
                </c:pt>
                <c:pt idx="28">
                  <c:v>4.9487984992068794</c:v>
                </c:pt>
                <c:pt idx="29">
                  <c:v>4.8872348550643556</c:v>
                </c:pt>
                <c:pt idx="30">
                  <c:v>4.8484472768495595</c:v>
                </c:pt>
                <c:pt idx="31">
                  <c:v>4.7883498031635527</c:v>
                </c:pt>
                <c:pt idx="32">
                  <c:v>4.7849319945959836</c:v>
                </c:pt>
                <c:pt idx="33">
                  <c:v>4.5603331458700502</c:v>
                </c:pt>
                <c:pt idx="34">
                  <c:v>4.4821201492653699</c:v>
                </c:pt>
                <c:pt idx="35">
                  <c:v>4.3820728245049816</c:v>
                </c:pt>
                <c:pt idx="36">
                  <c:v>4.336199125155848</c:v>
                </c:pt>
                <c:pt idx="37">
                  <c:v>4.1827309250337033</c:v>
                </c:pt>
                <c:pt idx="38">
                  <c:v>4.1273249542919421</c:v>
                </c:pt>
                <c:pt idx="39">
                  <c:v>4.1108112605109355</c:v>
                </c:pt>
                <c:pt idx="40">
                  <c:v>4.0929409363047675</c:v>
                </c:pt>
                <c:pt idx="41">
                  <c:v>4.0339081343388328</c:v>
                </c:pt>
                <c:pt idx="42">
                  <c:v>4.033908134338831</c:v>
                </c:pt>
                <c:pt idx="43">
                  <c:v>3.9871271160362651</c:v>
                </c:pt>
                <c:pt idx="44">
                  <c:v>3.8866498023298877</c:v>
                </c:pt>
                <c:pt idx="45">
                  <c:v>3.8343358371662797</c:v>
                </c:pt>
                <c:pt idx="46">
                  <c:v>3.8138767815567158</c:v>
                </c:pt>
                <c:pt idx="47">
                  <c:v>3.8120431869501967</c:v>
                </c:pt>
                <c:pt idx="48">
                  <c:v>3.6977491231439297</c:v>
                </c:pt>
                <c:pt idx="49">
                  <c:v>3.6901665890568269</c:v>
                </c:pt>
                <c:pt idx="50">
                  <c:v>3.6831335139615415</c:v>
                </c:pt>
                <c:pt idx="51">
                  <c:v>3.5778392264447594</c:v>
                </c:pt>
                <c:pt idx="52">
                  <c:v>3.5579069744868494</c:v>
                </c:pt>
                <c:pt idx="53">
                  <c:v>3.3438794532221738</c:v>
                </c:pt>
                <c:pt idx="54">
                  <c:v>3.0010906605257004</c:v>
                </c:pt>
                <c:pt idx="55">
                  <c:v>2.9776243194571901</c:v>
                </c:pt>
                <c:pt idx="56">
                  <c:v>2.7833966126937946</c:v>
                </c:pt>
                <c:pt idx="57">
                  <c:v>2.7430575313504058</c:v>
                </c:pt>
                <c:pt idx="58">
                  <c:v>2.6287316041307558</c:v>
                </c:pt>
                <c:pt idx="59">
                  <c:v>2.6104178303181111</c:v>
                </c:pt>
                <c:pt idx="60">
                  <c:v>2.5932266577892493</c:v>
                </c:pt>
                <c:pt idx="61">
                  <c:v>2.4011357942493055</c:v>
                </c:pt>
                <c:pt idx="62">
                  <c:v>2.2737135573152165</c:v>
                </c:pt>
                <c:pt idx="63">
                  <c:v>2.2103606215555249</c:v>
                </c:pt>
                <c:pt idx="64">
                  <c:v>2.1552705710833795</c:v>
                </c:pt>
                <c:pt idx="65">
                  <c:v>2.1013518684033219</c:v>
                </c:pt>
                <c:pt idx="66">
                  <c:v>2.0169540671694164</c:v>
                </c:pt>
                <c:pt idx="67">
                  <c:v>2.0169540671694155</c:v>
                </c:pt>
                <c:pt idx="68">
                  <c:v>2.004117567307925</c:v>
                </c:pt>
                <c:pt idx="69">
                  <c:v>1.9578133727385831</c:v>
                </c:pt>
                <c:pt idx="70">
                  <c:v>1.8618037543102308</c:v>
                </c:pt>
                <c:pt idx="71">
                  <c:v>1.8415667569807717</c:v>
                </c:pt>
                <c:pt idx="72">
                  <c:v>1.8335946065176514</c:v>
                </c:pt>
                <c:pt idx="73">
                  <c:v>1.7456122924574866</c:v>
                </c:pt>
                <c:pt idx="74">
                  <c:v>1.6383295506793407</c:v>
                </c:pt>
                <c:pt idx="75">
                  <c:v>1.6260481994113121</c:v>
                </c:pt>
                <c:pt idx="76">
                  <c:v>1.6135632537355331</c:v>
                </c:pt>
                <c:pt idx="77">
                  <c:v>1.5757453649761066</c:v>
                </c:pt>
                <c:pt idx="78">
                  <c:v>1.5459952924853577</c:v>
                </c:pt>
                <c:pt idx="79">
                  <c:v>1.4777761629448591</c:v>
                </c:pt>
                <c:pt idx="80">
                  <c:v>1.1727296800473441</c:v>
                </c:pt>
                <c:pt idx="81">
                  <c:v>1.1015860593663755</c:v>
                </c:pt>
                <c:pt idx="82">
                  <c:v>1.0615547721944292</c:v>
                </c:pt>
                <c:pt idx="83">
                  <c:v>1.02393259984185</c:v>
                </c:pt>
                <c:pt idx="84">
                  <c:v>1.0134073657489</c:v>
                </c:pt>
                <c:pt idx="85">
                  <c:v>1.0084770335847082</c:v>
                </c:pt>
                <c:pt idx="86">
                  <c:v>1.0084770335847082</c:v>
                </c:pt>
                <c:pt idx="87">
                  <c:v>1.0084770335847082</c:v>
                </c:pt>
                <c:pt idx="88">
                  <c:v>0.88983267669238919</c:v>
                </c:pt>
                <c:pt idx="89">
                  <c:v>0.64685576537163836</c:v>
                </c:pt>
                <c:pt idx="90">
                  <c:v>0.64236818482996716</c:v>
                </c:pt>
                <c:pt idx="91">
                  <c:v>0.64084071736065651</c:v>
                </c:pt>
                <c:pt idx="92">
                  <c:v>0.60026251061551861</c:v>
                </c:pt>
                <c:pt idx="93">
                  <c:v>0.58909645911763187</c:v>
                </c:pt>
                <c:pt idx="94">
                  <c:v>0.57385596362691138</c:v>
                </c:pt>
                <c:pt idx="95">
                  <c:v>0.49437742690206732</c:v>
                </c:pt>
                <c:pt idx="96">
                  <c:v>0.42686858564432095</c:v>
                </c:pt>
                <c:pt idx="97">
                  <c:v>0.39085706400028991</c:v>
                </c:pt>
                <c:pt idx="98">
                  <c:v>0.26476490544285031</c:v>
                </c:pt>
                <c:pt idx="99">
                  <c:v>0.25429866467281975</c:v>
                </c:pt>
                <c:pt idx="100">
                  <c:v>0.25413621246334644</c:v>
                </c:pt>
                <c:pt idx="101">
                  <c:v>0.25211925839617705</c:v>
                </c:pt>
                <c:pt idx="102">
                  <c:v>0.25211925839617699</c:v>
                </c:pt>
                <c:pt idx="103">
                  <c:v>0.243924906082469</c:v>
                </c:pt>
                <c:pt idx="104">
                  <c:v>0.23264890856197926</c:v>
                </c:pt>
                <c:pt idx="105">
                  <c:v>0.22995875798697815</c:v>
                </c:pt>
                <c:pt idx="106">
                  <c:v>0.21474571309070795</c:v>
                </c:pt>
                <c:pt idx="107">
                  <c:v>0.21156438854949328</c:v>
                </c:pt>
                <c:pt idx="108">
                  <c:v>0.20593171630959617</c:v>
                </c:pt>
                <c:pt idx="109">
                  <c:v>0.20169540671694161</c:v>
                </c:pt>
                <c:pt idx="110">
                  <c:v>0.17611973024240765</c:v>
                </c:pt>
                <c:pt idx="111">
                  <c:v>0.16638055660658757</c:v>
                </c:pt>
                <c:pt idx="112">
                  <c:v>0.11804176590840496</c:v>
                </c:pt>
                <c:pt idx="113">
                  <c:v>9.6793249002734741E-2</c:v>
                </c:pt>
                <c:pt idx="114">
                  <c:v>9.0078784653182781E-2</c:v>
                </c:pt>
                <c:pt idx="115">
                  <c:v>7.9700057348466871E-2</c:v>
                </c:pt>
                <c:pt idx="116">
                  <c:v>7.8726271654032051E-2</c:v>
                </c:pt>
                <c:pt idx="117">
                  <c:v>5.6806082696473081E-2</c:v>
                </c:pt>
              </c:numCache>
            </c:numRef>
          </c:yVal>
          <c:smooth val="0"/>
        </c:ser>
        <c:dLbls>
          <c:showLegendKey val="0"/>
          <c:showVal val="0"/>
          <c:showCatName val="0"/>
          <c:showSerName val="0"/>
          <c:showPercent val="0"/>
          <c:showBubbleSize val="0"/>
        </c:dLbls>
        <c:axId val="294735872"/>
        <c:axId val="294737408"/>
      </c:scatterChart>
      <c:valAx>
        <c:axId val="294735872"/>
        <c:scaling>
          <c:orientation val="minMax"/>
        </c:scaling>
        <c:delete val="0"/>
        <c:axPos val="b"/>
        <c:majorTickMark val="out"/>
        <c:minorTickMark val="none"/>
        <c:tickLblPos val="nextTo"/>
        <c:crossAx val="294737408"/>
        <c:crosses val="autoZero"/>
        <c:crossBetween val="midCat"/>
      </c:valAx>
      <c:valAx>
        <c:axId val="294737408"/>
        <c:scaling>
          <c:orientation val="minMax"/>
        </c:scaling>
        <c:delete val="0"/>
        <c:axPos val="l"/>
        <c:majorGridlines/>
        <c:numFmt formatCode="General" sourceLinked="1"/>
        <c:majorTickMark val="out"/>
        <c:minorTickMark val="none"/>
        <c:tickLblPos val="nextTo"/>
        <c:crossAx val="294735872"/>
        <c:crosses val="autoZero"/>
        <c:crossBetween val="midCat"/>
        <c:majorUnit val="1"/>
      </c:valAx>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marker>
            <c:symbol val="x"/>
            <c:size val="2"/>
          </c:marker>
          <c:xVal>
            <c:strRef>
              <c:f>kontrola!$M$78:$M$224</c:f>
              <c:strCache>
                <c:ptCount val="147"/>
                <c:pt idx="0">
                  <c:v>SND202217</c:v>
                </c:pt>
                <c:pt idx="1">
                  <c:v>DNS202111</c:v>
                </c:pt>
                <c:pt idx="2">
                  <c:v>NDKE202232</c:v>
                </c:pt>
                <c:pt idx="3">
                  <c:v>PÚSR202304</c:v>
                </c:pt>
                <c:pt idx="4">
                  <c:v>SF202105</c:v>
                </c:pt>
                <c:pt idx="5">
                  <c:v>SND202119</c:v>
                </c:pt>
                <c:pt idx="6">
                  <c:v>SND202204</c:v>
                </c:pt>
                <c:pt idx="7">
                  <c:v>NDKE202109</c:v>
                </c:pt>
                <c:pt idx="8">
                  <c:v>SNMMČK202102</c:v>
                </c:pt>
                <c:pt idx="9">
                  <c:v>SND202114</c:v>
                </c:pt>
                <c:pt idx="10">
                  <c:v>SND202111</c:v>
                </c:pt>
                <c:pt idx="11">
                  <c:v>SND202303</c:v>
                </c:pt>
                <c:pt idx="12">
                  <c:v>SND202306</c:v>
                </c:pt>
                <c:pt idx="13">
                  <c:v>SND202315</c:v>
                </c:pt>
                <c:pt idx="14">
                  <c:v>DNS202112</c:v>
                </c:pt>
                <c:pt idx="15">
                  <c:v>NDKE202111</c:v>
                </c:pt>
                <c:pt idx="16">
                  <c:v>SÚH202202</c:v>
                </c:pt>
                <c:pt idx="17">
                  <c:v>BIB202303</c:v>
                </c:pt>
                <c:pt idx="18">
                  <c:v>SNK202303</c:v>
                </c:pt>
                <c:pt idx="19">
                  <c:v>SNMPM202103 pozastavený</c:v>
                </c:pt>
                <c:pt idx="20">
                  <c:v>ŠO202204</c:v>
                </c:pt>
                <c:pt idx="21">
                  <c:v>SF202310</c:v>
                </c:pt>
                <c:pt idx="22">
                  <c:v>ÚĽUV202103</c:v>
                </c:pt>
                <c:pt idx="23">
                  <c:v>NOC202104</c:v>
                </c:pt>
                <c:pt idx="24">
                  <c:v>ŠVKE202106</c:v>
                </c:pt>
                <c:pt idx="25">
                  <c:v>NDKE202107</c:v>
                </c:pt>
                <c:pt idx="26">
                  <c:v>SND202309</c:v>
                </c:pt>
                <c:pt idx="27">
                  <c:v>SNMMM202201</c:v>
                </c:pt>
                <c:pt idx="28">
                  <c:v>SND202113</c:v>
                </c:pt>
                <c:pt idx="29">
                  <c:v>SND202302</c:v>
                </c:pt>
                <c:pt idx="30">
                  <c:v>ŠVKBB202105</c:v>
                </c:pt>
                <c:pt idx="31">
                  <c:v>PÚSR202107</c:v>
                </c:pt>
                <c:pt idx="32">
                  <c:v>ÚĽUV202106</c:v>
                </c:pt>
                <c:pt idx="33">
                  <c:v>ÚĽUV202107</c:v>
                </c:pt>
                <c:pt idx="34">
                  <c:v>SFÚ202306</c:v>
                </c:pt>
                <c:pt idx="35">
                  <c:v>ŠO202104</c:v>
                </c:pt>
                <c:pt idx="36">
                  <c:v>PÚSR202109</c:v>
                </c:pt>
                <c:pt idx="37">
                  <c:v>ŠO202205</c:v>
                </c:pt>
                <c:pt idx="38">
                  <c:v>SNMMM202301</c:v>
                </c:pt>
                <c:pt idx="39">
                  <c:v>ŠVKBB202101</c:v>
                </c:pt>
                <c:pt idx="40">
                  <c:v>ŠKOZI202101</c:v>
                </c:pt>
                <c:pt idx="41">
                  <c:v>BIB202101</c:v>
                </c:pt>
                <c:pt idx="42">
                  <c:v>ŠFK202203</c:v>
                </c:pt>
                <c:pt idx="43">
                  <c:v>ÚĽUV202108</c:v>
                </c:pt>
                <c:pt idx="44">
                  <c:v>ŠVKE202108</c:v>
                </c:pt>
                <c:pt idx="45">
                  <c:v>SND202313</c:v>
                </c:pt>
                <c:pt idx="46">
                  <c:v>SNMBAB202103</c:v>
                </c:pt>
                <c:pt idx="47">
                  <c:v>SND202314</c:v>
                </c:pt>
                <c:pt idx="48">
                  <c:v>SND202308</c:v>
                </c:pt>
                <c:pt idx="49">
                  <c:v>NDKE202108</c:v>
                </c:pt>
                <c:pt idx="50">
                  <c:v>DNS202101</c:v>
                </c:pt>
                <c:pt idx="51">
                  <c:v>SNMMKM202201</c:v>
                </c:pt>
                <c:pt idx="52">
                  <c:v>PÚSR202307</c:v>
                </c:pt>
                <c:pt idx="53">
                  <c:v>SNK202110</c:v>
                </c:pt>
                <c:pt idx="54">
                  <c:v>ŠKOZI202105</c:v>
                </c:pt>
                <c:pt idx="55">
                  <c:v>STM202108</c:v>
                </c:pt>
                <c:pt idx="56">
                  <c:v>SND202310</c:v>
                </c:pt>
                <c:pt idx="57">
                  <c:v>SF202102</c:v>
                </c:pt>
                <c:pt idx="58">
                  <c:v>PÚSR202105</c:v>
                </c:pt>
                <c:pt idx="59">
                  <c:v>SND202311</c:v>
                </c:pt>
                <c:pt idx="60">
                  <c:v>BIB202305</c:v>
                </c:pt>
                <c:pt idx="61">
                  <c:v>PUSR202309</c:v>
                </c:pt>
                <c:pt idx="62">
                  <c:v>ŠFK202301</c:v>
                </c:pt>
                <c:pt idx="63">
                  <c:v>NDKE202103</c:v>
                </c:pt>
                <c:pt idx="64">
                  <c:v>NDKE202102</c:v>
                </c:pt>
                <c:pt idx="65">
                  <c:v>PÚSR202104</c:v>
                </c:pt>
                <c:pt idx="66">
                  <c:v>PÚSR202302</c:v>
                </c:pt>
                <c:pt idx="67">
                  <c:v>ŠKOZI202301</c:v>
                </c:pt>
                <c:pt idx="68">
                  <c:v>STM202114</c:v>
                </c:pt>
                <c:pt idx="69">
                  <c:v>NDKE202125</c:v>
                </c:pt>
                <c:pt idx="70">
                  <c:v>MKSRSPRI202307</c:v>
                </c:pt>
                <c:pt idx="71">
                  <c:v>UKB202101</c:v>
                </c:pt>
                <c:pt idx="72">
                  <c:v>Lúčnica202103</c:v>
                </c:pt>
                <c:pt idx="73">
                  <c:v>PÚSR202101</c:v>
                </c:pt>
                <c:pt idx="74">
                  <c:v>SF202103</c:v>
                </c:pt>
                <c:pt idx="75">
                  <c:v>PÚSR202111</c:v>
                </c:pt>
                <c:pt idx="76">
                  <c:v>NOC202101</c:v>
                </c:pt>
                <c:pt idx="77">
                  <c:v>NOC202107</c:v>
                </c:pt>
                <c:pt idx="78">
                  <c:v>SNMBAB202301</c:v>
                </c:pt>
                <c:pt idx="79">
                  <c:v>ŠKOZI202106</c:v>
                </c:pt>
                <c:pt idx="80">
                  <c:v>ŠKOZI202201</c:v>
                </c:pt>
                <c:pt idx="81">
                  <c:v>SNK202105</c:v>
                </c:pt>
                <c:pt idx="82">
                  <c:v>ŠKOZI202102</c:v>
                </c:pt>
                <c:pt idx="83">
                  <c:v>UKB202111</c:v>
                </c:pt>
                <c:pt idx="84">
                  <c:v>ŠFK202105</c:v>
                </c:pt>
                <c:pt idx="85">
                  <c:v>SNMSK202102</c:v>
                </c:pt>
                <c:pt idx="86">
                  <c:v>ŠFK202101</c:v>
                </c:pt>
                <c:pt idx="87">
                  <c:v>SĽUK202106</c:v>
                </c:pt>
                <c:pt idx="88">
                  <c:v>ŠFK202201</c:v>
                </c:pt>
                <c:pt idx="89">
                  <c:v>SĽUK202105</c:v>
                </c:pt>
                <c:pt idx="90">
                  <c:v>ŠKOZI202104</c:v>
                </c:pt>
                <c:pt idx="91">
                  <c:v>SNMSK202202</c:v>
                </c:pt>
                <c:pt idx="92">
                  <c:v>SND202110</c:v>
                </c:pt>
                <c:pt idx="93">
                  <c:v>SNMMM202202</c:v>
                </c:pt>
                <c:pt idx="94">
                  <c:v>ŠKOZI202103</c:v>
                </c:pt>
                <c:pt idx="95">
                  <c:v>ŠKOZI202107</c:v>
                </c:pt>
                <c:pt idx="96">
                  <c:v>SND202312</c:v>
                </c:pt>
                <c:pt idx="97">
                  <c:v>NOC202106</c:v>
                </c:pt>
                <c:pt idx="98">
                  <c:v>SNMMBE202104</c:v>
                </c:pt>
                <c:pt idx="99">
                  <c:v>SNMMUKS202106</c:v>
                </c:pt>
                <c:pt idx="100">
                  <c:v>STM202201</c:v>
                </c:pt>
                <c:pt idx="101">
                  <c:v>SNMBAB202104</c:v>
                </c:pt>
                <c:pt idx="102">
                  <c:v>STM202107</c:v>
                </c:pt>
                <c:pt idx="103">
                  <c:v>SÚH202301</c:v>
                </c:pt>
                <c:pt idx="104">
                  <c:v>SÚH202101</c:v>
                </c:pt>
                <c:pt idx="105">
                  <c:v>SF202306</c:v>
                </c:pt>
                <c:pt idx="106">
                  <c:v>ÚĽUV202303</c:v>
                </c:pt>
                <c:pt idx="107">
                  <c:v>SFÚ202103</c:v>
                </c:pt>
                <c:pt idx="108">
                  <c:v>ŠFK202202</c:v>
                </c:pt>
                <c:pt idx="109">
                  <c:v>STM202106</c:v>
                </c:pt>
                <c:pt idx="110">
                  <c:v>SCD202202</c:v>
                </c:pt>
                <c:pt idx="111">
                  <c:v>SĽUK202102</c:v>
                </c:pt>
                <c:pt idx="112">
                  <c:v>ŠVKBB202108</c:v>
                </c:pt>
                <c:pt idx="113">
                  <c:v>SNMHUM202107</c:v>
                </c:pt>
                <c:pt idx="114">
                  <c:v>UKB202204</c:v>
                </c:pt>
                <c:pt idx="115">
                  <c:v>ŠFK202103</c:v>
                </c:pt>
                <c:pt idx="116">
                  <c:v>SĽUK202101</c:v>
                </c:pt>
                <c:pt idx="117">
                  <c:v>SF202101-2</c:v>
                </c:pt>
                <c:pt idx="118">
                  <c:v>DÚ202304</c:v>
                </c:pt>
                <c:pt idx="119">
                  <c:v>NOC202105</c:v>
                </c:pt>
                <c:pt idx="120">
                  <c:v>ŠVKBB202102</c:v>
                </c:pt>
                <c:pt idx="121">
                  <c:v>SNMMSNR202101</c:v>
                </c:pt>
                <c:pt idx="122">
                  <c:v>STM202105</c:v>
                </c:pt>
                <c:pt idx="123">
                  <c:v>ŠVKBB202109</c:v>
                </c:pt>
                <c:pt idx="124">
                  <c:v>NOC202103</c:v>
                </c:pt>
                <c:pt idx="125">
                  <c:v>SĽUK202201</c:v>
                </c:pt>
                <c:pt idx="126">
                  <c:v>SNMMUKS202102</c:v>
                </c:pt>
                <c:pt idx="127">
                  <c:v>NDKE202122</c:v>
                </c:pt>
                <c:pt idx="128">
                  <c:v>DÚ202107</c:v>
                </c:pt>
                <c:pt idx="129">
                  <c:v>SNMHIM202201</c:v>
                </c:pt>
                <c:pt idx="130">
                  <c:v>UKB202203</c:v>
                </c:pt>
                <c:pt idx="131">
                  <c:v>SFÚ202101</c:v>
                </c:pt>
                <c:pt idx="132">
                  <c:v>UKB202202</c:v>
                </c:pt>
                <c:pt idx="133">
                  <c:v>ŠVKE202110</c:v>
                </c:pt>
                <c:pt idx="134">
                  <c:v>SNMSK202104</c:v>
                </c:pt>
                <c:pt idx="135">
                  <c:v>SNG202106</c:v>
                </c:pt>
                <c:pt idx="136">
                  <c:v>SNMMRKPO202103</c:v>
                </c:pt>
                <c:pt idx="137">
                  <c:v>SNMMUKS202104</c:v>
                </c:pt>
                <c:pt idx="138">
                  <c:v>SNMMŽK202103</c:v>
                </c:pt>
                <c:pt idx="139">
                  <c:v>UKB202113</c:v>
                </c:pt>
                <c:pt idx="140">
                  <c:v>SÚH202102</c:v>
                </c:pt>
                <c:pt idx="141">
                  <c:v>MKSRSVOSM202301</c:v>
                </c:pt>
                <c:pt idx="142">
                  <c:v>MKSRSVOSM202102</c:v>
                </c:pt>
                <c:pt idx="143">
                  <c:v>ŠVKBB202106</c:v>
                </c:pt>
                <c:pt idx="144">
                  <c:v>SNG202103</c:v>
                </c:pt>
                <c:pt idx="145">
                  <c:v>SKNL202101</c:v>
                </c:pt>
                <c:pt idx="146">
                  <c:v>SNG202107</c:v>
                </c:pt>
              </c:strCache>
            </c:strRef>
          </c:xVal>
          <c:yVal>
            <c:numRef>
              <c:f>kontrola!$N$78:$N$224</c:f>
              <c:numCache>
                <c:formatCode>General</c:formatCode>
                <c:ptCount val="147"/>
                <c:pt idx="0">
                  <c:v>9.9074173723794985</c:v>
                </c:pt>
                <c:pt idx="1">
                  <c:v>9.9049924966600447</c:v>
                </c:pt>
                <c:pt idx="2">
                  <c:v>9.6129961260590129</c:v>
                </c:pt>
                <c:pt idx="3">
                  <c:v>9.3035695898312163</c:v>
                </c:pt>
                <c:pt idx="4">
                  <c:v>9.1245168404137882</c:v>
                </c:pt>
                <c:pt idx="5">
                  <c:v>8.9633299950501701</c:v>
                </c:pt>
                <c:pt idx="6">
                  <c:v>8.85935137053505</c:v>
                </c:pt>
                <c:pt idx="7">
                  <c:v>8.6344458979477938</c:v>
                </c:pt>
                <c:pt idx="8">
                  <c:v>8.6057827395932414</c:v>
                </c:pt>
                <c:pt idx="9">
                  <c:v>8.4223967936860475</c:v>
                </c:pt>
                <c:pt idx="10">
                  <c:v>8.0213302797009973</c:v>
                </c:pt>
                <c:pt idx="11">
                  <c:v>8.0213302797009973</c:v>
                </c:pt>
                <c:pt idx="12">
                  <c:v>7.9237481210227063</c:v>
                </c:pt>
                <c:pt idx="13">
                  <c:v>7.4914126220603192</c:v>
                </c:pt>
                <c:pt idx="14">
                  <c:v>7.4287443724950339</c:v>
                </c:pt>
                <c:pt idx="15">
                  <c:v>7.2842643886524705</c:v>
                </c:pt>
                <c:pt idx="16">
                  <c:v>7.0361481946639453</c:v>
                </c:pt>
                <c:pt idx="17">
                  <c:v>6.8790300477914528</c:v>
                </c:pt>
                <c:pt idx="18">
                  <c:v>6.337560143712353</c:v>
                </c:pt>
                <c:pt idx="19">
                  <c:v>6.123640606934444</c:v>
                </c:pt>
                <c:pt idx="20">
                  <c:v>6.1007456534324147</c:v>
                </c:pt>
                <c:pt idx="21">
                  <c:v>5.9614439045304053</c:v>
                </c:pt>
                <c:pt idx="22">
                  <c:v>5.8430728289288183</c:v>
                </c:pt>
                <c:pt idx="23">
                  <c:v>5.71386984667833</c:v>
                </c:pt>
                <c:pt idx="24">
                  <c:v>5.7046488822746699</c:v>
                </c:pt>
                <c:pt idx="25">
                  <c:v>5.404532471710886</c:v>
                </c:pt>
                <c:pt idx="26">
                  <c:v>5.3684506773797089</c:v>
                </c:pt>
                <c:pt idx="27">
                  <c:v>5.2654815233912755</c:v>
                </c:pt>
                <c:pt idx="28">
                  <c:v>4.8339665809827013</c:v>
                </c:pt>
                <c:pt idx="29">
                  <c:v>4.8127981678205982</c:v>
                </c:pt>
                <c:pt idx="30">
                  <c:v>4.7201634593428841</c:v>
                </c:pt>
                <c:pt idx="31">
                  <c:v>4.5928231168074651</c:v>
                </c:pt>
                <c:pt idx="32">
                  <c:v>4.5558564917209665</c:v>
                </c:pt>
                <c:pt idx="33">
                  <c:v>4.5558564917209665</c:v>
                </c:pt>
                <c:pt idx="34">
                  <c:v>4.3082899989481049</c:v>
                </c:pt>
                <c:pt idx="35">
                  <c:v>4.3023198027934955</c:v>
                </c:pt>
                <c:pt idx="36">
                  <c:v>4.2905034662695982</c:v>
                </c:pt>
                <c:pt idx="37">
                  <c:v>4.212152523820154</c:v>
                </c:pt>
                <c:pt idx="38">
                  <c:v>4.210943423404343</c:v>
                </c:pt>
                <c:pt idx="39">
                  <c:v>4.1672604693582969</c:v>
                </c:pt>
                <c:pt idx="40">
                  <c:v>4.0339081343388328</c:v>
                </c:pt>
                <c:pt idx="41">
                  <c:v>4.0118152096340127</c:v>
                </c:pt>
                <c:pt idx="42">
                  <c:v>4.0002922332193434</c:v>
                </c:pt>
                <c:pt idx="43">
                  <c:v>3.8914607533449921</c:v>
                </c:pt>
                <c:pt idx="44">
                  <c:v>3.8185814567780505</c:v>
                </c:pt>
                <c:pt idx="45">
                  <c:v>3.7374049840105097</c:v>
                </c:pt>
                <c:pt idx="46">
                  <c:v>3.7152089201667096</c:v>
                </c:pt>
                <c:pt idx="47">
                  <c:v>3.6403295298803666</c:v>
                </c:pt>
                <c:pt idx="48">
                  <c:v>3.3559127597599572</c:v>
                </c:pt>
                <c:pt idx="49">
                  <c:v>2.7442228231300834</c:v>
                </c:pt>
                <c:pt idx="50">
                  <c:v>2.6603096056253781</c:v>
                </c:pt>
                <c:pt idx="51">
                  <c:v>2.6400210877228467</c:v>
                </c:pt>
                <c:pt idx="52">
                  <c:v>2.6331464123412878</c:v>
                </c:pt>
                <c:pt idx="53">
                  <c:v>2.6101497410649936</c:v>
                </c:pt>
                <c:pt idx="54">
                  <c:v>2.5781638239411544</c:v>
                </c:pt>
                <c:pt idx="55">
                  <c:v>2.511588040784773</c:v>
                </c:pt>
                <c:pt idx="56">
                  <c:v>2.4324466050063154</c:v>
                </c:pt>
                <c:pt idx="57">
                  <c:v>2.4203448806032997</c:v>
                </c:pt>
                <c:pt idx="58">
                  <c:v>2.4187217696380037</c:v>
                </c:pt>
                <c:pt idx="59">
                  <c:v>2.4063990839102991</c:v>
                </c:pt>
                <c:pt idx="60">
                  <c:v>2.3028307083144774</c:v>
                </c:pt>
                <c:pt idx="61">
                  <c:v>2.3004121605588721</c:v>
                </c:pt>
                <c:pt idx="62">
                  <c:v>2.2869184273395518</c:v>
                </c:pt>
                <c:pt idx="63">
                  <c:v>2.2358012279156236</c:v>
                </c:pt>
                <c:pt idx="64">
                  <c:v>2.1097395087372885</c:v>
                </c:pt>
                <c:pt idx="65">
                  <c:v>2.1088153415157458</c:v>
                </c:pt>
                <c:pt idx="66">
                  <c:v>2.0900321130813513</c:v>
                </c:pt>
                <c:pt idx="67">
                  <c:v>2.0613270566471433</c:v>
                </c:pt>
                <c:pt idx="68">
                  <c:v>1.9762133164527651</c:v>
                </c:pt>
                <c:pt idx="69">
                  <c:v>1.9707119898467831</c:v>
                </c:pt>
                <c:pt idx="70">
                  <c:v>1.8687413210057913</c:v>
                </c:pt>
                <c:pt idx="71">
                  <c:v>1.8287286661770839</c:v>
                </c:pt>
                <c:pt idx="72">
                  <c:v>1.6797215546068573</c:v>
                </c:pt>
                <c:pt idx="73">
                  <c:v>1.6719887659374693</c:v>
                </c:pt>
                <c:pt idx="74">
                  <c:v>1.6442724435261946</c:v>
                </c:pt>
                <c:pt idx="75">
                  <c:v>1.5513405379092957</c:v>
                </c:pt>
                <c:pt idx="76">
                  <c:v>1.5355662384492226</c:v>
                </c:pt>
                <c:pt idx="77">
                  <c:v>1.4861766810722017</c:v>
                </c:pt>
                <c:pt idx="78">
                  <c:v>1.4701851930079053</c:v>
                </c:pt>
                <c:pt idx="79">
                  <c:v>1.4647935076931289</c:v>
                </c:pt>
                <c:pt idx="80">
                  <c:v>1.4618253789050817</c:v>
                </c:pt>
                <c:pt idx="81">
                  <c:v>1.4340156692220625</c:v>
                </c:pt>
                <c:pt idx="82">
                  <c:v>1.4241893173894298</c:v>
                </c:pt>
                <c:pt idx="83">
                  <c:v>1.2801769953602424</c:v>
                </c:pt>
                <c:pt idx="84">
                  <c:v>1.2263669620088495</c:v>
                </c:pt>
                <c:pt idx="85">
                  <c:v>1.1804275021969681</c:v>
                </c:pt>
                <c:pt idx="86">
                  <c:v>1.1508494895211505</c:v>
                </c:pt>
                <c:pt idx="87">
                  <c:v>1.1239746296532778</c:v>
                </c:pt>
                <c:pt idx="88">
                  <c:v>1.1163606232240026</c:v>
                </c:pt>
                <c:pt idx="89">
                  <c:v>1.1012569206745011</c:v>
                </c:pt>
                <c:pt idx="90">
                  <c:v>1.0749476332794523</c:v>
                </c:pt>
                <c:pt idx="91">
                  <c:v>1.0046588622331281</c:v>
                </c:pt>
                <c:pt idx="92">
                  <c:v>0.98357203553792016</c:v>
                </c:pt>
                <c:pt idx="93">
                  <c:v>0.98349675637514689</c:v>
                </c:pt>
                <c:pt idx="94">
                  <c:v>0.97866062439681711</c:v>
                </c:pt>
                <c:pt idx="95">
                  <c:v>0.96583242793863677</c:v>
                </c:pt>
                <c:pt idx="96">
                  <c:v>0.91580617103908646</c:v>
                </c:pt>
                <c:pt idx="97">
                  <c:v>0.84595751662579455</c:v>
                </c:pt>
                <c:pt idx="98">
                  <c:v>0.84587509117388471</c:v>
                </c:pt>
                <c:pt idx="99">
                  <c:v>0.80559010855754321</c:v>
                </c:pt>
                <c:pt idx="100">
                  <c:v>0.79911862488661645</c:v>
                </c:pt>
                <c:pt idx="101">
                  <c:v>0.79773698979525798</c:v>
                </c:pt>
                <c:pt idx="102">
                  <c:v>0.79572982375998846</c:v>
                </c:pt>
                <c:pt idx="103">
                  <c:v>0.73673175861401552</c:v>
                </c:pt>
                <c:pt idx="104">
                  <c:v>0.69220147028601453</c:v>
                </c:pt>
                <c:pt idx="105">
                  <c:v>0.69019456594721895</c:v>
                </c:pt>
                <c:pt idx="106">
                  <c:v>0.68344197591618605</c:v>
                </c:pt>
                <c:pt idx="107">
                  <c:v>0.67769656656892407</c:v>
                </c:pt>
                <c:pt idx="108">
                  <c:v>0.67231802238980554</c:v>
                </c:pt>
                <c:pt idx="109">
                  <c:v>0.65063034424819888</c:v>
                </c:pt>
                <c:pt idx="110">
                  <c:v>0.56852537670790892</c:v>
                </c:pt>
                <c:pt idx="111">
                  <c:v>0.56155764178144529</c:v>
                </c:pt>
                <c:pt idx="112">
                  <c:v>0.55107884232966642</c:v>
                </c:pt>
                <c:pt idx="113">
                  <c:v>0.52632416382785896</c:v>
                </c:pt>
                <c:pt idx="114">
                  <c:v>0.50725790910847601</c:v>
                </c:pt>
                <c:pt idx="115">
                  <c:v>0.48265699864982586</c:v>
                </c:pt>
                <c:pt idx="116">
                  <c:v>0.45735919890462939</c:v>
                </c:pt>
                <c:pt idx="117">
                  <c:v>0.43267510905911982</c:v>
                </c:pt>
                <c:pt idx="118">
                  <c:v>0.41633584157128195</c:v>
                </c:pt>
                <c:pt idx="119">
                  <c:v>0.34884425690037069</c:v>
                </c:pt>
                <c:pt idx="120">
                  <c:v>0.34668483017909701</c:v>
                </c:pt>
                <c:pt idx="121">
                  <c:v>0.33721280119864838</c:v>
                </c:pt>
                <c:pt idx="122">
                  <c:v>0.33650792835121829</c:v>
                </c:pt>
                <c:pt idx="123">
                  <c:v>0.32672975093088569</c:v>
                </c:pt>
                <c:pt idx="124">
                  <c:v>0.30254311007541262</c:v>
                </c:pt>
                <c:pt idx="125">
                  <c:v>0.27245452480940668</c:v>
                </c:pt>
                <c:pt idx="126">
                  <c:v>0.27024267594996432</c:v>
                </c:pt>
                <c:pt idx="127">
                  <c:v>0.26749306679249474</c:v>
                </c:pt>
                <c:pt idx="128">
                  <c:v>0.26289533663628117</c:v>
                </c:pt>
                <c:pt idx="129">
                  <c:v>0.25211925839617705</c:v>
                </c:pt>
                <c:pt idx="130">
                  <c:v>0.17648348087732393</c:v>
                </c:pt>
                <c:pt idx="131">
                  <c:v>0.1554239592894234</c:v>
                </c:pt>
                <c:pt idx="132">
                  <c:v>0.14406814765495832</c:v>
                </c:pt>
                <c:pt idx="133">
                  <c:v>0.12248638731046226</c:v>
                </c:pt>
                <c:pt idx="134">
                  <c:v>0.10834379290656285</c:v>
                </c:pt>
                <c:pt idx="135">
                  <c:v>9.9657192867559877E-2</c:v>
                </c:pt>
                <c:pt idx="136">
                  <c:v>8.8595018384523883E-2</c:v>
                </c:pt>
                <c:pt idx="137">
                  <c:v>8.2236033925224647E-2</c:v>
                </c:pt>
                <c:pt idx="138">
                  <c:v>7.3101787002993079E-2</c:v>
                </c:pt>
                <c:pt idx="139">
                  <c:v>5.042385167923541E-2</c:v>
                </c:pt>
                <c:pt idx="140">
                  <c:v>4.6080908878213318E-2</c:v>
                </c:pt>
                <c:pt idx="141">
                  <c:v>2.5904929988582327E-2</c:v>
                </c:pt>
                <c:pt idx="142">
                  <c:v>1.4543900127522552E-2</c:v>
                </c:pt>
                <c:pt idx="143">
                  <c:v>1.3156370670580264E-2</c:v>
                </c:pt>
                <c:pt idx="144">
                  <c:v>8.7867305896489438E-3</c:v>
                </c:pt>
                <c:pt idx="145">
                  <c:v>5.7423868735882204E-3</c:v>
                </c:pt>
                <c:pt idx="146">
                  <c:v>5.9550895462218742E-4</c:v>
                </c:pt>
              </c:numCache>
            </c:numRef>
          </c:yVal>
          <c:smooth val="0"/>
        </c:ser>
        <c:dLbls>
          <c:showLegendKey val="0"/>
          <c:showVal val="0"/>
          <c:showCatName val="0"/>
          <c:showSerName val="0"/>
          <c:showPercent val="0"/>
          <c:showBubbleSize val="0"/>
        </c:dLbls>
        <c:axId val="294769408"/>
        <c:axId val="294770944"/>
      </c:scatterChart>
      <c:valAx>
        <c:axId val="294769408"/>
        <c:scaling>
          <c:orientation val="minMax"/>
        </c:scaling>
        <c:delete val="0"/>
        <c:axPos val="b"/>
        <c:majorTickMark val="out"/>
        <c:minorTickMark val="none"/>
        <c:tickLblPos val="nextTo"/>
        <c:crossAx val="294770944"/>
        <c:crosses val="autoZero"/>
        <c:crossBetween val="midCat"/>
      </c:valAx>
      <c:valAx>
        <c:axId val="294770944"/>
        <c:scaling>
          <c:orientation val="minMax"/>
        </c:scaling>
        <c:delete val="0"/>
        <c:axPos val="l"/>
        <c:majorGridlines/>
        <c:numFmt formatCode="General" sourceLinked="1"/>
        <c:majorTickMark val="out"/>
        <c:minorTickMark val="none"/>
        <c:tickLblPos val="nextTo"/>
        <c:crossAx val="294769408"/>
        <c:crosses val="autoZero"/>
        <c:crossBetween val="midCat"/>
        <c:majorUnit val="1"/>
      </c:valAx>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marker>
            <c:symbol val="x"/>
            <c:size val="2"/>
          </c:marker>
          <c:xVal>
            <c:strRef>
              <c:f>kontrola!$P$78:$P$142</c:f>
              <c:strCache>
                <c:ptCount val="65"/>
                <c:pt idx="0">
                  <c:v>ŠVKE202109</c:v>
                </c:pt>
                <c:pt idx="1">
                  <c:v>ŠVKE202103</c:v>
                </c:pt>
                <c:pt idx="2">
                  <c:v>ŠVKE202201</c:v>
                </c:pt>
                <c:pt idx="3">
                  <c:v>SNK202101</c:v>
                </c:pt>
                <c:pt idx="4">
                  <c:v>SND202213</c:v>
                </c:pt>
                <c:pt idx="5">
                  <c:v>PUSR202308</c:v>
                </c:pt>
                <c:pt idx="6">
                  <c:v>STM202109</c:v>
                </c:pt>
                <c:pt idx="7">
                  <c:v>SNMMB202201</c:v>
                </c:pt>
                <c:pt idx="8">
                  <c:v>SNMHIM202102</c:v>
                </c:pt>
                <c:pt idx="9">
                  <c:v>SND202112</c:v>
                </c:pt>
                <c:pt idx="10">
                  <c:v>NDKE202115</c:v>
                </c:pt>
                <c:pt idx="11">
                  <c:v>PÚSR202201</c:v>
                </c:pt>
                <c:pt idx="12">
                  <c:v>SND202109</c:v>
                </c:pt>
                <c:pt idx="13">
                  <c:v>SNK202109</c:v>
                </c:pt>
                <c:pt idx="14">
                  <c:v>SNG202201</c:v>
                </c:pt>
                <c:pt idx="15">
                  <c:v>SND202108</c:v>
                </c:pt>
                <c:pt idx="16">
                  <c:v>Lúčnica202202</c:v>
                </c:pt>
                <c:pt idx="17">
                  <c:v>SNMBAB202102</c:v>
                </c:pt>
                <c:pt idx="18">
                  <c:v>SFÚ202102</c:v>
                </c:pt>
                <c:pt idx="19">
                  <c:v>SNMMM202102</c:v>
                </c:pt>
                <c:pt idx="20">
                  <c:v>ŠFK202104</c:v>
                </c:pt>
                <c:pt idx="21">
                  <c:v>NDKE202117</c:v>
                </c:pt>
                <c:pt idx="22">
                  <c:v>SNK202102</c:v>
                </c:pt>
                <c:pt idx="23">
                  <c:v>SND202107</c:v>
                </c:pt>
                <c:pt idx="24">
                  <c:v>SNK202304</c:v>
                </c:pt>
                <c:pt idx="25">
                  <c:v>SNMSM202104</c:v>
                </c:pt>
                <c:pt idx="26">
                  <c:v>SND202106</c:v>
                </c:pt>
                <c:pt idx="27">
                  <c:v>NDKE202104</c:v>
                </c:pt>
                <c:pt idx="28">
                  <c:v>UKB202107</c:v>
                </c:pt>
                <c:pt idx="29">
                  <c:v>SNMMĽŠ202101</c:v>
                </c:pt>
                <c:pt idx="30">
                  <c:v>ŠVKPO202102</c:v>
                </c:pt>
                <c:pt idx="31">
                  <c:v>SF202101</c:v>
                </c:pt>
                <c:pt idx="32">
                  <c:v>SNMMBE202102</c:v>
                </c:pt>
                <c:pt idx="33">
                  <c:v>SNMMM202103</c:v>
                </c:pt>
                <c:pt idx="34">
                  <c:v>SNMSM202103</c:v>
                </c:pt>
                <c:pt idx="35">
                  <c:v>SNMBAB202101</c:v>
                </c:pt>
                <c:pt idx="36">
                  <c:v>ŠVKE202107</c:v>
                </c:pt>
                <c:pt idx="37">
                  <c:v>ŠFK202106</c:v>
                </c:pt>
                <c:pt idx="38">
                  <c:v>SNG202102</c:v>
                </c:pt>
                <c:pt idx="39">
                  <c:v>MKSRSVOSM202302</c:v>
                </c:pt>
                <c:pt idx="40">
                  <c:v>SNMSM202101</c:v>
                </c:pt>
                <c:pt idx="41">
                  <c:v>SNMSM202102</c:v>
                </c:pt>
                <c:pt idx="42">
                  <c:v>SNMSM202301</c:v>
                </c:pt>
                <c:pt idx="43">
                  <c:v>SNMMRKPO202101</c:v>
                </c:pt>
                <c:pt idx="44">
                  <c:v>SNMMB202101</c:v>
                </c:pt>
                <c:pt idx="45">
                  <c:v>SĽUK202103</c:v>
                </c:pt>
                <c:pt idx="46">
                  <c:v>STM202112</c:v>
                </c:pt>
                <c:pt idx="47">
                  <c:v>SND202103</c:v>
                </c:pt>
                <c:pt idx="48">
                  <c:v>SNG202203</c:v>
                </c:pt>
                <c:pt idx="49">
                  <c:v>SNMMČK202302</c:v>
                </c:pt>
                <c:pt idx="50">
                  <c:v>SNMHUM202104</c:v>
                </c:pt>
                <c:pt idx="51">
                  <c:v>SNMMBE202101</c:v>
                </c:pt>
                <c:pt idx="52">
                  <c:v>ŠO202101</c:v>
                </c:pt>
                <c:pt idx="53">
                  <c:v>SNK202103</c:v>
                </c:pt>
                <c:pt idx="54">
                  <c:v>SNMGR202101</c:v>
                </c:pt>
                <c:pt idx="55">
                  <c:v>ŠFK202107</c:v>
                </c:pt>
                <c:pt idx="56">
                  <c:v>SNMMM202101</c:v>
                </c:pt>
                <c:pt idx="57">
                  <c:v>SNG202101</c:v>
                </c:pt>
                <c:pt idx="58">
                  <c:v>SNK202104</c:v>
                </c:pt>
                <c:pt idx="59">
                  <c:v>SNMMUKS202201</c:v>
                </c:pt>
                <c:pt idx="60">
                  <c:v>SNG202204</c:v>
                </c:pt>
                <c:pt idx="61">
                  <c:v>SNMHUM202103</c:v>
                </c:pt>
                <c:pt idx="62">
                  <c:v>SNMGR202104</c:v>
                </c:pt>
                <c:pt idx="63">
                  <c:v>SNMGR202102</c:v>
                </c:pt>
                <c:pt idx="64">
                  <c:v>SND202101</c:v>
                </c:pt>
              </c:strCache>
            </c:strRef>
          </c:xVal>
          <c:yVal>
            <c:numRef>
              <c:f>kontrola!$Q$78:$Q$142</c:f>
              <c:numCache>
                <c:formatCode>General</c:formatCode>
                <c:ptCount val="65"/>
                <c:pt idx="0">
                  <c:v>9.6677183348616591</c:v>
                </c:pt>
                <c:pt idx="1">
                  <c:v>9.5051079934680924</c:v>
                </c:pt>
                <c:pt idx="2">
                  <c:v>9.3576063216406702</c:v>
                </c:pt>
                <c:pt idx="3">
                  <c:v>7.0700403580033058</c:v>
                </c:pt>
                <c:pt idx="4">
                  <c:v>2.4618121956280108</c:v>
                </c:pt>
                <c:pt idx="5">
                  <c:v>2.2311582349311836</c:v>
                </c:pt>
                <c:pt idx="6">
                  <c:v>1.9535132981791867</c:v>
                </c:pt>
                <c:pt idx="7">
                  <c:v>1.9160370144959786</c:v>
                </c:pt>
                <c:pt idx="8">
                  <c:v>1.2860652734897424</c:v>
                </c:pt>
                <c:pt idx="9">
                  <c:v>1.233066014960652</c:v>
                </c:pt>
                <c:pt idx="10">
                  <c:v>1.0231244822541941</c:v>
                </c:pt>
                <c:pt idx="11">
                  <c:v>0.73496797173063289</c:v>
                </c:pt>
                <c:pt idx="12">
                  <c:v>0.64279762087572945</c:v>
                </c:pt>
                <c:pt idx="13">
                  <c:v>0.58050834890927461</c:v>
                </c:pt>
                <c:pt idx="14">
                  <c:v>0.58040314916673941</c:v>
                </c:pt>
                <c:pt idx="15">
                  <c:v>0.52243680252229918</c:v>
                </c:pt>
                <c:pt idx="16">
                  <c:v>0.51491704354464152</c:v>
                </c:pt>
                <c:pt idx="17">
                  <c:v>0.49253410776288925</c:v>
                </c:pt>
                <c:pt idx="18">
                  <c:v>0.43610638080792313</c:v>
                </c:pt>
                <c:pt idx="19">
                  <c:v>0.41726120404484668</c:v>
                </c:pt>
                <c:pt idx="20">
                  <c:v>0.39093409234474202</c:v>
                </c:pt>
                <c:pt idx="21">
                  <c:v>0.38705276592119914</c:v>
                </c:pt>
                <c:pt idx="22">
                  <c:v>0.37342405322292133</c:v>
                </c:pt>
                <c:pt idx="23">
                  <c:v>0.35003164295657219</c:v>
                </c:pt>
                <c:pt idx="24">
                  <c:v>0.29614674334000757</c:v>
                </c:pt>
                <c:pt idx="25">
                  <c:v>0.27830411731463572</c:v>
                </c:pt>
                <c:pt idx="26">
                  <c:v>0.25915067057495528</c:v>
                </c:pt>
                <c:pt idx="27">
                  <c:v>0.21730977755125674</c:v>
                </c:pt>
                <c:pt idx="28">
                  <c:v>0.21690610205659</c:v>
                </c:pt>
                <c:pt idx="29">
                  <c:v>0.20374396758903274</c:v>
                </c:pt>
                <c:pt idx="30">
                  <c:v>0.19573052047529602</c:v>
                </c:pt>
                <c:pt idx="31">
                  <c:v>0.19503890030325996</c:v>
                </c:pt>
                <c:pt idx="32">
                  <c:v>0.18661085501261285</c:v>
                </c:pt>
                <c:pt idx="33">
                  <c:v>0.18116315955009166</c:v>
                </c:pt>
                <c:pt idx="34">
                  <c:v>0.17888659030036289</c:v>
                </c:pt>
                <c:pt idx="35">
                  <c:v>0.16854556830329107</c:v>
                </c:pt>
                <c:pt idx="36">
                  <c:v>0.16215160608086229</c:v>
                </c:pt>
                <c:pt idx="37">
                  <c:v>0.13226419979505019</c:v>
                </c:pt>
                <c:pt idx="38">
                  <c:v>0.13218844583836906</c:v>
                </c:pt>
                <c:pt idx="39">
                  <c:v>9.7500944739438461E-2</c:v>
                </c:pt>
                <c:pt idx="40">
                  <c:v>7.7631054720173939E-2</c:v>
                </c:pt>
                <c:pt idx="41">
                  <c:v>7.6431767143804924E-2</c:v>
                </c:pt>
                <c:pt idx="42">
                  <c:v>7.0524499766485615E-2</c:v>
                </c:pt>
                <c:pt idx="43">
                  <c:v>6.3688413116735759E-2</c:v>
                </c:pt>
                <c:pt idx="44">
                  <c:v>6.2061513929557756E-2</c:v>
                </c:pt>
                <c:pt idx="45">
                  <c:v>6.0755818302605569E-2</c:v>
                </c:pt>
                <c:pt idx="46">
                  <c:v>5.1598434330214188E-2</c:v>
                </c:pt>
                <c:pt idx="47">
                  <c:v>4.8215720417216973E-2</c:v>
                </c:pt>
                <c:pt idx="48">
                  <c:v>4.3847283974281628E-2</c:v>
                </c:pt>
                <c:pt idx="49">
                  <c:v>4.3736684829352064E-2</c:v>
                </c:pt>
                <c:pt idx="50">
                  <c:v>3.5762599015385456E-2</c:v>
                </c:pt>
                <c:pt idx="51">
                  <c:v>3.4638882242924073E-2</c:v>
                </c:pt>
                <c:pt idx="52">
                  <c:v>3.3759519738302796E-2</c:v>
                </c:pt>
                <c:pt idx="53">
                  <c:v>3.2312691602406067E-2</c:v>
                </c:pt>
                <c:pt idx="54">
                  <c:v>3.0095590673508595E-2</c:v>
                </c:pt>
                <c:pt idx="55">
                  <c:v>2.9258608016381939E-2</c:v>
                </c:pt>
                <c:pt idx="56">
                  <c:v>2.4109913970389519E-2</c:v>
                </c:pt>
                <c:pt idx="57">
                  <c:v>2.1467234664351759E-2</c:v>
                </c:pt>
                <c:pt idx="58">
                  <c:v>1.9367730721805896E-2</c:v>
                </c:pt>
                <c:pt idx="59">
                  <c:v>1.8482071509803952E-2</c:v>
                </c:pt>
                <c:pt idx="60">
                  <c:v>1.5461058789321943E-2</c:v>
                </c:pt>
                <c:pt idx="61">
                  <c:v>1.4908236272673603E-2</c:v>
                </c:pt>
                <c:pt idx="62">
                  <c:v>1.3826503940828053E-2</c:v>
                </c:pt>
                <c:pt idx="63">
                  <c:v>1.1907575288433163E-2</c:v>
                </c:pt>
                <c:pt idx="64">
                  <c:v>6.4888545814371073E-3</c:v>
                </c:pt>
              </c:numCache>
            </c:numRef>
          </c:yVal>
          <c:smooth val="0"/>
        </c:ser>
        <c:dLbls>
          <c:showLegendKey val="0"/>
          <c:showVal val="0"/>
          <c:showCatName val="0"/>
          <c:showSerName val="0"/>
          <c:showPercent val="0"/>
          <c:showBubbleSize val="0"/>
        </c:dLbls>
        <c:axId val="294794752"/>
        <c:axId val="294796288"/>
      </c:scatterChart>
      <c:valAx>
        <c:axId val="294794752"/>
        <c:scaling>
          <c:orientation val="minMax"/>
        </c:scaling>
        <c:delete val="0"/>
        <c:axPos val="b"/>
        <c:majorTickMark val="out"/>
        <c:minorTickMark val="none"/>
        <c:tickLblPos val="nextTo"/>
        <c:crossAx val="294796288"/>
        <c:crosses val="autoZero"/>
        <c:crossBetween val="midCat"/>
      </c:valAx>
      <c:valAx>
        <c:axId val="294796288"/>
        <c:scaling>
          <c:orientation val="minMax"/>
        </c:scaling>
        <c:delete val="0"/>
        <c:axPos val="l"/>
        <c:majorGridlines/>
        <c:numFmt formatCode="General" sourceLinked="1"/>
        <c:majorTickMark val="out"/>
        <c:minorTickMark val="none"/>
        <c:tickLblPos val="nextTo"/>
        <c:crossAx val="294794752"/>
        <c:crosses val="autoZero"/>
        <c:crossBetween val="midCat"/>
        <c:majorUnit val="1"/>
      </c:val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14</xdr:col>
      <xdr:colOff>428625</xdr:colOff>
      <xdr:row>54</xdr:row>
      <xdr:rowOff>38100</xdr:rowOff>
    </xdr:from>
    <xdr:to>
      <xdr:col>24</xdr:col>
      <xdr:colOff>47625</xdr:colOff>
      <xdr:row>70</xdr:row>
      <xdr:rowOff>47625</xdr:rowOff>
    </xdr:to>
    <xdr:graphicFrame macro="">
      <xdr:nvGraphicFramePr>
        <xdr:cNvPr id="2" name="Graf 1">
          <a:extLst>
            <a:ext uri="{FF2B5EF4-FFF2-40B4-BE49-F238E27FC236}">
              <a16:creationId xmlns:a16="http://schemas.microsoft.com/office/drawing/2014/main" xmlns="" id="{5234DA6F-7109-4392-8989-1B6675AD82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514350</xdr:colOff>
      <xdr:row>71</xdr:row>
      <xdr:rowOff>85725</xdr:rowOff>
    </xdr:from>
    <xdr:to>
      <xdr:col>24</xdr:col>
      <xdr:colOff>419100</xdr:colOff>
      <xdr:row>98</xdr:row>
      <xdr:rowOff>19050</xdr:rowOff>
    </xdr:to>
    <xdr:graphicFrame macro="">
      <xdr:nvGraphicFramePr>
        <xdr:cNvPr id="3" name="Graf 2">
          <a:extLst>
            <a:ext uri="{FF2B5EF4-FFF2-40B4-BE49-F238E27FC236}">
              <a16:creationId xmlns:a16="http://schemas.microsoft.com/office/drawing/2014/main" xmlns="" id="{7E9CAED4-F853-47DB-B7F2-55462E9E51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78</xdr:row>
      <xdr:rowOff>104774</xdr:rowOff>
    </xdr:from>
    <xdr:to>
      <xdr:col>3</xdr:col>
      <xdr:colOff>695325</xdr:colOff>
      <xdr:row>111</xdr:row>
      <xdr:rowOff>95250</xdr:rowOff>
    </xdr:to>
    <xdr:graphicFrame macro="">
      <xdr:nvGraphicFramePr>
        <xdr:cNvPr id="2" name="Graf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714374</xdr:colOff>
      <xdr:row>78</xdr:row>
      <xdr:rowOff>19050</xdr:rowOff>
    </xdr:from>
    <xdr:to>
      <xdr:col>5</xdr:col>
      <xdr:colOff>1638299</xdr:colOff>
      <xdr:row>97</xdr:row>
      <xdr:rowOff>76200</xdr:rowOff>
    </xdr:to>
    <xdr:graphicFrame macro="">
      <xdr:nvGraphicFramePr>
        <xdr:cNvPr id="3" name="Graf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1847850</xdr:colOff>
      <xdr:row>77</xdr:row>
      <xdr:rowOff>104774</xdr:rowOff>
    </xdr:from>
    <xdr:to>
      <xdr:col>8</xdr:col>
      <xdr:colOff>647700</xdr:colOff>
      <xdr:row>99</xdr:row>
      <xdr:rowOff>95249</xdr:rowOff>
    </xdr:to>
    <xdr:graphicFrame macro="">
      <xdr:nvGraphicFramePr>
        <xdr:cNvPr id="7" name="Graf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1438275</xdr:colOff>
      <xdr:row>80</xdr:row>
      <xdr:rowOff>104775</xdr:rowOff>
    </xdr:from>
    <xdr:to>
      <xdr:col>11</xdr:col>
      <xdr:colOff>714375</xdr:colOff>
      <xdr:row>102</xdr:row>
      <xdr:rowOff>28575</xdr:rowOff>
    </xdr:to>
    <xdr:graphicFrame macro="">
      <xdr:nvGraphicFramePr>
        <xdr:cNvPr id="8" name="Graf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1533525</xdr:colOff>
      <xdr:row>82</xdr:row>
      <xdr:rowOff>19050</xdr:rowOff>
    </xdr:from>
    <xdr:to>
      <xdr:col>14</xdr:col>
      <xdr:colOff>695325</xdr:colOff>
      <xdr:row>103</xdr:row>
      <xdr:rowOff>76200</xdr:rowOff>
    </xdr:to>
    <xdr:graphicFrame macro="">
      <xdr:nvGraphicFramePr>
        <xdr:cNvPr id="9" name="Graf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1200150</xdr:colOff>
      <xdr:row>80</xdr:row>
      <xdr:rowOff>38100</xdr:rowOff>
    </xdr:from>
    <xdr:to>
      <xdr:col>17</xdr:col>
      <xdr:colOff>685800</xdr:colOff>
      <xdr:row>102</xdr:row>
      <xdr:rowOff>0</xdr:rowOff>
    </xdr:to>
    <xdr:graphicFrame macro="">
      <xdr:nvGraphicFramePr>
        <xdr:cNvPr id="10" name="Graf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Zasobnik-investicnych-zamerov%20202304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ysvetlivky a rady"/>
      <sheetName val="Zásobník_Február 2023"/>
      <sheetName val="Zásobník_verzia pre tlač"/>
      <sheetName val="Hárok1"/>
      <sheetName val="Zásobník_PD_Február 2023"/>
      <sheetName val="Investičný plán na roky 23-27"/>
    </sheetNames>
    <sheetDataSet>
      <sheetData sheetId="0"/>
      <sheetData sheetId="1">
        <row r="3">
          <cell r="C3" t="str">
            <v>BIB202101</v>
          </cell>
        </row>
        <row r="54">
          <cell r="V54">
            <v>399000</v>
          </cell>
        </row>
        <row r="56">
          <cell r="V56">
            <v>674944.4</v>
          </cell>
        </row>
        <row r="59">
          <cell r="V59">
            <v>12600000</v>
          </cell>
        </row>
      </sheetData>
      <sheetData sheetId="2"/>
      <sheetData sheetId="3"/>
      <sheetData sheetId="4"/>
      <sheetData sheetId="5"/>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Zasobnik-investicnych-zamerov%2020230411.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Autor" refreshedDate="44963.612097106481" createdVersion="4" refreshedVersion="4" minRefreshableVersion="3" recordCount="567">
  <cacheSource type="worksheet">
    <worksheetSource ref="A2:BM575" sheet="Zásobník_Február 2023" r:id="rId2"/>
  </cacheSource>
  <cacheFields count="62">
    <cacheField name="ORG" numFmtId="0">
      <sharedItems/>
    </cacheField>
    <cacheField name="Organizácia" numFmtId="0">
      <sharedItems/>
    </cacheField>
    <cacheField name="ID" numFmtId="0">
      <sharedItems/>
    </cacheField>
    <cacheField name="Priorita ORG" numFmtId="0">
      <sharedItems containsBlank="1" containsMixedTypes="1" containsNumber="1" containsInteger="1" minValue="1" maxValue="31"/>
    </cacheField>
    <cacheField name="Názov zámeru / projektu" numFmtId="0">
      <sharedItems/>
    </cacheField>
    <cacheField name="Stručné zhrnutie zámeru / projektu" numFmtId="0">
      <sharedItems containsBlank="1" longText="1"/>
    </cacheField>
    <cacheField name="Cieľ zámeru / projektu" numFmtId="0">
      <sharedItems containsBlank="1" longText="1"/>
    </cacheField>
    <cacheField name="Predbežné alternatívy naplnenia cieľa pre projekty, ktorých celková hodnota kapitálových výdavkov presahuje 1 mil. eur" numFmtId="0">
      <sharedItems containsBlank="1" longText="1"/>
    </cacheField>
    <cacheField name="Nadväznosť na strategický cieľ (definovaný zákonom, štatútom, strategickým dokumentom...)" numFmtId="0">
      <sharedItems containsBlank="1" longText="1"/>
    </cacheField>
    <cacheField name="Hlavný merateľný ukazovateľ a jeho cieľová hodnota" numFmtId="0">
      <sharedItems containsBlank="1" containsMixedTypes="1" containsNumber="1" containsInteger="1" minValue="0" maxValue="0" longText="1"/>
    </cacheField>
    <cacheField name="Naliehavosť investície (preddefinované)" numFmtId="0">
      <sharedItems count="3">
        <s v="03 Rozvoj"/>
        <s v="02 Hlavná činnosť"/>
        <s v="01 Záchrana"/>
      </sharedItems>
    </cacheField>
    <cacheField name="Druh investície (preddefinové) " numFmtId="0">
      <sharedItems/>
    </cacheField>
    <cacheField name="Typ investície (preddefinované)" numFmtId="0">
      <sharedItems/>
    </cacheField>
    <cacheField name="Štádium prípravy (preddefinované)" numFmtId="0">
      <sharedItems containsBlank="1"/>
    </cacheField>
    <cacheField name="Zdroj financovania (preddefinované)" numFmtId="0">
      <sharedItems containsBlank="1" count="6">
        <s v="vlastné zdroje"/>
        <s v="štátny rozpočet"/>
        <s v="kombinované"/>
        <s v="Plán obnovy a odolnosti SR"/>
        <s v="zahraničné fondy"/>
        <m/>
      </sharedItems>
    </cacheField>
    <cacheField name="Prvok programovej štruktúry štátneho rozpočtu (preddefinované)" numFmtId="0">
      <sharedItems/>
    </cacheField>
    <cacheField name="Finančné krytie (preddefinované)" numFmtId="0">
      <sharedItems count="2">
        <s v="nie"/>
        <s v="áno"/>
      </sharedItems>
    </cacheField>
    <cacheField name="Podiel štátneho rozpočtu na celkových KV pri kombinovanom zdroji financovania" numFmtId="0">
      <sharedItems containsString="0" containsBlank="1" containsNumber="1" minValue="0" maxValue="1"/>
    </cacheField>
    <cacheField name="Celkové KV" numFmtId="3">
      <sharedItems containsSemiMixedTypes="0" containsString="0" containsNumber="1" minValue="0" maxValue="72500000"/>
    </cacheField>
    <cacheField name="Z toho projektová dokumentácia KV" numFmtId="3">
      <sharedItems containsSemiMixedTypes="0" containsString="0" containsNumber="1" containsInteger="1" minValue="0" maxValue="2500000"/>
    </cacheField>
    <cacheField name="2021 KV" numFmtId="3">
      <sharedItems containsString="0" containsBlank="1" containsNumber="1" minValue="0" maxValue="18321950.91"/>
    </cacheField>
    <cacheField name="2022 KV" numFmtId="3">
      <sharedItems containsString="0" containsBlank="1" containsNumber="1" minValue="0" maxValue="19500000"/>
    </cacheField>
    <cacheField name="2023 KV" numFmtId="3">
      <sharedItems containsString="0" containsBlank="1" containsNumber="1" minValue="0" maxValue="16250000"/>
    </cacheField>
    <cacheField name="2024 KV" numFmtId="3">
      <sharedItems containsString="0" containsBlank="1" containsNumber="1" minValue="0" maxValue="20000000"/>
    </cacheField>
    <cacheField name="2025 KV" numFmtId="3">
      <sharedItems containsString="0" containsBlank="1" containsNumber="1" minValue="0" maxValue="20000000"/>
    </cacheField>
    <cacheField name="2026 KV" numFmtId="3">
      <sharedItems containsSemiMixedTypes="0" containsString="0" containsNumber="1" minValue="0" maxValue="27400000"/>
    </cacheField>
    <cacheField name="2027 KV" numFmtId="3">
      <sharedItems containsSemiMixedTypes="0" containsString="0" containsNumber="1" containsInteger="1" minValue="0" maxValue="25400000"/>
    </cacheField>
    <cacheField name="2028 KV" numFmtId="3">
      <sharedItems containsSemiMixedTypes="0" containsString="0" containsNumber="1" containsInteger="1" minValue="0" maxValue="615000"/>
    </cacheField>
    <cacheField name="2029 KV" numFmtId="3">
      <sharedItems containsSemiMixedTypes="0" containsString="0" containsNumber="1" containsInteger="1" minValue="0" maxValue="645000"/>
    </cacheField>
    <cacheField name="2030 KV" numFmtId="3">
      <sharedItems containsSemiMixedTypes="0" containsString="0" containsNumber="1" containsInteger="1" minValue="0" maxValue="760000"/>
    </cacheField>
    <cacheField name="Vysvetlenie súvisu bežných výdavkov s investičnou aktivitou" numFmtId="0">
      <sharedItems containsBlank="1" containsMixedTypes="1" containsNumber="1" containsInteger="1" minValue="0" maxValue="0" longText="1"/>
    </cacheField>
    <cacheField name="Celkové BV" numFmtId="3">
      <sharedItems containsSemiMixedTypes="0" containsString="0" containsNumber="1" minValue="0" maxValue="6720000"/>
    </cacheField>
    <cacheField name="2021 BV" numFmtId="3">
      <sharedItems containsString="0" containsBlank="1" containsNumber="1" containsInteger="1" minValue="0" maxValue="504000"/>
    </cacheField>
    <cacheField name="2022 BV" numFmtId="3">
      <sharedItems containsString="0" containsBlank="1" containsNumber="1" minValue="0" maxValue="2629446"/>
    </cacheField>
    <cacheField name="2023 BV" numFmtId="3">
      <sharedItems containsString="0" containsBlank="1" containsNumber="1" containsInteger="1" minValue="0" maxValue="2801200"/>
    </cacheField>
    <cacheField name="2024 BV" numFmtId="3">
      <sharedItems containsSemiMixedTypes="0" containsString="0" containsNumber="1" containsInteger="1" minValue="0" maxValue="1100000"/>
    </cacheField>
    <cacheField name="2025 BV" numFmtId="3">
      <sharedItems containsSemiMixedTypes="0" containsString="0" containsNumber="1" containsInteger="1" minValue="0" maxValue="1600000"/>
    </cacheField>
    <cacheField name="2026 BV" numFmtId="3">
      <sharedItems containsSemiMixedTypes="0" containsString="0" containsNumber="1" containsInteger="1" minValue="0" maxValue="2620000"/>
    </cacheField>
    <cacheField name="2027 BV" numFmtId="3">
      <sharedItems containsSemiMixedTypes="0" containsString="0" containsNumber="1" containsInteger="1" minValue="0" maxValue="178000"/>
    </cacheField>
    <cacheField name="2028 BV" numFmtId="3">
      <sharedItems containsSemiMixedTypes="0" containsString="0" containsNumber="1" containsInteger="1" minValue="0" maxValue="147000"/>
    </cacheField>
    <cacheField name="2029 BV" numFmtId="3">
      <sharedItems containsSemiMixedTypes="0" containsString="0" containsNumber="1" containsInteger="1" minValue="0" maxValue="179000"/>
    </cacheField>
    <cacheField name="2030 BV" numFmtId="3">
      <sharedItems containsSemiMixedTypes="0" containsString="0" containsNumber="1" containsInteger="1" minValue="0" maxValue="178000"/>
    </cacheField>
    <cacheField name="Poznámka investora:" numFmtId="0">
      <sharedItems containsBlank="1" longText="1"/>
    </cacheField>
    <cacheField name="Pod 100 tisíc_IKP" numFmtId="0">
      <sharedItems containsString="0" containsBlank="1" containsNumber="1" containsInteger="1" minValue="0" maxValue="1"/>
    </cacheField>
    <cacheField name="Nad 1 mil. eur_IKP" numFmtId="0">
      <sharedItems containsString="0" containsBlank="1" containsNumber="1" containsInteger="1" minValue="0" maxValue="1" count="3">
        <n v="0"/>
        <n v="1"/>
        <m/>
      </sharedItems>
    </cacheField>
    <cacheField name="IP_kategória_IKP" numFmtId="0">
      <sharedItems containsBlank="1"/>
    </cacheField>
    <cacheField name="Celková kvalita vyplnenia_kontrola_IKP" numFmtId="3">
      <sharedItems containsString="0" containsBlank="1" containsNumber="1" containsInteger="1" minValue="4" maxValue="9"/>
    </cacheField>
    <cacheField name="Súčet KV_kontrola_IKP" numFmtId="0">
      <sharedItems containsString="0" containsBlank="1" containsNumber="1" containsInteger="1" minValue="0" maxValue="1"/>
    </cacheField>
    <cacheField name="Súčet BV_kontrola_IKP" numFmtId="0">
      <sharedItems containsString="0" containsBlank="1" containsNumber="1" containsInteger="1" minValue="0" maxValue="1"/>
    </cacheField>
    <cacheField name="Alokácia na PD_kontrola_IKP" numFmtId="0">
      <sharedItems containsString="0" containsBlank="1" containsNumber="1" containsInteger="1" minValue="0" maxValue="1"/>
    </cacheField>
    <cacheField name="Vyplnenie informácií o investorovi_kontrola_IKP" numFmtId="0">
      <sharedItems containsString="0" containsBlank="1" containsNumber="1" containsInteger="1" minValue="0" maxValue="1"/>
    </cacheField>
    <cacheField name="Vyplnenie informácií o investícií_kontrola_IKP" numFmtId="0">
      <sharedItems containsString="0" containsBlank="1" containsNumber="1" containsInteger="1" minValue="0" maxValue="1"/>
    </cacheField>
    <cacheField name="Vyplnenie alternatív_kontrola_IKP" numFmtId="0">
      <sharedItems containsString="0" containsBlank="1" containsNumber="1" containsInteger="1" minValue="0" maxValue="1"/>
    </cacheField>
    <cacheField name="Vyplnenie alternatív pod 1 mil._kontrola_IKP" numFmtId="0">
      <sharedItems containsString="0" containsBlank="1" containsNumber="1" containsInteger="1" minValue="0" maxValue="1"/>
    </cacheField>
    <cacheField name="Vyplnenie alternatív nad 1 mil._kontrola_IKP" numFmtId="3">
      <sharedItems containsString="0" containsBlank="1" containsNumber="1" containsInteger="1" minValue="0" maxValue="1"/>
    </cacheField>
    <cacheField name="Naliehavosť investície_kontrola_IKP" numFmtId="3">
      <sharedItems containsString="0" containsBlank="1" containsNumber="1" containsInteger="1" minValue="0" maxValue="1"/>
    </cacheField>
    <cacheField name="Naliehavosť investície 01 Záchrana_kontrola_IKP" numFmtId="3">
      <sharedItems containsString="0" containsBlank="1" containsNumber="1" containsInteger="1" minValue="0" maxValue="1"/>
    </cacheField>
    <cacheField name="Naliehavosť investície 02 Hlavná činnosť_kontrola_IKP" numFmtId="3">
      <sharedItems containsString="0" containsBlank="1" containsNumber="1" containsInteger="1" minValue="0" maxValue="1"/>
    </cacheField>
    <cacheField name="Naliehavosť investície 03 Rozvoj_kontrola_IKP" numFmtId="3">
      <sharedItems containsString="0" containsBlank="1" containsNumber="1" containsInteger="1" minValue="0" maxValue="1"/>
    </cacheField>
    <cacheField name="Nadväznosť na strategický cieľ_kontrola_IKP" numFmtId="0">
      <sharedItems containsString="0" containsBlank="1" containsNumber="1" containsInteger="1" minValue="0" maxValue="1"/>
    </cacheField>
    <cacheField name="Finančné krytie_kontrola_IKP" numFmtId="0">
      <sharedItems containsString="0" containsBlank="1" containsNumber="1" containsInteger="1" minValue="0" maxValue="1"/>
    </cacheField>
    <cacheField name="Finančné krytie realizácie_kontrola_IKP" numFmtId="0">
      <sharedItems containsString="0" containsBlank="1" containsNumber="1" containsInteger="1" minValue="0" maxValue="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Autor" refreshedDate="45058.45350127315" createdVersion="4" refreshedVersion="4" minRefreshableVersion="3" recordCount="531">
  <cacheSource type="worksheet">
    <worksheetSource ref="A2:IB529" sheet="Zásobník_Máj 2023"/>
  </cacheSource>
  <cacheFields count="235">
    <cacheField name="ORG" numFmtId="0">
      <sharedItems/>
    </cacheField>
    <cacheField name="Organizácia" numFmtId="0">
      <sharedItems/>
    </cacheField>
    <cacheField name="ID" numFmtId="0">
      <sharedItems containsBlank="1" count="528">
        <s v="SND202215"/>
        <s v="BIB202304"/>
        <s v="SND202115"/>
        <s v="ŠO202215"/>
        <s v="SND202102"/>
        <s v="SF202305"/>
        <s v="SND202304"/>
        <s v="SND202305"/>
        <s v="ÚĽUV202302"/>
        <s v="NDKE202105"/>
        <s v="ŠO202212"/>
        <s v="ŠO202110"/>
        <s v="NDKE202110"/>
        <s v="SF202304"/>
        <s v="ŠO202205"/>
        <s v="SND202210"/>
        <s v="HC202105"/>
        <s v="ŠO202210"/>
        <s v="SF202303"/>
        <s v="MKSRSPRI202103"/>
        <s v="ŠO202202"/>
        <s v="PÚSR202110"/>
        <s v="SF202109"/>
        <s v="ÚĽUV202101"/>
        <s v="ÚĽUV202105"/>
        <s v="ŠO202216"/>
        <s v="ŠVKE202105"/>
        <s v="SNMSK202201"/>
        <s v="STM202111"/>
        <s v="MKSRSVOSM202304"/>
        <s v="HC202104"/>
        <s v="BIB202307"/>
        <s v="SND202209"/>
        <s v="SND202207"/>
        <s v="NDKE202127"/>
        <s v="STM202110"/>
        <s v="SNMMSNR202201"/>
        <s v="SNMMM202202"/>
        <s v="SND202116"/>
        <s v="SNK202302"/>
        <s v="ŠVKE202104"/>
        <s v="NDKE202302"/>
        <s v="SNMMM202206"/>
        <s v="UKB202106"/>
        <s v="BIB202301"/>
        <s v="UKB202104"/>
        <s v="ŠO202213"/>
        <s v="SND202217"/>
        <s v="SNMPM202102"/>
        <s v="NDKE202232"/>
        <s v="SND202117"/>
        <s v="ŠVKE202109"/>
        <s v="PÚSR202103"/>
        <s v="ÚĽUV202110"/>
        <s v="ŠVKE202103"/>
        <s v="SF202308"/>
        <s v="BIB202306"/>
        <s v="ŠVKE202201"/>
        <s v="SF202105"/>
        <s v="DNS202103"/>
        <s v="NDKE202106"/>
        <s v="ŠO202211"/>
        <s v="SNMHIM202101"/>
        <s v="SFÚ202105"/>
        <s v="SNMMČK202102"/>
        <s v="SND202114"/>
        <s v="TDIS202101"/>
        <s v="DÚ202104"/>
        <s v="SNMMM202205"/>
        <s v="SNK202301"/>
        <s v="SND202306"/>
        <s v="SF202302"/>
        <s v="BIB202302"/>
        <s v="PÚSR202303"/>
        <s v="DNS202113"/>
        <s v="SNK202101"/>
        <s v="ÚĽUV202109"/>
        <s v="ÚĽUV202301"/>
        <s v="ŠO202208"/>
        <s v="SNMGR202202"/>
        <s v="BIB202303"/>
        <s v="UKB202103"/>
        <s v="SNMSK202103"/>
        <s v="UKB202105"/>
        <s v="HC202103"/>
        <s v="DNS202109"/>
        <s v="SND202205"/>
        <s v="SNMMČK202201"/>
        <s v="SNK202303"/>
        <s v="UKB202110"/>
        <s v="DÚ202203"/>
        <s v="SND202208"/>
        <s v="ÚĽUV202103"/>
        <s v="SNG202105"/>
        <s v="ŠVKE202106"/>
        <s v="ŠO202112"/>
        <s v="STM202104"/>
        <s v="PUSR202305"/>
        <s v="SNG202202"/>
        <s v="SND202206"/>
        <s v="SNMMM202201"/>
        <s v="SND202214"/>
        <s v="ÚĽUV202304"/>
        <s v="ŠVKBB202110"/>
        <s v="MKSRSVOSM202305"/>
        <s v="SF202110"/>
        <s v="NDKE202121"/>
        <s v="PÚSR202304"/>
        <s v="SF202104"/>
        <s v="SND202113"/>
        <s v="SND202307"/>
        <s v="SND202301"/>
        <s v="NOC202102"/>
        <s v="SNMGR202301"/>
        <s v="PÚSR202107"/>
        <s v="SF202301"/>
        <s v="ÚĽUV202106"/>
        <s v="TDIS202103"/>
        <s v="NDKE202129"/>
        <s v="HC202102"/>
        <s v="SNMMRKPO202107"/>
        <s v="PÚSR202109"/>
        <s v="ŠVKBB202101"/>
        <s v="NOC202104"/>
        <s v="ŠKOZI202101"/>
        <s v="STM202103"/>
        <s v="SND202119"/>
        <s v="BIB202101"/>
        <s v="ŠVKE202108"/>
        <s v="SND202204"/>
        <s v="NDKE202109"/>
        <s v="NOC202109"/>
        <s v="SND202315"/>
        <s v="ÚĽUV202111"/>
        <s v="SNG202205"/>
        <s v="SNMBAB202103"/>
        <s v="NOC202112"/>
        <s v="ŠVKPO202302"/>
        <s v="NOC202110"/>
        <s v="ŠO202105"/>
        <s v="SND202111"/>
        <s v="SND202303"/>
        <s v="SNMHIM202105"/>
        <s v="NDKE202216"/>
        <s v="SNMMRKPO202112"/>
        <s v="SF202311"/>
        <s v="NDKE202111"/>
        <s v="UKB202112"/>
        <s v="SF202309"/>
        <s v="SND202211"/>
        <s v="ŠO202217"/>
        <s v="HC202107"/>
        <s v="SNMPM202103 pozastavený"/>
        <s v="SNMMKM202102"/>
        <s v="UKB202301"/>
        <s v="PÚSR202104"/>
        <s v="SNMMKM202201"/>
        <s v="SNK202110"/>
        <s v="ŠVKBB202103"/>
        <s v="KHB202201"/>
        <s v="SNG202104"/>
        <s v="STM202108"/>
        <s v="DNS202111"/>
        <s v="PÚSR202105"/>
        <s v="SÚH202202"/>
        <s v="SNMMRKPO202113"/>
        <s v="DNS202105"/>
        <s v="ŠFK202102"/>
        <s v="BIB202305"/>
        <s v="PUSR202309"/>
        <s v="ŠFK202301"/>
        <s v="NDKE202103"/>
        <s v="SF202108"/>
        <s v="ŠVKPO202301"/>
        <s v="NDKE202102"/>
        <s v="PUSR202308"/>
        <s v="SNMMM202304"/>
        <s v="SND202302"/>
        <s v="NDKE202108"/>
        <s v="STM202113"/>
        <s v="SNMMRKPO202202"/>
        <s v="SÚH202103"/>
        <s v="TDIS202102"/>
        <s v="PÚSR202302"/>
        <s v="ŠKOZI202301"/>
        <s v="SNMMRKPO202108"/>
        <s v="DNS202107"/>
        <s v="STM202114"/>
        <s v="NDKE202125"/>
        <s v="STM202109"/>
        <s v="SLC202103"/>
        <s v="SNMMB202201"/>
        <s v="ŠO202209"/>
        <s v="DNS202112"/>
        <s v="NOC202111"/>
        <s v="SNMMSNR202203"/>
        <s v="PÚSR202101"/>
        <s v="ŠVKBB202301"/>
        <s v="SNMMRKPO202117"/>
        <s v="ŠFK202203"/>
        <s v="SNMMRKPO202109"/>
        <s v="ÚĽUV202108"/>
        <s v="SCD202201"/>
        <s v="Lúčnica202103"/>
        <s v="SND202316"/>
        <s v="DNS202106"/>
        <s v="NDKE202128"/>
        <s v="SNMBAB202102"/>
        <s v="SNMMM202203"/>
        <s v="SĽUK202104"/>
        <s v="NOC202101"/>
        <s v="NDKE202107"/>
        <s v="SNMMRKPO202110"/>
        <s v="SF202310"/>
        <s v="NOC202107"/>
        <s v="SNMBAB202301"/>
        <s v="KHB202105"/>
        <s v="SFÚ202102"/>
        <s v="SNMMRKPO202116"/>
        <s v="SND202309"/>
        <s v="DNS202110"/>
        <s v="UKB202109"/>
        <s v="SNMMRKPO202114"/>
        <s v="ŠVKBB202105"/>
        <s v="KHB202110"/>
        <s v="ÚĽUV202107"/>
        <s v="ŠFK202205"/>
        <s v="ŠFK202201"/>
        <s v="SĽUK202105"/>
        <s v="SFÚ202306"/>
        <s v="SND202311"/>
        <s v="ŠKOZI202104"/>
        <s v="SNMMM202301"/>
        <s v="NDKE202115"/>
        <s v="ŠO202214"/>
        <s v="ŠVKBB202201"/>
        <s v="SNMMRKPO202303"/>
        <s v="DNS202108"/>
        <s v="STM202301"/>
        <s v="PÚSR202307"/>
        <s v="SLC202101"/>
        <s v="ŠKOZI202103"/>
        <s v="SNMMM202204"/>
        <s v="SND202313"/>
        <s v="SND202314"/>
        <s v="SF202107"/>
        <s v="NOC202113"/>
        <s v="SND202308"/>
        <s v="NOC202106"/>
        <s v="SNMMBE202104"/>
        <s v="SLC202102"/>
        <s v="SNMMUKS202106"/>
        <s v="STM202201"/>
        <s v="SNMBAB202104"/>
        <s v="STM202107"/>
        <s v="SF202103"/>
        <s v="SÚH202301"/>
        <s v="PÚSR202202"/>
        <s v="NDKE202118"/>
        <s v="SF202306"/>
        <s v="ÚĽUV202303"/>
        <s v="ŠFK202202"/>
        <s v="DNS202101"/>
        <s v="UKB202302"/>
        <s v="STM202106"/>
        <s v="ŠKOZI202102"/>
        <s v="SND202213"/>
        <s v="SND202310"/>
        <s v="SF202102"/>
        <s v="SNMMSNR202202"/>
        <s v="MKSRSPRI202307"/>
        <s v="SNK202109"/>
        <s v="SNMHIM202102"/>
        <s v="DÚ202109"/>
        <s v="NOC202108"/>
        <s v="SCD202202"/>
        <s v="SĽUK202102"/>
        <s v="ŠVKBB202108"/>
        <s v="SND202112"/>
        <s v="ŠFK202105"/>
        <s v="SNMSK202102"/>
        <s v="ŠFK202101"/>
        <s v="Lúčnica202202"/>
        <s v="UKB202108"/>
        <s v="SĽUK202106"/>
        <s v="SNK202105"/>
        <s v="UKB202114"/>
        <s v="DÚ202105"/>
        <s v="SND202110"/>
        <s v="SNMMRKPO202205"/>
        <s v="ŠKOZI202107"/>
        <s v="SF202101-2"/>
        <s v="SNMMM202102"/>
        <s v="BIB202308"/>
        <s v="DÚ202110"/>
        <s v="PÚSR202111"/>
        <s v="ŠFK202104"/>
        <s v="NDKE202117"/>
        <s v="SNK202102"/>
        <s v="ŠFK202204"/>
        <s v="NOC202105"/>
        <s v="ŠVKBB202102"/>
        <s v="SNMMRKPO202201"/>
        <s v="SNMMSNR202101"/>
        <s v="UKB202111"/>
        <s v="NOC202103"/>
        <s v="SNK202304"/>
        <s v="SND202109"/>
        <s v="SNMSM202104"/>
        <s v="PÚSR202306"/>
        <s v="SĽUK202201"/>
        <s v="SNG202201"/>
        <s v="SNMMUKS202102"/>
        <s v="HC202106"/>
        <s v="ŠVKPO202202"/>
        <s v="SNMSK202202"/>
        <s v="SNMHIM202201"/>
        <s v="SNMMRKPO202102"/>
        <s v="SNMMUKS202101"/>
        <s v="SNMHUM202107"/>
        <s v="SND202108"/>
        <s v="MKSRSVOSM202303"/>
        <s v="SND202312"/>
        <s v="UKB202115"/>
        <s v="NDKE202104"/>
        <s v="ŠVKE202301"/>
        <s v="SNMMĽŠ202101"/>
        <s v="ŠVKPO202102"/>
        <s v="DÚ202304"/>
        <s v="SNMMBE202102"/>
        <s v="SNMSM202103"/>
        <s v="SNMMM202103"/>
        <s v="DÚ202106"/>
        <s v="NOC202114"/>
        <s v="ŠVKBB202104"/>
        <s v="SÚH202101"/>
        <s v="SFÚ202103"/>
        <s v="DÚ202103"/>
        <s v="SNMBAB202101"/>
        <s v="ŠVKE202107"/>
        <s v="SNMMRKPO202104"/>
        <s v="SND202107"/>
        <s v="SNMMRKPO202204"/>
        <s v="ŠVKBB202109"/>
        <s v="ŠFK202106"/>
        <s v="SNG202102"/>
        <s v="UKB202204"/>
        <s v="DÚ202107"/>
        <s v="ŠFK202103"/>
        <s v="NDKE202122"/>
        <s v="SND202106"/>
        <s v="SNMAM202201"/>
        <s v="PÚSR202308"/>
        <s v="SNG202101"/>
        <s v="SNG202106"/>
        <s v="STM202105"/>
        <s v="MKSRSVOSM202302"/>
        <s v="ÚĽUV202113"/>
        <s v="SNMMUKS202104"/>
        <s v="SNMSM202101"/>
        <s v="SNMSM202102"/>
        <s v="DÚ202202"/>
        <s v="SNMMŽK202103"/>
        <s v="SNMSM202301"/>
        <s v="DÚ202101"/>
        <s v="SNMMUKS202202"/>
        <s v="SNMMRKPO202101"/>
        <s v="SNMMB202101"/>
        <s v="SĽUK202103"/>
        <s v="SNMMM202303"/>
        <s v="UKB202107"/>
        <s v="SNMMRKPO202106"/>
        <s v="STM202112"/>
        <s v="ŠVKBB202107"/>
        <s v="SND202103"/>
        <s v="SÚH202102"/>
        <s v="UKB202203"/>
        <s v="SNG202203"/>
        <s v="SNMMČK202302"/>
        <s v="SNMMKM202101"/>
        <s v="DÚ202108"/>
        <s v="SCD202101"/>
        <s v="SNMMRKPO202301"/>
        <s v="SNMMRKPO202103"/>
        <s v="TDIS202104"/>
        <s v="SFÚ202101"/>
        <s v="SNMMBE202101"/>
        <s v="UKB202202"/>
        <s v="SNMHUM202104"/>
        <s v="SKNL202301"/>
        <s v="ŠO202101"/>
        <s v="DÚ202201"/>
        <s v="ŠVKE202110"/>
        <s v="SNMGR202101"/>
        <s v="ŠFK202107"/>
        <s v="SNMSK202104"/>
        <s v="MKSRSVOSM202301"/>
        <s v="SNMMM202101"/>
        <s v="SNMMRKPO202203"/>
        <s v="SNMHUM202103"/>
        <s v="SNMMUKS202201"/>
        <s v="SNG202204"/>
        <s v="MKSRSVOSM202102"/>
        <s v="SNMGR202104"/>
        <s v="ŠVKBB202106"/>
        <s v="UKB202113"/>
        <s v="SNMGR202102"/>
        <s v="SNK202103"/>
        <s v="SND202101"/>
        <s v="SNK202104"/>
        <s v="SNG202103"/>
        <s v="SKNL202101"/>
        <s v="SNG202107"/>
        <s v="SNK202106"/>
        <s v="SNMMB202202"/>
        <s v="ŠO202206"/>
        <s v="SF202106"/>
        <s v="ŠO202201"/>
        <s v="SNK202111"/>
        <s v="ÚĽUV202114"/>
        <s v="ŠVKPO202106"/>
        <s v="ŠO202116"/>
        <s v="ŠO202115"/>
        <s v="ŠO202111"/>
        <s v="ŠO202108"/>
        <s v="ŠVKPO202105"/>
        <s v="ŠO202207"/>
        <s v="ŠVKPO202101"/>
        <s v="ŠO202109"/>
        <s v="ÚĽUV202112"/>
        <s v="NDKE202101"/>
        <s v="SNMPM202101"/>
        <s v="NDKE202114"/>
        <s v="ŠO202113"/>
        <s v="ŠVKPO202104"/>
        <s v="ŠO202204"/>
        <s v="DÚ202102"/>
        <s v="NDKE202202"/>
        <s v="ŠO202104"/>
        <s v="ŠVKPO202103"/>
        <s v="NDKE202201"/>
        <s v="ŠO202102"/>
        <s v="ŠKOZI202105"/>
        <s v="SNK202108"/>
        <s v="UKB202101"/>
        <s v="UKB202102"/>
        <s v="ŠKOZI202106"/>
        <s v="ŠKOZI202201"/>
        <s v="ŠO202107"/>
        <s v="ŠO202103"/>
        <s v="SĽUK202101"/>
        <s v="ŠFK202108"/>
        <s v="SF202101"/>
        <s v="BIB202102"/>
        <s v="DNS202102"/>
        <s v="HC202101"/>
        <s v="Lúčnica202101"/>
        <s v="MKSRSVOSM202201"/>
        <s v="MKSRSPRI202301"/>
        <s v="MKSRSPRI202302"/>
        <s v="MKSRSPRI202303"/>
        <s v="MKSRSPRI202304"/>
        <s v="MKSRSPRI202305"/>
        <s v="MKSRSPRI202306"/>
        <s v="MKSRSPRI202308"/>
        <s v="NDKE202303"/>
        <s v="NDKE202301"/>
        <s v="NDKE202113"/>
        <s v="NDKE202126"/>
        <s v="NDKE202123"/>
        <s v="NDKE202124"/>
        <s v="NDKE202116"/>
        <s v="NDKE202119"/>
        <s v="NDKE202130"/>
        <s v="NDKE202120"/>
        <s v="PÚSR202301"/>
        <s v="PÚSR202106"/>
        <s v="PÚSR202112"/>
        <s v="PÚSR202113"/>
        <s v="PÚSR202114"/>
        <s v="PÚSR202115"/>
        <s v="PÚSR202116"/>
        <s v="PÚSR202117"/>
        <s v="PÚSR202201"/>
        <s v="SCD202105"/>
        <s v="SCD202106"/>
        <s v="SF202307"/>
        <s v="SFÚ202104"/>
        <s v="SNMMBE202103"/>
        <s v="SNMSK202101"/>
        <s v="SNMBAB202201"/>
        <s v="SNMBAB202202"/>
        <s v="SNMHIM202103"/>
        <s v="SNMHIM202104"/>
        <s v="SNMHUM202101"/>
        <s v="SNMHUM202102"/>
        <s v="SNMHUM202106"/>
        <s v="SNMHUM202108"/>
        <s v="SNMHUM202109"/>
        <s v="SNMHUM202201"/>
        <s v="SNMMČK202101"/>
        <s v="SNMMČK202202"/>
        <s v="SNMMKM202103"/>
        <s v="SNMMM202302"/>
        <s v="SNMMŽK202101"/>
        <s v="SNMMŽK202102"/>
        <s v="SNMMŽK202104"/>
        <s v="SNMMŽK202106"/>
        <s v="SNMPM202133"/>
        <s v="SNMMKKN202301"/>
        <s v="SNMMČK202301"/>
        <s v="SNMMRKPO202302"/>
        <s v="STM202101"/>
        <s v="STM202102"/>
        <s v="STM202116"/>
        <s v="STM202115"/>
        <s v="SÚH202104"/>
        <s v="ŠO202106"/>
        <s v="ŠO202114"/>
        <s v="ŠO202203"/>
        <s v="TASR202101"/>
        <s v="TASR202102"/>
        <s v="TASR202103"/>
        <s v="TASR202104"/>
        <s v="TASR202105"/>
        <s v="TASR202106"/>
        <s v="TDIS202105"/>
        <m u="1"/>
      </sharedItems>
    </cacheField>
    <cacheField name="Priorita ORG" numFmtId="0">
      <sharedItems containsBlank="1" containsMixedTypes="1" containsNumber="1" containsInteger="1" minValue="1" maxValue="31"/>
    </cacheField>
    <cacheField name="Názov zámeru / projektu" numFmtId="0">
      <sharedItems/>
    </cacheField>
    <cacheField name="Stručné zhrnutie zámeru / projektu" numFmtId="0">
      <sharedItems containsBlank="1" longText="1"/>
    </cacheField>
    <cacheField name="Cieľ zámeru / projektu" numFmtId="0">
      <sharedItems containsBlank="1" longText="1"/>
    </cacheField>
    <cacheField name="Predbežné alternatívy naplnenia cieľa pre projekty, ktorých celková hodnota kapitálových výdavkov presahuje 1 mil. eur" numFmtId="0">
      <sharedItems containsBlank="1" longText="1"/>
    </cacheField>
    <cacheField name="Nadväznosť na strategický cieľ (definovaný zákonom, štatútom, strategickým dokumentom...)" numFmtId="0">
      <sharedItems containsBlank="1" longText="1"/>
    </cacheField>
    <cacheField name="Horizont investície" numFmtId="0">
      <sharedItems containsSemiMixedTypes="0" containsString="0" containsNumber="1" containsInteger="1" minValue="5" maxValue="40"/>
    </cacheField>
    <cacheField name="KPI - kategória" numFmtId="0">
      <sharedItems count="6">
        <s v="Ušetrenie nákladov/ zvýšenie príjmov (eur/rok)"/>
        <s v="Návštevnosť inštitúcie za predošlý rok (návštevnosť/rok)"/>
        <s v="Najazdené kilometre (km/rok)"/>
        <s v="Ušetrenie času/využitie služby (človekohodiny/rok)"/>
        <s v="Najazdené kilometre (km/rok) "/>
        <s v="Najazdené kilometre (km/rok)                                                                                             "/>
      </sharedItems>
    </cacheField>
    <cacheField name="KPI - hodnota" numFmtId="0">
      <sharedItems containsBlank="1" containsMixedTypes="1" containsNumber="1" minValue="15" maxValue="4000824.8"/>
    </cacheField>
    <cacheField name="KPI - vysvetlenie" numFmtId="0">
      <sharedItems containsBlank="1" longText="1"/>
    </cacheField>
    <cacheField name="Naliehavosť investície (preddefinované)" numFmtId="0">
      <sharedItems count="4">
        <s v="03 Rozvoj"/>
        <s v="01 Záchrana"/>
        <s v="02 Hlavná činnosť"/>
        <s v="02 Hlavná činnosť+N527"/>
      </sharedItems>
    </cacheField>
    <cacheField name="Druh investície (preddefinové) " numFmtId="0">
      <sharedItems count="8">
        <s v="C Stroje, prístroje a zariadenia"/>
        <s v="B Rekonštrukcia nehnuteľnosti"/>
        <s v="0 Odstránenie havarijného stavu"/>
        <s v="D IT infraštruktúra"/>
        <s v="F Expozície"/>
        <s v="E Umelecké akvizície a licencie"/>
        <s v="A Nákup alebo výstavba nehnuteľnosti"/>
        <s v="G Reformný zámer"/>
      </sharedItems>
    </cacheField>
    <cacheField name="Typ investície (preddefinované)" numFmtId="0">
      <sharedItems/>
    </cacheField>
    <cacheField name="Štádium prípravy (preddefinované)" numFmtId="0">
      <sharedItems/>
    </cacheField>
    <cacheField name="Zdroj financovania (preddefinované)" numFmtId="0">
      <sharedItems/>
    </cacheField>
    <cacheField name="Prvok programovej štruktúry štátneho rozpočtu (preddefinované)" numFmtId="0">
      <sharedItems containsBlank="1" containsMixedTypes="1" containsNumber="1" containsInteger="1" minValue="635006" maxValue="714001"/>
    </cacheField>
    <cacheField name="Finančné krytie (preddefinované)" numFmtId="0">
      <sharedItems/>
    </cacheField>
    <cacheField name="Podiel štátneho rozpočtu na celkových KV pri kombinovanom zdroji financovania" numFmtId="0">
      <sharedItems containsString="0" containsBlank="1" containsNumber="1" minValue="0" maxValue="1"/>
    </cacheField>
    <cacheField name="Celkové KV" numFmtId="0">
      <sharedItems containsSemiMixedTypes="0" containsString="0" containsNumber="1" minValue="0" maxValue="70000000"/>
    </cacheField>
    <cacheField name="Z toho projektová dokumentácia KV" numFmtId="0">
      <sharedItems containsString="0" containsBlank="1" containsNumber="1" containsInteger="1" minValue="0" maxValue="2900000"/>
    </cacheField>
    <cacheField name="2021 KV" numFmtId="0">
      <sharedItems containsString="0" containsBlank="1" containsNumber="1" minValue="0" maxValue="18321950.91"/>
    </cacheField>
    <cacheField name="2022 KV" numFmtId="0">
      <sharedItems containsString="0" containsBlank="1" containsNumber="1" minValue="0" maxValue="19500000"/>
    </cacheField>
    <cacheField name="2023 KV" numFmtId="0">
      <sharedItems containsString="0" containsBlank="1" containsNumber="1" minValue="0" maxValue="11000300"/>
    </cacheField>
    <cacheField name="2024 KV" numFmtId="0">
      <sharedItems containsString="0" containsBlank="1" containsNumber="1" minValue="0" maxValue="12000000"/>
    </cacheField>
    <cacheField name="2025 KV" numFmtId="0">
      <sharedItems containsString="0" containsBlank="1" containsNumber="1" minValue="0" maxValue="21706519"/>
    </cacheField>
    <cacheField name="2026 KV" numFmtId="0">
      <sharedItems containsString="0" containsBlank="1" containsNumber="1" containsInteger="1" minValue="0" maxValue="21706519"/>
    </cacheField>
    <cacheField name="2027 KV" numFmtId="0">
      <sharedItems containsString="0" containsBlank="1" containsNumber="1" minValue="0" maxValue="25000000"/>
    </cacheField>
    <cacheField name="2028 KV" numFmtId="0">
      <sharedItems containsString="0" containsBlank="1" containsNumber="1" containsInteger="1" minValue="0" maxValue="25400000"/>
    </cacheField>
    <cacheField name="2029 KV" numFmtId="0">
      <sharedItems containsString="0" containsBlank="1" containsNumber="1" containsInteger="1" minValue="0" maxValue="12100000"/>
    </cacheField>
    <cacheField name="2030 KV" numFmtId="0">
      <sharedItems containsString="0" containsBlank="1" containsNumber="1" containsInteger="1" minValue="0" maxValue="10125000"/>
    </cacheField>
    <cacheField name="Vysvetlenie súvisu bežných výdavkov s investičnou aktivitou" numFmtId="0">
      <sharedItems containsBlank="1" containsMixedTypes="1" containsNumber="1" containsInteger="1" minValue="0" maxValue="0" longText="1"/>
    </cacheField>
    <cacheField name="Celkové BV" numFmtId="0">
      <sharedItems containsString="0" containsBlank="1" containsNumber="1" minValue="0" maxValue="6720000"/>
    </cacheField>
    <cacheField name="2021 BV" numFmtId="0">
      <sharedItems containsString="0" containsBlank="1" containsNumber="1" containsInteger="1" minValue="0" maxValue="10000"/>
    </cacheField>
    <cacheField name="2022 BV" numFmtId="0">
      <sharedItems containsString="0" containsBlank="1" containsNumber="1" minValue="0" maxValue="1378962.45"/>
    </cacheField>
    <cacheField name="2023 BV" numFmtId="0">
      <sharedItems containsString="0" containsBlank="1" containsNumber="1" minValue="0" maxValue="4987828.08"/>
    </cacheField>
    <cacheField name="2024 BV" numFmtId="0">
      <sharedItems containsString="0" containsBlank="1" containsNumber="1" minValue="0" maxValue="1000000"/>
    </cacheField>
    <cacheField name="2025 BV" numFmtId="0">
      <sharedItems containsString="0" containsBlank="1" containsNumber="1" minValue="0" maxValue="1600000"/>
    </cacheField>
    <cacheField name="2026 BV" numFmtId="0">
      <sharedItems containsString="0" containsBlank="1" containsNumber="1" minValue="0" maxValue="2620000"/>
    </cacheField>
    <cacheField name="2027 BV" numFmtId="0">
      <sharedItems containsString="0" containsBlank="1" containsNumber="1" minValue="0" maxValue="835190.39999999991"/>
    </cacheField>
    <cacheField name="2028 BV" numFmtId="0">
      <sharedItems containsString="0" containsBlank="1" containsNumber="1" minValue="0" maxValue="805590.4"/>
    </cacheField>
    <cacheField name="2029 BV" numFmtId="0">
      <sharedItems containsString="0" containsBlank="1" containsNumber="1" containsInteger="1" minValue="0" maxValue="179000"/>
    </cacheField>
    <cacheField name="2030 BV" numFmtId="0">
      <sharedItems containsString="0" containsBlank="1" containsNumber="1" containsInteger="1" minValue="0" maxValue="178000"/>
    </cacheField>
    <cacheField name="Poznámka investora:" numFmtId="0">
      <sharedItems containsBlank="1" longText="1"/>
    </cacheField>
    <cacheField name="Pod 100 tisíc_IKP" numFmtId="0">
      <sharedItems containsSemiMixedTypes="0" containsString="0" containsNumber="1" containsInteger="1" minValue="0" maxValue="1"/>
    </cacheField>
    <cacheField name="Nad 1 mil. eur_IKP" numFmtId="0">
      <sharedItems containsSemiMixedTypes="0" containsString="0" containsNumber="1" containsInteger="1" minValue="0" maxValue="1"/>
    </cacheField>
    <cacheField name="IP_kategória_IKP" numFmtId="0">
      <sharedItems/>
    </cacheField>
    <cacheField name="Celková kvalita vyplnenia_kontrola_IKP" numFmtId="3">
      <sharedItems containsSemiMixedTypes="0" containsString="0" containsNumber="1" containsInteger="1" minValue="4" maxValue="9"/>
    </cacheField>
    <cacheField name="Súčet KV_kontrola_IKP" numFmtId="0">
      <sharedItems containsSemiMixedTypes="0" containsString="0" containsNumber="1" containsInteger="1" minValue="0" maxValue="1"/>
    </cacheField>
    <cacheField name="Súčet BV_kontrola_IKP" numFmtId="0">
      <sharedItems containsSemiMixedTypes="0" containsString="0" containsNumber="1" containsInteger="1" minValue="0" maxValue="1"/>
    </cacheField>
    <cacheField name="Alokácia na PD_kontrola_IKP" numFmtId="0">
      <sharedItems containsSemiMixedTypes="0" containsString="0" containsNumber="1" containsInteger="1" minValue="0" maxValue="1"/>
    </cacheField>
    <cacheField name="Vyplnenie informácií o investorovi_kontrola_IKP" numFmtId="0">
      <sharedItems containsSemiMixedTypes="0" containsString="0" containsNumber="1" containsInteger="1" minValue="0" maxValue="1"/>
    </cacheField>
    <cacheField name="Vyplnenie informácií o investícií_kontrola_IKP" numFmtId="0">
      <sharedItems containsSemiMixedTypes="0" containsString="0" containsNumber="1" containsInteger="1" minValue="0" maxValue="1"/>
    </cacheField>
    <cacheField name="Vyplnenie alternatív_kontrola_IKP" numFmtId="0">
      <sharedItems containsSemiMixedTypes="0" containsString="0" containsNumber="1" containsInteger="1" minValue="0" maxValue="1"/>
    </cacheField>
    <cacheField name="Vyplnenie alternatív pod 1 mil._kontrola_IKP" numFmtId="0">
      <sharedItems containsSemiMixedTypes="0" containsString="0" containsNumber="1" containsInteger="1" minValue="0" maxValue="1"/>
    </cacheField>
    <cacheField name="Vyplnenie alternatív nad 1 mil._kontrola_IKP" numFmtId="3">
      <sharedItems containsSemiMixedTypes="0" containsString="0" containsNumber="1" containsInteger="1" minValue="0" maxValue="1"/>
    </cacheField>
    <cacheField name="Naliehavosť investície_kontrola_IKP" numFmtId="3">
      <sharedItems containsSemiMixedTypes="0" containsString="0" containsNumber="1" containsInteger="1" minValue="0" maxValue="1"/>
    </cacheField>
    <cacheField name="Naliehavosť investície 01 Záchrana_kontrola_IKP" numFmtId="3">
      <sharedItems containsSemiMixedTypes="0" containsString="0" containsNumber="1" containsInteger="1" minValue="0" maxValue="1"/>
    </cacheField>
    <cacheField name="Naliehavosť investície 02 Hlavná činnosť_kontrola_IKP" numFmtId="3">
      <sharedItems containsSemiMixedTypes="0" containsString="0" containsNumber="1" containsInteger="1" minValue="0" maxValue="1"/>
    </cacheField>
    <cacheField name="Naliehavosť investície 03 Rozvoj_kontrola_IKP" numFmtId="3">
      <sharedItems containsSemiMixedTypes="0" containsString="0" containsNumber="1" containsInteger="1" minValue="0" maxValue="1"/>
    </cacheField>
    <cacheField name="Nadväznosť na strategický cieľ_kontrola_IKP" numFmtId="0">
      <sharedItems containsSemiMixedTypes="0" containsString="0" containsNumber="1" containsInteger="1" minValue="0" maxValue="1"/>
    </cacheField>
    <cacheField name="Finančné krytie_kontrola_IKP" numFmtId="0">
      <sharedItems containsSemiMixedTypes="0" containsString="0" containsNumber="1" containsInteger="1" minValue="0" maxValue="1"/>
    </cacheField>
    <cacheField name="Finančné krytie realizácie_kontrola_IKP" numFmtId="0">
      <sharedItems containsSemiMixedTypes="0" containsString="0" containsNumber="1" containsInteger="1" minValue="0" maxValue="1"/>
    </cacheField>
    <cacheField name="Finančné krytie prípravy_kontrola_IKP" numFmtId="0">
      <sharedItems containsSemiMixedTypes="0" containsString="0" containsNumber="1" containsInteger="1" minValue="0" maxValue="1"/>
    </cacheField>
    <cacheField name="Náklady 2021" numFmtId="3">
      <sharedItems containsSemiMixedTypes="0" containsString="0" containsNumber="1" minValue="0" maxValue="18321950.91"/>
    </cacheField>
    <cacheField name="Náklady 2022" numFmtId="3">
      <sharedItems containsSemiMixedTypes="0" containsString="0" containsNumber="1" minValue="0" maxValue="19500000"/>
    </cacheField>
    <cacheField name="Náklady 2023" numFmtId="3">
      <sharedItems containsSemiMixedTypes="0" containsString="0" containsNumber="1" minValue="0" maxValue="11000300"/>
    </cacheField>
    <cacheField name="Náklady 2024" numFmtId="3">
      <sharedItems containsSemiMixedTypes="0" containsString="0" containsNumber="1" minValue="0" maxValue="13000000"/>
    </cacheField>
    <cacheField name="Náklady 2025" numFmtId="3">
      <sharedItems containsSemiMixedTypes="0" containsString="0" containsNumber="1" minValue="0" maxValue="21706519"/>
    </cacheField>
    <cacheField name="Náklady 2026" numFmtId="3">
      <sharedItems containsSemiMixedTypes="0" containsString="0" containsNumber="1" minValue="0" maxValue="21706519"/>
    </cacheField>
    <cacheField name="Náklady 2027" numFmtId="3">
      <sharedItems containsSemiMixedTypes="0" containsString="0" containsNumber="1" minValue="0" maxValue="25000000"/>
    </cacheField>
    <cacheField name="Náklady 2028" numFmtId="3">
      <sharedItems containsSemiMixedTypes="0" containsString="0" containsNumber="1" minValue="0" maxValue="25400000"/>
    </cacheField>
    <cacheField name="Náklady 2029" numFmtId="3">
      <sharedItems containsSemiMixedTypes="0" containsString="0" containsNumber="1" containsInteger="1" minValue="0" maxValue="12100000"/>
    </cacheField>
    <cacheField name="Náklady 2030" numFmtId="3">
      <sharedItems containsSemiMixedTypes="0" containsString="0" containsNumber="1" containsInteger="1" minValue="0" maxValue="10125000"/>
    </cacheField>
    <cacheField name="Náklady 2031" numFmtId="0">
      <sharedItems containsSemiMixedTypes="0" containsString="0" containsNumber="1" containsInteger="1" minValue="0" maxValue="0"/>
    </cacheField>
    <cacheField name="Náklady 2032" numFmtId="0">
      <sharedItems containsSemiMixedTypes="0" containsString="0" containsNumber="1" containsInteger="1" minValue="0" maxValue="0"/>
    </cacheField>
    <cacheField name="Náklady 2033" numFmtId="0">
      <sharedItems containsSemiMixedTypes="0" containsString="0" containsNumber="1" containsInteger="1" minValue="0" maxValue="0"/>
    </cacheField>
    <cacheField name="Náklady 2034" numFmtId="0">
      <sharedItems containsSemiMixedTypes="0" containsString="0" containsNumber="1" containsInteger="1" minValue="0" maxValue="0"/>
    </cacheField>
    <cacheField name="Náklady 2035" numFmtId="0">
      <sharedItems containsSemiMixedTypes="0" containsString="0" containsNumber="1" containsInteger="1" minValue="0" maxValue="0"/>
    </cacheField>
    <cacheField name="Náklady 2036" numFmtId="0">
      <sharedItems containsSemiMixedTypes="0" containsString="0" containsNumber="1" containsInteger="1" minValue="0" maxValue="0"/>
    </cacheField>
    <cacheField name="Náklady 2037" numFmtId="0">
      <sharedItems containsSemiMixedTypes="0" containsString="0" containsNumber="1" containsInteger="1" minValue="0" maxValue="0"/>
    </cacheField>
    <cacheField name="Náklady 2038" numFmtId="0">
      <sharedItems containsSemiMixedTypes="0" containsString="0" containsNumber="1" containsInteger="1" minValue="0" maxValue="0"/>
    </cacheField>
    <cacheField name="Náklady 2039" numFmtId="0">
      <sharedItems containsSemiMixedTypes="0" containsString="0" containsNumber="1" containsInteger="1" minValue="0" maxValue="0"/>
    </cacheField>
    <cacheField name="Náklady 2040" numFmtId="0">
      <sharedItems containsSemiMixedTypes="0" containsString="0" containsNumber="1" containsInteger="1" minValue="0" maxValue="0"/>
    </cacheField>
    <cacheField name="Náklady 2041" numFmtId="0">
      <sharedItems containsSemiMixedTypes="0" containsString="0" containsNumber="1" containsInteger="1" minValue="0" maxValue="0"/>
    </cacheField>
    <cacheField name="Náklady 2042" numFmtId="0">
      <sharedItems containsSemiMixedTypes="0" containsString="0" containsNumber="1" containsInteger="1" minValue="0" maxValue="0"/>
    </cacheField>
    <cacheField name="Náklady 2043" numFmtId="0">
      <sharedItems containsSemiMixedTypes="0" containsString="0" containsNumber="1" containsInteger="1" minValue="0" maxValue="0"/>
    </cacheField>
    <cacheField name="Náklady 2044" numFmtId="0">
      <sharedItems containsSemiMixedTypes="0" containsString="0" containsNumber="1" containsInteger="1" minValue="0" maxValue="0"/>
    </cacheField>
    <cacheField name="Náklady 2045" numFmtId="0">
      <sharedItems containsSemiMixedTypes="0" containsString="0" containsNumber="1" containsInteger="1" minValue="0" maxValue="0"/>
    </cacheField>
    <cacheField name="Náklady 2046" numFmtId="0">
      <sharedItems containsSemiMixedTypes="0" containsString="0" containsNumber="1" containsInteger="1" minValue="0" maxValue="0"/>
    </cacheField>
    <cacheField name="Náklady 2047" numFmtId="0">
      <sharedItems containsSemiMixedTypes="0" containsString="0" containsNumber="1" containsInteger="1" minValue="0" maxValue="0"/>
    </cacheField>
    <cacheField name="Náklady 2048" numFmtId="0">
      <sharedItems containsSemiMixedTypes="0" containsString="0" containsNumber="1" containsInteger="1" minValue="0" maxValue="0"/>
    </cacheField>
    <cacheField name="Náklady 2049" numFmtId="0">
      <sharedItems containsSemiMixedTypes="0" containsString="0" containsNumber="1" containsInteger="1" minValue="0" maxValue="0"/>
    </cacheField>
    <cacheField name="Náklady 2050" numFmtId="0">
      <sharedItems containsSemiMixedTypes="0" containsString="0" containsNumber="1" containsInteger="1" minValue="0" maxValue="0"/>
    </cacheField>
    <cacheField name="Náklady 2051" numFmtId="0">
      <sharedItems containsSemiMixedTypes="0" containsString="0" containsNumber="1" containsInteger="1" minValue="0" maxValue="0"/>
    </cacheField>
    <cacheField name="Náklady 2052" numFmtId="0">
      <sharedItems containsSemiMixedTypes="0" containsString="0" containsNumber="1" containsInteger="1" minValue="0" maxValue="0"/>
    </cacheField>
    <cacheField name="Náklady 2053" numFmtId="0">
      <sharedItems containsSemiMixedTypes="0" containsString="0" containsNumber="1" containsInteger="1" minValue="0" maxValue="0"/>
    </cacheField>
    <cacheField name="Náklady 2054" numFmtId="0">
      <sharedItems containsSemiMixedTypes="0" containsString="0" containsNumber="1" containsInteger="1" minValue="0" maxValue="0"/>
    </cacheField>
    <cacheField name="Náklady 2055" numFmtId="0">
      <sharedItems containsSemiMixedTypes="0" containsString="0" containsNumber="1" containsInteger="1" minValue="0" maxValue="0"/>
    </cacheField>
    <cacheField name="Náklady 2056" numFmtId="0">
      <sharedItems containsSemiMixedTypes="0" containsString="0" containsNumber="1" containsInteger="1" minValue="0" maxValue="0"/>
    </cacheField>
    <cacheField name="Náklady 2057" numFmtId="0">
      <sharedItems containsSemiMixedTypes="0" containsString="0" containsNumber="1" containsInteger="1" minValue="0" maxValue="0"/>
    </cacheField>
    <cacheField name="Náklady 2058" numFmtId="0">
      <sharedItems containsSemiMixedTypes="0" containsString="0" containsNumber="1" containsInteger="1" minValue="0" maxValue="0"/>
    </cacheField>
    <cacheField name="Náklady 2059" numFmtId="0">
      <sharedItems containsSemiMixedTypes="0" containsString="0" containsNumber="1" containsInteger="1" minValue="0" maxValue="0"/>
    </cacheField>
    <cacheField name="Náklady 2060" numFmtId="0">
      <sharedItems containsSemiMixedTypes="0" containsString="0" containsNumber="1" containsInteger="1" minValue="0" maxValue="0"/>
    </cacheField>
    <cacheField name="Náklady 2061" numFmtId="0">
      <sharedItems containsSemiMixedTypes="0" containsString="0" containsNumber="1" containsInteger="1" minValue="0" maxValue="0"/>
    </cacheField>
    <cacheField name="Náklady 2062" numFmtId="0">
      <sharedItems containsSemiMixedTypes="0" containsString="0" containsNumber="1" containsInteger="1" minValue="0" maxValue="0"/>
    </cacheField>
    <cacheField name="Náklady 2063" numFmtId="0">
      <sharedItems containsSemiMixedTypes="0" containsString="0" containsNumber="1" containsInteger="1" minValue="0" maxValue="0"/>
    </cacheField>
    <cacheField name="Benefity 2021" numFmtId="3">
      <sharedItems containsMixedTypes="1" containsNumber="1" minValue="0" maxValue="4000824.8"/>
    </cacheField>
    <cacheField name="Benefity 2022" numFmtId="3">
      <sharedItems containsMixedTypes="1" containsNumber="1" minValue="0" maxValue="4000824.8"/>
    </cacheField>
    <cacheField name="Benefity 2023" numFmtId="3">
      <sharedItems containsMixedTypes="1" containsNumber="1" minValue="0" maxValue="4000824.8"/>
    </cacheField>
    <cacheField name="Benefity 2024" numFmtId="3">
      <sharedItems containsMixedTypes="1" containsNumber="1" minValue="0" maxValue="4000824.8"/>
    </cacheField>
    <cacheField name="Benefity 2025" numFmtId="3">
      <sharedItems containsMixedTypes="1" containsNumber="1" minValue="0" maxValue="4000824.8"/>
    </cacheField>
    <cacheField name="Benefity 2026" numFmtId="3">
      <sharedItems containsMixedTypes="1" containsNumber="1" minValue="0" maxValue="4000824.8"/>
    </cacheField>
    <cacheField name="Benefity 2027" numFmtId="3">
      <sharedItems containsMixedTypes="1" containsNumber="1" minValue="0" maxValue="4000824.8"/>
    </cacheField>
    <cacheField name="Benefity 2028" numFmtId="3">
      <sharedItems containsMixedTypes="1" containsNumber="1" minValue="0" maxValue="4000824.8"/>
    </cacheField>
    <cacheField name="Benefity 2029" numFmtId="3">
      <sharedItems containsMixedTypes="1" containsNumber="1" minValue="0" maxValue="4000824.8"/>
    </cacheField>
    <cacheField name="Benefity 2030" numFmtId="3">
      <sharedItems containsMixedTypes="1" containsNumber="1" minValue="0" maxValue="4000824.8"/>
    </cacheField>
    <cacheField name="Benefity 2031" numFmtId="3">
      <sharedItems containsMixedTypes="1" containsNumber="1" minValue="0" maxValue="4000824.8"/>
    </cacheField>
    <cacheField name="Benefity 2032" numFmtId="3">
      <sharedItems containsMixedTypes="1" containsNumber="1" minValue="0" maxValue="4000824.8"/>
    </cacheField>
    <cacheField name="Benefity 2033" numFmtId="3">
      <sharedItems containsMixedTypes="1" containsNumber="1" minValue="0" maxValue="4000824.8"/>
    </cacheField>
    <cacheField name="Benefity 2034" numFmtId="3">
      <sharedItems containsMixedTypes="1" containsNumber="1" minValue="0" maxValue="4000824.8"/>
    </cacheField>
    <cacheField name="Benefity 2035" numFmtId="3">
      <sharedItems containsMixedTypes="1" containsNumber="1" minValue="0" maxValue="4000824.8"/>
    </cacheField>
    <cacheField name="Benefity 2036" numFmtId="3">
      <sharedItems containsMixedTypes="1" containsNumber="1" minValue="0" maxValue="4000824.8"/>
    </cacheField>
    <cacheField name="Benefity 2037" numFmtId="3">
      <sharedItems containsMixedTypes="1" containsNumber="1" minValue="0" maxValue="4000824.8"/>
    </cacheField>
    <cacheField name="Benefity 2038" numFmtId="3">
      <sharedItems containsMixedTypes="1" containsNumber="1" minValue="0" maxValue="4000824.8"/>
    </cacheField>
    <cacheField name="Benefity 2039" numFmtId="3">
      <sharedItems containsMixedTypes="1" containsNumber="1" minValue="0" maxValue="4000824.8"/>
    </cacheField>
    <cacheField name="Benefity 2040" numFmtId="3">
      <sharedItems containsMixedTypes="1" containsNumber="1" minValue="0" maxValue="4000824.8"/>
    </cacheField>
    <cacheField name="Benefity 2041" numFmtId="3">
      <sharedItems containsMixedTypes="1" containsNumber="1" minValue="0" maxValue="4000824.8"/>
    </cacheField>
    <cacheField name="Benefity 2042" numFmtId="3">
      <sharedItems containsMixedTypes="1" containsNumber="1" minValue="0" maxValue="4000824.8"/>
    </cacheField>
    <cacheField name="Benefity 2043" numFmtId="3">
      <sharedItems containsMixedTypes="1" containsNumber="1" minValue="0" maxValue="4000824.8"/>
    </cacheField>
    <cacheField name="Benefity 2044" numFmtId="3">
      <sharedItems containsMixedTypes="1" containsNumber="1" minValue="0" maxValue="4000824.8"/>
    </cacheField>
    <cacheField name="Benefity 2045" numFmtId="3">
      <sharedItems containsMixedTypes="1" containsNumber="1" minValue="0" maxValue="4000824.8"/>
    </cacheField>
    <cacheField name="Benefity 2046" numFmtId="3">
      <sharedItems containsMixedTypes="1" containsNumber="1" minValue="0" maxValue="4000824.8"/>
    </cacheField>
    <cacheField name="Benefity 2047" numFmtId="3">
      <sharedItems containsMixedTypes="1" containsNumber="1" minValue="0" maxValue="4000824.8"/>
    </cacheField>
    <cacheField name="Benefity 2048" numFmtId="3">
      <sharedItems containsMixedTypes="1" containsNumber="1" minValue="0" maxValue="4000824.8"/>
    </cacheField>
    <cacheField name="Benefity 2049" numFmtId="3">
      <sharedItems containsMixedTypes="1" containsNumber="1" minValue="0" maxValue="4000824.8"/>
    </cacheField>
    <cacheField name="Benefity 2050" numFmtId="3">
      <sharedItems containsMixedTypes="1" containsNumber="1" minValue="0" maxValue="4000824.8"/>
    </cacheField>
    <cacheField name="Benefity 2051" numFmtId="3">
      <sharedItems containsMixedTypes="1" containsNumber="1" minValue="0" maxValue="4000824.8"/>
    </cacheField>
    <cacheField name="Benefity 2052" numFmtId="3">
      <sharedItems containsMixedTypes="1" containsNumber="1" minValue="0" maxValue="4000824.8"/>
    </cacheField>
    <cacheField name="Benefity 2053" numFmtId="3">
      <sharedItems containsMixedTypes="1" containsNumber="1" minValue="0" maxValue="4000824.8"/>
    </cacheField>
    <cacheField name="Benefity 2054" numFmtId="3">
      <sharedItems containsMixedTypes="1" containsNumber="1" minValue="0" maxValue="4000824.8"/>
    </cacheField>
    <cacheField name="Benefity 2055" numFmtId="3">
      <sharedItems containsMixedTypes="1" containsNumber="1" minValue="0" maxValue="4000824.8"/>
    </cacheField>
    <cacheField name="Benefity 2056" numFmtId="3">
      <sharedItems containsMixedTypes="1" containsNumber="1" minValue="0" maxValue="4000824.8"/>
    </cacheField>
    <cacheField name="Benefity 2057" numFmtId="3">
      <sharedItems containsMixedTypes="1" containsNumber="1" minValue="0" maxValue="4000824.8"/>
    </cacheField>
    <cacheField name="Benefity 2058" numFmtId="3">
      <sharedItems containsMixedTypes="1" containsNumber="1" minValue="0" maxValue="4000824.8"/>
    </cacheField>
    <cacheField name="Benefity 2059" numFmtId="3">
      <sharedItems containsMixedTypes="1" containsNumber="1" minValue="0" maxValue="4000824.8"/>
    </cacheField>
    <cacheField name="Benefity 2060" numFmtId="3">
      <sharedItems containsMixedTypes="1" containsNumber="1" minValue="0" maxValue="4000824.8"/>
    </cacheField>
    <cacheField name="Benefity 2061" numFmtId="3">
      <sharedItems containsMixedTypes="1" containsNumber="1" minValue="0" maxValue="4000824.8"/>
    </cacheField>
    <cacheField name="Benefity 2062" numFmtId="3">
      <sharedItems containsMixedTypes="1" containsNumber="1" minValue="0" maxValue="4000824.8"/>
    </cacheField>
    <cacheField name="Benefity 2063" numFmtId="3">
      <sharedItems containsMixedTypes="1" containsNumber="1" minValue="0" maxValue="4000824.8"/>
    </cacheField>
    <cacheField name="PV náklady 2023" numFmtId="8">
      <sharedItems containsSemiMixedTypes="0" containsString="0" containsNumber="1" minValue="0" maxValue="9977596.3718820866"/>
    </cacheField>
    <cacheField name="PV náklady 2024" numFmtId="8">
      <sharedItems containsSemiMixedTypes="0" containsString="0" containsNumber="1" minValue="0" maxValue="11229888.780909188"/>
    </cacheField>
    <cacheField name="PV náklady 2025" numFmtId="8">
      <sharedItems containsSemiMixedTypes="0" containsString="0" containsNumber="1" minValue="0" maxValue="17858006.900417008"/>
    </cacheField>
    <cacheField name="PV náklady 2026" numFmtId="8">
      <sharedItems containsSemiMixedTypes="0" containsString="0" containsNumber="1" minValue="0" maxValue="17007625.619444769"/>
    </cacheField>
    <cacheField name="PV náklady 2027" numFmtId="8">
      <sharedItems containsSemiMixedTypes="0" containsString="0" containsNumber="1" minValue="0" maxValue="18655384.91591569"/>
    </cacheField>
    <cacheField name="PV náklady 2028" numFmtId="8">
      <sharedItems containsSemiMixedTypes="0" containsString="0" containsNumber="1" minValue="0" maxValue="18051305.785305087"/>
    </cacheField>
    <cacheField name="PV náklady 2029" numFmtId="8">
      <sharedItems containsSemiMixedTypes="0" containsString="0" containsNumber="1" minValue="0" maxValue="8189756.280547115"/>
    </cacheField>
    <cacheField name="PV náklady 2030" numFmtId="8">
      <sharedItems containsSemiMixedTypes="0" containsString="0" containsNumber="1" minValue="0" maxValue="6526665.2767051971"/>
    </cacheField>
    <cacheField name="PV náklady 2031" numFmtId="8">
      <sharedItems containsSemiMixedTypes="0" containsString="0" containsNumber="1" containsInteger="1" minValue="0" maxValue="0"/>
    </cacheField>
    <cacheField name="PV náklady 2032" numFmtId="8">
      <sharedItems containsSemiMixedTypes="0" containsString="0" containsNumber="1" containsInteger="1" minValue="0" maxValue="0"/>
    </cacheField>
    <cacheField name="PV náklady 2033" numFmtId="8">
      <sharedItems containsSemiMixedTypes="0" containsString="0" containsNumber="1" containsInteger="1" minValue="0" maxValue="0"/>
    </cacheField>
    <cacheField name="PV náklady 2034" numFmtId="8">
      <sharedItems containsSemiMixedTypes="0" containsString="0" containsNumber="1" containsInteger="1" minValue="0" maxValue="0"/>
    </cacheField>
    <cacheField name="PV náklady 2035" numFmtId="8">
      <sharedItems containsSemiMixedTypes="0" containsString="0" containsNumber="1" containsInteger="1" minValue="0" maxValue="0"/>
    </cacheField>
    <cacheField name="PV náklady 2036" numFmtId="8">
      <sharedItems containsSemiMixedTypes="0" containsString="0" containsNumber="1" containsInteger="1" minValue="0" maxValue="0"/>
    </cacheField>
    <cacheField name="PV náklady 2037" numFmtId="8">
      <sharedItems containsSemiMixedTypes="0" containsString="0" containsNumber="1" containsInteger="1" minValue="0" maxValue="0"/>
    </cacheField>
    <cacheField name="PV náklady 2038" numFmtId="8">
      <sharedItems containsSemiMixedTypes="0" containsString="0" containsNumber="1" containsInteger="1" minValue="0" maxValue="0"/>
    </cacheField>
    <cacheField name="PV náklady 2039" numFmtId="8">
      <sharedItems containsSemiMixedTypes="0" containsString="0" containsNumber="1" containsInteger="1" minValue="0" maxValue="0"/>
    </cacheField>
    <cacheField name="PV náklady 2040" numFmtId="8">
      <sharedItems containsSemiMixedTypes="0" containsString="0" containsNumber="1" containsInteger="1" minValue="0" maxValue="0"/>
    </cacheField>
    <cacheField name="PV náklady 2041" numFmtId="8">
      <sharedItems containsSemiMixedTypes="0" containsString="0" containsNumber="1" containsInteger="1" minValue="0" maxValue="0"/>
    </cacheField>
    <cacheField name="PV náklady 2042" numFmtId="8">
      <sharedItems containsSemiMixedTypes="0" containsString="0" containsNumber="1" containsInteger="1" minValue="0" maxValue="0"/>
    </cacheField>
    <cacheField name="PV náklady 2043" numFmtId="8">
      <sharedItems containsSemiMixedTypes="0" containsString="0" containsNumber="1" containsInteger="1" minValue="0" maxValue="0"/>
    </cacheField>
    <cacheField name="PV náklady 2044" numFmtId="8">
      <sharedItems containsSemiMixedTypes="0" containsString="0" containsNumber="1" containsInteger="1" minValue="0" maxValue="0"/>
    </cacheField>
    <cacheField name="PV náklady 2045" numFmtId="8">
      <sharedItems containsSemiMixedTypes="0" containsString="0" containsNumber="1" containsInteger="1" minValue="0" maxValue="0"/>
    </cacheField>
    <cacheField name="PV náklady 2046" numFmtId="8">
      <sharedItems containsSemiMixedTypes="0" containsString="0" containsNumber="1" containsInteger="1" minValue="0" maxValue="0"/>
    </cacheField>
    <cacheField name="PV náklady 2047" numFmtId="8">
      <sharedItems containsSemiMixedTypes="0" containsString="0" containsNumber="1" containsInteger="1" minValue="0" maxValue="0"/>
    </cacheField>
    <cacheField name="PV náklady 2048" numFmtId="8">
      <sharedItems containsSemiMixedTypes="0" containsString="0" containsNumber="1" containsInteger="1" minValue="0" maxValue="0"/>
    </cacheField>
    <cacheField name="PV náklady 2049" numFmtId="8">
      <sharedItems containsSemiMixedTypes="0" containsString="0" containsNumber="1" containsInteger="1" minValue="0" maxValue="0"/>
    </cacheField>
    <cacheField name="PV náklady 2050" numFmtId="8">
      <sharedItems containsSemiMixedTypes="0" containsString="0" containsNumber="1" containsInteger="1" minValue="0" maxValue="0"/>
    </cacheField>
    <cacheField name="PV náklady 2051" numFmtId="8">
      <sharedItems containsSemiMixedTypes="0" containsString="0" containsNumber="1" containsInteger="1" minValue="0" maxValue="0"/>
    </cacheField>
    <cacheField name="PV náklady 2052" numFmtId="8">
      <sharedItems containsSemiMixedTypes="0" containsString="0" containsNumber="1" containsInteger="1" minValue="0" maxValue="0"/>
    </cacheField>
    <cacheField name="PV náklady 2053" numFmtId="8">
      <sharedItems containsSemiMixedTypes="0" containsString="0" containsNumber="1" containsInteger="1" minValue="0" maxValue="0"/>
    </cacheField>
    <cacheField name="PV náklady 2054" numFmtId="8">
      <sharedItems containsSemiMixedTypes="0" containsString="0" containsNumber="1" containsInteger="1" minValue="0" maxValue="0"/>
    </cacheField>
    <cacheField name="PV náklady 2055" numFmtId="8">
      <sharedItems containsSemiMixedTypes="0" containsString="0" containsNumber="1" containsInteger="1" minValue="0" maxValue="0"/>
    </cacheField>
    <cacheField name="PV náklady 2056" numFmtId="8">
      <sharedItems containsSemiMixedTypes="0" containsString="0" containsNumber="1" containsInteger="1" minValue="0" maxValue="0"/>
    </cacheField>
    <cacheField name="PV náklady 2057" numFmtId="8">
      <sharedItems containsSemiMixedTypes="0" containsString="0" containsNumber="1" containsInteger="1" minValue="0" maxValue="0"/>
    </cacheField>
    <cacheField name="PV náklady 2058" numFmtId="8">
      <sharedItems containsSemiMixedTypes="0" containsString="0" containsNumber="1" containsInteger="1" minValue="0" maxValue="0"/>
    </cacheField>
    <cacheField name="PV náklady 2059" numFmtId="8">
      <sharedItems containsSemiMixedTypes="0" containsString="0" containsNumber="1" containsInteger="1" minValue="0" maxValue="0"/>
    </cacheField>
    <cacheField name="PV náklady 2060" numFmtId="8">
      <sharedItems containsSemiMixedTypes="0" containsString="0" containsNumber="1" containsInteger="1" minValue="0" maxValue="0"/>
    </cacheField>
    <cacheField name="PV náklady 2061" numFmtId="8">
      <sharedItems containsSemiMixedTypes="0" containsString="0" containsNumber="1" containsInteger="1" minValue="0" maxValue="0"/>
    </cacheField>
    <cacheField name="PV náklady 2062" numFmtId="8">
      <sharedItems containsSemiMixedTypes="0" containsString="0" containsNumber="1" containsInteger="1" minValue="0" maxValue="0"/>
    </cacheField>
    <cacheField name="PV Benefity 2023" numFmtId="8">
      <sharedItems containsMixedTypes="1" containsNumber="1" minValue="0" maxValue="3628866.0317460313"/>
    </cacheField>
    <cacheField name="PV Benefity 2024" numFmtId="8">
      <sharedItems containsMixedTypes="1" containsNumber="1" minValue="0" maxValue="3456062.8873771727"/>
    </cacheField>
    <cacheField name="PV Benefity 2025" numFmtId="8">
      <sharedItems containsMixedTypes="1" containsNumber="1" minValue="0" maxValue="3291488.4641687362"/>
    </cacheField>
    <cacheField name="PV Benefity 2026" numFmtId="8">
      <sharedItems containsMixedTypes="1" containsNumber="1" minValue="0" maxValue="3134750.9182559387"/>
    </cacheField>
    <cacheField name="PV Benefity 2027" numFmtId="8">
      <sharedItems containsMixedTypes="1" containsNumber="1" minValue="0" maxValue="2985477.0650056563"/>
    </cacheField>
    <cacheField name="PV Benefity 2028" numFmtId="8">
      <sharedItems containsMixedTypes="1" containsNumber="1" minValue="0" maxValue="2843311.4904815769"/>
    </cacheField>
    <cacheField name="PV Benefity 2029" numFmtId="8">
      <sharedItems containsMixedTypes="1" containsNumber="1" minValue="0" maxValue="2707915.7052205498"/>
    </cacheField>
    <cacheField name="PV Benefity 2030" numFmtId="8">
      <sharedItems containsMixedTypes="1" containsNumber="1" minValue="0" maxValue="2578967.3383052857"/>
    </cacheField>
    <cacheField name="PV Benefity 2031" numFmtId="8">
      <sharedItems containsMixedTypes="1" containsNumber="1" minValue="0" maxValue="2456159.3698145575"/>
    </cacheField>
    <cacheField name="PV Benefity 2032" numFmtId="8">
      <sharedItems containsMixedTypes="1" containsNumber="1" minValue="0" maxValue="2339199.3998233881"/>
    </cacheField>
    <cacheField name="PV Benefity 2033" numFmtId="8">
      <sharedItems containsMixedTypes="1" containsNumber="1" minValue="0" maxValue="2227808.9522127509"/>
    </cacheField>
    <cacheField name="PV Benefity 2034" numFmtId="8">
      <sharedItems containsMixedTypes="1" containsNumber="1" minValue="0" maxValue="2121722.8116311911"/>
    </cacheField>
    <cacheField name="PV Benefity 2035" numFmtId="8">
      <sharedItems containsMixedTypes="1" containsNumber="1" minValue="0" maxValue="2020688.3920297059"/>
    </cacheField>
    <cacheField name="PV Benefity 2036" numFmtId="8">
      <sharedItems containsMixedTypes="1" containsNumber="1" minValue="0" maxValue="1924465.135266386"/>
    </cacheField>
    <cacheField name="PV Benefity 2037" numFmtId="8">
      <sharedItems containsMixedTypes="1" containsNumber="1" minValue="0" maxValue="1832823.9383489394"/>
    </cacheField>
    <cacheField name="PV Benefity 2038" numFmtId="8">
      <sharedItems containsMixedTypes="1" containsNumber="1" minValue="0" maxValue="1745546.6079513705"/>
    </cacheField>
    <cacheField name="PV Benefity 2039" numFmtId="8">
      <sharedItems containsMixedTypes="1" containsNumber="1" minValue="0" maxValue="1662425.3409060673"/>
    </cacheField>
    <cacheField name="PV Benefity 2040" numFmtId="8">
      <sharedItems containsMixedTypes="1" containsNumber="1" minValue="0" maxValue="1583262.2294343498"/>
    </cacheField>
    <cacheField name="PV Benefity 2041" numFmtId="8">
      <sharedItems containsMixedTypes="1" containsNumber="1" minValue="0" maxValue="1507868.7899374759"/>
    </cacheField>
    <cacheField name="PV Benefity 2042" numFmtId="8">
      <sharedItems containsMixedTypes="1" containsNumber="1" minValue="0" maxValue="1436065.5142261677"/>
    </cacheField>
    <cacheField name="PV Benefity 2043" numFmtId="8">
      <sharedItems containsMixedTypes="1" containsNumber="1" minValue="0" maxValue="1367681.4421201597"/>
    </cacheField>
    <cacheField name="PV Benefity 2044" numFmtId="8">
      <sharedItems containsMixedTypes="1" containsNumber="1" minValue="0" maxValue="1302553.7544001518"/>
    </cacheField>
    <cacheField name="PV Benefity 2045" numFmtId="8">
      <sharedItems containsMixedTypes="1" containsNumber="1" minValue="0" maxValue="1240527.385143002"/>
    </cacheField>
    <cacheField name="PV Benefity 2046" numFmtId="8">
      <sharedItems containsMixedTypes="1" containsNumber="1" minValue="0" maxValue="1181454.6525171446"/>
    </cacheField>
    <cacheField name="PV Benefity 2047" numFmtId="8">
      <sharedItems containsMixedTypes="1" containsNumber="1" minValue="0" maxValue="1125194.9071591853"/>
    </cacheField>
    <cacheField name="PV Benefity 2048" numFmtId="8">
      <sharedItems containsMixedTypes="1" containsNumber="1" minValue="0" maxValue="1071614.1972944622"/>
    </cacheField>
    <cacheField name="PV Benefity 2049" numFmtId="8">
      <sharedItems containsMixedTypes="1" containsNumber="1" minValue="0" maxValue="1020584.9498042498"/>
    </cacheField>
    <cacheField name="PV Benefity 2050" numFmtId="8">
      <sharedItems containsMixedTypes="1" containsNumber="1" minValue="0" maxValue="971985.66648023773"/>
    </cacheField>
    <cacheField name="PV Benefity 2051" numFmtId="8">
      <sharedItems containsMixedTypes="1" containsNumber="1" minValue="0" maxValue="925700.63474308385"/>
    </cacheField>
    <cacheField name="PV Benefity 2052" numFmtId="8">
      <sharedItems containsMixedTypes="1" containsNumber="1" minValue="0" maxValue="881619.65213627007"/>
    </cacheField>
    <cacheField name="PV Benefity 2053" numFmtId="8">
      <sharedItems containsMixedTypes="1" containsNumber="1" minValue="0" maxValue="839637.76393930486"/>
    </cacheField>
    <cacheField name="PV Benefity 2054" numFmtId="8">
      <sharedItems containsMixedTypes="1" containsNumber="1" minValue="0" maxValue="799655.01327552844"/>
    </cacheField>
    <cacheField name="PV Benefity 2055" numFmtId="8">
      <sharedItems containsMixedTypes="1" containsNumber="1" minValue="0" maxValue="761576.20311955083"/>
    </cacheField>
    <cacheField name="PV Benefity 2056" numFmtId="8">
      <sharedItems containsMixedTypes="1" containsNumber="1" minValue="0" maxValue="725310.66963766736"/>
    </cacheField>
    <cacheField name="PV Benefity 2057" numFmtId="8">
      <sharedItems containsMixedTypes="1" containsNumber="1" minValue="0" maxValue="690772.06632158812"/>
    </cacheField>
    <cacheField name="PV Benefity 2058" numFmtId="8">
      <sharedItems containsMixedTypes="1" containsNumber="1" minValue="0" maxValue="657878.15840151242"/>
    </cacheField>
    <cacheField name="PV Benefity 2059" numFmtId="8">
      <sharedItems containsMixedTypes="1" containsNumber="1" minValue="0" maxValue="626550.62704905949"/>
    </cacheField>
    <cacheField name="PV Benefity 2060" numFmtId="8">
      <sharedItems containsMixedTypes="1" containsNumber="1" minValue="0" maxValue="596714.88290386612"/>
    </cacheField>
    <cacheField name="PV Benefity 2061" numFmtId="8">
      <sharedItems containsMixedTypes="1" containsNumber="1" minValue="0" maxValue="568299.88847987261"/>
    </cacheField>
    <cacheField name="PV Benefity 2062" numFmtId="8">
      <sharedItems containsMixedTypes="1" containsNumber="1" minValue="0" maxValue="541237.98902844999"/>
    </cacheField>
    <cacheField name="SUM PV náklady" numFmtId="8">
      <sharedItems containsSemiMixedTypes="0" containsString="0" containsNumber="1" minValue="0" maxValue="47179043.625755213"/>
    </cacheField>
    <cacheField name="SUM PV Benefity" numFmtId="8">
      <sharedItems containsMixedTypes="1" containsNumber="1" minValue="0" maxValue="65381426.88609764"/>
    </cacheField>
    <cacheField name="BCR" numFmtId="0">
      <sharedItems containsSemiMixedTypes="0" containsString="0" containsNumber="1" minValue="0" maxValue="638.60213841241261" count="863">
        <n v="570.45030861582177"/>
        <n v="397.27574681085622"/>
        <n v="249.00608709420791"/>
        <n v="157.89577322233006"/>
        <n v="98.830515967691127"/>
        <n v="95.012456674225263"/>
        <n v="86.655170632652755"/>
        <n v="55.727827662291652"/>
        <n v="48.896687130136598"/>
        <n v="37.456107710623002"/>
        <n v="30.985539582658458"/>
        <n v="30.708244120835534"/>
        <n v="29.03071904168025"/>
        <n v="23.753114168556316"/>
        <n v="22.187998268999969"/>
        <n v="21.092200128090205"/>
        <n v="20.856976707569952"/>
        <n v="20.830614845484678"/>
        <n v="19.794261807130262"/>
        <n v="18.957453794475033"/>
        <n v="18.836194275172314"/>
        <n v="18.456408731826986"/>
        <n v="16.94572026189315"/>
        <n v="16.091046485202529"/>
        <n v="15.62442793599813"/>
        <n v="15.515266928375372"/>
        <n v="14.815717620111439"/>
        <n v="14.065360274482686"/>
        <n v="13.968142696089469"/>
        <n v="13.578360375517825"/>
        <n v="13.24252489369521"/>
        <n v="12.960323049346723"/>
        <n v="12.940048110098159"/>
        <n v="12.258992946408783"/>
        <n v="11.583839543023053"/>
        <n v="11.549078492937333"/>
        <n v="11.298428085733372"/>
        <n v="11.214333550667071"/>
        <n v="10.724364195695541"/>
        <n v="10.511284063617788"/>
        <n v="10.318748604262201"/>
        <n v="9.4351621708544915"/>
        <n v="9.3151576886402498"/>
        <n v="9.2949534641773059"/>
        <n v="9.1074693443552803"/>
        <n v="9.0849167668443371"/>
        <n v="8.8731317895794657"/>
        <n v="8.8500945388468892"/>
        <n v="8.7183406478200496"/>
        <n v="8.6867104503526988"/>
        <n v="8.6481795224131961"/>
        <n v="8.6359762612806765"/>
        <n v="8.5712135234273195"/>
        <n v="8.5467455506897512"/>
        <n v="8.4907197488883241"/>
        <n v="8.4728601309465752"/>
        <n v="8.3857694546444232"/>
        <n v="8.358959503887446"/>
        <n v="8.1507454085956059"/>
        <n v="8.1448279866242306"/>
        <n v="8.106886149860614"/>
        <n v="7.94570309046631"/>
        <n v="7.8824552938661947"/>
        <n v="7.756482736366145"/>
        <n v="7.6873707812599079"/>
        <n v="7.5235558436860464"/>
        <n v="7.3480956544607654"/>
        <n v="7.2069526005724898"/>
        <n v="7.1859787883796207"/>
        <n v="7.1114310234607734"/>
        <n v="7.078123121022708"/>
        <n v="7.060716775788813"/>
        <n v="6.8105702075410033"/>
        <n v="6.6336722800724059"/>
        <n v="6.5968437070828809"/>
        <n v="6.5371859688188101"/>
        <n v="6.3009634704338824"/>
        <n v="6.2509604177605373"/>
        <n v="6.1971079165316914"/>
        <n v="6.1812005499691347"/>
        <n v="6.1448977034366141"/>
        <n v="6.055700135899837"/>
        <n v="6.0400133952418402"/>
        <n v="6.0282882616243176"/>
        <n v="6.0142925170068038"/>
        <n v="5.8748833682124904"/>
        <n v="5.823021649544172"/>
        <n v="5.8029197057903783"/>
        <n v="5.6612136452278641"/>
        <n v="5.5769720785063823"/>
        <n v="5.4268194794259523"/>
        <n v="5.2843833391822335"/>
        <n v="5.2194981789656643"/>
        <n v="5.1937961605125196"/>
        <n v="5.1739125635665202"/>
        <n v="5.1135122815474006"/>
        <n v="5.0447713880743654"/>
        <n v="5.0047335199150451"/>
        <n v="4.7586896228808984"/>
        <n v="4.7457450288202958"/>
        <n v="4.7035476071169331"/>
        <n v="4.659231916358392"/>
        <n v="4.6330409575108877"/>
        <n v="4.628333333333333"/>
        <n v="4.5840644184503061"/>
        <n v="4.5097018941825562"/>
        <n v="4.4863640853101581"/>
        <n v="4.3240897612065989"/>
        <n v="4.3187480306466028"/>
        <n v="4.3180840809827012"/>
        <n v="4.3033271981706998"/>
        <n v="4.1542045919497435"/>
        <n v="4.1527867119152466"/>
        <n v="4.1208003666460904"/>
        <n v="4.1026755264460197"/>
        <n v="4.0953645118200548"/>
        <n v="4.0696539917209664"/>
        <n v="4.0539108378220261"/>
        <n v="4.0097906110464416"/>
        <n v="3.9865998286246191"/>
        <n v="3.9596338415936079"/>
        <n v="3.8496748098125524"/>
        <n v="3.8326195282329669"/>
        <n v="3.7225290643996196"/>
        <n v="3.680076392516253"/>
        <n v="3.6034081343388329"/>
        <n v="3.6034081343388311"/>
        <n v="3.6031103733466439"/>
        <n v="3.5836729738092705"/>
        <n v="3.5690598572727859"/>
        <n v="3.5613126864597793"/>
        <n v="3.4709044071987143"/>
        <n v="3.4251342582189106"/>
        <n v="3.4161010317277185"/>
        <n v="3.4020450608554018"/>
        <n v="3.3753682493405526"/>
        <n v="3.3187206048982425"/>
        <n v="3.3031241231439301"/>
        <n v="3.2950956016156918"/>
        <n v="3.290068296570237"/>
        <n v="3.2735820294885292"/>
        <n v="3.2244420717289941"/>
        <n v="3.2130901607844891"/>
        <n v="3.2119586002601457"/>
        <n v="3.0552974681052003"/>
        <n v="3.0170238901285309"/>
        <n v="2.928153777161739"/>
        <n v="2.7884860392531912"/>
        <n v="2.6297328064102059"/>
        <n v="2.5310640153708244"/>
        <n v="2.5120177502348255"/>
        <n v="2.4819862272379751"/>
        <n v="2.4616022176665089"/>
        <n v="2.450317531350406"/>
        <n v="2.4425581423229699"/>
        <n v="2.3782493686636297"/>
        <n v="2.3582771708026953"/>
        <n v="2.3315937040637564"/>
        <n v="2.3165204787554439"/>
        <n v="2.2729752520811797"/>
        <n v="2.2660426775623326"/>
        <n v="2.2435505407847725"/>
        <n v="2.2324556799207462"/>
        <n v="2.1605949885729148"/>
        <n v="2.1314087722948867"/>
        <n v="2.1161399596875783"/>
        <n v="2.1112767643377115"/>
        <n v="2.0789286347805267"/>
        <n v="2.0570718593485551"/>
        <n v="2.0549114198031804"/>
        <n v="2.0428577422215852"/>
        <n v="2.0419916119809098"/>
        <n v="2.0310621002600016"/>
        <n v="2.0204224462943823"/>
        <n v="2.0186220254373111"/>
        <n v="1.9930482958471825"/>
        <n v="1.9645875598675975"/>
        <n v="1.9346652430373965"/>
        <n v="1.9331405056903854"/>
        <n v="1.9252593883910718"/>
        <n v="1.9248374049062762"/>
        <n v="1.8770949073568104"/>
        <n v="1.8710357713024737"/>
        <n v="1.866983200037873"/>
        <n v="1.8413415566471434"/>
        <n v="1.83317848086312"/>
        <n v="1.8017040671694156"/>
        <n v="1.7653111827401053"/>
        <n v="1.7603969595150144"/>
        <n v="1.7450337178666866"/>
        <n v="1.7430803124925258"/>
        <n v="1.7115569154776318"/>
        <n v="1.6813886349414033"/>
        <n v="1.6743417599405597"/>
        <n v="1.6631114466179233"/>
        <n v="1.6591163513107408"/>
        <n v="1.6502523374945888"/>
        <n v="1.6450341482851196"/>
        <n v="1.6412000726267948"/>
        <n v="1.6080512990027374"/>
        <n v="1.6027591396919825"/>
        <n v="1.5643028445445746"/>
        <n v="1.5323782966967261"/>
        <n v="1.5232942230102946"/>
        <n v="1.474149395571646"/>
        <n v="1.4413632537355332"/>
        <n v="1.4382321791218944"/>
        <n v="1.4119186978061413"/>
        <n v="1.3831500000000001"/>
        <n v="1.374585465621448"/>
        <n v="1.3716901055187092"/>
        <n v="1.3613183312953656"/>
        <n v="1.3441842207950616"/>
        <n v="1.3436314373469218"/>
        <n v="1.3275714179143068"/>
        <n v="1.3132865467045383"/>
        <n v="1.2945135245186152"/>
        <n v="1.232275463977081"/>
        <n v="1.2309000544700963"/>
        <n v="1.2099785245806072"/>
        <n v="1.1188793912388793"/>
        <n v="1.1153944157012765"/>
        <n v="1.0784610501191512"/>
        <n v="1.0638630699132416"/>
        <n v="1.0424342154399497"/>
        <n v="1.0268304297328688"/>
        <n v="1.0102112231471911"/>
        <n v="0.99722225113097973"/>
        <n v="0.98373042067450112"/>
        <n v="0.97103218221928467"/>
        <n v="0.96733262151869825"/>
        <n v="0.9602288690647951"/>
        <n v="0.9490915380878745"/>
        <n v="0.92266610528110893"/>
        <n v="0.92249532182026439"/>
        <n v="0.90919010083247198"/>
        <n v="0.90525619908223354"/>
        <n v="0.90085203358470822"/>
        <n v="0.88852840281030709"/>
        <n v="0.88657051033936884"/>
        <n v="0.87600000000000022"/>
        <n v="0.87421764137090741"/>
        <n v="0.85959791351433723"/>
        <n v="0.82048263423773649"/>
        <n v="0.80650000000000011"/>
        <n v="0.80190566893424031"/>
        <n v="0.79341096535900868"/>
        <n v="0.75637881647774019"/>
        <n v="0.75567665281353646"/>
        <n v="0.7556030238329059"/>
        <n v="0.73707469778582302"/>
        <n v="0.71961726778265922"/>
        <n v="0.71383642297299399"/>
        <n v="0.71260223643202925"/>
        <n v="0.71080927581478293"/>
        <n v="0.66097032031052694"/>
        <n v="0.6581075035439834"/>
        <n v="0.65653194857565911"/>
        <n v="0.62146453143811664"/>
        <n v="0.6165367753518024"/>
        <n v="0.61050482394503902"/>
        <n v="0.60056802238980533"/>
        <n v="0.59959896904805632"/>
        <n v="0.5924817007794545"/>
        <n v="0.58119486037723112"/>
        <n v="0.57250054454417176"/>
        <n v="0.55486025061413469"/>
        <n v="0.54824163080198063"/>
        <n v="0.54551406049948326"/>
        <n v="0.54118458382885248"/>
        <n v="0.53152273594006316"/>
        <n v="0.51855630739447611"/>
        <n v="0.51697696394874759"/>
        <n v="0.51319231785450048"/>
        <n v="0.51261386685271793"/>
        <n v="0.50785216191917659"/>
        <n v="0.50162802595083211"/>
        <n v="0.49943148407115906"/>
        <n v="0.4956721388121853"/>
        <n v="0.49297923035120411"/>
        <n v="0.47451232750532657"/>
        <n v="0.46262245573288596"/>
        <n v="0.45996492766501179"/>
        <n v="0.45459505041623599"/>
        <n v="0.451819206669687"/>
        <n v="0.44961418706916678"/>
        <n v="0.40539108378220257"/>
        <n v="0.39751089489308566"/>
        <n v="0.39537968658271172"/>
        <n v="0.39343816550595639"/>
        <n v="0.38824865780262929"/>
        <n v="0.38649987941907232"/>
        <n v="0.37273095140666945"/>
        <n v="0.36648998369506536"/>
        <n v="0.35515238313768432"/>
        <n v="0.34965185450819214"/>
        <n v="0.34921347770759303"/>
        <n v="0.34872381914710432"/>
        <n v="0.33861759971139183"/>
        <n v="0.32985043691255478"/>
        <n v="0.31161548331546507"/>
        <n v="0.309686511322596"/>
        <n v="0.30552974681052003"/>
        <n v="0.30122534038360133"/>
        <n v="0.28853514079486092"/>
        <n v="0.2702556100754126"/>
        <n v="0.26454186569725741"/>
        <n v="0.25839400948295888"/>
        <n v="0.24860341057715127"/>
        <n v="0.2482830810809025"/>
        <n v="0.24337808850387987"/>
        <n v="0.24264385464990521"/>
        <n v="0.2414022888806322"/>
        <n v="0.23926055285065054"/>
        <n v="0.227297525208118"/>
        <n v="0.22643695935472441"/>
        <n v="0.22521300839617706"/>
        <n v="0.22521300839617703"/>
        <n v="0.21157360662593153"/>
        <n v="0.21001095169157746"/>
        <n v="0.20782054068633155"/>
        <n v="0.20641072559439905"/>
        <n v="0.20055663988951591"/>
        <n v="0.19411840677128001"/>
        <n v="0.18898616756938541"/>
        <n v="0.18200034450043831"/>
        <n v="0.17607777566832508"/>
        <n v="0.16736012066831138"/>
        <n v="0.16669568332115411"/>
        <n v="0.16516302899852811"/>
        <n v="0.16182936770629266"/>
        <n v="0.16116720181300673"/>
        <n v="0.15910826764568259"/>
        <n v="0.1571180735923999"/>
        <n v="0.15601315240880612"/>
        <n v="0.15274393693985533"/>
        <n v="0.15262045626231699"/>
        <n v="0.15153177211870741"/>
        <n v="0.14517317197134111"/>
        <n v="0.14443711086895791"/>
        <n v="0.14070692972733001"/>
        <n v="0.13277463224952651"/>
        <n v="0.13133995462737061"/>
        <n v="0.11814892098464129"/>
        <n v="0.11808125151507914"/>
        <n v="0.11432929411665815"/>
        <n v="0.11252403221692547"/>
        <n v="0.10878457085683192"/>
        <n v="0.10752778758459061"/>
        <n v="0.10417428231739827"/>
        <n v="9.8053776878537294E-2"/>
        <n v="9.6388149078445728E-2"/>
        <n v="9.0082746556292018E-2"/>
        <n v="8.9021744537867972E-2"/>
        <n v="8.7211689292752567E-2"/>
        <n v="8.7095611917646781E-2"/>
        <n v="8.2781143129387919E-2"/>
        <n v="7.3459777395373918E-2"/>
        <n v="6.9419684417469929E-2"/>
        <n v="6.9110783763568689E-2"/>
        <n v="6.751671496920475E-2"/>
        <n v="6.5300340302485466E-2"/>
        <n v="6.299810200570756E-2"/>
        <n v="6.2908208430250578E-2"/>
        <n v="5.7278976352445742E-2"/>
        <n v="5.6891564766779826E-2"/>
        <n v="5.5438288794795565E-2"/>
        <n v="5.4271937433672833E-2"/>
        <n v="5.4155574413707538E-2"/>
        <n v="4.8887796705447926E-2"/>
        <n v="4.840087330602609E-2"/>
        <n v="4.6091832484211066E-2"/>
        <n v="4.5459505041623612E-2"/>
        <n v="4.3070122910194401E-2"/>
        <n v="4.1163139159264998E-2"/>
        <n v="3.9777066911420654E-2"/>
        <n v="3.9167887438142583E-2"/>
        <n v="3.9069091470257854E-2"/>
        <n v="3.8909284801995729E-2"/>
        <n v="3.8012181160404578E-2"/>
        <n v="3.7500000000000006E-2"/>
        <n v="3.6210181214077319E-2"/>
        <n v="3.5613731720732865E-2"/>
        <n v="3.5089055454003218E-2"/>
        <n v="3.503052635612236E-2"/>
        <n v="3.3560927926836077E-2"/>
        <n v="3.2471075029731143E-2"/>
        <n v="3.194600271140273E-2"/>
        <n v="3.1646658798481622E-2"/>
        <n v="3.0169836819716907E-2"/>
        <n v="2.9678884868881237E-2"/>
        <n v="2.7606828693350294E-2"/>
        <n v="2.6883779359647583E-2"/>
        <n v="2.613611976638194E-2"/>
        <n v="2.441927300197072E-2"/>
        <n v="2.3140347358365211E-2"/>
        <n v="2.1879536913006301E-2"/>
        <n v="2.153689603874694E-2"/>
        <n v="2.0311693742002031E-2"/>
        <n v="1.6608516635239604E-2"/>
        <n v="1.6509658772577668E-2"/>
        <n v="1.3811049521102937E-2"/>
        <n v="1.2991770332696502E-2"/>
        <n v="1.2380639762178578E-2"/>
        <n v="1.1752318474777566E-2"/>
        <n v="1.1364876260405901E-2"/>
        <n v="1.0636794945660017E-2"/>
        <n v="7.2828578038441928E-3"/>
        <n v="5.7963618909047457E-3"/>
        <n v="4.3652330349216095E-3"/>
        <n v="2.500272777289298E-3"/>
        <n v="2.3083445241245423E-3"/>
        <n v="6.3607328856905637E-4"/>
        <n v="0"/>
        <n v="1.4861766810722017" u="1"/>
        <n v="17.790698499780692" u="1"/>
        <n v="14.060230093686458" u="1"/>
        <n v="2.2311582349311836" u="1"/>
        <n v="3.8866498023298877" u="1"/>
        <n v="0.25413621246334644" u="1"/>
        <n v="0.52632416382785896" u="1"/>
        <n v="0.79911862488661645" u="1"/>
        <n v="10.440730216996428" u="1"/>
        <n v="0.34668483017909701" u="1"/>
        <n v="193.37146929687731" u="1"/>
        <n v="3.8343358371662797" u="1"/>
        <n v="9.5766996063271055" u="1"/>
        <n v="1.9367730721805896E-2" u="1"/>
        <n v="9.6813795224131969" u="1"/>
        <n v="0.56155764178144529" u="1"/>
        <n v="0.88819995618469672" u="1"/>
        <n v="20.765205421499456" u="1"/>
        <n v="62.385644072260561" u="1"/>
        <n v="3.3438794532221738" u="1"/>
        <n v="9.7500944739438461E-2" u="1"/>
        <n v="0.41633584157128195" u="1"/>
        <n v="0.64084071736065651" u="1"/>
        <n v="136.5573948905465" u="1"/>
        <n v="54.390881862926001" u="1"/>
        <n v="3.3559127597599572" u="1"/>
        <n v="638.60213841241261" u="1"/>
        <n v="0.1556836420596393" u="1"/>
        <n v="0.21690610205659" u="1"/>
        <n v="0.49437742690206732" u="1"/>
        <n v="0.27830411731463572" u="1"/>
        <n v="4.8872348550643556" u="1"/>
        <n v="0.45735919890462939" u="1"/>
        <n v="8.6057827395932414" u="1"/>
        <n v="3.7927273834497908" u="1"/>
        <n v="6.0755818302605569E-2" u="1"/>
        <n v="0.55107884232966642" u="1"/>
        <n v="8.6344458979477938" u="1"/>
        <n v="9.9049924966600447" u="1"/>
        <n v="2.6104178303181111" u="1"/>
        <n v="2.0169540671694155" u="1"/>
        <n v="0.20169540671694161" u="1"/>
        <n v="2.0169540671694164" u="1"/>
        <n v="135.98231632165206" u="1"/>
        <n v="2.9258608016381939E-2" u="1"/>
        <n v="4.8127981678205982" u="1"/>
        <n v="5.2521483909091602" u="1"/>
        <n v="4.7201634593428841" u="1"/>
        <n v="0.51491704354464152" u="1"/>
        <n v="31.882857348632886" u="1"/>
        <n v="15.200570217904438" u="1"/>
        <n v="0.73673175861401552" u="1"/>
        <n v="1.4543900127522552E-2" u="1"/>
        <n v="0.96583242793863677" u="1"/>
        <n v="53.697262969147772" u="1"/>
        <n v="0.64685576537163836" u="1"/>
        <n v="0.16854556830329107" u="1"/>
        <n v="0.13226419979505019" u="1"/>
        <n v="5.7046488822746699" u="1"/>
        <n v="0.16215160608086229" u="1"/>
        <n v="2.5932266577892493" u="1"/>
        <n v="3.8138767815567158" u="1"/>
        <n v="26.065769728052754" u="1"/>
        <n v="0.14406814765495832" u="1"/>
        <n v="339.49292800808041" u="1"/>
        <n v="1.8687413210057913" u="1"/>
        <n v="1.1163606232240026" u="1"/>
        <n v="5.1716770953061966" u="1"/>
        <n v="6.4888545814371073E-3" u="1"/>
        <n v="4.7883498031635527" u="1"/>
        <n v="4.8215720417216973E-2" u="1"/>
        <n v="0.10834379290656285" u="1"/>
        <n v="4.8406897612065976" u="1"/>
        <n v="2.2358012279156236" u="1"/>
        <n v="2.7442228231300834" u="1"/>
        <n v="6.1007456534324147" u="1"/>
        <n v="1.9160370144959786" u="1"/>
        <n v="4.6545093857755759" u="1"/>
        <n v="19.161485364868955" u="1"/>
        <n v="0.42765637050534783" u="1"/>
        <n v="0.56852537670790892" u="1"/>
        <n v="1.5355662384492226" u="1"/>
        <n v="51.395351221588662" u="1"/>
        <n v="68.838366598476696" u="1"/>
        <n v="444.73837181085617" u="1"/>
        <n v="8.7867305896489438E-3" u="1"/>
        <n v="12.720703299099775" u="1"/>
        <n v="0.79773698979525798" u="1"/>
        <n v="23.348764520069953" u="1"/>
        <n v="278.7549016879579" u="1"/>
        <n v="2.3969701634689438" u="1"/>
        <n v="41.329629896375963" u="1"/>
        <n v="0.18661085501261285" u="1"/>
        <n v="8.8241740438661918" u="1"/>
        <n v="5.3684506773797089" u="1"/>
        <n v="4.336199125155848" u="1"/>
        <n v="5.7435168198443369" u="1"/>
        <n v="7.6431767143804924E-2" u="1"/>
        <n v="1.4701851930079053" u="1"/>
        <n v="2.0900321130813513" u="1"/>
        <n v="0.65063034424819888" u="1"/>
        <n v="3.5762599015385456E-2" u="1"/>
        <n v="14.435717718374359" u="1"/>
        <n v="4.3847283974281628E-2" u="1"/>
        <n v="16.942414164223099" u="1"/>
        <n v="1.0084770335847082" u="1"/>
        <n v="23.471518585657961" u="1"/>
        <n v="4.1273249542919421" u="1"/>
        <n v="1.2263669620088495" u="1"/>
        <n v="185.65129141482126" u="1"/>
        <n v="8.2259743352296812" u="1"/>
        <n v="4.1197359669843374" u="1"/>
        <n v="3.3759519738302796E-2" u="1"/>
        <n v="7.734491471823465" u="1"/>
        <n v="1.4241893173894298" u="1"/>
        <n v="2.4063990839102991" u="1"/>
        <n v="5.6474713880743659" u="1"/>
        <n v="8.9633299950501701" u="1"/>
        <n v="11.667637548190234" u="1"/>
        <n v="9.7075454130143179E-2" u="1"/>
        <n v="11.14535763972529" u="1"/>
        <n v="11.218625595228804" u="1"/>
        <n v="0.27245452480940668" u="1"/>
        <n v="7.6005552431167507" u="1"/>
        <n v="0.39085706400028991" u="1"/>
        <n v="4.3082899989481049" u="1"/>
        <n v="0.17888659030036289" u="1"/>
        <n v="18.170374052892978" u="1"/>
        <n v="0.36925774460486238" u="1"/>
        <n v="1.0046588622331281" u="1"/>
        <n v="7.053741027927936" u="1"/>
        <n v="1.6797215546068573" u="1"/>
        <n v="1.2860652734897424" u="1"/>
        <n v="1.8287286661770839" u="1"/>
        <n v="0.50725790910847601" u="1"/>
        <n v="1.1727296800473441" u="1"/>
        <n v="92.061030375327988" u="1"/>
        <n v="2.4203448806032997" u="1"/>
        <n v="2.4187217696380037" u="1"/>
        <n v="0.35003164295657219" u="1"/>
        <n v="16.585754817584846" u="1"/>
        <n v="27.726234770878104" u="1"/>
        <n v="34.376965120835528" u="1"/>
        <n v="57.329364240828802" u="1"/>
        <n v="2.2103606215555249" u="1"/>
        <n v="36.137093703452045" u="1"/>
        <n v="0.11804176590840496" u="1"/>
        <n v="45.78237696694918" u="1"/>
        <n v="0.67231802238980554" u="1"/>
        <n v="1.02393259984185" u="1"/>
        <n v="6.123640606934444" u="1"/>
        <n v="0.88983267669238919" u="1"/>
        <n v="0.13218844583836906" u="1"/>
        <n v="4.0929409363047675" u="1"/>
        <n v="19.295527242587422" u="1"/>
        <n v="92.421581131978371" u="1"/>
        <n v="2.1097395087372885" u="1"/>
        <n v="22.600225505486019" u="1"/>
        <n v="13.755706021808756" u="1"/>
        <n v="0.49253410776288925" u="1"/>
        <n v="2.2054900418359398" u="1"/>
        <n v="19.093065986450881" u="1"/>
        <n v="57.412597521977439" u="1"/>
        <n v="1.0231244822541941" u="1"/>
        <n v="3.7152089201667096" u="1"/>
        <n v="5.9550895462218742E-4" u="1"/>
        <n v="20.860981512086074" u="1"/>
        <n v="17.92848059706148" u="1"/>
        <n v="2.3028307083144774" u="1"/>
        <n v="5.042385167923541E-2" u="1"/>
        <n v="6.337560143712353" u="1"/>
        <n v="0.64279762087572945" u="1"/>
        <n v="4.3023198027934955" u="1"/>
        <n v="0.58909645911763187" u="1"/>
        <n v="0.64236818482996716" u="1"/>
        <n v="2.511588040784773" u="1"/>
        <n v="3.8120431869501967" u="1"/>
        <n v="4.7849319945959836" u="1"/>
        <n v="4.5558564917209665" u="1"/>
        <n v="8.8228027497229053" u="1"/>
        <n v="0.69220147028601453" u="1"/>
        <n v="0.57385596362691138" u="1"/>
        <n v="0.67769656656892407" u="1"/>
        <n v="30.238654899235424" u="1"/>
        <n v="4.1108112605109355" u="1"/>
        <n v="7.0700403580033058" u="1"/>
        <n v="2.7833966126937946" u="1"/>
        <n v="60.321671990885626" u="1"/>
        <n v="2.9776243194571901" u="1"/>
        <n v="2.3004121605588721" u="1"/>
        <n v="1.9707119898467831" u="1"/>
        <n v="6.0987811966245848" u="1"/>
        <n v="2.7430575313504058" u="1"/>
        <n v="15.376753569582835" u="1"/>
        <n v="1.6442724435261946" u="1"/>
        <n v="0.98357203553792016" u="1"/>
        <n v="3.0095590673508595E-2" u="1"/>
        <n v="8.4631469421666292" u="1"/>
        <n v="42.155267802711705" u="1"/>
        <n v="2.4011357942493055" u="1"/>
        <n v="20.028362952514847" u="1"/>
        <n v="31.552102718740219" u="1"/>
        <n v="10.195540805198654" u="1"/>
        <n v="14.996359088505697" u="1"/>
        <n v="0.12248638731046226" u="1"/>
        <n v="4.0118152096340127" u="1"/>
        <n v="2.2737135573152165" u="1"/>
        <n v="3.6831335139615415" u="1"/>
        <n v="45.913353976229992" u="1"/>
        <n v="1.6260481994113121" u="1"/>
        <n v="3.6901665890568269" u="1"/>
        <n v="0.21156438854949328" u="1"/>
        <n v="3.8242234090250165" u="1"/>
        <n v="0.1554239592894234" u="1"/>
        <n v="4.1672604693582969" u="1"/>
        <n v="1.9762133164527651" u="1"/>
        <n v="3.2312691602406067E-2" u="1"/>
        <n v="3.6671892130353028" u="1"/>
        <n v="11.229862391581396" u="1"/>
        <n v="7.9700057348466871E-2" u="1"/>
        <n v="26.148548884559499" u="1"/>
        <n v="27.495420386763566" u="1"/>
        <n v="12.005606456945539" u="1"/>
        <n v="421.552678027117" u="1"/>
        <n v="3.8914607533449921" u="1"/>
        <n v="10.569604515422718" u="1"/>
        <n v="8.9642402985307399" u="1"/>
        <n v="0.25211925839617699" u="1"/>
        <n v="0.25211925839617705" u="1"/>
        <n v="3.6977491231439297" u="1"/>
        <n v="9.1245168404137882" u="1"/>
        <n v="1.4908236272673603E-2" u="1"/>
        <n v="5.8430728289288183" u="1"/>
        <n v="0.91580617103908646" u="1"/>
        <n v="8.0213302797009973" u="1"/>
        <n v="0.52243680252229918" u="1"/>
        <n v="2.4109913970389519E-2" u="1"/>
        <n v="0.25915067057495528" u="1"/>
        <n v="11.525451812396666" u="1"/>
        <n v="4.8339665809827013" u="1"/>
        <n v="7.9237481210227063" u="1"/>
        <n v="9.3576063216406702" u="1"/>
        <n v="10.251169046388558" u="1"/>
        <n v="3.5778392264447594" u="1"/>
        <n v="0.21474571309070795" u="1"/>
        <n v="0.23264890856197926" u="1"/>
        <n v="0.26749306679249474" u="1"/>
        <n v="7.7631054720173939E-2" u="1"/>
        <n v="0.20593171630959617" u="1"/>
        <n v="1.0615547721944292" u="1"/>
        <n v="37.920327517296982" u="1"/>
        <n v="6.779176026310795" u="1"/>
        <n v="27.759524502884002" u="1"/>
        <n v="4.210943423404343" u="1"/>
        <n v="82.513270736461564" u="1"/>
        <n v="1.1239746296532778" u="1"/>
        <n v="12.928849561285046" u="1"/>
        <n v="21.077633901355853" u="1"/>
        <n v="4.5603331458700502" u="1"/>
        <n v="0.43267510905911982" u="1"/>
        <n v="15.735443536567436" u="1"/>
        <n v="10.084770335847082" u="1"/>
        <n v="9.5051079934680924" u="1"/>
        <n v="0.26476490544285031" u="1"/>
        <n v="9.850240793152965" u="1"/>
        <n v="5.1598434330214188E-2" u="1"/>
        <n v="5.2654815233912755" u="1"/>
        <n v="40.109616522682622" u="1"/>
        <n v="110.63782047995049" u="1"/>
        <n v="0.39093409234474202" u="1"/>
        <n v="1.8415667569807717" u="1"/>
        <n v="26.684302308651382" u="1"/>
        <n v="2.2869184273395518" u="1"/>
        <n v="8.143574011283512" u="1"/>
        <n v="0.16638055660658757" u="1"/>
        <n v="1.8335946065176514" u="1"/>
        <n v="10.928852146269957" u="1"/>
        <n v="0.48265699864982586" u="1"/>
        <n v="15.550292720659307" u="1"/>
        <n v="2.1013518684033219" u="1"/>
        <n v="4.5928231168074651" u="1"/>
        <n v="9.6129961260590129" u="1"/>
        <n v="1.5461058789321943E-2" u="1"/>
        <n v="7.5053434194563104" u="1"/>
        <n v="137.47710193381783" u="1"/>
        <n v="4.4821201492653699" u="1"/>
        <n v="3.5579069744868494" u="1"/>
        <n v="10.330740344038473" u="1"/>
        <n v="12.371996248017199" u="1"/>
        <n v="9.6793249002734741E-2" u="1"/>
        <n v="19.905166764098887" u="1"/>
        <n v="12.648253892184984" u="1"/>
        <n v="0.42686858564432095" u="1"/>
        <n v="1.1012569206745011" u="1"/>
        <n v="5.2158714268479027" u="1"/>
        <n v="1.6383295506793407" u="1"/>
        <n v="0.70593392350929551" u="1"/>
        <n v="0.34884425690037069" u="1"/>
        <n v="2.4618121956280108" u="1"/>
        <n v="4.212152523820154" u="1"/>
        <n v="4.9487984992068794" u="1"/>
        <n v="5.7627259061983329" u="1"/>
        <n v="1.5757453649761066" u="1"/>
        <n v="7.9902755900953748" u="1"/>
        <n v="5.7423868735882204E-3" u="1"/>
        <n v="1.5513405379092957" u="1"/>
        <n v="1.4777761629448591" u="1"/>
        <n v="25.835668884889849" u="1"/>
        <n v="9.0078784653182781E-2" u="1"/>
        <n v="0.22995875798697815" u="1"/>
        <n v="0.243924906082469" u="1"/>
        <n v="62.405399235749726" u="1"/>
        <n v="1.1804275021969681" u="1"/>
        <n v="21.055991984215115" u="1"/>
        <n v="3.6403295298803666" u="1"/>
        <n v="0.43610638080792313" u="1"/>
        <n v="14.824612393695212" u="1"/>
        <n v="2.1467234664351759E-2" u="1"/>
        <n v="4.4628798286246196" u="1"/>
        <n v="0.30254311007541262" u="1"/>
        <n v="8.2236033925224647E-2" u="1"/>
        <n v="10.054011786322748" u="1"/>
        <n v="2.6603096056253781" u="1"/>
        <n v="87.82347458898272" u="1"/>
        <n v="14.619729073833" u="1"/>
        <n v="3.0010906605257004" u="1"/>
        <n v="0.68344197591618605" u="1"/>
        <n v="3.9871271160362651" u="1"/>
        <n v="0.84595751662579455" u="1"/>
        <n v="1.6135632537355331" u="1"/>
        <n v="9.3889211826736325" u="1"/>
        <n v="97.00788383265278" u="1"/>
        <n v="1.1907575288433163E-2" u="1"/>
        <n v="2.6101497410649936" u="1"/>
        <n v="0.29614674334000757" u="1"/>
        <n v="0.19503890030325996" u="1"/>
        <n v="23.44583043455248" u="1"/>
        <n v="9.9657192867559877E-2" u="1"/>
        <n v="1.233066014960652" u="1"/>
        <n v="5.6806082696473081E-2" u="1"/>
        <n v="11.953619563301643" u="1"/>
        <n v="2.1552705710833795" u="1"/>
        <n v="0.27024267594996432" u="1"/>
        <n v="1.3826503940828053E-2" u="1"/>
        <n v="57.5025536733732" u="1"/>
        <n v="16.502351458658854" u="1"/>
        <n v="0.84587509117388471" u="1"/>
        <n v="0.58050834890927461" u="1"/>
        <n v="105.38816950677925" u="1"/>
        <n v="26.798421082975526" u="1"/>
        <n v="4.3736684829352064E-2" u="1"/>
        <n v="1.0749476332794523" u="1"/>
        <n v="5.6026501865817124" u="1"/>
        <n v="216.94554722480788" u="1"/>
        <n v="7.2842643886524705" u="1"/>
        <n v="0.98349675637514689" u="1"/>
        <n v="3.8185814567780505" u="1"/>
        <n v="15.636919922116864" u="1"/>
        <n v="6.8790300477914528" u="1"/>
        <n v="0.19573052047529602" u="1"/>
        <n v="1.0134073657489" u="1"/>
        <n v="5.8143001844095776" u="1"/>
        <n v="8.8595018384523883E-2" u="1"/>
        <n v="1.8618037543102308" u="1"/>
        <n v="0.17611973024240765" u="1"/>
        <n v="4.6391780311950015" u="1"/>
        <n v="1.7456122924574866" u="1"/>
        <n v="4.3820728245049816" u="1"/>
        <n v="5.404532471710886" u="1"/>
        <n v="30.996869738946682" u="1"/>
        <n v="13.811541974676334" u="1"/>
        <n v="0.41726120404484668" u="1"/>
        <n v="98.529365350230108" u="1"/>
        <n v="8.4223967936860475" u="1"/>
        <n v="0.80559010855754321" u="1"/>
        <n v="1.6719887659374693" u="1"/>
        <n v="17.818583548612288" u="1"/>
        <n v="14.975883948732914" u="1"/>
        <n v="21.688307084272729" u="1"/>
        <n v="38.868335705229406" u="1"/>
        <n v="6.2061513929557756E-2" u="1"/>
        <n v="1.1015860593663755" u="1"/>
        <n v="10.334267553955939" u="1"/>
        <n v="0.60026251061551861" u="1"/>
        <n v="0.73496797173063289" u="1"/>
        <n v="1.9578133727385831" u="1"/>
        <n v="0.25429866467281975" u="1"/>
        <n v="4.1827309250337033" u="1"/>
        <n v="7.0524499766485615E-2" u="1"/>
        <n v="0.20374396758903274" u="1"/>
        <n v="1.8482071509803952E-2" u="1"/>
        <n v="10.837178220363958" u="1"/>
        <n v="1.1508494895211505" u="1"/>
        <n v="5.1746926504638093" u="1"/>
        <n v="93.582186596511633" u="1"/>
        <n v="4.2905034662695982" u="1"/>
        <n v="7.8726271654032051E-2" u="1"/>
        <n v="0.21730977755125674" u="1"/>
        <n v="5.9614439045304053" u="1"/>
        <n v="29.268974075496384" u="1"/>
        <n v="3.4638882242924073E-2" u="1"/>
        <n v="0.33650792835121829" u="1"/>
        <n v="9.9074173723794985" u="1"/>
        <n v="2.6287316041307558" u="1"/>
        <n v="9.5952183777962485" u="1"/>
        <n v="2.5904929988582327E-2" u="1"/>
        <n v="0.97866062439681711" u="1"/>
        <n v="0.17648348087732393" u="1"/>
        <n v="0.32672975093088569" u="1"/>
        <n v="7.4287443724950339" u="1"/>
        <n v="0.18116315955009166" u="1"/>
        <n v="1.4618253789050817" u="1"/>
        <n v="7.3101787002993079E-2" u="1"/>
        <n v="17.564694917796544" u="1"/>
        <n v="2.4324466050063154" u="1"/>
        <n v="0.26289533663628117" u="1"/>
        <n v="1.9535132981791867" u="1"/>
        <n v="0.38705276592119914" u="1"/>
        <n v="4.8484472768495595" u="1"/>
        <n v="74.297978971206291" u="1"/>
        <n v="1.3156370670580264E-2" u="1"/>
        <n v="6.3688413116735759E-2" u="1"/>
        <n v="0.69019456594721895" u="1"/>
        <n v="2.6400210877228467" u="1"/>
        <n v="0.58040314916673941" u="1"/>
        <n v="2.1088153415157458" u="1"/>
        <n v="0.79572982375998846" u="1"/>
        <n v="2.5781638239411544" u="1"/>
        <n v="2.004117567307925" u="1"/>
        <n v="4.0002922332193434" u="1"/>
        <n v="1.4340156692220625" u="1"/>
        <n v="4.6080908878213318E-2" u="1"/>
        <n v="0.37342405322292133" u="1"/>
        <n v="7.9930905331135209" u="1"/>
        <n v="9.6677183348616591" u="1"/>
        <n v="4.033908134338831" u="1"/>
        <n v="4.0339081343388328" u="1"/>
        <n v="1.2801769953602424" u="1"/>
        <n v="6.1743491852124963" u="1"/>
        <n v="392.79171981090803" u="1"/>
        <n v="39.368442826502374" u="1"/>
        <n v="109.78301431008289" u="1"/>
        <n v="83.572706342746386" u="1"/>
        <n v="20.338645052325745" u="1"/>
        <n v="0.33721280119864838" u="1"/>
        <n v="1.4647935076931289" u="1"/>
        <n v="2.0613270566471433" u="1"/>
        <n v="8.85935137053505" u="1"/>
        <n v="1.5459952924853577"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67">
  <r>
    <s v="RTVS"/>
    <s v="Rozhlas a televízia Slovenska"/>
    <s v="RTVS202134"/>
    <m/>
    <s v="Nákup tovaru Automatic Transfer Switch do rozhlasového regionálneho štúdia v Košiciach"/>
    <s v=" Automatic Transfer Switch je zariadenie zabezpečujúce nepretržité napájanie pre jednozdrojové zariadenia v serverovni v regionálnom štúdiu v KE"/>
    <s v="Cieľom je zabezpečenie nepretržitého napájania pre jednozdrojové zariadenia v serverovni"/>
    <s v="N/A"/>
    <s v="Zákon č. 532/2010 Z.z. o Rozhlase a televízii, §3 a §5"/>
    <s v="výroba"/>
    <x v="0"/>
    <s v="D IT infraštruktúra"/>
    <s v="D3 Obstaranie novej IT funkcionality"/>
    <s v="01 Investičný zámer"/>
    <x v="0"/>
    <s v="doplniť z preddefinovaného (vysvetlivky a rady)"/>
    <x v="0"/>
    <m/>
    <n v="1700"/>
    <n v="0"/>
    <n v="0"/>
    <n v="0"/>
    <n v="0"/>
    <n v="0"/>
    <n v="0"/>
    <n v="0"/>
    <n v="0"/>
    <n v="0"/>
    <n v="0"/>
    <n v="0"/>
    <s v="-"/>
    <n v="0"/>
    <n v="0"/>
    <n v="0"/>
    <n v="0"/>
    <n v="0"/>
    <n v="0"/>
    <n v="0"/>
    <n v="0"/>
    <n v="0"/>
    <n v="0"/>
    <n v="0"/>
    <m/>
    <n v="1"/>
    <x v="0"/>
    <s v="D3"/>
    <n v="6"/>
    <n v="0"/>
    <n v="1"/>
    <n v="1"/>
    <n v="0"/>
    <n v="0"/>
    <n v="1"/>
    <n v="1"/>
    <n v="0"/>
    <n v="1"/>
    <n v="0"/>
    <n v="0"/>
    <n v="1"/>
    <n v="1"/>
    <n v="1"/>
    <n v="0"/>
  </r>
  <r>
    <s v="RTVS"/>
    <s v="Rozhlas a televízia Slovenska"/>
    <s v="RTVS202193"/>
    <m/>
    <s v="Garantovaná energetická služba - Sro Mýtna"/>
    <s v=" Investičná akcia, kde financovanie rieši služba GES v celkovom objeme 2 500 00,00 eur bez DPH"/>
    <s v="Cieľom je energetická hospodárnosť "/>
    <s v="N/A"/>
    <s v="Zákon č. 532/2010 Z.z. o Rozhlase a televízii, §3 a §5"/>
    <s v="úspora"/>
    <x v="0"/>
    <s v="B Rekonštrukcia nehnuteľnosti"/>
    <s v="B3 Stavebná rekonštrukcia priestorov"/>
    <s v="07 V realizácii"/>
    <x v="0"/>
    <s v="doplniť z preddefinovaného (vysvetlivky a rady)"/>
    <x v="0"/>
    <m/>
    <n v="0"/>
    <n v="0"/>
    <n v="0"/>
    <n v="0"/>
    <n v="0"/>
    <n v="0"/>
    <n v="0"/>
    <n v="0"/>
    <n v="0"/>
    <n v="0"/>
    <n v="0"/>
    <n v="0"/>
    <s v="-"/>
    <n v="0"/>
    <n v="0"/>
    <n v="0"/>
    <n v="0"/>
    <n v="0"/>
    <n v="0"/>
    <n v="0"/>
    <n v="0"/>
    <n v="0"/>
    <n v="0"/>
    <n v="0"/>
    <m/>
    <n v="1"/>
    <x v="0"/>
    <s v="B3"/>
    <n v="5"/>
    <n v="1"/>
    <n v="1"/>
    <n v="0"/>
    <n v="0"/>
    <n v="0"/>
    <n v="1"/>
    <n v="1"/>
    <n v="0"/>
    <n v="1"/>
    <n v="0"/>
    <n v="0"/>
    <n v="1"/>
    <n v="1"/>
    <n v="0"/>
    <n v="0"/>
  </r>
  <r>
    <s v="DÚ"/>
    <s v="Divadelný ústav"/>
    <s v="DÚ202101"/>
    <s v="R"/>
    <s v="Technické zhodnotenie IS THEATRE.SK"/>
    <s v="Zámerom investície  je zvýšenie počtu záznamov, počtu zobrazení v databáze, skvalitnenie služieb pre širokú odbornú verejnosť."/>
    <s v="Cieľom je  vytvorenie užívateľsky komfortného systému a vytvorenie jednotnej zobrazovacej platformy pre všetky odborné databázy inštitúcie, ktoré budú spájať všetky  evidencie (archívne, múzejné a galerijné, knižničné ). Určená pre široku verejnosť  najmä divadlá, divadelníkov, školy, odborníkov na divadlo a kultúrnu politiku."/>
    <s v="N/A"/>
    <s v="Zákon č. 275/2006 Z.z. o informačných systémoch verejnej správy, §3 ods. 4 d)"/>
    <s v="Online prezentácia divadelnej činností spracovaných v  IS Theatre.sk pre širokú verejnosť ale najmä pre študentov, odborníkov, vedcov, stredné školy, vysoké školy.  Predpokladaný medziročný nárast  databázy je stanovený v kontrakte organizácie o 8% ročne."/>
    <x v="0"/>
    <s v="D IT infraštruktúra"/>
    <s v="D2 Zhodnotenie existujúceho špeciálneho HW/SW"/>
    <s v="08 Realizované"/>
    <x v="1"/>
    <s v="doplniť z preddefinovaného (vysvetlivky a rady)"/>
    <x v="1"/>
    <n v="1"/>
    <n v="7500"/>
    <n v="0"/>
    <n v="7500"/>
    <n v="0"/>
    <n v="0"/>
    <n v="0"/>
    <n v="0"/>
    <n v="0"/>
    <n v="0"/>
    <n v="0"/>
    <n v="0"/>
    <n v="0"/>
    <s v="náklady na digitalizáciu dokumentov a zbierkových predmetov, práce brigádnikov na prípravné práce na digitalizáciu a skenovanie niektorých dokumentov vo vlastnej réžii "/>
    <n v="84000"/>
    <n v="0"/>
    <n v="24000"/>
    <n v="30000"/>
    <n v="10000"/>
    <n v="10000"/>
    <n v="10000"/>
    <n v="0"/>
    <n v="0"/>
    <n v="0"/>
    <n v="0"/>
    <m/>
    <n v="1"/>
    <x v="0"/>
    <s v="D2"/>
    <n v="9"/>
    <n v="1"/>
    <n v="1"/>
    <n v="1"/>
    <n v="1"/>
    <n v="1"/>
    <n v="1"/>
    <n v="1"/>
    <n v="0"/>
    <n v="1"/>
    <n v="0"/>
    <n v="0"/>
    <n v="1"/>
    <n v="1"/>
    <n v="1"/>
    <n v="1"/>
  </r>
  <r>
    <s v="TASR"/>
    <s v="Tlačová agentúra Slovenskej republiky"/>
    <s v="TASR202101"/>
    <n v="1"/>
    <s v="Redakčný systém novej generácie"/>
    <s v=" Redakčný systém novej generácie má pokryť kompletný workflow práce so správami - od ich vytvorenia alebo prevzatia, cez všetky kroky redakčnej práce až po sprístupnenie odberateľom rôznymi komunikačnými kanálmi. Ide o základný výrobný nástroj TASR pre plnenie úloh vo verejnem záujem. "/>
    <s v="Odstránenie závislosti TASR od systému s vysokým rizikom fatálneho zlyhania.  Systém je z roku 1994 a jeho kompatibilita vyžaduje degradáciu novších systémov (osobných počítačov).                                               "/>
    <s v="N/A"/>
    <s v="Zákon č. 385/2008 Z.z. o Tlačovej agentúre Slovenskej republiky, §3 ods. 5"/>
    <s v="Počet správ vo verejnom záujme, 147000/rok"/>
    <x v="0"/>
    <s v="D IT infraštruktúra"/>
    <s v="D2 Zhodnotenie existujúceho špeciálneho HW/SW"/>
    <s v="02 Analýza / podkladová štúdia k investičnému zámeru"/>
    <x v="1"/>
    <s v="doplniť z preddefinovaného (vysvetlivky a rady)"/>
    <x v="0"/>
    <n v="1"/>
    <n v="867379"/>
    <n v="0"/>
    <n v="0"/>
    <n v="867379"/>
    <n v="0"/>
    <n v="0"/>
    <n v="0"/>
    <n v="0"/>
    <n v="0"/>
    <n v="0"/>
    <n v="0"/>
    <n v="0"/>
    <s v="Bežné výdavky súvisia s údržbou SW, supportom k licenciám, školeniami, nákladmi na priestory a energie a personálnymi nákladmi."/>
    <n v="54999"/>
    <n v="0"/>
    <n v="54999"/>
    <n v="0"/>
    <n v="0"/>
    <n v="0"/>
    <n v="0"/>
    <n v="0"/>
    <n v="0"/>
    <n v="0"/>
    <n v="0"/>
    <s v="TASR nemá žiadne investičné zámery, keďže TASR nedostala kapitálové prostriedky na Redakčný systém novej generácie, o ktoré opakovane žiadala. Napriek tomu, že ide havarijný stav, boli požiadavky TASR zamietnuté. TASR predložila tak štúdiu uskutočniteľnosti ako aj súhlasné stanovisko Úradu podpredsedu vlády pre informatizáciu. Posledné zamietavé stanovisko máme z MK SR zo dňa 2.9. 2020.                                                                   "/>
    <n v="0"/>
    <x v="0"/>
    <s v="D2"/>
    <n v="9"/>
    <n v="1"/>
    <n v="1"/>
    <n v="1"/>
    <n v="1"/>
    <n v="1"/>
    <n v="1"/>
    <n v="1"/>
    <n v="0"/>
    <n v="1"/>
    <n v="0"/>
    <n v="0"/>
    <n v="1"/>
    <n v="1"/>
    <n v="1"/>
    <n v="0"/>
  </r>
  <r>
    <s v="DÚ"/>
    <s v="Divadelný ústav"/>
    <s v="DÚ202102"/>
    <s v="R"/>
    <s v="Rozšírenie a výmena zastaralých serverov"/>
    <s v="Revitalizácia serverovne Divadleného ústavu z dôvodu zvýšenia bezpečnosti všetkých informačných systémov organizácie. Nákup diskového poľa - náhrada 8 ročného diskového poľa IBM DS3512. "/>
    <s v="Cieľom je  výmena už nepodporovaných programov a náhradných komponentov, ochrana dát všetkých databáz a webových stránok, bezpečné zálohovanie dát. "/>
    <s v="N/A"/>
    <s v="Zákon č. 95/2019 Z.z. o informačných technológiách vo verejnej správe, §24 "/>
    <s v="Zníženie nákladov na opravy, nákupy externých diskov   8 ks/ á 106 €  - cca 800 €/rok "/>
    <x v="1"/>
    <s v="D IT infraštruktúra"/>
    <s v="D1 Nákup štandardnej IT techniky"/>
    <s v="08 Realizované"/>
    <x v="1"/>
    <s v="doplniť z preddefinovaného (vysvetlivky a rady)"/>
    <x v="1"/>
    <n v="1"/>
    <n v="2800"/>
    <n v="0"/>
    <n v="2800"/>
    <n v="0"/>
    <n v="0"/>
    <n v="0"/>
    <n v="0"/>
    <n v="0"/>
    <n v="0"/>
    <n v="0"/>
    <n v="0"/>
    <n v="0"/>
    <s v="-"/>
    <n v="0"/>
    <n v="0"/>
    <n v="0"/>
    <n v="0"/>
    <n v="0"/>
    <n v="0"/>
    <n v="0"/>
    <n v="0"/>
    <n v="0"/>
    <n v="0"/>
    <n v="0"/>
    <m/>
    <n v="1"/>
    <x v="0"/>
    <s v="D1"/>
    <n v="9"/>
    <n v="1"/>
    <n v="1"/>
    <n v="1"/>
    <n v="1"/>
    <n v="1"/>
    <n v="1"/>
    <n v="1"/>
    <n v="0"/>
    <n v="1"/>
    <n v="0"/>
    <n v="1"/>
    <n v="0"/>
    <n v="1"/>
    <n v="1"/>
    <n v="1"/>
  </r>
  <r>
    <s v="PÚ SR"/>
    <s v="Pamiatkový úrad SR"/>
    <s v="PÚSR202201"/>
    <s v="R"/>
    <s v="Plán obnovy a odolnosti "/>
    <s v="„Reforma zvýšenia transparentnosti a zefektívnenia rozhodnutí Pamiatkového úradu SR“ komponet 2 v rámci Plánu obnovy a odolnosti"/>
    <s v="Zvýšiť predvídateľnosť rozhodnutí PU SR, podporiť rozvoj komerčného trhu s nehnuteľnými pamiatkami a zároveň zvýšiť systematickosť rekonštrukcií pamiatok vo verejnom vlastníctve vykonaním pasportizácie pamiatok z hľadiska diagnostiky ich stavebnotechnického stavu. "/>
    <s v="N/A"/>
    <s v="POO bol schválený na základe kritérií Nariadenia európskeho parlamentu a rady (EÚ) 2021/241 z 12. februára 2021, ktorým sa zriaďuje mechanizmus na podporu obnovy a odolnosti. Pre oblasť kultúry boli v Pláne obnovy a odolnosti vypracované míľniky a ciele v rámci komponentu 2: Obnova budov._x000a_Zákon č. 368/2021 Z. z. o mechanizme na podporu obnovy a odolnosti."/>
    <s v="a. Vypracovanie metodík pre rozhodovací proces PU SR (počet 3)_x000a_b. Pasportizácia relevantných štátnych pamiatkových budov (počet 1000) "/>
    <x v="0"/>
    <s v="G Reformný zámer"/>
    <s v="G Reformný zámer"/>
    <s v="07 V realizácii"/>
    <x v="1"/>
    <s v="doplniť z preddefinovaného (vysvetlivky a rady)"/>
    <x v="1"/>
    <n v="1"/>
    <n v="389652"/>
    <n v="0"/>
    <n v="0"/>
    <n v="389652"/>
    <n v="0"/>
    <n v="0"/>
    <n v="0"/>
    <n v="0"/>
    <n v="0"/>
    <n v="0"/>
    <n v="0"/>
    <n v="0"/>
    <s v="Zabezpečenie koplexného a plynulého vykonávania plánovaných aktivít a zrealizovanie cieľov Plánu obnovy a odolnosti"/>
    <n v="5430646"/>
    <n v="0"/>
    <n v="2629446"/>
    <n v="2801200"/>
    <n v="0"/>
    <n v="0"/>
    <n v="0"/>
    <n v="0"/>
    <n v="0"/>
    <n v="0"/>
    <n v="0"/>
    <s v="Celková suma na realizáciu POO neobsahuje sumu DPH ktorá činí celkom 208 055 EUR na r. 2022 - 2023., ktorá je rozpočtovaná samostatne v rámci Systému implmentácie PPO._x000a_celková suma PPO činí v rátane DPH činí  6 028 353 EUR_x000a__x000a_Celkové bežné výdavbky zahrňujú aj výdavky typu 610,620 na mzdové náklady 70 zamestnancov._x000a_"/>
    <n v="0"/>
    <x v="0"/>
    <s v="G"/>
    <n v="9"/>
    <n v="1"/>
    <n v="1"/>
    <n v="1"/>
    <n v="1"/>
    <n v="1"/>
    <n v="1"/>
    <n v="1"/>
    <n v="0"/>
    <n v="1"/>
    <n v="0"/>
    <n v="0"/>
    <n v="1"/>
    <n v="1"/>
    <n v="1"/>
    <n v="1"/>
  </r>
  <r>
    <s v="SNM"/>
    <s v="SNM - Generálne riaditeľstvo"/>
    <s v="SNMGR202102"/>
    <n v="3"/>
    <s v="Budovy na Žižkovej"/>
    <s v="1. Ide o zbúranie jestvujúceho objektu Energobloku - a výstavbu nového objektu - &quot;Centrum muzejných štúdií&quot;_x000a_2. Výstavba budovy na mieste súčasného parkoviska (parc. č. 936, 937, 938, k. ú. Staré Mesto)  - &quot;Knižnica&quot;"/>
    <s v="Vybudovanie moderných pracovísk pre knižnicu, archív, administratívne priestory,  reštaurátorské pracovisko. "/>
    <m/>
    <s v="Prgramové vyhlásenie vlády SR 2020 - 2024"/>
    <s v="Vybudovanie nových objektov - &quot;Centrum muzejných štúdií&quot; a &quot;Knižnice&quot;"/>
    <x v="0"/>
    <s v="A Nákup alebo výstavba nehnuteľnosti"/>
    <s v="A2 Výstavba budovy"/>
    <s v="01 Investičný zámer"/>
    <x v="1"/>
    <s v="doplniť z preddefinovaného (vysvetlivky a rady)"/>
    <x v="0"/>
    <n v="1"/>
    <n v="20000000"/>
    <n v="1000000"/>
    <n v="0"/>
    <n v="0"/>
    <n v="200000"/>
    <n v="300000"/>
    <n v="500000"/>
    <n v="9000000"/>
    <n v="10000000"/>
    <n v="0"/>
    <n v="0"/>
    <n v="0"/>
    <s v="-"/>
    <n v="0"/>
    <n v="0"/>
    <n v="0"/>
    <n v="0"/>
    <n v="0"/>
    <n v="0"/>
    <n v="0"/>
    <n v="0"/>
    <n v="0"/>
    <n v="0"/>
    <n v="0"/>
    <m/>
    <n v="0"/>
    <x v="1"/>
    <s v="A2"/>
    <n v="7"/>
    <n v="1"/>
    <n v="1"/>
    <n v="0"/>
    <n v="1"/>
    <n v="1"/>
    <n v="0"/>
    <n v="0"/>
    <n v="0"/>
    <n v="1"/>
    <n v="0"/>
    <n v="0"/>
    <n v="1"/>
    <n v="1"/>
    <n v="1"/>
    <n v="0"/>
  </r>
  <r>
    <s v="SNK"/>
    <s v="Slovenská národná knižnica"/>
    <s v="SNK202109"/>
    <n v="8"/>
    <s v="IZ – Rekonštrukcia, modernizácia a prístavba budovy SNK"/>
    <s v="1. Kompletná rekonštrukcia a modernizácia sídelnej budovy – rozvody EI, vody, kanalizácie, podláh, stropov, technologických zariadení objektu a depozitárnych priestorov vo výškovej časti objektu sídelnej budovy.       2. Prístavba sídelnej budovy s cieľom zabezpečiť nárast kapacít na uchovávanie a ochranu knižničných dokumentov na dobu cca 40 rokov s vytvorením optimálnych klimatických, svetelných a bezpečnostných podmienok na jeho ochranu."/>
    <s v="Prostredníctvom rekonštrukcie a modernizácie zabezpečiť prevádzkové priestory a pracovné prostredie na úrovni doby. Osobitný dôraz bude kladený na rekonštrukciu a modernizáciu depozitárov vo výškovej časti budovy s cieľom zabezpečiť svetelné a klimatické podmienky vhodné pre dlhodobé uloženie knižničných dokumentov vo výškovej časti budovy. V prístavbe vybudovať moderné priestory pre uloženie a ochranu knižničných dokumentov vč. historických. Investičný zámer počíta  s komplexným IT riešením podpory procesov prebiehajúcich v inštitúcii. Cieľom je vybudovať národnú knižnicu na úrovni 21. storočia, tak ako sa o to snažia všetky štáty EU a sveta."/>
    <s v="N/A"/>
    <s v="Stratégia na rekonštrukciu modernizáciu a prístavbu budovy SNK; Zákon č. 126/2015 Z.z. o knižniciach §4 ods. 2 c) a §6 ods. 2; Uznesenie vlády SR č. 943/2007; Uznesenie vlády SR č. 177/2010; Uznesenie vlády SR č. 620/2014"/>
    <s v="Kompletne rekonštruovaná a modernizovaná AB a výšková budova. Vybudovanie prístavby pre uloženie knižničných dokumentov v moderných priestorov podľa súčasných svetových trendov. Nárast plochy depozitov v prístavbe cca 21 000 m2."/>
    <x v="0"/>
    <s v="B Rekonštrukcia nehnuteľnosti"/>
    <s v="B1 Komplexná rekonštrukcia"/>
    <s v="01 Investičný zámer"/>
    <x v="1"/>
    <s v="doplniť z preddefinovaného (vysvetlivky a rady)"/>
    <x v="0"/>
    <n v="1"/>
    <n v="590000"/>
    <n v="0"/>
    <n v="0"/>
    <n v="0"/>
    <n v="90000"/>
    <n v="50000"/>
    <n v="250000"/>
    <n v="200000"/>
    <n v="0"/>
    <n v="0"/>
    <n v="0"/>
    <n v="0"/>
    <s v="-"/>
    <n v="0"/>
    <n v="0"/>
    <n v="0"/>
    <n v="0"/>
    <n v="0"/>
    <n v="0"/>
    <n v="0"/>
    <n v="0"/>
    <n v="0"/>
    <n v="0"/>
    <n v="0"/>
    <s v="Druh investície – nehnuteľnosť – modernizácia,  nehnuteľnosť dostavba.                                      Rok 2023 – vypracovanie štúdie uskutočniteľnosti.                                                                     Roky 2024 – 2025 – súťaž návrhov , vypracovanie dokumentácie stavebného zámeru, vrátane prípravných a projektových prác.                                                                                       Rok 2026 – vypracovanie dokumentácie pre územné rozhodnutie (prístavba).     Pozn. Uvedené sumy sú použité z Návrhu stratégie na R,M a Pr. Budovy SNK"/>
    <n v="0"/>
    <x v="0"/>
    <s v="B1"/>
    <n v="9"/>
    <n v="1"/>
    <n v="1"/>
    <n v="1"/>
    <n v="1"/>
    <n v="1"/>
    <n v="1"/>
    <n v="1"/>
    <n v="0"/>
    <n v="1"/>
    <n v="0"/>
    <n v="0"/>
    <n v="1"/>
    <n v="1"/>
    <n v="1"/>
    <n v="0"/>
  </r>
  <r>
    <s v="PÚ SR"/>
    <s v="Pamiatkový úrad SR"/>
    <s v="PÚSR202104"/>
    <n v="4"/>
    <s v="Rekonštrukcia garáží KPÚ Trnava ako súčasť Depozitára archeologických nálezov "/>
    <s v="Adaptácia garáží  na uskladnenie archeologických nálezov "/>
    <s v="Vytvorenie dalších skladových priestorov pri Depozitári archeologických nálezov "/>
    <s v="N/A"/>
    <s v="Zákon č. 49/2002 Z.z. o ochrane pamiatkového fondu, §40"/>
    <s v="Zachovanie kultúrneho dedičstva SR uskladnenie archeologických nálezov v počte 600 krabíc"/>
    <x v="0"/>
    <s v="B Rekonštrukcia nehnuteľnosti"/>
    <s v="B2 Stavebná reprofilizácia priestorov"/>
    <s v="02 Analýza / podkladová štúdia k investičnému zámeru"/>
    <x v="1"/>
    <s v="doplniť z preddefinovaného (vysvetlivky a rady)"/>
    <x v="0"/>
    <n v="1"/>
    <n v="325000"/>
    <n v="5000"/>
    <n v="0"/>
    <n v="0"/>
    <n v="211000"/>
    <n v="60000"/>
    <n v="54000"/>
    <n v="0"/>
    <n v="0"/>
    <n v="0"/>
    <n v="0"/>
    <n v="0"/>
    <s v="Zabezpečenie inventáru po stavebných prácach na objekte garáží pre depozitár,  regále a nábytok, svetlá, HP, univerzálne klúče,  ide o tovar ktorý nie je hmotný investičný majetok. "/>
    <n v="50000"/>
    <n v="0"/>
    <n v="50000"/>
    <n v="0"/>
    <n v="0"/>
    <n v="0"/>
    <n v="0"/>
    <n v="0"/>
    <n v="0"/>
    <n v="0"/>
    <n v="0"/>
    <m/>
    <n v="0"/>
    <x v="0"/>
    <s v="B2"/>
    <n v="9"/>
    <n v="1"/>
    <n v="1"/>
    <n v="1"/>
    <n v="1"/>
    <n v="1"/>
    <n v="1"/>
    <n v="1"/>
    <n v="0"/>
    <n v="1"/>
    <n v="0"/>
    <n v="0"/>
    <n v="1"/>
    <n v="1"/>
    <n v="1"/>
    <n v="0"/>
  </r>
  <r>
    <s v="UKB"/>
    <s v="Univerzitná knižnica v Bratislave"/>
    <s v="UKB202101"/>
    <s v="R"/>
    <s v="Odstránenie dlhodobého havarijného stavu – Dátové úložisko v UKB"/>
    <s v="UKB prevádzkuje systém digitálnej knižnice, prostredníctvom ktorého je v súčasnom období sprístupnených viac ako 1,5 milióna zdigitalizovaných strán historických slovenských periodík a iných vzácnych knižničných dokumentov (napr. unikátna Bačagićova zapísaná v medzinárodnom registri Pamäť sveta UNESCO). Systém digitálnej knižnice je už dlhodobo prevádzkovaný na zastaranej technike, pričom v kritickom havarijnom stave sa nachádza diskové pole IBM NetApp N6210 150 TB, ktoré po neodstrániteľnej poruche na radičoch pracuje v krízovom režime. Funkčné a kapacitne dostačujúce diskové pole je nevyhnutným predpokladom pre prevádzku digitálnej knižnice, ale aj ďalších dôležitých systémov IKT UKB (licencované zdroje, e-mail, registračný systém, www stránka UKB, interný cloud, Profil slovenskej kultúry). Diskové pole UKB malo už v minulosti dlhodobo technické výpadky, dochádzalo k narušeniu komunikácie s diskovým poľom, čo spôsobovalo prerušenie poskytovania niektorých základných služieb používateľom knižnice. Poskytovanie moderných knižničných služieb nie je v súčasnom období možné bez vhodnej a spoľahlivej infraštruktúry a IKT. Súčasná kapacita diskového poľa (cca 120 TB) už nie je pre sprístupňovanie veľkého objemu digitálnych dát dostatočná. Z dôvodu havarijného stavu a výpadku diskového poľa v septembri 2020 bola niekoľko mesiacov pre používateľov nedostupná Digitálna knižnica UKB, čo bolo zo strany akademickej aj používateľskej obce negatívne vnímané. Pre obnovu stabilnej a bezpečnej prevádzky základných IT služieb je nevyhnutné vymeniť komponenty serverovej infraštruktúry. Požiadavky na servery: 3 ks (45 000 €), 2x cpu 5218R, 192GB RAM, 25GbE ethernet, 2 porty. Požiadavky na storage – diskové pole (1 ks): 25/10GbE iscsi, SSD, tiering, dynamický raid, navrhované varianty 200 TB. Požiadavky na network switch (2ks): 25GbE switch, 16 portov. Požiadavky na spotrebný inštalačný materiál (napr. káble 10 ks) a inštalačné a konfiguračné práce: 25GbE SFP28 – 2,5m."/>
    <s v="Cieľom je odstránenie dlhodobého havarijného stavu zakúpením nového kapacitne a technologicky vyhovujúceho hardvéru pre potreby Dátového úložiska UKB."/>
    <s v="N/A"/>
    <s v="Stratégia rozvoja slovenského knihovníctva na roky 2015 – 2020, /strategická oblasť č. 3/ priorita 3.4 opatrenie 3.4.1"/>
    <s v="Zníženie počtu krátkodobých a dlhodobých výpadkov diskového poľa, 10/rok"/>
    <x v="0"/>
    <s v="D IT infraštruktúra"/>
    <s v="D2 Zhodnotenie existujúceho špeciálneho HW/SW"/>
    <s v="08 Realizované"/>
    <x v="1"/>
    <s v="doplniť z preddefinovaného (vysvetlivky a rady)"/>
    <x v="1"/>
    <n v="1"/>
    <n v="125000"/>
    <n v="0"/>
    <n v="77277.600000000006"/>
    <n v="47722.400000000001"/>
    <n v="0"/>
    <n v="0"/>
    <n v="0"/>
    <n v="0"/>
    <n v="0"/>
    <n v="0"/>
    <n v="0"/>
    <n v="0"/>
    <s v="-"/>
    <n v="0"/>
    <n v="0"/>
    <n v="0"/>
    <n v="0"/>
    <n v="0"/>
    <n v="0"/>
    <n v="0"/>
    <n v="0"/>
    <n v="0"/>
    <n v="0"/>
    <n v="0"/>
    <m/>
    <n v="0"/>
    <x v="0"/>
    <s v="D2"/>
    <n v="9"/>
    <n v="1"/>
    <n v="1"/>
    <n v="1"/>
    <n v="1"/>
    <n v="1"/>
    <n v="1"/>
    <n v="1"/>
    <n v="0"/>
    <n v="1"/>
    <n v="0"/>
    <n v="0"/>
    <n v="1"/>
    <n v="1"/>
    <n v="1"/>
    <n v="1"/>
  </r>
  <r>
    <s v="RTVS"/>
    <s v="Rozhlas a televízia Slovenska"/>
    <s v="RTVS202105"/>
    <m/>
    <s v="Výmena hlavného produkčného televízneho diskového poľa "/>
    <s v="Aktuálne technológie diskové polia sú za horizontom životnosti a pre potreby uchovávania dát, vrátane dát z televízneho vysielania. Je nevyhnutná výmena týchto častí diskového poľa._x000a_"/>
    <s v="Cieľom je zachovať kontinuitu poskytovania dát pre televízne vysielanie a výrobu."/>
    <s v="N/A"/>
    <s v="Zákon č. 532/2010 Z.z. o Rozhlase a televízii, §3 a §5"/>
    <s v="výroba/úspora"/>
    <x v="1"/>
    <s v="D IT infraštruktúra"/>
    <s v="D1 Nákup štandardnej IT techniky"/>
    <s v="07 V realizácii"/>
    <x v="1"/>
    <s v="doplniť z preddefinovaného (vysvetlivky a rady)"/>
    <x v="1"/>
    <n v="1"/>
    <n v="162000"/>
    <n v="0"/>
    <n v="0"/>
    <n v="162000"/>
    <n v="0"/>
    <n v="0"/>
    <n v="0"/>
    <n v="0"/>
    <n v="0"/>
    <n v="0"/>
    <n v="0"/>
    <n v="0"/>
    <s v="-"/>
    <n v="0"/>
    <n v="0"/>
    <n v="0"/>
    <n v="0"/>
    <n v="0"/>
    <n v="0"/>
    <n v="0"/>
    <n v="0"/>
    <n v="0"/>
    <n v="0"/>
    <n v="0"/>
    <m/>
    <n v="0"/>
    <x v="0"/>
    <s v="D1"/>
    <n v="8"/>
    <n v="1"/>
    <n v="1"/>
    <n v="1"/>
    <n v="0"/>
    <n v="1"/>
    <n v="1"/>
    <n v="1"/>
    <n v="0"/>
    <n v="1"/>
    <n v="0"/>
    <n v="1"/>
    <n v="0"/>
    <n v="1"/>
    <n v="1"/>
    <n v="1"/>
  </r>
  <r>
    <s v="SNG"/>
    <s v="Slovenská národná galéria"/>
    <s v="SNG202202"/>
    <n v="9"/>
    <s v="Akvizícia zbierkových predmetov a knižničných fondov"/>
    <s v="Akvizícia zbierkových predmetov a knižničných fondov"/>
    <s v="Akvizícia zbierkových predmetov a knižničných fondov"/>
    <s v="N/A"/>
    <m/>
    <m/>
    <x v="1"/>
    <s v="E Umelecké akvizície a licencie"/>
    <s v="E3 Akvizícia zbierkových predmetov"/>
    <s v="07 V realizácii"/>
    <x v="1"/>
    <s v="doplniť z preddefinovaného (vysvetlivky a rady)"/>
    <x v="1"/>
    <n v="1"/>
    <n v="31000"/>
    <n v="0"/>
    <n v="0"/>
    <n v="31000"/>
    <n v="0"/>
    <n v="0"/>
    <n v="0"/>
    <n v="0"/>
    <n v="0"/>
    <n v="0"/>
    <n v="0"/>
    <n v="0"/>
    <s v="-"/>
    <n v="0"/>
    <n v="0"/>
    <n v="0"/>
    <n v="0"/>
    <n v="0"/>
    <n v="0"/>
    <n v="0"/>
    <n v="0"/>
    <n v="0"/>
    <n v="0"/>
    <n v="0"/>
    <m/>
    <n v="1"/>
    <x v="0"/>
    <s v="E3"/>
    <n v="8"/>
    <n v="1"/>
    <n v="1"/>
    <n v="1"/>
    <n v="1"/>
    <n v="1"/>
    <n v="1"/>
    <n v="1"/>
    <n v="0"/>
    <n v="1"/>
    <n v="0"/>
    <n v="1"/>
    <n v="0"/>
    <n v="0"/>
    <n v="1"/>
    <n v="1"/>
  </r>
  <r>
    <s v="SCD"/>
    <s v="Slovenské centrum dizajnu"/>
    <s v="SCD202106"/>
    <n v="6"/>
    <s v="Akvizícia zbierkových predmetov SMD SCD  - v súlade s Dodatkom č. 1 ku Kontraktu SCD s MK SR"/>
    <s v="Akvizícia zbierkových predmetov Slovenského múzea dizajnu SCD v súlade s akvizičným plánom SMD"/>
    <s v="Zber a odborné spravovanie zbierok SMD v súlade s dlhodobým akvizičným plánom SMD vyplývajúcim zo stratégie budovania zbierok SMD - účel:  záchrana kultúrneho dedičstva"/>
    <s v="N/A"/>
    <s v="Dodatok č. 1 ku Kontraktu SCD s MK SR na rok 2021; Zákon č. 206/2009 Z.z. o múzeách a o galériách a o ochrane predmetov kultúrnej hodnoty"/>
    <s v="počet zbierkových predmetov - ročne  20-50 ks"/>
    <x v="1"/>
    <s v="E Umelecké akvizície a licencie"/>
    <s v="E3 Akvizícia zbierkových predmetov"/>
    <s v="08 Realizované"/>
    <x v="1"/>
    <s v="doplniť z preddefinovaného (vysvetlivky a rady)"/>
    <x v="1"/>
    <n v="1"/>
    <n v="5000"/>
    <n v="0"/>
    <n v="5000"/>
    <n v="0"/>
    <n v="0"/>
    <n v="0"/>
    <n v="0"/>
    <n v="0"/>
    <n v="0"/>
    <n v="0"/>
    <n v="0"/>
    <n v="0"/>
    <s v="-"/>
    <n v="0"/>
    <n v="0"/>
    <n v="0"/>
    <n v="0"/>
    <n v="0"/>
    <n v="0"/>
    <n v="0"/>
    <n v="0"/>
    <n v="0"/>
    <n v="0"/>
    <n v="0"/>
    <m/>
    <n v="1"/>
    <x v="0"/>
    <s v="E3"/>
    <n v="9"/>
    <n v="1"/>
    <n v="1"/>
    <n v="1"/>
    <n v="1"/>
    <n v="1"/>
    <n v="1"/>
    <n v="1"/>
    <n v="0"/>
    <n v="1"/>
    <n v="0"/>
    <n v="1"/>
    <n v="0"/>
    <n v="1"/>
    <n v="1"/>
    <n v="1"/>
  </r>
  <r>
    <s v="SÚH"/>
    <s v="Slovenská ústredná hvezdáreň Hurbanovo"/>
    <s v="SÚH202202"/>
    <m/>
    <s v="Akvizícia"/>
    <s v="Akvizícia zbierkových predmetov v Slovenskej ústrednej hvezdárne Hurbanovo"/>
    <s v="Akvizícia zbierkových predmetov v Slovenskej ústrednej hvezdárne Hurbanovo"/>
    <s v="N/A"/>
    <m/>
    <m/>
    <x v="1"/>
    <s v="E Umelecké akvizície a licencie"/>
    <s v="E3 Akvizícia zbierkových predmetov"/>
    <s v="07 V realizácii"/>
    <x v="1"/>
    <s v="doplniť z preddefinovaného (vysvetlivky a rady)"/>
    <x v="1"/>
    <n v="1"/>
    <n v="10000"/>
    <n v="0"/>
    <n v="0"/>
    <n v="10000"/>
    <n v="0"/>
    <n v="0"/>
    <n v="0"/>
    <n v="0"/>
    <n v="0"/>
    <n v="0"/>
    <n v="0"/>
    <n v="0"/>
    <s v="-"/>
    <n v="0"/>
    <n v="0"/>
    <n v="0"/>
    <n v="0"/>
    <n v="0"/>
    <n v="0"/>
    <n v="0"/>
    <n v="0"/>
    <n v="0"/>
    <n v="0"/>
    <n v="0"/>
    <m/>
    <n v="1"/>
    <x v="0"/>
    <s v="E3"/>
    <n v="7"/>
    <n v="1"/>
    <n v="1"/>
    <n v="1"/>
    <n v="0"/>
    <n v="1"/>
    <n v="1"/>
    <n v="1"/>
    <n v="0"/>
    <n v="1"/>
    <n v="0"/>
    <n v="1"/>
    <n v="0"/>
    <n v="0"/>
    <n v="1"/>
    <n v="1"/>
  </r>
  <r>
    <s v="SNM"/>
    <s v="SNM - SK"/>
    <s v="SNMSK202103"/>
    <n v="1"/>
    <s v="Akvizície zbierkových predmetov"/>
    <s v="Akvizičná činnosť je systematický proces získavania predmetov kultúrnej hodnoty na účel ich trvalého uchovávania, následného odborného spravovania a vedeckého skúmania."/>
    <s v="Cieľom nadobúdania zbierkových predmetov je využiť ich informačnú a výpovednú vedeckú, historickú, kultúrnu a umeleckú hodnotu v prezentačných a výchovno-vzdelávacích aktivitách múzea."/>
    <m/>
    <s v="Zriaďovacia listina SNM, Čl.1 bod 3 pís.a)"/>
    <s v="Merateľný ukazovateľ nie je relevantný, jedná sa o akvizičnú činnosť všetkých organizačných zložiek SNM"/>
    <x v="1"/>
    <s v="E Umelecké akvizície a licencie"/>
    <s v="E3 Akvizícia zbierkových predmetov"/>
    <s v="01 Investičný zámer"/>
    <x v="1"/>
    <s v="doplniť z preddefinovaného (vysvetlivky a rady)"/>
    <x v="0"/>
    <n v="1"/>
    <n v="1010000"/>
    <n v="0"/>
    <n v="10000"/>
    <n v="350000"/>
    <n v="200000"/>
    <n v="200000"/>
    <n v="200000"/>
    <n v="200000"/>
    <n v="0"/>
    <n v="0"/>
    <n v="0"/>
    <n v="0"/>
    <s v="-"/>
    <n v="0"/>
    <n v="0"/>
    <n v="0"/>
    <n v="0"/>
    <n v="0"/>
    <n v="0"/>
    <n v="0"/>
    <n v="0"/>
    <n v="0"/>
    <n v="0"/>
    <n v="0"/>
    <m/>
    <n v="0"/>
    <x v="1"/>
    <s v="E3"/>
    <n v="7"/>
    <n v="0"/>
    <n v="1"/>
    <n v="1"/>
    <n v="1"/>
    <n v="1"/>
    <n v="0"/>
    <n v="0"/>
    <n v="0"/>
    <n v="1"/>
    <n v="0"/>
    <n v="1"/>
    <n v="0"/>
    <n v="1"/>
    <n v="1"/>
    <n v="0"/>
  </r>
  <r>
    <s v="SNM"/>
    <s v="SNM - Múzeá v Martine"/>
    <s v="SNMMM202204"/>
    <n v="7"/>
    <s v="Záchrana archeologických pamiatok doby kamennej v Turci"/>
    <s v="archeologický výskum v piatich náleziskách v regióne Turiec"/>
    <s v="zabezpečenie archeologického výskumu za účelom záchrany a preskúmania ohrozených archeologických pamiatok v regióne Turiec"/>
    <s v="N/A"/>
    <s v="Zákon č. 206/2009 Z.z. o múzeách a o galériách a o ochrane predmetov kultúrnej hodnoty"/>
    <s v="záchrana zbierkových predmetov "/>
    <x v="0"/>
    <s v="C Stroje, prístroje a zariadenia"/>
    <s v="C91 Technické vybavenie dielní"/>
    <s v="01 Investičný zámer"/>
    <x v="1"/>
    <s v="doplniť z preddefinovaného (vysvetlivky a rady)"/>
    <x v="0"/>
    <n v="1"/>
    <n v="0"/>
    <n v="0"/>
    <n v="0"/>
    <n v="0"/>
    <n v="0"/>
    <n v="0"/>
    <n v="0"/>
    <n v="0"/>
    <n v="0"/>
    <n v="0"/>
    <n v="0"/>
    <n v="0"/>
    <s v="výdavky na výskum - nákup vybavenia, cestovné výdavky"/>
    <n v="5500"/>
    <n v="0"/>
    <n v="5500"/>
    <n v="0"/>
    <n v="0"/>
    <n v="0"/>
    <n v="0"/>
    <n v="0"/>
    <n v="0"/>
    <n v="0"/>
    <n v="0"/>
    <m/>
    <n v="1"/>
    <x v="0"/>
    <s v="C91"/>
    <n v="8"/>
    <n v="1"/>
    <n v="1"/>
    <n v="0"/>
    <n v="1"/>
    <n v="1"/>
    <n v="1"/>
    <n v="1"/>
    <n v="0"/>
    <n v="1"/>
    <n v="0"/>
    <n v="0"/>
    <n v="1"/>
    <n v="1"/>
    <n v="1"/>
    <n v="0"/>
  </r>
  <r>
    <s v="SNM"/>
    <s v="SNM - MUK Svidník"/>
    <s v="SNMMUKS202104"/>
    <n v="2"/>
    <s v="Revitalizácia parku v Galérii Dezidera Millyho"/>
    <s v="Architektonická štúdia záhradného parku v Galérii Dezidera Millyho - vypracovanie"/>
    <s v="Revitalizácia exteriérovej zelene, nová výsadba a osadenie parkového mobiliáru"/>
    <s v="N/A"/>
    <s v="Zákon č. 206/2009 Z.z. o múzeách a o galériách a o ochrane predmetov kultúrnej hodnoty, §16 ods. 1 a)"/>
    <s v="Estetická úprava areálu, zvýšenie počtu návštevníkov o 10%, podujatí o 10%"/>
    <x v="0"/>
    <s v="B Rekonštrukcia nehnuteľnosti"/>
    <s v="B5 Rekonštrukcia extravilánu"/>
    <s v="01 Investičný zámer"/>
    <x v="1"/>
    <s v="doplniť z preddefinovaného (vysvetlivky a rady)"/>
    <x v="0"/>
    <n v="1"/>
    <n v="117600"/>
    <n v="0"/>
    <n v="0"/>
    <n v="60000"/>
    <n v="57600"/>
    <n v="0"/>
    <n v="0"/>
    <n v="0"/>
    <n v="0"/>
    <n v="0"/>
    <n v="0"/>
    <n v="0"/>
    <s v="-"/>
    <n v="0"/>
    <n v="0"/>
    <n v="0"/>
    <n v="0"/>
    <n v="0"/>
    <n v="0"/>
    <n v="0"/>
    <n v="0"/>
    <n v="0"/>
    <n v="0"/>
    <n v="0"/>
    <m/>
    <n v="0"/>
    <x v="0"/>
    <s v="B5"/>
    <n v="9"/>
    <n v="1"/>
    <n v="1"/>
    <n v="1"/>
    <n v="1"/>
    <n v="1"/>
    <n v="1"/>
    <n v="1"/>
    <n v="0"/>
    <n v="1"/>
    <n v="0"/>
    <n v="0"/>
    <n v="1"/>
    <n v="1"/>
    <n v="1"/>
    <n v="0"/>
  </r>
  <r>
    <s v="SNG"/>
    <s v="Slovenská národná galéria"/>
    <s v="SNG202102"/>
    <n v="2"/>
    <s v="Galéria Ľudovíta Fullu v Ružomberku - projekt obnovy a rekonštrukcie"/>
    <s v="Budova GĽF je špecifická už samotnými okolnosťami svojho vzniku. Bola postavená štátom (na zelenej lúke) ako prvá galéria na Slovensku primárne s galerijným účelom (white cube). Vznikla však nielen na vystavovanie diel, ktoré vo veľkorysom počte Fulla daroval SR, ale bola aj domovom samotného umelca až do jeho smrti. Od svojho vzniku neprešla komplexnou obnovou. Najzávažnejším problémom objektu je narušenie statiky. To sa prejavuje poklesom budovy a veľkou horizontálnou trhlinou v obvodovej stene. Porušená je v átriu, v dôsledku čoho zateká do priestorov pod jeho úrovňou. Sekundárne má nerovnomerné sadanie objektu dopad na deformáciu pôvodných okenných konštrukcií v celom objekte, v niektorých praskajú sklenené výplne. Kvôli nakláňaniu objektu sa zároveň porušil zamurovaný zvod dažďovej vody zo strechy, takže do výstavnej siene na prízemí pri prívalových dažďoch intenzívne zateká. Statik konštatoval opotrebovanie pylónov nesúcich charakteristickú konzolu 2. nadzemného podlažia, kde sa nachádza stála expozícia diel ĽF. _x000a_V celom objekte je nevyhovujúca a problematická pôvodná kanalizácia a tiež elektrické rozvody. Najväčší problém je s osvetlením expozície diel ĽF; z pôvodných 48 svietidiel je použiteľných len 20, ostatné majú roztavené, poškodené, nefunkčné objímky, ktoré úž nie je možné vymeniť. _x000a_"/>
    <s v="zrekonštruovať a sanovať závažné poškodenia objektu ktorý je z hľadiska architektonického na svoj veku unikátom v strednej európe a z hľadiska kultúrneho dedičstva detto - Ľudovíť Fulla patrí medzi najvýraznejšie osobnosti slovenského výtvarného umenia; debrarierizácia objektu (momentálne je pre imobilných návštevníkov v podstate nedostupná bez ďalšej pomoci); zabezpečiť štandard múzea 21. storočia - osvetlenie, klimatizácia, návštevnícke služby, ochrana zbierkových predmetov; ponúknuť nové formáty návštevníckych programov; uchovať genius loci prostredia v ktorom umelec žil."/>
    <m/>
    <s v="Stratégiu rozvoja múzejníctva na Slovensku 2021-2029"/>
    <s v="rekonštrukcia NKP // 1                                 počet nových služieb návštevníkom //                                          vytvorenie bezbariérového prístupu // "/>
    <x v="0"/>
    <s v="B Rekonštrukcia nehnuteľnosti"/>
    <s v="B1 Komplexná rekonštrukcia"/>
    <s v="06 Pred vyhlásením verejného obstarávania"/>
    <x v="2"/>
    <s v="doplniť z preddefinovaného (vysvetlivky a rady)"/>
    <x v="1"/>
    <n v="1"/>
    <n v="2502000"/>
    <n v="12000"/>
    <n v="0"/>
    <n v="0"/>
    <n v="2000"/>
    <n v="700000"/>
    <n v="800000"/>
    <n v="1000000"/>
    <n v="0"/>
    <n v="0"/>
    <n v="0"/>
    <n v="0"/>
    <s v="-"/>
    <n v="20000"/>
    <n v="0"/>
    <n v="0"/>
    <n v="0"/>
    <n v="20000"/>
    <n v="0"/>
    <n v="0"/>
    <n v="0"/>
    <n v="0"/>
    <n v="0"/>
    <n v="0"/>
    <m/>
    <n v="0"/>
    <x v="1"/>
    <s v="B1"/>
    <n v="8"/>
    <n v="1"/>
    <n v="1"/>
    <n v="1"/>
    <n v="1"/>
    <n v="1"/>
    <n v="0"/>
    <n v="0"/>
    <n v="0"/>
    <n v="1"/>
    <n v="0"/>
    <n v="0"/>
    <n v="1"/>
    <n v="1"/>
    <n v="1"/>
    <n v="1"/>
  </r>
  <r>
    <s v="SNM"/>
    <s v="SNM - Hudobné múzeum"/>
    <s v="SNMHUM202109"/>
    <n v="10"/>
    <s v="Pôvodná hospodáska budova patriaca k pôvodnému areálu"/>
    <s v="Budova je v susedstve  vrátnice a bola súčasťou hospodárskych objektov panstva. Dlhodobo bola obývaná občanmi z nižšej sociálnej skupiny, zostala v pôvodnom stave bez akýchkoľvek stavebných zásahov. Patrí k nej aj časť pozemku bezprostredne susediacich s pozemkom areálu. V súčasnosti je uvoľnená, podklady pre prípadné majetkovoprávne riešenie sa zisťujú. Zakúpením nehnuteľnosti, ktorá je jediná zachovaná v pôvodnom stavebnom štýle, pre potreby múzea môžeme optimálne vyriešiť a rozšíriť možnosti vstupného objektu a poskytnúť adekvátne  služby pre návštevníkov vrátane zriadenia museumshopu. "/>
    <s v="Cieľom je nákup nehnuteľnosti, ktorá bola pôvodne súčasťou hospodárskych objektov panstva Brunsvik-Chotek "/>
    <s v="N/A"/>
    <s v="Zákon č. 49/2002 Z.z. o ochrane pamiatkového fondu; Zákon č. 206/2009 Z.z. o múzeách a o galériách a o ochrane predmetov kultúrnej hodnoty"/>
    <s v="Zabezpečenie kvalitných služieb v rámci vstupných objektov - napr. zriadenie museumshopu"/>
    <x v="0"/>
    <s v="A Nákup alebo výstavba nehnuteľnosti"/>
    <s v="A1 Nákup budovy"/>
    <s v="01 Investičný zámer"/>
    <x v="1"/>
    <s v="doplniť z preddefinovaného (vysvetlivky a rady)"/>
    <x v="0"/>
    <m/>
    <n v="60000"/>
    <n v="0"/>
    <n v="0"/>
    <n v="0"/>
    <n v="60000"/>
    <n v="0"/>
    <n v="0"/>
    <n v="0"/>
    <n v="0"/>
    <n v="0"/>
    <n v="0"/>
    <n v="0"/>
    <s v="-"/>
    <n v="0"/>
    <n v="0"/>
    <n v="0"/>
    <n v="0"/>
    <n v="0"/>
    <n v="0"/>
    <n v="0"/>
    <n v="0"/>
    <n v="0"/>
    <n v="0"/>
    <n v="0"/>
    <m/>
    <n v="1"/>
    <x v="0"/>
    <s v="A1"/>
    <n v="8"/>
    <n v="1"/>
    <n v="1"/>
    <n v="1"/>
    <n v="1"/>
    <n v="0"/>
    <n v="1"/>
    <n v="1"/>
    <n v="0"/>
    <n v="1"/>
    <n v="0"/>
    <n v="0"/>
    <n v="1"/>
    <n v="1"/>
    <n v="1"/>
    <n v="0"/>
  </r>
  <r>
    <s v="SNM"/>
    <s v="SNM - Hudobné múzeum"/>
    <s v="SNMHUM202103"/>
    <n v="3"/>
    <s v="Komplexná obnova Kaštieľa Dolná Krupá"/>
    <s v="Budova kaštieľa v Dolnej Krupej (NKP 803/1) je významný reprezentant klasicistickej architektúty na Slovensku - na základe jej tretej prestavby ukončenej v r. 1822. Kaštieľ s barokovým jadrom (z polovice 18.l storočia)  patril rodu Brunsvik (neskôr Chotek) a v medzinárodnom kontexte sa spája s beethovenovskou tradíciou na Slovensku. Na čiastkovú obnovu (začiatok: máj 2021) sme získali prostriedky z fondov EÚ (Interreg), je potrebné obnovu objektu ukončiť - predpokladaná investícia na ukončenie 2,46 mil. €"/>
    <s v="Cieľom je rekonštrukcia kaštieľa, ktorý je využívaný na prezentačnú a kultúrno-výchovnú činnosť."/>
    <m/>
    <s v="Zákon č. 49/2002 Z.z. o ochrane pamiatkového fondu, §8 ods. 1 b)"/>
    <s v="Zvýšená návštevnosť o 2000/rok_x000a_zníženie nákladov na opravy o 3000/rok;_x000a_zvýšenie tržieb z krátkodobých prenájmov o 10 000/rok."/>
    <x v="0"/>
    <s v="B Rekonštrukcia nehnuteľnosti"/>
    <s v="B1 Komplexná rekonštrukcia"/>
    <s v="02 Analýza / podkladová štúdia k investičnému zámeru"/>
    <x v="2"/>
    <s v="doplniť z preddefinovaného (vysvetlivky a rady)"/>
    <x v="1"/>
    <n v="1"/>
    <n v="2310000"/>
    <n v="0"/>
    <n v="0"/>
    <n v="0"/>
    <n v="1000000"/>
    <n v="1310000"/>
    <n v="0"/>
    <n v="0"/>
    <n v="0"/>
    <n v="0"/>
    <n v="0"/>
    <n v="0"/>
    <s v="-"/>
    <n v="450000"/>
    <n v="0"/>
    <n v="50000"/>
    <n v="100000"/>
    <n v="100000"/>
    <n v="100000"/>
    <n v="100000"/>
    <n v="0"/>
    <n v="0"/>
    <n v="0"/>
    <n v="0"/>
    <s v="v realizácii čiastková obnova (1,871 tis. €)_x000a_pozn. 1:  požiadavka 2,31 mil. na dokončenie obnovy zo štátneho rozpočtu (KV); _x000a_pozn.2:_x000a_450 tis. interiérové vybavenie, údržba, výstavný projekt - udržateľnosť (BV)_x000a_"/>
    <n v="0"/>
    <x v="1"/>
    <s v="B1"/>
    <n v="7"/>
    <n v="1"/>
    <n v="1"/>
    <n v="1"/>
    <n v="1"/>
    <n v="1"/>
    <n v="0"/>
    <n v="0"/>
    <n v="0"/>
    <n v="1"/>
    <n v="0"/>
    <n v="0"/>
    <n v="1"/>
    <n v="1"/>
    <n v="0"/>
    <n v="0"/>
  </r>
  <r>
    <s v="SNM"/>
    <s v="SNM - Hudobné múzeum"/>
    <s v="SNMHUM202105"/>
    <n v="1"/>
    <s v="Komplexná obnova Kaštieľa Dolná Krupá"/>
    <s v="Budova kaštieľa v Dolnej Krupej (NKP 803/1) je významný reprezentant klasicistickej architektúty na Slovensku - na základe jej tretej prestavby ukončenej v r. 1822. Kaštieľ s barokovým jadrom (z polovice 18.l storočia)  patril rodu Brunsvik (neskôr Chotek) a v medzinárodnom kontexte sa spája s beethovenovskou tradíciou na Slovensku. Na čiastkovú obnovu (začiatok: máj 2021) sme získali prostriedky z fondov EÚ (Interreg), je potrebné obnovu objektu ukončiť - predpokladaná investícia na ukončenie 2,31 mil. €"/>
    <s v="Cieľom je rekonštrukcia kaštieľa, ktorý je využívaný na prezentačnú a kultúrno-výchovnú činnosť."/>
    <m/>
    <s v="Zákon č. 49/2002 Z.z. o ochrane pamiatkového fondu, §28 ods. 1 b)"/>
    <s v="Zvýšená návštevnosť o 2000/rok_x000a_zníženie nákladov na opravy o 3000/rok;_x000a_zvýšenie tržieb z krátkodobých prenájmov o 10 000/rok."/>
    <x v="0"/>
    <s v="B Rekonštrukcia nehnuteľnosti"/>
    <s v="B1 Komplexná rekonštrukcia"/>
    <s v="07 V realizácii"/>
    <x v="2"/>
    <s v="doplniť z preddefinovaného (vysvetlivky a rady)"/>
    <x v="1"/>
    <m/>
    <n v="1871000"/>
    <n v="0"/>
    <n v="570308.4"/>
    <n v="1300691.6000000001"/>
    <n v="0"/>
    <n v="0"/>
    <n v="0"/>
    <n v="0"/>
    <n v="0"/>
    <n v="0"/>
    <n v="0"/>
    <n v="0"/>
    <s v="-"/>
    <n v="0"/>
    <n v="0"/>
    <n v="0"/>
    <n v="0"/>
    <n v="0"/>
    <n v="0"/>
    <n v="0"/>
    <n v="0"/>
    <n v="0"/>
    <n v="0"/>
    <n v="0"/>
    <s v="v realizácii čiastková obnova (1,871 tis. €)_x000a_pozn. 1:  požiadavka 2,31 mil. na dokončenie obnovy zo štátneho rozpočtu (KV); _x000a_pozn.2:_x000a_300 tis. interiérové vybavenie, údržba, výstavný projekt - udržateľnosť (BV)_x000a_"/>
    <n v="0"/>
    <x v="1"/>
    <s v="B1"/>
    <n v="7"/>
    <n v="1"/>
    <n v="1"/>
    <n v="1"/>
    <n v="1"/>
    <n v="0"/>
    <n v="0"/>
    <n v="0"/>
    <n v="0"/>
    <n v="1"/>
    <n v="0"/>
    <n v="0"/>
    <n v="1"/>
    <n v="1"/>
    <n v="1"/>
    <n v="1"/>
  </r>
  <r>
    <s v="ŠVK KE"/>
    <s v="Štátna vedecká knižnica v Košiciach"/>
    <s v="ŠVKE202103"/>
    <n v="3"/>
    <s v="Nový depozitár knižničného fondu"/>
    <s v="Zámerom projektu je získanie nového depozitára knižničného fondu (výstavbou alebo kúpou). Z celkového počtu cca           1 800 000 dokumentov vo fonde ŠVKK je až 97%  umiestnených v uzavretých skladoch. Z nich takmer 383 tis. zväzkov (cca 17 bežných kilometrov) sa  nachádza v  2 objektoch, ktoré nevyhovujú staticky, dispozične, klimaticky ani kapacitou a sú v havarijnom stave (Zvonárska 19 a Zvonárska 21) alebo sú  v objektoch, ktoré je potrebné sanovať z dôvodu vlhkosti (suterény Pribinova a časť Hlavnej). Fondy v týchto budovách či priestoroch  degradujú, dochádza k ich znehodnoteniu plesňami, vlhkosťou, prašnosťou. Nové priestory pre depozitár sú potrebné aj na uloženie nových ročných prírastkov a na rezervu na min. 10 rokov. Získaním vhodných priestorov s rozlohou cca 1880 m2 pôdorysnej plochy, prípadne 940 m2 v prípade dvojpodlažnej haly, sa môže ŠVKK vzdať užívania dvoch objektov (Zvonárska 19 a Zvonárska 21)."/>
    <s v="Cieľom je presťahovanie konzervačného fondu knižnice z dvoch staticky nevyhovujúcich budov do nového depozitára, ktorý by vyhovoval z hľadiska kapacity, klimatických podmienok, prístupu a bezpečnosti.                                                                                                                                                                                                        "/>
    <s v="Alternatíva 1: Nulový variant znamená degradáciu stavieb v krátkodobom horizonte, degradáciu konzervačného fondu (plesne), nemožnosť plnenia úloh vyplývajúcich knižnici zo zákona č. 126/2015, §7, ods. 2 g) a §15.                             Alternatíva 2: Dlhodobý min. 10 ročný prenájom depozitára s opciou.                                                                       Alternatíva 3: Výstavba spoločného depozitára, ktorý bude knižnica zdieľať s inými subjektami v meste alebo regióne (v rámci rezortu kultúry alebo aj mimo rezortu).                            Súčasne pri 2.-3. variante - predaj dvoch budov alebo odstúpenie dvoch budov subjektom v rezorte kultúry (Zvonárska 19 a Zvonárska 21).                                                                                                                                                                                                                                                                                             "/>
    <s v="Zákon č. 126/2015 Z.z. o knižniciach, §4 ods.2, písm. c),  §7, ods. 2 písm. g), §15 písm. a), b) a g);   Zriaďovacia listina ŠVK v Košiciach v znení Dodatku č. MK-3911/2019-110/11317, Čl. I ods. 3 písm. a), i). Reformy pre udržateľný rozvoj kultúry a kreatívneho priemyslu (MK SR, marec 2021): Reforma starostlivosti o zbierkové fondy pamäťových inštitúcií, Investícia 1: Vybudovanie zdieľaných depozitárov pre múzeá, galérie a knižnice   "/>
    <s v="1. Rozšírenie úložných kapacít depozitára na 15 rokov na 197 850 dokumentov, 2. Vylúčenie nákladov na energie, dane a údržbu budov Zvonárska 19 a  Zvonárska 21, 37 954  €/ročne;  3. Náklady v prípade prenájmu 2000 m2 skladu cca 180 tis. /ročne (alternatíva 2)"/>
    <x v="0"/>
    <s v="A Nákup alebo výstavba nehnuteľnosti"/>
    <s v="A1 Nákup budovy"/>
    <s v="01 Investičný zámer"/>
    <x v="1"/>
    <s v="doplniť z preddefinovaného (vysvetlivky a rady)"/>
    <x v="0"/>
    <n v="1"/>
    <n v="237600"/>
    <n v="176000"/>
    <n v="0"/>
    <n v="0"/>
    <n v="50000"/>
    <n v="126000"/>
    <n v="0"/>
    <n v="0"/>
    <n v="0"/>
    <n v="0"/>
    <n v="0"/>
    <n v="0"/>
    <s v="1. Náklady na regálové vybavenie depozitáru (28 300 bm); 2. Personálne náklady na intenzívnu revíziu, obsahovú previerku a vyraďovanie fondu pred sťahovaním na 6 mesiacov (brigádnici);                                                                                               3. Náklady na sťahovanie fondu (cca 101 680 €),                                                                     4) Náklady na kabeláž a PC "/>
    <n v="566012"/>
    <n v="0"/>
    <n v="0"/>
    <n v="566012"/>
    <n v="0"/>
    <n v="0"/>
    <n v="0"/>
    <n v="0"/>
    <n v="0"/>
    <n v="0"/>
    <n v="0"/>
    <s v="Podľa znaleckých posudkov z r. 2022 je predajná cena oboch budov na Zvonárskej 19 a 21 skoro 1,4mil. €. Tieto získané prostriedky by mohli eliminovať náklady na výstavbu nového depozitára. Pozn.: V prípade Zvonárskej 21 získame prostriedky predajom budovy len ak vyhráme súdny spor so ŽNO).                                                           Prenájom skladu  by nás vyšiel (hala s rozlohou cca 2500 m2), cca 180 000 €/ročne (1 m2 = cca 90 €/ročne).                                 Na štúdiu uskučiteľnosti potrebujeme 50 000 €."/>
    <n v="0"/>
    <x v="0"/>
    <s v="A1"/>
    <n v="6"/>
    <n v="0"/>
    <n v="1"/>
    <n v="0"/>
    <n v="1"/>
    <n v="1"/>
    <n v="0"/>
    <n v="0"/>
    <n v="0"/>
    <n v="1"/>
    <n v="0"/>
    <n v="0"/>
    <n v="1"/>
    <n v="1"/>
    <n v="1"/>
    <n v="0"/>
  </r>
  <r>
    <s v="ŠVK KE"/>
    <s v="Štátna vedecká knižnica v Košiciach"/>
    <s v="ŠVKE202104"/>
    <n v="9"/>
    <s v="Rozvoj digitálnych služeb a modernizácia IT infraštruktúry knižnice"/>
    <s v="Zámerom projektu je:                                                                                                                                                                                       1) Poskytovanie služieb typu scan&amp;go: skenovanie dokumentov podľa požiadaviek používateľov a ich elektronické sprístupňovanie a súčasne samoobslužné skenovanie, 2) Skenovanie starých tlačí vo veľmi zlom fyzickom stave (najmä veľkoformátových tlačí ohrozených kyslým papierom), regionánych tlačí do roku 1950 a historických dokumentov z fondu Právnickej akadémie zo 17.-20. storočia, 3) Vyhľadávanie a sprístupnenie zdigitalizovaných diel v súlade s platnou legislatívou prostr. online katalógu knižnice Zámery v bodoch 1-3 predpokladajú nahradenie starých 10 a 12 ročných skenerov, ktoré stále vypadávajú a do ktorých už nie je možné nájsť náhradné diely novými 2 knižnými skenermi, pracovnými stanicami ku skenerom a postprocesingovým SW s OCR a min. 3 samoobslužnými kioskovými skenermi.                                                                                                                              4) Postupné rozširovanie a modernizácia IT, najmä  diskových polí, pracovných staníc, samoobslužných multifunkčných zariadení, switchov, struktúrovaných sietí, výmena starých analógových kamier a rozšírenie kamerového systému s videoserverom.                                                                                                     d) Výmena klimatizačnej jednotky v hlavnej serverovni vzhľadom k jej poddimenzovanosti a zastaranosti. Jej výkonové parametre už nepostačujú na ochladenie serverovne, kde je umiestnená celá infraštruktúra knižnice, ktorá je v prevádzke 24x7. "/>
    <s v="Cieľom je rozvoj digitálnych služieb, modernizácia IT a  zabezpečenie plynulej prevádzky hlavných serverov  "/>
    <s v="N/A"/>
    <s v="Zákon č. 126/2015 Z.z. o knižniciach, §4 ods.2, písm. d),   §16 ods. 1, ods. 2, ods. 5 písm. b), e);  Zriaďovacia listina ŠVK v Košiciach v znení Dodatku č. MK-3911/2019-110/11317, Čl. I ods. 3 písm. d) f), g) a i). Reformy pre udržateľný rozvoj kultúry a kreatívneho priemyslu (MK SR, marec 2021): Reforma štruktúry a kvality knižničnej siete, Investícia 2: Zvýšenie kvality služieb knižničnej sete, 2. Sprístupnenie fondu digitálnych KJ cez knižnice nosnej siete "/>
    <s v="1. Zvýšenie počtu oskenovaných strán dokumentov na min. 80 tis./ročne , 2. Zvýšenie počtu návštevníkov online katalógu na 400 tis./ ročne"/>
    <x v="1"/>
    <s v="D IT infraštruktúra"/>
    <s v="D1 Nákup štandardnej IT techniky"/>
    <s v="01 Investičný zámer"/>
    <x v="1"/>
    <s v="doplniť z preddefinovaného (vysvetlivky a rady)"/>
    <x v="0"/>
    <n v="1"/>
    <n v="121200"/>
    <n v="0"/>
    <n v="0"/>
    <n v="0"/>
    <n v="0"/>
    <n v="62200"/>
    <n v="46000"/>
    <n v="13000"/>
    <n v="0"/>
    <n v="0"/>
    <n v="0"/>
    <n v="0"/>
    <s v="Modernizácia IT  infraštruktúry sa týka aj  postupnej obmeny a modernizácie 55 zamestnaneckých a verejných počítačov, tlačiarní a ďalších komponentov výpočtovej techniky, ktoré sú hradené z bežných výdavkov. Viažu sa k tomu aj ďalšie poplatky za siete a  údržbu SW. "/>
    <n v="196900"/>
    <n v="0"/>
    <n v="32900"/>
    <n v="35000"/>
    <n v="35000"/>
    <n v="35000"/>
    <n v="35000"/>
    <n v="0"/>
    <n v="0"/>
    <n v="0"/>
    <n v="0"/>
    <s v="Ceny sú uvedené po prieskume trhu. Cena klimatizačnej jednotky do hlavnej serverovne je uvedená na základe odborného posúdenia a návrhu riešenia vzhľadom k možnému výpadku poddimenzovanej jednotky, ktorej výkonové parametre už nepostačujú na ochladenie serverovne. BV sme za rok 2022 uviedli v súlade s rozpočtom 0EK na rok 2022 (za roky 2023-2026 odhadom). "/>
    <n v="0"/>
    <x v="0"/>
    <s v="D1"/>
    <n v="8"/>
    <n v="1"/>
    <n v="0"/>
    <n v="1"/>
    <n v="1"/>
    <n v="1"/>
    <n v="1"/>
    <n v="1"/>
    <n v="0"/>
    <n v="1"/>
    <n v="0"/>
    <n v="1"/>
    <n v="0"/>
    <n v="1"/>
    <n v="1"/>
    <n v="0"/>
  </r>
  <r>
    <s v="ŠVK KE"/>
    <s v="Štátna vedecká knižnica v Košiciach"/>
    <s v="ŠVKE202105"/>
    <n v="4"/>
    <s v="Rekonštrukcia vzduchotechniky hlavného depozitára na Pribinovej 1 - nadzemné podlažia"/>
    <s v="Budova na Pribinovej je hlavným depozitárom ŠVKK s počtom  730 tis. dokumentov, z toho 563 tis. na nadzemných podlažiach 1-4.  Zastaraná a už nefunkčná VZT spôsobuje zavlhnutie a zaplesnivenie stien a opadávanie omietky. Hrozí degradácia a znehodnotenie knižničného fondu. V roku 2020 bol spracovaný  realizačný projekt VZT vrátane výkazu výmera s aktualizovaným rozpočtom z 06/2021. V roku 2021 bola podľa projektu zrealizovaná rekonštrukcia VZT v suteréne. Zámerom projektu je poračovanie v rekonštrukcii VZT na nadzmených podlažiach, čím chceme dosiahnuť: a) ochranu knižničného fondu, b) vylúčenie nákladov na dezinfekciu a odvlhčovanie priestorov, dezinfekciu a čisteni kníh, c) zabezpečenie zdravého pracovného prostredia. "/>
    <s v="Cieľom je dosiahnutie normatívnych klimatických podmienok pre depozity kníh a zníženie energetickej náročnosti budovy "/>
    <s v="N/A"/>
    <s v="Zákon č. 126/ 2015 Z. z. o knižniciach, §15 písm. b);   Vyhláška Ministerstva vnútra SR č. 628/2022 Z. z., § 24 ods.1 a 2"/>
    <s v="1. Zníženie nákladov na očistenie a dezinfekciu dokumentov prístrojom, 4900 €/rok; 2. Zníženie nákladov na odplesnivenie kníh (1 zväzok = 24 hodín práce = 8,47x24=203,28 € cena práce, t.j. 10% zväzkov na nadzemných podlažiach=56300 zväzkov = 11 444 664 € cena práce. 3. Úspora pracovného času údržbára na dezinfekciu zaplynovaním, 10 hod./mesačne, t.j. 76,2 € mesačne, 914,40 € ročne."/>
    <x v="0"/>
    <s v="C Stroje, prístroje a zariadenia"/>
    <s v="C6 Vzduchotechnika"/>
    <s v="05 Projektová dokumentácia k dispozícii - pre realizáciu stavby"/>
    <x v="1"/>
    <s v="doplniť z preddefinovaného (vysvetlivky a rady)"/>
    <x v="0"/>
    <n v="1"/>
    <n v="300000"/>
    <n v="0"/>
    <n v="0"/>
    <n v="0"/>
    <n v="0"/>
    <n v="300000"/>
    <n v="0"/>
    <n v="0"/>
    <n v="0"/>
    <n v="0"/>
    <n v="0"/>
    <n v="0"/>
    <s v="-"/>
    <n v="0"/>
    <n v="0"/>
    <n v="0"/>
    <n v="0"/>
    <n v="0"/>
    <n v="0"/>
    <n v="0"/>
    <n v="0"/>
    <n v="0"/>
    <n v="0"/>
    <n v="0"/>
    <s v="Ceny uvedené podľa realizačnej PD z roku 2020 a aktualizovaného rozpočtu z 06/2021."/>
    <n v="0"/>
    <x v="0"/>
    <s v="C6"/>
    <n v="9"/>
    <n v="1"/>
    <n v="1"/>
    <n v="1"/>
    <n v="1"/>
    <n v="1"/>
    <n v="1"/>
    <n v="1"/>
    <n v="0"/>
    <n v="1"/>
    <n v="0"/>
    <n v="0"/>
    <n v="1"/>
    <n v="1"/>
    <n v="1"/>
    <n v="0"/>
  </r>
  <r>
    <s v="ŠVK KE"/>
    <s v="Štátna vedecká knižnica v Košiciach"/>
    <s v="ŠVKE202106"/>
    <n v="5"/>
    <s v="Zvýšenie úložnej kapacity depozitára knižničného fondu  v budove na Pribinovej 1"/>
    <s v="Budova na Pribinovej je hlavným depozitárom ŠVKK s počtom  cca 730 tis. dokumentov. Na nadzemných podlažiach je vybavená širokými prechodovými chodbami, ktoré sa môžu v prípade vytvorenia protipožiarnych sektorov doplniť regálovým vybavením na uloženie ďalších dokumentov (PD z 09/2021 schválená KPÚ).                                                                                                                                        Zámerom projektu je:                                                       a) inštalácia novej EPS a elektrických rozvodov,                                                                                                                                              a) stavebné a protipožiarne predelenie chodieb,                                                                                                                                                                    c) doplnenie novovzniknutých skladových priestorov regálmi na uloženie a uchovávanie dokumentov (125 obojstranných a 33 jednostranných regálov).                                                                "/>
    <s v="Cieľom je zvýšenie úložnej kapacity depozitára knižničného fondu stavebnou reprofilizáciou nevyužitých chodieb.                                                                 "/>
    <s v="N/A"/>
    <s v="Zákon č. 126/2015 Z.z. o knižniciach, §4 ods.2, písm. c),   §15 písm. a);  Zriaďovacia listina ŠVK v Košiciach v znení Dodatku č. MK-3911/2019-110/11317, Čl. I ods. 3 písm. a). "/>
    <s v="Zvýšenie kapacity úložného priestoru o 1230 bežných metrov na 620 m2 pre regály a manipulačný priestor."/>
    <x v="0"/>
    <s v="B Rekonštrukcia nehnuteľnosti"/>
    <s v="B2 Stavebná reprofilizácia priestorov"/>
    <s v="05 Projektová dokumentácia k dispozícii - pre realizáciu stavby"/>
    <x v="1"/>
    <s v="doplniť z preddefinovaného (vysvetlivky a rady)"/>
    <x v="0"/>
    <n v="1"/>
    <n v="215530"/>
    <n v="3600"/>
    <n v="0"/>
    <n v="0"/>
    <n v="0"/>
    <n v="83900"/>
    <n v="127630"/>
    <n v="0"/>
    <n v="0"/>
    <n v="0"/>
    <n v="0"/>
    <n v="0"/>
    <s v="vybavenie nových skladových priestorov regámi na knižničný fond"/>
    <n v="37500"/>
    <n v="0"/>
    <n v="0"/>
    <n v="0"/>
    <n v="0"/>
    <n v="37500"/>
    <n v="0"/>
    <n v="0"/>
    <n v="0"/>
    <n v="0"/>
    <n v="0"/>
    <s v="Ceny uvedené podľa PD s rozpočtom, výkaz výmer z 09/2021."/>
    <n v="0"/>
    <x v="0"/>
    <s v="B2"/>
    <n v="8"/>
    <n v="0"/>
    <n v="1"/>
    <n v="1"/>
    <n v="1"/>
    <n v="1"/>
    <n v="1"/>
    <n v="1"/>
    <n v="0"/>
    <n v="1"/>
    <n v="0"/>
    <n v="0"/>
    <n v="1"/>
    <n v="1"/>
    <n v="1"/>
    <n v="0"/>
  </r>
  <r>
    <s v="KHB"/>
    <s v="Kunsthalle Bratislava"/>
    <s v="KHB202101"/>
    <n v="1"/>
    <s v="Rekonštrukcia výstavných priestorov "/>
    <s v="Búracie práce, nivelizácia, penetrácia, nové syntetické podlahy, elektromontáže, vypínače, maľovanie stien,  vysprávky, odvoz odpadu a sutiny. Dokončovacie práce. "/>
    <s v="Zabezpečenie výstavnej činnosti. "/>
    <s v="N/A"/>
    <s v="Zriaďovacia listina Kunsthalle Bratislava, Čl. I odsek 3 písm. a)"/>
    <s v="Realizácia výstav a podujatí, 30/rok"/>
    <x v="2"/>
    <s v="0 Odstránenie havarijného stavu"/>
    <s v="0 Odstránenie havarijného stavu"/>
    <s v="01 Investičný zámer"/>
    <x v="1"/>
    <s v="doplniť z preddefinovaného (vysvetlivky a rady)"/>
    <x v="0"/>
    <n v="1"/>
    <n v="160000"/>
    <n v="0"/>
    <n v="0"/>
    <n v="160000"/>
    <n v="0"/>
    <n v="0"/>
    <n v="0"/>
    <n v="0"/>
    <n v="0"/>
    <n v="0"/>
    <n v="0"/>
    <n v="0"/>
    <s v="el.zariadenia, ktoré nie sú súčasťou priestoru; svetlá s iné el.zariadenia ktoré nie sú pevnou súčasťou nehnuteľnosti"/>
    <n v="20000"/>
    <n v="0"/>
    <n v="20000"/>
    <n v="0"/>
    <n v="0"/>
    <n v="0"/>
    <n v="0"/>
    <n v="0"/>
    <n v="0"/>
    <n v="0"/>
    <n v="0"/>
    <m/>
    <n v="0"/>
    <x v="0"/>
    <s v="0"/>
    <n v="9"/>
    <n v="1"/>
    <n v="1"/>
    <n v="1"/>
    <n v="1"/>
    <n v="1"/>
    <n v="1"/>
    <n v="1"/>
    <n v="0"/>
    <n v="1"/>
    <n v="1"/>
    <n v="0"/>
    <n v="0"/>
    <n v="1"/>
    <n v="1"/>
    <n v="0"/>
  </r>
  <r>
    <s v="DNS"/>
    <s v="Divadlo Nová scéna Bratislava"/>
    <s v="DNS202101"/>
    <n v="1"/>
    <s v="Naštudovanie hudobno - dramatických inscenácií"/>
    <s v="Finančné prostriedky budú použité na nákup externe vyrobených scénických  dekrácií a nákup rekvizít presahujúcich čiastku 1700 € za kus. "/>
    <s v="Príprava a naštudovanie nových divadelných inscenácií"/>
    <s v="N/A"/>
    <s v="Zriaďovacia listina DNS "/>
    <s v="nárast tržieb min. o 300 tis. ročne"/>
    <x v="1"/>
    <s v="E Umelecké akvizície a licencie"/>
    <s v="E2 Tvorba inscenácií, nákup umeleckých licencií"/>
    <s v="01 Investičný zámer"/>
    <x v="1"/>
    <s v="doplniť z preddefinovaného (vysvetlivky a rady)"/>
    <x v="0"/>
    <n v="1"/>
    <n v="600000"/>
    <n v="0"/>
    <n v="0"/>
    <n v="0"/>
    <n v="150000"/>
    <n v="150000"/>
    <n v="150000"/>
    <n v="150000"/>
    <n v="0"/>
    <n v="0"/>
    <n v="0"/>
    <n v="0"/>
    <s v="-"/>
    <n v="0"/>
    <n v="0"/>
    <n v="0"/>
    <n v="0"/>
    <n v="0"/>
    <n v="0"/>
    <n v="0"/>
    <n v="0"/>
    <n v="0"/>
    <n v="0"/>
    <n v="0"/>
    <m/>
    <n v="0"/>
    <x v="0"/>
    <s v="E2"/>
    <n v="9"/>
    <n v="1"/>
    <n v="1"/>
    <n v="1"/>
    <n v="1"/>
    <n v="1"/>
    <n v="1"/>
    <n v="1"/>
    <n v="0"/>
    <n v="1"/>
    <n v="0"/>
    <n v="1"/>
    <n v="0"/>
    <n v="1"/>
    <n v="1"/>
    <n v="0"/>
  </r>
  <r>
    <s v="SNM"/>
    <s v="SNM - Múzeum bábkarských kultúr a hračiek hrad Modrý Kameň"/>
    <s v="SNMBAB202101"/>
    <n v="4"/>
    <s v=" Obnova barokového kaštieľa na hrade Modrý Kameň"/>
    <s v="Celková obnova budovy kaštieľa  - časti objektu vyžadujúce rekonštrukciu - prístupový most, nádvorie (povrch, osvetlenie), západné krídlo objektu (strecha, podkrovie, fasády, podlahy, okná, dvere), 1. podlažie severného a východného krídla objektu -  priestory expozícií múzea (reštaurovanie historických podláh, vykurovanie, reštaurátorský výskum, stavebno-historický výskum, elekroinštalácia, EPS, obnova vnútorných omietok)_x000a_Spolufinancovanie projektu v r.2022 HraMoKaPlus v sume 50000€"/>
    <s v="  Cieľom je celková obnova  barokového kaštieľa na hrade Modrý Kameň, ktorý je sídlom múzea   "/>
    <m/>
    <s v="Zákon č. 49/2002 Z.z. o ochrane pamiatkového fondu"/>
    <s v="Zvýšenie počtu návštevníkov múzea 20000/rok. Zníženie nákladov na opravy a údržbu 3000/rok"/>
    <x v="0"/>
    <s v="B Rekonštrukcia nehnuteľnosti"/>
    <s v="B1 Komplexná rekonštrukcia"/>
    <s v="05 Projektová dokumentácia k dispozícii - pre realizáciu stavby"/>
    <x v="2"/>
    <s v="doplniť z preddefinovaného (vysvetlivky a rady)"/>
    <x v="1"/>
    <n v="1"/>
    <n v="3492200"/>
    <n v="50000"/>
    <n v="0"/>
    <n v="50000"/>
    <n v="200000"/>
    <n v="0"/>
    <n v="2242200"/>
    <n v="1000000"/>
    <n v="0"/>
    <n v="0"/>
    <n v="0"/>
    <n v="0"/>
    <s v="Náklady na sťahovanie zbierok múzea pre stavebné práce, prenájom a úprava priestorov pre dočasné uloženie zbierok múzea, oprava prístupového mostu"/>
    <n v="260000"/>
    <n v="10000"/>
    <n v="150000"/>
    <n v="0"/>
    <n v="0"/>
    <n v="50000"/>
    <n v="50000"/>
    <n v="0"/>
    <n v="0"/>
    <n v="0"/>
    <n v="0"/>
    <s v="projektovú dokumentáciu je nutné aktualizovať"/>
    <n v="0"/>
    <x v="1"/>
    <s v="B1"/>
    <n v="7"/>
    <n v="1"/>
    <n v="1"/>
    <n v="1"/>
    <n v="1"/>
    <n v="1"/>
    <n v="0"/>
    <n v="0"/>
    <n v="0"/>
    <n v="1"/>
    <n v="0"/>
    <n v="0"/>
    <n v="1"/>
    <n v="1"/>
    <n v="0"/>
    <n v="0"/>
  </r>
  <r>
    <s v="SF"/>
    <s v="Slovenská filharmónia"/>
    <s v="SF202108"/>
    <n v="4"/>
    <s v="Inštalácia centrálneho riadiaceho systému pre chladiace jednotky a výmena fancoilov po životnosti - zníženie energetickej náročnosti"/>
    <s v="Centrálne riadenie všetkých chladiacich jednotiek, výmena chladiacich jednotiek po životnosti"/>
    <s v="Predĺženie životnosti zariadení a zníženie energetickej náročnosti "/>
    <s v="N/A"/>
    <s v="Zákon č. 114/2020 Z.z. o Slovenskej filharmónii,                                                                 Štatút Slovenskej filharmónie č. MK-2109/2014-110/11519, čl. VII. bod 2.                             Zákon č. 321/2014 Z.z. o energetickej efektívnosti"/>
    <s v="Zníženie nákladov na opravy o cca 5 000 €/rok, zníženie nákladov na el. energiu cca 2 000€/ rok"/>
    <x v="0"/>
    <s v="C Stroje, prístroje a zariadenia"/>
    <s v="C6 Vzduchotechnika"/>
    <s v="01 Investičný zámer"/>
    <x v="1"/>
    <s v="doplniť z preddefinovaného (vysvetlivky a rady)"/>
    <x v="0"/>
    <n v="1"/>
    <n v="65200"/>
    <n v="0"/>
    <n v="0"/>
    <n v="65200"/>
    <n v="0"/>
    <n v="0"/>
    <n v="0"/>
    <n v="0"/>
    <n v="0"/>
    <n v="0"/>
    <n v="0"/>
    <n v="0"/>
    <s v="-"/>
    <n v="0"/>
    <n v="0"/>
    <n v="0"/>
    <n v="0"/>
    <n v="0"/>
    <n v="0"/>
    <n v="0"/>
    <n v="0"/>
    <n v="0"/>
    <n v="0"/>
    <n v="0"/>
    <s v="Výmena fancoilov 24 000€, Doplnenie centrálneho riadiaceho systému 15 600,-€"/>
    <n v="1"/>
    <x v="0"/>
    <s v="C6"/>
    <n v="9"/>
    <n v="1"/>
    <n v="1"/>
    <n v="1"/>
    <n v="1"/>
    <n v="1"/>
    <n v="1"/>
    <n v="1"/>
    <n v="0"/>
    <n v="1"/>
    <n v="0"/>
    <n v="0"/>
    <n v="1"/>
    <n v="1"/>
    <n v="1"/>
    <n v="0"/>
  </r>
  <r>
    <s v="NOC"/>
    <s v="Národné osvetové centrum"/>
    <s v="NOC202112"/>
    <n v="9"/>
    <s v="Obnova zastaraného základného technického a materiálneho zabezpečenia V-klubu"/>
    <s v="Cieľom je obnova zastaraného základného technického a materiálneho zabezpečenia V-klubu, aby spĺňal podmienky organizátorov, ktoré sú na trhu súčasných voľno-časových a vzdelávacích eventov samozrejmosťou. V-klub je udržiavaný v rámci možností z vlastných zdrojov vo forme realizovaných podujatí a prenájmu priestorov, avšak vzhľadom na pandemickú situáciu a uzavretie V-klubu na jar 2020, nie je možné revitalizáciu priestorov financovať z vlastných zdrojov. Plánovaná je úprava veľkej a malej sály, šatne pre návštevníkov, šatne pre účinkujúcich, sociálnych zariadení a vestibulu. Má dopad aj na ostatných aktérov nezriaďovanej kultúry - prenájmy priestorov, investícia predpokladá aj neskoršie zdroje príjmov, zároveň ide o kultúrny priestor v centre BA, ktorých je minimum!"/>
    <s v="Cieľom je obnova zastaraného základného technického a materiálneho zabezpečenia V-klubu, aby spĺňal podmienky organizátorov."/>
    <s v="N/A"/>
    <s v="Zákon č. 124/2006 Z.z. o bezpečnosti a ochrane zdravia pri práci "/>
    <m/>
    <x v="0"/>
    <s v="B Rekonštrukcia nehnuteľnosti"/>
    <s v="B3 Stavebná rekonštrukcia priestorov"/>
    <s v="07 V realizácii"/>
    <x v="1"/>
    <s v="doplniť z preddefinovaného (vysvetlivky a rady)"/>
    <x v="1"/>
    <n v="1"/>
    <n v="30000"/>
    <n v="0"/>
    <n v="0"/>
    <n v="30000"/>
    <n v="0"/>
    <n v="0"/>
    <n v="0"/>
    <n v="0"/>
    <n v="0"/>
    <n v="0"/>
    <n v="0"/>
    <n v="0"/>
    <s v="-"/>
    <n v="0"/>
    <n v="0"/>
    <n v="0"/>
    <n v="0"/>
    <n v="0"/>
    <n v="0"/>
    <n v="0"/>
    <n v="0"/>
    <n v="0"/>
    <n v="0"/>
    <n v="0"/>
    <m/>
    <n v="1"/>
    <x v="0"/>
    <s v="B3"/>
    <n v="9"/>
    <n v="1"/>
    <n v="1"/>
    <n v="1"/>
    <n v="1"/>
    <n v="1"/>
    <n v="1"/>
    <n v="1"/>
    <n v="0"/>
    <n v="1"/>
    <n v="0"/>
    <n v="0"/>
    <n v="1"/>
    <n v="1"/>
    <n v="1"/>
    <n v="1"/>
  </r>
  <r>
    <s v="ÚĽUV"/>
    <s v="Ústredie ľudovej umeleckej výroby"/>
    <s v="ÚĽUV202111"/>
    <n v="9"/>
    <s v="Doplnenie mobiliára v depozitári MĽUV v Stupave"/>
    <s v="Depozitár MĽUV v Stupave bude rozšírený do ďalších priestorov objektu, ktoré sú vyhovujúce svojou dispozíciou a tiež klimatickými pomermi. Rozšírením kapacity bude možné rozvíjať akvizičnú činnosť múzea. Zbierkové predmety je žiaduce uložiť vo vyhovujúcom mobiliári vhodnom pre novovytvorené priestory. "/>
    <s v="Cieľom je zvýšenie kapacity a kvality uloženia zbierkových predmetov. "/>
    <s v="N/A"/>
    <s v="Zákon č. 206/2009 Z.z. o múzeách a o galériách a o ochrane predmetov kultúrnej hodnoty, §13 ods. 2 a) a b)"/>
    <s v="KPI 1, uloženie zbierkových predmetov, 500/rok "/>
    <x v="0"/>
    <s v="C Stroje, prístroje a zariadenia"/>
    <s v="C8 Mobiliár"/>
    <s v="01 Investičný zámer"/>
    <x v="1"/>
    <s v="doplniť z preddefinovaného (vysvetlivky a rady)"/>
    <x v="0"/>
    <n v="1"/>
    <n v="117900"/>
    <n v="0"/>
    <n v="0"/>
    <n v="0"/>
    <n v="99000"/>
    <n v="8900"/>
    <n v="10000"/>
    <n v="0"/>
    <n v="0"/>
    <n v="0"/>
    <n v="0"/>
    <n v="0"/>
    <s v="-"/>
    <n v="0"/>
    <n v="0"/>
    <n v="0"/>
    <n v="0"/>
    <n v="0"/>
    <n v="0"/>
    <n v="0"/>
    <n v="0"/>
    <n v="0"/>
    <n v="0"/>
    <n v="0"/>
    <m/>
    <n v="0"/>
    <x v="0"/>
    <s v="C8"/>
    <n v="9"/>
    <n v="1"/>
    <n v="1"/>
    <n v="1"/>
    <n v="1"/>
    <n v="1"/>
    <n v="1"/>
    <n v="1"/>
    <n v="0"/>
    <n v="1"/>
    <n v="0"/>
    <n v="0"/>
    <n v="1"/>
    <n v="1"/>
    <n v="1"/>
    <n v="0"/>
  </r>
  <r>
    <s v="ŠO "/>
    <s v="Štátna opera "/>
    <s v="ŠO202114"/>
    <s v="R"/>
    <s v="Dezinfekčné zariadenia"/>
    <s v="Dezinfekčné prístroje simulujú prírodnú ionizáciu, aktivujú proces samočistenia a dezinfekcie vzduchu. Ich použitím sa získa čistý a svieži vzduch bez choroboplodných zárodkov a zápachu."/>
    <s v="Ochrana zamestnancov a návštevníkov proti ochoreniu COVID-19."/>
    <s v="N/A"/>
    <s v="Zákon č. 124/2006 Z.z. o bezpečnosti a ochrane zdravia pri práci, §5 "/>
    <s v="ukazovať je špecifikovaný zákonom č. 124/2006 Z.z. o bezpečnosti a ochrane zdravia pri práci, §5, bod 2 a"/>
    <x v="0"/>
    <s v="C Stroje, prístroje a zariadenia"/>
    <s v="C7 Zabezpečovacia technika"/>
    <s v="08 Realizované"/>
    <x v="1"/>
    <s v="doplniť z preddefinovaného (vysvetlivky a rady)"/>
    <x v="1"/>
    <n v="1"/>
    <n v="18265.080000000002"/>
    <n v="0"/>
    <n v="18265.080000000002"/>
    <n v="0"/>
    <n v="0"/>
    <n v="0"/>
    <n v="0"/>
    <n v="0"/>
    <n v="0"/>
    <n v="0"/>
    <n v="0"/>
    <n v="0"/>
    <s v="-"/>
    <n v="0"/>
    <n v="0"/>
    <n v="0"/>
    <n v="0"/>
    <n v="0"/>
    <n v="0"/>
    <n v="0"/>
    <n v="0"/>
    <n v="0"/>
    <n v="0"/>
    <n v="0"/>
    <m/>
    <n v="1"/>
    <x v="0"/>
    <s v="C7"/>
    <n v="9"/>
    <n v="1"/>
    <n v="1"/>
    <n v="1"/>
    <n v="1"/>
    <n v="1"/>
    <n v="1"/>
    <n v="1"/>
    <n v="0"/>
    <n v="1"/>
    <n v="0"/>
    <n v="0"/>
    <n v="1"/>
    <n v="1"/>
    <n v="1"/>
    <n v="1"/>
  </r>
  <r>
    <s v="SCD"/>
    <s v="Slovenské centrum dizajnu"/>
    <s v="SCD202103"/>
    <n v="3"/>
    <s v="Zákonná katalogizácia zbierkových predmetov SMD SCD a ich zákonné vykazovanie dát pre SNM "/>
    <s v="digitalizácia zbierok a sprievodnej dokumentácie  SMD SCD - za účelom jej zákonne stanovenej odbornej evidencie"/>
    <s v="digitalizácia zbierok a sprievodnej dokumentácie  Slovenského múzea dizajnu SCD - za účelom jej zákonne stanovenej odbornej evidencie a digitálneho  zberu  pre SNM a  informačné systémy  (IS MUESOM, IS CEMUS, IS DIZAJN) a to zakúpením nástroja na digitalizáciu: 1 ks skenera formátu A0  s príslušným špecializovaným softvérom "/>
    <s v="N/A"/>
    <s v="Zákon č. 206/2009 Z.z. o múzeách a o galériách a o ochrane predmetov kultúrnej hodnoty, §10 "/>
    <s v="zákonné napĺňanie databá zbierok pre IS SNM - CEMUS, ako aj vlastných IS  MUSEON a DIZAJN  a tým aj ich  sprístupňovanie verejnosti medziročne nárast databáz digitálne spracovaných záznamov  v rozsahu min 500 digitálne spracovaných záznamov"/>
    <x v="0"/>
    <s v="D IT infraštruktúra"/>
    <s v="D3 Obstaranie novej IT funkcionality"/>
    <s v="01 Investičný zámer"/>
    <x v="1"/>
    <s v="doplniť z preddefinovaného (vysvetlivky a rady)"/>
    <x v="0"/>
    <n v="1"/>
    <n v="5000"/>
    <n v="0"/>
    <n v="0"/>
    <n v="5000"/>
    <n v="0"/>
    <n v="0"/>
    <n v="0"/>
    <n v="0"/>
    <n v="0"/>
    <n v="0"/>
    <n v="0"/>
    <n v="0"/>
    <s v="-"/>
    <n v="0"/>
    <n v="0"/>
    <n v="0"/>
    <n v="0"/>
    <n v="0"/>
    <n v="0"/>
    <n v="0"/>
    <n v="0"/>
    <n v="0"/>
    <n v="0"/>
    <n v="0"/>
    <m/>
    <n v="1"/>
    <x v="0"/>
    <s v="D3"/>
    <n v="9"/>
    <n v="1"/>
    <n v="1"/>
    <n v="1"/>
    <n v="1"/>
    <n v="1"/>
    <n v="1"/>
    <n v="1"/>
    <n v="0"/>
    <n v="1"/>
    <n v="0"/>
    <n v="0"/>
    <n v="1"/>
    <n v="1"/>
    <n v="1"/>
    <n v="0"/>
  </r>
  <r>
    <s v="SNM"/>
    <s v="SNM - MUK Svidník"/>
    <s v="SNMMUKS202202"/>
    <n v="5"/>
    <s v="Vedecký zborník múzea č .29"/>
    <s v="Dlhoročná tradícia publikačnej činnosti najstaršieho etrnicky profilovaného múzea "/>
    <s v="Vydanie kolektívneho monografického diela - zborníka"/>
    <s v="N/A"/>
    <s v="Zákon č. 206/2009 Z.z. o múzeách a o galériách a o ochrane predmetov kultúrnej hodnoty"/>
    <s v="500 ks zborníka, príspevky prinesú najnovšie poznatky výskumov v oblasti kultúry, histórie, etnológie, jazykovedy, literárnej vedy  a umenia "/>
    <x v="0"/>
    <s v="F Expozície"/>
    <s v="F3 Realizácia výskumu"/>
    <s v="01 Investičný zámer"/>
    <x v="1"/>
    <s v="doplniť z preddefinovaného (vysvetlivky a rady)"/>
    <x v="0"/>
    <n v="1"/>
    <n v="14000"/>
    <n v="0"/>
    <n v="0"/>
    <n v="0"/>
    <n v="14000"/>
    <n v="0"/>
    <n v="0"/>
    <n v="0"/>
    <n v="0"/>
    <n v="0"/>
    <n v="0"/>
    <n v="0"/>
    <s v="-"/>
    <n v="0"/>
    <n v="0"/>
    <n v="0"/>
    <n v="0"/>
    <n v="0"/>
    <n v="0"/>
    <n v="0"/>
    <n v="0"/>
    <n v="0"/>
    <n v="0"/>
    <n v="0"/>
    <m/>
    <n v="1"/>
    <x v="0"/>
    <s v="F3"/>
    <n v="9"/>
    <n v="1"/>
    <n v="1"/>
    <n v="1"/>
    <n v="1"/>
    <n v="1"/>
    <n v="1"/>
    <n v="1"/>
    <n v="0"/>
    <n v="1"/>
    <n v="0"/>
    <n v="0"/>
    <n v="1"/>
    <n v="1"/>
    <n v="1"/>
    <n v="0"/>
  </r>
  <r>
    <s v="RTVS"/>
    <s v="Rozhlas a televízia Slovenska"/>
    <s v="RTVS202179"/>
    <m/>
    <s v="Svietidlá pre televízne prenosy"/>
    <s v="Dokúpenie svietidiel, modernizácia svetelného parku"/>
    <s v="Cieľom je doplniť osvetlenie pre potreby výroby TV programov v Mlynskej doline"/>
    <s v="N/A"/>
    <s v="Zákon č. 532/2010 Z.z. o Rozhlase a televízii, §3 a §5"/>
    <s v="výroba/úspora"/>
    <x v="1"/>
    <s v="C Stroje, prístroje a zariadenia"/>
    <s v="C2 Osvetľovacia technika"/>
    <s v="01 Investičný zámer"/>
    <x v="0"/>
    <s v="doplniť z preddefinovaného (vysvetlivky a rady)"/>
    <x v="0"/>
    <m/>
    <n v="16000"/>
    <n v="0"/>
    <n v="0"/>
    <n v="0"/>
    <n v="0"/>
    <n v="0"/>
    <n v="0"/>
    <n v="0"/>
    <n v="0"/>
    <n v="0"/>
    <n v="0"/>
    <n v="0"/>
    <s v="-"/>
    <n v="0"/>
    <n v="0"/>
    <n v="0"/>
    <n v="0"/>
    <n v="0"/>
    <n v="0"/>
    <n v="0"/>
    <n v="0"/>
    <n v="0"/>
    <n v="0"/>
    <n v="0"/>
    <m/>
    <n v="1"/>
    <x v="0"/>
    <s v="C2"/>
    <n v="6"/>
    <n v="0"/>
    <n v="1"/>
    <n v="1"/>
    <n v="0"/>
    <n v="0"/>
    <n v="1"/>
    <n v="1"/>
    <n v="0"/>
    <n v="1"/>
    <n v="0"/>
    <n v="1"/>
    <n v="0"/>
    <n v="1"/>
    <n v="1"/>
    <n v="0"/>
  </r>
  <r>
    <s v="RTVS"/>
    <s v="Rozhlas a televízia Slovenska"/>
    <s v="RTVS202130"/>
    <m/>
    <s v="Nákup 7&quot; hľadáčika na štúdiovú kameru - pre televízne regionálne štúdio v Banskej Bystrici"/>
    <s v="Doplnenie kamery o nový hľadáčik s veľkosťou 7&quot;. V súčastnosti je osadený 3,5&quot; hľadáčik pre použitie kamery &quot;z pleca&quot;. Nový hľadáčik rozšíri možnosti použitia kamery aj na statíve."/>
    <s v="Cieľom je rozšírenie použiteľnosti kamery o snímanie zo statívu"/>
    <s v="N/A"/>
    <s v="Zákon č. 532/2010 Z.z. o Rozhlase a televízii, §3 a §5"/>
    <s v="výroba"/>
    <x v="1"/>
    <s v="C Stroje, prístroje a zariadenia"/>
    <s v="C4 Nahrávacia a vysielacia technika"/>
    <s v="01 Investičný zámer"/>
    <x v="0"/>
    <s v="doplniť z preddefinovaného (vysvetlivky a rady)"/>
    <x v="0"/>
    <m/>
    <n v="7000"/>
    <n v="0"/>
    <n v="0"/>
    <n v="0"/>
    <n v="0"/>
    <n v="0"/>
    <n v="0"/>
    <n v="0"/>
    <n v="0"/>
    <n v="0"/>
    <n v="0"/>
    <n v="0"/>
    <s v="-"/>
    <n v="0"/>
    <n v="0"/>
    <n v="0"/>
    <n v="0"/>
    <n v="0"/>
    <n v="0"/>
    <n v="0"/>
    <n v="0"/>
    <n v="0"/>
    <n v="0"/>
    <n v="0"/>
    <m/>
    <n v="1"/>
    <x v="0"/>
    <s v="C4"/>
    <n v="6"/>
    <n v="0"/>
    <n v="1"/>
    <n v="1"/>
    <n v="0"/>
    <n v="0"/>
    <n v="1"/>
    <n v="1"/>
    <n v="0"/>
    <n v="1"/>
    <n v="0"/>
    <n v="1"/>
    <n v="0"/>
    <n v="1"/>
    <n v="1"/>
    <n v="0"/>
  </r>
  <r>
    <s v="SND"/>
    <s v="Slovenské národné divadlo"/>
    <s v="SND202101"/>
    <m/>
    <s v="Rekonštrukcia Historickej budovy SND"/>
    <s v="Komplexná rekonštrukcia technológií a stavby Historickej budovy SND "/>
    <s v="Obnova budovy NKP  a všetkých technológií zohľadňujúc energetickú efektívnosť a optimalizáciu nákladov na prevádzku"/>
    <m/>
    <s v="Zákon č. 278/1993 Z.z. o správe majetku štátu, §3 ods. 2; Zákon č. 385/1997 Z.z. o Slov.národnom divadle, §4 ods. 3"/>
    <s v="Návštevnosť HB porovnateľná s obdobím pred uzatvorením HB a Covid pandémiou, počet predstavení za sezónu/ rok "/>
    <x v="0"/>
    <s v="B Rekonštrukcia nehnuteľnosti"/>
    <s v="B1 Komplexná rekonštrukcia"/>
    <s v="01 Investičný zámer"/>
    <x v="1"/>
    <s v="doplniť z preddefinovaného (vysvetlivky a rady)"/>
    <x v="0"/>
    <n v="1"/>
    <n v="72500000"/>
    <n v="2500000"/>
    <n v="0"/>
    <n v="100000"/>
    <n v="2500000"/>
    <n v="20000000"/>
    <n v="20000000"/>
    <n v="27400000"/>
    <n v="0"/>
    <n v="0"/>
    <n v="0"/>
    <n v="0"/>
    <s v="-"/>
    <n v="0"/>
    <n v="0"/>
    <n v="0"/>
    <n v="0"/>
    <n v="0"/>
    <n v="0"/>
    <n v="0"/>
    <n v="0"/>
    <n v="0"/>
    <n v="0"/>
    <n v="0"/>
    <m/>
    <n v="0"/>
    <x v="1"/>
    <s v="B1"/>
    <n v="6"/>
    <n v="0"/>
    <n v="1"/>
    <n v="1"/>
    <n v="0"/>
    <n v="1"/>
    <n v="0"/>
    <n v="0"/>
    <n v="0"/>
    <n v="1"/>
    <n v="0"/>
    <n v="0"/>
    <n v="1"/>
    <n v="1"/>
    <n v="1"/>
    <n v="0"/>
  </r>
  <r>
    <s v="RTVS"/>
    <s v="Rozhlas a televízia Slovenska"/>
    <s v="RTVS202123"/>
    <m/>
    <s v="Záložný generátor pre Teletext a DVB titulky v televíznom vysielaní"/>
    <s v="Doplnenie technológie pre potreby generovania TXT a spustenie generovania DVB titulkov"/>
    <s v="Cieľom je modernizovať Vysielacie pracovisko v Mlynskej doline"/>
    <s v="N/A"/>
    <s v="Zákon č. 532/2010 Z.z. o Rozhlase a televízii, §3 a §5"/>
    <s v="výroba/úspora"/>
    <x v="0"/>
    <s v="D IT infraštruktúra"/>
    <s v="D2 Zhodnotenie existujúceho špeciálneho HW/SW"/>
    <s v="01 Investičný zámer"/>
    <x v="0"/>
    <s v="doplniť z preddefinovaného (vysvetlivky a rady)"/>
    <x v="1"/>
    <m/>
    <n v="25000"/>
    <n v="0"/>
    <n v="0"/>
    <n v="25000"/>
    <n v="0"/>
    <n v="0"/>
    <n v="0"/>
    <n v="0"/>
    <n v="0"/>
    <n v="0"/>
    <n v="0"/>
    <n v="0"/>
    <s v="-"/>
    <n v="0"/>
    <n v="0"/>
    <n v="0"/>
    <n v="0"/>
    <n v="0"/>
    <n v="0"/>
    <n v="0"/>
    <n v="0"/>
    <n v="0"/>
    <n v="0"/>
    <n v="0"/>
    <m/>
    <n v="1"/>
    <x v="0"/>
    <s v="D2"/>
    <n v="6"/>
    <n v="1"/>
    <n v="1"/>
    <n v="1"/>
    <n v="0"/>
    <n v="0"/>
    <n v="1"/>
    <n v="1"/>
    <n v="0"/>
    <n v="1"/>
    <n v="0"/>
    <n v="0"/>
    <n v="1"/>
    <n v="1"/>
    <n v="0"/>
    <n v="0"/>
  </r>
  <r>
    <s v="DNS"/>
    <s v="Divadlo Nová scéna Bratislava"/>
    <s v="DNS202102"/>
    <s v="R"/>
    <s v="Odkúpenie ďivadelných priestorov od MČ  "/>
    <s v="Bytový dom v ktorom sídli divadlo, v zmysle zákona 182/1993 o vlastníctve bytov a nebytových priestorov prenajímame od MČ Staré mesto, ktoré nevie zabezpečiť potreby divadla. Problémy sú s údržbou budovy, MČ nemá dosah na využívanie FO bytového domu a nemá záujem na konkrétne riešenia problémov divadla "/>
    <s v="priestorové osamostatnenie divadla"/>
    <m/>
    <s v="Zriaďovacia listina DNS "/>
    <s v="vlastníckym právom dosiahneme zvýšený prenájom priestorov a zvýšené tržby o 60 000 € a úsporu nájmu vo výške cca 30 000 € ročne"/>
    <x v="0"/>
    <s v="A Nákup alebo výstavba nehnuteľnosti"/>
    <s v="A1 Nákup budovy"/>
    <s v="08 Realizované"/>
    <x v="1"/>
    <s v="doplniť z preddefinovaného (vysvetlivky a rady)"/>
    <x v="0"/>
    <n v="1"/>
    <n v="3500000"/>
    <n v="0"/>
    <n v="0"/>
    <n v="0"/>
    <n v="3500000"/>
    <n v="0"/>
    <n v="0"/>
    <n v="0"/>
    <n v="0"/>
    <n v="0"/>
    <n v="0"/>
    <n v="0"/>
    <s v="-"/>
    <n v="0"/>
    <n v="0"/>
    <n v="0"/>
    <n v="0"/>
    <n v="0"/>
    <n v="0"/>
    <n v="0"/>
    <n v="0"/>
    <n v="0"/>
    <n v="0"/>
    <n v="0"/>
    <s v="nutná rekonštrukcia kotolne - kotolňa už nevyhovuje, kotle sú zastaralé a stále poruchové, dokumentácia o neriešení situácie je založená v divadle Nová scéna. Doterajšie nájomné MČ chce zvýšiť min. o 100 %."/>
    <n v="0"/>
    <x v="1"/>
    <s v="A1"/>
    <n v="7"/>
    <n v="1"/>
    <n v="1"/>
    <n v="1"/>
    <n v="1"/>
    <n v="1"/>
    <n v="0"/>
    <n v="0"/>
    <n v="0"/>
    <n v="1"/>
    <n v="0"/>
    <n v="0"/>
    <n v="1"/>
    <n v="1"/>
    <n v="0"/>
    <n v="0"/>
  </r>
  <r>
    <s v="SCD"/>
    <s v="Slovenské centrum dizajnu"/>
    <s v="SCD202104"/>
    <n v="4"/>
    <s v="Dovybavenie zabezpečovacieho zariadenia  pre zbierky Slovenského múzea dizajnu SCD  v Hurbanových kasárňach (v správe MK SR) "/>
    <s v="Dovybavenie priestorov Slovenského múzea dizajnu (SMD SCD)  v Hurbanových kasárňach Bratislava /objekt v správe MK SR/ zabezpečovacím zariadením  - za účelom ochrany zbierok a predmetov kultúrnej hodnoty SMD SCD"/>
    <s v="Ochrana kultúrneho dedičstva - zbierok a predmetov kultúrnej hodnoty  Slovenského múzea dizajnu SCD"/>
    <s v="N/A"/>
    <s v="Zákon č. 206/2009 Z.z. o múzeách a o galériách a o ochrane predmetov kultúrnej hodnoty, §4 ods. 2  b) a §8  d)"/>
    <s v="Ochrana zbierok a predmetov kultúrnej hodnoty -súčasný odhad kultúrno-spoločenskej  hodnoty zbierok  500 tis. EUR a medziročný nárasť hodnoty získaných zbierok 50 tis. EUR."/>
    <x v="0"/>
    <s v="C Stroje, prístroje a zariadenia"/>
    <s v="C7 Zabezpečovacia technika"/>
    <s v="01 Investičný zámer"/>
    <x v="1"/>
    <s v="doplniť z preddefinovaného (vysvetlivky a rady)"/>
    <x v="0"/>
    <n v="1"/>
    <n v="45000"/>
    <n v="0"/>
    <n v="0"/>
    <n v="45000"/>
    <n v="0"/>
    <n v="0"/>
    <n v="0"/>
    <n v="0"/>
    <n v="0"/>
    <n v="0"/>
    <n v="0"/>
    <n v="0"/>
    <s v="-"/>
    <n v="0"/>
    <n v="0"/>
    <n v="0"/>
    <n v="0"/>
    <n v="0"/>
    <n v="0"/>
    <n v="0"/>
    <n v="0"/>
    <n v="0"/>
    <n v="0"/>
    <n v="0"/>
    <m/>
    <n v="1"/>
    <x v="0"/>
    <s v="C7"/>
    <n v="9"/>
    <n v="1"/>
    <n v="1"/>
    <n v="1"/>
    <n v="1"/>
    <n v="1"/>
    <n v="1"/>
    <n v="1"/>
    <n v="0"/>
    <n v="1"/>
    <n v="0"/>
    <n v="0"/>
    <n v="1"/>
    <n v="1"/>
    <n v="1"/>
    <n v="0"/>
  </r>
  <r>
    <s v="SCD"/>
    <s v="Slovenské centrum dizajnu"/>
    <s v="SCD202201"/>
    <n v="7"/>
    <s v="Dovybavenie zbierok textilu a módy Slovenského múzea dizajnu -  kovová skriňa na koberce_x000a_"/>
    <s v="Dovybavenie zbierok textilu a módy Slovenského múzea dizajnu - špecializovaná kovová skriňa na koberce  - atyp_x000a_Rozmery: 2200x3000x1000 mm_x000a_Nosnosť držiaka na koberce - 80 kg_x000a_Počet držiakov na koberce: 10 ks"/>
    <s v="Ochrana kultúrneho dedičstva - zbierok a predmetov kultúrnej hodnoty  Slovenského múzea dizajnu SCD - Zbierky textilu a módy SMD SCD"/>
    <s v="N/A"/>
    <s v="Zákon č. 206/2009 Z.z. o múzeách a o galériách a o ochrane predmetov kultúrnej hodnoty, §4 ods. 2  b) a §8  d)"/>
    <s v="Ochrana zbierok a predmetov kultúrnej hodnoty -súčasný odhad kultúrno-spoločenskej  hodnoty zbierok  500 tis. EUR a medziročný nárasť hodnoty získaných zbierok 50 tis. EUR."/>
    <x v="0"/>
    <s v="C Stroje, prístroje a zariadenia"/>
    <s v="C8 Mobiliár"/>
    <s v="01 Investičný zámer"/>
    <x v="1"/>
    <s v="doplniť z preddefinovaného (vysvetlivky a rady)"/>
    <x v="1"/>
    <n v="1"/>
    <n v="5500"/>
    <n v="0"/>
    <n v="0"/>
    <n v="5500"/>
    <n v="0"/>
    <n v="0"/>
    <n v="0"/>
    <n v="0"/>
    <n v="0"/>
    <n v="0"/>
    <n v="0"/>
    <n v="0"/>
    <s v="-"/>
    <n v="0"/>
    <n v="0"/>
    <n v="0"/>
    <n v="0"/>
    <n v="0"/>
    <n v="0"/>
    <n v="0"/>
    <n v="0"/>
    <n v="0"/>
    <n v="0"/>
    <n v="0"/>
    <m/>
    <n v="1"/>
    <x v="0"/>
    <s v="C8"/>
    <n v="8"/>
    <n v="1"/>
    <n v="1"/>
    <n v="1"/>
    <n v="1"/>
    <n v="1"/>
    <n v="1"/>
    <n v="1"/>
    <n v="0"/>
    <n v="1"/>
    <n v="0"/>
    <n v="0"/>
    <n v="1"/>
    <n v="1"/>
    <n v="0"/>
    <n v="0"/>
  </r>
  <r>
    <s v="SNM"/>
    <s v="SNM - Hudobné múzeum"/>
    <s v="SNMHUM202104"/>
    <n v="7"/>
    <s v="Oranžéria s prístavbou"/>
    <s v="Dva vzájomne prepojené (prízemnou spojnicou) objekty. Starší (pôvodná oranžéria, dnes NKP č. 803/5) je barokový jednopodlažný objekt, novšia časť je dvojpodlažná novostavba (prístavba z 80. rokov 20. storočia) s podkrovím. Celý objekt je v  súčasnosti využívaný ako depozitár Hudobného múzea. Rozhodnutím KPÚ budeme musieť realizovať odčlenenie prístavby od objektu NKP - oranžérie. Zbúrať spojnicu, budovu barokovej oranžérie využívať na prezentačné účely s náplňou informujúcou o jej historckom určení. Objekt prístavby využívať na administratívne účely a kultúrno-výchovné aktivity. Všetko nadväzuje na skutočnosti, že po obnove kaštieľa sa administratívne činnosti z kaštieľa vyčlenia a stavebné riešenie  oranžérie s prístavbou sa môže realizovať až po ukončení výstavby nového depozitára._x000a_Cieľom je rozšírenie ponuky služieb návštevníkom: _x000a_- priestory na prezentačné účely v objekte oranžérie_x000a_- vyčlenenie kancelárskych priestorov z kaštieľa a umiestnenie do prístavby (súčasný depozitár)_x000a_- vyčlenenie priestorov na kultúrno-výchovné aktivity (múzejná pedagogika) v prístavbe_x000a_"/>
    <s v="Cieľom je rozšírenie ponuky služieb návštevníkom. _x000a_"/>
    <m/>
    <s v="Zákon č. 49/2002 Z.z. o ochrane pamiatkového fondu; Zákon č. 206/2009 Z.z. o múzeách a o galériách a o ochrane predmetov kultúrnej hodnoty"/>
    <s v="Zvýšený počet návštevníkov o 2000/rok_x000a_Zvýšený počet podujatí o 80/rok"/>
    <x v="0"/>
    <s v="B Rekonštrukcia nehnuteľnosti"/>
    <s v="B3 Stavebná rekonštrukcia priestorov"/>
    <s v="01 Investičný zámer"/>
    <x v="1"/>
    <s v="doplniť z preddefinovaného (vysvetlivky a rady)"/>
    <x v="0"/>
    <m/>
    <n v="2100000"/>
    <n v="100000"/>
    <n v="0"/>
    <n v="0"/>
    <n v="0"/>
    <n v="0"/>
    <n v="100000"/>
    <n v="2000000"/>
    <n v="0"/>
    <n v="0"/>
    <n v="0"/>
    <n v="0"/>
    <s v="Do obnovených priestorov _x000a_zabezpečiť interiérové_x000a_vybavenie"/>
    <n v="500000"/>
    <n v="0"/>
    <n v="0"/>
    <n v="0"/>
    <n v="0"/>
    <n v="0"/>
    <n v="500000"/>
    <n v="0"/>
    <n v="0"/>
    <n v="0"/>
    <n v="0"/>
    <s v="pozri riadok 14!_x000a__x000a_Riešenie uvedeného investičného zámeru nadväzuje na realizáciu novostavby depozitára. Ak nebude vyriešené uloženie zbierkového fondu Hudobného múzea - zbierka predmetov archívnej povahy a zbierka hudobných nástrojov (vrátane veľkorozmerných - klavíry, harmóniá, organy) a zabezpečenie jeho ochrany, nebude možné tento investičný zámer realizovať."/>
    <n v="0"/>
    <x v="1"/>
    <s v="B3"/>
    <n v="7"/>
    <n v="1"/>
    <n v="1"/>
    <n v="1"/>
    <n v="1"/>
    <n v="0"/>
    <n v="0"/>
    <n v="0"/>
    <n v="0"/>
    <n v="1"/>
    <n v="0"/>
    <n v="0"/>
    <n v="1"/>
    <n v="1"/>
    <n v="1"/>
    <n v="0"/>
  </r>
  <r>
    <s v="NOC"/>
    <s v="Národné osvetové centrum"/>
    <s v="NOC202102"/>
    <n v="7"/>
    <s v="služobné motorové vozidlá"/>
    <s v="Dve služobné motorové vozidlá"/>
    <s v="organizácia disponuje iba jedným motorovým vozidlom, ktoré nepostačuje pri výkone činnosti organizácie"/>
    <s v="N/A"/>
    <m/>
    <s v="rozšírenie vozového parku z dôvodu ušetrenia nákladov na požičiavanie vozidiel zo súkromného sektora pri celoslovenských súťažiach  a festivaloch"/>
    <x v="0"/>
    <s v="C Stroje, prístroje a zariadenia"/>
    <s v="C90 Dopravné prostriedky"/>
    <s v="02 Analýza / podkladová štúdia k investičnému zámeru"/>
    <x v="1"/>
    <s v="doplniť z preddefinovaného (vysvetlivky a rady)"/>
    <x v="0"/>
    <n v="1"/>
    <n v="35000"/>
    <n v="0"/>
    <n v="0"/>
    <n v="35000"/>
    <n v="0"/>
    <n v="0"/>
    <n v="0"/>
    <n v="0"/>
    <n v="0"/>
    <n v="0"/>
    <n v="0"/>
    <n v="0"/>
    <s v="-"/>
    <n v="0"/>
    <n v="0"/>
    <n v="0"/>
    <n v="0"/>
    <n v="0"/>
    <n v="0"/>
    <n v="0"/>
    <n v="0"/>
    <n v="0"/>
    <n v="0"/>
    <n v="0"/>
    <m/>
    <n v="1"/>
    <x v="0"/>
    <s v="C90"/>
    <n v="8"/>
    <n v="1"/>
    <n v="1"/>
    <n v="1"/>
    <n v="1"/>
    <n v="1"/>
    <n v="1"/>
    <n v="1"/>
    <n v="0"/>
    <n v="1"/>
    <n v="0"/>
    <n v="0"/>
    <n v="1"/>
    <n v="0"/>
    <n v="1"/>
    <n v="0"/>
  </r>
  <r>
    <s v="SNM"/>
    <s v="SNM - SK"/>
    <s v="SNMSK202102"/>
    <n v="4"/>
    <s v="Nákup dopravných prostriedkov všetkých druhov"/>
    <s v="Efektívny výkon správy majetku štátu zvereného do správy SNM"/>
    <s v="Cieľom je periodická obnova vozového parku využívanom pri výkone správy SNM"/>
    <s v="N/A"/>
    <s v="Zriaďovacia listina  SNM, Čl.4 bod 1"/>
    <s v="Merateľný ukazovateľ nie je relevantný, jedná sa o periodickú obnova vozového parku všetkých organizačných zložiek SNM"/>
    <x v="0"/>
    <s v="C Stroje, prístroje a zariadenia"/>
    <s v="C90 Dopravné prostriedky"/>
    <s v="01 Investičný zámer"/>
    <x v="1"/>
    <s v="doplniť z preddefinovaného (vysvetlivky a rady)"/>
    <x v="0"/>
    <n v="1"/>
    <n v="600000"/>
    <n v="0"/>
    <n v="0"/>
    <n v="200000"/>
    <n v="100000"/>
    <n v="100000"/>
    <n v="100000"/>
    <n v="100000"/>
    <n v="0"/>
    <n v="0"/>
    <n v="0"/>
    <n v="0"/>
    <s v="-"/>
    <n v="0"/>
    <n v="0"/>
    <n v="0"/>
    <n v="0"/>
    <n v="0"/>
    <n v="0"/>
    <n v="0"/>
    <n v="0"/>
    <n v="0"/>
    <n v="0"/>
    <n v="0"/>
    <m/>
    <n v="0"/>
    <x v="0"/>
    <s v="C90"/>
    <n v="9"/>
    <n v="1"/>
    <n v="1"/>
    <n v="1"/>
    <n v="1"/>
    <n v="1"/>
    <n v="1"/>
    <n v="1"/>
    <n v="0"/>
    <n v="1"/>
    <n v="0"/>
    <n v="0"/>
    <n v="1"/>
    <n v="1"/>
    <n v="1"/>
    <n v="0"/>
  </r>
  <r>
    <s v="SNM"/>
    <s v="SNM - SK"/>
    <s v="SNMSK202104"/>
    <n v="2"/>
    <s v="Nákup výpočtovej techniky"/>
    <s v="Efektívny výkon správy majetku štátu zvereného do správy SNM"/>
    <s v="Cielom je vedenie centrálnej evidencie zbierkových predmetov múzeí zapísaných v Registri múzeí a galérií Slovenskej republiky, vypracovanie projektových dokumentácií všetkých stupňov, zefektívnenie admistratívnej činnosti pri správe_x000a_"/>
    <s v="N/A"/>
    <s v="Zriaďovacia listina SNM, Čl.1 bod 3 pís.d) až t) "/>
    <s v="Merateľný ukazovateľ nie je relevantný, jedná sa o nákup výpočtovej techniky pre všetky organizačné zložky SNM"/>
    <x v="1"/>
    <s v="D IT infraštruktúra"/>
    <s v="D1 Nákup štandardnej IT techniky"/>
    <s v="01 Investičný zámer"/>
    <x v="1"/>
    <s v="doplniť z preddefinovaného (vysvetlivky a rady)"/>
    <x v="0"/>
    <n v="1"/>
    <n v="500000"/>
    <n v="0"/>
    <n v="0"/>
    <n v="100000"/>
    <n v="100000"/>
    <n v="100000"/>
    <n v="100000"/>
    <n v="100000"/>
    <n v="0"/>
    <n v="0"/>
    <n v="0"/>
    <n v="0"/>
    <s v="-"/>
    <n v="0"/>
    <n v="0"/>
    <n v="0"/>
    <n v="0"/>
    <n v="0"/>
    <n v="0"/>
    <n v="0"/>
    <n v="0"/>
    <n v="0"/>
    <n v="0"/>
    <n v="0"/>
    <m/>
    <n v="0"/>
    <x v="0"/>
    <s v="D1"/>
    <n v="9"/>
    <n v="1"/>
    <n v="1"/>
    <n v="1"/>
    <n v="1"/>
    <n v="1"/>
    <n v="1"/>
    <n v="1"/>
    <n v="0"/>
    <n v="1"/>
    <n v="0"/>
    <n v="1"/>
    <n v="0"/>
    <n v="1"/>
    <n v="1"/>
    <n v="0"/>
  </r>
  <r>
    <s v="ŠO "/>
    <s v="Štátna opera "/>
    <s v="ŠO202206"/>
    <s v="R"/>
    <s v="Efektové zariadenie - ohňostroj"/>
    <s v="Efektové zariadenie pre zabezpečenie inscenácií a koncertov (2 ks)."/>
    <s v="Cieľom projektu je zvýšenie umeleckej kvality insenácií."/>
    <s v="N/A"/>
    <s v="Zriaďovacia listina ŠO, Čl. I, bod 2 k"/>
    <s v="počet podujatí, 120/rok"/>
    <x v="1"/>
    <s v="C Stroje, prístroje a zariadenia"/>
    <s v="C2 Osvetľovacia technika"/>
    <s v="08 Realizované"/>
    <x v="1"/>
    <s v="doplniť z preddefinovaného (vysvetlivky a rady)"/>
    <x v="1"/>
    <n v="1"/>
    <n v="4030"/>
    <n v="0"/>
    <n v="0"/>
    <n v="4030"/>
    <n v="0"/>
    <n v="0"/>
    <n v="0"/>
    <n v="0"/>
    <n v="0"/>
    <n v="0"/>
    <n v="0"/>
    <n v="0"/>
    <s v="-"/>
    <n v="0"/>
    <n v="0"/>
    <n v="0"/>
    <n v="0"/>
    <n v="0"/>
    <n v="0"/>
    <n v="0"/>
    <n v="0"/>
    <n v="0"/>
    <n v="0"/>
    <n v="0"/>
    <m/>
    <n v="1"/>
    <x v="0"/>
    <s v="C2"/>
    <n v="9"/>
    <n v="1"/>
    <n v="1"/>
    <n v="1"/>
    <n v="1"/>
    <n v="1"/>
    <n v="1"/>
    <n v="1"/>
    <n v="0"/>
    <n v="1"/>
    <n v="0"/>
    <n v="1"/>
    <n v="0"/>
    <n v="1"/>
    <n v="1"/>
    <n v="1"/>
  </r>
  <r>
    <s v="PÚ SR"/>
    <s v="Pamiatkový úrad SR"/>
    <s v="PÚSR202111"/>
    <n v="6"/>
    <s v="Obstaranie licencií"/>
    <s v="Elektornizácia verejnej správy nám ukladá riešiť elektornickjou formou komunikáciu, riešiť bežné licencie, mapové SW,  archívne SW ci SW pre digitalizáciu objektov. "/>
    <s v="Funkčnosť IT infraštruktúry na úrade. "/>
    <s v="N/A"/>
    <s v="Zákon č. 49/2002 Z.z. o ochrane pamiatkového fondu"/>
    <s v="Výkonnosť štatnej správy sa elektronizáciou zvyšuje. "/>
    <x v="0"/>
    <s v="D IT infraštruktúra"/>
    <s v="D3 Obstaranie novej IT funkcionality"/>
    <s v="07 V realizácii"/>
    <x v="1"/>
    <s v="doplniť z preddefinovaného (vysvetlivky a rady)"/>
    <x v="1"/>
    <n v="1"/>
    <n v="151200"/>
    <n v="0"/>
    <n v="0"/>
    <n v="30300"/>
    <n v="30300"/>
    <n v="30300"/>
    <n v="30300"/>
    <n v="30300"/>
    <n v="0"/>
    <n v="0"/>
    <n v="0"/>
    <n v="0"/>
    <s v="-"/>
    <n v="0"/>
    <n v="0"/>
    <n v="0"/>
    <n v="0"/>
    <n v="0"/>
    <n v="0"/>
    <n v="0"/>
    <n v="0"/>
    <n v="0"/>
    <n v="0"/>
    <n v="0"/>
    <m/>
    <n v="0"/>
    <x v="0"/>
    <s v="D3"/>
    <n v="8"/>
    <n v="0"/>
    <n v="1"/>
    <n v="1"/>
    <n v="1"/>
    <n v="1"/>
    <n v="1"/>
    <n v="1"/>
    <n v="0"/>
    <n v="1"/>
    <n v="0"/>
    <n v="0"/>
    <n v="1"/>
    <n v="1"/>
    <n v="1"/>
    <n v="1"/>
  </r>
  <r>
    <s v="NOC"/>
    <s v="Národné osvetové centrum"/>
    <s v="NOC202105"/>
    <n v="3"/>
    <s v="Rekonštrukcia vnútorných priestorov  V-klub"/>
    <s v="elektroinstalacie, podium, bezbarierovy pristup, hodobne nastroje, kulisy, prezentacny pult, technicke zabezopecenie, svetelny park, šatne pre účinkujúcich, socialne zariadenia, murarske a maliarske prace, klimatizacia"/>
    <s v="Obnovou základného technického a materiálneho zabezpečenia budú priestory V-klub spľňať podmienky organizátorov, ktoré sú na trhu voľno-časových a vzdelávacích eventov samozrejmosťou"/>
    <s v="N/A"/>
    <s v="Zákon č. 124/2006 Z.z. o bezpečnosti a ochrane zdravia pri práci "/>
    <s v="zvýšenie počtu návštevníkov"/>
    <x v="0"/>
    <s v="B Rekonštrukcia nehnuteľnosti"/>
    <s v="B3 Stavebná rekonštrukcia priestorov"/>
    <s v="02 Analýza / podkladová štúdia k investičnému zámeru"/>
    <x v="1"/>
    <s v="doplniť z preddefinovaného (vysvetlivky a rady)"/>
    <x v="0"/>
    <n v="1"/>
    <n v="350000"/>
    <n v="0"/>
    <n v="0"/>
    <n v="350000"/>
    <n v="0"/>
    <n v="0"/>
    <n v="0"/>
    <n v="0"/>
    <n v="0"/>
    <n v="0"/>
    <n v="0"/>
    <n v="0"/>
    <s v="-"/>
    <n v="0"/>
    <n v="0"/>
    <n v="0"/>
    <n v="0"/>
    <n v="0"/>
    <n v="0"/>
    <n v="0"/>
    <n v="0"/>
    <n v="0"/>
    <n v="0"/>
    <n v="0"/>
    <m/>
    <n v="0"/>
    <x v="0"/>
    <s v="B3"/>
    <n v="9"/>
    <n v="1"/>
    <n v="1"/>
    <n v="1"/>
    <n v="1"/>
    <n v="1"/>
    <n v="1"/>
    <n v="1"/>
    <n v="0"/>
    <n v="1"/>
    <n v="0"/>
    <n v="0"/>
    <n v="1"/>
    <n v="1"/>
    <n v="1"/>
    <n v="0"/>
  </r>
  <r>
    <s v="SNM"/>
    <s v="SNM - Spišské múzeum"/>
    <s v="SNMSM202101"/>
    <n v="1"/>
    <s v="Rekonštrukcia Spišského hradu, III. - V. etapa"/>
    <s v="Etapy III. až V. by mali ukončiť komplexnú rekonštrukciu a zároveň umožniť modernú prezentáciu areálu verejnosti nielen ako muzeálnej expozície, ale aj dôležitého turisticko kultúrneho bodu, ktorý bude podporovať služby a zamestnanosť v regióne."/>
    <s v="Záchrana ďalších častí národnej kultúrnej pamiatky, ktorá je súčasne zapísaná zo Zoznamu svetového kultúrneho dedičstva UNESCO, rozšírenie možností sprístupnenia archeologických a architektoticko historických častí, doteraz neprístupných s cieľom zvýšenia návštevnosti "/>
    <m/>
    <s v="Zákon č. 49/2002 Z.z. o ochrane pamiatkového fondu; Zákon č. 543/2002 Z.z. o ochrane prírody a krajiny; Zákon č. 206/2009 Z.z. o múzeách a o galériách a o ochrane predmetov kultúrnej hodnoty_x000a_"/>
    <s v="Nárast výstavnej a expozičnej plochy interiérovej : + 1658 m2, Nárast sprístupnenej plochy prezentovanej ako archeologická lokalita s torzálnou architektúrou : 5038 m2,  Záchrana torzálnej architektúry národnej kultúrnej pamiatky a pamiatky zapísanej na Zozname UNESCO _x000a_Vytvorenie kultivovaného zázemia pre návštevníkov a zníženie záťaže národnej prírodnej pamiatky_x000a_Zvýšenie počtu návštevníkov o cca 50 tis.( v prípade priaznivej zdravotnej a spoločenskej situácie )_x000a_Nárast počtu pracovných miest o cca 10._x000a_Kultúrny bod na mape cestovného ruchu ponúkajúci prepojenie na celú lokalitu svetového kultúrneho dedičstva"/>
    <x v="0"/>
    <s v="B Rekonštrukcia nehnuteľnosti"/>
    <s v="B1 Komplexná rekonštrukcia"/>
    <s v="02 Analýza / podkladová štúdia k investičnému zámeru"/>
    <x v="2"/>
    <s v="doplniť z preddefinovaného (vysvetlivky a rady)"/>
    <x v="1"/>
    <n v="1"/>
    <n v="27801068"/>
    <n v="998354"/>
    <n v="0"/>
    <n v="210789"/>
    <n v="303827"/>
    <n v="9417976"/>
    <n v="8934238"/>
    <n v="8934238"/>
    <n v="0"/>
    <n v="0"/>
    <n v="0"/>
    <n v="0"/>
    <s v="-"/>
    <n v="0"/>
    <n v="0"/>
    <n v="0"/>
    <n v="0"/>
    <n v="0"/>
    <n v="0"/>
    <n v="0"/>
    <n v="0"/>
    <n v="0"/>
    <n v="0"/>
    <n v="0"/>
    <s v="Predprojektová a projektová príprava III. - V. etapa 2022 - 2024, náklady 998 354 €. Realizácia 2024 - 2024 až 2027 a to v členení III. Etapa 2024 - 2027, IV. Etapa 2025 - 2027, V. etapa 2025 - 2027."/>
    <n v="0"/>
    <x v="1"/>
    <s v="B1"/>
    <n v="7"/>
    <n v="1"/>
    <n v="1"/>
    <n v="1"/>
    <n v="1"/>
    <n v="1"/>
    <n v="0"/>
    <n v="0"/>
    <n v="0"/>
    <n v="1"/>
    <n v="0"/>
    <n v="0"/>
    <n v="1"/>
    <n v="1"/>
    <n v="0"/>
    <n v="0"/>
  </r>
  <r>
    <s v="RTVS"/>
    <s v="Rozhlas a televízia Slovenska"/>
    <s v="RTVS202103"/>
    <m/>
    <s v="Digitalizácia/Grading - Filmový skener, retuš pracovisko, úložné pole"/>
    <s v="Existujúce zariadenie z roku 2012 vykazuje nespoľahlivú prevádzku. Zvýšené nároky na obsluhu, servis a cenu náhradných dielov._x000a_"/>
    <s v="Cieľom je digitalizácia a ďalšia úprava televízneho vysielacieho materiálu. "/>
    <s v="N/A"/>
    <s v="Zákon č. 532/2010 Z.z. o Rozhlase a televízii, §3 a §5"/>
    <s v="Digitálna úprava televízneho materiálu určeného do TV vysielania. Výkon zariadenia je 16 hod / deň."/>
    <x v="0"/>
    <s v="D IT infraštruktúra"/>
    <s v="D2 Zhodnotenie existujúceho špeciálneho HW/SW"/>
    <s v="02 Analýza / podkladová štúdia k investičnému zámeru"/>
    <x v="1"/>
    <s v="doplniť z preddefinovaného (vysvetlivky a rady)"/>
    <x v="0"/>
    <n v="1"/>
    <n v="458000"/>
    <n v="0"/>
    <n v="0"/>
    <n v="0"/>
    <n v="458000"/>
    <n v="0"/>
    <n v="0"/>
    <n v="0"/>
    <n v="0"/>
    <n v="0"/>
    <n v="0"/>
    <n v="0"/>
    <s v="-"/>
    <n v="0"/>
    <n v="0"/>
    <n v="0"/>
    <n v="0"/>
    <n v="0"/>
    <n v="0"/>
    <n v="0"/>
    <n v="0"/>
    <n v="0"/>
    <n v="0"/>
    <n v="0"/>
    <m/>
    <n v="0"/>
    <x v="0"/>
    <s v="D2"/>
    <n v="8"/>
    <n v="1"/>
    <n v="1"/>
    <n v="1"/>
    <n v="0"/>
    <n v="1"/>
    <n v="1"/>
    <n v="1"/>
    <n v="0"/>
    <n v="1"/>
    <n v="0"/>
    <n v="0"/>
    <n v="1"/>
    <n v="1"/>
    <n v="1"/>
    <n v="0"/>
  </r>
  <r>
    <s v="ÚĽUV"/>
    <s v="Ústredie ľudovej umeleckej výroby"/>
    <s v="ÚĽUV202108"/>
    <n v="5"/>
    <s v="Expozícia Ľudový odev na Slovensku"/>
    <s v="Expozícia Ľudový odev na Slovensku je dlhodobý projekt v portfóliu organizácie, ktorý však doteraz nebol zrealizovaný. Expozícia by mala vzniknúť v spolupráci s viacerými subjektami, najmä SNM-Historické múzeum a Etnografické múzeum, prípadne ďalších partnerov. Takto tematicky zameraná expozícia lokalizovaná v Bratislave by bola určite atraktívnou ponukou na poli kultúrnych služieb, tiež by mala výnimočné miesto aj ako produkt pre oblasť cestovného ruchu. "/>
    <s v="Cieľom je podpora prezentácie tradičnej ľudovej kultúry Slovenska inovatívnym prístupom."/>
    <s v="N/A"/>
    <s v="Štatút ÚĽUV, Čl. 3 pís. e) a j)"/>
    <s v="KPI 1, zvýšenie počtu návštevníkov 20000/rok"/>
    <x v="0"/>
    <s v="F Expozície"/>
    <s v="F2 Vytvorenie novej expozície/výstavy"/>
    <s v="01 Investičný zámer"/>
    <x v="1"/>
    <s v="doplniť z preddefinovaného (vysvetlivky a rady)"/>
    <x v="0"/>
    <n v="1"/>
    <n v="600000"/>
    <n v="0"/>
    <n v="0"/>
    <n v="0"/>
    <n v="0"/>
    <n v="0"/>
    <n v="0"/>
    <n v="600000"/>
    <n v="0"/>
    <n v="0"/>
    <n v="0"/>
    <n v="0"/>
    <s v="-"/>
    <n v="0"/>
    <n v="0"/>
    <n v="0"/>
    <n v="0"/>
    <n v="0"/>
    <n v="0"/>
    <n v="0"/>
    <n v="0"/>
    <n v="0"/>
    <n v="0"/>
    <n v="0"/>
    <s v="realizácia dlhodobého zámeru expozície ľudového odevu Slovenska v Bratislave"/>
    <n v="0"/>
    <x v="0"/>
    <s v="F2"/>
    <n v="9"/>
    <n v="1"/>
    <n v="1"/>
    <n v="1"/>
    <n v="1"/>
    <n v="1"/>
    <n v="1"/>
    <n v="1"/>
    <n v="0"/>
    <n v="1"/>
    <n v="0"/>
    <n v="0"/>
    <n v="1"/>
    <n v="1"/>
    <n v="1"/>
    <n v="0"/>
  </r>
  <r>
    <s v="DNS"/>
    <s v="Divadlo Nová scéna Bratislava"/>
    <s v="DNS202103"/>
    <n v="7"/>
    <s v="Výmena osvetlenia hľadiska"/>
    <s v="dosiahneme odstránenie blikajúceho efektu a zavedením nových žiaroviek znížime energetickú náročnosť o viac ako 50 %"/>
    <s v="riešenie havarijného stavu ukladnenia dekorácií"/>
    <s v="N/A"/>
    <s v="Zákon č. 321/2014 Z.z. o energetickej efektívnosti; Normy STN 12464-1 o kvalite osvetlenia divadelného priestoru"/>
    <s v="úspora nákladov na údržbu a zníženie nákladov na energiu o 3 000 € ročne"/>
    <x v="1"/>
    <s v="C Stroje, prístroje a zariadenia"/>
    <s v="C2 Osvetľovacia technika"/>
    <s v="01 Investičný zámer"/>
    <x v="1"/>
    <s v="doplniť z preddefinovaného (vysvetlivky a rady)"/>
    <x v="1"/>
    <n v="1"/>
    <n v="12000"/>
    <n v="0"/>
    <n v="0"/>
    <n v="0"/>
    <n v="12000"/>
    <n v="0"/>
    <n v="0"/>
    <n v="0"/>
    <n v="0"/>
    <n v="0"/>
    <n v="0"/>
    <n v="0"/>
    <s v="-"/>
    <n v="0"/>
    <n v="0"/>
    <n v="0"/>
    <n v="0"/>
    <n v="0"/>
    <n v="0"/>
    <n v="0"/>
    <n v="0"/>
    <n v="0"/>
    <n v="0"/>
    <n v="0"/>
    <m/>
    <n v="1"/>
    <x v="0"/>
    <s v="C2"/>
    <n v="8"/>
    <n v="1"/>
    <n v="1"/>
    <n v="1"/>
    <n v="1"/>
    <n v="1"/>
    <n v="1"/>
    <n v="1"/>
    <n v="0"/>
    <n v="1"/>
    <n v="0"/>
    <n v="1"/>
    <n v="0"/>
    <n v="1"/>
    <n v="0"/>
    <n v="0"/>
  </r>
  <r>
    <s v="ŠVK KE"/>
    <s v="Štátna vedecká knižnica v Košiciach"/>
    <s v="ŠVKE202107"/>
    <n v="6"/>
    <s v="Komplexná obnova Forgáčovho paláca - sídelnej budovy Štátnej vedeckej knižnice v Košiciach (Hlavná ul. 10)"/>
    <s v="Forgáčov palác (NKP) z roku 1838 je od 50. rokov 20. storočia sídelnou budovou knižnice. V suterénei a na prízemí sa nachádza cca 177 000 a v študovniach 14 000 zväzkov dokumentov. V budove je 182 študijných miest pre návštevníkov.                                                      Zámerom je komplexná obnova a rekonštrukcia budovy na základe verejnej architektonickej súťaže návrhov, ktorá prebehne v roku 2022.  Správa ProMonumenta z 11/2020 konštatuje &quot;narušený stav objektu&quot;. Rekonštrukcia sa bude týkať suterénneho depozitáru, verejných priestorov na prízemí a podlaží, podkrovia, strechy a fasády. KPÚKE pripúšťa prístavbu v dvorovej časti, nadstavbu západného krídla a rozšírenie suterénu objektu.                                                                                                             Zámerom projektu je:                                                                                      a) spracovanie PD pre realizáciu stavby na základe víťaznej architektonickej štúdie,                                                                                                                           b) odstránenie havarijných stavov, napr. sanácia vlhkého suterénu, staticky narušených konštrukcií zo strany interiéru a exteriéru,                                                                                                                                                                                                                                                                                                          d) rekonštrukcia podkrovia s plochou 805 m2, strechy a fasády, elektrických a počítačových rozvodov, doplnenie vzduchotechniky a kúrenia v suteréne,                                                                                                                                                                    e) prístavbu alebo nadstavbu podľa PD,                                                                                                                                                                                   f)  debarierizácia budovy inštaláciou výťahu,                                                                                                                                        g) zmena a rozšírenie funkčnej dispozície verejného priestoru na 1. NP a 2.NP vrátane modernizácie mobiliáru pre nové funkcíe knižnice (študijné, vzdelávacie a komunitné aktivity)."/>
    <s v="Komplexná obnova a rekonštrukcia budovy, jej debarierizácia, technologická a priestorová revitalizácia a modernizácia s cieľom zvýšenia návštevnosti a rozvoja nových služieb.                                                                                                                                                                                                                                                                                                                                                                                                         "/>
    <s v="Altternatíva 1: Nulový variant znamená devastáciu a chátranie NKP. Investície na opravy a havárie budú stále nákladnejšie, prevádzka knižnice sa bude obmedzovať alebo sa niektoré prevádzky uzatvoria z dôvodu havárií.          Udržiavacie riešenie bude znamenať postupné niekoľkoročné odstraňovanie nedostatkov, ktoré dnes identifikujeme ako najhoršie s nákladmi cca 877 000 € (sanácia vlhkého suterénu, výmena okien, termostatizácia vykurovacej sústavy, oprava strechy, oprava statických porúch, oprava a výmaľba fasády, obnova rozvodov elektroinštalácie). Knižnica bude musieť sústrediť svoje financie a pozornosť len na riešenie týchto problémov, a nie na hlavnú činnosť a rozvoj. Dôveryhodnosť knižnice a jej návštevnosť budú klesať.                                                                               Alternatíva 2: Komplexná rekonštrukcia jestvujúcej budovy, bez prístavby, nadstavby a rozšírenia suterénu.                                                          Alternatíva 3: Komplexná rekonštrukcia a obnova budovy s prístavbou, nadstavbou a rozšírením suterénu podľa PD pre realizáciu stavby.  "/>
    <s v="Zákon č. 126/2015 Z.z. o knižniciach, §4 ods.2, písm. c), d), §7, ods. 2 písm. g), §15 písm. b);  Zákon č. 49/2002 Z.z. o ochrane pamiatkového fondu, §27 ods.1, §28 ods. 2 písm. a); Zákon č. 49/2002 Z.z. o ochrane pamiatkového fondu, §27 ods.1, §28 ods.2 písm. a); Reformy pre udržateľný rozvoj kultúry a kreatívneho priemyslu (MK SR, marec 2021): Reforma štruktúry a kvality knižničnej siete, Investícia 2: Zvýšenie kvality služieb knižničnej sete, 1. Rekonštrukcia nosnej knižničnej siete "/>
    <s v="1. Zvýšenie úložnej kapacity fondu v suterénnom depozitári o 100 tis. zväzkov v prípade jeho rozšírenia; 2. Zvýšenie počtu dokumentov vo voľnom výbere  na 30 tis.;  3. Zvýšenie počtu študijných miest pre návštevníkov knižnice na 300 miest; 4. Zvýšenie fyzickej návštevnosti knižnice, 130 tis./ ročne; 5. Zvýšenie počtu vzdelávacích podujattí/ a komunitných aktivít na 550/ročne; 6. Zníženie energetickej náročnosti budovy o min. 20%, t.j. 11 036 € ročne (výmenou okien, krytiny, zateplením podkrovia, náter fasády, termostatizáciou, výmenou svietidiel a pod.), 7. Výnos z prenájmu plochy 100 m2 cca 12 tis. €/ročne (odhad) "/>
    <x v="0"/>
    <s v="B Rekonštrukcia nehnuteľnosti"/>
    <s v="B1 Komplexná rekonštrukcia"/>
    <s v="01 Investičný zámer"/>
    <x v="1"/>
    <s v="doplniť z preddefinovaného (vysvetlivky a rady)"/>
    <x v="0"/>
    <n v="1"/>
    <n v="11361534"/>
    <n v="915254"/>
    <n v="0"/>
    <n v="22000"/>
    <n v="0"/>
    <n v="479950"/>
    <n v="435304"/>
    <n v="10424280"/>
    <n v="0"/>
    <n v="0"/>
    <n v="0"/>
    <n v="0"/>
    <s v="výmena okien prebieha priebežne; v rokoch 2020-2021 sa vymenilo 27 okien z 89"/>
    <n v="424000"/>
    <n v="0"/>
    <n v="0"/>
    <n v="170000"/>
    <n v="254000"/>
    <n v="0"/>
    <n v="0"/>
    <n v="0"/>
    <n v="0"/>
    <n v="0"/>
    <n v="0"/>
    <s v="Disponujeme:                                                                           1. Architektonická štúdia &quot;Komplexná obnova Forgáčovho paláca...&quot; .                                                                              2. Prípravná PD obnovy okien z 2019 (pre výmenu okien z BV).    3. TSKP ProMonumenta z r. 2020.                                                  4. PD Pamiatkový architektonicko-historický výskum z 12/2020.          5. PD Termostatizácia vykurovacej sústavy z 04/2021.                                              Ceny za PD a realizáciu komplexnej obnovy budovy sú stanovené podľa cenníka sadzobníka UNIKA 2021/2022.                                                                                                     Pozn.: V r. 2020 - 2021 sme podľa PD:                                        1. vymenili 27 okien (z celkového počtu 89).                                                            2. Vymenili rozvody elektro a svietidlá za LED v suteréne.             3. Vymenili rozvody studenej vody podľa PD.                             4. Opravili a zakonzervovali krov, vyčistili podkrovie (7 ton odpadu!).                                                                                                                                                                                                                "/>
    <n v="0"/>
    <x v="1"/>
    <s v="B1"/>
    <n v="8"/>
    <n v="1"/>
    <n v="1"/>
    <n v="0"/>
    <n v="1"/>
    <n v="1"/>
    <n v="1"/>
    <n v="0"/>
    <n v="1"/>
    <n v="1"/>
    <n v="0"/>
    <n v="0"/>
    <n v="1"/>
    <n v="1"/>
    <n v="1"/>
    <n v="0"/>
  </r>
  <r>
    <s v="RTVS"/>
    <s v="Rozhlas a televízia Slovenska"/>
    <s v="RTVS202104"/>
    <m/>
    <s v="Výmeny virtualizačnej platformy vrátane diskových polí"/>
    <s v="Generačná výmena technológie z roku 2009, ktorá nemá dostupné náhradné diely a podporu._x000a_"/>
    <s v="Cieľom je prevádzkovanie zariadenia, ktoré je nevyhnutné pre potreby zabezpečenia administratívnej a mediálnej prevádzky vysielania a spracovávania vysielacieho materiálu."/>
    <s v="N/A"/>
    <s v="Zákon č. 532/2010 Z.z. o Rozhlase a televízii, §3 a §5"/>
    <s v="Chod administratívy v digitálnom prostredí. Všetci zamestnanci a externí spolupracovníci RTVS, cca 1700 ľudí."/>
    <x v="1"/>
    <s v="D IT infraštruktúra"/>
    <s v="D1 Nákup štandardnej IT techniky"/>
    <s v="02 Analýza / podkladová štúdia k investičnému zámeru"/>
    <x v="1"/>
    <s v="doplniť z preddefinovaného (vysvetlivky a rady)"/>
    <x v="1"/>
    <n v="1"/>
    <n v="260000"/>
    <n v="0"/>
    <n v="0"/>
    <n v="260000"/>
    <n v="0"/>
    <n v="0"/>
    <n v="0"/>
    <n v="0"/>
    <n v="0"/>
    <n v="0"/>
    <n v="0"/>
    <n v="0"/>
    <s v="-"/>
    <n v="0"/>
    <n v="0"/>
    <n v="0"/>
    <n v="0"/>
    <n v="0"/>
    <n v="0"/>
    <n v="0"/>
    <n v="0"/>
    <n v="0"/>
    <n v="0"/>
    <n v="0"/>
    <m/>
    <n v="0"/>
    <x v="0"/>
    <s v="D1"/>
    <n v="7"/>
    <n v="1"/>
    <n v="1"/>
    <n v="1"/>
    <n v="0"/>
    <n v="1"/>
    <n v="1"/>
    <n v="1"/>
    <n v="0"/>
    <n v="1"/>
    <n v="0"/>
    <n v="1"/>
    <n v="0"/>
    <n v="1"/>
    <n v="0"/>
    <n v="0"/>
  </r>
  <r>
    <s v="SF"/>
    <s v="Slovenská filharmónia"/>
    <s v="SF202107"/>
    <n v="7"/>
    <s v="Generálna oprava výťahov a zdvíhacích plošín"/>
    <s v="Generálna oprava mechanických opotrebovateľných častí a elektronických častí výťahov a plošín"/>
    <s v="Predĺženie životnosti zariadení a zvýšenie bezpečnej prevádzky zdvíhacích zariadení"/>
    <s v="N/A"/>
    <s v="Štatút Slovenskej filharmónie č. MK-2109/2014-110/11519, čl. VII. bod 2.                             Zákon č. 278/1993 Z.z. o správe majetku štátu - §3 ods.2"/>
    <s v="Zníženie nákladov na opravy o cca 8 400 €/rok"/>
    <x v="1"/>
    <s v="C Stroje, prístroje a zariadenia"/>
    <s v="C1 Javisková technika"/>
    <s v="01 Investičný zámer"/>
    <x v="1"/>
    <s v="doplniť z preddefinovaného (vysvetlivky a rady)"/>
    <x v="0"/>
    <n v="1"/>
    <n v="50000"/>
    <n v="0"/>
    <n v="0"/>
    <n v="50000"/>
    <n v="0"/>
    <n v="0"/>
    <n v="0"/>
    <n v="0"/>
    <n v="0"/>
    <n v="0"/>
    <n v="0"/>
    <n v="0"/>
    <s v="-"/>
    <n v="0"/>
    <n v="0"/>
    <n v="0"/>
    <n v="0"/>
    <n v="0"/>
    <n v="0"/>
    <n v="0"/>
    <n v="0"/>
    <n v="0"/>
    <n v="0"/>
    <n v="0"/>
    <m/>
    <n v="1"/>
    <x v="0"/>
    <s v="C1"/>
    <n v="9"/>
    <n v="1"/>
    <n v="1"/>
    <n v="1"/>
    <n v="1"/>
    <n v="1"/>
    <n v="1"/>
    <n v="1"/>
    <n v="0"/>
    <n v="1"/>
    <n v="0"/>
    <n v="1"/>
    <n v="0"/>
    <n v="1"/>
    <n v="1"/>
    <n v="0"/>
  </r>
  <r>
    <s v="ŠFK"/>
    <s v="Štátna filharmónia Košice"/>
    <s v="ŠFK202101"/>
    <n v="7"/>
    <s v="Nákup dychových hudobných nástrojov - orchester ŠFK"/>
    <s v="Nevyhnutný nákup hudobných nástrojov, ktoré nahradia tie, ktoré sú v nevyhovujúcom technickom stave, alebo doplnia vybavenie orchestra o chýbajúce nástroje – a to podľa najakútnejších potrieb. Vďaka novým hudobným nástrojom ŠFK dokáže zabezpečiť umelecký rast jednotlivcov, ako aj celého telesa a zvýšiť svojú konkurencieschopnosť voči iným európskym orchestrom. _x000a_Prínosom investície do nových hudobných nástrojov radikálne zníži náklady na opravy zastaralých hudobných nástrojov. Pozn. Do tejto skupiny hudobných nástrojov nie sú zaradené hudobné nástroje, ktoré ŠFK využíva v rámci svojej činnosti aj mimo výkonu orchestra: koncertné klavírne krídla - 3ks, harfa - 2 ks, organ._x000a__x000a__x000a_"/>
    <s v="Cieľom je zabezpečiť bežné fungovanie orchestra a znížiť náklady na opravy zastaraných hudobných nástrojov._x000a__x000a__x000a_"/>
    <s v="N/A"/>
    <s v="Zriaďovacia listina ŠFK, Čl. 1 ods. 1"/>
    <s v="1. zníženie nákladov na opravy hudobných nástrojov: 5000 Eur/rok_x000a_2. zvýšenie návštevnosti: 1000/rok_x000a_3. počet odohratých koncertov: 70/rok_x000a_4. zahraničná reprezentácia: 5 koncertov/rok_x000a_"/>
    <x v="1"/>
    <s v="E Umelecké akvizície a licencie"/>
    <s v="E1 Nákup hudobných nástrojov"/>
    <s v="01 Investičný zámer"/>
    <x v="1"/>
    <s v="doplniť z preddefinovaného (vysvetlivky a rady)"/>
    <x v="0"/>
    <n v="1"/>
    <n v="240000"/>
    <n v="0"/>
    <n v="0"/>
    <n v="0"/>
    <n v="120000"/>
    <n v="0"/>
    <n v="120000"/>
    <n v="0"/>
    <n v="0"/>
    <n v="0"/>
    <n v="0"/>
    <n v="0"/>
    <s v="-"/>
    <n v="0"/>
    <n v="0"/>
    <n v="0"/>
    <n v="0"/>
    <n v="0"/>
    <n v="0"/>
    <n v="0"/>
    <n v="0"/>
    <n v="0"/>
    <n v="0"/>
    <n v="0"/>
    <m/>
    <n v="0"/>
    <x v="0"/>
    <s v="E1"/>
    <n v="9"/>
    <n v="1"/>
    <n v="1"/>
    <n v="1"/>
    <n v="1"/>
    <n v="1"/>
    <n v="1"/>
    <n v="1"/>
    <n v="0"/>
    <n v="1"/>
    <n v="0"/>
    <n v="1"/>
    <n v="0"/>
    <n v="1"/>
    <n v="1"/>
    <n v="0"/>
  </r>
  <r>
    <s v="SNG"/>
    <s v="Slovenská národná galéria"/>
    <s v="SNG202201"/>
    <n v="1"/>
    <s v="Rekonštrukcia SNG - interiér"/>
    <s v="Hlavným zámerom je rekonštrukcia interiéru SNG ako dotvorenie celkovej rekonštrukcie SNG. Interiér je integrálnou súčasťou stavby dotvára výsledný gesamtkunstwerk, tak ako je to pri takomto type funkcie v európskych štandardoch obvyklé. Jednotlivé časti interiéru i expozícií nesmú konkurovať dielam, ale zároveň im musia poskytnúť adekvátne funkčné a kvalitatívne, ale aj morálne a dizajnérske zázemie."/>
    <s v="Rekonštruovať interiér tak, aby sa na jednej strane zachoval charakter jednotlivých objektov v súlade so zámerom ich pôvodných autorov a zároveň aby nekonkurovala, ale podporovala rekonštrukciu SNG. Zakúpiť všetko potrebné vybavenie do interiéru SNG v súlade s charakterom budovy po rekonštrukcii."/>
    <m/>
    <s v="Uznesenie vlády SR č. 284/ 2007;  Uznesenie vlády SR č. 598/2013; Uznesenie vlády SR č. 710/ 2015; Uznesenie vlády SR č. 288/2016; Uznesenie vlády SR č. 14/2020 _x000a_"/>
    <s v="počet zrekonštruovaných objektov //                                         počet nových služieb pre návštevníka //                                          počet sprístupnených výstav a expozícií //                                                "/>
    <x v="0"/>
    <s v="B Rekonštrukcia nehnuteľnosti"/>
    <s v="B1 Komplexná rekonštrukcia"/>
    <s v="07 V realizácii"/>
    <x v="1"/>
    <s v="doplniť z preddefinovaného (vysvetlivky a rady)"/>
    <x v="1"/>
    <n v="1"/>
    <n v="3458148"/>
    <n v="0"/>
    <n v="0"/>
    <n v="3183963.6"/>
    <n v="274184.40000000002"/>
    <n v="0"/>
    <n v="0"/>
    <n v="0"/>
    <n v="0"/>
    <n v="0"/>
    <n v="0"/>
    <n v="0"/>
    <s v="-"/>
    <n v="0"/>
    <n v="0"/>
    <n v="0"/>
    <n v="0"/>
    <n v="0"/>
    <n v="0"/>
    <n v="0"/>
    <n v="0"/>
    <n v="0"/>
    <n v="0"/>
    <n v="0"/>
    <m/>
    <n v="0"/>
    <x v="1"/>
    <s v="B1"/>
    <n v="8"/>
    <n v="1"/>
    <n v="1"/>
    <n v="1"/>
    <n v="1"/>
    <n v="1"/>
    <n v="0"/>
    <n v="0"/>
    <n v="0"/>
    <n v="1"/>
    <n v="0"/>
    <n v="0"/>
    <n v="1"/>
    <n v="1"/>
    <n v="1"/>
    <n v="1"/>
  </r>
  <r>
    <s v="SNG"/>
    <s v="Slovenská národná galéria"/>
    <s v="SNG202101"/>
    <n v="1"/>
    <s v="Rekonštrukcia, modernizácia a dostavba areálu SNG v Bratislave "/>
    <s v="Hlavným zámerom je rekonštrukcia, modernizácia a dostavba areálu SNG v Bratislave. SNG má momentálne svoj zbierkový fond roztrúsený na troch miestach, pričom ani jedno nie je z hlľadiska priestorového či klimatizačného optimálne. Od roku 2013 je SNG v dočasných priestoroch, s obmedzenou výstavnou plochou. Toto dočasné provizórium malo trvať tri roky, momentálne je to osem rokov a má to zásadný vplyv na možnosti výkonu odborných činností. Zámerom projektu je odstrániť havarijný stav Premostenia, klimatizačného systému, AB a NKP Vodných kasární, znížiť energetickú náročnosť prevádzky budovy, zabezpečiť bezbariérovú prevádzku areálu. Vybudovať komplexný depozitár na profesionálne uskladnenie všetkých zbierkových predmetov na jednom mieste v nadväznosti na reštaurátorské a digitalizačné pracovisko. Vybudovať profesionálne pracoviská na uskladnenie a prácu so všetkými druhmi fondov (knižnica, archív). Revitalizovať päť tisíc metrov štvorcových expozičných plôch určený na prezentáciu zbierok a výtvarného umenia, vytvoriť odborné zázemie pre všetky druhy galerijných činností. Revitalizovať verejné priestory a sfunkčniť areál tak, aby bol užívateľsky a návštevnícky dôstojným riešením pre erbovú inštitúciu. "/>
    <s v="Investičná akcia, ktorá ma vybudovať komplexné muzeálne pracovisko 21. storočia so všetkými odbornými, expozičnými a programovými náležitosťami ako súčasť verejných priestorov a štruktúr v Starom meste Bratislavy. "/>
    <m/>
    <s v="Uznesenie vlády SR č. 284/ 2007;  Uznesenie vlády SR č. 598/2013; Uznesenie vlády SR č. 710/ 2015; Uznesenie vlády SR č. 288/2016; Uznesenie vlády SR č. 14/2020 _x000a_"/>
    <s v="počet zrekonštruovaných objektov //                                         počet nových služieb pre návštevníka //                                          počet sprístupnených výstav a expozícií //                                                 bezlístková zóna //"/>
    <x v="0"/>
    <s v="B Rekonštrukcia nehnuteľnosti"/>
    <s v="B1 Komplexná rekonštrukcia"/>
    <s v="07 V realizácii"/>
    <x v="1"/>
    <s v="doplniť z preddefinovaného (vysvetlivky a rady)"/>
    <x v="1"/>
    <n v="1"/>
    <n v="37000000"/>
    <n v="0"/>
    <n v="18321950.91"/>
    <n v="19500000"/>
    <n v="0"/>
    <n v="0"/>
    <n v="0"/>
    <n v="0"/>
    <n v="0"/>
    <n v="0"/>
    <n v="0"/>
    <n v="0"/>
    <s v="-"/>
    <n v="0"/>
    <n v="0"/>
    <n v="0"/>
    <n v="0"/>
    <n v="0"/>
    <n v="0"/>
    <n v="0"/>
    <n v="0"/>
    <n v="0"/>
    <n v="0"/>
    <n v="0"/>
    <m/>
    <n v="0"/>
    <x v="1"/>
    <s v="B1"/>
    <n v="7"/>
    <n v="0"/>
    <n v="1"/>
    <n v="1"/>
    <n v="1"/>
    <n v="1"/>
    <n v="0"/>
    <n v="0"/>
    <n v="0"/>
    <n v="1"/>
    <n v="0"/>
    <n v="0"/>
    <n v="1"/>
    <n v="1"/>
    <n v="1"/>
    <n v="1"/>
  </r>
  <r>
    <s v="ŠO "/>
    <s v="Štátna opera "/>
    <s v="ŠO202104"/>
    <n v="2"/>
    <s v="Obnova nástrojového vybavenia"/>
    <s v="Hudobné nástroje sú nevyhnutné na zabezpečenie hlavnej činnosti Štátnej opery."/>
    <s v="Cieľom projektu je zabezpečiť bežné fungovanie orchestra."/>
    <s v="N/A"/>
    <s v="Zriaďovacia listina ŠO, Čl. I, bod 2 l"/>
    <s v="počet podujatí, 120/rok"/>
    <x v="1"/>
    <s v="E Umelecké akvizície a licencie"/>
    <s v="E1 Nákup hudobných nástrojov"/>
    <s v="07 V realizácii"/>
    <x v="1"/>
    <s v="doplniť z preddefinovaného (vysvetlivky a rady)"/>
    <x v="1"/>
    <n v="1"/>
    <n v="154040"/>
    <n v="0"/>
    <n v="98362"/>
    <n v="55678"/>
    <n v="0"/>
    <n v="0"/>
    <n v="0"/>
    <n v="0"/>
    <n v="0"/>
    <n v="0"/>
    <n v="0"/>
    <n v="0"/>
    <s v="-"/>
    <n v="0"/>
    <n v="0"/>
    <n v="0"/>
    <n v="0"/>
    <n v="0"/>
    <n v="0"/>
    <n v="0"/>
    <n v="0"/>
    <n v="0"/>
    <n v="0"/>
    <n v="0"/>
    <m/>
    <n v="0"/>
    <x v="0"/>
    <s v="E1"/>
    <n v="9"/>
    <n v="1"/>
    <n v="1"/>
    <n v="1"/>
    <n v="1"/>
    <n v="1"/>
    <n v="1"/>
    <n v="1"/>
    <n v="0"/>
    <n v="1"/>
    <n v="0"/>
    <n v="1"/>
    <n v="0"/>
    <n v="1"/>
    <n v="1"/>
    <n v="1"/>
  </r>
  <r>
    <s v="ŠO "/>
    <s v="Štátna opera "/>
    <s v="ŠO202105"/>
    <n v="3"/>
    <s v="Obnova nástrojového vybavenia"/>
    <s v="Hudobné nástroje sú nevyhnutné na zabezpečenie hlavnej činnosti Štátnej opery."/>
    <s v="Cieľom projektu je zabezpečiť bežné fungovanie orchestra."/>
    <s v="N/A"/>
    <s v="Zriaďovacia listina ŠO, Čl. I, bod 2 l"/>
    <s v="počet podujatí, 120/rok"/>
    <x v="1"/>
    <s v="E Umelecké akvizície a licencie"/>
    <s v="E1 Nákup hudobných nástrojov"/>
    <s v="01 Investičný zámer"/>
    <x v="1"/>
    <s v="doplniť z preddefinovaného (vysvetlivky a rady)"/>
    <x v="0"/>
    <n v="1"/>
    <n v="75000"/>
    <n v="0"/>
    <n v="0"/>
    <n v="0"/>
    <n v="45000"/>
    <n v="8000"/>
    <n v="10000"/>
    <n v="12000"/>
    <n v="0"/>
    <n v="0"/>
    <n v="0"/>
    <n v="0"/>
    <s v="-"/>
    <n v="0"/>
    <n v="0"/>
    <n v="0"/>
    <n v="0"/>
    <n v="0"/>
    <n v="0"/>
    <n v="0"/>
    <n v="0"/>
    <n v="0"/>
    <n v="0"/>
    <n v="0"/>
    <m/>
    <n v="1"/>
    <x v="0"/>
    <s v="E1"/>
    <n v="9"/>
    <n v="1"/>
    <n v="1"/>
    <n v="1"/>
    <n v="1"/>
    <n v="1"/>
    <n v="1"/>
    <n v="1"/>
    <n v="0"/>
    <n v="1"/>
    <n v="0"/>
    <n v="1"/>
    <n v="0"/>
    <n v="1"/>
    <n v="1"/>
    <n v="0"/>
  </r>
  <r>
    <s v="LIC"/>
    <s v="Literárne informačné centrum"/>
    <s v="LIC202101"/>
    <n v="1"/>
    <s v="Obstaranie výpočtovej techniky (VT)"/>
    <s v="Ide predovšetkým o nákup počítačov a notebookov za účelom modernizácie  a obmeny VT na pracovisku a zabezpečenia plynulého chodu prevádzky. Vzhľadom na skutočnosť, že máme v správe VT s rôznym rokom nadobudnutia, z daného dôvodu sme finančný limit rozdelili na 5 rokov pre neustálu obnovu VT, resp. pre obnovenie VT kvôli covidovej situácii."/>
    <s v="Plynulý chod prevádzky"/>
    <s v="N/A"/>
    <s v="Zriaďovacia listina LIC, Čl. 1 ods. 2 a 3"/>
    <s v="úspora nákladov na opravy IT zariadení vrátane úspory nákladov spotrebného materiálu o 10 %"/>
    <x v="1"/>
    <s v="D IT infraštruktúra"/>
    <s v="D1 Nákup štandardnej IT techniky"/>
    <s v="01 Investičný zámer"/>
    <x v="1"/>
    <s v="doplniť z preddefinovaného (vysvetlivky a rady)"/>
    <x v="0"/>
    <n v="1"/>
    <n v="50000"/>
    <n v="0"/>
    <n v="0"/>
    <n v="10000"/>
    <n v="10000"/>
    <n v="10000"/>
    <n v="10000"/>
    <n v="10000"/>
    <n v="0"/>
    <n v="0"/>
    <n v="0"/>
    <n v="0"/>
    <s v="-"/>
    <n v="0"/>
    <n v="0"/>
    <n v="0"/>
    <n v="0"/>
    <n v="0"/>
    <n v="0"/>
    <n v="0"/>
    <n v="0"/>
    <n v="0"/>
    <n v="0"/>
    <n v="0"/>
    <s v="nutnosť obnovy výpočtovej techniky"/>
    <n v="1"/>
    <x v="0"/>
    <s v="D1"/>
    <n v="9"/>
    <n v="1"/>
    <n v="1"/>
    <n v="1"/>
    <n v="1"/>
    <n v="1"/>
    <n v="1"/>
    <n v="1"/>
    <n v="0"/>
    <n v="1"/>
    <n v="0"/>
    <n v="1"/>
    <n v="0"/>
    <n v="1"/>
    <n v="1"/>
    <n v="0"/>
  </r>
  <r>
    <s v="SNM"/>
    <s v="SNM - Múzeum židovskej kultúry "/>
    <s v="SNMMŽK202106"/>
    <n v="5"/>
    <s v="Rekonštrukcia južnej fasády Zsigrayovej kúrii na Židovskej 17, Bratislava"/>
    <s v="Ideo poslednú etapu celkovej rekonštrukcie fasády národnej kultúrnej pamiatky &quot;Zsigrayová kúria&quot;, ktorá je sídlom  Múzea židovskej kultúry v Bratislave"/>
    <s v="Rekonštrukcia   poškodenej fasády."/>
    <s v="N/A"/>
    <s v="Zákon č. 206/2009 Z.z. o múzeách a o galériách a o ochrane predmetov kultúrnej hodnoty"/>
    <s v="Povinná starostlivosť o národnú kultúrnu pamiatku. "/>
    <x v="0"/>
    <s v="B Rekonštrukcia nehnuteľnosti"/>
    <s v="B3 Stavebná rekonštrukcia priestorov"/>
    <s v="02 Analýza / podkladová štúdia k investičnému zámeru"/>
    <x v="1"/>
    <s v="doplniť z preddefinovaného (vysvetlivky a rady)"/>
    <x v="0"/>
    <n v="1"/>
    <n v="42930"/>
    <n v="0"/>
    <n v="0"/>
    <n v="0"/>
    <n v="42930"/>
    <n v="0"/>
    <n v="0"/>
    <n v="0"/>
    <n v="0"/>
    <n v="0"/>
    <n v="0"/>
    <n v="0"/>
    <s v="-"/>
    <n v="0"/>
    <n v="0"/>
    <n v="0"/>
    <n v="0"/>
    <n v="0"/>
    <n v="0"/>
    <n v="0"/>
    <n v="0"/>
    <n v="0"/>
    <n v="0"/>
    <n v="0"/>
    <m/>
    <n v="1"/>
    <x v="0"/>
    <s v="B3"/>
    <n v="9"/>
    <n v="1"/>
    <n v="1"/>
    <n v="1"/>
    <n v="1"/>
    <n v="1"/>
    <n v="1"/>
    <n v="1"/>
    <n v="0"/>
    <n v="1"/>
    <n v="0"/>
    <n v="0"/>
    <n v="1"/>
    <n v="1"/>
    <n v="1"/>
    <n v="0"/>
  </r>
  <r>
    <s v="SNK"/>
    <s v="Slovenská národná knižnica"/>
    <s v="SNK202104"/>
    <n v="4"/>
    <s v="IKIS - Integrovaný knižnično-informačný systém"/>
    <s v="IKIS zlepší možnosti plnenia knižnično-informačných služieb Slovenskou národnou knižnicou a ďalšími knižnicami knižničného systému Slovenskej republiky, ktoré vykonávajú pre širokú odbornú i laickú verejnosť podľa zákona č. 126/2015 Z. z. o knižniciach v znení neskorších predpisov. Systém má byť vybudovaný v súlade s Národnou koncepciou rozvoja informačných systémov verejnej správy._x000a_Koncepcia IKIS predstavuje národné riešenie. IKIS bude slúžiť ako Integrovaný knižnično-informačný systém pre potreby Slovenskej národnej knižnice a tiež potenciálne, na základe ich slobodného rozhodnutia, aj iným knižniciam, ktoré o to prejavia záujem, pretože jeho využívanie im prinesie viaceré benefity, zefektívni ich prevádzku a zlepší služby, ktoré poskytujú svojím používateľom, najmä prostredníctvom Súborného katalógu._x000a_Požiadavky na nový knižnično-informačný systém predstavujú súhrn požiadaviek vyplývajúci tak zo skúseností z doterajšieho používania KIS VIRTUA, ako aj z návrhov na rôzne vylepšenia nevyhovujúcej funkcionality a nakoniec aj z požiadaviek na novú funkcionalitu, ktorá doteraz nebola využívaná, ale v podmienkach digitálneho veku je žiadaná. Z pohľadu Slovenskej národnej knižnice a knižníc knižničného systému SR má teda IKIS priniesť významné inovácie v rámci všetkých knižnično-informačných činností_x000a_definovaných platnou legislatívou, ich optimalizáciu a rozšírenie, ako aj vyšší komfort a efektivitu pri ich výkone. Z pohľadu používateľa sa prostredníctvom IKIS uskutoční vízia, keď z jedného webového portálu získa priamy online prístup k informáciám o dostupnosti analógových zbierok v rámci SNK a participujúcich knižníc (ktoré si bude môcť prostredníctvom medziknižničnej výpožičnej služby vypožičať a vyzdvihnúť_x000a_v ním zvolenej knižnici), k digitalizovaným zbierkam SNK (voľné diela bezplatne, státisíce obchodne nedostupných diel za stanovený poplatok) prostredníctvom digitálnej knižnice SNK, ale aj k ďalším voľným i licencovaným elektronickým informačným zdrojom, ktorými SNK disponuje. Pôjde teda o poskytnutie prístupu ku všetkým dostupným zdrojom informácií z jedného miesta. Vyhľadávanie bude pritom prebiehať v rámci všetkých týchto zdrojov súbežne, čo významne zvýši kvalitu a úspešnosť vyhľadávania požadovaných_x000a_relevantných informácií."/>
    <s v="Vybudovanie moderného pokročilého knižnično-informačného systému novej generácie na národnej úrovni."/>
    <m/>
    <s v="Zákon č. 126/2015 Z.z. o knižniciach, §4 ods. 2 d) a 2h), §6 ods. 2 h)"/>
    <s v="Počet používateľov - nárast o 50% oproti súčasnému stavu. Počet používateľských transakcií v novom IKIS - nárast o 50% oproti súčasnému stavu. Počet integrovaných knižníc knižničného systému SR - nárast o 50% oproti súčasnému stavu. _x000a__x000a_Vybudovanie integrovaného knižničného informačného systému na národnej úrovni - základné moduly:_x000a_ - pôvodná hodnota - 0_x000a_ - cieľová hodnota - 1_x000a__x000a_Informačná brána pre sprístupnenie digitálnych informačných zdrojov v rámci modulu sprístupnenia zdigitalizovaných diel:_x000a_- pôvodná hodnota - 0,1_x000a_- sprístupnené voľné diela_x000a__x000a_- cieľová hodnota - 0,9-0,95-1,00*_x000a_- platobná brána integrovaná s discovery systémom knižnično-informačného systému_x000a_    (* v prípade vyriešenia otvorených otázok autorskoprávnej ochrany, by bolo možné sprístupniť celý_x000a_       zdigitalizovaný knižničný fond)_x000a__x000a_V prípade použitia open source riešenia, možnosť poskytnutia outsourcingu systémovej správy a IT prostriedkov, primárne pre malé, potencionálne aj pre stredné knižnice"/>
    <x v="0"/>
    <s v="D IT infraštruktúra"/>
    <s v="D2 Zhodnotenie existujúceho špeciálneho HW/SW"/>
    <s v="02 Analýza / podkladová štúdia k investičnému zámeru"/>
    <x v="1"/>
    <s v="doplniť z preddefinovaného (vysvetlivky a rady)"/>
    <x v="0"/>
    <n v="1"/>
    <n v="7000000"/>
    <n v="0"/>
    <n v="0"/>
    <n v="2000000"/>
    <n v="2000000"/>
    <n v="1000000"/>
    <n v="1000000"/>
    <n v="1000000"/>
    <n v="0"/>
    <n v="0"/>
    <n v="0"/>
    <n v="0"/>
    <s v="-"/>
    <n v="0"/>
    <n v="0"/>
    <n v="0"/>
    <n v="0"/>
    <n v="0"/>
    <n v="0"/>
    <n v="0"/>
    <n v="0"/>
    <n v="0"/>
    <n v="0"/>
    <n v="0"/>
    <s v="Návrh potrebných aktivít. Jedná sa o hrubý odhad, ktorý nieje ani na úrovni investičného zámeru. Kvantifikácia reálnych nákladov predmetnej aktivity sa začne realizovať v druhom polroku 2021 po prijatí príslušných strategických dokumentov na úrovni rezortu._x000a__x000a_"/>
    <n v="0"/>
    <x v="1"/>
    <s v="D2"/>
    <n v="8"/>
    <n v="1"/>
    <n v="1"/>
    <n v="1"/>
    <n v="1"/>
    <n v="1"/>
    <n v="0"/>
    <n v="0"/>
    <n v="0"/>
    <n v="1"/>
    <n v="0"/>
    <n v="0"/>
    <n v="1"/>
    <n v="1"/>
    <n v="1"/>
    <n v="0"/>
  </r>
  <r>
    <s v="MK SR"/>
    <s v="Ministerstvo kultúry SR"/>
    <s v="MKSR202104"/>
    <m/>
    <s v="Pilotný projekt výstavby zdieľaných depozitárov"/>
    <s v="Informácie o stave zbierkových predmetov nie sú úplné, ale  v súčasnosti vieme povedať, že ohrozených je 43 % zbierkových predmetov v štátnych múzeách. Z celkového počtu 43 depozitárov štátnych múzeí je 28 v stave nevyhovujúcom pre ochranu zbierkových predmetov. Týmto je ohrozených okolo 4,5 milióna zbierkových predmetov. Výstavba zdieľaných depozitárov je ekonomicky výhodnejším riešením, ako modernizácia nevyhnovujúcich depozitárov vo všetkých rezortných inštitúciách. "/>
    <s v="Cieľom je znížiť podiel zbierkových predmetov, ktoré sa nachádzajú v nevyhovujúcich podmienkach z hľadiska medzinárodných štandardov."/>
    <m/>
    <s v="Politická priorita"/>
    <s v="Zníženie podielu ohrozených zbierkových predmetov, 33 %"/>
    <x v="0"/>
    <s v="G Reformný zámer"/>
    <s v="G Reformný zámer"/>
    <s v="01 Investičný zámer"/>
    <x v="1"/>
    <s v="doplniť z preddefinovaného (vysvetlivky a rady)"/>
    <x v="0"/>
    <n v="1"/>
    <n v="21000000"/>
    <n v="0"/>
    <n v="0"/>
    <n v="1000000"/>
    <n v="10000000"/>
    <n v="10000000"/>
    <n v="0"/>
    <n v="0"/>
    <n v="0"/>
    <n v="0"/>
    <n v="0"/>
    <n v="0"/>
    <s v="Prevádzkové náklady spojené s depozitami v momente spustenia ostrej prevádzky."/>
    <n v="0"/>
    <n v="0"/>
    <n v="0"/>
    <n v="0"/>
    <n v="0"/>
    <n v="1000000"/>
    <n v="1000000"/>
    <n v="0"/>
    <n v="0"/>
    <n v="0"/>
    <n v="0"/>
    <m/>
    <n v="0"/>
    <x v="1"/>
    <s v="G"/>
    <n v="6"/>
    <n v="1"/>
    <n v="0"/>
    <n v="1"/>
    <n v="0"/>
    <n v="1"/>
    <n v="0"/>
    <n v="0"/>
    <n v="0"/>
    <n v="1"/>
    <n v="0"/>
    <n v="0"/>
    <n v="1"/>
    <n v="1"/>
    <n v="1"/>
    <n v="0"/>
  </r>
  <r>
    <s v="ŠVK PO"/>
    <s v="Štátna vedecká knižnica v Prešove"/>
    <s v="ŠVKPO202101"/>
    <s v="R"/>
    <s v="Rekonštrukcia a modernizácia ŠVK - interiérové a exteriérové úpravy oddelenia knižnično-informačných služieb"/>
    <s v="Interiérové úpravy 2. NP vrátane rekonštrukcie strechy, riešenie bezbariérového prístupu do objektu. Projekt nadväzuje na interiérové úpravy 1. NP z roku 2016."/>
    <s v="Rozšírenie aktivít v oblasti poskytovania knižničných služieb verejnosti a ich dostupnosti aj zdravotne znevýhodneným návštevníkom "/>
    <s v="N/A"/>
    <s v="https://www.mestskakniznica.sk/data/userfiles/metodika/2015-2020-kniho-strateg-sk.pdf, strateg.oblasť 1 a 3"/>
    <s v="zvýšenie počtu registrovaných používateľov a návštevníkov podujatí, 100/rok"/>
    <x v="0"/>
    <s v="B Rekonštrukcia nehnuteľnosti"/>
    <s v="B3 Stavebná rekonštrukcia priestorov"/>
    <s v="08 Realizované"/>
    <x v="1"/>
    <s v="doplniť z preddefinovaného (vysvetlivky a rady)"/>
    <x v="1"/>
    <n v="1"/>
    <n v="265248"/>
    <n v="0"/>
    <n v="265248"/>
    <n v="0"/>
    <n v="0"/>
    <n v="0"/>
    <n v="0"/>
    <n v="0"/>
    <n v="0"/>
    <n v="0"/>
    <n v="0"/>
    <n v="0"/>
    <s v="-"/>
    <n v="0"/>
    <n v="0"/>
    <n v="0"/>
    <n v="0"/>
    <n v="0"/>
    <n v="0"/>
    <n v="0"/>
    <n v="0"/>
    <n v="0"/>
    <n v="0"/>
    <n v="0"/>
    <m/>
    <n v="0"/>
    <x v="0"/>
    <s v="B3"/>
    <n v="9"/>
    <n v="1"/>
    <n v="1"/>
    <n v="1"/>
    <n v="1"/>
    <n v="1"/>
    <n v="1"/>
    <n v="1"/>
    <n v="0"/>
    <n v="1"/>
    <n v="0"/>
    <n v="0"/>
    <n v="1"/>
    <n v="1"/>
    <n v="1"/>
    <n v="1"/>
  </r>
  <r>
    <s v="NOC"/>
    <s v="Národné osvetové centrum"/>
    <s v="NOC202109"/>
    <n v="11"/>
    <s v="nábytok"/>
    <s v="Interiérové vybavenie objektu (Nábytok)"/>
    <s v="výmena zastaralého nábytku v objedkte NOC, ktorý bol kupovaný od roku 1976"/>
    <s v="N/A"/>
    <s v="Zákon č. 124/2006 Z.z. o bezpečnosti a ochrane zdravia pri práci "/>
    <s v="zvýšenie bezpečnosti pracovníkov nakoľko nábytok v organizácií je vekovo zastaralý nakoľko sa nakupoval v 90 rokoch minulého tisícročia"/>
    <x v="0"/>
    <s v="C Stroje, prístroje a zariadenia"/>
    <s v="C8 Mobiliár"/>
    <s v="02 Analýza / podkladová štúdia k investičnému zámeru"/>
    <x v="1"/>
    <s v="doplniť z preddefinovaného (vysvetlivky a rady)"/>
    <x v="0"/>
    <n v="1"/>
    <n v="70000"/>
    <n v="0"/>
    <n v="0"/>
    <n v="70000"/>
    <n v="0"/>
    <n v="0"/>
    <n v="0"/>
    <n v="0"/>
    <n v="0"/>
    <n v="0"/>
    <n v="0"/>
    <n v="0"/>
    <s v="-"/>
    <n v="0"/>
    <n v="0"/>
    <n v="0"/>
    <n v="0"/>
    <n v="0"/>
    <n v="0"/>
    <n v="0"/>
    <n v="0"/>
    <n v="0"/>
    <n v="0"/>
    <n v="0"/>
    <m/>
    <n v="1"/>
    <x v="0"/>
    <s v="C8"/>
    <n v="9"/>
    <n v="1"/>
    <n v="1"/>
    <n v="1"/>
    <n v="1"/>
    <n v="1"/>
    <n v="1"/>
    <n v="1"/>
    <n v="0"/>
    <n v="1"/>
    <n v="0"/>
    <n v="0"/>
    <n v="1"/>
    <n v="1"/>
    <n v="1"/>
    <n v="0"/>
  </r>
  <r>
    <s v="MK SR"/>
    <s v="Odbor verejného obstarávania a správy majetku MK SR"/>
    <s v="MKSROVOSM202302"/>
    <m/>
    <s v="Revitalizácia budovy MK SR  na Jakubovom námestí"/>
    <s v="Investície, ktorá môže byť financovaná z plánu obnovy a odolnosti. K dispozícii existuje Overovacia štúdia energetických bilancií."/>
    <s v="Cieľom investičného zámeru je ušetriť 40-45% spotrebovej energie."/>
    <m/>
    <s v="Politická priorita"/>
    <s v="Ušetrenie nákladov"/>
    <x v="0"/>
    <s v="B Rekonštrukcia nehnuteľnosti"/>
    <s v="B1 Komplexná rekonštrukcia"/>
    <s v="02 Analýza / podkladová štúdia k investičnému zámeru"/>
    <x v="1"/>
    <s v="doplniť z preddefinovaného (vysvetlivky a rady)"/>
    <x v="0"/>
    <n v="0.68"/>
    <n v="2600000"/>
    <n v="130000"/>
    <n v="0"/>
    <n v="0"/>
    <n v="2600000"/>
    <n v="0"/>
    <n v="0"/>
    <n v="0"/>
    <n v="0"/>
    <n v="0"/>
    <n v="0"/>
    <n v="0"/>
    <s v="-"/>
    <n v="0"/>
    <n v="0"/>
    <n v="0"/>
    <n v="0"/>
    <n v="0"/>
    <n v="0"/>
    <n v="0"/>
    <n v="0"/>
    <n v="0"/>
    <n v="0"/>
    <n v="0"/>
    <m/>
    <n v="0"/>
    <x v="1"/>
    <m/>
    <m/>
    <n v="1"/>
    <n v="1"/>
    <n v="0"/>
    <n v="0"/>
    <n v="1"/>
    <n v="0"/>
    <n v="0"/>
    <n v="0"/>
    <m/>
    <m/>
    <m/>
    <m/>
    <m/>
    <n v="1"/>
    <n v="0"/>
  </r>
  <r>
    <s v="SNM"/>
    <s v="SNM - Hudobné múzeum"/>
    <s v="SNMHUM202108"/>
    <n v="9"/>
    <s v="Budova vrátnice"/>
    <s v="Jediný zachovaný relikt z pôvodnej symetrickej zástavby _x000a_lemujúcej čestné nádvorie, jednoduchá jedno-podlažná _x000a_stavba pri vchode do areálu (NKP č. 803/4) plánujeme využívať ako vstupný objekt, predajné miesto, poskytnutie prvých informácii návštevníkom."/>
    <s v="Cieľom je obnova budovy vrátnice a vytvorenie vstupného objektu."/>
    <s v="N/A"/>
    <s v="Zákon č. 278/1993 Z.z. o správe majetku štátu; Zákon č. 49/2002 Z.z. o ochrane pamiatkového fondu"/>
    <s v="Zvýšený počet návštevníkov o 2000/rok"/>
    <x v="0"/>
    <s v="A Nákup alebo výstavba nehnuteľnosti"/>
    <s v="A3 Dostavba budovy"/>
    <s v="01 Investičný zámer"/>
    <x v="2"/>
    <s v="doplniť z preddefinovaného (vysvetlivky a rady)"/>
    <x v="0"/>
    <m/>
    <n v="72000"/>
    <n v="7000"/>
    <n v="0"/>
    <n v="7000"/>
    <n v="65000"/>
    <n v="0"/>
    <n v="0"/>
    <n v="0"/>
    <n v="0"/>
    <n v="0"/>
    <n v="0"/>
    <n v="0"/>
    <s v="-"/>
    <n v="0"/>
    <n v="0"/>
    <n v="0"/>
    <n v="0"/>
    <n v="0"/>
    <n v="0"/>
    <n v="0"/>
    <n v="0"/>
    <n v="0"/>
    <n v="0"/>
    <n v="0"/>
    <s v="pozn.:_x000a_na čiastkové opravy pod dohľadom KPÚ získané mimorozpočtové zdroje v spolupráci s OZ Korompa pre rok 2021 v hodnote prác 18 000 € (celkový rozpočet 90 000 €)"/>
    <n v="1"/>
    <x v="0"/>
    <s v="A3"/>
    <n v="7"/>
    <n v="1"/>
    <n v="1"/>
    <n v="0"/>
    <n v="1"/>
    <n v="0"/>
    <n v="1"/>
    <n v="1"/>
    <n v="0"/>
    <n v="1"/>
    <n v="0"/>
    <n v="0"/>
    <n v="1"/>
    <n v="1"/>
    <n v="1"/>
    <n v="0"/>
  </r>
  <r>
    <s v="RTVS"/>
    <s v="Rozhlas a televízia Slovenska"/>
    <s v="RTVS202139"/>
    <m/>
    <s v="Rekonštrukcia roštu a teleskopov vo televíznom vysielacom štúdiu MD IV v Mlynskej doline"/>
    <s v="Jedná sa o rekonštruciu AL kolajníc a výmena teleskopov a časti elektroinštalácie"/>
    <s v="Cieľom je funkčné a bezpečné konštrukcie pre uchytenie a manipuláciu s osvetlením v televíznom štúdiu za účelom výroby TV programov v Mlynskej doline"/>
    <s v="N/A"/>
    <s v="Zákon č. 532/2010 Z.z. o Rozhlase a televízii, §3 a §5"/>
    <s v="výroba/úspora"/>
    <x v="0"/>
    <s v="C Stroje, prístroje a zariadenia"/>
    <s v="C8 Mobiliár"/>
    <s v="01 Investičný zámer"/>
    <x v="0"/>
    <s v="doplniť z preddefinovaného (vysvetlivky a rady)"/>
    <x v="0"/>
    <m/>
    <n v="990000"/>
    <n v="0"/>
    <n v="0"/>
    <n v="0"/>
    <n v="0"/>
    <n v="0"/>
    <n v="0"/>
    <n v="0"/>
    <n v="0"/>
    <n v="0"/>
    <n v="0"/>
    <n v="0"/>
    <s v="-"/>
    <n v="0"/>
    <n v="0"/>
    <n v="0"/>
    <n v="0"/>
    <n v="0"/>
    <n v="0"/>
    <n v="0"/>
    <n v="0"/>
    <n v="0"/>
    <n v="0"/>
    <n v="0"/>
    <m/>
    <n v="0"/>
    <x v="0"/>
    <s v="C8"/>
    <n v="6"/>
    <n v="0"/>
    <n v="1"/>
    <n v="1"/>
    <n v="0"/>
    <n v="0"/>
    <n v="1"/>
    <n v="1"/>
    <n v="0"/>
    <n v="1"/>
    <n v="0"/>
    <n v="0"/>
    <n v="1"/>
    <n v="1"/>
    <n v="1"/>
    <n v="0"/>
  </r>
  <r>
    <s v="UKB"/>
    <s v="Univerzitná knižnica v Bratislave"/>
    <s v="UKB202102"/>
    <s v="R"/>
    <s v="Rekonštrukcia plynovej kotolne UKB"/>
    <s v="UKB v súčasnosti disponuje 2 ks opotrebovaných kotlov v plynovej kotolni v budove UKB na Klariskej 5, ktoré sú momentálne v havarijnom stave a z uvedeného dôvodu hrozí vysoké riziko prerušenia dodávok tepla, ktoré by spôsobilo zamedzenie poskytovania knižnično-informačných služieb pre používateľov UKB. Momentálne využívané pôvodné kotle Hydrotherm MV 600, r. v. 1997, výkon 300 kW si vyžadujú neustále opravy, pričom tieto kotle sa už ani nevyrábajú a je problematické obstarať náhradné diely. Požiadavky na plynové kotly (1ks): výkon 100/586 kW."/>
    <s v="Cieľom je zabezpečiť efektívne vykurovanie objektov."/>
    <s v="N/A"/>
    <s v="Stratégia rozvoja slovenského knihovníctva na roky 2015 – 2020, /strategická oblasť č. 2/ priorita 2.3 opatrenie 2.3.1 "/>
    <s v="Zníženie nákladov na energie, 3000/rok; Zvýšenie účinnosti vykurovania v objektoch, 20%/rok"/>
    <x v="0"/>
    <s v="B Rekonštrukcia nehnuteľnosti"/>
    <s v="B4 Vykurovanie nehnuteľnosti"/>
    <s v="08 Realizované"/>
    <x v="1"/>
    <s v="doplniť z preddefinovaného (vysvetlivky a rady)"/>
    <x v="1"/>
    <n v="1"/>
    <n v="76692"/>
    <n v="0"/>
    <n v="0"/>
    <n v="76692"/>
    <n v="0"/>
    <n v="0"/>
    <n v="0"/>
    <n v="0"/>
    <n v="0"/>
    <n v="0"/>
    <n v="0"/>
    <n v="0"/>
    <s v="-"/>
    <n v="0"/>
    <n v="0"/>
    <n v="0"/>
    <n v="0"/>
    <n v="0"/>
    <n v="0"/>
    <n v="0"/>
    <n v="0"/>
    <n v="0"/>
    <n v="0"/>
    <n v="0"/>
    <m/>
    <n v="1"/>
    <x v="0"/>
    <s v="B4"/>
    <n v="9"/>
    <n v="1"/>
    <n v="1"/>
    <n v="1"/>
    <n v="1"/>
    <n v="1"/>
    <n v="1"/>
    <n v="1"/>
    <n v="0"/>
    <n v="1"/>
    <n v="0"/>
    <n v="0"/>
    <n v="1"/>
    <n v="1"/>
    <n v="1"/>
    <n v="1"/>
  </r>
  <r>
    <s v="RTVS"/>
    <s v="Rozhlas a televízia Slovenska"/>
    <s v="RTVS202161"/>
    <m/>
    <s v="Modernizácia VRV chladiacich okruhov v Mlynskej doline"/>
    <s v="Klimatizačné zariadenia č.3 MD C a zariadenie č. 18 UTD/OTS sú z roku 1992 a tieto technicky zastaralé zariadenia obsahujú zakázaný freón R22, ktorý sa podľa zákona č. 286/2009 Z.z. nesmie používať a od 1.1.2015 ani v recyklovanej forme (neekologické chladivo). Náhradné diely sa nevyrábajú a sú nedostupné."/>
    <s v="Cieľom je výmena klimatizačných jednotiek"/>
    <s v="N/A"/>
    <s v="Zákon č. 286/2009 Z.z. o fluórovaných skleníkových plynoch"/>
    <s v="úspora/kapacita"/>
    <x v="0"/>
    <s v="C Stroje, prístroje a zariadenia"/>
    <s v="C6 Vzduchotechnika"/>
    <s v="01 Investičný zámer"/>
    <x v="0"/>
    <s v="doplniť z preddefinovaného (vysvetlivky a rady)"/>
    <x v="0"/>
    <m/>
    <n v="70000"/>
    <n v="0"/>
    <n v="0"/>
    <n v="0"/>
    <n v="0"/>
    <n v="0"/>
    <n v="0"/>
    <n v="0"/>
    <n v="0"/>
    <n v="0"/>
    <n v="0"/>
    <n v="0"/>
    <s v="-"/>
    <n v="0"/>
    <n v="0"/>
    <n v="0"/>
    <n v="0"/>
    <n v="0"/>
    <n v="0"/>
    <n v="0"/>
    <n v="0"/>
    <n v="0"/>
    <n v="0"/>
    <n v="0"/>
    <m/>
    <n v="1"/>
    <x v="0"/>
    <s v="C6"/>
    <n v="6"/>
    <n v="0"/>
    <n v="1"/>
    <n v="1"/>
    <n v="0"/>
    <n v="0"/>
    <n v="1"/>
    <n v="1"/>
    <n v="0"/>
    <n v="1"/>
    <n v="0"/>
    <n v="0"/>
    <n v="1"/>
    <n v="1"/>
    <n v="1"/>
    <n v="0"/>
  </r>
  <r>
    <s v="SNK"/>
    <s v="Slovenská národná knižnica"/>
    <s v="SNK202101"/>
    <n v="1"/>
    <s v="IP – Oprava a obnova 1. historickej budovy Matice slovenskej – Literárneho múzea SNK,  IA č. 27501"/>
    <s v="Kompletná rekonštrukcia NKP ako významného kultúrneho a spoločenského milníka. Obnova a rozšírenie prvého slovenského múzea s viac ako 150-ročnou históriou, ktoré bude svojou interaktivitou a variabilitou lákať domácich aj zahraničných návštevníkov a poskytne inšpiratívny priestor pre vzdelávanie študentov v oblasti histórie a literatúry. Ide o sprostredkovanie významnej časti literárneho dedičstva Slovenska z fondov SNK prostredníctvom Digitálnej knižnice. Budova bola postavená z verejnej (grajciarovej) zbierky slovenského ľudu ako symbol emancipačných snáh národa aj s podporou cisárskeho dvora. Budova je jedným zo symbolov národnej identity a procesu politického a kultúrneho sebauvedomovania slovenského národa. Aj naďalej má slúžiť ako pamiatka našej minulosti a pripomienka našich dejín, tradícií a zvykov zvečnených v slovenskej literatúre. "/>
    <s v="Cieľom je komplexná rekonštrukcia NKP, vytvorenie novej expozície, rozšírenie kapacity depozitov a sprístupnenie online katalógiu Digitálnej knižnice pre významne väčšiu časť verejnosti."/>
    <s v="Alternatíva A : Zabezpečenie finančných prostriedkov pre realizáciu výstavby, ktorou bude NKP komplexne obnovená a bude slúžiť verejnosti v najbližších desaťročiach.          Alternatíva B : Predstavuje minimálny variant IP ( viď Analýza IP)                                                                           Alternatíva C :  Predstavuje nulový variant IP ( Viď Analýza IP )."/>
    <s v="Zákon č. 49/2002 Z.z. o ochrane pamiatkového fondu, §27 ods. 1 a §28 ods. 1 písm. b); Zákon č. 206/2009 Z.z. o múzeách a o galériách a o ochrane predmetov kultúrnej hodnoty §12 ods. 1 a ods. 2, §13 ods. 1 a ods.2"/>
    <s v="1. Rozšírenie obsahu stálej expozície._x000a_a) Rozšírenie o obdobia vývoj literatúry od roku 1918 do roku 1989.                                                                                                         _x000a_b) Rozšírenie počtu vystavených zbierkových z cca 900  na cca 1 170 objektov                                                                                                                                                                                                                                                                                                                                      c) Rozšírenie obsahu expozície o digitálna obsah v množste min. 3 000 objektov_x000a_3. Zatraktívnenie stálej expozície pre návštevníkov.                                                                                                                                                                                                                                                                                                                                          a) Vloženie interaktívnych prvkov v počte min. 20 zariadení (a dosiahnutie variability stálej expozície)                                                                                                                                                                                                                                         b) Rozšírenie prístupnosti expozície ďalšou jazykovou mutáciou (+angličtina)_x000a_4. Zvýšenie počtu návštevníkov na min. 8 000 ročne (súč. priem 6 000)_x000a_5. Sprístupnenie celého obsahu Digitálnej knižnice SNK pre návštevníkov v záverečnejčasti stálej expozície. _x000a_6. Rozšírenie kapacity depozitov o 30 %._x000a_7. Debarierizácia priestorov pre znevýhodnených návštevníkov._x000a_"/>
    <x v="0"/>
    <s v="B Rekonštrukcia nehnuteľnosti"/>
    <s v="B1 Komplexná rekonštrukcia"/>
    <s v="05 Projektová dokumentácia k dispozícii - pre realizáciu stavby"/>
    <x v="2"/>
    <s v="doplniť z preddefinovaného (vysvetlivky a rady)"/>
    <x v="1"/>
    <n v="1"/>
    <n v="12414470"/>
    <n v="351032"/>
    <n v="351032"/>
    <n v="0"/>
    <n v="3649792.8"/>
    <n v="3906561.5999999996"/>
    <n v="3907083.5999999996"/>
    <n v="600000"/>
    <n v="0"/>
    <n v="0"/>
    <n v="0"/>
    <n v="0"/>
    <s v="-"/>
    <n v="0"/>
    <n v="0"/>
    <n v="0"/>
    <n v="0"/>
    <n v="0"/>
    <n v="0"/>
    <n v="0"/>
    <n v="0"/>
    <n v="0"/>
    <n v="0"/>
    <n v="0"/>
    <s v="Jedná sa o komplexnú rekonštrukcia NKP ako významného kultúrneho a spoločenského milníka s vytvorením moderného múzea, ktoré bude svojou interaktivitou a variabilitou lákať domácich aj zahraničných návštevníkov a poskytne inšpiratívny priestor pre vzdelávanie študentov v oblasti literatúry, kultúry a histórie. Ponúkne sprístupnenie online katalógiu Digitálnej knižnice pre všetkých návštevníkov Literárneho múzea s dočasným vstupom na využitie jej služieb a rozšírenie okruhu používateľov. Využitím zaujímavých interaktívnych prvkov a v súčinnosti s novou stratégiou chceme osloviť návštevníkov, zvýšiť záujem o domácu literárnu tvorbu vo všetkých vrstvách obyvateľstva. Vytvoríme atraktívny priestoru pre dočasné výstavy z oblasti histórie, literatúry, umenia aj so širším spoločenským presahom. Skvalitníme a zabezpšíme vhodnejší priestor na uloženie zbierkových predmetov z fondu Literárneho múzea a rozšírime kapacity depozitov. Budova bola naposledy rekonštruovaná v 80. rokoch a vykonali sa na nej nie najcitlivejšie zásahy. Naším zámerom je tieto pochybenia napraviť. Do roku 2020 boli vypracované projektové dokumentácie (PD pre stavebné povolenie, získané právoplatné stavebné povolenie a realizačná PD). Celkovo preinvestovaná čiastka v rokoch 2009-2021 už v súčastnosti činí 351 032 €. "/>
    <n v="0"/>
    <x v="1"/>
    <s v="B1"/>
    <n v="8"/>
    <n v="1"/>
    <n v="1"/>
    <n v="1"/>
    <n v="1"/>
    <n v="1"/>
    <n v="1"/>
    <n v="0"/>
    <n v="1"/>
    <n v="1"/>
    <n v="0"/>
    <n v="0"/>
    <n v="1"/>
    <n v="1"/>
    <n v="0"/>
    <n v="0"/>
  </r>
  <r>
    <s v="NOC"/>
    <s v="Národné osvetové centrum"/>
    <s v="NOC202104"/>
    <n v="1"/>
    <s v="Rekonštrukcia kotolne"/>
    <s v="Kompletná rekonštrukcia zastaralej kotolne, ktorá bola realizovaná pred 27 rokmi "/>
    <s v="Rekonštrukcia nízkotlakovej plynovej kotolne s demontážou parných kotlov - NTL parný kotol, V.tr., kotol K1, K2 a expanzná nádoba s membránou a príslušných komponentov. Dodávka kaskádovej regulácie (MaR) kompatibilná s dodávanými kotlami a uskutočnením úpravy dymovodov a komínov_x000a__x000a_Rekonštrukciu by chceli realizovať v lete 2023, aby mohli rekonštruovať počas letných mesiacov. VO by chceli zahájiť ešte v roku 2022."/>
    <s v="N/A"/>
    <s v="Zákon č. 124/2006 Z.z. o bezpečnosti a ochrane zdravia pri práci "/>
    <s v="zníženie spotreby plynu a zvýšenie bezpečnosti prevádzky kotolne"/>
    <x v="2"/>
    <s v="0 Odstránenie havarijného stavu"/>
    <s v="0 Odstránenie havarijného stavu"/>
    <s v="02 Analýza / podkladová štúdia k investičnému zámeru"/>
    <x v="3"/>
    <s v="doplniť z preddefinovaného (vysvetlivky a rady)"/>
    <x v="0"/>
    <n v="1"/>
    <n v="700000"/>
    <n v="0"/>
    <n v="0"/>
    <n v="0"/>
    <n v="700000"/>
    <n v="0"/>
    <n v="0"/>
    <n v="0"/>
    <n v="0"/>
    <n v="0"/>
    <n v="0"/>
    <n v="0"/>
    <s v="-"/>
    <n v="0"/>
    <n v="0"/>
    <n v="0"/>
    <n v="0"/>
    <n v="0"/>
    <n v="0"/>
    <n v="0"/>
    <n v="0"/>
    <n v="0"/>
    <n v="0"/>
    <n v="0"/>
    <m/>
    <n v="0"/>
    <x v="0"/>
    <s v="0"/>
    <n v="9"/>
    <n v="1"/>
    <n v="1"/>
    <n v="1"/>
    <n v="1"/>
    <n v="1"/>
    <n v="1"/>
    <n v="1"/>
    <n v="0"/>
    <n v="1"/>
    <n v="1"/>
    <n v="0"/>
    <n v="0"/>
    <n v="1"/>
    <n v="1"/>
    <n v="0"/>
  </r>
  <r>
    <s v="ŠO "/>
    <s v="Štátna opera "/>
    <s v="ŠO202101"/>
    <n v="1"/>
    <s v="Rekonštrukcia národnej kultúrnej pamiatky a prevádzkových priestorov Štátnej opery v Banskej Bystrici "/>
    <s v="Komplexná rekonštrukcia a modernizácia národnej kultúrnej pamiatky z hľadiska multifunkčného využitia a dostavba a rekonštrukcia prevádzkových a skladových priestorov. Celkový predpokladaný rozpočet stavby je 34.253,55 tis. € (prepočítané  na cen. úroveň 4.Q. 2021 / 3.Q. 2019 = 1,140)."/>
    <s v="Cieľom projektu je zefektívnenie činnosti Štátnej opery a multifunkčné využívanie priestorov po komplexnej rekonštrukcii, kotré bude spočívať vo využití pre ďalšiu umeleckú a kultúrnu činnosť (aj mimo aktivít samotnej Štátnej opery) a dobudovanie skladových priestorov."/>
    <m/>
    <s v="Uznesenie vlády SR č. 354/2019"/>
    <s v="KPI 1 zvýšenie počtu podujatí, 60/rok;                                                                           KPI 2 zníženie nákladov za nájom skladových priestorov, 26 000 €/rok"/>
    <x v="0"/>
    <s v="B Rekonštrukcia nehnuteľnosti"/>
    <s v="B1 Komplexná rekonštrukcia"/>
    <s v="06 Pred vyhlásením verejného obstarávania"/>
    <x v="1"/>
    <s v="doplniť z preddefinovaného (vysvetlivky a rady)"/>
    <x v="1"/>
    <n v="1"/>
    <n v="34253550"/>
    <n v="1274730"/>
    <n v="0"/>
    <n v="2739660"/>
    <n v="5717380"/>
    <n v="7830070"/>
    <n v="11010190"/>
    <n v="6956250"/>
    <n v="0"/>
    <n v="0"/>
    <n v="0"/>
    <n v="0"/>
    <s v="-"/>
    <n v="64400"/>
    <n v="0"/>
    <n v="14400"/>
    <n v="50000"/>
    <n v="0"/>
    <n v="0"/>
    <n v="0"/>
    <n v="0"/>
    <n v="0"/>
    <n v="0"/>
    <n v="0"/>
    <s v="Kapitálové výdavky zo štátneho rozpočtu boli Štátnej opere zatiaľ poskytnutév v roku 2021 v sume 329 890,00 Eur a v roku 2022 v sume 2 409 770,00 Eur. Bežné výdavky zahŕňajú výdavky spojené s verejným obstarávaním na výber dodávateľa projektovej dokumentácie (r.2022) a s verejným obstarávaním  na výber zhotoviteľa stavby (r.2023). Bežné výdavky pre budúce roky nie je možné presne špecifikovať a vyčísliť, pretože projekt sa nachádza v štádiu, kedy sa bude vyberať projektant pre spracovanie projektovej dokumentácie a následne zhotoviteľ stavby &quot;Rekonštrukcia národnej kultúrnej pamiatky a prevádzkových priestorov Štátnej opery v Banskej Bystrici&quot;. _x000a_"/>
    <n v="0"/>
    <x v="1"/>
    <s v="B1"/>
    <n v="8"/>
    <n v="1"/>
    <n v="1"/>
    <n v="1"/>
    <n v="1"/>
    <n v="1"/>
    <n v="0"/>
    <n v="0"/>
    <n v="0"/>
    <n v="1"/>
    <n v="0"/>
    <n v="0"/>
    <n v="1"/>
    <n v="1"/>
    <n v="1"/>
    <n v="1"/>
  </r>
  <r>
    <s v="SND"/>
    <s v="Slovenské národné divadlo"/>
    <s v="SND202102"/>
    <m/>
    <s v="Centrálny riadiaci systém NB SND"/>
    <s v="Komplexná výmena morálne zastaralého Centrálneho riadiaceho systému v NB SND._x000a__x000a__x000a_"/>
    <s v="Zabezpečiť bezporuchový chod Novej budovy SND_x000a_ - riadenie vzduchotechniky, odovdzávacej stanice tepla, trafostanice, osvetlenia a náväznosť na požiarny program."/>
    <s v="N/A"/>
    <s v="Zákon č. 278/1993 Z.z. o správe majetku štátu, §3 ods. 2; Zákon č. 385/1997 Z.z. o Slov.národnom divadle, §4 ods. 5"/>
    <s v="KPI nie je možné kvantifikovať"/>
    <x v="0"/>
    <s v="B Rekonštrukcia nehnuteľnosti"/>
    <s v="B3 Stavebná rekonštrukcia priestorov"/>
    <s v="01 Investičný zámer"/>
    <x v="1"/>
    <s v="doplniť z preddefinovaného (vysvetlivky a rady)"/>
    <x v="0"/>
    <n v="1"/>
    <n v="700000"/>
    <n v="0"/>
    <n v="0"/>
    <n v="0"/>
    <n v="0"/>
    <n v="0"/>
    <n v="0"/>
    <n v="700000"/>
    <n v="0"/>
    <n v="0"/>
    <n v="0"/>
    <n v="0"/>
    <s v="-"/>
    <n v="0"/>
    <n v="0"/>
    <n v="0"/>
    <n v="0"/>
    <n v="0"/>
    <n v="0"/>
    <n v="0"/>
    <n v="0"/>
    <n v="0"/>
    <n v="0"/>
    <n v="0"/>
    <m/>
    <n v="0"/>
    <x v="0"/>
    <s v="B3"/>
    <n v="8"/>
    <n v="1"/>
    <n v="1"/>
    <n v="1"/>
    <n v="0"/>
    <n v="1"/>
    <n v="1"/>
    <n v="1"/>
    <n v="0"/>
    <n v="1"/>
    <n v="0"/>
    <n v="0"/>
    <n v="1"/>
    <n v="1"/>
    <n v="1"/>
    <n v="0"/>
  </r>
  <r>
    <s v="SND"/>
    <s v="Slovenské národné divadlo"/>
    <s v="SND202103"/>
    <m/>
    <s v="Rekonštrukcia Umelecko-dekoračných dielní"/>
    <s v="Komplexná rekonštrukcia objektov Umelecko-dekoračných dielní - stavba aj technológie"/>
    <s v="Zabezpečiť bezporuchový chod Umelecko-dekoračných dielní, bezpečnosť na pracovisku a optimálne pracovné podmienky - obnova budov a všetkých technológií zohľadňujúc energetickú efektívnosť a optimalizáciu nákladov na prevádzku"/>
    <m/>
    <s v="Zákon č. 278/1993 Z.z. o správe majetku štátu, §3 ods. 2; Zákon č. 385/1997 Z.z. o Slov.národnom divadle, §4 ods. 4"/>
    <s v="Energetická úspora min. 30% (kúrenie, klíma, voda, svetlo) , nulové incidenty ohľadne revízie technológii "/>
    <x v="0"/>
    <s v="B Rekonštrukcia nehnuteľnosti"/>
    <s v="B3 Stavebná rekonštrukcia priestorov"/>
    <s v="01 Investičný zámer"/>
    <x v="1"/>
    <s v="doplniť z preddefinovaného (vysvetlivky a rady)"/>
    <x v="0"/>
    <n v="1"/>
    <n v="7400000"/>
    <n v="400000"/>
    <n v="0"/>
    <n v="400000"/>
    <n v="6000000"/>
    <n v="1000000"/>
    <n v="0"/>
    <n v="0"/>
    <n v="0"/>
    <n v="0"/>
    <n v="0"/>
    <n v="0"/>
    <s v="-"/>
    <n v="0"/>
    <n v="0"/>
    <n v="0"/>
    <n v="0"/>
    <n v="0"/>
    <n v="0"/>
    <n v="0"/>
    <n v="0"/>
    <n v="0"/>
    <n v="0"/>
    <n v="0"/>
    <s v="Existuje možnosť financovať realizáciu zdrojmi plánu obnovy (podmienkou je pripravenosť investície v okamihu výzvy) "/>
    <n v="0"/>
    <x v="1"/>
    <s v="B3"/>
    <n v="6"/>
    <n v="1"/>
    <n v="1"/>
    <n v="0"/>
    <n v="0"/>
    <n v="1"/>
    <n v="0"/>
    <n v="0"/>
    <n v="0"/>
    <n v="1"/>
    <n v="0"/>
    <n v="0"/>
    <n v="1"/>
    <n v="1"/>
    <n v="1"/>
    <n v="0"/>
  </r>
  <r>
    <s v="SND"/>
    <s v="Slovenské národné divadlo"/>
    <s v="SND202105"/>
    <s v="R"/>
    <s v="Univerzálny čistiaci stroj  na údržbu vonkajších plôch - Multifunkčný malotraktor pre údržbu NB SND a UDD "/>
    <s v="Obstaranie univerzálneho čistiaceho stroja na údržbu vonkajších plôch (parkoviská, chodníky, ochozy)"/>
    <s v="Zabezpečiť riadnu údržbu vonkajších plôch SND "/>
    <s v="N/A"/>
    <s v="Zákon č. 278/1993 Z.z. o správe majetku štátu, §3 ods. 2; Zákon č. 385/1997 Z.z. o Slov.národnom divadle, §4 ods. 5"/>
    <s v="KPI nie je možné kvantifikovať"/>
    <x v="0"/>
    <s v="C Stroje, prístroje a zariadenia"/>
    <s v="C9 Elektrické spotrebiče"/>
    <s v="08 Realizované"/>
    <x v="1"/>
    <s v="doplniť z preddefinovaného (vysvetlivky a rady)"/>
    <x v="1"/>
    <n v="1"/>
    <n v="30000"/>
    <n v="0"/>
    <n v="30000"/>
    <n v="0"/>
    <n v="0"/>
    <n v="0"/>
    <n v="0"/>
    <n v="0"/>
    <n v="0"/>
    <n v="0"/>
    <n v="0"/>
    <n v="0"/>
    <s v="-"/>
    <n v="0"/>
    <n v="0"/>
    <n v="0"/>
    <n v="0"/>
    <n v="0"/>
    <n v="0"/>
    <n v="0"/>
    <n v="0"/>
    <n v="0"/>
    <n v="0"/>
    <n v="0"/>
    <m/>
    <n v="1"/>
    <x v="0"/>
    <s v="C9"/>
    <n v="9"/>
    <n v="1"/>
    <n v="1"/>
    <n v="1"/>
    <n v="1"/>
    <n v="1"/>
    <n v="1"/>
    <n v="1"/>
    <n v="0"/>
    <n v="1"/>
    <n v="0"/>
    <n v="0"/>
    <n v="1"/>
    <n v="1"/>
    <n v="1"/>
    <n v="1"/>
  </r>
  <r>
    <s v="SND"/>
    <s v="Slovenské národné divadlo"/>
    <s v="SND202106"/>
    <m/>
    <s v="Rekonštrukcia elektroakustického ozvučenia v sále a skúšobniach Opery a Baletu Novej budovy SND"/>
    <s v="Nevyhnutná modernizácia a upgrade elektroakustických zariadení, mikrofónov, záznamu a reprodukcie zvuku,streamovania, úložiska dát - audio cloudu  a predovšetkým doriešenie problému priestorovej akustiky v hlavnej sále Opery a Baletu za pomoci elektronického dozvuku"/>
    <s v="Zabezpečiť bezporuchovú prevádzku, technologicky umožniť umeleckú tvorbu porovnateľnú minimálne s európskym štandardom a tým umožniť medzinárodnú spoluprácu na nových projektoch"/>
    <m/>
    <s v="Zákon č. 385/1997 Z.z. o Slov.národnom divadle, §2"/>
    <s v="KPI nie je možné kvantifikovať"/>
    <x v="1"/>
    <s v="C Stroje, prístroje a zariadenia"/>
    <s v="C3 Zvuková technika"/>
    <s v="01 Investičný zámer"/>
    <x v="1"/>
    <s v="doplniť z preddefinovaného (vysvetlivky a rady)"/>
    <x v="0"/>
    <n v="1"/>
    <n v="6500000"/>
    <n v="0"/>
    <n v="0"/>
    <n v="0"/>
    <n v="6500000"/>
    <n v="0"/>
    <n v="0"/>
    <n v="0"/>
    <n v="0"/>
    <n v="0"/>
    <n v="0"/>
    <n v="0"/>
    <s v="-"/>
    <n v="0"/>
    <n v="0"/>
    <n v="0"/>
    <n v="0"/>
    <n v="0"/>
    <n v="0"/>
    <n v="0"/>
    <n v="0"/>
    <n v="0"/>
    <n v="0"/>
    <n v="0"/>
    <m/>
    <n v="0"/>
    <x v="1"/>
    <s v="C3"/>
    <n v="7"/>
    <n v="1"/>
    <n v="1"/>
    <n v="1"/>
    <n v="0"/>
    <n v="1"/>
    <n v="0"/>
    <n v="0"/>
    <n v="0"/>
    <n v="1"/>
    <n v="0"/>
    <n v="1"/>
    <n v="0"/>
    <n v="1"/>
    <n v="1"/>
    <n v="0"/>
  </r>
  <r>
    <s v="UKB"/>
    <s v="Univerzitná knižnica v Bratislave"/>
    <s v="UKB202103"/>
    <n v="1"/>
    <s v="Obnova chladiaceho systému pre ochranu fondov UKB"/>
    <s v="UKB v súčasnosti disponuje dvomi chladiacimi jednotkami CIAT EUROPA2, ktoré sú situované na streche budovy UKB nachádzajúcej sa na Ventúrskej 11, Bratislava. Tieto chladiace jednotky sú momentálne v havarijnom stave (1 ks nefunkčný, 1 ks značne opotrebovaný) a z uvedeného dôvodu hrozí vysoké riziko výpadku vzduchotechniky a klimatizácie a zároveň riziko prípadného úniku chladiacej náplne do okolia. Výmenou týchto chladiacich jednotiek sa eliminujú spomínané riziká, ktoré by spôsobili zamedzenie poskytovania knižnično-informačných služieb pre používateľov UKB a súčasne sa zabezpečí ochrana knižničných fondov UKB. Požiadavky na chladiace jednotky (1 ks): výkon min. 140 kW."/>
    <s v="Cieľom je nahradiť fyzicky a morálne zastaralý chladiaci systém a tým eliminovať opravu a výpadky  vzduchotechniky a klimatizácie a súčasne usporiť finančné prostriedky na spotrebu elektrickej energie. "/>
    <s v="N/A"/>
    <s v="Stratégia rozvoja slovenského knihovníctva na roky 2015 – 2020, /strategická oblasť č. 2/ priorita 2.3 opatrenie 2.3.1 "/>
    <s v="Zníženie počtu výpadkov VZT a klimatizácie, 6/rok; Zníženie nákladov na spotrebu elektrickej energie, 9 000/rok"/>
    <x v="0"/>
    <s v="C Stroje, prístroje a zariadenia"/>
    <s v="C6 Vzduchotechnika"/>
    <s v="01 Investičný zámer"/>
    <x v="1"/>
    <s v="doplniť z preddefinovaného (vysvetlivky a rady)"/>
    <x v="0"/>
    <n v="1"/>
    <n v="36500"/>
    <n v="0"/>
    <n v="0"/>
    <n v="0"/>
    <n v="36500"/>
    <n v="0"/>
    <n v="0"/>
    <n v="0"/>
    <n v="0"/>
    <n v="0"/>
    <n v="0"/>
    <n v="0"/>
    <s v="-"/>
    <n v="0"/>
    <n v="0"/>
    <n v="0"/>
    <n v="0"/>
    <n v="0"/>
    <n v="0"/>
    <n v="0"/>
    <n v="0"/>
    <n v="0"/>
    <n v="0"/>
    <n v="0"/>
    <m/>
    <n v="1"/>
    <x v="0"/>
    <s v="C6"/>
    <n v="9"/>
    <n v="1"/>
    <n v="1"/>
    <n v="1"/>
    <n v="1"/>
    <n v="1"/>
    <n v="1"/>
    <n v="1"/>
    <n v="0"/>
    <n v="1"/>
    <n v="0"/>
    <n v="0"/>
    <n v="1"/>
    <n v="1"/>
    <n v="1"/>
    <n v="0"/>
  </r>
  <r>
    <s v="RTVS"/>
    <s v="Rozhlas a televízia Slovenska"/>
    <s v="RTVS202122"/>
    <m/>
    <s v="DVB-S Headend - kompresná časť distribučnej technológie pre satelitné šírenie TV programových služieb"/>
    <s v="kompresná časť distribučnej technológie pre satelitné šírenie TV programových služieb"/>
    <s v="Cieľom je modernizovať Vysielacie pracovisko v Mlynskej doline"/>
    <s v="N/A"/>
    <s v="Zákon č. 532/2010 Z.z. o Rozhlase a televízii, §3 a §5"/>
    <s v="výroba/úspora"/>
    <x v="0"/>
    <s v="D IT infraštruktúra"/>
    <s v="D3 Obstaranie novej IT funkcionality"/>
    <s v="01 Investičný zámer"/>
    <x v="0"/>
    <s v="doplniť z preddefinovaného (vysvetlivky a rady)"/>
    <x v="0"/>
    <m/>
    <n v="180000"/>
    <n v="0"/>
    <n v="0"/>
    <n v="0"/>
    <n v="0"/>
    <n v="0"/>
    <n v="0"/>
    <n v="0"/>
    <n v="0"/>
    <n v="0"/>
    <n v="0"/>
    <n v="0"/>
    <s v="-"/>
    <n v="0"/>
    <n v="0"/>
    <n v="0"/>
    <n v="0"/>
    <n v="0"/>
    <n v="0"/>
    <n v="0"/>
    <n v="0"/>
    <n v="0"/>
    <n v="0"/>
    <n v="0"/>
    <m/>
    <n v="0"/>
    <x v="0"/>
    <s v="D3"/>
    <n v="6"/>
    <n v="0"/>
    <n v="1"/>
    <n v="1"/>
    <n v="0"/>
    <n v="0"/>
    <n v="1"/>
    <n v="1"/>
    <n v="0"/>
    <n v="1"/>
    <n v="0"/>
    <n v="0"/>
    <n v="1"/>
    <n v="1"/>
    <n v="1"/>
    <n v="0"/>
  </r>
  <r>
    <s v="PÚ SR"/>
    <s v="Pamiatkový úrad SR"/>
    <s v="PÚSR202108"/>
    <n v="8"/>
    <s v="Nové sídlo KPU Trenčín"/>
    <s v="Kúpa alebo prevod  budovy nového sídla KPU Trenčín. KPU Trenčín sídli v budove VUC TN v prenajatých  priestoroch. VUC má zámer v najbližšom období vypovedať nájomnú zmluvu. "/>
    <s v="Nové sídlo KPU TN pracoviská a archív na jednom mieste,  modernizácia infraštruktúry,  vhodné podmienky pre výkon špecializovanej štatnej správy a skvalitnenie služieb odbornej verejnosti a občanom. "/>
    <s v="N/A"/>
    <s v="Zákon č. 49/2002 Z.z. o ochrane pamiatkového fondu"/>
    <s v="Ušetrenie rozpočtových prostriedkov Bežných výdavkov  za úhradu nájmu  16 500 eur/rok "/>
    <x v="0"/>
    <s v="A Nákup alebo výstavba nehnuteľnosti"/>
    <s v="A1 Nákup budovy"/>
    <s v="01 Investičný zámer"/>
    <x v="1"/>
    <s v="doplniť z preddefinovaného (vysvetlivky a rady)"/>
    <x v="0"/>
    <n v="1"/>
    <n v="450000"/>
    <n v="50000"/>
    <n v="0"/>
    <n v="0"/>
    <n v="450000"/>
    <n v="0"/>
    <n v="0"/>
    <n v="0"/>
    <n v="0"/>
    <n v="0"/>
    <n v="0"/>
    <n v="0"/>
    <s v="Zabezpečenie nového pracoviska tovarom, ktorý nie je hmotný investičný majetok a službami dodávateľov."/>
    <n v="120000"/>
    <n v="0"/>
    <n v="70000"/>
    <n v="50000"/>
    <n v="0"/>
    <n v="0"/>
    <n v="0"/>
    <n v="0"/>
    <n v="0"/>
    <n v="0"/>
    <n v="0"/>
    <m/>
    <n v="0"/>
    <x v="0"/>
    <s v="A1"/>
    <n v="8"/>
    <n v="1"/>
    <n v="1"/>
    <n v="0"/>
    <n v="1"/>
    <n v="1"/>
    <n v="1"/>
    <n v="1"/>
    <n v="0"/>
    <n v="1"/>
    <n v="0"/>
    <n v="0"/>
    <n v="1"/>
    <n v="1"/>
    <n v="1"/>
    <n v="0"/>
  </r>
  <r>
    <s v="KHB"/>
    <s v="Kunsthalle Bratislava"/>
    <s v="KHB202105"/>
    <n v="5"/>
    <s v="Laserové projektory"/>
    <s v="Laserové projektory (3 ks) s ultra krátkou premietacou vzdialenosťou umožňujúce vysoko kvalitný obraz a zvuk z police priamo pod videom, čo umožní okrem vizuálneho zlepšenia aj jednoduchšiu montáž a manipuláciu. Skvalitnenie obrazu a zvuku videoinštalácii a uľahčenie manipulácie pri montáži a inštalácii diel."/>
    <s v="Zabezpečenie výstavnej činnosti"/>
    <s v="N/A"/>
    <s v="Zriaďovacia listina Kunsthalle Bratislava, Čl. I odsek 3 písm. a)"/>
    <s v="Realizácia výstav a podujatí, 30/rok"/>
    <x v="1"/>
    <s v="D IT infraštruktúra"/>
    <s v="D1 Nákup štandardnej IT techniky"/>
    <s v="01 Investičný zámer"/>
    <x v="1"/>
    <s v="doplniť z preddefinovaného (vysvetlivky a rady)"/>
    <x v="0"/>
    <n v="1"/>
    <n v="10500"/>
    <n v="0"/>
    <n v="0"/>
    <n v="10500"/>
    <n v="0"/>
    <n v="0"/>
    <n v="0"/>
    <n v="0"/>
    <n v="0"/>
    <n v="0"/>
    <n v="0"/>
    <n v="0"/>
    <s v="-"/>
    <n v="0"/>
    <n v="0"/>
    <n v="0"/>
    <n v="0"/>
    <n v="0"/>
    <n v="0"/>
    <n v="0"/>
    <n v="0"/>
    <n v="0"/>
    <n v="0"/>
    <n v="0"/>
    <m/>
    <n v="1"/>
    <x v="0"/>
    <s v="D1"/>
    <n v="9"/>
    <n v="1"/>
    <n v="1"/>
    <n v="1"/>
    <n v="1"/>
    <n v="1"/>
    <n v="1"/>
    <n v="1"/>
    <n v="0"/>
    <n v="1"/>
    <n v="0"/>
    <n v="1"/>
    <n v="0"/>
    <n v="1"/>
    <n v="1"/>
    <n v="0"/>
  </r>
  <r>
    <s v="LIC"/>
    <s v="Literárne informačné centrum"/>
    <s v="LIC202102"/>
    <n v="2"/>
    <s v="Obstaranie veľtržného stánku na medzinárodné knižné veľtrhy (MKV)"/>
    <s v="LIC ročne participuje na 5-6 MKV. V súčasnosti LIC využíva na daných MKV stánok z roku 2013, v súvislosti s jeho opotrebením je nutná obnova, životnosť stánku je cca 8 rokov. Benefity účasti na MKV: súčasť štátnej propagácie slovenskej knižnej tvorby v zahraničí, zázemie na rokovaniach pre slovenských vydavateľov..."/>
    <s v="Propagácia pôvodnej slovenskej literatúry v zahraničí"/>
    <s v="N/A"/>
    <s v="Zriaďovacia listina LIC, Čl. 1 ods. 2 a 3"/>
    <s v="očakávaný počet spolupráce so zahraničnými autormi/vydavateľmi, cca 70 spoluprác/rok"/>
    <x v="0"/>
    <s v="F Expozície"/>
    <s v="F1 Rekonštrukcia expozičných priestorov"/>
    <s v="01 Investičný zámer"/>
    <x v="2"/>
    <s v="doplniť z preddefinovaného (vysvetlivky a rady)"/>
    <x v="0"/>
    <n v="0.90910000000000002"/>
    <n v="55000"/>
    <n v="5000"/>
    <n v="0"/>
    <n v="0"/>
    <n v="55000"/>
    <n v="0"/>
    <n v="0"/>
    <n v="0"/>
    <n v="0"/>
    <n v="0"/>
    <n v="0"/>
    <n v="0"/>
    <s v="-"/>
    <n v="0"/>
    <n v="0"/>
    <n v="0"/>
    <n v="0"/>
    <n v="0"/>
    <n v="0"/>
    <n v="0"/>
    <n v="0"/>
    <n v="0"/>
    <n v="0"/>
    <n v="0"/>
    <s v="nutnosť obnovy veľtržného stánku/expozície, LIC bude spolufinancovať predmetný stánok finančnou čiastkou 5 000 EUR na projektovú dokumentáciu z vlastných zdrojov (fond reprodukcie)"/>
    <n v="1"/>
    <x v="0"/>
    <s v="F1"/>
    <n v="8"/>
    <n v="1"/>
    <n v="1"/>
    <n v="0"/>
    <n v="1"/>
    <n v="1"/>
    <n v="1"/>
    <n v="1"/>
    <n v="0"/>
    <n v="1"/>
    <n v="0"/>
    <n v="0"/>
    <n v="1"/>
    <n v="1"/>
    <n v="1"/>
    <n v="0"/>
  </r>
  <r>
    <s v="RTVS"/>
    <s v="Rozhlas a televízia Slovenska"/>
    <s v="RTVS202151"/>
    <m/>
    <s v="Nákup Licenčného modelu Microsoft"/>
    <s v="Licenčný model Microsoft Enterprise Agreement pre používanie vybraných Microsoft pruduktov."/>
    <s v="Cieľom je zabezpečenie aktuálnych sofvérových verzií pre balík produktov Microsoft"/>
    <s v="N/A"/>
    <s v="Zákon č. 532/2010 Z.z. o Rozhlase a televízii, §3 a §5"/>
    <s v="úspora"/>
    <x v="1"/>
    <s v="D IT infraštruktúra"/>
    <s v="D1 Nákup štandardnej IT techniky"/>
    <s v="01 Investičný zámer"/>
    <x v="0"/>
    <s v="doplniť z preddefinovaného (vysvetlivky a rady)"/>
    <x v="0"/>
    <m/>
    <n v="950000"/>
    <n v="0"/>
    <n v="0"/>
    <n v="0"/>
    <n v="0"/>
    <n v="0"/>
    <n v="0"/>
    <n v="0"/>
    <n v="0"/>
    <n v="0"/>
    <n v="0"/>
    <n v="0"/>
    <s v="-"/>
    <n v="0"/>
    <n v="0"/>
    <n v="0"/>
    <n v="0"/>
    <n v="0"/>
    <n v="0"/>
    <n v="0"/>
    <n v="0"/>
    <n v="0"/>
    <n v="0"/>
    <n v="0"/>
    <m/>
    <n v="0"/>
    <x v="0"/>
    <s v="D1"/>
    <n v="6"/>
    <n v="0"/>
    <n v="1"/>
    <n v="1"/>
    <n v="0"/>
    <n v="0"/>
    <n v="1"/>
    <n v="1"/>
    <n v="0"/>
    <n v="1"/>
    <n v="0"/>
    <n v="1"/>
    <n v="0"/>
    <n v="1"/>
    <n v="1"/>
    <n v="0"/>
  </r>
  <r>
    <s v="NOC"/>
    <s v="Národné osvetové centrum"/>
    <s v="NOC202108"/>
    <n v="10"/>
    <s v="hygienické maľovanie"/>
    <s v="Maľovanie – chodieb a kancelárií; rekonštrukcia zasadacej miestnosti (3. posch.)"/>
    <s v="hygienické maľovanie celého objektu NOC, ktorý nebol maľovaný minimálne 10 rokov"/>
    <s v="N/A"/>
    <s v="Zákon č. 124/2006 Z.z. o bezpečnosti a ochrane zdravia pri práci "/>
    <s v="zvýšenie kvality prostredia pre zamestnancov nakoľko sa objekt viac ako 10 rokov hygienicky nemaľovaľ"/>
    <x v="0"/>
    <s v="B Rekonštrukcia nehnuteľnosti"/>
    <s v="B3 Stavebná rekonštrukcia priestorov"/>
    <s v="02 Analýza / podkladová štúdia k investičnému zámeru"/>
    <x v="1"/>
    <s v="doplniť z preddefinovaného (vysvetlivky a rady)"/>
    <x v="0"/>
    <n v="1"/>
    <n v="75000"/>
    <n v="0"/>
    <n v="0"/>
    <n v="75000"/>
    <n v="0"/>
    <n v="0"/>
    <n v="0"/>
    <n v="0"/>
    <n v="0"/>
    <n v="0"/>
    <n v="0"/>
    <n v="0"/>
    <s v="-"/>
    <n v="0"/>
    <n v="0"/>
    <n v="0"/>
    <n v="0"/>
    <n v="0"/>
    <n v="0"/>
    <n v="0"/>
    <n v="0"/>
    <n v="0"/>
    <n v="0"/>
    <n v="0"/>
    <m/>
    <n v="1"/>
    <x v="0"/>
    <s v="B3"/>
    <n v="9"/>
    <n v="1"/>
    <n v="1"/>
    <n v="1"/>
    <n v="1"/>
    <n v="1"/>
    <n v="1"/>
    <n v="1"/>
    <n v="0"/>
    <n v="1"/>
    <n v="0"/>
    <n v="0"/>
    <n v="1"/>
    <n v="1"/>
    <n v="1"/>
    <n v="0"/>
  </r>
  <r>
    <s v="MK SR"/>
    <s v="Ministerstvo kultúry SR"/>
    <s v="MKSR202101"/>
    <m/>
    <s v="Zriadenie nezávislého fondu na podporu kultúrneho dedičstva"/>
    <s v="Ministerstvo kultúru poskytuje dotácie na podporu kultúrneho dedičstva cez dotačný mechanizmus Obnovme si svoj dom, ktorý spravuje samotné MK SR. V ostatných oblastiach podpory kultúry už existujú nezávislé fondy na podporu kultúry (FPU, AVF, Kult Minor). Politickým zámerom MK SR je zriadiť nezávislý fond delimitáciou a navýšením finančných prostriedkov na v súčastnosti fungujúci OSSD."/>
    <s v="Zniženie počtu pamiatok v dezolátnom stave"/>
    <m/>
    <s v="Stratégia ochrany pamiatkového fondu"/>
    <s v="Zvýšenie medziročnej poznateľnosti pamiatok v regiónoch, 10 %"/>
    <x v="0"/>
    <s v="G Reformný zámer"/>
    <s v="G Reformný zámer"/>
    <s v="01 Investičný zámer"/>
    <x v="1"/>
    <s v="doplniť z preddefinovaného (vysvetlivky a rady)"/>
    <x v="0"/>
    <n v="1"/>
    <n v="21000000"/>
    <n v="0"/>
    <n v="0"/>
    <n v="1000000"/>
    <n v="5000000"/>
    <n v="5000000"/>
    <n v="5000000"/>
    <n v="5000000"/>
    <n v="0"/>
    <n v="0"/>
    <n v="0"/>
    <n v="0"/>
    <s v="-"/>
    <n v="0"/>
    <n v="0"/>
    <n v="0"/>
    <n v="0"/>
    <n v="0"/>
    <n v="0"/>
    <n v="0"/>
    <n v="0"/>
    <n v="0"/>
    <n v="0"/>
    <n v="0"/>
    <s v="Vhodné priestory pre nový fond na podporu kultúrneho dedičstva by mohli byť priestory MK SR na jakubovom námestí po ich rekonštrukcií. Náklady počítajú s počiatočnými nákladmi na zriadenie fondu a s navýšením alokácie na podpornú činnosť tak, aby sa dosiahla celková úroveň 20 mil. eur - podobne ako pro fonde na podporu umenia."/>
    <n v="0"/>
    <x v="1"/>
    <s v="G"/>
    <n v="7"/>
    <n v="1"/>
    <n v="1"/>
    <n v="1"/>
    <n v="0"/>
    <n v="1"/>
    <n v="0"/>
    <n v="0"/>
    <n v="0"/>
    <n v="1"/>
    <n v="0"/>
    <n v="0"/>
    <n v="1"/>
    <n v="1"/>
    <n v="1"/>
    <n v="0"/>
  </r>
  <r>
    <s v="MK SR"/>
    <s v="Ministerstvo kultúry SR"/>
    <s v="MKSR202103"/>
    <m/>
    <s v="Zriadenie nezávislého fondu podporu znevýhodnených skupín"/>
    <s v="Ministerstvo kultúru poskytuje dotácie na podporu znevýhodnených skupín cez dotačný mechanizmus MK SR. V ostatných oblastiach podpory kultúry už existujú nezávislé fondy na podporu kultúry (FPU, AVF, Kult Minor). Politickým zámerom MK SR je zriadiť nezávislý fond delimitáciou a navýšením finančných prostriedkov na v súčastnosti fungujúci podporný systém. Alternatívne zvažované riešenie je pridelenie tejto agendy pod nejaký z existujúcich fondov (FPU, Kult Minor)."/>
    <s v="Cieľom je zvýšiť inkluzívnosť pre znevýhodnené skupiny."/>
    <s v="N/A"/>
    <s v="Politická priorita"/>
    <s v="Zvýšenie subjektívneho pocitu inklúzie pre znevýhodnené skupiny, 5 %"/>
    <x v="0"/>
    <s v="G Reformný zámer"/>
    <s v="G Reformný zámer"/>
    <s v="01 Investičný zámer"/>
    <x v="1"/>
    <s v="doplniť z preddefinovaného (vysvetlivky a rady)"/>
    <x v="0"/>
    <n v="1"/>
    <n v="100000"/>
    <n v="0"/>
    <n v="0"/>
    <n v="100000"/>
    <n v="0"/>
    <n v="0"/>
    <n v="0"/>
    <n v="0"/>
    <n v="0"/>
    <n v="0"/>
    <n v="0"/>
    <n v="0"/>
    <s v="Navýšenie podpornej činnosti na 2 mil. eur."/>
    <n v="5500000"/>
    <n v="0"/>
    <n v="1100000"/>
    <n v="1100000"/>
    <n v="1100000"/>
    <n v="1100000"/>
    <n v="1100000"/>
    <n v="0"/>
    <n v="0"/>
    <n v="0"/>
    <n v="0"/>
    <m/>
    <n v="0"/>
    <x v="0"/>
    <s v="G"/>
    <n v="8"/>
    <n v="1"/>
    <n v="1"/>
    <n v="1"/>
    <n v="0"/>
    <n v="1"/>
    <n v="1"/>
    <n v="1"/>
    <n v="0"/>
    <n v="1"/>
    <n v="0"/>
    <n v="0"/>
    <n v="1"/>
    <n v="1"/>
    <n v="1"/>
    <n v="0"/>
  </r>
  <r>
    <s v="SNM"/>
    <s v="SNM - Spišské múzeum"/>
    <s v="SNMSM202103"/>
    <n v="3"/>
    <s v="Depozitáre múzea - ich modernizácia a sprístupnenie. Depozitáre múzea otvorené výskumu."/>
    <s v="Modernizácia depozitárov múzea. Vznik tematických depozitárov v objektoch múzea. Digitalizácia, dokumentácia, ochrana a reštaurovanie, výskum a prezentácia zbierkového fondu múzea._x000a__x000a_Kláštor Minoritov - dokončenie stavebných úprav a následne do upravených priestorov obstaranie mobiliáru pre uloženie obrazov a iných zbierkových predmetov."/>
    <s v="Stavebná úprava a vytvorenie depozitára UH fondu, vybavenie priestorov mobiliárom, digitálnym snímaním klímy a ochrany priestorov - priestor dvoch poschodí Starého kláštora  minoritov v Levoči. _x000a_Depozitár archeológie a lapidárium a depozitár histórie a etnografie - modernizácia depozitárnych priestorov mobiliárom, digitálnou ochranou a monitoringom priestorov - v objektoch Mäsiarska 18 a Sídelná budova._x000a_Prístrojové vybavenie troch reštaurátorských pracovísk (závesný obraz a polychrómovaná plastika, keramika a kameň, historický nábytok a drevorezba) v objektoch Mäsiarska 18 a Starý kláštor minoritov._x000a_Technologické vybavenie pracoviska dokumentácie. _x000a_Hlavným cieľom projektu je vytvorenie moderného zázemia fondovej inštitúcie, zázemia otvoreného odbornému výskumu ako platformy pre inštitucionálnu spoluprácu "/>
    <m/>
    <s v="Zákon č. 206/2009 Z.z. o múzeách a o galériách a o ochrane predmetov kultúrnej hodnoty; Zákon č. 49/2002 Z.z. o ochrane pamiatkového fondu"/>
    <s v="Modernizácia uloženia, prevencie a ochrany zbierkového fondu (súčasných takmer 15 000 zbierok) vytvára väčší potenciál jeho doplňania,modernizácia práce so zbierkami,  jej zefektívnenie = zintenzívnenie odborných výskumov a zvýšenie výpovedného potenciálu muzeálneho fondu s orientáciou na online sféru a digitálne prezentácie . Nárast plochy určenej pre depozitáre o 835,55 m2, nárast plochy určenej pre otvorený depozitár o 118,67 m2, vytvorenie reštaurátorského pracoviska : keramika a porcelán : 45,38 m2, tabuľová maľba, polychrómovná drevorezba, závesný obraz : 98,35 m2."/>
    <x v="0"/>
    <s v="B Rekonštrukcia nehnuteľnosti"/>
    <s v="B3 Stavebná rekonštrukcia priestorov"/>
    <s v="02 Analýza / podkladová štúdia k investičnému zámeru"/>
    <x v="1"/>
    <s v="doplniť z preddefinovaného (vysvetlivky a rady)"/>
    <x v="1"/>
    <n v="1"/>
    <n v="1002612"/>
    <n v="52612"/>
    <n v="0"/>
    <n v="97012"/>
    <n v="255600"/>
    <n v="250000"/>
    <n v="250000"/>
    <n v="150000"/>
    <n v="0"/>
    <n v="0"/>
    <n v="0"/>
    <n v="0"/>
    <s v="-"/>
    <n v="45600"/>
    <n v="0"/>
    <n v="45600"/>
    <n v="0"/>
    <n v="0"/>
    <n v="0"/>
    <n v="0"/>
    <n v="0"/>
    <n v="0"/>
    <n v="0"/>
    <n v="0"/>
    <m/>
    <n v="0"/>
    <x v="1"/>
    <s v="B3"/>
    <n v="6"/>
    <n v="1"/>
    <n v="1"/>
    <n v="0"/>
    <n v="1"/>
    <n v="1"/>
    <n v="0"/>
    <n v="0"/>
    <n v="0"/>
    <n v="1"/>
    <n v="0"/>
    <n v="0"/>
    <n v="1"/>
    <n v="1"/>
    <n v="0"/>
    <n v="0"/>
  </r>
  <r>
    <s v="SNK"/>
    <s v="Slovenská národná knižnica"/>
    <s v="SNK202103"/>
    <n v="3"/>
    <s v="Obnova HW a SW core IT infraštruktúry SNK a posilnenie jej kapacít slúžiacich pre poskytovanie knižničo-informačných služieb, sprsítupňovanie písomného kultúrneho dedičstva verejnosti a jeho digitalizáciu"/>
    <s v="Modernizácia HW a SW vybavenia dátového centra SNK"/>
    <s v="zabezpečenie chodu a činností Slovenskej národnej knižnice"/>
    <m/>
    <s v="Zákon č. 126/2015 Z.z. o knižniciach, §6 ods. 2 h) a 2 l)"/>
    <s v="Garantovaný chod predmetných systémov v rozsahu 24/7 s dostatočnou výpočtovou kapacitou zodpovedajúcou potrebám činností definovaných v kontrakte medzi SNK a MK SR a strategických dokumentoch na úrovni rezortu. Zariadenia budú morálne aj technologický zastaralé._x000a__x000a_Generačná výmena HW a SW v dôsledku morálnej a technickej zastaranosti  ako aj EoL (End of Life), EoSL (End of Support Life) zo strany vendorov_x000a_Optimalizácia finančných a environmentálnych nákladov._x000a_Odstránenie súčasného rizika bezpečnostných incidentov, HW a SW kompatibility a potencionálnym rizikom zníženia prevádzkového výkonu _x000a_informačných systémov  _x000a__x000a_Pôvodná hodnota: 0_x000a_Cieľová hodnota: 1_x000a_"/>
    <x v="0"/>
    <s v="D IT infraštruktúra"/>
    <s v="D2 Zhodnotenie existujúceho špeciálneho HW/SW"/>
    <s v="01 Investičný zámer"/>
    <x v="1"/>
    <s v="doplniť z preddefinovaného (vysvetlivky a rady)"/>
    <x v="0"/>
    <n v="1"/>
    <n v="2660000"/>
    <n v="0"/>
    <n v="0"/>
    <n v="0"/>
    <n v="1330000"/>
    <n v="1330000"/>
    <n v="0"/>
    <n v="0"/>
    <n v="0"/>
    <n v="0"/>
    <n v="0"/>
    <n v="0"/>
    <s v="-"/>
    <n v="0"/>
    <n v="0"/>
    <n v="0"/>
    <n v="0"/>
    <n v="0"/>
    <n v="0"/>
    <n v="0"/>
    <n v="0"/>
    <n v="0"/>
    <n v="0"/>
    <n v="0"/>
    <m/>
    <n v="0"/>
    <x v="1"/>
    <s v="D2"/>
    <n v="8"/>
    <n v="1"/>
    <n v="1"/>
    <n v="1"/>
    <n v="1"/>
    <n v="1"/>
    <n v="0"/>
    <n v="0"/>
    <n v="0"/>
    <n v="1"/>
    <n v="0"/>
    <n v="0"/>
    <n v="1"/>
    <n v="1"/>
    <n v="1"/>
    <n v="0"/>
  </r>
  <r>
    <s v="SCD"/>
    <s v="Slovenské centrum dizajnu"/>
    <s v="SCD202102"/>
    <n v="2"/>
    <s v="modernizácia IS DIZAJN SCD"/>
    <s v="modernizácia IS DIZAJN-u, ktorý od roku 2005 je budovaný bez výrazných technologických vylepšení, nutnosť modernizácie, aby systém nadväzoval technologicky  na nové IS MUSEON a nové web sídlo SCD"/>
    <s v="modernizácia funkconálit a technického rozhrania ako aj užívateľského prostredia IS DIZAJN (počet nových  funkcionalít 7 , nové užívateľské rozhranie 1, responzívnosť na všetky IKT zariadenia); modernizácia IS DIZAJN-u, ktorý od roku 2005 je budovaný bez výrazných technologických vylepšení, nutnosť modernizácie, aby systém nadväzoval na nové IS MUSEON a nové web sídlo SCD"/>
    <s v="N/A"/>
    <s v="Zákon č. 275/2006 Z.z. o informačných systémoch verejnej správy, §2 až §3; Zákon č. 95/2019 Z.z. o informačných technológiách vo verejnej správe, §6 a §13 až §15"/>
    <s v="Modernizáciou  systému IS DIZAJN nastane_x000a_zvýšenie počtu návštevníkov 1000/ročne_x000a_spracovanie záznamov navyše o 5 % ročne"/>
    <x v="0"/>
    <s v="D IT infraštruktúra"/>
    <s v="D2 Zhodnotenie existujúceho špeciálneho HW/SW"/>
    <s v="01 Investičný zámer"/>
    <x v="1"/>
    <s v="doplniť z preddefinovaného (vysvetlivky a rady)"/>
    <x v="0"/>
    <n v="1"/>
    <n v="25000"/>
    <n v="3500"/>
    <n v="0"/>
    <n v="15000"/>
    <n v="10000"/>
    <n v="0"/>
    <n v="0"/>
    <n v="0"/>
    <n v="0"/>
    <n v="0"/>
    <n v="0"/>
    <n v="0"/>
    <s v="-"/>
    <n v="0"/>
    <n v="0"/>
    <n v="0"/>
    <n v="0"/>
    <n v="0"/>
    <n v="0"/>
    <n v="0"/>
    <n v="0"/>
    <n v="0"/>
    <n v="0"/>
    <n v="0"/>
    <m/>
    <n v="1"/>
    <x v="0"/>
    <s v="D2"/>
    <n v="8"/>
    <n v="1"/>
    <n v="1"/>
    <n v="0"/>
    <n v="1"/>
    <n v="1"/>
    <n v="1"/>
    <n v="1"/>
    <n v="0"/>
    <n v="1"/>
    <n v="0"/>
    <n v="0"/>
    <n v="1"/>
    <n v="1"/>
    <n v="1"/>
    <n v="0"/>
  </r>
  <r>
    <s v="ŠO "/>
    <s v="Štátna opera "/>
    <s v="ŠO202112"/>
    <n v="11"/>
    <s v="Nákup portov a podpornej techniky "/>
    <s v="Modernizácia portov a podpornej techniky, doplnenie zvukovo akustických zariadení na zabezpečenie kvalitného ozvučenia."/>
    <s v="Cieľom projektu je zvýšenie kvality hudobnej produkcie a zvýšenie kvality odposluchu pre umelcov."/>
    <s v="N/A"/>
    <s v="Zriaďovacia listina ŠO, Čl. I, bod 2 k"/>
    <s v="počet podujatí, 120/rok"/>
    <x v="1"/>
    <s v="C Stroje, prístroje a zariadenia"/>
    <s v="C5 Mikroporty"/>
    <s v="01 Investičný zámer"/>
    <x v="1"/>
    <s v="doplniť z preddefinovaného (vysvetlivky a rady)"/>
    <x v="0"/>
    <n v="1"/>
    <n v="50000"/>
    <n v="0"/>
    <n v="0"/>
    <n v="0"/>
    <n v="20000"/>
    <n v="10000"/>
    <n v="10000"/>
    <n v="10000"/>
    <n v="0"/>
    <n v="0"/>
    <n v="0"/>
    <n v="0"/>
    <s v="-"/>
    <n v="0"/>
    <n v="0"/>
    <n v="0"/>
    <n v="0"/>
    <n v="0"/>
    <n v="0"/>
    <n v="0"/>
    <n v="0"/>
    <n v="0"/>
    <n v="0"/>
    <n v="0"/>
    <m/>
    <n v="1"/>
    <x v="0"/>
    <s v="C5"/>
    <n v="9"/>
    <n v="1"/>
    <n v="1"/>
    <n v="1"/>
    <n v="1"/>
    <n v="1"/>
    <n v="1"/>
    <n v="1"/>
    <n v="0"/>
    <n v="1"/>
    <n v="0"/>
    <n v="1"/>
    <n v="0"/>
    <n v="1"/>
    <n v="1"/>
    <n v="0"/>
  </r>
  <r>
    <s v="SNK"/>
    <s v="Slovenská národná knižnica"/>
    <s v="SNK202105"/>
    <n v="5"/>
    <s v="Akvizícia zbierkových predmetov do fondov múzeí SNK"/>
    <s v="Múzeá SNK sa venujú akvizícii v súlade so Stratégiou akvizície zbierkových predmetov jednotlivých múzeí SNK systematicky. Budujú jedinečný zbierkový fond múzejných artefaktov. V prípade Literárneho múzeua (LM) ide hlavne o textové (múzejné knihy, krásne knihy, faksimile), výtvarné (obrazy, ilustrácie, drobné kresby, exlibrisy, plastiky, bábky, scénografiky, umelecký textil), auditívne (Mg pásy, Mg kazety, gramoplatne, CD), audiovizuálne (filmy hrané, filmy dokumentárne, videokazety, DVD), vecné (osobné predmety spisovateľov, nábytky, mince, medaily, známky, príležitostné obálky FDC atď.) artefatky. Slovanské múzeum A. S. Puškina (SMASP), ktoré je situované v kaštieli v Brodzanoch vo svojej expozícii prezentuje hlavne bývalých majiteľov kaštieľa, šľachtickú rodinu Friesenhof a Oldenburg, ich životné osudy a pôsobenie v rámci regiónu.  Zameriava sa na  slovenský, stredoeurópsky a  ruský kontext rodiny a príbuzenské vzťahy s rodinou ruského básnika A. S. Puškina. Múzeum akviruje v tejte oblasti rôzne zbierkové predmety. "/>
    <s v="Cieľom je budovanie zbierkového fondu múzeí  v zmysle zákona NR SR č. 206/2009 Z. z. o múzeách a galériách, Vyhláškou MK SR č. 523/2009, Výnosom Ministerstva kultúry Slovenskej republiky z 10. augusta 2015 v nadväznosti na Stratégiu rozvoja múzeií a galérií v SR."/>
    <s v="N/A"/>
    <s v="Zákon č. 126/2015 Z.z. o knižniciach, §6 ods. 2 r); Zákon č. 206/2009 Z.z. o múzeách a o galériách a o ochrane predmetov kultúrnej hodnoty §8 písm. a) a §9 ods. 1, ods. 2"/>
    <s v="Pre r. 2022: Kontrakt č. MK–2656/2022-242/1365 medzi MK SR a SNK na r. 2022, článok III, ods. 3"/>
    <x v="1"/>
    <s v="E Umelecké akvizície a licencie"/>
    <s v="E3 Akvizícia zbierkových predmetov"/>
    <s v="07 V realizácii"/>
    <x v="1"/>
    <s v="doplniť z preddefinovaného (vysvetlivky a rady)"/>
    <x v="1"/>
    <n v="1"/>
    <n v="153600"/>
    <n v="0"/>
    <n v="13600"/>
    <n v="20000"/>
    <n v="30000"/>
    <n v="30000"/>
    <n v="30000"/>
    <n v="30000"/>
    <n v="0"/>
    <n v="0"/>
    <n v="0"/>
    <n v="0"/>
    <s v="-"/>
    <n v="0"/>
    <n v="0"/>
    <n v="0"/>
    <n v="0"/>
    <n v="0"/>
    <n v="0"/>
    <n v="0"/>
    <n v="0"/>
    <n v="0"/>
    <n v="0"/>
    <n v="0"/>
    <s v="Na rok 2022 nám v rámci PP budú pridelené prostriedky vo výške 20 000 EUR - Kontrakt s MK SR na r. 2022 "/>
    <n v="0"/>
    <x v="0"/>
    <s v="E3"/>
    <n v="9"/>
    <n v="1"/>
    <n v="1"/>
    <n v="1"/>
    <n v="1"/>
    <n v="1"/>
    <n v="1"/>
    <n v="1"/>
    <n v="0"/>
    <n v="1"/>
    <n v="0"/>
    <n v="1"/>
    <n v="0"/>
    <n v="1"/>
    <n v="1"/>
    <n v="1"/>
  </r>
  <r>
    <s v="STM"/>
    <s v="Slovenské technické múzeum"/>
    <s v="STM202107"/>
    <n v="3"/>
    <s v="Vybudovanie nového vstupu v areáli Múzea letectva v Košiciach"/>
    <s v="Múzeum letectva pre návštevníkov nemá samostatný krytý vstup do areálu múzeá, v súčasnosti je využívaný tzv. technologický vstup. Budova administratívy potrebuje celkovú obnovu. V budové budú vybudované sociálne zariadenia pre zákazníkov. Cieľom je komplexne realizovať vstupný priestor do Múzea letectva, ktorý bude pozostávať z novej vstupnej brány s parkoviskom pre zákazníkov ML. Po oboch stranách oplotenia sa budú nachádzať exponáty MINI lietadiel, ktoré budú prestrešené, aby nedochádzalo k znehodnoteniu exponátov. "/>
    <s v="Cieľom je vybudovaním nového krytého vstupu zvýšiť počet návštevníkov, ktorí sú zdrojom vlastných príjmov pre inštitúciu a minimálizácia budúcich nákladov a škôd. Zároveň zrealizovať rekoštrukciu budovy, vrátane zetekajúcej strechy v terajšej administratívnej budove."/>
    <s v="N/A"/>
    <s v="Zákon č. 49/2002 Z.z. o ochrane pamiatkového fondu, §32 ods. 1 a  §27 ods. 1 a §28 ods. 2 a); Zákon č. 278/1993 Z.z. o správe majetku štátu, §3"/>
    <s v="Zvýšenie počtu návštevníkov o 2000/rok;  zvýšenie tržieb  o 10 000 €, úspora nákladov na opravy a prevádzku o 3000€/rok. Nutné opravy ako zatekanie strechy, únik tepla. Múzeum letectva po vybudovaní vstupu ma veľký potencíál aj z pohľadu zvýšenie tržieb, ide o odborný odhad._x000a_"/>
    <x v="0"/>
    <s v="B Rekonštrukcia nehnuteľnosti"/>
    <s v="B3 Stavebná rekonštrukcia priestorov"/>
    <s v="01 Investičný zámer"/>
    <x v="1"/>
    <s v="doplniť z preddefinovaného (vysvetlivky a rady)"/>
    <x v="1"/>
    <n v="1"/>
    <n v="404805"/>
    <n v="20000"/>
    <n v="0"/>
    <n v="404805"/>
    <n v="0"/>
    <n v="0"/>
    <n v="0"/>
    <n v="0"/>
    <n v="0"/>
    <n v="0"/>
    <n v="0"/>
    <n v="0"/>
    <s v="-"/>
    <n v="0"/>
    <n v="0"/>
    <n v="0"/>
    <n v="0"/>
    <n v="0"/>
    <n v="0"/>
    <n v="0"/>
    <n v="0"/>
    <n v="0"/>
    <n v="0"/>
    <n v="0"/>
    <s v="STM-Múzeum letectva v Košiciach vybuduje relevantný vstup do múzea určený návštevníkom. Od otvorenia pobočky v roku 2002 je používaný aj pre návštevnícku prevádzku tzv. technologický vstup do objektu.Celkové architektonické riešenie a realizácia vstupu do areálu Múzea letectva, zahŕňajúce vyriešenie priestorov prvého kontaktu s návštevníkom, zázemia pre návštevníkov i personál, zásadné zlepšenie fyzickej i mentálnej dostupnosti (parkovacie plochy, oddychová zóna, bezbariérovosť), ako aj bezpečnosti a ochrany exteriérovo vystavených zbierkových predmetov vo vstupnej časti múzea (prestrešenie exponátov). Realizáciou sa dosiahne rekonštrukcia časti 1 stavebného objektu - t. č. nevyužívané priestory z dôvodu ich havarijného stavu.Oprava vonkajších omietok, strešnej krytiny, objektu administratívnej budovy v STM-Múzeu letectva v Košiciach.   V riešení  je zámena pozemkov pre daný projekt. Je ukonačený výber VO na spracovateľa PD- rekonštrukcie budovy vstupu. Prebieha VS na spracovanie PD prístreškov pre lietadlá. "/>
    <n v="0"/>
    <x v="0"/>
    <s v="B3"/>
    <n v="8"/>
    <n v="1"/>
    <n v="1"/>
    <n v="1"/>
    <n v="1"/>
    <n v="1"/>
    <n v="1"/>
    <n v="1"/>
    <n v="0"/>
    <n v="1"/>
    <n v="0"/>
    <n v="0"/>
    <n v="1"/>
    <n v="1"/>
    <n v="0"/>
    <n v="0"/>
  </r>
  <r>
    <s v="ÚĽUV"/>
    <s v="Ústredie ľudovej umeleckej výroby"/>
    <s v="ÚĽUV202110"/>
    <n v="3"/>
    <s v="Akvizícia zbierkových predmetov do Múzea ľudovej umeleckej výroby"/>
    <s v="Múzeum ľudovej umeleckej výroby systematicky buduje zbierkový fond zameraný na dokumentáciu tradičných remesiel a výrob, ľudovoumeleckej výroby 2. pol. 20. storočia, dejín ÚĽUV-u a súčasnosti vrátane dizajnu zameraného na remeslo. Ide o systematickú odbornú múzejnú činnosť vykonávanú v súlade s Koncepciou nadobúdania zbierok MĽUV."/>
    <s v="Cieľom je systematická múzejná dokumentácia ľudovej umeleckej výroby na Slovensku."/>
    <s v="N/A"/>
    <s v="Štatút ÚĽUV, Čl. 3 pís. e)"/>
    <s v="KPI 1, zvýšenie počtu zbierkových predmetov, 100/rok"/>
    <x v="1"/>
    <s v="E Umelecké akvizície a licencie"/>
    <s v="E3 Akvizícia zbierkových predmetov"/>
    <s v="01 Investičný zámer"/>
    <x v="1"/>
    <s v="doplniť z preddefinovaného (vysvetlivky a rady)"/>
    <x v="1"/>
    <n v="1"/>
    <n v="55000"/>
    <n v="0"/>
    <n v="0"/>
    <n v="0"/>
    <n v="10000"/>
    <n v="15000"/>
    <n v="15000"/>
    <n v="15000"/>
    <n v="0"/>
    <n v="0"/>
    <n v="0"/>
    <n v="0"/>
    <s v="-"/>
    <n v="0"/>
    <n v="0"/>
    <n v="0"/>
    <n v="0"/>
    <n v="0"/>
    <n v="0"/>
    <n v="0"/>
    <n v="0"/>
    <n v="0"/>
    <n v="0"/>
    <n v="0"/>
    <m/>
    <n v="1"/>
    <x v="0"/>
    <s v="E3"/>
    <n v="8"/>
    <n v="1"/>
    <n v="1"/>
    <n v="1"/>
    <n v="1"/>
    <n v="1"/>
    <n v="1"/>
    <n v="1"/>
    <n v="0"/>
    <n v="1"/>
    <n v="0"/>
    <n v="1"/>
    <n v="0"/>
    <n v="1"/>
    <n v="0"/>
    <n v="0"/>
  </r>
  <r>
    <s v="SND"/>
    <s v="Slovenské národné divadlo"/>
    <s v="SND202107"/>
    <m/>
    <s v="Rekonštrukcia elektroakustického ozvučenia v sálach Činohry a Štúdia a v skúšobniach Činohry v Novej budove  SND_x000a_"/>
    <s v="Nevyhnutná modernizácia elektroakustických zariadení, mixážneho pultu v Štúdiu, mikrofónov, záznamu a reprodukcie zvuku, streamovania, uložiska audio dát - audio cloud a hlavne doriešenie problému priestorovej akustiky v hlavnej sále Činohry za pomoci elektronického dozvuku"/>
    <s v="Zabezpečiť bezporuchovú prevádzku, technologicky umožniť umeleckú tvorbu porovnateľnú minimálne s európskym štandardom a tým umožniť medzinárodnú spoluprácu na nových projektoch"/>
    <m/>
    <s v="Zákon č. 385/1997 Z.z. o Slov.národnom divadle, §2"/>
    <s v="KPI nie je možné kvantifikovať"/>
    <x v="1"/>
    <s v="C Stroje, prístroje a zariadenia"/>
    <s v="C3 Zvuková technika"/>
    <s v="01 Investičný zámer"/>
    <x v="1"/>
    <s v="doplniť z preddefinovaného (vysvetlivky a rady)"/>
    <x v="0"/>
    <n v="1"/>
    <n v="6200000"/>
    <n v="0"/>
    <n v="0"/>
    <n v="0"/>
    <n v="0"/>
    <n v="6200000"/>
    <n v="0"/>
    <n v="0"/>
    <n v="0"/>
    <n v="0"/>
    <n v="0"/>
    <n v="0"/>
    <s v="-"/>
    <n v="0"/>
    <n v="0"/>
    <n v="0"/>
    <n v="0"/>
    <n v="0"/>
    <n v="0"/>
    <n v="0"/>
    <n v="0"/>
    <n v="0"/>
    <n v="0"/>
    <n v="0"/>
    <m/>
    <n v="0"/>
    <x v="1"/>
    <s v="C3"/>
    <n v="7"/>
    <n v="1"/>
    <n v="1"/>
    <n v="1"/>
    <n v="0"/>
    <n v="1"/>
    <n v="0"/>
    <n v="0"/>
    <n v="0"/>
    <n v="1"/>
    <n v="0"/>
    <n v="1"/>
    <n v="0"/>
    <n v="1"/>
    <n v="1"/>
    <n v="0"/>
  </r>
  <r>
    <s v="RTVS"/>
    <s v="Rozhlas a televízia Slovenska"/>
    <s v="RTVS202162"/>
    <m/>
    <s v="Hydraulické vyregulovanie a termostatizácia vykurovacích sústav v Mlynskej doline RTVS"/>
    <s v="Na základe energetického auditu z roku 2020 a § 8 zákona 300/2012 Z.z. je vlastník povinný po vykonanej obnove budovy zabezpečiť hydraulické vyváženie vykurovacej sústavy budovy aby bola zabezpečená úsporná prevádzka vykurovacieho systému"/>
    <s v="Zabezpečenie energetickej hospodárnosti budov"/>
    <s v="N/A"/>
    <s v="Zákon č. 300/2012 Z.z. o energiteckej hospodárnosti budov, §8"/>
    <s v="úspora"/>
    <x v="0"/>
    <s v="B Rekonštrukcia nehnuteľnosti"/>
    <s v="B4 Vykurovanie nehnuteľnosti"/>
    <s v="01 Investičný zámer"/>
    <x v="0"/>
    <s v="doplniť z preddefinovaného (vysvetlivky a rady)"/>
    <x v="0"/>
    <m/>
    <n v="60000"/>
    <n v="0"/>
    <n v="0"/>
    <n v="0"/>
    <n v="0"/>
    <n v="0"/>
    <n v="0"/>
    <n v="0"/>
    <n v="0"/>
    <n v="0"/>
    <n v="0"/>
    <n v="0"/>
    <s v="-"/>
    <n v="0"/>
    <n v="0"/>
    <n v="0"/>
    <n v="0"/>
    <n v="0"/>
    <n v="0"/>
    <n v="0"/>
    <n v="0"/>
    <n v="0"/>
    <n v="0"/>
    <n v="0"/>
    <m/>
    <n v="1"/>
    <x v="0"/>
    <s v="B4"/>
    <n v="6"/>
    <n v="0"/>
    <n v="1"/>
    <n v="1"/>
    <n v="0"/>
    <n v="0"/>
    <n v="1"/>
    <n v="1"/>
    <n v="0"/>
    <n v="1"/>
    <n v="0"/>
    <n v="0"/>
    <n v="1"/>
    <n v="1"/>
    <n v="1"/>
    <n v="0"/>
  </r>
  <r>
    <s v="KHB"/>
    <s v="Kunsthalle Bratislava"/>
    <s v="KHB202202"/>
    <n v="7"/>
    <s v="Mobiliár "/>
    <s v="Nahrada kancelarskeho mobiliare. V soucasnosti jsou kancelare Kunsthalle zarizene odpadovym mobiliarem Osvetoveho centra. "/>
    <s v="Zajisteni humanniho pracovniho prostredi pro zamestnance Kunsthalle. "/>
    <s v="N/A"/>
    <s v="Zriaďovacia listina Kunsthalle Bratislava"/>
    <s v="Realizace hlavni cinnosti"/>
    <x v="0"/>
    <s v="C Stroje, prístroje a zariadenia"/>
    <s v="C8 Mobiliár"/>
    <s v="01 Investičný zámer"/>
    <x v="1"/>
    <s v="doplniť z preddefinovaného (vysvetlivky a rady)"/>
    <x v="0"/>
    <n v="1"/>
    <n v="15000"/>
    <n v="0"/>
    <n v="0"/>
    <n v="15000"/>
    <n v="0"/>
    <n v="0"/>
    <n v="0"/>
    <n v="0"/>
    <n v="0"/>
    <n v="0"/>
    <n v="0"/>
    <n v="0"/>
    <s v="-"/>
    <n v="0"/>
    <n v="0"/>
    <n v="0"/>
    <n v="0"/>
    <n v="0"/>
    <n v="0"/>
    <n v="0"/>
    <n v="0"/>
    <n v="0"/>
    <n v="0"/>
    <n v="0"/>
    <m/>
    <n v="1"/>
    <x v="0"/>
    <s v="C8"/>
    <n v="9"/>
    <n v="1"/>
    <n v="1"/>
    <n v="1"/>
    <n v="1"/>
    <n v="1"/>
    <n v="1"/>
    <n v="1"/>
    <n v="0"/>
    <n v="1"/>
    <n v="0"/>
    <n v="0"/>
    <n v="1"/>
    <n v="1"/>
    <n v="1"/>
    <n v="0"/>
  </r>
  <r>
    <s v="RTVS"/>
    <s v="Rozhlas a televízia Slovenska"/>
    <s v="RTVS202141"/>
    <m/>
    <s v="Nákup satelitného prenosového vozu_DSNG 1"/>
    <s v="Nákup 1 ks nového prenosového vozidla  DSNG 1_ Dodávka L3H3 35 2,0 TDI RWD, 140k/103KW,  6M,  alebo ekvivalent  _    /výmena za DSNG 1 / "/>
    <s v="Cieľom je modernizácia vozového parku"/>
    <s v="N/A"/>
    <s v="Zákon č. 532/2010 Z.z. o Rozhlase a televízii, §3 a §5"/>
    <s v="výroba/úspora"/>
    <x v="0"/>
    <s v="C Stroje, prístroje a zariadenia"/>
    <s v="C90 Dopravné prostriedky"/>
    <s v="08 Realizované"/>
    <x v="0"/>
    <s v="doplniť z preddefinovaného (vysvetlivky a rady)"/>
    <x v="1"/>
    <m/>
    <n v="37000"/>
    <n v="0"/>
    <n v="37000"/>
    <n v="0"/>
    <n v="0"/>
    <n v="0"/>
    <n v="0"/>
    <n v="0"/>
    <n v="0"/>
    <n v="0"/>
    <n v="0"/>
    <n v="0"/>
    <s v="-"/>
    <n v="0"/>
    <n v="0"/>
    <n v="0"/>
    <n v="0"/>
    <n v="0"/>
    <n v="0"/>
    <n v="0"/>
    <n v="0"/>
    <n v="0"/>
    <n v="0"/>
    <n v="0"/>
    <m/>
    <n v="1"/>
    <x v="0"/>
    <s v="C90"/>
    <n v="7"/>
    <n v="1"/>
    <n v="1"/>
    <n v="1"/>
    <n v="0"/>
    <n v="0"/>
    <n v="1"/>
    <n v="1"/>
    <n v="0"/>
    <n v="1"/>
    <n v="0"/>
    <n v="0"/>
    <n v="1"/>
    <n v="1"/>
    <n v="1"/>
    <n v="1"/>
  </r>
  <r>
    <s v="RTVS"/>
    <s v="Rozhlas a televízia Slovenska"/>
    <s v="RTVS202143"/>
    <m/>
    <s v="Nákup mikrobusov"/>
    <s v="Nákup 10 ks  vozidiel  -mikrobusov-  2,0L TDI, 150K/110KW  6M, alebo ekvivalent, pre výrobu a vysielanie programov; "/>
    <s v="Cieľom je modernizácia vozového parku"/>
    <s v="N/A"/>
    <s v="Zákon č. 532/2010 Z.z. o Rozhlase a televízii, §3 a §5"/>
    <s v="výroba/úspora"/>
    <x v="0"/>
    <s v="C Stroje, prístroje a zariadenia"/>
    <s v="C90 Dopravné prostriedky"/>
    <s v="01 Investičný zámer"/>
    <x v="0"/>
    <s v="doplniť z preddefinovaného (vysvetlivky a rady)"/>
    <x v="0"/>
    <m/>
    <n v="350000"/>
    <n v="0"/>
    <n v="0"/>
    <n v="0"/>
    <n v="0"/>
    <n v="0"/>
    <n v="0"/>
    <n v="0"/>
    <n v="0"/>
    <n v="0"/>
    <n v="0"/>
    <n v="0"/>
    <s v="-"/>
    <n v="0"/>
    <n v="0"/>
    <n v="0"/>
    <n v="0"/>
    <n v="0"/>
    <n v="0"/>
    <n v="0"/>
    <n v="0"/>
    <n v="0"/>
    <n v="0"/>
    <n v="0"/>
    <m/>
    <n v="0"/>
    <x v="0"/>
    <s v="C90"/>
    <n v="6"/>
    <n v="0"/>
    <n v="1"/>
    <n v="1"/>
    <n v="0"/>
    <n v="0"/>
    <n v="1"/>
    <n v="1"/>
    <n v="0"/>
    <n v="1"/>
    <n v="0"/>
    <n v="0"/>
    <n v="1"/>
    <n v="1"/>
    <n v="1"/>
    <n v="0"/>
  </r>
  <r>
    <s v="RTVS"/>
    <s v="Rozhlas a televízia Slovenska"/>
    <s v="RTVS202142"/>
    <m/>
    <s v="Nákup osobných motorových vozidiel"/>
    <s v="Nákup 20 ks nových osobných motorových vozidiel pre výrobu a vysielanie;"/>
    <s v="Cieľom je modernizácia vozového parku"/>
    <s v="N/A"/>
    <s v="Zákon č. 532/2010 Z.z. o Rozhlase a televízii, §3 a §5"/>
    <s v="výroba/úspora"/>
    <x v="0"/>
    <s v="C Stroje, prístroje a zariadenia"/>
    <s v="C90 Dopravné prostriedky"/>
    <s v="01 Investičný zámer"/>
    <x v="0"/>
    <s v="doplniť z preddefinovaného (vysvetlivky a rady)"/>
    <x v="0"/>
    <m/>
    <n v="340000"/>
    <n v="0"/>
    <n v="0"/>
    <n v="0"/>
    <n v="0"/>
    <n v="0"/>
    <n v="0"/>
    <n v="0"/>
    <n v="0"/>
    <n v="0"/>
    <n v="0"/>
    <n v="0"/>
    <s v="-"/>
    <n v="0"/>
    <n v="0"/>
    <n v="0"/>
    <n v="0"/>
    <n v="0"/>
    <n v="0"/>
    <n v="0"/>
    <n v="0"/>
    <n v="0"/>
    <n v="0"/>
    <n v="0"/>
    <m/>
    <n v="0"/>
    <x v="0"/>
    <s v="C90"/>
    <n v="6"/>
    <n v="0"/>
    <n v="1"/>
    <n v="1"/>
    <n v="0"/>
    <n v="0"/>
    <n v="1"/>
    <n v="1"/>
    <n v="0"/>
    <n v="1"/>
    <n v="0"/>
    <n v="0"/>
    <n v="1"/>
    <n v="1"/>
    <n v="1"/>
    <n v="0"/>
  </r>
  <r>
    <s v="ŠDKE"/>
    <s v="Štátne divadlo Košice"/>
    <s v="ŠDKE202102"/>
    <n v="3"/>
    <s v="Budova riaditeľstva a skúšobní - Rekonštrukcia odovzdávacej stanice vrátane vyregulovania systému ÚK /Havarijný stav/                        "/>
    <s v="Výmenou technicky zastaraného technologického zariadenia, často poruchového, s minimálnou možnosťou regulácie dosiahneme elimináciu výpadkov dodávky tepla a teplej vody do objektu riaditeľstva a skúšobní a do objektu historickej budovy divadla."/>
    <s v="Zabezpečiť bezporuchovú prevádzku systému vykurovania a dodávky teplej vody s možnosťou regulácie systému pre objekt riaditeľstva a skúšobní a pre objekt historickej budovy divadla a znížiť energetickú náročnosť objektov."/>
    <s v="N/A"/>
    <s v="Zákon č. 124/2006 Z.z. o bezpečnosti a ochrane zdravia pri práci, §5 ods. 1 a ods. 2  a) a c) a d) a h) a  §6 ods. 1  b) a d) a f)"/>
    <s v="Odohranie 100% plánovaného počtu predstavení v historickej budove, 200/rok;                               Úspora v nákladoch na energiu,          11 700,- €/rok                                                    Zníženie nákladov na opravy,                 3 800,- €/rok"/>
    <x v="2"/>
    <s v="0 Odstránenie havarijného stavu"/>
    <s v="0 Odstránenie havarijného stavu"/>
    <s v="05 Projektová dokumentácia k dispozícii - pre realizáciu stavby"/>
    <x v="2"/>
    <s v="doplniť z preddefinovaného (vysvetlivky a rady)"/>
    <x v="0"/>
    <n v="0.94"/>
    <n v="400000"/>
    <n v="24240"/>
    <n v="5100"/>
    <n v="0"/>
    <n v="375760"/>
    <n v="0"/>
    <n v="0"/>
    <n v="0"/>
    <n v="0"/>
    <n v="0"/>
    <n v="0"/>
    <n v="0"/>
    <s v="-"/>
    <n v="0"/>
    <n v="0"/>
    <n v="0"/>
    <n v="0"/>
    <n v="0"/>
    <n v="0"/>
    <n v="0"/>
    <n v="0"/>
    <n v="0"/>
    <n v="0"/>
    <n v="0"/>
    <s v="Je spracovaná projektová dokumentácia v stupni pre realizáciu stavby, vydané je Oznámenie k ohláseniu stavebných úprav. Spracovanie PD a jej následná aktualizácia rozpočtu je z roku 2021."/>
    <n v="0"/>
    <x v="0"/>
    <s v="0"/>
    <n v="7"/>
    <n v="0"/>
    <n v="1"/>
    <n v="0"/>
    <n v="1"/>
    <n v="1"/>
    <n v="1"/>
    <n v="1"/>
    <n v="0"/>
    <n v="1"/>
    <n v="1"/>
    <n v="0"/>
    <n v="0"/>
    <n v="1"/>
    <n v="1"/>
    <n v="0"/>
  </r>
  <r>
    <s v="DÚ"/>
    <s v="Divadelný ústav"/>
    <s v="DÚ202103"/>
    <n v="2"/>
    <s v="Akvizičné nákupy do Múzea DÚ"/>
    <s v=" Nákupy akvizícií predstavujú jeden zo základných spôsobov budovania fondov a zbierok Divadelného ústavu. Ide o systematické dopĺňanie zbierkového fondu scénografie, kostýmov, makiet od významných osobností divadla. "/>
    <s v="Nárast fondov a zbierok inštitúcie, zapĺňanie prázdnych miest v oblasti histórie divadleného umenia, spracovávanie, digitalizácia získaných materiálov a následné zverejňovanie cez on line priestor."/>
    <s v="N/A"/>
    <s v="Zákon č. 206/2009 Z.z. o múzeách a o galériách a o ochrane predmetov kultúrnej hodnoty, §9 ods. 1 "/>
    <s v="Počet zbierkových predmetov - ročne 10 - 50 ks a ich zhromažďovanie, ochraňovanie a vedecké a odborné spracovanie, ako aj následná prezentácia verejnosti rôznymi formami: prostredníctvom výstav v divadlách na Slovensku ako aj v zahraničí. V online priestore z databázy etheatre.sk a aj  na sociálnych mediách, ako aj formou  odbornýc článkov cez edičné výstupy - časopis kod (min. 3 články ročne) a publikácie."/>
    <x v="1"/>
    <s v="E Umelecké akvizície a licencie"/>
    <s v="E3 Akvizícia zbierkových predmetov"/>
    <s v="07 V realizácii"/>
    <x v="1"/>
    <s v="doplniť z preddefinovaného (vysvetlivky a rady)"/>
    <x v="0"/>
    <n v="1"/>
    <n v="84500"/>
    <n v="0"/>
    <n v="9500"/>
    <n v="10000"/>
    <n v="15000"/>
    <n v="15000"/>
    <n v="15000"/>
    <n v="15000"/>
    <n v="0"/>
    <n v="0"/>
    <n v="0"/>
    <n v="0"/>
    <s v="nákupy obalov a PH špeciálnych obalov na správne uloženie v zmysle zákona "/>
    <n v="5000"/>
    <n v="0"/>
    <n v="1000"/>
    <n v="1000"/>
    <n v="1000"/>
    <n v="1000"/>
    <n v="1000"/>
    <n v="0"/>
    <n v="0"/>
    <n v="0"/>
    <n v="0"/>
    <m/>
    <n v="1"/>
    <x v="0"/>
    <s v="E3"/>
    <n v="7"/>
    <n v="0"/>
    <n v="1"/>
    <n v="1"/>
    <n v="1"/>
    <n v="1"/>
    <n v="1"/>
    <n v="1"/>
    <n v="0"/>
    <n v="1"/>
    <n v="0"/>
    <n v="1"/>
    <n v="0"/>
    <n v="1"/>
    <n v="0"/>
    <n v="0"/>
  </r>
  <r>
    <s v="RTVS"/>
    <s v="Rozhlas a televízia Slovenska"/>
    <s v="RTVS202153"/>
    <m/>
    <s v="Diskové pole strihového systému Avid."/>
    <s v="Nákup diskového poľa v Mlynskej doline pre umeleckú a spravodajskú výbrobu príspevkov. "/>
    <s v="Cieľom je vytvorenie potrebnej redundancie pola pre bezpečné ukladania mediálneho obsahu."/>
    <s v="N/A"/>
    <s v="Zákon č. 532/2010 Z.z. o Rozhlase a televízii, §3 a §5"/>
    <s v="úspora"/>
    <x v="1"/>
    <s v="D IT infraštruktúra"/>
    <s v="D1 Nákup štandardnej IT techniky"/>
    <s v="01 Investičný zámer"/>
    <x v="1"/>
    <s v="doplniť z preddefinovaného (vysvetlivky a rady)"/>
    <x v="1"/>
    <m/>
    <n v="140000"/>
    <n v="0"/>
    <n v="0"/>
    <n v="140000"/>
    <n v="0"/>
    <n v="0"/>
    <n v="0"/>
    <n v="0"/>
    <n v="0"/>
    <n v="0"/>
    <n v="0"/>
    <n v="0"/>
    <s v="-"/>
    <n v="0"/>
    <n v="0"/>
    <n v="0"/>
    <n v="0"/>
    <n v="0"/>
    <n v="0"/>
    <n v="0"/>
    <n v="0"/>
    <n v="0"/>
    <n v="0"/>
    <n v="0"/>
    <m/>
    <n v="0"/>
    <x v="0"/>
    <s v="D1"/>
    <n v="6"/>
    <n v="1"/>
    <n v="1"/>
    <n v="1"/>
    <n v="0"/>
    <n v="0"/>
    <n v="1"/>
    <n v="1"/>
    <n v="0"/>
    <n v="1"/>
    <n v="0"/>
    <n v="1"/>
    <n v="0"/>
    <n v="1"/>
    <n v="0"/>
    <n v="0"/>
  </r>
  <r>
    <s v="ŠVK BB"/>
    <s v="Štátna vedecká knižnica v Banskej Bystrici"/>
    <s v="ŠVKBB202103"/>
    <n v="2"/>
    <s v="Transportné vozidlo na prepravu kníh z externého skladu"/>
    <s v="Nákup dodávkového motorového vozidla na denný prevoz kníh zo skladu s využitím na prepravu viacerých osôb (6) v rámci aktivít  medzinárodnej spolupráce.  Výmena dodávkového vozidla  rok výroby  2007."/>
    <s v="Zabezpečenie dennej prepravy kníh pre čitateľov z externého skladu /vzdialenosť 5 km."/>
    <s v="N/A"/>
    <s v="Zákon č. 126/2015 Z.z. o knižniciach"/>
    <s v="prevoz  30 000 knižničných dokumentov/rok"/>
    <x v="0"/>
    <s v="C Stroje, prístroje a zariadenia"/>
    <s v="C90 Dopravné prostriedky"/>
    <s v="01 Investičný zámer"/>
    <x v="1"/>
    <s v="doplniť z preddefinovaného (vysvetlivky a rady)"/>
    <x v="0"/>
    <n v="1"/>
    <n v="35000"/>
    <n v="0"/>
    <n v="0"/>
    <n v="35000"/>
    <n v="0"/>
    <n v="0"/>
    <n v="0"/>
    <n v="0"/>
    <n v="0"/>
    <n v="0"/>
    <n v="0"/>
    <n v="0"/>
    <s v="-"/>
    <n v="0"/>
    <n v="0"/>
    <n v="0"/>
    <n v="0"/>
    <n v="0"/>
    <n v="0"/>
    <n v="0"/>
    <n v="0"/>
    <n v="0"/>
    <n v="0"/>
    <n v="0"/>
    <m/>
    <n v="1"/>
    <x v="0"/>
    <s v="C90"/>
    <n v="9"/>
    <n v="1"/>
    <n v="1"/>
    <n v="1"/>
    <n v="1"/>
    <n v="1"/>
    <n v="1"/>
    <n v="1"/>
    <n v="0"/>
    <n v="1"/>
    <n v="0"/>
    <n v="0"/>
    <n v="1"/>
    <n v="1"/>
    <n v="1"/>
    <n v="0"/>
  </r>
  <r>
    <s v="ŠDKE"/>
    <s v="Štátne divadlo Košice"/>
    <s v="ŠDKE202103"/>
    <n v="4"/>
    <s v="Objekt historickej budovy divadla - modernizácia strojovne vzduchotechniky /Havarijný stav/"/>
    <s v="Výmenou vzduchotechnického zariadenia, ako jedinného zdroja vykurovania, resp. chladenia divadelnej sály v objekte je potrebné eliminovať  prerušenie prevádzky objektu a zrušenie predstavení. Strojné zariadenie je už technicky zastarané, značne poruchové, nespoľahlivé, u ktorého hrozí kedykoľvek jeho zlyhanie. V roku 2017 bola veľká havária strojného zariadenia vzduchotechniky, ktorá sa opakovala začiatkom roku 2021."/>
    <s v="Zabezpečiť bezporuchovú prevádzku systému výmeny vzduchu, vykurovania, resp. chladenia javiska a hľadiska divadelnej sály pre objekt historickej budovy divadla, znížiť energetickú náročnosť na prevádzkovanie objektu divadla, zabezpečiť vyššý komfort pre návštevníkov divadla, zamestnancov i účinkujúcich."/>
    <s v="N/A"/>
    <s v="Zákon č. 124/2006 Z.z. o bezpečnosti a ochrane zdravia pri práci, §5 ods. 1 a ods. 2  a) a c) a d) a h) a  §6 ods. 1  b) a d) a f)"/>
    <s v="Odohranie 100% plánovaného počtu predstavení v historickej budove, 200/rok;                               Úspora v nákladoch na energiu,                           5 650,- €/rok;                           Zníženie nákladov na opravy,                     7 400,- €/rok"/>
    <x v="2"/>
    <s v="0 Odstránenie havarijného stavu"/>
    <s v="0 Odstránenie havarijného stavu"/>
    <s v="05 Projektová dokumentácia k dispozícii - pre realizáciu stavby"/>
    <x v="2"/>
    <s v="doplniť z preddefinovaného (vysvetlivky a rady)"/>
    <x v="0"/>
    <n v="0.97929999999999995"/>
    <n v="650000"/>
    <n v="12960"/>
    <n v="2160"/>
    <n v="0"/>
    <n v="637040"/>
    <n v="0"/>
    <n v="0"/>
    <n v="0"/>
    <n v="0"/>
    <n v="0"/>
    <n v="0"/>
    <n v="0"/>
    <s v="-"/>
    <n v="0"/>
    <n v="0"/>
    <n v="0"/>
    <n v="0"/>
    <n v="0"/>
    <n v="0"/>
    <n v="0"/>
    <n v="0"/>
    <n v="0"/>
    <n v="0"/>
    <n v="0"/>
    <s v="Je spracovaná projektová dokumentácia v stupni pre realizáciu stavby, vydané je Oznámenie k ohláseniu stavebných úprav. Spracovanie PD a jej následná aktualizácia rozpočtu je z roku 2021."/>
    <n v="0"/>
    <x v="0"/>
    <s v="0"/>
    <n v="8"/>
    <n v="0"/>
    <n v="1"/>
    <n v="1"/>
    <n v="1"/>
    <n v="1"/>
    <n v="1"/>
    <n v="1"/>
    <n v="0"/>
    <n v="1"/>
    <n v="1"/>
    <n v="0"/>
    <n v="0"/>
    <n v="1"/>
    <n v="1"/>
    <n v="0"/>
  </r>
  <r>
    <s v="ŠVK BB"/>
    <s v="Štátna vedecká knižnica v Banskej Bystrici"/>
    <s v="ŠVKBB202201"/>
    <n v="4"/>
    <s v="Nákup knižného skenera "/>
    <s v="Nákup knižného skenera vrátane software  na digitalizáciu  knižničných dokumentov"/>
    <s v="Digitalizácia historických knižničných dokumentov za účelom ich  sprístupnenia verejnosti pri zabezpečení ich ochrany (nepožičiavajú sa čitateľom);  digitalizácia knižničných dokumentov na základe požiadaviek čitateľov"/>
    <s v="N/A"/>
    <s v=" Zákon č. 126/2015 Z.z. o knižniciach, §7 ods. 2 j) a §16 ods. 5 b) a 5 e)  "/>
    <s v="počet oskenovaných strán dokumentov, počet skenov poskytovaných verejnosti ako e-služba"/>
    <x v="0"/>
    <s v="D IT infraštruktúra"/>
    <s v="D3 Obstaranie novej IT funkcionality"/>
    <s v="01 Investičný zámer"/>
    <x v="1"/>
    <s v="doplniť z preddefinovaného (vysvetlivky a rady)"/>
    <x v="0"/>
    <n v="1"/>
    <n v="50000"/>
    <n v="0"/>
    <n v="0"/>
    <n v="50000"/>
    <n v="0"/>
    <n v="0"/>
    <n v="0"/>
    <n v="0"/>
    <n v="0"/>
    <n v="0"/>
    <n v="0"/>
    <n v="0"/>
    <s v="-"/>
    <n v="0"/>
    <n v="0"/>
    <n v="0"/>
    <n v="0"/>
    <n v="0"/>
    <n v="0"/>
    <n v="0"/>
    <n v="0"/>
    <n v="0"/>
    <n v="0"/>
    <n v="0"/>
    <m/>
    <n v="1"/>
    <x v="0"/>
    <s v="D3"/>
    <n v="9"/>
    <n v="1"/>
    <n v="1"/>
    <n v="1"/>
    <n v="1"/>
    <n v="1"/>
    <n v="1"/>
    <n v="1"/>
    <n v="0"/>
    <n v="1"/>
    <n v="0"/>
    <n v="0"/>
    <n v="1"/>
    <n v="1"/>
    <n v="1"/>
    <n v="0"/>
  </r>
  <r>
    <s v="ŠDKE"/>
    <s v="Štátne divadlo Košice"/>
    <s v="ŠDKE202104"/>
    <n v="5"/>
    <s v="Objekt dielní - zníženie energetickej náročnosti objektu /Havarijný stav/"/>
    <s v="Výmena strešných svetlíkov a zateplenie objektu obvodových stien i strechy zabezpečí ochranu konštrukcií stavby, ktoré sú poškodené poveternostnými vplyvmi a staticky nestabilné. Zateplenie strešnej konštrukcie ako aj obvodových stien nespľňa súčasné teplotechnické podmienky čím dochádza k z načným únilom, cez strešnú konštrukciu zateká, čo má vplyv na stavbu a taktiež na prevádzkovanie objektu. Komplexná výmena elektroinštalácie v objekte, ktorá je ešte z rokov na prelome 50/60 rokov minulého storočia, čo v súčasnosti už nezodpovedá príslušným normám. Stavba bola postavená na prelome 50 -60 rokov minulého storočia, nachádza sa v pôvodnom stave. Rekonštrukcia plynovej kotolne a rozvodov ÚK a TÚV. Rekonštrukciou plynovej kotolne minimalizovať náklady na údržbu a opravy, stávajúca kotolňa je na hranici životnosti, je často poruchová vrátane rozvodov ÚK v objekte, ktoré sú staré a majú často výpadky v kúrení."/>
    <s v="Zabezpečiť stabilitu strešnej konštrukcie, ochrániť stavbu a technické vybavenie priestorov, vrátane ochrany zdravia zamestnancov. Znížiť energetickú náročnost objektu cca 40 - 50% nákladov na ročnú prevádzku a zvýšenie účinnosti výkonu kotolne, čím sa zvýši efektívnosť vykurovania."/>
    <s v="-"/>
    <s v="Zákon č. 50/1976 Z.z. stavebný zákon, §86 ods. 1; Zákon č. 124/2006 Z.z. o bezpečnosti a ochrane zdravia pri práci, §5 ods. 1 a ods. 2  a) a c) a d) a h) a  §6 ods. 1  b) a d) a f); Zákon č. 278/1993 Z. z. o správe majetku štátu, §3 ods. 2"/>
    <s v="Odohranie 100% plánovaného celkového počtu premier, 11/rok;                               Úspora v nákladoch na energiu,             40 - 50 % €/rok;                           Zníženie nákladov na opravy,                        2 850,- €/rok"/>
    <x v="2"/>
    <s v="0 Odstránenie havarijného stavu"/>
    <s v="0 Odstránenie havarijného stavu"/>
    <s v="01 Investičný zámer"/>
    <x v="1"/>
    <s v="doplniť z preddefinovaného (vysvetlivky a rady)"/>
    <x v="0"/>
    <n v="1"/>
    <n v="3000000"/>
    <n v="84000"/>
    <n v="0"/>
    <n v="0"/>
    <n v="84000"/>
    <n v="3000000"/>
    <n v="0"/>
    <n v="0"/>
    <n v="0"/>
    <n v="0"/>
    <n v="0"/>
    <n v="0"/>
    <s v="-"/>
    <n v="0"/>
    <n v="0"/>
    <n v="0"/>
    <n v="0"/>
    <n v="0"/>
    <n v="0"/>
    <n v="0"/>
    <n v="0"/>
    <n v="0"/>
    <n v="0"/>
    <n v="0"/>
    <s v="Bolo ukončené VO na projektanta stavby. Predpokladané náklady na realizáciu stavby sú stanovené ako hrubý odhad."/>
    <n v="0"/>
    <x v="1"/>
    <s v="0"/>
    <n v="8"/>
    <n v="0"/>
    <n v="1"/>
    <n v="1"/>
    <n v="1"/>
    <n v="1"/>
    <n v="1"/>
    <n v="0"/>
    <n v="1"/>
    <n v="1"/>
    <n v="1"/>
    <n v="0"/>
    <n v="0"/>
    <n v="1"/>
    <n v="1"/>
    <n v="0"/>
  </r>
  <r>
    <s v="ŠO "/>
    <s v="Štátna opera "/>
    <s v="ŠO202103"/>
    <s v="R"/>
    <s v="Nákup latexovej tlačiarne "/>
    <s v="Nákup latexovej tlačiarne HP Latex 335 and Cut Solution pre skvalitnenie služieb propagačného oddelenia."/>
    <s v="Cieľom projektu je zníženie nákladov na tlač v porovnaní s extérnym tlačením."/>
    <s v="N/A"/>
    <s v="Zriaďovacia listina ŠO, Čl. I, bod 2 k; Zákon č. 278/1993 Z. z. o správe majetku štátu, §3 ods. 2"/>
    <s v="zníženie nákladov na tlač, 2800 €/rok"/>
    <x v="1"/>
    <s v="D IT infraštruktúra"/>
    <s v="D1 Nákup štandardnej IT techniky"/>
    <s v="08 Realizované"/>
    <x v="2"/>
    <s v="doplniť z preddefinovaného (vysvetlivky a rady)"/>
    <x v="1"/>
    <n v="0.92400000000000004"/>
    <n v="23623"/>
    <n v="0"/>
    <n v="23623"/>
    <n v="0"/>
    <n v="0"/>
    <n v="0"/>
    <n v="0"/>
    <n v="0"/>
    <n v="0"/>
    <n v="0"/>
    <n v="0"/>
    <n v="0"/>
    <s v="-"/>
    <n v="72"/>
    <n v="72"/>
    <n v="0"/>
    <n v="0"/>
    <n v="0"/>
    <n v="0"/>
    <n v="0"/>
    <n v="0"/>
    <n v="0"/>
    <n v="0"/>
    <n v="0"/>
    <s v="Zaškolenie obsluhy a zamestnancov."/>
    <n v="1"/>
    <x v="0"/>
    <s v="D1"/>
    <n v="9"/>
    <n v="1"/>
    <n v="1"/>
    <n v="1"/>
    <n v="1"/>
    <n v="1"/>
    <n v="1"/>
    <n v="1"/>
    <n v="0"/>
    <n v="1"/>
    <n v="0"/>
    <n v="1"/>
    <n v="0"/>
    <n v="1"/>
    <n v="1"/>
    <n v="1"/>
  </r>
  <r>
    <s v="ŠKO ZI"/>
    <s v="Štátny komorný orchester Žilina"/>
    <s v="ŠKOZI202105"/>
    <n v="6"/>
    <s v="Kúpa malého koncertného krídla "/>
    <s v="Nákup malého koncertného krídla zn. Steinway A 188"/>
    <s v="Cieľom je zefektívniť fungovanie orchestra a znížiť náklady na opravy zastaralých hudobných nástrojov. "/>
    <s v="N/A"/>
    <s v="Zriaďovacia listina ŠKO ZI, Čl. 1"/>
    <s v="zvýšenie počtu koncertov 2/rok, zvýšenie počtu návštevníkov 700/rok, zníženie nákladov na opravy hudobných nástrojov 2000 €/rok"/>
    <x v="1"/>
    <s v="E Umelecké akvizície a licencie"/>
    <s v="E1 Nákup hudobných nástrojov"/>
    <s v="08 Realizované"/>
    <x v="1"/>
    <s v="doplniť z preddefinovaného (vysvetlivky a rady)"/>
    <x v="1"/>
    <n v="1"/>
    <n v="103600"/>
    <n v="0"/>
    <n v="103600"/>
    <n v="0"/>
    <n v="0"/>
    <n v="0"/>
    <n v="0"/>
    <n v="0"/>
    <n v="0"/>
    <n v="0"/>
    <n v="0"/>
    <n v="0"/>
    <s v="-"/>
    <n v="0"/>
    <n v="0"/>
    <n v="0"/>
    <n v="0"/>
    <n v="0"/>
    <n v="0"/>
    <n v="0"/>
    <n v="0"/>
    <n v="0"/>
    <n v="0"/>
    <n v="0"/>
    <m/>
    <n v="0"/>
    <x v="0"/>
    <s v="E1"/>
    <n v="9"/>
    <n v="1"/>
    <n v="1"/>
    <n v="1"/>
    <n v="1"/>
    <n v="1"/>
    <n v="1"/>
    <n v="1"/>
    <n v="0"/>
    <n v="1"/>
    <n v="0"/>
    <n v="1"/>
    <n v="0"/>
    <n v="1"/>
    <n v="1"/>
    <n v="1"/>
  </r>
  <r>
    <s v="ŠDKE"/>
    <s v="Štátne divadlo Košice"/>
    <s v="ŠDKE202114"/>
    <s v="R"/>
    <s v="Nákup osobného automobilu /Minivan, Transportér a pod/ "/>
    <s v="Nákup mikrobusu /Minivan/ - obstaranie tohto 8 miestneho automobilu si vyžaduje prevádzka divadla, prevoz zamestnancov medzi objektami a taktiež na výkon práce mimo sídla organizácie. V súčasnej dobe divadlo nedisponuje takýmto automobilom, úspora nákladov na prepravovanie zamestnancov."/>
    <s v="Zabezpečenie dopravy zamestnancov na miesto výkonu práce a úspora nákladov na prepravu."/>
    <s v="N/A"/>
    <s v="Zákon č. 523/2004 Z. z. o rozpočtových pravidlách verejnej správy, §19 ods. 6"/>
    <s v="Zníženie nákladov na opravy a prevádzku,  5 000,- €/rok"/>
    <x v="0"/>
    <s v="C Stroje, prístroje a zariadenia"/>
    <s v="C90 Dopravné prostriedky"/>
    <s v="08 Realizované"/>
    <x v="2"/>
    <s v="doplniť z preddefinovaného (vysvetlivky a rady)"/>
    <x v="1"/>
    <n v="0.99"/>
    <n v="54669"/>
    <n v="0"/>
    <n v="54669"/>
    <n v="0"/>
    <n v="0"/>
    <n v="0"/>
    <n v="0"/>
    <n v="0"/>
    <n v="0"/>
    <n v="0"/>
    <n v="0"/>
    <n v="0"/>
    <s v="-"/>
    <n v="0"/>
    <n v="0"/>
    <n v="0"/>
    <n v="0"/>
    <n v="0"/>
    <n v="0"/>
    <n v="0"/>
    <n v="0"/>
    <n v="0"/>
    <n v="0"/>
    <n v="0"/>
    <s v="Nákup bol zrealizovaný v 12/2021.                                                     Vo výške 669,- EUR bolo financovanie z vlastných prostriedkov a vo výške 54.000,- EUR zo štátneho rozpočtu."/>
    <n v="1"/>
    <x v="0"/>
    <s v="C90"/>
    <n v="9"/>
    <n v="1"/>
    <n v="1"/>
    <n v="1"/>
    <n v="1"/>
    <n v="1"/>
    <n v="1"/>
    <n v="1"/>
    <n v="0"/>
    <n v="1"/>
    <n v="0"/>
    <n v="0"/>
    <n v="1"/>
    <n v="1"/>
    <n v="1"/>
    <n v="1"/>
  </r>
  <r>
    <s v="ŠFK"/>
    <s v="Štátna filharmónia Košice"/>
    <s v="ŠFK202102"/>
    <n v="1"/>
    <s v="Nákup osobného automobilu pre ŠFK"/>
    <s v="Nevyhnutný nákup motorového vozidla -  1 osobné 7-miestne motorové vozidlo ktoré nahradí súčasné osobné motorové vozidlo (r. v. 2000), ktoré je technicky a bezpčnostne nevyhovujúcim a predsatvuje environmentálu záťaž.  MV bude široko využiteľné pri prevádzke aj produkcii - na prepravu hosťujúcich umelcov a menších súborov, tovaru, drobného nákladu. "/>
    <s v="Cieľom je zabezpečiť plynulý chod prevádzky, zvýšiť bezpečnosť a znížiť náklady na údržbu a prepravné."/>
    <s v="N/A"/>
    <s v="Zriaďovacia listina ŠFK, Čl. 1 ods. 1"/>
    <s v="1. využitie MV: 25000 km/rok,_x000a_2. zníženie nákladov na opravy: 500 Eur/rok,_x000a_3. zníženie nákladov na prepravné: 1800 Eur/rok, _x000a_4. zníženie náhrad za použitie vlastného MV: 3200 Eur/rok."/>
    <x v="0"/>
    <s v="C Stroje, prístroje a zariadenia"/>
    <s v="C90 Dopravné prostriedky"/>
    <s v="01 Investičný zámer"/>
    <x v="1"/>
    <s v="doplniť z preddefinovaného (vysvetlivky a rady)"/>
    <x v="0"/>
    <n v="1"/>
    <n v="39000"/>
    <n v="0"/>
    <n v="0"/>
    <n v="0"/>
    <n v="39000"/>
    <n v="0"/>
    <n v="0"/>
    <n v="0"/>
    <n v="0"/>
    <n v="0"/>
    <n v="0"/>
    <n v="0"/>
    <s v="-"/>
    <n v="0"/>
    <n v="0"/>
    <n v="0"/>
    <n v="0"/>
    <n v="0"/>
    <n v="0"/>
    <n v="0"/>
    <n v="0"/>
    <n v="0"/>
    <n v="0"/>
    <n v="0"/>
    <m/>
    <n v="1"/>
    <x v="0"/>
    <s v="C90"/>
    <n v="9"/>
    <n v="1"/>
    <n v="1"/>
    <n v="1"/>
    <n v="1"/>
    <n v="1"/>
    <n v="1"/>
    <n v="1"/>
    <n v="0"/>
    <n v="1"/>
    <n v="0"/>
    <n v="0"/>
    <n v="1"/>
    <n v="1"/>
    <n v="1"/>
    <n v="0"/>
  </r>
  <r>
    <s v="ŠO "/>
    <s v="Štátna opera "/>
    <s v="ŠO202102"/>
    <s v="R"/>
    <s v="Obnova multifunkčných tlačiarenských strojov"/>
    <s v="Nákup multifunkčných tlačiarní Konica Minolta C250i v počte 2 ks."/>
    <s v="Cieľom projektu je zníženie nákladov na opravy a skvalitnenie práce na ekonomickom oddelení a technicko-hospodárskom úseku."/>
    <s v="N/A"/>
    <s v="Zriaďovacia listina ŠO, Čl. I, bod 2 k; Zákon č. 278/1993 Z. z. o správe majetku štátu, §3 ods. 2"/>
    <s v="zníženie nákladov na opravy a prevádzku, 2500 €/rok"/>
    <x v="1"/>
    <s v="D IT infraštruktúra"/>
    <s v="D1 Nákup štandardnej IT techniky"/>
    <s v="08 Realizované"/>
    <x v="1"/>
    <s v="doplniť z preddefinovaného (vysvetlivky a rady)"/>
    <x v="1"/>
    <n v="1"/>
    <n v="5634"/>
    <n v="0"/>
    <n v="5634"/>
    <n v="0"/>
    <n v="0"/>
    <n v="0"/>
    <n v="0"/>
    <n v="0"/>
    <n v="0"/>
    <n v="0"/>
    <n v="0"/>
    <n v="0"/>
    <s v="-"/>
    <n v="0"/>
    <n v="0"/>
    <n v="0"/>
    <n v="0"/>
    <n v="0"/>
    <n v="0"/>
    <n v="0"/>
    <n v="0"/>
    <n v="0"/>
    <n v="0"/>
    <n v="0"/>
    <m/>
    <n v="1"/>
    <x v="0"/>
    <s v="D1"/>
    <n v="9"/>
    <n v="1"/>
    <n v="1"/>
    <n v="1"/>
    <n v="1"/>
    <n v="1"/>
    <n v="1"/>
    <n v="1"/>
    <n v="0"/>
    <n v="1"/>
    <n v="0"/>
    <n v="1"/>
    <n v="0"/>
    <n v="1"/>
    <n v="1"/>
    <n v="1"/>
  </r>
  <r>
    <s v="TASR"/>
    <s v="Tlačová agentúra Slovenskej republiky"/>
    <s v="TASR202104"/>
    <n v="4"/>
    <s v="Fototechnika"/>
    <s v="Nákup novej fototechniky - 9 setov fotoaparátu s príslušenstvom a objektívmi."/>
    <s v="Obnova zastaralých fotoaparátov, objektívov a videokamier. Ide o základné výrobné nástroje pre plnenie úloh vo verejnom záujme, ktorých životnosť je meraná počtom snímkov a dynamickým vývojom technológií. "/>
    <s v="N/A"/>
    <s v="Zákon č. 385/2008 Z.z. o Tlačovej agentúre Slovenskej republiky, §3 ods. 5"/>
    <s v="Počet správ vo verejnom záujme, 147000/rok"/>
    <x v="1"/>
    <s v="C Stroje, prístroje a zariadenia"/>
    <s v="C4 Nahrávacia a vysielacia technika"/>
    <s v="01 Investičný zámer"/>
    <x v="1"/>
    <s v="doplniť z preddefinovaného (vysvetlivky a rady)"/>
    <x v="0"/>
    <n v="1"/>
    <n v="231000"/>
    <n v="0"/>
    <n v="0"/>
    <n v="115500"/>
    <n v="0"/>
    <n v="0"/>
    <n v="0"/>
    <n v="115500"/>
    <n v="0"/>
    <n v="0"/>
    <n v="0"/>
    <n v="0"/>
    <s v="-"/>
    <n v="0"/>
    <n v="0"/>
    <n v="0"/>
    <n v="0"/>
    <n v="0"/>
    <n v="0"/>
    <n v="0"/>
    <n v="0"/>
    <n v="0"/>
    <n v="0"/>
    <n v="0"/>
    <m/>
    <n v="0"/>
    <x v="0"/>
    <s v="C4"/>
    <n v="9"/>
    <n v="1"/>
    <n v="1"/>
    <n v="1"/>
    <n v="1"/>
    <n v="1"/>
    <n v="1"/>
    <n v="1"/>
    <n v="0"/>
    <n v="1"/>
    <n v="0"/>
    <n v="1"/>
    <n v="0"/>
    <n v="1"/>
    <n v="1"/>
    <n v="0"/>
  </r>
  <r>
    <s v="TASR"/>
    <s v="Tlačová agentúra Slovenskej republiky"/>
    <s v="TASR202106"/>
    <n v="6"/>
    <s v="Obnova používateľských pracovných staníc"/>
    <s v="Nákup nových 100ks používateľských pracovných staníc (notebooky a personálne počítače)"/>
    <s v="Obnova zastaralých pracovných staníc.pre redaktorov v teréne v sídle TASR i v regiónoch a pre zahraničných spravodajcov v Bruseli a Budapešti. "/>
    <s v="N/A"/>
    <s v="Zákon č. 385/2008 Z.z. o Tlačovej agentúre Slovenskej republiky, §3 ods. 5"/>
    <s v="Počet správ vo verejnom záujme, 147000/rok"/>
    <x v="1"/>
    <s v="D IT infraštruktúra"/>
    <s v="D1 Nákup štandardnej IT techniky"/>
    <s v="01 Investičný zámer"/>
    <x v="1"/>
    <s v="doplniť z preddefinovaného (vysvetlivky a rady)"/>
    <x v="0"/>
    <n v="1"/>
    <n v="294000"/>
    <n v="0"/>
    <n v="0"/>
    <n v="147000"/>
    <n v="0"/>
    <n v="0"/>
    <n v="0"/>
    <n v="147000"/>
    <n v="0"/>
    <n v="0"/>
    <n v="0"/>
    <n v="0"/>
    <s v="-"/>
    <n v="0"/>
    <n v="0"/>
    <n v="0"/>
    <n v="0"/>
    <n v="0"/>
    <n v="0"/>
    <n v="0"/>
    <n v="0"/>
    <n v="0"/>
    <n v="0"/>
    <n v="0"/>
    <m/>
    <n v="0"/>
    <x v="0"/>
    <s v="D1"/>
    <n v="9"/>
    <n v="1"/>
    <n v="1"/>
    <n v="1"/>
    <n v="1"/>
    <n v="1"/>
    <n v="1"/>
    <n v="1"/>
    <n v="0"/>
    <n v="1"/>
    <n v="0"/>
    <n v="1"/>
    <n v="0"/>
    <n v="1"/>
    <n v="1"/>
    <n v="0"/>
  </r>
  <r>
    <s v="ŠO "/>
    <s v="Štátna opera "/>
    <s v="ŠO202210"/>
    <n v="16"/>
    <s v="Nákup prevádzkových strojov, prístrojov a zariadení"/>
    <s v="Nákup ohýbačky plechov do hr. 2,5 mm  a nákup pákových nožníc do zámočníckej dielne."/>
    <s v="Zvýšenie bezpečnosti práce na pracovisku v dielňach pri tvorbe nových kulís."/>
    <s v="N/A"/>
    <s v="Zriaďovacia listina ŠO, Čl. I, bod 2 g"/>
    <s v="počet podujatí, 120/rok"/>
    <x v="0"/>
    <s v="C Stroje, prístroje a zariadenia"/>
    <s v="C91 Technické vybavenie dielní"/>
    <s v="01 Investičný zámer"/>
    <x v="1"/>
    <s v="doplniť z preddefinovaného (vysvetlivky a rady)"/>
    <x v="0"/>
    <n v="1"/>
    <n v="8500"/>
    <n v="0"/>
    <n v="0"/>
    <n v="0"/>
    <n v="8500"/>
    <n v="0"/>
    <n v="0"/>
    <n v="0"/>
    <n v="0"/>
    <n v="0"/>
    <n v="0"/>
    <n v="0"/>
    <s v="-"/>
    <n v="0"/>
    <n v="0"/>
    <n v="0"/>
    <n v="0"/>
    <n v="0"/>
    <n v="0"/>
    <n v="0"/>
    <n v="0"/>
    <n v="0"/>
    <n v="0"/>
    <n v="0"/>
    <m/>
    <n v="1"/>
    <x v="0"/>
    <s v="C91"/>
    <n v="9"/>
    <n v="1"/>
    <n v="1"/>
    <n v="1"/>
    <n v="1"/>
    <n v="1"/>
    <n v="1"/>
    <n v="1"/>
    <n v="0"/>
    <n v="1"/>
    <n v="0"/>
    <n v="0"/>
    <n v="1"/>
    <n v="1"/>
    <n v="1"/>
    <n v="0"/>
  </r>
  <r>
    <s v="ŠDKE"/>
    <s v="Štátne divadlo Košice"/>
    <s v="ŠDKE202105"/>
    <n v="1"/>
    <s v="Mikroporty"/>
    <s v="Vo výške pôvodne pridelených finančných prostriedkov 97 971 eur bolo vykonané VO a aj boli zakúpené mikroporty. V súčasnej dobe je potrebné ešte dovybavenie mikroportov aj nástrojovými mikrofónmi s príslušenstvom, náhlavový kondenzátorový mikrofón a prepravný kufor pre mikrofóny v celkovej výške 9.327 eur."/>
    <s v="Zabezpečenie bezporuchového chodu predstavení a kvality prenosu zvuku. Zniženie nákladov vynaložených na prenájom."/>
    <s v="-"/>
    <s v="Zriaďovacia listina ŠDK, Čl. I ods. 2 písm. a) a b) a c) a e) a g)"/>
    <s v="Odohranie 100% plánovaného počtu predstavení v historickej budove a na Malej scéne                           predpoklad 210/rok;                            Úspora nákladov za prenájom cca 4.500,- eur za 5 predstavení.   "/>
    <x v="1"/>
    <s v="C Stroje, prístroje a zariadenia"/>
    <s v="C5 Mikroporty"/>
    <s v="01 Investičný zámer"/>
    <x v="1"/>
    <s v="doplniť z preddefinovaného (vysvetlivky a rady)"/>
    <x v="1"/>
    <n v="1"/>
    <n v="107298"/>
    <n v="0"/>
    <n v="0"/>
    <n v="97971"/>
    <n v="9327"/>
    <n v="0"/>
    <n v="0"/>
    <n v="0"/>
    <n v="0"/>
    <n v="0"/>
    <n v="0"/>
    <n v="0"/>
    <s v="-"/>
    <n v="0"/>
    <n v="0"/>
    <n v="0"/>
    <n v="0"/>
    <n v="0"/>
    <n v="0"/>
    <n v="0"/>
    <n v="0"/>
    <n v="0"/>
    <n v="0"/>
    <n v="0"/>
    <s v="Predpokladané náklady na realizáciu stavby ako aj na spracovanie projektovej dokumentácie sú stanovené ako hrubý odhad."/>
    <n v="0"/>
    <x v="0"/>
    <s v="C5"/>
    <n v="7"/>
    <n v="1"/>
    <n v="1"/>
    <n v="1"/>
    <n v="1"/>
    <n v="1"/>
    <n v="0"/>
    <n v="0"/>
    <n v="0"/>
    <n v="1"/>
    <n v="0"/>
    <n v="1"/>
    <n v="0"/>
    <n v="1"/>
    <n v="0"/>
    <n v="0"/>
  </r>
  <r>
    <s v="ŠDKE"/>
    <s v="Štátne divadlo Košice"/>
    <s v="ŠDKE202106"/>
    <n v="14"/>
    <s v="Akram-Khan: Vertical Road - baletná inscenácia/prioritný projekt 2023"/>
    <s v="Technické zázemie do inscenácie, predstavujúce náročné mechanické zariadenia scény"/>
    <s v="Realizácia premiery a následných repríz predstavenia baletnej inscenácie Vertical Road"/>
    <s v="N/A"/>
    <s v="Zriaďovacia listina ŠDK, Čl. I ods. 2 písm. a) a b) a c) a e) a g)"/>
    <s v="Odohranie plánovanej premiery v roku 2023                                     plánovaný počet odohraných predstavení 6/rok"/>
    <x v="1"/>
    <s v="C Stroje, prístroje a zariadenia"/>
    <s v="C1 Javisková technika"/>
    <s v="01 Investičný zámer"/>
    <x v="1"/>
    <s v="doplniť z preddefinovaného (vysvetlivky a rady)"/>
    <x v="0"/>
    <n v="1"/>
    <n v="25720"/>
    <n v="0"/>
    <n v="0"/>
    <n v="0"/>
    <n v="25720"/>
    <n v="0"/>
    <n v="0"/>
    <n v="0"/>
    <n v="0"/>
    <n v="0"/>
    <n v="0"/>
    <n v="0"/>
    <s v="-"/>
    <n v="7282"/>
    <n v="0"/>
    <n v="7282"/>
    <n v="0"/>
    <n v="0"/>
    <n v="0"/>
    <n v="0"/>
    <n v="0"/>
    <n v="0"/>
    <n v="0"/>
    <n v="0"/>
    <s v="Pridelenie KV je potrebné v roku 2023, nakoľko je nevyhnutné včasné zabezpečenie technického zázemia scény"/>
    <n v="1"/>
    <x v="0"/>
    <s v="C1"/>
    <n v="9"/>
    <n v="1"/>
    <n v="1"/>
    <n v="1"/>
    <n v="1"/>
    <n v="1"/>
    <n v="1"/>
    <n v="1"/>
    <n v="0"/>
    <n v="1"/>
    <n v="0"/>
    <n v="1"/>
    <n v="0"/>
    <n v="1"/>
    <n v="1"/>
    <n v="0"/>
  </r>
  <r>
    <s v="ŠFK"/>
    <s v="Štátna filharmónia Košice"/>
    <s v="ŠFK202103"/>
    <n v="6"/>
    <s v="Rekonštrukcia osvetlenia a vybavenia Veľkej sály Domu umenia"/>
    <s v="Hlavným zámerom je dosiahnuť kvalitné osvetlenie priestoru javiska koncertnej sály Domu umenia tak, aby spĺňalo moderné požiadavky na intenzitu, flexibilitu a energetickú nenáročnosť, a zároveň inštalovať základné technické vybavenie sály -  kamerový systém a ozvučenie. "/>
    <s v="Cieľom je zvýšiť návštevnosť koncertov, zníženie prevádzkových nákladov Veľkej sály DU a sebestačnosť pri vytváraní záznamov koncertov. "/>
    <s v="N/A"/>
    <s v="Zriaďovacia listina ŠFK, Čl. 1 ods. 1"/>
    <s v="1. zvýšenie návštevnosti koncertov: 1000/rok_x000a_2. zníženie energetickej náročnosti svetelného systému koncertnej sály: 5000 Eur/rok_x000a_3. produkcia audiovizuálnych záznamov koncertov (stream): 10/rok_x000a_4. nahrávanie koncertov pre archívne a študíjne účely: 70/rok"/>
    <x v="1"/>
    <s v="C Stroje, prístroje a zariadenia"/>
    <s v="C2 Osvetľovacia technika"/>
    <s v="01 Investičný zámer"/>
    <x v="1"/>
    <s v="doplniť z preddefinovaného (vysvetlivky a rady)"/>
    <x v="0"/>
    <n v="1"/>
    <n v="423599.88"/>
    <n v="3000"/>
    <n v="0"/>
    <m/>
    <n v="303599.88"/>
    <n v="120000"/>
    <n v="0"/>
    <n v="0"/>
    <n v="0"/>
    <n v="0"/>
    <n v="0"/>
    <n v="0"/>
    <s v="-"/>
    <n v="0"/>
    <n v="0"/>
    <n v="0"/>
    <n v="0"/>
    <n v="0"/>
    <n v="0"/>
    <n v="0"/>
    <n v="0"/>
    <n v="0"/>
    <n v="0"/>
    <n v="0"/>
    <m/>
    <n v="0"/>
    <x v="0"/>
    <s v="C2"/>
    <n v="9"/>
    <n v="1"/>
    <n v="1"/>
    <n v="1"/>
    <n v="1"/>
    <n v="1"/>
    <n v="1"/>
    <n v="1"/>
    <n v="0"/>
    <n v="1"/>
    <n v="0"/>
    <n v="1"/>
    <n v="0"/>
    <n v="1"/>
    <n v="1"/>
    <n v="0"/>
  </r>
  <r>
    <s v="ŠKO ZI"/>
    <s v="Štátny komorný orchester Žilina"/>
    <s v="ŠKOZI202106"/>
    <n v="7"/>
    <s v="Kúpa veľkého koncertného krídla "/>
    <s v="Nákup veľkého koncertného krídla zn. Steinway D 274"/>
    <s v="Cieľom je rozšírenie flexibility orchestra a koncertnej ponuky pre rôzne vekové skupiny poslucháčov, rozšírenie možností nahrávania CD.Vďaka novému klavíru sa rozšíri atraktivita nášho orchestra pre umelcov z celého sveta. "/>
    <s v="N/A"/>
    <s v="Zriaďovacia listina ŠKO ZI, Čl. 1"/>
    <s v="zvýšenie počtu koncertov 3/rok, zvýšenie počtu návštevníkov 1000/rok, zvýšenie počtu nahrávok CD 2/rok - možnosť vystupovania známych klavíristov z celého sveta"/>
    <x v="1"/>
    <s v="E Umelecké akvizície a licencie"/>
    <s v="E1 Nákup hudobných nástrojov"/>
    <s v="08 Realizované"/>
    <x v="1"/>
    <s v="doplniť z preddefinovaného (vysvetlivky a rady)"/>
    <x v="1"/>
    <n v="1"/>
    <n v="182345"/>
    <n v="0"/>
    <n v="182345"/>
    <n v="0"/>
    <n v="0"/>
    <n v="0"/>
    <n v="0"/>
    <n v="0"/>
    <n v="0"/>
    <n v="0"/>
    <n v="0"/>
    <n v="0"/>
    <s v="-"/>
    <n v="0"/>
    <n v="0"/>
    <n v="0"/>
    <n v="0"/>
    <n v="0"/>
    <n v="0"/>
    <n v="0"/>
    <n v="0"/>
    <n v="0"/>
    <n v="0"/>
    <n v="0"/>
    <m/>
    <n v="0"/>
    <x v="0"/>
    <s v="E1"/>
    <n v="9"/>
    <n v="1"/>
    <n v="1"/>
    <n v="1"/>
    <n v="1"/>
    <n v="1"/>
    <n v="1"/>
    <n v="1"/>
    <n v="0"/>
    <n v="1"/>
    <n v="0"/>
    <n v="1"/>
    <n v="0"/>
    <n v="1"/>
    <n v="1"/>
    <n v="1"/>
  </r>
  <r>
    <s v="ŠO "/>
    <s v="Štátna opera "/>
    <s v="ŠO202202"/>
    <n v="9"/>
    <s v="Nákup prevádzkových strojov, prístrojov a zariadení"/>
    <s v="Nákup vrchnej frézy, zakružovačky profilov, trubiek do zámočníckej dielne."/>
    <s v="Zvýšenie bezpečnosti práce na pracovisku v dielňach pri tvorbe nových kulís."/>
    <s v="N/A"/>
    <s v="Zriaďovacia listina ŠO, Čl. I, bod 2 g"/>
    <s v="počet podujatí, 120/rok"/>
    <x v="0"/>
    <s v="C Stroje, prístroje a zariadenia"/>
    <s v="C91 Technické vybavenie dielní"/>
    <s v="07 V realizácii"/>
    <x v="1"/>
    <s v="doplniť z preddefinovaného (vysvetlivky a rady)"/>
    <x v="1"/>
    <n v="1"/>
    <n v="12650"/>
    <n v="0"/>
    <n v="0"/>
    <n v="12650"/>
    <n v="0"/>
    <n v="0"/>
    <n v="0"/>
    <n v="0"/>
    <n v="0"/>
    <n v="0"/>
    <n v="0"/>
    <n v="0"/>
    <s v="-"/>
    <n v="0"/>
    <n v="0"/>
    <n v="0"/>
    <n v="0"/>
    <n v="0"/>
    <n v="0"/>
    <n v="0"/>
    <n v="0"/>
    <n v="0"/>
    <n v="0"/>
    <n v="0"/>
    <m/>
    <n v="1"/>
    <x v="0"/>
    <s v="C91"/>
    <n v="9"/>
    <n v="1"/>
    <n v="1"/>
    <n v="1"/>
    <n v="1"/>
    <n v="1"/>
    <n v="1"/>
    <n v="1"/>
    <n v="0"/>
    <n v="1"/>
    <n v="0"/>
    <n v="0"/>
    <n v="1"/>
    <n v="1"/>
    <n v="1"/>
    <n v="1"/>
  </r>
  <r>
    <s v="SNM"/>
    <s v="SNM - Múzeum rusínskej kultúry v Prešove"/>
    <s v="SNMMRKPO202201"/>
    <n v="16"/>
    <s v="Nákup výstavného mobiliáru, závesného systému, galerijného osvetlenia a magnetickej steny pre výstavy a ateliéry v SNM-MRK  Prešove  "/>
    <s v="Nákup výstavného mobiliáru do múzea po rozšírení výstavných priestorov, a to výstavných moderných vitrín ľahko manipulovateľných s osvetlením, vitrín na objednávku kombinovaných s drevom, tubusov, figurín, moderného galerijného závesného systému pre obrazy a vystavené predmety, elektronického zariadenia pre audio-vizuálne premietanie dokumentov, interaktívnu tabuľu a magnetickú stenu pre ateliéry v múzeu – pre deti a dospelých, audio-sprievodcovia, iné audio-vizuálne a dotykové vybavenie výstavných priestorov, prípadne aj texty v Braillovom písme, euroklipy na vystavované fotografie, grafiky, rámy na zakúpené obrazy ..."/>
    <s v="Po rozšírení výstavných priestorov pre stále, aj krátkodobé výstavy je nevyhnutné zmodernizovať spôsob prezentácie vystavených zbierkových predmetov. K tomu bude potrebné nakúpiť nový výstavný mobiliár, nový závesný galerijný systém, nové galerijné osvetlenie, audio-vizuálne dotykové vybavenie výstavných priestorov a audio-sprievodcov, do ktorých bude potrebné nahrať texty o vystavených predmetoch prípadne až v ôsmich jazykoch, zabezpečenie vybraných textov výstav v Braillovom písme pre nevidiacich návštevníkov. "/>
    <s v="N/A"/>
    <s v="Zákon č. 206/2009 Z.z. o múzeách a o galériách a o ochrane predmetov kultúrnej hodnoty, §12 a §13"/>
    <s v="Zakúpené a nainštalované  predmety nového výstavného mobiliáru, audio-vizuálneho vybavenia múzea, nového závesného systému a nového galerijného osvetlenia ktoré umožnia modernizáciu výstavných postupov v múzeu, audio-sprievodcovia výrazne zlepšia dostupnosť výstav pre nevidiacich návštevníkov a viacnásobne zvýšia návštevnosť múzea oproti súčasnosti."/>
    <x v="0"/>
    <s v="C Stroje, prístroje a zariadenia"/>
    <s v="C8 Mobiliár"/>
    <s v="01 Investičný zámer"/>
    <x v="1"/>
    <s v="doplniť z preddefinovaného (vysvetlivky a rady)"/>
    <x v="0"/>
    <n v="1"/>
    <n v="0"/>
    <n v="0"/>
    <n v="0"/>
    <n v="0"/>
    <n v="0"/>
    <n v="0"/>
    <n v="0"/>
    <n v="0"/>
    <n v="0"/>
    <n v="0"/>
    <n v="0"/>
    <n v="0"/>
    <s v="Nákup galerijného osvetlenia pre výstavné priestory v múzeu – bude najdrahšou položkou z navrhovaného projektu, z cenovej ponuky firmy zabezpečujúcej galerijné osvetlenie vzišla suma 50 000 eur. "/>
    <n v="70000"/>
    <n v="0"/>
    <n v="10000"/>
    <n v="60000"/>
    <n v="0"/>
    <n v="0"/>
    <n v="0"/>
    <n v="0"/>
    <n v="0"/>
    <n v="0"/>
    <n v="0"/>
    <m/>
    <n v="1"/>
    <x v="0"/>
    <s v="C8"/>
    <n v="8"/>
    <n v="1"/>
    <n v="1"/>
    <n v="0"/>
    <n v="1"/>
    <n v="1"/>
    <n v="1"/>
    <n v="1"/>
    <n v="0"/>
    <n v="1"/>
    <n v="0"/>
    <n v="0"/>
    <n v="1"/>
    <n v="1"/>
    <n v="1"/>
    <n v="0"/>
  </r>
  <r>
    <s v="RTVS"/>
    <s v="Rozhlas a televízia Slovenska"/>
    <s v="RTVS202128"/>
    <m/>
    <s v="Nákup CI Video router/OH Video router"/>
    <s v="Nákup zariadenia Video router 96 x 96 kvôli zvýšeným požiadavkam na Ingest a zároveň rozšírenie možností záznamu"/>
    <s v="Cieľom je modernizovať Vysielacie pracovisko v Mlynskej doline"/>
    <s v="N/A"/>
    <s v="Zákon č. 532/2010 Z.z. o Rozhlase a televízii, §3 a §5"/>
    <s v="výroba"/>
    <x v="0"/>
    <s v="D IT infraštruktúra"/>
    <s v="D3 Obstaranie novej IT funkcionality"/>
    <s v="08 Realizované"/>
    <x v="0"/>
    <s v="doplniť z preddefinovaného (vysvetlivky a rady)"/>
    <x v="1"/>
    <m/>
    <n v="55000"/>
    <n v="0"/>
    <n v="55000"/>
    <n v="0"/>
    <n v="0"/>
    <n v="0"/>
    <n v="0"/>
    <n v="0"/>
    <n v="0"/>
    <n v="0"/>
    <n v="0"/>
    <n v="0"/>
    <s v="-"/>
    <n v="0"/>
    <n v="0"/>
    <n v="0"/>
    <n v="0"/>
    <n v="0"/>
    <n v="0"/>
    <n v="0"/>
    <n v="0"/>
    <n v="0"/>
    <n v="0"/>
    <n v="0"/>
    <m/>
    <n v="1"/>
    <x v="0"/>
    <s v="D3"/>
    <n v="7"/>
    <n v="1"/>
    <n v="1"/>
    <n v="1"/>
    <n v="0"/>
    <n v="0"/>
    <n v="1"/>
    <n v="1"/>
    <n v="0"/>
    <n v="1"/>
    <n v="0"/>
    <n v="0"/>
    <n v="1"/>
    <n v="1"/>
    <n v="1"/>
    <n v="1"/>
  </r>
  <r>
    <s v="SNM"/>
    <s v="SNM - SK"/>
    <s v="SNMSK202203"/>
    <m/>
    <s v="Nákup zbierkových predmetov do múzeí nár menšín SNM"/>
    <s v="Nákup zbierkových predmetov do zbierkových fondov špecializovaných a hradných múzeí SNM "/>
    <s v="Nákup zbierkových predmetov do zbierkových fondov špecializovaných a hradných múzeí SNM "/>
    <s v="N/A"/>
    <m/>
    <m/>
    <x v="1"/>
    <s v="E Umelecké akvizície a licencie"/>
    <s v="E3 Akvizícia zbierkových predmetov"/>
    <s v="07 V realizácii"/>
    <x v="1"/>
    <s v="doplniť z preddefinovaného (vysvetlivky a rady)"/>
    <x v="1"/>
    <n v="1"/>
    <n v="90000"/>
    <n v="0"/>
    <n v="0"/>
    <n v="30000"/>
    <n v="0"/>
    <n v="0"/>
    <n v="0"/>
    <n v="0"/>
    <n v="0"/>
    <n v="0"/>
    <n v="0"/>
    <n v="0"/>
    <s v="-"/>
    <n v="0"/>
    <n v="0"/>
    <n v="0"/>
    <n v="0"/>
    <n v="0"/>
    <n v="0"/>
    <n v="0"/>
    <n v="0"/>
    <n v="0"/>
    <n v="0"/>
    <n v="0"/>
    <m/>
    <n v="1"/>
    <x v="0"/>
    <s v="E3"/>
    <n v="6"/>
    <n v="0"/>
    <n v="1"/>
    <n v="1"/>
    <n v="0"/>
    <n v="1"/>
    <n v="1"/>
    <n v="1"/>
    <n v="0"/>
    <n v="1"/>
    <n v="0"/>
    <n v="1"/>
    <n v="0"/>
    <n v="0"/>
    <n v="1"/>
    <n v="1"/>
  </r>
  <r>
    <s v="SNM"/>
    <s v="SNM - SK"/>
    <s v="SNMSK202202"/>
    <m/>
    <s v="Nákup zbierkových predmetov do zbierkových fondov špecializovaných a hradných múzeí SNM "/>
    <s v="Nákup zbierkových predmetov do zbierkových fondov špecializovaných a hradných múzeí SNM "/>
    <s v="Nákup zbierkových predmetov do zbierkových fondov špecializovaných a hradných múzeí SNM "/>
    <s v="N/A"/>
    <m/>
    <m/>
    <x v="1"/>
    <s v="E Umelecké akvizície a licencie"/>
    <s v="E3 Akvizícia zbierkových predmetov"/>
    <s v="07 V realizácii"/>
    <x v="1"/>
    <s v="doplniť z preddefinovaného (vysvetlivky a rady)"/>
    <x v="1"/>
    <n v="1"/>
    <n v="40000"/>
    <n v="0"/>
    <n v="0"/>
    <n v="40000"/>
    <n v="0"/>
    <n v="0"/>
    <n v="0"/>
    <n v="0"/>
    <n v="0"/>
    <n v="0"/>
    <n v="0"/>
    <n v="0"/>
    <s v="-"/>
    <n v="0"/>
    <n v="0"/>
    <n v="0"/>
    <n v="0"/>
    <n v="0"/>
    <n v="0"/>
    <n v="0"/>
    <n v="0"/>
    <n v="0"/>
    <n v="0"/>
    <n v="0"/>
    <m/>
    <n v="1"/>
    <x v="0"/>
    <s v="E3"/>
    <n v="7"/>
    <n v="1"/>
    <n v="1"/>
    <n v="1"/>
    <n v="0"/>
    <n v="1"/>
    <n v="1"/>
    <n v="1"/>
    <n v="0"/>
    <n v="1"/>
    <n v="0"/>
    <n v="1"/>
    <n v="0"/>
    <n v="0"/>
    <n v="1"/>
    <n v="1"/>
  </r>
  <r>
    <s v="DNS"/>
    <s v="Divadlo Nová scéna Bratislava"/>
    <s v="DNS202105"/>
    <n v="6"/>
    <s v="Modernizácia núdzového osvetlenia hľadiska a javiska"/>
    <s v="núdzové osvetlenie je v súčasnosti na báze centrálneho zdroja staničnej batérie. Zdroje svetla sú energeticky nevyhovujúce. Výmenou dosiahneme energetické úspory a získanie nových priestorov pre skladovanie, úspora energie oproti súčasnému stavu o 80 %"/>
    <s v="Zníženie energetických strát"/>
    <s v="N/A"/>
    <s v="Zákon č. 314/2001 Z.z. o ochrane pred požiarmi,  §2; Zákon č. 321/2014 Z.z. o energetickej efektívnosti "/>
    <s v="úspora cca 10 tis. € ročne"/>
    <x v="1"/>
    <s v="C Stroje, prístroje a zariadenia"/>
    <s v="C2 Osvetľovacia technika"/>
    <s v="01 Investičný zámer"/>
    <x v="1"/>
    <s v="doplniť z preddefinovaného (vysvetlivky a rady)"/>
    <x v="1"/>
    <n v="1"/>
    <n v="50000"/>
    <n v="0"/>
    <n v="0"/>
    <n v="0"/>
    <n v="50000"/>
    <n v="0"/>
    <n v="0"/>
    <n v="0"/>
    <n v="0"/>
    <n v="0"/>
    <n v="0"/>
    <n v="0"/>
    <s v="-"/>
    <n v="0"/>
    <n v="0"/>
    <n v="0"/>
    <n v="0"/>
    <n v="0"/>
    <n v="0"/>
    <n v="0"/>
    <n v="0"/>
    <n v="0"/>
    <n v="0"/>
    <n v="0"/>
    <m/>
    <n v="1"/>
    <x v="0"/>
    <s v="C2"/>
    <n v="8"/>
    <n v="1"/>
    <n v="1"/>
    <n v="1"/>
    <n v="1"/>
    <n v="1"/>
    <n v="1"/>
    <n v="1"/>
    <n v="0"/>
    <n v="1"/>
    <n v="0"/>
    <n v="1"/>
    <n v="0"/>
    <n v="1"/>
    <n v="0"/>
    <n v="0"/>
  </r>
  <r>
    <s v="DNS"/>
    <s v="Divadlo Nová scéna Bratislava"/>
    <s v="DNS202106"/>
    <n v="8"/>
    <s v="Úprava starej kotolne na sklad rekvizít"/>
    <s v="získanie nových kvalitnejších priestorov na uskladnenie rekvizít, kostýmov a hudobných nástrojov ktoré budú zabezpečené a dostupnejšie k javisku"/>
    <s v="riešenie havarijného stavu ukladnenia dekorácií"/>
    <s v="N/A"/>
    <s v="Zákon č. 278/1993 Z.z. o správe majetku štátu, §3 ods.2 "/>
    <s v="úspora pracovníkov a manuálnej práce "/>
    <x v="0"/>
    <s v="B Rekonštrukcia nehnuteľnosti"/>
    <s v="B2 Stavebná reprofilizácia priestorov"/>
    <s v="01 Investičný zámer"/>
    <x v="1"/>
    <s v="doplniť z preddefinovaného (vysvetlivky a rady)"/>
    <x v="0"/>
    <n v="0"/>
    <n v="50000"/>
    <n v="0"/>
    <n v="0"/>
    <n v="0"/>
    <n v="50000"/>
    <n v="0"/>
    <n v="0"/>
    <n v="0"/>
    <n v="0"/>
    <n v="0"/>
    <n v="0"/>
    <n v="0"/>
    <s v="-"/>
    <n v="0"/>
    <n v="0"/>
    <n v="0"/>
    <n v="0"/>
    <n v="0"/>
    <n v="0"/>
    <n v="0"/>
    <n v="0"/>
    <n v="0"/>
    <n v="0"/>
    <n v="0"/>
    <m/>
    <n v="1"/>
    <x v="0"/>
    <s v="B2"/>
    <n v="9"/>
    <n v="1"/>
    <n v="1"/>
    <n v="1"/>
    <n v="1"/>
    <n v="1"/>
    <n v="1"/>
    <n v="1"/>
    <n v="0"/>
    <n v="1"/>
    <n v="0"/>
    <n v="0"/>
    <n v="1"/>
    <n v="1"/>
    <n v="1"/>
    <n v="0"/>
  </r>
  <r>
    <s v="KHB"/>
    <s v="Kunsthalle Bratislava"/>
    <s v="KHB202102"/>
    <n v="2"/>
    <s v="Modernizácia a redizajn ateliéru tvorivých dielní pre deti"/>
    <s v="Napojenie ateliéru tvorivých dielní na vodu a kanalizáciu. Vybavenie ateliéru tvorivých dielní nábytkom a príslušenstvom vyrobeným na mieru na základe architektonického návrhu . Multifunkčný priestor ateliéru je nevyhnutný na poskytnutie adekvátneho prostredia pre návštevníka, ktorý popri výstavách môže využiť širokú ponuku vzdelávacích a voľnočasových aktivít ako sú diskusie, prednášky, workshopy, projekcie, detský kútik a i. Jeho vybavenie by malo zodpovedať  postaveniu galérie súčasnosti a prepájať rôzne funkcie galérie s využitím nových technológií."/>
    <s v="Poskytovanie kultúrnych služieb - výchovno-vzdelávacích aktivít pre školy, deti a rdiny"/>
    <s v="N/A"/>
    <s v="Zriaďovacia listina Kunsthalle Bratislava, Čl. I odsek 3 písm. i)"/>
    <s v="Realizácia výchovno-vzdelávacích aktivít pre školy, deti a rodiny, 40/rok"/>
    <x v="0"/>
    <s v="B Rekonštrukcia nehnuteľnosti"/>
    <s v="B3 Stavebná rekonštrukcia priestorov"/>
    <s v="01 Investičný zámer"/>
    <x v="1"/>
    <s v="doplniť z preddefinovaného (vysvetlivky a rady)"/>
    <x v="0"/>
    <n v="1"/>
    <n v="37400"/>
    <n v="0"/>
    <n v="0"/>
    <n v="37400"/>
    <n v="0"/>
    <n v="0"/>
    <n v="0"/>
    <n v="0"/>
    <n v="0"/>
    <n v="0"/>
    <n v="0"/>
    <n v="0"/>
    <s v="zariadenie, ktoré nie je vstavanou súčasťou nehnuteľnosti"/>
    <n v="7000"/>
    <n v="0"/>
    <n v="7000"/>
    <n v="0"/>
    <n v="0"/>
    <n v="0"/>
    <n v="0"/>
    <n v="0"/>
    <n v="0"/>
    <n v="0"/>
    <n v="0"/>
    <m/>
    <n v="1"/>
    <x v="0"/>
    <s v="B3"/>
    <n v="9"/>
    <n v="1"/>
    <n v="1"/>
    <n v="1"/>
    <n v="1"/>
    <n v="1"/>
    <n v="1"/>
    <n v="1"/>
    <n v="0"/>
    <n v="1"/>
    <n v="0"/>
    <n v="0"/>
    <n v="1"/>
    <n v="1"/>
    <n v="1"/>
    <n v="0"/>
  </r>
  <r>
    <s v="UKB"/>
    <s v="Univerzitná knižnica v Bratislave"/>
    <s v="UKB202104"/>
    <n v="4"/>
    <s v="Modernizácia kamerového systému UKB"/>
    <s v="UKB v súčasnosti spravuje kamerový systém v objektoch na Michalskej 1 a Ventúrskej 11 a 13, ktorý je momentálne v havarijnom stave a je plne nevyhovujúci z hľadiska ochrany knižničných fondov, objektov, zamestnancov a používateľov UKB. Pôvodný systém bol nainštalovaný v roku 2004 a vzhľadom k dnešným štandardom už pôvodné kamery nespĺňajú požadované kritériá na kvalitu záznamu a je potrebné ich vymeniť za modernejšie a taktiež zrealizovať výmenu nefunkčných digitálnych záznamníkov. Požiadavky na kamerový systém: 4 záznamníky HD, 1 IP záznamník, 96 kamier, 16 IP kamier."/>
    <s v="Cieľom je odstránenie havarijného stavu kamerového systému a zvýšenie ochrany objektov, fondov a osôb."/>
    <s v="N/A"/>
    <s v="Stratégia rozvoja slovenského knihovníctva na roky 2015 – 2020, /strategická oblasť č. 2/ priorita 2.3 opatrenie 2.3.1 "/>
    <s v="Zvýšenie monitorovanej plochy objektov, 80 %/m2"/>
    <x v="0"/>
    <s v="C Stroje, prístroje a zariadenia"/>
    <s v="C7 Zabezpečovacia technika"/>
    <s v="01 Investičný zámer"/>
    <x v="1"/>
    <s v="doplniť z preddefinovaného (vysvetlivky a rady)"/>
    <x v="0"/>
    <n v="1"/>
    <n v="10948.56"/>
    <n v="0"/>
    <n v="0"/>
    <n v="0"/>
    <n v="10948.56"/>
    <n v="0"/>
    <n v="0"/>
    <n v="0"/>
    <n v="0"/>
    <n v="0"/>
    <n v="0"/>
    <n v="0"/>
    <s v="-"/>
    <n v="0"/>
    <n v="0"/>
    <n v="0"/>
    <n v="0"/>
    <n v="0"/>
    <n v="0"/>
    <n v="0"/>
    <n v="0"/>
    <n v="0"/>
    <n v="0"/>
    <n v="0"/>
    <m/>
    <n v="1"/>
    <x v="0"/>
    <s v="C7"/>
    <n v="9"/>
    <n v="1"/>
    <n v="1"/>
    <n v="1"/>
    <n v="1"/>
    <n v="1"/>
    <n v="1"/>
    <n v="1"/>
    <n v="0"/>
    <n v="1"/>
    <n v="0"/>
    <n v="0"/>
    <n v="1"/>
    <n v="1"/>
    <n v="1"/>
    <n v="0"/>
  </r>
  <r>
    <s v="UKB"/>
    <s v="Univerzitná knižnica v Bratislave"/>
    <s v="UKB202105"/>
    <n v="5"/>
    <s v="Modernizácia integrovaného evakuačného systému UKB "/>
    <s v="UKB v súčasnosti prevádzkuje integrovaný evakuačný systému EVO-1640-4 v budovách UKB na Michalskej 1 a Ventrúrskej 11 a 13, ktorý je momentálne v havarijnom stave a je nevyhovujúci z hradiska ochrany knižničných fondov, zamestnancov a používateľov UKB. Pôvodná ústredňa domáceho rozhlasu od výrobcu JEDIA bola nainštalovaná v roku 2004 a fungovala 15 rokov. Momentálne je ústredňa domáceho rozhlasu nefunkčná a nie je schopná prevádzky. Nakoľko sa ústredňa už nevyrába a nedá sa opraviť je potrebné ju nahradiť za úplne novú typu EVO, z dôvodu že pôvodné káblové rozvody sú plne vyhovujúce. Modernizácia integrovaného evakuačného systému UKB eliminuje riziko vzniku požiaru a škôd a zabezpečí poskytovanie informácií návštevníkom a zamestnancom vo všetkých objektoch UKB (napr. v prípade požiaru je pomocou domáceho rozhlasu vyhlasovaná evakuácia)."/>
    <s v="Cieľom je zabezpečiť integrovaný evakuačný systém v objektoch UKB."/>
    <s v="N/A"/>
    <s v="Stratégia rozvoja slovenského knihovníctva na roky 2015 – 2020, /strategická oblasť č. 3/ priorita 3.4 opatrenie 3.4.1"/>
    <s v="Zvýšenie funkčnosti integrovaného evakuačného systému, 80%/objektov UKB"/>
    <x v="0"/>
    <s v="C Stroje, prístroje a zariadenia"/>
    <s v="C7 Zabezpečovacia technika"/>
    <s v="01 Investičný zámer"/>
    <x v="1"/>
    <s v="doplniť z preddefinovaného (vysvetlivky a rady)"/>
    <x v="0"/>
    <n v="1"/>
    <n v="16500"/>
    <n v="0"/>
    <n v="0"/>
    <n v="0"/>
    <n v="16500"/>
    <n v="0"/>
    <n v="0"/>
    <n v="0"/>
    <n v="0"/>
    <n v="0"/>
    <n v="0"/>
    <n v="0"/>
    <s v="-"/>
    <n v="0"/>
    <n v="0"/>
    <n v="0"/>
    <n v="0"/>
    <n v="0"/>
    <n v="0"/>
    <n v="0"/>
    <n v="0"/>
    <n v="0"/>
    <n v="0"/>
    <n v="0"/>
    <m/>
    <n v="1"/>
    <x v="0"/>
    <s v="C7"/>
    <n v="9"/>
    <n v="1"/>
    <n v="1"/>
    <n v="1"/>
    <n v="1"/>
    <n v="1"/>
    <n v="1"/>
    <n v="1"/>
    <n v="0"/>
    <n v="1"/>
    <n v="0"/>
    <n v="0"/>
    <n v="1"/>
    <n v="1"/>
    <n v="1"/>
    <n v="0"/>
  </r>
  <r>
    <s v="UKB"/>
    <s v="Univerzitná knižnica v Bratislave"/>
    <s v="UKB202106"/>
    <n v="12"/>
    <s v="Modernizácia WiFi siete pre používateľov UKB"/>
    <s v="UKB poskytuje vo svojich priestoroch pre používateľov bezdrôtové pripojenie prenosných zariadení do počítačovej siete prostredníctvom akademickej siete SANET. Jej súčasťou je tiež svetová roamingová služba EDUROAM, prostredníctvom ktorej môžu používatelia z participujúcich inštitúcií získavať prístup k sieti Internet v ktorejkoľvek hosťovskej inštitúcii, zapojenej do siete EDUROAM prostredníctvom svojich prístupových hesiel odkiaľkoľvek. Takýto spôsob pripojenia je pre používateľov UKB (v prevažnej miere z akademického prostredia z celej SR), viac ako výhodný a efektívny. Pre jej bezproblémové poskytovanie však UKB potrebuje disponovať kvalitným technickým vybavením. Požiadavky technického vybavenia: 10 ks access point (prístupových bodov), ktoré pokrývajú WiFi signálom priestory pre používateľov, pričom prístupové body musia spĺňať minimálne štandard bezdrôtovej komunikácie WiFi 5 (IEEE 802.11ac), poskytujúce vysokú dátovú priepustnosť na frekvenci 5 GHz a 2 ks controlerov na riadenie prístupových bodov."/>
    <s v="Cieľom je zabezpečiť kvalitné prevádzkovanie WiFI siete v priestoroch UKB."/>
    <s v="N/A"/>
    <s v="Stratégia rozvoja slovenského knihovníctva na roky 2015 – 2020, /strategická oblasť č. 3/ priorita 3.4 opatrenie 3.4.1"/>
    <s v="Zvýšenie počtu súčasne pripojených používateľov na 1 prístupový bod, 40/s"/>
    <x v="0"/>
    <s v="D IT infraštruktúra"/>
    <s v="D2 Zhodnotenie existujúceho špeciálneho HW/SW"/>
    <s v="01 Investičný zámer"/>
    <x v="1"/>
    <s v="doplniť z preddefinovaného (vysvetlivky a rady)"/>
    <x v="0"/>
    <n v="1"/>
    <n v="6000"/>
    <n v="0"/>
    <n v="0"/>
    <n v="0"/>
    <n v="6000"/>
    <n v="0"/>
    <n v="0"/>
    <n v="0"/>
    <n v="0"/>
    <n v="0"/>
    <n v="0"/>
    <n v="0"/>
    <s v="Na skvalitnenie WiFi siete je potrebný nákup 10 ks access point (prístupových bodov)."/>
    <n v="14000"/>
    <n v="0"/>
    <n v="14000"/>
    <n v="0"/>
    <n v="0"/>
    <n v="0"/>
    <n v="0"/>
    <n v="0"/>
    <n v="0"/>
    <n v="0"/>
    <n v="0"/>
    <m/>
    <n v="1"/>
    <x v="0"/>
    <s v="D2"/>
    <n v="9"/>
    <n v="1"/>
    <n v="1"/>
    <n v="1"/>
    <n v="1"/>
    <n v="1"/>
    <n v="1"/>
    <n v="1"/>
    <n v="0"/>
    <n v="1"/>
    <n v="0"/>
    <n v="0"/>
    <n v="1"/>
    <n v="1"/>
    <n v="1"/>
    <n v="0"/>
  </r>
  <r>
    <s v="UKB"/>
    <s v="Univerzitná knižnica v Bratislave"/>
    <s v="UKB202107"/>
    <n v="7"/>
    <s v="Konsolidácia hardvéru a softvéru Centrálneho dátového archívu UKB"/>
    <s v="Národný projekt Centrálny dátový archív (CDA) realizovala UKB v rámci Operačného programu Informatizácia spoločnosti prioritná os 2: Rozvoj pamäťových fondových inštitúcií a obnova ich národnej infraštruktúry (OPIS PO2). Projekt bol financovaný zo štrukturálnych fondov EÚ (ERDF/EFRR) a štátneho rozpočtu SR. Výsledkom riešenia projektu bol CDA, vybudovaný ako dlhodobé dôveryhodné úložisko digitálneho obsahu. CDA bol implementovaný v súlade s ISO štandardom STN ISO 14721:2014 (OAIS). CDA je tvorený dvomi navzájom geograficky vzdialenými lokalitami. V Bratislave je to lokalita CDA-A a v Martine lokalita CDA-B. Obe lokality fungujú autonómne a každá z nich dokáže plnohodnotne zastúpiť funkciu druhej v prípade poruchy alebo odstávky. Okrem dvoch aktívnych lokalít disponuje CDA aj pasívnym skladom archivačných médií v lokalite CDA-C, ktorá sa nachádza v Bratislave. Uvedené riešenie garantuje vysokú bezpečnosť a dostupnosť uložených dát. Infraštruktúra CDA je po deviatich rokoch od jej inštalácie morálne a fyzicky zastaraná, pričom vyžaduje neprimerané množstvo finančných prostriedkov na jej prevádzku. Požiadavky na páskovú knižnicu (archív): náhrada TS3500 za TS4500 (HW), dokúpenie TS1150/E08 drive (5ks/lokalitu) (HW), inštalácia a konfigurácia onsite (I&amp;C). Požiadavky na servery: 2 x server Intel/AMD min. 32Cores/128GB RAM (HW), 2 x server Intel/AMD min. 16Cores/64GB RAM (HW), 4 x REDHAT Linux OS (SW), TSM / IBM Spectrum Protect (SW), GPFS / IBM Spectrum Scale (SW), Customizácia, konfigurácia JAVA app CDA (I&amp;C), inštalácia a konfigurácia onsite (I&amp;C). Požiadavky na diskové pole: 4 x kontroler + 4 ks expanzné police, FC 16 Gbps, vrátane SW a supportu (HW), inštalácia a konfigurácia onsite (I&amp;C). Požiadavky na NON IKT systémy: motorgenerátor s výkonom 256 kW, UPS s celkovým výkonom 256 kW, kompletný systém chladenia pre CDA UKB. "/>
    <s v="Konsolidácia infraštruktúry Centrálneho dátového archívu UKB s cieľom znížiť náklady na jeho prevádzku."/>
    <s v="Alternatíva 3 - konsolidácia kompletnej infraštruktúry CDA (2381000€)_x000a_Alternatíva 2 - konsolidácia bez rozširovania (181820€)_x000a_Alternatíva 1 - konsolidáacia bez rozširovania a obmedzenie NON IKT (171820€)"/>
    <s v="Stratégia rozvoja slovenského knihovníctva na roky 2015 – 2020, /strategická oblasť č. 2/  priorita 2.3 opatrenie 2.3.1"/>
    <s v="Zníženie prevádzkových nákladov Centrálneho dátového archívu UKB, 276 211/rok"/>
    <x v="0"/>
    <s v="D IT infraštruktúra"/>
    <s v="D2 Zhodnotenie existujúceho špeciálneho HW/SW"/>
    <s v="01 Investičný zámer"/>
    <x v="1"/>
    <s v="doplniť z preddefinovaného (vysvetlivky a rady)"/>
    <x v="0"/>
    <n v="1"/>
    <n v="2381000"/>
    <n v="0"/>
    <n v="0"/>
    <n v="0"/>
    <n v="1198400"/>
    <n v="1182600"/>
    <n v="0"/>
    <n v="0"/>
    <n v="0"/>
    <n v="0"/>
    <n v="0"/>
    <n v="0"/>
    <s v="-"/>
    <n v="0"/>
    <n v="0"/>
    <n v="0"/>
    <n v="0"/>
    <n v="0"/>
    <n v="0"/>
    <n v="0"/>
    <n v="0"/>
    <n v="0"/>
    <n v="0"/>
    <n v="0"/>
    <m/>
    <n v="0"/>
    <x v="1"/>
    <s v="D2"/>
    <n v="9"/>
    <n v="1"/>
    <n v="1"/>
    <n v="1"/>
    <n v="1"/>
    <n v="1"/>
    <n v="1"/>
    <n v="0"/>
    <n v="1"/>
    <n v="1"/>
    <n v="0"/>
    <n v="0"/>
    <n v="1"/>
    <n v="1"/>
    <n v="1"/>
    <n v="0"/>
  </r>
  <r>
    <s v="UKB"/>
    <s v="Univerzitná knižnica v Bratislave"/>
    <s v="UKB202108"/>
    <n v="8"/>
    <s v="Optický switch pre Depozit digitálnych prameňov UKB"/>
    <s v="Komponet je potrebný pre odčlenenie Digitálnych prameňov od proxy servera UKB. Bude slúžiť pre urýchlenie a jednoduchšiu komunikáciu v oblasti sieťových služieb, vytvorenie vlastnej siete pre Digitálne pramene, zapojenie a správu pre prezeranie archívu Digitálnych prameňov (typu klient-server) pomocou bádateľských PC v bádateľni a zrýchlenie služieb. Jedná sa o prepínač (switch) vyššej priepustnosti, konfigurovaný a využívaný v spolupráci s UKB. Po odčlenení a získaní novej komunikačnej úrovne v oblasti sieťových služieb bude možná rýchlejšia komunikácia. Požiadavky na switch: 2 x 10 G SFP+, IP Lite, 10/100/1000 Ethernet Interfaces (24 portov)"/>
    <s v="Cieľom je vytvoriť vlastnú sieť pre Digitálne pramene a zrýchliť sieťové služby."/>
    <s v="N/A"/>
    <s v="Stratégia rozvoja slovenského knihovníctva na roky 2015 – 2020, /strategická oblasť č. 2/ priorita 2.3 opatrenie 2.3.1"/>
    <s v="Zvýšenie prenosovej rýchlosti, 900 Mb/s "/>
    <x v="0"/>
    <s v="D IT infraštruktúra"/>
    <s v="D3 Obstaranie novej IT funkcionality"/>
    <s v="01 Investičný zámer"/>
    <x v="1"/>
    <s v="doplniť z preddefinovaného (vysvetlivky a rady)"/>
    <x v="0"/>
    <n v="1"/>
    <n v="5000"/>
    <n v="0"/>
    <n v="0"/>
    <n v="0"/>
    <n v="5000"/>
    <n v="0"/>
    <n v="0"/>
    <n v="0"/>
    <n v="0"/>
    <n v="0"/>
    <n v="0"/>
    <n v="0"/>
    <s v="-"/>
    <n v="0"/>
    <n v="0"/>
    <n v="0"/>
    <n v="0"/>
    <n v="0"/>
    <n v="0"/>
    <n v="0"/>
    <n v="0"/>
    <n v="0"/>
    <n v="0"/>
    <n v="0"/>
    <m/>
    <n v="1"/>
    <x v="0"/>
    <s v="D3"/>
    <n v="9"/>
    <n v="1"/>
    <n v="1"/>
    <n v="1"/>
    <n v="1"/>
    <n v="1"/>
    <n v="1"/>
    <n v="1"/>
    <n v="0"/>
    <n v="1"/>
    <n v="0"/>
    <n v="0"/>
    <n v="1"/>
    <n v="1"/>
    <n v="1"/>
    <n v="0"/>
  </r>
  <r>
    <s v="UKB"/>
    <s v="Univerzitná knižnica v Bratislave"/>
    <s v="UKB202109"/>
    <n v="9"/>
    <s v="Modernizácia bezpečnostných brán UKB"/>
    <s v="Úlohou UKB je v zmysle knižničného zákona č. 126/2015 Z. z. poskytovať knižnično-informačné služby používateľom zamerané na rozvoj vedy, techniky, výskumu, inovácií, kultúry a vzdelávania. Z uvedeného dôvodu UKB sprístupňuje svojim používateľom svoje rozsiahle (aj vzácne) knižničné fondy, ktoré si na druhej strane vyžadujú potrebnú ochranu. Pri vstupe do verejných priestorov knižnice prechádzajú používatelia turniketmi a bezpečnostnými bránami. Rovnako vstup do knižnice v budove na Klariskej ul., je vybavený bezpečnostnou bránou. Vstupné bezpečnostné brány využíva knižnica od jej znovuotvorenia po komplexnej rekonštrukcii budov UKB v roku 2005. Bezpečnostné brány reagujú na aktívne elektromagnetické prvky, ktorými sú aktuálne označované dokumenty vo fonde knižnice, za účelom ich ochrany pred odcudzením. Tieto zariadenia však v súčasnosti nepodporujú ochranu fondu novými, resp. progresívnymi technológiami, napr. čipmi RFID. Knižnica plánuje rozšíriť  označovanie fondu kníh RFID čipmi, čím nadviaže, na už takto označený fond kníh vo voľnom výbere (cca 40 tis. knižničných jednotiek). Aby bolo možné plne využívať možnosti RFID čipov pre ochranu dokumentov, je potrebná modernizácia, resp. výmena bezpečnostných vstupných brán. Nové brány zvýšia aktuálnu ochranu kníh a súčasne prispejú k modernizácii služieb knižnice aj zvýšenej ochrany knižničného fondu. Zároveň umožnia vstup používateľom UKB aj cez nový samostatný vchod priamo z ulice na adrese Klariská 1, ktorý umožňuje jednoduchší a priamy prístup do historickej Lisztovej záhrady, ktorá vo vyhradených mesiacoch plní funkciu letnej čitárne a slúži na organizáciu rôznych kultúrnych podujatí nielen pre používateľov knižnice, ale aj pre širokú verejnosť. Aby bolo možné tento vstup sprístupniť a súčasne primerane chrániť fond knižnice, je nevyhnutné, aby aj tento vstup bol vybavený vstupnou bezpečnostnou bránou. Požiadavky na bezpečnostnú bránu: max. vzdialenosť brán od seba min. 160cm, spolupráca min.7 brán v spriahnutom režime, možnosť ovládania dverí, alebo turniketu v prípade alarmu, spĺňa normu ISO 15693."/>
    <s v="Cieľom je zvýšenie ochrany knižničného fondu a modernizácia vstupných bezpečnostných brán v súlade s progresívnymi technológiami (RFID)."/>
    <s v="N/A"/>
    <s v="Stratégia rozvoja slovenského knihovníctva na roky 2015 – 2020, /strategická oblasť č. 2/ priorita 2.3 opatrenie 2.3.1"/>
    <s v="Zvýšenie počtu kontrolovaných vchodov, 1/rok"/>
    <x v="0"/>
    <s v="D IT infraštruktúra"/>
    <s v="D2 Zhodnotenie existujúceho špeciálneho HW/SW"/>
    <s v="01 Investičný zámer"/>
    <x v="1"/>
    <s v="doplniť z preddefinovaného (vysvetlivky a rady)"/>
    <x v="0"/>
    <n v="1"/>
    <n v="50000"/>
    <n v="0"/>
    <n v="0"/>
    <n v="0"/>
    <n v="50000"/>
    <n v="0"/>
    <n v="0"/>
    <n v="0"/>
    <n v="0"/>
    <n v="0"/>
    <n v="0"/>
    <n v="0"/>
    <s v="-"/>
    <n v="0"/>
    <n v="0"/>
    <n v="0"/>
    <n v="0"/>
    <n v="0"/>
    <n v="0"/>
    <n v="0"/>
    <n v="0"/>
    <n v="0"/>
    <n v="0"/>
    <n v="0"/>
    <m/>
    <n v="1"/>
    <x v="0"/>
    <s v="D2"/>
    <n v="9"/>
    <n v="1"/>
    <n v="1"/>
    <n v="1"/>
    <n v="1"/>
    <n v="1"/>
    <n v="1"/>
    <n v="1"/>
    <n v="0"/>
    <n v="1"/>
    <n v="0"/>
    <n v="0"/>
    <n v="1"/>
    <n v="1"/>
    <n v="1"/>
    <n v="0"/>
  </r>
  <r>
    <s v="SND"/>
    <s v="Slovenské národné divadlo"/>
    <s v="SND202108"/>
    <m/>
    <s v="Rekonštrukcia scénického osvetlenia  v sálach a skúšobniach Opery a Baletu v Novej budove SND"/>
    <s v="Nevyhnutná modernizácia a upgrade zariadení scénického osvetlenia , prechod na LED technológie, obstaranie nových vizuálnych technológií 4K ultra HD LED steny,"/>
    <s v="Zabezpečiť bezporuchovú prevádzku, technologicky umožniť umeleckú tvorbu porovnateľnú minimálne s európskym štandardom a tým umožniť medzinárodnú spoluprácu na nových projektoch + energetická optimalizácia (LED technológie)"/>
    <m/>
    <s v="Zákon č. 385/1997 Z.z. o Slov.národnom divadle, §2"/>
    <s v="KPI nie je možné kvantifikovať"/>
    <x v="1"/>
    <s v="C Stroje, prístroje a zariadenia"/>
    <s v="C2 Osvetľovacia technika"/>
    <s v="01 Investičný zámer"/>
    <x v="1"/>
    <s v="doplniť z preddefinovaného (vysvetlivky a rady)"/>
    <x v="0"/>
    <n v="1"/>
    <n v="3500000"/>
    <n v="0"/>
    <n v="0"/>
    <n v="0"/>
    <n v="3500000"/>
    <n v="0"/>
    <n v="0"/>
    <n v="0"/>
    <n v="0"/>
    <n v="0"/>
    <n v="0"/>
    <n v="0"/>
    <s v="-"/>
    <n v="0"/>
    <n v="0"/>
    <n v="0"/>
    <n v="0"/>
    <n v="0"/>
    <n v="0"/>
    <n v="0"/>
    <n v="0"/>
    <n v="0"/>
    <n v="0"/>
    <n v="0"/>
    <m/>
    <n v="0"/>
    <x v="1"/>
    <s v="C2"/>
    <n v="7"/>
    <n v="1"/>
    <n v="1"/>
    <n v="1"/>
    <n v="0"/>
    <n v="1"/>
    <n v="0"/>
    <n v="0"/>
    <n v="0"/>
    <n v="1"/>
    <n v="0"/>
    <n v="1"/>
    <n v="0"/>
    <n v="1"/>
    <n v="1"/>
    <n v="0"/>
  </r>
  <r>
    <s v="SND"/>
    <s v="Slovenské národné divadlo"/>
    <s v="SND202109"/>
    <m/>
    <s v="Rekonštrukcia scénického osvetlenia v sálach a v skúšobniach Činohry  v Novej budove SND - Veľká sála, Štúdio, Modrý salón"/>
    <s v="Nevyhnutná modernizácia a upgrade zariadení scénického osvetlenia a videozariadení, prechod na LED technológie,  "/>
    <s v="Zabezpečiť bezporuchovú prevádzku, technologicky umožniť umeleckú tvorbu porovnateľnú minimálne s európskym štandardom a tým umožniť medzinárodnú spoluprácu na nových projektoch + energetická optimalizácia (LED technológie)"/>
    <m/>
    <s v="Zákon č. 385/1997 Z.z. o Slov.národnom divadle, §2"/>
    <s v="KPI nie je možné kvantifikovať"/>
    <x v="1"/>
    <s v="C Stroje, prístroje a zariadenia"/>
    <s v="C2 Osvetľovacia technika"/>
    <s v="01 Investičný zámer"/>
    <x v="1"/>
    <s v="doplniť z preddefinovaného (vysvetlivky a rady)"/>
    <x v="0"/>
    <n v="1"/>
    <n v="3500000"/>
    <n v="0"/>
    <n v="0"/>
    <n v="0"/>
    <n v="0"/>
    <n v="3500000"/>
    <n v="0"/>
    <n v="0"/>
    <n v="0"/>
    <n v="0"/>
    <n v="0"/>
    <n v="0"/>
    <s v="-"/>
    <n v="0"/>
    <n v="0"/>
    <n v="0"/>
    <n v="0"/>
    <n v="0"/>
    <n v="0"/>
    <n v="0"/>
    <n v="0"/>
    <n v="0"/>
    <n v="0"/>
    <n v="0"/>
    <m/>
    <n v="0"/>
    <x v="1"/>
    <s v="C2"/>
    <n v="7"/>
    <n v="1"/>
    <n v="1"/>
    <n v="1"/>
    <n v="0"/>
    <n v="1"/>
    <n v="0"/>
    <n v="0"/>
    <n v="0"/>
    <n v="1"/>
    <n v="0"/>
    <n v="1"/>
    <n v="0"/>
    <n v="1"/>
    <n v="1"/>
    <n v="0"/>
  </r>
  <r>
    <s v="SND"/>
    <s v="Slovenské národné divadlo"/>
    <s v="SND202110"/>
    <n v="1"/>
    <s v="Rekonštrukcia scénických zariadení v sále Štúdia v Novej budove SND"/>
    <s v="Nevyhnutná rekonštrukcia riadiaceho systému scénických zariadení v sale ŠTÚDIA - úprava scénických zariadení vyhovujúca bezpečnostnej norme SIL3, obstaranie mobilného praktikáblového fundusu javísk ako súčasti scénických zariadení"/>
    <s v="Zabezpečiť bezporuchovú prevádzku, technologicky umožniť umeleckú tvorbu porovnateľnú minimálne s európskym štandardom a tým umožniť medzinárodnú spoluprácu na nových projektoch"/>
    <s v="N/A"/>
    <s v="Zákon č. 385/1997 Z.z. o Slov.národnom divadle, §2"/>
    <s v="KPI nie je možné kvantifikovať"/>
    <x v="1"/>
    <s v="C Stroje, prístroje a zariadenia"/>
    <s v="C1 Javisková technika"/>
    <s v="01 Investičný zámer"/>
    <x v="1"/>
    <s v="doplniť z preddefinovaného (vysvetlivky a rady)"/>
    <x v="0"/>
    <n v="1"/>
    <n v="460000"/>
    <n v="0"/>
    <n v="0"/>
    <n v="0"/>
    <n v="460000"/>
    <n v="0"/>
    <n v="0"/>
    <n v="0"/>
    <n v="0"/>
    <n v="0"/>
    <n v="0"/>
    <n v="0"/>
    <s v="-"/>
    <n v="0"/>
    <n v="0"/>
    <n v="0"/>
    <n v="0"/>
    <n v="0"/>
    <n v="0"/>
    <n v="0"/>
    <n v="0"/>
    <n v="0"/>
    <n v="0"/>
    <n v="0"/>
    <m/>
    <n v="0"/>
    <x v="0"/>
    <s v="C1"/>
    <n v="9"/>
    <n v="1"/>
    <n v="1"/>
    <n v="1"/>
    <n v="1"/>
    <n v="1"/>
    <n v="1"/>
    <n v="1"/>
    <n v="0"/>
    <n v="1"/>
    <n v="0"/>
    <n v="1"/>
    <n v="0"/>
    <n v="1"/>
    <n v="1"/>
    <n v="0"/>
  </r>
  <r>
    <s v="SND"/>
    <s v="Slovenské národné divadlo"/>
    <s v="SND202111"/>
    <m/>
    <s v="Rekonštrukcia scénických zariadení v sále a v skúšobniach Opery a Baletu  v Novej budove SND"/>
    <s v="Pokračovanie rekonštrukcie riadiaceho systému scénických zariadení v sale OPERY a BALETU, úprava scénických zariadení vyhovujúca bezpečnostnej norme SIL3, obstaranie mobilného praktikáblového fundusu javísk ako súčasti scénických zariadení, výmena výdrevy javiska OPERY a BALETU"/>
    <s v="Zabezpečiť bezporuchovú prevádzku, technologicky umožniť umeleckú tvorbu porovnateľnú minimálne s európskym štandardom a tým umožniť medzinárodnú spoluprácu na nových projektoch"/>
    <s v="N/A"/>
    <s v="Zákon č. 385/1997 Z.z. o Slov.národnom divadle, §2"/>
    <s v="KPI nie je možné kvantifikovať"/>
    <x v="1"/>
    <s v="C Stroje, prístroje a zariadenia"/>
    <s v="C1 Javisková technika"/>
    <s v="01 Investičný zámer"/>
    <x v="1"/>
    <s v="doplniť z preddefinovaného (vysvetlivky a rady)"/>
    <x v="0"/>
    <n v="1"/>
    <n v="210000"/>
    <n v="0"/>
    <n v="0"/>
    <n v="0"/>
    <n v="210000"/>
    <n v="0"/>
    <n v="0"/>
    <n v="0"/>
    <n v="0"/>
    <n v="0"/>
    <n v="0"/>
    <n v="0"/>
    <s v="-"/>
    <n v="0"/>
    <n v="0"/>
    <n v="0"/>
    <n v="0"/>
    <n v="0"/>
    <n v="0"/>
    <n v="0"/>
    <n v="0"/>
    <n v="0"/>
    <n v="0"/>
    <n v="0"/>
    <m/>
    <n v="0"/>
    <x v="0"/>
    <s v="C1"/>
    <n v="8"/>
    <n v="1"/>
    <n v="1"/>
    <n v="1"/>
    <n v="0"/>
    <n v="1"/>
    <n v="1"/>
    <n v="1"/>
    <n v="0"/>
    <n v="1"/>
    <n v="0"/>
    <n v="1"/>
    <n v="0"/>
    <n v="1"/>
    <n v="1"/>
    <n v="0"/>
  </r>
  <r>
    <s v="SND"/>
    <s v="Slovenské národné divadlo"/>
    <s v="SND202112"/>
    <n v="1"/>
    <s v="Rekonštrukcia scénických zariadení v sále a v skúšobniach Činohry v Novej budove SND"/>
    <s v="Nevyhnutná rekonštrukcia riadiaceho systému scénických zariadení v sále ČINOHRY - úprava scénických zariadení vyhovujúca bezpečnostnej norme SIL3, obstaranie mobilného praktikáblového fundusu javísk ako súčasti scénických zariadení"/>
    <s v="Zabezpečiť bezporuchovú prevádzku, technologicky umožniť umeleckú tvorbu porovnateľnú minimálne s európskym štandardom a tým umožniť medzinárodnú spoluprácu na nových projektoch"/>
    <m/>
    <s v="Zákon č. 385/1997 Z.z. o Slov.národnom divadle, §2"/>
    <s v="KPI nie je možné kvantifikovať"/>
    <x v="1"/>
    <s v="C Stroje, prístroje a zariadenia"/>
    <s v="C1 Javisková technika"/>
    <s v="01 Investičný zámer"/>
    <x v="1"/>
    <s v="doplniť z preddefinovaného (vysvetlivky a rady)"/>
    <x v="0"/>
    <n v="1"/>
    <n v="1368000"/>
    <n v="0"/>
    <n v="0"/>
    <n v="0"/>
    <n v="0"/>
    <n v="1368000"/>
    <n v="0"/>
    <n v="0"/>
    <n v="0"/>
    <n v="0"/>
    <n v="0"/>
    <n v="0"/>
    <s v="-"/>
    <n v="0"/>
    <n v="0"/>
    <n v="0"/>
    <n v="0"/>
    <n v="0"/>
    <n v="0"/>
    <n v="0"/>
    <n v="0"/>
    <n v="0"/>
    <n v="0"/>
    <n v="0"/>
    <m/>
    <n v="0"/>
    <x v="1"/>
    <s v="C1"/>
    <n v="8"/>
    <n v="1"/>
    <n v="1"/>
    <n v="1"/>
    <n v="1"/>
    <n v="1"/>
    <n v="0"/>
    <n v="0"/>
    <n v="0"/>
    <n v="1"/>
    <n v="0"/>
    <n v="1"/>
    <n v="0"/>
    <n v="1"/>
    <n v="1"/>
    <n v="0"/>
  </r>
  <r>
    <s v="SND"/>
    <s v="Slovenské národné divadlo"/>
    <s v="SND202113"/>
    <m/>
    <s v="Decentralizácia vzduchotechniky v NB SND"/>
    <s v="Prerobenie systému kúrenia a klimatizácie v NB SND - zabezpečenie splnenia noriem energetických auditov."/>
    <s v="Úpora prevádzkových nákladov - decentralizáciou vzduchotechniky v NB SND zabezpečiť efektívne ovládanie/ selektovanie ochadzovania/vykurovania priestorov v Novej budove SND."/>
    <s v="N/A"/>
    <s v="Zákon č. 278/1993 Z.z. o správe majetku štátu, §3 ods. 2; Zákon č. 385/1997 Z.z. o Slov.národnom divadle, §4 ods. 3_x000a_"/>
    <s v="KPI bude definované po vykonaní energetického auditu v roku 2022"/>
    <x v="0"/>
    <s v="C Stroje, prístroje a zariadenia"/>
    <s v="C6 Vzduchotechnika"/>
    <s v="01 Investičný zámer"/>
    <x v="1"/>
    <s v="doplniť z preddefinovaného (vysvetlivky a rady)"/>
    <x v="0"/>
    <n v="1"/>
    <n v="300000"/>
    <n v="0"/>
    <n v="0"/>
    <n v="0"/>
    <n v="300000"/>
    <n v="0"/>
    <n v="0"/>
    <n v="0"/>
    <n v="0"/>
    <n v="0"/>
    <n v="0"/>
    <n v="0"/>
    <s v="-"/>
    <n v="0"/>
    <n v="0"/>
    <n v="0"/>
    <n v="0"/>
    <n v="0"/>
    <n v="0"/>
    <n v="0"/>
    <n v="0"/>
    <n v="0"/>
    <n v="0"/>
    <n v="0"/>
    <m/>
    <n v="0"/>
    <x v="0"/>
    <s v="C6"/>
    <n v="8"/>
    <n v="1"/>
    <n v="1"/>
    <n v="1"/>
    <n v="0"/>
    <n v="1"/>
    <n v="1"/>
    <n v="1"/>
    <n v="0"/>
    <n v="1"/>
    <n v="0"/>
    <n v="0"/>
    <n v="1"/>
    <n v="1"/>
    <n v="1"/>
    <n v="0"/>
  </r>
  <r>
    <s v="ŠFK"/>
    <s v="Štátna filharmónia Košice"/>
    <s v="ŠFK202104"/>
    <n v="11"/>
    <s v="Rekonštrukcia a vybavenie Malej sály v Dome umenia"/>
    <s v="Nevyhnutná rekonštrukcia Malej sály Domu umenia. Mala koncertná sála bude slúžiť na prezentáciu nových foriem umenia a práce s publikom. Bude vybavená novým pódiom, variabilným auditóriom, svetelným, zvukovým a projekčným systémom.  Súčasťou rekonštrukcie bude vybudovanie audiovizuálneho centra pre nahrávanie aj následnú on-line prezentáciu. Taktiež bude vybudovanie bezbariérový prístup.  "/>
    <s v="Cieľom je pripraviť moderný multifunkčný priestor pre kultúru a vybudovať audiovizuálne centrum. "/>
    <m/>
    <s v="Zriaďovacia listina ŠFK, Čl. 1 ods. 1 písm. d); Stratégia rozvoja kreatívneho priemyslu v Slovenskej republike, priorita č. 1 opatrenie 1.1."/>
    <s v="1. počet koncertov ŠfK: 20/rok_x000a_2. návštevníci koncertov ŠfK: 2000/rok_x000a_3. spracovanie audiovizuálnych nahrávok: 10/rok_x000a_4. prenájom priestorov: 100/rok_x000a_5. účastníci podujatí celkom: 10000/rok _x000a_6. príjem z prenájmov: 18000 Eur/rok_x000a_7. príjem zo vstupného: 15000 Eur/rok"/>
    <x v="0"/>
    <s v="B Rekonštrukcia nehnuteľnosti"/>
    <s v="B3 Stavebná rekonštrukcia priestorov"/>
    <s v="01 Investičný zámer"/>
    <x v="1"/>
    <s v="doplniť z preddefinovaného (vysvetlivky a rady)"/>
    <x v="0"/>
    <n v="1"/>
    <n v="1335000"/>
    <n v="35000"/>
    <n v="0"/>
    <n v="0"/>
    <n v="0"/>
    <n v="35000"/>
    <n v="500000"/>
    <n v="800000"/>
    <n v="0"/>
    <n v="0"/>
    <n v="0"/>
    <n v="0"/>
    <s v="-"/>
    <n v="50000"/>
    <n v="0"/>
    <n v="0"/>
    <n v="50000"/>
    <n v="0"/>
    <n v="0"/>
    <n v="0"/>
    <n v="0"/>
    <n v="0"/>
    <n v="0"/>
    <n v="0"/>
    <s v="kombinované financovanie: 97% zo štátneho rozpočtu, 3% z vlastných zdrojov"/>
    <n v="0"/>
    <x v="1"/>
    <s v="B3"/>
    <n v="8"/>
    <n v="1"/>
    <n v="1"/>
    <n v="1"/>
    <n v="1"/>
    <n v="1"/>
    <n v="0"/>
    <n v="0"/>
    <n v="0"/>
    <n v="1"/>
    <n v="0"/>
    <n v="0"/>
    <n v="1"/>
    <n v="1"/>
    <n v="1"/>
    <n v="0"/>
  </r>
  <r>
    <s v="ŠFK"/>
    <s v="Štátna filharmónia Košice"/>
    <s v="ŠFK202105"/>
    <n v="5"/>
    <s v="Nákup hudobných nástrojov - veľké a malé koncertné krídlo"/>
    <s v="Nákup veľkého a malého koncertného krídla značky Steinway."/>
    <s v="Cieľom je zabezpečiť výmenu koncertného klavíra vo veľkej koncertnej sále. Novým klavírom (malé koncertné krídlo) zabezpečiť možnosť realizovať komorné koncerty v Malej sále DU."/>
    <s v="N/A"/>
    <s v="Zriaďovacia listina ŠFK, Čl. 1 ods. 1"/>
    <s v="1. počet koncertov: 30/rok_x000a_2. návštevníci koncertov: 5000/rok_x000a_3. príjem zo vstupného/prenájmu: 13000 Eur/rok"/>
    <x v="1"/>
    <s v="E Umelecké akvizície a licencie"/>
    <s v="E1 Nákup hudobných nástrojov"/>
    <s v="01 Investičný zámer"/>
    <x v="1"/>
    <s v="doplniť z preddefinovaného (vysvetlivky a rady)"/>
    <x v="0"/>
    <n v="1"/>
    <n v="400000"/>
    <n v="0"/>
    <n v="0"/>
    <n v="0"/>
    <n v="220000"/>
    <n v="180000"/>
    <n v="0"/>
    <n v="0"/>
    <n v="0"/>
    <n v="0"/>
    <n v="0"/>
    <n v="0"/>
    <s v="-"/>
    <n v="0"/>
    <n v="0"/>
    <n v="0"/>
    <n v="0"/>
    <n v="0"/>
    <n v="0"/>
    <n v="0"/>
    <n v="0"/>
    <n v="0"/>
    <n v="0"/>
    <n v="0"/>
    <m/>
    <n v="0"/>
    <x v="0"/>
    <s v="E1"/>
    <n v="9"/>
    <n v="1"/>
    <n v="1"/>
    <n v="1"/>
    <n v="1"/>
    <n v="1"/>
    <n v="1"/>
    <n v="1"/>
    <n v="0"/>
    <n v="1"/>
    <n v="0"/>
    <n v="1"/>
    <n v="0"/>
    <n v="1"/>
    <n v="1"/>
    <n v="0"/>
  </r>
  <r>
    <s v="SND"/>
    <s v="Slovenské národné divadlo"/>
    <s v="SND202114"/>
    <m/>
    <s v="Rekonštrukcia stavebnej akustiky skúšobného javiska a skúšobne orchestra"/>
    <s v="Stavebné úpravy priestorov skúšobného javiska a skúšobne orchestra v NB SND."/>
    <s v="Skvalitnenie priestorovej akustiky."/>
    <s v="N/A"/>
    <s v="Zákon č. 385/1997 Z.z. o Slov.národnom divadle, §2"/>
    <s v="momentálne nedisponujeme kvantifikovaným KPI"/>
    <x v="0"/>
    <s v="B Rekonštrukcia nehnuteľnosti"/>
    <s v="B3 Stavebná rekonštrukcia priestorov"/>
    <s v="01 Investičný zámer"/>
    <x v="1"/>
    <s v="doplniť z preddefinovaného (vysvetlivky a rady)"/>
    <x v="0"/>
    <n v="1"/>
    <n v="200000"/>
    <n v="0"/>
    <n v="0"/>
    <n v="0"/>
    <n v="200000"/>
    <n v="0"/>
    <n v="0"/>
    <n v="0"/>
    <n v="0"/>
    <n v="0"/>
    <n v="0"/>
    <n v="0"/>
    <s v="-"/>
    <n v="0"/>
    <n v="0"/>
    <n v="0"/>
    <n v="0"/>
    <n v="0"/>
    <n v="0"/>
    <n v="0"/>
    <n v="0"/>
    <n v="0"/>
    <n v="0"/>
    <n v="0"/>
    <m/>
    <n v="0"/>
    <x v="0"/>
    <s v="B3"/>
    <n v="8"/>
    <n v="1"/>
    <n v="1"/>
    <n v="1"/>
    <n v="0"/>
    <n v="1"/>
    <n v="1"/>
    <n v="1"/>
    <n v="0"/>
    <n v="1"/>
    <n v="0"/>
    <n v="0"/>
    <n v="1"/>
    <n v="1"/>
    <n v="1"/>
    <n v="0"/>
  </r>
  <r>
    <s v="SND"/>
    <s v="Slovenské národné divadlo"/>
    <s v="SND202115"/>
    <n v="1"/>
    <s v="Rekonštrukcia trafostanice NB SND "/>
    <s v="Komplexná výmena odpájačov vysokého napäťia (VN) - prechod z manuálnych odpínačov na diaľkovo riadené + odstánenie havarujného stavu - merania prúdu do riadiaceho systému na jednom z dvoch prívodov VN do Novej budovy SND.  Z dvoch prívodov je v súčasnosti funkčný iba jeden, t.z. prevádzkujeme budovu bez záložného prívodu VN. V prípade poruchy stávajúceho funkčného prívodu nastane odstavenie budovy a tým dôjde k následkom na technických a technologických zariadeniach (nenávratne sú v ohrození najmä scénické zariadenia)"/>
    <s v="Zabzepečnie prívodu vysokého napätia do Novej budovy SND z dvoch stávajúcich prívodov - zabránenie dlhodobým výpadkom vysokého napätia. V prípade poruchy bude možné odstaviť lokálne časti trafostanice."/>
    <s v="N/A"/>
    <s v="Zákon č. 278/1993 Z.z. o správe majetku štátu, §3 ods. 2; Zákon č. 385/1997 Z.z. o Slov.národnom divadle, §4 ods. 3_x000a_"/>
    <s v="KPI nie je možné kvantifikovať"/>
    <x v="2"/>
    <s v="0 Odstránenie havarijného stavu"/>
    <s v="0 Odstránenie havarijného stavu"/>
    <s v="01 Investičný zámer"/>
    <x v="1"/>
    <s v="doplniť z preddefinovaného (vysvetlivky a rady)"/>
    <x v="0"/>
    <n v="1"/>
    <n v="150000"/>
    <n v="0"/>
    <n v="0"/>
    <n v="150000"/>
    <n v="0"/>
    <n v="0"/>
    <n v="0"/>
    <n v="0"/>
    <n v="0"/>
    <n v="0"/>
    <n v="0"/>
    <n v="0"/>
    <s v="-"/>
    <n v="0"/>
    <n v="0"/>
    <n v="0"/>
    <n v="0"/>
    <n v="0"/>
    <n v="0"/>
    <n v="0"/>
    <n v="0"/>
    <n v="0"/>
    <n v="0"/>
    <n v="0"/>
    <m/>
    <n v="0"/>
    <x v="0"/>
    <s v="0"/>
    <n v="9"/>
    <n v="1"/>
    <n v="1"/>
    <n v="1"/>
    <n v="1"/>
    <n v="1"/>
    <n v="1"/>
    <n v="1"/>
    <n v="0"/>
    <n v="1"/>
    <n v="1"/>
    <n v="0"/>
    <n v="0"/>
    <n v="1"/>
    <n v="1"/>
    <n v="0"/>
  </r>
  <r>
    <s v="SND"/>
    <s v="Slovenské národné divadlo"/>
    <s v="SND202116"/>
    <m/>
    <s v="Rekonštrukcia rozvodov teplej úžitkovej vody v NB SND"/>
    <s v="Výmena rozvodov a regulácie TÚV v NB SND."/>
    <s v="Zabezpečenie optimálnej distribúcie teplej úžitkovej vody."/>
    <s v="N/A"/>
    <s v="Nariadenie vlády č. 391/2006 Z. z. Nariadenie vlády Slovenskej republiky o minimálnych bezpečnostných a zdravotných požiadavkách na pracovisko"/>
    <s v="KPI nie je možné kvantifikovať"/>
    <x v="0"/>
    <s v="B Rekonštrukcia nehnuteľnosti"/>
    <s v="B3 Stavebná rekonštrukcia priestorov"/>
    <s v="01 Investičný zámer"/>
    <x v="1"/>
    <s v="doplniť z preddefinovaného (vysvetlivky a rady)"/>
    <x v="0"/>
    <n v="1"/>
    <n v="100000"/>
    <n v="0"/>
    <n v="0"/>
    <n v="0"/>
    <n v="0"/>
    <n v="100000"/>
    <n v="0"/>
    <n v="0"/>
    <n v="0"/>
    <n v="0"/>
    <n v="0"/>
    <n v="0"/>
    <s v="-"/>
    <n v="0"/>
    <n v="0"/>
    <n v="0"/>
    <n v="0"/>
    <n v="0"/>
    <n v="0"/>
    <n v="0"/>
    <n v="0"/>
    <n v="0"/>
    <n v="0"/>
    <n v="0"/>
    <m/>
    <n v="0"/>
    <x v="0"/>
    <s v="B3"/>
    <n v="8"/>
    <n v="1"/>
    <n v="1"/>
    <n v="1"/>
    <n v="0"/>
    <n v="1"/>
    <n v="1"/>
    <n v="1"/>
    <n v="0"/>
    <n v="1"/>
    <n v="0"/>
    <n v="0"/>
    <n v="1"/>
    <n v="1"/>
    <n v="1"/>
    <n v="0"/>
  </r>
  <r>
    <s v="SND"/>
    <s v="Slovenské národné divadlo"/>
    <s v="SND202117"/>
    <m/>
    <s v="Čiastočná rekonštrukcia chaty SND v Liptovskom Jáne"/>
    <s v="Zateplenie strešnej konštruckie a úprava vnútorných priestorov (dobudovanie sociálnych zariadení)"/>
    <s v="Úspora nákladov na vykurovanie a zabezpečenie hygienických štandardov pre ubytovaných."/>
    <s v="N/A"/>
    <s v="Zákon č. 278/1993 Z.z. o správe majetku štátu, §3 ods. 2; Zákon č. 385/1997 Z.z. o Slov.národnom divadle, §4 ods. 3_x000a_"/>
    <s v="momentálne nedisponujeme kvantifikovaným KPI"/>
    <x v="0"/>
    <s v="B Rekonštrukcia nehnuteľnosti"/>
    <s v="B3 Stavebná rekonštrukcia priestorov"/>
    <s v="01 Investičný zámer"/>
    <x v="0"/>
    <s v="doplniť z preddefinovaného (vysvetlivky a rady)"/>
    <x v="1"/>
    <n v="1"/>
    <n v="80000"/>
    <n v="0"/>
    <n v="0"/>
    <n v="0"/>
    <n v="80000"/>
    <n v="0"/>
    <n v="0"/>
    <n v="0"/>
    <n v="0"/>
    <n v="0"/>
    <n v="0"/>
    <n v="0"/>
    <s v="-"/>
    <n v="0"/>
    <n v="0"/>
    <n v="0"/>
    <n v="0"/>
    <n v="0"/>
    <n v="0"/>
    <n v="0"/>
    <n v="0"/>
    <n v="0"/>
    <n v="0"/>
    <n v="0"/>
    <m/>
    <n v="1"/>
    <x v="0"/>
    <s v="B3"/>
    <n v="7"/>
    <n v="1"/>
    <n v="1"/>
    <n v="1"/>
    <n v="0"/>
    <n v="1"/>
    <n v="1"/>
    <n v="1"/>
    <n v="0"/>
    <n v="1"/>
    <n v="0"/>
    <n v="0"/>
    <n v="1"/>
    <n v="1"/>
    <n v="0"/>
    <n v="0"/>
  </r>
  <r>
    <s v="SND"/>
    <s v="Slovenské národné divadlo"/>
    <s v="SND202118"/>
    <m/>
    <s v="Príprava a naštudovanie nových divadelných titulov"/>
    <m/>
    <m/>
    <s v="N/A"/>
    <m/>
    <m/>
    <x v="1"/>
    <s v="E Umelecké akvizície a licencie"/>
    <s v="E2 Tvorba inscenácií, nákup umeleckých licencií"/>
    <s v="08 Realizované"/>
    <x v="1"/>
    <s v="doplniť z preddefinovaného (vysvetlivky a rady)"/>
    <x v="1"/>
    <n v="1"/>
    <n v="99500"/>
    <n v="0"/>
    <n v="99500"/>
    <n v="0"/>
    <n v="0"/>
    <n v="0"/>
    <n v="0"/>
    <n v="0"/>
    <n v="0"/>
    <n v="0"/>
    <n v="0"/>
    <n v="0"/>
    <s v="-"/>
    <n v="0"/>
    <n v="0"/>
    <n v="0"/>
    <n v="0"/>
    <n v="0"/>
    <n v="0"/>
    <n v="0"/>
    <n v="0"/>
    <n v="0"/>
    <n v="0"/>
    <n v="0"/>
    <m/>
    <n v="1"/>
    <x v="0"/>
    <s v="E2"/>
    <n v="6"/>
    <n v="1"/>
    <n v="1"/>
    <n v="1"/>
    <n v="0"/>
    <n v="0"/>
    <n v="1"/>
    <n v="1"/>
    <n v="0"/>
    <n v="1"/>
    <n v="0"/>
    <n v="1"/>
    <n v="0"/>
    <n v="0"/>
    <n v="1"/>
    <n v="1"/>
  </r>
  <r>
    <s v="SND"/>
    <s v="Slovenské národné divadlo"/>
    <s v="SND202119"/>
    <m/>
    <s v="Nákup prevádzkových strojov, prístrojov, zariadení, techniky a náradia"/>
    <s v="Svetelné riadiace pulty a  backupy pre hlavnú sálu Opery a Baletu, média server, zariadenie na zabezpečenie scénických video prenosov v hlavnej sále OPERY a BALETU, strihové pracovisko zvuku SADIE pre prevádzku Opery a Baletu na prípravu audio príspevkov a podkladov pre predstavenia Opery a Baletu, pre vykonávanie audio podkladov slúžiacich na naštudovanie predstavení pre účinkujúcich (sólisti, zbor, orchester) Opery,  20 kanálov bezdrôtového systému mikroportov eur na zabezpečenie predstavení najmä Činohry a Opery, efektové svetlá hlavného scénického osvetlenia. Výmenou 10ks najdôležitejších nefunkčných efektových scénických svietidiel v sále Činohry sa zabezpečí plynulá realizácia činoherných predstavení"/>
    <m/>
    <s v="N/A"/>
    <m/>
    <m/>
    <x v="1"/>
    <s v="C Stroje, prístroje a zariadenia"/>
    <s v="C4 Nahrávacia a vysielacia technika"/>
    <s v="08 Realizované"/>
    <x v="1"/>
    <s v="doplniť z preddefinovaného (vysvetlivky a rady)"/>
    <x v="1"/>
    <n v="1"/>
    <n v="418520"/>
    <n v="0"/>
    <n v="418520"/>
    <n v="0"/>
    <n v="0"/>
    <n v="0"/>
    <n v="0"/>
    <n v="0"/>
    <n v="0"/>
    <n v="0"/>
    <n v="0"/>
    <n v="0"/>
    <s v="-"/>
    <n v="0"/>
    <n v="0"/>
    <n v="0"/>
    <n v="0"/>
    <n v="0"/>
    <n v="0"/>
    <n v="0"/>
    <n v="0"/>
    <n v="0"/>
    <n v="0"/>
    <n v="0"/>
    <m/>
    <n v="0"/>
    <x v="0"/>
    <s v="C4"/>
    <n v="6"/>
    <n v="1"/>
    <n v="1"/>
    <n v="1"/>
    <n v="0"/>
    <n v="0"/>
    <n v="1"/>
    <n v="1"/>
    <n v="0"/>
    <n v="1"/>
    <n v="0"/>
    <n v="1"/>
    <n v="0"/>
    <n v="0"/>
    <n v="1"/>
    <n v="1"/>
  </r>
  <r>
    <s v="ŠFK"/>
    <s v="Štátna filharmónia Košice"/>
    <s v="ŠFK202106"/>
    <n v="12"/>
    <s v="Odkúpenie a rekonštrukcia priestorov administratívnej budovy ŠFK"/>
    <s v="Odkúpiť časť priestorov NKP na Grešákovej ulici. Štátna filharmónia Košice vlastní len polovicu budovy. Nadobudnuté priestory by boli po rekonštrukcii využité ako administratívne a archívne priestory, ubytovanie pre hosťujúcich umelcov. "/>
    <s v="Cieľom je znížovanie nákladov na ubytovanie hosťujúcich umelcov a vytvoriť vhodné podmienky pre zamestnancov administratívy. "/>
    <s v="N/A"/>
    <s v="Zriaďovacia listina ŠFK, Čl. 1 ods. 2 písm. b)"/>
    <s v="1. zníženie nákladov na ubytovanie: 10000 Eur/rok_x000a_2. vybudovanie notového archívu: 3000 signatúr "/>
    <x v="0"/>
    <s v="A Nákup alebo výstavba nehnuteľnosti"/>
    <s v="A1 Nákup budovy"/>
    <s v="01 Investičný zámer"/>
    <x v="1"/>
    <s v="doplniť z preddefinovaného (vysvetlivky a rady)"/>
    <x v="0"/>
    <n v="1"/>
    <n v="1320000"/>
    <n v="20000"/>
    <n v="0"/>
    <n v="0"/>
    <n v="0"/>
    <n v="500000"/>
    <n v="820000"/>
    <n v="0"/>
    <n v="0"/>
    <n v="0"/>
    <n v="0"/>
    <n v="0"/>
    <s v="-"/>
    <n v="0"/>
    <n v="0"/>
    <n v="0"/>
    <n v="0"/>
    <n v="0"/>
    <n v="0"/>
    <n v="0"/>
    <n v="0"/>
    <n v="0"/>
    <n v="0"/>
    <n v="0"/>
    <m/>
    <n v="0"/>
    <x v="1"/>
    <s v="A1"/>
    <n v="9"/>
    <n v="1"/>
    <n v="1"/>
    <n v="1"/>
    <n v="1"/>
    <n v="1"/>
    <n v="1"/>
    <n v="0"/>
    <n v="1"/>
    <n v="1"/>
    <n v="0"/>
    <n v="0"/>
    <n v="1"/>
    <n v="1"/>
    <n v="1"/>
    <n v="0"/>
  </r>
  <r>
    <s v="SND"/>
    <s v="Slovenské národné divadlo"/>
    <s v="SND202201"/>
    <s v="R"/>
    <s v="Svetelný riadiaci pult+ backup GRAND MA3 Full size    pre sálu opery a baletu                              "/>
    <s v="Nevyhnutná výmena existujúceho svetelného pultu sály Opery a baletu, nakoľko je zastaralé a neexistuje softwarová a hardwarová podpora a servis,  nepodporuje komunikáciu s novými svetelnými a video zariadeniami."/>
    <s v="Cieľom je zabezpečiť modernú a bezporuchovú prevádzku svetelných technológii, nakoľko sa jedná o najdoležitejší komponent vo svetelnom reťazci."/>
    <s v="N/A"/>
    <s v="Zákon č. 385/1997 Z.z. o Slov.národnom divadle, §2"/>
    <s v="KPI nie je možné kvantifikovať"/>
    <x v="1"/>
    <s v="C Stroje, prístroje a zariadenia"/>
    <s v="C1 Javisková technika"/>
    <s v="08 Realizované"/>
    <x v="0"/>
    <s v="doplniť z preddefinovaného (vysvetlivky a rady)"/>
    <x v="1"/>
    <n v="1"/>
    <n v="59760"/>
    <n v="0"/>
    <n v="0"/>
    <n v="59760"/>
    <n v="0"/>
    <n v="0"/>
    <n v="0"/>
    <n v="0"/>
    <n v="0"/>
    <n v="0"/>
    <n v="0"/>
    <n v="0"/>
    <s v="-"/>
    <n v="0"/>
    <n v="0"/>
    <n v="0"/>
    <n v="0"/>
    <n v="0"/>
    <n v="0"/>
    <n v="0"/>
    <n v="0"/>
    <n v="0"/>
    <n v="0"/>
    <n v="0"/>
    <m/>
    <n v="1"/>
    <x v="0"/>
    <s v="C1"/>
    <n v="9"/>
    <n v="1"/>
    <n v="1"/>
    <n v="1"/>
    <n v="1"/>
    <n v="1"/>
    <n v="1"/>
    <n v="1"/>
    <n v="0"/>
    <n v="1"/>
    <n v="0"/>
    <n v="1"/>
    <n v="0"/>
    <n v="1"/>
    <n v="1"/>
    <n v="1"/>
  </r>
  <r>
    <s v="SND"/>
    <s v="Slovenské národné divadlo"/>
    <s v="SND202202"/>
    <s v="R"/>
    <s v="Svetelný riadiaci pult+ backup GRAND MA3 Light pre sálu Opery a baletu"/>
    <s v="Nevyhnutná výmena existujúceho svetelného pultu , nakoľko je zastaralé a neexistuje softwérová a hardwérová podpora a servis,  nepodporuje komunikáciu s novými svetelnými a video zariadeniami."/>
    <s v="Cieľom je zabezpečiť modernú a bezporuchovú prevádzku svetelných technológii, nakoľko sa jedná o najdoležitejší komponent vo svetelnom reťazci."/>
    <s v="N/A"/>
    <s v="Zákon č. 385/1997 Z.z. o Slov.národnom divadle, §2"/>
    <s v="KPI nie je možné kvantifikovať"/>
    <x v="1"/>
    <s v="C Stroje, prístroje a zariadenia"/>
    <s v="C1 Javisková technika"/>
    <s v="08 Realizované"/>
    <x v="0"/>
    <s v="doplniť z preddefinovaného (vysvetlivky a rady)"/>
    <x v="1"/>
    <n v="1"/>
    <n v="45480"/>
    <n v="0"/>
    <n v="0"/>
    <n v="45480"/>
    <n v="0"/>
    <n v="0"/>
    <n v="0"/>
    <n v="0"/>
    <n v="0"/>
    <n v="0"/>
    <n v="0"/>
    <n v="0"/>
    <s v="-"/>
    <n v="0"/>
    <n v="0"/>
    <n v="0"/>
    <n v="0"/>
    <n v="0"/>
    <n v="0"/>
    <n v="0"/>
    <n v="0"/>
    <n v="0"/>
    <n v="0"/>
    <n v="0"/>
    <m/>
    <n v="1"/>
    <x v="0"/>
    <s v="C1"/>
    <n v="9"/>
    <n v="1"/>
    <n v="1"/>
    <n v="1"/>
    <n v="1"/>
    <n v="1"/>
    <n v="1"/>
    <n v="1"/>
    <n v="0"/>
    <n v="1"/>
    <n v="0"/>
    <n v="1"/>
    <n v="0"/>
    <n v="1"/>
    <n v="1"/>
    <n v="1"/>
  </r>
  <r>
    <s v="SND"/>
    <s v="Slovenské národné divadlo"/>
    <s v="SND202203"/>
    <s v="R"/>
    <s v="Svetelný riadiaci pult+ backup GRAND MA3 Light pre Štúdio"/>
    <s v="Nevyhnutná výmena existujúceho svetelného pultu v sále Štúdia, nakoľko je zastaralé a neexistuje softwarová a hardwarová podpora a servis,  nepodporuje komunikáciu s novými svetelnými a video zariadeniami."/>
    <s v="Cieľom je zabezpečiť modernú a bezporuchovú prevádzku svetelných technológii, nakoľko sa jedná o najdoležitejší komponent vo svetelnom reťazci."/>
    <s v="N/A"/>
    <s v="Zákon č. 385/1997 Z.z. o Slov.národnom divadle, §2"/>
    <s v="KPI nie je možné kvantifikovať"/>
    <x v="1"/>
    <s v="C Stroje, prístroje a zariadenia"/>
    <s v="C1 Javisková technika"/>
    <s v="08 Realizované"/>
    <x v="0"/>
    <s v="doplniť z preddefinovaného (vysvetlivky a rady)"/>
    <x v="1"/>
    <n v="1"/>
    <n v="45480"/>
    <n v="0"/>
    <n v="0"/>
    <n v="45480"/>
    <n v="0"/>
    <n v="0"/>
    <n v="0"/>
    <n v="0"/>
    <n v="0"/>
    <n v="0"/>
    <n v="0"/>
    <n v="0"/>
    <s v="-"/>
    <n v="0"/>
    <n v="0"/>
    <n v="0"/>
    <n v="0"/>
    <n v="0"/>
    <n v="0"/>
    <n v="0"/>
    <n v="0"/>
    <n v="0"/>
    <n v="0"/>
    <n v="0"/>
    <m/>
    <n v="1"/>
    <x v="0"/>
    <s v="C1"/>
    <n v="9"/>
    <n v="1"/>
    <n v="1"/>
    <n v="1"/>
    <n v="1"/>
    <n v="1"/>
    <n v="1"/>
    <n v="1"/>
    <n v="0"/>
    <n v="1"/>
    <n v="0"/>
    <n v="1"/>
    <n v="0"/>
    <n v="1"/>
    <n v="1"/>
    <n v="1"/>
  </r>
  <r>
    <s v="SND"/>
    <s v="Slovenské národné divadlo"/>
    <s v="SND202204"/>
    <n v="1"/>
    <s v="VÝMENA  bezdrôtovej technológie (MIKROPORTY + IN-EAR )"/>
    <s v="Výmena mikroportov pre predstavenia - je nevyhnutné nahradiť jestvujúce mikroporty z dôvodu zmeny frekvenčných pásiem"/>
    <s v="Zabezpečenie bezporuchového chodu predstavení a kvality prenosu zvuku"/>
    <s v="N/A"/>
    <s v="Zákon č. 385/1997 Z.z. o Slov.národnom divadle, §2"/>
    <s v="KPI nie je možné kvantifikovať"/>
    <x v="1"/>
    <s v="C Stroje, prístroje a zariadenia"/>
    <s v="C5 Mikroporty"/>
    <s v="07 V realizácii"/>
    <x v="2"/>
    <s v="doplniť z preddefinovaného (vysvetlivky a rady)"/>
    <x v="1"/>
    <n v="1"/>
    <n v="550000"/>
    <n v="0"/>
    <n v="0"/>
    <n v="550000"/>
    <n v="0"/>
    <n v="0"/>
    <n v="0"/>
    <n v="0"/>
    <n v="0"/>
    <n v="0"/>
    <n v="0"/>
    <n v="0"/>
    <s v="-"/>
    <n v="0"/>
    <n v="0"/>
    <n v="0"/>
    <n v="0"/>
    <n v="0"/>
    <n v="0"/>
    <n v="0"/>
    <n v="0"/>
    <n v="0"/>
    <n v="0"/>
    <n v="0"/>
    <s v="Primárne financovať zo  ŠR, keďže ide o vyvolanú investíciu zmenou legisaltívy. Vzhľadom na nevyhnutnosť okamžitej investície bude nevyhnutné pri dostatočných vlastných zdrojoch túto investíciu uskutočniť"/>
    <n v="0"/>
    <x v="0"/>
    <s v="C5"/>
    <n v="9"/>
    <n v="1"/>
    <n v="1"/>
    <n v="1"/>
    <n v="1"/>
    <n v="1"/>
    <n v="1"/>
    <n v="1"/>
    <n v="0"/>
    <n v="1"/>
    <n v="0"/>
    <n v="1"/>
    <n v="0"/>
    <n v="1"/>
    <n v="1"/>
    <n v="1"/>
  </r>
  <r>
    <s v="SND"/>
    <s v="Slovenské národné divadlo"/>
    <s v="SND202205"/>
    <m/>
    <s v="Svetlá Robe T2 Profile pre sálu Činohry"/>
    <s v="Nevyhnutná modernizácia dôležitých svetelných zdrojov z dôvodov neopraviteľnosti existujúcich robotických svetiel. Prechod na modernejšie a úspornejšie LED svietidlá."/>
    <s v="Cieľom je zabezpečiť modernú, úspornú a bezporuchovú prevádzku svetelných technológii."/>
    <s v="N/A"/>
    <s v="Zákon č. 385/1997 Z.z. o Slov.národnom divadle, §2"/>
    <s v="KPI nie je možné kvantifikovať"/>
    <x v="1"/>
    <s v="C Stroje, prístroje a zariadenia"/>
    <s v="C2 Osvetľovacia technika"/>
    <s v="01 Investičný zámer"/>
    <x v="1"/>
    <s v="doplniť z preddefinovaného (vysvetlivky a rady)"/>
    <x v="0"/>
    <n v="1"/>
    <n v="80000"/>
    <n v="0"/>
    <n v="0"/>
    <n v="80000"/>
    <n v="0"/>
    <n v="0"/>
    <n v="0"/>
    <n v="0"/>
    <n v="0"/>
    <n v="0"/>
    <n v="0"/>
    <n v="0"/>
    <s v="-"/>
    <n v="0"/>
    <n v="0"/>
    <n v="0"/>
    <n v="0"/>
    <n v="0"/>
    <n v="0"/>
    <n v="0"/>
    <n v="0"/>
    <n v="0"/>
    <n v="0"/>
    <n v="0"/>
    <m/>
    <n v="1"/>
    <x v="0"/>
    <s v="C2"/>
    <n v="8"/>
    <n v="1"/>
    <n v="1"/>
    <n v="1"/>
    <n v="0"/>
    <n v="1"/>
    <n v="1"/>
    <n v="1"/>
    <n v="0"/>
    <n v="1"/>
    <n v="0"/>
    <n v="1"/>
    <n v="0"/>
    <n v="1"/>
    <n v="1"/>
    <n v="0"/>
  </r>
  <r>
    <s v="SND"/>
    <s v="Slovenské národné divadlo"/>
    <s v="SND202206"/>
    <m/>
    <s v="Svetlá ROBE ROBIN FORTE EP in Cardboard pre sálu Opery a Baletu"/>
    <s v="Nevyhnutná modernizácia dôležitých svetelných zdrojov z dôvodov neopraviteľnosti existujúcich robotických svetiel. Prechod na modernejšie a úspornejšie LED svietidlá."/>
    <s v="Cieľom je zabezpečiť modernú, úspornú a bezporuchovú prevádzku svetelných technológii."/>
    <s v="N/A"/>
    <s v="Zákon č. 385/1997 Z.z. o Slov.národnom divadle, §2"/>
    <s v="KPI nie je možné kvantifikovať"/>
    <x v="1"/>
    <s v="C Stroje, prístroje a zariadenia"/>
    <s v="C2 Osvetľovacia technika"/>
    <s v="01 Investičný zámer"/>
    <x v="1"/>
    <s v="doplniť z preddefinovaného (vysvetlivky a rady)"/>
    <x v="0"/>
    <n v="1"/>
    <n v="80000"/>
    <n v="0"/>
    <n v="0"/>
    <n v="80000"/>
    <n v="0"/>
    <n v="0"/>
    <n v="0"/>
    <n v="0"/>
    <n v="0"/>
    <n v="0"/>
    <n v="0"/>
    <n v="0"/>
    <s v="-"/>
    <n v="0"/>
    <n v="0"/>
    <n v="0"/>
    <n v="0"/>
    <n v="0"/>
    <n v="0"/>
    <n v="0"/>
    <n v="0"/>
    <n v="0"/>
    <n v="0"/>
    <n v="0"/>
    <m/>
    <n v="1"/>
    <x v="0"/>
    <s v="C2"/>
    <n v="8"/>
    <n v="1"/>
    <n v="1"/>
    <n v="1"/>
    <n v="0"/>
    <n v="1"/>
    <n v="1"/>
    <n v="1"/>
    <n v="0"/>
    <n v="1"/>
    <n v="0"/>
    <n v="1"/>
    <n v="0"/>
    <n v="1"/>
    <n v="1"/>
    <n v="0"/>
  </r>
  <r>
    <s v="SND"/>
    <s v="Slovenské národné divadlo"/>
    <s v="SND202207"/>
    <m/>
    <s v="Kamera 4K  pre sálu Činohry"/>
    <s v="Nevyhnutná súčasť pripravovaných a existujúcich predstavení, existujúca kamera je po svojej životnosti a oprava je nerentabilná."/>
    <s v="Cieľom je zabezpečiť modernú, úspornú a bezporuchovú prevádzku svetelných technológii."/>
    <s v="N/A"/>
    <s v="Zákon č. 385/1997 Z.z. o Slov.národnom divadle, §2"/>
    <s v="KPI nie je možné kvantifikovať"/>
    <x v="1"/>
    <s v="C Stroje, prístroje a zariadenia"/>
    <s v="C1 Javisková technika"/>
    <s v="01 Investičný zámer"/>
    <x v="1"/>
    <s v="doplniť z preddefinovaného (vysvetlivky a rady)"/>
    <x v="0"/>
    <n v="1"/>
    <n v="8000"/>
    <n v="0"/>
    <n v="0"/>
    <n v="8000"/>
    <n v="0"/>
    <n v="0"/>
    <n v="0"/>
    <n v="0"/>
    <n v="0"/>
    <n v="0"/>
    <n v="0"/>
    <n v="0"/>
    <s v="-"/>
    <n v="0"/>
    <n v="0"/>
    <n v="0"/>
    <n v="0"/>
    <n v="0"/>
    <n v="0"/>
    <n v="0"/>
    <n v="0"/>
    <n v="0"/>
    <n v="0"/>
    <n v="0"/>
    <m/>
    <n v="1"/>
    <x v="0"/>
    <s v="C1"/>
    <n v="8"/>
    <n v="1"/>
    <n v="1"/>
    <n v="1"/>
    <n v="0"/>
    <n v="1"/>
    <n v="1"/>
    <n v="1"/>
    <n v="0"/>
    <n v="1"/>
    <n v="0"/>
    <n v="1"/>
    <n v="0"/>
    <n v="1"/>
    <n v="1"/>
    <n v="0"/>
  </r>
  <r>
    <s v="SFÚ"/>
    <s v="Slovenský filmový ústav"/>
    <s v="SFÚ202102"/>
    <n v="2"/>
    <s v="Renovácia kina Lumiere -IV.etapa"/>
    <s v="nevyhnutnosť dokončenia stavebných úprav ( ktoré sa z dôvodu nedostatku finančných zdrojov zastavili v roku 2016) pre funkčné a moderné kino, zabezpečenie vstupu imobilným návštevníkom  "/>
    <s v="funkčné a moderné kino Lumiere -  nevyhnutnosť jeho prevádzky, rozvoja a technického zlepšenia, zabezpečenie vstupu imobilným návštevníkom - výťah do dvoch suterénnych kinosál"/>
    <m/>
    <s v="Zákon č. 40/2015 Z.z. o audiovízii,  §21 ods. 1 h)  "/>
    <s v="počet návštevníkov ročne: 100 000, počet projekcií ričbe: 3500 , počet vzdelávacích a iných podujatí ročne: 20"/>
    <x v="0"/>
    <s v="B Rekonštrukcia nehnuteľnosti"/>
    <s v="B3 Stavebná rekonštrukcia priestorov"/>
    <s v="05 Projektová dokumentácia k dispozícii - pre realizáciu stavby"/>
    <x v="2"/>
    <s v="doplniť z preddefinovaného (vysvetlivky a rady)"/>
    <x v="0"/>
    <n v="0.73619999999999997"/>
    <n v="1365000"/>
    <n v="0"/>
    <n v="0"/>
    <n v="1365000"/>
    <n v="0"/>
    <n v="0"/>
    <n v="0"/>
    <n v="0"/>
    <n v="0"/>
    <n v="0"/>
    <n v="0"/>
    <n v="0"/>
    <s v="časť nákladov spojených s renováciou má povahu bežných výdavkov - sťahovanie,balenie, čistenie a impregnovanie travertínovej podlahy, upratovanie, nákup invetáru do kina a pod., činnosť stavebného dozoru, následné revízie a skúšky zariadení a i."/>
    <n v="360000"/>
    <n v="0"/>
    <n v="360000"/>
    <n v="0"/>
    <n v="0"/>
    <n v="0"/>
    <n v="0"/>
    <n v="0"/>
    <n v="0"/>
    <n v="0"/>
    <n v="0"/>
    <s v="SFÚ na dofinancovanie projektu vytvoril rezervu v rockoch 2019 a 2020 objeme 360 000 €, detailný popis projektu v prílohe č. 1- forma Prioritný projekt na rok 2021, ktorý nebol podporený z dôvodu nedostatku finančných zdrojov"/>
    <n v="0"/>
    <x v="1"/>
    <s v="B3"/>
    <n v="8"/>
    <n v="1"/>
    <n v="1"/>
    <n v="1"/>
    <n v="1"/>
    <n v="1"/>
    <n v="0"/>
    <n v="0"/>
    <n v="0"/>
    <n v="1"/>
    <n v="0"/>
    <n v="0"/>
    <n v="1"/>
    <n v="1"/>
    <n v="1"/>
    <n v="0"/>
  </r>
  <r>
    <s v="SFÚ"/>
    <s v="Slovenský filmový ústav"/>
    <s v="SFÚ202104"/>
    <n v="4"/>
    <s v=" Deponovanie (uschovávanie)  archívnych filmových materiálov – vytvorenie depozitu zabezpečovacích rozmnožovacích materiálov a medziskladu pre neošetrené akvizície.   "/>
    <s v="nevyhnutnosť uskladnenia a uchovávania filmových materiálov v zmysle normatívov FIAF (Medzinárodná  federácia filmových archívov, ktorej je SFÚ členom od roku 2001) v súlade s projektom Systematickej obnovy audiovizuálneho dedičstva SR, ktorého aktualizáciu schválila Vláda SR uznesením č. 113 zo  dňa 13.3.2019."/>
    <s v="plnenie povinnosti zákonného depozitu v súlade so zákonom č. 40/2015 Z.z. o audiovízii  a medzinárodnými normatívmi FIAF"/>
    <s v="N/A"/>
    <s v="Zákon č. 40/2015 Z.z. o audiovízii, §21 ods. 1 a)"/>
    <s v="počet bežných metrov filmového materiálu uskladneného v novovytvorených depozitoch"/>
    <x v="0"/>
    <s v="B Rekonštrukcia nehnuteľnosti"/>
    <s v="B3 Stavebná rekonštrukcia priestorov"/>
    <s v="07 V realizácii"/>
    <x v="1"/>
    <s v="doplniť z preddefinovaného (vysvetlivky a rady)"/>
    <x v="1"/>
    <n v="1"/>
    <n v="183840"/>
    <n v="10000"/>
    <n v="0"/>
    <n v="173840"/>
    <n v="0"/>
    <n v="0"/>
    <n v="0"/>
    <n v="0"/>
    <n v="0"/>
    <n v="0"/>
    <n v="0"/>
    <n v="0"/>
    <s v="časť nákladov spojených s vybudovaním depozitu  má povahu bežných výdavkov - sťahovanie filmového materiálu,  nákup regálov a ďalšieho  invetáru a pod., činnosť stavebného dozoru, ročná spotreba el. energie na klimatizačné zariadenia, revízie a i."/>
    <n v="86000"/>
    <n v="0"/>
    <n v="86000"/>
    <n v="0"/>
    <n v="0"/>
    <n v="0"/>
    <n v="0"/>
    <n v="0"/>
    <n v="0"/>
    <n v="0"/>
    <n v="0"/>
    <s v="projekt vychádza z predpokladu, že bude zo strany MK SR bezodplatne poskytnutý objekt alebo objekty do správy majektu štátu SFÚ, nakoľko náklady na získanie objektu , resp. objektov nie sú súčasťou rozpočtu, len jeho úpravy pre potreby depozitu a medziskladu"/>
    <n v="0"/>
    <x v="0"/>
    <s v="B3"/>
    <n v="7"/>
    <n v="0"/>
    <n v="1"/>
    <n v="0"/>
    <n v="1"/>
    <n v="1"/>
    <n v="1"/>
    <n v="1"/>
    <n v="0"/>
    <n v="1"/>
    <n v="0"/>
    <n v="0"/>
    <n v="1"/>
    <n v="1"/>
    <n v="1"/>
    <n v="1"/>
  </r>
  <r>
    <s v="SFÚ"/>
    <s v="Slovenský filmový ústav"/>
    <s v="SFÚ202101"/>
    <n v="1"/>
    <s v="Digitála audiovízia - výmena digitálnych technológií"/>
    <s v="nevyhnutnosť výmeny digitálnych technológií pre zabezpečenie plynulého chodu digitalizácie audiovizuálneho dedičstva SR, nakoľko existujúce technológie (z roku 2011-2013) sú vysoko morálne a fyzicky amortizované, sú za hranicou životnosti"/>
    <s v="funkčné a digitalizačné pracovisko, ktoré umožní pokračovanie digitalizácie filmových objektov a súčasne zabezpečí nielen uchovávanie zdgitalizovaného obsahu, ale i tvorbu mastrov a derivátov na jeho sprístupňovanie verejnosti formou televízneho vysielania, kinodistribúcie, vydávania na nosičoch DVD a Blu-ray, VoD platformy a i., ktoré v digitálnom veku inak ako digitálne nie je možné."/>
    <m/>
    <s v="Zákon č. 40/2015 Z.z. o audiovízii, §21 ods. 1 b) až d) a ods. 2  f)  "/>
    <s v="počet zdgitalizovaných objektov ročne: minimálne 70 filmových objektov ; počet vydaných  nosičov DVD a Blu-ry ročne : minimálne 8 filmových titulov, počet zhodnotených práv výrobcu ročne: minimálne 50 filmov "/>
    <x v="0"/>
    <s v="D IT infraštruktúra"/>
    <s v="D2 Zhodnotenie existujúceho špeciálneho HW/SW"/>
    <s v="02 Analýza / podkladová štúdia k investičnému zámeru"/>
    <x v="1"/>
    <s v="doplniť z preddefinovaného (vysvetlivky a rady)"/>
    <x v="0"/>
    <n v="1"/>
    <n v="3413760"/>
    <n v="0"/>
    <n v="0"/>
    <n v="2000000"/>
    <n v="1413760"/>
    <n v="0"/>
    <n v="0"/>
    <n v="0"/>
    <n v="0"/>
    <n v="0"/>
    <n v="0"/>
    <n v="0"/>
    <s v="-"/>
    <n v="0"/>
    <n v="0"/>
    <n v="0"/>
    <n v="0"/>
    <n v="0"/>
    <n v="0"/>
    <n v="0"/>
    <n v="0"/>
    <n v="0"/>
    <n v="0"/>
    <n v="0"/>
    <s v="V súvislosti s projektom vznikajú bežné výdavky, ktorými sú náklady na technickú podporu a servis digitalizačných technológií od výrobcov -  support. Tieto náklady sú súčasťou rozpočtu organizácie na rok 2021 a rozpočtovom výhľade na rok 2022-2023. Ich vplyv na výmenu digitálnych technológií v princípe nie je, nakoľko je poskytovaný aj v súčasnosti. Očakáva sa, že obstaraním nových technológií dôjde k miernemu poklesu nákladov a supporty, obzvlášť ak budú technológie obstarané  s viacročnou zárukou.   Rozpis digitálnych technológií , ktorý sme predkladali MK SR aj v rámci pripravovaného materiálu Stratégia digitalizácie je v prílohe  č. 2"/>
    <n v="0"/>
    <x v="1"/>
    <s v="D2"/>
    <n v="8"/>
    <n v="1"/>
    <n v="1"/>
    <n v="1"/>
    <n v="1"/>
    <n v="1"/>
    <n v="0"/>
    <n v="0"/>
    <n v="0"/>
    <n v="1"/>
    <n v="0"/>
    <n v="0"/>
    <n v="1"/>
    <n v="1"/>
    <n v="1"/>
    <n v="0"/>
  </r>
  <r>
    <s v="SFÚ"/>
    <s v="Slovenský filmový ústav"/>
    <s v="SFÚ202105"/>
    <n v="5"/>
    <s v="Úžitkové elektrické motorové vozidlo"/>
    <s v="nevyhnutnosť výmeny zastaralého vozdidla z roku 2003 a jeho nahradenie elektrickým úžitkovým motorovým vozidlom "/>
    <s v="zabezpečenie prevádzkových potrieb organizácie - preprava osôb a materiálu, podpora &quot;zelenej ekonomiky&quot;"/>
    <s v="N/A"/>
    <s v="Zákon č. 40/2015 Z.z. o audiovízii, §21  "/>
    <s v="úspora PHM: 12 500 km /rok "/>
    <x v="0"/>
    <s v="C Stroje, prístroje a zariadenia"/>
    <s v="C90 Dopravné prostriedky"/>
    <s v="02 Analýza / podkladová štúdia k investičnému zámeru"/>
    <x v="2"/>
    <s v="doplniť z preddefinovaného (vysvetlivky a rady)"/>
    <x v="0"/>
    <n v="0.8"/>
    <n v="43500"/>
    <n v="0"/>
    <n v="0"/>
    <n v="43500"/>
    <n v="0"/>
    <n v="0"/>
    <n v="0"/>
    <n v="0"/>
    <n v="0"/>
    <n v="0"/>
    <n v="0"/>
    <n v="0"/>
    <s v="-"/>
    <n v="0"/>
    <n v="0"/>
    <n v="0"/>
    <n v="0"/>
    <n v="0"/>
    <n v="0"/>
    <n v="0"/>
    <n v="0"/>
    <n v="0"/>
    <n v="0"/>
    <n v="0"/>
    <s v="Na základe aktuálneho prieskumu trhu sa ceny 5-miestneho motorového vozidla s úložným priestorom na elektrický pohon pohybujú v rozpätí od 30 300 € s DPH (napr. Renault KANGOO Z.E.) do 43 500 € s DPH (NISSAN), preto si dovoľujeme požiadať o príspevok na kapitálové výdavky sumu vo výške 35 000 €, prípadný rozdiel v nadobúdacej cene inštitúcia dofinancuje z vlastných  kapitálových zdrojov – 8 500 €.  "/>
    <n v="1"/>
    <x v="0"/>
    <s v="C90"/>
    <n v="9"/>
    <n v="1"/>
    <n v="1"/>
    <n v="1"/>
    <n v="1"/>
    <n v="1"/>
    <n v="1"/>
    <n v="1"/>
    <n v="0"/>
    <n v="1"/>
    <n v="0"/>
    <n v="0"/>
    <n v="1"/>
    <n v="1"/>
    <n v="1"/>
    <n v="0"/>
  </r>
  <r>
    <s v="SFÚ"/>
    <s v="Slovenský filmový ústav"/>
    <s v="SFÚ202103"/>
    <n v="3"/>
    <s v="PC sieť v sídelnej budove SFÚ na Grösslingovej 32 v Bratislava - výmena"/>
    <s v="nevyhnutnosť výmeny zastaralej PC siete z roku 2003 za PC sieť s vyššou priepustnosťou dát"/>
    <s v="funkčná a výkonná PC sieť, ktorá umožní práce aj so zdigitalizovanými filmovými objektami pre ich odborný popis a katalogizáciu v systéme SK CINEMA, zvýšenie konfortu pre vedecko-výskumené účely a styk s verejnosťou"/>
    <s v="N/A"/>
    <s v="Zákon č. 40/2015 Z.z. o audiovízii, §21 ods. 1  c) a f)"/>
    <s v="počet záznamov  v databáze ročne: minimálne 20 000; počet výpožičiek zdigitalizovaného obsahu minimálne ročne: 500 "/>
    <x v="1"/>
    <s v="D IT infraštruktúra"/>
    <s v="D1 Nákup štandardnej IT techniky"/>
    <s v="02 Analýza / podkladová štúdia k investičnému zámeru"/>
    <x v="2"/>
    <s v="doplniť z preddefinovaného (vysvetlivky a rady)"/>
    <x v="0"/>
    <m/>
    <n v="250000"/>
    <n v="5000"/>
    <n v="0"/>
    <n v="250000"/>
    <n v="0"/>
    <n v="0"/>
    <n v="0"/>
    <n v="0"/>
    <n v="0"/>
    <n v="0"/>
    <n v="0"/>
    <n v="0"/>
    <s v="v súvislosti s projektom vznikajú bežné výdavky, ktorými sú náklady na následné maľovanie, sťahovanie,  prípadné ďalšie práce spojené s úpravou omietok po výmene počitačovej siete, čistenie a pod., ktoré SFÚ uhradí z vlastných zdrojov - z výnosov (zdroj 46)."/>
    <n v="20000"/>
    <n v="0"/>
    <n v="20000"/>
    <n v="0"/>
    <n v="0"/>
    <n v="0"/>
    <n v="0"/>
    <n v="0"/>
    <n v="0"/>
    <n v="0"/>
    <n v="0"/>
    <s v="V súvislosti s projektom vznikajú bežné výdavky, ktorými sú náklady na následné maľovanie, prípadné ďalšie práce spojené s úpravou omietok po výmene počitačovej siete, čistenie a pod., ktoré SFÚ uhradí z vlastných zdrojov - z výnosov (zdroj 46). Nakoľko nie doteraz spracovaná projektová dokumentácia, rozpočet projektu je stanovený kvalifikovaným odhadom a vychádza z predpokladu, že časť siete bude možné realizovať v existujúcich rozvodoch (lištách)."/>
    <n v="0"/>
    <x v="0"/>
    <s v="D1"/>
    <n v="8"/>
    <n v="1"/>
    <n v="1"/>
    <n v="1"/>
    <n v="1"/>
    <n v="0"/>
    <n v="1"/>
    <n v="1"/>
    <n v="0"/>
    <n v="1"/>
    <n v="0"/>
    <n v="1"/>
    <n v="0"/>
    <n v="1"/>
    <n v="1"/>
    <n v="0"/>
  </r>
  <r>
    <s v="ŠFK"/>
    <s v="Štátna filharmónia Košice"/>
    <s v="ŠFK202107"/>
    <n v="11"/>
    <s v="Kúpa budovy - sídla ŠFK (Dom umenia)"/>
    <s v="Odkúpiť do majetku štátu sídlo ŠfK - Dom umenia, ktorý je NKP, od mesta Košice. Dlhodobo pretrvávajúca neistota vo vlastníctve Domu umenia negatívne vplýva na celkove fungovanie organizácie a je prekážkou pre obnovu a udržiavanie NKP."/>
    <s v="Cieľom je zachovať aktuálny účel budovy pre kultúru a eliminovať náklady na prenájom._x000a__x000a__x000a__x000a_"/>
    <m/>
    <s v="Revízia výdavkov na kultúru bod 3.5 "/>
    <s v="1. eliminovanie výdavkov na prenájom budovy: 6200 Eur/rok_x000a_2. počet návštevníkov: 112000/rok_x000a__x000a__x000a__x000a_"/>
    <x v="0"/>
    <s v="A Nákup alebo výstavba nehnuteľnosti"/>
    <s v="A1 Nákup budovy"/>
    <s v="01 Investičný zámer"/>
    <x v="1"/>
    <s v="doplniť z preddefinovaného (vysvetlivky a rady)"/>
    <x v="0"/>
    <n v="1"/>
    <n v="4500000"/>
    <n v="0"/>
    <n v="0"/>
    <n v="0"/>
    <n v="0"/>
    <n v="4500000"/>
    <n v="0"/>
    <n v="0"/>
    <n v="0"/>
    <n v="0"/>
    <n v="0"/>
    <n v="0"/>
    <s v="-"/>
    <n v="0"/>
    <n v="0"/>
    <n v="0"/>
    <n v="0"/>
    <n v="0"/>
    <n v="0"/>
    <n v="0"/>
    <n v="0"/>
    <n v="0"/>
    <n v="0"/>
    <n v="0"/>
    <m/>
    <n v="0"/>
    <x v="1"/>
    <s v="A1"/>
    <n v="8"/>
    <n v="1"/>
    <n v="1"/>
    <n v="1"/>
    <n v="1"/>
    <n v="1"/>
    <n v="0"/>
    <n v="0"/>
    <n v="0"/>
    <n v="1"/>
    <n v="0"/>
    <n v="0"/>
    <n v="1"/>
    <n v="1"/>
    <n v="1"/>
    <n v="0"/>
  </r>
  <r>
    <s v="ŠFK"/>
    <s v="Štátna filharmónia Košice"/>
    <s v="ŠFK202108"/>
    <n v="7"/>
    <s v="Obnova nástrojového vybavenia - harfa"/>
    <s v="Nevyhnutný nákup harfy značky Lyon &amp; Healy Style 23 gold do orchestra ŠFK. "/>
    <s v="Cieľom je zabezpečiť výmenu hudobného nástroja - harfy. Potreba výmeny vznikla približne v roku 2000. Harfa, ktorá sa ako 2. nástroj v orchestri ŠFK využíva, bol zakúpený v roku 1971 a je po svojej životnosti. "/>
    <s v="N/A"/>
    <s v="Zriaďovacia listina ŠFK, Čl. 1 ods. 1"/>
    <s v="1. zníženie nákladov na opravy a prenájom hudobných nástrojov: 1 500 Eur/rok_x000a_3. počet odohratých koncertov: 30/rok_x000a_4. zahraničná reprezentácia: 5 koncertov/rok_x000a_"/>
    <x v="1"/>
    <s v="E Umelecké akvizície a licencie"/>
    <s v="E1 Nákup hudobných nástrojov"/>
    <s v="07 V realizácii"/>
    <x v="1"/>
    <s v="doplniť z preddefinovaného (vysvetlivky a rady)"/>
    <x v="1"/>
    <n v="1"/>
    <n v="60000"/>
    <n v="0"/>
    <n v="0"/>
    <n v="60000"/>
    <n v="0"/>
    <n v="0"/>
    <n v="0"/>
    <n v="0"/>
    <n v="0"/>
    <n v="0"/>
    <n v="0"/>
    <n v="0"/>
    <s v="-"/>
    <n v="0"/>
    <n v="0"/>
    <n v="0"/>
    <n v="0"/>
    <n v="0"/>
    <n v="0"/>
    <n v="0"/>
    <n v="0"/>
    <n v="0"/>
    <n v="0"/>
    <n v="0"/>
    <m/>
    <n v="1"/>
    <x v="0"/>
    <s v="E1"/>
    <n v="9"/>
    <n v="1"/>
    <n v="1"/>
    <n v="1"/>
    <n v="1"/>
    <n v="1"/>
    <n v="1"/>
    <n v="1"/>
    <n v="0"/>
    <n v="1"/>
    <n v="0"/>
    <n v="1"/>
    <n v="0"/>
    <n v="1"/>
    <n v="1"/>
    <n v="1"/>
  </r>
  <r>
    <s v="ŠFK"/>
    <s v="Štátna filharmónia Košice"/>
    <s v="ŠFK202204"/>
    <n v="4"/>
    <s v="Nákup sláčikových  hudobných nástrojov - orchester ŠFK"/>
    <s v="Nevyhnutný nákup sláčikových hudobných nástrojov, ktoré v dostatočnej umeleckej kvalite úplne absentujú vo vlatníctve ŠFK.                                         Vďaka kvalitným sláčikovým hudobným nástrojom ŠFK dokáže zabezpečiť umelecký rast jednotlivcov, ako aj celého telesa a zvýšiť svojú konkurencieschopnosť voči iným európskym orchestrom. _x000a_Pozn. Do tejto skupiny hudobných nástrojov sú zahrnuté len sláčikové hudobné nástroje - husle - 27, viola - 12, violončelo - 8, kontrabas - 6 a sláčiky (53 ks) k jednotlivým nástrojom. _x000a__x000a_"/>
    <s v="Cieľom je zabezpečiť umeleckú činnosť orchestra na zabezpečiť kvalitu a nevyhnutnú kompaktnosť zvuku orchestra. _x000a__x000a_"/>
    <s v="-"/>
    <s v="Zriaďovacia listina ŠFK, Čl. 1 ods. 1"/>
    <s v="1. zníženie nákladov na opravy:: 3 500 Eur/rok_x000a_2. neustále zvýšovanie hodnoty  sláčikových hudobných nástrojov = zvyšovanie hodnoty majetku štátu_x000a_3. počet odohratých koncertov: 30/rok_x000a_4. zahraničná reprezentácia: 4 koncertov/rok_x000a_"/>
    <x v="1"/>
    <s v="C Stroje, prístroje a zariadenia"/>
    <s v="E1 Nákup hudobných nástrojov"/>
    <s v="01 Investičný zámer"/>
    <x v="1"/>
    <s v="doplniť z preddefinovaného (vysvetlivky a rady)"/>
    <x v="0"/>
    <n v="1"/>
    <n v="1300000"/>
    <n v="0"/>
    <n v="0"/>
    <n v="0"/>
    <n v="1300000"/>
    <n v="0"/>
    <n v="0"/>
    <n v="0"/>
    <n v="0"/>
    <n v="0"/>
    <n v="0"/>
    <n v="0"/>
    <s v="-"/>
    <n v="0"/>
    <n v="0"/>
    <n v="0"/>
    <n v="0"/>
    <n v="0"/>
    <n v="0"/>
    <n v="0"/>
    <n v="0"/>
    <n v="0"/>
    <n v="0"/>
    <n v="0"/>
    <m/>
    <n v="0"/>
    <x v="1"/>
    <s v="E1"/>
    <n v="9"/>
    <n v="1"/>
    <n v="1"/>
    <n v="1"/>
    <n v="1"/>
    <n v="1"/>
    <n v="1"/>
    <n v="0"/>
    <n v="1"/>
    <n v="1"/>
    <n v="0"/>
    <n v="1"/>
    <n v="0"/>
    <n v="1"/>
    <n v="1"/>
    <n v="0"/>
  </r>
  <r>
    <s v="ŠFK"/>
    <s v="Štátna filharmónia Košice"/>
    <s v="ŠFK202205"/>
    <n v="2"/>
    <s v="Nákup mobiilného pódia"/>
    <s v="Nevyhnutný nákup nivtekových dielcov pre potreby postavenia pódia pre zborové telesá ako aj menšie komorné zoskupenia vo Veľkej sále, Foyer DU ako aj v Malej sále. Nivtekove dielce je možné použiť v rôznych variaciách. "/>
    <s v="Cieľom je výmena starého mobilného pódia, ktoré už nespĺňa bezpečnostné parametre. "/>
    <m/>
    <s v="Zriaďovacia listina ŠFK, Čl. 1 ods. 2 písm. l)"/>
    <s v="1. zníženie nákladov za prenájom pódia: 2 800 Eur/rok_x000a_2. koncerty ŠFK: 10/ rok_x000a_3. externé podujatia: 10/rok"/>
    <x v="1"/>
    <s v="C Stroje, prístroje a zariadenia"/>
    <s v="C1 Javisková technicka"/>
    <s v="07 V realizácii"/>
    <x v="1"/>
    <s v="doplniť z preddefinovaného (vysvetlivky a rady)"/>
    <x v="0"/>
    <n v="1"/>
    <n v="18000"/>
    <n v="0"/>
    <n v="0"/>
    <n v="0"/>
    <n v="18000"/>
    <n v="0"/>
    <n v="0"/>
    <n v="0"/>
    <n v="0"/>
    <n v="0"/>
    <n v="0"/>
    <n v="0"/>
    <s v="-"/>
    <n v="0"/>
    <n v="0"/>
    <n v="0"/>
    <n v="0"/>
    <n v="0"/>
    <n v="0"/>
    <n v="0"/>
    <n v="0"/>
    <n v="0"/>
    <n v="0"/>
    <n v="0"/>
    <m/>
    <n v="1"/>
    <x v="0"/>
    <s v="C1"/>
    <n v="6"/>
    <n v="1"/>
    <n v="1"/>
    <n v="1"/>
    <n v="1"/>
    <n v="1"/>
    <n v="0"/>
    <n v="0"/>
    <n v="0"/>
    <n v="0"/>
    <n v="0"/>
    <n v="0"/>
    <n v="0"/>
    <n v="1"/>
    <n v="0"/>
    <n v="0"/>
  </r>
  <r>
    <s v="ŠFK"/>
    <s v="Štátna filharmónia Košice"/>
    <s v="ŠFK202201"/>
    <n v="9"/>
    <s v="Rekonštrukcia pódia spojená s vybudovaním skladu "/>
    <s v="Nevyhnutná rekonštrukcia pódia vo Veľkej koncertnej sále a vybudovanie skladu pod pódiom o rozlohe cca 100m² pre hudobné nástroje a inventár používaný na koncertoch. Sklad bude prepojený s pódiom nákladným výťahom. Nové pódium bude zrealizované na novej konštrukcii a bude spľňať akustické, estetické a statické požiadavky."/>
    <s v="Cieľom je odstrániť problém s vrzgajúcim pódiom a zlepšiť akustické vlastnosti Veľkej koncertnej sály DU. Vybudovaním skladu odstrániť aktuálny problém s nedostatkom skladových priestorov pre hudobné nástroje a zároveň vytvoriť viac priestoru na pódiu. To umožní ŠFK rozšíriť možnosti hlavnej činnosti - do programu koncertov ŠFK budú môcť byť zaradené diela s vačším obsadením hráčov. _x000a__x000a__x000a_"/>
    <s v="N/A"/>
    <m/>
    <s v="1. skladové priestory do 100m ²_x000a_2. zníženie nákladov na prepravu do iných skladov 240 človekohodín_x000a_3. zníženie nákladov na prepravné: 1000 Eur/rok, _x000a_4. zvýšenie počtu prenajímaných hodín v sále o 100 hodín/rok"/>
    <x v="0"/>
    <s v="B Rekonštrukcia nehnuteľnosti"/>
    <s v="B3 Stavebná rekonštrukcia priestorov"/>
    <s v="01 Investičný zámer"/>
    <x v="1"/>
    <s v="doplniť z preddefinovaného (vysvetlivky a rady)"/>
    <x v="0"/>
    <n v="1"/>
    <n v="450000"/>
    <n v="30000"/>
    <n v="0"/>
    <m/>
    <n v="30000"/>
    <n v="420000"/>
    <n v="0"/>
    <n v="0"/>
    <n v="0"/>
    <n v="0"/>
    <n v="0"/>
    <n v="0"/>
    <s v="-"/>
    <n v="0"/>
    <n v="0"/>
    <n v="0"/>
    <n v="0"/>
    <n v="0"/>
    <n v="0"/>
    <n v="0"/>
    <n v="0"/>
    <n v="0"/>
    <n v="0"/>
    <n v="0"/>
    <m/>
    <n v="0"/>
    <x v="0"/>
    <s v="B3"/>
    <n v="7"/>
    <n v="1"/>
    <n v="1"/>
    <n v="0"/>
    <n v="1"/>
    <n v="1"/>
    <n v="1"/>
    <n v="1"/>
    <n v="0"/>
    <n v="1"/>
    <n v="0"/>
    <n v="0"/>
    <n v="1"/>
    <n v="0"/>
    <n v="1"/>
    <n v="0"/>
  </r>
  <r>
    <s v="ŠFK"/>
    <s v="Štátna filharmónia Košice"/>
    <s v="ŠFK202202"/>
    <n v="3"/>
    <s v="Rekonštrukcia pánskych toaliet na prízemí"/>
    <s v="Nevyhnutná rekoštrukcia pánskych toaliet zo 60-tych rokov na prízemí DU. Rekonštrukciou vznikne toaleta pre imobilných a zároveň sa obnoví nepoužívaná toaleta pre návštevníkov - súčasť lóže. "/>
    <s v="Cieľom je úspora nákladov na opravy a zabezpečenie hygienických štandardov pre návštevníkov a vytvoriť podmienky pre imobilných občanov."/>
    <s v="N/A"/>
    <m/>
    <s v="1. nové wc pre imobilných_x000a_2. nová toaleta pre lóžu_x000a_3. zníženie nákladov na čistenie a opravu 1000 eur/rok_x000a_4, zvýšenie atraktívnosti priesotru - získanie nových nájomcov 3000 Eur/rok"/>
    <x v="0"/>
    <s v="B Rekonštrukcia nehnuteľnosti"/>
    <s v="B3 Stavebná rekonštrukcia priestorov"/>
    <s v="01 Investičný zámer"/>
    <x v="1"/>
    <s v="doplniť z preddefinovaného (vysvetlivky a rady)"/>
    <x v="0"/>
    <n v="1"/>
    <n v="155000"/>
    <n v="5000"/>
    <n v="0"/>
    <n v="0"/>
    <n v="150000"/>
    <n v="0"/>
    <n v="0"/>
    <n v="0"/>
    <n v="0"/>
    <n v="0"/>
    <n v="0"/>
    <n v="0"/>
    <s v="-"/>
    <n v="0"/>
    <n v="0"/>
    <n v="0"/>
    <n v="0"/>
    <n v="0"/>
    <n v="0"/>
    <n v="0"/>
    <n v="0"/>
    <n v="0"/>
    <n v="0"/>
    <n v="0"/>
    <m/>
    <n v="0"/>
    <x v="0"/>
    <s v="B3"/>
    <n v="7"/>
    <n v="0"/>
    <n v="1"/>
    <n v="1"/>
    <n v="1"/>
    <n v="1"/>
    <n v="1"/>
    <n v="1"/>
    <n v="0"/>
    <n v="1"/>
    <n v="0"/>
    <n v="0"/>
    <n v="1"/>
    <n v="0"/>
    <n v="1"/>
    <n v="0"/>
  </r>
  <r>
    <s v="SNM"/>
    <s v="SNM - Múzeá v Martine"/>
    <s v="SNMMM202302"/>
    <m/>
    <s v="Obstaranie 1 prístrešku na uloženie kontštrukčných prvkov objektov ľudového staviteľstva"/>
    <s v="Obstaranie 1 prístrešku na uloženie kontštrukčných prvkov objektov ľudového staviteľstva"/>
    <s v="Obstaranie 1 prístrešku na uloženie kontštrukčných prvkov objektov ľudového staviteľstva"/>
    <m/>
    <s v="Zákon č. 206/2009 Z.z. o múzeách a o galériách a o ochrane predmetov kultúrnej hodnoty"/>
    <s v="záchrana zbierkových predmetov "/>
    <x v="0"/>
    <s v="B Rekonštrukcia nehnuteľnosti"/>
    <s v="B5 Rekonštrukcia extravilánu"/>
    <s v="01 Investičný zámer"/>
    <x v="1"/>
    <s v="doplniť z preddefinovaného (vysvetlivky a rady)"/>
    <x v="0"/>
    <n v="1"/>
    <n v="72341"/>
    <n v="0"/>
    <n v="0"/>
    <n v="0"/>
    <n v="72341"/>
    <n v="0"/>
    <n v="0"/>
    <n v="0"/>
    <n v="0"/>
    <n v="0"/>
    <n v="0"/>
    <n v="0"/>
    <m/>
    <n v="0"/>
    <n v="0"/>
    <n v="0"/>
    <n v="0"/>
    <n v="0"/>
    <n v="0"/>
    <n v="0"/>
    <n v="0"/>
    <n v="0"/>
    <n v="0"/>
    <n v="0"/>
    <m/>
    <n v="1"/>
    <x v="0"/>
    <s v="B5"/>
    <n v="7"/>
    <n v="1"/>
    <n v="1"/>
    <n v="1"/>
    <n v="0"/>
    <n v="1"/>
    <n v="0"/>
    <n v="0"/>
    <n v="0"/>
    <n v="1"/>
    <n v="0"/>
    <n v="0"/>
    <n v="1"/>
    <n v="1"/>
    <n v="1"/>
    <n v="0"/>
  </r>
  <r>
    <s v="SNM"/>
    <s v="SNM - Múzeá v Martine"/>
    <s v="SNMMM202301"/>
    <m/>
    <s v="Doplnenie zbierkového fondu o kolekciu diel 15ks Martina Benku do múzea M. Benku v Martine"/>
    <s v="Doplnenie zbierkového fondu o kolekciu diel 15ks Martina Benku do múzea M. Benku v Martine"/>
    <s v="Doplnenie zbierkového fondu o kolekciu diel 15ks Martina Benku do múzea M. Benku v Martine"/>
    <m/>
    <s v="Zákon č. 206/2009 Z.z. o múzeách a o galériách a o ochrane predmetov kultúrnej hodnoty"/>
    <s v="doplnenie zbierkových predmetov"/>
    <x v="1"/>
    <s v="E Umelecké akvizície a licencie"/>
    <s v="E3 Akvizícia zbierkových predmetov"/>
    <s v="01 Investičný zámer"/>
    <x v="1"/>
    <s v="doplniť z preddefinovaného (vysvetlivky a rady)"/>
    <x v="0"/>
    <n v="1"/>
    <n v="265000"/>
    <n v="0"/>
    <n v="0"/>
    <n v="0"/>
    <n v="265000"/>
    <n v="0"/>
    <n v="0"/>
    <n v="0"/>
    <n v="0"/>
    <n v="0"/>
    <n v="0"/>
    <n v="0"/>
    <m/>
    <n v="0"/>
    <n v="0"/>
    <n v="0"/>
    <n v="0"/>
    <n v="0"/>
    <n v="0"/>
    <n v="0"/>
    <n v="0"/>
    <n v="0"/>
    <n v="0"/>
    <n v="0"/>
    <m/>
    <n v="0"/>
    <x v="0"/>
    <s v="E3"/>
    <n v="7"/>
    <n v="1"/>
    <n v="1"/>
    <n v="1"/>
    <n v="0"/>
    <n v="1"/>
    <n v="0"/>
    <n v="0"/>
    <n v="0"/>
    <n v="1"/>
    <n v="0"/>
    <n v="1"/>
    <n v="0"/>
    <n v="1"/>
    <n v="1"/>
    <n v="0"/>
  </r>
  <r>
    <s v="SNM"/>
    <s v="SNM - Prírodovedné múzeum"/>
    <s v="SNMPM202101"/>
    <s v="R"/>
    <s v="Zázrak prírody - Človek v čase a priestore"/>
    <s v="Nová antropologická expozícia - realizovaná a otvorená pre verejnosť 8.6.2021"/>
    <s v="dokončenie a otvorenie expozície realizované"/>
    <s v="N/A"/>
    <m/>
    <s v="doplnenie antropologickej témy v expozičnej ponuke "/>
    <x v="0"/>
    <s v="F Expozície"/>
    <s v="F2 Vytvorenie novej expozície/výstavy"/>
    <s v="07 V realizácii"/>
    <x v="2"/>
    <s v="doplniť z preddefinovaného (vysvetlivky a rady)"/>
    <x v="1"/>
    <m/>
    <n v="90000"/>
    <n v="0"/>
    <n v="90000"/>
    <n v="0"/>
    <n v="0"/>
    <n v="0"/>
    <n v="0"/>
    <n v="0"/>
    <n v="0"/>
    <n v="0"/>
    <n v="0"/>
    <n v="0"/>
    <s v="-"/>
    <n v="0"/>
    <n v="0"/>
    <n v="0"/>
    <n v="0"/>
    <n v="0"/>
    <n v="0"/>
    <n v="0"/>
    <n v="0"/>
    <n v="0"/>
    <n v="0"/>
    <n v="0"/>
    <s v="IA 36785 SNM - Človek v čase a v priestore - antropologická expozícia v sume  CELKOM 90000€,_x000a_v r.2021 ostáva nedočerpané                ...79500€_x000a_v r.2021 dofinancovanie IA bude z VZ  ...10500€ "/>
    <n v="1"/>
    <x v="0"/>
    <s v="F2"/>
    <n v="7"/>
    <n v="1"/>
    <n v="1"/>
    <n v="1"/>
    <n v="1"/>
    <n v="0"/>
    <n v="1"/>
    <n v="1"/>
    <n v="0"/>
    <n v="1"/>
    <n v="0"/>
    <n v="0"/>
    <n v="1"/>
    <n v="0"/>
    <n v="1"/>
    <n v="1"/>
  </r>
  <r>
    <s v="DÚ"/>
    <s v="Divadelný ústav"/>
    <s v="DÚ202104"/>
    <n v="1"/>
    <s v="Nákup nového auta"/>
    <s v="Nákup auta na prevoz výstavných prvkov, distribúciu kníh, návšev divadiel, divadelných predstavení a festivalov v rámci monitorovania divadlenej činnosti na Slovensku a v zahraničí ."/>
    <s v="Zabezpečiť prevoz a inštaláciu výstav v priestoroch divadiel a verejných galérií. Zvýšiť návštevnosť divadelných predstavení v rámci celého Slovenska. Vykonávať vedecko- výskumnú činnosť."/>
    <s v="N/A"/>
    <s v="Zriaďovacia listina DÚ, čl.1 bod 3 písm. g) i) j)"/>
    <s v="Počet výstav realizovaných v rámci Slovenska (ich transport), počet návštev divadelných predstavení (odborní pracovníci), počet získaných vedecko-výskumných dokumentov, počet distribuovaných publikácií z vydavateľskej činnosti inštitúcie. Nakoľko automobilom zabezpečujeme veľkú časť našich aktivít vyplývajúcich zo zriaďovacej listiny, ročne v priemere najazdí 30 000 km. Prepočet vyplýva z GPS, ktorú má zabudovanú súčasný automobil. "/>
    <x v="0"/>
    <s v="C Stroje, prístroje a zariadenia"/>
    <s v="C90 Dopravné prostriedky"/>
    <s v="01 Investičný zámer"/>
    <x v="1"/>
    <s v="doplniť z preddefinovaného (vysvetlivky a rady)"/>
    <x v="0"/>
    <n v="1"/>
    <n v="36000"/>
    <n v="0"/>
    <n v="0"/>
    <n v="0"/>
    <n v="36000"/>
    <n v="0"/>
    <n v="0"/>
    <n v="0"/>
    <n v="0"/>
    <n v="0"/>
    <n v="0"/>
    <n v="0"/>
    <s v="-"/>
    <n v="0"/>
    <n v="0"/>
    <n v="0"/>
    <n v="0"/>
    <n v="0"/>
    <n v="0"/>
    <n v="0"/>
    <n v="0"/>
    <n v="0"/>
    <n v="0"/>
    <n v="0"/>
    <m/>
    <n v="1"/>
    <x v="0"/>
    <s v="C90"/>
    <n v="9"/>
    <n v="1"/>
    <n v="1"/>
    <n v="1"/>
    <n v="1"/>
    <n v="1"/>
    <n v="1"/>
    <n v="1"/>
    <n v="0"/>
    <n v="1"/>
    <n v="0"/>
    <n v="0"/>
    <n v="1"/>
    <n v="1"/>
    <n v="1"/>
    <n v="0"/>
  </r>
  <r>
    <s v="ŠKO ZI"/>
    <s v="Štátny komorný orchester Žilina"/>
    <s v="ŠKOZI202107"/>
    <n v="8"/>
    <s v="Ozvučenie sály"/>
    <s v="Nová ozvučovacia technika koncertnej sály"/>
    <s v="Cieľom je rozšírenie ponuky koncertov pre rôzne vekové skupiny poslucháčov s využitím ozvučovacej techniky - moderné žánre, zvýšenie konkurencieschopnosťi organizácie, rozšírenie ponuky pre prenajímateľov. "/>
    <s v="N/A"/>
    <s v="Zákon č. 278/1993 Z.z. o správe majetku štátu, Hlava I § 5"/>
    <s v="zvýšenie počtu externých podujatí 5/rok, zvýšenie príjmu z prenájmu priestorov 5000,- €/rok.  "/>
    <x v="1"/>
    <s v="C Stroje, prístroje a zariadenia"/>
    <s v="C3 Zvuková technika"/>
    <s v="01 Investičný zámer"/>
    <x v="1"/>
    <s v="doplniť z preddefinovaného (vysvetlivky a rady)"/>
    <x v="0"/>
    <n v="1"/>
    <n v="166000"/>
    <n v="0"/>
    <n v="0"/>
    <n v="0"/>
    <n v="0"/>
    <n v="0"/>
    <n v="166000"/>
    <n v="0"/>
    <n v="0"/>
    <n v="0"/>
    <n v="0"/>
    <n v="0"/>
    <s v="-"/>
    <n v="0"/>
    <n v="0"/>
    <n v="0"/>
    <n v="0"/>
    <n v="0"/>
    <n v="0"/>
    <n v="0"/>
    <n v="0"/>
    <n v="0"/>
    <n v="0"/>
    <n v="0"/>
    <m/>
    <n v="0"/>
    <x v="0"/>
    <s v="C3"/>
    <n v="9"/>
    <n v="1"/>
    <n v="1"/>
    <n v="1"/>
    <n v="1"/>
    <n v="1"/>
    <n v="1"/>
    <n v="1"/>
    <n v="0"/>
    <n v="1"/>
    <n v="0"/>
    <n v="1"/>
    <n v="0"/>
    <n v="1"/>
    <n v="1"/>
    <n v="0"/>
  </r>
  <r>
    <s v="ŠVK PO"/>
    <s v="Štátna vedecká knižnica v Prešove"/>
    <s v="ŠVKPO202301"/>
    <n v="1"/>
    <s v="RFID technológia - modernizácia detekčných brán "/>
    <s v="Nová rádiofrekvenčná  technológia má väčší snímací rozsah so  svetelným a  a zvukovým alarmom, umožňuje vzdialenú kontrolu a nastavenie brány pomocou sieťového rozhrania. Prináša úsporný režim so zníženou spotrebou elektrickej energie."/>
    <s v="Ochrana knižničného fondu pred odcudzením"/>
    <s v="N/A"/>
    <s v="§15 písm.a) zákona č. 126/2015 o knižnicach"/>
    <m/>
    <x v="1"/>
    <s v="C Stroje, prístroje a zariadenia"/>
    <s v="C7 Zabezpečovacia technika"/>
    <s v="01 Investičný zámer"/>
    <x v="1"/>
    <s v="doplniť z preddefinovaného (vysvetlivky a rady)"/>
    <x v="0"/>
    <n v="1"/>
    <n v="19648"/>
    <n v="0"/>
    <n v="0"/>
    <n v="0"/>
    <n v="19648"/>
    <n v="0"/>
    <n v="0"/>
    <n v="0"/>
    <n v="0"/>
    <n v="0"/>
    <n v="0"/>
    <n v="0"/>
    <s v="-"/>
    <n v="0"/>
    <n v="0"/>
    <n v="0"/>
    <n v="0"/>
    <n v="0"/>
    <n v="0"/>
    <n v="0"/>
    <n v="0"/>
    <n v="0"/>
    <n v="0"/>
    <n v="0"/>
    <m/>
    <n v="1"/>
    <x v="0"/>
    <s v="C7"/>
    <n v="8"/>
    <n v="1"/>
    <n v="1"/>
    <n v="1"/>
    <n v="1"/>
    <n v="1"/>
    <n v="1"/>
    <n v="1"/>
    <n v="0"/>
    <n v="0"/>
    <n v="0"/>
    <n v="0"/>
    <n v="0"/>
    <n v="1"/>
    <n v="1"/>
    <n v="0"/>
  </r>
  <r>
    <s v="SCD"/>
    <s v="Slovenské centrum dizajnu"/>
    <s v="SCD202105"/>
    <n v="5"/>
    <s v="nová webstránka organizácie - IA: 41546"/>
    <s v="nová webstránka organizácie na prezentovanie multimediálneho zložitého obsahu"/>
    <s v="nová webstránka organizácie na prezentovanie multimediálneho zložitého obsahu"/>
    <s v="N/A"/>
    <s v="Zákon č. 275/2006 Z.z. o informačných systémoch verejnej správy"/>
    <s v="vývoj a vytvorenie web stránky v rozsahu  stanoveného počtu  obrazoviek 19 a komponentov "/>
    <x v="0"/>
    <s v="D IT infraštruktúra"/>
    <s v="D2 Zhodnotenie existujúceho špeciálneho HW/SW"/>
    <s v="08 Realizované"/>
    <x v="2"/>
    <s v="doplniť z preddefinovaného (vysvetlivky a rady)"/>
    <x v="1"/>
    <n v="0.76"/>
    <n v="26352"/>
    <n v="0"/>
    <n v="26352"/>
    <n v="0"/>
    <n v="0"/>
    <n v="0"/>
    <n v="0"/>
    <n v="0"/>
    <n v="0"/>
    <n v="0"/>
    <n v="0"/>
    <n v="0"/>
    <s v="-"/>
    <n v="0"/>
    <n v="0"/>
    <n v="0"/>
    <n v="0"/>
    <n v="0"/>
    <n v="0"/>
    <n v="0"/>
    <n v="0"/>
    <n v="0"/>
    <n v="0"/>
    <n v="0"/>
    <s v="20000 zo ŠR +6352 z vlastných tržieb"/>
    <n v="1"/>
    <x v="0"/>
    <s v="D2"/>
    <n v="9"/>
    <n v="1"/>
    <n v="1"/>
    <n v="1"/>
    <n v="1"/>
    <n v="1"/>
    <n v="1"/>
    <n v="1"/>
    <n v="0"/>
    <n v="1"/>
    <n v="0"/>
    <n v="0"/>
    <n v="1"/>
    <n v="1"/>
    <n v="1"/>
    <n v="1"/>
  </r>
  <r>
    <s v="RTVS"/>
    <s v="Rozhlas a televízia Slovenska"/>
    <s v="RTVS202118"/>
    <m/>
    <s v="Vozidlo ako Jednokamerový prenosový voz (JKPV CINEMA)"/>
    <s v="nové vozidlo pre potreby výroby RTVS určené pre filmové kamery "/>
    <s v="Cieľom je modernizovať vysielací jednokamerový voz pre potreby výroby a vysielania RTVS"/>
    <s v="N/A"/>
    <s v="Zákon č. 532/2010 Z.z. o Rozhlase a televízii, §3 a §5"/>
    <s v="výroba/úspora"/>
    <x v="1"/>
    <s v="C Stroje, prístroje a zariadenia"/>
    <s v="C4 Nahrávacia a vysielacia technika"/>
    <s v="01 Investičný zámer"/>
    <x v="0"/>
    <s v="doplniť z preddefinovaného (vysvetlivky a rady)"/>
    <x v="0"/>
    <m/>
    <n v="35000"/>
    <n v="0"/>
    <n v="0"/>
    <n v="0"/>
    <n v="0"/>
    <n v="0"/>
    <n v="0"/>
    <n v="0"/>
    <n v="0"/>
    <n v="0"/>
    <n v="0"/>
    <n v="0"/>
    <s v="-"/>
    <n v="0"/>
    <n v="0"/>
    <n v="0"/>
    <n v="0"/>
    <n v="0"/>
    <n v="0"/>
    <n v="0"/>
    <n v="0"/>
    <n v="0"/>
    <n v="0"/>
    <n v="0"/>
    <m/>
    <n v="1"/>
    <x v="0"/>
    <s v="C4"/>
    <n v="6"/>
    <n v="0"/>
    <n v="1"/>
    <n v="1"/>
    <n v="0"/>
    <n v="0"/>
    <n v="1"/>
    <n v="1"/>
    <n v="0"/>
    <n v="1"/>
    <n v="0"/>
    <n v="1"/>
    <n v="0"/>
    <n v="1"/>
    <n v="1"/>
    <n v="0"/>
  </r>
  <r>
    <s v="KHB"/>
    <s v="Kunsthalle Bratislava"/>
    <s v="KHB202103"/>
    <s v="R"/>
    <s v="Webstránka Kunsthalle Bratislava"/>
    <s v="Nový dizajn a rozšírená funkcionalita webovej stránky Kunsthalle Bratislava. V súvislosti s redizajnom vizuálnej identity Kunsthalle Bratislava je potrebné prispôsobiť aj vzhľad a funkcionalitu aktuálnej webovej stránky. Plánované rozšírenie: sekcia Vzdelávanie, e-shop. Požadované parametre: atraktívny home-page, lepšia orientácia pre užívateľa, prispôsobenie zvýšeným nárokom na program a aktivity v online priestore."/>
    <s v="Modernizácia a redizajn webstránky Kunsthalle Bratislava"/>
    <s v="N/A"/>
    <s v="Zriaďovacia listina Kunsthalle Bratislava, Čl. I odsek 2"/>
    <s v="Realizácia odborných elektronických výstupov, 900/rok"/>
    <x v="0"/>
    <s v="D IT infraštruktúra"/>
    <s v="D2 Zhodnotenie existujúceho špeciálneho HW/SW"/>
    <s v="08 Realizované"/>
    <x v="1"/>
    <s v="doplniť z preddefinovaného (vysvetlivky a rady)"/>
    <x v="1"/>
    <n v="1"/>
    <n v="8000"/>
    <n v="0"/>
    <n v="0"/>
    <n v="8000"/>
    <n v="0"/>
    <n v="0"/>
    <n v="0"/>
    <n v="0"/>
    <n v="0"/>
    <n v="0"/>
    <n v="0"/>
    <n v="0"/>
    <s v="-"/>
    <n v="0"/>
    <n v="0"/>
    <n v="0"/>
    <n v="0"/>
    <n v="0"/>
    <n v="0"/>
    <n v="0"/>
    <n v="0"/>
    <n v="0"/>
    <n v="0"/>
    <n v="0"/>
    <m/>
    <n v="1"/>
    <x v="0"/>
    <s v="D2"/>
    <n v="9"/>
    <n v="1"/>
    <n v="1"/>
    <n v="1"/>
    <n v="1"/>
    <n v="1"/>
    <n v="1"/>
    <n v="1"/>
    <n v="0"/>
    <n v="1"/>
    <n v="0"/>
    <n v="0"/>
    <n v="1"/>
    <n v="1"/>
    <n v="1"/>
    <n v="1"/>
  </r>
  <r>
    <s v="SNM"/>
    <s v="SNM - Múzeum rusínskej kultúry v Prešove"/>
    <s v="SNMMRKPO202204"/>
    <n v="19"/>
    <s v="Neznámi Rusíni (kolektívna monografia) "/>
    <s v="O histórii a kultúre Rusínov píšu naslovovzatí vedci (profesor Peter Švorc z FF PU v Prešove, profesor Robert Magocsi z Torontskej univerzity, doktor Stanislav Konečný, bývalý vedecký pracovník zo Spoločensko-vedného ústavu SAV v Košiciach, Ivan Pop – historik narodený v Užhorode, odkiaľ ho poslali na Ruskú akadémiu vied do Moskvy, odkiaľ emigroval do Československa, do Karlových Varov, kde napísal viacero historických prác z neznámej histórie Rusínov, 40 rokov zakázanej národnostnej menšiny v Československu. _x000a_Komplexný pohľad na históriu a kultúru Rusínov z pera samotných Rusínov na Slovensku však chýba, preto sme sa rozhodli v našom múzeu napísať a vydať kolektívnu monografiu s názvom Neznámi Rusíni_x000a_"/>
    <s v="Napísať objektívnu vedeckú monografiu o dejinách a súčasnosti Rusínov od najstarších dôb po súčasnosť z rôznych uhlov pohľadu a z rôznych oblastí spoločenského života Rusínov v strednej Európe a na Slovensku."/>
    <s v="N/A"/>
    <s v="Zákon č. 206/2009 Z.z. o múzeách a o galériách a o ochrane predmetov kultúrnej hodnoty, §15 c)"/>
    <s v="Vydanie kolektívnej monografie Neznámi Rusíni v plánovanom náklade 500 kusov. "/>
    <x v="0"/>
    <s v="F Expozície"/>
    <s v="F3 Realizácia výskumu"/>
    <s v="01 Investičný zámer"/>
    <x v="1"/>
    <s v="doplniť z preddefinovaného (vysvetlivky a rady)"/>
    <x v="0"/>
    <n v="1"/>
    <n v="0"/>
    <n v="0"/>
    <n v="0"/>
    <n v="0"/>
    <n v="0"/>
    <n v="0"/>
    <n v="0"/>
    <n v="0"/>
    <n v="0"/>
    <n v="0"/>
    <n v="0"/>
    <n v="0"/>
    <s v="Náklady na vydanie a tlač publikácie, predpokladaná cena cca 16,40 €/ kus"/>
    <n v="14150"/>
    <n v="0"/>
    <n v="0"/>
    <n v="5950"/>
    <n v="8200"/>
    <n v="0"/>
    <n v="0"/>
    <n v="0"/>
    <n v="0"/>
    <n v="0"/>
    <n v="0"/>
    <m/>
    <n v="1"/>
    <x v="0"/>
    <s v="F3"/>
    <n v="8"/>
    <n v="1"/>
    <n v="1"/>
    <n v="0"/>
    <n v="1"/>
    <n v="1"/>
    <n v="1"/>
    <n v="1"/>
    <n v="0"/>
    <n v="1"/>
    <n v="0"/>
    <n v="0"/>
    <n v="1"/>
    <n v="1"/>
    <n v="1"/>
    <n v="0"/>
  </r>
  <r>
    <s v="SNM"/>
    <s v="SNM - Múzeum židovskej kultúry "/>
    <s v="SNMMŽK202102"/>
    <n v="2"/>
    <s v="Rekonštrukcia SO 4546 Administratívnej budovy  na depozitár a sklad_x000a_- Múzeum holokaustu v Seredi "/>
    <s v="Objekt je v súčasnosti v havarijnom stave. Jeho rekonštrukciou sa zamedzí znehodnocovaniu majetku štátu. Vybudovať depozitár pre zbierkové predmety múzea a skladové priestory pre prevádzku celého areálu MHS. Tieto priestory v múzeu absentujú."/>
    <s v="Vybudovať depozitár pre zbierkové predmety múzea a skladové priestory. "/>
    <m/>
    <s v="Zákon č. 206/2009 Z.z. o múzeách a o galériách a o ochrane predmetov kultúrnej hodnoty"/>
    <s v="Vybudovanie depozitára 170m2, a skladu 120m2."/>
    <x v="0"/>
    <s v="B Rekonštrukcia nehnuteľnosti"/>
    <s v="B2 Stavebná reprofilizácia priestorov"/>
    <s v="04 Projektová dokumentácia k dispozícii - pre stavebné povolenie"/>
    <x v="1"/>
    <s v="doplniť z preddefinovaného (vysvetlivky a rady)"/>
    <x v="0"/>
    <n v="1"/>
    <n v="1197249"/>
    <n v="0"/>
    <n v="0"/>
    <n v="510200"/>
    <n v="687049"/>
    <n v="0"/>
    <n v="0"/>
    <n v="0"/>
    <n v="0"/>
    <n v="0"/>
    <n v="0"/>
    <n v="0"/>
    <s v="-"/>
    <n v="0"/>
    <n v="0"/>
    <n v="0"/>
    <n v="0"/>
    <n v="0"/>
    <n v="0"/>
    <n v="0"/>
    <n v="0"/>
    <n v="0"/>
    <n v="0"/>
    <n v="0"/>
    <m/>
    <n v="0"/>
    <x v="1"/>
    <s v="B2"/>
    <n v="8"/>
    <n v="1"/>
    <n v="1"/>
    <n v="1"/>
    <n v="1"/>
    <n v="1"/>
    <n v="0"/>
    <n v="0"/>
    <n v="0"/>
    <n v="1"/>
    <n v="0"/>
    <n v="0"/>
    <n v="1"/>
    <n v="1"/>
    <n v="1"/>
    <n v="0"/>
  </r>
  <r>
    <s v="SĽUK"/>
    <s v="Slovenský ľudový umelecký kolektív"/>
    <s v="SĽUK202102"/>
    <n v="2"/>
    <s v="Rekonštrukcia ubytovne SĽUK-u"/>
    <s v="Objekt ubytovne SĽUK-u je v značne fyzicky opotrebovanom stave. Zámerom je komplexná rekonštrukcia ubytovne SĽUK, a to zateplenie budovy, výmena sanity, podláh, okien, dverí, dlažieb a obkladov, stierkovanie, penetrácia, maľovanie, omietka, rekonštrukcia strechy, pivničných priestorov, elektroinštalačné práce, výmena kotlov.  "/>
    <s v="Zvýšenie energetickej efektívnosti a zabezpečenie lepšieho ubytovacieho štantardu."/>
    <s v="N/A"/>
    <s v="Zákon č. 555/2005 Z.z o energetickej hospodárnosti budov, §4 ods. 3; Zákon č. 311/2001 Zákonník práce, §151"/>
    <s v="Zníženie spotreby energií, 10%/rok"/>
    <x v="0"/>
    <s v="B Rekonštrukcia nehnuteľnosti"/>
    <s v="B1 Komplexná rekonštrukcia"/>
    <s v="01 Investičný zámer"/>
    <x v="1"/>
    <s v="doplniť z preddefinovaného (vysvetlivky a rady)"/>
    <x v="0"/>
    <n v="1"/>
    <n v="700000"/>
    <n v="50000"/>
    <n v="0"/>
    <n v="50000"/>
    <n v="450000"/>
    <n v="200000"/>
    <n v="0"/>
    <n v="0"/>
    <n v="0"/>
    <n v="0"/>
    <n v="0"/>
    <n v="0"/>
    <s v="-"/>
    <n v="0"/>
    <n v="0"/>
    <n v="0"/>
    <n v="0"/>
    <n v="0"/>
    <n v="0"/>
    <n v="0"/>
    <n v="0"/>
    <n v="0"/>
    <n v="0"/>
    <n v="0"/>
    <m/>
    <n v="0"/>
    <x v="0"/>
    <s v="B1"/>
    <n v="8"/>
    <n v="1"/>
    <n v="1"/>
    <n v="0"/>
    <n v="1"/>
    <n v="1"/>
    <n v="1"/>
    <n v="1"/>
    <n v="0"/>
    <n v="1"/>
    <n v="0"/>
    <n v="0"/>
    <n v="1"/>
    <n v="1"/>
    <n v="1"/>
    <n v="0"/>
  </r>
  <r>
    <s v="ÚĽUV"/>
    <s v="Ústredie ľudovej umeleckej výroby"/>
    <s v="ÚĽUV202114"/>
    <s v="R"/>
    <s v="Vybavenie objektov ÚĽUV novými klimatizačnými jednotkami"/>
    <s v="Objekt ÚĽUV v Bratislave je vybavený nefunkčnými, zastaralými klimatizačnými jednotkami. V sídle organizácie sú poskytované kultúrne služby v oblasti vzdelávania a prezentácie. Zvýšením komfortu návštevníkov sleduje organizácia zvýšenie dopytu po uvedených službách a zároveň vytvorenie optimálnych pracovných podmienok pre zamestnancov. "/>
    <s v="Cieľom je zabezpečenie zvýšeného komfortu pre užívateľov kultúrnych služieb organizácie. "/>
    <s v="N/A"/>
    <s v="Zákon č. 206/2009 Z.z. o múzeách a o galériách a o ochrane predmetov kultúrnej hodnoty, §13 ods. 2"/>
    <s v="KPI 1, zvýšenie počtu návštevníkov podujatí, 1000/rok"/>
    <x v="0"/>
    <s v="C Stroje, prístroje a zariadenia"/>
    <s v="C6 Vzduchotechnika"/>
    <s v="08 Realizované"/>
    <x v="0"/>
    <s v="doplniť z preddefinovaného (vysvetlivky a rady)"/>
    <x v="1"/>
    <n v="1"/>
    <n v="19872"/>
    <n v="0"/>
    <n v="19872"/>
    <n v="0"/>
    <n v="0"/>
    <n v="0"/>
    <n v="0"/>
    <n v="0"/>
    <n v="0"/>
    <n v="0"/>
    <n v="0"/>
    <n v="0"/>
    <s v="-"/>
    <n v="0"/>
    <n v="0"/>
    <n v="0"/>
    <n v="0"/>
    <n v="0"/>
    <n v="0"/>
    <n v="0"/>
    <n v="0"/>
    <n v="0"/>
    <n v="0"/>
    <n v="0"/>
    <m/>
    <n v="1"/>
    <x v="0"/>
    <s v="C6"/>
    <n v="9"/>
    <n v="1"/>
    <n v="1"/>
    <n v="1"/>
    <n v="1"/>
    <n v="1"/>
    <n v="1"/>
    <n v="1"/>
    <n v="0"/>
    <n v="1"/>
    <n v="0"/>
    <n v="0"/>
    <n v="1"/>
    <n v="1"/>
    <n v="1"/>
    <n v="1"/>
  </r>
  <r>
    <s v="ÚĽUV"/>
    <s v="Ústredie ľudovej umeleckej výroby"/>
    <s v="ÚĽUV202113"/>
    <n v="2"/>
    <s v="Zabezpečenie objektov ÚĽUV kamerovým systémom"/>
    <s v="Objekty ÚĽUV v Banskej Bystrici, Bratislave a v Stupave nie sú zabezpečené kamerovým systémom. Zabezpečenie kamerovým systémom zvýši ochranu uvedených objektov, ochranu majetku a zbierkových predmetov v depozitári.  "/>
    <s v="Cieľom je zabezpečiť ochranu zbierkových predmetov a majetku v správe organizácie."/>
    <s v="N/A"/>
    <s v="Zákon č. 206/2009 Z.z. o múzeách a o galériách a o ochrane predmetov kultúrnej hodnoty, §13 ods. 2 "/>
    <s v="KPI 1, zníženie nákladov na výjazdy bezpečnostnej služby 500 €/rok"/>
    <x v="0"/>
    <s v="C Stroje, prístroje a zariadenia"/>
    <s v="C7 Zabezpečovacia technika"/>
    <s v="01 Investičný zámer"/>
    <x v="1"/>
    <s v="doplniť z preddefinovaného (vysvetlivky a rady)"/>
    <x v="0"/>
    <n v="1"/>
    <n v="37000"/>
    <n v="0"/>
    <n v="0"/>
    <n v="0"/>
    <n v="17300"/>
    <n v="19700"/>
    <n v="0"/>
    <n v="0"/>
    <n v="0"/>
    <n v="0"/>
    <n v="0"/>
    <n v="0"/>
    <s v="-"/>
    <n v="0"/>
    <n v="0"/>
    <n v="0"/>
    <n v="0"/>
    <n v="0"/>
    <n v="0"/>
    <n v="0"/>
    <n v="0"/>
    <n v="0"/>
    <n v="0"/>
    <n v="0"/>
    <m/>
    <n v="1"/>
    <x v="0"/>
    <s v="C7"/>
    <n v="9"/>
    <n v="1"/>
    <n v="1"/>
    <n v="1"/>
    <n v="1"/>
    <n v="1"/>
    <n v="1"/>
    <n v="1"/>
    <n v="0"/>
    <n v="1"/>
    <n v="0"/>
    <n v="0"/>
    <n v="1"/>
    <n v="1"/>
    <n v="1"/>
    <n v="0"/>
  </r>
  <r>
    <s v="ŠDKE"/>
    <s v="Štátne divadlo Košice"/>
    <s v="ŠDKE202107"/>
    <n v="13"/>
    <s v="Licencie k umeleckým dielam"/>
    <s v="Vytvorenie nových súčasných slovenských diel odpremiérovaných v ŠDKE."/>
    <s v="Rozšírenie umeleckého repertoáru na objednávku divadla o pôvodnú slovenskú tvorbu s uskutočnením svetovej premiery v Štátnom divadle Košice."/>
    <s v="N/A"/>
    <s v="Zriaďovacia listina ŠDK, Čl. I ods. 2 písm. a) a b) a c) a e) a g)"/>
    <s v="Zvýšenie počtu návštevníkov podujatí,  1 400/rok;                        Odohranie svetových premiér, 2/rok                                           "/>
    <x v="1"/>
    <s v="E Umelecké akvizície a licencie"/>
    <s v="E2 Tvorba inscenácií, nákup umeleckých licencií"/>
    <s v="01 Investičný zámer"/>
    <x v="1"/>
    <s v="doplniť z preddefinovaného (vysvetlivky a rady)"/>
    <x v="0"/>
    <n v="1"/>
    <n v="223434"/>
    <n v="0"/>
    <n v="20500"/>
    <n v="0"/>
    <n v="37500"/>
    <n v="103434"/>
    <n v="62000"/>
    <n v="0"/>
    <n v="0"/>
    <n v="0"/>
    <n v="0"/>
    <n v="0"/>
    <s v="-"/>
    <n v="0"/>
    <n v="0"/>
    <n v="0"/>
    <n v="0"/>
    <n v="0"/>
    <n v="0"/>
    <n v="0"/>
    <n v="0"/>
    <n v="0"/>
    <n v="0"/>
    <n v="0"/>
    <s v="Finančné krytie bolo na rok 2021 na pripravované predstavenie YUDINA vo výške 20.500,- eur, ktoré presúvame do roku 2023. Na tento rok je nevyhnutné finančné krytie prípravy tohto predstavenia vo výške 37.500 eur."/>
    <n v="0"/>
    <x v="0"/>
    <s v="E2"/>
    <n v="9"/>
    <n v="1"/>
    <n v="1"/>
    <n v="1"/>
    <n v="1"/>
    <n v="1"/>
    <n v="1"/>
    <n v="1"/>
    <n v="0"/>
    <n v="1"/>
    <n v="0"/>
    <n v="1"/>
    <n v="0"/>
    <n v="1"/>
    <n v="1"/>
    <n v="0"/>
  </r>
  <r>
    <s v="PÚ SR"/>
    <s v="Pamiatkový úrad SR"/>
    <s v="PÚSR202105"/>
    <n v="5"/>
    <s v="Budova centrum Pamiatkový úrad  Bratislava "/>
    <s v="Obnova fasády budovy PU SR Cesta na červený mot 6, Bratislava "/>
    <s v="Zhodnotenie budovy, obnova NKP"/>
    <s v="N/A"/>
    <m/>
    <s v="Ochrana pamiatkového fondu"/>
    <x v="0"/>
    <s v="B Rekonštrukcia nehnuteľnosti"/>
    <s v="B3 Stavebná rekonštrukcia priestorov"/>
    <s v="01 Investičný zámer"/>
    <x v="1"/>
    <s v="doplniť z preddefinovaného (vysvetlivky a rady)"/>
    <x v="0"/>
    <n v="1"/>
    <n v="350000"/>
    <n v="13000"/>
    <n v="0"/>
    <n v="0"/>
    <n v="0"/>
    <n v="177000"/>
    <n v="160000"/>
    <n v="0"/>
    <n v="0"/>
    <n v="0"/>
    <n v="0"/>
    <n v="0"/>
    <s v="-"/>
    <n v="0"/>
    <n v="0"/>
    <n v="0"/>
    <n v="0"/>
    <n v="0"/>
    <n v="0"/>
    <n v="0"/>
    <n v="0"/>
    <n v="0"/>
    <n v="0"/>
    <n v="0"/>
    <m/>
    <n v="0"/>
    <x v="0"/>
    <s v="B3"/>
    <n v="7"/>
    <n v="0"/>
    <n v="1"/>
    <n v="1"/>
    <n v="1"/>
    <n v="1"/>
    <n v="1"/>
    <n v="1"/>
    <n v="0"/>
    <n v="1"/>
    <n v="0"/>
    <n v="0"/>
    <n v="1"/>
    <n v="0"/>
    <n v="1"/>
    <n v="0"/>
  </r>
  <r>
    <s v="PÚ SR"/>
    <s v="Pamiatkový úrad SR"/>
    <s v="PÚSR202117"/>
    <s v="R"/>
    <s v="Budova Amerického veľvyslanectva Hviezdoslavovo nám 5. "/>
    <s v="Obnova fasády PU SR umelecko- remesleným spôsobom na základe rozhodnutia KPU BA  z oboch strán budovy z Hviezdoslavovo nám 5 a z Paulínyho ul. Objekt vlastní PÚ SR, ale sídli v ňom veľvyslanectvo USA."/>
    <s v="Zhodnotenie budovy, obnova NKP"/>
    <s v="N/A"/>
    <m/>
    <s v="Zachovanie kultúrneho dedičstva SR."/>
    <x v="0"/>
    <s v="B Rekonštrukcia nehnuteľnosti"/>
    <s v="B3 Stavebná rekonštrukcia priestorov"/>
    <s v="07 V realizácii"/>
    <x v="1"/>
    <s v="doplniť z preddefinovaného (vysvetlivky a rady)"/>
    <x v="1"/>
    <n v="1"/>
    <n v="981049.07"/>
    <n v="0"/>
    <n v="0"/>
    <n v="981049.07"/>
    <n v="0"/>
    <n v="0"/>
    <n v="0"/>
    <n v="0"/>
    <n v="0"/>
    <n v="0"/>
    <n v="0"/>
    <n v="0"/>
    <s v="-"/>
    <n v="0"/>
    <n v="0"/>
    <n v="0"/>
    <n v="0"/>
    <n v="0"/>
    <n v="0"/>
    <n v="0"/>
    <n v="0"/>
    <n v="0"/>
    <n v="0"/>
    <n v="0"/>
    <s v="Hradené z rozpočtovej kapitoly MZVaEZ SR"/>
    <n v="0"/>
    <x v="0"/>
    <s v="B3"/>
    <n v="8"/>
    <n v="1"/>
    <n v="1"/>
    <n v="1"/>
    <n v="1"/>
    <n v="1"/>
    <n v="1"/>
    <n v="1"/>
    <n v="0"/>
    <n v="1"/>
    <n v="0"/>
    <n v="0"/>
    <n v="1"/>
    <n v="0"/>
    <n v="1"/>
    <n v="1"/>
  </r>
  <r>
    <s v="SNM"/>
    <s v="SNM - Múzeum Betliar"/>
    <s v="SNMMBE202101"/>
    <n v="1"/>
    <s v="Obnova hradu Krásna Hôrka a revitalizácia bezprostredného okolia hradu"/>
    <s v="Obnova hradného komplexu v rozsahu stavebných úprav, technického vybavenia stavby, reštaurátorských prác, umelecko-remeselnej obnovy prvkov. Súčasťou stavby je aj realizácia stavieb v podhradí v rozsahu technickej infraštruktúry, sietí technického vybavenia, komunikácií, parkovísk, budovy infocentra a stánkov s občerstvením.  "/>
    <s v="Cieľom obnovy je vrátiť hradu podobu a atmosféru spred veľkej obnovy v 20. storočí. Priznať jeho charakter vidieckeho šľachtického sídla a jedného z prvých múzeí na území Slovenska. Súčasne vybudovať dôstojný nástupný areál k hradu kompletnou infraštruktúrou a technickým vybavením na úrovni 21. storočia"/>
    <m/>
    <s v="Zákon č. 49/2002 Z.z. o ochrane pamiatkového fondu; Zákon č. 206/2009 Z.z. o múzeách a o galériách a o ochrane predmetov kultúrnej hodnoty; Zákon č. 543/2002 Z. z. o ochrane prírody a krajiny"/>
    <s v="Zvýšenie počtu návštevníkov na 200 tisíc/ročne."/>
    <x v="0"/>
    <s v="B Rekonštrukcia nehnuteľnosti"/>
    <s v="B1 Komplexná rekonštrukcia"/>
    <s v="04 Projektová dokumentácia k dispozícii - pre stavebné povolenie"/>
    <x v="1"/>
    <s v="doplniť z preddefinovaného (vysvetlivky a rady)"/>
    <x v="1"/>
    <n v="1"/>
    <n v="33442260"/>
    <n v="650000"/>
    <n v="650000"/>
    <n v="8300000"/>
    <n v="16250000"/>
    <n v="6000000"/>
    <n v="2242260"/>
    <n v="0"/>
    <n v="0"/>
    <n v="0"/>
    <n v="0"/>
    <n v="0"/>
    <s v="Výskumy, odborné ošetrenie zbierkových predmetov, reštaurovanie, expozícia"/>
    <n v="1500000"/>
    <n v="0"/>
    <n v="300000"/>
    <n v="1200000"/>
    <n v="0"/>
    <n v="0"/>
    <n v="0"/>
    <n v="0"/>
    <n v="0"/>
    <n v="0"/>
    <n v="0"/>
    <m/>
    <n v="0"/>
    <x v="1"/>
    <s v="B1"/>
    <n v="7"/>
    <n v="1"/>
    <n v="1"/>
    <n v="1"/>
    <n v="1"/>
    <n v="1"/>
    <n v="0"/>
    <n v="0"/>
    <n v="0"/>
    <n v="1"/>
    <n v="0"/>
    <n v="0"/>
    <n v="1"/>
    <n v="1"/>
    <n v="0"/>
    <n v="0"/>
  </r>
  <r>
    <s v="ŠKO ZI"/>
    <s v="Štátny komorný orchester Žilina"/>
    <s v="ŠKOZI202102"/>
    <n v="3"/>
    <s v="Pravidelná obnova hudobných nástrojov"/>
    <s v="Obnova hudobných nástrojov je pravidelný proces, ktorý zapezpečuje dostatočnú umeleckú kvalitu a rast celého orchestra.  "/>
    <s v="Cieľom je dosahnutie a udrženie potrebnej umeleckej kvality zvuku orchestra, pre ktorú je nevyhnutné pravidelne obnovovať hudobné nástroje podľa životnosti jednotlivých hudobných nástrojov. Životnosť najmä dychových nástrojov sa pohybuje medzi 5 - 8 rokmi. "/>
    <s v="N/A"/>
    <s v="Zriaďovacia listina ŠKO ZI, Čl. 1"/>
    <s v="zníženie nákladov na opravy - 5000,- €/rok, veľmi individuálne podľa konkrétneho nástroja"/>
    <x v="1"/>
    <s v="E Umelecké akvizície a licencie"/>
    <s v="E1 Nákup hudobných nástrojov"/>
    <s v="01 Investičný zámer"/>
    <x v="1"/>
    <s v="doplniť z preddefinovaného (vysvetlivky a rady)"/>
    <x v="0"/>
    <n v="1"/>
    <n v="227406"/>
    <n v="0"/>
    <n v="0"/>
    <n v="46500"/>
    <n v="33000"/>
    <n v="62906"/>
    <n v="45000"/>
    <n v="40000"/>
    <n v="0"/>
    <n v="0"/>
    <n v="0"/>
    <n v="0"/>
    <s v="-"/>
    <n v="0"/>
    <n v="0"/>
    <n v="0"/>
    <n v="0"/>
    <n v="0"/>
    <n v="0"/>
    <n v="0"/>
    <n v="0"/>
    <n v="0"/>
    <n v="0"/>
    <n v="0"/>
    <s v="cez prioritné projekty"/>
    <n v="0"/>
    <x v="0"/>
    <s v="E1"/>
    <n v="9"/>
    <n v="1"/>
    <n v="1"/>
    <n v="1"/>
    <n v="1"/>
    <n v="1"/>
    <n v="1"/>
    <n v="1"/>
    <n v="0"/>
    <n v="1"/>
    <n v="0"/>
    <n v="1"/>
    <n v="0"/>
    <n v="1"/>
    <n v="1"/>
    <n v="0"/>
  </r>
  <r>
    <s v="SNM"/>
    <s v="SNM - Múzeum Bojnice"/>
    <s v="SNMMB202201"/>
    <n v="2"/>
    <s v="Komplexná stavebná obnova Meastského opevnenia Bojnice"/>
    <s v="Obnova mestského opevnenia Bojnice, ako druhého najzachovalejšieho mestského opevnenia na Slovensku, odstránenie lokálnych havarijných stavov, prinavrátenie pôvodných pamiatkových hodnôt, čiastočná obnova pôvodnej ochodze, sprístupnenie ochodze pre návštevníkov mesta Bojnice"/>
    <s v="Cieľom je revitalizácia mestského opevnenia, sprístupnenie ochodze pre návštevníkov, zvýšenie atraktivity historického centra mesta"/>
    <m/>
    <s v="Zákon č. 49/2002 Z.z. o ochrane pamiatkového fondu; Zákon č. 206/2009 Z.z. o múzeách a o galériách a o ochrane predmetov kultúrnej hodnoty"/>
    <s v="Zvýšenie počtu návštevníkov v historickom jadre mesta o 10 000/rok, ochrana nehnuteľnej kultúrnej pamiatky"/>
    <x v="0"/>
    <s v="B Rekonštrukcia nehnuteľnosti"/>
    <s v="B1 Komplexná rekonštrukcia"/>
    <s v="01 Investičný zámer"/>
    <x v="1"/>
    <s v="doplniť z preddefinovaného (vysvetlivky a rady)"/>
    <x v="0"/>
    <n v="1"/>
    <n v="1820000"/>
    <n v="20000"/>
    <n v="0"/>
    <n v="20000"/>
    <n v="200000"/>
    <n v="500000"/>
    <n v="500000"/>
    <n v="600000"/>
    <n v="0"/>
    <n v="0"/>
    <n v="0"/>
    <n v="0"/>
    <s v="-"/>
    <n v="0"/>
    <n v="0"/>
    <n v="0"/>
    <n v="0"/>
    <n v="0"/>
    <n v="0"/>
    <n v="0"/>
    <n v="0"/>
    <n v="0"/>
    <n v="0"/>
    <n v="0"/>
    <s v="Projekt pre stavebné povolenie, realizačný projekt čiastočne"/>
    <n v="0"/>
    <x v="1"/>
    <s v="B1"/>
    <n v="8"/>
    <n v="1"/>
    <n v="1"/>
    <n v="1"/>
    <n v="1"/>
    <n v="1"/>
    <n v="0"/>
    <n v="0"/>
    <n v="0"/>
    <n v="1"/>
    <n v="0"/>
    <n v="0"/>
    <n v="1"/>
    <n v="1"/>
    <n v="1"/>
    <n v="0"/>
  </r>
  <r>
    <s v="SF"/>
    <s v="Slovenská filharmónia"/>
    <s v="SF202103"/>
    <n v="5"/>
    <s v="Obnova nástrojového vybavenia"/>
    <s v="Obnova nástrojového vybavenia orchestra  a inštitúcie SF, potrebná pravidelná obnova najmä dychových nástrojov, ale aj klávesových a sláčikových, cca 100 000 eur ročne, vrátane koncertného krídla"/>
    <s v="Cieľom projektu je zabezpečiť bežné fungovanie orchestra a znížiť náklady na opravy hudobných nástrojov."/>
    <s v="N/A"/>
    <s v="Zákon č. 114/2020 Z.z. o Slovenskej filharmónii,                                                                 Štatút Slovenskej filharmónie č. MK-2109/2014-110/11519, čl. II. bod 1.a)."/>
    <s v="zvýšenie počtu používania HN na podujatiach 50/rok, zníženie nákladov na opravy 500,- eur/rok"/>
    <x v="1"/>
    <s v="E Umelecké akvizície a licencie"/>
    <s v="E1 Nákup hudobných nástrojov"/>
    <s v="01 Investičný zámer"/>
    <x v="1"/>
    <s v="doplniť z preddefinovaného (vysvetlivky a rady)"/>
    <x v="0"/>
    <n v="1"/>
    <n v="661400"/>
    <n v="0"/>
    <n v="0"/>
    <n v="100000"/>
    <n v="201600"/>
    <n v="151200"/>
    <n v="101500"/>
    <n v="107100"/>
    <n v="0"/>
    <n v="0"/>
    <n v="0"/>
    <n v="0"/>
    <s v="-"/>
    <n v="0"/>
    <n v="0"/>
    <n v="0"/>
    <n v="0"/>
    <n v="0"/>
    <n v="0"/>
    <n v="0"/>
    <n v="0"/>
    <n v="0"/>
    <n v="0"/>
    <n v="0"/>
    <s v="Potreba nástrojov, predpoklad ich nákupu: r. 2022 - flauta, hoboj, wagner.tuby, klarinet, 2023 - koncertné krídlo 192 tis, pren. Organ, 2024 - husle, violončelo, fagot, 2025 - fagot, c trubky, lesný roh, 2026 - flauta, klarinet, b trúbky, trombón"/>
    <n v="0"/>
    <x v="0"/>
    <s v="E1"/>
    <n v="9"/>
    <n v="1"/>
    <n v="1"/>
    <n v="1"/>
    <n v="1"/>
    <n v="1"/>
    <n v="1"/>
    <n v="1"/>
    <n v="0"/>
    <n v="1"/>
    <n v="0"/>
    <n v="1"/>
    <n v="0"/>
    <n v="1"/>
    <n v="1"/>
    <n v="0"/>
  </r>
  <r>
    <s v="SNM"/>
    <s v="SNM - Múzeum Betliar"/>
    <s v="SNMMBE202102"/>
    <n v="2"/>
    <s v="Obnova parku a kaštieľa Betliar "/>
    <s v="Obnova parku riešením vodozádržných opatrení, prieskumy (IGP, hydrologický, pamiatkový, dendrolologický), Projektová dokumnetácia, oprava a obnova vodného systému, nadzemných vodných stavieb a podzemnej odtokovej sústavy, úprava prameniska, pôvodného &quot;grófskeho&quot; vodovodu a vodojemu, úprava vodného toku. Úprava vegetácie parku. Oprava a obnova parkových stavieb a objektov.                                                             Obnova kaštieľa - stavebné úpravy a opravy strechy kaštieľa, komínov, úprava SZ prístavby kaštieľa, nastavenie systému vetrania, odvlhčenia. Revízia a oprava systému dažďovej kanalizácie okolo kaštieľa. Statické posúdenie a stabilizácia (stavebné úpravy) zvislých nosných konštrukcií narušených vplyvom podzemnej vody. Technika prostredia - úpravy na 3. NP (vetranie, chladenie, úprava svetlíkov). Oprava terasy na poschodí na JZ strane kaštieľa, oprava balustrády. Oprava všetkých povrchových úprav fasády kaštieľa. Obnova interiérových historických podláh. Kamerový systém, úprava EPS, EZS, elektroinštalácia. Budova depozitáru.  "/>
    <s v="Cieľom zámeru je najmä riešenie vodozádržných opatrení na území parku kaštieľa Betliar a obnova kaštieľa čiastkovými sanačnými zásahmi. "/>
    <m/>
    <s v="Zákon č. 49/2002 Z.z. o ochrane pamiatkového fondu; Zákon č. 206/2009 Z.z. o múzeách a o galériách a o ochrane predmetov kultúrnej hodnoty; Zákon č. 543/2002 Z. z. o ochrane prírody a krajiny"/>
    <s v="Zníženie nákladov na prevádzku a údržbu, cca. 15 tisíc €/ ročne"/>
    <x v="0"/>
    <s v="B Rekonštrukcia nehnuteľnosti"/>
    <s v="B5 Rekonštrukcia extravilánu"/>
    <s v="01 Investičný zámer"/>
    <x v="2"/>
    <s v="doplniť z preddefinovaného (vysvetlivky a rady)"/>
    <x v="1"/>
    <n v="0.3"/>
    <n v="6915000"/>
    <n v="200000"/>
    <n v="0"/>
    <n v="15000"/>
    <n v="200000"/>
    <n v="2000000"/>
    <n v="2500000"/>
    <n v="2200000"/>
    <n v="0"/>
    <n v="0"/>
    <n v="0"/>
    <n v="0"/>
    <s v="Výskumy, posudky "/>
    <n v="200000"/>
    <n v="0"/>
    <n v="200000"/>
    <n v="0"/>
    <n v="0"/>
    <n v="0"/>
    <n v="0"/>
    <n v="0"/>
    <n v="0"/>
    <n v="0"/>
    <n v="0"/>
    <s v="Štátny rozpočet + EÚ fondy"/>
    <n v="0"/>
    <x v="1"/>
    <s v="B5"/>
    <n v="7"/>
    <n v="1"/>
    <n v="1"/>
    <n v="1"/>
    <n v="1"/>
    <n v="1"/>
    <n v="0"/>
    <n v="0"/>
    <n v="0"/>
    <n v="1"/>
    <n v="0"/>
    <n v="0"/>
    <n v="1"/>
    <n v="1"/>
    <n v="0"/>
    <n v="0"/>
  </r>
  <r>
    <s v="ŠVK PO"/>
    <s v="Štátna vedecká knižnica v Prešove"/>
    <s v="ŠVKPO202201"/>
    <n v="3"/>
    <s v="Obnova HW základne portálu ŠVK"/>
    <s v="Obnova servrov pre portál, ktoré sú po dobe životnosti a nie je možná ich hardvérová podpora od výrobcu. "/>
    <s v="Zabezpečiť kontinuitu v sprístupňovaní digitálnych kultúrnych objektov širokej verejnosti"/>
    <s v="N/A"/>
    <s v="http://www.strategiakultury.sk/sites/default/files/STRATEGIA_ROZVOJA_KULTURY_SR_NA_ROKY_2014-2020.pdf, strategická oblasť 2.4.1"/>
    <s v="nečerpať výdavky na opravu  počas 5 rokov z dôvodu zabezpečeného maintenance, 0 €/5 rokov"/>
    <x v="0"/>
    <s v="D IT infraštruktúra"/>
    <s v="D2 Zhodnotenie existujúceho špeciálneho HW/SW"/>
    <s v="01 Investičný zámer"/>
    <x v="1"/>
    <s v="doplniť z preddefinovaného (vysvetlivky a rady)"/>
    <x v="0"/>
    <n v="1"/>
    <n v="60000"/>
    <n v="0"/>
    <n v="0"/>
    <n v="60000"/>
    <n v="0"/>
    <n v="0"/>
    <n v="0"/>
    <n v="0"/>
    <n v="0"/>
    <n v="0"/>
    <n v="0"/>
    <n v="0"/>
    <s v="-"/>
    <n v="0"/>
    <n v="0"/>
    <n v="0"/>
    <n v="0"/>
    <n v="0"/>
    <n v="0"/>
    <n v="0"/>
    <n v="0"/>
    <n v="0"/>
    <n v="0"/>
    <n v="0"/>
    <m/>
    <n v="1"/>
    <x v="0"/>
    <s v="D2"/>
    <n v="9"/>
    <n v="1"/>
    <n v="1"/>
    <n v="1"/>
    <n v="1"/>
    <n v="1"/>
    <n v="1"/>
    <n v="1"/>
    <n v="0"/>
    <n v="1"/>
    <n v="0"/>
    <n v="0"/>
    <n v="1"/>
    <n v="1"/>
    <n v="1"/>
    <n v="0"/>
  </r>
  <r>
    <s v="SNM"/>
    <s v="SNM - Múzeum bábkarských kultúr a hračiek hrad Modrý Kameň"/>
    <s v="SNMBAB202102"/>
    <n v="3"/>
    <s v="Obnova barokového kaštieľa na hrade Modrý Kameň"/>
    <s v="Obnova severného krídla barokového kaštieľa - projekt HraMoKaPlus - Obnova prízemia severného krídla barokového kaštieľa a obnova fasád a okien severného _x000a_krídla barokového kaštieľana Hrade Modrý Kameň pre tradície slovenského hračkárstva _x000a_bábkarstva v remeselných dielňach, výrobu a predaj regionálnych produktov _x000a_"/>
    <s v="Vybudovanie kultúrneho priestoru pre vstup a komunikáciu s návštevníkom, priestory pre tvorivé aktivity a služby návštevníkom s cieľom zvýšiť príjmovú zložku rozpočtu múzea. Sanácia nadmernej vlhkosti budovy odstránením cementových fasád s náhradou vápenných materiálov."/>
    <s v="N/A"/>
    <s v="Zákon č. 49/2002 Z.z. o ochrane pamiatkového fondu"/>
    <s v="Zvýšenie počtu návšzevníkov múzea 5000/rok, naýšenie príjmovej častu rozpočtu múzea a stým súvisiacej kvality odbornej činnosti a služieb"/>
    <x v="0"/>
    <s v="B Rekonštrukcia nehnuteľnosti"/>
    <s v="B1 Komplexná rekonštrukcia"/>
    <s v="07 V realizácii"/>
    <x v="4"/>
    <s v="doplniť z preddefinovaného (vysvetlivky a rady)"/>
    <x v="1"/>
    <n v="0.15"/>
    <n v="750000"/>
    <n v="0"/>
    <n v="34596"/>
    <n v="715404"/>
    <n v="0"/>
    <n v="0"/>
    <n v="0"/>
    <n v="0"/>
    <n v="0"/>
    <n v="0"/>
    <n v="0"/>
    <n v="0"/>
    <s v="-"/>
    <n v="0"/>
    <n v="0"/>
    <n v="0"/>
    <n v="0"/>
    <n v="0"/>
    <n v="0"/>
    <n v="0"/>
    <n v="0"/>
    <n v="0"/>
    <n v="0"/>
    <n v="0"/>
    <m/>
    <n v="0"/>
    <x v="0"/>
    <s v="B1"/>
    <n v="9"/>
    <n v="1"/>
    <n v="1"/>
    <n v="1"/>
    <n v="1"/>
    <n v="1"/>
    <n v="1"/>
    <n v="1"/>
    <n v="0"/>
    <n v="1"/>
    <n v="0"/>
    <n v="0"/>
    <n v="1"/>
    <n v="1"/>
    <n v="1"/>
    <n v="1"/>
  </r>
  <r>
    <s v="ŠO "/>
    <s v="Štátna opera "/>
    <s v="ŠO202201"/>
    <n v="8"/>
    <s v="Obnova a doplnenie šijacieho parku - pánska a dámska krajčírska dielňa"/>
    <s v="Obnova šijacieho parku - dámska krajčírska dielňa - vysokootáčkový obnitkovací stroj so zaisť. stehom. Doplnenie šijacieho parku - pánska krajčírska dielňa - coverlock priemyselný stroj, vrátane príslušenstva."/>
    <s v="Doplnením a výmenou šijacích strojov sa zabezpečí skvalitnenie práce v krajčírskych dielňach pri vytváraní kostýmov pre predstavenia Štátnej opery."/>
    <s v="N/A"/>
    <s v="Zriaďovacia listina ŠO, Čl. I, bod 2 g"/>
    <s v="počet podujatí, 120/rok"/>
    <x v="0"/>
    <s v="C Stroje, prístroje a zariadenia"/>
    <s v="C91 Technické vybavenie dielní"/>
    <s v="07 V realizácii"/>
    <x v="1"/>
    <s v="doplniť z preddefinovaného (vysvetlivky a rady)"/>
    <x v="1"/>
    <n v="1"/>
    <n v="5400"/>
    <n v="0"/>
    <n v="2040"/>
    <n v="3360"/>
    <n v="0"/>
    <n v="0"/>
    <n v="0"/>
    <n v="0"/>
    <n v="0"/>
    <n v="0"/>
    <n v="0"/>
    <n v="0"/>
    <s v="-"/>
    <n v="0"/>
    <n v="0"/>
    <n v="0"/>
    <n v="0"/>
    <n v="0"/>
    <n v="0"/>
    <n v="0"/>
    <n v="0"/>
    <n v="0"/>
    <n v="0"/>
    <n v="0"/>
    <m/>
    <n v="1"/>
    <x v="0"/>
    <s v="C91"/>
    <n v="9"/>
    <n v="1"/>
    <n v="1"/>
    <n v="1"/>
    <n v="1"/>
    <n v="1"/>
    <n v="1"/>
    <n v="1"/>
    <n v="0"/>
    <n v="1"/>
    <n v="0"/>
    <n v="0"/>
    <n v="1"/>
    <n v="1"/>
    <n v="1"/>
    <n v="1"/>
  </r>
  <r>
    <s v="MK SR"/>
    <s v="Sekcia projektového riadenia a informatiky MK SR"/>
    <s v="MKSROPRI202102"/>
    <m/>
    <s v="Obnova HW pre potreby digitalizácie kultúrneho dedičstva"/>
    <s v="Obnova špecializovaného HW pre potreby digitalizácie kultúrneho dedičstva pre nadchádzajúce obdobie po fáze udržateľnosti digitalizačných projektov."/>
    <s v="Nevyhnutná výmena/upgrade zastaralých zariadení so zámerom pokračovať v digitalizácii kultúrneho dedičstva po ukončení fázy udržateľnosti."/>
    <m/>
    <s v="Stratégia digitalizácie kultúrneho dedičstva (IMPLEMENTAČNÝ PLÁN 2021 – 2025 REVÍZIA VÝDAVKOV NA KULTÚRU)"/>
    <s v="Bude stanovený_x000a__x000a_Predpoklad: ročná definícia stanovených digitalizačných plánov a ich odpočet_x000a_"/>
    <x v="0"/>
    <s v="D IT infraštruktúra"/>
    <s v="D2 Zhodnotenie existujúceho špeciálneho HW/SW"/>
    <s v="02 Analýza / podkladová štúdia k investičnému zámeru"/>
    <x v="1"/>
    <s v="doplniť z preddefinovaného (vysvetlivky a rady)"/>
    <x v="0"/>
    <n v="1"/>
    <n v="6705936.3958080001"/>
    <n v="0"/>
    <n v="0"/>
    <n v="3203272.5"/>
    <n v="1467652"/>
    <n v="819618.88"/>
    <n v="611523.63520000002"/>
    <n v="603869.38060799998"/>
    <n v="0"/>
    <n v="0"/>
    <n v="0"/>
    <n v="0"/>
    <s v="-"/>
    <n v="0"/>
    <n v="0"/>
    <n v="0"/>
    <n v="0"/>
    <n v="0"/>
    <n v="0"/>
    <n v="0"/>
    <n v="0"/>
    <n v="0"/>
    <n v="0"/>
    <n v="0"/>
    <m/>
    <n v="0"/>
    <x v="1"/>
    <s v="D2"/>
    <n v="7"/>
    <n v="1"/>
    <n v="1"/>
    <n v="1"/>
    <n v="0"/>
    <n v="1"/>
    <n v="0"/>
    <n v="0"/>
    <n v="0"/>
    <n v="1"/>
    <n v="0"/>
    <n v="0"/>
    <n v="1"/>
    <n v="1"/>
    <n v="1"/>
    <n v="0"/>
  </r>
  <r>
    <s v="RTVS"/>
    <s v="Rozhlas a televízia Slovenska"/>
    <s v="RTVS202129"/>
    <m/>
    <s v="Obmena technológie v Dabingovom štúdiu č. 1 v televíznom regionálnom štúdiu v Banskej Bystrici"/>
    <s v="Obnova technológie v dabingovom štúdiu v BB plánujeme prechod na Adobe Audition, čo znamená úsporu nákladov na HW aj SW."/>
    <s v="Cieľom je modernizovať dabingové štúdiou v regionálnom štúdiu BB"/>
    <s v="N/A"/>
    <s v="Zákon č. 532/2010 Z.z. o Rozhlase a televízii, §3 a §5"/>
    <s v="výroba/úspora"/>
    <x v="1"/>
    <s v="C Stroje, prístroje a zariadenia"/>
    <s v="C4 Nahrávacia a vysielacia technika"/>
    <s v="01 Investičný zámer"/>
    <x v="0"/>
    <s v="doplniť z preddefinovaného (vysvetlivky a rady)"/>
    <x v="0"/>
    <m/>
    <n v="10000"/>
    <n v="0"/>
    <n v="0"/>
    <n v="0"/>
    <n v="0"/>
    <n v="0"/>
    <n v="0"/>
    <n v="0"/>
    <n v="0"/>
    <n v="0"/>
    <n v="0"/>
    <n v="0"/>
    <s v="-"/>
    <n v="0"/>
    <n v="0"/>
    <n v="0"/>
    <n v="0"/>
    <n v="0"/>
    <n v="0"/>
    <n v="0"/>
    <n v="0"/>
    <n v="0"/>
    <n v="0"/>
    <n v="0"/>
    <m/>
    <n v="1"/>
    <x v="0"/>
    <s v="C4"/>
    <n v="6"/>
    <n v="0"/>
    <n v="1"/>
    <n v="1"/>
    <n v="0"/>
    <n v="0"/>
    <n v="1"/>
    <n v="1"/>
    <n v="0"/>
    <n v="1"/>
    <n v="0"/>
    <n v="1"/>
    <n v="0"/>
    <n v="1"/>
    <n v="1"/>
    <n v="0"/>
  </r>
  <r>
    <s v="ŠDKE"/>
    <s v="Štátne divadlo Košice"/>
    <s v="ŠDKE202108"/>
    <n v="12"/>
    <s v="Obnova hudobných nástrojov pre orchester"/>
    <s v="Nákup hudobných nástrojov 14 ks a príslušenstva - v roku 2021 priorita do pripravovanej opernej inscenácie Tosca: spolu 30 000 €, v tom orchestrálne zvony/12 000 €, plátové zvony/4 000 €, 5 strunový kontrabas/14 000 €. Ďalšie hudobné nástroje: pozauna Edwards/5 650 €,  trúbky in Bstomvi/3 350 €, trúbka Mahlrestomvi/2 850 €, klarinety sada A a B a Bprestige/8 550 € , horna  Alexander 103/10 200 €, fagot Gebr. monnig 214 topas/ 18 000 €, hoboj BC virtuose 9 990 €                 "/>
    <s v="Zabezpečenie bežného fungovania orchestra a zníženie nákladov na opravu starších nástrojov."/>
    <s v="N/A"/>
    <s v="Zákon č. 523/2004 Z. z. o rozpočtových pravidlách verejnej správy, §19 ods. 6"/>
    <s v="Zníženie nákladov na opravy,          9 000 €/rok"/>
    <x v="1"/>
    <s v="E Umelecké akvizície a licencie"/>
    <s v="E1 Nákup hudobných nástrojov"/>
    <s v="01 Investičný zámer"/>
    <x v="1"/>
    <s v="doplniť z preddefinovaného (vysvetlivky a rady)"/>
    <x v="0"/>
    <n v="1"/>
    <n v="422590"/>
    <n v="0"/>
    <n v="88590"/>
    <n v="80000"/>
    <n v="80000"/>
    <n v="70000"/>
    <n v="60000"/>
    <n v="44000"/>
    <n v="0"/>
    <n v="0"/>
    <n v="0"/>
    <n v="0"/>
    <s v="-"/>
    <n v="0"/>
    <n v="0"/>
    <n v="0"/>
    <n v="0"/>
    <n v="0"/>
    <n v="0"/>
    <n v="0"/>
    <n v="0"/>
    <n v="0"/>
    <n v="0"/>
    <n v="0"/>
    <s v="V roku 2021 boli nákúpené hudobné nástroje vo výške prideleného finančného krytia 88.590,- EUR"/>
    <n v="0"/>
    <x v="0"/>
    <s v="E1"/>
    <n v="9"/>
    <n v="1"/>
    <n v="1"/>
    <n v="1"/>
    <n v="1"/>
    <n v="1"/>
    <n v="1"/>
    <n v="1"/>
    <n v="0"/>
    <n v="1"/>
    <n v="0"/>
    <n v="1"/>
    <n v="0"/>
    <n v="1"/>
    <n v="1"/>
    <n v="0"/>
  </r>
  <r>
    <s v="TASR"/>
    <s v="Tlačová agentúra Slovenskej republiky"/>
    <s v="TASR202105"/>
    <n v="5"/>
    <s v="Obnova serverovej techniky"/>
    <s v="Obnova zastaraného hardvéru existujúcich a budúcich informačných systémov TASR. Systém postavený na troch serveroch v cluster móde, bežiacich na virtualizačnom systéme umožňujúcom použitie vMotion technológie s produkčným a záložným diskovým poľom."/>
    <s v="Zabezpečenie kontinuity dodávania informácií vo verejnom záujme.Systém pre zhromažďovanie, uchovávanie a distribúciu informácií vo verejnom záujme v zmysle zákona. "/>
    <s v="N/A"/>
    <s v="Zákon č. 385/2008 Z.z. o Tlačovej agentúre Slovenskej republiky, §3 ods. 5"/>
    <s v="Počet správ vo verejnom záujme, 147000/rok"/>
    <x v="1"/>
    <s v="D IT infraštruktúra"/>
    <s v="D1 Nákup štandardnej IT techniky"/>
    <s v="01 Investičný zámer"/>
    <x v="1"/>
    <s v="doplniť z preddefinovaného (vysvetlivky a rady)"/>
    <x v="0"/>
    <n v="1"/>
    <n v="189000"/>
    <n v="0"/>
    <n v="0"/>
    <n v="94500"/>
    <n v="0"/>
    <n v="0"/>
    <n v="0"/>
    <n v="94500"/>
    <n v="0"/>
    <n v="0"/>
    <n v="0"/>
    <n v="0"/>
    <s v="-"/>
    <n v="0"/>
    <n v="0"/>
    <n v="0"/>
    <n v="0"/>
    <n v="0"/>
    <n v="0"/>
    <n v="0"/>
    <n v="0"/>
    <n v="0"/>
    <n v="0"/>
    <n v="0"/>
    <m/>
    <n v="0"/>
    <x v="0"/>
    <s v="D1"/>
    <n v="9"/>
    <n v="1"/>
    <n v="1"/>
    <n v="1"/>
    <n v="1"/>
    <n v="1"/>
    <n v="1"/>
    <n v="1"/>
    <n v="0"/>
    <n v="1"/>
    <n v="0"/>
    <n v="1"/>
    <n v="0"/>
    <n v="1"/>
    <n v="1"/>
    <n v="0"/>
  </r>
  <r>
    <s v="SNM"/>
    <s v="SNM - Archeologické múzeum"/>
    <s v="SNMAM202201"/>
    <n v="1"/>
    <s v="Revitalizácia technického vybavenia konzervátorských dielní SNM-AM v Bratislave"/>
    <s v="Obnovenie inventára a mobiliára a to nákup nového laboratórneho nábytku (stoly, skrinky), nové bezodťahové digetory na chemikálie do dvoch pracovísk, zabudovaný stôl s odsávaním prachových častíc a iné ručné náradie"/>
    <s v="Obnovenie zastaraného technického vybavenia a inventára pracoviska konzervátorských dielní v SNM-AM, dovybavenie novovytvoreného laboratória na analýzu a výskum materiálov a archeologických nálezov elektronickým profilovačom, čo znamená zefektívnenie, modernizácia a profesionalizácia dokumentácie archeologických nálezov pre múzejnú evidenciu a vedecké vyhodnotenie"/>
    <s v="N/A"/>
    <s v="Zákon č. 206/2009 Z.z. o múzeách a o galériách a o ochrane predmetov kultúrnej hodnoty, §12 a §13 a  §14 a §20"/>
    <s v="zhodnotenie technického stavu a vybavenia konzervátorských dielní (3 miestnosti) a ich modernizácia"/>
    <x v="0"/>
    <s v="C Stroje, prístroje a zariadenia"/>
    <s v="C91 Technické vybavenie dielní"/>
    <s v="01 Investičný zámer"/>
    <x v="1"/>
    <s v="doplniť z preddefinovaného (vysvetlivky a rady)"/>
    <x v="0"/>
    <n v="1"/>
    <n v="17000"/>
    <n v="0"/>
    <n v="0"/>
    <n v="17000"/>
    <n v="0"/>
    <n v="0"/>
    <n v="0"/>
    <n v="0"/>
    <n v="0"/>
    <n v="0"/>
    <n v="0"/>
    <n v="0"/>
    <s v="-"/>
    <n v="10000"/>
    <n v="0"/>
    <n v="10000"/>
    <n v="0"/>
    <n v="0"/>
    <n v="0"/>
    <n v="0"/>
    <n v="0"/>
    <n v="0"/>
    <n v="0"/>
    <n v="0"/>
    <m/>
    <n v="1"/>
    <x v="0"/>
    <s v="C91"/>
    <n v="9"/>
    <n v="1"/>
    <n v="1"/>
    <n v="1"/>
    <n v="1"/>
    <n v="1"/>
    <n v="1"/>
    <n v="1"/>
    <n v="0"/>
    <n v="1"/>
    <n v="0"/>
    <n v="0"/>
    <n v="1"/>
    <n v="1"/>
    <n v="1"/>
    <n v="0"/>
  </r>
  <r>
    <s v="ŠDKE"/>
    <s v="Štátne divadlo Košice"/>
    <s v="ŠDKE202109"/>
    <n v="31"/>
    <s v="Koncertné krídlo"/>
    <s v="Nákup koncertného krídla Steinway and Sons"/>
    <s v="Zníženie nákladov na prenájom klavíra."/>
    <s v="N/A"/>
    <s v="Zákon č. 523/2004 Z. z. o rozpočtových pravidlách verejnej správy, §19 ods. 6"/>
    <s v="Odohranie recitálov, 15/rok;                                  Počet návštevníkov, 4 500/rok"/>
    <x v="1"/>
    <s v="E Umelecké akvizície a licencie"/>
    <s v="E1 Nákup hudobných nástrojov"/>
    <s v="01 Investičný zámer"/>
    <x v="1"/>
    <s v="doplniť z preddefinovaného (vysvetlivky a rady)"/>
    <x v="0"/>
    <n v="1"/>
    <n v="150000"/>
    <n v="0"/>
    <n v="0"/>
    <n v="0"/>
    <n v="150000"/>
    <n v="0"/>
    <n v="0"/>
    <n v="0"/>
    <n v="0"/>
    <n v="0"/>
    <n v="0"/>
    <n v="0"/>
    <s v="-"/>
    <n v="0"/>
    <n v="0"/>
    <n v="0"/>
    <n v="0"/>
    <n v="0"/>
    <n v="0"/>
    <n v="0"/>
    <n v="0"/>
    <n v="0"/>
    <n v="0"/>
    <n v="0"/>
    <m/>
    <n v="0"/>
    <x v="0"/>
    <s v="E1"/>
    <n v="9"/>
    <n v="1"/>
    <n v="1"/>
    <n v="1"/>
    <n v="1"/>
    <n v="1"/>
    <n v="1"/>
    <n v="1"/>
    <n v="0"/>
    <n v="1"/>
    <n v="0"/>
    <n v="1"/>
    <n v="0"/>
    <n v="1"/>
    <n v="1"/>
    <n v="0"/>
  </r>
  <r>
    <s v="ŠDKE"/>
    <s v="Štátne divadlo Košice"/>
    <s v="ŠDKE202110"/>
    <n v="7"/>
    <s v="Revízna šachta teplovodného kolektora - výmena technického vybavenia /Havarijný stav/"/>
    <s v="Zabezpečiť automatické odčerpávanie priesakových vôd. Vymeniť nefunkčné technické vybavenie revíznej šachty - oceľové plošiny, rebríky, ponorné čerpadlo s plavákmi a signalizáciou. Jedná sa o agresívne prostredie pre technické vybavenie a rizikové prostredie pre obsluhu. "/>
    <s v="Zabezpečiť udržanie a prevádzkovanie chodu divadla."/>
    <s v="N/A"/>
    <s v="Zákon č. 124/2006 Z.z. o bezpečnosti a ochrane zdravia pri práci, §5 ods. 2 h) a §6 ods. 1  b)"/>
    <s v="Odohranie 100% plánovaného počtu predstavení v historickej budove, 200/rok"/>
    <x v="2"/>
    <s v="0 Odstránenie havarijného stavu"/>
    <s v="0 Odstránenie havarijného stavu"/>
    <s v="05 Projektová dokumentácia k dispozícii - pre realizáciu stavby"/>
    <x v="2"/>
    <s v="doplniť z preddefinovaného (vysvetlivky a rady)"/>
    <x v="0"/>
    <n v="0.96"/>
    <n v="34000"/>
    <n v="1500"/>
    <n v="0"/>
    <n v="0"/>
    <n v="32500"/>
    <n v="0"/>
    <n v="0"/>
    <n v="0"/>
    <n v="0"/>
    <n v="0"/>
    <n v="0"/>
    <n v="0"/>
    <s v="-"/>
    <n v="0"/>
    <n v="0"/>
    <n v="0"/>
    <n v="0"/>
    <n v="0"/>
    <n v="0"/>
    <n v="0"/>
    <n v="0"/>
    <n v="0"/>
    <n v="0"/>
    <n v="0"/>
    <s v="V súčasnej dobe je už spracovaná projektová dokumentácia z 2022 pre Ohlásenie stavebných úprav a pre realizáciu stavby. V príprave je podanie na Ohlásenie stavebných úprav. PD bola hradená z vlastných zdrojov."/>
    <n v="1"/>
    <x v="0"/>
    <s v="0"/>
    <n v="8"/>
    <n v="0"/>
    <n v="1"/>
    <n v="1"/>
    <n v="1"/>
    <n v="1"/>
    <n v="1"/>
    <n v="1"/>
    <n v="0"/>
    <n v="1"/>
    <n v="1"/>
    <n v="0"/>
    <n v="0"/>
    <n v="1"/>
    <n v="1"/>
    <n v="0"/>
  </r>
  <r>
    <s v="SĽUK"/>
    <s v="Slovenský ľudový umelecký kolektív"/>
    <s v="SĽUK202106"/>
    <n v="3"/>
    <s v="Obnova vozového parku SĽUK - kúpa autobusu"/>
    <s v="Obstaranie autobusu na prepravu osôb s minimálne 51 miestami (ideálne 55 miest) za účelom zvýšenia bezpečnosti prepravy umeleckej zložky SĽUK-u na na predstavenia, podujatia, festivaly, zájazdy v rámci celého Slovenska a blízkeho zahraničia. Pri obstaraní autobusu budeme požadovať vysokú prevádzkovú pripravenosť, dlhú životnosť osvedčenú v praxi, rýchlu amortizáciu, využitie ekologických a inovatívnych technológií pohonu s ohľadom na nízku spotrebu paliva."/>
    <s v="Zabezpečenie efektívnej prepravy umeleckej zložky SĽUK-u na predstavenia, podujatia, festivaly, zájazdy."/>
    <s v="N/A"/>
    <s v="Zriaďovacia listina SĽUK, Čl. 1 ods. 2  písm. b)"/>
    <s v="Zníženie nákladov na prevádzku a údržbu vozového parku, 10%/rok"/>
    <x v="0"/>
    <s v="C Stroje, prístroje a zariadenia"/>
    <s v="C90 Dopravné prostriedky"/>
    <s v="01 Investičný zámer"/>
    <x v="1"/>
    <s v="doplniť z preddefinovaného (vysvetlivky a rady)"/>
    <x v="0"/>
    <n v="1"/>
    <n v="468000"/>
    <n v="0"/>
    <n v="0"/>
    <n v="468000"/>
    <n v="0"/>
    <n v="0"/>
    <n v="0"/>
    <n v="0"/>
    <n v="0"/>
    <n v="0"/>
    <n v="0"/>
    <n v="0"/>
    <s v="-"/>
    <n v="0"/>
    <n v="0"/>
    <n v="0"/>
    <n v="0"/>
    <n v="0"/>
    <n v="0"/>
    <n v="0"/>
    <n v="0"/>
    <n v="0"/>
    <n v="0"/>
    <n v="0"/>
    <m/>
    <n v="0"/>
    <x v="0"/>
    <s v="C90"/>
    <n v="9"/>
    <n v="1"/>
    <n v="1"/>
    <n v="1"/>
    <n v="1"/>
    <n v="1"/>
    <n v="1"/>
    <n v="1"/>
    <n v="0"/>
    <n v="1"/>
    <n v="0"/>
    <n v="0"/>
    <n v="1"/>
    <n v="1"/>
    <n v="1"/>
    <n v="0"/>
  </r>
  <r>
    <s v="LIC"/>
    <s v="Literárne informačné centrum"/>
    <s v="LIC202103"/>
    <n v="3"/>
    <s v="Obstaranie osobného automobilu (9-miestny mikrobus)"/>
    <s v="Obstaranie nového mikrobusu treba zrealizovať z dôvodu, že mikrobus z roku 2007, ktorý máme momentálne k dispozícii, už je fyzicky aj morálne zastaralý a opotrebovaný, čo zásadne ovplyvňuje jeho technický stav a bezpečnosť prevádzky. Predmetný automobil sa bude využívať najmä na medzinárodné knižné veľtrhy, ale aj na rôzne literárne podujatia po Slovensku. "/>
    <s v="Bezpečnosť prevádzky"/>
    <s v="N/A"/>
    <s v="Zriaďovacia listina LIC, Čl. 1 ods. 2 a 3"/>
    <s v="očakávaný počet najazdených km, cca 300 000 km"/>
    <x v="0"/>
    <s v="C Stroje, prístroje a zariadenia"/>
    <s v="C90 Dopravné prostriedky"/>
    <s v="01 Investičný zámer"/>
    <x v="0"/>
    <s v="doplniť z preddefinovaného (vysvetlivky a rady)"/>
    <x v="1"/>
    <n v="1"/>
    <n v="36000"/>
    <n v="0"/>
    <n v="0"/>
    <n v="0"/>
    <n v="0"/>
    <n v="36000"/>
    <n v="0"/>
    <n v="0"/>
    <n v="0"/>
    <n v="0"/>
    <n v="0"/>
    <n v="0"/>
    <s v="-"/>
    <n v="0"/>
    <n v="0"/>
    <n v="0"/>
    <n v="0"/>
    <n v="0"/>
    <n v="0"/>
    <n v="0"/>
    <n v="0"/>
    <n v="0"/>
    <n v="0"/>
    <n v="0"/>
    <s v="nutnosť obnovy vozového parku, predmetný automobil by sme obstarali z vlastných zdrojov (Fond reprodukcie)"/>
    <n v="1"/>
    <x v="0"/>
    <s v="C90"/>
    <n v="8"/>
    <n v="1"/>
    <n v="1"/>
    <n v="1"/>
    <n v="1"/>
    <n v="1"/>
    <n v="1"/>
    <n v="1"/>
    <n v="0"/>
    <n v="1"/>
    <n v="0"/>
    <n v="0"/>
    <n v="1"/>
    <n v="1"/>
    <n v="0"/>
    <n v="0"/>
  </r>
  <r>
    <s v="SND"/>
    <s v="Slovenské národné divadlo"/>
    <s v="SND202208"/>
    <m/>
    <s v="Média server Green Hippo HD pre sálu Opery a Baletu a pre sálu Činohry   2 ks"/>
    <s v="Nevyhnutná výmena existujúceho zariadenia, ktoré nemá podporu hardwéru a softwéru. Zastaralé videoformáty a prevádzka je nestabilná."/>
    <s v="Cieľom je zabezpečiť modernú a bezporuchovú prevádzku videotechnológií."/>
    <s v="N/A"/>
    <s v="Zákon č. 385/1997 Z.z. o Slov.národnom divadle, §2"/>
    <s v="KPI nie je možné kvantifikovať"/>
    <x v="1"/>
    <s v="C Stroje, prístroje a zariadenia"/>
    <s v="C1 Javisková technika"/>
    <s v="01 Investičný zámer"/>
    <x v="1"/>
    <s v="doplniť z preddefinovaného (vysvetlivky a rady)"/>
    <x v="0"/>
    <n v="1"/>
    <n v="80000"/>
    <n v="0"/>
    <n v="0"/>
    <n v="80000"/>
    <n v="0"/>
    <n v="0"/>
    <n v="0"/>
    <n v="0"/>
    <n v="0"/>
    <n v="0"/>
    <n v="0"/>
    <n v="0"/>
    <s v="-"/>
    <n v="0"/>
    <n v="0"/>
    <n v="0"/>
    <n v="0"/>
    <n v="0"/>
    <n v="0"/>
    <n v="0"/>
    <n v="0"/>
    <n v="0"/>
    <n v="0"/>
    <n v="0"/>
    <m/>
    <n v="1"/>
    <x v="0"/>
    <s v="C1"/>
    <n v="8"/>
    <n v="1"/>
    <n v="1"/>
    <n v="1"/>
    <n v="0"/>
    <n v="1"/>
    <n v="1"/>
    <n v="1"/>
    <n v="0"/>
    <n v="1"/>
    <n v="0"/>
    <n v="1"/>
    <n v="0"/>
    <n v="1"/>
    <n v="1"/>
    <n v="0"/>
  </r>
  <r>
    <s v="SNM"/>
    <s v="SNM - SK"/>
    <s v="SNMSK202101"/>
    <n v="3"/>
    <s v="Výstavba nového depozitára SNM "/>
    <s v="Odborná ochrana zbierkového fondu je spojená so zabezpečením  bezpečnosti zbierkových predmetov pri ich trvalom uložení, prezentácii v expozíciách a na výstavách. Súčasťou odbornej ochrany zbierok je optimalizácia klimatických podmienok v depozitároch, výstavných a expozičných priestoroch, odborné ošetrenie zbierkových predmetov. Vytváranie optimálnych podmienok pre všeobecnú bezpečnosť a ochranu zbierkových predmetov."/>
    <s v="Moderná depozitárna budova vysokého štandardu s dobrými klimatickými pomerami zabezpečí dlhodobú ochranu ZP, s bádateľňou a miestom na odborné ošetrenie zbierkových predmetov. "/>
    <m/>
    <s v="Zákon č. 206/2009 Z.z. o múzeách a o galériách a o ochrane predmetov kultúrnej hodnoty, §12 a §13 a §14 a §16  "/>
    <m/>
    <x v="0"/>
    <s v="A Nákup alebo výstavba nehnuteľnosti"/>
    <s v="A2 Výstavba budovy"/>
    <s v="01 Investičný zámer"/>
    <x v="1"/>
    <s v="doplniť z preddefinovaného (vysvetlivky a rady)"/>
    <x v="0"/>
    <n v="1"/>
    <n v="10000000"/>
    <n v="900000"/>
    <n v="0"/>
    <n v="0"/>
    <n v="2000000"/>
    <n v="6000000"/>
    <n v="2000000"/>
    <n v="0"/>
    <n v="0"/>
    <n v="0"/>
    <n v="0"/>
    <n v="0"/>
    <s v="-"/>
    <n v="0"/>
    <n v="0"/>
    <n v="0"/>
    <n v="0"/>
    <n v="0"/>
    <n v="0"/>
    <n v="0"/>
    <n v="0"/>
    <n v="0"/>
    <n v="0"/>
    <n v="0"/>
    <m/>
    <n v="0"/>
    <x v="1"/>
    <s v="A2"/>
    <n v="7"/>
    <n v="1"/>
    <n v="1"/>
    <n v="0"/>
    <n v="1"/>
    <n v="1"/>
    <n v="0"/>
    <n v="0"/>
    <n v="0"/>
    <n v="1"/>
    <n v="0"/>
    <n v="0"/>
    <n v="1"/>
    <n v="1"/>
    <n v="1"/>
    <n v="0"/>
  </r>
  <r>
    <s v="ŠFK"/>
    <s v="Štátna filharmónia Košice"/>
    <s v="ŠFK202203"/>
    <n v="8"/>
    <s v="Nákup mobilného ozvučenia a osvetlenia"/>
    <s v="Nákup mobilného osvetlenia, ozvučenia a mikroportov pre potreby vlastných ako aj externých podujatí."/>
    <s v="Cieľom je znížiť náklady na prenájom techniky a zabezpečiť základné kvalitné ozvučenie a osvetlenie intrených a externých podujatí._x000a_"/>
    <s v="N/A"/>
    <m/>
    <s v="1. zníženie nákladov pri prenájmoch 3500 Eur/rok_x000a_2. príjem za ozvučenie a osvetlenie externým subjektom 5000 Eur/rok_x000a_"/>
    <x v="1"/>
    <s v="C Stroje, prístroje a zariadenia"/>
    <s v="C3 Zvuková technika"/>
    <s v="01 Investičný zámer"/>
    <x v="1"/>
    <s v="doplniť z preddefinovaného (vysvetlivky a rady)"/>
    <x v="0"/>
    <n v="1"/>
    <n v="120000"/>
    <n v="0"/>
    <n v="0"/>
    <n v="0"/>
    <n v="120000"/>
    <n v="0"/>
    <n v="0"/>
    <n v="0"/>
    <n v="0"/>
    <n v="0"/>
    <n v="0"/>
    <n v="0"/>
    <s v="-"/>
    <n v="0"/>
    <n v="0"/>
    <n v="0"/>
    <n v="0"/>
    <n v="0"/>
    <n v="0"/>
    <n v="0"/>
    <n v="0"/>
    <n v="0"/>
    <n v="0"/>
    <n v="0"/>
    <m/>
    <n v="0"/>
    <x v="0"/>
    <s v="C3"/>
    <n v="8"/>
    <n v="1"/>
    <n v="1"/>
    <n v="1"/>
    <n v="1"/>
    <n v="1"/>
    <n v="1"/>
    <n v="1"/>
    <n v="0"/>
    <n v="1"/>
    <n v="0"/>
    <n v="1"/>
    <n v="0"/>
    <n v="0"/>
    <n v="1"/>
    <n v="0"/>
  </r>
  <r>
    <s v="ŠFK"/>
    <s v="Štátna filharmónia Košice"/>
    <s v="ŠFK202204"/>
    <m/>
    <s v="Mikroporty"/>
    <s v="Výmena mikroportov Štátnej filharmónie Košice"/>
    <s v="Zabezpečenie bezporuchového chodu predstavení a kvality prenosu zvuku"/>
    <s v="N/A"/>
    <m/>
    <s v="Odohranie 100% plánovaného počtu predstavení"/>
    <x v="1"/>
    <s v="C Stroje, prístroje a zariadenia"/>
    <s v="C5 Mikroporty"/>
    <s v="07 V realizácii"/>
    <x v="1"/>
    <s v="doplniť z preddefinovaného (vysvetlivky a rady)"/>
    <x v="1"/>
    <n v="1"/>
    <n v="4640"/>
    <n v="0"/>
    <n v="0"/>
    <n v="4640"/>
    <n v="0"/>
    <n v="0"/>
    <n v="0"/>
    <n v="0"/>
    <n v="0"/>
    <n v="0"/>
    <n v="0"/>
    <n v="0"/>
    <s v="-"/>
    <n v="0"/>
    <n v="0"/>
    <n v="0"/>
    <n v="0"/>
    <n v="0"/>
    <n v="0"/>
    <n v="0"/>
    <n v="0"/>
    <n v="0"/>
    <n v="0"/>
    <n v="0"/>
    <m/>
    <n v="1"/>
    <x v="0"/>
    <s v="C5"/>
    <n v="7"/>
    <n v="1"/>
    <n v="1"/>
    <n v="1"/>
    <n v="0"/>
    <n v="1"/>
    <n v="1"/>
    <n v="1"/>
    <n v="0"/>
    <n v="1"/>
    <n v="0"/>
    <n v="1"/>
    <n v="0"/>
    <n v="0"/>
    <n v="1"/>
    <n v="1"/>
  </r>
  <r>
    <s v="SNM"/>
    <s v="SNM - Múzeá v Martine"/>
    <s v="SNMMM202101"/>
    <n v="3"/>
    <s v="Celková rekonštrukcia II. budovy Slovenského národného múzea v Martine - etnografické múzeum"/>
    <s v="Odstránenie havarijného stavu a celková rekonštrukcia objektu  II. budovy Slovenského národného múzea vrátane priľahlej historickej záhrady a vybudovanie nových depozitárnych priestorov"/>
    <s v="záchrana národnej kultúrnej pamiatky, zlepšenie technického stavu pôvodného objektu s vybudovaním nových, moderných celonárodných expozícii, venovaných tradičnej ľudovej kultúre Slovenska; realizácia prístavby depozitára na uloženie cca 100.000 ks zbierkových predmetov v správe SNM – Múzeí v Martine;  realizácia nových celonárodných expozícii ľudovej kultúry a priestorov na poskytnovanie služieb návštevníkom (tvorivé dielne, prednášky, knižničné služby, archívne služby a pod.)"/>
    <m/>
    <s v="Zákon č. 206/2009 Z.z. o múzeách a o galériách a o ochrane predmetov kultúrnej hodnoty"/>
    <s v="záchrana a zhodnotenie technického stavu objektu národnej kultúrnej pamiatky; zvýšenie kapacity depozitárnych priestorov; zvýšenie a skvalitnenie ochany a bezpečnosti zbierkových predmetov; zvýšenie počtu nadobúdaných zbierkových predmetov, skvalitnenie a rozšírenie služieb pre návštevníkov a zázemia pre zamestnancov, zvýšenie aktrativity múzea pre širokú verejnosť, zvýšenie počtu návštevníkov a tržieb zo vstupného "/>
    <x v="0"/>
    <s v="B Rekonštrukcia nehnuteľnosti"/>
    <s v="B1 Komplexná rekonštrukcia"/>
    <s v="01 Investičný zámer"/>
    <x v="2"/>
    <s v="doplniť z preddefinovaného (vysvetlivky a rady)"/>
    <x v="1"/>
    <n v="1"/>
    <n v="44480000"/>
    <n v="480000"/>
    <n v="0"/>
    <n v="480000"/>
    <n v="12000000"/>
    <n v="15000000"/>
    <n v="15000000"/>
    <n v="2000000"/>
    <n v="0"/>
    <n v="0"/>
    <n v="0"/>
    <n v="0"/>
    <s v="výdavky na sťahovanie, interiérové vybavenie, konzervovanie a reštaurovanie zbierkových predmetov"/>
    <n v="6720000"/>
    <n v="0"/>
    <n v="500000"/>
    <n v="1000000"/>
    <n v="1000000"/>
    <n v="1600000"/>
    <n v="2620000"/>
    <n v="0"/>
    <n v="0"/>
    <n v="0"/>
    <n v="0"/>
    <s v="investičný zámer - potrebné aktualizovať "/>
    <n v="0"/>
    <x v="1"/>
    <s v="B1"/>
    <n v="7"/>
    <n v="1"/>
    <n v="1"/>
    <n v="1"/>
    <n v="1"/>
    <n v="1"/>
    <n v="0"/>
    <n v="0"/>
    <n v="0"/>
    <n v="1"/>
    <n v="0"/>
    <n v="0"/>
    <n v="1"/>
    <n v="1"/>
    <n v="0"/>
    <n v="0"/>
  </r>
  <r>
    <s v="ŠVK BB"/>
    <s v="Štátna vedecká knižnica v Banskej Bystrici"/>
    <s v="ŠVKBB202102"/>
    <n v="3"/>
    <s v="Rekonštrukcia NKP Penov dom pre expozíciu tradičného bábkového divadla."/>
    <s v="Odstránenie havarijného stavu NKP Penov dom, umelecko-remeselná obnova secesnej fasády a vnútorných  priestorov objektu, jeho úprava pre potreby  múzejnej expozície Literárneho a hudobného múzea (LHM), dostavba výťahu pre bezbariérové využívanie."/>
    <s v="Cieľom projektu je umožniť prezetáciu zbierok z oblasti tradičného bábkového divadla na Slovensku verejnosti v samostatnom objekte,  dostupnom aj počas víkendov."/>
    <s v="N/A"/>
    <s v="Zákon č. 49/2002 Z.z. o ochrane pamiatkového fondu, §28  ods. 2  a); Zákon č. 278/1993 Z.z. o správe majetku štátu, §3 ods. 2 "/>
    <s v="počet návštevníkov expozície / 7000 ročne"/>
    <x v="0"/>
    <s v="B Rekonštrukcia nehnuteľnosti"/>
    <s v="B3 Stavebná rekonštrukcia priestorov"/>
    <s v="02 Analýza / podkladová štúdia k investičnému zámeru"/>
    <x v="2"/>
    <s v="doplniť z preddefinovaného (vysvetlivky a rady)"/>
    <x v="1"/>
    <n v="1"/>
    <n v="900000"/>
    <n v="30000"/>
    <n v="0"/>
    <n v="30000"/>
    <n v="0"/>
    <n v="400000"/>
    <n v="470000"/>
    <n v="0"/>
    <n v="0"/>
    <n v="0"/>
    <n v="0"/>
    <n v="0"/>
    <s v="náklady na : pamiatkové prieskumy, stavebný   a autorský dozor, správne poplatky"/>
    <n v="10000"/>
    <n v="0"/>
    <n v="5000"/>
    <n v="0"/>
    <n v="5000"/>
    <n v="0"/>
    <n v="0"/>
    <n v="0"/>
    <n v="0"/>
    <n v="0"/>
    <n v="0"/>
    <s v="zrealizovaný archeologicklý prieskum (1. etapa), historicko - pamiatkový a historicko- architektonicvký výskum; finančné prostriedky nezahrňujú náklady na novú expozíciu"/>
    <n v="0"/>
    <x v="0"/>
    <s v="B3"/>
    <n v="8"/>
    <n v="1"/>
    <n v="1"/>
    <n v="1"/>
    <n v="1"/>
    <n v="1"/>
    <n v="1"/>
    <n v="1"/>
    <n v="0"/>
    <n v="1"/>
    <n v="0"/>
    <n v="0"/>
    <n v="1"/>
    <n v="1"/>
    <n v="0"/>
    <n v="0"/>
  </r>
  <r>
    <s v="SNM"/>
    <s v="SNM - Múzeá v Martine"/>
    <s v="SNMMM202102"/>
    <n v="6"/>
    <s v="Rekonštrukcia budovy múzea vo Vrútkach"/>
    <s v="Odstránenie havarijného stavu objektu "/>
    <s v="zlepšenie technického stavu pôvodného objektu, adaptácia objektu na depozitár"/>
    <m/>
    <s v="Zákon č. 206/2009 Z.z. o múzeách a o galériách a o ochrane predmetov kultúrnej hodnoty"/>
    <s v="zhodnotenie technického stavu objektu, zvýšenie kapacity depozitárnych priestorov, zvýšenie a skvalitnenie ochrany a bezpečnosti zbierkových predmetov, zvýšenie počtu nadobúdaných zbierkových predmetov"/>
    <x v="0"/>
    <s v="B Rekonštrukcia nehnuteľnosti"/>
    <s v="B1 Komplexná rekonštrukcia"/>
    <s v="01 Investičný zámer"/>
    <x v="1"/>
    <s v="doplniť z preddefinovaného (vysvetlivky a rady)"/>
    <x v="0"/>
    <n v="1"/>
    <n v="2500000"/>
    <n v="50000"/>
    <n v="0"/>
    <n v="0"/>
    <n v="50000"/>
    <n v="1500000"/>
    <n v="950000"/>
    <n v="0"/>
    <n v="0"/>
    <n v="0"/>
    <n v="0"/>
    <n v="0"/>
    <s v="výdavky na sťahovanie a interiérové vybavenie"/>
    <n v="500000"/>
    <n v="0"/>
    <n v="0"/>
    <n v="100000"/>
    <n v="0"/>
    <n v="0"/>
    <n v="400000"/>
    <n v="0"/>
    <n v="0"/>
    <n v="0"/>
    <n v="0"/>
    <m/>
    <n v="0"/>
    <x v="1"/>
    <s v="B1"/>
    <n v="8"/>
    <n v="1"/>
    <n v="1"/>
    <n v="1"/>
    <n v="1"/>
    <n v="1"/>
    <n v="0"/>
    <n v="0"/>
    <n v="0"/>
    <n v="1"/>
    <n v="0"/>
    <n v="0"/>
    <n v="1"/>
    <n v="1"/>
    <n v="1"/>
    <n v="0"/>
  </r>
  <r>
    <s v="SNM"/>
    <s v="SNM - Generálne riaditeľstvo"/>
    <s v="SNMGR202101"/>
    <n v="2"/>
    <s v="Sídelná budova SNM Bratislava_x000a_(jedná sa o komplexnú obnovu budovy, ktorá je národnou kultúrnou pamiatkou)"/>
    <s v="Odstránenie havarijného stavu objektu a celková rekonštrukcia "/>
    <s v="Zlepšenie technického stavu pôvodného objektu, (bezpečnosť pri užívaní objektu, hygienické požiadavky, zlepšenie energickej efektívnost budovy, čiastočná zmena dispozočného riešenia objektu ) "/>
    <m/>
    <s v="Zákon č. 206/2009 Z.z. o múzeách a o galériách a o ochrane predmetov kultúrnej hodnoty, §12 a §13 a §14 a §16  "/>
    <s v="Zhodnotenie technického stavu objektu,_x000a_vrátenie historickej hodnoty,_x000a_zvýšenie počtu náštevníkov"/>
    <x v="0"/>
    <s v="B Rekonštrukcia nehnuteľnosti"/>
    <s v="B1 Komplexná rekonštrukcia"/>
    <s v="01 Investičný zámer"/>
    <x v="1"/>
    <s v="doplniť z preddefinovaného (vysvetlivky a rady)"/>
    <x v="0"/>
    <n v="1"/>
    <n v="50000000"/>
    <n v="1800000"/>
    <n v="0"/>
    <n v="0"/>
    <n v="1000000"/>
    <n v="1000000"/>
    <n v="8000000"/>
    <n v="20000000"/>
    <n v="20000000"/>
    <n v="0"/>
    <n v="0"/>
    <n v="0"/>
    <s v="-"/>
    <n v="0"/>
    <n v="0"/>
    <n v="0"/>
    <n v="0"/>
    <n v="0"/>
    <n v="0"/>
    <n v="0"/>
    <n v="0"/>
    <n v="0"/>
    <n v="0"/>
    <n v="0"/>
    <s v="Pre začatie stavebnej obnovy sídelnej budovy SNM je nutné zrealizovať dočasné presťahovanie pracoviska Riaditeľstva SNM a SNM - Prírodovedného múzea a uskladnenie výstavného fundusu."/>
    <n v="0"/>
    <x v="1"/>
    <s v="B1"/>
    <n v="8"/>
    <n v="1"/>
    <n v="1"/>
    <n v="1"/>
    <n v="1"/>
    <n v="1"/>
    <n v="0"/>
    <n v="0"/>
    <n v="0"/>
    <n v="1"/>
    <n v="0"/>
    <n v="0"/>
    <n v="1"/>
    <n v="1"/>
    <n v="1"/>
    <n v="0"/>
  </r>
  <r>
    <s v="STM"/>
    <s v="Slovenské technické múzeum"/>
    <s v="STM202104"/>
    <n v="10"/>
    <s v="Obnova parku a oplotenia Kaštieľa Budimír"/>
    <s v="Odstránenie havarijného stavu oplotenia, odborná pôvodného kaštieľského parku. V priestoroch Kaštieľa je umiestnená stála expozícia hodín. Konajú sa tam príležitostné krátkodobé výstavy a kultúrne podujatia.                                                                  "/>
    <s v="Cieľom je minimalizácia budúcich nákladov a škôd, sprístupnenie verejnosti"/>
    <s v="N/A"/>
    <s v="Zákon č. 49/2002 Z.z. o ochrane pamiatkového fondu, §32 ods. 1 a  §27 ods. 1 a  §28 ods. 2 a); Zákon č. 206/2009 Z.z. o múzeách a o galériách a o ochrane predmetov kultúrnej hodnoty, §8 g);  Zákon č. 278 /1993 Z.z. o správe majetku štátu, §4"/>
    <s v="Úspora nákladov na opravy a prevádzku, 7 000 €/rok, zvýšenie tržieb 3 000 €/rok.  Oplotenie a park je zdevastovaný, ohrozuje elekt vedenie a aj prípadných občanov obce. Náklady na opravu plota, obnova parku, čo zvýši potenciál aj z hľadiska vlastných príjmov - svadby, fotenie, kult - spoločenské podujatia. Ide o odborný odhad."/>
    <x v="0"/>
    <s v="B Rekonštrukcia nehnuteľnosti"/>
    <s v="B5 Rekonštrukcia extravilánu"/>
    <s v="04 Projektová dokumentácia k dispozícii - pre stavebné povolenie"/>
    <x v="1"/>
    <s v="doplniť z preddefinovaného (vysvetlivky a rady)"/>
    <x v="0"/>
    <n v="1"/>
    <n v="50000"/>
    <n v="0"/>
    <n v="0"/>
    <n v="0"/>
    <n v="50000"/>
    <n v="0"/>
    <n v="0"/>
    <n v="0"/>
    <n v="0"/>
    <n v="0"/>
    <n v="0"/>
    <n v="0"/>
    <s v="-"/>
    <n v="0"/>
    <n v="0"/>
    <n v="0"/>
    <n v="0"/>
    <n v="0"/>
    <n v="0"/>
    <n v="0"/>
    <n v="0"/>
    <n v="0"/>
    <n v="0"/>
    <n v="0"/>
    <s v="Je nutná oprava oplotenia Kaštieľa Budimír, ktoré je značne schátrané, potreba odbornej obnovy zanedbaného kaštieľskeho parku.                                                                     Oprava schátraného, poškodeného oplotenia národnej kultúrnej pamiatky Kaštieľ v Budimíre, vrátane obnovy kaštieľskeho parku."/>
    <n v="1"/>
    <x v="0"/>
    <s v="B5"/>
    <n v="9"/>
    <n v="1"/>
    <n v="1"/>
    <n v="1"/>
    <n v="1"/>
    <n v="1"/>
    <n v="1"/>
    <n v="1"/>
    <n v="0"/>
    <n v="1"/>
    <n v="0"/>
    <n v="0"/>
    <n v="1"/>
    <n v="1"/>
    <n v="1"/>
    <n v="0"/>
  </r>
  <r>
    <s v="SNM"/>
    <s v="SNM - Historické múzeum"/>
    <s v="SNMHIM202201"/>
    <n v="2"/>
    <s v="Odstránenie havarijného stavu v NKP Rodný dom Dr. Vladimíra Clementisa v Tisovci"/>
    <s v="Odstránenie havarijného stavu v NKP Rodný dom Dr. Vladimíra Clementisa v Tisovci. Oprava strechy, výmena strešnej krytiny Obnova/realizácia nového odkvapového systému a dažďovej kanalizácie vrámci celého pôdorysu budovy; úprava spádovania terénu a spevnených plôch a odvedenie zrážkovej vody od objektu a murív."/>
    <s v="Záchrana NKP Rodný dom Dr. Vladimíra Clementisa v Tisovci, odstránenie havarijného stavu."/>
    <s v="N/A"/>
    <s v="Obnova objektu - vyplýva zo zákonnej povinnosti o správe majetku štátu, zák.č. 278/1993 Z.z. a o ochrane pamiatkového fondu, zák.č. 49/2002 Z.z.  v znení neskorších predpisov"/>
    <s v="zhodnotenie technického stavu objektu "/>
    <x v="0"/>
    <s v="B Rekonštrukcia nehnuteľnosti"/>
    <s v="B1 Komplexná rekonštrukcia"/>
    <s v="02 Analýza / podkladová štúdia k investičnému zámeru"/>
    <x v="2"/>
    <s v="doplniť z preddefinovaného (vysvetlivky a rady)"/>
    <x v="1"/>
    <n v="1"/>
    <n v="160000"/>
    <n v="0"/>
    <n v="0"/>
    <n v="0"/>
    <n v="0"/>
    <n v="20000"/>
    <n v="140000"/>
    <n v="0"/>
    <n v="0"/>
    <n v="0"/>
    <n v="0"/>
    <n v="0"/>
    <s v="-"/>
    <n v="160000"/>
    <n v="0"/>
    <n v="70000"/>
    <n v="90000"/>
    <n v="0"/>
    <n v="0"/>
    <n v="0"/>
    <n v="0"/>
    <n v="0"/>
    <n v="0"/>
    <n v="0"/>
    <s v="bez PD, investícia na základe analýzy NKP Pamiatkovým úradom v projekte Pro Monumenta kód S0207; budova stanovená ako narušená; NKP má zlý technický stav"/>
    <n v="0"/>
    <x v="0"/>
    <s v="B1"/>
    <n v="8"/>
    <n v="1"/>
    <n v="1"/>
    <n v="1"/>
    <n v="1"/>
    <n v="1"/>
    <n v="1"/>
    <n v="1"/>
    <n v="0"/>
    <n v="1"/>
    <n v="0"/>
    <n v="0"/>
    <n v="1"/>
    <n v="1"/>
    <n v="0"/>
    <n v="0"/>
  </r>
  <r>
    <s v="STM"/>
    <s v="Slovenské technické múzeum"/>
    <s v="STM202113"/>
    <n v="15"/>
    <s v="Stabilizácia objektu NKP Huta Karol  Vlachovo "/>
    <s v="Odstránenie najzávažnejšej poruchy stavby a zakonzervovanie pre ďalšiu sanáciu. Objekt je chátrajúca budova v havarijnom stave. V zmysle Technickej správy spoločnosti PRO - MONUMENTA, je nevyhnutné urobiť minimálne stavebné úpravy, aby sa budova nezrútila a STM mohlo pripraviť PD a následne aj získať stavebné povolenie s cieľom vytvorenia informačného a riadiaceho centra pre slovenské trasy železnej a banskej cesty, kongresového a prezentačného centra pre poskytovanie odborných stretnutí a podujatí pre vzdelávanie mládeže a rozvoj turizmu, zriadenie novej expozície s artefaktmi z oblasti baníctva a hutníctva prezentujúce históriu banskej a železnej cesty po slovenských trasách, využitie priestorov pre krátkodobé výstavy a odborné podujatia, príprava odborných programov pre školskú mládež s názornými dynamickými ukážkami odlievania a kovania.  "/>
    <s v="Cieľom je stabilizácia a konzervácia  objektu "/>
    <s v="N/A"/>
    <s v="Zákon č. 49/2002 Z.z. o ochrane pamiatkového fondu, §32 ods. 1 a  §27 ods. 1 a  §28 ods. 2 a);  Zákon č. 206/2009 Z.z. o múzeách a o galériách a o ochrane predmetov kultúrnej hodnoty, §2 ods. 5; Zákon č. 278 /1993 Z.z. o správe majetku štátu, §3"/>
    <s v="Stabilizácia budovy na 5 rokov; úspora nákladov na opravy a prevádzku, 3 000 €/rok, odborný odhad"/>
    <x v="0"/>
    <s v="B Rekonštrukcia nehnuteľnosti"/>
    <s v="B3 Stavebná rekonštrukcia priestorov"/>
    <s v="01 Investičný zámer"/>
    <x v="1"/>
    <s v="doplniť z preddefinovaného (vysvetlivky a rady)"/>
    <x v="0"/>
    <n v="1"/>
    <n v="65000"/>
    <n v="0"/>
    <n v="0"/>
    <n v="0"/>
    <n v="0"/>
    <n v="0"/>
    <n v="0"/>
    <n v="65000"/>
    <n v="0"/>
    <n v="0"/>
    <n v="0"/>
    <n v="0"/>
    <s v="-"/>
    <n v="0"/>
    <n v="0"/>
    <n v="0"/>
    <n v="0"/>
    <n v="0"/>
    <n v="0"/>
    <n v="0"/>
    <n v="0"/>
    <n v="0"/>
    <n v="0"/>
    <n v="0"/>
    <s v="V rokoch 2016/2017 bola v rámci projektu ProMonumenta vypracovaná technická správa, v ktorej boli popísané nevyhnutné postupy pre zachovanie budovy .Nevyhnutné stavebné sanačné práce zabezpečiť podľa postupov Technickej správy vypracovanej v rámci projektu ProMonumenta zabezpečiť pre nevyhnutnú údržbu a to dendrologický prieskum, statický prieskum s odbornosťou na historické budovy."/>
    <n v="1"/>
    <x v="0"/>
    <s v="B3"/>
    <n v="9"/>
    <n v="1"/>
    <n v="1"/>
    <n v="1"/>
    <n v="1"/>
    <n v="1"/>
    <n v="1"/>
    <n v="1"/>
    <n v="0"/>
    <n v="1"/>
    <n v="0"/>
    <n v="0"/>
    <n v="1"/>
    <n v="1"/>
    <n v="1"/>
    <n v="0"/>
  </r>
  <r>
    <s v="ŠVK BB"/>
    <s v="Štátna vedecká knižnica v Banskej Bystrici"/>
    <s v="ŠVKBB202108"/>
    <n v="9"/>
    <s v=" Rekonštrukcia objektu NKP Lazovná 28 "/>
    <s v="Odstránenie statického narušenia a rekonštrukcia objektu , výmena kanalizácie,  úprava interiérov a zariadenie  pre účely Kreatívneho centra."/>
    <s v="Rekonštrukcia  NKP a jeho využitie pre vzdelávacie aktivity zaerané na oblasť moderných technológií."/>
    <s v="N/A"/>
    <s v="Zákon č. 49/2002 Z.z. o ochrane pamiatkového fondu, §28  ods. 2  a); Zákon č. 278/1993 Z.z. o správe majetku štátu, §3 ods. 3"/>
    <s v="počet vzdelávacích aktivít / 100 ročne; počet návštevníkov / 1000 ročne"/>
    <x v="0"/>
    <s v="B Rekonštrukcia nehnuteľnosti"/>
    <s v="B3 Stavebná rekonštrukcia priestorov"/>
    <s v="01 Investičný zámer"/>
    <x v="1"/>
    <s v="doplniť z preddefinovaného (vysvetlivky a rady)"/>
    <x v="0"/>
    <n v="1"/>
    <n v="400000"/>
    <n v="15000"/>
    <n v="0"/>
    <n v="0"/>
    <n v="15000"/>
    <n v="0"/>
    <n v="200000"/>
    <n v="185000"/>
    <n v="0"/>
    <n v="0"/>
    <n v="0"/>
    <n v="0"/>
    <s v="náklady na : pamiatkové prieskumy, stavebný   a autorský dozor, správne poplatky"/>
    <n v="10000"/>
    <n v="0"/>
    <n v="5000"/>
    <n v="0"/>
    <n v="0"/>
    <n v="5000"/>
    <n v="0"/>
    <n v="0"/>
    <n v="0"/>
    <n v="0"/>
    <n v="0"/>
    <m/>
    <n v="0"/>
    <x v="0"/>
    <s v="B3"/>
    <n v="9"/>
    <n v="1"/>
    <n v="1"/>
    <n v="1"/>
    <n v="1"/>
    <n v="1"/>
    <n v="1"/>
    <n v="1"/>
    <n v="0"/>
    <n v="1"/>
    <n v="0"/>
    <n v="0"/>
    <n v="1"/>
    <n v="1"/>
    <n v="1"/>
    <n v="0"/>
  </r>
  <r>
    <s v="STM"/>
    <s v="Slovenské technické múzeum"/>
    <s v="STM202111"/>
    <n v="13"/>
    <s v="Stabilizácia objektu Hlavná 86, Košice"/>
    <s v="Odstránenie statickej poruchy v nosnom murive zadnej časti budovy, oprava pavlače, oprava poškodených vnútorných omietok. V priestoroch budovy sa konajú príležitostné krátkodobé výstavy a kultúrne podujatia."/>
    <s v="Cieľom je minimalizácia budúcich nákladov a škôd."/>
    <s v="N/A"/>
    <s v="Zákon č. 49/2002 Z.z. o ochrane pamiatkového fondu, §32 ods. 1 a §27 ods. 1 a  §28 ods. 2 a); Zákon č. 278/1993 Z.z. o správe majetku štátu, §3"/>
    <s v="Úspora nákladov na opravy a prevádzku, 1 000 €/rok. Nutné opravy pavlače, obkladov, zábradlia_x000a_"/>
    <x v="0"/>
    <s v="B Rekonštrukcia nehnuteľnosti"/>
    <s v="B3 Stavebná rekonštrukcia priestorov"/>
    <s v="01 Investičný zámer"/>
    <x v="1"/>
    <s v="doplniť z preddefinovaného (vysvetlivky a rady)"/>
    <x v="0"/>
    <n v="1"/>
    <n v="32000"/>
    <n v="2000"/>
    <n v="0"/>
    <n v="0"/>
    <n v="0"/>
    <n v="0"/>
    <n v="17000"/>
    <n v="15000"/>
    <n v="0"/>
    <n v="0"/>
    <n v="0"/>
    <n v="0"/>
    <s v="-"/>
    <n v="0"/>
    <n v="0"/>
    <n v="0"/>
    <n v="0"/>
    <n v="0"/>
    <n v="0"/>
    <n v="0"/>
    <n v="0"/>
    <n v="0"/>
    <n v="0"/>
    <n v="0"/>
    <s v="Odstránenie zväčšujúcich sa trhlín v nosnom murive a v klenbách na prízemí objektu.Oprava zlého technického stavu omietok, podláh z hľadiska nevyhnutnej údržby a bezpečnostného hľadiska. Je potrebná oprava tzv. Stĺpovej sály, ďalej sú nevyhnutné opravy pavlače, odkvapov objektu."/>
    <n v="1"/>
    <x v="0"/>
    <s v="B3"/>
    <n v="8"/>
    <n v="1"/>
    <n v="1"/>
    <n v="0"/>
    <n v="1"/>
    <n v="1"/>
    <n v="1"/>
    <n v="1"/>
    <n v="0"/>
    <n v="1"/>
    <n v="0"/>
    <n v="0"/>
    <n v="1"/>
    <n v="1"/>
    <n v="1"/>
    <n v="0"/>
  </r>
  <r>
    <s v="STM"/>
    <s v="Slovenské technické múzeum"/>
    <s v="STM202102"/>
    <n v="2"/>
    <s v="Rekonštrukcia budovy Četerne v Solivare Prešov."/>
    <s v="Odstránenie statických porúch v nosných konštrukciách strechy a obvodového muriva. Budova je súčasťou stálej expozície histórie ťažby soli._x000a_"/>
    <s v="Cieľom je minimalizácia budúcich nákladov a škôd. Bezpečné sprístupnenie historického objektu v správe STM verejnosti"/>
    <s v="N/A"/>
    <s v="Zákon č. 49/2002 Z.z. o ochrane pamiatkového fondu, §32 ods. 1 a  §27 ods. 1 a  §28 ods. 2 a); Zákon č. 206/2009 Z.z. o múzeách a o galériách a o ochrane predmetov kultúrnej hodnoty, §8 g);  Zákon č. 278 /1993 Z.z. o správe majetku štátu, §5"/>
    <s v="Úspora nákladov na opravy a prevádzku, 3 000 €/rok, zvýšenie tržieb o 1000€/rok. Náklady na odstránenie statických porúch, expozícia uzatvorená pre návšetvníkov, pokles tržieb, odborný odhad nákladov a zvýšenie tržieb._x000a_"/>
    <x v="2"/>
    <s v="0 Odstránenie havarijného stavu"/>
    <s v="0 Odstránenie havarijného stavu"/>
    <s v="05 Projektová dokumentácia k dispozícii - pre realizáciu stavby"/>
    <x v="1"/>
    <s v="doplniť z preddefinovaného (vysvetlivky a rady)"/>
    <x v="1"/>
    <n v="1"/>
    <n v="60000"/>
    <n v="0"/>
    <n v="0"/>
    <n v="60000"/>
    <n v="0"/>
    <n v="0"/>
    <n v="0"/>
    <n v="0"/>
    <n v="0"/>
    <n v="0"/>
    <n v="0"/>
    <n v="0"/>
    <s v="-"/>
    <n v="0"/>
    <n v="0"/>
    <n v="0"/>
    <n v="0"/>
    <n v="0"/>
    <n v="0"/>
    <n v="0"/>
    <n v="0"/>
    <n v="0"/>
    <n v="0"/>
    <n v="0"/>
    <s v="Po zrealizovaní sanačných prác budú odstránené poruchy stavby  na obvodovom nosnom murive a nosnej časti strechy.Tieto poruchy sú vážneho charakteru a je nutné prístúpiť k ich sanácii. Neriešenie týchto porúch môže spôsobiť ďalšie nadväzujúce statické poruchy, ktoré môžu viesť k celkovej strate statickej stability objektu."/>
    <n v="1"/>
    <x v="0"/>
    <s v="0"/>
    <n v="8"/>
    <n v="1"/>
    <n v="1"/>
    <n v="1"/>
    <n v="1"/>
    <n v="1"/>
    <n v="1"/>
    <n v="1"/>
    <n v="0"/>
    <n v="1"/>
    <n v="1"/>
    <n v="0"/>
    <n v="0"/>
    <n v="1"/>
    <n v="0"/>
    <n v="0"/>
  </r>
  <r>
    <s v="STM"/>
    <s v="Slovenské technické múzeum"/>
    <s v="STM202108"/>
    <n v="4"/>
    <s v="Rekonštrukcia budovy NKP Varne František, Solivar Prešov"/>
    <s v="Odstránenie vzniku trhlín v nosných múroch odvodnením pozemkov okolo budovy a oprava vonkajších omietok. Budova je súčasťou expozície ťažby soli, konajú sa tam príležitostné krátkodobé výstavy. Zámerom STM je časť objektu prenajať. Cieľom rekonštrukcie objektu Varňa bude odvodnenie pozemku okolo budovy. Súčasťou IA je výmena celého okapového systému, oprava prasklín a sanácia omietok. Sanáciu omietok je potrebné realizovať z dôvodu agresívneho prostredia (soľanka) ako aj poveternostných podmienok. Rekonštrukciou zabránime a spevníme nosné múry, čím zabránime následnej degradácii objektu. Cieľom STM je zachovať unikátnu  NKP v dobrom stave a nezvyšovať náklady na ďalšie havarijné práce. "/>
    <s v="Cieľom je minimalizácia budúcich nákladov a škôd. Bezpečné sprístupnenie historického objektu v správe STM verejnosti, bezpečné sprístupnenie historického objektu v správe STM verejnsoti.Cieľom je zachovanie NKP Solivar"/>
    <s v="N/A"/>
    <m/>
    <s v="Úspora nákladov na opravy a prevádzku, 4000 €/rok, tržby z prenájmu 12 000 €/rok. Nutné opravy potrubí, fasády, rýn...riešenia zamakania objektu a pod. Obmedzuje plné využitie a kapacity soľnej jaskyne. Cieľom STM je časť objektu prenajať = zvýšenie tržieb. Ide o odborný odhad._x000a_"/>
    <x v="0"/>
    <s v="B Rekonštrukcia nehnuteľnosti"/>
    <s v="B3 Stavebná rekonštrukcia priestorov"/>
    <s v="01 Investičný zámer"/>
    <x v="1"/>
    <s v="doplniť z preddefinovaného (vysvetlivky a rady)"/>
    <x v="1"/>
    <n v="1"/>
    <n v="160000"/>
    <n v="0"/>
    <n v="0"/>
    <n v="160000"/>
    <n v="0"/>
    <n v="0"/>
    <n v="0"/>
    <n v="0"/>
    <n v="0"/>
    <n v="0"/>
    <n v="0"/>
    <n v="0"/>
    <s v="-"/>
    <n v="0"/>
    <n v="0"/>
    <n v="0"/>
    <n v="0"/>
    <n v="0"/>
    <n v="0"/>
    <n v="0"/>
    <n v="0"/>
    <n v="0"/>
    <n v="0"/>
    <n v="0"/>
    <s v="Varňa František, NKP Solivar – Oprava fasády, odvodnenie pozemkov okolo budovy, čím sa zabráni nežiadúcemu sadaniu budovy a vzniku trhlín v nosných múroch.Vonkajšie omietky na budove Varne sú schátrané vplyvom dažďa aj soľných podzemných vôd, je potrebná ich oprava spolu s odvodnením dažďovej vody do neďalekého Soľného potok. Projektová dokumetnácia pre stavebné konanie je v procese. "/>
    <n v="0"/>
    <x v="0"/>
    <s v="B3"/>
    <n v="7"/>
    <n v="1"/>
    <n v="1"/>
    <n v="1"/>
    <n v="1"/>
    <n v="1"/>
    <n v="1"/>
    <n v="1"/>
    <n v="0"/>
    <n v="1"/>
    <n v="0"/>
    <n v="0"/>
    <n v="1"/>
    <n v="0"/>
    <n v="0"/>
    <n v="0"/>
  </r>
  <r>
    <s v="DNS"/>
    <s v="Divadlo Nová scéna Bratislava"/>
    <s v="DNS202107"/>
    <n v="9"/>
    <s v="Oprava skladu dekorácií - zateplenie"/>
    <s v="Odstránenie zatekania do skladu, zvýšenie tepelného konfortu a vyššiu ochranu majetku divadla"/>
    <s v="riešenie havarijného stavu ukladnenia dekorácií"/>
    <s v="N/A"/>
    <s v="Zákon č. 278/1993 Z.z. o správe majetku štátu, §3 ods.2"/>
    <s v="úspora tepelnej energie vo výške 2500 € ročne "/>
    <x v="2"/>
    <s v="0 Odstránenie havarijného stavu"/>
    <s v="0 Odstránenie havarijného stavu"/>
    <s v="01 Investičný zámer"/>
    <x v="1"/>
    <s v="doplniť z preddefinovaného (vysvetlivky a rady)"/>
    <x v="0"/>
    <n v="1"/>
    <n v="30000"/>
    <n v="0"/>
    <n v="0"/>
    <n v="0"/>
    <n v="30000"/>
    <n v="0"/>
    <n v="0"/>
    <n v="0"/>
    <n v="0"/>
    <n v="0"/>
    <n v="0"/>
    <n v="0"/>
    <s v="-"/>
    <n v="0"/>
    <n v="0"/>
    <n v="0"/>
    <n v="0"/>
    <n v="0"/>
    <n v="0"/>
    <n v="0"/>
    <n v="0"/>
    <n v="0"/>
    <n v="0"/>
    <n v="0"/>
    <m/>
    <n v="1"/>
    <x v="0"/>
    <s v="0"/>
    <n v="9"/>
    <n v="1"/>
    <n v="1"/>
    <n v="1"/>
    <n v="1"/>
    <n v="1"/>
    <n v="1"/>
    <n v="1"/>
    <n v="0"/>
    <n v="1"/>
    <n v="1"/>
    <n v="0"/>
    <n v="0"/>
    <n v="1"/>
    <n v="1"/>
    <n v="0"/>
  </r>
  <r>
    <s v="SNM"/>
    <s v="SNM - Múzeum bábkarských kultúr a hračiek hrad Modrý Kameň"/>
    <s v="SNMBAB202201"/>
    <n v="1"/>
    <s v="Odstránenie havarijného stavu elektroinštalácie a NN prípojky elektrickej energie objektu"/>
    <s v="Oprava havarijného stavu  zastaranej elektroinštalácie a NN prípojky elektrickej energie objektu ( nepredvídateľné náklady v súvislosti s realizáciou stavebných prác na obnove NKP projektu HraMoKaPlus z Grantov EHP mimo grantového rozpočtu)"/>
    <s v=" Zabezpečenie fukčnej elektroinštalácie spĺňajúcej požiadavky STN"/>
    <s v="N/A"/>
    <m/>
    <m/>
    <x v="2"/>
    <s v="0 Odstránenie havarijného stavu"/>
    <s v="0 Odstránenie havarijného stavu"/>
    <s v="01 Investičný zámer"/>
    <x v="1"/>
    <s v="doplniť z preddefinovaného (vysvetlivky a rady)"/>
    <x v="1"/>
    <n v="1"/>
    <n v="170200"/>
    <n v="0"/>
    <n v="0"/>
    <n v="170200"/>
    <n v="0"/>
    <n v="0"/>
    <n v="0"/>
    <n v="0"/>
    <n v="0"/>
    <n v="0"/>
    <n v="0"/>
    <n v="0"/>
    <s v="-"/>
    <n v="0"/>
    <n v="0"/>
    <n v="0"/>
    <n v="0"/>
    <n v="0"/>
    <n v="0"/>
    <n v="0"/>
    <n v="0"/>
    <n v="0"/>
    <n v="0"/>
    <n v="0"/>
    <m/>
    <n v="0"/>
    <x v="0"/>
    <s v="0"/>
    <n v="7"/>
    <n v="1"/>
    <n v="1"/>
    <n v="1"/>
    <n v="1"/>
    <n v="1"/>
    <n v="1"/>
    <n v="1"/>
    <n v="0"/>
    <n v="1"/>
    <n v="1"/>
    <n v="0"/>
    <n v="0"/>
    <n v="0"/>
    <n v="0"/>
    <n v="0"/>
  </r>
  <r>
    <s v="SNM"/>
    <s v="SNM - MUK Svidník"/>
    <s v="SNMMUKS202106"/>
    <n v="3"/>
    <s v="Pamiatky ľudovej architektúry-obnova národopisnej expozície múzea"/>
    <s v="Oprava havarijného stavu technických objektov ľudovej architektúry"/>
    <s v="Záchrana pamiatok ľudovej architektúry, ktoré tvoria významnú súčasť kultúrneho dedičstva SR"/>
    <s v="N/A"/>
    <s v="Zákon č. 206/2009 Z.z. o múzeách a o galériách a o ochrane predmetov kultúrnej hodnoty"/>
    <s v="vrátenie historickej hodnoty, v prípade ak by nedošlo k zabráneniu ďalšej devastácii náklady by sa zvýšili o 2,5 násobok, počet striech 4"/>
    <x v="0"/>
    <s v="B Rekonštrukcia nehnuteľnosti"/>
    <s v="B1 Komplexná rekonštrukcia"/>
    <s v="01 Investičný zámer"/>
    <x v="1"/>
    <s v="doplniť z preddefinovaného (vysvetlivky a rady)"/>
    <x v="0"/>
    <n v="1"/>
    <n v="197000"/>
    <n v="0"/>
    <n v="0"/>
    <n v="122000"/>
    <n v="75000"/>
    <n v="0"/>
    <n v="0"/>
    <n v="0"/>
    <n v="0"/>
    <n v="0"/>
    <n v="0"/>
    <n v="0"/>
    <s v="-"/>
    <n v="0"/>
    <n v="0"/>
    <n v="0"/>
    <n v="0"/>
    <n v="0"/>
    <n v="0"/>
    <n v="0"/>
    <n v="0"/>
    <n v="0"/>
    <n v="0"/>
    <n v="0"/>
    <m/>
    <n v="0"/>
    <x v="0"/>
    <s v="B1"/>
    <n v="9"/>
    <n v="1"/>
    <n v="1"/>
    <n v="1"/>
    <n v="1"/>
    <n v="1"/>
    <n v="1"/>
    <n v="1"/>
    <n v="0"/>
    <n v="1"/>
    <n v="0"/>
    <n v="0"/>
    <n v="1"/>
    <n v="1"/>
    <n v="1"/>
    <n v="0"/>
  </r>
  <r>
    <s v="SNM"/>
    <s v="SNM - Múzeum Červený Kameň"/>
    <s v="SNMMČK202202"/>
    <n v="1"/>
    <s v="Odvodnenie nádvoria hradu Červený Kameň - dažďová kanalizácia"/>
    <s v="Oprava kanalizácie na nádvorí hradu Červený Kameň. Úprava splaškovej a dažďovej kanalizácie - oddelenie splaškovej a dažďovej vody. "/>
    <s v="Časť strechy hradného paláca, ktorá je zvedená do nádvoria cez existujúce zvody (6kusov) sú v súčasnosti zvedené do splaškovej kanalizácie, a to napriek tomu, že v areáli hradu je vybudovaná dažďová kanalizácia. Cieľom je oddeliť splaškovú a dažďovú kanalizáciu a potrubie dažďovej kanalizácie napojiť do existujúcej šachty pred mostom hradu. Zároveň sa zabráni neustálemu prepĺňaniu žumpy a následnému pretekaniu do blízkeho potoka."/>
    <s v=" - "/>
    <s v="Zákon č. 49/2002 Z.z. o ochrane pamiatkového fondu"/>
    <s v="Skvalitnenie starostlivosti o životné prostredie a zabezpečenie jeho trvalej udržateľnosti. Zníženie nákladov na vývoz odpadovej vody zo žumpy."/>
    <x v="0"/>
    <s v="B Rekonštrukcia nehnuteľnosti"/>
    <s v="B5 Rekonštrukcia extravilánu"/>
    <s v="05 Projektová dokumentácia k dispozícii - pre realizáciu stavby"/>
    <x v="1"/>
    <s v="doplniť z preddefinovaného (vysvetlivky a rady)"/>
    <x v="0"/>
    <m/>
    <n v="0"/>
    <n v="0"/>
    <n v="0"/>
    <n v="0"/>
    <n v="0"/>
    <n v="0"/>
    <n v="0"/>
    <n v="0"/>
    <n v="0"/>
    <n v="0"/>
    <n v="0"/>
    <n v="0"/>
    <s v="Výdavky na opravu kanalizácie"/>
    <n v="31198"/>
    <n v="0"/>
    <n v="31198"/>
    <n v="0"/>
    <n v="0"/>
    <n v="0"/>
    <n v="0"/>
    <n v="0"/>
    <n v="0"/>
    <n v="0"/>
    <n v="0"/>
    <s v="PD k dispozícii - pre realizáciu stavby"/>
    <n v="1"/>
    <x v="0"/>
    <s v="B5"/>
    <n v="6"/>
    <n v="1"/>
    <n v="1"/>
    <n v="0"/>
    <n v="1"/>
    <n v="0"/>
    <n v="0"/>
    <n v="0"/>
    <n v="0"/>
    <n v="1"/>
    <n v="0"/>
    <n v="0"/>
    <n v="1"/>
    <n v="1"/>
    <n v="1"/>
    <n v="0"/>
  </r>
  <r>
    <s v="SNM"/>
    <s v="SNM - Múzeum kultúry Maďarov na Slovensku"/>
    <s v="SNMMKM202102"/>
    <n v="3"/>
    <s v="Rekonštrukcia  kancelárskych priestorov a depozitára MKMS na Žižkovej 18 v Bratislave"/>
    <s v="Oprava kancelárskych priestorov a depozitára múzea"/>
    <s v="Cieľom je bežný chod inštitúcie, zlepšenie pracovného prostredia zamestnancov a ochrana zbierkových predmetov"/>
    <s v="N/A"/>
    <s v="Zákon č. 206/2009 Z.z. o múzeách a o galériách a o ochrane predmetov kultúrnej hodnoty"/>
    <s v="ochrana zbierkového fondu a NKP, zníženie nákladov na reštaurovanie 1000€/rok, zníženie nákladov na opravy a údržbu 500€/rok"/>
    <x v="0"/>
    <s v="B Rekonštrukcia nehnuteľnosti"/>
    <s v="B3 Stavebná rekonštrukcia priestorov"/>
    <s v="01 Investičný zámer"/>
    <x v="1"/>
    <s v="doplniť z preddefinovaného (vysvetlivky a rady)"/>
    <x v="0"/>
    <n v="1"/>
    <n v="0"/>
    <n v="0"/>
    <n v="0"/>
    <n v="0"/>
    <n v="0"/>
    <n v="0"/>
    <n v="0"/>
    <n v="0"/>
    <n v="0"/>
    <n v="0"/>
    <n v="0"/>
    <n v="0"/>
    <s v="-"/>
    <n v="20000"/>
    <n v="0"/>
    <n v="0"/>
    <n v="20000"/>
    <n v="0"/>
    <n v="0"/>
    <n v="0"/>
    <n v="0"/>
    <n v="0"/>
    <n v="0"/>
    <n v="0"/>
    <m/>
    <n v="1"/>
    <x v="0"/>
    <s v="B3"/>
    <n v="8"/>
    <n v="1"/>
    <n v="1"/>
    <n v="0"/>
    <n v="1"/>
    <n v="1"/>
    <n v="1"/>
    <n v="1"/>
    <n v="0"/>
    <n v="1"/>
    <n v="0"/>
    <n v="0"/>
    <n v="1"/>
    <n v="1"/>
    <n v="1"/>
    <n v="0"/>
  </r>
  <r>
    <s v="SNM"/>
    <s v="SNM - Múzeá v Martine"/>
    <s v="SNMMM202201"/>
    <n v="5"/>
    <s v="Oprava objektu Múzea kultúry Čechov na Slovensku"/>
    <s v="Oprava objektu - izolácia objektu proti vlhkosti, oprava strechy objektu a oplotenia "/>
    <s v="záchrana národnej kultúrnej pamiatky, zlepšenie technického stavu objektu"/>
    <s v="N/A"/>
    <s v="Zákon č. 206/2009 Z.z. o múzeách a o galériách a o ochrane predmetov kultúrnej hodnoty"/>
    <s v="záchrana a zhodnotenie technického stavu objektu národnej kultúrnej pamiatky; zvýšenie kapacity depozitárnych priestorov; zvýšenie a skvalitnenie ochany a bezpečnosti zbierkových predmetov; zvýšenie počtu nadobúdaných zbierkových predmetov "/>
    <x v="0"/>
    <s v="B Rekonštrukcia nehnuteľnosti"/>
    <s v="B3 Stavebná rekonštrukcia priestorov"/>
    <s v="01 Investičný zámer"/>
    <x v="2"/>
    <s v="doplniť z preddefinovaného (vysvetlivky a rady)"/>
    <x v="1"/>
    <n v="1"/>
    <n v="250000"/>
    <n v="0"/>
    <n v="0"/>
    <n v="0"/>
    <n v="0"/>
    <n v="150000"/>
    <n v="10000"/>
    <n v="0"/>
    <n v="0"/>
    <n v="0"/>
    <n v="0"/>
    <n v="0"/>
    <s v="výdavky na opravu objektu"/>
    <n v="60000"/>
    <n v="0"/>
    <n v="60000"/>
    <n v="0"/>
    <n v="0"/>
    <n v="0"/>
    <n v="0"/>
    <n v="0"/>
    <n v="0"/>
    <n v="0"/>
    <n v="0"/>
    <m/>
    <n v="0"/>
    <x v="0"/>
    <s v="B3"/>
    <n v="7"/>
    <n v="0"/>
    <n v="1"/>
    <n v="1"/>
    <n v="1"/>
    <n v="1"/>
    <n v="1"/>
    <n v="1"/>
    <n v="0"/>
    <n v="1"/>
    <n v="0"/>
    <n v="0"/>
    <n v="1"/>
    <n v="1"/>
    <n v="0"/>
    <n v="0"/>
  </r>
  <r>
    <s v="NOC"/>
    <s v="Národné osvetové centrum"/>
    <s v="NOC202111"/>
    <n v="12"/>
    <s v="oprava parkoviska"/>
    <s v="Oprava parkovacieho státia v objekte"/>
    <s v="oprava dvora, ktorý sa používa na nakladanie a vykladanie pre všetky organizácie, ktoré sú v budove NOC"/>
    <s v="N/A"/>
    <s v="Zákon č. 124/2006 Z.z. o bezpečnosti a ochrane zdravia pri práci "/>
    <s v="z bezpečnostného hľadiska je nutná oprava parkoviska vo dvore organizácie aby nedochádzalo k poškodeniu služobných vozidiel"/>
    <x v="0"/>
    <s v="B Rekonštrukcia nehnuteľnosti"/>
    <s v="B5 Rekonštrukcia extravilánu"/>
    <s v="02 Analýza / podkladová štúdia k investičnému zámeru"/>
    <x v="1"/>
    <s v="doplniť z preddefinovaného (vysvetlivky a rady)"/>
    <x v="0"/>
    <n v="1"/>
    <n v="50000"/>
    <n v="0"/>
    <n v="0"/>
    <n v="50000"/>
    <n v="0"/>
    <n v="0"/>
    <n v="0"/>
    <n v="0"/>
    <n v="0"/>
    <n v="0"/>
    <n v="0"/>
    <n v="0"/>
    <s v="-"/>
    <n v="0"/>
    <n v="0"/>
    <n v="0"/>
    <n v="0"/>
    <n v="0"/>
    <n v="0"/>
    <n v="0"/>
    <n v="0"/>
    <n v="0"/>
    <n v="0"/>
    <n v="0"/>
    <m/>
    <n v="1"/>
    <x v="0"/>
    <s v="B5"/>
    <n v="9"/>
    <n v="1"/>
    <n v="1"/>
    <n v="1"/>
    <n v="1"/>
    <n v="1"/>
    <n v="1"/>
    <n v="1"/>
    <n v="0"/>
    <n v="1"/>
    <n v="0"/>
    <n v="0"/>
    <n v="1"/>
    <n v="1"/>
    <n v="1"/>
    <n v="0"/>
  </r>
  <r>
    <s v="SNM"/>
    <s v="SNM - Múzeum kultúry Maďarov na Slovensku"/>
    <s v="SNMMKM202103"/>
    <n v="1"/>
    <s v="Rekonštrukcia výstavných priestorov v kaštieli I.Madácha v Dolnej Strehovej"/>
    <s v="Oprava výstavných priestorov kaštieľa"/>
    <s v="Cieľom je minimalizácia nákladov, ochrana NKP a  zbierkových predmetov"/>
    <s v="N/A"/>
    <s v="Zákon č. 49/2002 Z.z. o ochrane pamiatkového fondu; Zákon č. 206/2009 Z.z. o múzeách a o galériách a o ochrane predmetov kultúrnej hodnoty"/>
    <s v="zníženie nákladov na opravy a údržbu 500€/rok"/>
    <x v="0"/>
    <s v="B Rekonštrukcia nehnuteľnosti"/>
    <s v="B3 Stavebná rekonštrukcia priestorov"/>
    <s v="01 Investičný zámer"/>
    <x v="1"/>
    <s v="doplniť z preddefinovaného (vysvetlivky a rady)"/>
    <x v="0"/>
    <n v="1"/>
    <n v="0"/>
    <n v="0"/>
    <n v="0"/>
    <n v="0"/>
    <n v="0"/>
    <n v="0"/>
    <n v="0"/>
    <n v="0"/>
    <n v="0"/>
    <n v="0"/>
    <n v="0"/>
    <n v="0"/>
    <s v="-"/>
    <n v="30000"/>
    <n v="0"/>
    <n v="30000"/>
    <n v="0"/>
    <n v="0"/>
    <n v="0"/>
    <n v="0"/>
    <n v="0"/>
    <n v="0"/>
    <n v="0"/>
    <n v="0"/>
    <m/>
    <n v="1"/>
    <x v="0"/>
    <s v="B3"/>
    <n v="8"/>
    <n v="1"/>
    <n v="1"/>
    <n v="0"/>
    <n v="1"/>
    <n v="1"/>
    <n v="1"/>
    <n v="1"/>
    <n v="0"/>
    <n v="1"/>
    <n v="0"/>
    <n v="0"/>
    <n v="1"/>
    <n v="1"/>
    <n v="1"/>
    <n v="0"/>
  </r>
  <r>
    <s v="NOC"/>
    <s v="Národné osvetové centrum"/>
    <s v="NOC202101"/>
    <n v="4"/>
    <s v="oprava strechy"/>
    <s v="Oprava zatekajúcej strechy "/>
    <s v="z dôvodu netesnosti strechy na budove je potrebná jej kompletná rekonštrukcia a zateplenie"/>
    <s v="N/A"/>
    <s v="Zákon č. 124/2006 Z.z. o bezpečnosti a ochrane zdravia pri práci "/>
    <s v="odstránenie zatekania strechy a tým predísť zbytočným škodám na majetku štátu"/>
    <x v="2"/>
    <s v="0 Odstránenie havarijného stavu"/>
    <s v="0 Odstránenie havarijného stavu"/>
    <s v="02 Analýza / podkladová štúdia k investičnému zámeru"/>
    <x v="3"/>
    <s v="doplniť z preddefinovaného (vysvetlivky a rady)"/>
    <x v="0"/>
    <n v="1"/>
    <n v="350000"/>
    <n v="17500"/>
    <n v="0"/>
    <n v="367500"/>
    <n v="0"/>
    <n v="0"/>
    <n v="0"/>
    <n v="0"/>
    <n v="0"/>
    <n v="0"/>
    <n v="0"/>
    <n v="0"/>
    <s v="-"/>
    <n v="0"/>
    <n v="0"/>
    <n v="0"/>
    <n v="0"/>
    <n v="0"/>
    <n v="0"/>
    <n v="0"/>
    <n v="0"/>
    <n v="0"/>
    <n v="0"/>
    <n v="0"/>
    <m/>
    <n v="0"/>
    <x v="0"/>
    <s v="0"/>
    <n v="7"/>
    <n v="0"/>
    <n v="1"/>
    <n v="0"/>
    <n v="1"/>
    <n v="1"/>
    <n v="1"/>
    <n v="1"/>
    <n v="0"/>
    <n v="1"/>
    <n v="1"/>
    <n v="0"/>
    <n v="0"/>
    <n v="1"/>
    <n v="1"/>
    <n v="0"/>
  </r>
  <r>
    <s v="DNS"/>
    <s v="Divadlo Nová scéna Bratislava"/>
    <s v="DNS202108"/>
    <n v="10"/>
    <s v="Vybudovanie skladu dekorácií - nová hala"/>
    <s v="Uvoľnenie komunikačných priestorov v DNS , kvalitnejšie uskladnenie kostýmov a kulís mimo divadla"/>
    <s v="riešenie havarijného stavu ukladnenia dekorácií"/>
    <s v="N/A"/>
    <s v="Zákon č. 278/1993 Z.z. o správe majetku štátu, §3 ods.2"/>
    <s v="úspora pracovníkov a manuálnej práce "/>
    <x v="0"/>
    <s v="A Nákup alebo výstavba nehnuteľnosti"/>
    <s v="A2 Výstavba budovy"/>
    <s v="01 Investičný zámer"/>
    <x v="1"/>
    <s v="doplniť z preddefinovaného (vysvetlivky a rady)"/>
    <x v="0"/>
    <n v="1"/>
    <n v="80000"/>
    <n v="0"/>
    <n v="0"/>
    <n v="0"/>
    <n v="80000"/>
    <n v="0"/>
    <n v="0"/>
    <n v="0"/>
    <n v="0"/>
    <n v="0"/>
    <n v="0"/>
    <n v="0"/>
    <s v="-"/>
    <n v="0"/>
    <n v="0"/>
    <n v="0"/>
    <n v="0"/>
    <n v="0"/>
    <n v="0"/>
    <n v="0"/>
    <n v="0"/>
    <n v="0"/>
    <n v="0"/>
    <n v="0"/>
    <m/>
    <n v="1"/>
    <x v="0"/>
    <s v="A2"/>
    <n v="9"/>
    <n v="1"/>
    <n v="1"/>
    <n v="1"/>
    <n v="1"/>
    <n v="1"/>
    <n v="1"/>
    <n v="1"/>
    <n v="0"/>
    <n v="1"/>
    <n v="0"/>
    <n v="0"/>
    <n v="1"/>
    <n v="1"/>
    <n v="1"/>
    <n v="0"/>
  </r>
  <r>
    <s v="ÚĽUV"/>
    <s v="Ústredie ľudovej umeleckej výroby"/>
    <s v="ÚĽUV202106"/>
    <n v="7"/>
    <s v="Otvorený ateliér ÚĽUV"/>
    <s v="Otvorený ateliér je kreatívny priestor pre novú tvorbu v oblasti remesla a dizajnu inšpirovaného remeslom. V spolupráci majstrov výrobcov a dizajnérov, najmä tých začínajúcich a študentov, môžu vznikať nové produkty. Systematickou prácou je potrebné vychovávať pokračovateľov pre zachovanie remesla. Inovatívnymi produktami využívajúcimi znalosti predkov vytvoriť priestor pre budúcnosť remesla. Zámerom projektu je vybudovanie dielní, v ktorých bude možné realizovať návrhy a prototypy nových produktov."/>
    <s v="Cieľom je podpora remesla a dizajnu inšpirovaného remeslom s ohľadom na výchovu pokračovateľov – novej generácie majstrov."/>
    <s v="N/A"/>
    <s v="Štatút ÚĽUV, Čl. 3 pís. a)"/>
    <s v="KPI 1, vznik nových výrobkov a dizajnových produktov, 100/rok, KPI 2, zvýšenie počtu užívateľov služieb organizácie, 200/rok"/>
    <x v="0"/>
    <s v="G Reformný zámer"/>
    <s v="G Reformný zámer"/>
    <s v="01 Investičný zámer"/>
    <x v="1"/>
    <s v="doplniť z preddefinovaného (vysvetlivky a rady)"/>
    <x v="0"/>
    <n v="1"/>
    <n v="500000"/>
    <n v="0"/>
    <n v="0"/>
    <n v="0"/>
    <n v="0"/>
    <n v="0"/>
    <n v="250000"/>
    <n v="250000"/>
    <n v="0"/>
    <n v="0"/>
    <n v="0"/>
    <n v="0"/>
    <s v="-"/>
    <n v="0"/>
    <n v="0"/>
    <n v="0"/>
    <n v="0"/>
    <n v="0"/>
    <n v="0"/>
    <n v="0"/>
    <n v="0"/>
    <n v="0"/>
    <n v="0"/>
    <n v="0"/>
    <s v="realizácia dlhodobého zámeru vytvorenia kreatívneho priestoru pre remeslo a dizajn v spojení s otvoreným depozitárom"/>
    <n v="0"/>
    <x v="0"/>
    <s v="G"/>
    <n v="9"/>
    <n v="1"/>
    <n v="1"/>
    <n v="1"/>
    <n v="1"/>
    <n v="1"/>
    <n v="1"/>
    <n v="1"/>
    <n v="0"/>
    <n v="1"/>
    <n v="0"/>
    <n v="0"/>
    <n v="1"/>
    <n v="1"/>
    <n v="1"/>
    <n v="0"/>
  </r>
  <r>
    <s v="SF"/>
    <s v="Slovenská filharmónia"/>
    <s v="SF202106"/>
    <s v="R"/>
    <s v="Výmena bezdrôtových mikrofónov v koncertných sálach SF (z titulu prechodu na 5G)"/>
    <s v="Ozvučenie niektorých nástrojov, hovoreného slova a moderovanie koncertov - rodinné, detské, hudobná akadémia, filharmonická škôlka, príhovory. Prechodom mobilných sietí na 5G  sa stávajúce bezdrôtové zariadenia stávajú nefunkčné."/>
    <s v="Kvalitné ozvučenie použiteľné vo všetkých sálach SF, flexibilita účinkujúcich, komfort obsluhy, estetický dojem umeleckej produkcie, BOZP - eliminovanie zakopnutia o káble"/>
    <s v="N/A"/>
    <s v="Zákon č. 114/2020 Z.z. o Slovenskej filharmónii,                                                                 Štatút Slovenskej filharmónie č. MK-2109/2014-110/11519, čl. II. bod 1.d)"/>
    <s v="zvýšenie návštevnosti o 100 návštevníkov/ročne"/>
    <x v="1"/>
    <s v="C Stroje, prístroje a zariadenia"/>
    <s v="C4 Nahrávacia a vysielacia technika"/>
    <s v="08 Realizované"/>
    <x v="1"/>
    <s v="doplniť z preddefinovaného (vysvetlivky a rady)"/>
    <x v="0"/>
    <n v="1"/>
    <n v="7000"/>
    <n v="0"/>
    <n v="0"/>
    <n v="7000"/>
    <n v="0"/>
    <n v="0"/>
    <n v="0"/>
    <n v="0"/>
    <n v="0"/>
    <n v="0"/>
    <n v="0"/>
    <n v="0"/>
    <s v="-"/>
    <n v="0"/>
    <n v="0"/>
    <n v="0"/>
    <n v="0"/>
    <n v="0"/>
    <n v="0"/>
    <n v="0"/>
    <n v="0"/>
    <n v="0"/>
    <n v="0"/>
    <n v="0"/>
    <m/>
    <n v="1"/>
    <x v="0"/>
    <s v="C4"/>
    <n v="8"/>
    <n v="1"/>
    <n v="1"/>
    <n v="1"/>
    <n v="1"/>
    <n v="1"/>
    <n v="1"/>
    <n v="1"/>
    <n v="0"/>
    <n v="1"/>
    <n v="0"/>
    <n v="1"/>
    <n v="0"/>
    <n v="1"/>
    <n v="0"/>
    <n v="0"/>
  </r>
  <r>
    <s v="SNK"/>
    <s v="Slovenská národná knižnica"/>
    <s v="SNK202110"/>
    <n v="9"/>
    <s v="IZ – Revitalizácia a obnova severného átria sídelnej budovy SNK"/>
    <s v="Oživenie a sfunkčnenie v súčasnosti nevyužívaného priestoru s cieľom pritiahnúť širokú verejnosť do priestorov knižnice a vytvoriť podmienky pre ďalšie využitie pre potreby používateľov knižnice."/>
    <s v="Prestavba nefunkčných častí átria, sprístupnenie pre návštevníkov SNK ako oddychovej zóny s možnosťou využitia priestoru na letnú čitáreň, organizovanie rôznych kultúrnych podujatí."/>
    <s v="N/A"/>
    <s v="Zákon č. 126/2015 Z.z. o knižniciach §4 ods. 2 c) a ods. 2d), §6 ods. 2u)"/>
    <s v="Zvýšenie plochy využiteľných verejne prístupných priestorov SNK o cca 971 m2 a pretvorenie tohto priestoru pre usporiadanie rôznych kultúrno - spoločenských podujatí."/>
    <x v="0"/>
    <s v="B Rekonštrukcia nehnuteľnosti"/>
    <s v="B3 Stavebná rekonštrukcia priestorov"/>
    <s v="01 Investičný zámer"/>
    <x v="1"/>
    <s v="doplniť z preddefinovaného (vysvetlivky a rady)"/>
    <x v="0"/>
    <n v="1"/>
    <n v="482600"/>
    <n v="47000"/>
    <n v="0"/>
    <n v="0"/>
    <n v="47000"/>
    <n v="435600"/>
    <n v="0"/>
    <n v="0"/>
    <n v="0"/>
    <n v="0"/>
    <n v="0"/>
    <n v="0"/>
    <s v="-"/>
    <n v="0"/>
    <n v="0"/>
    <n v="0"/>
    <n v="0"/>
    <n v="0"/>
    <n v="0"/>
    <n v="0"/>
    <n v="0"/>
    <n v="0"/>
    <n v="0"/>
    <n v="0"/>
    <s v="Rok 2023 – vypracovanie projektovej dokumentácie stavby stupeň realizačný projekt , Roky 2024 – 2025 –  realizácia stavby, cena za realizáciu diela bola indexovaná koeficientom 1,3  ktorý by mal podľa Štatistického úradu SR zohľadňovať navýšenie cien  stavebných materiálov o 22,9 %, pričom cena práce sa zvýšila podľa štatistického úradu o 8,8%."/>
    <n v="0"/>
    <x v="0"/>
    <s v="B3"/>
    <n v="8"/>
    <n v="1"/>
    <n v="1"/>
    <n v="0"/>
    <n v="1"/>
    <n v="1"/>
    <n v="1"/>
    <n v="1"/>
    <n v="0"/>
    <n v="1"/>
    <n v="0"/>
    <n v="0"/>
    <n v="1"/>
    <n v="1"/>
    <n v="1"/>
    <n v="0"/>
  </r>
  <r>
    <s v="SNM"/>
    <s v="SNM - Múzeum bábkarských kultúr a hračiek hrad Modrý Kameň"/>
    <s v="SNMBAB202103"/>
    <n v="6"/>
    <s v="Obnova Parku sv. Anny"/>
    <s v="Park sv. Anny je súčasťou hradného areálu a miestom podujatí múzea a oddychu návštevníkov.Jeho súčasťou je aj hradná Gaštanica s historickými drevinami Gaštana jedlého. Pre jeho využívanie je potrebná saturácia drevín, obnovenie čiatočne zachovaných historických chodníkov, záhradná architektúra a oplotenie"/>
    <s v="Cieľom je obnova historického parku pre kultúrne a športové podujatia múzea pre deti a mládež  a oddych návštevníkov   "/>
    <s v="N/A"/>
    <s v="Zákon č. 49/2002 Z.z. o ochrane pamiatkového fondu"/>
    <s v="Počet návštevníkov v parku a na podujatiach múzea 20000/rok_x000a_ _x000a_"/>
    <x v="0"/>
    <s v="B Rekonštrukcia nehnuteľnosti"/>
    <s v="B5 Rekonštrukcia extravilánu"/>
    <s v="01 Investičný zámer"/>
    <x v="1"/>
    <s v="doplniť z preddefinovaného (vysvetlivky a rady)"/>
    <x v="0"/>
    <n v="1"/>
    <n v="158200"/>
    <n v="28200"/>
    <n v="0"/>
    <n v="0"/>
    <n v="28200"/>
    <n v="130000"/>
    <n v="0"/>
    <n v="0"/>
    <n v="0"/>
    <n v="0"/>
    <n v="0"/>
    <n v="0"/>
    <s v="-"/>
    <n v="0"/>
    <n v="0"/>
    <n v="0"/>
    <n v="0"/>
    <n v="0"/>
    <n v="0"/>
    <n v="0"/>
    <n v="0"/>
    <n v="0"/>
    <n v="0"/>
    <n v="0"/>
    <m/>
    <n v="0"/>
    <x v="0"/>
    <s v="B5"/>
    <n v="8"/>
    <n v="1"/>
    <n v="1"/>
    <n v="0"/>
    <n v="1"/>
    <n v="1"/>
    <n v="1"/>
    <n v="1"/>
    <n v="0"/>
    <n v="1"/>
    <n v="0"/>
    <n v="0"/>
    <n v="1"/>
    <n v="1"/>
    <n v="1"/>
    <n v="0"/>
  </r>
  <r>
    <s v="ŠVK PO"/>
    <s v="Štátna vedecká knižnica v Prešove"/>
    <s v="ŠVKPO202202"/>
    <n v="5"/>
    <s v="Depulvera - nákup technológie"/>
    <s v="Plne automatizované riešenie čistenia prachu z povrchu kníh bez ich poškodenia a znečistenia okolia."/>
    <s v="Ochrana knižničného fondu a predĺženie jeho životnosti"/>
    <s v="N/A"/>
    <s v="Stratégia rozvoja slovenského knihovníctva na roky 2015 – 2020, /strategická oblasť 3/ cieľ 3.4.1.; Zákon č. 126/ 2015 Z. z. o knižniciach, §4 ods. 1 c) a 1 d) a  §15 a); Zákon č. 49/2002 Z.z. o ochrane pamiatkového fondu, §27 ods. 1 a §28 ods. 2 a) a b)"/>
    <m/>
    <x v="1"/>
    <s v="C Stroje, prístroje a zariadenia"/>
    <s v="C9 Elektrické spotrebiče"/>
    <s v="01 Investičný zámer"/>
    <x v="1"/>
    <s v="doplniť z preddefinovaného (vysvetlivky a rady)"/>
    <x v="0"/>
    <n v="1"/>
    <n v="40000"/>
    <n v="0"/>
    <n v="0"/>
    <n v="0"/>
    <n v="40000"/>
    <n v="0"/>
    <n v="0"/>
    <n v="0"/>
    <n v="0"/>
    <n v="0"/>
    <n v="0"/>
    <n v="0"/>
    <s v="-"/>
    <n v="0"/>
    <n v="0"/>
    <n v="0"/>
    <n v="0"/>
    <n v="0"/>
    <n v="0"/>
    <n v="0"/>
    <n v="0"/>
    <n v="0"/>
    <n v="0"/>
    <n v="0"/>
    <m/>
    <n v="1"/>
    <x v="0"/>
    <s v="C9"/>
    <n v="8"/>
    <n v="1"/>
    <n v="1"/>
    <n v="1"/>
    <n v="1"/>
    <n v="1"/>
    <n v="1"/>
    <n v="1"/>
    <n v="0"/>
    <n v="0"/>
    <n v="0"/>
    <n v="0"/>
    <n v="0"/>
    <n v="1"/>
    <n v="1"/>
    <n v="0"/>
  </r>
  <r>
    <s v="RTVS"/>
    <s v="Rozhlas a televízia Slovenska"/>
    <s v="RTVS202183"/>
    <m/>
    <s v="Rekonštrukcia - modernizácia Merania a Regulácie odovzdávacích staníc Filmová Výroba a Zvuková Výroba"/>
    <s v="Pneumatická regulácia nezabezpečuje hospodárnu, energeticky úspornú prevádzku OST odovzdávajúcich staníc tepla FVaZV, ENB 1,2."/>
    <s v="Cieľom je úsporná, efektívna a ekonomická prevádzka OST"/>
    <s v="N/A"/>
    <s v="Zákon č. 532/2010 Z.z. o Rozhlase a televízii, §3 a §5"/>
    <s v="úspora"/>
    <x v="0"/>
    <s v="B Rekonštrukcia nehnuteľnosti"/>
    <s v="B3 Stavebná rekonštrukcia priestorov"/>
    <s v="08 Realizované"/>
    <x v="0"/>
    <s v="doplniť z preddefinovaného (vysvetlivky a rady)"/>
    <x v="1"/>
    <m/>
    <n v="14500"/>
    <n v="0"/>
    <n v="14500"/>
    <n v="0"/>
    <n v="0"/>
    <n v="0"/>
    <n v="0"/>
    <n v="0"/>
    <n v="0"/>
    <n v="0"/>
    <n v="0"/>
    <n v="0"/>
    <s v="-"/>
    <n v="0"/>
    <n v="0"/>
    <n v="0"/>
    <n v="0"/>
    <n v="0"/>
    <n v="0"/>
    <n v="0"/>
    <n v="0"/>
    <n v="0"/>
    <n v="0"/>
    <n v="0"/>
    <m/>
    <n v="1"/>
    <x v="0"/>
    <s v="B3"/>
    <n v="7"/>
    <n v="1"/>
    <n v="1"/>
    <n v="1"/>
    <n v="0"/>
    <n v="0"/>
    <n v="1"/>
    <n v="1"/>
    <n v="0"/>
    <n v="1"/>
    <n v="0"/>
    <n v="0"/>
    <n v="1"/>
    <n v="1"/>
    <n v="1"/>
    <n v="1"/>
  </r>
  <r>
    <s v="SND"/>
    <s v="Slovenské národné divadlo"/>
    <s v="SND202209"/>
    <m/>
    <s v="Svetlá Klemantis AS 1000  12 ks"/>
    <s v="Nevyhnutná výmena existujúich svietidiel modernými Led svietidlami. Úspora energií a svetelných farebných filtrov."/>
    <s v="Cieľom je zabezpečit úspornú prevádzku svietidiel, náhrada 1000 W svietidla 350 W , co je pri terajšom počte 24 ks obrovská úspora energie."/>
    <s v="N/A"/>
    <s v="Zákon č. 385/1997 Z.z. o Slov.národnom divadle, §2"/>
    <s v="KPI nie je možné kvantifikovať"/>
    <x v="1"/>
    <s v="C Stroje, prístroje a zariadenia"/>
    <s v="C2 Osvetľovacia technika"/>
    <s v="01 Investičný zámer"/>
    <x v="1"/>
    <s v="doplniť z preddefinovaného (vysvetlivky a rady)"/>
    <x v="0"/>
    <n v="1"/>
    <n v="36000"/>
    <n v="0"/>
    <n v="0"/>
    <n v="36000"/>
    <n v="0"/>
    <n v="0"/>
    <n v="0"/>
    <n v="0"/>
    <n v="0"/>
    <n v="0"/>
    <n v="0"/>
    <n v="0"/>
    <s v="-"/>
    <n v="0"/>
    <n v="0"/>
    <n v="0"/>
    <n v="0"/>
    <n v="0"/>
    <n v="0"/>
    <n v="0"/>
    <n v="0"/>
    <n v="0"/>
    <n v="0"/>
    <n v="0"/>
    <m/>
    <n v="1"/>
    <x v="0"/>
    <s v="C2"/>
    <n v="8"/>
    <n v="1"/>
    <n v="1"/>
    <n v="1"/>
    <n v="0"/>
    <n v="1"/>
    <n v="1"/>
    <n v="1"/>
    <n v="0"/>
    <n v="1"/>
    <n v="0"/>
    <n v="1"/>
    <n v="0"/>
    <n v="1"/>
    <n v="1"/>
    <n v="0"/>
  </r>
  <r>
    <s v="ŠO "/>
    <s v="Štátna opera "/>
    <s v="ŠO202111"/>
    <n v="10"/>
    <s v="Modernizácia skladu kostýmov, Jegorovova ul. "/>
    <s v="Posúdenie zrealizovanej oceľovej plošiny v sklade kostýmov na Jegorovovej ulici zo statického a bezpečnostného hľadiska a následná úprava podľa platných noriem BOZP."/>
    <s v="Cieľ zámeru je zabezpečenie pevnosti konštruckie z hľadiska bezpečnosti a následné rozšírenie kapacity skladových priestorov."/>
    <s v="N/A"/>
    <s v="Zákon č. 124/2006 Z.z. o bezpečnosti a ochrane zdravia pri práci, §5 "/>
    <s v="zvýšenie počtu uskladnených kostýmov, 1000/kusov"/>
    <x v="0"/>
    <s v="B Rekonštrukcia nehnuteľnosti"/>
    <s v="B3 Stavebná rekonštrukcia priestorov"/>
    <s v="07 V realizácii"/>
    <x v="1"/>
    <s v="doplniť z preddefinovaného (vysvetlivky a rady)"/>
    <x v="1"/>
    <n v="1"/>
    <n v="18097"/>
    <n v="2304"/>
    <n v="2304"/>
    <n v="15793"/>
    <n v="0"/>
    <n v="0"/>
    <n v="0"/>
    <n v="0"/>
    <n v="0"/>
    <n v="0"/>
    <n v="0"/>
    <n v="0"/>
    <s v="-"/>
    <n v="0"/>
    <n v="0"/>
    <n v="0"/>
    <n v="0"/>
    <n v="0"/>
    <n v="0"/>
    <n v="0"/>
    <n v="0"/>
    <n v="0"/>
    <n v="0"/>
    <n v="0"/>
    <m/>
    <n v="1"/>
    <x v="0"/>
    <s v="B3"/>
    <n v="8"/>
    <n v="1"/>
    <n v="1"/>
    <n v="0"/>
    <n v="1"/>
    <n v="1"/>
    <n v="1"/>
    <n v="1"/>
    <n v="0"/>
    <n v="1"/>
    <n v="0"/>
    <n v="0"/>
    <n v="1"/>
    <n v="1"/>
    <n v="1"/>
    <n v="1"/>
  </r>
  <r>
    <s v="SNK"/>
    <s v="Slovenská národná knižnica"/>
    <s v="SNK202108"/>
    <n v="7"/>
    <s v="Ochrana fondu RFID detekčnou bránou"/>
    <s v="Potreba nového bezpečnostného RFID systému, ktorý je nevyhnutný na zabezpečenie ochrany fondu. RFID brána okamžite zistí, či sa cez ňu pohybuje médium zabezpečené RFID etiketou s nastaveným bezpečnostným kódom. Neautorizovaná výpožička tak spôsobí poplach a upozorní pracovníkov  svetelným a zvukovým alarmom."/>
    <s v="Cieľom je minimalizácia odcudzenia a poškodenia dokumentov z fondov študovní. "/>
    <s v="N/A"/>
    <s v="Zákon č. 126/2015 Z.z. o knižniciach, §6 ods. 2 b) a 2 c), §15 a)"/>
    <s v="Minimalizovať možnosti odcudzenia a poškodenia dokumentov z fondov študovní v SNK"/>
    <x v="0"/>
    <s v="C Stroje, prístroje a zariadenia"/>
    <s v="C7 Zabezpečovacia technika"/>
    <s v="01 Investičný zámer"/>
    <x v="1"/>
    <s v="doplniť z preddefinovaného (vysvetlivky a rady)"/>
    <x v="1"/>
    <n v="1"/>
    <n v="5000"/>
    <n v="0"/>
    <n v="0"/>
    <n v="5000"/>
    <n v="0"/>
    <n v="0"/>
    <n v="0"/>
    <n v="0"/>
    <n v="0"/>
    <n v="0"/>
    <n v="0"/>
    <n v="0"/>
    <s v="-"/>
    <n v="0"/>
    <n v="0"/>
    <n v="0"/>
    <n v="0"/>
    <n v="0"/>
    <n v="0"/>
    <n v="0"/>
    <n v="0"/>
    <n v="0"/>
    <n v="0"/>
    <n v="0"/>
    <s v="Realokácia z BV na KV."/>
    <n v="1"/>
    <x v="0"/>
    <s v="C7"/>
    <n v="8"/>
    <n v="1"/>
    <n v="1"/>
    <n v="1"/>
    <n v="1"/>
    <n v="1"/>
    <n v="1"/>
    <n v="1"/>
    <n v="0"/>
    <n v="1"/>
    <n v="0"/>
    <n v="0"/>
    <n v="1"/>
    <n v="1"/>
    <n v="0"/>
    <n v="0"/>
  </r>
  <r>
    <s v="MK SR"/>
    <s v="Odbor verejného obstarávania a správy majetku MK SR"/>
    <s v="MKSROVOSM202102"/>
    <n v="1"/>
    <s v="Výmeňa výťahu"/>
    <s v="Potrebná výmena výťahu na jakubovom námestí, i.e. detašovanom pracovisku MK SR z dôvodu odstaránenia havaríjneho stavu. K dispozícií je protokol z odbornej skúšky výťahu na základe ktorého je odporúčané ho vyradiť z prevádzky, ktorý identifikuje 24 rozporov s STN."/>
    <s v="Cieľom je odstrániť havaríjny stav a umožniť bezpečnú prevádzku výťahu v 5 podlažnej budove."/>
    <s v="N/A"/>
    <s v="Politická priorita"/>
    <m/>
    <x v="2"/>
    <s v="0 Odstránenie havarijného stavu"/>
    <s v="0 Odstránenie havarijného stavu"/>
    <s v="01 Investičný zámer"/>
    <x v="1"/>
    <s v="doplniť z preddefinovaného (vysvetlivky a rady)"/>
    <x v="1"/>
    <n v="1"/>
    <n v="63320"/>
    <n v="2000"/>
    <n v="0"/>
    <n v="0"/>
    <n v="63320"/>
    <n v="0"/>
    <n v="0"/>
    <n v="0"/>
    <n v="0"/>
    <n v="0"/>
    <n v="0"/>
    <n v="0"/>
    <s v="-"/>
    <n v="0"/>
    <n v="0"/>
    <n v="0"/>
    <n v="0"/>
    <n v="0"/>
    <n v="0"/>
    <n v="0"/>
    <n v="0"/>
    <n v="0"/>
    <n v="0"/>
    <n v="0"/>
    <m/>
    <n v="1"/>
    <x v="0"/>
    <s v="0"/>
    <n v="8"/>
    <n v="1"/>
    <n v="1"/>
    <n v="1"/>
    <n v="1"/>
    <n v="1"/>
    <n v="1"/>
    <n v="1"/>
    <n v="0"/>
    <n v="1"/>
    <n v="1"/>
    <n v="0"/>
    <n v="0"/>
    <n v="1"/>
    <n v="0"/>
    <n v="0"/>
  </r>
  <r>
    <s v="SĽUK"/>
    <s v="Slovenský ľudový umelecký kolektív"/>
    <s v="SĽUK202103"/>
    <n v="4"/>
    <s v="Rekonštrukcia a modernizácia sídelnej budovy SĽUK-u v Rusovciach"/>
    <s v="Pôjde o komplexnú rekonštrukciu a modernizáciu sídelnej budovy, strechy, vstupných priestorov, administratívnych priestorov, vestibulu a priestoru divadla SĽUK (javisko, hľadisko a zázemie). Zrealizuje sa komplexné zateplenie budovy, obnova strechy a výmena strešnej krytiny, výmena okenných a dverných výplní, nové povrchové úpravy podláh, stien a stropov, nové dverné konštrukcie s určenou požiarnou odolnosťou, nové zábradlia na schodištiach a balkónoch, nové rozvody tepla a radiátory, nové rozvody bleskozvodov a elektroinštalácie, doplnená bude štruktúrovaná kabeláž, kamerový systém, zabezpečovací systém, ozvučenie a elektrická požiarna signalizácia, nový systém vetrania a chladenia budovy, rekonštrukcia sociálneho zázemia budovy, nové rozvody studenej a teplej vody, komplexné technické vybavenie budovy, obnova ostatných doplnkových priestorov. Stavba bude prispôsobená užívaniu všetkých verejných priestorov osobami s obmedzenou schopnosťou pohybu."/>
    <s v="Zvýšenie komfortu návštevníkov podujatí organizovaných v priestoroch SĽUK-u, debarierizácia priestorov SĽUK-u a zabezpečenie lepších pracovných podmienok zamestnancom SĽUK-u."/>
    <m/>
    <s v="Zriaďovacia listina SĽUK, Čl. 1 ods. 2  písm. b) a f); Zákon č. 555/2005 Z.z o energetickej hospodárnosti budov,  §4 ods. 3; Zákon č. 311/2001 Zákonník práce, §147 _x000a_"/>
    <s v="Zvýšenie návštevnosti podujatí, 1000 osôb/rok"/>
    <x v="0"/>
    <s v="B Rekonštrukcia nehnuteľnosti"/>
    <s v="B1 Komplexná rekonštrukcia"/>
    <s v="01 Investičný zámer"/>
    <x v="1"/>
    <s v="doplniť z preddefinovaného (vysvetlivky a rady)"/>
    <x v="0"/>
    <n v="1"/>
    <n v="2574000"/>
    <n v="0"/>
    <n v="0"/>
    <n v="0"/>
    <n v="0"/>
    <n v="0"/>
    <n v="0"/>
    <n v="2574000"/>
    <n v="0"/>
    <n v="0"/>
    <n v="0"/>
    <n v="0"/>
    <s v="-"/>
    <n v="0"/>
    <n v="0"/>
    <n v="0"/>
    <n v="0"/>
    <n v="0"/>
    <n v="0"/>
    <n v="0"/>
    <n v="0"/>
    <n v="0"/>
    <n v="0"/>
    <n v="0"/>
    <m/>
    <n v="0"/>
    <x v="1"/>
    <s v="B1"/>
    <n v="8"/>
    <n v="1"/>
    <n v="1"/>
    <n v="1"/>
    <n v="1"/>
    <n v="1"/>
    <n v="0"/>
    <n v="0"/>
    <n v="0"/>
    <n v="1"/>
    <n v="0"/>
    <n v="0"/>
    <n v="1"/>
    <n v="1"/>
    <n v="1"/>
    <n v="0"/>
  </r>
  <r>
    <s v="SĽUK"/>
    <s v="Slovenský ľudový umelecký kolektív"/>
    <s v="SĽUK202201"/>
    <n v="1"/>
    <s v="Vytvorenie nového divadelného a skúšobného priestoru"/>
    <s v="Pôjde o prestavbu existujúcich garáží na divadelný a skúšobný priestor so zázemím pre tanečníkov/umelcov. V existujúcom objekne budú realizované drobné stavebné zásahy, pôjde skôr o dostavbu drevených konštrukcií vrátane nového vloženého podlažia a SDK deliacich priečok. Tvar, ani konštrukčný systém budovy sa nezmení."/>
    <s v="Využitie aktuálne nevyužitého priestoru na rozšírenie priestorových možností SĽUK-u, konkrétne na skúšobný proces, ako aj prezentáciu aktuálnych, aj nových programov SĽUK-u, a tiež pri organizovaní kultúrno-spoločenských podujatí, vzdelávacích a výchovných činností."/>
    <s v="N/A"/>
    <s v="Zriaďovacia listina SĽUK, Čl. 1 ods. 2  písm. b), f) a g)"/>
    <s v="Zvýšenie návštevnosti podujatí, 1000 osôb/rok"/>
    <x v="0"/>
    <s v="B Rekonštrukcia nehnuteľnosti"/>
    <s v="B1 Komplexná rekonštrukcia"/>
    <s v="01 Investičný zámer"/>
    <x v="1"/>
    <s v="doplniť z preddefinovaného (vysvetlivky a rady)"/>
    <x v="0"/>
    <n v="1"/>
    <n v="550000"/>
    <n v="10000"/>
    <n v="0"/>
    <n v="10000"/>
    <n v="340000"/>
    <n v="200000"/>
    <n v="0"/>
    <n v="0"/>
    <n v="0"/>
    <n v="0"/>
    <n v="0"/>
    <n v="0"/>
    <n v="0"/>
    <n v="0"/>
    <n v="0"/>
    <n v="0"/>
    <n v="0"/>
    <n v="0"/>
    <n v="0"/>
    <n v="0"/>
    <n v="0"/>
    <n v="0"/>
    <n v="0"/>
    <n v="0"/>
    <m/>
    <n v="0"/>
    <x v="0"/>
    <s v="B1"/>
    <n v="9"/>
    <n v="1"/>
    <n v="1"/>
    <n v="1"/>
    <n v="1"/>
    <n v="1"/>
    <n v="1"/>
    <n v="1"/>
    <n v="0"/>
    <n v="1"/>
    <n v="0"/>
    <n v="0"/>
    <n v="1"/>
    <n v="1"/>
    <n v="1"/>
    <n v="0"/>
  </r>
  <r>
    <s v="PÚ SR"/>
    <s v="Pamiatkový úrad SR"/>
    <s v="PÚSR202110"/>
    <n v="7"/>
    <s v="Obstaranie osobných motorových vozidiel pre krajské pamiatkové úrady na výkon ich odbornej činnosti"/>
    <s v="Pravidelná obmena autoporky. Výmena vozidiel u ktorých  počet km a morálne zastaranie  už je neefektívne opravovať. Ide o 10 - 12 ročné vozidlá. S viac ako 600 000 km "/>
    <s v="Bezpečnosť cestnej premávky a našich terénných zamestnancov . "/>
    <s v="N/A"/>
    <s v="Zákon č. 49/2002 Z.z. o ochrane pamiatkového fondu"/>
    <s v="Ušetrenie režijných nákladov oprava zastaraných vozidiel je finančne náročná"/>
    <x v="0"/>
    <s v="C Stroje, prístroje a zariadenia"/>
    <s v="C90 Dopravné prostriedky"/>
    <s v="07 V realizácii"/>
    <x v="1"/>
    <s v="doplniť z preddefinovaného (vysvetlivky a rady)"/>
    <x v="1"/>
    <n v="1"/>
    <n v="130000"/>
    <n v="0"/>
    <n v="0"/>
    <n v="52000"/>
    <n v="26000"/>
    <n v="13000"/>
    <n v="13000"/>
    <n v="26000"/>
    <n v="0"/>
    <n v="0"/>
    <n v="0"/>
    <n v="0"/>
    <s v="-"/>
    <n v="0"/>
    <n v="0"/>
    <n v="0"/>
    <n v="0"/>
    <n v="0"/>
    <n v="0"/>
    <n v="0"/>
    <n v="0"/>
    <n v="0"/>
    <n v="0"/>
    <n v="0"/>
    <m/>
    <n v="0"/>
    <x v="0"/>
    <s v="C90"/>
    <n v="9"/>
    <n v="1"/>
    <n v="1"/>
    <n v="1"/>
    <n v="1"/>
    <n v="1"/>
    <n v="1"/>
    <n v="1"/>
    <n v="0"/>
    <n v="1"/>
    <n v="0"/>
    <n v="0"/>
    <n v="1"/>
    <n v="1"/>
    <n v="1"/>
    <n v="1"/>
  </r>
  <r>
    <s v="RTVS"/>
    <s v="Rozhlas a televízia Slovenska"/>
    <s v="RTVS202119"/>
    <m/>
    <s v="Vysielacie pracovisko Šport, obnova réžijných a zvukových prvkov pracovísk Jednotka a Dvojka a zjednotenie grafického systému"/>
    <s v="Pre programovú službu &quot;Šport&quot; je potrebné vybudovať nové vysielacie pracovisko."/>
    <s v="Cieľom je vybudovať nové Vysielacie pracovisko v Mlynskej doline pre televíznu programovú službu &quot; Šport&quot;."/>
    <s v="N/A"/>
    <s v="Zákon č. 532/2010 Z.z. o Rozhlase a televízii, §3 a §5"/>
    <s v="výroba/úspora"/>
    <x v="1"/>
    <s v="C Stroje, prístroje a zariadenia"/>
    <s v="C4 Nahrávacia a vysielacia technika"/>
    <s v="01 Investičný zámer"/>
    <x v="1"/>
    <s v="doplniť z preddefinovaného (vysvetlivky a rady)"/>
    <x v="1"/>
    <m/>
    <n v="730000"/>
    <n v="0"/>
    <n v="0"/>
    <n v="730000"/>
    <n v="0"/>
    <n v="0"/>
    <n v="0"/>
    <n v="0"/>
    <n v="0"/>
    <n v="0"/>
    <n v="0"/>
    <n v="0"/>
    <s v="-"/>
    <n v="0"/>
    <n v="0"/>
    <n v="0"/>
    <n v="0"/>
    <n v="0"/>
    <n v="0"/>
    <n v="0"/>
    <n v="0"/>
    <n v="0"/>
    <n v="0"/>
    <n v="0"/>
    <m/>
    <n v="0"/>
    <x v="0"/>
    <s v="C4"/>
    <n v="6"/>
    <n v="1"/>
    <n v="1"/>
    <n v="1"/>
    <n v="0"/>
    <n v="0"/>
    <n v="1"/>
    <n v="1"/>
    <n v="0"/>
    <n v="1"/>
    <n v="0"/>
    <n v="1"/>
    <n v="0"/>
    <n v="1"/>
    <n v="0"/>
    <n v="0"/>
  </r>
  <r>
    <s v="MK SR"/>
    <s v="Ministerstvo kultúry SR"/>
    <s v="MKSR202105"/>
    <m/>
    <s v="Zavedenie koregulačného mechanizmu mediálnej politiky"/>
    <s v="Pre zefektívnenie kontroly niektorých štandardov je možné využiť informačné technológie. Dobrým príkladom je holandský systém Kijkwijzer, ktorý automaticky priraďuje hodnotenia vhodnosti mediálneho obsahu pre maloletých systémom, ktorý na základe vkladaných meta-dát o filmoch, seriáloch a hrách automaticky priraďuje vekové odporúčania. Tento systém využíva aj klasifikačná organizácia Paneurópske informácie o hrách (PEGI) a od roku 2020 sa využíva aj v Belgicku . Reforma počíta s realizovaním reformy tak, že štát by zakúpil podobný IT systém a poskytol by ho pre poskytovateľov mediálnych služieb. Implementácia klasifikácie mediálneho obsahu by tak mohla byť efektívna a jednotná naprieč rôznymi distribútormi a predajcami audiovizuálneho obsahu."/>
    <s v="Vyrovnať trhové podmienky pre všetkých poskytovateľov mediálnych služieb zavedením koregulačného mechanizmu, čím by sa podporila súťaž a kvalita poskytovaných mediálnych služieb."/>
    <m/>
    <s v="Politická priorita"/>
    <s v="Zníženie počtu podania podnetov na RVR"/>
    <x v="0"/>
    <s v="G Reformný zámer"/>
    <s v="G Reformný zámer"/>
    <s v="01 Investičný zámer"/>
    <x v="1"/>
    <s v="doplniť z preddefinovaného (vysvetlivky a rady)"/>
    <x v="0"/>
    <n v="1"/>
    <n v="2500000"/>
    <n v="0"/>
    <n v="0"/>
    <n v="500000"/>
    <n v="2000000"/>
    <n v="0"/>
    <n v="0"/>
    <n v="0"/>
    <n v="0"/>
    <n v="0"/>
    <n v="0"/>
    <n v="0"/>
    <s v="-"/>
    <n v="0"/>
    <n v="0"/>
    <n v="0"/>
    <n v="0"/>
    <n v="0"/>
    <n v="0"/>
    <n v="0"/>
    <n v="0"/>
    <n v="0"/>
    <n v="0"/>
    <n v="0"/>
    <m/>
    <n v="0"/>
    <x v="1"/>
    <s v="G"/>
    <n v="7"/>
    <n v="1"/>
    <n v="1"/>
    <n v="1"/>
    <n v="0"/>
    <n v="1"/>
    <n v="0"/>
    <n v="0"/>
    <n v="0"/>
    <n v="1"/>
    <n v="0"/>
    <n v="0"/>
    <n v="1"/>
    <n v="1"/>
    <n v="1"/>
    <n v="0"/>
  </r>
  <r>
    <s v="SNG"/>
    <s v="Slovenská národná galéria"/>
    <s v="SNG202103"/>
    <n v="3"/>
    <s v="CEDVU 2022 - upgrade Centrálnej Evidencie Diel Výtvarného Umenia"/>
    <s v="Predĺženie udržateľnosti systému pre správu zbierok galérií. Používateľské rozhranie a viaceré kľúčové časti architektúry CEDVU neboli aktualizované od roku 2008 a nevyhovujú súčasným používateľským a technologickým štandardom. Súčasťou prác je nové GUI (používateľské rozhranie), ktoré budeme testovať spolu s používateľmi a bude responzívne pre rôzne veľkosti obrazoviek, zrýchlenie odozvy systému pri vyhľadávaní a otváraní záznamov. V rámci jednotlivých galerijných procesov sa zameriame na aktualizáciu katalogizačného modulu, vylepšenie reštaurátorského modulu, správy depozitárov a sledovania pohybu diel (strojovo čitateľnými identifikátormi), na technickej a projektovej úrovni bude dôležitý upgrade Fedora Commons, presun projektu do open-source repozitára a podrobná dokumentácia zdrojového kódu."/>
    <s v="skvalitniť zákonom povinné služby pre 25 zapojených galérií v oblasti evidencie, nákupu, správy a pohybu zbierkových predmetov; aktualizovať používateľské prostredie CEDVU a prispôsobiť ho potrebám pracovníkov galérií; zjednodušiť prácu &quot;v teréne&quot; - pri zápise stavu diel, evidencii ich pohybu a ďaľších procesoch ktoré vyžadujú mobilné zariadenie. Posilniť postavenie CEDVU ako centrálneho systému pre všetky zbierkotvorné galérie - modelu, ktorý po takmer 30 rokoch existencie dokázal svoju životaschopnosť."/>
    <s v="N/A"/>
    <s v="Zákon č. 206/2009 Z.z. o múzeách a o galériách a o ochrane predmetov kultúrnej hodnoty, §10  ods. 6; Zákon č. 95/2019 Z.z. o informačných technológiách vo verejnej správe "/>
    <s v="aktualizovaný IS pre galérie //                                         nové funkcionality // "/>
    <x v="0"/>
    <s v="D IT infraštruktúra"/>
    <s v="D2 Zhodnotenie existujúceho špeciálneho HW/SW"/>
    <s v="02 Analýza / podkladová štúdia k investičnému zámeru"/>
    <x v="2"/>
    <s v="doplniť z preddefinovaného (vysvetlivky a rady)"/>
    <x v="0"/>
    <m/>
    <n v="320000"/>
    <n v="0"/>
    <n v="0"/>
    <n v="320000"/>
    <n v="0"/>
    <n v="0"/>
    <n v="0"/>
    <n v="0"/>
    <n v="0"/>
    <n v="0"/>
    <n v="0"/>
    <n v="0"/>
    <s v="-"/>
    <n v="0"/>
    <n v="0"/>
    <n v="0"/>
    <n v="0"/>
    <n v="0"/>
    <n v="0"/>
    <n v="0"/>
    <n v="0"/>
    <n v="0"/>
    <n v="0"/>
    <n v="0"/>
    <m/>
    <n v="0"/>
    <x v="0"/>
    <s v="D2"/>
    <n v="8"/>
    <n v="1"/>
    <n v="1"/>
    <n v="1"/>
    <n v="1"/>
    <n v="0"/>
    <n v="1"/>
    <n v="1"/>
    <n v="0"/>
    <n v="1"/>
    <n v="0"/>
    <n v="0"/>
    <n v="1"/>
    <n v="1"/>
    <n v="1"/>
    <n v="0"/>
  </r>
  <r>
    <s v="RTVS"/>
    <s v="Rozhlas a televízia Slovenska"/>
    <s v="RTVS202154"/>
    <m/>
    <s v="Prechod AVID štruktúr do virtualizácie. Podporovana virtualizačná platforma AVID / VMware"/>
    <s v="Prechod AVID infraštruktúri do virtualizácie. 5-nodový virtualizačný cluster v Fail tolerant konfigurácii s dvoma oddelenými sieťovými switchmi a distribuovaným file systémom."/>
    <s v="Cieľom je zvýšenie kapacity a redundantnosti AVID strihovej infraštuktúry pre potreby zvyšujúcich nárokov na kapacitu výroby."/>
    <s v="N/A"/>
    <s v="Zákon č. 532/2010 Z.z. o Rozhlase a televízii, §3 a §5"/>
    <s v="úspora"/>
    <x v="0"/>
    <s v="D IT infraštruktúra"/>
    <s v="D2 Zhodnotenie existujúceho špeciálneho HW/SW"/>
    <s v="01 Investičný zámer"/>
    <x v="0"/>
    <s v="doplniť z preddefinovaného (vysvetlivky a rady)"/>
    <x v="0"/>
    <m/>
    <n v="200000"/>
    <n v="0"/>
    <n v="0"/>
    <n v="0"/>
    <n v="0"/>
    <n v="0"/>
    <n v="0"/>
    <n v="0"/>
    <n v="0"/>
    <n v="0"/>
    <n v="0"/>
    <n v="0"/>
    <s v="-"/>
    <n v="0"/>
    <n v="0"/>
    <n v="0"/>
    <n v="0"/>
    <n v="0"/>
    <n v="0"/>
    <n v="0"/>
    <n v="0"/>
    <n v="0"/>
    <n v="0"/>
    <n v="0"/>
    <m/>
    <n v="0"/>
    <x v="0"/>
    <s v="D2"/>
    <n v="6"/>
    <n v="0"/>
    <n v="1"/>
    <n v="1"/>
    <n v="0"/>
    <n v="0"/>
    <n v="1"/>
    <n v="1"/>
    <n v="0"/>
    <n v="1"/>
    <n v="0"/>
    <n v="0"/>
    <n v="1"/>
    <n v="1"/>
    <n v="1"/>
    <n v="0"/>
  </r>
  <r>
    <s v="ŠO "/>
    <s v="Štátna opera "/>
    <s v="ŠO202203"/>
    <n v="4"/>
    <s v="Doplnenie prepäťovej ochrany v rozvádzači RM 5.1 VZT na piatom poschodí"/>
    <s v="Prepäťová ochrana je nepostrádateľné zariadenie na ochranu  elektrických zariadení pred bleskom a výkyvmi napätia v sieti."/>
    <s v="Hlavným cieľom doplnenia prepäťovej ochrany je zabezpečiť ochranu telesa budovy pred priamymi údermi blesku a v konečnom dôsledku chrániť zariadenie znížením zvyškového prepäťového napätia, aby nárazová energia nepoškodila elektrické zariadenia."/>
    <s v="N/A"/>
    <s v="Zriaďovacia listina ŠO, Čl. I, bod 2 k; Zákon č. 278/1993 Z.z. o správe majetku štátu, čl. I § 3, bod 2"/>
    <s v="ukazovateľ je špecifikovaný normou STN 33 2000-6-61 Elektrické inštalácie nízkeho napätia"/>
    <x v="0"/>
    <s v="C Stroje, prístroje a zariadenia"/>
    <s v="C7 Zabezpečovacia technika"/>
    <s v="07 V realizácii"/>
    <x v="1"/>
    <s v="doplniť z preddefinovaného (vysvetlivky a rady)"/>
    <x v="1"/>
    <n v="1"/>
    <n v="2585"/>
    <n v="0"/>
    <n v="0"/>
    <n v="2585"/>
    <n v="0"/>
    <n v="0"/>
    <n v="0"/>
    <n v="0"/>
    <n v="0"/>
    <n v="0"/>
    <n v="0"/>
    <n v="0"/>
    <s v="-"/>
    <n v="0"/>
    <n v="0"/>
    <n v="0"/>
    <n v="0"/>
    <n v="0"/>
    <n v="0"/>
    <n v="0"/>
    <n v="0"/>
    <n v="0"/>
    <n v="0"/>
    <n v="0"/>
    <m/>
    <n v="1"/>
    <x v="0"/>
    <s v="C7"/>
    <n v="9"/>
    <n v="1"/>
    <n v="1"/>
    <n v="1"/>
    <n v="1"/>
    <n v="1"/>
    <n v="1"/>
    <n v="1"/>
    <n v="0"/>
    <n v="1"/>
    <n v="0"/>
    <n v="0"/>
    <n v="1"/>
    <n v="1"/>
    <n v="1"/>
    <n v="1"/>
  </r>
  <r>
    <s v="SND"/>
    <s v="Slovenské národné divadlo"/>
    <s v="SND202210"/>
    <m/>
    <s v="Rekonštrukcia siete pre riadenie scéníckého osvetlenia"/>
    <s v="Nevyhnutná výmena siete pre svetelné a video technológie. Nové, moderné videozariadenia, svetlá a svetelné pulty potrebujú výmenu existujúcej zastaralej siete"/>
    <s v="Cieľom je zabezpečit kompaktibilitu svetelných technológií a video zariadení pri prenose signálu."/>
    <s v="N/A"/>
    <s v="Zákon č. 385/1997 Z.z. o Slov.národnom divadle, §2"/>
    <s v="KPI nie je možné kvantifikovať"/>
    <x v="1"/>
    <s v="C Stroje, prístroje a zariadenia"/>
    <s v="C1 Javisková technika"/>
    <s v="06 Pred vyhlásením verejného obstarávania"/>
    <x v="1"/>
    <s v="doplniť z preddefinovaného (vysvetlivky a rady)"/>
    <x v="0"/>
    <n v="1"/>
    <n v="18000"/>
    <n v="0"/>
    <n v="0"/>
    <n v="18000"/>
    <n v="0"/>
    <n v="0"/>
    <n v="0"/>
    <n v="0"/>
    <n v="0"/>
    <n v="0"/>
    <n v="0"/>
    <n v="0"/>
    <s v="-"/>
    <n v="0"/>
    <n v="0"/>
    <n v="0"/>
    <n v="0"/>
    <n v="0"/>
    <n v="0"/>
    <n v="0"/>
    <n v="0"/>
    <n v="0"/>
    <n v="0"/>
    <n v="0"/>
    <m/>
    <n v="1"/>
    <x v="0"/>
    <s v="C1"/>
    <n v="7"/>
    <n v="1"/>
    <n v="1"/>
    <n v="1"/>
    <n v="0"/>
    <n v="1"/>
    <n v="1"/>
    <n v="1"/>
    <n v="0"/>
    <n v="1"/>
    <n v="0"/>
    <n v="1"/>
    <n v="0"/>
    <n v="1"/>
    <n v="0"/>
    <n v="0"/>
  </r>
  <r>
    <s v="RTVS"/>
    <s v="Rozhlas a televízia Slovenska"/>
    <s v="RTVS202110"/>
    <m/>
    <s v="Prvky zvukovej produkčnej rozhlasovej siete (Sro)"/>
    <s v="Prevádzkovaná technológia vyžaduje generačnú výmenu časti technológie prevádzovaných rozhlasových štúdií v Bratislave, Banskej Bystrici a Košicia."/>
    <s v="Cieľom je zabezpečenie spoľahlivej prevádzky rozhlasových štúdií."/>
    <s v="N/A"/>
    <s v="Zákon č. 532/2010 Z.z. o Rozhlase a televízii, §3 a §5"/>
    <s v="výroba/úspora"/>
    <x v="0"/>
    <s v="C Stroje, prístroje a zariadenia"/>
    <s v="C9 Elektrické spotrebiče"/>
    <s v="01 Investičný zámer"/>
    <x v="0"/>
    <s v="doplniť z preddefinovaného (vysvetlivky a rady)"/>
    <x v="0"/>
    <m/>
    <n v="210000"/>
    <n v="0"/>
    <n v="0"/>
    <n v="0"/>
    <n v="0"/>
    <n v="0"/>
    <n v="0"/>
    <n v="0"/>
    <n v="0"/>
    <n v="0"/>
    <n v="0"/>
    <n v="0"/>
    <s v="-"/>
    <n v="0"/>
    <n v="0"/>
    <n v="0"/>
    <n v="0"/>
    <n v="0"/>
    <n v="0"/>
    <n v="0"/>
    <n v="0"/>
    <n v="0"/>
    <n v="0"/>
    <n v="0"/>
    <m/>
    <n v="0"/>
    <x v="0"/>
    <s v="C9"/>
    <n v="6"/>
    <n v="0"/>
    <n v="1"/>
    <n v="1"/>
    <n v="0"/>
    <n v="0"/>
    <n v="1"/>
    <n v="1"/>
    <n v="0"/>
    <n v="1"/>
    <n v="0"/>
    <n v="0"/>
    <n v="1"/>
    <n v="1"/>
    <n v="1"/>
    <n v="0"/>
  </r>
  <r>
    <s v="PÚ SR"/>
    <s v="Pamiatkový úrad SR"/>
    <s v="PÚSR202109"/>
    <n v="1"/>
    <s v="Nové sídlo KPU Košice, Puškinova ul.5 "/>
    <s v="Prevod  budovy od Ústredia práce  nového sídla KPU Košice. Prevod od inštitúcie v rámci rezortu. V súčasností KPU KE sídli v prenajatých priestoroch Bytového podniku. "/>
    <s v="Nové sídlo KPU KE  pracoviská a archív na jednom mieste  modernizácia infraštruktúry,  vhodné podmienky pre výkon špecializovanej štatnej správy a skvalitnenie služieb odbornej verejnosti a občanom. "/>
    <s v="N/A"/>
    <s v="Zákon č. 49/2002 Z.z. o ochrane pamiatkového fondu"/>
    <s v="Ušetrenie rozpočtových prostriedkov Bežných výdavkov  za úhradu nájmu  18 213 eur/rok "/>
    <x v="0"/>
    <s v="B Rekonštrukcia nehnuteľnosti"/>
    <s v="B2 Stavebná reprofilizácia priestorov"/>
    <s v="02 Analýza / podkladová štúdia k investičnému zámeru"/>
    <x v="1"/>
    <s v="doplniť z preddefinovaného (vysvetlivky a rady)"/>
    <x v="0"/>
    <n v="1"/>
    <n v="305000"/>
    <n v="5000"/>
    <n v="0"/>
    <n v="0"/>
    <n v="305000"/>
    <n v="0"/>
    <n v="0"/>
    <n v="0"/>
    <n v="0"/>
    <n v="0"/>
    <n v="0"/>
    <n v="0"/>
    <s v="Zabezpečenie nového pracoviska tovarom, ktorý nie je hmotný investičný majetok a službami dodávateľov"/>
    <n v="140000"/>
    <n v="0"/>
    <n v="50000"/>
    <n v="50000"/>
    <n v="40000"/>
    <n v="0"/>
    <n v="0"/>
    <n v="0"/>
    <n v="0"/>
    <n v="0"/>
    <n v="0"/>
    <m/>
    <n v="0"/>
    <x v="0"/>
    <s v="B2"/>
    <n v="9"/>
    <n v="1"/>
    <n v="1"/>
    <n v="1"/>
    <n v="1"/>
    <n v="1"/>
    <n v="1"/>
    <n v="1"/>
    <n v="0"/>
    <n v="1"/>
    <n v="0"/>
    <n v="0"/>
    <n v="1"/>
    <n v="1"/>
    <n v="1"/>
    <n v="0"/>
  </r>
  <r>
    <s v="SNM"/>
    <s v="SNM - Múzeá v Martine"/>
    <s v="SNMMM202206"/>
    <n v="9"/>
    <s v="Výstava &quot;Krása pre ženu stvorená&quot;"/>
    <s v="prezencáia najpočetnejšej skupiny zo zbierky ľudového odevu na Slovensku - ženských čepcov ako súčasť ženského odevu  a ich používania v rámci rôznych odbobí života ženy"/>
    <s v="prezentácia ženských čepcov zo zbierok SNM - Múzeí v Martine v Múzeu vojvodinských Slovákov v Báčskom Petrovci"/>
    <s v="N/A"/>
    <s v="Zákon č. 206/2009 Z.z. o múzeách a o galériách a o ochrane predmetov kultúrnej hodnoty"/>
    <s v="prezentácia kultúrneho dedičstva v zahraničí"/>
    <x v="0"/>
    <s v="F Expozície"/>
    <s v="F2 Vytvorenie novej expozície/výstavy"/>
    <s v="01 Investičný zámer"/>
    <x v="1"/>
    <s v="doplniť z preddefinovaného (vysvetlivky a rady)"/>
    <x v="0"/>
    <n v="1"/>
    <n v="0"/>
    <n v="0"/>
    <n v="0"/>
    <n v="0"/>
    <n v="0"/>
    <n v="0"/>
    <n v="0"/>
    <n v="0"/>
    <n v="0"/>
    <n v="0"/>
    <n v="0"/>
    <n v="0"/>
    <s v="výdavky na realizáciu výstavy, prevoz do zahraničia, cestovné výdavky "/>
    <n v="27000"/>
    <n v="0"/>
    <n v="27000"/>
    <n v="0"/>
    <n v="0"/>
    <n v="0"/>
    <n v="0"/>
    <n v="0"/>
    <n v="0"/>
    <n v="0"/>
    <n v="0"/>
    <m/>
    <n v="1"/>
    <x v="0"/>
    <s v="F2"/>
    <n v="8"/>
    <n v="1"/>
    <n v="1"/>
    <n v="0"/>
    <n v="1"/>
    <n v="1"/>
    <n v="1"/>
    <n v="1"/>
    <n v="0"/>
    <n v="1"/>
    <n v="0"/>
    <n v="0"/>
    <n v="1"/>
    <n v="1"/>
    <n v="1"/>
    <n v="0"/>
  </r>
  <r>
    <s v="SNM"/>
    <s v="SNM - Múzeá v Martine"/>
    <s v="SNMMM202205"/>
    <n v="8"/>
    <s v="Výstava &quot;Modrotlač&quot;"/>
    <s v="prezentácia modrotlačových foriem, textílií a odevu zo zbierok SNM - Múzeí v Martine"/>
    <s v="prezentácia modrotlače ako nehmotného kultúrneho dedičstva UNESCO - dokumentácia vývoja a rozvoja modrotlačiarenského remesla na území Slovenska"/>
    <s v="N/A"/>
    <s v="Zákon č. 206/2009 Z.z. o múzeách a o galériách a o ochrane predmetov kultúrnej hodnoty"/>
    <s v="prezentácia kultúrneho dedičstva v zahraničí"/>
    <x v="0"/>
    <s v="F Expozície"/>
    <s v="F2 Vytvorenie novej expozície/výstavy"/>
    <s v="01 Investičný zámer"/>
    <x v="1"/>
    <s v="doplniť z preddefinovaného (vysvetlivky a rady)"/>
    <x v="0"/>
    <n v="1"/>
    <n v="0"/>
    <n v="0"/>
    <n v="0"/>
    <n v="0"/>
    <n v="0"/>
    <n v="0"/>
    <n v="0"/>
    <n v="0"/>
    <n v="0"/>
    <n v="0"/>
    <n v="0"/>
    <n v="0"/>
    <s v="výdavky na realizáciu výstavy, prevoz do zahraničia, cestovné výdavky "/>
    <n v="35000"/>
    <n v="0"/>
    <n v="35000"/>
    <n v="0"/>
    <n v="0"/>
    <n v="0"/>
    <n v="0"/>
    <n v="0"/>
    <n v="0"/>
    <n v="0"/>
    <n v="0"/>
    <m/>
    <n v="1"/>
    <x v="0"/>
    <s v="F2"/>
    <n v="8"/>
    <n v="1"/>
    <n v="1"/>
    <n v="0"/>
    <n v="1"/>
    <n v="1"/>
    <n v="1"/>
    <n v="1"/>
    <n v="0"/>
    <n v="1"/>
    <n v="0"/>
    <n v="0"/>
    <n v="1"/>
    <n v="1"/>
    <n v="1"/>
    <n v="0"/>
  </r>
  <r>
    <s v="ŠVK BB"/>
    <s v="Štátna vedecká knižnica v Banskej Bystrici"/>
    <s v="ŠVKBB202110"/>
    <m/>
    <s v="Akvizície zbierkových predmetov "/>
    <s v="Priebežné dopľňanie zbierkového fondu Literárneho a hudobného múzea."/>
    <s v="Vytváranie fbierkového fondu pre obnovu expozíícií a tvorbu těmatických výstav"/>
    <s v="N/A"/>
    <m/>
    <m/>
    <x v="1"/>
    <s v="E Umelecké akvizície a licencie"/>
    <s v="E3 Akvizícia zbierkových predmetov"/>
    <s v="07 V realizácii"/>
    <x v="1"/>
    <s v="doplniť z preddefinovaného (vysvetlivky a rady)"/>
    <x v="1"/>
    <n v="1"/>
    <n v="3000"/>
    <n v="0"/>
    <n v="3000"/>
    <n v="3000"/>
    <n v="3000"/>
    <n v="3000"/>
    <n v="3000"/>
    <n v="3000"/>
    <n v="0"/>
    <n v="0"/>
    <n v="0"/>
    <n v="0"/>
    <s v="-"/>
    <n v="0"/>
    <n v="0"/>
    <n v="0"/>
    <n v="0"/>
    <n v="0"/>
    <n v="0"/>
    <n v="0"/>
    <n v="0"/>
    <n v="0"/>
    <n v="0"/>
    <n v="0"/>
    <m/>
    <n v="1"/>
    <x v="0"/>
    <s v="E3"/>
    <n v="6"/>
    <n v="0"/>
    <n v="1"/>
    <n v="1"/>
    <n v="0"/>
    <n v="1"/>
    <n v="1"/>
    <n v="1"/>
    <n v="0"/>
    <n v="1"/>
    <n v="0"/>
    <n v="1"/>
    <n v="0"/>
    <n v="0"/>
    <n v="1"/>
    <n v="1"/>
  </r>
  <r>
    <s v="UKB"/>
    <s v="Univerzitná knižnica v Bratislave"/>
    <s v="UKB202110"/>
    <n v="10"/>
    <s v="Skvalitnenie ochrany knižničného fondu UKB technológiou RFID"/>
    <s v="Jednou z úloh UKB je v zmysle knižničného zákona č. 126/2015 Z. z. poskytovať knižnično-informačné služby používateľom zamerané na rozvoj vedy, techniky, výskumu, inovácií, kultúry a vzdelávania. Z uvedeného dôvodu UKB sprístupňuje svojim používateľom svoje rozsiahle (aj vzácne) knižničné fondy, ktoré si na druhej strane vyžadujú potrebnú ochranu. V súlade s medzinárodnými trendmi má v súčasnosti už stále viac knižníc na Slovensku svoj knižničný fond chránený technológiou RFID (radio frequency identification), ktorá ponúka moderné a progresívne riešenie, ktoré umožňuje efektívny a časovo úsporný spôsob revízie a inventarizácie rozsiahleho knižničného fondu, alebo významne zjednodušuje proces vypožičiavania, resp. vrátenia kníh pre používateľov knižnice. UKB, ktorej rozsiahly knižničný fond obsahuje približne 2,8 milióna rôznych druhov dokumentov má ambíciu zaradiť sa medzi tie moderné knižnice, ktorých knižničný fond je označený RFID čipmi. Požiadavky na ochranu fondu: 400 000 RFID čipov, 5 pracovných staníc na zápis údajov na RFID čip, 2 inventarizačné jednotky, ktoré umožnia efektívny a časovo úsporný spôsob revízie a inventarizácie rozsiahleho knižničného fondu UKB označeného RFID čipom."/>
    <s v="Cieľom je zabezpečiť ochranu knižného fondu UKB modernou technológiou RFID."/>
    <s v="N/A"/>
    <s v="Stratégia rozvoja slovenského knihovníctva na roky 2015 – 2020, /strategická oblasť č. 2/ priorita 2.3 opatrenie 2.3.1"/>
    <s v="Zvýšenie počtu knižničných jednotiek označných RFID čipom (200 000/rok)"/>
    <x v="0"/>
    <s v="D IT infraštruktúra"/>
    <s v="D3 Obstaranie novej IT funkcionality"/>
    <s v="01 Investičný zámer"/>
    <x v="1"/>
    <s v="doplniť z preddefinovaného (vysvetlivky a rady)"/>
    <x v="1"/>
    <n v="1"/>
    <n v="10000"/>
    <n v="0"/>
    <n v="0"/>
    <n v="0"/>
    <n v="10000"/>
    <n v="0"/>
    <n v="0"/>
    <n v="0"/>
    <n v="0"/>
    <n v="0"/>
    <n v="0"/>
    <n v="0"/>
    <s v="Na uplatnenie technológie RFID je potrebný nákup 400 000 ks RFID čipov."/>
    <n v="69000"/>
    <n v="0"/>
    <n v="69000"/>
    <n v="0"/>
    <n v="0"/>
    <n v="0"/>
    <n v="0"/>
    <n v="0"/>
    <n v="0"/>
    <n v="0"/>
    <n v="0"/>
    <m/>
    <n v="1"/>
    <x v="0"/>
    <s v="D3"/>
    <n v="8"/>
    <n v="1"/>
    <n v="1"/>
    <n v="1"/>
    <n v="1"/>
    <n v="1"/>
    <n v="1"/>
    <n v="1"/>
    <n v="0"/>
    <n v="1"/>
    <n v="0"/>
    <n v="0"/>
    <n v="1"/>
    <n v="1"/>
    <n v="0"/>
    <n v="0"/>
  </r>
  <r>
    <s v="SNM"/>
    <s v="SNM - Prírodovedné múzeum"/>
    <s v="SNMPM202103"/>
    <n v="2"/>
    <s v="Zázrak prírody - Planéta Zem"/>
    <s v="príprava sa zatiaľ  odsúva na neurčito, priestory určené pre vybudovanie boli použité na iný účel."/>
    <s v="doplnenie úvodnej témy pre prírodovedné expozície"/>
    <s v="N/A"/>
    <m/>
    <s v="nová inštalácia, rozšírenie ponuky návštevníkom"/>
    <x v="0"/>
    <s v="F Expozície"/>
    <s v="F2 Vytvorenie novej expozície/výstavy"/>
    <s v="01 Investičný zámer"/>
    <x v="1"/>
    <s v="doplniť z preddefinovaného (vysvetlivky a rady)"/>
    <x v="0"/>
    <n v="1"/>
    <n v="200000"/>
    <n v="15000"/>
    <n v="0"/>
    <n v="0"/>
    <n v="0"/>
    <n v="0"/>
    <n v="100000"/>
    <n v="100000"/>
    <n v="0"/>
    <n v="0"/>
    <n v="0"/>
    <n v="0"/>
    <s v="-"/>
    <n v="0"/>
    <n v="0"/>
    <n v="0"/>
    <n v="0"/>
    <n v="0"/>
    <n v="0"/>
    <n v="0"/>
    <n v="0"/>
    <n v="0"/>
    <n v="0"/>
    <n v="0"/>
    <m/>
    <n v="0"/>
    <x v="0"/>
    <s v="F2"/>
    <n v="7"/>
    <n v="1"/>
    <n v="1"/>
    <n v="0"/>
    <n v="1"/>
    <n v="1"/>
    <n v="1"/>
    <n v="1"/>
    <n v="0"/>
    <n v="1"/>
    <n v="0"/>
    <n v="0"/>
    <n v="1"/>
    <n v="0"/>
    <n v="1"/>
    <n v="0"/>
  </r>
  <r>
    <s v="ŠO "/>
    <s v="Štátna opera "/>
    <s v="ŠO202204"/>
    <n v="5"/>
    <s v="Klimatizácia apartmánov, šatní orchestra 5.NP a šatní zboru a sólistov 2.NP"/>
    <s v="Projekt &quot;Klimatizácia apartmánov, šatní orchestra 5.NP a šatní zboru a sólistov 2.NP&quot; rieši doplnenie klimatizačných jednotiek v priestoroch budovy Štátnej opery."/>
    <s v="Projekt &quot;Klimatizácia apartmánov, šatní orchestra 5.NP a šatní zboru a sólistov 2.NP&quot; zabezpečí pre zamestnancov Štátnej opery tepelnú pohodu hlavne v letných mesiacoch."/>
    <s v="N/A"/>
    <s v="Zriaďovacia listina ŠO, Čl. I, bod 2 k; Zákon č. 278/1993 Z.z. o správe majetku štátu, čl. I § 3, bod 2"/>
    <s v="využitie priestorov budovy ŠO v letných mesiacoch, 30/miestností"/>
    <x v="0"/>
    <s v="C Stroje, prístroje a zariadenia"/>
    <s v="C6 Vzduchotechnika"/>
    <s v="07 V realizácii"/>
    <x v="2"/>
    <s v="doplniť z preddefinovaného (vysvetlivky a rady)"/>
    <x v="1"/>
    <n v="0.76"/>
    <n v="122489"/>
    <n v="2952"/>
    <n v="2952"/>
    <n v="119537"/>
    <n v="0"/>
    <n v="0"/>
    <n v="0"/>
    <n v="0"/>
    <n v="0"/>
    <n v="0"/>
    <n v="0"/>
    <n v="0"/>
    <s v="-"/>
    <n v="0"/>
    <n v="0"/>
    <n v="0"/>
    <n v="0"/>
    <n v="0"/>
    <n v="0"/>
    <n v="0"/>
    <n v="0"/>
    <n v="0"/>
    <n v="0"/>
    <n v="0"/>
    <m/>
    <n v="0"/>
    <x v="0"/>
    <s v="C6"/>
    <n v="9"/>
    <n v="1"/>
    <n v="1"/>
    <n v="1"/>
    <n v="1"/>
    <n v="1"/>
    <n v="1"/>
    <n v="1"/>
    <n v="0"/>
    <n v="1"/>
    <n v="0"/>
    <n v="0"/>
    <n v="1"/>
    <n v="1"/>
    <n v="1"/>
    <n v="1"/>
  </r>
  <r>
    <s v="ŠO "/>
    <s v="Štátna opera "/>
    <s v="ŠO202106"/>
    <s v="R"/>
    <s v="Optimalizácia vetrania a chladenia budovy "/>
    <s v="Projekt „OPTIMALIZÁCIA VETRANIA, CHLADENIA A DEZINFEKCIA V BUDOVE ŠTÁTNEJ OPERY V BANSKEJ BYSTRICI“ zabezpečí spoľahlivý systém vetrania a chladenia problémových miestností v budove Štátnej opery v Banskej Bystrici."/>
    <s v="Cieľom optimalizácie vetrania a chladenia je zabezpečiť tepelnú pohodu a prívod čerstvého vzduchu."/>
    <s v="N/A"/>
    <s v="Zriaďovacia listina ŠO, Čl. I, bod 2 k; Zákon č. 278/1993 Z. z. o správe majetku štátu, §3 ods. 2"/>
    <s v="objem výmeny vzduchu, 1200 m³/h"/>
    <x v="0"/>
    <s v="B Rekonštrukcia nehnuteľnosti"/>
    <s v="B3 Stavebná rekonštrukcia priestorov"/>
    <s v="08 Realizované"/>
    <x v="1"/>
    <s v="doplniť z preddefinovaného (vysvetlivky a rady)"/>
    <x v="1"/>
    <n v="1"/>
    <n v="75359.049999999988"/>
    <n v="0"/>
    <n v="75359.049999999988"/>
    <n v="0"/>
    <n v="0"/>
    <n v="0"/>
    <n v="0"/>
    <n v="0"/>
    <n v="0"/>
    <n v="0"/>
    <n v="0"/>
    <n v="0"/>
    <s v="-"/>
    <n v="132"/>
    <n v="132"/>
    <n v="0"/>
    <n v="0"/>
    <n v="0"/>
    <n v="0"/>
    <n v="0"/>
    <n v="0"/>
    <n v="0"/>
    <n v="0"/>
    <n v="0"/>
    <s v="Zaškolenie obsluhy a zamestnancov."/>
    <n v="1"/>
    <x v="0"/>
    <s v="B3"/>
    <n v="9"/>
    <n v="1"/>
    <n v="1"/>
    <n v="1"/>
    <n v="1"/>
    <n v="1"/>
    <n v="1"/>
    <n v="1"/>
    <n v="0"/>
    <n v="1"/>
    <n v="0"/>
    <n v="0"/>
    <n v="1"/>
    <n v="1"/>
    <n v="1"/>
    <n v="1"/>
  </r>
  <r>
    <s v="SNG"/>
    <s v="Slovenská národná galéria"/>
    <s v="SNG202104"/>
    <n v="4"/>
    <s v="Jednorázová a signifikantná dotácia na akvizície súčasného umenia pre SNG"/>
    <s v="Projekt je zameraný na razantné riešenie dlhodobo vytváreného akvizičného dlhu vo veci súčasného umenia (posledné relevantné dotácie na akvizície sa realizovali pred viac ako dekádou). Umožnil by radikálne zhodnotiť zbierkový fond a tiež by znamenal pre štát nemalú úsporu, keďže hodnota umeleckých diel v čase rastie a zároveň, aj keď to neradi píšeme takto, ale väčší objem so sebou prináša lepšie vyjdenávacie podmienky. Umožní nam prihlásiť sa k myšlienke, resp. ukázať, že investícia do zbierky nie je iba zhodnocovaním majetku štátu, ale aj aktívnou podporou živej scény a súčasťou medzinárodného zhodnocovania nášho renomé ako modernej a kultúrnej krajiny. Je pre nás nezanedbateľný aj nemalý spoločenský a marketingový dosah takéhoto nákupu"/>
    <s v="Vyriešiť dlhodobo poddfinancovanú akvizičnú činnosť vo veci súčasného umenia erbovej inštitúcie. Saturovať hneď niekoľko zbierok naraz a urobiť to koncepčne, teda výhodnejšie (odborne aj finančne). Nákup by bolo možné spojiť s otvorením novej budovy a mal by aj okamžitý expozičný potenciál pre Zbierky maliarstva, sochárstva, fotogarfie, užitého umenia, iné média; významne zhodnotiť zbierkový fond SNG a podporiť živú umeleckú scénu."/>
    <s v="N/A"/>
    <s v="Zákon č. 206/2009 Z.z. o múzeách a o galériách a o ochrane predmetov kultúrnej hodnoty, §9 ods. 1 a 2 "/>
    <m/>
    <x v="1"/>
    <s v="E Umelecké akvizície a licencie"/>
    <s v="E3 Akvizícia zbierkových predmetov"/>
    <s v="01 Investičný zámer"/>
    <x v="1"/>
    <s v="doplniť z preddefinovaného (vysvetlivky a rady)"/>
    <x v="0"/>
    <n v="1"/>
    <n v="500000"/>
    <n v="0"/>
    <n v="0"/>
    <n v="0"/>
    <n v="500000"/>
    <n v="0"/>
    <n v="0"/>
    <n v="0"/>
    <n v="0"/>
    <n v="0"/>
    <n v="0"/>
    <n v="0"/>
    <s v="-"/>
    <n v="0"/>
    <n v="0"/>
    <n v="0"/>
    <n v="0"/>
    <n v="0"/>
    <n v="0"/>
    <n v="0"/>
    <n v="0"/>
    <n v="0"/>
    <n v="0"/>
    <n v="0"/>
    <m/>
    <n v="0"/>
    <x v="0"/>
    <s v="E3"/>
    <n v="9"/>
    <n v="1"/>
    <n v="1"/>
    <n v="1"/>
    <n v="1"/>
    <n v="1"/>
    <n v="1"/>
    <n v="1"/>
    <n v="0"/>
    <n v="1"/>
    <n v="0"/>
    <n v="1"/>
    <n v="0"/>
    <n v="1"/>
    <n v="1"/>
    <n v="0"/>
  </r>
  <r>
    <s v="SNM"/>
    <s v="SNM - Historické múzeum"/>
    <s v="SNMHIM202103"/>
    <n v="4"/>
    <s v="Realizácia depozitárov pre SNM-HM na Bratislavskom hrade v rámci projektu Iterreg SK-AT"/>
    <s v="Projekt predpokladá vybudovanie dvoch depozitárov na Bratislavskom hrade. Depozitár Drevo I. a Depozitár Drevo II. Vybudovanie depozitárov naplánované v rámci porjektu Interreg SK-AT"/>
    <s v="Dobudovať dva otvrorené depozitáre SNM - HM a zlepšiť takto uloženie zbierkových predmetov v počte cca 10 000 zbierkových predmetov  "/>
    <s v="N/A"/>
    <s v="Zákon č. 206/2009 Z.z. o múzeách a o galériách a o ochrane predmetov kultúrnej hodnoty, §12 a §13 a  §14 a §20"/>
    <s v="2 depozitáre, uloženie cca 10 000 zbierkových predmetov, 50 bádateľov/ročne"/>
    <x v="0"/>
    <s v="B Rekonštrukcia nehnuteľnosti"/>
    <s v="B3 Stavebná rekonštrukcia priestorov"/>
    <s v="07 V realizácii"/>
    <x v="1"/>
    <s v="doplniť z preddefinovaného (vysvetlivky a rady)"/>
    <x v="1"/>
    <n v="1"/>
    <n v="200000"/>
    <n v="0"/>
    <n v="100000"/>
    <n v="100000"/>
    <n v="0"/>
    <n v="0"/>
    <n v="0"/>
    <n v="0"/>
    <n v="0"/>
    <n v="0"/>
    <n v="0"/>
    <n v="0"/>
    <s v="-"/>
    <n v="0"/>
    <n v="0"/>
    <n v="0"/>
    <n v="0"/>
    <n v="0"/>
    <n v="0"/>
    <n v="0"/>
    <n v="0"/>
    <n v="0"/>
    <n v="0"/>
    <n v="0"/>
    <m/>
    <n v="0"/>
    <x v="0"/>
    <s v="B3"/>
    <n v="9"/>
    <n v="1"/>
    <n v="1"/>
    <n v="1"/>
    <n v="1"/>
    <n v="1"/>
    <n v="1"/>
    <n v="1"/>
    <n v="0"/>
    <n v="1"/>
    <n v="0"/>
    <n v="0"/>
    <n v="1"/>
    <n v="1"/>
    <n v="1"/>
    <n v="1"/>
  </r>
  <r>
    <s v="RTVS"/>
    <s v="Rozhlas a televízia Slovenska"/>
    <s v="RTVS202178"/>
    <m/>
    <s v="Projektová dokumentácia požiarnej orchrany štúdio MD Dámsky klub"/>
    <s v="Projektová dokumentácia požiarnej orchrany štúdio MD Dámsky klub - projekčné práce"/>
    <s v="Cieľom je požarna bezpečnosť"/>
    <s v="N/A"/>
    <s v="Zákon č. 532/2010 Z.z. o Rozhlase a televízii, §3 a §5"/>
    <s v="úspora"/>
    <x v="0"/>
    <s v="B Rekonštrukcia nehnuteľnosti"/>
    <s v="B3 Stavebná rekonštrukcia priestorov"/>
    <s v="01 Investičný zámer"/>
    <x v="0"/>
    <s v="doplniť z preddefinovaného (vysvetlivky a rady)"/>
    <x v="0"/>
    <m/>
    <n v="18000"/>
    <n v="0"/>
    <n v="0"/>
    <n v="0"/>
    <n v="0"/>
    <n v="0"/>
    <n v="0"/>
    <n v="0"/>
    <n v="0"/>
    <n v="0"/>
    <n v="0"/>
    <n v="0"/>
    <s v="-"/>
    <n v="0"/>
    <n v="0"/>
    <n v="0"/>
    <n v="0"/>
    <n v="0"/>
    <n v="0"/>
    <n v="0"/>
    <n v="0"/>
    <n v="0"/>
    <n v="0"/>
    <n v="0"/>
    <m/>
    <n v="1"/>
    <x v="0"/>
    <s v="B3"/>
    <n v="6"/>
    <n v="0"/>
    <n v="1"/>
    <n v="1"/>
    <n v="0"/>
    <n v="0"/>
    <n v="1"/>
    <n v="1"/>
    <n v="0"/>
    <n v="1"/>
    <n v="0"/>
    <n v="0"/>
    <n v="1"/>
    <n v="1"/>
    <n v="1"/>
    <n v="0"/>
  </r>
  <r>
    <s v="PÚ SR"/>
    <s v="Pamiatkový úrad SR"/>
    <s v="PÚSR202107"/>
    <n v="9"/>
    <s v="Kúpa budovy v Levoči, dom meštiansky, Nám. Majstra Pavla 41"/>
    <s v="PÚSR je 2/3 spoluvlastníkom  budovy – polyfunkčný objekt sa nachádza v historickom centre mesta, v mestskej pamiatkovej rezervácii, je tam pre KPU Prešov  a KPU Košice pracovisko v Levoči. 1/3 objektu vlastní p. Tokárová a ponúka budovu na predaj. Ponuku smerovala na MK SR. "/>
    <s v="PÚ SR  má záujem o ponúkanú časť objektu, pre vytvorenie adekvátnych podmienok  na  výkon štátnej správy, pre skvalitnenie a rozšírenie podmienok vo vzťahu k svetovému dedičstvu  a edukačným aktivitám."/>
    <s v="N/A"/>
    <s v=" "/>
    <s v="Zefektívnenie starostlivosti o štátny majetok, racionálne vynakladanie prostriedkov na správu majetku štátu. "/>
    <x v="0"/>
    <s v="A Nákup alebo výstavba nehnuteľnosti"/>
    <s v="A1 Nákup budovy"/>
    <s v="02 Analýza / podkladová štúdia k investičnému zámeru"/>
    <x v="1"/>
    <s v="doplniť z preddefinovaného (vysvetlivky a rady)"/>
    <x v="0"/>
    <n v="1"/>
    <n v="178000"/>
    <n v="0"/>
    <n v="0"/>
    <n v="0"/>
    <n v="178000"/>
    <n v="0"/>
    <n v="0"/>
    <n v="0"/>
    <n v="0"/>
    <n v="0"/>
    <n v="0"/>
    <n v="0"/>
    <s v="Zabezpečenie nového pracoviska tovarom, ktorý nie je hmotný investičný majetok a službami dodávateľov."/>
    <n v="150000"/>
    <n v="0"/>
    <n v="0"/>
    <n v="80000"/>
    <n v="70000"/>
    <n v="0"/>
    <n v="0"/>
    <n v="0"/>
    <n v="0"/>
    <n v="0"/>
    <n v="0"/>
    <m/>
    <n v="0"/>
    <x v="0"/>
    <s v="A1"/>
    <n v="9"/>
    <n v="1"/>
    <n v="1"/>
    <n v="1"/>
    <n v="1"/>
    <n v="1"/>
    <n v="1"/>
    <n v="1"/>
    <n v="0"/>
    <n v="1"/>
    <n v="0"/>
    <n v="0"/>
    <n v="1"/>
    <n v="1"/>
    <n v="1"/>
    <n v="0"/>
  </r>
  <r>
    <s v="SĽUK"/>
    <s v="Slovenský ľudový umelecký kolektív"/>
    <s v="SĽUK202105"/>
    <n v="6"/>
    <s v="Modernizácia parkoviska SĽUK-u"/>
    <s v="Realizácia nového povrchu parkoviska a inteligentného parkovacieho systému, obmedzenie prístupu a parkovania automobilov (iných ako návštevníkov SĽUK-u, vytvorenie parkovacích miest pre ZŤP."/>
    <s v="Zvýšenie komfortu návštevníkov podujatí organizovaných v priestoroch SĽUK-u a debarierizácia parkoviska."/>
    <s v="N/A"/>
    <s v="Zriaďovacia listina SĽUK, Čl. 1 ods. 2  písm. b) a f) "/>
    <s v="Miera zabezpečenia bezbariérového prístupu osôb so zdravotným postihnutím, 100%"/>
    <x v="0"/>
    <s v="B Rekonštrukcia nehnuteľnosti"/>
    <s v="B5 Rekonštrukcia extravilánu"/>
    <s v="01 Investičný zámer"/>
    <x v="1"/>
    <s v="doplniť z preddefinovaného (vysvetlivky a rady)"/>
    <x v="0"/>
    <n v="1"/>
    <n v="104000"/>
    <n v="0"/>
    <n v="0"/>
    <n v="0"/>
    <n v="0"/>
    <n v="104000"/>
    <n v="0"/>
    <n v="0"/>
    <n v="0"/>
    <n v="0"/>
    <n v="0"/>
    <n v="0"/>
    <s v="-"/>
    <n v="0"/>
    <n v="0"/>
    <n v="0"/>
    <n v="0"/>
    <n v="0"/>
    <n v="0"/>
    <n v="0"/>
    <n v="0"/>
    <n v="0"/>
    <n v="0"/>
    <n v="0"/>
    <m/>
    <n v="0"/>
    <x v="0"/>
    <s v="B5"/>
    <n v="9"/>
    <n v="1"/>
    <n v="1"/>
    <n v="1"/>
    <n v="1"/>
    <n v="1"/>
    <n v="1"/>
    <n v="1"/>
    <n v="0"/>
    <n v="1"/>
    <n v="0"/>
    <n v="0"/>
    <n v="1"/>
    <n v="1"/>
    <n v="1"/>
    <n v="0"/>
  </r>
  <r>
    <s v="PÚ SR"/>
    <s v="Pamiatkový úrad SR"/>
    <s v="PÚSR202116"/>
    <s v="R"/>
    <s v="Obstaranie IS PAMIS"/>
    <s v="Realizáciou projektu PAMIS, nového integrovaného informačného systému bude PÚ SR poskytovať elektronické služby pre občanova podnikateľov, automatizovane publikovať komplexné data-sety a informácie na svojom portáli a zároveň aj prostredníctvom Úradu vlády SR (data.gov.sk)."/>
    <s v="skrátiť dĺžku trvania procesu výkonu štátnej správy zo strany Pamiatkového úradu SR a krajských pamiatkových úradov, implementovať optimalizáciu poskytovaných služieb Pamiatkového úradu SR a krajských pamiatkových úradov voči občanom a podnikateľom v zmysle Národného projektu Optimalizácia procesov vo verejnej správe, časť Dizajn TO-BE procesov, realizované Ministerstvom vnútra SR, efektívnejšie využiť ľudský potenciál na Pamiatkovom úrade SR zavedením automatizácie postupov a elektronizácie procesov prostredníctvom PAMIS, vybudovanie centralizovanej správy pamiatkového fondu, zlepšenie dostupnosti informácií o pamiatkovom fonde a jeho ochrane a správe prostredníctvom verejného portálu, integrácia za účelom poskytovania informácií o pamiatkovom fonde a konzumácie dát poskytovaných štátom"/>
    <m/>
    <s v="Stratégia rozvoja kultúry na roky 2014 – 2020; Stratégia ochrany pamiatkového fondu na roky 2017 – 2022; Programové vyhlásenie vlády Slovenskej republiky na roky 2016 – 2020 rozpracovaného na podmienky rezortu kultúry, bod. 24.  "/>
    <s v="Počet nových optimalizovaných úsekov verejnej správy: 1,0000"/>
    <x v="0"/>
    <s v="D IT infraštruktúra"/>
    <s v="D2 Zhodnotenie existujúceho špeciálneho HW/SW"/>
    <s v="07 V realizácii"/>
    <x v="2"/>
    <s v="doplniť z preddefinovaného (vysvetlivky a rady)"/>
    <x v="1"/>
    <n v="0.24707000000000001"/>
    <n v="8825410.6400000006"/>
    <n v="0"/>
    <n v="0"/>
    <n v="4412705.32"/>
    <n v="4412705.32"/>
    <n v="0"/>
    <n v="0"/>
    <n v="0"/>
    <n v="0"/>
    <n v="0"/>
    <n v="0"/>
    <n v="0"/>
    <s v="-"/>
    <n v="2866497.36"/>
    <n v="504000"/>
    <n v="550000"/>
    <n v="270000"/>
    <n v="0"/>
    <n v="0"/>
    <n v="0"/>
    <n v="0"/>
    <n v="0"/>
    <n v="0"/>
    <n v="0"/>
    <s v="celkové bežné výdavky obsahujú aj bežné výdavky projektu v období od 01.06.2019 do 31.12.2020"/>
    <n v="0"/>
    <x v="1"/>
    <s v="D2"/>
    <n v="7"/>
    <n v="1"/>
    <n v="0"/>
    <n v="1"/>
    <n v="1"/>
    <n v="1"/>
    <n v="0"/>
    <n v="0"/>
    <n v="0"/>
    <n v="1"/>
    <n v="0"/>
    <n v="0"/>
    <n v="1"/>
    <n v="1"/>
    <n v="1"/>
    <n v="1"/>
  </r>
  <r>
    <s v="SNM"/>
    <s v="SNM - Historické múzeum"/>
    <s v="SNMHIM202102"/>
    <n v="3"/>
    <s v="Realizácia expozícií a prevádzkových priestorov SNM na Bratislavskom hrade "/>
    <s v="Realizícia expozície Dejiny Slovenska na II. poschodí Bratislavského hradu a depozitárov na IV. poschodí Bratislavského hradu. Dejíny Slovenska – prvá etapa Najstaršie dejiny Slovenska bola otvorená vo februári 2016, druhá časť Stredovek – bola otvorená  v roku 2019; v roku  2018 múzeum otvorilo expozíciu v Klenotnici zo  zbierky drahých kovov SNM – HM; v roku 2015 boli zrealizované dva depozitáre: depozitár militárií a depozitár skla, keramiky a porcelánu a v októbri 2016 boli dané do užívania tri nové depozitáre – papier, obrazy a kombinovaný materiál. "/>
    <s v="Poskytnúť verejnosti prehľad slovenských dejín (už zrealizované do roku 1526), realizácia obrazárne, klenotnice cirkveného umenia, realizácia Keltskej cesty, expozície Dejín Bratislavského hradu, expozície Korunnej veže  , dobudovanie zázemia pre návštevníkov a edukačných  priestorov.  Realizácia 3 depozitárov  (6 už zrealizovaných) "/>
    <s v="namiesto realizácie obrazárne vytvorenie výstavného priestoru pre krátkodobé výstavy medzinárodného charakteru"/>
    <s v="Zákon č. 206/2009 Z.z. o múzeách a o galériách a o ochrane predmetov kultúrnej hodnoty, §12 a §13 a  §14 a §16 "/>
    <s v="Počet návštevníkov 200 000/ročne,  6 expozícií, 9 depozitárov, uloženie 170 000 ks zbierkových predmetov, 150 bádateľov ročne"/>
    <x v="0"/>
    <s v="F Expozície"/>
    <s v="F2 Vytvorenie novej expozície/výstavy"/>
    <s v="01 Investičný zámer"/>
    <x v="1"/>
    <s v="doplniť z preddefinovaného (vysvetlivky a rady)"/>
    <x v="0"/>
    <n v="1"/>
    <n v="1220000"/>
    <n v="0"/>
    <n v="0"/>
    <n v="20000"/>
    <n v="800000"/>
    <n v="400000"/>
    <n v="0"/>
    <n v="0"/>
    <n v="0"/>
    <n v="0"/>
    <n v="0"/>
    <n v="0"/>
    <s v="-"/>
    <n v="600000"/>
    <n v="0"/>
    <n v="400000"/>
    <n v="200000"/>
    <n v="0"/>
    <n v="0"/>
    <n v="0"/>
    <n v="0"/>
    <n v="0"/>
    <n v="0"/>
    <n v="0"/>
    <m/>
    <n v="0"/>
    <x v="1"/>
    <s v="F2"/>
    <n v="9"/>
    <n v="1"/>
    <n v="1"/>
    <n v="1"/>
    <n v="1"/>
    <n v="1"/>
    <n v="1"/>
    <n v="0"/>
    <n v="1"/>
    <n v="1"/>
    <n v="0"/>
    <n v="0"/>
    <n v="1"/>
    <n v="1"/>
    <n v="1"/>
    <n v="0"/>
  </r>
  <r>
    <s v="MK SR"/>
    <s v="Ministerstvo kultúry SR"/>
    <s v="MKSR202102"/>
    <m/>
    <s v="Zriadenie komory umelcov"/>
    <s v="Reformou umeleckých fondov ako opatrenie revízie výdavkov na kultúru vznikne strešná asociácia, ktorej poslaním bude finančná a nefinančná podpora umelcov, hájenie ich spoločných záujmov, networking, poskytovanie informácií a vzdelávania a vedenie registra umelcov a kreatívnych pracovníkov. Bude mať mechanizmy pre poskytovanie pomoci jednotlivcom v KKP v čase krízy a bude mať vzhľadom na svoju povahu a činnosti najlepšie dáta o týchto subjektoch, čo umožní rýchlu administráciu pomoci relevantným subjektom v čase krízy."/>
    <s v="Podpora umelcov a ich záujmov, adresná pomoc v čase krízy."/>
    <m/>
    <s v="Prgramové vyhlásenie vlády SR 2020 - 2024"/>
    <s v="Počet členov komory umelcov v roku 2024, 2000"/>
    <x v="0"/>
    <s v="G Reformný zámer"/>
    <s v="G Reformný zámer"/>
    <s v="01 Investičný zámer"/>
    <x v="1"/>
    <s v="doplniť z preddefinovaného (vysvetlivky a rady)"/>
    <x v="0"/>
    <n v="1"/>
    <n v="10500000"/>
    <n v="0"/>
    <n v="0"/>
    <n v="500000"/>
    <n v="10000000"/>
    <n v="0"/>
    <n v="0"/>
    <n v="0"/>
    <n v="0"/>
    <n v="0"/>
    <n v="0"/>
    <n v="0"/>
    <s v="Bežné výdavky majú hradiť mzdy zamestnancov do doby, do kedy sa nerozbehne príjem z členských poplatkov."/>
    <n v="500000"/>
    <n v="0"/>
    <n v="500000"/>
    <n v="0"/>
    <n v="0"/>
    <n v="0"/>
    <n v="0"/>
    <n v="0"/>
    <n v="0"/>
    <n v="0"/>
    <n v="0"/>
    <m/>
    <n v="0"/>
    <x v="1"/>
    <s v="G"/>
    <n v="7"/>
    <n v="1"/>
    <n v="1"/>
    <n v="1"/>
    <n v="0"/>
    <n v="1"/>
    <n v="0"/>
    <n v="0"/>
    <n v="0"/>
    <n v="1"/>
    <n v="0"/>
    <n v="0"/>
    <n v="1"/>
    <n v="1"/>
    <n v="1"/>
    <n v="0"/>
  </r>
  <r>
    <s v="MK SR"/>
    <s v="Ministerstvo kultúry SR"/>
    <s v="MKSR202202"/>
    <m/>
    <s v="Register médií"/>
    <s v="Register médií umožní verejnosti ucelený a prehľadný prístup k aktuálnym informáciám o poskytovateľoch, službách a produktoch v oblasti médií a audiovízie, vrátane informácií o konečných užívateľoch výhod."/>
    <s v="Cieľom je zvýšiť transparentnosť mediálneho trhu."/>
    <s v="N/A"/>
    <s v="Zákon o vydavateľoch publikácií (v legislatívnom procese: schválený vládou, predložený NR SR)."/>
    <m/>
    <x v="0"/>
    <s v="D IT infraštruktúra"/>
    <s v="D3 Obstaranie novej IT funkcionality"/>
    <s v="01 Investičný zámer"/>
    <x v="1"/>
    <s v="doplniť z preddefinovaného (vysvetlivky a rady)"/>
    <x v="0"/>
    <n v="1"/>
    <n v="399000"/>
    <n v="0"/>
    <n v="0"/>
    <n v="399000"/>
    <n v="0"/>
    <n v="0"/>
    <n v="0"/>
    <n v="0"/>
    <n v="0"/>
    <n v="0"/>
    <n v="0"/>
    <n v="0"/>
    <s v="Údržba registra médií + mzdy 2 zamestnancov MK SR na jeho obsluhu."/>
    <n v="391509.74"/>
    <n v="0"/>
    <n v="65573.740000000005"/>
    <n v="81484"/>
    <n v="81484"/>
    <n v="81484"/>
    <n v="81484"/>
    <n v="0"/>
    <n v="0"/>
    <n v="0"/>
    <n v="0"/>
    <m/>
    <n v="0"/>
    <x v="0"/>
    <s v="D3"/>
    <n v="8"/>
    <n v="1"/>
    <n v="1"/>
    <n v="1"/>
    <n v="0"/>
    <n v="1"/>
    <n v="1"/>
    <n v="1"/>
    <n v="0"/>
    <n v="1"/>
    <n v="0"/>
    <n v="0"/>
    <n v="1"/>
    <n v="1"/>
    <n v="1"/>
    <n v="0"/>
  </r>
  <r>
    <s v="RTVS"/>
    <s v="Rozhlas a televízia Slovenska"/>
    <s v="RTVS202166"/>
    <m/>
    <s v="Rekonštrukcia - modernizácia ovládania indukčných jednotiek Vzduchodtechniky"/>
    <s v="Rekonštrukcia - modernizácia ovládania indukčných jednotiek VZT č.14, č.34, č.8 s pneumatickým pohonom na elektronické ovládanie. "/>
    <s v="Cieľom je zlepšenie technickej a ekonomickej prevádzky vzduchotechnických zariadení."/>
    <s v="N/A"/>
    <s v="Zákon č. 532/2010 Z.z. o Rozhlase a televízii, §3 a §5"/>
    <s v="úspora"/>
    <x v="0"/>
    <s v="C Stroje, prístroje a zariadenia"/>
    <s v="C6 Vzduchotechnika"/>
    <s v="01 Investičný zámer"/>
    <x v="0"/>
    <s v="doplniť z preddefinovaného (vysvetlivky a rady)"/>
    <x v="0"/>
    <m/>
    <n v="40000"/>
    <n v="0"/>
    <n v="0"/>
    <n v="0"/>
    <n v="0"/>
    <n v="0"/>
    <n v="0"/>
    <n v="0"/>
    <n v="0"/>
    <n v="0"/>
    <n v="0"/>
    <n v="0"/>
    <s v="-"/>
    <n v="0"/>
    <n v="0"/>
    <n v="0"/>
    <n v="0"/>
    <n v="0"/>
    <n v="0"/>
    <n v="0"/>
    <n v="0"/>
    <n v="0"/>
    <n v="0"/>
    <n v="0"/>
    <m/>
    <n v="1"/>
    <x v="0"/>
    <s v="C6"/>
    <n v="6"/>
    <n v="0"/>
    <n v="1"/>
    <n v="1"/>
    <n v="0"/>
    <n v="0"/>
    <n v="1"/>
    <n v="1"/>
    <n v="0"/>
    <n v="1"/>
    <n v="0"/>
    <n v="0"/>
    <n v="1"/>
    <n v="1"/>
    <n v="1"/>
    <n v="0"/>
  </r>
  <r>
    <s v="STM"/>
    <s v="Slovenské technické múzeum"/>
    <s v="STM202115"/>
    <n v="5"/>
    <s v="Sanácia objektu administratívnej budovy  v Múzeu letectva v Košiciach"/>
    <s v="Rekonštrukcia administratívnej budovy v Múzeu Letectva"/>
    <s v="Rekonštrukciu objekt administratívnej budovy letectva spevníme praskliny na budove a následne oprava plášťa budovy a omietnutie. Budova bude z dolnej časti zateplená. V prípade nerealizovania IA môže dosť k degradácii budovy ako i narušeniu statiky. Účelom je zachovať funkčnosť AB. "/>
    <s v="N/A"/>
    <m/>
    <s v="Úspora nákladov na opravy a prevádzku o ????€/rok. Nutné opravy ako rozšírovanie trhliny v nosnej časti budovy, únik tepla. _x000a_"/>
    <x v="0"/>
    <s v="B Rekonštrukcia nehnuteľnosti"/>
    <s v="B3 Stavebná rekonštrukcia priestorov"/>
    <s v="01 Investičný zámer"/>
    <x v="1"/>
    <s v="doplniť z preddefinovaného (vysvetlivky a rady)"/>
    <x v="1"/>
    <n v="1"/>
    <n v="50000"/>
    <n v="0"/>
    <n v="0"/>
    <n v="50000"/>
    <n v="0"/>
    <n v="0"/>
    <n v="0"/>
    <n v="0"/>
    <n v="0"/>
    <n v="0"/>
    <n v="0"/>
    <n v="0"/>
    <s v="-"/>
    <n v="0"/>
    <n v="0"/>
    <n v="0"/>
    <n v="0"/>
    <n v="0"/>
    <n v="0"/>
    <n v="0"/>
    <n v="0"/>
    <n v="0"/>
    <n v="0"/>
    <n v="0"/>
    <s v="Oprava zleho stavu budovy, vznikajú trhliny, je potrebné spevnenie budovy a následna sanácia opláštenia budovy ako aj ošenitrenia okien. Je vyhlásená VO na stavebné práce. "/>
    <n v="1"/>
    <x v="0"/>
    <s v="B3"/>
    <n v="7"/>
    <n v="1"/>
    <n v="1"/>
    <n v="1"/>
    <n v="1"/>
    <n v="1"/>
    <n v="1"/>
    <n v="1"/>
    <n v="0"/>
    <n v="1"/>
    <n v="0"/>
    <n v="0"/>
    <n v="1"/>
    <n v="0"/>
    <n v="0"/>
    <n v="0"/>
  </r>
  <r>
    <s v="RTVS"/>
    <s v="Rozhlas a televízia Slovenska"/>
    <s v="RTVS202182"/>
    <m/>
    <s v="Rekonštrukcia bleskozvodnej sustavy v Mlynskej doline"/>
    <s v="Rekonštrukcia bleskozvodovej sústavy stavba FV a ZV"/>
    <s v="Cieľom je zabezppečenie ochrany budovy pred bleskami"/>
    <s v="N/A"/>
    <s v="Zákon č. 532/2010 Z.z. o Rozhlase a televízii, §3 a §5"/>
    <m/>
    <x v="0"/>
    <s v="B Rekonštrukcia nehnuteľnosti"/>
    <s v="B3 Stavebná rekonštrukcia priestorov"/>
    <s v="01 Investičný zámer"/>
    <x v="0"/>
    <s v="doplniť z preddefinovaného (vysvetlivky a rady)"/>
    <x v="0"/>
    <m/>
    <n v="15000"/>
    <n v="0"/>
    <n v="0"/>
    <n v="0"/>
    <n v="0"/>
    <n v="0"/>
    <n v="0"/>
    <n v="0"/>
    <n v="0"/>
    <n v="0"/>
    <n v="0"/>
    <n v="0"/>
    <s v="-"/>
    <n v="0"/>
    <n v="0"/>
    <n v="0"/>
    <n v="0"/>
    <n v="0"/>
    <n v="0"/>
    <n v="0"/>
    <n v="0"/>
    <n v="0"/>
    <n v="0"/>
    <n v="0"/>
    <m/>
    <n v="1"/>
    <x v="0"/>
    <s v="B3"/>
    <n v="6"/>
    <n v="0"/>
    <n v="1"/>
    <n v="1"/>
    <n v="0"/>
    <n v="0"/>
    <n v="1"/>
    <n v="1"/>
    <n v="0"/>
    <n v="1"/>
    <n v="0"/>
    <n v="0"/>
    <n v="1"/>
    <n v="1"/>
    <n v="1"/>
    <n v="0"/>
  </r>
  <r>
    <s v="MK SR"/>
    <s v="Odbor verejného obstarávania a správy majetku MK SR"/>
    <s v="MKSROVOSM202101"/>
    <n v="3"/>
    <s v="Revitalizácia budovy MK SR v Hurbanových kasárňach"/>
    <s v="Rekonštrukcia budov, ktoré používa MK SR a niektoré jej zriadené organizácie na činnosti, ktoré sú nerealizovateľné v sídlach organizácií z priestorových dôvodov. "/>
    <m/>
    <m/>
    <s v="Politická priorita"/>
    <s v="Zníženie nákladov na prenájom a prevádzku, 15 000 eur/rok"/>
    <x v="0"/>
    <s v="B Rekonštrukcia nehnuteľnosti"/>
    <s v="B1 Komplexná rekonštrukcia"/>
    <s v="01 Investičný zámer"/>
    <x v="3"/>
    <s v="doplniť z preddefinovaného (vysvetlivky a rady)"/>
    <x v="0"/>
    <n v="1"/>
    <n v="12600000"/>
    <n v="600000"/>
    <n v="0"/>
    <n v="2600000"/>
    <n v="5000000"/>
    <n v="5000000"/>
    <n v="0"/>
    <n v="0"/>
    <n v="0"/>
    <n v="0"/>
    <n v="0"/>
    <n v="0"/>
    <s v="-"/>
    <n v="0"/>
    <n v="0"/>
    <n v="0"/>
    <n v="0"/>
    <n v="0"/>
    <n v="0"/>
    <n v="0"/>
    <n v="0"/>
    <n v="0"/>
    <n v="0"/>
    <n v="0"/>
    <m/>
    <n v="0"/>
    <x v="1"/>
    <s v="B1"/>
    <n v="7"/>
    <n v="1"/>
    <n v="1"/>
    <n v="1"/>
    <n v="1"/>
    <n v="0"/>
    <n v="0"/>
    <n v="0"/>
    <n v="0"/>
    <n v="1"/>
    <n v="0"/>
    <n v="0"/>
    <n v="1"/>
    <n v="1"/>
    <n v="1"/>
    <n v="0"/>
  </r>
  <r>
    <s v="MK SR"/>
    <s v="Odbor verejného obstarávania a správy majetku MK SR"/>
    <s v="MKSROVOSM202204"/>
    <n v="6"/>
    <s v="Revitalizácia budovy MK SR - Námestie sv. Trojice 9, Banská Štiavnica"/>
    <s v="Rekonštrukcia budovy"/>
    <s v="Cieľom je ochrana majetku"/>
    <s v="N/A"/>
    <m/>
    <m/>
    <x v="0"/>
    <s v="B Rekonštrukcia nehnuteľnosti"/>
    <s v="B1 Komplexná rekonštrukcia"/>
    <s v="01 Investičný zámer"/>
    <x v="1"/>
    <s v="doplniť z preddefinovaného (vysvetlivky a rady)"/>
    <x v="0"/>
    <n v="1"/>
    <n v="300000"/>
    <n v="7000"/>
    <n v="0"/>
    <n v="0"/>
    <n v="75000"/>
    <n v="75000"/>
    <n v="75000"/>
    <n v="75000"/>
    <n v="0"/>
    <n v="0"/>
    <n v="0"/>
    <n v="0"/>
    <s v="-"/>
    <n v="0"/>
    <n v="0"/>
    <n v="0"/>
    <n v="0"/>
    <n v="0"/>
    <n v="0"/>
    <n v="0"/>
    <n v="0"/>
    <n v="0"/>
    <n v="0"/>
    <n v="0"/>
    <m/>
    <n v="0"/>
    <x v="0"/>
    <s v="B1"/>
    <n v="8"/>
    <n v="1"/>
    <n v="1"/>
    <n v="1"/>
    <n v="1"/>
    <n v="1"/>
    <n v="1"/>
    <n v="1"/>
    <n v="0"/>
    <n v="1"/>
    <n v="0"/>
    <n v="0"/>
    <n v="1"/>
    <n v="0"/>
    <n v="1"/>
    <n v="0"/>
  </r>
  <r>
    <s v="MK SR"/>
    <s v="Odbor verejného obstarávania a správy majetku MK SR"/>
    <s v="MKSROVOSM202202"/>
    <n v="4"/>
    <s v="Rekonštrukciu budovy MK SR, Námestie SNP č. 33 Bratislava"/>
    <s v="Rekonštrukcia budovy "/>
    <s v="Cieľom je ochrana majetku"/>
    <m/>
    <m/>
    <m/>
    <x v="0"/>
    <s v="B Rekonštrukcia nehnuteľnosti"/>
    <s v="B1 Komplexná rekonštrukcia"/>
    <s v="01 Investičný zámer"/>
    <x v="1"/>
    <s v="doplniť z preddefinovaného (vysvetlivky a rady)"/>
    <x v="0"/>
    <n v="1"/>
    <n v="2310000"/>
    <n v="0"/>
    <n v="0"/>
    <n v="0"/>
    <n v="310000"/>
    <n v="600000"/>
    <n v="600000"/>
    <n v="800000"/>
    <n v="0"/>
    <n v="0"/>
    <n v="0"/>
    <n v="0"/>
    <s v="-"/>
    <n v="0"/>
    <n v="0"/>
    <n v="0"/>
    <n v="0"/>
    <n v="0"/>
    <n v="0"/>
    <n v="0"/>
    <n v="0"/>
    <n v="0"/>
    <n v="0"/>
    <n v="0"/>
    <m/>
    <n v="0"/>
    <x v="1"/>
    <s v="B1"/>
    <n v="7"/>
    <n v="1"/>
    <n v="1"/>
    <n v="1"/>
    <n v="1"/>
    <n v="1"/>
    <n v="0"/>
    <n v="0"/>
    <n v="0"/>
    <n v="1"/>
    <n v="0"/>
    <n v="0"/>
    <n v="1"/>
    <n v="0"/>
    <n v="1"/>
    <n v="0"/>
  </r>
  <r>
    <s v="RTVS"/>
    <s v="Rozhlas a televízia Slovenska"/>
    <s v="RTVS202155"/>
    <m/>
    <s v="Rekonštrukcia budovy Národnej kultúrnej pamiatky SRo v rozhlasovom regionálnom štúdiu KE"/>
    <s v="Rekonštrukcia budovy Národnej kultúrnej pamiatky SRo v rozhlasovom regionálnom štúdiu KE"/>
    <s v="Cieľom je energetická efektívnosť"/>
    <m/>
    <s v="Zákon č. 532/2010 Z.z. o Rozhlase a televízii, §3 a §5"/>
    <s v="výroba/úspora"/>
    <x v="0"/>
    <s v="B Rekonštrukcia nehnuteľnosti"/>
    <s v="B3 Stavebná rekonštrukcia priestorov"/>
    <s v="01 Investičný zámer"/>
    <x v="0"/>
    <s v="doplniť z preddefinovaného (vysvetlivky a rady)"/>
    <x v="0"/>
    <m/>
    <n v="1600000"/>
    <n v="0"/>
    <n v="0"/>
    <n v="0"/>
    <n v="0"/>
    <n v="0"/>
    <n v="0"/>
    <n v="0"/>
    <n v="0"/>
    <n v="0"/>
    <n v="0"/>
    <n v="0"/>
    <s v="-"/>
    <n v="0"/>
    <n v="0"/>
    <n v="0"/>
    <n v="0"/>
    <n v="0"/>
    <n v="0"/>
    <n v="0"/>
    <n v="0"/>
    <n v="0"/>
    <n v="0"/>
    <n v="0"/>
    <m/>
    <n v="0"/>
    <x v="1"/>
    <s v="B3"/>
    <n v="5"/>
    <n v="0"/>
    <n v="1"/>
    <n v="1"/>
    <n v="0"/>
    <n v="0"/>
    <n v="0"/>
    <n v="0"/>
    <n v="0"/>
    <n v="1"/>
    <n v="0"/>
    <n v="0"/>
    <n v="1"/>
    <n v="1"/>
    <n v="1"/>
    <n v="0"/>
  </r>
  <r>
    <s v="MK SR"/>
    <s v="Odbor verejného obstarávania a správy majetku MK SR"/>
    <s v="MKSROVOSM202203"/>
    <n v="7"/>
    <s v="Revitalizácia budovy MK SR - Biela ulica, Bratislava"/>
    <s v="Rekonštrukcia budovy v ktorom sídli MK SR. "/>
    <s v="Cieľom je ochrana majetku"/>
    <s v="N/A"/>
    <m/>
    <m/>
    <x v="0"/>
    <s v="B Rekonštrukcia nehnuteľnosti"/>
    <s v="B1 Komplexná rekonštrukcia"/>
    <s v="01 Investičný zámer"/>
    <x v="1"/>
    <s v="doplniť z preddefinovaného (vysvetlivky a rady)"/>
    <x v="0"/>
    <n v="1"/>
    <n v="200000"/>
    <n v="5000"/>
    <n v="0"/>
    <n v="0"/>
    <n v="50000"/>
    <n v="50000"/>
    <n v="50000"/>
    <n v="50000"/>
    <n v="0"/>
    <n v="0"/>
    <n v="0"/>
    <n v="0"/>
    <s v="-"/>
    <n v="0"/>
    <n v="0"/>
    <n v="0"/>
    <n v="0"/>
    <n v="0"/>
    <n v="0"/>
    <n v="0"/>
    <n v="0"/>
    <n v="0"/>
    <n v="0"/>
    <n v="0"/>
    <m/>
    <n v="0"/>
    <x v="0"/>
    <s v="B1"/>
    <n v="8"/>
    <n v="1"/>
    <n v="1"/>
    <n v="1"/>
    <n v="1"/>
    <n v="1"/>
    <n v="1"/>
    <n v="1"/>
    <n v="0"/>
    <n v="1"/>
    <n v="0"/>
    <n v="0"/>
    <n v="1"/>
    <n v="0"/>
    <n v="1"/>
    <n v="0"/>
  </r>
  <r>
    <s v="ŠKO ZI"/>
    <s v="Štátny komorný orchester Žilina"/>
    <s v="SKOZI202104"/>
    <n v="5"/>
    <s v="Rekonštrukcia Trávničkovej budovy"/>
    <s v="Rekonštrukcia budovy, prepojenie s DUF, realizácia novej pokladne, nové toalety. Nová pokladňa umožní zákazníkom plnohodnotný servis nákupu vstupeniek. Odstránenie nevyhovujúceho súčasneho stavu (pokladňa = vrátnica ŠKO v prevádzkovej budove mimo hlavnú ulicu).Budova dnes slúži ako priestor pre ubytovanie dirigenta, sólistov a umelecké výpomoce a pre prenájom"/>
    <s v="Cieľom je zabezpečiť efektívnejšie využitie Trávničkovej budovy pre potreby ŠKO Žilina aj iných subjektov (prenajímateľov) a návštevníkov koncertov. "/>
    <s v="N/A"/>
    <s v="Zákon č. 278/1993 Z.z. o správe majetku štátu, Hlava I § 4"/>
    <s v="zvýšenie počtu návštevníkov o 1500/rok vďaka komfortnejšiemu servisu pre poslucháčov. Zvýšenie ponuky koncertov externých prenajímateľov o 4/rok"/>
    <x v="0"/>
    <s v="B Rekonštrukcia nehnuteľnosti"/>
    <s v="B3 Stavebná rekonštrukcia priestorov"/>
    <s v="01 Investičný zámer"/>
    <x v="1"/>
    <s v="doplniť z preddefinovaného (vysvetlivky a rady)"/>
    <x v="0"/>
    <n v="1"/>
    <n v="300000"/>
    <n v="34000"/>
    <n v="0"/>
    <n v="0"/>
    <n v="100000"/>
    <n v="100000"/>
    <n v="100000"/>
    <n v="0"/>
    <n v="0"/>
    <n v="0"/>
    <n v="0"/>
    <n v="0"/>
    <s v="-"/>
    <n v="0"/>
    <n v="0"/>
    <n v="0"/>
    <n v="0"/>
    <n v="0"/>
    <n v="0"/>
    <n v="0"/>
    <n v="0"/>
    <n v="0"/>
    <n v="0"/>
    <n v="0"/>
    <m/>
    <n v="0"/>
    <x v="0"/>
    <s v="B3"/>
    <n v="8"/>
    <n v="1"/>
    <n v="1"/>
    <n v="0"/>
    <n v="1"/>
    <n v="1"/>
    <n v="1"/>
    <n v="1"/>
    <n v="0"/>
    <n v="1"/>
    <n v="0"/>
    <n v="0"/>
    <n v="1"/>
    <n v="1"/>
    <n v="1"/>
    <n v="0"/>
  </r>
  <r>
    <s v="ŠKO ZI"/>
    <s v="Štátny komorný orchester Žilina"/>
    <s v="ŠKOZI202201"/>
    <n v="1"/>
    <s v="Rekonštrukcia Domu umenia Fatra"/>
    <s v="Rekonštrukcia DUF, dofinancovanie projektu z fondov EHP, zvýšenie atraktivity sály po rekonštrukcii z fondov EHP (schválený projekt vo výške 997 117 € z fondov EHP a št. rozpočtu SR (nová fasáda, okná, stoličky a osvetlenie, ukončenie prác v 2024). "/>
    <s v="Cieľom je dofinancovanie projektu z fondov EHP a ŠR SR. Vlivom aktuálnej situácie s pandémiou COVID-19 sa rozpočet projektu obnovy zvýšil o 190 161 €, túto sumu nie je možné uhradť zo stávajúceho projektu z fondov EHP a ŠR SR"/>
    <s v="N/A"/>
    <s v="Zákon č. 278/1993 Z.z. o správe majetku štátu, Hlava I § 3"/>
    <s v="zvýšenie počtu návštevníkov o 1500/rok, zníženie nákladov na opravy, prevádzku a energiu 1500 €/rok, odstranenie havarijného stavu fasády"/>
    <x v="0"/>
    <s v="B Rekonštrukcia nehnuteľnosti"/>
    <s v="B3 Stavebná rekonštrukcia priestorov"/>
    <s v="06 Pred vyhlásením verejného obstarávania"/>
    <x v="1"/>
    <s v="doplniť z preddefinovaného (vysvetlivky a rady)"/>
    <x v="1"/>
    <n v="1"/>
    <n v="190161"/>
    <n v="0"/>
    <n v="33800"/>
    <n v="156361"/>
    <n v="0"/>
    <n v="0"/>
    <n v="0"/>
    <n v="0"/>
    <n v="0"/>
    <n v="0"/>
    <n v="0"/>
    <n v="0"/>
    <s v="-"/>
    <n v="0"/>
    <n v="0"/>
    <n v="0"/>
    <n v="0"/>
    <n v="0"/>
    <n v="0"/>
    <n v="0"/>
    <n v="0"/>
    <n v="0"/>
    <n v="0"/>
    <n v="0"/>
    <s v="dofinancovanie schváleného projektu z fondov EHP a ŠR vo výške 190 161 €"/>
    <n v="0"/>
    <x v="0"/>
    <s v="B3"/>
    <n v="9"/>
    <n v="1"/>
    <n v="1"/>
    <n v="1"/>
    <n v="1"/>
    <n v="1"/>
    <n v="1"/>
    <n v="1"/>
    <n v="0"/>
    <n v="1"/>
    <n v="0"/>
    <n v="0"/>
    <n v="1"/>
    <n v="1"/>
    <n v="1"/>
    <n v="1"/>
  </r>
  <r>
    <s v="ŠKO ZI"/>
    <s v="Štátny komorný orchester Žilina"/>
    <s v="ŠKOZI202103"/>
    <n v="4"/>
    <s v="Rekonštrukcia Domu umenia Fatra"/>
    <s v="Rekonštrukcia DUF, nová elektroinštalácia, výmena dverí, reštaurátorská obnova koncertnej sály. Zvýšenie atraktivity sály po rekonštrukcii z fondov EHP (schválený projekt vo výške 997 117 € z fondov EHP a št. rozpočtu SR (nová fasáda, okná, stoličky a osvetlenie, ukončenie prác v 2024). "/>
    <s v="Cieľom je obnoviť koncertnú sálu a foeyr Domu umenia Fatra - zlepšenie stavebno-technického stavu budovy v zmysle jestvujúceho schváleného projektu z fondov EHP. Tento projekt rieši iba čiastkovo súčasný havarijný stav budovy Domu umenia Fatra Žilina. "/>
    <s v="N/A"/>
    <s v="Zákon č. 278/1993 Z.z. o správe majetku štátu, Hlava I § 3"/>
    <s v="zvýšenie počtu návštevníkov o 1500/rok, zníženie nákladov na opravy, prevádzku a energiu 1500 €/rok "/>
    <x v="0"/>
    <s v="B Rekonštrukcia nehnuteľnosti"/>
    <s v="B3 Stavebná rekonštrukcia priestorov"/>
    <s v="01 Investičný zámer"/>
    <x v="1"/>
    <s v="doplniť z preddefinovaného (vysvetlivky a rady)"/>
    <x v="0"/>
    <n v="1"/>
    <n v="330000"/>
    <n v="0"/>
    <n v="0"/>
    <n v="0"/>
    <n v="130000"/>
    <n v="100000"/>
    <n v="100000"/>
    <n v="0"/>
    <n v="0"/>
    <n v="0"/>
    <n v="0"/>
    <n v="0"/>
    <s v="-"/>
    <n v="0"/>
    <n v="0"/>
    <n v="0"/>
    <n v="0"/>
    <n v="0"/>
    <n v="0"/>
    <n v="0"/>
    <n v="0"/>
    <n v="0"/>
    <n v="0"/>
    <n v="0"/>
    <m/>
    <n v="0"/>
    <x v="0"/>
    <s v="B3"/>
    <n v="9"/>
    <n v="1"/>
    <n v="1"/>
    <n v="1"/>
    <n v="1"/>
    <n v="1"/>
    <n v="1"/>
    <n v="1"/>
    <n v="0"/>
    <n v="1"/>
    <n v="0"/>
    <n v="0"/>
    <n v="1"/>
    <n v="1"/>
    <n v="1"/>
    <n v="0"/>
  </r>
  <r>
    <s v="RTVS"/>
    <s v="Rozhlas a televízia Slovenska"/>
    <s v="RTVS202157"/>
    <m/>
    <s v="Rekonštrukcia kancelárskych priestorov v Mlynskej doline"/>
    <s v="Rekonštrukcia kancelárskych priestorov v Mlynskej doline vrátane stavebných prác "/>
    <s v="Cieľom je rozšírenie kancelárskych priestorov v objekte RTVS v Mlynskej doline"/>
    <s v="N/A"/>
    <s v="Zákon č. 532/2010 Z.z. o Rozhlase a televízii, §3 a §5"/>
    <s v="výroba/úspora"/>
    <x v="0"/>
    <s v="B Rekonštrukcia nehnuteľnosti"/>
    <s v="B3 Stavebná rekonštrukcia priestorov"/>
    <s v="01 Investičný zámer"/>
    <x v="0"/>
    <s v="doplniť z preddefinovaného (vysvetlivky a rady)"/>
    <x v="0"/>
    <m/>
    <n v="205482.03"/>
    <n v="0"/>
    <n v="0"/>
    <n v="0"/>
    <n v="0"/>
    <n v="0"/>
    <n v="0"/>
    <n v="0"/>
    <n v="0"/>
    <n v="0"/>
    <n v="0"/>
    <n v="0"/>
    <s v="-"/>
    <n v="0"/>
    <n v="0"/>
    <n v="0"/>
    <n v="0"/>
    <n v="0"/>
    <n v="0"/>
    <n v="0"/>
    <n v="0"/>
    <n v="0"/>
    <n v="0"/>
    <n v="0"/>
    <m/>
    <n v="0"/>
    <x v="0"/>
    <s v="B3"/>
    <n v="6"/>
    <n v="0"/>
    <n v="1"/>
    <n v="1"/>
    <n v="0"/>
    <n v="0"/>
    <n v="1"/>
    <n v="1"/>
    <n v="0"/>
    <n v="1"/>
    <n v="0"/>
    <n v="0"/>
    <n v="1"/>
    <n v="1"/>
    <n v="1"/>
    <n v="0"/>
  </r>
  <r>
    <s v="MK SR"/>
    <s v="Odbor verejného obstarávania a správy majetku MK SR"/>
    <s v="MKSROVOSM202205"/>
    <n v="5"/>
    <s v="Revitalizácia kaštiela Budmerice a jeho okolie"/>
    <s v="Rekonštrukcia kaštiela"/>
    <s v="Cieľom je ochrana majetku"/>
    <s v="N/A"/>
    <m/>
    <m/>
    <x v="0"/>
    <s v="B Rekonštrukcia nehnuteľnosti"/>
    <s v="B1 Komplexná rekonštrukcia"/>
    <s v="01 Investičný zámer"/>
    <x v="1"/>
    <s v="doplniť z preddefinovaného (vysvetlivky a rady)"/>
    <x v="0"/>
    <n v="1"/>
    <n v="1000000"/>
    <n v="10000"/>
    <n v="0"/>
    <n v="0"/>
    <n v="250000"/>
    <n v="250000"/>
    <n v="250000"/>
    <n v="250000"/>
    <n v="0"/>
    <n v="0"/>
    <n v="0"/>
    <n v="0"/>
    <s v="-"/>
    <n v="0"/>
    <n v="0"/>
    <n v="0"/>
    <n v="0"/>
    <n v="0"/>
    <n v="0"/>
    <n v="0"/>
    <n v="0"/>
    <n v="0"/>
    <n v="0"/>
    <n v="0"/>
    <m/>
    <n v="0"/>
    <x v="0"/>
    <s v="B1"/>
    <n v="8"/>
    <n v="1"/>
    <n v="1"/>
    <n v="1"/>
    <n v="1"/>
    <n v="1"/>
    <n v="1"/>
    <n v="1"/>
    <n v="0"/>
    <n v="1"/>
    <n v="0"/>
    <n v="0"/>
    <n v="1"/>
    <n v="0"/>
    <n v="1"/>
    <n v="0"/>
  </r>
  <r>
    <s v="SNM"/>
    <s v="SNM - Múzeum kultúry Maďarov na Slovensku"/>
    <s v="SNMMKM202201"/>
    <m/>
    <s v="Rekonštrukcia Kaštieľa Imre Madácha v Dolnej Strehovej"/>
    <s v="Rekonštrukcia Kaštieľa Imre Madácha v Dolnej Strehovej"/>
    <s v="Rekonštrukcia Kaštieľa Imre Madácha v Dolnej Strehovej"/>
    <s v="N/A"/>
    <m/>
    <m/>
    <x v="0"/>
    <s v="B Rekonštrukcia nehnuteľnosti"/>
    <s v="B3 Stavebná rekonštrukcia priestorov"/>
    <s v="01 Investičný zámer"/>
    <x v="2"/>
    <s v="doplniť z preddefinovaného (vysvetlivky a rady)"/>
    <x v="1"/>
    <n v="0.15"/>
    <n v="130000"/>
    <n v="0"/>
    <n v="0"/>
    <n v="0"/>
    <n v="0"/>
    <n v="30000"/>
    <n v="100000"/>
    <n v="0"/>
    <n v="0"/>
    <n v="0"/>
    <n v="0"/>
    <n v="0"/>
    <s v="-"/>
    <n v="0"/>
    <n v="0"/>
    <n v="0"/>
    <n v="0"/>
    <n v="0"/>
    <n v="0"/>
    <n v="0"/>
    <n v="0"/>
    <n v="0"/>
    <n v="0"/>
    <n v="0"/>
    <m/>
    <n v="0"/>
    <x v="0"/>
    <s v="B3"/>
    <n v="6"/>
    <n v="1"/>
    <n v="1"/>
    <n v="1"/>
    <n v="0"/>
    <n v="1"/>
    <n v="1"/>
    <n v="1"/>
    <n v="0"/>
    <n v="1"/>
    <n v="0"/>
    <n v="0"/>
    <n v="1"/>
    <n v="0"/>
    <n v="0"/>
    <n v="0"/>
  </r>
  <r>
    <s v="SNG"/>
    <s v="Slovenská národná galéria"/>
    <s v="SNG202203"/>
    <m/>
    <s v="Rekonštrukcia Kaštieľa v Strážkach"/>
    <s v="Rekonštrukcia Kaštieľa v Strážkach"/>
    <s v="Rekonštrukcia Kaštieľa v Strážkach"/>
    <s v="N/A"/>
    <m/>
    <m/>
    <x v="0"/>
    <s v="B Rekonštrukcia nehnuteľnosti"/>
    <s v="B1 Komplexná rekonštrukcia"/>
    <s v="01 Investičný zámer"/>
    <x v="2"/>
    <s v="doplniť z preddefinovaného (vysvetlivky a rady)"/>
    <x v="1"/>
    <n v="0.15"/>
    <n v="7200000"/>
    <n v="0"/>
    <n v="0"/>
    <n v="0"/>
    <n v="0"/>
    <n v="2300000"/>
    <n v="2000000"/>
    <n v="2900000"/>
    <n v="0"/>
    <n v="0"/>
    <n v="0"/>
    <n v="0"/>
    <s v="-"/>
    <n v="0"/>
    <n v="0"/>
    <n v="0"/>
    <n v="0"/>
    <n v="0"/>
    <n v="0"/>
    <n v="0"/>
    <n v="0"/>
    <n v="0"/>
    <n v="0"/>
    <n v="0"/>
    <m/>
    <n v="0"/>
    <x v="1"/>
    <s v="B1"/>
    <n v="6"/>
    <n v="1"/>
    <n v="1"/>
    <n v="1"/>
    <n v="0"/>
    <n v="1"/>
    <n v="1"/>
    <n v="0"/>
    <n v="1"/>
    <n v="1"/>
    <n v="0"/>
    <n v="0"/>
    <n v="1"/>
    <n v="0"/>
    <n v="0"/>
    <n v="0"/>
  </r>
  <r>
    <s v="PÚ SR"/>
    <s v="Pamiatkový úrad SR"/>
    <s v="PÚSR202201"/>
    <m/>
    <s v="Rekonštrukcia Kláštora kartuziánov v Červenom Kláštore"/>
    <s v="Rekonštrukcia Kláštora kartuziánov v Červenom Kláštore"/>
    <s v="Rekonštrukcia Kláštora kartuziánov v Červenom Kláštore"/>
    <s v="N/A"/>
    <m/>
    <m/>
    <x v="0"/>
    <s v="B Rekonštrukcia nehnuteľnosti"/>
    <s v="B1 Komplexná rekonštrukcia"/>
    <s v="01 Investičný zámer"/>
    <x v="2"/>
    <s v="doplniť z preddefinovaného (vysvetlivky a rady)"/>
    <x v="1"/>
    <n v="0.15"/>
    <n v="2550000"/>
    <n v="0"/>
    <n v="0"/>
    <n v="0"/>
    <n v="0"/>
    <n v="1050000"/>
    <n v="1500000"/>
    <n v="0"/>
    <n v="0"/>
    <n v="0"/>
    <n v="0"/>
    <n v="0"/>
    <s v="-"/>
    <n v="0"/>
    <n v="0"/>
    <n v="0"/>
    <n v="0"/>
    <n v="0"/>
    <n v="0"/>
    <n v="0"/>
    <n v="0"/>
    <n v="0"/>
    <n v="0"/>
    <n v="0"/>
    <m/>
    <n v="0"/>
    <x v="1"/>
    <s v="B1"/>
    <n v="6"/>
    <n v="1"/>
    <n v="1"/>
    <n v="1"/>
    <n v="0"/>
    <n v="1"/>
    <n v="1"/>
    <n v="0"/>
    <n v="1"/>
    <n v="1"/>
    <n v="0"/>
    <n v="0"/>
    <n v="1"/>
    <n v="0"/>
    <n v="0"/>
    <n v="0"/>
  </r>
  <r>
    <s v="ŠKO ZI"/>
    <s v="Štátny komorný orchester Žilina"/>
    <s v="ŠKOZI202101"/>
    <n v="2"/>
    <s v="Rekonštrukcia kotolne"/>
    <s v="Rekonštrukcia kotolne - výmena zastaralej technológie, zníženie nákladov na opravu za rok o 5000,- €. "/>
    <s v="Cieľom je zabezpečiť bezporuchovosť kotolne a zníženie nákladov na opravy."/>
    <s v="N/A"/>
    <s v="Zákon č. 278/1993 Z.z. o správe majetku štátu, Hlava I § 6"/>
    <s v="zniženie nákladov na opravu, 5000,- €/rok.  "/>
    <x v="0"/>
    <s v="B Rekonštrukcia nehnuteľnosti"/>
    <s v="B4 Vykurovanie nehnuteľnosti"/>
    <s v="01 Investičný zámer"/>
    <x v="1"/>
    <s v="doplniť z preddefinovaného (vysvetlivky a rady)"/>
    <x v="0"/>
    <n v="1"/>
    <n v="100000"/>
    <n v="0"/>
    <n v="0"/>
    <n v="100000"/>
    <n v="0"/>
    <n v="0"/>
    <n v="0"/>
    <n v="0"/>
    <n v="0"/>
    <n v="0"/>
    <n v="0"/>
    <n v="0"/>
    <s v="-"/>
    <n v="0"/>
    <n v="0"/>
    <n v="0"/>
    <n v="0"/>
    <n v="0"/>
    <n v="0"/>
    <n v="0"/>
    <n v="0"/>
    <n v="0"/>
    <n v="0"/>
    <n v="0"/>
    <m/>
    <n v="0"/>
    <x v="0"/>
    <s v="B4"/>
    <n v="9"/>
    <n v="1"/>
    <n v="1"/>
    <n v="1"/>
    <n v="1"/>
    <n v="1"/>
    <n v="1"/>
    <n v="1"/>
    <n v="0"/>
    <n v="1"/>
    <n v="0"/>
    <n v="0"/>
    <n v="1"/>
    <n v="1"/>
    <n v="1"/>
    <n v="0"/>
  </r>
  <r>
    <s v="PÚ SR"/>
    <s v="Pamiatkový úrad SR"/>
    <s v="PÚSR202106"/>
    <n v="10"/>
    <s v="Obnova fasády, strechy a inžinierských sietí Červený kláštor, Starý mlyn"/>
    <s v="Rekonštrukcia NKP, zlepšenie energetickej náročnosti, oprava strechy"/>
    <s v="Zhodnotenie budovy, obnova NKP"/>
    <s v="N/A"/>
    <s v="Zákon č. 49/2002 Z.z. o ochrane pamiatkového fondu; Zákon č. 278/1993 Z.z. o správe majetku štátu"/>
    <s v="Ochrana pamiatkového fondu"/>
    <x v="0"/>
    <s v="B Rekonštrukcia nehnuteľnosti"/>
    <s v="B3 Stavebná rekonštrukcia priestorov"/>
    <s v="02 Analýza / podkladová štúdia k investičnému zámeru"/>
    <x v="1"/>
    <s v="doplniť z preddefinovaného (vysvetlivky a rady)"/>
    <x v="0"/>
    <n v="1"/>
    <n v="127000"/>
    <n v="4500"/>
    <n v="0"/>
    <n v="0"/>
    <n v="0"/>
    <n v="90000"/>
    <n v="37000"/>
    <n v="0"/>
    <n v="0"/>
    <n v="0"/>
    <n v="0"/>
    <n v="0"/>
    <s v="Zabezpečenia obnovy interiéru tovarom po prestavbe inžinierských sietí, nábytok, drevené obloženie stien, podlahové krytina."/>
    <n v="20000"/>
    <n v="0"/>
    <n v="0"/>
    <n v="0"/>
    <n v="15000"/>
    <n v="5000"/>
    <n v="0"/>
    <n v="0"/>
    <n v="0"/>
    <n v="0"/>
    <n v="0"/>
    <m/>
    <n v="0"/>
    <x v="0"/>
    <s v="B3"/>
    <n v="9"/>
    <n v="1"/>
    <n v="1"/>
    <n v="1"/>
    <n v="1"/>
    <n v="1"/>
    <n v="1"/>
    <n v="1"/>
    <n v="0"/>
    <n v="1"/>
    <n v="0"/>
    <n v="0"/>
    <n v="1"/>
    <n v="1"/>
    <n v="1"/>
    <n v="0"/>
  </r>
  <r>
    <s v="STM"/>
    <s v="Slovenské technické múzeum"/>
    <s v="STM202110"/>
    <n v="12"/>
    <s v="Rekonštrukcia - sanácia zastrešenia &quot;Galéria I&quot;"/>
    <s v="Rekonštrukcia nosnej kovovej konštrukcie, zastrešenia Galéria I, tzv. &quot;Prezidentskej galérie&quot;, ktorá je vplyvom povetrenostných podmienok zhrdzavená a zvetraná. Prezidentská galéria je názov veľkoplošného prestrešenia na ochranu veľkoplošných exponátov (lietadiel). Konajú sa tam príležitostné krátkodobé výstavy a kultúrne podujatia."/>
    <s v="Cieľom je minimalizácia budúcich nákladov a škôd."/>
    <s v="N/A"/>
    <s v="Zákon č. 206/2009 Z.z. o múzeách a o galériách a o ochrane predmetov kultúrnej hodnoty, §9 ods. 1; Zákon č. 278/1993 Z.z. o správe majetku štátu, §3"/>
    <s v="Úspora nákladov na opravy a prevádzku, 5 000 €/rok_x000a_"/>
    <x v="0"/>
    <s v="B Rekonštrukcia nehnuteľnosti"/>
    <s v="B3 Stavebná rekonštrukcia priestorov"/>
    <s v="01 Investičný zámer"/>
    <x v="1"/>
    <s v="doplniť z preddefinovaného (vysvetlivky a rady)"/>
    <x v="1"/>
    <n v="1"/>
    <n v="110000"/>
    <n v="0"/>
    <n v="0"/>
    <n v="0"/>
    <n v="110000"/>
    <n v="0"/>
    <n v="0"/>
    <n v="0"/>
    <n v="0"/>
    <n v="0"/>
    <n v="0"/>
    <n v="0"/>
    <s v="-"/>
    <n v="0"/>
    <n v="0"/>
    <n v="0"/>
    <n v="0"/>
    <n v="0"/>
    <n v="0"/>
    <n v="0"/>
    <n v="0"/>
    <n v="0"/>
    <n v="0"/>
    <n v="0"/>
    <s v="Nosné kovové konštrukcie  zastrešenia Galéria I, tzv. &quot;prezidentskej galérie&quot;, je vplyvom povetrenostných podmienok zhrdzavené, zvetrané.Oprava zvetraných zhrdzavených zvarov, oprava zhrdzavenej nosnej kovovej konštrukcie, upevnenie napínacích lán."/>
    <n v="0"/>
    <x v="0"/>
    <s v="B3"/>
    <n v="8"/>
    <n v="1"/>
    <n v="1"/>
    <n v="1"/>
    <n v="1"/>
    <n v="1"/>
    <n v="1"/>
    <n v="1"/>
    <n v="0"/>
    <n v="1"/>
    <n v="0"/>
    <n v="0"/>
    <n v="1"/>
    <n v="1"/>
    <n v="0"/>
    <n v="0"/>
  </r>
  <r>
    <s v="SNM"/>
    <s v="SNM - Spišské múzeum"/>
    <s v="SNMSM202102"/>
    <n v="2"/>
    <s v="Dom Majstra Pavla Levoča"/>
    <s v="Rekonštrukcia objektu a revitalizácia expozície Domu Majstra Pavla spôsobom a formou výmeny a opravy degradovaných konštrukcií, pridaním funkcie nevyužitým priestorom podkrovia a suterénu, znížiť energetickú náročnosť vykurovania a spotreby energií, optimalizovať bezbariérový prístup a pohyb návštevníkov, výmenou inštalácií vytvoriť možnosť pre zavedenie interaktívnych prvkov do expozície."/>
    <s v="Záchrana národnej kultúrnej pamiatky, zvýšenie kvality priestrov_x000a_Zníženie energetickej náročnosti_x000a_Sprístupnenie expozície handikepovaných návštevníkom,_x000a_Rozšírenie výstavnej plochy venovanej životu a tvorbe významného stredovekého rezbára - klasická prezentácia rozšírená o interaktívne prvky._x000a_ieľom je oslovenie širokého okruhu návštevníkov so zámerom zvýšiť návštevnosť aj miestných komunít."/>
    <s v="Alternatíva 2: Rekonštrukcia a revitalizácia expozície formou výmeny a opravy degradovaných konštrukcií, BEZ pridania funkcie nevyužívaným priestorom podkrovia a suterénu. Opatrenia na zníženie energetickej náročnosti vykurovania výmenou zastaralých a málo účinných akumulačných pecí o predpokladaných 10 %, optimalizovanie bezbariérového prístupu a pohybu návštevníkov, výmenou inštalácii silnoprúdu a slaboprúdu vytvoriť možnosť pre zavedenie interaktívnych prvkov do expozície. Alternatíva 1: Rekonštrukcia objektu a revitalizácia expozície spôsobom a formou výmeny a opravy degradovaných konštrukcií, pridaním funkcie nevyužitým priestorom podkrovia a suterénu, zrealizovanie takých komplexných stavebných úprav, ktoré znížia energetickú náročnosť objektu o predpokladaných 31%, optimalizovať bezbariérový prístup a pohyb návštevníkov, výmenou inštalácií silnoprúdu a slaboprúdu vytvoriť možnosť pre zavedenie interaktívnych prvkov do expozície. Alternatíva 0: Ponechaním objektu bez zásahu, pričom postupne dôjde k strate jeho funkcie. Nebude možné používať rozvody inštalácií, ktoré sú v súčasnosti takmer v havarijnom stave ( hlavne rozvody vody a kanalizácie ). Konštrukcia strechy je pôvodná, bez zateplenia, čo značne zvyšuje jej energetickú náročnosť, ktorá sa s postupným nárastom cien energií bude blížiť k hranici hospodárnosti prevádzky. V neposlednom rade je negatívnym javom výskyt drevokaznej huby ( trevomorky ) v konštrukcii krovu, čo predstavuje značné riziko pre drevené zbierkové predmety ( hodnotné a originálne exponáty už boli premiestnené ). Na základe Technickej správy kultúrnej pamiatky Kód V0131 vypracovanej spoločnosťou Pro Monumenta v novembri 2019 bol stav objektu hodnotený ako : Narušený."/>
    <s v="Zákon č. 49/2002 Z.z. o ochrane pamiatkového fondu; Zákon č. 543/2002 Z.z. o ochrane prírody a krajiny; Zákon č. 206/2009 Z.z. o múzeách a o galériách a o ochrane predmetov kultúrnej hodnoty_x000a_"/>
    <s v=" Nárast expozičnej plochy o 39m2,  nárast plochy pre multimediálnu prezentáciu o 100,61 m2, nárast plochy pre poskytovanie služieb návštevníkom - umelecká kaviareň o 152,74m2, ktorý bude možné využívať ako priestor úpre organizovanie výstav lokálnych umelcov, prednášky a workshopy plánované v spolupráci s miestnym kreatívnym spolkom, MAS a mestom Levoča,  Zníženie energetickej záťaže objektu rekonštrukciou nevhovujúceho stavu pamiatky o  10 - 31%, ( v závislosti od alternatívy plnenia cieľa )_x000a_Sprístupnenie doteraz uzavretých priestorov objektu (podkrovie a suterén),_x000a_Vytvorenie priestoru pre odborné zázemie múzea v dvorovom trakte objektu (depozitár knižnice a archívu múzea),_x000a_Zvýšenie počtu návštevníkov o 5 tis. ( za ptedpokladu priaznivej zdravotnej a spoločenskej situácie )._x000a_Nárast počtu pracovných miest  5.  Vytvorenie novej špecifickej expozície s využitím modernej technológie, sprístupnenej znevyhodneným skupinám návštevníkov, vytvorenie edukačného zázemia,_x000a_Vytvorenie kreatívneho kultúrneho zázemia v muzeálnej kaviarni otvorenej diskusiám kultúrnej verejnosti spojeným s prezentáciou miestnych umelcov a kreatívcov."/>
    <x v="0"/>
    <s v="B Rekonštrukcia nehnuteľnosti"/>
    <s v="B1 Komplexná rekonštrukcia"/>
    <s v="05 Projektová dokumentácia k dispozícii - pre realizáciu stavby"/>
    <x v="2"/>
    <s v="doplniť z preddefinovaného (vysvetlivky a rady)"/>
    <x v="1"/>
    <n v="1"/>
    <n v="1921227.59"/>
    <n v="0"/>
    <n v="0"/>
    <n v="0"/>
    <n v="490800"/>
    <n v="490800"/>
    <n v="490808.59"/>
    <n v="448819"/>
    <n v="0"/>
    <n v="0"/>
    <n v="0"/>
    <n v="0"/>
    <s v="-"/>
    <n v="0"/>
    <n v="0"/>
    <n v="0"/>
    <n v="0"/>
    <n v="0"/>
    <n v="0"/>
    <n v="0"/>
    <n v="0"/>
    <n v="0"/>
    <n v="0"/>
    <n v="0"/>
    <s v="SPOLU: 1 921 227,59 z  toho - stavebné práce: 1 434 608,59,  autorský dozor:  7 000, stavebný dozor: 30 800, expozícia : 448 819 "/>
    <n v="0"/>
    <x v="1"/>
    <s v="B1"/>
    <n v="8"/>
    <n v="1"/>
    <n v="1"/>
    <n v="1"/>
    <n v="1"/>
    <n v="1"/>
    <n v="1"/>
    <n v="0"/>
    <n v="1"/>
    <n v="1"/>
    <n v="0"/>
    <n v="0"/>
    <n v="1"/>
    <n v="1"/>
    <n v="0"/>
    <n v="0"/>
  </r>
  <r>
    <s v="ŠVK BB"/>
    <s v="Štátna vedecká knižnica v Banskej Bystrici"/>
    <s v="ŠVKBB202105"/>
    <n v="8"/>
    <s v="Knižničné služby pre verejnosť 24/7"/>
    <s v="Rekonštrukcia objektu a zariadenie automatizovaného pracoviska pre poskytovanie a preberanie knižničných dokumentov pre verejnosť bez časového obmedzenia."/>
    <s v="Poskytovanie knižničných služieb verejnosti   24 hodín denne 7 dní do týždňa "/>
    <s v="N/A"/>
    <s v="Zákon č. 126/2015 Z.z. o knižniciach, §7 ods. 2  e) a §16 ods. 5 a)"/>
    <s v="počet poskytnutých a vrátených knižničných dokumentov 25 000 / rok"/>
    <x v="0"/>
    <s v="D IT infraštruktúra"/>
    <s v="D3 Obstaranie novej IT funkcionality"/>
    <s v="01 Investičný zámer"/>
    <x v="1"/>
    <s v="doplniť z preddefinovaného (vysvetlivky a rady)"/>
    <x v="0"/>
    <n v="1"/>
    <n v="120000"/>
    <n v="5000"/>
    <n v="0"/>
    <n v="5000"/>
    <n v="115000"/>
    <n v="0"/>
    <n v="0"/>
    <n v="0"/>
    <n v="0"/>
    <n v="0"/>
    <n v="0"/>
    <n v="0"/>
    <s v="náklady na :  autorský dozor, správne poplatky"/>
    <n v="3000"/>
    <n v="0"/>
    <n v="0"/>
    <n v="0"/>
    <n v="3000"/>
    <n v="0"/>
    <n v="0"/>
    <n v="0"/>
    <n v="0"/>
    <n v="0"/>
    <n v="0"/>
    <m/>
    <n v="0"/>
    <x v="0"/>
    <s v="D3"/>
    <n v="9"/>
    <n v="1"/>
    <n v="1"/>
    <n v="1"/>
    <n v="1"/>
    <n v="1"/>
    <n v="1"/>
    <n v="1"/>
    <n v="0"/>
    <n v="1"/>
    <n v="0"/>
    <n v="0"/>
    <n v="1"/>
    <n v="1"/>
    <n v="1"/>
    <n v="0"/>
  </r>
  <r>
    <s v="RTVS"/>
    <s v="Rozhlas a televízia Slovenska"/>
    <s v="RTVS202184"/>
    <m/>
    <s v="Rekonštrukcia osvetlenia objektu trafostanica v Mlynskej doline vrátane elektrických rozvodov    "/>
    <s v="Rekonštrukcia osvetlenia priestorov pred a za trafostanicou vrátane elktirckých rozvodov"/>
    <s v="Cieľom je osvetlenie trafostanice"/>
    <s v="N/A"/>
    <s v="Zákon č. 532/2010 Z.z. o Rozhlase a televízii, §3 a §5"/>
    <s v="výroba/úspora"/>
    <x v="0"/>
    <s v="B Rekonštrukcia nehnuteľnosti"/>
    <s v="B3 Stavebná rekonštrukcia priestorov"/>
    <s v="08 Realizované"/>
    <x v="0"/>
    <s v="doplniť z preddefinovaného (vysvetlivky a rady)"/>
    <x v="1"/>
    <m/>
    <n v="12000"/>
    <n v="0"/>
    <n v="12000"/>
    <n v="0"/>
    <n v="0"/>
    <n v="0"/>
    <n v="0"/>
    <n v="0"/>
    <n v="0"/>
    <n v="0"/>
    <n v="0"/>
    <n v="0"/>
    <s v="-"/>
    <n v="0"/>
    <n v="0"/>
    <n v="0"/>
    <n v="0"/>
    <n v="0"/>
    <n v="0"/>
    <n v="0"/>
    <n v="0"/>
    <n v="0"/>
    <n v="0"/>
    <n v="0"/>
    <m/>
    <n v="1"/>
    <x v="0"/>
    <s v="B3"/>
    <n v="7"/>
    <n v="1"/>
    <n v="1"/>
    <n v="1"/>
    <n v="0"/>
    <n v="0"/>
    <n v="1"/>
    <n v="1"/>
    <n v="0"/>
    <n v="1"/>
    <n v="0"/>
    <n v="0"/>
    <n v="1"/>
    <n v="1"/>
    <n v="1"/>
    <n v="1"/>
  </r>
  <r>
    <s v="PÚ SR"/>
    <s v="Pamiatkový úrad SR"/>
    <s v="PÚSR202101"/>
    <n v="2"/>
    <s v="Podkrovie KPU Žilina "/>
    <s v="Rekonštrukcia podkrovia, nové kancelácie, zasadačka, knižnica, bádateľňa "/>
    <s v="Realizácia  nových kancelárií s cieľom zrušiť pracovisko za ktoré platíme nájom, získanie nových priestorov pre zasadačku, bádateľňu knižnicu "/>
    <s v="N/A"/>
    <s v="Zákon č. 49/2002 Z.z o ochrane pamiatkového fondu; Zákon č. 278/1993 Z.z. o správe majetku štátu, §3 ods. 2 "/>
    <s v="Ušetrenie rozpočtových prostriedkov, bežné výdavky za úhradu nájmu za 1 rok 7 552 eur ušetrenie dopravných nákladov  2 500 eur/rok "/>
    <x v="0"/>
    <s v="B Rekonštrukcia nehnuteľnosti"/>
    <s v="B3 Stavebná rekonštrukcia priestorov"/>
    <s v="05 Projektová dokumentácia k dispozícii - pre realizáciu stavby"/>
    <x v="1"/>
    <s v="doplniť z preddefinovaného (vysvetlivky a rady)"/>
    <x v="0"/>
    <n v="1"/>
    <n v="440000"/>
    <n v="25000"/>
    <n v="0"/>
    <n v="0"/>
    <n v="300000"/>
    <n v="140000"/>
    <n v="0"/>
    <n v="0"/>
    <n v="0"/>
    <n v="0"/>
    <n v="0"/>
    <n v="0"/>
    <s v="Zabezpečenie nového pracoviska tovarom, ktorý nie je hmotný investičný majetok a službami dodávateľov."/>
    <n v="120000"/>
    <n v="0"/>
    <n v="35000"/>
    <n v="60000"/>
    <n v="25000"/>
    <n v="0"/>
    <n v="0"/>
    <n v="0"/>
    <n v="0"/>
    <n v="0"/>
    <n v="0"/>
    <m/>
    <n v="0"/>
    <x v="0"/>
    <s v="B3"/>
    <n v="8"/>
    <n v="1"/>
    <n v="1"/>
    <n v="0"/>
    <n v="1"/>
    <n v="1"/>
    <n v="1"/>
    <n v="1"/>
    <n v="0"/>
    <n v="1"/>
    <n v="0"/>
    <n v="0"/>
    <n v="1"/>
    <n v="1"/>
    <n v="1"/>
    <n v="0"/>
  </r>
  <r>
    <s v="RTVS"/>
    <s v="Rozhlas a televízia Slovenska"/>
    <s v="RTVS202158"/>
    <m/>
    <s v="Elektronický požiarny systém (EPS)  Mlynská Dolina"/>
    <s v="Rekonštrukcia požiarneho systému v Mlynskej doline"/>
    <s v="Cieľom je ochrana zamestnancov, majetku a technológií v priestoroch RTVS - Mlynská dolina"/>
    <s v="N/A"/>
    <s v="Zákon č. 124/2006 Z.z. o bezpečnosti a ochrane zdravia pri práci, §6 "/>
    <s v="Bezpečnosť na pracovisku RTVS."/>
    <x v="0"/>
    <s v="B Rekonštrukcia nehnuteľnosti"/>
    <s v="B3 Stavebná rekonštrukcia priestorov"/>
    <s v="07 V realizácii"/>
    <x v="1"/>
    <s v="doplniť z preddefinovaného (vysvetlivky a rady)"/>
    <x v="1"/>
    <m/>
    <n v="950000"/>
    <n v="0"/>
    <n v="0"/>
    <n v="200000"/>
    <n v="750000"/>
    <n v="0"/>
    <n v="0"/>
    <n v="0"/>
    <n v="0"/>
    <n v="0"/>
    <n v="0"/>
    <n v="0"/>
    <s v="-"/>
    <n v="0"/>
    <n v="0"/>
    <n v="0"/>
    <n v="0"/>
    <n v="0"/>
    <n v="0"/>
    <n v="0"/>
    <n v="0"/>
    <n v="0"/>
    <n v="0"/>
    <n v="0"/>
    <m/>
    <n v="0"/>
    <x v="0"/>
    <s v="B3"/>
    <n v="7"/>
    <n v="1"/>
    <n v="1"/>
    <n v="1"/>
    <n v="0"/>
    <n v="0"/>
    <n v="1"/>
    <n v="1"/>
    <n v="0"/>
    <n v="1"/>
    <n v="0"/>
    <n v="0"/>
    <n v="1"/>
    <n v="1"/>
    <n v="1"/>
    <n v="1"/>
  </r>
  <r>
    <s v="Lúčnica"/>
    <s v="Umelecký súbor Lúčnica"/>
    <s v="Lúčnica202101"/>
    <s v="R"/>
    <s v="Rekonštrukcia priestorov Hurbanove kasárne - I. etapa     rekonštrukcia priestorov nácvičnej sály pre tanečný súbor Lúčnice a šatní"/>
    <s v="Rekonštrukcia priestorov Hurbanových kasárni, časť, kde bude nácvičná sála pre tanečný súbor Lúčnice a šatní.     Momentálne sú nácvičné priestory vo výpožičke v hist.budove SND, ktorá ukončuje výpožičku a má sa rekonštruovať"/>
    <s v="Cieľom zámeru je začať nácviky tanečného súboru Lúčnice v rekonštruovaných priestoroch od októbra 2021"/>
    <s v="N/A"/>
    <s v="Zriaďovacia listina US Lúčnica, Čl.1 pís. d)"/>
    <s v="Zníženie nákladov na prenájmy; 7200 eur/rok"/>
    <x v="0"/>
    <s v="B Rekonštrukcia nehnuteľnosti"/>
    <s v="B3 Stavebná rekonštrukcia priestorov"/>
    <s v="08 Realizované"/>
    <x v="2"/>
    <s v="doplniť z preddefinovaného (vysvetlivky a rady)"/>
    <x v="1"/>
    <n v="0.08"/>
    <n v="207171"/>
    <n v="680"/>
    <n v="189771"/>
    <n v="0"/>
    <n v="0"/>
    <n v="0"/>
    <n v="0"/>
    <n v="0"/>
    <n v="0"/>
    <n v="0"/>
    <n v="0"/>
    <n v="0"/>
    <s v="-"/>
    <n v="0"/>
    <n v="0"/>
    <n v="0"/>
    <n v="0"/>
    <n v="0"/>
    <n v="0"/>
    <n v="0"/>
    <n v="0"/>
    <n v="0"/>
    <n v="0"/>
    <n v="0"/>
    <s v="Celková suma rekonštrukcie 200 000 €, z toho sú odhadované kapitálové výdavky vo výške 100000€, a bežné výdavky vo výške 100000€"/>
    <n v="0"/>
    <x v="0"/>
    <s v="B3"/>
    <n v="8"/>
    <n v="0"/>
    <n v="1"/>
    <n v="1"/>
    <n v="1"/>
    <n v="1"/>
    <n v="1"/>
    <n v="1"/>
    <n v="0"/>
    <n v="1"/>
    <n v="0"/>
    <n v="0"/>
    <n v="1"/>
    <n v="1"/>
    <n v="1"/>
    <n v="1"/>
  </r>
  <r>
    <s v="Lúčnica"/>
    <s v="Umelecký súbor Lúčnica"/>
    <s v="Lúčnica202103"/>
    <n v="1"/>
    <s v="Rekonštrukcia priestorov Hurbanove kasárne - II. etapa rekonštrukcia bude slúžiť ako priestor pre krojáreň a sklad techniky, ktoré momentálne sídlia v prenajatých priestoroch"/>
    <s v="Rekonštrukcia priestorov ktoré budú slúžiť ako krojáreň, na uloženie krojov a krojových súčiastok a čiastočne aj svetelnej a zvukovej techniky. II. etapa sa bude realizovať po ukončení I. etapy (rekonštrukcia priestorov HK tanečnej sály ), po zmluve na výpožičku týchto priestorov bude urobená projektová dokumentácia."/>
    <s v="Cieľom projektu je presťahovanie krojov z prenajatých priestorov, na túto časť priestorov nie je zatiaľ projektová dokumentácia, priestory nie sú momentálne vo výpožičke aby sa zamedzilo dvojitému plateniu nájomného a služieb spojených s výpožičkou."/>
    <s v="N/A"/>
    <s v="Zriaďovacia listina US Lúčnica, Čl.3 bod 1)"/>
    <s v="Zníženie nákladov na prenájom; 15600 eur/rok"/>
    <x v="0"/>
    <s v="B Rekonštrukcia nehnuteľnosti"/>
    <s v="B2 Stavebná reprofilizácia priestorov"/>
    <s v="01 Investičný zámer"/>
    <x v="1"/>
    <s v="doplniť z preddefinovaného (vysvetlivky a rady)"/>
    <x v="0"/>
    <n v="1"/>
    <n v="206000"/>
    <n v="6000"/>
    <n v="0"/>
    <n v="76000"/>
    <n v="130000"/>
    <n v="0"/>
    <n v="0"/>
    <n v="0"/>
    <n v="0"/>
    <n v="0"/>
    <n v="0"/>
    <n v="0"/>
    <s v="-"/>
    <n v="0"/>
    <n v="0"/>
    <n v="0"/>
    <n v="0"/>
    <n v="0"/>
    <n v="0"/>
    <n v="0"/>
    <n v="0"/>
    <n v="0"/>
    <n v="0"/>
    <n v="0"/>
    <s v="Nájomná zmluva Judr. Ivan Klimáček https://crz.gov.sk/4991384/"/>
    <n v="0"/>
    <x v="0"/>
    <s v="B2"/>
    <n v="9"/>
    <n v="1"/>
    <n v="1"/>
    <n v="1"/>
    <n v="1"/>
    <n v="1"/>
    <n v="1"/>
    <n v="1"/>
    <n v="0"/>
    <n v="1"/>
    <n v="0"/>
    <n v="0"/>
    <n v="1"/>
    <n v="1"/>
    <n v="1"/>
    <n v="0"/>
  </r>
  <r>
    <s v="SCD"/>
    <s v="Slovenské centrum dizajnu"/>
    <s v="SCD202202"/>
    <n v="8"/>
    <s v="Rekonštrukcia Hurbanove kasárne -výmena okien -  výstavný priestor Satelit , Slovenské múzeum dizajnu"/>
    <s v="Rekonštrukcia priestorov v Hurbanových kasárňach,  ktoré slúžia ako výstavný priestor Satelit a priestory Slovenského múzea dizajnu - výmena nefunkčných okien na budove /spráchnivelé drevené rámy/vysoké riziko zatečenie/oprava - údržba bola realizovaná a už nie je funkčná /uvedeným sa dosiahnu úspory energie , po predbežnom schválení IA bude urobená projektová dokumentácia."/>
    <s v="Cieľom projektu je energetická a finančná úspora a zamedzenie zatečeniu, prípadné inému poškodeniu priestorov, v ktorých sú predmety kultúrnej a zbierkovej hodnoty a iný majetok v správe organizácie ako aj cudzí majetok - exponáty prezentované vo výstavných priestoroch"/>
    <s v="N/A"/>
    <s v="Zákon č. 278/1993 Z. z.Zákon Národnej rady Slovenskej republiky o správe majetku štátu"/>
    <s v="Zníženie nákladov na prenájom; 15600 eur/rok"/>
    <x v="0"/>
    <s v="B Rekonštrukcia nehnuteľnosti"/>
    <s v="B3 Stavebná rekonštrukcia priestorov"/>
    <s v="01 Investičný zámer"/>
    <x v="1"/>
    <s v="doplniť z preddefinovaného (vysvetlivky a rady)"/>
    <x v="0"/>
    <n v="1"/>
    <n v="305000"/>
    <n v="5000"/>
    <n v="0"/>
    <n v="0"/>
    <n v="305000"/>
    <n v="0"/>
    <n v="0"/>
    <n v="0"/>
    <n v="0"/>
    <n v="0"/>
    <n v="0"/>
    <n v="0"/>
    <s v="maľovka stien interiéru po  výmene okien  "/>
    <n v="50000"/>
    <n v="0"/>
    <n v="0"/>
    <n v="0"/>
    <n v="50000"/>
    <n v="0"/>
    <n v="0"/>
    <n v="0"/>
    <n v="0"/>
    <n v="0"/>
    <n v="0"/>
    <m/>
    <n v="0"/>
    <x v="0"/>
    <s v="B3"/>
    <n v="9"/>
    <n v="1"/>
    <n v="1"/>
    <n v="1"/>
    <n v="1"/>
    <n v="1"/>
    <n v="1"/>
    <n v="1"/>
    <n v="0"/>
    <n v="1"/>
    <n v="0"/>
    <n v="0"/>
    <n v="1"/>
    <n v="1"/>
    <n v="1"/>
    <n v="0"/>
  </r>
  <r>
    <s v="RTVS"/>
    <s v="Rozhlas a televízia Slovenska"/>
    <s v="RTVS202180"/>
    <m/>
    <s v="Rekonštrukcia rozvodne RM-1 v Mlynskej doline"/>
    <s v="Rekonštrukcia rozvodne RM-1 v Mlynskej doline zahŕňa obnovú starých vypínacích ovládacích a istiacích prvkov"/>
    <s v="Cieľom je rekoštrukcia rozvodne"/>
    <s v="N/A"/>
    <s v="Zákon č. 532/2010 Z.z. o Rozhlase a televízii, §3 a §5"/>
    <s v="úspora"/>
    <x v="0"/>
    <s v="B Rekonštrukcia nehnuteľnosti"/>
    <s v="B3 Stavebná rekonštrukcia priestorov"/>
    <s v="01 Investičný zámer"/>
    <x v="0"/>
    <s v="doplniť z preddefinovaného (vysvetlivky a rady)"/>
    <x v="0"/>
    <m/>
    <n v="25000"/>
    <n v="0"/>
    <n v="0"/>
    <n v="0"/>
    <n v="0"/>
    <n v="0"/>
    <n v="0"/>
    <n v="0"/>
    <n v="0"/>
    <n v="0"/>
    <n v="0"/>
    <n v="0"/>
    <s v="-"/>
    <n v="0"/>
    <n v="0"/>
    <n v="0"/>
    <n v="0"/>
    <n v="0"/>
    <n v="0"/>
    <n v="0"/>
    <n v="0"/>
    <n v="0"/>
    <n v="0"/>
    <n v="0"/>
    <m/>
    <n v="1"/>
    <x v="0"/>
    <s v="B3"/>
    <n v="6"/>
    <n v="0"/>
    <n v="1"/>
    <n v="1"/>
    <n v="0"/>
    <n v="0"/>
    <n v="1"/>
    <n v="1"/>
    <n v="0"/>
    <n v="1"/>
    <n v="0"/>
    <n v="0"/>
    <n v="1"/>
    <n v="1"/>
    <n v="1"/>
    <n v="0"/>
  </r>
  <r>
    <s v="RTVS"/>
    <s v="Rozhlas a televízia Slovenska"/>
    <s v="RTVS202181"/>
    <m/>
    <s v="Rekonštrukcia rozvodne RM-2 v Mlynskej doline"/>
    <s v="Rekonštrukcia rozvodne RM-2 v Mlynskej doline zahŕňa obnovú starých vypínacích ovládacích a istiacích prvkov"/>
    <s v="Cieľom je rekoštrukcia rozvodne"/>
    <s v="N/A"/>
    <s v="Zákon č. 532/2010 Z.z. o Rozhlase a televízii, §3 a §5"/>
    <s v="úspora"/>
    <x v="0"/>
    <s v="B Rekonštrukcia nehnuteľnosti"/>
    <s v="B3 Stavebná rekonštrukcia priestorov"/>
    <s v="01 Investičný zámer"/>
    <x v="0"/>
    <s v="doplniť z preddefinovaného (vysvetlivky a rady)"/>
    <x v="0"/>
    <m/>
    <n v="25000"/>
    <n v="0"/>
    <n v="0"/>
    <n v="0"/>
    <n v="0"/>
    <n v="0"/>
    <n v="0"/>
    <n v="0"/>
    <n v="0"/>
    <n v="0"/>
    <n v="0"/>
    <n v="0"/>
    <s v="-"/>
    <n v="0"/>
    <n v="0"/>
    <n v="0"/>
    <n v="0"/>
    <n v="0"/>
    <n v="0"/>
    <n v="0"/>
    <n v="0"/>
    <n v="0"/>
    <n v="0"/>
    <n v="0"/>
    <m/>
    <n v="1"/>
    <x v="0"/>
    <s v="B3"/>
    <n v="6"/>
    <n v="0"/>
    <n v="1"/>
    <n v="1"/>
    <n v="0"/>
    <n v="0"/>
    <n v="1"/>
    <n v="1"/>
    <n v="0"/>
    <n v="1"/>
    <n v="0"/>
    <n v="0"/>
    <n v="1"/>
    <n v="1"/>
    <n v="1"/>
    <n v="0"/>
  </r>
  <r>
    <s v="RTVS"/>
    <s v="Rozhlas a televízia Slovenska"/>
    <s v="RTVS202185"/>
    <m/>
    <s v="Rekonštrukcia rozvodne RM-28 v Mlynskej doline"/>
    <s v="Rekonštrukcia rozvodne RM-28 v Mlynskej doline vrátane doplnenia o rozvádzač záložného napájania UPS"/>
    <s v="Cieľom je rekoštrukcia rozvodne"/>
    <s v="N/A"/>
    <s v="Zákon č. 532/2010 Z.z. o Rozhlase a televízii, §3 a §5"/>
    <s v="úspora"/>
    <x v="0"/>
    <s v="B Rekonštrukcia nehnuteľnosti"/>
    <s v="B3 Stavebná rekonštrukcia priestorov"/>
    <s v="08 Realizované"/>
    <x v="0"/>
    <s v="doplniť z preddefinovaného (vysvetlivky a rady)"/>
    <x v="1"/>
    <m/>
    <n v="12000"/>
    <n v="0"/>
    <n v="12000"/>
    <n v="0"/>
    <n v="0"/>
    <n v="0"/>
    <n v="0"/>
    <n v="0"/>
    <n v="0"/>
    <n v="0"/>
    <n v="0"/>
    <n v="0"/>
    <s v="-"/>
    <n v="0"/>
    <n v="0"/>
    <n v="0"/>
    <n v="0"/>
    <n v="0"/>
    <n v="0"/>
    <n v="0"/>
    <n v="0"/>
    <n v="0"/>
    <n v="0"/>
    <n v="0"/>
    <m/>
    <n v="1"/>
    <x v="0"/>
    <s v="B3"/>
    <n v="7"/>
    <n v="1"/>
    <n v="1"/>
    <n v="1"/>
    <n v="0"/>
    <n v="0"/>
    <n v="1"/>
    <n v="1"/>
    <n v="0"/>
    <n v="1"/>
    <n v="0"/>
    <n v="0"/>
    <n v="1"/>
    <n v="1"/>
    <n v="1"/>
    <n v="1"/>
  </r>
  <r>
    <s v="RTVS"/>
    <s v="Rozhlas a televízia Slovenska"/>
    <s v="RTVS202188"/>
    <m/>
    <s v="Rekonštrukcia rozvodne strojovna &quot;C&quot; v Mlynskej doline"/>
    <s v="Rekonštrukcia rozvodne strojhovňa &quot;C&quot; v Mlynskej doline zahŕňa redukciu, obnovu a zmena využitia rozvodne"/>
    <s v="Cieľom je rekoštrukcia rozvodne"/>
    <s v="N/A"/>
    <s v="Zákon č. 532/2010 Z.z. o Rozhlase a televízii, §3 a §5"/>
    <s v="úspora"/>
    <x v="0"/>
    <s v="B Rekonštrukcia nehnuteľnosti"/>
    <s v="B3 Stavebná rekonštrukcia priestorov"/>
    <s v="08 Realizované"/>
    <x v="0"/>
    <s v="doplniť z preddefinovaného (vysvetlivky a rady)"/>
    <x v="1"/>
    <m/>
    <n v="6000"/>
    <n v="0"/>
    <n v="6000"/>
    <n v="0"/>
    <n v="0"/>
    <n v="0"/>
    <n v="0"/>
    <n v="0"/>
    <n v="0"/>
    <n v="0"/>
    <n v="0"/>
    <n v="0"/>
    <s v="-"/>
    <n v="0"/>
    <n v="0"/>
    <n v="0"/>
    <n v="0"/>
    <n v="0"/>
    <n v="0"/>
    <n v="0"/>
    <n v="0"/>
    <n v="0"/>
    <n v="0"/>
    <n v="0"/>
    <m/>
    <n v="1"/>
    <x v="0"/>
    <s v="B3"/>
    <n v="7"/>
    <n v="1"/>
    <n v="1"/>
    <n v="1"/>
    <n v="0"/>
    <n v="0"/>
    <n v="1"/>
    <n v="1"/>
    <n v="0"/>
    <n v="1"/>
    <n v="0"/>
    <n v="0"/>
    <n v="1"/>
    <n v="1"/>
    <n v="1"/>
    <n v="1"/>
  </r>
  <r>
    <s v="SF"/>
    <s v="Slovenská filharmónia"/>
    <s v="SF202101"/>
    <n v="1"/>
    <s v="Rekonštrukcia strechy budovy Reduty, sídlo Slovenskej filharmónie"/>
    <s v="Rekonštrukcia strechy bude spočívať v kompletnej výmene medenej krytiny, ktorá je tvorená kombináciou tašiek, plochých plechov a šesťuholníkových šablón, výmene poškodeného dreveného záklopu, poškodených trámov a doplnením parozábrany. Súčasná strecha pozdĺž Mostovej ulice má 100 rokov a neplní  už spoľahlivo svoju funkciu. Rekonštrukciou sa odstráni zatekanie do budovy a tým zamedzí dalším škodám na budove."/>
    <s v="Cieľom je minimalizácia budúcich nákladov na opravu strechy a škôd na budove."/>
    <m/>
    <s v="Zákon č. 114/2020 Z.z. o Slovenskej filharmónii,                                                                 Štatút Slovenskej filharmónie č. MK-2109/2014-110/11519, čl. VII. bod 2.                             Zákon č. 278/1993 Z.z. o správe majetku štátu - §3 ods.2"/>
    <s v="Zníženie nákladov na opravy v priemere 2500,- € / rok"/>
    <x v="2"/>
    <s v="0 Odstránenie havarijného stavu"/>
    <s v="0 Odstránenie havarijného stavu"/>
    <s v="06 Pred vyhlásením verejného obstarávania"/>
    <x v="1"/>
    <s v="doplniť z preddefinovaného (vysvetlivky a rady)"/>
    <x v="1"/>
    <n v="1"/>
    <n v="2019014"/>
    <n v="0"/>
    <n v="0"/>
    <n v="2019014"/>
    <n v="0"/>
    <n v="0"/>
    <n v="0"/>
    <n v="0"/>
    <n v="0"/>
    <n v="0"/>
    <n v="0"/>
    <n v="0"/>
    <s v="-"/>
    <n v="0"/>
    <n v="0"/>
    <n v="0"/>
    <n v="0"/>
    <n v="0"/>
    <n v="0"/>
    <n v="0"/>
    <n v="0"/>
    <n v="0"/>
    <n v="0"/>
    <n v="0"/>
    <s v="Čislo IA v RI: 42868 Rekonštrukcia strechy REDUTY. V zásobníku investičných zámerov v 04/2021 bola uvedená suma podľa výkazu výmer 10/2020 v sume 551 234 eur. Po neúspešnom druhom VO podlimitnej zákazky v EVO zrealizovala organizácia prieskum trhu v 10/2021 z ktorého bola určená PHZ vo výške 2 044 000,-€ s DPH. Nárast ceny je spôsobený najmä nárastom cien materiálov. Plánovaný termín realizácie rok 2022."/>
    <n v="0"/>
    <x v="1"/>
    <s v="0"/>
    <n v="8"/>
    <n v="1"/>
    <n v="1"/>
    <n v="1"/>
    <n v="1"/>
    <n v="1"/>
    <n v="0"/>
    <n v="0"/>
    <n v="0"/>
    <n v="1"/>
    <n v="1"/>
    <n v="0"/>
    <n v="0"/>
    <n v="1"/>
    <n v="1"/>
    <n v="1"/>
  </r>
  <r>
    <s v="STM"/>
    <s v="Slovenské technické múzeum"/>
    <s v="STM202106"/>
    <n v="7"/>
    <s v="Rekonštrukcia budovy Planetária  "/>
    <s v="Rekonštrukcia strechy budovy, astronomickej pozorovateľne, praskliny opláštenia kupoly Planetária, oprava hygienických zariadení a schátraných okien. "/>
    <s v="Cieľom je zabezpečiť viac kultúrnych programov v planetáriu, ktoré majú vysokú návštevnosť, ktorá je zdrojom vlastných príjmov pre inštitúciu a minimalizácia budúcich nákladov a škôd."/>
    <s v="N/A"/>
    <s v="Zákon č. 206/2009 Z.z. o múzeách a o galériách a o ochrane predmetov kultúrnej hodnoty, §15 d); Zákon č. 278/1993 Z.z. o správe majetku štátu, §3"/>
    <s v="Zvýšenie počtu programovaných podujatí,15/rok; úspora nákladov na opravy a prevádzku, 2 000 €/rok, zvýšenie tržieb 3 000 €/rok. Zvýšené náklady na vykurovanie, únik tepla, zatekanie = nutné opravy a obmedzuje plné využitie kapacity planetária, čo obmedzuje dosiahnutie vyšších vlastných príjmov._x000a_"/>
    <x v="0"/>
    <s v="B Rekonštrukcia nehnuteľnosti"/>
    <s v="B3 Stavebná rekonštrukcia priestorov"/>
    <s v="01 Investičný zámer"/>
    <x v="1"/>
    <s v="doplniť z preddefinovaného (vysvetlivky a rady)"/>
    <x v="0"/>
    <n v="1"/>
    <n v="155000"/>
    <n v="0"/>
    <n v="0"/>
    <n v="0"/>
    <n v="155000"/>
    <n v="0"/>
    <n v="0"/>
    <n v="0"/>
    <n v="0"/>
    <n v="0"/>
    <n v="0"/>
    <n v="0"/>
    <s v="-"/>
    <n v="0"/>
    <n v="0"/>
    <n v="0"/>
    <n v="0"/>
    <n v="0"/>
    <n v="0"/>
    <n v="0"/>
    <n v="0"/>
    <n v="0"/>
    <n v="0"/>
    <n v="0"/>
    <s v="Z dôvodu degradácie strechy objektu bývalej administratívnej budovy STM, t. č. expozičného celku Energetické odd. Aurela Stodolu (1. NP) – Sieň el. výbojov (2. NP) – Astronómia a Planetárium (2. NP), dochádza k opakovaným zatekaniam do expozície Astronómia, ako i depozitára zbierky Astronómia. Na objekte sa zároveň nachádza schátrané teleso astronomickej pozorovateľne (dlhodobo nepoužívané na pôvodný účel  pravdepodobne z dôvodu svetelného smogu v Košiciach). Zároveň sú zreteľné praskliny opláštenia kupoly Planetária, taktiež technické poruchy zastrešenia kupoly Planetária. Výmena okien, z hľadiska energetickej úspory a bezpečnostného hľadiska v priestoroch múzea s výskytom zbierkových predmetov (expozícia astronómie). Oprava a vybudovanie nového WC určeného pre personál STM i návštevníkov planetária a expozície astronómie."/>
    <n v="0"/>
    <x v="0"/>
    <s v="B3"/>
    <n v="9"/>
    <n v="1"/>
    <n v="1"/>
    <n v="1"/>
    <n v="1"/>
    <n v="1"/>
    <n v="1"/>
    <n v="1"/>
    <n v="0"/>
    <n v="1"/>
    <n v="0"/>
    <n v="0"/>
    <n v="1"/>
    <n v="1"/>
    <n v="1"/>
    <n v="0"/>
  </r>
  <r>
    <s v="STM"/>
    <s v="Slovenské technické múzeum"/>
    <s v="STM202101"/>
    <n v="1"/>
    <s v="Modernizácia budovy a odstránenie havarijného stavu,  Hlavná 88, Košice"/>
    <s v="Rekonštrukcia strechy. Strecha je v havarijnom stave,  nie je vhodná na prevádzku.  Strecha ma narušenú statiku a to pôsobením poveternostných vplyvov (dážď, vietor, mráz, slnko), došlo k zhoršeniu technického stavu nosnej časti strechy. Zvetrávaním došlo ku korózii oplechovania, dochádza k pretekaniu dažďovej vody, drevená konštrukcia je oslabená napadnutou hnilobou. Pri väčších dažďových zrážkach dochádza k pretekaniu cez strešnú konštrukciu do najvyššieho podlažia, čo spôsobuje poškodenie expozícii. Rekonštrukciou strechy zabránime ďalšiemu poškodzovaniu majetku a ochránime expozície. Poškodením strechy došlo k narušeniu štítového múru z južnej strany budovy. "/>
    <s v="Rekonštrukciou havaríjneho stavu strechy zabránime možnému zrúteniu strechy, čo môže mať fatálne následky.       "/>
    <s v="N/A"/>
    <s v="Zákon č. 49/2002 Z.z. o ochrane pamiatkového fondu, §32 ods. 1 a  §27 ods. 1 a §28 ods. 2 a); Zákon č. 278/1993 Z.z. o správe majetku štátu, §3"/>
    <s v="Úspora nákladov na opravy a prevádzku, 2 000 €/rok. V prípade zrútenia strechy odhadovaná škoda 300 000 €. Suma pozostáva s novou strechou, likvidácia škôd, uzatvorená časť múzeuma - ušlý zisk z tržieb zo vstupného._x000a_"/>
    <x v="2"/>
    <s v="0 Odstránenie havarijného stavu"/>
    <s v="0 Odstránenie havarijného stavu"/>
    <s v="01 Investičný zámer"/>
    <x v="1"/>
    <s v="doplniť z preddefinovaného (vysvetlivky a rady)"/>
    <x v="1"/>
    <n v="1"/>
    <n v="280000"/>
    <n v="10000"/>
    <n v="0"/>
    <n v="280000"/>
    <n v="0"/>
    <n v="0"/>
    <n v="0"/>
    <n v="0"/>
    <n v="0"/>
    <n v="0"/>
    <n v="0"/>
    <n v="0"/>
    <s v="-"/>
    <n v="0"/>
    <n v="0"/>
    <n v="0"/>
    <n v="0"/>
    <n v="0"/>
    <n v="0"/>
    <n v="0"/>
    <n v="0"/>
    <n v="0"/>
    <n v="0"/>
    <n v="0"/>
    <s v="Nevyhnutne odstrániť havarijný stav strechy na budove STM Hlavná 88, Košice, kde dochádza k pretekaniu dažďovej vody cez strop až do priestorov 3. poschodia, kde sú expozičné/výstavné priestory. Rozsah a nutnosť riešenia havarijného stavu strechy na budove je mimoriadne alarmujúca a potrebná, aby sa zabránilo rozsiahlym škodám a následným väčším investíciám do rekonštrukcie celej budovy.Zároveň je poškodená štítová južná stena budovy, kde sa zväčšuje trhlina.  Je spracovaný statický posudok, dendrogocký posudok. Projektová dokumetnácia pre stavebné konanie je v procese. "/>
    <n v="0"/>
    <x v="0"/>
    <s v="0"/>
    <n v="8"/>
    <n v="1"/>
    <n v="1"/>
    <n v="1"/>
    <n v="1"/>
    <n v="1"/>
    <n v="1"/>
    <n v="1"/>
    <n v="0"/>
    <n v="1"/>
    <n v="1"/>
    <n v="0"/>
    <n v="0"/>
    <n v="1"/>
    <n v="0"/>
    <n v="0"/>
  </r>
  <r>
    <s v="STM"/>
    <s v="Slovenské technické múzeum"/>
    <s v="STM202103"/>
    <n v="6"/>
    <s v="Rekonštrukcia budovy NKP Gápeľ Solivar Prešov "/>
    <s v="Rekonštrukcia strešného plášťa a vplyvom soli poškodených vonkajších a vnútorných omietok, oprava trhlin v murive. Budova je súčasťou stálej expozície histórie ťažby soli._x000a_"/>
    <s v="Cieľom je minimalizácia budúcich nákladov a škôd. Bezpečné sprístupnenie historického objektu v správe STM verejnosti"/>
    <s v="N/A"/>
    <s v="Zákon č. 49/2002 Z.z. o ochrane pamiatkového fondu, §32 ods. 1 a  §27 ods. 1 a  §28 ods. 2 a); Zákon č. 206/2009 Z.z. o múzeách a o galériách a o ochrane predmetov kultúrnej hodnoty, §8 g); Zákon č. 278 /1993 Z.z. o správe majetku štátu, §3"/>
    <s v="Úspora nákladov na opravy a prevádzku, 4 500 €/rok. Nutné pravy a údržba. Odkladané pre nedostatok finančných prostriekov - opravy stropu, rýn a fasády - odborný odhad._x000a_"/>
    <x v="0"/>
    <s v="B Rekonštrukcia nehnuteľnosti"/>
    <s v="B3 Stavebná rekonštrukcia priestorov"/>
    <s v="01 Investičný zámer"/>
    <x v="1"/>
    <s v="doplniť z preddefinovaného (vysvetlivky a rady)"/>
    <x v="1"/>
    <n v="1"/>
    <n v="60000"/>
    <n v="0"/>
    <n v="0"/>
    <n v="0"/>
    <n v="60000"/>
    <n v="0"/>
    <n v="0"/>
    <n v="0"/>
    <n v="0"/>
    <n v="0"/>
    <n v="0"/>
    <n v="0"/>
    <s v="-"/>
    <n v="0"/>
    <n v="0"/>
    <n v="0"/>
    <n v="0"/>
    <n v="0"/>
    <n v="0"/>
    <n v="0"/>
    <n v="0"/>
    <n v="0"/>
    <n v="0"/>
    <n v="0"/>
    <s v="Poškodený strešný plášť nebráni zatekaniu dážďovej vody do interiéru (výmena strešnej krytiny), vplyvom soli sú poškodené vonkajšie a vnútorné omietky, viditeľné trhliny v murive, potrebný statický posudok. Budova Gápľa NKP Solivar je vplyvom soli schátraná, je potrebná jej obnova. Oprava krovu a omietok interiéru i exteriéru objektu Gápľa, dreveného stropu v strojovni."/>
    <n v="1"/>
    <x v="0"/>
    <s v="B3"/>
    <n v="8"/>
    <n v="1"/>
    <n v="1"/>
    <n v="1"/>
    <n v="1"/>
    <n v="1"/>
    <n v="1"/>
    <n v="1"/>
    <n v="0"/>
    <n v="1"/>
    <n v="0"/>
    <n v="0"/>
    <n v="1"/>
    <n v="1"/>
    <n v="0"/>
    <n v="0"/>
  </r>
  <r>
    <s v="SNM"/>
    <s v="SNM - Múzeum kultúry Maďarov na Slovensku"/>
    <s v="SNMMKM202101"/>
    <n v="2"/>
    <s v="Rekonštrukcia výstavných priestorov a obnova historickej časti expozície na Žižkovej 18 v Bratislave"/>
    <s v="Rekonštrukcia výstavných priestorov hist.expozície (maľovka, nové podlahy, oprava elektroinštalácie) a obnova expozície podľa novej koncepcie"/>
    <s v="Cieľom je rekonštrukcia výstavných priestorov a obnova expozície "/>
    <s v="N/A"/>
    <s v="Zákon č. 49/2002 Z.z. o ochrane pamiatkového fondu; Zákon č. 206/2009 Z.z. o múzeách a o galériách a o ochrane predmetov kultúrnej hodnoty"/>
    <s v="zvýšenie počtu návštevníkov 1900/rok"/>
    <x v="0"/>
    <s v="F Expozície"/>
    <s v="F1 Rekonštrukcia expozičných priestorov"/>
    <s v="01 Investičný zámer"/>
    <x v="1"/>
    <s v="doplniť z preddefinovaného (vysvetlivky a rady)"/>
    <x v="0"/>
    <n v="1"/>
    <n v="30000"/>
    <n v="0"/>
    <n v="0"/>
    <n v="0"/>
    <n v="0"/>
    <n v="30000"/>
    <n v="0"/>
    <n v="0"/>
    <n v="0"/>
    <n v="0"/>
    <n v="0"/>
    <n v="0"/>
    <s v="-"/>
    <n v="115000"/>
    <n v="0"/>
    <n v="45000"/>
    <n v="70000"/>
    <n v="0"/>
    <n v="0"/>
    <n v="0"/>
    <n v="0"/>
    <n v="0"/>
    <n v="0"/>
    <n v="0"/>
    <m/>
    <n v="1"/>
    <x v="0"/>
    <s v="F1"/>
    <n v="9"/>
    <n v="1"/>
    <n v="1"/>
    <n v="1"/>
    <n v="1"/>
    <n v="1"/>
    <n v="1"/>
    <n v="1"/>
    <n v="0"/>
    <n v="1"/>
    <n v="0"/>
    <n v="0"/>
    <n v="1"/>
    <n v="1"/>
    <n v="1"/>
    <n v="0"/>
  </r>
  <r>
    <s v="RTVS"/>
    <s v="Rozhlas a televízia Slovenska"/>
    <s v="RTVS202176"/>
    <m/>
    <s v="Rekonštrukcia VZT - nahrávacie štúdio v rozhlasovom regionálnom štúdiu KE"/>
    <s v="Rekonštrukcia VZT - nahrávacie štúdio v rozhlasovom regionálnom štúdiu KE vrátane stavebných prác"/>
    <s v="Cieľom je energetická efektívnosť"/>
    <s v="N/A"/>
    <s v="Zákon č. 532/2010 Z.z. o Rozhlase a televízii, §3 a §5"/>
    <s v="výroba/úspora"/>
    <x v="0"/>
    <s v="B Rekonštrukcia nehnuteľnosti"/>
    <s v="B3 Stavebná rekonštrukcia priestorov"/>
    <s v="07 V realizácii"/>
    <x v="0"/>
    <s v="doplniť z preddefinovaného (vysvetlivky a rady)"/>
    <x v="1"/>
    <m/>
    <n v="25000"/>
    <n v="0"/>
    <n v="0"/>
    <n v="25000"/>
    <n v="0"/>
    <n v="0"/>
    <n v="0"/>
    <n v="0"/>
    <n v="0"/>
    <n v="0"/>
    <n v="0"/>
    <n v="0"/>
    <s v="-"/>
    <n v="0"/>
    <n v="0"/>
    <n v="0"/>
    <n v="0"/>
    <n v="0"/>
    <n v="0"/>
    <n v="0"/>
    <n v="0"/>
    <n v="0"/>
    <n v="0"/>
    <n v="0"/>
    <m/>
    <n v="1"/>
    <x v="0"/>
    <s v="B3"/>
    <n v="7"/>
    <n v="1"/>
    <n v="1"/>
    <n v="1"/>
    <n v="0"/>
    <n v="0"/>
    <n v="1"/>
    <n v="1"/>
    <n v="0"/>
    <n v="1"/>
    <n v="0"/>
    <n v="0"/>
    <n v="1"/>
    <n v="1"/>
    <n v="1"/>
    <n v="1"/>
  </r>
  <r>
    <s v="ŠVK BB"/>
    <s v="Štátna vedecká knižnica v Banskej Bystrici"/>
    <s v="ŠVKBB202109"/>
    <n v="10"/>
    <s v="Expozície Literárneho a hudobného múzea."/>
    <s v="Rekonštrukcia zastaralých múzejných expozícií na sprístupnenie významných zbierok literárnej a hudobnej kultúry regiónu."/>
    <s v="Prezentácia najvýznamnejších zbierkových predmetov a poznatkov v súlade s aktuálnym poznaním vedy s využitím moderných výstavných technológií zaisťujúcich bezpečnosť a ochranu zbierkových predmetov. Efektívny rozvoj poznávacej a zážitkovej funkcie múzea. "/>
    <s v="N/A"/>
    <s v="Zákon č. 206/2009 Z.z. o múzeách a o galériách a o ochrane predmetov kultúrnej hodnoty, §12 až 16"/>
    <s v="počet návštevníkov expozícií / 7000 ročne "/>
    <x v="0"/>
    <s v="F Expozície"/>
    <s v="F2 Vytvorenie novej expozície/výstavy"/>
    <s v="01 Investičný zámer"/>
    <x v="1"/>
    <s v="doplniť z preddefinovaného (vysvetlivky a rady)"/>
    <x v="0"/>
    <n v="1"/>
    <n v="900000"/>
    <n v="60000"/>
    <n v="0"/>
    <n v="0"/>
    <n v="0"/>
    <n v="900000"/>
    <n v="0"/>
    <n v="0"/>
    <n v="0"/>
    <n v="0"/>
    <n v="0"/>
    <n v="0"/>
    <s v="-"/>
    <n v="0"/>
    <n v="0"/>
    <n v="0"/>
    <n v="0"/>
    <n v="0"/>
    <n v="0"/>
    <n v="0"/>
    <n v="0"/>
    <n v="0"/>
    <n v="0"/>
    <n v="0"/>
    <m/>
    <n v="0"/>
    <x v="0"/>
    <s v="F2"/>
    <n v="8"/>
    <n v="1"/>
    <n v="1"/>
    <n v="0"/>
    <n v="1"/>
    <n v="1"/>
    <n v="1"/>
    <n v="1"/>
    <n v="0"/>
    <n v="1"/>
    <n v="0"/>
    <n v="0"/>
    <n v="1"/>
    <n v="1"/>
    <n v="1"/>
    <n v="0"/>
  </r>
  <r>
    <s v="SNG"/>
    <s v="Slovenská národná galéria"/>
    <s v="SNG202204"/>
    <m/>
    <s v="Rekonštrukcia Zvolenského zámku"/>
    <s v="Rekonštrukcia Zvolenského zámku"/>
    <s v="Rekonštrukcia Zvolenského zámku"/>
    <s v="N/A"/>
    <m/>
    <m/>
    <x v="0"/>
    <s v="B Rekonštrukcia nehnuteľnosti"/>
    <s v="B1 Komplexná rekonštrukcia"/>
    <s v="01 Investičný zámer"/>
    <x v="2"/>
    <s v="doplniť z preddefinovaného (vysvetlivky a rady)"/>
    <x v="1"/>
    <n v="0.15"/>
    <n v="46500000"/>
    <n v="0"/>
    <n v="0"/>
    <n v="0"/>
    <n v="0"/>
    <n v="10500000"/>
    <n v="16000000"/>
    <n v="20000000"/>
    <n v="0"/>
    <n v="0"/>
    <n v="0"/>
    <n v="0"/>
    <s v="-"/>
    <n v="0"/>
    <n v="0"/>
    <n v="0"/>
    <n v="0"/>
    <n v="0"/>
    <n v="0"/>
    <n v="0"/>
    <n v="0"/>
    <n v="0"/>
    <n v="0"/>
    <n v="0"/>
    <m/>
    <n v="0"/>
    <x v="1"/>
    <s v="B1"/>
    <n v="6"/>
    <n v="1"/>
    <n v="1"/>
    <n v="1"/>
    <n v="0"/>
    <n v="1"/>
    <n v="1"/>
    <n v="0"/>
    <n v="1"/>
    <n v="1"/>
    <n v="0"/>
    <n v="0"/>
    <n v="1"/>
    <n v="0"/>
    <n v="0"/>
    <n v="0"/>
  </r>
  <r>
    <s v="ŠDKE"/>
    <s v="Štátne divadlo Košice"/>
    <s v="ŠDKE202111"/>
    <n v="10"/>
    <s v="Objekt historickej budovy divadla - výmena stmievačov pre réžiu svetla /Havarijný stav/"/>
    <s v="Výmena technického zariadenia /stmievač/, ktorého jestvujúci technický stav je na konci životnosti, ohrozuje bezporuchovú prevádzku predstavení, nie je možné zabezpečiť náhradné komponenty. V prípade poruchy hrozí zrušenie predstavení."/>
    <s v="Zabezpečenie bezporuchového chodu predstavení a možnosti rôznych svetelných efektov pri tvorbe nových predstavení."/>
    <s v="N/A"/>
    <s v="Zákon č. 278/1993 Z.z. o správe majetku štátu, §3 ods.; Zákon č. 124/2006 Z.z. o bezpečnosti a ochrane zdravia pri práci, §5 ods. 2  d) a h) a §6 ods. 1  b)a d) a f)"/>
    <s v="Odohranie 100% plánovaného počtu predstavení v historickej budove, 200/rok;             "/>
    <x v="1"/>
    <s v="C Stroje, prístroje a zariadenia"/>
    <s v="C2 Osvetľovacia technika"/>
    <s v="01 Investičný zámer"/>
    <x v="1"/>
    <s v="doplniť z preddefinovaného (vysvetlivky a rady)"/>
    <x v="0"/>
    <n v="1"/>
    <n v="145000"/>
    <n v="0"/>
    <n v="0"/>
    <n v="0"/>
    <n v="145000"/>
    <n v="0"/>
    <n v="0"/>
    <n v="0"/>
    <n v="0"/>
    <n v="0"/>
    <n v="0"/>
    <n v="0"/>
    <s v="-"/>
    <n v="0"/>
    <n v="0"/>
    <n v="0"/>
    <n v="0"/>
    <n v="0"/>
    <n v="0"/>
    <n v="0"/>
    <n v="0"/>
    <n v="0"/>
    <n v="0"/>
    <n v="0"/>
    <m/>
    <n v="0"/>
    <x v="0"/>
    <s v="C2"/>
    <n v="9"/>
    <n v="1"/>
    <n v="1"/>
    <n v="1"/>
    <n v="1"/>
    <n v="1"/>
    <n v="1"/>
    <n v="1"/>
    <n v="0"/>
    <n v="1"/>
    <n v="0"/>
    <n v="1"/>
    <n v="0"/>
    <n v="1"/>
    <n v="1"/>
    <n v="0"/>
  </r>
  <r>
    <s v="SNM"/>
    <s v="SNM - Múzeum židovskej kultúry "/>
    <s v="SNMMŽK202101"/>
    <n v="3"/>
    <s v="Rekonštrukcia SO 4534 Ošetrovne na administratívnu budovu_x000a_- Múzeum holokaustu v Seredi "/>
    <s v="Rekonštruovať v súčasnosti neužívaný objekt bývalej ošetrovne na administratívnu budovu. Zamedzenie škodám na majetku štátu."/>
    <s v="Rekonštrukcia jestvujúceho objejtu na administratívnu budovu"/>
    <m/>
    <s v="Zákon č. 206/2009 Z.z. o múzeách a o galériách a o ochrane predmetov kultúrnej hodnoty"/>
    <s v="Zlepšiť prevádzkové podmienky MHS"/>
    <x v="0"/>
    <s v="B Rekonštrukcia nehnuteľnosti"/>
    <s v="B2 Stavebná reprofilizácia priestorov"/>
    <s v="04 Projektová dokumentácia k dispozícii - pre stavebné povolenie"/>
    <x v="1"/>
    <s v="doplniť z preddefinovaného (vysvetlivky a rady)"/>
    <x v="0"/>
    <n v="1"/>
    <n v="1761439"/>
    <n v="0"/>
    <n v="0"/>
    <n v="0"/>
    <n v="1761439"/>
    <n v="0"/>
    <n v="0"/>
    <n v="0"/>
    <n v="0"/>
    <n v="0"/>
    <n v="0"/>
    <n v="0"/>
    <s v="-"/>
    <n v="0"/>
    <n v="0"/>
    <n v="0"/>
    <n v="0"/>
    <n v="0"/>
    <n v="0"/>
    <n v="0"/>
    <n v="0"/>
    <n v="0"/>
    <n v="0"/>
    <n v="0"/>
    <m/>
    <n v="0"/>
    <x v="1"/>
    <s v="B2"/>
    <n v="8"/>
    <n v="1"/>
    <n v="1"/>
    <n v="1"/>
    <n v="1"/>
    <n v="1"/>
    <n v="0"/>
    <n v="0"/>
    <n v="0"/>
    <n v="1"/>
    <n v="0"/>
    <n v="0"/>
    <n v="1"/>
    <n v="1"/>
    <n v="1"/>
    <n v="0"/>
  </r>
  <r>
    <s v="NOC"/>
    <s v="Národné osvetové centrum"/>
    <s v="NOC202103"/>
    <n v="2"/>
    <s v="Projekt obnovy technického celku v súvislosti so spoľahlivosťou prevádzky výstavných a kultúrnych priestorov NOC"/>
    <s v="Renovácia elektrických vývodov a rozvodov + výmena osvetlenia v celom objekte, Výmena zastaralého nákladného výťahu. Oprava strechy, výmena zastaralej vzduchotechniky a klimatizačných jednotiek "/>
    <s v="Z dôvodu organizovaných kultúrnych podujatí vo výstavných priestoroch, sálach a vo V – klube je potreba zabezpečenia bezpečnej prevádzky, ktorá súvisí s rekonštrukciou el. rozvodov a výmeny osvetlenia v celom objekte, aby sa predišlo opakujúcim sa havarijným stavom. Cieľom renovácie elektrických vývodov a rozvodov je spoľahlivo zabezpečiť prevádzku kultúrnych podujatí bez výpadkov, ktoré sú podmienené zastaralými el. rozvodmi. K realizácií pracovných stretnutí, rokovania, školení a pod. je potreba zrekonštruovať zasadaciu miestnosť s moderným technologickým vybavením."/>
    <s v="N/A"/>
    <s v="Zákon č. 124/2006 Z.z. o bezpečnosti a ochrane zdravia pri práci "/>
    <s v="zníženie nákladov na spotrebu el.energie a zníženie servisných nákladov na opravu zariadení"/>
    <x v="2"/>
    <s v="0 Odstránenie havarijného stavu"/>
    <s v="0 Odstránenie havarijného stavu"/>
    <s v="02 Analýza / podkladová štúdia k investičnému zámeru"/>
    <x v="3"/>
    <s v="doplniť z preddefinovaného (vysvetlivky a rady)"/>
    <x v="0"/>
    <n v="1"/>
    <n v="800000"/>
    <n v="40000"/>
    <n v="0"/>
    <n v="840000"/>
    <n v="0"/>
    <n v="0"/>
    <n v="0"/>
    <n v="0"/>
    <n v="0"/>
    <n v="0"/>
    <n v="0"/>
    <n v="0"/>
    <s v="-"/>
    <n v="0"/>
    <n v="0"/>
    <n v="0"/>
    <n v="0"/>
    <n v="0"/>
    <n v="0"/>
    <n v="0"/>
    <n v="0"/>
    <n v="0"/>
    <n v="0"/>
    <n v="0"/>
    <m/>
    <n v="0"/>
    <x v="0"/>
    <s v="0"/>
    <n v="7"/>
    <n v="0"/>
    <n v="1"/>
    <n v="0"/>
    <n v="1"/>
    <n v="1"/>
    <n v="1"/>
    <n v="1"/>
    <n v="0"/>
    <n v="1"/>
    <n v="1"/>
    <n v="0"/>
    <n v="0"/>
    <n v="1"/>
    <n v="1"/>
    <n v="0"/>
  </r>
  <r>
    <s v="NOC"/>
    <s v="Národné osvetové centrum"/>
    <s v="NOC202106"/>
    <n v="6"/>
    <s v="renovácia sociálnych zariadení"/>
    <s v="Renovácia toaliet a oprava rozvodu vody"/>
    <s v="výmena rozvodov vody a kanalizácie a renovácia toaliet je nutná z dôvodu častých havárií na rozvodoch vody a tým spôsobené škody na majetku. Predmetné rozvody sú z doby výstavby budovy a to zo 60 rokov minulého tisícročia"/>
    <s v="N/A"/>
    <s v="Zákon č. 124/2006 Z.z. o bezpečnosti a ochrane zdravia pri práci "/>
    <s v="zvýšenie návštevnosti a zvýšenie bezpečnostného hladiska (vznikajú nám poistné udalosti z dôvodu prasknutého rozvodu vody)"/>
    <x v="2"/>
    <s v="0 Odstránenie havarijného stavu"/>
    <s v="0 Odstránenie havarijného stavu"/>
    <s v="02 Analýza / podkladová štúdia k investičnému zámeru"/>
    <x v="3"/>
    <s v="doplniť z preddefinovaného (vysvetlivky a rady)"/>
    <x v="0"/>
    <n v="1"/>
    <n v="200000"/>
    <n v="0"/>
    <n v="0"/>
    <n v="200000"/>
    <n v="0"/>
    <n v="0"/>
    <n v="0"/>
    <n v="0"/>
    <n v="0"/>
    <n v="0"/>
    <n v="0"/>
    <n v="0"/>
    <s v="-"/>
    <n v="0"/>
    <n v="0"/>
    <n v="0"/>
    <n v="0"/>
    <n v="0"/>
    <n v="0"/>
    <n v="0"/>
    <n v="0"/>
    <n v="0"/>
    <n v="0"/>
    <n v="0"/>
    <m/>
    <n v="0"/>
    <x v="0"/>
    <s v="0"/>
    <n v="9"/>
    <n v="1"/>
    <n v="1"/>
    <n v="1"/>
    <n v="1"/>
    <n v="1"/>
    <n v="1"/>
    <n v="1"/>
    <n v="0"/>
    <n v="1"/>
    <n v="1"/>
    <n v="0"/>
    <n v="0"/>
    <n v="1"/>
    <n v="1"/>
    <n v="0"/>
  </r>
  <r>
    <s v="SNM"/>
    <s v="SNM - Múzeum Ľudovíta Štúra"/>
    <s v="SNMMĽŠ202101"/>
    <n v="1"/>
    <s v="Komplexná revitalizácia budovy SNM-Múzea Ľudovíta Štúra v Modre"/>
    <s v="Revitalizácia a rekonštrukcia dvorových častí budovy vrátane nadstavby, vznik nových priestorov pre administratívu, depozity a prevádzkovo - technické zázemie celého múzea, vytvorenie jasných funkčných komunikačné trás pre návštevníkov, zamestnancov a obslužný personál, ktoré by sa nemali navzájom krížiť. Múzeum by malo prestavbou získať nové expozície, knižničné a výstavné priestory, prednáškovú miestnosť, kancelárie a sociálne zariadenia vyhovujúce hygienickým požiadavkám, depozitáre spĺňajúce zákonné požiadavky, prístup pre imobilných návštevníkov, recepciu pre návštevníkov, užívateľné priestory v nádvorí."/>
    <s v="Cieľom komplexnej revitalizácie je záchrana havarijného stavu budovy, zásadné skvalitnenie a zlepšenie prevádzkových podmienok múzea, zabezpečenie atraktívneho výstavného a prezentačného priestoru."/>
    <m/>
    <s v="Štatút SNM "/>
    <s v="Rozšírenie úžitkovej plochy na 1350 m2 / budova, Rozšírenie plochy výstavných a multimediálnych priestorov na 400 m2 / budova, Nové študijné a bádateľské centrum 200 m2 / budova, Nová plocha zelene 200 m2 / pozemok"/>
    <x v="0"/>
    <s v="B Rekonštrukcia nehnuteľnosti"/>
    <s v="B1 Komplexná rekonštrukcia"/>
    <s v="05 Projektová dokumentácia k dispozícii - pre realizáciu stavby"/>
    <x v="1"/>
    <s v="doplniť z preddefinovaného (vysvetlivky a rady)"/>
    <x v="0"/>
    <n v="1"/>
    <n v="2020000"/>
    <n v="20000"/>
    <n v="0"/>
    <n v="20000"/>
    <n v="1000000"/>
    <n v="1000000"/>
    <n v="0"/>
    <n v="0"/>
    <n v="0"/>
    <n v="0"/>
    <n v="0"/>
    <n v="0"/>
    <s v="Čiastočné uzavretie múzea,_x000a_a prenájom priestorov z dôvodu vysťahovanie časti priestorov"/>
    <n v="36000"/>
    <n v="0"/>
    <n v="0"/>
    <n v="20000"/>
    <n v="16000"/>
    <n v="0"/>
    <n v="0"/>
    <n v="0"/>
    <n v="0"/>
    <n v="0"/>
    <n v="0"/>
    <m/>
    <n v="0"/>
    <x v="1"/>
    <s v="B1"/>
    <n v="8"/>
    <n v="1"/>
    <n v="1"/>
    <n v="1"/>
    <n v="1"/>
    <n v="1"/>
    <n v="0"/>
    <n v="0"/>
    <n v="0"/>
    <n v="1"/>
    <n v="0"/>
    <n v="0"/>
    <n v="1"/>
    <n v="1"/>
    <n v="1"/>
    <n v="0"/>
  </r>
  <r>
    <s v="DÚ"/>
    <s v="Divadelný ústav"/>
    <s v="DÚ202105"/>
    <n v="4"/>
    <s v="Vytvorenie platobnej brány pre portál Virtuálna databáza slovenského divadla - etheatre.sk"/>
    <s v="V roku 2021 bola spustená Virtuálna databáza slovenského divadla, ktorá na rozdiel od predchádzajúcej platformy, doplnila zobrazenie digitalizovaných dokumentov a múzejných zbierok od sezóny 1920/1921 do sezóny 1956/1957 (fotografie, recenzie, bulletíny, múzejné diela). Všetky zobrazené diela sú opatrené licenčnými právami a chránené pred zneužitím. Uvedená platforma je do danej sezóny poskytovaná užívateľom bezodplatne. Od sezóny 1956/1957 vzhľadom na nárast dát a digitalizátov a nárast financií na ich zabezpečenie, sa plánuje vytvoriť platobná brána, vďaka ktorej sa inštitúcii aspoň čiastočne vrátia vynaložené investície.  "/>
    <s v="efektívne hospodárenie inštitúcie"/>
    <s v="N/A"/>
    <s v="Zákon č. 275/2006 Z.z. o informačných systémoch verejnej správy"/>
    <s v="Nárast vlastných finančných prostriedkov 1 200 €/mesiac. Išlo by o spoplatnenie služieb  v rámci databázy IS Theatre.sk, čím by organizácii pri predpokladanej návštevnosti 300 osôb mesačne vzrátli uvedené výnosy.Vstupný poplatok predpokladáme že bude 4 €."/>
    <x v="0"/>
    <s v="D IT infraštruktúra"/>
    <s v="D3 Obstaranie novej IT funkcionality"/>
    <s v="01 Investičný zámer"/>
    <x v="1"/>
    <s v="doplniť z preddefinovaného (vysvetlivky a rady)"/>
    <x v="0"/>
    <n v="1"/>
    <n v="10000"/>
    <n v="0"/>
    <n v="0"/>
    <n v="0"/>
    <n v="10000"/>
    <n v="0"/>
    <n v="0"/>
    <n v="0"/>
    <n v="0"/>
    <n v="0"/>
    <n v="0"/>
    <n v="0"/>
    <s v="náklady na pripojenia cez Štátnu pokladnicu, servis a opravy"/>
    <n v="5000"/>
    <n v="0"/>
    <n v="1000"/>
    <n v="1000"/>
    <n v="1000"/>
    <n v="1000"/>
    <n v="1000"/>
    <n v="0"/>
    <n v="0"/>
    <n v="0"/>
    <n v="0"/>
    <m/>
    <n v="1"/>
    <x v="0"/>
    <s v="D3"/>
    <n v="9"/>
    <n v="1"/>
    <n v="1"/>
    <n v="1"/>
    <n v="1"/>
    <n v="1"/>
    <n v="1"/>
    <n v="1"/>
    <n v="0"/>
    <n v="1"/>
    <n v="0"/>
    <n v="0"/>
    <n v="1"/>
    <n v="1"/>
    <n v="1"/>
    <n v="0"/>
  </r>
  <r>
    <s v="MK SR"/>
    <s v="Sekcia projektového riadenia a informatiky MK SR"/>
    <s v="MKSROPRI202103"/>
    <m/>
    <s v="Kultúrne poukazy on-line"/>
    <s v="Revitalizácia systému kultúrnych poukazov, možnosť ich plnej elektronizácie"/>
    <s v="Implementácia elektronickej verzie kultúrnych poukazov"/>
    <s v="N/A"/>
    <s v="Implementačný plán 2021 – 2025 Revízia výdavkov na kultúru"/>
    <s v="nový dotačný program / uplatniteľnosť KP resp. percentuálny počet využitia kultúrnych poukazov žiakmi a učiteľmi v kultúrnych organizáciách"/>
    <x v="0"/>
    <s v="D IT infraštruktúra"/>
    <s v="D2 Zhodnotenie existujúceho špeciálneho HW/SW"/>
    <s v="02 Analýza / podkladová štúdia k investičnému zámeru"/>
    <x v="1"/>
    <s v="doplniť z preddefinovaného (vysvetlivky a rady)"/>
    <x v="0"/>
    <n v="1"/>
    <n v="500000"/>
    <n v="0"/>
    <n v="0"/>
    <n v="350000"/>
    <n v="150000"/>
    <n v="0"/>
    <n v="0"/>
    <n v="0"/>
    <n v="0"/>
    <n v="0"/>
    <n v="0"/>
    <n v="0"/>
    <s v="-"/>
    <n v="0"/>
    <n v="0"/>
    <n v="0"/>
    <n v="0"/>
    <n v="0"/>
    <n v="0"/>
    <n v="0"/>
    <n v="0"/>
    <n v="0"/>
    <n v="0"/>
    <n v="0"/>
    <m/>
    <n v="0"/>
    <x v="0"/>
    <s v="D2"/>
    <n v="8"/>
    <n v="1"/>
    <n v="1"/>
    <n v="1"/>
    <n v="0"/>
    <n v="1"/>
    <n v="1"/>
    <n v="1"/>
    <n v="0"/>
    <n v="1"/>
    <n v="0"/>
    <n v="0"/>
    <n v="1"/>
    <n v="1"/>
    <n v="1"/>
    <n v="0"/>
  </r>
  <r>
    <s v="ŠVK KE"/>
    <s v="Štátna vedecká knižnica v Košiciach"/>
    <s v="ŠVKE202108"/>
    <n v="10"/>
    <s v="Rekonštrukcia reštaurátorskej a konzervátorskej dielne, Pri Miklušovej väznici 1"/>
    <s v="ŠVKK eviduje a spravuje vyše 80 tis. historických dokumentov vydaných do roku 1918. V roku 1996 bola zraidená reštaurátorská a konzervátorská dielňa, kde prebieha komplexné reštaurovanie knižnej historickej väzby, dezinfekcia dokumentov napadnutých mikroorganizmami a plesňami, ich mechanické čistenie a konzervovanie. Dielňa je umiestnená v samostatnom dvorovom objekte ul. Pri Miklušovej väznici v mestskej pamiatkovej zóne. Správa TSKP 018 Pro Monumenta (09/2020)  konštatuje nutnosť sanácie celého objektu vrátane základov, krovu, strechy a výmeny okien a dverí.                                                                                              Zámerom je sanácia havarijného stavu a rekonštrukcia objektu podľa PD pre stavebné povolenie s výkazom výmer a rozpočtom, ktorá bola spracovaná v 10/2021. "/>
    <s v="Cieľom je sanácia stavebno-technického stavu budovy a zníženie jej energetickej náročnosti. "/>
    <s v="N/A"/>
    <s v="Zákon č. 126/ 2015 Z. z. o knižniciach, § 7 ods.2 písm. j), k) k), §15 písm. c); § 23. ods.2, písm.g); Zriaďovacia listina ŠVK v Košiciach v znení Dodatku č. MK-3911/2019-110/11317, Čl. I ods. 3 písm. i).  Zákon č. 49/2002 Z.z. o ochrane pamiatkového fondu, §27 ods. 1 a §28 ods.4 b); Reformy pre udržateľný rozvoj kultúry a kreatívneho priemyslu (MK SR, marec 2021): Reforma štruktúry a kvality knižničnej siete, Investícia 2: Zvýšenie kvality služieb knižničnej sete, 1. Rekonštrukcia nosnej knižničnej siete             "/>
    <s v="1. Zníženie nákladov na čiastkové stavebné opravy cca 2000 €/ročne                                    2. Zníženie energetickej náročnosti budovy (zateplením pôjdu, opravou strechy a výmenou okine a dverí) o cca 15%, t.j. 457,20 € ročne"/>
    <x v="0"/>
    <s v="B Rekonštrukcia nehnuteľnosti"/>
    <s v="B1 Komplexná rekonštrukcia"/>
    <s v="04 Projektová dokumentácia k dispozícii - pre stavebné povolenie"/>
    <x v="1"/>
    <s v="doplniť z preddefinovaného (vysvetlivky a rady)"/>
    <x v="0"/>
    <n v="1"/>
    <n v="173850"/>
    <n v="6850"/>
    <n v="6850"/>
    <n v="0"/>
    <n v="0"/>
    <n v="0"/>
    <n v="0"/>
    <n v="167000"/>
    <n v="0"/>
    <n v="0"/>
    <n v="0"/>
    <n v="0"/>
    <s v="-"/>
    <n v="0"/>
    <n v="0"/>
    <n v="0"/>
    <n v="0"/>
    <n v="0"/>
    <n v="0"/>
    <n v="0"/>
    <n v="0"/>
    <n v="0"/>
    <n v="0"/>
    <n v="0"/>
    <s v="Ceny uvedené podľa PD pre stavebné povolenie s rozpočtom, výkaz výmer 10/2021. "/>
    <n v="0"/>
    <x v="0"/>
    <s v="B1"/>
    <n v="9"/>
    <n v="1"/>
    <n v="1"/>
    <n v="1"/>
    <n v="1"/>
    <n v="1"/>
    <n v="1"/>
    <n v="1"/>
    <n v="0"/>
    <n v="1"/>
    <n v="0"/>
    <n v="0"/>
    <n v="1"/>
    <n v="1"/>
    <n v="1"/>
    <n v="0"/>
  </r>
  <r>
    <s v="SNM"/>
    <s v="SNM - Hudobné múzeum"/>
    <s v="SNMHUM202107"/>
    <n v="5"/>
    <s v="Pamätník L.v.Beethovena"/>
    <s v="Rokokový pavilón - pôvodný domček záhradníka, _x000a_slúži ako Pamätník L.van Beethovena (NKP č. 803/3). Na budove pamätníka sú poškodené strešné žľaby a _x000a_zvody dažďovej vody. Poškodené kamenné prvky _x000a_fasády je potrebné obnoviť – reštaurovať. Potrebná _x000a_tiež obnnova okien. V interiéri objektu je potrebná _x000a_oprava elektroinštalácie.Zároveň je nevyhnutné prikročiť k modernizácii expozície (je fyzicky a morálne zastaraná; 2004, resp. 2010)"/>
    <s v="Oprava Pamätníka L. van Beethovena a modernizácia expozície."/>
    <s v="N/A"/>
    <s v="Zákon č. 278/1993 Z.z. o správe majetku štátu; Zákon č. 206/2009 Z.z. o múzeách a o galériách a o ochrane predmetov kultúrnej hodnoty"/>
    <s v="Zvýšený počet návštevníkov o 2000/rok"/>
    <x v="0"/>
    <s v="F Expozície"/>
    <s v="F1 Rekonštrukcia expozičných priestorov"/>
    <s v="01 Investičný zámer"/>
    <x v="1"/>
    <s v="doplniť z preddefinovaného (vysvetlivky a rady)"/>
    <x v="0"/>
    <m/>
    <n v="210000"/>
    <n v="0"/>
    <n v="0"/>
    <n v="210000"/>
    <n v="0"/>
    <n v="0"/>
    <n v="0"/>
    <n v="0"/>
    <n v="0"/>
    <n v="0"/>
    <n v="0"/>
    <n v="0"/>
    <s v="-"/>
    <n v="0"/>
    <n v="0"/>
    <n v="0"/>
    <n v="0"/>
    <n v="0"/>
    <n v="0"/>
    <n v="0"/>
    <n v="0"/>
    <n v="0"/>
    <n v="0"/>
    <n v="0"/>
    <s v="pozn. _x000a_oprava a údržba Pamätníka L.V.Beethovena _x000a_v r. 2022    110 000 €_x000a__x000a_expozícia  100 000 € "/>
    <n v="0"/>
    <x v="0"/>
    <s v="F1"/>
    <n v="8"/>
    <n v="1"/>
    <n v="1"/>
    <n v="1"/>
    <n v="1"/>
    <n v="0"/>
    <n v="1"/>
    <n v="1"/>
    <n v="0"/>
    <n v="1"/>
    <n v="0"/>
    <n v="0"/>
    <n v="1"/>
    <n v="1"/>
    <n v="1"/>
    <n v="0"/>
  </r>
  <r>
    <s v="ŠVK PO"/>
    <s v="Štátna vedecká knižnica v Prešove"/>
    <s v="ŠVKPO202105"/>
    <s v="R"/>
    <s v="Rozšírenie samoobslužného návratového automatu"/>
    <s v="Rozšírenie triediaceho zariadenia na zber vrátených kníh o 2 zberné koše"/>
    <s v="Zvýšenie kapacity vrátených dokumentov a efektívnejšia separácia dokumentov podľa jednotlivých signatúr"/>
    <s v="N/A"/>
    <s v="Stratégia rozvoja slovenského knihovníctva na roky 2015 – 2020, /strategická oblasť 3/ cieľ 3.4.1.; Zákon č. 126/ 2015 Z. z. o knižniciach, §4 ods. 1 c) a 1 d) a  §15 a); Zákon č. 49/2002 Z.z. o ochrane pamiatkového fondu, §27 ods. 1 a §28 ods. 2 a) a b)"/>
    <s v="úspora osobných  výdavkov 6,00 €/hod, 50 hod/rok"/>
    <x v="0"/>
    <s v="C Stroje, prístroje a zariadenia"/>
    <s v="C9 Elektrické spotrebiče"/>
    <s v="01 Investičný zámer"/>
    <x v="1"/>
    <s v="doplniť z preddefinovaného (vysvetlivky a rady)"/>
    <x v="1"/>
    <n v="1"/>
    <n v="30060"/>
    <n v="0"/>
    <n v="0"/>
    <n v="30060"/>
    <n v="0"/>
    <n v="0"/>
    <n v="0"/>
    <n v="0"/>
    <n v="0"/>
    <n v="0"/>
    <n v="0"/>
    <n v="0"/>
    <s v="-"/>
    <n v="0"/>
    <n v="0"/>
    <n v="0"/>
    <n v="0"/>
    <n v="0"/>
    <n v="0"/>
    <n v="0"/>
    <n v="0"/>
    <n v="0"/>
    <n v="0"/>
    <n v="0"/>
    <m/>
    <n v="1"/>
    <x v="0"/>
    <s v="C9"/>
    <n v="8"/>
    <n v="1"/>
    <n v="1"/>
    <n v="1"/>
    <n v="1"/>
    <n v="1"/>
    <n v="1"/>
    <n v="1"/>
    <n v="0"/>
    <n v="1"/>
    <n v="0"/>
    <n v="0"/>
    <n v="1"/>
    <n v="1"/>
    <n v="0"/>
    <n v="0"/>
  </r>
  <r>
    <s v="ŠVK PO"/>
    <s v="Štátna vedecká knižnica v Prešove"/>
    <s v="ŠVKPO202104"/>
    <n v="4"/>
    <s v="RemoteLocker - rozšírenie"/>
    <s v="Rozšírením zariadenia o 2 úložné jednotky sa posilní forma samoobslužného vyzdvihnutia objednaných dokumentov a zlepší sa propagácia nových titulov s možnosťou ich priamej výpožičky "/>
    <s v="Rozšírenie poskytovania výpožičných služieb o nonstop výpožičky a o priamu ponuku najaktuálnejších dokumentov v samoobslužnom režime 24/7/365"/>
    <s v="N/A"/>
    <s v="Stratégia rozvoja slovenského knihovníctva na roky 2015 – 2020, /strategická oblasť 3/ cieľ 3.4.1.; Zákon č. 126/ 2015 Z. z. o knižniciach, §4 ods. 1 c) a 1 d) a  §15 a); Zákon č. 49/2002 Z.z. o ochrane pamiatkového fondu, §27 ods. 1 a §28 ods. 2 a) a b)"/>
    <s v="zvýšenie počtu výpožičiek o 10/deň"/>
    <x v="0"/>
    <s v="C Stroje, prístroje a zariadenia"/>
    <s v="C7 Zabezpečovacia technika"/>
    <s v="01 Investičný zámer"/>
    <x v="1"/>
    <s v="doplniť z preddefinovaného (vysvetlivky a rady)"/>
    <x v="0"/>
    <n v="1"/>
    <n v="21756"/>
    <n v="0"/>
    <n v="0"/>
    <n v="21756"/>
    <n v="0"/>
    <n v="0"/>
    <n v="0"/>
    <n v="0"/>
    <n v="0"/>
    <n v="0"/>
    <n v="0"/>
    <n v="0"/>
    <s v="-"/>
    <n v="0"/>
    <n v="0"/>
    <n v="0"/>
    <n v="0"/>
    <n v="0"/>
    <n v="0"/>
    <n v="0"/>
    <n v="0"/>
    <n v="0"/>
    <n v="0"/>
    <n v="0"/>
    <m/>
    <n v="1"/>
    <x v="0"/>
    <s v="C7"/>
    <n v="9"/>
    <n v="1"/>
    <n v="1"/>
    <n v="1"/>
    <n v="1"/>
    <n v="1"/>
    <n v="1"/>
    <n v="1"/>
    <n v="0"/>
    <n v="1"/>
    <n v="0"/>
    <n v="0"/>
    <n v="1"/>
    <n v="1"/>
    <n v="1"/>
    <n v="0"/>
  </r>
  <r>
    <s v="STM"/>
    <s v="Slovenské technické múzeum"/>
    <s v="STM202105"/>
    <n v="11"/>
    <s v="Nákup zbierkových predmetov a knižničných fondov "/>
    <s v="Rozvoj zbierkového fondu kúpou nových prírastkov, dokumentujúcich vývoj vedy, výroby a techniky na Slovensku, rozvoj knižničného fondu špecializovanej knižnice.  "/>
    <s v="Cieľom je rozšírenie zbierkového a knižného fondu a jeho sprístupňovanie verejnosti."/>
    <s v="N/A"/>
    <s v="Zákon č. 206/2009 Z.z. o múzeách a o galériách a o ochrane predmetov kultúrnej hodnoty, §8  a)"/>
    <s v="Zvýšenie počtu krátkodobých a putovných výstav 5/rok; zvýšenie počtu externých bádateľov 20/rok,nové expozície =  zvýšenie tržieb 5 000 €/rok. Nákup ZP=nové expozície=zvýšenie vlastných tržieb._x000a__x000a_"/>
    <x v="1"/>
    <s v="E Umelecké akvizície a licencie"/>
    <s v="E3 Akvizícia zbierkových predmetov"/>
    <s v="07 V realizácii"/>
    <x v="1"/>
    <s v="doplniť z preddefinovaného (vysvetlivky a rady)"/>
    <x v="1"/>
    <n v="1"/>
    <n v="375430"/>
    <n v="0"/>
    <n v="25430"/>
    <n v="0"/>
    <n v="70000"/>
    <n v="70000"/>
    <n v="70000"/>
    <n v="70000"/>
    <n v="0"/>
    <n v="0"/>
    <n v="0"/>
    <n v="0"/>
    <s v="-"/>
    <n v="10000"/>
    <n v="10000"/>
    <n v="0"/>
    <n v="0"/>
    <n v="0"/>
    <n v="0"/>
    <n v="0"/>
    <n v="0"/>
    <n v="0"/>
    <n v="0"/>
    <n v="0"/>
    <s v="je nutná oprava oplotenia Kaštieľa Budimír, ktoré je značne schátrané, potreba odbornej obnovy zanedbaného kaštieľskeho parku.                                                                     Oprava schátraného, poškodeného oplotenia národnej kultúrnej"/>
    <n v="0"/>
    <x v="0"/>
    <s v="E3"/>
    <n v="8"/>
    <n v="0"/>
    <n v="1"/>
    <n v="1"/>
    <n v="1"/>
    <n v="1"/>
    <n v="1"/>
    <n v="1"/>
    <n v="0"/>
    <n v="1"/>
    <n v="0"/>
    <n v="1"/>
    <n v="0"/>
    <n v="1"/>
    <n v="1"/>
    <n v="1"/>
  </r>
  <r>
    <s v="ŠO "/>
    <s v="Štátna opera "/>
    <s v="ŠO202116"/>
    <s v="R"/>
    <s v="Mikrofóny"/>
    <s v="Sada 8  ks špeciálnych mikrofónov na nahrávanie a dozvučenie predstavení."/>
    <s v="Cieľom projektu je zvýšenie umeleckej kvality insenácií."/>
    <s v="N/A"/>
    <s v="Zriaďovacia listina ŠO, Čl. I, bod 2 k"/>
    <s v="počet podujatí, 120/rok"/>
    <x v="1"/>
    <s v="C Stroje, prístroje a zariadenia"/>
    <s v="C3 Zvuková technika"/>
    <s v="08 Realizované"/>
    <x v="1"/>
    <s v="doplniť z preddefinovaného (vysvetlivky a rady)"/>
    <x v="1"/>
    <n v="1"/>
    <n v="9590.4"/>
    <n v="0"/>
    <n v="9590.4"/>
    <n v="0"/>
    <n v="0"/>
    <n v="0"/>
    <n v="0"/>
    <n v="0"/>
    <n v="0"/>
    <n v="0"/>
    <n v="0"/>
    <n v="0"/>
    <s v="-"/>
    <n v="0"/>
    <n v="0"/>
    <n v="0"/>
    <n v="0"/>
    <n v="0"/>
    <n v="0"/>
    <n v="0"/>
    <n v="0"/>
    <n v="0"/>
    <n v="0"/>
    <n v="0"/>
    <m/>
    <n v="1"/>
    <x v="0"/>
    <s v="C3"/>
    <n v="9"/>
    <n v="1"/>
    <n v="1"/>
    <n v="1"/>
    <n v="1"/>
    <n v="1"/>
    <n v="1"/>
    <n v="1"/>
    <n v="0"/>
    <n v="1"/>
    <n v="0"/>
    <n v="1"/>
    <n v="0"/>
    <n v="1"/>
    <n v="1"/>
    <n v="1"/>
  </r>
  <r>
    <s v="ŠO "/>
    <s v="Štátna opera "/>
    <s v="ŠO202207"/>
    <n v="7"/>
    <s v="Mikrofóny"/>
    <s v="Sada 8  ks špeciálnych mikrofónov na nahrávanie a dozvučenie predstavení."/>
    <s v="Cieľom projektu je zvýšenie umeleckej kvality insenácií."/>
    <s v="N/A"/>
    <s v="Zriaďovacia listina ŠO, Čl. I, bod 2 k"/>
    <s v="počet podujatí, 120/rok"/>
    <x v="1"/>
    <s v="C Stroje, prístroje a zariadenia"/>
    <s v="C3 Zvuková technika"/>
    <s v="07 V realizácii"/>
    <x v="1"/>
    <s v="doplniť z preddefinovaného (vysvetlivky a rady)"/>
    <x v="1"/>
    <n v="1"/>
    <n v="27000"/>
    <n v="0"/>
    <n v="0"/>
    <n v="27000"/>
    <n v="0"/>
    <n v="0"/>
    <n v="0"/>
    <n v="0"/>
    <n v="0"/>
    <n v="0"/>
    <n v="0"/>
    <n v="0"/>
    <s v="-"/>
    <n v="0"/>
    <n v="0"/>
    <n v="0"/>
    <n v="0"/>
    <n v="0"/>
    <n v="0"/>
    <n v="0"/>
    <n v="0"/>
    <n v="0"/>
    <n v="0"/>
    <n v="0"/>
    <m/>
    <n v="1"/>
    <x v="0"/>
    <s v="C3"/>
    <n v="9"/>
    <n v="1"/>
    <n v="1"/>
    <n v="1"/>
    <n v="1"/>
    <n v="1"/>
    <n v="1"/>
    <n v="1"/>
    <n v="0"/>
    <n v="1"/>
    <n v="0"/>
    <n v="1"/>
    <n v="0"/>
    <n v="1"/>
    <n v="1"/>
    <n v="1"/>
  </r>
  <r>
    <s v="STM"/>
    <s v="Slovenské technické múzeum"/>
    <s v="STM202114"/>
    <n v="8"/>
    <s v="Modernizácia budovy,  Hlavná 88, Košice"/>
    <s v="Sanácia fasadného opláštenia budovy. Úprava vstupného priestoru na európské štandardy moderného múzejníctva.Vybudovanie sociálnych zariadení pre zákazníkov."/>
    <s v="Cieľom je  zabránenie ďalšej degradácii budovy. Sanáciou fasády zabezpečíme ochranu NKP. Fasáda častým zatekaním degraduje. Postupne sa z fasady uvoľnujú kusky, ktoré môžu ohroziť pešich chodcov. Opravou zabránime zraneniu návštevníkov mesta  Zatraktívnením vstupného prostredia zvýšiť počet návštevníkov, ktorí sú zdrojom vlastných príjmov pre inštitúciu."/>
    <s v="N/A"/>
    <s v="Zákon č. 49/2002 Z.z. o ochrane pamiatkového fondu, §32 ods. 1 a  §27 ods. 1 a §28 ods. 2 a); Zákon č. 278/1993 Z.z. o správe majetku štátu, §3"/>
    <s v="Zvýšenie počtu programovaných podujatí,15/rok; úspora nákladov na opravy a prevádzku, 2 000 €/rok, zvýšenie tržieb 8 000 €/rok. Spolu 10 000€/rok. _x000a_"/>
    <x v="2"/>
    <s v="0 Odstránenie havarijného stavu"/>
    <s v="0 Odstránenie havarijného stavu"/>
    <s v="01 Investičný zámer"/>
    <x v="1"/>
    <s v="doplniť z preddefinovaného (vysvetlivky a rady)"/>
    <x v="0"/>
    <n v="1"/>
    <n v="130000"/>
    <n v="40000"/>
    <n v="0"/>
    <n v="0"/>
    <n v="130000"/>
    <n v="0"/>
    <n v="0"/>
    <n v="0"/>
    <n v="0"/>
    <n v="0"/>
    <n v="0"/>
    <n v="0"/>
    <s v="-"/>
    <n v="0"/>
    <n v="0"/>
    <n v="0"/>
    <n v="0"/>
    <n v="0"/>
    <n v="0"/>
    <n v="0"/>
    <n v="0"/>
    <n v="0"/>
    <n v="0"/>
    <n v="0"/>
    <s v="Nevyhnutne odstrániť havarijný stav fasady na budove  STM Hlavná 88, Košice. Vstupný priestor sídelnej budovy STM na Hlavnej ul. 88 v Košiciach, s drobnými úpravami v roku 2012, slúži návštevníkom a zamestnancom STM prakticky v nezmenenej forme od polovice minulého storočia. Logicky už dávno nespĺňa súčasné európske trendy moderného múzejníctva, ale najmä  očakávania návštevníkov STM či už z estetického, funkčného, informačného alebo servisno-prevádzkového hľadiska. Priestor nie je bezbariérový, tým pádom nie je priateľský k zdravotne znevýhodneným návštevníkom, zastaraná, resp. úplne absentujúca infraštruktúra bráni v aplikácii moderných multimediálnych technológií. Modernizácia vstupných priestorov sídelnej budovy STM v Košiciach tak, aby boli zohľadnené aktuálne trendy v európskom múzejníctve, zároveň tak, aby vstup do múzea bol maximálne priateľský vzhľadom k potrebám návštevníkov STM. V budove Hlavná 88, Košice sú zásadne opotrebované sociálne zariadenia, je potrebná ich rekonštrukcia, v 1. NP je predpokladané vybudovanie nového WC pre návštevníkov."/>
    <n v="0"/>
    <x v="0"/>
    <s v="0"/>
    <n v="8"/>
    <n v="1"/>
    <n v="1"/>
    <n v="0"/>
    <n v="1"/>
    <n v="1"/>
    <n v="1"/>
    <n v="1"/>
    <n v="0"/>
    <n v="1"/>
    <n v="1"/>
    <n v="0"/>
    <n v="0"/>
    <n v="1"/>
    <n v="1"/>
    <n v="0"/>
  </r>
  <r>
    <s v="HC"/>
    <s v="Hudobné centrum"/>
    <s v="HC202103"/>
    <n v="3"/>
    <s v="výmena servera"/>
    <s v="Server HC slúži pre odborné  infprmačné systémy:               A/ SNORKA (informačný systém s modulmi komplexnej dokumentácie hudobných osobností, súborov a telies, festivalov a koncertov poriadaných HC, Kalendáriom hudobných podujatí na Slovensku, Publikácií HC spojených s e-schopom, časopisom Hudobný život.) B/ IS ORGANY a organári na Slovensku (IS komplexnej dokumentácie histórie a súčasnosti fenoménu píšťalových organov na Slovensku ) C/ Knižničné katalógy a mediatéka HC (IS pre potreby knižnice a študovne HC s db kníh, notového materiálu, zvukových záznamov, forografií a ďaľších hudobných dokumentov dostupných v HC)                          D/ redakčný systém Nette E/ Intranetový systém HC, F/Autor -ekonomický systém pre tvorbu honorárov G/ Archív ekon. systému pre výpočet a registrovanie honorárov"/>
    <s v="výmena komponentu IS z dôvodu technologických požiadaviek"/>
    <s v="N/A"/>
    <s v="Zriaďovateľská listina  HC, Čl.I a Čl.III"/>
    <s v="vyššie parametre technologického zabezpečenia"/>
    <x v="1"/>
    <s v="D IT infraštruktúra"/>
    <s v="D1 Nákup štandardnej IT techniky"/>
    <s v="01 Investičný zámer"/>
    <x v="1"/>
    <s v="doplniť z preddefinovaného (vysvetlivky a rady)"/>
    <x v="0"/>
    <n v="1"/>
    <n v="7000"/>
    <n v="0"/>
    <n v="0"/>
    <n v="0"/>
    <n v="0"/>
    <n v="0"/>
    <n v="0"/>
    <n v="7000"/>
    <n v="0"/>
    <n v="0"/>
    <n v="0"/>
    <n v="0"/>
    <s v="-"/>
    <n v="0"/>
    <n v="0"/>
    <n v="0"/>
    <n v="0"/>
    <n v="0"/>
    <n v="0"/>
    <n v="0"/>
    <n v="0"/>
    <n v="0"/>
    <n v="0"/>
    <n v="0"/>
    <m/>
    <n v="1"/>
    <x v="0"/>
    <s v="D1"/>
    <n v="9"/>
    <n v="1"/>
    <n v="1"/>
    <n v="1"/>
    <n v="1"/>
    <n v="1"/>
    <n v="1"/>
    <n v="1"/>
    <n v="0"/>
    <n v="1"/>
    <n v="0"/>
    <n v="1"/>
    <n v="0"/>
    <n v="1"/>
    <n v="1"/>
    <n v="0"/>
  </r>
  <r>
    <s v="KHB"/>
    <s v="Kunsthalle Bratislava"/>
    <s v="KHB202104"/>
    <n v="4"/>
    <s v="Set na dokumentáciu a zaznamenávanie sprievodných podujatí a vzdelávacích programov"/>
    <s v="Set na dokumentáciu a zaznamenávanie sprievodných podujatí a vzdelávacích programov. Na dokumentovanie a archiváciu aktivít KHB je nevyhnutná plnohodnotná dokumentačná technológia. Skvalitnenie archivovania aktivít a prezentácii dokumentačného charakteru."/>
    <s v="Poskytovanie kultúrnych služieb - výchovno-vzdelávacích aktivít pre školy, deti a rdiny, vzdelávacích a odborných programov."/>
    <s v="N/A"/>
    <s v="Zriaďovacia listina Kunsthalle Bratislava, Čl. I odsek 3 písm. i)"/>
    <s v="Realizácia výchovno-vzdelávacích aktivít pre školy, deti a rodiny, vzdelávacích a odborných programov, 40/rok"/>
    <x v="1"/>
    <s v="D IT infraštruktúra"/>
    <s v="D1 Nákup štandardnej IT techniky"/>
    <s v="01 Investičný zámer"/>
    <x v="1"/>
    <s v="doplniť z preddefinovaného (vysvetlivky a rady)"/>
    <x v="0"/>
    <n v="1"/>
    <n v="3900"/>
    <n v="0"/>
    <n v="0"/>
    <n v="3900"/>
    <n v="0"/>
    <n v="0"/>
    <n v="0"/>
    <n v="0"/>
    <n v="0"/>
    <n v="0"/>
    <n v="0"/>
    <n v="0"/>
    <s v="-"/>
    <n v="0"/>
    <n v="0"/>
    <n v="0"/>
    <n v="0"/>
    <n v="0"/>
    <n v="0"/>
    <n v="0"/>
    <n v="0"/>
    <n v="0"/>
    <n v="0"/>
    <n v="0"/>
    <s v="KHB okrem štandardných výstavných, vzdelávacích či publikačných aktivít musí zákonite robiť aj archívnu činnosť. Archív je budovaný záznamom širokého spektra aktivít (prednášky, kurátorské sprievody výstavami, diskusie, atď.). V praxi to znamená, že ak je vytvorený vzdelávací program k výstave, tento program je potrebné zaznamenať na fotografické či iné zariadenie. Zmyslom archivovania záznamov  činností KHB je potreba vykazovania a prezentácie týchto aktivít rovnako pred jeho zriaďovateľom (MK SR), tak aj pred publikom samotným. Archivovanie tak vychádza z jeho zriaďovacej listiny a je štandardným postupom. Cieľovou skupinou je tak divák samotný, ako aj samotné Ministerstvo kultúry Slovenskej republiky. "/>
    <n v="1"/>
    <x v="0"/>
    <s v="D1"/>
    <n v="9"/>
    <n v="1"/>
    <n v="1"/>
    <n v="1"/>
    <n v="1"/>
    <n v="1"/>
    <n v="1"/>
    <n v="1"/>
    <n v="0"/>
    <n v="1"/>
    <n v="0"/>
    <n v="1"/>
    <n v="0"/>
    <n v="1"/>
    <n v="1"/>
    <n v="0"/>
  </r>
  <r>
    <s v="DNS"/>
    <s v="Divadlo Nová scéna Bratislava"/>
    <s v="DNS202109"/>
    <n v="5"/>
    <s v="Oprava scénických zariadení javisko"/>
    <s v="opravou zariadení dosiahneme zvýšenie bezpečnosti účinkujúcich a obslužného personálu na javisku, zvýšenie variability zariadení podľa požiadaviek súčasnej scénografie"/>
    <s v="zvýšenie bezpečnosti"/>
    <s v="N/A"/>
    <s v="Vyhláška č.508/2009 Z.z. o vyhradených technických zariadeniach"/>
    <s v="úspora  2 pracovníkov pri reprízových inscenáciách, cca 25 000 €"/>
    <x v="1"/>
    <s v="C Stroje, prístroje a zariadenia"/>
    <s v="C1 Javisková technika"/>
    <s v="01 Investičný zámer"/>
    <x v="1"/>
    <s v="doplniť z preddefinovaného (vysvetlivky a rady)"/>
    <x v="0"/>
    <n v="1"/>
    <n v="57000"/>
    <n v="0"/>
    <n v="0"/>
    <n v="0"/>
    <n v="57000"/>
    <n v="0"/>
    <n v="0"/>
    <n v="0"/>
    <n v="0"/>
    <n v="0"/>
    <n v="0"/>
    <n v="0"/>
    <s v="-"/>
    <n v="0"/>
    <n v="0"/>
    <n v="0"/>
    <n v="0"/>
    <n v="0"/>
    <n v="0"/>
    <n v="0"/>
    <n v="0"/>
    <n v="0"/>
    <n v="0"/>
    <n v="0"/>
    <m/>
    <n v="1"/>
    <x v="0"/>
    <s v="C1"/>
    <n v="9"/>
    <n v="1"/>
    <n v="1"/>
    <n v="1"/>
    <n v="1"/>
    <n v="1"/>
    <n v="1"/>
    <n v="1"/>
    <n v="0"/>
    <n v="1"/>
    <n v="0"/>
    <n v="1"/>
    <n v="0"/>
    <n v="1"/>
    <n v="1"/>
    <n v="0"/>
  </r>
  <r>
    <s v="SKNL"/>
    <s v="Slovenská knižnica pre nevidiacich Levoča"/>
    <s v="SKNL202101"/>
    <n v="1"/>
    <s v="Inovácia tech. zariadenia na informač.debarierizáciu a propag. Braillovho písma"/>
    <s v="SKN je dlhoročným tvorcom Braillovho písma a reliéfnej grafiky  nielen v podobe kníh či časopisov, ale aj kalendárov, orientačných či iných informačných nápisov, informačných tabuliek pre kultúrne inštitúcie či dopravcov a pod.. Tieto materiály sa vyrábajú prostredníctvom nápisu vyrazeného na plastovú fóliu, alebo na plechovú matricu, pomocou ktorej sa následne vtláčajú do rôznych materiálov a papierov o rôznej hrúbke a gramáži. Dosiaľ na tento účel použávame starý tlačiarenský stroj Marburger, ktorý v SKN slúži už niekoľko desaťročí. Tento stav je však nevyhovujúci z dôvodu zložitej prispôsobiteľnosti stroja aktuálnym potrebám v technologickom zabezpečení výroby matríc či fólií s Braillovým písmmom a reliéfnu grafikou.  "/>
    <s v="Výmena pôvodnej tlačiarenskej techniky za novú, s vyššou spoľahlivosťou a s lepšími technickými parametrami, zodpovedajúcimi súčasným technickým možnostiam v tejto oblasti."/>
    <s v="N/A"/>
    <s v="Zriaďovacia listina SKN Čl. 1  bod 2 písm. d) a l)"/>
    <s v="1. 500 matríc ročne na tlač Braillovho písma a reliéfnej grafiky    2. tlač nielen Braillovho písma, ale aj grafiky (reliéfne zobrazenie čiar a jednoduchých obrazcov)                  3. rýchla tlač až 18 znakov/s, bezchybná tlač, obojstranná tlač, kompatibilita k súčasným technológiám "/>
    <x v="0"/>
    <s v="C Stroje, prístroje a zariadenia"/>
    <s v="C9 Elektrické spotrebiče"/>
    <s v="07 V realizácii"/>
    <x v="1"/>
    <s v="doplniť z preddefinovaného (vysvetlivky a rady)"/>
    <x v="1"/>
    <n v="1"/>
    <n v="226000"/>
    <n v="0"/>
    <n v="56000"/>
    <n v="170000"/>
    <n v="0"/>
    <n v="0"/>
    <n v="0"/>
    <n v="0"/>
    <n v="0"/>
    <n v="0"/>
    <n v="0"/>
    <n v="0"/>
    <s v="-"/>
    <n v="0"/>
    <n v="0"/>
    <n v="0"/>
    <n v="0"/>
    <n v="0"/>
    <n v="0"/>
    <n v="0"/>
    <n v="0"/>
    <n v="0"/>
    <n v="0"/>
    <n v="0"/>
    <m/>
    <n v="0"/>
    <x v="0"/>
    <s v="C9"/>
    <n v="9"/>
    <n v="1"/>
    <n v="1"/>
    <n v="1"/>
    <n v="1"/>
    <n v="1"/>
    <n v="1"/>
    <n v="1"/>
    <n v="0"/>
    <n v="1"/>
    <n v="0"/>
    <n v="0"/>
    <n v="1"/>
    <n v="1"/>
    <n v="1"/>
    <n v="1"/>
  </r>
  <r>
    <s v="SKNL"/>
    <s v="Slovenská knižnica pre nevidiacich Levoča"/>
    <s v="SKNL202201"/>
    <n v="1"/>
    <s v="Obstaranie úložiska zvukových súborov SKN"/>
    <s v="SKN má výhradné postavenie v oblasti sprístupňovania informácií pre zrakovo postihnutých v prístupných formátoch, teda aj vo zvukovom zázname. Všetky zvukové knihy a zvukové časopisy boli ukladané na diskové pole SKN. Začiatkom roka 2022 došlo k mimoriadnej udalosti spočívajúcej v poruche servra IBM. Pre SKN je nevyhnutné zabezpečiť nový a spoľahlivý server s diskovým poľom.  "/>
    <s v="Odstránenie havarijného stavu pôvodného servra, ktorý je po 15 rokoch na hranici životnosti a ktorý slúži na ukladanie všetkých zvukových kníh a časopisov z vydavateľskej produkcie SKN"/>
    <s v="N/A"/>
    <s v="Zriaďovacia listina SKN Čl. 1  bod 2 písm. a) a d)"/>
    <s v="1.úložisko na uchovanie 10 000 zvukových kníh a zvukových časopisov "/>
    <x v="2"/>
    <s v="0 Odstránenie havarijného stavu"/>
    <s v="0 Odstránenie havarijného stavu"/>
    <s v="01 Investičný zámer"/>
    <x v="1"/>
    <s v="doplniť z preddefinovaného (vysvetlivky a rady)"/>
    <x v="0"/>
    <n v="1"/>
    <n v="16000"/>
    <n v="0"/>
    <n v="0"/>
    <n v="16000"/>
    <n v="0"/>
    <n v="0"/>
    <n v="0"/>
    <n v="0"/>
    <n v="0"/>
    <n v="0"/>
    <n v="0"/>
    <n v="0"/>
    <s v="-"/>
    <n v="0"/>
    <n v="0"/>
    <n v="0"/>
    <n v="0"/>
    <n v="0"/>
    <n v="0"/>
    <n v="0"/>
    <n v="0"/>
    <n v="0"/>
    <n v="0"/>
    <n v="0"/>
    <m/>
    <n v="1"/>
    <x v="0"/>
    <s v="0"/>
    <n v="9"/>
    <n v="1"/>
    <n v="1"/>
    <n v="1"/>
    <n v="1"/>
    <n v="1"/>
    <n v="1"/>
    <n v="1"/>
    <n v="0"/>
    <n v="1"/>
    <n v="1"/>
    <n v="0"/>
    <n v="0"/>
    <n v="1"/>
    <n v="1"/>
    <n v="0"/>
  </r>
  <r>
    <s v="SNM"/>
    <s v="SNM - Historické múzeum"/>
    <s v="SNMHIM202101"/>
    <n v="1"/>
    <s v="Oprava a obnova skladového objektu pre depozitár SNM v Seredi - sťahovanie"/>
    <s v="SNM – Historické múzeum vzhľadom na rozsah zbierok, ktoré spravuje spustilo projekt výstavby nového depozitára. Depozitár využije existujúci skladový objekt o rozlohe cca 1500m² nachádzajúci sa v areáli SNM – Múzea židovskej kultúry (Múzeum holocaustu). SNM – Historické múzeum zadalo vyhotovenie projektu na prestavbu skladového objektu, který bol predložený novembri 2018 vrátane stavebných povolení. Projekt predpokládá investíciu na stavebné práce (vrátane zabudodovanej techniky) 2,9 milióna Euro s DPH. Ďalšia plánovaná etapa je sťahovanie zbierkových predmetov uložených v dočasnom depozitári v Pezinku a dovybavenie depozitára fundusom pre uloženie zbierkových predmetov a kancelárskym mobiliárom pre administrativu. Prínosom realizácie depozitára SNM je uloženie zbierkových predmetov podľa moderných európskych štandartov. "/>
    <s v="Moderná depozitárna budova vysokého štandardu s dobrými klimatickými pomerami zabezpečí dlhodobú ochranu ZP, s bádateľňou a miestom na odborné ošetrenie zbierkových predmetov. Sťahovanie zbierkových predmetov z Pezinka do Serede a ukončenie nájmu budovy dočasného depozotára v Pezinku v okt. 2022."/>
    <s v="N/A"/>
    <s v="Zákon č. 206/2009 Z.z. o múzeách a o galériách a o ochrane predmetov kultúrnej hodnoty, §12 a §13 a  §14 a §17"/>
    <s v="Uloženie 150 000 zbierkových predmetov, 50 bádatelov/ročne, odborne ošetrených predmetov 1000/ročne, zrušenie nájmu 60000 eur/ročne"/>
    <x v="0"/>
    <s v="A Nákup alebo výstavba nehnuteľnosti"/>
    <s v="A2 Výstavba budovy"/>
    <s v="01 Investičný zámer"/>
    <x v="1"/>
    <s v="doplniť z preddefinovaného (vysvetlivky a rady)"/>
    <x v="0"/>
    <n v="1"/>
    <n v="120000"/>
    <n v="0"/>
    <n v="0"/>
    <n v="70000"/>
    <n v="50000"/>
    <n v="0"/>
    <n v="0"/>
    <n v="0"/>
    <n v="0"/>
    <n v="0"/>
    <n v="0"/>
    <n v="0"/>
    <s v="-"/>
    <n v="150000"/>
    <n v="0"/>
    <n v="150000"/>
    <n v="0"/>
    <n v="0"/>
    <n v="0"/>
    <n v="0"/>
    <n v="0"/>
    <n v="0"/>
    <n v="0"/>
    <n v="0"/>
    <s v="objekt je v užívaní SNM, po kolaudácii; začalo sa s postupným sťahovaním zbierkových predmetov"/>
    <n v="0"/>
    <x v="0"/>
    <s v="A2"/>
    <n v="9"/>
    <n v="1"/>
    <n v="1"/>
    <n v="1"/>
    <n v="1"/>
    <n v="1"/>
    <n v="1"/>
    <n v="1"/>
    <n v="0"/>
    <n v="1"/>
    <n v="0"/>
    <n v="0"/>
    <n v="1"/>
    <n v="1"/>
    <n v="1"/>
    <n v="0"/>
  </r>
  <r>
    <s v="SNM"/>
    <s v="SNM - Múzeum židovskej kultúry "/>
    <s v="SNMMŽK202103"/>
    <n v="1"/>
    <s v="Vstavba do podkrovia v Zsigrayovej kúrii na Židovskej 17, Bratislava"/>
    <s v="Sprístupmiť  nevyužitý priestor podkrovia  v Zsigrayovej kúrii, za účelom rozšírenia aktivít v oblati výchovy a výstavníctva. Ďalším prínosom budú energetické úspory, výmena strešnej krytiny a klampiarskych konštrikcií."/>
    <s v="Vybudovanie  výstavných a prednáškových priestorov v MŽK."/>
    <s v="N/A"/>
    <s v="Zákon č. 206/2009 Z.z. o múzeách a o galériách a o ochrane predmetov kultúrnej hodnoty"/>
    <s v="Zväčšenie kapacít pre výstavy a pre výchovnú a prednáškovú činnosť o 70%, Energetické úspory 30%."/>
    <x v="0"/>
    <s v="B Rekonštrukcia nehnuteľnosti"/>
    <s v="B2 Stavebná reprofilizácia priestorov"/>
    <s v="01 Investičný zámer"/>
    <x v="1"/>
    <s v="doplniť z preddefinovaného (vysvetlivky a rady)"/>
    <x v="0"/>
    <n v="1"/>
    <n v="379750"/>
    <n v="75000"/>
    <n v="0"/>
    <n v="75000"/>
    <n v="304750"/>
    <n v="0"/>
    <n v="0"/>
    <n v="0"/>
    <n v="0"/>
    <n v="0"/>
    <n v="0"/>
    <n v="0"/>
    <s v="-"/>
    <n v="0"/>
    <n v="0"/>
    <n v="0"/>
    <n v="0"/>
    <n v="0"/>
    <n v="0"/>
    <n v="0"/>
    <n v="0"/>
    <n v="0"/>
    <n v="0"/>
    <n v="0"/>
    <m/>
    <n v="0"/>
    <x v="0"/>
    <s v="B2"/>
    <n v="8"/>
    <n v="1"/>
    <n v="1"/>
    <n v="0"/>
    <n v="1"/>
    <n v="1"/>
    <n v="1"/>
    <n v="1"/>
    <n v="0"/>
    <n v="1"/>
    <n v="0"/>
    <n v="0"/>
    <n v="1"/>
    <n v="1"/>
    <n v="1"/>
    <n v="0"/>
  </r>
  <r>
    <s v="ŠDKE"/>
    <s v="Štátne divadlo Košice"/>
    <s v="ŠDKE202113"/>
    <n v="15"/>
    <s v="Objekty skladov a dielní - obnova strojového vybavenia /formátovacia píla, stojanová vŕtačka a zvárací agregát/ "/>
    <s v="Obnovou strojného vybavenia dielní scénickej výpravy zmodernizovať technologický proces pri výrobe kulís."/>
    <s v="Zefektívniť prácu pri výrobe kulís pomocou automatizácie výrobného procesu."/>
    <s v="N/A"/>
    <s v="Zákon č. 124/2006 Z.z. o bezpečnosti a ochrane zdravia pri práci, §5 ods. 2  d) a h) a §6 ods. 1  b)a d) a f)"/>
    <s v="Odohranie 100% plánovaného celkového počtu premier, 11/rok;      "/>
    <x v="1"/>
    <s v="C Stroje, prístroje a zariadenia"/>
    <s v="C1 Javisková technika"/>
    <s v="01 Investičný zámer"/>
    <x v="1"/>
    <s v="doplniť z preddefinovaného (vysvetlivky a rady)"/>
    <x v="0"/>
    <n v="1"/>
    <n v="25000"/>
    <n v="0"/>
    <n v="0"/>
    <n v="0"/>
    <n v="25000"/>
    <n v="0"/>
    <n v="0"/>
    <n v="0"/>
    <n v="0"/>
    <n v="0"/>
    <n v="0"/>
    <n v="0"/>
    <s v="-"/>
    <n v="0"/>
    <n v="0"/>
    <n v="0"/>
    <n v="0"/>
    <n v="0"/>
    <n v="0"/>
    <n v="0"/>
    <n v="0"/>
    <n v="0"/>
    <n v="0"/>
    <n v="0"/>
    <m/>
    <n v="1"/>
    <x v="0"/>
    <s v="C1"/>
    <n v="9"/>
    <n v="1"/>
    <n v="1"/>
    <n v="1"/>
    <n v="1"/>
    <n v="1"/>
    <n v="1"/>
    <n v="1"/>
    <n v="0"/>
    <n v="1"/>
    <n v="0"/>
    <n v="1"/>
    <n v="0"/>
    <n v="1"/>
    <n v="1"/>
    <n v="0"/>
  </r>
  <r>
    <s v="ŠDKE"/>
    <s v="Štátne divadlo Košice"/>
    <s v="ŠDKE202115"/>
    <n v="6"/>
    <s v="Budova riaditeľstva a skúšobní - Zníženie energetickej náročnosti objektu"/>
    <s v="Zníženie energetickej náročnosti budovy a odstránenie havarijného stavu stavebných konštrukcií zateplením strešnej konštrukcie, obvodového muriva, výmenou okenných výplní a dverí, odizolovanie suterénneho muriva."/>
    <s v="Minimalizácia budúcich nákladov a škôd."/>
    <m/>
    <s v="Zákon č. 50/1976 Z.z. stavebný zákon, §86 ods. 1; Zákon č. 124/2006 Z.z. o bezpečnosti a ochrane zdravia pri práci, §5 ods. 1 a ods. 2  a) a c) a d) a h) a  §6 ods. 1  b) a d) a f); Zákon č. 278/1993 Z. z. o správe majetku štátu, §3 ods. 2"/>
    <s v="Úspora v nákladoch na energiu, zníženie nákladov cca o 40%                                      46 367,- €/rok"/>
    <x v="2"/>
    <s v="0 Odstránenie havarijného stavu"/>
    <s v="0 Odstránenie havarijného stavu"/>
    <s v="02 Analýza / podkladová štúdia k investičnému zámeru"/>
    <x v="2"/>
    <s v="doplniť z preddefinovaného (vysvetlivky a rady)"/>
    <x v="0"/>
    <n v="0.95569999999999999"/>
    <n v="1907211"/>
    <n v="85000"/>
    <n v="15000"/>
    <n v="0"/>
    <n v="70000"/>
    <n v="417211"/>
    <n v="1070000"/>
    <n v="335000"/>
    <n v="0"/>
    <n v="0"/>
    <n v="0"/>
    <n v="0"/>
    <s v="-"/>
    <n v="0"/>
    <n v="0"/>
    <n v="0"/>
    <n v="0"/>
    <n v="0"/>
    <n v="0"/>
    <n v="0"/>
    <n v="0"/>
    <n v="0"/>
    <n v="0"/>
    <n v="0"/>
    <s v="V roku 2023 sa pripravuje VO na výber projektanta pre realizáciu spracovania projektovej dokumentácie pre stavebné povolenie a realizáciu stavby."/>
    <n v="0"/>
    <x v="1"/>
    <s v="0"/>
    <n v="8"/>
    <n v="1"/>
    <n v="1"/>
    <n v="1"/>
    <n v="1"/>
    <n v="1"/>
    <n v="0"/>
    <n v="0"/>
    <n v="0"/>
    <n v="1"/>
    <n v="1"/>
    <n v="0"/>
    <n v="0"/>
    <n v="1"/>
    <n v="1"/>
    <n v="0"/>
  </r>
  <r>
    <s v="ŠDKE"/>
    <s v="Štátne divadlo Košice"/>
    <s v="ŠDKE202116"/>
    <n v="25"/>
    <s v="Budova riaditeľstva a skúšobní - obnova audiovizuálneho zariadenia na veľkej baletnej sále"/>
    <s v="Obnova audiovizualneho zabezpečenia na veľkej baletnej sale, pre potreby zkvalitnenia skušobných procesov baletných umelcov (reproduktory, multifunkčný stroj pre reprodukovanú hudbu, závesne konštrukcie, multifunkčný TV systém, kamera)."/>
    <s v="Zabezpečenie zvýšenia kvality podávania výkonov počas skúšobného procesu."/>
    <s v="N/A"/>
    <s v="Zriaďovacia listina ŠDK, Čl. I ods. 2 písm. a) a b) a c) a e) a g)"/>
    <s v="Odohranie 100% plánovaného počtu predstavení, 67/rok;     "/>
    <x v="1"/>
    <s v="C Stroje, prístroje a zariadenia"/>
    <s v="C4 Nahrávacia a vysielacia technika"/>
    <s v="01 Investičný zámer"/>
    <x v="1"/>
    <s v="doplniť z preddefinovaného (vysvetlivky a rady)"/>
    <x v="0"/>
    <n v="1"/>
    <n v="22000"/>
    <n v="0"/>
    <n v="0"/>
    <n v="0"/>
    <n v="22000"/>
    <n v="0"/>
    <n v="0"/>
    <n v="0"/>
    <n v="0"/>
    <n v="0"/>
    <n v="0"/>
    <n v="0"/>
    <s v="-"/>
    <n v="0"/>
    <n v="0"/>
    <n v="0"/>
    <n v="0"/>
    <n v="0"/>
    <n v="0"/>
    <n v="0"/>
    <n v="0"/>
    <n v="0"/>
    <n v="0"/>
    <n v="0"/>
    <m/>
    <n v="1"/>
    <x v="0"/>
    <s v="C4"/>
    <n v="9"/>
    <n v="1"/>
    <n v="1"/>
    <n v="1"/>
    <n v="1"/>
    <n v="1"/>
    <n v="1"/>
    <n v="1"/>
    <n v="0"/>
    <n v="1"/>
    <n v="0"/>
    <n v="1"/>
    <n v="0"/>
    <n v="1"/>
    <n v="1"/>
    <n v="0"/>
  </r>
  <r>
    <s v="ŠVK BB"/>
    <s v="Štátna vedecká knižnica v Banskej Bystrici"/>
    <s v="ŠVKBB202106"/>
    <n v="6"/>
    <s v="Vytvorenie depozitára v podkroví NKP  Nám.Š. Moysesa č.16 "/>
    <s v="Stavebná úprava, zateplenie a technické  vybavenie a zariadenie  podkrovia objektu NKP  na Námestí  Š. Moysesa č.16   pre depozitár Literárneho a hudobného múzea"/>
    <s v="Vytvorenie depozitára pre odborné uloženie zbierok  Literárneho a hudobného múzea."/>
    <s v="N/A"/>
    <s v="Zákon č. 206/2009 Z.z. o múzeách a o galériách a o ochrane predmetov kultúrnej hodnoty, §12 až 15 "/>
    <s v="počet zbierkových predmetov uložených v priestoroch podkrovia / 300"/>
    <x v="0"/>
    <s v="B Rekonštrukcia nehnuteľnosti"/>
    <s v="B2 Stavebná reprofilizácia priestorov"/>
    <s v="01 Investičný zámer"/>
    <x v="1"/>
    <s v="doplniť z preddefinovaného (vysvetlivky a rady)"/>
    <x v="0"/>
    <n v="1"/>
    <n v="250000"/>
    <n v="10000"/>
    <n v="0"/>
    <n v="10000"/>
    <n v="0"/>
    <n v="200000"/>
    <n v="40000"/>
    <n v="0"/>
    <n v="0"/>
    <n v="0"/>
    <n v="0"/>
    <n v="0"/>
    <s v="náklady na : pamiatkové prieskumy, stavebný   a autorský dozor, správne poplatky"/>
    <n v="4000"/>
    <n v="0"/>
    <n v="4000"/>
    <n v="0"/>
    <n v="0"/>
    <n v="0"/>
    <n v="0"/>
    <n v="0"/>
    <n v="0"/>
    <n v="0"/>
    <n v="0"/>
    <m/>
    <n v="0"/>
    <x v="0"/>
    <s v="B2"/>
    <n v="9"/>
    <n v="1"/>
    <n v="1"/>
    <n v="1"/>
    <n v="1"/>
    <n v="1"/>
    <n v="1"/>
    <n v="1"/>
    <n v="0"/>
    <n v="1"/>
    <n v="0"/>
    <n v="0"/>
    <n v="1"/>
    <n v="1"/>
    <n v="1"/>
    <n v="0"/>
  </r>
  <r>
    <s v="SNM"/>
    <s v="SNM - Múzeá v Martine"/>
    <s v="SNMMM202202"/>
    <n v="1"/>
    <s v="Múzeum Martina Benku - rekonštrukcia objektu, sťahovanie a vnútorné vybavenie"/>
    <s v="stavebné ukončenie rekonštrukcie objektu Múzea Martina Benku, presťahovanie expozície do novozrekonštruovaných priestorov a dovybavenie objektu po rekonštrukcii"/>
    <s v="záchrana národnej kultúrnej pamiatky a prezentácia zbierok z fondu Martina Benku v zrekonštruovaných priestoroch"/>
    <s v="N/A"/>
    <s v="Zákon č. 206/2009 Z.z. o múzeách a o galériách a o ochrane predmetov kultúrnej hodnoty"/>
    <s v="záchrana a zhodnotenie technického stavu objektu národnej kultúrnej pamiatky, skvalitnenie ochrany, uloženia a prezentácie zbierkových predmetov"/>
    <x v="0"/>
    <s v="F Expozície"/>
    <s v="F1 Rekonštrukcia expozičných priestorov"/>
    <s v="01 Investičný zámer"/>
    <x v="1"/>
    <s v="doplniť z preddefinovaného (vysvetlivky a rady)"/>
    <x v="0"/>
    <n v="1"/>
    <n v="997000"/>
    <n v="6880"/>
    <n v="910000"/>
    <n v="87000"/>
    <n v="0"/>
    <n v="0"/>
    <n v="0"/>
    <n v="0"/>
    <n v="0"/>
    <n v="0"/>
    <n v="0"/>
    <n v="0"/>
    <s v="výdavky na konzerovanie a reštaurovanie zbierkových predmetov, výdavky na sťahovanie a interiérové vybavenie"/>
    <n v="40000"/>
    <n v="0"/>
    <n v="40000"/>
    <n v="0"/>
    <n v="0"/>
    <n v="0"/>
    <n v="0"/>
    <n v="0"/>
    <n v="0"/>
    <n v="0"/>
    <n v="0"/>
    <m/>
    <n v="0"/>
    <x v="0"/>
    <s v="F1"/>
    <n v="9"/>
    <n v="1"/>
    <n v="1"/>
    <n v="1"/>
    <n v="1"/>
    <n v="1"/>
    <n v="1"/>
    <n v="1"/>
    <n v="0"/>
    <n v="1"/>
    <n v="0"/>
    <n v="0"/>
    <n v="1"/>
    <n v="1"/>
    <n v="1"/>
    <n v="0"/>
  </r>
  <r>
    <s v="RTVS"/>
    <s v="Rozhlas a televízia Slovenska"/>
    <s v="RTVS202165"/>
    <m/>
    <s v="Rekonštrukcia Réžie č. 5 v Slovenskom rozhlase - stavebná časť"/>
    <s v="stavebné úpravy pre potreby nových technológií"/>
    <s v="Cieľom je modernizovať Vysielacie pracovisko v Slovenskom rozhlase na Mýtnej ulici"/>
    <s v="N/A"/>
    <s v="Zákon č. 532/2010 Z.z. o Rozhlase a televízii, §3 a §5"/>
    <s v="výroba/úspora"/>
    <x v="0"/>
    <s v="B Rekonštrukcia nehnuteľnosti"/>
    <s v="B3 Stavebná rekonštrukcia priestorov"/>
    <s v="01 Investičný zámer"/>
    <x v="0"/>
    <s v="doplniť z preddefinovaného (vysvetlivky a rady)"/>
    <x v="0"/>
    <m/>
    <n v="40000"/>
    <n v="0"/>
    <n v="0"/>
    <n v="0"/>
    <n v="0"/>
    <n v="0"/>
    <n v="0"/>
    <n v="0"/>
    <n v="0"/>
    <n v="0"/>
    <n v="0"/>
    <n v="0"/>
    <s v="-"/>
    <n v="0"/>
    <n v="0"/>
    <n v="0"/>
    <n v="0"/>
    <n v="0"/>
    <n v="0"/>
    <n v="0"/>
    <n v="0"/>
    <n v="0"/>
    <n v="0"/>
    <n v="0"/>
    <m/>
    <n v="1"/>
    <x v="0"/>
    <s v="B3"/>
    <n v="6"/>
    <n v="0"/>
    <n v="1"/>
    <n v="1"/>
    <n v="0"/>
    <n v="0"/>
    <n v="1"/>
    <n v="1"/>
    <n v="0"/>
    <n v="1"/>
    <n v="0"/>
    <n v="0"/>
    <n v="1"/>
    <n v="1"/>
    <n v="1"/>
    <n v="0"/>
  </r>
  <r>
    <s v="RTVS"/>
    <s v="Rozhlas a televízia Slovenska"/>
    <s v="RTVS202171"/>
    <m/>
    <s v="Rekonštrukcia Vysielacieho Pracoviska č. 6 v Slovenskom rozhlase  - stavebná časť"/>
    <s v="stavebné úpravy pre potreby nových technológií"/>
    <s v="Cieľom je modernizovať Vysielacie pracovisko v Slovenskom rozhlase na Mýtnej ulici"/>
    <s v="N/A"/>
    <s v="Zákon č. 532/2010 Z.z. o Rozhlase a televízii, §3 a §5"/>
    <s v="výroba/úspora"/>
    <x v="0"/>
    <s v="B Rekonštrukcia nehnuteľnosti"/>
    <s v="B3 Stavebná rekonštrukcia priestorov"/>
    <s v="01 Investičný zámer"/>
    <x v="0"/>
    <s v="doplniť z preddefinovaného (vysvetlivky a rady)"/>
    <x v="0"/>
    <m/>
    <n v="32000"/>
    <n v="0"/>
    <n v="0"/>
    <n v="0"/>
    <n v="0"/>
    <n v="0"/>
    <n v="0"/>
    <n v="0"/>
    <n v="0"/>
    <n v="0"/>
    <n v="0"/>
    <n v="0"/>
    <s v="-"/>
    <n v="0"/>
    <n v="0"/>
    <n v="0"/>
    <n v="0"/>
    <n v="0"/>
    <n v="0"/>
    <n v="0"/>
    <n v="0"/>
    <n v="0"/>
    <n v="0"/>
    <n v="0"/>
    <m/>
    <n v="1"/>
    <x v="0"/>
    <s v="B3"/>
    <n v="6"/>
    <n v="0"/>
    <n v="1"/>
    <n v="1"/>
    <n v="0"/>
    <n v="0"/>
    <n v="1"/>
    <n v="1"/>
    <n v="0"/>
    <n v="1"/>
    <n v="0"/>
    <n v="0"/>
    <n v="1"/>
    <n v="1"/>
    <n v="1"/>
    <n v="0"/>
  </r>
  <r>
    <s v="RTVS"/>
    <s v="Rozhlas a televízia Slovenska"/>
    <s v="RTVS202172"/>
    <m/>
    <s v="Rekonštrukcia Vysielacieho Pracoviska č. 7 v Slovenskom rozhlase - stavebná časť"/>
    <s v="stavebné úpravy pre potreby nových technológií"/>
    <s v="Cieľom je modernizovať Vysielacie pracovisko v Slovenskom rozhlase na Mýtnej ulici"/>
    <s v="N/A"/>
    <s v="Zákon č. 532/2010 Z.z. o Rozhlase a televízii, §3 a §5"/>
    <s v="výroba/úspora"/>
    <x v="0"/>
    <s v="B Rekonštrukcia nehnuteľnosti"/>
    <s v="B3 Stavebná rekonštrukcia priestorov"/>
    <s v="01 Investičný zámer"/>
    <x v="0"/>
    <s v="doplniť z preddefinovaného (vysvetlivky a rady)"/>
    <x v="0"/>
    <m/>
    <n v="32000"/>
    <n v="0"/>
    <n v="0"/>
    <n v="0"/>
    <n v="0"/>
    <n v="0"/>
    <n v="0"/>
    <n v="0"/>
    <n v="0"/>
    <n v="0"/>
    <n v="0"/>
    <n v="0"/>
    <s v="-"/>
    <n v="0"/>
    <n v="0"/>
    <n v="0"/>
    <n v="0"/>
    <n v="0"/>
    <n v="0"/>
    <n v="0"/>
    <n v="0"/>
    <n v="0"/>
    <n v="0"/>
    <n v="0"/>
    <m/>
    <n v="1"/>
    <x v="0"/>
    <s v="B3"/>
    <n v="6"/>
    <n v="0"/>
    <n v="1"/>
    <n v="1"/>
    <n v="0"/>
    <n v="0"/>
    <n v="1"/>
    <n v="1"/>
    <n v="0"/>
    <n v="1"/>
    <n v="0"/>
    <n v="0"/>
    <n v="1"/>
    <n v="1"/>
    <n v="1"/>
    <n v="0"/>
  </r>
  <r>
    <s v="RTVS"/>
    <s v="Rozhlas a televízia Slovenska"/>
    <s v="RTVS202175"/>
    <m/>
    <s v="Rekonštrukcia Réžie č. 12 v Slovenskom rozhlase - stavebná časť"/>
    <s v="stavebné úpravy pre potreby nových technológií"/>
    <s v="Cieľom je modernizovať Vysielacie pracovisko v Slovenskom rozhlase na Mýtnej ulici"/>
    <s v="N/A"/>
    <s v="Zákon č. 532/2010 Z.z. o Rozhlase a televízii, §3 a §5"/>
    <s v="výroba/úspora"/>
    <x v="0"/>
    <s v="B Rekonštrukcia nehnuteľnosti"/>
    <s v="B3 Stavebná rekonštrukcia priestorov"/>
    <s v="01 Investičný zámer"/>
    <x v="0"/>
    <s v="doplniť z preddefinovaného (vysvetlivky a rady)"/>
    <x v="0"/>
    <m/>
    <n v="25000"/>
    <n v="0"/>
    <n v="0"/>
    <n v="0"/>
    <n v="0"/>
    <n v="0"/>
    <n v="0"/>
    <n v="0"/>
    <n v="0"/>
    <n v="0"/>
    <n v="0"/>
    <n v="0"/>
    <s v="-"/>
    <n v="0"/>
    <n v="0"/>
    <n v="0"/>
    <n v="0"/>
    <n v="0"/>
    <n v="0"/>
    <n v="0"/>
    <n v="0"/>
    <n v="0"/>
    <n v="0"/>
    <n v="0"/>
    <m/>
    <n v="1"/>
    <x v="0"/>
    <s v="B3"/>
    <n v="6"/>
    <n v="0"/>
    <n v="1"/>
    <n v="1"/>
    <n v="0"/>
    <n v="0"/>
    <n v="1"/>
    <n v="1"/>
    <n v="0"/>
    <n v="1"/>
    <n v="0"/>
    <n v="0"/>
    <n v="1"/>
    <n v="1"/>
    <n v="1"/>
    <n v="0"/>
  </r>
  <r>
    <s v="RTVS"/>
    <s v="Rozhlas a televízia Slovenska"/>
    <s v="RTVS202113"/>
    <m/>
    <s v="Výmena Vysielacieho Pracoviska č. 1 v regionálnom štúdiu BB - stavebná časť"/>
    <s v="stavebné úpravy pre potreby nových technológií v regionálnom štúdiu  BB"/>
    <s v="Cieľom je modernizovať Vysielacie pracovisko v regionálnom štúdiu BB"/>
    <s v="N/A"/>
    <s v="Zákon č. 532/2010 Z.z. o Rozhlase a televízii, §3 a §5"/>
    <s v="výroba/úspora"/>
    <x v="1"/>
    <s v="C Stroje, prístroje a zariadenia"/>
    <s v="C4 Nahrávacia a vysielacia technika"/>
    <s v="01 Investičný zámer"/>
    <x v="0"/>
    <s v="doplniť z preddefinovaného (vysvetlivky a rady)"/>
    <x v="0"/>
    <m/>
    <n v="60000"/>
    <n v="0"/>
    <n v="0"/>
    <n v="0"/>
    <n v="0"/>
    <n v="0"/>
    <n v="0"/>
    <n v="0"/>
    <n v="0"/>
    <n v="0"/>
    <n v="0"/>
    <n v="0"/>
    <s v="-"/>
    <n v="0"/>
    <n v="0"/>
    <n v="0"/>
    <n v="0"/>
    <n v="0"/>
    <n v="0"/>
    <n v="0"/>
    <n v="0"/>
    <n v="0"/>
    <n v="0"/>
    <n v="0"/>
    <m/>
    <n v="1"/>
    <x v="0"/>
    <s v="C4"/>
    <n v="6"/>
    <n v="0"/>
    <n v="1"/>
    <n v="1"/>
    <n v="0"/>
    <n v="0"/>
    <n v="1"/>
    <n v="1"/>
    <n v="0"/>
    <n v="1"/>
    <n v="0"/>
    <n v="1"/>
    <n v="0"/>
    <n v="1"/>
    <n v="1"/>
    <n v="0"/>
  </r>
  <r>
    <s v="SND"/>
    <s v="Slovenské národné divadlo"/>
    <s v="SND202211"/>
    <m/>
    <s v="Video projektor LASER 40000 ANSI + optiky"/>
    <s v="Na javisku opery aktulálne dva stávajúce projektory projektujú len v  SD kvalite, sú morálne a fyzicky zastaralé - nevieme realizovať súčasný formát používaný vo videoprojekciách. Videoprojekcu a projekčnú tehchniku používame vo viac ako polovici repertoáru predstavení Opery SND"/>
    <s v="Renovácia existujúcej projekčenej techniky so stálym uplatnením. Cieľom je zabezpečiť bezporuchovú prevádzku, technologicky umožniť umeleckú tvorbu porovnateľnú minimálne s európskym štandardom a tým umožniť medzinárodnú spoluprácu na nových projektoch"/>
    <s v="N/A"/>
    <s v="Zákon č. 385/1997 Z.z. o Slov.národnom divadle, §2"/>
    <s v="KPI nie je možné kvantifikovať"/>
    <x v="1"/>
    <s v="C Stroje, prístroje a zariadenia"/>
    <s v="C1 Javisková technika"/>
    <s v="01 Investičný zámer"/>
    <x v="1"/>
    <s v="doplniť z preddefinovaného (vysvetlivky a rady)"/>
    <x v="0"/>
    <n v="1"/>
    <n v="150000"/>
    <n v="0"/>
    <n v="0"/>
    <n v="150000"/>
    <n v="0"/>
    <n v="0"/>
    <n v="0"/>
    <n v="0"/>
    <n v="0"/>
    <n v="0"/>
    <n v="0"/>
    <n v="0"/>
    <s v="-"/>
    <n v="0"/>
    <n v="0"/>
    <n v="0"/>
    <n v="0"/>
    <n v="0"/>
    <n v="0"/>
    <n v="0"/>
    <n v="0"/>
    <n v="0"/>
    <n v="0"/>
    <n v="0"/>
    <m/>
    <n v="0"/>
    <x v="0"/>
    <s v="C1"/>
    <n v="8"/>
    <n v="1"/>
    <n v="1"/>
    <n v="1"/>
    <n v="0"/>
    <n v="1"/>
    <n v="1"/>
    <n v="1"/>
    <n v="0"/>
    <n v="1"/>
    <n v="0"/>
    <n v="1"/>
    <n v="0"/>
    <n v="1"/>
    <n v="1"/>
    <n v="0"/>
  </r>
  <r>
    <s v="RTVS"/>
    <s v="Rozhlas a televízia Slovenska"/>
    <s v="RTVS202173"/>
    <m/>
    <s v="stavebný dozor SIEA Budova Archívu KE"/>
    <s v="stavebný dozor Budova archívu KE"/>
    <s v="Cieľom je energetická hospodárnosť "/>
    <s v="N/A"/>
    <s v="Zákon č. 532/2010 Z.z. o Rozhlase a televízii, §3 a §5"/>
    <s v="úspora"/>
    <x v="0"/>
    <s v="A Nákup alebo výstavba nehnuteľnosti"/>
    <s v="A4 Stavebný dozor"/>
    <s v="07 V realizácii"/>
    <x v="2"/>
    <s v="doplniť z preddefinovaného (vysvetlivky a rady)"/>
    <x v="1"/>
    <m/>
    <n v="18000"/>
    <n v="0"/>
    <n v="0"/>
    <n v="18000"/>
    <n v="0"/>
    <n v="0"/>
    <n v="0"/>
    <n v="0"/>
    <n v="0"/>
    <n v="0"/>
    <n v="0"/>
    <n v="0"/>
    <s v="-"/>
    <n v="0"/>
    <n v="0"/>
    <n v="0"/>
    <n v="0"/>
    <n v="0"/>
    <n v="0"/>
    <n v="0"/>
    <n v="0"/>
    <n v="0"/>
    <n v="0"/>
    <n v="0"/>
    <m/>
    <n v="1"/>
    <x v="0"/>
    <s v="A4"/>
    <n v="7"/>
    <n v="1"/>
    <n v="1"/>
    <n v="1"/>
    <n v="0"/>
    <n v="0"/>
    <n v="1"/>
    <n v="1"/>
    <n v="0"/>
    <n v="1"/>
    <n v="0"/>
    <n v="0"/>
    <n v="1"/>
    <n v="1"/>
    <n v="1"/>
    <n v="1"/>
  </r>
  <r>
    <s v="RTVS"/>
    <s v="Rozhlas a televízia Slovenska"/>
    <s v="RTVS202190"/>
    <m/>
    <s v="Stavebný dozor k rekonštrukcii kancelárskych priestorov v Mlynskej doline "/>
    <s v="Stavebný dozor k rekonštrukcii kancelárskych priestorov v Mlynskej doline "/>
    <s v="Cieľom je rozšírenie kancelárskych priestorov v objekte RTVS v Mlynskej doline"/>
    <s v="N/A"/>
    <s v="Zákon č. 532/2010 Z.z. o Rozhlase a televízii, §3 a §5"/>
    <s v="úspora"/>
    <x v="0"/>
    <s v="A Nákup alebo výstavba nehnuteľnosti"/>
    <s v="A4 Stavebný dozor"/>
    <s v="08 Realizované"/>
    <x v="0"/>
    <s v="doplniť z preddefinovaného (vysvetlivky a rady)"/>
    <x v="1"/>
    <m/>
    <n v="4933.28"/>
    <n v="0"/>
    <n v="4933.28"/>
    <n v="0"/>
    <n v="0"/>
    <n v="0"/>
    <n v="0"/>
    <n v="0"/>
    <n v="0"/>
    <n v="0"/>
    <n v="0"/>
    <n v="0"/>
    <s v="-"/>
    <n v="0"/>
    <n v="0"/>
    <n v="0"/>
    <n v="0"/>
    <n v="0"/>
    <n v="0"/>
    <n v="0"/>
    <n v="0"/>
    <n v="0"/>
    <n v="0"/>
    <n v="0"/>
    <m/>
    <n v="1"/>
    <x v="0"/>
    <s v="A4"/>
    <n v="7"/>
    <n v="1"/>
    <n v="1"/>
    <n v="1"/>
    <n v="0"/>
    <n v="0"/>
    <n v="1"/>
    <n v="1"/>
    <n v="0"/>
    <n v="1"/>
    <n v="0"/>
    <n v="0"/>
    <n v="1"/>
    <n v="1"/>
    <n v="1"/>
    <n v="1"/>
  </r>
  <r>
    <s v="RTVS"/>
    <s v="Rozhlas a televízia Slovenska"/>
    <s v="RTVS202164"/>
    <m/>
    <s v="stavebný dozor Kreatívny priemysel BA"/>
    <s v="stavebný dozor Kreatívny priemysel BA"/>
    <s v="Cieľom je stavebný dozor pri výstavbe Kreatívneho centra v BA"/>
    <s v="N/A"/>
    <s v="Zákon č. 532/2010 Z.z. o Rozhlase a televízii, §3 a §5"/>
    <s v="výroba/úspora"/>
    <x v="0"/>
    <s v="A Nákup alebo výstavba nehnuteľnosti"/>
    <s v="A4 Stavebný dozor"/>
    <s v="07 V realizácii"/>
    <x v="2"/>
    <s v="doplniť z preddefinovaného (vysvetlivky a rady)"/>
    <x v="1"/>
    <m/>
    <n v="23000"/>
    <n v="0"/>
    <n v="0"/>
    <n v="23000"/>
    <n v="0"/>
    <n v="0"/>
    <n v="0"/>
    <n v="0"/>
    <n v="0"/>
    <n v="0"/>
    <n v="0"/>
    <n v="0"/>
    <s v="-"/>
    <n v="0"/>
    <n v="0"/>
    <n v="0"/>
    <n v="0"/>
    <n v="0"/>
    <n v="0"/>
    <n v="0"/>
    <n v="0"/>
    <n v="0"/>
    <n v="0"/>
    <n v="0"/>
    <m/>
    <n v="1"/>
    <x v="0"/>
    <s v="A4"/>
    <n v="7"/>
    <n v="1"/>
    <n v="1"/>
    <n v="1"/>
    <n v="0"/>
    <n v="0"/>
    <n v="1"/>
    <n v="1"/>
    <n v="0"/>
    <n v="1"/>
    <n v="0"/>
    <n v="0"/>
    <n v="1"/>
    <n v="1"/>
    <n v="1"/>
    <n v="1"/>
  </r>
  <r>
    <s v="RTVS"/>
    <s v="Rozhlas a televízia Slovenska"/>
    <s v="RTVS202170"/>
    <m/>
    <s v="stavebný dozor Kreatívny priemysel BB"/>
    <s v="stavebný dozor Kreatívny priemysel BB"/>
    <s v="Cieľom je stavebný dozor pri výstavbe Kreatívneho centra v BB"/>
    <s v="N/A"/>
    <s v="Zákon č. 532/2010 Z.z. o Rozhlase a televízii, §3 a §5"/>
    <s v="výroba/úspora"/>
    <x v="0"/>
    <s v="A Nákup alebo výstavba nehnuteľnosti"/>
    <s v="A4 Stavebný dozor"/>
    <s v="07 V realizácii"/>
    <x v="2"/>
    <s v="doplniť z preddefinovaného (vysvetlivky a rady)"/>
    <x v="1"/>
    <m/>
    <n v="14400"/>
    <n v="0"/>
    <n v="0"/>
    <n v="14400"/>
    <n v="0"/>
    <n v="0"/>
    <n v="0"/>
    <n v="0"/>
    <n v="0"/>
    <n v="0"/>
    <n v="0"/>
    <n v="0"/>
    <s v="-"/>
    <n v="0"/>
    <n v="0"/>
    <n v="0"/>
    <n v="0"/>
    <n v="0"/>
    <n v="0"/>
    <n v="0"/>
    <n v="0"/>
    <n v="0"/>
    <n v="0"/>
    <n v="0"/>
    <m/>
    <n v="1"/>
    <x v="0"/>
    <s v="A4"/>
    <n v="7"/>
    <n v="1"/>
    <n v="1"/>
    <n v="1"/>
    <n v="0"/>
    <n v="0"/>
    <n v="1"/>
    <n v="1"/>
    <n v="0"/>
    <n v="1"/>
    <n v="0"/>
    <n v="0"/>
    <n v="1"/>
    <n v="1"/>
    <n v="1"/>
    <n v="1"/>
  </r>
  <r>
    <s v="RTVS"/>
    <s v="Rozhlas a televízia Slovenska"/>
    <s v="RTVS202189"/>
    <m/>
    <s v="stavebný dozor Kreatívny priemysel KE"/>
    <s v="stavebný dozor Kreatívny priemysel KE"/>
    <s v="Cieľom je vytvorenie kultúrneho HUB-u"/>
    <s v="N/A"/>
    <s v="Zákon č. 532/2010 Z.z. o Rozhlase a televízii, §3 a §5"/>
    <s v="výroba/úspora"/>
    <x v="0"/>
    <s v="A Nákup alebo výstavba nehnuteľnosti"/>
    <s v="A4 Stavebný dozor"/>
    <s v="08 Realizované"/>
    <x v="0"/>
    <s v="doplniť z preddefinovaného (vysvetlivky a rady)"/>
    <x v="1"/>
    <m/>
    <n v="1900"/>
    <n v="0"/>
    <n v="0"/>
    <n v="1900"/>
    <n v="0"/>
    <n v="0"/>
    <n v="0"/>
    <n v="0"/>
    <n v="0"/>
    <n v="0"/>
    <n v="0"/>
    <n v="0"/>
    <s v="-"/>
    <n v="0"/>
    <n v="0"/>
    <n v="0"/>
    <n v="0"/>
    <n v="0"/>
    <n v="0"/>
    <n v="0"/>
    <n v="0"/>
    <n v="0"/>
    <n v="0"/>
    <n v="0"/>
    <m/>
    <n v="1"/>
    <x v="0"/>
    <s v="A4"/>
    <n v="7"/>
    <n v="1"/>
    <n v="1"/>
    <n v="1"/>
    <n v="0"/>
    <n v="0"/>
    <n v="1"/>
    <n v="1"/>
    <n v="0"/>
    <n v="1"/>
    <n v="0"/>
    <n v="0"/>
    <n v="1"/>
    <n v="1"/>
    <n v="1"/>
    <n v="1"/>
  </r>
  <r>
    <s v="RTVS"/>
    <s v="Rozhlas a televízia Slovenska"/>
    <s v="RTVS202174"/>
    <m/>
    <s v="stavebný dozor SIEA Biela budova KE"/>
    <s v="stavebný dozor SIEA Biela budova KE"/>
    <s v="Cieľom je energetická hospodárnosť "/>
    <s v="N/A"/>
    <s v="Zákon č. 532/2010 Z.z. o Rozhlase a televízii, §3 a §5"/>
    <s v="úspora"/>
    <x v="0"/>
    <s v="A Nákup alebo výstavba nehnuteľnosti"/>
    <s v="A4 Stavebný dozor"/>
    <s v="07 V realizácii"/>
    <x v="2"/>
    <s v="doplniť z preddefinovaného (vysvetlivky a rady)"/>
    <x v="0"/>
    <m/>
    <n v="27732.78"/>
    <n v="0"/>
    <n v="0"/>
    <n v="0"/>
    <n v="0"/>
    <n v="0"/>
    <n v="0"/>
    <n v="0"/>
    <n v="0"/>
    <n v="0"/>
    <n v="0"/>
    <n v="0"/>
    <s v="-"/>
    <n v="0"/>
    <n v="0"/>
    <n v="0"/>
    <n v="0"/>
    <n v="0"/>
    <n v="0"/>
    <n v="0"/>
    <n v="0"/>
    <n v="0"/>
    <n v="0"/>
    <n v="0"/>
    <m/>
    <n v="1"/>
    <x v="0"/>
    <s v="A4"/>
    <n v="5"/>
    <n v="0"/>
    <n v="1"/>
    <n v="1"/>
    <n v="0"/>
    <n v="0"/>
    <n v="1"/>
    <n v="1"/>
    <n v="0"/>
    <n v="1"/>
    <n v="0"/>
    <n v="0"/>
    <n v="1"/>
    <n v="1"/>
    <n v="0"/>
    <n v="0"/>
  </r>
  <r>
    <s v="RTVS"/>
    <s v="Rozhlas a televízia Slovenska"/>
    <s v="RTVS202168"/>
    <m/>
    <s v="stavebný dozor SIEA Červená budova - KE"/>
    <s v="stavebný dozor SIEA Červená budova - KE"/>
    <s v="Cieľom je stavebný dozor pri rekonštrukcii Červenej Budovy v KE"/>
    <s v="N/A"/>
    <s v="Zákon č. 532/2010 Z.z. o Rozhlase a televízii, §3 a §5"/>
    <s v="úspora"/>
    <x v="0"/>
    <s v="A Nákup alebo výstavba nehnuteľnosti"/>
    <s v="A4 Stavebný dozor"/>
    <s v="02 Analýza / podkladová štúdia k investičnému zámeru"/>
    <x v="2"/>
    <s v="doplniť z preddefinovaného (vysvetlivky a rady)"/>
    <x v="0"/>
    <m/>
    <n v="38163.96"/>
    <n v="0"/>
    <n v="0"/>
    <n v="0"/>
    <n v="0"/>
    <n v="0"/>
    <n v="0"/>
    <n v="0"/>
    <n v="0"/>
    <n v="0"/>
    <n v="0"/>
    <n v="0"/>
    <s v="-"/>
    <n v="0"/>
    <n v="0"/>
    <n v="0"/>
    <n v="0"/>
    <n v="0"/>
    <n v="0"/>
    <n v="0"/>
    <n v="0"/>
    <n v="0"/>
    <n v="0"/>
    <n v="0"/>
    <m/>
    <n v="1"/>
    <x v="0"/>
    <s v="A4"/>
    <n v="6"/>
    <n v="0"/>
    <n v="1"/>
    <n v="1"/>
    <n v="0"/>
    <n v="0"/>
    <n v="1"/>
    <n v="1"/>
    <n v="0"/>
    <n v="1"/>
    <n v="0"/>
    <n v="0"/>
    <n v="1"/>
    <n v="1"/>
    <n v="1"/>
    <n v="0"/>
  </r>
  <r>
    <s v="SNM"/>
    <s v="SNM - Múzeum Betliar"/>
    <s v="SNMMBE202103"/>
    <n v="3"/>
    <s v="Depozitár na papier a textil a dokumentačné centrum SNM-Múzea Betliar"/>
    <s v="Stavebnými úpravami v jestvujúcej budove vytvoriť priestory depozitára na papier a textil a dokumentačného centra. Depozitár by sa vytvoril v doteraz nevyužívanom podkrovnom priestore budovy a dokumentačné centrum by vzniklo úpravou dispozície prízemia administratívnej budovy. "/>
    <s v="Cieľom projektu je stavebnými úpravami v jestvujúcej administratívnej budove vytvoriť vhodné priestory pre odborné zázemie múzea, cielenú ochrana zbierok (modernizácia uloženia, prevencie a ochrany zbierkového fondu)"/>
    <s v="N/A"/>
    <s v="Zákon č. 49/2002 Z.z. o ochrane pamiatkového fondu; Zákon č. 206/2009 Z.z. o múzeách a o galériách a o ochrane predmetov kultúrnej hodnoty; Zákon č. 543/2002 Z. z. o ochrane prírody a krajiny"/>
    <s v="Vytvorenie nového priestoru pre odborné zázemie múzea  - Depozitár s plochou 70 m2, Dokumentačné centrum 25 m2."/>
    <x v="0"/>
    <s v="B Rekonštrukcia nehnuteľnosti"/>
    <s v="B2 Stavebná reprofilizácia priestorov"/>
    <s v="01 Investičný zámer"/>
    <x v="1"/>
    <s v="doplniť z preddefinovaného (vysvetlivky a rady)"/>
    <x v="0"/>
    <n v="1"/>
    <n v="90000"/>
    <n v="3000"/>
    <n v="0"/>
    <n v="40000"/>
    <n v="50000"/>
    <n v="0"/>
    <n v="0"/>
    <n v="0"/>
    <n v="0"/>
    <n v="0"/>
    <n v="0"/>
    <n v="0"/>
    <s v="-"/>
    <n v="0"/>
    <n v="0"/>
    <n v="0"/>
    <n v="0"/>
    <n v="0"/>
    <n v="0"/>
    <n v="0"/>
    <n v="0"/>
    <n v="0"/>
    <n v="0"/>
    <n v="0"/>
    <m/>
    <n v="1"/>
    <x v="0"/>
    <s v="B2"/>
    <n v="9"/>
    <n v="1"/>
    <n v="1"/>
    <n v="1"/>
    <n v="1"/>
    <n v="1"/>
    <n v="1"/>
    <n v="1"/>
    <n v="0"/>
    <n v="1"/>
    <n v="0"/>
    <n v="0"/>
    <n v="1"/>
    <n v="1"/>
    <n v="1"/>
    <n v="0"/>
  </r>
  <r>
    <s v="BIB"/>
    <s v="BIBIANA medzinárodný dom umenia pre deti"/>
    <s v="BIB202101"/>
    <n v="2"/>
    <s v="Rekonštrukcia podkrovia - exteriér"/>
    <s v="Strešná krytina, zateplenie, sanita, klampiarske prvky."/>
    <s v="Oprava strechy, zabránenie havarijnému stavu"/>
    <s v="N/A"/>
    <m/>
    <s v="Životnosť nehnuteľnosti. Odhad nákladov nad 100 000 EUR"/>
    <x v="0"/>
    <s v="B Rekonštrukcia nehnuteľnosti"/>
    <s v="B3 Stavebná rekonštrukcia priestorov"/>
    <s v="01 Investičný zámer"/>
    <x v="1"/>
    <s v="doplniť z preddefinovaného (vysvetlivky a rady)"/>
    <x v="0"/>
    <n v="1"/>
    <n v="200000"/>
    <n v="20000"/>
    <n v="0"/>
    <n v="0"/>
    <n v="0"/>
    <n v="0"/>
    <n v="0"/>
    <n v="0"/>
    <n v="0"/>
    <n v="0"/>
    <n v="0"/>
    <n v="0"/>
    <s v="-"/>
    <n v="0"/>
    <n v="0"/>
    <n v="0"/>
    <n v="0"/>
    <n v="0"/>
    <n v="0"/>
    <n v="0"/>
    <n v="0"/>
    <n v="0"/>
    <n v="0"/>
    <n v="0"/>
    <s v="ideový zámer"/>
    <n v="0"/>
    <x v="0"/>
    <s v="B3"/>
    <n v="6"/>
    <n v="0"/>
    <n v="1"/>
    <n v="0"/>
    <n v="1"/>
    <n v="1"/>
    <n v="1"/>
    <n v="1"/>
    <n v="0"/>
    <n v="1"/>
    <n v="0"/>
    <n v="0"/>
    <n v="1"/>
    <n v="0"/>
    <n v="1"/>
    <n v="0"/>
  </r>
  <r>
    <s v="SNM"/>
    <s v="SNM - Múzeum Betliar"/>
    <s v="SNMMBE202104"/>
    <n v="4"/>
    <s v="Obnova Mauzólea v Krásnohorskom Podhradí"/>
    <s v="strešnej kupoly budovy Mauzólea, ktorá vykazuje známky poškodenia, pričom sa strešná konštrukcia doteraz opravovala len lokálne, vždy podľa aktuálneho stavu zatečenia. Vplyvom zatekania sa poškodila aj mozaiková výzdoba, mramorová podlaha a schody. Potrebné sú aj výskumy, návrhy na obnovu a na reštaurovanie ako aj samotné reštaurovanie interiérových povrchových úprav a výzdoby.  "/>
    <s v="Cieľom obnovy je komplexnejšia oprava strechy mauzólea, vrátane  obnovy poškodenej interiérovej výzdoby a podlahy."/>
    <s v="N/A"/>
    <s v="Zákon č. 49/2002 Z.z. o ochrane pamiatkového fondu; Zákon č. 206/2009 Z.z. o múzeách a o galériách a o ochrane predmetov kultúrnej hodnoty; Zákon č. 543/2002 Z. z. o ochrane prírody a krajiny"/>
    <s v="Zníženie nákladov na prevádzku a údržbu, cca. 3000 €/ ročne"/>
    <x v="0"/>
    <s v="B Rekonštrukcia nehnuteľnosti"/>
    <s v="B3 Stavebná rekonštrukcia priestorov"/>
    <s v="01 Investičný zámer"/>
    <x v="1"/>
    <s v="doplniť z preddefinovaného (vysvetlivky a rady)"/>
    <x v="0"/>
    <n v="1"/>
    <n v="200000"/>
    <n v="10000"/>
    <n v="0"/>
    <n v="10000"/>
    <n v="190000"/>
    <n v="0"/>
    <n v="0"/>
    <n v="0"/>
    <n v="0"/>
    <n v="0"/>
    <n v="0"/>
    <n v="0"/>
    <s v="Reštaurátorský výskum, AH výskum"/>
    <n v="30000"/>
    <n v="0"/>
    <n v="30000"/>
    <n v="0"/>
    <n v="0"/>
    <n v="0"/>
    <n v="0"/>
    <n v="0"/>
    <n v="0"/>
    <n v="0"/>
    <n v="0"/>
    <m/>
    <n v="0"/>
    <x v="0"/>
    <s v="B3"/>
    <n v="8"/>
    <n v="1"/>
    <n v="1"/>
    <n v="0"/>
    <n v="1"/>
    <n v="1"/>
    <n v="1"/>
    <n v="1"/>
    <n v="0"/>
    <n v="1"/>
    <n v="0"/>
    <n v="0"/>
    <n v="1"/>
    <n v="1"/>
    <n v="1"/>
    <n v="0"/>
  </r>
  <r>
    <s v="ÚĽUV"/>
    <s v="Ústredie ľudovej umeleckej výroby"/>
    <s v="ÚĽUV202101"/>
    <n v="1"/>
    <s v="Nová webová stránka ÚĽUV"/>
    <s v="Súčasná webová stránka organizácie bola vytvorená v roku 2005. Pre potreby skvalitnenia a rozšírenia ponuky kultúrnych služieb organizácie je nevyhnutné nové technické riešenie. Súčasné riešenia poskytnú užívateľsky dostupnú komplexnú ponuku služieb. "/>
    <s v="Cieľom je podpora online predaja a dostupnosť komplexnej ponuky produktov organizácie."/>
    <s v="N/A"/>
    <s v="Štatút ÚĽUV, Čl. 3 pís. j)"/>
    <s v="KPI 1, zvýšenie počtu užívateľov služieb organizácie, 5000/rok"/>
    <x v="0"/>
    <s v="D IT infraštruktúra"/>
    <s v="D2 Zhodnotenie existujúceho špeciálneho HW/SW"/>
    <s v="07 V realizácii"/>
    <x v="0"/>
    <s v="doplniť z preddefinovaného (vysvetlivky a rady)"/>
    <x v="1"/>
    <n v="1"/>
    <n v="94400"/>
    <n v="0"/>
    <n v="0"/>
    <n v="65600"/>
    <n v="17280"/>
    <n v="11520"/>
    <n v="0"/>
    <n v="0"/>
    <n v="0"/>
    <n v="0"/>
    <n v="0"/>
    <n v="0"/>
    <s v="-"/>
    <n v="0"/>
    <n v="0"/>
    <n v="0"/>
    <n v="0"/>
    <n v="0"/>
    <n v="0"/>
    <n v="0"/>
    <n v="0"/>
    <n v="0"/>
    <n v="0"/>
    <n v="0"/>
    <m/>
    <n v="1"/>
    <x v="0"/>
    <s v="D2"/>
    <n v="9"/>
    <n v="1"/>
    <n v="1"/>
    <n v="1"/>
    <n v="1"/>
    <n v="1"/>
    <n v="1"/>
    <n v="1"/>
    <n v="0"/>
    <n v="1"/>
    <n v="0"/>
    <n v="0"/>
    <n v="1"/>
    <n v="1"/>
    <n v="1"/>
    <n v="1"/>
  </r>
  <r>
    <s v="DNS"/>
    <s v="Divadlo Nová scéna Bratislava"/>
    <s v="DNS202110"/>
    <n v="11"/>
    <s v="Inštalácia zabezpečovacieho systému v skladovacích priestorov Rača"/>
    <s v="Inštalovaním zariadenia dosiahneme lepšiu ochranu majetku v zmysle platnej legislatívy"/>
    <s v="ochrana majetku"/>
    <s v="N/A"/>
    <s v="Zákon č. 278/1993 Z.z. o správe majetku štátu, §3 ods.2"/>
    <s v="úspora jeden pracovník cca 12 000 €"/>
    <x v="0"/>
    <s v="C Stroje, prístroje a zariadenia"/>
    <s v="C7 Zabezpečovacia technika"/>
    <s v="01 Investičný zámer"/>
    <x v="1"/>
    <s v="doplniť z preddefinovaného (vysvetlivky a rady)"/>
    <x v="0"/>
    <n v="1"/>
    <n v="20000"/>
    <n v="0"/>
    <n v="0"/>
    <n v="0"/>
    <n v="20000"/>
    <n v="0"/>
    <n v="0"/>
    <n v="0"/>
    <n v="0"/>
    <n v="0"/>
    <n v="0"/>
    <n v="0"/>
    <s v="-"/>
    <n v="0"/>
    <n v="0"/>
    <n v="0"/>
    <n v="0"/>
    <n v="0"/>
    <n v="0"/>
    <n v="0"/>
    <n v="0"/>
    <n v="0"/>
    <n v="0"/>
    <n v="0"/>
    <m/>
    <n v="1"/>
    <x v="0"/>
    <s v="C7"/>
    <n v="9"/>
    <n v="1"/>
    <n v="1"/>
    <n v="1"/>
    <n v="1"/>
    <n v="1"/>
    <n v="1"/>
    <n v="1"/>
    <n v="0"/>
    <n v="1"/>
    <n v="0"/>
    <n v="0"/>
    <n v="1"/>
    <n v="1"/>
    <n v="1"/>
    <n v="0"/>
  </r>
  <r>
    <s v="DÚ"/>
    <s v="Divadelný ústav"/>
    <s v="DÚ202106"/>
    <s v="R"/>
    <s v="Nákup nového knižničného systému"/>
    <s v="Zámerom je zabezpečiť moderné technické vybavenie a podmienky na zavádzanie nových technológií a knižnično-informačných služieb."/>
    <s v="Zabezpečiť systematický nárast, odbornú evidenciu, spracovanie, uchovávanie, ochranu a sprístupňovanie knižničného fondu inštitúcie. "/>
    <s v="N/A"/>
    <s v="Zákon č. 126/2015 Z. z. o knižniciach; Zákon č. 206/2009 Z.z. o múzeách a o galériách a o ochrane predmetov kultúrnej hodnoty"/>
    <s v="Počet používateľov - nárast o 20% oproti súčasnému stavu. Počet používateľov novom IS - nárast o 20% oproti súčasnému stavu. Rozšírenie modulov prírastkovania o bulletiny a časopisy._x000a__x000a_"/>
    <x v="0"/>
    <s v="D IT infraštruktúra"/>
    <s v="D3 Obstaranie novej IT funkcionality"/>
    <s v="07 V realizácii"/>
    <x v="1"/>
    <s v="doplniť z preddefinovaného (vysvetlivky a rady)"/>
    <x v="1"/>
    <n v="1"/>
    <n v="15500"/>
    <n v="0"/>
    <n v="15500"/>
    <n v="0"/>
    <n v="0"/>
    <n v="0"/>
    <n v="0"/>
    <n v="0"/>
    <n v="0"/>
    <n v="0"/>
    <n v="0"/>
    <n v="0"/>
    <s v="náklady na upgrade softweru, servis, "/>
    <n v="15000"/>
    <n v="0"/>
    <n v="3000"/>
    <n v="3000"/>
    <n v="3000"/>
    <n v="3000"/>
    <n v="3000"/>
    <n v="0"/>
    <n v="0"/>
    <n v="0"/>
    <n v="0"/>
    <m/>
    <n v="1"/>
    <x v="0"/>
    <s v="D3"/>
    <n v="9"/>
    <n v="1"/>
    <n v="1"/>
    <n v="1"/>
    <n v="1"/>
    <n v="1"/>
    <n v="1"/>
    <n v="1"/>
    <n v="0"/>
    <n v="1"/>
    <n v="0"/>
    <n v="0"/>
    <n v="1"/>
    <n v="1"/>
    <n v="1"/>
    <n v="1"/>
  </r>
  <r>
    <s v="RTVS"/>
    <s v="Rozhlas a televízia Slovenska"/>
    <s v="RTVS202150"/>
    <m/>
    <s v="Redizajn webového sídla RTVS"/>
    <s v="Súčasný web RTVS má viac ako 8 rokov. Po technickej a užívateľskej stránke nespĺňa moderné štandardy online kanálov. Vznikol spojením starých TV a rozhlasových webov a je takmer nemožné vyvíjať nové funkcionality potrebné pre jeho ďalšie kvalitné fungovanie. _x000a_Okrem vizuálu samotnej stránky je nutné prepracovať aj technickú infraštruktúr, logickosť a funkčnosť CMS – backendu._x000a_Posilnenie podpory rozhlasového a televízneho obsahu._x000a_Nedokážeme plnohodnotne reagovať na potreby marketingového oddelenia (napríklad pri príprave marketingových kampaní nedokážeme ponúknuť dostatočnú komunikačnú plochu vzhľadom na súčasnú štruktúru webovej stránky), programových služieb (stránky, ktoré komunikujú jednotlivé relácie a filmy nie je možné dopĺňať o ďalší obsah, zobrazujú len obsah, ktorý si doťahujú zo systémov ako Provys a Sépia) a ďalších sekcií. _x000a_Neposkytujeme moderný dizajn ani funkcionality pre zvýšenie komfortu pri návšteve webovej stránky."/>
    <s v="Cieľom je modernizácia webového sídla"/>
    <s v="N/A"/>
    <s v="Zákon č. 532/2010 Z.z. o Rozhlase a televízii, §3 a §5"/>
    <s v="výroba/úspora"/>
    <x v="0"/>
    <s v="D IT infraštruktúra"/>
    <s v="D2 Zhodnotenie existujúceho špeciálneho HW/SW"/>
    <s v="01 Investičný zámer"/>
    <x v="0"/>
    <s v="doplniť z preddefinovaného (vysvetlivky a rady)"/>
    <x v="0"/>
    <m/>
    <n v="200000"/>
    <n v="0"/>
    <n v="0"/>
    <n v="0"/>
    <n v="0"/>
    <n v="0"/>
    <n v="0"/>
    <n v="0"/>
    <n v="0"/>
    <n v="0"/>
    <n v="0"/>
    <n v="0"/>
    <s v="-"/>
    <n v="0"/>
    <n v="0"/>
    <n v="0"/>
    <n v="0"/>
    <n v="0"/>
    <n v="0"/>
    <n v="0"/>
    <n v="0"/>
    <n v="0"/>
    <n v="0"/>
    <n v="0"/>
    <m/>
    <n v="0"/>
    <x v="0"/>
    <s v="D2"/>
    <n v="6"/>
    <n v="0"/>
    <n v="1"/>
    <n v="1"/>
    <n v="0"/>
    <n v="0"/>
    <n v="1"/>
    <n v="1"/>
    <n v="0"/>
    <n v="1"/>
    <n v="0"/>
    <n v="0"/>
    <n v="1"/>
    <n v="1"/>
    <n v="1"/>
    <n v="0"/>
  </r>
  <r>
    <s v="SÚH"/>
    <s v="Slovenská ústredná hvezdáreň Hurbanovo"/>
    <s v="SÚH202103"/>
    <n v="3"/>
    <s v="Rekonštrukcia strednej kupoly Historickej budovy hvezdárne "/>
    <s v="SÚH má v správe Historickú budovu hvezdárne, ktorá je evidovaná ako kultúrna pamiatka. Stredná kupola hvezdárne je v takom technickom stave, ktorý znemožňuje jej aktívne využívanie. Na jej sfunkčnenie je nutné osadenie koľajníc a celkového hnacieho mechanizmu. Preto je nutná jej demontáž, oprava a následné nové osadenie. Vzhľadom k tomu, že sa jedná o pamiatkový fond, kupola musí ostať v pôvodnom stave. "/>
    <s v="Sprístupnením ďalšej časti Historickej budovy širokej verejnosti rozšíriť a zatraktívniť programovú ponuku SÚH formou verejných pozorovaní. "/>
    <s v="N/A"/>
    <s v="Zriaďovacia listina SÚH, Čl. 1 ods. 2 písm. j) "/>
    <s v="Realizácia odborných astronomických pozorovaní  50/rok. "/>
    <x v="0"/>
    <s v="B Rekonštrukcia nehnuteľnosti"/>
    <s v="B3 Stavebná rekonštrukcia priestorov"/>
    <s v="01 Investičný zámer"/>
    <x v="1"/>
    <s v="doplniť z preddefinovaného (vysvetlivky a rady)"/>
    <x v="0"/>
    <n v="1"/>
    <n v="75000"/>
    <n v="5000"/>
    <n v="0"/>
    <n v="0"/>
    <n v="5000"/>
    <n v="70000"/>
    <n v="0"/>
    <n v="0"/>
    <n v="0"/>
    <n v="0"/>
    <n v="0"/>
    <n v="0"/>
    <s v="-"/>
    <n v="0"/>
    <n v="0"/>
    <n v="0"/>
    <n v="0"/>
    <n v="0"/>
    <n v="0"/>
    <n v="0"/>
    <n v="0"/>
    <n v="0"/>
    <n v="0"/>
    <n v="0"/>
    <m/>
    <n v="1"/>
    <x v="0"/>
    <s v="B3"/>
    <n v="8"/>
    <n v="1"/>
    <n v="1"/>
    <n v="0"/>
    <n v="1"/>
    <n v="1"/>
    <n v="1"/>
    <n v="1"/>
    <n v="0"/>
    <n v="1"/>
    <n v="0"/>
    <n v="0"/>
    <n v="1"/>
    <n v="1"/>
    <n v="1"/>
    <n v="0"/>
  </r>
  <r>
    <s v="SÚH"/>
    <s v="Slovenská ústredná hvezdáreň Hurbanovo"/>
    <s v="SÚH202101"/>
    <n v="1"/>
    <s v="Výmena projekčného systému planetária"/>
    <s v="SÚH v súčasnosti využíva na popularizačnú činnosť digitálne planetárium s rozlíšením 1,6 K nainštalované v roku 2015. Za dobu 6 rokov bol hardvér planetária v činnosti cca 10000 hodín, čo začína byť na hranici jeho životnosti. V súčasnosti sa stáva štandartom pre projekčné systémy planetárií rozlíšenie 4 K. Toto rozlíšenie vyžaduje vyššiu výkonnosť hardvéru a tiež väčšie úložné miesto. Výmena projekčného systému planetária predpokladá aj vytvorenie osobitnej produkčnej jednotky."/>
    <s v="Cieľom je zabezpečiť audiovizuálne programy v planetáriu, ktoré spĺňajú najvyššie kritériá zobrazovania, majú vysokú návštevnosť a pre inštitúciu sú zdrojom vlastných príjmom."/>
    <s v="N/A"/>
    <s v="Zriaďovacia listina SÚH, Čl. 1 ods. 2 písm. j) "/>
    <s v="Zvýšenie počtu návštevníkov podujatí, 500/rok"/>
    <x v="0"/>
    <s v="D IT infraštruktúra"/>
    <s v="D2 Zhodnotenie existujúceho špeciálneho HW/SW"/>
    <s v="01 Investičný zámer"/>
    <x v="1"/>
    <s v="doplniť z preddefinovaného (vysvetlivky a rady)"/>
    <x v="0"/>
    <n v="1"/>
    <n v="235000"/>
    <n v="0"/>
    <n v="0"/>
    <n v="235000"/>
    <n v="0"/>
    <n v="0"/>
    <n v="0"/>
    <n v="0"/>
    <n v="0"/>
    <n v="0"/>
    <n v="0"/>
    <n v="0"/>
    <s v="-"/>
    <n v="0"/>
    <n v="0"/>
    <n v="0"/>
    <n v="0"/>
    <n v="0"/>
    <n v="0"/>
    <n v="0"/>
    <n v="0"/>
    <n v="0"/>
    <n v="0"/>
    <n v="0"/>
    <m/>
    <n v="0"/>
    <x v="0"/>
    <s v="D2"/>
    <n v="9"/>
    <n v="1"/>
    <n v="1"/>
    <n v="1"/>
    <n v="1"/>
    <n v="1"/>
    <n v="1"/>
    <n v="1"/>
    <n v="0"/>
    <n v="1"/>
    <n v="0"/>
    <n v="0"/>
    <n v="1"/>
    <n v="1"/>
    <n v="1"/>
    <n v="0"/>
  </r>
  <r>
    <s v="SÚH"/>
    <s v="Slovenská ústredná hvezdáreň Hurbanovo"/>
    <s v="SÚH202102"/>
    <n v="2"/>
    <s v="Výstavba astronomickej pozorovateľne"/>
    <s v="SÚH vo vedeckovýskumnej oblasti plánuje rozšírenie pozorovacích programov. Pre ich realizáciu potrebuje vybudovať samostatnú pozorovateľňu s astronomických prístrojovým vybavením, ktorá bude vyhovovať moderným kritériám astronomických pozorovaní  - automatizácia."/>
    <s v="Cieľom je realizovať pravidelný pozorovací program zákrytov a fotometrie. "/>
    <s v="N/A"/>
    <s v="Zriaďovacia listina SÚH, Čl. 1 ods. 2 písm. b) "/>
    <s v="Realizácia odborných astronomických pozorovaní  50/rok"/>
    <x v="0"/>
    <s v="A Nákup alebo výstavba nehnuteľnosti"/>
    <s v="A2 Výstavba budovy"/>
    <s v="01 Investičný zámer"/>
    <x v="1"/>
    <s v="doplniť z preddefinovaného (vysvetlivky a rady)"/>
    <x v="0"/>
    <n v="1"/>
    <n v="110000"/>
    <n v="6000"/>
    <n v="0"/>
    <n v="6000"/>
    <n v="104000"/>
    <n v="0"/>
    <n v="0"/>
    <n v="0"/>
    <n v="0"/>
    <n v="0"/>
    <n v="0"/>
    <n v="0"/>
    <s v="-"/>
    <n v="0"/>
    <n v="0"/>
    <n v="0"/>
    <n v="0"/>
    <n v="0"/>
    <n v="0"/>
    <n v="0"/>
    <n v="0"/>
    <n v="0"/>
    <n v="0"/>
    <n v="0"/>
    <m/>
    <n v="0"/>
    <x v="0"/>
    <s v="A2"/>
    <n v="8"/>
    <n v="1"/>
    <n v="1"/>
    <n v="0"/>
    <n v="1"/>
    <n v="1"/>
    <n v="1"/>
    <n v="1"/>
    <n v="0"/>
    <n v="1"/>
    <n v="0"/>
    <n v="0"/>
    <n v="1"/>
    <n v="1"/>
    <n v="1"/>
    <n v="0"/>
  </r>
  <r>
    <s v="ÚĽUV"/>
    <s v="Ústredie ľudovej umeleckej výroby"/>
    <s v="ÚĽUV202103"/>
    <n v="10"/>
    <s v="Sanácia vetrania a vlhkosti objektu ÚĽUV v Banskej Bystrici"/>
    <s v="Suterén objektu ÚĽUV v Banskej Bystrici (NKP) z dôvodu vysokej vlhkosti nie je možné využívať na aktivity organizácie. Základným predpokladom je odvetranie priestorov a následné odstránenie vysokej vlhkosti. Následne bude priestor možné využívať na aktivity Regionálneho centra remesiel pre verejnosť. "/>
    <s v="Cieľom je minimalizácia budúcich nákladov a vytvorenie priestoru pre aktivity Regionálneho centra remesiel v Banskej Bystrici."/>
    <s v="N/A"/>
    <s v="Zákon č. 278/1993 Z.z. o správe majetku štátu, §3 ods. 2"/>
    <s v="KPI 1, zníženie nákladov na opravy a prevádzku 2000 €/rok; KPI 2 zvýšenie návštevníkov podujatí, 1000/rok "/>
    <x v="2"/>
    <s v="0 Odstránenie havarijného stavu"/>
    <s v="0 Odstránenie havarijného stavu"/>
    <s v="04 Projektová dokumentácia k dispozícii - pre stavebné povolenie"/>
    <x v="1"/>
    <s v="doplniť z preddefinovaného (vysvetlivky a rady)"/>
    <x v="0"/>
    <n v="1"/>
    <n v="127500"/>
    <n v="11304"/>
    <n v="7200"/>
    <n v="0"/>
    <n v="116196"/>
    <n v="0"/>
    <n v="0"/>
    <n v="0"/>
    <n v="0"/>
    <n v="0"/>
    <n v="0"/>
    <n v="0"/>
    <s v="-"/>
    <n v="0"/>
    <n v="0"/>
    <n v="0"/>
    <n v="0"/>
    <n v="0"/>
    <n v="0"/>
    <n v="0"/>
    <n v="0"/>
    <n v="0"/>
    <n v="0"/>
    <n v="0"/>
    <m/>
    <n v="0"/>
    <x v="0"/>
    <s v="0"/>
    <n v="7"/>
    <n v="0"/>
    <n v="1"/>
    <n v="0"/>
    <n v="1"/>
    <n v="1"/>
    <n v="1"/>
    <n v="1"/>
    <n v="0"/>
    <n v="1"/>
    <n v="1"/>
    <n v="0"/>
    <n v="0"/>
    <n v="1"/>
    <n v="1"/>
    <n v="0"/>
  </r>
  <r>
    <s v="SND"/>
    <s v="Slovenské národné divadlo"/>
    <s v="SND202212"/>
    <m/>
    <s v="Rekonštrukcia riadiaceho systému scénických zariadení v Štúdiu"/>
    <s v="Nevyhnutná rekonštrukcia riadiaceho systému scénických zariadení v sale ŠTÚDIA - úprava scénických zariadení vyhovujúca bezpečnostnej norme SIL3, obstaranie mobilného praktikáblového fundusu javísk ako súčasti scénických zariadení"/>
    <s v="Zabezpečiť bezporuchovú prevádzku, technologicky umožniť umeleckú tvorbu porovnateľnú minimálne s európskym štandardom a tým umožniť medzinárodnú spoluprácu na nových projektoch"/>
    <s v="N/A"/>
    <s v="Zákon č. 385/1997 Z.z. o Slov.národnom divadle, §2"/>
    <s v="KPI nie je možné kvantifikovať"/>
    <x v="1"/>
    <s v="C Stroje, prístroje a zariadenia"/>
    <s v="C1 Javisková technika"/>
    <s v="01 Investičný zámer"/>
    <x v="1"/>
    <s v="doplniť z preddefinovaného (vysvetlivky a rady)"/>
    <x v="0"/>
    <n v="1"/>
    <n v="350000"/>
    <n v="0"/>
    <n v="0"/>
    <n v="0"/>
    <n v="350000"/>
    <n v="0"/>
    <n v="0"/>
    <n v="0"/>
    <n v="0"/>
    <n v="0"/>
    <n v="0"/>
    <n v="0"/>
    <s v="-"/>
    <n v="0"/>
    <n v="0"/>
    <n v="0"/>
    <n v="0"/>
    <n v="0"/>
    <n v="0"/>
    <n v="0"/>
    <n v="0"/>
    <n v="0"/>
    <n v="0"/>
    <n v="0"/>
    <m/>
    <n v="0"/>
    <x v="0"/>
    <s v="C1"/>
    <n v="8"/>
    <n v="1"/>
    <n v="1"/>
    <n v="1"/>
    <n v="0"/>
    <n v="1"/>
    <n v="1"/>
    <n v="1"/>
    <n v="0"/>
    <n v="1"/>
    <n v="0"/>
    <n v="1"/>
    <n v="0"/>
    <n v="1"/>
    <n v="1"/>
    <n v="0"/>
  </r>
  <r>
    <s v="RTVS"/>
    <s v="Rozhlas a televízia Slovenska"/>
    <s v="RTVS202131"/>
    <m/>
    <s v="Nákup svetelného parku vrátane tašky pre televízne regionálne štúdio v Banskej Bystrici"/>
    <s v="Svetelný park je nevyhnutný pre výrobu v exteriéri."/>
    <s v="Cieľom je modernizácia svetelného parku pre výrobu v exteriéri"/>
    <s v="N/A"/>
    <s v="Zákon č. 532/2010 Z.z. o Rozhlase a televízii, §3 a §5"/>
    <s v="výroba"/>
    <x v="1"/>
    <s v="C Stroje, prístroje a zariadenia"/>
    <s v="C2 Osvetľovacia technika"/>
    <s v="01 Investičný zámer"/>
    <x v="0"/>
    <s v="doplniť z preddefinovaného (vysvetlivky a rady)"/>
    <x v="0"/>
    <m/>
    <n v="3000"/>
    <n v="0"/>
    <n v="0"/>
    <n v="0"/>
    <n v="0"/>
    <n v="0"/>
    <n v="0"/>
    <n v="0"/>
    <n v="0"/>
    <n v="0"/>
    <n v="0"/>
    <n v="0"/>
    <s v="-"/>
    <n v="0"/>
    <n v="0"/>
    <n v="0"/>
    <n v="0"/>
    <n v="0"/>
    <n v="0"/>
    <n v="0"/>
    <n v="0"/>
    <n v="0"/>
    <n v="0"/>
    <n v="0"/>
    <m/>
    <n v="1"/>
    <x v="0"/>
    <s v="C2"/>
    <n v="6"/>
    <n v="0"/>
    <n v="1"/>
    <n v="1"/>
    <n v="0"/>
    <n v="0"/>
    <n v="1"/>
    <n v="1"/>
    <n v="0"/>
    <n v="1"/>
    <n v="0"/>
    <n v="1"/>
    <n v="0"/>
    <n v="1"/>
    <n v="1"/>
    <n v="0"/>
  </r>
  <r>
    <s v="TASR"/>
    <s v="Tlačová agentúra Slovenskej republiky"/>
    <s v="TASR202103"/>
    <n v="3"/>
    <s v="Systém na správu fotografií a budovanie fotoarchívu"/>
    <s v="Systém by zjednotil všetky fotoarchívy TASR a pokryl by workflow obrazovej redakcie. Systém poslúži aj na efektívnejšiu implementáciu fotoarchívu do redakčného systému novej generácie."/>
    <s v="Výmena zastaralého systému spracovania fotografií a zjednotenie fotoarchívov TASR. Výrazné zvýšenie možností a komfortu pre využívanie unikátnych archívov TASR. "/>
    <s v="N/A"/>
    <s v="Zákon č. 385/2008 Z.z. o Tlačovej agentúre Slovenskej republiky, §3 ods. 5"/>
    <s v="Počet správ vo verejnom záujme, 147000/rok"/>
    <x v="0"/>
    <s v="D IT infraštruktúra"/>
    <s v="D3 Obstaranie novej IT funkcionality"/>
    <s v="01 Investičný zámer"/>
    <x v="1"/>
    <s v="doplniť z preddefinovaného (vysvetlivky a rady)"/>
    <x v="1"/>
    <n v="1"/>
    <n v="89250"/>
    <n v="0"/>
    <n v="0"/>
    <n v="89250"/>
    <n v="0"/>
    <n v="0"/>
    <n v="0"/>
    <n v="0"/>
    <n v="0"/>
    <n v="0"/>
    <n v="0"/>
    <n v="0"/>
    <s v="-"/>
    <n v="0"/>
    <n v="0"/>
    <n v="0"/>
    <n v="0"/>
    <n v="0"/>
    <n v="0"/>
    <n v="0"/>
    <n v="0"/>
    <n v="0"/>
    <n v="0"/>
    <n v="0"/>
    <m/>
    <n v="1"/>
    <x v="0"/>
    <s v="D3"/>
    <n v="8"/>
    <n v="1"/>
    <n v="1"/>
    <n v="1"/>
    <n v="1"/>
    <n v="1"/>
    <n v="1"/>
    <n v="1"/>
    <n v="0"/>
    <n v="1"/>
    <n v="0"/>
    <n v="0"/>
    <n v="1"/>
    <n v="1"/>
    <n v="0"/>
    <n v="0"/>
  </r>
  <r>
    <s v="RTVS"/>
    <s v="Rozhlas a televízia Slovenska"/>
    <s v="RTVS202138"/>
    <m/>
    <s v="Systém na čistenie nosičov typy Betacam pre archív STV"/>
    <s v="Systém na čistenie nosičov typy Betacam &quot;TapeChek 8100DSL&quot; pre potreby archivácie televízneho materiálu v RTVS"/>
    <s v="Cieľom je archivácia televízneho materiálu v RTVS"/>
    <s v="N/A"/>
    <s v="Zákon č. 532/2010 Z.z. o Rozhlase a televízii, §3 a §5"/>
    <s v="výroba"/>
    <x v="1"/>
    <s v="C Stroje, prístroje a zariadenia"/>
    <s v="C4 Nahrávacia a vysielacia technika"/>
    <s v="01 Investičný zámer"/>
    <x v="0"/>
    <s v="doplniť z preddefinovaného (vysvetlivky a rady)"/>
    <x v="1"/>
    <m/>
    <n v="25000"/>
    <n v="0"/>
    <n v="0"/>
    <n v="25000"/>
    <n v="0"/>
    <n v="0"/>
    <n v="0"/>
    <n v="0"/>
    <n v="0"/>
    <n v="0"/>
    <n v="0"/>
    <n v="0"/>
    <s v="-"/>
    <n v="0"/>
    <n v="0"/>
    <n v="0"/>
    <n v="0"/>
    <n v="0"/>
    <n v="0"/>
    <n v="0"/>
    <n v="0"/>
    <n v="0"/>
    <n v="0"/>
    <n v="0"/>
    <m/>
    <n v="1"/>
    <x v="0"/>
    <s v="C4"/>
    <n v="6"/>
    <n v="1"/>
    <n v="1"/>
    <n v="1"/>
    <n v="0"/>
    <n v="0"/>
    <n v="1"/>
    <n v="1"/>
    <n v="0"/>
    <n v="1"/>
    <n v="0"/>
    <n v="1"/>
    <n v="0"/>
    <n v="1"/>
    <n v="0"/>
    <n v="0"/>
  </r>
  <r>
    <s v="MK SR"/>
    <s v="Ministerstvo kultúry SR"/>
    <s v="MKSR202201"/>
    <m/>
    <s v="IT systém na e-lending publikácií"/>
    <s v="Systém na e-lending pre vedecké knižnice v pôsobnosti MK SR umožní ich používateľom prístup ku knižničným jednotkám na vlastnom zariadení mimo priestorov knižníc. Nárast digitálnych publikácií vo fondoch knižníc sa očakáva z dôvodu nového zákona o vydavateľoch publikácií, ktorý umožňuje vydavateľom odovzdať ako povinný výtlačok iba jednu fyzickú a jednu digitálnu kópiu publikácie."/>
    <s v="Cieľom je zvýšiť dostupnosť knižničných jednotiek v digitálnej podobe."/>
    <s v="N/A"/>
    <s v="Politická priorita"/>
    <s v="Nárast výpožičiek digitálnych knižničných jednotiek o 30% ročne"/>
    <x v="0"/>
    <s v="D IT infraštruktúra"/>
    <s v="D3 Obstaranie novej IT funkcionality"/>
    <s v="01 Investičný zámer"/>
    <x v="1"/>
    <s v="doplniť z preddefinovaného (vysvetlivky a rady)"/>
    <x v="0"/>
    <n v="1"/>
    <n v="164500"/>
    <n v="0"/>
    <n v="0"/>
    <n v="0"/>
    <n v="164500"/>
    <n v="0"/>
    <n v="0"/>
    <n v="0"/>
    <n v="0"/>
    <n v="0"/>
    <n v="0"/>
    <n v="0"/>
    <s v="Údržba e-lendingového systému + mzdy 5 zamestnancov (1 zamestnanec na knižnicu) na jeho obsluhu."/>
    <n v="738280"/>
    <n v="0"/>
    <n v="0"/>
    <n v="184570"/>
    <n v="184570"/>
    <n v="184570"/>
    <n v="184570"/>
    <n v="0"/>
    <n v="0"/>
    <n v="0"/>
    <n v="0"/>
    <m/>
    <n v="0"/>
    <x v="0"/>
    <s v="D3"/>
    <n v="8"/>
    <n v="1"/>
    <n v="1"/>
    <n v="1"/>
    <n v="0"/>
    <n v="1"/>
    <n v="1"/>
    <n v="1"/>
    <n v="0"/>
    <n v="1"/>
    <n v="0"/>
    <n v="0"/>
    <n v="1"/>
    <n v="1"/>
    <n v="1"/>
    <n v="0"/>
  </r>
  <r>
    <s v="ÚĽUV"/>
    <s v="Ústredie ľudovej umeleckej výroby"/>
    <s v="ÚĽUV202109"/>
    <n v="4"/>
    <s v="Vybavenie dielní Školy remesiel ÚĽUV"/>
    <s v="Škola remesiel ÚĽUV pracuje vo svojich troch regionálnych centrách v Bratislave, Banskej Bystrici a Košiciach. Vzdelávacie aktivity prebiehajú v dielňach vybavených pre potreby výuky remeselných techník. Pre skvalitnenie služieb je potrebné neustále inovovať ich technické vybavenie. Aktuálne je potrebné doplniť pec na vypaľovanie keramiky a kováčske vyhne."/>
    <s v="Cieľom je podpora uchovávania a rozvoja remesla na Slovensku."/>
    <s v="N/A"/>
    <s v="Štatút ÚĽUV, Čl. 3 pís. f)"/>
    <s v="KPI 1, zvýšenie počtu návštevníkov kurzov Školy remesiel ÚĽUV, 300/rok"/>
    <x v="0"/>
    <s v="G Reformný zámer"/>
    <s v="G Reformný zámer"/>
    <s v="01 Investičný zámer"/>
    <x v="1"/>
    <s v="doplniť z preddefinovaného (vysvetlivky a rady)"/>
    <x v="0"/>
    <n v="1"/>
    <n v="60000"/>
    <n v="0"/>
    <n v="0"/>
    <n v="0"/>
    <n v="20000"/>
    <n v="20000"/>
    <n v="20000"/>
    <n v="0"/>
    <n v="0"/>
    <n v="0"/>
    <n v="0"/>
    <n v="0"/>
    <s v="-"/>
    <n v="0"/>
    <n v="0"/>
    <n v="0"/>
    <n v="0"/>
    <n v="0"/>
    <n v="0"/>
    <n v="0"/>
    <n v="0"/>
    <n v="0"/>
    <n v="0"/>
    <n v="0"/>
    <m/>
    <n v="1"/>
    <x v="0"/>
    <s v="G"/>
    <n v="9"/>
    <n v="1"/>
    <n v="1"/>
    <n v="1"/>
    <n v="1"/>
    <n v="1"/>
    <n v="1"/>
    <n v="1"/>
    <n v="0"/>
    <n v="1"/>
    <n v="0"/>
    <n v="0"/>
    <n v="1"/>
    <n v="1"/>
    <n v="1"/>
    <n v="0"/>
  </r>
  <r>
    <s v="ŠDKE"/>
    <s v="Štátne divadlo Košice"/>
    <s v="ŠDKE202117"/>
    <n v="22"/>
    <s v="Obnova NKP - historickej budovy divadla ŠDKE, II. Etapa"/>
    <s v="Obnova vonkajších častí stavebných konštrukcií objektu NKP v rozsahu výmeny okien cca 45%, reštaurovania vonkajších dverí cca 15%, obnova fasády takmer v celom rozsahu, oprava strešnej konštrukcie, obnova kamenných prvkov v celom rozsahu, výmena rampy pre imobilných,zabezpečenie zábradlia vonkajších balkónov a odizolovanie základového a suterénneho muriva a nasvietenie objektu.                                                                                                                  V roku 2016 prebehla obnova NKP I. etapa, ktorá bola  financovaná zo zdrojov NFP, tzv. Nórskych fondov."/>
    <s v="Zabezpečiť záchranu NKP využívanú na kultúrno výchovnú činnosť. "/>
    <m/>
    <s v="Zákon č. 50/1976 Z.z. stavebný zákon, §86 ods. 1; Zákon č. 124/2006 Z.z. o bezpečnosti a ochrane zdravia pri práci, §5 ods. 1 a ods. 2  a) a c) a d) a h) a  §6 ods. 1  b) a d) a f); Zákon č. 278/1993 Z. z. o správe majetku štátu, §3 ods. 3"/>
    <s v="Odohranie 100% plánovaného počtu predstavení v historickej budove, 200/rok;                                   "/>
    <x v="0"/>
    <s v="B Rekonštrukcia nehnuteľnosti"/>
    <s v="B3 Stavebná rekonštrukcia priestorov"/>
    <s v="01 Investičný zámer"/>
    <x v="2"/>
    <s v="doplniť z preddefinovaného (vysvetlivky a rady)"/>
    <x v="0"/>
    <n v="0.99"/>
    <n v="2990106"/>
    <n v="22190"/>
    <n v="0"/>
    <n v="22190"/>
    <n v="0"/>
    <n v="850000"/>
    <n v="1540000"/>
    <n v="577916"/>
    <n v="0"/>
    <n v="0"/>
    <n v="0"/>
    <n v="0"/>
    <s v="-"/>
    <n v="0"/>
    <n v="0"/>
    <n v="0"/>
    <n v="0"/>
    <n v="0"/>
    <n v="0"/>
    <n v="0"/>
    <n v="0"/>
    <n v="0"/>
    <n v="0"/>
    <n v="0"/>
    <s v="Spracovanie projektovej dokumentácie bolo hradené z vlastných zdrojov. Je spracovaná PD v stupni pre stavebné povolenie a pre realizáciu stavby. Pripravuje sa podanie Žiadosti o stavebné povolenie."/>
    <n v="0"/>
    <x v="1"/>
    <s v="B3"/>
    <n v="8"/>
    <n v="1"/>
    <n v="1"/>
    <n v="1"/>
    <n v="1"/>
    <n v="1"/>
    <n v="0"/>
    <n v="0"/>
    <n v="0"/>
    <n v="1"/>
    <n v="0"/>
    <n v="0"/>
    <n v="1"/>
    <n v="1"/>
    <n v="1"/>
    <n v="0"/>
  </r>
  <r>
    <s v="SNM"/>
    <s v="SNM - Múzeum Červený Kameň"/>
    <s v="SNMMČK202201"/>
    <n v="4"/>
    <s v="Reštaurovanie štukovej a freskovej výzdoby klenby a stien hradnej kaplnky (miestnosť č. 423)"/>
    <s v="Štuková a fresková výzdoba kupoly v hradnej kaplnke  pochádza z roku 1655; je prácou dielne Filiberta Lucheseho, jedného z najvýznamnejších viedenských dvorných architektov. Autorom výmaľby, ktorá celej klenbe dominuje, je Carpoforo Tencala, taliansko-švajčiarsky maliar, ktorý priniesol barokovú taliansku fresku do Strednej Európy. Maľby v kaplnke na hrade Červený Kameň sú jeho prvou zaalpskou realizáciou vôbec. "/>
    <s v="Cieľom je reštaurovanie výzdoby stien a klenby hradnej kaplnky, ktoré má sanovať havarijný stav viacerých freskových obrazov na klenbe, zastaviť ďalšiu degradáciu malieb a štúk a prinavrátiť pôvodné hodnoty tomuto priestoru, ktorý je jedinečnou a mimoriadne hodnotnou ukážkou symbiózy ranobarokovej architektúry a výtvarného umenia polovice 17. storočia v našom prostredí."/>
    <s v="N/A"/>
    <s v="Zákon č. 49/2002 Z.z. o ochrane pamiatkového fondu; Zákon č. 206/2009 Z.z. o múzeách a o galériách a o ochrane predmetov kultúrnej hodnoty"/>
    <s v="Zvýšenie podielu reštaurovaných priestorov v interiéri pamiatkového objektu. "/>
    <x v="0"/>
    <s v="F Expozície"/>
    <s v="F1 Rekonštrukcia expozičných priestorov"/>
    <s v="01 Investičný zámer"/>
    <x v="1"/>
    <s v="doplniť z preddefinovaného (vysvetlivky a rady)"/>
    <x v="0"/>
    <n v="1"/>
    <n v="111600"/>
    <n v="10000"/>
    <n v="0"/>
    <n v="0"/>
    <n v="50000"/>
    <n v="31600"/>
    <n v="30000"/>
    <n v="0"/>
    <n v="0"/>
    <n v="0"/>
    <n v="0"/>
    <n v="0"/>
    <s v="-"/>
    <n v="0"/>
    <n v="0"/>
    <n v="0"/>
    <n v="0"/>
    <n v="0"/>
    <n v="0"/>
    <n v="0"/>
    <n v="0"/>
    <n v="0"/>
    <n v="0"/>
    <n v="0"/>
    <s v="bez PD, investičný zámer"/>
    <n v="0"/>
    <x v="0"/>
    <s v="F1"/>
    <n v="8"/>
    <n v="1"/>
    <n v="1"/>
    <n v="0"/>
    <n v="1"/>
    <n v="1"/>
    <n v="1"/>
    <n v="1"/>
    <n v="0"/>
    <n v="1"/>
    <n v="0"/>
    <n v="0"/>
    <n v="1"/>
    <n v="1"/>
    <n v="1"/>
    <n v="0"/>
  </r>
  <r>
    <s v="ŠVK KE"/>
    <s v="Štátna vedecká knižnica v Košiciach"/>
    <s v="ŠVKE202109"/>
    <n v="7"/>
    <s v="Rekonštrukcia budovy knižnice na Pribinovej 1 (mimo rekonštrukcie strechy, krovu a podkrovia, mimo VZT)"/>
    <s v="Budova na Pribinovej je hlavným depozitárom ŠVKK s počtom cca 730 tis. dokumentov, z toho 67 tis. v suteréne. Správa TSKP ProMonumenta z 01/2022 konštatuje &quot;narušený stav objektu&quot;, v prípade suterénu, krovu a strešnej krytiny &quot;narušený až havarijný stav&quot; (steny, podlhy, podlahy, kanalizácia, podkrovie a krov s rozlohou 1100 m2 a samotná strecha). Poruchové a z hľadiska údržby neekonomické sú najmä dva zastarané výťahy z roku 1991 a plošina z roku 1996.                                                                 Zámerom projektu je:                                                                                        a) na základe Investičnej štúdie z 09/2021 spracovanie PD pre realizáciu stavby s rozpočtom, výkazom výmer,                                                                                                                                                                              b) sanácia vlhkých a zasolených stien depozátorov v suteréne a  oprava pretekajúcej kanalizácie,                                                                   c) výmena dvoch výťahov a plošiny na prevoz osôb a kníh,                                                                                                                                                                                                                                                                      d) rekonštrukcia a stavebná úprava podkrovia, krovu a strechy. V prípade rekonštrukcie podkrovia je zámerom vytvoriť priestory pre administratívne zázemie a prenájom, čím sa uvoľnia priestory na uloženie konzervačného fondu knižnice na jej prízemí.                                                                                                              "/>
    <s v="Cieľom je vylúčenie nákladov a škôd na budove a na knižničnom fonde spôsobených stavebnou vlhkosťou a získanie nových priestorov pre dlhodobé uchovávanie  fondu a zobytnenie podkrovia."/>
    <s v="Altternatíva 1: Nulový variant znamená devastáciu a chátranie nielen budovy (NKP), ale aj uloženého knižničného fondu. Investície na havárie a opravy budú stále nákladnejšie, hrozí prepad strechy alebo ohrozenie bezpečnosti osôb alebo aj matetku (presklený objekt kultúrnho centra v dvorovej časti objektu) vplyvom padajúcich škridiel.                                                  Alternatíva 2: Rekonštrukcia sa bude týkať len suterénnych priestorov, výťahov, plošiny, krovu a strechy. Vynechá sa stavebná rekonštrukcia podkrovia a zmena jeho funkčnej dispozície na administratívne priestory (v danom prípade sa nezvýši úložná kapacita depozitára).                                                                                               Alternatíva 3: Rekonštrukca sa týka celého ojbektu vrátane podkrovia podľa PD na realizáciu stavby. Môže byť realizované &quot;per partes&quot;: v 1. etape  sanácia suterénnej časti, kanalizácie a výťahov, v 2. etapa rekonštrukcia krovu, strechy, podkrovia, v 3 etape výmena okien, svietidiel a rekonštrukcia ÚK. "/>
    <s v="Zákon č. 126/2015 Z.z. o knižniciach, §4 ods.2, písm. c),  §7, ods. 2 písm. g), §15 písm. a);  Zriaďovacia listina ŠVK v Košiciach v znení Dodatku č. MK-3911/2019-110/11317, Čl. I ods. 3 písm. a), b); Zákon č. 49/2002 Z.z. o ochrane pamiatkového fondu, §27 ods.1, §28 ods.2 písm. a);  Reformy pre udržateľný rozvoj kultúry a kreatívneho priemyslu (MK SR, marec 2021): Reforma štruktúry a kvality knižničnej siete, Investícia 2: Zvýšenie kvality služieb knižničnej sete, 1. Rekonštrukcia nosnej knižničnej siete                                                                                                                                                                                                                                                                                                                                              "/>
    <s v="1. Zníženie energetickej náročnosti o min. 30%, t.j. 16 315 € ročne (výmenou okien, krytiny, zateplením podkrovia, termoizolačným náterom fasády, termostatizáciou, výmenou svietidiel, výmenou VZT jednotiek, výťahov a pod.). 2. Zníženie nákladov na havarijné stavy, údržbu priestorov v suteréne a výťahov o cca 28 tis. €/ročne; 3. Výnos z prenájmu plochy 600 m2 v podkroví, 72 tis.€/ročne "/>
    <x v="0"/>
    <s v="B Rekonštrukcia nehnuteľnosti"/>
    <s v="B1 Komplexná rekonštrukcia"/>
    <s v="02 Analýza / podkladová štúdia k investičnému zámeru"/>
    <x v="1"/>
    <s v="doplniť z preddefinovaného (vysvetlivky a rady)"/>
    <x v="0"/>
    <n v="1"/>
    <n v="2982387"/>
    <n v="327987"/>
    <n v="0"/>
    <n v="0"/>
    <n v="0"/>
    <n v="167373"/>
    <n v="0"/>
    <n v="2066863"/>
    <n v="0"/>
    <n v="0"/>
    <n v="0"/>
    <n v="0"/>
    <s v="-"/>
    <n v="0"/>
    <n v="0"/>
    <n v="0"/>
    <n v="0"/>
    <n v="0"/>
    <n v="0"/>
    <n v="0"/>
    <n v="0"/>
    <n v="0"/>
    <n v="0"/>
    <n v="0"/>
    <s v="V r. 2021 prebehla podľa PD rekononštrukcia VZT v suteréne, čo výrazne napomohlo k zlepšeniu klímy pre depozity kníh. Zostáva rekonštruovať VZT na ostatných podlažiach (samostatne pod ID ŠVKE202105)"/>
    <n v="0"/>
    <x v="1"/>
    <s v="B1"/>
    <n v="7"/>
    <n v="0"/>
    <n v="1"/>
    <n v="0"/>
    <n v="1"/>
    <n v="1"/>
    <n v="1"/>
    <n v="0"/>
    <n v="1"/>
    <n v="1"/>
    <n v="0"/>
    <n v="0"/>
    <n v="1"/>
    <n v="1"/>
    <n v="1"/>
    <n v="0"/>
  </r>
  <r>
    <s v="SNM"/>
    <s v="SNM - Prírodovedné múzeum"/>
    <s v="SNMPM202133"/>
    <s v="R"/>
    <s v="Dezinsekčná komora"/>
    <s v="technické vybavenie SNM-PM"/>
    <s v="ochrana biologických zbierkových fondov "/>
    <s v="N/A"/>
    <m/>
    <s v="dezinsekcia, cielená ochrana zbierok"/>
    <x v="0"/>
    <s v="C Stroje, prístroje a zariadenia"/>
    <s v="C9 Elektrické spotrebiče"/>
    <s v="07 V realizácii"/>
    <x v="1"/>
    <s v="doplniť z preddefinovaného (vysvetlivky a rady)"/>
    <x v="1"/>
    <n v="1"/>
    <n v="54276"/>
    <n v="0"/>
    <n v="54276"/>
    <n v="0"/>
    <n v="0"/>
    <n v="0"/>
    <n v="0"/>
    <n v="0"/>
    <n v="0"/>
    <n v="0"/>
    <n v="0"/>
    <n v="0"/>
    <s v="-"/>
    <n v="0"/>
    <n v="0"/>
    <n v="0"/>
    <n v="0"/>
    <n v="0"/>
    <n v="0"/>
    <n v="0"/>
    <n v="0"/>
    <n v="0"/>
    <n v="0"/>
    <n v="0"/>
    <s v="RO č.33(r.2019) IA 40911 SNM vybavenie laboratórií v sume  CELKOM 2059524€,_x000a_v r.2021 ostáva nedočerpané 54276€"/>
    <n v="1"/>
    <x v="0"/>
    <s v="C9"/>
    <n v="8"/>
    <n v="1"/>
    <n v="1"/>
    <n v="1"/>
    <n v="1"/>
    <n v="1"/>
    <n v="1"/>
    <n v="1"/>
    <n v="0"/>
    <n v="1"/>
    <n v="0"/>
    <n v="0"/>
    <n v="1"/>
    <n v="0"/>
    <n v="1"/>
    <n v="1"/>
  </r>
  <r>
    <s v="ŠDKE"/>
    <s v="Štátne divadlo Košice"/>
    <s v="ŠDKE202118"/>
    <n v="29"/>
    <s v="Objekty skladov a dielní - vonkajší kamerový systém"/>
    <s v="Vybudovať monitorovací systém exteriéru okolo objektov."/>
    <s v="Zabezpečiť ochranu majetku a monitorovania pohybu osôb a automobilov v priestore areálu ŠDKE."/>
    <s v="N/A"/>
    <s v="Zákon č. 278/1993 Z.z. o správe majetku štátu, §3 ods. 2"/>
    <s v="Zníženie počtu prípadných škodových udalostí, 1/rok"/>
    <x v="0"/>
    <s v="C Stroje, prístroje a zariadenia"/>
    <s v="C7 Zabezpečovacia technika"/>
    <s v="01 Investičný zámer"/>
    <x v="1"/>
    <s v="doplniť z preddefinovaného (vysvetlivky a rady)"/>
    <x v="0"/>
    <n v="1"/>
    <n v="15000"/>
    <n v="1500"/>
    <n v="0"/>
    <n v="0"/>
    <n v="0"/>
    <n v="15000"/>
    <n v="0"/>
    <n v="0"/>
    <n v="0"/>
    <n v="0"/>
    <n v="0"/>
    <n v="0"/>
    <s v="-"/>
    <n v="0"/>
    <n v="0"/>
    <n v="0"/>
    <n v="0"/>
    <n v="0"/>
    <n v="0"/>
    <n v="0"/>
    <n v="0"/>
    <n v="0"/>
    <n v="0"/>
    <n v="0"/>
    <m/>
    <n v="1"/>
    <x v="0"/>
    <s v="C7"/>
    <n v="8"/>
    <n v="1"/>
    <n v="1"/>
    <n v="0"/>
    <n v="1"/>
    <n v="1"/>
    <n v="1"/>
    <n v="1"/>
    <n v="0"/>
    <n v="1"/>
    <n v="0"/>
    <n v="0"/>
    <n v="1"/>
    <n v="1"/>
    <n v="1"/>
    <n v="0"/>
  </r>
  <r>
    <s v="SNM"/>
    <s v="SNM - Historické múzeum"/>
    <s v="SNMHIM202105"/>
    <n v="6"/>
    <s v="Výstava Symboly štátu"/>
    <s v="Témou výstavy sú dejiny slovenskej štátnej symboliky od predheraldického obdobia až do súčasnosti. Je plánovaná v rámci osláv 30. výročia vzniku Slovenskej republiky, otvorenie na jeseň (september/október) 2022, s dobou trvania minimálne 6 mesiacov. _x000a_Základom výstavy rozdelenej podľa chronologických kritérií by mala byť kombinácia zbierkových predmetov z rôznych pamäťových fondových inštitúcií, domácich aj zahraničných, numizmatických, knižničných a archívnych prameňov. Počíta sa niekoľkými zbierkovými predmetmi zo zahraničia, tzn. výpožičky zo Česka, Srbska, Chorvátska a Maďarska.  Plocha výstavy cca 700 m2_x000a__x000a_ _x000a_"/>
    <s v="Projekt výstavy má byť príspevkom k dôstojným oslavám 30. výročia vzniku Slovenskej republiky. Zámerom však je najmä oboznámiť širokú slovenskú, ale aj zahraničnú verejnosť s dávnou históriu našej štátnej symboliky - počet odhadovaných návštevníkov 30 000. Vydanie katalógu v počte 1000 ks a edukačnej knih v počte 1000  ks"/>
    <s v="N/A"/>
    <s v="Zákon č. 206/2009 Z.z. o múzeách a o galériách a o ochrane predmetov kultúrnej hodnoty, §12 a §13 a  §14 a §18"/>
    <s v="Realizácia 1 výstavy_x000a_Počet návštevníkov: min. 30 000_x000a_Publikácie: 2, počet 2000/ks"/>
    <x v="0"/>
    <s v="F Expozície"/>
    <s v="F2 Vytvorenie novej expozície/výstavy"/>
    <s v="01 Investičný zámer"/>
    <x v="1"/>
    <s v="doplniť z preddefinovaného (vysvetlivky a rady)"/>
    <x v="0"/>
    <n v="1"/>
    <n v="50000"/>
    <n v="0"/>
    <n v="0"/>
    <n v="50000"/>
    <n v="0"/>
    <n v="0"/>
    <n v="0"/>
    <n v="0"/>
    <n v="0"/>
    <n v="0"/>
    <n v="0"/>
    <n v="0"/>
    <s v="-"/>
    <n v="250000"/>
    <n v="0"/>
    <n v="220000"/>
    <n v="30000"/>
    <n v="0"/>
    <n v="0"/>
    <n v="0"/>
    <n v="0"/>
    <n v="0"/>
    <n v="0"/>
    <n v="0"/>
    <m/>
    <n v="1"/>
    <x v="0"/>
    <s v="F2"/>
    <n v="9"/>
    <n v="1"/>
    <n v="1"/>
    <n v="1"/>
    <n v="1"/>
    <n v="1"/>
    <n v="1"/>
    <n v="1"/>
    <n v="0"/>
    <n v="1"/>
    <n v="0"/>
    <n v="0"/>
    <n v="1"/>
    <n v="1"/>
    <n v="1"/>
    <n v="0"/>
  </r>
  <r>
    <s v="SNM"/>
    <s v="SNM - Múzeum bábkarských kultúr a hračiek hrad Modrý Kameň"/>
    <s v="SNMBAB202104"/>
    <n v="5"/>
    <s v="Záchrana torzálnej architektúry goticko-renesančného hradu Modrý Kameň"/>
    <s v="Torzálna architektúra goticko-renesančného hradu je súčasťou historického areálu hrad + kaštieľ. Situovaná na hradnom kopci nad obývanou časťou mesta Modrý Kameň. Zvetralé murivá ohrozujú obývanú časť mesta. Pre jej zlý stav je pre návštevníkov dlhodobo neprístupná. Je význambým archeologickým  náleziskom k dejinám hradu a mesta. Predstavuje významný návštevnícky potenciál múzea."/>
    <s v="Cieľom je odstránenie havarijného stavu murív, odvodnenie,  parková úprava, vybudovanie návštevníckych trás,"/>
    <s v="N/A"/>
    <s v="Zákon č. 49/2002 Z.z. o ochrane pamiatkového fondu"/>
    <s v="Zvýšenie počtu návštevníkov múzea 5000/rok.  Zvýšenie počtu kultúrnych podujatí 10/rok"/>
    <x v="0"/>
    <s v="B Rekonštrukcia nehnuteľnosti"/>
    <s v="B5 Rekonštrukcia extravilánu"/>
    <s v="01 Investičný zámer"/>
    <x v="2"/>
    <s v="doplniť z preddefinovaného (vysvetlivky a rady)"/>
    <x v="1"/>
    <n v="1"/>
    <n v="750000"/>
    <n v="50000"/>
    <n v="0"/>
    <n v="0"/>
    <n v="200000"/>
    <n v="200000"/>
    <n v="350000"/>
    <n v="0"/>
    <n v="0"/>
    <n v="0"/>
    <n v="0"/>
    <n v="0"/>
    <s v="-"/>
    <n v="0"/>
    <n v="0"/>
    <n v="0"/>
    <n v="0"/>
    <n v="0"/>
    <n v="0"/>
    <n v="0"/>
    <n v="0"/>
    <n v="0"/>
    <n v="0"/>
    <n v="0"/>
    <m/>
    <n v="0"/>
    <x v="0"/>
    <s v="B5"/>
    <n v="7"/>
    <n v="1"/>
    <n v="1"/>
    <n v="0"/>
    <n v="1"/>
    <n v="1"/>
    <n v="1"/>
    <n v="1"/>
    <n v="0"/>
    <n v="1"/>
    <n v="0"/>
    <n v="0"/>
    <n v="1"/>
    <n v="1"/>
    <n v="0"/>
    <n v="0"/>
  </r>
  <r>
    <s v="UKB"/>
    <s v="Univerzitná knižnica v Bratislave"/>
    <s v="UKB202111"/>
    <n v="11"/>
    <s v="Rozšírenie VMware infraštruktúry UKB"/>
    <s v="Narastajúci počet používateľov UKB si vyžaduje rozšírenie serverovej infraštruktúry realizovanej na virtualizačnej platforme VMware. Tá je v súčasnosti na hranici dostupného výkonu a pri zvýšenej záťaži pripojených používateľov sa predlžuje čas odozvy na používateľmi zadané požiadavky (vyhľadávanie, objednávky titulov, prístup do digitálnej knižnice a pod.). Zvýšením kapacity serverov sa zabezpečí spokojnosť rastúceho využívania digitálnych technológií používateľmi knižnice. Požiadavky na server: +4 servery s 2CPU Xeon 6246R 3.4GHz, dostupná kapacita operačnej pamäte +1TB RAM, pridané vysokorýchlostné sieťové adaptéry +4x25Gbit ethernet."/>
    <s v="Uspokojenie zvýšených potrieb užívateľov knižnice v digitálnom svete."/>
    <s v="N/A"/>
    <s v="Stratégia rozvoja slovenského knihovníctva na roky 2015 – 2020, /strategická oblasť č. 2/ priorita 2.3 opatrenie 2.3.1"/>
    <s v="Zvýšenie frekvencie zálohovania celej serverovej infraštruktúry, 1/mesiac ; Zavedenie zálohovania kritických systémov na týždennej báze, 1/týždeň; Zavedenie inkrementálneho zálohovania kritických systémov na dennej báze, /deň"/>
    <x v="0"/>
    <s v="D IT infraštruktúra"/>
    <s v="D2 Zhodnotenie existujúceho špeciálneho HW/SW"/>
    <s v="01 Investičný zámer"/>
    <x v="1"/>
    <s v="doplniť z preddefinovaného (vysvetlivky a rady)"/>
    <x v="0"/>
    <n v="1"/>
    <n v="198000"/>
    <n v="0"/>
    <n v="0"/>
    <n v="0"/>
    <n v="99000"/>
    <n v="99000"/>
    <n v="0"/>
    <n v="0"/>
    <n v="0"/>
    <n v="0"/>
    <n v="0"/>
    <n v="0"/>
    <s v="-"/>
    <n v="0"/>
    <n v="0"/>
    <n v="0"/>
    <n v="0"/>
    <n v="0"/>
    <n v="0"/>
    <n v="0"/>
    <n v="0"/>
    <n v="0"/>
    <n v="0"/>
    <n v="0"/>
    <m/>
    <n v="0"/>
    <x v="0"/>
    <s v="D2"/>
    <n v="9"/>
    <n v="1"/>
    <n v="1"/>
    <n v="1"/>
    <n v="1"/>
    <n v="1"/>
    <n v="1"/>
    <n v="1"/>
    <n v="0"/>
    <n v="1"/>
    <n v="0"/>
    <n v="0"/>
    <n v="1"/>
    <n v="1"/>
    <n v="1"/>
    <n v="0"/>
  </r>
  <r>
    <s v="UKB"/>
    <s v="Univerzitná knižnica v Bratislave"/>
    <s v="UKB202112"/>
    <n v="6"/>
    <s v="Zálohovacia infraštruktúra pre potreby UKB"/>
    <s v="Narastajúca digitalizácia prevádzky UKB vyžaduje dostatočne výkonné zálohovacie páskové zariadenie. Doteraz používanú páskovú knižnicu TS4300 s jednou LTO5 páskovou mechanikou je potrebné vymeniť za rovnaký typ TS4300 páskovej knižnice, ale s tromi LTO8 páskovými mechanikami, čo umožní zazálohovať až 10-násobok diskovej kapacity. Zálohovacie zariadenie umožní zazálohovať pravidelne v mesačných intervaloch aj obsah digitálnej knižnice, ktorá sa v súčasnosti zálohuje len raz ročne, čo je pri súčasnom tempe digitalizácie dokumentov nepostačujúce. Pripojenie knižnice bude pomocou optickej siete (fiber channel), pričom zálohovací softvér je bezplatný k zakúpenému hardvéru."/>
    <s v="Zabezpečenie výkonného zálohovacieho zariadenia serverovej a diskovej infraštruktúry."/>
    <s v="N/A"/>
    <s v="Stratégia rozvoja slovenského knihovníctva na roky 2015 – 2020, /strategická oblasť č. 2/ priorita 2.3 opatrenie 2.3.1"/>
    <s v="Zvýšenie počtu súčasne pripojených užívateľov bez pozorovaného zahltenia systémov, 50/s "/>
    <x v="0"/>
    <s v="D IT infraštruktúra"/>
    <s v="D2 Zhodnotenie existujúceho špeciálneho HW/SW"/>
    <s v="01 Investičný zámer"/>
    <x v="1"/>
    <s v="doplniť z preddefinovaného (vysvetlivky a rady)"/>
    <x v="0"/>
    <n v="1"/>
    <n v="20000"/>
    <n v="0"/>
    <n v="0"/>
    <n v="0"/>
    <n v="20000"/>
    <n v="0"/>
    <n v="0"/>
    <n v="0"/>
    <n v="0"/>
    <n v="0"/>
    <n v="0"/>
    <n v="0"/>
    <s v="-"/>
    <n v="0"/>
    <n v="0"/>
    <n v="0"/>
    <n v="0"/>
    <n v="0"/>
    <n v="0"/>
    <n v="0"/>
    <n v="0"/>
    <n v="0"/>
    <n v="0"/>
    <n v="0"/>
    <m/>
    <n v="1"/>
    <x v="0"/>
    <s v="D2"/>
    <n v="9"/>
    <n v="1"/>
    <n v="1"/>
    <n v="1"/>
    <n v="1"/>
    <n v="1"/>
    <n v="1"/>
    <n v="1"/>
    <n v="0"/>
    <n v="1"/>
    <n v="0"/>
    <n v="0"/>
    <n v="1"/>
    <n v="1"/>
    <n v="1"/>
    <n v="0"/>
  </r>
  <r>
    <s v="UKB"/>
    <s v="Univerzitná knižnica v Bratislave"/>
    <s v="UKB202113"/>
    <n v="13"/>
    <s v="Infraštruktúra (hardvér a sofvér) na spätný export dát z Centrálneho dátového archívu do Depozitu digitálnych prameňov UKB"/>
    <s v="Aktuálna konfigurácia Depozitu digitálnych prameňov je implementovaná pre potreby odovzdávania SIP balíkov do Centrálneho dátového archívu. V budúcnosti sa predpokladá potreba výberu týchto balíkov pre ich spätné využitie. Pre tento účel bude potrebné vytvoriť poloautomatický proces od vyžiadania výberu balíčkov až po ich spätné pripojenie k archívu DIP. Server bude priamo doprogramovaný do existujúceho riešenia. Hardvérova kapacita bude slúžiť ako dočasné úložisko žiadaných balíčkov a súčasne pre potreby zamestnancov a bádateľov pre výskum dát. Navrhované riešenie poslúži aj na výmenu balíkov dát s inými inštitúciami. Požiadavky na SW a HW: prepojenie optikou 16Gbs spolu so študovňou (bádateľňou), odhadovaná kapacita 100 TB SATA, min. 7200 RPM, pre spracovanie extrakcie 50 TB SSD."/>
    <s v="Cieľom je umožniť výber balíkov z Centrálneho dátové archívu do archívu Depozitu digitálnych prameňov UKB."/>
    <s v="N/A"/>
    <s v="Stratégia rozvoja slovenského knihovníctva na roky 2015 – 2020, /strategická oblasť č. 2/ priorita 2.3 opatrenie 2.3.11"/>
    <s v="Zvýšenie rozsiahlych výberov dát z CDA, 10/rok"/>
    <x v="0"/>
    <s v="D IT infraštruktúra"/>
    <s v="D3 Obstaranie novej IT funkcionality"/>
    <s v="01 Investičný zámer"/>
    <x v="1"/>
    <s v="doplniť z preddefinovaného (vysvetlivky a rady)"/>
    <x v="0"/>
    <n v="1"/>
    <n v="400000"/>
    <n v="0"/>
    <n v="0"/>
    <n v="0"/>
    <n v="400000"/>
    <n v="0"/>
    <n v="0"/>
    <n v="0"/>
    <n v="0"/>
    <n v="0"/>
    <n v="0"/>
    <n v="0"/>
    <s v="-"/>
    <n v="0"/>
    <n v="0"/>
    <n v="0"/>
    <n v="0"/>
    <n v="0"/>
    <n v="0"/>
    <n v="0"/>
    <n v="0"/>
    <n v="0"/>
    <n v="0"/>
    <n v="0"/>
    <m/>
    <n v="0"/>
    <x v="0"/>
    <s v="D3"/>
    <n v="9"/>
    <n v="1"/>
    <n v="1"/>
    <n v="1"/>
    <n v="1"/>
    <n v="1"/>
    <n v="1"/>
    <n v="1"/>
    <n v="0"/>
    <n v="1"/>
    <n v="0"/>
    <n v="0"/>
    <n v="1"/>
    <n v="1"/>
    <n v="1"/>
    <n v="0"/>
  </r>
  <r>
    <s v="UKB"/>
    <s v="Univerzitná knižnica v Bratislave"/>
    <s v="UKB202114"/>
    <n v="14"/>
    <s v="Zlatiaci knihársky stroj na ochanu fondov UKB"/>
    <s v="Prioritnou úlohou oddelenia knižnej väzby UKB (odbor ochrany dokumentov UKB) je ako väzba nových, tak i preväzba poškodených existujúcich väzieb z knižného fondu UKB. V oboch prípadoch je potrebné zabezpečiť trvácne a prehľadné označenie knižných jednotiek signatúrou, názvom a pod. V súčasnosti je Oddelenie knižnej väzby vybavené zastaraným prístrojom slúžiacim na tieto účely. Ide o zlátiaci stroj zakúpený v období 70. rokov minulého storočia. Proces výroby hĺbkotlače a zlátenia je značne spomalený dlhou predprípravou prístroja (nahrievanie) a ručným sádzaním litier. Prístroj taktiež umožňuje iba jednoriadkové sádzanie textu. Vzhľadom na vyššie uvedené okolnosti nie je Oddelenie knižnej väzby schopné produkcie v požadovanej kvantite a kvalite, akej by bolo možné dosiahnuť pri využívaní moderného zlátiaceho stroja s digitálnou podporou. Z uvedeného dôvodu je obmedzený komfort čitateľa, keďže na periodiká vo väzbe musí čakať dlhší čas. Zároveň je obmedzená ochrana fondu nakoľko nemôže byť fond rýchlo a správne označený a uložený do skladu. Požiadavky na knihársky stroj: hĺbkotlač, zlatenie za tepla farebnými zlatiacimi fóliami, použitie štočkov a textov vyskladaných z písmen, použitie na tvrdé a mäkké dosky a chrbty viazaných dokumentov, časovač doby zlatenia, počítadlo prevedených ražieb, regulácia teploty."/>
    <s v="Cieľom je kvalitné zviazanie väčšieho množstva dokumentov."/>
    <s v="N/A"/>
    <s v="Stratégia rozvoja slovenského knihovníctva na roky 2015 – 2020, /strategická oblasť č. 2/ priorita 2.3 opatrenie 2.3.1 "/>
    <s v="Zvýšenie počtu zviazaných dokumentov, 5 000/rok"/>
    <x v="0"/>
    <s v="C Stroje, prístroje a zariadenia"/>
    <s v="C7 Zabezpečovacia technika"/>
    <s v="01 Investičný zámer"/>
    <x v="1"/>
    <s v="doplniť z preddefinovaného (vysvetlivky a rady)"/>
    <x v="0"/>
    <n v="1"/>
    <n v="5000"/>
    <n v="0"/>
    <n v="0"/>
    <n v="0"/>
    <n v="5000"/>
    <n v="0"/>
    <n v="0"/>
    <n v="0"/>
    <n v="0"/>
    <n v="0"/>
    <n v="0"/>
    <n v="0"/>
    <s v="-"/>
    <n v="0"/>
    <n v="0"/>
    <n v="0"/>
    <n v="0"/>
    <n v="0"/>
    <n v="0"/>
    <n v="0"/>
    <n v="0"/>
    <n v="0"/>
    <n v="0"/>
    <n v="0"/>
    <m/>
    <n v="1"/>
    <x v="0"/>
    <s v="C7"/>
    <n v="9"/>
    <n v="1"/>
    <n v="1"/>
    <n v="1"/>
    <n v="1"/>
    <n v="1"/>
    <n v="1"/>
    <n v="1"/>
    <n v="0"/>
    <n v="1"/>
    <n v="0"/>
    <n v="0"/>
    <n v="1"/>
    <n v="1"/>
    <n v="1"/>
    <n v="0"/>
  </r>
  <r>
    <s v="UKB"/>
    <s v="Univerzitná knižnica v Bratislave"/>
    <s v="UKB202115"/>
    <n v="15"/>
    <s v="Monitorovanie prevádzky LAN siete UKB"/>
    <s v="V UKB sa nachádza rozsiahla lokálna dátová sieť (LAN), ktorá sa skladá z 12 virtuálnych lokálnych dátových sietí (VLAN). Počas prevádzky smerujú dátové toky z VLAN do internetu, z internetu do jednotlivých VLAN a z jednej VLAN do druhej. Na túto infraštruktúru sa denne pripája veľký počet užívateľov, ktorí prenášajú po sieti množstvo dát. K tomu je treba pripočítať ešte dáta, ktoré vyprodukujú servery. Prenos dát musí byť rýchly, spoľahlivý a zabezpečený proti zneužitiu. Z uvedeného dôvodu je potrebné zabezpečiť priepustnosť siete tak, aby nedochádzalo ku kolísaniu rýchlosti, stratám dát, k zahlteniu siete dátami, prípadne až k jej kolapsu. Súčasne je potrebné ochrániť sieť pred nežiaducimi aktivitami, aby bola zaručená bezpečnosť na sieti. Tento projekt rieši monitorovanie LAN siete v reálnom čase (SW) za účelom sprehľadnenia jednotlivých dátových tokov a zaručenia bezpečnosti v jednotlivých VLAN sieťach a v pripojení na internet. Vzhľadom na to, že UKB dlhodobo takýmto SW nedisponuje, je potrebné ho obstarať. Bezpečné fungovanie siete zabezpečí spoľahlivú prevádzku knižnično-informačných systémov, čo v konečnom dôsledku prispeje k budovaniu, trvalému uchovávaniu, rozvoju a ochrane knižnično-informačných fondov. Požiadavky na server: Rackmount 1U, 2xcpu 5218R, 64GB RAM, 2TB SSD Sata HDD, OS Linux "/>
    <s v="Cieľom je automatická identifikácia hrozieb, útokov, incidentov, konfiguračných a bezpečnostných problémov."/>
    <s v="N/A"/>
    <s v="Stratégia rozvoja slovenského knihovníctva na roky 2015 – 2020, /strategická oblasť č. 2/ priorita 2.3 opatrenie 2.3.1"/>
    <s v="Zníženie bezpečnostných incidentov, 10/rok"/>
    <x v="0"/>
    <s v="D IT infraštruktúra"/>
    <s v="D3 Obstaranie novej IT funkcionality"/>
    <s v="01 Investičný zámer"/>
    <x v="1"/>
    <s v="doplniť z preddefinovaného (vysvetlivky a rady)"/>
    <x v="0"/>
    <n v="1"/>
    <n v="34000"/>
    <n v="0"/>
    <n v="0"/>
    <n v="0"/>
    <n v="34000"/>
    <n v="0"/>
    <n v="0"/>
    <n v="0"/>
    <n v="0"/>
    <n v="0"/>
    <n v="0"/>
    <n v="0"/>
    <s v="-"/>
    <n v="0"/>
    <n v="0"/>
    <n v="0"/>
    <n v="0"/>
    <n v="0"/>
    <n v="0"/>
    <n v="0"/>
    <n v="0"/>
    <n v="0"/>
    <n v="0"/>
    <n v="0"/>
    <m/>
    <n v="1"/>
    <x v="0"/>
    <s v="D3"/>
    <n v="9"/>
    <n v="1"/>
    <n v="1"/>
    <n v="1"/>
    <n v="1"/>
    <n v="1"/>
    <n v="1"/>
    <n v="1"/>
    <n v="0"/>
    <n v="1"/>
    <n v="0"/>
    <n v="0"/>
    <n v="1"/>
    <n v="1"/>
    <n v="1"/>
    <n v="0"/>
  </r>
  <r>
    <s v="UKB"/>
    <s v="Univerzitná knižnica v Bratislave"/>
    <s v="UKB202202"/>
    <n v="17"/>
    <s v="Obnova UPS (zdroj neprerušovaného napájania) s celkovým výkonom  256 kW ako podporná NON IKT technológia pre CDA aj DDP"/>
    <s v="Národný projekt Centrálny dátový archív (CDA) realizovala UKB v rámci OPIS OP2. Súčasťou zabezpečenia bezpečného fungovania celého systému je i nepretržitá dodávka elektrickej energie. Aby sme sa vyhli prípadným výpadkom z elektrickej siete, je nevyhnutné jej plynulé zabezpečenie prostredníctvom nezávislého zdroja - UPS.  Aktuálne zariadenia UPS boli dodané v roku 2013, kapacita ich batérií je podstatne znížená a nie je postačujúca na výpadky elektrickej energie. Aj krátky výpadok elektrickej energie (napr. v sekundách) môže spôsobiť výpadok niektorých zariadení (napr. chladiaceho systému CDA, a následne môže nastať nekontrolovateľné a neriadené vypínanie  IKT CDA zariadení, taktiež IKT DDP zariadení, čo môže narobiť veľké škody na kultúrnom dedičstve Slovenskej repobuliky. "/>
    <s v="Cieľom je obnova dvoch zdrojov neprerušovaného napájania (UPS) pre lokalitu CDA-A Bratislava, ktoré zabezpečujú plynulú dodávku elektrickej energie pre zariadenia IKT CDA aj IKT DDP, ktoré nesmú byť neočakávane vypnuté.  UPS majú celkový výkon 256 kW ( 2 systémy UPS s výkonom 128 kW). Súčasťou je inštalácia i spustenie do prevádzky. "/>
    <s v="N/A"/>
    <s v="Stratégia rozvoja slovenského knihovníctva na roky 2015 – 2020, /strategická oblasť č. 2/ priorita 2.3 opatrenie 2.3.1 "/>
    <s v="obnova batériových modulov, čo prinesie predĺženie životnosti a prevádzky systému napájaného prostredníctvom UPS"/>
    <x v="0"/>
    <s v="D IT infraštruktúra"/>
    <s v="D2 Zhodnotenie existujúceho špeciálneho HW/SW"/>
    <s v="01 Investičný zámer"/>
    <x v="1"/>
    <s v="doplniť z preddefinovaného (vysvetlivky a rady)"/>
    <x v="0"/>
    <n v="1"/>
    <n v="350000"/>
    <n v="0"/>
    <n v="0"/>
    <n v="0"/>
    <n v="350000"/>
    <n v="0"/>
    <n v="0"/>
    <n v="0"/>
    <n v="0"/>
    <n v="0"/>
    <n v="0"/>
    <n v="0"/>
    <s v="-"/>
    <n v="0"/>
    <n v="0"/>
    <n v="0"/>
    <n v="0"/>
    <n v="0"/>
    <n v="0"/>
    <n v="0"/>
    <n v="0"/>
    <n v="0"/>
    <n v="0"/>
    <n v="0"/>
    <m/>
    <n v="0"/>
    <x v="0"/>
    <s v="D2"/>
    <n v="9"/>
    <n v="1"/>
    <n v="1"/>
    <n v="1"/>
    <n v="1"/>
    <n v="1"/>
    <n v="1"/>
    <n v="1"/>
    <n v="0"/>
    <n v="1"/>
    <n v="0"/>
    <n v="0"/>
    <n v="1"/>
    <n v="1"/>
    <n v="1"/>
    <n v="0"/>
  </r>
  <r>
    <s v="SNM"/>
    <s v="SNM - MUK Svidník"/>
    <s v="SNMMUKS202102"/>
    <n v="6"/>
    <s v="Dostavba hlavného objektu skanzenu SNM-MUK Svidník"/>
    <s v="Ukončenie prác na časti “B“, s výstavbou parkoviska a oplotenia (skanzen)"/>
    <s v="Zvýšenie kvalitatívnej úrovne turistickej infraštruktúry,kvalita poskytovaných služieb pre návštevníkov "/>
    <s v="N/A"/>
    <s v="Zákon č. 206/2009 Z.z. o múzeách a o galériách a o ochrane predmetov kultúrnej hodnoty, §12 ods. 1 a)"/>
    <s v="zhodnotenie technického stavu objektu, vrátenie historickej hodnoty, zvýšenie návštevnosti a príjmov o 50%-prevádzkovanie múzea aj v zimnom období, zvýšenie podujatí o 30%"/>
    <x v="0"/>
    <s v="A Nákup alebo výstavba nehnuteľnosti"/>
    <s v="A3 Dostavba budovy"/>
    <s v="06 Pred vyhlásením verejného obstarávania"/>
    <x v="1"/>
    <s v="doplniť z preddefinovaného (vysvetlivky a rady)"/>
    <x v="0"/>
    <n v="1"/>
    <n v="315982"/>
    <n v="0"/>
    <n v="0"/>
    <n v="0"/>
    <n v="150000"/>
    <n v="165982"/>
    <n v="0"/>
    <n v="0"/>
    <n v="0"/>
    <n v="0"/>
    <n v="0"/>
    <n v="0"/>
    <s v="-"/>
    <n v="0"/>
    <n v="0"/>
    <n v="0"/>
    <n v="0"/>
    <n v="0"/>
    <n v="0"/>
    <n v="0"/>
    <n v="0"/>
    <n v="0"/>
    <n v="0"/>
    <n v="0"/>
    <m/>
    <n v="0"/>
    <x v="0"/>
    <s v="A3"/>
    <n v="8"/>
    <n v="1"/>
    <n v="1"/>
    <n v="1"/>
    <n v="1"/>
    <n v="1"/>
    <n v="1"/>
    <n v="1"/>
    <n v="0"/>
    <n v="1"/>
    <n v="0"/>
    <n v="0"/>
    <n v="1"/>
    <n v="1"/>
    <n v="0"/>
    <n v="0"/>
  </r>
  <r>
    <s v="UKB"/>
    <s v="Univerzitná knižnica v Bratislave"/>
    <s v="UKB202203"/>
    <n v="18"/>
    <s v="Obnova systému chladenia CDA ako podporná NON IKT technológia pre CDA aj DDP"/>
    <s v="Národný projekt Centrálny dátový archív (CDA) realizovala UKB v rámci OPIS OP2. Súčasťou NON IKT technológií nevyhnutných pre bezproblémové a nepretržité fungovanie dátového archívu je systém chladenia.  Aktuálny systém chladenia CDA bol dodaný v roku 2013. Aj krátky výpadok chladiaceho systému CDA môže spôsobiť nekontrolovateľné a neriadené vypínanie  IKT CDA zariadení aj taktiež IKT DDP zariadení, čo môže narobiť veľké škody na kultúrnom dedičstve Slovenskej repobuliky. "/>
    <s v="Cieľom je obnova systému chladenia pre dátové centrum CDA, vrátane inštalácia a spustenia do prevádzky. Systém chladenia zabezpečuje plynulé chladenie  zariadení IKT CDA aj IKT DDP, ktoré nesmú byť neočakávane vypnuté. "/>
    <s v="N/A"/>
    <s v="Stratégia rozvoja slovenského knihovníctva na roky 2015 – 2020, /strategická oblasť č. 2/ priorita 2.3 opatrenie 2.3.1 "/>
    <s v="zvýšenie efektivity, zníženie poruchovosti a zníženie nákladov na celkový servis"/>
    <x v="0"/>
    <s v="D IT infraštruktúra"/>
    <s v="D2 Zhodnotenie existujúceho špeciálneho HW/SW"/>
    <s v="01 Investičný zámer"/>
    <x v="1"/>
    <s v="doplniť z preddefinovaného (vysvetlivky a rady)"/>
    <x v="0"/>
    <n v="1"/>
    <n v="400000"/>
    <n v="0"/>
    <n v="0"/>
    <n v="0"/>
    <n v="400000"/>
    <n v="0"/>
    <n v="0"/>
    <n v="0"/>
    <n v="0"/>
    <n v="0"/>
    <n v="0"/>
    <n v="0"/>
    <s v="-"/>
    <n v="0"/>
    <n v="0"/>
    <n v="0"/>
    <n v="0"/>
    <n v="0"/>
    <n v="0"/>
    <n v="0"/>
    <n v="0"/>
    <n v="0"/>
    <n v="0"/>
    <n v="0"/>
    <m/>
    <n v="0"/>
    <x v="0"/>
    <s v="D2"/>
    <n v="9"/>
    <n v="1"/>
    <n v="1"/>
    <n v="1"/>
    <n v="1"/>
    <n v="1"/>
    <n v="1"/>
    <n v="1"/>
    <n v="0"/>
    <n v="1"/>
    <n v="0"/>
    <n v="0"/>
    <n v="1"/>
    <n v="1"/>
    <n v="1"/>
    <n v="0"/>
  </r>
  <r>
    <s v="ÚĽUV"/>
    <s v="Ústredie ľudovej umeleckej výroby"/>
    <s v="ÚĽUV202105"/>
    <n v="8"/>
    <s v="Mobiliár pre výstavné projekty ÚĽUV"/>
    <s v="ÚĽUV má v správe 3 výstavné priestory (Galéria ÚĽUV Bratislava a Košice, Dizajn štúdio ÚĽUV). Prirodzenou súčasťou výstavných produktov je kvalitný výstavný mobilár. Zámerom je využiť potenciál spolupráce dizajnérov a výrobcov aj pri realizácii výstavných prvkov. "/>
    <s v="Cieľom je podpora remesla a dizajnu inšpirovaného remeslom."/>
    <s v="N/A"/>
    <s v="Štatút ÚĽUV, Čl. 3 pís. j)"/>
    <s v="KPI 1, zvýšenie počtu návštevníkov výstav a podujatí, 1000/rok"/>
    <x v="0"/>
    <s v="C Stroje, prístroje a zariadenia"/>
    <s v="C8 Mobiliár"/>
    <s v="01 Investičný zámer"/>
    <x v="1"/>
    <s v="doplniť z preddefinovaného (vysvetlivky a rady)"/>
    <x v="0"/>
    <n v="1"/>
    <n v="60000"/>
    <n v="0"/>
    <n v="0"/>
    <n v="0"/>
    <n v="30000"/>
    <n v="0"/>
    <n v="0"/>
    <n v="30000"/>
    <n v="0"/>
    <n v="0"/>
    <n v="0"/>
    <n v="0"/>
    <s v="-"/>
    <n v="0"/>
    <n v="0"/>
    <n v="0"/>
    <n v="0"/>
    <n v="0"/>
    <n v="0"/>
    <n v="0"/>
    <n v="0"/>
    <n v="0"/>
    <n v="0"/>
    <n v="0"/>
    <s v="výstavné projekty ÚĽUV podporené kvalitným mobilárom, ktorý vznikne v spolupráci remeselníkov a dizajnérov"/>
    <n v="1"/>
    <x v="0"/>
    <s v="C8"/>
    <n v="9"/>
    <n v="1"/>
    <n v="1"/>
    <n v="1"/>
    <n v="1"/>
    <n v="1"/>
    <n v="1"/>
    <n v="1"/>
    <n v="0"/>
    <n v="1"/>
    <n v="0"/>
    <n v="0"/>
    <n v="1"/>
    <n v="1"/>
    <n v="1"/>
    <n v="0"/>
  </r>
  <r>
    <s v="DNS"/>
    <s v="Divadlo Nová scéna Bratislava"/>
    <s v="DNS202111"/>
    <n v="3"/>
    <s v="Digitalizácia stmievačov"/>
    <s v="zlepšenie kvality prevádzky scénického osvetlenia, zníženie energetickej náročnosti"/>
    <s v="zvýšenie technologickej úrovne"/>
    <s v="N/A"/>
    <m/>
    <s v="zníženie nákladcov na EE vo výške 6 000 € ročne"/>
    <x v="1"/>
    <s v="C Stroje, prístroje a zariadenia"/>
    <s v="C2 Osvetľovacia technika"/>
    <s v="01 Investičný zámer"/>
    <x v="1"/>
    <s v="doplniť z preddefinovaného (vysvetlivky a rady)"/>
    <x v="0"/>
    <n v="1"/>
    <n v="150000"/>
    <n v="0"/>
    <n v="0"/>
    <n v="0"/>
    <n v="150000"/>
    <n v="0"/>
    <n v="0"/>
    <n v="0"/>
    <n v="0"/>
    <n v="0"/>
    <n v="0"/>
    <n v="0"/>
    <s v="-"/>
    <n v="0"/>
    <n v="0"/>
    <n v="0"/>
    <n v="0"/>
    <n v="0"/>
    <n v="0"/>
    <n v="0"/>
    <n v="0"/>
    <n v="0"/>
    <n v="0"/>
    <n v="0"/>
    <m/>
    <n v="0"/>
    <x v="0"/>
    <s v="C2"/>
    <n v="8"/>
    <n v="1"/>
    <n v="1"/>
    <n v="1"/>
    <n v="1"/>
    <n v="1"/>
    <n v="1"/>
    <n v="1"/>
    <n v="0"/>
    <n v="1"/>
    <n v="0"/>
    <n v="1"/>
    <n v="0"/>
    <n v="0"/>
    <n v="1"/>
    <n v="0"/>
  </r>
  <r>
    <s v="KHB"/>
    <s v="Kunsthalle Bratislava"/>
    <s v="KHB202110"/>
    <n v="3"/>
    <s v="Úžitkové vozidlo na transport umeleckých diel"/>
    <s v="Úžitkové vozidlo do 3,5 tony (spĺňajúceho normy pre transport umeleckých diel) za účelom prepravy výtvarných diel. Priemerné náklady za transportné služby ročne predstavujú čiastku 30 000 € ročne.  Akvizíciou úžitkového vozidla a zabezpečením art transportu vo vlastnej réžii by KHB výrazne ušetrila financie zo štátneho rozpočtu na dodávateľsky vykonávaný tranport umeleckých diel."/>
    <s v="Zabezpečenie výstavnej činnosti. Minimalizácia budúcich nákladov na prepravu umeleckých diel."/>
    <s v="N/A"/>
    <s v="Zriaďovacia listina Kunsthalle Bratislava, Čl. I odsek 3 písm. a)"/>
    <s v="Zníženie nákladov na transport umeleckých diel, 30 000 €/rok"/>
    <x v="0"/>
    <s v="C Stroje, prístroje a zariadenia"/>
    <s v="C90 Dopravné prostriedky"/>
    <s v="01 Investičný zámer"/>
    <x v="1"/>
    <s v="doplniť z preddefinovaného (vysvetlivky a rady)"/>
    <x v="0"/>
    <n v="1"/>
    <n v="35000"/>
    <n v="0"/>
    <n v="0"/>
    <n v="35000"/>
    <n v="0"/>
    <n v="0"/>
    <n v="0"/>
    <n v="0"/>
    <n v="0"/>
    <n v="0"/>
    <n v="0"/>
    <n v="0"/>
    <s v="-"/>
    <n v="0"/>
    <n v="0"/>
    <n v="0"/>
    <n v="0"/>
    <n v="0"/>
    <n v="0"/>
    <n v="0"/>
    <n v="0"/>
    <n v="0"/>
    <n v="0"/>
    <n v="0"/>
    <s v="Prikladáme objednávky za rok 2019 za transportné služby, nakoľko v roku 2020 bol výstavný program KHB poznačený pandémiou čo sa odrazilo i n apočte transportov. Suma transportov vychádzala približne 22 000 eur, sumu mierne znižovala možnosť využitia vozidla SNG"/>
    <n v="1"/>
    <x v="0"/>
    <s v="C90"/>
    <n v="9"/>
    <n v="1"/>
    <n v="1"/>
    <n v="1"/>
    <n v="1"/>
    <n v="1"/>
    <n v="1"/>
    <n v="1"/>
    <n v="0"/>
    <n v="1"/>
    <n v="0"/>
    <n v="0"/>
    <n v="1"/>
    <n v="1"/>
    <n v="1"/>
    <n v="0"/>
  </r>
  <r>
    <s v="ÚĽUV"/>
    <s v="Ústredie ľudovej umeleckej výroby"/>
    <s v="ÚĽUV202112"/>
    <s v="R"/>
    <s v="Rekonštrukcia kotolne v MĽUV Stupava"/>
    <s v="V objekte ÚĽUV v Stupave sídli Múzeum ľudovej umeleckej výroby. Budova je vybavená zastaralou kotolňou, čo predstavuje riziko nielen pre zamestnancov a návštevníkov múzea, ale aj pre trvalé uloženie zbierkových predmetov múzea v depozitári. "/>
    <s v="Cieľom je modernizácia vybavenia objektu MĽUV v Stupave."/>
    <s v="N/A"/>
    <s v="Zákon č. 278/1993 Z.z. o správe majetku štátu, §3 ods. 2"/>
    <s v="KPI 1, zníženie nákladov na opravy a prevádzku, 800 €/rok"/>
    <x v="2"/>
    <s v="0 Odstránenie havarijného stavu"/>
    <s v="0 Odstránenie havarijného stavu"/>
    <s v="08 Realizované"/>
    <x v="0"/>
    <s v="doplniť z preddefinovaného (vysvetlivky a rady)"/>
    <x v="1"/>
    <n v="1"/>
    <n v="9108"/>
    <n v="0"/>
    <n v="9108"/>
    <n v="0"/>
    <n v="0"/>
    <n v="0"/>
    <n v="0"/>
    <n v="0"/>
    <n v="0"/>
    <n v="0"/>
    <n v="0"/>
    <n v="0"/>
    <s v="-"/>
    <n v="0"/>
    <n v="0"/>
    <n v="0"/>
    <n v="0"/>
    <n v="0"/>
    <n v="0"/>
    <n v="0"/>
    <n v="0"/>
    <n v="0"/>
    <n v="0"/>
    <n v="0"/>
    <m/>
    <n v="1"/>
    <x v="0"/>
    <s v="0"/>
    <n v="9"/>
    <n v="1"/>
    <n v="1"/>
    <n v="1"/>
    <n v="1"/>
    <n v="1"/>
    <n v="1"/>
    <n v="1"/>
    <n v="0"/>
    <n v="1"/>
    <n v="1"/>
    <n v="0"/>
    <n v="0"/>
    <n v="1"/>
    <n v="1"/>
    <n v="1"/>
  </r>
  <r>
    <s v="DÚ"/>
    <s v="Divadelný ústav"/>
    <s v="DÚ202107"/>
    <n v="10"/>
    <s v="Vytvorenie stálej expozície Múzea DÚ"/>
    <s v="Výstavná činnosť a jej prezentácia na Slovensku a v zahraničí je jednou z významných prezentačných činností Divadelného ústavu. Inštitúcia je po stránke odbornej a technickej (digitalizácia) prichystaná na vytvorenie moderného prezentačného múzejného priestoru, ktorý by splnil všetky nároky súčasného návštevníka.  "/>
    <s v="Založenie, prevádzka, vytvorenie stálej expozície a  moderného prezentačného priestoru zo zbierok a fondov inštitúcie. "/>
    <s v="N/A"/>
    <s v="Zákon č. 206/2009 Z.z. o múzeách a o galériách a o ochrane predmetov kultúrnej hodnoty"/>
    <s v="Počet návštevníkov ročne: 1000, počet výstav: 10, počet vzdelávacích a iných podujatí ročne: 20"/>
    <x v="0"/>
    <s v="F Expozície"/>
    <s v="F2 Vytvorenie novej expozície/výstavy"/>
    <s v="01 Investičný zámer"/>
    <x v="1"/>
    <s v="doplniť z preddefinovaného (vysvetlivky a rady)"/>
    <x v="0"/>
    <n v="1"/>
    <n v="250000"/>
    <n v="0"/>
    <n v="0"/>
    <n v="0"/>
    <n v="100000"/>
    <n v="50000"/>
    <n v="50000"/>
    <n v="50000"/>
    <n v="0"/>
    <n v="0"/>
    <n v="0"/>
    <n v="0"/>
    <s v="nákupy vybavenia priestorov, špeciálnych vytrín, zabezpečovacie systémy, požiarne hlásiče, hlásiče na vodu. "/>
    <n v="115000"/>
    <n v="0"/>
    <n v="20000"/>
    <n v="20000"/>
    <n v="25000"/>
    <n v="25000"/>
    <n v="25000"/>
    <n v="0"/>
    <n v="0"/>
    <n v="0"/>
    <n v="0"/>
    <m/>
    <n v="0"/>
    <x v="0"/>
    <s v="F2"/>
    <n v="9"/>
    <n v="1"/>
    <n v="1"/>
    <n v="1"/>
    <n v="1"/>
    <n v="1"/>
    <n v="1"/>
    <n v="1"/>
    <n v="0"/>
    <n v="1"/>
    <n v="0"/>
    <n v="0"/>
    <n v="1"/>
    <n v="1"/>
    <n v="1"/>
    <n v="0"/>
  </r>
  <r>
    <s v="SNM"/>
    <s v="SNM - Historické múzeum"/>
    <s v="SNMHIM202104"/>
    <n v="5"/>
    <s v="Výstava Slovensko a Rímska ríša."/>
    <s v="V roku 2021 si pripomíname 2000 rokov od založenia prvého štátneho útvaru doloženého písemným prameňom na Slovensku – Vanniovho královstva. Archeologicko-historická výstava o dejinách územia Slovenska v 1. až 4. storočí, kedy sa nachádzalo v susedstve Rímskej ríše. Výstava poukáže na problematiku archeologických (vystavené exponáty, vybrané metódy archeologického výskumu) a historických prameňov (vystavené exponáty, sprievodné texty a interaktívne stanovištia), archeologický výskum a jeho historiografiu, dejiny výskumu doby rímskej na našom území. Výstava tak symbolicky prepojí bádanie predovšetkým dvoch historických vedných disciplín – archeológiu a históriu, ako aj ostatné pomocné vedné odbory. Súčasťou výstavy bude interaktívna edukačná línia. Plocha výstavy cca 450 m2_x000a_"/>
    <s v="Hlavným cieľom projektu je spolupráca pripomenutie prvého štátneho útvaru známeho z písomných prameňov na území Slovenska – Vanniovho kráľovstva. Počet odhadovaných návštevníkov 20 000, počet prednášok a podujatí 10. Vydane katalógu v počte 1000 ks a edukačenej knihy v počte 1000 ks"/>
    <s v="N/A"/>
    <s v="Zákon č. 206/2009 Z.z. o múzeách a o galériách a o ochrane predmetov kultúrnej hodnoty, §12 a §13 a  §14 a §19"/>
    <s v="Realizácia 1 výstavy_x000a_Počet návštevníkov: min. 20 000_x000a_Publikácie: 2, počet 2000/ks"/>
    <x v="0"/>
    <s v="F Expozície"/>
    <s v="F2 Vytvorenie novej expozície/výstavy"/>
    <s v="01 Investičný zámer"/>
    <x v="1"/>
    <s v="doplniť z preddefinovaného (vysvetlivky a rady)"/>
    <x v="0"/>
    <n v="1"/>
    <n v="0"/>
    <n v="0"/>
    <n v="0"/>
    <n v="0"/>
    <n v="0"/>
    <n v="0"/>
    <n v="0"/>
    <n v="0"/>
    <n v="0"/>
    <n v="0"/>
    <n v="0"/>
    <n v="0"/>
    <s v="-"/>
    <n v="20000"/>
    <n v="0"/>
    <n v="20000"/>
    <n v="0"/>
    <n v="0"/>
    <n v="0"/>
    <n v="0"/>
    <n v="0"/>
    <n v="0"/>
    <n v="0"/>
    <n v="0"/>
    <m/>
    <n v="1"/>
    <x v="0"/>
    <s v="F2"/>
    <n v="8"/>
    <n v="1"/>
    <n v="1"/>
    <n v="0"/>
    <n v="1"/>
    <n v="1"/>
    <n v="1"/>
    <n v="1"/>
    <n v="0"/>
    <n v="1"/>
    <n v="0"/>
    <n v="0"/>
    <n v="1"/>
    <n v="1"/>
    <n v="1"/>
    <n v="0"/>
  </r>
  <r>
    <s v="ŠDKE"/>
    <s v="Štátne divadlo Košice"/>
    <s v="ŠDKE202119"/>
    <n v="26"/>
    <s v="Zriadenie interného multifunkčného nahrávacieho štúdia "/>
    <s v="Nákup a vybavenie audio a video multifunkčného nahrávacieho štúdia v priestoroch divadla, so zámerom nahrávania a spracovania nových aj repertoárových inscenácií všetkých troch súborov, nahrávanie reklamných a propagačných audio a video materiálov vo vlastnej réžii."/>
    <s v="Cieľom je tvorba audiovizuálneho obsahu a jeho sprístupnenie verejnosti,  zníženie nákladov na prenájom technológii a obstaranie služieb. Rozšírenie repertoáru a počtu online predstavení, rozšírenie archívu a prezentácia diel  na edukačné účely pre školy._x000a_"/>
    <s v="N/A"/>
    <s v="Zriaďovacia listina ŠDK, Čl. I ods. 2 písm. a) a b) a c) a g); Zákon č. 523/2004 Z. z. o rozpočtových pravidlách verejnej správy, §19 ods. 6 "/>
    <s v="Produkcia audiovizuálnych záznamov inscenácií, 12/rok;                                 Úspora nákladov na výrobu,          12 500€/rok                                    "/>
    <x v="1"/>
    <s v="C Stroje, prístroje a zariadenia"/>
    <s v="C4 Nahrávacia a vysielacia technika"/>
    <s v="01 Investičný zámer"/>
    <x v="1"/>
    <s v="doplniť z preddefinovaného (vysvetlivky a rady)"/>
    <x v="0"/>
    <n v="1"/>
    <n v="156000"/>
    <n v="6000"/>
    <n v="0"/>
    <n v="0"/>
    <n v="6000"/>
    <n v="150000"/>
    <n v="0"/>
    <n v="0"/>
    <n v="0"/>
    <n v="0"/>
    <n v="0"/>
    <n v="0"/>
    <s v="-"/>
    <n v="0"/>
    <n v="0"/>
    <n v="0"/>
    <n v="0"/>
    <n v="0"/>
    <n v="0"/>
    <n v="0"/>
    <n v="0"/>
    <n v="0"/>
    <n v="0"/>
    <n v="0"/>
    <m/>
    <n v="0"/>
    <x v="0"/>
    <s v="C4"/>
    <n v="9"/>
    <n v="1"/>
    <n v="1"/>
    <n v="1"/>
    <n v="1"/>
    <n v="1"/>
    <n v="1"/>
    <n v="1"/>
    <n v="0"/>
    <n v="1"/>
    <n v="0"/>
    <n v="1"/>
    <n v="0"/>
    <n v="1"/>
    <n v="1"/>
    <n v="0"/>
  </r>
  <r>
    <s v="ŠDKE"/>
    <s v="Štátne divadlo Košice"/>
    <s v="ŠDKE202120"/>
    <n v="30"/>
    <s v="Budova riaditeľstva a skúšobní - nákup fyzioterapeutického zariadenia"/>
    <s v="Špeciálny fyzioterapeutický stroj na cvičenie &quot;REFORMER - UNIVERSAL&quot; s vežou (vrátane podložky, boxu a tyče) zabezpečí zvýšenie fyzickej kvality baletných umelcov a zníži riziko úrazov."/>
    <s v="Zabezpečenie zvýšenia kvality práce a fyzickej zdatnosti."/>
    <s v="N/A"/>
    <s v=" Zákon č. 124/2006 Z.z. o bezpečnosti a ochrane zdravia pri práci  §5 ods. 1 a ods. 2 a) a c) a d) a h) a §6 ods. 1 b) a d) a f)"/>
    <s v="Zníženie počtu pracovných úrazov,  3/rok;     "/>
    <x v="0"/>
    <s v="C Stroje, prístroje a zariadenia"/>
    <s v="C8 Mobiliár"/>
    <s v="01 Investičný zámer"/>
    <x v="1"/>
    <s v="doplniť z preddefinovaného (vysvetlivky a rady)"/>
    <x v="0"/>
    <n v="1"/>
    <n v="4800"/>
    <n v="0"/>
    <n v="0"/>
    <n v="0"/>
    <n v="4800"/>
    <n v="0"/>
    <n v="0"/>
    <n v="0"/>
    <n v="0"/>
    <n v="0"/>
    <n v="0"/>
    <n v="0"/>
    <s v="-"/>
    <n v="0"/>
    <n v="0"/>
    <n v="0"/>
    <n v="0"/>
    <n v="0"/>
    <n v="0"/>
    <n v="0"/>
    <n v="0"/>
    <n v="0"/>
    <n v="0"/>
    <n v="0"/>
    <m/>
    <n v="1"/>
    <x v="0"/>
    <s v="C8"/>
    <n v="9"/>
    <n v="1"/>
    <n v="1"/>
    <n v="1"/>
    <n v="1"/>
    <n v="1"/>
    <n v="1"/>
    <n v="1"/>
    <n v="0"/>
    <n v="1"/>
    <n v="0"/>
    <n v="0"/>
    <n v="1"/>
    <n v="1"/>
    <n v="1"/>
    <n v="0"/>
  </r>
  <r>
    <s v="SNM"/>
    <s v="SNM - Hudobné múzeum"/>
    <s v="SNMHUM202201"/>
    <n v="2"/>
    <s v="Dopojenie odpadovej kanalizácie objektu depozitára a vrátnice do novovybudovanej prečerpávacej stanice odpadových vôd "/>
    <s v="V súčasnej dobe sa nachádza v areáli kaštieľa splašková kanalizácia, ktorá odvádza prostredníctvom čerpacej stanice a výtlačného potrubia splaškové odpadové vody zo samotného objektu do verejnej splaškovej kanalizácie, ktorá je umiestnená pozdĺž št. cesty Horná Krupá – Trnava. Taktiež sa v areáli nachádza splašková kanalizácia, ktorá odvádza splaškové vody z časti objektov kaštieľa do jestvujúcej žumpy. Táto kanalizácia je v časti už nefunkčná a je potrebné preriešiť odvádzanie splaškových OV do verejnej kanalizácie."/>
    <s v="V budove depozitára a zároveň v celom areáli je jedna toaleta, ktorú sa nám nedarí sfunkčniť – splachovanie neodteká, potrubie je zastarané (70-te roky 20. storočia). Aktuálny počet zamestnancov v budove je 7 a je veľmi nedôstojné a v súčasnosti neakceptovateľné, aby zamestnanci nemali k dispozícii funkčnú toaletu počas pracovnej doby. Daný problém je spôsobený nefunkčným odkanalizovaním objektu, ako sa uvádza aj v sprievodnej správe. Dopojením kanalizácie bude zabezepčené zfunkčnenie odpadovej kanalizácie z budovy depozitára."/>
    <s v="N/A"/>
    <m/>
    <s v="Zabezpečenie základných služieb pre zamestnancov SNM-HuM pracujúcich v budove depozitára. "/>
    <x v="0"/>
    <s v="0 Odstránenie havarijného stavu"/>
    <s v="0 Odstránenie havarijného stavu"/>
    <s v="05 Projektová dokumentácia k dispozícii - pre realizáciu stavby"/>
    <x v="1"/>
    <s v="doplniť z preddefinovaného (vysvetlivky a rady)"/>
    <x v="0"/>
    <m/>
    <n v="63220"/>
    <n v="0"/>
    <n v="0"/>
    <n v="63220"/>
    <n v="0"/>
    <n v="0"/>
    <n v="0"/>
    <n v="0"/>
    <n v="0"/>
    <n v="0"/>
    <n v="0"/>
    <n v="0"/>
    <s v="-"/>
    <n v="0"/>
    <n v="0"/>
    <n v="0"/>
    <n v="0"/>
    <n v="0"/>
    <n v="0"/>
    <n v="0"/>
    <n v="0"/>
    <n v="0"/>
    <n v="0"/>
    <n v="0"/>
    <s v="pozn.:_x000a_V súčasnej situácii, kedy prebieha stavebná obnova objektu kaštieľa, sú pracovníci prevádzky Dolná Krupá umiestnení vo vyčlenených pracovných priestoroch v objekte depozitára, kde je k dispozícii iba jedno sociálne zariadenie a vzhľadom na napojenie na nevyhovujúcu žumpu je tiež nefunkčné. Zamestnanci musia využívať mobilné toalety, ktoré má múzeum v prenájme počas rekonštrukcie kaštieľa. Je to núdzové riešenie."/>
    <n v="1"/>
    <x v="0"/>
    <s v="0"/>
    <n v="6"/>
    <n v="1"/>
    <n v="1"/>
    <n v="1"/>
    <n v="1"/>
    <n v="0"/>
    <n v="1"/>
    <n v="1"/>
    <n v="0"/>
    <n v="0"/>
    <n v="0"/>
    <n v="0"/>
    <n v="0"/>
    <n v="0"/>
    <n v="1"/>
    <n v="0"/>
  </r>
  <r>
    <s v="RTVS"/>
    <s v="Rozhlas a televízia Slovenska"/>
    <s v="RTVS202136"/>
    <m/>
    <s v="Úprava telefónnych rozvodov a IP telefónnych aparátov v televíznom regionálnom štúdiu v Košiciach"/>
    <s v="V súvislosti so sťahovaním sa redakcií spravodajstva a publicistiky v regionálnom štúdiu KE, sa vykonajú úpravy telefónnych rozvodov a výmena 20 ks telefónnych aparátov"/>
    <s v="Cieľom je zabezpečenie komunikačnej siete v regionálnom štúdiu v KE"/>
    <s v="N/A"/>
    <s v="Zákon č. 532/2010 Z.z. o Rozhlase a televízii, §3 a §5"/>
    <s v="výroba"/>
    <x v="0"/>
    <s v="D IT infraštruktúra"/>
    <s v="D2 Zhodnotenie existujúceho špeciálneho HW/SW"/>
    <s v="01 Investičný zámer"/>
    <x v="0"/>
    <s v="doplniť z preddefinovaného (vysvetlivky a rady)"/>
    <x v="0"/>
    <m/>
    <n v="16700"/>
    <n v="0"/>
    <n v="0"/>
    <n v="0"/>
    <n v="0"/>
    <n v="0"/>
    <n v="0"/>
    <n v="0"/>
    <n v="0"/>
    <n v="0"/>
    <n v="0"/>
    <n v="0"/>
    <s v="-"/>
    <n v="0"/>
    <n v="0"/>
    <n v="0"/>
    <n v="0"/>
    <n v="0"/>
    <n v="0"/>
    <n v="0"/>
    <n v="0"/>
    <n v="0"/>
    <n v="0"/>
    <n v="0"/>
    <m/>
    <n v="1"/>
    <x v="0"/>
    <s v="D2"/>
    <n v="6"/>
    <n v="0"/>
    <n v="1"/>
    <n v="1"/>
    <n v="0"/>
    <n v="0"/>
    <n v="1"/>
    <n v="1"/>
    <n v="0"/>
    <n v="1"/>
    <n v="0"/>
    <n v="0"/>
    <n v="1"/>
    <n v="1"/>
    <n v="1"/>
    <n v="0"/>
  </r>
  <r>
    <s v="UKB"/>
    <s v="Univerzitná knižnica v Bratislave"/>
    <s v="UKB202204"/>
    <n v="19"/>
    <s v="Obnova diskového poľa Digitálnych prameňov"/>
    <s v="UKB prevádzkuje archív Depozitu digitálnych prameňov, ktorý archivuje a sprístupňuje webové stránky a publikácie v elektronickej forme. Aktuálne diskové pole Hitachi je už technologicky zastarané a pre potreby uchovávania dát je nevyhnutná jeho výmena. Pole je aktuálne bez podpory a podpora výrobcom skončila 10/2021. Diskové pole Depozitu digitálnych prameňov slúži ako primárne blokové dátové úložisko, pripojené cez SAN (Storage Area Network) k serverom. Skladá sa z dvoch technologicky rovnakých diskových polí Hitachi, čo zaručuje dostupnosť dát v prípade výpadku jedného diskového poľa. Pre potreby riešenia je potrebný diskový priestor o minimálnej aktuálnej veľkosti cca 800 TB, s možnosťou rozšírenia kapacity. Pre potreby redundancie, výkonu a kapacity je potrebná dvojica oddelených diskových polí. Na úrovni diskových poli je uvádzaná kapacita v RAW v TB, 1TB = 1 000 000 000 000 B. Ďalšie vlastnosti sú redundantné kontrolery, SSD cache, automatická migrácia dát medzi tierami diskov, minimálny 256GB controler pamäte, minimálne 16x 8GB/s Fibre channel frontend port. Po výmene diskového poľa bude potrebná aj migrácia súčasných dát."/>
    <s v="Cieľom je odstránenie technologicky zastaraného a nepodporovaného diskového poľa zakúpením nového kapacitne a technologicky vyhovujúceho hardvéru pre potreby uchovávania webového archívu a archívu elektronických publikácií."/>
    <s v="N/A"/>
    <s v="Stratégia rozvoja slovenského knihovníctva na roky 2015 – 2020, strategická oblasť č. 2, priorita 2.2 opatrenie 2.2.6 "/>
    <s v="výmena/úspora"/>
    <x v="1"/>
    <s v="D IT infraštruktúra"/>
    <s v="D1 Nákup štandardnej IT techniky"/>
    <s v="01 Investičný zámer"/>
    <x v="1"/>
    <s v="doplniť z preddefinovaného (vysvetlivky a rady)"/>
    <x v="0"/>
    <n v="1"/>
    <n v="400000"/>
    <n v="0"/>
    <n v="0"/>
    <n v="0"/>
    <n v="350000"/>
    <n v="50000"/>
    <n v="0"/>
    <n v="0"/>
    <n v="0"/>
    <n v="0"/>
    <n v="0"/>
    <n v="0"/>
    <s v="-"/>
    <n v="0"/>
    <n v="0"/>
    <n v="0"/>
    <n v="0"/>
    <n v="0"/>
    <n v="0"/>
    <n v="0"/>
    <n v="0"/>
    <n v="0"/>
    <n v="0"/>
    <n v="0"/>
    <s v="Rok 2023 obnova HW a zmena konfigurácie, rok 2024 navýšenie kapacity diskov na požadovanú úroveň."/>
    <n v="0"/>
    <x v="0"/>
    <s v="D1"/>
    <n v="9"/>
    <n v="1"/>
    <n v="1"/>
    <n v="1"/>
    <n v="1"/>
    <n v="1"/>
    <n v="1"/>
    <n v="1"/>
    <n v="0"/>
    <n v="1"/>
    <n v="0"/>
    <n v="1"/>
    <n v="0"/>
    <n v="1"/>
    <n v="1"/>
    <n v="0"/>
  </r>
  <r>
    <s v="SNM"/>
    <s v="SNM - Múzeum rusínskej kultúry v Prešove"/>
    <s v="SNMMRKPO202203"/>
    <n v="18"/>
    <s v="Múzeum obci, obec múzeu  v SNM-MRK v Prešove "/>
    <s v="V zámere plánujeme v múzeu uskutočniť tri prezentácie histórie vybraných rusínskych obcí zo Slovenska a ich osobností zapísaných do análov  spoločenského života na Slovensku. _x000a_Po úspešnom projekte Múzeum obci a obec múzeu v roku 2019, v rámci ktorého sme v SNM-MRK v Prešove predstavili históriu štyroch obcí z okresu Medzilaborce, a to Radvane nad Laborcom, Volice, Zbudskej Belej a Valentoviec sme zamýšľali pokračovať v predstavovaní ďalších rusínskych obcí z celého severovýchodného Slovenska, ale aj iných oblastí Slovenska, no uzavretie múzea kvôli korona-karanténe nám v tom zabránilo na jar, aj na jeseň roku 2020, aj 2021. Preto veríme, že z prvej prezentácie v roku 2019 sa napriek všetkému po čase stane úspešná tradícia a že nám v rokoch 2023 - 2024  už nič nezabráni v nej pokračovať. Prezentáciou histórie a kultúry jednotlivých rusínskych obcí chceme predstaviť jednotlivé rusínske regióny širšej verejnosti na Slovensku a zároveň od obcí očakávame obohatenie depozitára múzea o etnografické predmety kultúrnej hodnoty z jednotlivých rusínskych regiónov, ale aj obohatenie múzejnej knižnice, fotodokumentácie či diskografie múzea. _x000a_"/>
    <s v="Predstaviť verejnosti na Slovensku, v Prešove i mimo neho často neznámu históriu rusínskych obcí a ich výrazné osobnosti, ktoré významným spôsobom ovplyvnili spoločenský život na Slovensku v  jeho rôznych oblastiach. "/>
    <s v="N/A"/>
    <s v="Zákon č. 206/2009 Z.z. o múzeách a o galériách a o ochrane predmetov kultúrnej hodnoty, §15 d)"/>
    <s v="Prezentácia obcí: 1. Ubľa, Klenová, Kalná Roztoka v okrese Snina_x000a_2. Tichý Potok v okrese Sabinov_x000a_3. Čirč a Orlov alebo Veľký a Malý Lipník v okrese Stará Ľubovňa_x000a_"/>
    <x v="0"/>
    <s v="F Expozície"/>
    <s v="F3 Realizácia výskumu"/>
    <s v="01 Investičný zámer"/>
    <x v="1"/>
    <s v="doplniť z preddefinovaného (vysvetlivky a rady)"/>
    <x v="0"/>
    <n v="1"/>
    <n v="0"/>
    <n v="0"/>
    <n v="0"/>
    <n v="0"/>
    <n v="0"/>
    <n v="0"/>
    <n v="0"/>
    <n v="0"/>
    <n v="0"/>
    <n v="0"/>
    <n v="0"/>
    <n v="0"/>
    <s v="-"/>
    <n v="14150"/>
    <n v="0"/>
    <n v="5000"/>
    <n v="5000"/>
    <n v="4150"/>
    <n v="0"/>
    <n v="0"/>
    <n v="0"/>
    <n v="0"/>
    <n v="0"/>
    <n v="0"/>
    <m/>
    <n v="1"/>
    <x v="0"/>
    <s v="F3"/>
    <n v="8"/>
    <n v="1"/>
    <n v="1"/>
    <n v="0"/>
    <n v="1"/>
    <n v="1"/>
    <n v="1"/>
    <n v="1"/>
    <n v="0"/>
    <n v="1"/>
    <n v="0"/>
    <n v="0"/>
    <n v="1"/>
    <n v="1"/>
    <n v="1"/>
    <n v="0"/>
  </r>
  <r>
    <s v="SNM"/>
    <s v="SNM - Múzeum SNR Myjava"/>
    <s v="SNMMSNR202201"/>
    <n v="3"/>
    <s v="Reštaurovanie exteriérovej veľkorozmernej plastiky &quot;Slovanská lipa&quot;"/>
    <s v="Veľkorozmerná plastika &quot;Slovanská lipa&quot;, ktorej autorom je známy slovenský sochár Štefan Belohradský je súčasťou areálu SNM - Múzea SNR v Myjave od roku 1968. Exteriérová plastika s rozmerom 270 cm je zhotovená zo zváraného hliníka a esteticky i symbolicky dotvára vstupný areál Múzea SNR. Vplyvom poveternostných podmienok začal materiál, z ktorého je umelecké dielo zhotovené degradovať. Je nutné uvedenú degradáciu diela zastaviť reštaurátorským zásahom z dôvodu zachovania jej umeleckej a historickej hodnoty."/>
    <s v="Cieľom projektu je zabrániť značnej degradácii umeleckého diela a zachovať umeleckú a historickú hodnotu diela."/>
    <s v="N/A"/>
    <s v="Zákon č. 49/2002 Z.z. o ochrane pamiatkového fondu; Zákon č. 206/2009 Z.z. o múzeách a o galériách a o ochrane predmetov kultúrnej hodnoty"/>
    <s v="Záchrana a starostlivosť o dielo kultúrnej hodnoty v zmysle zákona č. 206/2009 Z. z. o múzeách a galériách."/>
    <x v="0"/>
    <s v="B Rekonštrukcia nehnuteľnosti"/>
    <s v="B5 Rekonštrukcia extravilánu"/>
    <s v="01 Investičný zámer"/>
    <x v="1"/>
    <s v="doplniť z preddefinovaného (vysvetlivky a rady)"/>
    <x v="0"/>
    <n v="1"/>
    <n v="14040"/>
    <n v="0"/>
    <n v="0"/>
    <n v="14040"/>
    <n v="0"/>
    <n v="0"/>
    <n v="0"/>
    <n v="0"/>
    <n v="0"/>
    <n v="0"/>
    <n v="0"/>
    <n v="0"/>
    <s v="-"/>
    <n v="0"/>
    <n v="0"/>
    <n v="0"/>
    <n v="0"/>
    <n v="0"/>
    <n v="0"/>
    <n v="0"/>
    <n v="0"/>
    <n v="0"/>
    <n v="0"/>
    <n v="0"/>
    <m/>
    <n v="1"/>
    <x v="0"/>
    <s v="B5"/>
    <n v="9"/>
    <n v="1"/>
    <n v="1"/>
    <n v="1"/>
    <n v="1"/>
    <n v="1"/>
    <n v="1"/>
    <n v="1"/>
    <n v="0"/>
    <n v="1"/>
    <n v="0"/>
    <n v="0"/>
    <n v="1"/>
    <n v="1"/>
    <n v="1"/>
    <n v="0"/>
  </r>
  <r>
    <s v="RTVS"/>
    <s v="Rozhlas a televízia Slovenska"/>
    <s v="RTVS202101"/>
    <m/>
    <s v="Systém virtualného štúdia v štúdiu MD1 v Mlynskej doline"/>
    <s v="Virtuálny systém je neodeliteľnou súčasťou vysielania RTVS, najmä v spravodajských a publicistických reláciách. Súčasný systém je 8 ročný systém a je technologicky zastaralý._x000a_Ukončená produkcia na tejto platforme, nedostupnosť náhradných dielov, technológia vykazuje poruchy."/>
    <s v="Cieľom je prevádzkovanie virtuálneho štúdia pre TV výrobu."/>
    <s v="N/A"/>
    <s v="Zákon č. 532/2010 Z.z. o Rozhlase a televízii, §3 a §5"/>
    <s v="Výroba relácií a príspevkov v priemere 16 hodín/deň "/>
    <x v="0"/>
    <s v="D IT infraštruktúra"/>
    <s v="D2 Zhodnotenie existujúceho špeciálneho HW/SW"/>
    <s v="02 Analýza / podkladová štúdia k investičnému zámeru"/>
    <x v="1"/>
    <s v="doplniť z preddefinovaného (vysvetlivky a rady)"/>
    <x v="1"/>
    <n v="1"/>
    <n v="350000"/>
    <n v="0"/>
    <n v="0"/>
    <n v="350000"/>
    <n v="0"/>
    <n v="0"/>
    <n v="0"/>
    <n v="0"/>
    <n v="0"/>
    <n v="0"/>
    <n v="0"/>
    <n v="0"/>
    <s v="-"/>
    <n v="0"/>
    <n v="0"/>
    <n v="0"/>
    <n v="0"/>
    <n v="0"/>
    <n v="0"/>
    <n v="0"/>
    <n v="0"/>
    <n v="0"/>
    <n v="0"/>
    <n v="0"/>
    <m/>
    <n v="0"/>
    <x v="0"/>
    <s v="D2"/>
    <n v="7"/>
    <n v="1"/>
    <n v="1"/>
    <n v="1"/>
    <n v="0"/>
    <n v="1"/>
    <n v="1"/>
    <n v="1"/>
    <n v="0"/>
    <n v="1"/>
    <n v="0"/>
    <n v="0"/>
    <n v="1"/>
    <n v="1"/>
    <n v="0"/>
    <n v="0"/>
  </r>
  <r>
    <s v="DÚ"/>
    <s v="Divadelný ústav"/>
    <s v="DÚ202108"/>
    <n v="9"/>
    <s v="Vytvorenie audiovizuálneho pracoviska"/>
    <s v="Vybudovanie audiovizuálneho pracoviska. Hlavnou činnosťou bude aplikácia nových technológií v propagácii aktivít inštitúcie  a zaznamenávanie činnosti slovenských divadiel a divadelných inštitúcií (virtuálna realita, responzívne videozáznamy, aplikácia videí do online prezentácií a pod.)._x000a_"/>
    <s v="Dopĺňanie audiovizuálnej zbierky,  zaznamenávanie podujatí a podpora prezentačnej činnosti inštitúcie a divadiel doma a v zahraničí."/>
    <s v="N/A"/>
    <s v="Zákon č. 40/2015 Z.z. o audiovízii, §33 a 34 a 21"/>
    <s v="Počet audiovizuálnych záznamov ročne cca 10 ks - išlo by o premiéry divadelných inscenácií, ktoré budú vybrané dramaturgickou radou festivalu Nová Dráma / New Drama. "/>
    <x v="0"/>
    <s v="C Stroje, prístroje a zariadenia"/>
    <s v="C9 Elektrické spotrebiče"/>
    <s v="01 Investičný zámer"/>
    <x v="1"/>
    <s v="doplniť z preddefinovaného (vysvetlivky a rady)"/>
    <x v="0"/>
    <n v="1"/>
    <n v="35000"/>
    <n v="0"/>
    <n v="0"/>
    <n v="0"/>
    <n v="15000"/>
    <n v="5000"/>
    <n v="5000"/>
    <n v="5000"/>
    <n v="0"/>
    <n v="0"/>
    <n v="0"/>
    <n v="0"/>
    <s v="nákupy techniky na natáčanie, služby kameramanov, technikov a licenčné práva"/>
    <n v="75000"/>
    <n v="0"/>
    <n v="15000"/>
    <n v="15000"/>
    <n v="15000"/>
    <n v="15000"/>
    <n v="15000"/>
    <n v="0"/>
    <n v="0"/>
    <n v="0"/>
    <n v="0"/>
    <m/>
    <n v="1"/>
    <x v="0"/>
    <s v="C9"/>
    <n v="8"/>
    <n v="0"/>
    <n v="1"/>
    <n v="1"/>
    <n v="1"/>
    <n v="1"/>
    <n v="1"/>
    <n v="1"/>
    <n v="0"/>
    <n v="1"/>
    <n v="0"/>
    <n v="0"/>
    <n v="1"/>
    <n v="1"/>
    <n v="1"/>
    <n v="0"/>
  </r>
  <r>
    <s v="SNM"/>
    <s v="SNM - Generálne riaditeľstvo"/>
    <s v="SNMGR202104"/>
    <n v="4"/>
    <s v="Múzeum 20. storočia"/>
    <s v="Vybudovanie nového múzea prezentujúceho dejiny a udalosti 20. storočia na území Slovenska v zmysle Programového vyhlásenia vlády zo dňa 19.4.2020. "/>
    <s v="Dejiny Slovenska v 20. storočí sú poznačené nielen dvoma totalitnými režimami, dvoma svetovými vojnami, niekoľkými štátnymi útvarmi – od monarchie až po demokratickú republiku, prudkým rozvojom v mnohých oblastiach (školstvo, zdravotníctvo, kultúra, priemysel, obchod, a pod.), ale na druhej strane aj negatívnymi udalosťami – upierania prirodzených práv príslušníkom národnostných  menšín, holokaust, politický útlak, tragédie obyvateľov nášho územia, o ktorých táto spoločnosť mnohokrát ani netuší. Často sa s nimi nedokáže vyrovnať pretože nepozná ich príčiny a vidí len dôsledky. Práve koncept nového múzea by tieto otázky otvoril, v expozíciách a výstavách o nich hovoril a edukačnými programami ich vysvetľoval. Nové múzeum by sa tak malo stať miestom poznania našej nedávnej minulosti, kde nájdeme odpovede na naše otázky a môžeme o nich aj voľne a slobodne diskutovať. Uvedomujem si, že ide o ambiciózny projekt, ktorý bude stáť desiatky miliónov eur, ale s nesmiernym prínosom k poznaniu vlastnej histórie a premien spoločnosti."/>
    <m/>
    <s v="Prgramové vyhlásenie vlády SR 2020 - 2024"/>
    <s v="Vybudovanie nového múzea s expozíciou dejín Slovenska, výstavnými priestormi, priestromi pre vzdelávanie (prednáškové sály, vzdelávacie miestnosti, knižnica, adiovizuálne študovne), priestory pre návštevníkov (kaviareň, reštaurácia), obchody (knihkupectvo, suveníry), a pod. "/>
    <x v="0"/>
    <s v="G Reformný zámer"/>
    <s v="G Reformný zámer"/>
    <s v="01 Investičný zámer"/>
    <x v="1"/>
    <s v="doplniť z preddefinovaného (vysvetlivky a rady)"/>
    <x v="0"/>
    <n v="1"/>
    <n v="53500000"/>
    <n v="2000000"/>
    <n v="0"/>
    <n v="0"/>
    <n v="100000"/>
    <n v="1000000"/>
    <n v="2000000"/>
    <n v="25000000"/>
    <n v="25400000"/>
    <n v="0"/>
    <n v="0"/>
    <n v="0"/>
    <s v="-"/>
    <n v="600000"/>
    <n v="0"/>
    <n v="100000"/>
    <n v="100000"/>
    <n v="100000"/>
    <n v="100000"/>
    <n v="200000"/>
    <n v="0"/>
    <n v="0"/>
    <n v="0"/>
    <n v="0"/>
    <s v="Projekt prípravy zriadenia Múzea 20. storočia predložený SNM na MK SR dňa 31.12.202, Personálne zabezpečenie projektu. "/>
    <n v="0"/>
    <x v="1"/>
    <s v="G"/>
    <n v="8"/>
    <n v="1"/>
    <n v="1"/>
    <n v="1"/>
    <n v="1"/>
    <n v="1"/>
    <n v="0"/>
    <n v="0"/>
    <n v="0"/>
    <n v="1"/>
    <n v="0"/>
    <n v="0"/>
    <n v="1"/>
    <n v="1"/>
    <n v="1"/>
    <n v="0"/>
  </r>
  <r>
    <s v="SNG"/>
    <s v="Slovenská národná galéria"/>
    <s v="SNG202105"/>
    <n v="5"/>
    <s v="Inštitút Vladimíra Dedečka"/>
    <s v="Vybudovanie odborného pracoviska, ktoré sa primárne bude zaoberať architektonickým dielom, jeho spracovaním a propagáciou, ale aj metodikou obnovy a správou autorských práv architektúry Vladimíra Dedečka, s ambíciou vztiahnuť túto činnosť na širšiu problematiku povojnovej architektúry (metodika + správa autorských práv). V súčasnosti absentuje obdobná platforma vyjadrujúca odborné stanoviská k plánom obnovy, modernizácie, prestavby objektov povojnovej architektúry a jej potreba je čoraz viac citelnejšia. Investície sú primárne na personálne náklady. "/>
    <s v="vybudovať odborné pracovisko ako súčasť štruktúry SNG zamerané na metodickú prácu s povojnovou architektúrou;  vypracovať metodiku prístupu k projektom na základe dostupných zbierkových fondov; poskytovať konzultačné a vzdelávacie služby v oblasti obnovy architektúry druhej polovice 20.storočia (mimo záujmu PÚ teda neide o duplikované činnosti)"/>
    <s v="N/A"/>
    <s v="Zákon č. 206/2009 Z.z. o múzeách a o galériách a o ochrane predmetov kultúrnej hodnoty, §7 ods .6  c) a §14 ods. 1  b)"/>
    <s v="počet vytvorených metodík //  počet novovytvorených miest //   "/>
    <x v="0"/>
    <s v="G Reformný zámer"/>
    <s v="G Reformný zámer"/>
    <s v="01 Investičný zámer"/>
    <x v="1"/>
    <s v="doplniť z preddefinovaného (vysvetlivky a rady)"/>
    <x v="0"/>
    <n v="1"/>
    <n v="15000"/>
    <n v="0"/>
    <n v="0"/>
    <n v="0"/>
    <n v="0"/>
    <n v="15000"/>
    <n v="0"/>
    <n v="0"/>
    <n v="0"/>
    <n v="0"/>
    <n v="0"/>
    <n v="0"/>
    <s v="-"/>
    <n v="360000"/>
    <n v="0"/>
    <n v="0"/>
    <n v="0"/>
    <n v="120000"/>
    <n v="120000"/>
    <n v="120000"/>
    <n v="0"/>
    <n v="0"/>
    <n v="0"/>
    <n v="0"/>
    <m/>
    <n v="1"/>
    <x v="0"/>
    <s v="G"/>
    <n v="9"/>
    <n v="1"/>
    <n v="1"/>
    <n v="1"/>
    <n v="1"/>
    <n v="1"/>
    <n v="1"/>
    <n v="1"/>
    <n v="0"/>
    <n v="1"/>
    <n v="0"/>
    <n v="0"/>
    <n v="1"/>
    <n v="1"/>
    <n v="1"/>
    <n v="0"/>
  </r>
  <r>
    <s v="ŠDKE"/>
    <s v="Štátne divadlo Košice"/>
    <s v="ŠDKE202121"/>
    <n v="24"/>
    <s v="Objekt historickej budovy divadla - výmena baletizolu 3x / sivá, čierna, čierna so zrkadlovým efektom farba / "/>
    <s v="Stav baletizolu v roku 2023 dovŕši svoju životnosť. Výmena je potrebná pre zabezpečenie podávaných výkonov baletných, činoherných a operných umelcov na javisku počas skúšok a predstavení."/>
    <s v="Zabezpečenie bezporuchového chodu predstavení."/>
    <s v="N/A"/>
    <s v="Zákon č. 124/2006 Z.z. o bezpečnosti a ochrane zdravia pri práci, §5 ods. 1 a ods. 2 a) a c) a d) a h) a §6 ods. 1 b) a d) a f) "/>
    <s v="Odohranie 100% plánovaného počtu predstavení v historickej budove, 200/rok;     "/>
    <x v="1"/>
    <s v="C Stroje, prístroje a zariadenia"/>
    <s v="C1 Javisková technika"/>
    <s v="01 Investičný zámer"/>
    <x v="1"/>
    <s v="doplniť z preddefinovaného (vysvetlivky a rady)"/>
    <x v="0"/>
    <n v="1"/>
    <n v="32000"/>
    <n v="0"/>
    <n v="0"/>
    <n v="0"/>
    <n v="8000"/>
    <n v="24000"/>
    <n v="0"/>
    <n v="0"/>
    <n v="0"/>
    <n v="0"/>
    <n v="0"/>
    <n v="0"/>
    <s v="-"/>
    <n v="0"/>
    <n v="0"/>
    <n v="0"/>
    <n v="0"/>
    <n v="0"/>
    <n v="0"/>
    <n v="0"/>
    <n v="0"/>
    <n v="0"/>
    <n v="0"/>
    <n v="0"/>
    <m/>
    <n v="1"/>
    <x v="0"/>
    <s v="C1"/>
    <n v="9"/>
    <n v="1"/>
    <n v="1"/>
    <n v="1"/>
    <n v="1"/>
    <n v="1"/>
    <n v="1"/>
    <n v="1"/>
    <n v="0"/>
    <n v="1"/>
    <n v="0"/>
    <n v="1"/>
    <n v="0"/>
    <n v="1"/>
    <n v="1"/>
    <n v="0"/>
  </r>
  <r>
    <s v="SNG"/>
    <s v="Slovenská národná galéria"/>
    <s v="SNG202108"/>
    <n v="8"/>
    <s v="Kunst Butik (pracovný názov) - platforma na výrobu upomienkových predmetov z návštevy galérie a múzea"/>
    <s v="Vybudovať platformu na vytvorenie zásoby upomienkových predmetov, určených na predaj vo fondových inštitúciách. Inšpirovali sme sa praxou z RMN, kde je výroba centralizovaná. Snahou je vytvoriť kvalitný sortiment, na ktorý nemajú menšie organizácie dosah a zároveň aj takouto cestou propagovať kultúrne dedičstvo. Začiatok by bol v menšom rozsahu - urobiť dve kolekcie (1)SNG pre vysunuté pracoviska a BA a  (2) univerzal pre múzeá a galérie, pozostávajúci z klasického sortimentu (zošit, magnetka, ceruzka...), kde je možné využiť tak ikonické motívy, ale aj motivy z regionalnych zbierok. Viď príklad Francúzska https://www.boutiquesdemusees.fr/en/shop/museum/ "/>
    <s v="prepojiť kreatívny priemysel s galerijným prostredím; vytvoriť alternatívny príjem; pomôcť regionálnym galériám vytvoritť reprezentatívny merch, na ktorý by vo vlastnej réžii nemali kapacity; zviditeľniť a spopularizovať SK výtvarné umenie"/>
    <s v="N/A"/>
    <s v="European Cultural Heritage Strategy for the 21 century (component D); Program hospodárskeho rozvoja a sociálneho rozvoja Bratislavského samosprávneho kraja na roky 2021-2027, Špecifický cieľ 4.4"/>
    <s v="počet podporených kreatívnych profesií //                                                                        počet produktov //                         "/>
    <x v="0"/>
    <s v="G Reformný zámer"/>
    <s v="G Reformný zámer"/>
    <s v="01 Investičný zámer"/>
    <x v="2"/>
    <s v="doplniť z preddefinovaného (vysvetlivky a rady)"/>
    <x v="0"/>
    <m/>
    <n v="30000"/>
    <n v="0"/>
    <n v="0"/>
    <n v="30000"/>
    <n v="0"/>
    <n v="0"/>
    <n v="0"/>
    <n v="0"/>
    <n v="0"/>
    <n v="0"/>
    <n v="0"/>
    <n v="0"/>
    <s v="-"/>
    <n v="180000"/>
    <n v="0"/>
    <n v="0"/>
    <n v="0"/>
    <n v="100000"/>
    <n v="80000"/>
    <n v="0"/>
    <n v="0"/>
    <n v="0"/>
    <n v="0"/>
    <n v="0"/>
    <m/>
    <n v="1"/>
    <x v="0"/>
    <s v="G"/>
    <n v="8"/>
    <n v="1"/>
    <n v="1"/>
    <n v="1"/>
    <n v="1"/>
    <n v="0"/>
    <n v="1"/>
    <n v="1"/>
    <n v="0"/>
    <n v="1"/>
    <n v="0"/>
    <n v="0"/>
    <n v="1"/>
    <n v="1"/>
    <n v="1"/>
    <n v="0"/>
  </r>
  <r>
    <s v="SNM"/>
    <s v="SNM - SK"/>
    <s v="SNMSK202202"/>
    <n v="6"/>
    <s v="Digitálna evidencia múzejných zbierok (IS DEMZ)"/>
    <s v="Východisková situácia existujúceho ISVS ESEZ 4G určeného na evidenciu zbierkových predmetov bola podrobená multikriteriálnej analýze. Vzhľadom na takmer 20 ročnú existenciu systému ESEZ 4G nezodpovedá používateľským požiadavkám súčasných používateľov, rovnako ako nespĺňa viaceré funkčné a aplikačné predpoklady vzhľadom na viaceré strategické dokumenty eGovernmentu, predovšetkým platnú NKIVS. Systém v dnešnej podobe neposkytuje dostatočnú kontrolu správcu nad systémom, čo má za následok závislosť od externého dodávateľa, systém nepublikuje otvorené údaje ani nie je prevádzkovaný v cloude. Ďalšou východiskovou požiadavkou pre navrhované riešenie vyplývajúcou zo strategických dokumentov eGovernmentu a z reálnej praxe je vytvorenie open API a nástrojov na publikovanie otvorených údajov. V kontexte vyššie uvedeného a v záujme vyriešenia tzv. vendor lock-in stavu v zmysle Koncepcie nákupu IT vo verejnej správe schválenej dňa 16.05.2019 Radou vlády SR pre digitalizáciu a jednotný digitálny trh, sa verejný obstarávateľ s cieľom zodpovedne naplniť cieľ tohto dokumentu, t.j. vytvoriť podmienky pri nákupe a prevádzke IS tak, aby nebol závislý od jediného dodávateľa tzv. „vendor lock-in“. Navrhované riešenie odstraňuje tieto nedostatky v podobe vybudovania nového isvs_10906 Digitálna evidencia múzejných zbierok. Jedná sa o agendový systém poskytujúci služby typu G2G/G2E, preto projekt nerieši žiadnu životnú situáciu. Z existujúceho ISVS ESEZ 4G bude do ISVS DEMZ premigrovaná databáza, ktorá predstavuje vysokú pridanú hodnotu a je nevyhnutnou podmienkou zachovania kontinuity funkcionality a plnenia úlohy SNM ako správcu informačného systému pre centrálnu evidenciu múzejných zbierok. V novom riešení má byť zachovaná funkcionalita existujúcich komponentov systému, ktorá bude rozšírená o nové používateľské funkcionality pre interných zamestnancov ako sú logické kontroly zadávaných údajov, responzivita prostredia, aplikácia bez potreby inštalačných balíčkov na strane používateľa, rozšírenie administrátorského rozhrania, používateľské notifikácie a ďalšie popísané v katalógu požiadaviek ako súčasti CBA"/>
    <s v="Cieľom národného projektu je vytvorenie resp. dodanie informačného systému pre elektronickú odbornú správu a odbornú evidenciu zbierkových predmetov spravovaných múzeami. Tento IS umožní zjednodušiť a zefektívniť záznamy o odbornej evidencii zbierkových predmetov a prepojí záznamy z prvostupňovej evidencie so záznamami katalogizácie, ktoré majú charakter odbornej evidencie a sú súčasťou vedomostného systému múzeí. Nový IS zároveň nahradí súčasný systém, ktorého technologický a používateľský charakter zodpovedá obdobiu, v ktorom vznikol, a ktorý už nevyhovuje požiadavkám obstarávateľa. Obstarávateľ momentálne nedisponuje vlastníckymi právami k zdrojovému kódu, skriptom, rovnako  aj k dátovým modelom a dokumentácií  k súčasnému systému  IS ESEZ 4G."/>
    <s v="N/A"/>
    <s v="Zákon č. 206/2009 Z.z. o múzeách a o galériách a o ochrane predmetov kultúrnej hodnoty ; Zákon č. 95/2019 Z. z. o informačných technológiách vo verejnej správe a o zmene a doplnení niektorých zákonov ;  Vyhláška Úradu podpredsedu vlády Slovenskej republiky pre investície a informatizáciu č. 85/2020 Z. z o riadení projektov. "/>
    <s v="Počet nových optimalizovaných úsekov verejnej správy "/>
    <x v="1"/>
    <s v="D IT infraštruktúra"/>
    <s v="D3 Obstaranie novej IT funkcionality"/>
    <s v="06 Pred vyhlásením verejného obstarávania"/>
    <x v="4"/>
    <s v="doplniť z preddefinovaného (vysvetlivky a rady)"/>
    <x v="0"/>
    <n v="0"/>
    <n v="861787"/>
    <n v="0"/>
    <n v="0"/>
    <n v="0"/>
    <n v="861787"/>
    <n v="0"/>
    <n v="0"/>
    <n v="0"/>
    <n v="0"/>
    <n v="0"/>
    <n v="0"/>
    <n v="0"/>
    <s v="beží proces VO, 27.10.2022 Projekt predkladaný RV PO7 OPII https://metais.vicepremier.gov.sk/detail/Projekt/302e8a26-061a-46f4-ab11-c82215f45b3c/cimaster?tab=documentsForm"/>
    <n v="0"/>
    <n v="0"/>
    <n v="0"/>
    <n v="0"/>
    <n v="0"/>
    <n v="0"/>
    <n v="0"/>
    <n v="0"/>
    <n v="0"/>
    <n v="0"/>
    <n v="0"/>
    <m/>
    <n v="0"/>
    <x v="0"/>
    <s v="D3"/>
    <n v="7"/>
    <n v="1"/>
    <n v="1"/>
    <n v="1"/>
    <n v="1"/>
    <n v="1"/>
    <n v="1"/>
    <n v="1"/>
    <n v="0"/>
    <n v="0"/>
    <n v="0"/>
    <n v="0"/>
    <n v="0"/>
    <n v="1"/>
    <n v="0"/>
    <n v="0"/>
  </r>
  <r>
    <s v="SĽUK"/>
    <s v="Slovenský ľudový umelecký kolektív"/>
    <s v="SĽUK202101"/>
    <n v="7"/>
    <s v="Rekonštrukcia a modernizácia areálu v Rusovciach"/>
    <s v="Vylepšenie technicko-izolačných vlastností priestoru, zvýšenie bezpečnosti prevádzky, minimalizácia rizikových faktorov z hľadiska bezpečnosti a ochrany zdravia pri práci - fyzická záťaž, záťaž teplom. Konkrétne bude realizovaná výmena zasklenej steny v tanečných sálach SĽUK-u, rekonštrukcia elektrických rozvodov, výmena radiátorov, výmena podlahy a rekonštrukcia hygienického zázemia umeleckej zložky SĽUK-u."/>
    <s v="Vytvorenie kvalitného priestoru na tréningovú činnosť umeleckej prevádzky SĽUK-u a atraktívneho priestoru na organizáciu akcií a podujatí inými inštitúciami v rámci krátkodobého prenájmu."/>
    <s v="N/A"/>
    <s v="Zriaďovacia listina SĽUK, Čl. 1 ods. 2  písm. b) a m); Zákon č. 124/2006 Z.z. o bezpečnosti a ochrane zdravia pri práci , §6 ods. 1 b)  "/>
    <s v="Zvýšenie počtu krátkodobých prenájmov nebytových priestorov, 20/rok     "/>
    <x v="0"/>
    <s v="B Rekonštrukcia nehnuteľnosti"/>
    <s v="B3 Stavebná rekonštrukcia priestorov"/>
    <s v="07 V realizácii"/>
    <x v="1"/>
    <s v="doplniť z preddefinovaného (vysvetlivky a rady)"/>
    <x v="1"/>
    <n v="1"/>
    <n v="270000"/>
    <n v="0"/>
    <n v="270000"/>
    <n v="0"/>
    <n v="0"/>
    <n v="0"/>
    <n v="0"/>
    <n v="0"/>
    <n v="0"/>
    <n v="0"/>
    <n v="0"/>
    <n v="0"/>
    <s v="-"/>
    <n v="0"/>
    <n v="0"/>
    <n v="0"/>
    <n v="0"/>
    <n v="0"/>
    <n v="0"/>
    <n v="0"/>
    <n v="0"/>
    <n v="0"/>
    <n v="0"/>
    <n v="0"/>
    <m/>
    <n v="0"/>
    <x v="0"/>
    <s v="B3"/>
    <n v="9"/>
    <n v="1"/>
    <n v="1"/>
    <n v="1"/>
    <n v="1"/>
    <n v="1"/>
    <n v="1"/>
    <n v="1"/>
    <n v="0"/>
    <n v="1"/>
    <n v="0"/>
    <n v="0"/>
    <n v="1"/>
    <n v="1"/>
    <n v="1"/>
    <n v="1"/>
  </r>
  <r>
    <s v="RTVS"/>
    <s v="Rozhlas a televízia Slovenska"/>
    <s v="RTVS202114"/>
    <m/>
    <s v="Výmena PC systémov pre vysielacie štúdiu MD1 v Mlynskej doline "/>
    <s v="výmea PC systémov pre televízne vysielacie štúdio MD1, HDVG+ MD1 v počte 4 ks v Mlynskej doline"/>
    <s v="Cieľom je modernizovať Vysielacie pracovisko v Mlynskej doline"/>
    <s v="N/A"/>
    <s v="Zákon č. 532/2010 Z.z. o Rozhlase a televízii, §3 a §5"/>
    <s v="výroba/úspora"/>
    <x v="1"/>
    <s v="D IT infraštruktúra"/>
    <s v="D1 Nákup štandardnej IT techniky"/>
    <s v="01 Investičný zámer"/>
    <x v="0"/>
    <s v="doplniť z preddefinovaného (vysvetlivky a rady)"/>
    <x v="0"/>
    <m/>
    <n v="300000"/>
    <n v="0"/>
    <n v="0"/>
    <n v="0"/>
    <n v="0"/>
    <n v="0"/>
    <n v="0"/>
    <n v="0"/>
    <n v="0"/>
    <n v="0"/>
    <n v="0"/>
    <n v="0"/>
    <s v="-"/>
    <n v="0"/>
    <n v="0"/>
    <n v="0"/>
    <n v="0"/>
    <n v="0"/>
    <n v="0"/>
    <n v="0"/>
    <n v="0"/>
    <n v="0"/>
    <n v="0"/>
    <n v="0"/>
    <m/>
    <n v="0"/>
    <x v="0"/>
    <s v="D1"/>
    <n v="6"/>
    <n v="0"/>
    <n v="1"/>
    <n v="1"/>
    <n v="0"/>
    <n v="0"/>
    <n v="1"/>
    <n v="1"/>
    <n v="0"/>
    <n v="1"/>
    <n v="0"/>
    <n v="1"/>
    <n v="0"/>
    <n v="1"/>
    <n v="1"/>
    <n v="0"/>
  </r>
  <r>
    <s v="ŠDKE"/>
    <s v="Štátne divadlo Košice"/>
    <s v="ŠDKE202122"/>
    <n v="19"/>
    <s v="Objekt historickej budovy divadla - obnova scénického osvetlenia"/>
    <s v="Zámerom je obnova zastaraného scénického osvetlenia, ktoré je už značne za hranicou životnosti, je často poruchové a nevyhovuje už súčasným technickým trendom kladeným na scénické osvetlenie."/>
    <s v="Zefektívniť, prispôsobiť scénické osvetlenie súčasným požiadavkám pri tvorbe predstavenia, zníženie energetickej náročnosti."/>
    <s v="N/A"/>
    <s v="Zákon č. 124/2006 Z.z. o bezpečnosti a ochrane zdravia pri práci, §5 ods. 2 h) a §6 ods. 1 b);  Zákon č. 523/2004 Z. z. o rozpočtových pravidlách verejnej správy, §19 ods. 6"/>
    <s v="Odohranie 100% plánovaného počtu predstavení v historickej budove, 200/rok;                                             Zníženie nákladov na opravu,                  12 000,- €/rok;                               Úspora v nákladoch na energiu,           3 310,- €/rok"/>
    <x v="1"/>
    <s v="C Stroje, prístroje a zariadenia"/>
    <s v="C2 Osvetľovacia technika"/>
    <s v="01 Investičný zámer"/>
    <x v="1"/>
    <s v="doplniť z preddefinovaného (vysvetlivky a rady)"/>
    <x v="0"/>
    <n v="1"/>
    <n v="797357"/>
    <n v="29715"/>
    <n v="0"/>
    <n v="0"/>
    <n v="29715"/>
    <n v="300000"/>
    <n v="250000"/>
    <n v="217642"/>
    <n v="0"/>
    <n v="0"/>
    <n v="0"/>
    <n v="0"/>
    <s v="-"/>
    <n v="0"/>
    <n v="0"/>
    <n v="0"/>
    <n v="0"/>
    <n v="0"/>
    <n v="0"/>
    <n v="0"/>
    <n v="0"/>
    <n v="0"/>
    <n v="0"/>
    <n v="0"/>
    <m/>
    <n v="0"/>
    <x v="0"/>
    <s v="C2"/>
    <n v="9"/>
    <n v="1"/>
    <n v="1"/>
    <n v="1"/>
    <n v="1"/>
    <n v="1"/>
    <n v="1"/>
    <n v="1"/>
    <n v="0"/>
    <n v="1"/>
    <n v="0"/>
    <n v="1"/>
    <n v="0"/>
    <n v="1"/>
    <n v="1"/>
    <n v="0"/>
  </r>
  <r>
    <s v="RTVS"/>
    <s v="Rozhlas a televízia Slovenska"/>
    <s v="RTVS202177"/>
    <m/>
    <s v="Rekonštrukcia batériových modulov pre UPS v Mlynskej doline"/>
    <s v="Výmena akumulátorových blokov po životnosti pre záložné zdroje UPS"/>
    <s v="morálne opotrebované- nevyhovujúce"/>
    <s v="N/A"/>
    <s v="Zákon č. 532/2010 Z.z. o Rozhlase a televízii, §3 a §5"/>
    <m/>
    <x v="0"/>
    <s v="D IT infraštruktúra"/>
    <s v="D2 Zhodnotenie existujúceho špeciálneho HW/SW"/>
    <s v="01 Investičný zámer"/>
    <x v="0"/>
    <s v="doplniť z preddefinovaného (vysvetlivky a rady)"/>
    <x v="0"/>
    <m/>
    <n v="20000"/>
    <n v="0"/>
    <n v="0"/>
    <n v="0"/>
    <n v="0"/>
    <n v="0"/>
    <n v="0"/>
    <n v="0"/>
    <n v="0"/>
    <n v="0"/>
    <n v="0"/>
    <n v="0"/>
    <s v="-"/>
    <n v="0"/>
    <n v="0"/>
    <n v="0"/>
    <n v="0"/>
    <n v="0"/>
    <n v="0"/>
    <n v="0"/>
    <n v="0"/>
    <n v="0"/>
    <n v="0"/>
    <n v="0"/>
    <m/>
    <n v="1"/>
    <x v="0"/>
    <s v="D2"/>
    <n v="6"/>
    <n v="0"/>
    <n v="1"/>
    <n v="1"/>
    <n v="0"/>
    <n v="0"/>
    <n v="1"/>
    <n v="1"/>
    <n v="0"/>
    <n v="1"/>
    <n v="0"/>
    <n v="0"/>
    <n v="1"/>
    <n v="1"/>
    <n v="1"/>
    <n v="0"/>
  </r>
  <r>
    <s v="SF"/>
    <s v="Slovenská filharmónia"/>
    <s v="SF202104"/>
    <n v="6"/>
    <s v="Výmena robotických analógových kamier v Malej sále SF za HD typy - prechod z analógového na digitálny systém  "/>
    <s v="Výmena analógových robotických kamier v SD rozlíšení, inštalovaných v roku 2008 za digitálne robotické kamery HD "/>
    <s v="Zabezpečiť zvýšenie kvality obrazu na HD zatraktívnenie digitálnych prenosov koncertov z Malej sály SF a tým o 50 % vyššiu sledovanosť koncertov"/>
    <s v="N/A"/>
    <s v="Zákon č. 114/2020 Z.z. o Slovenskej filharmónii,                                                                 Štatút Slovenskej filharmónie č. MK-2109/2014-110/11519, čl. II. bod 1.d)"/>
    <s v="zvýšenie počtu záznamov z Malej sály SF  o 5 / rok"/>
    <x v="1"/>
    <s v="C Stroje, prístroje a zariadenia"/>
    <s v="C4 Nahrávacia a vysielacia technika"/>
    <s v="01 Investičný zámer"/>
    <x v="1"/>
    <s v="doplniť z preddefinovaného (vysvetlivky a rady)"/>
    <x v="0"/>
    <n v="1"/>
    <n v="49500"/>
    <n v="0"/>
    <n v="0"/>
    <n v="49500"/>
    <m/>
    <n v="0"/>
    <n v="0"/>
    <n v="0"/>
    <n v="0"/>
    <n v="0"/>
    <n v="0"/>
    <n v="0"/>
    <s v="-"/>
    <n v="0"/>
    <n v="0"/>
    <n v="0"/>
    <n v="0"/>
    <n v="0"/>
    <n v="0"/>
    <n v="0"/>
    <n v="0"/>
    <n v="0"/>
    <n v="0"/>
    <n v="0"/>
    <m/>
    <n v="1"/>
    <x v="0"/>
    <s v="C4"/>
    <n v="9"/>
    <n v="1"/>
    <n v="1"/>
    <n v="1"/>
    <n v="1"/>
    <n v="1"/>
    <n v="1"/>
    <n v="1"/>
    <n v="0"/>
    <n v="1"/>
    <n v="0"/>
    <n v="1"/>
    <n v="0"/>
    <n v="1"/>
    <n v="1"/>
    <n v="0"/>
  </r>
  <r>
    <s v="ŠO "/>
    <s v="Štátna opera "/>
    <s v="ŠO202205"/>
    <n v="6"/>
    <s v="Svetelné zariadenia"/>
    <s v="Výmena čelných 4 ks reflektorov za 2 ks profilové LED plnofarebné, nákup nových reflektorov na outdoorové svietenie budovy v počte 12 ks vrátane ovládania, nákup nových &quot;automatizovaných &quot; digitálnych sledovacích zariadení +  2 ks aktívnych plnoovládaných LED svetiel,nákup predných plošných svietidiel z galérie - náhrada klasických reflektorov za LED s nízkou spotrebou (3 ks), nákup nových LED svietidiel - 3ks."/>
    <s v="Cieľom projektu je zvýšenie umeleckej kvality osvetlenia a zníženie spotreby elektrickej energie."/>
    <s v="N/A"/>
    <s v="Zriaďovacia listina ŠO, Čl. I, bod 2 k"/>
    <s v="počet podujatí, 120/rok"/>
    <x v="1"/>
    <s v="C Stroje, prístroje a zariadenia"/>
    <s v="C2 Osvetľovacia technika"/>
    <s v="07 V realizácii"/>
    <x v="1"/>
    <s v="doplniť z preddefinovaného (vysvetlivky a rady)"/>
    <x v="1"/>
    <n v="1"/>
    <n v="199300"/>
    <n v="0"/>
    <n v="0"/>
    <n v="199300"/>
    <n v="0"/>
    <n v="0"/>
    <n v="0"/>
    <n v="0"/>
    <n v="0"/>
    <n v="0"/>
    <n v="0"/>
    <n v="0"/>
    <s v="-"/>
    <n v="0"/>
    <n v="0"/>
    <n v="0"/>
    <n v="0"/>
    <n v="0"/>
    <n v="0"/>
    <n v="0"/>
    <n v="0"/>
    <n v="0"/>
    <n v="0"/>
    <n v="0"/>
    <m/>
    <n v="0"/>
    <x v="0"/>
    <s v="C2"/>
    <n v="9"/>
    <n v="1"/>
    <n v="1"/>
    <n v="1"/>
    <n v="1"/>
    <n v="1"/>
    <n v="1"/>
    <n v="1"/>
    <n v="0"/>
    <n v="1"/>
    <n v="0"/>
    <n v="1"/>
    <n v="0"/>
    <n v="1"/>
    <n v="1"/>
    <n v="1"/>
  </r>
  <r>
    <s v="RTVS"/>
    <s v="Rozhlas a televízia Slovenska"/>
    <s v="RTVS202102"/>
    <m/>
    <s v="Kamery pre spravodajské redakcie v regionálnych štúdiách Banská Bystrica a Košice"/>
    <s v="Výmena existujúcich ENG kamier v televíznych regionálnych śtúdiach v Banskej Bystrici a v Košiciach, ktoré sú za dobou životnosti, bez dostupnosti náhradných dielov._x000a_Nové kamery aj s kompletným príslušenstvom - batérie, mikroporty, svetlá, stativy, pršiplášť, prepravná taška, filtre, atď."/>
    <s v="Cieľom je zabezpečenie kamerovej techniky pre účely snímania materiálu do vysielania RTVS realizovaných regionálnymi štúdiami RTVS v Banskej Bystrici a v Košiciach. "/>
    <s v="N/A"/>
    <s v="Zákon č. 532/2010 Z.z. o Rozhlase a televízii, §3 a §5"/>
    <s v="Výroba relácií a príspevkov v priemere 16 hodín/deň "/>
    <x v="1"/>
    <s v="C Stroje, prístroje a zariadenia"/>
    <s v="C4 Nahrávacia a vysielacia technika"/>
    <s v="07 V realizácii"/>
    <x v="1"/>
    <s v="doplniť z preddefinovaného (vysvetlivky a rady)"/>
    <x v="1"/>
    <n v="1"/>
    <n v="250000"/>
    <n v="0"/>
    <n v="0"/>
    <n v="250000"/>
    <n v="0"/>
    <n v="0"/>
    <n v="0"/>
    <n v="0"/>
    <n v="0"/>
    <n v="0"/>
    <n v="0"/>
    <n v="0"/>
    <s v="-"/>
    <n v="0"/>
    <n v="0"/>
    <n v="0"/>
    <n v="0"/>
    <n v="0"/>
    <n v="0"/>
    <n v="0"/>
    <n v="0"/>
    <n v="0"/>
    <n v="0"/>
    <n v="0"/>
    <m/>
    <n v="0"/>
    <x v="0"/>
    <s v="C4"/>
    <n v="8"/>
    <n v="1"/>
    <n v="1"/>
    <n v="1"/>
    <n v="0"/>
    <n v="1"/>
    <n v="1"/>
    <n v="1"/>
    <n v="0"/>
    <n v="1"/>
    <n v="0"/>
    <n v="1"/>
    <n v="0"/>
    <n v="1"/>
    <n v="1"/>
    <n v="1"/>
  </r>
  <r>
    <s v="SĽUK"/>
    <s v="Slovenský ľudový umelecký kolektív"/>
    <s v="SĽUK202104"/>
    <n v="5"/>
    <s v="Obnova HW a SW vybavenia pre fond tradičnej kultúry"/>
    <s v="Výmena fyzicky a morálne opotrebovanej infraštruktúry - existujúceho hardvéru a softvéru - pre plynulú realizáciu činnosti Centra pre tradičkú ľudovú kultúru súvisiacich so starostlivosťou o tradičnú ľudovú kultúru Slovenska, jej zberom, uchovávaním a zverejňovaním."/>
    <s v="Zabezpečenie kvalitného zberu, uchovávania a prezentácie tradičnej ľudovej kultúry Slovenska."/>
    <s v="N/A"/>
    <s v="Zriaďovacia listina SĽUK, Čl. 1 ods. 2  písm. d)_x000a_"/>
    <s v="Počet sprístupnených digitálnych objekov, 1500/rok"/>
    <x v="0"/>
    <s v="D IT infraštruktúra"/>
    <s v="D2 Zhodnotenie existujúceho špeciálneho HW/SW"/>
    <s v="01 Investičný zámer"/>
    <x v="1"/>
    <s v="doplniť z preddefinovaného (vysvetlivky a rady)"/>
    <x v="0"/>
    <n v="1"/>
    <n v="48100"/>
    <n v="0"/>
    <n v="0"/>
    <n v="26000"/>
    <n v="22100"/>
    <n v="0"/>
    <n v="0"/>
    <n v="0"/>
    <n v="0"/>
    <n v="0"/>
    <n v="0"/>
    <n v="0"/>
    <s v="-"/>
    <n v="0"/>
    <n v="0"/>
    <n v="0"/>
    <n v="0"/>
    <n v="0"/>
    <n v="0"/>
    <n v="0"/>
    <n v="0"/>
    <n v="0"/>
    <n v="0"/>
    <n v="0"/>
    <m/>
    <n v="1"/>
    <x v="0"/>
    <s v="D2"/>
    <n v="9"/>
    <n v="1"/>
    <n v="1"/>
    <n v="1"/>
    <n v="1"/>
    <n v="1"/>
    <n v="1"/>
    <n v="1"/>
    <n v="0"/>
    <n v="1"/>
    <n v="0"/>
    <n v="0"/>
    <n v="1"/>
    <n v="1"/>
    <n v="1"/>
    <n v="0"/>
  </r>
  <r>
    <s v="RTVS"/>
    <s v="Rozhlas a televízia Slovenska"/>
    <s v="RTVS202156"/>
    <m/>
    <s v="Revitalizácia systému  ozvučenia budov pre zaistenie evakuácie objektov v Mlynskej Doline (HSP)"/>
    <s v="Výmena kabeláže, napájania a zvukových reproduktorov pre zaistenie evakuácie budov RTVS v Mlynskej Doline."/>
    <s v="Cieľom je ochrana zamestnancov na pracovisku"/>
    <s v="N/A"/>
    <s v="Zákon č. 124/2006 Z.z. o bezpečnosti a ochrane zdravia pri práci, §6 "/>
    <s v="Bezpečnosť na pracovisku RTVS."/>
    <x v="0"/>
    <s v="B Rekonštrukcia nehnuteľnosti"/>
    <s v="B3 Stavebná rekonštrukcia priestorov"/>
    <s v="07 V realizácii"/>
    <x v="1"/>
    <s v="doplniť z preddefinovaného (vysvetlivky a rady)"/>
    <x v="1"/>
    <n v="1"/>
    <n v="250000"/>
    <n v="0"/>
    <n v="0"/>
    <n v="50000"/>
    <n v="200000"/>
    <n v="0"/>
    <n v="0"/>
    <n v="0"/>
    <n v="0"/>
    <n v="0"/>
    <n v="0"/>
    <n v="0"/>
    <s v="-"/>
    <n v="0"/>
    <n v="0"/>
    <n v="0"/>
    <n v="0"/>
    <n v="0"/>
    <n v="0"/>
    <n v="0"/>
    <n v="0"/>
    <n v="0"/>
    <n v="0"/>
    <n v="0"/>
    <m/>
    <n v="0"/>
    <x v="0"/>
    <s v="B3"/>
    <n v="8"/>
    <n v="1"/>
    <n v="1"/>
    <n v="1"/>
    <n v="0"/>
    <n v="1"/>
    <n v="1"/>
    <n v="1"/>
    <n v="0"/>
    <n v="1"/>
    <n v="0"/>
    <n v="0"/>
    <n v="1"/>
    <n v="1"/>
    <n v="1"/>
    <n v="1"/>
  </r>
  <r>
    <s v="ŠDKE"/>
    <s v="Štátne divadlo Košice"/>
    <s v="ŠDKE202105"/>
    <n v="2"/>
    <s v="Mikroporty"/>
    <s v="Výmena kompletných sád mikroportov pre predstavenia, ako náhrada jestvujúcich, z dôvodu zmeny frekvenčných pásiem"/>
    <s v="Zabezpečenie bezporuchového chodu predstavení a kvality prenosu zvuku"/>
    <s v="N/A"/>
    <s v="Zriaďovacia listina ŠDK, Čl. I ods. 2 písm. a) a b) a c) a e) a g)"/>
    <s v="Odohranie 100% plánovaného počtu predstavení v historickej budove a na Malej scéne                           predpoklad 210/rok;     "/>
    <x v="1"/>
    <s v="C Stroje, prístroje a zariadenia"/>
    <s v="C5 Mikroporty"/>
    <s v="01 Investičný zámer"/>
    <x v="1"/>
    <s v="doplniť z preddefinovaného (vysvetlivky a rady)"/>
    <x v="1"/>
    <n v="1"/>
    <n v="97971"/>
    <n v="0"/>
    <n v="0"/>
    <n v="97971"/>
    <n v="0"/>
    <n v="0"/>
    <n v="0"/>
    <n v="0"/>
    <n v="0"/>
    <n v="0"/>
    <n v="0"/>
    <n v="0"/>
    <s v="-"/>
    <n v="0"/>
    <n v="0"/>
    <n v="0"/>
    <n v="0"/>
    <n v="0"/>
    <n v="0"/>
    <n v="0"/>
    <n v="0"/>
    <n v="0"/>
    <n v="0"/>
    <n v="0"/>
    <s v="Potrebná výmena mikroportov s príslušenostvom z dôvodu rozhodnutia Úradu pre reguláciu elektronických komunikácií a poštových služieb vzhľadom na zmenu frekvenčných pásiem"/>
    <n v="1"/>
    <x v="0"/>
    <s v="C5"/>
    <n v="8"/>
    <n v="1"/>
    <n v="1"/>
    <n v="1"/>
    <n v="1"/>
    <n v="1"/>
    <n v="1"/>
    <n v="1"/>
    <n v="0"/>
    <n v="1"/>
    <n v="0"/>
    <n v="1"/>
    <n v="0"/>
    <n v="1"/>
    <n v="0"/>
    <n v="0"/>
  </r>
  <r>
    <s v="Lúčnica"/>
    <s v="Umelecký súbor Lúčnica"/>
    <s v="Lúčnica202102"/>
    <n v="3"/>
    <s v="Dom umenia Piešťany - riešenie energetickej hospodárnosti budovy"/>
    <s v="Výmena kompletných sklenených plôch v  budove  "/>
    <s v="Zníženie energetickej náročnosti a zvýšenie estetickej hodnoty interiéru pre návštevníka."/>
    <s v="N/A"/>
    <s v="Zriaďovacia listina US Lúčnica, Čl.3 bod 1)"/>
    <s v="Na zníženie energtickej náročnosti budovy bola vypracovaná energetická štúdia, ktorú máme k dispozícii k nahliadnutiu, kde pri zrealizovaní všetkých navrhnutých zámerov by bola úspora až 70 %."/>
    <x v="0"/>
    <s v="B Rekonštrukcia nehnuteľnosti"/>
    <s v="B3 Stavebná rekonštrukcia priestorov"/>
    <s v="01 Investičný zámer"/>
    <x v="1"/>
    <s v="doplniť z preddefinovaného (vysvetlivky a rady)"/>
    <x v="0"/>
    <n v="1"/>
    <n v="940000"/>
    <n v="20000"/>
    <n v="0"/>
    <n v="20000"/>
    <n v="490000"/>
    <n v="430000"/>
    <n v="0"/>
    <n v="0"/>
    <n v="0"/>
    <n v="0"/>
    <n v="0"/>
    <n v="0"/>
    <s v="-"/>
    <n v="0"/>
    <n v="0"/>
    <n v="0"/>
    <n v="0"/>
    <n v="0"/>
    <n v="0"/>
    <n v="0"/>
    <n v="0"/>
    <n v="0"/>
    <n v="0"/>
    <n v="0"/>
    <s v="Aktuálne len vo forme návrhu pre zásobník projektov. Budova Domu umenia (DUP) sa má získať štatút Národnej kultúrnej pamiatky, z čoho budú pre nás vyplývať iné podmienky realizácie obnovy celej budovy. Preto riešenie nášho zámeru ( výmena sklenených plôch a zníženie energetickej náročnosti) posúvame na obdobie 2022-23._x000a_DUP je centrom kultúrneho a spoločenského života kúpeľného mesta. Dramaturgia zahŕňa aktivity mestského, regionálneho, celoštátneho a medzinárodného významu. Spĺňa charakter viacúčelového zariadenia (divadelné predstavenia, koncerty, predstavenia pre deti a mládež, hudobno-zábavné programy, folklórne vystúpenia a filmové podujatia  realizované vo Veľkej sále, vo Výstavnej sieni _x000a_a v Galérii sa realizujú dokumentárne a umelecké výstavy). DUP je jedným z hlavných organizátorov _x000a_4 medzinárodných festivalov ( „music festival Piešťany“, Organové dni v Piešťanoch, MFF Cinematik, Piešťanské rendezvous – česko-slovenský festival)._x000a_V roku 2019 sa konalo 157 podujatí s celkovou návštevnosťou 67 160, priemerná návštevnosť na jedno podujatie bola 427 návštevníkov. _x000a_"/>
    <n v="0"/>
    <x v="0"/>
    <s v="B3"/>
    <n v="9"/>
    <n v="1"/>
    <n v="1"/>
    <n v="1"/>
    <n v="1"/>
    <n v="1"/>
    <n v="1"/>
    <n v="1"/>
    <n v="0"/>
    <n v="1"/>
    <n v="0"/>
    <n v="0"/>
    <n v="1"/>
    <n v="1"/>
    <n v="1"/>
    <n v="0"/>
  </r>
  <r>
    <s v="SND"/>
    <s v="Slovenské národné divadlo"/>
    <s v="SND202213"/>
    <m/>
    <s v="Rekonštrukcia video zariadení, obnova videoprojektorov, kamier, video strižní a záznamových zariadení, vyriešenie problematiky streamovania, úložiska video dát - video cloudu"/>
    <s v="Nevyhnutná rekonštrukcia videoprojektorov, media serverov, kamier, strižní, video zariadení, optických rozvodov"/>
    <s v="Cieľom je zabezpečiť modernú a bezporuchovú prevádzku videotechnológií, nakoľko sú existujúce zariadenia poruchové, zastaralé a nefukčné."/>
    <m/>
    <s v="Zákon č. 385/1997 Z.z. o Slov.národnom divadle, §2"/>
    <s v="momentálne nedisponujeme kvantifikovaným KPI"/>
    <x v="1"/>
    <s v="C Stroje, prístroje a zariadenia"/>
    <s v="C1 Javisková technika"/>
    <s v="01 Investičný zámer"/>
    <x v="1"/>
    <s v="doplniť z preddefinovaného (vysvetlivky a rady)"/>
    <x v="0"/>
    <n v="1"/>
    <n v="1600000"/>
    <n v="0"/>
    <n v="0"/>
    <n v="0"/>
    <n v="0"/>
    <n v="1600000"/>
    <n v="0"/>
    <n v="0"/>
    <n v="0"/>
    <n v="0"/>
    <n v="0"/>
    <n v="0"/>
    <s v="-"/>
    <n v="0"/>
    <n v="0"/>
    <n v="0"/>
    <n v="0"/>
    <n v="0"/>
    <n v="0"/>
    <n v="0"/>
    <n v="0"/>
    <n v="0"/>
    <n v="0"/>
    <n v="0"/>
    <m/>
    <n v="0"/>
    <x v="1"/>
    <s v="C1"/>
    <n v="7"/>
    <n v="1"/>
    <n v="1"/>
    <n v="1"/>
    <n v="0"/>
    <n v="1"/>
    <n v="0"/>
    <n v="0"/>
    <n v="0"/>
    <n v="1"/>
    <n v="0"/>
    <n v="1"/>
    <n v="0"/>
    <n v="1"/>
    <n v="1"/>
    <n v="0"/>
  </r>
  <r>
    <s v="SF"/>
    <s v="Slovenská filharmónia"/>
    <s v="SF202109"/>
    <n v="9"/>
    <s v="Výmena elektrichých roliet v Malej sále"/>
    <s v="Výmena nefunčného systému elektrichých roliet po životnosti "/>
    <s v="Zabezpečiť požadované svetelné podmienky v sále "/>
    <s v="N/A"/>
    <s v="Štatút Slovenskej filharmónie č. MK-2109/2014-110/11519, čl. VII. bod 2.                             Zákon č. 278/1993 Z.z. o správe majetku štátu - §3 ods.2"/>
    <s v="Zabezpečiť požadované svetelné podmienky v sále"/>
    <x v="0"/>
    <s v="C Stroje, prístroje a zariadenia"/>
    <s v="C9 Elektrické spotrebiče"/>
    <s v="01 Investičný zámer"/>
    <x v="1"/>
    <s v="doplniť z preddefinovaného (vysvetlivky a rady)"/>
    <x v="0"/>
    <n v="1"/>
    <n v="22500"/>
    <n v="0"/>
    <n v="0"/>
    <n v="0"/>
    <n v="22500"/>
    <n v="0"/>
    <n v="0"/>
    <n v="0"/>
    <n v="0"/>
    <n v="0"/>
    <n v="0"/>
    <n v="0"/>
    <s v="-"/>
    <n v="0"/>
    <n v="0"/>
    <n v="0"/>
    <n v="0"/>
    <n v="0"/>
    <n v="0"/>
    <n v="0"/>
    <n v="0"/>
    <n v="0"/>
    <n v="0"/>
    <n v="0"/>
    <m/>
    <n v="1"/>
    <x v="0"/>
    <s v="C9"/>
    <n v="9"/>
    <n v="1"/>
    <n v="1"/>
    <n v="1"/>
    <n v="1"/>
    <n v="1"/>
    <n v="1"/>
    <n v="1"/>
    <n v="0"/>
    <n v="1"/>
    <n v="0"/>
    <n v="0"/>
    <n v="1"/>
    <n v="1"/>
    <n v="1"/>
    <n v="0"/>
  </r>
  <r>
    <s v="ŠO "/>
    <s v="Štátna opera "/>
    <s v="ŠO202211"/>
    <m/>
    <s v="Výmena nefunkčného chladiaceho stroja"/>
    <s v="Výmena nefunkčného chladiaceho stroja v budove Štátnej opery vrátane doplnenia systému MaR (merania a regulácie) spojeného s jeho výmenou za ESEER FUJITSU CLINT CHA/G 604-P"/>
    <s v="Sfunkčnenioe chladiaceho stroja a zníženie nákladov na energie"/>
    <s v="N/A"/>
    <s v="Investičná akcia č. 28 263 &quot;ŠO BB - Obstaranie a technické zhodnotenie DHaNM&quot;"/>
    <s v="zníženie nákladov na elektrickú energiu o 14 %"/>
    <x v="2"/>
    <s v="0 Odstránenie havarijného stavu"/>
    <s v="0 Odstránenie havarijného stavu"/>
    <s v="07 V realizácii"/>
    <x v="1"/>
    <s v="doplniť z preddefinovaného (vysvetlivky a rady)"/>
    <x v="0"/>
    <n v="1"/>
    <n v="64200"/>
    <n v="0"/>
    <n v="0"/>
    <n v="64200"/>
    <n v="0"/>
    <n v="0"/>
    <n v="0"/>
    <n v="0"/>
    <n v="0"/>
    <n v="0"/>
    <n v="0"/>
    <n v="0"/>
    <s v="-"/>
    <n v="0"/>
    <n v="0"/>
    <n v="0"/>
    <n v="0"/>
    <n v="0"/>
    <n v="0"/>
    <n v="0"/>
    <n v="0"/>
    <n v="0"/>
    <n v="0"/>
    <n v="0"/>
    <m/>
    <n v="1"/>
    <x v="0"/>
    <s v="0"/>
    <n v="7"/>
    <n v="1"/>
    <n v="1"/>
    <n v="1"/>
    <n v="0"/>
    <n v="1"/>
    <n v="1"/>
    <n v="1"/>
    <n v="0"/>
    <n v="1"/>
    <n v="1"/>
    <n v="0"/>
    <n v="0"/>
    <n v="1"/>
    <n v="0"/>
    <n v="0"/>
  </r>
  <r>
    <s v="RTVS"/>
    <s v="Rozhlas a televízia Slovenska"/>
    <s v="RTVS202191"/>
    <m/>
    <s v="Výmena osvetlenia priestorov vstupu do televíznych štúdií v Mlynskej doline"/>
    <s v="Výmena osvetlenia pred televíznymi štúdiami MD1-3 v Mlynskej doline, ktoré je po životnosti a je energeticky náročné. "/>
    <s v="Cieľom je výmena osvetlenia pred televíznymi štúdiami"/>
    <s v="N/A"/>
    <s v="Zákon č. 532/2010 Z.z. o Rozhlase a televízii, §3 a §5"/>
    <s v="výroba/úspora"/>
    <x v="0"/>
    <s v="B Rekonštrukcia nehnuteľnosti"/>
    <s v="B5 Rekonštrukcia extravilánu"/>
    <s v="08 Realizované"/>
    <x v="0"/>
    <s v="doplniť z preddefinovaného (vysvetlivky a rady)"/>
    <x v="1"/>
    <m/>
    <n v="3000"/>
    <n v="0"/>
    <n v="3000"/>
    <n v="0"/>
    <n v="0"/>
    <n v="0"/>
    <n v="0"/>
    <n v="0"/>
    <n v="0"/>
    <n v="0"/>
    <n v="0"/>
    <n v="0"/>
    <s v="-"/>
    <n v="0"/>
    <n v="0"/>
    <n v="0"/>
    <n v="0"/>
    <n v="0"/>
    <n v="0"/>
    <n v="0"/>
    <n v="0"/>
    <n v="0"/>
    <n v="0"/>
    <n v="0"/>
    <m/>
    <n v="1"/>
    <x v="0"/>
    <s v="B5"/>
    <n v="7"/>
    <n v="1"/>
    <n v="1"/>
    <n v="1"/>
    <n v="0"/>
    <n v="0"/>
    <n v="1"/>
    <n v="1"/>
    <n v="0"/>
    <n v="1"/>
    <n v="0"/>
    <n v="0"/>
    <n v="1"/>
    <n v="1"/>
    <n v="1"/>
    <n v="1"/>
  </r>
  <r>
    <s v="RTVS"/>
    <s v="Rozhlas a televízia Slovenska"/>
    <s v="RTVS202186"/>
    <m/>
    <s v="Výmena stropných svietidiel a feálového podhladu "/>
    <s v="Výmena osvetlenia v miestnostiach 1108 0313-1108 0318, ktoré je po životnosti a energeticky náročné  "/>
    <s v="Cieľom je výmena osvetlenia "/>
    <s v="N/A"/>
    <s v="Zákon č. 532/2010 Z.z. o Rozhlase a televízii, §3 a §5"/>
    <s v="výroba/úspora"/>
    <x v="1"/>
    <s v="C Stroje, prístroje a zariadenia"/>
    <s v="C2 Osvetľovacia technika"/>
    <s v="08 Realizované"/>
    <x v="0"/>
    <s v="doplniť z preddefinovaného (vysvetlivky a rady)"/>
    <x v="1"/>
    <m/>
    <n v="12000"/>
    <n v="0"/>
    <n v="12000"/>
    <n v="0"/>
    <n v="0"/>
    <n v="0"/>
    <n v="0"/>
    <n v="0"/>
    <n v="0"/>
    <n v="0"/>
    <n v="0"/>
    <n v="0"/>
    <s v="-"/>
    <n v="0"/>
    <n v="0"/>
    <n v="0"/>
    <n v="0"/>
    <n v="0"/>
    <n v="0"/>
    <n v="0"/>
    <n v="0"/>
    <n v="0"/>
    <n v="0"/>
    <n v="0"/>
    <m/>
    <n v="1"/>
    <x v="0"/>
    <s v="C2"/>
    <n v="7"/>
    <n v="1"/>
    <n v="1"/>
    <n v="1"/>
    <n v="0"/>
    <n v="0"/>
    <n v="1"/>
    <n v="1"/>
    <n v="0"/>
    <n v="1"/>
    <n v="0"/>
    <n v="1"/>
    <n v="0"/>
    <n v="1"/>
    <n v="1"/>
    <n v="1"/>
  </r>
  <r>
    <s v="ŠDKE"/>
    <s v="Štátne divadlo Košice"/>
    <s v="ŠDKE202123"/>
    <n v="20"/>
    <s v="Objekt historickej budovy divadla - modernizácia technického vybavenia zvukovej réžie"/>
    <s v="Výmena technického vybavenia zvukovej réžie za nové, v súčasnej dobe je kombinácia analogového a digitálneho technologického vybavenia."/>
    <s v="Zabezpečiť bezporuchovú a výkonnú prevádzku zvukových zariadení pri predstaveniach."/>
    <s v="N/A"/>
    <s v="Zriaďovacia listina ŠDK, Čl. I ods. 2 písm. a) a b) a c) a g)"/>
    <s v="Odohranie 100% plánovaného počtu predstavení v historickej budove, 200/rok;                                                                úspora elektrickej energie cca 40%"/>
    <x v="1"/>
    <s v="C Stroje, prístroje a zariadenia"/>
    <s v="C3 Zvuková technika"/>
    <s v="01 Investičný zámer"/>
    <x v="1"/>
    <s v="doplniť z preddefinovaného (vysvetlivky a rady)"/>
    <x v="0"/>
    <n v="1"/>
    <n v="450270"/>
    <n v="9200"/>
    <n v="0"/>
    <n v="0"/>
    <n v="9200"/>
    <n v="441070"/>
    <n v="0"/>
    <n v="0"/>
    <n v="0"/>
    <n v="0"/>
    <n v="0"/>
    <n v="0"/>
    <s v="-"/>
    <n v="0"/>
    <n v="0"/>
    <n v="0"/>
    <n v="0"/>
    <n v="0"/>
    <n v="0"/>
    <n v="0"/>
    <n v="0"/>
    <n v="0"/>
    <n v="0"/>
    <n v="0"/>
    <m/>
    <n v="0"/>
    <x v="0"/>
    <s v="C3"/>
    <n v="9"/>
    <n v="1"/>
    <n v="1"/>
    <n v="1"/>
    <n v="1"/>
    <n v="1"/>
    <n v="1"/>
    <n v="1"/>
    <n v="0"/>
    <n v="1"/>
    <n v="0"/>
    <n v="1"/>
    <n v="0"/>
    <n v="1"/>
    <n v="1"/>
    <n v="0"/>
  </r>
  <r>
    <s v="ŠO "/>
    <s v="Štátna opera "/>
    <s v="ŠO202115"/>
    <s v="R"/>
    <s v="Koberce"/>
    <s v="Výmena povlakovej krytiny podláh - kobercov v miestnostiach foyer, Bohéma klub a chodba za javiskom"/>
    <s v="Výmenou kobercov sa zabezpečí ochrana zamestnancov pred pádom z hľadiska BOZP a zvýši sa kvalita reprezentačných priestorov."/>
    <s v="N/A"/>
    <s v="Zákon č. 278/1993 Z.z. o správe majetku štátu, čl. I § 3, bod 2"/>
    <s v="KPI nie je možné kvantifikovať"/>
    <x v="0"/>
    <s v="C Stroje, prístroje a zariadenia"/>
    <s v="C8 Mobiliár"/>
    <s v="08 Realizované"/>
    <x v="0"/>
    <s v="doplniť z preddefinovaného (vysvetlivky a rady)"/>
    <x v="1"/>
    <n v="1"/>
    <n v="11812.46"/>
    <n v="0"/>
    <n v="11812.46"/>
    <n v="0"/>
    <n v="0"/>
    <n v="0"/>
    <n v="0"/>
    <n v="0"/>
    <n v="0"/>
    <n v="0"/>
    <n v="0"/>
    <n v="0"/>
    <s v="-"/>
    <n v="0"/>
    <n v="0"/>
    <n v="0"/>
    <n v="0"/>
    <n v="0"/>
    <n v="0"/>
    <n v="0"/>
    <n v="0"/>
    <n v="0"/>
    <n v="0"/>
    <n v="0"/>
    <m/>
    <n v="1"/>
    <x v="0"/>
    <s v="C8"/>
    <n v="9"/>
    <n v="1"/>
    <n v="1"/>
    <n v="1"/>
    <n v="1"/>
    <n v="1"/>
    <n v="1"/>
    <n v="1"/>
    <n v="0"/>
    <n v="1"/>
    <n v="0"/>
    <n v="0"/>
    <n v="1"/>
    <n v="1"/>
    <n v="1"/>
    <n v="1"/>
  </r>
  <r>
    <s v="ŠVK PO"/>
    <s v="Štátna vedecká knižnica v Prešove"/>
    <s v="ŠVKPO202103"/>
    <s v="R"/>
    <s v="Systém na autentifikáciu, autorizáciu a manažment prístupu"/>
    <s v="Výmena prístupového systému z roku 2009 z dôvodu HW a SW opotrebovania a poruchovosti."/>
    <s v="Zabezpečenie  prístupového systému smerom k používateľovi"/>
    <s v="N/A"/>
    <s v="Stratégia rozvoja slovenského knihovníctva na roky 2015 – 2020, /strategická oblasť 3/ cieľ 3.4.1.; Zákon č. 126/ 2015 Z. z. o knižniciach, §4 ods. 1 c) a 1 d) a  §15 a); Zákon č. 49/2002 Z.z. o ochrane pamiatkového fondu, §27 ods. 1 a §28 ods. 2 a) a b)"/>
    <s v="zvýšenie počtu používateľov samoobslužných zariadení, 100 osôb/mesiac"/>
    <x v="0"/>
    <s v="D IT infraštruktúra"/>
    <s v="D2 Zhodnotenie existujúceho špeciálneho HW/SW"/>
    <s v="01 Investičný zámer"/>
    <x v="1"/>
    <s v="doplniť z preddefinovaného (vysvetlivky a rady)"/>
    <x v="1"/>
    <n v="1"/>
    <n v="15000"/>
    <n v="0"/>
    <n v="0"/>
    <n v="15000"/>
    <n v="0"/>
    <n v="0"/>
    <n v="0"/>
    <n v="0"/>
    <n v="0"/>
    <n v="0"/>
    <n v="0"/>
    <n v="0"/>
    <s v="-"/>
    <n v="0"/>
    <n v="0"/>
    <n v="0"/>
    <n v="0"/>
    <n v="0"/>
    <n v="0"/>
    <n v="0"/>
    <n v="0"/>
    <n v="0"/>
    <n v="0"/>
    <n v="0"/>
    <m/>
    <n v="1"/>
    <x v="0"/>
    <s v="D2"/>
    <n v="8"/>
    <n v="1"/>
    <n v="1"/>
    <n v="1"/>
    <n v="1"/>
    <n v="1"/>
    <n v="1"/>
    <n v="1"/>
    <n v="0"/>
    <n v="1"/>
    <n v="0"/>
    <n v="0"/>
    <n v="1"/>
    <n v="1"/>
    <n v="0"/>
    <n v="0"/>
  </r>
  <r>
    <s v="SND"/>
    <s v="Slovenské národné divadlo"/>
    <s v="SND202214"/>
    <m/>
    <s v="Rekonštrukcia odovzdávacej stanice tepla v Novej budove SND"/>
    <s v="Doplnenie komponentov odovzdávacej stanice tepla na vyrovnávanie tlaku sytsému."/>
    <s v="Dosiahnuť stabilný tlak vo vykurovacích okruhoch."/>
    <s v="N/A"/>
    <s v="Zákon č. 278/1993 Z.z. o správe majetku štátu, §3 ods. 2; Zákon č. 385/1997 Z.z. o Slov.národnom divadle, §4 ods. 3_x000a_"/>
    <s v="KPI nie je možné kvantifikovať"/>
    <x v="0"/>
    <s v="B Rekonštrukcia nehnuteľnosti"/>
    <s v="B4 Vykurovanie nehnuteľnosti"/>
    <s v="01 Investičný zámer"/>
    <x v="1"/>
    <s v="doplniť z preddefinovaného (vysvetlivky a rady)"/>
    <x v="0"/>
    <n v="1"/>
    <n v="71500"/>
    <n v="0"/>
    <n v="0"/>
    <n v="6500"/>
    <n v="65000"/>
    <n v="0"/>
    <n v="0"/>
    <n v="0"/>
    <n v="0"/>
    <n v="0"/>
    <n v="0"/>
    <n v="0"/>
    <s v="-"/>
    <n v="0"/>
    <n v="0"/>
    <n v="0"/>
    <n v="0"/>
    <n v="0"/>
    <n v="0"/>
    <n v="0"/>
    <n v="0"/>
    <n v="0"/>
    <n v="0"/>
    <n v="0"/>
    <m/>
    <n v="1"/>
    <x v="0"/>
    <s v="B4"/>
    <n v="8"/>
    <n v="1"/>
    <n v="1"/>
    <n v="1"/>
    <n v="0"/>
    <n v="1"/>
    <n v="1"/>
    <n v="1"/>
    <n v="0"/>
    <n v="1"/>
    <n v="0"/>
    <n v="0"/>
    <n v="1"/>
    <n v="1"/>
    <n v="1"/>
    <n v="0"/>
  </r>
  <r>
    <s v="KHB"/>
    <s v="Kunsthalle Bratislava"/>
    <s v="KHB202201"/>
    <n v="6"/>
    <s v="Nákup osvetľovacej techniky"/>
    <s v="Vymena stavajiciho kriticky neekologickeho systemu osvetleni v hlavnich vystavnich prostorach. Nove rozvody se separovanymi kanaly pro jednotlive typy osvetleni. Doplneni chybejicich systemu sviteni. "/>
    <s v="Zabezpeceni hlavni vystavni cinnosti. Ekologicka revitalizace provozu vystavnich prostor. "/>
    <s v="N/A"/>
    <s v="Zriaďovacia listina Kunsthalle Bratislava"/>
    <s v="Realizácia výstav a podujatí, 30/rok + snizeni nakladu na energie"/>
    <x v="1"/>
    <s v="C Stroje, prístroje a zariadenia"/>
    <s v="C2 Osvetľovacia technika"/>
    <s v="01 Investičný zámer"/>
    <x v="1"/>
    <s v="doplniť z preddefinovaného (vysvetlivky a rady)"/>
    <x v="0"/>
    <n v="1"/>
    <n v="20000"/>
    <n v="0"/>
    <n v="0"/>
    <n v="20000"/>
    <n v="0"/>
    <n v="0"/>
    <n v="0"/>
    <n v="0"/>
    <n v="0"/>
    <n v="0"/>
    <n v="0"/>
    <n v="0"/>
    <s v="-"/>
    <n v="0"/>
    <n v="0"/>
    <n v="0"/>
    <n v="0"/>
    <n v="0"/>
    <n v="0"/>
    <n v="0"/>
    <n v="0"/>
    <n v="0"/>
    <n v="0"/>
    <n v="0"/>
    <m/>
    <n v="1"/>
    <x v="0"/>
    <s v="C2"/>
    <n v="9"/>
    <n v="1"/>
    <n v="1"/>
    <n v="1"/>
    <n v="1"/>
    <n v="1"/>
    <n v="1"/>
    <n v="1"/>
    <n v="0"/>
    <n v="1"/>
    <n v="0"/>
    <n v="1"/>
    <n v="0"/>
    <n v="1"/>
    <n v="1"/>
    <n v="0"/>
  </r>
  <r>
    <s v="ŠVK BB"/>
    <s v="Štátna vedecká knižnica v Banskej Bystrici"/>
    <s v="ŠVKBB202101"/>
    <n v="1"/>
    <s v="Oprava strechy NKP Lazovná 24 a 26."/>
    <s v="Výmena strešnej krytiny a strešných okien na stavebne a prevádzkovo prepojených objektoch  NKP Lazovná  č. 24  a NKP Lazovná č. 26"/>
    <s v="Odstránenie zatekania do podkrovia  objektov  Lazovná č. 24 a č. 26 a ohrozovania chodcov na pešej zóne pádom rozpadnutých škridiel."/>
    <s v="N/A"/>
    <s v="Zákon č. 49/2002 Z.z. o ochrane pamiatkového fondu, §28  ods. 2  a); Zákon č. 278/1993 Z.z. o správe majetku štátu, §3 ods. 2"/>
    <s v="zníženie nákladov na údržbu objektov o 2000  €/rok,zvýšenie  príjmu z prevádzky ubytovacieho zariadenia pre zamestnancov v podkroví o 5 000 € /rok"/>
    <x v="2"/>
    <s v="0 Odstránenie havarijného stavu"/>
    <s v="0 Odstránenie havarijného stavu"/>
    <s v="05 Projektová dokumentácia k dispozícii - pre realizáciu stavby"/>
    <x v="1"/>
    <s v="doplniť z preddefinovaného (vysvetlivky a rady)"/>
    <x v="0"/>
    <n v="1"/>
    <n v="70000"/>
    <n v="0"/>
    <n v="0"/>
    <n v="70000"/>
    <n v="0"/>
    <n v="0"/>
    <n v="0"/>
    <n v="0"/>
    <n v="0"/>
    <n v="0"/>
    <n v="0"/>
    <n v="0"/>
    <s v="náklady na : stavebný   a autorský dozor, správne poplatky"/>
    <n v="1000"/>
    <n v="0"/>
    <n v="1000"/>
    <n v="0"/>
    <n v="0"/>
    <n v="0"/>
    <n v="0"/>
    <n v="0"/>
    <n v="0"/>
    <n v="0"/>
    <n v="0"/>
    <m/>
    <n v="1"/>
    <x v="0"/>
    <s v="0"/>
    <n v="9"/>
    <n v="1"/>
    <n v="1"/>
    <n v="1"/>
    <n v="1"/>
    <n v="1"/>
    <n v="1"/>
    <n v="1"/>
    <n v="0"/>
    <n v="1"/>
    <n v="1"/>
    <n v="0"/>
    <n v="0"/>
    <n v="1"/>
    <n v="1"/>
    <n v="0"/>
  </r>
  <r>
    <s v="ŠDKE"/>
    <s v="Štátne divadlo Košice"/>
    <s v="ŠDKE202124"/>
    <n v="20"/>
    <s v="Budova riaditeľstva a skúšobní - výmena baletizolu /sivá farba"/>
    <s v="Stav baletizolu v roku 2023 dovŕši svoju životnosť. Výmena je potrebná pre zabezpečenie podávaných výkonov baletných umelcov na veľkej baletnej sale v skúšobných priestoroch."/>
    <s v="Zabezpečenie bezporuchového chodu skúšobného procesu baletného súboru."/>
    <s v="N/A"/>
    <s v="Zákon č. 124/2006 Z.z. o bezpečnosti a ochrane zdravia pri práci, §5 ods. 1 a ods. 2 a) a c) a d) a h) a §6 ods. 1 b) a d) a f) "/>
    <s v="Odohranie 100% plánovaného počtu predstavení baletu, 67/rok;     "/>
    <x v="1"/>
    <s v="C Stroje, prístroje a zariadenia"/>
    <s v="C1 Javisková technika"/>
    <s v="01 Investičný zámer"/>
    <x v="1"/>
    <s v="doplniť z preddefinovaného (vysvetlivky a rady)"/>
    <x v="0"/>
    <n v="1"/>
    <n v="9000"/>
    <n v="0"/>
    <n v="0"/>
    <n v="0"/>
    <n v="9000"/>
    <n v="0"/>
    <n v="0"/>
    <n v="0"/>
    <n v="0"/>
    <n v="0"/>
    <n v="0"/>
    <n v="0"/>
    <s v="-"/>
    <n v="0"/>
    <n v="0"/>
    <n v="0"/>
    <n v="0"/>
    <n v="0"/>
    <n v="0"/>
    <n v="0"/>
    <n v="0"/>
    <n v="0"/>
    <n v="0"/>
    <n v="0"/>
    <m/>
    <n v="1"/>
    <x v="0"/>
    <s v="C1"/>
    <n v="9"/>
    <n v="1"/>
    <n v="1"/>
    <n v="1"/>
    <n v="1"/>
    <n v="1"/>
    <n v="1"/>
    <n v="1"/>
    <n v="0"/>
    <n v="1"/>
    <n v="0"/>
    <n v="1"/>
    <n v="0"/>
    <n v="1"/>
    <n v="1"/>
    <n v="0"/>
  </r>
  <r>
    <s v="ŠDKE"/>
    <s v="Štátne divadlo Košice"/>
    <s v="ŠDKE202125"/>
    <n v="16"/>
    <s v="Budova riaditeľstva a skúšobní - modernizácia skúšobne orchestra, zborovej sály a skúšobného javiska"/>
    <s v="Rekonštrukciou stavebných častí jednotlivých priestorov zabezpečiť vyhovujúce podmienky a vybavenosť týchto priestorov pre skúšobný proces. Jednotlivé stavebné konštrukcie v týchto priestoroch musia byť upravené pre požiadavky kladené z hľadiska akustiky, vzduchotechniky, osvetlenia a taktiež konštrukčného vybavenia miestností.  "/>
    <s v="Umožnením využívania priestorov skúšobného javiska, skúšobne orchestra a zborovej sály umeleckýcmi súbormi a baletným i operným štúdiom pre skúšobný proces, odľahčiť javisko historickej budovy divadla pre účely predstavení."/>
    <s v="N/A"/>
    <s v="Zákon č. 124/2006 Z.z. o bezpečnosti a ochrane zdravia pri práci, §5 ods. 1 a ods. 2  a) a c) a d) a h) a  §6 ods. 1  b) a d) a f)"/>
    <s v="Odohranie plánovaného počtu predstavení v historickej budove, 65/rok"/>
    <x v="0"/>
    <s v="B Rekonštrukcia nehnuteľnosti"/>
    <s v="B3 Stavebná rekonštrukcia priestorov"/>
    <s v="01 Investičný zámer"/>
    <x v="1"/>
    <s v="doplniť z preddefinovaného (vysvetlivky a rady)"/>
    <x v="0"/>
    <n v="1"/>
    <n v="632000"/>
    <n v="25280"/>
    <n v="0"/>
    <n v="0"/>
    <n v="25280"/>
    <n v="300000"/>
    <n v="306720"/>
    <n v="0"/>
    <n v="0"/>
    <n v="0"/>
    <n v="0"/>
    <n v="0"/>
    <s v="-"/>
    <n v="0"/>
    <n v="0"/>
    <n v="0"/>
    <n v="0"/>
    <n v="0"/>
    <n v="0"/>
    <n v="0"/>
    <n v="0"/>
    <n v="0"/>
    <n v="0"/>
    <n v="0"/>
    <m/>
    <n v="0"/>
    <x v="0"/>
    <s v="B3"/>
    <n v="9"/>
    <n v="1"/>
    <n v="1"/>
    <n v="1"/>
    <n v="1"/>
    <n v="1"/>
    <n v="1"/>
    <n v="1"/>
    <n v="0"/>
    <n v="1"/>
    <n v="0"/>
    <n v="0"/>
    <n v="1"/>
    <n v="1"/>
    <n v="1"/>
    <n v="0"/>
  </r>
  <r>
    <s v="ŠDKE"/>
    <s v="Štátne divadlo Košice"/>
    <s v="ŠDKE202126"/>
    <n v="18"/>
    <s v="Budova riaditeľstva a skúšobní - obnova sociálnych zariadení WC muži a ženy"/>
    <s v="Obnovou riešiť odpadovú kanalizáciu, obklady stien a stropov, výmenu sanitačného vybavenia, výmenu rozvodov vody a elektroinštalácie, vrátane odvetrania priestoru. .                       "/>
    <s v="Zabezpečiť funkčnosť a hygienické požiaavky na sociálné zariadenia."/>
    <s v="N/A"/>
    <s v="Zákon č. 124/2006 Z.z. o bezpečnosti a ochrane zdravia pri práci, § 5 ods. 1 a ods.2 písm.  h) a §6 ods. 1 písm. b); Zákon č. 278/1993 Z.z. o správe majetku štátu, §3 ods. 2"/>
    <s v="Zníženie nákladov na opravu                    1 737,- €/rok"/>
    <x v="2"/>
    <s v="0 Odstránenie havarijného stavu"/>
    <s v="0 Odstránenie havarijného stavu"/>
    <s v="01 Investičný zámer"/>
    <x v="1"/>
    <s v="doplniť z preddefinovaného (vysvetlivky a rady)"/>
    <x v="0"/>
    <n v="1"/>
    <n v="120000"/>
    <n v="0"/>
    <n v="0"/>
    <n v="0"/>
    <n v="50000"/>
    <n v="70000"/>
    <m/>
    <n v="0"/>
    <n v="0"/>
    <n v="0"/>
    <n v="0"/>
    <n v="0"/>
    <s v="-"/>
    <n v="0"/>
    <n v="0"/>
    <n v="0"/>
    <n v="0"/>
    <n v="0"/>
    <n v="0"/>
    <n v="0"/>
    <n v="0"/>
    <n v="0"/>
    <n v="0"/>
    <n v="0"/>
    <m/>
    <n v="0"/>
    <x v="0"/>
    <s v="0"/>
    <n v="9"/>
    <n v="1"/>
    <n v="1"/>
    <n v="1"/>
    <n v="1"/>
    <n v="1"/>
    <n v="1"/>
    <n v="1"/>
    <n v="0"/>
    <n v="1"/>
    <n v="1"/>
    <n v="0"/>
    <n v="0"/>
    <n v="1"/>
    <n v="1"/>
    <n v="0"/>
  </r>
  <r>
    <s v="ŠO "/>
    <s v="Štátna opera "/>
    <s v="ŠO202209"/>
    <n v="15"/>
    <s v="Nákup motorových vozidiel"/>
    <s v="Výmena technicky opotrebovaných vozidiel za nové, spolu 2 ks."/>
    <s v="Cieľom projektu je zníženie nákladov spojených s opravami vozdiel a tiež zvýšenie bezpečnosti premávky."/>
    <s v="N/A"/>
    <s v="Zriaďovacia listina ŠO, Čl. I, bod 2 k; Zákon č. 278/1993 Z. z. o správe majetku štátu, §3 ods. 2"/>
    <s v="zníženie nákladov na opravy a prevádzku, 5300 €/rok"/>
    <x v="0"/>
    <s v="C Stroje, prístroje a zariadenia"/>
    <s v="C90 Dopravné prostriedky"/>
    <s v="01 Investičný zámer"/>
    <x v="1"/>
    <s v="doplniť z preddefinovaného (vysvetlivky a rady)"/>
    <x v="0"/>
    <n v="1"/>
    <n v="64400"/>
    <n v="0"/>
    <n v="0"/>
    <n v="0"/>
    <n v="0"/>
    <n v="14400"/>
    <n v="0"/>
    <n v="50000"/>
    <n v="0"/>
    <n v="0"/>
    <n v="0"/>
    <n v="0"/>
    <s v="-"/>
    <n v="0"/>
    <n v="0"/>
    <n v="0"/>
    <n v="0"/>
    <n v="0"/>
    <n v="0"/>
    <n v="0"/>
    <n v="0"/>
    <n v="0"/>
    <n v="0"/>
    <n v="0"/>
    <m/>
    <n v="1"/>
    <x v="0"/>
    <s v="C90"/>
    <n v="9"/>
    <n v="1"/>
    <n v="1"/>
    <n v="1"/>
    <n v="1"/>
    <n v="1"/>
    <n v="1"/>
    <n v="1"/>
    <n v="0"/>
    <n v="1"/>
    <n v="0"/>
    <n v="0"/>
    <n v="1"/>
    <n v="1"/>
    <n v="1"/>
    <n v="0"/>
  </r>
  <r>
    <s v="ŠO "/>
    <s v="Štátna opera "/>
    <s v="ŠO202113"/>
    <n v="12"/>
    <s v="Nákup motorových vozidiel"/>
    <s v="Výmena technicky opotrebovaných vozidiel za nové."/>
    <s v="Cieľom projektu je zníženie nákladov spojených s opravami vozdiel a tiež zvýšenie bezpečnosti premávky."/>
    <s v="N/A"/>
    <s v="Zriaďovacia listina ŠO, Čl. I, bod 2 k; Zákon č. 278/1993 Z. z. o správe majetku štátu, §3 ods. 2"/>
    <s v="zníženie nákladov na opravy a prevádzku, 5300 €/rok"/>
    <x v="0"/>
    <s v="C Stroje, prístroje a zariadenia"/>
    <s v="C90 Dopravné prostriedky"/>
    <s v="07 V realizácii"/>
    <x v="1"/>
    <s v="doplniť z preddefinovaného (vysvetlivky a rady)"/>
    <x v="1"/>
    <n v="1"/>
    <n v="24000"/>
    <n v="0"/>
    <n v="0"/>
    <n v="24000"/>
    <n v="0"/>
    <n v="0"/>
    <n v="0"/>
    <n v="0"/>
    <n v="0"/>
    <n v="0"/>
    <n v="0"/>
    <n v="0"/>
    <s v="-"/>
    <n v="0"/>
    <n v="0"/>
    <n v="0"/>
    <n v="0"/>
    <n v="0"/>
    <n v="0"/>
    <n v="0"/>
    <n v="0"/>
    <n v="0"/>
    <n v="0"/>
    <n v="0"/>
    <m/>
    <n v="1"/>
    <x v="0"/>
    <s v="C90"/>
    <n v="9"/>
    <n v="1"/>
    <n v="1"/>
    <n v="1"/>
    <n v="1"/>
    <n v="1"/>
    <n v="1"/>
    <n v="1"/>
    <n v="0"/>
    <n v="1"/>
    <n v="0"/>
    <n v="0"/>
    <n v="1"/>
    <n v="1"/>
    <n v="1"/>
    <n v="1"/>
  </r>
  <r>
    <s v="ŠDKE"/>
    <s v="Štátne divadlo Košice"/>
    <s v="ŠDKE202127"/>
    <n v="17"/>
    <s v="Objekt historickej budovy divadla - výmena dirigentského pultu"/>
    <s v="Výmena technicky ťažko ovládatelného, poruchového a ergonomicky nevyhovujúceho dirigentského pultu v orchestrišti."/>
    <s v="Zabezpečiť bezpečné technické podmienky pre podanie výkonu dirigenta pri predstaveniach."/>
    <s v="N/A"/>
    <s v="Zákon č. 124/2006 Z.z. o bezpečnosti a ochrane zdravia pri práci, §5 ods. 1 a ods. 2 a) a c) a d) a h) a §6 ods. 1 b) a d) a f) "/>
    <s v="Odohranie plánovaného počtu predstavení opery v historickej budove,   63/rok"/>
    <x v="1"/>
    <s v="C Stroje, prístroje a zariadenia"/>
    <s v="C1 Javisková technika"/>
    <s v="01 Investičný zámer"/>
    <x v="1"/>
    <s v="doplniť z preddefinovaného (vysvetlivky a rady)"/>
    <x v="0"/>
    <n v="1"/>
    <n v="18000"/>
    <n v="0"/>
    <n v="0"/>
    <n v="0"/>
    <n v="18000"/>
    <n v="0"/>
    <n v="0"/>
    <n v="0"/>
    <n v="0"/>
    <n v="0"/>
    <n v="0"/>
    <n v="0"/>
    <s v="-"/>
    <n v="0"/>
    <n v="0"/>
    <n v="0"/>
    <n v="0"/>
    <n v="0"/>
    <n v="0"/>
    <n v="0"/>
    <n v="0"/>
    <n v="0"/>
    <n v="0"/>
    <n v="0"/>
    <m/>
    <n v="1"/>
    <x v="0"/>
    <s v="C1"/>
    <n v="9"/>
    <n v="1"/>
    <n v="1"/>
    <n v="1"/>
    <n v="1"/>
    <n v="1"/>
    <n v="1"/>
    <n v="1"/>
    <n v="0"/>
    <n v="1"/>
    <n v="0"/>
    <n v="1"/>
    <n v="0"/>
    <n v="1"/>
    <n v="1"/>
    <n v="0"/>
  </r>
  <r>
    <s v="RTVS"/>
    <s v="Rozhlas a televízia Slovenska"/>
    <s v="RTVS202127"/>
    <m/>
    <s v="Výmena zariadenia Jimmy Jib v štúdiu MDD v Mlynskej doline"/>
    <s v="vymena technicky zastaraleho zariadenia na snímanie dojazdovou kamerou v televíznom štúdiu MDD v Mlynskej doline"/>
    <s v="Cieľom je modernizovať štúdiovú výrobu v Mlynskej doline"/>
    <s v="N/A"/>
    <s v="Zákon č. 532/2010 Z.z. o Rozhlase a televízii, §3 a §5"/>
    <s v="výroba"/>
    <x v="1"/>
    <s v="C Stroje, prístroje a zariadenia"/>
    <s v="C4 Nahrávacia a vysielacia technika"/>
    <s v="08 Realizované"/>
    <x v="0"/>
    <s v="doplniť z preddefinovaného (vysvetlivky a rady)"/>
    <x v="1"/>
    <m/>
    <n v="22000"/>
    <n v="0"/>
    <n v="22000"/>
    <n v="0"/>
    <n v="0"/>
    <n v="0"/>
    <n v="0"/>
    <n v="0"/>
    <n v="0"/>
    <n v="0"/>
    <n v="0"/>
    <n v="0"/>
    <s v="-"/>
    <n v="0"/>
    <n v="0"/>
    <n v="0"/>
    <n v="0"/>
    <n v="0"/>
    <n v="0"/>
    <n v="0"/>
    <n v="0"/>
    <n v="0"/>
    <n v="0"/>
    <n v="0"/>
    <m/>
    <n v="1"/>
    <x v="0"/>
    <s v="C4"/>
    <n v="7"/>
    <n v="1"/>
    <n v="1"/>
    <n v="1"/>
    <n v="0"/>
    <n v="0"/>
    <n v="1"/>
    <n v="1"/>
    <n v="0"/>
    <n v="1"/>
    <n v="0"/>
    <n v="1"/>
    <n v="0"/>
    <n v="1"/>
    <n v="1"/>
    <n v="1"/>
  </r>
  <r>
    <s v="RTVS"/>
    <s v="Rozhlas a televízia Slovenska"/>
    <s v="RTVS202115"/>
    <m/>
    <s v="Výmena riadiacieho systému Mosys v štúdiu MD1 v Mlynskej doline "/>
    <s v="výmena technologicky zastarélého riadiaceho systému vo vysielacom štúdiu MD1 v počte 4 ks v Mlynskej doline"/>
    <s v="Cieľom je prevádzkovanie virtuálneho štúdia pre TV výrobu spravodajstva."/>
    <s v="N/A"/>
    <s v="Zákon č. 532/2010 Z.z. o Rozhlase a televízii, §3 a §5"/>
    <s v="výroba/úspora"/>
    <x v="0"/>
    <s v="D IT infraštruktúra"/>
    <s v="D2 Zhodnotenie existujúceho špeciálneho HW/SW"/>
    <s v="07 V realizácii"/>
    <x v="1"/>
    <s v="doplniť z preddefinovaného (vysvetlivky a rady)"/>
    <x v="1"/>
    <m/>
    <n v="60000"/>
    <n v="0"/>
    <n v="0"/>
    <n v="60000"/>
    <n v="0"/>
    <n v="0"/>
    <n v="0"/>
    <n v="0"/>
    <n v="0"/>
    <n v="0"/>
    <n v="0"/>
    <n v="0"/>
    <s v="-"/>
    <n v="0"/>
    <n v="0"/>
    <n v="0"/>
    <n v="0"/>
    <n v="0"/>
    <n v="0"/>
    <n v="0"/>
    <n v="0"/>
    <n v="0"/>
    <n v="0"/>
    <n v="0"/>
    <m/>
    <n v="1"/>
    <x v="0"/>
    <s v="D2"/>
    <n v="7"/>
    <n v="1"/>
    <n v="1"/>
    <n v="1"/>
    <n v="0"/>
    <n v="0"/>
    <n v="1"/>
    <n v="1"/>
    <n v="0"/>
    <n v="1"/>
    <n v="0"/>
    <n v="0"/>
    <n v="1"/>
    <n v="1"/>
    <n v="1"/>
    <n v="1"/>
  </r>
  <r>
    <s v="RTVS"/>
    <s v="Rozhlas a televízia Slovenska"/>
    <s v="RTVS202111"/>
    <m/>
    <s v="Výmena hlavného záložného zdroja UPS pre rgionálne štúdio KE"/>
    <s v="výmena technológie po jej životnosti"/>
    <s v="Cieľom je zabezpečiť záložný zdroj pre regionálne štúdio KE"/>
    <s v="N/A"/>
    <s v="Zákon č. 532/2010 Z.z. o Rozhlase a televízii, §3 a §5"/>
    <s v="výroba/úspora"/>
    <x v="0"/>
    <s v="D IT infraštruktúra"/>
    <s v="D2 Zhodnotenie existujúceho špeciálneho HW/SW"/>
    <s v="01 Investičný zámer"/>
    <x v="0"/>
    <s v="doplniť z preddefinovaného (vysvetlivky a rady)"/>
    <x v="0"/>
    <m/>
    <n v="15000"/>
    <n v="0"/>
    <n v="0"/>
    <n v="0"/>
    <n v="0"/>
    <n v="0"/>
    <n v="0"/>
    <n v="0"/>
    <n v="0"/>
    <n v="0"/>
    <n v="0"/>
    <n v="0"/>
    <s v="-"/>
    <n v="0"/>
    <n v="0"/>
    <n v="0"/>
    <n v="0"/>
    <n v="0"/>
    <n v="0"/>
    <n v="0"/>
    <n v="0"/>
    <n v="0"/>
    <n v="0"/>
    <n v="0"/>
    <m/>
    <n v="1"/>
    <x v="0"/>
    <s v="D2"/>
    <n v="6"/>
    <n v="0"/>
    <n v="1"/>
    <n v="1"/>
    <n v="0"/>
    <n v="0"/>
    <n v="1"/>
    <n v="1"/>
    <n v="0"/>
    <n v="1"/>
    <n v="0"/>
    <n v="0"/>
    <n v="1"/>
    <n v="1"/>
    <n v="1"/>
    <n v="0"/>
  </r>
  <r>
    <s v="RTVS"/>
    <s v="Rozhlas a televízia Slovenska"/>
    <s v="RTVS202106"/>
    <m/>
    <s v="Rekonštrukcia Vysielacieho Pracoviska č. 6 v Slovenskom rozhlase - technolog. časť"/>
    <s v="výmena technológií a súvisiacej kabeláže "/>
    <s v="Cieľom je modernizovať Vysielacie pracovisko v Slovenskom rozhlase na Mýtnej ulici"/>
    <s v="N/A"/>
    <s v="Zákon č. 532/2010 Z.z. o Rozhlase a televízii, §3 a §5"/>
    <s v="výroba/úspora"/>
    <x v="1"/>
    <s v="C Stroje, prístroje a zariadenia"/>
    <s v="C4 Nahrávacia a vysielacia technika"/>
    <s v="01 Investičný zámer"/>
    <x v="0"/>
    <s v="doplniť z preddefinovaného (vysvetlivky a rady)"/>
    <x v="0"/>
    <m/>
    <n v="60000"/>
    <n v="0"/>
    <n v="0"/>
    <n v="0"/>
    <n v="0"/>
    <n v="0"/>
    <n v="0"/>
    <n v="0"/>
    <n v="0"/>
    <n v="0"/>
    <n v="0"/>
    <n v="0"/>
    <s v="-"/>
    <n v="0"/>
    <n v="0"/>
    <n v="0"/>
    <n v="0"/>
    <n v="0"/>
    <n v="0"/>
    <n v="0"/>
    <n v="0"/>
    <n v="0"/>
    <n v="0"/>
    <n v="0"/>
    <m/>
    <n v="1"/>
    <x v="0"/>
    <s v="C4"/>
    <n v="6"/>
    <n v="0"/>
    <n v="1"/>
    <n v="1"/>
    <n v="0"/>
    <n v="0"/>
    <n v="1"/>
    <n v="1"/>
    <n v="0"/>
    <n v="1"/>
    <n v="0"/>
    <n v="1"/>
    <n v="0"/>
    <n v="1"/>
    <n v="1"/>
    <n v="0"/>
  </r>
  <r>
    <s v="RTVS"/>
    <s v="Rozhlas a televízia Slovenska"/>
    <s v="RTVS202107"/>
    <m/>
    <s v="Rekonštrukcia Vysielacieho Pracoviska č. 7 v Slovenskom rozhlase - technolog. časť"/>
    <s v="výmena technológií a súvisiacej kabeláže "/>
    <s v="Cieľom je modernizovať Vysielacie pracovisko v Slovenskom rozhlase na Mýtnej ulici"/>
    <s v="N/A"/>
    <s v="Zákon č. 532/2010 Z.z. o Rozhlase a televízii, §3 a §5"/>
    <s v="výroba/úspora"/>
    <x v="1"/>
    <s v="C Stroje, prístroje a zariadenia"/>
    <s v="C4 Nahrávacia a vysielacia technika"/>
    <s v="01 Investičný zámer"/>
    <x v="0"/>
    <s v="doplniť z preddefinovaného (vysvetlivky a rady)"/>
    <x v="0"/>
    <m/>
    <n v="60000"/>
    <n v="0"/>
    <n v="0"/>
    <n v="0"/>
    <n v="0"/>
    <n v="0"/>
    <n v="0"/>
    <n v="0"/>
    <n v="0"/>
    <n v="0"/>
    <n v="0"/>
    <n v="0"/>
    <s v="-"/>
    <n v="0"/>
    <n v="0"/>
    <n v="0"/>
    <n v="0"/>
    <n v="0"/>
    <n v="0"/>
    <n v="0"/>
    <n v="0"/>
    <n v="0"/>
    <n v="0"/>
    <n v="0"/>
    <m/>
    <n v="1"/>
    <x v="0"/>
    <s v="C4"/>
    <n v="6"/>
    <n v="0"/>
    <n v="1"/>
    <n v="1"/>
    <n v="0"/>
    <n v="0"/>
    <n v="1"/>
    <n v="1"/>
    <n v="0"/>
    <n v="1"/>
    <n v="0"/>
    <n v="1"/>
    <n v="0"/>
    <n v="1"/>
    <n v="1"/>
    <n v="0"/>
  </r>
  <r>
    <s v="RTVS"/>
    <s v="Rozhlas a televízia Slovenska"/>
    <s v="RTVS202108"/>
    <m/>
    <s v="Rekonštrukcia Réžie č. 5 v Slovenskom rozhlase - technolog. časť"/>
    <s v="výmena technológií a súvisiacej kabeláže "/>
    <s v="Cieľom je modernizovať Vysielacie pracovisko v Slovenskom rozhlase na Mýtnej ulici"/>
    <s v="N/A"/>
    <s v="Zákon č. 532/2010 Z.z. o Rozhlase a televízii, §3 a §5"/>
    <s v="výroba/úspora"/>
    <x v="1"/>
    <s v="C Stroje, prístroje a zariadenia"/>
    <s v="C4 Nahrávacia a vysielacia technika"/>
    <s v="01 Investičný zámer"/>
    <x v="0"/>
    <s v="doplniť z preddefinovaného (vysvetlivky a rady)"/>
    <x v="0"/>
    <m/>
    <n v="220000"/>
    <n v="0"/>
    <n v="0"/>
    <n v="0"/>
    <n v="0"/>
    <n v="0"/>
    <n v="0"/>
    <n v="0"/>
    <n v="0"/>
    <n v="0"/>
    <n v="0"/>
    <n v="0"/>
    <s v="-"/>
    <n v="0"/>
    <n v="0"/>
    <n v="0"/>
    <n v="0"/>
    <n v="0"/>
    <n v="0"/>
    <n v="0"/>
    <n v="0"/>
    <n v="0"/>
    <n v="0"/>
    <n v="0"/>
    <m/>
    <n v="0"/>
    <x v="0"/>
    <s v="C4"/>
    <n v="6"/>
    <n v="0"/>
    <n v="1"/>
    <n v="1"/>
    <n v="0"/>
    <n v="0"/>
    <n v="1"/>
    <n v="1"/>
    <n v="0"/>
    <n v="1"/>
    <n v="0"/>
    <n v="1"/>
    <n v="0"/>
    <n v="1"/>
    <n v="1"/>
    <n v="0"/>
  </r>
  <r>
    <s v="RTVS"/>
    <s v="Rozhlas a televízia Slovenska"/>
    <s v="RTVS202109"/>
    <m/>
    <s v="Rekonštrukcia Réžie č. 12 v Slovenskom rozhlase - technolog. časť"/>
    <s v="výmena technológií a súvisiacej kabeláže "/>
    <s v="Cieľom je modernizovať Vysielacie pracovisko v Slovenskom rozhlase na Mýtnej ulici"/>
    <s v="N/A"/>
    <s v="Zákon č. 532/2010 Z.z. o Rozhlase a televízii, §3 a §5"/>
    <s v="výroba/úspora"/>
    <x v="1"/>
    <s v="C Stroje, prístroje a zariadenia"/>
    <s v="C4 Nahrávacia a vysielacia technika"/>
    <s v="01 Investičný zámer"/>
    <x v="0"/>
    <s v="doplniť z preddefinovaného (vysvetlivky a rady)"/>
    <x v="0"/>
    <m/>
    <n v="30000"/>
    <n v="0"/>
    <n v="0"/>
    <n v="0"/>
    <n v="0"/>
    <n v="0"/>
    <n v="0"/>
    <n v="0"/>
    <n v="0"/>
    <n v="0"/>
    <n v="0"/>
    <n v="0"/>
    <s v="-"/>
    <n v="0"/>
    <n v="0"/>
    <n v="0"/>
    <n v="0"/>
    <n v="0"/>
    <n v="0"/>
    <n v="0"/>
    <n v="0"/>
    <n v="0"/>
    <n v="0"/>
    <n v="0"/>
    <m/>
    <n v="1"/>
    <x v="0"/>
    <s v="C4"/>
    <n v="6"/>
    <n v="0"/>
    <n v="1"/>
    <n v="1"/>
    <n v="0"/>
    <n v="0"/>
    <n v="1"/>
    <n v="1"/>
    <n v="0"/>
    <n v="1"/>
    <n v="0"/>
    <n v="1"/>
    <n v="0"/>
    <n v="1"/>
    <n v="1"/>
    <n v="0"/>
  </r>
  <r>
    <s v="RTVS"/>
    <s v="Rozhlas a televízia Slovenska"/>
    <s v="RTVS202112"/>
    <m/>
    <s v="Výmena Vysielacieho Pracoviska č. 1 v regionálnom štúdiu BB - vysielacia technológia"/>
    <s v="výmena technológií a súvisiacej kabeláže pre potreby nových technológií (hardware,software, akustické úpravy) v regionálnom štúdiu BB"/>
    <s v="Cieľom je modernizovať Vysielacie pracovisko v regionálnom štúdiu BB"/>
    <s v="N/A"/>
    <s v="Zákon č. 532/2010 Z.z. o Rozhlase a televízii, §3 a §5"/>
    <s v="výroba/úspora"/>
    <x v="1"/>
    <s v="C Stroje, prístroje a zariadenia"/>
    <s v="C4 Nahrávacia a vysielacia technika"/>
    <s v="01 Investičný zámer"/>
    <x v="0"/>
    <s v="doplniť z preddefinovaného (vysvetlivky a rady)"/>
    <x v="0"/>
    <m/>
    <n v="60000"/>
    <n v="0"/>
    <n v="0"/>
    <n v="0"/>
    <n v="0"/>
    <n v="0"/>
    <n v="0"/>
    <n v="0"/>
    <n v="0"/>
    <n v="0"/>
    <n v="0"/>
    <n v="0"/>
    <s v="-"/>
    <n v="0"/>
    <n v="0"/>
    <n v="0"/>
    <n v="0"/>
    <n v="0"/>
    <n v="0"/>
    <n v="0"/>
    <n v="0"/>
    <n v="0"/>
    <n v="0"/>
    <n v="0"/>
    <m/>
    <n v="1"/>
    <x v="0"/>
    <s v="C4"/>
    <n v="6"/>
    <n v="0"/>
    <n v="1"/>
    <n v="1"/>
    <n v="0"/>
    <n v="0"/>
    <n v="1"/>
    <n v="1"/>
    <n v="0"/>
    <n v="1"/>
    <n v="0"/>
    <n v="1"/>
    <n v="0"/>
    <n v="1"/>
    <n v="1"/>
    <n v="0"/>
  </r>
  <r>
    <s v="HC"/>
    <s v="Hudobné centrum"/>
    <s v="HC202102"/>
    <n v="2"/>
    <s v="Výmena vozového parku - ostaranie motorového vozidla"/>
    <s v="výmena vozového parku z dôvodu technického opotrebovania, zabezpečenia  zábrany proti vzniku  na ľudských a materiilných škodách, úspora výdavkov na opravy a udržiavanie.Využitie: zabezpečenie aktivít HC t.j. personálne zabezpečenie- preprava učinkujúcich,organizátorov hud. podujatí, SC,prevádzkové a materiálne materiálne zabezpečenie HC:preprava hud. nástrojov, iných potrieb pre organizovanie festivalov, konc. vystúpení, prezentácia publikácií apod."/>
    <s v="zabezpečenie efektívnosti vynakladania fin. prostriedkov, kvalitatívne zlepšenie poskytovaných kultúrnych služieb, úspora nákladov na prepravu dodávateľkým spôsobom"/>
    <s v="N/A"/>
    <s v="Zriaďovateľská listina  HC, Čl.I a Čl.III"/>
    <s v="úspora nákladov na opravy a udržiavania a poistenie, úspora nákladov na prepravu dodávateľským spôsobom, úspora na PHC                           cca 2000 Eur/rok/1 dprav. prostr.Predpokladaný počet najazdených KM je cca 10 000km/7 miestne vozidlo a 15000km/5 miestne vozidlo."/>
    <x v="0"/>
    <s v="C Stroje, prístroje a zariadenia"/>
    <s v="C90 Dopravné prostriedky"/>
    <s v="01 Investičný zámer"/>
    <x v="1"/>
    <s v="doplniť z preddefinovaného (vysvetlivky a rady)"/>
    <x v="0"/>
    <n v="1"/>
    <n v="43000"/>
    <n v="0"/>
    <n v="0"/>
    <n v="0"/>
    <n v="0"/>
    <n v="43000"/>
    <n v="0"/>
    <n v="0"/>
    <n v="0"/>
    <n v="0"/>
    <n v="0"/>
    <n v="0"/>
    <s v="-"/>
    <n v="0"/>
    <n v="0"/>
    <n v="0"/>
    <n v="0"/>
    <n v="0"/>
    <n v="0"/>
    <n v="0"/>
    <n v="0"/>
    <n v="0"/>
    <n v="0"/>
    <n v="0"/>
    <s v="2 samostatné motorové vozídlá :/TYP Multivan počet miest na sedenie 7 pre prevoz vačšej skupiny na zabezpečenie podujatí/, osobné motorové vozidlo pre účely služobných ciesť/"/>
    <n v="1"/>
    <x v="0"/>
    <s v="C90"/>
    <n v="9"/>
    <n v="1"/>
    <n v="1"/>
    <n v="1"/>
    <n v="1"/>
    <n v="1"/>
    <n v="1"/>
    <n v="1"/>
    <n v="0"/>
    <n v="1"/>
    <n v="0"/>
    <n v="0"/>
    <n v="1"/>
    <n v="1"/>
    <n v="1"/>
    <n v="0"/>
  </r>
  <r>
    <s v="SF"/>
    <s v="Slovenská filharmónia"/>
    <s v="SF202105"/>
    <n v="3"/>
    <s v="Výmena vzduchotechniky v Koncertnej sieni a Malej sále SF"/>
    <s v="Výmena zariadení VZT po životnosti a doplnenie zariadení na zvlhčovanie prostredia"/>
    <s v="Zabezpečiť požadované kvalitné prostredie ( výmenu vzduchu ) počas koncertov a skúšok pre obecenstvo, účinkujúcich a hudobné nástroje"/>
    <s v="N/A"/>
    <s v="Štatút Slovenskej filharmónie č. MK-2109/2014-110/11519, čl. VII. bod 2.                             Zákon č. 278/1993 Z.z. o správe majetku štátu - §3 ods.2"/>
    <s v="Zabezpečiť bezporuchový chod VZT, Zabezpečiť požadovanú vlhkosť vzduchu cca 50% - zníženie potreby opráv drevených hudobných nástrojov - cca 1500 eur/ročne"/>
    <x v="0"/>
    <s v="C Stroje, prístroje a zariadenia"/>
    <s v="C6 Vzduchotechnika"/>
    <s v="01 Investičný zámer"/>
    <x v="1"/>
    <s v="doplniť z preddefinovaného (vysvetlivky a rady)"/>
    <x v="0"/>
    <n v="1"/>
    <n v="100800"/>
    <n v="0"/>
    <n v="0"/>
    <n v="100800"/>
    <n v="0"/>
    <n v="0"/>
    <n v="0"/>
    <n v="0"/>
    <n v="0"/>
    <n v="0"/>
    <n v="0"/>
    <n v="0"/>
    <s v="-"/>
    <n v="0"/>
    <n v="0"/>
    <n v="0"/>
    <n v="0"/>
    <n v="0"/>
    <n v="0"/>
    <n v="0"/>
    <n v="0"/>
    <n v="0"/>
    <n v="0"/>
    <n v="0"/>
    <s v="Zariadenia VZT v Koncertnej sieni a Malej sále SF  neboli predmetom dodávky pri rekonštrukcii budovy Reduty ukončenej v r.2012. Zariadenia VZT sú v prevádzke od r. 2004, sú po životnosti, opotrebované a je potrebná ich výmena."/>
    <n v="0"/>
    <x v="0"/>
    <s v="C6"/>
    <n v="9"/>
    <n v="1"/>
    <n v="1"/>
    <n v="1"/>
    <n v="1"/>
    <n v="1"/>
    <n v="1"/>
    <n v="1"/>
    <n v="0"/>
    <n v="1"/>
    <n v="0"/>
    <n v="0"/>
    <n v="1"/>
    <n v="1"/>
    <n v="1"/>
    <n v="0"/>
  </r>
  <r>
    <s v="RTVS"/>
    <s v="Rozhlas a televízia Slovenska"/>
    <s v="RTVS202137"/>
    <m/>
    <s v="Výmena UPS v televíznom regionálnom štúdiu v Košiciach"/>
    <s v="Výmena zariadenia pre zálohovanie napájania v serverovni v regionálnom štúdiu v KE"/>
    <s v="Cieľom je zabezpečenie nepretržitého napájania v serverovni"/>
    <s v="N/A"/>
    <s v="Zákon č. 532/2010 Z.z. o Rozhlase a televízii, §3 a §5"/>
    <s v="výroba"/>
    <x v="0"/>
    <s v="D IT infraštruktúra"/>
    <s v="D2 Zhodnotenie existujúceho špeciálneho HW/SW"/>
    <s v="01 Investičný zámer"/>
    <x v="0"/>
    <s v="doplniť z preddefinovaného (vysvetlivky a rady)"/>
    <x v="0"/>
    <m/>
    <n v="3400"/>
    <n v="0"/>
    <n v="0"/>
    <n v="0"/>
    <n v="0"/>
    <n v="0"/>
    <n v="0"/>
    <n v="0"/>
    <n v="0"/>
    <n v="0"/>
    <n v="0"/>
    <n v="0"/>
    <s v="-"/>
    <n v="0"/>
    <n v="0"/>
    <n v="0"/>
    <n v="0"/>
    <n v="0"/>
    <n v="0"/>
    <n v="0"/>
    <n v="0"/>
    <n v="0"/>
    <n v="0"/>
    <n v="0"/>
    <m/>
    <n v="1"/>
    <x v="0"/>
    <s v="D2"/>
    <n v="6"/>
    <n v="0"/>
    <n v="1"/>
    <n v="1"/>
    <n v="0"/>
    <n v="0"/>
    <n v="1"/>
    <n v="1"/>
    <n v="0"/>
    <n v="1"/>
    <n v="0"/>
    <n v="0"/>
    <n v="1"/>
    <n v="1"/>
    <n v="1"/>
    <n v="0"/>
  </r>
  <r>
    <s v="NOC"/>
    <s v="Národné osvetové centrum"/>
    <s v="NOC202110"/>
    <n v="8"/>
    <s v="nákladný výťah"/>
    <s v="Výmena zastaralého nákladného výťahu"/>
    <s v="výťah bol uvedený do prevádzky v 60. rokoch minulého tisícročia a je v havarijnom stave"/>
    <s v="N/A"/>
    <s v="Zákon č. 124/2006 Z.z. o bezpečnosti a ochrane zdravia pri práci "/>
    <s v="výmena starého výťahu z bezpečnoastného hladiska"/>
    <x v="2"/>
    <s v="0 Odstránenie havarijného stavu"/>
    <s v="0 Odstránenie havarijného stavu"/>
    <s v="02 Analýza / podkladová štúdia k investičnému zámeru"/>
    <x v="3"/>
    <s v="doplniť z preddefinovaného (vysvetlivky a rady)"/>
    <x v="0"/>
    <n v="1"/>
    <n v="60000"/>
    <n v="0"/>
    <n v="0"/>
    <n v="60000"/>
    <n v="0"/>
    <n v="0"/>
    <n v="0"/>
    <n v="0"/>
    <n v="0"/>
    <n v="0"/>
    <n v="0"/>
    <n v="0"/>
    <s v="-"/>
    <n v="0"/>
    <n v="0"/>
    <n v="0"/>
    <n v="0"/>
    <n v="0"/>
    <n v="0"/>
    <n v="0"/>
    <n v="0"/>
    <n v="0"/>
    <n v="0"/>
    <n v="0"/>
    <m/>
    <n v="1"/>
    <x v="0"/>
    <s v="0"/>
    <n v="9"/>
    <n v="1"/>
    <n v="1"/>
    <n v="1"/>
    <n v="1"/>
    <n v="1"/>
    <n v="1"/>
    <n v="1"/>
    <n v="0"/>
    <n v="1"/>
    <n v="1"/>
    <n v="0"/>
    <n v="0"/>
    <n v="1"/>
    <n v="1"/>
    <n v="0"/>
  </r>
  <r>
    <s v="RTVS"/>
    <s v="Rozhlas a televízia Slovenska"/>
    <s v="RTVS202121"/>
    <m/>
    <s v="HTK Sync generátor"/>
    <s v="výmena zastaraleho zariadenia, ktoré vykazuje nepravidelné poruchy."/>
    <s v="Cieľom je modernizovať Vysielacie pracovisko v Mlynskej doline"/>
    <s v="N/A"/>
    <s v="Zákon č. 532/2010 Z.z. o Rozhlase a televízii, §3 a §5"/>
    <s v="výroba/úspora"/>
    <x v="0"/>
    <s v="D IT infraštruktúra"/>
    <s v="D2 Zhodnotenie existujúceho špeciálneho HW/SW"/>
    <s v="01 Investičný zámer"/>
    <x v="0"/>
    <s v="doplniť z preddefinovaného (vysvetlivky a rady)"/>
    <x v="0"/>
    <m/>
    <n v="48000"/>
    <n v="0"/>
    <n v="0"/>
    <n v="0"/>
    <n v="0"/>
    <n v="0"/>
    <n v="0"/>
    <n v="0"/>
    <n v="0"/>
    <n v="0"/>
    <n v="0"/>
    <n v="0"/>
    <s v="-"/>
    <n v="0"/>
    <n v="0"/>
    <n v="0"/>
    <n v="0"/>
    <n v="0"/>
    <n v="0"/>
    <n v="0"/>
    <n v="0"/>
    <n v="0"/>
    <n v="0"/>
    <n v="0"/>
    <m/>
    <n v="1"/>
    <x v="0"/>
    <s v="D2"/>
    <n v="6"/>
    <n v="0"/>
    <n v="1"/>
    <n v="1"/>
    <n v="0"/>
    <n v="0"/>
    <n v="1"/>
    <n v="1"/>
    <n v="0"/>
    <n v="1"/>
    <n v="0"/>
    <n v="0"/>
    <n v="1"/>
    <n v="1"/>
    <n v="1"/>
    <n v="0"/>
  </r>
  <r>
    <s v="PÚ SR"/>
    <s v="Pamiatkový úrad SR"/>
    <s v="PÚSR202103"/>
    <n v="3"/>
    <s v="Požiarne zabezpečenie archívu PÚ SR "/>
    <s v="Výmena zastarallého systému hasenia s CO₂ na nové hasiace médium bezpečnejšie pre zdravie. "/>
    <s v="Zvyšenie bezpečnosti prevádzkovania archívu v  rozsahu požiadaviek zákona "/>
    <s v="N/A"/>
    <m/>
    <s v="Zabezpečenie bezpečnosti objektu"/>
    <x v="0"/>
    <s v="B Rekonštrukcia nehnuteľnosti"/>
    <s v="B3 Stavebná rekonštrukcia priestorov"/>
    <s v="01 Investičný zámer"/>
    <x v="1"/>
    <s v="doplniť z preddefinovaného (vysvetlivky a rady)"/>
    <x v="0"/>
    <n v="1"/>
    <n v="180720"/>
    <n v="20000"/>
    <n v="0"/>
    <n v="0"/>
    <n v="180720"/>
    <n v="0"/>
    <n v="0"/>
    <n v="0"/>
    <n v="0"/>
    <n v="0"/>
    <n v="0"/>
    <n v="0"/>
    <s v="-"/>
    <n v="0"/>
    <n v="0"/>
    <n v="0"/>
    <n v="0"/>
    <n v="0"/>
    <n v="0"/>
    <n v="0"/>
    <n v="0"/>
    <n v="0"/>
    <n v="0"/>
    <n v="0"/>
    <m/>
    <n v="0"/>
    <x v="0"/>
    <s v="B3"/>
    <n v="7"/>
    <n v="1"/>
    <n v="1"/>
    <n v="0"/>
    <n v="1"/>
    <n v="1"/>
    <n v="1"/>
    <n v="1"/>
    <n v="0"/>
    <n v="1"/>
    <n v="0"/>
    <n v="0"/>
    <n v="1"/>
    <n v="0"/>
    <n v="1"/>
    <n v="0"/>
  </r>
  <r>
    <s v="RTVS"/>
    <s v="Rozhlas a televízia Slovenska"/>
    <s v="RTVS202116"/>
    <m/>
    <s v="Výmena kamerových statívov pre vysielací voz BA1"/>
    <s v="výmena zastaralých (cca 20 rokov) statívov pre vysielací voz BA1 "/>
    <s v="Cieľom je modernizovať Vysielací voz BA1 pre potreby výroby a vysielania RTVS"/>
    <s v="N/A"/>
    <s v="Zákon č. 532/2010 Z.z. o Rozhlase a televízii, §3 a §5"/>
    <s v="výroba/úspora"/>
    <x v="1"/>
    <s v="C Stroje, prístroje a zariadenia"/>
    <s v="C4 Nahrávacia a vysielacia technika"/>
    <s v="01 Investičný zámer"/>
    <x v="0"/>
    <s v="doplniť z preddefinovaného (vysvetlivky a rady)"/>
    <x v="0"/>
    <m/>
    <n v="45000"/>
    <n v="0"/>
    <n v="0"/>
    <n v="0"/>
    <n v="0"/>
    <n v="0"/>
    <n v="0"/>
    <n v="0"/>
    <n v="0"/>
    <n v="0"/>
    <n v="0"/>
    <n v="0"/>
    <s v="-"/>
    <n v="0"/>
    <n v="0"/>
    <n v="0"/>
    <n v="0"/>
    <n v="0"/>
    <n v="0"/>
    <n v="0"/>
    <n v="0"/>
    <n v="0"/>
    <n v="0"/>
    <n v="0"/>
    <m/>
    <n v="1"/>
    <x v="0"/>
    <s v="C4"/>
    <n v="6"/>
    <n v="0"/>
    <n v="1"/>
    <n v="1"/>
    <n v="0"/>
    <n v="0"/>
    <n v="1"/>
    <n v="1"/>
    <n v="0"/>
    <n v="1"/>
    <n v="0"/>
    <n v="1"/>
    <n v="0"/>
    <n v="1"/>
    <n v="1"/>
    <n v="0"/>
  </r>
  <r>
    <s v="RTVS"/>
    <s v="Rozhlas a televízia Slovenska"/>
    <s v="RTVS202117"/>
    <m/>
    <s v="Výmena kamerových statívov pre vysielací voz BA2"/>
    <s v="výmena zastaralých (cca 20 rokov) statívov pre vysielací voz BA2 "/>
    <s v="Cieľom je modernizovať Vysielací voz BA2 pre potreby výroby a vysielania RTVS"/>
    <s v="N/A"/>
    <s v="Zákon č. 532/2010 Z.z. o Rozhlase a televízii, §3 a §5"/>
    <s v="výroba/úspora"/>
    <x v="1"/>
    <s v="C Stroje, prístroje a zariadenia"/>
    <s v="C4 Nahrávacia a vysielacia technika"/>
    <s v="01 Investičný zámer"/>
    <x v="0"/>
    <s v="doplniť z preddefinovaného (vysvetlivky a rady)"/>
    <x v="0"/>
    <m/>
    <n v="60000"/>
    <n v="0"/>
    <n v="0"/>
    <n v="0"/>
    <n v="0"/>
    <n v="0"/>
    <n v="0"/>
    <n v="0"/>
    <n v="0"/>
    <n v="0"/>
    <n v="0"/>
    <n v="0"/>
    <s v="-"/>
    <n v="0"/>
    <n v="0"/>
    <n v="0"/>
    <n v="0"/>
    <n v="0"/>
    <n v="0"/>
    <n v="0"/>
    <n v="0"/>
    <n v="0"/>
    <n v="0"/>
    <n v="0"/>
    <m/>
    <n v="1"/>
    <x v="0"/>
    <s v="C4"/>
    <n v="6"/>
    <n v="0"/>
    <n v="1"/>
    <n v="1"/>
    <n v="0"/>
    <n v="0"/>
    <n v="1"/>
    <n v="1"/>
    <n v="0"/>
    <n v="1"/>
    <n v="0"/>
    <n v="1"/>
    <n v="0"/>
    <n v="1"/>
    <n v="1"/>
    <n v="0"/>
  </r>
  <r>
    <s v="RTVS"/>
    <s v="Rozhlas a televízia Slovenska"/>
    <s v="RTVS202133"/>
    <m/>
    <s v="Výmena UPS HP v rozhlasovom regionálnom štúdiu v Košiciach "/>
    <s v="Výmena zastaralých 17 ročných UPS"/>
    <s v="Cieľom je zabezpečiť záložný zdroj pre regionálne štúdio KE"/>
    <s v="N/A"/>
    <s v="Zákon č. 532/2010 Z.z. o Rozhlase a televízii, §3 a §5"/>
    <s v="výroba"/>
    <x v="0"/>
    <s v="D IT infraštruktúra"/>
    <s v="D2 Zhodnotenie existujúceho špeciálneho HW/SW"/>
    <s v="01 Investičný zámer"/>
    <x v="0"/>
    <s v="doplniť z preddefinovaného (vysvetlivky a rady)"/>
    <x v="0"/>
    <m/>
    <n v="8400"/>
    <n v="0"/>
    <n v="0"/>
    <n v="0"/>
    <n v="0"/>
    <n v="0"/>
    <n v="0"/>
    <n v="0"/>
    <n v="0"/>
    <n v="0"/>
    <n v="0"/>
    <n v="0"/>
    <s v="-"/>
    <n v="0"/>
    <n v="0"/>
    <n v="0"/>
    <n v="0"/>
    <n v="0"/>
    <n v="0"/>
    <n v="0"/>
    <n v="0"/>
    <n v="0"/>
    <n v="0"/>
    <n v="0"/>
    <m/>
    <n v="1"/>
    <x v="0"/>
    <s v="D2"/>
    <n v="6"/>
    <n v="0"/>
    <n v="1"/>
    <n v="1"/>
    <n v="0"/>
    <n v="0"/>
    <n v="1"/>
    <n v="1"/>
    <n v="0"/>
    <n v="1"/>
    <n v="0"/>
    <n v="0"/>
    <n v="1"/>
    <n v="1"/>
    <n v="1"/>
    <n v="0"/>
  </r>
  <r>
    <s v="SF"/>
    <s v="Slovenská filharmónia"/>
    <s v="SF202102"/>
    <n v="2"/>
    <s v="Výmena svetelnej technológie v Malej sále SF a Koncertnej sieni SF - zníženie energetickej náročnosti"/>
    <s v="Výmena zastaralých halogénových reflektorov a žiaroviek , ktoré majú veľkú spotrebu, produkujú veľa tepla a nespĺňajú požiadavky na manipuláciu so svetelnými telesami  za LED svetelné zdroje z nižšou spotrebou elektrickej energie. "/>
    <s v="Zvýšiť kvalitu umelého osvetlenia, predĺžiť životnosť svetelných zdrojov a dosiahnuť úsporu spotreby energie "/>
    <s v="N/A"/>
    <s v="Zákon č. 114/2020 Z.z. o Slovenskej filharmónii,                                                                 Štatút Slovenskej filharmónie č. MK-2109/2014-110/11519, čl. VII. bod 2.                             Zákon č. 321/2014 Z.z. o energetickej efektívnosti"/>
    <s v="Úspora spotreby elektrickej energie a nákladov na výmenu svetelných zdrojov 15 600 €/rok"/>
    <x v="1"/>
    <s v="C Stroje, prístroje a zariadenia"/>
    <s v="C2 Osvetľovacia technika"/>
    <s v="01 Investičný zámer"/>
    <x v="1"/>
    <s v="doplniť z preddefinovaného (vysvetlivky a rady)"/>
    <x v="0"/>
    <n v="1"/>
    <n v="125000"/>
    <n v="0"/>
    <n v="30000"/>
    <n v="95000"/>
    <n v="0"/>
    <n v="0"/>
    <n v="0"/>
    <n v="0"/>
    <n v="0"/>
    <n v="0"/>
    <n v="0"/>
    <n v="0"/>
    <s v="-"/>
    <n v="0"/>
    <n v="0"/>
    <n v="0"/>
    <n v="0"/>
    <n v="0"/>
    <n v="0"/>
    <n v="0"/>
    <n v="0"/>
    <n v="0"/>
    <n v="0"/>
    <n v="0"/>
    <s v="Výmena halogénových reflektorov v Koncertnej sále v Malej sále, výmena halogénových zdrojov v lustroch a výmena systému stmievania osvetlenia, výmena zastaraných svietidiel nad pódiom v koncertnej sále"/>
    <n v="0"/>
    <x v="0"/>
    <s v="C2"/>
    <n v="9"/>
    <n v="1"/>
    <n v="1"/>
    <n v="1"/>
    <n v="1"/>
    <n v="1"/>
    <n v="1"/>
    <n v="1"/>
    <n v="0"/>
    <n v="1"/>
    <n v="0"/>
    <n v="1"/>
    <n v="0"/>
    <n v="1"/>
    <n v="1"/>
    <n v="0"/>
  </r>
  <r>
    <s v="RTVS"/>
    <s v="Rozhlas a televízia Slovenska"/>
    <s v="RTVS202125"/>
    <m/>
    <s v="Mikroportové exteriérové sety, vreckové prijímače"/>
    <s v="Výmena zastaralých mikroportov  aj v súvislosti so zmenou frekvencií v EU v počte 70ks"/>
    <s v="Cieľom je zabezpečiť komunikáciu pre výrobe TV programov v Mlynskej doline, pri prenosoch a výrobe v exteriéri"/>
    <s v="N/A"/>
    <s v="Zákon č. 532/2010 Z.z. o Rozhlase a televízii, §3 a §5"/>
    <s v="výroba/úspora"/>
    <x v="1"/>
    <s v="C Stroje, prístroje a zariadenia"/>
    <s v="C5 Mikroporty"/>
    <s v="01 Investičný zámer"/>
    <x v="0"/>
    <s v="doplniť z preddefinovaného (vysvetlivky a rady)"/>
    <x v="0"/>
    <m/>
    <n v="108500"/>
    <n v="0"/>
    <n v="0"/>
    <n v="0"/>
    <n v="0"/>
    <n v="0"/>
    <n v="0"/>
    <n v="0"/>
    <n v="0"/>
    <n v="0"/>
    <n v="0"/>
    <n v="0"/>
    <s v="-"/>
    <n v="0"/>
    <n v="0"/>
    <n v="0"/>
    <n v="0"/>
    <n v="0"/>
    <n v="0"/>
    <n v="0"/>
    <n v="0"/>
    <n v="0"/>
    <n v="0"/>
    <n v="0"/>
    <m/>
    <n v="0"/>
    <x v="0"/>
    <s v="C5"/>
    <n v="6"/>
    <n v="0"/>
    <n v="1"/>
    <n v="1"/>
    <n v="0"/>
    <n v="0"/>
    <n v="1"/>
    <n v="1"/>
    <n v="0"/>
    <n v="1"/>
    <n v="0"/>
    <n v="1"/>
    <n v="0"/>
    <n v="1"/>
    <n v="1"/>
    <n v="0"/>
  </r>
  <r>
    <s v="RTVS"/>
    <s v="Rozhlas a televízia Slovenska"/>
    <s v="RTVS202124"/>
    <m/>
    <s v="Výmena Mikroportových systémových setov"/>
    <s v="Výmena zastaralých mikroportov (systémových setov - 8x)  aj v súvislosti so zmenou frekvencií v EU. Prijímač Wisycom, vreckový vysielač Wisycom, vysielač ručný Wisycom, anténa, anténny splitter, vysielač násuvný Wisycom"/>
    <s v="Cieľom je zabezpečiť komunikáciu pre výrobe TV programov v Mlynskej doline, pri prenosoch a výrobe v exteriéri"/>
    <s v="N/A"/>
    <s v="Zákon č. 532/2010 Z.z. o Rozhlase a televízii, §3 a §5"/>
    <s v="výroba/úspora"/>
    <x v="1"/>
    <s v="C Stroje, prístroje a zariadenia"/>
    <s v="C5 Mikroporty"/>
    <s v="01 Investičný zámer"/>
    <x v="0"/>
    <s v="doplniť z preddefinovaného (vysvetlivky a rady)"/>
    <x v="0"/>
    <m/>
    <n v="86000"/>
    <n v="0"/>
    <n v="0"/>
    <n v="0"/>
    <n v="0"/>
    <n v="0"/>
    <n v="0"/>
    <n v="0"/>
    <n v="0"/>
    <n v="0"/>
    <n v="0"/>
    <n v="0"/>
    <s v="-"/>
    <n v="0"/>
    <n v="0"/>
    <n v="0"/>
    <n v="0"/>
    <n v="0"/>
    <n v="0"/>
    <n v="0"/>
    <n v="0"/>
    <n v="0"/>
    <n v="0"/>
    <n v="0"/>
    <m/>
    <n v="1"/>
    <x v="0"/>
    <s v="C5"/>
    <n v="6"/>
    <n v="0"/>
    <n v="1"/>
    <n v="1"/>
    <n v="0"/>
    <n v="0"/>
    <n v="1"/>
    <n v="1"/>
    <n v="0"/>
    <n v="1"/>
    <n v="0"/>
    <n v="1"/>
    <n v="0"/>
    <n v="1"/>
    <n v="1"/>
    <n v="0"/>
  </r>
  <r>
    <s v="NOC"/>
    <s v="Národné osvetové centrum"/>
    <s v="NOC202107"/>
    <n v="5"/>
    <s v="výmena kritín"/>
    <s v="Výmena zastaralých podlahových krytín v celom objekte"/>
    <s v="v celom objekte NOC sú staré podlahy ktoré sa realizovali pri výstavbe budovy v 60 rokoch minulého tisícročia"/>
    <s v="N/A"/>
    <s v="Zákon č. 124/2006 Z.z. o bezpečnosti a ochrane zdravia pri práci "/>
    <s v="hygienická a bezpečnostná výmena podlahových kritín"/>
    <x v="0"/>
    <s v="B Rekonštrukcia nehnuteľnosti"/>
    <s v="B3 Stavebná rekonštrukcia priestorov"/>
    <s v="02 Analýza / podkladová štúdia k investičnému zámeru"/>
    <x v="3"/>
    <s v="doplniť z preddefinovaného (vysvetlivky a rady)"/>
    <x v="0"/>
    <n v="1"/>
    <n v="150000"/>
    <n v="0"/>
    <n v="0"/>
    <n v="150000"/>
    <n v="0"/>
    <n v="0"/>
    <n v="0"/>
    <n v="0"/>
    <n v="0"/>
    <n v="0"/>
    <n v="0"/>
    <n v="0"/>
    <s v="-"/>
    <n v="10000"/>
    <n v="0"/>
    <n v="0"/>
    <n v="0"/>
    <n v="0"/>
    <n v="0"/>
    <n v="0"/>
    <n v="0"/>
    <n v="0"/>
    <n v="0"/>
    <n v="0"/>
    <m/>
    <n v="0"/>
    <x v="0"/>
    <s v="B3"/>
    <n v="8"/>
    <n v="1"/>
    <n v="0"/>
    <n v="1"/>
    <n v="1"/>
    <n v="1"/>
    <n v="1"/>
    <n v="1"/>
    <n v="0"/>
    <n v="1"/>
    <n v="0"/>
    <n v="0"/>
    <n v="1"/>
    <n v="1"/>
    <n v="1"/>
    <n v="0"/>
  </r>
  <r>
    <s v="SND"/>
    <s v="Slovenské národné divadlo"/>
    <s v="SND202215"/>
    <m/>
    <s v="Rekonštrukcia Centrálnej prípravy vzduchu v Novej budove SND"/>
    <s v="Výmena zastaralých regulátorov ventilátorov, výmena komponentov rozbehu ventilátorov."/>
    <s v="Efektivnejšia regulácia ventilátorov prívodu vzduchu, zníženie opotrebovania komponentov pri rozbehu ventilátorov."/>
    <s v="N/A"/>
    <s v="Zákon č. 278/1993 Z.z. o správe majetku štátu, §3 ods. 2; Zákon č. 385/1997 Z.z. o Slov.národnom divadle, §4 ods. 3_x000a_"/>
    <s v="momentálne nedisponujeme kvantifikovaným KPI"/>
    <x v="0"/>
    <s v="C Stroje, prístroje a zariadenia"/>
    <s v="C6 Vzduchotechnika"/>
    <s v="01 Investičný zámer"/>
    <x v="1"/>
    <s v="doplniť z preddefinovaného (vysvetlivky a rady)"/>
    <x v="0"/>
    <n v="1"/>
    <n v="110000"/>
    <n v="0"/>
    <n v="0"/>
    <n v="0"/>
    <n v="0"/>
    <n v="110000"/>
    <n v="0"/>
    <n v="0"/>
    <n v="0"/>
    <n v="0"/>
    <n v="0"/>
    <n v="0"/>
    <s v="-"/>
    <n v="0"/>
    <n v="0"/>
    <n v="0"/>
    <n v="0"/>
    <n v="0"/>
    <n v="0"/>
    <n v="0"/>
    <n v="0"/>
    <n v="0"/>
    <n v="0"/>
    <n v="0"/>
    <m/>
    <n v="0"/>
    <x v="0"/>
    <s v="C6"/>
    <n v="8"/>
    <n v="1"/>
    <n v="1"/>
    <n v="1"/>
    <n v="0"/>
    <n v="1"/>
    <n v="1"/>
    <n v="1"/>
    <n v="0"/>
    <n v="1"/>
    <n v="0"/>
    <n v="0"/>
    <n v="1"/>
    <n v="1"/>
    <n v="1"/>
    <n v="0"/>
  </r>
  <r>
    <s v="SND"/>
    <s v="Slovenské národné divadlo"/>
    <s v="SND202216"/>
    <m/>
    <s v="Rekonštruckia ekonoventov v Novej budove SND"/>
    <s v="Výmena zataralých regulátorov ekonoventov (rekuperácia tepla)."/>
    <s v="Efektívnejšie riadenie / regulácia ekonoventov = efektívnejšia rekuperácia vzduchu."/>
    <s v="N/A"/>
    <s v="Zákon č. 278/1993 Z.z. o správe majetku štátu, §3 ods. 2; Zákon č. 385/1997 Z.z. o Slov.národnom divadle, §4 ods. 3_x000a_"/>
    <s v="momentálne nedisponujeme kvantifikovaným KPI"/>
    <x v="0"/>
    <s v="B Rekonštrukcia nehnuteľnosti"/>
    <s v="B4 Vykurovanie nehnuteľnosti"/>
    <s v="01 Investičný zámer"/>
    <x v="1"/>
    <s v="doplniť z preddefinovaného (vysvetlivky a rady)"/>
    <x v="0"/>
    <n v="1"/>
    <n v="10000"/>
    <n v="0"/>
    <n v="0"/>
    <n v="10000"/>
    <n v="0"/>
    <n v="0"/>
    <n v="0"/>
    <n v="0"/>
    <n v="0"/>
    <n v="0"/>
    <n v="0"/>
    <n v="0"/>
    <s v="-"/>
    <n v="0"/>
    <n v="0"/>
    <n v="0"/>
    <n v="0"/>
    <n v="0"/>
    <n v="0"/>
    <n v="0"/>
    <n v="0"/>
    <n v="0"/>
    <n v="0"/>
    <n v="0"/>
    <m/>
    <n v="1"/>
    <x v="0"/>
    <s v="B4"/>
    <n v="8"/>
    <n v="1"/>
    <n v="1"/>
    <n v="1"/>
    <n v="0"/>
    <n v="1"/>
    <n v="1"/>
    <n v="1"/>
    <n v="0"/>
    <n v="1"/>
    <n v="0"/>
    <n v="0"/>
    <n v="1"/>
    <n v="1"/>
    <n v="1"/>
    <n v="0"/>
  </r>
  <r>
    <s v="BIB"/>
    <s v="BIBIANA medzinárodný dom umenia pre deti"/>
    <s v="BIB202102"/>
    <n v="1"/>
    <s v="Rekonštrukcia podkrovia - interiér"/>
    <s v="Výmena zvislých a vodorovných konštrukcií, elektroinštalácia, sanita, vykurovanie a zefektívnenie zateplenia. Interiérová časť."/>
    <s v="Obnoviť bezpečnú prevádzku oddelenia realizácie, dramaturgie a sekretarítu BAB. Oprava havarijného stavu. Využite aktuálneho stavu v čase pandémie."/>
    <s v="N/A"/>
    <m/>
    <s v="V prípade štandardnej prevádzky (bez obmedzení pandémie) je našim základným cieľom zlepšiť a rozšíriť  činnosť našej inštitúcie - čo je cieľ merateľný v zmysle podpísaného kontraktu. Hodnota diela - rekonštrukcie - 150 000 EUR"/>
    <x v="2"/>
    <s v="0 Odstránenie havarijného stavu"/>
    <s v="0 Odstránenie havarijného stavu"/>
    <s v="08 Realizované"/>
    <x v="1"/>
    <s v="doplniť z preddefinovaného (vysvetlivky a rady)"/>
    <x v="1"/>
    <n v="1"/>
    <n v="190000"/>
    <n v="18000"/>
    <n v="190000"/>
    <n v="0"/>
    <n v="0"/>
    <n v="0"/>
    <n v="0"/>
    <n v="0"/>
    <n v="0"/>
    <n v="0"/>
    <n v="0"/>
    <n v="0"/>
    <s v="-"/>
    <n v="0"/>
    <n v="0"/>
    <n v="0"/>
    <n v="0"/>
    <n v="0"/>
    <n v="0"/>
    <n v="0"/>
    <n v="0"/>
    <n v="0"/>
    <n v="0"/>
    <n v="0"/>
    <s v="Ukončené, zrealizované"/>
    <n v="0"/>
    <x v="0"/>
    <s v="0"/>
    <n v="7"/>
    <n v="1"/>
    <n v="1"/>
    <n v="0"/>
    <n v="1"/>
    <n v="1"/>
    <n v="1"/>
    <n v="1"/>
    <n v="0"/>
    <n v="1"/>
    <n v="1"/>
    <n v="0"/>
    <n v="0"/>
    <n v="0"/>
    <n v="1"/>
    <n v="1"/>
  </r>
  <r>
    <s v="ŠDKE"/>
    <s v="Štátne divadlo Košice"/>
    <s v="ŠDKE202101"/>
    <n v="1"/>
    <s v="Budova riaditeľstva a skúšobní - výmena zariadení trafostanice /Havarijný stav/"/>
    <s v="Výmenou jestvujúceho vybavenia trafostanice, ktoré je technicky nevyhovujúce /kapacitne predimenzované, v prípade havarijného stavu nie je možné odpojiť transformátor od technických zariadení v jednotlivých poliach VN rozvodov, vizuálne vidieť priesak chladiaceho oleja, nie sú možné opravy z dôvodu nedostupnosti náhradných dielov/ je zabezpečenie plynulej dodávky elektriny do objektu riaditeľstva a skúšobní a do objektu historickej budovy divadla. Transformátory sú vo vlastníctve SR."/>
    <s v="Zabezpečiť prevádzku divadla plynulou dodávkou elektriny pre objekt riaditeľstva a skúšobní a pre objekt historickej budovy divadla v súlade s platnou legislatívou a bezpečnou prevádzkou."/>
    <s v="N/A"/>
    <s v="Zákon č. 124/2006 Z.z. o bezpečnosti a ochrane zdravia pri práci, § 5 ods. 1 a ods.2 písm. a) a c) a d) a h) a §6 ods. 1 písm. b) a d)a  f); Zákon č. 278/1993 Z.z. o správe majetku štátu, §3 ods. 2; Zákon č. 50/1976 Z. z.stavebný zákon, §86 ods. 1"/>
    <s v="Odohranie 100% plánovaného počtu predstavení v historickej budove, 200/rok"/>
    <x v="2"/>
    <s v="0 Odstránenie havarijného stavu"/>
    <s v="0 Odstránenie havarijného stavu"/>
    <s v="05 Projektová dokumentácia k dispozícii - pre realizáciu stavby"/>
    <x v="2"/>
    <s v="doplniť z preddefinovaného (vysvetlivky a rady)"/>
    <x v="1"/>
    <n v="0.93"/>
    <n v="72640"/>
    <n v="3840"/>
    <n v="3840"/>
    <n v="68800"/>
    <n v="0"/>
    <n v="0"/>
    <n v="0"/>
    <n v="0"/>
    <n v="0"/>
    <n v="0"/>
    <n v="0"/>
    <n v="0"/>
    <s v="-"/>
    <n v="0"/>
    <n v="0"/>
    <n v="0"/>
    <n v="0"/>
    <n v="0"/>
    <n v="0"/>
    <n v="0"/>
    <n v="0"/>
    <n v="0"/>
    <n v="0"/>
    <n v="0"/>
    <s v="V roku 2021 bola spracovaná projektová dokumentáca pre realizáciu stavby vo výške 3.840,- EUR hradená z vlastných zdrojov."/>
    <n v="1"/>
    <x v="0"/>
    <s v="0"/>
    <n v="7"/>
    <n v="1"/>
    <n v="1"/>
    <n v="0"/>
    <n v="1"/>
    <n v="1"/>
    <n v="1"/>
    <n v="1"/>
    <n v="0"/>
    <n v="1"/>
    <n v="1"/>
    <n v="0"/>
    <n v="0"/>
    <n v="1"/>
    <n v="0"/>
    <n v="0"/>
  </r>
  <r>
    <s v="ŠO "/>
    <s v="Štátna opera "/>
    <s v="ŠO202107"/>
    <s v="R"/>
    <s v="Výmena riadiaceho systému vzduchotechniky a chladenia"/>
    <s v="Výmenou riadiaceho systému merania a regulácie vzduchotechniky a chladenia v budove Štátnej opery na Národnej ulici v Banskej Bystrici zabezpečiť bezporuchové ovládanie a efektívny chod vzduchotechnických zariadení."/>
    <s v="Cieľom projektu je zabezpečiť bezporuchové ovládanie vzduchotechniky a chladenia a zníženie nákladov na opravy."/>
    <s v="N/A"/>
    <s v="Zriaďovacia listina ŠO, Čl. I, bod 2 k; Zákon č. 278/1993 Z. z. o správe majetku štátu, §3 ods. 2"/>
    <s v="zníženie nákladov na opravu, 5000 €/rok"/>
    <x v="0"/>
    <s v="C Stroje, prístroje a zariadenia"/>
    <s v="C6 Vzduchotechnika"/>
    <s v="08 Realizované"/>
    <x v="2"/>
    <s v="doplniť z preddefinovaného (vysvetlivky a rady)"/>
    <x v="1"/>
    <n v="0.83099999999999996"/>
    <n v="57799"/>
    <n v="0"/>
    <n v="57799"/>
    <n v="0"/>
    <n v="0"/>
    <n v="0"/>
    <n v="0"/>
    <n v="0"/>
    <n v="0"/>
    <n v="0"/>
    <n v="0"/>
    <n v="0"/>
    <s v="-"/>
    <n v="0"/>
    <n v="0"/>
    <n v="0"/>
    <n v="0"/>
    <n v="0"/>
    <n v="0"/>
    <n v="0"/>
    <n v="0"/>
    <n v="0"/>
    <n v="0"/>
    <n v="0"/>
    <m/>
    <n v="1"/>
    <x v="0"/>
    <s v="C6"/>
    <n v="9"/>
    <n v="1"/>
    <n v="1"/>
    <n v="1"/>
    <n v="1"/>
    <n v="1"/>
    <n v="1"/>
    <n v="1"/>
    <n v="0"/>
    <n v="1"/>
    <n v="0"/>
    <n v="0"/>
    <n v="1"/>
    <n v="1"/>
    <n v="1"/>
    <n v="1"/>
  </r>
  <r>
    <s v="ŠO "/>
    <s v="Štátna opera "/>
    <s v="ŠO202108"/>
    <s v="R"/>
    <s v="Zvukový distribučný procesor"/>
    <s v="Výmenou starého audiosystému za nový zvukový distribučný procesor sa zabezpečí rovnomerná distribúcia signálu a tým sa zamedzí vzniku rušivých momentov."/>
    <s v="Cieľom projektu je zvýšenie kvality hudobnej produkcie a zvýšenie kvality odposluchu."/>
    <s v="N/A"/>
    <s v="Zriaďovacia listina ŠO, Čl. I, bod 2 k"/>
    <s v="počet podujatí, 120/rok"/>
    <x v="1"/>
    <s v="C Stroje, prístroje a zariadenia"/>
    <s v="C3 Zvuková technika"/>
    <s v="08 Realizované"/>
    <x v="1"/>
    <s v="doplniť z preddefinovaného (vysvetlivky a rady)"/>
    <x v="1"/>
    <n v="1"/>
    <n v="17765"/>
    <n v="0"/>
    <n v="17765"/>
    <n v="0"/>
    <n v="0"/>
    <n v="0"/>
    <n v="0"/>
    <n v="0"/>
    <n v="0"/>
    <n v="0"/>
    <n v="0"/>
    <n v="0"/>
    <s v="-"/>
    <n v="0"/>
    <n v="0"/>
    <n v="0"/>
    <n v="0"/>
    <n v="0"/>
    <n v="0"/>
    <n v="0"/>
    <n v="0"/>
    <n v="0"/>
    <n v="0"/>
    <n v="0"/>
    <m/>
    <n v="1"/>
    <x v="0"/>
    <s v="C3"/>
    <n v="9"/>
    <n v="1"/>
    <n v="1"/>
    <n v="1"/>
    <n v="1"/>
    <n v="1"/>
    <n v="1"/>
    <n v="1"/>
    <n v="0"/>
    <n v="1"/>
    <n v="0"/>
    <n v="1"/>
    <n v="0"/>
    <n v="1"/>
    <n v="1"/>
    <n v="1"/>
  </r>
  <r>
    <s v="ŠDKE"/>
    <s v="Štátne divadlo Košice"/>
    <s v="ŠDKE202128"/>
    <n v="21"/>
    <s v="Malá scéna ŠDKE - výmena nosičov scénického osvetlenia"/>
    <s v="Výmena poddimenzovaných konštrukčných prvkov, určených pre osadzovanie rôznych scénických prvkov a zariadení."/>
    <s v="Zabezpečiť technickým  vybavením požadavky scénografie."/>
    <s v="N/A"/>
    <s v="Zákon č. 124/2006 Z.z. o bezpečnosti a ochrane zdravia pri práci, §5 ods. 1 a ods. 2 a) a c) a d) a h) a §6 ods. 1 b) a d) a f) "/>
    <s v="Odohranie 100% plánovaného počtu predstavení na Malej scéne, 124/rok;     "/>
    <x v="1"/>
    <s v="C Stroje, prístroje a zariadenia"/>
    <s v="C2 Osvetľovacia technika"/>
    <s v="01 Investičný zámer"/>
    <x v="1"/>
    <s v="doplniť z preddefinovaného (vysvetlivky a rady)"/>
    <x v="0"/>
    <n v="1"/>
    <n v="70000"/>
    <n v="5000"/>
    <n v="0"/>
    <n v="0"/>
    <n v="5000"/>
    <n v="65000"/>
    <n v="0"/>
    <n v="0"/>
    <n v="0"/>
    <n v="0"/>
    <n v="0"/>
    <n v="0"/>
    <s v="-"/>
    <n v="0"/>
    <n v="0"/>
    <n v="0"/>
    <n v="0"/>
    <n v="0"/>
    <n v="0"/>
    <n v="0"/>
    <n v="0"/>
    <n v="0"/>
    <n v="0"/>
    <n v="0"/>
    <m/>
    <n v="1"/>
    <x v="0"/>
    <s v="C2"/>
    <n v="8"/>
    <n v="1"/>
    <n v="1"/>
    <n v="0"/>
    <n v="1"/>
    <n v="1"/>
    <n v="1"/>
    <n v="1"/>
    <n v="0"/>
    <n v="1"/>
    <n v="0"/>
    <n v="1"/>
    <n v="0"/>
    <n v="1"/>
    <n v="1"/>
    <n v="0"/>
  </r>
  <r>
    <s v="ŠDKE"/>
    <s v="Štátne divadlo Košice"/>
    <s v="ŠDKE202129"/>
    <n v="23"/>
    <s v="Objekt historickej budovy divadla - výmena špeciálnej odpruženej podlahy"/>
    <s v="Stav špeciálnej odpruženej podlahy v roku 2026 dovŕši svoju životnosť. Výmena je potrebná pre zabezpečenie ochrany zdravia aj zlepšenia kvality podávaného umeleckého výkonu baletných umelcov a bezporuchového chodu prevádzky baletných predstavení na javisku ŠD Košice"/>
    <s v="Zabezpečenie ochrany zdravia baletných umelcov počas podávania umeleckého výkonu na javisku."/>
    <s v="N/A"/>
    <s v="Zákon č. 124/2006 Z.z. o bezpečnosti a ochrane zdravia pri práci, §5 ods. 1 a ods. 2 a) a c) a d) a h) a §6 ods. 1 b) a d) a f) "/>
    <s v="Odohranie 100% plánovaného počtu predstavení v historickej budove, 57/rok;     "/>
    <x v="1"/>
    <s v="C Stroje, prístroje a zariadenia"/>
    <s v="C1 Javisková technika"/>
    <s v="01 Investičný zámer"/>
    <x v="1"/>
    <s v="doplniť z preddefinovaného (vysvetlivky a rady)"/>
    <x v="0"/>
    <n v="1"/>
    <n v="52000"/>
    <n v="0"/>
    <n v="0"/>
    <n v="0"/>
    <n v="52000"/>
    <n v="0"/>
    <n v="0"/>
    <n v="0"/>
    <n v="0"/>
    <n v="0"/>
    <n v="0"/>
    <n v="0"/>
    <s v="-"/>
    <n v="0"/>
    <n v="0"/>
    <n v="0"/>
    <n v="0"/>
    <n v="0"/>
    <n v="0"/>
    <n v="0"/>
    <n v="0"/>
    <n v="0"/>
    <n v="0"/>
    <n v="0"/>
    <m/>
    <n v="1"/>
    <x v="0"/>
    <s v="C1"/>
    <n v="9"/>
    <n v="1"/>
    <n v="1"/>
    <n v="1"/>
    <n v="1"/>
    <n v="1"/>
    <n v="1"/>
    <n v="1"/>
    <n v="0"/>
    <n v="1"/>
    <n v="0"/>
    <n v="1"/>
    <n v="0"/>
    <n v="1"/>
    <n v="1"/>
    <n v="0"/>
  </r>
  <r>
    <s v="RTVS"/>
    <s v="Rozhlas a televízia Slovenska"/>
    <s v="RTVS202167"/>
    <m/>
    <s v="Vypracovanie PD k rekonštrukcii VN aNN siete v Areáli  RTVS  - regionálne štúdio KE"/>
    <s v="Vypracovanie PD k rekonštrukcii VN aNN siete v Areáli  RTVS  - regionálne štúdio KE - projekčné práce"/>
    <s v="Cieľom je energetická efektívnosť"/>
    <s v="N/A"/>
    <s v="Zákon č. 532/2010 Z.z. o Rozhlase a televízii, §3 a §5"/>
    <s v="úspora"/>
    <x v="0"/>
    <s v="B Rekonštrukcia nehnuteľnosti"/>
    <s v="B5 Rekonštrukcia extravilánu"/>
    <s v="01 Investičný zámer"/>
    <x v="0"/>
    <s v="doplniť z preddefinovaného (vysvetlivky a rady)"/>
    <x v="0"/>
    <m/>
    <n v="40000"/>
    <n v="0"/>
    <n v="0"/>
    <n v="0"/>
    <n v="0"/>
    <n v="0"/>
    <n v="0"/>
    <n v="0"/>
    <n v="0"/>
    <n v="0"/>
    <n v="0"/>
    <n v="0"/>
    <s v="-"/>
    <n v="0"/>
    <n v="0"/>
    <n v="0"/>
    <n v="0"/>
    <n v="0"/>
    <n v="0"/>
    <n v="0"/>
    <n v="0"/>
    <n v="0"/>
    <n v="0"/>
    <n v="0"/>
    <m/>
    <n v="1"/>
    <x v="0"/>
    <s v="B5"/>
    <n v="6"/>
    <n v="0"/>
    <n v="1"/>
    <n v="1"/>
    <n v="0"/>
    <n v="0"/>
    <n v="1"/>
    <n v="1"/>
    <n v="0"/>
    <n v="1"/>
    <n v="0"/>
    <n v="0"/>
    <n v="1"/>
    <n v="1"/>
    <n v="1"/>
    <n v="0"/>
  </r>
  <r>
    <s v="RTVS"/>
    <s v="Rozhlas a televízia Slovenska"/>
    <s v="RTVS202159"/>
    <m/>
    <s v="Vypracovanie PD rekonštrukcia Mlyn v regionálnom štúdiu KE"/>
    <s v="Vypracovanie PD rekonštrukcia Mlyn v regionálnom štúdiu KE"/>
    <s v="Cieľom je energetická efektívnosť"/>
    <s v="N/A"/>
    <s v="Zákon č. 532/2010 Z.z. o Rozhlase a televízii, §3 a §5"/>
    <s v="úspora"/>
    <x v="0"/>
    <s v="B Rekonštrukcia nehnuteľnosti"/>
    <s v="B3 Stavebná rekonštrukcia priestorov"/>
    <s v="01 Investičný zámer"/>
    <x v="0"/>
    <s v="doplniť z preddefinovaného (vysvetlivky a rady)"/>
    <x v="0"/>
    <m/>
    <n v="90000"/>
    <n v="0"/>
    <n v="0"/>
    <n v="0"/>
    <n v="0"/>
    <n v="0"/>
    <n v="0"/>
    <n v="0"/>
    <n v="0"/>
    <n v="0"/>
    <n v="0"/>
    <n v="0"/>
    <s v="-"/>
    <n v="0"/>
    <n v="0"/>
    <n v="0"/>
    <n v="0"/>
    <n v="0"/>
    <n v="0"/>
    <n v="0"/>
    <n v="0"/>
    <n v="0"/>
    <n v="0"/>
    <n v="0"/>
    <m/>
    <n v="1"/>
    <x v="0"/>
    <s v="B3"/>
    <n v="6"/>
    <n v="0"/>
    <n v="1"/>
    <n v="1"/>
    <n v="0"/>
    <n v="0"/>
    <n v="1"/>
    <n v="1"/>
    <n v="0"/>
    <n v="1"/>
    <n v="0"/>
    <n v="0"/>
    <n v="1"/>
    <n v="1"/>
    <n v="1"/>
    <n v="0"/>
  </r>
  <r>
    <s v="SNM"/>
    <s v="SNM - MUK Svidník"/>
    <s v="SNMMUKS202101"/>
    <n v="1"/>
    <s v="Renovovanie barokového kaštieľa Galérie Dezidera Millyho"/>
    <s v="Vypracovanie predprojektovej a projektovej dokumentácie, celková obnova barokového kaštieľa-NKP "/>
    <s v="Zvýšenie kultúrnej atraktivity umelecko-historickej expozície   najstaršej svetskej stavby, zníženie energetických nákladov"/>
    <s v="N/A"/>
    <s v="Zákon č. 206/2009 Z.z. o múzeách a o galériách a o ochrane predmetov kultúrnej hodnoty, §13 ods.1"/>
    <s v="zhodnotenie technického stavu objektu, vrátenie historickej hodnoty, zníženie energetických nákladov až o 50% "/>
    <x v="0"/>
    <s v="B Rekonštrukcia nehnuteľnosti"/>
    <s v="B3 Stavebná rekonštrukcia priestorov"/>
    <s v="01 Investičný zámer"/>
    <x v="2"/>
    <s v="doplniť z preddefinovaného (vysvetlivky a rady)"/>
    <x v="1"/>
    <n v="1"/>
    <n v="516000"/>
    <n v="36000"/>
    <n v="0"/>
    <n v="400000"/>
    <n v="116000"/>
    <n v="0"/>
    <n v="0"/>
    <n v="0"/>
    <n v="0"/>
    <n v="0"/>
    <n v="0"/>
    <n v="0"/>
    <s v="-"/>
    <n v="0"/>
    <n v="0"/>
    <n v="0"/>
    <n v="0"/>
    <n v="0"/>
    <n v="0"/>
    <n v="0"/>
    <n v="0"/>
    <n v="0"/>
    <n v="0"/>
    <n v="0"/>
    <m/>
    <n v="0"/>
    <x v="0"/>
    <s v="B3"/>
    <n v="7"/>
    <n v="1"/>
    <n v="1"/>
    <n v="0"/>
    <n v="1"/>
    <n v="1"/>
    <n v="1"/>
    <n v="1"/>
    <n v="0"/>
    <n v="1"/>
    <n v="0"/>
    <n v="0"/>
    <n v="1"/>
    <n v="1"/>
    <n v="0"/>
    <n v="0"/>
  </r>
  <r>
    <s v="DÚ"/>
    <s v="Divadelný ústav"/>
    <s v="DÚ202109"/>
    <n v="8"/>
    <s v="Vybudovanie reštaurátorsko-technického pracoviska"/>
    <s v=" Reštaurátorsko-technické pracovisko sa bude venovať nasledujúcimi činnostiam: a. základné ošetrenie poškodených papierových dokumentov, b. základné ošetrenie filmov, negatívov, diapozitívov, magnetofónových pásov._x000a_ "/>
    <s v="Odborná ochrana kultúrneho dedičstva na poli divadelníctva."/>
    <s v="N/A"/>
    <s v="Strategický plán rozvoja Divadelného ústavu na roky 2021 -2026 "/>
    <s v="Počet zreštaurovaných objektov ročne: minimálne 40 scénografických návrhov; počet makiet 2 ks: minimálne 4 ks bábok, samozrejme všetko závisí od rozsahu poškodenia. Zreštaurovanie obrazov v počte 16 ks. "/>
    <x v="0"/>
    <s v="C Stroje, prístroje a zariadenia"/>
    <s v="C9 Elektrické spotrebiče"/>
    <s v="01 Investičný zámer"/>
    <x v="1"/>
    <s v="doplniť z preddefinovaného (vysvetlivky a rady)"/>
    <x v="0"/>
    <n v="1"/>
    <n v="16000"/>
    <n v="0"/>
    <n v="0"/>
    <n v="0"/>
    <n v="6000"/>
    <n v="4000"/>
    <n v="6000"/>
    <n v="0"/>
    <n v="0"/>
    <n v="0"/>
    <n v="0"/>
    <n v="0"/>
    <s v="náklady na nákup materiálového vybavenia, špeciálnych materiálov na odborné ošetrenie, nákup špeciálneho vybavenia pre pracovníkov"/>
    <n v="11000"/>
    <n v="0"/>
    <n v="2000"/>
    <n v="3000"/>
    <n v="2000"/>
    <n v="2000"/>
    <n v="2000"/>
    <n v="0"/>
    <n v="0"/>
    <n v="0"/>
    <n v="0"/>
    <m/>
    <n v="1"/>
    <x v="0"/>
    <s v="C9"/>
    <n v="9"/>
    <n v="1"/>
    <n v="1"/>
    <n v="1"/>
    <n v="1"/>
    <n v="1"/>
    <n v="1"/>
    <n v="1"/>
    <n v="0"/>
    <n v="1"/>
    <n v="0"/>
    <n v="0"/>
    <n v="1"/>
    <n v="1"/>
    <n v="1"/>
    <n v="0"/>
  </r>
  <r>
    <s v="SNM"/>
    <s v="SNM - Múzeum rusínskej kultúry v Prešove"/>
    <s v="SNMMRKPO202205"/>
    <n v="20"/>
    <s v="Výtvarný fenomén v rodine Dubayových (vedecko-populárna obrazová monografia)"/>
    <s v="Výskum zameraný na skúmanie výtvarného talentu v rodine založenej Deziderom a Annou Dubayovými plánujem rozdeliť na dve časti. V prvej časti popíšem sociálny a rodinný kontext zrodu výtvarného fenoménu v jednej rusínskej rodine gréckokatolíckeho kňaza a dcéry učiteľa, z ktorej vzišlo sedem detí, najmladší z nich bol Orest Dubay. Výtvarný talent po svojej mame Anne však zdedil aj najstarší syn Michal, aj Orestovi obaja synovia – Juraj a Orest, mladší. Dezider a Anna mali aj syna Pavla, ktorý sa oženil s dcérou švajčiarskeho maliara Paula Perrelet, sochárkou a keramikárkou Lise. Ich syn Pierre Dubay je významný súčasný švajčiarsky maliar a sochár. Výtvarný talent zdedili aj niektorí predstavitelia štvrtej generácie Dubayovcov, napríklad vnučka Oresta staršieho, dcéra Juraja, Gabriela Dubayová, (kostýmová výtvarníčka), ktorá tvorí vo Viedni. Táto časť výskumu prehĺbi moje stretnutia s vnukmi Anny a Dezidera Dubayovými, mojimi respondentmi v Prahe, Bratislave, Košiciach a v Prešove z rokov 2019 a 2020 a doplní o stretnutia s vnukmi a pravnukmi Anny a Dezidera vo Viedni, v Lausanne alebo v Saint Tropez, kde striedavo žije Pierre Dubay. Na základe oral history z rokov 2019 a 2020 sme mohli uskutočniť výstavu Dubayovci, Anna a jej deti v našom múzeu v júni až októbri 2021. No tieto stretnutia nestačili na to, aby som mohla z týchto ústnych informácií napísať vedeckú štúdiu alebo dokonca ani katalóg k výstave. Ten sme ale hlavne nevydali z finančných dôvodov, pretože prioritný projekt na realizáciu tejto výstavy v roku 2021 nám nebol schválený. _x000a_Druhú časť výskumu bude zameraná na rešerš diel členov rodiny Dubayových v zbierkach výtvarného umenia slovenských múzeí a galérií a na základe vedeckej literatúry vystavať štruktúru vedeckej monografie s bohatým obrazovým materiálom, pretože bez ukážok výtvarných diel všetkých protagonistov knihy by nebola monografia ucelená. _x000a_Napísať a vydať knihu o rodine Anny a Dezidera Dubayových, rodákov z rusínskych obcí Jarabina v okrese Stará Ľubovňa a Vyšný Mirošov v okrese Svidník a pozvať si k tomu aj odborníka / odborníčku z výtvarného umenia je logickým vyústením bádateľského úsilia zamestnancov SNM-MRK v Prešove, ktorí viedli viacročné rozhovory so žijúcim členmi rodiny a usporiadali 4-mesačnú dočasnú výstavu v priestoroch SNM-MRK v Prešove. _x000a_"/>
    <s v="Skúmať komplexne výtvarný fenomén v rodine Dubayových a napísať vedeckú monografiu o živote a výtvarnej tvorbe viacerých predstaviteľov rodiny Dubayových – na Slovensku, aj mimo neho. Zároveň vytvoriť katalóg diel autorov z rodiny Dubayových v zbierkach slovenských múzeí a galérií."/>
    <s v="N/A"/>
    <s v="Zákon č. 206/2009 Z.z. o múzeách a o galériách a o ochrane predmetov kultúrnej hodnoty, §15 c)"/>
    <s v="Vydanie kolektívnej monografie Neznámi Rusíni v plánovanom náklade 500 kusov. "/>
    <x v="0"/>
    <s v="F Expozície"/>
    <s v="F3 Realizácia výskumu"/>
    <s v="01 Investičný zámer"/>
    <x v="1"/>
    <s v="doplniť z preddefinovaného (vysvetlivky a rady)"/>
    <x v="0"/>
    <n v="1"/>
    <n v="0"/>
    <n v="0"/>
    <n v="0"/>
    <n v="0"/>
    <n v="0"/>
    <n v="0"/>
    <n v="0"/>
    <n v="0"/>
    <n v="0"/>
    <n v="0"/>
    <n v="0"/>
    <n v="0"/>
    <s v="Náklady na vydanie a tlač publikácie, predpokladaná cena cca 10 €/ kus"/>
    <n v="6300"/>
    <n v="0"/>
    <n v="0"/>
    <n v="6300"/>
    <n v="0"/>
    <n v="0"/>
    <n v="0"/>
    <n v="0"/>
    <n v="0"/>
    <n v="0"/>
    <n v="0"/>
    <m/>
    <n v="1"/>
    <x v="0"/>
    <s v="F3"/>
    <n v="8"/>
    <n v="1"/>
    <n v="1"/>
    <n v="0"/>
    <n v="1"/>
    <n v="1"/>
    <n v="1"/>
    <n v="1"/>
    <n v="0"/>
    <n v="1"/>
    <n v="0"/>
    <n v="0"/>
    <n v="1"/>
    <n v="1"/>
    <n v="1"/>
    <n v="0"/>
  </r>
  <r>
    <s v="SNM"/>
    <s v="SNM - Múzeum rusínskej kultúry v Prešove"/>
    <s v="SNMMRKPO202202"/>
    <n v="17"/>
    <s v="Výstava ikon v SNM-MRK v Prešove v roku 2023 - OBRAZ - ODRAZ – ODKAZ "/>
    <s v="Výstava sakrálnych ikon 14. až 19. storočia z Bulharska, Rumunska, Grécka, Slovenska, Ukrajiny a Ruska - diel mimoriadnej duchovnej, umeleckej i historickej hodnoty - v spojení s objektmi  Miroslava Žolobaniča,  mladého autora, ktorý sa zaoberá témami  východnej spirituality a dlhodobým výskumom  mesianizmu v súčasnom umení. _x000a_Nakoľko ikony sú pre kresťanov východného obradu a teda aj Rusínov liturgickým predmetom, vnímajú ich nie len ako obraz, ale hlavne ako okno do večnosti a živé stretnutie s tým, koho ikona predstavuje. Spojitosť tohto vesmíru ikon so svetom súčasného sakrálneho výtvarného umenia vytvorí prekvapivú tvarovú a vizuálnu rozdielnosť, ale na druhej strane duchovný súzvuk vychádzajúci z jednotného prameňa kresťanskej spirituality. Tento prameň môže obohatiť hranice vnímania a poslania umenia o ďalší rozmer smerujúci k čistej kontemplácii. Východná spiritualita je o sebavydaní a sebazapretí. A spojitosťou s altermoderným pútnictvom, médiom prenosu v diele  Miroslava Žolobaniča, môže  ponúknuť univerzálne myšlienky  sveta a života, uložiť ich v srdci a tak prospieť duši._x000a_Na autorskej výstave sa odprezentuje okolo päťdesiat ikon a šesť minimalistických objektov. Výstava bude realizovaná v spolupráci s O.Z. IKONY v Žiline a autorom Miroslavom Žolobaničom. _x000a_Výstavu OBRAZ – ODRAZ – ODKAZ plánujeme zrealizovať v mesiacoch september 2023 – december 2023. Súčasťou výstavy bude aj katalóg, prípadne vypracovanie grafických a pracovných listov na realizáciu tvorivých dielní k výstave pre veľkých i malých. _x000a_O.Z. IKONY v Žiline prezentuje expozíciu originálnych IKON z krajín kresťanov východného obradu. Múzeum vlastní niekoľko stovák týchto liturgických predmetov a sídli v budove spoločnosti HOUR. Expozícia Ikony v Žiline je jediná svojho druhu na Slovensku. V svojich priestoroch ukrýva výstavu krásnych historických ikon z dávnej minulosti písaných rukou majstrov - ikonopiscov._x000a_Miroslav ŽOLOBANIČ (*1991, Košice) má rusínske korene a je absolventom Vysokej školy výtvarných umení v Bratislave, katedra Grafiky a iných médií, ateliér Voľnej a farebnej grafiky, momentálne je interným doktorandom na danej katedre (školiteľ prof. Róbert Jančovič, akad. mal.) Žije a tvorí v Bratislave._x000a_"/>
    <s v="Výstava sakrálnych ikon 14. až 19. storočia z Bulharska, Rumunska, Grécka, Slovenska, Ukrajiny a Ruska - diel mimoriadnej duchovnej, umeleckej i historickej hodnoty - v spojení s objektmi  Miroslava Žolobaniča, mladého autora, ktorý sa zaoberá témami  východnej spirituality a dlhodobým výskumom mesianizmu v súčasnom umení. Spojitosť vesmíru ikon so svetom súčasného sakrálneho výtvarného umenia vytvorí prekvapivú tvarovú a vizuálnu rozdielnosť, ale na druhej strane duchovný súzvuk vychádzajúci z jednotného prameňa kresťanskej východnej spirituality. Tento prameň môže obohatiť hranice vnímania a poslania umenia o ďalší rozmer smerujúci k čistej kontemplácii."/>
    <s v="N/A"/>
    <s v="Zákon č. 206/2009 Z.z. o múzeách a o galériách a o ochrane predmetov kultúrnej hodnoty, §15 b)"/>
    <s v="Realizácia  1 výstavy; Vydanie katalógu k výstave v počte 500 kusov"/>
    <x v="0"/>
    <s v="F Expozície"/>
    <s v="F2 Vytvorenie novej expozície/výstavy"/>
    <s v="01 Investičný zámer"/>
    <x v="1"/>
    <s v="doplniť z preddefinovaného (vysvetlivky a rady)"/>
    <x v="0"/>
    <n v="1"/>
    <n v="0"/>
    <n v="0"/>
    <n v="0"/>
    <n v="0"/>
    <n v="0"/>
    <n v="0"/>
    <n v="0"/>
    <n v="0"/>
    <n v="0"/>
    <n v="0"/>
    <n v="0"/>
    <n v="0"/>
    <s v="Pri realizácii výstavy je poitrebné rátať s cestovnými nákladmi, poistením diel, prepravou, inštaláciou a propagáciou"/>
    <n v="10000"/>
    <n v="0"/>
    <n v="0"/>
    <n v="10000"/>
    <n v="0"/>
    <n v="0"/>
    <n v="0"/>
    <n v="0"/>
    <n v="0"/>
    <n v="0"/>
    <n v="0"/>
    <m/>
    <n v="1"/>
    <x v="0"/>
    <s v="F2"/>
    <n v="8"/>
    <n v="1"/>
    <n v="1"/>
    <n v="0"/>
    <n v="1"/>
    <n v="1"/>
    <n v="1"/>
    <n v="1"/>
    <n v="0"/>
    <n v="1"/>
    <n v="0"/>
    <n v="0"/>
    <n v="1"/>
    <n v="1"/>
    <n v="1"/>
    <n v="0"/>
  </r>
  <r>
    <s v="SNM"/>
    <s v="SNM - Múzeá v Martine"/>
    <s v="SNMMM202103"/>
    <n v="2"/>
    <s v="Záchrana objektov ľudovej architektúry v Múzeu slovenskej dediny  v Martine"/>
    <s v="Výstavba expozičných objektov  v zmysle schválených koncepčných materiálov Múzea slovenskej dediny, vybudovanie vstupného objektu (zázemia pre návštevníkov), vybudovanie viacúčelového objektu (depozitárne priestory, konzervačné pracovisko, dielenské priestory), vybudovanie nových skládok konštrukčných prvkov vrátane likvidácie pôvodných v havarijnom stave"/>
    <s v="stavebné dokončenie expozičného regiónu Turiec (vodný tok, želiarske obydlia, usadlosť z Blatnice, hospodárske zázemie fary z Vrícka - PD), zabezpečenie ochrany zbierkových predmetov, skvalitnenie služieb pre návštevníkov a zázemia pre zamestnancov (vstupný a viacúčelový objekt)"/>
    <m/>
    <s v="Zákon č. 206/2009 Z.z. o múzeách a o galériách a o ochrane predmetov kultúrnej hodnoty"/>
    <s v="zvýšenie počtu expozičných objektov a interiérových expozicií v expozičných objektoch; záchrana transferovaných objektov ľudového staviteľstva, zvýšenie kapacity depozitárnych priestorov, zvýšenie a skvalitnenie ochrany a bezpečnosti zbierkových predmetov, zvýšenie počtu nadobúdaných zbierkových predmetov, skvalitnenie a rozšírenie služieb pre návštevníkov a zázemia pre zamestnancov, zvýšenie aktrativity múzea pre širokú verejnosť, zvýšenie počtu návštevníkov a tržieb zo vstupného"/>
    <x v="0"/>
    <s v="A Nákup alebo výstavba nehnuteľnosti"/>
    <s v="A2 Výstavba budovy"/>
    <s v="01 Investičný zámer"/>
    <x v="1"/>
    <s v="doplniť z preddefinovaného (vysvetlivky a rady)"/>
    <x v="0"/>
    <n v="1"/>
    <n v="5405000"/>
    <n v="280000"/>
    <n v="0"/>
    <n v="136000"/>
    <n v="464000"/>
    <n v="60000"/>
    <n v="905000"/>
    <n v="720000"/>
    <n v="1100000"/>
    <n v="615000"/>
    <n v="645000"/>
    <n v="760000"/>
    <s v="výdavky na likvidáciu skládok, výdavky na priebežnú opravu expozičných objektov "/>
    <n v="2067000"/>
    <n v="0"/>
    <n v="350000"/>
    <n v="493000"/>
    <n v="177000"/>
    <n v="176000"/>
    <n v="189000"/>
    <n v="178000"/>
    <n v="147000"/>
    <n v="179000"/>
    <n v="178000"/>
    <s v="investičný zámer - pôvodný"/>
    <n v="0"/>
    <x v="1"/>
    <s v="A2"/>
    <n v="7"/>
    <n v="1"/>
    <n v="1"/>
    <n v="0"/>
    <n v="1"/>
    <n v="1"/>
    <n v="0"/>
    <n v="0"/>
    <n v="0"/>
    <n v="1"/>
    <n v="0"/>
    <n v="0"/>
    <n v="1"/>
    <n v="1"/>
    <n v="1"/>
    <n v="0"/>
  </r>
  <r>
    <s v="ŠVK PO"/>
    <s v="Štátna vedecká knižnica v Prešove"/>
    <s v="ŠVKPO202102"/>
    <n v="6"/>
    <s v="Výstavba účelovej budovy - novostavba"/>
    <s v="Výstavba novej účelovej budovy, ktorá by zastrešovala všetky činnosti   knižnice z jedného miesta vrátane skladu knižničného fondu. "/>
    <s v="Vybudovanie multifunkčného kultúrno-vzdelávacieho centra  s prioritou  kničničných služieb."/>
    <m/>
    <s v="https://www.culture.gov.sk/wp-content/uploads/2020/10/Revizia_vydavkov_na_kulturu_-_zaverecna_sprava_compressed.pdf, odsek 3.2.4"/>
    <s v="zvýšenie počtu registrovaných používateľov a návštevníkov podujatí, 500/rok"/>
    <x v="0"/>
    <s v="A Nákup alebo výstavba nehnuteľnosti"/>
    <s v="A2 Výstavba budovy"/>
    <s v="01 Investičný zámer"/>
    <x v="1"/>
    <s v="doplniť z preddefinovaného (vysvetlivky a rady)"/>
    <x v="0"/>
    <n v="1"/>
    <n v="33000000"/>
    <n v="0"/>
    <n v="0"/>
    <n v="200000"/>
    <n v="460000"/>
    <n v="10000000"/>
    <n v="10000000"/>
    <n v="12340000"/>
    <n v="0"/>
    <n v="0"/>
    <n v="0"/>
    <n v="0"/>
    <s v="-"/>
    <n v="0"/>
    <n v="0"/>
    <n v="0"/>
    <n v="0"/>
    <n v="0"/>
    <n v="0"/>
    <n v="0"/>
    <n v="0"/>
    <n v="0"/>
    <n v="0"/>
    <n v="0"/>
    <s v="stavebný zámer je z roku 2008, v roku 2009 pozastavenie spracovávania projektovej dokumentácie v dôsledku finančnej krízy, máme v správe/dispozícii pozemok o rozlohe 4245 m2"/>
    <n v="0"/>
    <x v="1"/>
    <s v="A2"/>
    <n v="8"/>
    <n v="1"/>
    <n v="1"/>
    <n v="1"/>
    <n v="1"/>
    <n v="1"/>
    <n v="0"/>
    <n v="0"/>
    <n v="0"/>
    <n v="1"/>
    <n v="0"/>
    <n v="0"/>
    <n v="1"/>
    <n v="1"/>
    <n v="1"/>
    <n v="0"/>
  </r>
  <r>
    <s v="DÚ"/>
    <s v="Divadelný ústav"/>
    <s v="DÚ202110"/>
    <n v="3"/>
    <s v="Výroba inštalácia samonosnej svetelnej rampy do Štúdia 12"/>
    <s v="Výroba na mieru a následná inštalácia samonosnej (mobilnej) svetelnej rampy do divadelného priestoru Štúdia 12, ktorý je technickou kultúrnou pamiatkou bez nutnosti stavebných zásahov. Projekt zvýši bezpečnosť pohybu v priestore, jeho technickú variabilitu a manipuláciu s technológiami."/>
    <s v="Zvýšenie bezpečnosti pri manipulácii s divadelnými reflektormi a technológiami bez nutnosti zásahu do technickej kultúrnej pamiatky akou je priestor Štúdia 12, vrátane zabezpečenia väčšej variability technických možností v divadelnom priestore. Zníženie rizika úrazu performerov a divákov."/>
    <s v="N/A"/>
    <s v="Zriaďovacia listina "/>
    <s v="počet predstavení mesačne - 6, počet vzdelávacích aktivít - 4, počet návštevníkov - 400 mesačne"/>
    <x v="1"/>
    <s v="C Stroje, prístroje a zariadenia"/>
    <s v="C2 Osvetľovacia technika"/>
    <s v="01 Investičný zámer"/>
    <x v="1"/>
    <s v="doplniť z preddefinovaného (vysvetlivky a rady)"/>
    <x v="0"/>
    <n v="1"/>
    <n v="34000"/>
    <n v="2000"/>
    <m/>
    <n v="0"/>
    <n v="32000"/>
    <n v="0"/>
    <n v="0"/>
    <n v="0"/>
    <n v="0"/>
    <n v="0"/>
    <n v="0"/>
    <n v="0"/>
    <s v="-"/>
    <n v="0"/>
    <n v="0"/>
    <n v="0"/>
    <n v="0"/>
    <n v="0"/>
    <n v="0"/>
    <n v="0"/>
    <n v="0"/>
    <n v="0"/>
    <n v="0"/>
    <n v="0"/>
    <m/>
    <n v="1"/>
    <x v="0"/>
    <s v="C2"/>
    <n v="7"/>
    <n v="0"/>
    <n v="1"/>
    <n v="0"/>
    <n v="1"/>
    <n v="1"/>
    <n v="1"/>
    <n v="1"/>
    <n v="0"/>
    <n v="1"/>
    <n v="0"/>
    <n v="1"/>
    <n v="0"/>
    <n v="1"/>
    <n v="1"/>
    <n v="0"/>
  </r>
  <r>
    <s v="SNM"/>
    <s v="SNM - Generálne riaditeľstvo"/>
    <s v="SNMGR202202"/>
    <n v="1"/>
    <s v="Slovenské a české bábkarstvo ako fenomén kultúrneho dedičstva UNESCO"/>
    <s v="Výstavný projekt v sídelnej budove SNM v Bratislave a Kaviarni Múzeum, predstaví české a slovenské bábkarstvo v historických súvislostiach vývinu od bábkarstva kočovného, cez rodinné a spolkové bábkové divadlá začiatkom 20.stor. až po ukážky artefaktov z profesionálnych bábkových divadiel od 50. rokov minulého storočia po súčasnosť. Súčasťou projektu je aj tvorba významných výtvarníkov v oblasti bábkarstva v oboch krajinách."/>
    <s v="Predstavenie slovenského a českého bábkarstva ako fenoménu svetového kultúrneho dedičstva"/>
    <s v="N/A"/>
    <s v="Zákon č. 206/2009 Z.z. o múzeách a o galériách a o ochrane predmetov kultúrnej hodnoty, §13 ods. 2 a) a b) "/>
    <s v="Počet návštevníkov výstavy, sprievodných podujatí a zvýšenie návštevnosti sídelnej budovy SNM"/>
    <x v="0"/>
    <s v="F Expozície"/>
    <s v="F2 Vytvorenie novej expozície/výstavy"/>
    <s v="02 Analýza / podkladová štúdia k investičnému zámeru"/>
    <x v="1"/>
    <s v="doplniť z preddefinovaného (vysvetlivky a rady)"/>
    <x v="0"/>
    <n v="1"/>
    <n v="60000"/>
    <n v="0"/>
    <n v="0"/>
    <n v="60000"/>
    <n v="0"/>
    <n v="0"/>
    <n v="0"/>
    <n v="0"/>
    <n v="0"/>
    <n v="0"/>
    <n v="0"/>
    <n v="0"/>
    <s v="-"/>
    <n v="0"/>
    <n v="0"/>
    <n v="0"/>
    <n v="0"/>
    <n v="0"/>
    <n v="0"/>
    <n v="0"/>
    <n v="0"/>
    <n v="0"/>
    <n v="0"/>
    <n v="0"/>
    <m/>
    <n v="1"/>
    <x v="0"/>
    <s v="F2"/>
    <n v="9"/>
    <n v="1"/>
    <n v="1"/>
    <n v="1"/>
    <n v="1"/>
    <n v="1"/>
    <n v="1"/>
    <n v="1"/>
    <n v="0"/>
    <n v="1"/>
    <n v="0"/>
    <n v="0"/>
    <n v="1"/>
    <n v="1"/>
    <n v="1"/>
    <n v="0"/>
  </r>
  <r>
    <s v="RTVS"/>
    <s v="Rozhlas a televízia Slovenska"/>
    <s v="RTVS202169"/>
    <m/>
    <s v="Rekonštrukcia a modernizácia osobného  výťahu v Mlynskej doline RTVS"/>
    <s v="Výťah v objekte Štúdiový a vysielací blok ( modré schodisko ) pochádza z roku 1990 a je značne opotrebovaný, technicky zastaralý, jednorýchlostný. Modernizácia zariadenia pre zvýšenie bezpečnosti a úspory pri bezpoíruchovej prevádzke."/>
    <s v="Cieľom je zachovanie dlhodobej bezpečnej a bezporuchovej prevádzky na prepravu ľúdí a tovaru."/>
    <s v="N/A"/>
    <s v="Zákon č. 532/2010 Z.z. o Rozhlase a televízii, §3 a §5"/>
    <s v="úspora/kapacita"/>
    <x v="0"/>
    <s v="B Rekonštrukcia nehnuteľnosti"/>
    <s v="B3 Stavebná rekonštrukcia priestorov"/>
    <s v="01 Investičný zámer"/>
    <x v="0"/>
    <s v="doplniť z preddefinovaného (vysvetlivky a rady)"/>
    <x v="0"/>
    <m/>
    <n v="35000"/>
    <n v="0"/>
    <n v="0"/>
    <n v="0"/>
    <n v="0"/>
    <n v="0"/>
    <n v="0"/>
    <n v="0"/>
    <n v="0"/>
    <n v="0"/>
    <n v="0"/>
    <n v="0"/>
    <s v="-"/>
    <n v="0"/>
    <n v="0"/>
    <n v="0"/>
    <n v="0"/>
    <n v="0"/>
    <n v="0"/>
    <n v="0"/>
    <n v="0"/>
    <n v="0"/>
    <n v="0"/>
    <n v="0"/>
    <m/>
    <n v="1"/>
    <x v="0"/>
    <s v="B3"/>
    <n v="6"/>
    <n v="0"/>
    <n v="1"/>
    <n v="1"/>
    <n v="0"/>
    <n v="0"/>
    <n v="1"/>
    <n v="1"/>
    <n v="0"/>
    <n v="1"/>
    <n v="0"/>
    <n v="0"/>
    <n v="1"/>
    <n v="1"/>
    <n v="1"/>
    <n v="0"/>
  </r>
  <r>
    <s v="SNM"/>
    <s v="SNM - SK"/>
    <s v="SNMSK202201"/>
    <n v="3"/>
    <s v="Vytvorenie nového webového sídla a intranetu SNM"/>
    <s v="Vytvorenie nového webového sídla a intranetu Slovenského národné múzea s cieľom vytvorenia užívateľsky prehľadného prostredia. Aktuálny web je z roku 2009."/>
    <s v="Cieľom projektu je vytvorenie užívateľsky prehľadného prostredia s intuitívnym ovládaním (redakčný systém, grafický dizajn, šablóny), korešpondujúceho s aktuálnymi trendami v oblasti IT, ako aj novej verzie intranetu SNM tak, aby reflektovali potreby SNM ako jednej z najväčších kultúrnych inštitúcií na Slovensku. _x000a_Slovenské národné múzeum, ktorého spravuje 18 špecializovaných múzeí, tak bude môcť optimalizovať prístup k poskytovaným informáciám pre širokú i odbornú verejnosť._x000a_"/>
    <s v="N/A"/>
    <s v="Zriaďovacia listina SNM a zákon č. 95/2019 Z.z. o informačných technológiách vo verejnej správe a o zmene a doplnení niektorých zákonov v znení neskorších predpisov (ďalej len „zákon o ITVS“)"/>
    <s v="Návštevnosť webovej stránky - zvýšenie počtu užívateľov,  Priemerná doba návštevníka strávaneána stránke"/>
    <x v="0"/>
    <s v="D IT infraštruktúra"/>
    <s v="D2 Zhodnotenie existujúceho špeciálneho HW/SW"/>
    <s v="01 Investičný zámer"/>
    <x v="1"/>
    <s v="doplniť z preddefinovaného (vysvetlivky a rady)"/>
    <x v="0"/>
    <n v="1"/>
    <n v="80000"/>
    <n v="0"/>
    <n v="0"/>
    <n v="80000"/>
    <n v="0"/>
    <n v="0"/>
    <n v="0"/>
    <n v="0"/>
    <n v="0"/>
    <n v="0"/>
    <n v="0"/>
    <n v="0"/>
    <s v="-"/>
    <n v="0"/>
    <n v="0"/>
    <n v="0"/>
    <n v="0"/>
    <n v="0"/>
    <n v="0"/>
    <n v="0"/>
    <n v="0"/>
    <n v="0"/>
    <n v="0"/>
    <n v="0"/>
    <m/>
    <n v="1"/>
    <x v="0"/>
    <s v="D2"/>
    <n v="9"/>
    <n v="1"/>
    <n v="1"/>
    <n v="1"/>
    <n v="1"/>
    <n v="1"/>
    <n v="1"/>
    <n v="1"/>
    <n v="0"/>
    <n v="1"/>
    <n v="0"/>
    <n v="0"/>
    <n v="1"/>
    <n v="1"/>
    <n v="1"/>
    <n v="0"/>
  </r>
  <r>
    <s v="ŠDKE"/>
    <s v="Štátne divadlo Košice"/>
    <s v="ŠDKE202130"/>
    <n v="27"/>
    <s v="Objekty skladov a dielní - výmena vstupných vrát na objekte skladov"/>
    <s v="Výmena 3 ks vrát, ktoré v súčasnej dobe sú už po fyzickej životnosti, užívaním značne opotrebované, poruchové a z hľadiska bezpečnosti ohrozujú zdravie osôb."/>
    <s v="Zabezpečiť bezporuchovú a bezpečnú prevádzku pri vození kulís do/zo skladu."/>
    <s v="N/A"/>
    <s v="Zákon č. 124/2006 Z.z. o bezpečnosti a ochrane zdravia pri práci, §5 ods. 1 a ods. 2 a) a c) a d) a h) a §6 ods. 1 b) a d) a f) "/>
    <s v="Zníženie počtu škodových udalostí, 3/rok"/>
    <x v="0"/>
    <s v="B Rekonštrukcia nehnuteľnosti"/>
    <s v="B3 Stavebná rekonštrukcia priestorov"/>
    <s v="01 Investičný zámer"/>
    <x v="1"/>
    <s v="doplniť z preddefinovaného (vysvetlivky a rady)"/>
    <x v="0"/>
    <n v="1"/>
    <n v="25000"/>
    <n v="0"/>
    <n v="0"/>
    <n v="0"/>
    <n v="25000"/>
    <n v="0"/>
    <n v="0"/>
    <n v="0"/>
    <n v="0"/>
    <n v="0"/>
    <n v="0"/>
    <n v="0"/>
    <s v="-"/>
    <n v="0"/>
    <n v="0"/>
    <n v="0"/>
    <n v="0"/>
    <n v="0"/>
    <n v="0"/>
    <n v="0"/>
    <n v="0"/>
    <n v="0"/>
    <n v="0"/>
    <n v="0"/>
    <m/>
    <n v="1"/>
    <x v="0"/>
    <s v="B3"/>
    <n v="9"/>
    <n v="1"/>
    <n v="1"/>
    <n v="1"/>
    <n v="1"/>
    <n v="1"/>
    <n v="1"/>
    <n v="1"/>
    <n v="0"/>
    <n v="1"/>
    <n v="0"/>
    <n v="0"/>
    <n v="1"/>
    <n v="1"/>
    <n v="1"/>
    <n v="0"/>
  </r>
  <r>
    <s v="ÚĽUV"/>
    <s v="Ústredie ľudovej umeleckej výroby"/>
    <s v="ÚĽUV202107"/>
    <n v="6"/>
    <s v="Online platforma pre remeslo a dizajn"/>
    <s v="Vytvorenie online priestoru pre podporu remesla a dizajnu na Slovensku pre potreby sieťovania, podporu výroby, vzniku nových produktov, prepájania výrobcov materiálov a výsledných produktov. Digitálna transformácia spoločnosti znamená aj využívanie potenciálu informatizácie v oblasti tradičných remesiel, ľudovoumeleckej výroby a dizajnu, nielen inšpirovaného remeslom. Platforma by mala dosah aj na zahraničný trh. V súčasnosti neexistuje takto zameraný portál a ani iný spoločný priestor pre ponuku a dopyt."/>
    <s v="Cieľom je podpora remesla a dizajnu inšpirovaného remeslom aj s ohľadom na ekonomickú podporu cieľovej skupiny."/>
    <s v="N/A"/>
    <s v="Štatút ÚĽUV, Čl. 3 pís. b)"/>
    <s v="KPI 1, zvýšenie počtu užívateľov služieb organizácie, 10000/rok, KPI 2, zvýšenie predaja remeselných výrobkov a produktov dizajnu, 8000/rok"/>
    <x v="0"/>
    <s v="D IT infraštruktúra"/>
    <s v="D3 Obstaranie novej IT funkcionality"/>
    <s v="01 Investičný zámer"/>
    <x v="1"/>
    <s v="doplniť z preddefinovaného (vysvetlivky a rady)"/>
    <x v="0"/>
    <n v="1"/>
    <n v="500000"/>
    <n v="0"/>
    <n v="0"/>
    <n v="0"/>
    <n v="0"/>
    <n v="0"/>
    <n v="250000"/>
    <n v="250000"/>
    <n v="0"/>
    <n v="0"/>
    <n v="0"/>
    <n v="0"/>
    <s v="-"/>
    <n v="0"/>
    <n v="0"/>
    <n v="0"/>
    <n v="0"/>
    <n v="0"/>
    <n v="0"/>
    <n v="0"/>
    <n v="0"/>
    <n v="0"/>
    <n v="0"/>
    <n v="0"/>
    <s v="vytvorenie online platformy pre remeslo a dizajn na Slovensku"/>
    <n v="0"/>
    <x v="0"/>
    <s v="D3"/>
    <n v="9"/>
    <n v="1"/>
    <n v="1"/>
    <n v="1"/>
    <n v="1"/>
    <n v="1"/>
    <n v="1"/>
    <n v="1"/>
    <n v="0"/>
    <n v="1"/>
    <n v="0"/>
    <n v="0"/>
    <n v="1"/>
    <n v="1"/>
    <n v="1"/>
    <n v="0"/>
  </r>
  <r>
    <s v="Lúčnica"/>
    <s v="Umelecký súbor Lúčnica"/>
    <s v="Lúčnica202202"/>
    <n v="2"/>
    <s v="Dom umenia Piešťany - havarijný stav - výmena sklenenej plochy - havarijný stav"/>
    <s v="Vzhľadom k zlým poveternostným podmienkam prišlo k poškodeniu ďalšej časti sklenenej plochy v priestoroch služobného vchodu určeného pre vstup účinkujúcich a pracovníkov do priestorov budovy Domu umenia. Vzniknutý stav možno hodnotiť ako havarijnú situáciu, nakoľko je ohrozená bezpečnosť pracovníkov a účinkujúcich pri vstupe do zariadenia."/>
    <s v="Odstránenie havarijného stavu, zabezpečenie bezpečnosti pri vstupe do budovy pre účinkujúcich a pracovníkov. Situácia si vyžaduje okamžité riešenie."/>
    <s v="N/A"/>
    <s v="Zriaďovacia listina US Lúčnica, Čl.3 bod 1)"/>
    <s v="Bezpečnosť pri vstupe do budovy."/>
    <x v="2"/>
    <s v="0 Odstránenie havarijného stavu"/>
    <s v="0 Odstránenie havarijného stavu"/>
    <s v="01 Investičný zámer"/>
    <x v="1"/>
    <s v="doplniť z preddefinovaného (vysvetlivky a rady)"/>
    <x v="1"/>
    <n v="1"/>
    <n v="7500"/>
    <n v="0"/>
    <n v="0"/>
    <n v="7500"/>
    <n v="0"/>
    <n v="0"/>
    <n v="0"/>
    <n v="0"/>
    <n v="0"/>
    <n v="0"/>
    <n v="0"/>
    <n v="0"/>
    <s v="-"/>
    <n v="0"/>
    <n v="0"/>
    <n v="0"/>
    <n v="0"/>
    <n v="0"/>
    <n v="0"/>
    <n v="0"/>
    <n v="0"/>
    <n v="0"/>
    <n v="0"/>
    <n v="0"/>
    <s v="Riešenie havarijného stavu z dôvodu bezpečnosti pri vstupe do budovy pre účinkujúcich a pracovníkov."/>
    <n v="1"/>
    <x v="0"/>
    <s v="0"/>
    <n v="8"/>
    <n v="1"/>
    <n v="1"/>
    <n v="1"/>
    <n v="1"/>
    <n v="1"/>
    <n v="1"/>
    <n v="1"/>
    <n v="0"/>
    <n v="1"/>
    <n v="1"/>
    <n v="0"/>
    <n v="0"/>
    <n v="1"/>
    <n v="0"/>
    <n v="0"/>
  </r>
  <r>
    <s v="Lúčnica"/>
    <s v="Umelecký súbor Lúčnica"/>
    <s v="Lúčnica202201"/>
    <s v="R"/>
    <s v="Dom umenia Piešťany - havarijný stav - výmena sklenenej plochy - havarijný stav"/>
    <s v="Vzhľadom k zlým poveternostným podmienkam prišlo k poškodeniu veľkej sklenenej plochy v priestoroch služobného vchodu určeného pre vstup účinkujúcich a pracovníkov do priestorov B. časti (pracovné zázemie) budovy Domu umenia. Vzniknutý stav možno hodnotiť ako havarijnú situáciu, nakoľko je ohrozená bezpečnosť pracovníkov a účinkujúcich pri vstupe do zariadenia."/>
    <s v="Odstránenie havarijného stavu, zabezpečenie bezpečnosti pri vstupe do budovy pre účinkujúcich a pracovníkov. Situácia si vyžaduje okamžité riešenie."/>
    <s v="N/A"/>
    <s v="Zriaďovacia listina US Lúčnica, Čl.3 bod 1)"/>
    <s v="Bezpečnosť pri vstupe do budovy."/>
    <x v="2"/>
    <s v="0 Odstránenie havarijného stavu"/>
    <s v="0 Odstránenie havarijného stavu"/>
    <s v="01 Investičný zámer"/>
    <x v="2"/>
    <s v="doplniť z preddefinovaného (vysvetlivky a rady)"/>
    <x v="1"/>
    <n v="0.84"/>
    <n v="17800"/>
    <n v="0"/>
    <n v="0"/>
    <n v="7500"/>
    <n v="0"/>
    <n v="0"/>
    <n v="0"/>
    <n v="0"/>
    <n v="0"/>
    <n v="0"/>
    <n v="0"/>
    <n v="0"/>
    <s v="-"/>
    <n v="0"/>
    <n v="0"/>
    <n v="0"/>
    <n v="0"/>
    <n v="0"/>
    <n v="0"/>
    <n v="0"/>
    <n v="0"/>
    <n v="0"/>
    <n v="0"/>
    <n v="0"/>
    <s v="Riešenie havarijného stavu z dôvodu bezpečnosti pri vstupe do budovy pre účinkujúcich a pracovníkov."/>
    <n v="1"/>
    <x v="0"/>
    <s v="0"/>
    <n v="7"/>
    <n v="0"/>
    <n v="1"/>
    <n v="1"/>
    <n v="1"/>
    <n v="1"/>
    <n v="1"/>
    <n v="1"/>
    <n v="0"/>
    <n v="1"/>
    <n v="1"/>
    <n v="0"/>
    <n v="0"/>
    <n v="1"/>
    <n v="0"/>
    <n v="0"/>
  </r>
  <r>
    <s v="RTVS"/>
    <s v="Rozhlas a televízia Slovenska"/>
    <s v="RTVS202163"/>
    <m/>
    <s v="Rekonštrukcia toaliet v Mlynskej doline"/>
    <s v="WC sú zastaralé, nefunkčné, nevyhovujúce požiadavkám moderných toaliet"/>
    <s v="Cieľom je kultúrne a moderné prostredie v RTVS"/>
    <s v="N/A"/>
    <s v="Zákon č. 532/2010 Z.z. o Rozhlase a televízii, §3 a §5"/>
    <s v="úspora"/>
    <x v="0"/>
    <s v="B Rekonštrukcia nehnuteľnosti"/>
    <s v="B3 Stavebná rekonštrukcia priestorov"/>
    <s v="01 Investičný zámer"/>
    <x v="0"/>
    <s v="doplniť z preddefinovaného (vysvetlivky a rady)"/>
    <x v="0"/>
    <m/>
    <n v="60000"/>
    <n v="0"/>
    <n v="0"/>
    <n v="0"/>
    <n v="0"/>
    <n v="0"/>
    <n v="0"/>
    <n v="0"/>
    <n v="0"/>
    <n v="0"/>
    <n v="0"/>
    <n v="0"/>
    <s v="-"/>
    <n v="0"/>
    <n v="0"/>
    <n v="0"/>
    <n v="0"/>
    <n v="0"/>
    <n v="0"/>
    <n v="0"/>
    <n v="0"/>
    <n v="0"/>
    <n v="0"/>
    <n v="0"/>
    <m/>
    <n v="1"/>
    <x v="0"/>
    <s v="B3"/>
    <n v="6"/>
    <n v="0"/>
    <n v="1"/>
    <n v="1"/>
    <n v="0"/>
    <n v="0"/>
    <n v="1"/>
    <n v="1"/>
    <n v="0"/>
    <n v="1"/>
    <n v="0"/>
    <n v="0"/>
    <n v="1"/>
    <n v="1"/>
    <n v="1"/>
    <n v="0"/>
  </r>
  <r>
    <s v="MK SR"/>
    <s v="Odbor verejného obstarávania a správy majetku MK SR"/>
    <s v="MKSROVOSM202201"/>
    <n v="2"/>
    <s v="Výmena elektronickej požiarnej signalizácie (EPS)"/>
    <s v="Z dôvodu ukončenia výroby náhradných dielov jestvujúceho systému EPS v priestoroch MK SR - Nám. SNP 33, Bratislava, je potrebá výmena systému EPS za nový. V prípade poruchy už nebude možné udržať EPS v prevádzky schopnom stave a tým sa MK SR vystavuje riziku pokuty zo strany Štátneho požiarneho dozoru. "/>
    <s v="Cieľom je ochrana majetku zabezpečením EPS systémom v 6 podlažnej budove."/>
    <s v="N/A"/>
    <s v="Zákon č. 314/2001 Z. z. o ochrane pred požiarmi § 59 písm. e)"/>
    <m/>
    <x v="0"/>
    <s v="C Stroje, prístroje a zariadenia"/>
    <s v="C7 Zabezpečovacia technika"/>
    <s v="01 Investičný zámer"/>
    <x v="1"/>
    <s v="doplniť z preddefinovaného (vysvetlivky a rady)"/>
    <x v="0"/>
    <n v="1"/>
    <n v="103000"/>
    <n v="10000"/>
    <n v="0"/>
    <n v="0"/>
    <n v="103000"/>
    <n v="0"/>
    <n v="0"/>
    <n v="0"/>
    <n v="0"/>
    <n v="0"/>
    <n v="0"/>
    <n v="0"/>
    <s v="-"/>
    <n v="0"/>
    <n v="0"/>
    <n v="0"/>
    <n v="0"/>
    <n v="0"/>
    <n v="0"/>
    <n v="0"/>
    <n v="0"/>
    <n v="0"/>
    <n v="0"/>
    <n v="0"/>
    <m/>
    <n v="0"/>
    <x v="0"/>
    <s v="C7"/>
    <n v="8"/>
    <n v="1"/>
    <n v="1"/>
    <n v="0"/>
    <n v="1"/>
    <n v="1"/>
    <n v="1"/>
    <n v="1"/>
    <n v="0"/>
    <n v="1"/>
    <n v="0"/>
    <n v="0"/>
    <n v="1"/>
    <n v="1"/>
    <n v="1"/>
    <n v="0"/>
  </r>
  <r>
    <s v="SNM"/>
    <s v="SNM - Hudobné múzeum"/>
    <s v="SNMHUM202101"/>
    <n v="4"/>
    <s v="Depozitár-novostavba"/>
    <s v="Z hľadiska ochrany kultúrneho dedičstva je depozitár najdôležitejším objektom pre ochranu zbierkového fondu Hudobného múzea. Súčasný objekt, kde je siuovaný depozitár vykazuje známky havariného stavu, najmä jeho starša časť - pôvodná oranžéria, ale aj dostavba z 80. rokov 20. storočia, ktorej technický stav je už nevyhovujúci. Depozitár je už na 95% využitý na uloženie zbierkového fondu múzea, jeho kapacita je už v tomto čase nedostačujúca. Objemnejšie hudobné nástroje v ponuke (klavíre, organy) musíme odmietať bez ohľadu na ich historickú hodnotu a záchranu (uloženie v časti Oranžéria NKP). Dôvodom zámeru je zabezpečenie klimaticky optimalizovaných priestorov (klimatizácia, ochrana, veľkoplošné výťahy s vonkajšou nákladnou rampou, zatemňovacie lamely, fumigačná komora) s úžitkovou plochou 3000 m2 pre zbierkové predmety s nevyčísliteľnou hodnotou a zároveň možnosť získavania nových akvizícií, najmä historické hudobné nástrioje. Dôvodom je tiež naplnenie rozhodnutia KPÚ o vyčlenení danej historickej budovy (oranžéria) na iný účel a stavebne ju odčleniť od novodobej prístavby, ktorá by do budúcna mala slúžiť ako budova na administratívne a kultúrno-výchovné účely.Stavba je v rámci areálu Kaštieľa na vlastnom pozemku odsúhlasená KPÚ."/>
    <s v="Cieľom je rozšírenie kapacity úložných priestorov_x000a_pre zbierkový fond a zabezpečenie jeho ochrany."/>
    <s v="účelová novostavba na vlastnom pozemku v areáli Kaštieľa DK sťahovanie zbierok v rámci areálu_x000a_alebo_x000a_prenájom priestorov s požiadavkou na účelové vybavenie (klimatizácia, ochrana, veľkoplošné výťahy s vonkajšou nákladnou rampou, zatemňovacie lamely, fumigačná komora, úžitková plocha 3000 m2 ai.) v Bratislave (v DK?)_x000a__x000a__x000a__x000a_"/>
    <s v="Zákon č. 206/2009 Z.z. o múzeách a o galériách a o ochrane predmetov kultúrnej hodnoty, §13 ods. 2 a) a b) "/>
    <s v="Uloženie zbierkových predmetov  250 000 - vrátane veľkorozmerných "/>
    <x v="0"/>
    <s v="A Nákup alebo výstavba nehnuteľnosti"/>
    <s v="A2 Výstavba budovy"/>
    <s v="03 Projektová dokumentácia k dispozícii - pre územné rozhodnutie"/>
    <x v="1"/>
    <s v="doplniť z preddefinovaného (vysvetlivky a rady)"/>
    <x v="0"/>
    <m/>
    <n v="6780000"/>
    <n v="160000"/>
    <n v="0"/>
    <n v="160000"/>
    <n v="1620000"/>
    <n v="3000000"/>
    <n v="2000000"/>
    <n v="0"/>
    <n v="0"/>
    <n v="0"/>
    <n v="0"/>
    <n v="0"/>
    <s v="sťahovanie zbierok,_x000a_ochranný materál"/>
    <n v="80000"/>
    <n v="0"/>
    <n v="0"/>
    <n v="0"/>
    <n v="0"/>
    <n v="0"/>
    <n v="80000"/>
    <n v="0"/>
    <n v="0"/>
    <n v="0"/>
    <n v="0"/>
    <s v="projektová dokumentácia k dispozícii - pre územné rozhodnutie(platné do 14.10.2021)_x000a__x000a_pozn.: v roku 2026 finančné prostriedky na vybavenie depozitára vrátane fumigačnej komory _x000a_+ náklady na sťahovanie zbierkového fondu (BV)_x000a__x000a_pozri riadok 19!_x000a_V prípade, že sa nezrealizuje novostavba depozitára, resp. nevyrieši adekvátne uloženie zbierkového fondu HuM, nebude možné riešiť investičný projekt týkajúci sa súčasného depozitára, t.j. odčlenenie oranžérie (NKP) a vyčlenenie prístavby na administratívne a kultúrno-výchovné účely."/>
    <n v="0"/>
    <x v="1"/>
    <s v="A2"/>
    <n v="8"/>
    <n v="1"/>
    <n v="1"/>
    <n v="1"/>
    <n v="1"/>
    <n v="0"/>
    <n v="1"/>
    <n v="0"/>
    <n v="1"/>
    <n v="1"/>
    <n v="0"/>
    <n v="0"/>
    <n v="1"/>
    <n v="1"/>
    <n v="1"/>
    <n v="0"/>
  </r>
  <r>
    <s v="ŠDKE"/>
    <s v="Štátne divadlo Košice"/>
    <s v="ŠDKE202201"/>
    <s v="R"/>
    <s v="Objekt riaditeľstva a skúšobní - modernizácia vonkajšieho kamerového systému"/>
    <s v="V súčasnej dobe jestvujúci kamerový systém je už morálne a technicky zastaraný, kamery často vypadávajú sú poruchové a niektoré už nefunkčné."/>
    <s v="Zabezpečiť bezpečnosť, ochranu majetku a monitorovania pohybu osôb a automobilov v priestore areálu ŠDKE."/>
    <s v="-"/>
    <s v="Zákon č. 278/1993 Z.z. o správe majetku štátu, §3 ods. 2"/>
    <s v="Zníženie počtu prípadných škodových udalostí, 1/rok"/>
    <x v="0"/>
    <s v="C Stroje, prístroje a zariadenia"/>
    <s v="C7 Zabezpečovacia technika"/>
    <s v="08 Realizované"/>
    <x v="1"/>
    <s v="doplniť z preddefinovaného (vysvetlivky a rady)"/>
    <x v="0"/>
    <n v="1"/>
    <n v="5700"/>
    <n v="0"/>
    <n v="0"/>
    <n v="5700"/>
    <n v="0"/>
    <n v="0"/>
    <n v="0"/>
    <n v="0"/>
    <n v="0"/>
    <n v="0"/>
    <n v="0"/>
    <n v="0"/>
    <s v="-"/>
    <n v="0"/>
    <n v="0"/>
    <n v="0"/>
    <n v="0"/>
    <n v="0"/>
    <n v="0"/>
    <n v="0"/>
    <n v="0"/>
    <n v="0"/>
    <n v="0"/>
    <n v="0"/>
    <m/>
    <n v="1"/>
    <x v="0"/>
    <s v="C7"/>
    <n v="7"/>
    <n v="1"/>
    <n v="1"/>
    <n v="1"/>
    <n v="1"/>
    <n v="1"/>
    <n v="0"/>
    <n v="0"/>
    <n v="0"/>
    <n v="1"/>
    <n v="0"/>
    <n v="0"/>
    <n v="1"/>
    <n v="1"/>
    <n v="0"/>
    <n v="0"/>
  </r>
  <r>
    <s v="ŠVK BB"/>
    <s v="Štátna vedecká knižnica v Banskej Bystrici"/>
    <s v="ŠVKBB202107"/>
    <n v="7"/>
    <s v="Modernizácia audiovizuálneho pracoviska."/>
    <s v="Zabezpečenie funkčných technológií na získavanie, správu a sprístupňovanie audiovizuálnych dokumentov a zbierok Literárneho a hudobného múzea - jedinečných, originálnych  auditívnych a audiovizuálnych nahrávok významných slovenských spisovateľov a hudobných skladateľov ."/>
    <s v="Vytvorenie a správa digitálneho repozitára - zaistenie dlhodobej ochrany digitálnych materiálov a ich udržateľnú použiteľnosť; ochrana a bezpečnosť zbierkových predmetov audiovizuálneho charakteru."/>
    <s v="N/A"/>
    <s v="Zákon č. 206/2009 Z.z. o múzeách a o galériách a o ochrane predmetov kultúrnej hodnoty, §9 a 12 až 15"/>
    <s v="počet digitalizovaných zbierkových predmetov a audiovizuálnych dokumentov - 3000 "/>
    <x v="0"/>
    <s v="D IT infraštruktúra"/>
    <s v="D3 Obstaranie novej IT funkcionality"/>
    <s v="01 Investičný zámer"/>
    <x v="1"/>
    <s v="doplniť z preddefinovaného (vysvetlivky a rady)"/>
    <x v="0"/>
    <n v="1"/>
    <n v="30000"/>
    <n v="0"/>
    <n v="0"/>
    <n v="30000"/>
    <n v="0"/>
    <n v="0"/>
    <n v="0"/>
    <n v="0"/>
    <n v="0"/>
    <n v="0"/>
    <n v="0"/>
    <n v="0"/>
    <s v="-"/>
    <n v="0"/>
    <n v="0"/>
    <n v="0"/>
    <n v="0"/>
    <n v="0"/>
    <n v="0"/>
    <n v="0"/>
    <n v="0"/>
    <n v="0"/>
    <n v="0"/>
    <n v="0"/>
    <s v="Súčasťou projektu bude implementácia IT infraštruktúry "/>
    <n v="1"/>
    <x v="0"/>
    <s v="D3"/>
    <n v="9"/>
    <n v="1"/>
    <n v="1"/>
    <n v="1"/>
    <n v="1"/>
    <n v="1"/>
    <n v="1"/>
    <n v="1"/>
    <n v="0"/>
    <n v="1"/>
    <n v="0"/>
    <n v="0"/>
    <n v="1"/>
    <n v="1"/>
    <n v="1"/>
    <n v="0"/>
  </r>
  <r>
    <s v="TASR"/>
    <s v="Tlačová agentúra Slovenskej republiky"/>
    <s v="TASR202102"/>
    <n v="2"/>
    <s v="Projekt kybernetickej bezpečnosti"/>
    <s v="Zabezpečenie kybernetickej bezpečnosti"/>
    <s v="Implementovanie účinných opatrení na vytvorenie bezpečného prostredia informačných systémov. TASR bola zaradená do registra prevádzkovateľov základných služieb podľa zákona o kybernetickej bezpečnosti a je povinná splniť parametre pre zákonný audit do novembra 2021."/>
    <s v="N/A"/>
    <s v="Zákon č. 69/2018 Z.z. o kybernetickej bezpečnosti, §3 ods. 2"/>
    <s v="Percento včas odvrátených bezpečnostných incidentov  90%/rok"/>
    <x v="0"/>
    <s v="D IT infraštruktúra"/>
    <s v="D2 Zhodnotenie existujúceho špeciálneho HW/SW"/>
    <s v="01 Investičný zámer"/>
    <x v="1"/>
    <s v="doplniť z preddefinovaného (vysvetlivky a rady)"/>
    <x v="0"/>
    <n v="1"/>
    <n v="105000"/>
    <n v="0"/>
    <n v="0"/>
    <n v="105000"/>
    <n v="0"/>
    <n v="0"/>
    <n v="0"/>
    <n v="0"/>
    <n v="0"/>
    <n v="0"/>
    <n v="0"/>
    <n v="0"/>
    <s v="-"/>
    <n v="0"/>
    <n v="0"/>
    <n v="0"/>
    <n v="0"/>
    <n v="0"/>
    <n v="0"/>
    <n v="0"/>
    <n v="0"/>
    <n v="0"/>
    <n v="0"/>
    <n v="0"/>
    <m/>
    <n v="0"/>
    <x v="0"/>
    <s v="D2"/>
    <n v="9"/>
    <n v="1"/>
    <n v="1"/>
    <n v="1"/>
    <n v="1"/>
    <n v="1"/>
    <n v="1"/>
    <n v="1"/>
    <n v="0"/>
    <n v="1"/>
    <n v="0"/>
    <n v="0"/>
    <n v="1"/>
    <n v="1"/>
    <n v="1"/>
    <n v="0"/>
  </r>
  <r>
    <s v="SNM"/>
    <s v="SNM - Múzeum bábkarských kultúr a hračiek hrad Modrý Kameň"/>
    <s v="SNMBAB202202"/>
    <n v="2"/>
    <s v="Rozšírenie EZS, monitorovací kamerový systém a rozšírenie nedostatočnej kpoacity siete IT"/>
    <s v="Zabezpečenie ochrany priestorov obnovenej časti pamiatky v interiéri a exteriéry,  prístupu na internet pre návštevníkov a fungovanie zariadení - pokladne, interaktívna kniha, informačný kiosk "/>
    <s v="Zabezpečenie ochrany priestorov obnovenej časti pamiatky v interiéri a exteriéry,  prístupu na internet pre návštevníkov a fungovanie zariadení - pokladne (vstupná a podnikateľská), interaktívna kniha, informačný kiosk "/>
    <s v="N/A"/>
    <m/>
    <m/>
    <x v="0"/>
    <s v="C Stroje, prístroje a zariadenia"/>
    <s v="C7 Zabezpečovacia technika"/>
    <s v="01 Investičný zámer"/>
    <x v="1"/>
    <s v="doplniť z preddefinovaného (vysvetlivky a rady)"/>
    <x v="0"/>
    <n v="1"/>
    <n v="25000"/>
    <n v="0"/>
    <n v="0"/>
    <n v="25000"/>
    <n v="0"/>
    <n v="0"/>
    <n v="0"/>
    <n v="0"/>
    <n v="0"/>
    <n v="0"/>
    <n v="0"/>
    <n v="0"/>
    <s v="-"/>
    <n v="0"/>
    <n v="0"/>
    <n v="0"/>
    <n v="0"/>
    <n v="0"/>
    <n v="0"/>
    <n v="0"/>
    <n v="0"/>
    <n v="0"/>
    <n v="0"/>
    <n v="0"/>
    <m/>
    <n v="1"/>
    <x v="0"/>
    <s v="C7"/>
    <n v="8"/>
    <n v="1"/>
    <n v="1"/>
    <n v="1"/>
    <n v="1"/>
    <n v="1"/>
    <n v="1"/>
    <n v="1"/>
    <n v="0"/>
    <n v="1"/>
    <n v="0"/>
    <n v="0"/>
    <n v="1"/>
    <n v="0"/>
    <n v="1"/>
    <n v="0"/>
  </r>
  <r>
    <s v="STM"/>
    <s v="Slovenské technické múzeum"/>
    <s v="STM202112"/>
    <n v="14"/>
    <s v="Výstavba prestrešenia veľkorozmerných exponátov v Múzeu letectva Košice, &quot;Galéria II&quot;"/>
    <s v="Zabezpečenie ochrany zbierkových predmetov – veľkorozmerných exponátov, minimalizovať riziká ich degradácie, poškodenia a zničenia (prašnosť, dážď, sneh) výstavbou prestrešenia t. č. exteriérovej expozičnej plochy.  "/>
    <s v="Cieľom je zabezpečiť ochranu veľkoplošných zbierkových predmetov a sprístupnenie objektu galérie verejnsoti_x000a_"/>
    <m/>
    <s v="Zákon č. 206/2009 Z.z. o múzeách a o galériách a o ochrane predmetov kultúrnej hodnoty, §13 ods. 1 a  §8 g)"/>
    <s v="Úspora nákladov na reštaurovanie veľkorozmených exponátov, 10 000 €/rok, zvýšenie tržieb 5 000 €/rok, náklady zvýšené tržby sú odborným odhadom"/>
    <x v="0"/>
    <s v="A Nákup alebo výstavba nehnuteľnosti"/>
    <s v="A2 Výstavba budovy"/>
    <s v="05 Projektová dokumentácia k dispozícii - pre realizáciu stavby"/>
    <x v="1"/>
    <s v="doplniť z preddefinovaného (vysvetlivky a rady)"/>
    <x v="0"/>
    <n v="1"/>
    <n v="2670055"/>
    <n v="0"/>
    <n v="0"/>
    <n v="0"/>
    <n v="0"/>
    <n v="0"/>
    <n v="900000"/>
    <n v="1770055"/>
    <n v="0"/>
    <n v="0"/>
    <n v="0"/>
    <n v="0"/>
    <s v="-"/>
    <n v="0"/>
    <n v="0"/>
    <n v="0"/>
    <n v="0"/>
    <n v="0"/>
    <n v="0"/>
    <n v="0"/>
    <n v="0"/>
    <n v="0"/>
    <n v="0"/>
    <n v="0"/>
    <s v="Prestrešenie t. č. exteriérovej expozičnej plochy. Bezpečnosť a ochrana zbierkových predmetov – veľkorozmerných exponátov. Minimalizované riziká ich degradácie, poškodenia a zničenia (prašnosť, dážď, sneh).Vytvorenie expozičného a výstavného priestoru pre veľkorozmerné zbierkové predmety a predmety kultúrnej hodnoty v zmysle zásad pre ochranu kultúrneho dedičstva a pre odborné uloženie zbierkových predmetov."/>
    <n v="0"/>
    <x v="1"/>
    <s v="A2"/>
    <n v="8"/>
    <n v="1"/>
    <n v="1"/>
    <n v="1"/>
    <n v="1"/>
    <n v="1"/>
    <n v="0"/>
    <n v="0"/>
    <n v="0"/>
    <n v="1"/>
    <n v="0"/>
    <n v="0"/>
    <n v="1"/>
    <n v="1"/>
    <n v="1"/>
    <n v="0"/>
  </r>
  <r>
    <s v="STM"/>
    <s v="Slovenské technické múzeum"/>
    <s v="STM202109"/>
    <n v="9"/>
    <s v="Kúpa budovy Centrálneho depozitára "/>
    <s v="Zabezpečenie trvalého odborného uloženia zbierkových predmetov významného kultúrneho dedičstva v štátnej fondovej inštitúcii."/>
    <s v="Cieľom je zníženie nákladov na nájom skladovacích  depozitárnych priestorov."/>
    <s v="Alternatíva  1: kúpa CD,  Alternatíva  2: platenie ročného nájomného 105 650 €"/>
    <s v="Zákon č. 206/2009 Z.z. o múzeách a o galériách a o ochrane predmetov kultúrnej hodnoty, §13 ods. 1 "/>
    <s v="Uloženie zbierkových predmetov 10 000; úspora nákladov na nájom, 110 000 €/rok"/>
    <x v="0"/>
    <s v="A Nákup alebo výstavba nehnuteľnosti"/>
    <s v="A1 Nákup budovy"/>
    <s v="01 Investičný zámer"/>
    <x v="1"/>
    <s v="doplniť z preddefinovaného (vysvetlivky a rady)"/>
    <x v="0"/>
    <n v="1"/>
    <n v="1400000"/>
    <n v="0"/>
    <n v="0"/>
    <n v="0"/>
    <n v="0"/>
    <n v="0"/>
    <n v="1400000"/>
    <n v="0"/>
    <n v="0"/>
    <n v="0"/>
    <n v="0"/>
    <n v="0"/>
    <s v="-"/>
    <n v="0"/>
    <n v="0"/>
    <n v="0"/>
    <n v="0"/>
    <n v="0"/>
    <n v="0"/>
    <n v="0"/>
    <n v="0"/>
    <n v="0"/>
    <n v="0"/>
    <n v="0"/>
    <s v="Odkúpenie haly v prenájme STM od decembra 2019, adaptovanej na centrálny depozitár STM v roku 2020. Zabezpečenie trvalého odborného uloženia zbierkových predmetov na adekvátnej úrovni. Hospodárne nakladanie s verejnými financiami.Trvalé uchovanie kultúrneho dedičstva – bezpečnosť a ochrana zbierkových predmetov."/>
    <n v="0"/>
    <x v="1"/>
    <s v="A1"/>
    <n v="9"/>
    <n v="1"/>
    <n v="1"/>
    <n v="1"/>
    <n v="1"/>
    <n v="1"/>
    <n v="1"/>
    <n v="0"/>
    <n v="1"/>
    <n v="1"/>
    <n v="0"/>
    <n v="0"/>
    <n v="1"/>
    <n v="1"/>
    <n v="1"/>
    <n v="0"/>
  </r>
  <r>
    <s v="ŠDKE"/>
    <s v="Štátne divadlo Košice"/>
    <s v="ŠDKE202202"/>
    <s v="R"/>
    <s v="Objekt Malej scény ŠDKE - modernizácia vonkajšieho kamerového systému"/>
    <s v="V súčasnej dobe jestvujúci kamerový systém je už morálne a technicky zastaraný, kamery často vypadávajú sú poruchové a niektoré už nefunkčné."/>
    <s v="Zabezpečiť bezpečnosť, ochranu majetku a monitorovania pohybu osôb a automobilov v priestore areálu ŠDKE."/>
    <s v="-"/>
    <s v="Zákon č. 278/1993 Z.z. o správe majetku štátu, §3 ods. 2"/>
    <s v="Zníženie počtu prípadných škodových udalostí, 1/rok"/>
    <x v="0"/>
    <s v="C Stroje, prístroje a zariadenia"/>
    <s v="C7 Zabezpečovacia technika"/>
    <s v="08 Realizované"/>
    <x v="1"/>
    <s v="doplniť z preddefinovaného (vysvetlivky a rady)"/>
    <x v="0"/>
    <n v="1"/>
    <n v="4800"/>
    <n v="0"/>
    <n v="0"/>
    <n v="4800"/>
    <n v="0"/>
    <n v="0"/>
    <n v="0"/>
    <n v="0"/>
    <n v="0"/>
    <n v="0"/>
    <n v="0"/>
    <n v="0"/>
    <s v="-"/>
    <n v="0"/>
    <n v="0"/>
    <n v="0"/>
    <n v="0"/>
    <n v="0"/>
    <n v="0"/>
    <n v="0"/>
    <n v="0"/>
    <n v="0"/>
    <n v="0"/>
    <n v="0"/>
    <m/>
    <n v="1"/>
    <x v="0"/>
    <s v="C7"/>
    <n v="7"/>
    <n v="1"/>
    <n v="1"/>
    <n v="1"/>
    <n v="1"/>
    <n v="1"/>
    <n v="0"/>
    <n v="0"/>
    <n v="0"/>
    <n v="1"/>
    <n v="0"/>
    <n v="0"/>
    <n v="1"/>
    <n v="1"/>
    <n v="0"/>
    <n v="0"/>
  </r>
  <r>
    <s v="SF"/>
    <s v="Slovenská filharmónia"/>
    <s v="SF202110"/>
    <n v="8"/>
    <s v="Zakúpenie osobného motorového vozidla, 2ks"/>
    <s v="Zabezpečiť dovoz a odvoz účinkujúcich umelcov, zabezpečenie mobility zamestnancov "/>
    <s v="Zabezpečiť mobilitu a flexibilitu vlastným vozidlom,  znížiť používanie vozidiel Taxi služby,   zníženie nákladov na servis a opravy"/>
    <s v="N/A"/>
    <s v="Zákon č. 114/2020 Z.z. o Slovenskej filharmónii,                                                                 Štatút Slovenskej filharmónie č. MK-2109/2014-110/11519, čl. VII. bod 2.                             Zákon č. 321/2014 Z.z. o energetickej efektívnosti"/>
    <s v="Zníženie nákladov za používanie prenajatých vozidiel, srvis a opravy o cca 1500,-€/ rok"/>
    <x v="0"/>
    <s v="C Stroje, prístroje a zariadenia"/>
    <s v="C90 Dopravné prostriedky"/>
    <s v="01 Investičný zámer"/>
    <x v="1"/>
    <s v="doplniť z preddefinovaného (vysvetlivky a rady)"/>
    <x v="0"/>
    <n v="1"/>
    <n v="45000"/>
    <n v="0"/>
    <n v="0"/>
    <n v="45000"/>
    <n v="0"/>
    <n v="0"/>
    <n v="0"/>
    <n v="0"/>
    <n v="0"/>
    <n v="0"/>
    <n v="0"/>
    <n v="0"/>
    <s v="-"/>
    <n v="0"/>
    <n v="0"/>
    <n v="0"/>
    <n v="0"/>
    <n v="0"/>
    <n v="0"/>
    <n v="0"/>
    <n v="0"/>
    <n v="0"/>
    <n v="0"/>
    <n v="0"/>
    <s v="SF má vo svojom vlastníctve len 1 motorové vozidlo -  používané od r. 2013 a najazdené  viac ako 200 tis. km "/>
    <n v="1"/>
    <x v="0"/>
    <s v="C90"/>
    <n v="9"/>
    <n v="1"/>
    <n v="1"/>
    <n v="1"/>
    <n v="1"/>
    <n v="1"/>
    <n v="1"/>
    <n v="1"/>
    <n v="0"/>
    <n v="1"/>
    <n v="0"/>
    <n v="0"/>
    <n v="1"/>
    <n v="1"/>
    <n v="1"/>
    <n v="0"/>
  </r>
  <r>
    <s v="RTVS"/>
    <s v="Rozhlas a televízia Slovenska"/>
    <s v="RTVS202135"/>
    <m/>
    <s v="Nákup bezpečnostného kamerového systému pre televízne regionálne štúdio v Košiciach"/>
    <s v="Zabezpečiť kamerovú ochranu objektu regionálneho štúdia v Banskej Bystrici na Rastislavovej ulici  bezpečnostným systémom umiestnením 8 kamier vo vonkajších priestoroch "/>
    <s v="Cieľom je ochrana objektu regionálneho štúdia BB"/>
    <s v="N/A"/>
    <s v="Zákon č. 532/2010 Z.z. o Rozhlase a televízii, §3 a §5"/>
    <s v="úspora"/>
    <x v="0"/>
    <s v="C Stroje, prístroje a zariadenia"/>
    <s v="C7 Zabezpečovacia technika"/>
    <s v="01 Investičný zámer"/>
    <x v="0"/>
    <s v="doplniť z preddefinovaného (vysvetlivky a rady)"/>
    <x v="0"/>
    <m/>
    <n v="8400"/>
    <n v="0"/>
    <n v="0"/>
    <n v="0"/>
    <n v="0"/>
    <n v="0"/>
    <n v="0"/>
    <n v="0"/>
    <n v="0"/>
    <n v="0"/>
    <n v="0"/>
    <n v="0"/>
    <s v="-"/>
    <n v="0"/>
    <n v="0"/>
    <n v="0"/>
    <n v="0"/>
    <n v="0"/>
    <n v="0"/>
    <n v="0"/>
    <n v="0"/>
    <n v="0"/>
    <n v="0"/>
    <n v="0"/>
    <m/>
    <n v="1"/>
    <x v="0"/>
    <s v="C7"/>
    <n v="6"/>
    <n v="0"/>
    <n v="1"/>
    <n v="1"/>
    <n v="0"/>
    <n v="0"/>
    <n v="1"/>
    <n v="1"/>
    <n v="0"/>
    <n v="1"/>
    <n v="0"/>
    <n v="0"/>
    <n v="1"/>
    <n v="1"/>
    <n v="1"/>
    <n v="0"/>
  </r>
  <r>
    <s v="ŠO "/>
    <s v="Štátna opera "/>
    <s v="ŠO202109"/>
    <s v="R"/>
    <s v="Svetelné zariadenia"/>
    <s v="Zadné horizontové LED svietidlá - 3 ks a zadné kontrové LED svietidlo - 1 ks a nákup novej rotačnej LED hlavice - 2 ks. Výmenou klasických svietidiel za moderné viacúčelové LED svietidlá sa zvýši umelecká kvalita zadného horizontového a kontrového svietenia v insenáciách."/>
    <s v="Cieľom projektu je zvýšenie umeleckej kvality osvetlenia a zníženie spotreby elektrickej energie."/>
    <s v="N/A"/>
    <s v="Zriaďovacia listina ŠO, Čl. I, bod 2 k"/>
    <s v="KPI 1 počet podujatí, 120/rok;             KPI 2 zníženie nákladov na elektrickú energiu, o 1/4 kWh/rok"/>
    <x v="1"/>
    <s v="C Stroje, prístroje a zariadenia"/>
    <s v="C2 Osvetľovacia technika"/>
    <s v="08 Realizované"/>
    <x v="2"/>
    <s v="doplniť z preddefinovaného (vysvetlivky a rady)"/>
    <x v="1"/>
    <n v="0.97"/>
    <n v="39989"/>
    <n v="0"/>
    <n v="39989"/>
    <n v="0"/>
    <n v="0"/>
    <n v="0"/>
    <n v="0"/>
    <n v="0"/>
    <n v="0"/>
    <n v="0"/>
    <n v="0"/>
    <n v="0"/>
    <s v="-"/>
    <n v="0"/>
    <n v="0"/>
    <n v="0"/>
    <n v="0"/>
    <n v="0"/>
    <n v="0"/>
    <n v="0"/>
    <n v="0"/>
    <n v="0"/>
    <n v="0"/>
    <n v="0"/>
    <m/>
    <n v="1"/>
    <x v="0"/>
    <s v="C2"/>
    <n v="9"/>
    <n v="1"/>
    <n v="1"/>
    <n v="1"/>
    <n v="1"/>
    <n v="1"/>
    <n v="1"/>
    <n v="1"/>
    <n v="0"/>
    <n v="1"/>
    <n v="0"/>
    <n v="1"/>
    <n v="0"/>
    <n v="1"/>
    <n v="1"/>
    <n v="1"/>
  </r>
  <r>
    <s v="ŠO "/>
    <s v="Štátna opera "/>
    <s v="ŠO202208"/>
    <n v="14"/>
    <s v="Javiskové zdvíhacie zariadenia"/>
    <s v="Zadné zdvíhacie zariadenie (2 motory + konštrukcia) 1 ks a bočné zdvíhacie zariadenie 2 ks."/>
    <s v="Cieľom projektu je zvýšenie umeleckej kvality insenácií,zvýšenie bezpečnosti práce na javisku a hlavne sa zvýši nosnosť zaťaženia z 100 kg na 500kg."/>
    <s v="N/A"/>
    <s v="Zriaďovacia listina ŠO, Čl. I, bod 2 k"/>
    <s v="počet podujatí, 120/rok"/>
    <x v="1"/>
    <s v="C Stroje, prístroje a zariadenia"/>
    <s v="C1 Javisková technika"/>
    <s v="01 Investičný zámer"/>
    <x v="1"/>
    <s v="doplniť z preddefinovaného (vysvetlivky a rady)"/>
    <x v="0"/>
    <n v="1"/>
    <n v="27000"/>
    <n v="0"/>
    <n v="0"/>
    <n v="27000"/>
    <n v="0"/>
    <n v="0"/>
    <n v="0"/>
    <n v="0"/>
    <n v="0"/>
    <n v="0"/>
    <n v="0"/>
    <n v="0"/>
    <s v="-"/>
    <n v="0"/>
    <n v="0"/>
    <n v="0"/>
    <n v="0"/>
    <n v="0"/>
    <n v="0"/>
    <n v="0"/>
    <n v="0"/>
    <n v="0"/>
    <n v="0"/>
    <n v="0"/>
    <m/>
    <n v="1"/>
    <x v="0"/>
    <s v="C1"/>
    <n v="9"/>
    <n v="1"/>
    <n v="1"/>
    <n v="1"/>
    <n v="1"/>
    <n v="1"/>
    <n v="1"/>
    <n v="1"/>
    <n v="0"/>
    <n v="1"/>
    <n v="0"/>
    <n v="1"/>
    <n v="0"/>
    <n v="1"/>
    <n v="1"/>
    <n v="0"/>
  </r>
  <r>
    <s v="SCD"/>
    <s v="Slovenské centrum dizajnu"/>
    <s v="SCD202101"/>
    <n v="1"/>
    <s v="Akvizícia zbierkových predmetov Slovenského múza dizajnu SCD"/>
    <s v="Záchrana a prezentácia kultúrneho dedičstva  za oblasť &quot;dizajn&quot; formou akvizície zbierkových predmetov pre  Slovenské múzeum dizajnu SCD "/>
    <s v=" Záchrana a prezentácia kultúrneho dedičstva za oblasť &quot; dizajnu&quot;  - akvizícia zbierkových predmetov a ich odborné spravovanie a prezentácia  v súlade so zákonom o Múzeách a galériách"/>
    <s v="N/A"/>
    <s v="Zákon č. 206/2009 Z.z. o múzeách a o galériách a o ochrane predmetov kultúrnej hodnoty,  §8 písm. a) a §9 ods. 1"/>
    <s v="počet zbierkových predmetov - ročne  20-50 ks a ich zhromažďovanie, ochraňovanie a vedecké a odborné spracovanie, ako aj následná  prezentácia verejnosti rôznymi formami - prostredníctvom stálej expozície SMD, na tematicky zameraných výstavách SMD (1-2 ročne), v online priestore na webe (prepojenie a prezentácia z  databázy IS MUSEON)  a aj  na sociálnych mediách spravovaných SCD, ako aj formou  odbornýc článkoch cez edičné platformy SCD - časopis Designum a jeho elektronická verzia E-designum (min. 3 články ročne) "/>
    <x v="1"/>
    <s v="E Umelecké akvizície a licencie"/>
    <s v="E3 Akvizícia zbierkových predmetov"/>
    <s v="01 Investičný zámer"/>
    <x v="1"/>
    <s v="doplniť z preddefinovaného (vysvetlivky a rady)"/>
    <x v="0"/>
    <n v="1"/>
    <n v="100000"/>
    <n v="0"/>
    <n v="0"/>
    <n v="20000"/>
    <n v="20000"/>
    <n v="20000"/>
    <n v="20000"/>
    <n v="20000"/>
    <n v="0"/>
    <n v="0"/>
    <n v="0"/>
    <n v="0"/>
    <s v="-"/>
    <n v="0"/>
    <n v="0"/>
    <n v="0"/>
    <n v="0"/>
    <n v="0"/>
    <n v="0"/>
    <n v="0"/>
    <n v="0"/>
    <n v="0"/>
    <n v="0"/>
    <n v="0"/>
    <m/>
    <n v="0"/>
    <x v="0"/>
    <s v="E3"/>
    <n v="9"/>
    <n v="1"/>
    <n v="1"/>
    <n v="1"/>
    <n v="1"/>
    <n v="1"/>
    <n v="1"/>
    <n v="1"/>
    <n v="0"/>
    <n v="1"/>
    <n v="0"/>
    <n v="1"/>
    <n v="0"/>
    <n v="1"/>
    <n v="1"/>
    <n v="0"/>
  </r>
  <r>
    <s v="SNM"/>
    <s v="SNM - Spišské múzeum"/>
    <s v="SNMSM202104"/>
    <s v="R"/>
    <s v="Rekonštrukcia Spišského hradu, Románsky palác a západné paláce, II. etapa"/>
    <s v="Záchrana unikátneho Románskeho paláca, ktorého stav je v súčasnosti havarijný a rekonštrukcia západných palácov s kaplnkou, ktorá je občasne využívaná na sakrálne účely. V prípade Románskeho paláca pôjde o rozšírenie expozície, odvedenie vody od  konštrukcií. Zásadným princípom je zachovanie autentických konštrukcií a detailov v ich pôvodnom materiáli, vhodnou obnovou zachovať ich in situ a konzerváciou predĺžiť ich životnosť."/>
    <s v="Záchrana národnej kultúrnej pamiatky, ktorá je súčasne zapísaná zo Zoznamu svetového kultúrneho dedičstva UNESCO, rozšírenie možností sprístupnenia archeologických a architektoticko historických častí, doteraz neprístupných s cieľom zvýšenia návštevnosti "/>
    <m/>
    <s v="Zákon č. 49/2002 Z.z. o ochrane pamiatkového fondu; Zákon č. 543/2002 Z.z. o ochrane prírody a krajiny; Zákon č. 206/2009 Z.z. o múzeách a o galériách a o ochrane predmetov kultúrnej hodnoty"/>
    <s v="Záchrana pamiatky svetového kultúrneho dedičstva_x000a_Rozšírenie prehliadkových trás o movú palácovú architektúru, doteraz neprístupnú_x000a_Rozšírenie ponuky kultúrnych aktivít_x000a_Zvýšenie počtu návštevníkov_x000a_Zvýšenie počtu pracovných miest_x000a_Vytvorenie nových expozíci s aplikáciou nových dogitálnych technológií s výstupom do online priestoru. "/>
    <x v="0"/>
    <s v="B Rekonštrukcia nehnuteľnosti"/>
    <s v="B1 Komplexná rekonštrukcia"/>
    <s v="07 V realizácii"/>
    <x v="1"/>
    <s v="doplniť z preddefinovaného (vysvetlivky a rady)"/>
    <x v="1"/>
    <n v="1"/>
    <n v="5943533.2599999998"/>
    <n v="0"/>
    <n v="0"/>
    <n v="2200000"/>
    <n v="2000000"/>
    <n v="926084"/>
    <n v="817449.26"/>
    <n v="0"/>
    <n v="0"/>
    <n v="0"/>
    <n v="0"/>
    <n v="0"/>
    <s v="-"/>
    <n v="0"/>
    <n v="0"/>
    <n v="0"/>
    <n v="0"/>
    <n v="0"/>
    <n v="0"/>
    <n v="0"/>
    <n v="0"/>
    <n v="0"/>
    <n v="0"/>
    <n v="0"/>
    <s v="SPOLU: 5 943 532,54 z toho - stavebná časť: 4 809 625,28;  autorský dozor:  43 218,00;  stavebný dozor: 152 865,19;   Diagnostika: 9 600,00;  Architektonicko historický výskum:  21 600,00;     Archeologický výskum :    89 174,81; Expozície: 817 449,26"/>
    <n v="0"/>
    <x v="1"/>
    <s v="B1"/>
    <n v="8"/>
    <n v="1"/>
    <n v="1"/>
    <n v="1"/>
    <n v="1"/>
    <n v="1"/>
    <n v="0"/>
    <n v="0"/>
    <n v="0"/>
    <n v="1"/>
    <n v="0"/>
    <n v="0"/>
    <n v="1"/>
    <n v="1"/>
    <n v="1"/>
    <n v="1"/>
  </r>
  <r>
    <s v="SNM"/>
    <s v="SNM - Múzeá v Martine"/>
    <s v="SNMMM202203"/>
    <n v="4"/>
    <s v="Konzervovanie a reštaurovanie zbierkových predmetov"/>
    <s v="základné ošetrenie zbierkových predmetov v správe SNM - Múzeá v Martine (fond s rozsahom 817.727 kusov)"/>
    <s v="ochrana najohrozenejších zbierkových predmetov zo zbierok SNM - Múzeí v Martine"/>
    <s v="N/A"/>
    <s v="Zákon č. 206/2009 Z.z. o múzeách a o galériách a o ochrane predmetov kultúrnej hodnoty"/>
    <s v="záchrana zbierkových predmetov "/>
    <x v="0"/>
    <s v="C Stroje, prístroje a zariadenia"/>
    <s v="C91 Technické vybavenie dielní"/>
    <s v="01 Investičný zámer"/>
    <x v="1"/>
    <s v="doplniť z preddefinovaného (vysvetlivky a rady)"/>
    <x v="0"/>
    <n v="1"/>
    <n v="0"/>
    <n v="0"/>
    <n v="0"/>
    <n v="0"/>
    <n v="0"/>
    <n v="0"/>
    <n v="0"/>
    <n v="0"/>
    <n v="0"/>
    <n v="0"/>
    <n v="0"/>
    <n v="0"/>
    <s v="výdavky na konzerovanie a reštaurovanie zbierkových predmetov"/>
    <n v="120000"/>
    <n v="0"/>
    <n v="40000"/>
    <n v="40000"/>
    <n v="40000"/>
    <n v="0"/>
    <n v="0"/>
    <n v="0"/>
    <n v="0"/>
    <n v="0"/>
    <n v="0"/>
    <m/>
    <n v="1"/>
    <x v="0"/>
    <s v="C91"/>
    <n v="8"/>
    <n v="1"/>
    <n v="1"/>
    <n v="0"/>
    <n v="1"/>
    <n v="1"/>
    <n v="1"/>
    <n v="1"/>
    <n v="0"/>
    <n v="1"/>
    <n v="0"/>
    <n v="0"/>
    <n v="1"/>
    <n v="1"/>
    <n v="1"/>
    <n v="0"/>
  </r>
  <r>
    <s v="MK SR"/>
    <s v="Sekcia projektového riadenia a informatiky MK SR"/>
    <s v="MKSROPRI202101"/>
    <m/>
    <s v="Manažment údajov Ministerstva kultúry Slovenskej republiky"/>
    <s v="Základným zámerom projektu je zaviesť systematický Manažment údajov v rámci inštitúcie ministerstva a podporiť tam princípy otvorenosti, zdieľania dát a ochrany osobných údajov."/>
    <s v="Cieľom projektu je podporiť a usmerniť aktivity, ktoré zabezpečia nastavenie systematického manažmentu údajov ministerstva, ich zdieľanie a publikovanie vo forme referenčných a otvorených údajov, využívanie dát v rámci procesov, ako aj aktivity čistenia údajov pre dosiahnutie požadovanej kvality dát."/>
    <s v="N/A"/>
    <m/>
    <s v="Merateľné ukazovateľe sú definované v zmluve o NFP a jej prílohách. "/>
    <x v="0"/>
    <s v="D IT infraštruktúra"/>
    <s v="D2 Zhodnotenie existujúceho špeciálneho HW/SW"/>
    <s v="07 V realizácii"/>
    <x v="4"/>
    <s v="doplniť z preddefinovaného (vysvetlivky a rady)"/>
    <x v="1"/>
    <m/>
    <n v="674944.4"/>
    <n v="0"/>
    <n v="0"/>
    <n v="674944.4"/>
    <n v="0"/>
    <n v="0"/>
    <n v="0"/>
    <n v="0"/>
    <n v="0"/>
    <n v="0"/>
    <n v="0"/>
    <n v="0"/>
    <s v="-"/>
    <n v="0"/>
    <n v="0"/>
    <n v="0"/>
    <n v="0"/>
    <n v="0"/>
    <n v="0"/>
    <n v="0"/>
    <n v="0"/>
    <n v="0"/>
    <n v="0"/>
    <n v="0"/>
    <s v="Projekt prechádza zmenovým konaním t.j. na MIRRI SR je žiadost o posun termínu realizácie hlavných aktivít z dôvodu pandémie COVID 19. Projekt je plne hradený z fondov EÚ."/>
    <n v="0"/>
    <x v="0"/>
    <s v="D2"/>
    <n v="6"/>
    <n v="1"/>
    <n v="1"/>
    <n v="1"/>
    <n v="0"/>
    <n v="0"/>
    <n v="1"/>
    <n v="1"/>
    <n v="0"/>
    <n v="1"/>
    <n v="0"/>
    <n v="0"/>
    <n v="1"/>
    <n v="0"/>
    <n v="1"/>
    <n v="1"/>
  </r>
  <r>
    <s v="SNM"/>
    <s v="SNM - Múzeum Bojnice"/>
    <s v="SNMMB202202"/>
    <n v="3"/>
    <s v="Rozšírenie zbierkových predmetov Múzea Bojnice "/>
    <s v="Zakúpenie obrazu - portrét grófa Jána Pálffyho. Obraz pochádza z pôvodnej zbierky grófa Jána Pálffyho, pôvodne bol súčasťou inventára zámockej Obrazárne na Bojnickom zámku "/>
    <s v="Rozšírenie zbierkových predmetov o originál obraz z pôvodnej zbierky grófa Jána Palffyho"/>
    <m/>
    <m/>
    <m/>
    <x v="0"/>
    <s v="E3 Akviziciá zbierkových predmetov"/>
    <s v="E3 Akviziciá zbierkových predmetov"/>
    <s v="07 V realizácii"/>
    <x v="1"/>
    <s v="doplniť z preddefinovaného (vysvetlivky a rady)"/>
    <x v="0"/>
    <n v="1"/>
    <n v="15000"/>
    <n v="0"/>
    <n v="0"/>
    <n v="15000"/>
    <n v="0"/>
    <n v="0"/>
    <n v="0"/>
    <n v="0"/>
    <n v="0"/>
    <n v="0"/>
    <n v="0"/>
    <n v="0"/>
    <s v="-"/>
    <n v="0"/>
    <n v="0"/>
    <n v="0"/>
    <n v="0"/>
    <n v="0"/>
    <n v="0"/>
    <n v="0"/>
    <n v="0"/>
    <n v="0"/>
    <n v="0"/>
    <n v="0"/>
    <m/>
    <n v="1"/>
    <x v="0"/>
    <s v="E3"/>
    <n v="5"/>
    <n v="1"/>
    <n v="1"/>
    <n v="1"/>
    <n v="1"/>
    <n v="1"/>
    <n v="0"/>
    <n v="0"/>
    <n v="0"/>
    <n v="0"/>
    <n v="0"/>
    <n v="0"/>
    <n v="0"/>
    <n v="0"/>
    <n v="0"/>
    <n v="0"/>
  </r>
  <r>
    <s v="SNG"/>
    <s v="Slovenská národná galéria"/>
    <s v="SNG202107"/>
    <n v="7"/>
    <s v="Inštitút pre výskum a ochranu hnuteľného kultúrneho dedičstva"/>
    <s v="Založiť inštitút, ktorý by sústreďoval všetky aspekty výskumnej činnosti v oblasti ochrany hnuteľného kultúrneho dedičstva (vizuálne umenie). Výskumná činnosť prebieha na niekoľkých úrovniach, materiálový výskum (v súvislosti s reštaurovaním a konzervovaním zbierok), primárny výskum (v súvislosti so spracovávaním zbierok) a aplikovaný výskum (v súvislosti s interpretáciou zbierok).  Perspektívne by sa inštitút vyvinul v súlade s legislatívnou na Znalecký inštitút // Znalecký ústav pri SNG"/>
    <s v="vybudovať odborné pracovisko SNG pre znaleckú, vzdelávaciu, metodickú a výskumnú činnosť v oblasti výtvarného umenia; vypracovať a poskytovať metodiku zameranú na prevenciu a ochranu zbierok (primárne diela moderného a súčasného umenia kde metodika absentuje); poskytovať odborné stanoviská partnerským inštitúciám vrátane orgánov činných v trestnom konaní; budovať etalón vzoriek pre diela vizuálneho umenia"/>
    <s v="N/A"/>
    <s v="Zákon č. 206/2009 Z.z. o múzeách a o galériách a o ochrane predmetov kultúrnej hodnoty, §13 a §14 ods. 1  c) a d)"/>
    <s v="počet vytvorených metodík //                     počet zaevidovaných vzoriek //                                          "/>
    <x v="0"/>
    <s v="G Reformný zámer"/>
    <s v="G Reformný zámer"/>
    <s v="01 Investičný zámer"/>
    <x v="1"/>
    <s v="doplniť z preddefinovaného (vysvetlivky a rady)"/>
    <x v="0"/>
    <n v="1"/>
    <n v="130000"/>
    <n v="0"/>
    <n v="0"/>
    <n v="0"/>
    <n v="130000"/>
    <n v="0"/>
    <n v="0"/>
    <n v="0"/>
    <n v="0"/>
    <n v="0"/>
    <n v="0"/>
    <n v="0"/>
    <s v="-"/>
    <n v="396000"/>
    <n v="0"/>
    <n v="79200"/>
    <n v="79200"/>
    <n v="79200"/>
    <n v="79200"/>
    <n v="79200"/>
    <n v="0"/>
    <n v="0"/>
    <n v="0"/>
    <n v="0"/>
    <m/>
    <n v="0"/>
    <x v="0"/>
    <s v="G"/>
    <n v="9"/>
    <n v="1"/>
    <n v="1"/>
    <n v="1"/>
    <n v="1"/>
    <n v="1"/>
    <n v="1"/>
    <n v="1"/>
    <n v="0"/>
    <n v="1"/>
    <n v="0"/>
    <n v="0"/>
    <n v="1"/>
    <n v="1"/>
    <n v="1"/>
    <n v="0"/>
  </r>
  <r>
    <s v="MK SR"/>
    <s v="Odbor múzeí, galérií a knižníc SKD"/>
    <s v="MKSROMGK202201"/>
    <n v="1"/>
    <s v="Akreditačný fond "/>
    <s v="Zámer vytvoriť Akreditačný fond súvisí s tvorbou nového múzejného zákona (predpokl. účinnosť 07/2023), ktorý predpokladá vytvorenie štandardov múzeí a ich kontrolu v procese akreditácie. Fond bude určený pre múzea uchádzajúce sa o akreditáciu, ktoré z neho budú čerpať prostriedky účelovo viazané na odstránenie nedostatkov, ktoré im bránia spĺňať konkrétne múzejné štandardy.  "/>
    <s v="Cieľom je vytvoriť konkrétny nástroj na zvyšovanie kvality múzeí na Slovensku a prostredníctvom možnosti čerpať prostriedky motivovať registrované múzea k tomu, aby sa uchádzali o akreditáciu (dosiahnutie vyššej úrovne múzea).   "/>
    <s v="N/A"/>
    <s v="Spojitosť s Programovým vyhlásením vlády č. 15.1."/>
    <s v="Počet registrovaných múzeí, ktoré sa budú uchádzať o akreditáciu.  "/>
    <x v="0"/>
    <s v="G Reformný zámer"/>
    <s v="G Reformný zámer"/>
    <s v="01 Investičný zámer"/>
    <x v="1"/>
    <s v="doplniť z preddefinovaného (vysvetlivky a rady)"/>
    <x v="0"/>
    <n v="1"/>
    <n v="2520000"/>
    <n v="0"/>
    <n v="0"/>
    <n v="0"/>
    <n v="0"/>
    <n v="360000"/>
    <n v="360000"/>
    <n v="360000"/>
    <n v="360000"/>
    <n v="360000"/>
    <n v="360000"/>
    <n v="360000"/>
    <s v="-"/>
    <n v="0"/>
    <n v="0"/>
    <n v="0"/>
    <n v="0"/>
    <n v="0"/>
    <n v="0"/>
    <n v="0"/>
    <n v="0"/>
    <n v="0"/>
    <n v="0"/>
    <n v="0"/>
    <m/>
    <n v="0"/>
    <x v="1"/>
    <s v="G"/>
    <n v="9"/>
    <n v="1"/>
    <n v="1"/>
    <n v="1"/>
    <n v="1"/>
    <n v="1"/>
    <n v="1"/>
    <n v="0"/>
    <n v="1"/>
    <n v="1"/>
    <n v="0"/>
    <n v="0"/>
    <n v="1"/>
    <n v="1"/>
    <n v="1"/>
    <n v="0"/>
  </r>
  <r>
    <s v="SNM"/>
    <s v="SNM - Múzeum rusínskej kultúry v Prešove"/>
    <s v="SNMMRKPO202110"/>
    <n v="9"/>
    <s v="Konáre koreňov  (prezentácia mladých rusínskych umelcov - vizuálneho, aj hudobného umenia)"/>
    <s v="Zámerom  projektu je spolupracovať s mladými a začínajúcimi umelcami, ktorí majú rusínske korene a vytvoriť im možnosti vlastnej prezentácie v múzeu. Cieľom by mali byť výstavy, projekcie  a koncerty multižanrové podujatia. Plánovaní autori: L. Nimcová,  B. Sirka, J. Vasiľko, T. Picha, R. Čerevka, F. Bandurčin, V. Ganaj, M. Žolobanič, Zuzana Križalkovičová, Katarína Balúnová. Zdenka Kvasková a iní. "/>
    <s v="Cieľom projektu je predstavovať mladých a začínajúcich umelcov s rusínskymi koreňmi verejnosti na Slovensku a vytvoriť im možnosti vlastnej prezentácie v múzeu prostredníctvom výstav, projekcií, koncertov a multižánrových podujatí."/>
    <s v="N/A"/>
    <s v="Prgramové vyhlásenie vlády SR 2020 - 2024; Uznesenie vlády SR č. 649 zo 14. októbra 2020"/>
    <s v="Zvýšenie počtu návštevníkov výstav a podujatí, 2000/rok"/>
    <x v="0"/>
    <s v="F Expozície"/>
    <s v="F2 Vytvorenie novej expozície/výstavy"/>
    <s v="01 Investičný zámer"/>
    <x v="1"/>
    <s v="doplniť z preddefinovaného (vysvetlivky a rady)"/>
    <x v="0"/>
    <n v="1"/>
    <n v="0"/>
    <n v="0"/>
    <n v="0"/>
    <n v="0"/>
    <n v="0"/>
    <n v="0"/>
    <n v="0"/>
    <n v="0"/>
    <n v="0"/>
    <n v="0"/>
    <n v="0"/>
    <n v="0"/>
    <s v="-"/>
    <n v="15000"/>
    <n v="0"/>
    <n v="3000"/>
    <n v="3000"/>
    <n v="3000"/>
    <n v="3000"/>
    <n v="3000"/>
    <n v="0"/>
    <n v="0"/>
    <n v="0"/>
    <n v="0"/>
    <m/>
    <n v="1"/>
    <x v="0"/>
    <s v="F2"/>
    <n v="8"/>
    <n v="1"/>
    <n v="1"/>
    <n v="0"/>
    <n v="1"/>
    <n v="1"/>
    <n v="1"/>
    <n v="1"/>
    <n v="0"/>
    <n v="1"/>
    <n v="0"/>
    <n v="0"/>
    <n v="1"/>
    <n v="1"/>
    <n v="1"/>
    <n v="0"/>
  </r>
  <r>
    <s v="DÚ"/>
    <s v="Divadelný ústav"/>
    <s v="DÚ202201"/>
    <n v="4"/>
    <s v="Vývoj evidencií v IS THEATRE.SK"/>
    <s v="Zámerom investície  je zvýšenie počtu záznamov, počtu zobrazení v databáze, skvalitnenie služieb pre širokú odbornú verejnosť."/>
    <s v="Cieľom je vytvorenie užívateľsky komfortného systému a vytvorenie jednotnej zobrazovacej platformy pre všetky odborné databázy inštitúcie, ktoré budú spájať všetky  evidencie (archívne, múzejné a galerijné, knižničné), úprava modulu pre Múzeum DÚ vzhľadom na novelizáciu zákona. Určená pre široku verejnosť  najmä divadlá, divadelníkov, školy, odborníkov na divadlo a kultúrnu politiku."/>
    <s v="N/A"/>
    <s v="Zákon č. 275/2006 Z.z. o informačných systémoch verejnej správy, §3 ods. 4 d)"/>
    <s v="Online prezentácia divadelnej činností spracovaných v  IS Theatre.sk pre širokú verejnosť ale najmä pre študentov, odborníkov, vedcov, stredné školy, vysoké školy.  Predpokladaný medziročný nárast  databázy je stanovený v kontrakte organizácie o 8% ročne."/>
    <x v="0"/>
    <s v="D IT infraštruktúra"/>
    <s v="D2 Zhodnotenie existujúceho špeciálneho HW/SW"/>
    <s v="07 V realizácii"/>
    <x v="1"/>
    <s v="doplniť z preddefinovaného (vysvetlivky a rady)"/>
    <x v="0"/>
    <n v="1"/>
    <n v="90000"/>
    <n v="0"/>
    <n v="0"/>
    <n v="0"/>
    <n v="36000"/>
    <n v="24000"/>
    <n v="10000"/>
    <n v="10000"/>
    <n v="10000"/>
    <n v="0"/>
    <n v="0"/>
    <n v="0"/>
    <s v="Náklady na digitalizáciu dokumentov a zbierkových predmetov, práce brigádnikov na prípravné práce na digitalizáciu a skenovanie niektorých dokumentov vo vlastnej réžii "/>
    <n v="70000"/>
    <n v="0"/>
    <n v="15000"/>
    <n v="15000"/>
    <n v="15000"/>
    <n v="15000"/>
    <n v="10000"/>
    <n v="0"/>
    <n v="0"/>
    <n v="0"/>
    <n v="0"/>
    <m/>
    <n v="1"/>
    <x v="0"/>
    <s v="D2"/>
    <n v="8"/>
    <n v="1"/>
    <n v="1"/>
    <n v="1"/>
    <n v="1"/>
    <n v="1"/>
    <n v="1"/>
    <n v="1"/>
    <n v="0"/>
    <n v="1"/>
    <n v="0"/>
    <n v="0"/>
    <n v="1"/>
    <n v="1"/>
    <n v="0"/>
    <n v="0"/>
  </r>
  <r>
    <s v="DÚ"/>
    <s v="Divadelný ústav"/>
    <s v="DÚ202202"/>
    <n v="5"/>
    <s v="Nová webstránka organizácie"/>
    <s v="Nová dvojjazyčná webová stránka organizácie na prezentovanie základných informácií a projektov inštitúcie, ktorá spĺňa náročné štandardy kladené MIRRI SR."/>
    <s v="Webová stránka bude spĺňať dvojitú úlohu: prezentáciu činnosti a aktivít samotnej inštitúcie, ale aj  štruktúrovaných informácií o divadle na Slovensku (správy, informácie, premiéry, festivaly, ponuky zo zahraničia: granty, festivaly a príležitosti doma a v zahraničí). _x000a_Informačný portál navýši vedomosti o slovenskom divadle, prehĺbi záujem o jednotlivé tipy podujatí. Stane s amodernou pomôckou v propagácii podujatí o divadle na Slovensku. _x000a_"/>
    <s v="N/A"/>
    <s v="Zákon č. 275/2006 Z.z. o informačných systémoch verejnej správy"/>
    <s v="Vývoj a vytvorenie webovej stránky, počet návštevníkov, počet vkladaných informácií na dennej báze."/>
    <x v="0"/>
    <s v="D IT infraštruktúra"/>
    <s v="D2 Zhodnotenie existujúceho špeciálneho HW/SW"/>
    <s v="01 Investičný zámer"/>
    <x v="1"/>
    <s v="doplniť z preddefinovaného (vysvetlivky a rady)"/>
    <x v="0"/>
    <n v="1"/>
    <n v="32000"/>
    <n v="0"/>
    <n v="0"/>
    <n v="0"/>
    <n v="32000"/>
    <n v="0"/>
    <n v="0"/>
    <n v="0"/>
    <n v="0"/>
    <n v="0"/>
    <n v="0"/>
    <n v="0"/>
    <s v="migrácia dát existujúcich webstránok, naplňanie a aktualizácie"/>
    <n v="37500"/>
    <n v="0"/>
    <n v="7500"/>
    <n v="7500"/>
    <n v="7500"/>
    <n v="7500"/>
    <n v="7500"/>
    <n v="0"/>
    <n v="0"/>
    <n v="0"/>
    <n v="0"/>
    <m/>
    <n v="1"/>
    <x v="0"/>
    <s v="D2"/>
    <n v="9"/>
    <n v="1"/>
    <n v="1"/>
    <n v="1"/>
    <n v="1"/>
    <n v="1"/>
    <n v="1"/>
    <n v="1"/>
    <n v="0"/>
    <n v="1"/>
    <n v="0"/>
    <n v="0"/>
    <n v="1"/>
    <n v="1"/>
    <n v="1"/>
    <n v="0"/>
  </r>
  <r>
    <s v="SNM"/>
    <s v="SNM - Múzeum Červený Kameň"/>
    <s v="SNMMČK202102"/>
    <n v="3"/>
    <s v="Oprava Pohrebnej kaplnky Palfiovcov na hrade Červený Kameň"/>
    <s v="Zámerom je  oprava celkového habitu budovy Pohrebnej kaplnky Pálfiovcov a zároveň zakonzervovanie objektu NKP, ktorej havarijný stav trvá trinásť rokov."/>
    <s v="Cieľom je zachovanie tohto miesta posledného odpočinku Palfiovcov pre budúce generácie."/>
    <s v="N/A"/>
    <s v="Zákon č. 49/2002 Z.z. o ochrane pamiatkového fondu; Zákon č. 206/2009 Z.z. o múzeách a o galériách a o ochrane predmetov kultúrnej hodnoty"/>
    <s v="Vrátenie historickej hodnoty, poskytnutie náučno-relaxačnej aktivity pre návštevníkov a zabránenie ďalšej devastácii s elminiáciou ohrozenia."/>
    <x v="0"/>
    <s v="B Rekonštrukcia nehnuteľnosti"/>
    <s v="B3 Stavebná rekonštrukcia priestorov"/>
    <s v="05 Projektová dokumentácia k dispozícii - pre realizáciu stavby"/>
    <x v="1"/>
    <s v="doplniť z preddefinovaného (vysvetlivky a rady)"/>
    <x v="0"/>
    <n v="1"/>
    <n v="180000"/>
    <n v="0"/>
    <n v="0"/>
    <n v="0"/>
    <n v="180000"/>
    <n v="0"/>
    <n v="0"/>
    <n v="0"/>
    <n v="0"/>
    <n v="0"/>
    <n v="0"/>
    <n v="0"/>
    <s v="-"/>
    <n v="0"/>
    <n v="0"/>
    <n v="0"/>
    <n v="0"/>
    <n v="0"/>
    <n v="0"/>
    <n v="0"/>
    <n v="0"/>
    <n v="0"/>
    <n v="0"/>
    <n v="0"/>
    <s v="PD k dispozícii - pre realizáciu stavby"/>
    <n v="0"/>
    <x v="0"/>
    <s v="B3"/>
    <n v="9"/>
    <n v="1"/>
    <n v="1"/>
    <n v="1"/>
    <n v="1"/>
    <n v="1"/>
    <n v="1"/>
    <n v="1"/>
    <n v="0"/>
    <n v="1"/>
    <n v="0"/>
    <n v="0"/>
    <n v="1"/>
    <n v="1"/>
    <n v="1"/>
    <n v="0"/>
  </r>
  <r>
    <s v="ŠDKE"/>
    <s v="Štátne divadlo Košice"/>
    <s v="ŠDKE202216"/>
    <n v="28"/>
    <s v="Nákup osobného automobilu - limuzína"/>
    <s v="Nákup osobného automobilu - limuzíny si vyžaduje prevádzka divadla, nokoľko jestvujúci osobný automobil VW Passat takéhoto určenia je na hranici životnosti. Automobil je potrebný na prevoz zamestnancov medzi objektami a taktiež na výkon práce mimo sídla organizácie."/>
    <s v="Zabezpečenie dopravy zamestnancov na miesto výkonu práce a úspora nákladov na prepravu."/>
    <s v="-"/>
    <s v="Zákon č. 523/2004 Z. z. o rozpočtových pravidlách verejnej správy, §19 ods. 6"/>
    <s v="Zníženie nákladov na opravy a prevádzku,  2 000,- €/rok"/>
    <x v="0"/>
    <s v="C Stroje, prístroje a zariadenia"/>
    <s v="C90 Dopravné prostriedky"/>
    <s v="01 Investičný zámer"/>
    <x v="1"/>
    <s v="doplniť z preddefinovaného (vysvetlivky a rady)"/>
    <x v="0"/>
    <n v="1"/>
    <n v="45000"/>
    <n v="0"/>
    <n v="0"/>
    <n v="0"/>
    <n v="45000"/>
    <n v="0"/>
    <n v="0"/>
    <n v="0"/>
    <n v="0"/>
    <n v="0"/>
    <n v="0"/>
    <n v="0"/>
    <s v="-"/>
    <n v="0"/>
    <n v="0"/>
    <n v="0"/>
    <n v="0"/>
    <n v="0"/>
    <n v="0"/>
    <n v="0"/>
    <n v="0"/>
    <n v="0"/>
    <n v="0"/>
    <n v="0"/>
    <m/>
    <n v="1"/>
    <x v="0"/>
    <s v="C90"/>
    <n v="8"/>
    <n v="1"/>
    <n v="1"/>
    <n v="1"/>
    <n v="1"/>
    <n v="1"/>
    <n v="0"/>
    <n v="0"/>
    <n v="0"/>
    <n v="1"/>
    <n v="0"/>
    <n v="0"/>
    <n v="1"/>
    <n v="1"/>
    <n v="1"/>
    <n v="0"/>
  </r>
  <r>
    <s v="SNM"/>
    <s v="SNM - Múzeum Červený Kameň"/>
    <s v="SNMMČK202101"/>
    <n v="2"/>
    <s v="Oprava Strechy hradu Červený Kameň"/>
    <s v="Zámerom je oprava stechy - počas kritických poveternostných podmienok hrozí zrolovanie celej plochy medeného plechu, ktorým je strecha hradného paláca pokrytá. "/>
    <s v="Cieľom je minimalizácia budúcich nákladov a škôd, zároveň ochrana zdravia  a ľudských životov."/>
    <s v="N/A"/>
    <s v="Zákon č. 49/2002 Z.z. o ochrane pamiatkového fondu; Zákon č. 206/2009 Z.z. o múzeách a o galériách a o ochrane predmetov kultúrnej hodnoty"/>
    <s v="Ochrana NKP"/>
    <x v="0"/>
    <s v="B Rekonštrukcia nehnuteľnosti"/>
    <s v="B1 Komplexná rekonštrukcia"/>
    <s v="01 Investičný zámer"/>
    <x v="1"/>
    <s v="doplniť z preddefinovaného (vysvetlivky a rady)"/>
    <x v="0"/>
    <n v="1"/>
    <n v="750000"/>
    <n v="2000"/>
    <n v="0"/>
    <n v="0"/>
    <n v="450000"/>
    <n v="300000"/>
    <n v="0"/>
    <n v="0"/>
    <n v="0"/>
    <n v="0"/>
    <n v="0"/>
    <n v="0"/>
    <s v="-"/>
    <n v="0"/>
    <n v="0"/>
    <n v="0"/>
    <n v="0"/>
    <n v="0"/>
    <n v="0"/>
    <n v="0"/>
    <n v="0"/>
    <n v="0"/>
    <n v="0"/>
    <n v="0"/>
    <s v="bez PD, investičný zámer"/>
    <n v="0"/>
    <x v="0"/>
    <s v="B1"/>
    <n v="9"/>
    <n v="1"/>
    <n v="1"/>
    <n v="1"/>
    <n v="1"/>
    <n v="1"/>
    <n v="1"/>
    <n v="1"/>
    <n v="0"/>
    <n v="1"/>
    <n v="0"/>
    <n v="0"/>
    <n v="1"/>
    <n v="1"/>
    <n v="1"/>
    <n v="0"/>
  </r>
  <r>
    <s v="SNM"/>
    <s v="SNM - Hudobné múzeum"/>
    <s v="SNMHUM202102"/>
    <n v="6"/>
    <s v="Park (dosadba, jazerá-vodný systém, _x000a_osvetlenie, oplotenie, rozárium)_x000a_"/>
    <s v="Zámerom je vrátiť historickému anglickému parku (autor  belgický záhradný architekt Henrich Nebbien 1813-1822; súčasná rozloha 17 ha) v čo najväčšej miere  jeho pôvodnú podobu (stav z r. 1822 - zachovaný plán parku), novou dosadbou v súlade s pôvodným výberom drevín zabrániť neustálemu ohrozovaniu potencionálnych návštevníkov (padanie stromov, konárov, prehnité kmene stromov) - v súčasnosti máme povolenie na výrub 46 stromov, ktoré sú ohrozujúce. Zámerom je tiež vytvorenie náučného chodníka, obnova vodného systému, eliminácia naplavenín z Krupského potoka. Súčasne dobudovať rozárium, ako pokračovanie odkazu M.H.Chotekovej, t.č. so súhlasom KPÚ máme iba zásobník ruží. Osvetlenie z 80. rokov 20. storočia je nefunkčné, potrebuje obnovu. Oplotenie parku bolo na viacerých miestach narušené, čím nastala situácia, že vlastník nemohol a doteraz nemôže zabezpečiť funkčnú ochranu majetku. Park - NKP 803/2; jazero - NKP 803/13."/>
    <s v="Cieľom je revitalizácia historického parku vrátane vodného systému s poskytnutím náučno-relaxačnej aktivity pre návštevníkov. "/>
    <m/>
    <s v="Zákon č. 543/2002 Z.z. o ochrane prírody a krajiny; Zákon č. 49/2002 Z.z. o ochrane pamiatkového fondu"/>
    <s v="Zvýšený počet návštevníkov o 2000/rok"/>
    <x v="0"/>
    <s v="B Rekonštrukcia nehnuteľnosti"/>
    <s v="B5 Rekonštrukcia extravilánu"/>
    <s v="04 Projektová dokumentácia k dispozícii - pre stavebné povolenie"/>
    <x v="1"/>
    <s v="doplniť z preddefinovaného (vysvetlivky a rady)"/>
    <x v="0"/>
    <m/>
    <n v="6400000"/>
    <n v="100000"/>
    <n v="0"/>
    <n v="100000"/>
    <n v="1300000"/>
    <n v="1000000"/>
    <n v="2000000"/>
    <n v="2000000"/>
    <n v="0"/>
    <n v="0"/>
    <n v="0"/>
    <n v="0"/>
    <s v="-"/>
    <n v="0"/>
    <n v="0"/>
    <n v="0"/>
    <n v="0"/>
    <n v="0"/>
    <n v="0"/>
    <n v="0"/>
    <n v="0"/>
    <n v="0"/>
    <n v="0"/>
    <n v="0"/>
    <m/>
    <n v="0"/>
    <x v="1"/>
    <s v="B5"/>
    <n v="7"/>
    <n v="1"/>
    <n v="1"/>
    <n v="1"/>
    <n v="1"/>
    <n v="0"/>
    <n v="0"/>
    <n v="0"/>
    <n v="0"/>
    <n v="1"/>
    <n v="0"/>
    <n v="0"/>
    <n v="1"/>
    <n v="1"/>
    <n v="1"/>
    <n v="0"/>
  </r>
  <r>
    <s v="SNM"/>
    <s v="SNM - Prírodovedné múzeum"/>
    <s v="SNMPM202102"/>
    <n v="1"/>
    <s v="Zázrak prírody - Klenoty Zeme"/>
    <s v="Zámerom je vybudovanie novej mineralogickej expozície, ktorá bude zodpovedať kvalitou aj obsahom, ale najmä inštaláciou súčasným požiadavkám kladeným na modernú mineralogickú expozíciu. Súčasná expozícia ma 26 rokov a je v nevyhovujúcom stave aj z hľadiska estetického aj technického a to najmä bez možnosti pravidelnej údržby a čistenia.. Z hľadiska expozičnej ponuky patrí mineralógia k najžiadanejším expozíiám v rámci prírodovedných múzeí.    "/>
    <s v="Cieľom zámeru je komplexne doplniť expozičnú ponuku SNM -PM v Bratislave a sprístupniť expoziície ako jeden ucelený komplex kvalitných expozícií, predstavujúci všetky vedné odboy v národnej inštitúcii. "/>
    <s v="N/A"/>
    <m/>
    <s v="aktualizáca a nová inštalácia expozície"/>
    <x v="0"/>
    <s v="F Expozície"/>
    <s v="F2 Vytvorenie novej expozície/výstavy"/>
    <s v="01 Investičný zámer"/>
    <x v="1"/>
    <s v="doplniť z preddefinovaného (vysvetlivky a rady)"/>
    <x v="0"/>
    <n v="1"/>
    <n v="250000"/>
    <n v="15000"/>
    <n v="0"/>
    <n v="105000"/>
    <n v="145000"/>
    <n v="0"/>
    <n v="0"/>
    <n v="0"/>
    <n v="0"/>
    <n v="0"/>
    <n v="0"/>
    <n v="0"/>
    <s v="-"/>
    <n v="0"/>
    <n v="0"/>
    <n v="0"/>
    <n v="0"/>
    <n v="0"/>
    <n v="0"/>
    <n v="0"/>
    <n v="0"/>
    <n v="0"/>
    <n v="0"/>
    <n v="0"/>
    <m/>
    <n v="0"/>
    <x v="0"/>
    <s v="F2"/>
    <n v="7"/>
    <n v="1"/>
    <n v="1"/>
    <n v="0"/>
    <n v="1"/>
    <n v="1"/>
    <n v="1"/>
    <n v="1"/>
    <n v="0"/>
    <n v="1"/>
    <n v="0"/>
    <n v="0"/>
    <n v="1"/>
    <n v="0"/>
    <n v="1"/>
    <n v="0"/>
  </r>
  <r>
    <s v="SNK"/>
    <s v="Slovenská národná knižnica"/>
    <s v="SNK202102"/>
    <n v="2"/>
    <s v="IZ –  Rozšírenie úložných kapacít SNK na uchovávanie písomného kultúrneho dedičstva prestavbou objektu č. 1 v   detašovanom pracovisku SNK vo Vrútkach na depozity,  IA č. 39726"/>
    <s v="Zámerom je z dôvodu extrémneho nedostatku kapacít depozitárnych priestorov SNK aspoň čiastočne zmierniť tento deficit a prestavbou objektu č.1 v Detašovanom pracovisku SNK vo  Vrútkach vytvoriť  nové depozitárné priestory spĺňajúce podmienky pre dlhodobé skladovanie knižničných dokumentov. "/>
    <s v="Využiť objekt, ktorý bol v roku 2004  delimitovaný z MO SR na SNK, na rozšírenie kapacity depozitárnych priestorov s vytvorením zodpovedajúcich podmienok pre dlhodobé skladovanie knižničných dokumentov  klimatizáciou priestorov a vybavením mobilnými regálovými systémami.Tento objekt je stále v nezmenenom zlom technickom stave. Z dôvodu absencie ÚK, nefunkčného rozvodu vody a kanalizácie je využívaný len ako priestor na dočasné núdzové skladovanie rôzneho  materiálu.  Cieľom je tiež eliminácia finančných prostriedkov za nájom skladovacích priestorov u cudzích subjektov a ich úspora v rozpočtoch SNK v ďalších rokoch. Prioritný projekt – vypracovanie projektových dokumentácií a zabezpečenie právoplatného stavebného povolenia a následne zabezpečenie investičných prostriedkov zo štátneho rozpočtu resp.reagovať na možné výzvy na financovanie stavby z EÚ fondov"/>
    <m/>
    <s v="Zákon č. 126/2015 Z.z. o knižniciach §15 písm. a) a písm. b)"/>
    <s v="Nárast kapacity depozitárov o cca 850 m2. Uskladnenie cca 140 000 knižničných dokumentov. Úspora nákladov za prenájom skladovacích plôch u externého subjektu: 38.690,-€/rok."/>
    <x v="0"/>
    <s v="A Nákup alebo výstavba nehnuteľnosti"/>
    <s v="A3 Dostavba budovy"/>
    <s v="06 Pred vyhlásením verejného obstarávania"/>
    <x v="1"/>
    <s v="doplniť z preddefinovaného (vysvetlivky a rady)"/>
    <x v="0"/>
    <n v="1"/>
    <n v="3749200"/>
    <n v="49200"/>
    <n v="0"/>
    <n v="49200"/>
    <n v="0"/>
    <n v="1500000"/>
    <n v="2000000"/>
    <n v="200000"/>
    <n v="0"/>
    <n v="0"/>
    <n v="0"/>
    <n v="0"/>
    <s v="-"/>
    <n v="0"/>
    <n v="0"/>
    <n v="0"/>
    <n v="0"/>
    <n v="0"/>
    <n v="0"/>
    <n v="0"/>
    <n v="0"/>
    <n v="0"/>
    <n v="0"/>
    <n v="0"/>
    <s v="Prioritný projekt schválený MK SR v roku 2021 v prvku programovej štruktúry 08T0109 Stratégia rozvoja slovenského knihovníctva v sume 80 592 € na IA č. 39 726 SNK, prostriedky viazané v zmysle § 8 odst.6 zákona č. 523/2004 Z. z. na použitie v roku 2022."/>
    <n v="0"/>
    <x v="1"/>
    <s v="A3"/>
    <n v="7"/>
    <n v="1"/>
    <n v="1"/>
    <n v="1"/>
    <n v="1"/>
    <n v="1"/>
    <n v="0"/>
    <n v="0"/>
    <n v="0"/>
    <n v="1"/>
    <n v="0"/>
    <n v="0"/>
    <n v="1"/>
    <n v="1"/>
    <n v="0"/>
    <n v="0"/>
  </r>
  <r>
    <s v="DÚ"/>
    <s v="Divadelný ústav"/>
    <s v="DÚ202304"/>
    <n v="11"/>
    <s v="Múzeum Lasicu a Satinského"/>
    <s v="Divadlený ústav iniciuje v spolupráci s MK SR, Magistrátom mesta Bratislavy a ďalčšmi odbornými inštitúciami vytvorenie Múzea Lasicu a Satinského, ktoré by svojím významom presiahlo klasické múzejné expozície a nadviazalo by na komplexný pohľad na dobu, v ktorej pôsobili Lasica a Satinský, na satiru ako občiansky prejav slobody. Koncept múzea bol predstavený na MKSR ako aj na Magistráte hl. mesta a bol odsúhlasený ako dôležitý projekt. "/>
    <s v="zachovanie spomienky na dielo Lasicu a satinského v podobe stálej expozície, dočasnách expozícií súvisiacich s obdobím normalizácie a pádu železnej opony. Múzeum výrazne posilní činnosť pamäťových inštitúcií a vzhľadom na plánované obsahy sa zapojí do kultúrneho priemyslu hl. mesta Bratislavy."/>
    <s v="N/A"/>
    <s v="Zákon č. 206/2009 Z.z. o múzeách a o galériách a o ochrane predmetov kultúrnej hodnoty"/>
    <s v="Počet zbierkových predmetov v múzeu, návštevnosť, počet sprievodných podujatí, získavanie výnosov, počet výstupov v médiách. "/>
    <x v="1"/>
    <s v="F Expozície"/>
    <s v="F2 Vytvorenie novej expozície/výstavy"/>
    <s v="01 Investičný zámer"/>
    <x v="1"/>
    <s v="doplniť z preddefinovaného (vysvetlivky a rady)"/>
    <x v="0"/>
    <n v="1"/>
    <n v="480000"/>
    <n v="30000"/>
    <m/>
    <m/>
    <n v="30000"/>
    <n v="250000"/>
    <n v="100000"/>
    <n v="100000"/>
    <n v="0"/>
    <n v="0"/>
    <n v="0"/>
    <n v="0"/>
    <m/>
    <n v="150000"/>
    <m/>
    <m/>
    <m/>
    <n v="50000"/>
    <n v="50000"/>
    <n v="50000"/>
    <n v="0"/>
    <n v="0"/>
    <n v="0"/>
    <n v="0"/>
    <m/>
    <n v="0"/>
    <x v="0"/>
    <s v="F2"/>
    <n v="7"/>
    <n v="1"/>
    <n v="1"/>
    <n v="0"/>
    <n v="1"/>
    <n v="1"/>
    <n v="1"/>
    <n v="1"/>
    <n v="0"/>
    <n v="0"/>
    <n v="0"/>
    <n v="0"/>
    <n v="0"/>
    <n v="1"/>
    <n v="1"/>
    <n v="0"/>
  </r>
  <r>
    <s v="DÚ"/>
    <s v="Divadelný ústav"/>
    <s v="DÚ202203"/>
    <n v="6"/>
    <s v="Prerábka elektoinštalácie v priestoroch Štúdia 12"/>
    <s v="Súčasný stav je v zmysle bezpečnosti dlhšie neudržateľný, manipulácia s elektrinou je dlhodobo nevyhovujúca. Elektrické vedenie je ešte z čias rokov 1950. Nakoľko je Štúdio 12 technickou kultúrnou  pamiatkou je potrebné vypracovať projekt na vedenie nových elektrických vedení a následne ich opraviť a vymeniť rozvodňu a elektroinštalačný materiál (kabeláž). Na uvedenú skutočnosť upozorňujeme už dlhodobo MK SR ako správcu priestoru. Z dôvodu elektrických výbojov a skratov sa kazí technika v Štúdiu ale závažnejšia  je bezpečkosť verejnosti , hercov a najmä technikov. Túto opravu je nevyhnutné čo v najkratšom období zrealizovať."/>
    <s v="Ochrana a bezpečnosť dodržiavania zákona o kultúrnych a technických pamiatkach. Zvýšenie  bezpečnosti pri práci."/>
    <s v="N/A"/>
    <s v="Zákon č. 49/2002 Z. z._x000a_Zákon o ochrane pamiatkového fondu"/>
    <s v="Počet úspešne realizovaných podujatí v priestore Štúdia 12."/>
    <x v="0"/>
    <s v="B Rekonštrukcia nehnuteľnosti"/>
    <s v="B3 Stavebná rekonštrukcia priestorov"/>
    <s v="01 Investičný zámer"/>
    <x v="1"/>
    <s v="doplniť z preddefinovaného (vysvetlivky a rady)"/>
    <x v="1"/>
    <n v="1"/>
    <n v="10000"/>
    <n v="1700"/>
    <n v="0"/>
    <n v="0"/>
    <n v="8300"/>
    <n v="0"/>
    <n v="0"/>
    <n v="0"/>
    <n v="0"/>
    <n v="0"/>
    <n v="0"/>
    <n v="0"/>
    <s v="Kontrola a výmena svetiel"/>
    <n v="2000"/>
    <n v="0"/>
    <n v="2000"/>
    <n v="0"/>
    <n v="0"/>
    <n v="0"/>
    <n v="0"/>
    <n v="0"/>
    <n v="0"/>
    <n v="0"/>
    <n v="0"/>
    <m/>
    <n v="1"/>
    <x v="0"/>
    <s v="B3"/>
    <n v="6"/>
    <n v="0"/>
    <n v="1"/>
    <n v="0"/>
    <n v="1"/>
    <n v="1"/>
    <n v="1"/>
    <n v="1"/>
    <n v="0"/>
    <n v="1"/>
    <n v="0"/>
    <n v="0"/>
    <n v="1"/>
    <n v="1"/>
    <n v="0"/>
    <n v="0"/>
  </r>
  <r>
    <s v="SNM"/>
    <s v="SNM - Hudobné múzeum"/>
    <s v="SNMHUM202106"/>
    <n v="8"/>
    <s v="Historická parková architektúra-objekty"/>
    <s v="Zámerom je záchrana umeleckých historických _x000a_objektov, ktoré dotvárajú jedinečnú atmosféru _x000a_historického parku. Všetky sú v registri NKP (č. 803/6-12, č. 803/14): grotta - umelá jaskyňa (z r. 1814), obelisk (po 1827), socha-žena s dieťaťom (Š.Ferenczy, cca 1835), socha-Šípková Ruženka (R. Cauer, 1872), vstupná baroková brána. Ich obnova je nevyhnutná, lebo všetky postupne degradujú. "/>
    <s v="Reštaurovanie a obnova umeleckých historických objektov parkovej architektúry."/>
    <s v="N/A"/>
    <s v="Zákon č. 49/2002 Z.z. o ochrane pamiatkového fondu; Zákon č. 206/2009 Z.z. o múzeách a o galériách a o ochrane predmetov kultúrnej hodnoty"/>
    <s v="Zvýšená návštevnosť o 2000/rok"/>
    <x v="0"/>
    <s v="B Rekonštrukcia nehnuteľnosti"/>
    <s v="B5 Rekonštrukcia extravilánu"/>
    <s v="01 Investičný zámer"/>
    <x v="1"/>
    <s v="doplniť z preddefinovaného (vysvetlivky a rady)"/>
    <x v="0"/>
    <m/>
    <n v="450000"/>
    <n v="0"/>
    <n v="0"/>
    <n v="0"/>
    <n v="150000"/>
    <n v="150000"/>
    <n v="150000"/>
    <n v="0"/>
    <n v="0"/>
    <n v="0"/>
    <n v="0"/>
    <n v="0"/>
    <s v="-"/>
    <n v="0"/>
    <n v="0"/>
    <n v="0"/>
    <n v="0"/>
    <n v="0"/>
    <n v="0"/>
    <n v="0"/>
    <n v="0"/>
    <n v="0"/>
    <n v="0"/>
    <n v="0"/>
    <s v="pozn: _x000a_je vyhotovený návrh na reštaurovanie s umelecko-historickým výskumom (Peter Koreň, 2017)"/>
    <n v="0"/>
    <x v="0"/>
    <s v="B5"/>
    <n v="8"/>
    <n v="1"/>
    <n v="1"/>
    <n v="1"/>
    <n v="1"/>
    <n v="0"/>
    <n v="1"/>
    <n v="1"/>
    <n v="0"/>
    <n v="1"/>
    <n v="0"/>
    <n v="0"/>
    <n v="1"/>
    <n v="1"/>
    <n v="1"/>
    <n v="0"/>
  </r>
  <r>
    <s v="SNM"/>
    <s v="SNM - Múzeum Bojnice"/>
    <s v="SNMMB202101"/>
    <n v="1"/>
    <s v="Komplexná stavebná obnova NKP Zámok Bojnice"/>
    <s v="Zámerom komplexnej stavebnej obnovy NKP Zámok Bojnice je prinavrátenie vyhovujúcich parametrov existujúcim stavebným konštrukciám, zamedzenie ďalšej deštrukcii stavebných konštrukcií, výmena inžinierskych sietí, odvlhčenie a stabilizácia objektu, zabezpečenie vyhovujúcich klimatických podmienok pre uloženie zbierok, reštaurovanie kamenných prvkov architektúry, reštaurovanie výmalieb a štukových výzdob, obnova zámockého parku a priekopy, vytvorenie nových expozícií v obnovených priestoroch, vytvorenie nevyhnutného zázemia pre návštevníkov ako aj zamestnancov múzea."/>
    <s v="Rekonštrukcia NKP Zámok Bojnice, ktorý je využívaný na prezentačnú a kultúrno-výchovnú činnosť a uloženie zbierok."/>
    <s v="Alternatíva 0: _x000a_Alternatíva 1: Konzervácia Mestského opevnenia bez jeho revitalizácie."/>
    <s v="Zákon č. 49/2002 Z.z. o ochrane pamiatkového fondu, §27; Zákon č. 206/2009 Z.z. o múzeách a o galériách a o ochrane predmetov kultúrnej hodnoty, §12 až §13 "/>
    <s v="Zvýšenie počtu návštevníkov o 20 000 /rok; _x000a_Uloženie zbierkových predmetov v počte 3500 kusov;_x000a_Vybudovanie nových expozícií na ploche 320m2;_x000a_"/>
    <x v="0"/>
    <s v="B Rekonštrukcia nehnuteľnosti"/>
    <s v="B1 Komplexná rekonštrukcia"/>
    <s v="01 Investičný zámer"/>
    <x v="2"/>
    <s v="doplniť z preddefinovaného (vysvetlivky a rady)"/>
    <x v="1"/>
    <n v="1"/>
    <n v="55000000"/>
    <n v="2500000"/>
    <n v="0"/>
    <n v="1500000"/>
    <n v="11000000"/>
    <n v="17000000"/>
    <n v="17000000"/>
    <n v="8500000"/>
    <n v="0"/>
    <n v="0"/>
    <n v="0"/>
    <n v="0"/>
    <s v="-"/>
    <n v="0"/>
    <n v="0"/>
    <n v="0"/>
    <n v="0"/>
    <n v="0"/>
    <n v="0"/>
    <n v="0"/>
    <n v="0"/>
    <n v="0"/>
    <n v="0"/>
    <n v="0"/>
    <s v="K dispozícii je čiastková projektová dokumentácia na úrovni realizačného projektu."/>
    <n v="0"/>
    <x v="1"/>
    <s v="B1"/>
    <n v="8"/>
    <n v="1"/>
    <n v="1"/>
    <n v="1"/>
    <n v="1"/>
    <n v="1"/>
    <n v="1"/>
    <n v="0"/>
    <n v="1"/>
    <n v="1"/>
    <n v="0"/>
    <n v="0"/>
    <n v="1"/>
    <n v="1"/>
    <n v="0"/>
    <n v="0"/>
  </r>
  <r>
    <s v="SNK"/>
    <s v="Slovenská národná knižnica"/>
    <s v="SNK202111"/>
    <n v="10"/>
    <s v="Permanentné informačné značky - logo SNK nasvietenie na depozite sídelnej budovy"/>
    <s v="Zámerom projektu inštalovať permanentné označenie na budove SNK, ktoré by malo v noci nasvetľovať výškovú časť depozitov (hornú tretinu budovy). Kvôli nerovnostiam terénu je nutná inštalácia o 170 cm nižšie ako je vstup budovy."/>
    <s v="Cieľom je zviditeľniť budovu aj potme a počas zníženej viditeľnosti. Označenie by malo byť svetelné a malo by ísť o svetlný lúč z priestoru parku pred knižnicou premietaný na stenu depozitov."/>
    <s v="N/A"/>
    <s v="Zákon č. 126/2015 Z.z. o knižniciach, §4 ods. 2 d)"/>
    <s v="Zviditeľnenie sídelnej budovy SNK v modernej vizuálnej identite ako dominanty mesta Martin počas zníženej viditeľnosti a tmy."/>
    <x v="0"/>
    <s v="B Rekonštrukcia nehnuteľnosti"/>
    <s v="B3 Stavebná rekonštrukcia priestorov"/>
    <s v="01 Investičný zámer"/>
    <x v="1"/>
    <s v="doplniť z preddefinovaného (vysvetlivky a rady)"/>
    <x v="1"/>
    <n v="1"/>
    <n v="10000"/>
    <n v="0"/>
    <n v="0"/>
    <n v="10000"/>
    <n v="0"/>
    <n v="0"/>
    <n v="0"/>
    <n v="0"/>
    <n v="0"/>
    <n v="0"/>
    <n v="0"/>
    <n v="0"/>
    <s v="-"/>
    <n v="0"/>
    <n v="0"/>
    <n v="0"/>
    <n v="0"/>
    <n v="0"/>
    <n v="0"/>
    <n v="0"/>
    <n v="0"/>
    <n v="0"/>
    <n v="0"/>
    <n v="0"/>
    <s v="Inštalácia osvetlenia bola schválená vyjadrením Krajského pamiatkového úradu Žilina. Súčasťou cenovej ponuky je aj realizácia nosného stĺpika pre umiestnenie projektora, realizácia prípojky. Investícia nebola realizovaná v r. 2021 ako bol pôvodný plán, plánujeme sa o PP uchádzať v 05/2022."/>
    <n v="1"/>
    <x v="0"/>
    <s v="B3"/>
    <n v="8"/>
    <n v="1"/>
    <n v="1"/>
    <n v="1"/>
    <n v="1"/>
    <n v="1"/>
    <n v="1"/>
    <n v="1"/>
    <n v="0"/>
    <n v="1"/>
    <n v="0"/>
    <n v="0"/>
    <n v="1"/>
    <n v="1"/>
    <n v="0"/>
    <n v="0"/>
  </r>
  <r>
    <s v="SNM"/>
    <s v="SNM - MUK Svidník"/>
    <s v="SNMMUKS202201"/>
    <n v="4"/>
    <s v="Rekonštrukcia budovy múzea vo Svidníku"/>
    <s v="Zámerom projektu je celková obnova budovy múzea, ktorá je jednou z architektonických dominánt stredu mesta a svojím vzhľadom výrazne pôsobí na charakter námestia. Obnova umožní rozšíriť stálu kultúrno-historickú expozíciu, ktorá nebola aktualizovaná od svojho otvorenia v roku 1991."/>
    <s v=" Komplexná obnova exteriéru a interiéru budovy."/>
    <m/>
    <s v="Zákon č. 206/2009 Z.z. o múzeách a o galériách a o ochrane predmetov kultúrnej hodnoty, §12 ods. 1"/>
    <s v="záchrana a zhodnotenie technického stavu objektu národnej kultúrnej pamiatky; zvýšenie kapacity depozitárnych priestorov; zvýšenie a skvalitnenie ochrany a bezpečnosti zbierkových predmetov; zvýšenie počtu nadobúdaných zbierkových predmetov, skvalitnenie a rozšírenie služieb pre návštevníkov a zázemia pre zamestnancov, zvýšenie aktrativity múzea pre širokú verejnosť, zvýšenie počtu návštevníkov a tržieb zo vstupného "/>
    <x v="0"/>
    <s v="B Rekonštrukcia nehnuteľnosti"/>
    <s v="B1 Komplexná rekonštrukcia"/>
    <s v="01 Investičný zámer"/>
    <x v="2"/>
    <s v="doplniť z preddefinovaného (vysvetlivky a rady)"/>
    <x v="1"/>
    <n v="1"/>
    <n v="3000000"/>
    <n v="300000"/>
    <n v="0"/>
    <n v="0"/>
    <n v="1650000"/>
    <n v="1350000"/>
    <n v="0"/>
    <n v="0"/>
    <n v="0"/>
    <n v="0"/>
    <n v="0"/>
    <n v="0"/>
    <s v="-"/>
    <n v="0"/>
    <n v="0"/>
    <n v="0"/>
    <n v="0"/>
    <n v="0"/>
    <n v="0"/>
    <n v="0"/>
    <n v="0"/>
    <n v="0"/>
    <n v="0"/>
    <n v="0"/>
    <m/>
    <n v="0"/>
    <x v="1"/>
    <s v="B1"/>
    <n v="6"/>
    <n v="1"/>
    <n v="1"/>
    <n v="0"/>
    <n v="1"/>
    <n v="1"/>
    <n v="0"/>
    <n v="0"/>
    <n v="0"/>
    <n v="1"/>
    <n v="0"/>
    <n v="0"/>
    <n v="1"/>
    <n v="1"/>
    <n v="0"/>
    <n v="0"/>
  </r>
  <r>
    <s v="SNM"/>
    <s v="SNM - Múzeum rusínskej kultúry v Prešove"/>
    <s v="SNMMRKPO202113"/>
    <n v="11"/>
    <s v="Dodávka stacionárnych súprav zvukovej aparatúry pre ozvučenie jednotlivých výstavných priestoroví SNM-MRK v Prešove"/>
    <s v="Zámerom projektu je inštalovať vo výstavných priestoroch SNM-MRK samostatné zvukové aparatúry. Zvuková aparatúra v každej výstavnej miestnosti automaticky po vojdení návštevníkov zvukovo dotvorí atmosféru expozície. Zvukovú aparatúru však bude možné použiť aj pre klasické ozvučenie miestnosti, napr. pri veľkom počte návštevníkov pri podujatí, kedy sa bude môcť použiť zvuková aparatúra ako audio-sprievodca expozíciou. Aparatúra umožní prehrávať rôzne zvukové nahrávky či sprievodný zvuk k obrazu premietaný inými zariadeniami v priestore expozície. Súprava pre každú miestnosť bude pozostávať z nasledujúcich komponentov:dve aktívne reproduktorové sústavy, malý zvukový mixážny pult, senzor prítomnosti osôb v miestnosti, malý prehrávač zvukových nahrávok, malá centrálna jednotka, ktorá bude prepájať komponenty systému a aktivovať systém po zaregistrovaní prítomnosti osôb v expozícii."/>
    <s v="Cieľom projektu je zabezpečiť ozvučenie všetkých výstavných miestností v SNM-MRK na senzor, aby sa dotvorila zvuková atmosféra vystavovaných zbierkových predmetov. "/>
    <s v="N/A"/>
    <s v="Zákon č. 206/2009 Z.z. o múzeách a o galériách a o ochrane predmetov kultúrnej hodnoty"/>
    <s v="Zvýšenie počtu návštevníkov výstav a podujatí, 2000/rok"/>
    <x v="1"/>
    <s v="C Stroje, prístroje a zariadenia"/>
    <s v="C3 Zvuková technika"/>
    <s v="01 Investičný zámer"/>
    <x v="1"/>
    <s v="doplniť z preddefinovaného (vysvetlivky a rady)"/>
    <x v="0"/>
    <n v="1"/>
    <n v="0"/>
    <n v="0"/>
    <n v="0"/>
    <n v="0"/>
    <n v="0"/>
    <n v="0"/>
    <n v="0"/>
    <n v="0"/>
    <n v="0"/>
    <n v="0"/>
    <n v="0"/>
    <n v="0"/>
    <s v="-"/>
    <n v="5000"/>
    <n v="0"/>
    <n v="2000"/>
    <n v="3000"/>
    <n v="0"/>
    <n v="0"/>
    <n v="0"/>
    <n v="0"/>
    <n v="0"/>
    <n v="0"/>
    <n v="0"/>
    <m/>
    <n v="1"/>
    <x v="0"/>
    <s v="C3"/>
    <n v="8"/>
    <n v="1"/>
    <n v="1"/>
    <n v="0"/>
    <n v="1"/>
    <n v="1"/>
    <n v="1"/>
    <n v="1"/>
    <n v="0"/>
    <n v="1"/>
    <n v="0"/>
    <n v="1"/>
    <n v="0"/>
    <n v="1"/>
    <n v="1"/>
    <n v="0"/>
  </r>
  <r>
    <s v="SNM"/>
    <s v="SNM - Múzeum rusínskej kultúry v Prešove"/>
    <s v="SNMMRKPO202109"/>
    <n v="8"/>
    <s v="Rusínsky svet (duša, jazyk, príroda) - cyklus výstav, besied, koncertov"/>
    <s v="Zámerom projektu je pozývať  domácich i zahraničných umelcov, literátov, hudobníkov s rusínskymi koreňmi na rezidenčné pobyty do Polonín, kde by hľadali a spoznávali genius locci rusínskeho sveta a vydali obrazovú, či zvukovú správu o identite Rusínov a prostredia, kde žijú, cez prizmu svojho poznania a vnímania prostredia. "/>
    <s v="Cieľom projektu je uskutočnenie výstav, besied, premietania či koncertov na základe pozvania domácich aj zahraničných umelcov, literátov, hudobníkov s rusínskymi koreňmi na rezidenčné pobyty do Polonín, kde by hľadali a spoznávali genius locci rusínskeho sveta a vydali obrazovú, či zvukovú správu o identite Rusínov a prostredia, kde žijú."/>
    <s v="N/A"/>
    <s v="Prgramové vyhlásenie vlády SR 2020 - 2024; Uznesenie vlády SR č. 649 zo 14. októbra 2020"/>
    <s v="Zvýšenie počtu návštevníkov výstav a podujatí, 2000/rok"/>
    <x v="0"/>
    <s v="F Expozície"/>
    <s v="F2 Vytvorenie novej expozície/výstavy"/>
    <s v="01 Investičný zámer"/>
    <x v="1"/>
    <s v="doplniť z preddefinovaného (vysvetlivky a rady)"/>
    <x v="0"/>
    <n v="1"/>
    <n v="0"/>
    <n v="0"/>
    <n v="0"/>
    <n v="0"/>
    <n v="0"/>
    <n v="0"/>
    <n v="0"/>
    <n v="0"/>
    <n v="0"/>
    <n v="0"/>
    <n v="0"/>
    <n v="0"/>
    <s v="-"/>
    <n v="12000"/>
    <n v="0"/>
    <n v="4000"/>
    <n v="4000"/>
    <n v="4000"/>
    <n v="0"/>
    <n v="0"/>
    <n v="0"/>
    <n v="0"/>
    <n v="0"/>
    <n v="0"/>
    <m/>
    <n v="1"/>
    <x v="0"/>
    <s v="F2"/>
    <n v="8"/>
    <n v="1"/>
    <n v="1"/>
    <n v="0"/>
    <n v="1"/>
    <n v="1"/>
    <n v="1"/>
    <n v="1"/>
    <n v="0"/>
    <n v="1"/>
    <n v="0"/>
    <n v="0"/>
    <n v="1"/>
    <n v="1"/>
    <n v="1"/>
    <n v="0"/>
  </r>
  <r>
    <s v="SNM"/>
    <s v="SNM - Múzeum rusínskej kultúry v Prešove"/>
    <s v="SNMMRKPO202102"/>
    <n v="2"/>
    <s v="Modernizácia hygienických zariaden, to znamená WC, sprchy, umývadlá pri výstavných, ale aj kancelárskych priestoroch SNM-MRK v Prešove"/>
    <s v="Zámerom projektu je prebudovanie nevyhovujúcich hygienických a sanitačných miestností v celom SNM-MRK v Prešove, hlavne chýbajúci prístup k WC a umývadlám pre zdravotne znevýhodnených návštevníkov múzea, ako aj vytvorenie ženských a mužských WC pri kanceláriách zamestnancov múzea, vytvorenie spŕch pri WC, výmena sifónov a vodovodných batérií alebo celých umývadiel v kanceláriách zamestnancov múzea."/>
    <s v="Cieľom projektu je sprístupniť aj sanitačné miestnosti zdravotne znevýhodneným návštevníkom múzea, ako aj modernizácia hygienických zariadení pre zamestnancov múzea. "/>
    <s v="N/A"/>
    <s v="Zákon č. 49/2002 Z.z. o ochrane pamiatkového fondu; Zákon č. 49/2002 Z.z. o ochrane pamiatkového fondu"/>
    <s v="Úspora vody, ohrevu vody, zníženie nákladov na prevádziu sanitačných zariadení v múzeu. "/>
    <x v="0"/>
    <s v="B Rekonštrukcia nehnuteľnosti"/>
    <s v="B2 Stavebná reprofilizácia priestorov"/>
    <s v="01 Investičný zámer"/>
    <x v="1"/>
    <s v="doplniť z preddefinovaného (vysvetlivky a rady)"/>
    <x v="0"/>
    <n v="1"/>
    <n v="80000"/>
    <n v="0"/>
    <n v="0"/>
    <n v="80000"/>
    <n v="0"/>
    <n v="0"/>
    <n v="0"/>
    <n v="0"/>
    <n v="0"/>
    <n v="0"/>
    <n v="0"/>
    <n v="0"/>
    <s v="-"/>
    <n v="0"/>
    <n v="0"/>
    <n v="0"/>
    <n v="0"/>
    <n v="0"/>
    <n v="0"/>
    <n v="0"/>
    <n v="0"/>
    <n v="0"/>
    <n v="0"/>
    <n v="0"/>
    <m/>
    <n v="1"/>
    <x v="0"/>
    <s v="B2"/>
    <n v="9"/>
    <n v="1"/>
    <n v="1"/>
    <n v="1"/>
    <n v="1"/>
    <n v="1"/>
    <n v="1"/>
    <n v="1"/>
    <n v="0"/>
    <n v="1"/>
    <n v="0"/>
    <n v="0"/>
    <n v="1"/>
    <n v="1"/>
    <n v="1"/>
    <n v="0"/>
  </r>
  <r>
    <s v="SNM"/>
    <s v="SNM - Múzeum SNR Myjava"/>
    <s v="SNMMSNR202203"/>
    <n v="2"/>
    <s v="Projekčná interaktívna stena"/>
    <s v="Zámerom projektu je predstaviť múzeum ako dynamickú pamäťovú inštitúciu, ktorá ponúka návštevníkom a školám možnosť získať informácie aj hravou formou. Novovybudované Vzdelávacie centrum &quot;Albertína&quot;, ktoré sa nachádza v areáli rodného domu M. R. Štefánika  je miestom s rozšírenou ponukou vzdelávacích aktivít súvisiacich s osobnosťou gen. M. R. Štefánika. Jednou z nich bude aj projekčná interaktívna stena s veľkoplošnou mapou sveta, ktorá bude ilustrovať najväčšiu Štefánikovu vášeň - cestovanie. Súčasťou projekčnej interaktívnej steny budú aj ďalšie vzdelávacie aplikácie."/>
    <s v="Cieľom projektu je rozšíriť ponuku vzdelávacích aktivít pre návštevníkov rodného domu M. R. Štefánika. "/>
    <s v="N/A"/>
    <s v="Zákon č. 206/2009 Z.z. o múzeách a o galériách a o ochrane predmetov kultúrnej hodnoty, §12 a §13 a  §14 a §18"/>
    <s v="Odhadovaný zvýšený počet návštevníkov minimálne o 30 %."/>
    <x v="0"/>
    <s v="F Expozície"/>
    <s v="F2 Vytvorenie novej expozície/výstavy"/>
    <s v="01 Investičný zámer"/>
    <x v="1"/>
    <s v="doplniť z preddefinovaného (vysvetlivky a rady)"/>
    <x v="0"/>
    <n v="1"/>
    <n v="48000"/>
    <n v="0"/>
    <n v="0"/>
    <n v="0"/>
    <n v="48000"/>
    <n v="0"/>
    <n v="0"/>
    <n v="0"/>
    <n v="0"/>
    <n v="0"/>
    <n v="0"/>
    <n v="0"/>
    <s v="-"/>
    <n v="0"/>
    <n v="0"/>
    <n v="0"/>
    <n v="0"/>
    <n v="0"/>
    <n v="0"/>
    <n v="0"/>
    <n v="0"/>
    <n v="0"/>
    <n v="0"/>
    <n v="0"/>
    <m/>
    <n v="1"/>
    <x v="0"/>
    <s v="F2"/>
    <n v="9"/>
    <n v="1"/>
    <n v="1"/>
    <n v="1"/>
    <n v="1"/>
    <n v="1"/>
    <n v="1"/>
    <n v="1"/>
    <n v="0"/>
    <n v="1"/>
    <n v="0"/>
    <n v="0"/>
    <n v="1"/>
    <n v="1"/>
    <n v="1"/>
    <n v="0"/>
  </r>
  <r>
    <s v="SNM"/>
    <s v="SNM - Múzeum rusínskej kultúry v Prešove"/>
    <s v="SNMMRKPO202112"/>
    <n v="10"/>
    <s v="Paraska Goricvit - vizuálna výstava"/>
    <s v="Zámerom projektu je predstaviť tvorbu Parasky Goricvit a výstaviť diela neobyčajne pravdivej ženy, ktorá bola karpatskou umelkyňou, poetkou, filozofkou  a fotografkou z obce Krivorivňa na Podkarpatí. Výstava bude realizovaná v spolupráci s Umeleckým Arzenálom v Kyjeve."/>
    <s v="Cieľom projektu je uskutočniť výstavu diel neobyčajne pravdivej ženy - Parasky Goricvit."/>
    <s v="N/A"/>
    <s v="Prgramové vyhlásenie vlády SR 2020 - 2024; Uznesenie vlády SR č. 649 zo 14. októbra 2020"/>
    <s v="Zvýšenie počtu návštevníkov výstav a podujatí, 2000/rok"/>
    <x v="0"/>
    <s v="F Expozície"/>
    <s v="F2 Vytvorenie novej expozície/výstavy"/>
    <s v="01 Investičný zámer"/>
    <x v="1"/>
    <s v="doplniť z preddefinovaného (vysvetlivky a rady)"/>
    <x v="0"/>
    <n v="1"/>
    <n v="0"/>
    <n v="0"/>
    <n v="0"/>
    <n v="0"/>
    <n v="0"/>
    <n v="0"/>
    <n v="0"/>
    <n v="0"/>
    <n v="0"/>
    <n v="0"/>
    <n v="0"/>
    <n v="0"/>
    <s v="-"/>
    <n v="6000"/>
    <n v="0"/>
    <n v="0"/>
    <n v="6000"/>
    <n v="0"/>
    <n v="0"/>
    <n v="0"/>
    <n v="0"/>
    <n v="0"/>
    <n v="0"/>
    <n v="0"/>
    <m/>
    <n v="1"/>
    <x v="0"/>
    <s v="F2"/>
    <n v="8"/>
    <n v="1"/>
    <n v="1"/>
    <n v="0"/>
    <n v="1"/>
    <n v="1"/>
    <n v="1"/>
    <n v="1"/>
    <n v="0"/>
    <n v="1"/>
    <n v="0"/>
    <n v="0"/>
    <n v="1"/>
    <n v="1"/>
    <n v="1"/>
    <n v="0"/>
  </r>
  <r>
    <s v="SNM"/>
    <s v="SNM - Múzeum rusínskej kultúry v Prešove"/>
    <s v="SNMMRKPO202107"/>
    <n v="6"/>
    <s v="Výstava Ivan Nestor Šafranko "/>
    <s v="Zámerom projektu je predstaviť verejnosti na Slovensku diela významného rusínskeho umelca  Ivana Nestora Šafranka (*1931 v Turej Paseke, + 2020 v Prahe), ktoré patria k skvostom vizuálneho umenia SR v kontexte slovenskej maľby na prelome 20. a 21. storočia. V jeho tvorbe sa spájajú domáce tradície s novými avantgardnými prúdmi svetového umenia. Autor sa nebál kráčať proti prúdu a raziť si svoj vlastný radikálny, umelecký smer.  Patril medzi prvých výtvarníkov, ktorí sa venovali abstraktnej tvorbe, technike ready-made a drippingu. Zámerom výstavy je oboznámiť verejnosť s tvorbou umelca, ktorý zriedka vystavoval, a preto jeho tvorba  predstavuje len minimálne preskúmanú odnož dejín stredoeurópskeho umenia. Poukázať na jeho život a dielo. Autor  desaťročia učil na Katedre výtvarnej výchovy Pedagogickej fakulty UPJŠ, kde bol vymenovaný za profesora. Celý život zasvätil vizuálnemu umeniu, ktoré novátorsky prezentovalo duchovné hodnoty rusínského etnika."/>
    <s v="Cieľom projektu je uskutočniť dočasnú výstavu v SNM-MRK v Prešove Ivan Nestor Šafranko."/>
    <s v="N/A"/>
    <s v="Prgramové vyhlásenie vlády SR 2020 - 2024; Uznesenie vlády SR č. 649 zo 14. októbra 2020"/>
    <s v="Zvýšenie počtu návštevníkov výstav a podujatí, 3000/rok"/>
    <x v="0"/>
    <s v="F Expozície"/>
    <s v="F2 Vytvorenie novej expozície/výstavy"/>
    <s v="01 Investičný zámer"/>
    <x v="1"/>
    <s v="doplniť z preddefinovaného (vysvetlivky a rady)"/>
    <x v="0"/>
    <n v="1"/>
    <n v="0"/>
    <n v="0"/>
    <n v="0"/>
    <n v="0"/>
    <n v="0"/>
    <n v="0"/>
    <n v="0"/>
    <n v="0"/>
    <n v="0"/>
    <n v="0"/>
    <n v="0"/>
    <n v="0"/>
    <s v="-"/>
    <n v="5000"/>
    <n v="0"/>
    <n v="0"/>
    <n v="5000"/>
    <n v="0"/>
    <n v="0"/>
    <n v="0"/>
    <n v="0"/>
    <n v="0"/>
    <n v="0"/>
    <n v="0"/>
    <m/>
    <n v="1"/>
    <x v="0"/>
    <s v="F2"/>
    <n v="8"/>
    <n v="1"/>
    <n v="1"/>
    <n v="0"/>
    <n v="1"/>
    <n v="1"/>
    <n v="1"/>
    <n v="1"/>
    <n v="0"/>
    <n v="1"/>
    <n v="0"/>
    <n v="0"/>
    <n v="1"/>
    <n v="1"/>
    <n v="1"/>
    <n v="0"/>
  </r>
  <r>
    <s v="SNM"/>
    <s v="SNM - Múzeum rusínskej kultúry v Prešove"/>
    <s v="SNMMRKPO202108"/>
    <n v="7"/>
    <s v="Miško Čabala  - výstava z diela rusínskeho maliara"/>
    <s v="Zámerom projektu je predstaviť verejnosti na Slovensku tvorbu rusínskeho maliara Michala Čabalu (*1941 Nižné Čabiny, + 2002 Prešov ), ojedinelého zjavu východoslovenského maliarstva, psychológa rusínskej krajiny, portrétu a divadelných výjavov, ktoré spracováva podvedome na základe svojej senzitívnosti vnimania reality. Počas štúdií si vytvoril rukopis, ktorý bol pre jeho maliarsky kumšt najdôležitejší a teda nemenný a nezameniteľný. Ide o umelca, bohéma ktorého dielo nikdy nepodliehalo  oficiálnym normám či výtvarným trendom. Jeho diela divák preciťuje viac srdcom ako zrakom. Tento solitér  v maliarstve, ktorého tvorba nie je docenená je ojedinelý zjav krajinára, ktorý rusínskou krajinou dýchal a najviac jej rozumel. "/>
    <s v="Cieľom projektu je zmapovať život a tvorbu Michala Čabalu, zozbierať  rozsiahle dielo autora, ktoré je v súkromných a galerijných zbierkach, vydať monografiu a zrealizovať výstavu diel tohto umelca. "/>
    <s v="N/A"/>
    <s v="Prgramové vyhlásenie vlády SR 2020 - 2024; Uznesenie vlády SR č. 649 zo 14. októbra 2020"/>
    <s v="Zvýšenie počtu návštevníkov výstav a podujatí, 2000/rok"/>
    <x v="0"/>
    <s v="F Expozície"/>
    <s v="F2 Vytvorenie novej expozície/výstavy"/>
    <s v="01 Investičný zámer"/>
    <x v="1"/>
    <s v="doplniť z preddefinovaného (vysvetlivky a rady)"/>
    <x v="0"/>
    <n v="1"/>
    <n v="0"/>
    <n v="0"/>
    <n v="0"/>
    <n v="0"/>
    <n v="0"/>
    <n v="0"/>
    <n v="0"/>
    <n v="0"/>
    <n v="0"/>
    <n v="0"/>
    <n v="0"/>
    <n v="0"/>
    <s v="-"/>
    <n v="10000"/>
    <n v="0"/>
    <n v="0"/>
    <n v="10000"/>
    <n v="0"/>
    <n v="0"/>
    <n v="0"/>
    <n v="0"/>
    <n v="0"/>
    <n v="0"/>
    <n v="0"/>
    <m/>
    <n v="1"/>
    <x v="0"/>
    <s v="F2"/>
    <n v="8"/>
    <n v="1"/>
    <n v="1"/>
    <n v="0"/>
    <n v="1"/>
    <n v="1"/>
    <n v="1"/>
    <n v="1"/>
    <n v="0"/>
    <n v="1"/>
    <n v="0"/>
    <n v="0"/>
    <n v="1"/>
    <n v="1"/>
    <n v="1"/>
    <n v="0"/>
  </r>
  <r>
    <s v="SNM"/>
    <s v="SNM - Múzeum rusínskej kultúry v Prešove"/>
    <s v="SNMMRKPO202101"/>
    <n v="1"/>
    <s v="Rekonštrukcia budovy bývalých kasární na moderné SNM – Múzeum rusínskej kultúry v Prešove na Masarykovej ulici 20."/>
    <s v="Zámerom projektu je rekonštrukcia všetkých troch traktov budovy bývalých kasární Antonína Zápotockého, na Masarykovej ulici, číslo 20, ktorú spravuje SNM – Múzeum rusínskej kultúry v Prešove. Je nevyhnutná nielen kvôli premene bývalých starých kasární na moderné priestory hodné múzea 21. storočia, ale aj kvôli zastaralosti všetkých budov, pretekajúcej streche, rozpadajúcim sa komínom, nevyhovujúcim a pretekajúcim kotlom, kvôli teplovodným potrubiam mimo budovy múzea, čo spôsobuje veľké úniky tepla a predražovanie vykurovania všetkých budov jedným starým kotlom, kvôli nevyhovujúcemu zastaralému a nebezpečnému elektrickému vedeniu vo všetkých budovách, čo spôsobilo vypnutie celej jednej budovy od starého hliníkového elektrického vedenia, kvôli prehnitým podlahám vo výstavných i nevýstavných priestoroch, alebo kvôli nedostupnosti výstavných priestorov pre vozíčkárov (na 2. NP možno vyjsť len po dvojitom schodisku),  jednoducho, kvôli nezrekonštruovaným priestorom múzea od samého začiatku jeho fungovania v súčasných priestoroch.Projekt plánujeme na najbližšie štyrii roky. "/>
    <s v="Cieľom projektu je zrekonštruovanie všetkých troch budov bývalých kasární Antonína Zápotockého v Prešove na moderné múzeum histórie a kultúry Rusínov na Slovensku. "/>
    <m/>
    <s v="Zákon č. 49/2002 Z.z. o ochrane pamiatkového fondu; Zákon č. 206/2009 Z.z. o múzeách a o galériách a o ochrane predmetov kultúrnej hodnoty"/>
    <s v="Zníženie nákladov na opravy a prevádzku, 1700 €/rok, ale  aj  zvýšenie počtu návštevníkov podujatí, 3000/rok; _x000a__x000a_"/>
    <x v="0"/>
    <s v="B Rekonštrukcia nehnuteľnosti"/>
    <s v="B1 Komplexná rekonštrukcia"/>
    <s v="01 Investičný zámer"/>
    <x v="1"/>
    <s v="doplniť z preddefinovaného (vysvetlivky a rady)"/>
    <x v="0"/>
    <n v="1"/>
    <n v="7000000"/>
    <n v="500000"/>
    <n v="0"/>
    <n v="500000"/>
    <n v="4000000"/>
    <n v="2000000"/>
    <n v="500000"/>
    <n v="0"/>
    <n v="0"/>
    <n v="0"/>
    <n v="0"/>
    <n v="0"/>
    <s v="-"/>
    <n v="0"/>
    <n v="0"/>
    <n v="0"/>
    <n v="0"/>
    <n v="0"/>
    <n v="0"/>
    <n v="0"/>
    <n v="0"/>
    <n v="0"/>
    <n v="0"/>
    <n v="0"/>
    <m/>
    <n v="0"/>
    <x v="1"/>
    <s v="B1"/>
    <n v="7"/>
    <n v="1"/>
    <n v="1"/>
    <n v="0"/>
    <n v="1"/>
    <n v="1"/>
    <n v="0"/>
    <n v="0"/>
    <n v="0"/>
    <n v="1"/>
    <n v="0"/>
    <n v="0"/>
    <n v="1"/>
    <n v="1"/>
    <n v="1"/>
    <n v="0"/>
  </r>
  <r>
    <s v="SNM"/>
    <s v="SNM - Múzeum SNR Myjava"/>
    <s v="SNMMSNR202202"/>
    <n v="4"/>
    <s v="Reštaurovanie textílií"/>
    <s v="Zámerom projektu je reštaurovanie 4 ks textílií z vlastného zbierkového fondu múzea. Jedná sa o cechové prikrývky, spolkovú zástavu a spolkovú prikrývku. Uvedené textílie sú značne poškodené, v prípade potreby sa nedajú použiť na prezentačné účely."/>
    <s v="Cieľom projektu je ochrana predmetov kultúrnej hodnoty a zabránenie ďalšej degradácii zbierkových predmetov zo zbierkového fondu Múzea SNR."/>
    <s v="N/A"/>
    <s v="Zákon č. 49/2002 Z.z. o ochrane pamiatkového fondu; Zákon č. 206/2009 Z.z. o múzeách a o galériách a o ochrane predmetov kultúrnej hodnoty"/>
    <s v="Záchrana a starostlivosť o predmety kultúrnej hodnoty v zmysle zákona č. 206/2009 Z. z. o múzeách a galériách a o ochrane predmetov kultúrnej hodnoty."/>
    <x v="0"/>
    <s v="C Stroje, prístroje a zariadenia"/>
    <s v="C91 Technické vybavenie dielní"/>
    <s v="01 Investičný zámer"/>
    <x v="1"/>
    <s v="doplniť z preddefinovaného (vysvetlivky a rady)"/>
    <x v="0"/>
    <n v="1"/>
    <n v="6984"/>
    <n v="0"/>
    <n v="0"/>
    <n v="6984"/>
    <n v="0"/>
    <n v="0"/>
    <n v="0"/>
    <n v="0"/>
    <n v="0"/>
    <n v="0"/>
    <n v="0"/>
    <n v="0"/>
    <s v="-"/>
    <n v="0"/>
    <n v="0"/>
    <n v="0"/>
    <n v="0"/>
    <n v="0"/>
    <n v="0"/>
    <n v="0"/>
    <n v="0"/>
    <n v="0"/>
    <n v="0"/>
    <n v="0"/>
    <m/>
    <n v="1"/>
    <x v="0"/>
    <s v="C91"/>
    <n v="9"/>
    <n v="1"/>
    <n v="1"/>
    <n v="1"/>
    <n v="1"/>
    <n v="1"/>
    <n v="1"/>
    <n v="1"/>
    <n v="0"/>
    <n v="1"/>
    <n v="0"/>
    <n v="0"/>
    <n v="1"/>
    <n v="1"/>
    <n v="1"/>
    <n v="0"/>
  </r>
  <r>
    <s v="SNM"/>
    <s v="SNM - Múzeum rusínskej kultúry v Prešove"/>
    <s v="SNMMRKPO202115"/>
    <n v="13"/>
    <s v="Takto sme začínali - výstava o začiatkoch  slovenského televízneho a rozhlasového vysielania a vysielania pre národností "/>
    <s v="Zámerom projektu je uskutočnenie výstavy o začiatkoch  slovenského televízneho a rozhlasového vysielania a vysielania pre národností spojenej  s  koncertom  - v spolupráci s RTVS."/>
    <s v="Cieľom projektu je uskutočnenie výstavy o začiatkoch  slovenského televízneho a rozhlasového vysielania a vysielania pre národností spojenej  s  koncertom  v spolupráci s RTVS."/>
    <s v="N/A"/>
    <s v="Prgramové vyhlásenie vlády SR 2020 - 2024; Uznesenie vlády SR č. 649 zo 14. októbra 2020"/>
    <s v="Zvýšenie počtu návštevníkov výstav a podujatí, 2000/rok"/>
    <x v="0"/>
    <s v="F Expozície"/>
    <s v="F2 Vytvorenie novej expozície/výstavy"/>
    <s v="01 Investičný zámer"/>
    <x v="1"/>
    <s v="doplniť z preddefinovaného (vysvetlivky a rady)"/>
    <x v="0"/>
    <n v="1"/>
    <n v="0"/>
    <n v="0"/>
    <n v="0"/>
    <n v="0"/>
    <n v="0"/>
    <n v="0"/>
    <n v="0"/>
    <n v="0"/>
    <n v="0"/>
    <n v="0"/>
    <n v="0"/>
    <n v="0"/>
    <s v="-"/>
    <n v="5000"/>
    <n v="0"/>
    <n v="0"/>
    <n v="5000"/>
    <n v="0"/>
    <n v="0"/>
    <n v="0"/>
    <n v="0"/>
    <n v="0"/>
    <n v="0"/>
    <n v="0"/>
    <m/>
    <n v="1"/>
    <x v="0"/>
    <s v="F2"/>
    <n v="8"/>
    <n v="1"/>
    <n v="1"/>
    <n v="0"/>
    <n v="1"/>
    <n v="1"/>
    <n v="1"/>
    <n v="1"/>
    <n v="0"/>
    <n v="1"/>
    <n v="0"/>
    <n v="0"/>
    <n v="1"/>
    <n v="1"/>
    <n v="1"/>
    <n v="0"/>
  </r>
  <r>
    <s v="SNM"/>
    <s v="SNM - Múzeum rusínskej kultúry v Prešove"/>
    <s v="SNMMRKPO202104"/>
    <n v="4"/>
    <s v="Terénny výskum v rusínskych obciach na Slovensku skúmajúci  stupeň asimilácie rusínskeho obyvateľstva s majoritnou populáciou"/>
    <s v="Zámerom projektu je uskutočniť terénny výskum pracovníkov SNM – Múzea rusínskej kultúry v rusínskych obciach na SV Slovenska, ale aj v okolí Prešova, Levoče, Sabinova, Popradu,  Vranova nad Topľou v PSK, či v okolí Košíc, Rožňavy, Spišskej Novej Vsi, Gelnice v KSK, kde sú rusínske obce izolované od tých na SV Slovenska. Výskumy procesu asimilácie Rusínov s majoritným obyvateľstvom v izolovaných rusínskych obciach sú doteraz veľmi zriedkavé, a preto potrebné. V niektorých asimilovaných obciach je možno na výskum rusínskej kultúry v nich aj neskoro, pretože ani najstarší obyvatelia obce si nebudú pamätať rusínsky jazyk ako bežný dorozumievací prostriedok v ich rodinách, v ich obci. Potreba urobiť sondu do hĺbky asimilácie vo vybraných obciach v uvedených lokalitách. Zároveň je potrebné taktiež skúmať autochtónne rusínske obce na severovýchode Slovenska, t.j. na území s kompaktným osídlením Rusínov – pri poľsko-slovenských a ukrajinsko-slovenských hraniciach – v okresoch Snina, Sobrance, Humenné, Medzilaborce, Svidník, Stropkov, Bardejov, Stará Ľubovňa a porovnať výsledky v týchto obciach a mestách so zisteniami hĺbky asimilácie pôvodnej rusínskej kultúry s majoritnou kultúrou v izolovaných rusínskych obciach vyššie vymenovaných. Pre potreby výskumu v teréne zakúpiť dva kvalitné diktafóny, mikrofón a digitálnu kameru, ako aj notebook na cesty. Výstupom projektu by malo byť vydanie vedeckej monografie z výsledkov terénneho výskumu s fotografickou prílohou a priloženým CD z videonahrávok z výskumu. "/>
    <s v="Cieľom projektu je uskutočniť terénny výskum na zistenie stupňa asimilácie a jej príčin pôvodne rusínskeho obyvateľstva s majoritným obyvateľstvom vo vybraných lokalitách na Slovensku a porovnať hĺbku asimilácie a stratu autochtónnej kultúry a jazyka v izolovaných rusínskych obciach s regiónmi severovýchodného Slovenska s kompaktným rusínskym osídlením. Zároveň vydať vedeckú monografiu z výsledkov terénneho výskumu s fotografickou prílohou a priloženým CD z videonahrávok z výskumu. Výsledky výskumu prezentovať na dočasnej výstave v múzeu. "/>
    <s v="N/A"/>
    <s v="Zákon č. 206/2009 Z.z. o múzeách a o galériách a o ochrane predmetov kultúrnej hodnoty, §14. Prgramové vyhlásenie vlády SR 2020 - 2024; Uznesenie vlády SR č. 649 zo 14. októbra 2020"/>
    <s v="Zvýšenie počtu návštevníkov výstav a podujatí, 2000/rok"/>
    <x v="0"/>
    <s v="F Expozície"/>
    <s v="F3 Realizácia výskumu"/>
    <s v="01 Investičný zámer"/>
    <x v="1"/>
    <s v="doplniť z preddefinovaného (vysvetlivky a rady)"/>
    <x v="0"/>
    <n v="1"/>
    <n v="0"/>
    <n v="0"/>
    <n v="0"/>
    <n v="0"/>
    <n v="0"/>
    <n v="0"/>
    <n v="0"/>
    <n v="0"/>
    <n v="0"/>
    <n v="0"/>
    <n v="0"/>
    <n v="0"/>
    <s v="-"/>
    <n v="10000"/>
    <n v="0"/>
    <n v="3000"/>
    <n v="3000"/>
    <n v="3000"/>
    <n v="1000"/>
    <n v="0"/>
    <n v="0"/>
    <n v="0"/>
    <n v="0"/>
    <n v="0"/>
    <m/>
    <n v="1"/>
    <x v="0"/>
    <s v="F3"/>
    <n v="8"/>
    <n v="1"/>
    <n v="1"/>
    <n v="0"/>
    <n v="1"/>
    <n v="1"/>
    <n v="1"/>
    <n v="1"/>
    <n v="0"/>
    <n v="1"/>
    <n v="0"/>
    <n v="0"/>
    <n v="1"/>
    <n v="1"/>
    <n v="1"/>
    <n v="0"/>
  </r>
  <r>
    <s v="SNM"/>
    <s v="SNM - Múzeum rusínskej kultúry v Prešove"/>
    <s v="SNMMRKPO202116"/>
    <n v="14"/>
    <s v="Slávni Rusíni - cyklus videodokumentov zo života a diela významných, často neznámych Rusínov zo Slovenska. "/>
    <s v="Zámerom projektu je vytvoriť cykus videodokumenotv zo života a diela významných, často neznámych, Rusínov zo Slovenska.- výroba videonahrávok na múzejný  Youtube kanál - 60 dielov."/>
    <s v="Cieľom projektu je vytvoriť cyklus 60 videí o slávnych Rusínoch zo Slovenska. "/>
    <s v="N/A"/>
    <s v="Prgramové vyhlásenie vlády SR 2020 - 2024; Uznesenie vlády SR č. 649 zo 14. októbra 2024"/>
    <s v="Zvýšenie počtu návštevníkov výstav a podujatí, 2000/rok"/>
    <x v="0"/>
    <s v="F Expozície"/>
    <s v="F2 Vytvorenie novej expozície/výstavy"/>
    <s v="01 Investičný zámer"/>
    <x v="1"/>
    <s v="doplniť z preddefinovaného (vysvetlivky a rady)"/>
    <x v="0"/>
    <n v="1"/>
    <n v="0"/>
    <n v="0"/>
    <n v="0"/>
    <n v="0"/>
    <n v="0"/>
    <n v="0"/>
    <n v="0"/>
    <n v="0"/>
    <n v="0"/>
    <n v="0"/>
    <n v="0"/>
    <n v="0"/>
    <s v="-"/>
    <n v="24000"/>
    <n v="0"/>
    <n v="8000"/>
    <n v="4000"/>
    <n v="4000"/>
    <n v="4000"/>
    <n v="4000"/>
    <n v="0"/>
    <n v="0"/>
    <n v="0"/>
    <n v="0"/>
    <m/>
    <n v="1"/>
    <x v="0"/>
    <s v="F2"/>
    <n v="8"/>
    <n v="1"/>
    <n v="1"/>
    <n v="0"/>
    <n v="1"/>
    <n v="1"/>
    <n v="1"/>
    <n v="1"/>
    <n v="0"/>
    <n v="1"/>
    <n v="0"/>
    <n v="0"/>
    <n v="1"/>
    <n v="1"/>
    <n v="1"/>
    <n v="0"/>
  </r>
  <r>
    <s v="SNM"/>
    <s v="SNM - Múzeum rusínskej kultúry v Prešove"/>
    <s v="SNMMRKPO202103"/>
    <n v="3"/>
    <s v="Nová stála historická expozícia v SNM – Múzeu rusínskej kultúry v Prešove ako prezentácie kultúrneho dedičstva Rusínov v strednej Európe"/>
    <s v="Zámerom projektu je vytvoriť novú reprezentatívnu historickú expozíciu o dejinách a kultúre Rusínov na Slovensku a v strednej Európe kvôli priblíženiu verejnosti na Slovensku hlavne tragickej histórie Rusínov v 20. storočí a najväčších osobností rusínskej histórie a kultúry. Projektový zámer je rozdelený na dve komplementárne časti._x000a_Prvá časť bude zameraná na stavebné úpravy celého prvého poschodia výtavných priestorov SNM-MRK (strhnutie drevotrieskových obkladov stien a stropov, odstránenie zhnitých parkiet na podlahách, vyspravenie stien a výmena podláh...) a druhá časť bude zameraná na vytvorenie novej historickej expozície v SNM – Múzeu rusínskej kultúry v Prešove na základe najnovších muzeologických vizuálno-zvukových technológií, napríklad aj holografickej výstavy a podobne. V tejto časti projektu pôjde aj o popularizáciu vedeckej, zberateľskej, metodickej a výstavnej činnosti SNM – MRK v Prešove na Slovensku."/>
    <s v="Cieľom projektu je priblíženie kultúrneho dedičstva Rusínov v strednej Európe a ich tragickej histórie v 20. storočí prostredníctvom  vytvorenia novej stálej historickej expozície v SNM – Múzeu rusínskej kultúry v Prešove zvýšením  kultúrnej atraktivity pre návštevníkov."/>
    <s v="N/A"/>
    <s v="Zákon č. 206/2009 Z.z. o múzeách a o galériách a o ochrane predmetov kultúrnej hodnoty, §15 a)"/>
    <s v="Zvýšenie počtu návštevníkov výstav a podujatí, 3000/rok"/>
    <x v="0"/>
    <s v="F Expozície"/>
    <s v="F2 Vytvorenie novej expozície/výstavy"/>
    <s v="01 Investičný zámer"/>
    <x v="1"/>
    <s v="doplniť z preddefinovaného (vysvetlivky a rady)"/>
    <x v="0"/>
    <n v="1"/>
    <n v="550000"/>
    <n v="50000"/>
    <n v="0"/>
    <n v="0"/>
    <n v="350000"/>
    <n v="200000"/>
    <n v="0"/>
    <n v="0"/>
    <n v="0"/>
    <n v="0"/>
    <n v="0"/>
    <n v="0"/>
    <s v="-"/>
    <n v="0"/>
    <n v="0"/>
    <n v="0"/>
    <n v="0"/>
    <n v="0"/>
    <n v="0"/>
    <n v="0"/>
    <n v="0"/>
    <n v="0"/>
    <n v="0"/>
    <n v="0"/>
    <m/>
    <n v="0"/>
    <x v="0"/>
    <s v="F2"/>
    <n v="8"/>
    <n v="1"/>
    <n v="1"/>
    <n v="0"/>
    <n v="1"/>
    <n v="1"/>
    <n v="1"/>
    <n v="1"/>
    <n v="0"/>
    <n v="1"/>
    <n v="0"/>
    <n v="0"/>
    <n v="1"/>
    <n v="1"/>
    <n v="1"/>
    <n v="0"/>
  </r>
  <r>
    <s v="SNM"/>
    <s v="SNM - Múzeum rusínskej kultúry v Prešove"/>
    <s v="SNMMRKPO202114"/>
    <n v="12"/>
    <s v="Nákup mobilnej zvukovej techniky pre ozvučenie kultúrnych podujatí v interiéri aj exteriéri SNM-MRK a dodávka svetelnej techniky pre osvetlenie kultúrnych podujatí v interiéri aj exteriéri SNM - MRK."/>
    <s v="Zámerom projektu je zakúpiť mobilnú zvukovú aparatúru pozostávajpcu z dvoch výkonných aktívnych dvojpásmových reproduktorových sústav so špičkovým výkonom 1000W (reproduktory 15“ a 1“) a dvoch aktívnych menších sústav s reproduktormi 12“ a 1“, pre použitie vo funkcii pódiových odposluchov. Srdcom zvukového systému bude mixážny pult zvuku, ktorý upravuje zvukový signál zo svojich vstupov a ďalej ho distribuuje pre príslušné aktívne reproduktory. Mikrofóny AKG C7 so superkardioidnou snímacou charakteristikou a širokým frekvenčným rozsahom sú určené pre snímanie ľudského hlasu a hudobných nástrojov v akusticky komplikovanom prostredí „live“ prenosov. Mikrofón C3000 má širší záber (kardioida) a je určený na snímanie hlasu viacerých osôb súčasne (zborový spev) alebo záznam zvuku z hudobných nástrojov...Svetelný park pozostáva z dvoch druhov svetiel. Farebné slúžia predovšetkým na dotváranie farebnej atmosféry a rôzne scénické efekty. Umožňujú mixovať rôzne farebné odtiene z farieb modrá, červená, zelená, jantárová, biela a ultrafialová. Biele svetlá zas slúžia na klasické scénické osvetlenie. Okrem intenzity svetla je tu možné riadiť aj teplotu bieleho osvetlenia – od studenej bielej cez neutrálnu, teplú až po „superteplú“ jantárovú... Možno tu nastavovať aj vyžarovací uhol svetla a to v rozsahu 17, 20, 40 a 60 stupňov.Srdcom systému je riadiaci pult pre svetlá, ktorý umožňuje riadiť svetlá prostredníctvom DMX512 protokolu. Vlastnosti pripojených svetiel (intenzita svetla, farba, teplota, stroboskopické efekty,...) je možné ovládať z dotyčného pultu pokynmi vysielanými cez 24 kanálov."/>
    <s v="Cieľom projektu je zakúpenie mobilnej zvukovej techniky pre ozvučenie kultúrnych podujatí v interiéri aj exteriéri SNM-MRK a dodávka svetelnej techniky pre osvetlenie kultúrnych podujatí v interiéri aj exteriéri SNM - MRK"/>
    <s v="N/A"/>
    <s v="Zákon č. 49/2002 Z.z. o ochrane pamiatkového fondu"/>
    <s v="Zvýšenie počtu návštevníkov výstav a podujatí, 2000/rok"/>
    <x v="1"/>
    <s v="C Stroje, prístroje a zariadenia"/>
    <s v="C3 Zvuková technika"/>
    <s v="01 Investičný zámer"/>
    <x v="1"/>
    <s v="doplniť z preddefinovaného (vysvetlivky a rady)"/>
    <x v="0"/>
    <n v="1"/>
    <n v="0"/>
    <n v="0"/>
    <n v="0"/>
    <n v="0"/>
    <n v="0"/>
    <n v="0"/>
    <n v="0"/>
    <n v="0"/>
    <n v="0"/>
    <n v="0"/>
    <n v="0"/>
    <n v="0"/>
    <s v="-"/>
    <n v="10000"/>
    <n v="0"/>
    <n v="3000"/>
    <n v="4000"/>
    <n v="3000"/>
    <n v="0"/>
    <n v="0"/>
    <n v="0"/>
    <n v="0"/>
    <n v="0"/>
    <n v="0"/>
    <m/>
    <n v="1"/>
    <x v="0"/>
    <s v="C3"/>
    <n v="8"/>
    <n v="1"/>
    <n v="1"/>
    <n v="0"/>
    <n v="1"/>
    <n v="1"/>
    <n v="1"/>
    <n v="1"/>
    <n v="0"/>
    <n v="1"/>
    <n v="0"/>
    <n v="1"/>
    <n v="0"/>
    <n v="1"/>
    <n v="1"/>
    <n v="0"/>
  </r>
  <r>
    <s v="ŠVK KE"/>
    <s v="Štátna vedecká knižnica v Košiciach"/>
    <s v="ŠVKE202110"/>
    <n v="8"/>
    <s v="Technológia RFID pre zefektívnenie knižničných procesov a služieb"/>
    <s v="RFID zariadenia v knižnici zrýchľujú odborné činnosti vykonávané knihovníkmi a podporujú samoobslužné služby realizované používateľmi bez asistencie knihovníka. Zámerom je pokračovanie v implementácii RFID zariadení zakúpením a inštaláciou:                                                                                                                                                                                                                                                                                                                                                                                       1) 2 RFID self-check zariadení na samoobslužné výpožičky v stojacom prevedení vrátane SIP2 protokolu s dodatočnou Oracle Run-Time licenciou,                                                                                                       2) Návratové RFID zariadenie so 4-5 vozíkmi na 24x7 samoobslužné vrátenie vypožičaných kníh a ich a triedenie,                                                                 3) 1 RFID zariadenia Remotelocker na samoobslužné vyzdvihovanie rezervovaných dokumentov vrátane SIP2 protokolu pre komunikáciu s knižničným systémom. "/>
    <s v="Cieľom je znížiť objem rutinne vykonávaných knihovníckych činností a posilniť samoobslužné funkcie na strane návštevníka knižnice. "/>
    <s v="-"/>
    <s v="Zákon č. 126/2015 Z.z. o knižniciach, §4 ods.2, písm. d);   Zriaďovacia listina ŠVK v Košiciach v znení Dodatku č. MK-3911/2019-110/11317, Čl. I ods. 3 písm. g)."/>
    <s v="1.Skrátenie času na obsluhu 1 čitateľa na cca 25 sek./1 výpožička v porovnaní s výpožičkou cez čiarové kódy (všetkých dokumentov súčasne), 2. Nalepenie RFID etikiet do min. 20 tis. dokumentov (živý fond)/ročne"/>
    <x v="0"/>
    <s v="D IT infraštruktúra"/>
    <s v="D3 Obstaranie novej IT funkcionality"/>
    <s v="01 Investičný zámer"/>
    <x v="1"/>
    <s v="doplniť z preddefinovaného (vysvetlivky a rady)"/>
    <x v="0"/>
    <n v="1"/>
    <n v="138708"/>
    <n v="0"/>
    <n v="0"/>
    <n v="0"/>
    <n v="0"/>
    <n v="46236"/>
    <n v="46236"/>
    <n v="46236"/>
    <n v="0"/>
    <n v="0"/>
    <n v="0"/>
    <n v="0"/>
    <s v="Podmienkou využívania samoobslužných RFID zariadení a zrýchlenia výpožičného procesu je otagovanie fondu RFID etiketami, ktoré je potrebné umiestniť do  nových prírastkov a do tzv.živého fondu (aspoň raz požičané dokumenty). Bežné výdavky predstavujú ročné náklady na RFID etikety a v roku 2024 náklady na 2 ks RFID pracovných staníc do výpožičnej linky. "/>
    <n v="54980"/>
    <n v="0"/>
    <n v="0"/>
    <n v="10000"/>
    <n v="34980"/>
    <n v="10000"/>
    <n v="10000"/>
    <n v="0"/>
    <n v="0"/>
    <n v="0"/>
    <n v="0"/>
    <s v="Ceny sú uvedené po prieskume trhu, a to vrátane dovozu, inštalácie a zaškolenia. Návratová RFID linka fungujúca 24x7 (uvedená v KV v roku 2025) vyžaduje stavebné a elektroinštalačné úpravy v budove, ktoré súvisia s projektom komplexnej rekonštrukcie a obnovy Forgáčovho paláca (podľa rozhodnutia KPÚ možnosť umiestnenia vstupného okienka linky do bočnej fasády budovy).  Návratovú linku je možné inštalovať aj do hlavného vstupu na Pribnovej za predpokladu stavebných úprav na vstupe do budovy (vyžaduje projekt a jeho schválenie KPÚ)."/>
    <n v="0"/>
    <x v="0"/>
    <s v="D3"/>
    <n v="7"/>
    <n v="1"/>
    <n v="0"/>
    <n v="1"/>
    <n v="1"/>
    <n v="1"/>
    <n v="0"/>
    <n v="0"/>
    <n v="0"/>
    <n v="1"/>
    <n v="0"/>
    <n v="0"/>
    <n v="1"/>
    <n v="1"/>
    <n v="1"/>
    <n v="0"/>
  </r>
  <r>
    <s v="ŠVK KE"/>
    <s v="Štátna vedecká knižnica v Košiciach"/>
    <s v="ŠVKE202201"/>
    <n v="1"/>
    <s v="Rekonštrukcia krovu a strechy, zobytnenie podkrovia, Pribinova 1"/>
    <s v="Budova na Pribinovej je hlavným depozitárom ŠVKK s počtom cca 730 tis. dokumentov, z toho 67 tis. v suteréne. Správa TSKP ProMonumenta z 01/2022 v prípade krovu a strešnej krytiny konštatuje &quot;narušený až havarijný stav&quot;. Podkrovie a krov i samotná strecha majú rozlohu 1100 m2. Snímky, ktoré sme získali od opravárov komínov a z dronu (rok 2021) dokazujú, že strešná krytina je značne narušená a hrozí, že uvoľnené a spráchnivelé škridle spadnú pri silnejšom vetre z veľkej výšky na chodník a ohrozia zdravie alebo aj životy chodcov (Pribinova je pomerne rušná ulica). Vzhľadom k tomu, že sa jedná o havarijný stav, uvádzame tento zámer aj osobitne, nielen ako súčasť komplexnej rekonštrukcie celej budovy (ŠVKE202109).                                                                   Zámerom projektu je:                                                                                        a) na základe Investičnej štúdie z 09/2021 spracovanie PD pre zateplenie strechy a  rekonštrukciu krovu a strechy,                                                                                                                                                                                                                                                                                                                                                                                                                                           d) realizácia rekonštrukcie krovu a strechy.                                                                                                              "/>
    <s v="Cieľom je rekonštrukcia krovu a strechy a zamedzenie havárie väčšieho rozsahu."/>
    <s v="-"/>
    <s v="Zákon č. 126/2015 Z.z. o knižniciach, §4 ods.2, písm. c),  §7, ods. 2 písm. g), §15 písm. a);  Zriaďovacia listina ŠVK v Košiciach v znení Dodatku č. MK-3911/2019-110/11317, Čl. I ods. 3 písm. a), b); Zákon č. 49/2002 Z.z. o ochrane pamiatkového fondu, §27 ods.1, §28 ods.2 písm. a); Zákon č. 555/ 2005 o energetickej hospodárnosti budov"/>
    <s v="1. Zníženie energetickej náročnosti o min. 10%, t.j. 5438 € ročne (výmenou  krytiny, zateplením podkrovia). "/>
    <x v="2"/>
    <s v="0 Odstránenie havarijného stavu"/>
    <s v="0 Odstránenie havarijného stavu"/>
    <s v="02 Analýza / podkladová štúdia k investičnému zámeru"/>
    <x v="1"/>
    <s v="doplniť z preddefinovaného (vysvetlivky a rady)"/>
    <x v="0"/>
    <n v="1"/>
    <n v="1394300"/>
    <n v="112300"/>
    <n v="0"/>
    <n v="0"/>
    <n v="112300"/>
    <n v="1282000"/>
    <n v="0"/>
    <n v="0"/>
    <n v="0"/>
    <n v="0"/>
    <n v="0"/>
    <n v="0"/>
    <s v="-"/>
    <n v="0"/>
    <n v="0"/>
    <n v="0"/>
    <n v="0"/>
    <n v="0"/>
    <n v="0"/>
    <n v="0"/>
    <n v="0"/>
    <n v="0"/>
    <n v="0"/>
    <n v="0"/>
    <s v="Tento investičný zámer súvisí so zámerom s ID ŠVKE202109. Je uvedený ako súčasť tohto ID, ale aj osobitne (po dohode s IKP). Dôvodom je skutočnosť, že časť budovy - krov a strecha -  sú v havarijnom stave a ohrozujú ľudské životy (škridle padajúce z veľkej výšky by mohli ohroziť chodcov). Uvedená cena vychádza z Investičnej štúdie (09/2021) aktualizovanej 01/2023."/>
    <n v="0"/>
    <x v="1"/>
    <s v="0"/>
    <n v="8"/>
    <n v="1"/>
    <n v="1"/>
    <n v="0"/>
    <n v="1"/>
    <n v="1"/>
    <n v="1"/>
    <n v="0"/>
    <n v="1"/>
    <n v="1"/>
    <n v="1"/>
    <n v="0"/>
    <n v="0"/>
    <n v="1"/>
    <n v="1"/>
    <n v="0"/>
  </r>
  <r>
    <s v="SNM"/>
    <s v="SNM - Múzeum rusínskej kultúry v Prešove"/>
    <s v="SNMMRKPO202117"/>
    <n v="15"/>
    <s v="Literárne večery a  medailóny rusínskych osobností pri príležitosti ich významného životného jubilea. "/>
    <s v="Zámerom projektu je zrealizovať litterárne večery a  medailóny rusínskych osobností pri príležitosti ich významného životného jubilea - Jozef Kudzej - 70 rokov - bájkár, tvorca duchovnej poézie, prekladateľ bohoslužobných textov z cirkevnoslovančiny do   rusínčiny - literárny večer. Rodina Alexeja a Grigorija Gerovských , potomkov A. Dobrianskeho  - v rusínskych dejinách -  slávne rody. Biskup Vasiľ Hopko - blahoslovený mučeník viery a priateľ P. P.  Gojdiča (1904 - 1976) medaión osobnosti. Anton Beskyd (1855) - rusínsky politik - medailón rusínskej osobnosti.  Výročie kodifikácie rusínskeho jazyka na Slovensku (1995). Ivan Polivka - kultúrny dejateľ spolupracovník A. Pavloviča - literárny večer."/>
    <s v="Cieľom projektu je zrealizovať cyklus literárnych večerov a medailónov významných rusínskych osobností pri príležitosti ich významného životného jubilea. "/>
    <s v="N/A"/>
    <s v="Prgramové vyhlásenie vlády SR 2020 - 2024; Uznesenie vlády SR č. 649 zo 14. októbra 2020"/>
    <s v="Zvýšenie počtu návštevníkov výstav a podujatí, 2000/rok"/>
    <x v="0"/>
    <s v="F Expozície"/>
    <s v="F2 Vytvorenie novej expozície/výstavy"/>
    <s v="01 Investičný zámer"/>
    <x v="1"/>
    <s v="doplniť z preddefinovaného (vysvetlivky a rady)"/>
    <x v="0"/>
    <n v="1"/>
    <n v="0"/>
    <n v="0"/>
    <n v="0"/>
    <n v="0"/>
    <n v="0"/>
    <n v="0"/>
    <n v="0"/>
    <n v="0"/>
    <n v="0"/>
    <n v="0"/>
    <n v="0"/>
    <n v="0"/>
    <s v="-"/>
    <n v="18000"/>
    <n v="0"/>
    <n v="6000"/>
    <n v="3000"/>
    <n v="3000"/>
    <n v="3000"/>
    <n v="3000"/>
    <n v="0"/>
    <n v="0"/>
    <n v="0"/>
    <n v="0"/>
    <m/>
    <n v="1"/>
    <x v="0"/>
    <s v="F2"/>
    <n v="8"/>
    <n v="1"/>
    <n v="1"/>
    <n v="0"/>
    <n v="1"/>
    <n v="1"/>
    <n v="1"/>
    <n v="1"/>
    <n v="0"/>
    <n v="1"/>
    <n v="0"/>
    <n v="0"/>
    <n v="1"/>
    <n v="1"/>
    <n v="1"/>
    <n v="0"/>
  </r>
  <r>
    <s v="SNM"/>
    <s v="SNM - Múzeum rusínskej kultúry v Prešove"/>
    <s v="SNMMRKPO202106"/>
    <n v="5"/>
    <s v="Vytvorenie digitálneho zvukového archívu v SNM-MRK v Prešove na základe výskumu zvukového archívu RTVS "/>
    <s v="Zámerom projektu je zrealizovať výskum v rozhlasovom archíve RTVS, v ktorom sa nachádza množstvo magnetofónových a audionahrávok redaktorov rusínskeho vysielania, ktorí za 95 rokov rozhlasového vysielania na Slovensku prešli veľkú časť severovýchodného Slovenska a nahrali neuveriteľné množstvo zápisov zo života Rusínov na Slovensku. Na základe tohto výskumu - vyselektovať existujúci zvukový materiál a vytvoriť z neho v digitálnej podobe zvukový archáv SNM - MRK v Prešove a v spolupráci s RTVS pripraviť výstavy v SNM-MRK v Prešove. "/>
    <s v="Cieľom projektu je zachovať zvukovú pamäť života Rusínov na Slovensku od začiatkov existencie rozhlasového vysielania na Slovensku po súčasnosť vytvorením unikátneho digitálneho zvukového archívu histórie a kultúry Rusínov na Slovnesku v priebehu 20. storočia. "/>
    <s v="N/A"/>
    <s v="Prgramové vyhlásenie vlády SR 2020 - 2024; Uznesenie vlády SR č. 649 zo 14. októbra 2020"/>
    <s v="Zvýšenie počtu návštevníkov výstav a podujatí, 2000/rok"/>
    <x v="0"/>
    <s v="F Expozície"/>
    <s v="F3 Realizácia výskumu"/>
    <s v="01 Investičný zámer"/>
    <x v="1"/>
    <s v="doplniť z preddefinovaného (vysvetlivky a rady)"/>
    <x v="0"/>
    <n v="1"/>
    <n v="0"/>
    <n v="0"/>
    <n v="0"/>
    <n v="0"/>
    <n v="0"/>
    <n v="0"/>
    <n v="0"/>
    <n v="0"/>
    <n v="0"/>
    <n v="0"/>
    <n v="0"/>
    <n v="0"/>
    <s v="-"/>
    <n v="10000"/>
    <n v="0"/>
    <n v="2000"/>
    <n v="3000"/>
    <n v="5000"/>
    <n v="0"/>
    <n v="0"/>
    <n v="0"/>
    <n v="0"/>
    <n v="0"/>
    <n v="0"/>
    <m/>
    <n v="1"/>
    <x v="0"/>
    <s v="F3"/>
    <n v="8"/>
    <n v="1"/>
    <n v="1"/>
    <n v="0"/>
    <n v="1"/>
    <n v="1"/>
    <n v="1"/>
    <n v="1"/>
    <n v="0"/>
    <n v="1"/>
    <n v="0"/>
    <n v="0"/>
    <n v="1"/>
    <n v="1"/>
    <n v="1"/>
    <n v="0"/>
  </r>
  <r>
    <s v="ŠVK KE"/>
    <s v="Štátna vedecká knižnica v Košiciach"/>
    <s v="ŠVKE202301"/>
    <n v="2"/>
    <s v="Rekonštrukcia vykurovacej sústavy v budove na Hlavnej 10"/>
    <s v="Cieľom je rekonštrukcia vykurovacej sústavy - osadenie termostatických ventilov, hydraulické vyregulovanie, výmena ležatých rozvodov a ich preizolovanie."/>
    <s v="Zníženie energetickej náročnosti budovy"/>
    <s v="-"/>
    <s v="Zákon č. 555/ 2005 o energetickej hospodárnosti budov"/>
    <s v="Zníženie energetickej náročnosti budovy, úspora tepla o 12 %, t.j. 4300 € (výpočet podľa roku 2022)"/>
    <x v="0"/>
    <s v="B Rekonštrukcia nehnuteľnosti"/>
    <s v="0 Odstránenie havarijného stavu"/>
    <s v="05 Projektová dokumentácia k dispozícii - pre realizáciu stavby"/>
    <x v="1"/>
    <s v="doplniť z preddefinovaného (vysvetlivky a rady)"/>
    <x v="0"/>
    <n v="1"/>
    <n v="95670"/>
    <n v="1440"/>
    <n v="0"/>
    <n v="0"/>
    <n v="94230"/>
    <n v="0"/>
    <n v="0"/>
    <n v="0"/>
    <n v="0"/>
    <n v="0"/>
    <n v="0"/>
    <n v="0"/>
    <m/>
    <n v="0"/>
    <n v="0"/>
    <n v="0"/>
    <n v="0"/>
    <n v="0"/>
    <n v="0"/>
    <n v="0"/>
    <n v="0"/>
    <n v="0"/>
    <n v="0"/>
    <n v="0"/>
    <s v="Disponujeme PD rekonštrukcie vykurovacej sústavy (04/2021)"/>
    <n v="1"/>
    <x v="0"/>
    <s v="0"/>
    <n v="6"/>
    <n v="0"/>
    <n v="1"/>
    <n v="1"/>
    <n v="1"/>
    <n v="1"/>
    <n v="0"/>
    <n v="0"/>
    <n v="0"/>
    <n v="0"/>
    <n v="0"/>
    <n v="0"/>
    <n v="0"/>
    <n v="1"/>
    <n v="1"/>
    <n v="0"/>
  </r>
  <r>
    <s v="SNM"/>
    <s v="SNM - Múzeum SNR Myjava"/>
    <s v="SNMMSNR202101"/>
    <n v="1"/>
    <s v="Zateplenie a výmena medenej strechy na Prístavbe prof. Kusého"/>
    <s v="Zámerom projetktu je zateplenie a výmena medenej strechy na jednom zo štyroch objektov SNM - Múzea SNR v Myjave. Objekt - Prístavba prof. Kusého je multifunkčným priestorom, v ktorom sa nachádzajú expozičné a výstavné priestory, miesto prvého kontaktu, konferenčná miestnosť a časť depozitárov. Vplyvom počasia a vekom dochádzalo k postupnému skorodovaniu a deštrukcii strešnej krytiny. Súčasná tepelná izolácia v strešnej konštrukcii je nedostatočná a nesprávne položená, čo spôsobuje zvýšené prevádzkové náklady a počas letných mesiacov nepriaznivé klimatické podmienky v depozitári nachádzajúcom sa v podkrovnom priestore."/>
    <s v="Cieľom projektu je komplexná výmena a zateplenie medenej strechy na NKP, ktorá vykazuje známky poškodenia. Strecha je v pôvodnom stave (z roku 1968) bez akýchkoľvek zásahov a opráv. Súčasná prevádzka budovy je neekonomická v dôsledku nevyhovujúcej tepelnej izolácii strechy a poškodenia strešného plášťa, ktorý priebežne prepúšťa ďažďovú vodu. Minimalizovanie budúcich nákladov, ochrana predmetov kultúrnej hodnoty a starostlivosť o zverenú NKP:"/>
    <s v="N/A"/>
    <s v="Zákon č. 49/2002 Z.z. o ochrane pamiatkového fondu; Zákon č. 206/2009 Z.z. o múzeách a o galériách a o ochrane predmetov kultúrnej hodnoty"/>
    <s v="Zhodnotenie technického stavu objektu, zlepšenie prevádzkových podmienok v Múzeu SNR a ochrana zbierkového fondu múzea."/>
    <x v="0"/>
    <s v="B Rekonštrukcia nehnuteľnosti"/>
    <s v="B4 Vykurovanie nehnuteľnosti"/>
    <s v="01 Investičný zámer"/>
    <x v="2"/>
    <s v="doplniť z preddefinovaného (vysvetlivky a rady)"/>
    <x v="1"/>
    <n v="1"/>
    <n v="191400"/>
    <n v="11400"/>
    <n v="0"/>
    <n v="11400"/>
    <n v="180000"/>
    <n v="0"/>
    <n v="0"/>
    <n v="0"/>
    <n v="0"/>
    <n v="0"/>
    <n v="0"/>
    <n v="0"/>
    <s v="-"/>
    <n v="0"/>
    <n v="0"/>
    <n v="0"/>
    <n v="0"/>
    <n v="0"/>
    <n v="0"/>
    <n v="0"/>
    <n v="0"/>
    <n v="0"/>
    <n v="0"/>
    <n v="0"/>
    <m/>
    <n v="0"/>
    <x v="0"/>
    <s v="B4"/>
    <n v="7"/>
    <n v="1"/>
    <n v="1"/>
    <n v="0"/>
    <n v="1"/>
    <n v="1"/>
    <n v="1"/>
    <n v="1"/>
    <n v="0"/>
    <n v="1"/>
    <n v="0"/>
    <n v="0"/>
    <n v="1"/>
    <n v="1"/>
    <n v="0"/>
    <n v="0"/>
  </r>
  <r>
    <s v="SNK"/>
    <s v="Slovenská národná knižnica"/>
    <s v="SNK202106"/>
    <n v="6"/>
    <s v="Informačná tabuľa/citilight pred sídelnou budovou SNK"/>
    <s v="Zámerom SNK je pravidelne informovať návštevníkov, ale aj značné množstvo okolidúcich o aktivitách knižnice, najmä workshopoch, seminároch a kultúrnych podujatiach, ktoré SNK usporadúva. Ročne ide o cca 80 podujatí a chýbajú možnosti náležite komunikovať všetky na verejných priestranstvách. "/>
    <s v="Cieľom je zvýšenie návštevnosti odborných a kultúrno-výchovných podujatí."/>
    <s v="N/A"/>
    <s v="Zákon č. 126/2015 Z.z. o knižniciach, §6 ods. 2 u)"/>
    <s v="Zvýšenie počtu návštevníkov o 15 % na 3 000/rok. Počet propagovaných podujatí 40/rok. "/>
    <x v="1"/>
    <s v="C Stroje, prístroje a zariadenia"/>
    <s v="C4 Nahrávacia a vysielacia technika"/>
    <s v="01 Investičný zámer"/>
    <x v="1"/>
    <s v="doplniť z preddefinovaného (vysvetlivky a rady)"/>
    <x v="1"/>
    <n v="1"/>
    <n v="4000"/>
    <n v="0"/>
    <n v="0"/>
    <n v="4000"/>
    <n v="0"/>
    <n v="0"/>
    <n v="0"/>
    <n v="0"/>
    <n v="0"/>
    <n v="0"/>
    <n v="0"/>
    <n v="0"/>
    <s v="-"/>
    <n v="0"/>
    <n v="0"/>
    <n v="0"/>
    <n v="0"/>
    <n v="0"/>
    <n v="0"/>
    <n v="0"/>
    <n v="0"/>
    <n v="0"/>
    <n v="0"/>
    <n v="0"/>
    <s v="Inštalácia citilightu bola schválená vyjadrením Krajského pamiatkového úradu Žilina. Investícia nebola realizovaná v r. 2021 ako bol pôvodný plán, plánujeme sa o PP uchádzať v 05/2022."/>
    <n v="1"/>
    <x v="0"/>
    <s v="C4"/>
    <n v="8"/>
    <n v="1"/>
    <n v="1"/>
    <n v="1"/>
    <n v="1"/>
    <n v="1"/>
    <n v="1"/>
    <n v="1"/>
    <n v="0"/>
    <n v="1"/>
    <n v="0"/>
    <n v="1"/>
    <n v="0"/>
    <n v="1"/>
    <n v="0"/>
    <n v="0"/>
  </r>
  <r>
    <s v="ŠVK BB"/>
    <s v="Štátna vedecká knižnica v Banskej Bystrici"/>
    <s v="ŠVKBB202104"/>
    <n v="5"/>
    <s v="Študovňa starých tlačí."/>
    <s v="Zariadenie špecializovanej študovne  historického knižničného fondu ŠVK v priestore NKP Župný dom."/>
    <s v="Vytvorenie podmienok pre výskum a štúdium historického knižničného fondu ŠVK"/>
    <s v="N/A"/>
    <s v="Zákon č. 126/2015 Z.z. o knižniciach, §7 ods. 2  e) a §16 ods. 5 a)"/>
    <s v="počet návštevníkov využívajúcich študovňu starých tlačí 300 / rok"/>
    <x v="0"/>
    <s v="G Reformný zámer"/>
    <s v="G Reformný zámer"/>
    <s v="01 Investičný zámer"/>
    <x v="1"/>
    <s v="doplniť z preddefinovaného (vysvetlivky a rady)"/>
    <x v="0"/>
    <n v="1"/>
    <n v="30000"/>
    <n v="3000"/>
    <n v="0"/>
    <n v="3000"/>
    <n v="27000"/>
    <n v="0"/>
    <n v="0"/>
    <n v="0"/>
    <n v="0"/>
    <n v="0"/>
    <n v="0"/>
    <n v="0"/>
    <s v="IT technika s obstarávacou cenou do limitu KV"/>
    <n v="10000"/>
    <n v="0"/>
    <n v="0"/>
    <n v="0"/>
    <n v="0"/>
    <n v="0"/>
    <n v="0"/>
    <n v="0"/>
    <n v="0"/>
    <n v="0"/>
    <n v="0"/>
    <m/>
    <n v="1"/>
    <x v="0"/>
    <s v="G"/>
    <n v="7"/>
    <n v="1"/>
    <n v="0"/>
    <n v="0"/>
    <n v="1"/>
    <n v="1"/>
    <n v="1"/>
    <n v="1"/>
    <n v="0"/>
    <n v="1"/>
    <n v="0"/>
    <n v="0"/>
    <n v="1"/>
    <n v="1"/>
    <n v="1"/>
    <n v="0"/>
  </r>
  <r>
    <s v="RTVS"/>
    <s v="Rozhlas a televízia Slovenska"/>
    <s v="RTVS202120"/>
    <m/>
    <s v="Sync distribúcia"/>
    <s v="zastaralé zariadenie, nedostupná podpora ani náhradné diely, bez monitoringu."/>
    <s v="Cieľom je modernizovať Vysielacie pracovisko v Mlynskej doline"/>
    <s v="N/A"/>
    <s v="Zákon č. 532/2010 Z.z. o Rozhlase a televízii, §3 a §5"/>
    <s v="výroba/úspora"/>
    <x v="0"/>
    <s v="D IT infraštruktúra"/>
    <s v="D2 Zhodnotenie existujúceho špeciálneho HW/SW"/>
    <s v="01 Investičný zámer"/>
    <x v="1"/>
    <s v="doplniť z preddefinovaného (vysvetlivky a rady)"/>
    <x v="1"/>
    <m/>
    <n v="19200"/>
    <n v="0"/>
    <n v="0"/>
    <n v="19200"/>
    <n v="0"/>
    <n v="0"/>
    <n v="0"/>
    <n v="0"/>
    <n v="0"/>
    <n v="0"/>
    <n v="0"/>
    <n v="0"/>
    <s v="-"/>
    <n v="0"/>
    <n v="0"/>
    <n v="0"/>
    <n v="0"/>
    <n v="0"/>
    <n v="0"/>
    <n v="0"/>
    <n v="0"/>
    <n v="0"/>
    <n v="0"/>
    <n v="0"/>
    <m/>
    <n v="1"/>
    <x v="0"/>
    <s v="D2"/>
    <n v="6"/>
    <n v="1"/>
    <n v="1"/>
    <n v="1"/>
    <n v="0"/>
    <n v="0"/>
    <n v="1"/>
    <n v="1"/>
    <n v="0"/>
    <n v="1"/>
    <n v="0"/>
    <n v="0"/>
    <n v="1"/>
    <n v="1"/>
    <n v="0"/>
    <n v="0"/>
  </r>
  <r>
    <s v="SND"/>
    <s v="Slovenské národné divadlo"/>
    <s v="SND202217"/>
    <m/>
    <s v="Realizácia projetku &quot;Divadelná kuchyňa SND&quot;"/>
    <s v="Zmena využitia priestorov na divadelné aktivity "/>
    <s v="Vytvoriť nové atraktívne umelecké prostredie pre inscenácie menších rozmerov - zmeniť využitie nevyužívaného priestoru v Novej budove SND a zvýšiť počet odohraných predstavení a tým zabezpečiť nový zdroj vlastných príjmov."/>
    <s v="N/A"/>
    <s v="Zákon č. 385/1997 Z.z. o Slov.národnom divadle, §2"/>
    <s v="momentálne nedisponujeme kvantifikovaným KPI"/>
    <x v="0"/>
    <s v="B Rekonštrukcia nehnuteľnosti"/>
    <s v="B3 Stavebná rekonštrukcia priestorov"/>
    <s v="04 Projektová dokumentácia k dispozícii - pre stavebné povolenie"/>
    <x v="1"/>
    <s v="doplniť z preddefinovaného (vysvetlivky a rady)"/>
    <x v="0"/>
    <n v="1"/>
    <n v="230000"/>
    <n v="0"/>
    <n v="0"/>
    <n v="0"/>
    <n v="0"/>
    <n v="0"/>
    <n v="230000"/>
    <n v="0"/>
    <n v="0"/>
    <n v="0"/>
    <n v="0"/>
    <n v="0"/>
    <s v="-"/>
    <n v="0"/>
    <n v="0"/>
    <n v="0"/>
    <n v="0"/>
    <n v="0"/>
    <n v="0"/>
    <n v="0"/>
    <n v="0"/>
    <n v="0"/>
    <n v="0"/>
    <n v="0"/>
    <m/>
    <n v="0"/>
    <x v="0"/>
    <s v="B3"/>
    <n v="8"/>
    <n v="1"/>
    <n v="1"/>
    <n v="1"/>
    <n v="0"/>
    <n v="1"/>
    <n v="1"/>
    <n v="1"/>
    <n v="0"/>
    <n v="1"/>
    <n v="0"/>
    <n v="0"/>
    <n v="1"/>
    <n v="1"/>
    <n v="1"/>
    <n v="0"/>
  </r>
  <r>
    <s v="DNS"/>
    <s v="Divadlo Nová scéna Bratislava"/>
    <s v="DNS202112"/>
    <n v="2"/>
    <s v="Výmena zvukovej réžie"/>
    <s v="súčasná zvuková réžia je nedostačujúca v rozsahu potrebnej pre inscenácie, nové zariadenie harmonizuje celé zvukové pracovisko do programovateľného celku a tým zvýši kvalitu a komfort predstavení "/>
    <s v="zvýšenie technologickej úrovne"/>
    <s v="N/A"/>
    <s v="Zriaďovacia listina DNS"/>
    <n v="0"/>
    <x v="1"/>
    <s v="C Stroje, prístroje a zariadenia"/>
    <s v="C3 Zvuková technika"/>
    <s v="01 Investičný zámer"/>
    <x v="1"/>
    <s v="doplniť z preddefinovaného (vysvetlivky a rady)"/>
    <x v="0"/>
    <n v="1"/>
    <n v="200000"/>
    <n v="0"/>
    <n v="0"/>
    <n v="0"/>
    <n v="200000"/>
    <n v="0"/>
    <n v="0"/>
    <n v="0"/>
    <n v="0"/>
    <n v="0"/>
    <n v="0"/>
    <n v="0"/>
    <s v="-"/>
    <n v="0"/>
    <n v="0"/>
    <n v="0"/>
    <n v="0"/>
    <n v="0"/>
    <n v="0"/>
    <n v="0"/>
    <n v="0"/>
    <n v="0"/>
    <n v="0"/>
    <n v="0"/>
    <m/>
    <n v="0"/>
    <x v="0"/>
    <s v="C3"/>
    <n v="9"/>
    <n v="1"/>
    <n v="1"/>
    <n v="1"/>
    <n v="1"/>
    <n v="1"/>
    <n v="1"/>
    <n v="1"/>
    <n v="0"/>
    <n v="1"/>
    <n v="0"/>
    <n v="1"/>
    <n v="0"/>
    <n v="1"/>
    <n v="1"/>
    <n v="0"/>
  </r>
  <r>
    <s v="HC"/>
    <s v="Hudobné centrum"/>
    <s v="HC202101"/>
    <n v="1"/>
    <s v="Nákup nehmotných aktív "/>
    <s v="získanie oceniteľných práv "/>
    <s v="sprístupnenie a šírenie kľúčových diel slovenskej hudobnej kultúry "/>
    <s v="N/A"/>
    <s v="Zriaďovateľská listina  HC, Čl.I bod. 2 a bod 3.písm.h až k."/>
    <s v="počet a rozsah licenčných a autor. práv*, vydanie nových tituol v rozsahu cca 1-3 publikácie/rok"/>
    <x v="1"/>
    <s v="E Umelecké akvizície a licencie"/>
    <s v="E2 Tvorba inscenácií, nákup umeleckých licencií"/>
    <s v="07 V realizácii"/>
    <x v="1"/>
    <s v="doplniť z preddefinovaného (vysvetlivky a rady)"/>
    <x v="1"/>
    <n v="1"/>
    <n v="80000"/>
    <n v="0"/>
    <n v="80000"/>
    <n v="0"/>
    <n v="0"/>
    <n v="0"/>
    <n v="0"/>
    <n v="0"/>
    <n v="0"/>
    <n v="0"/>
    <n v="0"/>
    <n v="0"/>
    <s v="-"/>
    <n v="0"/>
    <n v="0"/>
    <n v="0"/>
    <n v="0"/>
    <n v="0"/>
    <n v="0"/>
    <n v="0"/>
    <n v="0"/>
    <n v="0"/>
    <n v="0"/>
    <n v="0"/>
    <s v="rozsah práv a licencií je v štádiu rokovania"/>
    <n v="1"/>
    <x v="0"/>
    <s v="E2"/>
    <n v="9"/>
    <n v="1"/>
    <n v="1"/>
    <n v="1"/>
    <n v="1"/>
    <n v="1"/>
    <n v="1"/>
    <n v="1"/>
    <n v="0"/>
    <n v="1"/>
    <n v="0"/>
    <n v="1"/>
    <n v="0"/>
    <n v="1"/>
    <n v="1"/>
    <n v="1"/>
  </r>
  <r>
    <s v="SNM"/>
    <s v="SNM - Múzeum židovskej kultúry "/>
    <s v="SNMMŽK202104"/>
    <n v="4"/>
    <s v="Sadové a parkové úpravy vr. závlahového systému a vonkajšie osvetlenie areálu_x000a_- Múzeum holokaustu v Seredi"/>
    <s v="Zjednotenie a dokončenie sadových a parkových úprav v celom areáli múzea, dobudovanie závlahového systému a vonkajšieho osvetlenia areálu. Nová výsadba zelene a osadenie parkového mobiliáru."/>
    <s v="Revitalizácia areálovej zelene a dobudovanie  vonkajšieho osvetlenia"/>
    <s v="N/A"/>
    <s v="Zákon č. 206/2009 Z.z. o múzeách a o galériách a o ochrane predmetov kultúrnej hodnoty"/>
    <s v="Skvalitnenie starostlivosti o životné prostredie a zabezpečenie jeho trvalej udržateľnosti. Bezpečnosť návštevníkov múzea, skvalitnenie ochrany majetku štátu."/>
    <x v="0"/>
    <s v="A Nákup alebo výstavba nehnuteľnosti"/>
    <s v="A2 Výstavba budovy"/>
    <s v="01 Investičný zámer"/>
    <x v="1"/>
    <s v="doplniť z preddefinovaného (vysvetlivky a rady)"/>
    <x v="0"/>
    <n v="1"/>
    <n v="333750"/>
    <n v="29000"/>
    <n v="0"/>
    <n v="0"/>
    <n v="29000"/>
    <n v="304750"/>
    <n v="0"/>
    <n v="0"/>
    <n v="0"/>
    <n v="0"/>
    <n v="0"/>
    <n v="0"/>
    <s v="-"/>
    <n v="0"/>
    <n v="0"/>
    <n v="0"/>
    <n v="0"/>
    <n v="0"/>
    <n v="0"/>
    <n v="0"/>
    <n v="0"/>
    <n v="0"/>
    <n v="0"/>
    <n v="0"/>
    <m/>
    <n v="0"/>
    <x v="0"/>
    <s v="A2"/>
    <n v="8"/>
    <n v="1"/>
    <n v="1"/>
    <n v="0"/>
    <n v="1"/>
    <n v="1"/>
    <n v="1"/>
    <n v="1"/>
    <n v="0"/>
    <n v="1"/>
    <n v="0"/>
    <n v="0"/>
    <n v="1"/>
    <n v="1"/>
    <n v="1"/>
    <n v="0"/>
  </r>
  <r>
    <s v="DNS"/>
    <s v="Divadlo Nová scéna Bratislava"/>
    <s v="DNS202113"/>
    <n v="4"/>
    <s v="Nákup inteligentných reflektorov"/>
    <s v="Nákupom sa zvýši variabilita scénického osvetlenia , znži sa energetická náročnosť a znížia sa nároky na manuálnu obsluhu pri príprave inscenácií"/>
    <s v="zvýšenie technologickej úrovne"/>
    <s v="N/A"/>
    <s v="Zákon č. 321/2014 Z.z. o energetickej efektívnosti"/>
    <n v="0"/>
    <x v="1"/>
    <s v="C Stroje, prístroje a zariadenia"/>
    <s v="C2 Osvetľovacia technika"/>
    <s v="01 Investičný zámer"/>
    <x v="1"/>
    <s v="doplniť z preddefinovaného (vysvetlivky a rady)"/>
    <x v="0"/>
    <n v="1"/>
    <n v="52000"/>
    <n v="0"/>
    <n v="0"/>
    <n v="0"/>
    <n v="26000"/>
    <n v="26000"/>
    <n v="0"/>
    <n v="0"/>
    <n v="0"/>
    <n v="0"/>
    <n v="0"/>
    <n v="0"/>
    <s v="-"/>
    <n v="0"/>
    <n v="0"/>
    <n v="0"/>
    <n v="0"/>
    <n v="0"/>
    <n v="0"/>
    <n v="0"/>
    <n v="0"/>
    <n v="0"/>
    <n v="0"/>
    <n v="0"/>
    <m/>
    <n v="1"/>
    <x v="0"/>
    <s v="C2"/>
    <n v="9"/>
    <n v="1"/>
    <n v="1"/>
    <n v="1"/>
    <n v="1"/>
    <n v="1"/>
    <n v="1"/>
    <n v="1"/>
    <n v="0"/>
    <n v="1"/>
    <n v="0"/>
    <n v="1"/>
    <n v="0"/>
    <n v="1"/>
    <n v="1"/>
    <n v="0"/>
  </r>
  <r>
    <s v="ŠO "/>
    <s v="Štátna opera "/>
    <s v="ŠO202110"/>
    <n v="13"/>
    <s v="Rekonštrukcia trafostanice, Jegorovova ul. "/>
    <s v="Zmena napäťovej hladiny vyvoláva nutnosť rekonštrukcie na zariadení trafostanice na Jegorovovej ulici na napätie 22 kV a nutnosť výmeny transformátora 6,3/0,4 kV na trasformátor 22/0,45 kV."/>
    <s v="Utlmenie napäťovej hladiny 6,3 kV a jej nahradenie napäťovou hladinou 22 kV v dôsledku zvýšenia energetickej účinnosti vyvolané výzvou Stredoslovenskej distribučnej spoločnosti a.s. Žilina."/>
    <s v="N/A"/>
    <s v="Zákon č. 251/2012 Z. z. o energetike a o zmene a doplnení niektorých zákonov, §39 ods. 9"/>
    <s v="ukazovateľ je špecifikovaný výzvou Stredoslovenskej distribučnej spoločnosti a.s. Žilina"/>
    <x v="2"/>
    <s v="0 Odstránenie havarijného stavu"/>
    <s v="0 Odstránenie havarijného stavu"/>
    <s v="01 Investičný zámer"/>
    <x v="1"/>
    <s v="doplniť z preddefinovaného (vysvetlivky a rady)"/>
    <x v="0"/>
    <n v="1"/>
    <n v="10000"/>
    <n v="0"/>
    <n v="0"/>
    <n v="10000"/>
    <n v="0"/>
    <n v="0"/>
    <n v="0"/>
    <n v="0"/>
    <n v="0"/>
    <n v="0"/>
    <n v="0"/>
    <n v="0"/>
    <s v="-"/>
    <n v="0"/>
    <n v="0"/>
    <n v="0"/>
    <n v="0"/>
    <n v="0"/>
    <n v="0"/>
    <n v="0"/>
    <n v="0"/>
    <n v="0"/>
    <n v="0"/>
    <n v="0"/>
    <m/>
    <n v="1"/>
    <x v="0"/>
    <s v="0"/>
    <n v="9"/>
    <n v="1"/>
    <n v="1"/>
    <n v="1"/>
    <n v="1"/>
    <n v="1"/>
    <n v="1"/>
    <n v="1"/>
    <n v="0"/>
    <n v="1"/>
    <n v="1"/>
    <n v="0"/>
    <n v="0"/>
    <n v="1"/>
    <n v="1"/>
    <n v="0"/>
  </r>
  <r>
    <s v="SND"/>
    <s v="Slovenské národné divadlo"/>
    <s v="SND202301"/>
    <m/>
    <s v="Rekonštrukcia sedadiel hľadiska vo veľkej sále Činohry"/>
    <s v="Nevyhnutná renovácia sedadiel v sále Činohry, sedadlá sú nadmieru opotrebované, je potrebné nové čalúnenie vrátane výmeny nových molitanových výplni"/>
    <s v="Zabezpečiť adekvátne sedenie pre návštevníkov predstavení Činohry "/>
    <s v="N/A"/>
    <s v="Zákon č. 385/1997 Z.z. o Slov.národnom divadle, §2"/>
    <s v="KPI nie je možné kvantifikovať"/>
    <x v="0"/>
    <s v="B Rekonštrukcia nehnuteľnosti"/>
    <s v="B3 Stavebná rekonštrukcia priestorov"/>
    <s v="01 Investičný zámer"/>
    <x v="1"/>
    <s v="doplniť z preddefinovaného (vysvetlivky a rady)"/>
    <x v="0"/>
    <n v="1"/>
    <n v="200000"/>
    <n v="0"/>
    <n v="0"/>
    <m/>
    <n v="200000"/>
    <n v="0"/>
    <n v="0"/>
    <n v="0"/>
    <n v="0"/>
    <n v="0"/>
    <n v="0"/>
    <n v="0"/>
    <s v="-"/>
    <n v="0"/>
    <n v="0"/>
    <n v="0"/>
    <n v="0"/>
    <n v="0"/>
    <n v="0"/>
    <n v="0"/>
    <n v="0"/>
    <n v="0"/>
    <n v="0"/>
    <n v="0"/>
    <m/>
    <m/>
    <x v="2"/>
    <m/>
    <m/>
    <m/>
    <m/>
    <m/>
    <m/>
    <m/>
    <m/>
    <m/>
    <m/>
    <m/>
    <m/>
    <m/>
    <m/>
    <m/>
    <m/>
    <m/>
  </r>
  <r>
    <s v="SND"/>
    <s v="Slovenské národné divadlo"/>
    <s v="SND202302"/>
    <m/>
    <s v="Rekonštrukcia Baletných sál, výmena baletnej podlahy a baletizolu"/>
    <s v="Rekonštrukcia podláh vo Veľkej a Malej baletnej sále, podlahy sú nadmieru opotrebované "/>
    <s v="Zabezpečiť skúšobný proces baletu SND"/>
    <s v="N/A"/>
    <s v="Zákon č. 385/1997 Z.z. o Slov.národnom divadle, §2"/>
    <s v="KPI nie je možné kvantifikovať"/>
    <x v="1"/>
    <s v="B Rekonštrukcia nehnuteľnosti"/>
    <s v="C1 Javisková technika"/>
    <s v="01 Investičný zámer"/>
    <x v="1"/>
    <s v="doplniť z preddefinovaného (vysvetlivky a rady)"/>
    <x v="0"/>
    <n v="1"/>
    <n v="350000"/>
    <n v="0"/>
    <n v="0"/>
    <n v="0"/>
    <n v="350000"/>
    <n v="0"/>
    <n v="0"/>
    <n v="0"/>
    <n v="0"/>
    <n v="0"/>
    <n v="0"/>
    <n v="0"/>
    <s v="-"/>
    <n v="0"/>
    <n v="0"/>
    <n v="0"/>
    <n v="0"/>
    <n v="0"/>
    <n v="0"/>
    <n v="0"/>
    <n v="0"/>
    <n v="0"/>
    <n v="0"/>
    <n v="0"/>
    <m/>
    <m/>
    <x v="2"/>
    <m/>
    <m/>
    <m/>
    <m/>
    <m/>
    <m/>
    <m/>
    <m/>
    <m/>
    <m/>
    <m/>
    <m/>
    <m/>
    <m/>
    <m/>
    <m/>
    <m/>
  </r>
  <r>
    <s v="SND"/>
    <s v="Slovenské národné divadlo"/>
    <s v="SND202303"/>
    <m/>
    <s v="Rekonštrukcia Skúšobného javiska opery"/>
    <s v="Zakúpenie a inštalácia pernamentnej baletnej podlahy na Skúšobnom javisku opery "/>
    <s v="Zabezpečiť skúšobný proces baletu SND"/>
    <m/>
    <s v="Zákon č. 385/1997 Z.z. o Slov.národnom divadle, §2"/>
    <s v="momentálne nedisponujeme kvantifikovaným KPI"/>
    <x v="1"/>
    <s v="B Rekonštrukcia nehnuteľnosti"/>
    <s v="C1 Javisková technika"/>
    <s v="01 Investičný zámer"/>
    <x v="1"/>
    <s v="doplniť z preddefinovaného (vysvetlivky a rady)"/>
    <x v="0"/>
    <n v="1"/>
    <n v="210000"/>
    <n v="0"/>
    <n v="0"/>
    <n v="0"/>
    <n v="210000"/>
    <m/>
    <n v="0"/>
    <n v="0"/>
    <n v="0"/>
    <n v="0"/>
    <n v="0"/>
    <n v="0"/>
    <s v="-"/>
    <n v="0"/>
    <n v="0"/>
    <n v="0"/>
    <n v="0"/>
    <n v="0"/>
    <n v="0"/>
    <n v="0"/>
    <n v="0"/>
    <n v="0"/>
    <n v="0"/>
    <n v="0"/>
    <m/>
    <m/>
    <x v="2"/>
    <m/>
    <m/>
    <m/>
    <m/>
    <m/>
    <m/>
    <m/>
    <m/>
    <m/>
    <m/>
    <m/>
    <m/>
    <m/>
    <m/>
    <m/>
    <m/>
    <m/>
  </r>
  <r>
    <s v="SND"/>
    <s v="Slovenské národné divadlo"/>
    <s v="SND202304"/>
    <n v="2"/>
    <s v="Rekonštrukcia vonkajších ochodzov Novej budovy SND"/>
    <s v="Výmena izolácií ochodzov v časti Činohra"/>
    <s v="Odstranenie zatekania do budovy SND"/>
    <s v="N/A"/>
    <s v="Zákon č. 278/1993 Z.z. o správe majetku štátu, §3 ods. 2; Zákon č. 385/1997 Z.z. o Slov.národnom divadle, §4 ods. 3_x000a_"/>
    <s v="KPI nie je možné kvantifikovať"/>
    <x v="0"/>
    <s v="B Rekonštrukcia nehnuteľnosti"/>
    <s v="B3 Stavebná rekonštrukcia priestorov"/>
    <s v="01 Investičný zámer"/>
    <x v="1"/>
    <s v="doplniť z preddefinovaného (vysvetlivky a rady)"/>
    <x v="0"/>
    <n v="1"/>
    <n v="350000"/>
    <n v="0"/>
    <n v="0"/>
    <m/>
    <n v="350000"/>
    <n v="0"/>
    <n v="0"/>
    <n v="0"/>
    <n v="0"/>
    <n v="0"/>
    <n v="0"/>
    <n v="0"/>
    <s v="-"/>
    <n v="0"/>
    <n v="0"/>
    <n v="0"/>
    <n v="0"/>
    <n v="0"/>
    <n v="0"/>
    <n v="0"/>
    <n v="0"/>
    <n v="0"/>
    <n v="0"/>
    <n v="0"/>
    <m/>
    <m/>
    <x v="2"/>
    <m/>
    <m/>
    <m/>
    <m/>
    <m/>
    <m/>
    <m/>
    <m/>
    <m/>
    <m/>
    <m/>
    <m/>
    <m/>
    <m/>
    <m/>
    <m/>
    <m/>
  </r>
  <r>
    <s v="SND"/>
    <s v="Slovenské národné divadlo"/>
    <s v="SND202305"/>
    <n v="1"/>
    <s v="Rekonštrukcia fasád a sklenených konštrukcí Novej Budovy SND "/>
    <s v="Výmena izolácií a tmelení kamenných fasád a sklenených konštrukcí"/>
    <s v="Odstranenie zatekania do budovy SND"/>
    <s v="N/A"/>
    <s v="Zákon č. 278/1993 Z.z. o správe majetku štátu, §3 ods. 2; Zákon č. 385/1997 Z.z. o Slov.národnom divadle, §4 ods. 3_x000a_"/>
    <s v="momentálne nedisponujeme kvantifikovaným KPI"/>
    <x v="0"/>
    <s v="B Rekonštrukcia nehnuteľnosti"/>
    <s v="B3 Stavebná rekonštrukcia priestorov"/>
    <s v="01 Investičný zámer"/>
    <x v="1"/>
    <s v="doplniť z preddefinovaného (vysvetlivky a rady)"/>
    <x v="0"/>
    <n v="1"/>
    <n v="1120000"/>
    <n v="0"/>
    <n v="0"/>
    <n v="0"/>
    <n v="120000"/>
    <n v="1000000"/>
    <n v="0"/>
    <n v="0"/>
    <n v="0"/>
    <n v="0"/>
    <n v="0"/>
    <n v="0"/>
    <s v="-"/>
    <n v="0"/>
    <n v="0"/>
    <n v="0"/>
    <n v="0"/>
    <n v="0"/>
    <n v="0"/>
    <n v="0"/>
    <n v="0"/>
    <n v="0"/>
    <n v="0"/>
    <n v="0"/>
    <m/>
    <m/>
    <x v="2"/>
    <m/>
    <m/>
    <m/>
    <m/>
    <m/>
    <m/>
    <m/>
    <m/>
    <m/>
    <m/>
    <m/>
    <m/>
    <m/>
    <m/>
    <m/>
    <m/>
    <m/>
  </r>
  <r>
    <s v="SND"/>
    <s v="Slovenské národné divadlo"/>
    <s v="SND202306"/>
    <n v="1"/>
    <s v="Rekonštrukcia strechy skladov ÚDD SND "/>
    <s v="Výmena izolácie a zateplenie strechy skladov kulís a garderóby v ÚDD SND"/>
    <s v="Odstranenie zatekania do budovy skladov"/>
    <s v="N/A"/>
    <s v="Zákon č. 278/1993 Z.z. o správe majetku štátu, §3 ods. 2; Zákon č. 385/1997 Z.z. o Slov.národnom divadle, §4 ods. 3_x000a_"/>
    <s v="momentálne nedisponujeme kvantifikovaným KPI"/>
    <x v="0"/>
    <s v="B Rekonštrukcia nehnuteľnosti"/>
    <s v="B3 Stavebná rekonštrukcia priestorov"/>
    <s v="01 Investičný zámer"/>
    <x v="1"/>
    <s v="doplniť z preddefinovaného (vysvetlivky a rady)"/>
    <x v="0"/>
    <n v="1"/>
    <n v="140000"/>
    <n v="0"/>
    <n v="0"/>
    <n v="0"/>
    <n v="140000"/>
    <m/>
    <n v="0"/>
    <n v="0"/>
    <n v="0"/>
    <n v="0"/>
    <n v="0"/>
    <n v="0"/>
    <s v="-"/>
    <n v="0"/>
    <n v="0"/>
    <n v="0"/>
    <n v="0"/>
    <n v="0"/>
    <n v="0"/>
    <n v="0"/>
    <n v="0"/>
    <n v="0"/>
    <n v="0"/>
    <n v="0"/>
    <m/>
    <m/>
    <x v="2"/>
    <m/>
    <m/>
    <m/>
    <m/>
    <m/>
    <m/>
    <m/>
    <m/>
    <m/>
    <m/>
    <m/>
    <m/>
    <m/>
    <m/>
    <m/>
    <m/>
    <m/>
  </r>
  <r>
    <s v="SND"/>
    <s v="Slovenské národné divadlo"/>
    <s v="SND202307"/>
    <n v="1"/>
    <s v="Projekt web stránky SND"/>
    <s v="Zriadenie novej web stránky SND"/>
    <s v="Zriadenie nových web funkcionalitíd web stránky SND"/>
    <s v="N/A"/>
    <s v="Zákon č. 278/1993 Z.z. o správe majetku štátu, §3 ods. 2; Zákon č. 385/1997 Z.z. o Slov.národnom divadle, §4 ods. 3_x000a_"/>
    <s v="momentálne nedisponujeme kvantifikovaným KPI"/>
    <x v="0"/>
    <s v="D IT infraštruktúra"/>
    <s v="D3 Obstaranie novej IT funkcionality"/>
    <s v="01 Investičný zámer"/>
    <x v="1"/>
    <s v="doplniť z preddefinovaného (vysvetlivky a rady)"/>
    <x v="0"/>
    <n v="1"/>
    <n v="206000"/>
    <n v="0"/>
    <n v="0"/>
    <n v="0"/>
    <n v="6000"/>
    <n v="200000"/>
    <n v="0"/>
    <n v="0"/>
    <n v="0"/>
    <n v="0"/>
    <n v="0"/>
    <n v="0"/>
    <s v="-"/>
    <n v="0"/>
    <n v="0"/>
    <n v="0"/>
    <n v="0"/>
    <n v="0"/>
    <n v="0"/>
    <n v="0"/>
    <n v="0"/>
    <n v="0"/>
    <n v="0"/>
    <n v="0"/>
    <m/>
    <m/>
    <x v="2"/>
    <m/>
    <m/>
    <m/>
    <m/>
    <m/>
    <m/>
    <m/>
    <m/>
    <m/>
    <m/>
    <m/>
    <m/>
    <m/>
    <m/>
    <m/>
    <m/>
    <m/>
  </r>
  <r>
    <s v="SND"/>
    <s v="Slovenské národné divadlo"/>
    <s v="SND202308"/>
    <n v="1"/>
    <s v="Príprava a naštudovanie nových divadelných titulov Balet"/>
    <s v="Obstaranie licencií na pripravované nové tituly Labutie jazero, Carmina Burana,Manon a ďalší titul, ktorý je v štádiu rokovania s tvorcami, zatiaľ bez názvu"/>
    <m/>
    <s v="N/A"/>
    <m/>
    <m/>
    <x v="1"/>
    <s v="E Umelecké akvizície a licencie"/>
    <s v="E2 Tvorba inscenácií, nákup umeleckých licencií"/>
    <s v="07 V realizácii"/>
    <x v="1"/>
    <s v="doplniť z preddefinovaného (vysvetlivky a rady)"/>
    <x v="1"/>
    <n v="1"/>
    <n v="270000"/>
    <n v="0"/>
    <m/>
    <n v="0"/>
    <n v="270000"/>
    <n v="0"/>
    <n v="0"/>
    <n v="0"/>
    <n v="0"/>
    <n v="0"/>
    <n v="0"/>
    <n v="0"/>
    <s v="-"/>
    <n v="0"/>
    <n v="0"/>
    <n v="0"/>
    <n v="0"/>
    <n v="0"/>
    <n v="0"/>
    <n v="0"/>
    <n v="0"/>
    <n v="0"/>
    <n v="0"/>
    <n v="0"/>
    <m/>
    <m/>
    <x v="2"/>
    <m/>
    <m/>
    <m/>
    <m/>
    <m/>
    <m/>
    <m/>
    <m/>
    <m/>
    <m/>
    <m/>
    <m/>
    <m/>
    <m/>
    <m/>
    <m/>
    <m/>
  </r>
  <r>
    <s v="SND"/>
    <s v="Slovenské národné divadlo"/>
    <s v="SND202309"/>
    <n v="1"/>
    <s v="Príprava a naštudovanie nových divadelných titulov Činohra"/>
    <s v="Obstaranie licencií na pripravované a rozpracované tituly Kocúrkovo, Konformista, Malé ženy,_x000a_Bílá voda, Deti, Koncert na želanie, Budete mať luft, Pred očami západu a ďalšie pripravované tituly zatiaľ bez názvu"/>
    <m/>
    <s v="N/A"/>
    <m/>
    <m/>
    <x v="1"/>
    <s v="E Umelecké akvizície a licencie"/>
    <s v="E2 Tvorba inscenácií, nákup umeleckých licencií"/>
    <s v="07 V realizácii"/>
    <x v="1"/>
    <s v="doplniť z preddefinovaného (vysvetlivky a rady)"/>
    <x v="1"/>
    <n v="1"/>
    <n v="385000"/>
    <n v="0"/>
    <m/>
    <n v="0"/>
    <n v="385000"/>
    <n v="0"/>
    <n v="0"/>
    <n v="0"/>
    <n v="0"/>
    <n v="0"/>
    <n v="0"/>
    <n v="0"/>
    <s v="-"/>
    <n v="0"/>
    <n v="0"/>
    <n v="0"/>
    <n v="0"/>
    <n v="0"/>
    <n v="0"/>
    <n v="0"/>
    <n v="0"/>
    <n v="0"/>
    <n v="0"/>
    <n v="0"/>
    <m/>
    <m/>
    <x v="2"/>
    <m/>
    <m/>
    <m/>
    <m/>
    <m/>
    <m/>
    <m/>
    <m/>
    <m/>
    <m/>
    <m/>
    <m/>
    <m/>
    <m/>
    <m/>
    <m/>
    <m/>
  </r>
  <r>
    <s v="SND"/>
    <s v="Slovenské národné divadlo"/>
    <s v="SND202310"/>
    <n v="1"/>
    <s v="Príprava a naštudovanie nových divadelných titulov Opera"/>
    <s v="Obstaranie licencií na pripravované tituly Svätopluk, Maria Stuarda, Nabucco, Madamma Butterfly, Hubička, Príhody líšky Bystroušky a ďalšie dva tituly zatiaľ nešpecifikované "/>
    <m/>
    <s v="N/A"/>
    <m/>
    <m/>
    <x v="1"/>
    <s v="E Umelecké akvizície a licencie"/>
    <s v="E2 Tvorba inscenácií, nákup umeleckých licencií"/>
    <s v="07 V realizácii"/>
    <x v="1"/>
    <s v="doplniť z preddefinovaného (vysvetlivky a rady)"/>
    <x v="1"/>
    <n v="1"/>
    <n v="320000"/>
    <n v="0"/>
    <m/>
    <n v="0"/>
    <n v="320000"/>
    <n v="0"/>
    <n v="0"/>
    <n v="0"/>
    <n v="0"/>
    <n v="0"/>
    <n v="0"/>
    <n v="0"/>
    <s v="-"/>
    <n v="0"/>
    <n v="0"/>
    <n v="0"/>
    <n v="0"/>
    <n v="0"/>
    <n v="0"/>
    <n v="0"/>
    <n v="0"/>
    <n v="0"/>
    <n v="0"/>
    <n v="0"/>
    <m/>
    <m/>
    <x v="2"/>
    <m/>
    <m/>
    <m/>
    <m/>
    <m/>
    <m/>
    <m/>
    <m/>
    <m/>
    <m/>
    <m/>
    <m/>
    <m/>
    <m/>
    <m/>
    <m/>
    <m/>
  </r>
  <r>
    <s v="SND"/>
    <s v="Slovenské národné divadlo"/>
    <s v="SND202312"/>
    <n v="1"/>
    <s v="Nákup kamerového systému v NB,HB,ÚDDSND"/>
    <s v="Súčasný kamerový systém je nevyhovujúci, nie je použiteľný na právne účely"/>
    <s v="Zabezpečenie ostrahy budov SND"/>
    <s v="N/A"/>
    <m/>
    <m/>
    <x v="0"/>
    <s v="E Umelecké akvizície a licencie"/>
    <s v="E1 Nákup hudobných nástrojov"/>
    <s v="01 Investičný zámer"/>
    <x v="1"/>
    <s v="doplniť z preddefinovaného (vysvetlivky a rady)"/>
    <x v="1"/>
    <n v="1"/>
    <n v="450000"/>
    <n v="0"/>
    <m/>
    <n v="0"/>
    <n v="250000"/>
    <n v="200000"/>
    <n v="0"/>
    <n v="0"/>
    <n v="0"/>
    <n v="0"/>
    <n v="0"/>
    <n v="0"/>
    <s v="-"/>
    <n v="0"/>
    <n v="0"/>
    <n v="0"/>
    <n v="0"/>
    <n v="0"/>
    <n v="0"/>
    <n v="0"/>
    <n v="0"/>
    <n v="0"/>
    <n v="0"/>
    <n v="0"/>
    <m/>
    <m/>
    <x v="2"/>
    <m/>
    <m/>
    <m/>
    <m/>
    <m/>
    <m/>
    <m/>
    <m/>
    <m/>
    <m/>
    <m/>
    <m/>
    <m/>
    <m/>
    <m/>
    <m/>
    <m/>
  </r>
  <r>
    <s v="SND"/>
    <s v="Slovenské národné divadlo"/>
    <s v="SND202313"/>
    <n v="1"/>
    <s v="Nákup dochádzkového systému do NB, HB, SND"/>
    <s v="Súčasný dochádzkový systém je nevyhovujúci, nie je použiteľný na právne účely"/>
    <s v="Zabezpečenie ostrahy budov SND"/>
    <s v="N/A"/>
    <m/>
    <m/>
    <x v="0"/>
    <s v="E Umelecké akvizície a licencie"/>
    <s v="E1 Nákup hudobných nástrojov"/>
    <s v="01 Investičný zámer"/>
    <x v="1"/>
    <s v="doplniť z preddefinovaného (vysvetlivky a rady)"/>
    <x v="1"/>
    <n v="1"/>
    <n v="450000"/>
    <n v="0"/>
    <m/>
    <n v="0"/>
    <n v="250000"/>
    <n v="200000"/>
    <n v="0"/>
    <n v="0"/>
    <n v="0"/>
    <n v="0"/>
    <n v="0"/>
    <n v="0"/>
    <s v="-"/>
    <n v="0"/>
    <n v="0"/>
    <n v="0"/>
    <n v="0"/>
    <n v="0"/>
    <n v="0"/>
    <n v="0"/>
    <n v="0"/>
    <n v="0"/>
    <n v="0"/>
    <n v="0"/>
    <m/>
    <m/>
    <x v="2"/>
    <m/>
    <m/>
    <m/>
    <m/>
    <m/>
    <m/>
    <m/>
    <m/>
    <m/>
    <m/>
    <m/>
    <m/>
    <m/>
    <m/>
    <m/>
    <m/>
    <m/>
  </r>
  <r>
    <s v="SND"/>
    <s v="Slovenské národné divadlo"/>
    <s v="SND202313"/>
    <n v="1"/>
    <s v="Nákup PC spojených s ukončením software podpory Windows 10"/>
    <m/>
    <m/>
    <s v="N/A"/>
    <m/>
    <m/>
    <x v="0"/>
    <s v="E Umelecké akvizície a licencie"/>
    <s v="E1 Nákup hudobných nástrojov"/>
    <s v="01 Investičný zámer"/>
    <x v="1"/>
    <s v="doplniť z preddefinovaného (vysvetlivky a rady)"/>
    <x v="1"/>
    <n v="1"/>
    <n v="450000"/>
    <n v="0"/>
    <m/>
    <n v="0"/>
    <n v="250000"/>
    <n v="200000"/>
    <n v="0"/>
    <n v="0"/>
    <n v="0"/>
    <n v="0"/>
    <n v="0"/>
    <n v="0"/>
    <s v="-"/>
    <n v="0"/>
    <n v="0"/>
    <n v="0"/>
    <n v="0"/>
    <n v="0"/>
    <n v="0"/>
    <n v="0"/>
    <n v="0"/>
    <n v="0"/>
    <n v="0"/>
    <n v="0"/>
    <m/>
    <m/>
    <x v="2"/>
    <m/>
    <m/>
    <m/>
    <m/>
    <m/>
    <m/>
    <m/>
    <m/>
    <m/>
    <m/>
    <m/>
    <m/>
    <m/>
    <m/>
    <m/>
    <m/>
    <m/>
  </r>
  <r>
    <s v="SND"/>
    <s v="Slovenské národné divadlo"/>
    <s v="SND202314"/>
    <n v="1"/>
    <s v="Nákup Microsoft Office 365"/>
    <m/>
    <m/>
    <s v="N/A"/>
    <m/>
    <m/>
    <x v="0"/>
    <s v="E Umelecké akvizície a licencie"/>
    <s v="E1 Nákup hudobných nástrojov"/>
    <s v="01 Investičný zámer"/>
    <x v="1"/>
    <s v="doplniť z preddefinovaného (vysvetlivky a rady)"/>
    <x v="1"/>
    <n v="1"/>
    <n v="450000"/>
    <n v="0"/>
    <m/>
    <n v="0"/>
    <n v="250000"/>
    <n v="200000"/>
    <n v="0"/>
    <n v="0"/>
    <n v="0"/>
    <n v="0"/>
    <n v="0"/>
    <n v="0"/>
    <s v="-"/>
    <n v="0"/>
    <n v="0"/>
    <n v="0"/>
    <n v="0"/>
    <n v="0"/>
    <n v="0"/>
    <n v="0"/>
    <n v="0"/>
    <n v="0"/>
    <n v="0"/>
    <n v="0"/>
    <m/>
    <m/>
    <x v="2"/>
    <m/>
    <m/>
    <m/>
    <m/>
    <m/>
    <m/>
    <m/>
    <m/>
    <m/>
    <m/>
    <m/>
    <m/>
    <m/>
    <m/>
    <m/>
    <m/>
    <m/>
  </r>
  <r>
    <s v="SND"/>
    <s v="Slovenské národné divadlo"/>
    <s v="SND202315"/>
    <n v="1"/>
    <s v="Rekonštrukcia 2ks osobných výťahov v NB SND"/>
    <m/>
    <m/>
    <s v="N/A"/>
    <m/>
    <m/>
    <x v="0"/>
    <s v="E Umelecké akvizície a licencie"/>
    <s v="E1 Nákup hudobných nástrojov"/>
    <s v="01 Investičný zámer"/>
    <x v="1"/>
    <s v="doplniť z preddefinovaného (vysvetlivky a rady)"/>
    <x v="1"/>
    <n v="1"/>
    <n v="450000"/>
    <n v="0"/>
    <m/>
    <n v="0"/>
    <n v="250000"/>
    <n v="200000"/>
    <n v="0"/>
    <n v="0"/>
    <n v="0"/>
    <n v="0"/>
    <n v="0"/>
    <n v="0"/>
    <s v="-"/>
    <n v="0"/>
    <n v="0"/>
    <n v="0"/>
    <n v="0"/>
    <n v="0"/>
    <n v="0"/>
    <n v="0"/>
    <n v="0"/>
    <n v="0"/>
    <n v="0"/>
    <n v="0"/>
    <m/>
    <m/>
    <x v="2"/>
    <m/>
    <m/>
    <m/>
    <m/>
    <m/>
    <m/>
    <m/>
    <m/>
    <m/>
    <m/>
    <m/>
    <m/>
    <m/>
    <m/>
    <m/>
    <m/>
    <m/>
  </r>
  <r>
    <s v="SND"/>
    <s v="Slovenské národné divadlo"/>
    <s v="SND202315"/>
    <n v="1"/>
    <s v="Nákup nákladného auta"/>
    <m/>
    <m/>
    <s v="N/A"/>
    <m/>
    <m/>
    <x v="0"/>
    <s v="C Stroje, prístroje a zariadenia"/>
    <s v="C90 Dopravné prostriedky"/>
    <s v="01 Investičný zámer"/>
    <x v="1"/>
    <s v="doplniť z preddefinovaného (vysvetlivky a rady)"/>
    <x v="1"/>
    <n v="1"/>
    <n v="110000"/>
    <n v="0"/>
    <m/>
    <n v="0"/>
    <n v="110000"/>
    <m/>
    <n v="0"/>
    <n v="0"/>
    <n v="0"/>
    <n v="0"/>
    <n v="0"/>
    <n v="0"/>
    <s v="-"/>
    <n v="0"/>
    <n v="0"/>
    <n v="0"/>
    <n v="0"/>
    <n v="0"/>
    <n v="0"/>
    <n v="0"/>
    <n v="0"/>
    <n v="0"/>
    <n v="0"/>
    <n v="0"/>
    <m/>
    <m/>
    <x v="2"/>
    <m/>
    <m/>
    <m/>
    <m/>
    <m/>
    <m/>
    <m/>
    <m/>
    <m/>
    <m/>
    <m/>
    <m/>
    <m/>
    <m/>
    <m/>
    <m/>
    <m/>
  </r>
  <r>
    <s v="SND"/>
    <s v="Slovenské národné divadlo"/>
    <s v="SND202311"/>
    <n v="1"/>
    <s v="Nákup hudobných nástrojov"/>
    <s v="Nákup majstrovských sláčikových nástrojov, najmä huslí, viol a violončiel, ako aj obmena opotrebovaných dychových nástrojov"/>
    <s v="Nákup majstrovských sláčikových nástrojov, najmä huslí, viol a violončiel, ako aj obmena opotrebovaných dychových nástrojov"/>
    <m/>
    <s v="Zákon č. 385/1997 Z.z. o Slov.národnom divadle, §2"/>
    <s v="KPI nie je možné kvantifikovať"/>
    <x v="1"/>
    <s v="E Umelecké akvizície a licencie"/>
    <s v="E1 Nákup hudobných nástrojov"/>
    <s v="01 Investičný zámer"/>
    <x v="1"/>
    <s v="doplniť z preddefinovaného (vysvetlivky a rady)"/>
    <x v="0"/>
    <n v="1"/>
    <n v="180000"/>
    <n v="0"/>
    <n v="0"/>
    <n v="0"/>
    <n v="180000"/>
    <n v="0"/>
    <n v="0"/>
    <n v="0"/>
    <n v="0"/>
    <n v="0"/>
    <n v="0"/>
    <n v="0"/>
    <m/>
    <n v="0"/>
    <n v="0"/>
    <n v="0"/>
    <n v="0"/>
    <n v="0"/>
    <n v="0"/>
    <n v="0"/>
    <n v="0"/>
    <n v="0"/>
    <n v="0"/>
    <n v="0"/>
    <m/>
    <n v="0"/>
    <x v="0"/>
    <s v="E1"/>
    <n v="8"/>
    <n v="1"/>
    <n v="1"/>
    <n v="1"/>
    <n v="1"/>
    <n v="1"/>
    <n v="0"/>
    <n v="0"/>
    <n v="0"/>
    <n v="1"/>
    <n v="0"/>
    <n v="1"/>
    <n v="0"/>
    <n v="1"/>
    <n v="1"/>
    <n v="0"/>
  </r>
  <r>
    <s v="ŠDKE"/>
    <s v="Štátne divadlo Košice"/>
    <s v="ŠDKE202301"/>
    <n v="9"/>
    <s v="Objekt historickej budovy divadla - teplovzdušná clona /havarijný stav/"/>
    <s v="Doplnením tohto zariadenia znížiť možnosť úniku tepla cez dvere nákladného výťahu na javisku a v divadelnej sále počas realizácie prestavby scény na javisku. "/>
    <s v="Zníženie možnosti úniku tepla z priestoru javiska a divadelnej sály. Úspora tepla."/>
    <s v="-"/>
    <s v="Zákon č. 50/1976 Z.z. stavebný zákon, §86 ods. 1; Zákon č. 124/2006 Z.z. o bezpečnosti a ochrane zdravia pri práci, §5 ods. 1 a ods. 2  a) a c) a d) a h) a  §6 ods. 1  b) a d) a f); Zákon č. 278/1993 Z. z. o správe majetku štátu, §3 ods. 2"/>
    <s v="Odohranie 100% plánovaného počtu predstavení v historickej budove, 200/rok"/>
    <x v="0"/>
    <s v="0 Odstránenie havarijného stavu"/>
    <s v="B4 Vykurovanie nehnuteľnosti"/>
    <s v="01 Investičný zámer"/>
    <x v="1"/>
    <s v="doplniť z preddefinovaného (vysvetlivky a rady)"/>
    <x v="0"/>
    <n v="1"/>
    <n v="30000"/>
    <n v="1200"/>
    <n v="0"/>
    <n v="0"/>
    <n v="28800"/>
    <n v="0"/>
    <n v="0"/>
    <n v="0"/>
    <n v="0"/>
    <n v="0"/>
    <n v="0"/>
    <n v="0"/>
    <s v="-"/>
    <n v="0"/>
    <n v="0"/>
    <n v="0"/>
    <n v="0"/>
    <n v="0"/>
    <n v="0"/>
    <n v="0"/>
    <n v="0"/>
    <n v="0"/>
    <n v="0"/>
    <n v="0"/>
    <m/>
    <n v="1"/>
    <x v="0"/>
    <s v="B4"/>
    <n v="7"/>
    <n v="0"/>
    <n v="1"/>
    <n v="1"/>
    <n v="1"/>
    <n v="1"/>
    <n v="0"/>
    <n v="0"/>
    <n v="0"/>
    <n v="1"/>
    <n v="0"/>
    <n v="0"/>
    <n v="1"/>
    <n v="1"/>
    <n v="1"/>
    <n v="0"/>
  </r>
  <r>
    <s v="ŠDKE"/>
    <s v="Štátne divadlo Košice"/>
    <s v="ŠDKE202302"/>
    <n v="11"/>
    <s v="Objekt historickej budovy divadla - obnova pracovného osvetlenia"/>
    <s v="Zámerom je obnova zastaraného pracovného osvetlenia, ktoré je už značne za hranicou životnosti, je často poruchové a nevyhovuje už súčasným technickým trendom kladeným na pracovné osvetlenie. Je taktiež energeticky náročné."/>
    <s v="Zefektívniť a prispôsobiť pracovné osvetlenie požiadavkám pre zabezpečenie bezpečnosti pri práci, zníženie energetickej náročnosti."/>
    <s v="-"/>
    <s v="Zákon č. 124/2006 Z.z. o bezpečnosti a ochrane zdravia pri práci, §5 ods. 2 h) a §6 ods. 1 b);  Zákon č. 523/2004 Z. z. o rozpočtových pravidlách verejnej správy, §19 ods. 6"/>
    <s v="Odohranie 100% plánovaného počtu predstavení v historickej budove, 200/rok;                                             Zníženie nákladov na opravu,                  2 000,- €/rok;                               Úspora v nákladoch na energiu,           1 220,- €/rok"/>
    <x v="1"/>
    <s v="C Stroje, prístroje a zariadenia"/>
    <s v="C2 Osvetľovacia technika"/>
    <s v="01 Investičný zámer"/>
    <x v="1"/>
    <s v="doplniť z preddefinovaného (vysvetlivky a rady)"/>
    <x v="0"/>
    <n v="1"/>
    <n v="45000"/>
    <n v="0"/>
    <n v="0"/>
    <n v="0"/>
    <n v="45000"/>
    <n v="0"/>
    <n v="0"/>
    <n v="0"/>
    <n v="0"/>
    <n v="0"/>
    <n v="0"/>
    <n v="0"/>
    <s v="-"/>
    <n v="0"/>
    <n v="0"/>
    <n v="0"/>
    <n v="0"/>
    <n v="0"/>
    <n v="0"/>
    <n v="0"/>
    <n v="0"/>
    <n v="0"/>
    <n v="0"/>
    <n v="0"/>
    <m/>
    <n v="1"/>
    <x v="0"/>
    <s v="C2"/>
    <n v="8"/>
    <n v="1"/>
    <n v="1"/>
    <n v="1"/>
    <n v="1"/>
    <n v="1"/>
    <n v="0"/>
    <n v="0"/>
    <n v="0"/>
    <n v="1"/>
    <n v="0"/>
    <n v="1"/>
    <n v="0"/>
    <n v="1"/>
    <n v="1"/>
    <n v="0"/>
  </r>
  <r>
    <s v="ŠDKE"/>
    <s v="Štátne divadlo Košice"/>
    <s v="ŠDKE202303"/>
    <n v="2"/>
    <s v="Objekt riaditeľstva a skúšobní - modernizácia úložiska dát NAS"/>
    <s v="Inteligentné úložisko NAS - Synology DS+ je potrebné pre zálohovanie údajov a jedná sa o výmenu jestvujúceho, ktorý je už zastaraný a nepostačujúci pre súčasné požiadavky."/>
    <s v="Zmodernizovanie systému zálohovania dát, zabezpečenie ich bezpečnosti a urýchlenie práce."/>
    <s v="-"/>
    <s v="Zákon č. 278/1993 Z.z. o správe majetku štátu, §3 ods. 2"/>
    <s v="Zvýšenie počtu užívateľov /zamestnancov/"/>
    <x v="0"/>
    <s v="D IT infraštruktúra"/>
    <s v="D1 Nákup štandardnej IT techniky"/>
    <s v="01 Investičný zámer"/>
    <x v="1"/>
    <s v="doplniť z preddefinovaného (vysvetlivky a rady)"/>
    <x v="0"/>
    <n v="1"/>
    <n v="2500"/>
    <n v="0"/>
    <n v="0"/>
    <n v="0"/>
    <n v="2500"/>
    <n v="0"/>
    <n v="0"/>
    <n v="0"/>
    <n v="0"/>
    <n v="0"/>
    <n v="0"/>
    <n v="0"/>
    <s v="-"/>
    <n v="0"/>
    <n v="0"/>
    <n v="0"/>
    <n v="0"/>
    <n v="0"/>
    <n v="0"/>
    <n v="0"/>
    <n v="0"/>
    <n v="0"/>
    <n v="0"/>
    <n v="0"/>
    <m/>
    <n v="1"/>
    <x v="0"/>
    <s v="D1"/>
    <n v="7"/>
    <n v="1"/>
    <n v="1"/>
    <n v="1"/>
    <n v="1"/>
    <n v="1"/>
    <n v="0"/>
    <n v="0"/>
    <n v="0"/>
    <n v="0"/>
    <n v="0"/>
    <n v="0"/>
    <n v="0"/>
    <n v="1"/>
    <n v="1"/>
    <n v="0"/>
  </r>
  <r>
    <s v="ŠDKE"/>
    <s v="Štátne divadlo Košice"/>
    <s v="ŠDKE202232"/>
    <n v="8"/>
    <s v="Objekt riaditeľstva a skúšobní - horúcovodný kolektor /Havarijný stav/"/>
    <s v="zabezpečenie funkčnosti horúcovodného kolektora pre napájanie odovzdávacej stanice tepla pre objekt riaditeľstva a skúšobní a pre objekt historickej budovy divadla. Je nevyhnutné rišiť nevyhovujúci technický stav kolektora a revíznych šácht. V novembri roku 2021 bol havarijný stav a následne prerušená dodávka tepla pre vykurovanie, po odtránení a oprave nevyhnutnej časti bol zo strany TEKO doporučený ďalší postup opráv."/>
    <s v="Zabezpečenie divadelnej prevádzky v objektoch ŠDKE z hľadiska dodávky tepla a teplej vody."/>
    <s v="-"/>
    <s v="Zákon č. 50/1976 Z.z. stavebný zákon, §86 ods. 1; Zákon č. 124/2006 Z.z. o bezpečnosti a ochrane zdravia pri práci, §5 ods. 1 a ods. 2  a) a c) a d) a h) a  §6 ods. 1  b) a d) a f); Zákon č. 278/1993 Z. z. o správe majetku štátu, §3 ods. 2"/>
    <s v="Odohranie 100% plánovaného celkového počtu premier, cca 11/rok;     "/>
    <x v="2"/>
    <s v="0 Odstránenie havarijného stavu"/>
    <s v="0 Odstránenie havarijného stavu"/>
    <s v="05 Projektová dokumentácia k dispozícii - pre realizáciu stavby"/>
    <x v="2"/>
    <s v="doplniť z preddefinovaného (vysvetlivky a rady)"/>
    <x v="0"/>
    <n v="0.99"/>
    <n v="109814"/>
    <n v="1200"/>
    <n v="0"/>
    <n v="108614"/>
    <n v="0"/>
    <n v="0"/>
    <n v="0"/>
    <n v="0"/>
    <n v="0"/>
    <n v="0"/>
    <n v="0"/>
    <n v="0"/>
    <s v="-"/>
    <n v="0"/>
    <n v="0"/>
    <n v="0"/>
    <n v="0"/>
    <n v="0"/>
    <n v="0"/>
    <n v="0"/>
    <n v="0"/>
    <n v="0"/>
    <n v="0"/>
    <n v="0"/>
    <s v="V súčasnej dobe ŠDKE má spracovanú PD na realizáciu stavby."/>
    <n v="1"/>
    <x v="0"/>
    <s v="0"/>
    <n v="6"/>
    <n v="0"/>
    <n v="1"/>
    <n v="1"/>
    <n v="1"/>
    <n v="1"/>
    <n v="0"/>
    <n v="0"/>
    <n v="0"/>
    <n v="1"/>
    <n v="1"/>
    <n v="0"/>
    <n v="0"/>
    <n v="1"/>
    <n v="0"/>
    <n v="0"/>
  </r>
  <r>
    <s v="SNG"/>
    <s v="Slovenská národná galéria"/>
    <s v="SNG202106"/>
    <n v="6"/>
    <s v="Schaubmarov mlyn v Pezinku - obnova a modernizácia"/>
    <s v="Zrekonštruovať , dobudovať a zmodernizovať areál Schaubmarovho mlynu v Pezinku. Objekt je jedinečnou kombináciou historického mlyna, galérie výtvarného umenia a zachovaného vidieckeho dvora s nedávno revitalizovaným ovocným sadom. NKP Mlyn vodný s areálom bola vyhlásená v roku 1971. Od roku 1972 je súčasťou SNG. Od roku 2017 prechádza postupnou premenou na voľnočasový, zážitkový a vzdelávací priestor. Je určený pre všetkých, ktorí majú radi nielen umenie a kultúru, ale aj vidiek, či dobré jedlo. V súčasnosti nie sú objekty v areáli návštevnícky prepojené, chýba plnohodnotná pokladňa resp vstupné zázemie, ateliér pre deti a dieľňa na workshopy nespĺňajú požadované kritéria (napr. nie sú tam okná). V priebehu nasledujúcich rokov by mala v rámci rekonštrukcie, dobudovaní a funkčnom prepojení objektov postupne pribudnúť kaviareň s obchodom, ateliér a dielňa na workshopy._x000a_Architektonické riešenie má na starosti ateliér JRKVC, Ing. Arch. Peter Jurkovič a Kristína Tomanová. Dvor a sad tiež prechádzajú postupnou revitalizáciou – vďaka crowdfundingovej kampani bolo vysadených 33 stromov a vyše 100 okrasných a ovocných kríkov._x000a_"/>
    <s v="rekonštrukcia, dobudovanie a prepojenie objektov areálu Schaubmarov mlyn v Pezinku; nová organizácia funkcií objektov v areáli; ponúknuť návštevníkom komplexné návštevnícke služby súviasiace s voľnočasovými aktivitami; prilákať do areálu viac návštevníkov najmä rodiny s deťmi; ponúkať časť objektov aj na komerčné účely (využiť výhodu blízkosti lokality k BA)"/>
    <s v="N/A"/>
    <s v="Stratégia rozvoja cestovného ruchu do roku 2020; Stratégia rozvoja múzejníctva na Slovensku 2021-2029; Zriaďovacia listina SNG"/>
    <s v="počet návštevníkov //                             počet nových šlužieb //                              počet rezidencií //                                     počet programov //"/>
    <x v="0"/>
    <s v="B Rekonštrukcia nehnuteľnosti"/>
    <s v="B1 Komplexná rekonštrukcia"/>
    <s v="02 Analýza / podkladová štúdia k investičnému zámeru"/>
    <x v="2"/>
    <s v="doplniť z preddefinovaného (vysvetlivky a rady)"/>
    <x v="0"/>
    <m/>
    <n v="1000000"/>
    <n v="45000"/>
    <n v="0"/>
    <n v="0"/>
    <n v="750000"/>
    <n v="250000"/>
    <n v="0"/>
    <n v="0"/>
    <n v="0"/>
    <n v="0"/>
    <n v="0"/>
    <n v="0"/>
    <s v="-"/>
    <n v="20000"/>
    <n v="0"/>
    <n v="0"/>
    <n v="0"/>
    <n v="20000"/>
    <n v="0"/>
    <n v="0"/>
    <n v="0"/>
    <n v="0"/>
    <n v="0"/>
    <n v="0"/>
    <m/>
    <n v="0"/>
    <x v="0"/>
    <s v="B1"/>
    <n v="8"/>
    <n v="1"/>
    <n v="1"/>
    <n v="1"/>
    <n v="1"/>
    <n v="0"/>
    <n v="1"/>
    <n v="1"/>
    <n v="0"/>
    <n v="1"/>
    <n v="0"/>
    <n v="0"/>
    <n v="1"/>
    <n v="1"/>
    <n v="1"/>
    <n v="0"/>
  </r>
  <r>
    <s v="RTVS"/>
    <s v="Rozhlas a televízia Slovenska"/>
    <s v="RTVS202144"/>
    <m/>
    <s v="Zníženie energetickej náročnosti budov SIEA Biela budova Košice"/>
    <s v="Žiadosť o NFP bude podaná na základe výzvy OP &quot;Kvalita životného prostredia)č. 68 vyhlásenej MŽP prostredníctvom SIEA na zníženie energetickej náročnosti budov. "/>
    <s v="Cieľom je energetická hospodárnosť "/>
    <s v="N/A"/>
    <s v="Zákon č. 532/2010 Z.z. o Rozhlase a televízii, §3 a §5"/>
    <s v="úspora"/>
    <x v="0"/>
    <s v="B Rekonštrukcia nehnuteľnosti"/>
    <s v="B3 Stavebná rekonštrukcia priestorov"/>
    <s v="07 V realizácii"/>
    <x v="2"/>
    <s v="doplniť z preddefinovaného (vysvetlivky a rady)"/>
    <x v="0"/>
    <m/>
    <n v="974878"/>
    <n v="0"/>
    <n v="0"/>
    <n v="0"/>
    <n v="0"/>
    <n v="0"/>
    <n v="0"/>
    <n v="0"/>
    <n v="0"/>
    <n v="0"/>
    <n v="0"/>
    <n v="0"/>
    <s v="-"/>
    <n v="0"/>
    <n v="0"/>
    <n v="0"/>
    <n v="0"/>
    <n v="0"/>
    <n v="0"/>
    <n v="0"/>
    <n v="0"/>
    <n v="0"/>
    <n v="0"/>
    <n v="0"/>
    <m/>
    <n v="0"/>
    <x v="0"/>
    <s v="B3"/>
    <n v="5"/>
    <n v="0"/>
    <n v="1"/>
    <n v="1"/>
    <n v="0"/>
    <n v="0"/>
    <n v="1"/>
    <n v="1"/>
    <n v="0"/>
    <n v="1"/>
    <n v="0"/>
    <n v="0"/>
    <n v="1"/>
    <n v="1"/>
    <n v="0"/>
    <n v="0"/>
  </r>
  <r>
    <s v="RTVS"/>
    <s v="Rozhlas a televízia Slovenska"/>
    <s v="RTVS202145"/>
    <m/>
    <s v="Zníženie energetickej náročnosti budov SIEA Červená budova Košice"/>
    <s v="Žiadosť o NFP bude podaná na základe výzvy OP &quot;Kvalita životného prostredia)č. 68 vyhlásenej MŽP prostredníctvom SIEA na zníženie energetickej náročnosti budov. "/>
    <s v="Cieľom je energetická hospodárnosť "/>
    <m/>
    <s v="Zákon č. 532/2010 Z.z. o Rozhlase a televízii, §3 a §5"/>
    <s v="úspora"/>
    <x v="0"/>
    <s v="B Rekonštrukcia nehnuteľnosti"/>
    <s v="B3 Stavebná rekonštrukcia priestorov"/>
    <s v="07 V realizácii"/>
    <x v="2"/>
    <s v="doplniť z preddefinovaného (vysvetlivky a rady)"/>
    <x v="0"/>
    <m/>
    <n v="1290900"/>
    <n v="0"/>
    <n v="0"/>
    <n v="0"/>
    <n v="0"/>
    <n v="0"/>
    <n v="0"/>
    <n v="0"/>
    <n v="0"/>
    <n v="0"/>
    <n v="0"/>
    <n v="0"/>
    <s v="-"/>
    <n v="0"/>
    <n v="0"/>
    <n v="0"/>
    <n v="0"/>
    <n v="0"/>
    <n v="0"/>
    <n v="0"/>
    <n v="0"/>
    <n v="0"/>
    <n v="0"/>
    <n v="0"/>
    <m/>
    <n v="0"/>
    <x v="1"/>
    <s v="B3"/>
    <n v="4"/>
    <n v="0"/>
    <n v="1"/>
    <n v="1"/>
    <n v="0"/>
    <n v="0"/>
    <n v="0"/>
    <n v="0"/>
    <n v="0"/>
    <n v="1"/>
    <n v="0"/>
    <n v="0"/>
    <n v="1"/>
    <n v="1"/>
    <n v="0"/>
    <n v="0"/>
  </r>
  <r>
    <s v="RTVS"/>
    <s v="Rozhlas a televízia Slovenska"/>
    <s v="RTVS202149"/>
    <m/>
    <s v="Kreatívny priemysel Mlynská dolina Bratislava"/>
    <s v="Žiadosť o NFP podaná na základe výzvy MK SR na vybudovanie kreat.centra RTVS BA ( stavebné práce, nákup techniky )  a bola schválená."/>
    <s v="Cieľom je vytvorenie kultúrneho HUB-u"/>
    <m/>
    <s v="Zákon č. 532/2010 Z.z. o Rozhlase a televízii, §3 a §5"/>
    <s v="výroba"/>
    <x v="0"/>
    <s v="A Nákup alebo výstavba nehnuteľnosti"/>
    <s v="A2 Výstavba budovy"/>
    <s v="07 V realizácii"/>
    <x v="2"/>
    <s v="doplniť z preddefinovaného (vysvetlivky a rady)"/>
    <x v="1"/>
    <m/>
    <n v="8215070"/>
    <n v="0"/>
    <n v="0"/>
    <n v="410753.5"/>
    <n v="0"/>
    <n v="0"/>
    <n v="0"/>
    <n v="0"/>
    <n v="0"/>
    <n v="0"/>
    <n v="0"/>
    <n v="0"/>
    <s v="-"/>
    <n v="0"/>
    <n v="0"/>
    <n v="0"/>
    <n v="0"/>
    <n v="0"/>
    <n v="0"/>
    <n v="0"/>
    <n v="0"/>
    <n v="0"/>
    <n v="0"/>
    <n v="0"/>
    <s v="Financovanie Kreativnych centier je na zaklade Zmluvy o NFP, ktora ma rozdelene financovanie na 5% spolufinancovanie a 95% fiancovanie z Eurofondov."/>
    <n v="0"/>
    <x v="1"/>
    <s v="A2"/>
    <n v="5"/>
    <n v="0"/>
    <n v="1"/>
    <n v="1"/>
    <n v="0"/>
    <n v="0"/>
    <n v="0"/>
    <n v="0"/>
    <n v="0"/>
    <n v="1"/>
    <n v="0"/>
    <n v="0"/>
    <n v="1"/>
    <n v="1"/>
    <n v="1"/>
    <n v="1"/>
  </r>
  <r>
    <s v="RTVS"/>
    <s v="Rozhlas a televízia Slovenska"/>
    <s v="RTVS202148"/>
    <m/>
    <s v="Kreatívny priemysel Banská Bystrica"/>
    <s v="Žiadosť o NFP podaná na základe výzvy MK SR na vybudovanie kreat.centra RTVS BB ( stavebné práce, nákup techniky )  a bola schválená."/>
    <s v="Cieľom je vytvorenie kultúrneho HUB-u"/>
    <m/>
    <s v="Zákon č. 532/2010 Z.z. o Rozhlase a televízii, §3 a §5"/>
    <s v="výroba"/>
    <x v="0"/>
    <s v="A Nákup alebo výstavba nehnuteľnosti"/>
    <s v="A2 Výstavba budovy"/>
    <s v="07 V realizácii"/>
    <x v="2"/>
    <s v="doplniť z preddefinovaného (vysvetlivky a rady)"/>
    <x v="1"/>
    <m/>
    <n v="9012686"/>
    <n v="0"/>
    <n v="0"/>
    <n v="450634.3"/>
    <n v="0"/>
    <n v="0"/>
    <n v="0"/>
    <n v="0"/>
    <n v="0"/>
    <n v="0"/>
    <n v="0"/>
    <n v="0"/>
    <s v="-"/>
    <n v="0"/>
    <n v="0"/>
    <n v="0"/>
    <n v="0"/>
    <n v="0"/>
    <n v="0"/>
    <n v="0"/>
    <n v="0"/>
    <n v="0"/>
    <n v="0"/>
    <n v="0"/>
    <s v="Financovanie Kreativnych centier je na zaklade Zmluvy o NFP, ktora ma rozdelene financovanie na 5% spolufinancovanie a 95% fiancovanie z Eurofondov."/>
    <n v="0"/>
    <x v="1"/>
    <s v="A2"/>
    <n v="5"/>
    <n v="0"/>
    <n v="1"/>
    <n v="1"/>
    <n v="0"/>
    <n v="0"/>
    <n v="0"/>
    <n v="0"/>
    <n v="0"/>
    <n v="1"/>
    <n v="0"/>
    <n v="0"/>
    <n v="1"/>
    <n v="1"/>
    <n v="1"/>
    <n v="1"/>
  </r>
  <r>
    <s v="RTVS"/>
    <s v="Rozhlas a televízia Slovenska"/>
    <s v="RTVS202147"/>
    <m/>
    <s v="Kreatívny priemysel Košice"/>
    <s v="Žiadosť o NFP podaná na základe výzvy MK SR na vybudovanie kreat.centra RTVS KE ( stavebné práce, nákup techniky )  a bola schválená."/>
    <s v="Cieľom je vytvorenie kultúrneho HUB-u"/>
    <m/>
    <s v="Zákon č. 532/2010 Z.z. o Rozhlase a televízii, §3 a §5"/>
    <s v="výroba"/>
    <x v="0"/>
    <s v="A Nákup alebo výstavba nehnuteľnosti"/>
    <s v="A2 Výstavba budovy"/>
    <s v="07 V realizácii"/>
    <x v="2"/>
    <s v="doplniť z preddefinovaného (vysvetlivky a rady)"/>
    <x v="1"/>
    <m/>
    <n v="4429941"/>
    <n v="0"/>
    <n v="0"/>
    <n v="221497.05"/>
    <n v="0"/>
    <n v="0"/>
    <n v="0"/>
    <n v="0"/>
    <n v="0"/>
    <n v="0"/>
    <n v="0"/>
    <n v="0"/>
    <s v="-"/>
    <n v="0"/>
    <n v="0"/>
    <n v="0"/>
    <n v="0"/>
    <n v="0"/>
    <n v="0"/>
    <n v="0"/>
    <n v="0"/>
    <n v="0"/>
    <n v="0"/>
    <n v="0"/>
    <s v="Financovanie Kreativnych centier je na zaklade Zmluvy o NFP, ktora ma rozdelene financovanie na 5% spolufinancovanie a 95% fiancovanie z Eurofondov."/>
    <n v="0"/>
    <x v="1"/>
    <s v="A2"/>
    <n v="5"/>
    <n v="0"/>
    <n v="1"/>
    <n v="1"/>
    <n v="0"/>
    <n v="0"/>
    <n v="0"/>
    <n v="0"/>
    <n v="0"/>
    <n v="1"/>
    <n v="0"/>
    <n v="0"/>
    <n v="1"/>
    <n v="1"/>
    <n v="1"/>
    <n v="1"/>
  </r>
  <r>
    <s v="RTVS"/>
    <s v="Rozhlas a televízia Slovenska"/>
    <s v="RTVS202146"/>
    <m/>
    <s v="Zníženie energetickej náročnosti budov SIEA Archív Košice"/>
    <s v="Žiadosť o NFP podaná na základe výzvy OP &quot;Kvalita životného prostredia)č. 68 vyhlásenej MŽP prostredníctvom SIEA na zníženie energetickej náročnosti budov a bola schválená."/>
    <s v="Cieľom je energetická hospodárnosť "/>
    <s v="N/A"/>
    <s v="Zákon č. 532/2010 Z.z. o Rozhlase a televízii, §3 a §5"/>
    <s v="úspora"/>
    <x v="0"/>
    <s v="B Rekonštrukcia nehnuteľnosti"/>
    <s v="B3 Stavebná rekonštrukcia priestorov"/>
    <s v="07 V realizácii"/>
    <x v="2"/>
    <s v="doplniť z preddefinovaného (vysvetlivky a rady)"/>
    <x v="1"/>
    <m/>
    <n v="800000"/>
    <n v="0"/>
    <n v="0"/>
    <n v="120000"/>
    <n v="120000"/>
    <n v="0"/>
    <n v="0"/>
    <n v="0"/>
    <n v="0"/>
    <n v="0"/>
    <n v="0"/>
    <n v="0"/>
    <s v="-"/>
    <n v="0"/>
    <n v="0"/>
    <n v="0"/>
    <n v="0"/>
    <n v="0"/>
    <n v="0"/>
    <n v="0"/>
    <n v="0"/>
    <n v="0"/>
    <n v="0"/>
    <n v="0"/>
    <s v="Financovanie projektu je na zaklade Zmluvy o NFP, ktora ma rozdelene financovanie na 5% spolufinancovanie, 80% fiancovanie z Eurofondov a 15% zo štátneho rozpočtu."/>
    <n v="0"/>
    <x v="0"/>
    <s v="B3"/>
    <n v="6"/>
    <n v="0"/>
    <n v="1"/>
    <n v="1"/>
    <n v="0"/>
    <n v="0"/>
    <n v="1"/>
    <n v="1"/>
    <n v="0"/>
    <n v="1"/>
    <n v="0"/>
    <n v="0"/>
    <n v="1"/>
    <n v="1"/>
    <n v="1"/>
    <n v="1"/>
  </r>
  <r>
    <s v="PÚ SR"/>
    <s v="Pamiatkový úrad SR"/>
    <s v="PÚSR202112"/>
    <s v="R"/>
    <s v="Spracovanie projektovej dokumentácie , inžiniering, autorský dozor pri vybudovaní nového podkrovia pre NKP sídlo KPU v Žiline"/>
    <m/>
    <m/>
    <s v="N/A"/>
    <m/>
    <m/>
    <x v="0"/>
    <s v="B Rekonštrukcia nehnuteľnosti"/>
    <s v="B3 Stavebná rekonštrukcia priestorov"/>
    <s v="08 Realizované"/>
    <x v="1"/>
    <s v="doplniť z preddefinovaného (vysvetlivky a rady)"/>
    <x v="1"/>
    <n v="1"/>
    <n v="25000"/>
    <n v="0"/>
    <n v="25000"/>
    <n v="0"/>
    <n v="0"/>
    <n v="0"/>
    <n v="0"/>
    <n v="0"/>
    <n v="0"/>
    <n v="0"/>
    <n v="0"/>
    <n v="0"/>
    <s v="-"/>
    <n v="0"/>
    <n v="0"/>
    <n v="0"/>
    <n v="0"/>
    <n v="0"/>
    <n v="0"/>
    <n v="0"/>
    <n v="0"/>
    <n v="0"/>
    <n v="0"/>
    <n v="0"/>
    <m/>
    <n v="1"/>
    <x v="0"/>
    <s v="B3"/>
    <n v="7"/>
    <n v="1"/>
    <n v="1"/>
    <n v="1"/>
    <n v="1"/>
    <n v="0"/>
    <n v="1"/>
    <n v="1"/>
    <n v="0"/>
    <n v="1"/>
    <n v="0"/>
    <n v="0"/>
    <n v="1"/>
    <n v="0"/>
    <n v="1"/>
    <n v="1"/>
  </r>
  <r>
    <s v="PÚ SR"/>
    <s v="Pamiatkový úrad SR"/>
    <s v="PÚSR202113"/>
    <s v="R"/>
    <s v="Obstaranie RTG mobilného zariadenia pre potreby Chemicko-technologického laboratória"/>
    <m/>
    <m/>
    <s v="N/A"/>
    <m/>
    <m/>
    <x v="0"/>
    <s v="C Stroje, prístroje a zariadenia"/>
    <s v="C9 Elektrické spotrebiče"/>
    <s v="08 Realizované"/>
    <x v="1"/>
    <s v="doplniť z preddefinovaného (vysvetlivky a rady)"/>
    <x v="1"/>
    <n v="1"/>
    <n v="59699"/>
    <n v="0"/>
    <n v="59699"/>
    <n v="0"/>
    <n v="0"/>
    <n v="0"/>
    <n v="0"/>
    <n v="0"/>
    <n v="0"/>
    <n v="0"/>
    <n v="0"/>
    <n v="0"/>
    <s v="-"/>
    <n v="0"/>
    <n v="0"/>
    <n v="0"/>
    <n v="0"/>
    <n v="0"/>
    <n v="0"/>
    <n v="0"/>
    <n v="0"/>
    <n v="0"/>
    <n v="0"/>
    <n v="0"/>
    <m/>
    <n v="1"/>
    <x v="0"/>
    <s v="C9"/>
    <n v="7"/>
    <n v="1"/>
    <n v="1"/>
    <n v="1"/>
    <n v="1"/>
    <n v="0"/>
    <n v="1"/>
    <n v="1"/>
    <n v="0"/>
    <n v="1"/>
    <n v="0"/>
    <n v="0"/>
    <n v="1"/>
    <n v="0"/>
    <n v="1"/>
    <n v="1"/>
  </r>
  <r>
    <s v="PÚ SR"/>
    <s v="Pamiatkový úrad SR"/>
    <s v="PÚSR202114"/>
    <s v="R"/>
    <s v="Obstaranie osobných motorových vozidiel pre krajské pamiatkové úrady na výkon ich odbornej činnosti"/>
    <m/>
    <m/>
    <s v="N/A"/>
    <m/>
    <m/>
    <x v="0"/>
    <s v="C Stroje, prístroje a zariadenia"/>
    <s v="C90 Dopravné prostriedky"/>
    <s v="08 Realizované"/>
    <x v="1"/>
    <s v="doplniť z preddefinovaného (vysvetlivky a rady)"/>
    <x v="1"/>
    <n v="1"/>
    <n v="65000"/>
    <n v="0"/>
    <n v="65000"/>
    <n v="0"/>
    <n v="0"/>
    <n v="0"/>
    <n v="0"/>
    <n v="0"/>
    <n v="0"/>
    <n v="0"/>
    <n v="0"/>
    <n v="0"/>
    <s v="-"/>
    <n v="0"/>
    <n v="0"/>
    <n v="0"/>
    <n v="0"/>
    <n v="0"/>
    <n v="0"/>
    <n v="0"/>
    <n v="0"/>
    <n v="0"/>
    <n v="0"/>
    <n v="0"/>
    <m/>
    <n v="1"/>
    <x v="0"/>
    <s v="C90"/>
    <n v="7"/>
    <n v="1"/>
    <n v="1"/>
    <n v="1"/>
    <n v="1"/>
    <n v="0"/>
    <n v="1"/>
    <n v="1"/>
    <n v="0"/>
    <n v="1"/>
    <n v="0"/>
    <n v="0"/>
    <n v="1"/>
    <n v="0"/>
    <n v="1"/>
    <n v="1"/>
  </r>
  <r>
    <s v="PÚ SR"/>
    <s v="Pamiatkový úrad SR"/>
    <s v="PÚSR202115"/>
    <s v="R"/>
    <s v="Obstaranie licencií"/>
    <m/>
    <m/>
    <s v="N/A"/>
    <m/>
    <m/>
    <x v="0"/>
    <s v="D IT infraštruktúra"/>
    <s v="D3 Obstaranie novej IT funkcionality"/>
    <s v="08 Realizované"/>
    <x v="1"/>
    <s v="doplniť z preddefinovaného (vysvetlivky a rady)"/>
    <x v="1"/>
    <n v="1"/>
    <n v="30301"/>
    <n v="0"/>
    <n v="30301"/>
    <n v="0"/>
    <n v="0"/>
    <n v="0"/>
    <n v="0"/>
    <n v="0"/>
    <n v="0"/>
    <n v="0"/>
    <n v="0"/>
    <n v="0"/>
    <s v="-"/>
    <n v="0"/>
    <n v="0"/>
    <n v="0"/>
    <n v="0"/>
    <n v="0"/>
    <n v="0"/>
    <n v="0"/>
    <n v="0"/>
    <n v="0"/>
    <n v="0"/>
    <n v="0"/>
    <m/>
    <n v="1"/>
    <x v="0"/>
    <s v="D3"/>
    <n v="7"/>
    <n v="1"/>
    <n v="1"/>
    <n v="1"/>
    <n v="1"/>
    <n v="0"/>
    <n v="1"/>
    <n v="1"/>
    <n v="0"/>
    <n v="1"/>
    <n v="0"/>
    <n v="0"/>
    <n v="1"/>
    <n v="0"/>
    <n v="1"/>
    <n v="1"/>
  </r>
  <r>
    <s v="SNM"/>
    <s v="SNM - Múzeum kultúry karpatských Nemcov"/>
    <s v="SNMMKKN202201"/>
    <n v="1"/>
    <s v="Periodická tlač karpatských Nemcov v dejinách a kultúre Slovenska"/>
    <m/>
    <m/>
    <s v="N/A"/>
    <m/>
    <m/>
    <x v="0"/>
    <s v="F Expozície"/>
    <s v="F3 Realizácia výskumu"/>
    <m/>
    <x v="5"/>
    <s v="doplniť z preddefinovaného (vysvetlivky a rady)"/>
    <x v="0"/>
    <m/>
    <n v="0"/>
    <n v="0"/>
    <n v="0"/>
    <n v="0"/>
    <n v="0"/>
    <n v="0"/>
    <n v="0"/>
    <n v="0"/>
    <n v="0"/>
    <n v="0"/>
    <n v="0"/>
    <n v="0"/>
    <s v="-"/>
    <n v="6000"/>
    <n v="0"/>
    <n v="6000"/>
    <n v="0"/>
    <n v="0"/>
    <n v="0"/>
    <n v="0"/>
    <n v="0"/>
    <n v="0"/>
    <n v="0"/>
    <n v="0"/>
    <m/>
    <n v="1"/>
    <x v="0"/>
    <s v="F3"/>
    <n v="5"/>
    <n v="1"/>
    <n v="1"/>
    <n v="0"/>
    <n v="1"/>
    <n v="0"/>
    <n v="1"/>
    <n v="1"/>
    <n v="0"/>
    <n v="1"/>
    <n v="0"/>
    <n v="0"/>
    <n v="1"/>
    <n v="0"/>
    <n v="0"/>
    <n v="0"/>
  </r>
  <r>
    <s v="SÚH"/>
    <s v="Slovenská ústredná hvezdáreň Hurbanovo"/>
    <s v="SÚH202104"/>
    <m/>
    <s v="Nákup osobného automobiliu v sume 24 000 eur"/>
    <m/>
    <m/>
    <s v="N/A"/>
    <m/>
    <m/>
    <x v="0"/>
    <s v="C Stroje, prístroje a zariadenia"/>
    <s v="C90 Dopravné prostriedky"/>
    <s v="07 V realizácii"/>
    <x v="1"/>
    <s v="doplniť z preddefinovaného (vysvetlivky a rady)"/>
    <x v="1"/>
    <n v="1"/>
    <n v="24000"/>
    <n v="0"/>
    <n v="24000"/>
    <n v="0"/>
    <n v="0"/>
    <n v="0"/>
    <n v="0"/>
    <n v="0"/>
    <n v="0"/>
    <n v="0"/>
    <n v="0"/>
    <n v="0"/>
    <s v="-"/>
    <n v="0"/>
    <n v="0"/>
    <n v="0"/>
    <n v="0"/>
    <n v="0"/>
    <n v="0"/>
    <n v="0"/>
    <n v="0"/>
    <n v="0"/>
    <n v="0"/>
    <n v="0"/>
    <m/>
    <n v="1"/>
    <x v="0"/>
    <s v="C90"/>
    <n v="6"/>
    <n v="1"/>
    <n v="1"/>
    <n v="1"/>
    <n v="0"/>
    <n v="0"/>
    <n v="1"/>
    <n v="1"/>
    <n v="0"/>
    <n v="1"/>
    <n v="0"/>
    <n v="0"/>
    <n v="1"/>
    <n v="0"/>
    <n v="1"/>
    <n v="1"/>
  </r>
  <r>
    <s v="TDIS"/>
    <s v="Tanečné divadlo Ifjú Szivek"/>
    <s v="TDIS202101"/>
    <n v="1"/>
    <s v="Výmena historických okien v divadelnej sále "/>
    <m/>
    <m/>
    <s v="N/A"/>
    <m/>
    <m/>
    <x v="0"/>
    <s v="B Rekonštrukcia nehnuteľnosti"/>
    <s v="B3 Stavebná rekonštrukcia priestorov"/>
    <s v="08 Realizované"/>
    <x v="1"/>
    <s v="doplniť z preddefinovaného (vysvetlivky a rady)"/>
    <x v="1"/>
    <n v="1"/>
    <n v="18000"/>
    <n v="0"/>
    <n v="18000"/>
    <n v="0"/>
    <n v="0"/>
    <n v="0"/>
    <n v="0"/>
    <n v="0"/>
    <n v="0"/>
    <n v="0"/>
    <n v="0"/>
    <n v="0"/>
    <s v="-"/>
    <n v="0"/>
    <n v="0"/>
    <n v="0"/>
    <n v="0"/>
    <n v="0"/>
    <n v="0"/>
    <n v="0"/>
    <n v="0"/>
    <n v="0"/>
    <n v="0"/>
    <n v="0"/>
    <m/>
    <n v="1"/>
    <x v="0"/>
    <s v="B3"/>
    <n v="7"/>
    <n v="1"/>
    <n v="1"/>
    <n v="1"/>
    <n v="1"/>
    <n v="0"/>
    <n v="1"/>
    <n v="1"/>
    <n v="0"/>
    <n v="1"/>
    <n v="0"/>
    <n v="0"/>
    <n v="1"/>
    <n v="0"/>
    <n v="1"/>
    <n v="1"/>
  </r>
  <r>
    <s v="MK SR"/>
    <s v="Odbor verejného obstarávania a správy majetku MK SR"/>
    <s v="MKSROVOSM202301"/>
    <m/>
    <s v="Výmena nefunkčného výťahu v sídle MK SR"/>
    <m/>
    <s v="Cieľom je odstrániť havaríjny stav a umožniť bezpečnú prevádzku výťahu v 5 podlažnej budove."/>
    <s v="N/A"/>
    <s v="Politická priorita"/>
    <m/>
    <x v="2"/>
    <s v="0 Odstránenie havarijného stavu"/>
    <s v="0 Odstránenie havarijného stavu"/>
    <s v="01 Investičný zámer"/>
    <x v="1"/>
    <s v="doplniť z preddefinovaného (vysvetlivky a rady)"/>
    <x v="0"/>
    <n v="1"/>
    <n v="70000"/>
    <n v="0"/>
    <n v="0"/>
    <n v="0"/>
    <n v="70000"/>
    <n v="0"/>
    <n v="0"/>
    <n v="0"/>
    <n v="0"/>
    <n v="0"/>
    <n v="0"/>
    <n v="0"/>
    <s v="-"/>
    <n v="0"/>
    <n v="0"/>
    <n v="0"/>
    <n v="0"/>
    <n v="0"/>
    <n v="0"/>
    <n v="0"/>
    <n v="0"/>
    <n v="0"/>
    <n v="0"/>
    <n v="0"/>
    <m/>
    <n v="1"/>
    <x v="0"/>
    <s v="0"/>
    <n v="7"/>
    <n v="1"/>
    <n v="1"/>
    <n v="1"/>
    <n v="0"/>
    <n v="0"/>
    <n v="1"/>
    <n v="1"/>
    <n v="0"/>
    <n v="1"/>
    <n v="1"/>
    <n v="0"/>
    <n v="0"/>
    <n v="1"/>
    <n v="1"/>
    <n v="0"/>
  </r>
</pivotCacheRecords>
</file>

<file path=xl/pivotCache/pivotCacheRecords2.xml><?xml version="1.0" encoding="utf-8"?>
<pivotCacheRecords xmlns="http://schemas.openxmlformats.org/spreadsheetml/2006/main" xmlns:r="http://schemas.openxmlformats.org/officeDocument/2006/relationships" count="531">
  <r>
    <s v="SND"/>
    <s v="Slovenské národné divadlo"/>
    <x v="0"/>
    <m/>
    <s v="Rekonštrukcia Centrálnej prípravy vzduchu v Novej budove SND"/>
    <s v="Výmena zastaralých regulátorov ventilátorov, výmena komponentov rozbehu ventilátorov."/>
    <s v="Efektivnejšia regulácia ventilátorov prívodu vzduchu, zníženie opotrebovania komponentov pri rozbehu ventilátorov."/>
    <s v="N/A"/>
    <s v="Zákon č. 278/1993 Z.z. o správe majetku štátu, §3 ods. 2; Zákon č. 385/1997 Z.z. o Slov.národnom divadle, §4 ods. 3_x000a_"/>
    <n v="40"/>
    <x v="0"/>
    <n v="3316941"/>
    <s v="hrozba vzniku škody,ak sa investícia nezrealizuje/ celkové výnosy z predstavení SND v roku 2022"/>
    <x v="0"/>
    <x v="0"/>
    <s v="C6 Vzduchotechnika"/>
    <s v="01 Investičný zámer"/>
    <s v="štátny rozpočet"/>
    <s v="08S0101"/>
    <s v="nie"/>
    <n v="1"/>
    <n v="110000"/>
    <n v="0"/>
    <n v="0"/>
    <n v="0"/>
    <n v="0"/>
    <n v="110000"/>
    <n v="0"/>
    <n v="0"/>
    <n v="0"/>
    <n v="0"/>
    <n v="0"/>
    <n v="0"/>
    <s v="-"/>
    <n v="0"/>
    <n v="0"/>
    <n v="0"/>
    <n v="0"/>
    <n v="0"/>
    <n v="0"/>
    <n v="0"/>
    <n v="0"/>
    <n v="0"/>
    <n v="0"/>
    <n v="0"/>
    <m/>
    <n v="0"/>
    <n v="0"/>
    <s v="C6"/>
    <n v="8"/>
    <n v="1"/>
    <n v="1"/>
    <n v="1"/>
    <n v="0"/>
    <n v="1"/>
    <n v="1"/>
    <n v="1"/>
    <n v="0"/>
    <n v="1"/>
    <n v="0"/>
    <n v="0"/>
    <n v="1"/>
    <n v="1"/>
    <n v="1"/>
    <n v="0"/>
    <n v="1"/>
    <n v="0"/>
    <n v="0"/>
    <n v="0"/>
    <n v="110000"/>
    <n v="0"/>
    <n v="0"/>
    <n v="0"/>
    <n v="0"/>
    <n v="0"/>
    <n v="0"/>
    <n v="0"/>
    <n v="0"/>
    <n v="0"/>
    <n v="0"/>
    <n v="0"/>
    <n v="0"/>
    <n v="0"/>
    <n v="0"/>
    <n v="0"/>
    <n v="0"/>
    <n v="0"/>
    <n v="0"/>
    <n v="0"/>
    <n v="0"/>
    <n v="0"/>
    <n v="0"/>
    <n v="0"/>
    <n v="0"/>
    <n v="0"/>
    <n v="0"/>
    <n v="0"/>
    <n v="0"/>
    <n v="0"/>
    <n v="0"/>
    <n v="0"/>
    <n v="0"/>
    <n v="0"/>
    <n v="0"/>
    <n v="0"/>
    <n v="0"/>
    <n v="0"/>
    <n v="0"/>
    <n v="0"/>
    <n v="3316941"/>
    <n v="3316941"/>
    <n v="3316941"/>
    <n v="3316941"/>
    <n v="3316941"/>
    <n v="3316941"/>
    <n v="3316941"/>
    <n v="3316941"/>
    <n v="3316941"/>
    <n v="3316941"/>
    <n v="3316941"/>
    <n v="3316941"/>
    <n v="3316941"/>
    <n v="3316941"/>
    <n v="3316941"/>
    <n v="3316941"/>
    <n v="3316941"/>
    <n v="3316941"/>
    <n v="3316941"/>
    <n v="3316941"/>
    <n v="3316941"/>
    <n v="3316941"/>
    <n v="3316941"/>
    <n v="3316941"/>
    <n v="3316941"/>
    <n v="3316941"/>
    <n v="3316941"/>
    <n v="3316941"/>
    <n v="3316941"/>
    <n v="3316941"/>
    <n v="3316941"/>
    <n v="3316941"/>
    <n v="3316941"/>
    <n v="3316941"/>
    <n v="3316941"/>
    <n v="3316941"/>
    <n v="3316941"/>
    <n v="3316941"/>
    <n v="3316941"/>
    <n v="3316941"/>
    <n v="3316941"/>
    <n v="3316941"/>
    <n v="3316941"/>
    <n v="0"/>
    <n v="95022.13583846236"/>
    <n v="0"/>
    <n v="0"/>
    <n v="0"/>
    <n v="0"/>
    <n v="0"/>
    <n v="0"/>
    <n v="0"/>
    <n v="0"/>
    <n v="0"/>
    <n v="0"/>
    <n v="0"/>
    <n v="0"/>
    <n v="0"/>
    <n v="0"/>
    <n v="0"/>
    <n v="0"/>
    <n v="0"/>
    <n v="0"/>
    <n v="0"/>
    <n v="0"/>
    <n v="0"/>
    <n v="0"/>
    <n v="0"/>
    <n v="0"/>
    <n v="0"/>
    <n v="0"/>
    <n v="0"/>
    <n v="0"/>
    <n v="0"/>
    <n v="0"/>
    <n v="0"/>
    <n v="0"/>
    <n v="0"/>
    <n v="0"/>
    <n v="0"/>
    <n v="0"/>
    <n v="0"/>
    <n v="0"/>
    <n v="3008563.2653061221"/>
    <n v="2865298.3479105923"/>
    <n v="2728855.5694386596"/>
    <n v="2598910.0661320565"/>
    <n v="2475152.4439352923"/>
    <n v="2357288.0418431354"/>
    <n v="2245036.2303267955"/>
    <n v="2138129.7431683769"/>
    <n v="2036314.0411127398"/>
    <n v="1939346.7058216569"/>
    <n v="1846996.8626872925"/>
    <n v="1759044.6311307545"/>
    <n v="1675280.6010769093"/>
    <n v="1595505.3343589606"/>
    <n v="1519528.8898656771"/>
    <n v="1447170.3713006447"/>
    <n v="1378257.4964768044"/>
    <n v="1312626.1871207661"/>
    <n v="1250120.1782102534"/>
    <n v="1190590.6459145271"/>
    <n v="1133895.8532519308"/>
    <n v="1079900.8126208861"/>
    <n v="1028476.9644008441"/>
    <n v="979501.87085794669"/>
    <n v="932858.92462661595"/>
    <n v="888437.07107296749"/>
    <n v="846130.54387901677"/>
    <n v="805838.61321811099"/>
    <n v="767465.34592201072"/>
    <n v="730919.37706858141"/>
    <n v="696113.69244626805"/>
    <n v="662965.42137739807"/>
    <n v="631395.63940704591"/>
    <n v="601329.18038766261"/>
    <n v="572694.45751205971"/>
    <n v="545423.29286862828"/>
    <n v="519450.75511297939"/>
    <n v="494715.00486950408"/>
    <n v="471157.14749476587"/>
    <n v="448721.09285215789"/>
    <n v="95022.13583846236"/>
    <n v="54205406.71438539"/>
    <x v="0"/>
  </r>
  <r>
    <s v="BIB"/>
    <s v="BIBIANA, medzinárodný dom umenia pre deti"/>
    <x v="1"/>
    <n v="8"/>
    <s v="Rekonštrukcia elektrickej inštalácie na chodbách a v kancelárskych priestoroch na 1. a 2. poschodí "/>
    <s v="Aktuálny stav je v zmysle bezpečnosti práce a manipulácie s elektrinou dlhodobo nevyhovujúca. Elektrické vedenie je ešte z obdobia začiatku 20. storočia.  Súčasťou rekonštrukcie bude aj obnova poškodeného muriva a vymaľovanie stien. Nakoľko je budova kultúrnou  pamiatkou je potrebné vypracovať projekt na vedenie nových elektrických vedení a následne ich opraviť a vymeniť rozvodňu a elektroinštalačný materiál (kabeláž)."/>
    <s v=" Obnova elektrických rozvodov za účelom zvýšenia bezpečnosti a zabezpečenia noriem. Zníženie energetických nákladov - úspora."/>
    <s v="N/A"/>
    <s v="Zriadovacia listina BIBIANY, medzimárodného domu umebia pre deti, Čl. I. ods.3 písm. a), b), d), h), j)"/>
    <n v="40"/>
    <x v="0"/>
    <n v="1500000"/>
    <s v="skrat elektorinštalácie môže spôsobiť vyhoretie celej budovy"/>
    <x v="0"/>
    <x v="1"/>
    <s v="B3 Stavebná rekonštrukcia priestorov"/>
    <s v="01 Investičný zámer"/>
    <s v="štátny rozpočet"/>
    <s v="08S 0103"/>
    <s v="nie"/>
    <n v="1"/>
    <n v="75000"/>
    <n v="11000"/>
    <n v="0"/>
    <n v="0"/>
    <n v="0"/>
    <n v="0"/>
    <n v="75000"/>
    <n v="0"/>
    <n v="0"/>
    <n v="0"/>
    <n v="0"/>
    <n v="0"/>
    <s v="-"/>
    <n v="0"/>
    <n v="0"/>
    <n v="0"/>
    <n v="0"/>
    <n v="0"/>
    <n v="0"/>
    <n v="0"/>
    <n v="0"/>
    <n v="0"/>
    <n v="0"/>
    <n v="0"/>
    <s v="ideový zámer"/>
    <n v="1"/>
    <n v="0"/>
    <s v="B3"/>
    <n v="8"/>
    <n v="1"/>
    <n v="1"/>
    <n v="0"/>
    <n v="1"/>
    <n v="1"/>
    <n v="1"/>
    <n v="1"/>
    <n v="0"/>
    <n v="1"/>
    <n v="0"/>
    <n v="0"/>
    <n v="1"/>
    <n v="1"/>
    <n v="1"/>
    <n v="0"/>
    <n v="1"/>
    <n v="0"/>
    <n v="0"/>
    <n v="0"/>
    <n v="0"/>
    <n v="75000"/>
    <n v="0"/>
    <n v="0"/>
    <n v="0"/>
    <n v="0"/>
    <n v="0"/>
    <n v="0"/>
    <n v="0"/>
    <n v="0"/>
    <n v="0"/>
    <n v="0"/>
    <n v="0"/>
    <n v="0"/>
    <n v="0"/>
    <n v="0"/>
    <n v="0"/>
    <n v="0"/>
    <n v="0"/>
    <n v="0"/>
    <n v="0"/>
    <n v="0"/>
    <n v="0"/>
    <n v="0"/>
    <n v="0"/>
    <n v="0"/>
    <n v="0"/>
    <n v="0"/>
    <n v="0"/>
    <n v="0"/>
    <n v="0"/>
    <n v="0"/>
    <n v="0"/>
    <n v="0"/>
    <n v="0"/>
    <n v="0"/>
    <n v="0"/>
    <n v="0"/>
    <n v="0"/>
    <n v="0"/>
    <n v="1500000"/>
    <n v="1500000"/>
    <n v="1500000"/>
    <n v="1500000"/>
    <n v="1500000"/>
    <n v="1500000"/>
    <n v="1500000"/>
    <n v="1500000"/>
    <n v="1500000"/>
    <n v="1500000"/>
    <n v="1500000"/>
    <n v="1500000"/>
    <n v="1500000"/>
    <n v="1500000"/>
    <n v="1500000"/>
    <n v="1500000"/>
    <n v="1500000"/>
    <n v="1500000"/>
    <n v="1500000"/>
    <n v="1500000"/>
    <n v="1500000"/>
    <n v="1500000"/>
    <n v="1500000"/>
    <n v="1500000"/>
    <n v="1500000"/>
    <n v="1500000"/>
    <n v="1500000"/>
    <n v="1500000"/>
    <n v="1500000"/>
    <n v="1500000"/>
    <n v="1500000"/>
    <n v="1500000"/>
    <n v="1500000"/>
    <n v="1500000"/>
    <n v="1500000"/>
    <n v="1500000"/>
    <n v="1500000"/>
    <n v="1500000"/>
    <n v="1500000"/>
    <n v="1500000"/>
    <n v="1500000"/>
    <n v="1500000"/>
    <n v="1500000"/>
    <n v="0"/>
    <n v="0"/>
    <n v="61702.685609391148"/>
    <n v="0"/>
    <n v="0"/>
    <n v="0"/>
    <n v="0"/>
    <n v="0"/>
    <n v="0"/>
    <n v="0"/>
    <n v="0"/>
    <n v="0"/>
    <n v="0"/>
    <n v="0"/>
    <n v="0"/>
    <n v="0"/>
    <n v="0"/>
    <n v="0"/>
    <n v="0"/>
    <n v="0"/>
    <n v="0"/>
    <n v="0"/>
    <n v="0"/>
    <n v="0"/>
    <n v="0"/>
    <n v="0"/>
    <n v="0"/>
    <n v="0"/>
    <n v="0"/>
    <n v="0"/>
    <n v="0"/>
    <n v="0"/>
    <n v="0"/>
    <n v="0"/>
    <n v="0"/>
    <n v="0"/>
    <n v="0"/>
    <n v="0"/>
    <n v="0"/>
    <n v="0"/>
    <n v="1360544.2176870748"/>
    <n v="1295756.3977972139"/>
    <n v="1234053.7121878229"/>
    <n v="1175289.2497026885"/>
    <n v="1119323.0949549414"/>
    <n v="1066021.9951951823"/>
    <n v="1015259.0430430308"/>
    <n v="966913.37432669592"/>
    <n v="920869.88031113893"/>
    <n v="877018.93362965609"/>
    <n v="835256.12726633926"/>
    <n v="795482.02596794197"/>
    <n v="757601.92949327826"/>
    <n v="721525.64713645529"/>
    <n v="687167.28298710031"/>
    <n v="654445.0314162859"/>
    <n v="623280.98230122472"/>
    <n v="593600.93552497588"/>
    <n v="565334.22430950089"/>
    <n v="538413.54696142941"/>
    <n v="512774.80662993283"/>
    <n v="488356.95869517402"/>
    <n v="465101.86542397534"/>
    <n v="442954.15754664317"/>
    <n v="421861.10242537444"/>
    <n v="401772.47850035655"/>
    <n v="382640.45571462536"/>
    <n v="364419.48163297644"/>
    <n v="347066.1729837872"/>
    <n v="330539.21236551151"/>
    <n v="314799.24987191573"/>
    <n v="299808.80940182449"/>
    <n v="285532.19943030906"/>
    <n v="271935.42802886572"/>
    <n v="258986.12193225313"/>
    <n v="246653.44945928865"/>
    <n v="234908.04710408449"/>
    <n v="223721.94962293757"/>
    <n v="213068.52345041675"/>
    <n v="202922.40328611116"/>
    <n v="61702.685609391148"/>
    <n v="24512980.50570634"/>
    <x v="1"/>
  </r>
  <r>
    <s v="SND"/>
    <s v="Slovenské národné divadlo"/>
    <x v="2"/>
    <n v="1"/>
    <s v="Rekonštrukcia trafostanice NB SND "/>
    <s v="Komplexná výmena odpájačov vysokého napäťia (VN) - prechod z manuálnych odpínačov na diaľkovo riadené + odstánenie havarujného stavu - merania prúdu do riadiaceho systému na jednom z dvoch prívodov VN do Novej budovy SND.  Z dvoch prívodov je v súčasnosti funkčný iba jeden, t.z. prevádzkujeme budovu bez záložného prívodu VN. V prípade poruchy stávajúceho funkčného prívodu nastane odstavenie budovy a tým dôjde k následkom na technických a technologických zariadeniach (nenávratne sú v ohrození najmä scénické zariadenia)"/>
    <s v="Zabzepečnie prívodu vysokého napätia do Novej budovy SND z dvoch stávajúcich prívodov - zabránenie dlhodobým výpadkom vysokého napätia. V prípade poruchy bude možné odstaviť lokálne časti trafostanice."/>
    <s v="N/A"/>
    <s v="Zákon č. 278/1993 Z.z. o správe majetku štátu, §3 ods. 2; Zákon č. 385/1997 Z.z. o Slov.národnom divadle, §4 ods. 3_x000a_"/>
    <n v="40"/>
    <x v="0"/>
    <n v="3316941"/>
    <s v="hrozba vzniku škody,ak sa investícia nezrealizuje/ celkové výnosy z predstavení SND v roku 2022"/>
    <x v="1"/>
    <x v="2"/>
    <s v="0 Odstránenie havarijného stavu"/>
    <s v="01 Investičný zámer"/>
    <s v="štátny rozpočet"/>
    <s v="08S0101"/>
    <s v="nie"/>
    <n v="1"/>
    <n v="240000"/>
    <n v="0"/>
    <n v="0"/>
    <m/>
    <n v="240000"/>
    <n v="0"/>
    <n v="0"/>
    <n v="0"/>
    <n v="0"/>
    <n v="0"/>
    <n v="0"/>
    <n v="0"/>
    <s v="-"/>
    <n v="0"/>
    <n v="0"/>
    <n v="0"/>
    <n v="0"/>
    <n v="0"/>
    <n v="0"/>
    <n v="0"/>
    <n v="0"/>
    <n v="0"/>
    <n v="0"/>
    <n v="0"/>
    <m/>
    <n v="0"/>
    <n v="0"/>
    <s v="0"/>
    <n v="9"/>
    <n v="1"/>
    <n v="1"/>
    <n v="1"/>
    <n v="1"/>
    <n v="1"/>
    <n v="1"/>
    <n v="1"/>
    <n v="0"/>
    <n v="1"/>
    <n v="1"/>
    <n v="0"/>
    <n v="0"/>
    <n v="1"/>
    <n v="1"/>
    <n v="0"/>
    <n v="1"/>
    <n v="0"/>
    <n v="0"/>
    <n v="240000"/>
    <n v="0"/>
    <n v="0"/>
    <n v="0"/>
    <n v="0"/>
    <n v="0"/>
    <n v="0"/>
    <n v="0"/>
    <n v="0"/>
    <n v="0"/>
    <n v="0"/>
    <n v="0"/>
    <n v="0"/>
    <n v="0"/>
    <n v="0"/>
    <n v="0"/>
    <n v="0"/>
    <n v="0"/>
    <n v="0"/>
    <n v="0"/>
    <n v="0"/>
    <n v="0"/>
    <n v="0"/>
    <n v="0"/>
    <n v="0"/>
    <n v="0"/>
    <n v="0"/>
    <n v="0"/>
    <n v="0"/>
    <n v="0"/>
    <n v="0"/>
    <n v="0"/>
    <n v="0"/>
    <n v="0"/>
    <n v="0"/>
    <n v="0"/>
    <n v="0"/>
    <n v="0"/>
    <n v="0"/>
    <n v="0"/>
    <n v="0"/>
    <n v="3316941"/>
    <n v="3316941"/>
    <n v="3316941"/>
    <n v="3316941"/>
    <n v="3316941"/>
    <n v="3316941"/>
    <n v="3316941"/>
    <n v="3316941"/>
    <n v="3316941"/>
    <n v="3316941"/>
    <n v="3316941"/>
    <n v="3316941"/>
    <n v="3316941"/>
    <n v="3316941"/>
    <n v="3316941"/>
    <n v="3316941"/>
    <n v="3316941"/>
    <n v="3316941"/>
    <n v="3316941"/>
    <n v="3316941"/>
    <n v="3316941"/>
    <n v="3316941"/>
    <n v="3316941"/>
    <n v="3316941"/>
    <n v="3316941"/>
    <n v="3316941"/>
    <n v="3316941"/>
    <n v="3316941"/>
    <n v="3316941"/>
    <n v="3316941"/>
    <n v="3316941"/>
    <n v="3316941"/>
    <n v="3316941"/>
    <n v="3316941"/>
    <n v="3316941"/>
    <n v="3316941"/>
    <n v="3316941"/>
    <n v="3316941"/>
    <n v="3316941"/>
    <n v="3316941"/>
    <n v="3316941"/>
    <n v="3316941"/>
    <n v="3316941"/>
    <n v="217687.07482993195"/>
    <n v="0"/>
    <n v="0"/>
    <n v="0"/>
    <n v="0"/>
    <n v="0"/>
    <n v="0"/>
    <n v="0"/>
    <n v="0"/>
    <n v="0"/>
    <n v="0"/>
    <n v="0"/>
    <n v="0"/>
    <n v="0"/>
    <n v="0"/>
    <n v="0"/>
    <n v="0"/>
    <n v="0"/>
    <n v="0"/>
    <n v="0"/>
    <n v="0"/>
    <n v="0"/>
    <n v="0"/>
    <n v="0"/>
    <n v="0"/>
    <n v="0"/>
    <n v="0"/>
    <n v="0"/>
    <n v="0"/>
    <n v="0"/>
    <n v="0"/>
    <n v="0"/>
    <n v="0"/>
    <n v="0"/>
    <n v="0"/>
    <n v="0"/>
    <n v="0"/>
    <n v="0"/>
    <n v="0"/>
    <n v="0"/>
    <n v="3008563.2653061221"/>
    <n v="2865298.3479105923"/>
    <n v="2728855.5694386596"/>
    <n v="2598910.0661320565"/>
    <n v="2475152.4439352923"/>
    <n v="2357288.0418431354"/>
    <n v="2245036.2303267955"/>
    <n v="2138129.7431683769"/>
    <n v="2036314.0411127398"/>
    <n v="1939346.7058216569"/>
    <n v="1846996.8626872925"/>
    <n v="1759044.6311307545"/>
    <n v="1675280.6010769093"/>
    <n v="1595505.3343589606"/>
    <n v="1519528.8898656771"/>
    <n v="1447170.3713006447"/>
    <n v="1378257.4964768044"/>
    <n v="1312626.1871207661"/>
    <n v="1250120.1782102534"/>
    <n v="1190590.6459145271"/>
    <n v="1133895.8532519308"/>
    <n v="1079900.8126208861"/>
    <n v="1028476.9644008441"/>
    <n v="979501.87085794669"/>
    <n v="932858.92462661595"/>
    <n v="888437.07107296749"/>
    <n v="846130.54387901677"/>
    <n v="805838.61321811099"/>
    <n v="767465.34592201072"/>
    <n v="730919.37706858141"/>
    <n v="696113.69244626805"/>
    <n v="662965.42137739807"/>
    <n v="631395.63940704591"/>
    <n v="601329.18038766261"/>
    <n v="572694.45751205971"/>
    <n v="545423.29286862828"/>
    <n v="519450.75511297939"/>
    <n v="494715.00486950408"/>
    <n v="471157.14749476587"/>
    <n v="448721.09285215789"/>
    <n v="217687.07482993195"/>
    <n v="54205406.71438539"/>
    <x v="2"/>
  </r>
  <r>
    <s v="ŠO "/>
    <s v="Štátna opera "/>
    <x v="3"/>
    <n v="5"/>
    <s v="Defibrilátor"/>
    <s v="Nákup defibrilátora."/>
    <s v="Defibrilátor je moderný zdravotnícky prístroj, ktorý pomáha poskytnúť prvú pomoc a slúži na defibriláciu pri kardiopulmonárnej resuscitáci, schopný elektrickým výbojom obnoviť správnu činnosť srdca."/>
    <s v="N/A"/>
    <s v="Zriaďovacia listina ŠO, Čl. I, bod 2 k; Zákon č. 278/1993 Z. z. o správe majetku štátu, §3 ods. 2"/>
    <n v="10"/>
    <x v="1"/>
    <n v="38949"/>
    <s v="celkový počet ľudí za rok 2019"/>
    <x v="0"/>
    <x v="0"/>
    <s v="C7 Zabezpečovacia technika"/>
    <s v="01 Investičný zámer"/>
    <s v="vlastné zdroje"/>
    <s v="08S0101"/>
    <s v="áno"/>
    <n v="1"/>
    <n v="2000"/>
    <n v="0"/>
    <n v="0"/>
    <n v="0"/>
    <n v="2000"/>
    <n v="0"/>
    <n v="0"/>
    <n v="0"/>
    <n v="0"/>
    <n v="0"/>
    <n v="0"/>
    <n v="0"/>
    <s v="-"/>
    <n v="0"/>
    <n v="0"/>
    <n v="0"/>
    <n v="0"/>
    <n v="0"/>
    <n v="0"/>
    <n v="0"/>
    <n v="0"/>
    <n v="0"/>
    <n v="0"/>
    <n v="0"/>
    <m/>
    <n v="1"/>
    <n v="0"/>
    <s v="C7"/>
    <n v="8"/>
    <n v="1"/>
    <n v="1"/>
    <n v="1"/>
    <n v="1"/>
    <n v="1"/>
    <n v="1"/>
    <n v="1"/>
    <n v="0"/>
    <n v="1"/>
    <n v="0"/>
    <n v="0"/>
    <n v="1"/>
    <n v="1"/>
    <n v="0"/>
    <n v="0"/>
    <n v="0"/>
    <n v="0"/>
    <n v="0"/>
    <n v="2000"/>
    <n v="0"/>
    <n v="0"/>
    <n v="0"/>
    <n v="0"/>
    <n v="0"/>
    <n v="0"/>
    <n v="0"/>
    <n v="0"/>
    <n v="0"/>
    <n v="0"/>
    <n v="0"/>
    <n v="0"/>
    <n v="0"/>
    <n v="0"/>
    <n v="0"/>
    <n v="0"/>
    <n v="0"/>
    <n v="0"/>
    <n v="0"/>
    <n v="0"/>
    <n v="0"/>
    <n v="0"/>
    <n v="0"/>
    <n v="0"/>
    <n v="0"/>
    <n v="0"/>
    <n v="0"/>
    <n v="0"/>
    <n v="0"/>
    <n v="0"/>
    <n v="0"/>
    <n v="0"/>
    <n v="0"/>
    <n v="0"/>
    <n v="0"/>
    <n v="0"/>
    <n v="0"/>
    <n v="0"/>
    <n v="0"/>
    <n v="0"/>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1814.0589569160998"/>
    <n v="0"/>
    <n v="0"/>
    <n v="0"/>
    <n v="0"/>
    <n v="0"/>
    <n v="0"/>
    <n v="0"/>
    <n v="0"/>
    <n v="0"/>
    <n v="0"/>
    <n v="0"/>
    <n v="0"/>
    <n v="0"/>
    <n v="0"/>
    <n v="0"/>
    <n v="0"/>
    <n v="0"/>
    <n v="0"/>
    <n v="0"/>
    <n v="0"/>
    <n v="0"/>
    <n v="0"/>
    <n v="0"/>
    <n v="0"/>
    <n v="0"/>
    <n v="0"/>
    <n v="0"/>
    <n v="0"/>
    <n v="0"/>
    <n v="0"/>
    <n v="0"/>
    <n v="0"/>
    <n v="0"/>
    <n v="0"/>
    <n v="0"/>
    <n v="0"/>
    <n v="0"/>
    <n v="0"/>
    <n v="0"/>
    <n v="35327.891156462581"/>
    <n v="33645.610625202455"/>
    <n v="32043.438690669012"/>
    <n v="30517.560657780006"/>
    <n v="29064.343483600012"/>
    <n v="27680.327127238099"/>
    <n v="26362.216311655338"/>
    <n v="25106.872677766987"/>
    <n v="23911.307312159035"/>
    <n v="22772.673630627651"/>
    <n v="21688.260600597765"/>
    <n v="20655.486286283583"/>
    <n v="19671.891701222463"/>
    <n v="18735.134953545199"/>
    <n v="17842.985670043046"/>
    <n v="16993.319685755279"/>
    <n v="16184.113986433602"/>
    <n v="15413.441891841525"/>
    <n v="14679.4684684205"/>
    <n v="13980.446160400477"/>
    <n v="13314.710628952836"/>
    <n v="12680.676789478888"/>
    <n v="12076.835037598943"/>
    <n v="11501.747654856135"/>
    <n v="10954.045385577272"/>
    <n v="10432.424176740258"/>
    <n v="9935.6420730859609"/>
    <n v="9462.5162600818658"/>
    <n v="9011.9202476970186"/>
    <n v="8582.7811882828719"/>
    <n v="8174.0773221741638"/>
    <n v="7784.8355449277751"/>
    <n v="7414.1290904074049"/>
    <n v="7061.0753241975281"/>
    <n v="6724.8336420928845"/>
    <n v="6404.6034686598896"/>
    <n v="6099.6223511046574"/>
    <n v="5809.1641439091964"/>
    <n v="5532.5372799135212"/>
    <n v="5269.0831237271623"/>
    <n v="1814.0589569160998"/>
    <n v="286432.2416731611"/>
    <x v="3"/>
  </r>
  <r>
    <s v="SND"/>
    <s v="Slovenské národné divadlo"/>
    <x v="4"/>
    <m/>
    <s v="Centrálny riadiaci systém NB SND"/>
    <s v="Komplexná výmena morálne zastaralého Centrálneho riadiaceho systému v NB SND._x000a__x000a__x000a_"/>
    <s v="Zabezpečiť bezporuchový chod Novej budovy SND_x000a_ - riadenie vzduchotechniky, odovdzávacej stanice tepla, trafostanice, osvetlenia a náväznosť na požiarny program."/>
    <s v="N/A"/>
    <s v="Zákon č. 278/1993 Z.z. o správe majetku štátu, §3 ods. 2; Zákon č. 385/1997 Z.z. o Slov.národnom divadle, §4 ods. 5"/>
    <n v="40"/>
    <x v="0"/>
    <n v="3316941"/>
    <s v="hrozba vzniku škody,ak sa investícia nezrealizuje/ celkové výnosy z predstavení SND v roku 2022"/>
    <x v="0"/>
    <x v="1"/>
    <s v="B3 Stavebná rekonštrukcia priestorov"/>
    <s v="01 Investičný zámer"/>
    <s v="štátny rozpočet"/>
    <s v="08S0101"/>
    <s v="nie"/>
    <n v="1"/>
    <n v="4000000"/>
    <n v="0"/>
    <n v="0"/>
    <n v="0"/>
    <n v="0"/>
    <n v="0"/>
    <n v="0"/>
    <n v="700000"/>
    <n v="0"/>
    <n v="0"/>
    <n v="0"/>
    <n v="0"/>
    <s v="-"/>
    <n v="0"/>
    <n v="0"/>
    <n v="0"/>
    <n v="0"/>
    <n v="0"/>
    <n v="0"/>
    <n v="0"/>
    <n v="0"/>
    <n v="0"/>
    <n v="0"/>
    <n v="0"/>
    <m/>
    <n v="0"/>
    <n v="1"/>
    <s v="B3"/>
    <n v="7"/>
    <n v="0"/>
    <n v="1"/>
    <n v="1"/>
    <n v="0"/>
    <n v="1"/>
    <n v="1"/>
    <n v="0"/>
    <n v="1"/>
    <n v="1"/>
    <n v="0"/>
    <n v="0"/>
    <n v="1"/>
    <n v="1"/>
    <n v="1"/>
    <n v="0"/>
    <n v="1"/>
    <n v="0"/>
    <n v="0"/>
    <n v="0"/>
    <n v="0"/>
    <n v="0"/>
    <n v="700000"/>
    <n v="0"/>
    <n v="0"/>
    <n v="0"/>
    <n v="0"/>
    <n v="0"/>
    <n v="0"/>
    <n v="0"/>
    <n v="0"/>
    <n v="0"/>
    <n v="0"/>
    <n v="0"/>
    <n v="0"/>
    <n v="0"/>
    <n v="0"/>
    <n v="0"/>
    <n v="0"/>
    <n v="0"/>
    <n v="0"/>
    <n v="0"/>
    <n v="0"/>
    <n v="0"/>
    <n v="0"/>
    <n v="0"/>
    <n v="0"/>
    <n v="0"/>
    <n v="0"/>
    <n v="0"/>
    <n v="0"/>
    <n v="0"/>
    <n v="0"/>
    <n v="0"/>
    <n v="0"/>
    <n v="0"/>
    <n v="0"/>
    <n v="0"/>
    <n v="0"/>
    <n v="0"/>
    <n v="3316941"/>
    <n v="3316941"/>
    <n v="3316941"/>
    <n v="3316941"/>
    <n v="3316941"/>
    <n v="3316941"/>
    <n v="3316941"/>
    <n v="3316941"/>
    <n v="3316941"/>
    <n v="3316941"/>
    <n v="3316941"/>
    <n v="3316941"/>
    <n v="3316941"/>
    <n v="3316941"/>
    <n v="3316941"/>
    <n v="3316941"/>
    <n v="3316941"/>
    <n v="3316941"/>
    <n v="3316941"/>
    <n v="3316941"/>
    <n v="3316941"/>
    <n v="3316941"/>
    <n v="3316941"/>
    <n v="3316941"/>
    <n v="3316941"/>
    <n v="3316941"/>
    <n v="3316941"/>
    <n v="3316941"/>
    <n v="3316941"/>
    <n v="3316941"/>
    <n v="3316941"/>
    <n v="3316941"/>
    <n v="3316941"/>
    <n v="3316941"/>
    <n v="3316941"/>
    <n v="3316941"/>
    <n v="3316941"/>
    <n v="3316941"/>
    <n v="3316941"/>
    <n v="3316941"/>
    <n v="3316941"/>
    <n v="3316941"/>
    <n v="3316941"/>
    <n v="0"/>
    <n v="0"/>
    <n v="0"/>
    <n v="548468.31652792124"/>
    <n v="0"/>
    <n v="0"/>
    <n v="0"/>
    <n v="0"/>
    <n v="0"/>
    <n v="0"/>
    <n v="0"/>
    <n v="0"/>
    <n v="0"/>
    <n v="0"/>
    <n v="0"/>
    <n v="0"/>
    <n v="0"/>
    <n v="0"/>
    <n v="0"/>
    <n v="0"/>
    <n v="0"/>
    <n v="0"/>
    <n v="0"/>
    <n v="0"/>
    <n v="0"/>
    <n v="0"/>
    <n v="0"/>
    <n v="0"/>
    <n v="0"/>
    <n v="0"/>
    <n v="0"/>
    <n v="0"/>
    <n v="0"/>
    <n v="0"/>
    <n v="0"/>
    <n v="0"/>
    <n v="0"/>
    <n v="0"/>
    <n v="0"/>
    <n v="0"/>
    <n v="3008563.2653061221"/>
    <n v="2865298.3479105923"/>
    <n v="2728855.5694386596"/>
    <n v="2598910.0661320565"/>
    <n v="2475152.4439352923"/>
    <n v="2357288.0418431354"/>
    <n v="2245036.2303267955"/>
    <n v="2138129.7431683769"/>
    <n v="2036314.0411127398"/>
    <n v="1939346.7058216569"/>
    <n v="1846996.8626872925"/>
    <n v="1759044.6311307545"/>
    <n v="1675280.6010769093"/>
    <n v="1595505.3343589606"/>
    <n v="1519528.8898656771"/>
    <n v="1447170.3713006447"/>
    <n v="1378257.4964768044"/>
    <n v="1312626.1871207661"/>
    <n v="1250120.1782102534"/>
    <n v="1190590.6459145271"/>
    <n v="1133895.8532519308"/>
    <n v="1079900.8126208861"/>
    <n v="1028476.9644008441"/>
    <n v="979501.87085794669"/>
    <n v="932858.92462661595"/>
    <n v="888437.07107296749"/>
    <n v="846130.54387901677"/>
    <n v="805838.61321811099"/>
    <n v="767465.34592201072"/>
    <n v="730919.37706858141"/>
    <n v="696113.69244626805"/>
    <n v="662965.42137739807"/>
    <n v="631395.63940704591"/>
    <n v="601329.18038766261"/>
    <n v="572694.45751205971"/>
    <n v="545423.29286862828"/>
    <n v="519450.75511297939"/>
    <n v="494715.00486950408"/>
    <n v="471157.14749476587"/>
    <n v="448721.09285215789"/>
    <n v="548468.31652792124"/>
    <n v="54205406.71438539"/>
    <x v="4"/>
  </r>
  <r>
    <s v="SF"/>
    <s v="Slovenská filharmónia"/>
    <x v="5"/>
    <n v="16"/>
    <s v="Premietacie plátno"/>
    <s v="Výmena zastaralého a z časti nefunkčného plátna"/>
    <s v="zvýšenie počtu návštevníkom rozšírením audiovnemov o vizuálne vnemy"/>
    <m/>
    <s v="Zákon č. 114/2020 Z.z. o Slovenskej filharmónii,                                                                 Štatút Slovenskej filharmónie č. MK-2109/2014-110/11519, čl. VII. bod 2.                             "/>
    <n v="5"/>
    <x v="1"/>
    <n v="49763"/>
    <s v="Návštevnosť inštitúcie za predošlý rok (návštevnosť/rok)"/>
    <x v="0"/>
    <x v="0"/>
    <s v="C4 Nahrávacia a vysielacia technika"/>
    <s v="01 Investičný zámer"/>
    <s v="štátny rozpočet"/>
    <s v="08S0102"/>
    <s v="nie"/>
    <n v="1"/>
    <n v="2500"/>
    <n v="0"/>
    <n v="0"/>
    <n v="0"/>
    <n v="0"/>
    <n v="2500"/>
    <n v="0"/>
    <n v="0"/>
    <n v="0"/>
    <n v="0"/>
    <n v="0"/>
    <n v="0"/>
    <s v="-"/>
    <n v="0"/>
    <n v="0"/>
    <n v="0"/>
    <n v="0"/>
    <n v="0"/>
    <n v="0"/>
    <n v="0"/>
    <n v="0"/>
    <n v="0"/>
    <n v="0"/>
    <n v="0"/>
    <m/>
    <n v="1"/>
    <n v="0"/>
    <s v="C4"/>
    <n v="7"/>
    <n v="1"/>
    <n v="1"/>
    <n v="1"/>
    <n v="1"/>
    <n v="1"/>
    <n v="0"/>
    <n v="0"/>
    <n v="0"/>
    <n v="0"/>
    <n v="0"/>
    <n v="0"/>
    <n v="0"/>
    <n v="1"/>
    <n v="1"/>
    <n v="0"/>
    <n v="1"/>
    <n v="0"/>
    <n v="0"/>
    <n v="0"/>
    <n v="2500"/>
    <n v="0"/>
    <n v="0"/>
    <n v="0"/>
    <n v="0"/>
    <n v="0"/>
    <n v="0"/>
    <n v="0"/>
    <n v="0"/>
    <n v="0"/>
    <n v="0"/>
    <n v="0"/>
    <n v="0"/>
    <n v="0"/>
    <n v="0"/>
    <n v="0"/>
    <n v="0"/>
    <n v="0"/>
    <n v="0"/>
    <n v="0"/>
    <n v="0"/>
    <n v="0"/>
    <n v="0"/>
    <n v="0"/>
    <n v="0"/>
    <n v="0"/>
    <n v="0"/>
    <n v="0"/>
    <n v="0"/>
    <n v="0"/>
    <n v="0"/>
    <n v="0"/>
    <n v="0"/>
    <n v="0"/>
    <n v="0"/>
    <n v="0"/>
    <n v="0"/>
    <n v="0"/>
    <n v="0"/>
    <n v="0"/>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0"/>
    <n v="2159.5939963286901"/>
    <n v="0"/>
    <n v="0"/>
    <n v="0"/>
    <n v="0"/>
    <n v="0"/>
    <n v="0"/>
    <n v="0"/>
    <n v="0"/>
    <n v="0"/>
    <n v="0"/>
    <n v="0"/>
    <n v="0"/>
    <n v="0"/>
    <n v="0"/>
    <n v="0"/>
    <n v="0"/>
    <n v="0"/>
    <n v="0"/>
    <n v="0"/>
    <n v="0"/>
    <n v="0"/>
    <n v="0"/>
    <n v="0"/>
    <n v="0"/>
    <n v="0"/>
    <n v="0"/>
    <n v="0"/>
    <n v="0"/>
    <n v="0"/>
    <n v="0"/>
    <n v="0"/>
    <n v="0"/>
    <n v="0"/>
    <n v="0"/>
    <n v="0"/>
    <n v="0"/>
    <n v="0"/>
    <n v="0"/>
    <n v="45136.507936507936"/>
    <n v="42987.150415721837"/>
    <n v="40940.143253068425"/>
    <n v="38990.612621969922"/>
    <n v="37133.916782828499"/>
    <n v="35365.635031265236"/>
    <n v="33681.557172633562"/>
    <n v="32077.673497746247"/>
    <n v="30550.165235948807"/>
    <n v="29095.395462808385"/>
    <n v="27709.900440769892"/>
    <n v="26390.381372161799"/>
    <n v="25133.696544916005"/>
    <n v="23936.853852300948"/>
    <n v="22797.003668858048"/>
    <n v="21711.432065579091"/>
    <n v="20677.554348170564"/>
    <n v="19692.908903019583"/>
    <n v="18755.151336209128"/>
    <n v="17862.048891627743"/>
    <n v="17011.475134883563"/>
    <n v="16201.404890365297"/>
    <n v="15429.909419395522"/>
    <n v="14695.151827995734"/>
    <n v="13995.382693329271"/>
    <n v="13328.935898408829"/>
    <n v="12694.224665151267"/>
    <n v="12089.737776334538"/>
    <n v="11514.035977461468"/>
    <n v="10965.748549963299"/>
    <n v="10443.570047584095"/>
    <n v="9946.2571881753283"/>
    <n v="9472.6258935003134"/>
    <n v="9021.5484700002962"/>
    <n v="8591.9509238098071"/>
    <n v="8182.8104036283876"/>
    <n v="7793.1527653603707"/>
    <n v="7422.0502527241606"/>
    <n v="7068.619288308726"/>
    <n v="6732.0183698178334"/>
    <n v="2159.5939963286901"/>
    <n v="205188.33101009665"/>
    <x v="5"/>
  </r>
  <r>
    <s v="SND"/>
    <s v="Slovenské národné divadlo"/>
    <x v="6"/>
    <m/>
    <s v="Rekonštrukcia vonkajších ochodzov Novej budovy SND"/>
    <s v="Výmena izolácií ochodzov v časti Činohra"/>
    <s v="Odstranenie zatekania do budovy SND"/>
    <s v="N/A"/>
    <s v="Zákon č. 278/1993 Z.z. o správe majetku štátu, §3 ods. 2; Zákon č. 385/1997 Z.z. o Slov.národnom divadle, §4 ods. 3_x000a_"/>
    <n v="40"/>
    <x v="0"/>
    <n v="1683368"/>
    <s v="hrozba vzniku škody,ak sa investícia nezrealizuje/ výnosy z predstavení Činohry v roku 2022"/>
    <x v="0"/>
    <x v="1"/>
    <s v="B3 Stavebná rekonštrukcia priestorov"/>
    <s v="01 Investičný zámer"/>
    <s v="štátny rozpočet"/>
    <s v="08S0101"/>
    <s v="nie"/>
    <n v="1"/>
    <n v="350000"/>
    <n v="0"/>
    <n v="0"/>
    <m/>
    <n v="350000"/>
    <n v="0"/>
    <n v="0"/>
    <n v="0"/>
    <n v="0"/>
    <n v="0"/>
    <n v="0"/>
    <n v="0"/>
    <s v="-"/>
    <n v="0"/>
    <n v="0"/>
    <n v="0"/>
    <n v="0"/>
    <n v="0"/>
    <n v="0"/>
    <n v="0"/>
    <n v="0"/>
    <n v="0"/>
    <n v="0"/>
    <n v="0"/>
    <m/>
    <n v="0"/>
    <n v="0"/>
    <s v="B3"/>
    <n v="8"/>
    <n v="1"/>
    <n v="1"/>
    <n v="1"/>
    <n v="0"/>
    <n v="1"/>
    <n v="1"/>
    <n v="1"/>
    <n v="0"/>
    <n v="1"/>
    <n v="0"/>
    <n v="0"/>
    <n v="1"/>
    <n v="1"/>
    <n v="1"/>
    <n v="0"/>
    <n v="1"/>
    <n v="0"/>
    <n v="0"/>
    <n v="350000"/>
    <n v="0"/>
    <n v="0"/>
    <n v="0"/>
    <n v="0"/>
    <n v="0"/>
    <n v="0"/>
    <n v="0"/>
    <n v="0"/>
    <n v="0"/>
    <n v="0"/>
    <n v="0"/>
    <n v="0"/>
    <n v="0"/>
    <n v="0"/>
    <n v="0"/>
    <n v="0"/>
    <n v="0"/>
    <n v="0"/>
    <n v="0"/>
    <n v="0"/>
    <n v="0"/>
    <n v="0"/>
    <n v="0"/>
    <n v="0"/>
    <n v="0"/>
    <n v="0"/>
    <n v="0"/>
    <n v="0"/>
    <n v="0"/>
    <n v="0"/>
    <n v="0"/>
    <n v="0"/>
    <n v="0"/>
    <n v="0"/>
    <n v="0"/>
    <n v="0"/>
    <n v="0"/>
    <n v="0"/>
    <n v="0"/>
    <n v="0"/>
    <n v="1683368"/>
    <n v="1683368"/>
    <n v="1683368"/>
    <n v="1683368"/>
    <n v="1683368"/>
    <n v="1683368"/>
    <n v="1683368"/>
    <n v="1683368"/>
    <n v="1683368"/>
    <n v="1683368"/>
    <n v="1683368"/>
    <n v="1683368"/>
    <n v="1683368"/>
    <n v="1683368"/>
    <n v="1683368"/>
    <n v="1683368"/>
    <n v="1683368"/>
    <n v="1683368"/>
    <n v="1683368"/>
    <n v="1683368"/>
    <n v="1683368"/>
    <n v="1683368"/>
    <n v="1683368"/>
    <n v="1683368"/>
    <n v="1683368"/>
    <n v="1683368"/>
    <n v="1683368"/>
    <n v="1683368"/>
    <n v="1683368"/>
    <n v="1683368"/>
    <n v="1683368"/>
    <n v="1683368"/>
    <n v="1683368"/>
    <n v="1683368"/>
    <n v="1683368"/>
    <n v="1683368"/>
    <n v="1683368"/>
    <n v="1683368"/>
    <n v="1683368"/>
    <n v="1683368"/>
    <n v="1683368"/>
    <n v="1683368"/>
    <n v="1683368"/>
    <n v="317460.31746031746"/>
    <n v="0"/>
    <n v="0"/>
    <n v="0"/>
    <n v="0"/>
    <n v="0"/>
    <n v="0"/>
    <n v="0"/>
    <n v="0"/>
    <n v="0"/>
    <n v="0"/>
    <n v="0"/>
    <n v="0"/>
    <n v="0"/>
    <n v="0"/>
    <n v="0"/>
    <n v="0"/>
    <n v="0"/>
    <n v="0"/>
    <n v="0"/>
    <n v="0"/>
    <n v="0"/>
    <n v="0"/>
    <n v="0"/>
    <n v="0"/>
    <n v="0"/>
    <n v="0"/>
    <n v="0"/>
    <n v="0"/>
    <n v="0"/>
    <n v="0"/>
    <n v="0"/>
    <n v="0"/>
    <n v="0"/>
    <n v="0"/>
    <n v="0"/>
    <n v="0"/>
    <n v="0"/>
    <n v="0"/>
    <n v="0"/>
    <n v="1526864.3990929704"/>
    <n v="1454156.5705647336"/>
    <n v="1384911.0195854609"/>
    <n v="1318962.8757956768"/>
    <n v="1256155.1198054065"/>
    <n v="1196338.2093384822"/>
    <n v="1139369.7231795071"/>
    <n v="1085114.0220757211"/>
    <n v="1033441.9257864009"/>
    <n v="984230.40551085793"/>
    <n v="937362.29096272204"/>
    <n v="892725.99139306846"/>
    <n v="850215.22989816056"/>
    <n v="809728.79037920025"/>
    <n v="771170.2765516194"/>
    <n v="734447.88243011362"/>
    <n v="699474.17374296533"/>
    <n v="666165.87975520513"/>
    <n v="634443.69500495726"/>
    <n v="604232.09048091166"/>
    <n v="575459.13379134447"/>
    <n v="548056.31789651851"/>
    <n v="521958.3979966843"/>
    <n v="497103.2361873184"/>
    <n v="473431.65351173177"/>
    <n v="450887.28905879211"/>
    <n v="429416.4657702783"/>
    <n v="408968.06263836019"/>
    <n v="389493.39298891462"/>
    <n v="370946.08856087091"/>
    <n v="353281.98910559138"/>
    <n v="336459.03724342032"/>
    <n v="320437.178327067"/>
    <n v="305178.26507339708"/>
    <n v="290645.96673656872"/>
    <n v="276805.68260625587"/>
    <n v="263624.45962500566"/>
    <n v="251070.91392857677"/>
    <n v="239115.15612245409"/>
    <n v="227728.72011662292"/>
    <n v="317460.31746031746"/>
    <n v="27509577.978619922"/>
    <x v="6"/>
  </r>
  <r>
    <s v="SND"/>
    <s v="Slovenské národné divadlo"/>
    <x v="7"/>
    <m/>
    <s v="Rekonštrukcia fasád a sklenených konštrukcí Novej Budovy SND "/>
    <s v="Výmena izolácií a tmelení kamenných fasád a sklenených konštrukcí"/>
    <s v="Odstranenie zatekania do budovy SND"/>
    <s v="N/A"/>
    <s v="Zákon č. 278/1993 Z.z. o správe majetku štátu, §3 ods. 2; Zákon č. 385/1997 Z.z. o Slov.národnom divadle, §4 ods. 3_x000a_"/>
    <n v="40"/>
    <x v="0"/>
    <n v="3316941"/>
    <s v="hrozba vzniku škody,ak sa investícia nezrealizuje/ celkové výnosy z predstavení SND v roku 2022"/>
    <x v="0"/>
    <x v="1"/>
    <s v="B3 Stavebná rekonštrukcia priestorov"/>
    <s v="01 Investičný zámer"/>
    <s v="štátny rozpočet"/>
    <s v="08S0101"/>
    <s v="nie"/>
    <n v="1"/>
    <n v="1120000"/>
    <n v="0"/>
    <n v="0"/>
    <n v="0"/>
    <n v="120000"/>
    <n v="1000000"/>
    <n v="0"/>
    <n v="0"/>
    <n v="0"/>
    <n v="0"/>
    <n v="0"/>
    <n v="0"/>
    <s v="-"/>
    <n v="0"/>
    <n v="0"/>
    <n v="0"/>
    <n v="0"/>
    <n v="0"/>
    <n v="0"/>
    <n v="0"/>
    <n v="0"/>
    <n v="0"/>
    <n v="0"/>
    <n v="0"/>
    <m/>
    <n v="0"/>
    <n v="1"/>
    <s v="B3"/>
    <n v="8"/>
    <n v="1"/>
    <n v="1"/>
    <n v="1"/>
    <n v="0"/>
    <n v="1"/>
    <n v="1"/>
    <n v="0"/>
    <n v="1"/>
    <n v="1"/>
    <n v="0"/>
    <n v="0"/>
    <n v="1"/>
    <n v="1"/>
    <n v="1"/>
    <n v="0"/>
    <n v="1"/>
    <n v="0"/>
    <n v="0"/>
    <n v="120000"/>
    <n v="1000000"/>
    <n v="0"/>
    <n v="0"/>
    <n v="0"/>
    <n v="0"/>
    <n v="0"/>
    <n v="0"/>
    <n v="0"/>
    <n v="0"/>
    <n v="0"/>
    <n v="0"/>
    <n v="0"/>
    <n v="0"/>
    <n v="0"/>
    <n v="0"/>
    <n v="0"/>
    <n v="0"/>
    <n v="0"/>
    <n v="0"/>
    <n v="0"/>
    <n v="0"/>
    <n v="0"/>
    <n v="0"/>
    <n v="0"/>
    <n v="0"/>
    <n v="0"/>
    <n v="0"/>
    <n v="0"/>
    <n v="0"/>
    <n v="0"/>
    <n v="0"/>
    <n v="0"/>
    <n v="0"/>
    <n v="0"/>
    <n v="0"/>
    <n v="0"/>
    <n v="0"/>
    <n v="0"/>
    <n v="0"/>
    <n v="0"/>
    <n v="3316941"/>
    <n v="3316941"/>
    <n v="3316941"/>
    <n v="3316941"/>
    <n v="3316941"/>
    <n v="3316941"/>
    <n v="3316941"/>
    <n v="3316941"/>
    <n v="3316941"/>
    <n v="3316941"/>
    <n v="3316941"/>
    <n v="3316941"/>
    <n v="3316941"/>
    <n v="3316941"/>
    <n v="3316941"/>
    <n v="3316941"/>
    <n v="3316941"/>
    <n v="3316941"/>
    <n v="3316941"/>
    <n v="3316941"/>
    <n v="3316941"/>
    <n v="3316941"/>
    <n v="3316941"/>
    <n v="3316941"/>
    <n v="3316941"/>
    <n v="3316941"/>
    <n v="3316941"/>
    <n v="3316941"/>
    <n v="3316941"/>
    <n v="3316941"/>
    <n v="3316941"/>
    <n v="3316941"/>
    <n v="3316941"/>
    <n v="3316941"/>
    <n v="3316941"/>
    <n v="3316941"/>
    <n v="3316941"/>
    <n v="3316941"/>
    <n v="3316941"/>
    <n v="3316941"/>
    <n v="3316941"/>
    <n v="3316941"/>
    <n v="3316941"/>
    <n v="108843.53741496598"/>
    <n v="863837.59853147599"/>
    <n v="0"/>
    <n v="0"/>
    <n v="0"/>
    <n v="0"/>
    <n v="0"/>
    <n v="0"/>
    <n v="0"/>
    <n v="0"/>
    <n v="0"/>
    <n v="0"/>
    <n v="0"/>
    <n v="0"/>
    <n v="0"/>
    <n v="0"/>
    <n v="0"/>
    <n v="0"/>
    <n v="0"/>
    <n v="0"/>
    <n v="0"/>
    <n v="0"/>
    <n v="0"/>
    <n v="0"/>
    <n v="0"/>
    <n v="0"/>
    <n v="0"/>
    <n v="0"/>
    <n v="0"/>
    <n v="0"/>
    <n v="0"/>
    <n v="0"/>
    <n v="0"/>
    <n v="0"/>
    <n v="0"/>
    <n v="0"/>
    <n v="0"/>
    <n v="0"/>
    <n v="0"/>
    <n v="0"/>
    <n v="3008563.2653061221"/>
    <n v="2865298.3479105923"/>
    <n v="2728855.5694386596"/>
    <n v="2598910.0661320565"/>
    <n v="2475152.4439352923"/>
    <n v="2357288.0418431354"/>
    <n v="2245036.2303267955"/>
    <n v="2138129.7431683769"/>
    <n v="2036314.0411127398"/>
    <n v="1939346.7058216569"/>
    <n v="1846996.8626872925"/>
    <n v="1759044.6311307545"/>
    <n v="1675280.6010769093"/>
    <n v="1595505.3343589606"/>
    <n v="1519528.8898656771"/>
    <n v="1447170.3713006447"/>
    <n v="1378257.4964768044"/>
    <n v="1312626.1871207661"/>
    <n v="1250120.1782102534"/>
    <n v="1190590.6459145271"/>
    <n v="1133895.8532519308"/>
    <n v="1079900.8126208861"/>
    <n v="1028476.9644008441"/>
    <n v="979501.87085794669"/>
    <n v="932858.92462661595"/>
    <n v="888437.07107296749"/>
    <n v="846130.54387901677"/>
    <n v="805838.61321811099"/>
    <n v="767465.34592201072"/>
    <n v="730919.37706858141"/>
    <n v="696113.69244626805"/>
    <n v="662965.42137739807"/>
    <n v="631395.63940704591"/>
    <n v="601329.18038766261"/>
    <n v="572694.45751205971"/>
    <n v="545423.29286862828"/>
    <n v="519450.75511297939"/>
    <n v="494715.00486950408"/>
    <n v="471157.14749476587"/>
    <n v="448721.09285215789"/>
    <n v="972681.13594644191"/>
    <n v="54205406.71438539"/>
    <x v="7"/>
  </r>
  <r>
    <s v="ÚĽUV"/>
    <s v="Ústredie ľudovej umeleckej výroby"/>
    <x v="8"/>
    <n v="2"/>
    <s v="SEO optimalizácia webu ÚĽUV"/>
    <s v="Aktuálna ponuka služieb ÚĽUV-u sa nezobrazuje na popredných pozíciách organického vyhľadávania v internetových vyhľadávačoch. Znamená to, že záujemcovia o tradičné remeslo sa často ani neprepracujú na webovú stránku ÚĽUV-u, ako inštitúcie, ktorá je garantom kvality odborných informácií a služieb v danej téme. "/>
    <s v="Zlepšiť viditeľnosť webu ÚĽUV-u a jeho služieb, tým aj slovenských tradičných remesiel ako súčasti nehmotného kultúrneho dedičstva na internetových vyhľadávačoch. "/>
    <s v="N/A"/>
    <s v="Štatút ÚĽUV, Čl. 3 pís. j)"/>
    <n v="5"/>
    <x v="1"/>
    <n v="100000"/>
    <s v="Návštevnosť inštitúcie odhadom všetky aktivity za rok 2022 na SK. Cieľom je zvýšenie dostupnosti informácií, ale najmä dostupnosť kultúrnych služieb, ktoré poskytuje inštitúcia – odraz v návštevnosti (za rok 2022 bolo 140 000 užívateľov, zobrazenie webu 816 808). Návštevnosť (fyzická) je súčet návštev všetkých aktivít organizácie: vzdelávanie (kurzy, tvorivé dielne, semináre, prednášky), prezentácie (výstavy, podujatia, predvádzanie remesla) a predajne (predajne ÚĽUV sú zároveň galériami). "/>
    <x v="0"/>
    <x v="3"/>
    <s v="D2 Zhodnotenie existujúceho špeciálneho HW/SW"/>
    <s v="01 Investičný zámer"/>
    <s v="vlastné zdroje"/>
    <s v="08S0107"/>
    <s v="áno"/>
    <n v="1"/>
    <n v="10000"/>
    <n v="0"/>
    <n v="0"/>
    <n v="0"/>
    <n v="0"/>
    <n v="5000"/>
    <n v="5000"/>
    <n v="0"/>
    <n v="0"/>
    <n v="0"/>
    <n v="0"/>
    <n v="0"/>
    <m/>
    <n v="0"/>
    <n v="0"/>
    <n v="0"/>
    <n v="0"/>
    <n v="0"/>
    <n v="0"/>
    <n v="0"/>
    <n v="0"/>
    <n v="0"/>
    <n v="0"/>
    <n v="0"/>
    <m/>
    <n v="1"/>
    <n v="0"/>
    <s v="D2"/>
    <n v="8"/>
    <n v="1"/>
    <n v="1"/>
    <n v="1"/>
    <n v="1"/>
    <n v="1"/>
    <n v="1"/>
    <n v="1"/>
    <n v="0"/>
    <n v="1"/>
    <n v="0"/>
    <n v="0"/>
    <n v="1"/>
    <n v="1"/>
    <n v="0"/>
    <n v="0"/>
    <n v="0"/>
    <n v="0"/>
    <n v="0"/>
    <n v="0"/>
    <n v="5000"/>
    <n v="5000"/>
    <n v="0"/>
    <n v="0"/>
    <n v="0"/>
    <n v="0"/>
    <n v="0"/>
    <n v="0"/>
    <n v="0"/>
    <n v="0"/>
    <n v="0"/>
    <n v="0"/>
    <n v="0"/>
    <n v="0"/>
    <n v="0"/>
    <n v="0"/>
    <n v="0"/>
    <n v="0"/>
    <n v="0"/>
    <n v="0"/>
    <n v="0"/>
    <n v="0"/>
    <n v="0"/>
    <n v="0"/>
    <n v="0"/>
    <n v="0"/>
    <n v="0"/>
    <n v="0"/>
    <n v="0"/>
    <n v="0"/>
    <n v="0"/>
    <n v="0"/>
    <n v="0"/>
    <n v="0"/>
    <n v="0"/>
    <n v="0"/>
    <n v="0"/>
    <n v="0"/>
    <n v="0"/>
    <n v="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0"/>
    <n v="4319.1879926573802"/>
    <n v="4113.5123739594101"/>
    <n v="0"/>
    <n v="0"/>
    <n v="0"/>
    <n v="0"/>
    <n v="0"/>
    <n v="0"/>
    <n v="0"/>
    <n v="0"/>
    <n v="0"/>
    <n v="0"/>
    <n v="0"/>
    <n v="0"/>
    <n v="0"/>
    <n v="0"/>
    <n v="0"/>
    <n v="0"/>
    <n v="0"/>
    <n v="0"/>
    <n v="0"/>
    <n v="0"/>
    <n v="0"/>
    <n v="0"/>
    <n v="0"/>
    <n v="0"/>
    <n v="0"/>
    <n v="0"/>
    <n v="0"/>
    <n v="0"/>
    <n v="0"/>
    <n v="0"/>
    <n v="0"/>
    <n v="0"/>
    <n v="0"/>
    <n v="0"/>
    <n v="0"/>
    <n v="0"/>
    <n v="0"/>
    <n v="90702.947845804985"/>
    <n v="86383.759853147596"/>
    <n v="82270.247479188198"/>
    <n v="78352.616646845898"/>
    <n v="74621.53966366277"/>
    <n v="71068.13301301215"/>
    <n v="67683.936202868717"/>
    <n v="64460.89162177973"/>
    <n v="61391.325354075932"/>
    <n v="58467.928908643742"/>
    <n v="55683.741817755952"/>
    <n v="53032.135064529466"/>
    <n v="50506.795299551886"/>
    <n v="48101.709809097018"/>
    <n v="45811.152199140022"/>
    <n v="43629.668761085726"/>
    <n v="41552.065486748317"/>
    <n v="39573.39570166506"/>
    <n v="37688.94828730006"/>
    <n v="35894.236464095295"/>
    <n v="34184.987108662186"/>
    <n v="32557.130579678269"/>
    <n v="31006.791028265023"/>
    <n v="29530.277169776211"/>
    <n v="28124.073495024961"/>
    <n v="26784.831900023772"/>
    <n v="25509.363714308358"/>
    <n v="24294.632108865095"/>
    <n v="23137.744865585813"/>
    <n v="22035.947491034101"/>
    <n v="20986.616658127718"/>
    <n v="19987.253960121634"/>
    <n v="19035.479962020603"/>
    <n v="18129.028535257716"/>
    <n v="17265.741462150207"/>
    <n v="16443.563297285909"/>
    <n v="15660.536473605633"/>
    <n v="14914.79664152917"/>
    <n v="14204.568230027782"/>
    <n v="13528.160219074078"/>
    <n v="8432.7003666167911"/>
    <n v="412331.11148864945"/>
    <x v="8"/>
  </r>
  <r>
    <s v="NDKE"/>
    <s v="Národné divadlo Košice"/>
    <x v="9"/>
    <n v="2"/>
    <s v="Mikroporty"/>
    <s v="Výmena kompletných sád mikroportov pre predstavenia, ako náhrada jestvujúcich, z dôvodu zmeny frekvenčných pásiem"/>
    <s v="Zabezpečenie bezporuchového chodu predstavení a kvality prenosu zvuku"/>
    <s v="N/A"/>
    <s v="Zriaďovacia listina ŠDK, Čl. I ods. 2 písm. a) a b) a c) a e) a g)"/>
    <n v="5"/>
    <x v="1"/>
    <n v="57569"/>
    <s v="Počet návštevníkov je za objekt Historickej budovy divadla a za Malú scénu za rok 2022 len na predstaveniach ŠDKE /45867 + 11702/"/>
    <x v="2"/>
    <x v="0"/>
    <s v="C5 Mikroporty"/>
    <s v="07 V realizácii"/>
    <s v="kombinované"/>
    <s v="08S0101 Divadlá a divadelná činnosť"/>
    <s v="áno"/>
    <n v="0.93"/>
    <n v="104958"/>
    <n v="0"/>
    <n v="0"/>
    <n v="97971"/>
    <n v="6987"/>
    <n v="0"/>
    <n v="0"/>
    <n v="0"/>
    <n v="0"/>
    <n v="0"/>
    <n v="0"/>
    <n v="0"/>
    <s v="-"/>
    <n v="0"/>
    <n v="0"/>
    <n v="0"/>
    <n v="0"/>
    <n v="0"/>
    <n v="0"/>
    <n v="0"/>
    <n v="0"/>
    <n v="0"/>
    <n v="0"/>
    <n v="0"/>
    <s v="Potrebná výmena mikroportov s príslušenostvom z dôvodu rozhodnutia Úradu pre reguláciu elektronických komunikácií a poštových služieb vzhľadom na zmenu frekvenčných pásiem.                        Vo výške 6.987,. Eur bolo financovanie z vlastných zdrojov."/>
    <n v="0"/>
    <n v="0"/>
    <s v="C5"/>
    <n v="9"/>
    <n v="1"/>
    <n v="1"/>
    <n v="1"/>
    <n v="1"/>
    <n v="1"/>
    <n v="1"/>
    <n v="1"/>
    <n v="0"/>
    <n v="1"/>
    <n v="0"/>
    <n v="1"/>
    <n v="0"/>
    <n v="1"/>
    <n v="1"/>
    <n v="1"/>
    <n v="0"/>
    <n v="0"/>
    <n v="97971"/>
    <n v="6987"/>
    <n v="0"/>
    <n v="0"/>
    <n v="0"/>
    <n v="0"/>
    <n v="0"/>
    <n v="0"/>
    <n v="0"/>
    <n v="0"/>
    <n v="0"/>
    <n v="0"/>
    <n v="0"/>
    <n v="0"/>
    <n v="0"/>
    <n v="0"/>
    <n v="0"/>
    <n v="0"/>
    <n v="0"/>
    <n v="0"/>
    <n v="0"/>
    <n v="0"/>
    <n v="0"/>
    <n v="0"/>
    <n v="0"/>
    <n v="0"/>
    <n v="0"/>
    <n v="0"/>
    <n v="0"/>
    <n v="0"/>
    <n v="0"/>
    <n v="0"/>
    <n v="0"/>
    <n v="0"/>
    <n v="0"/>
    <n v="0"/>
    <n v="0"/>
    <n v="0"/>
    <n v="0"/>
    <n v="0"/>
    <n v="0"/>
    <n v="0"/>
    <n v="57569"/>
    <n v="57569"/>
    <n v="57569"/>
    <n v="57569"/>
    <n v="57569"/>
    <n v="57569"/>
    <n v="57569"/>
    <n v="57569"/>
    <n v="57569"/>
    <n v="57569"/>
    <n v="57569"/>
    <n v="57569"/>
    <n v="57569"/>
    <n v="57569"/>
    <n v="57569"/>
    <n v="57569"/>
    <n v="57569"/>
    <n v="57569"/>
    <n v="57569"/>
    <n v="57569"/>
    <n v="57569"/>
    <n v="57569"/>
    <n v="57569"/>
    <n v="57569"/>
    <n v="57569"/>
    <n v="57569"/>
    <n v="57569"/>
    <n v="57569"/>
    <n v="57569"/>
    <n v="57569"/>
    <n v="57569"/>
    <n v="57569"/>
    <n v="57569"/>
    <n v="57569"/>
    <n v="57569"/>
    <n v="57569"/>
    <n v="57569"/>
    <n v="57569"/>
    <n v="57569"/>
    <n v="57569"/>
    <n v="57569"/>
    <n v="57569"/>
    <n v="57569"/>
    <n v="6337.4149659863942"/>
    <n v="0"/>
    <n v="0"/>
    <n v="0"/>
    <n v="0"/>
    <n v="0"/>
    <n v="0"/>
    <n v="0"/>
    <n v="0"/>
    <n v="0"/>
    <n v="0"/>
    <n v="0"/>
    <n v="0"/>
    <n v="0"/>
    <n v="0"/>
    <n v="0"/>
    <n v="0"/>
    <n v="0"/>
    <n v="0"/>
    <n v="0"/>
    <n v="0"/>
    <n v="0"/>
    <n v="0"/>
    <n v="0"/>
    <n v="0"/>
    <n v="0"/>
    <n v="0"/>
    <n v="0"/>
    <n v="0"/>
    <n v="0"/>
    <n v="0"/>
    <n v="0"/>
    <n v="0"/>
    <n v="0"/>
    <n v="0"/>
    <n v="0"/>
    <n v="0"/>
    <n v="0"/>
    <n v="0"/>
    <n v="0"/>
    <n v="52216.780045351472"/>
    <n v="49730.266709858544"/>
    <n v="47362.158771293856"/>
    <n v="45106.817877422713"/>
    <n v="42958.87416897402"/>
    <n v="40913.213494260963"/>
    <n v="38964.965232629489"/>
    <n v="37109.490697742374"/>
    <n v="35342.372093087972"/>
    <n v="33659.401993417116"/>
    <n v="32056.573327063925"/>
    <n v="30530.069835298968"/>
    <n v="29076.256985999025"/>
    <n v="27691.673319999063"/>
    <n v="26373.022209522918"/>
    <n v="25117.164009069442"/>
    <n v="23921.108580066139"/>
    <n v="22782.008171491558"/>
    <n v="21697.15063951577"/>
    <n v="20663.952990015019"/>
    <n v="19679.955228585735"/>
    <n v="18742.814503414982"/>
    <n v="17850.299527061889"/>
    <n v="17000.285263868467"/>
    <n v="16190.74787035092"/>
    <n v="15419.759876524684"/>
    <n v="14685.485596690178"/>
    <n v="13986.176758752546"/>
    <n v="13320.168341669098"/>
    <n v="12685.874611113421"/>
    <n v="12081.785343917545"/>
    <n v="11506.462232302423"/>
    <n v="10958.535459335642"/>
    <n v="10436.700437462514"/>
    <n v="9939.7147023452526"/>
    <n v="9466.3949546145268"/>
    <n v="9015.6142424900263"/>
    <n v="8586.2992785619281"/>
    <n v="8177.4278843446946"/>
    <n v="7788.0265565187556"/>
    <n v="6337.4149659863942"/>
    <n v="237374.89757290061"/>
    <x v="9"/>
  </r>
  <r>
    <s v="ŠO "/>
    <s v="Štátna opera "/>
    <x v="10"/>
    <n v="11"/>
    <s v="Nákup nového zváracieho stola"/>
    <s v="Nákup nového zváracieho stola do zámočníckej dielne."/>
    <s v="Cieľom nákupu nového zváracieho stola do zámočníckej dielne je nahradiť pôvodný, ktorý je vyrobený vo vlastnej réžii a nespĺňa požiadavky BOZP."/>
    <s v="N/A"/>
    <s v="Zriaďovacia listina ŠO, Čl. I, bod 2 g"/>
    <n v="5"/>
    <x v="1"/>
    <n v="38949"/>
    <s v="celkový počet ľudí za rok 2019"/>
    <x v="0"/>
    <x v="0"/>
    <s v="C91 Technické vybavenie dielní"/>
    <s v="01 Investičný zámer"/>
    <s v="štátny rozpočet"/>
    <s v="08S0101"/>
    <s v="nie"/>
    <n v="1"/>
    <n v="6000"/>
    <n v="0"/>
    <n v="0"/>
    <n v="0"/>
    <n v="0"/>
    <n v="6000"/>
    <n v="0"/>
    <n v="0"/>
    <n v="0"/>
    <n v="0"/>
    <n v="0"/>
    <n v="0"/>
    <s v="-"/>
    <n v="0"/>
    <n v="0"/>
    <n v="0"/>
    <n v="0"/>
    <n v="0"/>
    <n v="0"/>
    <n v="0"/>
    <n v="0"/>
    <n v="0"/>
    <n v="0"/>
    <n v="0"/>
    <m/>
    <n v="1"/>
    <n v="0"/>
    <s v="C91"/>
    <n v="9"/>
    <n v="1"/>
    <n v="1"/>
    <n v="1"/>
    <n v="1"/>
    <n v="1"/>
    <n v="1"/>
    <n v="1"/>
    <n v="0"/>
    <n v="1"/>
    <n v="0"/>
    <n v="0"/>
    <n v="1"/>
    <n v="1"/>
    <n v="1"/>
    <n v="0"/>
    <n v="1"/>
    <n v="0"/>
    <n v="0"/>
    <n v="0"/>
    <n v="6000"/>
    <n v="0"/>
    <n v="0"/>
    <n v="0"/>
    <n v="0"/>
    <n v="0"/>
    <n v="0"/>
    <n v="0"/>
    <n v="0"/>
    <n v="0"/>
    <n v="0"/>
    <n v="0"/>
    <n v="0"/>
    <n v="0"/>
    <n v="0"/>
    <n v="0"/>
    <n v="0"/>
    <n v="0"/>
    <n v="0"/>
    <n v="0"/>
    <n v="0"/>
    <n v="0"/>
    <n v="0"/>
    <n v="0"/>
    <n v="0"/>
    <n v="0"/>
    <n v="0"/>
    <n v="0"/>
    <n v="0"/>
    <n v="0"/>
    <n v="0"/>
    <n v="0"/>
    <n v="0"/>
    <n v="0"/>
    <n v="0"/>
    <n v="0"/>
    <n v="0"/>
    <n v="0"/>
    <n v="0"/>
    <n v="0"/>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0"/>
    <n v="5183.0255911888562"/>
    <n v="0"/>
    <n v="0"/>
    <n v="0"/>
    <n v="0"/>
    <n v="0"/>
    <n v="0"/>
    <n v="0"/>
    <n v="0"/>
    <n v="0"/>
    <n v="0"/>
    <n v="0"/>
    <n v="0"/>
    <n v="0"/>
    <n v="0"/>
    <n v="0"/>
    <n v="0"/>
    <n v="0"/>
    <n v="0"/>
    <n v="0"/>
    <n v="0"/>
    <n v="0"/>
    <n v="0"/>
    <n v="0"/>
    <n v="0"/>
    <n v="0"/>
    <n v="0"/>
    <n v="0"/>
    <n v="0"/>
    <n v="0"/>
    <n v="0"/>
    <n v="0"/>
    <n v="0"/>
    <n v="0"/>
    <n v="0"/>
    <n v="0"/>
    <n v="0"/>
    <n v="0"/>
    <n v="0"/>
    <n v="35327.891156462581"/>
    <n v="33645.610625202455"/>
    <n v="32043.438690669012"/>
    <n v="30517.560657780006"/>
    <n v="29064.343483600012"/>
    <n v="27680.327127238099"/>
    <n v="26362.216311655338"/>
    <n v="25106.872677766987"/>
    <n v="23911.307312159035"/>
    <n v="22772.673630627651"/>
    <n v="21688.260600597765"/>
    <n v="20655.486286283583"/>
    <n v="19671.891701222463"/>
    <n v="18735.134953545199"/>
    <n v="17842.985670043046"/>
    <n v="16993.319685755279"/>
    <n v="16184.113986433602"/>
    <n v="15413.441891841525"/>
    <n v="14679.4684684205"/>
    <n v="13980.446160400477"/>
    <n v="13314.710628952836"/>
    <n v="12680.676789478888"/>
    <n v="12076.835037598943"/>
    <n v="11501.747654856135"/>
    <n v="10954.045385577272"/>
    <n v="10432.424176740258"/>
    <n v="9935.6420730859609"/>
    <n v="9462.5162600818658"/>
    <n v="9011.9202476970186"/>
    <n v="8582.7811882828719"/>
    <n v="8174.0773221741638"/>
    <n v="7784.8355449277751"/>
    <n v="7414.1290904074049"/>
    <n v="7061.0753241975281"/>
    <n v="6724.8336420928845"/>
    <n v="6404.6034686598896"/>
    <n v="6099.6223511046574"/>
    <n v="5809.1641439091964"/>
    <n v="5532.5372799135212"/>
    <n v="5269.0831237271623"/>
    <n v="5183.0255911888562"/>
    <n v="160598.84461371406"/>
    <x v="10"/>
  </r>
  <r>
    <s v="ŠO "/>
    <s v="Štátna opera "/>
    <x v="11"/>
    <n v="13"/>
    <s v="Rekonštrukcia trafostanice, Jegorovova ul. "/>
    <s v="Zmena napäťovej hladiny vyvoláva nutnosť rekonštrukcie na zariadení trafostanice na Jegorovovej ulici na napätie 22 kV a nutnosť výmeny transformátora 6,3/0,4 kV na trasformátor 22/0,45 kV."/>
    <s v="Utlmenie napäťovej hladiny 6,3 kV a jej nahradenie napäťovou hladinou 22 kV v dôsledku zvýšenia energetickej účinnosti vyvolané výzvou Stredoslovenskej distribučnej spoločnosti a.s. Žilina."/>
    <s v="N/A"/>
    <s v="Zákon č. 251/2012 Z. z. o energetike a o zmene a doplnení niektorých zákonov, §39 ods. 9"/>
    <n v="40"/>
    <x v="0"/>
    <n v="17044"/>
    <s v="KPI = celková suma za odber el.energie za rok 2019; trafostanica nebude funkčná, nebude zabezpečený prívod elektrickej energie"/>
    <x v="1"/>
    <x v="2"/>
    <s v="0 Odstránenie havarijného stavu"/>
    <s v="01 Investičný zámer"/>
    <s v="štátny rozpočet"/>
    <s v="08S0101"/>
    <s v="nie"/>
    <n v="1"/>
    <n v="10000"/>
    <n v="0"/>
    <n v="0"/>
    <n v="0"/>
    <n v="10000"/>
    <n v="0"/>
    <n v="0"/>
    <n v="0"/>
    <n v="0"/>
    <n v="0"/>
    <n v="0"/>
    <n v="0"/>
    <s v="-"/>
    <n v="0"/>
    <n v="0"/>
    <n v="0"/>
    <n v="0"/>
    <n v="0"/>
    <n v="0"/>
    <n v="0"/>
    <n v="0"/>
    <n v="0"/>
    <n v="0"/>
    <n v="0"/>
    <m/>
    <n v="1"/>
    <n v="0"/>
    <s v="0"/>
    <n v="9"/>
    <n v="1"/>
    <n v="1"/>
    <n v="1"/>
    <n v="1"/>
    <n v="1"/>
    <n v="1"/>
    <n v="1"/>
    <n v="0"/>
    <n v="1"/>
    <n v="1"/>
    <n v="0"/>
    <n v="0"/>
    <n v="1"/>
    <n v="1"/>
    <n v="0"/>
    <n v="1"/>
    <n v="0"/>
    <n v="0"/>
    <n v="10000"/>
    <n v="0"/>
    <n v="0"/>
    <n v="0"/>
    <n v="0"/>
    <n v="0"/>
    <n v="0"/>
    <n v="0"/>
    <n v="0"/>
    <n v="0"/>
    <n v="0"/>
    <n v="0"/>
    <n v="0"/>
    <n v="0"/>
    <n v="0"/>
    <n v="0"/>
    <n v="0"/>
    <n v="0"/>
    <n v="0"/>
    <n v="0"/>
    <n v="0"/>
    <n v="0"/>
    <n v="0"/>
    <n v="0"/>
    <n v="0"/>
    <n v="0"/>
    <n v="0"/>
    <n v="0"/>
    <n v="0"/>
    <n v="0"/>
    <n v="0"/>
    <n v="0"/>
    <n v="0"/>
    <n v="0"/>
    <n v="0"/>
    <n v="0"/>
    <n v="0"/>
    <n v="0"/>
    <n v="0"/>
    <n v="0"/>
    <n v="0"/>
    <n v="17044"/>
    <n v="17044"/>
    <n v="17044"/>
    <n v="17044"/>
    <n v="17044"/>
    <n v="17044"/>
    <n v="17044"/>
    <n v="17044"/>
    <n v="17044"/>
    <n v="17044"/>
    <n v="17044"/>
    <n v="17044"/>
    <n v="17044"/>
    <n v="17044"/>
    <n v="17044"/>
    <n v="17044"/>
    <n v="17044"/>
    <n v="17044"/>
    <n v="17044"/>
    <n v="17044"/>
    <n v="17044"/>
    <n v="17044"/>
    <n v="17044"/>
    <n v="17044"/>
    <n v="17044"/>
    <n v="17044"/>
    <n v="17044"/>
    <n v="17044"/>
    <n v="17044"/>
    <n v="17044"/>
    <n v="17044"/>
    <n v="17044"/>
    <n v="17044"/>
    <n v="17044"/>
    <n v="17044"/>
    <n v="17044"/>
    <n v="17044"/>
    <n v="17044"/>
    <n v="17044"/>
    <n v="17044"/>
    <n v="17044"/>
    <n v="17044"/>
    <n v="17044"/>
    <n v="9070.2947845804993"/>
    <n v="0"/>
    <n v="0"/>
    <n v="0"/>
    <n v="0"/>
    <n v="0"/>
    <n v="0"/>
    <n v="0"/>
    <n v="0"/>
    <n v="0"/>
    <n v="0"/>
    <n v="0"/>
    <n v="0"/>
    <n v="0"/>
    <n v="0"/>
    <n v="0"/>
    <n v="0"/>
    <n v="0"/>
    <n v="0"/>
    <n v="0"/>
    <n v="0"/>
    <n v="0"/>
    <n v="0"/>
    <n v="0"/>
    <n v="0"/>
    <n v="0"/>
    <n v="0"/>
    <n v="0"/>
    <n v="0"/>
    <n v="0"/>
    <n v="0"/>
    <n v="0"/>
    <n v="0"/>
    <n v="0"/>
    <n v="0"/>
    <n v="0"/>
    <n v="0"/>
    <n v="0"/>
    <n v="0"/>
    <n v="0"/>
    <n v="15459.410430839001"/>
    <n v="14723.248029370478"/>
    <n v="14022.140980352837"/>
    <n v="13354.419981288414"/>
    <n v="12718.495220274683"/>
    <n v="12112.85259073779"/>
    <n v="11536.050086416944"/>
    <n v="10986.714368016137"/>
    <n v="10463.537493348702"/>
    <n v="9965.2738031892386"/>
    <n v="9490.7369554183242"/>
    <n v="9038.7971003984021"/>
    <n v="8608.378190855623"/>
    <n v="8198.4554198624955"/>
    <n v="7808.0527808214256"/>
    <n v="7436.2407436394515"/>
    <n v="7082.1340415613831"/>
    <n v="6744.8895633917928"/>
    <n v="6423.704346087422"/>
    <n v="6117.8136629404025"/>
    <n v="5826.4892028003833"/>
    <n v="5549.0373360003641"/>
    <n v="5284.7974628574902"/>
    <n v="5033.1404408166572"/>
    <n v="4793.4670864920545"/>
    <n v="4565.2067490400514"/>
    <n v="4347.8159514667159"/>
    <n v="4140.7770966349672"/>
    <n v="3943.5972348904461"/>
    <n v="3755.8068903718522"/>
    <n v="3576.958943211288"/>
    <n v="3406.6275649631311"/>
    <n v="3244.4072047267919"/>
    <n v="3089.9116235493252"/>
    <n v="2942.7729748088814"/>
    <n v="2802.6409283894104"/>
    <n v="2669.181836561344"/>
    <n v="2542.0779395822319"/>
    <n v="2421.0266091259355"/>
    <n v="2305.7396277389857"/>
    <n v="9070.2947845804993"/>
    <n v="278532.82649283932"/>
    <x v="11"/>
  </r>
  <r>
    <s v="NDKE"/>
    <s v="Národné divadlo Košice"/>
    <x v="12"/>
    <n v="7"/>
    <s v="Revízna šachta teplovodného kolektora - výmena technického vybavenia /Havarijný stav/"/>
    <s v="Zabezpečiť automatické odčerpávanie priesakových vôd. Vymeniť nefunkčné technické vybavenie revíznej šachty - oceľové plošiny, rebríky, ponorné čerpadlo s plavákmi a signalizáciou. Jedná sa o agresívne prostredie pre technické vybavenie a rizikové prostredie pre obsluhu. "/>
    <s v="Zabezpečiť udržanie a prevádzkovanie chodu divadla."/>
    <s v="N/A"/>
    <s v="Zákon č. 124/2006 Z.z. o bezpečnosti a ochrane zdravia pri práci, §5 ods. 2 h) a §6 ods. 1  b)"/>
    <n v="40"/>
    <x v="1"/>
    <n v="52367"/>
    <s v="Počet návštevníkov je za objekt Historická budova divadla v roku 2022."/>
    <x v="1"/>
    <x v="2"/>
    <s v="0 Odstránenie havarijného stavu"/>
    <s v="05 Projektová dokumentácia k dispozícii - pre realizáciu stavby"/>
    <s v="kombinované"/>
    <s v="08S0101 Divadlá a divadelná činnosť"/>
    <s v="nie"/>
    <n v="0.96"/>
    <n v="34000"/>
    <n v="1500"/>
    <n v="0"/>
    <n v="1500"/>
    <n v="32500"/>
    <n v="0"/>
    <n v="0"/>
    <n v="0"/>
    <n v="0"/>
    <n v="0"/>
    <n v="0"/>
    <n v="0"/>
    <s v="-"/>
    <n v="0"/>
    <n v="0"/>
    <n v="0"/>
    <n v="0"/>
    <n v="0"/>
    <n v="0"/>
    <n v="0"/>
    <n v="0"/>
    <n v="0"/>
    <n v="0"/>
    <n v="0"/>
    <s v="V súčasnej dobe je už spracovaná projektová dokumentácia z 2022 pre Ohlásenie stavebných úprav a pre realizáciu stavby. V príprave je podanie na Ohlásenie stavebných úprav. PD bola hradená z vlastných zdrojov."/>
    <n v="1"/>
    <n v="0"/>
    <s v="0"/>
    <n v="9"/>
    <n v="1"/>
    <n v="1"/>
    <n v="1"/>
    <n v="1"/>
    <n v="1"/>
    <n v="1"/>
    <n v="1"/>
    <n v="0"/>
    <n v="1"/>
    <n v="1"/>
    <n v="0"/>
    <n v="0"/>
    <n v="1"/>
    <n v="1"/>
    <n v="0"/>
    <n v="1"/>
    <n v="0"/>
    <n v="1500"/>
    <n v="32500"/>
    <n v="0"/>
    <n v="0"/>
    <n v="0"/>
    <n v="0"/>
    <n v="0"/>
    <n v="0"/>
    <n v="0"/>
    <n v="0"/>
    <n v="0"/>
    <n v="0"/>
    <n v="0"/>
    <n v="0"/>
    <n v="0"/>
    <n v="0"/>
    <n v="0"/>
    <n v="0"/>
    <n v="0"/>
    <n v="0"/>
    <n v="0"/>
    <n v="0"/>
    <n v="0"/>
    <n v="0"/>
    <n v="0"/>
    <n v="0"/>
    <n v="0"/>
    <n v="0"/>
    <n v="0"/>
    <n v="0"/>
    <n v="0"/>
    <n v="0"/>
    <n v="0"/>
    <n v="0"/>
    <n v="0"/>
    <n v="0"/>
    <n v="0"/>
    <n v="0"/>
    <n v="0"/>
    <n v="0"/>
    <n v="0"/>
    <n v="0"/>
    <n v="52367"/>
    <n v="52367"/>
    <n v="52367"/>
    <n v="52367"/>
    <n v="52367"/>
    <n v="52367"/>
    <n v="52367"/>
    <n v="52367"/>
    <n v="52367"/>
    <n v="52367"/>
    <n v="52367"/>
    <n v="52367"/>
    <n v="52367"/>
    <n v="52367"/>
    <n v="52367"/>
    <n v="52367"/>
    <n v="52367"/>
    <n v="52367"/>
    <n v="52367"/>
    <n v="52367"/>
    <n v="52367"/>
    <n v="52367"/>
    <n v="52367"/>
    <n v="52367"/>
    <n v="52367"/>
    <n v="52367"/>
    <n v="52367"/>
    <n v="52367"/>
    <n v="52367"/>
    <n v="52367"/>
    <n v="52367"/>
    <n v="52367"/>
    <n v="52367"/>
    <n v="52367"/>
    <n v="52367"/>
    <n v="52367"/>
    <n v="52367"/>
    <n v="52367"/>
    <n v="52367"/>
    <n v="52367"/>
    <n v="52367"/>
    <n v="52367"/>
    <n v="52367"/>
    <n v="29478.45804988662"/>
    <n v="0"/>
    <n v="0"/>
    <n v="0"/>
    <n v="0"/>
    <n v="0"/>
    <n v="0"/>
    <n v="0"/>
    <n v="0"/>
    <n v="0"/>
    <n v="0"/>
    <n v="0"/>
    <n v="0"/>
    <n v="0"/>
    <n v="0"/>
    <n v="0"/>
    <n v="0"/>
    <n v="0"/>
    <n v="0"/>
    <n v="0"/>
    <n v="0"/>
    <n v="0"/>
    <n v="0"/>
    <n v="0"/>
    <n v="0"/>
    <n v="0"/>
    <n v="0"/>
    <n v="0"/>
    <n v="0"/>
    <n v="0"/>
    <n v="0"/>
    <n v="0"/>
    <n v="0"/>
    <n v="0"/>
    <n v="0"/>
    <n v="0"/>
    <n v="0"/>
    <n v="0"/>
    <n v="0"/>
    <n v="0"/>
    <n v="47498.4126984127"/>
    <n v="45236.583522297806"/>
    <n v="43082.46049742648"/>
    <n v="41030.914759453786"/>
    <n v="39077.06167567028"/>
    <n v="37216.249214924072"/>
    <n v="35444.046871356259"/>
    <n v="33756.235115577387"/>
    <n v="32148.795348168944"/>
    <n v="30617.900331589466"/>
    <n v="29159.905077704258"/>
    <n v="27771.338169242146"/>
    <n v="26448.893494516335"/>
    <n v="25189.422375729835"/>
    <n v="23989.926072123657"/>
    <n v="22847.548640117762"/>
    <n v="21759.57013344549"/>
    <n v="20723.400127090943"/>
    <n v="19736.571549610424"/>
    <n v="18796.734809152782"/>
    <n v="17901.652199193129"/>
    <n v="17049.192570660118"/>
    <n v="16237.326257771543"/>
    <n v="15464.120245496708"/>
    <n v="14727.733567139721"/>
    <n v="14026.412921085448"/>
    <n v="13358.488496271857"/>
    <n v="12722.369996449384"/>
    <n v="12116.542853761322"/>
    <n v="11539.564622629827"/>
    <n v="10990.061545361741"/>
    <n v="10466.725281296896"/>
    <n v="9968.30979171133"/>
    <n v="9493.6283730584073"/>
    <n v="9041.5508314841991"/>
    <n v="8611.0007918897136"/>
    <n v="8200.9531351330606"/>
    <n v="7810.4315572695805"/>
    <n v="7438.5062450186488"/>
    <n v="7084.2916619225225"/>
    <n v="29478.45804988662"/>
    <n v="855780.83342821593"/>
    <x v="12"/>
  </r>
  <r>
    <s v="SF"/>
    <s v="Slovenská filharmónia"/>
    <x v="13"/>
    <n v="15"/>
    <s v="GO zvukových pultov v prevádzkovej a nahrávacej réžii"/>
    <s v="Výmena  časti nefunkčných prvkov  "/>
    <s v="udržanie a zvýšenie počtu realizovaných zvukovoobrazových záznamov a tým zvýšenie počtu poslucháčov realizovaných diel, zabezpečenie kvality"/>
    <m/>
    <s v="Zákon č. 114/2020 Z.z. o Slovenskej filharmónii,                                                                 Štatút Slovenskej filharmónie č. MK-2109/2014-110/11519, čl. VII. bod 2.                             Zákon č. 321/2014 Z.z. o energetickej efektívnosti"/>
    <n v="5"/>
    <x v="1"/>
    <n v="49763"/>
    <s v="Návštevnosť inštitúcie za predošlý rok (návštevnosť/rok)"/>
    <x v="2"/>
    <x v="0"/>
    <s v="C4 Nahrávacia a vysielacia technika"/>
    <s v="01 Investičný zámer"/>
    <s v="štátny rozpočet"/>
    <s v="08S0102"/>
    <s v="nie"/>
    <n v="1"/>
    <n v="10000"/>
    <n v="0"/>
    <n v="0"/>
    <n v="0"/>
    <n v="0"/>
    <n v="10000"/>
    <n v="0"/>
    <n v="0"/>
    <n v="0"/>
    <n v="0"/>
    <n v="0"/>
    <n v="0"/>
    <s v="-"/>
    <n v="0"/>
    <n v="0"/>
    <n v="0"/>
    <n v="0"/>
    <n v="0"/>
    <n v="0"/>
    <n v="0"/>
    <n v="0"/>
    <n v="0"/>
    <n v="0"/>
    <n v="0"/>
    <m/>
    <n v="1"/>
    <n v="0"/>
    <s v="C4"/>
    <n v="8"/>
    <n v="1"/>
    <n v="1"/>
    <n v="1"/>
    <n v="1"/>
    <n v="1"/>
    <n v="0"/>
    <n v="0"/>
    <n v="0"/>
    <n v="1"/>
    <n v="0"/>
    <n v="1"/>
    <n v="0"/>
    <n v="1"/>
    <n v="1"/>
    <n v="0"/>
    <n v="1"/>
    <n v="0"/>
    <n v="0"/>
    <n v="0"/>
    <n v="10000"/>
    <n v="0"/>
    <n v="0"/>
    <n v="0"/>
    <n v="0"/>
    <n v="0"/>
    <n v="0"/>
    <n v="0"/>
    <n v="0"/>
    <n v="0"/>
    <n v="0"/>
    <n v="0"/>
    <n v="0"/>
    <n v="0"/>
    <n v="0"/>
    <n v="0"/>
    <n v="0"/>
    <n v="0"/>
    <n v="0"/>
    <n v="0"/>
    <n v="0"/>
    <n v="0"/>
    <n v="0"/>
    <n v="0"/>
    <n v="0"/>
    <n v="0"/>
    <n v="0"/>
    <n v="0"/>
    <n v="0"/>
    <n v="0"/>
    <n v="0"/>
    <n v="0"/>
    <n v="0"/>
    <n v="0"/>
    <n v="0"/>
    <n v="0"/>
    <n v="0"/>
    <n v="0"/>
    <n v="0"/>
    <n v="0"/>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0"/>
    <n v="8638.3759853147603"/>
    <n v="0"/>
    <n v="0"/>
    <n v="0"/>
    <n v="0"/>
    <n v="0"/>
    <n v="0"/>
    <n v="0"/>
    <n v="0"/>
    <n v="0"/>
    <n v="0"/>
    <n v="0"/>
    <n v="0"/>
    <n v="0"/>
    <n v="0"/>
    <n v="0"/>
    <n v="0"/>
    <n v="0"/>
    <n v="0"/>
    <n v="0"/>
    <n v="0"/>
    <n v="0"/>
    <n v="0"/>
    <n v="0"/>
    <n v="0"/>
    <n v="0"/>
    <n v="0"/>
    <n v="0"/>
    <n v="0"/>
    <n v="0"/>
    <n v="0"/>
    <n v="0"/>
    <n v="0"/>
    <n v="0"/>
    <n v="0"/>
    <n v="0"/>
    <n v="0"/>
    <n v="0"/>
    <n v="0"/>
    <n v="45136.507936507936"/>
    <n v="42987.150415721837"/>
    <n v="40940.143253068425"/>
    <n v="38990.612621969922"/>
    <n v="37133.916782828499"/>
    <n v="35365.635031265236"/>
    <n v="33681.557172633562"/>
    <n v="32077.673497746247"/>
    <n v="30550.165235948807"/>
    <n v="29095.395462808385"/>
    <n v="27709.900440769892"/>
    <n v="26390.381372161799"/>
    <n v="25133.696544916005"/>
    <n v="23936.853852300948"/>
    <n v="22797.003668858048"/>
    <n v="21711.432065579091"/>
    <n v="20677.554348170564"/>
    <n v="19692.908903019583"/>
    <n v="18755.151336209128"/>
    <n v="17862.048891627743"/>
    <n v="17011.475134883563"/>
    <n v="16201.404890365297"/>
    <n v="15429.909419395522"/>
    <n v="14695.151827995734"/>
    <n v="13995.382693329271"/>
    <n v="13328.935898408829"/>
    <n v="12694.224665151267"/>
    <n v="12089.737776334538"/>
    <n v="11514.035977461468"/>
    <n v="10965.748549963299"/>
    <n v="10443.570047584095"/>
    <n v="9946.2571881753283"/>
    <n v="9472.6258935003134"/>
    <n v="9021.5484700002962"/>
    <n v="8591.9509238098071"/>
    <n v="8182.8104036283876"/>
    <n v="7793.1527653603707"/>
    <n v="7422.0502527241606"/>
    <n v="7068.619288308726"/>
    <n v="6732.0183698178334"/>
    <n v="8638.3759853147603"/>
    <n v="205188.33101009665"/>
    <x v="13"/>
  </r>
  <r>
    <s v="ŠO "/>
    <s v="Štátna opera "/>
    <x v="14"/>
    <s v="R"/>
    <s v="Svetelné zariadenia"/>
    <s v="Výmena čelných 4 ks reflektorov za 2 ks profilové LED plnofarebné, nákup nových LED reflektorov v počte 2 ks, nákup nových &quot;automatizovaných &quot; digitálnych sledovacích zariadení +  2 ks aktívnych plnoovládaných LED svetiel,nákup predných plošných svietidiel z galérie - náhrada klasických reflektorov za LED s nízkou spotrebou (3 ks), nákup nových LED svietidiel - 3ks."/>
    <s v="Cieľom projektu je zvýšenie umeleckej kvality osvetlenia a zníženie spotreby elektrickej energie."/>
    <s v="N/A"/>
    <s v="Zriaďovacia listina ŠO, Čl. I, bod 2 k"/>
    <n v="5"/>
    <x v="1"/>
    <n v="38949"/>
    <s v="celkový počet ľudí za rok 2019"/>
    <x v="2"/>
    <x v="0"/>
    <s v="C2 Osvetľovacia technika"/>
    <s v="08 Realizované"/>
    <s v="štátny rozpočet"/>
    <s v="08S0101"/>
    <s v="áno"/>
    <n v="1"/>
    <n v="178002.89"/>
    <n v="0"/>
    <n v="0"/>
    <n v="170022.89"/>
    <n v="7980"/>
    <n v="0"/>
    <n v="0"/>
    <n v="0"/>
    <n v="0"/>
    <n v="0"/>
    <n v="0"/>
    <n v="0"/>
    <s v="-"/>
    <n v="0"/>
    <n v="0"/>
    <n v="0"/>
    <n v="0"/>
    <n v="0"/>
    <n v="0"/>
    <n v="0"/>
    <n v="0"/>
    <n v="0"/>
    <n v="0"/>
    <n v="0"/>
    <m/>
    <n v="0"/>
    <n v="0"/>
    <s v="C2"/>
    <n v="9"/>
    <n v="1"/>
    <n v="1"/>
    <n v="1"/>
    <n v="1"/>
    <n v="1"/>
    <n v="1"/>
    <n v="1"/>
    <n v="0"/>
    <n v="1"/>
    <n v="0"/>
    <n v="1"/>
    <n v="0"/>
    <n v="1"/>
    <n v="1"/>
    <n v="1"/>
    <n v="0"/>
    <n v="0"/>
    <n v="170022.89"/>
    <n v="7980"/>
    <n v="0"/>
    <n v="0"/>
    <n v="0"/>
    <n v="0"/>
    <n v="0"/>
    <n v="0"/>
    <n v="0"/>
    <n v="0"/>
    <n v="0"/>
    <n v="0"/>
    <n v="0"/>
    <n v="0"/>
    <n v="0"/>
    <n v="0"/>
    <n v="0"/>
    <n v="0"/>
    <n v="0"/>
    <n v="0"/>
    <n v="0"/>
    <n v="0"/>
    <n v="0"/>
    <n v="0"/>
    <n v="0"/>
    <n v="0"/>
    <n v="0"/>
    <n v="0"/>
    <n v="0"/>
    <n v="0"/>
    <n v="0"/>
    <n v="0"/>
    <n v="0"/>
    <n v="0"/>
    <n v="0"/>
    <n v="0"/>
    <n v="0"/>
    <n v="0"/>
    <n v="0"/>
    <n v="0"/>
    <n v="0"/>
    <n v="0"/>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7238.0952380952376"/>
    <n v="0"/>
    <n v="0"/>
    <n v="0"/>
    <n v="0"/>
    <n v="0"/>
    <n v="0"/>
    <n v="0"/>
    <n v="0"/>
    <n v="0"/>
    <n v="0"/>
    <n v="0"/>
    <n v="0"/>
    <n v="0"/>
    <n v="0"/>
    <n v="0"/>
    <n v="0"/>
    <n v="0"/>
    <n v="0"/>
    <n v="0"/>
    <n v="0"/>
    <n v="0"/>
    <n v="0"/>
    <n v="0"/>
    <n v="0"/>
    <n v="0"/>
    <n v="0"/>
    <n v="0"/>
    <n v="0"/>
    <n v="0"/>
    <n v="0"/>
    <n v="0"/>
    <n v="0"/>
    <n v="0"/>
    <n v="0"/>
    <n v="0"/>
    <n v="0"/>
    <n v="0"/>
    <n v="0"/>
    <n v="0"/>
    <n v="35327.891156462581"/>
    <n v="33645.610625202455"/>
    <n v="32043.438690669012"/>
    <n v="30517.560657780006"/>
    <n v="29064.343483600012"/>
    <n v="27680.327127238099"/>
    <n v="26362.216311655338"/>
    <n v="25106.872677766987"/>
    <n v="23911.307312159035"/>
    <n v="22772.673630627651"/>
    <n v="21688.260600597765"/>
    <n v="20655.486286283583"/>
    <n v="19671.891701222463"/>
    <n v="18735.134953545199"/>
    <n v="17842.985670043046"/>
    <n v="16993.319685755279"/>
    <n v="16184.113986433602"/>
    <n v="15413.441891841525"/>
    <n v="14679.4684684205"/>
    <n v="13980.446160400477"/>
    <n v="13314.710628952836"/>
    <n v="12680.676789478888"/>
    <n v="12076.835037598943"/>
    <n v="11501.747654856135"/>
    <n v="10954.045385577272"/>
    <n v="10432.424176740258"/>
    <n v="9935.6420730859609"/>
    <n v="9462.5162600818658"/>
    <n v="9011.9202476970186"/>
    <n v="8582.7811882828719"/>
    <n v="8174.0773221741638"/>
    <n v="7784.8355449277751"/>
    <n v="7414.1290904074049"/>
    <n v="7061.0753241975281"/>
    <n v="6724.8336420928845"/>
    <n v="6404.6034686598896"/>
    <n v="6099.6223511046574"/>
    <n v="5809.1641439091964"/>
    <n v="5532.5372799135212"/>
    <n v="5269.0831237271623"/>
    <n v="7238.0952380952376"/>
    <n v="160598.84461371406"/>
    <x v="14"/>
  </r>
  <r>
    <s v="SND"/>
    <s v="Slovenské národné divadlo"/>
    <x v="15"/>
    <m/>
    <s v="Rekonštrukcia siete pre riadenie scéníckého osvetlenia"/>
    <s v="Nevyhnutná výmena siete pre svetelné a video technológie. Nové, moderné videozariadenia, svetlá a svetelné pulty potrebujú výmenu existujúcej zastaralej siete"/>
    <s v="Cieľom je zabezpečit kompaktibilitu svetelných technológií a video zariadení pri prenose signálu."/>
    <s v="N/A"/>
    <s v="Zákon č. 385/1997 Z.z. o Slov.národnom divadle, §2"/>
    <n v="5"/>
    <x v="1"/>
    <n v="83516"/>
    <s v="návštevnosť na predstaveniach Opery a Baletu v roku 2022"/>
    <x v="2"/>
    <x v="0"/>
    <s v="C1 Javisková technika"/>
    <s v="06 Pred vyhlásením verejného obstarávania"/>
    <s v="štátny rozpočet"/>
    <s v="08S0101"/>
    <s v="nie"/>
    <n v="1"/>
    <n v="18000"/>
    <n v="0"/>
    <n v="0"/>
    <m/>
    <n v="18000"/>
    <n v="0"/>
    <n v="0"/>
    <n v="0"/>
    <n v="0"/>
    <n v="0"/>
    <n v="0"/>
    <n v="0"/>
    <s v="-"/>
    <n v="0"/>
    <n v="0"/>
    <n v="0"/>
    <n v="0"/>
    <n v="0"/>
    <n v="0"/>
    <n v="0"/>
    <n v="0"/>
    <n v="0"/>
    <n v="0"/>
    <n v="0"/>
    <m/>
    <n v="1"/>
    <n v="0"/>
    <s v="C1"/>
    <n v="7"/>
    <n v="1"/>
    <n v="1"/>
    <n v="1"/>
    <n v="0"/>
    <n v="1"/>
    <n v="1"/>
    <n v="1"/>
    <n v="0"/>
    <n v="1"/>
    <n v="0"/>
    <n v="1"/>
    <n v="0"/>
    <n v="1"/>
    <n v="0"/>
    <n v="0"/>
    <n v="0"/>
    <n v="0"/>
    <n v="0"/>
    <n v="18000"/>
    <n v="0"/>
    <n v="0"/>
    <n v="0"/>
    <n v="0"/>
    <n v="0"/>
    <n v="0"/>
    <n v="0"/>
    <n v="0"/>
    <n v="0"/>
    <n v="0"/>
    <n v="0"/>
    <n v="0"/>
    <n v="0"/>
    <n v="0"/>
    <n v="0"/>
    <n v="0"/>
    <n v="0"/>
    <n v="0"/>
    <n v="0"/>
    <n v="0"/>
    <n v="0"/>
    <n v="0"/>
    <n v="0"/>
    <n v="0"/>
    <n v="0"/>
    <n v="0"/>
    <n v="0"/>
    <n v="0"/>
    <n v="0"/>
    <n v="0"/>
    <n v="0"/>
    <n v="0"/>
    <n v="0"/>
    <n v="0"/>
    <n v="0"/>
    <n v="0"/>
    <n v="0"/>
    <n v="0"/>
    <n v="0"/>
    <n v="0"/>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16326.530612244898"/>
    <n v="0"/>
    <n v="0"/>
    <n v="0"/>
    <n v="0"/>
    <n v="0"/>
    <n v="0"/>
    <n v="0"/>
    <n v="0"/>
    <n v="0"/>
    <n v="0"/>
    <n v="0"/>
    <n v="0"/>
    <n v="0"/>
    <n v="0"/>
    <n v="0"/>
    <n v="0"/>
    <n v="0"/>
    <n v="0"/>
    <n v="0"/>
    <n v="0"/>
    <n v="0"/>
    <n v="0"/>
    <n v="0"/>
    <n v="0"/>
    <n v="0"/>
    <n v="0"/>
    <n v="0"/>
    <n v="0"/>
    <n v="0"/>
    <n v="0"/>
    <n v="0"/>
    <n v="0"/>
    <n v="0"/>
    <n v="0"/>
    <n v="0"/>
    <n v="0"/>
    <n v="0"/>
    <n v="0"/>
    <n v="0"/>
    <n v="75751.473922902485"/>
    <n v="72144.260878954752"/>
    <n v="68708.819884718818"/>
    <n v="65436.971318779819"/>
    <n v="62320.925065504598"/>
    <n v="59353.26196714722"/>
    <n v="56526.916159187836"/>
    <n v="53835.15824684556"/>
    <n v="51271.579282710052"/>
    <n v="48830.075507342903"/>
    <n v="46504.833816517057"/>
    <n v="44290.317920492431"/>
    <n v="42181.255162373753"/>
    <n v="40172.623964165468"/>
    <n v="38259.641870633779"/>
    <n v="36437.754162508361"/>
    <n v="34702.623011912721"/>
    <n v="33050.117154202591"/>
    <n v="31476.302051621518"/>
    <n v="29977.430525353826"/>
    <n v="28549.933833670315"/>
    <n v="27190.413174924102"/>
    <n v="25895.631595165814"/>
    <n v="24662.506281110298"/>
    <n v="23488.101220105047"/>
    <n v="22369.620209623852"/>
    <n v="21304.400199641768"/>
    <n v="20289.904952039775"/>
    <n v="19323.719001942649"/>
    <n v="18403.541906612038"/>
    <n v="17527.182768201943"/>
    <n v="16692.555017335184"/>
    <n v="15897.671445081129"/>
    <n v="15140.639471505834"/>
    <n v="14419.656639529367"/>
    <n v="13733.006323361302"/>
    <n v="13079.053641296479"/>
    <n v="12456.241563139502"/>
    <n v="11863.087202990004"/>
    <n v="11298.178288561907"/>
    <n v="16326.530612244898"/>
    <n v="344362.45107086049"/>
    <x v="15"/>
  </r>
  <r>
    <s v="HC"/>
    <s v="Hudobné centrum"/>
    <x v="16"/>
    <n v="5"/>
    <s v="oprava fasády - sídelná budova HC, zapísaná v zozname NKP "/>
    <s v="Oprava fasády, vysprávky trhlín a zosúladenie farby po viacerých čiastkových opravách"/>
    <s v="starostlivosť o objekt a exteriér v pamiatkovej zóne na Michalskej ul. č.10 v Bratislave. Cieľom je zveľadenie štátneho majetku v správe HC."/>
    <m/>
    <s v="Zriaďovateľská listina  HC, Čl.I a Čl.III"/>
    <n v="40"/>
    <x v="0"/>
    <n v="50000"/>
    <s v="1/Zníženie hodnoty adm. Budovy z hľadiska časového horizontu.                             2/ Hrozba poškodenia zdravia zamestnancov, návštevníkov, okoloidúcich."/>
    <x v="1"/>
    <x v="1"/>
    <s v="B3 Stavebná rekonštrukcia priestorov"/>
    <s v="01 Investičný zámer"/>
    <s v="štátny rozpočet plus VZ"/>
    <n v="635006"/>
    <s v="nie"/>
    <n v="0"/>
    <n v="0"/>
    <n v="0"/>
    <n v="0"/>
    <n v="0"/>
    <n v="0"/>
    <n v="0"/>
    <n v="0"/>
    <n v="0"/>
    <n v="0"/>
    <n v="0"/>
    <n v="0"/>
    <n v="0"/>
    <s v="opravy a udržiavanie"/>
    <n v="50000"/>
    <n v="0"/>
    <n v="0"/>
    <n v="0"/>
    <n v="0"/>
    <n v="0"/>
    <n v="50000"/>
    <n v="0"/>
    <n v="0"/>
    <n v="0"/>
    <n v="0"/>
    <s v="fasáda na budove samostatné dva objekty"/>
    <n v="1"/>
    <n v="0"/>
    <s v="B3"/>
    <n v="6"/>
    <n v="1"/>
    <n v="1"/>
    <n v="0"/>
    <n v="1"/>
    <n v="1"/>
    <n v="0"/>
    <n v="0"/>
    <n v="0"/>
    <n v="0"/>
    <n v="0"/>
    <n v="0"/>
    <n v="0"/>
    <n v="1"/>
    <n v="1"/>
    <n v="0"/>
    <n v="1"/>
    <n v="0"/>
    <n v="0"/>
    <n v="0"/>
    <n v="0"/>
    <n v="0"/>
    <n v="50000"/>
    <n v="0"/>
    <n v="0"/>
    <n v="0"/>
    <n v="0"/>
    <n v="0"/>
    <n v="0"/>
    <n v="0"/>
    <n v="0"/>
    <n v="0"/>
    <n v="0"/>
    <n v="0"/>
    <n v="0"/>
    <n v="0"/>
    <n v="0"/>
    <n v="0"/>
    <n v="0"/>
    <n v="0"/>
    <n v="0"/>
    <n v="0"/>
    <n v="0"/>
    <n v="0"/>
    <n v="0"/>
    <n v="0"/>
    <n v="0"/>
    <n v="0"/>
    <n v="0"/>
    <n v="0"/>
    <n v="0"/>
    <n v="0"/>
    <n v="0"/>
    <n v="0"/>
    <n v="0"/>
    <n v="0"/>
    <n v="0"/>
    <n v="0"/>
    <n v="0"/>
    <n v="0"/>
    <n v="50000"/>
    <n v="50000"/>
    <n v="50000"/>
    <n v="50000"/>
    <n v="50000"/>
    <n v="50000"/>
    <n v="50000"/>
    <n v="50000"/>
    <n v="50000"/>
    <n v="50000"/>
    <n v="50000"/>
    <n v="50000"/>
    <n v="50000"/>
    <n v="50000"/>
    <n v="50000"/>
    <n v="50000"/>
    <n v="50000"/>
    <n v="50000"/>
    <n v="50000"/>
    <n v="50000"/>
    <n v="50000"/>
    <n v="50000"/>
    <n v="50000"/>
    <n v="50000"/>
    <n v="50000"/>
    <n v="50000"/>
    <n v="50000"/>
    <n v="50000"/>
    <n v="50000"/>
    <n v="50000"/>
    <n v="50000"/>
    <n v="50000"/>
    <n v="50000"/>
    <n v="50000"/>
    <n v="50000"/>
    <n v="50000"/>
    <n v="50000"/>
    <n v="50000"/>
    <n v="50000"/>
    <n v="50000"/>
    <n v="50000"/>
    <n v="50000"/>
    <n v="50000"/>
    <n v="0"/>
    <n v="0"/>
    <n v="0"/>
    <n v="39176.308323422949"/>
    <n v="0"/>
    <n v="0"/>
    <n v="0"/>
    <n v="0"/>
    <n v="0"/>
    <n v="0"/>
    <n v="0"/>
    <n v="0"/>
    <n v="0"/>
    <n v="0"/>
    <n v="0"/>
    <n v="0"/>
    <n v="0"/>
    <n v="0"/>
    <n v="0"/>
    <n v="0"/>
    <n v="0"/>
    <n v="0"/>
    <n v="0"/>
    <n v="0"/>
    <n v="0"/>
    <n v="0"/>
    <n v="0"/>
    <n v="0"/>
    <n v="0"/>
    <n v="0"/>
    <n v="0"/>
    <n v="0"/>
    <n v="0"/>
    <n v="0"/>
    <n v="0"/>
    <n v="0"/>
    <n v="0"/>
    <n v="0"/>
    <n v="0"/>
    <n v="0"/>
    <n v="45351.473922902493"/>
    <n v="43191.879926573798"/>
    <n v="41135.123739594099"/>
    <n v="39176.308323422949"/>
    <n v="37310.769831831385"/>
    <n v="35534.066506506075"/>
    <n v="33841.968101434359"/>
    <n v="32230.445810889865"/>
    <n v="30695.662677037966"/>
    <n v="29233.964454321871"/>
    <n v="27841.870908877976"/>
    <n v="26516.067532264733"/>
    <n v="25253.397649775943"/>
    <n v="24050.854904548509"/>
    <n v="22905.576099570011"/>
    <n v="21814.834380542863"/>
    <n v="20776.032743374159"/>
    <n v="19786.69785083253"/>
    <n v="18844.47414365003"/>
    <n v="17947.118232047647"/>
    <n v="17092.493554331093"/>
    <n v="16278.565289839134"/>
    <n v="15503.395514132511"/>
    <n v="14765.138584888105"/>
    <n v="14062.03674751248"/>
    <n v="13392.415950011886"/>
    <n v="12754.681857154179"/>
    <n v="12147.316054432547"/>
    <n v="11568.872432792907"/>
    <n v="11017.973745517051"/>
    <n v="10493.308329063859"/>
    <n v="9993.626980060817"/>
    <n v="9517.7399810103016"/>
    <n v="9064.5142676288579"/>
    <n v="8632.8707310751033"/>
    <n v="8221.7816486429547"/>
    <n v="7830.2682368028163"/>
    <n v="7457.3983207645852"/>
    <n v="7102.2841150138911"/>
    <n v="6764.0801095370389"/>
    <n v="39176.308323422949"/>
    <n v="817099.35019021132"/>
    <x v="16"/>
  </r>
  <r>
    <s v="ŠO "/>
    <s v="Štátna opera "/>
    <x v="17"/>
    <n v="10"/>
    <s v="Nákup prevádzkových strojov, prístrojov a zariadení"/>
    <s v="Nákup ohýbačky plechov do hr. 2,5 mm  a nákup pákových nožníc do zámočníckej dielne."/>
    <s v="Zvýšenie bezpečnosti práce na pracovisku v dielňach pri tvorbe nových kulís."/>
    <s v="N/A"/>
    <s v="Zriaďovacia listina ŠO, Čl. I, bod 2 g"/>
    <n v="5"/>
    <x v="1"/>
    <n v="38949"/>
    <s v="celkový počet ľudí za rok 2019"/>
    <x v="0"/>
    <x v="0"/>
    <s v="C91 Technické vybavenie dielní"/>
    <s v="01 Investičný zámer"/>
    <s v="štátny rozpočet"/>
    <s v="08S0101"/>
    <s v="nie"/>
    <n v="1"/>
    <n v="8500"/>
    <n v="0"/>
    <n v="0"/>
    <n v="0"/>
    <n v="8500"/>
    <n v="0"/>
    <n v="0"/>
    <n v="0"/>
    <n v="0"/>
    <n v="0"/>
    <n v="0"/>
    <n v="0"/>
    <s v="-"/>
    <n v="0"/>
    <n v="0"/>
    <n v="0"/>
    <n v="0"/>
    <n v="0"/>
    <n v="0"/>
    <n v="0"/>
    <n v="0"/>
    <n v="0"/>
    <n v="0"/>
    <n v="0"/>
    <m/>
    <n v="1"/>
    <n v="0"/>
    <s v="C91"/>
    <n v="9"/>
    <n v="1"/>
    <n v="1"/>
    <n v="1"/>
    <n v="1"/>
    <n v="1"/>
    <n v="1"/>
    <n v="1"/>
    <n v="0"/>
    <n v="1"/>
    <n v="0"/>
    <n v="0"/>
    <n v="1"/>
    <n v="1"/>
    <n v="1"/>
    <n v="0"/>
    <n v="1"/>
    <n v="0"/>
    <n v="0"/>
    <n v="8500"/>
    <n v="0"/>
    <n v="0"/>
    <n v="0"/>
    <n v="0"/>
    <n v="0"/>
    <n v="0"/>
    <n v="0"/>
    <n v="0"/>
    <n v="0"/>
    <n v="0"/>
    <n v="0"/>
    <n v="0"/>
    <n v="0"/>
    <n v="0"/>
    <n v="0"/>
    <n v="0"/>
    <n v="0"/>
    <n v="0"/>
    <n v="0"/>
    <n v="0"/>
    <n v="0"/>
    <n v="0"/>
    <n v="0"/>
    <n v="0"/>
    <n v="0"/>
    <n v="0"/>
    <n v="0"/>
    <n v="0"/>
    <n v="0"/>
    <n v="0"/>
    <n v="0"/>
    <n v="0"/>
    <n v="0"/>
    <n v="0"/>
    <n v="0"/>
    <n v="0"/>
    <n v="0"/>
    <n v="0"/>
    <n v="0"/>
    <n v="0"/>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7709.7505668934236"/>
    <n v="0"/>
    <n v="0"/>
    <n v="0"/>
    <n v="0"/>
    <n v="0"/>
    <n v="0"/>
    <n v="0"/>
    <n v="0"/>
    <n v="0"/>
    <n v="0"/>
    <n v="0"/>
    <n v="0"/>
    <n v="0"/>
    <n v="0"/>
    <n v="0"/>
    <n v="0"/>
    <n v="0"/>
    <n v="0"/>
    <n v="0"/>
    <n v="0"/>
    <n v="0"/>
    <n v="0"/>
    <n v="0"/>
    <n v="0"/>
    <n v="0"/>
    <n v="0"/>
    <n v="0"/>
    <n v="0"/>
    <n v="0"/>
    <n v="0"/>
    <n v="0"/>
    <n v="0"/>
    <n v="0"/>
    <n v="0"/>
    <n v="0"/>
    <n v="0"/>
    <n v="0"/>
    <n v="0"/>
    <n v="0"/>
    <n v="35327.891156462581"/>
    <n v="33645.610625202455"/>
    <n v="32043.438690669012"/>
    <n v="30517.560657780006"/>
    <n v="29064.343483600012"/>
    <n v="27680.327127238099"/>
    <n v="26362.216311655338"/>
    <n v="25106.872677766987"/>
    <n v="23911.307312159035"/>
    <n v="22772.673630627651"/>
    <n v="21688.260600597765"/>
    <n v="20655.486286283583"/>
    <n v="19671.891701222463"/>
    <n v="18735.134953545199"/>
    <n v="17842.985670043046"/>
    <n v="16993.319685755279"/>
    <n v="16184.113986433602"/>
    <n v="15413.441891841525"/>
    <n v="14679.4684684205"/>
    <n v="13980.446160400477"/>
    <n v="13314.710628952836"/>
    <n v="12680.676789478888"/>
    <n v="12076.835037598943"/>
    <n v="11501.747654856135"/>
    <n v="10954.045385577272"/>
    <n v="10432.424176740258"/>
    <n v="9935.6420730859609"/>
    <n v="9462.5162600818658"/>
    <n v="9011.9202476970186"/>
    <n v="8582.7811882828719"/>
    <n v="8174.0773221741638"/>
    <n v="7784.8355449277751"/>
    <n v="7414.1290904074049"/>
    <n v="7061.0753241975281"/>
    <n v="6724.8336420928845"/>
    <n v="6404.6034686598896"/>
    <n v="6099.6223511046574"/>
    <n v="5809.1641439091964"/>
    <n v="5532.5372799135212"/>
    <n v="5269.0831237271623"/>
    <n v="7709.7505668934236"/>
    <n v="160598.84461371406"/>
    <x v="17"/>
  </r>
  <r>
    <s v="SF"/>
    <s v="Slovenská filharmónia"/>
    <x v="18"/>
    <n v="13"/>
    <s v="Videoréžia"/>
    <s v="Výmena zastaralej videoréžie Datavideo SE - 3000"/>
    <s v="udržanie a zvýášenie počtu realizovaných zvukovoobrazových záznamov a tým zvýšenie počtu poslucháčov realizovaných diel."/>
    <m/>
    <s v="Zákon č. 114/2020 Z.z. o Slovenskej filharmónii,                                                                 Štatút Slovenskej filharmónie č. MK-2109/2014-110/11519, čl. VII. bod 2.                             Zákon č. 321/2014 Z.z. o energetickej efektívnosti"/>
    <n v="5"/>
    <x v="1"/>
    <n v="49763"/>
    <s v="Návštevnosť inštitúcie za predošlý rok (návštevnosť/rok)"/>
    <x v="2"/>
    <x v="0"/>
    <s v="C4 Nahrávacia a vysielacia technika"/>
    <s v="01 Investičný zámer"/>
    <s v="štátny rozpočet"/>
    <s v="08S0102"/>
    <s v="nie"/>
    <n v="1"/>
    <n v="12000"/>
    <n v="0"/>
    <n v="0"/>
    <n v="0"/>
    <n v="0"/>
    <n v="12000"/>
    <n v="0"/>
    <n v="0"/>
    <n v="0"/>
    <n v="0"/>
    <n v="0"/>
    <n v="0"/>
    <s v="-"/>
    <n v="0"/>
    <n v="0"/>
    <n v="0"/>
    <n v="0"/>
    <n v="0"/>
    <n v="0"/>
    <n v="0"/>
    <n v="0"/>
    <n v="0"/>
    <n v="0"/>
    <n v="0"/>
    <m/>
    <n v="1"/>
    <n v="0"/>
    <s v="C4"/>
    <n v="8"/>
    <n v="1"/>
    <n v="1"/>
    <n v="1"/>
    <n v="1"/>
    <n v="1"/>
    <n v="0"/>
    <n v="0"/>
    <n v="0"/>
    <n v="1"/>
    <n v="0"/>
    <n v="1"/>
    <n v="0"/>
    <n v="1"/>
    <n v="1"/>
    <n v="0"/>
    <n v="1"/>
    <n v="0"/>
    <n v="0"/>
    <n v="0"/>
    <n v="12000"/>
    <n v="0"/>
    <n v="0"/>
    <n v="0"/>
    <n v="0"/>
    <n v="0"/>
    <n v="0"/>
    <n v="0"/>
    <n v="0"/>
    <n v="0"/>
    <n v="0"/>
    <n v="0"/>
    <n v="0"/>
    <n v="0"/>
    <n v="0"/>
    <n v="0"/>
    <n v="0"/>
    <n v="0"/>
    <n v="0"/>
    <n v="0"/>
    <n v="0"/>
    <n v="0"/>
    <n v="0"/>
    <n v="0"/>
    <n v="0"/>
    <n v="0"/>
    <n v="0"/>
    <n v="0"/>
    <n v="0"/>
    <n v="0"/>
    <n v="0"/>
    <n v="0"/>
    <n v="0"/>
    <n v="0"/>
    <n v="0"/>
    <n v="0"/>
    <n v="0"/>
    <n v="0"/>
    <n v="0"/>
    <n v="0"/>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0"/>
    <n v="10366.051182377712"/>
    <n v="0"/>
    <n v="0"/>
    <n v="0"/>
    <n v="0"/>
    <n v="0"/>
    <n v="0"/>
    <n v="0"/>
    <n v="0"/>
    <n v="0"/>
    <n v="0"/>
    <n v="0"/>
    <n v="0"/>
    <n v="0"/>
    <n v="0"/>
    <n v="0"/>
    <n v="0"/>
    <n v="0"/>
    <n v="0"/>
    <n v="0"/>
    <n v="0"/>
    <n v="0"/>
    <n v="0"/>
    <n v="0"/>
    <n v="0"/>
    <n v="0"/>
    <n v="0"/>
    <n v="0"/>
    <n v="0"/>
    <n v="0"/>
    <n v="0"/>
    <n v="0"/>
    <n v="0"/>
    <n v="0"/>
    <n v="0"/>
    <n v="0"/>
    <n v="0"/>
    <n v="0"/>
    <n v="0"/>
    <n v="45136.507936507936"/>
    <n v="42987.150415721837"/>
    <n v="40940.143253068425"/>
    <n v="38990.612621969922"/>
    <n v="37133.916782828499"/>
    <n v="35365.635031265236"/>
    <n v="33681.557172633562"/>
    <n v="32077.673497746247"/>
    <n v="30550.165235948807"/>
    <n v="29095.395462808385"/>
    <n v="27709.900440769892"/>
    <n v="26390.381372161799"/>
    <n v="25133.696544916005"/>
    <n v="23936.853852300948"/>
    <n v="22797.003668858048"/>
    <n v="21711.432065579091"/>
    <n v="20677.554348170564"/>
    <n v="19692.908903019583"/>
    <n v="18755.151336209128"/>
    <n v="17862.048891627743"/>
    <n v="17011.475134883563"/>
    <n v="16201.404890365297"/>
    <n v="15429.909419395522"/>
    <n v="14695.151827995734"/>
    <n v="13995.382693329271"/>
    <n v="13328.935898408829"/>
    <n v="12694.224665151267"/>
    <n v="12089.737776334538"/>
    <n v="11514.035977461468"/>
    <n v="10965.748549963299"/>
    <n v="10443.570047584095"/>
    <n v="9946.2571881753283"/>
    <n v="9472.6258935003134"/>
    <n v="9021.5484700002962"/>
    <n v="8591.9509238098071"/>
    <n v="8182.8104036283876"/>
    <n v="7793.1527653603707"/>
    <n v="7422.0502527241606"/>
    <n v="7068.619288308726"/>
    <n v="6732.0183698178334"/>
    <n v="10366.051182377712"/>
    <n v="205188.33101009665"/>
    <x v="18"/>
  </r>
  <r>
    <s v="MK SR"/>
    <s v="Sekcia projektového riadenia a informatiky MK SR"/>
    <x v="19"/>
    <n v="9"/>
    <s v="Kultúrne poukazy on-line"/>
    <s v="Archivácia systému podľa legislatívnych pravidiel."/>
    <s v="Systém už sa nebude ďalej aktívne používať ani rozvíjať. Je potrebné aby bola zabezpečená dostupnosť dát zo systému v zmysle legislatívy SR a registratúrneho plánu MKSR."/>
    <s v="N/A"/>
    <s v="Implementačný plán 2021 – 2025 Revízia výdavkov na kultúru"/>
    <n v="5"/>
    <x v="0"/>
    <n v="80000"/>
    <s v="B. Úspora na existujúcich prevádzkových nákladoch cca. 80000€/rok."/>
    <x v="0"/>
    <x v="3"/>
    <s v="G Reformný zámer"/>
    <s v="02 Analýza / podkladová štúdia k investičnému zámeru"/>
    <s v="štátny rozpočet"/>
    <s v="0EK0I03"/>
    <s v="nie"/>
    <n v="1"/>
    <n v="5000"/>
    <n v="0"/>
    <n v="0"/>
    <n v="0"/>
    <n v="5000"/>
    <n v="0"/>
    <n v="0"/>
    <n v="0"/>
    <n v="0"/>
    <n v="0"/>
    <n v="0"/>
    <n v="0"/>
    <s v="-"/>
    <n v="0"/>
    <n v="0"/>
    <n v="0"/>
    <n v="0"/>
    <n v="4000"/>
    <n v="4000"/>
    <n v="4000"/>
    <n v="4000"/>
    <n v="4000"/>
    <n v="4000"/>
    <n v="4000"/>
    <m/>
    <n v="1"/>
    <n v="0"/>
    <s v="G"/>
    <n v="8"/>
    <n v="1"/>
    <n v="0"/>
    <n v="1"/>
    <n v="1"/>
    <n v="1"/>
    <n v="1"/>
    <n v="1"/>
    <n v="0"/>
    <n v="1"/>
    <n v="0"/>
    <n v="0"/>
    <n v="1"/>
    <n v="1"/>
    <n v="1"/>
    <n v="0"/>
    <n v="1"/>
    <n v="0"/>
    <n v="0"/>
    <n v="5000"/>
    <n v="4000"/>
    <n v="4000"/>
    <n v="4000"/>
    <n v="4000"/>
    <n v="4000"/>
    <n v="4000"/>
    <n v="4000"/>
    <n v="0"/>
    <n v="0"/>
    <n v="0"/>
    <n v="0"/>
    <n v="0"/>
    <n v="0"/>
    <n v="0"/>
    <n v="0"/>
    <n v="0"/>
    <n v="0"/>
    <n v="0"/>
    <n v="0"/>
    <n v="0"/>
    <n v="0"/>
    <n v="0"/>
    <n v="0"/>
    <n v="0"/>
    <n v="0"/>
    <n v="0"/>
    <n v="0"/>
    <n v="0"/>
    <n v="0"/>
    <n v="0"/>
    <n v="0"/>
    <n v="0"/>
    <n v="0"/>
    <n v="0"/>
    <n v="0"/>
    <n v="0"/>
    <n v="0"/>
    <n v="0"/>
    <n v="0"/>
    <n v="0"/>
    <n v="80000"/>
    <n v="80000"/>
    <n v="80000"/>
    <n v="80000"/>
    <n v="80000"/>
    <n v="80000"/>
    <n v="80000"/>
    <n v="80000"/>
    <n v="80000"/>
    <n v="80000"/>
    <n v="80000"/>
    <n v="80000"/>
    <n v="80000"/>
    <n v="80000"/>
    <n v="80000"/>
    <n v="80000"/>
    <n v="80000"/>
    <n v="80000"/>
    <n v="80000"/>
    <n v="80000"/>
    <n v="80000"/>
    <n v="80000"/>
    <n v="80000"/>
    <n v="80000"/>
    <n v="80000"/>
    <n v="80000"/>
    <n v="80000"/>
    <n v="80000"/>
    <n v="80000"/>
    <n v="80000"/>
    <n v="80000"/>
    <n v="80000"/>
    <n v="80000"/>
    <n v="80000"/>
    <n v="80000"/>
    <n v="80000"/>
    <n v="80000"/>
    <n v="80000"/>
    <n v="80000"/>
    <n v="80000"/>
    <n v="80000"/>
    <n v="80000"/>
    <n v="80000"/>
    <n v="4535.1473922902496"/>
    <n v="3455.3503941259041"/>
    <n v="3290.8098991675279"/>
    <n v="3134.104665873836"/>
    <n v="2984.8615865465108"/>
    <n v="2842.7253205204856"/>
    <n v="2707.3574481147489"/>
    <n v="2578.4356648711891"/>
    <n v="0"/>
    <n v="0"/>
    <n v="0"/>
    <n v="0"/>
    <n v="0"/>
    <n v="0"/>
    <n v="0"/>
    <n v="0"/>
    <n v="0"/>
    <n v="0"/>
    <n v="0"/>
    <n v="0"/>
    <n v="0"/>
    <n v="0"/>
    <n v="0"/>
    <n v="0"/>
    <n v="0"/>
    <n v="0"/>
    <n v="0"/>
    <n v="0"/>
    <n v="0"/>
    <n v="0"/>
    <n v="0"/>
    <n v="0"/>
    <n v="0"/>
    <n v="0"/>
    <n v="0"/>
    <n v="0"/>
    <n v="0"/>
    <n v="0"/>
    <n v="0"/>
    <n v="0"/>
    <n v="72562.358276643994"/>
    <n v="69107.007882518083"/>
    <n v="65816.197983350561"/>
    <n v="62682.093317476712"/>
    <n v="59697.231730930216"/>
    <n v="56854.506410409718"/>
    <n v="54147.148962294974"/>
    <n v="51568.713297423783"/>
    <n v="49113.060283260747"/>
    <n v="46774.343126914995"/>
    <n v="44546.993454204763"/>
    <n v="42425.708051623573"/>
    <n v="40405.436239641509"/>
    <n v="38481.367847277616"/>
    <n v="36648.921759312019"/>
    <n v="34903.735008868585"/>
    <n v="33241.652389398652"/>
    <n v="31658.71656133205"/>
    <n v="30151.158629840047"/>
    <n v="28715.389171276238"/>
    <n v="27347.989686929752"/>
    <n v="26045.704463742615"/>
    <n v="24805.432822612016"/>
    <n v="23624.221735820967"/>
    <n v="22499.258796019971"/>
    <n v="21427.865520019015"/>
    <n v="20407.490971446685"/>
    <n v="19435.705687092079"/>
    <n v="18510.195892468651"/>
    <n v="17628.757992827279"/>
    <n v="16789.293326502171"/>
    <n v="15989.803168097307"/>
    <n v="15228.383969616483"/>
    <n v="14503.222828206173"/>
    <n v="13812.593169720167"/>
    <n v="13154.850637828729"/>
    <n v="12528.429178884506"/>
    <n v="11931.837313223336"/>
    <n v="11363.654584022226"/>
    <n v="10822.528175259262"/>
    <n v="17400.273938004029"/>
    <n v="329864.88919091952"/>
    <x v="19"/>
  </r>
  <r>
    <s v="ŠO "/>
    <s v="Štátna opera "/>
    <x v="20"/>
    <s v="R"/>
    <s v="Nákup prevádzkových strojov, prístrojov a zariadení"/>
    <s v="Nákup vrchnej frézy, zakružovačky profilov, trubiek do zámočníckej dielne."/>
    <s v="Zvýšenie bezpečnosti práce na pracovisku v dielňach pri tvorbe nových kulís."/>
    <s v="N/A"/>
    <s v="Zriaďovacia listina ŠO, Čl. I, bod 2 g"/>
    <n v="5"/>
    <x v="1"/>
    <n v="38949"/>
    <s v="celkový počet ľudí za rok 2019"/>
    <x v="0"/>
    <x v="0"/>
    <s v="C91 Technické vybavenie dielní"/>
    <s v="08 Realizované"/>
    <s v="kombinované"/>
    <s v="08S0101"/>
    <s v="áno"/>
    <n v="0.92"/>
    <n v="9400"/>
    <n v="0"/>
    <n v="0"/>
    <n v="0"/>
    <n v="9400"/>
    <n v="0"/>
    <n v="0"/>
    <n v="0"/>
    <n v="0"/>
    <n v="0"/>
    <n v="0"/>
    <n v="0"/>
    <s v="-"/>
    <n v="0"/>
    <n v="0"/>
    <n v="0"/>
    <n v="0"/>
    <n v="0"/>
    <n v="0"/>
    <n v="0"/>
    <n v="0"/>
    <n v="0"/>
    <n v="0"/>
    <n v="0"/>
    <m/>
    <n v="1"/>
    <n v="0"/>
    <s v="C91"/>
    <n v="9"/>
    <n v="1"/>
    <n v="1"/>
    <n v="1"/>
    <n v="1"/>
    <n v="1"/>
    <n v="1"/>
    <n v="1"/>
    <n v="0"/>
    <n v="1"/>
    <n v="0"/>
    <n v="0"/>
    <n v="1"/>
    <n v="1"/>
    <n v="1"/>
    <n v="1"/>
    <n v="0"/>
    <n v="0"/>
    <n v="0"/>
    <n v="9400"/>
    <n v="0"/>
    <n v="0"/>
    <n v="0"/>
    <n v="0"/>
    <n v="0"/>
    <n v="0"/>
    <n v="0"/>
    <n v="0"/>
    <n v="0"/>
    <n v="0"/>
    <n v="0"/>
    <n v="0"/>
    <n v="0"/>
    <n v="0"/>
    <n v="0"/>
    <n v="0"/>
    <n v="0"/>
    <n v="0"/>
    <n v="0"/>
    <n v="0"/>
    <n v="0"/>
    <n v="0"/>
    <n v="0"/>
    <n v="0"/>
    <n v="0"/>
    <n v="0"/>
    <n v="0"/>
    <n v="0"/>
    <n v="0"/>
    <n v="0"/>
    <n v="0"/>
    <n v="0"/>
    <n v="0"/>
    <n v="0"/>
    <n v="0"/>
    <n v="0"/>
    <n v="0"/>
    <n v="0"/>
    <n v="0"/>
    <n v="0"/>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8526.0770975056694"/>
    <n v="0"/>
    <n v="0"/>
    <n v="0"/>
    <n v="0"/>
    <n v="0"/>
    <n v="0"/>
    <n v="0"/>
    <n v="0"/>
    <n v="0"/>
    <n v="0"/>
    <n v="0"/>
    <n v="0"/>
    <n v="0"/>
    <n v="0"/>
    <n v="0"/>
    <n v="0"/>
    <n v="0"/>
    <n v="0"/>
    <n v="0"/>
    <n v="0"/>
    <n v="0"/>
    <n v="0"/>
    <n v="0"/>
    <n v="0"/>
    <n v="0"/>
    <n v="0"/>
    <n v="0"/>
    <n v="0"/>
    <n v="0"/>
    <n v="0"/>
    <n v="0"/>
    <n v="0"/>
    <n v="0"/>
    <n v="0"/>
    <n v="0"/>
    <n v="0"/>
    <n v="0"/>
    <n v="0"/>
    <n v="0"/>
    <n v="35327.891156462581"/>
    <n v="33645.610625202455"/>
    <n v="32043.438690669012"/>
    <n v="30517.560657780006"/>
    <n v="29064.343483600012"/>
    <n v="27680.327127238099"/>
    <n v="26362.216311655338"/>
    <n v="25106.872677766987"/>
    <n v="23911.307312159035"/>
    <n v="22772.673630627651"/>
    <n v="21688.260600597765"/>
    <n v="20655.486286283583"/>
    <n v="19671.891701222463"/>
    <n v="18735.134953545199"/>
    <n v="17842.985670043046"/>
    <n v="16993.319685755279"/>
    <n v="16184.113986433602"/>
    <n v="15413.441891841525"/>
    <n v="14679.4684684205"/>
    <n v="13980.446160400477"/>
    <n v="13314.710628952836"/>
    <n v="12680.676789478888"/>
    <n v="12076.835037598943"/>
    <n v="11501.747654856135"/>
    <n v="10954.045385577272"/>
    <n v="10432.424176740258"/>
    <n v="9935.6420730859609"/>
    <n v="9462.5162600818658"/>
    <n v="9011.9202476970186"/>
    <n v="8582.7811882828719"/>
    <n v="8174.0773221741638"/>
    <n v="7784.8355449277751"/>
    <n v="7414.1290904074049"/>
    <n v="7061.0753241975281"/>
    <n v="6724.8336420928845"/>
    <n v="6404.6034686598896"/>
    <n v="6099.6223511046574"/>
    <n v="5809.1641439091964"/>
    <n v="5532.5372799135212"/>
    <n v="5269.0831237271623"/>
    <n v="8526.0770975056694"/>
    <n v="160598.84461371406"/>
    <x v="20"/>
  </r>
  <r>
    <s v="PÚ SR"/>
    <s v="Pamiatkový úrad SR"/>
    <x v="21"/>
    <n v="10"/>
    <s v="Obstaranie osobných motorových vozidiel pre krajské pamiatkové úrady na výkon ich odbornej činnosti"/>
    <s v="Pravidelná obmena autoparku. Výmena vozidiel u ktorých  počet km a morálne zastaranie  už je neefektívne opravovať. Ide o 10 - 12 ročné vozidlá. S viac ako 600 000 km "/>
    <s v="Bezpečnosť cestnej premávky a našich terénných zamestnancov . "/>
    <s v="N/A"/>
    <s v="Zákon č. 49/2002 Z.z. o ochrane pamiatkového fondu"/>
    <n v="10"/>
    <x v="2"/>
    <n v="277928.49"/>
    <s v="Pri priemernom ročnom prepočte najazdených kilometrov  pre 49 ks vozidiel je priemer  277 928,49 km a vyhodnotení koeficientu BCR vyšiel koeficient na rok 0,097. _x000a_Možno by však bolo vhodné vziať v takomto prípade do úvahy aj nejaký koeficient opotrebovanosti autoparku (priemerná životnosť?)"/>
    <x v="0"/>
    <x v="0"/>
    <s v="C90 Dopravné prostriedky"/>
    <s v="01 Investičný zámer"/>
    <s v="štátny rozpočet"/>
    <s v="08S0108 Ochrana pamiatkového fondu "/>
    <s v="nie"/>
    <n v="1"/>
    <n v="135000"/>
    <n v="0"/>
    <n v="0"/>
    <n v="0"/>
    <n v="30000"/>
    <n v="15000"/>
    <n v="30000"/>
    <n v="30000"/>
    <n v="30000"/>
    <n v="0"/>
    <n v="0"/>
    <n v="0"/>
    <s v="-"/>
    <n v="0"/>
    <n v="0"/>
    <n v="0"/>
    <n v="0"/>
    <n v="0"/>
    <n v="0"/>
    <n v="0"/>
    <n v="0"/>
    <n v="0"/>
    <n v="0"/>
    <n v="0"/>
    <m/>
    <n v="0"/>
    <n v="0"/>
    <s v="C90"/>
    <n v="9"/>
    <n v="1"/>
    <n v="1"/>
    <n v="1"/>
    <n v="1"/>
    <n v="1"/>
    <n v="1"/>
    <n v="1"/>
    <n v="0"/>
    <n v="1"/>
    <n v="0"/>
    <n v="0"/>
    <n v="1"/>
    <n v="1"/>
    <n v="1"/>
    <n v="0"/>
    <n v="1"/>
    <n v="0"/>
    <n v="0"/>
    <n v="30000"/>
    <n v="15000"/>
    <n v="30000"/>
    <n v="30000"/>
    <n v="30000"/>
    <n v="0"/>
    <n v="0"/>
    <n v="0"/>
    <n v="0"/>
    <n v="0"/>
    <n v="0"/>
    <n v="0"/>
    <n v="0"/>
    <n v="0"/>
    <n v="0"/>
    <n v="0"/>
    <n v="0"/>
    <n v="0"/>
    <n v="0"/>
    <n v="0"/>
    <n v="0"/>
    <n v="0"/>
    <n v="0"/>
    <n v="0"/>
    <n v="0"/>
    <n v="0"/>
    <n v="0"/>
    <n v="0"/>
    <n v="0"/>
    <n v="0"/>
    <n v="0"/>
    <n v="0"/>
    <n v="0"/>
    <n v="0"/>
    <n v="0"/>
    <n v="0"/>
    <n v="0"/>
    <n v="0"/>
    <n v="0"/>
    <n v="0"/>
    <n v="0"/>
    <n v="277928.49"/>
    <n v="277928.49"/>
    <n v="277928.49"/>
    <n v="277928.49"/>
    <n v="277928.49"/>
    <n v="277928.49"/>
    <n v="277928.49"/>
    <n v="277928.49"/>
    <n v="277928.49"/>
    <n v="277928.49"/>
    <n v="277928.49"/>
    <n v="277928.49"/>
    <n v="277928.49"/>
    <n v="277928.49"/>
    <n v="277928.49"/>
    <n v="277928.49"/>
    <n v="277928.49"/>
    <n v="277928.49"/>
    <n v="277928.49"/>
    <n v="277928.49"/>
    <n v="277928.49"/>
    <n v="277928.49"/>
    <n v="277928.49"/>
    <n v="277928.49"/>
    <n v="277928.49"/>
    <n v="277928.49"/>
    <n v="277928.49"/>
    <n v="277928.49"/>
    <n v="277928.49"/>
    <n v="277928.49"/>
    <n v="277928.49"/>
    <n v="277928.49"/>
    <n v="277928.49"/>
    <n v="277928.49"/>
    <n v="277928.49"/>
    <n v="277928.49"/>
    <n v="277928.49"/>
    <n v="277928.49"/>
    <n v="277928.49"/>
    <n v="277928.49"/>
    <n v="277928.49"/>
    <n v="277928.49"/>
    <n v="277928.49"/>
    <n v="27210.884353741494"/>
    <n v="12957.56397797214"/>
    <n v="24681.074243756459"/>
    <n v="23505.784994053767"/>
    <n v="22386.461899098831"/>
    <n v="0"/>
    <n v="0"/>
    <n v="0"/>
    <n v="0"/>
    <n v="0"/>
    <n v="0"/>
    <n v="0"/>
    <n v="0"/>
    <n v="0"/>
    <n v="0"/>
    <n v="0"/>
    <n v="0"/>
    <n v="0"/>
    <n v="0"/>
    <n v="0"/>
    <n v="0"/>
    <n v="0"/>
    <n v="0"/>
    <n v="0"/>
    <n v="0"/>
    <n v="0"/>
    <n v="0"/>
    <n v="0"/>
    <n v="0"/>
    <n v="0"/>
    <n v="0"/>
    <n v="0"/>
    <n v="0"/>
    <n v="0"/>
    <n v="0"/>
    <n v="0"/>
    <n v="0"/>
    <n v="0"/>
    <n v="0"/>
    <n v="0"/>
    <n v="252089.33333333331"/>
    <n v="240085.07936507932"/>
    <n v="228652.45653817081"/>
    <n v="217764.24432206742"/>
    <n v="207394.51840196899"/>
    <n v="197518.58895425615"/>
    <n v="188112.94186119636"/>
    <n v="179155.18272494891"/>
    <n v="170623.98354757039"/>
    <n v="162499.03195006703"/>
    <n v="154760.98280958767"/>
    <n v="147391.41219960726"/>
    <n v="140372.77352343552"/>
    <n v="133688.35573660521"/>
    <n v="127322.24355867165"/>
    <n v="121259.27957968727"/>
    <n v="115485.02817113073"/>
    <n v="109985.7411153626"/>
    <n v="104748.32487177392"/>
    <n v="99760.309401689447"/>
    <n v="95009.818477799476"/>
    <n v="90485.541407428056"/>
    <n v="86176.706102312441"/>
    <n v="82073.053430773754"/>
    <n v="78164.812791213102"/>
    <n v="74442.678848774376"/>
    <n v="70897.789379785128"/>
    <n v="67521.704171223915"/>
    <n v="64306.38492497518"/>
    <n v="61244.176119023956"/>
    <n v="58327.78678002282"/>
    <n v="55550.273123831255"/>
    <n v="52905.022022696437"/>
    <n v="50385.735259710884"/>
    <n v="47986.414533057992"/>
    <n v="45701.347174340939"/>
    <n v="43525.092546991378"/>
    <n v="41452.469092372732"/>
    <n v="39478.54199273594"/>
    <n v="37598.611421653273"/>
    <n v="110741.76946862269"/>
    <n v="2043895.3609986589"/>
    <x v="21"/>
  </r>
  <r>
    <s v="SF"/>
    <s v="Slovenská filharmónia"/>
    <x v="22"/>
    <n v="12"/>
    <s v="Výmena elektrichých roliet v Malej sále"/>
    <s v="Výmena nefunčného systému elektrichých roliet po životnosti "/>
    <s v="Zabezpečiť požadované svetelné podmienky v sále "/>
    <s v="N/A"/>
    <s v="Štatút Slovenskej filharmónie č. MK-2109/2014-110/11519, čl. VII. bod 2.                             Zákon č. 278/1993 Z.z. o správe majetku štátu - §3 ods.2"/>
    <n v="10"/>
    <x v="1"/>
    <n v="49763"/>
    <s v="Zabezpečiť požadované svetelné podmienky v sále"/>
    <x v="0"/>
    <x v="0"/>
    <s v="C9 Elektrické spotrebiče"/>
    <s v="01 Investičný zámer"/>
    <s v="štátny rozpočet"/>
    <s v="08S0102"/>
    <s v="nie"/>
    <n v="1"/>
    <n v="25000"/>
    <n v="0"/>
    <n v="0"/>
    <n v="0"/>
    <n v="0"/>
    <n v="25000"/>
    <n v="0"/>
    <n v="0"/>
    <n v="0"/>
    <n v="0"/>
    <n v="0"/>
    <n v="0"/>
    <s v="-"/>
    <n v="0"/>
    <n v="0"/>
    <n v="0"/>
    <n v="0"/>
    <n v="0"/>
    <n v="0"/>
    <n v="0"/>
    <n v="0"/>
    <n v="0"/>
    <n v="0"/>
    <n v="0"/>
    <s v="Zabezpečenie svetelných podmienok v MS SF počas skúšok a koncertov."/>
    <n v="1"/>
    <n v="0"/>
    <s v="C9"/>
    <n v="9"/>
    <n v="1"/>
    <n v="1"/>
    <n v="1"/>
    <n v="1"/>
    <n v="1"/>
    <n v="1"/>
    <n v="1"/>
    <n v="0"/>
    <n v="1"/>
    <n v="0"/>
    <n v="0"/>
    <n v="1"/>
    <n v="1"/>
    <n v="1"/>
    <n v="0"/>
    <n v="1"/>
    <n v="0"/>
    <n v="0"/>
    <n v="0"/>
    <n v="25000"/>
    <n v="0"/>
    <n v="0"/>
    <n v="0"/>
    <n v="0"/>
    <n v="0"/>
    <n v="0"/>
    <n v="0"/>
    <n v="0"/>
    <n v="0"/>
    <n v="0"/>
    <n v="0"/>
    <n v="0"/>
    <n v="0"/>
    <n v="0"/>
    <n v="0"/>
    <n v="0"/>
    <n v="0"/>
    <n v="0"/>
    <n v="0"/>
    <n v="0"/>
    <n v="0"/>
    <n v="0"/>
    <n v="0"/>
    <n v="0"/>
    <n v="0"/>
    <n v="0"/>
    <n v="0"/>
    <n v="0"/>
    <n v="0"/>
    <n v="0"/>
    <n v="0"/>
    <n v="0"/>
    <n v="0"/>
    <n v="0"/>
    <n v="0"/>
    <n v="0"/>
    <n v="0"/>
    <n v="0"/>
    <n v="0"/>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0"/>
    <n v="21595.939963286899"/>
    <n v="0"/>
    <n v="0"/>
    <n v="0"/>
    <n v="0"/>
    <n v="0"/>
    <n v="0"/>
    <n v="0"/>
    <n v="0"/>
    <n v="0"/>
    <n v="0"/>
    <n v="0"/>
    <n v="0"/>
    <n v="0"/>
    <n v="0"/>
    <n v="0"/>
    <n v="0"/>
    <n v="0"/>
    <n v="0"/>
    <n v="0"/>
    <n v="0"/>
    <n v="0"/>
    <n v="0"/>
    <n v="0"/>
    <n v="0"/>
    <n v="0"/>
    <n v="0"/>
    <n v="0"/>
    <n v="0"/>
    <n v="0"/>
    <n v="0"/>
    <n v="0"/>
    <n v="0"/>
    <n v="0"/>
    <n v="0"/>
    <n v="0"/>
    <n v="0"/>
    <n v="0"/>
    <n v="0"/>
    <n v="45136.507936507936"/>
    <n v="42987.150415721837"/>
    <n v="40940.143253068425"/>
    <n v="38990.612621969922"/>
    <n v="37133.916782828499"/>
    <n v="35365.635031265236"/>
    <n v="33681.557172633562"/>
    <n v="32077.673497746247"/>
    <n v="30550.165235948807"/>
    <n v="29095.395462808385"/>
    <n v="27709.900440769892"/>
    <n v="26390.381372161799"/>
    <n v="25133.696544916005"/>
    <n v="23936.853852300948"/>
    <n v="22797.003668858048"/>
    <n v="21711.432065579091"/>
    <n v="20677.554348170564"/>
    <n v="19692.908903019583"/>
    <n v="18755.151336209128"/>
    <n v="17862.048891627743"/>
    <n v="17011.475134883563"/>
    <n v="16201.404890365297"/>
    <n v="15429.909419395522"/>
    <n v="14695.151827995734"/>
    <n v="13995.382693329271"/>
    <n v="13328.935898408829"/>
    <n v="12694.224665151267"/>
    <n v="12089.737776334538"/>
    <n v="11514.035977461468"/>
    <n v="10965.748549963299"/>
    <n v="10443.570047584095"/>
    <n v="9946.2571881753283"/>
    <n v="9472.6258935003134"/>
    <n v="9021.5484700002962"/>
    <n v="8591.9509238098071"/>
    <n v="8182.8104036283876"/>
    <n v="7793.1527653603707"/>
    <n v="7422.0502527241606"/>
    <n v="7068.619288308726"/>
    <n v="6732.0183698178334"/>
    <n v="21595.939963286899"/>
    <n v="365958.75741049886"/>
    <x v="22"/>
  </r>
  <r>
    <s v="ÚĽUV"/>
    <s v="Ústredie ľudovej umeleckej výroby"/>
    <x v="23"/>
    <s v="R"/>
    <s v="Nová webová stránka ÚĽUV"/>
    <s v="Súčasná webová stránka organizácie bola vytvorená v roku 2005. Pre potreby skvalitnenia a rozšírenia ponuky kultúrnych služieb organizácie je nevyhnutné nové technické riešenie. Súčasné riešenia poskytnú užívateľsky dostupnú komplexnú ponuku služieb. "/>
    <s v="Cieľom je podpora online predaja a dostupnosť komplexnej ponuky produktov organizácie."/>
    <s v="N/A"/>
    <s v="Štatút ÚĽUV, Čl. 3 pís. j)"/>
    <n v="5"/>
    <x v="1"/>
    <n v="100000"/>
    <s v="Cieľom je zvýšenie dostupnosti informácií, ale najmä dostupnosť kultúrnych služieb, ktoré poskytuje inštitúcia – odraz v návštevnosti (za rok 2022 bolo 140 000 užívateľov, zobrazenie webu 816 808). Návštevnosť (fyzická) je súčet návštev všetkých aktivít organizácie: vzdelávanie (kurzy, tvorivé dielne, semináre, prednášky), prezentácie (výstavy, podujatia, predvádzanie remesla) a predajne (predajne ÚĽUV sú zároveň galériami). Viď Výročná správa za rok 2022"/>
    <x v="0"/>
    <x v="3"/>
    <s v="D2 Zhodnotenie existujúceho špeciálneho HW/SW"/>
    <s v="08 Realizované"/>
    <s v="vlastné zdroje"/>
    <s v="08S0107"/>
    <s v="áno"/>
    <n v="1"/>
    <n v="94400"/>
    <n v="0"/>
    <n v="0"/>
    <n v="65600"/>
    <n v="17280"/>
    <n v="11520"/>
    <n v="0"/>
    <n v="0"/>
    <n v="0"/>
    <n v="0"/>
    <n v="0"/>
    <n v="0"/>
    <s v="-"/>
    <n v="0"/>
    <n v="0"/>
    <n v="0"/>
    <n v="0"/>
    <n v="0"/>
    <n v="0"/>
    <n v="0"/>
    <n v="0"/>
    <n v="0"/>
    <n v="0"/>
    <n v="0"/>
    <m/>
    <n v="1"/>
    <n v="0"/>
    <s v="D2"/>
    <n v="9"/>
    <n v="1"/>
    <n v="1"/>
    <n v="1"/>
    <n v="1"/>
    <n v="1"/>
    <n v="1"/>
    <n v="1"/>
    <n v="0"/>
    <n v="1"/>
    <n v="0"/>
    <n v="0"/>
    <n v="1"/>
    <n v="1"/>
    <n v="1"/>
    <n v="1"/>
    <n v="0"/>
    <n v="0"/>
    <n v="65600"/>
    <n v="17280"/>
    <n v="11520"/>
    <n v="0"/>
    <n v="0"/>
    <n v="0"/>
    <n v="0"/>
    <n v="0"/>
    <n v="0"/>
    <n v="0"/>
    <n v="0"/>
    <n v="0"/>
    <n v="0"/>
    <n v="0"/>
    <n v="0"/>
    <n v="0"/>
    <n v="0"/>
    <n v="0"/>
    <n v="0"/>
    <n v="0"/>
    <n v="0"/>
    <n v="0"/>
    <n v="0"/>
    <n v="0"/>
    <n v="0"/>
    <n v="0"/>
    <n v="0"/>
    <n v="0"/>
    <n v="0"/>
    <n v="0"/>
    <n v="0"/>
    <n v="0"/>
    <n v="0"/>
    <n v="0"/>
    <n v="0"/>
    <n v="0"/>
    <n v="0"/>
    <n v="0"/>
    <n v="0"/>
    <n v="0"/>
    <n v="0"/>
    <n v="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5673.469387755102"/>
    <n v="9951.4091350826038"/>
    <n v="0"/>
    <n v="0"/>
    <n v="0"/>
    <n v="0"/>
    <n v="0"/>
    <n v="0"/>
    <n v="0"/>
    <n v="0"/>
    <n v="0"/>
    <n v="0"/>
    <n v="0"/>
    <n v="0"/>
    <n v="0"/>
    <n v="0"/>
    <n v="0"/>
    <n v="0"/>
    <n v="0"/>
    <n v="0"/>
    <n v="0"/>
    <n v="0"/>
    <n v="0"/>
    <n v="0"/>
    <n v="0"/>
    <n v="0"/>
    <n v="0"/>
    <n v="0"/>
    <n v="0"/>
    <n v="0"/>
    <n v="0"/>
    <n v="0"/>
    <n v="0"/>
    <n v="0"/>
    <n v="0"/>
    <n v="0"/>
    <n v="0"/>
    <n v="0"/>
    <n v="0"/>
    <n v="0"/>
    <n v="90702.947845804985"/>
    <n v="86383.759853147596"/>
    <n v="82270.247479188198"/>
    <n v="78352.616646845898"/>
    <n v="74621.53966366277"/>
    <n v="71068.13301301215"/>
    <n v="67683.936202868717"/>
    <n v="64460.89162177973"/>
    <n v="61391.325354075932"/>
    <n v="58467.928908643742"/>
    <n v="55683.741817755952"/>
    <n v="53032.135064529466"/>
    <n v="50506.795299551886"/>
    <n v="48101.709809097018"/>
    <n v="45811.152199140022"/>
    <n v="43629.668761085726"/>
    <n v="41552.065486748317"/>
    <n v="39573.39570166506"/>
    <n v="37688.94828730006"/>
    <n v="35894.236464095295"/>
    <n v="34184.987108662186"/>
    <n v="32557.130579678269"/>
    <n v="31006.791028265023"/>
    <n v="29530.277169776211"/>
    <n v="28124.073495024961"/>
    <n v="26784.831900023772"/>
    <n v="25509.363714308358"/>
    <n v="24294.632108865095"/>
    <n v="23137.744865585813"/>
    <n v="22035.947491034101"/>
    <n v="20986.616658127718"/>
    <n v="19987.253960121634"/>
    <n v="19035.479962020603"/>
    <n v="18129.028535257716"/>
    <n v="17265.741462150207"/>
    <n v="16443.563297285909"/>
    <n v="15660.536473605633"/>
    <n v="14914.79664152917"/>
    <n v="14204.568230027782"/>
    <n v="13528.160219074078"/>
    <n v="25624.878522837706"/>
    <n v="412331.11148864945"/>
    <x v="23"/>
  </r>
  <r>
    <s v="ÚĽUV"/>
    <s v="Ústredie ľudovej umeleckej výroby"/>
    <x v="24"/>
    <n v="9"/>
    <s v="Mobiliár pre výstavné projekty ÚĽUV"/>
    <s v="ÚĽUV má v správe 3 výstavné priestory (Galéria ÚĽUV Bratislava a Košice, Dizajn štúdio ÚĽUV). Prirodzenou súčasťou výstavných produktov je kvalitný výstavný mobilár. Zámerom je využiť potenciál spolupráce dizajnérov a výrobcov aj pri realizácii výstavných prvkov. "/>
    <s v="Cieľom je podpora remesla a dizajnu inšpirovaného remeslom."/>
    <s v="N/A"/>
    <s v="Štatút ÚĽUV, Čl. 3 pís. j)"/>
    <n v="10"/>
    <x v="1"/>
    <n v="100000"/>
    <s v="Návštevnosť inštitúcie odhadom všetky aktivity za rok 2022 na SK Návštevnosť (fyzická) je súčet návštev všetkých aktivít organizácie: vzdelávanie (kurzy, tvorivé dielne, semináre, prednášky), prezentácie (výstavy, podujatia, predvádzanie remesla) a predajne (predajne ÚĽUV sú zároveň galériami). Viď Výročná správa za rok 2022"/>
    <x v="0"/>
    <x v="0"/>
    <s v="C8 Mobiliár"/>
    <s v="01 Investičný zámer"/>
    <s v="štátny rozpočet"/>
    <s v="08S0107"/>
    <s v="nie"/>
    <n v="1"/>
    <n v="60000"/>
    <n v="0"/>
    <n v="0"/>
    <n v="0"/>
    <n v="0"/>
    <n v="0"/>
    <n v="30000"/>
    <m/>
    <n v="30000"/>
    <n v="0"/>
    <n v="0"/>
    <n v="0"/>
    <s v="-"/>
    <n v="0"/>
    <n v="0"/>
    <n v="0"/>
    <n v="0"/>
    <n v="0"/>
    <n v="0"/>
    <n v="0"/>
    <n v="0"/>
    <n v="0"/>
    <n v="0"/>
    <n v="0"/>
    <s v="výstavné projekty ÚĽUV podporené kvalitným mobilárom, ktorý vznikne v spolupráci remeselníkov a dizajnérov"/>
    <n v="1"/>
    <n v="0"/>
    <s v="C8"/>
    <n v="9"/>
    <n v="1"/>
    <n v="1"/>
    <n v="1"/>
    <n v="1"/>
    <n v="1"/>
    <n v="1"/>
    <n v="1"/>
    <n v="0"/>
    <n v="1"/>
    <n v="0"/>
    <n v="0"/>
    <n v="1"/>
    <n v="1"/>
    <n v="1"/>
    <n v="0"/>
    <n v="1"/>
    <n v="0"/>
    <n v="0"/>
    <n v="0"/>
    <n v="0"/>
    <n v="30000"/>
    <n v="0"/>
    <n v="30000"/>
    <n v="0"/>
    <n v="0"/>
    <n v="0"/>
    <n v="0"/>
    <n v="0"/>
    <n v="0"/>
    <n v="0"/>
    <n v="0"/>
    <n v="0"/>
    <n v="0"/>
    <n v="0"/>
    <n v="0"/>
    <n v="0"/>
    <n v="0"/>
    <n v="0"/>
    <n v="0"/>
    <n v="0"/>
    <n v="0"/>
    <n v="0"/>
    <n v="0"/>
    <n v="0"/>
    <n v="0"/>
    <n v="0"/>
    <n v="0"/>
    <n v="0"/>
    <n v="0"/>
    <n v="0"/>
    <n v="0"/>
    <n v="0"/>
    <n v="0"/>
    <n v="0"/>
    <n v="0"/>
    <n v="0"/>
    <n v="0"/>
    <n v="0"/>
    <n v="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0"/>
    <n v="0"/>
    <n v="24681.074243756459"/>
    <n v="0"/>
    <n v="22386.461899098831"/>
    <n v="0"/>
    <n v="0"/>
    <n v="0"/>
    <n v="0"/>
    <n v="0"/>
    <n v="0"/>
    <n v="0"/>
    <n v="0"/>
    <n v="0"/>
    <n v="0"/>
    <n v="0"/>
    <n v="0"/>
    <n v="0"/>
    <n v="0"/>
    <n v="0"/>
    <n v="0"/>
    <n v="0"/>
    <n v="0"/>
    <n v="0"/>
    <n v="0"/>
    <n v="0"/>
    <n v="0"/>
    <n v="0"/>
    <n v="0"/>
    <n v="0"/>
    <n v="0"/>
    <n v="0"/>
    <n v="0"/>
    <n v="0"/>
    <n v="0"/>
    <n v="0"/>
    <n v="0"/>
    <n v="0"/>
    <n v="0"/>
    <n v="0"/>
    <n v="90702.947845804985"/>
    <n v="86383.759853147596"/>
    <n v="82270.247479188198"/>
    <n v="78352.616646845898"/>
    <n v="74621.53966366277"/>
    <n v="71068.13301301215"/>
    <n v="67683.936202868717"/>
    <n v="64460.89162177973"/>
    <n v="61391.325354075932"/>
    <n v="58467.928908643742"/>
    <n v="55683.741817755952"/>
    <n v="53032.135064529466"/>
    <n v="50506.795299551886"/>
    <n v="48101.709809097018"/>
    <n v="45811.152199140022"/>
    <n v="43629.668761085726"/>
    <n v="41552.065486748317"/>
    <n v="39573.39570166506"/>
    <n v="37688.94828730006"/>
    <n v="35894.236464095295"/>
    <n v="34184.987108662186"/>
    <n v="32557.130579678269"/>
    <n v="31006.791028265023"/>
    <n v="29530.277169776211"/>
    <n v="28124.073495024961"/>
    <n v="26784.831900023772"/>
    <n v="25509.363714308358"/>
    <n v="24294.632108865095"/>
    <n v="23137.744865585813"/>
    <n v="22035.947491034101"/>
    <n v="20986.616658127718"/>
    <n v="19987.253960121634"/>
    <n v="19035.479962020603"/>
    <n v="18129.028535257716"/>
    <n v="17265.741462150207"/>
    <n v="16443.563297285909"/>
    <n v="15660.536473605633"/>
    <n v="14914.79664152917"/>
    <n v="14204.568230027782"/>
    <n v="13528.160219074078"/>
    <n v="47067.536142855286"/>
    <n v="735403.32658902975"/>
    <x v="24"/>
  </r>
  <r>
    <s v="ŠO "/>
    <s v="Štátna opera "/>
    <x v="25"/>
    <n v="3"/>
    <s v="Nová webová stránka Štátnej opery"/>
    <s v="Prepracovanie webového sídla Štátnej opery."/>
    <s v="Súčasná webová stránka organizácie je zastaraná. Pre potreby skvalitnenia a rozšírenia ponuky kultúrnych služieb organizácie je nevyhnutné nové technické riešenie, ktoré spĺňa štandardy pre IT VS."/>
    <s v="N/A"/>
    <s v="Zriaďovacia listina ŠO, Čl. I, bod 2 k"/>
    <n v="5"/>
    <x v="1"/>
    <n v="38949"/>
    <s v="celkový počet ľudí za rok 2019"/>
    <x v="0"/>
    <x v="3"/>
    <s v="D1 Nákup štandardnej IT techniky"/>
    <s v="01 Investičný zámer"/>
    <s v="štátny rozpočet"/>
    <s v="0EK0I03"/>
    <s v="nie"/>
    <n v="1"/>
    <n v="11412"/>
    <n v="0"/>
    <n v="0"/>
    <n v="0"/>
    <n v="11412"/>
    <n v="0"/>
    <n v="0"/>
    <n v="0"/>
    <n v="0"/>
    <n v="0"/>
    <n v="0"/>
    <n v="0"/>
    <s v="-"/>
    <n v="0"/>
    <n v="0"/>
    <n v="0"/>
    <n v="0"/>
    <n v="0"/>
    <n v="0"/>
    <n v="0"/>
    <n v="0"/>
    <n v="0"/>
    <n v="0"/>
    <n v="0"/>
    <m/>
    <n v="1"/>
    <n v="0"/>
    <s v="D1"/>
    <n v="8"/>
    <n v="1"/>
    <n v="1"/>
    <n v="1"/>
    <n v="1"/>
    <n v="1"/>
    <n v="1"/>
    <n v="1"/>
    <n v="0"/>
    <n v="0"/>
    <n v="0"/>
    <n v="0"/>
    <n v="0"/>
    <n v="1"/>
    <n v="1"/>
    <n v="0"/>
    <n v="1"/>
    <n v="0"/>
    <n v="0"/>
    <n v="11412"/>
    <n v="0"/>
    <n v="0"/>
    <n v="0"/>
    <n v="0"/>
    <n v="0"/>
    <n v="0"/>
    <n v="0"/>
    <n v="0"/>
    <n v="0"/>
    <n v="0"/>
    <n v="0"/>
    <n v="0"/>
    <n v="0"/>
    <n v="0"/>
    <n v="0"/>
    <n v="0"/>
    <n v="0"/>
    <n v="0"/>
    <n v="0"/>
    <n v="0"/>
    <n v="0"/>
    <n v="0"/>
    <n v="0"/>
    <n v="0"/>
    <n v="0"/>
    <n v="0"/>
    <n v="0"/>
    <n v="0"/>
    <n v="0"/>
    <n v="0"/>
    <n v="0"/>
    <n v="0"/>
    <n v="0"/>
    <n v="0"/>
    <n v="0"/>
    <n v="0"/>
    <n v="0"/>
    <n v="0"/>
    <n v="0"/>
    <n v="0"/>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10351.020408163266"/>
    <n v="0"/>
    <n v="0"/>
    <n v="0"/>
    <n v="0"/>
    <n v="0"/>
    <n v="0"/>
    <n v="0"/>
    <n v="0"/>
    <n v="0"/>
    <n v="0"/>
    <n v="0"/>
    <n v="0"/>
    <n v="0"/>
    <n v="0"/>
    <n v="0"/>
    <n v="0"/>
    <n v="0"/>
    <n v="0"/>
    <n v="0"/>
    <n v="0"/>
    <n v="0"/>
    <n v="0"/>
    <n v="0"/>
    <n v="0"/>
    <n v="0"/>
    <n v="0"/>
    <n v="0"/>
    <n v="0"/>
    <n v="0"/>
    <n v="0"/>
    <n v="0"/>
    <n v="0"/>
    <n v="0"/>
    <n v="0"/>
    <n v="0"/>
    <n v="0"/>
    <n v="0"/>
    <n v="0"/>
    <n v="0"/>
    <n v="35327.891156462581"/>
    <n v="33645.610625202455"/>
    <n v="32043.438690669012"/>
    <n v="30517.560657780006"/>
    <n v="29064.343483600012"/>
    <n v="27680.327127238099"/>
    <n v="26362.216311655338"/>
    <n v="25106.872677766987"/>
    <n v="23911.307312159035"/>
    <n v="22772.673630627651"/>
    <n v="21688.260600597765"/>
    <n v="20655.486286283583"/>
    <n v="19671.891701222463"/>
    <n v="18735.134953545199"/>
    <n v="17842.985670043046"/>
    <n v="16993.319685755279"/>
    <n v="16184.113986433602"/>
    <n v="15413.441891841525"/>
    <n v="14679.4684684205"/>
    <n v="13980.446160400477"/>
    <n v="13314.710628952836"/>
    <n v="12680.676789478888"/>
    <n v="12076.835037598943"/>
    <n v="11501.747654856135"/>
    <n v="10954.045385577272"/>
    <n v="10432.424176740258"/>
    <n v="9935.6420730859609"/>
    <n v="9462.5162600818658"/>
    <n v="9011.9202476970186"/>
    <n v="8582.7811882828719"/>
    <n v="8174.0773221741638"/>
    <n v="7784.8355449277751"/>
    <n v="7414.1290904074049"/>
    <n v="7061.0753241975281"/>
    <n v="6724.8336420928845"/>
    <n v="6404.6034686598896"/>
    <n v="6099.6223511046574"/>
    <n v="5809.1641439091964"/>
    <n v="5532.5372799135212"/>
    <n v="5269.0831237271623"/>
    <n v="10351.020408163266"/>
    <n v="160598.84461371406"/>
    <x v="25"/>
  </r>
  <r>
    <s v="ŠVK KE"/>
    <s v="Štátna vedecká knižnica v Košiciach"/>
    <x v="26"/>
    <n v="4"/>
    <s v="Rekonštrukcia vzduchotechniky hlavného depozitára na Pribinovej 1 - nadzemné podlažia"/>
    <s v="Budova na Pribinovej je hlavným depozitárom ŠVKK s počtom  730 tis. dokumentov, z toho 563 tis. na nadzemných podlažiach 1-4. 70% plochy budovy (depozitár) je už 30 rokov nevykurovaný v dôsledku nefukčnej VZT. To spôsobuje zavlhnutie a zaplesnivenie stien a opadávanie omietky. Hrozí degradácia a znehodnotenie knižničného fondu. V roku 2020 bol spracovaný  realizačný projekt VZT, podľa ktorého bola v roku 2021 zrealizovaná rekonštrukcia VZT v suteréne. Zámerom projektu je poračovanie v rekonštrukcii VZT na nadzmených podlažiach, čím chceme dosiahnuť: a) vykurovanie budovy a ochranu knižničného fondu, b) vylúčenie nákladov na dezinfekciu a odvlhčovanie priestorov, dezinfekciu a čisteni kníh, c) zabezpečenie zdravého pracovného prostredia. "/>
    <s v="Cieľom je dosiahnutie normatívnych klimatických podmienok pre depozity kníh. "/>
    <s v="N/A"/>
    <s v="Zákon č. 126/ 2015 Z. z. o knižniciach, §15 písm. b);   Vyhláška Ministerstva vnútra SR č. 628/2022 Z. z., § 24 ods.1 a 2, Zákon č. 555/ 2005 o energetickej hospodárnosti budov"/>
    <n v="40"/>
    <x v="0"/>
    <n v="265021"/>
    <s v="Sčítanie nákladov:                            1) zaplynenie a dezinfekcia kníh (4900 €/rok), 2) náklady na odplesnivenie kníh: 1 zväzok=24 hod. práce x 8,47 hod.mzda=203,28 €; ročne 372 zväzkov (podľa roku 2022) x 203,28= 75 620 €, 3) náklady na údržbára 10 hod./mesačne = 914,40 € ročne, 4) náklady na opravu poškodených omietok a maľbu v rozsahu 4592m2 (33% plochy stien a stropov) x 40€/m2 (faktúra z roku 2019) = 183 678 €/rok                                                        V nákladoch nie sú uvedené skryté náklady na dočasné presťahovanie fondu a regálov z miestností počas stavebných prác a ich opätovné vrátenie a očistu.                "/>
    <x v="1"/>
    <x v="0"/>
    <s v="C6 Vzduchotechnika"/>
    <s v="05 Projektová dokumentácia k dispozícii - pre realizáciu stavby"/>
    <s v="štátny rozpočet"/>
    <s v="08T0109"/>
    <s v="nie"/>
    <n v="1"/>
    <n v="338400"/>
    <n v="0"/>
    <n v="0"/>
    <n v="0"/>
    <n v="0"/>
    <n v="338400"/>
    <n v="0"/>
    <n v="0"/>
    <n v="0"/>
    <n v="0"/>
    <n v="0"/>
    <n v="0"/>
    <s v="-"/>
    <n v="0"/>
    <n v="0"/>
    <n v="0"/>
    <n v="0"/>
    <n v="0"/>
    <n v="0"/>
    <n v="0"/>
    <n v="0"/>
    <n v="0"/>
    <n v="0"/>
    <n v="0"/>
    <s v="Ceny za VZT uvedené podľa realizačnej PD z roku 2020 a aktualizovaného rozpočtu z 06/2021 (300 000€) zvýšený o mieru inflácie v r. 2022 o 12,8%.                                                      Poznámka: Ak sa nenainštaluje VZT, nemôžeme zabezpečiť vhodné podmienky pre uloženie a ochranu knižničného fondu, ktorý bude naďalej plesnivieť a podobne sa bude znehodnocovať aj celá budova. "/>
    <n v="0"/>
    <n v="0"/>
    <s v="C6"/>
    <n v="8"/>
    <n v="1"/>
    <n v="1"/>
    <n v="1"/>
    <n v="1"/>
    <n v="1"/>
    <n v="1"/>
    <n v="1"/>
    <n v="0"/>
    <n v="0"/>
    <n v="0"/>
    <n v="0"/>
    <n v="0"/>
    <n v="1"/>
    <n v="1"/>
    <n v="0"/>
    <n v="1"/>
    <n v="0"/>
    <n v="0"/>
    <n v="0"/>
    <n v="338400"/>
    <n v="0"/>
    <n v="0"/>
    <n v="0"/>
    <n v="0"/>
    <n v="0"/>
    <n v="0"/>
    <n v="0"/>
    <n v="0"/>
    <n v="0"/>
    <n v="0"/>
    <n v="0"/>
    <n v="0"/>
    <n v="0"/>
    <n v="0"/>
    <n v="0"/>
    <n v="0"/>
    <n v="0"/>
    <n v="0"/>
    <n v="0"/>
    <n v="0"/>
    <n v="0"/>
    <n v="0"/>
    <n v="0"/>
    <n v="0"/>
    <n v="0"/>
    <n v="0"/>
    <n v="0"/>
    <n v="0"/>
    <n v="0"/>
    <n v="0"/>
    <n v="0"/>
    <n v="0"/>
    <n v="0"/>
    <n v="0"/>
    <n v="0"/>
    <n v="0"/>
    <n v="0"/>
    <n v="0"/>
    <n v="0"/>
    <n v="265021"/>
    <n v="265021"/>
    <n v="265021"/>
    <n v="265021"/>
    <n v="265021"/>
    <n v="265021"/>
    <n v="265021"/>
    <n v="265021"/>
    <n v="265021"/>
    <n v="265021"/>
    <n v="265021"/>
    <n v="265021"/>
    <n v="265021"/>
    <n v="265021"/>
    <n v="265021"/>
    <n v="265021"/>
    <n v="265021"/>
    <n v="265021"/>
    <n v="265021"/>
    <n v="265021"/>
    <n v="265021"/>
    <n v="265021"/>
    <n v="265021"/>
    <n v="265021"/>
    <n v="265021"/>
    <n v="265021"/>
    <n v="265021"/>
    <n v="265021"/>
    <n v="265021"/>
    <n v="265021"/>
    <n v="265021"/>
    <n v="265021"/>
    <n v="265021"/>
    <n v="265021"/>
    <n v="265021"/>
    <n v="265021"/>
    <n v="265021"/>
    <n v="265021"/>
    <n v="265021"/>
    <n v="265021"/>
    <n v="265021"/>
    <n v="265021"/>
    <n v="265021"/>
    <n v="0"/>
    <n v="292322.64334305149"/>
    <n v="0"/>
    <n v="0"/>
    <n v="0"/>
    <n v="0"/>
    <n v="0"/>
    <n v="0"/>
    <n v="0"/>
    <n v="0"/>
    <n v="0"/>
    <n v="0"/>
    <n v="0"/>
    <n v="0"/>
    <n v="0"/>
    <n v="0"/>
    <n v="0"/>
    <n v="0"/>
    <n v="0"/>
    <n v="0"/>
    <n v="0"/>
    <n v="0"/>
    <n v="0"/>
    <n v="0"/>
    <n v="0"/>
    <n v="0"/>
    <n v="0"/>
    <n v="0"/>
    <n v="0"/>
    <n v="0"/>
    <n v="0"/>
    <n v="0"/>
    <n v="0"/>
    <n v="0"/>
    <n v="0"/>
    <n v="0"/>
    <n v="0"/>
    <n v="0"/>
    <n v="0"/>
    <n v="0"/>
    <n v="240381.85941043083"/>
    <n v="228935.10420041031"/>
    <n v="218033.43257181934"/>
    <n v="207650.88816363746"/>
    <n v="197762.75063203569"/>
    <n v="188345.47679241491"/>
    <n v="179376.6445642047"/>
    <n v="170834.89958495685"/>
    <n v="162699.90436662556"/>
    <n v="154952.28987297672"/>
    <n v="147573.60940283499"/>
    <n v="140546.29466936665"/>
    <n v="133853.61397082539"/>
    <n v="127479.63235316701"/>
    <n v="121409.17366968287"/>
    <n v="115627.78444731701"/>
    <n v="110121.69947363525"/>
    <n v="104877.80902250975"/>
    <n v="99883.627640485487"/>
    <n v="95127.26441951"/>
    <n v="90597.394685247622"/>
    <n v="86283.233033569137"/>
    <n v="82174.507651018241"/>
    <n v="78261.435858112614"/>
    <n v="74534.700817250108"/>
    <n v="70985.429349761995"/>
    <n v="67605.170809297153"/>
    <n v="64385.876961235364"/>
    <n v="61319.882820224178"/>
    <n v="58399.88840021348"/>
    <n v="55618.941333536655"/>
    <n v="52970.420317653952"/>
    <n v="50448.019350146627"/>
    <n v="48045.73271442535"/>
    <n v="45757.840680405105"/>
    <n v="43578.895886100094"/>
    <n v="41503.710367714382"/>
    <n v="39527.343207347025"/>
    <n v="37645.088768901929"/>
    <n v="35852.465494192315"/>
    <n v="292322.64334305149"/>
    <n v="4330969.7377351997"/>
    <x v="26"/>
  </r>
  <r>
    <s v="SNM"/>
    <s v="SNM - SK"/>
    <x v="27"/>
    <n v="3"/>
    <s v="Vytvorenie nového webového sídla a intranetu SNM"/>
    <s v="Vytvorenie nového webového sídla a intranetu Slovenského národné múzea s cieľom vytvorenia užívateľsky prehľadného prostredia. Aktuálny web je z roku 2009."/>
    <s v="Cieľom projektu je zvýšenie návštevnosti webovej stránky, vytvorenie užívateľsky prehľadného prostredia s intuitívnym ovládaním (redakčný systém, grafický dizajn, šablóny), korešpondujúceho s aktuálnymi trendami v oblasti IT, ako aj novej verzie intranetu SNM tak, aby reflektovali potreby SNM ako jednej z najväčších kultúrnych inštitúcií na Slovensku. _x000a_Slovenské národné múzeum, ktorého spravuje 18 špecializovaných múzeí, tak bude môcť optimalizovať prístup k poskytovaným informáciám pre širokú i odbornú verejnosť._x000a_"/>
    <s v="N/A"/>
    <s v="Zriaďovacia listina SNM a zákon č. 95/2019 Z.z. o informačných technológiách vo verejnej správe a o zmene a doplnení niektorých zákonov v znení neskorších predpisov (ďalej len „zákon o ITVS“)"/>
    <n v="5"/>
    <x v="1"/>
    <n v="371285"/>
    <s v="Zo zvýšením atraktivity webovej stránky &quot;www.snm.sk&quot;, predpodkadáme aj s nárastom počtu návštevníkov na webovej stránke o cca 10%_x000a_Počet zobrazení stránky za rok 2022 bol 371285."/>
    <x v="0"/>
    <x v="3"/>
    <s v="D2 Zhodnotenie existujúceho špeciálneho HW/SW"/>
    <s v="01 Investičný zámer"/>
    <s v="štátny rozpočet"/>
    <s v="0EK0I03 Podporná infraštruktúra "/>
    <s v="nie"/>
    <n v="1"/>
    <n v="0"/>
    <n v="0"/>
    <n v="0"/>
    <n v="0"/>
    <n v="0"/>
    <n v="0"/>
    <n v="0"/>
    <n v="0"/>
    <n v="0"/>
    <n v="0"/>
    <n v="0"/>
    <n v="0"/>
    <s v="-"/>
    <n v="120000"/>
    <n v="0"/>
    <n v="0"/>
    <n v="120000"/>
    <n v="0"/>
    <n v="0"/>
    <n v="0"/>
    <n v="0"/>
    <n v="0"/>
    <n v="0"/>
    <n v="0"/>
    <m/>
    <n v="1"/>
    <n v="0"/>
    <s v="D2"/>
    <n v="8"/>
    <n v="1"/>
    <n v="1"/>
    <n v="0"/>
    <n v="1"/>
    <n v="1"/>
    <n v="1"/>
    <n v="1"/>
    <n v="0"/>
    <n v="1"/>
    <n v="0"/>
    <n v="0"/>
    <n v="1"/>
    <n v="1"/>
    <n v="1"/>
    <n v="0"/>
    <n v="1"/>
    <n v="0"/>
    <n v="0"/>
    <n v="120000"/>
    <n v="0"/>
    <n v="0"/>
    <n v="0"/>
    <n v="0"/>
    <n v="0"/>
    <n v="0"/>
    <n v="0"/>
    <n v="0"/>
    <n v="0"/>
    <n v="0"/>
    <n v="0"/>
    <n v="0"/>
    <n v="0"/>
    <n v="0"/>
    <n v="0"/>
    <n v="0"/>
    <n v="0"/>
    <n v="0"/>
    <n v="0"/>
    <n v="0"/>
    <n v="0"/>
    <n v="0"/>
    <n v="0"/>
    <n v="0"/>
    <n v="0"/>
    <n v="0"/>
    <n v="0"/>
    <n v="0"/>
    <n v="0"/>
    <n v="0"/>
    <n v="0"/>
    <n v="0"/>
    <n v="0"/>
    <n v="0"/>
    <n v="0"/>
    <n v="0"/>
    <n v="0"/>
    <n v="0"/>
    <n v="0"/>
    <n v="0"/>
    <n v="371285"/>
    <n v="371285"/>
    <n v="371285"/>
    <n v="371285"/>
    <n v="371285"/>
    <n v="371285"/>
    <n v="371285"/>
    <n v="371285"/>
    <n v="371285"/>
    <n v="371285"/>
    <n v="371285"/>
    <n v="371285"/>
    <n v="371285"/>
    <n v="371285"/>
    <n v="371285"/>
    <n v="371285"/>
    <n v="371285"/>
    <n v="371285"/>
    <n v="371285"/>
    <n v="371285"/>
    <n v="371285"/>
    <n v="371285"/>
    <n v="371285"/>
    <n v="371285"/>
    <n v="371285"/>
    <n v="371285"/>
    <n v="371285"/>
    <n v="371285"/>
    <n v="371285"/>
    <n v="371285"/>
    <n v="371285"/>
    <n v="371285"/>
    <n v="371285"/>
    <n v="371285"/>
    <n v="371285"/>
    <n v="371285"/>
    <n v="371285"/>
    <n v="371285"/>
    <n v="371285"/>
    <n v="371285"/>
    <n v="371285"/>
    <n v="371285"/>
    <n v="371285"/>
    <n v="108843.53741496598"/>
    <n v="0"/>
    <n v="0"/>
    <n v="0"/>
    <n v="0"/>
    <n v="0"/>
    <n v="0"/>
    <n v="0"/>
    <n v="0"/>
    <n v="0"/>
    <n v="0"/>
    <n v="0"/>
    <n v="0"/>
    <n v="0"/>
    <n v="0"/>
    <n v="0"/>
    <n v="0"/>
    <n v="0"/>
    <n v="0"/>
    <n v="0"/>
    <n v="0"/>
    <n v="0"/>
    <n v="0"/>
    <n v="0"/>
    <n v="0"/>
    <n v="0"/>
    <n v="0"/>
    <n v="0"/>
    <n v="0"/>
    <n v="0"/>
    <n v="0"/>
    <n v="0"/>
    <n v="0"/>
    <n v="0"/>
    <n v="0"/>
    <n v="0"/>
    <n v="0"/>
    <n v="0"/>
    <n v="0"/>
    <n v="0"/>
    <n v="336766.43990929704"/>
    <n v="320729.94277075905"/>
    <n v="305457.0883531039"/>
    <n v="290911.51271724177"/>
    <n v="277058.58354023029"/>
    <n v="263865.31765736215"/>
    <n v="251300.30253082112"/>
    <n v="239333.62145792486"/>
    <n v="227936.78234088083"/>
    <n v="217082.64984845792"/>
    <n v="206745.3808080552"/>
    <n v="196900.36267433822"/>
    <n v="187524.15492794121"/>
    <n v="178594.43326470588"/>
    <n v="170089.93644257702"/>
    <n v="161990.41565959714"/>
    <n v="154276.58634247349"/>
    <n v="146930.08223092713"/>
    <n v="139933.41164850202"/>
    <n v="133269.91585571622"/>
    <n v="126923.7293863964"/>
    <n v="120879.74227275846"/>
    <n v="115123.56406929379"/>
    <n v="109641.4895898036"/>
    <n v="104420.46627600343"/>
    <n v="99448.063120003251"/>
    <n v="94712.44106666978"/>
    <n v="90202.324825399774"/>
    <n v="85906.976024190284"/>
    <n v="81816.167642085959"/>
    <n v="77920.159659129495"/>
    <n v="74209.675865837606"/>
    <n v="70675.881776988201"/>
    <n v="67310.363597131611"/>
    <n v="64105.108187744401"/>
    <n v="61052.483988327993"/>
    <n v="58145.222846026671"/>
    <n v="55376.402710501578"/>
    <n v="52739.431152858655"/>
    <n v="50228.029669389194"/>
    <n v="108843.53741496598"/>
    <n v="1530923.5672906323"/>
    <x v="27"/>
  </r>
  <r>
    <s v="STM"/>
    <s v="Slovenské technické múzeum"/>
    <x v="28"/>
    <n v="9"/>
    <s v="Stabilizácia objektu Hlavná 86, Košice"/>
    <s v="Odstránenie statickej poruchy v nosnom murive zadnej časti budovy, oprava pavlače, oprava poškodených vnútorných omietok. V priestoroch budovy sa konajú príležitostné krátkodobé výstavy a kultúrne podujatia."/>
    <s v="Cieľom je minimalizácia budúcich nákladov a škôd."/>
    <s v="N/A"/>
    <s v="Zákon č. 49/2002 Z.z. o ochrane pamiatkového fondu, §32 ods. 1 a §27 ods. 1 a  §28 ods. 2 a); Zákon č. 278/1993 Z.z. o správe majetku štátu, §3"/>
    <n v="40"/>
    <x v="0"/>
    <n v="22000"/>
    <s v="sanácia základov pod prasklinou v nosnom múre_x000a_ušetrenie nákladov"/>
    <x v="1"/>
    <x v="1"/>
    <s v="B3 Stavebná rekonštrukcia priestorov"/>
    <s v="01 Investičný zámer"/>
    <s v="štátny rozpočet"/>
    <s v="08S0106 Múzeá a galérie "/>
    <s v="nie"/>
    <n v="1"/>
    <n v="32000"/>
    <n v="2000"/>
    <n v="0"/>
    <n v="0"/>
    <n v="0"/>
    <n v="0"/>
    <n v="17000"/>
    <n v="15000"/>
    <n v="0"/>
    <n v="0"/>
    <n v="0"/>
    <n v="0"/>
    <s v="-"/>
    <n v="0"/>
    <n v="0"/>
    <n v="0"/>
    <n v="0"/>
    <n v="0"/>
    <n v="0"/>
    <n v="0"/>
    <n v="0"/>
    <n v="0"/>
    <n v="0"/>
    <n v="0"/>
    <s v="Odstránenie zväčšujúcich sa trhlín v nosnom murive a v klenbách na prízemí objektu.Oprava zlého technického stavu omietok, podláh z hľadiska nevyhnutnej údržby a bezpečnostného hľadiska. Je potrebná oprava tzv. Stĺpovej sály, ďalej sú nevyhnutné opravy pavlače, odkvapov objektu."/>
    <n v="1"/>
    <n v="0"/>
    <s v="B3"/>
    <n v="7"/>
    <n v="1"/>
    <n v="1"/>
    <n v="0"/>
    <n v="1"/>
    <n v="1"/>
    <n v="1"/>
    <n v="1"/>
    <n v="0"/>
    <n v="0"/>
    <n v="0"/>
    <n v="0"/>
    <n v="0"/>
    <n v="1"/>
    <n v="1"/>
    <n v="0"/>
    <n v="1"/>
    <n v="0"/>
    <n v="0"/>
    <n v="0"/>
    <n v="0"/>
    <n v="17000"/>
    <n v="15000"/>
    <n v="0"/>
    <n v="0"/>
    <n v="0"/>
    <n v="0"/>
    <n v="0"/>
    <n v="0"/>
    <n v="0"/>
    <n v="0"/>
    <n v="0"/>
    <n v="0"/>
    <n v="0"/>
    <n v="0"/>
    <n v="0"/>
    <n v="0"/>
    <n v="0"/>
    <n v="0"/>
    <n v="0"/>
    <n v="0"/>
    <n v="0"/>
    <n v="0"/>
    <n v="0"/>
    <n v="0"/>
    <n v="0"/>
    <n v="0"/>
    <n v="0"/>
    <n v="0"/>
    <n v="0"/>
    <n v="0"/>
    <n v="0"/>
    <n v="0"/>
    <n v="0"/>
    <n v="0"/>
    <n v="0"/>
    <n v="0"/>
    <n v="0"/>
    <n v="0"/>
    <n v="0"/>
    <n v="22000"/>
    <n v="22000"/>
    <n v="22000"/>
    <n v="22000"/>
    <n v="22000"/>
    <n v="22000"/>
    <n v="22000"/>
    <n v="22000"/>
    <n v="22000"/>
    <n v="22000"/>
    <n v="22000"/>
    <n v="22000"/>
    <n v="22000"/>
    <n v="22000"/>
    <n v="22000"/>
    <n v="22000"/>
    <n v="22000"/>
    <n v="22000"/>
    <n v="22000"/>
    <n v="22000"/>
    <n v="22000"/>
    <n v="22000"/>
    <n v="22000"/>
    <n v="22000"/>
    <n v="22000"/>
    <n v="22000"/>
    <n v="22000"/>
    <n v="22000"/>
    <n v="22000"/>
    <n v="22000"/>
    <n v="22000"/>
    <n v="22000"/>
    <n v="22000"/>
    <n v="22000"/>
    <n v="22000"/>
    <n v="22000"/>
    <n v="22000"/>
    <n v="22000"/>
    <n v="22000"/>
    <n v="22000"/>
    <n v="22000"/>
    <n v="22000"/>
    <n v="22000"/>
    <n v="0"/>
    <n v="0"/>
    <n v="13985.942071461994"/>
    <n v="11752.892497026884"/>
    <n v="0"/>
    <n v="0"/>
    <n v="0"/>
    <n v="0"/>
    <n v="0"/>
    <n v="0"/>
    <n v="0"/>
    <n v="0"/>
    <n v="0"/>
    <n v="0"/>
    <n v="0"/>
    <n v="0"/>
    <n v="0"/>
    <n v="0"/>
    <n v="0"/>
    <n v="0"/>
    <n v="0"/>
    <n v="0"/>
    <n v="0"/>
    <n v="0"/>
    <n v="0"/>
    <n v="0"/>
    <n v="0"/>
    <n v="0"/>
    <n v="0"/>
    <n v="0"/>
    <n v="0"/>
    <n v="0"/>
    <n v="0"/>
    <n v="0"/>
    <n v="0"/>
    <n v="0"/>
    <n v="0"/>
    <n v="0"/>
    <n v="0"/>
    <n v="0"/>
    <n v="19954.648526077097"/>
    <n v="19004.427167692473"/>
    <n v="18099.454445421405"/>
    <n v="17237.575662306095"/>
    <n v="16416.738726005809"/>
    <n v="15634.989262862671"/>
    <n v="14890.465964631117"/>
    <n v="14181.396156791539"/>
    <n v="13506.091577896705"/>
    <n v="12862.944359901623"/>
    <n v="12250.423199906309"/>
    <n v="11667.069714196483"/>
    <n v="11111.494965901415"/>
    <n v="10582.376158001343"/>
    <n v="10078.453483810805"/>
    <n v="9598.5271274388597"/>
    <n v="9141.4544070846296"/>
    <n v="8706.1470543663127"/>
    <n v="8291.5686232060125"/>
    <n v="7896.732022100965"/>
    <n v="7520.6971639056819"/>
    <n v="7162.5687275292194"/>
    <n v="6821.4940262183045"/>
    <n v="6496.6609773507662"/>
    <n v="6187.2961689054919"/>
    <n v="5892.6630180052298"/>
    <n v="5612.0600171478382"/>
    <n v="5344.8190639503209"/>
    <n v="5090.3038704288792"/>
    <n v="4847.9084480275023"/>
    <n v="4617.0556647880976"/>
    <n v="4397.1958712267597"/>
    <n v="4187.8055916445328"/>
    <n v="3988.3862777566974"/>
    <n v="3798.4631216730459"/>
    <n v="3617.5839254029001"/>
    <n v="3445.3180241932391"/>
    <n v="3281.2552611364176"/>
    <n v="3125.0050106061121"/>
    <n v="2976.1952481962971"/>
    <n v="25738.834568488877"/>
    <n v="359523.71408369305"/>
    <x v="28"/>
  </r>
  <r>
    <s v="MK SR"/>
    <s v="Sekcia verejného obstarávania a správy majetku MK SR"/>
    <x v="29"/>
    <n v="6"/>
    <s v="Výmena/Repasácia okien (okrem 6. poschodia), budova MK SR, Nám. SNP 33, BA"/>
    <s v="Oprava drevených okien na budove, výmena poškodených častí, nanesenie nových náterov, odstránenie zatekania, prefukovania."/>
    <s v="Zníženie tepelných strát, zníženie energetickej náročnosti budovy"/>
    <s v="N/A"/>
    <s v="Zákon č. 278/1993 Z. z. o správe majetku štátu, §3 ods. 2, zákon č. 49/2002 Z. z. o ochrane pamiatkového fondu, §27 ods. 1, §28, ods. 2;                       zákon č. 50/1976 Z. z. o územnom plánovaní a stavebnomn poriadku, §86 ods. 1; "/>
    <n v="40"/>
    <x v="0"/>
    <n v="860000"/>
    <s v="Vzhľadom na NKP - nie je možné realizovať výmenu okien za energeticky úspornejšie okná. Cena novej repliky okna v zmysle finanč. analýzy z r. 2019 je 1348eur/m2. Cena renovácie okna je v rozpätí 150-250eur/m2. Voľba metódy obnovy bude závisieť od odborného posúdenia stavu okien a stanoviska PÚ SR._x000a_775 565-944 613 eur"/>
    <x v="0"/>
    <x v="1"/>
    <s v="B3 Stavebná rekonštrukcia priestorov"/>
    <s v="01 Investičný zámer"/>
    <s v="štátny rozpočet"/>
    <s v="08T0101"/>
    <s v="nie"/>
    <n v="1"/>
    <n v="1198185"/>
    <n v="0"/>
    <n v="0"/>
    <n v="0"/>
    <n v="0"/>
    <n v="1198185"/>
    <n v="0"/>
    <n v="0"/>
    <n v="0"/>
    <n v="0"/>
    <n v="0"/>
    <n v="0"/>
    <m/>
    <n v="0"/>
    <n v="0"/>
    <n v="0"/>
    <n v="0"/>
    <n v="0"/>
    <n v="0"/>
    <n v="0"/>
    <n v="0"/>
    <n v="0"/>
    <n v="0"/>
    <n v="0"/>
    <m/>
    <n v="0"/>
    <n v="1"/>
    <s v="B3"/>
    <n v="9"/>
    <n v="1"/>
    <n v="1"/>
    <n v="1"/>
    <n v="1"/>
    <n v="1"/>
    <n v="1"/>
    <n v="0"/>
    <n v="1"/>
    <n v="1"/>
    <n v="0"/>
    <n v="0"/>
    <n v="1"/>
    <n v="1"/>
    <n v="1"/>
    <n v="0"/>
    <n v="1"/>
    <n v="0"/>
    <n v="0"/>
    <n v="0"/>
    <n v="1198185"/>
    <n v="0"/>
    <n v="0"/>
    <n v="0"/>
    <n v="0"/>
    <n v="0"/>
    <n v="0"/>
    <n v="0"/>
    <n v="0"/>
    <n v="0"/>
    <n v="0"/>
    <n v="0"/>
    <n v="0"/>
    <n v="0"/>
    <n v="0"/>
    <n v="0"/>
    <n v="0"/>
    <n v="0"/>
    <n v="0"/>
    <n v="0"/>
    <n v="0"/>
    <n v="0"/>
    <n v="0"/>
    <n v="0"/>
    <n v="0"/>
    <n v="0"/>
    <n v="0"/>
    <n v="0"/>
    <n v="0"/>
    <n v="0"/>
    <n v="0"/>
    <n v="0"/>
    <n v="0"/>
    <n v="0"/>
    <n v="0"/>
    <n v="0"/>
    <n v="0"/>
    <n v="0"/>
    <n v="0"/>
    <n v="0"/>
    <n v="860000"/>
    <n v="860000"/>
    <n v="860000"/>
    <n v="860000"/>
    <n v="860000"/>
    <n v="860000"/>
    <n v="860000"/>
    <n v="860000"/>
    <n v="860000"/>
    <n v="860000"/>
    <n v="860000"/>
    <n v="860000"/>
    <n v="860000"/>
    <n v="860000"/>
    <n v="860000"/>
    <n v="860000"/>
    <n v="860000"/>
    <n v="860000"/>
    <n v="860000"/>
    <n v="860000"/>
    <n v="860000"/>
    <n v="860000"/>
    <n v="860000"/>
    <n v="860000"/>
    <n v="860000"/>
    <n v="860000"/>
    <n v="860000"/>
    <n v="860000"/>
    <n v="860000"/>
    <n v="860000"/>
    <n v="860000"/>
    <n v="860000"/>
    <n v="860000"/>
    <n v="860000"/>
    <n v="860000"/>
    <n v="860000"/>
    <n v="860000"/>
    <n v="860000"/>
    <n v="860000"/>
    <n v="860000"/>
    <n v="860000"/>
    <n v="860000"/>
    <n v="860000"/>
    <n v="0"/>
    <n v="1035037.2529964366"/>
    <n v="0"/>
    <n v="0"/>
    <n v="0"/>
    <n v="0"/>
    <n v="0"/>
    <n v="0"/>
    <n v="0"/>
    <n v="0"/>
    <n v="0"/>
    <n v="0"/>
    <n v="0"/>
    <n v="0"/>
    <n v="0"/>
    <n v="0"/>
    <n v="0"/>
    <n v="0"/>
    <n v="0"/>
    <n v="0"/>
    <n v="0"/>
    <n v="0"/>
    <n v="0"/>
    <n v="0"/>
    <n v="0"/>
    <n v="0"/>
    <n v="0"/>
    <n v="0"/>
    <n v="0"/>
    <n v="0"/>
    <n v="0"/>
    <n v="0"/>
    <n v="0"/>
    <n v="0"/>
    <n v="0"/>
    <n v="0"/>
    <n v="0"/>
    <n v="0"/>
    <n v="0"/>
    <n v="0"/>
    <n v="780045.35147392284"/>
    <n v="742900.33473706932"/>
    <n v="707524.12832101854"/>
    <n v="673832.50316287472"/>
    <n v="641745.24110749981"/>
    <n v="611185.94391190447"/>
    <n v="582081.85134467098"/>
    <n v="554363.66794730572"/>
    <n v="527965.39804505301"/>
    <n v="502824.18861433619"/>
    <n v="478880.17963270115"/>
    <n v="456076.36155495344"/>
    <n v="434358.43957614619"/>
    <n v="413674.70435823436"/>
    <n v="393975.90891260421"/>
    <n v="375215.15134533728"/>
    <n v="357347.7631860355"/>
    <n v="340331.20303431951"/>
    <n v="324124.95527078054"/>
    <n v="308690.43359121954"/>
    <n v="293990.88913449482"/>
    <n v="279991.3229852331"/>
    <n v="266658.40284307918"/>
    <n v="253960.3836600754"/>
    <n v="241867.03205721467"/>
    <n v="230349.55434020443"/>
    <n v="219380.52794305186"/>
    <n v="208933.83613623981"/>
    <n v="198984.60584403801"/>
    <n v="189509.14842289325"/>
    <n v="180484.90325989836"/>
    <n v="171890.38405704606"/>
    <n v="163705.1276733772"/>
    <n v="155909.64540321636"/>
    <n v="148485.37657449179"/>
    <n v="141414.64435665883"/>
    <n v="134680.61367300843"/>
    <n v="128267.25111715087"/>
    <n v="122159.28677823894"/>
    <n v="116342.17788403707"/>
    <n v="1035037.2529964366"/>
    <n v="14054108.823271632"/>
    <x v="29"/>
  </r>
  <r>
    <s v="HC"/>
    <s v="Hudobné centrum"/>
    <x v="30"/>
    <n v="4"/>
    <s v=" oprava nádvoria - v sídle HC na Michalskej ul. 10-objekt je NKP v pamiatkovej zóne"/>
    <s v="Oprava poškodenej dlažby vnútorného nádvoria, spevnenie prepadávajúcej dlažby pri odtoku vody, sprístupnenie šachty odpadového potrubia "/>
    <s v="starostlivosť o objekt a exteriér v pamiatkovej zóne na Michalskej ul. č.10 v Bratislave. Nádvorie je potrebne rekonštruovať. Cieľom je zveľadenie štátneho majetku v správe HC."/>
    <m/>
    <s v="Zriaďovateľská listina  HC, Čl.I a Čl.III"/>
    <n v="40"/>
    <x v="0"/>
    <n v="20000"/>
    <s v="Potencionálna hrozba vytopenia priestorov v suteréne - 1/sklad knižných publikácií do 100 000€, 2/ prenajaté priestory. Hrozba poškodenia zdravia pracovníkov resp. návštevníkov HC."/>
    <x v="1"/>
    <x v="1"/>
    <s v="B3 Stavebná rekonštrukcia priestorov"/>
    <s v="01 Investičný zámer"/>
    <s v="štátny rozpočet plus VZ"/>
    <n v="635006"/>
    <s v="nie"/>
    <n v="0"/>
    <n v="0"/>
    <n v="0"/>
    <n v="0"/>
    <n v="0"/>
    <n v="0"/>
    <n v="0"/>
    <n v="0"/>
    <n v="0"/>
    <n v="0"/>
    <n v="0"/>
    <n v="0"/>
    <n v="0"/>
    <s v="opravy a udržiavanie"/>
    <n v="30000"/>
    <n v="0"/>
    <n v="0"/>
    <n v="0"/>
    <n v="0"/>
    <n v="30000"/>
    <n v="0"/>
    <n v="0"/>
    <n v="0"/>
    <n v="0"/>
    <n v="0"/>
    <s v="nádvorie o výmere 887m2"/>
    <n v="1"/>
    <n v="0"/>
    <s v="B3"/>
    <n v="6"/>
    <n v="1"/>
    <n v="1"/>
    <n v="0"/>
    <n v="1"/>
    <n v="1"/>
    <n v="0"/>
    <n v="0"/>
    <n v="0"/>
    <n v="0"/>
    <n v="0"/>
    <n v="0"/>
    <n v="0"/>
    <n v="1"/>
    <n v="1"/>
    <n v="0"/>
    <n v="1"/>
    <n v="0"/>
    <n v="0"/>
    <n v="0"/>
    <n v="0"/>
    <n v="30000"/>
    <n v="0"/>
    <n v="0"/>
    <n v="0"/>
    <n v="0"/>
    <n v="0"/>
    <n v="0"/>
    <n v="0"/>
    <n v="0"/>
    <n v="0"/>
    <n v="0"/>
    <n v="0"/>
    <n v="0"/>
    <n v="0"/>
    <n v="0"/>
    <n v="0"/>
    <n v="0"/>
    <n v="0"/>
    <n v="0"/>
    <n v="0"/>
    <n v="0"/>
    <n v="0"/>
    <n v="0"/>
    <n v="0"/>
    <n v="0"/>
    <n v="0"/>
    <n v="0"/>
    <n v="0"/>
    <n v="0"/>
    <n v="0"/>
    <n v="0"/>
    <n v="0"/>
    <n v="0"/>
    <n v="0"/>
    <n v="0"/>
    <n v="0"/>
    <n v="0"/>
    <n v="0"/>
    <n v="0"/>
    <n v="20000"/>
    <n v="20000"/>
    <n v="20000"/>
    <n v="20000"/>
    <n v="20000"/>
    <n v="20000"/>
    <n v="20000"/>
    <n v="20000"/>
    <n v="20000"/>
    <n v="20000"/>
    <n v="20000"/>
    <n v="20000"/>
    <n v="20000"/>
    <n v="20000"/>
    <n v="20000"/>
    <n v="20000"/>
    <n v="20000"/>
    <n v="20000"/>
    <n v="20000"/>
    <n v="20000"/>
    <n v="20000"/>
    <n v="20000"/>
    <n v="20000"/>
    <n v="20000"/>
    <n v="20000"/>
    <n v="20000"/>
    <n v="20000"/>
    <n v="20000"/>
    <n v="20000"/>
    <n v="20000"/>
    <n v="20000"/>
    <n v="20000"/>
    <n v="20000"/>
    <n v="20000"/>
    <n v="20000"/>
    <n v="20000"/>
    <n v="20000"/>
    <n v="20000"/>
    <n v="20000"/>
    <n v="20000"/>
    <n v="20000"/>
    <n v="20000"/>
    <n v="20000"/>
    <n v="0"/>
    <n v="0"/>
    <n v="24681.074243756459"/>
    <n v="0"/>
    <n v="0"/>
    <n v="0"/>
    <n v="0"/>
    <n v="0"/>
    <n v="0"/>
    <n v="0"/>
    <n v="0"/>
    <n v="0"/>
    <n v="0"/>
    <n v="0"/>
    <n v="0"/>
    <n v="0"/>
    <n v="0"/>
    <n v="0"/>
    <n v="0"/>
    <n v="0"/>
    <n v="0"/>
    <n v="0"/>
    <n v="0"/>
    <n v="0"/>
    <n v="0"/>
    <n v="0"/>
    <n v="0"/>
    <n v="0"/>
    <n v="0"/>
    <n v="0"/>
    <n v="0"/>
    <n v="0"/>
    <n v="0"/>
    <n v="0"/>
    <n v="0"/>
    <n v="0"/>
    <n v="0"/>
    <n v="0"/>
    <n v="0"/>
    <n v="0"/>
    <n v="18140.589569160999"/>
    <n v="17276.751970629521"/>
    <n v="16454.04949583764"/>
    <n v="15670.523329369178"/>
    <n v="14924.307932732554"/>
    <n v="14213.62660260243"/>
    <n v="13536.787240573743"/>
    <n v="12892.178324355946"/>
    <n v="12278.265070815187"/>
    <n v="11693.585781728749"/>
    <n v="11136.748363551191"/>
    <n v="10606.427012905893"/>
    <n v="10101.359059910377"/>
    <n v="9620.3419618194039"/>
    <n v="9162.2304398280048"/>
    <n v="8725.9337522171463"/>
    <n v="8310.4130973496631"/>
    <n v="7914.6791403330126"/>
    <n v="7537.7896574600118"/>
    <n v="7178.8472928190595"/>
    <n v="6836.9974217324379"/>
    <n v="6511.4261159356538"/>
    <n v="6201.358205653004"/>
    <n v="5906.0554339552418"/>
    <n v="5624.8146990049927"/>
    <n v="5356.9663800047538"/>
    <n v="5101.8727428616712"/>
    <n v="4858.9264217730197"/>
    <n v="4627.5489731171629"/>
    <n v="4407.1894982068197"/>
    <n v="4197.3233316255428"/>
    <n v="3997.4507920243268"/>
    <n v="3807.0959924041208"/>
    <n v="3625.8057070515433"/>
    <n v="3453.1482924300417"/>
    <n v="3288.7126594571823"/>
    <n v="3132.1072947211264"/>
    <n v="2982.9593283058339"/>
    <n v="2840.9136460055565"/>
    <n v="2705.6320438148155"/>
    <n v="24681.074243756459"/>
    <n v="326839.74007608456"/>
    <x v="30"/>
  </r>
  <r>
    <s v="BIB"/>
    <s v="BIBIANA, medzinárodný dom umenia pre deti"/>
    <x v="31"/>
    <n v="3"/>
    <s v="Nová webová stránka a nová vizuálna identita organizácie na prezentovanie základných informácií a projektov inštitúcie, ktorá spĺňa náročné štandardy kladené MIRRI SR."/>
    <s v="Súčasná webová stránka BIBIANY nespĺňa základne parametre a štandardy online priestoru. Jedným z hlavných dôvodov je aj chystaná nová vizuálna identita."/>
    <s v="Efektívnejšia propagácia kultúrnej inštitúcie Bibiana v online priestore. Využitie všetkých dostupných novodobých informačných kanálov smerom k užívateľovi."/>
    <s v="N/A"/>
    <s v="Zákon č. 275/2006 Z. z. o informačných systémoch verejnej správy v znení neskorších predpisov"/>
    <n v="5"/>
    <x v="1"/>
    <n v="81456"/>
    <s v="návštevnosť webovej stránky bibiana.sk za rok 2022"/>
    <x v="0"/>
    <x v="3"/>
    <s v="D2 Zhodnotenie existujúceho špeciálneho HW/SW"/>
    <s v="01 Investičný zámer"/>
    <s v="štátny rozpočet"/>
    <s v="08S 0103"/>
    <s v="nie"/>
    <n v="1"/>
    <n v="30000"/>
    <n v="0"/>
    <n v="0"/>
    <n v="0"/>
    <n v="0"/>
    <n v="30000"/>
    <n v="0"/>
    <n v="0"/>
    <n v="0"/>
    <n v="0"/>
    <n v="0"/>
    <n v="0"/>
    <s v="-"/>
    <n v="0"/>
    <n v="0"/>
    <n v="0"/>
    <n v="0"/>
    <n v="0"/>
    <n v="0"/>
    <n v="0"/>
    <n v="0"/>
    <n v="0"/>
    <n v="0"/>
    <n v="0"/>
    <s v="Novou webovou stránkou sa viac informačne otvoríme a prepojíme s potencionálnym návštevníkom u nás aj v zahraničí."/>
    <n v="1"/>
    <n v="0"/>
    <s v="D2"/>
    <n v="9"/>
    <n v="1"/>
    <n v="1"/>
    <n v="1"/>
    <n v="1"/>
    <n v="1"/>
    <n v="1"/>
    <n v="1"/>
    <n v="0"/>
    <n v="1"/>
    <n v="0"/>
    <n v="0"/>
    <n v="1"/>
    <n v="1"/>
    <n v="1"/>
    <n v="0"/>
    <n v="1"/>
    <n v="0"/>
    <n v="0"/>
    <n v="0"/>
    <n v="30000"/>
    <n v="0"/>
    <n v="0"/>
    <n v="0"/>
    <n v="0"/>
    <n v="0"/>
    <n v="0"/>
    <n v="0"/>
    <n v="0"/>
    <n v="0"/>
    <n v="0"/>
    <n v="0"/>
    <n v="0"/>
    <n v="0"/>
    <n v="0"/>
    <n v="0"/>
    <n v="0"/>
    <n v="0"/>
    <n v="0"/>
    <n v="0"/>
    <n v="0"/>
    <n v="0"/>
    <n v="0"/>
    <n v="0"/>
    <n v="0"/>
    <n v="0"/>
    <n v="0"/>
    <n v="0"/>
    <n v="0"/>
    <n v="0"/>
    <n v="0"/>
    <n v="0"/>
    <n v="0"/>
    <n v="0"/>
    <n v="0"/>
    <n v="0"/>
    <n v="0"/>
    <n v="0"/>
    <n v="0"/>
    <n v="0"/>
    <n v="81456"/>
    <n v="81456"/>
    <n v="81456"/>
    <n v="81456"/>
    <n v="81456"/>
    <n v="81456"/>
    <n v="81456"/>
    <n v="81456"/>
    <n v="81456"/>
    <n v="81456"/>
    <n v="81456"/>
    <n v="81456"/>
    <n v="81456"/>
    <n v="81456"/>
    <n v="81456"/>
    <n v="81456"/>
    <n v="81456"/>
    <n v="81456"/>
    <n v="81456"/>
    <n v="81456"/>
    <n v="81456"/>
    <n v="81456"/>
    <n v="81456"/>
    <n v="81456"/>
    <n v="81456"/>
    <n v="81456"/>
    <n v="81456"/>
    <n v="81456"/>
    <n v="81456"/>
    <n v="81456"/>
    <n v="81456"/>
    <n v="81456"/>
    <n v="81456"/>
    <n v="81456"/>
    <n v="81456"/>
    <n v="81456"/>
    <n v="81456"/>
    <n v="81456"/>
    <n v="81456"/>
    <n v="81456"/>
    <n v="81456"/>
    <n v="81456"/>
    <n v="81456"/>
    <n v="0"/>
    <n v="25915.127955944281"/>
    <n v="0"/>
    <n v="0"/>
    <n v="0"/>
    <n v="0"/>
    <n v="0"/>
    <n v="0"/>
    <n v="0"/>
    <n v="0"/>
    <n v="0"/>
    <n v="0"/>
    <n v="0"/>
    <n v="0"/>
    <n v="0"/>
    <n v="0"/>
    <n v="0"/>
    <n v="0"/>
    <n v="0"/>
    <n v="0"/>
    <n v="0"/>
    <n v="0"/>
    <n v="0"/>
    <n v="0"/>
    <n v="0"/>
    <n v="0"/>
    <n v="0"/>
    <n v="0"/>
    <n v="0"/>
    <n v="0"/>
    <n v="0"/>
    <n v="0"/>
    <n v="0"/>
    <n v="0"/>
    <n v="0"/>
    <n v="0"/>
    <n v="0"/>
    <n v="0"/>
    <n v="0"/>
    <n v="0"/>
    <n v="73882.993197278905"/>
    <n v="70364.755425979907"/>
    <n v="67014.052786647531"/>
    <n v="63822.907415854796"/>
    <n v="60783.721348433144"/>
    <n v="57889.25842707917"/>
    <n v="55132.627073408745"/>
    <n v="52507.263879436898"/>
    <n v="50006.917980416089"/>
    <n v="47625.636171824844"/>
    <n v="45357.748735071291"/>
    <n v="43197.85593816312"/>
    <n v="41140.815179202982"/>
    <n v="39181.728742098065"/>
    <n v="37315.932135331495"/>
    <n v="35538.982986029994"/>
    <n v="33846.650462885707"/>
    <n v="32234.905202748294"/>
    <n v="30699.909716903137"/>
    <n v="29238.009254193465"/>
    <n v="27845.723099231873"/>
    <n v="26519.73628498273"/>
    <n v="25256.891699983556"/>
    <n v="24054.182571412908"/>
    <n v="22908.745306107532"/>
    <n v="21817.852672483361"/>
    <n v="20778.907307127014"/>
    <n v="19789.435530597151"/>
    <n v="18847.081457711582"/>
    <n v="17949.601388296738"/>
    <n v="17094.858465044512"/>
    <n v="16280.817585756678"/>
    <n v="15505.540557863504"/>
    <n v="14767.181483679526"/>
    <n v="14063.982365409074"/>
    <n v="13394.268919437211"/>
    <n v="12756.446589940204"/>
    <n v="12148.996752324001"/>
    <n v="11570.473097451431"/>
    <n v="11019.498188048981"/>
    <n v="25915.127955944281"/>
    <n v="335868.43017419428"/>
    <x v="31"/>
  </r>
  <r>
    <s v="SND"/>
    <s v="Slovenské národné divadlo"/>
    <x v="32"/>
    <m/>
    <s v="Svetlá Klemantis AS 1000  12 ks"/>
    <s v="Nevyhnutná výmena existujúich svietidiel modernými Led svietidlami. Úspora energií a svetelných farebných filtrov."/>
    <s v="Cieľom je zabezpečit úspornú prevádzku svietidiel, náhrada 1000 W svietidla 350 W , co je pri terajšom počte 24 ks obrovská úspora energie."/>
    <s v="N/A"/>
    <s v="Zákon č. 385/1997 Z.z. o Slov.národnom divadle, §2"/>
    <n v="5"/>
    <x v="1"/>
    <n v="102474"/>
    <s v="návštevnosť na predstaveniach Činohry v roku 2022"/>
    <x v="2"/>
    <x v="0"/>
    <s v="C2 Osvetľovacia technika"/>
    <s v="01 Investičný zámer"/>
    <s v="štátny rozpočet"/>
    <s v="08S0101"/>
    <s v="nie"/>
    <n v="1"/>
    <n v="36000"/>
    <n v="0"/>
    <n v="0"/>
    <m/>
    <n v="36000"/>
    <n v="0"/>
    <n v="0"/>
    <n v="0"/>
    <n v="0"/>
    <n v="0"/>
    <n v="0"/>
    <n v="0"/>
    <s v="-"/>
    <n v="0"/>
    <n v="0"/>
    <n v="0"/>
    <n v="0"/>
    <n v="0"/>
    <n v="0"/>
    <n v="0"/>
    <n v="0"/>
    <n v="0"/>
    <n v="0"/>
    <n v="0"/>
    <m/>
    <n v="1"/>
    <n v="0"/>
    <s v="C2"/>
    <n v="8"/>
    <n v="1"/>
    <n v="1"/>
    <n v="1"/>
    <n v="0"/>
    <n v="1"/>
    <n v="1"/>
    <n v="1"/>
    <n v="0"/>
    <n v="1"/>
    <n v="0"/>
    <n v="1"/>
    <n v="0"/>
    <n v="1"/>
    <n v="1"/>
    <n v="0"/>
    <n v="1"/>
    <n v="0"/>
    <n v="0"/>
    <n v="36000"/>
    <n v="0"/>
    <n v="0"/>
    <n v="0"/>
    <n v="0"/>
    <n v="0"/>
    <n v="0"/>
    <n v="0"/>
    <n v="0"/>
    <n v="0"/>
    <n v="0"/>
    <n v="0"/>
    <n v="0"/>
    <n v="0"/>
    <n v="0"/>
    <n v="0"/>
    <n v="0"/>
    <n v="0"/>
    <n v="0"/>
    <n v="0"/>
    <n v="0"/>
    <n v="0"/>
    <n v="0"/>
    <n v="0"/>
    <n v="0"/>
    <n v="0"/>
    <n v="0"/>
    <n v="0"/>
    <n v="0"/>
    <n v="0"/>
    <n v="0"/>
    <n v="0"/>
    <n v="0"/>
    <n v="0"/>
    <n v="0"/>
    <n v="0"/>
    <n v="0"/>
    <n v="0"/>
    <n v="0"/>
    <n v="0"/>
    <n v="0"/>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32653.061224489797"/>
    <n v="0"/>
    <n v="0"/>
    <n v="0"/>
    <n v="0"/>
    <n v="0"/>
    <n v="0"/>
    <n v="0"/>
    <n v="0"/>
    <n v="0"/>
    <n v="0"/>
    <n v="0"/>
    <n v="0"/>
    <n v="0"/>
    <n v="0"/>
    <n v="0"/>
    <n v="0"/>
    <n v="0"/>
    <n v="0"/>
    <n v="0"/>
    <n v="0"/>
    <n v="0"/>
    <n v="0"/>
    <n v="0"/>
    <n v="0"/>
    <n v="0"/>
    <n v="0"/>
    <n v="0"/>
    <n v="0"/>
    <n v="0"/>
    <n v="0"/>
    <n v="0"/>
    <n v="0"/>
    <n v="0"/>
    <n v="0"/>
    <n v="0"/>
    <n v="0"/>
    <n v="0"/>
    <n v="0"/>
    <n v="0"/>
    <n v="92946.938775510207"/>
    <n v="88520.894071914474"/>
    <n v="84305.613401823313"/>
    <n v="80291.060382688869"/>
    <n v="76467.676554941791"/>
    <n v="72826.358623754058"/>
    <n v="69358.436784527687"/>
    <n v="66055.654080502558"/>
    <n v="62910.146743335768"/>
    <n v="59914.425469843583"/>
    <n v="57061.357590327236"/>
    <n v="54344.150086025926"/>
    <n v="51756.333415262801"/>
    <n v="49291.746109774082"/>
    <n v="46944.520104546747"/>
    <n v="44709.066766234988"/>
    <n v="42580.063586890465"/>
    <n v="40552.441511324258"/>
    <n v="38621.372867927865"/>
    <n v="36782.259874217016"/>
    <n v="35030.72368973049"/>
    <n v="33362.59399021951"/>
    <n v="31773.899038304298"/>
    <n v="30260.856226956472"/>
    <n v="28819.863073291879"/>
    <n v="27447.488641230357"/>
    <n v="26140.465372600345"/>
    <n v="24895.681307238418"/>
    <n v="23710.172673560406"/>
    <n v="22581.116831962285"/>
    <n v="21505.825554249797"/>
    <n v="20481.738623095043"/>
    <n v="19506.417736280993"/>
    <n v="18577.54070121999"/>
    <n v="17692.895905923804"/>
    <n v="16850.377053260763"/>
    <n v="16047.978145962636"/>
    <n v="15283.788710440602"/>
    <n v="14555.98924803867"/>
    <n v="13862.846902893971"/>
    <n v="32653.061224489797"/>
    <n v="422532.18318687868"/>
    <x v="32"/>
  </r>
  <r>
    <s v="SND"/>
    <s v="Slovenské národné divadlo"/>
    <x v="33"/>
    <m/>
    <s v="Kamera 4K  pre sálu Činohry"/>
    <s v="Nevyhnutná súčasť pripravovaných a existujúcich predstavení, existujúca kamera je po svojej životnosti a oprava je nerentabilná."/>
    <s v="Cieľom je zabezpečiť modernú, úspornú a bezporuchovú prevádzku svetelných technológii."/>
    <s v="N/A"/>
    <s v="Zákon č. 385/1997 Z.z. o Slov.národnom divadle, §2"/>
    <n v="5"/>
    <x v="1"/>
    <n v="102474"/>
    <s v="návštevnosť na predstaveniach Činohry v roku 2022"/>
    <x v="2"/>
    <x v="0"/>
    <s v="C1 Javisková technika"/>
    <s v="01 Investičný zámer"/>
    <s v="štátny rozpočet"/>
    <s v="08S0101"/>
    <s v="nie"/>
    <n v="1"/>
    <n v="38000"/>
    <n v="0"/>
    <n v="0"/>
    <m/>
    <n v="38000"/>
    <n v="0"/>
    <n v="0"/>
    <n v="0"/>
    <n v="0"/>
    <n v="0"/>
    <n v="0"/>
    <n v="0"/>
    <s v="-"/>
    <n v="0"/>
    <n v="0"/>
    <n v="0"/>
    <n v="0"/>
    <n v="0"/>
    <n v="0"/>
    <n v="0"/>
    <n v="0"/>
    <n v="0"/>
    <n v="0"/>
    <n v="0"/>
    <m/>
    <n v="1"/>
    <n v="0"/>
    <s v="C1"/>
    <n v="8"/>
    <n v="1"/>
    <n v="1"/>
    <n v="1"/>
    <n v="0"/>
    <n v="1"/>
    <n v="1"/>
    <n v="1"/>
    <n v="0"/>
    <n v="1"/>
    <n v="0"/>
    <n v="1"/>
    <n v="0"/>
    <n v="1"/>
    <n v="1"/>
    <n v="0"/>
    <n v="1"/>
    <n v="0"/>
    <n v="0"/>
    <n v="38000"/>
    <n v="0"/>
    <n v="0"/>
    <n v="0"/>
    <n v="0"/>
    <n v="0"/>
    <n v="0"/>
    <n v="0"/>
    <n v="0"/>
    <n v="0"/>
    <n v="0"/>
    <n v="0"/>
    <n v="0"/>
    <n v="0"/>
    <n v="0"/>
    <n v="0"/>
    <n v="0"/>
    <n v="0"/>
    <n v="0"/>
    <n v="0"/>
    <n v="0"/>
    <n v="0"/>
    <n v="0"/>
    <n v="0"/>
    <n v="0"/>
    <n v="0"/>
    <n v="0"/>
    <n v="0"/>
    <n v="0"/>
    <n v="0"/>
    <n v="0"/>
    <n v="0"/>
    <n v="0"/>
    <n v="0"/>
    <n v="0"/>
    <n v="0"/>
    <n v="0"/>
    <n v="0"/>
    <n v="0"/>
    <n v="0"/>
    <n v="0"/>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34467.120181405895"/>
    <n v="0"/>
    <n v="0"/>
    <n v="0"/>
    <n v="0"/>
    <n v="0"/>
    <n v="0"/>
    <n v="0"/>
    <n v="0"/>
    <n v="0"/>
    <n v="0"/>
    <n v="0"/>
    <n v="0"/>
    <n v="0"/>
    <n v="0"/>
    <n v="0"/>
    <n v="0"/>
    <n v="0"/>
    <n v="0"/>
    <n v="0"/>
    <n v="0"/>
    <n v="0"/>
    <n v="0"/>
    <n v="0"/>
    <n v="0"/>
    <n v="0"/>
    <n v="0"/>
    <n v="0"/>
    <n v="0"/>
    <n v="0"/>
    <n v="0"/>
    <n v="0"/>
    <n v="0"/>
    <n v="0"/>
    <n v="0"/>
    <n v="0"/>
    <n v="0"/>
    <n v="0"/>
    <n v="0"/>
    <n v="0"/>
    <n v="92946.938775510207"/>
    <n v="88520.894071914474"/>
    <n v="84305.613401823313"/>
    <n v="80291.060382688869"/>
    <n v="76467.676554941791"/>
    <n v="72826.358623754058"/>
    <n v="69358.436784527687"/>
    <n v="66055.654080502558"/>
    <n v="62910.146743335768"/>
    <n v="59914.425469843583"/>
    <n v="57061.357590327236"/>
    <n v="54344.150086025926"/>
    <n v="51756.333415262801"/>
    <n v="49291.746109774082"/>
    <n v="46944.520104546747"/>
    <n v="44709.066766234988"/>
    <n v="42580.063586890465"/>
    <n v="40552.441511324258"/>
    <n v="38621.372867927865"/>
    <n v="36782.259874217016"/>
    <n v="35030.72368973049"/>
    <n v="33362.59399021951"/>
    <n v="31773.899038304298"/>
    <n v="30260.856226956472"/>
    <n v="28819.863073291879"/>
    <n v="27447.488641230357"/>
    <n v="26140.465372600345"/>
    <n v="24895.681307238418"/>
    <n v="23710.172673560406"/>
    <n v="22581.116831962285"/>
    <n v="21505.825554249797"/>
    <n v="20481.738623095043"/>
    <n v="19506.417736280993"/>
    <n v="18577.54070121999"/>
    <n v="17692.895905923804"/>
    <n v="16850.377053260763"/>
    <n v="16047.978145962636"/>
    <n v="15283.788710440602"/>
    <n v="14555.98924803867"/>
    <n v="13862.846902893971"/>
    <n v="34467.120181405895"/>
    <n v="422532.18318687868"/>
    <x v="33"/>
  </r>
  <r>
    <s v="NDKE"/>
    <s v="Národné divadlo Košice"/>
    <x v="34"/>
    <n v="17"/>
    <s v="Objekt historickej budovy divadla - výmena dirigentského pultu"/>
    <s v="Výmena technicky ťažko ovládatelného, poruchového a ergonomicky nevyhovujúceho dirigentského pultu v orchestrišti."/>
    <s v="Zabezpečiť bezpečné technické podmienky pre podanie výkonu dirigenta pri predstaveniach."/>
    <s v="N/A"/>
    <s v="Zákon č. 124/2006 Z.z. o bezpečnosti a ochrane zdravia pri práci, §5 ods. 1 a ods. 2 a) a c) a d) a h) a §6 ods. 1 b) a d) a f) "/>
    <n v="5"/>
    <x v="1"/>
    <n v="45867"/>
    <s v="Počet návštevníkov len na predstavenia ŠDKE v Historickej budove divadla v roku 2022"/>
    <x v="2"/>
    <x v="0"/>
    <s v="C1 Javisková technika"/>
    <s v="01 Investičný zámer"/>
    <s v="štátny rozpočet"/>
    <s v="08S0101 Divadlá a divadelná činnosť"/>
    <s v="nie"/>
    <n v="1"/>
    <n v="18000"/>
    <n v="0"/>
    <n v="0"/>
    <n v="0"/>
    <n v="18000"/>
    <n v="0"/>
    <n v="0"/>
    <n v="0"/>
    <n v="0"/>
    <n v="0"/>
    <n v="0"/>
    <n v="0"/>
    <s v="-"/>
    <n v="0"/>
    <n v="0"/>
    <n v="0"/>
    <n v="0"/>
    <n v="0"/>
    <n v="0"/>
    <n v="0"/>
    <n v="0"/>
    <n v="0"/>
    <n v="0"/>
    <n v="0"/>
    <m/>
    <n v="1"/>
    <n v="0"/>
    <s v="C1"/>
    <n v="9"/>
    <n v="1"/>
    <n v="1"/>
    <n v="1"/>
    <n v="1"/>
    <n v="1"/>
    <n v="1"/>
    <n v="1"/>
    <n v="0"/>
    <n v="1"/>
    <n v="0"/>
    <n v="1"/>
    <n v="0"/>
    <n v="1"/>
    <n v="1"/>
    <n v="0"/>
    <n v="1"/>
    <n v="0"/>
    <n v="0"/>
    <n v="18000"/>
    <n v="0"/>
    <n v="0"/>
    <n v="0"/>
    <n v="0"/>
    <n v="0"/>
    <n v="0"/>
    <n v="0"/>
    <n v="0"/>
    <n v="0"/>
    <n v="0"/>
    <n v="0"/>
    <n v="0"/>
    <n v="0"/>
    <n v="0"/>
    <n v="0"/>
    <n v="0"/>
    <n v="0"/>
    <n v="0"/>
    <n v="0"/>
    <n v="0"/>
    <n v="0"/>
    <n v="0"/>
    <n v="0"/>
    <n v="0"/>
    <n v="0"/>
    <n v="0"/>
    <n v="0"/>
    <n v="0"/>
    <n v="0"/>
    <n v="0"/>
    <n v="0"/>
    <n v="0"/>
    <n v="0"/>
    <n v="0"/>
    <n v="0"/>
    <n v="0"/>
    <n v="0"/>
    <n v="0"/>
    <n v="0"/>
    <n v="0"/>
    <n v="45867"/>
    <n v="45867"/>
    <n v="45867"/>
    <n v="45867"/>
    <n v="45867"/>
    <n v="45867"/>
    <n v="45867"/>
    <n v="45867"/>
    <n v="45867"/>
    <n v="45867"/>
    <n v="45867"/>
    <n v="45867"/>
    <n v="45867"/>
    <n v="45867"/>
    <n v="45867"/>
    <n v="45867"/>
    <n v="45867"/>
    <n v="45867"/>
    <n v="45867"/>
    <n v="45867"/>
    <n v="45867"/>
    <n v="45867"/>
    <n v="45867"/>
    <n v="45867"/>
    <n v="45867"/>
    <n v="45867"/>
    <n v="45867"/>
    <n v="45867"/>
    <n v="45867"/>
    <n v="45867"/>
    <n v="45867"/>
    <n v="45867"/>
    <n v="45867"/>
    <n v="45867"/>
    <n v="45867"/>
    <n v="45867"/>
    <n v="45867"/>
    <n v="45867"/>
    <n v="45867"/>
    <n v="45867"/>
    <n v="45867"/>
    <n v="45867"/>
    <n v="45867"/>
    <n v="16326.530612244898"/>
    <n v="0"/>
    <n v="0"/>
    <n v="0"/>
    <n v="0"/>
    <n v="0"/>
    <n v="0"/>
    <n v="0"/>
    <n v="0"/>
    <n v="0"/>
    <n v="0"/>
    <n v="0"/>
    <n v="0"/>
    <n v="0"/>
    <n v="0"/>
    <n v="0"/>
    <n v="0"/>
    <n v="0"/>
    <n v="0"/>
    <n v="0"/>
    <n v="0"/>
    <n v="0"/>
    <n v="0"/>
    <n v="0"/>
    <n v="0"/>
    <n v="0"/>
    <n v="0"/>
    <n v="0"/>
    <n v="0"/>
    <n v="0"/>
    <n v="0"/>
    <n v="0"/>
    <n v="0"/>
    <n v="0"/>
    <n v="0"/>
    <n v="0"/>
    <n v="0"/>
    <n v="0"/>
    <n v="0"/>
    <n v="0"/>
    <n v="41602.72108843537"/>
    <n v="39621.639131843207"/>
    <n v="37734.894411279252"/>
    <n v="35937.994677408809"/>
    <n v="34226.661597532198"/>
    <n v="32596.820569078282"/>
    <n v="31044.591018169795"/>
    <n v="29566.27716016171"/>
    <n v="28158.359200154009"/>
    <n v="26817.484952527626"/>
    <n v="25540.461859550123"/>
    <n v="24324.249390047731"/>
    <n v="23165.951800045463"/>
    <n v="22062.811238138529"/>
    <n v="21012.201179179556"/>
    <n v="20011.620170647191"/>
    <n v="19058.685876806849"/>
    <n v="18151.129406482713"/>
    <n v="17286.789910935917"/>
    <n v="16463.60943898659"/>
    <n v="15679.628037130085"/>
    <n v="14932.979082981032"/>
    <n v="14221.884840934317"/>
    <n v="13544.652229461255"/>
    <n v="12899.6687899631"/>
    <n v="12285.398847583903"/>
    <n v="11700.379854841814"/>
    <n v="11143.218909373154"/>
    <n v="10612.589437498245"/>
    <n v="10107.228035712611"/>
    <n v="9625.9314625834395"/>
    <n v="9167.5537738889889"/>
    <n v="8731.0035941799906"/>
    <n v="8315.2415182666573"/>
    <n v="7919.2776364444362"/>
    <n v="7542.1691775661284"/>
    <n v="7183.0182643486951"/>
    <n v="6840.9697755701845"/>
    <n v="6515.2093100668435"/>
    <n v="6204.9612476827078"/>
    <n v="16326.530612244898"/>
    <n v="189123.91090649884"/>
    <x v="34"/>
  </r>
  <r>
    <s v="STM"/>
    <s v="Slovenské technické múzeum"/>
    <x v="35"/>
    <n v="4"/>
    <s v="Rekonštrukcia - sanácia zastrešenia &quot;Galéria I&quot;"/>
    <s v="Rekonštrukcia nosnej kovovej konštrukcie, zastrešenia Galéria I, tzv. &quot;Prezidentskej galérie&quot;, ktorá je vplyvom povetrenostných podmienok zhrdzavená a zvetraná. Prezidentská galéria je názov veľkoplošného prestrešenia na ochranu veľkoplošných exponátov (lietadiel). Konajú sa tam príležitostné krátkodobé výstavy a kultúrne podujatia."/>
    <s v="Cieľom je minimalizácia budúcich nákladov a škôd. Minimalizácia rizika možného zranenia pracovníkov aalebo návštevníkov, a taktiež ochrany zbierkových predmetov pred poškodením alebo zničením."/>
    <s v="N/A"/>
    <s v="Zákon č. 206/2009 Z.z. o múzeách a o galériách a o ochrane predmetov kultúrnej hodnoty, §9 ods. 1; Zákon č. 278/1993 Z.z. o správe majetku štátu, §3"/>
    <n v="40"/>
    <x v="0"/>
    <n v="92000"/>
    <s v="Ušetrenie nákladov: 92 000,-  sanácia kovových konštrukcii, údržba plachty ako bežné náklady. V prípade väčšieho poškodenia plachty / už sa stalo/ výmena plachty 85 000 €."/>
    <x v="1"/>
    <x v="2"/>
    <s v="B3 Stavebná rekonštrukcia priestorov"/>
    <s v="01 Investičný zámer"/>
    <s v="štátny rozpočet"/>
    <s v="08S0106 Múzeá a galérie "/>
    <s v="nie"/>
    <n v="1"/>
    <n v="150000"/>
    <n v="14000"/>
    <n v="0"/>
    <n v="0"/>
    <n v="14000"/>
    <n v="136000"/>
    <n v="0"/>
    <n v="0"/>
    <n v="0"/>
    <n v="0"/>
    <n v="0"/>
    <n v="0"/>
    <s v="-"/>
    <n v="0"/>
    <n v="0"/>
    <n v="0"/>
    <n v="0"/>
    <n v="0"/>
    <n v="0"/>
    <n v="0"/>
    <n v="0"/>
    <n v="0"/>
    <n v="0"/>
    <n v="0"/>
    <s v="Nosné kovové konštrukcie  zastrešenia Galéria I, tzv. &quot;prezidentskej galérie&quot;, je vplyvom povetrenostných podmienok zhrdzavené, zvetrané.Oprava zvetraných zhrdzavených zvarov, oprava zhrdzavenej nosnej kovovej konštrukcie, upevnenie napínacích lán."/>
    <n v="0"/>
    <n v="0"/>
    <s v="B3"/>
    <n v="7"/>
    <n v="1"/>
    <n v="1"/>
    <n v="0"/>
    <n v="1"/>
    <n v="1"/>
    <n v="1"/>
    <n v="1"/>
    <n v="0"/>
    <n v="0"/>
    <n v="0"/>
    <n v="0"/>
    <n v="0"/>
    <n v="1"/>
    <n v="1"/>
    <n v="0"/>
    <n v="1"/>
    <n v="0"/>
    <n v="0"/>
    <n v="14000"/>
    <n v="136000"/>
    <n v="0"/>
    <n v="0"/>
    <n v="0"/>
    <n v="0"/>
    <n v="0"/>
    <n v="0"/>
    <n v="0"/>
    <n v="0"/>
    <n v="0"/>
    <n v="0"/>
    <n v="0"/>
    <n v="0"/>
    <n v="0"/>
    <n v="0"/>
    <n v="0"/>
    <n v="0"/>
    <n v="0"/>
    <n v="0"/>
    <n v="0"/>
    <n v="0"/>
    <n v="0"/>
    <n v="0"/>
    <n v="0"/>
    <n v="0"/>
    <n v="0"/>
    <n v="0"/>
    <n v="0"/>
    <n v="0"/>
    <n v="0"/>
    <n v="0"/>
    <n v="0"/>
    <n v="0"/>
    <n v="0"/>
    <n v="0"/>
    <n v="0"/>
    <n v="0"/>
    <n v="0"/>
    <n v="0"/>
    <n v="0"/>
    <n v="92000"/>
    <n v="92000"/>
    <n v="92000"/>
    <n v="92000"/>
    <n v="92000"/>
    <n v="92000"/>
    <n v="92000"/>
    <n v="92000"/>
    <n v="92000"/>
    <n v="92000"/>
    <n v="92000"/>
    <n v="92000"/>
    <n v="92000"/>
    <n v="92000"/>
    <n v="92000"/>
    <n v="92000"/>
    <n v="92000"/>
    <n v="92000"/>
    <n v="92000"/>
    <n v="92000"/>
    <n v="92000"/>
    <n v="92000"/>
    <n v="92000"/>
    <n v="92000"/>
    <n v="92000"/>
    <n v="92000"/>
    <n v="92000"/>
    <n v="92000"/>
    <n v="92000"/>
    <n v="92000"/>
    <n v="92000"/>
    <n v="92000"/>
    <n v="92000"/>
    <n v="92000"/>
    <n v="92000"/>
    <n v="92000"/>
    <n v="92000"/>
    <n v="92000"/>
    <n v="92000"/>
    <n v="92000"/>
    <n v="92000"/>
    <n v="92000"/>
    <n v="92000"/>
    <n v="12698.412698412698"/>
    <n v="117481.91340028074"/>
    <n v="0"/>
    <n v="0"/>
    <n v="0"/>
    <n v="0"/>
    <n v="0"/>
    <n v="0"/>
    <n v="0"/>
    <n v="0"/>
    <n v="0"/>
    <n v="0"/>
    <n v="0"/>
    <n v="0"/>
    <n v="0"/>
    <n v="0"/>
    <n v="0"/>
    <n v="0"/>
    <n v="0"/>
    <n v="0"/>
    <n v="0"/>
    <n v="0"/>
    <n v="0"/>
    <n v="0"/>
    <n v="0"/>
    <n v="0"/>
    <n v="0"/>
    <n v="0"/>
    <n v="0"/>
    <n v="0"/>
    <n v="0"/>
    <n v="0"/>
    <n v="0"/>
    <n v="0"/>
    <n v="0"/>
    <n v="0"/>
    <n v="0"/>
    <n v="0"/>
    <n v="0"/>
    <n v="0"/>
    <n v="83446.712018140592"/>
    <n v="79473.059064895788"/>
    <n v="75688.62768085314"/>
    <n v="72084.407315098229"/>
    <n v="68651.816490569749"/>
    <n v="65382.682371971176"/>
    <n v="62269.221306639221"/>
    <n v="59304.020292037349"/>
    <n v="56480.019325749854"/>
    <n v="53790.494595952237"/>
    <n v="51229.042472335474"/>
    <n v="48789.564259367107"/>
    <n v="46466.251675587737"/>
    <n v="44253.57302436926"/>
    <n v="42146.260023208823"/>
    <n v="40139.295260198873"/>
    <n v="38227.900247808451"/>
    <n v="36407.524045531856"/>
    <n v="34673.832424316053"/>
    <n v="33022.697546967669"/>
    <n v="31450.188139969214"/>
    <n v="29952.560133304007"/>
    <n v="28526.247746003821"/>
    <n v="27167.854996194113"/>
    <n v="25874.147615422964"/>
    <n v="24642.045348021868"/>
    <n v="23468.614617163686"/>
    <n v="22351.06154015589"/>
    <n v="21286.725276338948"/>
    <n v="20273.071691751371"/>
    <n v="19307.687325477498"/>
    <n v="18388.273643311903"/>
    <n v="17512.641565058955"/>
    <n v="16678.706252437099"/>
    <n v="15884.482145178192"/>
    <n v="15128.078233503038"/>
    <n v="14407.693555717182"/>
    <n v="13721.612910206837"/>
    <n v="13068.20277162556"/>
    <n v="12445.907401548151"/>
    <n v="130180.32609869343"/>
    <n v="1503462.8043499889"/>
    <x v="35"/>
  </r>
  <r>
    <s v="SNM"/>
    <s v="SNM - Múzeum SNR Myjava"/>
    <x v="36"/>
    <n v="3"/>
    <s v="Reštaurovanie exteriérovej veľkorozmernej plastiky &quot;Slovanská lipa&quot;"/>
    <s v="Veľkorozmerná plastika &quot;Slovanská lipa&quot;, ktorej autorom je známy slovenský sochár Štefan Belohradský je súčasťou areálu SNM - Múzea SNR v Myjave od roku 1968. Exteriérová plastika s rozmerom 270 cm je zhotovená zo zváraného hliníka a esteticky i symbolicky dotvára vstupný areál Múzea SNR. Vplyvom poveternostných podmienok začal materiál, z ktorého je umelecké dielo zhotovené degradovať. Je nutné uvedenú degradáciu diela zastaviť reštaurátorským zásahom z dôvodu zachovania jej umeleckej a historickej hodnoty."/>
    <s v="Cieľom projektu je zabrániť značnej degradácii umeleckého diela a zachovať umeleckú a historickú hodnotu diela."/>
    <s v="N/A"/>
    <s v="Zákon č. 49/2002 Z.z. o ochrane pamiatkového fondu; Zákon č. 206/2009 Z.z. o múzeách a o galériách a o ochrane predmetov kultúrnej hodnoty"/>
    <n v="40"/>
    <x v="1"/>
    <n v="11664"/>
    <s v="zvýšenie návštevnosti o 30%, t.j. o 3 500 návštevníkov za rok"/>
    <x v="0"/>
    <x v="1"/>
    <s v="B5 Rekonštrukcia extravilánu"/>
    <s v="01 Investičný zámer"/>
    <s v="štátny rozpočet"/>
    <s v="08S0106 - Múzeá a galérie"/>
    <s v="nie"/>
    <n v="1"/>
    <n v="18600"/>
    <n v="0"/>
    <n v="0"/>
    <n v="0"/>
    <n v="18600"/>
    <n v="0"/>
    <n v="0"/>
    <n v="0"/>
    <n v="0"/>
    <n v="0"/>
    <n v="0"/>
    <n v="0"/>
    <s v="-"/>
    <n v="0"/>
    <n v="0"/>
    <n v="0"/>
    <n v="0"/>
    <n v="0"/>
    <n v="0"/>
    <n v="0"/>
    <n v="0"/>
    <n v="0"/>
    <n v="0"/>
    <n v="0"/>
    <m/>
    <n v="1"/>
    <n v="0"/>
    <s v="B5"/>
    <n v="9"/>
    <n v="1"/>
    <n v="1"/>
    <n v="1"/>
    <n v="1"/>
    <n v="1"/>
    <n v="1"/>
    <n v="1"/>
    <n v="0"/>
    <n v="1"/>
    <n v="0"/>
    <n v="0"/>
    <n v="1"/>
    <n v="1"/>
    <n v="1"/>
    <n v="0"/>
    <n v="1"/>
    <n v="0"/>
    <n v="0"/>
    <n v="18600"/>
    <n v="0"/>
    <n v="0"/>
    <n v="0"/>
    <n v="0"/>
    <n v="0"/>
    <n v="0"/>
    <n v="0"/>
    <n v="0"/>
    <n v="0"/>
    <n v="0"/>
    <n v="0"/>
    <n v="0"/>
    <n v="0"/>
    <n v="0"/>
    <n v="0"/>
    <n v="0"/>
    <n v="0"/>
    <n v="0"/>
    <n v="0"/>
    <n v="0"/>
    <n v="0"/>
    <n v="0"/>
    <n v="0"/>
    <n v="0"/>
    <n v="0"/>
    <n v="0"/>
    <n v="0"/>
    <n v="0"/>
    <n v="0"/>
    <n v="0"/>
    <n v="0"/>
    <n v="0"/>
    <n v="0"/>
    <n v="0"/>
    <n v="0"/>
    <n v="0"/>
    <n v="0"/>
    <n v="0"/>
    <n v="0"/>
    <n v="0"/>
    <n v="11664"/>
    <n v="11664"/>
    <n v="11664"/>
    <n v="11664"/>
    <n v="11664"/>
    <n v="11664"/>
    <n v="11664"/>
    <n v="11664"/>
    <n v="11664"/>
    <n v="11664"/>
    <n v="11664"/>
    <n v="11664"/>
    <n v="11664"/>
    <n v="11664"/>
    <n v="11664"/>
    <n v="11664"/>
    <n v="11664"/>
    <n v="11664"/>
    <n v="11664"/>
    <n v="11664"/>
    <n v="11664"/>
    <n v="11664"/>
    <n v="11664"/>
    <n v="11664"/>
    <n v="11664"/>
    <n v="11664"/>
    <n v="11664"/>
    <n v="11664"/>
    <n v="11664"/>
    <n v="11664"/>
    <n v="11664"/>
    <n v="11664"/>
    <n v="11664"/>
    <n v="11664"/>
    <n v="11664"/>
    <n v="11664"/>
    <n v="11664"/>
    <n v="11664"/>
    <n v="11664"/>
    <n v="11664"/>
    <n v="11664"/>
    <n v="11664"/>
    <n v="11664"/>
    <n v="16870.748299319726"/>
    <n v="0"/>
    <n v="0"/>
    <n v="0"/>
    <n v="0"/>
    <n v="0"/>
    <n v="0"/>
    <n v="0"/>
    <n v="0"/>
    <n v="0"/>
    <n v="0"/>
    <n v="0"/>
    <n v="0"/>
    <n v="0"/>
    <n v="0"/>
    <n v="0"/>
    <n v="0"/>
    <n v="0"/>
    <n v="0"/>
    <n v="0"/>
    <n v="0"/>
    <n v="0"/>
    <n v="0"/>
    <n v="0"/>
    <n v="0"/>
    <n v="0"/>
    <n v="0"/>
    <n v="0"/>
    <n v="0"/>
    <n v="0"/>
    <n v="0"/>
    <n v="0"/>
    <n v="0"/>
    <n v="0"/>
    <n v="0"/>
    <n v="0"/>
    <n v="0"/>
    <n v="0"/>
    <n v="0"/>
    <n v="0"/>
    <n v="10579.591836734693"/>
    <n v="10075.801749271135"/>
    <n v="9596.0016659725115"/>
    <n v="9139.0492056881048"/>
    <n v="8703.8563863696254"/>
    <n v="8289.3870346377371"/>
    <n v="7894.6543187026073"/>
    <n v="7518.7183987643875"/>
    <n v="7160.6841892994171"/>
    <n v="6819.6992279042061"/>
    <n v="6494.951645623054"/>
    <n v="6185.6682339267172"/>
    <n v="5891.1126037397316"/>
    <n v="5610.5834321330758"/>
    <n v="5343.4127925076918"/>
    <n v="5088.9645642930391"/>
    <n v="4846.6329183743237"/>
    <n v="4615.8408746422128"/>
    <n v="4396.0389282306787"/>
    <n v="4186.7037411720758"/>
    <n v="3987.3368963543576"/>
    <n v="3797.4637108136731"/>
    <n v="3616.6321055368321"/>
    <n v="3444.4115290826971"/>
    <n v="3280.3919324597114"/>
    <n v="3124.1827928187727"/>
    <n v="2975.4121836369268"/>
    <n v="2833.7258891780248"/>
    <n v="2698.7865611219295"/>
    <n v="2570.2729153542173"/>
    <n v="2447.8789670040169"/>
    <n v="2331.3133019085872"/>
    <n v="2220.2983827700832"/>
    <n v="2114.5698883524601"/>
    <n v="2013.8760841452001"/>
    <n v="1917.9772229954285"/>
    <n v="1826.6449742813609"/>
    <n v="1739.6618802679625"/>
    <n v="1656.8208383504407"/>
    <n v="1577.9246079528004"/>
    <n v="16870.748299319726"/>
    <n v="190612.93641237251"/>
    <x v="36"/>
  </r>
  <r>
    <s v="SNM"/>
    <s v="SNM - Múzeá v Martine"/>
    <x v="37"/>
    <s v="R"/>
    <s v="Múzeum Martina Benku - rekonštrukcia objektu, sťahovanie a vnútorné vybavenie"/>
    <s v="Zrealizované_x000a_Stavebné ukončenie rekonštrukcie objektu Múzea Martina Benku, presťahovanie expozície do novozrekonštruovaných priestorov a dovybavenie objektu po rekonštrukcii"/>
    <s v="záchrana národnej kultúrnej pamiatky a prezentácia zbierok z fondu Martina Benku v zrekonštruovaných priestoroch"/>
    <s v="N/A"/>
    <s v="Zákon č. 206/2009 Z.z. o múzeách a o galériách a o ochrane predmetov kultúrnej hodnoty"/>
    <n v="10"/>
    <x v="1"/>
    <n v="55326"/>
    <s v="návštevnosť SNM v Martine za rok 2022"/>
    <x v="0"/>
    <x v="4"/>
    <s v="F1 Rekonštrukcia expozičných priestorov"/>
    <s v="08 Realizované"/>
    <s v="štátny rozpočet"/>
    <s v="08T0103"/>
    <s v="nie"/>
    <n v="1"/>
    <n v="997000"/>
    <n v="6880"/>
    <n v="910000"/>
    <n v="87000"/>
    <n v="0"/>
    <n v="0"/>
    <n v="0"/>
    <n v="0"/>
    <n v="0"/>
    <n v="0"/>
    <n v="0"/>
    <n v="0"/>
    <s v="výdavky na konzerovanie a reštaurovanie zbierkových predmetov, výdavky na sťahovanie a interiérové vybavenie"/>
    <n v="40000"/>
    <n v="0"/>
    <n v="0"/>
    <n v="40000"/>
    <n v="0"/>
    <n v="0"/>
    <n v="0"/>
    <n v="0"/>
    <n v="0"/>
    <n v="0"/>
    <n v="0"/>
    <s v="projekt pred ukončením "/>
    <n v="0"/>
    <n v="0"/>
    <s v="F1"/>
    <n v="8"/>
    <n v="1"/>
    <n v="1"/>
    <n v="1"/>
    <n v="1"/>
    <n v="1"/>
    <n v="1"/>
    <n v="1"/>
    <n v="0"/>
    <n v="1"/>
    <n v="0"/>
    <n v="0"/>
    <n v="1"/>
    <n v="1"/>
    <n v="0"/>
    <n v="0"/>
    <n v="0"/>
    <n v="910000"/>
    <n v="87000"/>
    <n v="40000"/>
    <n v="0"/>
    <n v="0"/>
    <n v="0"/>
    <n v="0"/>
    <n v="0"/>
    <n v="0"/>
    <n v="0"/>
    <n v="0"/>
    <n v="0"/>
    <n v="0"/>
    <n v="0"/>
    <n v="0"/>
    <n v="0"/>
    <n v="0"/>
    <n v="0"/>
    <n v="0"/>
    <n v="0"/>
    <n v="0"/>
    <n v="0"/>
    <n v="0"/>
    <n v="0"/>
    <n v="0"/>
    <n v="0"/>
    <n v="0"/>
    <n v="0"/>
    <n v="0"/>
    <n v="0"/>
    <n v="0"/>
    <n v="0"/>
    <n v="0"/>
    <n v="0"/>
    <n v="0"/>
    <n v="0"/>
    <n v="0"/>
    <n v="0"/>
    <n v="0"/>
    <n v="0"/>
    <n v="0"/>
    <n v="0"/>
    <n v="0"/>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36281.179138321997"/>
    <n v="0"/>
    <n v="0"/>
    <n v="0"/>
    <n v="0"/>
    <n v="0"/>
    <n v="0"/>
    <n v="0"/>
    <n v="0"/>
    <n v="0"/>
    <n v="0"/>
    <n v="0"/>
    <n v="0"/>
    <n v="0"/>
    <n v="0"/>
    <n v="0"/>
    <n v="0"/>
    <n v="0"/>
    <n v="0"/>
    <n v="0"/>
    <n v="0"/>
    <n v="0"/>
    <n v="0"/>
    <n v="0"/>
    <n v="0"/>
    <n v="0"/>
    <n v="0"/>
    <n v="0"/>
    <n v="0"/>
    <n v="0"/>
    <n v="0"/>
    <n v="0"/>
    <n v="0"/>
    <n v="0"/>
    <n v="0"/>
    <n v="0"/>
    <n v="0"/>
    <n v="0"/>
    <n v="0"/>
    <n v="0"/>
    <n v="50182.312925170067"/>
    <n v="47792.678976352443"/>
    <n v="45516.837120335666"/>
    <n v="43349.368686033959"/>
    <n v="41285.113034318063"/>
    <n v="39319.155270779098"/>
    <n v="37446.814543599146"/>
    <n v="35663.632898665855"/>
    <n v="33965.364665396053"/>
    <n v="32347.966347996236"/>
    <n v="30807.586998091658"/>
    <n v="29340.559045801572"/>
    <n v="27943.389567430077"/>
    <n v="26612.751968981018"/>
    <n v="25345.47806569621"/>
    <n v="24138.550538758289"/>
    <n v="22989.095751198372"/>
    <n v="21894.376905903213"/>
    <n v="20851.787529431633"/>
    <n v="19858.845266125365"/>
    <n v="18913.185967738442"/>
    <n v="18012.558064512799"/>
    <n v="17154.817204297906"/>
    <n v="16337.921146950386"/>
    <n v="15559.92490185751"/>
    <n v="14818.976097007151"/>
    <n v="14113.310568578241"/>
    <n v="13441.248160550704"/>
    <n v="12801.188724334008"/>
    <n v="12191.608308889527"/>
    <n v="11611.055532275741"/>
    <n v="11058.148125976895"/>
    <n v="10531.569643787519"/>
    <n v="10030.066327416684"/>
    <n v="9552.4441213492246"/>
    <n v="9097.5658298564031"/>
    <n v="8664.348409387052"/>
    <n v="8251.7603898924281"/>
    <n v="7858.8194189451715"/>
    <n v="7484.5899228049248"/>
    <n v="36281.179138321997"/>
    <n v="406869.24446864659"/>
    <x v="37"/>
  </r>
  <r>
    <s v="SND"/>
    <s v="Slovenské národné divadlo"/>
    <x v="38"/>
    <m/>
    <s v="Rekonštrukcia rozvodov teplej úžitkovej vody v NB SND"/>
    <s v="Výmena rozvodov a regulácie TÚV v NB SND."/>
    <s v="Zabezpečenie optimálnej distribúcie teplej úžitkovej vody."/>
    <s v="N/A"/>
    <s v="Nariadenie vlády č. 391/2006 Z. z. Nariadenie vlády Slovenskej republiky o minimálnych bezpečnostných a zdravotných požiadavkách na pracovisko"/>
    <n v="40"/>
    <x v="0"/>
    <n v="56689"/>
    <s v="hrozba vzniku škody,ak sa investícia nezrealizuje/predpokladé úšetrené náklady"/>
    <x v="0"/>
    <x v="1"/>
    <s v="B3 Stavebná rekonštrukcia priestorov"/>
    <s v="01 Investičný zámer"/>
    <s v="štátny rozpočet"/>
    <s v="08S0101"/>
    <s v="nie"/>
    <n v="1"/>
    <n v="100000"/>
    <n v="0"/>
    <n v="0"/>
    <n v="0"/>
    <n v="0"/>
    <n v="100000"/>
    <n v="0"/>
    <n v="0"/>
    <n v="0"/>
    <n v="0"/>
    <n v="0"/>
    <n v="0"/>
    <s v="-"/>
    <n v="0"/>
    <n v="0"/>
    <n v="0"/>
    <n v="0"/>
    <n v="0"/>
    <n v="0"/>
    <n v="0"/>
    <n v="0"/>
    <n v="0"/>
    <n v="0"/>
    <n v="0"/>
    <m/>
    <n v="0"/>
    <n v="0"/>
    <s v="B3"/>
    <n v="8"/>
    <n v="1"/>
    <n v="1"/>
    <n v="1"/>
    <n v="0"/>
    <n v="1"/>
    <n v="1"/>
    <n v="1"/>
    <n v="0"/>
    <n v="1"/>
    <n v="0"/>
    <n v="0"/>
    <n v="1"/>
    <n v="1"/>
    <n v="1"/>
    <n v="0"/>
    <n v="1"/>
    <n v="0"/>
    <n v="0"/>
    <n v="0"/>
    <n v="100000"/>
    <n v="0"/>
    <n v="0"/>
    <n v="0"/>
    <n v="0"/>
    <n v="0"/>
    <n v="0"/>
    <n v="0"/>
    <n v="0"/>
    <n v="0"/>
    <n v="0"/>
    <n v="0"/>
    <n v="0"/>
    <n v="0"/>
    <n v="0"/>
    <n v="0"/>
    <n v="0"/>
    <n v="0"/>
    <n v="0"/>
    <n v="0"/>
    <n v="0"/>
    <n v="0"/>
    <n v="0"/>
    <n v="0"/>
    <n v="0"/>
    <n v="0"/>
    <n v="0"/>
    <n v="0"/>
    <n v="0"/>
    <n v="0"/>
    <n v="0"/>
    <n v="0"/>
    <n v="0"/>
    <n v="0"/>
    <n v="0"/>
    <n v="0"/>
    <n v="0"/>
    <n v="0"/>
    <n v="0"/>
    <n v="0"/>
    <n v="56689"/>
    <n v="56689"/>
    <n v="56689"/>
    <n v="56689"/>
    <n v="56689"/>
    <n v="56689"/>
    <n v="56689"/>
    <n v="56689"/>
    <n v="56689"/>
    <n v="56689"/>
    <n v="56689"/>
    <n v="56689"/>
    <n v="56689"/>
    <n v="56689"/>
    <n v="56689"/>
    <n v="56689"/>
    <n v="56689"/>
    <n v="56689"/>
    <n v="56689"/>
    <n v="56689"/>
    <n v="56689"/>
    <n v="56689"/>
    <n v="56689"/>
    <n v="56689"/>
    <n v="56689"/>
    <n v="56689"/>
    <n v="56689"/>
    <n v="56689"/>
    <n v="56689"/>
    <n v="56689"/>
    <n v="56689"/>
    <n v="56689"/>
    <n v="56689"/>
    <n v="56689"/>
    <n v="56689"/>
    <n v="56689"/>
    <n v="56689"/>
    <n v="56689"/>
    <n v="56689"/>
    <n v="56689"/>
    <n v="56689"/>
    <n v="56689"/>
    <n v="56689"/>
    <n v="0"/>
    <n v="86383.759853147596"/>
    <n v="0"/>
    <n v="0"/>
    <n v="0"/>
    <n v="0"/>
    <n v="0"/>
    <n v="0"/>
    <n v="0"/>
    <n v="0"/>
    <n v="0"/>
    <n v="0"/>
    <n v="0"/>
    <n v="0"/>
    <n v="0"/>
    <n v="0"/>
    <n v="0"/>
    <n v="0"/>
    <n v="0"/>
    <n v="0"/>
    <n v="0"/>
    <n v="0"/>
    <n v="0"/>
    <n v="0"/>
    <n v="0"/>
    <n v="0"/>
    <n v="0"/>
    <n v="0"/>
    <n v="0"/>
    <n v="0"/>
    <n v="0"/>
    <n v="0"/>
    <n v="0"/>
    <n v="0"/>
    <n v="0"/>
    <n v="0"/>
    <n v="0"/>
    <n v="0"/>
    <n v="0"/>
    <n v="0"/>
    <n v="51418.594104308388"/>
    <n v="48970.089623150845"/>
    <n v="46638.180593476995"/>
    <n v="44417.314850930466"/>
    <n v="42302.204619933786"/>
    <n v="40287.813923746457"/>
    <n v="38369.346594044247"/>
    <n v="36542.234851470712"/>
    <n v="34802.128429972108"/>
    <n v="33144.884219021049"/>
    <n v="31566.556399067671"/>
    <n v="30063.38704673111"/>
    <n v="28631.797187362969"/>
    <n v="27268.378273679009"/>
    <n v="25969.884070170487"/>
    <n v="24733.222923971891"/>
    <n v="23555.450403782754"/>
    <n v="22433.762289316906"/>
    <n v="21365.487894587532"/>
    <n v="20348.083709130984"/>
    <n v="19379.127342029507"/>
    <n v="18456.311754313814"/>
    <n v="17577.439766013158"/>
    <n v="16740.418824774435"/>
    <n v="15943.2560235947"/>
    <n v="15184.053355804475"/>
    <n v="14461.003196004263"/>
    <n v="13772.383996194534"/>
    <n v="13116.556186851942"/>
    <n v="12491.958273192322"/>
    <n v="11897.103117326022"/>
    <n v="11330.574397453353"/>
    <n v="10791.02323566986"/>
    <n v="10277.164986352247"/>
    <n v="9787.7761774783321"/>
    <n v="9321.6915975984102"/>
    <n v="8877.8015215222968"/>
    <n v="8455.049068116472"/>
    <n v="8052.4276839204504"/>
    <n v="7668.9787465909039"/>
    <n v="86383.759853147596"/>
    <n v="926410.90125865792"/>
    <x v="38"/>
  </r>
  <r>
    <s v="SNK"/>
    <s v="Slovenská národná knižnica"/>
    <x v="39"/>
    <n v="3"/>
    <s v="Nákup nového traktora s príslušenstvom pre potreby Slovanského múzea A.S.Puškina v Brodzanoch"/>
    <s v="Kontrola BOZP zistila únik oleja na jestvujúcom traktore. Jedná sa o dvojtaktný dieselový motor so strateným mazaním, u ktorého únik oleja  nie je možné odstrániť. Stroj je morálne aj fyzicky opotrebovaný a jeho výmena je nutná. Nákup nového traktora s príslušenstvom bude slúžiť na pravidelnú údržby parku (kosenie, mulčovanie), ktorý je spolu s  kaštieľom zapísaný v zozname NKP.  "/>
    <s v="Zabezpečiť kúpu funkčného traktora na úpravu zelených plôch parku v Brodzanoch. Bez zakúpenia traktora nie je možné zabezpečiť údržbu chráneného areálu kaštieľa Brodzany."/>
    <s v="N/A"/>
    <s v="Zákon č. 49/2002 Z.z. o ochrane pamiatkového fondu, §27 ods. 1 a §28 ods. 1 písm. b)"/>
    <n v="10"/>
    <x v="0"/>
    <n v="18668.7"/>
    <s v="Ušetrenie nákladov za údržbu zelených plôch parku - KPI hodnota je vypočítaná na základe nákladov na kosenie a vývoz biomasy vykonávanou externou firmou pri cene 0,15 EUR/m2 na základe cenových ponúk z iných objektov, rozloha parku bez vodných plôch a stavieb 62 229 m2 pri frekvencii údržby zelene minimálne 2 krát ročne."/>
    <x v="0"/>
    <x v="0"/>
    <s v="C90 Dopravné prostriedky"/>
    <s v="01 Investičný zámer"/>
    <s v="štátny rozpočet"/>
    <s v="08S0105 Knižnice a knižničná činnosť"/>
    <s v="nie"/>
    <n v="1"/>
    <n v="14400"/>
    <n v="0"/>
    <n v="0"/>
    <n v="0"/>
    <n v="14400"/>
    <n v="0"/>
    <n v="0"/>
    <n v="0"/>
    <n v="0"/>
    <n v="0"/>
    <n v="0"/>
    <n v="0"/>
    <s v="-"/>
    <n v="0"/>
    <n v="0"/>
    <n v="0"/>
    <n v="0"/>
    <n v="0"/>
    <n v="0"/>
    <n v="0"/>
    <n v="0"/>
    <n v="0"/>
    <n v="0"/>
    <n v="0"/>
    <s v="Cena za nákup traktora bola určená na základe prieskumu trhu vykonaného v roku 2022. Bez funkčného traktora nie je možné zabezpečiť pravidelnú údržbu zelene vzhľadom k veľkosti a rozsahu priľahlých plôch chráneného areálu pri kaštieli v Brodzanoch."/>
    <n v="1"/>
    <n v="0"/>
    <s v="C90"/>
    <n v="9"/>
    <n v="1"/>
    <n v="1"/>
    <n v="1"/>
    <n v="1"/>
    <n v="1"/>
    <n v="1"/>
    <n v="1"/>
    <n v="0"/>
    <n v="1"/>
    <n v="0"/>
    <n v="0"/>
    <n v="1"/>
    <n v="1"/>
    <n v="1"/>
    <n v="0"/>
    <n v="1"/>
    <n v="0"/>
    <n v="0"/>
    <n v="14400"/>
    <n v="0"/>
    <n v="0"/>
    <n v="0"/>
    <n v="0"/>
    <n v="0"/>
    <n v="0"/>
    <n v="0"/>
    <n v="0"/>
    <n v="0"/>
    <n v="0"/>
    <n v="0"/>
    <n v="0"/>
    <n v="0"/>
    <n v="0"/>
    <n v="0"/>
    <n v="0"/>
    <n v="0"/>
    <n v="0"/>
    <n v="0"/>
    <n v="0"/>
    <n v="0"/>
    <n v="0"/>
    <n v="0"/>
    <n v="0"/>
    <n v="0"/>
    <n v="0"/>
    <n v="0"/>
    <n v="0"/>
    <n v="0"/>
    <n v="0"/>
    <n v="0"/>
    <n v="0"/>
    <n v="0"/>
    <n v="0"/>
    <n v="0"/>
    <n v="0"/>
    <n v="0"/>
    <n v="0"/>
    <n v="0"/>
    <n v="0"/>
    <n v="18668.7"/>
    <n v="18668.7"/>
    <n v="18668.7"/>
    <n v="18668.7"/>
    <n v="18668.7"/>
    <n v="18668.7"/>
    <n v="18668.7"/>
    <n v="18668.7"/>
    <n v="18668.7"/>
    <n v="18668.7"/>
    <n v="18668.7"/>
    <n v="18668.7"/>
    <n v="18668.7"/>
    <n v="18668.7"/>
    <n v="18668.7"/>
    <n v="18668.7"/>
    <n v="18668.7"/>
    <n v="18668.7"/>
    <n v="18668.7"/>
    <n v="18668.7"/>
    <n v="18668.7"/>
    <n v="18668.7"/>
    <n v="18668.7"/>
    <n v="18668.7"/>
    <n v="18668.7"/>
    <n v="18668.7"/>
    <n v="18668.7"/>
    <n v="18668.7"/>
    <n v="18668.7"/>
    <n v="18668.7"/>
    <n v="18668.7"/>
    <n v="18668.7"/>
    <n v="18668.7"/>
    <n v="18668.7"/>
    <n v="18668.7"/>
    <n v="18668.7"/>
    <n v="18668.7"/>
    <n v="18668.7"/>
    <n v="18668.7"/>
    <n v="18668.7"/>
    <n v="18668.7"/>
    <n v="18668.7"/>
    <n v="18668.7"/>
    <n v="13061.224489795917"/>
    <n v="0"/>
    <n v="0"/>
    <n v="0"/>
    <n v="0"/>
    <n v="0"/>
    <n v="0"/>
    <n v="0"/>
    <n v="0"/>
    <n v="0"/>
    <n v="0"/>
    <n v="0"/>
    <n v="0"/>
    <n v="0"/>
    <n v="0"/>
    <n v="0"/>
    <n v="0"/>
    <n v="0"/>
    <n v="0"/>
    <n v="0"/>
    <n v="0"/>
    <n v="0"/>
    <n v="0"/>
    <n v="0"/>
    <n v="0"/>
    <n v="0"/>
    <n v="0"/>
    <n v="0"/>
    <n v="0"/>
    <n v="0"/>
    <n v="0"/>
    <n v="0"/>
    <n v="0"/>
    <n v="0"/>
    <n v="0"/>
    <n v="0"/>
    <n v="0"/>
    <n v="0"/>
    <n v="0"/>
    <n v="0"/>
    <n v="16933.061224489797"/>
    <n v="16126.724975704567"/>
    <n v="15358.785691147208"/>
    <n v="14627.41494394972"/>
    <n v="13930.871375190211"/>
    <n v="13267.4965478002"/>
    <n v="12635.710997904953"/>
    <n v="12034.010474195193"/>
    <n v="11460.962356376374"/>
    <n v="10915.202244167975"/>
    <n v="10395.430708731406"/>
    <n v="9900.4101987918129"/>
    <n v="9428.9620940874429"/>
    <n v="8979.9638991308948"/>
    <n v="8552.3465706008537"/>
    <n v="8145.0919720008123"/>
    <n v="7757.2304495245826"/>
    <n v="7387.8385233567451"/>
    <n v="7036.0366889111865"/>
    <n v="6700.9873227725584"/>
    <n v="6381.8926883548183"/>
    <n v="6077.9930365283972"/>
    <n v="5788.5647966937122"/>
    <n v="5512.9188539940114"/>
    <n v="5250.3989085657249"/>
    <n v="5000.3799129197378"/>
    <n v="4762.2665837330842"/>
    <n v="4535.4919845076984"/>
    <n v="4319.5161757216192"/>
    <n v="4113.8249292586834"/>
    <n v="3917.9285040558889"/>
    <n v="3731.3604800532275"/>
    <n v="3553.6766476697408"/>
    <n v="3384.4539501616573"/>
    <n v="3223.289476344436"/>
    <n v="3069.7995012804149"/>
    <n v="2923.6185726480148"/>
    <n v="2784.3986406171562"/>
    <n v="2651.8082291591968"/>
    <n v="2525.5316468182823"/>
    <n v="13061.224489795917"/>
    <n v="137290.2408309262"/>
    <x v="39"/>
  </r>
  <r>
    <s v="ŠVK KE"/>
    <s v="Štátna vedecká knižnica v Košiciach"/>
    <x v="40"/>
    <n v="7"/>
    <s v="Rozvoj digitálnych služieb a modernizácia IT infraštruktúry knižnice"/>
    <s v="Zámerom projektu je:                                                                                                                                                                                                                                                                                                                                                                                                                       _x000a_1) Poskytovanie služieb typu scan&amp;go: skenovanie dokumentov podľa požiadaviek používateľov a ich elektronické sprístupňovanie a súčasne samoobslužné skenovanie,_x000a_2) Skenovanie starých tlačí vo veľmi zlom fyzickom stave (najmä veľkoformátových tlačí ohrozených kyslým papierom), regionánych tlačí do roku 1950 a historických dokumentov z fondu Právnickej akadémie zo 17.-20. storočia,_x000a_3) Vyhľadávanie a sprístupnenie zdigitalizovaných diel v súlade s platnou legislatívou prostr. online katalógu knižnice Zámery v bodoch 1-3 predpokladajú nahradenie starých 10 a 12 ročných skenerov, ktoré stále vypadávajú a do ktorých už nie je možné nájsť náhradné diely novými 2 knižnými skenermi, pracovnými stanicami ku skenerom a postprocesingovým SW s OCR a min. 2 samoobslužnými kioskovými skenermi._x000a_4) Postupné rozširovanie a modernizácia IT, najmä  diskových polí, pracovných staníc, samoobslužných multifunkčných zariadení, switchov, struktúrovaných sietí, výmena starých analógových kamier a rozšírenie kamerového systému s videoserverom._x000a_5) Výmena klimatizačnej jednotky v serverovni na Pribinovej vzhľadom k je veku a opotrebovaniu (nadobudnuá 1.7.2013). Jej výkonové parametre je potrebné optimalizovať a zabezpečiť aj optimalizáciu nákladov na prevádzku."/>
    <s v="Cieľom je zabezpečenie plynulej prevádzky knižničného systému, modernizácia IT a rozvoj digitálnych služieb.  "/>
    <s v="N/A"/>
    <s v="Zákon č. 126/2015 Z.z. o knižniciach, §4 ods.2, písm. d),   §16 ods. 1, ods. 2, ods. 5 písm. b), e);  Zriaďovacia listina ŠVK v Košiciach v znení Dodatku č. MK-3911/2019-110/11317, Čl. I ods. 3 písm. d) f), g) a i). Reformy pre udržateľný rozvoj kultúry a kreatívneho priemyslu (MK SR, marec 2021): Reforma štruktúry a kvality knižničnej siete, Investícia 2: Zvýšenie kvality služieb knižničnej sete, 2. Sprístupnenie fondu digitálnych KJ cez knižnice nosnej siete "/>
    <n v="5"/>
    <x v="1"/>
    <n v="596459"/>
    <s v="V roku 2022 sme zaznamenali celkový počet registrovaných používateľov i neregistrovaných návštevníkov v počte 596 459, z toho: fyzická návštevnosť 82 589, virtuálna návštevnosť 513 870 (návštevníci online katalógu knižnice, webového sídla knižnice a webinárov/virtuálnych podujatí).  V prípade naplnenia investičného zámeru predpokladáme vyššiu virtuálnu návštevnosť z dôvodu prístupu k väčšiemu množstvu zdigitalizovaných objektov cez online katalóg (nárast o min. 150 000 strán/rok)"/>
    <x v="3"/>
    <x v="3"/>
    <s v="D1 Nákup štandardnej IT techniky"/>
    <s v="01 Investičný zámer"/>
    <s v="štátny rozpočet"/>
    <s v="0EK0103"/>
    <s v="nie"/>
    <n v="1"/>
    <n v="142000"/>
    <n v="0"/>
    <n v="0"/>
    <n v="0"/>
    <n v="0"/>
    <n v="85000"/>
    <n v="57000"/>
    <m/>
    <n v="0"/>
    <n v="0"/>
    <n v="0"/>
    <n v="0"/>
    <s v="Modernizácia IT  infraštruktúry sa týka aj  BV na postupnú obmenu a modernizáciu 55 zamestnaneckých a verejných počítačov, tlačiarní a ďalších komponentov výpočtovej techniky. K modernizácii IT sa viaži aj ďalšie poplatky za siete, licencie a  údržbu SW. "/>
    <n v="139900"/>
    <n v="0"/>
    <m/>
    <n v="32900"/>
    <n v="37000"/>
    <n v="35000"/>
    <n v="35000"/>
    <n v="0"/>
    <n v="0"/>
    <n v="0"/>
    <n v="0"/>
    <s v="Ceny sú aktualizované po prieskume trhu v roku 2023. BV v roku 2023 sme uviedli v súlade s rozpočtom 0EK na rok 2023 (na roky 2024-2026 odhadom).                                      Použitie KV v rokoch 2024-2025:                                          Rok 2024: kiosk skener pre používateľov (13 tis. €), A2 knižný skener semiautomat (42 tis.€), OCR server (15 tis.), kamerový server (15 tis.€);                                                  Rok 2025: kiosk skener pre používateľov (13 tis. €), A2 knižný skener semiautomat (42 tis.€), diskové pole (2 tis. €)"/>
    <n v="0"/>
    <n v="0"/>
    <s v="D1"/>
    <n v="8"/>
    <n v="1"/>
    <n v="1"/>
    <n v="1"/>
    <n v="1"/>
    <n v="1"/>
    <n v="1"/>
    <n v="1"/>
    <n v="0"/>
    <n v="0"/>
    <n v="0"/>
    <n v="0"/>
    <n v="0"/>
    <n v="1"/>
    <n v="1"/>
    <n v="0"/>
    <n v="1"/>
    <n v="0"/>
    <n v="0"/>
    <n v="32900"/>
    <n v="122000"/>
    <n v="92000"/>
    <n v="35000"/>
    <n v="0"/>
    <n v="0"/>
    <n v="0"/>
    <n v="0"/>
    <n v="0"/>
    <n v="0"/>
    <n v="0"/>
    <n v="0"/>
    <n v="0"/>
    <n v="0"/>
    <n v="0"/>
    <n v="0"/>
    <n v="0"/>
    <n v="0"/>
    <n v="0"/>
    <n v="0"/>
    <n v="0"/>
    <n v="0"/>
    <n v="0"/>
    <n v="0"/>
    <n v="0"/>
    <n v="0"/>
    <n v="0"/>
    <n v="0"/>
    <n v="0"/>
    <n v="0"/>
    <n v="0"/>
    <n v="0"/>
    <n v="0"/>
    <n v="0"/>
    <n v="0"/>
    <n v="0"/>
    <n v="0"/>
    <n v="0"/>
    <n v="0"/>
    <n v="0"/>
    <n v="0"/>
    <n v="596459"/>
    <n v="596459"/>
    <n v="596459"/>
    <n v="596459"/>
    <n v="596459"/>
    <n v="596459"/>
    <n v="596459"/>
    <n v="596459"/>
    <n v="596459"/>
    <n v="596459"/>
    <n v="596459"/>
    <n v="596459"/>
    <n v="596459"/>
    <n v="596459"/>
    <n v="596459"/>
    <n v="596459"/>
    <n v="596459"/>
    <n v="596459"/>
    <n v="596459"/>
    <n v="596459"/>
    <n v="596459"/>
    <n v="596459"/>
    <n v="596459"/>
    <n v="596459"/>
    <n v="596459"/>
    <n v="596459"/>
    <n v="596459"/>
    <n v="596459"/>
    <n v="596459"/>
    <n v="596459"/>
    <n v="596459"/>
    <n v="596459"/>
    <n v="596459"/>
    <n v="596459"/>
    <n v="596459"/>
    <n v="596459"/>
    <n v="596459"/>
    <n v="596459"/>
    <n v="596459"/>
    <n v="596459"/>
    <n v="596459"/>
    <n v="596459"/>
    <n v="596459"/>
    <n v="29841.269841269841"/>
    <n v="105388.18702084007"/>
    <n v="75688.62768085314"/>
    <n v="27423.415826396063"/>
    <n v="0"/>
    <n v="0"/>
    <n v="0"/>
    <n v="0"/>
    <n v="0"/>
    <n v="0"/>
    <n v="0"/>
    <n v="0"/>
    <n v="0"/>
    <n v="0"/>
    <n v="0"/>
    <n v="0"/>
    <n v="0"/>
    <n v="0"/>
    <n v="0"/>
    <n v="0"/>
    <n v="0"/>
    <n v="0"/>
    <n v="0"/>
    <n v="0"/>
    <n v="0"/>
    <n v="0"/>
    <n v="0"/>
    <n v="0"/>
    <n v="0"/>
    <n v="0"/>
    <n v="0"/>
    <n v="0"/>
    <n v="0"/>
    <n v="0"/>
    <n v="0"/>
    <n v="0"/>
    <n v="0"/>
    <n v="0"/>
    <n v="0"/>
    <n v="0"/>
    <n v="541005.89569160994"/>
    <n v="515243.71018248564"/>
    <n v="490708.29541189113"/>
    <n v="467341.23372561054"/>
    <n v="445086.88926248631"/>
    <n v="423892.27548808209"/>
    <n v="403706.92903626873"/>
    <n v="384482.78955835116"/>
    <n v="366174.08529366774"/>
    <n v="348737.22408920736"/>
    <n v="332130.68960876897"/>
    <n v="316314.9424845418"/>
    <n v="301252.32617575419"/>
    <n v="286906.97731024196"/>
    <n v="273244.7402954686"/>
    <n v="260233.08599568432"/>
    <n v="247841.03428160414"/>
    <n v="236039.0802681944"/>
    <n v="224799.12406494707"/>
    <n v="214094.40387137816"/>
    <n v="203899.4322584554"/>
    <n v="194189.93548424321"/>
    <n v="184942.79569927926"/>
    <n v="176135.99590407548"/>
    <n v="167748.56752769093"/>
    <n v="159760.54050256277"/>
    <n v="152152.89571672649"/>
    <n v="144907.51973021566"/>
    <n v="138007.16164782448"/>
    <n v="131435.39204554708"/>
    <n v="125176.56385290199"/>
    <n v="119215.77509800189"/>
    <n v="113538.83342666848"/>
    <n v="108132.22231111281"/>
    <n v="102983.06886772651"/>
    <n v="98079.113207358576"/>
    <n v="93408.679245103413"/>
    <n v="88960.64690009848"/>
    <n v="84724.425619141417"/>
    <n v="80689.929161087057"/>
    <n v="238341.50036935913"/>
    <n v="2459386.0242740833"/>
    <x v="40"/>
  </r>
  <r>
    <s v="NDKE"/>
    <s v="Národné divadlo Košice"/>
    <x v="41"/>
    <n v="11"/>
    <s v="Objekt historickej budovy divadla - obnova pracovného osvetlenia"/>
    <s v="Zámerom je obnova zastaraného pracovného osvetlenia, ktoré je už značne za hranicou životnosti, je často poruchové a nevyhovuje už súčasným technickým trendom kladeným na pracovné osvetlenie. Je taktiež energeticky náročné."/>
    <s v="Zefektívniť a prispôsobiť pracovné osvetlenie požiadavkám pre zabezpečenie bezpečnosti pri práci, zníženie energetickej náročnosti."/>
    <s v="N/A"/>
    <s v="Zákon č. 124/2006 Z.z. o bezpečnosti a ochrane zdravia pri práci, §5 ods. 2 h) a §6 ods. 1 b);  Zákon č. 523/2004 Z. z. o rozpočtových pravidlách verejnej správy, §19 ods. 6"/>
    <n v="10"/>
    <x v="1"/>
    <n v="52367"/>
    <s v="Počet návštevníkov celkom v objekte Historická budova divadla v roku 2022"/>
    <x v="2"/>
    <x v="0"/>
    <s v="C2 Osvetľovacia technika"/>
    <s v="01 Investičný zámer"/>
    <s v="štátny rozpočet"/>
    <s v="08S0101 Divadlá a divadelná činnosť"/>
    <s v="nie"/>
    <n v="1"/>
    <n v="45000"/>
    <n v="0"/>
    <n v="0"/>
    <n v="0"/>
    <n v="45000"/>
    <n v="0"/>
    <n v="0"/>
    <n v="0"/>
    <n v="0"/>
    <n v="0"/>
    <n v="0"/>
    <n v="0"/>
    <s v="-"/>
    <n v="0"/>
    <n v="0"/>
    <n v="0"/>
    <n v="0"/>
    <n v="0"/>
    <n v="0"/>
    <n v="0"/>
    <n v="0"/>
    <n v="0"/>
    <n v="0"/>
    <n v="0"/>
    <m/>
    <n v="1"/>
    <n v="0"/>
    <s v="C2"/>
    <n v="9"/>
    <n v="1"/>
    <n v="1"/>
    <n v="1"/>
    <n v="1"/>
    <n v="1"/>
    <n v="1"/>
    <n v="1"/>
    <n v="0"/>
    <n v="1"/>
    <n v="0"/>
    <n v="1"/>
    <n v="0"/>
    <n v="1"/>
    <n v="1"/>
    <n v="0"/>
    <n v="1"/>
    <n v="0"/>
    <n v="0"/>
    <n v="45000"/>
    <n v="0"/>
    <n v="0"/>
    <n v="0"/>
    <n v="0"/>
    <n v="0"/>
    <n v="0"/>
    <n v="0"/>
    <n v="0"/>
    <n v="0"/>
    <n v="0"/>
    <n v="0"/>
    <n v="0"/>
    <n v="0"/>
    <n v="0"/>
    <n v="0"/>
    <n v="0"/>
    <n v="0"/>
    <n v="0"/>
    <n v="0"/>
    <n v="0"/>
    <n v="0"/>
    <n v="0"/>
    <n v="0"/>
    <n v="0"/>
    <n v="0"/>
    <n v="0"/>
    <n v="0"/>
    <n v="0"/>
    <n v="0"/>
    <n v="0"/>
    <n v="0"/>
    <n v="0"/>
    <n v="0"/>
    <n v="0"/>
    <n v="0"/>
    <n v="0"/>
    <n v="0"/>
    <n v="0"/>
    <n v="0"/>
    <n v="0"/>
    <n v="52367"/>
    <n v="52367"/>
    <n v="52367"/>
    <n v="52367"/>
    <n v="52367"/>
    <n v="52367"/>
    <n v="52367"/>
    <n v="52367"/>
    <n v="52367"/>
    <n v="52367"/>
    <n v="52367"/>
    <n v="52367"/>
    <n v="52367"/>
    <n v="52367"/>
    <n v="52367"/>
    <n v="52367"/>
    <n v="52367"/>
    <n v="52367"/>
    <n v="52367"/>
    <n v="52367"/>
    <n v="52367"/>
    <n v="52367"/>
    <n v="52367"/>
    <n v="52367"/>
    <n v="52367"/>
    <n v="52367"/>
    <n v="52367"/>
    <n v="52367"/>
    <n v="52367"/>
    <n v="52367"/>
    <n v="52367"/>
    <n v="52367"/>
    <n v="52367"/>
    <n v="52367"/>
    <n v="52367"/>
    <n v="52367"/>
    <n v="52367"/>
    <n v="52367"/>
    <n v="52367"/>
    <n v="52367"/>
    <n v="52367"/>
    <n v="52367"/>
    <n v="52367"/>
    <n v="40816.326530612241"/>
    <n v="0"/>
    <n v="0"/>
    <n v="0"/>
    <n v="0"/>
    <n v="0"/>
    <n v="0"/>
    <n v="0"/>
    <n v="0"/>
    <n v="0"/>
    <n v="0"/>
    <n v="0"/>
    <n v="0"/>
    <n v="0"/>
    <n v="0"/>
    <n v="0"/>
    <n v="0"/>
    <n v="0"/>
    <n v="0"/>
    <n v="0"/>
    <n v="0"/>
    <n v="0"/>
    <n v="0"/>
    <n v="0"/>
    <n v="0"/>
    <n v="0"/>
    <n v="0"/>
    <n v="0"/>
    <n v="0"/>
    <n v="0"/>
    <n v="0"/>
    <n v="0"/>
    <n v="0"/>
    <n v="0"/>
    <n v="0"/>
    <n v="0"/>
    <n v="0"/>
    <n v="0"/>
    <n v="0"/>
    <n v="0"/>
    <n v="47498.4126984127"/>
    <n v="45236.583522297806"/>
    <n v="43082.46049742648"/>
    <n v="41030.914759453786"/>
    <n v="39077.06167567028"/>
    <n v="37216.249214924072"/>
    <n v="35444.046871356259"/>
    <n v="33756.235115577387"/>
    <n v="32148.795348168944"/>
    <n v="30617.900331589466"/>
    <n v="29159.905077704258"/>
    <n v="27771.338169242146"/>
    <n v="26448.893494516335"/>
    <n v="25189.422375729835"/>
    <n v="23989.926072123657"/>
    <n v="22847.548640117762"/>
    <n v="21759.57013344549"/>
    <n v="20723.400127090943"/>
    <n v="19736.571549610424"/>
    <n v="18796.734809152782"/>
    <n v="17901.652199193129"/>
    <n v="17049.192570660118"/>
    <n v="16237.326257771543"/>
    <n v="15464.120245496708"/>
    <n v="14727.733567139721"/>
    <n v="14026.412921085448"/>
    <n v="13358.488496271857"/>
    <n v="12722.369996449384"/>
    <n v="12116.542853761322"/>
    <n v="11539.564622629827"/>
    <n v="10990.061545361741"/>
    <n v="10466.725281296896"/>
    <n v="9968.30979171133"/>
    <n v="9493.6283730584073"/>
    <n v="9041.5508314841991"/>
    <n v="8611.0007918897136"/>
    <n v="8200.9531351330606"/>
    <n v="7810.4315572695805"/>
    <n v="7438.5062450186488"/>
    <n v="7084.2916619225225"/>
    <n v="40816.326530612241"/>
    <n v="385108.66003487719"/>
    <x v="41"/>
  </r>
  <r>
    <s v="SNM"/>
    <s v="SNM - Múzeá v Martine"/>
    <x v="42"/>
    <n v="11"/>
    <s v="Výstava &quot;Krása pre ženu stvorená&quot;"/>
    <s v="prezencáia najpočetnejšej skupiny zo zbierky ľudového odevu na Slovensku - ženských čepcov ako súčasť ženského odevu  a ich používania v rámci rôznych odbobí života ženy"/>
    <s v="prezentácia ženských čepcov zo zbierok SNM - Múzeí v Martine v Múzeu vojvodinských Slovákov v Báčskom Petrovci"/>
    <s v="N/A"/>
    <s v="Zákon č. 206/2009 Z.z. o múzeách a o galériách a o ochrane predmetov kultúrnej hodnoty"/>
    <n v="5"/>
    <x v="1"/>
    <n v="55326"/>
    <s v="návštevnosť SNM v Martine za rok 2022"/>
    <x v="0"/>
    <x v="4"/>
    <s v="F2 Vytvorenie novej expozície/výstavy"/>
    <s v="01 Investičný zámer"/>
    <s v="štátny rozpočet"/>
    <s v="08T0103"/>
    <s v="nie"/>
    <n v="1"/>
    <n v="0"/>
    <n v="0"/>
    <n v="0"/>
    <n v="0"/>
    <n v="0"/>
    <n v="0"/>
    <n v="0"/>
    <n v="0"/>
    <n v="0"/>
    <n v="0"/>
    <n v="0"/>
    <n v="0"/>
    <s v="výdavky na realizáciu výstavy, prevoz do zahraničia, cestovné výdavky "/>
    <n v="27000"/>
    <n v="0"/>
    <n v="0"/>
    <n v="27000"/>
    <n v="0"/>
    <n v="0"/>
    <n v="0"/>
    <n v="0"/>
    <n v="0"/>
    <n v="0"/>
    <n v="0"/>
    <m/>
    <n v="1"/>
    <n v="0"/>
    <s v="F2"/>
    <n v="8"/>
    <n v="1"/>
    <n v="1"/>
    <n v="0"/>
    <n v="1"/>
    <n v="1"/>
    <n v="1"/>
    <n v="1"/>
    <n v="0"/>
    <n v="1"/>
    <n v="0"/>
    <n v="0"/>
    <n v="1"/>
    <n v="1"/>
    <n v="1"/>
    <n v="0"/>
    <n v="1"/>
    <n v="0"/>
    <n v="0"/>
    <n v="27000"/>
    <n v="0"/>
    <n v="0"/>
    <n v="0"/>
    <n v="0"/>
    <n v="0"/>
    <n v="0"/>
    <n v="0"/>
    <n v="0"/>
    <n v="0"/>
    <n v="0"/>
    <n v="0"/>
    <n v="0"/>
    <n v="0"/>
    <n v="0"/>
    <n v="0"/>
    <n v="0"/>
    <n v="0"/>
    <n v="0"/>
    <n v="0"/>
    <n v="0"/>
    <n v="0"/>
    <n v="0"/>
    <n v="0"/>
    <n v="0"/>
    <n v="0"/>
    <n v="0"/>
    <n v="0"/>
    <n v="0"/>
    <n v="0"/>
    <n v="0"/>
    <n v="0"/>
    <n v="0"/>
    <n v="0"/>
    <n v="0"/>
    <n v="0"/>
    <n v="0"/>
    <n v="0"/>
    <n v="0"/>
    <n v="0"/>
    <n v="0"/>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24489.795918367345"/>
    <n v="0"/>
    <n v="0"/>
    <n v="0"/>
    <n v="0"/>
    <n v="0"/>
    <n v="0"/>
    <n v="0"/>
    <n v="0"/>
    <n v="0"/>
    <n v="0"/>
    <n v="0"/>
    <n v="0"/>
    <n v="0"/>
    <n v="0"/>
    <n v="0"/>
    <n v="0"/>
    <n v="0"/>
    <n v="0"/>
    <n v="0"/>
    <n v="0"/>
    <n v="0"/>
    <n v="0"/>
    <n v="0"/>
    <n v="0"/>
    <n v="0"/>
    <n v="0"/>
    <n v="0"/>
    <n v="0"/>
    <n v="0"/>
    <n v="0"/>
    <n v="0"/>
    <n v="0"/>
    <n v="0"/>
    <n v="0"/>
    <n v="0"/>
    <n v="0"/>
    <n v="0"/>
    <n v="0"/>
    <n v="0"/>
    <n v="50182.312925170067"/>
    <n v="47792.678976352443"/>
    <n v="45516.837120335666"/>
    <n v="43349.368686033959"/>
    <n v="41285.113034318063"/>
    <n v="39319.155270779098"/>
    <n v="37446.814543599146"/>
    <n v="35663.632898665855"/>
    <n v="33965.364665396053"/>
    <n v="32347.966347996236"/>
    <n v="30807.586998091658"/>
    <n v="29340.559045801572"/>
    <n v="27943.389567430077"/>
    <n v="26612.751968981018"/>
    <n v="25345.47806569621"/>
    <n v="24138.550538758289"/>
    <n v="22989.095751198372"/>
    <n v="21894.376905903213"/>
    <n v="20851.787529431633"/>
    <n v="19858.845266125365"/>
    <n v="18913.185967738442"/>
    <n v="18012.558064512799"/>
    <n v="17154.817204297906"/>
    <n v="16337.921146950386"/>
    <n v="15559.92490185751"/>
    <n v="14818.976097007151"/>
    <n v="14113.310568578241"/>
    <n v="13441.248160550704"/>
    <n v="12801.188724334008"/>
    <n v="12191.608308889527"/>
    <n v="11611.055532275741"/>
    <n v="11058.148125976895"/>
    <n v="10531.569643787519"/>
    <n v="10030.066327416684"/>
    <n v="9552.4441213492246"/>
    <n v="9097.5658298564031"/>
    <n v="8664.348409387052"/>
    <n v="8251.7603898924281"/>
    <n v="7858.8194189451715"/>
    <n v="7484.5899228049248"/>
    <n v="24489.795918367345"/>
    <n v="228126.31074221019"/>
    <x v="42"/>
  </r>
  <r>
    <s v="UKB"/>
    <s v="Univerzitná knižnica v Bratislave"/>
    <x v="43"/>
    <n v="4"/>
    <s v="Modernizácia WiFi siete pre používateľov UKB"/>
    <s v="UKB poskytuje vo svojich priestoroch pre používateľov bezdrôtové pripojenie prenosných zariadení do počítačovej siete prostredníctvom akademickej siete SANET. Jej súčasťou je tiež svetová roamingová služba EDUROAM, prostredníctvom ktorej môžu používatelia z participujúcich inštitúcií získavať prístup k sieti Internet v ktorejkoľvek hosťovskej inštitúcii, zapojenej do siete EDUROAM prostredníctvom svojich prístupových hesiel odkiaľkoľvek. Takýto spôsob pripojenia je pre používateľov UKB (v prevažnej miere z akademického prostredia z celej SR), viac ako výhodný a efektívny. Pre jej bezproblémové poskytovanie však UKB potrebuje disponovať kvalitným technickým vybavením. Požiadavky technického vybavenia: 10 ks access point (prístupových bodov), ktoré pokrývajú WiFi signálom priestory pre používateľov, pričom prístupové body musia spĺňať minimálne štandard bezdrôtovej komunikácie WiFi 5 (IEEE 802.11ac), poskytujúce vysokú dátovú priepustnosť na frekvenci 5 GHz a 2 ks controlerov na riadenie prístupových bodov."/>
    <s v="Cieľom je zabezpečiť kvalitné prevádzkovanie WiFI siete v priestoroch UKB."/>
    <s v="N/A"/>
    <s v="Stratégia rozvoja slovenského knihovníctva na roky 2015 – 2020, /strategická oblasť č. 3/ priorita 3.4 opatrenie 3.4.1"/>
    <n v="5"/>
    <x v="1"/>
    <n v="12268"/>
    <s v="Zzabezpečenie kvalitné prevádzkovanie WiFI siete v priestoroch UKB."/>
    <x v="0"/>
    <x v="3"/>
    <s v="D2 Zhodnotenie existujúceho špeciálneho HW/SW"/>
    <s v="01 Investičný zámer"/>
    <s v="štátny rozpočet"/>
    <s v="0EK0I03 Podporná infraštruktúra"/>
    <s v="nie"/>
    <n v="1"/>
    <n v="6000"/>
    <n v="0"/>
    <n v="0"/>
    <n v="0"/>
    <n v="6000"/>
    <n v="0"/>
    <n v="0"/>
    <n v="0"/>
    <n v="0"/>
    <n v="0"/>
    <n v="0"/>
    <n v="0"/>
    <s v="Na skvalitnenie WiFi siete je potrebný nákup 10 ks access point (prístupových bodov)."/>
    <n v="14000"/>
    <n v="0"/>
    <n v="14000"/>
    <n v="0"/>
    <n v="0"/>
    <n v="0"/>
    <n v="0"/>
    <n v="0"/>
    <n v="0"/>
    <n v="0"/>
    <n v="0"/>
    <m/>
    <n v="1"/>
    <n v="0"/>
    <s v="D2"/>
    <n v="9"/>
    <n v="1"/>
    <n v="1"/>
    <n v="1"/>
    <n v="1"/>
    <n v="1"/>
    <n v="1"/>
    <n v="1"/>
    <n v="0"/>
    <n v="1"/>
    <n v="0"/>
    <n v="0"/>
    <n v="1"/>
    <n v="1"/>
    <n v="1"/>
    <n v="0"/>
    <n v="1"/>
    <n v="0"/>
    <n v="14000"/>
    <n v="6000"/>
    <n v="0"/>
    <n v="0"/>
    <n v="0"/>
    <n v="0"/>
    <n v="0"/>
    <n v="0"/>
    <n v="0"/>
    <n v="0"/>
    <n v="0"/>
    <n v="0"/>
    <n v="0"/>
    <n v="0"/>
    <n v="0"/>
    <n v="0"/>
    <n v="0"/>
    <n v="0"/>
    <n v="0"/>
    <n v="0"/>
    <n v="0"/>
    <n v="0"/>
    <n v="0"/>
    <n v="0"/>
    <n v="0"/>
    <n v="0"/>
    <n v="0"/>
    <n v="0"/>
    <n v="0"/>
    <n v="0"/>
    <n v="0"/>
    <n v="0"/>
    <n v="0"/>
    <n v="0"/>
    <n v="0"/>
    <n v="0"/>
    <n v="0"/>
    <n v="0"/>
    <n v="0"/>
    <n v="0"/>
    <n v="0"/>
    <n v="0"/>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5442.1768707482988"/>
    <n v="0"/>
    <n v="0"/>
    <n v="0"/>
    <n v="0"/>
    <n v="0"/>
    <n v="0"/>
    <n v="0"/>
    <n v="0"/>
    <n v="0"/>
    <n v="0"/>
    <n v="0"/>
    <n v="0"/>
    <n v="0"/>
    <n v="0"/>
    <n v="0"/>
    <n v="0"/>
    <n v="0"/>
    <n v="0"/>
    <n v="0"/>
    <n v="0"/>
    <n v="0"/>
    <n v="0"/>
    <n v="0"/>
    <n v="0"/>
    <n v="0"/>
    <n v="0"/>
    <n v="0"/>
    <n v="0"/>
    <n v="0"/>
    <n v="0"/>
    <n v="0"/>
    <n v="0"/>
    <n v="0"/>
    <n v="0"/>
    <n v="0"/>
    <n v="0"/>
    <n v="0"/>
    <n v="0"/>
    <n v="0"/>
    <n v="11127.437641723356"/>
    <n v="10597.559658784148"/>
    <n v="10092.913960746808"/>
    <n v="9612.2990102350541"/>
    <n v="9154.5704859381476"/>
    <n v="8718.6385580363294"/>
    <n v="8303.4652933679336"/>
    <n v="7908.0621841599368"/>
    <n v="7531.4877944380351"/>
    <n v="7172.8455185124139"/>
    <n v="6831.2814462022998"/>
    <n v="6505.9823297164749"/>
    <n v="6196.1736473490255"/>
    <n v="5901.1177593800221"/>
    <n v="5620.1121517904976"/>
    <n v="5352.4877636099973"/>
    <n v="5097.6073939142834"/>
    <n v="4854.8641846802693"/>
    <n v="4623.680175885971"/>
    <n v="4403.5049294152113"/>
    <n v="4193.8142184906774"/>
    <n v="3994.1087795149301"/>
    <n v="3803.9131233475528"/>
    <n v="3622.7744031881452"/>
    <n v="3450.2613363696623"/>
    <n v="3285.9631774949162"/>
    <n v="3129.488740471349"/>
    <n v="2980.4654671155699"/>
    <n v="2838.5385401100675"/>
    <n v="2703.3700382000634"/>
    <n v="2574.6381316191082"/>
    <n v="2452.0363158277219"/>
    <n v="2335.2726817406879"/>
    <n v="2224.0692207054167"/>
    <n v="2118.1611625765877"/>
    <n v="2017.2963453110356"/>
    <n v="1921.234614581939"/>
    <n v="1829.7472519827986"/>
    <n v="1742.6164304598085"/>
    <n v="1659.6346956760078"/>
    <n v="5442.1768707482988"/>
    <n v="50584.780757427507"/>
    <x v="43"/>
  </r>
  <r>
    <s v="BIB"/>
    <s v="BIBIANA, medzinárodný dom umenia pre deti"/>
    <x v="44"/>
    <n v="2"/>
    <s v="Rekonštrukcia klenieb a súvisiacich priestorov (podzemné priestory)"/>
    <s v="Odstránenie existujúcej zavlhnutej omietky, vyčistenie podkladu sanačnou brúskou a aplikácia hydroizolačného systému - kryštalická hydroizolácia  a uzatváracia epoxidová hydroizolácia, zhotovenie nových vápenno - cementových omietok. Rekonštrukcia odvetrávacieho systému a elektroinštalácie, sanita. Vlhnutie priestoru suterénu je zapríčinené zmenou povrchu priestranstiev okolo BIBIANY - Bratislava, resp. m.č. Staré mesto zmenilo betón na dlažbu čo spôsobuje, že dažďová voda neodteká do kanalizácie ale vsakuje do zeme, čo je problém pri hustej zástavbe v centre mesta a nemá kam v primeranom čase odtekať."/>
    <s v="Zväčšenie výstavnej plochy na realizácu kultúrnych služieb v sídelnej budove napr. výchovno-vzdelávacích aktivít pre školy, deti a rodiny, vzdelávacích a odborných programov, izieb čitania"/>
    <s v="N/A"/>
    <s v="Zriaďovacia listina BIBIANY, medzinárodného domu umenia pre deti, Čl. I ods. 3 písm. a) b) d) h) j)"/>
    <n v="40"/>
    <x v="1"/>
    <n v="50347"/>
    <s v="návštevnosť/2022 na výstavách, tvorivých dielňach, divadelných predstaveniach, workshopoch v sídelnej budove"/>
    <x v="0"/>
    <x v="1"/>
    <s v="F1 Rekonštrukcia expozičných priestorov"/>
    <s v="01 Investičný zámer"/>
    <s v="štátny rozpočet"/>
    <s v="08S 0103"/>
    <s v="nie"/>
    <n v="1"/>
    <n v="99600"/>
    <n v="0"/>
    <n v="0"/>
    <n v="0"/>
    <n v="99600"/>
    <n v="0"/>
    <n v="0"/>
    <n v="0"/>
    <n v="0"/>
    <n v="0"/>
    <n v="0"/>
    <n v="0"/>
    <s v="-"/>
    <n v="0"/>
    <n v="0"/>
    <n v="0"/>
    <n v="0"/>
    <n v="0"/>
    <n v="0"/>
    <n v="0"/>
    <n v="0"/>
    <n v="0"/>
    <n v="0"/>
    <n v="0"/>
    <s v="priestory klenieb sú prístupné asi v 1/10 ich celej výmery, zvyšok je zablendovaný. Po úspešnom riešení odstránenia vlhkosti v prístupnej časti klenieb, je možnosť rozšírenia priestorov klenieb - podľa listu vlastníctva majú cca 1 500 m2."/>
    <n v="1"/>
    <n v="0"/>
    <s v="F1"/>
    <n v="9"/>
    <n v="1"/>
    <n v="1"/>
    <n v="1"/>
    <n v="1"/>
    <n v="1"/>
    <n v="1"/>
    <n v="1"/>
    <n v="0"/>
    <n v="1"/>
    <n v="0"/>
    <n v="0"/>
    <n v="1"/>
    <n v="1"/>
    <n v="1"/>
    <n v="0"/>
    <n v="1"/>
    <n v="0"/>
    <n v="0"/>
    <n v="99600"/>
    <n v="0"/>
    <n v="0"/>
    <n v="0"/>
    <n v="0"/>
    <n v="0"/>
    <n v="0"/>
    <n v="0"/>
    <n v="0"/>
    <n v="0"/>
    <n v="0"/>
    <n v="0"/>
    <n v="0"/>
    <n v="0"/>
    <n v="0"/>
    <n v="0"/>
    <n v="0"/>
    <n v="0"/>
    <n v="0"/>
    <n v="0"/>
    <n v="0"/>
    <n v="0"/>
    <n v="0"/>
    <n v="0"/>
    <n v="0"/>
    <n v="0"/>
    <n v="0"/>
    <n v="0"/>
    <n v="0"/>
    <n v="0"/>
    <n v="0"/>
    <n v="0"/>
    <n v="0"/>
    <n v="0"/>
    <n v="0"/>
    <n v="0"/>
    <n v="0"/>
    <n v="0"/>
    <n v="0"/>
    <n v="0"/>
    <n v="0"/>
    <n v="50347"/>
    <n v="50347"/>
    <n v="50347"/>
    <n v="50347"/>
    <n v="50347"/>
    <n v="50347"/>
    <n v="50347"/>
    <n v="50347"/>
    <n v="50347"/>
    <n v="50347"/>
    <n v="50347"/>
    <n v="50347"/>
    <n v="50347"/>
    <n v="50347"/>
    <n v="50347"/>
    <n v="50347"/>
    <n v="50347"/>
    <n v="50347"/>
    <n v="50347"/>
    <n v="50347"/>
    <n v="50347"/>
    <n v="50347"/>
    <n v="50347"/>
    <n v="50347"/>
    <n v="50347"/>
    <n v="50347"/>
    <n v="50347"/>
    <n v="50347"/>
    <n v="50347"/>
    <n v="50347"/>
    <n v="50347"/>
    <n v="50347"/>
    <n v="50347"/>
    <n v="50347"/>
    <n v="50347"/>
    <n v="50347"/>
    <n v="50347"/>
    <n v="50347"/>
    <n v="50347"/>
    <n v="50347"/>
    <n v="50347"/>
    <n v="50347"/>
    <n v="50347"/>
    <n v="90340.13605442176"/>
    <n v="0"/>
    <n v="0"/>
    <n v="0"/>
    <n v="0"/>
    <n v="0"/>
    <n v="0"/>
    <n v="0"/>
    <n v="0"/>
    <n v="0"/>
    <n v="0"/>
    <n v="0"/>
    <n v="0"/>
    <n v="0"/>
    <n v="0"/>
    <n v="0"/>
    <n v="0"/>
    <n v="0"/>
    <n v="0"/>
    <n v="0"/>
    <n v="0"/>
    <n v="0"/>
    <n v="0"/>
    <n v="0"/>
    <n v="0"/>
    <n v="0"/>
    <n v="0"/>
    <n v="0"/>
    <n v="0"/>
    <n v="0"/>
    <n v="0"/>
    <n v="0"/>
    <n v="0"/>
    <n v="0"/>
    <n v="0"/>
    <n v="0"/>
    <n v="0"/>
    <n v="0"/>
    <n v="0"/>
    <n v="0"/>
    <n v="45666.213151927434"/>
    <n v="43491.631573264225"/>
    <n v="41420.601498346885"/>
    <n v="39448.1919031875"/>
    <n v="37569.70657446429"/>
    <n v="35780.672928061227"/>
    <n v="34076.831360058313"/>
    <n v="32454.125104817438"/>
    <n v="30908.690576016608"/>
    <n v="29436.848167634864"/>
    <n v="28035.09349298559"/>
    <n v="26700.089040938652"/>
    <n v="25428.656229465389"/>
    <n v="24217.767837586074"/>
    <n v="23064.540797701025"/>
    <n v="21966.229331143833"/>
    <n v="20920.218410613175"/>
    <n v="19924.017533917307"/>
    <n v="18975.254794206961"/>
    <n v="18071.671232578057"/>
    <n v="17211.115459598153"/>
    <n v="16391.538532950617"/>
    <n v="15610.98907900059"/>
    <n v="14867.608646667228"/>
    <n v="14159.627282540217"/>
    <n v="13485.359316704968"/>
    <n v="12843.199349242828"/>
    <n v="12231.61842785031"/>
    <n v="11649.160407476489"/>
    <n v="11094.438483310938"/>
    <n v="10566.131888867561"/>
    <n v="10062.982751302439"/>
    <n v="9583.7930964785137"/>
    <n v="9127.4219966462024"/>
    <n v="8692.7828539487655"/>
    <n v="8278.8408132845379"/>
    <n v="7884.6102983662277"/>
    <n v="7509.1526651106915"/>
    <n v="7151.5739667720882"/>
    <n v="6811.0228254972262"/>
    <n v="90340.13605442176"/>
    <n v="822770.01968053135"/>
    <x v="44"/>
  </r>
  <r>
    <s v="UKB"/>
    <s v="Univerzitná knižnica v Bratislave"/>
    <x v="45"/>
    <n v="3"/>
    <s v="Modernizácia kamerového systému UKB"/>
    <s v="UKB v súčasnosti spravuje kamerový systém v objektoch na Michalskej 1 a Ventúrskej 11 a 13, ktorý je momentálne v havarijnom stave a je plne nevyhovujúci z hľadiska ochrany knižničných fondov, objektov, zamestnancov a používateľov UKB. Pôvodný systém bol nainštalovaný v roku 2004 a vzhľadom k dnešným štandardom už pôvodné kamery nespĺňajú požadované kritériá na kvalitu záznamu a je potrebné ich vymeniť za modernejšie a taktiež zrealizovať výmenu nefunkčných digitálnych záznamníkov. Požiadavky na kamerový systém: 4 záznamníky HD, 1 IP záznamník, 96 kamier, 16 IP kamier."/>
    <s v="Cieľom je odstránenie havarijného stavu kamerového systému a zvýšenie ochrany objektov, fondov a osôb."/>
    <s v="N/A"/>
    <s v="Stratégia rozvoja slovenského knihovníctva na roky 2015 – 2020, /strategická oblasť č. 2/ priorita 2.3 opatrenie 2.3.1 "/>
    <n v="10"/>
    <x v="1"/>
    <n v="12268"/>
    <s v=" Zvýšenie ochrany objektov,knižničných fondov a osôb."/>
    <x v="0"/>
    <x v="0"/>
    <s v="C7 Zabezpečovacia technika"/>
    <s v="01 Investičný zámer"/>
    <s v="štátny rozpočet"/>
    <s v="08S0105 Knižnice a knižničná činnosť      "/>
    <s v="nie"/>
    <n v="1"/>
    <n v="10948.56"/>
    <n v="0"/>
    <n v="0"/>
    <n v="0"/>
    <n v="10948.56"/>
    <n v="0"/>
    <n v="0"/>
    <n v="0"/>
    <n v="0"/>
    <n v="0"/>
    <n v="0"/>
    <n v="0"/>
    <s v="-"/>
    <n v="0"/>
    <n v="0"/>
    <n v="0"/>
    <n v="0"/>
    <n v="0"/>
    <n v="0"/>
    <n v="0"/>
    <n v="0"/>
    <n v="0"/>
    <n v="0"/>
    <n v="0"/>
    <m/>
    <n v="1"/>
    <n v="0"/>
    <s v="C7"/>
    <n v="9"/>
    <n v="1"/>
    <n v="1"/>
    <n v="1"/>
    <n v="1"/>
    <n v="1"/>
    <n v="1"/>
    <n v="1"/>
    <n v="0"/>
    <n v="1"/>
    <n v="0"/>
    <n v="0"/>
    <n v="1"/>
    <n v="1"/>
    <n v="1"/>
    <n v="0"/>
    <n v="1"/>
    <n v="0"/>
    <n v="0"/>
    <n v="10948.56"/>
    <n v="0"/>
    <n v="0"/>
    <n v="0"/>
    <n v="0"/>
    <n v="0"/>
    <n v="0"/>
    <n v="0"/>
    <n v="0"/>
    <n v="0"/>
    <n v="0"/>
    <n v="0"/>
    <n v="0"/>
    <n v="0"/>
    <n v="0"/>
    <n v="0"/>
    <n v="0"/>
    <n v="0"/>
    <n v="0"/>
    <n v="0"/>
    <n v="0"/>
    <n v="0"/>
    <n v="0"/>
    <n v="0"/>
    <n v="0"/>
    <n v="0"/>
    <n v="0"/>
    <n v="0"/>
    <n v="0"/>
    <n v="0"/>
    <n v="0"/>
    <n v="0"/>
    <n v="0"/>
    <n v="0"/>
    <n v="0"/>
    <n v="0"/>
    <n v="0"/>
    <n v="0"/>
    <n v="0"/>
    <n v="0"/>
    <n v="0"/>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9930.6666666666661"/>
    <n v="0"/>
    <n v="0"/>
    <n v="0"/>
    <n v="0"/>
    <n v="0"/>
    <n v="0"/>
    <n v="0"/>
    <n v="0"/>
    <n v="0"/>
    <n v="0"/>
    <n v="0"/>
    <n v="0"/>
    <n v="0"/>
    <n v="0"/>
    <n v="0"/>
    <n v="0"/>
    <n v="0"/>
    <n v="0"/>
    <n v="0"/>
    <n v="0"/>
    <n v="0"/>
    <n v="0"/>
    <n v="0"/>
    <n v="0"/>
    <n v="0"/>
    <n v="0"/>
    <n v="0"/>
    <n v="0"/>
    <n v="0"/>
    <n v="0"/>
    <n v="0"/>
    <n v="0"/>
    <n v="0"/>
    <n v="0"/>
    <n v="0"/>
    <n v="0"/>
    <n v="0"/>
    <n v="0"/>
    <n v="0"/>
    <n v="11127.437641723356"/>
    <n v="10597.559658784148"/>
    <n v="10092.913960746808"/>
    <n v="9612.2990102350541"/>
    <n v="9154.5704859381476"/>
    <n v="8718.6385580363294"/>
    <n v="8303.4652933679336"/>
    <n v="7908.0621841599368"/>
    <n v="7531.4877944380351"/>
    <n v="7172.8455185124139"/>
    <n v="6831.2814462022998"/>
    <n v="6505.9823297164749"/>
    <n v="6196.1736473490255"/>
    <n v="5901.1177593800221"/>
    <n v="5620.1121517904976"/>
    <n v="5352.4877636099973"/>
    <n v="5097.6073939142834"/>
    <n v="4854.8641846802693"/>
    <n v="4623.680175885971"/>
    <n v="4403.5049294152113"/>
    <n v="4193.8142184906774"/>
    <n v="3994.1087795149301"/>
    <n v="3803.9131233475528"/>
    <n v="3622.7744031881452"/>
    <n v="3450.2613363696623"/>
    <n v="3285.9631774949162"/>
    <n v="3129.488740471349"/>
    <n v="2980.4654671155699"/>
    <n v="2838.5385401100675"/>
    <n v="2703.3700382000634"/>
    <n v="2574.6381316191082"/>
    <n v="2452.0363158277219"/>
    <n v="2335.2726817406879"/>
    <n v="2224.0692207054167"/>
    <n v="2118.1611625765877"/>
    <n v="2017.2963453110356"/>
    <n v="1921.234614581939"/>
    <n v="1829.7472519827986"/>
    <n v="1742.6164304598085"/>
    <n v="1659.6346956760078"/>
    <n v="9930.6666666666661"/>
    <n v="90219.280105942162"/>
    <x v="45"/>
  </r>
  <r>
    <s v="ŠO "/>
    <s v="Štátna opera "/>
    <x v="46"/>
    <n v="8"/>
    <s v="Nákup multimediálnych panelov"/>
    <s v="Nákup multimediálnych panelov v počte 3 ks."/>
    <s v="Panely slúžia pre potreby propagácie a informovanosti návštevníkov Štátnej opery. Pôvodné informačné panely sú zastarané, technicky a morálne opotrebované a je potrebné ich vymeniť."/>
    <s v="N/A"/>
    <s v="Zriaďovacia listina ŠO, Čl. I, bod 2 k; Zákon č. 278/1993 Z. z. o správe majetku štátu, §3 ods. 2"/>
    <n v="5"/>
    <x v="1"/>
    <n v="38949"/>
    <s v="celkový počet ľudí za rok 2019"/>
    <x v="0"/>
    <x v="3"/>
    <s v="D1 Nákup štandardnej IT techniky"/>
    <s v="01 Investičný zámer"/>
    <s v="štátny rozpočet"/>
    <s v="0EK0I03"/>
    <s v="nie"/>
    <n v="1"/>
    <n v="22000"/>
    <n v="0"/>
    <n v="0"/>
    <n v="0"/>
    <n v="0"/>
    <n v="0"/>
    <n v="22000"/>
    <n v="0"/>
    <n v="0"/>
    <n v="0"/>
    <n v="0"/>
    <n v="0"/>
    <s v="-"/>
    <n v="0"/>
    <n v="0"/>
    <n v="0"/>
    <n v="0"/>
    <n v="0"/>
    <n v="0"/>
    <n v="0"/>
    <n v="0"/>
    <n v="0"/>
    <n v="0"/>
    <n v="0"/>
    <m/>
    <n v="1"/>
    <n v="0"/>
    <s v="D1"/>
    <n v="8"/>
    <n v="1"/>
    <n v="1"/>
    <n v="1"/>
    <n v="1"/>
    <n v="1"/>
    <n v="1"/>
    <n v="1"/>
    <n v="0"/>
    <n v="0"/>
    <n v="0"/>
    <n v="0"/>
    <n v="0"/>
    <n v="1"/>
    <n v="1"/>
    <n v="0"/>
    <n v="1"/>
    <n v="0"/>
    <n v="0"/>
    <n v="0"/>
    <n v="0"/>
    <n v="22000"/>
    <n v="0"/>
    <n v="0"/>
    <n v="0"/>
    <n v="0"/>
    <n v="0"/>
    <n v="0"/>
    <n v="0"/>
    <n v="0"/>
    <n v="0"/>
    <n v="0"/>
    <n v="0"/>
    <n v="0"/>
    <n v="0"/>
    <n v="0"/>
    <n v="0"/>
    <n v="0"/>
    <n v="0"/>
    <n v="0"/>
    <n v="0"/>
    <n v="0"/>
    <n v="0"/>
    <n v="0"/>
    <n v="0"/>
    <n v="0"/>
    <n v="0"/>
    <n v="0"/>
    <n v="0"/>
    <n v="0"/>
    <n v="0"/>
    <n v="0"/>
    <n v="0"/>
    <n v="0"/>
    <n v="0"/>
    <n v="0"/>
    <n v="0"/>
    <n v="0"/>
    <n v="0"/>
    <n v="0"/>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0"/>
    <n v="0"/>
    <n v="18099.454445421405"/>
    <n v="0"/>
    <n v="0"/>
    <n v="0"/>
    <n v="0"/>
    <n v="0"/>
    <n v="0"/>
    <n v="0"/>
    <n v="0"/>
    <n v="0"/>
    <n v="0"/>
    <n v="0"/>
    <n v="0"/>
    <n v="0"/>
    <n v="0"/>
    <n v="0"/>
    <n v="0"/>
    <n v="0"/>
    <n v="0"/>
    <n v="0"/>
    <n v="0"/>
    <n v="0"/>
    <n v="0"/>
    <n v="0"/>
    <n v="0"/>
    <n v="0"/>
    <n v="0"/>
    <n v="0"/>
    <n v="0"/>
    <n v="0"/>
    <n v="0"/>
    <n v="0"/>
    <n v="0"/>
    <n v="0"/>
    <n v="0"/>
    <n v="0"/>
    <n v="0"/>
    <n v="0"/>
    <n v="35327.891156462581"/>
    <n v="33645.610625202455"/>
    <n v="32043.438690669012"/>
    <n v="30517.560657780006"/>
    <n v="29064.343483600012"/>
    <n v="27680.327127238099"/>
    <n v="26362.216311655338"/>
    <n v="25106.872677766987"/>
    <n v="23911.307312159035"/>
    <n v="22772.673630627651"/>
    <n v="21688.260600597765"/>
    <n v="20655.486286283583"/>
    <n v="19671.891701222463"/>
    <n v="18735.134953545199"/>
    <n v="17842.985670043046"/>
    <n v="16993.319685755279"/>
    <n v="16184.113986433602"/>
    <n v="15413.441891841525"/>
    <n v="14679.4684684205"/>
    <n v="13980.446160400477"/>
    <n v="13314.710628952836"/>
    <n v="12680.676789478888"/>
    <n v="12076.835037598943"/>
    <n v="11501.747654856135"/>
    <n v="10954.045385577272"/>
    <n v="10432.424176740258"/>
    <n v="9935.6420730859609"/>
    <n v="9462.5162600818658"/>
    <n v="9011.9202476970186"/>
    <n v="8582.7811882828719"/>
    <n v="8174.0773221741638"/>
    <n v="7784.8355449277751"/>
    <n v="7414.1290904074049"/>
    <n v="7061.0753241975281"/>
    <n v="6724.8336420928845"/>
    <n v="6404.6034686598896"/>
    <n v="6099.6223511046574"/>
    <n v="5809.1641439091964"/>
    <n v="5532.5372799135212"/>
    <n v="5269.0831237271623"/>
    <n v="18099.454445421405"/>
    <n v="160598.84461371406"/>
    <x v="46"/>
  </r>
  <r>
    <s v="SND"/>
    <s v="Slovenské národné divadlo"/>
    <x v="47"/>
    <m/>
    <s v="Realizácia projetku &quot;Divadelná kuchyňa SND&quot;"/>
    <s v="Zmena využitia priestorov na divadelné aktivity "/>
    <s v="Vytvoriť nové atraktívne umelecké prostredie pre inscenácie menších rozmerov - zmeniť využitie nevyužívaného priestoru v Novej budove SND a zvýšiť počet odohraných predstavení a tým zabezpečiť nový zdroj vlastných príjmov."/>
    <s v="N/A"/>
    <s v="Zákon č. 385/1997 Z.z. o Slov.národnom divadle, §2"/>
    <n v="40"/>
    <x v="1"/>
    <n v="102474"/>
    <s v="návštevnosť na predstaveniach Činohry v roku 2022"/>
    <x v="0"/>
    <x v="1"/>
    <s v="B3 Stavebná rekonštrukcia priestorov"/>
    <s v="04 Projektová dokumentácia k dispozícii - pre stavebné povolenie"/>
    <s v="štátny rozpočet"/>
    <s v="08S0101"/>
    <s v="nie"/>
    <n v="1"/>
    <n v="230000"/>
    <n v="0"/>
    <n v="0"/>
    <n v="0"/>
    <n v="0"/>
    <n v="0"/>
    <n v="230000"/>
    <n v="0"/>
    <n v="0"/>
    <n v="0"/>
    <n v="0"/>
    <n v="0"/>
    <s v="-"/>
    <n v="0"/>
    <n v="0"/>
    <n v="0"/>
    <n v="0"/>
    <n v="0"/>
    <n v="0"/>
    <n v="0"/>
    <n v="0"/>
    <n v="0"/>
    <n v="0"/>
    <n v="0"/>
    <m/>
    <n v="0"/>
    <n v="0"/>
    <s v="B3"/>
    <n v="8"/>
    <n v="1"/>
    <n v="1"/>
    <n v="1"/>
    <n v="0"/>
    <n v="1"/>
    <n v="1"/>
    <n v="1"/>
    <n v="0"/>
    <n v="1"/>
    <n v="0"/>
    <n v="0"/>
    <n v="1"/>
    <n v="1"/>
    <n v="1"/>
    <n v="0"/>
    <n v="1"/>
    <n v="0"/>
    <n v="0"/>
    <n v="0"/>
    <n v="0"/>
    <n v="230000"/>
    <n v="0"/>
    <n v="0"/>
    <n v="0"/>
    <n v="0"/>
    <n v="0"/>
    <n v="0"/>
    <n v="0"/>
    <n v="0"/>
    <n v="0"/>
    <n v="0"/>
    <n v="0"/>
    <n v="0"/>
    <n v="0"/>
    <n v="0"/>
    <n v="0"/>
    <n v="0"/>
    <n v="0"/>
    <n v="0"/>
    <n v="0"/>
    <n v="0"/>
    <n v="0"/>
    <n v="0"/>
    <n v="0"/>
    <n v="0"/>
    <n v="0"/>
    <n v="0"/>
    <n v="0"/>
    <n v="0"/>
    <n v="0"/>
    <n v="0"/>
    <n v="0"/>
    <n v="0"/>
    <n v="0"/>
    <n v="0"/>
    <n v="0"/>
    <n v="0"/>
    <n v="0"/>
    <n v="0"/>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0"/>
    <n v="0"/>
    <n v="189221.56920213284"/>
    <n v="0"/>
    <n v="0"/>
    <n v="0"/>
    <n v="0"/>
    <n v="0"/>
    <n v="0"/>
    <n v="0"/>
    <n v="0"/>
    <n v="0"/>
    <n v="0"/>
    <n v="0"/>
    <n v="0"/>
    <n v="0"/>
    <n v="0"/>
    <n v="0"/>
    <n v="0"/>
    <n v="0"/>
    <n v="0"/>
    <n v="0"/>
    <n v="0"/>
    <n v="0"/>
    <n v="0"/>
    <n v="0"/>
    <n v="0"/>
    <n v="0"/>
    <n v="0"/>
    <n v="0"/>
    <n v="0"/>
    <n v="0"/>
    <n v="0"/>
    <n v="0"/>
    <n v="0"/>
    <n v="0"/>
    <n v="0"/>
    <n v="0"/>
    <n v="0"/>
    <n v="0"/>
    <n v="92946.938775510207"/>
    <n v="88520.894071914474"/>
    <n v="84305.613401823313"/>
    <n v="80291.060382688869"/>
    <n v="76467.676554941791"/>
    <n v="72826.358623754058"/>
    <n v="69358.436784527687"/>
    <n v="66055.654080502558"/>
    <n v="62910.146743335768"/>
    <n v="59914.425469843583"/>
    <n v="57061.357590327236"/>
    <n v="54344.150086025926"/>
    <n v="51756.333415262801"/>
    <n v="49291.746109774082"/>
    <n v="46944.520104546747"/>
    <n v="44709.066766234988"/>
    <n v="42580.063586890465"/>
    <n v="40552.441511324258"/>
    <n v="38621.372867927865"/>
    <n v="36782.259874217016"/>
    <n v="35030.72368973049"/>
    <n v="33362.59399021951"/>
    <n v="31773.899038304298"/>
    <n v="30260.856226956472"/>
    <n v="28819.863073291879"/>
    <n v="27447.488641230357"/>
    <n v="26140.465372600345"/>
    <n v="24895.681307238418"/>
    <n v="23710.172673560406"/>
    <n v="22581.116831962285"/>
    <n v="21505.825554249797"/>
    <n v="20481.738623095043"/>
    <n v="19506.417736280993"/>
    <n v="18577.54070121999"/>
    <n v="17692.895905923804"/>
    <n v="16850.377053260763"/>
    <n v="16047.978145962636"/>
    <n v="15283.788710440602"/>
    <n v="14555.98924803867"/>
    <n v="13862.846902893971"/>
    <n v="189221.56920213284"/>
    <n v="1674628.7762278346"/>
    <x v="47"/>
  </r>
  <r>
    <s v="SNM"/>
    <s v="SNM - Prírodovedné múzeum"/>
    <x v="48"/>
    <n v="1"/>
    <s v="Zázrak prírody - Klenoty Zeme"/>
    <s v="Zámerom je vybudovanie novej mineralogickej expozície, ktorá bude zodpovedať kvalitou aj obsahom, ale najmä inštaláciou súčasným požiadavkám kladeným na modernú mineralogickú expozíciu. Súčasná expozícia ma 26 rokov a je v nevyhovujúcom stave aj z hľadiska estetického aj technického a to najmä bez možnosti pravidelnej údržby a čistenia.. Z hľadiska expozičnej ponuky patrí mineralógia k najžiadanejším expozíiám v rámci prírodovedných múzeí.    "/>
    <s v="Cieľom zámeru je komplexne doplniť expozičnú ponuku SNM -PM v Bratislave a sprístupniť expoziície ako jeden ucelený komplex kvalitných expozícií, predstavujúci všetky vedné odboy v národnej inštitúcii. "/>
    <s v="N/A"/>
    <m/>
    <n v="10"/>
    <x v="1"/>
    <n v="53765"/>
    <s v="návštevnosť v roku 2022 predpoklad zvýšenia po realizácii minimálne o 10%"/>
    <x v="0"/>
    <x v="4"/>
    <s v="F2 Vytvorenie novej expozície/výstavy"/>
    <s v="01 Investičný zámer"/>
    <s v="štátny rozpočet"/>
    <s v="08S0106 Múzeá a galérie  "/>
    <s v="nie"/>
    <n v="1"/>
    <n v="50000"/>
    <m/>
    <m/>
    <m/>
    <n v="50000"/>
    <m/>
    <n v="0"/>
    <n v="0"/>
    <n v="0"/>
    <n v="0"/>
    <n v="0"/>
    <n v="0"/>
    <s v="-"/>
    <n v="0"/>
    <n v="0"/>
    <n v="0"/>
    <n v="0"/>
    <n v="0"/>
    <n v="0"/>
    <n v="0"/>
    <n v="0"/>
    <n v="0"/>
    <n v="0"/>
    <n v="0"/>
    <s v="Situácia  so zastaralým a poškodeným stavom našej najstaršej expozície bola v roku 2022 už tak neúnosná a nehodná prezentácie SNM - PM, že sme ju museli z technických príčin zatvoriť. Následne sme prikročili k jej repasácii a revitalizácii, ktorú realizujeme postupne z vlastných prostriedkov ( IA 34258 len výmena elektrroinštalácie) a čiastočne aj vlastnými silami, aby sme čo najskôr mohli návštevníkovi ponúknuť žiadanú a obľúbenú expozíciu. Preto pôvodne pred rokmi plánované prostriedky na úplne novú expozíciu sú v tomto štádiu revitalizácie už nie najlepšie využiteľné.. Navyše hrozí plánovaná rekonštrukcia sídelnej budovy. Preto by bolo vhodné preklasifikovať účel, výšku a použitie financií a v tomto prípade refudovať náklady spojené s revitalizáciou.  co predstavuje v roku 2023  50 000€ "/>
    <n v="1"/>
    <n v="0"/>
    <s v="F2"/>
    <n v="8"/>
    <n v="1"/>
    <n v="1"/>
    <n v="1"/>
    <n v="1"/>
    <n v="1"/>
    <n v="1"/>
    <n v="1"/>
    <n v="0"/>
    <n v="1"/>
    <n v="0"/>
    <n v="0"/>
    <n v="1"/>
    <n v="0"/>
    <n v="1"/>
    <n v="0"/>
    <n v="1"/>
    <n v="0"/>
    <n v="0"/>
    <n v="50000"/>
    <n v="0"/>
    <n v="0"/>
    <n v="0"/>
    <n v="0"/>
    <n v="0"/>
    <n v="0"/>
    <n v="0"/>
    <n v="0"/>
    <n v="0"/>
    <n v="0"/>
    <n v="0"/>
    <n v="0"/>
    <n v="0"/>
    <n v="0"/>
    <n v="0"/>
    <n v="0"/>
    <n v="0"/>
    <n v="0"/>
    <n v="0"/>
    <n v="0"/>
    <n v="0"/>
    <n v="0"/>
    <n v="0"/>
    <n v="0"/>
    <n v="0"/>
    <n v="0"/>
    <n v="0"/>
    <n v="0"/>
    <n v="0"/>
    <n v="0"/>
    <n v="0"/>
    <n v="0"/>
    <n v="0"/>
    <n v="0"/>
    <n v="0"/>
    <n v="0"/>
    <n v="0"/>
    <n v="0"/>
    <n v="0"/>
    <n v="0"/>
    <n v="53765"/>
    <n v="53765"/>
    <n v="53765"/>
    <n v="53765"/>
    <n v="53765"/>
    <n v="53765"/>
    <n v="53765"/>
    <n v="53765"/>
    <n v="53765"/>
    <n v="53765"/>
    <n v="53765"/>
    <n v="53765"/>
    <n v="53765"/>
    <n v="53765"/>
    <n v="53765"/>
    <n v="53765"/>
    <n v="53765"/>
    <n v="53765"/>
    <n v="53765"/>
    <n v="53765"/>
    <n v="53765"/>
    <n v="53765"/>
    <n v="53765"/>
    <n v="53765"/>
    <n v="53765"/>
    <n v="53765"/>
    <n v="53765"/>
    <n v="53765"/>
    <n v="53765"/>
    <n v="53765"/>
    <n v="53765"/>
    <n v="53765"/>
    <n v="53765"/>
    <n v="53765"/>
    <n v="53765"/>
    <n v="53765"/>
    <n v="53765"/>
    <n v="53765"/>
    <n v="53765"/>
    <n v="53765"/>
    <n v="53765"/>
    <n v="53765"/>
    <n v="53765"/>
    <n v="45351.473922902493"/>
    <n v="0"/>
    <n v="0"/>
    <n v="0"/>
    <n v="0"/>
    <n v="0"/>
    <n v="0"/>
    <n v="0"/>
    <n v="0"/>
    <n v="0"/>
    <n v="0"/>
    <n v="0"/>
    <n v="0"/>
    <n v="0"/>
    <n v="0"/>
    <n v="0"/>
    <n v="0"/>
    <n v="0"/>
    <n v="0"/>
    <n v="0"/>
    <n v="0"/>
    <n v="0"/>
    <n v="0"/>
    <n v="0"/>
    <n v="0"/>
    <n v="0"/>
    <n v="0"/>
    <n v="0"/>
    <n v="0"/>
    <n v="0"/>
    <n v="0"/>
    <n v="0"/>
    <n v="0"/>
    <n v="0"/>
    <n v="0"/>
    <n v="0"/>
    <n v="0"/>
    <n v="0"/>
    <n v="0"/>
    <n v="0"/>
    <n v="48766.439909297049"/>
    <n v="46444.228485044805"/>
    <n v="44232.598557185534"/>
    <n v="42126.284340176695"/>
    <n v="40120.270800168284"/>
    <n v="38209.781714445977"/>
    <n v="36390.268299472365"/>
    <n v="34657.398380449871"/>
    <n v="33007.046076618928"/>
    <n v="31435.281977732306"/>
    <n v="29938.363788316488"/>
    <n v="28512.727417444268"/>
    <n v="27154.978492804072"/>
    <n v="25861.884278861013"/>
    <n v="24630.365979867634"/>
    <n v="23457.491409397742"/>
    <n v="22340.468008950233"/>
    <n v="21276.636199000219"/>
    <n v="20263.463046666879"/>
    <n v="19298.536234920837"/>
    <n v="18379.558318972227"/>
    <n v="17504.341256164022"/>
    <n v="16670.801196346689"/>
    <n v="15876.953520330178"/>
    <n v="15120.90811460017"/>
    <n v="14400.864871047779"/>
    <n v="13715.109400997888"/>
    <n v="13062.008953331318"/>
    <n v="12440.008526982214"/>
    <n v="11847.627168554483"/>
    <n v="11283.454446242367"/>
    <n v="10746.147091659397"/>
    <n v="10234.425801580377"/>
    <n v="9747.0721919813113"/>
    <n v="9282.9258971250601"/>
    <n v="8840.8818067857701"/>
    <n v="8419.8874350340684"/>
    <n v="8018.9404143181582"/>
    <n v="7637.0861088744377"/>
    <n v="7273.4153417851785"/>
    <n v="45351.473922902493"/>
    <n v="395389.59854059183"/>
    <x v="48"/>
  </r>
  <r>
    <s v="NDKE"/>
    <s v="Národné divadlo Košice"/>
    <x v="49"/>
    <n v="8"/>
    <s v="Objekt riaditeľstva a skúšobní - horúcovodný kolektor /Havarijný stav/"/>
    <s v="zabezpečenie funkčnosti horúcovodného kolektora pre napájanie odovzdávacej stanice tepla pre objekt riaditeľstva a skúšobní a pre objekt historickej budovy divadla. Je nevyhnutné rišiť nevyhovujúci technický stav kolektora a revíznych šácht. V novembri roku 2021 bol havarijný stav a následne prerušená dodávka tepla pre vykurovanie, po odtránení a oprave nevyhnutnej časti bol zo strany TEKO doporučený ďalší postup opráv."/>
    <s v="Zabezpečenie divadelnej prevádzky v objektoch ŠDKE z hľadiska dodávky tepla a teplej vody."/>
    <s v="N/A"/>
    <s v="Zákon č. 50/1976 Z.z. stavebný zákon, §86 ods. 1; Zákon č. 124/2006 Z.z. o bezpečnosti a ochrane zdravia pri práci, §5 ods. 1 a ods. 2  a) a c) a d) a h) a  §6 ods. 1  b) a d) a f); Zákon č. 278/1993 Z. z. o správe majetku štátu, §3 ods. 2"/>
    <n v="40"/>
    <x v="1"/>
    <n v="52367"/>
    <s v="Počet návštevníkov celkom v objekte Historická budova divadla v roku 2022"/>
    <x v="1"/>
    <x v="2"/>
    <s v="0 Odstránenie havarijného stavu"/>
    <s v="05 Projektová dokumentácia k dispozícii - pre realizáciu stavby"/>
    <s v="kombinované"/>
    <s v="08S0101 Divadlá a divadelná činnosť"/>
    <s v="nie"/>
    <n v="0.99"/>
    <n v="109814"/>
    <n v="1200"/>
    <n v="0"/>
    <n v="1200"/>
    <n v="108614"/>
    <n v="0"/>
    <n v="0"/>
    <n v="0"/>
    <n v="0"/>
    <n v="0"/>
    <n v="0"/>
    <n v="0"/>
    <s v="-"/>
    <n v="0"/>
    <n v="0"/>
    <n v="0"/>
    <n v="0"/>
    <n v="0"/>
    <n v="0"/>
    <n v="0"/>
    <n v="0"/>
    <n v="0"/>
    <n v="0"/>
    <n v="0"/>
    <s v="V súčasnej dobe je už spracovaná projektová dokumentácia z 2022 pre Ohlásenie stavebných úprav a pre realizáciu stavby. V príprave je podanie na Ohlásenie stavebných úprav. PD bola hradená z vlastných zdrojov."/>
    <n v="0"/>
    <n v="0"/>
    <s v="0"/>
    <n v="9"/>
    <n v="1"/>
    <n v="1"/>
    <n v="1"/>
    <n v="1"/>
    <n v="1"/>
    <n v="1"/>
    <n v="1"/>
    <n v="0"/>
    <n v="1"/>
    <n v="1"/>
    <n v="0"/>
    <n v="0"/>
    <n v="1"/>
    <n v="1"/>
    <n v="0"/>
    <n v="1"/>
    <n v="0"/>
    <n v="1200"/>
    <n v="108614"/>
    <n v="0"/>
    <n v="0"/>
    <n v="0"/>
    <n v="0"/>
    <n v="0"/>
    <n v="0"/>
    <n v="0"/>
    <n v="0"/>
    <n v="0"/>
    <n v="0"/>
    <n v="0"/>
    <n v="0"/>
    <n v="0"/>
    <n v="0"/>
    <n v="0"/>
    <n v="0"/>
    <n v="0"/>
    <n v="0"/>
    <n v="0"/>
    <n v="0"/>
    <n v="0"/>
    <n v="0"/>
    <n v="0"/>
    <n v="0"/>
    <n v="0"/>
    <n v="0"/>
    <n v="0"/>
    <n v="0"/>
    <n v="0"/>
    <n v="0"/>
    <n v="0"/>
    <n v="0"/>
    <n v="0"/>
    <n v="0"/>
    <n v="0"/>
    <n v="0"/>
    <n v="0"/>
    <n v="0"/>
    <n v="0"/>
    <n v="0"/>
    <n v="52367"/>
    <n v="52367"/>
    <n v="52367"/>
    <n v="52367"/>
    <n v="52367"/>
    <n v="52367"/>
    <n v="52367"/>
    <n v="52367"/>
    <n v="52367"/>
    <n v="52367"/>
    <n v="52367"/>
    <n v="52367"/>
    <n v="52367"/>
    <n v="52367"/>
    <n v="52367"/>
    <n v="52367"/>
    <n v="52367"/>
    <n v="52367"/>
    <n v="52367"/>
    <n v="52367"/>
    <n v="52367"/>
    <n v="52367"/>
    <n v="52367"/>
    <n v="52367"/>
    <n v="52367"/>
    <n v="52367"/>
    <n v="52367"/>
    <n v="52367"/>
    <n v="52367"/>
    <n v="52367"/>
    <n v="52367"/>
    <n v="52367"/>
    <n v="52367"/>
    <n v="52367"/>
    <n v="52367"/>
    <n v="52367"/>
    <n v="52367"/>
    <n v="52367"/>
    <n v="52367"/>
    <n v="52367"/>
    <n v="52367"/>
    <n v="52367"/>
    <n v="52367"/>
    <n v="98516.099773242633"/>
    <n v="0"/>
    <n v="0"/>
    <n v="0"/>
    <n v="0"/>
    <n v="0"/>
    <n v="0"/>
    <n v="0"/>
    <n v="0"/>
    <n v="0"/>
    <n v="0"/>
    <n v="0"/>
    <n v="0"/>
    <n v="0"/>
    <n v="0"/>
    <n v="0"/>
    <n v="0"/>
    <n v="0"/>
    <n v="0"/>
    <n v="0"/>
    <n v="0"/>
    <n v="0"/>
    <n v="0"/>
    <n v="0"/>
    <n v="0"/>
    <n v="0"/>
    <n v="0"/>
    <n v="0"/>
    <n v="0"/>
    <n v="0"/>
    <n v="0"/>
    <n v="0"/>
    <n v="0"/>
    <n v="0"/>
    <n v="0"/>
    <n v="0"/>
    <n v="0"/>
    <n v="0"/>
    <n v="0"/>
    <n v="0"/>
    <n v="47498.4126984127"/>
    <n v="45236.583522297806"/>
    <n v="43082.46049742648"/>
    <n v="41030.914759453786"/>
    <n v="39077.06167567028"/>
    <n v="37216.249214924072"/>
    <n v="35444.046871356259"/>
    <n v="33756.235115577387"/>
    <n v="32148.795348168944"/>
    <n v="30617.900331589466"/>
    <n v="29159.905077704258"/>
    <n v="27771.338169242146"/>
    <n v="26448.893494516335"/>
    <n v="25189.422375729835"/>
    <n v="23989.926072123657"/>
    <n v="22847.548640117762"/>
    <n v="21759.57013344549"/>
    <n v="20723.400127090943"/>
    <n v="19736.571549610424"/>
    <n v="18796.734809152782"/>
    <n v="17901.652199193129"/>
    <n v="17049.192570660118"/>
    <n v="16237.326257771543"/>
    <n v="15464.120245496708"/>
    <n v="14727.733567139721"/>
    <n v="14026.412921085448"/>
    <n v="13358.488496271857"/>
    <n v="12722.369996449384"/>
    <n v="12116.542853761322"/>
    <n v="11539.564622629827"/>
    <n v="10990.061545361741"/>
    <n v="10466.725281296896"/>
    <n v="9968.30979171133"/>
    <n v="9493.6283730584073"/>
    <n v="9041.5508314841991"/>
    <n v="8611.0007918897136"/>
    <n v="8200.9531351330606"/>
    <n v="7810.4315572695805"/>
    <n v="7438.5062450186488"/>
    <n v="7084.2916619225225"/>
    <n v="98516.099773242633"/>
    <n v="855780.83342821593"/>
    <x v="49"/>
  </r>
  <r>
    <s v="SND"/>
    <s v="Slovenské národné divadlo"/>
    <x v="50"/>
    <m/>
    <s v="Čiastočná rekonštrukcia chaty SND v Liptovskom Jáne"/>
    <s v="Zateplenie strešnej konštruckie a úprava vnútorných priestorov (dobudovanie sociálnych zariadení)"/>
    <s v="Úspora nákladov na vykurovanie a zabezpečenie hygienických štandardov pre ubytovaných."/>
    <s v="N/A"/>
    <s v="Zákon č. 278/1993 Z.z. o správe majetku štátu, §3 ods. 2; Zákon č. 385/1997 Z.z. o Slov.národnom divadle, §4 ods. 3_x000a_"/>
    <n v="40"/>
    <x v="3"/>
    <n v="38400"/>
    <s v="predpokladaný čas využitia služby za rok"/>
    <x v="0"/>
    <x v="1"/>
    <s v="B3 Stavebná rekonštrukcia priestorov"/>
    <s v="01 Investičný zámer"/>
    <s v="vlastné zdroje"/>
    <s v="08S0101"/>
    <s v="áno"/>
    <n v="1"/>
    <n v="80000"/>
    <n v="0"/>
    <n v="0"/>
    <n v="0"/>
    <n v="80000"/>
    <n v="0"/>
    <n v="0"/>
    <n v="0"/>
    <n v="0"/>
    <n v="0"/>
    <n v="0"/>
    <n v="0"/>
    <s v="-"/>
    <n v="0"/>
    <n v="0"/>
    <n v="0"/>
    <n v="0"/>
    <n v="0"/>
    <n v="0"/>
    <n v="0"/>
    <n v="0"/>
    <n v="0"/>
    <n v="0"/>
    <n v="0"/>
    <m/>
    <n v="1"/>
    <n v="0"/>
    <s v="B3"/>
    <n v="7"/>
    <n v="1"/>
    <n v="1"/>
    <n v="1"/>
    <n v="0"/>
    <n v="1"/>
    <n v="1"/>
    <n v="1"/>
    <n v="0"/>
    <n v="1"/>
    <n v="0"/>
    <n v="0"/>
    <n v="1"/>
    <n v="1"/>
    <n v="0"/>
    <n v="0"/>
    <n v="0"/>
    <n v="0"/>
    <n v="0"/>
    <n v="80000"/>
    <n v="0"/>
    <n v="0"/>
    <n v="0"/>
    <n v="0"/>
    <n v="0"/>
    <n v="0"/>
    <n v="0"/>
    <n v="0"/>
    <n v="0"/>
    <n v="0"/>
    <n v="0"/>
    <n v="0"/>
    <n v="0"/>
    <n v="0"/>
    <n v="0"/>
    <n v="0"/>
    <n v="0"/>
    <n v="0"/>
    <n v="0"/>
    <n v="0"/>
    <n v="0"/>
    <n v="0"/>
    <n v="0"/>
    <n v="0"/>
    <n v="0"/>
    <n v="0"/>
    <n v="0"/>
    <n v="0"/>
    <n v="0"/>
    <n v="0"/>
    <n v="0"/>
    <n v="0"/>
    <n v="0"/>
    <n v="0"/>
    <n v="0"/>
    <n v="0"/>
    <n v="0"/>
    <n v="0"/>
    <n v="0"/>
    <n v="0"/>
    <n v="38400"/>
    <n v="38400"/>
    <n v="38400"/>
    <n v="38400"/>
    <n v="38400"/>
    <n v="38400"/>
    <n v="38400"/>
    <n v="38400"/>
    <n v="38400"/>
    <n v="38400"/>
    <n v="38400"/>
    <n v="38400"/>
    <n v="38400"/>
    <n v="38400"/>
    <n v="38400"/>
    <n v="38400"/>
    <n v="38400"/>
    <n v="38400"/>
    <n v="38400"/>
    <n v="38400"/>
    <n v="38400"/>
    <n v="38400"/>
    <n v="38400"/>
    <n v="38400"/>
    <n v="38400"/>
    <n v="38400"/>
    <n v="38400"/>
    <n v="38400"/>
    <n v="38400"/>
    <n v="38400"/>
    <n v="38400"/>
    <n v="38400"/>
    <n v="38400"/>
    <n v="38400"/>
    <n v="38400"/>
    <n v="38400"/>
    <n v="38400"/>
    <n v="38400"/>
    <n v="38400"/>
    <n v="38400"/>
    <n v="38400"/>
    <n v="38400"/>
    <n v="38400"/>
    <n v="72562.358276643994"/>
    <n v="0"/>
    <n v="0"/>
    <n v="0"/>
    <n v="0"/>
    <n v="0"/>
    <n v="0"/>
    <n v="0"/>
    <n v="0"/>
    <n v="0"/>
    <n v="0"/>
    <n v="0"/>
    <n v="0"/>
    <n v="0"/>
    <n v="0"/>
    <n v="0"/>
    <n v="0"/>
    <n v="0"/>
    <n v="0"/>
    <n v="0"/>
    <n v="0"/>
    <n v="0"/>
    <n v="0"/>
    <n v="0"/>
    <n v="0"/>
    <n v="0"/>
    <n v="0"/>
    <n v="0"/>
    <n v="0"/>
    <n v="0"/>
    <n v="0"/>
    <n v="0"/>
    <n v="0"/>
    <n v="0"/>
    <n v="0"/>
    <n v="0"/>
    <n v="0"/>
    <n v="0"/>
    <n v="0"/>
    <n v="0"/>
    <n v="34829.931972789112"/>
    <n v="33171.363783608678"/>
    <n v="31591.775032008267"/>
    <n v="30087.404792388825"/>
    <n v="28654.671230846503"/>
    <n v="27290.163076996665"/>
    <n v="25990.631501901589"/>
    <n v="24752.982382763417"/>
    <n v="23574.268935965156"/>
    <n v="22451.684700919195"/>
    <n v="21382.556858018284"/>
    <n v="20364.339864779315"/>
    <n v="19394.609395027925"/>
    <n v="18471.056566693256"/>
    <n v="17591.48244446977"/>
    <n v="16753.792804256918"/>
    <n v="15955.993146911353"/>
    <n v="15196.183949439384"/>
    <n v="14472.556142323223"/>
    <n v="13783.386802212593"/>
    <n v="13127.035049726281"/>
    <n v="12501.938142596455"/>
    <n v="11906.607754853769"/>
    <n v="11339.626433194064"/>
    <n v="10799.644222089584"/>
    <n v="10285.375449609128"/>
    <n v="9795.5956662944081"/>
    <n v="9329.1387298041973"/>
    <n v="8884.8940283849533"/>
    <n v="8461.8038365570937"/>
    <n v="8058.8607967210428"/>
    <n v="7675.1055206867077"/>
    <n v="7309.6243054159122"/>
    <n v="6961.5469575389625"/>
    <n v="6630.0447214656797"/>
    <n v="6314.3283061577895"/>
    <n v="6013.6460058645625"/>
    <n v="5727.2819103472011"/>
    <n v="5454.5542003306691"/>
    <n v="5194.8135241244463"/>
    <n v="72562.358276643994"/>
    <n v="627532.30094608234"/>
    <x v="50"/>
  </r>
  <r>
    <s v="ŠVK KE"/>
    <s v="Štátna vedecká knižnica v Košiciach"/>
    <x v="51"/>
    <n v="6"/>
    <s v="Rekonštrukcia budovy knižnice na Pribinovej 1 "/>
    <s v="Budova na Pribinovej je hlavným depozitárom ŠVKK s počtom cca 730 tis. dokumentov, z toho 67 tis. v suteréne. Správa TSKP ProMonumenta z 01/2022 konštatuje &quot;narušený stav objektu&quot; a v prípade suterénu, krovu a strešnej krytiny &quot;narušený až dezolátny stav&quot;.                                                                                        Zámerom (podľa investičnej štúdie z 09/2021) je:                                                                                         1.Spracovať projektovú dokumentáciu (PD) pre stavebné povolenie a realizáciu stavby s rozpočtom, výkazom - výmer  vrátane sanačnéhoa statického posudku                                                                                                                                                                             2. Realizovať rekonštrukciu budovy podľa PD:                                                   2a) rekonštrukciu krovu a strechy (samostatne pod ID ŠVKE202201)                                                                        2b) zobytnenie podkrovia (pre účely administratívy, prípadne skladov kníh na úrovni 4.NP, ak to statika dovolí (samostatne pod ID ŠVKE202201)                                                                                                  2c) výmenu okien                                                                                2d) aplikáciu termoizolačných omietok                                                   2e) sanáciu suterénu                                                                               2f) výmenu výťahu z r.1991                                                                2g) rekonštrukcia technických zariadení budovy (výmenníková stanica, termostatizácia a vyregulovanie vykurovacej sústavy, oprava kanalizácie (VZT je samostatne pod ID ŠVKE202105)                                                                                                       "/>
    <s v="Cieľom je sanácia a rekonštrukcia budovy.  "/>
    <s v="Altternatíva 1: Nulový variant znamená postupujúcu devastáciu a chátranie nielen budovy (NKP), ale aj uloženého knižničného fondu. Investície na havárie a opravy budú stále nákladnejšie, poddimenzované prvky krovu ohrozujú stabilitu krovu, zvetrané uvoľnené škridle nám plnia dažďové žľaby, padajú na frekventovanú ulicu, do dvorov cudzích objektov a nášho dvora, kde je ohrozená nielen bezpečnosť ľudí, ale hrozí aj poškodenie presklennej budovy kultúrno vzdelávacieho centra. Cez diery nám zateká voda nielen do podkrovia, ale už aj do skladov kníh pod ním. Vodu zachytávame do vedier, zamestnávame tak údžbárov, ktorí by sa mohli venovať inej práci. Tento variant neprichádza do úvahy.                                                                              Alternatíva 2: Rekonštrukcia sa bude týkať len strechy a podkrovia (samostatne pod ID ŠVKE202201) + zvýšenia úložnej kapacity depozitára na chodbách (samostatne pod ID ŠVKE202106) + rekonštrukcie VZT na nadzemných podlažiach (samostatné ID ŠVKE202105)                                                                          Alternatíva 3: Komplexná rekonštrukcia podľa PD vrátane 2. alternatívy s doplnením stavebných prác smerujúcich k zníženiu energetickej náročnosti budov (sanácia suterénu, výťahu a technických zariadení) "/>
    <s v="Zákon č. 126/2015 Z.z. o knižniciach, §4 ods.2, písm. c),  §7, ods. 2 písm. g), §15 písm. a);  Zriaďovacia listina ŠVK v Košiciach v znení Dodatku č. MK-3911/2019-110/11317, Čl. I ods. 3 písm. a), b); Zákon č. 49/2002 Z.z. o ochrane pamiatkového fondu, §27 ods.1, §28 ods.2 písm. a);  Reformy pre udržateľný rozvoj kultúry a kreatívneho priemyslu (MK SR, marec 2021): Reforma štruktúry a kvality knižničnej siete, Investícia 2: Zvýšenie kvality služieb knižničnej sete, 1. Rekonštrukcia nosnej knižničnej siete,  Zákon č. 555/ 2005 o energetickej hospodárnosti budov                                                                                                                                                                                                                                                                                                                                                                                                                                                                                                                                                                                                                                                                                           "/>
    <n v="40"/>
    <x v="0"/>
    <n v="854694"/>
    <s v="Ak sa nezrealizuje rekonštrukcia celej stavby, hrozia náklady spojené s postupnou haváriou jednotlivých častí stavby, ktoré bude potrebné sanovať: havária kanalizácie a sanácia suterénu (746 974 €), havária výťahu (50 000 €), sanácia stien a omietok a maľby na 4.NP (111 320 €). Ponechanie nadzemných podlaží bez VZT spôsobí škody na knižničnom fonde (nevyčísliteľné)."/>
    <x v="1"/>
    <x v="1"/>
    <s v="B1 Komplexná rekonštrukcia"/>
    <s v="02 Analýza / podkladová štúdia k investičnému zámeru"/>
    <s v="štátny rozpočet"/>
    <s v="08T0109"/>
    <s v="nie"/>
    <n v="1"/>
    <n v="2209054"/>
    <n v="196000"/>
    <n v="0"/>
    <n v="0"/>
    <n v="0"/>
    <m/>
    <n v="140000"/>
    <m/>
    <n v="2013054"/>
    <n v="0"/>
    <n v="0"/>
    <n v="0"/>
    <s v="-"/>
    <n v="0"/>
    <n v="0"/>
    <n v="0"/>
    <n v="0"/>
    <n v="0"/>
    <n v="0"/>
    <n v="0"/>
    <n v="0"/>
    <n v="0"/>
    <n v="0"/>
    <n v="0"/>
    <s v="Táto investícia sa týka sanácie suterénu, fasády, vnútorných omietok a výmeny okien. Rekonštrukcia VZT na nadzemných podlažiach je samostatnou investíciou pod ID ŠVKE202105 a rekonštrukcia strechy a podkrovia  samostatnou ID pod ŠVKE202201.                                             Vysvetlenie nákladov na KV:                                                     Rok 2025: PD pre stavebné povolenie a realizačný projekt (140 000 €); Rok 2027: realizácia stavby podľa PD a PD porealizačného zamerania (suma 56 000 €) "/>
    <n v="0"/>
    <n v="1"/>
    <s v="B1"/>
    <n v="6"/>
    <n v="0"/>
    <n v="1"/>
    <n v="0"/>
    <n v="1"/>
    <n v="1"/>
    <n v="1"/>
    <n v="0"/>
    <n v="1"/>
    <n v="0"/>
    <n v="0"/>
    <n v="0"/>
    <n v="0"/>
    <n v="1"/>
    <n v="1"/>
    <n v="0"/>
    <n v="1"/>
    <n v="0"/>
    <n v="0"/>
    <n v="0"/>
    <n v="0"/>
    <n v="140000"/>
    <n v="0"/>
    <n v="2013054"/>
    <n v="0"/>
    <n v="0"/>
    <n v="0"/>
    <n v="0"/>
    <n v="0"/>
    <n v="0"/>
    <n v="0"/>
    <n v="0"/>
    <n v="0"/>
    <n v="0"/>
    <n v="0"/>
    <n v="0"/>
    <n v="0"/>
    <n v="0"/>
    <n v="0"/>
    <n v="0"/>
    <n v="0"/>
    <n v="0"/>
    <n v="0"/>
    <n v="0"/>
    <n v="0"/>
    <n v="0"/>
    <n v="0"/>
    <n v="0"/>
    <n v="0"/>
    <n v="0"/>
    <n v="0"/>
    <n v="0"/>
    <n v="0"/>
    <n v="0"/>
    <n v="0"/>
    <n v="0"/>
    <n v="0"/>
    <n v="0"/>
    <n v="0"/>
    <n v="0"/>
    <n v="854694"/>
    <n v="854694"/>
    <n v="854694"/>
    <n v="854694"/>
    <n v="854694"/>
    <n v="854694"/>
    <n v="854694"/>
    <n v="854694"/>
    <n v="854694"/>
    <n v="854694"/>
    <n v="854694"/>
    <n v="854694"/>
    <n v="854694"/>
    <n v="854694"/>
    <n v="854694"/>
    <n v="854694"/>
    <n v="854694"/>
    <n v="854694"/>
    <n v="854694"/>
    <n v="854694"/>
    <n v="854694"/>
    <n v="854694"/>
    <n v="854694"/>
    <n v="854694"/>
    <n v="854694"/>
    <n v="854694"/>
    <n v="854694"/>
    <n v="854694"/>
    <n v="854694"/>
    <n v="854694"/>
    <n v="854694"/>
    <n v="854694"/>
    <n v="854694"/>
    <n v="854694"/>
    <n v="854694"/>
    <n v="854694"/>
    <n v="854694"/>
    <n v="854694"/>
    <n v="854694"/>
    <n v="854694"/>
    <n v="854694"/>
    <n v="854694"/>
    <n v="854694"/>
    <n v="0"/>
    <n v="0"/>
    <n v="115178.34647086347"/>
    <n v="0"/>
    <n v="1502171.8890609499"/>
    <n v="0"/>
    <n v="0"/>
    <n v="0"/>
    <n v="0"/>
    <n v="0"/>
    <n v="0"/>
    <n v="0"/>
    <n v="0"/>
    <n v="0"/>
    <n v="0"/>
    <n v="0"/>
    <n v="0"/>
    <n v="0"/>
    <n v="0"/>
    <n v="0"/>
    <n v="0"/>
    <n v="0"/>
    <n v="0"/>
    <n v="0"/>
    <n v="0"/>
    <n v="0"/>
    <n v="0"/>
    <n v="0"/>
    <n v="0"/>
    <n v="0"/>
    <n v="0"/>
    <n v="0"/>
    <n v="0"/>
    <n v="0"/>
    <n v="0"/>
    <n v="0"/>
    <n v="0"/>
    <n v="0"/>
    <n v="0"/>
    <n v="0"/>
    <n v="775232.6530612245"/>
    <n v="738316.81243926135"/>
    <n v="703158.86898977275"/>
    <n v="669675.11332359305"/>
    <n v="637785.8222129459"/>
    <n v="607415.06877423404"/>
    <n v="578490.54168974678"/>
    <n v="550943.37303785398"/>
    <n v="524707.97432176571"/>
    <n v="499721.88030644355"/>
    <n v="475925.60029185103"/>
    <n v="453262.47646842949"/>
    <n v="431678.549017552"/>
    <n v="411122.42763576366"/>
    <n v="391545.16917691781"/>
    <n v="372900.16112087405"/>
    <n v="355143.01059130864"/>
    <n v="338231.4386583892"/>
    <n v="322125.17967465636"/>
    <n v="306785.88540443464"/>
    <n v="292177.03371850919"/>
    <n v="278263.84163667535"/>
    <n v="265013.18251111946"/>
    <n v="252393.50715344708"/>
    <n v="240374.76871756863"/>
    <n v="228928.35115958916"/>
    <n v="218027.00110437066"/>
    <n v="207644.76295654345"/>
    <n v="197756.91710147003"/>
    <n v="188339.921049019"/>
    <n v="179371.35338001809"/>
    <n v="170829.86036192201"/>
    <n v="162695.10510659238"/>
    <n v="154947.71914913558"/>
    <n v="147569.25633251009"/>
    <n v="140542.14888810483"/>
    <n v="133849.66560771893"/>
    <n v="127475.87200735133"/>
    <n v="121405.59238795366"/>
    <n v="115624.373702813"/>
    <n v="1617350.2355318135"/>
    <n v="13967398.240229452"/>
    <x v="51"/>
  </r>
  <r>
    <s v="PÚ SR"/>
    <s v="Pamiatkový úrad SR"/>
    <x v="52"/>
    <n v="5"/>
    <s v="Požiarne zabezpečenie archívu PÚ SR "/>
    <s v="Výmena a upgrade riadiacej jednotky systému hasenia s CO₂ aj nových bezpečnostných snímačov"/>
    <s v="Zvyšenie bezpečnosti prevádzkovania archívu v  rozsahu požiadaviek zákona a vyhlášky."/>
    <s v="N/A"/>
    <s v=" - Vyhláška MV SR č. 628/2002 Z. z., ktorou sa vykonávajú niektoré ustanovenia zákona o archívoch a registratúrach a doplnení niektorých zákonov v znení neskorších predpisov_x000a_ - Zákon č. 278/1993 Z.z. o správe majetku štátu, §3 ods. 2 "/>
    <n v="40"/>
    <x v="0"/>
    <n v="35000"/>
    <s v="Pri priemernej ročnej cene investície na servis, opravu riadiacej jednotky a príslušenstva v celkovej hodnote 35000 Euro s porovnaním predbežných ponúk na výmenu systému protipožiarného systému v archíve  170000 Euro je efektívne vynaložiť prostriedky na predĺženie existujúceho CO2 sytému hasenia požiarov."/>
    <x v="0"/>
    <x v="1"/>
    <s v="B3 Stavebná rekonštrukcia priestorov"/>
    <s v="01 Investičný zámer"/>
    <s v="štátny rozpočet"/>
    <s v="08S0108 Ochrana pamiatkového fondu "/>
    <s v="nie"/>
    <n v="1"/>
    <n v="75000"/>
    <n v="0"/>
    <n v="0"/>
    <n v="0"/>
    <n v="45000"/>
    <n v="30000"/>
    <n v="0"/>
    <n v="0"/>
    <n v="0"/>
    <n v="0"/>
    <n v="0"/>
    <n v="0"/>
    <s v="-"/>
    <n v="0"/>
    <n v="0"/>
    <n v="0"/>
    <n v="0"/>
    <n v="0"/>
    <n v="0"/>
    <n v="0"/>
    <n v="0"/>
    <n v="0"/>
    <n v="0"/>
    <n v="0"/>
    <m/>
    <n v="1"/>
    <n v="0"/>
    <s v="B3"/>
    <n v="9"/>
    <n v="1"/>
    <n v="1"/>
    <n v="1"/>
    <n v="1"/>
    <n v="1"/>
    <n v="1"/>
    <n v="1"/>
    <n v="0"/>
    <n v="1"/>
    <n v="0"/>
    <n v="0"/>
    <n v="1"/>
    <n v="1"/>
    <n v="1"/>
    <n v="0"/>
    <n v="1"/>
    <n v="0"/>
    <n v="0"/>
    <n v="45000"/>
    <n v="30000"/>
    <n v="0"/>
    <n v="0"/>
    <n v="0"/>
    <n v="0"/>
    <n v="0"/>
    <n v="0"/>
    <n v="0"/>
    <n v="0"/>
    <n v="0"/>
    <n v="0"/>
    <n v="0"/>
    <n v="0"/>
    <n v="0"/>
    <n v="0"/>
    <n v="0"/>
    <n v="0"/>
    <n v="0"/>
    <n v="0"/>
    <n v="0"/>
    <n v="0"/>
    <n v="0"/>
    <n v="0"/>
    <n v="0"/>
    <n v="0"/>
    <n v="0"/>
    <n v="0"/>
    <n v="0"/>
    <n v="0"/>
    <n v="0"/>
    <n v="0"/>
    <n v="0"/>
    <n v="0"/>
    <n v="0"/>
    <n v="0"/>
    <n v="0"/>
    <n v="0"/>
    <n v="0"/>
    <n v="0"/>
    <n v="0"/>
    <n v="35000"/>
    <n v="35000"/>
    <n v="35000"/>
    <n v="35000"/>
    <n v="35000"/>
    <n v="35000"/>
    <n v="35000"/>
    <n v="35000"/>
    <n v="35000"/>
    <n v="35000"/>
    <n v="35000"/>
    <n v="35000"/>
    <n v="35000"/>
    <n v="35000"/>
    <n v="35000"/>
    <n v="35000"/>
    <n v="35000"/>
    <n v="35000"/>
    <n v="35000"/>
    <n v="35000"/>
    <n v="35000"/>
    <n v="35000"/>
    <n v="35000"/>
    <n v="35000"/>
    <n v="35000"/>
    <n v="35000"/>
    <n v="35000"/>
    <n v="35000"/>
    <n v="35000"/>
    <n v="35000"/>
    <n v="35000"/>
    <n v="35000"/>
    <n v="35000"/>
    <n v="35000"/>
    <n v="35000"/>
    <n v="35000"/>
    <n v="35000"/>
    <n v="35000"/>
    <n v="35000"/>
    <n v="35000"/>
    <n v="35000"/>
    <n v="35000"/>
    <n v="35000"/>
    <n v="40816.326530612241"/>
    <n v="25915.127955944281"/>
    <n v="0"/>
    <n v="0"/>
    <n v="0"/>
    <n v="0"/>
    <n v="0"/>
    <n v="0"/>
    <n v="0"/>
    <n v="0"/>
    <n v="0"/>
    <n v="0"/>
    <n v="0"/>
    <n v="0"/>
    <n v="0"/>
    <n v="0"/>
    <n v="0"/>
    <n v="0"/>
    <n v="0"/>
    <n v="0"/>
    <n v="0"/>
    <n v="0"/>
    <n v="0"/>
    <n v="0"/>
    <n v="0"/>
    <n v="0"/>
    <n v="0"/>
    <n v="0"/>
    <n v="0"/>
    <n v="0"/>
    <n v="0"/>
    <n v="0"/>
    <n v="0"/>
    <n v="0"/>
    <n v="0"/>
    <n v="0"/>
    <n v="0"/>
    <n v="0"/>
    <n v="0"/>
    <n v="0"/>
    <n v="31746.031746031746"/>
    <n v="30234.315948601659"/>
    <n v="28794.586617715868"/>
    <n v="27423.415826396063"/>
    <n v="26117.53888228197"/>
    <n v="24873.846554554249"/>
    <n v="23689.377671004051"/>
    <n v="22561.312067622905"/>
    <n v="21486.963873926576"/>
    <n v="20463.775118025311"/>
    <n v="19489.309636214584"/>
    <n v="18561.247272585315"/>
    <n v="17677.37835484316"/>
    <n v="16835.598433183957"/>
    <n v="16033.903269699007"/>
    <n v="15270.384066380006"/>
    <n v="14543.22292036191"/>
    <n v="13850.688495582772"/>
    <n v="13191.131900555021"/>
    <n v="12562.982762433354"/>
    <n v="11964.745488031765"/>
    <n v="11394.995702887394"/>
    <n v="10852.376859892758"/>
    <n v="10335.597009421674"/>
    <n v="9843.425723258737"/>
    <n v="9374.6911650083202"/>
    <n v="8928.2773000079251"/>
    <n v="8503.1212381027835"/>
    <n v="8098.2107029550352"/>
    <n v="7712.5816218619348"/>
    <n v="7345.3158303447008"/>
    <n v="6995.5388860425719"/>
    <n v="6662.4179867072116"/>
    <n v="6345.1599873402001"/>
    <n v="6043.0095117525725"/>
    <n v="5755.2471540500683"/>
    <n v="5481.1877657619707"/>
    <n v="5220.17882453521"/>
    <n v="4971.598880509724"/>
    <n v="4734.8560766759274"/>
    <n v="66731.454486556526"/>
    <n v="571969.54513314797"/>
    <x v="52"/>
  </r>
  <r>
    <s v="ÚĽUV"/>
    <s v="Ústredie ľudovej umeleckej výroby"/>
    <x v="53"/>
    <n v="5"/>
    <s v="Akvizícia zbierkových predmetov do Múzea ľudovej umeleckej výroby"/>
    <s v="Múzeum ľudovej umeleckej výroby systematicky buduje zbierkový fond zameraný na dokumentáciu tradičných remesiel a výrob, ľudovoumeleckej výroby 2. pol. 20. storočia, dejín ÚĽUV-u a súčasnosti vrátane dizajnu zameraného na remeslo. Ide o systematickú odbornú múzejnú činnosť vykonávanú v súlade s Koncepciou nadobúdania zbierok MĽUV."/>
    <s v="Cieľom je systematická múzejná dokumentácia ľudovej umeleckej výroby na Slovensku."/>
    <s v="N/A"/>
    <s v="Štatút ÚĽUV, Čl. 3 pís. e)"/>
    <n v="5"/>
    <x v="1"/>
    <n v="100000"/>
    <s v="Návštevnosť inštitúcie odhadom všetky aktivity za rok 2022 na SK Návštevnosť (fyzická) je súčet návštev všetkých aktivít organizácie: vzdelávanie (kurzy, tvorivé dielne, semináre, prednášky), prezentácie (výstavy, podujatia, predvádzanie remesla) a predajne (predajne ÚĽUV sú zároveň galériami). Viď Výročná správa za rok 2022"/>
    <x v="2"/>
    <x v="5"/>
    <s v="E3 Akvizícia zbierkových predmetov"/>
    <s v="01 Investičný zámer"/>
    <s v="štátny rozpočet"/>
    <s v=" 08T0106"/>
    <s v="áno"/>
    <n v="1"/>
    <n v="55000"/>
    <n v="0"/>
    <n v="0"/>
    <n v="0"/>
    <n v="0"/>
    <n v="15000"/>
    <n v="15000"/>
    <n v="15000"/>
    <n v="15000"/>
    <n v="0"/>
    <n v="0"/>
    <n v="0"/>
    <s v="-"/>
    <n v="0"/>
    <n v="0"/>
    <n v="0"/>
    <n v="0"/>
    <n v="0"/>
    <n v="0"/>
    <n v="0"/>
    <n v="0"/>
    <n v="0"/>
    <n v="0"/>
    <n v="0"/>
    <m/>
    <n v="1"/>
    <n v="0"/>
    <s v="E3"/>
    <n v="7"/>
    <n v="0"/>
    <n v="1"/>
    <n v="1"/>
    <n v="1"/>
    <n v="1"/>
    <n v="1"/>
    <n v="1"/>
    <n v="0"/>
    <n v="1"/>
    <n v="0"/>
    <n v="1"/>
    <n v="0"/>
    <n v="1"/>
    <n v="0"/>
    <n v="0"/>
    <n v="0"/>
    <n v="0"/>
    <n v="0"/>
    <n v="0"/>
    <n v="15000"/>
    <n v="15000"/>
    <n v="15000"/>
    <n v="15000"/>
    <n v="0"/>
    <n v="0"/>
    <n v="0"/>
    <n v="0"/>
    <n v="0"/>
    <n v="0"/>
    <n v="0"/>
    <n v="0"/>
    <n v="0"/>
    <n v="0"/>
    <n v="0"/>
    <n v="0"/>
    <n v="0"/>
    <n v="0"/>
    <n v="0"/>
    <n v="0"/>
    <n v="0"/>
    <n v="0"/>
    <n v="0"/>
    <n v="0"/>
    <n v="0"/>
    <n v="0"/>
    <n v="0"/>
    <n v="0"/>
    <n v="0"/>
    <n v="0"/>
    <n v="0"/>
    <n v="0"/>
    <n v="0"/>
    <n v="0"/>
    <n v="0"/>
    <n v="0"/>
    <n v="0"/>
    <n v="0"/>
    <n v="0"/>
    <n v="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0"/>
    <n v="12957.56397797214"/>
    <n v="12340.537121878229"/>
    <n v="11752.892497026884"/>
    <n v="11193.230949549416"/>
    <n v="0"/>
    <n v="0"/>
    <n v="0"/>
    <n v="0"/>
    <n v="0"/>
    <n v="0"/>
    <n v="0"/>
    <n v="0"/>
    <n v="0"/>
    <n v="0"/>
    <n v="0"/>
    <n v="0"/>
    <n v="0"/>
    <n v="0"/>
    <n v="0"/>
    <n v="0"/>
    <n v="0"/>
    <n v="0"/>
    <n v="0"/>
    <n v="0"/>
    <n v="0"/>
    <n v="0"/>
    <n v="0"/>
    <n v="0"/>
    <n v="0"/>
    <n v="0"/>
    <n v="0"/>
    <n v="0"/>
    <n v="0"/>
    <n v="0"/>
    <n v="0"/>
    <n v="0"/>
    <n v="0"/>
    <n v="0"/>
    <n v="0"/>
    <n v="90702.947845804985"/>
    <n v="86383.759853147596"/>
    <n v="82270.247479188198"/>
    <n v="78352.616646845898"/>
    <n v="74621.53966366277"/>
    <n v="71068.13301301215"/>
    <n v="67683.936202868717"/>
    <n v="64460.89162177973"/>
    <n v="61391.325354075932"/>
    <n v="58467.928908643742"/>
    <n v="55683.741817755952"/>
    <n v="53032.135064529466"/>
    <n v="50506.795299551886"/>
    <n v="48101.709809097018"/>
    <n v="45811.152199140022"/>
    <n v="43629.668761085726"/>
    <n v="41552.065486748317"/>
    <n v="39573.39570166506"/>
    <n v="37688.94828730006"/>
    <n v="35894.236464095295"/>
    <n v="34184.987108662186"/>
    <n v="32557.130579678269"/>
    <n v="31006.791028265023"/>
    <n v="29530.277169776211"/>
    <n v="28124.073495024961"/>
    <n v="26784.831900023772"/>
    <n v="25509.363714308358"/>
    <n v="24294.632108865095"/>
    <n v="23137.744865585813"/>
    <n v="22035.947491034101"/>
    <n v="20986.616658127718"/>
    <n v="19987.253960121634"/>
    <n v="19035.479962020603"/>
    <n v="18129.028535257716"/>
    <n v="17265.741462150207"/>
    <n v="16443.563297285909"/>
    <n v="15660.536473605633"/>
    <n v="14914.79664152917"/>
    <n v="14204.568230027782"/>
    <n v="13528.160219074078"/>
    <n v="48244.224546426674"/>
    <n v="412331.11148864945"/>
    <x v="53"/>
  </r>
  <r>
    <s v="ŠVK KE"/>
    <s v="Štátna vedecká knižnica v Košiciach"/>
    <x v="54"/>
    <n v="3"/>
    <s v="Nový depozitár knižničného fondu"/>
    <s v="Zámerom je výstavba nového depozitára knižničného fondu o využiteľnej ploche 2500 m2 a predaj dvoch budov v správe ŠVKK. "/>
    <s v="Cieľom je presťahovanie knižničného fondu z dvoch staticky nevyhovujúcich budov (Zvonárska 19 a 21) a z prízemia budovy na Hlavnej 10 do nového depozitára, ktorý bude vyhovovať z hľadiska kapacity, statiky, klimatických podmienok, prístupu a bezpečnosti.                                                                                                                                                                                                            "/>
    <s v="Alternatíva 1 (žiadny nový sklad): Nulový variant znamená degradáciu budov na Zvonárskej 19 a 21 vplyvom preťaženia a statických porúch, degradáciu konzervačného fondu (plesne), nemožnosť plnenia úloh vyplývajúcich knižnici zo zákona č. 126/2015, §7, ods. 2 g) a §15.                             Alternatíva 2: Dlhodobý min. 10 ročný prenájom depozitára s využiteľnou plochu 2500m2 s opciou na ďalší prenájom alebo odkúpenie budovy.                                                        Alternatíva 3: Kúpa buodvy (skladu) a jej následná rekonštrukcia pre účely depozitára vrátane vybavenia                                                                   Alternatíva 4: Výstavba nového depozitára o využiteľnej ploche 2500m2 v meste alebo blízkom okolí.                          Alternatívna 5 (preferovaná): Výstavba zdieľaného (spoločného) depozitára s STM Košice na pozemkoch STM (letisko Košice)                                                                                                                               Súčasne pri variante 2 až 5: predaj dvoch budov alebo odstúpenie dvoch budov subjektom v rezorte kultúry (Zvonárska 19 a Zvonárska 21).      "/>
    <s v="Zákon č. 126/2015 Z.z. o knižniciach, §4 ods.2, písm. c),  §7, ods. 2 písm. g), §15 písm. a), b) a g);   Zriaďovacia listina ŠVK v Košiciach v znení Dodatku č. MK-3911/2019-110/11317, Čl. I ods. 3 písm. a), i). Reformy pre udržateľný rozvoj kultúry a kreatívneho priemyslu (MK SR, marec 2021): Reforma starostlivosti o zbierkové fondy pamäťových inštitúcií, Investícia 1: Vybudovanie zdieľaných depozitárov pre múzeá, galérie a knižnice   "/>
    <n v="40"/>
    <x v="0"/>
    <n v="1439945"/>
    <s v="Sčítanie hodnôt:                            1) Náklady na médiá za rok 2022 v 2 budovách (elektrina, kúrenie, voda) vo výške 26 552 €,         2) Náklady na dane z nehnuteľností 2 budov za rok 2022 vo výške 2 393 €,                           3) Príjmy z predaja 2 budov vo výške 1 411 000 € (podľa znaleckých posudkov).              V KPI hodnote nie sú zahnruté tieto náklady: zvýšené dane (o viac ako 100%), ktoré chce Mesto Košice uplatniť na budovy v dezolátnom stave a náklady na opravu a údržbu 2 budov v dezolátnom stave (jedna budova s vysokou hrozbou havárie - podľa správy ProMonumenta a Statického posudku) "/>
    <x v="2"/>
    <x v="6"/>
    <s v="A2 Výstavba budovy"/>
    <s v="01 Investičný zámer"/>
    <s v="štátny rozpočet"/>
    <s v="08T0109"/>
    <s v="nie"/>
    <n v="1"/>
    <n v="3360000"/>
    <n v="260000"/>
    <n v="0"/>
    <n v="0"/>
    <n v="10000"/>
    <n v="150000"/>
    <m/>
    <n v="3200000"/>
    <n v="0"/>
    <n v="0"/>
    <n v="0"/>
    <n v="0"/>
    <s v="1. Personálne náklady na intenzívnu revíziu, obsahovú previerku a vyraďovanie fondu pred sťahovaním v rokoch 2024 - 2026                                                                                     2. Náklady na sťahovanie fondu profesionálnou firmou so súčinnosťou s našimi zamestnancami  (cca 102 000 €)                                                                     "/>
    <n v="162000"/>
    <n v="0"/>
    <n v="0"/>
    <n v="0"/>
    <n v="20000"/>
    <n v="20000"/>
    <n v="20000"/>
    <n v="102000"/>
    <n v="0"/>
    <n v="0"/>
    <n v="0"/>
    <s v="Rozpis KV odpovedá preferovanej alternatíve 5 - výstavba zdieľaného depozitára (na pozemkoch STM v Košiciach). Náklady na KV podľa rokov:                                                                                                                Rok 2023: štúdia uskutočniteľnosti (10 000 €)                                                               Rok 2024: PD pre územné konanie, stavebné povolenie, real. projekt                                                                            Rok 2026: výstavba budovy vrátane regálového vybavenia a kolaudácia (PD porealizačného zamerania)                                                                     Podľa znaleckých posudkov z r. 2022 je predajná cena oboch budov na Zvonárskej 19 a 21 skoro 1,411 mil. €. Tieto získané prostriedky by mohli eliminovať náklady na výstavbu nového depozitára. Pozn.: V prípade Zvonárskej 21 je predaj podmienený výsledkom súdneho sporu so ŽNO.                                                                                                                                                                                                                                                                                                               "/>
    <n v="0"/>
    <n v="1"/>
    <s v="A2"/>
    <n v="7"/>
    <n v="1"/>
    <n v="1"/>
    <n v="0"/>
    <n v="1"/>
    <n v="1"/>
    <n v="1"/>
    <n v="0"/>
    <n v="1"/>
    <n v="0"/>
    <n v="0"/>
    <n v="0"/>
    <n v="0"/>
    <n v="1"/>
    <n v="1"/>
    <n v="0"/>
    <n v="1"/>
    <n v="0"/>
    <n v="0"/>
    <n v="10000"/>
    <n v="170000"/>
    <n v="20000"/>
    <n v="3220000"/>
    <n v="102000"/>
    <n v="0"/>
    <n v="0"/>
    <n v="0"/>
    <n v="0"/>
    <n v="0"/>
    <n v="0"/>
    <n v="0"/>
    <n v="0"/>
    <n v="0"/>
    <n v="0"/>
    <n v="0"/>
    <n v="0"/>
    <n v="0"/>
    <n v="0"/>
    <n v="0"/>
    <n v="0"/>
    <n v="0"/>
    <n v="0"/>
    <n v="0"/>
    <n v="0"/>
    <n v="0"/>
    <n v="0"/>
    <n v="0"/>
    <n v="0"/>
    <n v="0"/>
    <n v="0"/>
    <n v="0"/>
    <n v="0"/>
    <n v="0"/>
    <n v="0"/>
    <n v="0"/>
    <n v="0"/>
    <n v="0"/>
    <n v="0"/>
    <n v="0"/>
    <n v="0"/>
    <n v="1439945"/>
    <n v="1439945"/>
    <n v="1439945"/>
    <n v="1439945"/>
    <n v="1439945"/>
    <n v="1439945"/>
    <n v="1439945"/>
    <n v="1439945"/>
    <n v="1439945"/>
    <n v="1439945"/>
    <n v="1439945"/>
    <n v="1439945"/>
    <n v="1439945"/>
    <n v="1439945"/>
    <n v="1439945"/>
    <n v="1439945"/>
    <n v="1439945"/>
    <n v="1439945"/>
    <n v="1439945"/>
    <n v="1439945"/>
    <n v="1439945"/>
    <n v="1439945"/>
    <n v="1439945"/>
    <n v="1439945"/>
    <n v="1439945"/>
    <n v="1439945"/>
    <n v="1439945"/>
    <n v="1439945"/>
    <n v="1439945"/>
    <n v="1439945"/>
    <n v="1439945"/>
    <n v="1439945"/>
    <n v="1439945"/>
    <n v="1439945"/>
    <n v="1439945"/>
    <n v="1439945"/>
    <n v="1439945"/>
    <n v="1439945"/>
    <n v="1439945"/>
    <n v="1439945"/>
    <n v="1439945"/>
    <n v="1439945"/>
    <n v="1439945"/>
    <n v="9070.2947845804993"/>
    <n v="146852.39175035091"/>
    <n v="16454.04949583764"/>
    <n v="2522954.256028438"/>
    <n v="76113.970456936018"/>
    <n v="0"/>
    <n v="0"/>
    <n v="0"/>
    <n v="0"/>
    <n v="0"/>
    <n v="0"/>
    <n v="0"/>
    <n v="0"/>
    <n v="0"/>
    <n v="0"/>
    <n v="0"/>
    <n v="0"/>
    <n v="0"/>
    <n v="0"/>
    <n v="0"/>
    <n v="0"/>
    <n v="0"/>
    <n v="0"/>
    <n v="0"/>
    <n v="0"/>
    <n v="0"/>
    <n v="0"/>
    <n v="0"/>
    <n v="0"/>
    <n v="0"/>
    <n v="0"/>
    <n v="0"/>
    <n v="0"/>
    <n v="0"/>
    <n v="0"/>
    <n v="0"/>
    <n v="0"/>
    <n v="0"/>
    <n v="0"/>
    <n v="0"/>
    <n v="1306072.5623582767"/>
    <n v="1243878.6308174061"/>
    <n v="1184646.3150641965"/>
    <n v="1128234.5857754252"/>
    <n v="1074509.1293099287"/>
    <n v="1023342.0279142178"/>
    <n v="974611.45515639801"/>
    <n v="928201.38586323615"/>
    <n v="884001.31986974867"/>
    <n v="841906.01892357005"/>
    <n v="801815.25611768593"/>
    <n v="763633.57725493889"/>
    <n v="727270.07357613242"/>
    <n v="692638.16531060205"/>
    <n v="659655.39553390676"/>
    <n v="628243.23384181596"/>
    <n v="598326.88937315799"/>
    <n v="569835.13273634098"/>
    <n v="542700.12641556282"/>
    <n v="516857.26325291704"/>
    <n v="492245.01262182574"/>
    <n v="468804.77392554824"/>
    <n v="446480.73707195075"/>
    <n v="425219.74959233403"/>
    <n v="404971.19008793717"/>
    <n v="385686.84770279727"/>
    <n v="367320.80733599747"/>
    <n v="349829.34031999751"/>
    <n v="333170.80030475964"/>
    <n v="317305.52409977099"/>
    <n v="302195.73723787715"/>
    <n v="287805.46403607348"/>
    <n v="274100.44193911762"/>
    <n v="261048.03994201671"/>
    <n v="248617.1808971588"/>
    <n v="236778.26752110361"/>
    <n v="225503.11192486063"/>
    <n v="214764.86849986721"/>
    <n v="204537.96999987357"/>
    <n v="194798.06666654622"/>
    <n v="2771444.962516143"/>
    <n v="23531562.476192877"/>
    <x v="54"/>
  </r>
  <r>
    <s v="SF"/>
    <s v="Slovenská filharmónia"/>
    <x v="55"/>
    <n v="18"/>
    <s v="Repasácia, ochranný náter okien a dverí z dreva"/>
    <s v="Repasácia, potrebný nový náter pre drevené okná a dvere po 11 rokoch."/>
    <s v="zvýšenie životnosti "/>
    <s v="N/A"/>
    <s v="Zákon č. 114/2020 Z.z. o Slovenskej filharmónii,                                                                 Štatút Slovenskej filharmónie č. MK-2109/2014-110/11519, čl. VII. bod 2.                             Zákon č. 278/1993 Z.z. o správe majetku štátu - §3 ods.2"/>
    <n v="10"/>
    <x v="1"/>
    <n v="49763"/>
    <s v="Predchádzanie trvalému poškodeniu a následnej výmeny okien a dverí"/>
    <x v="2"/>
    <x v="1"/>
    <s v="B3 Stavebná rekonštrukcia priestorov"/>
    <s v="01 Investičný zámer"/>
    <s v="štátny rozpočet"/>
    <s v="08S0102"/>
    <s v="nie"/>
    <n v="1"/>
    <n v="50000"/>
    <n v="0"/>
    <n v="0"/>
    <n v="0"/>
    <n v="0"/>
    <n v="50000"/>
    <n v="0"/>
    <n v="0"/>
    <n v="0"/>
    <n v="0"/>
    <n v="0"/>
    <n v="0"/>
    <s v="-"/>
    <n v="0"/>
    <n v="0"/>
    <n v="0"/>
    <n v="0"/>
    <n v="0"/>
    <n v="0"/>
    <n v="0"/>
    <n v="0"/>
    <n v="0"/>
    <n v="0"/>
    <n v="0"/>
    <m/>
    <n v="1"/>
    <n v="0"/>
    <s v="B3"/>
    <n v="8"/>
    <n v="1"/>
    <n v="1"/>
    <n v="1"/>
    <n v="1"/>
    <n v="1"/>
    <n v="1"/>
    <n v="1"/>
    <n v="0"/>
    <n v="0"/>
    <n v="0"/>
    <n v="0"/>
    <n v="0"/>
    <n v="1"/>
    <n v="1"/>
    <n v="0"/>
    <n v="1"/>
    <n v="0"/>
    <n v="0"/>
    <n v="0"/>
    <n v="50000"/>
    <n v="0"/>
    <n v="0"/>
    <n v="0"/>
    <n v="0"/>
    <n v="0"/>
    <n v="0"/>
    <n v="0"/>
    <n v="0"/>
    <n v="0"/>
    <n v="0"/>
    <n v="0"/>
    <n v="0"/>
    <n v="0"/>
    <n v="0"/>
    <n v="0"/>
    <n v="0"/>
    <n v="0"/>
    <n v="0"/>
    <n v="0"/>
    <n v="0"/>
    <n v="0"/>
    <n v="0"/>
    <n v="0"/>
    <n v="0"/>
    <n v="0"/>
    <n v="0"/>
    <n v="0"/>
    <n v="0"/>
    <n v="0"/>
    <n v="0"/>
    <n v="0"/>
    <n v="0"/>
    <n v="0"/>
    <n v="0"/>
    <n v="0"/>
    <n v="0"/>
    <n v="0"/>
    <n v="0"/>
    <n v="0"/>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0"/>
    <n v="43191.879926573798"/>
    <n v="0"/>
    <n v="0"/>
    <n v="0"/>
    <n v="0"/>
    <n v="0"/>
    <n v="0"/>
    <n v="0"/>
    <n v="0"/>
    <n v="0"/>
    <n v="0"/>
    <n v="0"/>
    <n v="0"/>
    <n v="0"/>
    <n v="0"/>
    <n v="0"/>
    <n v="0"/>
    <n v="0"/>
    <n v="0"/>
    <n v="0"/>
    <n v="0"/>
    <n v="0"/>
    <n v="0"/>
    <n v="0"/>
    <n v="0"/>
    <n v="0"/>
    <n v="0"/>
    <n v="0"/>
    <n v="0"/>
    <n v="0"/>
    <n v="0"/>
    <n v="0"/>
    <n v="0"/>
    <n v="0"/>
    <n v="0"/>
    <n v="0"/>
    <n v="0"/>
    <n v="0"/>
    <n v="0"/>
    <n v="45136.507936507936"/>
    <n v="42987.150415721837"/>
    <n v="40940.143253068425"/>
    <n v="38990.612621969922"/>
    <n v="37133.916782828499"/>
    <n v="35365.635031265236"/>
    <n v="33681.557172633562"/>
    <n v="32077.673497746247"/>
    <n v="30550.165235948807"/>
    <n v="29095.395462808385"/>
    <n v="27709.900440769892"/>
    <n v="26390.381372161799"/>
    <n v="25133.696544916005"/>
    <n v="23936.853852300948"/>
    <n v="22797.003668858048"/>
    <n v="21711.432065579091"/>
    <n v="20677.554348170564"/>
    <n v="19692.908903019583"/>
    <n v="18755.151336209128"/>
    <n v="17862.048891627743"/>
    <n v="17011.475134883563"/>
    <n v="16201.404890365297"/>
    <n v="15429.909419395522"/>
    <n v="14695.151827995734"/>
    <n v="13995.382693329271"/>
    <n v="13328.935898408829"/>
    <n v="12694.224665151267"/>
    <n v="12089.737776334538"/>
    <n v="11514.035977461468"/>
    <n v="10965.748549963299"/>
    <n v="10443.570047584095"/>
    <n v="9946.2571881753283"/>
    <n v="9472.6258935003134"/>
    <n v="9021.5484700002962"/>
    <n v="8591.9509238098071"/>
    <n v="8182.8104036283876"/>
    <n v="7793.1527653603707"/>
    <n v="7422.0502527241606"/>
    <n v="7068.619288308726"/>
    <n v="6732.0183698178334"/>
    <n v="43191.879926573798"/>
    <n v="365958.75741049886"/>
    <x v="55"/>
  </r>
  <r>
    <s v="BIB"/>
    <s v="BIBIANA, medzinárodný dom umenia pre deti"/>
    <x v="56"/>
    <n v="4"/>
    <s v="Fundus výstavy Bienále ilustrácií Bratislava (BIB 2025)"/>
    <s v="Mobilné mobiliárne prvky vhodné na inštaláciu obrazov a kníh vo výstavných priestoroch. V roku 2025 bude 30. výročie BIB a súčasný panelový systém nereflektuje súčasnú dobu a trendy výstavníctva."/>
    <s v="Reprezentatívny mobilný variabilný systém na inštaláciu BIB s dlhoročným použitím."/>
    <s v="N/A"/>
    <s v="Zriaďovacia listina BIBIANY, medzinárodného domu umenia pre deti, Čl. I ods. 3 písm. d)"/>
    <n v="10"/>
    <x v="1"/>
    <n v="47000"/>
    <s v="návštevnosť podujatia BIB v roku 2021"/>
    <x v="0"/>
    <x v="4"/>
    <s v="F2 Vytvorenie novej expozície/výstavy"/>
    <s v="01 Investičný zámer"/>
    <s v="štátny rozpočet"/>
    <s v="08S 0103"/>
    <s v="nie"/>
    <n v="1"/>
    <n v="50000"/>
    <n v="2000"/>
    <n v="0"/>
    <n v="0"/>
    <n v="0"/>
    <n v="2000"/>
    <n v="48000"/>
    <n v="0"/>
    <n v="0"/>
    <n v="0"/>
    <n v="0"/>
    <n v="0"/>
    <s v="-"/>
    <n v="0"/>
    <n v="0"/>
    <n v="0"/>
    <n v="0"/>
    <n v="0"/>
    <n v="0"/>
    <n v="0"/>
    <n v="0"/>
    <n v="0"/>
    <n v="0"/>
    <n v="0"/>
    <s v="Novým mobilným systémov pre prezentáciu ilustrácií zaistíme atraktívnosť, variabilitu a flexibilitu pri inštalácii v  priestoroch vhodných na prezentáciu výstavy BIB 2025"/>
    <n v="1"/>
    <n v="0"/>
    <s v="F2"/>
    <n v="9"/>
    <n v="1"/>
    <n v="1"/>
    <n v="1"/>
    <n v="1"/>
    <n v="1"/>
    <n v="1"/>
    <n v="1"/>
    <n v="0"/>
    <n v="1"/>
    <n v="0"/>
    <n v="0"/>
    <n v="1"/>
    <n v="1"/>
    <n v="1"/>
    <n v="0"/>
    <n v="1"/>
    <n v="0"/>
    <n v="0"/>
    <n v="0"/>
    <n v="2000"/>
    <n v="48000"/>
    <n v="0"/>
    <n v="0"/>
    <n v="0"/>
    <n v="0"/>
    <n v="0"/>
    <n v="0"/>
    <n v="0"/>
    <n v="0"/>
    <n v="0"/>
    <n v="0"/>
    <n v="0"/>
    <n v="0"/>
    <n v="0"/>
    <n v="0"/>
    <n v="0"/>
    <n v="0"/>
    <n v="0"/>
    <n v="0"/>
    <n v="0"/>
    <n v="0"/>
    <n v="0"/>
    <n v="0"/>
    <n v="0"/>
    <n v="0"/>
    <n v="0"/>
    <n v="0"/>
    <n v="0"/>
    <n v="0"/>
    <n v="0"/>
    <n v="0"/>
    <n v="0"/>
    <n v="0"/>
    <n v="0"/>
    <n v="0"/>
    <n v="0"/>
    <n v="0"/>
    <n v="0"/>
    <n v="0"/>
    <n v="47000"/>
    <n v="47000"/>
    <n v="47000"/>
    <n v="47000"/>
    <n v="47000"/>
    <n v="47000"/>
    <n v="47000"/>
    <n v="47000"/>
    <n v="47000"/>
    <n v="47000"/>
    <n v="47000"/>
    <n v="47000"/>
    <n v="47000"/>
    <n v="47000"/>
    <n v="47000"/>
    <n v="47000"/>
    <n v="47000"/>
    <n v="47000"/>
    <n v="47000"/>
    <n v="47000"/>
    <n v="47000"/>
    <n v="47000"/>
    <n v="47000"/>
    <n v="47000"/>
    <n v="47000"/>
    <n v="47000"/>
    <n v="47000"/>
    <n v="47000"/>
    <n v="47000"/>
    <n v="47000"/>
    <n v="47000"/>
    <n v="47000"/>
    <n v="47000"/>
    <n v="47000"/>
    <n v="47000"/>
    <n v="47000"/>
    <n v="47000"/>
    <n v="47000"/>
    <n v="47000"/>
    <n v="47000"/>
    <n v="47000"/>
    <n v="47000"/>
    <n v="47000"/>
    <n v="0"/>
    <n v="1727.6751970629521"/>
    <n v="39489.718790010338"/>
    <n v="0"/>
    <n v="0"/>
    <n v="0"/>
    <n v="0"/>
    <n v="0"/>
    <n v="0"/>
    <n v="0"/>
    <n v="0"/>
    <n v="0"/>
    <n v="0"/>
    <n v="0"/>
    <n v="0"/>
    <n v="0"/>
    <n v="0"/>
    <n v="0"/>
    <n v="0"/>
    <n v="0"/>
    <n v="0"/>
    <n v="0"/>
    <n v="0"/>
    <n v="0"/>
    <n v="0"/>
    <n v="0"/>
    <n v="0"/>
    <n v="0"/>
    <n v="0"/>
    <n v="0"/>
    <n v="0"/>
    <n v="0"/>
    <n v="0"/>
    <n v="0"/>
    <n v="0"/>
    <n v="0"/>
    <n v="0"/>
    <n v="0"/>
    <n v="0"/>
    <n v="0"/>
    <n v="42630.385487528343"/>
    <n v="40600.367130979372"/>
    <n v="38667.016315218454"/>
    <n v="36825.729824017573"/>
    <n v="35072.123641921498"/>
    <n v="33402.022516115707"/>
    <n v="31811.450015348299"/>
    <n v="30296.619062236474"/>
    <n v="28853.92291641569"/>
    <n v="27479.926587062557"/>
    <n v="26171.358654345298"/>
    <n v="24925.103480328849"/>
    <n v="23738.193790789384"/>
    <n v="22607.803610275598"/>
    <n v="21531.24153359581"/>
    <n v="20505.944317710291"/>
    <n v="19529.470778771709"/>
    <n v="18599.49597978258"/>
    <n v="17713.805695031027"/>
    <n v="16870.29113812479"/>
    <n v="16066.943941071229"/>
    <n v="15301.851372448786"/>
    <n v="14573.191783284559"/>
    <n v="13879.230269794818"/>
    <n v="13218.314542661732"/>
    <n v="12588.870993011173"/>
    <n v="11989.400945724927"/>
    <n v="11418.477091166595"/>
    <n v="10874.740086825333"/>
    <n v="10356.895320786027"/>
    <n v="9863.709829320027"/>
    <n v="9394.0093612571673"/>
    <n v="8946.6755821496845"/>
    <n v="8520.6434115711272"/>
    <n v="8114.8984872105975"/>
    <n v="7728.4747497243779"/>
    <n v="7360.4521425946468"/>
    <n v="7009.9544215187098"/>
    <n v="6676.1470681130577"/>
    <n v="6358.2353029648166"/>
    <n v="41217.393987073287"/>
    <n v="345639.56349684391"/>
    <x v="56"/>
  </r>
  <r>
    <s v="ŠVK KE"/>
    <s v="Štátna vedecká knižnica v Košiciach"/>
    <x v="57"/>
    <n v="1"/>
    <s v="Rekonštrukcia strechy, krovu a zobytnenie podkrovia, Pribinova 1"/>
    <s v="Správa TSKP ProMonumenta z 01/2022 v prípade krovu a strešnej krytiny konštatuje &quot;narušený až havarijný stav&quot;. Podkrovie a krov i samotná strecha majú rozlohu 1100 m2. Snímky, ktoré sme získali od opravárov komínov a z dronu (rok 2021) dokazujú, že strešná krytina je značne narušená a hrozí, že uvoľnené a spráchnivelé škridle spadnú pri silnejšom vetre z veľkej výšky na chodník a ohrozia bezpečnosť chodcov (Pribinova je pomerne rušná ulica). Vzhľadom k tomu, že sa jedná o havarijný stav, uvádzame tento zámer aj osobitne, nielen ako súčasť komplexnej rekonštrukcie celej budovy (ID ŠVKE202109).                                                                   Zámerom projektu je:                                                                                        a) na základe Investičnej štúdie z 09/2021 spracovanie PD pre zateplenie strechy a  rekonštrukciu krovu a strechy,                                                                                                                                                                                                                                                                                                                                                                                                                                           b) zobytnenie podkrovia za účelom vzniku nových administratívnych a skladovacích priestorov.                                                                                                              "/>
    <s v="Cieľom je rekonštrukcia krovu a strechy a získanie novej úžitkovej plochy v podkroví."/>
    <s v="-"/>
    <s v="Zákon č. 126/2015 Z.z. o knižniciach, §4 ods.2, písm. c),  §7, ods. 2 písm. g), §15 písm. a);  Zriaďovacia listina ŠVK v Košiciach v znení Dodatku č. MK-3911/2019-110/11317, Čl. I ods. 3 písm. a), b); Zákon č. 49/2002 Z.z. o ochrane pamiatkového fondu, §27 ods.1, §28 ods.2 písm. a); Zákon č. 555/ 2005 o energetickej hospodárnosti budov"/>
    <n v="40"/>
    <x v="0"/>
    <n v="618559"/>
    <s v="Hrozba vzniku škody vo finančnom vyjadrení, ak sa prepadne krov a strecha (507 239 €) a náklady na sanáciu omietok a malieb na 4.NP (111 320 €). V nákladoch nie je zahrnutá škoda na zatečenom knižničnom fonde (nutné riešiť zamrazením v mraziarňach a rozmrazením) a náklady na presun zostávajúceho fondu do iných častí objektu. "/>
    <x v="1"/>
    <x v="2"/>
    <s v="0 Odstránenie havarijného stavu"/>
    <s v="02 Analýza / podkladová štúdia k investičnému zámeru"/>
    <s v="štátny rozpočet"/>
    <s v="08T0109"/>
    <s v="nie"/>
    <n v="1"/>
    <n v="1394300"/>
    <m/>
    <n v="0"/>
    <n v="0"/>
    <n v="112300"/>
    <n v="1282000"/>
    <n v="0"/>
    <n v="0"/>
    <n v="0"/>
    <n v="0"/>
    <n v="0"/>
    <n v="0"/>
    <s v="-"/>
    <n v="0"/>
    <n v="0"/>
    <n v="0"/>
    <m/>
    <n v="0"/>
    <n v="0"/>
    <n v="0"/>
    <n v="0"/>
    <n v="0"/>
    <n v="0"/>
    <n v="0"/>
    <s v="Tento investičný zámer súvisí so zámerom s ID ŠVKE202109, ale je uvedený osobitne (po dohode s IKP). Dôvodom je skutočnosť, že časť budovy - krov a strecha -  sú v havarijnom stave a ohrozujú verejnosť (škridle padajúce z veľkej výšky by mohli ohroziť chodcov). Uvedená cena vychádza z Investičnej štúdie (09/2021) aktualizovanej 01/2023."/>
    <n v="0"/>
    <n v="1"/>
    <s v="0"/>
    <n v="9"/>
    <n v="1"/>
    <n v="1"/>
    <n v="1"/>
    <n v="1"/>
    <n v="1"/>
    <n v="1"/>
    <n v="0"/>
    <n v="1"/>
    <n v="1"/>
    <n v="1"/>
    <n v="0"/>
    <n v="0"/>
    <n v="1"/>
    <n v="1"/>
    <n v="0"/>
    <n v="1"/>
    <n v="0"/>
    <n v="0"/>
    <n v="112300"/>
    <n v="1282000"/>
    <n v="0"/>
    <n v="0"/>
    <n v="0"/>
    <n v="0"/>
    <n v="0"/>
    <n v="0"/>
    <n v="0"/>
    <n v="0"/>
    <n v="0"/>
    <n v="0"/>
    <n v="0"/>
    <n v="0"/>
    <n v="0"/>
    <n v="0"/>
    <n v="0"/>
    <n v="0"/>
    <n v="0"/>
    <n v="0"/>
    <n v="0"/>
    <n v="0"/>
    <n v="0"/>
    <n v="0"/>
    <n v="0"/>
    <n v="0"/>
    <n v="0"/>
    <n v="0"/>
    <n v="0"/>
    <n v="0"/>
    <n v="0"/>
    <n v="0"/>
    <n v="0"/>
    <n v="0"/>
    <n v="0"/>
    <n v="0"/>
    <n v="0"/>
    <n v="0"/>
    <n v="0"/>
    <n v="0"/>
    <n v="0"/>
    <n v="618559"/>
    <n v="618559"/>
    <n v="618559"/>
    <n v="618559"/>
    <n v="618559"/>
    <n v="618559"/>
    <n v="618559"/>
    <n v="618559"/>
    <n v="618559"/>
    <n v="618559"/>
    <n v="618559"/>
    <n v="618559"/>
    <n v="618559"/>
    <n v="618559"/>
    <n v="618559"/>
    <n v="618559"/>
    <n v="618559"/>
    <n v="618559"/>
    <n v="618559"/>
    <n v="618559"/>
    <n v="618559"/>
    <n v="618559"/>
    <n v="618559"/>
    <n v="618559"/>
    <n v="618559"/>
    <n v="618559"/>
    <n v="618559"/>
    <n v="618559"/>
    <n v="618559"/>
    <n v="618559"/>
    <n v="618559"/>
    <n v="618559"/>
    <n v="618559"/>
    <n v="618559"/>
    <n v="618559"/>
    <n v="618559"/>
    <n v="618559"/>
    <n v="618559"/>
    <n v="618559"/>
    <n v="618559"/>
    <n v="618559"/>
    <n v="618559"/>
    <n v="618559"/>
    <n v="101859.41043083899"/>
    <n v="1107439.8013173521"/>
    <n v="0"/>
    <n v="0"/>
    <n v="0"/>
    <n v="0"/>
    <n v="0"/>
    <n v="0"/>
    <n v="0"/>
    <n v="0"/>
    <n v="0"/>
    <n v="0"/>
    <n v="0"/>
    <n v="0"/>
    <n v="0"/>
    <n v="0"/>
    <n v="0"/>
    <n v="0"/>
    <n v="0"/>
    <n v="0"/>
    <n v="0"/>
    <n v="0"/>
    <n v="0"/>
    <n v="0"/>
    <n v="0"/>
    <n v="0"/>
    <n v="0"/>
    <n v="0"/>
    <n v="0"/>
    <n v="0"/>
    <n v="0"/>
    <n v="0"/>
    <n v="0"/>
    <n v="0"/>
    <n v="0"/>
    <n v="0"/>
    <n v="0"/>
    <n v="0"/>
    <n v="0"/>
    <n v="0"/>
    <n v="561051.2471655329"/>
    <n v="534334.52111003129"/>
    <n v="508890.02010479174"/>
    <n v="484657.16200456349"/>
    <n v="461578.24952815578"/>
    <n v="439598.33288395777"/>
    <n v="418665.07893710269"/>
    <n v="398728.64660676447"/>
    <n v="379741.56819691852"/>
    <n v="361658.6363780176"/>
    <n v="344436.79655049305"/>
    <n v="328035.04433380283"/>
    <n v="312414.32793695515"/>
    <n v="297537.45517805242"/>
    <n v="283369.00493147853"/>
    <n v="269875.24279188429"/>
    <n v="257024.04075417551"/>
    <n v="244784.80071826238"/>
    <n v="233128.38163644038"/>
    <n v="222027.03012994322"/>
    <n v="211454.31440946975"/>
    <n v="201385.0613423521"/>
    <n v="191795.29651652582"/>
    <n v="182662.18715859603"/>
    <n v="173963.98777009145"/>
    <n v="165679.98835246803"/>
    <n v="157790.46509758863"/>
    <n v="150276.63342627484"/>
    <n v="143120.60326311894"/>
    <n v="136305.33644106562"/>
    <n v="129814.60613434821"/>
    <n v="123632.95822318878"/>
    <n v="117745.67449827502"/>
    <n v="112138.73761740477"/>
    <n v="106798.7977308617"/>
    <n v="101713.14069605876"/>
    <n v="96869.657805770257"/>
    <n v="92256.816957876421"/>
    <n v="87863.63519797755"/>
    <n v="83679.652569502432"/>
    <n v="1209299.2117481912"/>
    <n v="10108483.13908614"/>
    <x v="57"/>
  </r>
  <r>
    <s v="SF"/>
    <s v="Slovenská filharmónia"/>
    <x v="58"/>
    <n v="3"/>
    <s v="Výmena vzduchotechniky v Koncertnej sieni a Malej sále SF"/>
    <s v="Výmena zariadení VZT po životnosti a doplnenie zariadení na zvlhčovanie prostredia"/>
    <s v="Zabezpečiť požadované kvalitné prostredie ( výmenu vzduchu ) počas koncertov a skúšok pre obecenstvo, účinkujúcich a hudobné nástroje"/>
    <s v="N/A"/>
    <s v="Štatút Slovenskej filharmónie č. MK-2109/2014-110/11519, čl. VII. bod 2.                             Zákon č. 278/1993 Z.z. o správe majetku štátu - §3 ods.2"/>
    <n v="40"/>
    <x v="1"/>
    <n v="49763"/>
    <s v="Návštevnosť inštitúcie za predošlý rok (návštevnosť/rok)"/>
    <x v="0"/>
    <x v="0"/>
    <s v="C6 Vzduchotechnika"/>
    <s v="01 Investičný zámer"/>
    <s v="štátny rozpočet"/>
    <s v="08S0102"/>
    <s v="nie"/>
    <n v="1"/>
    <n v="110000"/>
    <n v="0"/>
    <n v="0"/>
    <n v="0"/>
    <n v="110000"/>
    <n v="0"/>
    <n v="0"/>
    <n v="0"/>
    <n v="0"/>
    <n v="0"/>
    <n v="0"/>
    <n v="0"/>
    <s v="-"/>
    <n v="0"/>
    <n v="0"/>
    <n v="0"/>
    <n v="0"/>
    <n v="0"/>
    <n v="0"/>
    <n v="0"/>
    <n v="0"/>
    <n v="0"/>
    <n v="0"/>
    <n v="0"/>
    <s v="Zariadenia VZT v Koncertnej sieni a Malej sále SF  neboli predmetom dodávky pri rekonštrukcii budovy Reduty ukončenej v r.2012. Zariadenia VZT sú v prevádzke od r. 2004, sú po životnosti, opotrebované a je potrebná ich výmena."/>
    <n v="0"/>
    <n v="0"/>
    <s v="C6"/>
    <n v="9"/>
    <n v="1"/>
    <n v="1"/>
    <n v="1"/>
    <n v="1"/>
    <n v="1"/>
    <n v="1"/>
    <n v="1"/>
    <n v="0"/>
    <n v="1"/>
    <n v="0"/>
    <n v="0"/>
    <n v="1"/>
    <n v="1"/>
    <n v="1"/>
    <n v="0"/>
    <n v="1"/>
    <n v="0"/>
    <n v="0"/>
    <n v="110000"/>
    <n v="0"/>
    <n v="0"/>
    <n v="0"/>
    <n v="0"/>
    <n v="0"/>
    <n v="0"/>
    <n v="0"/>
    <n v="0"/>
    <n v="0"/>
    <n v="0"/>
    <n v="0"/>
    <n v="0"/>
    <n v="0"/>
    <n v="0"/>
    <n v="0"/>
    <n v="0"/>
    <n v="0"/>
    <n v="0"/>
    <n v="0"/>
    <n v="0"/>
    <n v="0"/>
    <n v="0"/>
    <n v="0"/>
    <n v="0"/>
    <n v="0"/>
    <n v="0"/>
    <n v="0"/>
    <n v="0"/>
    <n v="0"/>
    <n v="0"/>
    <n v="0"/>
    <n v="0"/>
    <n v="0"/>
    <n v="0"/>
    <n v="0"/>
    <n v="0"/>
    <n v="0"/>
    <n v="0"/>
    <n v="0"/>
    <n v="0"/>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99773.242630385488"/>
    <n v="0"/>
    <n v="0"/>
    <n v="0"/>
    <n v="0"/>
    <n v="0"/>
    <n v="0"/>
    <n v="0"/>
    <n v="0"/>
    <n v="0"/>
    <n v="0"/>
    <n v="0"/>
    <n v="0"/>
    <n v="0"/>
    <n v="0"/>
    <n v="0"/>
    <n v="0"/>
    <n v="0"/>
    <n v="0"/>
    <n v="0"/>
    <n v="0"/>
    <n v="0"/>
    <n v="0"/>
    <n v="0"/>
    <n v="0"/>
    <n v="0"/>
    <n v="0"/>
    <n v="0"/>
    <n v="0"/>
    <n v="0"/>
    <n v="0"/>
    <n v="0"/>
    <n v="0"/>
    <n v="0"/>
    <n v="0"/>
    <n v="0"/>
    <n v="0"/>
    <n v="0"/>
    <n v="0"/>
    <n v="0"/>
    <n v="45136.507936507936"/>
    <n v="42987.150415721837"/>
    <n v="40940.143253068425"/>
    <n v="38990.612621969922"/>
    <n v="37133.916782828499"/>
    <n v="35365.635031265236"/>
    <n v="33681.557172633562"/>
    <n v="32077.673497746247"/>
    <n v="30550.165235948807"/>
    <n v="29095.395462808385"/>
    <n v="27709.900440769892"/>
    <n v="26390.381372161799"/>
    <n v="25133.696544916005"/>
    <n v="23936.853852300948"/>
    <n v="22797.003668858048"/>
    <n v="21711.432065579091"/>
    <n v="20677.554348170564"/>
    <n v="19692.908903019583"/>
    <n v="18755.151336209128"/>
    <n v="17862.048891627743"/>
    <n v="17011.475134883563"/>
    <n v="16201.404890365297"/>
    <n v="15429.909419395522"/>
    <n v="14695.151827995734"/>
    <n v="13995.382693329271"/>
    <n v="13328.935898408829"/>
    <n v="12694.224665151267"/>
    <n v="12089.737776334538"/>
    <n v="11514.035977461468"/>
    <n v="10965.748549963299"/>
    <n v="10443.570047584095"/>
    <n v="9946.2571881753283"/>
    <n v="9472.6258935003134"/>
    <n v="9021.5484700002962"/>
    <n v="8591.9509238098071"/>
    <n v="8182.8104036283876"/>
    <n v="7793.1527653603707"/>
    <n v="7422.0502527241606"/>
    <n v="7068.619288308726"/>
    <n v="6732.0183698178334"/>
    <n v="99773.242630385488"/>
    <n v="813226.29927030997"/>
    <x v="58"/>
  </r>
  <r>
    <s v="DNS"/>
    <s v="Divadlo Nová scéna Bratislava"/>
    <x v="59"/>
    <n v="7"/>
    <s v="Výmena osvetlenia hľadiska"/>
    <s v="dosiahneme odstránenie blikajúceho efektu a zavedením nových žiaroviek znížime energetickú náročnosť o viac ako 50 %"/>
    <s v="riešenie havarijného stavu ukladnenia dekorácií"/>
    <s v="N/A"/>
    <s v="Zákon č. 321/2014 Z.z. o energetickej efektívnosti; Normy STN 12464-1 o kvalite osvetlenia divadelného priestoru"/>
    <n v="5"/>
    <x v="0"/>
    <n v="21500"/>
    <s v="úspora v EUR"/>
    <x v="2"/>
    <x v="0"/>
    <s v="C2 Osvetľovacia technika"/>
    <s v="01 Investičný zámer"/>
    <s v="štátny rozpočet"/>
    <s v="0EK0103"/>
    <s v="áno"/>
    <n v="1"/>
    <n v="12000"/>
    <n v="0"/>
    <n v="0"/>
    <n v="0"/>
    <n v="12000"/>
    <n v="0"/>
    <n v="0"/>
    <n v="0"/>
    <n v="0"/>
    <n v="0"/>
    <n v="0"/>
    <n v="0"/>
    <s v="-"/>
    <n v="0"/>
    <n v="0"/>
    <n v="0"/>
    <n v="0"/>
    <n v="0"/>
    <n v="0"/>
    <n v="0"/>
    <n v="0"/>
    <n v="0"/>
    <n v="0"/>
    <n v="0"/>
    <m/>
    <n v="1"/>
    <n v="0"/>
    <s v="C2"/>
    <n v="8"/>
    <n v="1"/>
    <n v="1"/>
    <n v="1"/>
    <n v="1"/>
    <n v="1"/>
    <n v="1"/>
    <n v="1"/>
    <n v="0"/>
    <n v="1"/>
    <n v="0"/>
    <n v="1"/>
    <n v="0"/>
    <n v="1"/>
    <n v="0"/>
    <n v="0"/>
    <n v="0"/>
    <n v="0"/>
    <n v="0"/>
    <n v="12000"/>
    <n v="0"/>
    <n v="0"/>
    <n v="0"/>
    <n v="0"/>
    <n v="0"/>
    <n v="0"/>
    <n v="0"/>
    <n v="0"/>
    <n v="0"/>
    <n v="0"/>
    <n v="0"/>
    <n v="0"/>
    <n v="0"/>
    <n v="0"/>
    <n v="0"/>
    <n v="0"/>
    <n v="0"/>
    <n v="0"/>
    <n v="0"/>
    <n v="0"/>
    <n v="0"/>
    <n v="0"/>
    <n v="0"/>
    <n v="0"/>
    <n v="0"/>
    <n v="0"/>
    <n v="0"/>
    <n v="0"/>
    <n v="0"/>
    <n v="0"/>
    <n v="0"/>
    <n v="0"/>
    <n v="0"/>
    <n v="0"/>
    <n v="0"/>
    <n v="0"/>
    <n v="0"/>
    <n v="0"/>
    <n v="0"/>
    <n v="0"/>
    <n v="21500"/>
    <n v="21500"/>
    <n v="21500"/>
    <n v="21500"/>
    <n v="21500"/>
    <n v="21500"/>
    <n v="21500"/>
    <n v="21500"/>
    <n v="21500"/>
    <n v="21500"/>
    <n v="21500"/>
    <n v="21500"/>
    <n v="21500"/>
    <n v="21500"/>
    <n v="21500"/>
    <n v="21500"/>
    <n v="21500"/>
    <n v="21500"/>
    <n v="21500"/>
    <n v="21500"/>
    <n v="21500"/>
    <n v="21500"/>
    <n v="21500"/>
    <n v="21500"/>
    <n v="21500"/>
    <n v="21500"/>
    <n v="21500"/>
    <n v="21500"/>
    <n v="21500"/>
    <n v="21500"/>
    <n v="21500"/>
    <n v="21500"/>
    <n v="21500"/>
    <n v="21500"/>
    <n v="21500"/>
    <n v="21500"/>
    <n v="21500"/>
    <n v="21500"/>
    <n v="21500"/>
    <n v="21500"/>
    <n v="21500"/>
    <n v="21500"/>
    <n v="21500"/>
    <n v="10884.353741496598"/>
    <n v="0"/>
    <n v="0"/>
    <n v="0"/>
    <n v="0"/>
    <n v="0"/>
    <n v="0"/>
    <n v="0"/>
    <n v="0"/>
    <n v="0"/>
    <n v="0"/>
    <n v="0"/>
    <n v="0"/>
    <n v="0"/>
    <n v="0"/>
    <n v="0"/>
    <n v="0"/>
    <n v="0"/>
    <n v="0"/>
    <n v="0"/>
    <n v="0"/>
    <n v="0"/>
    <n v="0"/>
    <n v="0"/>
    <n v="0"/>
    <n v="0"/>
    <n v="0"/>
    <n v="0"/>
    <n v="0"/>
    <n v="0"/>
    <n v="0"/>
    <n v="0"/>
    <n v="0"/>
    <n v="0"/>
    <n v="0"/>
    <n v="0"/>
    <n v="0"/>
    <n v="0"/>
    <n v="0"/>
    <n v="0"/>
    <n v="19501.133786848073"/>
    <n v="18572.508368426734"/>
    <n v="17688.103208025463"/>
    <n v="16845.812579071866"/>
    <n v="16043.631027687496"/>
    <n v="15279.648597797612"/>
    <n v="14552.046283616774"/>
    <n v="13859.091698682641"/>
    <n v="13199.134951126325"/>
    <n v="12570.604715358404"/>
    <n v="11972.00449081753"/>
    <n v="11401.909038873835"/>
    <n v="10858.960989403655"/>
    <n v="10341.867608955859"/>
    <n v="9849.3977228151052"/>
    <n v="9380.3787836334322"/>
    <n v="8933.6940796508879"/>
    <n v="8508.2800758579888"/>
    <n v="8103.123881769513"/>
    <n v="7717.2608397804888"/>
    <n v="7349.7722283623707"/>
    <n v="6999.7830746308273"/>
    <n v="6666.4600710769801"/>
    <n v="6349.0095915018856"/>
    <n v="6046.6758014303668"/>
    <n v="5758.7388585051103"/>
    <n v="5484.5131985762964"/>
    <n v="5223.3459034059961"/>
    <n v="4974.6151461009504"/>
    <n v="4737.7287105723317"/>
    <n v="4512.1225814974587"/>
    <n v="4297.2596014261517"/>
    <n v="4092.6281918344298"/>
    <n v="3897.7411350804091"/>
    <n v="3712.1344143622946"/>
    <n v="3535.3661089164707"/>
    <n v="3367.0153418252107"/>
    <n v="3206.6812779287716"/>
    <n v="3053.9821694559732"/>
    <n v="2908.5544471009266"/>
    <n v="10884.353741496598"/>
    <n v="88651.188970059637"/>
    <x v="59"/>
  </r>
  <r>
    <s v="NDKE"/>
    <s v="Národné divadlo Košice"/>
    <x v="60"/>
    <n v="14"/>
    <s v="Akram-Khan: Vertical Road - baletná inscenácia/prioritný projekt 2023"/>
    <s v="Technické zázemie do inscenácie, predstavujúce náročné mechanické zariadenia scény"/>
    <s v="Realizácia premiery a následných repríz predstavenia baletnej inscenácie Vertical Road"/>
    <s v="N/A"/>
    <s v="Zriaďovacia listina ŠDK, Čl. I ods. 2 písm. a) a b) a c) a e) a g)"/>
    <n v="5"/>
    <x v="1"/>
    <n v="45867"/>
    <s v="Počet návštevníkov je len za objekt Historickej budovy divadla v roku 2022 /45867/"/>
    <x v="2"/>
    <x v="0"/>
    <s v="C1 Javisková technika"/>
    <s v="01 Investičný zámer"/>
    <s v="štátny rozpočet"/>
    <s v="08T0103 Podpora kultúrnych aktivít RO a PO"/>
    <s v="nie"/>
    <n v="1"/>
    <n v="25720"/>
    <n v="0"/>
    <n v="0"/>
    <n v="0"/>
    <n v="25720"/>
    <n v="0"/>
    <n v="0"/>
    <n v="0"/>
    <n v="0"/>
    <n v="0"/>
    <n v="0"/>
    <n v="0"/>
    <s v="-"/>
    <n v="7282"/>
    <n v="0"/>
    <n v="7282"/>
    <n v="0"/>
    <n v="0"/>
    <n v="0"/>
    <n v="0"/>
    <n v="0"/>
    <n v="0"/>
    <n v="0"/>
    <n v="0"/>
    <s v="Pridelenie KV je potrebné v roku 2023, nakoľko je nevyhnutné včasné zabezpečenie technického zázemia scény"/>
    <n v="1"/>
    <n v="0"/>
    <s v="C1"/>
    <n v="9"/>
    <n v="1"/>
    <n v="1"/>
    <n v="1"/>
    <n v="1"/>
    <n v="1"/>
    <n v="1"/>
    <n v="1"/>
    <n v="0"/>
    <n v="1"/>
    <n v="0"/>
    <n v="1"/>
    <n v="0"/>
    <n v="1"/>
    <n v="1"/>
    <n v="0"/>
    <n v="1"/>
    <n v="0"/>
    <n v="7282"/>
    <n v="25720"/>
    <n v="0"/>
    <n v="0"/>
    <n v="0"/>
    <n v="0"/>
    <n v="0"/>
    <n v="0"/>
    <n v="0"/>
    <n v="0"/>
    <n v="0"/>
    <n v="0"/>
    <n v="0"/>
    <n v="0"/>
    <n v="0"/>
    <n v="0"/>
    <n v="0"/>
    <n v="0"/>
    <n v="0"/>
    <n v="0"/>
    <n v="0"/>
    <n v="0"/>
    <n v="0"/>
    <n v="0"/>
    <n v="0"/>
    <n v="0"/>
    <n v="0"/>
    <n v="0"/>
    <n v="0"/>
    <n v="0"/>
    <n v="0"/>
    <n v="0"/>
    <n v="0"/>
    <n v="0"/>
    <n v="0"/>
    <n v="0"/>
    <n v="0"/>
    <n v="0"/>
    <n v="0"/>
    <n v="0"/>
    <n v="0"/>
    <n v="0"/>
    <n v="45867"/>
    <n v="45867"/>
    <n v="45867"/>
    <n v="45867"/>
    <n v="45867"/>
    <n v="45867"/>
    <n v="45867"/>
    <n v="45867"/>
    <n v="45867"/>
    <n v="45867"/>
    <n v="45867"/>
    <n v="45867"/>
    <n v="45867"/>
    <n v="45867"/>
    <n v="45867"/>
    <n v="45867"/>
    <n v="45867"/>
    <n v="45867"/>
    <n v="45867"/>
    <n v="45867"/>
    <n v="45867"/>
    <n v="45867"/>
    <n v="45867"/>
    <n v="45867"/>
    <n v="45867"/>
    <n v="45867"/>
    <n v="45867"/>
    <n v="45867"/>
    <n v="45867"/>
    <n v="45867"/>
    <n v="45867"/>
    <n v="45867"/>
    <n v="45867"/>
    <n v="45867"/>
    <n v="45867"/>
    <n v="45867"/>
    <n v="45867"/>
    <n v="45867"/>
    <n v="45867"/>
    <n v="45867"/>
    <n v="45867"/>
    <n v="45867"/>
    <n v="45867"/>
    <n v="23328.798185941043"/>
    <n v="0"/>
    <n v="0"/>
    <n v="0"/>
    <n v="0"/>
    <n v="0"/>
    <n v="0"/>
    <n v="0"/>
    <n v="0"/>
    <n v="0"/>
    <n v="0"/>
    <n v="0"/>
    <n v="0"/>
    <n v="0"/>
    <n v="0"/>
    <n v="0"/>
    <n v="0"/>
    <n v="0"/>
    <n v="0"/>
    <n v="0"/>
    <n v="0"/>
    <n v="0"/>
    <n v="0"/>
    <n v="0"/>
    <n v="0"/>
    <n v="0"/>
    <n v="0"/>
    <n v="0"/>
    <n v="0"/>
    <n v="0"/>
    <n v="0"/>
    <n v="0"/>
    <n v="0"/>
    <n v="0"/>
    <n v="0"/>
    <n v="0"/>
    <n v="0"/>
    <n v="0"/>
    <n v="0"/>
    <n v="0"/>
    <n v="41602.72108843537"/>
    <n v="39621.639131843207"/>
    <n v="37734.894411279252"/>
    <n v="35937.994677408809"/>
    <n v="34226.661597532198"/>
    <n v="32596.820569078282"/>
    <n v="31044.591018169795"/>
    <n v="29566.27716016171"/>
    <n v="28158.359200154009"/>
    <n v="26817.484952527626"/>
    <n v="25540.461859550123"/>
    <n v="24324.249390047731"/>
    <n v="23165.951800045463"/>
    <n v="22062.811238138529"/>
    <n v="21012.201179179556"/>
    <n v="20011.620170647191"/>
    <n v="19058.685876806849"/>
    <n v="18151.129406482713"/>
    <n v="17286.789910935917"/>
    <n v="16463.60943898659"/>
    <n v="15679.628037130085"/>
    <n v="14932.979082981032"/>
    <n v="14221.884840934317"/>
    <n v="13544.652229461255"/>
    <n v="12899.6687899631"/>
    <n v="12285.398847583903"/>
    <n v="11700.379854841814"/>
    <n v="11143.218909373154"/>
    <n v="10612.589437498245"/>
    <n v="10107.228035712611"/>
    <n v="9625.9314625834395"/>
    <n v="9167.5537738889889"/>
    <n v="8731.0035941799906"/>
    <n v="8315.2415182666573"/>
    <n v="7919.2776364444362"/>
    <n v="7542.1691775661284"/>
    <n v="7183.0182643486951"/>
    <n v="6840.9697755701845"/>
    <n v="6515.2093100668435"/>
    <n v="6204.9612476827078"/>
    <n v="23328.798185941043"/>
    <n v="189123.91090649884"/>
    <x v="60"/>
  </r>
  <r>
    <s v="ŠO "/>
    <s v="Štátna opera "/>
    <x v="61"/>
    <s v="R"/>
    <s v="Výmena nefunkčného chladiaceho stroja"/>
    <s v="Výmena nefunkčného chladiaceho stroja v budove Štátnej opery vrátane doplnenia systému MaR (merania a regulácie)."/>
    <s v="Cieľom projektu je zníženie nákladov spojených s opravami stroja a zároveň zabezpečenie tepelnej pohody v miestnostiach v letných mesiacoch."/>
    <s v="N/A"/>
    <s v="Zriaďovacia listina ŠO, Čl. I, bod 2 k; Zákon č. 278/1993 Z. z. o správe majetku štátu, §3 ods. 2"/>
    <n v="40"/>
    <x v="0"/>
    <n v="2000"/>
    <s v="ušetrenie nákladov za opravy , výpočet priemerom z faktúr za posledných 6 rokov"/>
    <x v="1"/>
    <x v="2"/>
    <s v="0 Odstránenie havarijného stavu"/>
    <s v="08 Realizované"/>
    <s v="vlastné zdroje"/>
    <s v="08S0101"/>
    <s v="áno"/>
    <n v="1"/>
    <n v="64158.239999999998"/>
    <n v="0"/>
    <n v="0"/>
    <n v="59683.199999999997"/>
    <n v="4475.04"/>
    <n v="0"/>
    <n v="0"/>
    <n v="0"/>
    <n v="0"/>
    <n v="0"/>
    <n v="0"/>
    <n v="0"/>
    <s v="-"/>
    <n v="60"/>
    <n v="0"/>
    <n v="0"/>
    <n v="60"/>
    <n v="0"/>
    <n v="0"/>
    <n v="0"/>
    <n v="0"/>
    <n v="0"/>
    <n v="0"/>
    <n v="0"/>
    <s v="Zaškolenie obsluhy a zamestnancov."/>
    <n v="1"/>
    <n v="0"/>
    <s v="0"/>
    <n v="9"/>
    <n v="1"/>
    <n v="1"/>
    <n v="1"/>
    <n v="1"/>
    <n v="1"/>
    <n v="1"/>
    <n v="1"/>
    <n v="0"/>
    <n v="1"/>
    <n v="1"/>
    <n v="0"/>
    <n v="0"/>
    <n v="1"/>
    <n v="1"/>
    <n v="1"/>
    <n v="0"/>
    <n v="0"/>
    <n v="59683.199999999997"/>
    <n v="4535.04"/>
    <n v="0"/>
    <n v="0"/>
    <n v="0"/>
    <n v="0"/>
    <n v="0"/>
    <n v="0"/>
    <n v="0"/>
    <n v="0"/>
    <n v="0"/>
    <n v="0"/>
    <n v="0"/>
    <n v="0"/>
    <n v="0"/>
    <n v="0"/>
    <n v="0"/>
    <n v="0"/>
    <n v="0"/>
    <n v="0"/>
    <n v="0"/>
    <n v="0"/>
    <n v="0"/>
    <n v="0"/>
    <n v="0"/>
    <n v="0"/>
    <n v="0"/>
    <n v="0"/>
    <n v="0"/>
    <n v="0"/>
    <n v="0"/>
    <n v="0"/>
    <n v="0"/>
    <n v="0"/>
    <n v="0"/>
    <n v="0"/>
    <n v="0"/>
    <n v="0"/>
    <n v="0"/>
    <n v="0"/>
    <n v="0"/>
    <n v="0"/>
    <n v="2000"/>
    <n v="2000"/>
    <n v="2000"/>
    <n v="2000"/>
    <n v="2000"/>
    <n v="2000"/>
    <n v="2000"/>
    <n v="2000"/>
    <n v="2000"/>
    <n v="2000"/>
    <n v="2000"/>
    <n v="2000"/>
    <n v="2000"/>
    <n v="2000"/>
    <n v="2000"/>
    <n v="2000"/>
    <n v="2000"/>
    <n v="2000"/>
    <n v="2000"/>
    <n v="2000"/>
    <n v="2000"/>
    <n v="2000"/>
    <n v="2000"/>
    <n v="2000"/>
    <n v="2000"/>
    <n v="2000"/>
    <n v="2000"/>
    <n v="2000"/>
    <n v="2000"/>
    <n v="2000"/>
    <n v="2000"/>
    <n v="2000"/>
    <n v="2000"/>
    <n v="2000"/>
    <n v="2000"/>
    <n v="2000"/>
    <n v="2000"/>
    <n v="2000"/>
    <n v="2000"/>
    <n v="2000"/>
    <n v="2000"/>
    <n v="2000"/>
    <n v="2000"/>
    <n v="4113.4149659863942"/>
    <n v="0"/>
    <n v="0"/>
    <n v="0"/>
    <n v="0"/>
    <n v="0"/>
    <n v="0"/>
    <n v="0"/>
    <n v="0"/>
    <n v="0"/>
    <n v="0"/>
    <n v="0"/>
    <n v="0"/>
    <n v="0"/>
    <n v="0"/>
    <n v="0"/>
    <n v="0"/>
    <n v="0"/>
    <n v="0"/>
    <n v="0"/>
    <n v="0"/>
    <n v="0"/>
    <n v="0"/>
    <n v="0"/>
    <n v="0"/>
    <n v="0"/>
    <n v="0"/>
    <n v="0"/>
    <n v="0"/>
    <n v="0"/>
    <n v="0"/>
    <n v="0"/>
    <n v="0"/>
    <n v="0"/>
    <n v="0"/>
    <n v="0"/>
    <n v="0"/>
    <n v="0"/>
    <n v="0"/>
    <n v="0"/>
    <n v="1814.0589569160998"/>
    <n v="1727.6751970629521"/>
    <n v="1645.4049495837639"/>
    <n v="1567.052332936918"/>
    <n v="1492.4307932732554"/>
    <n v="1421.3626602602428"/>
    <n v="1353.6787240573744"/>
    <n v="1289.2178324355946"/>
    <n v="1227.8265070815187"/>
    <n v="1169.3585781728748"/>
    <n v="1113.6748363551189"/>
    <n v="1060.6427012905895"/>
    <n v="1010.1359059910377"/>
    <n v="962.03419618194039"/>
    <n v="916.22304398280039"/>
    <n v="872.59337522171461"/>
    <n v="831.04130973496626"/>
    <n v="791.46791403330121"/>
    <n v="753.77896574600118"/>
    <n v="717.88472928190595"/>
    <n v="683.69974217324375"/>
    <n v="651.14261159356533"/>
    <n v="620.13582056530038"/>
    <n v="590.60554339552425"/>
    <n v="562.48146990049918"/>
    <n v="535.69663800047545"/>
    <n v="510.18727428616711"/>
    <n v="485.89264217730192"/>
    <n v="462.75489731171626"/>
    <n v="440.71894982068198"/>
    <n v="419.73233316255431"/>
    <n v="399.74507920243269"/>
    <n v="380.7095992404121"/>
    <n v="362.58057070515429"/>
    <n v="345.31482924300417"/>
    <n v="328.87126594571822"/>
    <n v="313.21072947211263"/>
    <n v="298.29593283058341"/>
    <n v="284.09136460055566"/>
    <n v="270.56320438148157"/>
    <n v="4113.4149659863942"/>
    <n v="32683.974007608464"/>
    <x v="61"/>
  </r>
  <r>
    <s v="SNM"/>
    <s v="SNM - Historické múzeum"/>
    <x v="62"/>
    <n v="1"/>
    <s v="Oprava a obnova skladového objektu pre depozitár SNM v Seredi - sťahovanie"/>
    <s v="SNM – Historické múzeum vzhľadom na rozsah zbierok, ktoré spravuje spustilo projekt výstavby nového depozitára. Depozitár využije existujúci skladový objekt o rozlohe cca 1500m² nachádzajúci sa v areáli SNM – Múzea židovskej kultúry (Múzeum holocaustu). SNM – Historické múzeum zadalo vyhotovenie projektu na prestavbu skladového objektu, který bol predložený novembri 2018 vrátane stavebných povolení. Projekt predpokládá investíciu na stavebné práce (vrátane zabudodovanej techniky) 2,9 milióna Euro s DPH. Ďalšia plánovaná etapa je sťahovanie zbierkových predmetov uložených v dočasnom depozitári v Pezinku a dovybavenie depozitára fundusom pre uloženie zbierkových predmetov a kancelárskym mobiliárom pre administrativu. Prínosom realizácie depozitára SNM je uloženie zbierkových predmetov podľa moderných európskych štandartov. "/>
    <s v="Moderná depozitárna budova vysokého štandardu s dobrými klimatickými pomerami zabezpečí dlhodobú ochranu ZP, s bádateľňou a miestom na odborné ošetrenie zbierkových predmetov. Sťahovanie zbierkových predmetov z Pezinka do Serede a ukončenie nájmu budovy dočasného depozotára v Pezinku v decembri 2023."/>
    <s v="N/A"/>
    <s v=";"/>
    <n v="40"/>
    <x v="0"/>
    <n v="70000"/>
    <s v="Prenajímaná budova nezodpovedala technickým štandardom na ochranu zbierkových predmetov a v prípade pokračovania prenájmu by boli potrební investície odhadované na 3 mil eur"/>
    <x v="0"/>
    <x v="6"/>
    <s v="A2 Výstavba budovy"/>
    <s v="07 V realizácii"/>
    <s v="štátny rozpočet"/>
    <s v="08S0106 Múzeá a galérie "/>
    <s v="nie"/>
    <n v="1"/>
    <n v="80000"/>
    <n v="0"/>
    <n v="0"/>
    <n v="0"/>
    <n v="80000"/>
    <n v="0"/>
    <n v="0"/>
    <n v="0"/>
    <n v="0"/>
    <n v="0"/>
    <n v="0"/>
    <n v="0"/>
    <s v="-"/>
    <n v="80000"/>
    <n v="0"/>
    <n v="0"/>
    <n v="80000"/>
    <n v="0"/>
    <n v="0"/>
    <n v="0"/>
    <n v="0"/>
    <n v="0"/>
    <n v="0"/>
    <n v="0"/>
    <s v="objekt je v užívaní SNM, po kolaudácii; začalo sa s postupným sťahovaním zbierkových predmetov"/>
    <n v="1"/>
    <n v="0"/>
    <s v="A2"/>
    <n v="8"/>
    <n v="1"/>
    <n v="1"/>
    <n v="1"/>
    <n v="1"/>
    <n v="1"/>
    <n v="1"/>
    <n v="1"/>
    <n v="0"/>
    <n v="1"/>
    <n v="0"/>
    <n v="0"/>
    <n v="1"/>
    <n v="1"/>
    <n v="0"/>
    <n v="0"/>
    <n v="0"/>
    <n v="0"/>
    <n v="0"/>
    <n v="160000"/>
    <n v="0"/>
    <n v="0"/>
    <n v="0"/>
    <n v="0"/>
    <n v="0"/>
    <n v="0"/>
    <n v="0"/>
    <n v="0"/>
    <n v="0"/>
    <n v="0"/>
    <n v="0"/>
    <n v="0"/>
    <n v="0"/>
    <n v="0"/>
    <n v="0"/>
    <n v="0"/>
    <n v="0"/>
    <n v="0"/>
    <n v="0"/>
    <n v="0"/>
    <n v="0"/>
    <n v="0"/>
    <n v="0"/>
    <n v="0"/>
    <n v="0"/>
    <n v="0"/>
    <n v="0"/>
    <n v="0"/>
    <n v="0"/>
    <n v="0"/>
    <n v="0"/>
    <n v="0"/>
    <n v="0"/>
    <n v="0"/>
    <n v="0"/>
    <n v="0"/>
    <n v="0"/>
    <n v="0"/>
    <n v="0"/>
    <n v="0"/>
    <n v="70000"/>
    <n v="70000"/>
    <n v="70000"/>
    <n v="70000"/>
    <n v="70000"/>
    <n v="70000"/>
    <n v="70000"/>
    <n v="70000"/>
    <n v="70000"/>
    <n v="70000"/>
    <n v="70000"/>
    <n v="70000"/>
    <n v="70000"/>
    <n v="70000"/>
    <n v="70000"/>
    <n v="70000"/>
    <n v="70000"/>
    <n v="70000"/>
    <n v="70000"/>
    <n v="70000"/>
    <n v="70000"/>
    <n v="70000"/>
    <n v="70000"/>
    <n v="70000"/>
    <n v="70000"/>
    <n v="70000"/>
    <n v="70000"/>
    <n v="70000"/>
    <n v="70000"/>
    <n v="70000"/>
    <n v="70000"/>
    <n v="70000"/>
    <n v="70000"/>
    <n v="70000"/>
    <n v="70000"/>
    <n v="70000"/>
    <n v="70000"/>
    <n v="70000"/>
    <n v="70000"/>
    <n v="70000"/>
    <n v="70000"/>
    <n v="70000"/>
    <n v="70000"/>
    <n v="145124.71655328799"/>
    <n v="0"/>
    <n v="0"/>
    <n v="0"/>
    <n v="0"/>
    <n v="0"/>
    <n v="0"/>
    <n v="0"/>
    <n v="0"/>
    <n v="0"/>
    <n v="0"/>
    <n v="0"/>
    <n v="0"/>
    <n v="0"/>
    <n v="0"/>
    <n v="0"/>
    <n v="0"/>
    <n v="0"/>
    <n v="0"/>
    <n v="0"/>
    <n v="0"/>
    <n v="0"/>
    <n v="0"/>
    <n v="0"/>
    <n v="0"/>
    <n v="0"/>
    <n v="0"/>
    <n v="0"/>
    <n v="0"/>
    <n v="0"/>
    <n v="0"/>
    <n v="0"/>
    <n v="0"/>
    <n v="0"/>
    <n v="0"/>
    <n v="0"/>
    <n v="0"/>
    <n v="0"/>
    <n v="0"/>
    <n v="0"/>
    <n v="63492.063492063491"/>
    <n v="60468.631897203319"/>
    <n v="57589.173235431736"/>
    <n v="54846.831652792127"/>
    <n v="52235.077764563939"/>
    <n v="49747.693109108499"/>
    <n v="47378.755342008102"/>
    <n v="45122.624135245809"/>
    <n v="42973.927747853151"/>
    <n v="40927.550236050622"/>
    <n v="38978.619272429169"/>
    <n v="37122.49454517063"/>
    <n v="35354.75670968632"/>
    <n v="33671.196866367914"/>
    <n v="32067.806539398014"/>
    <n v="30540.768132760011"/>
    <n v="29086.44584072382"/>
    <n v="27701.376991165544"/>
    <n v="26382.263801110043"/>
    <n v="25125.965524866708"/>
    <n v="23929.490976063531"/>
    <n v="22789.991405774788"/>
    <n v="21704.753719785516"/>
    <n v="20671.194018843347"/>
    <n v="19686.851446517474"/>
    <n v="18749.38233001664"/>
    <n v="17856.55460001585"/>
    <n v="17006.242476205567"/>
    <n v="16196.42140591007"/>
    <n v="15425.16324372387"/>
    <n v="14690.631660689402"/>
    <n v="13991.077772085144"/>
    <n v="13324.835973414423"/>
    <n v="12690.3199746804"/>
    <n v="12086.019023505145"/>
    <n v="11510.494308100137"/>
    <n v="10962.375531523941"/>
    <n v="10440.35764907042"/>
    <n v="9943.1977610194481"/>
    <n v="9469.7121533518548"/>
    <n v="145124.71655328799"/>
    <n v="1143939.0902662959"/>
    <x v="62"/>
  </r>
  <r>
    <s v="SFÚ"/>
    <s v="Slovenský filmový ústav"/>
    <x v="63"/>
    <n v="6"/>
    <s v="Osobné motorové vozidlo"/>
    <s v="nevyhnutnosť výmeny zastaralého vozdidla z júla 2013 a jeho nahradenie ekologickejším motorovým vozidlom pre generálneho riaditeľa organizácie "/>
    <s v="zabezpečenie prevádzkových potrieb organizácie - preprava osôb a materiálu, podpora &quot;zelenej ekonomiky&quot;"/>
    <s v="N/A"/>
    <s v="Zákon č. 40/2015 Z.z. o audiovízii, §21  "/>
    <n v="10"/>
    <x v="4"/>
    <n v="28700"/>
    <s v="Najazdené kilometre (km/rok) celkom 280 560, t.j. 9,75 roka - ročne 28 775, 4 km "/>
    <x v="0"/>
    <x v="0"/>
    <s v="C90 Dopravné prostriedky"/>
    <s v="02 Analýza / podkladová štúdia k investičnému zámeru"/>
    <s v="kombinované"/>
    <s v="08S0104 Médiá a audiovízia"/>
    <s v="nie"/>
    <n v="0.83"/>
    <n v="36000"/>
    <n v="0"/>
    <n v="0"/>
    <n v="0"/>
    <n v="30000"/>
    <n v="0"/>
    <n v="0"/>
    <n v="0"/>
    <n v="0"/>
    <n v="0"/>
    <n v="0"/>
    <n v="0"/>
    <s v="bežné výdavky v súvislosti s nadobudnutím investície nevznikajú, prevádzka vozidla je súčasťou rozpočtu - spotreba PHM, opravy a údržba a i."/>
    <n v="0"/>
    <n v="0"/>
    <n v="0"/>
    <n v="0"/>
    <n v="0"/>
    <n v="0"/>
    <n v="0"/>
    <n v="0"/>
    <n v="0"/>
    <n v="0"/>
    <n v="0"/>
    <m/>
    <n v="1"/>
    <n v="0"/>
    <s v="C90"/>
    <n v="8"/>
    <n v="0"/>
    <n v="1"/>
    <n v="1"/>
    <n v="1"/>
    <n v="1"/>
    <n v="1"/>
    <n v="1"/>
    <n v="0"/>
    <n v="1"/>
    <n v="0"/>
    <n v="0"/>
    <n v="1"/>
    <n v="1"/>
    <n v="1"/>
    <n v="0"/>
    <n v="1"/>
    <n v="0"/>
    <n v="0"/>
    <n v="30000"/>
    <n v="0"/>
    <n v="0"/>
    <n v="0"/>
    <n v="0"/>
    <n v="0"/>
    <n v="0"/>
    <n v="0"/>
    <n v="0"/>
    <n v="0"/>
    <n v="0"/>
    <n v="0"/>
    <n v="0"/>
    <n v="0"/>
    <n v="0"/>
    <n v="0"/>
    <n v="0"/>
    <n v="0"/>
    <n v="0"/>
    <n v="0"/>
    <n v="0"/>
    <n v="0"/>
    <n v="0"/>
    <n v="0"/>
    <n v="0"/>
    <n v="0"/>
    <n v="0"/>
    <n v="0"/>
    <n v="0"/>
    <n v="0"/>
    <n v="0"/>
    <n v="0"/>
    <n v="0"/>
    <n v="0"/>
    <n v="0"/>
    <n v="0"/>
    <n v="0"/>
    <n v="0"/>
    <n v="0"/>
    <n v="0"/>
    <n v="0"/>
    <n v="28700"/>
    <n v="28700"/>
    <n v="28700"/>
    <n v="28700"/>
    <n v="28700"/>
    <n v="28700"/>
    <n v="28700"/>
    <n v="28700"/>
    <n v="28700"/>
    <n v="28700"/>
    <n v="28700"/>
    <n v="28700"/>
    <n v="28700"/>
    <n v="28700"/>
    <n v="28700"/>
    <n v="28700"/>
    <n v="28700"/>
    <n v="28700"/>
    <n v="28700"/>
    <n v="28700"/>
    <n v="28700"/>
    <n v="28700"/>
    <n v="28700"/>
    <n v="28700"/>
    <n v="28700"/>
    <n v="28700"/>
    <n v="28700"/>
    <n v="28700"/>
    <n v="28700"/>
    <n v="28700"/>
    <n v="28700"/>
    <n v="28700"/>
    <n v="28700"/>
    <n v="28700"/>
    <n v="28700"/>
    <n v="28700"/>
    <n v="28700"/>
    <n v="28700"/>
    <n v="28700"/>
    <n v="28700"/>
    <n v="28700"/>
    <n v="28700"/>
    <n v="28700"/>
    <n v="27210.884353741494"/>
    <n v="0"/>
    <n v="0"/>
    <n v="0"/>
    <n v="0"/>
    <n v="0"/>
    <n v="0"/>
    <n v="0"/>
    <n v="0"/>
    <n v="0"/>
    <n v="0"/>
    <n v="0"/>
    <n v="0"/>
    <n v="0"/>
    <n v="0"/>
    <n v="0"/>
    <n v="0"/>
    <n v="0"/>
    <n v="0"/>
    <n v="0"/>
    <n v="0"/>
    <n v="0"/>
    <n v="0"/>
    <n v="0"/>
    <n v="0"/>
    <n v="0"/>
    <n v="0"/>
    <n v="0"/>
    <n v="0"/>
    <n v="0"/>
    <n v="0"/>
    <n v="0"/>
    <n v="0"/>
    <n v="0"/>
    <n v="0"/>
    <n v="0"/>
    <n v="0"/>
    <n v="0"/>
    <n v="0"/>
    <n v="0"/>
    <n v="26031.746031746032"/>
    <n v="24792.139077853361"/>
    <n v="23611.561026527012"/>
    <n v="22487.20097764477"/>
    <n v="21416.381883471215"/>
    <n v="20396.554174734487"/>
    <n v="19425.289690223322"/>
    <n v="18500.275895450781"/>
    <n v="17619.310376619793"/>
    <n v="16780.295596780754"/>
    <n v="15981.233901695958"/>
    <n v="15220.222763519958"/>
    <n v="14495.450250971391"/>
    <n v="13805.190715210845"/>
    <n v="13147.800681153187"/>
    <n v="12521.714934431604"/>
    <n v="11925.442794696766"/>
    <n v="11357.564566377872"/>
    <n v="10816.728158455116"/>
    <n v="10301.645865195351"/>
    <n v="9811.0913001860481"/>
    <n v="9343.8964763676631"/>
    <n v="8898.9490251120606"/>
    <n v="8475.1895477257731"/>
    <n v="8071.6090930721639"/>
    <n v="7687.2467553068218"/>
    <n v="7321.1873860064979"/>
    <n v="6972.5594152442827"/>
    <n v="6640.5327764231288"/>
    <n v="6324.3169299267865"/>
    <n v="6023.1589808826548"/>
    <n v="5736.3418865549093"/>
    <n v="5463.1827490999131"/>
    <n v="5203.0311896189642"/>
    <n v="4955.2677996371094"/>
    <n v="4719.3026663210567"/>
    <n v="4494.5739679248163"/>
    <n v="4280.5466361188719"/>
    <n v="4076.7110820179737"/>
    <n v="3882.5819828742606"/>
    <n v="27210.884353741494"/>
    <n v="211060.75473105154"/>
    <x v="63"/>
  </r>
  <r>
    <s v="SNM"/>
    <s v="SNM - Múzeum Červený Kameň"/>
    <x v="64"/>
    <n v="3"/>
    <s v="Oprava Pohrebnej kaplnky Palfiovcov na hrade Červený Kameň"/>
    <s v="Zámerom je  oprava celkového habitu budovy Pohrebnej kaplnky Pálfiovcov a zároveň zakonzervovanie objektu NKP, ktorej havarijný stav trvá trinásť rokov."/>
    <s v="Cieľom je zachovanie tohto miesta posledného odpočinku Palfiovcov pre budúce generácie."/>
    <s v="N/A"/>
    <s v="Zákon č. 49/2002 Z.z. o ochrane pamiatkového fondu; Zákon č. 206/2009 Z.z. o múzeách a o galériách a o ochrane predmetov kultúrnej hodnoty"/>
    <n v="40"/>
    <x v="1"/>
    <n v="76801"/>
    <s v="Predpokladaná návštevnosť múzea po otvorení Pohrebnej kaplnky -   200 000 návštevníkov"/>
    <x v="0"/>
    <x v="1"/>
    <s v="B3 Stavebná rekonštrukcia priestorov"/>
    <s v="05 Projektová dokumentácia k dispozícii - pre realizáciu stavby"/>
    <s v="štátny rozpočet"/>
    <s v="08S0106 - Múzeá a galérie"/>
    <s v="nie"/>
    <n v="1"/>
    <n v="180000"/>
    <n v="0"/>
    <n v="0"/>
    <n v="0"/>
    <n v="180000"/>
    <n v="0"/>
    <n v="0"/>
    <n v="0"/>
    <n v="0"/>
    <n v="0"/>
    <n v="0"/>
    <n v="0"/>
    <s v="-"/>
    <n v="0"/>
    <n v="0"/>
    <n v="0"/>
    <n v="0"/>
    <n v="0"/>
    <n v="0"/>
    <n v="0"/>
    <n v="0"/>
    <n v="0"/>
    <n v="0"/>
    <n v="0"/>
    <s v="PD k dispozícii - pre realizáciu stavby"/>
    <n v="0"/>
    <n v="0"/>
    <s v="B3"/>
    <n v="9"/>
    <n v="1"/>
    <n v="1"/>
    <n v="1"/>
    <n v="1"/>
    <n v="1"/>
    <n v="1"/>
    <n v="1"/>
    <n v="0"/>
    <n v="1"/>
    <n v="0"/>
    <n v="0"/>
    <n v="1"/>
    <n v="1"/>
    <n v="1"/>
    <n v="0"/>
    <n v="1"/>
    <n v="0"/>
    <n v="0"/>
    <n v="180000"/>
    <n v="0"/>
    <n v="0"/>
    <n v="0"/>
    <n v="0"/>
    <n v="0"/>
    <n v="0"/>
    <n v="0"/>
    <n v="0"/>
    <n v="0"/>
    <n v="0"/>
    <n v="0"/>
    <n v="0"/>
    <n v="0"/>
    <n v="0"/>
    <n v="0"/>
    <n v="0"/>
    <n v="0"/>
    <n v="0"/>
    <n v="0"/>
    <n v="0"/>
    <n v="0"/>
    <n v="0"/>
    <n v="0"/>
    <n v="0"/>
    <n v="0"/>
    <n v="0"/>
    <n v="0"/>
    <n v="0"/>
    <n v="0"/>
    <n v="0"/>
    <n v="0"/>
    <n v="0"/>
    <n v="0"/>
    <n v="0"/>
    <n v="0"/>
    <n v="0"/>
    <n v="0"/>
    <n v="0"/>
    <n v="0"/>
    <n v="0"/>
    <n v="76801"/>
    <n v="76801"/>
    <n v="76801"/>
    <n v="76801"/>
    <n v="76801"/>
    <n v="76801"/>
    <n v="76801"/>
    <n v="76801"/>
    <n v="76801"/>
    <n v="76801"/>
    <n v="76801"/>
    <n v="76801"/>
    <n v="76801"/>
    <n v="76801"/>
    <n v="76801"/>
    <n v="76801"/>
    <n v="76801"/>
    <n v="76801"/>
    <n v="76801"/>
    <n v="76801"/>
    <n v="76801"/>
    <n v="76801"/>
    <n v="76801"/>
    <n v="76801"/>
    <n v="76801"/>
    <n v="76801"/>
    <n v="76801"/>
    <n v="76801"/>
    <n v="76801"/>
    <n v="76801"/>
    <n v="76801"/>
    <n v="76801"/>
    <n v="76801"/>
    <n v="76801"/>
    <n v="76801"/>
    <n v="76801"/>
    <n v="76801"/>
    <n v="76801"/>
    <n v="76801"/>
    <n v="76801"/>
    <n v="76801"/>
    <n v="76801"/>
    <n v="76801"/>
    <n v="163265.30612244896"/>
    <n v="0"/>
    <n v="0"/>
    <n v="0"/>
    <n v="0"/>
    <n v="0"/>
    <n v="0"/>
    <n v="0"/>
    <n v="0"/>
    <n v="0"/>
    <n v="0"/>
    <n v="0"/>
    <n v="0"/>
    <n v="0"/>
    <n v="0"/>
    <n v="0"/>
    <n v="0"/>
    <n v="0"/>
    <n v="0"/>
    <n v="0"/>
    <n v="0"/>
    <n v="0"/>
    <n v="0"/>
    <n v="0"/>
    <n v="0"/>
    <n v="0"/>
    <n v="0"/>
    <n v="0"/>
    <n v="0"/>
    <n v="0"/>
    <n v="0"/>
    <n v="0"/>
    <n v="0"/>
    <n v="0"/>
    <n v="0"/>
    <n v="0"/>
    <n v="0"/>
    <n v="0"/>
    <n v="0"/>
    <n v="0"/>
    <n v="69660.770975056686"/>
    <n v="66343.591404815888"/>
    <n v="63184.372766491331"/>
    <n v="60175.593110944115"/>
    <n v="57310.08867708964"/>
    <n v="54581.036835323459"/>
    <n v="51981.939843165201"/>
    <n v="49506.609374443047"/>
    <n v="47149.151785183858"/>
    <n v="44903.954081127478"/>
    <n v="42765.670553454751"/>
    <n v="40729.210050909278"/>
    <n v="38789.723858008845"/>
    <n v="36942.594150484598"/>
    <n v="35183.423000461531"/>
    <n v="33508.021905201451"/>
    <n v="31912.401814477573"/>
    <n v="30392.763632835784"/>
    <n v="28945.489174129318"/>
    <n v="27567.132546789828"/>
    <n v="26254.411949323647"/>
    <n v="25004.201856498708"/>
    <n v="23813.52557761782"/>
    <n v="22679.548169159829"/>
    <n v="21599.56968491412"/>
    <n v="20571.018747537255"/>
    <n v="19591.446426225961"/>
    <n v="18658.520405929481"/>
    <n v="17770.01943421856"/>
    <n v="16923.828032589099"/>
    <n v="16117.931459608668"/>
    <n v="15350.410913913016"/>
    <n v="14619.438965631445"/>
    <n v="13923.275205363278"/>
    <n v="13260.262100345981"/>
    <n v="12628.821047948551"/>
    <n v="12027.448617093862"/>
    <n v="11454.712968660819"/>
    <n v="10909.250446343638"/>
    <n v="10389.762329851083"/>
    <n v="163265.30612244896"/>
    <n v="1255080.9438791685"/>
    <x v="64"/>
  </r>
  <r>
    <s v="SND"/>
    <s v="Slovenské národné divadlo"/>
    <x v="65"/>
    <m/>
    <s v="Rekonštrukcia stavebnej akustiky skúšobného javiska a skúšobne orchestra"/>
    <s v="Stavebné úpravy priestorov skúšobného javiska a skúšobne orchestra v NB SND."/>
    <s v="Skvalitnenie priestorovej akustiky."/>
    <s v="N/A"/>
    <s v="Zákon č. 385/1997 Z.z. o Slov.národnom divadle, §2"/>
    <n v="40"/>
    <x v="1"/>
    <n v="83516"/>
    <s v="návštevnosť na predstaveniach Opery a Baletu v roku 2022"/>
    <x v="0"/>
    <x v="1"/>
    <s v="B3 Stavebná rekonštrukcia priestorov"/>
    <s v="01 Investičný zámer"/>
    <s v="štátny rozpočet"/>
    <s v="08S0101"/>
    <s v="nie"/>
    <n v="1"/>
    <n v="200000"/>
    <n v="0"/>
    <n v="0"/>
    <n v="0"/>
    <n v="200000"/>
    <n v="0"/>
    <n v="0"/>
    <n v="0"/>
    <n v="0"/>
    <n v="0"/>
    <n v="0"/>
    <n v="0"/>
    <s v="-"/>
    <n v="0"/>
    <n v="0"/>
    <n v="0"/>
    <n v="0"/>
    <n v="0"/>
    <n v="0"/>
    <n v="0"/>
    <n v="0"/>
    <n v="0"/>
    <n v="0"/>
    <n v="0"/>
    <m/>
    <n v="0"/>
    <n v="0"/>
    <s v="B3"/>
    <n v="8"/>
    <n v="1"/>
    <n v="1"/>
    <n v="1"/>
    <n v="0"/>
    <n v="1"/>
    <n v="1"/>
    <n v="1"/>
    <n v="0"/>
    <n v="1"/>
    <n v="0"/>
    <n v="0"/>
    <n v="1"/>
    <n v="1"/>
    <n v="1"/>
    <n v="0"/>
    <n v="1"/>
    <n v="0"/>
    <n v="0"/>
    <n v="200000"/>
    <n v="0"/>
    <n v="0"/>
    <n v="0"/>
    <n v="0"/>
    <n v="0"/>
    <n v="0"/>
    <n v="0"/>
    <n v="0"/>
    <n v="0"/>
    <n v="0"/>
    <n v="0"/>
    <n v="0"/>
    <n v="0"/>
    <n v="0"/>
    <n v="0"/>
    <n v="0"/>
    <n v="0"/>
    <n v="0"/>
    <n v="0"/>
    <n v="0"/>
    <n v="0"/>
    <n v="0"/>
    <n v="0"/>
    <n v="0"/>
    <n v="0"/>
    <n v="0"/>
    <n v="0"/>
    <n v="0"/>
    <n v="0"/>
    <n v="0"/>
    <n v="0"/>
    <n v="0"/>
    <n v="0"/>
    <n v="0"/>
    <n v="0"/>
    <n v="0"/>
    <n v="0"/>
    <n v="0"/>
    <n v="0"/>
    <n v="0"/>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181405.89569160997"/>
    <n v="0"/>
    <n v="0"/>
    <n v="0"/>
    <n v="0"/>
    <n v="0"/>
    <n v="0"/>
    <n v="0"/>
    <n v="0"/>
    <n v="0"/>
    <n v="0"/>
    <n v="0"/>
    <n v="0"/>
    <n v="0"/>
    <n v="0"/>
    <n v="0"/>
    <n v="0"/>
    <n v="0"/>
    <n v="0"/>
    <n v="0"/>
    <n v="0"/>
    <n v="0"/>
    <n v="0"/>
    <n v="0"/>
    <n v="0"/>
    <n v="0"/>
    <n v="0"/>
    <n v="0"/>
    <n v="0"/>
    <n v="0"/>
    <n v="0"/>
    <n v="0"/>
    <n v="0"/>
    <n v="0"/>
    <n v="0"/>
    <n v="0"/>
    <n v="0"/>
    <n v="0"/>
    <n v="0"/>
    <n v="0"/>
    <n v="75751.473922902485"/>
    <n v="72144.260878954752"/>
    <n v="68708.819884718818"/>
    <n v="65436.971318779819"/>
    <n v="62320.925065504598"/>
    <n v="59353.26196714722"/>
    <n v="56526.916159187836"/>
    <n v="53835.15824684556"/>
    <n v="51271.579282710052"/>
    <n v="48830.075507342903"/>
    <n v="46504.833816517057"/>
    <n v="44290.317920492431"/>
    <n v="42181.255162373753"/>
    <n v="40172.623964165468"/>
    <n v="38259.641870633779"/>
    <n v="36437.754162508361"/>
    <n v="34702.623011912721"/>
    <n v="33050.117154202591"/>
    <n v="31476.302051621518"/>
    <n v="29977.430525353826"/>
    <n v="28549.933833670315"/>
    <n v="27190.413174924102"/>
    <n v="25895.631595165814"/>
    <n v="24662.506281110298"/>
    <n v="23488.101220105047"/>
    <n v="22369.620209623852"/>
    <n v="21304.400199641768"/>
    <n v="20289.904952039775"/>
    <n v="19323.719001942649"/>
    <n v="18403.541906612038"/>
    <n v="17527.182768201943"/>
    <n v="16692.555017335184"/>
    <n v="15897.671445081129"/>
    <n v="15140.639471505834"/>
    <n v="14419.656639529367"/>
    <n v="13733.006323361302"/>
    <n v="13079.053641296479"/>
    <n v="12456.241563139502"/>
    <n v="11863.087202990004"/>
    <n v="11298.178288561907"/>
    <n v="181405.89569160997"/>
    <n v="1364817.3866097135"/>
    <x v="65"/>
  </r>
  <r>
    <s v="TDIS"/>
    <s v="Tanečné divadlo Ifjú Szivek"/>
    <x v="66"/>
    <n v="1"/>
    <s v="Vybudovanie vetrania chránenej únikovej cesty"/>
    <s v="Na budove Tanečného Divadla Ifjú Szivek sa realizujú rekonštrukčné práce, ktoré budú zakončené vydaním kolaudačného rozhodnutia. V kontexte významnosti rekonštrukcie, dotknutý orgán Hasičského a záchranného zboru Bratislava nariadil vybudovanie vetrania chránenej únikovej cesty (CHÚC). Túto tvorí schodisko budovy, chodba od divadelnej sály ku schodisku a chodba od schodiska ku vonkajšiemu priestranstvu pred budovou."/>
    <s v="Cieľom projektu je, aby rekonštrukcia sídelnej budovy tanečného divadla, ktorá prebieha od r.2020 mohla byť ukončená a budova skolaudovaná. Bez realicácie predmetu tohto projektu by budova nemohla byť odovzdaná k užívaniu, t.j. neplnila by svoju úlohu ani ako pracovisko, ani ako divadelný priestor navštevovaný verejnosťou. Rekonštrukcia bola potrebná z dôvodu, že budova bola dlhodobo v stave, ktorý už roky neumožnil nerušené fungovanie a vykonávanie každodenných pracovných činností zamestnancov. Po rekonštrukcii rátame s tým, že okrem každodennej práce bude budova slúžiť aj ako vlastná scéna kolektívu, ktorá okrem vlastných predstavení tanečného divadla poskytne priestor aj hosťujúcim predstaveniam v oblasti divadla a tanečného umenia. V minulosti nie je také obdobie, s ktorým by sa aktuálny stav mohol relevantne porovnať z hľadiska príjmov z činností vykonávaných na vlastnej scéne tanečného divadla. Za nových okolností, ktoré vznikli práve vďaka rekonštrukcioe plánujeme v r.2023 uskutočniť 15-20 vlastných a 15-20 hosťujúcich podujatí v priestoroch na Mostovej 8, a tetno profil plánujeme v budúcnosti ďalej rozvíjať."/>
    <s v="N"/>
    <m/>
    <n v="40"/>
    <x v="0"/>
    <n v="30000"/>
    <s v="Po vybudovaní vetrania chránenej únikovej cesty bude môcť TDISZ plnohodnotne využívať budovu aj na uskutočnenie kultúrnych podujatí a tým nepríde TDISZ o príjmy z predstavení. Plánujeme uskutočniť 15-20 vlastných a 15-20 hosťujúcich predstavení. Príjmy očakávame z predaja lístkov, resp. z nájmu divadelnej sály."/>
    <x v="0"/>
    <x v="1"/>
    <s v="B3 Stavebná rekonštrukcia priestorov"/>
    <s v="07 V realizácii"/>
    <s v="štátny rozpočet"/>
    <s v="08S0102"/>
    <s v="nie"/>
    <n v="1"/>
    <n v="82000"/>
    <n v="1"/>
    <m/>
    <m/>
    <n v="73558"/>
    <m/>
    <m/>
    <m/>
    <m/>
    <m/>
    <m/>
    <m/>
    <m/>
    <m/>
    <m/>
    <m/>
    <m/>
    <m/>
    <m/>
    <m/>
    <m/>
    <m/>
    <m/>
    <m/>
    <m/>
    <n v="1"/>
    <n v="0"/>
    <s v="B3"/>
    <n v="5"/>
    <n v="0"/>
    <n v="1"/>
    <n v="1"/>
    <n v="1"/>
    <n v="1"/>
    <n v="0"/>
    <n v="0"/>
    <n v="0"/>
    <n v="1"/>
    <n v="0"/>
    <n v="0"/>
    <n v="1"/>
    <n v="0"/>
    <n v="0"/>
    <n v="0"/>
    <n v="0"/>
    <n v="0"/>
    <n v="0"/>
    <n v="73558"/>
    <n v="0"/>
    <n v="0"/>
    <n v="0"/>
    <n v="0"/>
    <n v="0"/>
    <n v="0"/>
    <n v="0"/>
    <n v="0"/>
    <n v="0"/>
    <n v="0"/>
    <n v="0"/>
    <n v="0"/>
    <n v="0"/>
    <n v="0"/>
    <n v="0"/>
    <n v="0"/>
    <n v="0"/>
    <n v="0"/>
    <n v="0"/>
    <n v="0"/>
    <n v="0"/>
    <n v="0"/>
    <n v="0"/>
    <n v="0"/>
    <n v="0"/>
    <n v="0"/>
    <n v="0"/>
    <n v="0"/>
    <n v="0"/>
    <n v="0"/>
    <n v="0"/>
    <n v="0"/>
    <n v="0"/>
    <n v="0"/>
    <n v="0"/>
    <n v="0"/>
    <n v="0"/>
    <n v="0"/>
    <n v="0"/>
    <n v="0"/>
    <n v="30000"/>
    <n v="30000"/>
    <n v="30000"/>
    <n v="30000"/>
    <n v="30000"/>
    <n v="30000"/>
    <n v="30000"/>
    <n v="30000"/>
    <n v="30000"/>
    <n v="30000"/>
    <n v="30000"/>
    <n v="30000"/>
    <n v="30000"/>
    <n v="30000"/>
    <n v="30000"/>
    <n v="30000"/>
    <n v="30000"/>
    <n v="30000"/>
    <n v="30000"/>
    <n v="30000"/>
    <n v="30000"/>
    <n v="30000"/>
    <n v="30000"/>
    <n v="30000"/>
    <n v="30000"/>
    <n v="30000"/>
    <n v="30000"/>
    <n v="30000"/>
    <n v="30000"/>
    <n v="30000"/>
    <n v="30000"/>
    <n v="30000"/>
    <n v="30000"/>
    <n v="30000"/>
    <n v="30000"/>
    <n v="30000"/>
    <n v="30000"/>
    <n v="30000"/>
    <n v="30000"/>
    <n v="30000"/>
    <n v="30000"/>
    <n v="30000"/>
    <n v="30000"/>
    <n v="66719.274376417234"/>
    <n v="0"/>
    <n v="0"/>
    <n v="0"/>
    <n v="0"/>
    <n v="0"/>
    <n v="0"/>
    <n v="0"/>
    <n v="0"/>
    <n v="0"/>
    <n v="0"/>
    <n v="0"/>
    <n v="0"/>
    <n v="0"/>
    <n v="0"/>
    <n v="0"/>
    <n v="0"/>
    <n v="0"/>
    <n v="0"/>
    <n v="0"/>
    <n v="0"/>
    <n v="0"/>
    <n v="0"/>
    <n v="0"/>
    <n v="0"/>
    <n v="0"/>
    <n v="0"/>
    <n v="0"/>
    <n v="0"/>
    <n v="0"/>
    <n v="0"/>
    <n v="0"/>
    <n v="0"/>
    <n v="0"/>
    <n v="0"/>
    <n v="0"/>
    <n v="0"/>
    <n v="0"/>
    <n v="0"/>
    <n v="0"/>
    <n v="27210.884353741494"/>
    <n v="25915.127955944281"/>
    <n v="24681.074243756459"/>
    <n v="23505.784994053767"/>
    <n v="22386.461899098831"/>
    <n v="21320.439903903643"/>
    <n v="20305.180860860615"/>
    <n v="19338.267486533918"/>
    <n v="18417.397606222781"/>
    <n v="17540.37867259312"/>
    <n v="16705.122545326787"/>
    <n v="15909.64051935884"/>
    <n v="15152.038589865566"/>
    <n v="14430.512942729105"/>
    <n v="13743.345659742006"/>
    <n v="13088.900628325719"/>
    <n v="12465.619646024494"/>
    <n v="11872.018710499518"/>
    <n v="11306.684486190017"/>
    <n v="10768.270939228589"/>
    <n v="10255.496132598657"/>
    <n v="9767.1391739034807"/>
    <n v="9302.0373084795065"/>
    <n v="8859.0831509328636"/>
    <n v="8437.2220485074886"/>
    <n v="8035.4495700071311"/>
    <n v="7652.8091142925068"/>
    <n v="7288.3896326595286"/>
    <n v="6941.3234596757438"/>
    <n v="6610.7842473102301"/>
    <n v="6295.9849974383151"/>
    <n v="5996.1761880364902"/>
    <n v="5710.6439886061817"/>
    <n v="5438.7085605773145"/>
    <n v="5179.7224386450625"/>
    <n v="4933.0689891857728"/>
    <n v="4698.1609420816894"/>
    <n v="4474.4389924587513"/>
    <n v="4261.370469008335"/>
    <n v="4058.4480657222234"/>
    <n v="66719.274376417234"/>
    <n v="490259.61011412699"/>
    <x v="66"/>
  </r>
  <r>
    <s v="DÚ"/>
    <s v="Divadelný ústav"/>
    <x v="67"/>
    <n v="1"/>
    <s v="Nákup nového auta"/>
    <s v="Nákup auta na prevoz výstavných prvkov, distribúciu kníh, návšev divadiel, divadelných predstavení a festivalov v rámci monitorovania divadlenej činnosti na Slovensku a v zahraničí ."/>
    <s v="Zabezpečiť prevoz a inštaláciu výstav v priestoroch divadiel a verejných galérií. Zvýšiť návštevnosť divadelných predstavení v rámci celého Slovenska. Vykonávať vedecko- výskumnú činnosť."/>
    <s v="N/A"/>
    <s v="Zriaďovacia listina DÚ, čl.1 bod 3 písm. g) i) j)"/>
    <n v="10"/>
    <x v="2"/>
    <n v="32000"/>
    <s v="Počet výstav realizovaných v rámci Slovenska, počet návštev divadelných predstavení, počet získaných vedecko-výskumných dokumentov, počet distribuovaných publikácií z vydavateľskej činnosti inštitúcie. Nakoľko automobilom zabezpečujeme veľkú časť našich aktivít vyplývajúcich zo zriaďovacej listiny, ročne v priemere najazdí 32 000 km. Prepočet vyplýva z GPS ktorú súčasný automobil má. "/>
    <x v="0"/>
    <x v="0"/>
    <s v="C90 Dopravné prostriedky"/>
    <s v="01 Investičný zámer"/>
    <s v="štátny rozpočet"/>
    <s v="08S0101"/>
    <s v="nie"/>
    <n v="1"/>
    <n v="36000"/>
    <n v="0"/>
    <n v="0"/>
    <n v="0"/>
    <n v="36000"/>
    <n v="0"/>
    <n v="0"/>
    <n v="0"/>
    <n v="0"/>
    <n v="0"/>
    <n v="0"/>
    <n v="0"/>
    <s v="-"/>
    <n v="0"/>
    <n v="0"/>
    <n v="0"/>
    <n v="0"/>
    <n v="0"/>
    <n v="0"/>
    <n v="0"/>
    <n v="0"/>
    <n v="0"/>
    <n v="0"/>
    <n v="0"/>
    <m/>
    <n v="1"/>
    <n v="0"/>
    <s v="C90"/>
    <n v="9"/>
    <n v="1"/>
    <n v="1"/>
    <n v="1"/>
    <n v="1"/>
    <n v="1"/>
    <n v="1"/>
    <n v="1"/>
    <n v="0"/>
    <n v="1"/>
    <n v="0"/>
    <n v="0"/>
    <n v="1"/>
    <n v="1"/>
    <n v="1"/>
    <n v="0"/>
    <n v="1"/>
    <n v="0"/>
    <n v="0"/>
    <n v="36000"/>
    <n v="0"/>
    <n v="0"/>
    <n v="0"/>
    <n v="0"/>
    <n v="0"/>
    <n v="0"/>
    <n v="0"/>
    <n v="0"/>
    <n v="0"/>
    <n v="0"/>
    <n v="0"/>
    <n v="0"/>
    <n v="0"/>
    <n v="0"/>
    <n v="0"/>
    <n v="0"/>
    <n v="0"/>
    <n v="0"/>
    <n v="0"/>
    <n v="0"/>
    <n v="0"/>
    <n v="0"/>
    <n v="0"/>
    <n v="0"/>
    <n v="0"/>
    <n v="0"/>
    <n v="0"/>
    <n v="0"/>
    <n v="0"/>
    <n v="0"/>
    <n v="0"/>
    <n v="0"/>
    <n v="0"/>
    <n v="0"/>
    <n v="0"/>
    <n v="0"/>
    <n v="0"/>
    <n v="0"/>
    <n v="0"/>
    <n v="0"/>
    <n v="32000"/>
    <n v="32000"/>
    <n v="32000"/>
    <n v="32000"/>
    <n v="32000"/>
    <n v="32000"/>
    <n v="32000"/>
    <n v="32000"/>
    <n v="32000"/>
    <n v="32000"/>
    <n v="32000"/>
    <n v="32000"/>
    <n v="32000"/>
    <n v="32000"/>
    <n v="32000"/>
    <n v="32000"/>
    <n v="32000"/>
    <n v="32000"/>
    <n v="32000"/>
    <n v="32000"/>
    <n v="32000"/>
    <n v="32000"/>
    <n v="32000"/>
    <n v="32000"/>
    <n v="32000"/>
    <n v="32000"/>
    <n v="32000"/>
    <n v="32000"/>
    <n v="32000"/>
    <n v="32000"/>
    <n v="32000"/>
    <n v="32000"/>
    <n v="32000"/>
    <n v="32000"/>
    <n v="32000"/>
    <n v="32000"/>
    <n v="32000"/>
    <n v="32000"/>
    <n v="32000"/>
    <n v="32000"/>
    <n v="32000"/>
    <n v="32000"/>
    <n v="32000"/>
    <n v="32653.061224489797"/>
    <n v="0"/>
    <n v="0"/>
    <n v="0"/>
    <n v="0"/>
    <n v="0"/>
    <n v="0"/>
    <n v="0"/>
    <n v="0"/>
    <n v="0"/>
    <n v="0"/>
    <n v="0"/>
    <n v="0"/>
    <n v="0"/>
    <n v="0"/>
    <n v="0"/>
    <n v="0"/>
    <n v="0"/>
    <n v="0"/>
    <n v="0"/>
    <n v="0"/>
    <n v="0"/>
    <n v="0"/>
    <n v="0"/>
    <n v="0"/>
    <n v="0"/>
    <n v="0"/>
    <n v="0"/>
    <n v="0"/>
    <n v="0"/>
    <n v="0"/>
    <n v="0"/>
    <n v="0"/>
    <n v="0"/>
    <n v="0"/>
    <n v="0"/>
    <n v="0"/>
    <n v="0"/>
    <n v="0"/>
    <n v="0"/>
    <n v="29024.943310657596"/>
    <n v="27642.803153007233"/>
    <n v="26326.479193340223"/>
    <n v="25072.837326990688"/>
    <n v="23878.892692372086"/>
    <n v="22741.802564163885"/>
    <n v="21658.859584917991"/>
    <n v="20627.485318969513"/>
    <n v="19645.224113304299"/>
    <n v="18709.737250765997"/>
    <n v="17818.797381681903"/>
    <n v="16970.283220649431"/>
    <n v="16162.174495856603"/>
    <n v="15392.547138911046"/>
    <n v="14659.568703724806"/>
    <n v="13961.494003547434"/>
    <n v="13296.66095575946"/>
    <n v="12663.486624532819"/>
    <n v="12060.463451936019"/>
    <n v="11486.155668510495"/>
    <n v="10939.1958747719"/>
    <n v="10418.281785497045"/>
    <n v="9922.173129044806"/>
    <n v="9449.688694328388"/>
    <n v="8999.7035184079868"/>
    <n v="8571.1462080076071"/>
    <n v="8162.9963885786738"/>
    <n v="7774.2822748368308"/>
    <n v="7404.0783569874602"/>
    <n v="7051.5031971309118"/>
    <n v="6715.717330600869"/>
    <n v="6395.9212672389231"/>
    <n v="6091.3535878465937"/>
    <n v="5801.2891312824686"/>
    <n v="5525.0372678880667"/>
    <n v="5261.9402551314915"/>
    <n v="5011.3716715538021"/>
    <n v="4772.7349252893346"/>
    <n v="4545.4618336088906"/>
    <n v="4329.0112701037051"/>
    <n v="32653.061224489797"/>
    <n v="235329.06450848948"/>
    <x v="67"/>
  </r>
  <r>
    <s v="SNM"/>
    <s v="SNM - Múzeá v Martine"/>
    <x v="68"/>
    <n v="10"/>
    <s v="Výstava &quot;Modrotlač&quot;"/>
    <s v="prezentácia modrotlačových foriem, textílií a odevu zo zbierok SNM - Múzeí v Martine"/>
    <s v="prezentácia modrotlače ako nehmotného kultúrneho dedičstva UNESCO - dokumentácia vývoja a rozvoja modrotlačiarenského remesla na území Slovenska"/>
    <s v="N/A"/>
    <s v="Zákon č. 206/2009 Z.z. o múzeách a o galériách a o ochrane predmetov kultúrnej hodnoty"/>
    <n v="5"/>
    <x v="1"/>
    <n v="55326"/>
    <s v="návštevnosť SNM v Martine za rok 2022"/>
    <x v="0"/>
    <x v="4"/>
    <s v="F2 Vytvorenie novej expozície/výstavy"/>
    <s v="01 Investičný zámer"/>
    <s v="štátny rozpočet"/>
    <s v="08T0103"/>
    <s v="nie"/>
    <n v="1"/>
    <n v="0"/>
    <n v="0"/>
    <n v="0"/>
    <n v="0"/>
    <n v="0"/>
    <n v="0"/>
    <n v="0"/>
    <n v="0"/>
    <n v="0"/>
    <n v="0"/>
    <n v="0"/>
    <n v="0"/>
    <s v="výdavky na realizáciu výstavy, prevoz do zahraničia, cestovné výdavky "/>
    <n v="35000"/>
    <n v="0"/>
    <n v="0"/>
    <n v="35000"/>
    <n v="0"/>
    <n v="0"/>
    <n v="0"/>
    <n v="0"/>
    <n v="0"/>
    <n v="0"/>
    <n v="0"/>
    <m/>
    <n v="1"/>
    <n v="0"/>
    <s v="F2"/>
    <n v="8"/>
    <n v="1"/>
    <n v="1"/>
    <n v="0"/>
    <n v="1"/>
    <n v="1"/>
    <n v="1"/>
    <n v="1"/>
    <n v="0"/>
    <n v="1"/>
    <n v="0"/>
    <n v="0"/>
    <n v="1"/>
    <n v="1"/>
    <n v="1"/>
    <n v="0"/>
    <n v="1"/>
    <n v="0"/>
    <n v="0"/>
    <n v="35000"/>
    <n v="0"/>
    <n v="0"/>
    <n v="0"/>
    <n v="0"/>
    <n v="0"/>
    <n v="0"/>
    <n v="0"/>
    <n v="0"/>
    <n v="0"/>
    <n v="0"/>
    <n v="0"/>
    <n v="0"/>
    <n v="0"/>
    <n v="0"/>
    <n v="0"/>
    <n v="0"/>
    <n v="0"/>
    <n v="0"/>
    <n v="0"/>
    <n v="0"/>
    <n v="0"/>
    <n v="0"/>
    <n v="0"/>
    <n v="0"/>
    <n v="0"/>
    <n v="0"/>
    <n v="0"/>
    <n v="0"/>
    <n v="0"/>
    <n v="0"/>
    <n v="0"/>
    <n v="0"/>
    <n v="0"/>
    <n v="0"/>
    <n v="0"/>
    <n v="0"/>
    <n v="0"/>
    <n v="0"/>
    <n v="0"/>
    <n v="0"/>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31746.031746031746"/>
    <n v="0"/>
    <n v="0"/>
    <n v="0"/>
    <n v="0"/>
    <n v="0"/>
    <n v="0"/>
    <n v="0"/>
    <n v="0"/>
    <n v="0"/>
    <n v="0"/>
    <n v="0"/>
    <n v="0"/>
    <n v="0"/>
    <n v="0"/>
    <n v="0"/>
    <n v="0"/>
    <n v="0"/>
    <n v="0"/>
    <n v="0"/>
    <n v="0"/>
    <n v="0"/>
    <n v="0"/>
    <n v="0"/>
    <n v="0"/>
    <n v="0"/>
    <n v="0"/>
    <n v="0"/>
    <n v="0"/>
    <n v="0"/>
    <n v="0"/>
    <n v="0"/>
    <n v="0"/>
    <n v="0"/>
    <n v="0"/>
    <n v="0"/>
    <n v="0"/>
    <n v="0"/>
    <n v="0"/>
    <n v="0"/>
    <n v="50182.312925170067"/>
    <n v="47792.678976352443"/>
    <n v="45516.837120335666"/>
    <n v="43349.368686033959"/>
    <n v="41285.113034318063"/>
    <n v="39319.155270779098"/>
    <n v="37446.814543599146"/>
    <n v="35663.632898665855"/>
    <n v="33965.364665396053"/>
    <n v="32347.966347996236"/>
    <n v="30807.586998091658"/>
    <n v="29340.559045801572"/>
    <n v="27943.389567430077"/>
    <n v="26612.751968981018"/>
    <n v="25345.47806569621"/>
    <n v="24138.550538758289"/>
    <n v="22989.095751198372"/>
    <n v="21894.376905903213"/>
    <n v="20851.787529431633"/>
    <n v="19858.845266125365"/>
    <n v="18913.185967738442"/>
    <n v="18012.558064512799"/>
    <n v="17154.817204297906"/>
    <n v="16337.921146950386"/>
    <n v="15559.92490185751"/>
    <n v="14818.976097007151"/>
    <n v="14113.310568578241"/>
    <n v="13441.248160550704"/>
    <n v="12801.188724334008"/>
    <n v="12191.608308889527"/>
    <n v="11611.055532275741"/>
    <n v="11058.148125976895"/>
    <n v="10531.569643787519"/>
    <n v="10030.066327416684"/>
    <n v="9552.4441213492246"/>
    <n v="9097.5658298564031"/>
    <n v="8664.348409387052"/>
    <n v="8251.7603898924281"/>
    <n v="7858.8194189451715"/>
    <n v="7484.5899228049248"/>
    <n v="31746.031746031746"/>
    <n v="228126.31074221019"/>
    <x v="68"/>
  </r>
  <r>
    <s v="SNK"/>
    <s v="Slovenská národná knižnica"/>
    <x v="69"/>
    <n v="2"/>
    <s v="Vytvorenie nového webového sídla a podstránok pre Slovenskú národnú knižnicu"/>
    <s v="Sprístupňovanie informácií pre odborných aj laických používateľov  knižnice a knižničných služieb ako aj návštevníkom knižnice. Informovať o aktivitách knižnice, ktoré realizuje v zmysle platnej Zriaďovacej listiny ako aj o iných aktivitách knižnice, najmä workshopoch, seminároch a kultúrnych podujatiach, ktoré SNK usporadúva. Rozšírenie služieb knižnice o e-Shop z ktorého budú generované príjmy do ŠR (prioritné predaj publikácií) a podstránku odborného časopisu Knižnica pre jeho indexáciu v medzinárodných databázach. "/>
    <s v="Cieľom je zosúladenie webového sídla s platnou normou o prístupnosti WCAG 2.1  a zlepšenie používateľského prostredia pre laickú aj odbornú verejnosť. Zvýšenie príjmov organizácie, zvýšenie počtu odchodov na ďalšie stránky SNK o 15% (online katalóg, knižnica, e-shop, dikda a pod.)"/>
    <s v="N/A"/>
    <s v="Zákon č. 126/2015 Z.z. o knižniciach, §6 ods. 2 h) a ods. 2 u), Zákon č. 95/2019 Z. z. o informačných technológiách vo verejnej správe, Vyhláška ÚPVII č. 78/2020 Z. z. o štandardoch pre ITVS v znení vyhlášky MIRRI č. 546/2020 Z.z."/>
    <n v="5"/>
    <x v="1"/>
    <n v="61475"/>
    <s v="Návštevnosť súčasnej webovej stránky SNK v r. 2022 = 61 475 návštevníkov/rok"/>
    <x v="0"/>
    <x v="3"/>
    <s v="D3 Obstaranie novej IT funkcionality"/>
    <s v="01 Investičný zámer"/>
    <s v="štátny rozpočet"/>
    <s v="08T0109 Stratégia rozvoja slovenského knihovníctva"/>
    <s v="nie"/>
    <n v="1"/>
    <n v="40250"/>
    <n v="0"/>
    <n v="0"/>
    <n v="0"/>
    <n v="20250"/>
    <n v="20000"/>
    <n v="0"/>
    <n v="0"/>
    <n v="0"/>
    <n v="0"/>
    <n v="0"/>
    <n v="0"/>
    <s v="-"/>
    <n v="0"/>
    <n v="0"/>
    <n v="0"/>
    <n v="0"/>
    <n v="0"/>
    <n v="0"/>
    <n v="0"/>
    <n v="0"/>
    <n v="0"/>
    <n v="0"/>
    <n v="0"/>
    <m/>
    <n v="1"/>
    <n v="0"/>
    <s v="D3"/>
    <n v="9"/>
    <n v="1"/>
    <n v="1"/>
    <n v="1"/>
    <n v="1"/>
    <n v="1"/>
    <n v="1"/>
    <n v="1"/>
    <n v="0"/>
    <n v="1"/>
    <n v="0"/>
    <n v="0"/>
    <n v="1"/>
    <n v="1"/>
    <n v="1"/>
    <n v="0"/>
    <n v="1"/>
    <n v="0"/>
    <n v="0"/>
    <n v="20250"/>
    <n v="20000"/>
    <n v="0"/>
    <n v="0"/>
    <n v="0"/>
    <n v="0"/>
    <n v="0"/>
    <n v="0"/>
    <n v="0"/>
    <n v="0"/>
    <n v="0"/>
    <n v="0"/>
    <n v="0"/>
    <n v="0"/>
    <n v="0"/>
    <n v="0"/>
    <n v="0"/>
    <n v="0"/>
    <n v="0"/>
    <n v="0"/>
    <n v="0"/>
    <n v="0"/>
    <n v="0"/>
    <n v="0"/>
    <n v="0"/>
    <n v="0"/>
    <n v="0"/>
    <n v="0"/>
    <n v="0"/>
    <n v="0"/>
    <n v="0"/>
    <n v="0"/>
    <n v="0"/>
    <n v="0"/>
    <n v="0"/>
    <n v="0"/>
    <n v="0"/>
    <n v="0"/>
    <n v="0"/>
    <n v="0"/>
    <n v="0"/>
    <n v="61475"/>
    <n v="61475"/>
    <n v="61475"/>
    <n v="61475"/>
    <n v="61475"/>
    <n v="61475"/>
    <n v="61475"/>
    <n v="61475"/>
    <n v="61475"/>
    <n v="61475"/>
    <n v="61475"/>
    <n v="61475"/>
    <n v="61475"/>
    <n v="61475"/>
    <n v="61475"/>
    <n v="61475"/>
    <n v="61475"/>
    <n v="61475"/>
    <n v="61475"/>
    <n v="61475"/>
    <n v="61475"/>
    <n v="61475"/>
    <n v="61475"/>
    <n v="61475"/>
    <n v="61475"/>
    <n v="61475"/>
    <n v="61475"/>
    <n v="61475"/>
    <n v="61475"/>
    <n v="61475"/>
    <n v="61475"/>
    <n v="61475"/>
    <n v="61475"/>
    <n v="61475"/>
    <n v="61475"/>
    <n v="61475"/>
    <n v="61475"/>
    <n v="61475"/>
    <n v="61475"/>
    <n v="61475"/>
    <n v="61475"/>
    <n v="61475"/>
    <n v="61475"/>
    <n v="18367.34693877551"/>
    <n v="17276.751970629521"/>
    <n v="0"/>
    <n v="0"/>
    <n v="0"/>
    <n v="0"/>
    <n v="0"/>
    <n v="0"/>
    <n v="0"/>
    <n v="0"/>
    <n v="0"/>
    <n v="0"/>
    <n v="0"/>
    <n v="0"/>
    <n v="0"/>
    <n v="0"/>
    <n v="0"/>
    <n v="0"/>
    <n v="0"/>
    <n v="0"/>
    <n v="0"/>
    <n v="0"/>
    <n v="0"/>
    <n v="0"/>
    <n v="0"/>
    <n v="0"/>
    <n v="0"/>
    <n v="0"/>
    <n v="0"/>
    <n v="0"/>
    <n v="0"/>
    <n v="0"/>
    <n v="0"/>
    <n v="0"/>
    <n v="0"/>
    <n v="0"/>
    <n v="0"/>
    <n v="0"/>
    <n v="0"/>
    <n v="0"/>
    <n v="55759.637188208617"/>
    <n v="53104.416369722487"/>
    <n v="50575.634637830946"/>
    <n v="48167.271083648513"/>
    <n v="45873.591508236685"/>
    <n v="43689.134769749217"/>
    <n v="41608.699780713541"/>
    <n v="39627.333124489087"/>
    <n v="37740.317261418182"/>
    <n v="35943.159296588739"/>
    <n v="34231.580282465467"/>
    <n v="32601.505030919488"/>
    <n v="31049.052410399523"/>
    <n v="29570.526105142391"/>
    <n v="28162.40581442133"/>
    <n v="26821.338870877451"/>
    <n v="25544.132257978526"/>
    <n v="24327.745007598598"/>
    <n v="23169.28095961771"/>
    <n v="22065.981866302584"/>
    <n v="21015.220825050081"/>
    <n v="20014.496023857217"/>
    <n v="19061.42478462592"/>
    <n v="18153.737890119926"/>
    <n v="17289.274181066594"/>
    <n v="16465.975410539613"/>
    <n v="15681.881343371062"/>
    <n v="14935.125088924819"/>
    <n v="14223.92865611888"/>
    <n v="13546.598720113214"/>
    <n v="12901.522590584014"/>
    <n v="12287.164371984774"/>
    <n v="11702.061306652167"/>
    <n v="11144.820292049681"/>
    <n v="10614.11456385684"/>
    <n v="10108.680537006514"/>
    <n v="9627.3147971490616"/>
    <n v="9168.8712353800565"/>
    <n v="8732.2583194095805"/>
    <n v="8316.4364946757887"/>
    <n v="35644.098909405031"/>
    <n v="253480.55078764725"/>
    <x v="69"/>
  </r>
  <r>
    <s v="SND"/>
    <s v="Slovenské národné divadlo"/>
    <x v="70"/>
    <m/>
    <s v="Rekonštrukcia strechy skladov ÚDD SND "/>
    <s v="Výmena izolácie a zateplenie strechy skladov kulís a garderóby v ÚDD SND"/>
    <s v="Odstranenie zatekania do budovy skladov"/>
    <s v="N/A"/>
    <s v="Zákon č. 278/1993 Z.z. o správe majetku štátu, §3 ods. 2; Zákon č. 385/1997 Z.z. o Slov.národnom divadle, §4 ods. 3_x000a_"/>
    <n v="40"/>
    <x v="0"/>
    <n v="55000"/>
    <s v="hrozba vzniku škody,ak sa investícia nezrealizuje"/>
    <x v="0"/>
    <x v="1"/>
    <s v="B3 Stavebná rekonštrukcia priestorov"/>
    <s v="01 Investičný zámer"/>
    <s v="štátny rozpočet"/>
    <s v="08S0101"/>
    <s v="nie"/>
    <n v="1"/>
    <n v="140000"/>
    <n v="0"/>
    <n v="0"/>
    <n v="0"/>
    <n v="140000"/>
    <m/>
    <n v="0"/>
    <n v="0"/>
    <n v="0"/>
    <n v="0"/>
    <n v="0"/>
    <n v="0"/>
    <s v="-"/>
    <n v="0"/>
    <n v="0"/>
    <n v="0"/>
    <n v="0"/>
    <n v="0"/>
    <n v="0"/>
    <n v="0"/>
    <n v="0"/>
    <n v="0"/>
    <n v="0"/>
    <n v="0"/>
    <m/>
    <n v="0"/>
    <n v="0"/>
    <s v="B3"/>
    <n v="8"/>
    <n v="1"/>
    <n v="1"/>
    <n v="1"/>
    <n v="0"/>
    <n v="1"/>
    <n v="1"/>
    <n v="1"/>
    <n v="0"/>
    <n v="1"/>
    <n v="0"/>
    <n v="0"/>
    <n v="1"/>
    <n v="1"/>
    <n v="1"/>
    <n v="0"/>
    <n v="1"/>
    <n v="0"/>
    <n v="0"/>
    <n v="140000"/>
    <n v="0"/>
    <n v="0"/>
    <n v="0"/>
    <n v="0"/>
    <n v="0"/>
    <n v="0"/>
    <n v="0"/>
    <n v="0"/>
    <n v="0"/>
    <n v="0"/>
    <n v="0"/>
    <n v="0"/>
    <n v="0"/>
    <n v="0"/>
    <n v="0"/>
    <n v="0"/>
    <n v="0"/>
    <n v="0"/>
    <n v="0"/>
    <n v="0"/>
    <n v="0"/>
    <n v="0"/>
    <n v="0"/>
    <n v="0"/>
    <n v="0"/>
    <n v="0"/>
    <n v="0"/>
    <n v="0"/>
    <n v="0"/>
    <n v="0"/>
    <n v="0"/>
    <n v="0"/>
    <n v="0"/>
    <n v="0"/>
    <n v="0"/>
    <n v="0"/>
    <n v="0"/>
    <n v="0"/>
    <n v="0"/>
    <n v="0"/>
    <n v="55000"/>
    <n v="55000"/>
    <n v="55000"/>
    <n v="55000"/>
    <n v="55000"/>
    <n v="55000"/>
    <n v="55000"/>
    <n v="55000"/>
    <n v="55000"/>
    <n v="55000"/>
    <n v="55000"/>
    <n v="55000"/>
    <n v="55000"/>
    <n v="55000"/>
    <n v="55000"/>
    <n v="55000"/>
    <n v="55000"/>
    <n v="55000"/>
    <n v="55000"/>
    <n v="55000"/>
    <n v="55000"/>
    <n v="55000"/>
    <n v="55000"/>
    <n v="55000"/>
    <n v="55000"/>
    <n v="55000"/>
    <n v="55000"/>
    <n v="55000"/>
    <n v="55000"/>
    <n v="55000"/>
    <n v="55000"/>
    <n v="55000"/>
    <n v="55000"/>
    <n v="55000"/>
    <n v="55000"/>
    <n v="55000"/>
    <n v="55000"/>
    <n v="55000"/>
    <n v="55000"/>
    <n v="55000"/>
    <n v="55000"/>
    <n v="55000"/>
    <n v="55000"/>
    <n v="126984.12698412698"/>
    <n v="0"/>
    <n v="0"/>
    <n v="0"/>
    <n v="0"/>
    <n v="0"/>
    <n v="0"/>
    <n v="0"/>
    <n v="0"/>
    <n v="0"/>
    <n v="0"/>
    <n v="0"/>
    <n v="0"/>
    <n v="0"/>
    <n v="0"/>
    <n v="0"/>
    <n v="0"/>
    <n v="0"/>
    <n v="0"/>
    <n v="0"/>
    <n v="0"/>
    <n v="0"/>
    <n v="0"/>
    <n v="0"/>
    <n v="0"/>
    <n v="0"/>
    <n v="0"/>
    <n v="0"/>
    <n v="0"/>
    <n v="0"/>
    <n v="0"/>
    <n v="0"/>
    <n v="0"/>
    <n v="0"/>
    <n v="0"/>
    <n v="0"/>
    <n v="0"/>
    <n v="0"/>
    <n v="0"/>
    <n v="0"/>
    <n v="49886.621315192744"/>
    <n v="47511.06791923118"/>
    <n v="45248.636113553512"/>
    <n v="43093.939155765242"/>
    <n v="41041.84681501452"/>
    <n v="39087.473157156681"/>
    <n v="37226.164911577798"/>
    <n v="35453.490391978848"/>
    <n v="33765.228944741764"/>
    <n v="32157.360899754058"/>
    <n v="30626.057999765773"/>
    <n v="29167.674285491208"/>
    <n v="27778.737414753537"/>
    <n v="26455.940395003359"/>
    <n v="25196.133709527014"/>
    <n v="23996.317818597152"/>
    <n v="22853.636017711571"/>
    <n v="21765.367635915783"/>
    <n v="20728.921558015034"/>
    <n v="19741.830055252412"/>
    <n v="18801.742909764205"/>
    <n v="17906.421818823048"/>
    <n v="17053.735065545763"/>
    <n v="16241.652443376915"/>
    <n v="15468.240422263729"/>
    <n v="14731.657545013073"/>
    <n v="14030.150042869596"/>
    <n v="13362.047659875803"/>
    <n v="12725.759676072197"/>
    <n v="12119.771120068755"/>
    <n v="11542.639161970244"/>
    <n v="10992.989678066899"/>
    <n v="10469.513979111332"/>
    <n v="9970.9656943917435"/>
    <n v="9496.1578041826142"/>
    <n v="9043.9598135072501"/>
    <n v="8613.2950604830967"/>
    <n v="8203.1381528410438"/>
    <n v="7812.512526515281"/>
    <n v="7440.4881204907433"/>
    <n v="126984.12698412698"/>
    <n v="898809.28520923271"/>
    <x v="70"/>
  </r>
  <r>
    <s v="SF"/>
    <s v="Slovenská filharmónia"/>
    <x v="71"/>
    <n v="10"/>
    <s v="Vzduchové clony "/>
    <s v="Inštalácia vzduchových clôn na vstupy do budovy za účelom zamedzenia úniku tepla "/>
    <s v="Zvýšenie počtu návštevníkov zabezpečením tepelnej pohody v interiéri budovy, ochrana zdravia pri práci."/>
    <m/>
    <s v="Zákon č. 114/2020 Z.z. o Slovenskej filharmónii,                                                                 Štatút Slovenskej filharmónie č. MK-2109/2014-110/11519, čl. VII. bod 2.                             Zákon č. 321/2014 Z.z. o energetickej efektívnosti"/>
    <n v="10"/>
    <x v="1"/>
    <n v="49763"/>
    <s v="ušetrenie nákladov na vykurovanie, zabezpečenie hygienických podmienok pre zamestnancov a návštevníkov"/>
    <x v="2"/>
    <x v="0"/>
    <s v="B4 Vykurovanie nehnuteľnosti"/>
    <s v="01 Investičný zámer"/>
    <s v="štátny rozpočet"/>
    <s v="08S0102"/>
    <s v="nie"/>
    <n v="1"/>
    <n v="60000"/>
    <n v="0"/>
    <n v="0"/>
    <n v="0"/>
    <n v="0"/>
    <n v="60000"/>
    <n v="0"/>
    <n v="0"/>
    <n v="0"/>
    <n v="0"/>
    <n v="0"/>
    <n v="0"/>
    <s v="-"/>
    <n v="0"/>
    <n v="0"/>
    <n v="0"/>
    <n v="0"/>
    <n v="0"/>
    <n v="0"/>
    <n v="0"/>
    <n v="0"/>
    <n v="0"/>
    <n v="0"/>
    <n v="0"/>
    <m/>
    <n v="1"/>
    <n v="0"/>
    <s v="B4"/>
    <n v="7"/>
    <n v="1"/>
    <n v="1"/>
    <n v="1"/>
    <n v="1"/>
    <n v="1"/>
    <n v="0"/>
    <n v="0"/>
    <n v="0"/>
    <n v="0"/>
    <n v="0"/>
    <n v="0"/>
    <n v="0"/>
    <n v="1"/>
    <n v="1"/>
    <n v="0"/>
    <n v="1"/>
    <n v="0"/>
    <n v="0"/>
    <n v="0"/>
    <n v="60000"/>
    <n v="0"/>
    <n v="0"/>
    <n v="0"/>
    <n v="0"/>
    <n v="0"/>
    <n v="0"/>
    <n v="0"/>
    <n v="0"/>
    <n v="0"/>
    <n v="0"/>
    <n v="0"/>
    <n v="0"/>
    <n v="0"/>
    <n v="0"/>
    <n v="0"/>
    <n v="0"/>
    <n v="0"/>
    <n v="0"/>
    <n v="0"/>
    <n v="0"/>
    <n v="0"/>
    <n v="0"/>
    <n v="0"/>
    <n v="0"/>
    <n v="0"/>
    <n v="0"/>
    <n v="0"/>
    <n v="0"/>
    <n v="0"/>
    <n v="0"/>
    <n v="0"/>
    <n v="0"/>
    <n v="0"/>
    <n v="0"/>
    <n v="0"/>
    <n v="0"/>
    <n v="0"/>
    <n v="0"/>
    <n v="0"/>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0"/>
    <n v="51830.255911888562"/>
    <n v="0"/>
    <n v="0"/>
    <n v="0"/>
    <n v="0"/>
    <n v="0"/>
    <n v="0"/>
    <n v="0"/>
    <n v="0"/>
    <n v="0"/>
    <n v="0"/>
    <n v="0"/>
    <n v="0"/>
    <n v="0"/>
    <n v="0"/>
    <n v="0"/>
    <n v="0"/>
    <n v="0"/>
    <n v="0"/>
    <n v="0"/>
    <n v="0"/>
    <n v="0"/>
    <n v="0"/>
    <n v="0"/>
    <n v="0"/>
    <n v="0"/>
    <n v="0"/>
    <n v="0"/>
    <n v="0"/>
    <n v="0"/>
    <n v="0"/>
    <n v="0"/>
    <n v="0"/>
    <n v="0"/>
    <n v="0"/>
    <n v="0"/>
    <n v="0"/>
    <n v="0"/>
    <n v="0"/>
    <n v="45136.507936507936"/>
    <n v="42987.150415721837"/>
    <n v="40940.143253068425"/>
    <n v="38990.612621969922"/>
    <n v="37133.916782828499"/>
    <n v="35365.635031265236"/>
    <n v="33681.557172633562"/>
    <n v="32077.673497746247"/>
    <n v="30550.165235948807"/>
    <n v="29095.395462808385"/>
    <n v="27709.900440769892"/>
    <n v="26390.381372161799"/>
    <n v="25133.696544916005"/>
    <n v="23936.853852300948"/>
    <n v="22797.003668858048"/>
    <n v="21711.432065579091"/>
    <n v="20677.554348170564"/>
    <n v="19692.908903019583"/>
    <n v="18755.151336209128"/>
    <n v="17862.048891627743"/>
    <n v="17011.475134883563"/>
    <n v="16201.404890365297"/>
    <n v="15429.909419395522"/>
    <n v="14695.151827995734"/>
    <n v="13995.382693329271"/>
    <n v="13328.935898408829"/>
    <n v="12694.224665151267"/>
    <n v="12089.737776334538"/>
    <n v="11514.035977461468"/>
    <n v="10965.748549963299"/>
    <n v="10443.570047584095"/>
    <n v="9946.2571881753283"/>
    <n v="9472.6258935003134"/>
    <n v="9021.5484700002962"/>
    <n v="8591.9509238098071"/>
    <n v="8182.8104036283876"/>
    <n v="7793.1527653603707"/>
    <n v="7422.0502527241606"/>
    <n v="7068.619288308726"/>
    <n v="6732.0183698178334"/>
    <n v="51830.255911888562"/>
    <n v="365958.75741049886"/>
    <x v="71"/>
  </r>
  <r>
    <s v="BIB"/>
    <s v="BIBIANA, medzinárodný dom umenia pre deti"/>
    <x v="72"/>
    <n v="6"/>
    <s v="Obstaranie osobného automobilu (5-miestne)"/>
    <s v="Obstaranie nového automobilu treba zrealizovať z dôvodu, že aktuálne služobné vozidlo Dacia Duster zakúpené v roku 2012, je už technicky aj morálne zastaralé a opotrebované, čo zásadne ovplyvňuje zvýšenie nákladov na udržbu a bezpečnosť prevádzky.  "/>
    <s v="Zabezpečenie prepravy na rôzne kultúrne podujatia organizované mimo BIBIANY v rámci Slovenska a susedných štátov. "/>
    <s v="N/A"/>
    <s v="Zriaďovacia listina BIBIANY, medzinárodny dom umenia pre deti Čl. I ods. 3 písm. b) d) f) j) k) o) r)"/>
    <n v="10"/>
    <x v="2"/>
    <n v="16000"/>
    <s v="počet najazdených kilometrov motorovým vozidlom"/>
    <x v="0"/>
    <x v="0"/>
    <s v="C90 Dopravné prostriedky"/>
    <s v="01 Investičný zámer"/>
    <s v="štátny rozpočet"/>
    <s v="08S 0103"/>
    <s v="nie"/>
    <n v="1"/>
    <n v="20000"/>
    <n v="0"/>
    <n v="0"/>
    <n v="0"/>
    <n v="0"/>
    <n v="20000"/>
    <n v="0"/>
    <n v="0"/>
    <n v="0"/>
    <n v="0"/>
    <n v="0"/>
    <n v="0"/>
    <s v="-"/>
    <n v="0"/>
    <n v="0"/>
    <n v="0"/>
    <n v="0"/>
    <n v="0"/>
    <n v="0"/>
    <n v="0"/>
    <n v="0"/>
    <n v="0"/>
    <n v="0"/>
    <n v="0"/>
    <s v="ideový zámer"/>
    <n v="1"/>
    <n v="0"/>
    <s v="C90"/>
    <n v="9"/>
    <n v="1"/>
    <n v="1"/>
    <n v="1"/>
    <n v="1"/>
    <n v="1"/>
    <n v="1"/>
    <n v="1"/>
    <n v="0"/>
    <n v="1"/>
    <n v="0"/>
    <n v="0"/>
    <n v="1"/>
    <n v="1"/>
    <n v="1"/>
    <n v="0"/>
    <n v="1"/>
    <n v="0"/>
    <n v="0"/>
    <n v="0"/>
    <n v="20000"/>
    <n v="0"/>
    <n v="0"/>
    <n v="0"/>
    <n v="0"/>
    <n v="0"/>
    <n v="0"/>
    <n v="0"/>
    <n v="0"/>
    <n v="0"/>
    <n v="0"/>
    <n v="0"/>
    <n v="0"/>
    <n v="0"/>
    <n v="0"/>
    <n v="0"/>
    <n v="0"/>
    <n v="0"/>
    <n v="0"/>
    <n v="0"/>
    <n v="0"/>
    <n v="0"/>
    <n v="0"/>
    <n v="0"/>
    <n v="0"/>
    <n v="0"/>
    <n v="0"/>
    <n v="0"/>
    <n v="0"/>
    <n v="0"/>
    <n v="0"/>
    <n v="0"/>
    <n v="0"/>
    <n v="0"/>
    <n v="0"/>
    <n v="0"/>
    <n v="0"/>
    <n v="0"/>
    <n v="0"/>
    <n v="0"/>
    <n v="16000"/>
    <n v="16000"/>
    <n v="16000"/>
    <n v="16000"/>
    <n v="16000"/>
    <n v="16000"/>
    <n v="16000"/>
    <n v="16000"/>
    <n v="16000"/>
    <n v="16000"/>
    <n v="16000"/>
    <n v="16000"/>
    <n v="16000"/>
    <n v="16000"/>
    <n v="16000"/>
    <n v="16000"/>
    <n v="16000"/>
    <n v="16000"/>
    <n v="16000"/>
    <n v="16000"/>
    <n v="16000"/>
    <n v="16000"/>
    <n v="16000"/>
    <n v="16000"/>
    <n v="16000"/>
    <n v="16000"/>
    <n v="16000"/>
    <n v="16000"/>
    <n v="16000"/>
    <n v="16000"/>
    <n v="16000"/>
    <n v="16000"/>
    <n v="16000"/>
    <n v="16000"/>
    <n v="16000"/>
    <n v="16000"/>
    <n v="16000"/>
    <n v="16000"/>
    <n v="16000"/>
    <n v="16000"/>
    <n v="16000"/>
    <n v="16000"/>
    <n v="16000"/>
    <n v="0"/>
    <n v="17276.751970629521"/>
    <n v="0"/>
    <n v="0"/>
    <n v="0"/>
    <n v="0"/>
    <n v="0"/>
    <n v="0"/>
    <n v="0"/>
    <n v="0"/>
    <n v="0"/>
    <n v="0"/>
    <n v="0"/>
    <n v="0"/>
    <n v="0"/>
    <n v="0"/>
    <n v="0"/>
    <n v="0"/>
    <n v="0"/>
    <n v="0"/>
    <n v="0"/>
    <n v="0"/>
    <n v="0"/>
    <n v="0"/>
    <n v="0"/>
    <n v="0"/>
    <n v="0"/>
    <n v="0"/>
    <n v="0"/>
    <n v="0"/>
    <n v="0"/>
    <n v="0"/>
    <n v="0"/>
    <n v="0"/>
    <n v="0"/>
    <n v="0"/>
    <n v="0"/>
    <n v="0"/>
    <n v="0"/>
    <n v="0"/>
    <n v="14512.471655328798"/>
    <n v="13821.401576503617"/>
    <n v="13163.239596670111"/>
    <n v="12536.418663495344"/>
    <n v="11939.446346186043"/>
    <n v="11370.901282081943"/>
    <n v="10829.429792458996"/>
    <n v="10313.742659484757"/>
    <n v="9822.6120566521495"/>
    <n v="9354.8686253829983"/>
    <n v="8909.3986908409515"/>
    <n v="8485.1416103247157"/>
    <n v="8081.0872479283016"/>
    <n v="7696.2735694555231"/>
    <n v="7329.7843518624031"/>
    <n v="6980.7470017737169"/>
    <n v="6648.3304778797301"/>
    <n v="6331.7433122664097"/>
    <n v="6030.2317259680094"/>
    <n v="5743.0778342552476"/>
    <n v="5469.59793738595"/>
    <n v="5209.1408927485227"/>
    <n v="4961.086564522403"/>
    <n v="4724.844347164194"/>
    <n v="4499.8517592039934"/>
    <n v="4285.5731040038036"/>
    <n v="4081.4981942893369"/>
    <n v="3887.1411374184154"/>
    <n v="3702.0391784937301"/>
    <n v="3525.7515985654559"/>
    <n v="3357.8586653004345"/>
    <n v="3197.9606336194615"/>
    <n v="3045.6767939232968"/>
    <n v="2900.6445656412343"/>
    <n v="2762.5186339440334"/>
    <n v="2630.9701275657458"/>
    <n v="2505.6858357769011"/>
    <n v="2386.3674626446673"/>
    <n v="2272.7309168044453"/>
    <n v="2164.5056350518526"/>
    <n v="17276.751970629521"/>
    <n v="117664.53225424474"/>
    <x v="72"/>
  </r>
  <r>
    <s v="PÚ SR"/>
    <s v="Pamiatkový úrad SR"/>
    <x v="73"/>
    <n v="6"/>
    <s v="Vybavenie Depozitára archeologických nálezov ručným XRF spektrometrom"/>
    <s v="Vybavenie Depozitára archeologických nálezov ručným XRF spektrometrom za účelom analýzy materiálu (konzervácia, overenie pravosti problematických nálezov)"/>
    <s v="Zabezpečenie efektívnej starostlivosti o kovové archeologické nálezy pomocou rýchlej analýzy materiálového zloženia za účelom: a) výberu najvhodnejšej metódy ich konzervácie,_x000a_b) eliminácie prijímania falzifikátov"/>
    <s v="N/A"/>
    <s v="Zákon č. 49/2002 Z.z. o ochrane pamiatkového fondu, §40;_x000a_STN EN16853:2017"/>
    <n v="10"/>
    <x v="0"/>
    <n v="7200"/>
    <s v="Pri jednorazovom  investovaní do nákupu technológie pre archeologický výskum v  čiastke  8 800 Euro (budú použité aj vlastné zdroje v hodnote 20000 Euro) sa nákup zhodnotí  oproti ročnému prenájmu zariadenia  7200 Euro na úrovni BCR 1,22"/>
    <x v="0"/>
    <x v="0"/>
    <s v="F3 Realizácia výskumu"/>
    <s v="02 Analýza / podkladová štúdia k investičnému zámeru"/>
    <s v="kombinované"/>
    <s v="08S0108 Ochrana pamiatkového fondu "/>
    <s v="nie"/>
    <n v="0.30555555555555602"/>
    <n v="8800"/>
    <n v="0"/>
    <n v="0"/>
    <n v="0"/>
    <n v="8800"/>
    <n v="0"/>
    <n v="0"/>
    <n v="0"/>
    <n v="0"/>
    <n v="0"/>
    <n v="0"/>
    <n v="0"/>
    <m/>
    <n v="0"/>
    <n v="0"/>
    <n v="0"/>
    <n v="0"/>
    <n v="0"/>
    <n v="0"/>
    <n v="0"/>
    <n v="0"/>
    <n v="0"/>
    <n v="0"/>
    <n v="0"/>
    <s v="celková cena prístroja s DPH 28.800 EUR, z toho 20 tis. EUR z darov a grantov"/>
    <n v="1"/>
    <n v="0"/>
    <s v="F3"/>
    <n v="9"/>
    <n v="1"/>
    <n v="1"/>
    <n v="1"/>
    <n v="1"/>
    <n v="1"/>
    <n v="1"/>
    <n v="1"/>
    <n v="0"/>
    <n v="1"/>
    <n v="0"/>
    <n v="0"/>
    <n v="1"/>
    <n v="1"/>
    <n v="1"/>
    <n v="0"/>
    <n v="1"/>
    <n v="0"/>
    <n v="0"/>
    <n v="8800"/>
    <n v="0"/>
    <n v="0"/>
    <n v="0"/>
    <n v="0"/>
    <n v="0"/>
    <n v="0"/>
    <n v="0"/>
    <n v="0"/>
    <n v="0"/>
    <n v="0"/>
    <n v="0"/>
    <n v="0"/>
    <n v="0"/>
    <n v="0"/>
    <n v="0"/>
    <n v="0"/>
    <n v="0"/>
    <n v="0"/>
    <n v="0"/>
    <n v="0"/>
    <n v="0"/>
    <n v="0"/>
    <n v="0"/>
    <n v="0"/>
    <n v="0"/>
    <n v="0"/>
    <n v="0"/>
    <n v="0"/>
    <n v="0"/>
    <n v="0"/>
    <n v="0"/>
    <n v="0"/>
    <n v="0"/>
    <n v="0"/>
    <n v="0"/>
    <n v="0"/>
    <n v="0"/>
    <n v="0"/>
    <n v="0"/>
    <n v="0"/>
    <n v="7200"/>
    <n v="7200"/>
    <n v="7200"/>
    <n v="7200"/>
    <n v="7200"/>
    <n v="7200"/>
    <n v="7200"/>
    <n v="7200"/>
    <n v="7200"/>
    <n v="7200"/>
    <n v="7200"/>
    <n v="7200"/>
    <n v="7200"/>
    <n v="7200"/>
    <n v="7200"/>
    <n v="7200"/>
    <n v="7200"/>
    <n v="7200"/>
    <n v="7200"/>
    <n v="7200"/>
    <n v="7200"/>
    <n v="7200"/>
    <n v="7200"/>
    <n v="7200"/>
    <n v="7200"/>
    <n v="7200"/>
    <n v="7200"/>
    <n v="7200"/>
    <n v="7200"/>
    <n v="7200"/>
    <n v="7200"/>
    <n v="7200"/>
    <n v="7200"/>
    <n v="7200"/>
    <n v="7200"/>
    <n v="7200"/>
    <n v="7200"/>
    <n v="7200"/>
    <n v="7200"/>
    <n v="7200"/>
    <n v="7200"/>
    <n v="7200"/>
    <n v="7200"/>
    <n v="7981.8594104308386"/>
    <n v="0"/>
    <n v="0"/>
    <n v="0"/>
    <n v="0"/>
    <n v="0"/>
    <n v="0"/>
    <n v="0"/>
    <n v="0"/>
    <n v="0"/>
    <n v="0"/>
    <n v="0"/>
    <n v="0"/>
    <n v="0"/>
    <n v="0"/>
    <n v="0"/>
    <n v="0"/>
    <n v="0"/>
    <n v="0"/>
    <n v="0"/>
    <n v="0"/>
    <n v="0"/>
    <n v="0"/>
    <n v="0"/>
    <n v="0"/>
    <n v="0"/>
    <n v="0"/>
    <n v="0"/>
    <n v="0"/>
    <n v="0"/>
    <n v="0"/>
    <n v="0"/>
    <n v="0"/>
    <n v="0"/>
    <n v="0"/>
    <n v="0"/>
    <n v="0"/>
    <n v="0"/>
    <n v="0"/>
    <n v="0"/>
    <n v="6530.6122448979586"/>
    <n v="6219.6307094266267"/>
    <n v="5923.4578185015498"/>
    <n v="5641.3883985729044"/>
    <n v="5372.7508557837191"/>
    <n v="5116.9055769368742"/>
    <n v="4873.243406606548"/>
    <n v="4641.1841967681403"/>
    <n v="4420.1754254934667"/>
    <n v="4209.6908814223489"/>
    <n v="4009.2294108784286"/>
    <n v="3818.3137246461215"/>
    <n v="3636.4892615677359"/>
    <n v="3463.3231062549853"/>
    <n v="3298.4029583380816"/>
    <n v="3141.3361507981726"/>
    <n v="2991.7487150458787"/>
    <n v="2849.2844905198845"/>
    <n v="2713.6042766856044"/>
    <n v="2584.3850254148615"/>
    <n v="2461.3190718236774"/>
    <n v="2344.1134017368354"/>
    <n v="2232.4889540350814"/>
    <n v="2126.1799562238871"/>
    <n v="2024.9332916417973"/>
    <n v="1928.5078968017115"/>
    <n v="1836.6741874302018"/>
    <n v="1749.2135118382869"/>
    <n v="1665.9176303221786"/>
    <n v="1586.5882193544553"/>
    <n v="1511.0363993851956"/>
    <n v="1439.0822851287576"/>
    <n v="1370.5545572654835"/>
    <n v="1305.2900545385555"/>
    <n v="1243.1333852748151"/>
    <n v="1183.9365574045855"/>
    <n v="1127.5586260996056"/>
    <n v="1073.8653581901003"/>
    <n v="1022.7289125620003"/>
    <n v="974.02753577333363"/>
    <n v="7981.8594104308386"/>
    <n v="52949.039514410128"/>
    <x v="73"/>
  </r>
  <r>
    <s v="DNS"/>
    <s v="Divadlo Nová scéna Bratislava"/>
    <x v="74"/>
    <n v="4"/>
    <s v="Nákup inteligentných reflektorov"/>
    <s v="Nákupom sa zvýši variabilita scénického osvetlenia , znži sa energetická náročnosť a znížia sa nároky na manuálnu obsluhu pri príprave inscenácií"/>
    <s v="zvýšenie technologickej úrovne"/>
    <s v="N/A"/>
    <s v="Zákon č. 321/2014 Z.z. o energetickej efektívnosti"/>
    <n v="5"/>
    <x v="1"/>
    <n v="73663"/>
    <s v="Celková návštevnosť za rok 2022"/>
    <x v="2"/>
    <x v="0"/>
    <s v="C2 Osvetľovacia technika"/>
    <s v="01 Investičný zámer"/>
    <s v="štátny rozpočet"/>
    <s v="0EK0103"/>
    <s v="nie"/>
    <n v="1"/>
    <n v="52000"/>
    <n v="0"/>
    <n v="0"/>
    <n v="0"/>
    <n v="26000"/>
    <n v="26000"/>
    <n v="0"/>
    <n v="0"/>
    <n v="0"/>
    <n v="0"/>
    <n v="0"/>
    <n v="0"/>
    <s v="-"/>
    <n v="0"/>
    <n v="0"/>
    <n v="0"/>
    <n v="0"/>
    <n v="0"/>
    <n v="0"/>
    <n v="0"/>
    <n v="0"/>
    <n v="0"/>
    <n v="0"/>
    <n v="0"/>
    <m/>
    <n v="1"/>
    <n v="0"/>
    <s v="C2"/>
    <n v="9"/>
    <n v="1"/>
    <n v="1"/>
    <n v="1"/>
    <n v="1"/>
    <n v="1"/>
    <n v="1"/>
    <n v="1"/>
    <n v="0"/>
    <n v="1"/>
    <n v="0"/>
    <n v="1"/>
    <n v="0"/>
    <n v="1"/>
    <n v="1"/>
    <n v="0"/>
    <n v="1"/>
    <n v="0"/>
    <n v="0"/>
    <n v="26000"/>
    <n v="26000"/>
    <n v="0"/>
    <n v="0"/>
    <n v="0"/>
    <n v="0"/>
    <n v="0"/>
    <n v="0"/>
    <n v="0"/>
    <n v="0"/>
    <n v="0"/>
    <n v="0"/>
    <n v="0"/>
    <n v="0"/>
    <n v="0"/>
    <n v="0"/>
    <n v="0"/>
    <n v="0"/>
    <n v="0"/>
    <n v="0"/>
    <n v="0"/>
    <n v="0"/>
    <n v="0"/>
    <n v="0"/>
    <n v="0"/>
    <n v="0"/>
    <n v="0"/>
    <n v="0"/>
    <n v="0"/>
    <n v="0"/>
    <n v="0"/>
    <n v="0"/>
    <n v="0"/>
    <n v="0"/>
    <n v="0"/>
    <n v="0"/>
    <n v="0"/>
    <n v="0"/>
    <n v="0"/>
    <n v="0"/>
    <n v="0"/>
    <n v="73663"/>
    <n v="73663"/>
    <n v="73663"/>
    <n v="73663"/>
    <n v="73663"/>
    <n v="73663"/>
    <n v="73663"/>
    <n v="73663"/>
    <n v="73663"/>
    <n v="73663"/>
    <n v="73663"/>
    <n v="73663"/>
    <n v="73663"/>
    <n v="73663"/>
    <n v="73663"/>
    <n v="73663"/>
    <n v="73663"/>
    <n v="73663"/>
    <n v="73663"/>
    <n v="73663"/>
    <n v="73663"/>
    <n v="73663"/>
    <n v="73663"/>
    <n v="73663"/>
    <n v="73663"/>
    <n v="73663"/>
    <n v="73663"/>
    <n v="73663"/>
    <n v="73663"/>
    <n v="73663"/>
    <n v="73663"/>
    <n v="73663"/>
    <n v="73663"/>
    <n v="73663"/>
    <n v="73663"/>
    <n v="73663"/>
    <n v="73663"/>
    <n v="73663"/>
    <n v="73663"/>
    <n v="73663"/>
    <n v="73663"/>
    <n v="73663"/>
    <n v="73663"/>
    <n v="23582.766439909297"/>
    <n v="22459.777561818377"/>
    <n v="0"/>
    <n v="0"/>
    <n v="0"/>
    <n v="0"/>
    <n v="0"/>
    <n v="0"/>
    <n v="0"/>
    <n v="0"/>
    <n v="0"/>
    <n v="0"/>
    <n v="0"/>
    <n v="0"/>
    <n v="0"/>
    <n v="0"/>
    <n v="0"/>
    <n v="0"/>
    <n v="0"/>
    <n v="0"/>
    <n v="0"/>
    <n v="0"/>
    <n v="0"/>
    <n v="0"/>
    <n v="0"/>
    <n v="0"/>
    <n v="0"/>
    <n v="0"/>
    <n v="0"/>
    <n v="0"/>
    <n v="0"/>
    <n v="0"/>
    <n v="0"/>
    <n v="0"/>
    <n v="0"/>
    <n v="0"/>
    <n v="0"/>
    <n v="0"/>
    <n v="0"/>
    <n v="0"/>
    <n v="66814.512471655325"/>
    <n v="63632.869020624115"/>
    <n v="60602.732400594403"/>
    <n v="57716.88800056609"/>
    <n v="54968.464762443902"/>
    <n v="52350.918821375133"/>
    <n v="49858.01792511918"/>
    <n v="47483.826595351602"/>
    <n v="45222.691995572954"/>
    <n v="43069.230471974239"/>
    <n v="41018.314735213564"/>
    <n v="39065.061652584343"/>
    <n v="37204.820621508909"/>
    <n v="35433.162496675133"/>
    <n v="33745.869044452513"/>
    <n v="32138.922899478581"/>
    <n v="30608.497999503412"/>
    <n v="29150.950475717535"/>
    <n v="27762.809976873843"/>
    <n v="26440.771406546519"/>
    <n v="25181.687053853828"/>
    <n v="23982.559098908401"/>
    <n v="22840.532475150863"/>
    <n v="21752.888071572248"/>
    <n v="20717.036258640237"/>
    <n v="19730.510722514511"/>
    <n v="18790.962592870965"/>
    <n v="17896.154850353294"/>
    <n v="17043.957000336479"/>
    <n v="16232.34000032045"/>
    <n v="15459.371428876619"/>
    <n v="14723.210884644399"/>
    <n v="14022.105604423237"/>
    <n v="13354.386289926892"/>
    <n v="12718.463133263707"/>
    <n v="12112.82203167972"/>
    <n v="11536.020982552116"/>
    <n v="10986.686650049633"/>
    <n v="10463.511095285367"/>
    <n v="9965.2486621765383"/>
    <n v="46042.544001727671"/>
    <n v="303735.46665588382"/>
    <x v="74"/>
  </r>
  <r>
    <s v="SNK"/>
    <s v="Slovenská národná knižnica"/>
    <x v="75"/>
    <n v="1"/>
    <s v="Oprava a obnova 1. historickej budovy Matice slovenskej – Literárneho múzea SNK,  IA č. 27501"/>
    <s v="Kompletná rekonštrukcia NKP ako významného kultúrneho a spoločenského milníka. Obnova a rozšírenie prvého slovenského múzea s viac ako 150-ročnou históriou, ktoré bude svojou interaktivitou a variabilitou lákať domácich aj zahraničných návštevníkov a poskytne inšpiratívny priestor pre vzdelávanie študentov v oblasti histórie a literatúry. Ide o sprostredkovanie významnej časti literárneho dedičstva Slovenska z fondov SNK prostredníctvom Digitálnej knižnice. Budova bola postavená z verejnej (grajciarovej) zbierky slovenského ľudu ako symbol emancipačných snáh národa aj s podporou cisárskeho dvora. Budova je jedným zo symbolov národnej identity a procesu politického a kultúrneho sebauvedomovania slovenského národa. Aj naďalej má slúžiť ako pamiatka našej minulosti a pripomienka našich dejín, tradícií a zvykov zvečnených v slovenskej literatúre. "/>
    <s v="Cieľom je komplexná rekonštrukcia NKP, vytvorenie novej expozície, rozšírenie kapacity depozitov a sprístupnenie online katalógiu Digitálnej knižnice pre významne väčšiu časť verejnosti."/>
    <s v="a) alternatíva : Zabezpečenie finančných prostriedkov pre realizáciu výstavby, ktorou bude NKP komplexne obnovená a bude slúžiť verejnosti v najbližších desaťročiach. b) alternatíva: Predstavuje minimálny variant IP ( viď Analýza IP) c) alternatíva:  Predstavuje nulový variant IP ( Viď Analýza IP )."/>
    <s v="Zákon č. 49/2002 Z.z. o ochrane pamiatkového fondu, §27 ods. 1 a §28 ods. 1 písm. b); Zákon č. 206/2009 Z.z. o múzeách a o galériách a o ochrane predmetov kultúrnej hodnoty §12 ods. 1 a ods. 2, §13 ods. 1 a ods.2"/>
    <n v="40"/>
    <x v="0"/>
    <n v="4000824.8"/>
    <s v="Ušetrenie nákladov - už vynaložených fin. prostriedkov a na opravu NKP - KPI hodnota je vypočítaná na základe už vynaložených KV na projektovú dokumentáciu stavby + nákladov na nevyhnutnú opravu NKP (najmä nutné opravy krovu, montáž novej strešnej krytiny, montáž vikierov, bleskozvodu, sanácia obvodových základových múrov a izolácie podláh proti zemnej vlhkosti,...) a taktiež na základe Harmonogranu financovania projektu pre zabezpečenie financovania zo ŠR zaslaného na MK SR v januári 2023."/>
    <x v="0"/>
    <x v="1"/>
    <s v="B1 Komplexná rekonštrukcia"/>
    <s v="06 Pred vyhlásením verejného obstarávania"/>
    <s v="kombinované"/>
    <s v="08S0105 Knižnice a knižničná činnosť   "/>
    <s v="áno"/>
    <n v="1"/>
    <n v="12414470"/>
    <n v="351032"/>
    <n v="351032"/>
    <n v="0"/>
    <n v="0"/>
    <n v="3649792.8"/>
    <n v="3906561.6"/>
    <n v="3628651"/>
    <n v="878432.6"/>
    <n v="0"/>
    <n v="0"/>
    <n v="0"/>
    <s v="V súvislosti s realizáciou projektu predstavujú vyvolané náklady na vysťahovanie interiéru a expozície vrátane zbierkových predmetov do náhradných priestorov odhadom vo výške 84.000,-€ a ďalšie vyvolané náklady odhadujeme vo výške 66.000,-€ (nájom priestorov vysťahovaných zbierkových predmetov). "/>
    <n v="150000"/>
    <n v="0"/>
    <n v="0"/>
    <n v="150000"/>
    <n v="0"/>
    <n v="0"/>
    <n v="0"/>
    <n v="0"/>
    <n v="0"/>
    <n v="0"/>
    <n v="0"/>
    <s v="Ide o komplexnú rekonštrukcia NKP ako významného kultúrneho a spoločenského milníka s vytvorením moderného múzea, ktoré bude svojou interaktivitou a variabilitou lákať domácich aj zahraničných návštevníkov a poskytne inšpiratívny priestor pre vzdelávanie študentov v oblasti literatúry, kultúry a histórie. Ponúkne sprístupnenie online katalógiu Digitálnej knižnice pre všetkých návštevníkov Literárneho múzea s dočasným vstupom na využitie jej služieb a rozšírenie okruhu používateľov. Využitím zaujímavých interaktívnych prvkov a v súčinnosti s novou stratégiou chceme osloviť návštevníkov, zvýšiť záujem o domácu literárnu tvorbu vo všetkých vrstvách obyvateľstva. Vytvoríme atraktívny priestoru pre dočasné výstavy z oblasti histórie, literatúry, umenia aj so širším spoločenským presahom. Skvalitníme a zabezpšíme vhodnejší priestor na uloženie zbierkových predmetov z fondu Literárneho múzea a rozšírime kapacity depozitov. Budova bola naposledy rekonštruovaná v 80. rokoch a vykonali sa na nej nie najcitlivejšie zásahy. Naším zámerom je tieto pochybenia napraviť. Do roku 2020 boli vypracované projektové dokumentácie (PD pre stavebné povolenie, získané právoplatné stavebné povolenie a realizačná PD). Celkovo preinvestovaná čiastka v rokoch 2009-2021 už v súčastnosti činí 351 032 €. "/>
    <n v="0"/>
    <n v="1"/>
    <s v="B1"/>
    <n v="9"/>
    <n v="1"/>
    <n v="1"/>
    <n v="1"/>
    <n v="1"/>
    <n v="1"/>
    <n v="1"/>
    <n v="0"/>
    <n v="1"/>
    <n v="1"/>
    <n v="0"/>
    <n v="0"/>
    <n v="1"/>
    <n v="1"/>
    <n v="1"/>
    <n v="1"/>
    <n v="0"/>
    <n v="351032"/>
    <n v="0"/>
    <n v="150000"/>
    <n v="3649792.8"/>
    <n v="3906561.6"/>
    <n v="3628651"/>
    <n v="878432.6"/>
    <n v="0"/>
    <n v="0"/>
    <n v="0"/>
    <n v="0"/>
    <n v="0"/>
    <n v="0"/>
    <n v="0"/>
    <n v="0"/>
    <n v="0"/>
    <n v="0"/>
    <n v="0"/>
    <n v="0"/>
    <n v="0"/>
    <n v="0"/>
    <n v="0"/>
    <n v="0"/>
    <n v="0"/>
    <n v="0"/>
    <n v="0"/>
    <n v="0"/>
    <n v="0"/>
    <n v="0"/>
    <n v="0"/>
    <n v="0"/>
    <n v="0"/>
    <n v="0"/>
    <n v="0"/>
    <n v="0"/>
    <n v="0"/>
    <n v="0"/>
    <n v="0"/>
    <n v="0"/>
    <n v="0"/>
    <n v="0"/>
    <n v="0"/>
    <n v="0"/>
    <n v="4000824.8"/>
    <n v="4000824.8"/>
    <n v="4000824.8"/>
    <n v="4000824.8"/>
    <n v="4000824.8"/>
    <n v="4000824.8"/>
    <n v="4000824.8"/>
    <n v="4000824.8"/>
    <n v="4000824.8"/>
    <n v="4000824.8"/>
    <n v="4000824.8"/>
    <n v="4000824.8"/>
    <n v="4000824.8"/>
    <n v="4000824.8"/>
    <n v="4000824.8"/>
    <n v="4000824.8"/>
    <n v="4000824.8"/>
    <n v="4000824.8"/>
    <n v="4000824.8"/>
    <n v="4000824.8"/>
    <n v="4000824.8"/>
    <n v="4000824.8"/>
    <n v="4000824.8"/>
    <n v="4000824.8"/>
    <n v="4000824.8"/>
    <n v="4000824.8"/>
    <n v="4000824.8"/>
    <n v="4000824.8"/>
    <n v="4000824.8"/>
    <n v="4000824.8"/>
    <n v="4000824.8"/>
    <n v="4000824.8"/>
    <n v="4000824.8"/>
    <n v="4000824.8"/>
    <n v="4000824.8"/>
    <n v="4000824.8"/>
    <n v="4000824.8"/>
    <n v="4000824.8"/>
    <n v="4000824.8"/>
    <n v="4000824.8"/>
    <n v="4000824.8"/>
    <n v="4000824.8"/>
    <n v="4000824.8"/>
    <n v="136054.42176870749"/>
    <n v="3152828.2474894715"/>
    <n v="3213937.8962469343"/>
    <n v="2843143.0074819401"/>
    <n v="655499.93102754408"/>
    <n v="0"/>
    <n v="0"/>
    <n v="0"/>
    <n v="0"/>
    <n v="0"/>
    <n v="0"/>
    <n v="0"/>
    <n v="0"/>
    <n v="0"/>
    <n v="0"/>
    <n v="0"/>
    <n v="0"/>
    <n v="0"/>
    <n v="0"/>
    <n v="0"/>
    <n v="0"/>
    <n v="0"/>
    <n v="0"/>
    <n v="0"/>
    <n v="0"/>
    <n v="0"/>
    <n v="0"/>
    <n v="0"/>
    <n v="0"/>
    <n v="0"/>
    <n v="0"/>
    <n v="0"/>
    <n v="0"/>
    <n v="0"/>
    <n v="0"/>
    <n v="0"/>
    <n v="0"/>
    <n v="0"/>
    <n v="0"/>
    <n v="0"/>
    <n v="3628866.0317460313"/>
    <n v="3456062.8873771727"/>
    <n v="3291488.4641687362"/>
    <n v="3134750.9182559387"/>
    <n v="2985477.0650056563"/>
    <n v="2843311.4904815769"/>
    <n v="2707915.7052205498"/>
    <n v="2578967.3383052857"/>
    <n v="2456159.3698145575"/>
    <n v="2339199.3998233881"/>
    <n v="2227808.9522127509"/>
    <n v="2121722.8116311911"/>
    <n v="2020688.3920297059"/>
    <n v="1924465.135266386"/>
    <n v="1832823.9383489394"/>
    <n v="1745546.6079513705"/>
    <n v="1662425.3409060673"/>
    <n v="1583262.2294343498"/>
    <n v="1507868.7899374759"/>
    <n v="1436065.5142261677"/>
    <n v="1367681.4421201597"/>
    <n v="1302553.7544001518"/>
    <n v="1240527.385143002"/>
    <n v="1181454.6525171446"/>
    <n v="1125194.9071591853"/>
    <n v="1071614.1972944622"/>
    <n v="1020584.9498042498"/>
    <n v="971985.66648023773"/>
    <n v="925700.63474308385"/>
    <n v="881619.65213627007"/>
    <n v="839637.76393930486"/>
    <n v="799655.01327552844"/>
    <n v="761576.20311955083"/>
    <n v="725310.66963766736"/>
    <n v="690772.06632158812"/>
    <n v="657878.15840151242"/>
    <n v="626550.62704905949"/>
    <n v="596714.88290386612"/>
    <n v="568299.88847987261"/>
    <n v="541237.98902844999"/>
    <n v="10001463.504014598"/>
    <n v="65381426.88609764"/>
    <x v="75"/>
  </r>
  <r>
    <s v="ÚĽUV"/>
    <s v="Ústredie ľudovej umeleckej výroby"/>
    <x v="76"/>
    <n v="4"/>
    <s v="Vybavenie dielní Školy remesiel ÚĽUV"/>
    <s v="Škola remesiel ÚĽUV pracuje vo svojich troch regionálnych centrách v Bratislave, Banskej Bystrici a Košiciach. Vzdelávacie aktivity prebiehajú v dielňach vybavených pre potreby výuky remeselných techník. Pre skvalitnenie služieb je potrebné neustále inovovať ich technické vybavenie. Aktuálne je potrebné doplniť pec na vypaľovanie keramiky a kováčske vyhne."/>
    <s v="Cieľom je podpora uchovávania a rozvoja remesla na Slovensku."/>
    <s v="N/A"/>
    <s v="Štatút ÚĽUV, Čl. 3 pís. f)"/>
    <n v="40"/>
    <x v="0"/>
    <n v="20000"/>
    <s v="Ušetrenie nákladov na energie, napr. nákup menších energeticky úsporných pecí na výpal keramiky, zároveň možnosť rozšírenia ponuky kurzov zameraných an keramiku"/>
    <x v="0"/>
    <x v="7"/>
    <s v="G Reformný zámer"/>
    <s v="01 Investičný zámer"/>
    <s v="štátny rozpočet"/>
    <s v="08S0107"/>
    <s v="nie"/>
    <n v="1"/>
    <n v="60000"/>
    <n v="0"/>
    <n v="0"/>
    <n v="0"/>
    <n v="20000"/>
    <n v="20000"/>
    <n v="20000"/>
    <n v="0"/>
    <n v="0"/>
    <n v="0"/>
    <n v="0"/>
    <n v="0"/>
    <s v="-"/>
    <n v="0"/>
    <n v="0"/>
    <n v="0"/>
    <n v="0"/>
    <n v="0"/>
    <n v="0"/>
    <n v="0"/>
    <n v="0"/>
    <n v="0"/>
    <n v="0"/>
    <n v="0"/>
    <m/>
    <n v="1"/>
    <n v="0"/>
    <s v="G"/>
    <n v="9"/>
    <n v="1"/>
    <n v="1"/>
    <n v="1"/>
    <n v="1"/>
    <n v="1"/>
    <n v="1"/>
    <n v="1"/>
    <n v="0"/>
    <n v="1"/>
    <n v="0"/>
    <n v="0"/>
    <n v="1"/>
    <n v="1"/>
    <n v="1"/>
    <n v="0"/>
    <n v="1"/>
    <n v="0"/>
    <n v="0"/>
    <n v="20000"/>
    <n v="20000"/>
    <n v="20000"/>
    <n v="0"/>
    <n v="0"/>
    <n v="0"/>
    <n v="0"/>
    <n v="0"/>
    <n v="0"/>
    <n v="0"/>
    <n v="0"/>
    <n v="0"/>
    <n v="0"/>
    <n v="0"/>
    <n v="0"/>
    <n v="0"/>
    <n v="0"/>
    <n v="0"/>
    <n v="0"/>
    <n v="0"/>
    <n v="0"/>
    <n v="0"/>
    <n v="0"/>
    <n v="0"/>
    <n v="0"/>
    <n v="0"/>
    <n v="0"/>
    <n v="0"/>
    <n v="0"/>
    <n v="0"/>
    <n v="0"/>
    <n v="0"/>
    <n v="0"/>
    <n v="0"/>
    <n v="0"/>
    <n v="0"/>
    <n v="0"/>
    <n v="0"/>
    <n v="0"/>
    <n v="0"/>
    <n v="0"/>
    <n v="20000"/>
    <n v="20000"/>
    <n v="20000"/>
    <n v="20000"/>
    <n v="20000"/>
    <n v="20000"/>
    <n v="20000"/>
    <n v="20000"/>
    <n v="20000"/>
    <n v="20000"/>
    <n v="20000"/>
    <n v="20000"/>
    <n v="20000"/>
    <n v="20000"/>
    <n v="20000"/>
    <n v="20000"/>
    <n v="20000"/>
    <n v="20000"/>
    <n v="20000"/>
    <n v="20000"/>
    <n v="20000"/>
    <n v="20000"/>
    <n v="20000"/>
    <n v="20000"/>
    <n v="20000"/>
    <n v="20000"/>
    <n v="20000"/>
    <n v="20000"/>
    <n v="20000"/>
    <n v="20000"/>
    <n v="20000"/>
    <n v="20000"/>
    <n v="20000"/>
    <n v="20000"/>
    <n v="20000"/>
    <n v="20000"/>
    <n v="20000"/>
    <n v="20000"/>
    <n v="20000"/>
    <n v="20000"/>
    <n v="20000"/>
    <n v="20000"/>
    <n v="20000"/>
    <n v="18140.589569160999"/>
    <n v="17276.751970629521"/>
    <n v="16454.04949583764"/>
    <n v="0"/>
    <n v="0"/>
    <n v="0"/>
    <n v="0"/>
    <n v="0"/>
    <n v="0"/>
    <n v="0"/>
    <n v="0"/>
    <n v="0"/>
    <n v="0"/>
    <n v="0"/>
    <n v="0"/>
    <n v="0"/>
    <n v="0"/>
    <n v="0"/>
    <n v="0"/>
    <n v="0"/>
    <n v="0"/>
    <n v="0"/>
    <n v="0"/>
    <n v="0"/>
    <n v="0"/>
    <n v="0"/>
    <n v="0"/>
    <n v="0"/>
    <n v="0"/>
    <n v="0"/>
    <n v="0"/>
    <n v="0"/>
    <n v="0"/>
    <n v="0"/>
    <n v="0"/>
    <n v="0"/>
    <n v="0"/>
    <n v="0"/>
    <n v="0"/>
    <n v="0"/>
    <n v="18140.589569160999"/>
    <n v="17276.751970629521"/>
    <n v="16454.04949583764"/>
    <n v="15670.523329369178"/>
    <n v="14924.307932732554"/>
    <n v="14213.62660260243"/>
    <n v="13536.787240573743"/>
    <n v="12892.178324355946"/>
    <n v="12278.265070815187"/>
    <n v="11693.585781728749"/>
    <n v="11136.748363551191"/>
    <n v="10606.427012905893"/>
    <n v="10101.359059910377"/>
    <n v="9620.3419618194039"/>
    <n v="9162.2304398280048"/>
    <n v="8725.9337522171463"/>
    <n v="8310.4130973496631"/>
    <n v="7914.6791403330126"/>
    <n v="7537.7896574600118"/>
    <n v="7178.8472928190595"/>
    <n v="6836.9974217324379"/>
    <n v="6511.4261159356538"/>
    <n v="6201.358205653004"/>
    <n v="5906.0554339552418"/>
    <n v="5624.8146990049927"/>
    <n v="5356.9663800047538"/>
    <n v="5101.8727428616712"/>
    <n v="4858.9264217730197"/>
    <n v="4627.5489731171629"/>
    <n v="4407.1894982068197"/>
    <n v="4197.3233316255428"/>
    <n v="3997.4507920243268"/>
    <n v="3807.0959924041208"/>
    <n v="3625.8057070515433"/>
    <n v="3453.1482924300417"/>
    <n v="3288.7126594571823"/>
    <n v="3132.1072947211264"/>
    <n v="2982.9593283058339"/>
    <n v="2840.9136460055565"/>
    <n v="2705.6320438148155"/>
    <n v="51871.391035628156"/>
    <n v="326839.74007608456"/>
    <x v="76"/>
  </r>
  <r>
    <s v="ÚĽUV"/>
    <s v="Ústredie ľudovej umeleckej výroby"/>
    <x v="77"/>
    <n v="1"/>
    <s v="Interaktívna expozícia Školy remesiel ÚĽUV"/>
    <s v="Škola remesiel ÚĽUV v sídelnej budove v Bratislave bola uvedená do prevádzky v roku 1999. Už takmer 24 rokov nepretržite poskytuje vzdelávacie služby. Je potrebná inovácia interiérového vybavenia, zároveň je zámerom zvýšiť expozičný a interaktívny charakter vybavenia dielní, celkovú funkčnosť vybavenia. Zámerom je vytvoriť reprezentatívny priestor v centre Bratislavy venovaný tradičnému a súčasnému remeslu na Slovensku."/>
    <s v="Cieľom je modernizácia Školy remesiel ÚĽUV v Bratislave so zámerom zabezpečenia komfortu užívateľov vytvorením funkčného interaktívneho a zároveň reprezentatívneho priestoru."/>
    <s v="N/A"/>
    <s v="Štatút ÚĽUV, Čl. 3 pís. f)"/>
    <n v="10"/>
    <x v="1"/>
    <n v="100000"/>
    <s v="Návštevnosť inštitúcie odhadom všetky aktivity za rok 2022 na SK Návštevnosť (fyzická) je súčet návštev všetkých aktivít organizácie: vzdelávanie (kurzy, tvorivé dielne, semináre, prednášky), prezentácie (výstavy, podujatia, predvádzanie remesla) a predajne (predajne ÚĽUV sú zároveň galériami). Viď Výročná správa za rok 2022"/>
    <x v="0"/>
    <x v="0"/>
    <s v="G Reformný zámer"/>
    <s v="01 Investičný zámer"/>
    <s v="vlastné zdroje"/>
    <s v="08S0107"/>
    <s v="áno"/>
    <n v="1"/>
    <n v="150000"/>
    <n v="10000"/>
    <n v="0"/>
    <n v="0"/>
    <n v="0"/>
    <n v="60000"/>
    <n v="80000"/>
    <n v="0"/>
    <n v="0"/>
    <n v="0"/>
    <n v="0"/>
    <n v="0"/>
    <m/>
    <n v="0"/>
    <n v="0"/>
    <n v="0"/>
    <n v="0"/>
    <n v="0"/>
    <n v="0"/>
    <n v="0"/>
    <n v="0"/>
    <n v="0"/>
    <n v="0"/>
    <n v="0"/>
    <m/>
    <n v="0"/>
    <n v="0"/>
    <s v="G"/>
    <n v="6"/>
    <n v="0"/>
    <n v="1"/>
    <n v="0"/>
    <n v="1"/>
    <n v="1"/>
    <n v="1"/>
    <n v="1"/>
    <n v="0"/>
    <n v="1"/>
    <n v="0"/>
    <n v="0"/>
    <n v="1"/>
    <n v="1"/>
    <n v="0"/>
    <n v="0"/>
    <n v="0"/>
    <n v="0"/>
    <n v="0"/>
    <n v="0"/>
    <n v="60000"/>
    <n v="80000"/>
    <n v="0"/>
    <n v="0"/>
    <n v="0"/>
    <n v="0"/>
    <n v="0"/>
    <n v="0"/>
    <n v="0"/>
    <n v="0"/>
    <n v="0"/>
    <n v="0"/>
    <n v="0"/>
    <n v="0"/>
    <n v="0"/>
    <n v="0"/>
    <n v="0"/>
    <n v="0"/>
    <n v="0"/>
    <n v="0"/>
    <n v="0"/>
    <n v="0"/>
    <n v="0"/>
    <n v="0"/>
    <n v="0"/>
    <n v="0"/>
    <n v="0"/>
    <n v="0"/>
    <n v="0"/>
    <n v="0"/>
    <n v="0"/>
    <n v="0"/>
    <n v="0"/>
    <n v="0"/>
    <n v="0"/>
    <n v="0"/>
    <n v="0"/>
    <n v="0"/>
    <n v="0"/>
    <n v="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0"/>
    <n v="51830.255911888562"/>
    <n v="65816.197983350561"/>
    <n v="0"/>
    <n v="0"/>
    <n v="0"/>
    <n v="0"/>
    <n v="0"/>
    <n v="0"/>
    <n v="0"/>
    <n v="0"/>
    <n v="0"/>
    <n v="0"/>
    <n v="0"/>
    <n v="0"/>
    <n v="0"/>
    <n v="0"/>
    <n v="0"/>
    <n v="0"/>
    <n v="0"/>
    <n v="0"/>
    <n v="0"/>
    <n v="0"/>
    <n v="0"/>
    <n v="0"/>
    <n v="0"/>
    <n v="0"/>
    <n v="0"/>
    <n v="0"/>
    <n v="0"/>
    <n v="0"/>
    <n v="0"/>
    <n v="0"/>
    <n v="0"/>
    <n v="0"/>
    <n v="0"/>
    <n v="0"/>
    <n v="0"/>
    <n v="0"/>
    <n v="0"/>
    <n v="90702.947845804985"/>
    <n v="86383.759853147596"/>
    <n v="82270.247479188198"/>
    <n v="78352.616646845898"/>
    <n v="74621.53966366277"/>
    <n v="71068.13301301215"/>
    <n v="67683.936202868717"/>
    <n v="64460.89162177973"/>
    <n v="61391.325354075932"/>
    <n v="58467.928908643742"/>
    <n v="55683.741817755952"/>
    <n v="53032.135064529466"/>
    <n v="50506.795299551886"/>
    <n v="48101.709809097018"/>
    <n v="45811.152199140022"/>
    <n v="43629.668761085726"/>
    <n v="41552.065486748317"/>
    <n v="39573.39570166506"/>
    <n v="37688.94828730006"/>
    <n v="35894.236464095295"/>
    <n v="34184.987108662186"/>
    <n v="32557.130579678269"/>
    <n v="31006.791028265023"/>
    <n v="29530.277169776211"/>
    <n v="28124.073495024961"/>
    <n v="26784.831900023772"/>
    <n v="25509.363714308358"/>
    <n v="24294.632108865095"/>
    <n v="23137.744865585813"/>
    <n v="22035.947491034101"/>
    <n v="20986.616658127718"/>
    <n v="19987.253960121634"/>
    <n v="19035.479962020603"/>
    <n v="18129.028535257716"/>
    <n v="17265.741462150207"/>
    <n v="16443.563297285909"/>
    <n v="15660.536473605633"/>
    <n v="14914.79664152917"/>
    <n v="14204.568230027782"/>
    <n v="13528.160219074078"/>
    <n v="117646.45389523913"/>
    <n v="735403.32658902975"/>
    <x v="77"/>
  </r>
  <r>
    <s v="ŠO "/>
    <s v="Štátna opera "/>
    <x v="78"/>
    <n v="9"/>
    <s v="Javiskové zdvíhacie zariadenia"/>
    <s v="Zadné zdvíhacie zariadenie (2 motory + konštrukcia) 1 ks a bočné zdvíhacie zariadenie 2 ks."/>
    <s v="Cieľom projektu je zvýšenie umeleckej kvality insenácií,zvýšenie bezpečnosti práce na javisku a hlavne sa zvýši nosnosť zaťaženia z 100 kg na 500kg."/>
    <s v="N/A"/>
    <s v="Zriaďovacia listina ŠO, Čl. I, bod 2 k"/>
    <n v="5"/>
    <x v="1"/>
    <n v="38949"/>
    <s v="celkový počet ľudí za rok 2019"/>
    <x v="2"/>
    <x v="0"/>
    <s v="C1 Javisková technika"/>
    <s v="01 Investičný zámer"/>
    <s v="štátny rozpočet"/>
    <s v="08S0101"/>
    <s v="nie"/>
    <n v="1"/>
    <n v="30000"/>
    <n v="0"/>
    <n v="0"/>
    <n v="0"/>
    <n v="0"/>
    <n v="30000"/>
    <n v="0"/>
    <n v="0"/>
    <n v="0"/>
    <n v="0"/>
    <n v="0"/>
    <n v="0"/>
    <s v="-"/>
    <n v="0"/>
    <n v="0"/>
    <n v="0"/>
    <n v="0"/>
    <n v="0"/>
    <n v="0"/>
    <n v="0"/>
    <n v="0"/>
    <n v="0"/>
    <n v="0"/>
    <n v="0"/>
    <m/>
    <n v="1"/>
    <n v="0"/>
    <s v="C1"/>
    <n v="9"/>
    <n v="1"/>
    <n v="1"/>
    <n v="1"/>
    <n v="1"/>
    <n v="1"/>
    <n v="1"/>
    <n v="1"/>
    <n v="0"/>
    <n v="1"/>
    <n v="0"/>
    <n v="1"/>
    <n v="0"/>
    <n v="1"/>
    <n v="1"/>
    <n v="0"/>
    <n v="1"/>
    <n v="0"/>
    <n v="0"/>
    <n v="0"/>
    <n v="30000"/>
    <n v="0"/>
    <n v="0"/>
    <n v="0"/>
    <n v="0"/>
    <n v="0"/>
    <n v="0"/>
    <n v="0"/>
    <n v="0"/>
    <n v="0"/>
    <n v="0"/>
    <n v="0"/>
    <n v="0"/>
    <n v="0"/>
    <n v="0"/>
    <n v="0"/>
    <n v="0"/>
    <n v="0"/>
    <n v="0"/>
    <n v="0"/>
    <n v="0"/>
    <n v="0"/>
    <n v="0"/>
    <n v="0"/>
    <n v="0"/>
    <n v="0"/>
    <n v="0"/>
    <n v="0"/>
    <n v="0"/>
    <n v="0"/>
    <n v="0"/>
    <n v="0"/>
    <n v="0"/>
    <n v="0"/>
    <n v="0"/>
    <n v="0"/>
    <n v="0"/>
    <n v="0"/>
    <n v="0"/>
    <n v="0"/>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0"/>
    <n v="25915.127955944281"/>
    <n v="0"/>
    <n v="0"/>
    <n v="0"/>
    <n v="0"/>
    <n v="0"/>
    <n v="0"/>
    <n v="0"/>
    <n v="0"/>
    <n v="0"/>
    <n v="0"/>
    <n v="0"/>
    <n v="0"/>
    <n v="0"/>
    <n v="0"/>
    <n v="0"/>
    <n v="0"/>
    <n v="0"/>
    <n v="0"/>
    <n v="0"/>
    <n v="0"/>
    <n v="0"/>
    <n v="0"/>
    <n v="0"/>
    <n v="0"/>
    <n v="0"/>
    <n v="0"/>
    <n v="0"/>
    <n v="0"/>
    <n v="0"/>
    <n v="0"/>
    <n v="0"/>
    <n v="0"/>
    <n v="0"/>
    <n v="0"/>
    <n v="0"/>
    <n v="0"/>
    <n v="0"/>
    <n v="0"/>
    <n v="35327.891156462581"/>
    <n v="33645.610625202455"/>
    <n v="32043.438690669012"/>
    <n v="30517.560657780006"/>
    <n v="29064.343483600012"/>
    <n v="27680.327127238099"/>
    <n v="26362.216311655338"/>
    <n v="25106.872677766987"/>
    <n v="23911.307312159035"/>
    <n v="22772.673630627651"/>
    <n v="21688.260600597765"/>
    <n v="20655.486286283583"/>
    <n v="19671.891701222463"/>
    <n v="18735.134953545199"/>
    <n v="17842.985670043046"/>
    <n v="16993.319685755279"/>
    <n v="16184.113986433602"/>
    <n v="15413.441891841525"/>
    <n v="14679.4684684205"/>
    <n v="13980.446160400477"/>
    <n v="13314.710628952836"/>
    <n v="12680.676789478888"/>
    <n v="12076.835037598943"/>
    <n v="11501.747654856135"/>
    <n v="10954.045385577272"/>
    <n v="10432.424176740258"/>
    <n v="9935.6420730859609"/>
    <n v="9462.5162600818658"/>
    <n v="9011.9202476970186"/>
    <n v="8582.7811882828719"/>
    <n v="8174.0773221741638"/>
    <n v="7784.8355449277751"/>
    <n v="7414.1290904074049"/>
    <n v="7061.0753241975281"/>
    <n v="6724.8336420928845"/>
    <n v="6404.6034686598896"/>
    <n v="6099.6223511046574"/>
    <n v="5809.1641439091964"/>
    <n v="5532.5372799135212"/>
    <n v="5269.0831237271623"/>
    <n v="25915.127955944281"/>
    <n v="160598.84461371406"/>
    <x v="78"/>
  </r>
  <r>
    <s v="SNM"/>
    <s v="SNM - Generálne riaditeľstvo"/>
    <x v="79"/>
    <n v="3"/>
    <s v="Slovenské a české bábkarstvo ako fenomén kultúrneho dedičstva UNESCO"/>
    <s v="Výstavný projekt v sídelnej budove SNM v Bratislave a Kaviarni Múzeum, predstaví české a slovenské bábkarstvo v historických súvislostiach vývinu od bábkarstva kočovného, cez rodinné a spolkové bábkové divadlá začiatkom 20.stor. až po ukážky artefaktov z profesionálnych bábkových divadiel od 50. rokov minulého storočia po súčasnosť. Súčasťou projektu je aj tvorba významných výtvarníkov v oblasti bábkarstva v oboch krajinách."/>
    <s v="Predstavenie slovenského a českého bábkarstva ako fenoménu svetového kultúrneho dedičstva"/>
    <s v="N/A"/>
    <s v="Zákon č. 206/2009 Z.z. o múzeách a o galériách a o ochrane predmetov kultúrnej hodnoty, §13 ods. 2 a) a b) "/>
    <n v="10"/>
    <x v="1"/>
    <n v="60990"/>
    <s v="podpora návštevnosti a zvýšenie povedomia o významnosti nehmotného kultúrneho dedičstva"/>
    <x v="0"/>
    <x v="4"/>
    <s v="F2 Vytvorenie novej expozície/výstavy"/>
    <s v="02 Analýza / podkladová štúdia k investičnému zámeru"/>
    <s v="štátny rozpočet"/>
    <s v="08T0103 Podpora kultúrnych aktivít RO a PO"/>
    <s v="nie"/>
    <n v="1"/>
    <n v="0"/>
    <n v="0"/>
    <n v="0"/>
    <n v="0"/>
    <n v="0"/>
    <n v="0"/>
    <n v="0"/>
    <n v="0"/>
    <n v="0"/>
    <n v="0"/>
    <n v="0"/>
    <n v="0"/>
    <s v="-"/>
    <n v="80000"/>
    <n v="0"/>
    <n v="0"/>
    <n v="80000"/>
    <n v="0"/>
    <n v="0"/>
    <n v="0"/>
    <n v="0"/>
    <n v="0"/>
    <n v="0"/>
    <n v="0"/>
    <m/>
    <n v="1"/>
    <n v="0"/>
    <s v="F2"/>
    <n v="8"/>
    <n v="1"/>
    <n v="1"/>
    <n v="0"/>
    <n v="1"/>
    <n v="1"/>
    <n v="1"/>
    <n v="1"/>
    <n v="0"/>
    <n v="1"/>
    <n v="0"/>
    <n v="0"/>
    <n v="1"/>
    <n v="1"/>
    <n v="1"/>
    <n v="0"/>
    <n v="1"/>
    <n v="0"/>
    <n v="0"/>
    <n v="80000"/>
    <n v="0"/>
    <n v="0"/>
    <n v="0"/>
    <n v="0"/>
    <n v="0"/>
    <n v="0"/>
    <n v="0"/>
    <n v="0"/>
    <n v="0"/>
    <n v="0"/>
    <n v="0"/>
    <n v="0"/>
    <n v="0"/>
    <n v="0"/>
    <n v="0"/>
    <n v="0"/>
    <n v="0"/>
    <n v="0"/>
    <n v="0"/>
    <n v="0"/>
    <n v="0"/>
    <n v="0"/>
    <n v="0"/>
    <n v="0"/>
    <n v="0"/>
    <n v="0"/>
    <n v="0"/>
    <n v="0"/>
    <n v="0"/>
    <n v="0"/>
    <n v="0"/>
    <n v="0"/>
    <n v="0"/>
    <n v="0"/>
    <n v="0"/>
    <n v="0"/>
    <n v="0"/>
    <n v="0"/>
    <n v="0"/>
    <n v="0"/>
    <n v="60990"/>
    <n v="60990"/>
    <n v="60990"/>
    <n v="60990"/>
    <n v="60990"/>
    <n v="60990"/>
    <n v="60990"/>
    <n v="60990"/>
    <n v="60990"/>
    <n v="60990"/>
    <n v="60990"/>
    <n v="60990"/>
    <n v="60990"/>
    <n v="60990"/>
    <n v="60990"/>
    <n v="60990"/>
    <n v="60990"/>
    <n v="60990"/>
    <n v="60990"/>
    <n v="60990"/>
    <n v="60990"/>
    <n v="60990"/>
    <n v="60990"/>
    <n v="60990"/>
    <n v="60990"/>
    <n v="60990"/>
    <n v="60990"/>
    <n v="60990"/>
    <n v="60990"/>
    <n v="60990"/>
    <n v="60990"/>
    <n v="60990"/>
    <n v="60990"/>
    <n v="60990"/>
    <n v="60990"/>
    <n v="60990"/>
    <n v="60990"/>
    <n v="60990"/>
    <n v="60990"/>
    <n v="60990"/>
    <n v="60990"/>
    <n v="60990"/>
    <n v="60990"/>
    <n v="72562.358276643994"/>
    <n v="0"/>
    <n v="0"/>
    <n v="0"/>
    <n v="0"/>
    <n v="0"/>
    <n v="0"/>
    <n v="0"/>
    <n v="0"/>
    <n v="0"/>
    <n v="0"/>
    <n v="0"/>
    <n v="0"/>
    <n v="0"/>
    <n v="0"/>
    <n v="0"/>
    <n v="0"/>
    <n v="0"/>
    <n v="0"/>
    <n v="0"/>
    <n v="0"/>
    <n v="0"/>
    <n v="0"/>
    <n v="0"/>
    <n v="0"/>
    <n v="0"/>
    <n v="0"/>
    <n v="0"/>
    <n v="0"/>
    <n v="0"/>
    <n v="0"/>
    <n v="0"/>
    <n v="0"/>
    <n v="0"/>
    <n v="0"/>
    <n v="0"/>
    <n v="0"/>
    <n v="0"/>
    <n v="0"/>
    <n v="0"/>
    <n v="55319.727891156457"/>
    <n v="52685.45513443472"/>
    <n v="50176.623937556884"/>
    <n v="47787.260892911312"/>
    <n v="45511.677040867922"/>
    <n v="43344.454324636106"/>
    <n v="41280.43269012963"/>
    <n v="39314.697800123453"/>
    <n v="37442.569333450912"/>
    <n v="35659.589841381814"/>
    <n v="33961.514134649355"/>
    <n v="32344.299175856522"/>
    <n v="30804.094453196696"/>
    <n v="29337.232812568272"/>
    <n v="27940.221726255499"/>
    <n v="26609.734977386186"/>
    <n v="25342.604740367799"/>
    <n v="24135.814038445522"/>
    <n v="22986.489560424307"/>
    <n v="21891.894819451722"/>
    <n v="20849.423637573069"/>
    <n v="19856.593940545776"/>
    <n v="18911.041848138837"/>
    <n v="18010.516045846511"/>
    <n v="17152.872424615725"/>
    <n v="16336.068975824497"/>
    <n v="15558.160929356667"/>
    <n v="14817.296123196822"/>
    <n v="14111.710593520787"/>
    <n v="13439.724374781697"/>
    <n v="12799.737499792094"/>
    <n v="12190.226190278185"/>
    <n v="11609.739228836366"/>
    <n v="11056.894503653681"/>
    <n v="10530.375717765412"/>
    <n v="10028.929255014677"/>
    <n v="9551.361195252075"/>
    <n v="9096.5344716686413"/>
    <n v="8663.3661634939454"/>
    <n v="8250.8249176132795"/>
    <n v="72562.358276643994"/>
    <n v="448522.48888664925"/>
    <x v="79"/>
  </r>
  <r>
    <s v="BIB"/>
    <s v="BIBIANA, medzinárodný dom umenia pre deti"/>
    <x v="80"/>
    <n v="5"/>
    <s v="Rekonštrukcia prízemia ( nadzemné podlažie): výstavné a administratívne priestory v rámci elektroinštalácie. "/>
    <s v="Aktuálny stav je v zmysle bezpečnosti  návštevníkov/zamestnancov a manipulácie s elektrinou dlhodobo nevyhovujúci. Elektrické vedenie je ešte z obdobia začiatku 20. storočia a je morálne a technicky zastarané. V rámci výmeny elektrického vedenia by sa súčasne realizovala potrebná debarierizácia priestoru a sociálnych zariadení. Momentálny stav sociálnych zariadení a vstupných priestorov je nevyhovujúci s aktuálnymi normami, je potrebné odstrániť prekážky pre handikepované osoby."/>
    <s v=" Obnova elektrických rozvodov za účelom zvýšenia bezpečnosti a zabezpečenia noriem. Zníženie energetických nákladov - úspora. Debarierizácia vstupných priestorov a sociálnych zariadení pre návštevníkov."/>
    <s v="N/A"/>
    <s v="Zriadovacia listina BIBIANY, medzimárodného domu umebia pre deti, Čl. I. ods.3 písm. a) b) d) h) j)"/>
    <n v="40"/>
    <x v="1"/>
    <n v="50347"/>
    <s v="návštevnosť/2022 na výstavách, tvorivých dielňach, divadelných predstaveniach, workshopoch v sídelnej budove"/>
    <x v="0"/>
    <x v="1"/>
    <s v="B3 Stavebná rekonštrukcia priestorov"/>
    <s v="01 Investičný zámer"/>
    <s v="štátny rozpočet"/>
    <s v="08S 0103"/>
    <s v="nie"/>
    <n v="1"/>
    <n v="145000"/>
    <n v="20000"/>
    <n v="0"/>
    <n v="0"/>
    <n v="0"/>
    <n v="145000"/>
    <n v="0"/>
    <n v="0"/>
    <n v="0"/>
    <n v="0"/>
    <n v="0"/>
    <n v="0"/>
    <s v="vybavenie zrekonštruovaných priestorov novým nábytkom do 1700 € na samotnantne funkčný kus"/>
    <n v="10000"/>
    <n v="0"/>
    <n v="0"/>
    <n v="0"/>
    <n v="10000"/>
    <n v="0"/>
    <n v="0"/>
    <n v="0"/>
    <n v="0"/>
    <n v="0"/>
    <n v="0"/>
    <s v="ideový zámer"/>
    <n v="0"/>
    <n v="0"/>
    <s v="B3"/>
    <n v="8"/>
    <n v="1"/>
    <n v="1"/>
    <n v="0"/>
    <n v="1"/>
    <n v="1"/>
    <n v="1"/>
    <n v="1"/>
    <n v="0"/>
    <n v="1"/>
    <n v="0"/>
    <n v="0"/>
    <n v="1"/>
    <n v="1"/>
    <n v="1"/>
    <n v="0"/>
    <n v="1"/>
    <n v="0"/>
    <n v="0"/>
    <n v="0"/>
    <n v="155000"/>
    <n v="0"/>
    <n v="0"/>
    <n v="0"/>
    <n v="0"/>
    <n v="0"/>
    <n v="0"/>
    <n v="0"/>
    <n v="0"/>
    <n v="0"/>
    <n v="0"/>
    <n v="0"/>
    <n v="0"/>
    <n v="0"/>
    <n v="0"/>
    <n v="0"/>
    <n v="0"/>
    <n v="0"/>
    <n v="0"/>
    <n v="0"/>
    <n v="0"/>
    <n v="0"/>
    <n v="0"/>
    <n v="0"/>
    <n v="0"/>
    <n v="0"/>
    <n v="0"/>
    <n v="0"/>
    <n v="0"/>
    <n v="0"/>
    <n v="0"/>
    <n v="0"/>
    <n v="0"/>
    <n v="0"/>
    <n v="0"/>
    <n v="0"/>
    <n v="0"/>
    <n v="0"/>
    <n v="0"/>
    <n v="0"/>
    <n v="50347"/>
    <n v="50347"/>
    <n v="50347"/>
    <n v="50347"/>
    <n v="50347"/>
    <n v="50347"/>
    <n v="50347"/>
    <n v="50347"/>
    <n v="50347"/>
    <n v="50347"/>
    <n v="50347"/>
    <n v="50347"/>
    <n v="50347"/>
    <n v="50347"/>
    <n v="50347"/>
    <n v="50347"/>
    <n v="50347"/>
    <n v="50347"/>
    <n v="50347"/>
    <n v="50347"/>
    <n v="50347"/>
    <n v="50347"/>
    <n v="50347"/>
    <n v="50347"/>
    <n v="50347"/>
    <n v="50347"/>
    <n v="50347"/>
    <n v="50347"/>
    <n v="50347"/>
    <n v="50347"/>
    <n v="50347"/>
    <n v="50347"/>
    <n v="50347"/>
    <n v="50347"/>
    <n v="50347"/>
    <n v="50347"/>
    <n v="50347"/>
    <n v="50347"/>
    <n v="50347"/>
    <n v="50347"/>
    <n v="50347"/>
    <n v="50347"/>
    <n v="50347"/>
    <n v="0"/>
    <n v="133894.82777237878"/>
    <n v="0"/>
    <n v="0"/>
    <n v="0"/>
    <n v="0"/>
    <n v="0"/>
    <n v="0"/>
    <n v="0"/>
    <n v="0"/>
    <n v="0"/>
    <n v="0"/>
    <n v="0"/>
    <n v="0"/>
    <n v="0"/>
    <n v="0"/>
    <n v="0"/>
    <n v="0"/>
    <n v="0"/>
    <n v="0"/>
    <n v="0"/>
    <n v="0"/>
    <n v="0"/>
    <n v="0"/>
    <n v="0"/>
    <n v="0"/>
    <n v="0"/>
    <n v="0"/>
    <n v="0"/>
    <n v="0"/>
    <n v="0"/>
    <n v="0"/>
    <n v="0"/>
    <n v="0"/>
    <n v="0"/>
    <n v="0"/>
    <n v="0"/>
    <n v="0"/>
    <n v="0"/>
    <n v="0"/>
    <n v="45666.213151927434"/>
    <n v="43491.631573264225"/>
    <n v="41420.601498346885"/>
    <n v="39448.1919031875"/>
    <n v="37569.70657446429"/>
    <n v="35780.672928061227"/>
    <n v="34076.831360058313"/>
    <n v="32454.125104817438"/>
    <n v="30908.690576016608"/>
    <n v="29436.848167634864"/>
    <n v="28035.09349298559"/>
    <n v="26700.089040938652"/>
    <n v="25428.656229465389"/>
    <n v="24217.767837586074"/>
    <n v="23064.540797701025"/>
    <n v="21966.229331143833"/>
    <n v="20920.218410613175"/>
    <n v="19924.017533917307"/>
    <n v="18975.254794206961"/>
    <n v="18071.671232578057"/>
    <n v="17211.115459598153"/>
    <n v="16391.538532950617"/>
    <n v="15610.98907900059"/>
    <n v="14867.608646667228"/>
    <n v="14159.627282540217"/>
    <n v="13485.359316704968"/>
    <n v="12843.199349242828"/>
    <n v="12231.61842785031"/>
    <n v="11649.160407476489"/>
    <n v="11094.438483310938"/>
    <n v="10566.131888867561"/>
    <n v="10062.982751302439"/>
    <n v="9583.7930964785137"/>
    <n v="9127.4219966462024"/>
    <n v="8692.7828539487655"/>
    <n v="8278.8408132845379"/>
    <n v="7884.6102983662277"/>
    <n v="7509.1526651106915"/>
    <n v="7151.5739667720882"/>
    <n v="6811.0228254972262"/>
    <n v="133894.82777237878"/>
    <n v="822770.01968053135"/>
    <x v="80"/>
  </r>
  <r>
    <s v="UKB"/>
    <s v="Univerzitná knižnica v Bratislave"/>
    <x v="81"/>
    <n v="1"/>
    <s v="Obnova chladiaceho systému pre ochranu fondov UKB"/>
    <s v="UKB v súčasnosti disponuje dvomi chladiacimi jednotkami CIAT EUROPA2, ktoré sú situované na streche budovy UKB nachádzajúcej sa na Ventúrskej 11, Bratislava. Tieto chladiace jednotky sú momentálne v havarijnom stave (1 ks nefunkčný, 1 ks značne opotrebovaný) a z uvedeného dôvodu hrozí vysoké riziko výpadku vzduchotechniky a klimatizácie a zároveň riziko prípadného úniku chladiacej náplne do okolia. Výmenou týchto chladiacich jednotiek sa eliminujú spomínané riziká, ktoré by spôsobili zamedzenie poskytovania knižnično-informačných služieb pre používateľov UKB a súčasne sa zabezpečí ochrana knižničných fondov UKB. Požiadavky na chladiace jednotky (1 ks): výkon min. 140 kW."/>
    <s v="Cieľom je nahradiť fyzicky a morálne zastaralý chladiaci systém a tým eliminovať opravu a výpadky  vzduchotechniky a klimatizácie a súčasne usporiť finančné prostriedky na spotrebu elektrickej energie. "/>
    <s v="N/A"/>
    <s v="Stratégia rozvoja slovenského knihovníctva na roky 2015 – 2020, /strategická oblasť č. 2/ priorita 2.3 opatrenie 2.3.1 "/>
    <n v="40"/>
    <x v="1"/>
    <n v="12268"/>
    <s v="Eliminovať opravy a výpadky  vzduchotechniky a klimatizácie a súčasne usporiť finančné prostriedky na spotrebu elektrickej energie. "/>
    <x v="0"/>
    <x v="0"/>
    <s v="C6 Vzduchotechnika"/>
    <s v="01 Investičný zámer"/>
    <s v="štátny rozpočet"/>
    <s v="08S0105 Knižnice a knižničná činnosť      "/>
    <s v="nie"/>
    <n v="1"/>
    <n v="36500"/>
    <n v="0"/>
    <n v="0"/>
    <n v="0"/>
    <n v="36500"/>
    <n v="0"/>
    <n v="0"/>
    <n v="0"/>
    <n v="0"/>
    <n v="0"/>
    <n v="0"/>
    <n v="0"/>
    <s v="-"/>
    <n v="0"/>
    <n v="0"/>
    <n v="0"/>
    <n v="0"/>
    <n v="0"/>
    <n v="0"/>
    <n v="0"/>
    <n v="0"/>
    <n v="0"/>
    <n v="0"/>
    <n v="0"/>
    <m/>
    <n v="1"/>
    <n v="0"/>
    <s v="C6"/>
    <n v="9"/>
    <n v="1"/>
    <n v="1"/>
    <n v="1"/>
    <n v="1"/>
    <n v="1"/>
    <n v="1"/>
    <n v="1"/>
    <n v="0"/>
    <n v="1"/>
    <n v="0"/>
    <n v="0"/>
    <n v="1"/>
    <n v="1"/>
    <n v="1"/>
    <n v="0"/>
    <n v="1"/>
    <n v="0"/>
    <n v="0"/>
    <n v="36500"/>
    <n v="0"/>
    <n v="0"/>
    <n v="0"/>
    <n v="0"/>
    <n v="0"/>
    <n v="0"/>
    <n v="0"/>
    <n v="0"/>
    <n v="0"/>
    <n v="0"/>
    <n v="0"/>
    <n v="0"/>
    <n v="0"/>
    <n v="0"/>
    <n v="0"/>
    <n v="0"/>
    <n v="0"/>
    <n v="0"/>
    <n v="0"/>
    <n v="0"/>
    <n v="0"/>
    <n v="0"/>
    <n v="0"/>
    <n v="0"/>
    <n v="0"/>
    <n v="0"/>
    <n v="0"/>
    <n v="0"/>
    <n v="0"/>
    <n v="0"/>
    <n v="0"/>
    <n v="0"/>
    <n v="0"/>
    <n v="0"/>
    <n v="0"/>
    <n v="0"/>
    <n v="0"/>
    <n v="0"/>
    <n v="0"/>
    <n v="0"/>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33106.575963718817"/>
    <n v="0"/>
    <n v="0"/>
    <n v="0"/>
    <n v="0"/>
    <n v="0"/>
    <n v="0"/>
    <n v="0"/>
    <n v="0"/>
    <n v="0"/>
    <n v="0"/>
    <n v="0"/>
    <n v="0"/>
    <n v="0"/>
    <n v="0"/>
    <n v="0"/>
    <n v="0"/>
    <n v="0"/>
    <n v="0"/>
    <n v="0"/>
    <n v="0"/>
    <n v="0"/>
    <n v="0"/>
    <n v="0"/>
    <n v="0"/>
    <n v="0"/>
    <n v="0"/>
    <n v="0"/>
    <n v="0"/>
    <n v="0"/>
    <n v="0"/>
    <n v="0"/>
    <n v="0"/>
    <n v="0"/>
    <n v="0"/>
    <n v="0"/>
    <n v="0"/>
    <n v="0"/>
    <n v="0"/>
    <n v="0"/>
    <n v="11127.437641723356"/>
    <n v="10597.559658784148"/>
    <n v="10092.913960746808"/>
    <n v="9612.2990102350541"/>
    <n v="9154.5704859381476"/>
    <n v="8718.6385580363294"/>
    <n v="8303.4652933679336"/>
    <n v="7908.0621841599368"/>
    <n v="7531.4877944380351"/>
    <n v="7172.8455185124139"/>
    <n v="6831.2814462022998"/>
    <n v="6505.9823297164749"/>
    <n v="6196.1736473490255"/>
    <n v="5901.1177593800221"/>
    <n v="5620.1121517904976"/>
    <n v="5352.4877636099973"/>
    <n v="5097.6073939142834"/>
    <n v="4854.8641846802693"/>
    <n v="4623.680175885971"/>
    <n v="4403.5049294152113"/>
    <n v="4193.8142184906774"/>
    <n v="3994.1087795149301"/>
    <n v="3803.9131233475528"/>
    <n v="3622.7744031881452"/>
    <n v="3450.2613363696623"/>
    <n v="3285.9631774949162"/>
    <n v="3129.488740471349"/>
    <n v="2980.4654671155699"/>
    <n v="2838.5385401100675"/>
    <n v="2703.3700382000634"/>
    <n v="2574.6381316191082"/>
    <n v="2452.0363158277219"/>
    <n v="2335.2726817406879"/>
    <n v="2224.0692207054167"/>
    <n v="2118.1611625765877"/>
    <n v="2017.2963453110356"/>
    <n v="1921.234614581939"/>
    <n v="1829.7472519827986"/>
    <n v="1742.6164304598085"/>
    <n v="1659.6346956760078"/>
    <n v="33106.575963718817"/>
    <n v="200483.49656267031"/>
    <x v="81"/>
  </r>
  <r>
    <s v="SNM"/>
    <s v="SNM - SK"/>
    <x v="82"/>
    <n v="1"/>
    <s v="Akvizície zbierkových predmetov"/>
    <s v="Akvizičná činnosť je systematický proces získavania predmetov kultúrnej hodnoty na účel ich trvalého uchovávania, následného odborného spravovania a vedeckého skúmania."/>
    <s v="Cieľom nadobúdania zbierkových predmetov je využiť ich informačnú a výpovednú vedeckú, historickú, kultúrnu a umeleckú hodnotu v prezentačných a výchovno-vzdelávacích aktivitách múzea."/>
    <s v="N/A"/>
    <s v="Zriaďovacia listina SNM, Čl.1 bod 3 pís.a)"/>
    <n v="5"/>
    <x v="1"/>
    <n v="883092"/>
    <s v="Zo zvýšením atraktivity jednotlivých múzeí predpodkadáme aj zvýšenie príjmov z tržieb - nárast počtu návštevníkov o cca 10%_x000a_V roku 2022 bola návštevosť múzeí SNM celkom 883 092 a príjem zo vstupného 3 449 573€."/>
    <x v="2"/>
    <x v="5"/>
    <s v="E3 Akvizícia zbierkových predmetov"/>
    <s v="01 Investičný zámer"/>
    <s v="štátny rozpočet"/>
    <s v="08S0106 Múzeá a galérie"/>
    <s v="nie"/>
    <n v="1"/>
    <n v="720000"/>
    <n v="0"/>
    <n v="0"/>
    <n v="0"/>
    <n v="120000"/>
    <n v="200000"/>
    <n v="200000"/>
    <n v="200000"/>
    <n v="0"/>
    <n v="0"/>
    <n v="0"/>
    <n v="0"/>
    <s v="-"/>
    <n v="0"/>
    <n v="0"/>
    <n v="0"/>
    <n v="0"/>
    <n v="0"/>
    <n v="0"/>
    <n v="0"/>
    <n v="0"/>
    <n v="0"/>
    <n v="0"/>
    <n v="0"/>
    <m/>
    <n v="0"/>
    <n v="0"/>
    <s v="E3"/>
    <n v="9"/>
    <n v="1"/>
    <n v="1"/>
    <n v="1"/>
    <n v="1"/>
    <n v="1"/>
    <n v="1"/>
    <n v="1"/>
    <n v="0"/>
    <n v="1"/>
    <n v="0"/>
    <n v="1"/>
    <n v="0"/>
    <n v="1"/>
    <n v="1"/>
    <n v="0"/>
    <n v="1"/>
    <n v="0"/>
    <n v="0"/>
    <n v="120000"/>
    <n v="200000"/>
    <n v="200000"/>
    <n v="200000"/>
    <n v="0"/>
    <n v="0"/>
    <n v="0"/>
    <n v="0"/>
    <n v="0"/>
    <n v="0"/>
    <n v="0"/>
    <n v="0"/>
    <n v="0"/>
    <n v="0"/>
    <n v="0"/>
    <n v="0"/>
    <n v="0"/>
    <n v="0"/>
    <n v="0"/>
    <n v="0"/>
    <n v="0"/>
    <n v="0"/>
    <n v="0"/>
    <n v="0"/>
    <n v="0"/>
    <n v="0"/>
    <n v="0"/>
    <n v="0"/>
    <n v="0"/>
    <n v="0"/>
    <n v="0"/>
    <n v="0"/>
    <n v="0"/>
    <n v="0"/>
    <n v="0"/>
    <n v="0"/>
    <n v="0"/>
    <n v="0"/>
    <n v="0"/>
    <n v="0"/>
    <n v="0"/>
    <n v="883092"/>
    <n v="883092"/>
    <n v="883092"/>
    <n v="883092"/>
    <n v="883092"/>
    <n v="883092"/>
    <n v="883092"/>
    <n v="883092"/>
    <n v="883092"/>
    <n v="883092"/>
    <n v="883092"/>
    <n v="883092"/>
    <n v="883092"/>
    <n v="883092"/>
    <n v="883092"/>
    <n v="883092"/>
    <n v="883092"/>
    <n v="883092"/>
    <n v="883092"/>
    <n v="883092"/>
    <n v="883092"/>
    <n v="883092"/>
    <n v="883092"/>
    <n v="883092"/>
    <n v="883092"/>
    <n v="883092"/>
    <n v="883092"/>
    <n v="883092"/>
    <n v="883092"/>
    <n v="883092"/>
    <n v="883092"/>
    <n v="883092"/>
    <n v="883092"/>
    <n v="883092"/>
    <n v="883092"/>
    <n v="883092"/>
    <n v="883092"/>
    <n v="883092"/>
    <n v="883092"/>
    <n v="883092"/>
    <n v="883092"/>
    <n v="883092"/>
    <n v="883092"/>
    <n v="108843.53741496598"/>
    <n v="172767.51970629519"/>
    <n v="164540.4949583764"/>
    <n v="156705.2332936918"/>
    <n v="0"/>
    <n v="0"/>
    <n v="0"/>
    <n v="0"/>
    <n v="0"/>
    <n v="0"/>
    <n v="0"/>
    <n v="0"/>
    <n v="0"/>
    <n v="0"/>
    <n v="0"/>
    <n v="0"/>
    <n v="0"/>
    <n v="0"/>
    <n v="0"/>
    <n v="0"/>
    <n v="0"/>
    <n v="0"/>
    <n v="0"/>
    <n v="0"/>
    <n v="0"/>
    <n v="0"/>
    <n v="0"/>
    <n v="0"/>
    <n v="0"/>
    <n v="0"/>
    <n v="0"/>
    <n v="0"/>
    <n v="0"/>
    <n v="0"/>
    <n v="0"/>
    <n v="0"/>
    <n v="0"/>
    <n v="0"/>
    <n v="0"/>
    <n v="0"/>
    <n v="800990.47619047621"/>
    <n v="762848.07256235823"/>
    <n v="726521.97386891267"/>
    <n v="691925.6893989644"/>
    <n v="658976.84704663279"/>
    <n v="627596.99718726927"/>
    <n v="597711.42589263746"/>
    <n v="569248.97704060702"/>
    <n v="542141.88289581623"/>
    <n v="516325.60275792016"/>
    <n v="491738.66929325741"/>
    <n v="468322.54218405456"/>
    <n v="446021.46874671872"/>
    <n v="424782.35118735104"/>
    <n v="404554.62017842958"/>
    <n v="385290.11445564718"/>
    <n v="366942.96614823543"/>
    <n v="349469.49156974803"/>
    <n v="332828.08720928384"/>
    <n v="316979.13067550841"/>
    <n v="301884.88635762711"/>
    <n v="287509.41557869239"/>
    <n v="273818.49102732615"/>
    <n v="260779.51526412013"/>
    <n v="248361.44310868584"/>
    <n v="236534.70772255791"/>
    <n v="225271.15021195996"/>
    <n v="214543.95258281895"/>
    <n v="204327.57388839909"/>
    <n v="194597.68941752287"/>
    <n v="185331.13277859322"/>
    <n v="176505.84074151734"/>
    <n v="168100.800706207"/>
    <n v="160096.00067257805"/>
    <n v="152472.38159293152"/>
    <n v="145211.7919932681"/>
    <n v="138296.94475549346"/>
    <n v="131711.37595761279"/>
    <n v="125439.40567391695"/>
    <n v="119466.10064182566"/>
    <n v="602856.7853733293"/>
    <n v="3641263.0590673443"/>
    <x v="82"/>
  </r>
  <r>
    <s v="UKB"/>
    <s v="Univerzitná knižnica v Bratislave"/>
    <x v="83"/>
    <n v="2"/>
    <s v="Modernizácia integrovaného evakuačného systému UKB "/>
    <s v="UKB v súčasnosti prevádzkuje integrovaný evakuačný systému EVO-1640-4 v budovách UKB na Michalskej 1 a Ventrúrskej 11 a 13, ktorý je momentálne v havarijnom stave a je nevyhovujúci z hradiska ochrany knižničných fondov, zamestnancov a používateľov UKB. Pôvodná ústredňa domáceho rozhlasu od výrobcu JEDIA bola nainštalovaná v roku 2004 a fungovala 15 rokov. Momentálne je ústredňa domáceho rozhlasu nefunkčná a nie je schopná prevádzky. Nakoľko sa ústredňa už nevyrába a nedá sa opraviť je potrebné ju nahradiť za úplne novú typu EVO, z dôvodu že pôvodné káblové rozvody sú plne vyhovujúce. Modernizácia integrovaného evakuačného systému UKB eliminuje riziko vzniku požiaru a škôd a zabezpečí poskytovanie informácií návštevníkom a zamestnancom vo všetkých objektoch UKB (napr. v prípade požiaru je pomocou domáceho rozhlasu vyhlasovaná evakuácia)."/>
    <s v="Cieľom je zabezpečiť integrovaný evakuačný systém v objektoch UKB."/>
    <s v="N/A"/>
    <s v="Stratégia rozvoja slovenského knihovníctva na roky 2015 – 2020, /strategická oblasť č. 3/ priorita 3.4 opatrenie 3.4.1"/>
    <n v="10"/>
    <x v="1"/>
    <n v="12268"/>
    <s v="Zabezpečenie integrovaného evakuačného systému pre osoby nachádzajúce sa v objektoch UKB."/>
    <x v="0"/>
    <x v="0"/>
    <s v="C7 Zabezpečovacia technika"/>
    <s v="01 Investičný zámer"/>
    <s v="štátny rozpočet"/>
    <s v="08S0105 Knižnice a knižničná činnosť      "/>
    <s v="nie"/>
    <n v="1"/>
    <n v="16500"/>
    <n v="0"/>
    <n v="0"/>
    <n v="0"/>
    <n v="16500"/>
    <n v="0"/>
    <n v="0"/>
    <n v="0"/>
    <n v="0"/>
    <n v="0"/>
    <n v="0"/>
    <n v="0"/>
    <s v="-"/>
    <n v="0"/>
    <n v="0"/>
    <n v="0"/>
    <n v="0"/>
    <n v="0"/>
    <n v="0"/>
    <n v="0"/>
    <n v="0"/>
    <n v="0"/>
    <n v="0"/>
    <n v="0"/>
    <m/>
    <n v="1"/>
    <n v="0"/>
    <s v="C7"/>
    <n v="9"/>
    <n v="1"/>
    <n v="1"/>
    <n v="1"/>
    <n v="1"/>
    <n v="1"/>
    <n v="1"/>
    <n v="1"/>
    <n v="0"/>
    <n v="1"/>
    <n v="0"/>
    <n v="0"/>
    <n v="1"/>
    <n v="1"/>
    <n v="1"/>
    <n v="0"/>
    <n v="1"/>
    <n v="0"/>
    <n v="0"/>
    <n v="16500"/>
    <n v="0"/>
    <n v="0"/>
    <n v="0"/>
    <n v="0"/>
    <n v="0"/>
    <n v="0"/>
    <n v="0"/>
    <n v="0"/>
    <n v="0"/>
    <n v="0"/>
    <n v="0"/>
    <n v="0"/>
    <n v="0"/>
    <n v="0"/>
    <n v="0"/>
    <n v="0"/>
    <n v="0"/>
    <n v="0"/>
    <n v="0"/>
    <n v="0"/>
    <n v="0"/>
    <n v="0"/>
    <n v="0"/>
    <n v="0"/>
    <n v="0"/>
    <n v="0"/>
    <n v="0"/>
    <n v="0"/>
    <n v="0"/>
    <n v="0"/>
    <n v="0"/>
    <n v="0"/>
    <n v="0"/>
    <n v="0"/>
    <n v="0"/>
    <n v="0"/>
    <n v="0"/>
    <n v="0"/>
    <n v="0"/>
    <n v="0"/>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4965.986394557822"/>
    <n v="0"/>
    <n v="0"/>
    <n v="0"/>
    <n v="0"/>
    <n v="0"/>
    <n v="0"/>
    <n v="0"/>
    <n v="0"/>
    <n v="0"/>
    <n v="0"/>
    <n v="0"/>
    <n v="0"/>
    <n v="0"/>
    <n v="0"/>
    <n v="0"/>
    <n v="0"/>
    <n v="0"/>
    <n v="0"/>
    <n v="0"/>
    <n v="0"/>
    <n v="0"/>
    <n v="0"/>
    <n v="0"/>
    <n v="0"/>
    <n v="0"/>
    <n v="0"/>
    <n v="0"/>
    <n v="0"/>
    <n v="0"/>
    <n v="0"/>
    <n v="0"/>
    <n v="0"/>
    <n v="0"/>
    <n v="0"/>
    <n v="0"/>
    <n v="0"/>
    <n v="0"/>
    <n v="0"/>
    <n v="0"/>
    <n v="11127.437641723356"/>
    <n v="10597.559658784148"/>
    <n v="10092.913960746808"/>
    <n v="9612.2990102350541"/>
    <n v="9154.5704859381476"/>
    <n v="8718.6385580363294"/>
    <n v="8303.4652933679336"/>
    <n v="7908.0621841599368"/>
    <n v="7531.4877944380351"/>
    <n v="7172.8455185124139"/>
    <n v="6831.2814462022998"/>
    <n v="6505.9823297164749"/>
    <n v="6196.1736473490255"/>
    <n v="5901.1177593800221"/>
    <n v="5620.1121517904976"/>
    <n v="5352.4877636099973"/>
    <n v="5097.6073939142834"/>
    <n v="4854.8641846802693"/>
    <n v="4623.680175885971"/>
    <n v="4403.5049294152113"/>
    <n v="4193.8142184906774"/>
    <n v="3994.1087795149301"/>
    <n v="3803.9131233475528"/>
    <n v="3622.7744031881452"/>
    <n v="3450.2613363696623"/>
    <n v="3285.9631774949162"/>
    <n v="3129.488740471349"/>
    <n v="2980.4654671155699"/>
    <n v="2838.5385401100675"/>
    <n v="2703.3700382000634"/>
    <n v="2574.6381316191082"/>
    <n v="2452.0363158277219"/>
    <n v="2335.2726817406879"/>
    <n v="2224.0692207054167"/>
    <n v="2118.1611625765877"/>
    <n v="2017.2963453110356"/>
    <n v="1921.234614581939"/>
    <n v="1829.7472519827986"/>
    <n v="1742.6164304598085"/>
    <n v="1659.6346956760078"/>
    <n v="14965.986394557822"/>
    <n v="90219.280105942162"/>
    <x v="83"/>
  </r>
  <r>
    <s v="HC"/>
    <s v="Hudobné centrum"/>
    <x v="84"/>
    <n v="3"/>
    <s v="výmena servera"/>
    <s v="Server HC slúži pre odborné  infprmačné systémy:               A/ SNORKA (informačný systém s modulmi komplexnej dokumentácie hudobných osobností, súborov a telies, festivalov a koncertov poriadaných HC, Kalendáriom hudobných podujatí na Slovensku, Publikácií HC spojených s e-schopom, časopisom Hudobný život.) B/ IS ORGANY a organári na Slovensku (IS komplexnej dokumentácie histórie a súčasnosti fenoménu píšťalových organov na Slovensku ) C/ Knižničné katalógy a mediatéka HC (IS pre potreby knižnice a študovne HC s db kníh, notového materiálu, zvukových záznamov, forografií a ďaľších hudobných dokumentov dostupných v HC)                          D/ redakčný systém Nette E/ Intranetový systém HC, F/Autor -ekonomický systém pre tvorbu honorárov G/ Archív ekon. systému pre výpočet a registrovanie honorárov"/>
    <s v="výmena komponentu IS z dôvodu technologických požiadaviek"/>
    <s v="N/A"/>
    <s v="Zriaďovateľská listina  HC, Čl.I a Čl.III"/>
    <n v="5"/>
    <x v="3"/>
    <n v="8000"/>
    <s v="Zabezpečenie plnej funkčnosti informačných systémov na serveri."/>
    <x v="2"/>
    <x v="3"/>
    <s v="D1 Nákup štandardnej IT techniky"/>
    <s v="01 Investičný zámer"/>
    <s v="štátny rozpočet"/>
    <n v="713002"/>
    <s v="nie"/>
    <n v="1"/>
    <n v="7000"/>
    <n v="0"/>
    <n v="0"/>
    <n v="0"/>
    <n v="0"/>
    <n v="0"/>
    <n v="0"/>
    <n v="7000"/>
    <n v="0"/>
    <n v="0"/>
    <n v="0"/>
    <n v="0"/>
    <s v="-"/>
    <n v="0"/>
    <n v="0"/>
    <n v="0"/>
    <n v="0"/>
    <n v="0"/>
    <n v="0"/>
    <n v="0"/>
    <n v="0"/>
    <n v="0"/>
    <n v="0"/>
    <n v="0"/>
    <m/>
    <n v="1"/>
    <n v="0"/>
    <s v="D1"/>
    <n v="9"/>
    <n v="1"/>
    <n v="1"/>
    <n v="1"/>
    <n v="1"/>
    <n v="1"/>
    <n v="1"/>
    <n v="1"/>
    <n v="0"/>
    <n v="1"/>
    <n v="0"/>
    <n v="1"/>
    <n v="0"/>
    <n v="1"/>
    <n v="1"/>
    <n v="0"/>
    <n v="1"/>
    <n v="0"/>
    <n v="0"/>
    <n v="0"/>
    <n v="0"/>
    <n v="0"/>
    <n v="7000"/>
    <n v="0"/>
    <n v="0"/>
    <n v="0"/>
    <n v="0"/>
    <n v="0"/>
    <n v="0"/>
    <n v="0"/>
    <n v="0"/>
    <n v="0"/>
    <n v="0"/>
    <n v="0"/>
    <n v="0"/>
    <n v="0"/>
    <n v="0"/>
    <n v="0"/>
    <n v="0"/>
    <n v="0"/>
    <n v="0"/>
    <n v="0"/>
    <n v="0"/>
    <n v="0"/>
    <n v="0"/>
    <n v="0"/>
    <n v="0"/>
    <n v="0"/>
    <n v="0"/>
    <n v="0"/>
    <n v="0"/>
    <n v="0"/>
    <n v="0"/>
    <n v="0"/>
    <n v="0"/>
    <n v="0"/>
    <n v="0"/>
    <n v="0"/>
    <n v="0"/>
    <n v="0"/>
    <n v="8000"/>
    <n v="8000"/>
    <n v="8000"/>
    <n v="8000"/>
    <n v="8000"/>
    <n v="8000"/>
    <n v="8000"/>
    <n v="8000"/>
    <n v="8000"/>
    <n v="8000"/>
    <n v="8000"/>
    <n v="8000"/>
    <n v="8000"/>
    <n v="8000"/>
    <n v="8000"/>
    <n v="8000"/>
    <n v="8000"/>
    <n v="8000"/>
    <n v="8000"/>
    <n v="8000"/>
    <n v="8000"/>
    <n v="8000"/>
    <n v="8000"/>
    <n v="8000"/>
    <n v="8000"/>
    <n v="8000"/>
    <n v="8000"/>
    <n v="8000"/>
    <n v="8000"/>
    <n v="8000"/>
    <n v="8000"/>
    <n v="8000"/>
    <n v="8000"/>
    <n v="8000"/>
    <n v="8000"/>
    <n v="8000"/>
    <n v="8000"/>
    <n v="8000"/>
    <n v="8000"/>
    <n v="8000"/>
    <n v="8000"/>
    <n v="8000"/>
    <n v="8000"/>
    <n v="0"/>
    <n v="0"/>
    <n v="0"/>
    <n v="5484.6831652792125"/>
    <n v="0"/>
    <n v="0"/>
    <n v="0"/>
    <n v="0"/>
    <n v="0"/>
    <n v="0"/>
    <n v="0"/>
    <n v="0"/>
    <n v="0"/>
    <n v="0"/>
    <n v="0"/>
    <n v="0"/>
    <n v="0"/>
    <n v="0"/>
    <n v="0"/>
    <n v="0"/>
    <n v="0"/>
    <n v="0"/>
    <n v="0"/>
    <n v="0"/>
    <n v="0"/>
    <n v="0"/>
    <n v="0"/>
    <n v="0"/>
    <n v="0"/>
    <n v="0"/>
    <n v="0"/>
    <n v="0"/>
    <n v="0"/>
    <n v="0"/>
    <n v="0"/>
    <n v="0"/>
    <n v="0"/>
    <n v="0"/>
    <n v="0"/>
    <n v="0"/>
    <n v="7256.235827664399"/>
    <n v="6910.7007882518083"/>
    <n v="6581.6197983350557"/>
    <n v="6268.209331747672"/>
    <n v="5969.7231730930216"/>
    <n v="5685.4506410409713"/>
    <n v="5414.7148962294978"/>
    <n v="5156.8713297423783"/>
    <n v="4911.3060283260747"/>
    <n v="4677.4343126914991"/>
    <n v="4454.6993454204758"/>
    <n v="4242.5708051623578"/>
    <n v="4040.5436239641508"/>
    <n v="3848.1367847277616"/>
    <n v="3664.8921759312016"/>
    <n v="3490.3735008868584"/>
    <n v="3324.165238939865"/>
    <n v="3165.8716561332049"/>
    <n v="3015.1158629840047"/>
    <n v="2871.5389171276238"/>
    <n v="2734.798968692975"/>
    <n v="2604.5704463742613"/>
    <n v="2480.5432822612015"/>
    <n v="2362.422173582097"/>
    <n v="2249.9258796019967"/>
    <n v="2142.7865520019018"/>
    <n v="2040.7490971446684"/>
    <n v="1943.5705687092077"/>
    <n v="1851.0195892468651"/>
    <n v="1762.8757992827279"/>
    <n v="1678.9293326502172"/>
    <n v="1598.9803168097308"/>
    <n v="1522.8383969616484"/>
    <n v="1450.3222828206171"/>
    <n v="1381.2593169720167"/>
    <n v="1315.4850637828729"/>
    <n v="1252.8429178884505"/>
    <n v="1193.1837313223336"/>
    <n v="1136.3654584022227"/>
    <n v="1082.2528175259263"/>
    <n v="5484.6831652792125"/>
    <n v="32986.488919091957"/>
    <x v="84"/>
  </r>
  <r>
    <s v="DNS"/>
    <s v="Divadlo Nová scéna Bratislava"/>
    <x v="85"/>
    <n v="5"/>
    <s v="Oprava scénických zariadení javisko"/>
    <s v="opravou zariadení dosiahneme zvýšenie bezpečnosti účinkujúcich a obslužného personálu na javisku, zvýšenie variability zariadení podľa požiadaviek súčasnej scénografie"/>
    <s v="zvýšenie bezpečnosti"/>
    <s v="N/A"/>
    <s v="Vyhláška č.508/2009 Z.z. o vyhradených technických zariadeniach"/>
    <n v="5"/>
    <x v="0"/>
    <n v="73663"/>
    <s v="Celková návštevnosť za rok 2022"/>
    <x v="2"/>
    <x v="0"/>
    <s v="C1 Javisková technika"/>
    <s v="01 Investičný zámer"/>
    <s v="štátny rozpočet"/>
    <s v="0EK0103"/>
    <s v="nie"/>
    <n v="1"/>
    <n v="57000"/>
    <n v="0"/>
    <n v="0"/>
    <n v="0"/>
    <n v="57000"/>
    <n v="0"/>
    <n v="0"/>
    <n v="0"/>
    <n v="0"/>
    <n v="0"/>
    <n v="0"/>
    <n v="0"/>
    <s v="-"/>
    <n v="0"/>
    <n v="0"/>
    <n v="0"/>
    <n v="0"/>
    <n v="0"/>
    <n v="0"/>
    <n v="0"/>
    <n v="0"/>
    <n v="0"/>
    <n v="0"/>
    <n v="0"/>
    <m/>
    <n v="1"/>
    <n v="0"/>
    <s v="C1"/>
    <n v="9"/>
    <n v="1"/>
    <n v="1"/>
    <n v="1"/>
    <n v="1"/>
    <n v="1"/>
    <n v="1"/>
    <n v="1"/>
    <n v="0"/>
    <n v="1"/>
    <n v="0"/>
    <n v="1"/>
    <n v="0"/>
    <n v="1"/>
    <n v="1"/>
    <n v="0"/>
    <n v="1"/>
    <n v="0"/>
    <n v="0"/>
    <n v="57000"/>
    <n v="0"/>
    <n v="0"/>
    <n v="0"/>
    <n v="0"/>
    <n v="0"/>
    <n v="0"/>
    <n v="0"/>
    <n v="0"/>
    <n v="0"/>
    <n v="0"/>
    <n v="0"/>
    <n v="0"/>
    <n v="0"/>
    <n v="0"/>
    <n v="0"/>
    <n v="0"/>
    <n v="0"/>
    <n v="0"/>
    <n v="0"/>
    <n v="0"/>
    <n v="0"/>
    <n v="0"/>
    <n v="0"/>
    <n v="0"/>
    <n v="0"/>
    <n v="0"/>
    <n v="0"/>
    <n v="0"/>
    <n v="0"/>
    <n v="0"/>
    <n v="0"/>
    <n v="0"/>
    <n v="0"/>
    <n v="0"/>
    <n v="0"/>
    <n v="0"/>
    <n v="0"/>
    <n v="0"/>
    <n v="0"/>
    <n v="0"/>
    <n v="73663"/>
    <n v="73663"/>
    <n v="73663"/>
    <n v="73663"/>
    <n v="73663"/>
    <n v="73663"/>
    <n v="73663"/>
    <n v="73663"/>
    <n v="73663"/>
    <n v="73663"/>
    <n v="73663"/>
    <n v="73663"/>
    <n v="73663"/>
    <n v="73663"/>
    <n v="73663"/>
    <n v="73663"/>
    <n v="73663"/>
    <n v="73663"/>
    <n v="73663"/>
    <n v="73663"/>
    <n v="73663"/>
    <n v="73663"/>
    <n v="73663"/>
    <n v="73663"/>
    <n v="73663"/>
    <n v="73663"/>
    <n v="73663"/>
    <n v="73663"/>
    <n v="73663"/>
    <n v="73663"/>
    <n v="73663"/>
    <n v="73663"/>
    <n v="73663"/>
    <n v="73663"/>
    <n v="73663"/>
    <n v="73663"/>
    <n v="73663"/>
    <n v="73663"/>
    <n v="73663"/>
    <n v="73663"/>
    <n v="73663"/>
    <n v="73663"/>
    <n v="73663"/>
    <n v="51700.680272108839"/>
    <n v="0"/>
    <n v="0"/>
    <n v="0"/>
    <n v="0"/>
    <n v="0"/>
    <n v="0"/>
    <n v="0"/>
    <n v="0"/>
    <n v="0"/>
    <n v="0"/>
    <n v="0"/>
    <n v="0"/>
    <n v="0"/>
    <n v="0"/>
    <n v="0"/>
    <n v="0"/>
    <n v="0"/>
    <n v="0"/>
    <n v="0"/>
    <n v="0"/>
    <n v="0"/>
    <n v="0"/>
    <n v="0"/>
    <n v="0"/>
    <n v="0"/>
    <n v="0"/>
    <n v="0"/>
    <n v="0"/>
    <n v="0"/>
    <n v="0"/>
    <n v="0"/>
    <n v="0"/>
    <n v="0"/>
    <n v="0"/>
    <n v="0"/>
    <n v="0"/>
    <n v="0"/>
    <n v="0"/>
    <n v="0"/>
    <n v="66814.512471655325"/>
    <n v="63632.869020624115"/>
    <n v="60602.732400594403"/>
    <n v="57716.88800056609"/>
    <n v="54968.464762443902"/>
    <n v="52350.918821375133"/>
    <n v="49858.01792511918"/>
    <n v="47483.826595351602"/>
    <n v="45222.691995572954"/>
    <n v="43069.230471974239"/>
    <n v="41018.314735213564"/>
    <n v="39065.061652584343"/>
    <n v="37204.820621508909"/>
    <n v="35433.162496675133"/>
    <n v="33745.869044452513"/>
    <n v="32138.922899478581"/>
    <n v="30608.497999503412"/>
    <n v="29150.950475717535"/>
    <n v="27762.809976873843"/>
    <n v="26440.771406546519"/>
    <n v="25181.687053853828"/>
    <n v="23982.559098908401"/>
    <n v="22840.532475150863"/>
    <n v="21752.888071572248"/>
    <n v="20717.036258640237"/>
    <n v="19730.510722514511"/>
    <n v="18790.962592870965"/>
    <n v="17896.154850353294"/>
    <n v="17043.957000336479"/>
    <n v="16232.34000032045"/>
    <n v="15459.371428876619"/>
    <n v="14723.210884644399"/>
    <n v="14022.105604423237"/>
    <n v="13354.386289926892"/>
    <n v="12718.463133263707"/>
    <n v="12112.82203167972"/>
    <n v="11536.020982552116"/>
    <n v="10986.686650049633"/>
    <n v="10463.511095285367"/>
    <n v="9965.2486621765383"/>
    <n v="51700.680272108839"/>
    <n v="303735.46665588382"/>
    <x v="85"/>
  </r>
  <r>
    <s v="SND"/>
    <s v="Slovenské národné divadlo"/>
    <x v="86"/>
    <m/>
    <s v="Svetlá Robe T2 Profile pre sálu Činohry"/>
    <s v="Nevyhnutná modernizácia dôležitých svetelných zdrojov z dôvodov neopraviteľnosti existujúcich robotických svetiel. Prechod na modernejšie a úspornejšie LED svietidlá."/>
    <s v="Cieľom je zabezpečiť modernú, úspornú a bezporuchovú prevádzku svetelných technológii."/>
    <s v="N/A"/>
    <s v="Zákon č. 385/1997 Z.z. o Slov.národnom divadle, §2"/>
    <n v="5"/>
    <x v="1"/>
    <n v="102474"/>
    <s v="návštevnosť na predstaveniach Činohry v roku 2022"/>
    <x v="2"/>
    <x v="0"/>
    <s v="C2 Osvetľovacia technika"/>
    <s v="01 Investičný zámer"/>
    <s v="štátny rozpočet"/>
    <s v="08S0101"/>
    <s v="nie"/>
    <n v="1"/>
    <n v="80000"/>
    <n v="0"/>
    <n v="0"/>
    <m/>
    <n v="80000"/>
    <n v="0"/>
    <n v="0"/>
    <n v="0"/>
    <n v="0"/>
    <n v="0"/>
    <n v="0"/>
    <n v="0"/>
    <s v="-"/>
    <n v="0"/>
    <n v="0"/>
    <n v="0"/>
    <n v="0"/>
    <n v="0"/>
    <n v="0"/>
    <n v="0"/>
    <n v="0"/>
    <n v="0"/>
    <n v="0"/>
    <n v="0"/>
    <m/>
    <n v="1"/>
    <n v="0"/>
    <s v="C2"/>
    <n v="8"/>
    <n v="1"/>
    <n v="1"/>
    <n v="1"/>
    <n v="0"/>
    <n v="1"/>
    <n v="1"/>
    <n v="1"/>
    <n v="0"/>
    <n v="1"/>
    <n v="0"/>
    <n v="1"/>
    <n v="0"/>
    <n v="1"/>
    <n v="1"/>
    <n v="0"/>
    <n v="1"/>
    <n v="0"/>
    <n v="0"/>
    <n v="80000"/>
    <n v="0"/>
    <n v="0"/>
    <n v="0"/>
    <n v="0"/>
    <n v="0"/>
    <n v="0"/>
    <n v="0"/>
    <n v="0"/>
    <n v="0"/>
    <n v="0"/>
    <n v="0"/>
    <n v="0"/>
    <n v="0"/>
    <n v="0"/>
    <n v="0"/>
    <n v="0"/>
    <n v="0"/>
    <n v="0"/>
    <n v="0"/>
    <n v="0"/>
    <n v="0"/>
    <n v="0"/>
    <n v="0"/>
    <n v="0"/>
    <n v="0"/>
    <n v="0"/>
    <n v="0"/>
    <n v="0"/>
    <n v="0"/>
    <n v="0"/>
    <n v="0"/>
    <n v="0"/>
    <n v="0"/>
    <n v="0"/>
    <n v="0"/>
    <n v="0"/>
    <n v="0"/>
    <n v="0"/>
    <n v="0"/>
    <n v="0"/>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72562.358276643994"/>
    <n v="0"/>
    <n v="0"/>
    <n v="0"/>
    <n v="0"/>
    <n v="0"/>
    <n v="0"/>
    <n v="0"/>
    <n v="0"/>
    <n v="0"/>
    <n v="0"/>
    <n v="0"/>
    <n v="0"/>
    <n v="0"/>
    <n v="0"/>
    <n v="0"/>
    <n v="0"/>
    <n v="0"/>
    <n v="0"/>
    <n v="0"/>
    <n v="0"/>
    <n v="0"/>
    <n v="0"/>
    <n v="0"/>
    <n v="0"/>
    <n v="0"/>
    <n v="0"/>
    <n v="0"/>
    <n v="0"/>
    <n v="0"/>
    <n v="0"/>
    <n v="0"/>
    <n v="0"/>
    <n v="0"/>
    <n v="0"/>
    <n v="0"/>
    <n v="0"/>
    <n v="0"/>
    <n v="0"/>
    <n v="0"/>
    <n v="92946.938775510207"/>
    <n v="88520.894071914474"/>
    <n v="84305.613401823313"/>
    <n v="80291.060382688869"/>
    <n v="76467.676554941791"/>
    <n v="72826.358623754058"/>
    <n v="69358.436784527687"/>
    <n v="66055.654080502558"/>
    <n v="62910.146743335768"/>
    <n v="59914.425469843583"/>
    <n v="57061.357590327236"/>
    <n v="54344.150086025926"/>
    <n v="51756.333415262801"/>
    <n v="49291.746109774082"/>
    <n v="46944.520104546747"/>
    <n v="44709.066766234988"/>
    <n v="42580.063586890465"/>
    <n v="40552.441511324258"/>
    <n v="38621.372867927865"/>
    <n v="36782.259874217016"/>
    <n v="35030.72368973049"/>
    <n v="33362.59399021951"/>
    <n v="31773.899038304298"/>
    <n v="30260.856226956472"/>
    <n v="28819.863073291879"/>
    <n v="27447.488641230357"/>
    <n v="26140.465372600345"/>
    <n v="24895.681307238418"/>
    <n v="23710.172673560406"/>
    <n v="22581.116831962285"/>
    <n v="21505.825554249797"/>
    <n v="20481.738623095043"/>
    <n v="19506.417736280993"/>
    <n v="18577.54070121999"/>
    <n v="17692.895905923804"/>
    <n v="16850.377053260763"/>
    <n v="16047.978145962636"/>
    <n v="15283.788710440602"/>
    <n v="14555.98924803867"/>
    <n v="13862.846902893971"/>
    <n v="72562.358276643994"/>
    <n v="422532.18318687868"/>
    <x v="86"/>
  </r>
  <r>
    <s v="SNM"/>
    <s v="SNM - Múzeum Červený Kameň"/>
    <x v="87"/>
    <n v="4"/>
    <s v="Reštaurovanie štukovej a freskovej výzdoby klenby a stien hradnej kaplnky (miestnosť č. 423)"/>
    <s v="Štuková a fresková výzdoba kupoly v hradnej kaplnke  pochádza z roku 1655; je prácou dielne Filiberta Lucheseho, jedného z najvýznamnejších viedenských dvorných architektov. Autorom výmaľby, ktorá celej klenbe dominuje, je Carpoforo Tencala, taliansko-švajčiarsky maliar, ktorý priniesol barokovú taliansku fresku do Strednej Európy. Maľby v kaplnke na hrade Červený Kameň sú jeho prvou zaalpskou realizáciou vôbec. "/>
    <s v="Cieľom je reštaurovanie výzdoby stien a klenby hradnej kaplnky, ktoré má sanovať havarijný stav viacerých freskových obrazov na klenbe, zastaviť ďalšiu degradáciu malieb a štúk a prinavrátiť pôvodné hodnoty tomuto priestoru, ktorý je jedinečnou a mimoriadne hodnotnou ukážkou symbiózy ranobarokovej architektúry a výtvarného umenia polovice 17. storočia v našom prostredí."/>
    <s v="N/A"/>
    <s v="Zákon č. 49/2002 Z.z. o ochrane pamiatkového fondu; Zákon č. 206/2009 Z.z. o múzeách a o galériách a o ochrane predmetov kultúrnej hodnoty"/>
    <n v="10"/>
    <x v="1"/>
    <n v="76801"/>
    <s v="zvýšenie atraktivity múzea - expozície"/>
    <x v="0"/>
    <x v="4"/>
    <s v="F1 Rekonštrukcia expozičných priestorov"/>
    <s v="01 Investičný zámer"/>
    <s v="štátny rozpočet"/>
    <s v="08S0106 - Múzeá a galérie"/>
    <s v="nie"/>
    <n v="1"/>
    <n v="111600"/>
    <n v="0"/>
    <n v="0"/>
    <n v="0"/>
    <n v="50000"/>
    <n v="31600"/>
    <n v="30000"/>
    <n v="0"/>
    <n v="0"/>
    <n v="0"/>
    <n v="0"/>
    <n v="0"/>
    <s v="-"/>
    <n v="0"/>
    <n v="0"/>
    <n v="0"/>
    <n v="0"/>
    <n v="0"/>
    <n v="0"/>
    <n v="0"/>
    <n v="0"/>
    <n v="0"/>
    <n v="0"/>
    <n v="0"/>
    <s v="bez PD, investičný zámer"/>
    <n v="0"/>
    <n v="0"/>
    <s v="F1"/>
    <n v="9"/>
    <n v="1"/>
    <n v="1"/>
    <n v="1"/>
    <n v="1"/>
    <n v="1"/>
    <n v="1"/>
    <n v="1"/>
    <n v="0"/>
    <n v="1"/>
    <n v="0"/>
    <n v="0"/>
    <n v="1"/>
    <n v="1"/>
    <n v="1"/>
    <n v="0"/>
    <n v="1"/>
    <n v="0"/>
    <n v="0"/>
    <n v="50000"/>
    <n v="31600"/>
    <n v="30000"/>
    <n v="0"/>
    <n v="0"/>
    <n v="0"/>
    <n v="0"/>
    <n v="0"/>
    <n v="0"/>
    <n v="0"/>
    <n v="0"/>
    <n v="0"/>
    <n v="0"/>
    <n v="0"/>
    <n v="0"/>
    <n v="0"/>
    <n v="0"/>
    <n v="0"/>
    <n v="0"/>
    <n v="0"/>
    <n v="0"/>
    <n v="0"/>
    <n v="0"/>
    <n v="0"/>
    <n v="0"/>
    <n v="0"/>
    <n v="0"/>
    <n v="0"/>
    <n v="0"/>
    <n v="0"/>
    <n v="0"/>
    <n v="0"/>
    <n v="0"/>
    <n v="0"/>
    <n v="0"/>
    <n v="0"/>
    <n v="0"/>
    <n v="0"/>
    <n v="0"/>
    <n v="0"/>
    <n v="0"/>
    <n v="76801"/>
    <n v="76801"/>
    <n v="76801"/>
    <n v="76801"/>
    <n v="76801"/>
    <n v="76801"/>
    <n v="76801"/>
    <n v="76801"/>
    <n v="76801"/>
    <n v="76801"/>
    <n v="76801"/>
    <n v="76801"/>
    <n v="76801"/>
    <n v="76801"/>
    <n v="76801"/>
    <n v="76801"/>
    <n v="76801"/>
    <n v="76801"/>
    <n v="76801"/>
    <n v="76801"/>
    <n v="76801"/>
    <n v="76801"/>
    <n v="76801"/>
    <n v="76801"/>
    <n v="76801"/>
    <n v="76801"/>
    <n v="76801"/>
    <n v="76801"/>
    <n v="76801"/>
    <n v="76801"/>
    <n v="76801"/>
    <n v="76801"/>
    <n v="76801"/>
    <n v="76801"/>
    <n v="76801"/>
    <n v="76801"/>
    <n v="76801"/>
    <n v="76801"/>
    <n v="76801"/>
    <n v="76801"/>
    <n v="76801"/>
    <n v="76801"/>
    <n v="76801"/>
    <n v="45351.473922902493"/>
    <n v="27297.26811359464"/>
    <n v="24681.074243756459"/>
    <n v="0"/>
    <n v="0"/>
    <n v="0"/>
    <n v="0"/>
    <n v="0"/>
    <n v="0"/>
    <n v="0"/>
    <n v="0"/>
    <n v="0"/>
    <n v="0"/>
    <n v="0"/>
    <n v="0"/>
    <n v="0"/>
    <n v="0"/>
    <n v="0"/>
    <n v="0"/>
    <n v="0"/>
    <n v="0"/>
    <n v="0"/>
    <n v="0"/>
    <n v="0"/>
    <n v="0"/>
    <n v="0"/>
    <n v="0"/>
    <n v="0"/>
    <n v="0"/>
    <n v="0"/>
    <n v="0"/>
    <n v="0"/>
    <n v="0"/>
    <n v="0"/>
    <n v="0"/>
    <n v="0"/>
    <n v="0"/>
    <n v="0"/>
    <n v="0"/>
    <n v="0"/>
    <n v="69660.770975056686"/>
    <n v="66343.591404815888"/>
    <n v="63184.372766491331"/>
    <n v="60175.593110944115"/>
    <n v="57310.08867708964"/>
    <n v="54581.036835323459"/>
    <n v="51981.939843165201"/>
    <n v="49506.609374443047"/>
    <n v="47149.151785183858"/>
    <n v="44903.954081127478"/>
    <n v="42765.670553454751"/>
    <n v="40729.210050909278"/>
    <n v="38789.723858008845"/>
    <n v="36942.594150484598"/>
    <n v="35183.423000461531"/>
    <n v="33508.021905201451"/>
    <n v="31912.401814477573"/>
    <n v="30392.763632835784"/>
    <n v="28945.489174129318"/>
    <n v="27567.132546789828"/>
    <n v="26254.411949323647"/>
    <n v="25004.201856498708"/>
    <n v="23813.52557761782"/>
    <n v="22679.548169159829"/>
    <n v="21599.56968491412"/>
    <n v="20571.018747537255"/>
    <n v="19591.446426225961"/>
    <n v="18658.520405929481"/>
    <n v="17770.01943421856"/>
    <n v="16923.828032589099"/>
    <n v="16117.931459608668"/>
    <n v="15350.410913913016"/>
    <n v="14619.438965631445"/>
    <n v="13923.275205363278"/>
    <n v="13260.262100345981"/>
    <n v="12628.821047948551"/>
    <n v="12027.448617093862"/>
    <n v="11454.712968660819"/>
    <n v="10909.250446343638"/>
    <n v="10389.762329851083"/>
    <n v="97329.816280253595"/>
    <n v="564797.10885364073"/>
    <x v="87"/>
  </r>
  <r>
    <s v="SNK"/>
    <s v="Slovenská národná knižnica"/>
    <x v="88"/>
    <n v="6"/>
    <s v="Oprava a obnova parkoviska a priľahlých pozemkov na severnej strane sídelnej budovy SNK"/>
    <s v="Kompletná oprava a obnova  parkoviska spolu s riešením odvodnenia  a osadením parkovacích rámp v mieste príjazdových komunikácií parkoviska, sadové úpravy priľahlých plôch parkoviska a riešenie príjazdových komunikácií a obnova jestvujúceho chodníka v rámci zelene."/>
    <s v="Cieľom riešenia je úprava a rozšírenie  jestvujúcich plôch parkoviska- zvýšenie počtu parkovacích miest, osvetlenie a odvodnenie plôch parkoviska, riešenie zelene na priľahlých plochách- odstránenie nebezpečných častí konárov a korún stromov , ktoré zasahujú do  príjazdovej komunikácie a nežiadúco prekrývajú  dopravné značenie. Realizácia automatických rámp z oboch strán parkoviska."/>
    <s v="N/A"/>
    <s v="Zákon č. 278/1993 Z.z. o správe majetku štátu, §3 ods. 2"/>
    <n v="40"/>
    <x v="0"/>
    <n v="150000"/>
    <s v="Ušetrenie nákladov na opravu - KPI hodnota je vypočítaná na základe predpokladanej hodnoty opravy parkoviska, ktoré je v  havarijnom stave a okolitých zelených v sume 150 000 EUR."/>
    <x v="0"/>
    <x v="1"/>
    <s v="B3 Stavebná rekonštrukcia priestorov"/>
    <s v="01 Investičný zámer"/>
    <s v="štátny rozpočet"/>
    <s v="08S0105 Knižnice a knižničná činnosť"/>
    <s v="nie"/>
    <n v="1"/>
    <n v="500000.1"/>
    <n v="25000"/>
    <n v="0"/>
    <n v="0"/>
    <n v="25000"/>
    <n v="475000.1"/>
    <n v="0"/>
    <n v="0"/>
    <n v="0"/>
    <n v="0"/>
    <n v="0"/>
    <n v="0"/>
    <s v="-"/>
    <n v="0"/>
    <n v="0"/>
    <n v="0"/>
    <n v="0"/>
    <n v="0"/>
    <n v="0"/>
    <n v="0"/>
    <n v="0"/>
    <n v="0"/>
    <n v="0"/>
    <n v="0"/>
    <s v="Koncom roku 2022 SNK nadobudla do správy pozemky pod parkoviskom a priľahlé plochy od bývalého správcu Matice slovenskej, keďže sa jednalo o nevysporiadané pozemky pri delimitácii majetku, nikdo sa o ne roky nestaral a sú potrebné opravy rozsiahleho charakteru (diery a výmole + zeleň v zlej zdravotnej kondícii s prerastajúcimi korunami zasahujúcimi do vozovky a hroziaci pád zlomených konárov na zaparkované autá). PD bude vypracovaná  v rozsahu realizačného projektu, ktoreho súčasťou bude aj rozpočet na realizáciu stavby, získanie súhlasného stanoviska zo strany dotknutých inštitúcií. V roku 2024 by malo prebehnúť VO na realizáciu parkoviska a na základe jeho výsledku  by mala byť zrealizovaná obnova a oprava parkoviska."/>
    <n v="0"/>
    <n v="0"/>
    <s v="B3"/>
    <n v="9"/>
    <n v="1"/>
    <n v="1"/>
    <n v="1"/>
    <n v="1"/>
    <n v="1"/>
    <n v="1"/>
    <n v="1"/>
    <n v="0"/>
    <n v="1"/>
    <n v="0"/>
    <n v="0"/>
    <n v="1"/>
    <n v="1"/>
    <n v="1"/>
    <n v="0"/>
    <n v="1"/>
    <n v="0"/>
    <n v="0"/>
    <n v="25000"/>
    <n v="475000.1"/>
    <n v="0"/>
    <n v="0"/>
    <n v="0"/>
    <n v="0"/>
    <n v="0"/>
    <n v="0"/>
    <n v="0"/>
    <n v="0"/>
    <n v="0"/>
    <n v="0"/>
    <n v="0"/>
    <n v="0"/>
    <n v="0"/>
    <n v="0"/>
    <n v="0"/>
    <n v="0"/>
    <n v="0"/>
    <n v="0"/>
    <n v="0"/>
    <n v="0"/>
    <n v="0"/>
    <n v="0"/>
    <n v="0"/>
    <n v="0"/>
    <n v="0"/>
    <n v="0"/>
    <n v="0"/>
    <n v="0"/>
    <n v="0"/>
    <n v="0"/>
    <n v="0"/>
    <n v="0"/>
    <n v="0"/>
    <n v="0"/>
    <n v="0"/>
    <n v="0"/>
    <n v="0"/>
    <n v="0"/>
    <n v="0"/>
    <n v="150000"/>
    <n v="150000"/>
    <n v="150000"/>
    <n v="150000"/>
    <n v="150000"/>
    <n v="150000"/>
    <n v="150000"/>
    <n v="150000"/>
    <n v="150000"/>
    <n v="150000"/>
    <n v="150000"/>
    <n v="150000"/>
    <n v="150000"/>
    <n v="150000"/>
    <n v="150000"/>
    <n v="150000"/>
    <n v="150000"/>
    <n v="150000"/>
    <n v="150000"/>
    <n v="150000"/>
    <n v="150000"/>
    <n v="150000"/>
    <n v="150000"/>
    <n v="150000"/>
    <n v="150000"/>
    <n v="150000"/>
    <n v="150000"/>
    <n v="150000"/>
    <n v="150000"/>
    <n v="150000"/>
    <n v="150000"/>
    <n v="150000"/>
    <n v="150000"/>
    <n v="150000"/>
    <n v="150000"/>
    <n v="150000"/>
    <n v="150000"/>
    <n v="150000"/>
    <n v="150000"/>
    <n v="150000"/>
    <n v="150000"/>
    <n v="150000"/>
    <n v="150000"/>
    <n v="22675.736961451246"/>
    <n v="410322.94568621094"/>
    <n v="0"/>
    <n v="0"/>
    <n v="0"/>
    <n v="0"/>
    <n v="0"/>
    <n v="0"/>
    <n v="0"/>
    <n v="0"/>
    <n v="0"/>
    <n v="0"/>
    <n v="0"/>
    <n v="0"/>
    <n v="0"/>
    <n v="0"/>
    <n v="0"/>
    <n v="0"/>
    <n v="0"/>
    <n v="0"/>
    <n v="0"/>
    <n v="0"/>
    <n v="0"/>
    <n v="0"/>
    <n v="0"/>
    <n v="0"/>
    <n v="0"/>
    <n v="0"/>
    <n v="0"/>
    <n v="0"/>
    <n v="0"/>
    <n v="0"/>
    <n v="0"/>
    <n v="0"/>
    <n v="0"/>
    <n v="0"/>
    <n v="0"/>
    <n v="0"/>
    <n v="0"/>
    <n v="0"/>
    <n v="136054.42176870749"/>
    <n v="129575.6397797214"/>
    <n v="123405.3712187823"/>
    <n v="117528.92497026884"/>
    <n v="111932.30949549415"/>
    <n v="106602.19951951822"/>
    <n v="101525.90430430308"/>
    <n v="96691.337432669592"/>
    <n v="92086.988031113899"/>
    <n v="87701.893362965609"/>
    <n v="83525.612726633932"/>
    <n v="79548.202596794203"/>
    <n v="75760.192949327829"/>
    <n v="72152.564713645523"/>
    <n v="68716.728298710033"/>
    <n v="65444.503141628593"/>
    <n v="62328.098230122472"/>
    <n v="59360.093552497594"/>
    <n v="56533.422430950093"/>
    <n v="53841.354696142946"/>
    <n v="51277.480662993286"/>
    <n v="48835.695869517403"/>
    <n v="46510.186542397532"/>
    <n v="44295.415754664318"/>
    <n v="42186.110242537441"/>
    <n v="40177.247850035652"/>
    <n v="38264.045571462535"/>
    <n v="36441.948163297646"/>
    <n v="34706.617298378718"/>
    <n v="33053.921236551148"/>
    <n v="31479.924987191574"/>
    <n v="29980.880940182451"/>
    <n v="28553.219943030908"/>
    <n v="27193.542802886575"/>
    <n v="25898.612193225312"/>
    <n v="24665.344945928868"/>
    <n v="23490.804710408447"/>
    <n v="22372.194962293754"/>
    <n v="21306.852345041676"/>
    <n v="20292.240328611118"/>
    <n v="432998.68264766218"/>
    <n v="2451298.0505706347"/>
    <x v="88"/>
  </r>
  <r>
    <s v="UKB"/>
    <s v="Univerzitná knižnica v Bratislave"/>
    <x v="89"/>
    <s v="R"/>
    <s v="Skvalitnenie ochrany knižničného fondu UKB technológiou RFID"/>
    <s v="Jednou z úloh UKB je v zmysle knižničného zákona č. 126/2015 Z. z. poskytovať knižnično-informačné služby používateľom zamerané na rozvoj vedy, techniky, výskumu, inovácií, kultúry a vzdelávania. Z uvedeného dôvodu UKB sprístupňuje svojim používateľom svoje rozsiahle (aj vzácne) knižničné fondy, ktoré si na druhej strane vyžadujú potrebnú ochranu. V súlade s medzinárodnými trendmi má v súčasnosti už stále viac knižníc na Slovensku svoj knižničný fond chránený technológiou RFID (radio frequency identification), ktorá ponúka moderné a progresívne riešenie, ktoré umožňuje efektívny a časovo úsporný spôsob revízie a inventarizácie rozsiahleho knižničného fondu, alebo významne zjednodušuje proces vypožičiavania, resp. vrátenia kníh pre používateľov knižnice. UKB, ktorej rozsiahly knižničný fond obsahuje približne 2,8 milióna rôznych druhov dokumentov má ambíciu zaradiť sa medzi tie moderné knižnice, ktorých knižničný fond je označený RFID čipmi. Požiadavky na ochranu fondu: 400 000 RFID čipov, 5 pracovných staníc na zápis údajov na RFID čip, 2 inventarizačné jednotky, ktoré umožnia efektívny a časovo úsporný spôsob revízie a inventarizácie rozsiahleho knižničného fondu UKB označeného RFID čipom."/>
    <s v="Cieľom je zabezpečiť ochranu knižného fondu UKB modernou technológiou RFID."/>
    <s v="N/A"/>
    <s v="Stratégia rozvoja slovenského knihovníctva na roky 2015 – 2020, /strategická oblasť č. 2/ priorita 2.3 opatrenie 2.3.1"/>
    <n v="5"/>
    <x v="1"/>
    <n v="12268"/>
    <s v="Ochrana knižničného fondu určeného na prezenčné výpožičky pred odcudzením "/>
    <x v="0"/>
    <x v="3"/>
    <s v="D3 Obstaranie novej IT funkcionality"/>
    <s v="08 Realizované"/>
    <s v="štátny rozpočet"/>
    <s v="08T0109 Stratégia rozvoja slovenského knihovníctva"/>
    <s v="áno"/>
    <n v="1"/>
    <n v="10000"/>
    <n v="0"/>
    <n v="0"/>
    <n v="0"/>
    <n v="10000"/>
    <n v="0"/>
    <n v="0"/>
    <n v="0"/>
    <n v="0"/>
    <n v="0"/>
    <n v="0"/>
    <n v="0"/>
    <s v="Na uplatnenie technológie RFID je potrebný nákup 400 000 ks RFID čipov."/>
    <n v="69000"/>
    <n v="0"/>
    <n v="69000"/>
    <n v="0"/>
    <n v="0"/>
    <n v="0"/>
    <n v="0"/>
    <n v="0"/>
    <n v="0"/>
    <n v="0"/>
    <n v="0"/>
    <m/>
    <n v="1"/>
    <n v="0"/>
    <s v="D3"/>
    <n v="9"/>
    <n v="1"/>
    <n v="1"/>
    <n v="1"/>
    <n v="1"/>
    <n v="1"/>
    <n v="1"/>
    <n v="1"/>
    <n v="0"/>
    <n v="1"/>
    <n v="0"/>
    <n v="0"/>
    <n v="1"/>
    <n v="1"/>
    <n v="1"/>
    <n v="1"/>
    <n v="0"/>
    <n v="0"/>
    <n v="69000"/>
    <n v="10000"/>
    <n v="0"/>
    <n v="0"/>
    <n v="0"/>
    <n v="0"/>
    <n v="0"/>
    <n v="0"/>
    <n v="0"/>
    <n v="0"/>
    <n v="0"/>
    <n v="0"/>
    <n v="0"/>
    <n v="0"/>
    <n v="0"/>
    <n v="0"/>
    <n v="0"/>
    <n v="0"/>
    <n v="0"/>
    <n v="0"/>
    <n v="0"/>
    <n v="0"/>
    <n v="0"/>
    <n v="0"/>
    <n v="0"/>
    <n v="0"/>
    <n v="0"/>
    <n v="0"/>
    <n v="0"/>
    <n v="0"/>
    <n v="0"/>
    <n v="0"/>
    <n v="0"/>
    <n v="0"/>
    <n v="0"/>
    <n v="0"/>
    <n v="0"/>
    <n v="0"/>
    <n v="0"/>
    <n v="0"/>
    <n v="0"/>
    <n v="0"/>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9070.2947845804993"/>
    <n v="0"/>
    <n v="0"/>
    <n v="0"/>
    <n v="0"/>
    <n v="0"/>
    <n v="0"/>
    <n v="0"/>
    <n v="0"/>
    <n v="0"/>
    <n v="0"/>
    <n v="0"/>
    <n v="0"/>
    <n v="0"/>
    <n v="0"/>
    <n v="0"/>
    <n v="0"/>
    <n v="0"/>
    <n v="0"/>
    <n v="0"/>
    <n v="0"/>
    <n v="0"/>
    <n v="0"/>
    <n v="0"/>
    <n v="0"/>
    <n v="0"/>
    <n v="0"/>
    <n v="0"/>
    <n v="0"/>
    <n v="0"/>
    <n v="0"/>
    <n v="0"/>
    <n v="0"/>
    <n v="0"/>
    <n v="0"/>
    <n v="0"/>
    <n v="0"/>
    <n v="0"/>
    <n v="0"/>
    <n v="0"/>
    <n v="11127.437641723356"/>
    <n v="10597.559658784148"/>
    <n v="10092.913960746808"/>
    <n v="9612.2990102350541"/>
    <n v="9154.5704859381476"/>
    <n v="8718.6385580363294"/>
    <n v="8303.4652933679336"/>
    <n v="7908.0621841599368"/>
    <n v="7531.4877944380351"/>
    <n v="7172.8455185124139"/>
    <n v="6831.2814462022998"/>
    <n v="6505.9823297164749"/>
    <n v="6196.1736473490255"/>
    <n v="5901.1177593800221"/>
    <n v="5620.1121517904976"/>
    <n v="5352.4877636099973"/>
    <n v="5097.6073939142834"/>
    <n v="4854.8641846802693"/>
    <n v="4623.680175885971"/>
    <n v="4403.5049294152113"/>
    <n v="4193.8142184906774"/>
    <n v="3994.1087795149301"/>
    <n v="3803.9131233475528"/>
    <n v="3622.7744031881452"/>
    <n v="3450.2613363696623"/>
    <n v="3285.9631774949162"/>
    <n v="3129.488740471349"/>
    <n v="2980.4654671155699"/>
    <n v="2838.5385401100675"/>
    <n v="2703.3700382000634"/>
    <n v="2574.6381316191082"/>
    <n v="2452.0363158277219"/>
    <n v="2335.2726817406879"/>
    <n v="2224.0692207054167"/>
    <n v="2118.1611625765877"/>
    <n v="2017.2963453110356"/>
    <n v="1921.234614581939"/>
    <n v="1829.7472519827986"/>
    <n v="1742.6164304598085"/>
    <n v="1659.6346956760078"/>
    <n v="9070.2947845804993"/>
    <n v="50584.780757427507"/>
    <x v="89"/>
  </r>
  <r>
    <s v="DÚ"/>
    <s v="Divadelný ústav"/>
    <x v="90"/>
    <n v="7"/>
    <s v="Prerábka elektoinštalácie v priestoroch Štúdia 12"/>
    <s v="Súčasný stav je v zmysle bezpečnosti dlhšie neudržateľný, manipulácia s elektrinou je dlhodobo nevyhovujúca. Elektrické vedenie je ešte z čias rokov 1950. Nakoľko je Štúdio 12 technickou kultúrnou  pamiatkou je potrebné vypracovať projekt na vedenie nových elektrických vedení a následne ich opraviť a vymeniť rozvodňu a elektroinštalačný materiál (kabeláž). Na uvedenú skutočnosť upozorňujeme už dlhodobo MK SR ako správcu priestoru. Z dôvodu elektrických výbojov a skratov sa kazí technika v Štúdiu ale závažnejšia  je bezpečkosť verejnosti , hercov a najmä technikov. Túto opravu je nevyhnutné čo v najkratšom období zrealizovať."/>
    <s v="Ochrana a bezpečnosť dodržiavania zákona o kultúrnych a technických pamiatkach. Zvýšenie  bezpečnosti pri práci."/>
    <s v="N/A"/>
    <s v="Zákon č. 49/2002 Z. z._x000a_Zákon o ochrane pamiatkového fondu"/>
    <n v="40"/>
    <x v="1"/>
    <n v="2500"/>
    <s v="Počet úspešne realizovaných podujatí v priestore Štúdia 12."/>
    <x v="0"/>
    <x v="1"/>
    <s v="B3 Stavebná rekonštrukcia priestorov"/>
    <s v="01 Investičný zámer"/>
    <s v="štátny rozpočet"/>
    <s v="08S0101"/>
    <s v="áno"/>
    <n v="1"/>
    <n v="10000"/>
    <n v="1700"/>
    <n v="0"/>
    <n v="0"/>
    <n v="8300"/>
    <n v="0"/>
    <n v="0"/>
    <n v="0"/>
    <n v="0"/>
    <n v="0"/>
    <n v="0"/>
    <n v="0"/>
    <s v="Kontrola a výmena svetiel"/>
    <n v="2000"/>
    <n v="0"/>
    <n v="2000"/>
    <n v="0"/>
    <n v="0"/>
    <n v="0"/>
    <n v="0"/>
    <n v="0"/>
    <n v="0"/>
    <n v="0"/>
    <n v="0"/>
    <m/>
    <n v="1"/>
    <n v="0"/>
    <s v="B3"/>
    <n v="6"/>
    <n v="0"/>
    <n v="1"/>
    <n v="0"/>
    <n v="1"/>
    <n v="1"/>
    <n v="1"/>
    <n v="1"/>
    <n v="0"/>
    <n v="1"/>
    <n v="0"/>
    <n v="0"/>
    <n v="1"/>
    <n v="1"/>
    <n v="0"/>
    <n v="0"/>
    <n v="0"/>
    <n v="0"/>
    <n v="2000"/>
    <n v="8300"/>
    <n v="0"/>
    <n v="0"/>
    <n v="0"/>
    <n v="0"/>
    <n v="0"/>
    <n v="0"/>
    <n v="0"/>
    <n v="0"/>
    <n v="0"/>
    <n v="0"/>
    <n v="0"/>
    <n v="0"/>
    <n v="0"/>
    <n v="0"/>
    <n v="0"/>
    <n v="0"/>
    <n v="0"/>
    <n v="0"/>
    <n v="0"/>
    <n v="0"/>
    <n v="0"/>
    <n v="0"/>
    <n v="0"/>
    <n v="0"/>
    <n v="0"/>
    <n v="0"/>
    <n v="0"/>
    <n v="0"/>
    <n v="0"/>
    <n v="0"/>
    <n v="0"/>
    <n v="0"/>
    <n v="0"/>
    <n v="0"/>
    <n v="0"/>
    <n v="0"/>
    <n v="0"/>
    <n v="0"/>
    <n v="0"/>
    <n v="0"/>
    <n v="2500"/>
    <n v="2500"/>
    <n v="2500"/>
    <n v="2500"/>
    <n v="2500"/>
    <n v="2500"/>
    <n v="2500"/>
    <n v="2500"/>
    <n v="2500"/>
    <n v="2500"/>
    <n v="2500"/>
    <n v="2500"/>
    <n v="2500"/>
    <n v="2500"/>
    <n v="2500"/>
    <n v="2500"/>
    <n v="2500"/>
    <n v="2500"/>
    <n v="2500"/>
    <n v="2500"/>
    <n v="2500"/>
    <n v="2500"/>
    <n v="2500"/>
    <n v="2500"/>
    <n v="2500"/>
    <n v="2500"/>
    <n v="2500"/>
    <n v="2500"/>
    <n v="2500"/>
    <n v="2500"/>
    <n v="2500"/>
    <n v="2500"/>
    <n v="2500"/>
    <n v="2500"/>
    <n v="2500"/>
    <n v="2500"/>
    <n v="2500"/>
    <n v="2500"/>
    <n v="2500"/>
    <n v="2500"/>
    <n v="2500"/>
    <n v="2500"/>
    <n v="2500"/>
    <n v="7528.344671201814"/>
    <n v="0"/>
    <n v="0"/>
    <n v="0"/>
    <n v="0"/>
    <n v="0"/>
    <n v="0"/>
    <n v="0"/>
    <n v="0"/>
    <n v="0"/>
    <n v="0"/>
    <n v="0"/>
    <n v="0"/>
    <n v="0"/>
    <n v="0"/>
    <n v="0"/>
    <n v="0"/>
    <n v="0"/>
    <n v="0"/>
    <n v="0"/>
    <n v="0"/>
    <n v="0"/>
    <n v="0"/>
    <n v="0"/>
    <n v="0"/>
    <n v="0"/>
    <n v="0"/>
    <n v="0"/>
    <n v="0"/>
    <n v="0"/>
    <n v="0"/>
    <n v="0"/>
    <n v="0"/>
    <n v="0"/>
    <n v="0"/>
    <n v="0"/>
    <n v="0"/>
    <n v="0"/>
    <n v="0"/>
    <n v="0"/>
    <n v="2267.5736961451248"/>
    <n v="2159.5939963286901"/>
    <n v="2056.756186979705"/>
    <n v="1958.8154161711473"/>
    <n v="1865.5384915915693"/>
    <n v="1776.7033253253037"/>
    <n v="1692.0984050717179"/>
    <n v="1611.5222905444932"/>
    <n v="1534.7831338518984"/>
    <n v="1461.6982227160936"/>
    <n v="1392.0935454438988"/>
    <n v="1325.8033766132367"/>
    <n v="1262.6698824887972"/>
    <n v="1202.5427452274255"/>
    <n v="1145.2788049785006"/>
    <n v="1090.7417190271433"/>
    <n v="1038.8016371687079"/>
    <n v="989.33489254162657"/>
    <n v="942.22370718250147"/>
    <n v="897.35591160238243"/>
    <n v="854.62467771655474"/>
    <n v="813.92826449195672"/>
    <n v="775.1697757066255"/>
    <n v="738.25692924440523"/>
    <n v="703.10183737562409"/>
    <n v="669.62079750059422"/>
    <n v="637.7340928577089"/>
    <n v="607.36580272162746"/>
    <n v="578.44362163964536"/>
    <n v="550.89868727585247"/>
    <n v="524.66541645319285"/>
    <n v="499.68134900304085"/>
    <n v="475.8869990505151"/>
    <n v="453.22571338144292"/>
    <n v="431.64353655375521"/>
    <n v="411.08908243214779"/>
    <n v="391.5134118401408"/>
    <n v="372.86991603822923"/>
    <n v="355.11420575069457"/>
    <n v="338.20400547685193"/>
    <n v="7528.344671201814"/>
    <n v="40854.96750951057"/>
    <x v="90"/>
  </r>
  <r>
    <s v="SND"/>
    <s v="Slovenské národné divadlo"/>
    <x v="91"/>
    <m/>
    <s v="Média server Green Hippo HD pre sálu Opery a Baletu a pre sálu Činohry   2 ks"/>
    <s v="Nevyhnutná výmena existujúceho zariadenia, ktoré nemá podporu hardwéru a softwéru. Zastaralé videoformáty a prevádzka je nestabilná."/>
    <s v="Cieľom je zabezpečiť modernú a bezporuchovú prevádzku videotechnológií."/>
    <s v="N/A"/>
    <s v="Zákon č. 385/1997 Z.z. o Slov.národnom divadle, §2"/>
    <n v="5"/>
    <x v="1"/>
    <n v="185990"/>
    <s v="celková návštevnosť SND v roku 2022"/>
    <x v="2"/>
    <x v="0"/>
    <s v="C1 Javisková technika"/>
    <s v="01 Investičný zámer"/>
    <s v="štátny rozpočet"/>
    <s v="08S0101"/>
    <s v="nie"/>
    <n v="1"/>
    <n v="160000"/>
    <n v="0"/>
    <n v="0"/>
    <m/>
    <n v="160000"/>
    <n v="0"/>
    <n v="0"/>
    <n v="0"/>
    <n v="0"/>
    <n v="0"/>
    <n v="0"/>
    <n v="0"/>
    <s v="-"/>
    <n v="0"/>
    <n v="0"/>
    <n v="0"/>
    <n v="0"/>
    <n v="0"/>
    <n v="0"/>
    <n v="0"/>
    <n v="0"/>
    <n v="0"/>
    <n v="0"/>
    <n v="0"/>
    <m/>
    <n v="0"/>
    <n v="0"/>
    <s v="C1"/>
    <n v="8"/>
    <n v="1"/>
    <n v="1"/>
    <n v="1"/>
    <n v="0"/>
    <n v="1"/>
    <n v="1"/>
    <n v="1"/>
    <n v="0"/>
    <n v="1"/>
    <n v="0"/>
    <n v="1"/>
    <n v="0"/>
    <n v="1"/>
    <n v="1"/>
    <n v="0"/>
    <n v="1"/>
    <n v="0"/>
    <n v="0"/>
    <n v="160000"/>
    <n v="0"/>
    <n v="0"/>
    <n v="0"/>
    <n v="0"/>
    <n v="0"/>
    <n v="0"/>
    <n v="0"/>
    <n v="0"/>
    <n v="0"/>
    <n v="0"/>
    <n v="0"/>
    <n v="0"/>
    <n v="0"/>
    <n v="0"/>
    <n v="0"/>
    <n v="0"/>
    <n v="0"/>
    <n v="0"/>
    <n v="0"/>
    <n v="0"/>
    <n v="0"/>
    <n v="0"/>
    <n v="0"/>
    <n v="0"/>
    <n v="0"/>
    <n v="0"/>
    <n v="0"/>
    <n v="0"/>
    <n v="0"/>
    <n v="0"/>
    <n v="0"/>
    <n v="0"/>
    <n v="0"/>
    <n v="0"/>
    <n v="0"/>
    <n v="0"/>
    <n v="0"/>
    <n v="0"/>
    <n v="0"/>
    <n v="0"/>
    <n v="185990"/>
    <n v="185990"/>
    <n v="185990"/>
    <n v="185990"/>
    <n v="185990"/>
    <n v="185990"/>
    <n v="185990"/>
    <n v="185990"/>
    <n v="185990"/>
    <n v="185990"/>
    <n v="185990"/>
    <n v="185990"/>
    <n v="185990"/>
    <n v="185990"/>
    <n v="185990"/>
    <n v="185990"/>
    <n v="185990"/>
    <n v="185990"/>
    <n v="185990"/>
    <n v="185990"/>
    <n v="185990"/>
    <n v="185990"/>
    <n v="185990"/>
    <n v="185990"/>
    <n v="185990"/>
    <n v="185990"/>
    <n v="185990"/>
    <n v="185990"/>
    <n v="185990"/>
    <n v="185990"/>
    <n v="185990"/>
    <n v="185990"/>
    <n v="185990"/>
    <n v="185990"/>
    <n v="185990"/>
    <n v="185990"/>
    <n v="185990"/>
    <n v="185990"/>
    <n v="185990"/>
    <n v="185990"/>
    <n v="185990"/>
    <n v="185990"/>
    <n v="185990"/>
    <n v="145124.71655328799"/>
    <n v="0"/>
    <n v="0"/>
    <n v="0"/>
    <n v="0"/>
    <n v="0"/>
    <n v="0"/>
    <n v="0"/>
    <n v="0"/>
    <n v="0"/>
    <n v="0"/>
    <n v="0"/>
    <n v="0"/>
    <n v="0"/>
    <n v="0"/>
    <n v="0"/>
    <n v="0"/>
    <n v="0"/>
    <n v="0"/>
    <n v="0"/>
    <n v="0"/>
    <n v="0"/>
    <n v="0"/>
    <n v="0"/>
    <n v="0"/>
    <n v="0"/>
    <n v="0"/>
    <n v="0"/>
    <n v="0"/>
    <n v="0"/>
    <n v="0"/>
    <n v="0"/>
    <n v="0"/>
    <n v="0"/>
    <n v="0"/>
    <n v="0"/>
    <n v="0"/>
    <n v="0"/>
    <n v="0"/>
    <n v="0"/>
    <n v="168698.41269841269"/>
    <n v="160665.15495086921"/>
    <n v="153014.43328654213"/>
    <n v="145728.03170146869"/>
    <n v="138788.60162044637"/>
    <n v="132179.62059090129"/>
    <n v="125885.35294371552"/>
    <n v="119890.81232734812"/>
    <n v="114181.72602604583"/>
    <n v="108744.50097718649"/>
    <n v="103566.1914068443"/>
    <n v="98634.468006518364"/>
    <n v="93937.588577636547"/>
    <n v="89464.370073939543"/>
    <n v="85204.161975180526"/>
    <n v="81146.820928743342"/>
    <n v="77282.686598803193"/>
    <n v="73602.558665526842"/>
    <n v="70097.674919549376"/>
    <n v="66759.690399570842"/>
    <n v="63580.657523400805"/>
    <n v="60553.007165143608"/>
    <n v="57669.530633470116"/>
    <n v="54923.36250806677"/>
    <n v="52307.964293396923"/>
    <n v="49817.108850854209"/>
    <n v="47444.86557224211"/>
    <n v="45185.586259278192"/>
    <n v="43033.891675503059"/>
    <n v="40984.658738574326"/>
    <n v="39033.008322451737"/>
    <n v="37174.293640430224"/>
    <n v="35404.08918136212"/>
    <n v="33718.180172725828"/>
    <n v="32112.552545453171"/>
    <n v="30583.383376622067"/>
    <n v="29127.031787259115"/>
    <n v="27740.030273580105"/>
    <n v="26419.076451028675"/>
    <n v="25161.025191455879"/>
    <n v="145124.71655328799"/>
    <n v="766894.63425773918"/>
    <x v="91"/>
  </r>
  <r>
    <s v="ÚĽUV"/>
    <s v="Ústredie ľudovej umeleckej výroby"/>
    <x v="92"/>
    <n v="8"/>
    <s v="Sanácia vetrania a vlhkosti objektu ÚĽUV v Banskej Bystrici"/>
    <s v="Suterén objektu ÚĽUV v Banskej Bystrici (NKP) z dôvodu vysokej vlhkosti nie je možné využívať na aktivity organizácie. Základným predpokladom je odvetranie priestorov a následné odstránenie vysokej vlhkosti. Následne bude priestor možné využívať na aktivity Regionálneho centra remesiel pre verejnosť. "/>
    <s v="Cieľom je minimalizácia budúcich nákladov a vytvorenie priestoru pre aktivity Regionálneho centra remesiel v Banskej Bystrici."/>
    <s v="N/A"/>
    <s v="Zákon č. 278/1993 Z.z. o správe majetku štátu, §3 ods. 2"/>
    <n v="40"/>
    <x v="0"/>
    <n v="46800"/>
    <s v="Rastom cien stavebných materiálov a prác sa nerealizovaním potrebných sanačných prác každým rokom zvyšujú náklady cca o 30 % / pôvodný rozpočet na práce v roku 2021 128 000,00 €/"/>
    <x v="1"/>
    <x v="2"/>
    <s v="0 Odstránenie havarijného stavu"/>
    <s v="04 Projektová dokumentácia k dispozícii - pre stavebné povolenie"/>
    <s v="štátny rozpočet"/>
    <s v="08S0107"/>
    <s v="nie"/>
    <n v="1"/>
    <n v="169500"/>
    <m/>
    <m/>
    <n v="0"/>
    <n v="2500"/>
    <n v="167000"/>
    <m/>
    <n v="0"/>
    <n v="0"/>
    <n v="0"/>
    <n v="0"/>
    <n v="0"/>
    <s v="-"/>
    <n v="0"/>
    <n v="0"/>
    <n v="0"/>
    <n v="0"/>
    <n v="0"/>
    <n v="0"/>
    <n v="0"/>
    <n v="0"/>
    <n v="0"/>
    <n v="0"/>
    <n v="0"/>
    <m/>
    <n v="0"/>
    <n v="0"/>
    <s v="0"/>
    <n v="9"/>
    <n v="1"/>
    <n v="1"/>
    <n v="1"/>
    <n v="1"/>
    <n v="1"/>
    <n v="1"/>
    <n v="1"/>
    <n v="0"/>
    <n v="1"/>
    <n v="1"/>
    <n v="0"/>
    <n v="0"/>
    <n v="1"/>
    <n v="1"/>
    <n v="0"/>
    <n v="1"/>
    <n v="0"/>
    <n v="0"/>
    <n v="2500"/>
    <n v="167000"/>
    <n v="0"/>
    <n v="0"/>
    <n v="0"/>
    <n v="0"/>
    <n v="0"/>
    <n v="0"/>
    <n v="0"/>
    <n v="0"/>
    <n v="0"/>
    <n v="0"/>
    <n v="0"/>
    <n v="0"/>
    <n v="0"/>
    <n v="0"/>
    <n v="0"/>
    <n v="0"/>
    <n v="0"/>
    <n v="0"/>
    <n v="0"/>
    <n v="0"/>
    <n v="0"/>
    <n v="0"/>
    <n v="0"/>
    <n v="0"/>
    <n v="0"/>
    <n v="0"/>
    <n v="0"/>
    <n v="0"/>
    <n v="0"/>
    <n v="0"/>
    <n v="0"/>
    <n v="0"/>
    <n v="0"/>
    <n v="0"/>
    <n v="0"/>
    <n v="0"/>
    <n v="0"/>
    <n v="0"/>
    <n v="0"/>
    <n v="46800"/>
    <n v="46800"/>
    <n v="46800"/>
    <n v="46800"/>
    <n v="46800"/>
    <n v="46800"/>
    <n v="46800"/>
    <n v="46800"/>
    <n v="46800"/>
    <n v="46800"/>
    <n v="46800"/>
    <n v="46800"/>
    <n v="46800"/>
    <n v="46800"/>
    <n v="46800"/>
    <n v="46800"/>
    <n v="46800"/>
    <n v="46800"/>
    <n v="46800"/>
    <n v="46800"/>
    <n v="46800"/>
    <n v="46800"/>
    <n v="46800"/>
    <n v="46800"/>
    <n v="46800"/>
    <n v="46800"/>
    <n v="46800"/>
    <n v="46800"/>
    <n v="46800"/>
    <n v="46800"/>
    <n v="46800"/>
    <n v="46800"/>
    <n v="46800"/>
    <n v="46800"/>
    <n v="46800"/>
    <n v="46800"/>
    <n v="46800"/>
    <n v="46800"/>
    <n v="46800"/>
    <n v="46800"/>
    <n v="46800"/>
    <n v="46800"/>
    <n v="46800"/>
    <n v="2267.5736961451248"/>
    <n v="144260.87895475648"/>
    <n v="0"/>
    <n v="0"/>
    <n v="0"/>
    <n v="0"/>
    <n v="0"/>
    <n v="0"/>
    <n v="0"/>
    <n v="0"/>
    <n v="0"/>
    <n v="0"/>
    <n v="0"/>
    <n v="0"/>
    <n v="0"/>
    <n v="0"/>
    <n v="0"/>
    <n v="0"/>
    <n v="0"/>
    <n v="0"/>
    <n v="0"/>
    <n v="0"/>
    <n v="0"/>
    <n v="0"/>
    <n v="0"/>
    <n v="0"/>
    <n v="0"/>
    <n v="0"/>
    <n v="0"/>
    <n v="0"/>
    <n v="0"/>
    <n v="0"/>
    <n v="0"/>
    <n v="0"/>
    <n v="0"/>
    <n v="0"/>
    <n v="0"/>
    <n v="0"/>
    <n v="0"/>
    <n v="0"/>
    <n v="42448.979591836731"/>
    <n v="40427.599611273079"/>
    <n v="38502.475820260079"/>
    <n v="36669.024590723879"/>
    <n v="34922.880562594175"/>
    <n v="33259.886250089687"/>
    <n v="31676.08214294256"/>
    <n v="30167.697278992913"/>
    <n v="28731.140265707534"/>
    <n v="27362.99072924527"/>
    <n v="26059.991170709785"/>
    <n v="24819.03921019979"/>
    <n v="23637.180200190283"/>
    <n v="22511.600190657406"/>
    <n v="21439.619229197531"/>
    <n v="20418.684980188122"/>
    <n v="19446.366647798211"/>
    <n v="18520.349188379249"/>
    <n v="17638.427798456429"/>
    <n v="16798.5026651966"/>
    <n v="15998.573966853904"/>
    <n v="15236.737111289429"/>
    <n v="14511.178201228031"/>
    <n v="13820.169715455266"/>
    <n v="13162.066395671682"/>
    <n v="12535.301329211125"/>
    <n v="11938.38221829631"/>
    <n v="11369.887826948865"/>
    <n v="10828.464597094162"/>
    <n v="10312.823425803959"/>
    <n v="9821.7365960037714"/>
    <n v="9354.0348533369252"/>
    <n v="8908.6046222256427"/>
    <n v="8484.3853545006114"/>
    <n v="8080.3670042862968"/>
    <n v="7695.5876231298062"/>
    <n v="7329.1310696474357"/>
    <n v="6980.1248282356519"/>
    <n v="6647.7379316530023"/>
    <n v="6331.1789825266687"/>
    <n v="146528.4526509016"/>
    <n v="764804.99177803739"/>
    <x v="92"/>
  </r>
  <r>
    <s v="SNG"/>
    <s v="Slovenská národná galéria"/>
    <x v="93"/>
    <n v="12"/>
    <s v="Inštitút Vladimíra Dedečka"/>
    <s v="Vybudovanie odborného pracoviska, ktoré sa primárne bude zaoberať architektonickým dielom, jeho spracovaním a propagáciou, ale aj metodikou obnovy a správou autorských práv architektúry Vladimíra Dedečka, s ambíciou vztiahnuť túto činnosť na širšiu problematiku povojnovej architektúry (metodika + správa autorských práv). V súčasnosti absentuje obdobná platforma vyjadrujúca odborné stanoviská k plánom obnovy, modernizácie, prestavby objektov povojnovej architektúry a jej potreba je čoraz viac citelnejšia. Investície sú primárne na personálne náklady. "/>
    <s v="vybudovať odborné pracovisko ako súčasť štruktúry SNG zamerané na metodickú prácu s povojnovou architektúrou;  vypracovať metodiku prístupu k projektom na základe dostupných zbierkových fondov; poskytovať konzultačné a vzdelávacie služby v oblasti obnovy architektúry druhej polovice 20.storočia (mimo záujmu PÚ teda neide o duplikované činnosti)"/>
    <s v="N/A"/>
    <s v="Zákon č. 206/2009 Z.z. o múzeách a o galériách a o ochrane predmetov kultúrnej hodnoty, §7 ods .6  c) a §14 ods. 1  b)"/>
    <n v="40"/>
    <x v="1"/>
    <n v="99695"/>
    <s v="celková návštevnosť za rok 2022"/>
    <x v="0"/>
    <x v="7"/>
    <s v="G Reformný zámer"/>
    <s v="01 Investičný zámer"/>
    <s v="štátny rozpočet"/>
    <s v="08S0106"/>
    <s v="nie"/>
    <n v="1"/>
    <n v="20000"/>
    <n v="0"/>
    <n v="0"/>
    <n v="0"/>
    <n v="0"/>
    <n v="20000"/>
    <n v="0"/>
    <n v="0"/>
    <n v="0"/>
    <n v="0"/>
    <n v="0"/>
    <n v="0"/>
    <s v="-"/>
    <n v="360000"/>
    <n v="0"/>
    <n v="0"/>
    <n v="0"/>
    <n v="120000"/>
    <n v="120000"/>
    <n v="120000"/>
    <n v="0"/>
    <n v="0"/>
    <n v="0"/>
    <n v="0"/>
    <m/>
    <n v="1"/>
    <n v="0"/>
    <s v="G"/>
    <n v="9"/>
    <n v="1"/>
    <n v="1"/>
    <n v="1"/>
    <n v="1"/>
    <n v="1"/>
    <n v="1"/>
    <n v="1"/>
    <n v="0"/>
    <n v="1"/>
    <n v="0"/>
    <n v="0"/>
    <n v="1"/>
    <n v="1"/>
    <n v="1"/>
    <n v="0"/>
    <n v="1"/>
    <n v="0"/>
    <n v="0"/>
    <n v="0"/>
    <n v="140000"/>
    <n v="120000"/>
    <n v="120000"/>
    <n v="0"/>
    <n v="0"/>
    <n v="0"/>
    <n v="0"/>
    <n v="0"/>
    <n v="0"/>
    <n v="0"/>
    <n v="0"/>
    <n v="0"/>
    <n v="0"/>
    <n v="0"/>
    <n v="0"/>
    <n v="0"/>
    <n v="0"/>
    <n v="0"/>
    <n v="0"/>
    <n v="0"/>
    <n v="0"/>
    <n v="0"/>
    <n v="0"/>
    <n v="0"/>
    <n v="0"/>
    <n v="0"/>
    <n v="0"/>
    <n v="0"/>
    <n v="0"/>
    <n v="0"/>
    <n v="0"/>
    <n v="0"/>
    <n v="0"/>
    <n v="0"/>
    <n v="0"/>
    <n v="0"/>
    <n v="0"/>
    <n v="0"/>
    <n v="0"/>
    <n v="0"/>
    <n v="99695"/>
    <n v="99695"/>
    <n v="99695"/>
    <n v="99695"/>
    <n v="99695"/>
    <n v="99695"/>
    <n v="99695"/>
    <n v="99695"/>
    <n v="99695"/>
    <n v="99695"/>
    <n v="99695"/>
    <n v="99695"/>
    <n v="99695"/>
    <n v="99695"/>
    <n v="99695"/>
    <n v="99695"/>
    <n v="99695"/>
    <n v="99695"/>
    <n v="99695"/>
    <n v="99695"/>
    <n v="99695"/>
    <n v="99695"/>
    <n v="99695"/>
    <n v="99695"/>
    <n v="99695"/>
    <n v="99695"/>
    <n v="99695"/>
    <n v="99695"/>
    <n v="99695"/>
    <n v="99695"/>
    <n v="99695"/>
    <n v="99695"/>
    <n v="99695"/>
    <n v="99695"/>
    <n v="99695"/>
    <n v="99695"/>
    <n v="99695"/>
    <n v="99695"/>
    <n v="99695"/>
    <n v="99695"/>
    <n v="99695"/>
    <n v="99695"/>
    <n v="99695"/>
    <n v="0"/>
    <n v="120937.26379440664"/>
    <n v="98724.296975025834"/>
    <n v="94023.139976215069"/>
    <n v="0"/>
    <n v="0"/>
    <n v="0"/>
    <n v="0"/>
    <n v="0"/>
    <n v="0"/>
    <n v="0"/>
    <n v="0"/>
    <n v="0"/>
    <n v="0"/>
    <n v="0"/>
    <n v="0"/>
    <n v="0"/>
    <n v="0"/>
    <n v="0"/>
    <n v="0"/>
    <n v="0"/>
    <n v="0"/>
    <n v="0"/>
    <n v="0"/>
    <n v="0"/>
    <n v="0"/>
    <n v="0"/>
    <n v="0"/>
    <n v="0"/>
    <n v="0"/>
    <n v="0"/>
    <n v="0"/>
    <n v="0"/>
    <n v="0"/>
    <n v="0"/>
    <n v="0"/>
    <n v="0"/>
    <n v="0"/>
    <n v="0"/>
    <n v="0"/>
    <n v="90426.303854875281"/>
    <n v="86120.289385595504"/>
    <n v="82019.323224376669"/>
    <n v="78113.641166073008"/>
    <n v="74393.943967688596"/>
    <n v="70851.37520732246"/>
    <n v="67477.500197449961"/>
    <n v="64264.2859023333"/>
    <n v="61204.081811746"/>
    <n v="58289.601725472377"/>
    <n v="55513.906405211797"/>
    <n v="52870.38705258265"/>
    <n v="50352.74957388825"/>
    <n v="47954.999594179273"/>
    <n v="45671.428184932643"/>
    <n v="43496.598271364419"/>
    <n v="41425.331687013735"/>
    <n v="39452.696844774982"/>
    <n v="37573.996995023794"/>
    <n v="35784.759042879807"/>
    <n v="34080.72289798077"/>
    <n v="32457.831331410249"/>
    <n v="30912.220315628812"/>
    <n v="29440.209824408394"/>
    <n v="28038.295070865133"/>
    <n v="26703.138162728697"/>
    <n v="25431.560154979714"/>
    <n v="24220.533480933056"/>
    <n v="23067.174743745778"/>
    <n v="21968.737851186444"/>
    <n v="20922.607477320427"/>
    <n v="19926.292835543263"/>
    <n v="18977.421748136443"/>
    <n v="18073.73499822518"/>
    <n v="17213.080950690648"/>
    <n v="16393.410429229189"/>
    <n v="15612.771837361135"/>
    <n v="14869.306511772505"/>
    <n v="14161.244296926199"/>
    <n v="13486.899330405902"/>
    <n v="313684.70074564754"/>
    <n v="1629214.3943442628"/>
    <x v="93"/>
  </r>
  <r>
    <s v="ŠVK KE"/>
    <s v="Štátna vedecká knižnica v Košiciach"/>
    <x v="94"/>
    <n v="9"/>
    <s v="Zvýšenie úložnej kapacity depozitára knižničného fondu  v budove na Pribinovej 1"/>
    <s v="Budova na Pribinovej je hlavným depozitárom ŠVKK s počtom  cca 730 tis. dokumentov. Na nadzemných podlažiach je vybavená širokými chodbami, ktoré sa môžu v prípade vytvorenia protipožiarnych sektorov doplniť regálovým vybavením na uloženie ďalších dokumentov (PD z 09/2021 schválená KPÚ).                                                                                                                                        Zámerom projektu je:                                                       a) inštalácia novej EPS a elektrických rozvodov,                                                                                                                                              a) stavebné a protipožiarne predelenie chodieb,                                                                                                                                                                    c) doplnenie novovzniknutých skladových priestorov regálmi na uloženie a uchovávanie dokumentov (125 obojstranných a 33 jednostranných regálov).                                                                "/>
    <s v="Cieľom je zvýšenie úložnej kapacity depozitára knižničného fondu stavebnou reprofilizáciou nevyužitých chodieb.                                                                 "/>
    <s v="N/A"/>
    <s v="Zákon č. 126/2015 Z.z. o knižniciach, §4 ods.2, písm. c),   §15 písm. a);  Zriaďovacia listina ŠVK v Košiciach v znení Dodatku č. MK-3911/2019-110/11317, Čl. I ods. 3 písm. a). "/>
    <n v="40"/>
    <x v="0"/>
    <n v="74400"/>
    <s v="Ročný prenájom 620 m2 skladových priestorov na rok v lokalite mesta Košice (údaj z webu 15.3.2023): na mesiac je to 6 200 s DPH a médiami pri cene cca 10,00 €/m2. Do úspory nákladov sme nezahrnuli úsporu  na prevádzku budovy na Zvonárskej 21, ktorá by sa mohla po presťahovaní 1230 bm kníh predať: ročná úspora 13 693 € + príjem z predaja budovy 552 000 €"/>
    <x v="0"/>
    <x v="1"/>
    <s v="B2 Stavebná reprofilizácia priestorov"/>
    <s v="05 Projektová dokumentácia k dispozícii - pre realizáciu stavby"/>
    <s v="štátny rozpočet"/>
    <s v="08T0109"/>
    <s v="nie"/>
    <n v="1"/>
    <n v="242206"/>
    <n v="3600"/>
    <n v="3600"/>
    <n v="0"/>
    <n v="0"/>
    <n v="94639"/>
    <n v="143967"/>
    <n v="0"/>
    <n v="0"/>
    <n v="0"/>
    <n v="0"/>
    <n v="0"/>
    <s v="vybavenie nových skladových priestorov regámi na knižničný fond"/>
    <n v="42300"/>
    <n v="0"/>
    <n v="0"/>
    <n v="0"/>
    <n v="0"/>
    <n v="42300"/>
    <n v="0"/>
    <n v="0"/>
    <n v="0"/>
    <n v="0"/>
    <n v="0"/>
    <s v="Ceny uvedené podľa PD s rozpočtom z 09/2021 (211 530€) zvýšené o mieru inflácie v r. 2022 o 12,8%.                        Suma 3600 € za PD bola vyčerpaná v roku 2021 (ponechaná v  stĺpci W a X)."/>
    <n v="0"/>
    <n v="0"/>
    <s v="B2"/>
    <n v="9"/>
    <n v="1"/>
    <n v="1"/>
    <n v="1"/>
    <n v="1"/>
    <n v="1"/>
    <n v="1"/>
    <n v="1"/>
    <n v="0"/>
    <n v="1"/>
    <n v="0"/>
    <n v="0"/>
    <n v="1"/>
    <n v="1"/>
    <n v="1"/>
    <n v="0"/>
    <n v="1"/>
    <n v="3600"/>
    <n v="0"/>
    <n v="0"/>
    <n v="94639"/>
    <n v="186267"/>
    <n v="0"/>
    <n v="0"/>
    <n v="0"/>
    <n v="0"/>
    <n v="0"/>
    <n v="0"/>
    <n v="0"/>
    <n v="0"/>
    <n v="0"/>
    <n v="0"/>
    <n v="0"/>
    <n v="0"/>
    <n v="0"/>
    <n v="0"/>
    <n v="0"/>
    <n v="0"/>
    <n v="0"/>
    <n v="0"/>
    <n v="0"/>
    <n v="0"/>
    <n v="0"/>
    <n v="0"/>
    <n v="0"/>
    <n v="0"/>
    <n v="0"/>
    <n v="0"/>
    <n v="0"/>
    <n v="0"/>
    <n v="0"/>
    <n v="0"/>
    <n v="0"/>
    <n v="0"/>
    <n v="0"/>
    <n v="0"/>
    <n v="0"/>
    <n v="0"/>
    <n v="0"/>
    <n v="0"/>
    <n v="74400"/>
    <n v="74400"/>
    <n v="74400"/>
    <n v="74400"/>
    <n v="74400"/>
    <n v="74400"/>
    <n v="74400"/>
    <n v="74400"/>
    <n v="74400"/>
    <n v="74400"/>
    <n v="74400"/>
    <n v="74400"/>
    <n v="74400"/>
    <n v="74400"/>
    <n v="74400"/>
    <n v="74400"/>
    <n v="74400"/>
    <n v="74400"/>
    <n v="74400"/>
    <n v="74400"/>
    <n v="74400"/>
    <n v="74400"/>
    <n v="74400"/>
    <n v="74400"/>
    <n v="74400"/>
    <n v="74400"/>
    <n v="74400"/>
    <n v="74400"/>
    <n v="74400"/>
    <n v="74400"/>
    <n v="74400"/>
    <n v="74400"/>
    <n v="74400"/>
    <n v="74400"/>
    <n v="74400"/>
    <n v="74400"/>
    <n v="74400"/>
    <n v="74400"/>
    <n v="74400"/>
    <n v="74400"/>
    <n v="74400"/>
    <n v="74400"/>
    <n v="74400"/>
    <n v="0"/>
    <n v="81752.726487420354"/>
    <n v="153242.32187205949"/>
    <n v="0"/>
    <n v="0"/>
    <n v="0"/>
    <n v="0"/>
    <n v="0"/>
    <n v="0"/>
    <n v="0"/>
    <n v="0"/>
    <n v="0"/>
    <n v="0"/>
    <n v="0"/>
    <n v="0"/>
    <n v="0"/>
    <n v="0"/>
    <n v="0"/>
    <n v="0"/>
    <n v="0"/>
    <n v="0"/>
    <n v="0"/>
    <n v="0"/>
    <n v="0"/>
    <n v="0"/>
    <n v="0"/>
    <n v="0"/>
    <n v="0"/>
    <n v="0"/>
    <n v="0"/>
    <n v="0"/>
    <n v="0"/>
    <n v="0"/>
    <n v="0"/>
    <n v="0"/>
    <n v="0"/>
    <n v="0"/>
    <n v="0"/>
    <n v="0"/>
    <n v="0"/>
    <n v="67482.993197278905"/>
    <n v="64269.517330741815"/>
    <n v="61209.064124516022"/>
    <n v="58294.346785253343"/>
    <n v="55518.425509765097"/>
    <n v="52874.690961681037"/>
    <n v="50356.848534934325"/>
    <n v="47958.903366604114"/>
    <n v="45675.14606343249"/>
    <n v="43500.13910803094"/>
    <n v="41428.703912410427"/>
    <n v="39455.908488009925"/>
    <n v="37577.055702866601"/>
    <n v="35787.672097968185"/>
    <n v="34083.497236160176"/>
    <n v="32460.473558247784"/>
    <n v="30914.736722140748"/>
    <n v="29442.606402038804"/>
    <n v="28040.577525751243"/>
    <n v="26705.311929286901"/>
    <n v="25433.630408844667"/>
    <n v="24222.505151280631"/>
    <n v="23069.052525029176"/>
    <n v="21970.526214313501"/>
    <n v="20924.310680298571"/>
    <n v="19927.914933617685"/>
    <n v="18978.966603445417"/>
    <n v="18075.206288995632"/>
    <n v="17214.482179995844"/>
    <n v="16394.74493332937"/>
    <n v="15614.042793647021"/>
    <n v="14870.516946330496"/>
    <n v="14162.397091743329"/>
    <n v="13487.99723023174"/>
    <n v="12845.711647839755"/>
    <n v="12234.011093180718"/>
    <n v="11651.439136362591"/>
    <n v="11096.608701297702"/>
    <n v="10568.19876314067"/>
    <n v="10064.951202991115"/>
    <n v="234995.04835947984"/>
    <n v="1215843.8330830347"/>
    <x v="94"/>
  </r>
  <r>
    <s v="ŠO "/>
    <s v="Štátna opera "/>
    <x v="95"/>
    <n v="6"/>
    <s v="Nákup zvukovej techniky "/>
    <s v="Modernizácia zvukovej techniky, doplnenie zvukovo akustických zariadení na zabezpečenie kvalitného ozvučenia ( audiozariadenia, mikrofóny a porty )."/>
    <s v="Cieľom projektu je zvýšenie kvality hudobnej produkcie a zvýšenie kvality odposluchu pre umelcov."/>
    <s v="N/A"/>
    <s v="Zriaďovacia listina ŠO, Čl. I, bod 2 k"/>
    <n v="10"/>
    <x v="1"/>
    <n v="38949"/>
    <s v="celkový počet ľudí za rok 2019"/>
    <x v="2"/>
    <x v="0"/>
    <s v="C5 Mikroporty"/>
    <s v="01 Investičný zámer"/>
    <s v="štátny rozpočet"/>
    <s v="08S0101"/>
    <s v="nie"/>
    <n v="1"/>
    <n v="65000"/>
    <n v="0"/>
    <n v="0"/>
    <n v="0"/>
    <n v="25000"/>
    <n v="20000"/>
    <n v="10000"/>
    <n v="10000"/>
    <n v="0"/>
    <n v="0"/>
    <n v="0"/>
    <n v="0"/>
    <s v="-"/>
    <n v="0"/>
    <n v="0"/>
    <n v="0"/>
    <n v="0"/>
    <n v="0"/>
    <n v="0"/>
    <n v="0"/>
    <n v="0"/>
    <n v="0"/>
    <n v="0"/>
    <n v="0"/>
    <m/>
    <n v="1"/>
    <n v="0"/>
    <s v="C5"/>
    <n v="9"/>
    <n v="1"/>
    <n v="1"/>
    <n v="1"/>
    <n v="1"/>
    <n v="1"/>
    <n v="1"/>
    <n v="1"/>
    <n v="0"/>
    <n v="1"/>
    <n v="0"/>
    <n v="1"/>
    <n v="0"/>
    <n v="1"/>
    <n v="1"/>
    <n v="0"/>
    <n v="1"/>
    <n v="0"/>
    <n v="0"/>
    <n v="25000"/>
    <n v="20000"/>
    <n v="10000"/>
    <n v="10000"/>
    <n v="0"/>
    <n v="0"/>
    <n v="0"/>
    <n v="0"/>
    <n v="0"/>
    <n v="0"/>
    <n v="0"/>
    <n v="0"/>
    <n v="0"/>
    <n v="0"/>
    <n v="0"/>
    <n v="0"/>
    <n v="0"/>
    <n v="0"/>
    <n v="0"/>
    <n v="0"/>
    <n v="0"/>
    <n v="0"/>
    <n v="0"/>
    <n v="0"/>
    <n v="0"/>
    <n v="0"/>
    <n v="0"/>
    <n v="0"/>
    <n v="0"/>
    <n v="0"/>
    <n v="0"/>
    <n v="0"/>
    <n v="0"/>
    <n v="0"/>
    <n v="0"/>
    <n v="0"/>
    <n v="0"/>
    <n v="0"/>
    <n v="0"/>
    <n v="0"/>
    <n v="0"/>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22675.736961451246"/>
    <n v="17276.751970629521"/>
    <n v="8227.0247479188201"/>
    <n v="7835.2616646845891"/>
    <n v="0"/>
    <n v="0"/>
    <n v="0"/>
    <n v="0"/>
    <n v="0"/>
    <n v="0"/>
    <n v="0"/>
    <n v="0"/>
    <n v="0"/>
    <n v="0"/>
    <n v="0"/>
    <n v="0"/>
    <n v="0"/>
    <n v="0"/>
    <n v="0"/>
    <n v="0"/>
    <n v="0"/>
    <n v="0"/>
    <n v="0"/>
    <n v="0"/>
    <n v="0"/>
    <n v="0"/>
    <n v="0"/>
    <n v="0"/>
    <n v="0"/>
    <n v="0"/>
    <n v="0"/>
    <n v="0"/>
    <n v="0"/>
    <n v="0"/>
    <n v="0"/>
    <n v="0"/>
    <n v="0"/>
    <n v="0"/>
    <n v="0"/>
    <n v="0"/>
    <n v="35327.891156462581"/>
    <n v="33645.610625202455"/>
    <n v="32043.438690669012"/>
    <n v="30517.560657780006"/>
    <n v="29064.343483600012"/>
    <n v="27680.327127238099"/>
    <n v="26362.216311655338"/>
    <n v="25106.872677766987"/>
    <n v="23911.307312159035"/>
    <n v="22772.673630627651"/>
    <n v="21688.260600597765"/>
    <n v="20655.486286283583"/>
    <n v="19671.891701222463"/>
    <n v="18735.134953545199"/>
    <n v="17842.985670043046"/>
    <n v="16993.319685755279"/>
    <n v="16184.113986433602"/>
    <n v="15413.441891841525"/>
    <n v="14679.4684684205"/>
    <n v="13980.446160400477"/>
    <n v="13314.710628952836"/>
    <n v="12680.676789478888"/>
    <n v="12076.835037598943"/>
    <n v="11501.747654856135"/>
    <n v="10954.045385577272"/>
    <n v="10432.424176740258"/>
    <n v="9935.6420730859609"/>
    <n v="9462.5162600818658"/>
    <n v="9011.9202476970186"/>
    <n v="8582.7811882828719"/>
    <n v="8174.0773221741638"/>
    <n v="7784.8355449277751"/>
    <n v="7414.1290904074049"/>
    <n v="7061.0753241975281"/>
    <n v="6724.8336420928845"/>
    <n v="6404.6034686598896"/>
    <n v="6099.6223511046574"/>
    <n v="5809.1641439091964"/>
    <n v="5532.5372799135212"/>
    <n v="5269.0831237271623"/>
    <n v="56014.775344684182"/>
    <n v="286432.2416731611"/>
    <x v="95"/>
  </r>
  <r>
    <s v="STM"/>
    <s v="Slovenské technické múzeum"/>
    <x v="96"/>
    <n v="8"/>
    <s v="Obnova parku a oplotenia Kaštieľa Budimír"/>
    <s v="Odstránenie havarijného stavu oplotenia, obnova pôvodného kaštieľského parku. V priestoroch Kaštieľa je umiestnená stála expozícia hodín. Konajú sa tam príležitostné krátkodobé výstavy a kultúrne podujatia.                                                                  "/>
    <s v="Cieľom je minimalizácia budúcich nákladov a škôd, sprístupnenie verejnosti"/>
    <s v="N/A"/>
    <s v="Zákon č. 49/2002 Z.z. o ochrane pamiatkového fondu, §32 ods. 1 a  §27 ods. 1 a  §28 ods. 2 a); Zákon č. 206/2009 Z.z. o múzeách a o galériách a o ochrane predmetov kultúrnej hodnoty, §8 g);  Zákon č. 278 /1993 Z.z. o správe majetku štátu, §4"/>
    <n v="40"/>
    <x v="0"/>
    <n v="14000"/>
    <s v="Opravy poškodeného oplotenia, výruby stromov a kríkov_x000a_ušetrenie nákladov"/>
    <x v="0"/>
    <x v="1"/>
    <s v="B5 Rekonštrukcia extravilánu"/>
    <s v="04 Projektová dokumentácia k dispozícii - pre stavebné povolenie"/>
    <s v="štátny rozpočet"/>
    <s v="08S0108 Ochrana pamiatkového fondu"/>
    <s v="nie"/>
    <n v="1"/>
    <n v="50000"/>
    <n v="0"/>
    <n v="0"/>
    <n v="0"/>
    <n v="50000"/>
    <n v="0"/>
    <n v="0"/>
    <n v="0"/>
    <n v="0"/>
    <n v="0"/>
    <n v="0"/>
    <n v="0"/>
    <s v="-"/>
    <n v="0"/>
    <n v="0"/>
    <n v="0"/>
    <n v="0"/>
    <n v="0"/>
    <n v="0"/>
    <n v="0"/>
    <n v="0"/>
    <n v="0"/>
    <n v="0"/>
    <n v="0"/>
    <s v="Je nutná oprava oplotenia Kaštieľa Budimír, ktoré je značne schátrané, potreba odbornej obnovy zanedbaného kaštieľskeho parku.                                                                     Oprava schátraného, poškodeného oplotenia národnej kultúrnej pamiatky Kaštieľ v Budimíre, vrátane obnovy kaštieľskeho parku."/>
    <n v="1"/>
    <n v="0"/>
    <s v="B5"/>
    <n v="9"/>
    <n v="1"/>
    <n v="1"/>
    <n v="1"/>
    <n v="1"/>
    <n v="1"/>
    <n v="1"/>
    <n v="1"/>
    <n v="0"/>
    <n v="1"/>
    <n v="0"/>
    <n v="0"/>
    <n v="1"/>
    <n v="1"/>
    <n v="1"/>
    <n v="0"/>
    <n v="1"/>
    <n v="0"/>
    <n v="0"/>
    <n v="50000"/>
    <n v="0"/>
    <n v="0"/>
    <n v="0"/>
    <n v="0"/>
    <n v="0"/>
    <n v="0"/>
    <n v="0"/>
    <n v="0"/>
    <n v="0"/>
    <n v="0"/>
    <n v="0"/>
    <n v="0"/>
    <n v="0"/>
    <n v="0"/>
    <n v="0"/>
    <n v="0"/>
    <n v="0"/>
    <n v="0"/>
    <n v="0"/>
    <n v="0"/>
    <n v="0"/>
    <n v="0"/>
    <n v="0"/>
    <n v="0"/>
    <n v="0"/>
    <n v="0"/>
    <n v="0"/>
    <n v="0"/>
    <n v="0"/>
    <n v="0"/>
    <n v="0"/>
    <n v="0"/>
    <n v="0"/>
    <n v="0"/>
    <n v="0"/>
    <n v="0"/>
    <n v="0"/>
    <n v="0"/>
    <n v="0"/>
    <n v="0"/>
    <n v="14000"/>
    <n v="14000"/>
    <n v="14000"/>
    <n v="14000"/>
    <n v="14000"/>
    <n v="14000"/>
    <n v="14000"/>
    <n v="14000"/>
    <n v="14000"/>
    <n v="14000"/>
    <n v="14000"/>
    <n v="14000"/>
    <n v="14000"/>
    <n v="14000"/>
    <n v="14000"/>
    <n v="14000"/>
    <n v="14000"/>
    <n v="14000"/>
    <n v="14000"/>
    <n v="14000"/>
    <n v="14000"/>
    <n v="14000"/>
    <n v="14000"/>
    <n v="14000"/>
    <n v="14000"/>
    <n v="14000"/>
    <n v="14000"/>
    <n v="14000"/>
    <n v="14000"/>
    <n v="14000"/>
    <n v="14000"/>
    <n v="14000"/>
    <n v="14000"/>
    <n v="14000"/>
    <n v="14000"/>
    <n v="14000"/>
    <n v="14000"/>
    <n v="14000"/>
    <n v="14000"/>
    <n v="14000"/>
    <n v="14000"/>
    <n v="14000"/>
    <n v="14000"/>
    <n v="45351.473922902493"/>
    <n v="0"/>
    <n v="0"/>
    <n v="0"/>
    <n v="0"/>
    <n v="0"/>
    <n v="0"/>
    <n v="0"/>
    <n v="0"/>
    <n v="0"/>
    <n v="0"/>
    <n v="0"/>
    <n v="0"/>
    <n v="0"/>
    <n v="0"/>
    <n v="0"/>
    <n v="0"/>
    <n v="0"/>
    <n v="0"/>
    <n v="0"/>
    <n v="0"/>
    <n v="0"/>
    <n v="0"/>
    <n v="0"/>
    <n v="0"/>
    <n v="0"/>
    <n v="0"/>
    <n v="0"/>
    <n v="0"/>
    <n v="0"/>
    <n v="0"/>
    <n v="0"/>
    <n v="0"/>
    <n v="0"/>
    <n v="0"/>
    <n v="0"/>
    <n v="0"/>
    <n v="0"/>
    <n v="0"/>
    <n v="0"/>
    <n v="12698.412698412698"/>
    <n v="12093.726379440664"/>
    <n v="11517.834647086347"/>
    <n v="10969.366330558425"/>
    <n v="10447.015552912788"/>
    <n v="9949.5386218217009"/>
    <n v="9475.7510684016197"/>
    <n v="9024.5248270491611"/>
    <n v="8594.7855495706299"/>
    <n v="8185.510047210124"/>
    <n v="7795.7238544858328"/>
    <n v="7424.4989090341251"/>
    <n v="7070.9513419372643"/>
    <n v="6734.2393732735827"/>
    <n v="6413.5613078796032"/>
    <n v="6108.1536265520017"/>
    <n v="5817.2891681447636"/>
    <n v="5540.2753982331087"/>
    <n v="5276.4527602220087"/>
    <n v="5025.1931049733412"/>
    <n v="4785.898195212706"/>
    <n v="4557.9982811549571"/>
    <n v="4340.9507439571034"/>
    <n v="4134.2388037686696"/>
    <n v="3937.3702893034947"/>
    <n v="3749.876466003328"/>
    <n v="3571.3109200031699"/>
    <n v="3401.2484952411137"/>
    <n v="3239.2842811820142"/>
    <n v="3085.0326487447742"/>
    <n v="2938.1263321378801"/>
    <n v="2798.2155544170287"/>
    <n v="2664.9671946828848"/>
    <n v="2538.0639949360802"/>
    <n v="2417.2038047010292"/>
    <n v="2302.0988616200275"/>
    <n v="2192.4751063047884"/>
    <n v="2088.071529814084"/>
    <n v="1988.6395522038897"/>
    <n v="1893.9424306703709"/>
    <n v="45351.473922902493"/>
    <n v="228787.81805325919"/>
    <x v="96"/>
  </r>
  <r>
    <s v="PÚ SR"/>
    <s v="Pamiatkový úrad SR"/>
    <x v="97"/>
    <n v="11"/>
    <s v="Rekonštrukcia  rozvodov tepla TÚV v budove  KPÚ Prešov"/>
    <s v="Dokončenie rekonštrukcie rozvodov Neskôr úspora nákladov na vykurovanie "/>
    <s v="Efektívne vykurovanie priestorov KPÚ  Prešov a úspora nákladov na energie."/>
    <s v="N/A"/>
    <s v="Zákon č. 49/2002 Z.z. o ochrane pamiatkového fondu; _x000a_Stratégia úspor energetickej náročnosti administratívnych budov  "/>
    <n v="40"/>
    <x v="0"/>
    <n v="5000"/>
    <s v="Jednorázové náklady na dokončenie  rozvodov tepla TÚV v budove v objeme 18000 Euro pri prepočítanom priemernom usporení finnčných zdrojov 5000 Euro na straty a dľžku rozvodov vyšiel koeficient 3,60."/>
    <x v="0"/>
    <x v="1"/>
    <s v="B3 Stavebná rekonštrukcia priestorov"/>
    <s v="01 Investičný zámer"/>
    <s v="štátny rozpočet"/>
    <s v="08S0108 Ochrana pamiatkového fondu "/>
    <s v="nie"/>
    <n v="1"/>
    <n v="18000"/>
    <n v="0"/>
    <n v="0"/>
    <n v="0"/>
    <n v="18000"/>
    <n v="0"/>
    <n v="0"/>
    <n v="0"/>
    <n v="0"/>
    <n v="0"/>
    <n v="0"/>
    <n v="0"/>
    <m/>
    <n v="0"/>
    <n v="0"/>
    <n v="0"/>
    <n v="0"/>
    <n v="0"/>
    <n v="0"/>
    <n v="0"/>
    <n v="0"/>
    <n v="0"/>
    <n v="0"/>
    <n v="0"/>
    <m/>
    <n v="1"/>
    <n v="0"/>
    <s v="B3"/>
    <n v="9"/>
    <n v="1"/>
    <n v="1"/>
    <n v="1"/>
    <n v="1"/>
    <n v="1"/>
    <n v="1"/>
    <n v="1"/>
    <n v="0"/>
    <n v="1"/>
    <n v="0"/>
    <n v="0"/>
    <n v="1"/>
    <n v="1"/>
    <n v="1"/>
    <n v="0"/>
    <n v="1"/>
    <n v="0"/>
    <n v="0"/>
    <n v="18000"/>
    <n v="0"/>
    <n v="0"/>
    <n v="0"/>
    <n v="0"/>
    <n v="0"/>
    <n v="0"/>
    <n v="0"/>
    <n v="0"/>
    <n v="0"/>
    <n v="0"/>
    <n v="0"/>
    <n v="0"/>
    <n v="0"/>
    <n v="0"/>
    <n v="0"/>
    <n v="0"/>
    <n v="0"/>
    <n v="0"/>
    <n v="0"/>
    <n v="0"/>
    <n v="0"/>
    <n v="0"/>
    <n v="0"/>
    <n v="0"/>
    <n v="0"/>
    <n v="0"/>
    <n v="0"/>
    <n v="0"/>
    <n v="0"/>
    <n v="0"/>
    <n v="0"/>
    <n v="0"/>
    <n v="0"/>
    <n v="0"/>
    <n v="0"/>
    <n v="0"/>
    <n v="0"/>
    <n v="0"/>
    <n v="0"/>
    <n v="0"/>
    <n v="5000"/>
    <n v="5000"/>
    <n v="5000"/>
    <n v="5000"/>
    <n v="5000"/>
    <n v="5000"/>
    <n v="5000"/>
    <n v="5000"/>
    <n v="5000"/>
    <n v="5000"/>
    <n v="5000"/>
    <n v="5000"/>
    <n v="5000"/>
    <n v="5000"/>
    <n v="5000"/>
    <n v="5000"/>
    <n v="5000"/>
    <n v="5000"/>
    <n v="5000"/>
    <n v="5000"/>
    <n v="5000"/>
    <n v="5000"/>
    <n v="5000"/>
    <n v="5000"/>
    <n v="5000"/>
    <n v="5000"/>
    <n v="5000"/>
    <n v="5000"/>
    <n v="5000"/>
    <n v="5000"/>
    <n v="5000"/>
    <n v="5000"/>
    <n v="5000"/>
    <n v="5000"/>
    <n v="5000"/>
    <n v="5000"/>
    <n v="5000"/>
    <n v="5000"/>
    <n v="5000"/>
    <n v="5000"/>
    <n v="5000"/>
    <n v="5000"/>
    <n v="5000"/>
    <n v="16326.530612244898"/>
    <n v="0"/>
    <n v="0"/>
    <n v="0"/>
    <n v="0"/>
    <n v="0"/>
    <n v="0"/>
    <n v="0"/>
    <n v="0"/>
    <n v="0"/>
    <n v="0"/>
    <n v="0"/>
    <n v="0"/>
    <n v="0"/>
    <n v="0"/>
    <n v="0"/>
    <n v="0"/>
    <n v="0"/>
    <n v="0"/>
    <n v="0"/>
    <n v="0"/>
    <n v="0"/>
    <n v="0"/>
    <n v="0"/>
    <n v="0"/>
    <n v="0"/>
    <n v="0"/>
    <n v="0"/>
    <n v="0"/>
    <n v="0"/>
    <n v="0"/>
    <n v="0"/>
    <n v="0"/>
    <n v="0"/>
    <n v="0"/>
    <n v="0"/>
    <n v="0"/>
    <n v="0"/>
    <n v="0"/>
    <n v="0"/>
    <n v="4535.1473922902496"/>
    <n v="4319.1879926573802"/>
    <n v="4113.5123739594101"/>
    <n v="3917.6308323422945"/>
    <n v="3731.0769831831385"/>
    <n v="3553.4066506506074"/>
    <n v="3384.1968101434359"/>
    <n v="3223.0445810889864"/>
    <n v="3069.5662677037967"/>
    <n v="2923.3964454321872"/>
    <n v="2784.1870908877977"/>
    <n v="2651.6067532264733"/>
    <n v="2525.3397649775943"/>
    <n v="2405.085490454851"/>
    <n v="2290.5576099570012"/>
    <n v="2181.4834380542866"/>
    <n v="2077.6032743374158"/>
    <n v="1978.6697850832531"/>
    <n v="1884.4474143650029"/>
    <n v="1794.7118232047649"/>
    <n v="1709.2493554331095"/>
    <n v="1627.8565289839134"/>
    <n v="1550.339551413251"/>
    <n v="1476.5138584888105"/>
    <n v="1406.2036747512482"/>
    <n v="1339.2415950011884"/>
    <n v="1275.4681857154178"/>
    <n v="1214.7316054432549"/>
    <n v="1156.8872432792907"/>
    <n v="1101.7973745517049"/>
    <n v="1049.3308329063857"/>
    <n v="999.3626980060817"/>
    <n v="951.7739981010302"/>
    <n v="906.45142676288583"/>
    <n v="863.28707310751042"/>
    <n v="822.17816486429558"/>
    <n v="783.02682368028161"/>
    <n v="745.73983207645847"/>
    <n v="710.22841150138913"/>
    <n v="676.40801095370387"/>
    <n v="16326.530612244898"/>
    <n v="81709.935019021141"/>
    <x v="97"/>
  </r>
  <r>
    <s v="SNG"/>
    <s v="Slovenská národná galéria"/>
    <x v="98"/>
    <n v="7"/>
    <s v="Akvizícia zbierkových predmetov a knižničných fondov"/>
    <s v="Ku kľúčovým úlohám SNG ako vrcholnej štátnej zbierkotvornej inštitúcie, zakotveným v zriaďovacej listine, patrí povinnosť kontinuálne dopĺňať svoj zbierkový fond a kompletizovať jednotlivé zbierky tak, aby SNG prispievala k zveľaďovaniu a rozširovaniu fondu slovenského kultúrneho dedičstva. Napriek tomu, že položka „akvizície“ vypadla z rozpočtu galérie, vedenie SNG snaží každý rok investovať do nových akvizícií, a teda do budúcnosti svojich zbierok. _x000a_Zachovať kontinuitu akvizičnej činnosti je dôležité o .i. aj preto, že SNG je najväčším vypožičiavateľom výtvarných diel v celoslovenskom rámci a aj v  medzinárodnom meradle patrí v tomto zmysle k významným „hráčom“, o čom svedčia aj realizované výpožičky na významné medzinárodné projekty, z ktorých viaceré (napr. výstava Júliusa Kollera /Viedeň, Bolzano, Karlsruhe či Stana Filka / Varšava, Výstava barokového umenia / Krakov a i.) by sa bez zbierkových predmetov SNG vôbec nedali realizovať. _x000a_Zámerom projektu je pokračovať v nákupe umeleckých diel a tiež fondov umenovedného archívu ako významnej zložky dopĺňania, kompletizácie a zachovávania informácií o tvorbe jednotlivých autorov a jej širšom kultúrno-historickom kontexte. _x000a_"/>
    <s v="napĺňanie základných činností a Stratégie múzeí a galérií;_x000a_dopĺňanie zbierkového a archívneho a knižničného fondu SNG,_x000a_participácia na záchranných nákupoch;_x000a_prehlbovanie odbornej kvality zbierok a fondov a zhodnocovanie fondu._x000a_"/>
    <s v="N/A"/>
    <m/>
    <n v="5"/>
    <x v="1"/>
    <n v="99695"/>
    <s v="celková návštevnosť za rok 2022"/>
    <x v="2"/>
    <x v="5"/>
    <s v="E3 Akvizícia zbierkových predmetov"/>
    <s v="02 Analýza / podkladová štúdia k investičnému zámeru"/>
    <s v="štátny rozpočet"/>
    <s v="08T0106"/>
    <s v="áno"/>
    <n v="1"/>
    <n v="100000"/>
    <n v="0"/>
    <n v="0"/>
    <n v="31000"/>
    <n v="0"/>
    <n v="100000"/>
    <m/>
    <m/>
    <n v="0"/>
    <n v="0"/>
    <n v="0"/>
    <n v="0"/>
    <s v="-"/>
    <n v="0"/>
    <n v="0"/>
    <n v="0"/>
    <n v="0"/>
    <n v="0"/>
    <n v="0"/>
    <n v="0"/>
    <n v="0"/>
    <n v="0"/>
    <n v="0"/>
    <n v="0"/>
    <m/>
    <n v="0"/>
    <n v="0"/>
    <s v="E3"/>
    <n v="6"/>
    <n v="0"/>
    <n v="1"/>
    <n v="1"/>
    <n v="1"/>
    <n v="1"/>
    <n v="1"/>
    <n v="1"/>
    <n v="0"/>
    <n v="1"/>
    <n v="0"/>
    <n v="1"/>
    <n v="0"/>
    <n v="0"/>
    <n v="0"/>
    <n v="0"/>
    <n v="0"/>
    <n v="0"/>
    <n v="31000"/>
    <n v="0"/>
    <n v="100000"/>
    <n v="0"/>
    <n v="0"/>
    <n v="0"/>
    <n v="0"/>
    <n v="0"/>
    <n v="0"/>
    <n v="0"/>
    <n v="0"/>
    <n v="0"/>
    <n v="0"/>
    <n v="0"/>
    <n v="0"/>
    <n v="0"/>
    <n v="0"/>
    <n v="0"/>
    <n v="0"/>
    <n v="0"/>
    <n v="0"/>
    <n v="0"/>
    <n v="0"/>
    <n v="0"/>
    <n v="0"/>
    <n v="0"/>
    <n v="0"/>
    <n v="0"/>
    <n v="0"/>
    <n v="0"/>
    <n v="0"/>
    <n v="0"/>
    <n v="0"/>
    <n v="0"/>
    <n v="0"/>
    <n v="0"/>
    <n v="0"/>
    <n v="0"/>
    <n v="0"/>
    <n v="0"/>
    <n v="0"/>
    <n v="0"/>
    <n v="99695"/>
    <n v="99695"/>
    <n v="99695"/>
    <n v="99695"/>
    <n v="99695"/>
    <n v="99695"/>
    <n v="99695"/>
    <n v="99695"/>
    <n v="99695"/>
    <n v="99695"/>
    <n v="99695"/>
    <n v="99695"/>
    <n v="99695"/>
    <n v="99695"/>
    <n v="99695"/>
    <n v="99695"/>
    <n v="99695"/>
    <n v="99695"/>
    <n v="99695"/>
    <n v="99695"/>
    <n v="99695"/>
    <n v="99695"/>
    <n v="99695"/>
    <n v="99695"/>
    <n v="99695"/>
    <n v="99695"/>
    <n v="99695"/>
    <n v="99695"/>
    <n v="99695"/>
    <n v="99695"/>
    <n v="99695"/>
    <n v="99695"/>
    <n v="99695"/>
    <n v="99695"/>
    <n v="99695"/>
    <n v="99695"/>
    <n v="99695"/>
    <n v="99695"/>
    <n v="99695"/>
    <n v="99695"/>
    <n v="99695"/>
    <n v="99695"/>
    <n v="99695"/>
    <n v="0"/>
    <n v="86383.759853147596"/>
    <n v="0"/>
    <n v="0"/>
    <n v="0"/>
    <n v="0"/>
    <n v="0"/>
    <n v="0"/>
    <n v="0"/>
    <n v="0"/>
    <n v="0"/>
    <n v="0"/>
    <n v="0"/>
    <n v="0"/>
    <n v="0"/>
    <n v="0"/>
    <n v="0"/>
    <n v="0"/>
    <n v="0"/>
    <n v="0"/>
    <n v="0"/>
    <n v="0"/>
    <n v="0"/>
    <n v="0"/>
    <n v="0"/>
    <n v="0"/>
    <n v="0"/>
    <n v="0"/>
    <n v="0"/>
    <n v="0"/>
    <n v="0"/>
    <n v="0"/>
    <n v="0"/>
    <n v="0"/>
    <n v="0"/>
    <n v="0"/>
    <n v="0"/>
    <n v="0"/>
    <n v="0"/>
    <n v="0"/>
    <n v="90426.303854875281"/>
    <n v="86120.289385595504"/>
    <n v="82019.323224376669"/>
    <n v="78113.641166073008"/>
    <n v="74393.943967688596"/>
    <n v="70851.37520732246"/>
    <n v="67477.500197449961"/>
    <n v="64264.2859023333"/>
    <n v="61204.081811746"/>
    <n v="58289.601725472377"/>
    <n v="55513.906405211797"/>
    <n v="52870.38705258265"/>
    <n v="50352.74957388825"/>
    <n v="47954.999594179273"/>
    <n v="45671.428184932643"/>
    <n v="43496.598271364419"/>
    <n v="41425.331687013735"/>
    <n v="39452.696844774982"/>
    <n v="37573.996995023794"/>
    <n v="35784.759042879807"/>
    <n v="34080.72289798077"/>
    <n v="32457.831331410249"/>
    <n v="30912.220315628812"/>
    <n v="29440.209824408394"/>
    <n v="28038.295070865133"/>
    <n v="26703.138162728697"/>
    <n v="25431.560154979714"/>
    <n v="24220.533480933056"/>
    <n v="23067.174743745778"/>
    <n v="21968.737851186444"/>
    <n v="20922.607477320427"/>
    <n v="19926.292835543263"/>
    <n v="18977.421748136443"/>
    <n v="18073.73499822518"/>
    <n v="17213.080950690648"/>
    <n v="16393.410429229189"/>
    <n v="15612.771837361135"/>
    <n v="14869.306511772505"/>
    <n v="14161.244296926199"/>
    <n v="13486.899330405902"/>
    <n v="86383.759853147596"/>
    <n v="411073.50159860903"/>
    <x v="98"/>
  </r>
  <r>
    <s v="SND"/>
    <s v="Slovenské národné divadlo"/>
    <x v="99"/>
    <m/>
    <s v="Svetlá ROBE ROBIN FORTE EP in Cardboard pre sálu Opery a Baletu"/>
    <s v="Nevyhnutná modernizácia dôležitých svetelných zdrojov z dôvodov neopraviteľnosti existujúcich robotických svetiel. Prechod na modernejšie a úspornejšie LED svietidlá."/>
    <s v="Cieľom je zabezpečiť modernú, úspornú a bezporuchovú prevádzku svetelných technológii."/>
    <s v="N/A"/>
    <s v="Zákon č. 385/1997 Z.z. o Slov.národnom divadle, §2"/>
    <n v="5"/>
    <x v="1"/>
    <n v="83516"/>
    <s v="návštevnosť na predstaveniach Opery a Baletu v roku 2022"/>
    <x v="2"/>
    <x v="0"/>
    <s v="C2 Osvetľovacia technika"/>
    <s v="01 Investičný zámer"/>
    <s v="štátny rozpočet"/>
    <s v="08S0101"/>
    <s v="nie"/>
    <n v="1"/>
    <n v="80000"/>
    <n v="0"/>
    <n v="0"/>
    <m/>
    <n v="80000"/>
    <n v="0"/>
    <n v="0"/>
    <n v="0"/>
    <n v="0"/>
    <n v="0"/>
    <n v="0"/>
    <n v="0"/>
    <s v="-"/>
    <n v="0"/>
    <n v="0"/>
    <n v="0"/>
    <n v="0"/>
    <n v="0"/>
    <n v="0"/>
    <n v="0"/>
    <n v="0"/>
    <n v="0"/>
    <n v="0"/>
    <n v="0"/>
    <m/>
    <n v="1"/>
    <n v="0"/>
    <s v="C2"/>
    <n v="8"/>
    <n v="1"/>
    <n v="1"/>
    <n v="1"/>
    <n v="0"/>
    <n v="1"/>
    <n v="1"/>
    <n v="1"/>
    <n v="0"/>
    <n v="1"/>
    <n v="0"/>
    <n v="1"/>
    <n v="0"/>
    <n v="1"/>
    <n v="1"/>
    <n v="0"/>
    <n v="1"/>
    <n v="0"/>
    <n v="0"/>
    <n v="80000"/>
    <n v="0"/>
    <n v="0"/>
    <n v="0"/>
    <n v="0"/>
    <n v="0"/>
    <n v="0"/>
    <n v="0"/>
    <n v="0"/>
    <n v="0"/>
    <n v="0"/>
    <n v="0"/>
    <n v="0"/>
    <n v="0"/>
    <n v="0"/>
    <n v="0"/>
    <n v="0"/>
    <n v="0"/>
    <n v="0"/>
    <n v="0"/>
    <n v="0"/>
    <n v="0"/>
    <n v="0"/>
    <n v="0"/>
    <n v="0"/>
    <n v="0"/>
    <n v="0"/>
    <n v="0"/>
    <n v="0"/>
    <n v="0"/>
    <n v="0"/>
    <n v="0"/>
    <n v="0"/>
    <n v="0"/>
    <n v="0"/>
    <n v="0"/>
    <n v="0"/>
    <n v="0"/>
    <n v="0"/>
    <n v="0"/>
    <n v="0"/>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72562.358276643994"/>
    <n v="0"/>
    <n v="0"/>
    <n v="0"/>
    <n v="0"/>
    <n v="0"/>
    <n v="0"/>
    <n v="0"/>
    <n v="0"/>
    <n v="0"/>
    <n v="0"/>
    <n v="0"/>
    <n v="0"/>
    <n v="0"/>
    <n v="0"/>
    <n v="0"/>
    <n v="0"/>
    <n v="0"/>
    <n v="0"/>
    <n v="0"/>
    <n v="0"/>
    <n v="0"/>
    <n v="0"/>
    <n v="0"/>
    <n v="0"/>
    <n v="0"/>
    <n v="0"/>
    <n v="0"/>
    <n v="0"/>
    <n v="0"/>
    <n v="0"/>
    <n v="0"/>
    <n v="0"/>
    <n v="0"/>
    <n v="0"/>
    <n v="0"/>
    <n v="0"/>
    <n v="0"/>
    <n v="0"/>
    <n v="0"/>
    <n v="75751.473922902485"/>
    <n v="72144.260878954752"/>
    <n v="68708.819884718818"/>
    <n v="65436.971318779819"/>
    <n v="62320.925065504598"/>
    <n v="59353.26196714722"/>
    <n v="56526.916159187836"/>
    <n v="53835.15824684556"/>
    <n v="51271.579282710052"/>
    <n v="48830.075507342903"/>
    <n v="46504.833816517057"/>
    <n v="44290.317920492431"/>
    <n v="42181.255162373753"/>
    <n v="40172.623964165468"/>
    <n v="38259.641870633779"/>
    <n v="36437.754162508361"/>
    <n v="34702.623011912721"/>
    <n v="33050.117154202591"/>
    <n v="31476.302051621518"/>
    <n v="29977.430525353826"/>
    <n v="28549.933833670315"/>
    <n v="27190.413174924102"/>
    <n v="25895.631595165814"/>
    <n v="24662.506281110298"/>
    <n v="23488.101220105047"/>
    <n v="22369.620209623852"/>
    <n v="21304.400199641768"/>
    <n v="20289.904952039775"/>
    <n v="19323.719001942649"/>
    <n v="18403.541906612038"/>
    <n v="17527.182768201943"/>
    <n v="16692.555017335184"/>
    <n v="15897.671445081129"/>
    <n v="15140.639471505834"/>
    <n v="14419.656639529367"/>
    <n v="13733.006323361302"/>
    <n v="13079.053641296479"/>
    <n v="12456.241563139502"/>
    <n v="11863.087202990004"/>
    <n v="11298.178288561907"/>
    <n v="72562.358276643994"/>
    <n v="344362.45107086049"/>
    <x v="99"/>
  </r>
  <r>
    <s v="SNM"/>
    <s v="SNM - Múzeá v Martine"/>
    <x v="100"/>
    <n v="6"/>
    <s v="Oprava objektu Múzea kultúry Čechov na Slovensku"/>
    <s v="Oprava objektu - izolácia objektu proti vlhkosti, oprava strechy objektu a oplotenia "/>
    <s v="záchrana národnej kultúrnej pamiatky, zlepšenie technického stavu objektu"/>
    <s v="N/A"/>
    <s v="Zákon č. 206/2009 Z.z. o múzeách a o galériách a o ochrane predmetov kultúrnej hodnoty"/>
    <n v="40"/>
    <x v="1"/>
    <n v="55326"/>
    <s v="návštevnosť SNM v Martine za rok 2022"/>
    <x v="1"/>
    <x v="1"/>
    <s v=" 0 Odstránenie havarijného stavu"/>
    <s v="01 Investičný zámer"/>
    <s v="kombinované"/>
    <s v="08T010E"/>
    <s v="áno"/>
    <n v="1"/>
    <n v="160000"/>
    <n v="0"/>
    <n v="0"/>
    <n v="0"/>
    <n v="0"/>
    <n v="150000"/>
    <n v="10000"/>
    <n v="0"/>
    <n v="0"/>
    <n v="0"/>
    <n v="0"/>
    <n v="0"/>
    <s v="výdavky na opravu objektu"/>
    <n v="60000"/>
    <n v="0"/>
    <n v="0"/>
    <n v="60000"/>
    <n v="0"/>
    <n v="0"/>
    <n v="0"/>
    <n v="0"/>
    <n v="0"/>
    <n v="0"/>
    <n v="0"/>
    <m/>
    <n v="0"/>
    <n v="0"/>
    <s v=""/>
    <n v="7"/>
    <n v="1"/>
    <n v="1"/>
    <n v="1"/>
    <n v="1"/>
    <n v="1"/>
    <n v="1"/>
    <n v="1"/>
    <n v="0"/>
    <n v="0"/>
    <n v="0"/>
    <n v="0"/>
    <n v="0"/>
    <n v="1"/>
    <n v="0"/>
    <n v="0"/>
    <n v="0"/>
    <n v="0"/>
    <n v="0"/>
    <n v="60000"/>
    <n v="150000"/>
    <n v="10000"/>
    <n v="0"/>
    <n v="0"/>
    <n v="0"/>
    <n v="0"/>
    <n v="0"/>
    <n v="0"/>
    <n v="0"/>
    <n v="0"/>
    <n v="0"/>
    <n v="0"/>
    <n v="0"/>
    <n v="0"/>
    <n v="0"/>
    <n v="0"/>
    <n v="0"/>
    <n v="0"/>
    <n v="0"/>
    <n v="0"/>
    <n v="0"/>
    <n v="0"/>
    <n v="0"/>
    <n v="0"/>
    <n v="0"/>
    <n v="0"/>
    <n v="0"/>
    <n v="0"/>
    <n v="0"/>
    <n v="0"/>
    <n v="0"/>
    <n v="0"/>
    <n v="0"/>
    <n v="0"/>
    <n v="0"/>
    <n v="0"/>
    <n v="0"/>
    <n v="0"/>
    <n v="0"/>
    <n v="0"/>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4421.768707482988"/>
    <n v="129575.6397797214"/>
    <n v="8227.0247479188201"/>
    <n v="0"/>
    <n v="0"/>
    <n v="0"/>
    <n v="0"/>
    <n v="0"/>
    <n v="0"/>
    <n v="0"/>
    <n v="0"/>
    <n v="0"/>
    <n v="0"/>
    <n v="0"/>
    <n v="0"/>
    <n v="0"/>
    <n v="0"/>
    <n v="0"/>
    <n v="0"/>
    <n v="0"/>
    <n v="0"/>
    <n v="0"/>
    <n v="0"/>
    <n v="0"/>
    <n v="0"/>
    <n v="0"/>
    <n v="0"/>
    <n v="0"/>
    <n v="0"/>
    <n v="0"/>
    <n v="0"/>
    <n v="0"/>
    <n v="0"/>
    <n v="0"/>
    <n v="0"/>
    <n v="0"/>
    <n v="0"/>
    <n v="0"/>
    <n v="0"/>
    <n v="0"/>
    <n v="50182.312925170067"/>
    <n v="47792.678976352443"/>
    <n v="45516.837120335666"/>
    <n v="43349.368686033959"/>
    <n v="41285.113034318063"/>
    <n v="39319.155270779098"/>
    <n v="37446.814543599146"/>
    <n v="35663.632898665855"/>
    <n v="33965.364665396053"/>
    <n v="32347.966347996236"/>
    <n v="30807.586998091658"/>
    <n v="29340.559045801572"/>
    <n v="27943.389567430077"/>
    <n v="26612.751968981018"/>
    <n v="25345.47806569621"/>
    <n v="24138.550538758289"/>
    <n v="22989.095751198372"/>
    <n v="21894.376905903213"/>
    <n v="20851.787529431633"/>
    <n v="19858.845266125365"/>
    <n v="18913.185967738442"/>
    <n v="18012.558064512799"/>
    <n v="17154.817204297906"/>
    <n v="16337.921146950386"/>
    <n v="15559.92490185751"/>
    <n v="14818.976097007151"/>
    <n v="14113.310568578241"/>
    <n v="13441.248160550704"/>
    <n v="12801.188724334008"/>
    <n v="12191.608308889527"/>
    <n v="11611.055532275741"/>
    <n v="11058.148125976895"/>
    <n v="10531.569643787519"/>
    <n v="10030.066327416684"/>
    <n v="9552.4441213492246"/>
    <n v="9097.5658298564031"/>
    <n v="8664.348409387052"/>
    <n v="8251.7603898924281"/>
    <n v="7858.8194189451715"/>
    <n v="7484.5899228049248"/>
    <n v="192224.43323512323"/>
    <n v="904136.77297247259"/>
    <x v="100"/>
  </r>
  <r>
    <s v="SND"/>
    <s v="Slovenské národné divadlo"/>
    <x v="101"/>
    <m/>
    <s v="Rekonštrukcia odovzdávacej stanice tepla v Novej budove SND"/>
    <s v="Doplnenie komponentov odovzdávacej stanice tepla na vyrovnávanie tlaku sytsému."/>
    <s v="Dosiahnuť stabilný tlak vo vykurovacích okruhoch."/>
    <s v="N/A"/>
    <s v="Zákon č. 278/1993 Z.z. o správe majetku štátu, §3 ods. 2; Zákon č. 385/1997 Z.z. o Slov.národnom divadle, §4 ods. 3_x000a_"/>
    <n v="40"/>
    <x v="0"/>
    <n v="18490"/>
    <s v="predpokladané ušetrené náklady za rok"/>
    <x v="0"/>
    <x v="1"/>
    <s v="B4 Vykurovanie nehnuteľnosti"/>
    <s v="01 Investičný zámer"/>
    <s v="štátny rozpočet"/>
    <s v="08S0101"/>
    <s v="nie"/>
    <n v="1"/>
    <n v="71500"/>
    <n v="0"/>
    <n v="0"/>
    <m/>
    <n v="71500"/>
    <n v="0"/>
    <n v="0"/>
    <n v="0"/>
    <n v="0"/>
    <n v="0"/>
    <n v="0"/>
    <n v="0"/>
    <s v="-"/>
    <n v="0"/>
    <n v="0"/>
    <n v="0"/>
    <n v="0"/>
    <n v="0"/>
    <n v="0"/>
    <n v="0"/>
    <n v="0"/>
    <n v="0"/>
    <n v="0"/>
    <n v="0"/>
    <m/>
    <n v="1"/>
    <n v="0"/>
    <s v="B4"/>
    <n v="8"/>
    <n v="1"/>
    <n v="1"/>
    <n v="1"/>
    <n v="0"/>
    <n v="1"/>
    <n v="1"/>
    <n v="1"/>
    <n v="0"/>
    <n v="1"/>
    <n v="0"/>
    <n v="0"/>
    <n v="1"/>
    <n v="1"/>
    <n v="1"/>
    <n v="0"/>
    <n v="1"/>
    <n v="0"/>
    <n v="0"/>
    <n v="71500"/>
    <n v="0"/>
    <n v="0"/>
    <n v="0"/>
    <n v="0"/>
    <n v="0"/>
    <n v="0"/>
    <n v="0"/>
    <n v="0"/>
    <n v="0"/>
    <n v="0"/>
    <n v="0"/>
    <n v="0"/>
    <n v="0"/>
    <n v="0"/>
    <n v="0"/>
    <n v="0"/>
    <n v="0"/>
    <n v="0"/>
    <n v="0"/>
    <n v="0"/>
    <n v="0"/>
    <n v="0"/>
    <n v="0"/>
    <n v="0"/>
    <n v="0"/>
    <n v="0"/>
    <n v="0"/>
    <n v="0"/>
    <n v="0"/>
    <n v="0"/>
    <n v="0"/>
    <n v="0"/>
    <n v="0"/>
    <n v="0"/>
    <n v="0"/>
    <n v="0"/>
    <n v="0"/>
    <n v="0"/>
    <n v="0"/>
    <n v="0"/>
    <n v="18490"/>
    <n v="18490"/>
    <n v="18490"/>
    <n v="18490"/>
    <n v="18490"/>
    <n v="18490"/>
    <n v="18490"/>
    <n v="18490"/>
    <n v="18490"/>
    <n v="18490"/>
    <n v="18490"/>
    <n v="18490"/>
    <n v="18490"/>
    <n v="18490"/>
    <n v="18490"/>
    <n v="18490"/>
    <n v="18490"/>
    <n v="18490"/>
    <n v="18490"/>
    <n v="18490"/>
    <n v="18490"/>
    <n v="18490"/>
    <n v="18490"/>
    <n v="18490"/>
    <n v="18490"/>
    <n v="18490"/>
    <n v="18490"/>
    <n v="18490"/>
    <n v="18490"/>
    <n v="18490"/>
    <n v="18490"/>
    <n v="18490"/>
    <n v="18490"/>
    <n v="18490"/>
    <n v="18490"/>
    <n v="18490"/>
    <n v="18490"/>
    <n v="18490"/>
    <n v="18490"/>
    <n v="18490"/>
    <n v="18490"/>
    <n v="18490"/>
    <n v="18490"/>
    <n v="64852.607709750562"/>
    <n v="0"/>
    <n v="0"/>
    <n v="0"/>
    <n v="0"/>
    <n v="0"/>
    <n v="0"/>
    <n v="0"/>
    <n v="0"/>
    <n v="0"/>
    <n v="0"/>
    <n v="0"/>
    <n v="0"/>
    <n v="0"/>
    <n v="0"/>
    <n v="0"/>
    <n v="0"/>
    <n v="0"/>
    <n v="0"/>
    <n v="0"/>
    <n v="0"/>
    <n v="0"/>
    <n v="0"/>
    <n v="0"/>
    <n v="0"/>
    <n v="0"/>
    <n v="0"/>
    <n v="0"/>
    <n v="0"/>
    <n v="0"/>
    <n v="0"/>
    <n v="0"/>
    <n v="0"/>
    <n v="0"/>
    <n v="0"/>
    <n v="0"/>
    <n v="0"/>
    <n v="0"/>
    <n v="0"/>
    <n v="0"/>
    <n v="16770.975056689342"/>
    <n v="15972.357196846991"/>
    <n v="15211.768758901897"/>
    <n v="14487.398818001806"/>
    <n v="13797.522683811245"/>
    <n v="13140.497794105946"/>
    <n v="12514.759803910425"/>
    <n v="11918.818860867072"/>
    <n v="11351.25605796864"/>
    <n v="10810.720055208227"/>
    <n v="10295.923862103074"/>
    <n v="9805.6417734314982"/>
    <n v="9338.7064508871445"/>
    <n v="8894.0061437020395"/>
    <n v="8470.4820416209895"/>
    <n v="8067.1257539247517"/>
    <n v="7682.9769084997633"/>
    <n v="7317.12086523787"/>
    <n v="6968.686538321781"/>
    <n v="6636.8443222112201"/>
    <n v="6320.8041163916387"/>
    <n v="6019.8134441825114"/>
    <n v="5733.1556611262022"/>
    <n v="5460.1482486916211"/>
    <n v="5200.1411892301157"/>
    <n v="4952.515418314395"/>
    <n v="4716.6813507756151"/>
    <n v="4492.0774769291565"/>
    <n v="4278.1690256468173"/>
    <n v="4074.4466910922051"/>
    <n v="3880.4254200878145"/>
    <n v="3695.6432572264903"/>
    <n v="3519.6602449776096"/>
    <n v="3352.0573761691517"/>
    <n v="3192.4355963515736"/>
    <n v="3040.4148536681651"/>
    <n v="2895.6331939696815"/>
    <n v="2757.7458990187438"/>
    <n v="2626.4246657321369"/>
    <n v="2501.3568245067972"/>
    <n v="64852.607709750562"/>
    <n v="302163.33970034012"/>
    <x v="101"/>
  </r>
  <r>
    <s v="ÚĽUV"/>
    <s v="Ústredie ľudovej umeleckej výroby"/>
    <x v="102"/>
    <s v="R"/>
    <s v="Nákup osobného automobilu"/>
    <s v="Nákup nového motorového vozidla za účelom výmeny staršieho motorového vozidla, zníženie spotreby paliva a najmä zvýšenie bezpečnosti počas domácich a zahraničných služobných ciest zamestnacov organizácie."/>
    <s v="Cieľom je nákup osobného motorového vozidla pre zvýšenie úspory nákladov na prevádzku a zvýšenie bezpečnosti."/>
    <s v="N/A"/>
    <s v="Štatút ÚĽUV"/>
    <n v="10"/>
    <x v="2"/>
    <n v="20000"/>
    <s v="Predpoklad je zvýšenie najazdených km na 25000 za rok, 20000 je údaj za rok 2022."/>
    <x v="2"/>
    <x v="0"/>
    <s v="C90 Dopravné prostriedky"/>
    <s v="08 Realizované"/>
    <s v="vlastné zdroje"/>
    <s v="08S0107"/>
    <s v="áno"/>
    <n v="1"/>
    <n v="35000"/>
    <n v="0"/>
    <n v="0"/>
    <n v="0"/>
    <n v="35000"/>
    <n v="0"/>
    <n v="0"/>
    <n v="0"/>
    <n v="0"/>
    <n v="0"/>
    <n v="0"/>
    <n v="0"/>
    <m/>
    <n v="0"/>
    <n v="0"/>
    <n v="0"/>
    <n v="0"/>
    <n v="0"/>
    <n v="0"/>
    <n v="0"/>
    <n v="0"/>
    <n v="0"/>
    <n v="0"/>
    <n v="0"/>
    <m/>
    <n v="1"/>
    <n v="0"/>
    <s v="C90"/>
    <n v="8"/>
    <n v="1"/>
    <n v="1"/>
    <n v="1"/>
    <n v="1"/>
    <n v="1"/>
    <n v="1"/>
    <n v="1"/>
    <n v="0"/>
    <n v="0"/>
    <n v="0"/>
    <n v="0"/>
    <n v="0"/>
    <n v="1"/>
    <n v="1"/>
    <n v="1"/>
    <n v="0"/>
    <n v="0"/>
    <n v="0"/>
    <n v="35000"/>
    <n v="0"/>
    <n v="0"/>
    <n v="0"/>
    <n v="0"/>
    <n v="0"/>
    <n v="0"/>
    <n v="0"/>
    <n v="0"/>
    <n v="0"/>
    <n v="0"/>
    <n v="0"/>
    <n v="0"/>
    <n v="0"/>
    <n v="0"/>
    <n v="0"/>
    <n v="0"/>
    <n v="0"/>
    <n v="0"/>
    <n v="0"/>
    <n v="0"/>
    <n v="0"/>
    <n v="0"/>
    <n v="0"/>
    <n v="0"/>
    <n v="0"/>
    <n v="0"/>
    <n v="0"/>
    <n v="0"/>
    <n v="0"/>
    <n v="0"/>
    <n v="0"/>
    <n v="0"/>
    <n v="0"/>
    <n v="0"/>
    <n v="0"/>
    <n v="0"/>
    <n v="0"/>
    <n v="0"/>
    <n v="0"/>
    <n v="0"/>
    <n v="20000"/>
    <n v="20000"/>
    <n v="20000"/>
    <n v="20000"/>
    <n v="20000"/>
    <n v="20000"/>
    <n v="20000"/>
    <n v="20000"/>
    <n v="20000"/>
    <n v="20000"/>
    <n v="20000"/>
    <n v="20000"/>
    <n v="20000"/>
    <n v="20000"/>
    <n v="20000"/>
    <n v="20000"/>
    <n v="20000"/>
    <n v="20000"/>
    <n v="20000"/>
    <n v="20000"/>
    <n v="20000"/>
    <n v="20000"/>
    <n v="20000"/>
    <n v="20000"/>
    <n v="20000"/>
    <n v="20000"/>
    <n v="20000"/>
    <n v="20000"/>
    <n v="20000"/>
    <n v="20000"/>
    <n v="20000"/>
    <n v="20000"/>
    <n v="20000"/>
    <n v="20000"/>
    <n v="20000"/>
    <n v="20000"/>
    <n v="20000"/>
    <n v="20000"/>
    <n v="20000"/>
    <n v="20000"/>
    <n v="20000"/>
    <n v="20000"/>
    <n v="20000"/>
    <n v="31746.031746031746"/>
    <n v="0"/>
    <n v="0"/>
    <n v="0"/>
    <n v="0"/>
    <n v="0"/>
    <n v="0"/>
    <n v="0"/>
    <n v="0"/>
    <n v="0"/>
    <n v="0"/>
    <n v="0"/>
    <n v="0"/>
    <n v="0"/>
    <n v="0"/>
    <n v="0"/>
    <n v="0"/>
    <n v="0"/>
    <n v="0"/>
    <n v="0"/>
    <n v="0"/>
    <n v="0"/>
    <n v="0"/>
    <n v="0"/>
    <n v="0"/>
    <n v="0"/>
    <n v="0"/>
    <n v="0"/>
    <n v="0"/>
    <n v="0"/>
    <n v="0"/>
    <n v="0"/>
    <n v="0"/>
    <n v="0"/>
    <n v="0"/>
    <n v="0"/>
    <n v="0"/>
    <n v="0"/>
    <n v="0"/>
    <n v="0"/>
    <n v="18140.589569160999"/>
    <n v="17276.751970629521"/>
    <n v="16454.04949583764"/>
    <n v="15670.523329369178"/>
    <n v="14924.307932732554"/>
    <n v="14213.62660260243"/>
    <n v="13536.787240573743"/>
    <n v="12892.178324355946"/>
    <n v="12278.265070815187"/>
    <n v="11693.585781728749"/>
    <n v="11136.748363551191"/>
    <n v="10606.427012905893"/>
    <n v="10101.359059910377"/>
    <n v="9620.3419618194039"/>
    <n v="9162.2304398280048"/>
    <n v="8725.9337522171463"/>
    <n v="8310.4130973496631"/>
    <n v="7914.6791403330126"/>
    <n v="7537.7896574600118"/>
    <n v="7178.8472928190595"/>
    <n v="6836.9974217324379"/>
    <n v="6511.4261159356538"/>
    <n v="6201.358205653004"/>
    <n v="5906.0554339552418"/>
    <n v="5624.8146990049927"/>
    <n v="5356.9663800047538"/>
    <n v="5101.8727428616712"/>
    <n v="4858.9264217730197"/>
    <n v="4627.5489731171629"/>
    <n v="4407.1894982068197"/>
    <n v="4197.3233316255428"/>
    <n v="3997.4507920243268"/>
    <n v="3807.0959924041208"/>
    <n v="3625.8057070515433"/>
    <n v="3453.1482924300417"/>
    <n v="3288.7126594571823"/>
    <n v="3132.1072947211264"/>
    <n v="2982.9593283058339"/>
    <n v="2840.9136460055565"/>
    <n v="2705.6320438148155"/>
    <n v="31746.031746031746"/>
    <n v="147080.66531780595"/>
    <x v="102"/>
  </r>
  <r>
    <s v="ŠVK BB"/>
    <s v="Štátna vedecká knižnica v Banskej Bystrici"/>
    <x v="103"/>
    <m/>
    <s v="Akvizície zbierkových predmetov "/>
    <s v="Priebežné dopľňanie zbierkového fondu Literárneho a hudobného múzea."/>
    <s v="Vytváranie fbierkového fondu pre obnovu expozíícií a tvorbu těmatických výstav"/>
    <s v="N/A"/>
    <m/>
    <n v="5"/>
    <x v="1"/>
    <n v="13885"/>
    <s v="Akvizíciou nových zbierkových predmetov sa plánuje zvýšiť návštevnosť a príjmy"/>
    <x v="2"/>
    <x v="5"/>
    <s v="E3 Akvizícia zbierkových predmetov"/>
    <s v="07 V realizácii"/>
    <s v="štátny rozpočet"/>
    <s v="08T0106"/>
    <s v="áno"/>
    <n v="1"/>
    <n v="21000"/>
    <n v="0"/>
    <n v="0"/>
    <n v="0"/>
    <n v="3000"/>
    <n v="3000"/>
    <n v="3000"/>
    <n v="3000"/>
    <n v="3000"/>
    <n v="3000"/>
    <n v="3000"/>
    <n v="3000"/>
    <m/>
    <n v="0"/>
    <n v="0"/>
    <n v="0"/>
    <n v="0"/>
    <n v="0"/>
    <n v="0"/>
    <n v="0"/>
    <n v="0"/>
    <n v="0"/>
    <n v="0"/>
    <n v="0"/>
    <m/>
    <n v="1"/>
    <n v="0"/>
    <s v="E3"/>
    <n v="6"/>
    <n v="0"/>
    <n v="1"/>
    <n v="1"/>
    <n v="0"/>
    <n v="1"/>
    <n v="1"/>
    <n v="1"/>
    <n v="0"/>
    <n v="1"/>
    <n v="0"/>
    <n v="1"/>
    <n v="0"/>
    <n v="0"/>
    <n v="1"/>
    <n v="1"/>
    <n v="0"/>
    <n v="0"/>
    <n v="0"/>
    <n v="3000"/>
    <n v="3000"/>
    <n v="3000"/>
    <n v="3000"/>
    <n v="3000"/>
    <n v="3000"/>
    <n v="3000"/>
    <n v="3000"/>
    <n v="0"/>
    <n v="0"/>
    <n v="0"/>
    <n v="0"/>
    <n v="0"/>
    <n v="0"/>
    <n v="0"/>
    <n v="0"/>
    <n v="0"/>
    <n v="0"/>
    <n v="0"/>
    <n v="0"/>
    <n v="0"/>
    <n v="0"/>
    <n v="0"/>
    <n v="0"/>
    <n v="0"/>
    <n v="0"/>
    <n v="0"/>
    <n v="0"/>
    <n v="0"/>
    <n v="0"/>
    <n v="0"/>
    <n v="0"/>
    <n v="0"/>
    <n v="0"/>
    <n v="0"/>
    <n v="0"/>
    <n v="0"/>
    <n v="0"/>
    <n v="0"/>
    <n v="0"/>
    <n v="0"/>
    <n v="13885"/>
    <n v="13885"/>
    <n v="13885"/>
    <n v="13885"/>
    <n v="13885"/>
    <n v="13885"/>
    <n v="13885"/>
    <n v="13885"/>
    <n v="13885"/>
    <n v="13885"/>
    <n v="13885"/>
    <n v="13885"/>
    <n v="13885"/>
    <n v="13885"/>
    <n v="13885"/>
    <n v="13885"/>
    <n v="13885"/>
    <n v="13885"/>
    <n v="13885"/>
    <n v="13885"/>
    <n v="13885"/>
    <n v="13885"/>
    <n v="13885"/>
    <n v="13885"/>
    <n v="13885"/>
    <n v="13885"/>
    <n v="13885"/>
    <n v="13885"/>
    <n v="13885"/>
    <n v="13885"/>
    <n v="13885"/>
    <n v="13885"/>
    <n v="13885"/>
    <n v="13885"/>
    <n v="13885"/>
    <n v="13885"/>
    <n v="13885"/>
    <n v="13885"/>
    <n v="13885"/>
    <n v="13885"/>
    <n v="13885"/>
    <n v="13885"/>
    <n v="13885"/>
    <n v="2721.0884353741494"/>
    <n v="2591.5127955944281"/>
    <n v="2468.1074243756461"/>
    <n v="2350.578499405377"/>
    <n v="2238.6461899098831"/>
    <n v="2132.0439903903643"/>
    <n v="2030.5180860860614"/>
    <n v="1933.8267486533919"/>
    <n v="0"/>
    <n v="0"/>
    <n v="0"/>
    <n v="0"/>
    <n v="0"/>
    <n v="0"/>
    <n v="0"/>
    <n v="0"/>
    <n v="0"/>
    <n v="0"/>
    <n v="0"/>
    <n v="0"/>
    <n v="0"/>
    <n v="0"/>
    <n v="0"/>
    <n v="0"/>
    <n v="0"/>
    <n v="0"/>
    <n v="0"/>
    <n v="0"/>
    <n v="0"/>
    <n v="0"/>
    <n v="0"/>
    <n v="0"/>
    <n v="0"/>
    <n v="0"/>
    <n v="0"/>
    <n v="0"/>
    <n v="0"/>
    <n v="0"/>
    <n v="0"/>
    <n v="0"/>
    <n v="12594.104308390022"/>
    <n v="11994.385055609544"/>
    <n v="11423.223862485282"/>
    <n v="10879.260821414553"/>
    <n v="10361.200782299575"/>
    <n v="9867.810268856736"/>
    <n v="9397.9145417683212"/>
    <n v="8950.394801684115"/>
    <n v="8524.1855254134425"/>
    <n v="8118.2719289651832"/>
    <n v="7731.6875513954137"/>
    <n v="7363.5119537099163"/>
    <n v="7012.8685273427791"/>
    <n v="6678.9224069931206"/>
    <n v="6360.8784828505923"/>
    <n v="6057.9795074767535"/>
    <n v="5769.5042928350031"/>
    <n v="5494.7659931761937"/>
    <n v="5233.1104696916136"/>
    <n v="4983.9147330396318"/>
    <n v="4746.5854600377452"/>
    <n v="4520.5575809883276"/>
    <n v="4305.2929342745983"/>
    <n v="4100.2789850234267"/>
    <n v="3905.0276047842158"/>
    <n v="3719.0739093183006"/>
    <n v="3541.9751517317154"/>
    <n v="3373.3096683159188"/>
    <n v="3212.6758745865905"/>
    <n v="3059.6913091300848"/>
    <n v="2913.9917229810335"/>
    <n v="2775.2302123628888"/>
    <n v="2643.0763927265607"/>
    <n v="2517.2156121205339"/>
    <n v="2397.3482020195565"/>
    <n v="2283.1887638281487"/>
    <n v="2174.4654893601419"/>
    <n v="2070.9195136763251"/>
    <n v="1972.3042987393576"/>
    <n v="1878.3850464184356"/>
    <n v="12369.933344659485"/>
    <n v="57252.174830198972"/>
    <x v="103"/>
  </r>
  <r>
    <s v="MK SR"/>
    <s v="Sekcia verejného obstarávania a správy majetku MK SR"/>
    <x v="104"/>
    <n v="5"/>
    <s v="Obstaranie osobných automobilov"/>
    <s v="Náhrada v súčasnosti využívaných osobných automobilov rezortu, ktoré sú technicky a bezpečnostne zastarané s nábehom 295 000 km resp. 235 000 km.  "/>
    <s v="Zabezpečenie plynulého chodu ministerstva, plnenia služobných úloh, zvýšenie bezpečnosti, zníženie nákladov na údržbu a prevádzku."/>
    <s v="N/A"/>
    <s v="Zákon č. 124/2006 Z. z. o bezpečnosti a ochrane zdravia pri práci,  §6 ods. 1 písm.a)"/>
    <n v="5"/>
    <x v="5"/>
    <n v="75000"/>
    <s v="Počet obstraraných automobilov:2 _x000a_Priemerne 30 000-45 000km / 1 vozidlo / 1 rok                                                     "/>
    <x v="0"/>
    <x v="0"/>
    <s v="C90 Dopravné prostriedky"/>
    <s v="01 Investičný zámer"/>
    <s v="štátny rozpočet"/>
    <s v="08T0101"/>
    <s v="nie"/>
    <n v="1"/>
    <n v="80000"/>
    <n v="0"/>
    <n v="0"/>
    <n v="0"/>
    <n v="0"/>
    <n v="40000"/>
    <n v="40000"/>
    <n v="0"/>
    <n v="0"/>
    <n v="0"/>
    <n v="0"/>
    <n v="0"/>
    <m/>
    <n v="0"/>
    <n v="0"/>
    <n v="0"/>
    <n v="0"/>
    <n v="0"/>
    <n v="0"/>
    <n v="0"/>
    <n v="0"/>
    <n v="0"/>
    <n v="0"/>
    <n v="0"/>
    <m/>
    <n v="1"/>
    <n v="0"/>
    <s v="C90"/>
    <n v="9"/>
    <n v="1"/>
    <n v="1"/>
    <n v="1"/>
    <n v="1"/>
    <n v="1"/>
    <n v="1"/>
    <n v="1"/>
    <n v="0"/>
    <n v="1"/>
    <n v="0"/>
    <n v="0"/>
    <n v="1"/>
    <n v="1"/>
    <n v="1"/>
    <n v="0"/>
    <n v="1"/>
    <n v="0"/>
    <n v="0"/>
    <n v="0"/>
    <n v="40000"/>
    <n v="40000"/>
    <n v="0"/>
    <n v="0"/>
    <n v="0"/>
    <n v="0"/>
    <n v="0"/>
    <n v="0"/>
    <n v="0"/>
    <n v="0"/>
    <n v="0"/>
    <n v="0"/>
    <n v="0"/>
    <n v="0"/>
    <n v="0"/>
    <n v="0"/>
    <n v="0"/>
    <n v="0"/>
    <n v="0"/>
    <n v="0"/>
    <n v="0"/>
    <n v="0"/>
    <n v="0"/>
    <n v="0"/>
    <n v="0"/>
    <n v="0"/>
    <n v="0"/>
    <n v="0"/>
    <n v="0"/>
    <n v="0"/>
    <n v="0"/>
    <n v="0"/>
    <n v="0"/>
    <n v="0"/>
    <n v="0"/>
    <n v="0"/>
    <n v="0"/>
    <n v="0"/>
    <n v="0"/>
    <n v="0"/>
    <n v="75000"/>
    <n v="75000"/>
    <n v="75000"/>
    <n v="75000"/>
    <n v="75000"/>
    <n v="75000"/>
    <n v="75000"/>
    <n v="75000"/>
    <n v="75000"/>
    <n v="75000"/>
    <n v="75000"/>
    <n v="75000"/>
    <n v="75000"/>
    <n v="75000"/>
    <n v="75000"/>
    <n v="75000"/>
    <n v="75000"/>
    <n v="75000"/>
    <n v="75000"/>
    <n v="75000"/>
    <n v="75000"/>
    <n v="75000"/>
    <n v="75000"/>
    <n v="75000"/>
    <n v="75000"/>
    <n v="75000"/>
    <n v="75000"/>
    <n v="75000"/>
    <n v="75000"/>
    <n v="75000"/>
    <n v="75000"/>
    <n v="75000"/>
    <n v="75000"/>
    <n v="75000"/>
    <n v="75000"/>
    <n v="75000"/>
    <n v="75000"/>
    <n v="75000"/>
    <n v="75000"/>
    <n v="75000"/>
    <n v="75000"/>
    <n v="75000"/>
    <n v="75000"/>
    <n v="0"/>
    <n v="34553.503941259041"/>
    <n v="32908.098991675281"/>
    <n v="0"/>
    <n v="0"/>
    <n v="0"/>
    <n v="0"/>
    <n v="0"/>
    <n v="0"/>
    <n v="0"/>
    <n v="0"/>
    <n v="0"/>
    <n v="0"/>
    <n v="0"/>
    <n v="0"/>
    <n v="0"/>
    <n v="0"/>
    <n v="0"/>
    <n v="0"/>
    <n v="0"/>
    <n v="0"/>
    <n v="0"/>
    <n v="0"/>
    <n v="0"/>
    <n v="0"/>
    <n v="0"/>
    <n v="0"/>
    <n v="0"/>
    <n v="0"/>
    <n v="0"/>
    <n v="0"/>
    <n v="0"/>
    <n v="0"/>
    <n v="0"/>
    <n v="0"/>
    <n v="0"/>
    <n v="0"/>
    <n v="0"/>
    <n v="0"/>
    <n v="0"/>
    <n v="68027.210884353743"/>
    <n v="64787.819889860701"/>
    <n v="61702.685609391148"/>
    <n v="58764.46248513442"/>
    <n v="55966.154747747074"/>
    <n v="53301.099759759112"/>
    <n v="50762.952152151542"/>
    <n v="48345.668716334796"/>
    <n v="46043.494015556949"/>
    <n v="43850.946681482805"/>
    <n v="41762.806363316966"/>
    <n v="39774.101298397101"/>
    <n v="37880.096474663915"/>
    <n v="36076.282356822761"/>
    <n v="34358.364149355017"/>
    <n v="32722.251570814296"/>
    <n v="31164.049115061236"/>
    <n v="29680.046776248797"/>
    <n v="28266.711215475047"/>
    <n v="26920.677348071473"/>
    <n v="25638.740331496643"/>
    <n v="24417.847934758702"/>
    <n v="23255.093271198766"/>
    <n v="22147.707877332159"/>
    <n v="21093.055121268721"/>
    <n v="20088.623925017826"/>
    <n v="19132.022785731268"/>
    <n v="18220.974081648823"/>
    <n v="17353.308649189359"/>
    <n v="16526.960618275574"/>
    <n v="15739.962493595787"/>
    <n v="14990.440470091226"/>
    <n v="14276.609971515454"/>
    <n v="13596.771401443288"/>
    <n v="12949.306096612656"/>
    <n v="12332.672472964434"/>
    <n v="11745.402355204224"/>
    <n v="11186.097481146877"/>
    <n v="10653.426172520838"/>
    <n v="10146.120164305559"/>
    <n v="67461.602932934329"/>
    <n v="309248.3336164871"/>
    <x v="104"/>
  </r>
  <r>
    <s v="SF"/>
    <s v="Slovenská filharmónia"/>
    <x v="105"/>
    <n v="17"/>
    <s v="Zakúpenie motorových vozidiel, 2ks"/>
    <s v="Zabezpečiť dovoz a odvoz účinkujúcich umelcov, zabezpečenie mobility zamestnancov "/>
    <s v="Zabezpečiť mobilitu a flexibilitu vlastným vozidlom,  znížiť používanie vozidiel Taxi služby,   zníženie nákladov na servis a opravy"/>
    <s v="N/A"/>
    <s v="Zákon č. 114/2020 Z.z. o Slovenskej filharmónii,                                                                 Štatút Slovenskej filharmónie č. MK-2109/2014-110/11519, čl. VII. bod 2.                             Zákon č. 321/2014 Z.z. o energetickej efektívnosti"/>
    <n v="10"/>
    <x v="2"/>
    <n v="24500"/>
    <s v="Zníženie nákladov za používanie prenajatých vozidiel, srvis a opravy o cca 1500,-€/ rok"/>
    <x v="0"/>
    <x v="0"/>
    <s v="C90 Dopravné prostriedky"/>
    <s v="01 Investičný zámer"/>
    <s v="štátny rozpočet"/>
    <s v="08S0102"/>
    <s v="nie"/>
    <n v="1"/>
    <n v="45000"/>
    <n v="0"/>
    <n v="0"/>
    <n v="0"/>
    <n v="25000"/>
    <n v="20000"/>
    <n v="0"/>
    <n v="0"/>
    <n v="0"/>
    <n v="0"/>
    <n v="0"/>
    <n v="0"/>
    <s v="-"/>
    <n v="0"/>
    <n v="0"/>
    <n v="0"/>
    <n v="0"/>
    <n v="0"/>
    <n v="0"/>
    <n v="0"/>
    <n v="0"/>
    <n v="0"/>
    <n v="0"/>
    <n v="0"/>
    <s v="SF má vo svojom vlastníctve len 1 motorové vozidlo -  používané od r. 2013 a najazdené  viac ako 245 tis. km "/>
    <n v="1"/>
    <n v="0"/>
    <s v="C90"/>
    <n v="9"/>
    <n v="1"/>
    <n v="1"/>
    <n v="1"/>
    <n v="1"/>
    <n v="1"/>
    <n v="1"/>
    <n v="1"/>
    <n v="0"/>
    <n v="1"/>
    <n v="0"/>
    <n v="0"/>
    <n v="1"/>
    <n v="1"/>
    <n v="1"/>
    <n v="0"/>
    <n v="1"/>
    <n v="0"/>
    <n v="0"/>
    <n v="25000"/>
    <n v="20000"/>
    <n v="0"/>
    <n v="0"/>
    <n v="0"/>
    <n v="0"/>
    <n v="0"/>
    <n v="0"/>
    <n v="0"/>
    <n v="0"/>
    <n v="0"/>
    <n v="0"/>
    <n v="0"/>
    <n v="0"/>
    <n v="0"/>
    <n v="0"/>
    <n v="0"/>
    <n v="0"/>
    <n v="0"/>
    <n v="0"/>
    <n v="0"/>
    <n v="0"/>
    <n v="0"/>
    <n v="0"/>
    <n v="0"/>
    <n v="0"/>
    <n v="0"/>
    <n v="0"/>
    <n v="0"/>
    <n v="0"/>
    <n v="0"/>
    <n v="0"/>
    <n v="0"/>
    <n v="0"/>
    <n v="0"/>
    <n v="0"/>
    <n v="0"/>
    <n v="0"/>
    <n v="0"/>
    <n v="0"/>
    <n v="0"/>
    <n v="24500"/>
    <n v="24500"/>
    <n v="24500"/>
    <n v="24500"/>
    <n v="24500"/>
    <n v="24500"/>
    <n v="24500"/>
    <n v="24500"/>
    <n v="24500"/>
    <n v="24500"/>
    <n v="24500"/>
    <n v="24500"/>
    <n v="24500"/>
    <n v="24500"/>
    <n v="24500"/>
    <n v="24500"/>
    <n v="24500"/>
    <n v="24500"/>
    <n v="24500"/>
    <n v="24500"/>
    <n v="24500"/>
    <n v="24500"/>
    <n v="24500"/>
    <n v="24500"/>
    <n v="24500"/>
    <n v="24500"/>
    <n v="24500"/>
    <n v="24500"/>
    <n v="24500"/>
    <n v="24500"/>
    <n v="24500"/>
    <n v="24500"/>
    <n v="24500"/>
    <n v="24500"/>
    <n v="24500"/>
    <n v="24500"/>
    <n v="24500"/>
    <n v="24500"/>
    <n v="24500"/>
    <n v="24500"/>
    <n v="24500"/>
    <n v="24500"/>
    <n v="24500"/>
    <n v="22675.736961451246"/>
    <n v="17276.751970629521"/>
    <n v="0"/>
    <n v="0"/>
    <n v="0"/>
    <n v="0"/>
    <n v="0"/>
    <n v="0"/>
    <n v="0"/>
    <n v="0"/>
    <n v="0"/>
    <n v="0"/>
    <n v="0"/>
    <n v="0"/>
    <n v="0"/>
    <n v="0"/>
    <n v="0"/>
    <n v="0"/>
    <n v="0"/>
    <n v="0"/>
    <n v="0"/>
    <n v="0"/>
    <n v="0"/>
    <n v="0"/>
    <n v="0"/>
    <n v="0"/>
    <n v="0"/>
    <n v="0"/>
    <n v="0"/>
    <n v="0"/>
    <n v="0"/>
    <n v="0"/>
    <n v="0"/>
    <n v="0"/>
    <n v="0"/>
    <n v="0"/>
    <n v="0"/>
    <n v="0"/>
    <n v="0"/>
    <n v="0"/>
    <n v="22222.222222222223"/>
    <n v="21164.02116402116"/>
    <n v="20156.210632401107"/>
    <n v="19196.391078477245"/>
    <n v="18282.277217597377"/>
    <n v="17411.692588187976"/>
    <n v="16582.564369702835"/>
    <n v="15792.918447336033"/>
    <n v="15040.874711748604"/>
    <n v="14324.642582617716"/>
    <n v="13642.516745350207"/>
    <n v="12992.87309080972"/>
    <n v="12374.164848390212"/>
    <n v="11784.918903228769"/>
    <n v="11223.732288789306"/>
    <n v="10689.268846466004"/>
    <n v="10180.256044253338"/>
    <n v="9695.4819469079393"/>
    <n v="9233.7923303885145"/>
    <n v="8794.0879337033475"/>
    <n v="8375.3218416222371"/>
    <n v="7976.4969920211761"/>
    <n v="7596.6638019249303"/>
    <n v="7234.9179065951712"/>
    <n v="6890.3980062811152"/>
    <n v="6562.2838155058234"/>
    <n v="6249.7941100055468"/>
    <n v="5952.1848666719488"/>
    <n v="5668.7474920685245"/>
    <n v="5398.8071353033547"/>
    <n v="5141.7210812412904"/>
    <n v="4896.8772202298005"/>
    <n v="4663.6925906950482"/>
    <n v="4441.6119911381402"/>
    <n v="4230.1066582268013"/>
    <n v="4028.6730078350479"/>
    <n v="3836.8314360333798"/>
    <n v="3654.1251771746465"/>
    <n v="3480.1192163568066"/>
    <n v="3314.3992536731489"/>
    <n v="39952.488932080771"/>
    <n v="180173.81501431228"/>
    <x v="105"/>
  </r>
  <r>
    <s v="NDKE"/>
    <s v="Národné divadlo Košice"/>
    <x v="106"/>
    <n v="24"/>
    <s v="Objekt historickej budovy divadla - výmena baletizolu 3x / sivá, čierna, čierna so zrkadlovým efektom farba / "/>
    <s v="Stav baletizolu v roku 2023 dovŕši svoju životnosť. Výmena je potrebná pre zabezpečenie podávaných výkonov baletných, činoherných a operných umelcov na javisku počas skúšok a predstavení."/>
    <s v="Zabezpečenie bezporuchového chodu predstavení."/>
    <s v="N/A"/>
    <s v="Zákon č. 124/2006 Z.z. o bezpečnosti a ochrane zdravia pri práci, §5 ods. 1 a ods. 2 a) a c) a d) a h) a §6 ods. 1 b) a d) a f) "/>
    <n v="5"/>
    <x v="1"/>
    <n v="45867"/>
    <s v="Počet návštevníkov predstavení ŠDKE je za objekt Historická budova divadla v roku 2022."/>
    <x v="2"/>
    <x v="0"/>
    <s v="C1 Javisková technika"/>
    <s v="01 Investičný zámer"/>
    <s v="štátny rozpočet"/>
    <s v="08T0103 Podpora kultúrnych aktivít RO a PO"/>
    <s v="nie"/>
    <n v="1"/>
    <n v="48000"/>
    <n v="0"/>
    <n v="0"/>
    <n v="0"/>
    <n v="16000"/>
    <n v="32000"/>
    <n v="0"/>
    <n v="0"/>
    <n v="0"/>
    <n v="0"/>
    <n v="0"/>
    <n v="0"/>
    <s v="-"/>
    <n v="0"/>
    <n v="0"/>
    <n v="0"/>
    <n v="0"/>
    <n v="0"/>
    <n v="0"/>
    <n v="0"/>
    <n v="0"/>
    <n v="0"/>
    <n v="0"/>
    <n v="0"/>
    <m/>
    <n v="1"/>
    <n v="0"/>
    <s v="C1"/>
    <n v="9"/>
    <n v="1"/>
    <n v="1"/>
    <n v="1"/>
    <n v="1"/>
    <n v="1"/>
    <n v="1"/>
    <n v="1"/>
    <n v="0"/>
    <n v="1"/>
    <n v="0"/>
    <n v="1"/>
    <n v="0"/>
    <n v="1"/>
    <n v="1"/>
    <n v="0"/>
    <n v="1"/>
    <n v="0"/>
    <n v="0"/>
    <n v="16000"/>
    <n v="32000"/>
    <n v="0"/>
    <n v="0"/>
    <n v="0"/>
    <n v="0"/>
    <n v="0"/>
    <n v="0"/>
    <n v="0"/>
    <n v="0"/>
    <n v="0"/>
    <n v="0"/>
    <n v="0"/>
    <n v="0"/>
    <n v="0"/>
    <n v="0"/>
    <n v="0"/>
    <n v="0"/>
    <n v="0"/>
    <n v="0"/>
    <n v="0"/>
    <n v="0"/>
    <n v="0"/>
    <n v="0"/>
    <n v="0"/>
    <n v="0"/>
    <n v="0"/>
    <n v="0"/>
    <n v="0"/>
    <n v="0"/>
    <n v="0"/>
    <n v="0"/>
    <n v="0"/>
    <n v="0"/>
    <n v="0"/>
    <n v="0"/>
    <n v="0"/>
    <n v="0"/>
    <n v="0"/>
    <n v="0"/>
    <n v="0"/>
    <n v="45867"/>
    <n v="45867"/>
    <n v="45867"/>
    <n v="45867"/>
    <n v="45867"/>
    <n v="45867"/>
    <n v="45867"/>
    <n v="45867"/>
    <n v="45867"/>
    <n v="45867"/>
    <n v="45867"/>
    <n v="45867"/>
    <n v="45867"/>
    <n v="45867"/>
    <n v="45867"/>
    <n v="45867"/>
    <n v="45867"/>
    <n v="45867"/>
    <n v="45867"/>
    <n v="45867"/>
    <n v="45867"/>
    <n v="45867"/>
    <n v="45867"/>
    <n v="45867"/>
    <n v="45867"/>
    <n v="45867"/>
    <n v="45867"/>
    <n v="45867"/>
    <n v="45867"/>
    <n v="45867"/>
    <n v="45867"/>
    <n v="45867"/>
    <n v="45867"/>
    <n v="45867"/>
    <n v="45867"/>
    <n v="45867"/>
    <n v="45867"/>
    <n v="45867"/>
    <n v="45867"/>
    <n v="45867"/>
    <n v="45867"/>
    <n v="45867"/>
    <n v="45867"/>
    <n v="14512.471655328798"/>
    <n v="27642.803153007233"/>
    <n v="0"/>
    <n v="0"/>
    <n v="0"/>
    <n v="0"/>
    <n v="0"/>
    <n v="0"/>
    <n v="0"/>
    <n v="0"/>
    <n v="0"/>
    <n v="0"/>
    <n v="0"/>
    <n v="0"/>
    <n v="0"/>
    <n v="0"/>
    <n v="0"/>
    <n v="0"/>
    <n v="0"/>
    <n v="0"/>
    <n v="0"/>
    <n v="0"/>
    <n v="0"/>
    <n v="0"/>
    <n v="0"/>
    <n v="0"/>
    <n v="0"/>
    <n v="0"/>
    <n v="0"/>
    <n v="0"/>
    <n v="0"/>
    <n v="0"/>
    <n v="0"/>
    <n v="0"/>
    <n v="0"/>
    <n v="0"/>
    <n v="0"/>
    <n v="0"/>
    <n v="0"/>
    <n v="0"/>
    <n v="41602.72108843537"/>
    <n v="39621.639131843207"/>
    <n v="37734.894411279252"/>
    <n v="35937.994677408809"/>
    <n v="34226.661597532198"/>
    <n v="32596.820569078282"/>
    <n v="31044.591018169795"/>
    <n v="29566.27716016171"/>
    <n v="28158.359200154009"/>
    <n v="26817.484952527626"/>
    <n v="25540.461859550123"/>
    <n v="24324.249390047731"/>
    <n v="23165.951800045463"/>
    <n v="22062.811238138529"/>
    <n v="21012.201179179556"/>
    <n v="20011.620170647191"/>
    <n v="19058.685876806849"/>
    <n v="18151.129406482713"/>
    <n v="17286.789910935917"/>
    <n v="16463.60943898659"/>
    <n v="15679.628037130085"/>
    <n v="14932.979082981032"/>
    <n v="14221.884840934317"/>
    <n v="13544.652229461255"/>
    <n v="12899.6687899631"/>
    <n v="12285.398847583903"/>
    <n v="11700.379854841814"/>
    <n v="11143.218909373154"/>
    <n v="10612.589437498245"/>
    <n v="10107.228035712611"/>
    <n v="9625.9314625834395"/>
    <n v="9167.5537738889889"/>
    <n v="8731.0035941799906"/>
    <n v="8315.2415182666573"/>
    <n v="7919.2776364444362"/>
    <n v="7542.1691775661284"/>
    <n v="7183.0182643486951"/>
    <n v="6840.9697755701845"/>
    <n v="6515.2093100668435"/>
    <n v="6204.9612476827078"/>
    <n v="42155.274808336035"/>
    <n v="189123.91090649884"/>
    <x v="106"/>
  </r>
  <r>
    <s v="PÚ SR"/>
    <s v="Pamiatkový úrad SR"/>
    <x v="107"/>
    <n v="9"/>
    <s v="Zvýšenie skladovacej kapacity Depozitára archeologických nálezov "/>
    <s v="Efektívne využitie skladovacej kapacity Depozitára archeologických nálezov"/>
    <s v="Vytvorenie ďalších skladových priestorov v Depozitári archeologických nálezov (vybaviť 1 miestnosť na prízemí posuvným regálovým systémom)"/>
    <s v="N/A"/>
    <s v="Zákon č. 49/2002 Z.z. o ochrane pamiatkového fondu, §40;_x000a_EURÓPSKY DOHOVOR o ochrane archeologického dedičstva (revidovaný) 344/2001 Z.z., čl. 4, iii)"/>
    <n v="40"/>
    <x v="0"/>
    <n v="8400"/>
    <s v="Pre vytvorenie vyhovujúcih skladových priestorov v Depozitáre v TT sú potrebné priemerné ročné náklady 35000 Euro/rok a BCR vznikol  po prepočítaní ročných nákladov na prenájom obdobnéj ploche v rozlohe 250m2  vo vyjadrení 8400 Euro "/>
    <x v="0"/>
    <x v="0"/>
    <s v="C8 Mobiliár"/>
    <s v="02 Analýza / podkladová štúdia k investičnému zámeru"/>
    <s v="štátny rozpočet"/>
    <s v="08S0108 Ochrana pamiatkového fondu "/>
    <s v="nie"/>
    <n v="1"/>
    <n v="35000"/>
    <n v="0"/>
    <n v="0"/>
    <n v="0"/>
    <n v="35000"/>
    <n v="0"/>
    <n v="0"/>
    <n v="0"/>
    <n v="0"/>
    <n v="0"/>
    <n v="0"/>
    <n v="0"/>
    <m/>
    <n v="0"/>
    <n v="0"/>
    <n v="0"/>
    <n v="0"/>
    <n v="0"/>
    <n v="0"/>
    <n v="0"/>
    <n v="0"/>
    <n v="0"/>
    <n v="0"/>
    <n v="0"/>
    <m/>
    <n v="1"/>
    <n v="0"/>
    <s v="C8"/>
    <n v="9"/>
    <n v="1"/>
    <n v="1"/>
    <n v="1"/>
    <n v="1"/>
    <n v="1"/>
    <n v="1"/>
    <n v="1"/>
    <n v="0"/>
    <n v="1"/>
    <n v="0"/>
    <n v="0"/>
    <n v="1"/>
    <n v="1"/>
    <n v="1"/>
    <n v="0"/>
    <n v="1"/>
    <n v="0"/>
    <n v="0"/>
    <n v="35000"/>
    <n v="0"/>
    <n v="0"/>
    <n v="0"/>
    <n v="0"/>
    <n v="0"/>
    <n v="0"/>
    <n v="0"/>
    <n v="0"/>
    <n v="0"/>
    <n v="0"/>
    <n v="0"/>
    <n v="0"/>
    <n v="0"/>
    <n v="0"/>
    <n v="0"/>
    <n v="0"/>
    <n v="0"/>
    <n v="0"/>
    <n v="0"/>
    <n v="0"/>
    <n v="0"/>
    <n v="0"/>
    <n v="0"/>
    <n v="0"/>
    <n v="0"/>
    <n v="0"/>
    <n v="0"/>
    <n v="0"/>
    <n v="0"/>
    <n v="0"/>
    <n v="0"/>
    <n v="0"/>
    <n v="0"/>
    <n v="0"/>
    <n v="0"/>
    <n v="0"/>
    <n v="0"/>
    <n v="0"/>
    <n v="0"/>
    <n v="0"/>
    <n v="8400"/>
    <n v="8400"/>
    <n v="8400"/>
    <n v="8400"/>
    <n v="8400"/>
    <n v="8400"/>
    <n v="8400"/>
    <n v="8400"/>
    <n v="8400"/>
    <n v="8400"/>
    <n v="8400"/>
    <n v="8400"/>
    <n v="8400"/>
    <n v="8400"/>
    <n v="8400"/>
    <n v="8400"/>
    <n v="8400"/>
    <n v="8400"/>
    <n v="8400"/>
    <n v="8400"/>
    <n v="8400"/>
    <n v="8400"/>
    <n v="8400"/>
    <n v="8400"/>
    <n v="8400"/>
    <n v="8400"/>
    <n v="8400"/>
    <n v="8400"/>
    <n v="8400"/>
    <n v="8400"/>
    <n v="8400"/>
    <n v="8400"/>
    <n v="8400"/>
    <n v="8400"/>
    <n v="8400"/>
    <n v="8400"/>
    <n v="8400"/>
    <n v="8400"/>
    <n v="8400"/>
    <n v="8400"/>
    <n v="8400"/>
    <n v="8400"/>
    <n v="8400"/>
    <n v="31746.031746031746"/>
    <n v="0"/>
    <n v="0"/>
    <n v="0"/>
    <n v="0"/>
    <n v="0"/>
    <n v="0"/>
    <n v="0"/>
    <n v="0"/>
    <n v="0"/>
    <n v="0"/>
    <n v="0"/>
    <n v="0"/>
    <n v="0"/>
    <n v="0"/>
    <n v="0"/>
    <n v="0"/>
    <n v="0"/>
    <n v="0"/>
    <n v="0"/>
    <n v="0"/>
    <n v="0"/>
    <n v="0"/>
    <n v="0"/>
    <n v="0"/>
    <n v="0"/>
    <n v="0"/>
    <n v="0"/>
    <n v="0"/>
    <n v="0"/>
    <n v="0"/>
    <n v="0"/>
    <n v="0"/>
    <n v="0"/>
    <n v="0"/>
    <n v="0"/>
    <n v="0"/>
    <n v="0"/>
    <n v="0"/>
    <n v="0"/>
    <n v="7619.0476190476184"/>
    <n v="7256.2358276643981"/>
    <n v="6910.7007882518083"/>
    <n v="6581.6197983350548"/>
    <n v="6268.209331747672"/>
    <n v="5969.7231730930198"/>
    <n v="5685.4506410409722"/>
    <n v="5414.7148962294968"/>
    <n v="5156.8713297423783"/>
    <n v="4911.3060283260738"/>
    <n v="4677.4343126915001"/>
    <n v="4454.6993454204749"/>
    <n v="4242.5708051623587"/>
    <n v="4040.5436239641494"/>
    <n v="3848.136784727762"/>
    <n v="3664.8921759312011"/>
    <n v="3490.3735008868584"/>
    <n v="3324.165238939865"/>
    <n v="3165.8716561332049"/>
    <n v="3015.1158629840047"/>
    <n v="2871.5389171276238"/>
    <n v="2734.7989686929745"/>
    <n v="2604.5704463742618"/>
    <n v="2480.5432822612015"/>
    <n v="2362.4221735820965"/>
    <n v="2249.9258796019967"/>
    <n v="2142.7865520019018"/>
    <n v="2040.749097144668"/>
    <n v="1943.5705687092084"/>
    <n v="1851.0195892468644"/>
    <n v="1762.8757992827282"/>
    <n v="1678.9293326502172"/>
    <n v="1598.9803168097308"/>
    <n v="1522.8383969616482"/>
    <n v="1450.3222828206174"/>
    <n v="1381.2593169720164"/>
    <n v="1315.4850637828731"/>
    <n v="1252.8429178884503"/>
    <n v="1193.1837313223339"/>
    <n v="1136.3654584022227"/>
    <n v="31746.031746031746"/>
    <n v="137272.69083195552"/>
    <x v="107"/>
  </r>
  <r>
    <s v="SF"/>
    <s v="Slovenská filharmónia"/>
    <x v="108"/>
    <n v="5"/>
    <s v="Výmena robotických analógových kamier v Malej sále SF za HD typy - prechod z analógového na digitálny systém  "/>
    <s v="Výmena analógových robotických kamier v SD rozlíšení, inštalovaných v roku 2008 za digitálne robotické kamery HD "/>
    <s v="Zabezpečiť zvýšenie kvality obrazu na HD zatraktívnenie digitálnych prenosov koncertov z Malej sály SF a tým o 50 % vyššiu sledovanosť koncertov"/>
    <s v="N/A"/>
    <s v="Zákon č. 114/2020 Z.z. o Slovenskej filharmónii,                                                                 Štatút Slovenskej filharmónie č. MK-2109/2014-110/11519, čl. II. bod 1.d)"/>
    <n v="5"/>
    <x v="1"/>
    <n v="49763"/>
    <s v="zvýšenie počtu záznamov z Malej sály SF  o 5 / rok"/>
    <x v="2"/>
    <x v="0"/>
    <s v="C4 Nahrávacia a vysielacia technika"/>
    <s v="01 Investičný zámer"/>
    <s v="štátny rozpočet"/>
    <s v="08S0102"/>
    <s v="nie"/>
    <n v="1"/>
    <n v="55000"/>
    <n v="0"/>
    <n v="0"/>
    <n v="0"/>
    <n v="0"/>
    <n v="55000"/>
    <n v="0"/>
    <n v="0"/>
    <n v="0"/>
    <n v="0"/>
    <n v="0"/>
    <n v="0"/>
    <s v="-"/>
    <n v="0"/>
    <n v="0"/>
    <n v="0"/>
    <n v="0"/>
    <n v="0"/>
    <n v="0"/>
    <n v="0"/>
    <n v="0"/>
    <n v="0"/>
    <n v="0"/>
    <n v="0"/>
    <s v="digitálna doba"/>
    <n v="1"/>
    <n v="0"/>
    <s v="C4"/>
    <n v="9"/>
    <n v="1"/>
    <n v="1"/>
    <n v="1"/>
    <n v="1"/>
    <n v="1"/>
    <n v="1"/>
    <n v="1"/>
    <n v="0"/>
    <n v="1"/>
    <n v="0"/>
    <n v="1"/>
    <n v="0"/>
    <n v="1"/>
    <n v="1"/>
    <n v="0"/>
    <n v="1"/>
    <n v="0"/>
    <n v="0"/>
    <n v="0"/>
    <n v="55000"/>
    <n v="0"/>
    <n v="0"/>
    <n v="0"/>
    <n v="0"/>
    <n v="0"/>
    <n v="0"/>
    <n v="0"/>
    <n v="0"/>
    <n v="0"/>
    <n v="0"/>
    <n v="0"/>
    <n v="0"/>
    <n v="0"/>
    <n v="0"/>
    <n v="0"/>
    <n v="0"/>
    <n v="0"/>
    <n v="0"/>
    <n v="0"/>
    <n v="0"/>
    <n v="0"/>
    <n v="0"/>
    <n v="0"/>
    <n v="0"/>
    <n v="0"/>
    <n v="0"/>
    <n v="0"/>
    <n v="0"/>
    <n v="0"/>
    <n v="0"/>
    <n v="0"/>
    <n v="0"/>
    <n v="0"/>
    <n v="0"/>
    <n v="0"/>
    <n v="0"/>
    <n v="0"/>
    <n v="0"/>
    <n v="0"/>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0"/>
    <n v="47511.06791923118"/>
    <n v="0"/>
    <n v="0"/>
    <n v="0"/>
    <n v="0"/>
    <n v="0"/>
    <n v="0"/>
    <n v="0"/>
    <n v="0"/>
    <n v="0"/>
    <n v="0"/>
    <n v="0"/>
    <n v="0"/>
    <n v="0"/>
    <n v="0"/>
    <n v="0"/>
    <n v="0"/>
    <n v="0"/>
    <n v="0"/>
    <n v="0"/>
    <n v="0"/>
    <n v="0"/>
    <n v="0"/>
    <n v="0"/>
    <n v="0"/>
    <n v="0"/>
    <n v="0"/>
    <n v="0"/>
    <n v="0"/>
    <n v="0"/>
    <n v="0"/>
    <n v="0"/>
    <n v="0"/>
    <n v="0"/>
    <n v="0"/>
    <n v="0"/>
    <n v="0"/>
    <n v="0"/>
    <n v="0"/>
    <n v="45136.507936507936"/>
    <n v="42987.150415721837"/>
    <n v="40940.143253068425"/>
    <n v="38990.612621969922"/>
    <n v="37133.916782828499"/>
    <n v="35365.635031265236"/>
    <n v="33681.557172633562"/>
    <n v="32077.673497746247"/>
    <n v="30550.165235948807"/>
    <n v="29095.395462808385"/>
    <n v="27709.900440769892"/>
    <n v="26390.381372161799"/>
    <n v="25133.696544916005"/>
    <n v="23936.853852300948"/>
    <n v="22797.003668858048"/>
    <n v="21711.432065579091"/>
    <n v="20677.554348170564"/>
    <n v="19692.908903019583"/>
    <n v="18755.151336209128"/>
    <n v="17862.048891627743"/>
    <n v="17011.475134883563"/>
    <n v="16201.404890365297"/>
    <n v="15429.909419395522"/>
    <n v="14695.151827995734"/>
    <n v="13995.382693329271"/>
    <n v="13328.935898408829"/>
    <n v="12694.224665151267"/>
    <n v="12089.737776334538"/>
    <n v="11514.035977461468"/>
    <n v="10965.748549963299"/>
    <n v="10443.570047584095"/>
    <n v="9946.2571881753283"/>
    <n v="9472.6258935003134"/>
    <n v="9021.5484700002962"/>
    <n v="8591.9509238098071"/>
    <n v="8182.8104036283876"/>
    <n v="7793.1527653603707"/>
    <n v="7422.0502527241606"/>
    <n v="7068.619288308726"/>
    <n v="6732.0183698178334"/>
    <n v="47511.06791923118"/>
    <n v="205188.33101009665"/>
    <x v="108"/>
  </r>
  <r>
    <s v="SND"/>
    <s v="Slovenské národné divadlo"/>
    <x v="109"/>
    <m/>
    <s v="Decentralizácia vzduchotechniky v NB SND"/>
    <s v="Prerobenie systému kúrenia a klimatizácie v NB SND - zabezpečenie splnenia noriem energetických auditov."/>
    <s v="Úpora prevádzkových nákladov - decentralizáciou vzduchotechniky v NB SND zabezpečiť efektívne ovládanie/ selektovanie ochladzovania/vykurovania priestorov v Novej budove SND."/>
    <s v="N/A"/>
    <s v="Zákon č. 278/1993 Z.z. o správe majetku štátu, §3 ods. 2; Zákon č. 385/1997 Z.z. o Slov.národnom divadle, §4 ods. 3_x000a_"/>
    <n v="40"/>
    <x v="0"/>
    <n v="71900"/>
    <s v="výška ušetrených nákladov je stanovena na dolnú hranicu úspor energií = 30% "/>
    <x v="0"/>
    <x v="0"/>
    <s v="C6 Vzduchotechnika"/>
    <s v="01 Investičný zámer"/>
    <s v="štátny rozpočet"/>
    <s v="08S0101"/>
    <s v="nie"/>
    <n v="1"/>
    <n v="300000"/>
    <n v="0"/>
    <n v="0"/>
    <n v="0"/>
    <n v="300000"/>
    <n v="0"/>
    <n v="0"/>
    <n v="0"/>
    <n v="0"/>
    <n v="0"/>
    <n v="0"/>
    <n v="0"/>
    <s v="-"/>
    <n v="0"/>
    <n v="0"/>
    <n v="0"/>
    <n v="0"/>
    <n v="0"/>
    <n v="0"/>
    <n v="0"/>
    <n v="0"/>
    <n v="0"/>
    <n v="0"/>
    <n v="0"/>
    <m/>
    <n v="0"/>
    <n v="0"/>
    <s v="C6"/>
    <n v="8"/>
    <n v="1"/>
    <n v="1"/>
    <n v="1"/>
    <n v="0"/>
    <n v="1"/>
    <n v="1"/>
    <n v="1"/>
    <n v="0"/>
    <n v="1"/>
    <n v="0"/>
    <n v="0"/>
    <n v="1"/>
    <n v="1"/>
    <n v="1"/>
    <n v="0"/>
    <n v="1"/>
    <n v="0"/>
    <n v="0"/>
    <n v="300000"/>
    <n v="0"/>
    <n v="0"/>
    <n v="0"/>
    <n v="0"/>
    <n v="0"/>
    <n v="0"/>
    <n v="0"/>
    <n v="0"/>
    <n v="0"/>
    <n v="0"/>
    <n v="0"/>
    <n v="0"/>
    <n v="0"/>
    <n v="0"/>
    <n v="0"/>
    <n v="0"/>
    <n v="0"/>
    <n v="0"/>
    <n v="0"/>
    <n v="0"/>
    <n v="0"/>
    <n v="0"/>
    <n v="0"/>
    <n v="0"/>
    <n v="0"/>
    <n v="0"/>
    <n v="0"/>
    <n v="0"/>
    <n v="0"/>
    <n v="0"/>
    <n v="0"/>
    <n v="0"/>
    <n v="0"/>
    <n v="0"/>
    <n v="0"/>
    <n v="0"/>
    <n v="0"/>
    <n v="0"/>
    <n v="0"/>
    <n v="0"/>
    <n v="71900"/>
    <n v="71900"/>
    <n v="71900"/>
    <n v="71900"/>
    <n v="71900"/>
    <n v="71900"/>
    <n v="71900"/>
    <n v="71900"/>
    <n v="71900"/>
    <n v="71900"/>
    <n v="71900"/>
    <n v="71900"/>
    <n v="71900"/>
    <n v="71900"/>
    <n v="71900"/>
    <n v="71900"/>
    <n v="71900"/>
    <n v="71900"/>
    <n v="71900"/>
    <n v="71900"/>
    <n v="71900"/>
    <n v="71900"/>
    <n v="71900"/>
    <n v="71900"/>
    <n v="71900"/>
    <n v="71900"/>
    <n v="71900"/>
    <n v="71900"/>
    <n v="71900"/>
    <n v="71900"/>
    <n v="71900"/>
    <n v="71900"/>
    <n v="71900"/>
    <n v="71900"/>
    <n v="71900"/>
    <n v="71900"/>
    <n v="71900"/>
    <n v="71900"/>
    <n v="71900"/>
    <n v="71900"/>
    <n v="71900"/>
    <n v="71900"/>
    <n v="71900"/>
    <n v="272108.84353741497"/>
    <n v="0"/>
    <n v="0"/>
    <n v="0"/>
    <n v="0"/>
    <n v="0"/>
    <n v="0"/>
    <n v="0"/>
    <n v="0"/>
    <n v="0"/>
    <n v="0"/>
    <n v="0"/>
    <n v="0"/>
    <n v="0"/>
    <n v="0"/>
    <n v="0"/>
    <n v="0"/>
    <n v="0"/>
    <n v="0"/>
    <n v="0"/>
    <n v="0"/>
    <n v="0"/>
    <n v="0"/>
    <n v="0"/>
    <n v="0"/>
    <n v="0"/>
    <n v="0"/>
    <n v="0"/>
    <n v="0"/>
    <n v="0"/>
    <n v="0"/>
    <n v="0"/>
    <n v="0"/>
    <n v="0"/>
    <n v="0"/>
    <n v="0"/>
    <n v="0"/>
    <n v="0"/>
    <n v="0"/>
    <n v="0"/>
    <n v="65215.419501133787"/>
    <n v="62109.923334413121"/>
    <n v="59152.307937536316"/>
    <n v="56335.5313690822"/>
    <n v="53652.887018173526"/>
    <n v="51097.987636355734"/>
    <n v="48664.750129862608"/>
    <n v="46347.381076059624"/>
    <n v="44140.362929580595"/>
    <n v="42038.440885314849"/>
    <n v="40036.610366966532"/>
    <n v="38130.10511139669"/>
    <n v="36314.385820377807"/>
    <n v="34585.129352740754"/>
    <n v="32938.218431181675"/>
    <n v="31369.73183922064"/>
    <n v="29875.935084972039"/>
    <n v="28453.271509497179"/>
    <n v="27098.353818568743"/>
    <n v="25807.956017684519"/>
    <n v="24579.005731128113"/>
    <n v="23408.576886788676"/>
    <n v="22293.882749322551"/>
    <n v="21232.269285069095"/>
    <n v="20221.208842922948"/>
    <n v="19258.294136117092"/>
    <n v="18341.23251058771"/>
    <n v="17467.840486274003"/>
    <n v="16636.038558356202"/>
    <n v="15843.846246053517"/>
    <n v="15089.377377193829"/>
    <n v="14370.835597327454"/>
    <n v="13686.510092692815"/>
    <n v="13034.771516850298"/>
    <n v="12414.068111286"/>
    <n v="11822.922010748569"/>
    <n v="11259.925724522449"/>
    <n v="10723.738785259473"/>
    <n v="10213.084557389977"/>
    <n v="9726.7471975142616"/>
    <n v="272108.84353741497"/>
    <n v="1174988.8655735243"/>
    <x v="109"/>
  </r>
  <r>
    <s v="SND"/>
    <s v="Slovenské národné divadlo"/>
    <x v="110"/>
    <m/>
    <s v="Projekt web stránky SND"/>
    <s v="Zriadenie novej web stránky SND"/>
    <s v="Zriadenie nových web funkcionalitíd web stránky SND"/>
    <s v="N/A"/>
    <s v="Zákon č. 278/1993 Z.z. o správe majetku štátu, §3 ods. 2; Zákon č. 385/1997 Z.z. o Slov.národnom divadle, §4 ods. 3_x000a_"/>
    <n v="5"/>
    <x v="1"/>
    <n v="185990"/>
    <s v="celková návštevnosť SND v roku 2022"/>
    <x v="0"/>
    <x v="3"/>
    <s v="D3 Obstaranie novej IT funkcionality"/>
    <s v="01 Investičný zámer"/>
    <s v="štátny rozpočet"/>
    <s v="0EK0I01"/>
    <s v="nie"/>
    <n v="1"/>
    <n v="206000"/>
    <n v="0"/>
    <n v="0"/>
    <n v="0"/>
    <n v="6000"/>
    <n v="200000"/>
    <n v="0"/>
    <n v="0"/>
    <n v="0"/>
    <n v="0"/>
    <n v="0"/>
    <n v="0"/>
    <s v="-"/>
    <n v="0"/>
    <n v="0"/>
    <n v="0"/>
    <n v="0"/>
    <n v="0"/>
    <n v="0"/>
    <n v="0"/>
    <n v="0"/>
    <n v="0"/>
    <n v="0"/>
    <n v="0"/>
    <m/>
    <n v="0"/>
    <n v="0"/>
    <s v="D3"/>
    <n v="8"/>
    <n v="1"/>
    <n v="1"/>
    <n v="1"/>
    <n v="0"/>
    <n v="1"/>
    <n v="1"/>
    <n v="1"/>
    <n v="0"/>
    <n v="1"/>
    <n v="0"/>
    <n v="0"/>
    <n v="1"/>
    <n v="1"/>
    <n v="1"/>
    <n v="0"/>
    <n v="1"/>
    <n v="0"/>
    <n v="0"/>
    <n v="6000"/>
    <n v="200000"/>
    <n v="0"/>
    <n v="0"/>
    <n v="0"/>
    <n v="0"/>
    <n v="0"/>
    <n v="0"/>
    <n v="0"/>
    <n v="0"/>
    <n v="0"/>
    <n v="0"/>
    <n v="0"/>
    <n v="0"/>
    <n v="0"/>
    <n v="0"/>
    <n v="0"/>
    <n v="0"/>
    <n v="0"/>
    <n v="0"/>
    <n v="0"/>
    <n v="0"/>
    <n v="0"/>
    <n v="0"/>
    <n v="0"/>
    <n v="0"/>
    <n v="0"/>
    <n v="0"/>
    <n v="0"/>
    <n v="0"/>
    <n v="0"/>
    <n v="0"/>
    <n v="0"/>
    <n v="0"/>
    <n v="0"/>
    <n v="0"/>
    <n v="0"/>
    <n v="0"/>
    <n v="0"/>
    <n v="0"/>
    <n v="0"/>
    <n v="185990"/>
    <n v="185990"/>
    <n v="185990"/>
    <n v="185990"/>
    <n v="185990"/>
    <n v="185990"/>
    <n v="185990"/>
    <n v="185990"/>
    <n v="185990"/>
    <n v="185990"/>
    <n v="185990"/>
    <n v="185990"/>
    <n v="185990"/>
    <n v="185990"/>
    <n v="185990"/>
    <n v="185990"/>
    <n v="185990"/>
    <n v="185990"/>
    <n v="185990"/>
    <n v="185990"/>
    <n v="185990"/>
    <n v="185990"/>
    <n v="185990"/>
    <n v="185990"/>
    <n v="185990"/>
    <n v="185990"/>
    <n v="185990"/>
    <n v="185990"/>
    <n v="185990"/>
    <n v="185990"/>
    <n v="185990"/>
    <n v="185990"/>
    <n v="185990"/>
    <n v="185990"/>
    <n v="185990"/>
    <n v="185990"/>
    <n v="185990"/>
    <n v="185990"/>
    <n v="185990"/>
    <n v="185990"/>
    <n v="185990"/>
    <n v="185990"/>
    <n v="185990"/>
    <n v="5442.1768707482988"/>
    <n v="172767.51970629519"/>
    <n v="0"/>
    <n v="0"/>
    <n v="0"/>
    <n v="0"/>
    <n v="0"/>
    <n v="0"/>
    <n v="0"/>
    <n v="0"/>
    <n v="0"/>
    <n v="0"/>
    <n v="0"/>
    <n v="0"/>
    <n v="0"/>
    <n v="0"/>
    <n v="0"/>
    <n v="0"/>
    <n v="0"/>
    <n v="0"/>
    <n v="0"/>
    <n v="0"/>
    <n v="0"/>
    <n v="0"/>
    <n v="0"/>
    <n v="0"/>
    <n v="0"/>
    <n v="0"/>
    <n v="0"/>
    <n v="0"/>
    <n v="0"/>
    <n v="0"/>
    <n v="0"/>
    <n v="0"/>
    <n v="0"/>
    <n v="0"/>
    <n v="0"/>
    <n v="0"/>
    <n v="0"/>
    <n v="0"/>
    <n v="168698.41269841269"/>
    <n v="160665.15495086921"/>
    <n v="153014.43328654213"/>
    <n v="145728.03170146869"/>
    <n v="138788.60162044637"/>
    <n v="132179.62059090129"/>
    <n v="125885.35294371552"/>
    <n v="119890.81232734812"/>
    <n v="114181.72602604583"/>
    <n v="108744.50097718649"/>
    <n v="103566.1914068443"/>
    <n v="98634.468006518364"/>
    <n v="93937.588577636547"/>
    <n v="89464.370073939543"/>
    <n v="85204.161975180526"/>
    <n v="81146.820928743342"/>
    <n v="77282.686598803193"/>
    <n v="73602.558665526842"/>
    <n v="70097.674919549376"/>
    <n v="66759.690399570842"/>
    <n v="63580.657523400805"/>
    <n v="60553.007165143608"/>
    <n v="57669.530633470116"/>
    <n v="54923.36250806677"/>
    <n v="52307.964293396923"/>
    <n v="49817.108850854209"/>
    <n v="47444.86557224211"/>
    <n v="45185.586259278192"/>
    <n v="43033.891675503059"/>
    <n v="40984.658738574326"/>
    <n v="39033.008322451737"/>
    <n v="37174.293640430224"/>
    <n v="35404.08918136212"/>
    <n v="33718.180172725828"/>
    <n v="32112.552545453171"/>
    <n v="30583.383376622067"/>
    <n v="29127.031787259115"/>
    <n v="27740.030273580105"/>
    <n v="26419.076451028675"/>
    <n v="25161.025191455879"/>
    <n v="178209.69657704351"/>
    <n v="766894.63425773918"/>
    <x v="110"/>
  </r>
  <r>
    <s v="SND"/>
    <s v="Slovenské národné divadlo"/>
    <x v="111"/>
    <m/>
    <s v="Rekonštrukcia sedadiel hľadiska vo veľkej sále Činohry"/>
    <s v="Nevyhnutná renovácia sedadiel v sále Činohry, sedadlá sú nadmieru opotrebované, je potrebné nové čalúnenie vrátane výmeny nových molitanových výplni"/>
    <s v="Zabezpečiť adekvátne sedenie pre návštevníkov predstavení Činohry "/>
    <s v="N/A"/>
    <s v="Zákon č. 385/1997 Z.z. o Slov.národnom divadle, §2"/>
    <n v="10"/>
    <x v="1"/>
    <n v="102474"/>
    <s v="návštevnosť na predstaveniach Činohry v roku 2022"/>
    <x v="0"/>
    <x v="1"/>
    <s v="B3 Stavebná rekonštrukcia priestorov"/>
    <s v="01 Investičný zámer"/>
    <s v="štátny rozpočet"/>
    <s v="08S0101"/>
    <s v="nie"/>
    <n v="1"/>
    <n v="200000"/>
    <n v="0"/>
    <n v="0"/>
    <m/>
    <n v="200000"/>
    <n v="0"/>
    <n v="0"/>
    <n v="0"/>
    <n v="0"/>
    <n v="0"/>
    <n v="0"/>
    <n v="0"/>
    <s v="-"/>
    <n v="0"/>
    <n v="0"/>
    <n v="0"/>
    <n v="0"/>
    <n v="0"/>
    <n v="0"/>
    <n v="0"/>
    <n v="0"/>
    <n v="0"/>
    <n v="0"/>
    <n v="0"/>
    <m/>
    <n v="0"/>
    <n v="0"/>
    <s v="B3"/>
    <n v="8"/>
    <n v="1"/>
    <n v="1"/>
    <n v="1"/>
    <n v="0"/>
    <n v="1"/>
    <n v="1"/>
    <n v="1"/>
    <n v="0"/>
    <n v="1"/>
    <n v="0"/>
    <n v="0"/>
    <n v="1"/>
    <n v="1"/>
    <n v="1"/>
    <n v="0"/>
    <n v="1"/>
    <n v="0"/>
    <n v="0"/>
    <n v="200000"/>
    <n v="0"/>
    <n v="0"/>
    <n v="0"/>
    <n v="0"/>
    <n v="0"/>
    <n v="0"/>
    <n v="0"/>
    <n v="0"/>
    <n v="0"/>
    <n v="0"/>
    <n v="0"/>
    <n v="0"/>
    <n v="0"/>
    <n v="0"/>
    <n v="0"/>
    <n v="0"/>
    <n v="0"/>
    <n v="0"/>
    <n v="0"/>
    <n v="0"/>
    <n v="0"/>
    <n v="0"/>
    <n v="0"/>
    <n v="0"/>
    <n v="0"/>
    <n v="0"/>
    <n v="0"/>
    <n v="0"/>
    <n v="0"/>
    <n v="0"/>
    <n v="0"/>
    <n v="0"/>
    <n v="0"/>
    <n v="0"/>
    <n v="0"/>
    <n v="0"/>
    <n v="0"/>
    <n v="0"/>
    <n v="0"/>
    <n v="0"/>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81405.89569160997"/>
    <n v="0"/>
    <n v="0"/>
    <n v="0"/>
    <n v="0"/>
    <n v="0"/>
    <n v="0"/>
    <n v="0"/>
    <n v="0"/>
    <n v="0"/>
    <n v="0"/>
    <n v="0"/>
    <n v="0"/>
    <n v="0"/>
    <n v="0"/>
    <n v="0"/>
    <n v="0"/>
    <n v="0"/>
    <n v="0"/>
    <n v="0"/>
    <n v="0"/>
    <n v="0"/>
    <n v="0"/>
    <n v="0"/>
    <n v="0"/>
    <n v="0"/>
    <n v="0"/>
    <n v="0"/>
    <n v="0"/>
    <n v="0"/>
    <n v="0"/>
    <n v="0"/>
    <n v="0"/>
    <n v="0"/>
    <n v="0"/>
    <n v="0"/>
    <n v="0"/>
    <n v="0"/>
    <n v="0"/>
    <n v="0"/>
    <n v="92946.938775510207"/>
    <n v="88520.894071914474"/>
    <n v="84305.613401823313"/>
    <n v="80291.060382688869"/>
    <n v="76467.676554941791"/>
    <n v="72826.358623754058"/>
    <n v="69358.436784527687"/>
    <n v="66055.654080502558"/>
    <n v="62910.146743335768"/>
    <n v="59914.425469843583"/>
    <n v="57061.357590327236"/>
    <n v="54344.150086025926"/>
    <n v="51756.333415262801"/>
    <n v="49291.746109774082"/>
    <n v="46944.520104546747"/>
    <n v="44709.066766234988"/>
    <n v="42580.063586890465"/>
    <n v="40552.441511324258"/>
    <n v="38621.372867927865"/>
    <n v="36782.259874217016"/>
    <n v="35030.72368973049"/>
    <n v="33362.59399021951"/>
    <n v="31773.899038304298"/>
    <n v="30260.856226956472"/>
    <n v="28819.863073291879"/>
    <n v="27447.488641230357"/>
    <n v="26140.465372600345"/>
    <n v="24895.681307238418"/>
    <n v="23710.172673560406"/>
    <n v="22581.116831962285"/>
    <n v="21505.825554249797"/>
    <n v="20481.738623095043"/>
    <n v="19506.417736280993"/>
    <n v="18577.54070121999"/>
    <n v="17692.895905923804"/>
    <n v="16850.377053260763"/>
    <n v="16047.978145962636"/>
    <n v="15283.788710440602"/>
    <n v="14555.98924803867"/>
    <n v="13862.846902893971"/>
    <n v="181405.89569160997"/>
    <n v="753597.2048888423"/>
    <x v="111"/>
  </r>
  <r>
    <s v="NOC"/>
    <s v="Národné osvetové centrum"/>
    <x v="112"/>
    <n v="9"/>
    <s v="Obstaranie dopravných prostriedkov "/>
    <s v="Dve služobné motorové vozidlá"/>
    <s v="Organizácia disponuje iba jedným motorovým vozidlom, ktoré nepostačuje pri výkone činnosti organizácie"/>
    <s v="N/A"/>
    <s v="Zákon č. 124/2006 Z.z. o bezpečnosti a ochrane zdravia pri práci. Zákon č. 8/2009 Z. z. o cestnej premávke a o zmene a doplnení niektorých zákonov"/>
    <n v="10"/>
    <x v="2"/>
    <n v="21000"/>
    <s v="Zníženie nákladov na prenájmy vozidiel či operatívny leasing sú významné položky a investícia je smerovaná do šetrenia budúcich nákladov a bezpečnosti zamestnancov._x000a_Za rok  2022 jedno motorové voziodlo najazdilo 21 000 km.  Očakávané kilometre pre budúcu investíciu  je  35 000km/rok"/>
    <x v="0"/>
    <x v="0"/>
    <s v="C90 Dopravné prostriedky"/>
    <s v="02 Analýza / podkladová štúdia k investičnému zámeru"/>
    <s v="štátny rozpočet"/>
    <s v="08S0107 Osvetová činnosť a tradičná ľudová kultúra"/>
    <s v="nie"/>
    <n v="1"/>
    <n v="42000"/>
    <n v="0"/>
    <n v="0"/>
    <n v="0"/>
    <n v="21000"/>
    <n v="21000"/>
    <n v="0"/>
    <n v="0"/>
    <n v="0"/>
    <n v="0"/>
    <n v="0"/>
    <n v="0"/>
    <s v="-"/>
    <n v="0"/>
    <n v="0"/>
    <n v="0"/>
    <n v="0"/>
    <n v="0"/>
    <n v="0"/>
    <n v="0"/>
    <n v="0"/>
    <n v="0"/>
    <n v="0"/>
    <n v="0"/>
    <m/>
    <n v="1"/>
    <n v="0"/>
    <s v="C90"/>
    <n v="9"/>
    <n v="1"/>
    <n v="1"/>
    <n v="1"/>
    <n v="1"/>
    <n v="1"/>
    <n v="1"/>
    <n v="1"/>
    <n v="0"/>
    <n v="1"/>
    <n v="0"/>
    <n v="0"/>
    <n v="1"/>
    <n v="1"/>
    <n v="1"/>
    <n v="0"/>
    <n v="1"/>
    <n v="0"/>
    <n v="0"/>
    <n v="21000"/>
    <n v="21000"/>
    <n v="0"/>
    <n v="0"/>
    <n v="0"/>
    <n v="0"/>
    <n v="0"/>
    <n v="0"/>
    <n v="0"/>
    <n v="0"/>
    <n v="0"/>
    <n v="0"/>
    <n v="0"/>
    <n v="0"/>
    <n v="0"/>
    <n v="0"/>
    <n v="0"/>
    <n v="0"/>
    <n v="0"/>
    <n v="0"/>
    <n v="0"/>
    <n v="0"/>
    <n v="0"/>
    <n v="0"/>
    <n v="0"/>
    <n v="0"/>
    <n v="0"/>
    <n v="0"/>
    <n v="0"/>
    <n v="0"/>
    <n v="0"/>
    <n v="0"/>
    <n v="0"/>
    <n v="0"/>
    <n v="0"/>
    <n v="0"/>
    <n v="0"/>
    <n v="0"/>
    <n v="0"/>
    <n v="0"/>
    <n v="0"/>
    <n v="21000"/>
    <n v="21000"/>
    <n v="21000"/>
    <n v="21000"/>
    <n v="21000"/>
    <n v="21000"/>
    <n v="21000"/>
    <n v="21000"/>
    <n v="21000"/>
    <n v="21000"/>
    <n v="21000"/>
    <n v="21000"/>
    <n v="21000"/>
    <n v="21000"/>
    <n v="21000"/>
    <n v="21000"/>
    <n v="21000"/>
    <n v="21000"/>
    <n v="21000"/>
    <n v="21000"/>
    <n v="21000"/>
    <n v="21000"/>
    <n v="21000"/>
    <n v="21000"/>
    <n v="21000"/>
    <n v="21000"/>
    <n v="21000"/>
    <n v="21000"/>
    <n v="21000"/>
    <n v="21000"/>
    <n v="21000"/>
    <n v="21000"/>
    <n v="21000"/>
    <n v="21000"/>
    <n v="21000"/>
    <n v="21000"/>
    <n v="21000"/>
    <n v="21000"/>
    <n v="21000"/>
    <n v="21000"/>
    <n v="21000"/>
    <n v="21000"/>
    <n v="21000"/>
    <n v="19047.619047619046"/>
    <n v="18140.589569160995"/>
    <n v="0"/>
    <n v="0"/>
    <n v="0"/>
    <n v="0"/>
    <n v="0"/>
    <n v="0"/>
    <n v="0"/>
    <n v="0"/>
    <n v="0"/>
    <n v="0"/>
    <n v="0"/>
    <n v="0"/>
    <n v="0"/>
    <n v="0"/>
    <n v="0"/>
    <n v="0"/>
    <n v="0"/>
    <n v="0"/>
    <n v="0"/>
    <n v="0"/>
    <n v="0"/>
    <n v="0"/>
    <n v="0"/>
    <n v="0"/>
    <n v="0"/>
    <n v="0"/>
    <n v="0"/>
    <n v="0"/>
    <n v="0"/>
    <n v="0"/>
    <n v="0"/>
    <n v="0"/>
    <n v="0"/>
    <n v="0"/>
    <n v="0"/>
    <n v="0"/>
    <n v="0"/>
    <n v="0"/>
    <n v="19047.619047619046"/>
    <n v="18140.589569160995"/>
    <n v="17276.751970629521"/>
    <n v="16454.049495837637"/>
    <n v="15670.523329369182"/>
    <n v="14924.30793273255"/>
    <n v="14213.626602602431"/>
    <n v="13536.787240573743"/>
    <n v="12892.178324355946"/>
    <n v="12278.265070815185"/>
    <n v="11693.585781728751"/>
    <n v="11136.748363551189"/>
    <n v="10606.427012905897"/>
    <n v="10101.359059910374"/>
    <n v="9620.3419618194039"/>
    <n v="9162.230439828003"/>
    <n v="8725.9337522171463"/>
    <n v="8310.4130973496631"/>
    <n v="7914.6791403330126"/>
    <n v="7537.7896574600118"/>
    <n v="7178.8472928190595"/>
    <n v="6836.9974217324361"/>
    <n v="6511.4261159356547"/>
    <n v="6201.358205653004"/>
    <n v="5906.0554339552418"/>
    <n v="5624.8146990049918"/>
    <n v="5356.9663800047547"/>
    <n v="5101.8727428616703"/>
    <n v="4858.9264217730206"/>
    <n v="4627.548973117161"/>
    <n v="4407.1894982068206"/>
    <n v="4197.3233316255428"/>
    <n v="3997.4507920243268"/>
    <n v="3807.0959924041204"/>
    <n v="3625.8057070515438"/>
    <n v="3453.1482924300412"/>
    <n v="3288.7126594571828"/>
    <n v="3132.1072947211255"/>
    <n v="2982.9593283058343"/>
    <n v="2840.9136460055565"/>
    <n v="37188.208616780044"/>
    <n v="154434.69858369624"/>
    <x v="112"/>
  </r>
  <r>
    <s v="SNM"/>
    <s v="SNM - Generálne riaditeľstvo"/>
    <x v="113"/>
    <n v="2"/>
    <s v="Úprava priestorov v Sídelnej budove SNM"/>
    <s v="Úprava priestorov v Sídelnej budove SNM, Realizácia kancelárskych priestorov pre zamestnancov SNM realizujúcich EŠIF a úprava priestorov pre návštevníkov (obchod, vstup, šatňa)._x000a_Projektovú dokumentáciu pre  kancelárie už vypracovalo Oddelenie projekcie GR_SNM, ostáva vypracovať PD pre úpravu priestorov pre návštevníkov."/>
    <s v="Skvalitnenie služieb pre návštevníkov, vytvorenie nových kancelárii pre zamestnancov SNM realizujúcich EŠIF"/>
    <s v="N/A"/>
    <s v="Zákon č. 206/2009 Z.z. o múzeách a o galériách a o ochrane predmetov kultúrnej hodnoty, §12 a §13 a  §14 a §20"/>
    <n v="10"/>
    <x v="1"/>
    <n v="60990"/>
    <s v="kvalitnenie služieb pre návštevníkov, vytvorenie nových kancelárii pre zamestnancov SNM realizujúcich EŠIF"/>
    <x v="2"/>
    <x v="1"/>
    <s v="B2 Stavebná reprofilizácia priestorov"/>
    <s v="03 Projektová dokumentácia k dispozícii - pre územné rozhodnutie"/>
    <s v="štátny rozpočet"/>
    <s v="08S0106 Múzeá a galérie "/>
    <s v="nie"/>
    <n v="1"/>
    <n v="120000"/>
    <n v="5000"/>
    <n v="0"/>
    <n v="0"/>
    <n v="120000"/>
    <n v="0"/>
    <n v="0"/>
    <n v="0"/>
    <n v="0"/>
    <n v="0"/>
    <n v="0"/>
    <n v="0"/>
    <m/>
    <n v="0"/>
    <n v="0"/>
    <n v="0"/>
    <n v="0"/>
    <n v="0"/>
    <n v="0"/>
    <n v="0"/>
    <n v="0"/>
    <n v="0"/>
    <n v="0"/>
    <n v="0"/>
    <m/>
    <n v="0"/>
    <n v="0"/>
    <s v="B2"/>
    <n v="8"/>
    <n v="1"/>
    <n v="1"/>
    <n v="1"/>
    <n v="1"/>
    <n v="1"/>
    <n v="1"/>
    <n v="1"/>
    <n v="0"/>
    <n v="0"/>
    <n v="0"/>
    <n v="0"/>
    <n v="0"/>
    <n v="1"/>
    <n v="1"/>
    <n v="0"/>
    <n v="1"/>
    <n v="0"/>
    <n v="0"/>
    <n v="120000"/>
    <n v="0"/>
    <n v="0"/>
    <n v="0"/>
    <n v="0"/>
    <n v="0"/>
    <n v="0"/>
    <n v="0"/>
    <n v="0"/>
    <n v="0"/>
    <n v="0"/>
    <n v="0"/>
    <n v="0"/>
    <n v="0"/>
    <n v="0"/>
    <n v="0"/>
    <n v="0"/>
    <n v="0"/>
    <n v="0"/>
    <n v="0"/>
    <n v="0"/>
    <n v="0"/>
    <n v="0"/>
    <n v="0"/>
    <n v="0"/>
    <n v="0"/>
    <n v="0"/>
    <n v="0"/>
    <n v="0"/>
    <n v="0"/>
    <n v="0"/>
    <n v="0"/>
    <n v="0"/>
    <n v="0"/>
    <n v="0"/>
    <n v="0"/>
    <n v="0"/>
    <n v="0"/>
    <n v="0"/>
    <n v="0"/>
    <n v="0"/>
    <n v="60990"/>
    <n v="60990"/>
    <n v="60990"/>
    <n v="60990"/>
    <n v="60990"/>
    <n v="60990"/>
    <n v="60990"/>
    <n v="60990"/>
    <n v="60990"/>
    <n v="60990"/>
    <n v="60990"/>
    <n v="60990"/>
    <n v="60990"/>
    <n v="60990"/>
    <n v="60990"/>
    <n v="60990"/>
    <n v="60990"/>
    <n v="60990"/>
    <n v="60990"/>
    <n v="60990"/>
    <n v="60990"/>
    <n v="60990"/>
    <n v="60990"/>
    <n v="60990"/>
    <n v="60990"/>
    <n v="60990"/>
    <n v="60990"/>
    <n v="60990"/>
    <n v="60990"/>
    <n v="60990"/>
    <n v="60990"/>
    <n v="60990"/>
    <n v="60990"/>
    <n v="60990"/>
    <n v="60990"/>
    <n v="60990"/>
    <n v="60990"/>
    <n v="60990"/>
    <n v="60990"/>
    <n v="60990"/>
    <n v="60990"/>
    <n v="60990"/>
    <n v="60990"/>
    <n v="108843.53741496598"/>
    <n v="0"/>
    <n v="0"/>
    <n v="0"/>
    <n v="0"/>
    <n v="0"/>
    <n v="0"/>
    <n v="0"/>
    <n v="0"/>
    <n v="0"/>
    <n v="0"/>
    <n v="0"/>
    <n v="0"/>
    <n v="0"/>
    <n v="0"/>
    <n v="0"/>
    <n v="0"/>
    <n v="0"/>
    <n v="0"/>
    <n v="0"/>
    <n v="0"/>
    <n v="0"/>
    <n v="0"/>
    <n v="0"/>
    <n v="0"/>
    <n v="0"/>
    <n v="0"/>
    <n v="0"/>
    <n v="0"/>
    <n v="0"/>
    <n v="0"/>
    <n v="0"/>
    <n v="0"/>
    <n v="0"/>
    <n v="0"/>
    <n v="0"/>
    <n v="0"/>
    <n v="0"/>
    <n v="0"/>
    <n v="0"/>
    <n v="55319.727891156457"/>
    <n v="52685.45513443472"/>
    <n v="50176.623937556884"/>
    <n v="47787.260892911312"/>
    <n v="45511.677040867922"/>
    <n v="43344.454324636106"/>
    <n v="41280.43269012963"/>
    <n v="39314.697800123453"/>
    <n v="37442.569333450912"/>
    <n v="35659.589841381814"/>
    <n v="33961.514134649355"/>
    <n v="32344.299175856522"/>
    <n v="30804.094453196696"/>
    <n v="29337.232812568272"/>
    <n v="27940.221726255499"/>
    <n v="26609.734977386186"/>
    <n v="25342.604740367799"/>
    <n v="24135.814038445522"/>
    <n v="22986.489560424307"/>
    <n v="21891.894819451722"/>
    <n v="20849.423637573069"/>
    <n v="19856.593940545776"/>
    <n v="18911.041848138837"/>
    <n v="18010.516045846511"/>
    <n v="17152.872424615725"/>
    <n v="16336.068975824497"/>
    <n v="15558.160929356667"/>
    <n v="14817.296123196822"/>
    <n v="14111.710593520787"/>
    <n v="13439.724374781697"/>
    <n v="12799.737499792094"/>
    <n v="12190.226190278185"/>
    <n v="11609.739228836366"/>
    <n v="11056.894503653681"/>
    <n v="10530.375717765412"/>
    <n v="10028.929255014677"/>
    <n v="9551.361195252075"/>
    <n v="9096.5344716686413"/>
    <n v="8663.3661634939454"/>
    <n v="8250.8249176132795"/>
    <n v="108843.53741496598"/>
    <n v="448522.48888664925"/>
    <x v="113"/>
  </r>
  <r>
    <s v="PÚ SR"/>
    <s v="Pamiatkový úrad SR"/>
    <x v="114"/>
    <n v="15"/>
    <s v="Kúpa budovy v Levoči, dom meštiansky, Nám. Majstra Pavla 41"/>
    <s v="PÚSR je 2/3 spoluvlastníkom  budovy – polyfunkčný objekt sa nachádza v historickom centre mesta, v mestskej pamiatkovej rezervácii, je tam pre KPU Prešov  a KPU Košice pracovisko v Levoči. 1/3 objektu vlastní p. Tokárová a ponúka budovu na predaj. Ponuku smerovala na MK SR. "/>
    <s v="PÚ SR  má záujem o ponúkanú časť objektu, pre vytvorenie adekvátnych podmienok  na  výkon štátnej správy, pre skvalitnenie a rozšírenie podmienok vo vzťahu k svetovému dedičstvu  a edukačným aktivitám."/>
    <s v="N/A"/>
    <s v="Zákon č. 49/2002 Z.z. o ochrane pamiatkového fondu; Zákon č. 278/1993 Z.z. o správe majetku štátu"/>
    <n v="40"/>
    <x v="0"/>
    <n v="72000"/>
    <s v="Pri jednorázovej investícií na odkúpenie podielu v 1/3 v čiastke 178000 Euro sa objekt zhodnotí rozšíreným využívaním a ročným príjmom z prenájmu v hodnote 72000 Euro bude koeficient BCR na úrovni 2,47. Pri ďalšom zhodnocovaní objektu to môže exponenciálne stúpať vzhľadom na skutočnosť, že ide o NKP"/>
    <x v="0"/>
    <x v="6"/>
    <s v="A1 Nákup budovy"/>
    <s v="02 Analýza / podkladová štúdia k investičnému zámeru"/>
    <s v="štátny rozpočet"/>
    <s v="08S0108 Ochrana pamiatkového fondu "/>
    <s v="nie"/>
    <n v="1"/>
    <n v="178000"/>
    <n v="0"/>
    <n v="0"/>
    <n v="0"/>
    <n v="0"/>
    <n v="178000"/>
    <n v="0"/>
    <n v="0"/>
    <n v="0"/>
    <n v="0"/>
    <n v="0"/>
    <n v="0"/>
    <s v="Zabezpečenie nového pracoviska tovarom, ktorý nie je hmotný investičný majetok a službami dodávateľov."/>
    <n v="150000"/>
    <n v="0"/>
    <n v="0"/>
    <n v="80000"/>
    <n v="70000"/>
    <n v="0"/>
    <n v="0"/>
    <n v="0"/>
    <n v="0"/>
    <n v="0"/>
    <n v="0"/>
    <m/>
    <n v="0"/>
    <n v="0"/>
    <s v="A1"/>
    <n v="9"/>
    <n v="1"/>
    <n v="1"/>
    <n v="1"/>
    <n v="1"/>
    <n v="1"/>
    <n v="1"/>
    <n v="1"/>
    <n v="0"/>
    <n v="1"/>
    <n v="0"/>
    <n v="0"/>
    <n v="1"/>
    <n v="1"/>
    <n v="1"/>
    <n v="0"/>
    <n v="1"/>
    <n v="0"/>
    <n v="0"/>
    <n v="80000"/>
    <n v="248000"/>
    <n v="0"/>
    <n v="0"/>
    <n v="0"/>
    <n v="0"/>
    <n v="0"/>
    <n v="0"/>
    <n v="0"/>
    <n v="0"/>
    <n v="0"/>
    <n v="0"/>
    <n v="0"/>
    <n v="0"/>
    <n v="0"/>
    <n v="0"/>
    <n v="0"/>
    <n v="0"/>
    <n v="0"/>
    <n v="0"/>
    <n v="0"/>
    <n v="0"/>
    <n v="0"/>
    <n v="0"/>
    <n v="0"/>
    <n v="0"/>
    <n v="0"/>
    <n v="0"/>
    <n v="0"/>
    <n v="0"/>
    <n v="0"/>
    <n v="0"/>
    <n v="0"/>
    <n v="0"/>
    <n v="0"/>
    <n v="0"/>
    <n v="0"/>
    <n v="0"/>
    <n v="0"/>
    <n v="0"/>
    <n v="0"/>
    <n v="72000"/>
    <n v="72000"/>
    <n v="72000"/>
    <n v="72000"/>
    <n v="72000"/>
    <n v="72000"/>
    <n v="72000"/>
    <n v="72000"/>
    <n v="72000"/>
    <n v="72000"/>
    <n v="72000"/>
    <n v="72000"/>
    <n v="72000"/>
    <n v="72000"/>
    <n v="72000"/>
    <n v="72000"/>
    <n v="72000"/>
    <n v="72000"/>
    <n v="72000"/>
    <n v="72000"/>
    <n v="72000"/>
    <n v="72000"/>
    <n v="72000"/>
    <n v="72000"/>
    <n v="72000"/>
    <n v="72000"/>
    <n v="72000"/>
    <n v="72000"/>
    <n v="72000"/>
    <n v="72000"/>
    <n v="72000"/>
    <n v="72000"/>
    <n v="72000"/>
    <n v="72000"/>
    <n v="72000"/>
    <n v="72000"/>
    <n v="72000"/>
    <n v="72000"/>
    <n v="72000"/>
    <n v="72000"/>
    <n v="72000"/>
    <n v="72000"/>
    <n v="72000"/>
    <n v="72562.358276643994"/>
    <n v="214231.72443580604"/>
    <n v="0"/>
    <n v="0"/>
    <n v="0"/>
    <n v="0"/>
    <n v="0"/>
    <n v="0"/>
    <n v="0"/>
    <n v="0"/>
    <n v="0"/>
    <n v="0"/>
    <n v="0"/>
    <n v="0"/>
    <n v="0"/>
    <n v="0"/>
    <n v="0"/>
    <n v="0"/>
    <n v="0"/>
    <n v="0"/>
    <n v="0"/>
    <n v="0"/>
    <n v="0"/>
    <n v="0"/>
    <n v="0"/>
    <n v="0"/>
    <n v="0"/>
    <n v="0"/>
    <n v="0"/>
    <n v="0"/>
    <n v="0"/>
    <n v="0"/>
    <n v="0"/>
    <n v="0"/>
    <n v="0"/>
    <n v="0"/>
    <n v="0"/>
    <n v="0"/>
    <n v="0"/>
    <n v="0"/>
    <n v="65306.122448979593"/>
    <n v="62196.307094266274"/>
    <n v="59234.578185015504"/>
    <n v="56413.883985729044"/>
    <n v="53727.508557837195"/>
    <n v="51169.055769368744"/>
    <n v="48732.434066065478"/>
    <n v="46411.841967681401"/>
    <n v="44201.754254934669"/>
    <n v="42096.90881422349"/>
    <n v="40092.294108784285"/>
    <n v="38183.137246461214"/>
    <n v="36364.89261567736"/>
    <n v="34633.23106254985"/>
    <n v="32984.02958338082"/>
    <n v="31413.361507981725"/>
    <n v="29917.487150458786"/>
    <n v="28492.844905198843"/>
    <n v="27136.042766856044"/>
    <n v="25843.850254148612"/>
    <n v="24613.190718236776"/>
    <n v="23441.134017368353"/>
    <n v="22324.889540350814"/>
    <n v="21261.79956223887"/>
    <n v="20249.33291641797"/>
    <n v="19285.078968017115"/>
    <n v="18366.741874302017"/>
    <n v="17492.13511838287"/>
    <n v="16659.176303221786"/>
    <n v="15865.882193544552"/>
    <n v="15110.363993851955"/>
    <n v="14390.822851287576"/>
    <n v="13705.545572654835"/>
    <n v="13052.900545385555"/>
    <n v="12431.33385274815"/>
    <n v="11839.365574045856"/>
    <n v="11275.586260996055"/>
    <n v="10738.653581901002"/>
    <n v="10227.289125620004"/>
    <n v="9740.2753577333369"/>
    <n v="286794.08271245006"/>
    <n v="1176623.0642739043"/>
    <x v="114"/>
  </r>
  <r>
    <s v="SF"/>
    <s v="Slovenská filharmónia"/>
    <x v="115"/>
    <n v="11"/>
    <s v="Informačný systém- Reklamné panely"/>
    <s v="Výmena nefunčného informačného systému po životnosti "/>
    <s v="Zvýšenie počtu návštevníkov podujatí zabezpečením informovanosti v interiéri a exteriéri budovy."/>
    <m/>
    <s v="Zákon č. 114/2020 Z.z. o Slovenskej filharmónii,                                                                 Štatút Slovenskej filharmónie č. MK-2109/2014-110/11519, čl. VII. bod 2.                             "/>
    <n v="5"/>
    <x v="1"/>
    <n v="49763"/>
    <s v="zlepšiť informovanosť zákazníkov a zvýšenie návštevnosti"/>
    <x v="0"/>
    <x v="0"/>
    <s v="C4 Nahrávacia a vysielacia technika"/>
    <s v="01 Investičný zámer"/>
    <s v="štátny rozpočet"/>
    <s v="08S0102"/>
    <s v="nie"/>
    <n v="1"/>
    <n v="58000"/>
    <n v="0"/>
    <n v="0"/>
    <n v="0"/>
    <n v="0"/>
    <n v="58000"/>
    <n v="0"/>
    <n v="0"/>
    <n v="0"/>
    <n v="0"/>
    <n v="0"/>
    <n v="0"/>
    <s v="-"/>
    <n v="0"/>
    <n v="0"/>
    <n v="0"/>
    <n v="0"/>
    <n v="0"/>
    <n v="0"/>
    <n v="0"/>
    <n v="0"/>
    <n v="0"/>
    <n v="0"/>
    <n v="0"/>
    <m/>
    <n v="1"/>
    <n v="0"/>
    <s v="C4"/>
    <n v="7"/>
    <n v="1"/>
    <n v="1"/>
    <n v="1"/>
    <n v="1"/>
    <n v="1"/>
    <n v="0"/>
    <n v="0"/>
    <n v="0"/>
    <n v="0"/>
    <n v="0"/>
    <n v="0"/>
    <n v="0"/>
    <n v="1"/>
    <n v="1"/>
    <n v="0"/>
    <n v="1"/>
    <n v="0"/>
    <n v="0"/>
    <n v="0"/>
    <n v="58000"/>
    <n v="0"/>
    <n v="0"/>
    <n v="0"/>
    <n v="0"/>
    <n v="0"/>
    <n v="0"/>
    <n v="0"/>
    <n v="0"/>
    <n v="0"/>
    <n v="0"/>
    <n v="0"/>
    <n v="0"/>
    <n v="0"/>
    <n v="0"/>
    <n v="0"/>
    <n v="0"/>
    <n v="0"/>
    <n v="0"/>
    <n v="0"/>
    <n v="0"/>
    <n v="0"/>
    <n v="0"/>
    <n v="0"/>
    <n v="0"/>
    <n v="0"/>
    <n v="0"/>
    <n v="0"/>
    <n v="0"/>
    <n v="0"/>
    <n v="0"/>
    <n v="0"/>
    <n v="0"/>
    <n v="0"/>
    <n v="0"/>
    <n v="0"/>
    <n v="0"/>
    <n v="0"/>
    <n v="0"/>
    <n v="0"/>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0"/>
    <n v="50102.580714825606"/>
    <n v="0"/>
    <n v="0"/>
    <n v="0"/>
    <n v="0"/>
    <n v="0"/>
    <n v="0"/>
    <n v="0"/>
    <n v="0"/>
    <n v="0"/>
    <n v="0"/>
    <n v="0"/>
    <n v="0"/>
    <n v="0"/>
    <n v="0"/>
    <n v="0"/>
    <n v="0"/>
    <n v="0"/>
    <n v="0"/>
    <n v="0"/>
    <n v="0"/>
    <n v="0"/>
    <n v="0"/>
    <n v="0"/>
    <n v="0"/>
    <n v="0"/>
    <n v="0"/>
    <n v="0"/>
    <n v="0"/>
    <n v="0"/>
    <n v="0"/>
    <n v="0"/>
    <n v="0"/>
    <n v="0"/>
    <n v="0"/>
    <n v="0"/>
    <n v="0"/>
    <n v="0"/>
    <n v="0"/>
    <n v="45136.507936507936"/>
    <n v="42987.150415721837"/>
    <n v="40940.143253068425"/>
    <n v="38990.612621969922"/>
    <n v="37133.916782828499"/>
    <n v="35365.635031265236"/>
    <n v="33681.557172633562"/>
    <n v="32077.673497746247"/>
    <n v="30550.165235948807"/>
    <n v="29095.395462808385"/>
    <n v="27709.900440769892"/>
    <n v="26390.381372161799"/>
    <n v="25133.696544916005"/>
    <n v="23936.853852300948"/>
    <n v="22797.003668858048"/>
    <n v="21711.432065579091"/>
    <n v="20677.554348170564"/>
    <n v="19692.908903019583"/>
    <n v="18755.151336209128"/>
    <n v="17862.048891627743"/>
    <n v="17011.475134883563"/>
    <n v="16201.404890365297"/>
    <n v="15429.909419395522"/>
    <n v="14695.151827995734"/>
    <n v="13995.382693329271"/>
    <n v="13328.935898408829"/>
    <n v="12694.224665151267"/>
    <n v="12089.737776334538"/>
    <n v="11514.035977461468"/>
    <n v="10965.748549963299"/>
    <n v="10443.570047584095"/>
    <n v="9946.2571881753283"/>
    <n v="9472.6258935003134"/>
    <n v="9021.5484700002962"/>
    <n v="8591.9509238098071"/>
    <n v="8182.8104036283876"/>
    <n v="7793.1527653603707"/>
    <n v="7422.0502527241606"/>
    <n v="7068.619288308726"/>
    <n v="6732.0183698178334"/>
    <n v="50102.580714825606"/>
    <n v="205188.33101009665"/>
    <x v="115"/>
  </r>
  <r>
    <s v="ÚĽUV"/>
    <s v="Ústredie ľudovej umeleckej výroby"/>
    <x v="116"/>
    <n v="3"/>
    <s v="Otvorený ateliér ÚĽUV"/>
    <s v="Otvorený ateliér je kreatívny priestor pre novú tvorbu v oblasti remesla a dizajnu inšpirovaného remeslom. V spolupráci majstrov výrobcov a dizajnérov, najmä tých začínajúcich a študentov, môžu vznikať nové produkty. Systematickou prácou je potrebné vychovávať pokračovateľov pre zachovanie remesla. Inovatívnymi produktami využívajúcimi znalosti predkov vytvoriť priestor pre budúcnosť remesla. Zámerom projektu je vybudovanie dielní, v ktorých bude možné realizovať návrhy a prototypy nových produktov."/>
    <s v="Cieľom je podpora remesla a dizajnu inšpirovaného remeslom s ohľadom na výchovu pokračovateľov – novej generácie majstrov."/>
    <s v="N/A"/>
    <s v="Štatút ÚĽUV, Čl. 3 pís. a)"/>
    <n v="40"/>
    <x v="1"/>
    <n v="100000"/>
    <s v="Návštevnosť inštitúcie odhadom všetky aktivity za rok 2022  Návštevnosť (fyzická) je súčet návštev všetkých aktivít organizácie: vzdelávanie (kurzy, tvorivé dielne, semináre, prednášky), prezentácie (výstavy, podujatia, predvádzanie remesla) a predajne (predajne ÚĽUV sú zároveň galériami). "/>
    <x v="0"/>
    <x v="7"/>
    <s v="G Reformný zámer"/>
    <s v="01 Investičný zámer"/>
    <s v="štátny rozpočet"/>
    <s v="08S0107"/>
    <s v="nie"/>
    <n v="1"/>
    <n v="500000"/>
    <n v="0"/>
    <n v="0"/>
    <n v="0"/>
    <n v="0"/>
    <n v="0"/>
    <n v="250000"/>
    <n v="250000"/>
    <n v="0"/>
    <n v="0"/>
    <n v="0"/>
    <n v="0"/>
    <s v="-"/>
    <n v="0"/>
    <n v="0"/>
    <n v="0"/>
    <n v="0"/>
    <n v="0"/>
    <n v="0"/>
    <n v="0"/>
    <n v="0"/>
    <n v="0"/>
    <n v="0"/>
    <n v="0"/>
    <s v="realizácia dlhodobého zámeru vytvorenia kreatívneho priestoru pre remeslo a dizajn v spojení s otvoreným depozitárom"/>
    <n v="0"/>
    <n v="0"/>
    <s v="G"/>
    <n v="9"/>
    <n v="1"/>
    <n v="1"/>
    <n v="1"/>
    <n v="1"/>
    <n v="1"/>
    <n v="1"/>
    <n v="1"/>
    <n v="0"/>
    <n v="1"/>
    <n v="0"/>
    <n v="0"/>
    <n v="1"/>
    <n v="1"/>
    <n v="1"/>
    <n v="0"/>
    <n v="1"/>
    <n v="0"/>
    <n v="0"/>
    <n v="0"/>
    <n v="0"/>
    <n v="250000"/>
    <n v="250000"/>
    <n v="0"/>
    <n v="0"/>
    <n v="0"/>
    <n v="0"/>
    <n v="0"/>
    <n v="0"/>
    <n v="0"/>
    <n v="0"/>
    <n v="0"/>
    <n v="0"/>
    <n v="0"/>
    <n v="0"/>
    <n v="0"/>
    <n v="0"/>
    <n v="0"/>
    <n v="0"/>
    <n v="0"/>
    <n v="0"/>
    <n v="0"/>
    <n v="0"/>
    <n v="0"/>
    <n v="0"/>
    <n v="0"/>
    <n v="0"/>
    <n v="0"/>
    <n v="0"/>
    <n v="0"/>
    <n v="0"/>
    <n v="0"/>
    <n v="0"/>
    <n v="0"/>
    <n v="0"/>
    <n v="0"/>
    <n v="0"/>
    <n v="0"/>
    <n v="0"/>
    <n v="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0"/>
    <n v="0"/>
    <n v="205675.61869797049"/>
    <n v="195881.54161711474"/>
    <n v="0"/>
    <n v="0"/>
    <n v="0"/>
    <n v="0"/>
    <n v="0"/>
    <n v="0"/>
    <n v="0"/>
    <n v="0"/>
    <n v="0"/>
    <n v="0"/>
    <n v="0"/>
    <n v="0"/>
    <n v="0"/>
    <n v="0"/>
    <n v="0"/>
    <n v="0"/>
    <n v="0"/>
    <n v="0"/>
    <n v="0"/>
    <n v="0"/>
    <n v="0"/>
    <n v="0"/>
    <n v="0"/>
    <n v="0"/>
    <n v="0"/>
    <n v="0"/>
    <n v="0"/>
    <n v="0"/>
    <n v="0"/>
    <n v="0"/>
    <n v="0"/>
    <n v="0"/>
    <n v="0"/>
    <n v="0"/>
    <n v="0"/>
    <n v="0"/>
    <n v="90702.947845804985"/>
    <n v="86383.759853147596"/>
    <n v="82270.247479188198"/>
    <n v="78352.616646845898"/>
    <n v="74621.53966366277"/>
    <n v="71068.13301301215"/>
    <n v="67683.936202868717"/>
    <n v="64460.89162177973"/>
    <n v="61391.325354075932"/>
    <n v="58467.928908643742"/>
    <n v="55683.741817755952"/>
    <n v="53032.135064529466"/>
    <n v="50506.795299551886"/>
    <n v="48101.709809097018"/>
    <n v="45811.152199140022"/>
    <n v="43629.668761085726"/>
    <n v="41552.065486748317"/>
    <n v="39573.39570166506"/>
    <n v="37688.94828730006"/>
    <n v="35894.236464095295"/>
    <n v="34184.987108662186"/>
    <n v="32557.130579678269"/>
    <n v="31006.791028265023"/>
    <n v="29530.277169776211"/>
    <n v="28124.073495024961"/>
    <n v="26784.831900023772"/>
    <n v="25509.363714308358"/>
    <n v="24294.632108865095"/>
    <n v="23137.744865585813"/>
    <n v="22035.947491034101"/>
    <n v="20986.616658127718"/>
    <n v="19987.253960121634"/>
    <n v="19035.479962020603"/>
    <n v="18129.028535257716"/>
    <n v="17265.741462150207"/>
    <n v="16443.563297285909"/>
    <n v="15660.536473605633"/>
    <n v="14914.79664152917"/>
    <n v="14204.568230027782"/>
    <n v="13528.160219074078"/>
    <n v="401557.1603150852"/>
    <n v="1634198.7003804226"/>
    <x v="116"/>
  </r>
  <r>
    <s v="TDIS"/>
    <s v="Tanečné divadlo Ifjú Szivek"/>
    <x v="117"/>
    <n v="3"/>
    <s v="Zvuková technika"/>
    <s v="Zvuková technika hrá v činnosti tanečného divadla veľmi závažnú rolu, keďže všetky predstavenia kolektívu sú sprevádzané živou hudbou. Aktuálne používané front reproduktory na hosťujúcúcich predstaveniach mimo sídla tanečného divadla nie sú dostatočne výkonné, ani dostatočne odolné z hľadiska prepravy a pravidelnej montáže. Mixpult ktorý kolektív aktuálne používa je zastaralý a neumožňuje zabezpečenie požadovanej kvality zvuku, taktiež je potrebné zaobstaranie nových mikroportov pre ozvučenie sláčikových nástrojov."/>
    <s v="Cieľom projektu je obstaranie zvukovej techniky, ktorá umožní zabezpečiť kvalitné zvukové podmienky na všetkých predstaveniach tanečného divadla na vlastnej scéne a aj na hosťujúcich predstaveniach mimo sídla. Zariadenia, s ktorými tanečné divadlo momentálne pracuje sú z časti zastaralé a nedostatočne výkonné. K tomu, aby si tanečné divadlo udržalo svoje miesto na domácom kultúrnom trhu je nepostrádateľné, aby zabezpečoval zvukové podmienky na svojich predstaveniach v požadovanej kvalite. Keďže živá hudba je základom všetkých predstavení tanečného divadla, je nevyhnutné aby sa niektoré zariadenia v oblasti zvukovej techniky vymenili za výkonnejšie a vyhovujúce k splneniu hore definovaným cieľom. Táto investícia zabezpečí udržanie príjmov, ktoré tanečné divadlo má zo svojich predsavení tak na vlastnej scéne, ako mimo sídla a taktiež prispeje k návševnosti novuotvorenej divadelnej sály na Mostovej 8."/>
    <s v="N"/>
    <m/>
    <n v="10"/>
    <x v="1"/>
    <n v="15000"/>
    <s v="Očakávame o cca 2000 viac návštevníkov (rok 2022–15 000 divákov, r. 2021 – 7400 divákov) "/>
    <x v="0"/>
    <x v="0"/>
    <s v="C3 Zvuková technika"/>
    <s v="01 Investičný zámer"/>
    <s v="štátny rozpočet"/>
    <s v="08S0102"/>
    <s v="nie"/>
    <n v="1"/>
    <n v="30000"/>
    <m/>
    <m/>
    <m/>
    <n v="30000"/>
    <m/>
    <m/>
    <m/>
    <m/>
    <m/>
    <m/>
    <m/>
    <m/>
    <m/>
    <m/>
    <m/>
    <m/>
    <m/>
    <m/>
    <m/>
    <m/>
    <m/>
    <m/>
    <m/>
    <m/>
    <n v="1"/>
    <n v="0"/>
    <s v="C3"/>
    <n v="6"/>
    <n v="1"/>
    <n v="1"/>
    <n v="1"/>
    <n v="1"/>
    <n v="1"/>
    <n v="0"/>
    <n v="0"/>
    <n v="0"/>
    <n v="0"/>
    <n v="0"/>
    <n v="0"/>
    <n v="0"/>
    <n v="0"/>
    <n v="1"/>
    <n v="0"/>
    <n v="1"/>
    <n v="0"/>
    <n v="0"/>
    <n v="30000"/>
    <n v="0"/>
    <n v="0"/>
    <n v="0"/>
    <n v="0"/>
    <n v="0"/>
    <n v="0"/>
    <n v="0"/>
    <n v="0"/>
    <n v="0"/>
    <n v="0"/>
    <n v="0"/>
    <n v="0"/>
    <n v="0"/>
    <n v="0"/>
    <n v="0"/>
    <n v="0"/>
    <n v="0"/>
    <n v="0"/>
    <n v="0"/>
    <n v="0"/>
    <n v="0"/>
    <n v="0"/>
    <n v="0"/>
    <n v="0"/>
    <n v="0"/>
    <n v="0"/>
    <n v="0"/>
    <n v="0"/>
    <n v="0"/>
    <n v="0"/>
    <n v="0"/>
    <n v="0"/>
    <n v="0"/>
    <n v="0"/>
    <n v="0"/>
    <n v="0"/>
    <n v="0"/>
    <n v="0"/>
    <n v="0"/>
    <n v="0"/>
    <n v="15000"/>
    <n v="15000"/>
    <n v="15000"/>
    <n v="15000"/>
    <n v="15000"/>
    <n v="15000"/>
    <n v="15000"/>
    <n v="15000"/>
    <n v="15000"/>
    <n v="15000"/>
    <n v="15000"/>
    <n v="15000"/>
    <n v="15000"/>
    <n v="15000"/>
    <n v="15000"/>
    <n v="15000"/>
    <n v="15000"/>
    <n v="15000"/>
    <n v="15000"/>
    <n v="15000"/>
    <n v="15000"/>
    <n v="15000"/>
    <n v="15000"/>
    <n v="15000"/>
    <n v="15000"/>
    <n v="15000"/>
    <n v="15000"/>
    <n v="15000"/>
    <n v="15000"/>
    <n v="15000"/>
    <n v="15000"/>
    <n v="15000"/>
    <n v="15000"/>
    <n v="15000"/>
    <n v="15000"/>
    <n v="15000"/>
    <n v="15000"/>
    <n v="15000"/>
    <n v="15000"/>
    <n v="15000"/>
    <n v="15000"/>
    <n v="15000"/>
    <n v="15000"/>
    <n v="27210.884353741494"/>
    <n v="0"/>
    <n v="0"/>
    <n v="0"/>
    <n v="0"/>
    <n v="0"/>
    <n v="0"/>
    <n v="0"/>
    <n v="0"/>
    <n v="0"/>
    <n v="0"/>
    <n v="0"/>
    <n v="0"/>
    <n v="0"/>
    <n v="0"/>
    <n v="0"/>
    <n v="0"/>
    <n v="0"/>
    <n v="0"/>
    <n v="0"/>
    <n v="0"/>
    <n v="0"/>
    <n v="0"/>
    <n v="0"/>
    <n v="0"/>
    <n v="0"/>
    <n v="0"/>
    <n v="0"/>
    <n v="0"/>
    <n v="0"/>
    <n v="0"/>
    <n v="0"/>
    <n v="0"/>
    <n v="0"/>
    <n v="0"/>
    <n v="0"/>
    <n v="0"/>
    <n v="0"/>
    <n v="0"/>
    <n v="0"/>
    <n v="13605.442176870747"/>
    <n v="12957.56397797214"/>
    <n v="12340.537121878229"/>
    <n v="11752.892497026884"/>
    <n v="11193.230949549416"/>
    <n v="10660.219951951822"/>
    <n v="10152.590430430308"/>
    <n v="9669.1337432669588"/>
    <n v="9208.6988031113906"/>
    <n v="8770.1893362965602"/>
    <n v="8352.5612726633935"/>
    <n v="7954.8202596794199"/>
    <n v="7576.0192949327829"/>
    <n v="7215.2564713645525"/>
    <n v="6871.6728298710032"/>
    <n v="6544.4503141628593"/>
    <n v="6232.8098230122469"/>
    <n v="5936.0093552497592"/>
    <n v="5653.3422430950086"/>
    <n v="5384.1354696142944"/>
    <n v="5127.7480662993285"/>
    <n v="4883.5695869517403"/>
    <n v="4651.0186542397532"/>
    <n v="4429.5415754664318"/>
    <n v="4218.6110242537443"/>
    <n v="4017.7247850035656"/>
    <n v="3826.4045571462534"/>
    <n v="3644.1948163297643"/>
    <n v="3470.6617298378719"/>
    <n v="3305.392123655115"/>
    <n v="3147.9924987191575"/>
    <n v="2998.0880940182451"/>
    <n v="2855.3219943030908"/>
    <n v="2719.3542802886573"/>
    <n v="2589.8612193225313"/>
    <n v="2466.5344945928864"/>
    <n v="2349.0804710408447"/>
    <n v="2237.2194962293756"/>
    <n v="2130.6852345041675"/>
    <n v="2029.2240328611117"/>
    <n v="27210.884353741494"/>
    <n v="110310.49898835445"/>
    <x v="117"/>
  </r>
  <r>
    <s v="NDKE"/>
    <s v="Národné divadlo Košice"/>
    <x v="118"/>
    <n v="23"/>
    <s v="Objekt historickej budovy divadla - výmena špeciálnej odpruženej podlahy"/>
    <s v="Stav špeciálnej odpruženej podlahy v roku 2026 dovŕši svoju životnosť. Výmena je potrebná pre zabezpečenie ochrany zdravia aj zlepšenia kvality podávaného umeleckého výkonu baletných umelcov a bezporuchového chodu prevádzky baletných predstavení na javisku ŠD Košice"/>
    <s v="Zabezpečenie ochrany zdravia baletných umelcov počas podávania umeleckého výkonu na javisku."/>
    <s v="N/A"/>
    <s v="Zákon č. 124/2006 Z.z. o bezpečnosti a ochrane zdravia pri práci, §5 ods. 1 a ods. 2 a) a c) a d) a h) a §6 ods. 1 b) a d) a f) "/>
    <n v="5"/>
    <x v="1"/>
    <n v="45867"/>
    <s v="Počet návštevníkov len na predstavenia ŠDKE v Historickej budove divadla v roku 2022"/>
    <x v="2"/>
    <x v="0"/>
    <s v="C1 Javisková technika"/>
    <s v="01 Investičný zámer"/>
    <s v="štátny rozpočet"/>
    <s v="08T0103 Podpora kultúrnych aktivít RO a PO"/>
    <s v="nie"/>
    <n v="1"/>
    <n v="52000"/>
    <n v="0"/>
    <n v="0"/>
    <n v="0"/>
    <n v="52000"/>
    <n v="0"/>
    <n v="0"/>
    <n v="0"/>
    <n v="0"/>
    <n v="0"/>
    <n v="0"/>
    <n v="0"/>
    <s v="-"/>
    <n v="0"/>
    <n v="0"/>
    <n v="0"/>
    <n v="0"/>
    <n v="0"/>
    <n v="0"/>
    <n v="0"/>
    <n v="0"/>
    <n v="0"/>
    <n v="0"/>
    <n v="0"/>
    <m/>
    <n v="1"/>
    <n v="0"/>
    <s v="C1"/>
    <n v="9"/>
    <n v="1"/>
    <n v="1"/>
    <n v="1"/>
    <n v="1"/>
    <n v="1"/>
    <n v="1"/>
    <n v="1"/>
    <n v="0"/>
    <n v="1"/>
    <n v="0"/>
    <n v="1"/>
    <n v="0"/>
    <n v="1"/>
    <n v="1"/>
    <n v="0"/>
    <n v="1"/>
    <n v="0"/>
    <n v="0"/>
    <n v="52000"/>
    <n v="0"/>
    <n v="0"/>
    <n v="0"/>
    <n v="0"/>
    <n v="0"/>
    <n v="0"/>
    <n v="0"/>
    <n v="0"/>
    <n v="0"/>
    <n v="0"/>
    <n v="0"/>
    <n v="0"/>
    <n v="0"/>
    <n v="0"/>
    <n v="0"/>
    <n v="0"/>
    <n v="0"/>
    <n v="0"/>
    <n v="0"/>
    <n v="0"/>
    <n v="0"/>
    <n v="0"/>
    <n v="0"/>
    <n v="0"/>
    <n v="0"/>
    <n v="0"/>
    <n v="0"/>
    <n v="0"/>
    <n v="0"/>
    <n v="0"/>
    <n v="0"/>
    <n v="0"/>
    <n v="0"/>
    <n v="0"/>
    <n v="0"/>
    <n v="0"/>
    <n v="0"/>
    <n v="0"/>
    <n v="0"/>
    <n v="0"/>
    <n v="45867"/>
    <n v="45867"/>
    <n v="45867"/>
    <n v="45867"/>
    <n v="45867"/>
    <n v="45867"/>
    <n v="45867"/>
    <n v="45867"/>
    <n v="45867"/>
    <n v="45867"/>
    <n v="45867"/>
    <n v="45867"/>
    <n v="45867"/>
    <n v="45867"/>
    <n v="45867"/>
    <n v="45867"/>
    <n v="45867"/>
    <n v="45867"/>
    <n v="45867"/>
    <n v="45867"/>
    <n v="45867"/>
    <n v="45867"/>
    <n v="45867"/>
    <n v="45867"/>
    <n v="45867"/>
    <n v="45867"/>
    <n v="45867"/>
    <n v="45867"/>
    <n v="45867"/>
    <n v="45867"/>
    <n v="45867"/>
    <n v="45867"/>
    <n v="45867"/>
    <n v="45867"/>
    <n v="45867"/>
    <n v="45867"/>
    <n v="45867"/>
    <n v="45867"/>
    <n v="45867"/>
    <n v="45867"/>
    <n v="45867"/>
    <n v="45867"/>
    <n v="45867"/>
    <n v="47165.532879818595"/>
    <n v="0"/>
    <n v="0"/>
    <n v="0"/>
    <n v="0"/>
    <n v="0"/>
    <n v="0"/>
    <n v="0"/>
    <n v="0"/>
    <n v="0"/>
    <n v="0"/>
    <n v="0"/>
    <n v="0"/>
    <n v="0"/>
    <n v="0"/>
    <n v="0"/>
    <n v="0"/>
    <n v="0"/>
    <n v="0"/>
    <n v="0"/>
    <n v="0"/>
    <n v="0"/>
    <n v="0"/>
    <n v="0"/>
    <n v="0"/>
    <n v="0"/>
    <n v="0"/>
    <n v="0"/>
    <n v="0"/>
    <n v="0"/>
    <n v="0"/>
    <n v="0"/>
    <n v="0"/>
    <n v="0"/>
    <n v="0"/>
    <n v="0"/>
    <n v="0"/>
    <n v="0"/>
    <n v="0"/>
    <n v="0"/>
    <n v="41602.72108843537"/>
    <n v="39621.639131843207"/>
    <n v="37734.894411279252"/>
    <n v="35937.994677408809"/>
    <n v="34226.661597532198"/>
    <n v="32596.820569078282"/>
    <n v="31044.591018169795"/>
    <n v="29566.27716016171"/>
    <n v="28158.359200154009"/>
    <n v="26817.484952527626"/>
    <n v="25540.461859550123"/>
    <n v="24324.249390047731"/>
    <n v="23165.951800045463"/>
    <n v="22062.811238138529"/>
    <n v="21012.201179179556"/>
    <n v="20011.620170647191"/>
    <n v="19058.685876806849"/>
    <n v="18151.129406482713"/>
    <n v="17286.789910935917"/>
    <n v="16463.60943898659"/>
    <n v="15679.628037130085"/>
    <n v="14932.979082981032"/>
    <n v="14221.884840934317"/>
    <n v="13544.652229461255"/>
    <n v="12899.6687899631"/>
    <n v="12285.398847583903"/>
    <n v="11700.379854841814"/>
    <n v="11143.218909373154"/>
    <n v="10612.589437498245"/>
    <n v="10107.228035712611"/>
    <n v="9625.9314625834395"/>
    <n v="9167.5537738889889"/>
    <n v="8731.0035941799906"/>
    <n v="8315.2415182666573"/>
    <n v="7919.2776364444362"/>
    <n v="7542.1691775661284"/>
    <n v="7183.0182643486951"/>
    <n v="6840.9697755701845"/>
    <n v="6515.2093100668435"/>
    <n v="6204.9612476827078"/>
    <n v="47165.532879818595"/>
    <n v="189123.91090649884"/>
    <x v="118"/>
  </r>
  <r>
    <s v="PÚ SR"/>
    <s v="Pamiatkový úrad SR"/>
    <x v="107"/>
    <n v="7"/>
    <s v="Zvýšenie skladovacej kapacityv rámci KPÚ Banská Bystrica"/>
    <s v="Presun archívu KPÚ Banská Bystrica a jeho efektívne vybavenie"/>
    <s v="Vybavenie miestnosti na prízemí sídla KPÚ Banská Bystrica na ul.  Lazovná posuvným regálovým systémom a presun archívu z budovy na ul.  Horná strieborná.. Zníženie nákladov na energie."/>
    <s v="N/A"/>
    <s v="Zákon č. 49/2002 Z.z. o ochrane pamiatkového fondu"/>
    <n v="40"/>
    <x v="0"/>
    <n v="15120"/>
    <s v="Pre vytvorenie vyhovujúcich skladových priestorov v archíve BB je potrebné priemerný ročný náklady 70000 Euro/rok a prepočítaní ročných nákladov na prenájom obdobnej ploche v rozlohe 50m2  vo vyjadrení 15120 Euro bol prepočítaný koeficient BCR na hodnotu 4,63."/>
    <x v="0"/>
    <x v="0"/>
    <s v="C8 Mobiliár"/>
    <s v="02 Analýza / podkladová štúdia k investičnému zámeru"/>
    <s v="štátny rozpočet"/>
    <s v="08S0108 Ochrana pamiatkového fondu "/>
    <s v="nie"/>
    <n v="1"/>
    <n v="70000"/>
    <n v="0"/>
    <n v="0"/>
    <n v="0"/>
    <n v="35000"/>
    <n v="35000"/>
    <n v="0"/>
    <n v="0"/>
    <n v="0"/>
    <n v="0"/>
    <n v="0"/>
    <n v="0"/>
    <m/>
    <n v="0"/>
    <n v="0"/>
    <n v="0"/>
    <n v="0"/>
    <n v="0"/>
    <n v="0"/>
    <n v="0"/>
    <n v="0"/>
    <n v="0"/>
    <n v="0"/>
    <n v="0"/>
    <m/>
    <n v="1"/>
    <n v="0"/>
    <s v="C8"/>
    <n v="9"/>
    <n v="1"/>
    <n v="1"/>
    <n v="1"/>
    <n v="1"/>
    <n v="1"/>
    <n v="1"/>
    <n v="1"/>
    <n v="0"/>
    <n v="1"/>
    <n v="0"/>
    <n v="0"/>
    <n v="1"/>
    <n v="1"/>
    <n v="1"/>
    <n v="0"/>
    <n v="1"/>
    <n v="0"/>
    <n v="0"/>
    <n v="35000"/>
    <n v="35000"/>
    <n v="0"/>
    <n v="0"/>
    <n v="0"/>
    <n v="0"/>
    <n v="0"/>
    <n v="0"/>
    <n v="0"/>
    <n v="0"/>
    <n v="0"/>
    <n v="0"/>
    <n v="0"/>
    <n v="0"/>
    <n v="0"/>
    <n v="0"/>
    <n v="0"/>
    <n v="0"/>
    <n v="0"/>
    <n v="0"/>
    <n v="0"/>
    <n v="0"/>
    <n v="0"/>
    <n v="0"/>
    <n v="0"/>
    <n v="0"/>
    <n v="0"/>
    <n v="0"/>
    <n v="0"/>
    <n v="0"/>
    <n v="0"/>
    <n v="0"/>
    <n v="0"/>
    <n v="0"/>
    <n v="0"/>
    <n v="0"/>
    <n v="0"/>
    <n v="0"/>
    <n v="0"/>
    <n v="0"/>
    <n v="0"/>
    <n v="15120"/>
    <n v="15120"/>
    <n v="15120"/>
    <n v="15120"/>
    <n v="15120"/>
    <n v="15120"/>
    <n v="15120"/>
    <n v="15120"/>
    <n v="15120"/>
    <n v="15120"/>
    <n v="15120"/>
    <n v="15120"/>
    <n v="15120"/>
    <n v="15120"/>
    <n v="15120"/>
    <n v="15120"/>
    <n v="15120"/>
    <n v="15120"/>
    <n v="15120"/>
    <n v="15120"/>
    <n v="15120"/>
    <n v="15120"/>
    <n v="15120"/>
    <n v="15120"/>
    <n v="15120"/>
    <n v="15120"/>
    <n v="15120"/>
    <n v="15120"/>
    <n v="15120"/>
    <n v="15120"/>
    <n v="15120"/>
    <n v="15120"/>
    <n v="15120"/>
    <n v="15120"/>
    <n v="15120"/>
    <n v="15120"/>
    <n v="15120"/>
    <n v="15120"/>
    <n v="15120"/>
    <n v="15120"/>
    <n v="15120"/>
    <n v="15120"/>
    <n v="15120"/>
    <n v="31746.031746031746"/>
    <n v="30234.315948601659"/>
    <n v="0"/>
    <n v="0"/>
    <n v="0"/>
    <n v="0"/>
    <n v="0"/>
    <n v="0"/>
    <n v="0"/>
    <n v="0"/>
    <n v="0"/>
    <n v="0"/>
    <n v="0"/>
    <n v="0"/>
    <n v="0"/>
    <n v="0"/>
    <n v="0"/>
    <n v="0"/>
    <n v="0"/>
    <n v="0"/>
    <n v="0"/>
    <n v="0"/>
    <n v="0"/>
    <n v="0"/>
    <n v="0"/>
    <n v="0"/>
    <n v="0"/>
    <n v="0"/>
    <n v="0"/>
    <n v="0"/>
    <n v="0"/>
    <n v="0"/>
    <n v="0"/>
    <n v="0"/>
    <n v="0"/>
    <n v="0"/>
    <n v="0"/>
    <n v="0"/>
    <n v="0"/>
    <n v="0"/>
    <n v="13714.285714285714"/>
    <n v="13061.224489795917"/>
    <n v="12439.261418853255"/>
    <n v="11846.9156370031"/>
    <n v="11282.776797145811"/>
    <n v="10745.501711567436"/>
    <n v="10233.81115387375"/>
    <n v="9746.4868132130941"/>
    <n v="9282.3683935362806"/>
    <n v="8840.3508509869334"/>
    <n v="8419.3817628446996"/>
    <n v="8018.4588217568553"/>
    <n v="7636.6274492922448"/>
    <n v="7272.978523135469"/>
    <n v="6926.6462125099715"/>
    <n v="6596.8059166761623"/>
    <n v="6282.6723015963453"/>
    <n v="5983.4974300917575"/>
    <n v="5698.5689810397689"/>
    <n v="5427.2085533712088"/>
    <n v="5168.770050829723"/>
    <n v="4922.6381436473539"/>
    <n v="4688.2268034736717"/>
    <n v="4464.9779080701628"/>
    <n v="4252.3599124477741"/>
    <n v="4049.8665832835941"/>
    <n v="3857.0157936034234"/>
    <n v="3673.3483748604026"/>
    <n v="3498.4270236765751"/>
    <n v="3331.8352606443559"/>
    <n v="3173.1764387089106"/>
    <n v="3022.0727987703908"/>
    <n v="2878.1645702575156"/>
    <n v="2741.1091145309665"/>
    <n v="2610.5801090771115"/>
    <n v="2486.2667705496297"/>
    <n v="2367.8731148091715"/>
    <n v="2255.1172521992107"/>
    <n v="2147.7307163802006"/>
    <n v="2045.4578251240007"/>
    <n v="61980.347694633405"/>
    <n v="247090.84349751985"/>
    <x v="119"/>
  </r>
  <r>
    <s v="HC"/>
    <s v="Hudobné centrum"/>
    <x v="119"/>
    <n v="2"/>
    <s v="Výmena vozového parku - ostaranie motorového vozidla"/>
    <s v="výmena vozového parku z dôvodu technického opotrebovania, zabezpečenia  zábrany proti vzniku  na ľudských a materiilných škodách, úspora výdavkov na opravy a udržiavanie.Využitie: zabezpečenie aktivít HC t.j. personálne zabezpečenie- preprava učinkujúcich,organizátorov hud. podujatí, SC,prevádzkové a materiálne materiálne zabezpečenie HC:preprava hud. nástrojov, iných potrieb pre organizovanie festivalov, konc. vystúpení, prezentácia publikácií apod."/>
    <s v="zabezpečenie efektívnosti vynakladania fin. prostriedkov, kvalitatívne zlepšenie poskytovaných kultúrnych služieb, úspora nákladov na prepravu dodávateľkým spôsobom"/>
    <s v="N/A"/>
    <s v="Zriaďovateľská listina  HC, Čl.I a Čl.III"/>
    <n v="10"/>
    <x v="2"/>
    <n v="20000"/>
    <s v="1/Zvýšené náklady na opravy a udržiavanie, z dôvodu prípadnej nepojazdnosti náklady na náhradnú dopravu.                    2/ Zvýšená spotreba PHM        3/ Hrozba škôd na ľudskom zdraví a živote"/>
    <x v="0"/>
    <x v="0"/>
    <s v="C90 Dopravné prostriedky"/>
    <s v="01 Investičný zámer"/>
    <s v="štátny rozpočet"/>
    <n v="714001"/>
    <s v="nie"/>
    <n v="1"/>
    <n v="43000"/>
    <n v="0"/>
    <n v="0"/>
    <n v="0"/>
    <n v="0"/>
    <n v="43000"/>
    <n v="0"/>
    <n v="0"/>
    <n v="0"/>
    <n v="0"/>
    <n v="0"/>
    <n v="0"/>
    <s v="-"/>
    <n v="0"/>
    <n v="0"/>
    <n v="0"/>
    <n v="0"/>
    <n v="0"/>
    <n v="0"/>
    <n v="0"/>
    <n v="0"/>
    <n v="0"/>
    <n v="0"/>
    <n v="0"/>
    <s v="2 samostatné motorové vozídlá :/TYP Multivan počet miest na sedenie 7 pre prevoz vačšej skupiny na zabezpečenie podujatí/, osobné motorové vozidlo pre účely služobných ciesť/"/>
    <n v="1"/>
    <n v="0"/>
    <s v="C90"/>
    <n v="9"/>
    <n v="1"/>
    <n v="1"/>
    <n v="1"/>
    <n v="1"/>
    <n v="1"/>
    <n v="1"/>
    <n v="1"/>
    <n v="0"/>
    <n v="1"/>
    <n v="0"/>
    <n v="0"/>
    <n v="1"/>
    <n v="1"/>
    <n v="1"/>
    <n v="0"/>
    <n v="1"/>
    <n v="0"/>
    <n v="0"/>
    <n v="0"/>
    <n v="43000"/>
    <n v="0"/>
    <n v="0"/>
    <n v="0"/>
    <n v="0"/>
    <n v="0"/>
    <n v="0"/>
    <n v="0"/>
    <n v="0"/>
    <n v="0"/>
    <n v="0"/>
    <n v="0"/>
    <n v="0"/>
    <n v="0"/>
    <n v="0"/>
    <n v="0"/>
    <n v="0"/>
    <n v="0"/>
    <n v="0"/>
    <n v="0"/>
    <n v="0"/>
    <n v="0"/>
    <n v="0"/>
    <n v="0"/>
    <n v="0"/>
    <n v="0"/>
    <n v="0"/>
    <n v="0"/>
    <n v="0"/>
    <n v="0"/>
    <n v="0"/>
    <n v="0"/>
    <n v="0"/>
    <n v="0"/>
    <n v="0"/>
    <n v="0"/>
    <n v="0"/>
    <n v="0"/>
    <n v="0"/>
    <n v="0"/>
    <n v="20000"/>
    <n v="20000"/>
    <n v="20000"/>
    <n v="20000"/>
    <n v="20000"/>
    <n v="20000"/>
    <n v="20000"/>
    <n v="20000"/>
    <n v="20000"/>
    <n v="20000"/>
    <n v="20000"/>
    <n v="20000"/>
    <n v="20000"/>
    <n v="20000"/>
    <n v="20000"/>
    <n v="20000"/>
    <n v="20000"/>
    <n v="20000"/>
    <n v="20000"/>
    <n v="20000"/>
    <n v="20000"/>
    <n v="20000"/>
    <n v="20000"/>
    <n v="20000"/>
    <n v="20000"/>
    <n v="20000"/>
    <n v="20000"/>
    <n v="20000"/>
    <n v="20000"/>
    <n v="20000"/>
    <n v="20000"/>
    <n v="20000"/>
    <n v="20000"/>
    <n v="20000"/>
    <n v="20000"/>
    <n v="20000"/>
    <n v="20000"/>
    <n v="20000"/>
    <n v="20000"/>
    <n v="20000"/>
    <n v="20000"/>
    <n v="20000"/>
    <n v="20000"/>
    <n v="0"/>
    <n v="37145.016736853468"/>
    <n v="0"/>
    <n v="0"/>
    <n v="0"/>
    <n v="0"/>
    <n v="0"/>
    <n v="0"/>
    <n v="0"/>
    <n v="0"/>
    <n v="0"/>
    <n v="0"/>
    <n v="0"/>
    <n v="0"/>
    <n v="0"/>
    <n v="0"/>
    <n v="0"/>
    <n v="0"/>
    <n v="0"/>
    <n v="0"/>
    <n v="0"/>
    <n v="0"/>
    <n v="0"/>
    <n v="0"/>
    <n v="0"/>
    <n v="0"/>
    <n v="0"/>
    <n v="0"/>
    <n v="0"/>
    <n v="0"/>
    <n v="0"/>
    <n v="0"/>
    <n v="0"/>
    <n v="0"/>
    <n v="0"/>
    <n v="0"/>
    <n v="0"/>
    <n v="0"/>
    <n v="0"/>
    <n v="0"/>
    <n v="18140.589569160999"/>
    <n v="17276.751970629521"/>
    <n v="16454.04949583764"/>
    <n v="15670.523329369178"/>
    <n v="14924.307932732554"/>
    <n v="14213.62660260243"/>
    <n v="13536.787240573743"/>
    <n v="12892.178324355946"/>
    <n v="12278.265070815187"/>
    <n v="11693.585781728749"/>
    <n v="11136.748363551191"/>
    <n v="10606.427012905893"/>
    <n v="10101.359059910377"/>
    <n v="9620.3419618194039"/>
    <n v="9162.2304398280048"/>
    <n v="8725.9337522171463"/>
    <n v="8310.4130973496631"/>
    <n v="7914.6791403330126"/>
    <n v="7537.7896574600118"/>
    <n v="7178.8472928190595"/>
    <n v="6836.9974217324379"/>
    <n v="6511.4261159356538"/>
    <n v="6201.358205653004"/>
    <n v="5906.0554339552418"/>
    <n v="5624.8146990049927"/>
    <n v="5356.9663800047538"/>
    <n v="5101.8727428616712"/>
    <n v="4858.9264217730197"/>
    <n v="4627.5489731171629"/>
    <n v="4407.1894982068197"/>
    <n v="4197.3233316255428"/>
    <n v="3997.4507920243268"/>
    <n v="3807.0959924041208"/>
    <n v="3625.8057070515433"/>
    <n v="3453.1482924300417"/>
    <n v="3288.7126594571823"/>
    <n v="3132.1072947211264"/>
    <n v="2982.9593283058339"/>
    <n v="2840.9136460055565"/>
    <n v="2705.6320438148155"/>
    <n v="37145.016736853468"/>
    <n v="147080.66531780595"/>
    <x v="120"/>
  </r>
  <r>
    <s v="SNM"/>
    <s v="SNM - Múzeum rusínskej kultúry v Prešove"/>
    <x v="120"/>
    <n v="9"/>
    <s v="Výstava Ivan Nestor Šafranko "/>
    <s v="Zámerom projektu je predstaviť verejnosti na Slovensku diela významného rusínskeho umelca  Ivana Nestora Šafranka (*1931 v Turej Paseke, + 2020 v Prahe), ktoré patria k skvostom vizuálneho umenia SR v kontexte slovenskej maľby na prelome 20. a 21. storočia. V jeho tvorbe sa spájajú domáce tradície s novými avantgardnými prúdmi svetového umenia. Autor sa nebál kráčať proti prúdu a raziť si svoj vlastný radikálny, umelecký smer.  Patril medzi prvých výtvarníkov, ktorí sa venovali abstraktnej tvorbe, technike ready-made a drippingu. Zámerom výstavy je oboznámiť verejnosť s tvorbou umelca, ktorý zriedka vystavoval, a preto jeho tvorba  predstavuje len minimálne preskúmanú odnož dejín stredoeurópskeho umenia. Poukázať na jeho život a dielo. Autor  desaťročia učil na Katedre výtvarnej výchovy Pedagogickej fakulty UPJŠ, kde bol vymenovaný za profesora. Celý život zasvätil vizuálnemu umeniu, ktoré novátorsky prezentovalo duchovné hodnoty rusínského etnika."/>
    <s v="Cieľom projektu je uskutočniť dočasnú výstavu v SNM-MRK v Prešove Ivan Nestor Šafranko."/>
    <s v="N/A"/>
    <s v="Prgramové vyhlásenie vlády SR 2020 - 2024; Uznesenie vlády SR č. 649 zo 14. októbra 2020"/>
    <n v="10"/>
    <x v="1"/>
    <n v="2261"/>
    <s v="Ide o návštevnosť vykazovanú v období od 01.01.2022 - 31.12.2022 v budove SNM-MRK v Prešove v priestoroch na prízemí a 1. poschodí v pravej časti, kde sú inštalované výstavy a expozície, alebo sa realizujú aj  kultúrno-vzdelávacíe, spoločenské podujatia, besedy, prezentácie, tvorivé dielne. Pozrealizovaní investície zlepšenie atraktivity a zvýšenie návštevnosti o 100%"/>
    <x v="0"/>
    <x v="4"/>
    <s v="F2 Vytvorenie novej expozície/výstavy"/>
    <s v="01 Investičný zámer"/>
    <s v="štátny rozpočet"/>
    <s v="08T0103 Podpora kultúrnych aktivít RO a PO"/>
    <s v="nie"/>
    <n v="1"/>
    <n v="0"/>
    <n v="0"/>
    <n v="0"/>
    <n v="0"/>
    <n v="0"/>
    <n v="0"/>
    <n v="0"/>
    <n v="0"/>
    <n v="0"/>
    <n v="0"/>
    <n v="0"/>
    <n v="0"/>
    <s v="-"/>
    <n v="5000"/>
    <n v="0"/>
    <n v="0"/>
    <n v="0"/>
    <n v="5000"/>
    <n v="0"/>
    <n v="0"/>
    <n v="0"/>
    <n v="0"/>
    <n v="0"/>
    <n v="0"/>
    <m/>
    <n v="1"/>
    <n v="0"/>
    <s v="F2"/>
    <n v="8"/>
    <n v="1"/>
    <n v="1"/>
    <n v="0"/>
    <n v="1"/>
    <n v="1"/>
    <n v="1"/>
    <n v="1"/>
    <n v="0"/>
    <n v="1"/>
    <n v="0"/>
    <n v="0"/>
    <n v="1"/>
    <n v="1"/>
    <n v="1"/>
    <n v="0"/>
    <n v="1"/>
    <n v="0"/>
    <n v="0"/>
    <n v="0"/>
    <n v="5000"/>
    <n v="0"/>
    <n v="0"/>
    <n v="0"/>
    <n v="0"/>
    <n v="0"/>
    <n v="0"/>
    <n v="0"/>
    <n v="0"/>
    <n v="0"/>
    <n v="0"/>
    <n v="0"/>
    <n v="0"/>
    <n v="0"/>
    <n v="0"/>
    <n v="0"/>
    <n v="0"/>
    <n v="0"/>
    <n v="0"/>
    <n v="0"/>
    <n v="0"/>
    <n v="0"/>
    <n v="0"/>
    <n v="0"/>
    <n v="0"/>
    <n v="0"/>
    <n v="0"/>
    <n v="0"/>
    <n v="0"/>
    <n v="0"/>
    <n v="0"/>
    <n v="0"/>
    <n v="0"/>
    <n v="0"/>
    <n v="0"/>
    <n v="0"/>
    <n v="0"/>
    <n v="0"/>
    <n v="0"/>
    <n v="0"/>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0"/>
    <n v="4319.1879926573802"/>
    <n v="0"/>
    <n v="0"/>
    <n v="0"/>
    <n v="0"/>
    <n v="0"/>
    <n v="0"/>
    <n v="0"/>
    <n v="0"/>
    <n v="0"/>
    <n v="0"/>
    <n v="0"/>
    <n v="0"/>
    <n v="0"/>
    <n v="0"/>
    <n v="0"/>
    <n v="0"/>
    <n v="0"/>
    <n v="0"/>
    <n v="0"/>
    <n v="0"/>
    <n v="0"/>
    <n v="0"/>
    <n v="0"/>
    <n v="0"/>
    <n v="0"/>
    <n v="0"/>
    <n v="0"/>
    <n v="0"/>
    <n v="0"/>
    <n v="0"/>
    <n v="0"/>
    <n v="0"/>
    <n v="0"/>
    <n v="0"/>
    <n v="0"/>
    <n v="0"/>
    <n v="0"/>
    <n v="0"/>
    <n v="2050.7936507936506"/>
    <n v="1953.1368102796673"/>
    <n v="1860.1302955044453"/>
    <n v="1771.5526623851856"/>
    <n v="1687.1930117954153"/>
    <n v="1606.8504874242046"/>
    <n v="1530.3337975468617"/>
    <n v="1457.4607595684397"/>
    <n v="1388.0578662556568"/>
    <n v="1321.9598726244349"/>
    <n v="1259.0094024994621"/>
    <n v="1199.0565738090113"/>
    <n v="1141.9586417228682"/>
    <n v="1087.5796587836835"/>
    <n v="1035.790151222556"/>
    <n v="986.46681068814837"/>
    <n v="939.49220065537941"/>
    <n v="894.75447681464698"/>
    <n v="852.14712077585432"/>
    <n v="811.56868645319469"/>
    <n v="772.92255852685207"/>
    <n v="736.1167224065257"/>
    <n v="701.06354514907218"/>
    <n v="667.67956680864006"/>
    <n v="635.88530172251433"/>
    <n v="605.6050492595374"/>
    <n v="576.76671358051192"/>
    <n v="549.30163198143987"/>
    <n v="523.14441141089526"/>
    <n v="498.23277277228101"/>
    <n v="474.50740264026769"/>
    <n v="451.91181203835015"/>
    <n v="430.39220194128586"/>
    <n v="409.89733518217696"/>
    <n v="390.37841445921617"/>
    <n v="371.78896615163444"/>
    <n v="354.08472966822336"/>
    <n v="337.22355206497451"/>
    <n v="321.1652876809282"/>
    <n v="305.87170255326492"/>
    <n v="4319.1879926573802"/>
    <n v="16627.46921417796"/>
    <x v="121"/>
  </r>
  <r>
    <s v="PÚ SR"/>
    <s v="Pamiatkový úrad SR"/>
    <x v="121"/>
    <n v="12"/>
    <s v="Nové sídlo KPU Košice, Puškinova ul.5 "/>
    <s v="Prevod  budovy od Ústredia práce  nového sídla KPU Košice. Prevod od inštitúcie v rámci rezortu. V súčasností KPU KE sídli v prenajatých priestoroch Bytového podniku. "/>
    <s v="Nové sídlo KPU KE  pracoviská a archív na jednom mieste  modernizácia infraštruktúry,  vhodné podmienky pre výkon špecializovanej štatnej správy a skvalitnenie služieb odbornej verejnosti a občanom. "/>
    <s v="N/A"/>
    <s v="Zákon č. 49/2002 Z.z. o ochrane pamiatkového fondu"/>
    <n v="40"/>
    <x v="0"/>
    <n v="90730"/>
    <s v="Jednorázové náklady na zmenu sídla pracoviska KPÚ KE po prevode na PÚ SR sú očakávané priemerne na úrovni 152500 Euro/rok. Po kalkulácií doterajších nákladov (nájom,plyn,el.energia,voda, doplnenie infraštruktúry) v hodnote cca 90730 Euro/rok nám vyšla hodnota BCR 1,68."/>
    <x v="0"/>
    <x v="1"/>
    <s v="B2 Stavebná reprofilizácia priestorov"/>
    <s v="02 Analýza / podkladová štúdia k investičnému zámeru"/>
    <s v="štátny rozpočet"/>
    <s v="08S0108 Ochrana pamiatkového fondu "/>
    <s v="nie"/>
    <n v="1"/>
    <n v="305000"/>
    <n v="5000"/>
    <n v="0"/>
    <n v="0"/>
    <n v="45000"/>
    <n v="260000"/>
    <n v="0"/>
    <n v="0"/>
    <n v="0"/>
    <n v="0"/>
    <n v="0"/>
    <n v="0"/>
    <s v="Zabezpečenie nového pracoviska tovarom, ktorý nie je hmotný investičný majetok a službami dodávateľov"/>
    <n v="140000"/>
    <n v="0"/>
    <n v="0"/>
    <n v="50000"/>
    <n v="50000"/>
    <n v="40000"/>
    <n v="0"/>
    <n v="0"/>
    <n v="0"/>
    <n v="0"/>
    <n v="0"/>
    <m/>
    <n v="0"/>
    <n v="0"/>
    <s v="B2"/>
    <n v="9"/>
    <n v="1"/>
    <n v="1"/>
    <n v="1"/>
    <n v="1"/>
    <n v="1"/>
    <n v="1"/>
    <n v="1"/>
    <n v="0"/>
    <n v="1"/>
    <n v="0"/>
    <n v="0"/>
    <n v="1"/>
    <n v="1"/>
    <n v="1"/>
    <n v="0"/>
    <n v="1"/>
    <n v="0"/>
    <n v="0"/>
    <n v="95000"/>
    <n v="310000"/>
    <n v="40000"/>
    <n v="0"/>
    <n v="0"/>
    <n v="0"/>
    <n v="0"/>
    <n v="0"/>
    <n v="0"/>
    <n v="0"/>
    <n v="0"/>
    <n v="0"/>
    <n v="0"/>
    <n v="0"/>
    <n v="0"/>
    <n v="0"/>
    <n v="0"/>
    <n v="0"/>
    <n v="0"/>
    <n v="0"/>
    <n v="0"/>
    <n v="0"/>
    <n v="0"/>
    <n v="0"/>
    <n v="0"/>
    <n v="0"/>
    <n v="0"/>
    <n v="0"/>
    <n v="0"/>
    <n v="0"/>
    <n v="0"/>
    <n v="0"/>
    <n v="0"/>
    <n v="0"/>
    <n v="0"/>
    <n v="0"/>
    <n v="0"/>
    <n v="0"/>
    <n v="0"/>
    <n v="0"/>
    <n v="0"/>
    <n v="90730"/>
    <n v="90730"/>
    <n v="90730"/>
    <n v="90730"/>
    <n v="90730"/>
    <n v="90730"/>
    <n v="90730"/>
    <n v="90730"/>
    <n v="90730"/>
    <n v="90730"/>
    <n v="90730"/>
    <n v="90730"/>
    <n v="90730"/>
    <n v="90730"/>
    <n v="90730"/>
    <n v="90730"/>
    <n v="90730"/>
    <n v="90730"/>
    <n v="90730"/>
    <n v="90730"/>
    <n v="90730"/>
    <n v="90730"/>
    <n v="90730"/>
    <n v="90730"/>
    <n v="90730"/>
    <n v="90730"/>
    <n v="90730"/>
    <n v="90730"/>
    <n v="90730"/>
    <n v="90730"/>
    <n v="90730"/>
    <n v="90730"/>
    <n v="90730"/>
    <n v="90730"/>
    <n v="90730"/>
    <n v="90730"/>
    <n v="90730"/>
    <n v="90730"/>
    <n v="90730"/>
    <n v="90730"/>
    <n v="90730"/>
    <n v="90730"/>
    <n v="90730"/>
    <n v="86167.800453514734"/>
    <n v="267789.65554475755"/>
    <n v="32908.098991675281"/>
    <n v="0"/>
    <n v="0"/>
    <n v="0"/>
    <n v="0"/>
    <n v="0"/>
    <n v="0"/>
    <n v="0"/>
    <n v="0"/>
    <n v="0"/>
    <n v="0"/>
    <n v="0"/>
    <n v="0"/>
    <n v="0"/>
    <n v="0"/>
    <n v="0"/>
    <n v="0"/>
    <n v="0"/>
    <n v="0"/>
    <n v="0"/>
    <n v="0"/>
    <n v="0"/>
    <n v="0"/>
    <n v="0"/>
    <n v="0"/>
    <n v="0"/>
    <n v="0"/>
    <n v="0"/>
    <n v="0"/>
    <n v="0"/>
    <n v="0"/>
    <n v="0"/>
    <n v="0"/>
    <n v="0"/>
    <n v="0"/>
    <n v="0"/>
    <n v="0"/>
    <n v="0"/>
    <n v="82294.784580498861"/>
    <n v="78375.985314760823"/>
    <n v="74643.795537867452"/>
    <n v="71089.329083683275"/>
    <n v="67704.122936841231"/>
    <n v="64480.117082705918"/>
    <n v="61409.63531686279"/>
    <n v="58485.36696844075"/>
    <n v="55700.349493753092"/>
    <n v="53047.951898812462"/>
    <n v="50521.858951249975"/>
    <n v="48116.056144047587"/>
    <n v="45824.815375283426"/>
    <n v="43642.681309793727"/>
    <n v="41564.458390279739"/>
    <n v="39585.198466933085"/>
    <n v="37700.189016126744"/>
    <n v="35904.941920120713"/>
    <n v="34195.182781067342"/>
    <n v="32566.840743873661"/>
    <n v="31016.038803689204"/>
    <n v="29539.084574942091"/>
    <n v="28132.461499944853"/>
    <n v="26792.820476137957"/>
    <n v="25516.971882036149"/>
    <n v="24301.877982891565"/>
    <n v="23144.645697991971"/>
    <n v="22042.519712373301"/>
    <n v="20992.875916546011"/>
    <n v="19993.215158615239"/>
    <n v="19041.157293919277"/>
    <n v="18134.435518018359"/>
    <n v="17270.890969541295"/>
    <n v="16448.467590039327"/>
    <n v="15665.207228608884"/>
    <n v="14919.244979627507"/>
    <n v="14208.804742502391"/>
    <n v="13532.194992859417"/>
    <n v="12887.804755104207"/>
    <n v="12274.09976676591"/>
    <n v="386865.55498994759"/>
    <n v="1482708.4808551578"/>
    <x v="122"/>
  </r>
  <r>
    <s v="ŠVK BB"/>
    <s v="Štátna vedecká knižnica v Banskej Bystrici"/>
    <x v="122"/>
    <n v="1"/>
    <s v="Oprava strechy NKP Lazovná 24 a 26."/>
    <s v="Výmena strešnej krytiny a strešných okien na stavebne a prevádzkovo prepojených objektoch  NKP Lazovná  č. 24  a NKP Lazovná č. 26 vrátane zateplenia podkrovia"/>
    <s v="Odstránenie zatekania do podkrovia  objektov  Lazovná č. 24 a č. 26 a ohrozovania chodcov na pešej zóne pádom rozpadnutých škridiel.  Zaterplenie "/>
    <s v="N/A"/>
    <s v="Zákon č. 49/2002 Z.z. o ochrane pamiatkového fondu, §28  ods. 2  a); Zákon č. 278/1993 Z.z. o správe majetku štátu, §3 ods. 2"/>
    <n v="40"/>
    <x v="0"/>
    <n v="25000"/>
    <s v="Predpokladané škody v obytnom podkroví na zariadení kotolne , laminátových  podlahách, kobercoch, obkladoch a zariadení podkrovia.Škody na strešnej konštrukcii. Obstavaný objem podkrovia 355 m3, podlahová plocha zobytneného podkrovia 141 m2."/>
    <x v="1"/>
    <x v="2"/>
    <s v="0 Odstránenie havarijného stavu"/>
    <s v="05 Projektová dokumentácia k dispozícii - pre realizáciu stavby"/>
    <s v="štátny rozpočet"/>
    <s v="08S0105"/>
    <s v="nie"/>
    <n v="1"/>
    <n v="120000"/>
    <n v="4000"/>
    <n v="0"/>
    <n v="0"/>
    <n v="120000"/>
    <n v="0"/>
    <n v="0"/>
    <n v="0"/>
    <n v="0"/>
    <n v="0"/>
    <n v="0"/>
    <n v="0"/>
    <s v="náklady na : stavebný   a autorský dozor, správne poplatky"/>
    <n v="1000"/>
    <n v="0"/>
    <n v="0"/>
    <n v="1000"/>
    <n v="0"/>
    <n v="0"/>
    <n v="0"/>
    <n v="0"/>
    <n v="0"/>
    <n v="0"/>
    <n v="0"/>
    <m/>
    <n v="0"/>
    <n v="0"/>
    <s v="0"/>
    <n v="9"/>
    <n v="1"/>
    <n v="1"/>
    <n v="1"/>
    <n v="1"/>
    <n v="1"/>
    <n v="1"/>
    <n v="1"/>
    <n v="0"/>
    <n v="1"/>
    <n v="1"/>
    <n v="0"/>
    <n v="0"/>
    <n v="1"/>
    <n v="1"/>
    <n v="0"/>
    <n v="1"/>
    <n v="0"/>
    <n v="0"/>
    <n v="121000"/>
    <n v="0"/>
    <n v="0"/>
    <n v="0"/>
    <n v="0"/>
    <n v="0"/>
    <n v="0"/>
    <n v="0"/>
    <n v="0"/>
    <n v="0"/>
    <n v="0"/>
    <n v="0"/>
    <n v="0"/>
    <n v="0"/>
    <n v="0"/>
    <n v="0"/>
    <n v="0"/>
    <n v="0"/>
    <n v="0"/>
    <n v="0"/>
    <n v="0"/>
    <n v="0"/>
    <n v="0"/>
    <n v="0"/>
    <n v="0"/>
    <n v="0"/>
    <n v="0"/>
    <n v="0"/>
    <n v="0"/>
    <n v="0"/>
    <n v="0"/>
    <n v="0"/>
    <n v="0"/>
    <n v="0"/>
    <n v="0"/>
    <n v="0"/>
    <n v="0"/>
    <n v="0"/>
    <n v="0"/>
    <n v="0"/>
    <n v="0"/>
    <n v="25000"/>
    <n v="25000"/>
    <n v="25000"/>
    <n v="25000"/>
    <n v="25000"/>
    <n v="25000"/>
    <n v="25000"/>
    <n v="25000"/>
    <n v="25000"/>
    <n v="25000"/>
    <n v="25000"/>
    <n v="25000"/>
    <n v="25000"/>
    <n v="25000"/>
    <n v="25000"/>
    <n v="25000"/>
    <n v="25000"/>
    <n v="25000"/>
    <n v="25000"/>
    <n v="25000"/>
    <n v="25000"/>
    <n v="25000"/>
    <n v="25000"/>
    <n v="25000"/>
    <n v="25000"/>
    <n v="25000"/>
    <n v="25000"/>
    <n v="25000"/>
    <n v="25000"/>
    <n v="25000"/>
    <n v="25000"/>
    <n v="25000"/>
    <n v="25000"/>
    <n v="25000"/>
    <n v="25000"/>
    <n v="25000"/>
    <n v="25000"/>
    <n v="25000"/>
    <n v="25000"/>
    <n v="25000"/>
    <n v="25000"/>
    <n v="25000"/>
    <n v="25000"/>
    <n v="109750.56689342404"/>
    <n v="0"/>
    <n v="0"/>
    <n v="0"/>
    <n v="0"/>
    <n v="0"/>
    <n v="0"/>
    <n v="0"/>
    <n v="0"/>
    <n v="0"/>
    <n v="0"/>
    <n v="0"/>
    <n v="0"/>
    <n v="0"/>
    <n v="0"/>
    <n v="0"/>
    <n v="0"/>
    <n v="0"/>
    <n v="0"/>
    <n v="0"/>
    <n v="0"/>
    <n v="0"/>
    <n v="0"/>
    <n v="0"/>
    <n v="0"/>
    <n v="0"/>
    <n v="0"/>
    <n v="0"/>
    <n v="0"/>
    <n v="0"/>
    <n v="0"/>
    <n v="0"/>
    <n v="0"/>
    <n v="0"/>
    <n v="0"/>
    <n v="0"/>
    <n v="0"/>
    <n v="0"/>
    <n v="0"/>
    <n v="0"/>
    <n v="22675.736961451246"/>
    <n v="21595.939963286899"/>
    <n v="20567.561869797049"/>
    <n v="19588.154161711474"/>
    <n v="18655.384915915693"/>
    <n v="17767.033253253037"/>
    <n v="16920.984050717179"/>
    <n v="16115.222905444933"/>
    <n v="15347.831338518983"/>
    <n v="14616.982227160936"/>
    <n v="13920.935454438988"/>
    <n v="13258.033766132367"/>
    <n v="12626.698824887972"/>
    <n v="12025.427452274254"/>
    <n v="11452.788049785006"/>
    <n v="10907.417190271432"/>
    <n v="10388.016371687079"/>
    <n v="9893.348925416265"/>
    <n v="9422.2370718250149"/>
    <n v="8973.5591160238237"/>
    <n v="8546.2467771655465"/>
    <n v="8139.2826449195672"/>
    <n v="7751.6977570662557"/>
    <n v="7382.5692924440527"/>
    <n v="7031.0183737562402"/>
    <n v="6696.2079750059429"/>
    <n v="6377.3409285770895"/>
    <n v="6073.6580272162737"/>
    <n v="5784.4362163964533"/>
    <n v="5508.9868727585254"/>
    <n v="5246.6541645319294"/>
    <n v="4996.8134900304085"/>
    <n v="4758.8699905051508"/>
    <n v="4532.2571338144289"/>
    <n v="4316.4353655375517"/>
    <n v="4110.8908243214773"/>
    <n v="3915.1341184014082"/>
    <n v="3728.6991603822926"/>
    <n v="3551.1420575069455"/>
    <n v="3382.0400547685194"/>
    <n v="109750.56689342404"/>
    <n v="408549.67509510566"/>
    <x v="123"/>
  </r>
  <r>
    <s v="NOC"/>
    <s v="Národné osvetové centrum"/>
    <x v="123"/>
    <n v="1"/>
    <s v="Oprava kotla a oprava rozvodov kúrasnia a TUV.  "/>
    <s v="Oprava  systému  parného vykorovania,  výmena  kotla a jeho náhrada za nový  plynový kotol, oprava rozvodov kúrasnie tých vetiev,  ktoré sú najviac ohrozené prasknutím . Ostránenie havaríjného stavu, zabránenie poruchám a poistným udaloistiam. "/>
    <s v="Cieľom výmeny systému vykurocvania  je výrazná energetickán úspora a najmä predídenie havarijného stavu ktorý akútner hrozí. _x000a__x000a_"/>
    <s v="N/A"/>
    <s v="Zákon č. 124/2006 Z.z. o bezpečnosti a ochrane zdravia pri práci "/>
    <n v="40"/>
    <x v="0"/>
    <n v="24000"/>
    <s v="Náhrada zastralého spôsobu vykorovania - plyn  vykuruje vodu a vytvára paru, ktorá je distribuovaná do vykurovaných priestorov.Súčasťou výmeny kotla sú aj výmeny vykurovacích telies teda vetiev ktoré sú najviac ohrozené  haváriou. _x000a_Ak sa investícia zrealizuje tak predpokladané ušetrenie  finančných prostriedkov je viac ako 15% z rozpočtovaných nákladov  na spotrebu energie teda  24 000 EUR/rok "/>
    <x v="1"/>
    <x v="2"/>
    <s v="0 Odstránenie havarijného stavu"/>
    <s v="02 Analýza / podkladová štúdia k investičnému zámeru"/>
    <s v="Plán obnovy a odolnosti SR"/>
    <s v="08S0107 Osvetová činnosť a tradičná ľudová kultúra"/>
    <s v="nie"/>
    <n v="1"/>
    <n v="130000"/>
    <n v="13500"/>
    <n v="0"/>
    <n v="0"/>
    <n v="117500"/>
    <n v="0"/>
    <n v="0"/>
    <n v="0"/>
    <n v="0"/>
    <n v="0"/>
    <n v="0"/>
    <n v="0"/>
    <s v="-"/>
    <n v="0"/>
    <n v="0"/>
    <n v="0"/>
    <n v="0"/>
    <n v="0"/>
    <n v="0"/>
    <n v="0"/>
    <n v="0"/>
    <n v="0"/>
    <n v="0"/>
    <n v="0"/>
    <m/>
    <n v="0"/>
    <n v="0"/>
    <s v="0"/>
    <n v="7"/>
    <n v="0"/>
    <n v="1"/>
    <n v="0"/>
    <n v="1"/>
    <n v="1"/>
    <n v="1"/>
    <n v="1"/>
    <n v="0"/>
    <n v="1"/>
    <n v="1"/>
    <n v="0"/>
    <n v="0"/>
    <n v="1"/>
    <n v="1"/>
    <n v="0"/>
    <n v="1"/>
    <n v="0"/>
    <n v="0"/>
    <n v="117500"/>
    <n v="0"/>
    <n v="0"/>
    <n v="0"/>
    <n v="0"/>
    <n v="0"/>
    <n v="0"/>
    <n v="0"/>
    <n v="0"/>
    <n v="0"/>
    <n v="0"/>
    <n v="0"/>
    <n v="0"/>
    <n v="0"/>
    <n v="0"/>
    <n v="0"/>
    <n v="0"/>
    <n v="0"/>
    <n v="0"/>
    <n v="0"/>
    <n v="0"/>
    <n v="0"/>
    <n v="0"/>
    <n v="0"/>
    <n v="0"/>
    <n v="0"/>
    <n v="0"/>
    <n v="0"/>
    <n v="0"/>
    <n v="0"/>
    <n v="0"/>
    <n v="0"/>
    <n v="0"/>
    <n v="0"/>
    <n v="0"/>
    <n v="0"/>
    <n v="0"/>
    <n v="0"/>
    <n v="0"/>
    <n v="0"/>
    <n v="0"/>
    <n v="24000"/>
    <n v="24000"/>
    <n v="24000"/>
    <n v="24000"/>
    <n v="24000"/>
    <n v="24000"/>
    <n v="24000"/>
    <n v="24000"/>
    <n v="24000"/>
    <n v="24000"/>
    <n v="24000"/>
    <n v="24000"/>
    <n v="24000"/>
    <n v="24000"/>
    <n v="24000"/>
    <n v="24000"/>
    <n v="24000"/>
    <n v="24000"/>
    <n v="24000"/>
    <n v="24000"/>
    <n v="24000"/>
    <n v="24000"/>
    <n v="24000"/>
    <n v="24000"/>
    <n v="24000"/>
    <n v="24000"/>
    <n v="24000"/>
    <n v="24000"/>
    <n v="24000"/>
    <n v="24000"/>
    <n v="24000"/>
    <n v="24000"/>
    <n v="24000"/>
    <n v="24000"/>
    <n v="24000"/>
    <n v="24000"/>
    <n v="24000"/>
    <n v="24000"/>
    <n v="24000"/>
    <n v="24000"/>
    <n v="24000"/>
    <n v="24000"/>
    <n v="24000"/>
    <n v="106575.96371882086"/>
    <n v="0"/>
    <n v="0"/>
    <n v="0"/>
    <n v="0"/>
    <n v="0"/>
    <n v="0"/>
    <n v="0"/>
    <n v="0"/>
    <n v="0"/>
    <n v="0"/>
    <n v="0"/>
    <n v="0"/>
    <n v="0"/>
    <n v="0"/>
    <n v="0"/>
    <n v="0"/>
    <n v="0"/>
    <n v="0"/>
    <n v="0"/>
    <n v="0"/>
    <n v="0"/>
    <n v="0"/>
    <n v="0"/>
    <n v="0"/>
    <n v="0"/>
    <n v="0"/>
    <n v="0"/>
    <n v="0"/>
    <n v="0"/>
    <n v="0"/>
    <n v="0"/>
    <n v="0"/>
    <n v="0"/>
    <n v="0"/>
    <n v="0"/>
    <n v="0"/>
    <n v="0"/>
    <n v="0"/>
    <n v="0"/>
    <n v="21768.707482993195"/>
    <n v="20732.102364755425"/>
    <n v="19744.859395005169"/>
    <n v="18804.627995243016"/>
    <n v="17909.169519279065"/>
    <n v="17056.351923122915"/>
    <n v="16244.144688688491"/>
    <n v="15470.613989227135"/>
    <n v="14733.918084978224"/>
    <n v="14032.302938074497"/>
    <n v="13364.098036261428"/>
    <n v="12727.712415487073"/>
    <n v="12121.630871892452"/>
    <n v="11544.410354183285"/>
    <n v="10994.676527793605"/>
    <n v="10471.120502660575"/>
    <n v="9972.4957168195961"/>
    <n v="9497.6149683996155"/>
    <n v="9045.3475889520141"/>
    <n v="8614.6167513828714"/>
    <n v="8204.3969060789259"/>
    <n v="7813.711339122784"/>
    <n v="7441.629846783605"/>
    <n v="7087.2665207462906"/>
    <n v="6749.777638805991"/>
    <n v="6428.3596560057049"/>
    <n v="6122.2472914340051"/>
    <n v="5830.7117061276231"/>
    <n v="5553.0587677405956"/>
    <n v="5288.627397848184"/>
    <n v="5036.7879979506515"/>
    <n v="4796.9409504291925"/>
    <n v="4568.5151908849448"/>
    <n v="4350.9668484618514"/>
    <n v="4143.77795091605"/>
    <n v="3946.4551913486184"/>
    <n v="3758.5287536653518"/>
    <n v="3579.5511939670009"/>
    <n v="3409.0963752066677"/>
    <n v="3246.7584525777788"/>
    <n v="106575.96371882086"/>
    <n v="392207.6880913013"/>
    <x v="124"/>
  </r>
  <r>
    <s v="ŠKO ZI"/>
    <s v="Štátny komorný orchester Žilina"/>
    <x v="124"/>
    <n v="1"/>
    <s v="Rekonštrukcia kotolne Domu umenia Fatra"/>
    <s v="Rekonštrukcia kotolne - výmena zastaralej technológie, zníženie nákladov na opravu za rok o 5000,- €. Sníženie spotreby plynu o 20%. "/>
    <s v="Cieľom je zabezpečiť bezporuchovosť kotolne a zníženie nákladov na opravy vrátane nižšej spotreby plynu. "/>
    <s v="N/A"/>
    <s v="Zákon č. 278/1993 Z.z. o správe majetku štátu, Hlava I § 6"/>
    <n v="40"/>
    <x v="0"/>
    <n v="32000"/>
    <s v="úspora nákladov na opravy 7000€/2021, zníženie spotreby plynu o 20% - úspora cca 25 000 €/rok, náklady (zálohy) na plyn za rok 2023 - 74 900 €"/>
    <x v="0"/>
    <x v="1"/>
    <s v="B4 Vykurovanie nehnuteľnosti"/>
    <s v="01 Investičný zámer"/>
    <s v="štátny rozpočet"/>
    <s v="08T0103 Podpora kultúrnych aktivít RO a PO"/>
    <s v="nie"/>
    <n v="1"/>
    <n v="160000"/>
    <n v="0"/>
    <n v="0"/>
    <m/>
    <n v="160000"/>
    <n v="0"/>
    <n v="0"/>
    <n v="0"/>
    <n v="0"/>
    <n v="0"/>
    <n v="0"/>
    <n v="0"/>
    <s v="-"/>
    <n v="0"/>
    <n v="0"/>
    <n v="0"/>
    <n v="0"/>
    <n v="0"/>
    <n v="0"/>
    <n v="0"/>
    <n v="0"/>
    <n v="0"/>
    <n v="0"/>
    <n v="0"/>
    <m/>
    <n v="0"/>
    <n v="0"/>
    <s v="B4"/>
    <n v="9"/>
    <n v="1"/>
    <n v="1"/>
    <n v="1"/>
    <n v="1"/>
    <n v="1"/>
    <n v="1"/>
    <n v="1"/>
    <n v="0"/>
    <n v="1"/>
    <n v="0"/>
    <n v="0"/>
    <n v="1"/>
    <n v="1"/>
    <n v="1"/>
    <n v="0"/>
    <n v="1"/>
    <n v="0"/>
    <n v="0"/>
    <n v="160000"/>
    <n v="0"/>
    <n v="0"/>
    <n v="0"/>
    <n v="0"/>
    <n v="0"/>
    <n v="0"/>
    <n v="0"/>
    <n v="0"/>
    <n v="0"/>
    <n v="0"/>
    <n v="0"/>
    <n v="0"/>
    <n v="0"/>
    <n v="0"/>
    <n v="0"/>
    <n v="0"/>
    <n v="0"/>
    <n v="0"/>
    <n v="0"/>
    <n v="0"/>
    <n v="0"/>
    <n v="0"/>
    <n v="0"/>
    <n v="0"/>
    <n v="0"/>
    <n v="0"/>
    <n v="0"/>
    <n v="0"/>
    <n v="0"/>
    <n v="0"/>
    <n v="0"/>
    <n v="0"/>
    <n v="0"/>
    <n v="0"/>
    <n v="0"/>
    <n v="0"/>
    <n v="0"/>
    <n v="0"/>
    <n v="0"/>
    <n v="0"/>
    <n v="32000"/>
    <n v="32000"/>
    <n v="32000"/>
    <n v="32000"/>
    <n v="32000"/>
    <n v="32000"/>
    <n v="32000"/>
    <n v="32000"/>
    <n v="32000"/>
    <n v="32000"/>
    <n v="32000"/>
    <n v="32000"/>
    <n v="32000"/>
    <n v="32000"/>
    <n v="32000"/>
    <n v="32000"/>
    <n v="32000"/>
    <n v="32000"/>
    <n v="32000"/>
    <n v="32000"/>
    <n v="32000"/>
    <n v="32000"/>
    <n v="32000"/>
    <n v="32000"/>
    <n v="32000"/>
    <n v="32000"/>
    <n v="32000"/>
    <n v="32000"/>
    <n v="32000"/>
    <n v="32000"/>
    <n v="32000"/>
    <n v="32000"/>
    <n v="32000"/>
    <n v="32000"/>
    <n v="32000"/>
    <n v="32000"/>
    <n v="32000"/>
    <n v="32000"/>
    <n v="32000"/>
    <n v="32000"/>
    <n v="32000"/>
    <n v="32000"/>
    <n v="32000"/>
    <n v="145124.71655328799"/>
    <n v="0"/>
    <n v="0"/>
    <n v="0"/>
    <n v="0"/>
    <n v="0"/>
    <n v="0"/>
    <n v="0"/>
    <n v="0"/>
    <n v="0"/>
    <n v="0"/>
    <n v="0"/>
    <n v="0"/>
    <n v="0"/>
    <n v="0"/>
    <n v="0"/>
    <n v="0"/>
    <n v="0"/>
    <n v="0"/>
    <n v="0"/>
    <n v="0"/>
    <n v="0"/>
    <n v="0"/>
    <n v="0"/>
    <n v="0"/>
    <n v="0"/>
    <n v="0"/>
    <n v="0"/>
    <n v="0"/>
    <n v="0"/>
    <n v="0"/>
    <n v="0"/>
    <n v="0"/>
    <n v="0"/>
    <n v="0"/>
    <n v="0"/>
    <n v="0"/>
    <n v="0"/>
    <n v="0"/>
    <n v="0"/>
    <n v="29024.943310657596"/>
    <n v="27642.803153007233"/>
    <n v="26326.479193340223"/>
    <n v="25072.837326990688"/>
    <n v="23878.892692372086"/>
    <n v="22741.802564163885"/>
    <n v="21658.859584917991"/>
    <n v="20627.485318969513"/>
    <n v="19645.224113304299"/>
    <n v="18709.737250765997"/>
    <n v="17818.797381681903"/>
    <n v="16970.283220649431"/>
    <n v="16162.174495856603"/>
    <n v="15392.547138911046"/>
    <n v="14659.568703724806"/>
    <n v="13961.494003547434"/>
    <n v="13296.66095575946"/>
    <n v="12663.486624532819"/>
    <n v="12060.463451936019"/>
    <n v="11486.155668510495"/>
    <n v="10939.1958747719"/>
    <n v="10418.281785497045"/>
    <n v="9922.173129044806"/>
    <n v="9449.688694328388"/>
    <n v="8999.7035184079868"/>
    <n v="8571.1462080076071"/>
    <n v="8162.9963885786738"/>
    <n v="7774.2822748368308"/>
    <n v="7404.0783569874602"/>
    <n v="7051.5031971309118"/>
    <n v="6715.717330600869"/>
    <n v="6395.9212672389231"/>
    <n v="6091.3535878465937"/>
    <n v="5801.2891312824686"/>
    <n v="5525.0372678880667"/>
    <n v="5261.9402551314915"/>
    <n v="5011.3716715538021"/>
    <n v="4772.7349252893346"/>
    <n v="4545.4618336088906"/>
    <n v="4329.0112701037051"/>
    <n v="145124.71655328799"/>
    <n v="522943.58412173542"/>
    <x v="125"/>
  </r>
  <r>
    <s v="STM"/>
    <s v="Slovenské technické múzeum"/>
    <x v="125"/>
    <n v="7"/>
    <s v="Rekonštrukcia budovy NKP Gápeľ Solivar Prešov "/>
    <s v="Rekonštrukcia strešného plášťa a vplyvom soli poškodených vonkajších a vnútorných omietok, oprava trhlin v murive. Budova je súčasťou stálej expozície histórie ťažby soli._x000a_"/>
    <s v="Cieľom je minimalizácia budúcich nákladov a škôd. Bezpečné sprístupnenie historického objektu v správe STM verejnosti"/>
    <s v="N/A"/>
    <s v="Zákon č. 49/2002 Z.z. o ochrane pamiatkového fondu, §32 ods. 1 a  §27 ods. 1 a  §28 ods. 2 a); Zákon č. 206/2009 Z.z. o múzeách a o galériách a o ochrane predmetov kultúrnej hodnoty, §8 g); Zákon č. 278 /1993 Z.z. o správe majetku štátu, §3"/>
    <n v="40"/>
    <x v="0"/>
    <n v="12000"/>
    <s v="Ušetrenie nákladov: 12 000,-, opravy a údržba strechy, strojovne, bežné vysprávky fasády"/>
    <x v="1"/>
    <x v="1"/>
    <s v="B3 Stavebná rekonštrukcia priestorov"/>
    <s v="01 Investičný zámer"/>
    <s v="štátny rozpočet"/>
    <s v="08S0108 Ochrana pamiatkového fondu"/>
    <s v="nie"/>
    <n v="1"/>
    <n v="60000"/>
    <n v="0"/>
    <n v="0"/>
    <n v="0"/>
    <n v="60000"/>
    <n v="0"/>
    <n v="0"/>
    <n v="0"/>
    <n v="0"/>
    <n v="0"/>
    <n v="0"/>
    <n v="0"/>
    <s v="-"/>
    <n v="0"/>
    <n v="0"/>
    <n v="0"/>
    <n v="0"/>
    <n v="0"/>
    <n v="0"/>
    <n v="0"/>
    <n v="0"/>
    <n v="0"/>
    <n v="0"/>
    <n v="0"/>
    <s v="Poškodený strešný plášť nebráni zatekaniu dážďovej vody do interiéru (výmena strešnej krytiny), vplyvom soli sú poškodené vonkajšie a vnútorné omietky, viditeľné trhliny v murive, potrebný statický posudok. Budova Gápľa NKP Solivar je vplyvom soli schátraná, je potrebná jej obnova. Oprava krovu a omietok interiéru i exteriéru objektu Gápľa, dreveného stropu v strojovni."/>
    <n v="1"/>
    <n v="0"/>
    <s v="B3"/>
    <n v="8"/>
    <n v="1"/>
    <n v="1"/>
    <n v="1"/>
    <n v="1"/>
    <n v="1"/>
    <n v="1"/>
    <n v="1"/>
    <n v="0"/>
    <n v="0"/>
    <n v="0"/>
    <n v="0"/>
    <n v="0"/>
    <n v="1"/>
    <n v="1"/>
    <n v="0"/>
    <n v="1"/>
    <n v="0"/>
    <n v="0"/>
    <n v="60000"/>
    <n v="0"/>
    <n v="0"/>
    <n v="0"/>
    <n v="0"/>
    <n v="0"/>
    <n v="0"/>
    <n v="0"/>
    <n v="0"/>
    <n v="0"/>
    <n v="0"/>
    <n v="0"/>
    <n v="0"/>
    <n v="0"/>
    <n v="0"/>
    <n v="0"/>
    <n v="0"/>
    <n v="0"/>
    <n v="0"/>
    <n v="0"/>
    <n v="0"/>
    <n v="0"/>
    <n v="0"/>
    <n v="0"/>
    <n v="0"/>
    <n v="0"/>
    <n v="0"/>
    <n v="0"/>
    <n v="0"/>
    <n v="0"/>
    <n v="0"/>
    <n v="0"/>
    <n v="0"/>
    <n v="0"/>
    <n v="0"/>
    <n v="0"/>
    <n v="0"/>
    <n v="0"/>
    <n v="0"/>
    <n v="0"/>
    <n v="0"/>
    <n v="12000"/>
    <n v="12000"/>
    <n v="12000"/>
    <n v="12000"/>
    <n v="12000"/>
    <n v="12000"/>
    <n v="12000"/>
    <n v="12000"/>
    <n v="12000"/>
    <n v="12000"/>
    <n v="12000"/>
    <n v="12000"/>
    <n v="12000"/>
    <n v="12000"/>
    <n v="12000"/>
    <n v="12000"/>
    <n v="12000"/>
    <n v="12000"/>
    <n v="12000"/>
    <n v="12000"/>
    <n v="12000"/>
    <n v="12000"/>
    <n v="12000"/>
    <n v="12000"/>
    <n v="12000"/>
    <n v="12000"/>
    <n v="12000"/>
    <n v="12000"/>
    <n v="12000"/>
    <n v="12000"/>
    <n v="12000"/>
    <n v="12000"/>
    <n v="12000"/>
    <n v="12000"/>
    <n v="12000"/>
    <n v="12000"/>
    <n v="12000"/>
    <n v="12000"/>
    <n v="12000"/>
    <n v="12000"/>
    <n v="12000"/>
    <n v="12000"/>
    <n v="12000"/>
    <n v="54421.768707482988"/>
    <n v="0"/>
    <n v="0"/>
    <n v="0"/>
    <n v="0"/>
    <n v="0"/>
    <n v="0"/>
    <n v="0"/>
    <n v="0"/>
    <n v="0"/>
    <n v="0"/>
    <n v="0"/>
    <n v="0"/>
    <n v="0"/>
    <n v="0"/>
    <n v="0"/>
    <n v="0"/>
    <n v="0"/>
    <n v="0"/>
    <n v="0"/>
    <n v="0"/>
    <n v="0"/>
    <n v="0"/>
    <n v="0"/>
    <n v="0"/>
    <n v="0"/>
    <n v="0"/>
    <n v="0"/>
    <n v="0"/>
    <n v="0"/>
    <n v="0"/>
    <n v="0"/>
    <n v="0"/>
    <n v="0"/>
    <n v="0"/>
    <n v="0"/>
    <n v="0"/>
    <n v="0"/>
    <n v="0"/>
    <n v="0"/>
    <n v="10884.353741496598"/>
    <n v="10366.051182377712"/>
    <n v="9872.4296975025845"/>
    <n v="9402.313997621508"/>
    <n v="8954.5847596395324"/>
    <n v="8528.1759615614574"/>
    <n v="8122.0723443442457"/>
    <n v="7735.3069946135674"/>
    <n v="7366.9590424891121"/>
    <n v="7016.1514690372487"/>
    <n v="6682.0490181307141"/>
    <n v="6363.8562077435363"/>
    <n v="6060.815435946226"/>
    <n v="5772.2051770916423"/>
    <n v="5497.3382638968023"/>
    <n v="5235.5602513302874"/>
    <n v="4986.247858409798"/>
    <n v="4748.8074841998077"/>
    <n v="4522.6737944760071"/>
    <n v="4307.3083756914357"/>
    <n v="4102.1984530394629"/>
    <n v="3906.855669561392"/>
    <n v="3720.8149233918025"/>
    <n v="3543.6332603731453"/>
    <n v="3374.8888194029955"/>
    <n v="3214.1798280028524"/>
    <n v="3061.1236457170025"/>
    <n v="2915.3558530638115"/>
    <n v="2776.5293838702978"/>
    <n v="2644.313698924092"/>
    <n v="2518.3939989753258"/>
    <n v="2398.4704752145963"/>
    <n v="2284.2575954424724"/>
    <n v="2175.4834242309257"/>
    <n v="2071.888975458025"/>
    <n v="1973.2275956743092"/>
    <n v="1879.2643768326759"/>
    <n v="1789.7755969835005"/>
    <n v="1704.5481876033339"/>
    <n v="1623.3792262888894"/>
    <n v="54421.768707482988"/>
    <n v="196103.84404565065"/>
    <x v="126"/>
  </r>
  <r>
    <s v="SND"/>
    <s v="Slovenské národné divadlo"/>
    <x v="126"/>
    <s v="R"/>
    <s v="Nákup prevádzkových strojov, prístrojov, zariadení, techniky a náradia"/>
    <s v="Nákup 2ks Video projektor LASER 22000 ANSI + optiky do Činohry,nakup 4xrack 96 kanálových stmievačov do Opery a Baletu"/>
    <s v="Zabezpečenie bezporuchového chodu predstavení a kvality videoprojekcie a osvetlenia"/>
    <s v="N/A"/>
    <m/>
    <n v="10"/>
    <x v="1"/>
    <n v="185990"/>
    <s v="celková návštevnosť SND v roku 2022"/>
    <x v="2"/>
    <x v="0"/>
    <s v="C4 Nahrávacia a vysielacia technika"/>
    <s v="08 Realizované"/>
    <s v="štátny rozpočet"/>
    <s v="08S0101"/>
    <s v="áno"/>
    <n v="1"/>
    <n v="418520"/>
    <n v="0"/>
    <m/>
    <n v="0"/>
    <n v="418520"/>
    <n v="0"/>
    <n v="0"/>
    <n v="0"/>
    <n v="0"/>
    <n v="0"/>
    <n v="0"/>
    <n v="0"/>
    <s v="-"/>
    <n v="0"/>
    <n v="0"/>
    <n v="0"/>
    <n v="0"/>
    <n v="0"/>
    <n v="0"/>
    <n v="0"/>
    <n v="0"/>
    <n v="0"/>
    <n v="0"/>
    <n v="0"/>
    <m/>
    <n v="0"/>
    <n v="0"/>
    <s v="C4"/>
    <n v="8"/>
    <n v="1"/>
    <n v="1"/>
    <n v="1"/>
    <n v="1"/>
    <n v="1"/>
    <n v="1"/>
    <n v="1"/>
    <n v="0"/>
    <n v="1"/>
    <n v="0"/>
    <n v="1"/>
    <n v="0"/>
    <n v="0"/>
    <n v="1"/>
    <n v="1"/>
    <n v="0"/>
    <n v="0"/>
    <n v="0"/>
    <n v="418520"/>
    <n v="0"/>
    <n v="0"/>
    <n v="0"/>
    <n v="0"/>
    <n v="0"/>
    <n v="0"/>
    <n v="0"/>
    <n v="0"/>
    <n v="0"/>
    <n v="0"/>
    <n v="0"/>
    <n v="0"/>
    <n v="0"/>
    <n v="0"/>
    <n v="0"/>
    <n v="0"/>
    <n v="0"/>
    <n v="0"/>
    <n v="0"/>
    <n v="0"/>
    <n v="0"/>
    <n v="0"/>
    <n v="0"/>
    <n v="0"/>
    <n v="0"/>
    <n v="0"/>
    <n v="0"/>
    <n v="0"/>
    <n v="0"/>
    <n v="0"/>
    <n v="0"/>
    <n v="0"/>
    <n v="0"/>
    <n v="0"/>
    <n v="0"/>
    <n v="0"/>
    <n v="0"/>
    <n v="0"/>
    <n v="0"/>
    <n v="0"/>
    <n v="185990"/>
    <n v="185990"/>
    <n v="185990"/>
    <n v="185990"/>
    <n v="185990"/>
    <n v="185990"/>
    <n v="185990"/>
    <n v="185990"/>
    <n v="185990"/>
    <n v="185990"/>
    <n v="185990"/>
    <n v="185990"/>
    <n v="185990"/>
    <n v="185990"/>
    <n v="185990"/>
    <n v="185990"/>
    <n v="185990"/>
    <n v="185990"/>
    <n v="185990"/>
    <n v="185990"/>
    <n v="185990"/>
    <n v="185990"/>
    <n v="185990"/>
    <n v="185990"/>
    <n v="185990"/>
    <n v="185990"/>
    <n v="185990"/>
    <n v="185990"/>
    <n v="185990"/>
    <n v="185990"/>
    <n v="185990"/>
    <n v="185990"/>
    <n v="185990"/>
    <n v="185990"/>
    <n v="185990"/>
    <n v="185990"/>
    <n v="185990"/>
    <n v="185990"/>
    <n v="185990"/>
    <n v="185990"/>
    <n v="185990"/>
    <n v="185990"/>
    <n v="185990"/>
    <n v="379609.97732426302"/>
    <n v="0"/>
    <n v="0"/>
    <n v="0"/>
    <n v="0"/>
    <n v="0"/>
    <n v="0"/>
    <n v="0"/>
    <n v="0"/>
    <n v="0"/>
    <n v="0"/>
    <n v="0"/>
    <n v="0"/>
    <n v="0"/>
    <n v="0"/>
    <n v="0"/>
    <n v="0"/>
    <n v="0"/>
    <n v="0"/>
    <n v="0"/>
    <n v="0"/>
    <n v="0"/>
    <n v="0"/>
    <n v="0"/>
    <n v="0"/>
    <n v="0"/>
    <n v="0"/>
    <n v="0"/>
    <n v="0"/>
    <n v="0"/>
    <n v="0"/>
    <n v="0"/>
    <n v="0"/>
    <n v="0"/>
    <n v="0"/>
    <n v="0"/>
    <n v="0"/>
    <n v="0"/>
    <n v="0"/>
    <n v="0"/>
    <n v="168698.41269841269"/>
    <n v="160665.15495086921"/>
    <n v="153014.43328654213"/>
    <n v="145728.03170146869"/>
    <n v="138788.60162044637"/>
    <n v="132179.62059090129"/>
    <n v="125885.35294371552"/>
    <n v="119890.81232734812"/>
    <n v="114181.72602604583"/>
    <n v="108744.50097718649"/>
    <n v="103566.1914068443"/>
    <n v="98634.468006518364"/>
    <n v="93937.588577636547"/>
    <n v="89464.370073939543"/>
    <n v="85204.161975180526"/>
    <n v="81146.820928743342"/>
    <n v="77282.686598803193"/>
    <n v="73602.558665526842"/>
    <n v="70097.674919549376"/>
    <n v="66759.690399570842"/>
    <n v="63580.657523400805"/>
    <n v="60553.007165143608"/>
    <n v="57669.530633470116"/>
    <n v="54923.36250806677"/>
    <n v="52307.964293396923"/>
    <n v="49817.108850854209"/>
    <n v="47444.86557224211"/>
    <n v="45185.586259278192"/>
    <n v="43033.891675503059"/>
    <n v="40984.658738574326"/>
    <n v="39033.008322451737"/>
    <n v="37174.293640430224"/>
    <n v="35404.08918136212"/>
    <n v="33718.180172725828"/>
    <n v="32112.552545453171"/>
    <n v="30583.383376622067"/>
    <n v="29127.031787259115"/>
    <n v="27740.030273580105"/>
    <n v="26419.076451028675"/>
    <n v="25161.025191455879"/>
    <n v="379609.97732426302"/>
    <n v="1367776.6471229363"/>
    <x v="127"/>
  </r>
  <r>
    <s v="BIB"/>
    <s v="BIBIANA, medzinárodný dom umenia pre deti"/>
    <x v="127"/>
    <n v="9"/>
    <s v="Rekonštrukcia podkrovia - exteriér"/>
    <s v="Rekonštrukcia strechy vrátane novej strešnej krytiny a obnovy latovania. Súčasná krytina na strechu nie je dostupná, v prípade poškodenia ju nie je možné nahradiť. Súčasný stav strechy môže pri silnom nárazovom vetre spôsobiť poškodenie budovy (zatečenie vnútorných priestorov), môže ohroziť  okoloidúce osoby. Pri rekonštrukcii strechy by sa umiestnili klimatizačné jednotky v súlade s požiadavkami KPU ( Krajský pamiatkový úrad)."/>
    <s v="Oprava strechy, zabránenie vzniku havarijného stavu"/>
    <s v="N/A"/>
    <s v="Zriadovacia listina BIBIANY, medzimárodného domu umebia pre deti, Čl. I. ods.3 písm. a) b) d) h) j)"/>
    <n v="40"/>
    <x v="0"/>
    <n v="50000"/>
    <s v="zrútenie strechy spôsobí poškodenie zvyšku budovy a náklady na rekonštrukciu budú ešte vyššie"/>
    <x v="0"/>
    <x v="1"/>
    <s v="B3 Stavebná rekonštrukcia priestorov"/>
    <s v="01 Investičný zámer"/>
    <s v="štátny rozpočet"/>
    <s v="08S 0103"/>
    <s v="nie"/>
    <n v="1"/>
    <n v="290000"/>
    <n v="20000"/>
    <n v="0"/>
    <n v="0"/>
    <n v="0"/>
    <n v="0"/>
    <n v="20000"/>
    <n v="270000"/>
    <n v="0"/>
    <n v="0"/>
    <n v="0"/>
    <n v="0"/>
    <s v="-"/>
    <n v="0"/>
    <n v="0"/>
    <n v="0"/>
    <n v="0"/>
    <n v="0"/>
    <n v="0"/>
    <n v="0"/>
    <n v="0"/>
    <n v="0"/>
    <n v="0"/>
    <n v="0"/>
    <s v="ideový zámer"/>
    <n v="0"/>
    <n v="0"/>
    <s v="B3"/>
    <n v="8"/>
    <n v="1"/>
    <n v="1"/>
    <n v="0"/>
    <n v="1"/>
    <n v="1"/>
    <n v="1"/>
    <n v="1"/>
    <n v="0"/>
    <n v="1"/>
    <n v="0"/>
    <n v="0"/>
    <n v="1"/>
    <n v="1"/>
    <n v="1"/>
    <n v="0"/>
    <n v="1"/>
    <n v="0"/>
    <n v="0"/>
    <n v="0"/>
    <n v="0"/>
    <n v="20000"/>
    <n v="270000"/>
    <n v="0"/>
    <n v="0"/>
    <n v="0"/>
    <n v="0"/>
    <n v="0"/>
    <n v="0"/>
    <n v="0"/>
    <n v="0"/>
    <n v="0"/>
    <n v="0"/>
    <n v="0"/>
    <n v="0"/>
    <n v="0"/>
    <n v="0"/>
    <n v="0"/>
    <n v="0"/>
    <n v="0"/>
    <n v="0"/>
    <n v="0"/>
    <n v="0"/>
    <n v="0"/>
    <n v="0"/>
    <n v="0"/>
    <n v="0"/>
    <n v="0"/>
    <n v="0"/>
    <n v="0"/>
    <n v="0"/>
    <n v="0"/>
    <n v="0"/>
    <n v="0"/>
    <n v="0"/>
    <n v="0"/>
    <n v="0"/>
    <n v="0"/>
    <n v="0"/>
    <n v="0"/>
    <n v="50000"/>
    <n v="50000"/>
    <n v="50000"/>
    <n v="50000"/>
    <n v="50000"/>
    <n v="50000"/>
    <n v="50000"/>
    <n v="50000"/>
    <n v="50000"/>
    <n v="50000"/>
    <n v="50000"/>
    <n v="50000"/>
    <n v="50000"/>
    <n v="50000"/>
    <n v="50000"/>
    <n v="50000"/>
    <n v="50000"/>
    <n v="50000"/>
    <n v="50000"/>
    <n v="50000"/>
    <n v="50000"/>
    <n v="50000"/>
    <n v="50000"/>
    <n v="50000"/>
    <n v="50000"/>
    <n v="50000"/>
    <n v="50000"/>
    <n v="50000"/>
    <n v="50000"/>
    <n v="50000"/>
    <n v="50000"/>
    <n v="50000"/>
    <n v="50000"/>
    <n v="50000"/>
    <n v="50000"/>
    <n v="50000"/>
    <n v="50000"/>
    <n v="50000"/>
    <n v="50000"/>
    <n v="50000"/>
    <n v="50000"/>
    <n v="50000"/>
    <n v="50000"/>
    <n v="0"/>
    <n v="0"/>
    <n v="16454.04949583764"/>
    <n v="211552.06494648391"/>
    <n v="0"/>
    <n v="0"/>
    <n v="0"/>
    <n v="0"/>
    <n v="0"/>
    <n v="0"/>
    <n v="0"/>
    <n v="0"/>
    <n v="0"/>
    <n v="0"/>
    <n v="0"/>
    <n v="0"/>
    <n v="0"/>
    <n v="0"/>
    <n v="0"/>
    <n v="0"/>
    <n v="0"/>
    <n v="0"/>
    <n v="0"/>
    <n v="0"/>
    <n v="0"/>
    <n v="0"/>
    <n v="0"/>
    <n v="0"/>
    <n v="0"/>
    <n v="0"/>
    <n v="0"/>
    <n v="0"/>
    <n v="0"/>
    <n v="0"/>
    <n v="0"/>
    <n v="0"/>
    <n v="0"/>
    <n v="0"/>
    <n v="0"/>
    <n v="0"/>
    <n v="45351.473922902493"/>
    <n v="43191.879926573798"/>
    <n v="41135.123739594099"/>
    <n v="39176.308323422949"/>
    <n v="37310.769831831385"/>
    <n v="35534.066506506075"/>
    <n v="33841.968101434359"/>
    <n v="32230.445810889865"/>
    <n v="30695.662677037966"/>
    <n v="29233.964454321871"/>
    <n v="27841.870908877976"/>
    <n v="26516.067532264733"/>
    <n v="25253.397649775943"/>
    <n v="24050.854904548509"/>
    <n v="22905.576099570011"/>
    <n v="21814.834380542863"/>
    <n v="20776.032743374159"/>
    <n v="19786.69785083253"/>
    <n v="18844.47414365003"/>
    <n v="17947.118232047647"/>
    <n v="17092.493554331093"/>
    <n v="16278.565289839134"/>
    <n v="15503.395514132511"/>
    <n v="14765.138584888105"/>
    <n v="14062.03674751248"/>
    <n v="13392.415950011886"/>
    <n v="12754.681857154179"/>
    <n v="12147.316054432547"/>
    <n v="11568.872432792907"/>
    <n v="11017.973745517051"/>
    <n v="10493.308329063859"/>
    <n v="9993.626980060817"/>
    <n v="9517.7399810103016"/>
    <n v="9064.5142676288579"/>
    <n v="8632.8707310751033"/>
    <n v="8221.7816486429547"/>
    <n v="7830.2682368028163"/>
    <n v="7457.3983207645852"/>
    <n v="7102.2841150138911"/>
    <n v="6764.0801095370389"/>
    <n v="228006.11444232156"/>
    <n v="817099.35019021132"/>
    <x v="128"/>
  </r>
  <r>
    <s v="ŠVK KE"/>
    <s v="Štátna vedecká knižnica v Košiciach"/>
    <x v="128"/>
    <n v="10"/>
    <s v="Rekonštrukcia reštaurátorskej a konzervátorskej dielne, Pri Miklušovej väznici 1"/>
    <s v="ŠVKK eviduje a spravuje vyše 80 tis. historických dokumentov vydaných do roku 1918. V roku 1996 bola zraidená reštaurátorská a konzervátorská dielňa, kde prebieha komplexné reštaurovanie knižnej historickej väzby, dezinfekcia dokumentov napadnutých mikroorganizmami a plesňami, ich mechanické čistenie a konzervovanie. Dielňa je umiestnená v samostatnom dvorovom objekte v MPR. Zámerom je sanácia a rekonštrukcia objektu podľa PD pre stavebné povolenie (10/2021). PD, Statický posudok z 05/2019 a TS KP Pro Monumenta konštatuje výrazne narušený stav prízemia a narušený stav podkrovia. Vzhľadom na mieru vyťaženosti nosných prvkov (statický problém) a takmer celoplošné poškodenie krovu chemikáliou, drevokazným hmyzom a hubami odporúča pripravovať celkovú výmenu krovu a plánovať sanáciu celého objektu vrátane výmeny okien a zateplenia podkrovia pre zníženie energetickej náročnosti budovy. _x000a_"/>
    <s v="Cieľom je sanácia stavebno-technického stavu budovy a zníženie jej energetickej náročnosti. "/>
    <s v="N/A"/>
    <s v="Zákon č. 126/ 2015 Z. z. o knižniciach, § 7 ods.2 písm. j), k) k), §15 písm. c); § 23. ods.2, písm.g); Zriaďovacia listina ŠVK v Košiciach v znení Dodatku č. MK-3911/2019-110/11317, Čl. I ods. 3 písm. i).  Zákon č. 49/2002 Z.z. o ochrane pamiatkového fondu, §27 ods. 1 a §28 ods.4 b); Reformy pre udržateľný rozvoj kultúry a kreatívneho priemyslu (MK SR, marec 2021): Reforma štruktúry a kvality knižničnej siete, Investícia 2: Zvýšenie kvality služieb knižničnej sete, 1. Rekonštrukcia nosnej knižničnej siete,  Zákon č. 555/ 2005 o energetickej hospodárnosti budov                        "/>
    <n v="40"/>
    <x v="0"/>
    <n v="32298"/>
    <s v="Sčítanie dvoch položiek:                    1) ročná úspora plynu vo výške 15%, resp. 346 € zo spotreby z roku 2021 (2309 €), a to výmenou okien, zateplením strechy a zateplením základov,                                                2) hrozba vzniku škody vo finančnom vyjadrení, ak sa prepadne krov a strecha: 31 952 € (náklady demontáž krovu a krytiny, izolovanie stropu, tesárske práce, montáž novej krytiny a krovu, maľovanie a oprava omietok)"/>
    <x v="2"/>
    <x v="1"/>
    <s v="B1 Komplexná rekonštrukcia"/>
    <s v="04 Projektová dokumentácia k dispozícii - pre stavebné povolenie"/>
    <s v="štátny rozpočet"/>
    <s v="08T0109"/>
    <s v="nie"/>
    <n v="1"/>
    <n v="195594"/>
    <n v="6850"/>
    <n v="6850"/>
    <n v="0"/>
    <n v="0"/>
    <n v="0"/>
    <n v="0"/>
    <n v="188744"/>
    <n v="0"/>
    <n v="0"/>
    <n v="0"/>
    <n v="0"/>
    <s v="-"/>
    <n v="0"/>
    <n v="0"/>
    <n v="0"/>
    <n v="0"/>
    <n v="0"/>
    <n v="0"/>
    <n v="0"/>
    <n v="0"/>
    <n v="0"/>
    <n v="0"/>
    <n v="0"/>
    <s v="Ceny uvedené podľa PD pre stavebné povolenie s rozpočtom 10/2021 (167 326€) zvýšené o mieru inflácie v r. 2022 o 12,8%.                                                                    Suma za PD vyčerpaná v roku 2021 (stĺpec X)."/>
    <n v="0"/>
    <n v="0"/>
    <s v="B1"/>
    <n v="8"/>
    <n v="1"/>
    <n v="1"/>
    <n v="1"/>
    <n v="1"/>
    <n v="1"/>
    <n v="1"/>
    <n v="1"/>
    <n v="0"/>
    <n v="0"/>
    <n v="0"/>
    <n v="0"/>
    <n v="0"/>
    <n v="1"/>
    <n v="1"/>
    <n v="0"/>
    <n v="1"/>
    <n v="6850"/>
    <n v="0"/>
    <n v="0"/>
    <n v="0"/>
    <n v="0"/>
    <n v="188744"/>
    <n v="0"/>
    <n v="0"/>
    <n v="0"/>
    <n v="0"/>
    <n v="0"/>
    <n v="0"/>
    <n v="0"/>
    <n v="0"/>
    <n v="0"/>
    <n v="0"/>
    <n v="0"/>
    <n v="0"/>
    <n v="0"/>
    <n v="0"/>
    <n v="0"/>
    <n v="0"/>
    <n v="0"/>
    <n v="0"/>
    <n v="0"/>
    <n v="0"/>
    <n v="0"/>
    <n v="0"/>
    <n v="0"/>
    <n v="0"/>
    <n v="0"/>
    <n v="0"/>
    <n v="0"/>
    <n v="0"/>
    <n v="0"/>
    <n v="0"/>
    <n v="0"/>
    <n v="0"/>
    <n v="0"/>
    <n v="0"/>
    <n v="0"/>
    <n v="0"/>
    <n v="0"/>
    <n v="32298"/>
    <n v="32298"/>
    <n v="32298"/>
    <n v="32298"/>
    <n v="32298"/>
    <n v="32298"/>
    <n v="32298"/>
    <n v="32298"/>
    <n v="32298"/>
    <n v="32298"/>
    <n v="32298"/>
    <n v="32298"/>
    <n v="32298"/>
    <n v="32298"/>
    <n v="32298"/>
    <n v="32298"/>
    <n v="32298"/>
    <n v="32298"/>
    <n v="32298"/>
    <n v="32298"/>
    <n v="32298"/>
    <n v="32298"/>
    <n v="32298"/>
    <n v="32298"/>
    <n v="32298"/>
    <n v="32298"/>
    <n v="32298"/>
    <n v="32298"/>
    <n v="32298"/>
    <n v="32298"/>
    <n v="32298"/>
    <n v="32298"/>
    <n v="32298"/>
    <n v="32298"/>
    <n v="32298"/>
    <n v="32298"/>
    <n v="32298"/>
    <n v="32298"/>
    <n v="32298"/>
    <n v="32298"/>
    <n v="32298"/>
    <n v="32298"/>
    <n v="32298"/>
    <n v="0"/>
    <n v="0"/>
    <n v="0"/>
    <n v="147885.86276392281"/>
    <n v="0"/>
    <n v="0"/>
    <n v="0"/>
    <n v="0"/>
    <n v="0"/>
    <n v="0"/>
    <n v="0"/>
    <n v="0"/>
    <n v="0"/>
    <n v="0"/>
    <n v="0"/>
    <n v="0"/>
    <n v="0"/>
    <n v="0"/>
    <n v="0"/>
    <n v="0"/>
    <n v="0"/>
    <n v="0"/>
    <n v="0"/>
    <n v="0"/>
    <n v="0"/>
    <n v="0"/>
    <n v="0"/>
    <n v="0"/>
    <n v="0"/>
    <n v="0"/>
    <n v="0"/>
    <n v="0"/>
    <n v="0"/>
    <n v="0"/>
    <n v="0"/>
    <n v="0"/>
    <n v="0"/>
    <n v="0"/>
    <n v="0"/>
    <n v="0"/>
    <n v="29295.238095238095"/>
    <n v="27900.226757369612"/>
    <n v="26571.644530828205"/>
    <n v="25306.328124598287"/>
    <n v="24101.264880569801"/>
    <n v="22953.585600542661"/>
    <n v="21860.557714802537"/>
    <n v="20819.578776002418"/>
    <n v="19828.170262859443"/>
    <n v="18883.971678913756"/>
    <n v="17984.734932298816"/>
    <n v="17128.318983141726"/>
    <n v="16312.684745849268"/>
    <n v="15535.890234142154"/>
    <n v="14796.085937278245"/>
    <n v="14091.510416455469"/>
    <n v="13420.486110909971"/>
    <n v="12781.415343723782"/>
    <n v="12172.776517832173"/>
    <n v="11593.120493173499"/>
    <n v="11041.067136355714"/>
    <n v="10515.302034624487"/>
    <n v="10014.573366309036"/>
    <n v="9537.6889202943203"/>
    <n v="9083.5132574231611"/>
    <n v="8650.9650070696771"/>
    <n v="8239.014292447313"/>
    <n v="7846.6802785212485"/>
    <n v="7473.0288366869063"/>
    <n v="7117.1703206541933"/>
    <n v="6778.2574482420896"/>
    <n v="6455.483284040085"/>
    <n v="6148.0793181334147"/>
    <n v="5855.3136363175372"/>
    <n v="5576.4891774452744"/>
    <n v="5310.9420737574037"/>
    <n v="5058.040070245147"/>
    <n v="4817.1810192810917"/>
    <n v="4587.7914469343732"/>
    <n v="4369.3251875565456"/>
    <n v="147885.86276392281"/>
    <n v="527813.49624886911"/>
    <x v="129"/>
  </r>
  <r>
    <s v="SND"/>
    <s v="Slovenské národné divadlo"/>
    <x v="129"/>
    <n v="1"/>
    <s v="VÝMENA  bezdrôtovej technológie (MIKROPORTY + IN-EAR )"/>
    <s v="Výmena mikroportov pre predstavenia - je nevyhnutné nahradiť jestvujúce mikroporty z dôvodu zmeny frekvenčných pásiem"/>
    <s v="Zabezpečenie bezporuchového chodu predstavení a kvality prenosu zvuku"/>
    <s v="N/A"/>
    <s v="Zákon č. 385/1997 Z.z. o Slov.národnom divadle, §2"/>
    <n v="10"/>
    <x v="1"/>
    <n v="185990"/>
    <s v="celková návštevnosť SND v roku 2022"/>
    <x v="2"/>
    <x v="0"/>
    <s v="C5 Mikroporty"/>
    <s v="07 V realizácii"/>
    <s v="kombinované"/>
    <s v="08S0101"/>
    <s v="áno"/>
    <n v="1"/>
    <n v="423432"/>
    <n v="0"/>
    <n v="0"/>
    <m/>
    <n v="423432"/>
    <n v="0"/>
    <n v="0"/>
    <n v="0"/>
    <n v="0"/>
    <n v="0"/>
    <n v="0"/>
    <n v="0"/>
    <s v="-"/>
    <n v="0"/>
    <n v="0"/>
    <n v="0"/>
    <n v="0"/>
    <n v="0"/>
    <n v="0"/>
    <n v="0"/>
    <n v="0"/>
    <n v="0"/>
    <n v="0"/>
    <n v="0"/>
    <s v="Primárne financovať zo  ŠR, keďže ide o vyvolanú investíciu zmenou legisaltívy. Vzhľadom na nevyhnutnosť okamžitej investície bude nevyhnutné pri dostatočných vlastných zdrojoch túto investíciu uskutočniť"/>
    <n v="0"/>
    <n v="0"/>
    <s v="C5"/>
    <n v="9"/>
    <n v="1"/>
    <n v="1"/>
    <n v="1"/>
    <n v="1"/>
    <n v="1"/>
    <n v="1"/>
    <n v="1"/>
    <n v="0"/>
    <n v="1"/>
    <n v="0"/>
    <n v="1"/>
    <n v="0"/>
    <n v="1"/>
    <n v="1"/>
    <n v="1"/>
    <n v="0"/>
    <n v="0"/>
    <n v="0"/>
    <n v="423432"/>
    <n v="0"/>
    <n v="0"/>
    <n v="0"/>
    <n v="0"/>
    <n v="0"/>
    <n v="0"/>
    <n v="0"/>
    <n v="0"/>
    <n v="0"/>
    <n v="0"/>
    <n v="0"/>
    <n v="0"/>
    <n v="0"/>
    <n v="0"/>
    <n v="0"/>
    <n v="0"/>
    <n v="0"/>
    <n v="0"/>
    <n v="0"/>
    <n v="0"/>
    <n v="0"/>
    <n v="0"/>
    <n v="0"/>
    <n v="0"/>
    <n v="0"/>
    <n v="0"/>
    <n v="0"/>
    <n v="0"/>
    <n v="0"/>
    <n v="0"/>
    <n v="0"/>
    <n v="0"/>
    <n v="0"/>
    <n v="0"/>
    <n v="0"/>
    <n v="0"/>
    <n v="0"/>
    <n v="0"/>
    <n v="0"/>
    <n v="0"/>
    <n v="185990"/>
    <n v="185990"/>
    <n v="185990"/>
    <n v="185990"/>
    <n v="185990"/>
    <n v="185990"/>
    <n v="185990"/>
    <n v="185990"/>
    <n v="185990"/>
    <n v="185990"/>
    <n v="185990"/>
    <n v="185990"/>
    <n v="185990"/>
    <n v="185990"/>
    <n v="185990"/>
    <n v="185990"/>
    <n v="185990"/>
    <n v="185990"/>
    <n v="185990"/>
    <n v="185990"/>
    <n v="185990"/>
    <n v="185990"/>
    <n v="185990"/>
    <n v="185990"/>
    <n v="185990"/>
    <n v="185990"/>
    <n v="185990"/>
    <n v="185990"/>
    <n v="185990"/>
    <n v="185990"/>
    <n v="185990"/>
    <n v="185990"/>
    <n v="185990"/>
    <n v="185990"/>
    <n v="185990"/>
    <n v="185990"/>
    <n v="185990"/>
    <n v="185990"/>
    <n v="185990"/>
    <n v="185990"/>
    <n v="185990"/>
    <n v="185990"/>
    <n v="185990"/>
    <n v="384065.30612244899"/>
    <n v="0"/>
    <n v="0"/>
    <n v="0"/>
    <n v="0"/>
    <n v="0"/>
    <n v="0"/>
    <n v="0"/>
    <n v="0"/>
    <n v="0"/>
    <n v="0"/>
    <n v="0"/>
    <n v="0"/>
    <n v="0"/>
    <n v="0"/>
    <n v="0"/>
    <n v="0"/>
    <n v="0"/>
    <n v="0"/>
    <n v="0"/>
    <n v="0"/>
    <n v="0"/>
    <n v="0"/>
    <n v="0"/>
    <n v="0"/>
    <n v="0"/>
    <n v="0"/>
    <n v="0"/>
    <n v="0"/>
    <n v="0"/>
    <n v="0"/>
    <n v="0"/>
    <n v="0"/>
    <n v="0"/>
    <n v="0"/>
    <n v="0"/>
    <n v="0"/>
    <n v="0"/>
    <n v="0"/>
    <n v="0"/>
    <n v="168698.41269841269"/>
    <n v="160665.15495086921"/>
    <n v="153014.43328654213"/>
    <n v="145728.03170146869"/>
    <n v="138788.60162044637"/>
    <n v="132179.62059090129"/>
    <n v="125885.35294371552"/>
    <n v="119890.81232734812"/>
    <n v="114181.72602604583"/>
    <n v="108744.50097718649"/>
    <n v="103566.1914068443"/>
    <n v="98634.468006518364"/>
    <n v="93937.588577636547"/>
    <n v="89464.370073939543"/>
    <n v="85204.161975180526"/>
    <n v="81146.820928743342"/>
    <n v="77282.686598803193"/>
    <n v="73602.558665526842"/>
    <n v="70097.674919549376"/>
    <n v="66759.690399570842"/>
    <n v="63580.657523400805"/>
    <n v="60553.007165143608"/>
    <n v="57669.530633470116"/>
    <n v="54923.36250806677"/>
    <n v="52307.964293396923"/>
    <n v="49817.108850854209"/>
    <n v="47444.86557224211"/>
    <n v="45185.586259278192"/>
    <n v="43033.891675503059"/>
    <n v="40984.658738574326"/>
    <n v="39033.008322451737"/>
    <n v="37174.293640430224"/>
    <n v="35404.08918136212"/>
    <n v="33718.180172725828"/>
    <n v="32112.552545453171"/>
    <n v="30583.383376622067"/>
    <n v="29127.031787259115"/>
    <n v="27740.030273580105"/>
    <n v="26419.076451028675"/>
    <n v="25161.025191455879"/>
    <n v="384065.30612244899"/>
    <n v="1367776.6471229363"/>
    <x v="130"/>
  </r>
  <r>
    <s v="NDKE"/>
    <s v="Národné divadlo Košice"/>
    <x v="130"/>
    <n v="31"/>
    <s v="Koncertné krídlo"/>
    <s v="Nákup koncertného krídla Steinway and Sons"/>
    <s v="Zníženie nákladov na prenájom klavíra."/>
    <s v="N/A"/>
    <s v="Zákon č. 523/2004 Z. z. o rozpočtových pravidlách verejnej správy, §19 ods. 6"/>
    <n v="10"/>
    <x v="1"/>
    <n v="64214"/>
    <s v="Počet návštevníkov je za objekt Historickej budovy divadla a za Malú scénu za rok 2022 v ktorých sa používajú mikroporty /52367 + 11847/"/>
    <x v="2"/>
    <x v="5"/>
    <s v="E1 Nákup hudobných nástrojov"/>
    <s v="01 Investičný zámer"/>
    <s v="štátny rozpočet"/>
    <s v="08T0103 Podpora kultúrnych aktivít RO a PO"/>
    <s v="nie"/>
    <n v="1"/>
    <n v="150000"/>
    <n v="0"/>
    <n v="0"/>
    <n v="0"/>
    <n v="150000"/>
    <n v="0"/>
    <n v="0"/>
    <n v="0"/>
    <n v="0"/>
    <n v="0"/>
    <n v="0"/>
    <n v="0"/>
    <s v="-"/>
    <n v="0"/>
    <n v="0"/>
    <n v="0"/>
    <n v="0"/>
    <n v="0"/>
    <n v="0"/>
    <n v="0"/>
    <n v="0"/>
    <n v="0"/>
    <n v="0"/>
    <n v="0"/>
    <m/>
    <n v="0"/>
    <n v="0"/>
    <s v="E1"/>
    <n v="9"/>
    <n v="1"/>
    <n v="1"/>
    <n v="1"/>
    <n v="1"/>
    <n v="1"/>
    <n v="1"/>
    <n v="1"/>
    <n v="0"/>
    <n v="1"/>
    <n v="0"/>
    <n v="1"/>
    <n v="0"/>
    <n v="1"/>
    <n v="1"/>
    <n v="0"/>
    <n v="1"/>
    <n v="0"/>
    <n v="0"/>
    <n v="150000"/>
    <n v="0"/>
    <n v="0"/>
    <n v="0"/>
    <n v="0"/>
    <n v="0"/>
    <n v="0"/>
    <n v="0"/>
    <n v="0"/>
    <n v="0"/>
    <n v="0"/>
    <n v="0"/>
    <n v="0"/>
    <n v="0"/>
    <n v="0"/>
    <n v="0"/>
    <n v="0"/>
    <n v="0"/>
    <n v="0"/>
    <n v="0"/>
    <n v="0"/>
    <n v="0"/>
    <n v="0"/>
    <n v="0"/>
    <n v="0"/>
    <n v="0"/>
    <n v="0"/>
    <n v="0"/>
    <n v="0"/>
    <n v="0"/>
    <n v="0"/>
    <n v="0"/>
    <n v="0"/>
    <n v="0"/>
    <n v="0"/>
    <n v="0"/>
    <n v="0"/>
    <n v="0"/>
    <n v="0"/>
    <n v="0"/>
    <n v="0"/>
    <n v="64214"/>
    <n v="64214"/>
    <n v="64214"/>
    <n v="64214"/>
    <n v="64214"/>
    <n v="64214"/>
    <n v="64214"/>
    <n v="64214"/>
    <n v="64214"/>
    <n v="64214"/>
    <n v="64214"/>
    <n v="64214"/>
    <n v="64214"/>
    <n v="64214"/>
    <n v="64214"/>
    <n v="64214"/>
    <n v="64214"/>
    <n v="64214"/>
    <n v="64214"/>
    <n v="64214"/>
    <n v="64214"/>
    <n v="64214"/>
    <n v="64214"/>
    <n v="64214"/>
    <n v="64214"/>
    <n v="64214"/>
    <n v="64214"/>
    <n v="64214"/>
    <n v="64214"/>
    <n v="64214"/>
    <n v="64214"/>
    <n v="64214"/>
    <n v="64214"/>
    <n v="64214"/>
    <n v="64214"/>
    <n v="64214"/>
    <n v="64214"/>
    <n v="64214"/>
    <n v="64214"/>
    <n v="64214"/>
    <n v="64214"/>
    <n v="64214"/>
    <n v="64214"/>
    <n v="136054.42176870749"/>
    <n v="0"/>
    <n v="0"/>
    <n v="0"/>
    <n v="0"/>
    <n v="0"/>
    <n v="0"/>
    <n v="0"/>
    <n v="0"/>
    <n v="0"/>
    <n v="0"/>
    <n v="0"/>
    <n v="0"/>
    <n v="0"/>
    <n v="0"/>
    <n v="0"/>
    <n v="0"/>
    <n v="0"/>
    <n v="0"/>
    <n v="0"/>
    <n v="0"/>
    <n v="0"/>
    <n v="0"/>
    <n v="0"/>
    <n v="0"/>
    <n v="0"/>
    <n v="0"/>
    <n v="0"/>
    <n v="0"/>
    <n v="0"/>
    <n v="0"/>
    <n v="0"/>
    <n v="0"/>
    <n v="0"/>
    <n v="0"/>
    <n v="0"/>
    <n v="0"/>
    <n v="0"/>
    <n v="0"/>
    <n v="0"/>
    <n v="58243.990929705215"/>
    <n v="55470.467552100199"/>
    <n v="52829.016716285907"/>
    <n v="50313.349253605622"/>
    <n v="47917.475479624409"/>
    <n v="45635.690932975616"/>
    <n v="43462.56279331012"/>
    <n v="41392.916946009631"/>
    <n v="39421.825662866322"/>
    <n v="37544.595869396493"/>
    <n v="35756.757970853803"/>
    <n v="34054.055210336955"/>
    <n v="32432.433533654246"/>
    <n v="30888.031936813561"/>
    <n v="29417.173273155775"/>
    <n v="28016.355498243589"/>
    <n v="26682.243331660564"/>
    <n v="25411.660315867201"/>
    <n v="24201.581253206859"/>
    <n v="23049.125003054152"/>
    <n v="21951.547621956339"/>
    <n v="20906.235830434602"/>
    <n v="19910.7007908901"/>
    <n v="18962.572181800097"/>
    <n v="18059.592554095329"/>
    <n v="17199.611956281264"/>
    <n v="16380.582815505968"/>
    <n v="15600.555062386633"/>
    <n v="14857.671487987274"/>
    <n v="14150.163321892636"/>
    <n v="13476.346020850131"/>
    <n v="12834.615257952506"/>
    <n v="12223.443102811911"/>
    <n v="11641.374383630389"/>
    <n v="11087.023222505135"/>
    <n v="10559.069735719175"/>
    <n v="10056.25689116112"/>
    <n v="9577.3875153915415"/>
    <n v="9121.321443230041"/>
    <n v="8686.972803076229"/>
    <n v="136054.42176870749"/>
    <n v="472231.89213587949"/>
    <x v="131"/>
  </r>
  <r>
    <s v="NOC"/>
    <s v="Národné osvetové centrum"/>
    <x v="131"/>
    <n v="13"/>
    <s v="Realizácia nových nábytkov, vstavaných drevených a kovových konštrukcií. "/>
    <s v="Interiérové vybavenie objektu (Nábytok, drevo, kov, sklo)"/>
    <s v="Rekonštrukcia a výmena zastaralého nábytku v objedkte NOC, ktorý bol kupovaný od roku 1976, realizácia nového interiéru pre skvalitnenie služieb, ktoré NOC ponúka."/>
    <s v="N/A"/>
    <s v="Zákon č. 124/2006 Z.z. o bezpečnosti a ochrane zdravia pri práci "/>
    <n v="40"/>
    <x v="0"/>
    <n v="12900"/>
    <s v="Rekonštrukciou  interiérového vybavenia NOC a všetkých ostatných priastorov  sa zvýši atraktívnosť daného pristoru. Priláka zvýšený počet eventov a ich návštevníkov. Vatvorí sa aj priestoir na väčší rozsah edukácie v oblasti osvety a popularizácie kultúry.   _x000a_Návštevnosť všetkých priestorov NOC  je za rok 2022 cca 12 900 osôb. Očakávaná návštevnosť po rekonštrukciu bude 20 000/rok. Rekoštrukcia ale zabezpečí predovšetkým väčšiu bezpečnosť a prevádzdyschopnosť tohto priestoru. "/>
    <x v="0"/>
    <x v="0"/>
    <s v="C8 Mobiliár"/>
    <s v="02 Analýza / podkladová štúdia k investičnému zámeru"/>
    <s v="štátny rozpočet"/>
    <s v="08S0107 Osvetová činnosť a tradičná ľudová kultúra"/>
    <s v="nie"/>
    <n v="1"/>
    <n v="50000"/>
    <n v="0"/>
    <n v="0"/>
    <n v="0"/>
    <n v="25000"/>
    <n v="25000"/>
    <n v="0"/>
    <n v="0"/>
    <n v="0"/>
    <n v="0"/>
    <n v="0"/>
    <n v="0"/>
    <s v="-"/>
    <n v="0"/>
    <n v="0"/>
    <n v="0"/>
    <n v="0"/>
    <n v="20000"/>
    <n v="0"/>
    <n v="0"/>
    <n v="0"/>
    <n v="0"/>
    <n v="0"/>
    <n v="0"/>
    <m/>
    <n v="1"/>
    <n v="0"/>
    <s v="C8"/>
    <n v="8"/>
    <n v="1"/>
    <n v="0"/>
    <n v="1"/>
    <n v="1"/>
    <n v="1"/>
    <n v="1"/>
    <n v="1"/>
    <n v="0"/>
    <n v="1"/>
    <n v="0"/>
    <n v="0"/>
    <n v="1"/>
    <n v="1"/>
    <n v="1"/>
    <n v="0"/>
    <n v="1"/>
    <n v="0"/>
    <n v="0"/>
    <n v="25000"/>
    <n v="45000"/>
    <n v="0"/>
    <n v="0"/>
    <n v="0"/>
    <n v="0"/>
    <n v="0"/>
    <n v="0"/>
    <n v="0"/>
    <n v="0"/>
    <n v="0"/>
    <n v="0"/>
    <n v="0"/>
    <n v="0"/>
    <n v="0"/>
    <n v="0"/>
    <n v="0"/>
    <n v="0"/>
    <n v="0"/>
    <n v="0"/>
    <n v="0"/>
    <n v="0"/>
    <n v="0"/>
    <n v="0"/>
    <n v="0"/>
    <n v="0"/>
    <n v="0"/>
    <n v="0"/>
    <n v="0"/>
    <n v="0"/>
    <n v="0"/>
    <n v="0"/>
    <n v="0"/>
    <n v="0"/>
    <n v="0"/>
    <n v="0"/>
    <n v="0"/>
    <n v="0"/>
    <n v="0"/>
    <n v="0"/>
    <n v="0"/>
    <n v="12900"/>
    <n v="12900"/>
    <n v="12900"/>
    <n v="12900"/>
    <n v="12900"/>
    <n v="12900"/>
    <n v="12900"/>
    <n v="12900"/>
    <n v="12900"/>
    <n v="12900"/>
    <n v="12900"/>
    <n v="12900"/>
    <n v="12900"/>
    <n v="12900"/>
    <n v="12900"/>
    <n v="12900"/>
    <n v="12900"/>
    <n v="12900"/>
    <n v="12900"/>
    <n v="12900"/>
    <n v="12900"/>
    <n v="12900"/>
    <n v="12900"/>
    <n v="12900"/>
    <n v="12900"/>
    <n v="12900"/>
    <n v="12900"/>
    <n v="12900"/>
    <n v="12900"/>
    <n v="12900"/>
    <n v="12900"/>
    <n v="12900"/>
    <n v="12900"/>
    <n v="12900"/>
    <n v="12900"/>
    <n v="12900"/>
    <n v="12900"/>
    <n v="12900"/>
    <n v="12900"/>
    <n v="12900"/>
    <n v="12900"/>
    <n v="12900"/>
    <n v="12900"/>
    <n v="22675.736961451246"/>
    <n v="38872.691933916416"/>
    <n v="0"/>
    <n v="0"/>
    <n v="0"/>
    <n v="0"/>
    <n v="0"/>
    <n v="0"/>
    <n v="0"/>
    <n v="0"/>
    <n v="0"/>
    <n v="0"/>
    <n v="0"/>
    <n v="0"/>
    <n v="0"/>
    <n v="0"/>
    <n v="0"/>
    <n v="0"/>
    <n v="0"/>
    <n v="0"/>
    <n v="0"/>
    <n v="0"/>
    <n v="0"/>
    <n v="0"/>
    <n v="0"/>
    <n v="0"/>
    <n v="0"/>
    <n v="0"/>
    <n v="0"/>
    <n v="0"/>
    <n v="0"/>
    <n v="0"/>
    <n v="0"/>
    <n v="0"/>
    <n v="0"/>
    <n v="0"/>
    <n v="0"/>
    <n v="0"/>
    <n v="0"/>
    <n v="0"/>
    <n v="11700.680272108842"/>
    <n v="11143.50502105604"/>
    <n v="10612.861924815277"/>
    <n v="10107.487547443121"/>
    <n v="9626.1786166124966"/>
    <n v="9167.7891586785663"/>
    <n v="8731.2277701700641"/>
    <n v="8315.4550192095849"/>
    <n v="7919.4809706757951"/>
    <n v="7542.3628292150424"/>
    <n v="7183.2026944905174"/>
    <n v="6841.1454233243012"/>
    <n v="6515.3765936421933"/>
    <n v="6205.1205653735151"/>
    <n v="5909.6386336890628"/>
    <n v="5628.2272701800593"/>
    <n v="5360.2164477905326"/>
    <n v="5104.9680455147927"/>
    <n v="4861.8743290617076"/>
    <n v="4630.3565038682927"/>
    <n v="4409.8633370174221"/>
    <n v="4199.8698447784964"/>
    <n v="3999.8760426461877"/>
    <n v="3809.4057549011309"/>
    <n v="3628.0054808582199"/>
    <n v="3455.2433151030664"/>
    <n v="3290.7079191457779"/>
    <n v="3134.0075420435974"/>
    <n v="2984.7690876605702"/>
    <n v="2842.6372263433991"/>
    <n v="2707.2735488984754"/>
    <n v="2578.3557608556907"/>
    <n v="2455.576915100658"/>
    <n v="2338.6446810482453"/>
    <n v="2227.2806486173768"/>
    <n v="2121.2196653498827"/>
    <n v="2020.2092050951264"/>
    <n v="1924.0087667572629"/>
    <n v="1832.389301673584"/>
    <n v="1745.1326682605561"/>
    <n v="61548.428895367659"/>
    <n v="210811.63234907447"/>
    <x v="132"/>
  </r>
  <r>
    <s v="SND"/>
    <s v="Slovenské národné divadlo"/>
    <x v="132"/>
    <m/>
    <s v="Rekonštrukcia 2ks osobných výťahov v NB SND"/>
    <m/>
    <m/>
    <s v="N/A"/>
    <m/>
    <n v="40"/>
    <x v="1"/>
    <n v="83516"/>
    <s v="návštevnosť na predstaveniach Opery a Baletu v roku 2022"/>
    <x v="0"/>
    <x v="5"/>
    <s v="E1 Nákup hudobných nástrojov"/>
    <s v="01 Investičný zámer"/>
    <s v="štátny rozpočet"/>
    <s v="08S0101"/>
    <s v="áno"/>
    <n v="1"/>
    <n v="450000"/>
    <n v="0"/>
    <m/>
    <n v="0"/>
    <n v="250000"/>
    <n v="200000"/>
    <n v="0"/>
    <n v="0"/>
    <n v="0"/>
    <n v="0"/>
    <n v="0"/>
    <n v="0"/>
    <s v="-"/>
    <n v="0"/>
    <n v="0"/>
    <n v="0"/>
    <n v="0"/>
    <n v="0"/>
    <n v="0"/>
    <n v="0"/>
    <n v="0"/>
    <n v="0"/>
    <n v="0"/>
    <n v="0"/>
    <m/>
    <n v="0"/>
    <n v="0"/>
    <s v="E1"/>
    <n v="4"/>
    <n v="1"/>
    <n v="1"/>
    <n v="1"/>
    <n v="0"/>
    <n v="0"/>
    <n v="1"/>
    <n v="1"/>
    <n v="0"/>
    <n v="0"/>
    <n v="0"/>
    <n v="0"/>
    <n v="0"/>
    <n v="0"/>
    <n v="0"/>
    <n v="0"/>
    <n v="0"/>
    <n v="0"/>
    <n v="0"/>
    <n v="250000"/>
    <n v="200000"/>
    <n v="0"/>
    <n v="0"/>
    <n v="0"/>
    <n v="0"/>
    <n v="0"/>
    <n v="0"/>
    <n v="0"/>
    <n v="0"/>
    <n v="0"/>
    <n v="0"/>
    <n v="0"/>
    <n v="0"/>
    <n v="0"/>
    <n v="0"/>
    <n v="0"/>
    <n v="0"/>
    <n v="0"/>
    <n v="0"/>
    <n v="0"/>
    <n v="0"/>
    <n v="0"/>
    <n v="0"/>
    <n v="0"/>
    <n v="0"/>
    <n v="0"/>
    <n v="0"/>
    <n v="0"/>
    <n v="0"/>
    <n v="0"/>
    <n v="0"/>
    <n v="0"/>
    <n v="0"/>
    <n v="0"/>
    <n v="0"/>
    <n v="0"/>
    <n v="0"/>
    <n v="0"/>
    <n v="0"/>
    <n v="0"/>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226757.36961451246"/>
    <n v="172767.51970629519"/>
    <n v="0"/>
    <n v="0"/>
    <n v="0"/>
    <n v="0"/>
    <n v="0"/>
    <n v="0"/>
    <n v="0"/>
    <n v="0"/>
    <n v="0"/>
    <n v="0"/>
    <n v="0"/>
    <n v="0"/>
    <n v="0"/>
    <n v="0"/>
    <n v="0"/>
    <n v="0"/>
    <n v="0"/>
    <n v="0"/>
    <n v="0"/>
    <n v="0"/>
    <n v="0"/>
    <n v="0"/>
    <n v="0"/>
    <n v="0"/>
    <n v="0"/>
    <n v="0"/>
    <n v="0"/>
    <n v="0"/>
    <n v="0"/>
    <n v="0"/>
    <n v="0"/>
    <n v="0"/>
    <n v="0"/>
    <n v="0"/>
    <n v="0"/>
    <n v="0"/>
    <n v="0"/>
    <n v="0"/>
    <n v="75751.473922902485"/>
    <n v="72144.260878954752"/>
    <n v="68708.819884718818"/>
    <n v="65436.971318779819"/>
    <n v="62320.925065504598"/>
    <n v="59353.26196714722"/>
    <n v="56526.916159187836"/>
    <n v="53835.15824684556"/>
    <n v="51271.579282710052"/>
    <n v="48830.075507342903"/>
    <n v="46504.833816517057"/>
    <n v="44290.317920492431"/>
    <n v="42181.255162373753"/>
    <n v="40172.623964165468"/>
    <n v="38259.641870633779"/>
    <n v="36437.754162508361"/>
    <n v="34702.623011912721"/>
    <n v="33050.117154202591"/>
    <n v="31476.302051621518"/>
    <n v="29977.430525353826"/>
    <n v="28549.933833670315"/>
    <n v="27190.413174924102"/>
    <n v="25895.631595165814"/>
    <n v="24662.506281110298"/>
    <n v="23488.101220105047"/>
    <n v="22369.620209623852"/>
    <n v="21304.400199641768"/>
    <n v="20289.904952039775"/>
    <n v="19323.719001942649"/>
    <n v="18403.541906612038"/>
    <n v="17527.182768201943"/>
    <n v="16692.555017335184"/>
    <n v="15897.671445081129"/>
    <n v="15140.639471505834"/>
    <n v="14419.656639529367"/>
    <n v="13733.006323361302"/>
    <n v="13079.053641296479"/>
    <n v="12456.241563139502"/>
    <n v="11863.087202990004"/>
    <n v="11298.178288561907"/>
    <n v="399524.88932080765"/>
    <n v="1364817.3866097135"/>
    <x v="133"/>
  </r>
  <r>
    <s v="ÚĽUV"/>
    <s v="Ústredie ľudovej umeleckej výroby"/>
    <x v="133"/>
    <n v="6"/>
    <s v="Doplnenie mobiliára v depozitári MĽUV v Stupave"/>
    <s v="Depozitár MĽUV v Stupave bude rozšírený do ďalších priestorov objektu, ktoré sú vyhovujúce svojou dispozíciou a tiež klimatickými pomermi. Rozšírením kapacity bude možné rozvíjať akvizičnú činnosť múzea. Zbierkové predmety je žiaduce uložiť vo vyhovujúcom mobiliári vhodnom pre novovytvorené priestory. "/>
    <s v="Cieľom je zvýšenie kapacity a kvality uloženia zbierkových predmetov. "/>
    <s v="N/A"/>
    <s v="Zákon č. 206/2009 Z.z. o múzeách a o galériách a o ochrane predmetov kultúrnej hodnoty, §13 ods. 2 a) a b)"/>
    <n v="10"/>
    <x v="0"/>
    <n v="20000"/>
    <s v="Mobilár v depozitári slúži na odborné uloženie zbierkových predmetov, nevhodné uloženie môže viesť k poškodeniu a následným nákladom na ich odborné ošetrenie"/>
    <x v="0"/>
    <x v="0"/>
    <s v="C8 Mobiliár"/>
    <s v="01 Investičný zámer"/>
    <s v="štátny rozpočet"/>
    <s v="08S0107"/>
    <s v="nie"/>
    <n v="1"/>
    <n v="50000"/>
    <n v="0"/>
    <n v="0"/>
    <n v="0"/>
    <n v="20000"/>
    <n v="10000"/>
    <n v="20000"/>
    <n v="0"/>
    <n v="0"/>
    <n v="0"/>
    <n v="0"/>
    <n v="0"/>
    <s v="-"/>
    <n v="0"/>
    <n v="0"/>
    <n v="0"/>
    <n v="0"/>
    <n v="0"/>
    <n v="0"/>
    <n v="0"/>
    <n v="0"/>
    <n v="0"/>
    <n v="0"/>
    <n v="0"/>
    <m/>
    <n v="1"/>
    <n v="0"/>
    <s v="C8"/>
    <n v="9"/>
    <n v="1"/>
    <n v="1"/>
    <n v="1"/>
    <n v="1"/>
    <n v="1"/>
    <n v="1"/>
    <n v="1"/>
    <n v="0"/>
    <n v="1"/>
    <n v="0"/>
    <n v="0"/>
    <n v="1"/>
    <n v="1"/>
    <n v="1"/>
    <n v="0"/>
    <n v="1"/>
    <n v="0"/>
    <n v="0"/>
    <n v="20000"/>
    <n v="10000"/>
    <n v="20000"/>
    <n v="0"/>
    <n v="0"/>
    <n v="0"/>
    <n v="0"/>
    <n v="0"/>
    <n v="0"/>
    <n v="0"/>
    <n v="0"/>
    <n v="0"/>
    <n v="0"/>
    <n v="0"/>
    <n v="0"/>
    <n v="0"/>
    <n v="0"/>
    <n v="0"/>
    <n v="0"/>
    <n v="0"/>
    <n v="0"/>
    <n v="0"/>
    <n v="0"/>
    <n v="0"/>
    <n v="0"/>
    <n v="0"/>
    <n v="0"/>
    <n v="0"/>
    <n v="0"/>
    <n v="0"/>
    <n v="0"/>
    <n v="0"/>
    <n v="0"/>
    <n v="0"/>
    <n v="0"/>
    <n v="0"/>
    <n v="0"/>
    <n v="0"/>
    <n v="0"/>
    <n v="0"/>
    <n v="0"/>
    <n v="20000"/>
    <n v="20000"/>
    <n v="20000"/>
    <n v="20000"/>
    <n v="20000"/>
    <n v="20000"/>
    <n v="20000"/>
    <n v="20000"/>
    <n v="20000"/>
    <n v="20000"/>
    <n v="20000"/>
    <n v="20000"/>
    <n v="20000"/>
    <n v="20000"/>
    <n v="20000"/>
    <n v="20000"/>
    <n v="20000"/>
    <n v="20000"/>
    <n v="20000"/>
    <n v="20000"/>
    <n v="20000"/>
    <n v="20000"/>
    <n v="20000"/>
    <n v="20000"/>
    <n v="20000"/>
    <n v="20000"/>
    <n v="20000"/>
    <n v="20000"/>
    <n v="20000"/>
    <n v="20000"/>
    <n v="20000"/>
    <n v="20000"/>
    <n v="20000"/>
    <n v="20000"/>
    <n v="20000"/>
    <n v="20000"/>
    <n v="20000"/>
    <n v="20000"/>
    <n v="20000"/>
    <n v="20000"/>
    <n v="20000"/>
    <n v="20000"/>
    <n v="20000"/>
    <n v="18140.589569160999"/>
    <n v="8638.3759853147603"/>
    <n v="16454.04949583764"/>
    <n v="0"/>
    <n v="0"/>
    <n v="0"/>
    <n v="0"/>
    <n v="0"/>
    <n v="0"/>
    <n v="0"/>
    <n v="0"/>
    <n v="0"/>
    <n v="0"/>
    <n v="0"/>
    <n v="0"/>
    <n v="0"/>
    <n v="0"/>
    <n v="0"/>
    <n v="0"/>
    <n v="0"/>
    <n v="0"/>
    <n v="0"/>
    <n v="0"/>
    <n v="0"/>
    <n v="0"/>
    <n v="0"/>
    <n v="0"/>
    <n v="0"/>
    <n v="0"/>
    <n v="0"/>
    <n v="0"/>
    <n v="0"/>
    <n v="0"/>
    <n v="0"/>
    <n v="0"/>
    <n v="0"/>
    <n v="0"/>
    <n v="0"/>
    <n v="0"/>
    <n v="0"/>
    <n v="18140.589569160999"/>
    <n v="17276.751970629521"/>
    <n v="16454.04949583764"/>
    <n v="15670.523329369178"/>
    <n v="14924.307932732554"/>
    <n v="14213.62660260243"/>
    <n v="13536.787240573743"/>
    <n v="12892.178324355946"/>
    <n v="12278.265070815187"/>
    <n v="11693.585781728749"/>
    <n v="11136.748363551191"/>
    <n v="10606.427012905893"/>
    <n v="10101.359059910377"/>
    <n v="9620.3419618194039"/>
    <n v="9162.2304398280048"/>
    <n v="8725.9337522171463"/>
    <n v="8310.4130973496631"/>
    <n v="7914.6791403330126"/>
    <n v="7537.7896574600118"/>
    <n v="7178.8472928190595"/>
    <n v="6836.9974217324379"/>
    <n v="6511.4261159356538"/>
    <n v="6201.358205653004"/>
    <n v="5906.0554339552418"/>
    <n v="5624.8146990049927"/>
    <n v="5356.9663800047538"/>
    <n v="5101.8727428616712"/>
    <n v="4858.9264217730197"/>
    <n v="4627.5489731171629"/>
    <n v="4407.1894982068197"/>
    <n v="4197.3233316255428"/>
    <n v="3997.4507920243268"/>
    <n v="3807.0959924041208"/>
    <n v="3625.8057070515433"/>
    <n v="3453.1482924300417"/>
    <n v="3288.7126594571823"/>
    <n v="3132.1072947211264"/>
    <n v="2982.9593283058339"/>
    <n v="2840.9136460055565"/>
    <n v="2705.6320438148155"/>
    <n v="43233.015050313399"/>
    <n v="147080.66531780595"/>
    <x v="134"/>
  </r>
  <r>
    <s v="SNG"/>
    <s v="Slovenská národná galéria"/>
    <x v="134"/>
    <n v="5"/>
    <s v="Modernizácia digitálnych zariadení a technológií"/>
    <s v="Digitalzácia zbierok múzeí a galérií v SR"/>
    <s v="poskytovanie bezplatných aj spoplatnených služieb digitalizácie vo vysokom rozlíšení v rôznych formátoch pre potreby múzeí; sprístupňovanie zbierok múzeí a galérií; zatraktívnenie expozícii a výstav prostredníctvom digitálneho obsahu"/>
    <s v="N/A"/>
    <m/>
    <n v="5"/>
    <x v="0"/>
    <n v="118800"/>
    <s v="suma ktorá sa ušetrí na servise za súčasné zariadenie, ktoré by bolo nahradené nákupom novým; navyše sa predpokladajú aj isté príjmy"/>
    <x v="0"/>
    <x v="3"/>
    <s v="D2 Zhodnotenie existujúceho špeciálneho HW/SW"/>
    <s v="02 Analýza / podkladová štúdia k investičnému zámeru"/>
    <s v="štátny rozpočet"/>
    <s v="0EK0I02"/>
    <s v="áno"/>
    <n v="1"/>
    <n v="160000"/>
    <n v="0"/>
    <n v="0"/>
    <n v="0"/>
    <n v="160000"/>
    <n v="0"/>
    <m/>
    <m/>
    <m/>
    <m/>
    <m/>
    <m/>
    <m/>
    <m/>
    <m/>
    <m/>
    <m/>
    <m/>
    <m/>
    <m/>
    <m/>
    <m/>
    <m/>
    <m/>
    <m/>
    <n v="0"/>
    <n v="0"/>
    <s v="D2"/>
    <n v="7"/>
    <n v="1"/>
    <n v="1"/>
    <n v="1"/>
    <n v="1"/>
    <n v="1"/>
    <n v="1"/>
    <n v="1"/>
    <n v="0"/>
    <n v="1"/>
    <n v="0"/>
    <n v="0"/>
    <n v="1"/>
    <n v="0"/>
    <n v="0"/>
    <n v="0"/>
    <n v="0"/>
    <n v="0"/>
    <n v="0"/>
    <n v="160000"/>
    <n v="0"/>
    <n v="0"/>
    <n v="0"/>
    <n v="0"/>
    <n v="0"/>
    <n v="0"/>
    <n v="0"/>
    <n v="0"/>
    <n v="0"/>
    <n v="0"/>
    <n v="0"/>
    <n v="0"/>
    <n v="0"/>
    <n v="0"/>
    <n v="0"/>
    <n v="0"/>
    <n v="0"/>
    <n v="0"/>
    <n v="0"/>
    <n v="0"/>
    <n v="0"/>
    <n v="0"/>
    <n v="0"/>
    <n v="0"/>
    <n v="0"/>
    <n v="0"/>
    <n v="0"/>
    <n v="0"/>
    <n v="0"/>
    <n v="0"/>
    <n v="0"/>
    <n v="0"/>
    <n v="0"/>
    <n v="0"/>
    <n v="0"/>
    <n v="0"/>
    <n v="0"/>
    <n v="0"/>
    <n v="0"/>
    <n v="0"/>
    <n v="118800"/>
    <n v="118800"/>
    <n v="118800"/>
    <n v="118800"/>
    <n v="118800"/>
    <n v="118800"/>
    <n v="118800"/>
    <n v="118800"/>
    <n v="118800"/>
    <n v="118800"/>
    <n v="118800"/>
    <n v="118800"/>
    <n v="118800"/>
    <n v="118800"/>
    <n v="118800"/>
    <n v="118800"/>
    <n v="118800"/>
    <n v="118800"/>
    <n v="118800"/>
    <n v="118800"/>
    <n v="118800"/>
    <n v="118800"/>
    <n v="118800"/>
    <n v="118800"/>
    <n v="118800"/>
    <n v="118800"/>
    <n v="118800"/>
    <n v="118800"/>
    <n v="118800"/>
    <n v="118800"/>
    <n v="118800"/>
    <n v="118800"/>
    <n v="118800"/>
    <n v="118800"/>
    <n v="118800"/>
    <n v="118800"/>
    <n v="118800"/>
    <n v="118800"/>
    <n v="118800"/>
    <n v="118800"/>
    <n v="118800"/>
    <n v="118800"/>
    <n v="118800"/>
    <n v="145124.71655328799"/>
    <n v="0"/>
    <n v="0"/>
    <n v="0"/>
    <n v="0"/>
    <n v="0"/>
    <n v="0"/>
    <n v="0"/>
    <n v="0"/>
    <n v="0"/>
    <n v="0"/>
    <n v="0"/>
    <n v="0"/>
    <n v="0"/>
    <n v="0"/>
    <n v="0"/>
    <n v="0"/>
    <n v="0"/>
    <n v="0"/>
    <n v="0"/>
    <n v="0"/>
    <n v="0"/>
    <n v="0"/>
    <n v="0"/>
    <n v="0"/>
    <n v="0"/>
    <n v="0"/>
    <n v="0"/>
    <n v="0"/>
    <n v="0"/>
    <n v="0"/>
    <n v="0"/>
    <n v="0"/>
    <n v="0"/>
    <n v="0"/>
    <n v="0"/>
    <n v="0"/>
    <n v="0"/>
    <n v="0"/>
    <n v="0"/>
    <n v="107755.10204081632"/>
    <n v="102623.90670553935"/>
    <n v="97737.054005275582"/>
    <n v="93082.90857645293"/>
    <n v="88650.38912043137"/>
    <n v="84428.942019458424"/>
    <n v="80408.516209008041"/>
    <n v="76579.539246674321"/>
    <n v="72932.894520642207"/>
    <n v="69459.899543468768"/>
    <n v="66152.28527949407"/>
    <n v="63002.176456661007"/>
    <n v="60002.072815867643"/>
    <n v="57144.83125320726"/>
    <n v="54423.648812578343"/>
    <n v="51832.04648816985"/>
    <n v="49363.853798256998"/>
    <n v="47013.194093578095"/>
    <n v="44774.470565312469"/>
    <n v="42642.352919345212"/>
    <n v="40611.764685090682"/>
    <n v="38677.871128657782"/>
    <n v="36836.067741578845"/>
    <n v="35081.969277694137"/>
    <n v="33411.399312089656"/>
    <n v="31820.380297228239"/>
    <n v="30305.124092598326"/>
    <n v="28862.022945331733"/>
    <n v="27487.640900315946"/>
    <n v="26178.705619348511"/>
    <n v="24932.100589855727"/>
    <n v="23744.857704624501"/>
    <n v="22614.15019488048"/>
    <n v="21537.285899886167"/>
    <n v="20511.700857034448"/>
    <n v="19534.953197175662"/>
    <n v="18604.717330643489"/>
    <n v="17718.778410136652"/>
    <n v="16875.027057273008"/>
    <n v="16071.454340260005"/>
    <n v="145124.71655328799"/>
    <n v="489849.36044851557"/>
    <x v="135"/>
  </r>
  <r>
    <s v="SNM"/>
    <s v="SNM - Múzeum bábkarských kultúr a hračiek hrad Modrý Kameň"/>
    <x v="135"/>
    <n v="6"/>
    <s v="Obnova Parku sv. Anny"/>
    <s v="Park sv. Anny je súčasťou hradného areálu a miestom podujatí múzea a oddychu návštevníkov.Jeho súčasťou je aj hradná Gaštanica s historickými drevinami Gaštana jedlého. Pre jeho využívanie je potrebná saturácia drevín, obnovenie čiatočne zachovaných historických chodníkov, záhradná architektúra a oplotenie"/>
    <s v="Cieľom je obnova historického parku pre kultúrne a športové podujatia múzea pre deti a mládež  a oddych návštevníkov   "/>
    <s v="N/A"/>
    <s v="Zákon č. 49/2002 Z.z. o ochrane pamiatkového fondu"/>
    <n v="40"/>
    <x v="1"/>
    <n v="28000"/>
    <s v="Opravou sa zabráni znehodnoteniu  kultúrnej pamiatky,   múzeum nebude musieť vynakladať  neočakávané výdavky na údržbu, zvýši sa návštevnosť, zvýšenie verejného záujmu, nárast interakcie a  participácie  múzea so širokou verejnosťou, odbornou  verejnosťou,  zlepšenie nákladovej efektívnosti stavby"/>
    <x v="0"/>
    <x v="1"/>
    <s v="B5 Rekonštrukcia extravilánu"/>
    <s v="01 Investičný zámer"/>
    <s v="štátny rozpočet"/>
    <s v="08S0106 - Múzeá a galérie"/>
    <s v="nie"/>
    <n v="1"/>
    <n v="158200"/>
    <n v="28200"/>
    <n v="0"/>
    <n v="0"/>
    <n v="28200"/>
    <n v="130000"/>
    <n v="0"/>
    <n v="0"/>
    <n v="0"/>
    <n v="0"/>
    <n v="0"/>
    <n v="0"/>
    <s v="-"/>
    <n v="0"/>
    <n v="0"/>
    <n v="0"/>
    <n v="0"/>
    <n v="0"/>
    <n v="0"/>
    <n v="0"/>
    <n v="0"/>
    <n v="0"/>
    <n v="0"/>
    <n v="0"/>
    <m/>
    <n v="0"/>
    <n v="0"/>
    <s v="B5"/>
    <n v="8"/>
    <n v="1"/>
    <n v="1"/>
    <n v="0"/>
    <n v="1"/>
    <n v="1"/>
    <n v="1"/>
    <n v="1"/>
    <n v="0"/>
    <n v="1"/>
    <n v="0"/>
    <n v="0"/>
    <n v="1"/>
    <n v="1"/>
    <n v="1"/>
    <n v="0"/>
    <n v="1"/>
    <n v="0"/>
    <n v="0"/>
    <n v="28200"/>
    <n v="130000"/>
    <n v="0"/>
    <n v="0"/>
    <n v="0"/>
    <n v="0"/>
    <n v="0"/>
    <n v="0"/>
    <n v="0"/>
    <n v="0"/>
    <n v="0"/>
    <n v="0"/>
    <n v="0"/>
    <n v="0"/>
    <n v="0"/>
    <n v="0"/>
    <n v="0"/>
    <n v="0"/>
    <n v="0"/>
    <n v="0"/>
    <n v="0"/>
    <n v="0"/>
    <n v="0"/>
    <n v="0"/>
    <n v="0"/>
    <n v="0"/>
    <n v="0"/>
    <n v="0"/>
    <n v="0"/>
    <n v="0"/>
    <n v="0"/>
    <n v="0"/>
    <n v="0"/>
    <n v="0"/>
    <n v="0"/>
    <n v="0"/>
    <n v="0"/>
    <n v="0"/>
    <n v="0"/>
    <n v="0"/>
    <n v="0"/>
    <n v="28000"/>
    <n v="28000"/>
    <n v="28000"/>
    <n v="28000"/>
    <n v="28000"/>
    <n v="28000"/>
    <n v="28000"/>
    <n v="28000"/>
    <n v="28000"/>
    <n v="28000"/>
    <n v="28000"/>
    <n v="28000"/>
    <n v="28000"/>
    <n v="28000"/>
    <n v="28000"/>
    <n v="28000"/>
    <n v="28000"/>
    <n v="28000"/>
    <n v="28000"/>
    <n v="28000"/>
    <n v="28000"/>
    <n v="28000"/>
    <n v="28000"/>
    <n v="28000"/>
    <n v="28000"/>
    <n v="28000"/>
    <n v="28000"/>
    <n v="28000"/>
    <n v="28000"/>
    <n v="28000"/>
    <n v="28000"/>
    <n v="28000"/>
    <n v="28000"/>
    <n v="28000"/>
    <n v="28000"/>
    <n v="28000"/>
    <n v="28000"/>
    <n v="28000"/>
    <n v="28000"/>
    <n v="28000"/>
    <n v="28000"/>
    <n v="28000"/>
    <n v="28000"/>
    <n v="25578.231292517004"/>
    <n v="112298.88780909187"/>
    <n v="0"/>
    <n v="0"/>
    <n v="0"/>
    <n v="0"/>
    <n v="0"/>
    <n v="0"/>
    <n v="0"/>
    <n v="0"/>
    <n v="0"/>
    <n v="0"/>
    <n v="0"/>
    <n v="0"/>
    <n v="0"/>
    <n v="0"/>
    <n v="0"/>
    <n v="0"/>
    <n v="0"/>
    <n v="0"/>
    <n v="0"/>
    <n v="0"/>
    <n v="0"/>
    <n v="0"/>
    <n v="0"/>
    <n v="0"/>
    <n v="0"/>
    <n v="0"/>
    <n v="0"/>
    <n v="0"/>
    <n v="0"/>
    <n v="0"/>
    <n v="0"/>
    <n v="0"/>
    <n v="0"/>
    <n v="0"/>
    <n v="0"/>
    <n v="0"/>
    <n v="0"/>
    <n v="0"/>
    <n v="25396.825396825396"/>
    <n v="24187.452758881329"/>
    <n v="23035.669294172694"/>
    <n v="21938.73266111685"/>
    <n v="20894.031105825576"/>
    <n v="19899.077243643402"/>
    <n v="18951.502136803239"/>
    <n v="18049.049654098322"/>
    <n v="17189.57109914126"/>
    <n v="16371.020094420248"/>
    <n v="15591.447708971666"/>
    <n v="14848.99781806825"/>
    <n v="14141.902683874529"/>
    <n v="13468.478746547165"/>
    <n v="12827.122615759206"/>
    <n v="12216.307253104003"/>
    <n v="11634.578336289527"/>
    <n v="11080.550796466217"/>
    <n v="10552.905520444017"/>
    <n v="10050.386209946682"/>
    <n v="9571.796390425412"/>
    <n v="9115.9965623099142"/>
    <n v="8681.9014879142069"/>
    <n v="8268.4776075373393"/>
    <n v="7874.7405786069894"/>
    <n v="7499.752932006656"/>
    <n v="7142.6218400063399"/>
    <n v="6802.4969904822274"/>
    <n v="6478.5685623640284"/>
    <n v="6170.0652974895484"/>
    <n v="5876.2526642757603"/>
    <n v="5596.4311088340573"/>
    <n v="5329.9343893657697"/>
    <n v="5076.1279898721605"/>
    <n v="4834.4076094020584"/>
    <n v="4604.197723240055"/>
    <n v="4384.9502126095767"/>
    <n v="4176.143059628168"/>
    <n v="3977.2791044077794"/>
    <n v="3787.8848613407417"/>
    <n v="137877.11910160887"/>
    <n v="457575.63610651839"/>
    <x v="136"/>
  </r>
  <r>
    <s v="NOC"/>
    <s v="Národné osvetové centrum"/>
    <x v="136"/>
    <n v="11"/>
    <s v="Obnova zastaraného základného technického a materiálneho zabezpečenia V-klubu"/>
    <s v="Cieľom je obnova zastaraného základného technického a materiálneho zabezpečenia V-klubu, aby spĺňal podmienky organizátorov, ktoré sú na trhu súčasných voľno-časových a vzdelávacích eventov samozrejmosťou. V-klub je udržiavaný v rámci možností z vlastných zdrojov vo forme realizovaných podujatí a prenájmu priestorov, avšak vzhľadom na pandemickú situáciu a uzavretie V-klubu na jar 2020, nie je možné revitalizáciu priestorov financovať z vlastných zdrojov. Plánovaná je úprava veľkej a malej sály, šatne pre návštevníkov, šatne pre účinkujúcich, sociálnych zariadení a vestibulu. Má dopad aj na ostatných aktérov nezriaďovanej kultúry - prenájmy priestorov, investícia predpokladá aj neskoršie zdroje príjmov, zároveň ide o kultúrny priestor v centre BA, ktorých je minimum!"/>
    <s v="Cieľom je obnova zastaraného základného technického a materiálneho zabezpečenia V-klubu, aby spĺňal podmienky organizátorov."/>
    <s v="N/A"/>
    <s v="Zákon č. 124/2006 Z.z. o bezpečnosti a ochrane zdravia pri práci "/>
    <n v="40"/>
    <x v="0"/>
    <n v="5500"/>
    <s v="Rekonštrukciou  prietorov V klubu sa zvýši atraktívnosť daného pristoru. Priláka zvýšený počet eventov a ich návštevníkov. Vatvorí sa aj priestoir na väčší rozsah edukácie v oblasti ovety a popularizácie kultúry.   _x000a_Návštevnosť V-  klub v rámci NOC  je za rok 2022 5 500 osôb. Očakávaná návštevnosť po rekonštrukciu bude 10 000 osôb/rok. Rekoštrukcia ale zabezpečí väčšiu bezpečnosť a prevádzdyschopnosť tohto priestoru. "/>
    <x v="0"/>
    <x v="1"/>
    <s v="B3 Stavebná rekonštrukcia priestorov"/>
    <s v="07 V realizácii"/>
    <s v="štátny rozpočet"/>
    <s v="08S0107 Osvetová činnosť a tradičná ľudová kultúra"/>
    <s v="áno"/>
    <n v="1"/>
    <n v="30000"/>
    <n v="0"/>
    <n v="0"/>
    <n v="0"/>
    <n v="30000"/>
    <n v="0"/>
    <n v="0"/>
    <n v="0"/>
    <n v="0"/>
    <n v="0"/>
    <n v="0"/>
    <n v="0"/>
    <s v="-"/>
    <n v="0"/>
    <n v="0"/>
    <n v="0"/>
    <n v="0"/>
    <n v="0"/>
    <n v="0"/>
    <n v="0"/>
    <n v="0"/>
    <n v="0"/>
    <n v="0"/>
    <n v="0"/>
    <m/>
    <n v="1"/>
    <n v="0"/>
    <s v="B3"/>
    <n v="9"/>
    <n v="1"/>
    <n v="1"/>
    <n v="1"/>
    <n v="1"/>
    <n v="1"/>
    <n v="1"/>
    <n v="1"/>
    <n v="0"/>
    <n v="1"/>
    <n v="0"/>
    <n v="0"/>
    <n v="1"/>
    <n v="1"/>
    <n v="1"/>
    <n v="1"/>
    <n v="0"/>
    <n v="0"/>
    <n v="0"/>
    <n v="30000"/>
    <n v="0"/>
    <n v="0"/>
    <n v="0"/>
    <n v="0"/>
    <n v="0"/>
    <n v="0"/>
    <n v="0"/>
    <n v="0"/>
    <n v="0"/>
    <n v="0"/>
    <n v="0"/>
    <n v="0"/>
    <n v="0"/>
    <n v="0"/>
    <n v="0"/>
    <n v="0"/>
    <n v="0"/>
    <n v="0"/>
    <n v="0"/>
    <n v="0"/>
    <n v="0"/>
    <n v="0"/>
    <n v="0"/>
    <n v="0"/>
    <n v="0"/>
    <n v="0"/>
    <n v="0"/>
    <n v="0"/>
    <n v="0"/>
    <n v="0"/>
    <n v="0"/>
    <n v="0"/>
    <n v="0"/>
    <n v="0"/>
    <n v="0"/>
    <n v="0"/>
    <n v="0"/>
    <n v="0"/>
    <n v="0"/>
    <n v="0"/>
    <n v="5500"/>
    <n v="5500"/>
    <n v="5500"/>
    <n v="5500"/>
    <n v="5500"/>
    <n v="5500"/>
    <n v="5500"/>
    <n v="5500"/>
    <n v="5500"/>
    <n v="5500"/>
    <n v="5500"/>
    <n v="5500"/>
    <n v="5500"/>
    <n v="5500"/>
    <n v="5500"/>
    <n v="5500"/>
    <n v="5500"/>
    <n v="5500"/>
    <n v="5500"/>
    <n v="5500"/>
    <n v="5500"/>
    <n v="5500"/>
    <n v="5500"/>
    <n v="5500"/>
    <n v="5500"/>
    <n v="5500"/>
    <n v="5500"/>
    <n v="5500"/>
    <n v="5500"/>
    <n v="5500"/>
    <n v="5500"/>
    <n v="5500"/>
    <n v="5500"/>
    <n v="5500"/>
    <n v="5500"/>
    <n v="5500"/>
    <n v="5500"/>
    <n v="5500"/>
    <n v="5500"/>
    <n v="5500"/>
    <n v="5500"/>
    <n v="5500"/>
    <n v="5500"/>
    <n v="27210.884353741494"/>
    <n v="0"/>
    <n v="0"/>
    <n v="0"/>
    <n v="0"/>
    <n v="0"/>
    <n v="0"/>
    <n v="0"/>
    <n v="0"/>
    <n v="0"/>
    <n v="0"/>
    <n v="0"/>
    <n v="0"/>
    <n v="0"/>
    <n v="0"/>
    <n v="0"/>
    <n v="0"/>
    <n v="0"/>
    <n v="0"/>
    <n v="0"/>
    <n v="0"/>
    <n v="0"/>
    <n v="0"/>
    <n v="0"/>
    <n v="0"/>
    <n v="0"/>
    <n v="0"/>
    <n v="0"/>
    <n v="0"/>
    <n v="0"/>
    <n v="0"/>
    <n v="0"/>
    <n v="0"/>
    <n v="0"/>
    <n v="0"/>
    <n v="0"/>
    <n v="0"/>
    <n v="0"/>
    <n v="0"/>
    <n v="0"/>
    <n v="4988.6621315192742"/>
    <n v="4751.1067919231182"/>
    <n v="4524.8636113553512"/>
    <n v="4309.3939155765238"/>
    <n v="4104.1846815014524"/>
    <n v="3908.7473157156678"/>
    <n v="3722.6164911577794"/>
    <n v="3545.3490391978848"/>
    <n v="3376.5228944741762"/>
    <n v="3215.7360899754058"/>
    <n v="3062.6057999765771"/>
    <n v="2916.7674285491207"/>
    <n v="2777.8737414753537"/>
    <n v="2645.5940395003358"/>
    <n v="2519.6133709527012"/>
    <n v="2399.6317818597149"/>
    <n v="2285.3636017711574"/>
    <n v="2176.5367635915782"/>
    <n v="2072.8921558015031"/>
    <n v="1974.1830055252412"/>
    <n v="1880.1742909764205"/>
    <n v="1790.6421818823048"/>
    <n v="1705.3735065545761"/>
    <n v="1624.1652443376915"/>
    <n v="1546.824042226373"/>
    <n v="1473.1657545013074"/>
    <n v="1403.0150042869595"/>
    <n v="1336.2047659875802"/>
    <n v="1272.5759676072198"/>
    <n v="1211.9771120068756"/>
    <n v="1154.2639161970244"/>
    <n v="1099.2989678066899"/>
    <n v="1046.9513979111332"/>
    <n v="997.09656943917435"/>
    <n v="949.61578041826147"/>
    <n v="904.39598135072504"/>
    <n v="861.32950604830978"/>
    <n v="820.31381528410441"/>
    <n v="781.25125265152803"/>
    <n v="744.04881204907429"/>
    <n v="27210.884353741494"/>
    <n v="89880.928520923262"/>
    <x v="137"/>
  </r>
  <r>
    <s v="ŠVK PO"/>
    <s v="Štátna vedecká knižnica v Prešove"/>
    <x v="137"/>
    <n v="1"/>
    <s v="Rozšírenie diskového poľa"/>
    <s v="Kapacita súčasného diskového poľa využívaného hlavne v procese tvorby digitálnych kultúrnych objektov je naplnená a vzhľadom na prevádzkový vek jeho podpora od výrobcu končí. "/>
    <s v="Zabezpečenie úložiska na ďalšie obdobie a rozšírenie jeho kapacity aj s ohľadom na archiváciu povinných deponátov v zmysle zákona č. 265/2022 Z.z. "/>
    <s v="N/A"/>
    <s v="revízia výdavkov na kultúru - záverečná správa, časť: 4.9 "/>
    <n v="5"/>
    <x v="3"/>
    <n v="18000"/>
    <s v="9 zamestnancov podieľajúcich sa na tvorbe DKO, t.z. 250 pracovných dní x 8 hodín x 9 zamestnancov"/>
    <x v="2"/>
    <x v="0"/>
    <s v="D2 Zhodnotenie existujúceho špeciálneho HW/SW"/>
    <s v="01 Investičný zámer"/>
    <s v="štátny rozpočet"/>
    <s v="0EK 0I03"/>
    <s v="nie"/>
    <n v="1"/>
    <n v="24833"/>
    <n v="0"/>
    <n v="0"/>
    <n v="0"/>
    <n v="24833"/>
    <n v="0"/>
    <n v="0"/>
    <n v="0"/>
    <n v="0"/>
    <n v="0"/>
    <n v="0"/>
    <n v="0"/>
    <m/>
    <n v="0"/>
    <n v="0"/>
    <n v="0"/>
    <n v="0"/>
    <n v="0"/>
    <n v="0"/>
    <n v="0"/>
    <n v="0"/>
    <m/>
    <n v="0"/>
    <n v="0"/>
    <m/>
    <n v="1"/>
    <n v="0"/>
    <s v="D2"/>
    <n v="8"/>
    <n v="1"/>
    <n v="1"/>
    <n v="1"/>
    <n v="1"/>
    <n v="1"/>
    <n v="1"/>
    <n v="1"/>
    <n v="0"/>
    <n v="0"/>
    <n v="0"/>
    <n v="0"/>
    <n v="0"/>
    <n v="1"/>
    <n v="1"/>
    <n v="0"/>
    <n v="1"/>
    <n v="0"/>
    <n v="0"/>
    <n v="24833"/>
    <n v="0"/>
    <n v="0"/>
    <n v="0"/>
    <n v="0"/>
    <n v="0"/>
    <n v="0"/>
    <n v="0"/>
    <n v="0"/>
    <n v="0"/>
    <n v="0"/>
    <n v="0"/>
    <n v="0"/>
    <n v="0"/>
    <n v="0"/>
    <n v="0"/>
    <n v="0"/>
    <n v="0"/>
    <n v="0"/>
    <n v="0"/>
    <n v="0"/>
    <n v="0"/>
    <n v="0"/>
    <n v="0"/>
    <n v="0"/>
    <n v="0"/>
    <n v="0"/>
    <n v="0"/>
    <n v="0"/>
    <n v="0"/>
    <n v="0"/>
    <n v="0"/>
    <n v="0"/>
    <n v="0"/>
    <n v="0"/>
    <n v="0"/>
    <n v="0"/>
    <n v="0"/>
    <n v="0"/>
    <n v="0"/>
    <n v="0"/>
    <n v="18000"/>
    <n v="18000"/>
    <n v="18000"/>
    <n v="18000"/>
    <n v="18000"/>
    <n v="18000"/>
    <n v="18000"/>
    <n v="18000"/>
    <n v="18000"/>
    <n v="18000"/>
    <n v="18000"/>
    <n v="18000"/>
    <n v="18000"/>
    <n v="18000"/>
    <n v="18000"/>
    <n v="18000"/>
    <n v="18000"/>
    <n v="18000"/>
    <n v="18000"/>
    <n v="18000"/>
    <n v="18000"/>
    <n v="18000"/>
    <n v="18000"/>
    <n v="18000"/>
    <n v="18000"/>
    <n v="18000"/>
    <n v="18000"/>
    <n v="18000"/>
    <n v="18000"/>
    <n v="18000"/>
    <n v="18000"/>
    <n v="18000"/>
    <n v="18000"/>
    <n v="18000"/>
    <n v="18000"/>
    <n v="18000"/>
    <n v="18000"/>
    <n v="18000"/>
    <n v="18000"/>
    <n v="18000"/>
    <n v="18000"/>
    <n v="18000"/>
    <n v="18000"/>
    <n v="22524.263038548754"/>
    <n v="0"/>
    <n v="0"/>
    <n v="0"/>
    <n v="0"/>
    <n v="0"/>
    <n v="0"/>
    <n v="0"/>
    <n v="0"/>
    <n v="0"/>
    <n v="0"/>
    <n v="0"/>
    <n v="0"/>
    <n v="0"/>
    <n v="0"/>
    <n v="0"/>
    <n v="0"/>
    <n v="0"/>
    <n v="0"/>
    <n v="0"/>
    <n v="0"/>
    <n v="0"/>
    <n v="0"/>
    <n v="0"/>
    <n v="0"/>
    <n v="0"/>
    <n v="0"/>
    <n v="0"/>
    <n v="0"/>
    <n v="0"/>
    <n v="0"/>
    <n v="0"/>
    <n v="0"/>
    <n v="0"/>
    <n v="0"/>
    <n v="0"/>
    <n v="0"/>
    <n v="0"/>
    <n v="0"/>
    <n v="0"/>
    <n v="16326.530612244898"/>
    <n v="15549.076773566569"/>
    <n v="14808.644546253876"/>
    <n v="14103.470996432261"/>
    <n v="13431.877139459299"/>
    <n v="12792.263942342186"/>
    <n v="12183.108516516369"/>
    <n v="11602.96049192035"/>
    <n v="11050.438563733667"/>
    <n v="10524.227203555873"/>
    <n v="10023.073527196071"/>
    <n v="9545.7843116153035"/>
    <n v="9091.2231539193399"/>
    <n v="8658.3077656374626"/>
    <n v="8246.0073958452049"/>
    <n v="7853.3403769954311"/>
    <n v="7479.3717876146966"/>
    <n v="7123.2112262997107"/>
    <n v="6784.010691714011"/>
    <n v="6460.9625635371531"/>
    <n v="6153.297679559194"/>
    <n v="5860.2835043420882"/>
    <n v="5581.2223850877035"/>
    <n v="5315.4498905597175"/>
    <n v="5062.3332291044926"/>
    <n v="4821.2697420042787"/>
    <n v="4591.6854685755043"/>
    <n v="4373.0337795957175"/>
    <n v="4164.7940758054465"/>
    <n v="3966.470548386138"/>
    <n v="3777.5909984629889"/>
    <n v="3597.7057128218939"/>
    <n v="3426.3863931637088"/>
    <n v="3263.2251363463888"/>
    <n v="3107.8334631870375"/>
    <n v="2959.841393511464"/>
    <n v="2818.8965652490137"/>
    <n v="2684.6633954752506"/>
    <n v="2556.8222814050009"/>
    <n v="2435.0688394333342"/>
    <n v="22524.263038548754"/>
    <n v="74219.600067956897"/>
    <x v="138"/>
  </r>
  <r>
    <s v="NOC"/>
    <s v="Národné osvetové centrum"/>
    <x v="138"/>
    <n v="10"/>
    <s v="Nákladný výťah"/>
    <s v="Výmena zastaralého nákladného výťahu. Výťah bol uvedený do prevádzky v 60. rokoch minulého tisícročia a je v havarijnom stave"/>
    <s v="Zebezpečenie novej funcionality, zabezpečienie bezpečnosti pre zamestnancov a návštevníkov, realizátovor výstav. "/>
    <s v="N/A"/>
    <s v="Zákon č. 124/2006 Z.z. o bezpečnosti a ochrane zdravia pri práci "/>
    <n v="40"/>
    <x v="0"/>
    <n v="12000"/>
    <s v="Zníženie nákladov naopravy je  smerovaná do šetrenia budúcich nákladov a bezpečnosti zamstnancov._x000a_Neustále opravy a odsatraňovabnie havarijného stavu nákladného  nám zvyšujú náklady na opravy a údržbu.  Ušetrenie nákladov je radovo 12 000 EUR/rok. "/>
    <x v="1"/>
    <x v="2"/>
    <s v="0 Odstránenie havarijného stavu"/>
    <s v="02 Analýza / podkladová štúdia k investičnému zámeru"/>
    <s v="štátny rozpočet"/>
    <s v="08S0107 Osvetová činnosť a tradičná ľudová kultúra"/>
    <s v="nie"/>
    <n v="1"/>
    <n v="75000"/>
    <n v="6000"/>
    <n v="0"/>
    <n v="0"/>
    <n v="0"/>
    <n v="69000"/>
    <n v="0"/>
    <n v="0"/>
    <n v="0"/>
    <n v="0"/>
    <n v="0"/>
    <n v="0"/>
    <s v="-"/>
    <n v="0"/>
    <n v="0"/>
    <n v="0"/>
    <n v="0"/>
    <n v="0"/>
    <n v="0"/>
    <n v="0"/>
    <n v="0"/>
    <n v="0"/>
    <n v="0"/>
    <n v="0"/>
    <m/>
    <n v="1"/>
    <n v="0"/>
    <s v="0"/>
    <n v="7"/>
    <n v="0"/>
    <n v="1"/>
    <n v="0"/>
    <n v="1"/>
    <n v="1"/>
    <n v="1"/>
    <n v="1"/>
    <n v="0"/>
    <n v="1"/>
    <n v="1"/>
    <n v="0"/>
    <n v="0"/>
    <n v="1"/>
    <n v="1"/>
    <n v="0"/>
    <n v="1"/>
    <n v="0"/>
    <n v="0"/>
    <n v="0"/>
    <n v="69000"/>
    <n v="0"/>
    <n v="0"/>
    <n v="0"/>
    <n v="0"/>
    <n v="0"/>
    <n v="0"/>
    <n v="0"/>
    <n v="0"/>
    <n v="0"/>
    <n v="0"/>
    <n v="0"/>
    <n v="0"/>
    <n v="0"/>
    <n v="0"/>
    <n v="0"/>
    <n v="0"/>
    <n v="0"/>
    <n v="0"/>
    <n v="0"/>
    <n v="0"/>
    <n v="0"/>
    <n v="0"/>
    <n v="0"/>
    <n v="0"/>
    <n v="0"/>
    <n v="0"/>
    <n v="0"/>
    <n v="0"/>
    <n v="0"/>
    <n v="0"/>
    <n v="0"/>
    <n v="0"/>
    <n v="0"/>
    <n v="0"/>
    <n v="0"/>
    <n v="0"/>
    <n v="0"/>
    <n v="0"/>
    <n v="0"/>
    <n v="12000"/>
    <n v="12000"/>
    <n v="12000"/>
    <n v="12000"/>
    <n v="12000"/>
    <n v="12000"/>
    <n v="12000"/>
    <n v="12000"/>
    <n v="12000"/>
    <n v="12000"/>
    <n v="12000"/>
    <n v="12000"/>
    <n v="12000"/>
    <n v="12000"/>
    <n v="12000"/>
    <n v="12000"/>
    <n v="12000"/>
    <n v="12000"/>
    <n v="12000"/>
    <n v="12000"/>
    <n v="12000"/>
    <n v="12000"/>
    <n v="12000"/>
    <n v="12000"/>
    <n v="12000"/>
    <n v="12000"/>
    <n v="12000"/>
    <n v="12000"/>
    <n v="12000"/>
    <n v="12000"/>
    <n v="12000"/>
    <n v="12000"/>
    <n v="12000"/>
    <n v="12000"/>
    <n v="12000"/>
    <n v="12000"/>
    <n v="12000"/>
    <n v="12000"/>
    <n v="12000"/>
    <n v="12000"/>
    <n v="12000"/>
    <n v="12000"/>
    <n v="12000"/>
    <n v="0"/>
    <n v="59604.794298671841"/>
    <n v="0"/>
    <n v="0"/>
    <n v="0"/>
    <n v="0"/>
    <n v="0"/>
    <n v="0"/>
    <n v="0"/>
    <n v="0"/>
    <n v="0"/>
    <n v="0"/>
    <n v="0"/>
    <n v="0"/>
    <n v="0"/>
    <n v="0"/>
    <n v="0"/>
    <n v="0"/>
    <n v="0"/>
    <n v="0"/>
    <n v="0"/>
    <n v="0"/>
    <n v="0"/>
    <n v="0"/>
    <n v="0"/>
    <n v="0"/>
    <n v="0"/>
    <n v="0"/>
    <n v="0"/>
    <n v="0"/>
    <n v="0"/>
    <n v="0"/>
    <n v="0"/>
    <n v="0"/>
    <n v="0"/>
    <n v="0"/>
    <n v="0"/>
    <n v="0"/>
    <n v="0"/>
    <n v="0"/>
    <n v="10884.353741496598"/>
    <n v="10366.051182377712"/>
    <n v="9872.4296975025845"/>
    <n v="9402.313997621508"/>
    <n v="8954.5847596395324"/>
    <n v="8528.1759615614574"/>
    <n v="8122.0723443442457"/>
    <n v="7735.3069946135674"/>
    <n v="7366.9590424891121"/>
    <n v="7016.1514690372487"/>
    <n v="6682.0490181307141"/>
    <n v="6363.8562077435363"/>
    <n v="6060.815435946226"/>
    <n v="5772.2051770916423"/>
    <n v="5497.3382638968023"/>
    <n v="5235.5602513302874"/>
    <n v="4986.247858409798"/>
    <n v="4748.8074841998077"/>
    <n v="4522.6737944760071"/>
    <n v="4307.3083756914357"/>
    <n v="4102.1984530394629"/>
    <n v="3906.855669561392"/>
    <n v="3720.8149233918025"/>
    <n v="3543.6332603731453"/>
    <n v="3374.8888194029955"/>
    <n v="3214.1798280028524"/>
    <n v="3061.1236457170025"/>
    <n v="2915.3558530638115"/>
    <n v="2776.5293838702978"/>
    <n v="2644.313698924092"/>
    <n v="2518.3939989753258"/>
    <n v="2398.4704752145963"/>
    <n v="2284.2575954424724"/>
    <n v="2175.4834242309257"/>
    <n v="2071.888975458025"/>
    <n v="1973.2275956743092"/>
    <n v="1879.2643768326759"/>
    <n v="1789.7755969835005"/>
    <n v="1704.5481876033339"/>
    <n v="1623.3792262888894"/>
    <n v="59604.794298671841"/>
    <n v="196103.84404565065"/>
    <x v="139"/>
  </r>
  <r>
    <s v="ŠO "/>
    <s v="Štátna opera "/>
    <x v="139"/>
    <n v="2"/>
    <s v="Obnova nástrojového vybavenia"/>
    <s v="Hudobné nástroje sú nevyhnutné na zabezpečenie hlavnej činnosti Štátnej opery."/>
    <s v="Cieľom projektu je zabezpečiť bežné fungovanie orchestra."/>
    <s v="N/A"/>
    <s v="Zriaďovacia listina ŠO, Čl. I, bod 2 l"/>
    <n v="10"/>
    <x v="1"/>
    <n v="38949"/>
    <s v="celkový počet ľudí za rok 2019"/>
    <x v="2"/>
    <x v="5"/>
    <s v="E1 Nákup hudobných nástrojov"/>
    <s v="01 Investičný zámer"/>
    <s v="štátny rozpočet"/>
    <s v="08T010B"/>
    <s v="nie"/>
    <n v="1"/>
    <n v="98600"/>
    <n v="0"/>
    <n v="0"/>
    <n v="0"/>
    <n v="69800"/>
    <n v="12000"/>
    <n v="16800"/>
    <n v="0"/>
    <n v="0"/>
    <n v="0"/>
    <n v="0"/>
    <n v="0"/>
    <s v="-"/>
    <n v="0"/>
    <n v="0"/>
    <n v="0"/>
    <n v="0"/>
    <n v="0"/>
    <n v="0"/>
    <n v="0"/>
    <n v="0"/>
    <n v="0"/>
    <n v="0"/>
    <n v="0"/>
    <m/>
    <n v="1"/>
    <n v="0"/>
    <s v="E1"/>
    <n v="9"/>
    <n v="1"/>
    <n v="1"/>
    <n v="1"/>
    <n v="1"/>
    <n v="1"/>
    <n v="1"/>
    <n v="1"/>
    <n v="0"/>
    <n v="1"/>
    <n v="0"/>
    <n v="1"/>
    <n v="0"/>
    <n v="1"/>
    <n v="1"/>
    <n v="0"/>
    <n v="1"/>
    <n v="0"/>
    <n v="0"/>
    <n v="69800"/>
    <n v="12000"/>
    <n v="16800"/>
    <n v="0"/>
    <n v="0"/>
    <n v="0"/>
    <n v="0"/>
    <n v="0"/>
    <n v="0"/>
    <n v="0"/>
    <n v="0"/>
    <n v="0"/>
    <n v="0"/>
    <n v="0"/>
    <n v="0"/>
    <n v="0"/>
    <n v="0"/>
    <n v="0"/>
    <n v="0"/>
    <n v="0"/>
    <n v="0"/>
    <n v="0"/>
    <n v="0"/>
    <n v="0"/>
    <n v="0"/>
    <n v="0"/>
    <n v="0"/>
    <n v="0"/>
    <n v="0"/>
    <n v="0"/>
    <n v="0"/>
    <n v="0"/>
    <n v="0"/>
    <n v="0"/>
    <n v="0"/>
    <n v="0"/>
    <n v="0"/>
    <n v="0"/>
    <n v="0"/>
    <n v="0"/>
    <n v="0"/>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63310.657596371879"/>
    <n v="10366.051182377712"/>
    <n v="13821.401576503617"/>
    <n v="0"/>
    <n v="0"/>
    <n v="0"/>
    <n v="0"/>
    <n v="0"/>
    <n v="0"/>
    <n v="0"/>
    <n v="0"/>
    <n v="0"/>
    <n v="0"/>
    <n v="0"/>
    <n v="0"/>
    <n v="0"/>
    <n v="0"/>
    <n v="0"/>
    <n v="0"/>
    <n v="0"/>
    <n v="0"/>
    <n v="0"/>
    <n v="0"/>
    <n v="0"/>
    <n v="0"/>
    <n v="0"/>
    <n v="0"/>
    <n v="0"/>
    <n v="0"/>
    <n v="0"/>
    <n v="0"/>
    <n v="0"/>
    <n v="0"/>
    <n v="0"/>
    <n v="0"/>
    <n v="0"/>
    <n v="0"/>
    <n v="0"/>
    <n v="0"/>
    <n v="0"/>
    <n v="35327.891156462581"/>
    <n v="33645.610625202455"/>
    <n v="32043.438690669012"/>
    <n v="30517.560657780006"/>
    <n v="29064.343483600012"/>
    <n v="27680.327127238099"/>
    <n v="26362.216311655338"/>
    <n v="25106.872677766987"/>
    <n v="23911.307312159035"/>
    <n v="22772.673630627651"/>
    <n v="21688.260600597765"/>
    <n v="20655.486286283583"/>
    <n v="19671.891701222463"/>
    <n v="18735.134953545199"/>
    <n v="17842.985670043046"/>
    <n v="16993.319685755279"/>
    <n v="16184.113986433602"/>
    <n v="15413.441891841525"/>
    <n v="14679.4684684205"/>
    <n v="13980.446160400477"/>
    <n v="13314.710628952836"/>
    <n v="12680.676789478888"/>
    <n v="12076.835037598943"/>
    <n v="11501.747654856135"/>
    <n v="10954.045385577272"/>
    <n v="10432.424176740258"/>
    <n v="9935.6420730859609"/>
    <n v="9462.5162600818658"/>
    <n v="9011.9202476970186"/>
    <n v="8582.7811882828719"/>
    <n v="8174.0773221741638"/>
    <n v="7784.8355449277751"/>
    <n v="7414.1290904074049"/>
    <n v="7061.0753241975281"/>
    <n v="6724.8336420928845"/>
    <n v="6404.6034686598896"/>
    <n v="6099.6223511046574"/>
    <n v="5809.1641439091964"/>
    <n v="5532.5372799135212"/>
    <n v="5269.0831237271623"/>
    <n v="87498.110355253215"/>
    <n v="286432.2416731611"/>
    <x v="140"/>
  </r>
  <r>
    <s v="SND"/>
    <s v="Slovenské národné divadlo"/>
    <x v="140"/>
    <m/>
    <s v="Rekonštrukcia scénických zariadení v sále a v skúšobniach Opery a Baletu  v Novej budove SND"/>
    <s v="Pokračovanie rekonštrukcie riadiaceho systému scénických zariadení v sale OPERY a BALETU, úprava scénických zariadení vyhovujúca bezpečnostnej norme SIL3, obstaranie mobilného praktikáblového fundusu javísk ako súčasti scénických zariadení, výmena výdrevy javiska OPERY a BALETU"/>
    <s v="Zabezpečiť bezporuchovú prevádzku, technologicky umožniť umeleckú tvorbu porovnateľnú minimálne s európskym štandardom a tým umožniť medzinárodnú spoluprácu na nových projektoch"/>
    <s v="N/A"/>
    <s v="Zákon č. 385/1997 Z.z. o Slov.národnom divadle, §2"/>
    <n v="10"/>
    <x v="1"/>
    <n v="83516"/>
    <s v="návštevnosť na predstaveniach Opery a Baletu v roku 2022"/>
    <x v="2"/>
    <x v="0"/>
    <s v="C1 Javisková technika"/>
    <s v="01 Investičný zámer"/>
    <s v="štátny rozpočet"/>
    <s v="08S0101"/>
    <s v="nie"/>
    <n v="1"/>
    <n v="210000"/>
    <n v="0"/>
    <n v="0"/>
    <n v="0"/>
    <n v="210000"/>
    <n v="0"/>
    <n v="0"/>
    <n v="0"/>
    <n v="0"/>
    <n v="0"/>
    <n v="0"/>
    <n v="0"/>
    <s v="-"/>
    <n v="0"/>
    <n v="0"/>
    <n v="0"/>
    <n v="0"/>
    <n v="0"/>
    <n v="0"/>
    <n v="0"/>
    <n v="0"/>
    <n v="0"/>
    <n v="0"/>
    <n v="0"/>
    <m/>
    <n v="0"/>
    <n v="0"/>
    <s v="C1"/>
    <n v="8"/>
    <n v="1"/>
    <n v="1"/>
    <n v="1"/>
    <n v="0"/>
    <n v="1"/>
    <n v="1"/>
    <n v="1"/>
    <n v="0"/>
    <n v="1"/>
    <n v="0"/>
    <n v="1"/>
    <n v="0"/>
    <n v="1"/>
    <n v="1"/>
    <n v="0"/>
    <n v="1"/>
    <n v="0"/>
    <n v="0"/>
    <n v="210000"/>
    <n v="0"/>
    <n v="0"/>
    <n v="0"/>
    <n v="0"/>
    <n v="0"/>
    <n v="0"/>
    <n v="0"/>
    <n v="0"/>
    <n v="0"/>
    <n v="0"/>
    <n v="0"/>
    <n v="0"/>
    <n v="0"/>
    <n v="0"/>
    <n v="0"/>
    <n v="0"/>
    <n v="0"/>
    <n v="0"/>
    <n v="0"/>
    <n v="0"/>
    <n v="0"/>
    <n v="0"/>
    <n v="0"/>
    <n v="0"/>
    <n v="0"/>
    <n v="0"/>
    <n v="0"/>
    <n v="0"/>
    <n v="0"/>
    <n v="0"/>
    <n v="0"/>
    <n v="0"/>
    <n v="0"/>
    <n v="0"/>
    <n v="0"/>
    <n v="0"/>
    <n v="0"/>
    <n v="0"/>
    <n v="0"/>
    <n v="0"/>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190476.19047619047"/>
    <n v="0"/>
    <n v="0"/>
    <n v="0"/>
    <n v="0"/>
    <n v="0"/>
    <n v="0"/>
    <n v="0"/>
    <n v="0"/>
    <n v="0"/>
    <n v="0"/>
    <n v="0"/>
    <n v="0"/>
    <n v="0"/>
    <n v="0"/>
    <n v="0"/>
    <n v="0"/>
    <n v="0"/>
    <n v="0"/>
    <n v="0"/>
    <n v="0"/>
    <n v="0"/>
    <n v="0"/>
    <n v="0"/>
    <n v="0"/>
    <n v="0"/>
    <n v="0"/>
    <n v="0"/>
    <n v="0"/>
    <n v="0"/>
    <n v="0"/>
    <n v="0"/>
    <n v="0"/>
    <n v="0"/>
    <n v="0"/>
    <n v="0"/>
    <n v="0"/>
    <n v="0"/>
    <n v="0"/>
    <n v="0"/>
    <n v="75751.473922902485"/>
    <n v="72144.260878954752"/>
    <n v="68708.819884718818"/>
    <n v="65436.971318779819"/>
    <n v="62320.925065504598"/>
    <n v="59353.26196714722"/>
    <n v="56526.916159187836"/>
    <n v="53835.15824684556"/>
    <n v="51271.579282710052"/>
    <n v="48830.075507342903"/>
    <n v="46504.833816517057"/>
    <n v="44290.317920492431"/>
    <n v="42181.255162373753"/>
    <n v="40172.623964165468"/>
    <n v="38259.641870633779"/>
    <n v="36437.754162508361"/>
    <n v="34702.623011912721"/>
    <n v="33050.117154202591"/>
    <n v="31476.302051621518"/>
    <n v="29977.430525353826"/>
    <n v="28549.933833670315"/>
    <n v="27190.413174924102"/>
    <n v="25895.631595165814"/>
    <n v="24662.506281110298"/>
    <n v="23488.101220105047"/>
    <n v="22369.620209623852"/>
    <n v="21304.400199641768"/>
    <n v="20289.904952039775"/>
    <n v="19323.719001942649"/>
    <n v="18403.541906612038"/>
    <n v="17527.182768201943"/>
    <n v="16692.555017335184"/>
    <n v="15897.671445081129"/>
    <n v="15140.639471505834"/>
    <n v="14419.656639529367"/>
    <n v="13733.006323361302"/>
    <n v="13079.053641296479"/>
    <n v="12456.241563139502"/>
    <n v="11863.087202990004"/>
    <n v="11298.178288561907"/>
    <n v="190476.19047619047"/>
    <n v="614179.44223409414"/>
    <x v="141"/>
  </r>
  <r>
    <s v="SND"/>
    <s v="Slovenské národné divadlo"/>
    <x v="141"/>
    <m/>
    <s v="Rekonštrukcia Skúšobného javiska opery"/>
    <s v="Zakúpenie a inštalácia pernamentnej baletnej podlahy na Skúšobnom javisku opery "/>
    <s v="Zabezpečiť skúšobný proces baletu SND"/>
    <m/>
    <s v="Zákon č. 385/1997 Z.z. o Slov.národnom divadle, §2"/>
    <n v="10"/>
    <x v="1"/>
    <n v="83516"/>
    <s v="návštevnosť na predstaveniach Opery a Baletu v roku 2022"/>
    <x v="2"/>
    <x v="1"/>
    <s v="C1 Javisková technika"/>
    <s v="01 Investičný zámer"/>
    <s v="štátny rozpočet"/>
    <s v="08S0101"/>
    <s v="nie"/>
    <n v="1"/>
    <n v="210000"/>
    <n v="0"/>
    <n v="0"/>
    <n v="0"/>
    <n v="210000"/>
    <m/>
    <n v="0"/>
    <n v="0"/>
    <n v="0"/>
    <n v="0"/>
    <n v="0"/>
    <n v="0"/>
    <s v="-"/>
    <n v="0"/>
    <n v="0"/>
    <n v="0"/>
    <n v="0"/>
    <n v="0"/>
    <n v="0"/>
    <n v="0"/>
    <n v="0"/>
    <n v="0"/>
    <n v="0"/>
    <n v="0"/>
    <m/>
    <n v="0"/>
    <n v="0"/>
    <s v="C1"/>
    <n v="7"/>
    <n v="1"/>
    <n v="1"/>
    <n v="1"/>
    <n v="0"/>
    <n v="1"/>
    <n v="0"/>
    <n v="0"/>
    <n v="0"/>
    <n v="1"/>
    <n v="0"/>
    <n v="1"/>
    <n v="0"/>
    <n v="1"/>
    <n v="1"/>
    <n v="0"/>
    <n v="1"/>
    <n v="0"/>
    <n v="0"/>
    <n v="210000"/>
    <n v="0"/>
    <n v="0"/>
    <n v="0"/>
    <n v="0"/>
    <n v="0"/>
    <n v="0"/>
    <n v="0"/>
    <n v="0"/>
    <n v="0"/>
    <n v="0"/>
    <n v="0"/>
    <n v="0"/>
    <n v="0"/>
    <n v="0"/>
    <n v="0"/>
    <n v="0"/>
    <n v="0"/>
    <n v="0"/>
    <n v="0"/>
    <n v="0"/>
    <n v="0"/>
    <n v="0"/>
    <n v="0"/>
    <n v="0"/>
    <n v="0"/>
    <n v="0"/>
    <n v="0"/>
    <n v="0"/>
    <n v="0"/>
    <n v="0"/>
    <n v="0"/>
    <n v="0"/>
    <n v="0"/>
    <n v="0"/>
    <n v="0"/>
    <n v="0"/>
    <n v="0"/>
    <n v="0"/>
    <n v="0"/>
    <n v="0"/>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190476.19047619047"/>
    <n v="0"/>
    <n v="0"/>
    <n v="0"/>
    <n v="0"/>
    <n v="0"/>
    <n v="0"/>
    <n v="0"/>
    <n v="0"/>
    <n v="0"/>
    <n v="0"/>
    <n v="0"/>
    <n v="0"/>
    <n v="0"/>
    <n v="0"/>
    <n v="0"/>
    <n v="0"/>
    <n v="0"/>
    <n v="0"/>
    <n v="0"/>
    <n v="0"/>
    <n v="0"/>
    <n v="0"/>
    <n v="0"/>
    <n v="0"/>
    <n v="0"/>
    <n v="0"/>
    <n v="0"/>
    <n v="0"/>
    <n v="0"/>
    <n v="0"/>
    <n v="0"/>
    <n v="0"/>
    <n v="0"/>
    <n v="0"/>
    <n v="0"/>
    <n v="0"/>
    <n v="0"/>
    <n v="0"/>
    <n v="0"/>
    <n v="75751.473922902485"/>
    <n v="72144.260878954752"/>
    <n v="68708.819884718818"/>
    <n v="65436.971318779819"/>
    <n v="62320.925065504598"/>
    <n v="59353.26196714722"/>
    <n v="56526.916159187836"/>
    <n v="53835.15824684556"/>
    <n v="51271.579282710052"/>
    <n v="48830.075507342903"/>
    <n v="46504.833816517057"/>
    <n v="44290.317920492431"/>
    <n v="42181.255162373753"/>
    <n v="40172.623964165468"/>
    <n v="38259.641870633779"/>
    <n v="36437.754162508361"/>
    <n v="34702.623011912721"/>
    <n v="33050.117154202591"/>
    <n v="31476.302051621518"/>
    <n v="29977.430525353826"/>
    <n v="28549.933833670315"/>
    <n v="27190.413174924102"/>
    <n v="25895.631595165814"/>
    <n v="24662.506281110298"/>
    <n v="23488.101220105047"/>
    <n v="22369.620209623852"/>
    <n v="21304.400199641768"/>
    <n v="20289.904952039775"/>
    <n v="19323.719001942649"/>
    <n v="18403.541906612038"/>
    <n v="17527.182768201943"/>
    <n v="16692.555017335184"/>
    <n v="15897.671445081129"/>
    <n v="15140.639471505834"/>
    <n v="14419.656639529367"/>
    <n v="13733.006323361302"/>
    <n v="13079.053641296479"/>
    <n v="12456.241563139502"/>
    <n v="11863.087202990004"/>
    <n v="11298.178288561907"/>
    <n v="190476.19047619047"/>
    <n v="614179.44223409414"/>
    <x v="141"/>
  </r>
  <r>
    <s v="SNM"/>
    <s v="SNM - Historické múzeum"/>
    <x v="142"/>
    <n v="4"/>
    <s v="Výstava Symboly štátu"/>
    <s v="Témou výstavy sú dejiny slovenskej štátnej symboliky od predheraldického obdobia až do súčasnosti. Je plánovaná v rámci osláv 30. výročia vzniku Slovenskej republiky, otvorenie na jeseň (november) 2023, s dobou trvania minimálne 6 mesiacov. _x000a_Základom výstavy rozdelenej podľa chronologických kritérií by mala byť kombinácia zbierkových predmetov z rôznych pamäťových fondových inštitúcií, domácich aj zahraničných, numizmatických, knižničných a archívnych prameňov. Počíta sa niekoľkými zbierkovými predmetmi zo zahraničia,Plocha výstavy cca 700 m2_x000a__x000a_ _x000a_"/>
    <s v="Projekt výstavy má byť príspevkom k dôstojným oslavám 30. výročia vzniku Slovenskej republiky. Zámerom však je najmä oboznámiť širokú slovenskú, ale aj zahraničnú verejnosť s dávnou históriu našej štátnej symboliky - počet odhadovaných návštevníkov 40 000. Vydanie katalógu v počte 1000 ks a edukačnej knih v počte 1000  ks"/>
    <s v="N/A"/>
    <s v="Zákon č. 206/2009 Z.z. o múzeách a o galériách a o ochrane predmetov kultúrnej hodnoty, §12 a §13 a  §14 a §18"/>
    <n v="10"/>
    <x v="1"/>
    <n v="112688"/>
    <s v="Vstup do výstavy bude umožený bez nutnosti kúpiť si lístok do všetkých vsýtavných priestorov SNM - Historického múzea na Bratislavskom hrade. Trvanie výstavy od novembra 2023 do apríla 2024, čo má vplyv na predpokladaný počet návštvníkov. Cieľom je zvýšenie edukácie o Slovenskej republike"/>
    <x v="0"/>
    <x v="4"/>
    <s v="F2 Vytvorenie novej expozície/výstavy"/>
    <s v="01 Investičný zámer"/>
    <s v="štátny rozpočet"/>
    <s v="08S0106 Múzeá a galérie "/>
    <s v="nie"/>
    <n v="1"/>
    <n v="50000"/>
    <n v="0"/>
    <n v="0"/>
    <n v="0"/>
    <n v="0"/>
    <n v="50000"/>
    <n v="0"/>
    <n v="0"/>
    <n v="0"/>
    <n v="0"/>
    <n v="0"/>
    <n v="0"/>
    <s v="-"/>
    <n v="250000"/>
    <n v="0"/>
    <m/>
    <m/>
    <n v="220000"/>
    <n v="30000"/>
    <n v="0"/>
    <n v="0"/>
    <n v="0"/>
    <n v="0"/>
    <n v="0"/>
    <m/>
    <n v="1"/>
    <n v="0"/>
    <s v="F2"/>
    <n v="9"/>
    <n v="1"/>
    <n v="1"/>
    <n v="1"/>
    <n v="1"/>
    <n v="1"/>
    <n v="1"/>
    <n v="1"/>
    <n v="0"/>
    <n v="1"/>
    <n v="0"/>
    <n v="0"/>
    <n v="1"/>
    <n v="1"/>
    <n v="1"/>
    <n v="0"/>
    <n v="1"/>
    <n v="0"/>
    <n v="0"/>
    <n v="0"/>
    <n v="270000"/>
    <n v="30000"/>
    <n v="0"/>
    <n v="0"/>
    <n v="0"/>
    <n v="0"/>
    <n v="0"/>
    <n v="0"/>
    <n v="0"/>
    <n v="0"/>
    <n v="0"/>
    <n v="0"/>
    <n v="0"/>
    <n v="0"/>
    <n v="0"/>
    <n v="0"/>
    <n v="0"/>
    <n v="0"/>
    <n v="0"/>
    <n v="0"/>
    <n v="0"/>
    <n v="0"/>
    <n v="0"/>
    <n v="0"/>
    <n v="0"/>
    <n v="0"/>
    <n v="0"/>
    <n v="0"/>
    <n v="0"/>
    <n v="0"/>
    <n v="0"/>
    <n v="0"/>
    <n v="0"/>
    <n v="0"/>
    <n v="0"/>
    <n v="0"/>
    <n v="0"/>
    <n v="0"/>
    <n v="0"/>
    <n v="0"/>
    <n v="112688"/>
    <n v="112688"/>
    <n v="112688"/>
    <n v="112688"/>
    <n v="112688"/>
    <n v="112688"/>
    <n v="112688"/>
    <n v="112688"/>
    <n v="112688"/>
    <n v="112688"/>
    <n v="112688"/>
    <n v="112688"/>
    <n v="112688"/>
    <n v="112688"/>
    <n v="112688"/>
    <n v="112688"/>
    <n v="112688"/>
    <n v="112688"/>
    <n v="112688"/>
    <n v="112688"/>
    <n v="112688"/>
    <n v="112688"/>
    <n v="112688"/>
    <n v="112688"/>
    <n v="112688"/>
    <n v="112688"/>
    <n v="112688"/>
    <n v="112688"/>
    <n v="112688"/>
    <n v="112688"/>
    <n v="112688"/>
    <n v="112688"/>
    <n v="112688"/>
    <n v="112688"/>
    <n v="112688"/>
    <n v="112688"/>
    <n v="112688"/>
    <n v="112688"/>
    <n v="112688"/>
    <n v="112688"/>
    <n v="112688"/>
    <n v="112688"/>
    <n v="112688"/>
    <n v="0"/>
    <n v="233236.15160349853"/>
    <n v="24681.074243756459"/>
    <n v="0"/>
    <n v="0"/>
    <n v="0"/>
    <n v="0"/>
    <n v="0"/>
    <n v="0"/>
    <n v="0"/>
    <n v="0"/>
    <n v="0"/>
    <n v="0"/>
    <n v="0"/>
    <n v="0"/>
    <n v="0"/>
    <n v="0"/>
    <n v="0"/>
    <n v="0"/>
    <n v="0"/>
    <n v="0"/>
    <n v="0"/>
    <n v="0"/>
    <n v="0"/>
    <n v="0"/>
    <n v="0"/>
    <n v="0"/>
    <n v="0"/>
    <n v="0"/>
    <n v="0"/>
    <n v="0"/>
    <n v="0"/>
    <n v="0"/>
    <n v="0"/>
    <n v="0"/>
    <n v="0"/>
    <n v="0"/>
    <n v="0"/>
    <n v="0"/>
    <n v="0"/>
    <n v="102211.33786848072"/>
    <n v="97344.131303314964"/>
    <n v="92708.696479347593"/>
    <n v="88293.996646997708"/>
    <n v="84089.520616188296"/>
    <n v="80085.257729703124"/>
    <n v="76271.674028288704"/>
    <n v="72639.689550751136"/>
    <n v="69180.656715001081"/>
    <n v="65886.339728572464"/>
    <n v="62748.894979592827"/>
    <n v="59760.852361516969"/>
    <n v="56915.09748715903"/>
    <n v="54204.854749675251"/>
    <n v="51623.671190166911"/>
    <n v="49165.401133492283"/>
    <n v="46824.191555706944"/>
    <n v="44594.468148292326"/>
    <n v="42470.922045992695"/>
    <n v="40448.497186659704"/>
    <n v="38522.37827300925"/>
    <n v="36687.979307627844"/>
    <n v="34940.932673931289"/>
    <n v="33277.078737077412"/>
    <n v="31692.455940073727"/>
    <n v="30183.291371498784"/>
    <n v="28745.991782379799"/>
    <n v="27377.135030837901"/>
    <n v="26073.461934131341"/>
    <n v="24831.868508696505"/>
    <n v="23649.39857971096"/>
    <n v="22523.236742581867"/>
    <n v="21450.701659601778"/>
    <n v="20429.239675811215"/>
    <n v="19456.418738867826"/>
    <n v="18529.922608445548"/>
    <n v="17647.545341376714"/>
    <n v="16807.186039406392"/>
    <n v="16006.843847053708"/>
    <n v="15244.613187670197"/>
    <n v="257917.22584725497"/>
    <n v="828711.30066664587"/>
    <x v="142"/>
  </r>
  <r>
    <s v="NDKE"/>
    <s v="Národné divadlo Košice"/>
    <x v="143"/>
    <n v="28"/>
    <s v="Nákup osobného automobilu - limuzína"/>
    <s v="Nákup osobného automobilu - limuzíny si vyžaduje prevádzka divadla, nokoľko jestvujúci osobný automobil VW Passat takéhoto určenia je na hranici životnosti. Automobil je potrebný na prevoz zamestnancov medzi objektami a taktiež na výkon práce mimo sídla organizácie."/>
    <s v="Zabezpečenie dopravy zamestnancov na miesto výkonu práce a úspora nákladov na prepravu."/>
    <s v="N/A"/>
    <s v="Zákon č. 523/2004 Z. z. o rozpočtových pravidlách verejnej správy, §19 ods. 6"/>
    <n v="10"/>
    <x v="2"/>
    <n v="17827"/>
    <s v="Uvedené km sú najazdené súčasným adekvátnym vozidlom VW Passat za rok 2022. Toto vozidlo je v parku ŠDKE od r. 2011"/>
    <x v="0"/>
    <x v="0"/>
    <s v="C90 Dopravné prostriedky"/>
    <s v="01 Investičný zámer"/>
    <s v="štátny rozpočet"/>
    <s v="08S0101 Divadlá a divadelná činnosť"/>
    <s v="nie"/>
    <n v="1"/>
    <n v="45000"/>
    <n v="0"/>
    <n v="0"/>
    <n v="0"/>
    <n v="45000"/>
    <n v="0"/>
    <n v="0"/>
    <n v="0"/>
    <n v="0"/>
    <n v="0"/>
    <n v="0"/>
    <n v="0"/>
    <s v="-"/>
    <n v="0"/>
    <n v="0"/>
    <n v="0"/>
    <n v="0"/>
    <n v="0"/>
    <n v="0"/>
    <n v="0"/>
    <n v="0"/>
    <n v="0"/>
    <n v="0"/>
    <n v="0"/>
    <m/>
    <n v="1"/>
    <n v="0"/>
    <s v="C90"/>
    <n v="9"/>
    <n v="1"/>
    <n v="1"/>
    <n v="1"/>
    <n v="1"/>
    <n v="1"/>
    <n v="1"/>
    <n v="1"/>
    <n v="0"/>
    <n v="1"/>
    <n v="0"/>
    <n v="0"/>
    <n v="1"/>
    <n v="1"/>
    <n v="1"/>
    <n v="0"/>
    <n v="1"/>
    <n v="0"/>
    <n v="0"/>
    <n v="45000"/>
    <n v="0"/>
    <n v="0"/>
    <n v="0"/>
    <n v="0"/>
    <n v="0"/>
    <n v="0"/>
    <n v="0"/>
    <n v="0"/>
    <n v="0"/>
    <n v="0"/>
    <n v="0"/>
    <n v="0"/>
    <n v="0"/>
    <n v="0"/>
    <n v="0"/>
    <n v="0"/>
    <n v="0"/>
    <n v="0"/>
    <n v="0"/>
    <n v="0"/>
    <n v="0"/>
    <n v="0"/>
    <n v="0"/>
    <n v="0"/>
    <n v="0"/>
    <n v="0"/>
    <n v="0"/>
    <n v="0"/>
    <n v="0"/>
    <n v="0"/>
    <n v="0"/>
    <n v="0"/>
    <n v="0"/>
    <n v="0"/>
    <n v="0"/>
    <n v="0"/>
    <n v="0"/>
    <n v="0"/>
    <n v="0"/>
    <n v="0"/>
    <n v="17827"/>
    <n v="17827"/>
    <n v="17827"/>
    <n v="17827"/>
    <n v="17827"/>
    <n v="17827"/>
    <n v="17827"/>
    <n v="17827"/>
    <n v="17827"/>
    <n v="17827"/>
    <n v="17827"/>
    <n v="17827"/>
    <n v="17827"/>
    <n v="17827"/>
    <n v="17827"/>
    <n v="17827"/>
    <n v="17827"/>
    <n v="17827"/>
    <n v="17827"/>
    <n v="17827"/>
    <n v="17827"/>
    <n v="17827"/>
    <n v="17827"/>
    <n v="17827"/>
    <n v="17827"/>
    <n v="17827"/>
    <n v="17827"/>
    <n v="17827"/>
    <n v="17827"/>
    <n v="17827"/>
    <n v="17827"/>
    <n v="17827"/>
    <n v="17827"/>
    <n v="17827"/>
    <n v="17827"/>
    <n v="17827"/>
    <n v="17827"/>
    <n v="17827"/>
    <n v="17827"/>
    <n v="17827"/>
    <n v="17827"/>
    <n v="17827"/>
    <n v="17827"/>
    <n v="40816.326530612241"/>
    <n v="0"/>
    <n v="0"/>
    <n v="0"/>
    <n v="0"/>
    <n v="0"/>
    <n v="0"/>
    <n v="0"/>
    <n v="0"/>
    <n v="0"/>
    <n v="0"/>
    <n v="0"/>
    <n v="0"/>
    <n v="0"/>
    <n v="0"/>
    <n v="0"/>
    <n v="0"/>
    <n v="0"/>
    <n v="0"/>
    <n v="0"/>
    <n v="0"/>
    <n v="0"/>
    <n v="0"/>
    <n v="0"/>
    <n v="0"/>
    <n v="0"/>
    <n v="0"/>
    <n v="0"/>
    <n v="0"/>
    <n v="0"/>
    <n v="0"/>
    <n v="0"/>
    <n v="0"/>
    <n v="0"/>
    <n v="0"/>
    <n v="0"/>
    <n v="0"/>
    <n v="0"/>
    <n v="0"/>
    <n v="0"/>
    <n v="16169.614512471655"/>
    <n v="15399.632869020623"/>
    <n v="14666.31701811488"/>
    <n v="13967.920969633218"/>
    <n v="13302.781875841161"/>
    <n v="12669.316072229674"/>
    <n v="12066.015306885407"/>
    <n v="11491.443149414672"/>
    <n v="10944.231570871116"/>
    <n v="10423.07768654392"/>
    <n v="9926.7406538513533"/>
    <n v="9454.0387179536683"/>
    <n v="9003.8463980511151"/>
    <n v="8575.0918076677262"/>
    <n v="8166.7541025406917"/>
    <n v="7777.8610500387531"/>
    <n v="7407.486714322622"/>
    <n v="7054.7492517358305"/>
    <n v="6718.8088111769821"/>
    <n v="6398.8655344542685"/>
    <n v="6094.1576518612083"/>
    <n v="5803.9596684392445"/>
    <n v="5527.5806366088054"/>
    <n v="5264.3625110560051"/>
    <n v="5013.6785819581"/>
    <n v="4774.9319828172374"/>
    <n v="4547.5542693497509"/>
    <n v="4331.0040660473805"/>
    <n v="4124.7657771879831"/>
    <n v="3928.3483592266489"/>
    <n v="3741.2841516444278"/>
    <n v="3563.1277634708836"/>
    <n v="3393.4550128294131"/>
    <n v="3231.8619169803928"/>
    <n v="3077.9637304575176"/>
    <n v="2931.3940290071591"/>
    <n v="2791.8038371496759"/>
    <n v="2658.8607972854052"/>
    <n v="2532.2483783670527"/>
    <n v="2411.665122254336"/>
    <n v="40816.326530612241"/>
    <n v="131100.35103102634"/>
    <x v="143"/>
  </r>
  <r>
    <s v="SNM"/>
    <s v="SNM - Múzeum rusínskej kultúry v Prešove"/>
    <x v="144"/>
    <n v="22"/>
    <s v="Paraska Goricvit - vizuálna výstava"/>
    <s v="Zámerom projektu je predstaviť tvorbu Parasky Goricvit a výstaviť diela neobyčajne pravdivej ženy, ktorá bola karpatskou umelkyňou, poetkou, filozofkou  a fotografkou z obce Krivorivňa na Podkarpatí. Výstava bude realizovaná v spolupráci s Umeleckým Arzenálom v Kyjeve."/>
    <s v="Cieľom projektu je uskutočniť výstavu diel neobyčajne pravdivej ženy - Parasky Goricvit."/>
    <s v="N/A"/>
    <s v="Prgramové vyhlásenie vlády SR 2020 - 2024; Uznesenie vlády SR č. 649 zo 14. októbra 2020"/>
    <n v="10"/>
    <x v="1"/>
    <n v="2261"/>
    <s v="Ide o návštevnosť vykazovanú v období od 01.01.2022 - 31.12.2022 v budove SNM-MRK v Prešove v priestoroch na prízemí a 1. poschodí v pravej časti, kde sú inštalované výstavy a expozície, alebo sa realizujú aj  kultúrno-vzdelávacíe, spoločenské podujatia, besedy, prezentácie, tvorivé dielne. Pozrealizovaní investície zlepšenie atraktivity a zvýšenie návštevnosti o 100%"/>
    <x v="0"/>
    <x v="4"/>
    <s v="F2 Vytvorenie novej expozície/výstavy"/>
    <s v="01 Investičný zámer"/>
    <s v="štátny rozpočet"/>
    <s v="08S0106 Múzeá a galérie"/>
    <s v="nie"/>
    <n v="1"/>
    <n v="0"/>
    <n v="0"/>
    <n v="0"/>
    <n v="0"/>
    <n v="0"/>
    <n v="0"/>
    <n v="0"/>
    <n v="0"/>
    <n v="0"/>
    <n v="0"/>
    <n v="0"/>
    <n v="0"/>
    <s v="-"/>
    <n v="6000"/>
    <n v="0"/>
    <n v="0"/>
    <n v="6000"/>
    <n v="0"/>
    <n v="0"/>
    <n v="0"/>
    <n v="0"/>
    <n v="0"/>
    <n v="0"/>
    <n v="0"/>
    <m/>
    <n v="1"/>
    <n v="0"/>
    <s v="F2"/>
    <n v="8"/>
    <n v="1"/>
    <n v="1"/>
    <n v="0"/>
    <n v="1"/>
    <n v="1"/>
    <n v="1"/>
    <n v="1"/>
    <n v="0"/>
    <n v="1"/>
    <n v="0"/>
    <n v="0"/>
    <n v="1"/>
    <n v="1"/>
    <n v="1"/>
    <n v="0"/>
    <n v="1"/>
    <n v="0"/>
    <n v="0"/>
    <n v="6000"/>
    <n v="0"/>
    <n v="0"/>
    <n v="0"/>
    <n v="0"/>
    <n v="0"/>
    <n v="0"/>
    <n v="0"/>
    <n v="0"/>
    <n v="0"/>
    <n v="0"/>
    <n v="0"/>
    <n v="0"/>
    <n v="0"/>
    <n v="0"/>
    <n v="0"/>
    <n v="0"/>
    <n v="0"/>
    <n v="0"/>
    <n v="0"/>
    <n v="0"/>
    <n v="0"/>
    <n v="0"/>
    <n v="0"/>
    <n v="0"/>
    <n v="0"/>
    <n v="0"/>
    <n v="0"/>
    <n v="0"/>
    <n v="0"/>
    <n v="0"/>
    <n v="0"/>
    <n v="0"/>
    <n v="0"/>
    <n v="0"/>
    <n v="0"/>
    <n v="0"/>
    <n v="0"/>
    <n v="0"/>
    <n v="0"/>
    <n v="0"/>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5442.1768707482988"/>
    <n v="0"/>
    <n v="0"/>
    <n v="0"/>
    <n v="0"/>
    <n v="0"/>
    <n v="0"/>
    <n v="0"/>
    <n v="0"/>
    <n v="0"/>
    <n v="0"/>
    <n v="0"/>
    <n v="0"/>
    <n v="0"/>
    <n v="0"/>
    <n v="0"/>
    <n v="0"/>
    <n v="0"/>
    <n v="0"/>
    <n v="0"/>
    <n v="0"/>
    <n v="0"/>
    <n v="0"/>
    <n v="0"/>
    <n v="0"/>
    <n v="0"/>
    <n v="0"/>
    <n v="0"/>
    <n v="0"/>
    <n v="0"/>
    <n v="0"/>
    <n v="0"/>
    <n v="0"/>
    <n v="0"/>
    <n v="0"/>
    <n v="0"/>
    <n v="0"/>
    <n v="0"/>
    <n v="0"/>
    <n v="0"/>
    <n v="2050.7936507936506"/>
    <n v="1953.1368102796673"/>
    <n v="1860.1302955044453"/>
    <n v="1771.5526623851856"/>
    <n v="1687.1930117954153"/>
    <n v="1606.8504874242046"/>
    <n v="1530.3337975468617"/>
    <n v="1457.4607595684397"/>
    <n v="1388.0578662556568"/>
    <n v="1321.9598726244349"/>
    <n v="1259.0094024994621"/>
    <n v="1199.0565738090113"/>
    <n v="1141.9586417228682"/>
    <n v="1087.5796587836835"/>
    <n v="1035.790151222556"/>
    <n v="986.46681068814837"/>
    <n v="939.49220065537941"/>
    <n v="894.75447681464698"/>
    <n v="852.14712077585432"/>
    <n v="811.56868645319469"/>
    <n v="772.92255852685207"/>
    <n v="736.1167224065257"/>
    <n v="701.06354514907218"/>
    <n v="667.67956680864006"/>
    <n v="635.88530172251433"/>
    <n v="605.6050492595374"/>
    <n v="576.76671358051192"/>
    <n v="549.30163198143987"/>
    <n v="523.14441141089526"/>
    <n v="498.23277277228101"/>
    <n v="474.50740264026769"/>
    <n v="451.91181203835015"/>
    <n v="430.39220194128586"/>
    <n v="409.89733518217696"/>
    <n v="390.37841445921617"/>
    <n v="371.78896615163444"/>
    <n v="354.08472966822336"/>
    <n v="337.22355206497451"/>
    <n v="321.1652876809282"/>
    <n v="305.87170255326492"/>
    <n v="5442.1768707482988"/>
    <n v="16627.46921417796"/>
    <x v="144"/>
  </r>
  <r>
    <s v="SF"/>
    <s v="Slovenská filharmónia"/>
    <x v="145"/>
    <n v="19"/>
    <s v="Dom umenia Piešťany - rekonštrukcia Malej sály - Galérie, Výstavnej siene  a vstupu A časť  prízemie "/>
    <s v="Rekonštrukcia Malej sály -Galérie a Výstavnej siene - nové osvetlenie, výmena podlahovej krytiny (peniažková guma, priemyselný koberec),  oprava stien, výstavný imobiliár (panely, pulty, sklenné vitríny), demontáž dvoch sociálnych zariadení  - foyer  prízemie A časť budovy "/>
    <s v="Zvýšenie kvality a profesionality  prezentačného priestoru výtvarného umenia."/>
    <s v="N/A"/>
    <s v="Zákon č. 114/2020 Z.z. o Slovenskej filharmónii,                                                                 Štatút Slovenskej filharmónie č. MK-2109/2014-110/11519, čl. VII. bod 2.                             Zákon č. 278/1993 Z.z. o správe majetku štátu - §3 ods.2"/>
    <n v="10"/>
    <x v="1"/>
    <n v="24470"/>
    <s v="DUP realizoval  v roku 2022  v týchto priestoroch výstavy a komorné podujatia v počte 21, ktoré navštívilo 24 470 návštevníkov. "/>
    <x v="2"/>
    <x v="1"/>
    <s v="B3 Stavebná rekonštrukcia priestorov"/>
    <s v="01 Investičný zámer"/>
    <s v="štátny rozpočet"/>
    <s v="08S0102"/>
    <s v="nie "/>
    <n v="1"/>
    <n v="70000"/>
    <n v="0"/>
    <n v="0"/>
    <n v="0"/>
    <n v="0"/>
    <n v="50000"/>
    <n v="20000"/>
    <n v="0"/>
    <n v="0"/>
    <n v="0"/>
    <n v="0"/>
    <n v="0"/>
    <m/>
    <m/>
    <m/>
    <m/>
    <m/>
    <m/>
    <m/>
    <m/>
    <m/>
    <m/>
    <m/>
    <m/>
    <s v="Súčasný stav výstavných priestorov a foyeru Domu umenia a A časť prízemie si vyžaduje rekonštrukciu nakoľko po rozhovore so spoluautorkou a vlastníčkou autorských práv Ing. Arch. Júliou Kunovskou sme získali usmernenie ku rekonštrukcii výstavných priestorov, ktoré ako súčasť Národnej kultúrnej pamiatky musia spĺňať súčasné štandardy. "/>
    <n v="1"/>
    <n v="0"/>
    <s v="B3"/>
    <n v="7"/>
    <n v="1"/>
    <n v="1"/>
    <n v="1"/>
    <n v="1"/>
    <n v="1"/>
    <n v="1"/>
    <n v="1"/>
    <n v="0"/>
    <n v="0"/>
    <n v="0"/>
    <n v="0"/>
    <n v="0"/>
    <n v="1"/>
    <n v="0"/>
    <n v="0"/>
    <n v="0"/>
    <n v="0"/>
    <n v="0"/>
    <n v="0"/>
    <n v="50000"/>
    <n v="20000"/>
    <n v="0"/>
    <n v="0"/>
    <n v="0"/>
    <n v="0"/>
    <n v="0"/>
    <n v="0"/>
    <n v="0"/>
    <n v="0"/>
    <n v="0"/>
    <n v="0"/>
    <n v="0"/>
    <n v="0"/>
    <n v="0"/>
    <n v="0"/>
    <n v="0"/>
    <n v="0"/>
    <n v="0"/>
    <n v="0"/>
    <n v="0"/>
    <n v="0"/>
    <n v="0"/>
    <n v="0"/>
    <n v="0"/>
    <n v="0"/>
    <n v="0"/>
    <n v="0"/>
    <n v="0"/>
    <n v="0"/>
    <n v="0"/>
    <n v="0"/>
    <n v="0"/>
    <n v="0"/>
    <n v="0"/>
    <n v="0"/>
    <n v="0"/>
    <n v="0"/>
    <n v="0"/>
    <n v="0"/>
    <n v="24470"/>
    <n v="24470"/>
    <n v="24470"/>
    <n v="24470"/>
    <n v="24470"/>
    <n v="24470"/>
    <n v="24470"/>
    <n v="24470"/>
    <n v="24470"/>
    <n v="24470"/>
    <n v="24470"/>
    <n v="24470"/>
    <n v="24470"/>
    <n v="24470"/>
    <n v="24470"/>
    <n v="24470"/>
    <n v="24470"/>
    <n v="24470"/>
    <n v="24470"/>
    <n v="24470"/>
    <n v="24470"/>
    <n v="24470"/>
    <n v="24470"/>
    <n v="24470"/>
    <n v="24470"/>
    <n v="24470"/>
    <n v="24470"/>
    <n v="24470"/>
    <n v="24470"/>
    <n v="24470"/>
    <n v="24470"/>
    <n v="24470"/>
    <n v="24470"/>
    <n v="24470"/>
    <n v="24470"/>
    <n v="24470"/>
    <n v="24470"/>
    <n v="24470"/>
    <n v="24470"/>
    <n v="24470"/>
    <n v="24470"/>
    <n v="24470"/>
    <n v="24470"/>
    <n v="0"/>
    <n v="43191.879926573798"/>
    <n v="16454.04949583764"/>
    <n v="0"/>
    <n v="0"/>
    <n v="0"/>
    <n v="0"/>
    <n v="0"/>
    <n v="0"/>
    <n v="0"/>
    <n v="0"/>
    <n v="0"/>
    <n v="0"/>
    <n v="0"/>
    <n v="0"/>
    <n v="0"/>
    <n v="0"/>
    <n v="0"/>
    <n v="0"/>
    <n v="0"/>
    <n v="0"/>
    <n v="0"/>
    <n v="0"/>
    <n v="0"/>
    <n v="0"/>
    <n v="0"/>
    <n v="0"/>
    <n v="0"/>
    <n v="0"/>
    <n v="0"/>
    <n v="0"/>
    <n v="0"/>
    <n v="0"/>
    <n v="0"/>
    <n v="0"/>
    <n v="0"/>
    <n v="0"/>
    <n v="0"/>
    <n v="0"/>
    <n v="0"/>
    <n v="22195.01133786848"/>
    <n v="21138.106036065219"/>
    <n v="20131.529558157352"/>
    <n v="19172.885293483192"/>
    <n v="18259.890755698278"/>
    <n v="17390.37214828407"/>
    <n v="16562.259188841974"/>
    <n v="15773.580179849499"/>
    <n v="15022.457314142381"/>
    <n v="14307.102203945124"/>
    <n v="13625.811622804882"/>
    <n v="12976.963450290361"/>
    <n v="12359.012809800346"/>
    <n v="11770.48839028604"/>
    <n v="11209.988943129563"/>
    <n v="10676.179945837677"/>
    <n v="10167.790424607312"/>
    <n v="9683.6099281974402"/>
    <n v="9222.4856459023249"/>
    <n v="8783.3196627641191"/>
    <n v="8365.0663454896367"/>
    <n v="7966.729852847272"/>
    <n v="7587.3617646164512"/>
    <n v="7226.0588234442384"/>
    <n v="6881.9607842326077"/>
    <n v="6554.2483659358168"/>
    <n v="6242.141300891255"/>
    <n v="5944.8964770392895"/>
    <n v="5661.8061686088486"/>
    <n v="5392.1963510560445"/>
    <n v="5135.4250962438518"/>
    <n v="4890.8810440417637"/>
    <n v="4657.9819467064417"/>
    <n v="4436.1732825775634"/>
    <n v="4224.9269357881558"/>
    <n v="4023.7399388458625"/>
    <n v="3832.1332750912979"/>
    <n v="3649.650738182188"/>
    <n v="3475.8578458877987"/>
    <n v="3310.3408056074268"/>
    <n v="59645.929422411442"/>
    <n v="179953.19401633556"/>
    <x v="145"/>
  </r>
  <r>
    <s v="NDKE"/>
    <s v="Národné divadlo Košice"/>
    <x v="146"/>
    <n v="10"/>
    <s v="Objekt historickej budovy divadla - výmena stmievačov pre réžiu svetla /Havarijný stav/"/>
    <s v="Výmena technického zariadenia /stmievač/, ktorého jestvujúci technický stav je na konci životnosti, ohrozuje bezporuchovú prevádzku predstavení, nie je možné zabezpečiť náhradné komponenty. V prípade poruchy hrozí zrušenie predstavení."/>
    <s v="Zabezpečenie bezporuchového chodu predstavení a možnosti rôznych svetelných efektov pri tvorbe nových predstavení."/>
    <s v="N/A"/>
    <s v="Zákon č. 278/1993 Z.z. o správe majetku štátu, §3 ods.; Zákon č. 124/2006 Z.z. o bezpečnosti a ochrane zdravia pri práci, §5 ods. 2  d) a h) a §6 ods. 1  b)a d) a f)"/>
    <n v="10"/>
    <x v="1"/>
    <n v="52367"/>
    <s v="Počet návštevníkov je za objekt Historická budova divadla v roku 2022."/>
    <x v="2"/>
    <x v="0"/>
    <s v="C2 Osvetľovacia technika"/>
    <s v="01 Investičný zámer"/>
    <s v="štátny rozpočet"/>
    <s v="08S0101 Divadlá a divadelná činnosť"/>
    <s v="nie"/>
    <n v="1"/>
    <n v="145000"/>
    <n v="0"/>
    <n v="0"/>
    <n v="0"/>
    <n v="145000"/>
    <n v="0"/>
    <n v="0"/>
    <n v="0"/>
    <n v="0"/>
    <n v="0"/>
    <n v="0"/>
    <n v="0"/>
    <s v="-"/>
    <n v="0"/>
    <n v="0"/>
    <n v="0"/>
    <n v="0"/>
    <n v="0"/>
    <n v="0"/>
    <n v="0"/>
    <n v="0"/>
    <n v="0"/>
    <n v="0"/>
    <n v="0"/>
    <m/>
    <n v="0"/>
    <n v="0"/>
    <s v="C2"/>
    <n v="9"/>
    <n v="1"/>
    <n v="1"/>
    <n v="1"/>
    <n v="1"/>
    <n v="1"/>
    <n v="1"/>
    <n v="1"/>
    <n v="0"/>
    <n v="1"/>
    <n v="0"/>
    <n v="1"/>
    <n v="0"/>
    <n v="1"/>
    <n v="1"/>
    <n v="0"/>
    <n v="1"/>
    <n v="0"/>
    <n v="0"/>
    <n v="145000"/>
    <n v="0"/>
    <n v="0"/>
    <n v="0"/>
    <n v="0"/>
    <n v="0"/>
    <n v="0"/>
    <n v="0"/>
    <n v="0"/>
    <n v="0"/>
    <n v="0"/>
    <n v="0"/>
    <n v="0"/>
    <n v="0"/>
    <n v="0"/>
    <n v="0"/>
    <n v="0"/>
    <n v="0"/>
    <n v="0"/>
    <n v="0"/>
    <n v="0"/>
    <n v="0"/>
    <n v="0"/>
    <n v="0"/>
    <n v="0"/>
    <n v="0"/>
    <n v="0"/>
    <n v="0"/>
    <n v="0"/>
    <n v="0"/>
    <n v="0"/>
    <n v="0"/>
    <n v="0"/>
    <n v="0"/>
    <n v="0"/>
    <n v="0"/>
    <n v="0"/>
    <n v="0"/>
    <n v="0"/>
    <n v="0"/>
    <n v="0"/>
    <n v="52367"/>
    <n v="52367"/>
    <n v="52367"/>
    <n v="52367"/>
    <n v="52367"/>
    <n v="52367"/>
    <n v="52367"/>
    <n v="52367"/>
    <n v="52367"/>
    <n v="52367"/>
    <n v="52367"/>
    <n v="52367"/>
    <n v="52367"/>
    <n v="52367"/>
    <n v="52367"/>
    <n v="52367"/>
    <n v="52367"/>
    <n v="52367"/>
    <n v="52367"/>
    <n v="52367"/>
    <n v="52367"/>
    <n v="52367"/>
    <n v="52367"/>
    <n v="52367"/>
    <n v="52367"/>
    <n v="52367"/>
    <n v="52367"/>
    <n v="52367"/>
    <n v="52367"/>
    <n v="52367"/>
    <n v="52367"/>
    <n v="52367"/>
    <n v="52367"/>
    <n v="52367"/>
    <n v="52367"/>
    <n v="52367"/>
    <n v="52367"/>
    <n v="52367"/>
    <n v="52367"/>
    <n v="52367"/>
    <n v="52367"/>
    <n v="52367"/>
    <n v="52367"/>
    <n v="131519.27437641722"/>
    <n v="0"/>
    <n v="0"/>
    <n v="0"/>
    <n v="0"/>
    <n v="0"/>
    <n v="0"/>
    <n v="0"/>
    <n v="0"/>
    <n v="0"/>
    <n v="0"/>
    <n v="0"/>
    <n v="0"/>
    <n v="0"/>
    <n v="0"/>
    <n v="0"/>
    <n v="0"/>
    <n v="0"/>
    <n v="0"/>
    <n v="0"/>
    <n v="0"/>
    <n v="0"/>
    <n v="0"/>
    <n v="0"/>
    <n v="0"/>
    <n v="0"/>
    <n v="0"/>
    <n v="0"/>
    <n v="0"/>
    <n v="0"/>
    <n v="0"/>
    <n v="0"/>
    <n v="0"/>
    <n v="0"/>
    <n v="0"/>
    <n v="0"/>
    <n v="0"/>
    <n v="0"/>
    <n v="0"/>
    <n v="0"/>
    <n v="47498.4126984127"/>
    <n v="45236.583522297806"/>
    <n v="43082.46049742648"/>
    <n v="41030.914759453786"/>
    <n v="39077.06167567028"/>
    <n v="37216.249214924072"/>
    <n v="35444.046871356259"/>
    <n v="33756.235115577387"/>
    <n v="32148.795348168944"/>
    <n v="30617.900331589466"/>
    <n v="29159.905077704258"/>
    <n v="27771.338169242146"/>
    <n v="26448.893494516335"/>
    <n v="25189.422375729835"/>
    <n v="23989.926072123657"/>
    <n v="22847.548640117762"/>
    <n v="21759.57013344549"/>
    <n v="20723.400127090943"/>
    <n v="19736.571549610424"/>
    <n v="18796.734809152782"/>
    <n v="17901.652199193129"/>
    <n v="17049.192570660118"/>
    <n v="16237.326257771543"/>
    <n v="15464.120245496708"/>
    <n v="14727.733567139721"/>
    <n v="14026.412921085448"/>
    <n v="13358.488496271857"/>
    <n v="12722.369996449384"/>
    <n v="12116.542853761322"/>
    <n v="11539.564622629827"/>
    <n v="10990.061545361741"/>
    <n v="10466.725281296896"/>
    <n v="9968.30979171133"/>
    <n v="9493.6283730584073"/>
    <n v="9041.5508314841991"/>
    <n v="8611.0007918897136"/>
    <n v="8200.9531351330606"/>
    <n v="7810.4315572695805"/>
    <n v="7438.5062450186488"/>
    <n v="7084.2916619225225"/>
    <n v="131519.27437641722"/>
    <n v="385108.66003487719"/>
    <x v="146"/>
  </r>
  <r>
    <s v="UKB"/>
    <s v="Univerzitná knižnica v Bratislave"/>
    <x v="147"/>
    <n v="8"/>
    <s v="Zálohovacia infraštruktúra pre potreby UKB"/>
    <s v="Narastajúca digitalizácia prevádzky UKB vyžaduje dostatočne výkonné zálohovacie páskové zariadenie. Doteraz používanú páskovú knižnicu TS4300 s jednou LTO5 páskovou mechanikou je potrebné vymeniť za rovnaký typ TS4300 páskovej knižnice, ale s tromi LTO8 páskovými mechanikami, čo umožní zazálohovať až 10-násobok diskovej kapacity. Zálohovacie zariadenie umožní zazálohovať pravidelne v mesačných intervaloch aj obsah digitálnej knižnice, ktorá sa v súčasnosti zálohuje len raz ročne, čo je pri súčasnom tempe digitalizácie dokumentov nepostačujúce. Pripojenie knižnice bude pomocou optickej siete (fiber channel), pričom zálohovací softvér je bezplatný k zakúpenému hardvéru."/>
    <s v="Zabezpečenie výkonného zálohovacieho zariadenia serverovej a diskovej infraštruktúry."/>
    <s v="N/A"/>
    <s v="Stratégia rozvoja slovenského knihovníctva na roky 2015 – 2020, /strategická oblasť č. 2/ priorita 2.3 opatrenie 2.3.1"/>
    <n v="5"/>
    <x v="1"/>
    <n v="12268"/>
    <s v="Osobné údaje, digitálny obsah (elektronické dokumenty, know-how, výsledky digitalizačného procesu) má nevyčíslitelnú hodnotu"/>
    <x v="0"/>
    <x v="3"/>
    <s v="D2 Zhodnotenie existujúceho špeciálneho HW/SW"/>
    <s v="01 Investičný zámer"/>
    <s v="štátny rozpočet"/>
    <s v="0EK0I03 Podporná infraštruktúra"/>
    <s v="nie"/>
    <n v="1"/>
    <n v="20000"/>
    <n v="0"/>
    <n v="0"/>
    <n v="0"/>
    <n v="20000"/>
    <n v="0"/>
    <n v="0"/>
    <n v="0"/>
    <n v="0"/>
    <n v="0"/>
    <n v="0"/>
    <n v="0"/>
    <s v="-"/>
    <n v="0"/>
    <n v="0"/>
    <n v="0"/>
    <n v="0"/>
    <n v="0"/>
    <n v="0"/>
    <n v="0"/>
    <n v="0"/>
    <n v="0"/>
    <n v="0"/>
    <n v="0"/>
    <m/>
    <n v="1"/>
    <n v="0"/>
    <s v="D2"/>
    <n v="9"/>
    <n v="1"/>
    <n v="1"/>
    <n v="1"/>
    <n v="1"/>
    <n v="1"/>
    <n v="1"/>
    <n v="1"/>
    <n v="0"/>
    <n v="1"/>
    <n v="0"/>
    <n v="0"/>
    <n v="1"/>
    <n v="1"/>
    <n v="1"/>
    <n v="0"/>
    <n v="1"/>
    <n v="0"/>
    <n v="0"/>
    <n v="20000"/>
    <n v="0"/>
    <n v="0"/>
    <n v="0"/>
    <n v="0"/>
    <n v="0"/>
    <n v="0"/>
    <n v="0"/>
    <n v="0"/>
    <n v="0"/>
    <n v="0"/>
    <n v="0"/>
    <n v="0"/>
    <n v="0"/>
    <n v="0"/>
    <n v="0"/>
    <n v="0"/>
    <n v="0"/>
    <n v="0"/>
    <n v="0"/>
    <n v="0"/>
    <n v="0"/>
    <n v="0"/>
    <n v="0"/>
    <n v="0"/>
    <n v="0"/>
    <n v="0"/>
    <n v="0"/>
    <n v="0"/>
    <n v="0"/>
    <n v="0"/>
    <n v="0"/>
    <n v="0"/>
    <n v="0"/>
    <n v="0"/>
    <n v="0"/>
    <n v="0"/>
    <n v="0"/>
    <n v="0"/>
    <n v="0"/>
    <n v="0"/>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8140.589569160999"/>
    <n v="0"/>
    <n v="0"/>
    <n v="0"/>
    <n v="0"/>
    <n v="0"/>
    <n v="0"/>
    <n v="0"/>
    <n v="0"/>
    <n v="0"/>
    <n v="0"/>
    <n v="0"/>
    <n v="0"/>
    <n v="0"/>
    <n v="0"/>
    <n v="0"/>
    <n v="0"/>
    <n v="0"/>
    <n v="0"/>
    <n v="0"/>
    <n v="0"/>
    <n v="0"/>
    <n v="0"/>
    <n v="0"/>
    <n v="0"/>
    <n v="0"/>
    <n v="0"/>
    <n v="0"/>
    <n v="0"/>
    <n v="0"/>
    <n v="0"/>
    <n v="0"/>
    <n v="0"/>
    <n v="0"/>
    <n v="0"/>
    <n v="0"/>
    <n v="0"/>
    <n v="0"/>
    <n v="0"/>
    <n v="0"/>
    <n v="11127.437641723356"/>
    <n v="10597.559658784148"/>
    <n v="10092.913960746808"/>
    <n v="9612.2990102350541"/>
    <n v="9154.5704859381476"/>
    <n v="8718.6385580363294"/>
    <n v="8303.4652933679336"/>
    <n v="7908.0621841599368"/>
    <n v="7531.4877944380351"/>
    <n v="7172.8455185124139"/>
    <n v="6831.2814462022998"/>
    <n v="6505.9823297164749"/>
    <n v="6196.1736473490255"/>
    <n v="5901.1177593800221"/>
    <n v="5620.1121517904976"/>
    <n v="5352.4877636099973"/>
    <n v="5097.6073939142834"/>
    <n v="4854.8641846802693"/>
    <n v="4623.680175885971"/>
    <n v="4403.5049294152113"/>
    <n v="4193.8142184906774"/>
    <n v="3994.1087795149301"/>
    <n v="3803.9131233475528"/>
    <n v="3622.7744031881452"/>
    <n v="3450.2613363696623"/>
    <n v="3285.9631774949162"/>
    <n v="3129.488740471349"/>
    <n v="2980.4654671155699"/>
    <n v="2838.5385401100675"/>
    <n v="2703.3700382000634"/>
    <n v="2574.6381316191082"/>
    <n v="2452.0363158277219"/>
    <n v="2335.2726817406879"/>
    <n v="2224.0692207054167"/>
    <n v="2118.1611625765877"/>
    <n v="2017.2963453110356"/>
    <n v="1921.234614581939"/>
    <n v="1829.7472519827986"/>
    <n v="1742.6164304598085"/>
    <n v="1659.6346956760078"/>
    <n v="18140.589569160999"/>
    <n v="50584.780757427507"/>
    <x v="147"/>
  </r>
  <r>
    <s v="SF"/>
    <s v="Slovenská filharmónia"/>
    <x v="148"/>
    <n v="14"/>
    <s v="REZERVAČNO-PREDAJNÝ ONLINE SYSTÉM PRE SF"/>
    <s v="Zabezpečenie predaja vstupeniek a abonentiek prostredníctvom Rezervačno - predajného online systému pre SF a DU Piešťany.  "/>
    <s v="Zabezpečenie predaja vstupeniek a abonentiek "/>
    <s v="N/A"/>
    <s v="Zákon č. 114/2020 Z.z. o Slovenskej filharmónii,                                                                 Štatút Slovenskej filharmónie č. MK-2109/2014-110/11519, čl. VII. bod 2.                             Zákon č. 278/1993 Z.z. o správe majetku štátu - §3 ods.2"/>
    <n v="5"/>
    <x v="1"/>
    <n v="49763"/>
    <s v="zvýšenie počtu návštevníkov "/>
    <x v="2"/>
    <x v="0"/>
    <s v="C9 Elektrické spotrebiče"/>
    <s v="07 V realizácii"/>
    <s v="štátny rozpočet"/>
    <s v="08S0102"/>
    <s v="nie"/>
    <n v="1"/>
    <n v="86024"/>
    <n v="0"/>
    <n v="0"/>
    <n v="0"/>
    <n v="86024"/>
    <n v="0"/>
    <n v="0"/>
    <n v="0"/>
    <n v="0"/>
    <n v="0"/>
    <n v="0"/>
    <n v="0"/>
    <m/>
    <n v="0"/>
    <n v="0"/>
    <n v="0"/>
    <n v="0"/>
    <n v="0"/>
    <n v="0"/>
    <n v="0"/>
    <n v="0"/>
    <n v="0"/>
    <n v="0"/>
    <n v="0"/>
    <s v="Ukončenie technickej podpory doteraz používaného systému ORES. "/>
    <n v="1"/>
    <n v="0"/>
    <s v="C9"/>
    <n v="7"/>
    <n v="1"/>
    <n v="1"/>
    <n v="1"/>
    <n v="1"/>
    <n v="1"/>
    <n v="1"/>
    <n v="1"/>
    <n v="0"/>
    <n v="0"/>
    <n v="0"/>
    <n v="0"/>
    <n v="0"/>
    <n v="1"/>
    <n v="0"/>
    <n v="0"/>
    <n v="0"/>
    <n v="0"/>
    <n v="0"/>
    <n v="86024"/>
    <n v="0"/>
    <n v="0"/>
    <n v="0"/>
    <n v="0"/>
    <n v="0"/>
    <n v="0"/>
    <n v="0"/>
    <n v="0"/>
    <n v="0"/>
    <n v="0"/>
    <n v="0"/>
    <n v="0"/>
    <n v="0"/>
    <n v="0"/>
    <n v="0"/>
    <n v="0"/>
    <n v="0"/>
    <n v="0"/>
    <n v="0"/>
    <n v="0"/>
    <n v="0"/>
    <n v="0"/>
    <n v="0"/>
    <n v="0"/>
    <n v="0"/>
    <n v="0"/>
    <n v="0"/>
    <n v="0"/>
    <n v="0"/>
    <n v="0"/>
    <n v="0"/>
    <n v="0"/>
    <n v="0"/>
    <n v="0"/>
    <n v="0"/>
    <n v="0"/>
    <n v="0"/>
    <n v="0"/>
    <n v="0"/>
    <n v="0"/>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78026.303854875281"/>
    <n v="0"/>
    <n v="0"/>
    <n v="0"/>
    <n v="0"/>
    <n v="0"/>
    <n v="0"/>
    <n v="0"/>
    <n v="0"/>
    <n v="0"/>
    <n v="0"/>
    <n v="0"/>
    <n v="0"/>
    <n v="0"/>
    <n v="0"/>
    <n v="0"/>
    <n v="0"/>
    <n v="0"/>
    <n v="0"/>
    <n v="0"/>
    <n v="0"/>
    <n v="0"/>
    <n v="0"/>
    <n v="0"/>
    <n v="0"/>
    <n v="0"/>
    <n v="0"/>
    <n v="0"/>
    <n v="0"/>
    <n v="0"/>
    <n v="0"/>
    <n v="0"/>
    <n v="0"/>
    <n v="0"/>
    <n v="0"/>
    <n v="0"/>
    <n v="0"/>
    <n v="0"/>
    <n v="0"/>
    <n v="0"/>
    <n v="45136.507936507936"/>
    <n v="42987.150415721837"/>
    <n v="40940.143253068425"/>
    <n v="38990.612621969922"/>
    <n v="37133.916782828499"/>
    <n v="35365.635031265236"/>
    <n v="33681.557172633562"/>
    <n v="32077.673497746247"/>
    <n v="30550.165235948807"/>
    <n v="29095.395462808385"/>
    <n v="27709.900440769892"/>
    <n v="26390.381372161799"/>
    <n v="25133.696544916005"/>
    <n v="23936.853852300948"/>
    <n v="22797.003668858048"/>
    <n v="21711.432065579091"/>
    <n v="20677.554348170564"/>
    <n v="19692.908903019583"/>
    <n v="18755.151336209128"/>
    <n v="17862.048891627743"/>
    <n v="17011.475134883563"/>
    <n v="16201.404890365297"/>
    <n v="15429.909419395522"/>
    <n v="14695.151827995734"/>
    <n v="13995.382693329271"/>
    <n v="13328.935898408829"/>
    <n v="12694.224665151267"/>
    <n v="12089.737776334538"/>
    <n v="11514.035977461468"/>
    <n v="10965.748549963299"/>
    <n v="10443.570047584095"/>
    <n v="9946.2571881753283"/>
    <n v="9472.6258935003134"/>
    <n v="9021.5484700002962"/>
    <n v="8591.9509238098071"/>
    <n v="8182.8104036283876"/>
    <n v="7793.1527653603707"/>
    <n v="7422.0502527241606"/>
    <n v="7068.619288308726"/>
    <n v="6732.0183698178334"/>
    <n v="78026.303854875281"/>
    <n v="205188.33101009665"/>
    <x v="148"/>
  </r>
  <r>
    <s v="SND"/>
    <s v="Slovenské národné divadlo"/>
    <x v="149"/>
    <m/>
    <s v="Video projektor LASER 40000 ANSI + optiky"/>
    <s v="Na javisku opery aktulálne dva stávajúce projektory projektujú len v  SD kvalite, sú morálne a fyzicky zastaralé - nevieme realizovať súčasný formát používaný vo videoprojekciách. Videoprojekcu a projekčnú tehchniku používame vo viac ako polovici repertoáru predstavení Opery SND"/>
    <s v="Renovácia existujúcej projekčenej techniky so stálym uplatnením. Cieľom je zabezpečiť bezporuchovú prevádzku, technologicky umožniť umeleckú tvorbu porovnateľnú minimálne s európskym štandardom a tým umožniť medzinárodnú spoluprácu na nových projektoch"/>
    <s v="N/A"/>
    <s v="Zákon č. 385/1997 Z.z. o Slov.národnom divadle, §2"/>
    <n v="5"/>
    <x v="1"/>
    <n v="83516"/>
    <s v="návštevnosť na predstaveniach Opery a Baletu v roku 2022"/>
    <x v="2"/>
    <x v="0"/>
    <s v="C1 Javisková technika"/>
    <s v="01 Investičný zámer"/>
    <s v="štátny rozpočet"/>
    <s v="08S0101"/>
    <s v="nie"/>
    <n v="1"/>
    <n v="150000"/>
    <n v="0"/>
    <n v="0"/>
    <m/>
    <n v="150000"/>
    <n v="0"/>
    <n v="0"/>
    <n v="0"/>
    <n v="0"/>
    <n v="0"/>
    <n v="0"/>
    <n v="0"/>
    <s v="-"/>
    <n v="0"/>
    <n v="0"/>
    <n v="0"/>
    <n v="0"/>
    <n v="0"/>
    <n v="0"/>
    <n v="0"/>
    <n v="0"/>
    <n v="0"/>
    <n v="0"/>
    <n v="0"/>
    <m/>
    <n v="0"/>
    <n v="0"/>
    <s v="C1"/>
    <n v="8"/>
    <n v="1"/>
    <n v="1"/>
    <n v="1"/>
    <n v="0"/>
    <n v="1"/>
    <n v="1"/>
    <n v="1"/>
    <n v="0"/>
    <n v="1"/>
    <n v="0"/>
    <n v="1"/>
    <n v="0"/>
    <n v="1"/>
    <n v="1"/>
    <n v="0"/>
    <n v="1"/>
    <n v="0"/>
    <n v="0"/>
    <n v="150000"/>
    <n v="0"/>
    <n v="0"/>
    <n v="0"/>
    <n v="0"/>
    <n v="0"/>
    <n v="0"/>
    <n v="0"/>
    <n v="0"/>
    <n v="0"/>
    <n v="0"/>
    <n v="0"/>
    <n v="0"/>
    <n v="0"/>
    <n v="0"/>
    <n v="0"/>
    <n v="0"/>
    <n v="0"/>
    <n v="0"/>
    <n v="0"/>
    <n v="0"/>
    <n v="0"/>
    <n v="0"/>
    <n v="0"/>
    <n v="0"/>
    <n v="0"/>
    <n v="0"/>
    <n v="0"/>
    <n v="0"/>
    <n v="0"/>
    <n v="0"/>
    <n v="0"/>
    <n v="0"/>
    <n v="0"/>
    <n v="0"/>
    <n v="0"/>
    <n v="0"/>
    <n v="0"/>
    <n v="0"/>
    <n v="0"/>
    <n v="0"/>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136054.42176870749"/>
    <n v="0"/>
    <n v="0"/>
    <n v="0"/>
    <n v="0"/>
    <n v="0"/>
    <n v="0"/>
    <n v="0"/>
    <n v="0"/>
    <n v="0"/>
    <n v="0"/>
    <n v="0"/>
    <n v="0"/>
    <n v="0"/>
    <n v="0"/>
    <n v="0"/>
    <n v="0"/>
    <n v="0"/>
    <n v="0"/>
    <n v="0"/>
    <n v="0"/>
    <n v="0"/>
    <n v="0"/>
    <n v="0"/>
    <n v="0"/>
    <n v="0"/>
    <n v="0"/>
    <n v="0"/>
    <n v="0"/>
    <n v="0"/>
    <n v="0"/>
    <n v="0"/>
    <n v="0"/>
    <n v="0"/>
    <n v="0"/>
    <n v="0"/>
    <n v="0"/>
    <n v="0"/>
    <n v="0"/>
    <n v="0"/>
    <n v="75751.473922902485"/>
    <n v="72144.260878954752"/>
    <n v="68708.819884718818"/>
    <n v="65436.971318779819"/>
    <n v="62320.925065504598"/>
    <n v="59353.26196714722"/>
    <n v="56526.916159187836"/>
    <n v="53835.15824684556"/>
    <n v="51271.579282710052"/>
    <n v="48830.075507342903"/>
    <n v="46504.833816517057"/>
    <n v="44290.317920492431"/>
    <n v="42181.255162373753"/>
    <n v="40172.623964165468"/>
    <n v="38259.641870633779"/>
    <n v="36437.754162508361"/>
    <n v="34702.623011912721"/>
    <n v="33050.117154202591"/>
    <n v="31476.302051621518"/>
    <n v="29977.430525353826"/>
    <n v="28549.933833670315"/>
    <n v="27190.413174924102"/>
    <n v="25895.631595165814"/>
    <n v="24662.506281110298"/>
    <n v="23488.101220105047"/>
    <n v="22369.620209623852"/>
    <n v="21304.400199641768"/>
    <n v="20289.904952039775"/>
    <n v="19323.719001942649"/>
    <n v="18403.541906612038"/>
    <n v="17527.182768201943"/>
    <n v="16692.555017335184"/>
    <n v="15897.671445081129"/>
    <n v="15140.639471505834"/>
    <n v="14419.656639529367"/>
    <n v="13733.006323361302"/>
    <n v="13079.053641296479"/>
    <n v="12456.241563139502"/>
    <n v="11863.087202990004"/>
    <n v="11298.178288561907"/>
    <n v="136054.42176870749"/>
    <n v="344362.45107086049"/>
    <x v="149"/>
  </r>
  <r>
    <s v="ŠO "/>
    <s v="Štátna opera "/>
    <x v="150"/>
    <n v="4"/>
    <s v="Svetelné zariadenia"/>
    <s v="Výmena svetelných zariadení, reflektorov, automatizovaných digitálnych zariadení a plnoovládaných LED svietidiel bude realizované podľa dôležitosti vzhľadom na technickú a morálnu opotrebovanosť."/>
    <s v="Cieľom projektu je zvýšenie umeleckej kvality osvetlenia a zníženie spotreby elektrickej energie."/>
    <s v="N/A"/>
    <s v="Zriaďovacia listina ŠO, Čl. I, bod 2 k"/>
    <n v="5"/>
    <x v="1"/>
    <n v="38949"/>
    <s v="celkový počet ľudí za rok 2019"/>
    <x v="2"/>
    <x v="0"/>
    <s v="C2 Osvetľovacia technika"/>
    <s v="01 Investičný zámer"/>
    <s v="štátny rozpočet"/>
    <s v="08S0101"/>
    <s v="nie"/>
    <n v="1"/>
    <n v="74000"/>
    <n v="0"/>
    <n v="0"/>
    <n v="0"/>
    <n v="24000"/>
    <n v="25000"/>
    <n v="25000"/>
    <n v="0"/>
    <n v="0"/>
    <n v="0"/>
    <n v="0"/>
    <n v="0"/>
    <s v="-"/>
    <n v="0"/>
    <n v="0"/>
    <n v="0"/>
    <n v="0"/>
    <n v="0"/>
    <n v="0"/>
    <n v="0"/>
    <n v="0"/>
    <n v="0"/>
    <n v="0"/>
    <n v="0"/>
    <m/>
    <n v="1"/>
    <n v="0"/>
    <s v="C2"/>
    <n v="9"/>
    <n v="1"/>
    <n v="1"/>
    <n v="1"/>
    <n v="1"/>
    <n v="1"/>
    <n v="1"/>
    <n v="1"/>
    <n v="0"/>
    <n v="1"/>
    <n v="0"/>
    <n v="1"/>
    <n v="0"/>
    <n v="1"/>
    <n v="1"/>
    <n v="0"/>
    <n v="1"/>
    <n v="0"/>
    <n v="0"/>
    <n v="24000"/>
    <n v="25000"/>
    <n v="25000"/>
    <n v="0"/>
    <n v="0"/>
    <n v="0"/>
    <n v="0"/>
    <n v="0"/>
    <n v="0"/>
    <n v="0"/>
    <n v="0"/>
    <n v="0"/>
    <n v="0"/>
    <n v="0"/>
    <n v="0"/>
    <n v="0"/>
    <n v="0"/>
    <n v="0"/>
    <n v="0"/>
    <n v="0"/>
    <n v="0"/>
    <n v="0"/>
    <n v="0"/>
    <n v="0"/>
    <n v="0"/>
    <n v="0"/>
    <n v="0"/>
    <n v="0"/>
    <n v="0"/>
    <n v="0"/>
    <n v="0"/>
    <n v="0"/>
    <n v="0"/>
    <n v="0"/>
    <n v="0"/>
    <n v="0"/>
    <n v="0"/>
    <n v="0"/>
    <n v="0"/>
    <n v="0"/>
    <n v="0"/>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21768.707482993195"/>
    <n v="21595.939963286899"/>
    <n v="20567.561869797049"/>
    <n v="0"/>
    <n v="0"/>
    <n v="0"/>
    <n v="0"/>
    <n v="0"/>
    <n v="0"/>
    <n v="0"/>
    <n v="0"/>
    <n v="0"/>
    <n v="0"/>
    <n v="0"/>
    <n v="0"/>
    <n v="0"/>
    <n v="0"/>
    <n v="0"/>
    <n v="0"/>
    <n v="0"/>
    <n v="0"/>
    <n v="0"/>
    <n v="0"/>
    <n v="0"/>
    <n v="0"/>
    <n v="0"/>
    <n v="0"/>
    <n v="0"/>
    <n v="0"/>
    <n v="0"/>
    <n v="0"/>
    <n v="0"/>
    <n v="0"/>
    <n v="0"/>
    <n v="0"/>
    <n v="0"/>
    <n v="0"/>
    <n v="0"/>
    <n v="0"/>
    <n v="0"/>
    <n v="35327.891156462581"/>
    <n v="33645.610625202455"/>
    <n v="32043.438690669012"/>
    <n v="30517.560657780006"/>
    <n v="29064.343483600012"/>
    <n v="27680.327127238099"/>
    <n v="26362.216311655338"/>
    <n v="25106.872677766987"/>
    <n v="23911.307312159035"/>
    <n v="22772.673630627651"/>
    <n v="21688.260600597765"/>
    <n v="20655.486286283583"/>
    <n v="19671.891701222463"/>
    <n v="18735.134953545199"/>
    <n v="17842.985670043046"/>
    <n v="16993.319685755279"/>
    <n v="16184.113986433602"/>
    <n v="15413.441891841525"/>
    <n v="14679.4684684205"/>
    <n v="13980.446160400477"/>
    <n v="13314.710628952836"/>
    <n v="12680.676789478888"/>
    <n v="12076.835037598943"/>
    <n v="11501.747654856135"/>
    <n v="10954.045385577272"/>
    <n v="10432.424176740258"/>
    <n v="9935.6420730859609"/>
    <n v="9462.5162600818658"/>
    <n v="9011.9202476970186"/>
    <n v="8582.7811882828719"/>
    <n v="8174.0773221741638"/>
    <n v="7784.8355449277751"/>
    <n v="7414.1290904074049"/>
    <n v="7061.0753241975281"/>
    <n v="6724.8336420928845"/>
    <n v="6404.6034686598896"/>
    <n v="6099.6223511046574"/>
    <n v="5809.1641439091964"/>
    <n v="5532.5372799135212"/>
    <n v="5269.0831237271623"/>
    <n v="63932.209316077147"/>
    <n v="160598.84461371406"/>
    <x v="150"/>
  </r>
  <r>
    <s v="HC"/>
    <s v="Hudobné centrum"/>
    <x v="151"/>
    <n v="7"/>
    <s v="vytvorenie softwéru pre online časopis Hudobný život"/>
    <s v="vytvorenie redakčného systému a webovej stránkty časopisu, online predaj "/>
    <s v="modernizácia v šírení kultúrnych informácii v oblasti vážnej hudby"/>
    <m/>
    <s v="Zriaďovateľská listina  HC, Čl.I a Čl.III"/>
    <n v="10"/>
    <x v="3"/>
    <n v="3000"/>
    <s v="zodpovedá predpokladanému nárastu počtu  predplatiteľov časopisu"/>
    <x v="0"/>
    <x v="3"/>
    <s v="D2 Zhodnotenie existujúceho špeciálneho HW/SW"/>
    <s v="01 Investičný zámer"/>
    <s v="štátny rozpočet"/>
    <n v="711003"/>
    <s v="nie"/>
    <n v="0"/>
    <n v="9800"/>
    <n v="0"/>
    <n v="0"/>
    <m/>
    <n v="9800"/>
    <n v="0"/>
    <n v="0"/>
    <n v="0"/>
    <n v="0"/>
    <n v="0"/>
    <n v="0"/>
    <n v="0"/>
    <n v="0"/>
    <n v="0"/>
    <n v="0"/>
    <n v="0"/>
    <m/>
    <m/>
    <m/>
    <m/>
    <n v="0"/>
    <m/>
    <m/>
    <m/>
    <m/>
    <n v="1"/>
    <n v="0"/>
    <s v="D2"/>
    <n v="8"/>
    <n v="1"/>
    <n v="1"/>
    <n v="1"/>
    <n v="1"/>
    <n v="1"/>
    <n v="0"/>
    <n v="0"/>
    <n v="0"/>
    <n v="1"/>
    <n v="0"/>
    <n v="0"/>
    <n v="1"/>
    <n v="1"/>
    <n v="1"/>
    <n v="0"/>
    <n v="1"/>
    <n v="0"/>
    <n v="0"/>
    <n v="9800"/>
    <n v="0"/>
    <n v="0"/>
    <n v="0"/>
    <n v="0"/>
    <n v="0"/>
    <n v="0"/>
    <n v="0"/>
    <n v="0"/>
    <n v="0"/>
    <n v="0"/>
    <n v="0"/>
    <n v="0"/>
    <n v="0"/>
    <n v="0"/>
    <n v="0"/>
    <n v="0"/>
    <n v="0"/>
    <n v="0"/>
    <n v="0"/>
    <n v="0"/>
    <n v="0"/>
    <n v="0"/>
    <n v="0"/>
    <n v="0"/>
    <n v="0"/>
    <n v="0"/>
    <n v="0"/>
    <n v="0"/>
    <n v="0"/>
    <n v="0"/>
    <n v="0"/>
    <n v="0"/>
    <n v="0"/>
    <n v="0"/>
    <n v="0"/>
    <n v="0"/>
    <n v="0"/>
    <n v="0"/>
    <n v="0"/>
    <n v="0"/>
    <n v="3000"/>
    <n v="3000"/>
    <n v="3000"/>
    <n v="3000"/>
    <n v="3000"/>
    <n v="3000"/>
    <n v="3000"/>
    <n v="3000"/>
    <n v="3000"/>
    <n v="3000"/>
    <n v="3000"/>
    <n v="3000"/>
    <n v="3000"/>
    <n v="3000"/>
    <n v="3000"/>
    <n v="3000"/>
    <n v="3000"/>
    <n v="3000"/>
    <n v="3000"/>
    <n v="3000"/>
    <n v="3000"/>
    <n v="3000"/>
    <n v="3000"/>
    <n v="3000"/>
    <n v="3000"/>
    <n v="3000"/>
    <n v="3000"/>
    <n v="3000"/>
    <n v="3000"/>
    <n v="3000"/>
    <n v="3000"/>
    <n v="3000"/>
    <n v="3000"/>
    <n v="3000"/>
    <n v="3000"/>
    <n v="3000"/>
    <n v="3000"/>
    <n v="3000"/>
    <n v="3000"/>
    <n v="3000"/>
    <n v="3000"/>
    <n v="3000"/>
    <n v="3000"/>
    <n v="8888.8888888888887"/>
    <n v="0"/>
    <n v="0"/>
    <n v="0"/>
    <n v="0"/>
    <n v="0"/>
    <n v="0"/>
    <n v="0"/>
    <n v="0"/>
    <n v="0"/>
    <n v="0"/>
    <n v="0"/>
    <n v="0"/>
    <n v="0"/>
    <n v="0"/>
    <n v="0"/>
    <n v="0"/>
    <n v="0"/>
    <n v="0"/>
    <n v="0"/>
    <n v="0"/>
    <n v="0"/>
    <n v="0"/>
    <n v="0"/>
    <n v="0"/>
    <n v="0"/>
    <n v="0"/>
    <n v="0"/>
    <n v="0"/>
    <n v="0"/>
    <n v="0"/>
    <n v="0"/>
    <n v="0"/>
    <n v="0"/>
    <n v="0"/>
    <n v="0"/>
    <n v="0"/>
    <n v="0"/>
    <n v="0"/>
    <n v="0"/>
    <n v="2721.0884353741494"/>
    <n v="2591.5127955944281"/>
    <n v="2468.1074243756461"/>
    <n v="2350.578499405377"/>
    <n v="2238.6461899098831"/>
    <n v="2132.0439903903643"/>
    <n v="2030.5180860860614"/>
    <n v="1933.8267486533919"/>
    <n v="1841.739760622278"/>
    <n v="1754.0378672593122"/>
    <n v="1670.5122545326785"/>
    <n v="1590.9640519358841"/>
    <n v="1515.2038589865565"/>
    <n v="1443.0512942729106"/>
    <n v="1374.3345659742006"/>
    <n v="1308.8900628325719"/>
    <n v="1246.5619646024495"/>
    <n v="1187.2018710499519"/>
    <n v="1130.6684486190018"/>
    <n v="1076.8270939228589"/>
    <n v="1025.5496132598657"/>
    <n v="976.713917390348"/>
    <n v="930.20373084795062"/>
    <n v="885.90831509328632"/>
    <n v="843.72220485074888"/>
    <n v="803.54495700071311"/>
    <n v="765.28091142925064"/>
    <n v="728.83896326595288"/>
    <n v="694.13234596757445"/>
    <n v="661.07842473102301"/>
    <n v="629.59849974383144"/>
    <n v="599.61761880364907"/>
    <n v="571.0643988606181"/>
    <n v="543.87085605773143"/>
    <n v="517.97224386450625"/>
    <n v="493.3068989185773"/>
    <n v="469.81609420816898"/>
    <n v="447.44389924587512"/>
    <n v="426.13704690083347"/>
    <n v="405.84480657222235"/>
    <n v="8888.8888888888887"/>
    <n v="22062.09979767089"/>
    <x v="151"/>
  </r>
  <r>
    <s v="SNM"/>
    <s v="SNM - Prírodovedné múzeum"/>
    <x v="152"/>
    <n v="2"/>
    <s v="Zázrak prírody - Planéta Zem"/>
    <s v="príprava sa zatiaľ  odsúva na neurčito, priestory určené pre vybudovanie boli použité na iný účel."/>
    <s v="doplnenie úvodnej témy pre prírodovedné expozície"/>
    <s v="N/A"/>
    <m/>
    <n v="10"/>
    <x v="1"/>
    <n v="53765"/>
    <s v="projekt je pozastaný, priestory určené pre vybudovanie boli použité na iný účel"/>
    <x v="0"/>
    <x v="4"/>
    <s v="F2 Vytvorenie novej expozície/výstavy"/>
    <s v="01 Investičný zámer"/>
    <s v="štátny rozpočet"/>
    <s v="08S0106 Múzeá a galérie  "/>
    <s v="nie"/>
    <n v="1"/>
    <n v="200000"/>
    <n v="15000"/>
    <n v="0"/>
    <n v="0"/>
    <n v="0"/>
    <n v="0"/>
    <n v="100000"/>
    <n v="100000"/>
    <n v="0"/>
    <n v="0"/>
    <n v="0"/>
    <n v="0"/>
    <s v="-"/>
    <n v="0"/>
    <n v="0"/>
    <n v="0"/>
    <n v="0"/>
    <n v="0"/>
    <n v="0"/>
    <n v="0"/>
    <n v="0"/>
    <n v="0"/>
    <n v="0"/>
    <n v="0"/>
    <s v="realizácia pozastavená z priestorových  a organizačných dôvodov. Budovanie novej expozície pred komplexnou rekonštrukciou budovy je neekonomické a nevhodné z viacerých dôvodov"/>
    <n v="0"/>
    <n v="0"/>
    <s v="F2"/>
    <n v="7"/>
    <n v="1"/>
    <n v="1"/>
    <n v="0"/>
    <n v="1"/>
    <n v="1"/>
    <n v="1"/>
    <n v="1"/>
    <n v="0"/>
    <n v="1"/>
    <n v="0"/>
    <n v="0"/>
    <n v="1"/>
    <n v="0"/>
    <n v="1"/>
    <n v="0"/>
    <n v="1"/>
    <n v="0"/>
    <n v="0"/>
    <n v="0"/>
    <n v="0"/>
    <n v="100000"/>
    <n v="100000"/>
    <n v="0"/>
    <n v="0"/>
    <n v="0"/>
    <n v="0"/>
    <n v="0"/>
    <n v="0"/>
    <n v="0"/>
    <n v="0"/>
    <n v="0"/>
    <n v="0"/>
    <n v="0"/>
    <n v="0"/>
    <n v="0"/>
    <n v="0"/>
    <n v="0"/>
    <n v="0"/>
    <n v="0"/>
    <n v="0"/>
    <n v="0"/>
    <n v="0"/>
    <n v="0"/>
    <n v="0"/>
    <n v="0"/>
    <n v="0"/>
    <n v="0"/>
    <n v="0"/>
    <n v="0"/>
    <n v="0"/>
    <n v="0"/>
    <n v="0"/>
    <n v="0"/>
    <n v="0"/>
    <n v="0"/>
    <n v="0"/>
    <n v="0"/>
    <n v="0"/>
    <n v="0"/>
    <n v="53765"/>
    <n v="53765"/>
    <n v="53765"/>
    <n v="53765"/>
    <n v="53765"/>
    <n v="53765"/>
    <n v="53765"/>
    <n v="53765"/>
    <n v="53765"/>
    <n v="53765"/>
    <n v="53765"/>
    <n v="53765"/>
    <n v="53765"/>
    <n v="53765"/>
    <n v="53765"/>
    <n v="53765"/>
    <n v="53765"/>
    <n v="53765"/>
    <n v="53765"/>
    <n v="53765"/>
    <n v="53765"/>
    <n v="53765"/>
    <n v="53765"/>
    <n v="53765"/>
    <n v="53765"/>
    <n v="53765"/>
    <n v="53765"/>
    <n v="53765"/>
    <n v="53765"/>
    <n v="53765"/>
    <n v="53765"/>
    <n v="53765"/>
    <n v="53765"/>
    <n v="53765"/>
    <n v="53765"/>
    <n v="53765"/>
    <n v="53765"/>
    <n v="53765"/>
    <n v="53765"/>
    <n v="53765"/>
    <n v="53765"/>
    <n v="53765"/>
    <n v="53765"/>
    <n v="0"/>
    <n v="0"/>
    <n v="82270.247479188198"/>
    <n v="78352.616646845898"/>
    <n v="0"/>
    <n v="0"/>
    <n v="0"/>
    <n v="0"/>
    <n v="0"/>
    <n v="0"/>
    <n v="0"/>
    <n v="0"/>
    <n v="0"/>
    <n v="0"/>
    <n v="0"/>
    <n v="0"/>
    <n v="0"/>
    <n v="0"/>
    <n v="0"/>
    <n v="0"/>
    <n v="0"/>
    <n v="0"/>
    <n v="0"/>
    <n v="0"/>
    <n v="0"/>
    <n v="0"/>
    <n v="0"/>
    <n v="0"/>
    <n v="0"/>
    <n v="0"/>
    <n v="0"/>
    <n v="0"/>
    <n v="0"/>
    <n v="0"/>
    <n v="0"/>
    <n v="0"/>
    <n v="0"/>
    <n v="0"/>
    <n v="0"/>
    <n v="0"/>
    <n v="48766.439909297049"/>
    <n v="46444.228485044805"/>
    <n v="44232.598557185534"/>
    <n v="42126.284340176695"/>
    <n v="40120.270800168284"/>
    <n v="38209.781714445977"/>
    <n v="36390.268299472365"/>
    <n v="34657.398380449871"/>
    <n v="33007.046076618928"/>
    <n v="31435.281977732306"/>
    <n v="29938.363788316488"/>
    <n v="28512.727417444268"/>
    <n v="27154.978492804072"/>
    <n v="25861.884278861013"/>
    <n v="24630.365979867634"/>
    <n v="23457.491409397742"/>
    <n v="22340.468008950233"/>
    <n v="21276.636199000219"/>
    <n v="20263.463046666879"/>
    <n v="19298.536234920837"/>
    <n v="18379.558318972227"/>
    <n v="17504.341256164022"/>
    <n v="16670.801196346689"/>
    <n v="15876.953520330178"/>
    <n v="15120.90811460017"/>
    <n v="14400.864871047779"/>
    <n v="13715.109400997888"/>
    <n v="13062.008953331318"/>
    <n v="12440.008526982214"/>
    <n v="11847.627168554483"/>
    <n v="11283.454446242367"/>
    <n v="10746.147091659397"/>
    <n v="10234.425801580377"/>
    <n v="9747.0721919813113"/>
    <n v="9282.9258971250601"/>
    <n v="8840.8818067857701"/>
    <n v="8419.8874350340684"/>
    <n v="8018.9404143181582"/>
    <n v="7637.0861088744377"/>
    <n v="7273.4153417851785"/>
    <n v="160622.86412603408"/>
    <n v="395389.59854059183"/>
    <x v="152"/>
  </r>
  <r>
    <s v="SNM"/>
    <s v="SNM - Múzeum kultúry Maďarov na Slovensku"/>
    <x v="153"/>
    <n v="3"/>
    <s v="Rekonštrukcia  kancelárskych priestorov a depozitára MKMS na Žižkovej 18 v Bratislave"/>
    <s v="Oprava kancelárskych priestorov a depozitára múzea"/>
    <s v="Cieľom je bežný chod inštitúcie, zlepšenie pracovného prostredia zamestnancov a ochrana zbierkových predmetov"/>
    <s v="N/A"/>
    <s v="Zákon č. 206/2009 Z.z. o múzeách a o galériách a o ochrane predmetov kultúrnej hodnoty"/>
    <n v="40"/>
    <x v="0"/>
    <n v="2720"/>
    <s v="Ochrana zbierkových predmetov, zlepšenie pracovného prostredia zamestnancov "/>
    <x v="0"/>
    <x v="1"/>
    <s v="B3 Stavebná rekonštrukcia priestorov"/>
    <s v="01 Investičný zámer"/>
    <s v="štátny rozpočet"/>
    <s v="08T010E Stratégia rozvoja múzeí a galérií v SR "/>
    <s v="nie"/>
    <n v="1"/>
    <n v="0"/>
    <n v="0"/>
    <n v="0"/>
    <n v="0"/>
    <n v="0"/>
    <n v="0"/>
    <n v="0"/>
    <n v="0"/>
    <n v="0"/>
    <n v="0"/>
    <n v="0"/>
    <n v="0"/>
    <s v="-"/>
    <n v="20000"/>
    <n v="0"/>
    <n v="0"/>
    <n v="20000"/>
    <n v="0"/>
    <n v="0"/>
    <n v="0"/>
    <n v="0"/>
    <n v="0"/>
    <n v="0"/>
    <n v="0"/>
    <m/>
    <n v="1"/>
    <n v="0"/>
    <s v="B3"/>
    <n v="8"/>
    <n v="1"/>
    <n v="1"/>
    <n v="0"/>
    <n v="1"/>
    <n v="1"/>
    <n v="1"/>
    <n v="1"/>
    <n v="0"/>
    <n v="1"/>
    <n v="0"/>
    <n v="0"/>
    <n v="1"/>
    <n v="1"/>
    <n v="1"/>
    <n v="0"/>
    <n v="1"/>
    <n v="0"/>
    <n v="0"/>
    <n v="20000"/>
    <n v="0"/>
    <n v="0"/>
    <n v="0"/>
    <n v="0"/>
    <n v="0"/>
    <n v="0"/>
    <n v="0"/>
    <n v="0"/>
    <n v="0"/>
    <n v="0"/>
    <n v="0"/>
    <n v="0"/>
    <n v="0"/>
    <n v="0"/>
    <n v="0"/>
    <n v="0"/>
    <n v="0"/>
    <n v="0"/>
    <n v="0"/>
    <n v="0"/>
    <n v="0"/>
    <n v="0"/>
    <n v="0"/>
    <n v="0"/>
    <n v="0"/>
    <n v="0"/>
    <n v="0"/>
    <n v="0"/>
    <n v="0"/>
    <n v="0"/>
    <n v="0"/>
    <n v="0"/>
    <n v="0"/>
    <n v="0"/>
    <n v="0"/>
    <n v="0"/>
    <n v="0"/>
    <n v="0"/>
    <n v="0"/>
    <n v="0"/>
    <n v="2720"/>
    <n v="2720"/>
    <n v="2720"/>
    <n v="2720"/>
    <n v="2720"/>
    <n v="2720"/>
    <n v="2720"/>
    <n v="2720"/>
    <n v="2720"/>
    <n v="2720"/>
    <n v="2720"/>
    <n v="2720"/>
    <n v="2720"/>
    <n v="2720"/>
    <n v="2720"/>
    <n v="2720"/>
    <n v="2720"/>
    <n v="2720"/>
    <n v="2720"/>
    <n v="2720"/>
    <n v="2720"/>
    <n v="2720"/>
    <n v="2720"/>
    <n v="2720"/>
    <n v="2720"/>
    <n v="2720"/>
    <n v="2720"/>
    <n v="2720"/>
    <n v="2720"/>
    <n v="2720"/>
    <n v="2720"/>
    <n v="2720"/>
    <n v="2720"/>
    <n v="2720"/>
    <n v="2720"/>
    <n v="2720"/>
    <n v="2720"/>
    <n v="2720"/>
    <n v="2720"/>
    <n v="2720"/>
    <n v="2720"/>
    <n v="2720"/>
    <n v="2720"/>
    <n v="18140.589569160999"/>
    <n v="0"/>
    <n v="0"/>
    <n v="0"/>
    <n v="0"/>
    <n v="0"/>
    <n v="0"/>
    <n v="0"/>
    <n v="0"/>
    <n v="0"/>
    <n v="0"/>
    <n v="0"/>
    <n v="0"/>
    <n v="0"/>
    <n v="0"/>
    <n v="0"/>
    <n v="0"/>
    <n v="0"/>
    <n v="0"/>
    <n v="0"/>
    <n v="0"/>
    <n v="0"/>
    <n v="0"/>
    <n v="0"/>
    <n v="0"/>
    <n v="0"/>
    <n v="0"/>
    <n v="0"/>
    <n v="0"/>
    <n v="0"/>
    <n v="0"/>
    <n v="0"/>
    <n v="0"/>
    <n v="0"/>
    <n v="0"/>
    <n v="0"/>
    <n v="0"/>
    <n v="0"/>
    <n v="0"/>
    <n v="0"/>
    <n v="2467.1201814058954"/>
    <n v="2349.6382680056145"/>
    <n v="2237.7507314339191"/>
    <n v="2131.1911727942083"/>
    <n v="2029.7058788516272"/>
    <n v="1933.0532179539302"/>
    <n v="1841.003064718029"/>
    <n v="1753.3362521124086"/>
    <n v="1669.8440496308654"/>
    <n v="1590.3276663151098"/>
    <n v="1514.5977774429618"/>
    <n v="1442.4740737552015"/>
    <n v="1373.7848321478114"/>
    <n v="1308.366506807439"/>
    <n v="1246.0633398166085"/>
    <n v="1186.7269903015319"/>
    <n v="1130.2161812395541"/>
    <n v="1076.3963630852897"/>
    <n v="1025.1393934145617"/>
    <n v="976.32323182339201"/>
    <n v="929.83164935561149"/>
    <n v="885.55395176724892"/>
    <n v="843.38471596880856"/>
    <n v="803.22353901791291"/>
    <n v="764.9747990646789"/>
    <n v="728.54742768064659"/>
    <n v="693.85469302918727"/>
    <n v="660.81399336113066"/>
    <n v="629.3466603439341"/>
    <n v="599.37777175612757"/>
    <n v="570.83597310107393"/>
    <n v="543.65330771530842"/>
    <n v="517.76505496696041"/>
    <n v="493.10957615900986"/>
    <n v="469.62816777048567"/>
    <n v="447.26492168617676"/>
    <n v="425.96659208207319"/>
    <n v="405.68246864959343"/>
    <n v="386.36425585675568"/>
    <n v="367.9659579588149"/>
    <n v="18140.589569160999"/>
    <n v="44450.204650347499"/>
    <x v="153"/>
  </r>
  <r>
    <s v="UKB"/>
    <s v="Univerzitná knižnica v Bratislave"/>
    <x v="154"/>
    <n v="7"/>
    <s v="Výmena firewallov Fortinet"/>
    <s v="UKB je prepojená s vonkajším prostredím Internetu pomocou bezpečnostného zariadenia FortiGate 200D, ktoré zabezpečuje riadené prestupy medzi lokálnou počítačovou sieťou tvorenou skupinami vlan a verejným priestorom siete SANET. Zároveň zabezpečujú ochranu pred kybernetickými útokmi. Aktuálne používaným zariadeniam končí podpora od výrobcu, čím stratíme ochranu pred novými hrozbami, ktoré sa neustále vyvíjajú. Preto je potrebné obstarať nové zariadenie s podporou výrobcu pri aktualizácii ochrán a tiež HW podporou."/>
    <s v="Cieľom je zabezpečenie kybernetickej ochrany lokálnych počítačových sietí vlan pred neautorizovaným prístupom z Internetu a pokusom o prienik do naších sietí."/>
    <s v="N/A"/>
    <s v="Stratégia rozvoja slovenského knihovníctva na roky 2015 – 2020, /strategická oblasť č. 3/ priorita 3.4 opatrenie 3.4.1"/>
    <n v="5"/>
    <x v="1"/>
    <n v="12268"/>
    <s v="Návštevníci knižnice pristupujú na Internet a z Internetu do katalógu a digitálnej knižnice (81074 vybavených žiadaniek o výpožičku/rok)"/>
    <x v="2"/>
    <x v="3"/>
    <s v="D1 Nákup štandardnej IT techniky"/>
    <s v="07 V realizácii"/>
    <s v="štátny rozpočet"/>
    <s v="0EK0I03 Podporná infraštruktúra"/>
    <s v="nie"/>
    <n v="1"/>
    <n v="8500"/>
    <n v="0"/>
    <n v="0"/>
    <n v="0"/>
    <n v="8500"/>
    <n v="0"/>
    <n v="0"/>
    <n v="0"/>
    <n v="0"/>
    <n v="0"/>
    <n v="0"/>
    <n v="0"/>
    <s v="-"/>
    <n v="15398"/>
    <n v="0"/>
    <n v="0"/>
    <n v="3848"/>
    <n v="3850"/>
    <n v="3850"/>
    <n v="3850"/>
    <n v="0"/>
    <n v="0"/>
    <n v="0"/>
    <n v="0"/>
    <s v="Ostatné roky je platená HW a SW podpora"/>
    <n v="1"/>
    <n v="0"/>
    <s v="D1"/>
    <n v="8"/>
    <n v="1"/>
    <n v="1"/>
    <n v="1"/>
    <n v="1"/>
    <n v="1"/>
    <n v="1"/>
    <n v="1"/>
    <n v="0"/>
    <n v="1"/>
    <n v="0"/>
    <n v="1"/>
    <n v="0"/>
    <n v="1"/>
    <n v="0"/>
    <n v="0"/>
    <n v="0"/>
    <n v="0"/>
    <n v="0"/>
    <n v="12348"/>
    <n v="3850"/>
    <n v="3850"/>
    <n v="3850"/>
    <n v="0"/>
    <n v="0"/>
    <n v="0"/>
    <n v="0"/>
    <n v="0"/>
    <n v="0"/>
    <n v="0"/>
    <n v="0"/>
    <n v="0"/>
    <n v="0"/>
    <n v="0"/>
    <n v="0"/>
    <n v="0"/>
    <n v="0"/>
    <n v="0"/>
    <n v="0"/>
    <n v="0"/>
    <n v="0"/>
    <n v="0"/>
    <n v="0"/>
    <n v="0"/>
    <n v="0"/>
    <n v="0"/>
    <n v="0"/>
    <n v="0"/>
    <n v="0"/>
    <n v="0"/>
    <n v="0"/>
    <n v="0"/>
    <n v="0"/>
    <n v="0"/>
    <n v="0"/>
    <n v="0"/>
    <n v="0"/>
    <n v="0"/>
    <n v="0"/>
    <n v="0"/>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1200"/>
    <n v="3325.7747543461824"/>
    <n v="3167.4045279487455"/>
    <n v="3016.5757409035668"/>
    <n v="0"/>
    <n v="0"/>
    <n v="0"/>
    <n v="0"/>
    <n v="0"/>
    <n v="0"/>
    <n v="0"/>
    <n v="0"/>
    <n v="0"/>
    <n v="0"/>
    <n v="0"/>
    <n v="0"/>
    <n v="0"/>
    <n v="0"/>
    <n v="0"/>
    <n v="0"/>
    <n v="0"/>
    <n v="0"/>
    <n v="0"/>
    <n v="0"/>
    <n v="0"/>
    <n v="0"/>
    <n v="0"/>
    <n v="0"/>
    <n v="0"/>
    <n v="0"/>
    <n v="0"/>
    <n v="0"/>
    <n v="0"/>
    <n v="0"/>
    <n v="0"/>
    <n v="0"/>
    <n v="0"/>
    <n v="0"/>
    <n v="0"/>
    <n v="0"/>
    <n v="11127.437641723356"/>
    <n v="10597.559658784148"/>
    <n v="10092.913960746808"/>
    <n v="9612.2990102350541"/>
    <n v="9154.5704859381476"/>
    <n v="8718.6385580363294"/>
    <n v="8303.4652933679336"/>
    <n v="7908.0621841599368"/>
    <n v="7531.4877944380351"/>
    <n v="7172.8455185124139"/>
    <n v="6831.2814462022998"/>
    <n v="6505.9823297164749"/>
    <n v="6196.1736473490255"/>
    <n v="5901.1177593800221"/>
    <n v="5620.1121517904976"/>
    <n v="5352.4877636099973"/>
    <n v="5097.6073939142834"/>
    <n v="4854.8641846802693"/>
    <n v="4623.680175885971"/>
    <n v="4403.5049294152113"/>
    <n v="4193.8142184906774"/>
    <n v="3994.1087795149301"/>
    <n v="3803.9131233475528"/>
    <n v="3622.7744031881452"/>
    <n v="3450.2613363696623"/>
    <n v="3285.9631774949162"/>
    <n v="3129.488740471349"/>
    <n v="2980.4654671155699"/>
    <n v="2838.5385401100675"/>
    <n v="2703.3700382000634"/>
    <n v="2574.6381316191082"/>
    <n v="2452.0363158277219"/>
    <n v="2335.2726817406879"/>
    <n v="2224.0692207054167"/>
    <n v="2118.1611625765877"/>
    <n v="2017.2963453110356"/>
    <n v="1921.234614581939"/>
    <n v="1829.7472519827986"/>
    <n v="1742.6164304598085"/>
    <n v="1659.6346956760078"/>
    <n v="20709.755023198493"/>
    <n v="50584.780757427507"/>
    <x v="154"/>
  </r>
  <r>
    <s v="PÚ SR"/>
    <s v="Pamiatkový úrad SR"/>
    <x v="155"/>
    <n v="14"/>
    <s v="Rekonštrukcia časti Depozitára archeologických nálezov v Trnave"/>
    <s v="Veľká časť Depozitára nevyhovuje zo statických dôvodov. Potreba spevnenia nosnosti trámových stropov a ďalšie dokončovacie práce"/>
    <s v="Vytvorenie dalších skladových priestorov pri Depozitári archeologických nálezov. Docielenie energetických úspor."/>
    <s v="N/A"/>
    <s v="Zákon č. 49/2002 Z.z. o ochrane pamiatkového fondu, §40_x000a_EURÓPSKY DOHOVOR o ochrane archeologického dedičstva (revidovaný) 344/2001 Z.z., čl. 4, iii)_x000a_Stratégia úspor energetickej náročnosti  budov."/>
    <n v="40"/>
    <x v="0"/>
    <n v="26400"/>
    <s v="Pri investovaní priemerných jednorázových ročných nákladov 107000 Euro v porovnaní za prenájo v cene za rok  26400 Euro (prenájom 4,4Euro/rok/m2) bol BCR prepočítaný na hodnotu 4,05."/>
    <x v="0"/>
    <x v="1"/>
    <s v="B2 Stavebná reprofilizácia priestorov"/>
    <s v="01 Investičný zámer"/>
    <s v="štátny rozpočet"/>
    <s v="08S0108 Ochrana pamiatkového fondu "/>
    <s v="nie"/>
    <n v="1"/>
    <n v="210000"/>
    <n v="5000"/>
    <n v="0"/>
    <n v="0"/>
    <n v="0"/>
    <n v="210000"/>
    <n v="0"/>
    <n v="0"/>
    <n v="0"/>
    <n v="0"/>
    <n v="0"/>
    <n v="0"/>
    <s v="Zabezpečenie inventáru po stavebných prácach na objekte garáží pre depozitár,  regále a nábytok, svetlá, HP, univerzálne klúče,  ide o tovar ktorý nie je hmotný investičný majetok. "/>
    <n v="50000"/>
    <n v="0"/>
    <n v="50000"/>
    <n v="0"/>
    <n v="0"/>
    <n v="0"/>
    <n v="0"/>
    <n v="0"/>
    <n v="0"/>
    <n v="0"/>
    <n v="0"/>
    <m/>
    <n v="0"/>
    <n v="0"/>
    <s v="B2"/>
    <n v="9"/>
    <n v="1"/>
    <n v="1"/>
    <n v="1"/>
    <n v="1"/>
    <n v="1"/>
    <n v="1"/>
    <n v="1"/>
    <n v="0"/>
    <n v="1"/>
    <n v="0"/>
    <n v="0"/>
    <n v="1"/>
    <n v="1"/>
    <n v="1"/>
    <n v="0"/>
    <n v="1"/>
    <n v="0"/>
    <n v="50000"/>
    <n v="0"/>
    <n v="210000"/>
    <n v="0"/>
    <n v="0"/>
    <n v="0"/>
    <n v="0"/>
    <n v="0"/>
    <n v="0"/>
    <n v="0"/>
    <n v="0"/>
    <n v="0"/>
    <n v="0"/>
    <n v="0"/>
    <n v="0"/>
    <n v="0"/>
    <n v="0"/>
    <n v="0"/>
    <n v="0"/>
    <n v="0"/>
    <n v="0"/>
    <n v="0"/>
    <n v="0"/>
    <n v="0"/>
    <n v="0"/>
    <n v="0"/>
    <n v="0"/>
    <n v="0"/>
    <n v="0"/>
    <n v="0"/>
    <n v="0"/>
    <n v="0"/>
    <n v="0"/>
    <n v="0"/>
    <n v="0"/>
    <n v="0"/>
    <n v="0"/>
    <n v="0"/>
    <n v="0"/>
    <n v="0"/>
    <n v="0"/>
    <n v="0"/>
    <n v="26400"/>
    <n v="26400"/>
    <n v="26400"/>
    <n v="26400"/>
    <n v="26400"/>
    <n v="26400"/>
    <n v="26400"/>
    <n v="26400"/>
    <n v="26400"/>
    <n v="26400"/>
    <n v="26400"/>
    <n v="26400"/>
    <n v="26400"/>
    <n v="26400"/>
    <n v="26400"/>
    <n v="26400"/>
    <n v="26400"/>
    <n v="26400"/>
    <n v="26400"/>
    <n v="26400"/>
    <n v="26400"/>
    <n v="26400"/>
    <n v="26400"/>
    <n v="26400"/>
    <n v="26400"/>
    <n v="26400"/>
    <n v="26400"/>
    <n v="26400"/>
    <n v="26400"/>
    <n v="26400"/>
    <n v="26400"/>
    <n v="26400"/>
    <n v="26400"/>
    <n v="26400"/>
    <n v="26400"/>
    <n v="26400"/>
    <n v="26400"/>
    <n v="26400"/>
    <n v="26400"/>
    <n v="26400"/>
    <n v="26400"/>
    <n v="26400"/>
    <n v="26400"/>
    <n v="0"/>
    <n v="181405.89569160997"/>
    <n v="0"/>
    <n v="0"/>
    <n v="0"/>
    <n v="0"/>
    <n v="0"/>
    <n v="0"/>
    <n v="0"/>
    <n v="0"/>
    <n v="0"/>
    <n v="0"/>
    <n v="0"/>
    <n v="0"/>
    <n v="0"/>
    <n v="0"/>
    <n v="0"/>
    <n v="0"/>
    <n v="0"/>
    <n v="0"/>
    <n v="0"/>
    <n v="0"/>
    <n v="0"/>
    <n v="0"/>
    <n v="0"/>
    <n v="0"/>
    <n v="0"/>
    <n v="0"/>
    <n v="0"/>
    <n v="0"/>
    <n v="0"/>
    <n v="0"/>
    <n v="0"/>
    <n v="0"/>
    <n v="0"/>
    <n v="0"/>
    <n v="0"/>
    <n v="0"/>
    <n v="0"/>
    <n v="0"/>
    <n v="23945.578231292515"/>
    <n v="22805.312601230966"/>
    <n v="21719.345334505684"/>
    <n v="20685.090794767315"/>
    <n v="19700.086471206971"/>
    <n v="18761.987115435208"/>
    <n v="17868.559157557342"/>
    <n v="17017.675388149848"/>
    <n v="16207.309893476046"/>
    <n v="15435.533231881947"/>
    <n v="14700.50783988757"/>
    <n v="14000.48365703578"/>
    <n v="13333.793959081699"/>
    <n v="12698.851389601612"/>
    <n v="12094.144180572966"/>
    <n v="11518.232552926633"/>
    <n v="10969.745288501555"/>
    <n v="10447.376465239577"/>
    <n v="9949.882347847215"/>
    <n v="9476.0784265211587"/>
    <n v="9024.8365966868187"/>
    <n v="8595.0824730350632"/>
    <n v="8185.7928314619658"/>
    <n v="7795.9931728209194"/>
    <n v="7424.7554026865901"/>
    <n v="7071.1956216062754"/>
    <n v="6734.4720205774056"/>
    <n v="6413.7828767403853"/>
    <n v="6108.3646445146551"/>
    <n v="5817.4901376330026"/>
    <n v="5540.4667977457175"/>
    <n v="5276.6350454721114"/>
    <n v="5025.3667099734394"/>
    <n v="4786.0635333080372"/>
    <n v="4558.1557460076547"/>
    <n v="4341.1007104834807"/>
    <n v="4134.3816290318864"/>
    <n v="3937.5063133637009"/>
    <n v="3750.0060127273346"/>
    <n v="3571.4342978355567"/>
    <n v="181405.89569160997"/>
    <n v="431428.45690043166"/>
    <x v="155"/>
  </r>
  <r>
    <s v="SNM"/>
    <s v="SNM - Múzeum kultúry Maďarov na Slovensku"/>
    <x v="156"/>
    <n v="2"/>
    <s v="Rekonštrukcia Kaštieľa Imre Madácha v Dolnej Strehovej"/>
    <s v="Oprava poškodených častí budovy vrátane obnovy vonkajšej fasády"/>
    <s v="Oprava poškodených častí budovy vrátane obnovy vonkajšej fasády"/>
    <s v="N/A"/>
    <m/>
    <n v="40"/>
    <x v="1"/>
    <n v="15612"/>
    <s v="Oprava NKP, ochrana zbierkových predmetov,_x000a_návštevnosť kaštiela a parku kaštieľa I.Madácha v roku 2022 celkom: 15612 návštevníkov."/>
    <x v="0"/>
    <x v="1"/>
    <s v="B3 Stavebná rekonštrukcia priestorov"/>
    <s v="01 Investičný zámer"/>
    <s v="kombinované"/>
    <s v="08T010E Stratégia rozvoja múzeí a galérií v SR "/>
    <s v="áno"/>
    <n v="0.15"/>
    <n v="130000"/>
    <n v="0"/>
    <n v="0"/>
    <n v="0"/>
    <n v="0"/>
    <n v="30000"/>
    <n v="100000"/>
    <n v="0"/>
    <n v="0"/>
    <n v="0"/>
    <n v="0"/>
    <n v="0"/>
    <s v="-"/>
    <n v="0"/>
    <n v="0"/>
    <n v="0"/>
    <n v="0"/>
    <n v="0"/>
    <n v="0"/>
    <n v="0"/>
    <n v="0"/>
    <n v="0"/>
    <n v="0"/>
    <n v="0"/>
    <m/>
    <n v="0"/>
    <n v="0"/>
    <s v="B3"/>
    <n v="7"/>
    <n v="1"/>
    <n v="1"/>
    <n v="1"/>
    <n v="1"/>
    <n v="1"/>
    <n v="1"/>
    <n v="1"/>
    <n v="0"/>
    <n v="1"/>
    <n v="0"/>
    <n v="0"/>
    <n v="1"/>
    <n v="0"/>
    <n v="0"/>
    <n v="0"/>
    <n v="0"/>
    <n v="0"/>
    <n v="0"/>
    <n v="0"/>
    <n v="30000"/>
    <n v="100000"/>
    <n v="0"/>
    <n v="0"/>
    <n v="0"/>
    <n v="0"/>
    <n v="0"/>
    <n v="0"/>
    <n v="0"/>
    <n v="0"/>
    <n v="0"/>
    <n v="0"/>
    <n v="0"/>
    <n v="0"/>
    <n v="0"/>
    <n v="0"/>
    <n v="0"/>
    <n v="0"/>
    <n v="0"/>
    <n v="0"/>
    <n v="0"/>
    <n v="0"/>
    <n v="0"/>
    <n v="0"/>
    <n v="0"/>
    <n v="0"/>
    <n v="0"/>
    <n v="0"/>
    <n v="0"/>
    <n v="0"/>
    <n v="0"/>
    <n v="0"/>
    <n v="0"/>
    <n v="0"/>
    <n v="0"/>
    <n v="0"/>
    <n v="0"/>
    <n v="0"/>
    <n v="0"/>
    <n v="0"/>
    <n v="15612"/>
    <n v="15612"/>
    <n v="15612"/>
    <n v="15612"/>
    <n v="15612"/>
    <n v="15612"/>
    <n v="15612"/>
    <n v="15612"/>
    <n v="15612"/>
    <n v="15612"/>
    <n v="15612"/>
    <n v="15612"/>
    <n v="15612"/>
    <n v="15612"/>
    <n v="15612"/>
    <n v="15612"/>
    <n v="15612"/>
    <n v="15612"/>
    <n v="15612"/>
    <n v="15612"/>
    <n v="15612"/>
    <n v="15612"/>
    <n v="15612"/>
    <n v="15612"/>
    <n v="15612"/>
    <n v="15612"/>
    <n v="15612"/>
    <n v="15612"/>
    <n v="15612"/>
    <n v="15612"/>
    <n v="15612"/>
    <n v="15612"/>
    <n v="15612"/>
    <n v="15612"/>
    <n v="15612"/>
    <n v="15612"/>
    <n v="15612"/>
    <n v="15612"/>
    <n v="15612"/>
    <n v="15612"/>
    <n v="15612"/>
    <n v="15612"/>
    <n v="15612"/>
    <n v="0"/>
    <n v="25915.127955944281"/>
    <n v="82270.247479188198"/>
    <n v="0"/>
    <n v="0"/>
    <n v="0"/>
    <n v="0"/>
    <n v="0"/>
    <n v="0"/>
    <n v="0"/>
    <n v="0"/>
    <n v="0"/>
    <n v="0"/>
    <n v="0"/>
    <n v="0"/>
    <n v="0"/>
    <n v="0"/>
    <n v="0"/>
    <n v="0"/>
    <n v="0"/>
    <n v="0"/>
    <n v="0"/>
    <n v="0"/>
    <n v="0"/>
    <n v="0"/>
    <n v="0"/>
    <n v="0"/>
    <n v="0"/>
    <n v="0"/>
    <n v="0"/>
    <n v="0"/>
    <n v="0"/>
    <n v="0"/>
    <n v="0"/>
    <n v="0"/>
    <n v="0"/>
    <n v="0"/>
    <n v="0"/>
    <n v="0"/>
    <n v="0"/>
    <n v="14160.544217687075"/>
    <n v="13486.232588273404"/>
    <n v="12844.031036450862"/>
    <n v="12232.410510905582"/>
    <n v="11649.914772291031"/>
    <n v="11095.156925991456"/>
    <n v="10566.816119991865"/>
    <n v="10063.634399992252"/>
    <n v="9584.4137142783347"/>
    <n v="9128.0130612174598"/>
    <n v="8693.3457725880598"/>
    <n v="8279.3769262743408"/>
    <n v="7885.1208821660402"/>
    <n v="7509.6389353962268"/>
    <n v="7152.0370813297404"/>
    <n v="6811.463886980704"/>
    <n v="6487.1084637911472"/>
    <n v="6178.198536943949"/>
    <n v="5883.9986066132851"/>
    <n v="5603.8081967745575"/>
    <n v="5336.960187404341"/>
    <n v="5082.819226099371"/>
    <n v="4840.7802153327348"/>
    <n v="4610.2668717454617"/>
    <n v="4390.7303540432968"/>
    <n v="4181.6479562317109"/>
    <n v="3982.5218630778204"/>
    <n v="3792.8779648360187"/>
    <n v="3612.2647284152572"/>
    <n v="3440.2521223002436"/>
    <n v="3276.430592666899"/>
    <n v="3120.4100882541893"/>
    <n v="2971.8191316706566"/>
    <n v="2830.3039349244345"/>
    <n v="2695.5275570708905"/>
    <n v="2567.1691019722762"/>
    <n v="2444.9229542593112"/>
    <n v="2328.498051675534"/>
    <n v="2217.6171920719376"/>
    <n v="2112.0163734018452"/>
    <n v="108185.37543513248"/>
    <n v="255131.10110339161"/>
    <x v="156"/>
  </r>
  <r>
    <s v="SNK"/>
    <s v="Slovenská národná knižnica"/>
    <x v="157"/>
    <n v="11"/>
    <s v="Revitalizácia a obnova severného átria sídelnej budovy SNK"/>
    <s v="Oživenie a sfunkčnenie v súčasnosti nevyužívaného priestoru s cieľom pritiahnúť širokú verejnosť do priestorov knižnice a vytvoriť podmienky pre ďalšie využitie pre potreby používateľov knižnice."/>
    <s v="Prestavba nefunkčných častí átria, sprístupnenie pre návštevníkov SNK ako oddychovej zóny s možnosťou využitia priestoru na letnú čitáreň, organizovanie rôznych kultúrnych podujatí, zvýšenie plochy využiteľných verejne prístupných priestorov SNK o cca 971 m2."/>
    <s v="N/A"/>
    <s v="Zákon č. 126/2015 Z.z. o knižniciach §4 ods. 2 c) a ods. 2d), §6 ods. 2u)"/>
    <n v="40"/>
    <x v="1"/>
    <n v="56923"/>
    <s v="Návštevnosť knižnice v r. 2019 (pred-covid obdobie) = 56 923 návštevníkov/rok"/>
    <x v="0"/>
    <x v="1"/>
    <s v="B3 Stavebná rekonštrukcia priestorov"/>
    <s v="01 Investičný zámer"/>
    <s v="štátny rozpočet"/>
    <s v="08S0105 Knižnice a knižničná činnosť"/>
    <s v="nie"/>
    <n v="1"/>
    <n v="482600"/>
    <n v="47000"/>
    <n v="0"/>
    <n v="0"/>
    <n v="0"/>
    <n v="47000"/>
    <n v="435600"/>
    <n v="0"/>
    <n v="0"/>
    <n v="0"/>
    <n v="0"/>
    <n v="0"/>
    <s v="-"/>
    <n v="0"/>
    <n v="0"/>
    <n v="0"/>
    <n v="0"/>
    <n v="0"/>
    <n v="0"/>
    <n v="0"/>
    <n v="0"/>
    <n v="0"/>
    <n v="0"/>
    <n v="0"/>
    <s v="Rok 2024 – vypracovanie projektovej dokumentácie stavby stupeň realizačný projekt , Roky 2025 – 2026 –  realizácia stavby. Ceny materiálov spotrebovávaných v stavebníctve medziročne stúpli o 15,4 %, v porovnaní so septembrom 2022 boli nižšie o 2,2 %. V súhrne od začiatku roka medziročný rast dosiahol 24,9 %. "/>
    <n v="0"/>
    <n v="0"/>
    <s v="B3"/>
    <n v="8"/>
    <n v="1"/>
    <n v="1"/>
    <n v="0"/>
    <n v="1"/>
    <n v="1"/>
    <n v="1"/>
    <n v="1"/>
    <n v="0"/>
    <n v="1"/>
    <n v="0"/>
    <n v="0"/>
    <n v="1"/>
    <n v="1"/>
    <n v="1"/>
    <n v="0"/>
    <n v="1"/>
    <n v="0"/>
    <n v="0"/>
    <n v="0"/>
    <n v="47000"/>
    <n v="435600"/>
    <n v="0"/>
    <n v="0"/>
    <n v="0"/>
    <n v="0"/>
    <n v="0"/>
    <n v="0"/>
    <n v="0"/>
    <n v="0"/>
    <n v="0"/>
    <n v="0"/>
    <n v="0"/>
    <n v="0"/>
    <n v="0"/>
    <n v="0"/>
    <n v="0"/>
    <n v="0"/>
    <n v="0"/>
    <n v="0"/>
    <n v="0"/>
    <n v="0"/>
    <n v="0"/>
    <n v="0"/>
    <n v="0"/>
    <n v="0"/>
    <n v="0"/>
    <n v="0"/>
    <n v="0"/>
    <n v="0"/>
    <n v="0"/>
    <n v="0"/>
    <n v="0"/>
    <n v="0"/>
    <n v="0"/>
    <n v="0"/>
    <n v="0"/>
    <n v="0"/>
    <n v="0"/>
    <n v="0"/>
    <n v="56923"/>
    <n v="56923"/>
    <n v="56923"/>
    <n v="56923"/>
    <n v="56923"/>
    <n v="56923"/>
    <n v="56923"/>
    <n v="56923"/>
    <n v="56923"/>
    <n v="56923"/>
    <n v="56923"/>
    <n v="56923"/>
    <n v="56923"/>
    <n v="56923"/>
    <n v="56923"/>
    <n v="56923"/>
    <n v="56923"/>
    <n v="56923"/>
    <n v="56923"/>
    <n v="56923"/>
    <n v="56923"/>
    <n v="56923"/>
    <n v="56923"/>
    <n v="56923"/>
    <n v="56923"/>
    <n v="56923"/>
    <n v="56923"/>
    <n v="56923"/>
    <n v="56923"/>
    <n v="56923"/>
    <n v="56923"/>
    <n v="56923"/>
    <n v="56923"/>
    <n v="56923"/>
    <n v="56923"/>
    <n v="56923"/>
    <n v="56923"/>
    <n v="56923"/>
    <n v="56923"/>
    <n v="56923"/>
    <n v="56923"/>
    <n v="56923"/>
    <n v="56923"/>
    <n v="0"/>
    <n v="40600.367130979372"/>
    <n v="358369.19801934378"/>
    <n v="0"/>
    <n v="0"/>
    <n v="0"/>
    <n v="0"/>
    <n v="0"/>
    <n v="0"/>
    <n v="0"/>
    <n v="0"/>
    <n v="0"/>
    <n v="0"/>
    <n v="0"/>
    <n v="0"/>
    <n v="0"/>
    <n v="0"/>
    <n v="0"/>
    <n v="0"/>
    <n v="0"/>
    <n v="0"/>
    <n v="0"/>
    <n v="0"/>
    <n v="0"/>
    <n v="0"/>
    <n v="0"/>
    <n v="0"/>
    <n v="0"/>
    <n v="0"/>
    <n v="0"/>
    <n v="0"/>
    <n v="0"/>
    <n v="0"/>
    <n v="0"/>
    <n v="0"/>
    <n v="0"/>
    <n v="0"/>
    <n v="0"/>
    <n v="0"/>
    <n v="0"/>
    <n v="51630.839002267574"/>
    <n v="49172.22762120721"/>
    <n v="46830.692972578297"/>
    <n v="44600.659973884089"/>
    <n v="42476.819022746757"/>
    <n v="40454.113354996902"/>
    <n v="38527.727004758963"/>
    <n v="36693.073337865673"/>
    <n v="34945.784131300643"/>
    <n v="33281.699172667279"/>
    <n v="31696.856354921219"/>
    <n v="30187.482242782109"/>
    <n v="28749.983088363919"/>
    <n v="27380.936274632295"/>
    <n v="26077.082166316475"/>
    <n v="24835.316348872831"/>
    <n v="23652.682237021741"/>
    <n v="22526.364035258805"/>
    <n v="21453.680033579814"/>
    <n v="20432.076222456966"/>
    <n v="19459.120211863778"/>
    <n v="18532.495439870261"/>
    <n v="17649.995657019299"/>
    <n v="16809.519673351711"/>
    <n v="16009.066355573059"/>
    <n v="15246.729862450531"/>
    <n v="14520.695107095746"/>
    <n v="13829.233435329279"/>
    <n v="13170.698509837413"/>
    <n v="12543.522390321341"/>
    <n v="11946.21180030604"/>
    <n v="11377.344571720037"/>
    <n v="10835.566258780989"/>
    <n v="10319.586913124749"/>
    <n v="9828.1780124997622"/>
    <n v="9360.1695357140597"/>
    <n v="8914.4471768705334"/>
    <n v="8489.9496922576491"/>
    <n v="8085.6663735787151"/>
    <n v="7700.6346415035378"/>
    <n v="398969.56515032315"/>
    <n v="930234.92621754808"/>
    <x v="157"/>
  </r>
  <r>
    <s v="ŠVK BB"/>
    <s v="Štátna vedecká knižnica v Banskej Bystrici"/>
    <x v="158"/>
    <n v="2"/>
    <s v="Transportné vozidlo na prepravu kníh z externého skladu"/>
    <s v="Nákup dodávkového motorového vozidla na denný prevoz kníh zo skladu s využitím na prepravu viacerých osôb .  Výmena dodávkového vozidla  rok výroby  2007."/>
    <s v="Zabezpečenie dennej prepravy kníh pre čitateľov z externého skladu /vzdialenosť 5 km."/>
    <s v="N/A"/>
    <s v="Zákon č. 126/2015 Z.z. o knižniciach"/>
    <n v="10"/>
    <x v="0"/>
    <n v="10000"/>
    <s v="Predpokladané náklady pri zabezpečení prevozu kníh dodávateľsky (predpoklad 5 dní do týždňa)"/>
    <x v="0"/>
    <x v="0"/>
    <s v="C90 Dopravné prostriedky"/>
    <s v="01 Investičný zámer"/>
    <s v="štátny rozpočet"/>
    <s v="08S0105"/>
    <s v="nie"/>
    <n v="1"/>
    <n v="35000"/>
    <n v="0"/>
    <n v="0"/>
    <n v="0"/>
    <n v="35000"/>
    <n v="0"/>
    <n v="0"/>
    <n v="0"/>
    <n v="0"/>
    <n v="0"/>
    <n v="0"/>
    <n v="0"/>
    <s v="-"/>
    <n v="0"/>
    <n v="0"/>
    <n v="0"/>
    <n v="0"/>
    <n v="0"/>
    <n v="0"/>
    <n v="0"/>
    <n v="0"/>
    <n v="0"/>
    <n v="0"/>
    <n v="0"/>
    <m/>
    <n v="1"/>
    <n v="0"/>
    <s v="C90"/>
    <n v="9"/>
    <n v="1"/>
    <n v="1"/>
    <n v="1"/>
    <n v="1"/>
    <n v="1"/>
    <n v="1"/>
    <n v="1"/>
    <n v="0"/>
    <n v="1"/>
    <n v="0"/>
    <n v="0"/>
    <n v="1"/>
    <n v="1"/>
    <n v="1"/>
    <n v="0"/>
    <n v="1"/>
    <n v="0"/>
    <n v="0"/>
    <n v="35000"/>
    <n v="0"/>
    <n v="0"/>
    <n v="0"/>
    <n v="0"/>
    <n v="0"/>
    <n v="0"/>
    <n v="0"/>
    <n v="0"/>
    <n v="0"/>
    <n v="0"/>
    <n v="0"/>
    <n v="0"/>
    <n v="0"/>
    <n v="0"/>
    <n v="0"/>
    <n v="0"/>
    <n v="0"/>
    <n v="0"/>
    <n v="0"/>
    <n v="0"/>
    <n v="0"/>
    <n v="0"/>
    <n v="0"/>
    <n v="0"/>
    <n v="0"/>
    <n v="0"/>
    <n v="0"/>
    <n v="0"/>
    <n v="0"/>
    <n v="0"/>
    <n v="0"/>
    <n v="0"/>
    <n v="0"/>
    <n v="0"/>
    <n v="0"/>
    <n v="0"/>
    <n v="0"/>
    <n v="0"/>
    <n v="0"/>
    <n v="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31746.031746031746"/>
    <n v="0"/>
    <n v="0"/>
    <n v="0"/>
    <n v="0"/>
    <n v="0"/>
    <n v="0"/>
    <n v="0"/>
    <n v="0"/>
    <n v="0"/>
    <n v="0"/>
    <n v="0"/>
    <n v="0"/>
    <n v="0"/>
    <n v="0"/>
    <n v="0"/>
    <n v="0"/>
    <n v="0"/>
    <n v="0"/>
    <n v="0"/>
    <n v="0"/>
    <n v="0"/>
    <n v="0"/>
    <n v="0"/>
    <n v="0"/>
    <n v="0"/>
    <n v="0"/>
    <n v="0"/>
    <n v="0"/>
    <n v="0"/>
    <n v="0"/>
    <n v="0"/>
    <n v="0"/>
    <n v="0"/>
    <n v="0"/>
    <n v="0"/>
    <n v="0"/>
    <n v="0"/>
    <n v="0"/>
    <n v="0"/>
    <n v="9070.2947845804993"/>
    <n v="8638.3759853147603"/>
    <n v="8227.0247479188201"/>
    <n v="7835.2616646845891"/>
    <n v="7462.153966366277"/>
    <n v="7106.8133013012148"/>
    <n v="6768.3936202868717"/>
    <n v="6446.0891621779729"/>
    <n v="6139.1325354075934"/>
    <n v="5846.7928908643744"/>
    <n v="5568.3741817755954"/>
    <n v="5303.2135064529466"/>
    <n v="5050.6795299551886"/>
    <n v="4810.1709809097019"/>
    <n v="4581.1152199140024"/>
    <n v="4362.9668761085732"/>
    <n v="4155.2065486748315"/>
    <n v="3957.3395701665063"/>
    <n v="3768.8948287300059"/>
    <n v="3589.4236464095297"/>
    <n v="3418.498710866219"/>
    <n v="3255.7130579678269"/>
    <n v="3100.679102826502"/>
    <n v="2953.0277169776209"/>
    <n v="2812.4073495024963"/>
    <n v="2678.4831900023769"/>
    <n v="2550.9363714308356"/>
    <n v="2429.4632108865098"/>
    <n v="2313.7744865585814"/>
    <n v="2203.5947491034099"/>
    <n v="2098.6616658127714"/>
    <n v="1998.7253960121634"/>
    <n v="1903.5479962020604"/>
    <n v="1812.9028535257717"/>
    <n v="1726.5741462150208"/>
    <n v="1644.3563297285912"/>
    <n v="1566.0536473605632"/>
    <n v="1491.4796641529169"/>
    <n v="1420.4568230027783"/>
    <n v="1352.8160219074077"/>
    <n v="31746.031746031746"/>
    <n v="73540.332658902975"/>
    <x v="158"/>
  </r>
  <r>
    <s v="KHB"/>
    <s v="Kunsthalle Bratislava"/>
    <x v="159"/>
    <n v="2"/>
    <s v="Nákup osvetľovacej techniky"/>
    <s v="Vymena stavajiciho kriticky neekologickeho systemu osvetleni v hlavnich vystavnich prostorach. Nove rozvody se separovanymi kanaly pro jednotlive typy osvetleni. Doplneni chybejicich systemu sviteni. "/>
    <s v="Zabezpeceni hlavni vystavni cinnosti. Ekologicka revitalizace provozu vystavnich prostor. "/>
    <s v="N/A"/>
    <s v="Zriaďovacia listina Kunsthalle Bratislava"/>
    <n v="5"/>
    <x v="0"/>
    <n v="10000"/>
    <s v="Existujúci svetelný systém dostatočne nesaturuje požiadavky súčasnej výstavnej praxe. Z tohto dôvodu sme nútení si prenajímať externý systém svietidiel. Cena prenájmu sa pohybuje mesačne do 1000 EUR na jeden priestor/výstavu. Počet výstav za rok je medzi 8-10, pričom Kunsthalle organizuje aj ďalšie podujatia, ktoré majú svoje ďalšie požiadavky na svetenú techniku, ktorú musíme prenajímať. Minimálne šetrenie je teda 1000x10 výstav=10000 EUR. Je však evidentné, že úspora by bola aj výššia, keď by sme zarátali aj ďalšie podujatia - jednoňové workshopy, diskusie a performance."/>
    <x v="2"/>
    <x v="0"/>
    <s v="C2 Osvetľovacia technika"/>
    <s v="01 Investičný zámer"/>
    <s v="štátny rozpočet"/>
    <s v="08S0103"/>
    <s v="nie"/>
    <n v="1"/>
    <n v="20000"/>
    <n v="0"/>
    <n v="0"/>
    <n v="0"/>
    <n v="20000"/>
    <n v="0"/>
    <n v="0"/>
    <n v="0"/>
    <n v="0"/>
    <n v="0"/>
    <n v="0"/>
    <n v="0"/>
    <s v="-"/>
    <n v="0"/>
    <n v="0"/>
    <n v="0"/>
    <n v="0"/>
    <n v="0"/>
    <n v="0"/>
    <n v="0"/>
    <n v="0"/>
    <n v="0"/>
    <n v="0"/>
    <n v="0"/>
    <m/>
    <n v="1"/>
    <n v="0"/>
    <s v="C2"/>
    <n v="9"/>
    <n v="1"/>
    <n v="1"/>
    <n v="1"/>
    <n v="1"/>
    <n v="1"/>
    <n v="1"/>
    <n v="1"/>
    <n v="0"/>
    <n v="1"/>
    <n v="0"/>
    <n v="1"/>
    <n v="0"/>
    <n v="1"/>
    <n v="1"/>
    <n v="0"/>
    <n v="1"/>
    <n v="0"/>
    <n v="0"/>
    <n v="20000"/>
    <n v="0"/>
    <n v="0"/>
    <n v="0"/>
    <n v="0"/>
    <n v="0"/>
    <n v="0"/>
    <n v="0"/>
    <n v="0"/>
    <n v="0"/>
    <n v="0"/>
    <n v="0"/>
    <n v="0"/>
    <n v="0"/>
    <n v="0"/>
    <n v="0"/>
    <n v="0"/>
    <n v="0"/>
    <n v="0"/>
    <n v="0"/>
    <n v="0"/>
    <n v="0"/>
    <n v="0"/>
    <n v="0"/>
    <n v="0"/>
    <n v="0"/>
    <n v="0"/>
    <n v="0"/>
    <n v="0"/>
    <n v="0"/>
    <n v="0"/>
    <n v="0"/>
    <n v="0"/>
    <n v="0"/>
    <n v="0"/>
    <n v="0"/>
    <n v="0"/>
    <n v="0"/>
    <n v="0"/>
    <n v="0"/>
    <n v="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8140.589569160999"/>
    <n v="0"/>
    <n v="0"/>
    <n v="0"/>
    <n v="0"/>
    <n v="0"/>
    <n v="0"/>
    <n v="0"/>
    <n v="0"/>
    <n v="0"/>
    <n v="0"/>
    <n v="0"/>
    <n v="0"/>
    <n v="0"/>
    <n v="0"/>
    <n v="0"/>
    <n v="0"/>
    <n v="0"/>
    <n v="0"/>
    <n v="0"/>
    <n v="0"/>
    <n v="0"/>
    <n v="0"/>
    <n v="0"/>
    <n v="0"/>
    <n v="0"/>
    <n v="0"/>
    <n v="0"/>
    <n v="0"/>
    <n v="0"/>
    <n v="0"/>
    <n v="0"/>
    <n v="0"/>
    <n v="0"/>
    <n v="0"/>
    <n v="0"/>
    <n v="0"/>
    <n v="0"/>
    <n v="0"/>
    <n v="0"/>
    <n v="9070.2947845804993"/>
    <n v="8638.3759853147603"/>
    <n v="8227.0247479188201"/>
    <n v="7835.2616646845891"/>
    <n v="7462.153966366277"/>
    <n v="7106.8133013012148"/>
    <n v="6768.3936202868717"/>
    <n v="6446.0891621779729"/>
    <n v="6139.1325354075934"/>
    <n v="5846.7928908643744"/>
    <n v="5568.3741817755954"/>
    <n v="5303.2135064529466"/>
    <n v="5050.6795299551886"/>
    <n v="4810.1709809097019"/>
    <n v="4581.1152199140024"/>
    <n v="4362.9668761085732"/>
    <n v="4155.2065486748315"/>
    <n v="3957.3395701665063"/>
    <n v="3768.8948287300059"/>
    <n v="3589.4236464095297"/>
    <n v="3418.498710866219"/>
    <n v="3255.7130579678269"/>
    <n v="3100.679102826502"/>
    <n v="2953.0277169776209"/>
    <n v="2812.4073495024963"/>
    <n v="2678.4831900023769"/>
    <n v="2550.9363714308356"/>
    <n v="2429.4632108865098"/>
    <n v="2313.7744865585814"/>
    <n v="2203.5947491034099"/>
    <n v="2098.6616658127714"/>
    <n v="1998.7253960121634"/>
    <n v="1903.5479962020604"/>
    <n v="1812.9028535257717"/>
    <n v="1726.5741462150208"/>
    <n v="1644.3563297285912"/>
    <n v="1566.0536473605632"/>
    <n v="1491.4796641529169"/>
    <n v="1420.4568230027783"/>
    <n v="1352.8160219074077"/>
    <n v="18140.589569160999"/>
    <n v="41233.11114886494"/>
    <x v="159"/>
  </r>
  <r>
    <s v="SNG"/>
    <s v="Slovenská národná galéria"/>
    <x v="160"/>
    <n v="4"/>
    <s v="Jednorázová dotácia na akvizície súčasného umenia pre SNG - projekt &quot;prvých 30&quot; výročie samostatnej SR"/>
    <s v="Projekt je zameraný na riešenie dlhodobo vytváreného akvizičného dlhu vo veci súčasného umenia (posledné relevantné dotácie na akvizície sa realizovali pred viac ako dekádou). Umožnil by zhodnotiť zbierkový fond a tiež by znamenal pre štát nemalú úsporu, keďže hodnota umeleckých diel v čase rastie a zároveň, aj keď to neradi píšeme takto, ale väčší objem so sebou prináša lepšie vyjdenávacie podmienky. Umožní nam prihlásiť sa k myšlienke, resp. ukázať, že investícia do zbierky nie je iba zhodnocovaním majetku štátu, ale aj aktívnou podporou živej scény a súčasťou medzinárodného zhodnocovania nášho renomé ako modernej a kultúrnej krajiny. Je pre nás nezanedbateľný aj nemalý spoločenský a marketingový dosah takéhoto nákupu"/>
    <s v="Podporiť dlhodobo poddfinancovanú akvizičnú činnosť vo veci súčasného umenia erbovej inštitúcie. Saturovať hneď niekoľko zbierok naraz a urobiť to koncepčne, teda výhodnejšie (odborne aj finančne). Nákup by bolo možné spojiť nielen s výročím ale aj s otvorením novej budovy a mal by aj okamžitý expozičný potenciál pre Zbierky maliarstva, sochárstva, fotogarfie, užitého umenia, iné média; významne zhodnotiť zbierkový fond SNG a podporiť živú umeleckú scénu."/>
    <s v="N/A"/>
    <s v="Zákon č. 206/2009 Z.z. o múzeách a o galériách a o ochrane predmetov kultúrnej hodnoty, §9 ods. 1 a 2 "/>
    <n v="5"/>
    <x v="1"/>
    <n v="99695"/>
    <s v="celková návštevnosť za rok 2022"/>
    <x v="2"/>
    <x v="5"/>
    <s v="E3 Akvizícia zbierkových predmetov"/>
    <s v="07 V realizácii"/>
    <s v="štátny rozpočet"/>
    <s v="08T0106"/>
    <s v="áno"/>
    <n v="1"/>
    <n v="200000"/>
    <n v="0"/>
    <n v="0"/>
    <n v="0"/>
    <n v="200000"/>
    <n v="0"/>
    <n v="0"/>
    <n v="0"/>
    <n v="0"/>
    <n v="0"/>
    <n v="0"/>
    <n v="0"/>
    <s v="-"/>
    <n v="0"/>
    <n v="0"/>
    <n v="0"/>
    <n v="0"/>
    <n v="0"/>
    <n v="0"/>
    <n v="0"/>
    <n v="0"/>
    <n v="0"/>
    <n v="0"/>
    <n v="0"/>
    <m/>
    <n v="0"/>
    <n v="0"/>
    <s v="E3"/>
    <n v="9"/>
    <n v="1"/>
    <n v="1"/>
    <n v="1"/>
    <n v="1"/>
    <n v="1"/>
    <n v="1"/>
    <n v="1"/>
    <n v="0"/>
    <n v="1"/>
    <n v="0"/>
    <n v="1"/>
    <n v="0"/>
    <n v="1"/>
    <n v="1"/>
    <n v="1"/>
    <n v="0"/>
    <n v="0"/>
    <n v="0"/>
    <n v="200000"/>
    <n v="0"/>
    <n v="0"/>
    <n v="0"/>
    <n v="0"/>
    <n v="0"/>
    <n v="0"/>
    <n v="0"/>
    <n v="0"/>
    <n v="0"/>
    <n v="0"/>
    <n v="0"/>
    <n v="0"/>
    <n v="0"/>
    <n v="0"/>
    <n v="0"/>
    <n v="0"/>
    <n v="0"/>
    <n v="0"/>
    <n v="0"/>
    <n v="0"/>
    <n v="0"/>
    <n v="0"/>
    <n v="0"/>
    <n v="0"/>
    <n v="0"/>
    <n v="0"/>
    <n v="0"/>
    <n v="0"/>
    <n v="0"/>
    <n v="0"/>
    <n v="0"/>
    <n v="0"/>
    <n v="0"/>
    <n v="0"/>
    <n v="0"/>
    <n v="0"/>
    <n v="0"/>
    <n v="0"/>
    <n v="0"/>
    <n v="0"/>
    <n v="99695"/>
    <n v="99695"/>
    <n v="99695"/>
    <n v="99695"/>
    <n v="99695"/>
    <n v="99695"/>
    <n v="99695"/>
    <n v="99695"/>
    <n v="99695"/>
    <n v="99695"/>
    <n v="99695"/>
    <n v="99695"/>
    <n v="99695"/>
    <n v="99695"/>
    <n v="99695"/>
    <n v="99695"/>
    <n v="99695"/>
    <n v="99695"/>
    <n v="99695"/>
    <n v="99695"/>
    <n v="99695"/>
    <n v="99695"/>
    <n v="99695"/>
    <n v="99695"/>
    <n v="99695"/>
    <n v="99695"/>
    <n v="99695"/>
    <n v="99695"/>
    <n v="99695"/>
    <n v="99695"/>
    <n v="99695"/>
    <n v="99695"/>
    <n v="99695"/>
    <n v="99695"/>
    <n v="99695"/>
    <n v="99695"/>
    <n v="99695"/>
    <n v="99695"/>
    <n v="99695"/>
    <n v="99695"/>
    <n v="99695"/>
    <n v="99695"/>
    <n v="99695"/>
    <n v="181405.89569160997"/>
    <n v="0"/>
    <n v="0"/>
    <n v="0"/>
    <n v="0"/>
    <n v="0"/>
    <n v="0"/>
    <n v="0"/>
    <n v="0"/>
    <n v="0"/>
    <n v="0"/>
    <n v="0"/>
    <n v="0"/>
    <n v="0"/>
    <n v="0"/>
    <n v="0"/>
    <n v="0"/>
    <n v="0"/>
    <n v="0"/>
    <n v="0"/>
    <n v="0"/>
    <n v="0"/>
    <n v="0"/>
    <n v="0"/>
    <n v="0"/>
    <n v="0"/>
    <n v="0"/>
    <n v="0"/>
    <n v="0"/>
    <n v="0"/>
    <n v="0"/>
    <n v="0"/>
    <n v="0"/>
    <n v="0"/>
    <n v="0"/>
    <n v="0"/>
    <n v="0"/>
    <n v="0"/>
    <n v="0"/>
    <n v="0"/>
    <n v="90426.303854875281"/>
    <n v="86120.289385595504"/>
    <n v="82019.323224376669"/>
    <n v="78113.641166073008"/>
    <n v="74393.943967688596"/>
    <n v="70851.37520732246"/>
    <n v="67477.500197449961"/>
    <n v="64264.2859023333"/>
    <n v="61204.081811746"/>
    <n v="58289.601725472377"/>
    <n v="55513.906405211797"/>
    <n v="52870.38705258265"/>
    <n v="50352.74957388825"/>
    <n v="47954.999594179273"/>
    <n v="45671.428184932643"/>
    <n v="43496.598271364419"/>
    <n v="41425.331687013735"/>
    <n v="39452.696844774982"/>
    <n v="37573.996995023794"/>
    <n v="35784.759042879807"/>
    <n v="34080.72289798077"/>
    <n v="32457.831331410249"/>
    <n v="30912.220315628812"/>
    <n v="29440.209824408394"/>
    <n v="28038.295070865133"/>
    <n v="26703.138162728697"/>
    <n v="25431.560154979714"/>
    <n v="24220.533480933056"/>
    <n v="23067.174743745778"/>
    <n v="21968.737851186444"/>
    <n v="20922.607477320427"/>
    <n v="19926.292835543263"/>
    <n v="18977.421748136443"/>
    <n v="18073.73499822518"/>
    <n v="17213.080950690648"/>
    <n v="16393.410429229189"/>
    <n v="15612.771837361135"/>
    <n v="14869.306511772505"/>
    <n v="14161.244296926199"/>
    <n v="13486.899330405902"/>
    <n v="181405.89569160997"/>
    <n v="411073.50159860903"/>
    <x v="160"/>
  </r>
  <r>
    <s v="STM"/>
    <s v="Slovenské technické múzeum"/>
    <x v="161"/>
    <n v="1"/>
    <s v="Rekonštrukcia budovy NKP Varne František, Solivar Prešov"/>
    <s v="Odstránenie vzniku trhlín v nosných múroch odvodnením pozemkov okolo budovy a oprava vonkajších omietok. Budova je súčasťou expozície ťažby soli, konajú sa tam príležitostné krátkodobé výstavy. Zámerom STM je časť objektu prenajať. Cieľom rekonštrukcie objektu Varňa bude odvodnenie pozemku okolo budovy. Súčasťou IA je výmena celého okapového systému, oprava prasklín a sanácia omietok. Sanáciu omietok je potrebné realizovať z dôvodu agresívneho prostredia (soľanka) ako aj poveternostných podmienok. Rekonštrukciou zabránime a spevníme nosné múry, čím zabránime následnej degradácii objektu. Cieľom STM je zachovať unikátnu  NKP v dobrom stave a nezvyšovať náklady na ďalšie havarijné práce. "/>
    <s v="Cieľom je minimalizácia budúcich nákladov a škôd. Bezpečné sprístupnenie historického objektu v správe STM verejnosti, bezpečné sprístupnenie historického objektu v správe STM verejnsoti.Cieľom je zachovanie NKP Solivar"/>
    <s v="N/A"/>
    <s v="Zákon č. 206/2009 Z.z. o múzeách a o galériách a o ochrane predmetov kultúrnej hodnoty, §13 ods. 1 "/>
    <n v="40"/>
    <x v="0"/>
    <n v="52300"/>
    <s v="Ušetrenie nákladov: 22 300, t.j  oprava a údrža, výmena okien, uštrenie stočného - Zvýšenie výnosov: 30 000,- zvýšenie návštevnosti o 2 000, čo je cca 15 000 €"/>
    <x v="1"/>
    <x v="1"/>
    <s v="B3 Stavebná rekonštrukcia priestorov"/>
    <s v="05 Projektová dokumentácia k dispozícii - pre realizáciu stavby"/>
    <s v="štátny rozpočet"/>
    <s v="08S0106 Múzeá a galérie "/>
    <s v="nie"/>
    <n v="1"/>
    <n v="420000"/>
    <n v="0"/>
    <n v="0"/>
    <m/>
    <n v="420000"/>
    <n v="0"/>
    <n v="0"/>
    <n v="0"/>
    <n v="0"/>
    <n v="0"/>
    <n v="0"/>
    <n v="0"/>
    <s v="-"/>
    <n v="0"/>
    <n v="0"/>
    <n v="0"/>
    <n v="0"/>
    <n v="0"/>
    <n v="0"/>
    <n v="0"/>
    <n v="0"/>
    <n v="0"/>
    <n v="0"/>
    <n v="0"/>
    <s v="Varňa František, NKP Solivar – Oprava fasády, odvodnenie pozemkov okolo budovy, čím sa zabráni nežiadúcemu sadaniu budovy a vzniku trhlín v nosných múroch.Vonkajšie omietky na budove Varne sú schátrané vplyvom dažďa aj soľných podzemných vôd, je potrebná ich oprava spolu s odvodnením dažďovej vody do neďalekého Soľného potok. Projektová dokumetnácia pre stavebné konanie je v procese. "/>
    <n v="0"/>
    <n v="0"/>
    <s v="B3"/>
    <n v="8"/>
    <n v="1"/>
    <n v="1"/>
    <n v="1"/>
    <n v="1"/>
    <n v="1"/>
    <n v="1"/>
    <n v="1"/>
    <n v="0"/>
    <n v="0"/>
    <n v="0"/>
    <n v="0"/>
    <n v="0"/>
    <n v="1"/>
    <n v="1"/>
    <n v="0"/>
    <n v="1"/>
    <n v="0"/>
    <n v="0"/>
    <n v="420000"/>
    <n v="0"/>
    <n v="0"/>
    <n v="0"/>
    <n v="0"/>
    <n v="0"/>
    <n v="0"/>
    <n v="0"/>
    <n v="0"/>
    <n v="0"/>
    <n v="0"/>
    <n v="0"/>
    <n v="0"/>
    <n v="0"/>
    <n v="0"/>
    <n v="0"/>
    <n v="0"/>
    <n v="0"/>
    <n v="0"/>
    <n v="0"/>
    <n v="0"/>
    <n v="0"/>
    <n v="0"/>
    <n v="0"/>
    <n v="0"/>
    <n v="0"/>
    <n v="0"/>
    <n v="0"/>
    <n v="0"/>
    <n v="0"/>
    <n v="0"/>
    <n v="0"/>
    <n v="0"/>
    <n v="0"/>
    <n v="0"/>
    <n v="0"/>
    <n v="0"/>
    <n v="0"/>
    <n v="0"/>
    <n v="0"/>
    <n v="0"/>
    <n v="52300"/>
    <n v="52300"/>
    <n v="52300"/>
    <n v="52300"/>
    <n v="52300"/>
    <n v="52300"/>
    <n v="52300"/>
    <n v="52300"/>
    <n v="52300"/>
    <n v="52300"/>
    <n v="52300"/>
    <n v="52300"/>
    <n v="52300"/>
    <n v="52300"/>
    <n v="52300"/>
    <n v="52300"/>
    <n v="52300"/>
    <n v="52300"/>
    <n v="52300"/>
    <n v="52300"/>
    <n v="52300"/>
    <n v="52300"/>
    <n v="52300"/>
    <n v="52300"/>
    <n v="52300"/>
    <n v="52300"/>
    <n v="52300"/>
    <n v="52300"/>
    <n v="52300"/>
    <n v="52300"/>
    <n v="52300"/>
    <n v="52300"/>
    <n v="52300"/>
    <n v="52300"/>
    <n v="52300"/>
    <n v="52300"/>
    <n v="52300"/>
    <n v="52300"/>
    <n v="52300"/>
    <n v="52300"/>
    <n v="52300"/>
    <n v="52300"/>
    <n v="52300"/>
    <n v="380952.38095238095"/>
    <n v="0"/>
    <n v="0"/>
    <n v="0"/>
    <n v="0"/>
    <n v="0"/>
    <n v="0"/>
    <n v="0"/>
    <n v="0"/>
    <n v="0"/>
    <n v="0"/>
    <n v="0"/>
    <n v="0"/>
    <n v="0"/>
    <n v="0"/>
    <n v="0"/>
    <n v="0"/>
    <n v="0"/>
    <n v="0"/>
    <n v="0"/>
    <n v="0"/>
    <n v="0"/>
    <n v="0"/>
    <n v="0"/>
    <n v="0"/>
    <n v="0"/>
    <n v="0"/>
    <n v="0"/>
    <n v="0"/>
    <n v="0"/>
    <n v="0"/>
    <n v="0"/>
    <n v="0"/>
    <n v="0"/>
    <n v="0"/>
    <n v="0"/>
    <n v="0"/>
    <n v="0"/>
    <n v="0"/>
    <n v="0"/>
    <n v="47437.641723356006"/>
    <n v="45178.706403196193"/>
    <n v="43027.33943161543"/>
    <n v="40978.418506300404"/>
    <n v="39027.065244095626"/>
    <n v="37168.63356580535"/>
    <n v="35398.698634100336"/>
    <n v="33713.046318190798"/>
    <n v="32107.663160181713"/>
    <n v="30578.726819220676"/>
    <n v="29122.596970686362"/>
    <n v="27735.806638748913"/>
    <n v="26415.053941665636"/>
    <n v="25157.19423015774"/>
    <n v="23959.232600150233"/>
    <n v="22818.316762047838"/>
    <n v="21731.730249569369"/>
    <n v="20696.885951970828"/>
    <n v="19711.319954257931"/>
    <n v="18772.685670721839"/>
    <n v="17878.748257830324"/>
    <n v="17027.379293171733"/>
    <n v="16216.551707782606"/>
    <n v="15444.334959792957"/>
    <n v="14708.890437898055"/>
    <n v="14008.467083712432"/>
    <n v="13341.397222583269"/>
    <n v="12706.092592936446"/>
    <n v="12101.040564701381"/>
    <n v="11524.800537810834"/>
    <n v="10976.000512200795"/>
    <n v="10453.333821143615"/>
    <n v="9955.5560201367753"/>
    <n v="9481.4819239397857"/>
    <n v="9029.9827847045581"/>
    <n v="8599.9836044805306"/>
    <n v="8190.4605756957453"/>
    <n v="7800.4386435197557"/>
    <n v="7428.9891843045307"/>
    <n v="7075.2277945757432"/>
    <n v="380952.38095238095"/>
    <n v="854685.92029896087"/>
    <x v="161"/>
  </r>
  <r>
    <s v="DNS"/>
    <s v="Divadlo Nová scéna Bratislava"/>
    <x v="162"/>
    <n v="3"/>
    <s v="Digitalizácia stmievačov"/>
    <s v="zlepšenie kvality prevádzky scénického osvetlenia, zníženie energetickej náročnosti"/>
    <s v="zvýšenie technologickej úrovne"/>
    <s v="N/A"/>
    <m/>
    <n v="5"/>
    <x v="0"/>
    <n v="73663"/>
    <s v="Celková návštevnosť za rok 2022"/>
    <x v="2"/>
    <x v="0"/>
    <s v="C2 Osvetľovacia technika"/>
    <s v="01 Investičný zámer"/>
    <s v="štátny rozpočet"/>
    <s v="0EK0103"/>
    <s v="nie"/>
    <n v="1"/>
    <n v="150000"/>
    <n v="0"/>
    <n v="0"/>
    <n v="0"/>
    <n v="150000"/>
    <n v="0"/>
    <n v="0"/>
    <n v="0"/>
    <n v="0"/>
    <n v="0"/>
    <n v="0"/>
    <n v="0"/>
    <s v="-"/>
    <n v="0"/>
    <n v="0"/>
    <n v="0"/>
    <n v="0"/>
    <n v="0"/>
    <n v="0"/>
    <n v="0"/>
    <n v="0"/>
    <n v="0"/>
    <n v="0"/>
    <n v="0"/>
    <m/>
    <n v="0"/>
    <n v="0"/>
    <s v="C2"/>
    <n v="8"/>
    <n v="1"/>
    <n v="1"/>
    <n v="1"/>
    <n v="1"/>
    <n v="1"/>
    <n v="1"/>
    <n v="1"/>
    <n v="0"/>
    <n v="1"/>
    <n v="0"/>
    <n v="1"/>
    <n v="0"/>
    <n v="0"/>
    <n v="1"/>
    <n v="0"/>
    <n v="1"/>
    <n v="0"/>
    <n v="0"/>
    <n v="150000"/>
    <n v="0"/>
    <n v="0"/>
    <n v="0"/>
    <n v="0"/>
    <n v="0"/>
    <n v="0"/>
    <n v="0"/>
    <n v="0"/>
    <n v="0"/>
    <n v="0"/>
    <n v="0"/>
    <n v="0"/>
    <n v="0"/>
    <n v="0"/>
    <n v="0"/>
    <n v="0"/>
    <n v="0"/>
    <n v="0"/>
    <n v="0"/>
    <n v="0"/>
    <n v="0"/>
    <n v="0"/>
    <n v="0"/>
    <n v="0"/>
    <n v="0"/>
    <n v="0"/>
    <n v="0"/>
    <n v="0"/>
    <n v="0"/>
    <n v="0"/>
    <n v="0"/>
    <n v="0"/>
    <n v="0"/>
    <n v="0"/>
    <n v="0"/>
    <n v="0"/>
    <n v="0"/>
    <n v="0"/>
    <n v="0"/>
    <n v="0"/>
    <n v="73663"/>
    <n v="73663"/>
    <n v="73663"/>
    <n v="73663"/>
    <n v="73663"/>
    <n v="73663"/>
    <n v="73663"/>
    <n v="73663"/>
    <n v="73663"/>
    <n v="73663"/>
    <n v="73663"/>
    <n v="73663"/>
    <n v="73663"/>
    <n v="73663"/>
    <n v="73663"/>
    <n v="73663"/>
    <n v="73663"/>
    <n v="73663"/>
    <n v="73663"/>
    <n v="73663"/>
    <n v="73663"/>
    <n v="73663"/>
    <n v="73663"/>
    <n v="73663"/>
    <n v="73663"/>
    <n v="73663"/>
    <n v="73663"/>
    <n v="73663"/>
    <n v="73663"/>
    <n v="73663"/>
    <n v="73663"/>
    <n v="73663"/>
    <n v="73663"/>
    <n v="73663"/>
    <n v="73663"/>
    <n v="73663"/>
    <n v="73663"/>
    <n v="73663"/>
    <n v="73663"/>
    <n v="73663"/>
    <n v="73663"/>
    <n v="73663"/>
    <n v="73663"/>
    <n v="136054.42176870749"/>
    <n v="0"/>
    <n v="0"/>
    <n v="0"/>
    <n v="0"/>
    <n v="0"/>
    <n v="0"/>
    <n v="0"/>
    <n v="0"/>
    <n v="0"/>
    <n v="0"/>
    <n v="0"/>
    <n v="0"/>
    <n v="0"/>
    <n v="0"/>
    <n v="0"/>
    <n v="0"/>
    <n v="0"/>
    <n v="0"/>
    <n v="0"/>
    <n v="0"/>
    <n v="0"/>
    <n v="0"/>
    <n v="0"/>
    <n v="0"/>
    <n v="0"/>
    <n v="0"/>
    <n v="0"/>
    <n v="0"/>
    <n v="0"/>
    <n v="0"/>
    <n v="0"/>
    <n v="0"/>
    <n v="0"/>
    <n v="0"/>
    <n v="0"/>
    <n v="0"/>
    <n v="0"/>
    <n v="0"/>
    <n v="0"/>
    <n v="66814.512471655325"/>
    <n v="63632.869020624115"/>
    <n v="60602.732400594403"/>
    <n v="57716.88800056609"/>
    <n v="54968.464762443902"/>
    <n v="52350.918821375133"/>
    <n v="49858.01792511918"/>
    <n v="47483.826595351602"/>
    <n v="45222.691995572954"/>
    <n v="43069.230471974239"/>
    <n v="41018.314735213564"/>
    <n v="39065.061652584343"/>
    <n v="37204.820621508909"/>
    <n v="35433.162496675133"/>
    <n v="33745.869044452513"/>
    <n v="32138.922899478581"/>
    <n v="30608.497999503412"/>
    <n v="29150.950475717535"/>
    <n v="27762.809976873843"/>
    <n v="26440.771406546519"/>
    <n v="25181.687053853828"/>
    <n v="23982.559098908401"/>
    <n v="22840.532475150863"/>
    <n v="21752.888071572248"/>
    <n v="20717.036258640237"/>
    <n v="19730.510722514511"/>
    <n v="18790.962592870965"/>
    <n v="17896.154850353294"/>
    <n v="17043.957000336479"/>
    <n v="16232.34000032045"/>
    <n v="15459.371428876619"/>
    <n v="14723.210884644399"/>
    <n v="14022.105604423237"/>
    <n v="13354.386289926892"/>
    <n v="12718.463133263707"/>
    <n v="12112.82203167972"/>
    <n v="11536.020982552116"/>
    <n v="10986.686650049633"/>
    <n v="10463.511095285367"/>
    <n v="9965.2486621765383"/>
    <n v="136054.42176870749"/>
    <n v="303735.46665588382"/>
    <x v="162"/>
  </r>
  <r>
    <s v="PÚ SR"/>
    <s v="Pamiatkový úrad SR"/>
    <x v="163"/>
    <n v="4"/>
    <s v="Budova centrum Pamiatkový úrad  Bratislava "/>
    <s v="Obnova poškodených fasád a striech v havarijnom stave -  budova PU SR Cesta na červený mot 6, Bratislava "/>
    <s v="Zhodnotenie budovy, obnova NKP"/>
    <s v="N/A"/>
    <s v="Zákon č. 49/2002 Z.z. o ochrane pamiatkového fondu; Zákon č. 278/1993 Z.z. o správe majetku štátu"/>
    <n v="40"/>
    <x v="0"/>
    <n v="51700"/>
    <s v="Pri investovaní priemerných jednorázových ročných nákladov 156 666 Euro na implementovanie energetických úspor - zateplenie budovy prostredníctvom nanotechnológií vrátane optimalizácie osvetlenia  exteriéru s  požadovanou 33 % úsporu na energiách čo predstavuje vo vyjadrení  51700 Euro/rok bude zabezpečená návratnosť vložených prostriedkov. Pri schválení finančnej čiastky na PD bude PÚ SR žiadať prostredníctvom POO o finančný príspevok na daný objekt."/>
    <x v="0"/>
    <x v="1"/>
    <s v="B3 Stavebná rekonštrukcia priestorov"/>
    <s v="01 Investičný zámer"/>
    <s v="štátny rozpočet"/>
    <s v="08S0108 Ochrana pamiatkového fondu "/>
    <s v="nie"/>
    <n v="1"/>
    <n v="450000"/>
    <n v="20000"/>
    <n v="0"/>
    <n v="0"/>
    <n v="125000"/>
    <n v="250000"/>
    <n v="75000"/>
    <n v="0"/>
    <n v="0"/>
    <n v="0"/>
    <n v="0"/>
    <n v="0"/>
    <s v="-"/>
    <n v="0"/>
    <n v="0"/>
    <n v="0"/>
    <n v="0"/>
    <n v="0"/>
    <n v="0"/>
    <n v="0"/>
    <n v="0"/>
    <n v="0"/>
    <n v="0"/>
    <n v="0"/>
    <m/>
    <n v="0"/>
    <n v="0"/>
    <s v="B3"/>
    <n v="9"/>
    <n v="1"/>
    <n v="1"/>
    <n v="1"/>
    <n v="1"/>
    <n v="1"/>
    <n v="1"/>
    <n v="1"/>
    <n v="0"/>
    <n v="1"/>
    <n v="0"/>
    <n v="0"/>
    <n v="1"/>
    <n v="1"/>
    <n v="1"/>
    <n v="0"/>
    <n v="1"/>
    <n v="0"/>
    <n v="0"/>
    <n v="125000"/>
    <n v="250000"/>
    <n v="75000"/>
    <n v="0"/>
    <n v="0"/>
    <n v="0"/>
    <n v="0"/>
    <n v="0"/>
    <n v="0"/>
    <n v="0"/>
    <n v="0"/>
    <n v="0"/>
    <n v="0"/>
    <n v="0"/>
    <n v="0"/>
    <n v="0"/>
    <n v="0"/>
    <n v="0"/>
    <n v="0"/>
    <n v="0"/>
    <n v="0"/>
    <n v="0"/>
    <n v="0"/>
    <n v="0"/>
    <n v="0"/>
    <n v="0"/>
    <n v="0"/>
    <n v="0"/>
    <n v="0"/>
    <n v="0"/>
    <n v="0"/>
    <n v="0"/>
    <n v="0"/>
    <n v="0"/>
    <n v="0"/>
    <n v="0"/>
    <n v="0"/>
    <n v="0"/>
    <n v="0"/>
    <n v="0"/>
    <n v="0"/>
    <n v="51700"/>
    <n v="51700"/>
    <n v="51700"/>
    <n v="51700"/>
    <n v="51700"/>
    <n v="51700"/>
    <n v="51700"/>
    <n v="51700"/>
    <n v="51700"/>
    <n v="51700"/>
    <n v="51700"/>
    <n v="51700"/>
    <n v="51700"/>
    <n v="51700"/>
    <n v="51700"/>
    <n v="51700"/>
    <n v="51700"/>
    <n v="51700"/>
    <n v="51700"/>
    <n v="51700"/>
    <n v="51700"/>
    <n v="51700"/>
    <n v="51700"/>
    <n v="51700"/>
    <n v="51700"/>
    <n v="51700"/>
    <n v="51700"/>
    <n v="51700"/>
    <n v="51700"/>
    <n v="51700"/>
    <n v="51700"/>
    <n v="51700"/>
    <n v="51700"/>
    <n v="51700"/>
    <n v="51700"/>
    <n v="51700"/>
    <n v="51700"/>
    <n v="51700"/>
    <n v="51700"/>
    <n v="51700"/>
    <n v="51700"/>
    <n v="51700"/>
    <n v="51700"/>
    <n v="113378.68480725623"/>
    <n v="215959.399632869"/>
    <n v="61702.685609391148"/>
    <n v="0"/>
    <n v="0"/>
    <n v="0"/>
    <n v="0"/>
    <n v="0"/>
    <n v="0"/>
    <n v="0"/>
    <n v="0"/>
    <n v="0"/>
    <n v="0"/>
    <n v="0"/>
    <n v="0"/>
    <n v="0"/>
    <n v="0"/>
    <n v="0"/>
    <n v="0"/>
    <n v="0"/>
    <n v="0"/>
    <n v="0"/>
    <n v="0"/>
    <n v="0"/>
    <n v="0"/>
    <n v="0"/>
    <n v="0"/>
    <n v="0"/>
    <n v="0"/>
    <n v="0"/>
    <n v="0"/>
    <n v="0"/>
    <n v="0"/>
    <n v="0"/>
    <n v="0"/>
    <n v="0"/>
    <n v="0"/>
    <n v="0"/>
    <n v="0"/>
    <n v="0"/>
    <n v="46893.424036281176"/>
    <n v="44660.403844077307"/>
    <n v="42533.717946740297"/>
    <n v="40508.302806419328"/>
    <n v="38579.336006113648"/>
    <n v="36742.224767727283"/>
    <n v="34992.595016883126"/>
    <n v="33326.280968460116"/>
    <n v="31739.315208057258"/>
    <n v="30227.919245768815"/>
    <n v="28788.494519779826"/>
    <n v="27417.613828361737"/>
    <n v="26112.013169868325"/>
    <n v="24868.58397130316"/>
    <n v="23684.365686955392"/>
    <n v="22556.538749481322"/>
    <n v="21482.417856648877"/>
    <n v="20459.445577760838"/>
    <n v="19485.186264534132"/>
    <n v="18557.320251937268"/>
    <n v="17673.638335178352"/>
    <n v="16832.036509693666"/>
    <n v="16030.510961613016"/>
    <n v="15267.153296774301"/>
    <n v="14540.145996927906"/>
    <n v="13847.75809231229"/>
    <n v="13188.34104029742"/>
    <n v="12560.324800283255"/>
    <n v="11962.214095507867"/>
    <n v="11392.584852864629"/>
    <n v="10850.080812252028"/>
    <n v="10333.410297382885"/>
    <n v="9841.3431403646518"/>
    <n v="9372.7077527282381"/>
    <n v="8926.3883359316569"/>
    <n v="8501.3222246968162"/>
    <n v="8096.4973568541118"/>
    <n v="7710.9498636705812"/>
    <n v="7343.7617749243636"/>
    <n v="6994.0588332612988"/>
    <n v="391040.77004951634"/>
    <n v="844880.7280966785"/>
    <x v="163"/>
  </r>
  <r>
    <s v="SÚH"/>
    <s v="Slovenská ústredná hvezdáreň Hurbanovo"/>
    <x v="164"/>
    <n v="4"/>
    <s v="Akvizícia"/>
    <s v="Akvizícia zbierkových predmetov v Slovenskej ústrednej hvezdárne Hurbanovo"/>
    <s v="Akvizícia zbierkových predmetov v Slovenskej ústrednej hvezdárne Hurbanovo"/>
    <s v="N/A"/>
    <s v="Zriaďovacia listina SÚH, Čl. 1 ods. 1 písm. e)"/>
    <n v="5"/>
    <x v="1"/>
    <n v="8110"/>
    <s v="KPI hodnota vyjadruje množstvo návštevníkov, ktorí fyzicky absolvovali prehliadku stálej expozície múzea. Priemerná cena pre návštevníka v múzeu bola určená na 1,00 EUR. Vyjadrenie priameho ročného výnosu z programovej ponuky v múzeu je 8110,- EUR. V prípade rozšírenia ponuky by bola cena navýšená o 100%. "/>
    <x v="0"/>
    <x v="5"/>
    <s v="E3 Akvizícia zbierkových predmetov"/>
    <s v="07 V realizácii"/>
    <s v="štátny rozpočet"/>
    <s v="08S0106 Múzeá a galérie"/>
    <s v="nie"/>
    <n v="1"/>
    <n v="40000"/>
    <n v="0"/>
    <n v="0"/>
    <n v="10000"/>
    <n v="0"/>
    <n v="0"/>
    <n v="10000"/>
    <n v="0"/>
    <n v="10000"/>
    <n v="0"/>
    <n v="10000"/>
    <n v="0"/>
    <s v="-"/>
    <n v="0"/>
    <n v="0"/>
    <n v="0"/>
    <n v="0"/>
    <n v="0"/>
    <n v="0"/>
    <n v="0"/>
    <n v="0"/>
    <n v="0"/>
    <n v="0"/>
    <n v="0"/>
    <m/>
    <n v="1"/>
    <n v="0"/>
    <s v="E3"/>
    <n v="7"/>
    <n v="1"/>
    <n v="1"/>
    <n v="1"/>
    <n v="1"/>
    <n v="1"/>
    <n v="1"/>
    <n v="1"/>
    <n v="0"/>
    <n v="0"/>
    <n v="0"/>
    <n v="0"/>
    <n v="0"/>
    <n v="1"/>
    <n v="0"/>
    <n v="0"/>
    <n v="0"/>
    <n v="0"/>
    <n v="10000"/>
    <n v="0"/>
    <n v="0"/>
    <n v="10000"/>
    <n v="0"/>
    <n v="10000"/>
    <n v="0"/>
    <n v="10000"/>
    <n v="0"/>
    <n v="0"/>
    <n v="0"/>
    <n v="0"/>
    <n v="0"/>
    <n v="0"/>
    <n v="0"/>
    <n v="0"/>
    <n v="0"/>
    <n v="0"/>
    <n v="0"/>
    <n v="0"/>
    <n v="0"/>
    <n v="0"/>
    <n v="0"/>
    <n v="0"/>
    <n v="0"/>
    <n v="0"/>
    <n v="0"/>
    <n v="0"/>
    <n v="0"/>
    <n v="0"/>
    <n v="0"/>
    <n v="0"/>
    <n v="0"/>
    <n v="0"/>
    <n v="0"/>
    <n v="0"/>
    <n v="0"/>
    <n v="0"/>
    <n v="0"/>
    <n v="0"/>
    <n v="0"/>
    <n v="0"/>
    <n v="8110"/>
    <n v="8110"/>
    <n v="8110"/>
    <n v="8110"/>
    <n v="8110"/>
    <n v="8110"/>
    <n v="8110"/>
    <n v="8110"/>
    <n v="8110"/>
    <n v="8110"/>
    <n v="8110"/>
    <n v="8110"/>
    <n v="8110"/>
    <n v="8110"/>
    <n v="8110"/>
    <n v="8110"/>
    <n v="8110"/>
    <n v="8110"/>
    <n v="8110"/>
    <n v="8110"/>
    <n v="8110"/>
    <n v="8110"/>
    <n v="8110"/>
    <n v="8110"/>
    <n v="8110"/>
    <n v="8110"/>
    <n v="8110"/>
    <n v="8110"/>
    <n v="8110"/>
    <n v="8110"/>
    <n v="8110"/>
    <n v="8110"/>
    <n v="8110"/>
    <n v="8110"/>
    <n v="8110"/>
    <n v="8110"/>
    <n v="8110"/>
    <n v="8110"/>
    <n v="8110"/>
    <n v="8110"/>
    <n v="8110"/>
    <n v="8110"/>
    <n v="8110"/>
    <n v="0"/>
    <n v="0"/>
    <n v="8227.0247479188201"/>
    <n v="0"/>
    <n v="7462.153966366277"/>
    <n v="0"/>
    <n v="6768.3936202868717"/>
    <n v="0"/>
    <n v="0"/>
    <n v="0"/>
    <n v="0"/>
    <n v="0"/>
    <n v="0"/>
    <n v="0"/>
    <n v="0"/>
    <n v="0"/>
    <n v="0"/>
    <n v="0"/>
    <n v="0"/>
    <n v="0"/>
    <n v="0"/>
    <n v="0"/>
    <n v="0"/>
    <n v="0"/>
    <n v="0"/>
    <n v="0"/>
    <n v="0"/>
    <n v="0"/>
    <n v="0"/>
    <n v="0"/>
    <n v="0"/>
    <n v="0"/>
    <n v="0"/>
    <n v="0"/>
    <n v="0"/>
    <n v="0"/>
    <n v="0"/>
    <n v="0"/>
    <n v="0"/>
    <n v="0"/>
    <n v="7356.0090702947846"/>
    <n v="7005.7229240902707"/>
    <n v="6672.1170705621626"/>
    <n v="6354.3972100592018"/>
    <n v="6051.80686672305"/>
    <n v="5763.6255873552846"/>
    <n v="5489.1672260526529"/>
    <n v="5227.7783105263361"/>
    <n v="4978.8364862155577"/>
    <n v="4741.7490344910075"/>
    <n v="4515.9514614200079"/>
    <n v="4300.90615373334"/>
    <n v="4096.1010987936579"/>
    <n v="3901.0486655177683"/>
    <n v="3715.284443350256"/>
    <n v="3538.3661365240528"/>
    <n v="3369.8725109752882"/>
    <n v="3209.4023914050363"/>
    <n v="3056.573706100035"/>
    <n v="2911.0225772381286"/>
    <n v="2772.4024545125035"/>
    <n v="2640.3832900119078"/>
    <n v="2514.6507523922933"/>
    <n v="2394.9054784688506"/>
    <n v="2280.8623604465242"/>
    <n v="2172.2498670919276"/>
    <n v="2068.8093972304077"/>
    <n v="1970.2946640289592"/>
    <n v="1876.4711085990095"/>
    <n v="1787.1153415228655"/>
    <n v="1702.0146109741577"/>
    <n v="1620.9662961658646"/>
    <n v="1543.777424919871"/>
    <n v="1470.2642142094007"/>
    <n v="1400.251632580382"/>
    <n v="1333.5729834098875"/>
    <n v="1270.0695080094167"/>
    <n v="1209.5900076280157"/>
    <n v="1151.9904834552533"/>
    <n v="1097.1337937669077"/>
    <n v="15689.178714285097"/>
    <n v="33440.05314172947"/>
    <x v="164"/>
  </r>
  <r>
    <s v="SNM"/>
    <s v="SNM - Múzeum rusínskej kultúry v Prešove"/>
    <x v="165"/>
    <n v="13"/>
    <s v="Dodávka stacionárnych súprav zvukovej aparatúry pre ozvučenie jednotlivých výstavných priestorov SNM-MRK v Prešove"/>
    <s v="Zámerom projektu je inštalovať vo výstavných priestoroch SNM-MRK samostatné zvukové aparatúry. Zvuková aparatúra v každej výstavnej miestnosti automaticky po vojdení návštevníkov zvukovo dotvorí atmosféru expozície. Zvukovú aparatúru však bude možné použiť aj pre klasické ozvučenie miestnosti, napr. pri veľkom počte návštevníkov pri podujatí, kedy sa bude môcť použiť zvuková aparatúra ako audio-sprievodca expozíciou. Aparatúra umožní prehrávať rôzne zvukové nahrávky či sprievodný zvuk k obrazu premietaný inými zariadeniami v priestore expozície. Súprava pre každú miestnosť bude pozostávať z nasledujúcich komponentov:dve aktívne reproduktorové sústavy, malý zvukový mixážny pult, senzor prítomnosti osôb v miestnosti, malý prehrávač zvukových nahrávok, malá centrálna jednotka, ktorá bude prepájať komponenty systému a aktivovať systém po zaregistrovaní prítomnosti osôb v expozícii."/>
    <s v="Cieľom projektu je zabezpečiť ozvučenie všetkých výstavných miestností v SNM-MRK na senzor, aby sa dotvorila zvuková atmosféra vystavovaných zbierkových predmetov. "/>
    <s v="N/A"/>
    <s v="Zákon č. 206/2009 Z.z. o múzeách a o galériách a o ochrane predmetov kultúrnej hodnoty"/>
    <n v="5"/>
    <x v="1"/>
    <n v="2261"/>
    <s v="Ide o návštevnosť vykazovanú v období od 01.01.2022 - 31.12.2022 v budove SNM-MRK v Prešove v priestoroch na prízemí a 1. poschodí v pravej časti, kde sú inštalované výstavy a expozície, alebo sa realizujú aj  kultúrno-vzdelávacíe, spoločenské podujatia, besedy, prezentácie, tvorivé dielne. Pozrealizovaní investície zlepšenie atraktivity a zvýšenie návštevnosti o 100%"/>
    <x v="2"/>
    <x v="0"/>
    <s v="C3 Zvuková technika"/>
    <s v="01 Investičný zámer"/>
    <s v="štátny rozpočet"/>
    <s v="0EK0103 Podporná infraštruktúra"/>
    <s v="nie"/>
    <n v="1"/>
    <n v="0"/>
    <n v="0"/>
    <n v="0"/>
    <n v="0"/>
    <n v="0"/>
    <n v="0"/>
    <n v="0"/>
    <n v="0"/>
    <n v="0"/>
    <n v="0"/>
    <n v="0"/>
    <n v="0"/>
    <s v="-"/>
    <n v="5000"/>
    <n v="0"/>
    <n v="0"/>
    <n v="2000"/>
    <n v="3000"/>
    <n v="0"/>
    <n v="0"/>
    <n v="0"/>
    <n v="0"/>
    <n v="0"/>
    <n v="0"/>
    <m/>
    <n v="1"/>
    <n v="0"/>
    <s v="C3"/>
    <n v="8"/>
    <n v="1"/>
    <n v="1"/>
    <n v="0"/>
    <n v="1"/>
    <n v="1"/>
    <n v="1"/>
    <n v="1"/>
    <n v="0"/>
    <n v="1"/>
    <n v="0"/>
    <n v="1"/>
    <n v="0"/>
    <n v="1"/>
    <n v="1"/>
    <n v="0"/>
    <n v="1"/>
    <n v="0"/>
    <n v="0"/>
    <n v="2000"/>
    <n v="3000"/>
    <n v="0"/>
    <n v="0"/>
    <n v="0"/>
    <n v="0"/>
    <n v="0"/>
    <n v="0"/>
    <n v="0"/>
    <n v="0"/>
    <n v="0"/>
    <n v="0"/>
    <n v="0"/>
    <n v="0"/>
    <n v="0"/>
    <n v="0"/>
    <n v="0"/>
    <n v="0"/>
    <n v="0"/>
    <n v="0"/>
    <n v="0"/>
    <n v="0"/>
    <n v="0"/>
    <n v="0"/>
    <n v="0"/>
    <n v="0"/>
    <n v="0"/>
    <n v="0"/>
    <n v="0"/>
    <n v="0"/>
    <n v="0"/>
    <n v="0"/>
    <n v="0"/>
    <n v="0"/>
    <n v="0"/>
    <n v="0"/>
    <n v="0"/>
    <n v="0"/>
    <n v="0"/>
    <n v="0"/>
    <n v="0"/>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1814.0589569160998"/>
    <n v="2591.5127955944281"/>
    <n v="0"/>
    <n v="0"/>
    <n v="0"/>
    <n v="0"/>
    <n v="0"/>
    <n v="0"/>
    <n v="0"/>
    <n v="0"/>
    <n v="0"/>
    <n v="0"/>
    <n v="0"/>
    <n v="0"/>
    <n v="0"/>
    <n v="0"/>
    <n v="0"/>
    <n v="0"/>
    <n v="0"/>
    <n v="0"/>
    <n v="0"/>
    <n v="0"/>
    <n v="0"/>
    <n v="0"/>
    <n v="0"/>
    <n v="0"/>
    <n v="0"/>
    <n v="0"/>
    <n v="0"/>
    <n v="0"/>
    <n v="0"/>
    <n v="0"/>
    <n v="0"/>
    <n v="0"/>
    <n v="0"/>
    <n v="0"/>
    <n v="0"/>
    <n v="0"/>
    <n v="0"/>
    <n v="0"/>
    <n v="2050.7936507936506"/>
    <n v="1953.1368102796673"/>
    <n v="1860.1302955044453"/>
    <n v="1771.5526623851856"/>
    <n v="1687.1930117954153"/>
    <n v="1606.8504874242046"/>
    <n v="1530.3337975468617"/>
    <n v="1457.4607595684397"/>
    <n v="1388.0578662556568"/>
    <n v="1321.9598726244349"/>
    <n v="1259.0094024994621"/>
    <n v="1199.0565738090113"/>
    <n v="1141.9586417228682"/>
    <n v="1087.5796587836835"/>
    <n v="1035.790151222556"/>
    <n v="986.46681068814837"/>
    <n v="939.49220065537941"/>
    <n v="894.75447681464698"/>
    <n v="852.14712077585432"/>
    <n v="811.56868645319469"/>
    <n v="772.92255852685207"/>
    <n v="736.1167224065257"/>
    <n v="701.06354514907218"/>
    <n v="667.67956680864006"/>
    <n v="635.88530172251433"/>
    <n v="605.6050492595374"/>
    <n v="576.76671358051192"/>
    <n v="549.30163198143987"/>
    <n v="523.14441141089526"/>
    <n v="498.23277277228101"/>
    <n v="474.50740264026769"/>
    <n v="451.91181203835015"/>
    <n v="430.39220194128586"/>
    <n v="409.89733518217696"/>
    <n v="390.37841445921617"/>
    <n v="371.78896615163444"/>
    <n v="354.08472966822336"/>
    <n v="337.22355206497451"/>
    <n v="321.1652876809282"/>
    <n v="305.87170255326492"/>
    <n v="4405.5717525105283"/>
    <n v="9322.8064307583627"/>
    <x v="165"/>
  </r>
  <r>
    <s v="DNS"/>
    <s v="Divadlo Nová scéna Bratislava"/>
    <x v="166"/>
    <n v="6"/>
    <s v="Modernizácia núdzového osvetlenia hľadiska a javiska"/>
    <s v="núdzové osvetlenie je v súčasnosti na báze centrálneho zdroja staničnej batérie. Zdroje svetla sú energeticky nevyhovujúce. Výmenou dosiahneme energetické úspory a získanie nových priestorov pre skladovanie, úspora energie oproti súčasnému stavu o 80 %"/>
    <s v="Zníženie energetických strát"/>
    <s v="N/A"/>
    <s v="Zákon č. 314/2001 Z.z. o ochrane pred požiarmi,  §2; Zákon č. 321/2014 Z.z. o energetickej efektívnosti "/>
    <n v="10"/>
    <x v="1"/>
    <n v="13020"/>
    <s v="úspora v EUR"/>
    <x v="2"/>
    <x v="0"/>
    <s v="C2 Osvetľovacia technika"/>
    <s v="01 Investičný zámer"/>
    <s v="štátny rozpočet"/>
    <s v="0EK0103"/>
    <s v="áno"/>
    <n v="1"/>
    <n v="50000"/>
    <n v="0"/>
    <n v="0"/>
    <n v="0"/>
    <n v="50000"/>
    <n v="0"/>
    <n v="0"/>
    <n v="0"/>
    <n v="0"/>
    <n v="0"/>
    <n v="0"/>
    <n v="0"/>
    <s v="-"/>
    <n v="0"/>
    <n v="0"/>
    <n v="0"/>
    <n v="0"/>
    <n v="0"/>
    <n v="0"/>
    <n v="0"/>
    <n v="0"/>
    <n v="0"/>
    <n v="0"/>
    <n v="0"/>
    <m/>
    <n v="1"/>
    <n v="0"/>
    <s v="C2"/>
    <n v="8"/>
    <n v="1"/>
    <n v="1"/>
    <n v="1"/>
    <n v="1"/>
    <n v="1"/>
    <n v="1"/>
    <n v="1"/>
    <n v="0"/>
    <n v="1"/>
    <n v="0"/>
    <n v="1"/>
    <n v="0"/>
    <n v="1"/>
    <n v="0"/>
    <n v="0"/>
    <n v="0"/>
    <n v="0"/>
    <n v="0"/>
    <n v="50000"/>
    <n v="0"/>
    <n v="0"/>
    <n v="0"/>
    <n v="0"/>
    <n v="0"/>
    <n v="0"/>
    <n v="0"/>
    <n v="0"/>
    <n v="0"/>
    <n v="0"/>
    <n v="0"/>
    <n v="0"/>
    <n v="0"/>
    <n v="0"/>
    <n v="0"/>
    <n v="0"/>
    <n v="0"/>
    <n v="0"/>
    <n v="0"/>
    <n v="0"/>
    <n v="0"/>
    <n v="0"/>
    <n v="0"/>
    <n v="0"/>
    <n v="0"/>
    <n v="0"/>
    <n v="0"/>
    <n v="0"/>
    <n v="0"/>
    <n v="0"/>
    <n v="0"/>
    <n v="0"/>
    <n v="0"/>
    <n v="0"/>
    <n v="0"/>
    <n v="0"/>
    <n v="0"/>
    <n v="0"/>
    <n v="0"/>
    <n v="0"/>
    <n v="13020"/>
    <n v="13020"/>
    <n v="13020"/>
    <n v="13020"/>
    <n v="13020"/>
    <n v="13020"/>
    <n v="13020"/>
    <n v="13020"/>
    <n v="13020"/>
    <n v="13020"/>
    <n v="13020"/>
    <n v="13020"/>
    <n v="13020"/>
    <n v="13020"/>
    <n v="13020"/>
    <n v="13020"/>
    <n v="13020"/>
    <n v="13020"/>
    <n v="13020"/>
    <n v="13020"/>
    <n v="13020"/>
    <n v="13020"/>
    <n v="13020"/>
    <n v="13020"/>
    <n v="13020"/>
    <n v="13020"/>
    <n v="13020"/>
    <n v="13020"/>
    <n v="13020"/>
    <n v="13020"/>
    <n v="13020"/>
    <n v="13020"/>
    <n v="13020"/>
    <n v="13020"/>
    <n v="13020"/>
    <n v="13020"/>
    <n v="13020"/>
    <n v="13020"/>
    <n v="13020"/>
    <n v="13020"/>
    <n v="13020"/>
    <n v="13020"/>
    <n v="13020"/>
    <n v="45351.473922902493"/>
    <n v="0"/>
    <n v="0"/>
    <n v="0"/>
    <n v="0"/>
    <n v="0"/>
    <n v="0"/>
    <n v="0"/>
    <n v="0"/>
    <n v="0"/>
    <n v="0"/>
    <n v="0"/>
    <n v="0"/>
    <n v="0"/>
    <n v="0"/>
    <n v="0"/>
    <n v="0"/>
    <n v="0"/>
    <n v="0"/>
    <n v="0"/>
    <n v="0"/>
    <n v="0"/>
    <n v="0"/>
    <n v="0"/>
    <n v="0"/>
    <n v="0"/>
    <n v="0"/>
    <n v="0"/>
    <n v="0"/>
    <n v="0"/>
    <n v="0"/>
    <n v="0"/>
    <n v="0"/>
    <n v="0"/>
    <n v="0"/>
    <n v="0"/>
    <n v="0"/>
    <n v="0"/>
    <n v="0"/>
    <n v="0"/>
    <n v="11809.523809523809"/>
    <n v="11247.165532879817"/>
    <n v="10711.586221790303"/>
    <n v="10201.510687419335"/>
    <n v="9715.7244642088917"/>
    <n v="9253.070918294181"/>
    <n v="8812.4484936135068"/>
    <n v="8392.8080891557202"/>
    <n v="7993.150561100686"/>
    <n v="7612.5243439054148"/>
    <n v="7250.0231846718252"/>
    <n v="6904.7839854017366"/>
    <n v="6575.9847480016551"/>
    <n v="6262.8426171444316"/>
    <n v="5964.6120163280311"/>
    <n v="5680.5828726933623"/>
    <n v="5410.0789263746301"/>
    <n v="5152.456120356791"/>
    <n v="4907.1010670064679"/>
    <n v="4673.4295876252072"/>
    <n v="4450.8853215478166"/>
    <n v="4238.9384014741108"/>
    <n v="4037.0841918801057"/>
    <n v="3844.8420875048623"/>
    <n v="3661.7543690522498"/>
    <n v="3487.3851133830949"/>
    <n v="3321.3191556029478"/>
    <n v="3163.1611005742357"/>
    <n v="3012.534381499273"/>
    <n v="2869.08036333264"/>
    <n v="2732.4574888882285"/>
    <n v="2602.3404656078369"/>
    <n v="2478.4194910550827"/>
    <n v="2360.3995152905545"/>
    <n v="2247.999538371957"/>
    <n v="2140.9519413066255"/>
    <n v="2039.0018488634532"/>
    <n v="1941.906522727098"/>
    <n v="1849.4347835496174"/>
    <n v="1761.3664605234449"/>
    <n v="45351.473922902493"/>
    <n v="95749.513121891665"/>
    <x v="166"/>
  </r>
  <r>
    <s v="ŠFK"/>
    <s v="Štátna filharmónia Košice"/>
    <x v="167"/>
    <n v="1"/>
    <s v="Nákup osobného automobilu pre ŠFK"/>
    <s v="Nevyhnutný nákup motorového vozidla -  1 osobné 7-miestne motorové vozidlo.  V súčasnosti ŠFK nemá vo vlastnictve služobné auto. "/>
    <s v="Cieľom je zabezpečiť plynulý chod prevádzky, zvýšiť bezpečnosť a znížiť náklady na údržbu a prepravné."/>
    <s v="N/A"/>
    <s v="Zriaďovacia listina ŠFK, Čl. 1 ods. 1"/>
    <n v="10"/>
    <x v="2"/>
    <n v="10000"/>
    <s v="200000km/20rokov - posledné roky bolo auto v takmer nepojazdnom stave"/>
    <x v="0"/>
    <x v="0"/>
    <s v="C90 Dopravné prostriedky"/>
    <s v="07 V realizácii"/>
    <s v="štátny rozpočet"/>
    <s v="08S0102"/>
    <s v="nie"/>
    <n v="1"/>
    <n v="39000"/>
    <n v="0"/>
    <n v="0"/>
    <n v="0"/>
    <n v="39000"/>
    <n v="0"/>
    <n v="0"/>
    <n v="0"/>
    <n v="0"/>
    <n v="0"/>
    <n v="0"/>
    <n v="0"/>
    <s v="-"/>
    <n v="0"/>
    <n v="0"/>
    <n v="0"/>
    <n v="0"/>
    <n v="0"/>
    <n v="0"/>
    <n v="0"/>
    <n v="0"/>
    <n v="0"/>
    <n v="0"/>
    <n v="0"/>
    <m/>
    <n v="1"/>
    <n v="0"/>
    <s v="C90"/>
    <n v="8"/>
    <n v="1"/>
    <n v="1"/>
    <n v="1"/>
    <n v="1"/>
    <n v="1"/>
    <n v="1"/>
    <n v="1"/>
    <n v="0"/>
    <n v="1"/>
    <n v="0"/>
    <n v="0"/>
    <n v="1"/>
    <n v="1"/>
    <n v="0"/>
    <n v="0"/>
    <n v="0"/>
    <n v="0"/>
    <n v="0"/>
    <n v="39000"/>
    <n v="0"/>
    <n v="0"/>
    <n v="0"/>
    <n v="0"/>
    <n v="0"/>
    <n v="0"/>
    <n v="0"/>
    <n v="0"/>
    <n v="0"/>
    <n v="0"/>
    <n v="0"/>
    <n v="0"/>
    <n v="0"/>
    <n v="0"/>
    <n v="0"/>
    <n v="0"/>
    <n v="0"/>
    <n v="0"/>
    <n v="0"/>
    <n v="0"/>
    <n v="0"/>
    <n v="0"/>
    <n v="0"/>
    <n v="0"/>
    <n v="0"/>
    <n v="0"/>
    <n v="0"/>
    <n v="0"/>
    <n v="0"/>
    <n v="0"/>
    <n v="0"/>
    <n v="0"/>
    <n v="0"/>
    <n v="0"/>
    <n v="0"/>
    <n v="0"/>
    <n v="0"/>
    <n v="0"/>
    <n v="0"/>
    <n v="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35374.149659863942"/>
    <n v="0"/>
    <n v="0"/>
    <n v="0"/>
    <n v="0"/>
    <n v="0"/>
    <n v="0"/>
    <n v="0"/>
    <n v="0"/>
    <n v="0"/>
    <n v="0"/>
    <n v="0"/>
    <n v="0"/>
    <n v="0"/>
    <n v="0"/>
    <n v="0"/>
    <n v="0"/>
    <n v="0"/>
    <n v="0"/>
    <n v="0"/>
    <n v="0"/>
    <n v="0"/>
    <n v="0"/>
    <n v="0"/>
    <n v="0"/>
    <n v="0"/>
    <n v="0"/>
    <n v="0"/>
    <n v="0"/>
    <n v="0"/>
    <n v="0"/>
    <n v="0"/>
    <n v="0"/>
    <n v="0"/>
    <n v="0"/>
    <n v="0"/>
    <n v="0"/>
    <n v="0"/>
    <n v="0"/>
    <n v="0"/>
    <n v="9070.2947845804993"/>
    <n v="8638.3759853147603"/>
    <n v="8227.0247479188201"/>
    <n v="7835.2616646845891"/>
    <n v="7462.153966366277"/>
    <n v="7106.8133013012148"/>
    <n v="6768.3936202868717"/>
    <n v="6446.0891621779729"/>
    <n v="6139.1325354075934"/>
    <n v="5846.7928908643744"/>
    <n v="5568.3741817755954"/>
    <n v="5303.2135064529466"/>
    <n v="5050.6795299551886"/>
    <n v="4810.1709809097019"/>
    <n v="4581.1152199140024"/>
    <n v="4362.9668761085732"/>
    <n v="4155.2065486748315"/>
    <n v="3957.3395701665063"/>
    <n v="3768.8948287300059"/>
    <n v="3589.4236464095297"/>
    <n v="3418.498710866219"/>
    <n v="3255.7130579678269"/>
    <n v="3100.679102826502"/>
    <n v="2953.0277169776209"/>
    <n v="2812.4073495024963"/>
    <n v="2678.4831900023769"/>
    <n v="2550.9363714308356"/>
    <n v="2429.4632108865098"/>
    <n v="2313.7744865585814"/>
    <n v="2203.5947491034099"/>
    <n v="2098.6616658127714"/>
    <n v="1998.7253960121634"/>
    <n v="1903.5479962020604"/>
    <n v="1812.9028535257717"/>
    <n v="1726.5741462150208"/>
    <n v="1644.3563297285912"/>
    <n v="1566.0536473605632"/>
    <n v="1491.4796641529169"/>
    <n v="1420.4568230027783"/>
    <n v="1352.8160219074077"/>
    <n v="35374.149659863942"/>
    <n v="73540.332658902975"/>
    <x v="167"/>
  </r>
  <r>
    <s v="BIB"/>
    <s v="BIBIANA, medzinárodný dom umenia pre deti"/>
    <x v="168"/>
    <n v="10"/>
    <s v="Fasáda sídelnej budovy BIBIANY"/>
    <s v="Obnova vonkajšej fasády sídelnej budovy BIBIANY. Aktuálny stav fasády budovy je nevyhovujúci. Budova je kultúrna pamiatka, v tejto podobe z konca 19.storočia , je zároveň súčasť historického jadra mesta. Z jednej strany budovy je Rybné námestie a z druhej strany na Panskej ulici je Prvý celoslovenský pamätník obetiam holokaustu na Slovensku. Obnovou budovy sa zvýši okrem hodnoty nehnuteľnosti aj estetická úroveň, turistická atraktivita a dôstojnosť miesta."/>
    <s v="Zhodnotenie budovy, obnova národnej kultúrnej pamiatky"/>
    <s v="N/A"/>
    <s v="Zriadovacia listina BIBIANY, medzimárodného domu umebia pre deti, Čl. I. ods.3 písm. a) b) d) h) j)"/>
    <n v="40"/>
    <x v="1"/>
    <n v="50347"/>
    <s v="návštevnosť/2022 na výstavách, tvorivých dielňach, divadelných predstaveniach, workshopoch v sídelnej budove"/>
    <x v="0"/>
    <x v="1"/>
    <s v="B3 Stavebná rekonštrukcia priestorov"/>
    <s v="01 Investičný zámer"/>
    <s v="štátny rozpočet"/>
    <s v="08S 0103"/>
    <s v="nie"/>
    <n v="1"/>
    <n v="535000"/>
    <n v="20000"/>
    <n v="0"/>
    <n v="0"/>
    <n v="0"/>
    <n v="0"/>
    <n v="0"/>
    <n v="20000"/>
    <n v="515000"/>
    <n v="0"/>
    <n v="0"/>
    <n v="0"/>
    <s v="-"/>
    <n v="0"/>
    <n v="0"/>
    <n v="0"/>
    <n v="0"/>
    <n v="0"/>
    <n v="0"/>
    <n v="0"/>
    <n v="0"/>
    <n v="0"/>
    <n v="0"/>
    <n v="0"/>
    <s v="ideový zámer"/>
    <n v="0"/>
    <n v="0"/>
    <s v="B3"/>
    <n v="9"/>
    <n v="1"/>
    <n v="1"/>
    <n v="1"/>
    <n v="1"/>
    <n v="1"/>
    <n v="1"/>
    <n v="1"/>
    <n v="0"/>
    <n v="1"/>
    <n v="0"/>
    <n v="0"/>
    <n v="1"/>
    <n v="1"/>
    <n v="1"/>
    <n v="0"/>
    <n v="1"/>
    <n v="0"/>
    <n v="0"/>
    <n v="0"/>
    <n v="0"/>
    <n v="0"/>
    <n v="20000"/>
    <n v="515000"/>
    <n v="0"/>
    <n v="0"/>
    <n v="0"/>
    <n v="0"/>
    <n v="0"/>
    <n v="0"/>
    <n v="0"/>
    <n v="0"/>
    <n v="0"/>
    <n v="0"/>
    <n v="0"/>
    <n v="0"/>
    <n v="0"/>
    <n v="0"/>
    <n v="0"/>
    <n v="0"/>
    <n v="0"/>
    <n v="0"/>
    <n v="0"/>
    <n v="0"/>
    <n v="0"/>
    <n v="0"/>
    <n v="0"/>
    <n v="0"/>
    <n v="0"/>
    <n v="0"/>
    <n v="0"/>
    <n v="0"/>
    <n v="0"/>
    <n v="0"/>
    <n v="0"/>
    <n v="0"/>
    <n v="0"/>
    <n v="0"/>
    <n v="0"/>
    <n v="0"/>
    <n v="50347"/>
    <n v="50347"/>
    <n v="50347"/>
    <n v="50347"/>
    <n v="50347"/>
    <n v="50347"/>
    <n v="50347"/>
    <n v="50347"/>
    <n v="50347"/>
    <n v="50347"/>
    <n v="50347"/>
    <n v="50347"/>
    <n v="50347"/>
    <n v="50347"/>
    <n v="50347"/>
    <n v="50347"/>
    <n v="50347"/>
    <n v="50347"/>
    <n v="50347"/>
    <n v="50347"/>
    <n v="50347"/>
    <n v="50347"/>
    <n v="50347"/>
    <n v="50347"/>
    <n v="50347"/>
    <n v="50347"/>
    <n v="50347"/>
    <n v="50347"/>
    <n v="50347"/>
    <n v="50347"/>
    <n v="50347"/>
    <n v="50347"/>
    <n v="50347"/>
    <n v="50347"/>
    <n v="50347"/>
    <n v="50347"/>
    <n v="50347"/>
    <n v="50347"/>
    <n v="50347"/>
    <n v="50347"/>
    <n v="50347"/>
    <n v="50347"/>
    <n v="50347"/>
    <n v="0"/>
    <n v="0"/>
    <n v="0"/>
    <n v="15670.523329369178"/>
    <n v="384300.92926786322"/>
    <n v="0"/>
    <n v="0"/>
    <n v="0"/>
    <n v="0"/>
    <n v="0"/>
    <n v="0"/>
    <n v="0"/>
    <n v="0"/>
    <n v="0"/>
    <n v="0"/>
    <n v="0"/>
    <n v="0"/>
    <n v="0"/>
    <n v="0"/>
    <n v="0"/>
    <n v="0"/>
    <n v="0"/>
    <n v="0"/>
    <n v="0"/>
    <n v="0"/>
    <n v="0"/>
    <n v="0"/>
    <n v="0"/>
    <n v="0"/>
    <n v="0"/>
    <n v="0"/>
    <n v="0"/>
    <n v="0"/>
    <n v="0"/>
    <n v="0"/>
    <n v="0"/>
    <n v="0"/>
    <n v="0"/>
    <n v="0"/>
    <n v="0"/>
    <n v="45666.213151927434"/>
    <n v="43491.631573264225"/>
    <n v="41420.601498346885"/>
    <n v="39448.1919031875"/>
    <n v="37569.70657446429"/>
    <n v="35780.672928061227"/>
    <n v="34076.831360058313"/>
    <n v="32454.125104817438"/>
    <n v="30908.690576016608"/>
    <n v="29436.848167634864"/>
    <n v="28035.09349298559"/>
    <n v="26700.089040938652"/>
    <n v="25428.656229465389"/>
    <n v="24217.767837586074"/>
    <n v="23064.540797701025"/>
    <n v="21966.229331143833"/>
    <n v="20920.218410613175"/>
    <n v="19924.017533917307"/>
    <n v="18975.254794206961"/>
    <n v="18071.671232578057"/>
    <n v="17211.115459598153"/>
    <n v="16391.538532950617"/>
    <n v="15610.98907900059"/>
    <n v="14867.608646667228"/>
    <n v="14159.627282540217"/>
    <n v="13485.359316704968"/>
    <n v="12843.199349242828"/>
    <n v="12231.61842785031"/>
    <n v="11649.160407476489"/>
    <n v="11094.438483310938"/>
    <n v="10566.131888867561"/>
    <n v="10062.982751302439"/>
    <n v="9583.7930964785137"/>
    <n v="9127.4219966462024"/>
    <n v="8692.7828539487655"/>
    <n v="8278.8408132845379"/>
    <n v="7884.6102983662277"/>
    <n v="7509.1526651106915"/>
    <n v="7151.5739667720882"/>
    <n v="6811.0228254972262"/>
    <n v="399971.45259723242"/>
    <n v="822770.01968053135"/>
    <x v="168"/>
  </r>
  <r>
    <s v="PÚ SR"/>
    <s v="Pamiatkový úrad SR"/>
    <x v="169"/>
    <n v="3"/>
    <s v="Komplexná obnova budovy pracoviska KPÚ Prešov v Poprade - Spišskej Sobote - hrozí havária strechy"/>
    <s v="Potreba financovania projektovej dokumentácie. Neskôr komplexná obnova NKP - nové rozvody, oprava strechy, okien, obnova fasády."/>
    <s v="Obnova a ochrana NKP. Úspory v oblasti energetickej náročnosti administratívnych budov.  "/>
    <s v="N/A"/>
    <s v="Zákon č. 49/2002 Z.z. o ochrane pamiatkového fondu"/>
    <n v="40"/>
    <x v="0"/>
    <n v="96100"/>
    <s v="Pri investovaní priemerných jednorázových ročných nákladov 310000Euro na implementovanie energetických úspor budovy a výmeny strechy vrátane optimalizácie osvetlenia interiéru a exteriéru s  požadovanou 31% úspore na energiách čo predstavuje vo vyjadrení  96100 Euro/rok bude zabezpečená návratnosť vložených prostriedkov. Pri schválení finančnej čiastky na PD bude PÚ SR žiadať prostredníctvom POO o finančný príspevok na daný objekt."/>
    <x v="1"/>
    <x v="2"/>
    <s v="0 Odstránenie havarijného stavu"/>
    <s v="01 Investičný zámer"/>
    <s v="štátny rozpočet"/>
    <s v="08S0108 Ochrana pamiatkového fondu "/>
    <s v="nie"/>
    <n v="1"/>
    <n v="850000"/>
    <n v="40000"/>
    <n v="0"/>
    <n v="0"/>
    <n v="180000"/>
    <n v="410000"/>
    <n v="300000"/>
    <n v="0"/>
    <n v="0"/>
    <n v="0"/>
    <n v="0"/>
    <n v="0"/>
    <m/>
    <n v="0"/>
    <n v="0"/>
    <n v="0"/>
    <n v="0"/>
    <n v="0"/>
    <n v="0"/>
    <n v="0"/>
    <n v="0"/>
    <n v="0"/>
    <n v="0"/>
    <n v="0"/>
    <m/>
    <n v="0"/>
    <n v="0"/>
    <s v="0"/>
    <n v="8"/>
    <n v="0"/>
    <n v="1"/>
    <n v="1"/>
    <n v="1"/>
    <n v="1"/>
    <n v="1"/>
    <n v="1"/>
    <n v="0"/>
    <n v="1"/>
    <n v="1"/>
    <n v="0"/>
    <n v="0"/>
    <n v="1"/>
    <n v="1"/>
    <n v="0"/>
    <n v="1"/>
    <n v="0"/>
    <n v="0"/>
    <n v="180000"/>
    <n v="410000"/>
    <n v="300000"/>
    <n v="0"/>
    <n v="0"/>
    <n v="0"/>
    <n v="0"/>
    <n v="0"/>
    <n v="0"/>
    <n v="0"/>
    <n v="0"/>
    <n v="0"/>
    <n v="0"/>
    <n v="0"/>
    <n v="0"/>
    <n v="0"/>
    <n v="0"/>
    <n v="0"/>
    <n v="0"/>
    <n v="0"/>
    <n v="0"/>
    <n v="0"/>
    <n v="0"/>
    <n v="0"/>
    <n v="0"/>
    <n v="0"/>
    <n v="0"/>
    <n v="0"/>
    <n v="0"/>
    <n v="0"/>
    <n v="0"/>
    <n v="0"/>
    <n v="0"/>
    <n v="0"/>
    <n v="0"/>
    <n v="0"/>
    <n v="0"/>
    <n v="0"/>
    <n v="0"/>
    <n v="0"/>
    <n v="0"/>
    <n v="96100"/>
    <n v="96100"/>
    <n v="96100"/>
    <n v="96100"/>
    <n v="96100"/>
    <n v="96100"/>
    <n v="96100"/>
    <n v="96100"/>
    <n v="96100"/>
    <n v="96100"/>
    <n v="96100"/>
    <n v="96100"/>
    <n v="96100"/>
    <n v="96100"/>
    <n v="96100"/>
    <n v="96100"/>
    <n v="96100"/>
    <n v="96100"/>
    <n v="96100"/>
    <n v="96100"/>
    <n v="96100"/>
    <n v="96100"/>
    <n v="96100"/>
    <n v="96100"/>
    <n v="96100"/>
    <n v="96100"/>
    <n v="96100"/>
    <n v="96100"/>
    <n v="96100"/>
    <n v="96100"/>
    <n v="96100"/>
    <n v="96100"/>
    <n v="96100"/>
    <n v="96100"/>
    <n v="96100"/>
    <n v="96100"/>
    <n v="96100"/>
    <n v="96100"/>
    <n v="96100"/>
    <n v="96100"/>
    <n v="96100"/>
    <n v="96100"/>
    <n v="96100"/>
    <n v="163265.30612244896"/>
    <n v="354173.41539790516"/>
    <n v="246810.74243756459"/>
    <n v="0"/>
    <n v="0"/>
    <n v="0"/>
    <n v="0"/>
    <n v="0"/>
    <n v="0"/>
    <n v="0"/>
    <n v="0"/>
    <n v="0"/>
    <n v="0"/>
    <n v="0"/>
    <n v="0"/>
    <n v="0"/>
    <n v="0"/>
    <n v="0"/>
    <n v="0"/>
    <n v="0"/>
    <n v="0"/>
    <n v="0"/>
    <n v="0"/>
    <n v="0"/>
    <n v="0"/>
    <n v="0"/>
    <n v="0"/>
    <n v="0"/>
    <n v="0"/>
    <n v="0"/>
    <n v="0"/>
    <n v="0"/>
    <n v="0"/>
    <n v="0"/>
    <n v="0"/>
    <n v="0"/>
    <n v="0"/>
    <n v="0"/>
    <n v="0"/>
    <n v="0"/>
    <n v="87165.532879818595"/>
    <n v="83014.793218874838"/>
    <n v="79061.707827499864"/>
    <n v="75296.8645976189"/>
    <n v="71711.299616779914"/>
    <n v="68296.475825504676"/>
    <n v="65044.262690956835"/>
    <n v="61946.916848530316"/>
    <n v="58997.063665266971"/>
    <n v="56187.679681206631"/>
    <n v="53512.075886863466"/>
    <n v="50963.881797012815"/>
    <n v="48537.03028286936"/>
    <n v="46225.743126542235"/>
    <n v="44024.517263373564"/>
    <n v="41928.111679403388"/>
    <n v="39931.534932765127"/>
    <n v="38030.033269300126"/>
    <n v="36219.079304095358"/>
    <n v="34494.361241995583"/>
    <n v="32851.772611424363"/>
    <n v="31287.402487070816"/>
    <n v="29797.526178162687"/>
    <n v="28378.596360154937"/>
    <n v="27027.234628718987"/>
    <n v="25740.223455922842"/>
    <n v="24514.498529450331"/>
    <n v="23347.141456619356"/>
    <n v="22235.372815827966"/>
    <n v="21176.545538883769"/>
    <n v="20168.138608460737"/>
    <n v="19207.75105567689"/>
    <n v="18293.096243501801"/>
    <n v="17421.996422382665"/>
    <n v="16592.37754512635"/>
    <n v="15802.264328691761"/>
    <n v="15049.775551135011"/>
    <n v="14333.119572509533"/>
    <n v="13650.5900690567"/>
    <n v="13000.561970530189"/>
    <n v="764249.46395791881"/>
    <n v="1570464.9510655864"/>
    <x v="169"/>
  </r>
  <r>
    <s v="ŠFK"/>
    <s v="Štátna filharmónia Košice"/>
    <x v="170"/>
    <n v="8"/>
    <s v="Výmena sedenia"/>
    <s v="Výmena sedenia na balkóne a galérii vo Veľkej koncertnej sále v Dome umenia v počte cca 300 sedadiel. Súčasne je potrebné vymeniť na celej ploche aj podlahovú krytinu. "/>
    <s v="Cieľom je výmena fyzicky opotrebovaného sedenia, ktoré už neyvhovuje bezpečnostným štandardom."/>
    <s v="N/A"/>
    <m/>
    <n v="40"/>
    <x v="1"/>
    <n v="23800"/>
    <s v="návštevnosť 2022"/>
    <x v="2"/>
    <x v="1"/>
    <s v="B3 Stavebná rekonštrukcia priestorov"/>
    <s v="01 Investičný zámer"/>
    <s v="štátny rozpočet"/>
    <s v="08S0102"/>
    <s v="nie"/>
    <n v="1"/>
    <n v="220000"/>
    <n v="8000"/>
    <n v="0"/>
    <n v="0"/>
    <n v="8000"/>
    <n v="212000"/>
    <n v="0"/>
    <n v="0"/>
    <n v="0"/>
    <n v="0"/>
    <n v="0"/>
    <n v="0"/>
    <s v="-"/>
    <n v="0"/>
    <n v="0"/>
    <n v="0"/>
    <n v="0"/>
    <n v="0"/>
    <n v="0"/>
    <n v="0"/>
    <n v="0"/>
    <n v="0"/>
    <n v="0"/>
    <n v="0"/>
    <m/>
    <n v="0"/>
    <n v="0"/>
    <s v="B3"/>
    <n v="7"/>
    <n v="1"/>
    <n v="1"/>
    <n v="1"/>
    <n v="1"/>
    <n v="1"/>
    <n v="1"/>
    <n v="1"/>
    <n v="0"/>
    <n v="0"/>
    <n v="0"/>
    <n v="0"/>
    <n v="0"/>
    <n v="0"/>
    <n v="1"/>
    <n v="0"/>
    <n v="1"/>
    <n v="0"/>
    <n v="0"/>
    <n v="8000"/>
    <n v="212000"/>
    <n v="0"/>
    <n v="0"/>
    <n v="0"/>
    <n v="0"/>
    <n v="0"/>
    <n v="0"/>
    <n v="0"/>
    <n v="0"/>
    <n v="0"/>
    <n v="0"/>
    <n v="0"/>
    <n v="0"/>
    <n v="0"/>
    <n v="0"/>
    <n v="0"/>
    <n v="0"/>
    <n v="0"/>
    <n v="0"/>
    <n v="0"/>
    <n v="0"/>
    <n v="0"/>
    <n v="0"/>
    <n v="0"/>
    <n v="0"/>
    <n v="0"/>
    <n v="0"/>
    <n v="0"/>
    <n v="0"/>
    <n v="0"/>
    <n v="0"/>
    <n v="0"/>
    <n v="0"/>
    <n v="0"/>
    <n v="0"/>
    <n v="0"/>
    <n v="0"/>
    <n v="0"/>
    <n v="0"/>
    <n v="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7256.235827664399"/>
    <n v="183133.5708886729"/>
    <n v="0"/>
    <n v="0"/>
    <n v="0"/>
    <n v="0"/>
    <n v="0"/>
    <n v="0"/>
    <n v="0"/>
    <n v="0"/>
    <n v="0"/>
    <n v="0"/>
    <n v="0"/>
    <n v="0"/>
    <n v="0"/>
    <n v="0"/>
    <n v="0"/>
    <n v="0"/>
    <n v="0"/>
    <n v="0"/>
    <n v="0"/>
    <n v="0"/>
    <n v="0"/>
    <n v="0"/>
    <n v="0"/>
    <n v="0"/>
    <n v="0"/>
    <n v="0"/>
    <n v="0"/>
    <n v="0"/>
    <n v="0"/>
    <n v="0"/>
    <n v="0"/>
    <n v="0"/>
    <n v="0"/>
    <n v="0"/>
    <n v="0"/>
    <n v="0"/>
    <n v="0"/>
    <n v="0"/>
    <n v="21587.301587301587"/>
    <n v="20559.334845049128"/>
    <n v="19580.31890004679"/>
    <n v="18647.922761949321"/>
    <n v="17759.926439951738"/>
    <n v="16914.215657096891"/>
    <n v="16108.776816282754"/>
    <n v="15341.692205983576"/>
    <n v="14611.135434270072"/>
    <n v="13915.367080257211"/>
    <n v="13252.730552625917"/>
    <n v="12621.648145358013"/>
    <n v="12020.617281293349"/>
    <n v="11448.206934565091"/>
    <n v="10903.054223395326"/>
    <n v="10383.861165138404"/>
    <n v="9889.3915858460987"/>
    <n v="9418.4681769962845"/>
    <n v="8969.9696923774136"/>
    <n v="8542.8282784546809"/>
    <n v="8136.026931861601"/>
    <n v="7748.5970779634281"/>
    <n v="7379.6162647270748"/>
    <n v="7028.2059664067383"/>
    <n v="6693.5294918159407"/>
    <n v="6374.7899922056577"/>
    <n v="6071.2285640053888"/>
    <n v="5782.1224419098926"/>
    <n v="5506.7832780094241"/>
    <n v="5244.5555028661156"/>
    <n v="4994.8147646343969"/>
    <n v="4756.9664425089486"/>
    <n v="4530.444230960904"/>
    <n v="4314.7087913913365"/>
    <n v="4109.2464679917493"/>
    <n v="3913.5680647540466"/>
    <n v="3727.2076807181402"/>
    <n v="3549.7216006839426"/>
    <n v="3380.6872387466124"/>
    <n v="3219.7021321396305"/>
    <n v="190389.80671633731"/>
    <n v="388939.2906905408"/>
    <x v="170"/>
  </r>
  <r>
    <s v="NDKE"/>
    <s v="Národné divadlo Košice"/>
    <x v="171"/>
    <n v="4"/>
    <s v="Objekt historickej budovy divadla - modernizácia strojovne vzduchotechniky /Havarijný stav/"/>
    <s v="Výmenou vzduchotechnického zariadenia, ako jedinného zdroja vykurovania, resp. chladenia divadelnej sály v objekte je potrebné eliminovať  prerušenie prevádzky objektu a zrušenie predstavení. Strojné zariadenie je už technicky zastarané, značne poruchové, nespoľahlivé, u ktorého hrozí kedykoľvek jeho zlyhanie. V roku 2017 bola veľká havária strojného zariadenia vzduchotechniky, ktorá sa opakovala začiatkom roku 2021."/>
    <s v="Zabezpečiť bezporuchovú prevádzku systému výmeny vzduchu, vykurovania, resp. chladenia javiska a hľadiska divadelnej sály pre objekt historickej budovy divadla, znížiť energetickú náročnosť na prevádzkovanie objektu divadla, zabezpečiť vyššý komfort pre návštevníkov divadla, zamestnancov i účinkujúcich."/>
    <s v="N/A"/>
    <s v="Zákon č. 124/2006 Z.z. o bezpečnosti a ochrane zdravia pri práci, §5 ods. 1 a ods. 2  a) a c) a d) a h) a  §6 ods. 1  b) a d) a f)"/>
    <n v="40"/>
    <x v="0"/>
    <n v="72200"/>
    <s v="Súčasná cena za kWh x predpokladané množstvo energií za rok x predpokladaná úspora energií 50% podľa spracovanej PD + spriemerované náklady na opravu údržbu ročne za predchádzajúce roky"/>
    <x v="1"/>
    <x v="2"/>
    <s v="0 Odstránenie havarijného stavu"/>
    <s v="05 Projektová dokumentácia k dispozícii - pre realizáciu stavby"/>
    <s v="kombinované"/>
    <s v="08S0101 Divadlá a divadelná činnosť"/>
    <s v="nie"/>
    <n v="0.97929999999999995"/>
    <n v="650000"/>
    <n v="12960"/>
    <n v="12960"/>
    <n v="0"/>
    <n v="637040"/>
    <n v="0"/>
    <n v="0"/>
    <n v="0"/>
    <n v="0"/>
    <n v="0"/>
    <n v="0"/>
    <n v="0"/>
    <s v="-"/>
    <n v="0"/>
    <n v="0"/>
    <n v="0"/>
    <n v="0"/>
    <n v="0"/>
    <n v="0"/>
    <n v="0"/>
    <n v="0"/>
    <n v="0"/>
    <n v="0"/>
    <n v="0"/>
    <s v="Je spracovaná projektová dokumentácia v stupni pre realizáciu stavby, vydané je Oznámenie k ohláseniu stavebných úprav. Spracovanie PD a jej následná aktualizácia rozpočtu je z roku 2021."/>
    <n v="0"/>
    <n v="0"/>
    <s v="0"/>
    <n v="9"/>
    <n v="1"/>
    <n v="1"/>
    <n v="1"/>
    <n v="1"/>
    <n v="1"/>
    <n v="1"/>
    <n v="1"/>
    <n v="0"/>
    <n v="1"/>
    <n v="1"/>
    <n v="0"/>
    <n v="0"/>
    <n v="1"/>
    <n v="1"/>
    <n v="0"/>
    <n v="1"/>
    <n v="12960"/>
    <n v="0"/>
    <n v="637040"/>
    <n v="0"/>
    <n v="0"/>
    <n v="0"/>
    <n v="0"/>
    <n v="0"/>
    <n v="0"/>
    <n v="0"/>
    <n v="0"/>
    <n v="0"/>
    <n v="0"/>
    <n v="0"/>
    <n v="0"/>
    <n v="0"/>
    <n v="0"/>
    <n v="0"/>
    <n v="0"/>
    <n v="0"/>
    <n v="0"/>
    <n v="0"/>
    <n v="0"/>
    <n v="0"/>
    <n v="0"/>
    <n v="0"/>
    <n v="0"/>
    <n v="0"/>
    <n v="0"/>
    <n v="0"/>
    <n v="0"/>
    <n v="0"/>
    <n v="0"/>
    <n v="0"/>
    <n v="0"/>
    <n v="0"/>
    <n v="0"/>
    <n v="0"/>
    <n v="0"/>
    <n v="0"/>
    <n v="0"/>
    <n v="0"/>
    <n v="0"/>
    <n v="72200"/>
    <n v="72200"/>
    <n v="72200"/>
    <n v="72200"/>
    <n v="72200"/>
    <n v="72200"/>
    <n v="72200"/>
    <n v="72200"/>
    <n v="72200"/>
    <n v="72200"/>
    <n v="72200"/>
    <n v="72200"/>
    <n v="72200"/>
    <n v="72200"/>
    <n v="72200"/>
    <n v="72200"/>
    <n v="72200"/>
    <n v="72200"/>
    <n v="72200"/>
    <n v="72200"/>
    <n v="72200"/>
    <n v="72200"/>
    <n v="72200"/>
    <n v="72200"/>
    <n v="72200"/>
    <n v="72200"/>
    <n v="72200"/>
    <n v="72200"/>
    <n v="72200"/>
    <n v="72200"/>
    <n v="72200"/>
    <n v="72200"/>
    <n v="72200"/>
    <n v="72200"/>
    <n v="72200"/>
    <n v="72200"/>
    <n v="72200"/>
    <n v="72200"/>
    <n v="72200"/>
    <n v="72200"/>
    <n v="72200"/>
    <n v="72200"/>
    <n v="72200"/>
    <n v="577814.05895691609"/>
    <n v="0"/>
    <n v="0"/>
    <n v="0"/>
    <n v="0"/>
    <n v="0"/>
    <n v="0"/>
    <n v="0"/>
    <n v="0"/>
    <n v="0"/>
    <n v="0"/>
    <n v="0"/>
    <n v="0"/>
    <n v="0"/>
    <n v="0"/>
    <n v="0"/>
    <n v="0"/>
    <n v="0"/>
    <n v="0"/>
    <n v="0"/>
    <n v="0"/>
    <n v="0"/>
    <n v="0"/>
    <n v="0"/>
    <n v="0"/>
    <n v="0"/>
    <n v="0"/>
    <n v="0"/>
    <n v="0"/>
    <n v="0"/>
    <n v="0"/>
    <n v="0"/>
    <n v="0"/>
    <n v="0"/>
    <n v="0"/>
    <n v="0"/>
    <n v="0"/>
    <n v="0"/>
    <n v="0"/>
    <n v="0"/>
    <n v="65487.528344671198"/>
    <n v="62369.074613972567"/>
    <n v="59399.118679973879"/>
    <n v="56570.589219022739"/>
    <n v="53876.751637164518"/>
    <n v="51311.192035394772"/>
    <n v="48867.801938471217"/>
    <n v="46540.763750924962"/>
    <n v="44324.536905642824"/>
    <n v="42213.844672040781"/>
    <n v="40203.661592419798"/>
    <n v="38289.201516590278"/>
    <n v="36465.906206276464"/>
    <n v="34729.43448216805"/>
    <n v="33075.651887779095"/>
    <n v="31500.620845503898"/>
    <n v="30000.591281432284"/>
    <n v="28571.991696602174"/>
    <n v="27211.420663430643"/>
    <n v="25915.638727076803"/>
    <n v="24681.560692454099"/>
    <n v="23506.24827852771"/>
    <n v="22386.903122407344"/>
    <n v="21320.860116578424"/>
    <n v="20305.581063408023"/>
    <n v="19338.648631817163"/>
    <n v="18417.760601730632"/>
    <n v="17540.724382600598"/>
    <n v="16705.451792952957"/>
    <n v="15909.95408852662"/>
    <n v="15152.337227168211"/>
    <n v="14430.79735920782"/>
    <n v="13743.616532578877"/>
    <n v="13089.158602456071"/>
    <n v="12465.86533567245"/>
    <n v="11872.252700640427"/>
    <n v="11306.907333943265"/>
    <n v="10768.483175184061"/>
    <n v="10255.698262080059"/>
    <n v="9767.3316781714839"/>
    <n v="577814.05895691609"/>
    <n v="1179891.4616746656"/>
    <x v="171"/>
  </r>
  <r>
    <s v="SF"/>
    <s v="Slovenská filharmónia"/>
    <x v="172"/>
    <n v="4"/>
    <s v="Inštalácia centrálneho riadiaceho systému pre chladiace jednotky a výmena fancoilov po životnosti - zníženie energetickej náročnosti"/>
    <s v="Centrálne riadenie všetkých chladiacich jednotiek, výmena chladiacich jednotiek po životnosti"/>
    <s v="Predĺženie životnosti zariadení a zníženie energetickej náročnosti "/>
    <s v="N/A"/>
    <s v="Zákon č. 114/2020 Z.z. o Slovenskej filharmónii,                                                                 Štatút Slovenskej filharmónie č. MK-2109/2014-110/11519, čl. VII. bod 2.                             Zákon č. 321/2014 Z.z. o energetickej efektívnosti"/>
    <n v="40"/>
    <x v="0"/>
    <n v="7000"/>
    <s v="Zníženie nákladov na opravy o cca 5 000 €/rok, zníženie nákladov na el. energiu cca 2 000€/ rok"/>
    <x v="0"/>
    <x v="0"/>
    <s v="C6 Vzduchotechnika"/>
    <s v="01 Investičný zámer"/>
    <s v="štátny rozpočet"/>
    <s v="08S0102"/>
    <s v="nie"/>
    <n v="1"/>
    <n v="65200"/>
    <n v="0"/>
    <n v="0"/>
    <n v="0"/>
    <n v="0"/>
    <n v="65200"/>
    <n v="0"/>
    <n v="0"/>
    <n v="0"/>
    <n v="0"/>
    <n v="0"/>
    <n v="0"/>
    <s v="-"/>
    <n v="0"/>
    <n v="0"/>
    <n v="0"/>
    <n v="0"/>
    <n v="0"/>
    <n v="0"/>
    <n v="0"/>
    <n v="0"/>
    <n v="0"/>
    <n v="0"/>
    <n v="0"/>
    <s v="Výmena fancoilov 24 000€, Doplnenie centrálneho riadiaceho systému 15 600,-€"/>
    <n v="1"/>
    <n v="0"/>
    <s v="C6"/>
    <n v="9"/>
    <n v="1"/>
    <n v="1"/>
    <n v="1"/>
    <n v="1"/>
    <n v="1"/>
    <n v="1"/>
    <n v="1"/>
    <n v="0"/>
    <n v="1"/>
    <n v="0"/>
    <n v="0"/>
    <n v="1"/>
    <n v="1"/>
    <n v="1"/>
    <n v="0"/>
    <n v="1"/>
    <n v="0"/>
    <n v="0"/>
    <n v="0"/>
    <n v="65200"/>
    <n v="0"/>
    <n v="0"/>
    <n v="0"/>
    <n v="0"/>
    <n v="0"/>
    <n v="0"/>
    <n v="0"/>
    <n v="0"/>
    <n v="0"/>
    <n v="0"/>
    <n v="0"/>
    <n v="0"/>
    <n v="0"/>
    <n v="0"/>
    <n v="0"/>
    <n v="0"/>
    <n v="0"/>
    <n v="0"/>
    <n v="0"/>
    <n v="0"/>
    <n v="0"/>
    <n v="0"/>
    <n v="0"/>
    <n v="0"/>
    <n v="0"/>
    <n v="0"/>
    <n v="0"/>
    <n v="0"/>
    <n v="0"/>
    <n v="0"/>
    <n v="0"/>
    <n v="0"/>
    <n v="0"/>
    <n v="0"/>
    <n v="0"/>
    <n v="0"/>
    <n v="0"/>
    <n v="0"/>
    <n v="0"/>
    <n v="7000"/>
    <n v="7000"/>
    <n v="7000"/>
    <n v="7000"/>
    <n v="7000"/>
    <n v="7000"/>
    <n v="7000"/>
    <n v="7000"/>
    <n v="7000"/>
    <n v="7000"/>
    <n v="7000"/>
    <n v="7000"/>
    <n v="7000"/>
    <n v="7000"/>
    <n v="7000"/>
    <n v="7000"/>
    <n v="7000"/>
    <n v="7000"/>
    <n v="7000"/>
    <n v="7000"/>
    <n v="7000"/>
    <n v="7000"/>
    <n v="7000"/>
    <n v="7000"/>
    <n v="7000"/>
    <n v="7000"/>
    <n v="7000"/>
    <n v="7000"/>
    <n v="7000"/>
    <n v="7000"/>
    <n v="7000"/>
    <n v="7000"/>
    <n v="7000"/>
    <n v="7000"/>
    <n v="7000"/>
    <n v="7000"/>
    <n v="7000"/>
    <n v="7000"/>
    <n v="7000"/>
    <n v="7000"/>
    <n v="7000"/>
    <n v="7000"/>
    <n v="7000"/>
    <n v="0"/>
    <n v="56322.211424252237"/>
    <n v="0"/>
    <n v="0"/>
    <n v="0"/>
    <n v="0"/>
    <n v="0"/>
    <n v="0"/>
    <n v="0"/>
    <n v="0"/>
    <n v="0"/>
    <n v="0"/>
    <n v="0"/>
    <n v="0"/>
    <n v="0"/>
    <n v="0"/>
    <n v="0"/>
    <n v="0"/>
    <n v="0"/>
    <n v="0"/>
    <n v="0"/>
    <n v="0"/>
    <n v="0"/>
    <n v="0"/>
    <n v="0"/>
    <n v="0"/>
    <n v="0"/>
    <n v="0"/>
    <n v="0"/>
    <n v="0"/>
    <n v="0"/>
    <n v="0"/>
    <n v="0"/>
    <n v="0"/>
    <n v="0"/>
    <n v="0"/>
    <n v="0"/>
    <n v="0"/>
    <n v="0"/>
    <n v="0"/>
    <n v="6349.2063492063489"/>
    <n v="6046.8631897203322"/>
    <n v="5758.9173235431736"/>
    <n v="5484.6831652792125"/>
    <n v="5223.5077764563939"/>
    <n v="4974.7693109108504"/>
    <n v="4737.8755342008099"/>
    <n v="4512.2624135245806"/>
    <n v="4297.3927747853149"/>
    <n v="4092.755023605062"/>
    <n v="3897.8619272429164"/>
    <n v="3712.2494545170625"/>
    <n v="3535.4756709686321"/>
    <n v="3367.1196866367914"/>
    <n v="3206.7806539398016"/>
    <n v="3054.0768132760008"/>
    <n v="2908.6445840723818"/>
    <n v="2770.1376991165544"/>
    <n v="2638.2263801110043"/>
    <n v="2512.5965524866706"/>
    <n v="2392.949097606353"/>
    <n v="2278.9991405774786"/>
    <n v="2170.4753719785517"/>
    <n v="2067.1194018843348"/>
    <n v="1968.6851446517474"/>
    <n v="1874.938233001664"/>
    <n v="1785.655460001585"/>
    <n v="1700.6242476205568"/>
    <n v="1619.6421405910071"/>
    <n v="1542.5163243723871"/>
    <n v="1469.0631660689401"/>
    <n v="1399.1077772085143"/>
    <n v="1332.4835973414424"/>
    <n v="1269.0319974680401"/>
    <n v="1208.6019023505146"/>
    <n v="1151.0494308100137"/>
    <n v="1096.2375531523942"/>
    <n v="1044.035764907042"/>
    <n v="994.31977610194485"/>
    <n v="946.97121533518543"/>
    <n v="56322.211424252237"/>
    <n v="114393.9090266296"/>
    <x v="172"/>
  </r>
  <r>
    <s v="ŠVK PO"/>
    <s v="Štátna vedecká knižnica v Prešove"/>
    <x v="173"/>
    <n v="2"/>
    <s v="RFID technológia - modernizácia detekčných brán "/>
    <s v="Nová rádiofrekvenčná  technológia má väčší snímací rozsah so  svetelným a  a zvukovým alarmom, umožňuje vzdialenú kontrolu a nastavenie brány pomocou sieťového rozhrania. Prináša úsporný režim so zníženou spotrebou elektrickej energie."/>
    <s v="Ochrana knižničného fondu pred odcudzením"/>
    <s v="N/A"/>
    <s v="§15 písm.a) zákona č. 126/2015 o knižnicach"/>
    <n v="5"/>
    <x v="3"/>
    <n v="8000"/>
    <s v="2 pracoviská po 2 zamestnancoch, t.z. 250 prac.dní x 8 hodín x 4 osoby"/>
    <x v="2"/>
    <x v="0"/>
    <s v="C7 Zabezpečovacia technika"/>
    <s v="01 Investičný zámer"/>
    <s v="štátny rozpočet"/>
    <s v="08T 0109"/>
    <s v="nie"/>
    <n v="1"/>
    <n v="18000"/>
    <n v="0"/>
    <n v="0"/>
    <n v="0"/>
    <n v="18000"/>
    <n v="0"/>
    <n v="0"/>
    <n v="0"/>
    <n v="0"/>
    <n v="0"/>
    <n v="0"/>
    <n v="0"/>
    <s v="-"/>
    <n v="0"/>
    <n v="0"/>
    <n v="0"/>
    <n v="0"/>
    <n v="0"/>
    <n v="0"/>
    <n v="0"/>
    <n v="0"/>
    <n v="0"/>
    <n v="0"/>
    <n v="0"/>
    <m/>
    <n v="1"/>
    <n v="0"/>
    <s v="C7"/>
    <n v="8"/>
    <n v="1"/>
    <n v="1"/>
    <n v="1"/>
    <n v="1"/>
    <n v="1"/>
    <n v="1"/>
    <n v="1"/>
    <n v="0"/>
    <n v="0"/>
    <n v="0"/>
    <n v="0"/>
    <n v="0"/>
    <n v="1"/>
    <n v="1"/>
    <n v="0"/>
    <n v="1"/>
    <n v="0"/>
    <n v="0"/>
    <n v="18000"/>
    <n v="0"/>
    <n v="0"/>
    <n v="0"/>
    <n v="0"/>
    <n v="0"/>
    <n v="0"/>
    <n v="0"/>
    <n v="0"/>
    <n v="0"/>
    <n v="0"/>
    <n v="0"/>
    <n v="0"/>
    <n v="0"/>
    <n v="0"/>
    <n v="0"/>
    <n v="0"/>
    <n v="0"/>
    <n v="0"/>
    <n v="0"/>
    <n v="0"/>
    <n v="0"/>
    <n v="0"/>
    <n v="0"/>
    <n v="0"/>
    <n v="0"/>
    <n v="0"/>
    <n v="0"/>
    <n v="0"/>
    <n v="0"/>
    <n v="0"/>
    <n v="0"/>
    <n v="0"/>
    <n v="0"/>
    <n v="0"/>
    <n v="0"/>
    <n v="0"/>
    <n v="0"/>
    <n v="0"/>
    <n v="0"/>
    <n v="0"/>
    <n v="8000"/>
    <n v="8000"/>
    <n v="8000"/>
    <n v="8000"/>
    <n v="8000"/>
    <n v="8000"/>
    <n v="8000"/>
    <n v="8000"/>
    <n v="8000"/>
    <n v="8000"/>
    <n v="8000"/>
    <n v="8000"/>
    <n v="8000"/>
    <n v="8000"/>
    <n v="8000"/>
    <n v="8000"/>
    <n v="8000"/>
    <n v="8000"/>
    <n v="8000"/>
    <n v="8000"/>
    <n v="8000"/>
    <n v="8000"/>
    <n v="8000"/>
    <n v="8000"/>
    <n v="8000"/>
    <n v="8000"/>
    <n v="8000"/>
    <n v="8000"/>
    <n v="8000"/>
    <n v="8000"/>
    <n v="8000"/>
    <n v="8000"/>
    <n v="8000"/>
    <n v="8000"/>
    <n v="8000"/>
    <n v="8000"/>
    <n v="8000"/>
    <n v="8000"/>
    <n v="8000"/>
    <n v="8000"/>
    <n v="8000"/>
    <n v="8000"/>
    <n v="8000"/>
    <n v="16326.530612244898"/>
    <n v="0"/>
    <n v="0"/>
    <n v="0"/>
    <n v="0"/>
    <n v="0"/>
    <n v="0"/>
    <n v="0"/>
    <n v="0"/>
    <n v="0"/>
    <n v="0"/>
    <n v="0"/>
    <n v="0"/>
    <n v="0"/>
    <n v="0"/>
    <n v="0"/>
    <n v="0"/>
    <n v="0"/>
    <n v="0"/>
    <n v="0"/>
    <n v="0"/>
    <n v="0"/>
    <n v="0"/>
    <n v="0"/>
    <n v="0"/>
    <n v="0"/>
    <n v="0"/>
    <n v="0"/>
    <n v="0"/>
    <n v="0"/>
    <n v="0"/>
    <n v="0"/>
    <n v="0"/>
    <n v="0"/>
    <n v="0"/>
    <n v="0"/>
    <n v="0"/>
    <n v="0"/>
    <n v="0"/>
    <n v="0"/>
    <n v="7256.235827664399"/>
    <n v="6910.7007882518083"/>
    <n v="6581.6197983350557"/>
    <n v="6268.209331747672"/>
    <n v="5969.7231730930216"/>
    <n v="5685.4506410409713"/>
    <n v="5414.7148962294978"/>
    <n v="5156.8713297423783"/>
    <n v="4911.3060283260747"/>
    <n v="4677.4343126914991"/>
    <n v="4454.6993454204758"/>
    <n v="4242.5708051623578"/>
    <n v="4040.5436239641508"/>
    <n v="3848.1367847277616"/>
    <n v="3664.8921759312016"/>
    <n v="3490.3735008868584"/>
    <n v="3324.165238939865"/>
    <n v="3165.8716561332049"/>
    <n v="3015.1158629840047"/>
    <n v="2871.5389171276238"/>
    <n v="2734.798968692975"/>
    <n v="2604.5704463742613"/>
    <n v="2480.5432822612015"/>
    <n v="2362.422173582097"/>
    <n v="2249.9258796019967"/>
    <n v="2142.7865520019018"/>
    <n v="2040.7490971446684"/>
    <n v="1943.5705687092077"/>
    <n v="1851.0195892468651"/>
    <n v="1762.8757992827279"/>
    <n v="1678.9293326502172"/>
    <n v="1598.9803168097308"/>
    <n v="1522.8383969616484"/>
    <n v="1450.3222828206171"/>
    <n v="1381.2593169720167"/>
    <n v="1315.4850637828729"/>
    <n v="1252.8429178884505"/>
    <n v="1193.1837313223336"/>
    <n v="1136.3654584022227"/>
    <n v="1082.2528175259263"/>
    <n v="16326.530612244898"/>
    <n v="32986.488919091957"/>
    <x v="173"/>
  </r>
  <r>
    <s v="NDKE"/>
    <s v="Národné divadlo Košice"/>
    <x v="174"/>
    <n v="3"/>
    <s v="Budova riaditeľstva a skúšobní - Rekonštrukcia odovzdávacej stanice vrátane vyregulovania systému ÚK /Havarijný stav/                        "/>
    <s v="Výmenou technicky zastaraného technologického zariadenia, často poruchového, s minimálnou možnosťou regulácie dosiahneme elimináciu výpadkov dodávky tepla a teplej vody do objektu riaditeľstva a skúšobní a do objektu historickej budovy divadla."/>
    <s v="Zabezpečiť bezporuchovú prevádzku systému vykurovania a dodávky teplej vody s možnosťou regulácie systému pre objekt riaditeľstva a skúšobní a pre objekt historickej budovy divadla a znížiť energetickú náročnosť objektov."/>
    <s v="N/A"/>
    <s v="Zákon č. 124/2006 Z.z. o bezpečnosti a ochrane zdravia pri práci, §5 ods. 1 a ods. 2  a) a c) a d) a h) a  §6 ods. 1  b) a d) a f)"/>
    <n v="40"/>
    <x v="0"/>
    <n v="42100"/>
    <s v="Súčasná cena za kWh x predpokladané množstvo energií za rok x predpokladaná úspora energií 50-60% podľa spracovanej PD + spriemerované náklady na opravu údržbu ročne za predchádzajúce roky"/>
    <x v="1"/>
    <x v="2"/>
    <s v="0 Odstránenie havarijného stavu"/>
    <s v="05 Projektová dokumentácia k dispozícii - pre realizáciu stavby"/>
    <s v="kombinované"/>
    <s v="08S0101 Divadlá a divadelná činnosť"/>
    <s v="nie"/>
    <n v="0.94"/>
    <n v="400000"/>
    <n v="24240"/>
    <n v="24240"/>
    <n v="0"/>
    <n v="375760"/>
    <n v="0"/>
    <n v="0"/>
    <n v="0"/>
    <n v="0"/>
    <n v="0"/>
    <n v="0"/>
    <n v="0"/>
    <s v="-"/>
    <n v="0"/>
    <n v="0"/>
    <n v="0"/>
    <n v="0"/>
    <n v="0"/>
    <n v="0"/>
    <n v="0"/>
    <n v="0"/>
    <n v="0"/>
    <n v="0"/>
    <n v="0"/>
    <s v="Je spracovaná projektová dokumentácia v stupni pre realizáciu stavby, vydané je Oznámenie k ohláseniu stavebných úprav. Spracovanie PD a jej následná aktualizácia rozpočtu je z roku 2021."/>
    <n v="0"/>
    <n v="0"/>
    <s v="0"/>
    <n v="8"/>
    <n v="1"/>
    <n v="1"/>
    <n v="0"/>
    <n v="1"/>
    <n v="1"/>
    <n v="1"/>
    <n v="1"/>
    <n v="0"/>
    <n v="1"/>
    <n v="1"/>
    <n v="0"/>
    <n v="0"/>
    <n v="1"/>
    <n v="1"/>
    <n v="0"/>
    <n v="1"/>
    <n v="24240"/>
    <n v="0"/>
    <n v="375760"/>
    <n v="0"/>
    <n v="0"/>
    <n v="0"/>
    <n v="0"/>
    <n v="0"/>
    <n v="0"/>
    <n v="0"/>
    <n v="0"/>
    <n v="0"/>
    <n v="0"/>
    <n v="0"/>
    <n v="0"/>
    <n v="0"/>
    <n v="0"/>
    <n v="0"/>
    <n v="0"/>
    <n v="0"/>
    <n v="0"/>
    <n v="0"/>
    <n v="0"/>
    <n v="0"/>
    <n v="0"/>
    <n v="0"/>
    <n v="0"/>
    <n v="0"/>
    <n v="0"/>
    <n v="0"/>
    <n v="0"/>
    <n v="0"/>
    <n v="0"/>
    <n v="0"/>
    <n v="0"/>
    <n v="0"/>
    <n v="0"/>
    <n v="0"/>
    <n v="0"/>
    <n v="0"/>
    <n v="0"/>
    <n v="0"/>
    <n v="0"/>
    <n v="42100"/>
    <n v="42100"/>
    <n v="42100"/>
    <n v="42100"/>
    <n v="42100"/>
    <n v="42100"/>
    <n v="42100"/>
    <n v="42100"/>
    <n v="42100"/>
    <n v="42100"/>
    <n v="42100"/>
    <n v="42100"/>
    <n v="42100"/>
    <n v="42100"/>
    <n v="42100"/>
    <n v="42100"/>
    <n v="42100"/>
    <n v="42100"/>
    <n v="42100"/>
    <n v="42100"/>
    <n v="42100"/>
    <n v="42100"/>
    <n v="42100"/>
    <n v="42100"/>
    <n v="42100"/>
    <n v="42100"/>
    <n v="42100"/>
    <n v="42100"/>
    <n v="42100"/>
    <n v="42100"/>
    <n v="42100"/>
    <n v="42100"/>
    <n v="42100"/>
    <n v="42100"/>
    <n v="42100"/>
    <n v="42100"/>
    <n v="42100"/>
    <n v="42100"/>
    <n v="42100"/>
    <n v="42100"/>
    <n v="42100"/>
    <n v="42100"/>
    <n v="42100"/>
    <n v="340825.39682539681"/>
    <n v="0"/>
    <n v="0"/>
    <n v="0"/>
    <n v="0"/>
    <n v="0"/>
    <n v="0"/>
    <n v="0"/>
    <n v="0"/>
    <n v="0"/>
    <n v="0"/>
    <n v="0"/>
    <n v="0"/>
    <n v="0"/>
    <n v="0"/>
    <n v="0"/>
    <n v="0"/>
    <n v="0"/>
    <n v="0"/>
    <n v="0"/>
    <n v="0"/>
    <n v="0"/>
    <n v="0"/>
    <n v="0"/>
    <n v="0"/>
    <n v="0"/>
    <n v="0"/>
    <n v="0"/>
    <n v="0"/>
    <n v="0"/>
    <n v="0"/>
    <n v="0"/>
    <n v="0"/>
    <n v="0"/>
    <n v="0"/>
    <n v="0"/>
    <n v="0"/>
    <n v="0"/>
    <n v="0"/>
    <n v="0"/>
    <n v="38185.941043083898"/>
    <n v="36367.562898175136"/>
    <n v="34635.774188738229"/>
    <n v="32986.451608322124"/>
    <n v="31415.668198402025"/>
    <n v="29919.683998478115"/>
    <n v="28494.937141407729"/>
    <n v="27138.035372769267"/>
    <n v="25845.747974065966"/>
    <n v="24614.998070539015"/>
    <n v="23442.855305275254"/>
    <n v="22326.528862166906"/>
    <n v="21263.360821111342"/>
    <n v="20250.819829629843"/>
    <n v="19286.495075837949"/>
    <n v="18368.090548417091"/>
    <n v="17493.41956992104"/>
    <n v="16660.39959040099"/>
    <n v="15867.047228953325"/>
    <n v="15111.473551384119"/>
    <n v="14391.879572746782"/>
    <n v="13706.551974044551"/>
    <n v="13053.859022899574"/>
    <n v="12432.246688475785"/>
    <n v="11840.234941405508"/>
    <n v="11276.414229910008"/>
    <n v="10739.442123723818"/>
    <n v="10228.040117832206"/>
    <n v="9740.990588411627"/>
    <n v="9277.1338937253568"/>
    <n v="8835.3656130717682"/>
    <n v="8414.6339172112075"/>
    <n v="8013.9370640106745"/>
    <n v="7632.3210133434986"/>
    <n v="7268.8771555652374"/>
    <n v="6922.7401481573688"/>
    <n v="6593.0858553879707"/>
    <n v="6279.1293860837804"/>
    <n v="5980.1232248416964"/>
    <n v="5695.3554522301865"/>
    <n v="340825.39682539681"/>
    <n v="687997.65286015777"/>
    <x v="174"/>
  </r>
  <r>
    <s v="PÚ SR"/>
    <s v="Pamiatkový úrad SR"/>
    <x v="175"/>
    <n v="13"/>
    <s v="Komplexná obnova budovy centrály Pamiatkového úradu SR Bratislava, Cesta na Červený most 6 "/>
    <s v="Potreba financovania projektovej dokumentácie. Neskôr komplexná obnova NKP - nové rozvody, oprava strechy, okien, obnova fasády."/>
    <s v="Obnova a ochrana NKP. Úspory v oblasti energetickej náročnosti administratívnych budov.  "/>
    <s v="N/A"/>
    <s v="Zákon č. 49/2002 Z.z. o ochrane pamiatkového fondu"/>
    <n v="40"/>
    <x v="0"/>
    <n v="227333"/>
    <s v="Pri investovaní priemerných jednorázových ročných nákladov 733333 Euro na implementovanie energetických úspor budovy pri požadovanej 31% úspore na energiách vo vyjadrení 227333 Euro bude zabezpečená návratnosť vložených prostriedkov. Pri schválení finančnej čiastky na PD bude PÚ SR žiadať prostredníctvom POO o finančný príspevok na daný objekt."/>
    <x v="0"/>
    <x v="1"/>
    <s v="B1 Komplexná rekonštrukcia"/>
    <s v="01 Investičný zámer"/>
    <s v="štátny rozpočet"/>
    <s v="08S0108 Ochrana pamiatkového fondu "/>
    <s v="nie"/>
    <n v="1"/>
    <n v="2200000"/>
    <n v="109000"/>
    <n v="0"/>
    <n v="0"/>
    <n v="109000"/>
    <n v="1091000"/>
    <n v="1000000"/>
    <n v="0"/>
    <n v="0"/>
    <n v="0"/>
    <n v="0"/>
    <n v="0"/>
    <m/>
    <n v="0"/>
    <n v="0"/>
    <n v="0"/>
    <n v="0"/>
    <n v="0"/>
    <n v="0"/>
    <n v="0"/>
    <n v="0"/>
    <n v="0"/>
    <n v="0"/>
    <n v="0"/>
    <m/>
    <n v="0"/>
    <n v="1"/>
    <s v="B1"/>
    <n v="9"/>
    <n v="1"/>
    <n v="1"/>
    <n v="1"/>
    <n v="1"/>
    <n v="1"/>
    <n v="1"/>
    <n v="0"/>
    <n v="1"/>
    <n v="1"/>
    <n v="0"/>
    <n v="0"/>
    <n v="1"/>
    <n v="1"/>
    <n v="1"/>
    <n v="0"/>
    <n v="1"/>
    <n v="0"/>
    <n v="0"/>
    <n v="109000"/>
    <n v="1091000"/>
    <n v="1000000"/>
    <n v="0"/>
    <n v="0"/>
    <n v="0"/>
    <n v="0"/>
    <n v="0"/>
    <n v="0"/>
    <n v="0"/>
    <n v="0"/>
    <n v="0"/>
    <n v="0"/>
    <n v="0"/>
    <n v="0"/>
    <n v="0"/>
    <n v="0"/>
    <n v="0"/>
    <n v="0"/>
    <n v="0"/>
    <n v="0"/>
    <n v="0"/>
    <n v="0"/>
    <n v="0"/>
    <n v="0"/>
    <n v="0"/>
    <n v="0"/>
    <n v="0"/>
    <n v="0"/>
    <n v="0"/>
    <n v="0"/>
    <n v="0"/>
    <n v="0"/>
    <n v="0"/>
    <n v="0"/>
    <n v="0"/>
    <n v="0"/>
    <n v="0"/>
    <n v="0"/>
    <n v="0"/>
    <n v="0"/>
    <n v="227333"/>
    <n v="227333"/>
    <n v="227333"/>
    <n v="227333"/>
    <n v="227333"/>
    <n v="227333"/>
    <n v="227333"/>
    <n v="227333"/>
    <n v="227333"/>
    <n v="227333"/>
    <n v="227333"/>
    <n v="227333"/>
    <n v="227333"/>
    <n v="227333"/>
    <n v="227333"/>
    <n v="227333"/>
    <n v="227333"/>
    <n v="227333"/>
    <n v="227333"/>
    <n v="227333"/>
    <n v="227333"/>
    <n v="227333"/>
    <n v="227333"/>
    <n v="227333"/>
    <n v="227333"/>
    <n v="227333"/>
    <n v="227333"/>
    <n v="227333"/>
    <n v="227333"/>
    <n v="227333"/>
    <n v="227333"/>
    <n v="227333"/>
    <n v="227333"/>
    <n v="227333"/>
    <n v="227333"/>
    <n v="227333"/>
    <n v="227333"/>
    <n v="227333"/>
    <n v="227333"/>
    <n v="227333"/>
    <n v="227333"/>
    <n v="227333"/>
    <n v="227333"/>
    <n v="98866.213151927441"/>
    <n v="942446.81999784033"/>
    <n v="822702.47479188198"/>
    <n v="0"/>
    <n v="0"/>
    <n v="0"/>
    <n v="0"/>
    <n v="0"/>
    <n v="0"/>
    <n v="0"/>
    <n v="0"/>
    <n v="0"/>
    <n v="0"/>
    <n v="0"/>
    <n v="0"/>
    <n v="0"/>
    <n v="0"/>
    <n v="0"/>
    <n v="0"/>
    <n v="0"/>
    <n v="0"/>
    <n v="0"/>
    <n v="0"/>
    <n v="0"/>
    <n v="0"/>
    <n v="0"/>
    <n v="0"/>
    <n v="0"/>
    <n v="0"/>
    <n v="0"/>
    <n v="0"/>
    <n v="0"/>
    <n v="0"/>
    <n v="0"/>
    <n v="0"/>
    <n v="0"/>
    <n v="0"/>
    <n v="0"/>
    <n v="0"/>
    <n v="0"/>
    <n v="206197.73242630385"/>
    <n v="196378.79278695604"/>
    <n v="187027.42170186291"/>
    <n v="178121.35400177419"/>
    <n v="169639.38476359448"/>
    <n v="161561.3188224709"/>
    <n v="153867.92268806754"/>
    <n v="146540.87875054052"/>
    <n v="139562.74166718143"/>
    <n v="132916.89682588706"/>
    <n v="126587.52078655914"/>
    <n v="120559.54360624678"/>
    <n v="114818.61295833028"/>
    <n v="109351.05996031452"/>
    <n v="104143.86662887099"/>
    <n v="99184.634884639017"/>
    <n v="94461.557032989542"/>
    <n v="89963.387650466233"/>
    <n v="85679.41680996785"/>
    <n v="81599.444580921758"/>
    <n v="77713.756743735008"/>
    <n v="74013.101660699991"/>
    <n v="70488.668248285714"/>
    <n v="67132.06499836735"/>
    <n v="63935.299998445094"/>
    <n v="60890.76190328104"/>
    <n v="57991.201812648615"/>
    <n v="55229.716012046287"/>
    <n v="52599.729535282197"/>
    <n v="50094.980509792549"/>
    <n v="47709.505247421483"/>
    <n v="45437.624045163313"/>
    <n v="43273.927662060298"/>
    <n v="41213.264440057421"/>
    <n v="39250.728038149929"/>
    <n v="37381.645750618976"/>
    <n v="35601.567381541892"/>
    <n v="33906.25464908751"/>
    <n v="32291.67109436906"/>
    <n v="30753.972470827674"/>
    <n v="1864015.5079416498"/>
    <n v="3715072.9315358251"/>
    <x v="175"/>
  </r>
  <r>
    <s v="SNM"/>
    <s v="SNM - Múzeá v Martine"/>
    <x v="176"/>
    <n v="5"/>
    <s v="Dlhodobá výstava k 130. výročiu narodenia Karola Plicku"/>
    <s v="prezentácia života, tvorby a diela významného slovenského a čského fotografa, filmového režiséra, kameramana, folkloristu,  hudobného vedca a zberateľa Karola Plicku; Múzeum Karola Plicku v Blatnici bolo z dôvodu veľmi zlého technického stavu uzatvorené v roku 2015, vytvorením dlhodobej výstavy sa aspoň čiastočne zmierni absencia vlastného múzea tohto význameného národného umelca, ktorý by v októbri roku 2024 oslávil 130. výročie svojho narodenia ."/>
    <s v="prezentácia slovenského kultúrneho dedičstva "/>
    <s v="N/A"/>
    <s v="Zákon č. 206/2009 Z.z. o múzeách a o galériách a o ochrane predmetov kultúrnej hodnoty"/>
    <n v="10"/>
    <x v="0"/>
    <n v="15000"/>
    <s v="zvýšenie príjmov zo vstupného za rok "/>
    <x v="0"/>
    <x v="4"/>
    <s v="F2 Vytvorenie novej expozície/výstavy"/>
    <s v="01 Investičný zámer"/>
    <s v="štátny rozpočet"/>
    <s v="08T0103"/>
    <s v="nie"/>
    <n v="1"/>
    <n v="15000"/>
    <n v="0"/>
    <n v="0"/>
    <n v="0"/>
    <n v="0"/>
    <n v="15000"/>
    <n v="0"/>
    <n v="0"/>
    <n v="0"/>
    <n v="0"/>
    <n v="0"/>
    <n v="0"/>
    <s v="výdavky na realizáciu výstavy, ošetrenie ZP "/>
    <n v="50000"/>
    <n v="0"/>
    <n v="0"/>
    <n v="0"/>
    <n v="50000"/>
    <n v="0"/>
    <n v="0"/>
    <n v="0"/>
    <n v="0"/>
    <n v="0"/>
    <n v="0"/>
    <m/>
    <n v="1"/>
    <n v="0"/>
    <s v="F2"/>
    <n v="9"/>
    <n v="1"/>
    <n v="1"/>
    <n v="1"/>
    <n v="1"/>
    <n v="1"/>
    <n v="1"/>
    <n v="1"/>
    <n v="0"/>
    <n v="1"/>
    <n v="0"/>
    <n v="0"/>
    <n v="1"/>
    <n v="1"/>
    <n v="1"/>
    <n v="0"/>
    <n v="1"/>
    <n v="0"/>
    <n v="0"/>
    <n v="0"/>
    <n v="65000"/>
    <n v="0"/>
    <n v="0"/>
    <n v="0"/>
    <n v="0"/>
    <n v="0"/>
    <n v="0"/>
    <n v="0"/>
    <n v="0"/>
    <n v="0"/>
    <n v="0"/>
    <n v="0"/>
    <n v="0"/>
    <n v="0"/>
    <n v="0"/>
    <n v="0"/>
    <n v="0"/>
    <n v="0"/>
    <n v="0"/>
    <n v="0"/>
    <n v="0"/>
    <n v="0"/>
    <n v="0"/>
    <n v="0"/>
    <n v="0"/>
    <n v="0"/>
    <n v="0"/>
    <n v="0"/>
    <n v="0"/>
    <n v="0"/>
    <n v="0"/>
    <n v="0"/>
    <n v="0"/>
    <n v="0"/>
    <n v="0"/>
    <n v="0"/>
    <n v="0"/>
    <n v="0"/>
    <n v="0"/>
    <n v="0"/>
    <n v="15000"/>
    <n v="15000"/>
    <n v="15000"/>
    <n v="15000"/>
    <n v="15000"/>
    <n v="15000"/>
    <n v="15000"/>
    <n v="15000"/>
    <n v="15000"/>
    <n v="15000"/>
    <n v="15000"/>
    <n v="15000"/>
    <n v="15000"/>
    <n v="15000"/>
    <n v="15000"/>
    <n v="15000"/>
    <n v="15000"/>
    <n v="15000"/>
    <n v="15000"/>
    <n v="15000"/>
    <n v="15000"/>
    <n v="15000"/>
    <n v="15000"/>
    <n v="15000"/>
    <n v="15000"/>
    <n v="15000"/>
    <n v="15000"/>
    <n v="15000"/>
    <n v="15000"/>
    <n v="15000"/>
    <n v="15000"/>
    <n v="15000"/>
    <n v="15000"/>
    <n v="15000"/>
    <n v="15000"/>
    <n v="15000"/>
    <n v="15000"/>
    <n v="15000"/>
    <n v="15000"/>
    <n v="15000"/>
    <n v="15000"/>
    <n v="15000"/>
    <n v="15000"/>
    <n v="0"/>
    <n v="56149.443904545937"/>
    <n v="0"/>
    <n v="0"/>
    <n v="0"/>
    <n v="0"/>
    <n v="0"/>
    <n v="0"/>
    <n v="0"/>
    <n v="0"/>
    <n v="0"/>
    <n v="0"/>
    <n v="0"/>
    <n v="0"/>
    <n v="0"/>
    <n v="0"/>
    <n v="0"/>
    <n v="0"/>
    <n v="0"/>
    <n v="0"/>
    <n v="0"/>
    <n v="0"/>
    <n v="0"/>
    <n v="0"/>
    <n v="0"/>
    <n v="0"/>
    <n v="0"/>
    <n v="0"/>
    <n v="0"/>
    <n v="0"/>
    <n v="0"/>
    <n v="0"/>
    <n v="0"/>
    <n v="0"/>
    <n v="0"/>
    <n v="0"/>
    <n v="0"/>
    <n v="0"/>
    <n v="0"/>
    <n v="0"/>
    <n v="13605.442176870747"/>
    <n v="12957.56397797214"/>
    <n v="12340.537121878229"/>
    <n v="11752.892497026884"/>
    <n v="11193.230949549416"/>
    <n v="10660.219951951822"/>
    <n v="10152.590430430308"/>
    <n v="9669.1337432669588"/>
    <n v="9208.6988031113906"/>
    <n v="8770.1893362965602"/>
    <n v="8352.5612726633935"/>
    <n v="7954.8202596794199"/>
    <n v="7576.0192949327829"/>
    <n v="7215.2564713645525"/>
    <n v="6871.6728298710032"/>
    <n v="6544.4503141628593"/>
    <n v="6232.8098230122469"/>
    <n v="5936.0093552497592"/>
    <n v="5653.3422430950086"/>
    <n v="5384.1354696142944"/>
    <n v="5127.7480662993285"/>
    <n v="4883.5695869517403"/>
    <n v="4651.0186542397532"/>
    <n v="4429.5415754664318"/>
    <n v="4218.6110242537443"/>
    <n v="4017.7247850035656"/>
    <n v="3826.4045571462534"/>
    <n v="3644.1948163297643"/>
    <n v="3470.6617298378719"/>
    <n v="3305.392123655115"/>
    <n v="3147.9924987191575"/>
    <n v="2998.0880940182451"/>
    <n v="2855.3219943030908"/>
    <n v="2719.3542802886573"/>
    <n v="2589.8612193225313"/>
    <n v="2466.5344945928864"/>
    <n v="2349.0804710408447"/>
    <n v="2237.2194962293756"/>
    <n v="2130.6852345041675"/>
    <n v="2029.2240328611117"/>
    <n v="56149.443904545937"/>
    <n v="110310.49898835445"/>
    <x v="176"/>
  </r>
  <r>
    <s v="SND"/>
    <s v="Slovenské národné divadlo"/>
    <x v="177"/>
    <m/>
    <s v="Rekonštrukcia Baletných sál, výmena baletnej podlahy a baletizolu"/>
    <s v="Rekonštrukcia podláh vo Veľkej a Malej baletnej sále, podlahy sú nadmieru opotrebované "/>
    <s v="Zabezpečiť skúšobný proces baletu SND"/>
    <s v="N/A"/>
    <s v="Zákon č. 385/1997 Z.z. o Slov.národnom divadle, §2"/>
    <n v="10"/>
    <x v="1"/>
    <n v="83516"/>
    <s v="návštevnosť na predstaveniach Opery a Baletu v roku 2022"/>
    <x v="2"/>
    <x v="1"/>
    <s v="C1 Javisková technika"/>
    <s v="01 Investičný zámer"/>
    <s v="štátny rozpočet"/>
    <s v="08S0101"/>
    <s v="nie"/>
    <n v="1"/>
    <n v="350000"/>
    <n v="0"/>
    <n v="0"/>
    <n v="0"/>
    <n v="350000"/>
    <n v="0"/>
    <n v="0"/>
    <n v="0"/>
    <n v="0"/>
    <n v="0"/>
    <n v="0"/>
    <n v="0"/>
    <s v="-"/>
    <n v="0"/>
    <n v="0"/>
    <n v="0"/>
    <n v="0"/>
    <n v="0"/>
    <n v="0"/>
    <n v="0"/>
    <n v="0"/>
    <n v="0"/>
    <n v="0"/>
    <n v="0"/>
    <m/>
    <n v="0"/>
    <n v="0"/>
    <s v="C1"/>
    <n v="8"/>
    <n v="1"/>
    <n v="1"/>
    <n v="1"/>
    <n v="0"/>
    <n v="1"/>
    <n v="1"/>
    <n v="1"/>
    <n v="0"/>
    <n v="1"/>
    <n v="0"/>
    <n v="1"/>
    <n v="0"/>
    <n v="1"/>
    <n v="1"/>
    <n v="0"/>
    <n v="1"/>
    <n v="0"/>
    <n v="0"/>
    <n v="350000"/>
    <n v="0"/>
    <n v="0"/>
    <n v="0"/>
    <n v="0"/>
    <n v="0"/>
    <n v="0"/>
    <n v="0"/>
    <n v="0"/>
    <n v="0"/>
    <n v="0"/>
    <n v="0"/>
    <n v="0"/>
    <n v="0"/>
    <n v="0"/>
    <n v="0"/>
    <n v="0"/>
    <n v="0"/>
    <n v="0"/>
    <n v="0"/>
    <n v="0"/>
    <n v="0"/>
    <n v="0"/>
    <n v="0"/>
    <n v="0"/>
    <n v="0"/>
    <n v="0"/>
    <n v="0"/>
    <n v="0"/>
    <n v="0"/>
    <n v="0"/>
    <n v="0"/>
    <n v="0"/>
    <n v="0"/>
    <n v="0"/>
    <n v="0"/>
    <n v="0"/>
    <n v="0"/>
    <n v="0"/>
    <n v="0"/>
    <n v="0"/>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317460.31746031746"/>
    <n v="0"/>
    <n v="0"/>
    <n v="0"/>
    <n v="0"/>
    <n v="0"/>
    <n v="0"/>
    <n v="0"/>
    <n v="0"/>
    <n v="0"/>
    <n v="0"/>
    <n v="0"/>
    <n v="0"/>
    <n v="0"/>
    <n v="0"/>
    <n v="0"/>
    <n v="0"/>
    <n v="0"/>
    <n v="0"/>
    <n v="0"/>
    <n v="0"/>
    <n v="0"/>
    <n v="0"/>
    <n v="0"/>
    <n v="0"/>
    <n v="0"/>
    <n v="0"/>
    <n v="0"/>
    <n v="0"/>
    <n v="0"/>
    <n v="0"/>
    <n v="0"/>
    <n v="0"/>
    <n v="0"/>
    <n v="0"/>
    <n v="0"/>
    <n v="0"/>
    <n v="0"/>
    <n v="0"/>
    <n v="0"/>
    <n v="75751.473922902485"/>
    <n v="72144.260878954752"/>
    <n v="68708.819884718818"/>
    <n v="65436.971318779819"/>
    <n v="62320.925065504598"/>
    <n v="59353.26196714722"/>
    <n v="56526.916159187836"/>
    <n v="53835.15824684556"/>
    <n v="51271.579282710052"/>
    <n v="48830.075507342903"/>
    <n v="46504.833816517057"/>
    <n v="44290.317920492431"/>
    <n v="42181.255162373753"/>
    <n v="40172.623964165468"/>
    <n v="38259.641870633779"/>
    <n v="36437.754162508361"/>
    <n v="34702.623011912721"/>
    <n v="33050.117154202591"/>
    <n v="31476.302051621518"/>
    <n v="29977.430525353826"/>
    <n v="28549.933833670315"/>
    <n v="27190.413174924102"/>
    <n v="25895.631595165814"/>
    <n v="24662.506281110298"/>
    <n v="23488.101220105047"/>
    <n v="22369.620209623852"/>
    <n v="21304.400199641768"/>
    <n v="20289.904952039775"/>
    <n v="19323.719001942649"/>
    <n v="18403.541906612038"/>
    <n v="17527.182768201943"/>
    <n v="16692.555017335184"/>
    <n v="15897.671445081129"/>
    <n v="15140.639471505834"/>
    <n v="14419.656639529367"/>
    <n v="13733.006323361302"/>
    <n v="13079.053641296479"/>
    <n v="12456.241563139502"/>
    <n v="11863.087202990004"/>
    <n v="11298.178288561907"/>
    <n v="317460.31746031746"/>
    <n v="614179.44223409414"/>
    <x v="177"/>
  </r>
  <r>
    <s v="NDKE"/>
    <s v="Národné divadlo Košice"/>
    <x v="178"/>
    <n v="12"/>
    <s v="Obnova hudobných nástrojov pre orchester"/>
    <s v="Nákup hudobných nástrojov 14 ks a príslušenstva - v roku 2021 priorita do pripravovanej opernej inscenácie Tosca: spolu 30 000 €, v tom orchestrálne zvony/12 000 €, plátové zvony/4 000 €, 5 strunový kontrabas/14 000 €. Ďalšie hudobné nástroje: pozauna Edwards/5 650 €,  trúbky in Bstomvi/3 350 €, trúbka Mahlrestomvi/2 850 €, klarinety sada A a B a Bprestige/8 550 € , horna  Alexander 103/10 200 €, fagot Gebr. monnig 214 topas/ 18 000 €, hoboj BC virtuose 9 990 €                 "/>
    <s v="Zabezpečenie bežného fungovania orchestra a zníženie nákladov na opravu starších nástrojov."/>
    <s v="N/A"/>
    <s v="Zákon č. 523/2004 Z. z. o rozpočtových pravidlách verejnej správy, §19 ods. 6"/>
    <n v="10"/>
    <x v="1"/>
    <n v="57569"/>
    <s v="Počet návštevníkov je za objekt Historickej budovy divadla a za Malú scénu za rok 2022 len na predstaveniach ŠDKE /45867 + 11702/"/>
    <x v="2"/>
    <x v="5"/>
    <s v="E1 Nákup hudobných nástrojov"/>
    <s v="01 Investičný zámer"/>
    <s v="štátny rozpočet"/>
    <s v="08T0103 Podpora kultúrnych aktivít RO a PO"/>
    <s v="nie"/>
    <n v="1"/>
    <n v="422590"/>
    <n v="0"/>
    <n v="88590"/>
    <n v="80000"/>
    <n v="80000"/>
    <n v="80000"/>
    <n v="94000"/>
    <n v="0"/>
    <n v="0"/>
    <n v="0"/>
    <n v="0"/>
    <n v="0"/>
    <s v="-"/>
    <n v="0"/>
    <n v="0"/>
    <n v="0"/>
    <n v="0"/>
    <n v="0"/>
    <n v="0"/>
    <n v="0"/>
    <n v="0"/>
    <n v="0"/>
    <n v="0"/>
    <n v="0"/>
    <s v="V roku 2021 boli nákúpené hudobné nástroje vo výške prideleného finančného krytia 88.590,- EUR"/>
    <n v="0"/>
    <n v="0"/>
    <s v="E1"/>
    <n v="9"/>
    <n v="1"/>
    <n v="1"/>
    <n v="1"/>
    <n v="1"/>
    <n v="1"/>
    <n v="1"/>
    <n v="1"/>
    <n v="0"/>
    <n v="1"/>
    <n v="0"/>
    <n v="1"/>
    <n v="0"/>
    <n v="1"/>
    <n v="1"/>
    <n v="0"/>
    <n v="1"/>
    <n v="88590"/>
    <n v="80000"/>
    <n v="80000"/>
    <n v="80000"/>
    <n v="94000"/>
    <n v="0"/>
    <n v="0"/>
    <n v="0"/>
    <n v="0"/>
    <n v="0"/>
    <n v="0"/>
    <n v="0"/>
    <n v="0"/>
    <n v="0"/>
    <n v="0"/>
    <n v="0"/>
    <n v="0"/>
    <n v="0"/>
    <n v="0"/>
    <n v="0"/>
    <n v="0"/>
    <n v="0"/>
    <n v="0"/>
    <n v="0"/>
    <n v="0"/>
    <n v="0"/>
    <n v="0"/>
    <n v="0"/>
    <n v="0"/>
    <n v="0"/>
    <n v="0"/>
    <n v="0"/>
    <n v="0"/>
    <n v="0"/>
    <n v="0"/>
    <n v="0"/>
    <n v="0"/>
    <n v="0"/>
    <n v="0"/>
    <n v="0"/>
    <n v="0"/>
    <n v="0"/>
    <n v="0"/>
    <n v="57569"/>
    <n v="57569"/>
    <n v="57569"/>
    <n v="57569"/>
    <n v="57569"/>
    <n v="57569"/>
    <n v="57569"/>
    <n v="57569"/>
    <n v="57569"/>
    <n v="57569"/>
    <n v="57569"/>
    <n v="57569"/>
    <n v="57569"/>
    <n v="57569"/>
    <n v="57569"/>
    <n v="57569"/>
    <n v="57569"/>
    <n v="57569"/>
    <n v="57569"/>
    <n v="57569"/>
    <n v="57569"/>
    <n v="57569"/>
    <n v="57569"/>
    <n v="57569"/>
    <n v="57569"/>
    <n v="57569"/>
    <n v="57569"/>
    <n v="57569"/>
    <n v="57569"/>
    <n v="57569"/>
    <n v="57569"/>
    <n v="57569"/>
    <n v="57569"/>
    <n v="57569"/>
    <n v="57569"/>
    <n v="57569"/>
    <n v="57569"/>
    <n v="57569"/>
    <n v="57569"/>
    <n v="57569"/>
    <n v="57569"/>
    <n v="57569"/>
    <n v="57569"/>
    <n v="72562.358276643994"/>
    <n v="69107.007882518083"/>
    <n v="77334.032630436908"/>
    <n v="0"/>
    <n v="0"/>
    <n v="0"/>
    <n v="0"/>
    <n v="0"/>
    <n v="0"/>
    <n v="0"/>
    <n v="0"/>
    <n v="0"/>
    <n v="0"/>
    <n v="0"/>
    <n v="0"/>
    <n v="0"/>
    <n v="0"/>
    <n v="0"/>
    <n v="0"/>
    <n v="0"/>
    <n v="0"/>
    <n v="0"/>
    <n v="0"/>
    <n v="0"/>
    <n v="0"/>
    <n v="0"/>
    <n v="0"/>
    <n v="0"/>
    <n v="0"/>
    <n v="0"/>
    <n v="0"/>
    <n v="0"/>
    <n v="0"/>
    <n v="0"/>
    <n v="0"/>
    <n v="0"/>
    <n v="0"/>
    <n v="0"/>
    <n v="0"/>
    <n v="0"/>
    <n v="52216.780045351472"/>
    <n v="49730.266709858544"/>
    <n v="47362.158771293856"/>
    <n v="45106.817877422713"/>
    <n v="42958.87416897402"/>
    <n v="40913.213494260963"/>
    <n v="38964.965232629489"/>
    <n v="37109.490697742374"/>
    <n v="35342.372093087972"/>
    <n v="33659.401993417116"/>
    <n v="32056.573327063925"/>
    <n v="30530.069835298968"/>
    <n v="29076.256985999025"/>
    <n v="27691.673319999063"/>
    <n v="26373.022209522918"/>
    <n v="25117.164009069442"/>
    <n v="23921.108580066139"/>
    <n v="22782.008171491558"/>
    <n v="21697.15063951577"/>
    <n v="20663.952990015019"/>
    <n v="19679.955228585735"/>
    <n v="18742.814503414982"/>
    <n v="17850.299527061889"/>
    <n v="17000.285263868467"/>
    <n v="16190.74787035092"/>
    <n v="15419.759876524684"/>
    <n v="14685.485596690178"/>
    <n v="13986.176758752546"/>
    <n v="13320.168341669098"/>
    <n v="12685.874611113421"/>
    <n v="12081.785343917545"/>
    <n v="11506.462232302423"/>
    <n v="10958.535459335642"/>
    <n v="10436.700437462514"/>
    <n v="9939.7147023452526"/>
    <n v="9466.3949546145268"/>
    <n v="9015.6142424900263"/>
    <n v="8586.2992785619281"/>
    <n v="8177.4278843446946"/>
    <n v="7788.0265565187556"/>
    <n v="219003.39878959898"/>
    <n v="423364.34108403855"/>
    <x v="178"/>
  </r>
  <r>
    <s v="STM"/>
    <s v="Slovenské technické múzeum"/>
    <x v="179"/>
    <n v="12"/>
    <s v="Stabilizácia objektu NKP Huta Karol  Vlachovo "/>
    <s v="Odstránenie najzávažnejšej poruchy stavby a zakonzervovanie pre ďalšiu sanáciu. Objekt je chátrajúca budova v havarijnom stave. V zmysle Technickej správy spoločnosti PRO - MONUMENTA, je nevyhnutné urobiť minimálne stavebné úpravy, aby sa budova nezrútila a STM mohlo pripraviť PD a následne aj získať stavebné povolenie s cieľom vytvorenia informačného a riadiaceho centra pre slovenské trasy železnej a banskej cesty, kongresového a prezentačného centra pre poskytovanie odborných stretnutí a podujatí pre vzdelávanie mládeže a rozvoj turizmu, zriadenie novej expozície s artefaktmi z oblasti baníctva a hutníctva prezentujúce históriu banskej a železnej cesty po slovenských trasách, využitie priestorov pre krátkodobé výstavy a odborné podujatia, príprava odborných programov pre školskú mládež s názornými dynamickými ukážkami odlievania a kovania.  "/>
    <s v="Cieľom je stabilizácia a konzervácia  objektu "/>
    <s v="N/A"/>
    <s v="Zákon č. 49/2002 Z.z. o ochrane pamiatkového fondu, §32 ods. 1 a  §27 ods. 1 a  §28 ods. 2 a);  Zákon č. 206/2009 Z.z. o múzeách a o galériách a o ochrane predmetov kultúrnej hodnoty, §2 ods. 5; Zákon č. 278 /1993 Z.z. o správe majetku štátu, §3"/>
    <n v="40"/>
    <x v="0"/>
    <n v="6000"/>
    <s v="bežné opravy a údržba, prevencia pre poškodením, zrútením"/>
    <x v="0"/>
    <x v="2"/>
    <s v="B3 Stavebná rekonštrukcia priestorov"/>
    <s v="01 Investičný zámer"/>
    <s v="štátny rozpočet"/>
    <s v="08S0106 Múzeá a galérie "/>
    <s v="nie"/>
    <n v="1"/>
    <n v="65000"/>
    <n v="0"/>
    <n v="0"/>
    <n v="0"/>
    <n v="0"/>
    <n v="0"/>
    <n v="0"/>
    <n v="65000"/>
    <n v="0"/>
    <n v="0"/>
    <n v="0"/>
    <n v="0"/>
    <s v="-"/>
    <n v="0"/>
    <n v="0"/>
    <n v="0"/>
    <n v="0"/>
    <n v="0"/>
    <n v="0"/>
    <n v="0"/>
    <n v="0"/>
    <n v="0"/>
    <n v="0"/>
    <n v="0"/>
    <s v="V rokoch 2016/2017 bola v rámci projektu ProMonumenta vypracovaná technická správa, v ktorej boli popísané nevyhnutné postupy pre zachovanie budovy .Nevyhnutné stavebné sanačné práce zabezpečiť podľa postupov Technickej správy vypracovanej v rámci projektu ProMonumenta zabezpečiť pre nevyhnutnú údržbu a to dendrologický prieskum, statický prieskum s odbornosťou na historické budovy."/>
    <n v="1"/>
    <n v="0"/>
    <s v="B3"/>
    <n v="9"/>
    <n v="1"/>
    <n v="1"/>
    <n v="1"/>
    <n v="1"/>
    <n v="1"/>
    <n v="1"/>
    <n v="1"/>
    <n v="0"/>
    <n v="1"/>
    <n v="0"/>
    <n v="0"/>
    <n v="1"/>
    <n v="1"/>
    <n v="1"/>
    <n v="0"/>
    <n v="1"/>
    <n v="0"/>
    <n v="0"/>
    <n v="0"/>
    <n v="0"/>
    <n v="0"/>
    <n v="65000"/>
    <n v="0"/>
    <n v="0"/>
    <n v="0"/>
    <n v="0"/>
    <n v="0"/>
    <n v="0"/>
    <n v="0"/>
    <n v="0"/>
    <n v="0"/>
    <n v="0"/>
    <n v="0"/>
    <n v="0"/>
    <n v="0"/>
    <n v="0"/>
    <n v="0"/>
    <n v="0"/>
    <n v="0"/>
    <n v="0"/>
    <n v="0"/>
    <n v="0"/>
    <n v="0"/>
    <n v="0"/>
    <n v="0"/>
    <n v="0"/>
    <n v="0"/>
    <n v="0"/>
    <n v="0"/>
    <n v="0"/>
    <n v="0"/>
    <n v="0"/>
    <n v="0"/>
    <n v="0"/>
    <n v="0"/>
    <n v="0"/>
    <n v="0"/>
    <n v="0"/>
    <n v="0"/>
    <n v="6000"/>
    <n v="6000"/>
    <n v="6000"/>
    <n v="6000"/>
    <n v="6000"/>
    <n v="6000"/>
    <n v="6000"/>
    <n v="6000"/>
    <n v="6000"/>
    <n v="6000"/>
    <n v="6000"/>
    <n v="6000"/>
    <n v="6000"/>
    <n v="6000"/>
    <n v="6000"/>
    <n v="6000"/>
    <n v="6000"/>
    <n v="6000"/>
    <n v="6000"/>
    <n v="6000"/>
    <n v="6000"/>
    <n v="6000"/>
    <n v="6000"/>
    <n v="6000"/>
    <n v="6000"/>
    <n v="6000"/>
    <n v="6000"/>
    <n v="6000"/>
    <n v="6000"/>
    <n v="6000"/>
    <n v="6000"/>
    <n v="6000"/>
    <n v="6000"/>
    <n v="6000"/>
    <n v="6000"/>
    <n v="6000"/>
    <n v="6000"/>
    <n v="6000"/>
    <n v="6000"/>
    <n v="6000"/>
    <n v="6000"/>
    <n v="6000"/>
    <n v="6000"/>
    <n v="0"/>
    <n v="0"/>
    <n v="0"/>
    <n v="50929.200820449834"/>
    <n v="0"/>
    <n v="0"/>
    <n v="0"/>
    <n v="0"/>
    <n v="0"/>
    <n v="0"/>
    <n v="0"/>
    <n v="0"/>
    <n v="0"/>
    <n v="0"/>
    <n v="0"/>
    <n v="0"/>
    <n v="0"/>
    <n v="0"/>
    <n v="0"/>
    <n v="0"/>
    <n v="0"/>
    <n v="0"/>
    <n v="0"/>
    <n v="0"/>
    <n v="0"/>
    <n v="0"/>
    <n v="0"/>
    <n v="0"/>
    <n v="0"/>
    <n v="0"/>
    <n v="0"/>
    <n v="0"/>
    <n v="0"/>
    <n v="0"/>
    <n v="0"/>
    <n v="0"/>
    <n v="0"/>
    <n v="0"/>
    <n v="0"/>
    <n v="0"/>
    <n v="5442.1768707482988"/>
    <n v="5183.0255911888562"/>
    <n v="4936.2148487512923"/>
    <n v="4701.156998810754"/>
    <n v="4477.2923798197662"/>
    <n v="4264.0879807807287"/>
    <n v="4061.0361721721229"/>
    <n v="3867.6534973067837"/>
    <n v="3683.4795212445561"/>
    <n v="3508.0757345186244"/>
    <n v="3341.0245090653571"/>
    <n v="3181.9281038717681"/>
    <n v="3030.407717973113"/>
    <n v="2886.1025885458212"/>
    <n v="2748.6691319484012"/>
    <n v="2617.7801256651437"/>
    <n v="2493.123929204899"/>
    <n v="2374.4037420999039"/>
    <n v="2261.3368972380035"/>
    <n v="2153.6541878457178"/>
    <n v="2051.0992265197315"/>
    <n v="1953.427834780696"/>
    <n v="1860.4074616959012"/>
    <n v="1771.8166301865726"/>
    <n v="1687.4444097014978"/>
    <n v="1607.0899140014262"/>
    <n v="1530.5618228585013"/>
    <n v="1457.6779265319058"/>
    <n v="1388.2646919351489"/>
    <n v="1322.156849462046"/>
    <n v="1259.1969994876629"/>
    <n v="1199.2352376072981"/>
    <n v="1142.1287977212362"/>
    <n v="1087.7417121154629"/>
    <n v="1035.9444877290125"/>
    <n v="986.61379783715461"/>
    <n v="939.63218841633795"/>
    <n v="894.88779849175023"/>
    <n v="852.27409380166694"/>
    <n v="811.68961314444471"/>
    <n v="50929.200820449834"/>
    <n v="98051.922022825325"/>
    <x v="179"/>
  </r>
  <r>
    <s v="SNM"/>
    <s v="SNM - Múzeum rusínskej kultúry v Prešove"/>
    <x v="180"/>
    <n v="18"/>
    <s v="Výstava ikon v SNM-MRK v Prešove v roku 2024 - OBRAZ - ODRAZ – ODKAZ "/>
    <s v="Výstava sakrálnych ikon 14. až 19. storočia z Bulharska, Rumunska, Grécka, Slovenska, Ukrajiny a Ruska - diel mimoriadnej duchovnej, umeleckej i historickej hodnoty - v spojení s objektmi  Miroslava Žolobaniča,  mladého autora, ktorý sa zaoberá témami  východnej spirituality a dlhodobým výskumom  mesianizmu v súčasnom umení. _x000a_Nakoľko ikony sú pre kresťanov východného obradu a teda aj Rusínov liturgickým predmetom, vnímajú ich nie len ako obraz, ale hlavne ako okno do večnosti a živé stretnutie s tým, koho ikona predstavuje. Spojitosť tohto vesmíru ikon so svetom súčasného sakrálneho výtvarného umenia vytvorí prekvapivú tvarovú a vizuálnu rozdielnosť, ale na druhej strane duchovný súzvuk vychádzajúci z jednotného prameňa kresťanskej spirituality. Tento prameň môže obohatiť hranice vnímania a poslania umenia o ďalší rozmer smerujúci k čistej kontemplácii. Východná spiritualita je o sebavydaní a sebazapretí. A spojitosťou s altermoderným pútnictvom, médiom prenosu v diele  Miroslava Žolobaniča, môže  ponúknuť univerzálne myšlienky  sveta a života, uložiť ich v srdci a tak prospieť duši._x000a_Na autorskej výstave sa odprezentuje okolo päťdesiat ikon a šesť minimalistických objektov. Výstava bude realizovaná v spolupráci s O.Z. IKONY v Žiline a autorom Miroslavom Žolobaničom. _x000a_Výstavu OBRAZ – ODRAZ – ODKAZ plánujeme zrealizovať v mesiacoch september 2023 – december 2023. Súčasťou výstavy bude aj katalóg, prípadne vypracovanie grafických a pracovných listov na realizáciu tvorivých dielní k výstave pre veľkých i malých. _x000a_O.Z. IKONY v Žiline prezentuje expozíciu originálnych IKON z krajín kresťanov východného obradu. Múzeum vlastní niekoľko stovák týchto liturgických predmetov a sídli v budove spoločnosti HOUR. Expozícia Ikony v Žiline je jediná svojho druhu na Slovensku. V svojich priestoroch ukrýva výstavu krásnych historických ikon z dávnej minulosti písaných rukou majstrov - ikonopiscov._x000a_Miroslav ŽOLOBANIČ (*1991, Košice) má rusínske korene a je absolventom Vysokej školy výtvarných umení v Bratislave, katedra Grafiky a iných médií, ateliér Voľnej a farebnej grafiky, momentálne je interným doktorandom na danej katedre (školiteľ prof. Róbert Jančovič, akad. mal.) Žije a tvorí v Bratislave._x000a_"/>
    <s v="Výstava sakrálnych ikon 14. až 19. storočia z Bulharska, Rumunska, Grécka, Slovenska, Ukrajiny a Ruska - diel mimoriadnej duchovnej, umeleckej i historickej hodnoty - v spojení s objektmi  Miroslava Žolobaniča, mladého autora, ktorý sa zaoberá témami  východnej spirituality a dlhodobým výskumom mesianizmu v súčasnom umení. Spojitosť vesmíru ikon so svetom súčasného sakrálneho výtvarného umenia vytvorí prekvapivú tvarovú a vizuálnu rozdielnosť, ale na druhej strane duchovný súzvuk vychádzajúci z jednotného prameňa kresťanskej východnej spirituality. Tento prameň môže obohatiť hranice vnímania a poslania umenia o ďalší rozmer smerujúci k čistej kontemplácii."/>
    <s v="N/A"/>
    <s v="Zákon č. 206/2009 Z.z. o múzeách a o galériách a o ochrane predmetov kultúrnej hodnoty, §15 b)"/>
    <n v="10"/>
    <x v="1"/>
    <n v="2261"/>
    <s v="Ide o návštevnosť vykazovanú v období od 01.01.2022 - 31.12.2022 v budove SNM-MRK v Prešove v priestoroch na prízemí a 1. poschodí v pravej časti, kde sú inštalované výstavy a expozície, alebo sa realizujú aj  kultúrno-vzdelávacíe, spoločenské podujatia, besedy, prezentácie, tvorivé dielne. Pozrealizovaní investície zlepšenie atraktivity a zvýšenie návštevnosti o 100%"/>
    <x v="0"/>
    <x v="4"/>
    <s v="F2 Vytvorenie novej expozície/výstavy"/>
    <s v="01 Investičný zámer"/>
    <s v="štátny rozpočet"/>
    <s v="08S0106 Múzeá a galérie"/>
    <s v="nie"/>
    <n v="1"/>
    <n v="0"/>
    <n v="0"/>
    <n v="0"/>
    <n v="0"/>
    <n v="0"/>
    <n v="0"/>
    <n v="0"/>
    <n v="0"/>
    <n v="0"/>
    <n v="0"/>
    <n v="0"/>
    <n v="0"/>
    <s v="Pri realizácii výstavy je poitrebné rátať s cestovnými nákladmi, poistením diel, prepravou, inštaláciou a propagáciou"/>
    <n v="10000"/>
    <n v="0"/>
    <n v="0"/>
    <n v="0"/>
    <n v="10000"/>
    <n v="0"/>
    <n v="0"/>
    <n v="0"/>
    <n v="0"/>
    <n v="0"/>
    <n v="0"/>
    <m/>
    <n v="1"/>
    <n v="0"/>
    <s v="F2"/>
    <n v="8"/>
    <n v="1"/>
    <n v="1"/>
    <n v="0"/>
    <n v="1"/>
    <n v="1"/>
    <n v="1"/>
    <n v="1"/>
    <n v="0"/>
    <n v="1"/>
    <n v="0"/>
    <n v="0"/>
    <n v="1"/>
    <n v="1"/>
    <n v="1"/>
    <n v="0"/>
    <n v="1"/>
    <n v="0"/>
    <n v="0"/>
    <n v="0"/>
    <n v="10000"/>
    <n v="0"/>
    <n v="0"/>
    <n v="0"/>
    <n v="0"/>
    <n v="0"/>
    <n v="0"/>
    <n v="0"/>
    <n v="0"/>
    <n v="0"/>
    <n v="0"/>
    <n v="0"/>
    <n v="0"/>
    <n v="0"/>
    <n v="0"/>
    <n v="0"/>
    <n v="0"/>
    <n v="0"/>
    <n v="0"/>
    <n v="0"/>
    <n v="0"/>
    <n v="0"/>
    <n v="0"/>
    <n v="0"/>
    <n v="0"/>
    <n v="0"/>
    <n v="0"/>
    <n v="0"/>
    <n v="0"/>
    <n v="0"/>
    <n v="0"/>
    <n v="0"/>
    <n v="0"/>
    <n v="0"/>
    <n v="0"/>
    <n v="0"/>
    <n v="0"/>
    <n v="0"/>
    <n v="0"/>
    <n v="0"/>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0"/>
    <n v="8638.3759853147603"/>
    <n v="0"/>
    <n v="0"/>
    <n v="0"/>
    <n v="0"/>
    <n v="0"/>
    <n v="0"/>
    <n v="0"/>
    <n v="0"/>
    <n v="0"/>
    <n v="0"/>
    <n v="0"/>
    <n v="0"/>
    <n v="0"/>
    <n v="0"/>
    <n v="0"/>
    <n v="0"/>
    <n v="0"/>
    <n v="0"/>
    <n v="0"/>
    <n v="0"/>
    <n v="0"/>
    <n v="0"/>
    <n v="0"/>
    <n v="0"/>
    <n v="0"/>
    <n v="0"/>
    <n v="0"/>
    <n v="0"/>
    <n v="0"/>
    <n v="0"/>
    <n v="0"/>
    <n v="0"/>
    <n v="0"/>
    <n v="0"/>
    <n v="0"/>
    <n v="0"/>
    <n v="0"/>
    <n v="0"/>
    <n v="2050.7936507936506"/>
    <n v="1953.1368102796673"/>
    <n v="1860.1302955044453"/>
    <n v="1771.5526623851856"/>
    <n v="1687.1930117954153"/>
    <n v="1606.8504874242046"/>
    <n v="1530.3337975468617"/>
    <n v="1457.4607595684397"/>
    <n v="1388.0578662556568"/>
    <n v="1321.9598726244349"/>
    <n v="1259.0094024994621"/>
    <n v="1199.0565738090113"/>
    <n v="1141.9586417228682"/>
    <n v="1087.5796587836835"/>
    <n v="1035.790151222556"/>
    <n v="986.46681068814837"/>
    <n v="939.49220065537941"/>
    <n v="894.75447681464698"/>
    <n v="852.14712077585432"/>
    <n v="811.56868645319469"/>
    <n v="772.92255852685207"/>
    <n v="736.1167224065257"/>
    <n v="701.06354514907218"/>
    <n v="667.67956680864006"/>
    <n v="635.88530172251433"/>
    <n v="605.6050492595374"/>
    <n v="576.76671358051192"/>
    <n v="549.30163198143987"/>
    <n v="523.14441141089526"/>
    <n v="498.23277277228101"/>
    <n v="474.50740264026769"/>
    <n v="451.91181203835015"/>
    <n v="430.39220194128586"/>
    <n v="409.89733518217696"/>
    <n v="390.37841445921617"/>
    <n v="371.78896615163444"/>
    <n v="354.08472966822336"/>
    <n v="337.22355206497451"/>
    <n v="321.1652876809282"/>
    <n v="305.87170255326492"/>
    <n v="8638.3759853147603"/>
    <n v="16627.46921417796"/>
    <x v="180"/>
  </r>
  <r>
    <s v="SÚH"/>
    <s v="Slovenská ústredná hvezdáreň Hurbanovo"/>
    <x v="181"/>
    <n v="6"/>
    <s v="Rekonštrukcia strednej kupoly Historickej budovy hvezdárne "/>
    <s v="SÚH má v správe Historickú budovu hvezdárne, ktorá je evidovaná ako kultúrna pamiatka. Stredná kupola hvezdárne je v takom technickom stave, ktorý znemožňuje jej aktívne využívanie. Na jej sfunkčnenie je nutné osadenie koľajníc a celkového hnacieho mechanizmu. Preto je nutná jej demontáž, oprava a následné nové osadenie. Vzhľadom k tomu, že sa jedná o pamiatkový fond, kupola musí ostať v pôvodnom stave. "/>
    <s v="Sprístupnením ďalšej časti Historickej budovy širokej verejnosti rozšíriť a zatraktívniť programovú ponuku SÚH formou verejných pozorovaní. "/>
    <s v="N/A"/>
    <s v="Zriaďovacia listina SÚH, Čl. 1 ods. 2 písm. j) "/>
    <n v="40"/>
    <x v="1"/>
    <n v="7111"/>
    <s v="KPI hodnota vyjadruje množstvo návštevníkov, ktorí fyzicky absolvovali prehliadku historickej budovy. Priemerná cena pre návštevníka v historickej budove bola určená na 0,50 EUR. Vyjadrenie priameho ročného výnosu z programovej ponuky historickej budovy je 3555,- EUR."/>
    <x v="0"/>
    <x v="1"/>
    <s v="B3 Stavebná rekonštrukcia priestorov"/>
    <s v="01 Investičný zámer"/>
    <s v="štátny rozpočet"/>
    <s v="08S0107 Osvetová činnosť a tradičná ľudová kultúra "/>
    <s v="nie"/>
    <n v="1"/>
    <n v="75000"/>
    <n v="5000"/>
    <n v="0"/>
    <n v="0"/>
    <n v="0"/>
    <n v="5000"/>
    <n v="70000"/>
    <n v="0"/>
    <n v="0"/>
    <n v="0"/>
    <n v="0"/>
    <n v="0"/>
    <s v="-"/>
    <n v="0"/>
    <n v="0"/>
    <n v="0"/>
    <n v="0"/>
    <n v="0"/>
    <n v="0"/>
    <n v="0"/>
    <n v="0"/>
    <n v="0"/>
    <n v="0"/>
    <n v="0"/>
    <m/>
    <n v="1"/>
    <n v="0"/>
    <s v="B3"/>
    <n v="8"/>
    <n v="1"/>
    <n v="1"/>
    <n v="0"/>
    <n v="1"/>
    <n v="1"/>
    <n v="1"/>
    <n v="1"/>
    <n v="0"/>
    <n v="1"/>
    <n v="0"/>
    <n v="0"/>
    <n v="1"/>
    <n v="1"/>
    <n v="1"/>
    <n v="0"/>
    <n v="1"/>
    <n v="0"/>
    <n v="0"/>
    <n v="0"/>
    <n v="5000"/>
    <n v="70000"/>
    <n v="0"/>
    <n v="0"/>
    <n v="0"/>
    <n v="0"/>
    <n v="0"/>
    <n v="0"/>
    <n v="0"/>
    <n v="0"/>
    <n v="0"/>
    <n v="0"/>
    <n v="0"/>
    <n v="0"/>
    <n v="0"/>
    <n v="0"/>
    <n v="0"/>
    <n v="0"/>
    <n v="0"/>
    <n v="0"/>
    <n v="0"/>
    <n v="0"/>
    <n v="0"/>
    <n v="0"/>
    <n v="0"/>
    <n v="0"/>
    <n v="0"/>
    <n v="0"/>
    <n v="0"/>
    <n v="0"/>
    <n v="0"/>
    <n v="0"/>
    <n v="0"/>
    <n v="0"/>
    <n v="0"/>
    <n v="0"/>
    <n v="0"/>
    <n v="0"/>
    <n v="0"/>
    <n v="0"/>
    <n v="7111"/>
    <n v="7111"/>
    <n v="7111"/>
    <n v="7111"/>
    <n v="7111"/>
    <n v="7111"/>
    <n v="7111"/>
    <n v="7111"/>
    <n v="7111"/>
    <n v="7111"/>
    <n v="7111"/>
    <n v="7111"/>
    <n v="7111"/>
    <n v="7111"/>
    <n v="7111"/>
    <n v="7111"/>
    <n v="7111"/>
    <n v="7111"/>
    <n v="7111"/>
    <n v="7111"/>
    <n v="7111"/>
    <n v="7111"/>
    <n v="7111"/>
    <n v="7111"/>
    <n v="7111"/>
    <n v="7111"/>
    <n v="7111"/>
    <n v="7111"/>
    <n v="7111"/>
    <n v="7111"/>
    <n v="7111"/>
    <n v="7111"/>
    <n v="7111"/>
    <n v="7111"/>
    <n v="7111"/>
    <n v="7111"/>
    <n v="7111"/>
    <n v="7111"/>
    <n v="7111"/>
    <n v="7111"/>
    <n v="7111"/>
    <n v="7111"/>
    <n v="7111"/>
    <n v="0"/>
    <n v="4319.1879926573802"/>
    <n v="57589.173235431736"/>
    <n v="0"/>
    <n v="0"/>
    <n v="0"/>
    <n v="0"/>
    <n v="0"/>
    <n v="0"/>
    <n v="0"/>
    <n v="0"/>
    <n v="0"/>
    <n v="0"/>
    <n v="0"/>
    <n v="0"/>
    <n v="0"/>
    <n v="0"/>
    <n v="0"/>
    <n v="0"/>
    <n v="0"/>
    <n v="0"/>
    <n v="0"/>
    <n v="0"/>
    <n v="0"/>
    <n v="0"/>
    <n v="0"/>
    <n v="0"/>
    <n v="0"/>
    <n v="0"/>
    <n v="0"/>
    <n v="0"/>
    <n v="0"/>
    <n v="0"/>
    <n v="0"/>
    <n v="0"/>
    <n v="0"/>
    <n v="0"/>
    <n v="0"/>
    <n v="0"/>
    <n v="0"/>
    <n v="6449.8866213151923"/>
    <n v="6142.7491631573257"/>
    <n v="5850.2372982450725"/>
    <n v="5571.6545697572119"/>
    <n v="5306.3376854830594"/>
    <n v="5053.6549385552935"/>
    <n v="4813.0047033859946"/>
    <n v="4583.8140032247566"/>
    <n v="4365.5371459283397"/>
    <n v="4157.6544246936564"/>
    <n v="3959.6708806606257"/>
    <n v="3771.1151244386906"/>
    <n v="3591.5382137511347"/>
    <n v="3420.512584524889"/>
    <n v="3257.6310328808468"/>
    <n v="3102.5057456008062"/>
    <n v="2954.7673767626725"/>
    <n v="2814.0641683454023"/>
    <n v="2680.0611127099073"/>
    <n v="2552.4391549618167"/>
    <n v="2430.8944332969681"/>
    <n v="2315.1375555209215"/>
    <n v="2204.8929100199257"/>
    <n v="2099.8980095427864"/>
    <n v="1999.9028662312251"/>
    <n v="1904.6693964106903"/>
    <n v="1813.9708537244671"/>
    <n v="1727.5912892613969"/>
    <n v="1645.3250373918072"/>
    <n v="1566.976226087435"/>
    <n v="1492.3583105594619"/>
    <n v="1421.2936291042495"/>
    <n v="1353.6129800992851"/>
    <n v="1289.1552191421761"/>
    <n v="1227.7668753735013"/>
    <n v="1169.3017860700011"/>
    <n v="1113.6207486380965"/>
    <n v="1060.5911891791393"/>
    <n v="1010.0868468372756"/>
    <n v="961.98747317835773"/>
    <n v="61908.361228089118"/>
    <n v="116207.86958405189"/>
    <x v="181"/>
  </r>
  <r>
    <s v="TDIS"/>
    <s v="Tanečné divadlo Ifjú Szivek"/>
    <x v="182"/>
    <n v="2"/>
    <s v="Nábytok"/>
    <s v="Po rekonštrukcii sídelnej budovy tanečného divadla je našim zámerom vkusne a efektívne zariadiť všetky miestnosti, tak priestory dostupné verejnosti ako kancelárie a ostatné priestory výkonu práce zamestnancov organizácie. Obstaraním vhodného nábytku je našim zámerom vytvoriť zamestnancom divadla vhodné podmienky pre efektívne vykonávanie pracovných činností a príjemné, komfortné divadelné prostredie pre návštevníkov divadla."/>
    <s v="Cieľom projektu je vytvoriť efektívne zariadené priestory v sídle organizácie pre návštevníkov a pre zamestnancov divadla. Nábytok používaný v TDISZ je 15-20 rokov starý, jeho stav je na niektoré ciele už nevyhovujúci, okrem toho po rekonštrukcii vznikli priestory do ktorých TDISZ nedisponuje vhodným zariadením (predovšetkým spoločné priestory navštevované verejnosťou). Zariadenie kancelárií ja taktiež zastaralé a neefektívne a v určitých prípadoch aj neestetické, ktoré nesúznie s novými, rekonštruovanými priestormi po rekonštrukcii budovy."/>
    <s v="N"/>
    <m/>
    <n v="10"/>
    <x v="1"/>
    <n v="15000"/>
    <s v="V divadelnej sále očakávame v roku 2023 cca 2000 návštevníkov. "/>
    <x v="0"/>
    <x v="1"/>
    <s v="B3 Stavebná rekonštrukcia priestorov"/>
    <s v="01 Investičný zámer"/>
    <s v="štátny rozpočet"/>
    <s v="08S0102"/>
    <s v="nie"/>
    <n v="1"/>
    <n v="65000"/>
    <m/>
    <m/>
    <m/>
    <n v="65000"/>
    <m/>
    <m/>
    <m/>
    <m/>
    <m/>
    <m/>
    <m/>
    <m/>
    <m/>
    <m/>
    <m/>
    <m/>
    <m/>
    <m/>
    <m/>
    <m/>
    <m/>
    <m/>
    <m/>
    <m/>
    <n v="1"/>
    <n v="0"/>
    <s v="B3"/>
    <n v="7"/>
    <n v="1"/>
    <n v="1"/>
    <n v="1"/>
    <n v="1"/>
    <n v="1"/>
    <n v="0"/>
    <n v="0"/>
    <n v="0"/>
    <n v="1"/>
    <n v="0"/>
    <n v="0"/>
    <n v="1"/>
    <n v="0"/>
    <n v="1"/>
    <n v="0"/>
    <n v="1"/>
    <n v="0"/>
    <n v="0"/>
    <n v="65000"/>
    <n v="0"/>
    <n v="0"/>
    <n v="0"/>
    <n v="0"/>
    <n v="0"/>
    <n v="0"/>
    <n v="0"/>
    <n v="0"/>
    <n v="0"/>
    <n v="0"/>
    <n v="0"/>
    <n v="0"/>
    <n v="0"/>
    <n v="0"/>
    <n v="0"/>
    <n v="0"/>
    <n v="0"/>
    <n v="0"/>
    <n v="0"/>
    <n v="0"/>
    <n v="0"/>
    <n v="0"/>
    <n v="0"/>
    <n v="0"/>
    <n v="0"/>
    <n v="0"/>
    <n v="0"/>
    <n v="0"/>
    <n v="0"/>
    <n v="0"/>
    <n v="0"/>
    <n v="0"/>
    <n v="0"/>
    <n v="0"/>
    <n v="0"/>
    <n v="0"/>
    <n v="0"/>
    <n v="0"/>
    <n v="0"/>
    <n v="0"/>
    <n v="15000"/>
    <n v="15000"/>
    <n v="15000"/>
    <n v="15000"/>
    <n v="15000"/>
    <n v="15000"/>
    <n v="15000"/>
    <n v="15000"/>
    <n v="15000"/>
    <n v="15000"/>
    <n v="15000"/>
    <n v="15000"/>
    <n v="15000"/>
    <n v="15000"/>
    <n v="15000"/>
    <n v="15000"/>
    <n v="15000"/>
    <n v="15000"/>
    <n v="15000"/>
    <n v="15000"/>
    <n v="15000"/>
    <n v="15000"/>
    <n v="15000"/>
    <n v="15000"/>
    <n v="15000"/>
    <n v="15000"/>
    <n v="15000"/>
    <n v="15000"/>
    <n v="15000"/>
    <n v="15000"/>
    <n v="15000"/>
    <n v="15000"/>
    <n v="15000"/>
    <n v="15000"/>
    <n v="15000"/>
    <n v="15000"/>
    <n v="15000"/>
    <n v="15000"/>
    <n v="15000"/>
    <n v="15000"/>
    <n v="15000"/>
    <n v="15000"/>
    <n v="15000"/>
    <n v="58956.91609977324"/>
    <n v="0"/>
    <n v="0"/>
    <n v="0"/>
    <n v="0"/>
    <n v="0"/>
    <n v="0"/>
    <n v="0"/>
    <n v="0"/>
    <n v="0"/>
    <n v="0"/>
    <n v="0"/>
    <n v="0"/>
    <n v="0"/>
    <n v="0"/>
    <n v="0"/>
    <n v="0"/>
    <n v="0"/>
    <n v="0"/>
    <n v="0"/>
    <n v="0"/>
    <n v="0"/>
    <n v="0"/>
    <n v="0"/>
    <n v="0"/>
    <n v="0"/>
    <n v="0"/>
    <n v="0"/>
    <n v="0"/>
    <n v="0"/>
    <n v="0"/>
    <n v="0"/>
    <n v="0"/>
    <n v="0"/>
    <n v="0"/>
    <n v="0"/>
    <n v="0"/>
    <n v="0"/>
    <n v="0"/>
    <n v="0"/>
    <n v="13605.442176870747"/>
    <n v="12957.56397797214"/>
    <n v="12340.537121878229"/>
    <n v="11752.892497026884"/>
    <n v="11193.230949549416"/>
    <n v="10660.219951951822"/>
    <n v="10152.590430430308"/>
    <n v="9669.1337432669588"/>
    <n v="9208.6988031113906"/>
    <n v="8770.1893362965602"/>
    <n v="8352.5612726633935"/>
    <n v="7954.8202596794199"/>
    <n v="7576.0192949327829"/>
    <n v="7215.2564713645525"/>
    <n v="6871.6728298710032"/>
    <n v="6544.4503141628593"/>
    <n v="6232.8098230122469"/>
    <n v="5936.0093552497592"/>
    <n v="5653.3422430950086"/>
    <n v="5384.1354696142944"/>
    <n v="5127.7480662993285"/>
    <n v="4883.5695869517403"/>
    <n v="4651.0186542397532"/>
    <n v="4429.5415754664318"/>
    <n v="4218.6110242537443"/>
    <n v="4017.7247850035656"/>
    <n v="3826.4045571462534"/>
    <n v="3644.1948163297643"/>
    <n v="3470.6617298378719"/>
    <n v="3305.392123655115"/>
    <n v="3147.9924987191575"/>
    <n v="2998.0880940182451"/>
    <n v="2855.3219943030908"/>
    <n v="2719.3542802886573"/>
    <n v="2589.8612193225313"/>
    <n v="2466.5344945928864"/>
    <n v="2349.0804710408447"/>
    <n v="2237.2194962293756"/>
    <n v="2130.6852345041675"/>
    <n v="2029.2240328611117"/>
    <n v="58956.91609977324"/>
    <n v="110310.49898835445"/>
    <x v="182"/>
  </r>
  <r>
    <s v="PÚ SR"/>
    <s v="Pamiatkový úrad SR"/>
    <x v="183"/>
    <n v="2"/>
    <s v="Výmena horizontálnych  a vertikálnych rozvodov studenej vody na PÚ SR "/>
    <s v="Výmena zastaralých rozvodov studenej pitnej vody, havarijný stava,občasne nevyhovujúce parametre pitnej vody"/>
    <s v=" Ochrana zdravia zamestnancov.Zhodnotenie budovy."/>
    <s v="N/A"/>
    <s v="Dodržiavanie právnych predpisov a vyhlášok zabezpečenia zdravotechniky objektu a ochrany zdravia.zamestnancov._x000a_Zákon č. 49/2002 Z.z. o ochrane pamiatkového fondu "/>
    <n v="40"/>
    <x v="0"/>
    <n v="14300"/>
    <s v="Vynaložené jednorázové náklady na odstránenie viacnásobných defektov na prívodnom rade vody do a v objekte v hodnote 138 000 Euro majú návratnosť pri prepočte na priemernú ročnú opravu a servis v hodnote 14 300 Euro vysoko efektívnu hodnotu. Vzhľadom na ochranu NKP a sekundárny faktor nefunkčnosti úradu (prekážka v práci) je výsledný koeficient 9,65"/>
    <x v="1"/>
    <x v="2"/>
    <s v="0 Odstránenie havarijného stavu"/>
    <s v="02 Analýza / podkladová štúdia k investičnému zámeru"/>
    <s v="štátny rozpočet"/>
    <s v="08S0108 Ochrana pamiatkového fondu "/>
    <s v="nie"/>
    <n v="1"/>
    <n v="138000"/>
    <n v="0"/>
    <n v="0"/>
    <n v="0"/>
    <n v="138000"/>
    <n v="0"/>
    <n v="0"/>
    <n v="0"/>
    <n v="0"/>
    <n v="0"/>
    <n v="0"/>
    <n v="0"/>
    <m/>
    <n v="0"/>
    <n v="0"/>
    <n v="0"/>
    <n v="0"/>
    <n v="0"/>
    <n v="0"/>
    <n v="0"/>
    <n v="0"/>
    <n v="0"/>
    <n v="0"/>
    <n v="0"/>
    <m/>
    <n v="0"/>
    <n v="0"/>
    <s v="0"/>
    <n v="9"/>
    <n v="1"/>
    <n v="1"/>
    <n v="1"/>
    <n v="1"/>
    <n v="1"/>
    <n v="1"/>
    <n v="1"/>
    <n v="0"/>
    <n v="1"/>
    <n v="1"/>
    <n v="0"/>
    <n v="0"/>
    <n v="1"/>
    <n v="1"/>
    <n v="0"/>
    <n v="1"/>
    <n v="0"/>
    <n v="0"/>
    <n v="138000"/>
    <n v="0"/>
    <n v="0"/>
    <n v="0"/>
    <n v="0"/>
    <n v="0"/>
    <n v="0"/>
    <n v="0"/>
    <n v="0"/>
    <n v="0"/>
    <n v="0"/>
    <n v="0"/>
    <n v="0"/>
    <n v="0"/>
    <n v="0"/>
    <n v="0"/>
    <n v="0"/>
    <n v="0"/>
    <n v="0"/>
    <n v="0"/>
    <n v="0"/>
    <n v="0"/>
    <n v="0"/>
    <n v="0"/>
    <n v="0"/>
    <n v="0"/>
    <n v="0"/>
    <n v="0"/>
    <n v="0"/>
    <n v="0"/>
    <n v="0"/>
    <n v="0"/>
    <n v="0"/>
    <n v="0"/>
    <n v="0"/>
    <n v="0"/>
    <n v="0"/>
    <n v="0"/>
    <n v="0"/>
    <n v="0"/>
    <n v="0"/>
    <n v="14300"/>
    <n v="14300"/>
    <n v="14300"/>
    <n v="14300"/>
    <n v="14300"/>
    <n v="14300"/>
    <n v="14300"/>
    <n v="14300"/>
    <n v="14300"/>
    <n v="14300"/>
    <n v="14300"/>
    <n v="14300"/>
    <n v="14300"/>
    <n v="14300"/>
    <n v="14300"/>
    <n v="14300"/>
    <n v="14300"/>
    <n v="14300"/>
    <n v="14300"/>
    <n v="14300"/>
    <n v="14300"/>
    <n v="14300"/>
    <n v="14300"/>
    <n v="14300"/>
    <n v="14300"/>
    <n v="14300"/>
    <n v="14300"/>
    <n v="14300"/>
    <n v="14300"/>
    <n v="14300"/>
    <n v="14300"/>
    <n v="14300"/>
    <n v="14300"/>
    <n v="14300"/>
    <n v="14300"/>
    <n v="14300"/>
    <n v="14300"/>
    <n v="14300"/>
    <n v="14300"/>
    <n v="14300"/>
    <n v="14300"/>
    <n v="14300"/>
    <n v="14300"/>
    <n v="125170.06802721089"/>
    <n v="0"/>
    <n v="0"/>
    <n v="0"/>
    <n v="0"/>
    <n v="0"/>
    <n v="0"/>
    <n v="0"/>
    <n v="0"/>
    <n v="0"/>
    <n v="0"/>
    <n v="0"/>
    <n v="0"/>
    <n v="0"/>
    <n v="0"/>
    <n v="0"/>
    <n v="0"/>
    <n v="0"/>
    <n v="0"/>
    <n v="0"/>
    <n v="0"/>
    <n v="0"/>
    <n v="0"/>
    <n v="0"/>
    <n v="0"/>
    <n v="0"/>
    <n v="0"/>
    <n v="0"/>
    <n v="0"/>
    <n v="0"/>
    <n v="0"/>
    <n v="0"/>
    <n v="0"/>
    <n v="0"/>
    <n v="0"/>
    <n v="0"/>
    <n v="0"/>
    <n v="0"/>
    <n v="0"/>
    <n v="0"/>
    <n v="12970.521541950113"/>
    <n v="12352.877659000107"/>
    <n v="11764.645389523912"/>
    <n v="11204.424180498963"/>
    <n v="10670.880171903776"/>
    <n v="10162.743020860737"/>
    <n v="9678.8028770102264"/>
    <n v="9217.9075019145002"/>
    <n v="8778.9595256328575"/>
    <n v="8360.9138339360543"/>
    <n v="7962.7750799391006"/>
    <n v="7583.595314227714"/>
    <n v="7222.4717278359194"/>
    <n v="6878.5445027008736"/>
    <n v="6550.9947644770227"/>
    <n v="6239.0426328352596"/>
    <n v="5941.9453646050088"/>
    <n v="5658.9955853381034"/>
    <n v="5389.5196050839086"/>
    <n v="5132.8758143656269"/>
    <n v="4888.4531565386933"/>
    <n v="4655.6696728939924"/>
    <n v="4433.9711170418977"/>
    <n v="4222.829635277998"/>
    <n v="4021.7425097885694"/>
    <n v="3830.2309617033993"/>
    <n v="3647.8390111460949"/>
    <n v="3474.132391567709"/>
    <n v="3308.6975157787715"/>
    <n v="3151.1404912178764"/>
    <n v="3001.0861821122635"/>
    <n v="2858.1773162973936"/>
    <n v="2722.0736345689465"/>
    <n v="2592.4510805418536"/>
    <n v="2469.0010290874798"/>
    <n v="2351.4295515118852"/>
    <n v="2239.4567157256051"/>
    <n v="2132.8159197386713"/>
    <n v="2031.253256893973"/>
    <n v="1934.5269113275931"/>
    <n v="125170.06802721089"/>
    <n v="233690.41415440044"/>
    <x v="183"/>
  </r>
  <r>
    <s v="ŠKO ZI"/>
    <s v="Štátny komorný orchester Žilina"/>
    <x v="184"/>
    <n v="3"/>
    <s v="Oprava nevyhovújecho stavu strechy Domu umenia Fatra"/>
    <s v="Strecha Domu umenia Fatra je v nevyhovujúcom stave, je nevyhnutné ju opraviť, aby nedocházalo k postupným degradáciam strechy a zatekaniu do budovy NKP Dom umenia Fatra.  "/>
    <s v="Cieľom je obnova strechy NKP Dom umenia Fatra, odstranenie nevyhovújuceho stavu strechy, predlženie životnosti strechy na budove DUF. Sníženíe nákladov na údržbu. V prípade havárie hrozí riziko nenávratných škôd na budove NKP Dom umenia Fatra. "/>
    <s v="N/A"/>
    <s v="Zákon č. 278/1993 Z.z. o správe majetku štátu, Hlava I § 3"/>
    <n v="40"/>
    <x v="1"/>
    <n v="14600"/>
    <s v="zlepšenie podmienok pre poslucháčov"/>
    <x v="1"/>
    <x v="1"/>
    <s v="B3 Stavebná rekonštrukcia priestorov"/>
    <s v="01 Investičný zámer"/>
    <s v="štátny rozpočet"/>
    <s v="08T0103 Podpora kultúrnych aktivít RO a PO"/>
    <s v="nie"/>
    <n v="1"/>
    <n v="150000"/>
    <n v="0"/>
    <n v="0"/>
    <n v="0"/>
    <n v="0"/>
    <n v="150000"/>
    <n v="0"/>
    <n v="0"/>
    <n v="0"/>
    <n v="0"/>
    <n v="0"/>
    <n v="0"/>
    <s v="-"/>
    <n v="0"/>
    <n v="0"/>
    <n v="0"/>
    <n v="0"/>
    <n v="0"/>
    <n v="0"/>
    <n v="0"/>
    <n v="0"/>
    <n v="0"/>
    <n v="0"/>
    <n v="0"/>
    <m/>
    <n v="0"/>
    <n v="0"/>
    <s v="B3"/>
    <n v="8"/>
    <n v="1"/>
    <n v="1"/>
    <n v="1"/>
    <n v="1"/>
    <n v="1"/>
    <n v="1"/>
    <n v="1"/>
    <n v="0"/>
    <n v="0"/>
    <n v="0"/>
    <n v="0"/>
    <n v="0"/>
    <n v="1"/>
    <n v="1"/>
    <n v="0"/>
    <n v="1"/>
    <n v="0"/>
    <n v="0"/>
    <n v="0"/>
    <n v="150000"/>
    <n v="0"/>
    <n v="0"/>
    <n v="0"/>
    <n v="0"/>
    <n v="0"/>
    <n v="0"/>
    <n v="0"/>
    <n v="0"/>
    <n v="0"/>
    <n v="0"/>
    <n v="0"/>
    <n v="0"/>
    <n v="0"/>
    <n v="0"/>
    <n v="0"/>
    <n v="0"/>
    <n v="0"/>
    <n v="0"/>
    <n v="0"/>
    <n v="0"/>
    <n v="0"/>
    <n v="0"/>
    <n v="0"/>
    <n v="0"/>
    <n v="0"/>
    <n v="0"/>
    <n v="0"/>
    <n v="0"/>
    <n v="0"/>
    <n v="0"/>
    <n v="0"/>
    <n v="0"/>
    <n v="0"/>
    <n v="0"/>
    <n v="0"/>
    <n v="0"/>
    <n v="0"/>
    <n v="0"/>
    <n v="0"/>
    <n v="14600"/>
    <n v="14600"/>
    <n v="14600"/>
    <n v="14600"/>
    <n v="14600"/>
    <n v="14600"/>
    <n v="14600"/>
    <n v="14600"/>
    <n v="14600"/>
    <n v="14600"/>
    <n v="14600"/>
    <n v="14600"/>
    <n v="14600"/>
    <n v="14600"/>
    <n v="14600"/>
    <n v="14600"/>
    <n v="14600"/>
    <n v="14600"/>
    <n v="14600"/>
    <n v="14600"/>
    <n v="14600"/>
    <n v="14600"/>
    <n v="14600"/>
    <n v="14600"/>
    <n v="14600"/>
    <n v="14600"/>
    <n v="14600"/>
    <n v="14600"/>
    <n v="14600"/>
    <n v="14600"/>
    <n v="14600"/>
    <n v="14600"/>
    <n v="14600"/>
    <n v="14600"/>
    <n v="14600"/>
    <n v="14600"/>
    <n v="14600"/>
    <n v="14600"/>
    <n v="14600"/>
    <n v="14600"/>
    <n v="14600"/>
    <n v="14600"/>
    <n v="14600"/>
    <n v="0"/>
    <n v="129575.6397797214"/>
    <n v="0"/>
    <n v="0"/>
    <n v="0"/>
    <n v="0"/>
    <n v="0"/>
    <n v="0"/>
    <n v="0"/>
    <n v="0"/>
    <n v="0"/>
    <n v="0"/>
    <n v="0"/>
    <n v="0"/>
    <n v="0"/>
    <n v="0"/>
    <n v="0"/>
    <n v="0"/>
    <n v="0"/>
    <n v="0"/>
    <n v="0"/>
    <n v="0"/>
    <n v="0"/>
    <n v="0"/>
    <n v="0"/>
    <n v="0"/>
    <n v="0"/>
    <n v="0"/>
    <n v="0"/>
    <n v="0"/>
    <n v="0"/>
    <n v="0"/>
    <n v="0"/>
    <n v="0"/>
    <n v="0"/>
    <n v="0"/>
    <n v="0"/>
    <n v="0"/>
    <n v="0"/>
    <n v="0"/>
    <n v="13242.630385487528"/>
    <n v="12612.02893855955"/>
    <n v="12011.456131961477"/>
    <n v="11439.4820304395"/>
    <n v="10894.744790894763"/>
    <n v="10375.947419899772"/>
    <n v="9881.8546856188332"/>
    <n v="9411.2901767798394"/>
    <n v="8963.1335016950852"/>
    <n v="8536.3176206619864"/>
    <n v="8129.8263053923692"/>
    <n v="7742.691719421302"/>
    <n v="7373.9921137345755"/>
    <n v="7022.8496321281646"/>
    <n v="6688.4282210744432"/>
    <n v="6369.9316391185166"/>
    <n v="6066.6015610652539"/>
    <n v="5777.715772443099"/>
    <n v="5502.5864499458085"/>
    <n v="5240.5585237579135"/>
    <n v="4991.0081178646797"/>
    <n v="4753.3410646330276"/>
    <n v="4526.991490126693"/>
    <n v="4311.4204667873264"/>
    <n v="4106.1147302736445"/>
    <n v="3910.5854574034706"/>
    <n v="3724.3671022890198"/>
    <n v="3547.0162878943042"/>
    <n v="3378.1107503755288"/>
    <n v="3217.2483336909786"/>
    <n v="3064.0460320866464"/>
    <n v="2918.1390781777586"/>
    <n v="2779.1800744550083"/>
    <n v="2646.8381661476265"/>
    <n v="2520.7982534739303"/>
    <n v="2400.7602414037428"/>
    <n v="2286.4383251464224"/>
    <n v="2177.560309663259"/>
    <n v="2073.8669615840563"/>
    <n v="1975.1113919848153"/>
    <n v="129575.6397797214"/>
    <n v="238593.01025554171"/>
    <x v="184"/>
  </r>
  <r>
    <s v="SNM"/>
    <s v="SNM - Múzeum rusínskej kultúry v Prešove"/>
    <x v="185"/>
    <n v="10"/>
    <s v="Miško Čabala  - výstava z diela rusínskeho maliara"/>
    <s v="Zámerom projektu je predstaviť verejnosti na Slovensku tvorbu rusínskeho maliara Michala Čabalu (*1941 Nižné Čabiny, + 2002 Prešov ), ojedinelého zjavu východoslovenského maliarstva, psychológa rusínskej krajiny, portrétu a divadelných výjavov, ktoré spracováva podvedome na základe svojej senzitívnosti vnimania reality. Počas štúdií si vytvoril rukopis, ktorý bol pre jeho maliarsky kumšt najdôležitejší a teda nemenný a nezameniteľný. Ide o umelca, bohéma ktorého dielo nikdy nepodliehalo  oficiálnym normám či výtvarným trendom. Jeho diela divák preciťuje viac srdcom ako zrakom. Tento solitér  v maliarstve, ktorého tvorba nie je docenená je ojedinelý zjav krajinára, ktorý rusínskou krajinou dýchal a najviac jej rozumel. "/>
    <s v="Cieľom projektu je zmapovať život a tvorbu Michala Čabalu, zozbierať  rozsiahle dielo autora, ktoré je v súkromných a galerijných zbierkach, vydať monografiu a zrealizovať výstavu diel tohto umelca. "/>
    <s v="N/A"/>
    <s v="Prgramové vyhlásenie vlády SR 2020 - 2024; Uznesenie vlády SR č. 649 zo 14. októbra 2020"/>
    <n v="10"/>
    <x v="1"/>
    <n v="2261"/>
    <s v="Ide o návštevnosť vykazovanú v období od 01.01.2022 - 31.12.2022 v budove SNM-MRK v Prešove v priestoroch na prízemí a 1. poschodí v pravej časti, kde sú inštalované výstavy a expozície, alebo sa realizujú aj  kultúrno-vzdelávacíe, spoločenské podujatia, besedy, prezentácie, tvorivé dielne. Pozrealizovaní investície zlepšenie atraktivity a zvýšenie návštevnosti o 100%"/>
    <x v="0"/>
    <x v="4"/>
    <s v="F2 Vytvorenie novej expozície/výstavy"/>
    <s v="01 Investičný zámer"/>
    <s v="štátny rozpočet"/>
    <s v="08T0103 Podpora kultúrnych aktivít RO a PO"/>
    <s v="nie"/>
    <n v="1"/>
    <n v="0"/>
    <n v="0"/>
    <n v="0"/>
    <n v="0"/>
    <n v="0"/>
    <n v="0"/>
    <n v="0"/>
    <n v="0"/>
    <n v="0"/>
    <n v="0"/>
    <n v="0"/>
    <n v="0"/>
    <s v="-"/>
    <n v="10000"/>
    <n v="0"/>
    <n v="0"/>
    <n v="10000"/>
    <n v="0"/>
    <n v="0"/>
    <n v="0"/>
    <n v="0"/>
    <n v="0"/>
    <n v="0"/>
    <n v="0"/>
    <m/>
    <n v="1"/>
    <n v="0"/>
    <s v="F2"/>
    <n v="8"/>
    <n v="1"/>
    <n v="1"/>
    <n v="0"/>
    <n v="1"/>
    <n v="1"/>
    <n v="1"/>
    <n v="1"/>
    <n v="0"/>
    <n v="1"/>
    <n v="0"/>
    <n v="0"/>
    <n v="1"/>
    <n v="1"/>
    <n v="1"/>
    <n v="0"/>
    <n v="1"/>
    <n v="0"/>
    <n v="0"/>
    <n v="10000"/>
    <n v="0"/>
    <n v="0"/>
    <n v="0"/>
    <n v="0"/>
    <n v="0"/>
    <n v="0"/>
    <n v="0"/>
    <n v="0"/>
    <n v="0"/>
    <n v="0"/>
    <n v="0"/>
    <n v="0"/>
    <n v="0"/>
    <n v="0"/>
    <n v="0"/>
    <n v="0"/>
    <n v="0"/>
    <n v="0"/>
    <n v="0"/>
    <n v="0"/>
    <n v="0"/>
    <n v="0"/>
    <n v="0"/>
    <n v="0"/>
    <n v="0"/>
    <n v="0"/>
    <n v="0"/>
    <n v="0"/>
    <n v="0"/>
    <n v="0"/>
    <n v="0"/>
    <n v="0"/>
    <n v="0"/>
    <n v="0"/>
    <n v="0"/>
    <n v="0"/>
    <n v="0"/>
    <n v="0"/>
    <n v="0"/>
    <n v="0"/>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9070.2947845804993"/>
    <n v="0"/>
    <n v="0"/>
    <n v="0"/>
    <n v="0"/>
    <n v="0"/>
    <n v="0"/>
    <n v="0"/>
    <n v="0"/>
    <n v="0"/>
    <n v="0"/>
    <n v="0"/>
    <n v="0"/>
    <n v="0"/>
    <n v="0"/>
    <n v="0"/>
    <n v="0"/>
    <n v="0"/>
    <n v="0"/>
    <n v="0"/>
    <n v="0"/>
    <n v="0"/>
    <n v="0"/>
    <n v="0"/>
    <n v="0"/>
    <n v="0"/>
    <n v="0"/>
    <n v="0"/>
    <n v="0"/>
    <n v="0"/>
    <n v="0"/>
    <n v="0"/>
    <n v="0"/>
    <n v="0"/>
    <n v="0"/>
    <n v="0"/>
    <n v="0"/>
    <n v="0"/>
    <n v="0"/>
    <n v="0"/>
    <n v="2050.7936507936506"/>
    <n v="1953.1368102796673"/>
    <n v="1860.1302955044453"/>
    <n v="1771.5526623851856"/>
    <n v="1687.1930117954153"/>
    <n v="1606.8504874242046"/>
    <n v="1530.3337975468617"/>
    <n v="1457.4607595684397"/>
    <n v="1388.0578662556568"/>
    <n v="1321.9598726244349"/>
    <n v="1259.0094024994621"/>
    <n v="1199.0565738090113"/>
    <n v="1141.9586417228682"/>
    <n v="1087.5796587836835"/>
    <n v="1035.790151222556"/>
    <n v="986.46681068814837"/>
    <n v="939.49220065537941"/>
    <n v="894.75447681464698"/>
    <n v="852.14712077585432"/>
    <n v="811.56868645319469"/>
    <n v="772.92255852685207"/>
    <n v="736.1167224065257"/>
    <n v="701.06354514907218"/>
    <n v="667.67956680864006"/>
    <n v="635.88530172251433"/>
    <n v="605.6050492595374"/>
    <n v="576.76671358051192"/>
    <n v="549.30163198143987"/>
    <n v="523.14441141089526"/>
    <n v="498.23277277228101"/>
    <n v="474.50740264026769"/>
    <n v="451.91181203835015"/>
    <n v="430.39220194128586"/>
    <n v="409.89733518217696"/>
    <n v="390.37841445921617"/>
    <n v="371.78896615163444"/>
    <n v="354.08472966822336"/>
    <n v="337.22355206497451"/>
    <n v="321.1652876809282"/>
    <n v="305.87170255326492"/>
    <n v="9070.2947845804993"/>
    <n v="16627.46921417796"/>
    <x v="185"/>
  </r>
  <r>
    <s v="DNS"/>
    <s v="Divadlo Nová scéna Bratislava"/>
    <x v="186"/>
    <n v="9"/>
    <s v="Oprava skladu dekorácií - zateplenie"/>
    <s v="Odstránenie zatekania do skladu, zvýšenie tepelného konfortu a vyššiu ochranu majetku divadla"/>
    <s v="riešenie havarijného stavu ukladnenia dekorácií"/>
    <s v="N/A"/>
    <s v="Zákon č. 278/1993 Z.z. o správe majetku štátu, §3 ods.2"/>
    <n v="40"/>
    <x v="0"/>
    <n v="3000"/>
    <s v="úspora v osobohodinách"/>
    <x v="1"/>
    <x v="2"/>
    <s v="0 Odstránenie havarijného stavu"/>
    <s v="01 Investičný zámer"/>
    <s v="štátny rozpočet"/>
    <s v="0EK0103"/>
    <s v="nie"/>
    <n v="1"/>
    <n v="30000"/>
    <n v="0"/>
    <n v="0"/>
    <n v="0"/>
    <n v="30000"/>
    <n v="0"/>
    <n v="0"/>
    <n v="0"/>
    <n v="0"/>
    <n v="0"/>
    <n v="0"/>
    <n v="0"/>
    <s v="-"/>
    <n v="0"/>
    <n v="0"/>
    <n v="0"/>
    <n v="0"/>
    <n v="0"/>
    <n v="0"/>
    <n v="0"/>
    <n v="0"/>
    <n v="0"/>
    <n v="0"/>
    <n v="0"/>
    <m/>
    <n v="1"/>
    <n v="0"/>
    <s v="0"/>
    <n v="9"/>
    <n v="1"/>
    <n v="1"/>
    <n v="1"/>
    <n v="1"/>
    <n v="1"/>
    <n v="1"/>
    <n v="1"/>
    <n v="0"/>
    <n v="1"/>
    <n v="1"/>
    <n v="0"/>
    <n v="0"/>
    <n v="1"/>
    <n v="1"/>
    <n v="0"/>
    <n v="1"/>
    <n v="0"/>
    <n v="0"/>
    <n v="30000"/>
    <n v="0"/>
    <n v="0"/>
    <n v="0"/>
    <n v="0"/>
    <n v="0"/>
    <n v="0"/>
    <n v="0"/>
    <n v="0"/>
    <n v="0"/>
    <n v="0"/>
    <n v="0"/>
    <n v="0"/>
    <n v="0"/>
    <n v="0"/>
    <n v="0"/>
    <n v="0"/>
    <n v="0"/>
    <n v="0"/>
    <n v="0"/>
    <n v="0"/>
    <n v="0"/>
    <n v="0"/>
    <n v="0"/>
    <n v="0"/>
    <n v="0"/>
    <n v="0"/>
    <n v="0"/>
    <n v="0"/>
    <n v="0"/>
    <n v="0"/>
    <n v="0"/>
    <n v="0"/>
    <n v="0"/>
    <n v="0"/>
    <n v="0"/>
    <n v="0"/>
    <n v="0"/>
    <n v="0"/>
    <n v="0"/>
    <n v="0"/>
    <n v="3000"/>
    <n v="3000"/>
    <n v="3000"/>
    <n v="3000"/>
    <n v="3000"/>
    <n v="3000"/>
    <n v="3000"/>
    <n v="3000"/>
    <n v="3000"/>
    <n v="3000"/>
    <n v="3000"/>
    <n v="3000"/>
    <n v="3000"/>
    <n v="3000"/>
    <n v="3000"/>
    <n v="3000"/>
    <n v="3000"/>
    <n v="3000"/>
    <n v="3000"/>
    <n v="3000"/>
    <n v="3000"/>
    <n v="3000"/>
    <n v="3000"/>
    <n v="3000"/>
    <n v="3000"/>
    <n v="3000"/>
    <n v="3000"/>
    <n v="3000"/>
    <n v="3000"/>
    <n v="3000"/>
    <n v="3000"/>
    <n v="3000"/>
    <n v="3000"/>
    <n v="3000"/>
    <n v="3000"/>
    <n v="3000"/>
    <n v="3000"/>
    <n v="3000"/>
    <n v="3000"/>
    <n v="3000"/>
    <n v="3000"/>
    <n v="3000"/>
    <n v="3000"/>
    <n v="27210.884353741494"/>
    <n v="0"/>
    <n v="0"/>
    <n v="0"/>
    <n v="0"/>
    <n v="0"/>
    <n v="0"/>
    <n v="0"/>
    <n v="0"/>
    <n v="0"/>
    <n v="0"/>
    <n v="0"/>
    <n v="0"/>
    <n v="0"/>
    <n v="0"/>
    <n v="0"/>
    <n v="0"/>
    <n v="0"/>
    <n v="0"/>
    <n v="0"/>
    <n v="0"/>
    <n v="0"/>
    <n v="0"/>
    <n v="0"/>
    <n v="0"/>
    <n v="0"/>
    <n v="0"/>
    <n v="0"/>
    <n v="0"/>
    <n v="0"/>
    <n v="0"/>
    <n v="0"/>
    <n v="0"/>
    <n v="0"/>
    <n v="0"/>
    <n v="0"/>
    <n v="0"/>
    <n v="0"/>
    <n v="0"/>
    <n v="0"/>
    <n v="2721.0884353741494"/>
    <n v="2591.5127955944281"/>
    <n v="2468.1074243756461"/>
    <n v="2350.578499405377"/>
    <n v="2238.6461899098831"/>
    <n v="2132.0439903903643"/>
    <n v="2030.5180860860614"/>
    <n v="1933.8267486533919"/>
    <n v="1841.739760622278"/>
    <n v="1754.0378672593122"/>
    <n v="1670.5122545326785"/>
    <n v="1590.9640519358841"/>
    <n v="1515.2038589865565"/>
    <n v="1443.0512942729106"/>
    <n v="1374.3345659742006"/>
    <n v="1308.8900628325719"/>
    <n v="1246.5619646024495"/>
    <n v="1187.2018710499519"/>
    <n v="1130.6684486190018"/>
    <n v="1076.8270939228589"/>
    <n v="1025.5496132598657"/>
    <n v="976.713917390348"/>
    <n v="930.20373084795062"/>
    <n v="885.90831509328632"/>
    <n v="843.72220485074888"/>
    <n v="803.54495700071311"/>
    <n v="765.28091142925064"/>
    <n v="728.83896326595288"/>
    <n v="694.13234596757445"/>
    <n v="661.07842473102301"/>
    <n v="629.59849974383144"/>
    <n v="599.61761880364907"/>
    <n v="571.0643988606181"/>
    <n v="543.87085605773143"/>
    <n v="517.97224386450625"/>
    <n v="493.3068989185773"/>
    <n v="469.81609420816898"/>
    <n v="447.44389924587512"/>
    <n v="426.13704690083347"/>
    <n v="405.84480657222235"/>
    <n v="27210.884353741494"/>
    <n v="49025.961011412663"/>
    <x v="186"/>
  </r>
  <r>
    <s v="STM"/>
    <s v="Slovenské technické múzeum"/>
    <x v="187"/>
    <n v="3"/>
    <s v="Modernizácia budovy,  Hlavná 88, Košice"/>
    <s v="Sanácia fasadného opláštenia budovy. Úprava vstupného priestoru na európské štandardy moderného múzejníctva.Vybudovanie sociálnych zariadení pre zákazníkov."/>
    <s v="Cieľom je  zabránenie ďalšej degradácii budovy. Sanáciou fasády zabezpečíme ochranu NKP. Fasáda častým zatekaním degraduje. Postupne sa z fasady uvoľnujú kusky, ktoré môžu ohroziť pešich chodcov. Opravou zabránime zraneniu návštevníkov mesta  Zatraktívnením vstupného prostredia zvýšiť počet návštevníkov, ktorí sú zdrojom vlastných príjmov pre inštitúciu."/>
    <s v="N/A"/>
    <s v="Zákon č. 49/2002 Z.z. o ochrane pamiatkového fondu, §32 ods. 1 a  §27 ods. 1 a §28 ods. 2 a); Zákon č. 278/1993 Z.z. o správe majetku štátu, §3"/>
    <n v="40"/>
    <x v="0"/>
    <n v="32800"/>
    <s v="Ušetrenie nákladov: 7 000,- opravy a údržba, WC, fasáda,  Zvýšenie výnosov: 25 800,- zvýšenie počtu návšetvníkov o 3 800 a predaj propagačného materiálu ,  čo je cca 25 800"/>
    <x v="1"/>
    <x v="2"/>
    <s v="0 Odstránenie havarijného stavu"/>
    <s v="01 Investičný zámer"/>
    <s v="štátny rozpočet"/>
    <s v="08S0106 Múzeá a galérie "/>
    <s v="nie"/>
    <n v="1"/>
    <n v="350000"/>
    <n v="30000"/>
    <n v="0"/>
    <n v="0"/>
    <n v="30000"/>
    <n v="320000"/>
    <n v="0"/>
    <n v="0"/>
    <n v="0"/>
    <n v="0"/>
    <n v="0"/>
    <n v="0"/>
    <s v="-"/>
    <n v="0"/>
    <n v="0"/>
    <n v="0"/>
    <n v="0"/>
    <n v="0"/>
    <n v="0"/>
    <n v="0"/>
    <n v="0"/>
    <n v="0"/>
    <n v="0"/>
    <n v="0"/>
    <s v="Nevyhnutne odstrániť havarijný stav fasady na budove  STM Hlavná 88, Košice. Vstupný priestor sídelnej budovy STM na Hlavnej ul. 88 v Košiciach, s drobnými úpravami v roku 2012, slúži návštevníkom a zamestnancom STM prakticky v nezmenenej forme od polovice minulého storočia. Logicky už dávno nespĺňa súčasné európske trendy moderného múzejníctva, ale najmä  očakávania návštevníkov STM či už z estetického, funkčného, informačného alebo servisno-prevádzkového hľadiska. Priestor nie je bezbariérový, tým pádom nie je priateľský k zdravotne znevýhodneným návštevníkom, zastaraná, resp. úplne absentujúca infraštruktúra bráni v aplikácii moderných multimediálnych technológií. Modernizácia vstupných priestorov sídelnej budovy STM v Košiciach tak, aby boli zohľadnené aktuálne trendy v európskom múzejníctve, zároveň tak, aby vstup do múzea bol maximálne priateľský vzhľadom k potrebám návštevníkov STM. V budove Hlavná 88, Košice sú zásadne opotrebované sociálne zariadenia, je potrebná ich rekonštrukcia, v 1. NP je predpokladané vybudovanie nového WC pre návštevníkov."/>
    <n v="0"/>
    <n v="0"/>
    <s v="0"/>
    <n v="8"/>
    <n v="1"/>
    <n v="1"/>
    <n v="0"/>
    <n v="1"/>
    <n v="1"/>
    <n v="1"/>
    <n v="1"/>
    <n v="0"/>
    <n v="1"/>
    <n v="1"/>
    <n v="0"/>
    <n v="0"/>
    <n v="1"/>
    <n v="1"/>
    <n v="0"/>
    <n v="1"/>
    <n v="0"/>
    <n v="0"/>
    <n v="30000"/>
    <n v="320000"/>
    <n v="0"/>
    <n v="0"/>
    <n v="0"/>
    <n v="0"/>
    <n v="0"/>
    <n v="0"/>
    <n v="0"/>
    <n v="0"/>
    <n v="0"/>
    <n v="0"/>
    <n v="0"/>
    <n v="0"/>
    <n v="0"/>
    <n v="0"/>
    <n v="0"/>
    <n v="0"/>
    <n v="0"/>
    <n v="0"/>
    <n v="0"/>
    <n v="0"/>
    <n v="0"/>
    <n v="0"/>
    <n v="0"/>
    <n v="0"/>
    <n v="0"/>
    <n v="0"/>
    <n v="0"/>
    <n v="0"/>
    <n v="0"/>
    <n v="0"/>
    <n v="0"/>
    <n v="0"/>
    <n v="0"/>
    <n v="0"/>
    <n v="0"/>
    <n v="0"/>
    <n v="0"/>
    <n v="0"/>
    <n v="0"/>
    <n v="32800"/>
    <n v="32800"/>
    <n v="32800"/>
    <n v="32800"/>
    <n v="32800"/>
    <n v="32800"/>
    <n v="32800"/>
    <n v="32800"/>
    <n v="32800"/>
    <n v="32800"/>
    <n v="32800"/>
    <n v="32800"/>
    <n v="32800"/>
    <n v="32800"/>
    <n v="32800"/>
    <n v="32800"/>
    <n v="32800"/>
    <n v="32800"/>
    <n v="32800"/>
    <n v="32800"/>
    <n v="32800"/>
    <n v="32800"/>
    <n v="32800"/>
    <n v="32800"/>
    <n v="32800"/>
    <n v="32800"/>
    <n v="32800"/>
    <n v="32800"/>
    <n v="32800"/>
    <n v="32800"/>
    <n v="32800"/>
    <n v="32800"/>
    <n v="32800"/>
    <n v="32800"/>
    <n v="32800"/>
    <n v="32800"/>
    <n v="32800"/>
    <n v="32800"/>
    <n v="32800"/>
    <n v="32800"/>
    <n v="32800"/>
    <n v="32800"/>
    <n v="32800"/>
    <n v="27210.884353741494"/>
    <n v="276428.03153007233"/>
    <n v="0"/>
    <n v="0"/>
    <n v="0"/>
    <n v="0"/>
    <n v="0"/>
    <n v="0"/>
    <n v="0"/>
    <n v="0"/>
    <n v="0"/>
    <n v="0"/>
    <n v="0"/>
    <n v="0"/>
    <n v="0"/>
    <n v="0"/>
    <n v="0"/>
    <n v="0"/>
    <n v="0"/>
    <n v="0"/>
    <n v="0"/>
    <n v="0"/>
    <n v="0"/>
    <n v="0"/>
    <n v="0"/>
    <n v="0"/>
    <n v="0"/>
    <n v="0"/>
    <n v="0"/>
    <n v="0"/>
    <n v="0"/>
    <n v="0"/>
    <n v="0"/>
    <n v="0"/>
    <n v="0"/>
    <n v="0"/>
    <n v="0"/>
    <n v="0"/>
    <n v="0"/>
    <n v="0"/>
    <n v="29750.566893424035"/>
    <n v="28333.873231832411"/>
    <n v="26984.641173173728"/>
    <n v="25699.658260165452"/>
    <n v="24475.865009681387"/>
    <n v="23310.347628267984"/>
    <n v="22200.33107454094"/>
    <n v="21143.172451943752"/>
    <n v="20136.354716136906"/>
    <n v="19177.480682035148"/>
    <n v="18264.267316223952"/>
    <n v="17394.540301165664"/>
    <n v="16566.22885825302"/>
    <n v="15777.360817383822"/>
    <n v="15026.057921317928"/>
    <n v="14310.531353636119"/>
    <n v="13629.077479653448"/>
    <n v="12980.07379014614"/>
    <n v="12361.975038234419"/>
    <n v="11773.309560223257"/>
    <n v="11212.675771641198"/>
    <n v="10678.738830134473"/>
    <n v="10170.227457270927"/>
    <n v="9685.930911686597"/>
    <n v="9224.6961063681865"/>
    <n v="8785.4248632077961"/>
    <n v="8367.07129829314"/>
    <n v="7968.6393317077518"/>
    <n v="7589.1803159121473"/>
    <n v="7227.7907770591846"/>
    <n v="6883.6102638658913"/>
    <n v="6555.819298919896"/>
    <n v="6243.6374275427579"/>
    <n v="5946.3213595645311"/>
    <n v="5663.1631995852686"/>
    <n v="5393.4887615097787"/>
    <n v="5136.6559633426468"/>
    <n v="4892.0532984215679"/>
    <n v="4659.0983794491131"/>
    <n v="4437.2365518562974"/>
    <n v="303638.91588381381"/>
    <n v="536017.1737247787"/>
    <x v="187"/>
  </r>
  <r>
    <s v="NDKE"/>
    <s v="Národné divadlo Košice"/>
    <x v="188"/>
    <n v="16"/>
    <s v="Budova riaditeľstva a skúšobní - modernizácia skúšobne orchestra, zborovej sály a skúšobného javiska"/>
    <s v="Rekonštrukciou stavebných častí jednotlivých priestorov zabezpečiť vyhovujúce podmienky a vybavenosť týchto priestorov pre skúšobný proces. Jednotlivé stavebné konštrukcie v týchto priestoroch musia byť upravené pre požiadavky kladené z hľadiska akustiky, vzduchotechniky, osvetlenia a taktiež konštrukčného vybavenia miestností.  "/>
    <s v="Umožnením využívania priestorov skúšobného javiska, skúšobne orchestra a zborovej sály umeleckýcmi súbormi a baletným i operným štúdiom pre skúšobný proces, odľahčiť javisko historickej budovy divadla pre účely predstavení."/>
    <s v="N/A"/>
    <s v="Zákon č. 124/2006 Z.z. o bezpečnosti a ochrane zdravia pri práci, §5 ods. 1 a ods. 2  a) a c) a d) a h) a  §6 ods. 1  b) a d) a f)"/>
    <n v="40"/>
    <x v="1"/>
    <n v="57569"/>
    <s v="Počet návštevníkov na predstavenia ŠDKE v objekte historickej budovy divadla a Malej scény v roku 2022 /45867 + 11702/"/>
    <x v="0"/>
    <x v="1"/>
    <s v="B3 Stavebná rekonštrukcia priestorov"/>
    <s v="01 Investičný zámer"/>
    <s v="štátny rozpočet"/>
    <s v="08S0101 Divadlá a divadelná činnosť"/>
    <s v="nie"/>
    <n v="1"/>
    <n v="632000"/>
    <n v="25280"/>
    <n v="0"/>
    <n v="0"/>
    <n v="25280"/>
    <n v="300000"/>
    <n v="306720"/>
    <n v="0"/>
    <n v="0"/>
    <n v="0"/>
    <n v="0"/>
    <n v="0"/>
    <s v="-"/>
    <n v="0"/>
    <n v="0"/>
    <n v="0"/>
    <n v="0"/>
    <n v="0"/>
    <n v="0"/>
    <n v="0"/>
    <n v="0"/>
    <n v="0"/>
    <n v="0"/>
    <n v="0"/>
    <m/>
    <n v="0"/>
    <n v="0"/>
    <s v="B3"/>
    <n v="9"/>
    <n v="1"/>
    <n v="1"/>
    <n v="1"/>
    <n v="1"/>
    <n v="1"/>
    <n v="1"/>
    <n v="1"/>
    <n v="0"/>
    <n v="1"/>
    <n v="0"/>
    <n v="0"/>
    <n v="1"/>
    <n v="1"/>
    <n v="1"/>
    <n v="0"/>
    <n v="1"/>
    <n v="0"/>
    <n v="0"/>
    <n v="25280"/>
    <n v="300000"/>
    <n v="306720"/>
    <n v="0"/>
    <n v="0"/>
    <n v="0"/>
    <n v="0"/>
    <n v="0"/>
    <n v="0"/>
    <n v="0"/>
    <n v="0"/>
    <n v="0"/>
    <n v="0"/>
    <n v="0"/>
    <n v="0"/>
    <n v="0"/>
    <n v="0"/>
    <n v="0"/>
    <n v="0"/>
    <n v="0"/>
    <n v="0"/>
    <n v="0"/>
    <n v="0"/>
    <n v="0"/>
    <n v="0"/>
    <n v="0"/>
    <n v="0"/>
    <n v="0"/>
    <n v="0"/>
    <n v="0"/>
    <n v="0"/>
    <n v="0"/>
    <n v="0"/>
    <n v="0"/>
    <n v="0"/>
    <n v="0"/>
    <n v="0"/>
    <n v="0"/>
    <n v="0"/>
    <n v="0"/>
    <n v="0"/>
    <n v="57569"/>
    <n v="57569"/>
    <n v="57569"/>
    <n v="57569"/>
    <n v="57569"/>
    <n v="57569"/>
    <n v="57569"/>
    <n v="57569"/>
    <n v="57569"/>
    <n v="57569"/>
    <n v="57569"/>
    <n v="57569"/>
    <n v="57569"/>
    <n v="57569"/>
    <n v="57569"/>
    <n v="57569"/>
    <n v="57569"/>
    <n v="57569"/>
    <n v="57569"/>
    <n v="57569"/>
    <n v="57569"/>
    <n v="57569"/>
    <n v="57569"/>
    <n v="57569"/>
    <n v="57569"/>
    <n v="57569"/>
    <n v="57569"/>
    <n v="57569"/>
    <n v="57569"/>
    <n v="57569"/>
    <n v="57569"/>
    <n v="57569"/>
    <n v="57569"/>
    <n v="57569"/>
    <n v="57569"/>
    <n v="57569"/>
    <n v="57569"/>
    <n v="57569"/>
    <n v="57569"/>
    <n v="57569"/>
    <n v="57569"/>
    <n v="57569"/>
    <n v="57569"/>
    <n v="22929.705215419501"/>
    <n v="259151.2795594428"/>
    <n v="252339.30306816605"/>
    <n v="0"/>
    <n v="0"/>
    <n v="0"/>
    <n v="0"/>
    <n v="0"/>
    <n v="0"/>
    <n v="0"/>
    <n v="0"/>
    <n v="0"/>
    <n v="0"/>
    <n v="0"/>
    <n v="0"/>
    <n v="0"/>
    <n v="0"/>
    <n v="0"/>
    <n v="0"/>
    <n v="0"/>
    <n v="0"/>
    <n v="0"/>
    <n v="0"/>
    <n v="0"/>
    <n v="0"/>
    <n v="0"/>
    <n v="0"/>
    <n v="0"/>
    <n v="0"/>
    <n v="0"/>
    <n v="0"/>
    <n v="0"/>
    <n v="0"/>
    <n v="0"/>
    <n v="0"/>
    <n v="0"/>
    <n v="0"/>
    <n v="0"/>
    <n v="0"/>
    <n v="0"/>
    <n v="52216.780045351472"/>
    <n v="49730.266709858544"/>
    <n v="47362.158771293856"/>
    <n v="45106.817877422713"/>
    <n v="42958.87416897402"/>
    <n v="40913.213494260963"/>
    <n v="38964.965232629489"/>
    <n v="37109.490697742374"/>
    <n v="35342.372093087972"/>
    <n v="33659.401993417116"/>
    <n v="32056.573327063925"/>
    <n v="30530.069835298968"/>
    <n v="29076.256985999025"/>
    <n v="27691.673319999063"/>
    <n v="26373.022209522918"/>
    <n v="25117.164009069442"/>
    <n v="23921.108580066139"/>
    <n v="22782.008171491558"/>
    <n v="21697.15063951577"/>
    <n v="20663.952990015019"/>
    <n v="19679.955228585735"/>
    <n v="18742.814503414982"/>
    <n v="17850.299527061889"/>
    <n v="17000.285263868467"/>
    <n v="16190.74787035092"/>
    <n v="15419.759876524684"/>
    <n v="14685.485596690178"/>
    <n v="13986.176758752546"/>
    <n v="13320.168341669098"/>
    <n v="12685.874611113421"/>
    <n v="12081.785343917545"/>
    <n v="11506.462232302423"/>
    <n v="10958.535459335642"/>
    <n v="10436.700437462514"/>
    <n v="9939.7147023452526"/>
    <n v="9466.3949546145268"/>
    <n v="9015.6142424900263"/>
    <n v="8586.2992785619281"/>
    <n v="8177.4278843446946"/>
    <n v="7788.0265565187556"/>
    <n v="534420.28784302832"/>
    <n v="940791.84982200584"/>
    <x v="188"/>
  </r>
  <r>
    <s v="STM"/>
    <s v="Slovenské technické múzeum"/>
    <x v="189"/>
    <n v="14"/>
    <s v="Kúpa budovy Centrálneho depozitára "/>
    <s v="Zabezpečenie trvalého odborného uloženia zbierkových predmetov významného kultúrneho dedičstva v štátnej fondovej inštitúcii."/>
    <s v="Cieľom je zníženie nákladov na nájom skladovacích  depozitárnych priestorov."/>
    <s v="Alternatíva  1: kúpa CD,  Alternatíva  2: platenie ročného nájomného 105 650 €"/>
    <s v="Zákon č. 206/2009 Z.z. o múzeách a o galériách a o ochrane predmetov kultúrnej hodnoty, §13 ods. 1 "/>
    <n v="40"/>
    <x v="0"/>
    <n v="122990"/>
    <s v="Ušetrenie nákladov za nájomné"/>
    <x v="0"/>
    <x v="6"/>
    <s v="A1 Nákup budovy"/>
    <s v="01 Investičný zámer"/>
    <s v="štátny rozpočet"/>
    <s v="08S0106 Múzeá a galérie "/>
    <s v="nie"/>
    <n v="1"/>
    <n v="1400000"/>
    <n v="0"/>
    <n v="0"/>
    <n v="0"/>
    <n v="0"/>
    <n v="0"/>
    <n v="1400000"/>
    <n v="0"/>
    <n v="0"/>
    <n v="0"/>
    <n v="0"/>
    <n v="0"/>
    <s v="-"/>
    <n v="0"/>
    <n v="0"/>
    <n v="0"/>
    <n v="0"/>
    <n v="0"/>
    <n v="0"/>
    <n v="0"/>
    <n v="0"/>
    <n v="0"/>
    <n v="0"/>
    <n v="0"/>
    <s v="Odkúpenie haly v prenájme STM od decembra 2019, adaptovanej na centrálny depozitár STM v roku 2020. Zabezpečenie trvalého odborného uloženia zbierkových predmetov na adekvátnej úrovni. Hospodárne nakladanie s verejnými financiami.Trvalé uchovanie kultúrneho dedičstva – bezpečnosť a ochrana zbierkových predmetov."/>
    <n v="0"/>
    <n v="1"/>
    <s v="A1"/>
    <n v="9"/>
    <n v="1"/>
    <n v="1"/>
    <n v="1"/>
    <n v="1"/>
    <n v="1"/>
    <n v="1"/>
    <n v="0"/>
    <n v="1"/>
    <n v="1"/>
    <n v="0"/>
    <n v="0"/>
    <n v="1"/>
    <n v="1"/>
    <n v="1"/>
    <n v="0"/>
    <n v="1"/>
    <n v="0"/>
    <n v="0"/>
    <n v="0"/>
    <n v="0"/>
    <n v="1400000"/>
    <n v="0"/>
    <n v="0"/>
    <n v="0"/>
    <n v="0"/>
    <n v="0"/>
    <n v="0"/>
    <n v="0"/>
    <n v="0"/>
    <n v="0"/>
    <n v="0"/>
    <n v="0"/>
    <n v="0"/>
    <n v="0"/>
    <n v="0"/>
    <n v="0"/>
    <n v="0"/>
    <n v="0"/>
    <n v="0"/>
    <n v="0"/>
    <n v="0"/>
    <n v="0"/>
    <n v="0"/>
    <n v="0"/>
    <n v="0"/>
    <n v="0"/>
    <n v="0"/>
    <n v="0"/>
    <n v="0"/>
    <n v="0"/>
    <n v="0"/>
    <n v="0"/>
    <n v="0"/>
    <n v="0"/>
    <n v="0"/>
    <n v="0"/>
    <n v="0"/>
    <n v="0"/>
    <n v="0"/>
    <n v="122990"/>
    <n v="122990"/>
    <n v="122990"/>
    <n v="122990"/>
    <n v="122990"/>
    <n v="122990"/>
    <n v="122990"/>
    <n v="122990"/>
    <n v="122990"/>
    <n v="122990"/>
    <n v="122990"/>
    <n v="122990"/>
    <n v="122990"/>
    <n v="122990"/>
    <n v="122990"/>
    <n v="122990"/>
    <n v="122990"/>
    <n v="122990"/>
    <n v="122990"/>
    <n v="122990"/>
    <n v="122990"/>
    <n v="122990"/>
    <n v="122990"/>
    <n v="122990"/>
    <n v="122990"/>
    <n v="122990"/>
    <n v="122990"/>
    <n v="122990"/>
    <n v="122990"/>
    <n v="122990"/>
    <n v="122990"/>
    <n v="122990"/>
    <n v="122990"/>
    <n v="122990"/>
    <n v="122990"/>
    <n v="122990"/>
    <n v="122990"/>
    <n v="122990"/>
    <n v="122990"/>
    <n v="122990"/>
    <n v="122990"/>
    <n v="122990"/>
    <n v="122990"/>
    <n v="0"/>
    <n v="0"/>
    <n v="1151783.4647086347"/>
    <n v="0"/>
    <n v="0"/>
    <n v="0"/>
    <n v="0"/>
    <n v="0"/>
    <n v="0"/>
    <n v="0"/>
    <n v="0"/>
    <n v="0"/>
    <n v="0"/>
    <n v="0"/>
    <n v="0"/>
    <n v="0"/>
    <n v="0"/>
    <n v="0"/>
    <n v="0"/>
    <n v="0"/>
    <n v="0"/>
    <n v="0"/>
    <n v="0"/>
    <n v="0"/>
    <n v="0"/>
    <n v="0"/>
    <n v="0"/>
    <n v="0"/>
    <n v="0"/>
    <n v="0"/>
    <n v="0"/>
    <n v="0"/>
    <n v="0"/>
    <n v="0"/>
    <n v="0"/>
    <n v="0"/>
    <n v="0"/>
    <n v="0"/>
    <n v="0"/>
    <n v="0"/>
    <n v="111555.55555555555"/>
    <n v="106243.38624338624"/>
    <n v="101184.17737465356"/>
    <n v="96365.883213955763"/>
    <n v="91777.03163233884"/>
    <n v="87406.696792703631"/>
    <n v="83244.473135908236"/>
    <n v="79280.450605626887"/>
    <n v="75505.191052977985"/>
    <n v="71909.705764740938"/>
    <n v="68485.434061658045"/>
    <n v="65224.22291586479"/>
    <n v="62118.307538918867"/>
    <n v="59160.292894208425"/>
    <n v="56343.136089722313"/>
    <n v="53660.12960925934"/>
    <n v="51104.885342151749"/>
    <n v="48671.319373477862"/>
    <n v="46353.637498550343"/>
    <n v="44146.321427190807"/>
    <n v="42044.115644943624"/>
    <n v="40042.014899946305"/>
    <n v="38135.252285663148"/>
    <n v="36319.287891107764"/>
    <n v="34589.797991531203"/>
    <n v="32942.664753839235"/>
    <n v="31373.966432227848"/>
    <n v="29879.96803069318"/>
    <n v="28457.112410183992"/>
    <n v="27102.01181922284"/>
    <n v="25811.439827831276"/>
    <n v="24582.323645553599"/>
    <n v="23411.73680528914"/>
    <n v="22296.892195513465"/>
    <n v="21235.13542429854"/>
    <n v="20223.93849933194"/>
    <n v="19260.893808887566"/>
    <n v="18343.708389416726"/>
    <n v="17470.198466111171"/>
    <n v="16638.284253439208"/>
    <n v="1151783.4647086347"/>
    <n v="2009900.9815978822"/>
    <x v="189"/>
  </r>
  <r>
    <s v="SLC"/>
    <s v="Slovenské literárne centrum"/>
    <x v="190"/>
    <n v="3"/>
    <s v="Obstaranie osobného automobilu (9-miestny mikrobus)"/>
    <s v="Obstaranie nového mikrobusu treba zrealizovať z dôvodu, že mikrobus z roku 2007, ktorý máme momentálne k dispozícii, už je fyzicky aj morálne zastaralý a opotrebovaný, čo zásadne ovplyvňuje jeho technický stav a bezpečnosť prevádzky. Predmetný automobil sa bude využívať najmä na medzinárodné knižné veľtrhy, ale aj na rôzne literárne podujatia po Slovensku. "/>
    <s v="Bezpečnosť prevádzky"/>
    <s v="N/A"/>
    <s v="Zriaďovacia listina SLC, Čl. 1 ods. 2 a 3"/>
    <n v="10"/>
    <x v="2"/>
    <n v="7020"/>
    <s v="Uvedená hodnota vyjadruje priemerná  počtu najazdených km za roky 2019-2022. Mikrobus, ktorý máme v súčasnosti v užívaní, má k 15.3.2023 najazdených takmer 257 765 km."/>
    <x v="0"/>
    <x v="0"/>
    <s v="C90 Dopravné prostriedky"/>
    <s v="01 Investičný zámer"/>
    <s v="vlastné zdroje"/>
    <s v="08S0109"/>
    <s v="áno"/>
    <n v="1"/>
    <n v="36000"/>
    <n v="0"/>
    <n v="0"/>
    <n v="0"/>
    <n v="0"/>
    <n v="0"/>
    <n v="36000"/>
    <n v="0"/>
    <n v="0"/>
    <n v="0"/>
    <n v="0"/>
    <n v="0"/>
    <s v="-"/>
    <n v="0"/>
    <n v="0"/>
    <n v="0"/>
    <n v="0"/>
    <n v="0"/>
    <n v="0"/>
    <n v="0"/>
    <n v="0"/>
    <n v="0"/>
    <n v="0"/>
    <n v="0"/>
    <s v="nutnosť obnovy vozového parku, predmetný automobil by sme obstarali z vlastných zdrojov (Fond reprodukcie)"/>
    <n v="1"/>
    <n v="0"/>
    <s v="C90"/>
    <n v="8"/>
    <n v="1"/>
    <n v="1"/>
    <n v="1"/>
    <n v="1"/>
    <n v="1"/>
    <n v="1"/>
    <n v="1"/>
    <n v="0"/>
    <n v="1"/>
    <n v="0"/>
    <n v="0"/>
    <n v="1"/>
    <n v="1"/>
    <n v="0"/>
    <n v="0"/>
    <n v="0"/>
    <n v="0"/>
    <n v="0"/>
    <n v="0"/>
    <n v="0"/>
    <n v="36000"/>
    <n v="0"/>
    <n v="0"/>
    <n v="0"/>
    <n v="0"/>
    <n v="0"/>
    <n v="0"/>
    <n v="0"/>
    <n v="0"/>
    <n v="0"/>
    <n v="0"/>
    <n v="0"/>
    <n v="0"/>
    <n v="0"/>
    <n v="0"/>
    <n v="0"/>
    <n v="0"/>
    <n v="0"/>
    <n v="0"/>
    <n v="0"/>
    <n v="0"/>
    <n v="0"/>
    <n v="0"/>
    <n v="0"/>
    <n v="0"/>
    <n v="0"/>
    <n v="0"/>
    <n v="0"/>
    <n v="0"/>
    <n v="0"/>
    <n v="0"/>
    <n v="0"/>
    <n v="0"/>
    <n v="0"/>
    <n v="0"/>
    <n v="0"/>
    <n v="0"/>
    <n v="0"/>
    <n v="0"/>
    <n v="7020"/>
    <n v="7020"/>
    <n v="7020"/>
    <n v="7020"/>
    <n v="7020"/>
    <n v="7020"/>
    <n v="7020"/>
    <n v="7020"/>
    <n v="7020"/>
    <n v="7020"/>
    <n v="7020"/>
    <n v="7020"/>
    <n v="7020"/>
    <n v="7020"/>
    <n v="7020"/>
    <n v="7020"/>
    <n v="7020"/>
    <n v="7020"/>
    <n v="7020"/>
    <n v="7020"/>
    <n v="7020"/>
    <n v="7020"/>
    <n v="7020"/>
    <n v="7020"/>
    <n v="7020"/>
    <n v="7020"/>
    <n v="7020"/>
    <n v="7020"/>
    <n v="7020"/>
    <n v="7020"/>
    <n v="7020"/>
    <n v="7020"/>
    <n v="7020"/>
    <n v="7020"/>
    <n v="7020"/>
    <n v="7020"/>
    <n v="7020"/>
    <n v="7020"/>
    <n v="7020"/>
    <n v="7020"/>
    <n v="7020"/>
    <n v="7020"/>
    <n v="7020"/>
    <n v="0"/>
    <n v="0"/>
    <n v="29617.289092507752"/>
    <n v="0"/>
    <n v="0"/>
    <n v="0"/>
    <n v="0"/>
    <n v="0"/>
    <n v="0"/>
    <n v="0"/>
    <n v="0"/>
    <n v="0"/>
    <n v="0"/>
    <n v="0"/>
    <n v="0"/>
    <n v="0"/>
    <n v="0"/>
    <n v="0"/>
    <n v="0"/>
    <n v="0"/>
    <n v="0"/>
    <n v="0"/>
    <n v="0"/>
    <n v="0"/>
    <n v="0"/>
    <n v="0"/>
    <n v="0"/>
    <n v="0"/>
    <n v="0"/>
    <n v="0"/>
    <n v="0"/>
    <n v="0"/>
    <n v="0"/>
    <n v="0"/>
    <n v="0"/>
    <n v="0"/>
    <n v="0"/>
    <n v="0"/>
    <n v="0"/>
    <n v="0"/>
    <n v="6367.3469387755104"/>
    <n v="6064.1399416909617"/>
    <n v="5775.3713730390118"/>
    <n v="5500.3536886085822"/>
    <n v="5238.4320843891264"/>
    <n v="4988.9829375134523"/>
    <n v="4751.4123214413839"/>
    <n v="4525.1545918489373"/>
    <n v="4309.6710398561299"/>
    <n v="4104.4486093867908"/>
    <n v="3908.9986756064677"/>
    <n v="3722.8558815299684"/>
    <n v="3545.5770300285421"/>
    <n v="3376.7400285986105"/>
    <n v="3215.9428843796295"/>
    <n v="3062.8027470282182"/>
    <n v="2916.9549971697315"/>
    <n v="2778.0523782568871"/>
    <n v="2645.7641697684644"/>
    <n v="2519.7753997794898"/>
    <n v="2399.7860950280856"/>
    <n v="2285.5105666934146"/>
    <n v="2176.6767301842046"/>
    <n v="2073.0254573182901"/>
    <n v="1974.3099593507523"/>
    <n v="1880.2951993816687"/>
    <n v="1790.7573327444466"/>
    <n v="1705.4831740423297"/>
    <n v="1624.2696895641241"/>
    <n v="1546.9235138705938"/>
    <n v="1473.2604894005656"/>
    <n v="1403.1052280005388"/>
    <n v="1336.2906933338463"/>
    <n v="1272.6578031750917"/>
    <n v="1212.0550506429445"/>
    <n v="1154.3381434694709"/>
    <n v="1099.3696604471154"/>
    <n v="1047.0187242353477"/>
    <n v="997.16068974795041"/>
    <n v="949.67684737900026"/>
    <n v="29617.289092507752"/>
    <n v="51625.313526549886"/>
    <x v="190"/>
  </r>
  <r>
    <s v="SNM"/>
    <s v="SNM - Múzeum Bojnice"/>
    <x v="191"/>
    <n v="2"/>
    <s v="Komplexná stavebná obnova Meastského opevnenia Bojnice"/>
    <s v="Obnova mestského opevnenia Bojnice, ako druhého najzachovalejšieho mestského opevnenia na Slovensku, odstránenie lokálnych havarijných stavov, prinavrátenie pôvodných pamiatkových hodnôt, čiastočná obnova pôvodnej ochodze, sprístupnenie ochodze pre návštevníkov mesta Bojnice"/>
    <s v="Cieľom je revitalizácia mestského opevnenia, sprístupnenie ochodze pre návštevníkov, zvýšenie atraktivity historického centra mesta"/>
    <s v="Alternatíva 0: _x000a_Alternatíva 1: Konzervácia Mestského opevnenia bez jeho revitalizácie."/>
    <s v="Zákon č. 49/2002 Z.z. o ochrane pamiatkového fondu; Zákon č. 206/2009 Z.z. o múzeách a o galériách a o ochrane predmetov kultúrnej hodnoty"/>
    <n v="40"/>
    <x v="1"/>
    <n v="151000"/>
    <s v="doplní investor (vysvetlivky a rady)"/>
    <x v="0"/>
    <x v="1"/>
    <s v="B1 Komplexná rekonštrukcia"/>
    <s v="01 Investičný zámer"/>
    <s v="štátny rozpočet"/>
    <s v="08S0108 Ochrana pamiatkového fondu "/>
    <s v="nie"/>
    <n v="1"/>
    <n v="1820000"/>
    <n v="20000"/>
    <n v="0"/>
    <n v="0"/>
    <n v="20000"/>
    <n v="200000"/>
    <n v="500000"/>
    <n v="500000"/>
    <n v="600000"/>
    <n v="0"/>
    <n v="0"/>
    <n v="0"/>
    <s v="-"/>
    <n v="0"/>
    <n v="0"/>
    <n v="0"/>
    <n v="0"/>
    <n v="0"/>
    <n v="0"/>
    <n v="0"/>
    <n v="0"/>
    <n v="0"/>
    <n v="0"/>
    <n v="0"/>
    <s v="Projekt pre stavebné povolenie, realizačný projekt čiastočne"/>
    <n v="0"/>
    <n v="1"/>
    <s v="B1"/>
    <n v="9"/>
    <n v="1"/>
    <n v="1"/>
    <n v="1"/>
    <n v="1"/>
    <n v="1"/>
    <n v="1"/>
    <n v="0"/>
    <n v="1"/>
    <n v="1"/>
    <n v="0"/>
    <n v="0"/>
    <n v="1"/>
    <n v="1"/>
    <n v="1"/>
    <n v="0"/>
    <n v="1"/>
    <n v="0"/>
    <n v="0"/>
    <n v="20000"/>
    <n v="200000"/>
    <n v="500000"/>
    <n v="500000"/>
    <n v="600000"/>
    <n v="0"/>
    <n v="0"/>
    <n v="0"/>
    <n v="0"/>
    <n v="0"/>
    <n v="0"/>
    <n v="0"/>
    <n v="0"/>
    <n v="0"/>
    <n v="0"/>
    <n v="0"/>
    <n v="0"/>
    <n v="0"/>
    <n v="0"/>
    <n v="0"/>
    <n v="0"/>
    <n v="0"/>
    <n v="0"/>
    <n v="0"/>
    <n v="0"/>
    <n v="0"/>
    <n v="0"/>
    <n v="0"/>
    <n v="0"/>
    <n v="0"/>
    <n v="0"/>
    <n v="0"/>
    <n v="0"/>
    <n v="0"/>
    <n v="0"/>
    <n v="0"/>
    <n v="0"/>
    <n v="0"/>
    <n v="0"/>
    <n v="0"/>
    <n v="0"/>
    <n v="151000"/>
    <n v="151000"/>
    <n v="151000"/>
    <n v="151000"/>
    <n v="151000"/>
    <n v="151000"/>
    <n v="151000"/>
    <n v="151000"/>
    <n v="151000"/>
    <n v="151000"/>
    <n v="151000"/>
    <n v="151000"/>
    <n v="151000"/>
    <n v="151000"/>
    <n v="151000"/>
    <n v="151000"/>
    <n v="151000"/>
    <n v="151000"/>
    <n v="151000"/>
    <n v="151000"/>
    <n v="151000"/>
    <n v="151000"/>
    <n v="151000"/>
    <n v="151000"/>
    <n v="151000"/>
    <n v="151000"/>
    <n v="151000"/>
    <n v="151000"/>
    <n v="151000"/>
    <n v="151000"/>
    <n v="151000"/>
    <n v="151000"/>
    <n v="151000"/>
    <n v="151000"/>
    <n v="151000"/>
    <n v="151000"/>
    <n v="151000"/>
    <n v="151000"/>
    <n v="151000"/>
    <n v="151000"/>
    <n v="151000"/>
    <n v="151000"/>
    <n v="151000"/>
    <n v="18140.589569160999"/>
    <n v="172767.51970629519"/>
    <n v="411351.23739594099"/>
    <n v="391763.08323422947"/>
    <n v="447729.23798197659"/>
    <n v="0"/>
    <n v="0"/>
    <n v="0"/>
    <n v="0"/>
    <n v="0"/>
    <n v="0"/>
    <n v="0"/>
    <n v="0"/>
    <n v="0"/>
    <n v="0"/>
    <n v="0"/>
    <n v="0"/>
    <n v="0"/>
    <n v="0"/>
    <n v="0"/>
    <n v="0"/>
    <n v="0"/>
    <n v="0"/>
    <n v="0"/>
    <n v="0"/>
    <n v="0"/>
    <n v="0"/>
    <n v="0"/>
    <n v="0"/>
    <n v="0"/>
    <n v="0"/>
    <n v="0"/>
    <n v="0"/>
    <n v="0"/>
    <n v="0"/>
    <n v="0"/>
    <n v="0"/>
    <n v="0"/>
    <n v="0"/>
    <n v="0"/>
    <n v="136961.45124716553"/>
    <n v="130439.47737825288"/>
    <n v="124228.07369357417"/>
    <n v="118312.45113673731"/>
    <n v="112678.52489213078"/>
    <n v="107312.88084964834"/>
    <n v="102202.74366633176"/>
    <n v="97335.946348887388"/>
    <n v="92700.901284654654"/>
    <n v="88286.57265205204"/>
    <n v="84082.45014481149"/>
    <n v="80078.523947439491"/>
    <n v="76265.260902323353"/>
    <n v="72633.581811736498"/>
    <n v="69174.83982070144"/>
    <n v="65880.799829239448"/>
    <n v="62743.618884989955"/>
    <n v="59755.827509514245"/>
    <n v="56910.31191382309"/>
    <n v="54200.297060783894"/>
    <n v="51619.330534079905"/>
    <n v="49161.267175314184"/>
    <n v="46820.254452680179"/>
    <n v="44590.718526362078"/>
    <n v="42467.350977487695"/>
    <n v="40445.096169035896"/>
    <n v="38519.139208605615"/>
    <n v="36684.894484386292"/>
    <n v="34937.99474703458"/>
    <n v="33274.280711461492"/>
    <n v="31689.791153772851"/>
    <n v="30180.753479783667"/>
    <n v="28743.574742651112"/>
    <n v="27374.833088239149"/>
    <n v="26071.269607846814"/>
    <n v="24829.780578901726"/>
    <n v="23647.410075144504"/>
    <n v="22521.342928709048"/>
    <n v="21448.898027341951"/>
    <n v="20427.521930801857"/>
    <n v="1441751.6678876034"/>
    <n v="2467640.0375744374"/>
    <x v="191"/>
  </r>
  <r>
    <s v="ŠO "/>
    <s v="Štátna opera "/>
    <x v="192"/>
    <n v="12"/>
    <s v="Nákup motorových vozidiel"/>
    <s v="Výmena technicky opotrebovaných vozidiel za nové, spolu 2 ks."/>
    <s v="Cieľom projektu je zníženie nákladov spojených s opravami vozdiel a tiež zvýšenie bezpečnosti premávky."/>
    <s v="N/A"/>
    <s v="Zriaďovacia listina ŠO, Čl. I, bod 2 k; Zákon č. 278/1993 Z. z. o správe majetku štátu, §3 ods. 2"/>
    <n v="10"/>
    <x v="2"/>
    <n v="16500"/>
    <s v="osobné vozidlo najazdní ročne priemerne 11 000 km, a mikrobus 5 500 km / rok"/>
    <x v="0"/>
    <x v="0"/>
    <s v="C90 Dopravné prostriedky"/>
    <s v="01 Investičný zámer"/>
    <s v="štátny rozpočet"/>
    <s v="08S0101"/>
    <s v="nie"/>
    <n v="1"/>
    <n v="86400"/>
    <n v="0"/>
    <n v="0"/>
    <n v="0"/>
    <n v="0"/>
    <n v="26400"/>
    <n v="60000"/>
    <n v="0"/>
    <n v="0"/>
    <n v="0"/>
    <n v="0"/>
    <n v="0"/>
    <s v="-"/>
    <n v="0"/>
    <n v="0"/>
    <n v="0"/>
    <n v="0"/>
    <n v="0"/>
    <n v="0"/>
    <n v="0"/>
    <n v="0"/>
    <n v="0"/>
    <n v="0"/>
    <n v="0"/>
    <m/>
    <n v="1"/>
    <n v="0"/>
    <s v="C90"/>
    <n v="9"/>
    <n v="1"/>
    <n v="1"/>
    <n v="1"/>
    <n v="1"/>
    <n v="1"/>
    <n v="1"/>
    <n v="1"/>
    <n v="0"/>
    <n v="1"/>
    <n v="0"/>
    <n v="0"/>
    <n v="1"/>
    <n v="1"/>
    <n v="1"/>
    <n v="0"/>
    <n v="1"/>
    <n v="0"/>
    <n v="0"/>
    <n v="0"/>
    <n v="26400"/>
    <n v="60000"/>
    <n v="0"/>
    <n v="0"/>
    <n v="0"/>
    <n v="0"/>
    <n v="0"/>
    <n v="0"/>
    <n v="0"/>
    <n v="0"/>
    <n v="0"/>
    <n v="0"/>
    <n v="0"/>
    <n v="0"/>
    <n v="0"/>
    <n v="0"/>
    <n v="0"/>
    <n v="0"/>
    <n v="0"/>
    <n v="0"/>
    <n v="0"/>
    <n v="0"/>
    <n v="0"/>
    <n v="0"/>
    <n v="0"/>
    <n v="0"/>
    <n v="0"/>
    <n v="0"/>
    <n v="0"/>
    <n v="0"/>
    <n v="0"/>
    <n v="0"/>
    <n v="0"/>
    <n v="0"/>
    <n v="0"/>
    <n v="0"/>
    <n v="0"/>
    <n v="0"/>
    <n v="0"/>
    <n v="0"/>
    <n v="16500"/>
    <n v="16500"/>
    <n v="16500"/>
    <n v="16500"/>
    <n v="16500"/>
    <n v="16500"/>
    <n v="16500"/>
    <n v="16500"/>
    <n v="16500"/>
    <n v="16500"/>
    <n v="16500"/>
    <n v="16500"/>
    <n v="16500"/>
    <n v="16500"/>
    <n v="16500"/>
    <n v="16500"/>
    <n v="16500"/>
    <n v="16500"/>
    <n v="16500"/>
    <n v="16500"/>
    <n v="16500"/>
    <n v="16500"/>
    <n v="16500"/>
    <n v="16500"/>
    <n v="16500"/>
    <n v="16500"/>
    <n v="16500"/>
    <n v="16500"/>
    <n v="16500"/>
    <n v="16500"/>
    <n v="16500"/>
    <n v="16500"/>
    <n v="16500"/>
    <n v="16500"/>
    <n v="16500"/>
    <n v="16500"/>
    <n v="16500"/>
    <n v="16500"/>
    <n v="16500"/>
    <n v="16500"/>
    <n v="16500"/>
    <n v="16500"/>
    <n v="16500"/>
    <n v="0"/>
    <n v="22805.312601230966"/>
    <n v="49362.148487512917"/>
    <n v="0"/>
    <n v="0"/>
    <n v="0"/>
    <n v="0"/>
    <n v="0"/>
    <n v="0"/>
    <n v="0"/>
    <n v="0"/>
    <n v="0"/>
    <n v="0"/>
    <n v="0"/>
    <n v="0"/>
    <n v="0"/>
    <n v="0"/>
    <n v="0"/>
    <n v="0"/>
    <n v="0"/>
    <n v="0"/>
    <n v="0"/>
    <n v="0"/>
    <n v="0"/>
    <n v="0"/>
    <n v="0"/>
    <n v="0"/>
    <n v="0"/>
    <n v="0"/>
    <n v="0"/>
    <n v="0"/>
    <n v="0"/>
    <n v="0"/>
    <n v="0"/>
    <n v="0"/>
    <n v="0"/>
    <n v="0"/>
    <n v="0"/>
    <n v="0"/>
    <n v="0"/>
    <n v="14965.986394557822"/>
    <n v="14253.320375769354"/>
    <n v="13574.590834066054"/>
    <n v="12928.181746729573"/>
    <n v="12312.554044504357"/>
    <n v="11726.241947147004"/>
    <n v="11167.849473473338"/>
    <n v="10636.047117593655"/>
    <n v="10129.568683422529"/>
    <n v="9647.2082699262173"/>
    <n v="9187.8173999297323"/>
    <n v="8750.3022856473617"/>
    <n v="8333.6212244260605"/>
    <n v="7936.782118501008"/>
    <n v="7558.8401128581036"/>
    <n v="7198.8953455791452"/>
    <n v="6856.0908053134717"/>
    <n v="6529.6102907747354"/>
    <n v="6218.6764674045098"/>
    <n v="5922.5490165757237"/>
    <n v="5640.5228729292612"/>
    <n v="5371.9265456469138"/>
    <n v="5116.1205196637284"/>
    <n v="4872.4957330130746"/>
    <n v="4640.4721266791184"/>
    <n v="4419.4972635039221"/>
    <n v="4209.0450128608791"/>
    <n v="4008.6142979627407"/>
    <n v="3817.7279028216594"/>
    <n v="3635.9313360206265"/>
    <n v="3462.791748591073"/>
    <n v="3297.8969034200695"/>
    <n v="3140.8541937333998"/>
    <n v="2991.289708317523"/>
    <n v="2848.8473412547842"/>
    <n v="2713.1879440521752"/>
    <n v="2583.9885181449295"/>
    <n v="2460.9414458523129"/>
    <n v="2343.7537579545842"/>
    <n v="2232.1464361472231"/>
    <n v="72167.461088743876"/>
    <n v="121341.54888718991"/>
    <x v="192"/>
  </r>
  <r>
    <s v="DNS"/>
    <s v="Divadlo Nová scéna Bratislava"/>
    <x v="193"/>
    <n v="2"/>
    <s v="Výmena zvukovej réžie"/>
    <s v="súčasná zvuková réžia je nedostačujúca v rozsahu potrebnej pre inscenácie, nové zariadenie harmonizuje celé zvukové pracovisko do programovateľného celku a tým zvýši kvalitu a komfort predstavení "/>
    <s v="zvýšenie technologickej úrovne"/>
    <s v="N/A"/>
    <s v="Zriaďovacia listina DNS"/>
    <n v="5"/>
    <x v="1"/>
    <n v="73663"/>
    <s v="Celková návštevnosť za rok 2022"/>
    <x v="2"/>
    <x v="0"/>
    <s v="C3 Zvuková technika"/>
    <s v="01 Investičný zámer"/>
    <s v="štátny rozpočet"/>
    <s v="08S0101"/>
    <s v="nie"/>
    <n v="1"/>
    <n v="200000"/>
    <n v="0"/>
    <n v="0"/>
    <n v="0"/>
    <n v="200000"/>
    <n v="0"/>
    <n v="0"/>
    <n v="0"/>
    <n v="0"/>
    <n v="0"/>
    <n v="0"/>
    <n v="0"/>
    <s v="-"/>
    <n v="0"/>
    <n v="0"/>
    <n v="0"/>
    <n v="0"/>
    <n v="0"/>
    <n v="0"/>
    <n v="0"/>
    <n v="0"/>
    <n v="0"/>
    <n v="0"/>
    <n v="0"/>
    <m/>
    <n v="0"/>
    <n v="0"/>
    <s v="C3"/>
    <n v="9"/>
    <n v="1"/>
    <n v="1"/>
    <n v="1"/>
    <n v="1"/>
    <n v="1"/>
    <n v="1"/>
    <n v="1"/>
    <n v="0"/>
    <n v="1"/>
    <n v="0"/>
    <n v="1"/>
    <n v="0"/>
    <n v="1"/>
    <n v="1"/>
    <n v="0"/>
    <n v="1"/>
    <n v="0"/>
    <n v="0"/>
    <n v="200000"/>
    <n v="0"/>
    <n v="0"/>
    <n v="0"/>
    <n v="0"/>
    <n v="0"/>
    <n v="0"/>
    <n v="0"/>
    <n v="0"/>
    <n v="0"/>
    <n v="0"/>
    <n v="0"/>
    <n v="0"/>
    <n v="0"/>
    <n v="0"/>
    <n v="0"/>
    <n v="0"/>
    <n v="0"/>
    <n v="0"/>
    <n v="0"/>
    <n v="0"/>
    <n v="0"/>
    <n v="0"/>
    <n v="0"/>
    <n v="0"/>
    <n v="0"/>
    <n v="0"/>
    <n v="0"/>
    <n v="0"/>
    <n v="0"/>
    <n v="0"/>
    <n v="0"/>
    <n v="0"/>
    <n v="0"/>
    <n v="0"/>
    <n v="0"/>
    <n v="0"/>
    <n v="0"/>
    <n v="0"/>
    <n v="0"/>
    <n v="0"/>
    <n v="73663"/>
    <n v="73663"/>
    <n v="73663"/>
    <n v="73663"/>
    <n v="73663"/>
    <n v="73663"/>
    <n v="73663"/>
    <n v="73663"/>
    <n v="73663"/>
    <n v="73663"/>
    <n v="73663"/>
    <n v="73663"/>
    <n v="73663"/>
    <n v="73663"/>
    <n v="73663"/>
    <n v="73663"/>
    <n v="73663"/>
    <n v="73663"/>
    <n v="73663"/>
    <n v="73663"/>
    <n v="73663"/>
    <n v="73663"/>
    <n v="73663"/>
    <n v="73663"/>
    <n v="73663"/>
    <n v="73663"/>
    <n v="73663"/>
    <n v="73663"/>
    <n v="73663"/>
    <n v="73663"/>
    <n v="73663"/>
    <n v="73663"/>
    <n v="73663"/>
    <n v="73663"/>
    <n v="73663"/>
    <n v="73663"/>
    <n v="73663"/>
    <n v="73663"/>
    <n v="73663"/>
    <n v="73663"/>
    <n v="73663"/>
    <n v="73663"/>
    <n v="73663"/>
    <n v="181405.89569160997"/>
    <n v="0"/>
    <n v="0"/>
    <n v="0"/>
    <n v="0"/>
    <n v="0"/>
    <n v="0"/>
    <n v="0"/>
    <n v="0"/>
    <n v="0"/>
    <n v="0"/>
    <n v="0"/>
    <n v="0"/>
    <n v="0"/>
    <n v="0"/>
    <n v="0"/>
    <n v="0"/>
    <n v="0"/>
    <n v="0"/>
    <n v="0"/>
    <n v="0"/>
    <n v="0"/>
    <n v="0"/>
    <n v="0"/>
    <n v="0"/>
    <n v="0"/>
    <n v="0"/>
    <n v="0"/>
    <n v="0"/>
    <n v="0"/>
    <n v="0"/>
    <n v="0"/>
    <n v="0"/>
    <n v="0"/>
    <n v="0"/>
    <n v="0"/>
    <n v="0"/>
    <n v="0"/>
    <n v="0"/>
    <n v="0"/>
    <n v="66814.512471655325"/>
    <n v="63632.869020624115"/>
    <n v="60602.732400594403"/>
    <n v="57716.88800056609"/>
    <n v="54968.464762443902"/>
    <n v="52350.918821375133"/>
    <n v="49858.01792511918"/>
    <n v="47483.826595351602"/>
    <n v="45222.691995572954"/>
    <n v="43069.230471974239"/>
    <n v="41018.314735213564"/>
    <n v="39065.061652584343"/>
    <n v="37204.820621508909"/>
    <n v="35433.162496675133"/>
    <n v="33745.869044452513"/>
    <n v="32138.922899478581"/>
    <n v="30608.497999503412"/>
    <n v="29150.950475717535"/>
    <n v="27762.809976873843"/>
    <n v="26440.771406546519"/>
    <n v="25181.687053853828"/>
    <n v="23982.559098908401"/>
    <n v="22840.532475150863"/>
    <n v="21752.888071572248"/>
    <n v="20717.036258640237"/>
    <n v="19730.510722514511"/>
    <n v="18790.962592870965"/>
    <n v="17896.154850353294"/>
    <n v="17043.957000336479"/>
    <n v="16232.34000032045"/>
    <n v="15459.371428876619"/>
    <n v="14723.210884644399"/>
    <n v="14022.105604423237"/>
    <n v="13354.386289926892"/>
    <n v="12718.463133263707"/>
    <n v="12112.82203167972"/>
    <n v="11536.020982552116"/>
    <n v="10986.686650049633"/>
    <n v="10463.511095285367"/>
    <n v="9965.2486621765383"/>
    <n v="181405.89569160997"/>
    <n v="303735.46665588382"/>
    <x v="193"/>
  </r>
  <r>
    <s v="NOC"/>
    <s v="Národné osvetové centrum"/>
    <x v="194"/>
    <n v="14"/>
    <s v="Oprava parkoviska"/>
    <s v="Oprava priestoru dvora a parkovacieho státia v objekte. Realizácia skladového priestoru pre kontakneri na separovaný odpad. Mesto nám predpísalo  odstrániť  kontajnery z chodníku. Rekonštrukcia vstupnej brány, realizácia úpravy sklonu nájazdovej rampy a parkovacích miest. "/>
    <s v="Zabezpečenie bezpečnosti zamestnancov a návštevníkov pri nakladaní a vykladaní  tovarov  pre všetky organizácie, ktoré sú v budove NOC. Realizácia úprav tak aby sa mohol realizovať triedený zber odpadu a komunálného odpodau podľa požiadaviek mesta. "/>
    <s v="N/A"/>
    <s v="Zákon č. 124/2006 Z.z. o bezpečnosti a ochrane zdravia pri práci "/>
    <n v="40"/>
    <x v="3"/>
    <n v="4000"/>
    <s v="Je nutné vytvoriť v dvorovej časti NOC bezpečný a aj prevádzkovo schopný priestor pre zabezpečenie zberu odpadu, parekovania vozidiel a na bezporuchové inštalácie výstav a eventov ale aj prevádzkového chodu NOC.  _x000a_Neustále opravy betónových povrchov nám zvyšujú náklady.  Ušetrenie nákladov je radovo 4 000 EUR/rok. "/>
    <x v="0"/>
    <x v="1"/>
    <s v="B5 Rekonštrukcia extravilánu"/>
    <s v="02 Analýza / podkladová štúdia k investičnému zámeru"/>
    <s v="štátny rozpočet"/>
    <s v="08S0107 Osvetová činnosť a tradičná ľudová kultúra"/>
    <s v="nie"/>
    <n v="1"/>
    <n v="50000"/>
    <n v="5500"/>
    <n v="0"/>
    <n v="0"/>
    <n v="20000"/>
    <n v="24500"/>
    <n v="0"/>
    <n v="0"/>
    <n v="0"/>
    <n v="0"/>
    <n v="0"/>
    <n v="0"/>
    <s v="-"/>
    <n v="0"/>
    <n v="0"/>
    <n v="0"/>
    <n v="0"/>
    <n v="0"/>
    <n v="0"/>
    <n v="0"/>
    <n v="0"/>
    <n v="0"/>
    <n v="0"/>
    <n v="0"/>
    <m/>
    <n v="1"/>
    <n v="0"/>
    <s v="B5"/>
    <n v="7"/>
    <n v="0"/>
    <n v="1"/>
    <n v="0"/>
    <n v="1"/>
    <n v="1"/>
    <n v="1"/>
    <n v="1"/>
    <n v="0"/>
    <n v="1"/>
    <n v="0"/>
    <n v="0"/>
    <n v="1"/>
    <n v="1"/>
    <n v="1"/>
    <n v="0"/>
    <n v="1"/>
    <n v="0"/>
    <n v="0"/>
    <n v="20000"/>
    <n v="24500"/>
    <n v="0"/>
    <n v="0"/>
    <n v="0"/>
    <n v="0"/>
    <n v="0"/>
    <n v="0"/>
    <n v="0"/>
    <n v="0"/>
    <n v="0"/>
    <n v="0"/>
    <n v="0"/>
    <n v="0"/>
    <n v="0"/>
    <n v="0"/>
    <n v="0"/>
    <n v="0"/>
    <n v="0"/>
    <n v="0"/>
    <n v="0"/>
    <n v="0"/>
    <n v="0"/>
    <n v="0"/>
    <n v="0"/>
    <n v="0"/>
    <n v="0"/>
    <n v="0"/>
    <n v="0"/>
    <n v="0"/>
    <n v="0"/>
    <n v="0"/>
    <n v="0"/>
    <n v="0"/>
    <n v="0"/>
    <n v="0"/>
    <n v="0"/>
    <n v="0"/>
    <n v="0"/>
    <n v="0"/>
    <n v="0"/>
    <n v="4000"/>
    <n v="4000"/>
    <n v="4000"/>
    <n v="4000"/>
    <n v="4000"/>
    <n v="4000"/>
    <n v="4000"/>
    <n v="4000"/>
    <n v="4000"/>
    <n v="4000"/>
    <n v="4000"/>
    <n v="4000"/>
    <n v="4000"/>
    <n v="4000"/>
    <n v="4000"/>
    <n v="4000"/>
    <n v="4000"/>
    <n v="4000"/>
    <n v="4000"/>
    <n v="4000"/>
    <n v="4000"/>
    <n v="4000"/>
    <n v="4000"/>
    <n v="4000"/>
    <n v="4000"/>
    <n v="4000"/>
    <n v="4000"/>
    <n v="4000"/>
    <n v="4000"/>
    <n v="4000"/>
    <n v="4000"/>
    <n v="4000"/>
    <n v="4000"/>
    <n v="4000"/>
    <n v="4000"/>
    <n v="4000"/>
    <n v="4000"/>
    <n v="4000"/>
    <n v="4000"/>
    <n v="4000"/>
    <n v="4000"/>
    <n v="4000"/>
    <n v="4000"/>
    <n v="18140.589569160999"/>
    <n v="21164.02116402116"/>
    <n v="0"/>
    <n v="0"/>
    <n v="0"/>
    <n v="0"/>
    <n v="0"/>
    <n v="0"/>
    <n v="0"/>
    <n v="0"/>
    <n v="0"/>
    <n v="0"/>
    <n v="0"/>
    <n v="0"/>
    <n v="0"/>
    <n v="0"/>
    <n v="0"/>
    <n v="0"/>
    <n v="0"/>
    <n v="0"/>
    <n v="0"/>
    <n v="0"/>
    <n v="0"/>
    <n v="0"/>
    <n v="0"/>
    <n v="0"/>
    <n v="0"/>
    <n v="0"/>
    <n v="0"/>
    <n v="0"/>
    <n v="0"/>
    <n v="0"/>
    <n v="0"/>
    <n v="0"/>
    <n v="0"/>
    <n v="0"/>
    <n v="0"/>
    <n v="0"/>
    <n v="0"/>
    <n v="0"/>
    <n v="3628.1179138321995"/>
    <n v="3455.3503941259041"/>
    <n v="3290.8098991675279"/>
    <n v="3134.104665873836"/>
    <n v="2984.8615865465108"/>
    <n v="2842.7253205204856"/>
    <n v="2707.3574481147489"/>
    <n v="2578.4356648711891"/>
    <n v="2455.6530141630374"/>
    <n v="2338.7171563457496"/>
    <n v="2227.3496727102379"/>
    <n v="2121.2854025811789"/>
    <n v="2020.2718119820754"/>
    <n v="1924.0683923638808"/>
    <n v="1832.4460879656008"/>
    <n v="1745.1867504434292"/>
    <n v="1662.0826194699325"/>
    <n v="1582.9358280666024"/>
    <n v="1507.5579314920024"/>
    <n v="1435.7694585638119"/>
    <n v="1367.3994843464875"/>
    <n v="1302.2852231871307"/>
    <n v="1240.2716411306008"/>
    <n v="1181.2110867910485"/>
    <n v="1124.9629398009984"/>
    <n v="1071.3932760009509"/>
    <n v="1020.3745485723342"/>
    <n v="971.78528435460385"/>
    <n v="925.50979462343253"/>
    <n v="881.43789964136397"/>
    <n v="839.46466632510862"/>
    <n v="799.49015840486538"/>
    <n v="761.41919848082421"/>
    <n v="725.16114141030857"/>
    <n v="690.62965848600834"/>
    <n v="657.74253189143644"/>
    <n v="626.42145894422526"/>
    <n v="596.59186566116682"/>
    <n v="568.18272920111133"/>
    <n v="541.12640876296314"/>
    <n v="39304.610733182155"/>
    <n v="65367.948015216927"/>
    <x v="194"/>
  </r>
  <r>
    <s v="SNM"/>
    <s v="SNM - Múzeum SNR Myjava"/>
    <x v="195"/>
    <n v="2"/>
    <s v="Projekčná interaktívna stena"/>
    <s v="Zámerom projektu je predstaviť múzeum ako dynamickú pamäťovú inštitúciu, ktorá ponúka návštevníkom a školám možnosť získať informácie aj hravou formou. Novovybudované Vzdelávacie centrum &quot;Albertína&quot;, ktoré sa nachádza v areáli rodného domu M. R. Štefánika  je miestom s rozšírenou ponukou vzdelávacích aktivít súvisiacich s osobnosťou gen. M. R. Štefánika. Jednou z nich bude aj projekčná interaktívna stena s veľkoplošnou mapou sveta, ktorá bude ilustrovať najväčšiu Štefánikovu vášeň - cestovanie. Súčasťou projekčnej interaktívnej steny budú aj ďalšie vzdelávacie aplikácie."/>
    <s v="Cieľom projektu je rozšíriť ponuku vzdelávacích aktivít pre návštevníkov rodného domu M. R. Štefánika. "/>
    <s v="N/A"/>
    <s v="Zákon č. 206/2009 Z.z. o múzeách a o galériách a o ochrane predmetov kultúrnej hodnoty, §12 a §13 a  §14 a §18"/>
    <n v="10"/>
    <x v="1"/>
    <n v="11664"/>
    <s v="zvýšenie návštevnosti o 30%, t.j. o 3 500 návštevníkov za rok"/>
    <x v="0"/>
    <x v="4"/>
    <s v="F2 Vytvorenie novej expozície/výstavy"/>
    <s v="01 Investičný zámer"/>
    <s v="štátny rozpočet"/>
    <s v="08S0106 - Múzeá a galérie"/>
    <s v="nie"/>
    <n v="1"/>
    <n v="57000"/>
    <n v="0"/>
    <n v="0"/>
    <n v="0"/>
    <n v="57000"/>
    <n v="0"/>
    <n v="0"/>
    <n v="0"/>
    <n v="0"/>
    <n v="0"/>
    <n v="0"/>
    <n v="0"/>
    <s v="-"/>
    <n v="0"/>
    <n v="0"/>
    <n v="0"/>
    <n v="0"/>
    <n v="0"/>
    <n v="0"/>
    <n v="0"/>
    <n v="0"/>
    <n v="0"/>
    <n v="0"/>
    <n v="0"/>
    <m/>
    <n v="1"/>
    <n v="0"/>
    <s v="F2"/>
    <n v="9"/>
    <n v="1"/>
    <n v="1"/>
    <n v="1"/>
    <n v="1"/>
    <n v="1"/>
    <n v="1"/>
    <n v="1"/>
    <n v="0"/>
    <n v="1"/>
    <n v="0"/>
    <n v="0"/>
    <n v="1"/>
    <n v="1"/>
    <n v="1"/>
    <n v="0"/>
    <n v="1"/>
    <n v="0"/>
    <n v="0"/>
    <n v="57000"/>
    <n v="0"/>
    <n v="0"/>
    <n v="0"/>
    <n v="0"/>
    <n v="0"/>
    <n v="0"/>
    <n v="0"/>
    <n v="0"/>
    <n v="0"/>
    <n v="0"/>
    <n v="0"/>
    <n v="0"/>
    <n v="0"/>
    <n v="0"/>
    <n v="0"/>
    <n v="0"/>
    <n v="0"/>
    <n v="0"/>
    <n v="0"/>
    <n v="0"/>
    <n v="0"/>
    <n v="0"/>
    <n v="0"/>
    <n v="0"/>
    <n v="0"/>
    <n v="0"/>
    <n v="0"/>
    <n v="0"/>
    <n v="0"/>
    <n v="0"/>
    <n v="0"/>
    <n v="0"/>
    <n v="0"/>
    <n v="0"/>
    <n v="0"/>
    <n v="0"/>
    <n v="0"/>
    <n v="0"/>
    <n v="0"/>
    <n v="0"/>
    <n v="11664"/>
    <n v="11664"/>
    <n v="11664"/>
    <n v="11664"/>
    <n v="11664"/>
    <n v="11664"/>
    <n v="11664"/>
    <n v="11664"/>
    <n v="11664"/>
    <n v="11664"/>
    <n v="11664"/>
    <n v="11664"/>
    <n v="11664"/>
    <n v="11664"/>
    <n v="11664"/>
    <n v="11664"/>
    <n v="11664"/>
    <n v="11664"/>
    <n v="11664"/>
    <n v="11664"/>
    <n v="11664"/>
    <n v="11664"/>
    <n v="11664"/>
    <n v="11664"/>
    <n v="11664"/>
    <n v="11664"/>
    <n v="11664"/>
    <n v="11664"/>
    <n v="11664"/>
    <n v="11664"/>
    <n v="11664"/>
    <n v="11664"/>
    <n v="11664"/>
    <n v="11664"/>
    <n v="11664"/>
    <n v="11664"/>
    <n v="11664"/>
    <n v="11664"/>
    <n v="11664"/>
    <n v="11664"/>
    <n v="11664"/>
    <n v="11664"/>
    <n v="11664"/>
    <n v="51700.680272108839"/>
    <n v="0"/>
    <n v="0"/>
    <n v="0"/>
    <n v="0"/>
    <n v="0"/>
    <n v="0"/>
    <n v="0"/>
    <n v="0"/>
    <n v="0"/>
    <n v="0"/>
    <n v="0"/>
    <n v="0"/>
    <n v="0"/>
    <n v="0"/>
    <n v="0"/>
    <n v="0"/>
    <n v="0"/>
    <n v="0"/>
    <n v="0"/>
    <n v="0"/>
    <n v="0"/>
    <n v="0"/>
    <n v="0"/>
    <n v="0"/>
    <n v="0"/>
    <n v="0"/>
    <n v="0"/>
    <n v="0"/>
    <n v="0"/>
    <n v="0"/>
    <n v="0"/>
    <n v="0"/>
    <n v="0"/>
    <n v="0"/>
    <n v="0"/>
    <n v="0"/>
    <n v="0"/>
    <n v="0"/>
    <n v="0"/>
    <n v="10579.591836734693"/>
    <n v="10075.801749271135"/>
    <n v="9596.0016659725115"/>
    <n v="9139.0492056881048"/>
    <n v="8703.8563863696254"/>
    <n v="8289.3870346377371"/>
    <n v="7894.6543187026073"/>
    <n v="7518.7183987643875"/>
    <n v="7160.6841892994171"/>
    <n v="6819.6992279042061"/>
    <n v="6494.951645623054"/>
    <n v="6185.6682339267172"/>
    <n v="5891.1126037397316"/>
    <n v="5610.5834321330758"/>
    <n v="5343.4127925076918"/>
    <n v="5088.9645642930391"/>
    <n v="4846.6329183743237"/>
    <n v="4615.8408746422128"/>
    <n v="4396.0389282306787"/>
    <n v="4186.7037411720758"/>
    <n v="3987.3368963543576"/>
    <n v="3797.4637108136731"/>
    <n v="3616.6321055368321"/>
    <n v="3444.4115290826971"/>
    <n v="3280.3919324597114"/>
    <n v="3124.1827928187727"/>
    <n v="2975.4121836369268"/>
    <n v="2833.7258891780248"/>
    <n v="2698.7865611219295"/>
    <n v="2570.2729153542173"/>
    <n v="2447.8789670040169"/>
    <n v="2331.3133019085872"/>
    <n v="2220.2983827700832"/>
    <n v="2114.5698883524601"/>
    <n v="2013.8760841452001"/>
    <n v="1917.9772229954285"/>
    <n v="1826.6449742813609"/>
    <n v="1739.6618802679625"/>
    <n v="1656.8208383504407"/>
    <n v="1577.9246079528004"/>
    <n v="51700.680272108839"/>
    <n v="85777.444013344415"/>
    <x v="195"/>
  </r>
  <r>
    <s v="PÚ SR"/>
    <s v="Pamiatkový úrad SR"/>
    <x v="196"/>
    <n v="8"/>
    <s v="Podkrovie KPU Žilina "/>
    <s v="Rekonštrukcia podkrovia, nové kancelácie, zasadačka, knižnica, bádateľňa "/>
    <s v="Realizácia  nových kancelárií s cieľom zrušiť pracovisko za ktoré platíme nájom, získanie nových priestorov pre zasadačku, bádateľňu knižnicu "/>
    <s v="N/A"/>
    <s v="Zákon č. 49/2002 Z.z o ochrane pamiatkového fondu; Zákon č. 278/1993 Z.z. o správe majetku štátu, §3 ods. 2 "/>
    <n v="40"/>
    <x v="0"/>
    <n v="55000"/>
    <s v="Pri investovaní priemerných jednorázových ročných nákladov 183333 Euro na implementovanie energetických úspor budovy s výmenu strech vrátane optimalizácie osvetlenia interiéru s  požadovanou 30% úsporou na energiách čo predstavuje vo vyjadrení  55000 Euro/rok bude zabezpečená návratnosť vložených prostriedkov.  PÚ SR bude žiadať prostredníctvom POO, prípadne iného projektu o finančný príspevok na daný objekt"/>
    <x v="0"/>
    <x v="1"/>
    <s v="B3 Stavebná rekonštrukcia priestorov"/>
    <s v="05 Projektová dokumentácia k dispozícii - pre realizáciu stavby"/>
    <s v="štátny rozpočet"/>
    <s v="08S0108 Ochrana pamiatkového fondu "/>
    <s v="nie"/>
    <n v="1"/>
    <n v="550000"/>
    <n v="25000"/>
    <n v="0"/>
    <n v="25000"/>
    <n v="350000"/>
    <n v="175000"/>
    <n v="0"/>
    <n v="0"/>
    <n v="0"/>
    <n v="0"/>
    <n v="0"/>
    <n v="0"/>
    <s v="Zabezpečenie nového pracoviska tovarom, ktorý nie je hmotný investičný majetok a službami dodávateľov."/>
    <n v="120000"/>
    <n v="0"/>
    <n v="35000"/>
    <n v="60000"/>
    <n v="25000"/>
    <n v="0"/>
    <n v="0"/>
    <n v="0"/>
    <n v="0"/>
    <n v="0"/>
    <n v="0"/>
    <m/>
    <n v="0"/>
    <n v="0"/>
    <s v="B3"/>
    <n v="9"/>
    <n v="1"/>
    <n v="1"/>
    <n v="1"/>
    <n v="1"/>
    <n v="1"/>
    <n v="1"/>
    <n v="1"/>
    <n v="0"/>
    <n v="1"/>
    <n v="0"/>
    <n v="0"/>
    <n v="1"/>
    <n v="1"/>
    <n v="1"/>
    <n v="0"/>
    <n v="1"/>
    <n v="0"/>
    <n v="60000"/>
    <n v="410000"/>
    <n v="200000"/>
    <n v="0"/>
    <n v="0"/>
    <n v="0"/>
    <n v="0"/>
    <n v="0"/>
    <n v="0"/>
    <n v="0"/>
    <n v="0"/>
    <n v="0"/>
    <n v="0"/>
    <n v="0"/>
    <n v="0"/>
    <n v="0"/>
    <n v="0"/>
    <n v="0"/>
    <n v="0"/>
    <n v="0"/>
    <n v="0"/>
    <n v="0"/>
    <n v="0"/>
    <n v="0"/>
    <n v="0"/>
    <n v="0"/>
    <n v="0"/>
    <n v="0"/>
    <n v="0"/>
    <n v="0"/>
    <n v="0"/>
    <n v="0"/>
    <n v="0"/>
    <n v="0"/>
    <n v="0"/>
    <n v="0"/>
    <n v="0"/>
    <n v="0"/>
    <n v="0"/>
    <n v="0"/>
    <n v="0"/>
    <n v="0"/>
    <n v="55000"/>
    <n v="55000"/>
    <n v="55000"/>
    <n v="55000"/>
    <n v="55000"/>
    <n v="55000"/>
    <n v="55000"/>
    <n v="55000"/>
    <n v="55000"/>
    <n v="55000"/>
    <n v="55000"/>
    <n v="55000"/>
    <n v="55000"/>
    <n v="55000"/>
    <n v="55000"/>
    <n v="55000"/>
    <n v="55000"/>
    <n v="55000"/>
    <n v="55000"/>
    <n v="55000"/>
    <n v="55000"/>
    <n v="55000"/>
    <n v="55000"/>
    <n v="55000"/>
    <n v="55000"/>
    <n v="55000"/>
    <n v="55000"/>
    <n v="55000"/>
    <n v="55000"/>
    <n v="55000"/>
    <n v="55000"/>
    <n v="55000"/>
    <n v="55000"/>
    <n v="55000"/>
    <n v="55000"/>
    <n v="55000"/>
    <n v="55000"/>
    <n v="55000"/>
    <n v="55000"/>
    <n v="55000"/>
    <n v="55000"/>
    <n v="55000"/>
    <n v="55000"/>
    <n v="371882.08616780041"/>
    <n v="172767.51970629519"/>
    <n v="0"/>
    <n v="0"/>
    <n v="0"/>
    <n v="0"/>
    <n v="0"/>
    <n v="0"/>
    <n v="0"/>
    <n v="0"/>
    <n v="0"/>
    <n v="0"/>
    <n v="0"/>
    <n v="0"/>
    <n v="0"/>
    <n v="0"/>
    <n v="0"/>
    <n v="0"/>
    <n v="0"/>
    <n v="0"/>
    <n v="0"/>
    <n v="0"/>
    <n v="0"/>
    <n v="0"/>
    <n v="0"/>
    <n v="0"/>
    <n v="0"/>
    <n v="0"/>
    <n v="0"/>
    <n v="0"/>
    <n v="0"/>
    <n v="0"/>
    <n v="0"/>
    <n v="0"/>
    <n v="0"/>
    <n v="0"/>
    <n v="0"/>
    <n v="0"/>
    <n v="0"/>
    <n v="0"/>
    <n v="49886.621315192744"/>
    <n v="47511.06791923118"/>
    <n v="45248.636113553512"/>
    <n v="43093.939155765242"/>
    <n v="41041.84681501452"/>
    <n v="39087.473157156681"/>
    <n v="37226.164911577798"/>
    <n v="35453.490391978848"/>
    <n v="33765.228944741764"/>
    <n v="32157.360899754058"/>
    <n v="30626.057999765773"/>
    <n v="29167.674285491208"/>
    <n v="27778.737414753537"/>
    <n v="26455.940395003359"/>
    <n v="25196.133709527014"/>
    <n v="23996.317818597152"/>
    <n v="22853.636017711571"/>
    <n v="21765.367635915783"/>
    <n v="20728.921558015034"/>
    <n v="19741.830055252412"/>
    <n v="18801.742909764205"/>
    <n v="17906.421818823048"/>
    <n v="17053.735065545763"/>
    <n v="16241.652443376915"/>
    <n v="15468.240422263729"/>
    <n v="14731.657545013073"/>
    <n v="14030.150042869596"/>
    <n v="13362.047659875803"/>
    <n v="12725.759676072197"/>
    <n v="12119.771120068755"/>
    <n v="11542.639161970244"/>
    <n v="10992.989678066899"/>
    <n v="10469.513979111332"/>
    <n v="9970.9656943917435"/>
    <n v="9496.1578041826142"/>
    <n v="9043.9598135072501"/>
    <n v="8613.2950604830967"/>
    <n v="8203.1381528410438"/>
    <n v="7812.512526515281"/>
    <n v="7440.4881204907433"/>
    <n v="544649.60587409558"/>
    <n v="898809.28520923271"/>
    <x v="196"/>
  </r>
  <r>
    <s v="ŠVK BB"/>
    <s v="Štátna vedecká knižnica v Banskej Bystrici"/>
    <x v="197"/>
    <n v="4"/>
    <s v="rekonštrukcia okien v NKP Župný dom"/>
    <s v="výmena skiel za izolačné a úprava okenných krídiel, inštalácia tesnenia na 23 oknách "/>
    <s v="úspora energie na vykurovanie"/>
    <s v="N/A"/>
    <s v=" Zákon č. 278/1993 Z.z. o správe majetku štátu, §3 ods. 3"/>
    <n v="40"/>
    <x v="0"/>
    <n v="2000"/>
    <s v="Objem vykurovaného priestoru cca 1700 m3  z celkove 7400 m3 vykurovaného priestoru objektu (23 %) . Pri predpoklade ušetrenia 30 % nákladov na vykurovanie  pri celkovej spotrebe 378 MWh."/>
    <x v="0"/>
    <x v="1"/>
    <s v="B3 Stavebná rekonštrukcia priestorov"/>
    <s v="01 Investičný zámer"/>
    <s v="štátny rozpočet"/>
    <s v="08S0105"/>
    <s v="nie"/>
    <n v="1"/>
    <n v="23000"/>
    <n v="0"/>
    <n v="0"/>
    <n v="0"/>
    <n v="0"/>
    <n v="23000"/>
    <n v="0"/>
    <n v="0"/>
    <n v="0"/>
    <n v="0"/>
    <n v="0"/>
    <n v="0"/>
    <m/>
    <n v="0"/>
    <n v="0"/>
    <n v="0"/>
    <n v="0"/>
    <n v="0"/>
    <n v="0"/>
    <n v="0"/>
    <n v="0"/>
    <n v="0"/>
    <n v="0"/>
    <n v="0"/>
    <m/>
    <n v="1"/>
    <n v="0"/>
    <s v="B3"/>
    <n v="9"/>
    <n v="1"/>
    <n v="1"/>
    <n v="1"/>
    <n v="1"/>
    <n v="1"/>
    <n v="1"/>
    <n v="1"/>
    <n v="0"/>
    <n v="1"/>
    <n v="0"/>
    <n v="0"/>
    <n v="1"/>
    <n v="1"/>
    <n v="1"/>
    <n v="0"/>
    <n v="1"/>
    <n v="0"/>
    <n v="0"/>
    <n v="0"/>
    <n v="23000"/>
    <n v="0"/>
    <n v="0"/>
    <n v="0"/>
    <n v="0"/>
    <n v="0"/>
    <n v="0"/>
    <n v="0"/>
    <n v="0"/>
    <n v="0"/>
    <n v="0"/>
    <n v="0"/>
    <n v="0"/>
    <n v="0"/>
    <n v="0"/>
    <n v="0"/>
    <n v="0"/>
    <n v="0"/>
    <n v="0"/>
    <n v="0"/>
    <n v="0"/>
    <n v="0"/>
    <n v="0"/>
    <n v="0"/>
    <n v="0"/>
    <n v="0"/>
    <n v="0"/>
    <n v="0"/>
    <n v="0"/>
    <n v="0"/>
    <n v="0"/>
    <n v="0"/>
    <n v="0"/>
    <n v="0"/>
    <n v="0"/>
    <n v="0"/>
    <n v="0"/>
    <n v="0"/>
    <n v="0"/>
    <n v="0"/>
    <n v="2000"/>
    <n v="2000"/>
    <n v="2000"/>
    <n v="2000"/>
    <n v="2000"/>
    <n v="2000"/>
    <n v="2000"/>
    <n v="2000"/>
    <n v="2000"/>
    <n v="2000"/>
    <n v="2000"/>
    <n v="2000"/>
    <n v="2000"/>
    <n v="2000"/>
    <n v="2000"/>
    <n v="2000"/>
    <n v="2000"/>
    <n v="2000"/>
    <n v="2000"/>
    <n v="2000"/>
    <n v="2000"/>
    <n v="2000"/>
    <n v="2000"/>
    <n v="2000"/>
    <n v="2000"/>
    <n v="2000"/>
    <n v="2000"/>
    <n v="2000"/>
    <n v="2000"/>
    <n v="2000"/>
    <n v="2000"/>
    <n v="2000"/>
    <n v="2000"/>
    <n v="2000"/>
    <n v="2000"/>
    <n v="2000"/>
    <n v="2000"/>
    <n v="2000"/>
    <n v="2000"/>
    <n v="2000"/>
    <n v="2000"/>
    <n v="2000"/>
    <n v="2000"/>
    <n v="0"/>
    <n v="19868.264766223947"/>
    <n v="0"/>
    <n v="0"/>
    <n v="0"/>
    <n v="0"/>
    <n v="0"/>
    <n v="0"/>
    <n v="0"/>
    <n v="0"/>
    <n v="0"/>
    <n v="0"/>
    <n v="0"/>
    <n v="0"/>
    <n v="0"/>
    <n v="0"/>
    <n v="0"/>
    <n v="0"/>
    <n v="0"/>
    <n v="0"/>
    <n v="0"/>
    <n v="0"/>
    <n v="0"/>
    <n v="0"/>
    <n v="0"/>
    <n v="0"/>
    <n v="0"/>
    <n v="0"/>
    <n v="0"/>
    <n v="0"/>
    <n v="0"/>
    <n v="0"/>
    <n v="0"/>
    <n v="0"/>
    <n v="0"/>
    <n v="0"/>
    <n v="0"/>
    <n v="0"/>
    <n v="0"/>
    <n v="0"/>
    <n v="1814.0589569160998"/>
    <n v="1727.6751970629521"/>
    <n v="1645.4049495837639"/>
    <n v="1567.052332936918"/>
    <n v="1492.4307932732554"/>
    <n v="1421.3626602602428"/>
    <n v="1353.6787240573744"/>
    <n v="1289.2178324355946"/>
    <n v="1227.8265070815187"/>
    <n v="1169.3585781728748"/>
    <n v="1113.6748363551189"/>
    <n v="1060.6427012905895"/>
    <n v="1010.1359059910377"/>
    <n v="962.03419618194039"/>
    <n v="916.22304398280039"/>
    <n v="872.59337522171461"/>
    <n v="831.04130973496626"/>
    <n v="791.46791403330121"/>
    <n v="753.77896574600118"/>
    <n v="717.88472928190595"/>
    <n v="683.69974217324375"/>
    <n v="651.14261159356533"/>
    <n v="620.13582056530038"/>
    <n v="590.60554339552425"/>
    <n v="562.48146990049918"/>
    <n v="535.69663800047545"/>
    <n v="510.18727428616711"/>
    <n v="485.89264217730192"/>
    <n v="462.75489731171626"/>
    <n v="440.71894982068198"/>
    <n v="419.73233316255431"/>
    <n v="399.74507920243269"/>
    <n v="380.7095992404121"/>
    <n v="362.58057070515429"/>
    <n v="345.31482924300417"/>
    <n v="328.87126594571822"/>
    <n v="313.21072947211263"/>
    <n v="298.29593283058341"/>
    <n v="284.09136460055566"/>
    <n v="270.56320438148157"/>
    <n v="19868.264766223947"/>
    <n v="32683.974007608464"/>
    <x v="197"/>
  </r>
  <r>
    <s v="SNM"/>
    <s v="SNM - Múzeum rusínskej kultúry v Prešove"/>
    <x v="198"/>
    <n v="16"/>
    <s v="Literárne večery a  medailóny rusínskych osobností pri príležitosti ich významného životného jubilea. "/>
    <s v="Zámerom projektu je zrealizovať litterárne večery a  medailóny rusínskych osobností pri príležitosti ich významného životného jubilea - Jozef Kudzej - 70 rokov - bájkár, tvorca duchovnej poézie, prekladateľ bohoslužobných textov z cirkevnoslovančiny do   rusínčiny - literárny večer. Rodina Alexeja a Grigorija Gerovských , potomkov A. Dobrianskeho  - v rusínskych dejinách -  slávne rody. Biskup Vasiľ Hopko - blahoslovený mučeník viery a priateľ P. P.  Gojdiča (1904 - 1976) medaión osobnosti. Anton Beskyd (1855) - rusínsky politik - medailón rusínskej osobnosti.  Výročie kodifikácie rusínskeho jazyka na Slovensku (1995). Ivan Polivka - kultúrny dejateľ spolupracovník A. Pavloviča - literárny večer."/>
    <s v="Cieľom projektu je zrealizovať cyklus literárnych večerov a medailónov významných rusínskych osobností pri príležitosti ich významného životného jubilea. "/>
    <s v="N/A"/>
    <s v="Prgramové vyhlásenie vlády SR 2020 - 2024; Uznesenie vlády SR č. 649 zo 14. októbra 2020"/>
    <n v="10"/>
    <x v="1"/>
    <n v="2261"/>
    <s v="Ide o návštevnosť vykazovanú v období od 01.01.2022 - 31.12.2022 v budove SNM-MRK v Prešove v priestoroch na prízemí a 1. poschodí v pravej časti, kde sú inštalované výstavy a expozície, alebo sa realizujú aj  kultúrno-vzdelávacíe, spoločenské podujatia, besedy, prezentácie, tvorivé dielne. Pozrealizovaní investície zlepšenie atraktivity a zvýšenie návštevnosti o 100%"/>
    <x v="0"/>
    <x v="4"/>
    <s v="F2 Vytvorenie novej expozície/výstavy"/>
    <s v="01 Investičný zámer"/>
    <s v="štátny rozpočet"/>
    <s v="08T0103 Podpora kultúrnych aktivít RO a PO"/>
    <s v="nie"/>
    <n v="1"/>
    <n v="0"/>
    <n v="0"/>
    <n v="0"/>
    <n v="0"/>
    <n v="0"/>
    <n v="0"/>
    <n v="0"/>
    <n v="0"/>
    <n v="0"/>
    <n v="0"/>
    <n v="0"/>
    <n v="0"/>
    <s v="-"/>
    <n v="18000"/>
    <n v="0"/>
    <n v="6000"/>
    <n v="3000"/>
    <n v="3000"/>
    <n v="3000"/>
    <n v="3000"/>
    <n v="0"/>
    <n v="0"/>
    <n v="0"/>
    <n v="0"/>
    <m/>
    <n v="1"/>
    <n v="0"/>
    <s v="F2"/>
    <n v="8"/>
    <n v="1"/>
    <n v="1"/>
    <n v="0"/>
    <n v="1"/>
    <n v="1"/>
    <n v="1"/>
    <n v="1"/>
    <n v="0"/>
    <n v="1"/>
    <n v="0"/>
    <n v="0"/>
    <n v="1"/>
    <n v="1"/>
    <n v="1"/>
    <n v="0"/>
    <n v="1"/>
    <n v="0"/>
    <n v="6000"/>
    <n v="3000"/>
    <n v="3000"/>
    <n v="3000"/>
    <n v="3000"/>
    <n v="0"/>
    <n v="0"/>
    <n v="0"/>
    <n v="0"/>
    <n v="0"/>
    <n v="0"/>
    <n v="0"/>
    <n v="0"/>
    <n v="0"/>
    <n v="0"/>
    <n v="0"/>
    <n v="0"/>
    <n v="0"/>
    <n v="0"/>
    <n v="0"/>
    <n v="0"/>
    <n v="0"/>
    <n v="0"/>
    <n v="0"/>
    <n v="0"/>
    <n v="0"/>
    <n v="0"/>
    <n v="0"/>
    <n v="0"/>
    <n v="0"/>
    <n v="0"/>
    <n v="0"/>
    <n v="0"/>
    <n v="0"/>
    <n v="0"/>
    <n v="0"/>
    <n v="0"/>
    <n v="0"/>
    <n v="0"/>
    <n v="0"/>
    <n v="0"/>
    <n v="0"/>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721.0884353741494"/>
    <n v="2591.5127955944281"/>
    <n v="2468.1074243756461"/>
    <n v="2350.578499405377"/>
    <n v="0"/>
    <n v="0"/>
    <n v="0"/>
    <n v="0"/>
    <n v="0"/>
    <n v="0"/>
    <n v="0"/>
    <n v="0"/>
    <n v="0"/>
    <n v="0"/>
    <n v="0"/>
    <n v="0"/>
    <n v="0"/>
    <n v="0"/>
    <n v="0"/>
    <n v="0"/>
    <n v="0"/>
    <n v="0"/>
    <n v="0"/>
    <n v="0"/>
    <n v="0"/>
    <n v="0"/>
    <n v="0"/>
    <n v="0"/>
    <n v="0"/>
    <n v="0"/>
    <n v="0"/>
    <n v="0"/>
    <n v="0"/>
    <n v="0"/>
    <n v="0"/>
    <n v="0"/>
    <n v="0"/>
    <n v="0"/>
    <n v="0"/>
    <n v="0"/>
    <n v="2050.7936507936506"/>
    <n v="1953.1368102796673"/>
    <n v="1860.1302955044453"/>
    <n v="1771.5526623851856"/>
    <n v="1687.1930117954153"/>
    <n v="1606.8504874242046"/>
    <n v="1530.3337975468617"/>
    <n v="1457.4607595684397"/>
    <n v="1388.0578662556568"/>
    <n v="1321.9598726244349"/>
    <n v="1259.0094024994621"/>
    <n v="1199.0565738090113"/>
    <n v="1141.9586417228682"/>
    <n v="1087.5796587836835"/>
    <n v="1035.790151222556"/>
    <n v="986.46681068814837"/>
    <n v="939.49220065537941"/>
    <n v="894.75447681464698"/>
    <n v="852.14712077585432"/>
    <n v="811.56868645319469"/>
    <n v="772.92255852685207"/>
    <n v="736.1167224065257"/>
    <n v="701.06354514907218"/>
    <n v="667.67956680864006"/>
    <n v="635.88530172251433"/>
    <n v="605.6050492595374"/>
    <n v="576.76671358051192"/>
    <n v="549.30163198143987"/>
    <n v="523.14441141089526"/>
    <n v="498.23277277228101"/>
    <n v="474.50740264026769"/>
    <n v="451.91181203835015"/>
    <n v="430.39220194128586"/>
    <n v="409.89733518217696"/>
    <n v="390.37841445921617"/>
    <n v="371.78896615163444"/>
    <n v="354.08472966822336"/>
    <n v="337.22355206497451"/>
    <n v="321.1652876809282"/>
    <n v="305.87170255326492"/>
    <n v="10131.287154749602"/>
    <n v="16627.46921417796"/>
    <x v="198"/>
  </r>
  <r>
    <s v="ŠFK"/>
    <s v="Štátna filharmónia Košice"/>
    <x v="199"/>
    <n v="9"/>
    <s v="Ozvučenie koncertnej sály"/>
    <s v="Nákup ozvučovacej techniky do Veľkej koncertnej sály pre potreby vlastných ako aj externých podujatí."/>
    <s v="Cieľom je znížiť náklady na prenájom techniky a zabezpečiť základné kvalitné ozvučenie intrených a externých podujatí._x000a_"/>
    <s v="N/A"/>
    <m/>
    <n v="10"/>
    <x v="1"/>
    <n v="23800"/>
    <s v="návštevnosť 2022"/>
    <x v="2"/>
    <x v="0"/>
    <s v="C3 Zvuková technika"/>
    <s v="01 Investičný zámer"/>
    <s v="štátny rozpočet"/>
    <s v="08S0102"/>
    <s v="nie"/>
    <n v="1"/>
    <n v="120000"/>
    <n v="0"/>
    <n v="0"/>
    <n v="0"/>
    <n v="120000"/>
    <n v="0"/>
    <n v="0"/>
    <n v="0"/>
    <n v="0"/>
    <n v="0"/>
    <n v="0"/>
    <n v="0"/>
    <s v="-"/>
    <n v="0"/>
    <n v="0"/>
    <n v="0"/>
    <n v="0"/>
    <n v="0"/>
    <n v="0"/>
    <n v="0"/>
    <n v="0"/>
    <n v="0"/>
    <n v="0"/>
    <n v="0"/>
    <m/>
    <n v="0"/>
    <n v="0"/>
    <s v="C3"/>
    <n v="8"/>
    <n v="1"/>
    <n v="1"/>
    <n v="1"/>
    <n v="1"/>
    <n v="1"/>
    <n v="1"/>
    <n v="1"/>
    <n v="0"/>
    <n v="1"/>
    <n v="0"/>
    <n v="1"/>
    <n v="0"/>
    <n v="0"/>
    <n v="1"/>
    <n v="0"/>
    <n v="1"/>
    <n v="0"/>
    <n v="0"/>
    <n v="120000"/>
    <n v="0"/>
    <n v="0"/>
    <n v="0"/>
    <n v="0"/>
    <n v="0"/>
    <n v="0"/>
    <n v="0"/>
    <n v="0"/>
    <n v="0"/>
    <n v="0"/>
    <n v="0"/>
    <n v="0"/>
    <n v="0"/>
    <n v="0"/>
    <n v="0"/>
    <n v="0"/>
    <n v="0"/>
    <n v="0"/>
    <n v="0"/>
    <n v="0"/>
    <n v="0"/>
    <n v="0"/>
    <n v="0"/>
    <n v="0"/>
    <n v="0"/>
    <n v="0"/>
    <n v="0"/>
    <n v="0"/>
    <n v="0"/>
    <n v="0"/>
    <n v="0"/>
    <n v="0"/>
    <n v="0"/>
    <n v="0"/>
    <n v="0"/>
    <n v="0"/>
    <n v="0"/>
    <n v="0"/>
    <n v="0"/>
    <n v="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108843.53741496598"/>
    <n v="0"/>
    <n v="0"/>
    <n v="0"/>
    <n v="0"/>
    <n v="0"/>
    <n v="0"/>
    <n v="0"/>
    <n v="0"/>
    <n v="0"/>
    <n v="0"/>
    <n v="0"/>
    <n v="0"/>
    <n v="0"/>
    <n v="0"/>
    <n v="0"/>
    <n v="0"/>
    <n v="0"/>
    <n v="0"/>
    <n v="0"/>
    <n v="0"/>
    <n v="0"/>
    <n v="0"/>
    <n v="0"/>
    <n v="0"/>
    <n v="0"/>
    <n v="0"/>
    <n v="0"/>
    <n v="0"/>
    <n v="0"/>
    <n v="0"/>
    <n v="0"/>
    <n v="0"/>
    <n v="0"/>
    <n v="0"/>
    <n v="0"/>
    <n v="0"/>
    <n v="0"/>
    <n v="0"/>
    <n v="0"/>
    <n v="21587.301587301587"/>
    <n v="20559.334845049128"/>
    <n v="19580.31890004679"/>
    <n v="18647.922761949321"/>
    <n v="17759.926439951738"/>
    <n v="16914.215657096891"/>
    <n v="16108.776816282754"/>
    <n v="15341.692205983576"/>
    <n v="14611.135434270072"/>
    <n v="13915.367080257211"/>
    <n v="13252.730552625917"/>
    <n v="12621.648145358013"/>
    <n v="12020.617281293349"/>
    <n v="11448.206934565091"/>
    <n v="10903.054223395326"/>
    <n v="10383.861165138404"/>
    <n v="9889.3915858460987"/>
    <n v="9418.4681769962845"/>
    <n v="8969.9696923774136"/>
    <n v="8542.8282784546809"/>
    <n v="8136.026931861601"/>
    <n v="7748.5970779634281"/>
    <n v="7379.6162647270748"/>
    <n v="7028.2059664067383"/>
    <n v="6693.5294918159407"/>
    <n v="6374.7899922056577"/>
    <n v="6071.2285640053888"/>
    <n v="5782.1224419098926"/>
    <n v="5506.7832780094241"/>
    <n v="5244.5555028661156"/>
    <n v="4994.8147646343969"/>
    <n v="4756.9664425089486"/>
    <n v="4530.444230960904"/>
    <n v="4314.7087913913365"/>
    <n v="4109.2464679917493"/>
    <n v="3913.5680647540466"/>
    <n v="3727.2076807181402"/>
    <n v="3549.7216006839426"/>
    <n v="3380.6872387466124"/>
    <n v="3219.7021321396305"/>
    <n v="108843.53741496598"/>
    <n v="175025.99172818908"/>
    <x v="199"/>
  </r>
  <r>
    <s v="SNM"/>
    <s v="SNM - Múzeum rusínskej kultúry v Prešove"/>
    <x v="200"/>
    <n v="11"/>
    <s v="Rusínsky svet (duša, jazyk, príroda) - cyklus výstav, besied, koncertov"/>
    <s v="Zámerom projektu je pozývať  domácich i zahraničných umelcov, literátov, hudobníkov s rusínskymi koreňmi na rezidenčné pobyty do Polonín, kde by hľadali a spoznávali genius locci rusínskeho sveta a vydali obrazovú, či zvukovú správu o identite Rusínov a prostredia, kde žijú, cez prizmu svojho poznania a vnímania prostredia. "/>
    <s v="Cieľom projektu je uskutočnenie výstav, besied, premietania či koncertov na základe pozvania domácich aj zahraničných umelcov, literátov, hudobníkov s rusínskymi koreňmi na rezidenčné pobyty do Polonín, kde by hľadali a spoznávali genius locci rusínskeho sveta a vydali obrazovú, či zvukovú správu o identite Rusínov a prostredia, kde žijú."/>
    <s v="N/A"/>
    <s v="Prgramové vyhlásenie vlády SR 2020 - 2024; Uznesenie vlády SR č. 649 zo 14. októbra 2020"/>
    <n v="10"/>
    <x v="1"/>
    <n v="2261"/>
    <s v="Ide o návštevnosť vykazovanú v období od 01.01.2022 - 31.12.2022 v budove SNM-MRK v Prešove v priestoroch na prízemí a 1. poschodí v pravej časti, kde sú inštalované výstavy a expozície, alebo sa realizujú aj  kultúrno-vzdelávacíe, spoločenské podujatia, besedy, prezentácie, tvorivé dielne. Pozrealizovaní investície zlepšenie atraktivity a zvýšenie návštevnosti o 100%"/>
    <x v="0"/>
    <x v="4"/>
    <s v="F2 Vytvorenie novej expozície/výstavy"/>
    <s v="01 Investičný zámer"/>
    <s v="štátny rozpočet"/>
    <s v="08T0103 Podpora kultúrnych aktivít RO a PO"/>
    <s v="nie"/>
    <n v="1"/>
    <n v="0"/>
    <n v="0"/>
    <n v="0"/>
    <n v="0"/>
    <n v="0"/>
    <n v="0"/>
    <n v="0"/>
    <n v="0"/>
    <n v="0"/>
    <n v="0"/>
    <n v="0"/>
    <n v="0"/>
    <s v="-"/>
    <n v="12000"/>
    <n v="0"/>
    <n v="0"/>
    <n v="4000"/>
    <n v="4000"/>
    <n v="4000"/>
    <n v="0"/>
    <n v="0"/>
    <n v="0"/>
    <n v="0"/>
    <n v="0"/>
    <m/>
    <n v="1"/>
    <n v="0"/>
    <s v="F2"/>
    <n v="8"/>
    <n v="1"/>
    <n v="1"/>
    <n v="0"/>
    <n v="1"/>
    <n v="1"/>
    <n v="1"/>
    <n v="1"/>
    <n v="0"/>
    <n v="1"/>
    <n v="0"/>
    <n v="0"/>
    <n v="1"/>
    <n v="1"/>
    <n v="1"/>
    <n v="0"/>
    <n v="1"/>
    <n v="0"/>
    <n v="0"/>
    <n v="4000"/>
    <n v="4000"/>
    <n v="4000"/>
    <n v="0"/>
    <n v="0"/>
    <n v="0"/>
    <n v="0"/>
    <n v="0"/>
    <n v="0"/>
    <n v="0"/>
    <n v="0"/>
    <n v="0"/>
    <n v="0"/>
    <n v="0"/>
    <n v="0"/>
    <n v="0"/>
    <n v="0"/>
    <n v="0"/>
    <n v="0"/>
    <n v="0"/>
    <n v="0"/>
    <n v="0"/>
    <n v="0"/>
    <n v="0"/>
    <n v="0"/>
    <n v="0"/>
    <n v="0"/>
    <n v="0"/>
    <n v="0"/>
    <n v="0"/>
    <n v="0"/>
    <n v="0"/>
    <n v="0"/>
    <n v="0"/>
    <n v="0"/>
    <n v="0"/>
    <n v="0"/>
    <n v="0"/>
    <n v="0"/>
    <n v="0"/>
    <n v="0"/>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3628.1179138321995"/>
    <n v="3455.3503941259041"/>
    <n v="3290.8098991675279"/>
    <n v="0"/>
    <n v="0"/>
    <n v="0"/>
    <n v="0"/>
    <n v="0"/>
    <n v="0"/>
    <n v="0"/>
    <n v="0"/>
    <n v="0"/>
    <n v="0"/>
    <n v="0"/>
    <n v="0"/>
    <n v="0"/>
    <n v="0"/>
    <n v="0"/>
    <n v="0"/>
    <n v="0"/>
    <n v="0"/>
    <n v="0"/>
    <n v="0"/>
    <n v="0"/>
    <n v="0"/>
    <n v="0"/>
    <n v="0"/>
    <n v="0"/>
    <n v="0"/>
    <n v="0"/>
    <n v="0"/>
    <n v="0"/>
    <n v="0"/>
    <n v="0"/>
    <n v="0"/>
    <n v="0"/>
    <n v="0"/>
    <n v="0"/>
    <n v="0"/>
    <n v="0"/>
    <n v="2050.7936507936506"/>
    <n v="1953.1368102796673"/>
    <n v="1860.1302955044453"/>
    <n v="1771.5526623851856"/>
    <n v="1687.1930117954153"/>
    <n v="1606.8504874242046"/>
    <n v="1530.3337975468617"/>
    <n v="1457.4607595684397"/>
    <n v="1388.0578662556568"/>
    <n v="1321.9598726244349"/>
    <n v="1259.0094024994621"/>
    <n v="1199.0565738090113"/>
    <n v="1141.9586417228682"/>
    <n v="1087.5796587836835"/>
    <n v="1035.790151222556"/>
    <n v="986.46681068814837"/>
    <n v="939.49220065537941"/>
    <n v="894.75447681464698"/>
    <n v="852.14712077585432"/>
    <n v="811.56868645319469"/>
    <n v="772.92255852685207"/>
    <n v="736.1167224065257"/>
    <n v="701.06354514907218"/>
    <n v="667.67956680864006"/>
    <n v="635.88530172251433"/>
    <n v="605.6050492595374"/>
    <n v="576.76671358051192"/>
    <n v="549.30163198143987"/>
    <n v="523.14441141089526"/>
    <n v="498.23277277228101"/>
    <n v="474.50740264026769"/>
    <n v="451.91181203835015"/>
    <n v="430.39220194128586"/>
    <n v="409.89733518217696"/>
    <n v="390.37841445921617"/>
    <n v="371.78896615163444"/>
    <n v="354.08472966822336"/>
    <n v="337.22355206497451"/>
    <n v="321.1652876809282"/>
    <n v="305.87170255326492"/>
    <n v="10374.278207125632"/>
    <n v="16627.46921417796"/>
    <x v="200"/>
  </r>
  <r>
    <s v="ÚĽUV"/>
    <s v="Ústredie ľudovej umeleckej výroby"/>
    <x v="201"/>
    <n v="12"/>
    <s v="Expozícia Ľudový odev na Slovensku"/>
    <s v="Expozícia Ľudový odev na Slovensku je dlhodobý projekt v portfóliu organizácie, ktorý však doteraz nebol zrealizovaný. Expozícia by mala vzniknúť v spolupráci s viacerými subjektami, najmä SNM-Historické múzeum a Etnografické múzeum, prípadne ďalších partnerov. Takto tematicky zameraná expozícia lokalizovaná v Bratislave by bola určite atraktívnou ponukou na poli kultúrnych služieb, tiež by mala výnimočné miesto aj ako produkt pre oblasť cestovného ruchu. "/>
    <s v="Cieľom je podpora prezentácie tradičnej ľudovej kultúry Slovenska inovatívnym prístupom."/>
    <s v="N/A"/>
    <s v="Štatút ÚĽUV, Čl. 3 pís. e) a j)"/>
    <n v="10"/>
    <x v="1"/>
    <n v="100000"/>
    <s v="Návštevnosť (fyzická) je súčet návštev všetkých aktivít organizácie: vzdelávanie (kurzy, tvorivé dielne, semináre, prednášky), prezentácie (výstavy, podujatia, predvádzanie remesla) a predajne (predajne ÚĽUV sú zároveň galériami). Viď Výročná správa za rok 2022"/>
    <x v="0"/>
    <x v="4"/>
    <s v="F2 Vytvorenie novej expozície/výstavy"/>
    <s v="01 Investičný zámer"/>
    <s v="štátny rozpočet"/>
    <s v="08S0107"/>
    <s v="nie"/>
    <n v="1"/>
    <n v="600000"/>
    <n v="0"/>
    <n v="0"/>
    <n v="0"/>
    <n v="0"/>
    <n v="0"/>
    <n v="0"/>
    <n v="600000"/>
    <n v="0"/>
    <n v="0"/>
    <n v="0"/>
    <n v="0"/>
    <s v="-"/>
    <n v="0"/>
    <n v="0"/>
    <n v="0"/>
    <n v="0"/>
    <n v="0"/>
    <n v="0"/>
    <n v="0"/>
    <n v="0"/>
    <n v="0"/>
    <n v="0"/>
    <n v="0"/>
    <s v="realizácia dlhodobého zámeru expozície ľudového odevu Slovenska v Bratislave"/>
    <n v="0"/>
    <n v="0"/>
    <s v="F2"/>
    <n v="9"/>
    <n v="1"/>
    <n v="1"/>
    <n v="1"/>
    <n v="1"/>
    <n v="1"/>
    <n v="1"/>
    <n v="1"/>
    <n v="0"/>
    <n v="1"/>
    <n v="0"/>
    <n v="0"/>
    <n v="1"/>
    <n v="1"/>
    <n v="1"/>
    <n v="0"/>
    <n v="1"/>
    <n v="0"/>
    <n v="0"/>
    <n v="0"/>
    <n v="0"/>
    <n v="0"/>
    <n v="600000"/>
    <n v="0"/>
    <n v="0"/>
    <n v="0"/>
    <n v="0"/>
    <n v="0"/>
    <n v="0"/>
    <n v="0"/>
    <n v="0"/>
    <n v="0"/>
    <n v="0"/>
    <n v="0"/>
    <n v="0"/>
    <n v="0"/>
    <n v="0"/>
    <n v="0"/>
    <n v="0"/>
    <n v="0"/>
    <n v="0"/>
    <n v="0"/>
    <n v="0"/>
    <n v="0"/>
    <n v="0"/>
    <n v="0"/>
    <n v="0"/>
    <n v="0"/>
    <n v="0"/>
    <n v="0"/>
    <n v="0"/>
    <n v="0"/>
    <n v="0"/>
    <n v="0"/>
    <n v="0"/>
    <n v="0"/>
    <n v="0"/>
    <n v="0"/>
    <n v="0"/>
    <n v="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0"/>
    <n v="0"/>
    <n v="0"/>
    <n v="470115.69988107536"/>
    <n v="0"/>
    <n v="0"/>
    <n v="0"/>
    <n v="0"/>
    <n v="0"/>
    <n v="0"/>
    <n v="0"/>
    <n v="0"/>
    <n v="0"/>
    <n v="0"/>
    <n v="0"/>
    <n v="0"/>
    <n v="0"/>
    <n v="0"/>
    <n v="0"/>
    <n v="0"/>
    <n v="0"/>
    <n v="0"/>
    <n v="0"/>
    <n v="0"/>
    <n v="0"/>
    <n v="0"/>
    <n v="0"/>
    <n v="0"/>
    <n v="0"/>
    <n v="0"/>
    <n v="0"/>
    <n v="0"/>
    <n v="0"/>
    <n v="0"/>
    <n v="0"/>
    <n v="0"/>
    <n v="0"/>
    <n v="0"/>
    <n v="0"/>
    <n v="0"/>
    <n v="90702.947845804985"/>
    <n v="86383.759853147596"/>
    <n v="82270.247479188198"/>
    <n v="78352.616646845898"/>
    <n v="74621.53966366277"/>
    <n v="71068.13301301215"/>
    <n v="67683.936202868717"/>
    <n v="64460.89162177973"/>
    <n v="61391.325354075932"/>
    <n v="58467.928908643742"/>
    <n v="55683.741817755952"/>
    <n v="53032.135064529466"/>
    <n v="50506.795299551886"/>
    <n v="48101.709809097018"/>
    <n v="45811.152199140022"/>
    <n v="43629.668761085726"/>
    <n v="41552.065486748317"/>
    <n v="39573.39570166506"/>
    <n v="37688.94828730006"/>
    <n v="35894.236464095295"/>
    <n v="34184.987108662186"/>
    <n v="32557.130579678269"/>
    <n v="31006.791028265023"/>
    <n v="29530.277169776211"/>
    <n v="28124.073495024961"/>
    <n v="26784.831900023772"/>
    <n v="25509.363714308358"/>
    <n v="24294.632108865095"/>
    <n v="23137.744865585813"/>
    <n v="22035.947491034101"/>
    <n v="20986.616658127718"/>
    <n v="19987.253960121634"/>
    <n v="19035.479962020603"/>
    <n v="18129.028535257716"/>
    <n v="17265.741462150207"/>
    <n v="16443.563297285909"/>
    <n v="15660.536473605633"/>
    <n v="14914.79664152917"/>
    <n v="14204.568230027782"/>
    <n v="13528.160219074078"/>
    <n v="470115.69988107536"/>
    <n v="735403.32658902975"/>
    <x v="201"/>
  </r>
  <r>
    <s v="SCD"/>
    <s v="Slovenské centrum dizajnu"/>
    <x v="202"/>
    <n v="2"/>
    <s v="Dovybavenie zbierok textilu a módy Slovenského múzea dizajnu -  kovová skriňa na koberce_x000a_"/>
    <s v="Dovybavenie zbierok textilu a módy Slovenského múzea dizajnu - špecializovaná kovová skriňa na koberce  - atyp_x000a_Rozmery: 2200x3000x1000 mm_x000a_Nosnosť držiaka na koberce - 80 kg_x000a_Počet držiakov na koberce: 10 ks"/>
    <s v="Ochrana kultúrneho dedičstva - zbierok a predmetov kultúrnej hodnoty  Slovenského múzea dizajnu SCD - Zbierky textilu a módy SMD SCD"/>
    <s v="N/A"/>
    <s v="Zákon č. 206/2009 Z.z. o múzeách a o galériách a o ochrane predmetov kultúrnej hodnoty, §4 ods. 2  b) a §8  d)"/>
    <n v="10"/>
    <x v="0"/>
    <n v="1080"/>
    <s v="zníženie nákladov na upratovanie - zbierkové predmety - koberce - odborne uskladnenie zabezpečí, že nie je nutné zbierkové predmety tak  často čistiť / upratovať a reštaurovať - ako keď bude voľne uskladnený v priestore depozitára  (108 EUR je čistenie koberca cca 6 m2 - 10 ks je kapacita skrine)"/>
    <x v="0"/>
    <x v="0"/>
    <s v="C8 Mobiliár"/>
    <s v="01 Investičný zámer"/>
    <s v="štátny rozpočet"/>
    <s v="08S0103"/>
    <s v="nie"/>
    <n v="1"/>
    <n v="6000"/>
    <n v="0"/>
    <n v="0"/>
    <m/>
    <n v="0"/>
    <n v="6000"/>
    <n v="0"/>
    <n v="0"/>
    <n v="0"/>
    <n v="0"/>
    <n v="0"/>
    <n v="0"/>
    <s v="-"/>
    <n v="0"/>
    <n v="0"/>
    <n v="0"/>
    <n v="0"/>
    <n v="0"/>
    <n v="0"/>
    <n v="0"/>
    <n v="0"/>
    <n v="0"/>
    <n v="0"/>
    <n v="0"/>
    <m/>
    <n v="1"/>
    <n v="0"/>
    <s v="C8"/>
    <n v="9"/>
    <n v="1"/>
    <n v="1"/>
    <n v="1"/>
    <n v="1"/>
    <n v="1"/>
    <n v="1"/>
    <n v="1"/>
    <n v="0"/>
    <n v="1"/>
    <n v="0"/>
    <n v="0"/>
    <n v="1"/>
    <n v="1"/>
    <n v="1"/>
    <n v="0"/>
    <n v="1"/>
    <n v="0"/>
    <n v="0"/>
    <n v="0"/>
    <n v="6000"/>
    <n v="0"/>
    <n v="0"/>
    <n v="0"/>
    <n v="0"/>
    <n v="0"/>
    <n v="0"/>
    <n v="0"/>
    <n v="0"/>
    <n v="0"/>
    <n v="0"/>
    <n v="0"/>
    <n v="0"/>
    <n v="0"/>
    <n v="0"/>
    <n v="0"/>
    <n v="0"/>
    <n v="0"/>
    <n v="0"/>
    <n v="0"/>
    <n v="0"/>
    <n v="0"/>
    <n v="0"/>
    <n v="0"/>
    <n v="0"/>
    <n v="0"/>
    <n v="0"/>
    <n v="0"/>
    <n v="0"/>
    <n v="0"/>
    <n v="0"/>
    <n v="0"/>
    <n v="0"/>
    <n v="0"/>
    <n v="0"/>
    <n v="0"/>
    <n v="0"/>
    <n v="0"/>
    <n v="0"/>
    <n v="0"/>
    <n v="1080"/>
    <n v="1080"/>
    <n v="1080"/>
    <n v="1080"/>
    <n v="1080"/>
    <n v="1080"/>
    <n v="1080"/>
    <n v="1080"/>
    <n v="1080"/>
    <n v="1080"/>
    <n v="1080"/>
    <n v="1080"/>
    <n v="1080"/>
    <n v="1080"/>
    <n v="1080"/>
    <n v="1080"/>
    <n v="1080"/>
    <n v="1080"/>
    <n v="1080"/>
    <n v="1080"/>
    <n v="1080"/>
    <n v="1080"/>
    <n v="1080"/>
    <n v="1080"/>
    <n v="1080"/>
    <n v="1080"/>
    <n v="1080"/>
    <n v="1080"/>
    <n v="1080"/>
    <n v="1080"/>
    <n v="1080"/>
    <n v="1080"/>
    <n v="1080"/>
    <n v="1080"/>
    <n v="1080"/>
    <n v="1080"/>
    <n v="1080"/>
    <n v="1080"/>
    <n v="1080"/>
    <n v="1080"/>
    <n v="1080"/>
    <n v="1080"/>
    <n v="1080"/>
    <n v="0"/>
    <n v="5183.0255911888562"/>
    <n v="0"/>
    <n v="0"/>
    <n v="0"/>
    <n v="0"/>
    <n v="0"/>
    <n v="0"/>
    <n v="0"/>
    <n v="0"/>
    <n v="0"/>
    <n v="0"/>
    <n v="0"/>
    <n v="0"/>
    <n v="0"/>
    <n v="0"/>
    <n v="0"/>
    <n v="0"/>
    <n v="0"/>
    <n v="0"/>
    <n v="0"/>
    <n v="0"/>
    <n v="0"/>
    <n v="0"/>
    <n v="0"/>
    <n v="0"/>
    <n v="0"/>
    <n v="0"/>
    <n v="0"/>
    <n v="0"/>
    <n v="0"/>
    <n v="0"/>
    <n v="0"/>
    <n v="0"/>
    <n v="0"/>
    <n v="0"/>
    <n v="0"/>
    <n v="0"/>
    <n v="0"/>
    <n v="0"/>
    <n v="979.59183673469386"/>
    <n v="932.94460641399405"/>
    <n v="888.51867277523252"/>
    <n v="846.20825978593564"/>
    <n v="805.91262836755789"/>
    <n v="767.53583654053114"/>
    <n v="730.9865109909822"/>
    <n v="696.17762951522104"/>
    <n v="663.02631382402001"/>
    <n v="631.45363221335242"/>
    <n v="601.38441163176424"/>
    <n v="572.7470586969182"/>
    <n v="545.47338923516031"/>
    <n v="519.49846593824782"/>
    <n v="494.76044375071223"/>
    <n v="471.20042261972588"/>
    <n v="448.7623072568818"/>
    <n v="427.39267357798263"/>
    <n v="407.04064150284063"/>
    <n v="387.6577538122292"/>
    <n v="369.19786077355161"/>
    <n v="351.61701026052532"/>
    <n v="334.87334310526222"/>
    <n v="318.92699343358305"/>
    <n v="303.73999374626959"/>
    <n v="289.27618452025672"/>
    <n v="275.50112811453027"/>
    <n v="262.38202677574304"/>
    <n v="249.88764454832679"/>
    <n v="237.9882329031683"/>
    <n v="226.65545990777935"/>
    <n v="215.86234276931364"/>
    <n v="205.58318358982254"/>
    <n v="195.79350818078333"/>
    <n v="186.47000779122226"/>
    <n v="177.59048361068784"/>
    <n v="169.13379391494081"/>
    <n v="161.07980372851503"/>
    <n v="153.40933688430005"/>
    <n v="146.10413036600005"/>
    <n v="5183.0255911888562"/>
    <n v="7942.3559271615213"/>
    <x v="202"/>
  </r>
  <r>
    <s v="Lúčnica"/>
    <s v="Umelecký súbor Lúčnica"/>
    <x v="203"/>
    <n v="1"/>
    <s v="Rekonštrukcia priestorov Hurbanove kasárne - II. etapa rekonštrukcia bude slúžiť ako priestor pre krojáreň a sklad techniky a administratívu, ktoré momentálne sídlia v prenajatých priestoroch, Realizácia samostatných  prípojok"/>
    <s v="Rekonštrukcia priestorov ktoré budú slúžiť ako krojáreň, na uloženie krojov a krojových súčiastok a čiastočne aj svetelnej a zvukovej techniky a administratívy. II. etapa sa bude realizovať po ukončení I. etapy (rekonštrukcia priestorov HK tanečnej sály ). Súčasťou je aj realizácia samostatných prípojok, vody, elektriny, plynu, ktoré sú nevyhnutné po získaní objektu do správy."/>
    <s v="Cieľom projektu je presťahovanie krojov z prenajatých priestorov v Ružinove, presťahovanie skladov techniky z Ružinova a DnV a presťahovanie administratívy z prenajatých priestorov na Štúrovej 6 v Starom meste. "/>
    <s v="N/A"/>
    <s v="Zriaďovacia listina US Lúčnica, Čl.3 bod 1)"/>
    <n v="40"/>
    <x v="0"/>
    <n v="35002.629999999997"/>
    <s v="úspora na nájme priestorov, na nájme parkovacích miest a na preprave medzi jednotlivými časťamu US Lúčnica "/>
    <x v="0"/>
    <x v="1"/>
    <s v="B2 Stavebná reprofilizácia priestorov"/>
    <s v="05 Projektová dokumentácia k dispozícii - pre realizáciu stavby"/>
    <s v="štátny rozpočet"/>
    <s v="08S0102 Hudba, koncertná činnosť a umelecké súbory   "/>
    <s v="nie"/>
    <n v="1"/>
    <n v="420000"/>
    <n v="6000"/>
    <n v="0"/>
    <n v="6000"/>
    <n v="414000"/>
    <n v="0"/>
    <n v="0"/>
    <n v="0"/>
    <n v="0"/>
    <n v="0"/>
    <n v="0"/>
    <n v="0"/>
    <s v="-"/>
    <n v="0"/>
    <n v="0"/>
    <n v="0"/>
    <n v="0"/>
    <n v="0"/>
    <n v="0"/>
    <n v="0"/>
    <n v="0"/>
    <n v="0"/>
    <n v="0"/>
    <n v="0"/>
    <s v="Nájomná zmluva Judr. Ivan Klimáček https://crz.gov.sk/4991384/ Nájomná zmluva Nadácia Pro Lúčnica https://www.crz.gov.sk/357171/.  Celková suma 350 000 eur, z toho sú predpokladané stavebné práce a PD 280 000 eur bez DPH a obstaranie nábytku a vybavenia 70 000 eur bez DPH , spolu 350 000 eur bez DPH, 420 000 eur s DPH "/>
    <n v="0"/>
    <n v="0"/>
    <s v="B2"/>
    <n v="9"/>
    <n v="1"/>
    <n v="1"/>
    <n v="1"/>
    <n v="1"/>
    <n v="1"/>
    <n v="1"/>
    <n v="1"/>
    <n v="0"/>
    <n v="1"/>
    <n v="0"/>
    <n v="0"/>
    <n v="1"/>
    <n v="1"/>
    <n v="1"/>
    <n v="0"/>
    <n v="1"/>
    <n v="0"/>
    <n v="6000"/>
    <n v="414000"/>
    <n v="0"/>
    <n v="0"/>
    <n v="0"/>
    <n v="0"/>
    <n v="0"/>
    <n v="0"/>
    <n v="0"/>
    <n v="0"/>
    <n v="0"/>
    <n v="0"/>
    <n v="0"/>
    <n v="0"/>
    <n v="0"/>
    <n v="0"/>
    <n v="0"/>
    <n v="0"/>
    <n v="0"/>
    <n v="0"/>
    <n v="0"/>
    <n v="0"/>
    <n v="0"/>
    <n v="0"/>
    <n v="0"/>
    <n v="0"/>
    <n v="0"/>
    <n v="0"/>
    <n v="0"/>
    <n v="0"/>
    <n v="0"/>
    <n v="0"/>
    <n v="0"/>
    <n v="0"/>
    <n v="0"/>
    <n v="0"/>
    <n v="0"/>
    <n v="0"/>
    <n v="0"/>
    <n v="0"/>
    <n v="0"/>
    <n v="0"/>
    <n v="35002.629999999997"/>
    <n v="35002.629999999997"/>
    <n v="35002.629999999997"/>
    <n v="35002.629999999997"/>
    <n v="35002.629999999997"/>
    <n v="35002.629999999997"/>
    <n v="35002.629999999997"/>
    <n v="35002.629999999997"/>
    <n v="35002.629999999997"/>
    <n v="35002.629999999997"/>
    <n v="35002.629999999997"/>
    <n v="35002.629999999997"/>
    <n v="35002.629999999997"/>
    <n v="35002.629999999997"/>
    <n v="35002.629999999997"/>
    <n v="35002.629999999997"/>
    <n v="35002.629999999997"/>
    <n v="35002.629999999997"/>
    <n v="35002.629999999997"/>
    <n v="35002.629999999997"/>
    <n v="35002.629999999997"/>
    <n v="35002.629999999997"/>
    <n v="35002.629999999997"/>
    <n v="35002.629999999997"/>
    <n v="35002.629999999997"/>
    <n v="35002.629999999997"/>
    <n v="35002.629999999997"/>
    <n v="35002.629999999997"/>
    <n v="35002.629999999997"/>
    <n v="35002.629999999997"/>
    <n v="35002.629999999997"/>
    <n v="35002.629999999997"/>
    <n v="35002.629999999997"/>
    <n v="35002.629999999997"/>
    <n v="35002.629999999997"/>
    <n v="35002.629999999997"/>
    <n v="35002.629999999997"/>
    <n v="35002.629999999997"/>
    <n v="35002.629999999997"/>
    <n v="35002.629999999997"/>
    <n v="35002.629999999997"/>
    <n v="35002.629999999997"/>
    <n v="35002.629999999997"/>
    <n v="375510.20408163266"/>
    <n v="0"/>
    <n v="0"/>
    <n v="0"/>
    <n v="0"/>
    <n v="0"/>
    <n v="0"/>
    <n v="0"/>
    <n v="0"/>
    <n v="0"/>
    <n v="0"/>
    <n v="0"/>
    <n v="0"/>
    <n v="0"/>
    <n v="0"/>
    <n v="0"/>
    <n v="0"/>
    <n v="0"/>
    <n v="0"/>
    <n v="0"/>
    <n v="0"/>
    <n v="0"/>
    <n v="0"/>
    <n v="0"/>
    <n v="0"/>
    <n v="0"/>
    <n v="0"/>
    <n v="0"/>
    <n v="0"/>
    <n v="0"/>
    <n v="0"/>
    <n v="0"/>
    <n v="0"/>
    <n v="0"/>
    <n v="0"/>
    <n v="0"/>
    <n v="0"/>
    <n v="0"/>
    <n v="0"/>
    <n v="0"/>
    <n v="31748.417233560089"/>
    <n v="30236.587841485794"/>
    <n v="28796.75032522457"/>
    <n v="27425.476500213874"/>
    <n v="26119.501428775122"/>
    <n v="24875.715646452492"/>
    <n v="23691.157758526184"/>
    <n v="22563.007389072554"/>
    <n v="21488.578465783386"/>
    <n v="20465.312824555604"/>
    <n v="19490.774118624387"/>
    <n v="18562.642017737511"/>
    <n v="17678.706683559536"/>
    <n v="16836.863508151935"/>
    <n v="16035.108103001843"/>
    <n v="15271.531526668421"/>
    <n v="14544.315739684211"/>
    <n v="13851.729275889724"/>
    <n v="13192.123119894975"/>
    <n v="12563.926780852358"/>
    <n v="11965.644553192724"/>
    <n v="11395.851955421638"/>
    <n v="10853.192338496799"/>
    <n v="10336.373655711237"/>
    <n v="9844.1653863916545"/>
    <n v="9375.3956060872897"/>
    <n v="8928.9481962736099"/>
    <n v="8503.7601869272457"/>
    <n v="8098.8192256449993"/>
    <n v="7713.1611672809486"/>
    <n v="7345.8677783628091"/>
    <n v="6996.0645508217222"/>
    <n v="6662.9186198302123"/>
    <n v="6345.6367807906772"/>
    <n v="6043.4636007530271"/>
    <n v="5755.6796197647873"/>
    <n v="5481.5996378712262"/>
    <n v="5220.5710836868811"/>
    <n v="4971.9724606541731"/>
    <n v="4735.2118672896886"/>
    <n v="375510.20408163266"/>
    <n v="572012.52455896779"/>
    <x v="203"/>
  </r>
  <r>
    <s v="SND"/>
    <s v="Slovenské národné divadlo"/>
    <x v="204"/>
    <m/>
    <s v="Nákup nákladného auta"/>
    <m/>
    <m/>
    <s v="N/A"/>
    <m/>
    <n v="10"/>
    <x v="2"/>
    <n v="20000"/>
    <s v="očakávané najazdené km"/>
    <x v="0"/>
    <x v="0"/>
    <s v="C90 Dopravné prostriedky"/>
    <s v="01 Investičný zámer"/>
    <s v="štátny rozpočet"/>
    <s v="08S0101"/>
    <s v="áno"/>
    <n v="1"/>
    <n v="110000"/>
    <n v="0"/>
    <m/>
    <n v="0"/>
    <n v="110000"/>
    <m/>
    <n v="0"/>
    <n v="0"/>
    <n v="0"/>
    <n v="0"/>
    <n v="0"/>
    <n v="0"/>
    <s v="-"/>
    <n v="0"/>
    <n v="0"/>
    <n v="0"/>
    <n v="0"/>
    <n v="0"/>
    <n v="0"/>
    <n v="0"/>
    <n v="0"/>
    <n v="0"/>
    <n v="0"/>
    <n v="0"/>
    <m/>
    <n v="0"/>
    <n v="0"/>
    <s v="C90"/>
    <n v="5"/>
    <n v="1"/>
    <n v="1"/>
    <n v="1"/>
    <n v="0"/>
    <n v="0"/>
    <n v="1"/>
    <n v="1"/>
    <n v="0"/>
    <n v="1"/>
    <n v="0"/>
    <n v="0"/>
    <n v="1"/>
    <n v="0"/>
    <n v="0"/>
    <n v="0"/>
    <n v="0"/>
    <n v="0"/>
    <n v="0"/>
    <n v="110000"/>
    <n v="0"/>
    <n v="0"/>
    <n v="0"/>
    <n v="0"/>
    <n v="0"/>
    <n v="0"/>
    <n v="0"/>
    <n v="0"/>
    <n v="0"/>
    <n v="0"/>
    <n v="0"/>
    <n v="0"/>
    <n v="0"/>
    <n v="0"/>
    <n v="0"/>
    <n v="0"/>
    <n v="0"/>
    <n v="0"/>
    <n v="0"/>
    <n v="0"/>
    <n v="0"/>
    <n v="0"/>
    <n v="0"/>
    <n v="0"/>
    <n v="0"/>
    <n v="0"/>
    <n v="0"/>
    <n v="0"/>
    <n v="0"/>
    <n v="0"/>
    <n v="0"/>
    <n v="0"/>
    <n v="0"/>
    <n v="0"/>
    <n v="0"/>
    <n v="0"/>
    <n v="0"/>
    <n v="0"/>
    <n v="0"/>
    <n v="0"/>
    <n v="20000"/>
    <n v="20000"/>
    <n v="20000"/>
    <n v="20000"/>
    <n v="20000"/>
    <n v="20000"/>
    <n v="20000"/>
    <n v="20000"/>
    <n v="20000"/>
    <n v="20000"/>
    <n v="20000"/>
    <n v="20000"/>
    <n v="20000"/>
    <n v="20000"/>
    <n v="20000"/>
    <n v="20000"/>
    <n v="20000"/>
    <n v="20000"/>
    <n v="20000"/>
    <n v="20000"/>
    <n v="20000"/>
    <n v="20000"/>
    <n v="20000"/>
    <n v="20000"/>
    <n v="20000"/>
    <n v="20000"/>
    <n v="20000"/>
    <n v="20000"/>
    <n v="20000"/>
    <n v="20000"/>
    <n v="20000"/>
    <n v="20000"/>
    <n v="20000"/>
    <n v="20000"/>
    <n v="20000"/>
    <n v="20000"/>
    <n v="20000"/>
    <n v="20000"/>
    <n v="20000"/>
    <n v="20000"/>
    <n v="20000"/>
    <n v="20000"/>
    <n v="20000"/>
    <n v="99773.242630385488"/>
    <n v="0"/>
    <n v="0"/>
    <n v="0"/>
    <n v="0"/>
    <n v="0"/>
    <n v="0"/>
    <n v="0"/>
    <n v="0"/>
    <n v="0"/>
    <n v="0"/>
    <n v="0"/>
    <n v="0"/>
    <n v="0"/>
    <n v="0"/>
    <n v="0"/>
    <n v="0"/>
    <n v="0"/>
    <n v="0"/>
    <n v="0"/>
    <n v="0"/>
    <n v="0"/>
    <n v="0"/>
    <n v="0"/>
    <n v="0"/>
    <n v="0"/>
    <n v="0"/>
    <n v="0"/>
    <n v="0"/>
    <n v="0"/>
    <n v="0"/>
    <n v="0"/>
    <n v="0"/>
    <n v="0"/>
    <n v="0"/>
    <n v="0"/>
    <n v="0"/>
    <n v="0"/>
    <n v="0"/>
    <n v="0"/>
    <n v="18140.589569160999"/>
    <n v="17276.751970629521"/>
    <n v="16454.04949583764"/>
    <n v="15670.523329369178"/>
    <n v="14924.307932732554"/>
    <n v="14213.62660260243"/>
    <n v="13536.787240573743"/>
    <n v="12892.178324355946"/>
    <n v="12278.265070815187"/>
    <n v="11693.585781728749"/>
    <n v="11136.748363551191"/>
    <n v="10606.427012905893"/>
    <n v="10101.359059910377"/>
    <n v="9620.3419618194039"/>
    <n v="9162.2304398280048"/>
    <n v="8725.9337522171463"/>
    <n v="8310.4130973496631"/>
    <n v="7914.6791403330126"/>
    <n v="7537.7896574600118"/>
    <n v="7178.8472928190595"/>
    <n v="6836.9974217324379"/>
    <n v="6511.4261159356538"/>
    <n v="6201.358205653004"/>
    <n v="5906.0554339552418"/>
    <n v="5624.8146990049927"/>
    <n v="5356.9663800047538"/>
    <n v="5101.8727428616712"/>
    <n v="4858.9264217730197"/>
    <n v="4627.5489731171629"/>
    <n v="4407.1894982068197"/>
    <n v="4197.3233316255428"/>
    <n v="3997.4507920243268"/>
    <n v="3807.0959924041208"/>
    <n v="3625.8057070515433"/>
    <n v="3453.1482924300417"/>
    <n v="3288.7126594571823"/>
    <n v="3132.1072947211264"/>
    <n v="2982.9593283058339"/>
    <n v="2840.9136460055565"/>
    <n v="2705.6320438148155"/>
    <n v="99773.242630385488"/>
    <n v="147080.66531780595"/>
    <x v="204"/>
  </r>
  <r>
    <s v="DNS"/>
    <s v="Divadlo Nová scéna Bratislava"/>
    <x v="205"/>
    <n v="8"/>
    <s v="Úprava starej kotolne na sklad rekvizít"/>
    <s v="získanie nových kvalitnejších priestorov na uskladnenie rekvizít, kostýmov a hudobných nástrojov ktoré budú zabezpečené a dostupnejšie k javisku"/>
    <s v="riešenie havarijného stavu ukladnenia dekorácií"/>
    <s v="N/A"/>
    <s v="Zákon č. 278/1993 Z.z. o správe majetku štátu, §3 ods.2 "/>
    <n v="40"/>
    <x v="3"/>
    <n v="4000"/>
    <s v="úspora v osobohodinách"/>
    <x v="0"/>
    <x v="1"/>
    <s v="B2 Stavebná reprofilizácia priestorov"/>
    <s v="01 Investičný zámer"/>
    <s v="štátny rozpočet"/>
    <s v="08S0101"/>
    <s v="nie"/>
    <n v="0"/>
    <n v="50000"/>
    <n v="0"/>
    <n v="0"/>
    <n v="0"/>
    <n v="50000"/>
    <n v="0"/>
    <n v="0"/>
    <n v="0"/>
    <n v="0"/>
    <n v="0"/>
    <n v="0"/>
    <n v="0"/>
    <s v="-"/>
    <n v="0"/>
    <n v="0"/>
    <n v="0"/>
    <n v="0"/>
    <n v="0"/>
    <n v="0"/>
    <n v="0"/>
    <n v="0"/>
    <n v="0"/>
    <n v="0"/>
    <n v="0"/>
    <m/>
    <n v="1"/>
    <n v="0"/>
    <s v="B2"/>
    <n v="9"/>
    <n v="1"/>
    <n v="1"/>
    <n v="1"/>
    <n v="1"/>
    <n v="1"/>
    <n v="1"/>
    <n v="1"/>
    <n v="0"/>
    <n v="1"/>
    <n v="0"/>
    <n v="0"/>
    <n v="1"/>
    <n v="1"/>
    <n v="1"/>
    <n v="0"/>
    <n v="1"/>
    <n v="0"/>
    <n v="0"/>
    <n v="50000"/>
    <n v="0"/>
    <n v="0"/>
    <n v="0"/>
    <n v="0"/>
    <n v="0"/>
    <n v="0"/>
    <n v="0"/>
    <n v="0"/>
    <n v="0"/>
    <n v="0"/>
    <n v="0"/>
    <n v="0"/>
    <n v="0"/>
    <n v="0"/>
    <n v="0"/>
    <n v="0"/>
    <n v="0"/>
    <n v="0"/>
    <n v="0"/>
    <n v="0"/>
    <n v="0"/>
    <n v="0"/>
    <n v="0"/>
    <n v="0"/>
    <n v="0"/>
    <n v="0"/>
    <n v="0"/>
    <n v="0"/>
    <n v="0"/>
    <n v="0"/>
    <n v="0"/>
    <n v="0"/>
    <n v="0"/>
    <n v="0"/>
    <n v="0"/>
    <n v="0"/>
    <n v="0"/>
    <n v="0"/>
    <n v="0"/>
    <n v="0"/>
    <n v="4000"/>
    <n v="4000"/>
    <n v="4000"/>
    <n v="4000"/>
    <n v="4000"/>
    <n v="4000"/>
    <n v="4000"/>
    <n v="4000"/>
    <n v="4000"/>
    <n v="4000"/>
    <n v="4000"/>
    <n v="4000"/>
    <n v="4000"/>
    <n v="4000"/>
    <n v="4000"/>
    <n v="4000"/>
    <n v="4000"/>
    <n v="4000"/>
    <n v="4000"/>
    <n v="4000"/>
    <n v="4000"/>
    <n v="4000"/>
    <n v="4000"/>
    <n v="4000"/>
    <n v="4000"/>
    <n v="4000"/>
    <n v="4000"/>
    <n v="4000"/>
    <n v="4000"/>
    <n v="4000"/>
    <n v="4000"/>
    <n v="4000"/>
    <n v="4000"/>
    <n v="4000"/>
    <n v="4000"/>
    <n v="4000"/>
    <n v="4000"/>
    <n v="4000"/>
    <n v="4000"/>
    <n v="4000"/>
    <n v="4000"/>
    <n v="4000"/>
    <n v="4000"/>
    <n v="45351.473922902493"/>
    <n v="0"/>
    <n v="0"/>
    <n v="0"/>
    <n v="0"/>
    <n v="0"/>
    <n v="0"/>
    <n v="0"/>
    <n v="0"/>
    <n v="0"/>
    <n v="0"/>
    <n v="0"/>
    <n v="0"/>
    <n v="0"/>
    <n v="0"/>
    <n v="0"/>
    <n v="0"/>
    <n v="0"/>
    <n v="0"/>
    <n v="0"/>
    <n v="0"/>
    <n v="0"/>
    <n v="0"/>
    <n v="0"/>
    <n v="0"/>
    <n v="0"/>
    <n v="0"/>
    <n v="0"/>
    <n v="0"/>
    <n v="0"/>
    <n v="0"/>
    <n v="0"/>
    <n v="0"/>
    <n v="0"/>
    <n v="0"/>
    <n v="0"/>
    <n v="0"/>
    <n v="0"/>
    <n v="0"/>
    <n v="0"/>
    <n v="3628.1179138321995"/>
    <n v="3455.3503941259041"/>
    <n v="3290.8098991675279"/>
    <n v="3134.104665873836"/>
    <n v="2984.8615865465108"/>
    <n v="2842.7253205204856"/>
    <n v="2707.3574481147489"/>
    <n v="2578.4356648711891"/>
    <n v="2455.6530141630374"/>
    <n v="2338.7171563457496"/>
    <n v="2227.3496727102379"/>
    <n v="2121.2854025811789"/>
    <n v="2020.2718119820754"/>
    <n v="1924.0683923638808"/>
    <n v="1832.4460879656008"/>
    <n v="1745.1867504434292"/>
    <n v="1662.0826194699325"/>
    <n v="1582.9358280666024"/>
    <n v="1507.5579314920024"/>
    <n v="1435.7694585638119"/>
    <n v="1367.3994843464875"/>
    <n v="1302.2852231871307"/>
    <n v="1240.2716411306008"/>
    <n v="1181.2110867910485"/>
    <n v="1124.9629398009984"/>
    <n v="1071.3932760009509"/>
    <n v="1020.3745485723342"/>
    <n v="971.78528435460385"/>
    <n v="925.50979462343253"/>
    <n v="881.43789964136397"/>
    <n v="839.46466632510862"/>
    <n v="799.49015840486538"/>
    <n v="761.41919848082421"/>
    <n v="725.16114141030857"/>
    <n v="690.62965848600834"/>
    <n v="657.74253189143644"/>
    <n v="626.42145894422526"/>
    <n v="596.59186566116682"/>
    <n v="568.18272920111133"/>
    <n v="541.12640876296314"/>
    <n v="45351.473922902493"/>
    <n v="65367.948015216927"/>
    <x v="205"/>
  </r>
  <r>
    <s v="NDKE"/>
    <s v="Národné divadlo Košice"/>
    <x v="206"/>
    <n v="21"/>
    <s v="Malá scéna ŠDKE - výmena nosičov scénického osvetlenia"/>
    <s v="Výmena poddimenzovaných konštrukčných prvkov, určených pre osadzovanie rôznych scénických prvkov a zariadení."/>
    <s v="Zabezpečiť technickým  vybavením požadavky scénografie."/>
    <s v="N/A"/>
    <s v="Zákon č. 124/2006 Z.z. o bezpečnosti a ochrane zdravia pri práci, §5 ods. 1 a ods. 2 a) a c) a d) a h) a §6 ods. 1 b) a d) a f) "/>
    <n v="10"/>
    <x v="1"/>
    <n v="11847"/>
    <s v="Počet návštevníkov celkom v objekte Malá scéna v roku 2022"/>
    <x v="2"/>
    <x v="0"/>
    <s v="C2 Osvetľovacia technika"/>
    <s v="01 Investičný zámer"/>
    <s v="štátny rozpočet"/>
    <s v="08S0101 Divadlá a divadelná činnosť"/>
    <s v="nie"/>
    <n v="1"/>
    <n v="70000"/>
    <n v="2500"/>
    <n v="0"/>
    <n v="0"/>
    <n v="2500"/>
    <n v="67500"/>
    <n v="0"/>
    <n v="0"/>
    <n v="0"/>
    <n v="0"/>
    <n v="0"/>
    <n v="0"/>
    <s v="-"/>
    <n v="0"/>
    <n v="0"/>
    <n v="0"/>
    <n v="0"/>
    <n v="0"/>
    <n v="0"/>
    <n v="0"/>
    <n v="0"/>
    <n v="0"/>
    <n v="0"/>
    <n v="0"/>
    <m/>
    <n v="1"/>
    <n v="0"/>
    <s v="C2"/>
    <n v="9"/>
    <n v="1"/>
    <n v="1"/>
    <n v="1"/>
    <n v="1"/>
    <n v="1"/>
    <n v="1"/>
    <n v="1"/>
    <n v="0"/>
    <n v="1"/>
    <n v="0"/>
    <n v="1"/>
    <n v="0"/>
    <n v="1"/>
    <n v="1"/>
    <n v="0"/>
    <n v="1"/>
    <n v="0"/>
    <n v="0"/>
    <n v="2500"/>
    <n v="67500"/>
    <n v="0"/>
    <n v="0"/>
    <n v="0"/>
    <n v="0"/>
    <n v="0"/>
    <n v="0"/>
    <n v="0"/>
    <n v="0"/>
    <n v="0"/>
    <n v="0"/>
    <n v="0"/>
    <n v="0"/>
    <n v="0"/>
    <n v="0"/>
    <n v="0"/>
    <n v="0"/>
    <n v="0"/>
    <n v="0"/>
    <n v="0"/>
    <n v="0"/>
    <n v="0"/>
    <n v="0"/>
    <n v="0"/>
    <n v="0"/>
    <n v="0"/>
    <n v="0"/>
    <n v="0"/>
    <n v="0"/>
    <n v="0"/>
    <n v="0"/>
    <n v="0"/>
    <n v="0"/>
    <n v="0"/>
    <n v="0"/>
    <n v="0"/>
    <n v="0"/>
    <n v="0"/>
    <n v="0"/>
    <n v="0"/>
    <n v="11847"/>
    <n v="11847"/>
    <n v="11847"/>
    <n v="11847"/>
    <n v="11847"/>
    <n v="11847"/>
    <n v="11847"/>
    <n v="11847"/>
    <n v="11847"/>
    <n v="11847"/>
    <n v="11847"/>
    <n v="11847"/>
    <n v="11847"/>
    <n v="11847"/>
    <n v="11847"/>
    <n v="11847"/>
    <n v="11847"/>
    <n v="11847"/>
    <n v="11847"/>
    <n v="11847"/>
    <n v="11847"/>
    <n v="11847"/>
    <n v="11847"/>
    <n v="11847"/>
    <n v="11847"/>
    <n v="11847"/>
    <n v="11847"/>
    <n v="11847"/>
    <n v="11847"/>
    <n v="11847"/>
    <n v="11847"/>
    <n v="11847"/>
    <n v="11847"/>
    <n v="11847"/>
    <n v="11847"/>
    <n v="11847"/>
    <n v="11847"/>
    <n v="11847"/>
    <n v="11847"/>
    <n v="11847"/>
    <n v="11847"/>
    <n v="11847"/>
    <n v="11847"/>
    <n v="2267.5736961451248"/>
    <n v="58309.037900874631"/>
    <n v="0"/>
    <n v="0"/>
    <n v="0"/>
    <n v="0"/>
    <n v="0"/>
    <n v="0"/>
    <n v="0"/>
    <n v="0"/>
    <n v="0"/>
    <n v="0"/>
    <n v="0"/>
    <n v="0"/>
    <n v="0"/>
    <n v="0"/>
    <n v="0"/>
    <n v="0"/>
    <n v="0"/>
    <n v="0"/>
    <n v="0"/>
    <n v="0"/>
    <n v="0"/>
    <n v="0"/>
    <n v="0"/>
    <n v="0"/>
    <n v="0"/>
    <n v="0"/>
    <n v="0"/>
    <n v="0"/>
    <n v="0"/>
    <n v="0"/>
    <n v="0"/>
    <n v="0"/>
    <n v="0"/>
    <n v="0"/>
    <n v="0"/>
    <n v="0"/>
    <n v="0"/>
    <n v="0"/>
    <n v="10745.578231292517"/>
    <n v="10233.884029802395"/>
    <n v="9746.5562188594249"/>
    <n v="9282.4344941518339"/>
    <n v="8840.4138039541285"/>
    <n v="8419.4417180515484"/>
    <n v="8018.5159219538573"/>
    <n v="7636.6818304322442"/>
    <n v="7273.0303146973756"/>
    <n v="6926.6955378070243"/>
    <n v="6596.8528931495475"/>
    <n v="6282.7170410948056"/>
    <n v="5983.5400391379117"/>
    <n v="5698.6095610837237"/>
    <n v="5427.247201032118"/>
    <n v="5168.8068581258267"/>
    <n v="4922.6731982150732"/>
    <n v="4688.2601887762594"/>
    <n v="4465.0097035964382"/>
    <n v="4252.3901939013695"/>
    <n v="4049.8954227632094"/>
    <n v="3857.0432597744843"/>
    <n v="3673.3745331185569"/>
    <n v="3498.4519363033878"/>
    <n v="3331.8589869556072"/>
    <n v="3173.1990351958161"/>
    <n v="3022.094319234111"/>
    <n v="2878.1850659372481"/>
    <n v="2741.1286342259514"/>
    <n v="2610.59869926281"/>
    <n v="2486.2844754883904"/>
    <n v="2367.8899766556101"/>
    <n v="2255.1333111005811"/>
    <n v="2147.7460105719815"/>
    <n v="2045.4723910209352"/>
    <n v="1948.0689438294619"/>
    <n v="1855.3037560280593"/>
    <n v="1766.9559581219607"/>
    <n v="1682.8151982113914"/>
    <n v="1602.681141153706"/>
    <n v="60576.611597019757"/>
    <n v="87123.232101002344"/>
    <x v="206"/>
  </r>
  <r>
    <s v="SNM"/>
    <s v="SNM - Múzeum bábkarských kultúr a hračiek hrad Modrý Kameň"/>
    <x v="207"/>
    <n v="3"/>
    <s v="Obnova barokového kaštieľa na hrade Modrý Kameň"/>
    <s v="Obnova severného krídla barokového kaštieľa - projekt HraMoKaPlus - Obnova prízemia severného krídla barokového kaštieľa a obnova fasád a okien severného _x000a_krídla barokového kaštieľana Hrade Modrý Kameň pre tradície slovenského hračkárstva _x000a_bábkarstva v remeselných dielňach, výrobu a predaj regionálnych produktov _x000a_"/>
    <s v="Vybudovanie kultúrneho priestoru pre vstup a komunikáciu s návštevníkom, priestory pre tvorivé aktivity a služby návštevníkom s cieľom zvýšiť príjmovú zložku rozpočtu múzea. Sanácia nadmernej vlhkosti budovy odstránením cementových fasád s náhradou vápenných materiálov. Oprava prístupového hradného mosta. "/>
    <s v="N/A"/>
    <s v="Zákon č. 49/2002 Z.z. o ochrane pamiatkového fondu"/>
    <n v="40"/>
    <x v="1"/>
    <n v="28000"/>
    <s v="Opravou sa zabráni znehodnoteniu  kultúrnej pamiatky,   múzeum nebude musieť vynakladať  neočakávané výdavky na údržbu, zvýši sa návštevnosť, zvýšenie verejného záujmu, nárast interakcie a  participácie  múzea so širokou verejnosťou, odbornou  verejnosťou,  zlepšenie nákladovej efektívnosti stavby"/>
    <x v="0"/>
    <x v="1"/>
    <s v="B1 Komplexná rekonštrukcia"/>
    <s v="07 V realizácii"/>
    <s v="zahraničné fondy"/>
    <s v="08S0106 - Múzeá a galérie"/>
    <s v="áno"/>
    <n v="0.15"/>
    <n v="1101299"/>
    <n v="6000"/>
    <n v="34596"/>
    <n v="715404"/>
    <n v="357299"/>
    <n v="0"/>
    <n v="0"/>
    <n v="0"/>
    <n v="0"/>
    <n v="0"/>
    <n v="0"/>
    <n v="0"/>
    <s v="-"/>
    <n v="0"/>
    <n v="0"/>
    <n v="0"/>
    <n v="0"/>
    <n v="0"/>
    <n v="0"/>
    <n v="0"/>
    <n v="0"/>
    <n v="0"/>
    <n v="0"/>
    <n v="0"/>
    <m/>
    <n v="0"/>
    <n v="1"/>
    <s v="B1"/>
    <n v="8"/>
    <n v="0"/>
    <n v="1"/>
    <n v="1"/>
    <n v="1"/>
    <n v="1"/>
    <n v="1"/>
    <n v="0"/>
    <n v="1"/>
    <n v="1"/>
    <n v="0"/>
    <n v="0"/>
    <n v="1"/>
    <n v="1"/>
    <n v="1"/>
    <n v="1"/>
    <n v="0"/>
    <n v="34596"/>
    <n v="715404"/>
    <n v="357299"/>
    <n v="0"/>
    <n v="0"/>
    <n v="0"/>
    <n v="0"/>
    <n v="0"/>
    <n v="0"/>
    <n v="0"/>
    <n v="0"/>
    <n v="0"/>
    <n v="0"/>
    <n v="0"/>
    <n v="0"/>
    <n v="0"/>
    <n v="0"/>
    <n v="0"/>
    <n v="0"/>
    <n v="0"/>
    <n v="0"/>
    <n v="0"/>
    <n v="0"/>
    <n v="0"/>
    <n v="0"/>
    <n v="0"/>
    <n v="0"/>
    <n v="0"/>
    <n v="0"/>
    <n v="0"/>
    <n v="0"/>
    <n v="0"/>
    <n v="0"/>
    <n v="0"/>
    <n v="0"/>
    <n v="0"/>
    <n v="0"/>
    <n v="0"/>
    <n v="0"/>
    <n v="0"/>
    <n v="0"/>
    <n v="0"/>
    <n v="0"/>
    <n v="28000"/>
    <n v="28000"/>
    <n v="28000"/>
    <n v="28000"/>
    <n v="28000"/>
    <n v="28000"/>
    <n v="28000"/>
    <n v="28000"/>
    <n v="28000"/>
    <n v="28000"/>
    <n v="28000"/>
    <n v="28000"/>
    <n v="28000"/>
    <n v="28000"/>
    <n v="28000"/>
    <n v="28000"/>
    <n v="28000"/>
    <n v="28000"/>
    <n v="28000"/>
    <n v="28000"/>
    <n v="28000"/>
    <n v="28000"/>
    <n v="28000"/>
    <n v="28000"/>
    <n v="28000"/>
    <n v="28000"/>
    <n v="28000"/>
    <n v="28000"/>
    <n v="28000"/>
    <n v="28000"/>
    <n v="28000"/>
    <n v="28000"/>
    <n v="28000"/>
    <n v="28000"/>
    <n v="28000"/>
    <n v="28000"/>
    <n v="28000"/>
    <n v="28000"/>
    <n v="28000"/>
    <n v="28000"/>
    <n v="28000"/>
    <n v="28000"/>
    <n v="28000"/>
    <n v="324080.72562358278"/>
    <n v="0"/>
    <n v="0"/>
    <n v="0"/>
    <n v="0"/>
    <n v="0"/>
    <n v="0"/>
    <n v="0"/>
    <n v="0"/>
    <n v="0"/>
    <n v="0"/>
    <n v="0"/>
    <n v="0"/>
    <n v="0"/>
    <n v="0"/>
    <n v="0"/>
    <n v="0"/>
    <n v="0"/>
    <n v="0"/>
    <n v="0"/>
    <n v="0"/>
    <n v="0"/>
    <n v="0"/>
    <n v="0"/>
    <n v="0"/>
    <n v="0"/>
    <n v="0"/>
    <n v="0"/>
    <n v="0"/>
    <n v="0"/>
    <n v="0"/>
    <n v="0"/>
    <n v="0"/>
    <n v="0"/>
    <n v="0"/>
    <n v="0"/>
    <n v="0"/>
    <n v="0"/>
    <n v="0"/>
    <n v="0"/>
    <n v="25396.825396825396"/>
    <n v="24187.452758881329"/>
    <n v="23035.669294172694"/>
    <n v="21938.73266111685"/>
    <n v="20894.031105825576"/>
    <n v="19899.077243643402"/>
    <n v="18951.502136803239"/>
    <n v="18049.049654098322"/>
    <n v="17189.57109914126"/>
    <n v="16371.020094420248"/>
    <n v="15591.447708971666"/>
    <n v="14848.99781806825"/>
    <n v="14141.902683874529"/>
    <n v="13468.478746547165"/>
    <n v="12827.122615759206"/>
    <n v="12216.307253104003"/>
    <n v="11634.578336289527"/>
    <n v="11080.550796466217"/>
    <n v="10552.905520444017"/>
    <n v="10050.386209946682"/>
    <n v="9571.796390425412"/>
    <n v="9115.9965623099142"/>
    <n v="8681.9014879142069"/>
    <n v="8268.4776075373393"/>
    <n v="7874.7405786069894"/>
    <n v="7499.752932006656"/>
    <n v="7142.6218400063399"/>
    <n v="6802.4969904822274"/>
    <n v="6478.5685623640284"/>
    <n v="6170.0652974895484"/>
    <n v="5876.2526642757603"/>
    <n v="5596.4311088340573"/>
    <n v="5329.9343893657697"/>
    <n v="5076.1279898721605"/>
    <n v="4834.4076094020584"/>
    <n v="4604.197723240055"/>
    <n v="4384.9502126095767"/>
    <n v="4176.143059628168"/>
    <n v="3977.2791044077794"/>
    <n v="3787.8848613407417"/>
    <n v="324080.72562358278"/>
    <n v="457575.63610651839"/>
    <x v="207"/>
  </r>
  <r>
    <s v="SNM"/>
    <s v="SNM - Múzeá v Martine"/>
    <x v="208"/>
    <n v="4"/>
    <s v="Konzervovanie a reštaurovanie zbierkových predmetov"/>
    <s v="základné ošetrenie zbierkových predmetov v správe SNM - Múzeá v Martine (fond s rozsahom 817.727 kusov)"/>
    <s v="ochrana najohrozenejších zbierkových predmetov zo zbierok SNM - Múzeí v Martine"/>
    <s v="N/A"/>
    <s v="Zákon č. 206/2009 Z.z. o múzeách a o galériách a o ochrane predmetov kultúrnej hodnoty"/>
    <n v="5"/>
    <x v="1"/>
    <n v="55326"/>
    <s v="návštevnosť SNM v Martine za rok 2022"/>
    <x v="0"/>
    <x v="0"/>
    <s v="C91 Technické vybavenie dielní"/>
    <s v="01 Investičný zámer"/>
    <s v="štátny rozpočet"/>
    <s v="08S0106"/>
    <s v="nie"/>
    <n v="1"/>
    <n v="0"/>
    <n v="0"/>
    <n v="0"/>
    <n v="0"/>
    <n v="0"/>
    <n v="0"/>
    <n v="0"/>
    <n v="0"/>
    <n v="0"/>
    <n v="0"/>
    <n v="0"/>
    <n v="0"/>
    <s v="výdavky na konzerovanie a reštaurovanie zbierkových predmetov"/>
    <n v="320000"/>
    <n v="0"/>
    <n v="0"/>
    <n v="40000"/>
    <n v="40000"/>
    <n v="40000"/>
    <n v="40000"/>
    <n v="40000"/>
    <n v="40000"/>
    <n v="40000"/>
    <n v="40000"/>
    <m/>
    <n v="1"/>
    <n v="0"/>
    <s v="C91"/>
    <n v="8"/>
    <n v="1"/>
    <n v="1"/>
    <n v="0"/>
    <n v="1"/>
    <n v="1"/>
    <n v="1"/>
    <n v="1"/>
    <n v="0"/>
    <n v="1"/>
    <n v="0"/>
    <n v="0"/>
    <n v="1"/>
    <n v="1"/>
    <n v="1"/>
    <n v="0"/>
    <n v="1"/>
    <n v="0"/>
    <n v="0"/>
    <n v="40000"/>
    <n v="40000"/>
    <n v="40000"/>
    <n v="40000"/>
    <n v="40000"/>
    <n v="40000"/>
    <n v="40000"/>
    <n v="40000"/>
    <n v="0"/>
    <n v="0"/>
    <n v="0"/>
    <n v="0"/>
    <n v="0"/>
    <n v="0"/>
    <n v="0"/>
    <n v="0"/>
    <n v="0"/>
    <n v="0"/>
    <n v="0"/>
    <n v="0"/>
    <n v="0"/>
    <n v="0"/>
    <n v="0"/>
    <n v="0"/>
    <n v="0"/>
    <n v="0"/>
    <n v="0"/>
    <n v="0"/>
    <n v="0"/>
    <n v="0"/>
    <n v="0"/>
    <n v="0"/>
    <n v="0"/>
    <n v="0"/>
    <n v="0"/>
    <n v="0"/>
    <n v="0"/>
    <n v="0"/>
    <n v="0"/>
    <n v="0"/>
    <n v="0"/>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36281.179138321997"/>
    <n v="34553.503941259041"/>
    <n v="32908.098991675281"/>
    <n v="31341.046658738356"/>
    <n v="29848.615865465108"/>
    <n v="28427.253205204859"/>
    <n v="27073.574481147487"/>
    <n v="25784.356648711891"/>
    <n v="0"/>
    <n v="0"/>
    <n v="0"/>
    <n v="0"/>
    <n v="0"/>
    <n v="0"/>
    <n v="0"/>
    <n v="0"/>
    <n v="0"/>
    <n v="0"/>
    <n v="0"/>
    <n v="0"/>
    <n v="0"/>
    <n v="0"/>
    <n v="0"/>
    <n v="0"/>
    <n v="0"/>
    <n v="0"/>
    <n v="0"/>
    <n v="0"/>
    <n v="0"/>
    <n v="0"/>
    <n v="0"/>
    <n v="0"/>
    <n v="0"/>
    <n v="0"/>
    <n v="0"/>
    <n v="0"/>
    <n v="0"/>
    <n v="0"/>
    <n v="0"/>
    <n v="0"/>
    <n v="50182.312925170067"/>
    <n v="47792.678976352443"/>
    <n v="45516.837120335666"/>
    <n v="43349.368686033959"/>
    <n v="41285.113034318063"/>
    <n v="39319.155270779098"/>
    <n v="37446.814543599146"/>
    <n v="35663.632898665855"/>
    <n v="33965.364665396053"/>
    <n v="32347.966347996236"/>
    <n v="30807.586998091658"/>
    <n v="29340.559045801572"/>
    <n v="27943.389567430077"/>
    <n v="26612.751968981018"/>
    <n v="25345.47806569621"/>
    <n v="24138.550538758289"/>
    <n v="22989.095751198372"/>
    <n v="21894.376905903213"/>
    <n v="20851.787529431633"/>
    <n v="19858.845266125365"/>
    <n v="18913.185967738442"/>
    <n v="18012.558064512799"/>
    <n v="17154.817204297906"/>
    <n v="16337.921146950386"/>
    <n v="15559.92490185751"/>
    <n v="14818.976097007151"/>
    <n v="14113.310568578241"/>
    <n v="13441.248160550704"/>
    <n v="12801.188724334008"/>
    <n v="12191.608308889527"/>
    <n v="11611.055532275741"/>
    <n v="11058.148125976895"/>
    <n v="10531.569643787519"/>
    <n v="10030.066327416684"/>
    <n v="9552.4441213492246"/>
    <n v="9097.5658298564031"/>
    <n v="8664.348409387052"/>
    <n v="8251.7603898924281"/>
    <n v="7858.8194189451715"/>
    <n v="7484.5899228049248"/>
    <n v="164932.44459545976"/>
    <n v="228126.31074221019"/>
    <x v="208"/>
  </r>
  <r>
    <s v="SĽUK"/>
    <s v="Slovenský ľudový umelecký kolektív"/>
    <x v="209"/>
    <n v="3"/>
    <s v="Obnova HW a SW vybavenia pre fond tradičnej kultúry"/>
    <s v="Výmena fyzicky a morálne opotrebovanej infraštruktúry - existujúceho hardvéru a softvéru - pre plynulú realizáciu činnosti Centra pre tradičkú ľudovú kultúru súvisiacich so starostlivosťou o tradičnú ľudovú kultúru Slovenska, jej zberom, uchovávaním a zverejňovaním."/>
    <s v="Zabezpečenie kvalitného zberu, uchovávania a prezentácie tradičnej ľudovej kultúry Slovenska."/>
    <s v="N/A"/>
    <s v="Zriaďovacia listina SĽUK, Čl. 1 ods. 2  písm. d)_x000a_"/>
    <n v="5"/>
    <x v="3"/>
    <n v="14000"/>
    <s v="Predpoklad využitia služieb súvisiacich s uchovávaním, prezentáciou a zverejňovaním tradičnej ľudovej kultúry"/>
    <x v="0"/>
    <x v="3"/>
    <s v="D2 Zhodnotenie existujúceho špeciálneho HW/SW"/>
    <s v="01 Investičný zámer"/>
    <s v="štátny rozpočet"/>
    <s v="08S0102 Hudba, koncertná činnosť a umelecké súbory"/>
    <s v="nie"/>
    <n v="1"/>
    <n v="46300"/>
    <n v="0"/>
    <n v="0"/>
    <n v="0"/>
    <n v="46300"/>
    <n v="0"/>
    <n v="0"/>
    <n v="0"/>
    <n v="0"/>
    <n v="0"/>
    <n v="0"/>
    <n v="0"/>
    <s v="-"/>
    <n v="0"/>
    <n v="0"/>
    <n v="0"/>
    <n v="0"/>
    <n v="0"/>
    <n v="0"/>
    <n v="0"/>
    <n v="0"/>
    <n v="0"/>
    <n v="0"/>
    <n v="0"/>
    <m/>
    <n v="1"/>
    <n v="0"/>
    <s v="D2"/>
    <n v="9"/>
    <n v="1"/>
    <n v="1"/>
    <n v="1"/>
    <n v="1"/>
    <n v="1"/>
    <n v="1"/>
    <n v="1"/>
    <n v="0"/>
    <n v="1"/>
    <n v="0"/>
    <n v="0"/>
    <n v="1"/>
    <n v="1"/>
    <n v="1"/>
    <n v="0"/>
    <n v="1"/>
    <n v="0"/>
    <n v="0"/>
    <n v="46300"/>
    <n v="0"/>
    <n v="0"/>
    <n v="0"/>
    <n v="0"/>
    <n v="0"/>
    <n v="0"/>
    <n v="0"/>
    <n v="0"/>
    <n v="0"/>
    <n v="0"/>
    <n v="0"/>
    <n v="0"/>
    <n v="0"/>
    <n v="0"/>
    <n v="0"/>
    <n v="0"/>
    <n v="0"/>
    <n v="0"/>
    <n v="0"/>
    <n v="0"/>
    <n v="0"/>
    <n v="0"/>
    <n v="0"/>
    <n v="0"/>
    <n v="0"/>
    <n v="0"/>
    <n v="0"/>
    <n v="0"/>
    <n v="0"/>
    <n v="0"/>
    <n v="0"/>
    <n v="0"/>
    <n v="0"/>
    <n v="0"/>
    <n v="0"/>
    <n v="0"/>
    <n v="0"/>
    <n v="0"/>
    <n v="0"/>
    <n v="0"/>
    <n v="14000"/>
    <n v="14000"/>
    <n v="14000"/>
    <n v="14000"/>
    <n v="14000"/>
    <n v="14000"/>
    <n v="14000"/>
    <n v="14000"/>
    <n v="14000"/>
    <n v="14000"/>
    <n v="14000"/>
    <n v="14000"/>
    <n v="14000"/>
    <n v="14000"/>
    <n v="14000"/>
    <n v="14000"/>
    <n v="14000"/>
    <n v="14000"/>
    <n v="14000"/>
    <n v="14000"/>
    <n v="14000"/>
    <n v="14000"/>
    <n v="14000"/>
    <n v="14000"/>
    <n v="14000"/>
    <n v="14000"/>
    <n v="14000"/>
    <n v="14000"/>
    <n v="14000"/>
    <n v="14000"/>
    <n v="14000"/>
    <n v="14000"/>
    <n v="14000"/>
    <n v="14000"/>
    <n v="14000"/>
    <n v="14000"/>
    <n v="14000"/>
    <n v="14000"/>
    <n v="14000"/>
    <n v="14000"/>
    <n v="14000"/>
    <n v="14000"/>
    <n v="14000"/>
    <n v="41995.464852607707"/>
    <n v="0"/>
    <n v="0"/>
    <n v="0"/>
    <n v="0"/>
    <n v="0"/>
    <n v="0"/>
    <n v="0"/>
    <n v="0"/>
    <n v="0"/>
    <n v="0"/>
    <n v="0"/>
    <n v="0"/>
    <n v="0"/>
    <n v="0"/>
    <n v="0"/>
    <n v="0"/>
    <n v="0"/>
    <n v="0"/>
    <n v="0"/>
    <n v="0"/>
    <n v="0"/>
    <n v="0"/>
    <n v="0"/>
    <n v="0"/>
    <n v="0"/>
    <n v="0"/>
    <n v="0"/>
    <n v="0"/>
    <n v="0"/>
    <n v="0"/>
    <n v="0"/>
    <n v="0"/>
    <n v="0"/>
    <n v="0"/>
    <n v="0"/>
    <n v="0"/>
    <n v="0"/>
    <n v="0"/>
    <n v="0"/>
    <n v="12698.412698412698"/>
    <n v="12093.726379440664"/>
    <n v="11517.834647086347"/>
    <n v="10969.366330558425"/>
    <n v="10447.015552912788"/>
    <n v="9949.5386218217009"/>
    <n v="9475.7510684016197"/>
    <n v="9024.5248270491611"/>
    <n v="8594.7855495706299"/>
    <n v="8185.510047210124"/>
    <n v="7795.7238544858328"/>
    <n v="7424.4989090341251"/>
    <n v="7070.9513419372643"/>
    <n v="6734.2393732735827"/>
    <n v="6413.5613078796032"/>
    <n v="6108.1536265520017"/>
    <n v="5817.2891681447636"/>
    <n v="5540.2753982331087"/>
    <n v="5276.4527602220087"/>
    <n v="5025.1931049733412"/>
    <n v="4785.898195212706"/>
    <n v="4557.9982811549571"/>
    <n v="4340.9507439571034"/>
    <n v="4134.2388037686696"/>
    <n v="3937.3702893034947"/>
    <n v="3749.876466003328"/>
    <n v="3571.3109200031699"/>
    <n v="3401.2484952411137"/>
    <n v="3239.2842811820142"/>
    <n v="3085.0326487447742"/>
    <n v="2938.1263321378801"/>
    <n v="2798.2155544170287"/>
    <n v="2664.9671946828848"/>
    <n v="2538.0639949360802"/>
    <n v="2417.2038047010292"/>
    <n v="2302.0988616200275"/>
    <n v="2192.4751063047884"/>
    <n v="2088.071529814084"/>
    <n v="1988.6395522038897"/>
    <n v="1893.9424306703709"/>
    <n v="41995.464852607707"/>
    <n v="57726.355608410922"/>
    <x v="209"/>
  </r>
  <r>
    <s v="NOC"/>
    <s v="Národné osvetové centrum"/>
    <x v="210"/>
    <n v="4"/>
    <s v="Oprava strechy, zateplenie spevnená plocha."/>
    <s v="Oprava zatekajúcej strechy z dôvodu netesnosti. Pod vplyvom poveternostných podmienok je budava vystavená devastačným vplyvom daždovej vody, jej zamŕzania a následnej devastácie telesa budovy. Súčasťou opravy strechy  by bolo aj zateplenie strechy a vytvorenie spevnenej a pochodzej časti pre realizácie aktivít výstavných priestorov. "/>
    <s v="Cieľom zámeru je odtránenie devastačného vplyvu počasia. Výrazné zlepšenie tepelno technických vlastností strechy a tým aj výrazná úspora energií. Znížením energetickej náročnosti by sme sa v súčinnosti s výmenou systému vykurovanie výrazne priblížilim k 15% úspore energií. Vytvorením spevnenej plochy by sme pre budúcnosť vytvorili priestor na realizovanie nových Slnečných kolektorov či fotovoltaiky. "/>
    <s v="N/A"/>
    <s v="Zákon č. 124/2006 Z.z. o bezpečnosti a ochrane zdravia pri práci "/>
    <n v="40"/>
    <x v="0"/>
    <n v="24000"/>
    <s v="Rekonštrukciou a zateplením striech sa zabráni únikom tepla a tým aj sa výrazne zniží spotreba plynu na vykurovanie. Ostráni sa hrozba finančnej škody spôsobené zatekaním daždovej vody a znížia sa náklady na neustále opravy stien a podlách, ktoré sú hradené  z rozpočtu inštitúcie. _x000a_Ak sa investícia zrealizuje tak predpokladané ušetrenie  finančných prostriedkov je viac ako 15% z rozpočtovaných nákladov  na spotrebu energie teda  24 000 EUR/rok "/>
    <x v="1"/>
    <x v="2"/>
    <s v="0 Odstránenie havarijného stavu"/>
    <s v="02 Analýza / podkladová štúdia k investičnému zámeru"/>
    <s v="Plán obnovy a odolnosti SR"/>
    <s v="08S0107 Osvetová činnosť a tradičná ľudová kultúra"/>
    <s v="nie"/>
    <n v="1"/>
    <n v="350000"/>
    <n v="19000"/>
    <n v="0"/>
    <n v="0"/>
    <n v="0"/>
    <n v="331000"/>
    <n v="0"/>
    <n v="0"/>
    <n v="0"/>
    <n v="0"/>
    <n v="0"/>
    <n v="0"/>
    <s v="-"/>
    <n v="0"/>
    <n v="0"/>
    <n v="0"/>
    <n v="0"/>
    <n v="0"/>
    <n v="0"/>
    <n v="0"/>
    <n v="0"/>
    <n v="0"/>
    <n v="0"/>
    <n v="0"/>
    <m/>
    <n v="0"/>
    <n v="0"/>
    <s v="0"/>
    <n v="7"/>
    <n v="0"/>
    <n v="1"/>
    <n v="0"/>
    <n v="1"/>
    <n v="1"/>
    <n v="1"/>
    <n v="1"/>
    <n v="0"/>
    <n v="1"/>
    <n v="1"/>
    <n v="0"/>
    <n v="0"/>
    <n v="1"/>
    <n v="1"/>
    <n v="0"/>
    <n v="1"/>
    <n v="0"/>
    <n v="0"/>
    <n v="0"/>
    <n v="331000"/>
    <n v="0"/>
    <n v="0"/>
    <n v="0"/>
    <n v="0"/>
    <n v="0"/>
    <n v="0"/>
    <n v="0"/>
    <n v="0"/>
    <n v="0"/>
    <n v="0"/>
    <n v="0"/>
    <n v="0"/>
    <n v="0"/>
    <n v="0"/>
    <n v="0"/>
    <n v="0"/>
    <n v="0"/>
    <n v="0"/>
    <n v="0"/>
    <n v="0"/>
    <n v="0"/>
    <n v="0"/>
    <n v="0"/>
    <n v="0"/>
    <n v="0"/>
    <n v="0"/>
    <n v="0"/>
    <n v="0"/>
    <n v="0"/>
    <n v="0"/>
    <n v="0"/>
    <n v="0"/>
    <n v="0"/>
    <n v="0"/>
    <n v="0"/>
    <n v="0"/>
    <n v="0"/>
    <n v="0"/>
    <n v="0"/>
    <n v="24000"/>
    <n v="24000"/>
    <n v="24000"/>
    <n v="24000"/>
    <n v="24000"/>
    <n v="24000"/>
    <n v="24000"/>
    <n v="24000"/>
    <n v="24000"/>
    <n v="24000"/>
    <n v="24000"/>
    <n v="24000"/>
    <n v="24000"/>
    <n v="24000"/>
    <n v="24000"/>
    <n v="24000"/>
    <n v="24000"/>
    <n v="24000"/>
    <n v="24000"/>
    <n v="24000"/>
    <n v="24000"/>
    <n v="24000"/>
    <n v="24000"/>
    <n v="24000"/>
    <n v="24000"/>
    <n v="24000"/>
    <n v="24000"/>
    <n v="24000"/>
    <n v="24000"/>
    <n v="24000"/>
    <n v="24000"/>
    <n v="24000"/>
    <n v="24000"/>
    <n v="24000"/>
    <n v="24000"/>
    <n v="24000"/>
    <n v="24000"/>
    <n v="24000"/>
    <n v="24000"/>
    <n v="24000"/>
    <n v="24000"/>
    <n v="24000"/>
    <n v="24000"/>
    <n v="0"/>
    <n v="285930.24511391856"/>
    <n v="0"/>
    <n v="0"/>
    <n v="0"/>
    <n v="0"/>
    <n v="0"/>
    <n v="0"/>
    <n v="0"/>
    <n v="0"/>
    <n v="0"/>
    <n v="0"/>
    <n v="0"/>
    <n v="0"/>
    <n v="0"/>
    <n v="0"/>
    <n v="0"/>
    <n v="0"/>
    <n v="0"/>
    <n v="0"/>
    <n v="0"/>
    <n v="0"/>
    <n v="0"/>
    <n v="0"/>
    <n v="0"/>
    <n v="0"/>
    <n v="0"/>
    <n v="0"/>
    <n v="0"/>
    <n v="0"/>
    <n v="0"/>
    <n v="0"/>
    <n v="0"/>
    <n v="0"/>
    <n v="0"/>
    <n v="0"/>
    <n v="0"/>
    <n v="0"/>
    <n v="0"/>
    <n v="0"/>
    <n v="21768.707482993195"/>
    <n v="20732.102364755425"/>
    <n v="19744.859395005169"/>
    <n v="18804.627995243016"/>
    <n v="17909.169519279065"/>
    <n v="17056.351923122915"/>
    <n v="16244.144688688491"/>
    <n v="15470.613989227135"/>
    <n v="14733.918084978224"/>
    <n v="14032.302938074497"/>
    <n v="13364.098036261428"/>
    <n v="12727.712415487073"/>
    <n v="12121.630871892452"/>
    <n v="11544.410354183285"/>
    <n v="10994.676527793605"/>
    <n v="10471.120502660575"/>
    <n v="9972.4957168195961"/>
    <n v="9497.6149683996155"/>
    <n v="9045.3475889520141"/>
    <n v="8614.6167513828714"/>
    <n v="8204.3969060789259"/>
    <n v="7813.711339122784"/>
    <n v="7441.629846783605"/>
    <n v="7087.2665207462906"/>
    <n v="6749.777638805991"/>
    <n v="6428.3596560057049"/>
    <n v="6122.2472914340051"/>
    <n v="5830.7117061276231"/>
    <n v="5553.0587677405956"/>
    <n v="5288.627397848184"/>
    <n v="5036.7879979506515"/>
    <n v="4796.9409504291925"/>
    <n v="4568.5151908849448"/>
    <n v="4350.9668484618514"/>
    <n v="4143.77795091605"/>
    <n v="3946.4551913486184"/>
    <n v="3758.5287536653518"/>
    <n v="3579.5511939670009"/>
    <n v="3409.0963752066677"/>
    <n v="3246.7584525777788"/>
    <n v="285930.24511391856"/>
    <n v="392207.6880913013"/>
    <x v="210"/>
  </r>
  <r>
    <s v="NDKE"/>
    <s v="Národné divadlo Košice"/>
    <x v="211"/>
    <n v="13"/>
    <s v="Licencie k umeleckým dielam"/>
    <s v="Vytvorenie nových súčasných slovenských diel odpremiérovaných v ŠDKE."/>
    <s v="Rozšírenie umeleckého repertoáru na objednávku divadla o pôvodnú slovenskú tvorbu s uskutočnením svetovej premiery v Štátnom divadle Košice."/>
    <s v="N/A"/>
    <s v="Zriaďovacia listina ŠDK, Čl. I ods. 2 písm. a) a b) a c) a e) a g)"/>
    <n v="5"/>
    <x v="1"/>
    <n v="57569"/>
    <s v="Počet návštevníkov je za objekt Historickej budovy divadla a za Malú scénu za rok 2022 len na predstaveniach ŠDKE /45867 + 11702/"/>
    <x v="2"/>
    <x v="5"/>
    <s v="E2 Tvorba inscenácií, nákup umeleckých licencií"/>
    <s v="01 Investičný zámer"/>
    <s v="štátny rozpočet"/>
    <s v="08T0103 Podpora kultúrnych aktivít RO a PO"/>
    <s v="nie"/>
    <n v="1"/>
    <n v="223434"/>
    <n v="0"/>
    <n v="20500"/>
    <n v="0"/>
    <n v="37500"/>
    <n v="103434"/>
    <n v="62000"/>
    <n v="0"/>
    <n v="0"/>
    <n v="0"/>
    <n v="0"/>
    <n v="0"/>
    <s v="-"/>
    <n v="0"/>
    <n v="0"/>
    <n v="0"/>
    <n v="0"/>
    <n v="0"/>
    <n v="0"/>
    <n v="0"/>
    <n v="0"/>
    <n v="0"/>
    <n v="0"/>
    <n v="0"/>
    <s v="Finančné krytie bolo na rok 2021 na pripravované predstavenie YUDINA vo výške 20.500,- eur, ktoré presúvame do roku 2023. Na tento rok je nevyhnutné finančné krytie prípravy tohto predstavenia vo výške 37.500 eur."/>
    <n v="0"/>
    <n v="0"/>
    <s v="E2"/>
    <n v="9"/>
    <n v="1"/>
    <n v="1"/>
    <n v="1"/>
    <n v="1"/>
    <n v="1"/>
    <n v="1"/>
    <n v="1"/>
    <n v="0"/>
    <n v="1"/>
    <n v="0"/>
    <n v="1"/>
    <n v="0"/>
    <n v="1"/>
    <n v="1"/>
    <n v="0"/>
    <n v="1"/>
    <n v="20500"/>
    <n v="0"/>
    <n v="37500"/>
    <n v="103434"/>
    <n v="62000"/>
    <n v="0"/>
    <n v="0"/>
    <n v="0"/>
    <n v="0"/>
    <n v="0"/>
    <n v="0"/>
    <n v="0"/>
    <n v="0"/>
    <n v="0"/>
    <n v="0"/>
    <n v="0"/>
    <n v="0"/>
    <n v="0"/>
    <n v="0"/>
    <n v="0"/>
    <n v="0"/>
    <n v="0"/>
    <n v="0"/>
    <n v="0"/>
    <n v="0"/>
    <n v="0"/>
    <n v="0"/>
    <n v="0"/>
    <n v="0"/>
    <n v="0"/>
    <n v="0"/>
    <n v="0"/>
    <n v="0"/>
    <n v="0"/>
    <n v="0"/>
    <n v="0"/>
    <n v="0"/>
    <n v="0"/>
    <n v="0"/>
    <n v="0"/>
    <n v="0"/>
    <n v="0"/>
    <n v="0"/>
    <n v="57569"/>
    <n v="57569"/>
    <n v="57569"/>
    <n v="57569"/>
    <n v="57569"/>
    <n v="57569"/>
    <n v="57569"/>
    <n v="57569"/>
    <n v="57569"/>
    <n v="57569"/>
    <n v="57569"/>
    <n v="57569"/>
    <n v="57569"/>
    <n v="57569"/>
    <n v="57569"/>
    <n v="57569"/>
    <n v="57569"/>
    <n v="57569"/>
    <n v="57569"/>
    <n v="57569"/>
    <n v="57569"/>
    <n v="57569"/>
    <n v="57569"/>
    <n v="57569"/>
    <n v="57569"/>
    <n v="57569"/>
    <n v="57569"/>
    <n v="57569"/>
    <n v="57569"/>
    <n v="57569"/>
    <n v="57569"/>
    <n v="57569"/>
    <n v="57569"/>
    <n v="57569"/>
    <n v="57569"/>
    <n v="57569"/>
    <n v="57569"/>
    <n v="57569"/>
    <n v="57569"/>
    <n v="57569"/>
    <n v="57569"/>
    <n v="57569"/>
    <n v="57569"/>
    <n v="34013.605442176871"/>
    <n v="89350.178166504687"/>
    <n v="51007.553437096685"/>
    <n v="0"/>
    <n v="0"/>
    <n v="0"/>
    <n v="0"/>
    <n v="0"/>
    <n v="0"/>
    <n v="0"/>
    <n v="0"/>
    <n v="0"/>
    <n v="0"/>
    <n v="0"/>
    <n v="0"/>
    <n v="0"/>
    <n v="0"/>
    <n v="0"/>
    <n v="0"/>
    <n v="0"/>
    <n v="0"/>
    <n v="0"/>
    <n v="0"/>
    <n v="0"/>
    <n v="0"/>
    <n v="0"/>
    <n v="0"/>
    <n v="0"/>
    <n v="0"/>
    <n v="0"/>
    <n v="0"/>
    <n v="0"/>
    <n v="0"/>
    <n v="0"/>
    <n v="0"/>
    <n v="0"/>
    <n v="0"/>
    <n v="0"/>
    <n v="0"/>
    <n v="0"/>
    <n v="52216.780045351472"/>
    <n v="49730.266709858544"/>
    <n v="47362.158771293856"/>
    <n v="45106.817877422713"/>
    <n v="42958.87416897402"/>
    <n v="40913.213494260963"/>
    <n v="38964.965232629489"/>
    <n v="37109.490697742374"/>
    <n v="35342.372093087972"/>
    <n v="33659.401993417116"/>
    <n v="32056.573327063925"/>
    <n v="30530.069835298968"/>
    <n v="29076.256985999025"/>
    <n v="27691.673319999063"/>
    <n v="26373.022209522918"/>
    <n v="25117.164009069442"/>
    <n v="23921.108580066139"/>
    <n v="22782.008171491558"/>
    <n v="21697.15063951577"/>
    <n v="20663.952990015019"/>
    <n v="19679.955228585735"/>
    <n v="18742.814503414982"/>
    <n v="17850.299527061889"/>
    <n v="17000.285263868467"/>
    <n v="16190.74787035092"/>
    <n v="15419.759876524684"/>
    <n v="14685.485596690178"/>
    <n v="13986.176758752546"/>
    <n v="13320.168341669098"/>
    <n v="12685.874611113421"/>
    <n v="12081.785343917545"/>
    <n v="11506.462232302423"/>
    <n v="10958.535459335642"/>
    <n v="10436.700437462514"/>
    <n v="9939.7147023452526"/>
    <n v="9466.3949546145268"/>
    <n v="9015.6142424900263"/>
    <n v="8586.2992785619281"/>
    <n v="8177.4278843446946"/>
    <n v="7788.0265565187556"/>
    <n v="174371.33704577823"/>
    <n v="237374.89757290061"/>
    <x v="211"/>
  </r>
  <r>
    <s v="SNM"/>
    <s v="SNM - Múzeum rusínskej kultúry v Prešove"/>
    <x v="212"/>
    <n v="12"/>
    <s v="Konáre koreňov  (prezentácia mladých rusínskych umelcov - vizuálneho, aj hudobného umenia)"/>
    <s v="Zámerom  projektu je spolupracovať s mladými a začínajúcimi umelcami, ktorí majú rusínske korene a vytvoriť im možnosti vlastnej prezentácie v múzeu. Cieľom by mali byť výstavy, projekcie  a koncerty multižanrové podujatia. Plánovaní autori: L. Nimcová,  B. Sirka, J. Vasiľko, T. Picha, R. Čerevka, F. Bandurčin, V. Ganaj, M. Žolobanič, Zuzana Križalkovičová, Katarína Balúnová. Zdenka Kvasková a iní. "/>
    <s v="Cieľom projektu je predstavovať mladých a začínajúcich umelcov s rusínskymi koreňmi verejnosti na Slovensku a vytvoriť im možnosti vlastnej prezentácie v múzeu prostredníctvom výstav, projekcií, koncertov a multižánrových podujatí."/>
    <s v="N/A"/>
    <s v="Prgramové vyhlásenie vlády SR 2020 - 2024; Uznesenie vlády SR č. 649 zo 14. októbra 2020"/>
    <n v="10"/>
    <x v="1"/>
    <n v="2261"/>
    <s v="Ide o návštevnosť vykazovanú v období od 01.01.2022 - 31.12.2022 v budove SNM-MRK v Prešove v priestoroch na prízemí a 1. poschodí v pravej časti, kde sú inštalované výstavy a expozície, alebo sa realizujú aj  kultúrno-vzdelávacíe, spoločenské podujatia, besedy, prezentácie, tvorivé dielne. Pozrealizovaní investície zlepšenie atraktivity a zvýšenie návštevnosti o 100%"/>
    <x v="0"/>
    <x v="4"/>
    <s v="F2 Vytvorenie novej expozície/výstavy"/>
    <s v="01 Investičný zámer"/>
    <s v="štátny rozpočet"/>
    <s v="08T0103 Podpora kultúrnych aktivít RO a PO"/>
    <s v="nie"/>
    <n v="1"/>
    <n v="0"/>
    <n v="0"/>
    <n v="0"/>
    <n v="0"/>
    <n v="0"/>
    <n v="0"/>
    <n v="0"/>
    <n v="0"/>
    <n v="0"/>
    <n v="0"/>
    <n v="0"/>
    <n v="0"/>
    <s v="-"/>
    <n v="15000"/>
    <n v="0"/>
    <n v="0"/>
    <n v="3000"/>
    <n v="3000"/>
    <n v="3000"/>
    <n v="3000"/>
    <n v="3000"/>
    <n v="0"/>
    <n v="0"/>
    <n v="0"/>
    <m/>
    <n v="1"/>
    <n v="0"/>
    <s v="F2"/>
    <n v="8"/>
    <n v="1"/>
    <n v="1"/>
    <n v="0"/>
    <n v="1"/>
    <n v="1"/>
    <n v="1"/>
    <n v="1"/>
    <n v="0"/>
    <n v="1"/>
    <n v="0"/>
    <n v="0"/>
    <n v="1"/>
    <n v="1"/>
    <n v="1"/>
    <n v="0"/>
    <n v="1"/>
    <n v="0"/>
    <n v="0"/>
    <n v="3000"/>
    <n v="3000"/>
    <n v="3000"/>
    <n v="3000"/>
    <n v="3000"/>
    <n v="0"/>
    <n v="0"/>
    <n v="0"/>
    <n v="0"/>
    <n v="0"/>
    <n v="0"/>
    <n v="0"/>
    <n v="0"/>
    <n v="0"/>
    <n v="0"/>
    <n v="0"/>
    <n v="0"/>
    <n v="0"/>
    <n v="0"/>
    <n v="0"/>
    <n v="0"/>
    <n v="0"/>
    <n v="0"/>
    <n v="0"/>
    <n v="0"/>
    <n v="0"/>
    <n v="0"/>
    <n v="0"/>
    <n v="0"/>
    <n v="0"/>
    <n v="0"/>
    <n v="0"/>
    <n v="0"/>
    <n v="0"/>
    <n v="0"/>
    <n v="0"/>
    <n v="0"/>
    <n v="0"/>
    <n v="0"/>
    <n v="0"/>
    <n v="0"/>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721.0884353741494"/>
    <n v="2591.5127955944281"/>
    <n v="2468.1074243756461"/>
    <n v="2350.578499405377"/>
    <n v="2238.6461899098831"/>
    <n v="0"/>
    <n v="0"/>
    <n v="0"/>
    <n v="0"/>
    <n v="0"/>
    <n v="0"/>
    <n v="0"/>
    <n v="0"/>
    <n v="0"/>
    <n v="0"/>
    <n v="0"/>
    <n v="0"/>
    <n v="0"/>
    <n v="0"/>
    <n v="0"/>
    <n v="0"/>
    <n v="0"/>
    <n v="0"/>
    <n v="0"/>
    <n v="0"/>
    <n v="0"/>
    <n v="0"/>
    <n v="0"/>
    <n v="0"/>
    <n v="0"/>
    <n v="0"/>
    <n v="0"/>
    <n v="0"/>
    <n v="0"/>
    <n v="0"/>
    <n v="0"/>
    <n v="0"/>
    <n v="0"/>
    <n v="0"/>
    <n v="0"/>
    <n v="2050.7936507936506"/>
    <n v="1953.1368102796673"/>
    <n v="1860.1302955044453"/>
    <n v="1771.5526623851856"/>
    <n v="1687.1930117954153"/>
    <n v="1606.8504874242046"/>
    <n v="1530.3337975468617"/>
    <n v="1457.4607595684397"/>
    <n v="1388.0578662556568"/>
    <n v="1321.9598726244349"/>
    <n v="1259.0094024994621"/>
    <n v="1199.0565738090113"/>
    <n v="1141.9586417228682"/>
    <n v="1087.5796587836835"/>
    <n v="1035.790151222556"/>
    <n v="986.46681068814837"/>
    <n v="939.49220065537941"/>
    <n v="894.75447681464698"/>
    <n v="852.14712077585432"/>
    <n v="811.56868645319469"/>
    <n v="772.92255852685207"/>
    <n v="736.1167224065257"/>
    <n v="701.06354514907218"/>
    <n v="667.67956680864006"/>
    <n v="635.88530172251433"/>
    <n v="605.6050492595374"/>
    <n v="576.76671358051192"/>
    <n v="549.30163198143987"/>
    <n v="523.14441141089526"/>
    <n v="498.23277277228101"/>
    <n v="474.50740264026769"/>
    <n v="451.91181203835015"/>
    <n v="430.39220194128586"/>
    <n v="409.89733518217696"/>
    <n v="390.37841445921617"/>
    <n v="371.78896615163444"/>
    <n v="354.08472966822336"/>
    <n v="337.22355206497451"/>
    <n v="321.1652876809282"/>
    <n v="305.87170255326492"/>
    <n v="12369.933344659485"/>
    <n v="16627.46921417796"/>
    <x v="212"/>
  </r>
  <r>
    <s v="SF"/>
    <s v="Slovenská filharmónia"/>
    <x v="213"/>
    <n v="8"/>
    <s v="Dom umenia Piešťany - kompletná rekonštrukcia budovy - vypracovanie projektovej dokumentácie"/>
    <s v="Vypracovanie  projektovej dokumentácie ku kompletnej rekonštrukcii Domu umenia Piešťany "/>
    <s v="Zníženie energetickej náročnosti a zvýšenie estetickej hodnoty národnej kultúrnej pamiatky - Domu umenia Piešťany "/>
    <s v="N/A"/>
    <s v="Zákon č. 114/2020 Z.z. o Slovenskej filharmónii,                                                                 Štatút Slovenskej filharmónie č. MK-2109/2014-110/11519, čl. VII. bod 2.                             Zákon č. 278/1993 Z.z. o správe majetku štátu - §3 ods.2"/>
    <n v="5"/>
    <x v="1"/>
    <n v="53202"/>
    <s v="komplexná rekonštrukcia NKP"/>
    <x v="1"/>
    <x v="1"/>
    <s v="B3 Stavebná rekonštrukcia priestorov"/>
    <s v="01 Investičný zámer"/>
    <s v="štátny rozpočet"/>
    <s v="08S0102"/>
    <s v="nie "/>
    <n v="1"/>
    <n v="180000"/>
    <n v="180000"/>
    <n v="0"/>
    <n v="0"/>
    <n v="180000"/>
    <n v="0"/>
    <n v="0"/>
    <n v="0"/>
    <n v="0"/>
    <n v="0"/>
    <n v="0"/>
    <n v="0"/>
    <s v="-"/>
    <m/>
    <m/>
    <m/>
    <m/>
    <m/>
    <m/>
    <m/>
    <m/>
    <m/>
    <m/>
    <m/>
    <s v="Projektová dokumentácia slúži ako základný materiál pre kompletnú rekonštrukciu Domu umenia Piešťany. Spracovanie PD je nevyhnutnou podmienkou na čerpanie prostriedkov mechanizmu na podporu obnovy a odolnosti na obnovu verejných historických a pamiatkovo chránených budov vyhlásenej výzvou MD SR v rámci Plánu obnovy."/>
    <n v="0"/>
    <n v="0"/>
    <s v="B3"/>
    <n v="6"/>
    <n v="1"/>
    <n v="1"/>
    <n v="0"/>
    <n v="1"/>
    <n v="1"/>
    <n v="1"/>
    <n v="1"/>
    <n v="0"/>
    <n v="0"/>
    <n v="0"/>
    <n v="0"/>
    <n v="0"/>
    <n v="1"/>
    <n v="0"/>
    <n v="0"/>
    <n v="0"/>
    <n v="0"/>
    <n v="0"/>
    <n v="180000"/>
    <n v="0"/>
    <n v="0"/>
    <n v="0"/>
    <n v="0"/>
    <n v="0"/>
    <n v="0"/>
    <n v="0"/>
    <n v="0"/>
    <n v="0"/>
    <n v="0"/>
    <n v="0"/>
    <n v="0"/>
    <n v="0"/>
    <n v="0"/>
    <n v="0"/>
    <n v="0"/>
    <n v="0"/>
    <n v="0"/>
    <n v="0"/>
    <n v="0"/>
    <n v="0"/>
    <n v="0"/>
    <n v="0"/>
    <n v="0"/>
    <n v="0"/>
    <n v="0"/>
    <n v="0"/>
    <n v="0"/>
    <n v="0"/>
    <n v="0"/>
    <n v="0"/>
    <n v="0"/>
    <n v="0"/>
    <n v="0"/>
    <n v="0"/>
    <n v="0"/>
    <n v="0"/>
    <n v="0"/>
    <n v="0"/>
    <n v="0"/>
    <n v="53202"/>
    <n v="53202"/>
    <n v="53202"/>
    <n v="53202"/>
    <n v="53202"/>
    <n v="53202"/>
    <n v="53202"/>
    <n v="53202"/>
    <n v="53202"/>
    <n v="53202"/>
    <n v="53202"/>
    <n v="53202"/>
    <n v="53202"/>
    <n v="53202"/>
    <n v="53202"/>
    <n v="53202"/>
    <n v="53202"/>
    <n v="53202"/>
    <n v="53202"/>
    <n v="53202"/>
    <n v="53202"/>
    <n v="53202"/>
    <n v="53202"/>
    <n v="53202"/>
    <n v="53202"/>
    <n v="53202"/>
    <n v="53202"/>
    <n v="53202"/>
    <n v="53202"/>
    <n v="53202"/>
    <n v="53202"/>
    <n v="53202"/>
    <n v="53202"/>
    <n v="53202"/>
    <n v="53202"/>
    <n v="53202"/>
    <n v="53202"/>
    <n v="53202"/>
    <n v="53202"/>
    <n v="53202"/>
    <n v="53202"/>
    <n v="53202"/>
    <n v="53202"/>
    <n v="163265.30612244896"/>
    <n v="0"/>
    <n v="0"/>
    <n v="0"/>
    <n v="0"/>
    <n v="0"/>
    <n v="0"/>
    <n v="0"/>
    <n v="0"/>
    <n v="0"/>
    <n v="0"/>
    <n v="0"/>
    <n v="0"/>
    <n v="0"/>
    <n v="0"/>
    <n v="0"/>
    <n v="0"/>
    <n v="0"/>
    <n v="0"/>
    <n v="0"/>
    <n v="0"/>
    <n v="0"/>
    <n v="0"/>
    <n v="0"/>
    <n v="0"/>
    <n v="0"/>
    <n v="0"/>
    <n v="0"/>
    <n v="0"/>
    <n v="0"/>
    <n v="0"/>
    <n v="0"/>
    <n v="0"/>
    <n v="0"/>
    <n v="0"/>
    <n v="0"/>
    <n v="0"/>
    <n v="0"/>
    <n v="0"/>
    <n v="0"/>
    <n v="48255.78231292517"/>
    <n v="45957.887917071588"/>
    <n v="43769.417063877707"/>
    <n v="41685.159108454951"/>
    <n v="39700.151531861862"/>
    <n v="37809.668125582721"/>
    <n v="36009.207738650213"/>
    <n v="34294.48356061925"/>
    <n v="32661.412914875476"/>
    <n v="31106.107537976641"/>
    <n v="29624.86432188252"/>
    <n v="28214.156497030966"/>
    <n v="26870.625235267595"/>
    <n v="25591.071652635797"/>
    <n v="24372.449192986474"/>
    <n v="23211.856374272829"/>
    <n v="22106.529880259837"/>
    <n v="21053.837981199846"/>
    <n v="20051.274267809378"/>
    <n v="19096.45168362798"/>
    <n v="18187.096841550458"/>
    <n v="17321.044611000434"/>
    <n v="16496.232962857557"/>
    <n v="15710.698059864339"/>
    <n v="14962.569580823179"/>
    <n v="14250.066267450646"/>
    <n v="13571.491683286331"/>
    <n v="12925.230174558408"/>
    <n v="12309.743023388965"/>
    <n v="11723.564784179962"/>
    <n v="11165.299794457107"/>
    <n v="10633.618851863912"/>
    <n v="10127.256049394202"/>
    <n v="9645.0057613278095"/>
    <n v="9185.7197726931536"/>
    <n v="8748.3045454220501"/>
    <n v="8331.7186146876684"/>
    <n v="7934.9701092263495"/>
    <n v="7557.1143897393813"/>
    <n v="7197.2517997517907"/>
    <n v="163265.30612244896"/>
    <n v="219368.39793419128"/>
    <x v="213"/>
  </r>
  <r>
    <s v="NOC"/>
    <s v="Národné osvetové centrum"/>
    <x v="214"/>
    <n v="7"/>
    <s v="Výmena podlahových kritín"/>
    <s v="Výmena zastaralých podlahových krytín v celom objekte NOC, kde  sú staré podlahy, ktoré sa realizovali pri výstavbe budovy v 60 rokoch minulého storočia"/>
    <s v="Cieľom zámeru je zvyšenie estetických a bezopečnostných paramnetrov budovy. Nahradenie starý a smyklavých povrchov a vytvorenie novejého estetického vzdľahu prispeje ku kultúrnosti prostreia NOC. "/>
    <s v="N/A"/>
    <s v="Zákon č. 124/2006 Z.z. o bezpečnosti a ochrane zdravia pri práci "/>
    <n v="40"/>
    <x v="0"/>
    <n v="10000"/>
    <s v="Nové estetické podflahy a bezpečné podlahy zvýšia atraktívnosť tohto prostredia a priláka zvýšený počet eventov a ich návštevníkov a tým pádom a zvýšenie príjmov inštitúcie. _x000a_Hrozba vzniku škody v súvislosti s poškodenou a neestetickou dlažbou je vysoká . Neustále opravy nám zvyšujú náklady.  Ušetrenie nákladov je radovo 10 000 EUR/rok. "/>
    <x v="0"/>
    <x v="1"/>
    <s v="B3 Stavebná rekonštrukcia priestorov"/>
    <s v="02 Analýza / podkladová štúdia k investičnému zámeru"/>
    <s v="Plán obnovy a odolnosti SR"/>
    <s v="08S0107 Osvetová činnosť a tradičná ľudová kultúra"/>
    <s v="nie"/>
    <n v="1"/>
    <n v="150000"/>
    <n v="7500"/>
    <n v="0"/>
    <n v="0"/>
    <n v="0"/>
    <n v="142500"/>
    <n v="0"/>
    <n v="0"/>
    <n v="0"/>
    <n v="0"/>
    <n v="0"/>
    <n v="0"/>
    <s v="-"/>
    <n v="10000"/>
    <n v="0"/>
    <n v="0"/>
    <n v="0"/>
    <n v="0"/>
    <n v="0"/>
    <n v="0"/>
    <n v="0"/>
    <n v="0"/>
    <n v="0"/>
    <n v="0"/>
    <m/>
    <n v="0"/>
    <n v="0"/>
    <s v="B3"/>
    <n v="6"/>
    <n v="0"/>
    <n v="0"/>
    <n v="0"/>
    <n v="1"/>
    <n v="1"/>
    <n v="1"/>
    <n v="1"/>
    <n v="0"/>
    <n v="1"/>
    <n v="0"/>
    <n v="0"/>
    <n v="1"/>
    <n v="1"/>
    <n v="1"/>
    <n v="0"/>
    <n v="1"/>
    <n v="0"/>
    <n v="0"/>
    <n v="0"/>
    <n v="142500"/>
    <n v="0"/>
    <n v="0"/>
    <n v="0"/>
    <n v="0"/>
    <n v="0"/>
    <n v="0"/>
    <n v="0"/>
    <n v="0"/>
    <n v="0"/>
    <n v="0"/>
    <n v="0"/>
    <n v="0"/>
    <n v="0"/>
    <n v="0"/>
    <n v="0"/>
    <n v="0"/>
    <n v="0"/>
    <n v="0"/>
    <n v="0"/>
    <n v="0"/>
    <n v="0"/>
    <n v="0"/>
    <n v="0"/>
    <n v="0"/>
    <n v="0"/>
    <n v="0"/>
    <n v="0"/>
    <n v="0"/>
    <n v="0"/>
    <n v="0"/>
    <n v="0"/>
    <n v="0"/>
    <n v="0"/>
    <n v="0"/>
    <n v="0"/>
    <n v="0"/>
    <n v="0"/>
    <n v="0"/>
    <n v="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0"/>
    <n v="123096.85779073533"/>
    <n v="0"/>
    <n v="0"/>
    <n v="0"/>
    <n v="0"/>
    <n v="0"/>
    <n v="0"/>
    <n v="0"/>
    <n v="0"/>
    <n v="0"/>
    <n v="0"/>
    <n v="0"/>
    <n v="0"/>
    <n v="0"/>
    <n v="0"/>
    <n v="0"/>
    <n v="0"/>
    <n v="0"/>
    <n v="0"/>
    <n v="0"/>
    <n v="0"/>
    <n v="0"/>
    <n v="0"/>
    <n v="0"/>
    <n v="0"/>
    <n v="0"/>
    <n v="0"/>
    <n v="0"/>
    <n v="0"/>
    <n v="0"/>
    <n v="0"/>
    <n v="0"/>
    <n v="0"/>
    <n v="0"/>
    <n v="0"/>
    <n v="0"/>
    <n v="0"/>
    <n v="0"/>
    <n v="0"/>
    <n v="9070.2947845804993"/>
    <n v="8638.3759853147603"/>
    <n v="8227.0247479188201"/>
    <n v="7835.2616646845891"/>
    <n v="7462.153966366277"/>
    <n v="7106.8133013012148"/>
    <n v="6768.3936202868717"/>
    <n v="6446.0891621779729"/>
    <n v="6139.1325354075934"/>
    <n v="5846.7928908643744"/>
    <n v="5568.3741817755954"/>
    <n v="5303.2135064529466"/>
    <n v="5050.6795299551886"/>
    <n v="4810.1709809097019"/>
    <n v="4581.1152199140024"/>
    <n v="4362.9668761085732"/>
    <n v="4155.2065486748315"/>
    <n v="3957.3395701665063"/>
    <n v="3768.8948287300059"/>
    <n v="3589.4236464095297"/>
    <n v="3418.498710866219"/>
    <n v="3255.7130579678269"/>
    <n v="3100.679102826502"/>
    <n v="2953.0277169776209"/>
    <n v="2812.4073495024963"/>
    <n v="2678.4831900023769"/>
    <n v="2550.9363714308356"/>
    <n v="2429.4632108865098"/>
    <n v="2313.7744865585814"/>
    <n v="2203.5947491034099"/>
    <n v="2098.6616658127714"/>
    <n v="1998.7253960121634"/>
    <n v="1903.5479962020604"/>
    <n v="1812.9028535257717"/>
    <n v="1726.5741462150208"/>
    <n v="1644.3563297285912"/>
    <n v="1566.0536473605632"/>
    <n v="1491.4796641529169"/>
    <n v="1420.4568230027783"/>
    <n v="1352.8160219074077"/>
    <n v="123096.85779073533"/>
    <n v="163419.87003804228"/>
    <x v="214"/>
  </r>
  <r>
    <s v="SNM"/>
    <s v="SNM - Múzeum bábkarských kultúr a hračiek hrad Modrý Kameň"/>
    <x v="215"/>
    <n v="1"/>
    <s v="Reštaurátorské práce oltárnej architektúry kaplnky sv. Anny na hrade Modrý Kameň"/>
    <s v="Reštaurovanie hlavného oltára a postranných oltárov v barokovej kaplnke sv. Anny, ktoré vykazujú masívne poškodenie štufových poivrchov a plastík ako súčasti ostárnej architektúry a súviisiace úpravy interiéru kaplnky"/>
    <s v="Záchrana a zastavenie ďalšej degradácie baroovej architektúry kaplnky hradu Modrý Kameň"/>
    <s v="N/A"/>
    <s v="Zákon č. 49/2002 Z.z. o ochrane pamiatkového fondu; Zákon č. 543/2002 Z.z. o ochrane prírody a krajiny; Zákon č. 206/2009 Z.z. o múzeách a o galériách a o ochrane predmetov kultúrnej hodnoty"/>
    <n v="40"/>
    <x v="1"/>
    <n v="28000"/>
    <s v="Opravou sa zabráni znehodnoteniu  kultúrnej pamiatky,   múzeum nebude musieť vynakladať  neočakávané výdavky na údržbu, zvýši sa návštevnosť, zvýšenie verejného záujmu, nárast interakcie a  participácie  múzea so širokou verejnosťou, odbornou  verejnosťou,  zlepšenie nákladovej efektívnosti stavby"/>
    <x v="0"/>
    <x v="1"/>
    <s v="0 Odstránenie havarijného stavu"/>
    <s v="01 Investičný zámer"/>
    <s v="štátny rozpočet"/>
    <s v="08S0106 Múzeá a galérie"/>
    <s v="nie"/>
    <n v="1"/>
    <n v="403040"/>
    <n v="6000"/>
    <n v="0"/>
    <m/>
    <n v="6000"/>
    <n v="397040"/>
    <n v="0"/>
    <n v="0"/>
    <n v="0"/>
    <n v="0"/>
    <n v="0"/>
    <n v="0"/>
    <s v="-"/>
    <n v="0"/>
    <n v="0"/>
    <n v="0"/>
    <n v="0"/>
    <n v="0"/>
    <n v="0"/>
    <n v="0"/>
    <n v="0"/>
    <n v="0"/>
    <n v="0"/>
    <n v="0"/>
    <m/>
    <n v="0"/>
    <n v="0"/>
    <s v="0"/>
    <n v="8"/>
    <n v="1"/>
    <n v="1"/>
    <n v="1"/>
    <n v="1"/>
    <n v="1"/>
    <n v="1"/>
    <n v="1"/>
    <n v="0"/>
    <n v="0"/>
    <n v="0"/>
    <n v="0"/>
    <n v="0"/>
    <n v="1"/>
    <n v="1"/>
    <n v="0"/>
    <n v="1"/>
    <n v="0"/>
    <n v="0"/>
    <n v="6000"/>
    <n v="397040"/>
    <n v="0"/>
    <n v="0"/>
    <n v="0"/>
    <n v="0"/>
    <n v="0"/>
    <n v="0"/>
    <n v="0"/>
    <n v="0"/>
    <n v="0"/>
    <n v="0"/>
    <n v="0"/>
    <n v="0"/>
    <n v="0"/>
    <n v="0"/>
    <n v="0"/>
    <n v="0"/>
    <n v="0"/>
    <n v="0"/>
    <n v="0"/>
    <n v="0"/>
    <n v="0"/>
    <n v="0"/>
    <n v="0"/>
    <n v="0"/>
    <n v="0"/>
    <n v="0"/>
    <n v="0"/>
    <n v="0"/>
    <n v="0"/>
    <n v="0"/>
    <n v="0"/>
    <n v="0"/>
    <n v="0"/>
    <n v="0"/>
    <n v="0"/>
    <n v="0"/>
    <n v="0"/>
    <n v="0"/>
    <n v="0"/>
    <n v="28000"/>
    <n v="28000"/>
    <n v="28000"/>
    <n v="28000"/>
    <n v="28000"/>
    <n v="28000"/>
    <n v="28000"/>
    <n v="28000"/>
    <n v="28000"/>
    <n v="28000"/>
    <n v="28000"/>
    <n v="28000"/>
    <n v="28000"/>
    <n v="28000"/>
    <n v="28000"/>
    <n v="28000"/>
    <n v="28000"/>
    <n v="28000"/>
    <n v="28000"/>
    <n v="28000"/>
    <n v="28000"/>
    <n v="28000"/>
    <n v="28000"/>
    <n v="28000"/>
    <n v="28000"/>
    <n v="28000"/>
    <n v="28000"/>
    <n v="28000"/>
    <n v="28000"/>
    <n v="28000"/>
    <n v="28000"/>
    <n v="28000"/>
    <n v="28000"/>
    <n v="28000"/>
    <n v="28000"/>
    <n v="28000"/>
    <n v="28000"/>
    <n v="28000"/>
    <n v="28000"/>
    <n v="28000"/>
    <n v="28000"/>
    <n v="28000"/>
    <n v="28000"/>
    <n v="5442.1768707482988"/>
    <n v="342978.0801209372"/>
    <n v="0"/>
    <n v="0"/>
    <n v="0"/>
    <n v="0"/>
    <n v="0"/>
    <n v="0"/>
    <n v="0"/>
    <n v="0"/>
    <n v="0"/>
    <n v="0"/>
    <n v="0"/>
    <n v="0"/>
    <n v="0"/>
    <n v="0"/>
    <n v="0"/>
    <n v="0"/>
    <n v="0"/>
    <n v="0"/>
    <n v="0"/>
    <n v="0"/>
    <n v="0"/>
    <n v="0"/>
    <n v="0"/>
    <n v="0"/>
    <n v="0"/>
    <n v="0"/>
    <n v="0"/>
    <n v="0"/>
    <n v="0"/>
    <n v="0"/>
    <n v="0"/>
    <n v="0"/>
    <n v="0"/>
    <n v="0"/>
    <n v="0"/>
    <n v="0"/>
    <n v="0"/>
    <n v="0"/>
    <n v="25396.825396825396"/>
    <n v="24187.452758881329"/>
    <n v="23035.669294172694"/>
    <n v="21938.73266111685"/>
    <n v="20894.031105825576"/>
    <n v="19899.077243643402"/>
    <n v="18951.502136803239"/>
    <n v="18049.049654098322"/>
    <n v="17189.57109914126"/>
    <n v="16371.020094420248"/>
    <n v="15591.447708971666"/>
    <n v="14848.99781806825"/>
    <n v="14141.902683874529"/>
    <n v="13468.478746547165"/>
    <n v="12827.122615759206"/>
    <n v="12216.307253104003"/>
    <n v="11634.578336289527"/>
    <n v="11080.550796466217"/>
    <n v="10552.905520444017"/>
    <n v="10050.386209946682"/>
    <n v="9571.796390425412"/>
    <n v="9115.9965623099142"/>
    <n v="8681.9014879142069"/>
    <n v="8268.4776075373393"/>
    <n v="7874.7405786069894"/>
    <n v="7499.752932006656"/>
    <n v="7142.6218400063399"/>
    <n v="6802.4969904822274"/>
    <n v="6478.5685623640284"/>
    <n v="6170.0652974895484"/>
    <n v="5876.2526642757603"/>
    <n v="5596.4311088340573"/>
    <n v="5329.9343893657697"/>
    <n v="5076.1279898721605"/>
    <n v="4834.4076094020584"/>
    <n v="4604.197723240055"/>
    <n v="4384.9502126095767"/>
    <n v="4176.143059628168"/>
    <n v="3977.2791044077794"/>
    <n v="3787.8848613407417"/>
    <n v="348420.25699168548"/>
    <n v="457575.63610651839"/>
    <x v="215"/>
  </r>
  <r>
    <s v="KHB"/>
    <s v="Kunsthalle Bratislava"/>
    <x v="216"/>
    <n v="2"/>
    <s v="Laserové projektory"/>
    <s v="Laserové projektory (3 ks) s ultra krátkou premietacou vzdialenosťou umožňujúce vysoko kvalitný obraz a zvuk z police priamo pod videom, čo umožní okrem vizuálneho zlepšenia aj jednoduchšiu montáž a manipuláciu. Skvalitnenie obrazu a zvuku videoinštalácii a uľahčenie manipulácie pri montáži a inštalácii diel."/>
    <s v="Zabezpečenie výstavnej činnosti"/>
    <s v="N/A"/>
    <s v="Zriaďovacia listina Kunsthalle Bratislava, Čl. I odsek 3 písm. a)"/>
    <n v="5"/>
    <x v="3"/>
    <n v="2990"/>
    <s v="Týmto typom projektorov Kunsthalle Bratislava nedisponuje ale v súčasnej výstavnej praxi su tieto zariadenia nevyhnutnoťou a tým padom sme nútení platiť za ich prenájom pričom napr. spolocnosť Wave Sound Solutions (Bratislava) nám dala cenovú ponuku na týždňový prenájom podobného projektoru na 450 €. Za takýchto cenových podmienok musíme robiť kompromisy. Keby sme projektory nakúpili vieme ich používať 6 dní v týždni/10h/deň po celý rok mimo sviatkov. Počet týždňov za rok je 52. 52 x 6 dní=312dní.  Počet sviatkov je 13 dní. 312-13=299 dní. 299x10h=2990 hodín za rok. V peniazoch za prenájom by to vyšlo 450 EUR x 52 týždňov = 23400 EUR."/>
    <x v="2"/>
    <x v="3"/>
    <s v="D1 Nákup štandardnej IT techniky"/>
    <s v="01 Investičný zámer"/>
    <s v="štátny rozpočet"/>
    <s v="08S0103"/>
    <s v="nie"/>
    <n v="1"/>
    <n v="10500"/>
    <n v="0"/>
    <n v="0"/>
    <n v="0"/>
    <n v="10500"/>
    <n v="0"/>
    <n v="0"/>
    <n v="0"/>
    <n v="0"/>
    <n v="0"/>
    <n v="0"/>
    <n v="0"/>
    <s v="-"/>
    <n v="0"/>
    <n v="0"/>
    <n v="0"/>
    <n v="0"/>
    <n v="0"/>
    <n v="0"/>
    <n v="0"/>
    <n v="0"/>
    <n v="0"/>
    <n v="0"/>
    <n v="0"/>
    <m/>
    <n v="1"/>
    <n v="0"/>
    <s v="D1"/>
    <n v="9"/>
    <n v="1"/>
    <n v="1"/>
    <n v="1"/>
    <n v="1"/>
    <n v="1"/>
    <n v="1"/>
    <n v="1"/>
    <n v="0"/>
    <n v="1"/>
    <n v="0"/>
    <n v="1"/>
    <n v="0"/>
    <n v="1"/>
    <n v="1"/>
    <n v="0"/>
    <n v="1"/>
    <n v="0"/>
    <n v="0"/>
    <n v="10500"/>
    <n v="0"/>
    <n v="0"/>
    <n v="0"/>
    <n v="0"/>
    <n v="0"/>
    <n v="0"/>
    <n v="0"/>
    <n v="0"/>
    <n v="0"/>
    <n v="0"/>
    <n v="0"/>
    <n v="0"/>
    <n v="0"/>
    <n v="0"/>
    <n v="0"/>
    <n v="0"/>
    <n v="0"/>
    <n v="0"/>
    <n v="0"/>
    <n v="0"/>
    <n v="0"/>
    <n v="0"/>
    <n v="0"/>
    <n v="0"/>
    <n v="0"/>
    <n v="0"/>
    <n v="0"/>
    <n v="0"/>
    <n v="0"/>
    <n v="0"/>
    <n v="0"/>
    <n v="0"/>
    <n v="0"/>
    <n v="0"/>
    <n v="0"/>
    <n v="0"/>
    <n v="0"/>
    <n v="0"/>
    <n v="0"/>
    <n v="0"/>
    <n v="2990"/>
    <n v="2990"/>
    <n v="2990"/>
    <n v="2990"/>
    <n v="2990"/>
    <n v="2990"/>
    <n v="2990"/>
    <n v="2990"/>
    <n v="2990"/>
    <n v="2990"/>
    <n v="2990"/>
    <n v="2990"/>
    <n v="2990"/>
    <n v="2990"/>
    <n v="2990"/>
    <n v="2990"/>
    <n v="2990"/>
    <n v="2990"/>
    <n v="2990"/>
    <n v="2990"/>
    <n v="2990"/>
    <n v="2990"/>
    <n v="2990"/>
    <n v="2990"/>
    <n v="2990"/>
    <n v="2990"/>
    <n v="2990"/>
    <n v="2990"/>
    <n v="2990"/>
    <n v="2990"/>
    <n v="2990"/>
    <n v="2990"/>
    <n v="2990"/>
    <n v="2990"/>
    <n v="2990"/>
    <n v="2990"/>
    <n v="2990"/>
    <n v="2990"/>
    <n v="2990"/>
    <n v="2990"/>
    <n v="2990"/>
    <n v="2990"/>
    <n v="2990"/>
    <n v="9523.8095238095229"/>
    <n v="0"/>
    <n v="0"/>
    <n v="0"/>
    <n v="0"/>
    <n v="0"/>
    <n v="0"/>
    <n v="0"/>
    <n v="0"/>
    <n v="0"/>
    <n v="0"/>
    <n v="0"/>
    <n v="0"/>
    <n v="0"/>
    <n v="0"/>
    <n v="0"/>
    <n v="0"/>
    <n v="0"/>
    <n v="0"/>
    <n v="0"/>
    <n v="0"/>
    <n v="0"/>
    <n v="0"/>
    <n v="0"/>
    <n v="0"/>
    <n v="0"/>
    <n v="0"/>
    <n v="0"/>
    <n v="0"/>
    <n v="0"/>
    <n v="0"/>
    <n v="0"/>
    <n v="0"/>
    <n v="0"/>
    <n v="0"/>
    <n v="0"/>
    <n v="0"/>
    <n v="0"/>
    <n v="0"/>
    <n v="0"/>
    <n v="2712.0181405895692"/>
    <n v="2582.8744196091134"/>
    <n v="2459.880399627727"/>
    <n v="2342.7432377406922"/>
    <n v="2231.1840359435168"/>
    <n v="2124.937177089063"/>
    <n v="2023.7496924657746"/>
    <n v="1927.3806594912139"/>
    <n v="1835.6006280868703"/>
    <n v="1748.1910743684477"/>
    <n v="1664.9438803509029"/>
    <n v="1585.6608384294311"/>
    <n v="1510.1531794566013"/>
    <n v="1438.2411232920008"/>
    <n v="1369.7534507542866"/>
    <n v="1304.5270959564632"/>
    <n v="1242.4067580537746"/>
    <n v="1183.2445314797853"/>
    <n v="1126.8995537902717"/>
    <n v="1073.2376702764493"/>
    <n v="1022.1311145489994"/>
    <n v="973.45820433238021"/>
    <n v="927.10305174512416"/>
    <n v="882.95528737630866"/>
    <n v="840.90979750124632"/>
    <n v="800.86647381071077"/>
    <n v="762.72997505781984"/>
    <n v="726.40950005506636"/>
    <n v="691.81857148101585"/>
    <n v="658.87482998191956"/>
    <n v="627.49983807801868"/>
    <n v="597.61889340763685"/>
    <n v="569.16085086441603"/>
    <n v="542.05795320420566"/>
    <n v="516.2456697182912"/>
    <n v="491.66254258884874"/>
    <n v="468.25004056080837"/>
    <n v="445.95241958172221"/>
    <n v="424.71659007783069"/>
    <n v="404.49199055031494"/>
    <n v="9523.8095238095229"/>
    <n v="12328.700233510621"/>
    <x v="216"/>
  </r>
  <r>
    <s v="SFÚ"/>
    <s v="Slovenský filmový ústav"/>
    <x v="217"/>
    <n v="2"/>
    <s v="Renovácia kina Lumiere -IV.etapa - dofinancovanie v roku 2023"/>
    <s v="nevyhnutnosť dokončenia stavebných úprav ( ktoré sa z dôvodu nedostatku finančných zdrojov zastavili v roku 2016) pre funkčné a moderné kino, zabezpečenie vstupu imobilným návštevníkom  "/>
    <s v="funkčné a moderné kino Lumiere -  nevyhnutnosť jeho prevádzky, rozvoja a technického zlepšenia, zabezpečenie vstupu imobilným návštevníkom - výťah do dvoch suterénnych kinosál"/>
    <s v=" b) Alternatíva - projekt je v realizácii"/>
    <s v="Zákon č. 40/2015 Z.z. o audiovízii,  §21 ods. 1 h)  "/>
    <n v="40"/>
    <x v="1"/>
    <n v="56605"/>
    <s v="návštevnosť kina Lumiere v roku 2022 bola celkom 56 605 návštevníkov. Avšak z dôvodu požiaru v digitalizčnom pracovisku a zadymení a kontaminovaní kina  (20.9.2022) bola prevádzka pozastavená, t.č. prebieha príprava renovácie. V prrípade, že by prevádzka nebola pozastavená, možno predpokladať, že návštevnosť by bola (56 605 :9x12) -  cca 75 000 divákov. Možno predpokladať, že po renovácii kina môžeme očakávať  priemernú ročnú návštevnosť na úrovni 85 000 divákov - t.j. nárasť o 13,3%. "/>
    <x v="0"/>
    <x v="1"/>
    <s v="B3 Stavebná rekonštrukcia priestorov"/>
    <s v="05 Projektová dokumentácia k dispozícii - pre realizáciu stavby"/>
    <s v="kombinované"/>
    <s v="08S0104 Médiá a audiovízia"/>
    <s v="nie"/>
    <n v="0.85780000000000001"/>
    <n v="2172679"/>
    <n v="0"/>
    <n v="0"/>
    <n v="1645060"/>
    <n v="527619"/>
    <n v="0"/>
    <n v="0"/>
    <n v="0"/>
    <n v="0"/>
    <n v="0"/>
    <n v="0"/>
    <n v="0"/>
    <s v="časť nákladov spojených s renováciou má povahu bežných výdavkov - sťahovanie,balenie, čistenie a impregnovanie travertínovej podlahy, upratovanie, nákup invetáru do kina a pod., činnosť stavebného dozoru, následné revízie a skúšky zariadení a i."/>
    <n v="360000"/>
    <n v="0"/>
    <n v="60000"/>
    <n v="300000"/>
    <n v="0"/>
    <n v="0"/>
    <n v="0"/>
    <n v="0"/>
    <n v="0"/>
    <n v="0"/>
    <n v="0"/>
    <m/>
    <n v="0"/>
    <n v="1"/>
    <s v="B3"/>
    <n v="9"/>
    <n v="1"/>
    <n v="1"/>
    <n v="1"/>
    <n v="1"/>
    <n v="1"/>
    <n v="1"/>
    <n v="0"/>
    <n v="1"/>
    <n v="1"/>
    <n v="0"/>
    <n v="0"/>
    <n v="1"/>
    <n v="1"/>
    <n v="1"/>
    <n v="0"/>
    <n v="1"/>
    <n v="0"/>
    <n v="1705060"/>
    <n v="827619"/>
    <n v="0"/>
    <n v="0"/>
    <n v="0"/>
    <n v="0"/>
    <n v="0"/>
    <n v="0"/>
    <n v="0"/>
    <n v="0"/>
    <n v="0"/>
    <n v="0"/>
    <n v="0"/>
    <n v="0"/>
    <n v="0"/>
    <n v="0"/>
    <n v="0"/>
    <n v="0"/>
    <n v="0"/>
    <n v="0"/>
    <n v="0"/>
    <n v="0"/>
    <n v="0"/>
    <n v="0"/>
    <n v="0"/>
    <n v="0"/>
    <n v="0"/>
    <n v="0"/>
    <n v="0"/>
    <n v="0"/>
    <n v="0"/>
    <n v="0"/>
    <n v="0"/>
    <n v="0"/>
    <n v="0"/>
    <n v="0"/>
    <n v="0"/>
    <n v="0"/>
    <n v="0"/>
    <n v="0"/>
    <n v="0"/>
    <n v="0"/>
    <n v="56605"/>
    <n v="56605"/>
    <n v="56605"/>
    <n v="56605"/>
    <n v="56605"/>
    <n v="56605"/>
    <n v="56605"/>
    <n v="56605"/>
    <n v="56605"/>
    <n v="56605"/>
    <n v="56605"/>
    <n v="56605"/>
    <n v="56605"/>
    <n v="56605"/>
    <n v="56605"/>
    <n v="56605"/>
    <n v="56605"/>
    <n v="56605"/>
    <n v="56605"/>
    <n v="56605"/>
    <n v="56605"/>
    <n v="56605"/>
    <n v="56605"/>
    <n v="56605"/>
    <n v="56605"/>
    <n v="56605"/>
    <n v="56605"/>
    <n v="56605"/>
    <n v="56605"/>
    <n v="56605"/>
    <n v="56605"/>
    <n v="56605"/>
    <n v="56605"/>
    <n v="56605"/>
    <n v="56605"/>
    <n v="56605"/>
    <n v="56605"/>
    <n v="56605"/>
    <n v="56605"/>
    <n v="56605"/>
    <n v="56605"/>
    <n v="56605"/>
    <n v="56605"/>
    <n v="750674.82993197278"/>
    <n v="0"/>
    <n v="0"/>
    <n v="0"/>
    <n v="0"/>
    <n v="0"/>
    <n v="0"/>
    <n v="0"/>
    <n v="0"/>
    <n v="0"/>
    <n v="0"/>
    <n v="0"/>
    <n v="0"/>
    <n v="0"/>
    <n v="0"/>
    <n v="0"/>
    <n v="0"/>
    <n v="0"/>
    <n v="0"/>
    <n v="0"/>
    <n v="0"/>
    <n v="0"/>
    <n v="0"/>
    <n v="0"/>
    <n v="0"/>
    <n v="0"/>
    <n v="0"/>
    <n v="0"/>
    <n v="0"/>
    <n v="0"/>
    <n v="0"/>
    <n v="0"/>
    <n v="0"/>
    <n v="0"/>
    <n v="0"/>
    <n v="0"/>
    <n v="0"/>
    <n v="0"/>
    <n v="0"/>
    <n v="0"/>
    <n v="51342.403628117914"/>
    <n v="48897.527264874196"/>
    <n v="46569.07358559448"/>
    <n v="44351.498652947121"/>
    <n v="42239.522526616311"/>
    <n v="40228.116692015523"/>
    <n v="38312.492087633836"/>
    <n v="36488.087702508412"/>
    <n v="34750.559716674681"/>
    <n v="33095.771158737793"/>
    <n v="31519.782055940756"/>
    <n v="30018.840053276905"/>
    <n v="28589.371479311343"/>
    <n v="27227.972837439367"/>
    <n v="25931.402702323208"/>
    <n v="24696.574002212576"/>
    <n v="23520.546668773884"/>
    <n v="22400.520636927507"/>
    <n v="21333.829178026197"/>
    <n v="20317.932550501144"/>
    <n v="19350.411952858231"/>
    <n v="18428.963764626882"/>
    <n v="17551.394061549414"/>
    <n v="16715.613391951825"/>
    <n v="15919.631801858879"/>
    <n v="15161.554097008455"/>
    <n v="14439.575330484246"/>
    <n v="13751.976505223087"/>
    <n v="13097.120481164849"/>
    <n v="12473.448077299852"/>
    <n v="11879.474359333193"/>
    <n v="11313.785104126851"/>
    <n v="10775.033432501763"/>
    <n v="10261.93660238263"/>
    <n v="9773.272954650125"/>
    <n v="9307.8790044286889"/>
    <n v="8864.6466708844673"/>
    <n v="8442.5206389375871"/>
    <n v="8040.4958466072267"/>
    <n v="7657.6150920068822"/>
    <n v="750674.82993197278"/>
    <n v="925038.17435033817"/>
    <x v="217"/>
  </r>
  <r>
    <s v="SNM"/>
    <s v="SNM - Múzeum rusínskej kultúry v Prešove"/>
    <x v="218"/>
    <n v="15"/>
    <s v="Slávni Rusíni - cyklus videodokumentov zo života a diela významných, často neznámych Rusínov zo Slovenska. "/>
    <s v="Zámerom projektu je vytvoriť cykus videodokumenotv zo života a diela významných, často neznámych, Rusínov zo Slovenska.- výroba videonahrávok na múzejný  Youtube kanál - 60 dielov."/>
    <s v="Cieľom projektu je vytvoriť cyklus 60 videí o slávnych Rusínoch zo Slovenska. "/>
    <s v="N/A"/>
    <s v="Prgramové vyhlásenie vlády SR 2020 - 2024; Uznesenie vlády SR č. 649 zo 14. októbra 2024"/>
    <n v="10"/>
    <x v="1"/>
    <n v="2261"/>
    <s v="Ide o návštevnosť vykazovanú v období od 01.01.2022 - 31.12.2022 v budove SNM-MRK v Prešove v priestoroch na prízemí a 1. poschodí v pravej časti, kde sú inštalované výstavy a expozície, alebo sa realizujú aj  kultúrno-vzdelávacíe, spoločenské podujatia, besedy, prezentácie, tvorivé dielne. Pozrealizovaní investície zlepšenie atraktivity a zvýšenie návštevnosti o 100%"/>
    <x v="0"/>
    <x v="4"/>
    <s v="F2 Vytvorenie novej expozície/výstavy"/>
    <s v="01 Investičný zámer"/>
    <s v="štátny rozpočet"/>
    <s v="08S0106 Múzeá a galérie"/>
    <s v="nie"/>
    <n v="1"/>
    <n v="0"/>
    <n v="0"/>
    <n v="0"/>
    <n v="0"/>
    <n v="0"/>
    <n v="0"/>
    <n v="0"/>
    <n v="0"/>
    <n v="0"/>
    <n v="0"/>
    <n v="0"/>
    <n v="0"/>
    <s v="-"/>
    <n v="24000"/>
    <n v="0"/>
    <n v="8000"/>
    <n v="4000"/>
    <n v="4000"/>
    <n v="4000"/>
    <n v="4000"/>
    <n v="0"/>
    <n v="0"/>
    <n v="0"/>
    <n v="0"/>
    <m/>
    <n v="1"/>
    <n v="0"/>
    <s v="F2"/>
    <n v="8"/>
    <n v="1"/>
    <n v="1"/>
    <n v="0"/>
    <n v="1"/>
    <n v="1"/>
    <n v="1"/>
    <n v="1"/>
    <n v="0"/>
    <n v="1"/>
    <n v="0"/>
    <n v="0"/>
    <n v="1"/>
    <n v="1"/>
    <n v="1"/>
    <n v="0"/>
    <n v="1"/>
    <n v="0"/>
    <n v="8000"/>
    <n v="4000"/>
    <n v="4000"/>
    <n v="4000"/>
    <n v="4000"/>
    <n v="0"/>
    <n v="0"/>
    <n v="0"/>
    <n v="0"/>
    <n v="0"/>
    <n v="0"/>
    <n v="0"/>
    <n v="0"/>
    <n v="0"/>
    <n v="0"/>
    <n v="0"/>
    <n v="0"/>
    <n v="0"/>
    <n v="0"/>
    <n v="0"/>
    <n v="0"/>
    <n v="0"/>
    <n v="0"/>
    <n v="0"/>
    <n v="0"/>
    <n v="0"/>
    <n v="0"/>
    <n v="0"/>
    <n v="0"/>
    <n v="0"/>
    <n v="0"/>
    <n v="0"/>
    <n v="0"/>
    <n v="0"/>
    <n v="0"/>
    <n v="0"/>
    <n v="0"/>
    <n v="0"/>
    <n v="0"/>
    <n v="0"/>
    <n v="0"/>
    <n v="0"/>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3628.1179138321995"/>
    <n v="3455.3503941259041"/>
    <n v="3290.8098991675279"/>
    <n v="3134.104665873836"/>
    <n v="0"/>
    <n v="0"/>
    <n v="0"/>
    <n v="0"/>
    <n v="0"/>
    <n v="0"/>
    <n v="0"/>
    <n v="0"/>
    <n v="0"/>
    <n v="0"/>
    <n v="0"/>
    <n v="0"/>
    <n v="0"/>
    <n v="0"/>
    <n v="0"/>
    <n v="0"/>
    <n v="0"/>
    <n v="0"/>
    <n v="0"/>
    <n v="0"/>
    <n v="0"/>
    <n v="0"/>
    <n v="0"/>
    <n v="0"/>
    <n v="0"/>
    <n v="0"/>
    <n v="0"/>
    <n v="0"/>
    <n v="0"/>
    <n v="0"/>
    <n v="0"/>
    <n v="0"/>
    <n v="0"/>
    <n v="0"/>
    <n v="0"/>
    <n v="0"/>
    <n v="2050.7936507936506"/>
    <n v="1953.1368102796673"/>
    <n v="1860.1302955044453"/>
    <n v="1771.5526623851856"/>
    <n v="1687.1930117954153"/>
    <n v="1606.8504874242046"/>
    <n v="1530.3337975468617"/>
    <n v="1457.4607595684397"/>
    <n v="1388.0578662556568"/>
    <n v="1321.9598726244349"/>
    <n v="1259.0094024994621"/>
    <n v="1199.0565738090113"/>
    <n v="1141.9586417228682"/>
    <n v="1087.5796587836835"/>
    <n v="1035.790151222556"/>
    <n v="986.46681068814837"/>
    <n v="939.49220065537941"/>
    <n v="894.75447681464698"/>
    <n v="852.14712077585432"/>
    <n v="811.56868645319469"/>
    <n v="772.92255852685207"/>
    <n v="736.1167224065257"/>
    <n v="701.06354514907218"/>
    <n v="667.67956680864006"/>
    <n v="635.88530172251433"/>
    <n v="605.6050492595374"/>
    <n v="576.76671358051192"/>
    <n v="549.30163198143987"/>
    <n v="523.14441141089526"/>
    <n v="498.23277277228101"/>
    <n v="474.50740264026769"/>
    <n v="451.91181203835015"/>
    <n v="430.39220194128586"/>
    <n v="409.89733518217696"/>
    <n v="390.37841445921617"/>
    <n v="371.78896615163444"/>
    <n v="354.08472966822336"/>
    <n v="337.22355206497451"/>
    <n v="321.1652876809282"/>
    <n v="305.87170255326492"/>
    <n v="13508.382872999468"/>
    <n v="16627.46921417796"/>
    <x v="218"/>
  </r>
  <r>
    <s v="SND"/>
    <s v="Slovenské národné divadlo"/>
    <x v="219"/>
    <m/>
    <s v="Príprava a naštudovanie nových divadelných titulov Činohra"/>
    <s v="Obstaranie licencií na pripravované a rozpracované tituly Kocúrkovo, Konformista, Malé ženy,_x000a_Bílá voda, Deti, Koncert na želanie, Budete mať luft, Pred očami západu a ďalšie pripravované tituly zatiaľ bez názvu"/>
    <m/>
    <s v="N/A"/>
    <m/>
    <n v="5"/>
    <x v="1"/>
    <n v="102474"/>
    <s v="návštevnosť na predstaveniach Činohry v roku 2022"/>
    <x v="2"/>
    <x v="5"/>
    <s v="E2 Tvorba inscenácií, nákup umeleckých licencií"/>
    <s v="07 V realizácii"/>
    <s v="štátny rozpočet"/>
    <s v="08S0101"/>
    <s v="áno"/>
    <n v="1"/>
    <n v="385000"/>
    <n v="0"/>
    <m/>
    <n v="0"/>
    <n v="385000"/>
    <n v="0"/>
    <n v="0"/>
    <n v="0"/>
    <n v="0"/>
    <n v="0"/>
    <n v="0"/>
    <n v="0"/>
    <s v="-"/>
    <n v="0"/>
    <n v="0"/>
    <n v="0"/>
    <n v="0"/>
    <n v="0"/>
    <n v="0"/>
    <n v="0"/>
    <n v="0"/>
    <n v="0"/>
    <n v="0"/>
    <n v="0"/>
    <m/>
    <n v="0"/>
    <n v="0"/>
    <s v="E2"/>
    <n v="6"/>
    <n v="1"/>
    <n v="1"/>
    <n v="1"/>
    <n v="0"/>
    <n v="0"/>
    <n v="1"/>
    <n v="1"/>
    <n v="0"/>
    <n v="1"/>
    <n v="0"/>
    <n v="1"/>
    <n v="0"/>
    <n v="0"/>
    <n v="1"/>
    <n v="1"/>
    <n v="0"/>
    <n v="0"/>
    <n v="0"/>
    <n v="385000"/>
    <n v="0"/>
    <n v="0"/>
    <n v="0"/>
    <n v="0"/>
    <n v="0"/>
    <n v="0"/>
    <n v="0"/>
    <n v="0"/>
    <n v="0"/>
    <n v="0"/>
    <n v="0"/>
    <n v="0"/>
    <n v="0"/>
    <n v="0"/>
    <n v="0"/>
    <n v="0"/>
    <n v="0"/>
    <n v="0"/>
    <n v="0"/>
    <n v="0"/>
    <n v="0"/>
    <n v="0"/>
    <n v="0"/>
    <n v="0"/>
    <n v="0"/>
    <n v="0"/>
    <n v="0"/>
    <n v="0"/>
    <n v="0"/>
    <n v="0"/>
    <n v="0"/>
    <n v="0"/>
    <n v="0"/>
    <n v="0"/>
    <n v="0"/>
    <n v="0"/>
    <n v="0"/>
    <n v="0"/>
    <n v="0"/>
    <n v="0"/>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349206.34920634917"/>
    <n v="0"/>
    <n v="0"/>
    <n v="0"/>
    <n v="0"/>
    <n v="0"/>
    <n v="0"/>
    <n v="0"/>
    <n v="0"/>
    <n v="0"/>
    <n v="0"/>
    <n v="0"/>
    <n v="0"/>
    <n v="0"/>
    <n v="0"/>
    <n v="0"/>
    <n v="0"/>
    <n v="0"/>
    <n v="0"/>
    <n v="0"/>
    <n v="0"/>
    <n v="0"/>
    <n v="0"/>
    <n v="0"/>
    <n v="0"/>
    <n v="0"/>
    <n v="0"/>
    <n v="0"/>
    <n v="0"/>
    <n v="0"/>
    <n v="0"/>
    <n v="0"/>
    <n v="0"/>
    <n v="0"/>
    <n v="0"/>
    <n v="0"/>
    <n v="0"/>
    <n v="0"/>
    <n v="0"/>
    <n v="0"/>
    <n v="92946.938775510207"/>
    <n v="88520.894071914474"/>
    <n v="84305.613401823313"/>
    <n v="80291.060382688869"/>
    <n v="76467.676554941791"/>
    <n v="72826.358623754058"/>
    <n v="69358.436784527687"/>
    <n v="66055.654080502558"/>
    <n v="62910.146743335768"/>
    <n v="59914.425469843583"/>
    <n v="57061.357590327236"/>
    <n v="54344.150086025926"/>
    <n v="51756.333415262801"/>
    <n v="49291.746109774082"/>
    <n v="46944.520104546747"/>
    <n v="44709.066766234988"/>
    <n v="42580.063586890465"/>
    <n v="40552.441511324258"/>
    <n v="38621.372867927865"/>
    <n v="36782.259874217016"/>
    <n v="35030.72368973049"/>
    <n v="33362.59399021951"/>
    <n v="31773.899038304298"/>
    <n v="30260.856226956472"/>
    <n v="28819.863073291879"/>
    <n v="27447.488641230357"/>
    <n v="26140.465372600345"/>
    <n v="24895.681307238418"/>
    <n v="23710.172673560406"/>
    <n v="22581.116831962285"/>
    <n v="21505.825554249797"/>
    <n v="20481.738623095043"/>
    <n v="19506.417736280993"/>
    <n v="18577.54070121999"/>
    <n v="17692.895905923804"/>
    <n v="16850.377053260763"/>
    <n v="16047.978145962636"/>
    <n v="15283.788710440602"/>
    <n v="14555.98924803867"/>
    <n v="13862.846902893971"/>
    <n v="349206.34920634917"/>
    <n v="422532.18318687868"/>
    <x v="219"/>
  </r>
  <r>
    <s v="DNS"/>
    <s v="Divadlo Nová scéna Bratislava"/>
    <x v="220"/>
    <n v="11"/>
    <s v="Inštalácia zabezpečovacieho systému v skladovacích priestorov Rača"/>
    <s v="Inštalovaním zariadenia dosiahneme lepšiu ochranu majetku v zmysle platnej legislatívy"/>
    <s v="ochrana majetku"/>
    <s v="N/A"/>
    <s v="Zákon č. 278/1993 Z.z. o správe majetku štátu, §3 ods.2"/>
    <n v="10"/>
    <x v="0"/>
    <n v="2760"/>
    <s v="úspora v osobohodinách"/>
    <x v="0"/>
    <x v="0"/>
    <s v="C7 Zabezpečovacia technika"/>
    <s v="01 Investičný zámer"/>
    <s v="štátny rozpočet"/>
    <s v="0EK0103"/>
    <s v="nie"/>
    <n v="1"/>
    <n v="20000"/>
    <n v="0"/>
    <n v="0"/>
    <n v="0"/>
    <n v="20000"/>
    <n v="0"/>
    <n v="0"/>
    <n v="0"/>
    <n v="0"/>
    <n v="0"/>
    <n v="0"/>
    <n v="0"/>
    <s v="-"/>
    <n v="0"/>
    <n v="0"/>
    <n v="0"/>
    <n v="0"/>
    <n v="0"/>
    <n v="0"/>
    <n v="0"/>
    <n v="0"/>
    <n v="0"/>
    <n v="0"/>
    <n v="0"/>
    <m/>
    <n v="1"/>
    <n v="0"/>
    <s v="C7"/>
    <n v="9"/>
    <n v="1"/>
    <n v="1"/>
    <n v="1"/>
    <n v="1"/>
    <n v="1"/>
    <n v="1"/>
    <n v="1"/>
    <n v="0"/>
    <n v="1"/>
    <n v="0"/>
    <n v="0"/>
    <n v="1"/>
    <n v="1"/>
    <n v="1"/>
    <n v="0"/>
    <n v="1"/>
    <n v="0"/>
    <n v="0"/>
    <n v="20000"/>
    <n v="0"/>
    <n v="0"/>
    <n v="0"/>
    <n v="0"/>
    <n v="0"/>
    <n v="0"/>
    <n v="0"/>
    <n v="0"/>
    <n v="0"/>
    <n v="0"/>
    <n v="0"/>
    <n v="0"/>
    <n v="0"/>
    <n v="0"/>
    <n v="0"/>
    <n v="0"/>
    <n v="0"/>
    <n v="0"/>
    <n v="0"/>
    <n v="0"/>
    <n v="0"/>
    <n v="0"/>
    <n v="0"/>
    <n v="0"/>
    <n v="0"/>
    <n v="0"/>
    <n v="0"/>
    <n v="0"/>
    <n v="0"/>
    <n v="0"/>
    <n v="0"/>
    <n v="0"/>
    <n v="0"/>
    <n v="0"/>
    <n v="0"/>
    <n v="0"/>
    <n v="0"/>
    <n v="0"/>
    <n v="0"/>
    <n v="0"/>
    <n v="2760"/>
    <n v="2760"/>
    <n v="2760"/>
    <n v="2760"/>
    <n v="2760"/>
    <n v="2760"/>
    <n v="2760"/>
    <n v="2760"/>
    <n v="2760"/>
    <n v="2760"/>
    <n v="2760"/>
    <n v="2760"/>
    <n v="2760"/>
    <n v="2760"/>
    <n v="2760"/>
    <n v="2760"/>
    <n v="2760"/>
    <n v="2760"/>
    <n v="2760"/>
    <n v="2760"/>
    <n v="2760"/>
    <n v="2760"/>
    <n v="2760"/>
    <n v="2760"/>
    <n v="2760"/>
    <n v="2760"/>
    <n v="2760"/>
    <n v="2760"/>
    <n v="2760"/>
    <n v="2760"/>
    <n v="2760"/>
    <n v="2760"/>
    <n v="2760"/>
    <n v="2760"/>
    <n v="2760"/>
    <n v="2760"/>
    <n v="2760"/>
    <n v="2760"/>
    <n v="2760"/>
    <n v="2760"/>
    <n v="2760"/>
    <n v="2760"/>
    <n v="2760"/>
    <n v="18140.589569160999"/>
    <n v="0"/>
    <n v="0"/>
    <n v="0"/>
    <n v="0"/>
    <n v="0"/>
    <n v="0"/>
    <n v="0"/>
    <n v="0"/>
    <n v="0"/>
    <n v="0"/>
    <n v="0"/>
    <n v="0"/>
    <n v="0"/>
    <n v="0"/>
    <n v="0"/>
    <n v="0"/>
    <n v="0"/>
    <n v="0"/>
    <n v="0"/>
    <n v="0"/>
    <n v="0"/>
    <n v="0"/>
    <n v="0"/>
    <n v="0"/>
    <n v="0"/>
    <n v="0"/>
    <n v="0"/>
    <n v="0"/>
    <n v="0"/>
    <n v="0"/>
    <n v="0"/>
    <n v="0"/>
    <n v="0"/>
    <n v="0"/>
    <n v="0"/>
    <n v="0"/>
    <n v="0"/>
    <n v="0"/>
    <n v="0"/>
    <n v="2503.4013605442178"/>
    <n v="2384.1917719468738"/>
    <n v="2270.6588304255943"/>
    <n v="2162.5322194529467"/>
    <n v="2059.5544947170924"/>
    <n v="1961.4804711591353"/>
    <n v="1868.0766391991765"/>
    <n v="1779.1206087611206"/>
    <n v="1694.4005797724958"/>
    <n v="1613.7148378785673"/>
    <n v="1536.8712741700642"/>
    <n v="1463.6869277810133"/>
    <n v="1393.9875502676321"/>
    <n v="1327.6071907310777"/>
    <n v="1264.3878006962645"/>
    <n v="1204.1788578059661"/>
    <n v="1146.8370074342536"/>
    <n v="1092.2257213659557"/>
    <n v="1040.2149727294816"/>
    <n v="990.68092640903012"/>
    <n v="943.50564419907641"/>
    <n v="898.57680399912022"/>
    <n v="855.78743238011464"/>
    <n v="815.03564988582343"/>
    <n v="776.22442846268893"/>
    <n v="739.26136044065606"/>
    <n v="704.05843851491068"/>
    <n v="670.53184620467664"/>
    <n v="638.6017582901685"/>
    <n v="608.19215075254112"/>
    <n v="579.23061976432496"/>
    <n v="551.64820929935706"/>
    <n v="525.37924695176866"/>
    <n v="500.36118757311294"/>
    <n v="476.53446435534573"/>
    <n v="453.84234700509114"/>
    <n v="432.23080667151544"/>
    <n v="411.64838730620511"/>
    <n v="392.0460831487668"/>
    <n v="373.37722204644456"/>
    <n v="18140.589569160999"/>
    <n v="20297.131813857221"/>
    <x v="220"/>
  </r>
  <r>
    <s v="UKB"/>
    <s v="Univerzitná knižnica v Bratislave"/>
    <x v="221"/>
    <n v="5"/>
    <s v="Modernizácia bezpečnostných brán UKB"/>
    <s v="Úlohou UKB je v zmysle knižničného zákona č. 126/2015 Z. z. poskytovať knižnično-informačné služby používateľom zamerané na rozvoj vedy, techniky, výskumu, inovácií, kultúry a vzdelávania. Z uvedeného dôvodu UKB sprístupňuje svojim používateľom svoje rozsiahle (aj vzácne) knižničné fondy, ktoré si na druhej strane vyžadujú potrebnú ochranu. Pri vstupe do verejných priestorov knižnice prechádzajú používatelia turniketmi a bezpečnostnými bránami. Rovnako vstup do knižnice v budove na Klariskej ul., je vybavený bezpečnostnou bránou. Vstupné bezpečnostné brány využíva knižnica od jej znovuotvorenia po komplexnej rekonštrukcii budov UKB v roku 2005. Bezpečnostné brány reagujú na aktívne elektromagnetické prvky, ktorými sú aktuálne označované dokumenty vo fonde knižnice, za účelom ich ochrany pred odcudzením. Tieto zariadenia však v súčasnosti nepodporujú ochranu fondu novými, resp. progresívnymi technológiami, napr. čipmi RFID. Knižnica plánuje rozšíriť  označovanie fondu kníh RFID čipmi, čím nadviaže, na už takto označený fond kníh vo voľnom výbere (cca 40 tis. knižničných jednotiek). Aby bolo možné plne využívať možnosti RFID čipov pre ochranu dokumentov, je potrebná modernizácia, resp. výmena bezpečnostných vstupných brán. Nové brány zvýšia aktuálnu ochranu kníh a súčasne prispejú k modernizácii služieb knižnice aj zvýšenej ochrany knižničného fondu. Zároveň umožnia vstup používateľom UKB aj cez nový samostatný vchod priamo z ulice na adrese Klariská 1, ktorý umožňuje jednoduchší a priamy prístup do historickej Lisztovej záhrady, ktorá vo vyhradených mesiacoch plní funkciu letnej čitárne a slúži na organizáciu rôznych kultúrnych podujatí nielen pre používateľov knižnice, ale aj pre širokú verejnosť. Aby bolo možné tento vstup sprístupniť a súčasne primerane chrániť fond knižnice, je nevyhnutné, aby aj tento vstup bol vybavený vstupnou bezpečnostnou bránou. Požiadavky na bezpečnostnú bránu: max. vzdialenosť brán od seba min. 160cm, spolupráca min.7 brán v spriahnutom režime, možnosť ovládania dverí, alebo turniketu v prípade alarmu, spĺňa normu ISO 15693."/>
    <s v="Cieľom je zvýšenie ochrany knižničného fondu a modernizácia vstupných bezpečnostných brán v súlade s progresívnymi technológiami (RFID)."/>
    <s v="N/A"/>
    <s v="Stratégia rozvoja slovenského knihovníctva na roky 2015 – 2020, /strategická oblasť č. 2/ priorita 2.3 opatrenie 2.3.1"/>
    <n v="5"/>
    <x v="1"/>
    <n v="12268"/>
    <s v="Zvýšenie ochrany knižničného fondu a modernizácia vstupných bezpečnostných brán v súlade s progresívnymi technológiami (RFID)."/>
    <x v="0"/>
    <x v="3"/>
    <s v="D2 Zhodnotenie existujúceho špeciálneho HW/SW"/>
    <s v="01 Investičný zámer"/>
    <s v="štátny rozpočet"/>
    <s v="08S0105 Knižnice a knižničná činnosť      "/>
    <s v="nie"/>
    <n v="1"/>
    <n v="50000"/>
    <n v="0"/>
    <n v="0"/>
    <n v="0"/>
    <n v="50000"/>
    <n v="0"/>
    <n v="0"/>
    <n v="0"/>
    <n v="0"/>
    <n v="0"/>
    <n v="0"/>
    <n v="0"/>
    <s v="-"/>
    <n v="0"/>
    <n v="0"/>
    <n v="0"/>
    <n v="0"/>
    <n v="0"/>
    <n v="0"/>
    <n v="0"/>
    <n v="0"/>
    <n v="0"/>
    <n v="0"/>
    <n v="0"/>
    <m/>
    <n v="1"/>
    <n v="0"/>
    <s v="D2"/>
    <n v="9"/>
    <n v="1"/>
    <n v="1"/>
    <n v="1"/>
    <n v="1"/>
    <n v="1"/>
    <n v="1"/>
    <n v="1"/>
    <n v="0"/>
    <n v="1"/>
    <n v="0"/>
    <n v="0"/>
    <n v="1"/>
    <n v="1"/>
    <n v="1"/>
    <n v="0"/>
    <n v="1"/>
    <n v="0"/>
    <n v="0"/>
    <n v="50000"/>
    <n v="0"/>
    <n v="0"/>
    <n v="0"/>
    <n v="0"/>
    <n v="0"/>
    <n v="0"/>
    <n v="0"/>
    <n v="0"/>
    <n v="0"/>
    <n v="0"/>
    <n v="0"/>
    <n v="0"/>
    <n v="0"/>
    <n v="0"/>
    <n v="0"/>
    <n v="0"/>
    <n v="0"/>
    <n v="0"/>
    <n v="0"/>
    <n v="0"/>
    <n v="0"/>
    <n v="0"/>
    <n v="0"/>
    <n v="0"/>
    <n v="0"/>
    <n v="0"/>
    <n v="0"/>
    <n v="0"/>
    <n v="0"/>
    <n v="0"/>
    <n v="0"/>
    <n v="0"/>
    <n v="0"/>
    <n v="0"/>
    <n v="0"/>
    <n v="0"/>
    <n v="0"/>
    <n v="0"/>
    <n v="0"/>
    <n v="0"/>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45351.473922902493"/>
    <n v="0"/>
    <n v="0"/>
    <n v="0"/>
    <n v="0"/>
    <n v="0"/>
    <n v="0"/>
    <n v="0"/>
    <n v="0"/>
    <n v="0"/>
    <n v="0"/>
    <n v="0"/>
    <n v="0"/>
    <n v="0"/>
    <n v="0"/>
    <n v="0"/>
    <n v="0"/>
    <n v="0"/>
    <n v="0"/>
    <n v="0"/>
    <n v="0"/>
    <n v="0"/>
    <n v="0"/>
    <n v="0"/>
    <n v="0"/>
    <n v="0"/>
    <n v="0"/>
    <n v="0"/>
    <n v="0"/>
    <n v="0"/>
    <n v="0"/>
    <n v="0"/>
    <n v="0"/>
    <n v="0"/>
    <n v="0"/>
    <n v="0"/>
    <n v="0"/>
    <n v="0"/>
    <n v="0"/>
    <n v="0"/>
    <n v="11127.437641723356"/>
    <n v="10597.559658784148"/>
    <n v="10092.913960746808"/>
    <n v="9612.2990102350541"/>
    <n v="9154.5704859381476"/>
    <n v="8718.6385580363294"/>
    <n v="8303.4652933679336"/>
    <n v="7908.0621841599368"/>
    <n v="7531.4877944380351"/>
    <n v="7172.8455185124139"/>
    <n v="6831.2814462022998"/>
    <n v="6505.9823297164749"/>
    <n v="6196.1736473490255"/>
    <n v="5901.1177593800221"/>
    <n v="5620.1121517904976"/>
    <n v="5352.4877636099973"/>
    <n v="5097.6073939142834"/>
    <n v="4854.8641846802693"/>
    <n v="4623.680175885971"/>
    <n v="4403.5049294152113"/>
    <n v="4193.8142184906774"/>
    <n v="3994.1087795149301"/>
    <n v="3803.9131233475528"/>
    <n v="3622.7744031881452"/>
    <n v="3450.2613363696623"/>
    <n v="3285.9631774949162"/>
    <n v="3129.488740471349"/>
    <n v="2980.4654671155699"/>
    <n v="2838.5385401100675"/>
    <n v="2703.3700382000634"/>
    <n v="2574.6381316191082"/>
    <n v="2452.0363158277219"/>
    <n v="2335.2726817406879"/>
    <n v="2224.0692207054167"/>
    <n v="2118.1611625765877"/>
    <n v="2017.2963453110356"/>
    <n v="1921.234614581939"/>
    <n v="1829.7472519827986"/>
    <n v="1742.6164304598085"/>
    <n v="1659.6346956760078"/>
    <n v="45351.473922902493"/>
    <n v="50584.780757427507"/>
    <x v="221"/>
  </r>
  <r>
    <s v="SNM"/>
    <s v="SNM - Múzeum rusínskej kultúry v Prešove"/>
    <x v="222"/>
    <n v="14"/>
    <s v="Nákup mobilnej zvukovej techniky pre ozvučenie kultúrnych podujatí v interiéri aj exteriéri SNM-MRK a dodávka svetelnej techniky pre osvetlenie kultúrnych podujatí v interiéri aj exteriéri SNM - MRK."/>
    <s v="Zámerom projektu je zakúpiť mobilnú zvukovú aparatúru pozostávajpcu z dvoch výkonných aktívnych dvojpásmových reproduktorových sústav so špičkovým výkonom 1000W (reproduktory 15“ a 1“) a dvoch aktívnych menších sústav s reproduktormi 12“ a 1“, pre použitie vo funkcii pódiových odposluchov. Srdcom zvukového systému bude mixážny pult zvuku, ktorý upravuje zvukový signál zo svojich vstupov a ďalej ho distribuuje pre príslušné aktívne reproduktory. Mikrofóny AKG C7 so superkardioidnou snímacou charakteristikou a širokým frekvenčným rozsahom sú určené pre snímanie ľudského hlasu a hudobných nástrojov v akusticky komplikovanom prostredí „live“ prenosov. Mikrofón C3000 má širší záber (kardioida) a je určený na snímanie hlasu viacerých osôb súčasne (zborový spev) alebo záznam zvuku z hudobných nástrojov...Svetelný park pozostáva z dvoch druhov svetiel. Farebné slúžia predovšetkým na dotváranie farebnej atmosféry a rôzne scénické efekty. Umožňujú mixovať rôzne farebné odtiene z farieb modrá, červená, zelená, jantárová, biela a ultrafialová. Biele svetlá zas slúžia na klasické scénické osvetlenie. Okrem intenzity svetla je tu možné riadiť aj teplotu bieleho osvetlenia – od studenej bielej cez neutrálnu, teplú až po „superteplú“ jantárovú... Možno tu nastavovať aj vyžarovací uhol svetla a to v rozsahu 17, 20, 40 a 60 stupňov.Srdcom systému je riadiaci pult pre svetlá, ktorý umožňuje riadiť svetlá prostredníctvom DMX512 protokolu. Vlastnosti pripojených svetiel (intenzita svetla, farba, teplota, stroboskopické efekty,...) je možné ovládať z dotyčného pultu pokynmi vysielanými cez 24 kanálov."/>
    <s v="Cieľom projektu je zakúpenie mobilnej zvukovej techniky pre ozvučenie kultúrnych podujatí v interiéri aj exteriéri SNM-MRK a dodávka svetelnej techniky pre osvetlenie kultúrnych podujatí v interiéri aj exteriéri SNM - MRK"/>
    <s v="N/A"/>
    <s v="Zákon č. 49/2002 Z.z. o ochrane pamiatkového fondu"/>
    <n v="5"/>
    <x v="1"/>
    <n v="2261"/>
    <s v="Ide o návštevnosť vykazovanú v období od 01.01.2022 - 31.12.2022 v budove SNM-MRK v Prešove v priestoroch na prízemí a 1. poschodí v pravej časti, kde sú inštalované výstavy a expozície, alebo sa realizujú aj  kultúrno-vzdelávacíe, spoločenské podujatia, besedy, prezentácie, tvorivé dielne. Pozrealizovaní investície zlepšenie atraktivity a zvýšenie návštevnosti o 100%"/>
    <x v="2"/>
    <x v="0"/>
    <s v="C3 Zvuková technika"/>
    <s v="01 Investičný zámer"/>
    <s v="štátny rozpočet"/>
    <s v="0EK0103 Podporná infraštruktúra"/>
    <s v="nie"/>
    <n v="1"/>
    <n v="0"/>
    <n v="0"/>
    <n v="0"/>
    <n v="0"/>
    <n v="0"/>
    <n v="0"/>
    <n v="0"/>
    <n v="0"/>
    <n v="0"/>
    <n v="0"/>
    <n v="0"/>
    <n v="0"/>
    <s v="-"/>
    <n v="10000"/>
    <n v="0"/>
    <n v="0"/>
    <n v="3000"/>
    <n v="4000"/>
    <n v="3000"/>
    <n v="0"/>
    <n v="0"/>
    <n v="0"/>
    <n v="0"/>
    <n v="0"/>
    <m/>
    <n v="1"/>
    <n v="0"/>
    <s v="C3"/>
    <n v="8"/>
    <n v="1"/>
    <n v="1"/>
    <n v="0"/>
    <n v="1"/>
    <n v="1"/>
    <n v="1"/>
    <n v="1"/>
    <n v="0"/>
    <n v="1"/>
    <n v="0"/>
    <n v="1"/>
    <n v="0"/>
    <n v="1"/>
    <n v="1"/>
    <n v="0"/>
    <n v="1"/>
    <n v="0"/>
    <n v="0"/>
    <n v="3000"/>
    <n v="4000"/>
    <n v="3000"/>
    <n v="0"/>
    <n v="0"/>
    <n v="0"/>
    <n v="0"/>
    <n v="0"/>
    <n v="0"/>
    <n v="0"/>
    <n v="0"/>
    <n v="0"/>
    <n v="0"/>
    <n v="0"/>
    <n v="0"/>
    <n v="0"/>
    <n v="0"/>
    <n v="0"/>
    <n v="0"/>
    <n v="0"/>
    <n v="0"/>
    <n v="0"/>
    <n v="0"/>
    <n v="0"/>
    <n v="0"/>
    <n v="0"/>
    <n v="0"/>
    <n v="0"/>
    <n v="0"/>
    <n v="0"/>
    <n v="0"/>
    <n v="0"/>
    <n v="0"/>
    <n v="0"/>
    <n v="0"/>
    <n v="0"/>
    <n v="0"/>
    <n v="0"/>
    <n v="0"/>
    <n v="0"/>
    <n v="0"/>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721.0884353741494"/>
    <n v="3455.3503941259041"/>
    <n v="2468.1074243756461"/>
    <n v="0"/>
    <n v="0"/>
    <n v="0"/>
    <n v="0"/>
    <n v="0"/>
    <n v="0"/>
    <n v="0"/>
    <n v="0"/>
    <n v="0"/>
    <n v="0"/>
    <n v="0"/>
    <n v="0"/>
    <n v="0"/>
    <n v="0"/>
    <n v="0"/>
    <n v="0"/>
    <n v="0"/>
    <n v="0"/>
    <n v="0"/>
    <n v="0"/>
    <n v="0"/>
    <n v="0"/>
    <n v="0"/>
    <n v="0"/>
    <n v="0"/>
    <n v="0"/>
    <n v="0"/>
    <n v="0"/>
    <n v="0"/>
    <n v="0"/>
    <n v="0"/>
    <n v="0"/>
    <n v="0"/>
    <n v="0"/>
    <n v="0"/>
    <n v="0"/>
    <n v="0"/>
    <n v="2050.7936507936506"/>
    <n v="1953.1368102796673"/>
    <n v="1860.1302955044453"/>
    <n v="1771.5526623851856"/>
    <n v="1687.1930117954153"/>
    <n v="1606.8504874242046"/>
    <n v="1530.3337975468617"/>
    <n v="1457.4607595684397"/>
    <n v="1388.0578662556568"/>
    <n v="1321.9598726244349"/>
    <n v="1259.0094024994621"/>
    <n v="1199.0565738090113"/>
    <n v="1141.9586417228682"/>
    <n v="1087.5796587836835"/>
    <n v="1035.790151222556"/>
    <n v="986.46681068814837"/>
    <n v="939.49220065537941"/>
    <n v="894.75447681464698"/>
    <n v="852.14712077585432"/>
    <n v="811.56868645319469"/>
    <n v="772.92255852685207"/>
    <n v="736.1167224065257"/>
    <n v="701.06354514907218"/>
    <n v="667.67956680864006"/>
    <n v="635.88530172251433"/>
    <n v="605.6050492595374"/>
    <n v="576.76671358051192"/>
    <n v="549.30163198143987"/>
    <n v="523.14441141089526"/>
    <n v="498.23277277228101"/>
    <n v="474.50740264026769"/>
    <n v="451.91181203835015"/>
    <n v="430.39220194128586"/>
    <n v="409.89733518217696"/>
    <n v="390.37841445921617"/>
    <n v="371.78896615163444"/>
    <n v="354.08472966822336"/>
    <n v="337.22355206497451"/>
    <n v="321.1652876809282"/>
    <n v="305.87170255326492"/>
    <n v="8644.5462538757001"/>
    <n v="9322.8064307583627"/>
    <x v="222"/>
  </r>
  <r>
    <s v="ŠVK BB"/>
    <s v="Štátna vedecká knižnica v Banskej Bystrici"/>
    <x v="223"/>
    <n v="9"/>
    <s v="Knižničné služby pre verejnosť 24/7"/>
    <s v="Rekonštrukcia objektu a zariadenie automatizovaného pracoviska pre poskytovanie a preberanie knižničných dokumentov pre verejnosť bez časového obmedzenia."/>
    <s v="Poskytovanie knižničných služieb verejnosti   24 hodín denne 7 dní do týždňa "/>
    <s v="N/A"/>
    <s v="Zákon č. 126/2015 Z.z. o knižniciach, §7 ods. 2  e) a §16 ods. 5 a)"/>
    <n v="5"/>
    <x v="1"/>
    <n v="27470"/>
    <s v="Návštevnosť požičovne oddelenia služieb čitateľom "/>
    <x v="0"/>
    <x v="3"/>
    <s v="D3 Obstaranie novej IT funkcionality"/>
    <s v="01 Investičný zámer"/>
    <s v="štátny rozpočet"/>
    <s v="08T0109"/>
    <s v="nie"/>
    <n v="1"/>
    <n v="120000"/>
    <n v="5000"/>
    <n v="0"/>
    <n v="0"/>
    <n v="5000"/>
    <n v="115000"/>
    <n v="0"/>
    <n v="0"/>
    <n v="0"/>
    <n v="0"/>
    <n v="0"/>
    <n v="0"/>
    <s v="náklady na :  autorský dozor, správne poplatky"/>
    <n v="3000"/>
    <n v="0"/>
    <n v="0"/>
    <n v="0"/>
    <n v="3000"/>
    <n v="0"/>
    <n v="0"/>
    <n v="0"/>
    <n v="0"/>
    <n v="0"/>
    <n v="0"/>
    <m/>
    <n v="0"/>
    <n v="0"/>
    <s v="D3"/>
    <n v="9"/>
    <n v="1"/>
    <n v="1"/>
    <n v="1"/>
    <n v="1"/>
    <n v="1"/>
    <n v="1"/>
    <n v="1"/>
    <n v="0"/>
    <n v="1"/>
    <n v="0"/>
    <n v="0"/>
    <n v="1"/>
    <n v="1"/>
    <n v="1"/>
    <n v="0"/>
    <n v="1"/>
    <n v="0"/>
    <n v="0"/>
    <n v="5000"/>
    <n v="118000"/>
    <n v="0"/>
    <n v="0"/>
    <n v="0"/>
    <n v="0"/>
    <n v="0"/>
    <n v="0"/>
    <n v="0"/>
    <n v="0"/>
    <n v="0"/>
    <n v="0"/>
    <n v="0"/>
    <n v="0"/>
    <n v="0"/>
    <n v="0"/>
    <n v="0"/>
    <n v="0"/>
    <n v="0"/>
    <n v="0"/>
    <n v="0"/>
    <n v="0"/>
    <n v="0"/>
    <n v="0"/>
    <n v="0"/>
    <n v="0"/>
    <n v="0"/>
    <n v="0"/>
    <n v="0"/>
    <n v="0"/>
    <n v="0"/>
    <n v="0"/>
    <n v="0"/>
    <n v="0"/>
    <n v="0"/>
    <n v="0"/>
    <n v="0"/>
    <n v="0"/>
    <n v="0"/>
    <n v="0"/>
    <n v="0"/>
    <n v="27470"/>
    <n v="27470"/>
    <n v="27470"/>
    <n v="27470"/>
    <n v="27470"/>
    <n v="27470"/>
    <n v="27470"/>
    <n v="27470"/>
    <n v="27470"/>
    <n v="27470"/>
    <n v="27470"/>
    <n v="27470"/>
    <n v="27470"/>
    <n v="27470"/>
    <n v="27470"/>
    <n v="27470"/>
    <n v="27470"/>
    <n v="27470"/>
    <n v="27470"/>
    <n v="27470"/>
    <n v="27470"/>
    <n v="27470"/>
    <n v="27470"/>
    <n v="27470"/>
    <n v="27470"/>
    <n v="27470"/>
    <n v="27470"/>
    <n v="27470"/>
    <n v="27470"/>
    <n v="27470"/>
    <n v="27470"/>
    <n v="27470"/>
    <n v="27470"/>
    <n v="27470"/>
    <n v="27470"/>
    <n v="27470"/>
    <n v="27470"/>
    <n v="27470"/>
    <n v="27470"/>
    <n v="27470"/>
    <n v="27470"/>
    <n v="27470"/>
    <n v="27470"/>
    <n v="4535.1473922902496"/>
    <n v="101932.83662671417"/>
    <n v="0"/>
    <n v="0"/>
    <n v="0"/>
    <n v="0"/>
    <n v="0"/>
    <n v="0"/>
    <n v="0"/>
    <n v="0"/>
    <n v="0"/>
    <n v="0"/>
    <n v="0"/>
    <n v="0"/>
    <n v="0"/>
    <n v="0"/>
    <n v="0"/>
    <n v="0"/>
    <n v="0"/>
    <n v="0"/>
    <n v="0"/>
    <n v="0"/>
    <n v="0"/>
    <n v="0"/>
    <n v="0"/>
    <n v="0"/>
    <n v="0"/>
    <n v="0"/>
    <n v="0"/>
    <n v="0"/>
    <n v="0"/>
    <n v="0"/>
    <n v="0"/>
    <n v="0"/>
    <n v="0"/>
    <n v="0"/>
    <n v="0"/>
    <n v="0"/>
    <n v="0"/>
    <n v="0"/>
    <n v="24916.099773242629"/>
    <n v="23729.618831659645"/>
    <n v="22599.636982532997"/>
    <n v="21523.463792888568"/>
    <n v="20498.536945608161"/>
    <n v="19522.416138674434"/>
    <n v="18592.777274928038"/>
    <n v="17707.406928502893"/>
    <n v="16864.197074764659"/>
    <n v="16061.140071204436"/>
    <n v="15296.32387733756"/>
    <n v="14567.927502226245"/>
    <n v="13874.216668786903"/>
    <n v="13213.539684558951"/>
    <n v="12584.323509103764"/>
    <n v="11985.070008670249"/>
    <n v="11414.352389209762"/>
    <n v="10870.811799247393"/>
    <n v="10353.154094521326"/>
    <n v="9860.1467566869778"/>
    <n v="9390.615958749504"/>
    <n v="8943.4437702376199"/>
    <n v="8517.5654954644015"/>
    <n v="8111.967138537525"/>
    <n v="7725.6829890833569"/>
    <n v="7357.7933229365299"/>
    <n v="7007.4222123205054"/>
    <n v="6673.7354403052423"/>
    <n v="6355.9385145764236"/>
    <n v="6053.2747757870675"/>
    <n v="5765.0235959876836"/>
    <n v="5490.4986628454126"/>
    <n v="5229.0463455670597"/>
    <n v="4980.0441386352941"/>
    <n v="4742.8991796526625"/>
    <n v="4517.0468377644393"/>
    <n v="4301.9493692994674"/>
    <n v="4097.0946374280629"/>
    <n v="3901.9948927886321"/>
    <n v="3716.1856121796491"/>
    <n v="106467.98401900442"/>
    <n v="113267.35632593199"/>
    <x v="223"/>
  </r>
  <r>
    <s v="KHB"/>
    <s v="Kunsthalle Bratislava"/>
    <x v="224"/>
    <n v="1"/>
    <s v="Úžitkové vozidlo na transport umeleckých diel"/>
    <s v="Úžitkové vozidlo do 3,5 tony (spĺňajúceho normy pre transport umeleckých diel) za účelom prepravy výtvarných diel. Priemerné náklady za transportné služby ročne predstavujú čiastku 30 000 € ročne.  Akvizíciou úžitkového vozidla a zabezpečením art transportu vo vlastnej réžii by KHB výrazne ušetrila financie zo štátneho rozpočtu na dodávateľsky vykonávaný tranport umeleckých diel."/>
    <s v="Zabezpečenie výstavnej činnosti. Minimalizácia budúcich nákladov na prepravu umeleckých diel."/>
    <s v="N/A"/>
    <s v="Zriaďovacia listina Kunsthalle Bratislava, Čl. I odsek 3 písm. a)"/>
    <n v="10"/>
    <x v="2"/>
    <n v="4500"/>
    <s v="Približne najazdené kilometre za rok 2022:  4 500 km_x000a_Ide o transport diel na vystavné projekty za rok 2022 ku všetkým výstavám a zároveň transport pri nákupe  produkčného materiálu pre exteriérové eventy ._x000a_Náklady za rental áut a dopravcov vyšiel za rok 2022 na približne 5 500 € + benzín. Cca 2/3 km vieme doložiť faktúrami za prepravcov, a cca 1/3 vozil kolega vlastnými autom, čo je úplne do budúcnosti neprípustné, preto nutne potrebujeme vozidlo."/>
    <x v="0"/>
    <x v="0"/>
    <s v="C90 Dopravné prostriedky"/>
    <s v="01 Investičný zámer"/>
    <s v="štátny rozpočet"/>
    <s v="08S0103"/>
    <s v="nie"/>
    <n v="1"/>
    <n v="35000"/>
    <n v="0"/>
    <n v="0"/>
    <n v="0"/>
    <n v="35000"/>
    <n v="0"/>
    <n v="0"/>
    <n v="0"/>
    <n v="0"/>
    <n v="0"/>
    <n v="0"/>
    <n v="0"/>
    <s v="-"/>
    <n v="0"/>
    <n v="0"/>
    <n v="0"/>
    <n v="0"/>
    <n v="0"/>
    <n v="0"/>
    <n v="0"/>
    <n v="0"/>
    <n v="0"/>
    <n v="0"/>
    <n v="0"/>
    <m/>
    <n v="1"/>
    <n v="0"/>
    <s v="C90"/>
    <n v="9"/>
    <n v="1"/>
    <n v="1"/>
    <n v="1"/>
    <n v="1"/>
    <n v="1"/>
    <n v="1"/>
    <n v="1"/>
    <n v="0"/>
    <n v="1"/>
    <n v="0"/>
    <n v="0"/>
    <n v="1"/>
    <n v="1"/>
    <n v="1"/>
    <n v="0"/>
    <n v="1"/>
    <n v="0"/>
    <n v="0"/>
    <n v="35000"/>
    <n v="0"/>
    <n v="0"/>
    <n v="0"/>
    <n v="0"/>
    <n v="0"/>
    <n v="0"/>
    <n v="0"/>
    <n v="0"/>
    <n v="0"/>
    <n v="0"/>
    <n v="0"/>
    <n v="0"/>
    <n v="0"/>
    <n v="0"/>
    <n v="0"/>
    <n v="0"/>
    <n v="0"/>
    <n v="0"/>
    <n v="0"/>
    <n v="0"/>
    <n v="0"/>
    <n v="0"/>
    <n v="0"/>
    <n v="0"/>
    <n v="0"/>
    <n v="0"/>
    <n v="0"/>
    <n v="0"/>
    <n v="0"/>
    <n v="0"/>
    <n v="0"/>
    <n v="0"/>
    <n v="0"/>
    <n v="0"/>
    <n v="0"/>
    <n v="0"/>
    <n v="0"/>
    <n v="0"/>
    <n v="0"/>
    <n v="0"/>
    <n v="4500"/>
    <n v="4500"/>
    <n v="4500"/>
    <n v="4500"/>
    <n v="4500"/>
    <n v="4500"/>
    <n v="4500"/>
    <n v="4500"/>
    <n v="4500"/>
    <n v="4500"/>
    <n v="4500"/>
    <n v="4500"/>
    <n v="4500"/>
    <n v="4500"/>
    <n v="4500"/>
    <n v="4500"/>
    <n v="4500"/>
    <n v="4500"/>
    <n v="4500"/>
    <n v="4500"/>
    <n v="4500"/>
    <n v="4500"/>
    <n v="4500"/>
    <n v="4500"/>
    <n v="4500"/>
    <n v="4500"/>
    <n v="4500"/>
    <n v="4500"/>
    <n v="4500"/>
    <n v="4500"/>
    <n v="4500"/>
    <n v="4500"/>
    <n v="4500"/>
    <n v="4500"/>
    <n v="4500"/>
    <n v="4500"/>
    <n v="4500"/>
    <n v="4500"/>
    <n v="4500"/>
    <n v="4500"/>
    <n v="4500"/>
    <n v="4500"/>
    <n v="4500"/>
    <n v="31746.031746031746"/>
    <n v="0"/>
    <n v="0"/>
    <n v="0"/>
    <n v="0"/>
    <n v="0"/>
    <n v="0"/>
    <n v="0"/>
    <n v="0"/>
    <n v="0"/>
    <n v="0"/>
    <n v="0"/>
    <n v="0"/>
    <n v="0"/>
    <n v="0"/>
    <n v="0"/>
    <n v="0"/>
    <n v="0"/>
    <n v="0"/>
    <n v="0"/>
    <n v="0"/>
    <n v="0"/>
    <n v="0"/>
    <n v="0"/>
    <n v="0"/>
    <n v="0"/>
    <n v="0"/>
    <n v="0"/>
    <n v="0"/>
    <n v="0"/>
    <n v="0"/>
    <n v="0"/>
    <n v="0"/>
    <n v="0"/>
    <n v="0"/>
    <n v="0"/>
    <n v="0"/>
    <n v="0"/>
    <n v="0"/>
    <n v="0"/>
    <n v="4081.6326530612246"/>
    <n v="3887.2691933916421"/>
    <n v="3702.161136563469"/>
    <n v="3525.8677491080653"/>
    <n v="3357.9692848648247"/>
    <n v="3198.0659855855465"/>
    <n v="3045.7771291290924"/>
    <n v="2900.7401229800876"/>
    <n v="2762.6096409334168"/>
    <n v="2631.0568008889682"/>
    <n v="2505.7683817990178"/>
    <n v="2386.4460779038259"/>
    <n v="2272.805788479835"/>
    <n v="2164.5769414093656"/>
    <n v="2061.5018489613012"/>
    <n v="1963.3350942488578"/>
    <n v="1869.8429469036741"/>
    <n v="1780.8028065749277"/>
    <n v="1696.0026729285028"/>
    <n v="1615.2406408842883"/>
    <n v="1538.3244198897985"/>
    <n v="1465.0708760855221"/>
    <n v="1395.3055962719259"/>
    <n v="1328.8624726399294"/>
    <n v="1265.5833072761232"/>
    <n v="1205.3174355010697"/>
    <n v="1147.9213671438761"/>
    <n v="1093.2584448989294"/>
    <n v="1041.1985189513616"/>
    <n v="991.61763709653451"/>
    <n v="944.39774961574722"/>
    <n v="899.42642820547348"/>
    <n v="856.5965982909272"/>
    <n v="815.8062840865972"/>
    <n v="776.95836579675938"/>
    <n v="739.96034837786601"/>
    <n v="704.72414131225344"/>
    <n v="671.16584886881265"/>
    <n v="639.20557035125023"/>
    <n v="608.76720985833356"/>
    <n v="31746.031746031746"/>
    <n v="33093.149696506342"/>
    <x v="224"/>
  </r>
  <r>
    <s v="ÚĽUV"/>
    <s v="Ústredie ľudovej umeleckej výroby"/>
    <x v="225"/>
    <n v="10"/>
    <s v="Online platforma pre remeslo a dizajn"/>
    <s v="Vytvorenie online priestoru pre podporu remesla a dizajnu na Slovensku pre potreby sieťovania, podporu výroby, vzniku nových produktov, prepájania výrobcov materiálov a výsledných produktov. Digitálna transformácia spoločnosti znamená aj využívanie potenciálu informatizácie v oblasti tradičných remesiel, ľudovoumeleckej výroby a dizajnu, nielen inšpirovaného remeslom. Platforma by mala dosah aj na zahraničný trh. V súčasnosti neexistuje takto zameraný portál a ani iný spoločný priestor pre ponuku a dopyt."/>
    <s v="Cieľom je podpora remesla a dizajnu inšpirovaného remeslom aj s ohľadom na ekonomickú podporu cieľovej skupiny."/>
    <s v="N/A"/>
    <s v="Štatút ÚĽUV, Čl. 3 pís. b)"/>
    <n v="5"/>
    <x v="1"/>
    <n v="100000"/>
    <s v="Návštevnosť inštitúcie odhadom všetky aktivity za rok 2022 Návštevnosť (fyzická) je súčet návštev všetkých aktivít organizácie: vzdelávanie (kurzy, tvorivé dielne, semináre, prednášky), prezentácie (výstavy, podujatia, predvádzanie remesla) a predajne (predajne ÚĽUV sú zároveň galériami). Viď Výročná správa za rok 2022"/>
    <x v="0"/>
    <x v="3"/>
    <s v="D3 Obstaranie novej IT funkcionality"/>
    <s v="01 Investičný zámer"/>
    <s v="štátny rozpočet"/>
    <s v="0EK0103"/>
    <s v="nie"/>
    <n v="1"/>
    <n v="500000"/>
    <n v="0"/>
    <n v="0"/>
    <n v="0"/>
    <n v="0"/>
    <n v="0"/>
    <n v="250000"/>
    <n v="250000"/>
    <n v="0"/>
    <n v="0"/>
    <n v="0"/>
    <n v="0"/>
    <s v="-"/>
    <n v="0"/>
    <n v="0"/>
    <n v="0"/>
    <n v="0"/>
    <n v="0"/>
    <n v="0"/>
    <n v="0"/>
    <n v="0"/>
    <n v="0"/>
    <n v="0"/>
    <n v="0"/>
    <s v="vytvorenie online platformy pre remeslo a dizajn na Slovensku"/>
    <n v="0"/>
    <n v="0"/>
    <s v="D3"/>
    <n v="9"/>
    <n v="1"/>
    <n v="1"/>
    <n v="1"/>
    <n v="1"/>
    <n v="1"/>
    <n v="1"/>
    <n v="1"/>
    <n v="0"/>
    <n v="1"/>
    <n v="0"/>
    <n v="0"/>
    <n v="1"/>
    <n v="1"/>
    <n v="1"/>
    <n v="0"/>
    <n v="1"/>
    <n v="0"/>
    <n v="0"/>
    <n v="0"/>
    <n v="0"/>
    <n v="250000"/>
    <n v="250000"/>
    <n v="0"/>
    <n v="0"/>
    <n v="0"/>
    <n v="0"/>
    <n v="0"/>
    <n v="0"/>
    <n v="0"/>
    <n v="0"/>
    <n v="0"/>
    <n v="0"/>
    <n v="0"/>
    <n v="0"/>
    <n v="0"/>
    <n v="0"/>
    <n v="0"/>
    <n v="0"/>
    <n v="0"/>
    <n v="0"/>
    <n v="0"/>
    <n v="0"/>
    <n v="0"/>
    <n v="0"/>
    <n v="0"/>
    <n v="0"/>
    <n v="0"/>
    <n v="0"/>
    <n v="0"/>
    <n v="0"/>
    <n v="0"/>
    <n v="0"/>
    <n v="0"/>
    <n v="0"/>
    <n v="0"/>
    <n v="0"/>
    <n v="0"/>
    <n v="0"/>
    <n v="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0"/>
    <n v="0"/>
    <n v="205675.61869797049"/>
    <n v="195881.54161711474"/>
    <n v="0"/>
    <n v="0"/>
    <n v="0"/>
    <n v="0"/>
    <n v="0"/>
    <n v="0"/>
    <n v="0"/>
    <n v="0"/>
    <n v="0"/>
    <n v="0"/>
    <n v="0"/>
    <n v="0"/>
    <n v="0"/>
    <n v="0"/>
    <n v="0"/>
    <n v="0"/>
    <n v="0"/>
    <n v="0"/>
    <n v="0"/>
    <n v="0"/>
    <n v="0"/>
    <n v="0"/>
    <n v="0"/>
    <n v="0"/>
    <n v="0"/>
    <n v="0"/>
    <n v="0"/>
    <n v="0"/>
    <n v="0"/>
    <n v="0"/>
    <n v="0"/>
    <n v="0"/>
    <n v="0"/>
    <n v="0"/>
    <n v="0"/>
    <n v="0"/>
    <n v="90702.947845804985"/>
    <n v="86383.759853147596"/>
    <n v="82270.247479188198"/>
    <n v="78352.616646845898"/>
    <n v="74621.53966366277"/>
    <n v="71068.13301301215"/>
    <n v="67683.936202868717"/>
    <n v="64460.89162177973"/>
    <n v="61391.325354075932"/>
    <n v="58467.928908643742"/>
    <n v="55683.741817755952"/>
    <n v="53032.135064529466"/>
    <n v="50506.795299551886"/>
    <n v="48101.709809097018"/>
    <n v="45811.152199140022"/>
    <n v="43629.668761085726"/>
    <n v="41552.065486748317"/>
    <n v="39573.39570166506"/>
    <n v="37688.94828730006"/>
    <n v="35894.236464095295"/>
    <n v="34184.987108662186"/>
    <n v="32557.130579678269"/>
    <n v="31006.791028265023"/>
    <n v="29530.277169776211"/>
    <n v="28124.073495024961"/>
    <n v="26784.831900023772"/>
    <n v="25509.363714308358"/>
    <n v="24294.632108865095"/>
    <n v="23137.744865585813"/>
    <n v="22035.947491034101"/>
    <n v="20986.616658127718"/>
    <n v="19987.253960121634"/>
    <n v="19035.479962020603"/>
    <n v="18129.028535257716"/>
    <n v="17265.741462150207"/>
    <n v="16443.563297285909"/>
    <n v="15660.536473605633"/>
    <n v="14914.79664152917"/>
    <n v="14204.568230027782"/>
    <n v="13528.160219074078"/>
    <n v="401557.1603150852"/>
    <n v="412331.11148864945"/>
    <x v="225"/>
  </r>
  <r>
    <s v="ŠFK"/>
    <s v="Štátna filharmónia Košice"/>
    <x v="226"/>
    <n v="2"/>
    <s v="Nákup mobiilného pódia"/>
    <s v="Nevyhnutný nákup nivtekových dielcov pre potreby postavenia pódia pre zborové telesá ako aj menšie komorné zoskupenia vo Veľkej sále, Foyer DU ako aj v Malej sále. Nivtekove dielce je možné použiť v rôznych variaciách. "/>
    <s v="Cieľom je výmena starého mobilného pódia, ktoré už nespĺňa bezpečnostné parametre. "/>
    <m/>
    <s v="Zriaďovacia listina ŠFK, Čl. 1 ods. 2 písm. l)"/>
    <n v="5"/>
    <x v="0"/>
    <n v="4000"/>
    <s v="4 podujatia/rok, cena prenájmu cca 850 Eur/1 podujatie (Veľká sála) + cca 600 Eur (iné priestory)"/>
    <x v="2"/>
    <x v="0"/>
    <s v="C1 Javisková technicka"/>
    <s v="07 V realizácii"/>
    <s v="štátny rozpočet"/>
    <s v="08S102"/>
    <s v="nie"/>
    <n v="1"/>
    <n v="18000"/>
    <n v="0"/>
    <n v="0"/>
    <n v="0"/>
    <n v="18000"/>
    <n v="0"/>
    <n v="0"/>
    <n v="0"/>
    <n v="0"/>
    <n v="0"/>
    <n v="0"/>
    <n v="0"/>
    <s v="-"/>
    <n v="0"/>
    <n v="0"/>
    <n v="0"/>
    <n v="0"/>
    <n v="0"/>
    <n v="0"/>
    <n v="0"/>
    <n v="0"/>
    <n v="0"/>
    <n v="0"/>
    <n v="0"/>
    <m/>
    <n v="1"/>
    <n v="0"/>
    <s v="C1"/>
    <n v="6"/>
    <n v="1"/>
    <n v="1"/>
    <n v="1"/>
    <n v="1"/>
    <n v="1"/>
    <n v="0"/>
    <n v="0"/>
    <n v="0"/>
    <n v="0"/>
    <n v="0"/>
    <n v="0"/>
    <n v="0"/>
    <n v="1"/>
    <n v="0"/>
    <n v="0"/>
    <n v="0"/>
    <n v="0"/>
    <n v="0"/>
    <n v="18000"/>
    <n v="0"/>
    <n v="0"/>
    <n v="0"/>
    <n v="0"/>
    <n v="0"/>
    <n v="0"/>
    <n v="0"/>
    <n v="0"/>
    <n v="0"/>
    <n v="0"/>
    <n v="0"/>
    <n v="0"/>
    <n v="0"/>
    <n v="0"/>
    <n v="0"/>
    <n v="0"/>
    <n v="0"/>
    <n v="0"/>
    <n v="0"/>
    <n v="0"/>
    <n v="0"/>
    <n v="0"/>
    <n v="0"/>
    <n v="0"/>
    <n v="0"/>
    <n v="0"/>
    <n v="0"/>
    <n v="0"/>
    <n v="0"/>
    <n v="0"/>
    <n v="0"/>
    <n v="0"/>
    <n v="0"/>
    <n v="0"/>
    <n v="0"/>
    <n v="0"/>
    <n v="0"/>
    <n v="0"/>
    <n v="0"/>
    <n v="0"/>
    <n v="4000"/>
    <n v="4000"/>
    <n v="4000"/>
    <n v="4000"/>
    <n v="4000"/>
    <n v="4000"/>
    <n v="4000"/>
    <n v="4000"/>
    <n v="4000"/>
    <n v="4000"/>
    <n v="4000"/>
    <n v="4000"/>
    <n v="4000"/>
    <n v="4000"/>
    <n v="4000"/>
    <n v="4000"/>
    <n v="4000"/>
    <n v="4000"/>
    <n v="4000"/>
    <n v="4000"/>
    <n v="4000"/>
    <n v="4000"/>
    <n v="4000"/>
    <n v="4000"/>
    <n v="4000"/>
    <n v="4000"/>
    <n v="4000"/>
    <n v="4000"/>
    <n v="4000"/>
    <n v="4000"/>
    <n v="4000"/>
    <n v="4000"/>
    <n v="4000"/>
    <n v="4000"/>
    <n v="4000"/>
    <n v="4000"/>
    <n v="4000"/>
    <n v="4000"/>
    <n v="4000"/>
    <n v="4000"/>
    <n v="4000"/>
    <n v="4000"/>
    <n v="4000"/>
    <n v="16326.530612244898"/>
    <n v="0"/>
    <n v="0"/>
    <n v="0"/>
    <n v="0"/>
    <n v="0"/>
    <n v="0"/>
    <n v="0"/>
    <n v="0"/>
    <n v="0"/>
    <n v="0"/>
    <n v="0"/>
    <n v="0"/>
    <n v="0"/>
    <n v="0"/>
    <n v="0"/>
    <n v="0"/>
    <n v="0"/>
    <n v="0"/>
    <n v="0"/>
    <n v="0"/>
    <n v="0"/>
    <n v="0"/>
    <n v="0"/>
    <n v="0"/>
    <n v="0"/>
    <n v="0"/>
    <n v="0"/>
    <n v="0"/>
    <n v="0"/>
    <n v="0"/>
    <n v="0"/>
    <n v="0"/>
    <n v="0"/>
    <n v="0"/>
    <n v="0"/>
    <n v="0"/>
    <n v="0"/>
    <n v="0"/>
    <n v="0"/>
    <n v="3628.1179138321995"/>
    <n v="3455.3503941259041"/>
    <n v="3290.8098991675279"/>
    <n v="3134.104665873836"/>
    <n v="2984.8615865465108"/>
    <n v="2842.7253205204856"/>
    <n v="2707.3574481147489"/>
    <n v="2578.4356648711891"/>
    <n v="2455.6530141630374"/>
    <n v="2338.7171563457496"/>
    <n v="2227.3496727102379"/>
    <n v="2121.2854025811789"/>
    <n v="2020.2718119820754"/>
    <n v="1924.0683923638808"/>
    <n v="1832.4460879656008"/>
    <n v="1745.1867504434292"/>
    <n v="1662.0826194699325"/>
    <n v="1582.9358280666024"/>
    <n v="1507.5579314920024"/>
    <n v="1435.7694585638119"/>
    <n v="1367.3994843464875"/>
    <n v="1302.2852231871307"/>
    <n v="1240.2716411306008"/>
    <n v="1181.2110867910485"/>
    <n v="1124.9629398009984"/>
    <n v="1071.3932760009509"/>
    <n v="1020.3745485723342"/>
    <n v="971.78528435460385"/>
    <n v="925.50979462343253"/>
    <n v="881.43789964136397"/>
    <n v="839.46466632510862"/>
    <n v="799.49015840486538"/>
    <n v="761.41919848082421"/>
    <n v="725.16114141030857"/>
    <n v="690.62965848600834"/>
    <n v="657.74253189143644"/>
    <n v="626.42145894422526"/>
    <n v="596.59186566116682"/>
    <n v="568.18272920111133"/>
    <n v="541.12640876296314"/>
    <n v="16326.530612244898"/>
    <n v="16493.244459545978"/>
    <x v="226"/>
  </r>
  <r>
    <s v="ŠFK"/>
    <s v="Štátna filharmónia Košice"/>
    <x v="227"/>
    <n v="10"/>
    <s v="Rekonštrukcia pódia spojená s vybudovaním skladu "/>
    <s v="Nevyhnutná rekonštrukcia pódia vo Veľkej koncertnej sále a vybudovanie skladu pod pódiom o rozlohe cca 100m² pre hudobné nástroje a inventár používaný na koncertoch. Sklad bude prepojený s pódiom nákladným výťahom. Nové pódium bude zrealizované na novej konštrukcii a bude spľňať akustické, estetické a statické požiadavky."/>
    <s v="Cieľom je odstrániť problém s vrzgajúcim pódiom a zlepšiť akustické vlastnosti Veľkej koncertnej sály DU. Vybudovaním skladu odstrániť aktuálny problém s nedostatkom skladových priestorov pre hudobné nástroje a zároveň vytvoriť viac priestoru na pódiu. To umožní ŠFK rozšíriť možnosti hlavnej činnosti - do programu koncertov ŠFK budú môcť byť zaradené diela s vačším obsadením hráčov. _x000a__x000a__x000a_"/>
    <s v="N/A"/>
    <m/>
    <n v="40"/>
    <x v="1"/>
    <n v="23800"/>
    <s v="návštevnosť 2022"/>
    <x v="0"/>
    <x v="1"/>
    <s v="B3 Stavebná rekonštrukcia priestorov"/>
    <s v="01 Investičný zámer"/>
    <s v="štátny rozpočet"/>
    <s v="08S0102"/>
    <s v="nie"/>
    <n v="1"/>
    <n v="450000"/>
    <n v="30000"/>
    <n v="0"/>
    <m/>
    <n v="30000"/>
    <n v="420000"/>
    <n v="0"/>
    <n v="0"/>
    <n v="0"/>
    <n v="0"/>
    <n v="0"/>
    <n v="0"/>
    <s v="-"/>
    <n v="0"/>
    <n v="0"/>
    <n v="0"/>
    <n v="0"/>
    <n v="0"/>
    <n v="0"/>
    <n v="0"/>
    <n v="0"/>
    <n v="0"/>
    <n v="0"/>
    <n v="0"/>
    <m/>
    <n v="0"/>
    <n v="0"/>
    <s v="B3"/>
    <n v="7"/>
    <n v="1"/>
    <n v="1"/>
    <n v="0"/>
    <n v="1"/>
    <n v="1"/>
    <n v="1"/>
    <n v="1"/>
    <n v="0"/>
    <n v="1"/>
    <n v="0"/>
    <n v="0"/>
    <n v="1"/>
    <n v="0"/>
    <n v="1"/>
    <n v="0"/>
    <n v="1"/>
    <n v="0"/>
    <n v="0"/>
    <n v="30000"/>
    <n v="420000"/>
    <n v="0"/>
    <n v="0"/>
    <n v="0"/>
    <n v="0"/>
    <n v="0"/>
    <n v="0"/>
    <n v="0"/>
    <n v="0"/>
    <n v="0"/>
    <n v="0"/>
    <n v="0"/>
    <n v="0"/>
    <n v="0"/>
    <n v="0"/>
    <n v="0"/>
    <n v="0"/>
    <n v="0"/>
    <n v="0"/>
    <n v="0"/>
    <n v="0"/>
    <n v="0"/>
    <n v="0"/>
    <n v="0"/>
    <n v="0"/>
    <n v="0"/>
    <n v="0"/>
    <n v="0"/>
    <n v="0"/>
    <n v="0"/>
    <n v="0"/>
    <n v="0"/>
    <n v="0"/>
    <n v="0"/>
    <n v="0"/>
    <n v="0"/>
    <n v="0"/>
    <n v="0"/>
    <n v="0"/>
    <n v="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27210.884353741494"/>
    <n v="362811.79138321994"/>
    <n v="0"/>
    <n v="0"/>
    <n v="0"/>
    <n v="0"/>
    <n v="0"/>
    <n v="0"/>
    <n v="0"/>
    <n v="0"/>
    <n v="0"/>
    <n v="0"/>
    <n v="0"/>
    <n v="0"/>
    <n v="0"/>
    <n v="0"/>
    <n v="0"/>
    <n v="0"/>
    <n v="0"/>
    <n v="0"/>
    <n v="0"/>
    <n v="0"/>
    <n v="0"/>
    <n v="0"/>
    <n v="0"/>
    <n v="0"/>
    <n v="0"/>
    <n v="0"/>
    <n v="0"/>
    <n v="0"/>
    <n v="0"/>
    <n v="0"/>
    <n v="0"/>
    <n v="0"/>
    <n v="0"/>
    <n v="0"/>
    <n v="0"/>
    <n v="0"/>
    <n v="0"/>
    <n v="0"/>
    <n v="21587.301587301587"/>
    <n v="20559.334845049128"/>
    <n v="19580.31890004679"/>
    <n v="18647.922761949321"/>
    <n v="17759.926439951738"/>
    <n v="16914.215657096891"/>
    <n v="16108.776816282754"/>
    <n v="15341.692205983576"/>
    <n v="14611.135434270072"/>
    <n v="13915.367080257211"/>
    <n v="13252.730552625917"/>
    <n v="12621.648145358013"/>
    <n v="12020.617281293349"/>
    <n v="11448.206934565091"/>
    <n v="10903.054223395326"/>
    <n v="10383.861165138404"/>
    <n v="9889.3915858460987"/>
    <n v="9418.4681769962845"/>
    <n v="8969.9696923774136"/>
    <n v="8542.8282784546809"/>
    <n v="8136.026931861601"/>
    <n v="7748.5970779634281"/>
    <n v="7379.6162647270748"/>
    <n v="7028.2059664067383"/>
    <n v="6693.5294918159407"/>
    <n v="6374.7899922056577"/>
    <n v="6071.2285640053888"/>
    <n v="5782.1224419098926"/>
    <n v="5506.7832780094241"/>
    <n v="5244.5555028661156"/>
    <n v="4994.8147646343969"/>
    <n v="4756.9664425089486"/>
    <n v="4530.444230960904"/>
    <n v="4314.7087913913365"/>
    <n v="4109.2464679917493"/>
    <n v="3913.5680647540466"/>
    <n v="3727.2076807181402"/>
    <n v="3549.7216006839426"/>
    <n v="3380.6872387466124"/>
    <n v="3219.7021321396305"/>
    <n v="390022.67573696142"/>
    <n v="388939.2906905408"/>
    <x v="227"/>
  </r>
  <r>
    <s v="SĽUK"/>
    <s v="Slovenský ľudový umelecký kolektív"/>
    <x v="228"/>
    <n v="5"/>
    <s v="Modernizácia parkoviska SĽUK-u"/>
    <s v="Realizácia nového povrchu parkoviska a inteligentného parkovacieho systému, obmedzenie prístupu a parkovania automobilov (iných ako návštevníkov SĽUK-u, vytvorenie parkovacích miest pre ZŤP."/>
    <s v="Zvýšenie komfortu návštevníkov podujatí organizovaných v priestoroch SĽUK-u a debarierizácia parkoviska."/>
    <s v="N/A"/>
    <s v="Zriaďovacia listina SĽUK, Čl. 1 ods. 2  písm. b) a f) "/>
    <n v="40"/>
    <x v="3"/>
    <n v="9360"/>
    <s v="Predpoklad využitia parkovacím miest v rámci predstavení, kinopredstavení a ďalších aktivít realizovaných SĽUK-om"/>
    <x v="0"/>
    <x v="1"/>
    <s v="B5 Rekonštrukcia extravilánu"/>
    <s v="01 Investičný zámer"/>
    <s v="štátny rozpočet"/>
    <s v="08S0102 Hudba, koncertná činnosť a umelecké súbory"/>
    <s v="nie"/>
    <n v="1"/>
    <n v="180000"/>
    <n v="0"/>
    <n v="0"/>
    <n v="0"/>
    <n v="0"/>
    <n v="180000"/>
    <n v="0"/>
    <n v="0"/>
    <n v="0"/>
    <n v="0"/>
    <n v="0"/>
    <n v="0"/>
    <s v="-"/>
    <n v="0"/>
    <n v="0"/>
    <n v="0"/>
    <n v="0"/>
    <n v="0"/>
    <n v="0"/>
    <n v="0"/>
    <n v="0"/>
    <n v="0"/>
    <n v="0"/>
    <n v="0"/>
    <m/>
    <n v="0"/>
    <n v="0"/>
    <s v="B5"/>
    <n v="9"/>
    <n v="1"/>
    <n v="1"/>
    <n v="1"/>
    <n v="1"/>
    <n v="1"/>
    <n v="1"/>
    <n v="1"/>
    <n v="0"/>
    <n v="1"/>
    <n v="0"/>
    <n v="0"/>
    <n v="1"/>
    <n v="1"/>
    <n v="1"/>
    <n v="0"/>
    <n v="1"/>
    <n v="0"/>
    <n v="0"/>
    <n v="0"/>
    <n v="180000"/>
    <n v="0"/>
    <n v="0"/>
    <n v="0"/>
    <n v="0"/>
    <n v="0"/>
    <n v="0"/>
    <n v="0"/>
    <n v="0"/>
    <n v="0"/>
    <n v="0"/>
    <n v="0"/>
    <n v="0"/>
    <n v="0"/>
    <n v="0"/>
    <n v="0"/>
    <n v="0"/>
    <n v="0"/>
    <n v="0"/>
    <n v="0"/>
    <n v="0"/>
    <n v="0"/>
    <n v="0"/>
    <n v="0"/>
    <n v="0"/>
    <n v="0"/>
    <n v="0"/>
    <n v="0"/>
    <n v="0"/>
    <n v="0"/>
    <n v="0"/>
    <n v="0"/>
    <n v="0"/>
    <n v="0"/>
    <n v="0"/>
    <n v="0"/>
    <n v="0"/>
    <n v="0"/>
    <n v="0"/>
    <n v="0"/>
    <n v="9360"/>
    <n v="9360"/>
    <n v="9360"/>
    <n v="9360"/>
    <n v="9360"/>
    <n v="9360"/>
    <n v="9360"/>
    <n v="9360"/>
    <n v="9360"/>
    <n v="9360"/>
    <n v="9360"/>
    <n v="9360"/>
    <n v="9360"/>
    <n v="9360"/>
    <n v="9360"/>
    <n v="9360"/>
    <n v="9360"/>
    <n v="9360"/>
    <n v="9360"/>
    <n v="9360"/>
    <n v="9360"/>
    <n v="9360"/>
    <n v="9360"/>
    <n v="9360"/>
    <n v="9360"/>
    <n v="9360"/>
    <n v="9360"/>
    <n v="9360"/>
    <n v="9360"/>
    <n v="9360"/>
    <n v="9360"/>
    <n v="9360"/>
    <n v="9360"/>
    <n v="9360"/>
    <n v="9360"/>
    <n v="9360"/>
    <n v="9360"/>
    <n v="9360"/>
    <n v="9360"/>
    <n v="9360"/>
    <n v="9360"/>
    <n v="9360"/>
    <n v="9360"/>
    <n v="0"/>
    <n v="155490.76773566566"/>
    <n v="0"/>
    <n v="0"/>
    <n v="0"/>
    <n v="0"/>
    <n v="0"/>
    <n v="0"/>
    <n v="0"/>
    <n v="0"/>
    <n v="0"/>
    <n v="0"/>
    <n v="0"/>
    <n v="0"/>
    <n v="0"/>
    <n v="0"/>
    <n v="0"/>
    <n v="0"/>
    <n v="0"/>
    <n v="0"/>
    <n v="0"/>
    <n v="0"/>
    <n v="0"/>
    <n v="0"/>
    <n v="0"/>
    <n v="0"/>
    <n v="0"/>
    <n v="0"/>
    <n v="0"/>
    <n v="0"/>
    <n v="0"/>
    <n v="0"/>
    <n v="0"/>
    <n v="0"/>
    <n v="0"/>
    <n v="0"/>
    <n v="0"/>
    <n v="0"/>
    <n v="0"/>
    <n v="0"/>
    <n v="8489.7959183673465"/>
    <n v="8085.5199222546153"/>
    <n v="7700.4951640520158"/>
    <n v="7333.8049181447759"/>
    <n v="6984.5761125188346"/>
    <n v="6651.977250017937"/>
    <n v="6335.2164285885119"/>
    <n v="6033.5394557985828"/>
    <n v="5746.2280531415072"/>
    <n v="5472.5981458490542"/>
    <n v="5211.9982341419573"/>
    <n v="4963.8078420399579"/>
    <n v="4727.4360400380565"/>
    <n v="4502.3200381314809"/>
    <n v="4287.9238458395057"/>
    <n v="4083.7369960376241"/>
    <n v="3889.2733295596422"/>
    <n v="3704.0698376758496"/>
    <n v="3527.6855596912856"/>
    <n v="3359.7005330393199"/>
    <n v="3199.7147933707811"/>
    <n v="3047.3474222578861"/>
    <n v="2902.2356402456062"/>
    <n v="2764.0339430910531"/>
    <n v="2632.4132791343363"/>
    <n v="2507.0602658422249"/>
    <n v="2387.6764436592621"/>
    <n v="2273.9775653897732"/>
    <n v="2165.6929194188324"/>
    <n v="2062.5646851607917"/>
    <n v="1964.3473192007543"/>
    <n v="1870.806970667385"/>
    <n v="1781.7209244451285"/>
    <n v="1696.8770709001221"/>
    <n v="1616.0734008572595"/>
    <n v="1539.1175246259613"/>
    <n v="1465.826213929487"/>
    <n v="1396.0249656471303"/>
    <n v="1329.5475863306006"/>
    <n v="1266.2357965053336"/>
    <n v="155490.76773566566"/>
    <n v="152960.99835560753"/>
    <x v="228"/>
  </r>
  <r>
    <s v="SFÚ"/>
    <s v="Slovenský filmový ústav"/>
    <x v="229"/>
    <n v="3"/>
    <s v="Kino Lumière - projektory na realizáciu filmových projekcií, včítane zvuku  "/>
    <s v="nevyhnutnosť výmeny existujúcic projekotov včítane zvuku po dokončení stavebných úprav pre funkčné a moderné bezbariérové kino"/>
    <s v="funkčné a moderné kino Lumiere -  nevyhnutnosť jeho prevádzky, rozvoja a technického zlepšenia, zabezpečenie bezbariérovosti fyzickej aj informačnej"/>
    <s v="N/A"/>
    <s v="zákon č. 40/2015 Z.z. o audiovízii - § 21 ods. 1 písm.h)  prevádzkuje audiovizuálne technické zariadenie a kino na uvádzanie audiovizuálnych diel na verejnosti audiovizuálnym predstavením,"/>
    <n v="5"/>
    <x v="1"/>
    <n v="56605"/>
    <s v="návštevnosť kina Lumiere v roku 2022 bola celkom 56 605 návštevníkov. Avšak z dôvodu požiaru v digitalizčnom pracovisku a zadymení a kontaminovaní kina  (20.9.2022) bola prevádzka pozastavená, t.č. prebieha príprava renovácie. V prrípade, že by prevádzka nebola pozastavená, možno predpokladať, že návštevnosť by bola (56 605 :9x12) -  cca 75 000 divákov. Možno predpokladať, že po renovácii kina môžeme očakávať  priemernú ročnú návštevnosť na úrovni 85 000 divákov - t.j. nárasť o 13,3%. "/>
    <x v="1"/>
    <x v="0"/>
    <s v="C4 Nahrávacia a vysielacia technika"/>
    <s v="02 Analýza / podkladová štúdia k investičnému zámeru"/>
    <s v="kombinované"/>
    <s v="08S0104 Médiá a audiovízia"/>
    <s v="nie"/>
    <n v="0.625"/>
    <n v="400000"/>
    <n v="0"/>
    <n v="0"/>
    <n v="0"/>
    <n v="250000"/>
    <n v="0"/>
    <n v="0"/>
    <n v="0"/>
    <n v="0"/>
    <n v="0"/>
    <n v="0"/>
    <n v="0"/>
    <s v="bežné výdavky predstavujú náklady na zabezpečenie stavebného dozoru pri realizácii - montáž zvukového systému Atmos, ako i náklady na zaškolenie a obsluhu zariadení včítane licencie"/>
    <n v="15000"/>
    <n v="0"/>
    <n v="0"/>
    <n v="15000"/>
    <n v="0"/>
    <n v="0"/>
    <n v="0"/>
    <n v="0"/>
    <n v="0"/>
    <n v="0"/>
    <n v="0"/>
    <m/>
    <n v="0"/>
    <n v="0"/>
    <s v="C4"/>
    <n v="7"/>
    <n v="0"/>
    <n v="1"/>
    <n v="1"/>
    <n v="1"/>
    <n v="1"/>
    <n v="1"/>
    <n v="1"/>
    <n v="0"/>
    <n v="0"/>
    <n v="0"/>
    <n v="0"/>
    <n v="0"/>
    <n v="1"/>
    <n v="1"/>
    <n v="0"/>
    <n v="1"/>
    <n v="0"/>
    <n v="0"/>
    <n v="265000"/>
    <n v="0"/>
    <n v="0"/>
    <n v="0"/>
    <n v="0"/>
    <n v="0"/>
    <n v="0"/>
    <n v="0"/>
    <n v="0"/>
    <n v="0"/>
    <n v="0"/>
    <n v="0"/>
    <n v="0"/>
    <n v="0"/>
    <n v="0"/>
    <n v="0"/>
    <n v="0"/>
    <n v="0"/>
    <n v="0"/>
    <n v="0"/>
    <n v="0"/>
    <n v="0"/>
    <n v="0"/>
    <n v="0"/>
    <n v="0"/>
    <n v="0"/>
    <n v="0"/>
    <n v="0"/>
    <n v="0"/>
    <n v="0"/>
    <n v="0"/>
    <n v="0"/>
    <n v="0"/>
    <n v="0"/>
    <n v="0"/>
    <n v="0"/>
    <n v="0"/>
    <n v="0"/>
    <n v="0"/>
    <n v="0"/>
    <n v="0"/>
    <n v="56605"/>
    <n v="56605"/>
    <n v="56605"/>
    <n v="56605"/>
    <n v="56605"/>
    <n v="56605"/>
    <n v="56605"/>
    <n v="56605"/>
    <n v="56605"/>
    <n v="56605"/>
    <n v="56605"/>
    <n v="56605"/>
    <n v="56605"/>
    <n v="56605"/>
    <n v="56605"/>
    <n v="56605"/>
    <n v="56605"/>
    <n v="56605"/>
    <n v="56605"/>
    <n v="56605"/>
    <n v="56605"/>
    <n v="56605"/>
    <n v="56605"/>
    <n v="56605"/>
    <n v="56605"/>
    <n v="56605"/>
    <n v="56605"/>
    <n v="56605"/>
    <n v="56605"/>
    <n v="56605"/>
    <n v="56605"/>
    <n v="56605"/>
    <n v="56605"/>
    <n v="56605"/>
    <n v="56605"/>
    <n v="56605"/>
    <n v="56605"/>
    <n v="56605"/>
    <n v="56605"/>
    <n v="56605"/>
    <n v="56605"/>
    <n v="56605"/>
    <n v="56605"/>
    <n v="240362.81179138322"/>
    <n v="0"/>
    <n v="0"/>
    <n v="0"/>
    <n v="0"/>
    <n v="0"/>
    <n v="0"/>
    <n v="0"/>
    <n v="0"/>
    <n v="0"/>
    <n v="0"/>
    <n v="0"/>
    <n v="0"/>
    <n v="0"/>
    <n v="0"/>
    <n v="0"/>
    <n v="0"/>
    <n v="0"/>
    <n v="0"/>
    <n v="0"/>
    <n v="0"/>
    <n v="0"/>
    <n v="0"/>
    <n v="0"/>
    <n v="0"/>
    <n v="0"/>
    <n v="0"/>
    <n v="0"/>
    <n v="0"/>
    <n v="0"/>
    <n v="0"/>
    <n v="0"/>
    <n v="0"/>
    <n v="0"/>
    <n v="0"/>
    <n v="0"/>
    <n v="0"/>
    <n v="0"/>
    <n v="0"/>
    <n v="0"/>
    <n v="51342.403628117914"/>
    <n v="48897.527264874196"/>
    <n v="46569.07358559448"/>
    <n v="44351.498652947121"/>
    <n v="42239.522526616311"/>
    <n v="40228.116692015523"/>
    <n v="38312.492087633836"/>
    <n v="36488.087702508412"/>
    <n v="34750.559716674681"/>
    <n v="33095.771158737793"/>
    <n v="31519.782055940756"/>
    <n v="30018.840053276905"/>
    <n v="28589.371479311343"/>
    <n v="27227.972837439367"/>
    <n v="25931.402702323208"/>
    <n v="24696.574002212576"/>
    <n v="23520.546668773884"/>
    <n v="22400.520636927507"/>
    <n v="21333.829178026197"/>
    <n v="20317.932550501144"/>
    <n v="19350.411952858231"/>
    <n v="18428.963764626882"/>
    <n v="17551.394061549414"/>
    <n v="16715.613391951825"/>
    <n v="15919.631801858879"/>
    <n v="15161.554097008455"/>
    <n v="14439.575330484246"/>
    <n v="13751.976505223087"/>
    <n v="13097.120481164849"/>
    <n v="12473.448077299852"/>
    <n v="11879.474359333193"/>
    <n v="11313.785104126851"/>
    <n v="10775.033432501763"/>
    <n v="10261.93660238263"/>
    <n v="9773.272954650125"/>
    <n v="9307.8790044286889"/>
    <n v="8864.6466708844673"/>
    <n v="8442.5206389375871"/>
    <n v="8040.4958466072267"/>
    <n v="7657.6150920068822"/>
    <n v="240362.81179138322"/>
    <n v="233400.02565815006"/>
    <x v="229"/>
  </r>
  <r>
    <s v="SND"/>
    <s v="Slovenské národné divadlo"/>
    <x v="230"/>
    <m/>
    <s v="Nákup hudobných nástrojov"/>
    <s v="Nákup majstrovských sláčikových nástrojov, najmä huslí, viol a violončiel, ako aj obmena opotrebovaných dychových nástrojov"/>
    <s v="Nákup majstrovských sláčikových nástrojov, najmä huslí, viol a violončiel, ako aj obmena opotrebovaných dychových nástrojov"/>
    <m/>
    <s v="Zákon č. 385/1997 Z.z. o Slov.národnom divadle, §2"/>
    <n v="10"/>
    <x v="1"/>
    <n v="83516"/>
    <s v="návštevnosť na predstaveniach Opery a Baletu v roku 2022"/>
    <x v="2"/>
    <x v="5"/>
    <s v="E1 Nákup hudobných nástrojov"/>
    <s v="01 Investičný zámer"/>
    <s v="štátny rozpočet"/>
    <s v="08S0101"/>
    <s v="nie"/>
    <n v="1"/>
    <n v="700000"/>
    <n v="0"/>
    <n v="0"/>
    <n v="0"/>
    <n v="700000"/>
    <n v="0"/>
    <n v="0"/>
    <n v="0"/>
    <n v="0"/>
    <n v="0"/>
    <n v="0"/>
    <n v="0"/>
    <m/>
    <n v="0"/>
    <n v="0"/>
    <n v="0"/>
    <n v="0"/>
    <n v="0"/>
    <n v="0"/>
    <n v="0"/>
    <n v="0"/>
    <n v="0"/>
    <n v="0"/>
    <n v="0"/>
    <m/>
    <n v="0"/>
    <n v="0"/>
    <s v="E1"/>
    <n v="7"/>
    <n v="1"/>
    <n v="1"/>
    <n v="1"/>
    <n v="0"/>
    <n v="1"/>
    <n v="0"/>
    <n v="0"/>
    <n v="0"/>
    <n v="1"/>
    <n v="0"/>
    <n v="1"/>
    <n v="0"/>
    <n v="1"/>
    <n v="1"/>
    <n v="0"/>
    <n v="1"/>
    <n v="0"/>
    <n v="0"/>
    <n v="700000"/>
    <n v="0"/>
    <n v="0"/>
    <n v="0"/>
    <n v="0"/>
    <n v="0"/>
    <n v="0"/>
    <n v="0"/>
    <n v="0"/>
    <n v="0"/>
    <n v="0"/>
    <n v="0"/>
    <n v="0"/>
    <n v="0"/>
    <n v="0"/>
    <n v="0"/>
    <n v="0"/>
    <n v="0"/>
    <n v="0"/>
    <n v="0"/>
    <n v="0"/>
    <n v="0"/>
    <n v="0"/>
    <n v="0"/>
    <n v="0"/>
    <n v="0"/>
    <n v="0"/>
    <n v="0"/>
    <n v="0"/>
    <n v="0"/>
    <n v="0"/>
    <n v="0"/>
    <n v="0"/>
    <n v="0"/>
    <n v="0"/>
    <n v="0"/>
    <n v="0"/>
    <n v="0"/>
    <n v="0"/>
    <n v="0"/>
    <n v="0"/>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634920.63492063491"/>
    <n v="0"/>
    <n v="0"/>
    <n v="0"/>
    <n v="0"/>
    <n v="0"/>
    <n v="0"/>
    <n v="0"/>
    <n v="0"/>
    <n v="0"/>
    <n v="0"/>
    <n v="0"/>
    <n v="0"/>
    <n v="0"/>
    <n v="0"/>
    <n v="0"/>
    <n v="0"/>
    <n v="0"/>
    <n v="0"/>
    <n v="0"/>
    <n v="0"/>
    <n v="0"/>
    <n v="0"/>
    <n v="0"/>
    <n v="0"/>
    <n v="0"/>
    <n v="0"/>
    <n v="0"/>
    <n v="0"/>
    <n v="0"/>
    <n v="0"/>
    <n v="0"/>
    <n v="0"/>
    <n v="0"/>
    <n v="0"/>
    <n v="0"/>
    <n v="0"/>
    <n v="0"/>
    <n v="0"/>
    <n v="0"/>
    <n v="75751.473922902485"/>
    <n v="72144.260878954752"/>
    <n v="68708.819884718818"/>
    <n v="65436.971318779819"/>
    <n v="62320.925065504598"/>
    <n v="59353.26196714722"/>
    <n v="56526.916159187836"/>
    <n v="53835.15824684556"/>
    <n v="51271.579282710052"/>
    <n v="48830.075507342903"/>
    <n v="46504.833816517057"/>
    <n v="44290.317920492431"/>
    <n v="42181.255162373753"/>
    <n v="40172.623964165468"/>
    <n v="38259.641870633779"/>
    <n v="36437.754162508361"/>
    <n v="34702.623011912721"/>
    <n v="33050.117154202591"/>
    <n v="31476.302051621518"/>
    <n v="29977.430525353826"/>
    <n v="28549.933833670315"/>
    <n v="27190.413174924102"/>
    <n v="25895.631595165814"/>
    <n v="24662.506281110298"/>
    <n v="23488.101220105047"/>
    <n v="22369.620209623852"/>
    <n v="21304.400199641768"/>
    <n v="20289.904952039775"/>
    <n v="19323.719001942649"/>
    <n v="18403.541906612038"/>
    <n v="17527.182768201943"/>
    <n v="16692.555017335184"/>
    <n v="15897.671445081129"/>
    <n v="15140.639471505834"/>
    <n v="14419.656639529367"/>
    <n v="13733.006323361302"/>
    <n v="13079.053641296479"/>
    <n v="12456.241563139502"/>
    <n v="11863.087202990004"/>
    <n v="11298.178288561907"/>
    <n v="634920.63492063491"/>
    <n v="614179.44223409414"/>
    <x v="230"/>
  </r>
  <r>
    <s v="ŠKO ZI"/>
    <s v="Štátny komorný orchester Žilina"/>
    <x v="231"/>
    <n v="5"/>
    <s v="Rekonštrukcia Trávničkovej budovy"/>
    <s v="Rekonštrukcia budovy, prepojenie s DUF, realizácia novej pokladne, nové toalety. Nová pokladňa umožní zákazníkom plnohodnotný servis nákupu vstupeniek. Odstránenie nevyhovujúceho súčasneho stavu (pokladňa = vrátnica ŠKO v prevádzkovej budove mimo hlavnú ulicu).Budova dnes slúži ako priestor pre ubytovanie dirigenta, sólistov a umelecké výpomoce a pre prenájom"/>
    <s v="Cieľom je zabezpečiť efektívnejšie využitie Trávničkovej budovy pre potreby ŠKO Žilina aj iných subjektov (prenajímateľov) a návštevníkov koncertov. "/>
    <s v="N/A"/>
    <s v="Zákon č. 278/1993 Z.z. o správe majetku štátu, Hlava I § 4"/>
    <n v="40"/>
    <x v="1"/>
    <n v="14600"/>
    <s v="zlepšenie podmienok pre poslucháčov"/>
    <x v="0"/>
    <x v="1"/>
    <s v="B3 Stavebná rekonštrukcia priestorov"/>
    <s v="01 Investičný zámer"/>
    <s v="štátny rozpočet"/>
    <s v="08T0103 Podpora kultúrnych aktivít RO a PO"/>
    <s v="nie"/>
    <n v="1"/>
    <n v="300000"/>
    <n v="34000"/>
    <n v="0"/>
    <n v="0"/>
    <n v="34000"/>
    <n v="66000"/>
    <n v="100000"/>
    <n v="100000"/>
    <n v="0"/>
    <n v="0"/>
    <n v="0"/>
    <n v="0"/>
    <s v="-"/>
    <n v="0"/>
    <n v="0"/>
    <n v="0"/>
    <n v="0"/>
    <n v="0"/>
    <n v="0"/>
    <n v="0"/>
    <n v="0"/>
    <n v="0"/>
    <n v="0"/>
    <n v="0"/>
    <m/>
    <n v="0"/>
    <n v="0"/>
    <s v="B3"/>
    <n v="8"/>
    <n v="1"/>
    <n v="1"/>
    <n v="0"/>
    <n v="1"/>
    <n v="1"/>
    <n v="1"/>
    <n v="1"/>
    <n v="0"/>
    <n v="1"/>
    <n v="0"/>
    <n v="0"/>
    <n v="1"/>
    <n v="1"/>
    <n v="1"/>
    <n v="0"/>
    <n v="1"/>
    <n v="0"/>
    <n v="0"/>
    <n v="34000"/>
    <n v="66000"/>
    <n v="100000"/>
    <n v="100000"/>
    <n v="0"/>
    <n v="0"/>
    <n v="0"/>
    <n v="0"/>
    <n v="0"/>
    <n v="0"/>
    <n v="0"/>
    <n v="0"/>
    <n v="0"/>
    <n v="0"/>
    <n v="0"/>
    <n v="0"/>
    <n v="0"/>
    <n v="0"/>
    <n v="0"/>
    <n v="0"/>
    <n v="0"/>
    <n v="0"/>
    <n v="0"/>
    <n v="0"/>
    <n v="0"/>
    <n v="0"/>
    <n v="0"/>
    <n v="0"/>
    <n v="0"/>
    <n v="0"/>
    <n v="0"/>
    <n v="0"/>
    <n v="0"/>
    <n v="0"/>
    <n v="0"/>
    <n v="0"/>
    <n v="0"/>
    <n v="0"/>
    <n v="0"/>
    <n v="0"/>
    <n v="0"/>
    <n v="14600"/>
    <n v="14600"/>
    <n v="14600"/>
    <n v="14600"/>
    <n v="14600"/>
    <n v="14600"/>
    <n v="14600"/>
    <n v="14600"/>
    <n v="14600"/>
    <n v="14600"/>
    <n v="14600"/>
    <n v="14600"/>
    <n v="14600"/>
    <n v="14600"/>
    <n v="14600"/>
    <n v="14600"/>
    <n v="14600"/>
    <n v="14600"/>
    <n v="14600"/>
    <n v="14600"/>
    <n v="14600"/>
    <n v="14600"/>
    <n v="14600"/>
    <n v="14600"/>
    <n v="14600"/>
    <n v="14600"/>
    <n v="14600"/>
    <n v="14600"/>
    <n v="14600"/>
    <n v="14600"/>
    <n v="14600"/>
    <n v="14600"/>
    <n v="14600"/>
    <n v="14600"/>
    <n v="14600"/>
    <n v="14600"/>
    <n v="14600"/>
    <n v="14600"/>
    <n v="14600"/>
    <n v="14600"/>
    <n v="14600"/>
    <n v="14600"/>
    <n v="14600"/>
    <n v="30839.002267573695"/>
    <n v="57013.281503077415"/>
    <n v="82270.247479188198"/>
    <n v="78352.616646845898"/>
    <n v="0"/>
    <n v="0"/>
    <n v="0"/>
    <n v="0"/>
    <n v="0"/>
    <n v="0"/>
    <n v="0"/>
    <n v="0"/>
    <n v="0"/>
    <n v="0"/>
    <n v="0"/>
    <n v="0"/>
    <n v="0"/>
    <n v="0"/>
    <n v="0"/>
    <n v="0"/>
    <n v="0"/>
    <n v="0"/>
    <n v="0"/>
    <n v="0"/>
    <n v="0"/>
    <n v="0"/>
    <n v="0"/>
    <n v="0"/>
    <n v="0"/>
    <n v="0"/>
    <n v="0"/>
    <n v="0"/>
    <n v="0"/>
    <n v="0"/>
    <n v="0"/>
    <n v="0"/>
    <n v="0"/>
    <n v="0"/>
    <n v="0"/>
    <n v="0"/>
    <n v="13242.630385487528"/>
    <n v="12612.02893855955"/>
    <n v="12011.456131961477"/>
    <n v="11439.4820304395"/>
    <n v="10894.744790894763"/>
    <n v="10375.947419899772"/>
    <n v="9881.8546856188332"/>
    <n v="9411.2901767798394"/>
    <n v="8963.1335016950852"/>
    <n v="8536.3176206619864"/>
    <n v="8129.8263053923692"/>
    <n v="7742.691719421302"/>
    <n v="7373.9921137345755"/>
    <n v="7022.8496321281646"/>
    <n v="6688.4282210744432"/>
    <n v="6369.9316391185166"/>
    <n v="6066.6015610652539"/>
    <n v="5777.715772443099"/>
    <n v="5502.5864499458085"/>
    <n v="5240.5585237579135"/>
    <n v="4991.0081178646797"/>
    <n v="4753.3410646330276"/>
    <n v="4526.991490126693"/>
    <n v="4311.4204667873264"/>
    <n v="4106.1147302736445"/>
    <n v="3910.5854574034706"/>
    <n v="3724.3671022890198"/>
    <n v="3547.0162878943042"/>
    <n v="3378.1107503755288"/>
    <n v="3217.2483336909786"/>
    <n v="3064.0460320866464"/>
    <n v="2918.1390781777586"/>
    <n v="2779.1800744550083"/>
    <n v="2646.8381661476265"/>
    <n v="2520.7982534739303"/>
    <n v="2400.7602414037428"/>
    <n v="2286.4383251464224"/>
    <n v="2177.560309663259"/>
    <n v="2073.8669615840563"/>
    <n v="1975.1113919848153"/>
    <n v="248475.14789668517"/>
    <n v="238593.01025554171"/>
    <x v="231"/>
  </r>
  <r>
    <s v="SNM"/>
    <s v="SNM - Múzeá v Martine"/>
    <x v="232"/>
    <n v="3"/>
    <s v="Doplnenie zbierkového fondu o kolekciu diel 15ks Martina Benku do múzea M. Benku v Martine"/>
    <s v="Doplnenie zbierkového fondu o kolekciu diel 15ks Martina Benku do múzea M. Benku v Martine"/>
    <s v="Doplnenie zbierkového fondu o kolekciu diel 15ks Martina Benku do múzea M. Benku v Martine"/>
    <s v="N/A"/>
    <s v="Zákon č. 206/2009 Z.z. o múzeách a o galériách a o ochrane predmetov kultúrnej hodnoty"/>
    <n v="5"/>
    <x v="1"/>
    <n v="55326"/>
    <s v="návštevnosť SNM v Martine za rok 2022"/>
    <x v="2"/>
    <x v="5"/>
    <s v="E3 Akvizícia zbierkových predmetov"/>
    <s v="01 Investičný zámer"/>
    <s v="štátny rozpočet"/>
    <s v="08T0106"/>
    <s v="nie"/>
    <n v="1"/>
    <n v="265000"/>
    <n v="0"/>
    <n v="0"/>
    <n v="0"/>
    <n v="265000"/>
    <n v="0"/>
    <n v="0"/>
    <n v="0"/>
    <n v="0"/>
    <n v="0"/>
    <n v="0"/>
    <n v="0"/>
    <m/>
    <n v="0"/>
    <n v="0"/>
    <n v="0"/>
    <n v="0"/>
    <n v="0"/>
    <n v="0"/>
    <n v="0"/>
    <n v="0"/>
    <n v="0"/>
    <n v="0"/>
    <n v="0"/>
    <m/>
    <n v="0"/>
    <n v="0"/>
    <s v="E3"/>
    <n v="9"/>
    <n v="1"/>
    <n v="1"/>
    <n v="1"/>
    <n v="1"/>
    <n v="1"/>
    <n v="1"/>
    <n v="1"/>
    <n v="0"/>
    <n v="1"/>
    <n v="0"/>
    <n v="1"/>
    <n v="0"/>
    <n v="1"/>
    <n v="1"/>
    <n v="0"/>
    <n v="1"/>
    <n v="0"/>
    <n v="0"/>
    <n v="265000"/>
    <n v="0"/>
    <n v="0"/>
    <n v="0"/>
    <n v="0"/>
    <n v="0"/>
    <n v="0"/>
    <n v="0"/>
    <n v="0"/>
    <n v="0"/>
    <n v="0"/>
    <n v="0"/>
    <n v="0"/>
    <n v="0"/>
    <n v="0"/>
    <n v="0"/>
    <n v="0"/>
    <n v="0"/>
    <n v="0"/>
    <n v="0"/>
    <n v="0"/>
    <n v="0"/>
    <n v="0"/>
    <n v="0"/>
    <n v="0"/>
    <n v="0"/>
    <n v="0"/>
    <n v="0"/>
    <n v="0"/>
    <n v="0"/>
    <n v="0"/>
    <n v="0"/>
    <n v="0"/>
    <n v="0"/>
    <n v="0"/>
    <n v="0"/>
    <n v="0"/>
    <n v="0"/>
    <n v="0"/>
    <n v="0"/>
    <n v="0"/>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240362.81179138322"/>
    <n v="0"/>
    <n v="0"/>
    <n v="0"/>
    <n v="0"/>
    <n v="0"/>
    <n v="0"/>
    <n v="0"/>
    <n v="0"/>
    <n v="0"/>
    <n v="0"/>
    <n v="0"/>
    <n v="0"/>
    <n v="0"/>
    <n v="0"/>
    <n v="0"/>
    <n v="0"/>
    <n v="0"/>
    <n v="0"/>
    <n v="0"/>
    <n v="0"/>
    <n v="0"/>
    <n v="0"/>
    <n v="0"/>
    <n v="0"/>
    <n v="0"/>
    <n v="0"/>
    <n v="0"/>
    <n v="0"/>
    <n v="0"/>
    <n v="0"/>
    <n v="0"/>
    <n v="0"/>
    <n v="0"/>
    <n v="0"/>
    <n v="0"/>
    <n v="0"/>
    <n v="0"/>
    <n v="0"/>
    <n v="0"/>
    <n v="50182.312925170067"/>
    <n v="47792.678976352443"/>
    <n v="45516.837120335666"/>
    <n v="43349.368686033959"/>
    <n v="41285.113034318063"/>
    <n v="39319.155270779098"/>
    <n v="37446.814543599146"/>
    <n v="35663.632898665855"/>
    <n v="33965.364665396053"/>
    <n v="32347.966347996236"/>
    <n v="30807.586998091658"/>
    <n v="29340.559045801572"/>
    <n v="27943.389567430077"/>
    <n v="26612.751968981018"/>
    <n v="25345.47806569621"/>
    <n v="24138.550538758289"/>
    <n v="22989.095751198372"/>
    <n v="21894.376905903213"/>
    <n v="20851.787529431633"/>
    <n v="19858.845266125365"/>
    <n v="18913.185967738442"/>
    <n v="18012.558064512799"/>
    <n v="17154.817204297906"/>
    <n v="16337.921146950386"/>
    <n v="15559.92490185751"/>
    <n v="14818.976097007151"/>
    <n v="14113.310568578241"/>
    <n v="13441.248160550704"/>
    <n v="12801.188724334008"/>
    <n v="12191.608308889527"/>
    <n v="11611.055532275741"/>
    <n v="11058.148125976895"/>
    <n v="10531.569643787519"/>
    <n v="10030.066327416684"/>
    <n v="9552.4441213492246"/>
    <n v="9097.5658298564031"/>
    <n v="8664.348409387052"/>
    <n v="8251.7603898924281"/>
    <n v="7858.8194189451715"/>
    <n v="7484.5899228049248"/>
    <n v="240362.81179138322"/>
    <n v="228126.31074221019"/>
    <x v="232"/>
  </r>
  <r>
    <s v="NDKE"/>
    <s v="Národné divadlo Košice"/>
    <x v="233"/>
    <n v="6"/>
    <s v="Budova riaditeľstva a skúšobní - Zníženie energetickej náročnosti objektu"/>
    <s v="Zníženie energetickej náročnosti budovy a odstránenie havarijného stavu stavebných konštrukcií zateplením strešnej konštrukcie, obvodového muriva, výmenou okenných výplní a dverí, odizolovanie suterénneho muriva."/>
    <s v="Minimalizácia budúcich nákladov a škôd."/>
    <s v="-"/>
    <s v="Zákon č. 50/1976 Z.z. stavebný zákon, §86 ods. 1; Zákon č. 124/2006 Z.z. o bezpečnosti a ochrane zdravia pri práci, §5 ods. 1 a ods. 2  a) a c) a d) a h) a  §6 ods. 1  b) a d) a f); Zákon č. 278/1993 Z. z. o správe majetku štátu, §3 ods. 2"/>
    <n v="40"/>
    <x v="0"/>
    <n v="88663"/>
    <s v="Súčasná cena za kWh x predpokladané množstvo energií za rok x predpokladaná úspora energií pri odhade 60%  + spriemerované náklady na opravu údržbu za predchádzajúce roky"/>
    <x v="1"/>
    <x v="2"/>
    <s v="0 Odstránenie havarijného stavu"/>
    <s v="02 Analýza / podkladová štúdia k investičnému zámeru"/>
    <s v="kombinované"/>
    <s v="08S0101 Divadlá a divadelná činnosť"/>
    <s v="nie"/>
    <n v="0.99"/>
    <n v="1907211"/>
    <n v="115000"/>
    <n v="15000"/>
    <n v="0"/>
    <n v="100000"/>
    <n v="417211"/>
    <n v="1070000"/>
    <n v="305000"/>
    <n v="0"/>
    <n v="0"/>
    <n v="0"/>
    <n v="0"/>
    <s v="-"/>
    <n v="0"/>
    <n v="0"/>
    <n v="0"/>
    <n v="0"/>
    <n v="0"/>
    <n v="0"/>
    <n v="0"/>
    <n v="0"/>
    <n v="0"/>
    <n v="0"/>
    <n v="0"/>
    <s v="V roku 2023 sa pripravuje VO na výber projektanta pre realizáciu spracovania projektovej dokumentácie pre stavebné povolenie a realizáciu stavby."/>
    <n v="0"/>
    <n v="1"/>
    <s v="0"/>
    <n v="8"/>
    <n v="1"/>
    <n v="1"/>
    <n v="0"/>
    <n v="1"/>
    <n v="1"/>
    <n v="1"/>
    <n v="0"/>
    <n v="1"/>
    <n v="1"/>
    <n v="1"/>
    <n v="0"/>
    <n v="0"/>
    <n v="1"/>
    <n v="1"/>
    <n v="0"/>
    <n v="1"/>
    <n v="15000"/>
    <n v="0"/>
    <n v="100000"/>
    <n v="417211"/>
    <n v="1070000"/>
    <n v="305000"/>
    <n v="0"/>
    <n v="0"/>
    <n v="0"/>
    <n v="0"/>
    <n v="0"/>
    <n v="0"/>
    <n v="0"/>
    <n v="0"/>
    <n v="0"/>
    <n v="0"/>
    <n v="0"/>
    <n v="0"/>
    <n v="0"/>
    <n v="0"/>
    <n v="0"/>
    <n v="0"/>
    <n v="0"/>
    <n v="0"/>
    <n v="0"/>
    <n v="0"/>
    <n v="0"/>
    <n v="0"/>
    <n v="0"/>
    <n v="0"/>
    <n v="0"/>
    <n v="0"/>
    <n v="0"/>
    <n v="0"/>
    <n v="0"/>
    <n v="0"/>
    <n v="0"/>
    <n v="0"/>
    <n v="0"/>
    <n v="0"/>
    <n v="0"/>
    <n v="0"/>
    <n v="0"/>
    <n v="88663"/>
    <n v="88663"/>
    <n v="88663"/>
    <n v="88663"/>
    <n v="88663"/>
    <n v="88663"/>
    <n v="88663"/>
    <n v="88663"/>
    <n v="88663"/>
    <n v="88663"/>
    <n v="88663"/>
    <n v="88663"/>
    <n v="88663"/>
    <n v="88663"/>
    <n v="88663"/>
    <n v="88663"/>
    <n v="88663"/>
    <n v="88663"/>
    <n v="88663"/>
    <n v="88663"/>
    <n v="88663"/>
    <n v="88663"/>
    <n v="88663"/>
    <n v="88663"/>
    <n v="88663"/>
    <n v="88663"/>
    <n v="88663"/>
    <n v="88663"/>
    <n v="88663"/>
    <n v="88663"/>
    <n v="88663"/>
    <n v="88663"/>
    <n v="88663"/>
    <n v="88663"/>
    <n v="88663"/>
    <n v="88663"/>
    <n v="88663"/>
    <n v="88663"/>
    <n v="88663"/>
    <n v="88663"/>
    <n v="88663"/>
    <n v="88663"/>
    <n v="88663"/>
    <n v="90702.947845804985"/>
    <n v="360402.54832091561"/>
    <n v="880291.64802731376"/>
    <n v="238975.48077287999"/>
    <n v="0"/>
    <n v="0"/>
    <n v="0"/>
    <n v="0"/>
    <n v="0"/>
    <n v="0"/>
    <n v="0"/>
    <n v="0"/>
    <n v="0"/>
    <n v="0"/>
    <n v="0"/>
    <n v="0"/>
    <n v="0"/>
    <n v="0"/>
    <n v="0"/>
    <n v="0"/>
    <n v="0"/>
    <n v="0"/>
    <n v="0"/>
    <n v="0"/>
    <n v="0"/>
    <n v="0"/>
    <n v="0"/>
    <n v="0"/>
    <n v="0"/>
    <n v="0"/>
    <n v="0"/>
    <n v="0"/>
    <n v="0"/>
    <n v="0"/>
    <n v="0"/>
    <n v="0"/>
    <n v="0"/>
    <n v="0"/>
    <n v="0"/>
    <n v="0"/>
    <n v="80419.95464852608"/>
    <n v="76590.432998596254"/>
    <n v="72943.269522472634"/>
    <n v="69469.780497592976"/>
    <n v="66161.695711993321"/>
    <n v="63011.138773326958"/>
    <n v="60010.608355549492"/>
    <n v="57152.960338618563"/>
    <n v="54431.390798684341"/>
    <n v="51839.419808270803"/>
    <n v="49370.876007876956"/>
    <n v="47019.881912263765"/>
    <n v="44780.839916441691"/>
    <n v="42648.418968039688"/>
    <n v="40617.54187432352"/>
    <n v="38683.37321364144"/>
    <n v="36841.307822515657"/>
    <n v="35086.959830967295"/>
    <n v="33416.152219968855"/>
    <n v="31824.90687616081"/>
    <n v="30309.435120153157"/>
    <n v="28866.128685860142"/>
    <n v="27491.551129390617"/>
    <n v="26182.42964703868"/>
    <n v="24935.64728289398"/>
    <n v="23748.235507518075"/>
    <n v="22617.367150017217"/>
    <n v="21540.349666683062"/>
    <n v="20514.618730174352"/>
    <n v="19537.732123975566"/>
    <n v="18607.363927595776"/>
    <n v="17721.298978662646"/>
    <n v="16877.427598726328"/>
    <n v="16073.740570215548"/>
    <n v="15308.324352586238"/>
    <n v="14579.356526272606"/>
    <n v="13885.101453592961"/>
    <n v="13223.906146279009"/>
    <n v="12594.196329789533"/>
    <n v="11994.47269503765"/>
    <n v="1570372.6249669143"/>
    <n v="1448929.5937182943"/>
    <x v="233"/>
  </r>
  <r>
    <s v="ŠO "/>
    <s v="Štátna opera "/>
    <x v="234"/>
    <n v="7"/>
    <s v="Nákup licencie"/>
    <s v="Nákup licencie pre latexovú tlačiareň"/>
    <s v="Nákup licencie Flexi21 na jedno pracovisko na propagačnom oddelení pre veľkoformátovú tlačiareň HP Latex 335 Print and Cut Solution. V roku 2021 bola obstaraná veľkoformátová tlačiareň HP Latex 335, v rámci ktorej bol kúpený aj software pre jedno pracovisko. Nakoľko sú dve pracoviská, je nutné dokúpiť ešte jeden software pre druhé pracovisko propagačného oddelenia."/>
    <s v="N/A"/>
    <s v="Zriaďovacia listina ŠO, Čl. I, bod 2 k; Zákon č. 278/1993 Z. z. o správe majetku štátu, §3 ods. 2"/>
    <n v="5"/>
    <x v="3"/>
    <n v="832"/>
    <s v="zvýšenie produkcie práce, výpočet = 16 hodín týždenne x 52 = 832 hodín / ročne"/>
    <x v="0"/>
    <x v="3"/>
    <s v="D1 Nákup štandardnej IT techniky"/>
    <s v="01 Investičný zámer"/>
    <s v="štátny rozpočet"/>
    <s v="0EK0I03"/>
    <s v="nie"/>
    <n v="1"/>
    <n v="4100"/>
    <n v="0"/>
    <n v="0"/>
    <n v="0"/>
    <n v="4100"/>
    <n v="0"/>
    <n v="0"/>
    <n v="0"/>
    <n v="0"/>
    <n v="0"/>
    <n v="0"/>
    <n v="0"/>
    <s v="-"/>
    <n v="0"/>
    <n v="0"/>
    <n v="0"/>
    <n v="0"/>
    <n v="0"/>
    <n v="0"/>
    <n v="0"/>
    <n v="0"/>
    <n v="0"/>
    <n v="0"/>
    <n v="0"/>
    <m/>
    <n v="1"/>
    <n v="0"/>
    <s v="D1"/>
    <n v="8"/>
    <n v="1"/>
    <n v="1"/>
    <n v="1"/>
    <n v="1"/>
    <n v="1"/>
    <n v="1"/>
    <n v="1"/>
    <n v="0"/>
    <n v="0"/>
    <n v="0"/>
    <n v="0"/>
    <n v="0"/>
    <n v="1"/>
    <n v="1"/>
    <n v="0"/>
    <n v="1"/>
    <n v="0"/>
    <n v="0"/>
    <n v="4100"/>
    <n v="0"/>
    <n v="0"/>
    <n v="0"/>
    <n v="0"/>
    <n v="0"/>
    <n v="0"/>
    <n v="0"/>
    <n v="0"/>
    <n v="0"/>
    <n v="0"/>
    <n v="0"/>
    <n v="0"/>
    <n v="0"/>
    <n v="0"/>
    <n v="0"/>
    <n v="0"/>
    <n v="0"/>
    <n v="0"/>
    <n v="0"/>
    <n v="0"/>
    <n v="0"/>
    <n v="0"/>
    <n v="0"/>
    <n v="0"/>
    <n v="0"/>
    <n v="0"/>
    <n v="0"/>
    <n v="0"/>
    <n v="0"/>
    <n v="0"/>
    <n v="0"/>
    <n v="0"/>
    <n v="0"/>
    <n v="0"/>
    <n v="0"/>
    <n v="0"/>
    <n v="0"/>
    <n v="0"/>
    <n v="0"/>
    <n v="0"/>
    <n v="832"/>
    <n v="832"/>
    <n v="832"/>
    <n v="832"/>
    <n v="832"/>
    <n v="832"/>
    <n v="832"/>
    <n v="832"/>
    <n v="832"/>
    <n v="832"/>
    <n v="832"/>
    <n v="832"/>
    <n v="832"/>
    <n v="832"/>
    <n v="832"/>
    <n v="832"/>
    <n v="832"/>
    <n v="832"/>
    <n v="832"/>
    <n v="832"/>
    <n v="832"/>
    <n v="832"/>
    <n v="832"/>
    <n v="832"/>
    <n v="832"/>
    <n v="832"/>
    <n v="832"/>
    <n v="832"/>
    <n v="832"/>
    <n v="832"/>
    <n v="832"/>
    <n v="832"/>
    <n v="832"/>
    <n v="832"/>
    <n v="832"/>
    <n v="832"/>
    <n v="832"/>
    <n v="832"/>
    <n v="832"/>
    <n v="832"/>
    <n v="832"/>
    <n v="832"/>
    <n v="832"/>
    <n v="3718.8208616780043"/>
    <n v="0"/>
    <n v="0"/>
    <n v="0"/>
    <n v="0"/>
    <n v="0"/>
    <n v="0"/>
    <n v="0"/>
    <n v="0"/>
    <n v="0"/>
    <n v="0"/>
    <n v="0"/>
    <n v="0"/>
    <n v="0"/>
    <n v="0"/>
    <n v="0"/>
    <n v="0"/>
    <n v="0"/>
    <n v="0"/>
    <n v="0"/>
    <n v="0"/>
    <n v="0"/>
    <n v="0"/>
    <n v="0"/>
    <n v="0"/>
    <n v="0"/>
    <n v="0"/>
    <n v="0"/>
    <n v="0"/>
    <n v="0"/>
    <n v="0"/>
    <n v="0"/>
    <n v="0"/>
    <n v="0"/>
    <n v="0"/>
    <n v="0"/>
    <n v="0"/>
    <n v="0"/>
    <n v="0"/>
    <n v="0"/>
    <n v="754.64852607709747"/>
    <n v="718.71288197818797"/>
    <n v="684.48845902684582"/>
    <n v="651.8937705017579"/>
    <n v="620.85121000167419"/>
    <n v="591.28686666826104"/>
    <n v="563.13034920786777"/>
    <n v="536.31461829320733"/>
    <n v="510.77582694591177"/>
    <n v="486.45316851991589"/>
    <n v="463.28873192372953"/>
    <n v="441.2273637368852"/>
    <n v="420.21653689227168"/>
    <n v="400.20622561168722"/>
    <n v="381.148786296845"/>
    <n v="362.99884409223324"/>
    <n v="345.71318484974597"/>
    <n v="329.25065223785333"/>
    <n v="313.57204975033648"/>
    <n v="298.64004738127284"/>
    <n v="284.41909274406942"/>
    <n v="270.87532642292319"/>
    <n v="257.976501355165"/>
    <n v="245.69190605253806"/>
    <n v="233.99229147860768"/>
    <n v="222.84980140819778"/>
    <n v="212.23790610304553"/>
    <n v="202.13133914575761"/>
    <n v="192.50603728167397"/>
    <n v="183.3390831254037"/>
    <n v="174.60865059562261"/>
    <n v="166.293952948212"/>
    <n v="158.37519328401143"/>
    <n v="150.8335174133442"/>
    <n v="143.65096896508973"/>
    <n v="136.81044663341876"/>
    <n v="130.29566346039886"/>
    <n v="124.09110805752269"/>
    <n v="118.18200767383115"/>
    <n v="112.55429302269633"/>
    <n v="3718.8208616780043"/>
    <n v="3430.5948475855635"/>
    <x v="234"/>
  </r>
  <r>
    <s v="ŠVK BB"/>
    <s v="Štátna vedecká knižnica v Banskej Bystrici"/>
    <x v="235"/>
    <n v="5"/>
    <s v="Nákup knižného skenera "/>
    <s v="Nákup knižného skenera vrátane software  na digitalizáciu  knižničných dokumentov"/>
    <s v="Digitalizácia historických knižničných dokumentov za účelom ich  sprístupnenia verejnosti pri zabezpečení ich ochrany (nepožičiavajú sa čitateľom);  digitalizácia knižničných dokumentov na základe požiadaviek čitateľov"/>
    <s v="N/A"/>
    <s v=" Zákon č. 126/2015 Z.z. o knižniciach, §7 ods. 2 j) a §16 ods. 5 b) a 5 e)  "/>
    <n v="5"/>
    <x v="0"/>
    <n v="10000"/>
    <s v="Predpokladané náklady pri ročnom zdigitalizovaní a post procesiingu cca 40000 strán viazaných knižničných dokumentov dodavateľsky"/>
    <x v="0"/>
    <x v="3"/>
    <s v="D3 Obstaranie novej IT funkcionality"/>
    <s v="01 Investičný zámer"/>
    <s v="štátny rozpočet"/>
    <s v="08T0109"/>
    <s v="nie"/>
    <n v="1"/>
    <n v="50000"/>
    <n v="0"/>
    <n v="0"/>
    <n v="0"/>
    <n v="50000"/>
    <n v="0"/>
    <n v="0"/>
    <n v="0"/>
    <n v="0"/>
    <n v="0"/>
    <n v="0"/>
    <n v="0"/>
    <s v="-"/>
    <n v="0"/>
    <n v="0"/>
    <n v="0"/>
    <n v="0"/>
    <n v="0"/>
    <n v="0"/>
    <n v="0"/>
    <n v="0"/>
    <n v="0"/>
    <n v="0"/>
    <n v="0"/>
    <m/>
    <n v="1"/>
    <n v="0"/>
    <s v="D3"/>
    <n v="9"/>
    <n v="1"/>
    <n v="1"/>
    <n v="1"/>
    <n v="1"/>
    <n v="1"/>
    <n v="1"/>
    <n v="1"/>
    <n v="0"/>
    <n v="1"/>
    <n v="0"/>
    <n v="0"/>
    <n v="1"/>
    <n v="1"/>
    <n v="1"/>
    <n v="0"/>
    <n v="1"/>
    <n v="0"/>
    <n v="0"/>
    <n v="50000"/>
    <n v="0"/>
    <n v="0"/>
    <n v="0"/>
    <n v="0"/>
    <n v="0"/>
    <n v="0"/>
    <n v="0"/>
    <n v="0"/>
    <n v="0"/>
    <n v="0"/>
    <n v="0"/>
    <n v="0"/>
    <n v="0"/>
    <n v="0"/>
    <n v="0"/>
    <n v="0"/>
    <n v="0"/>
    <n v="0"/>
    <n v="0"/>
    <n v="0"/>
    <n v="0"/>
    <n v="0"/>
    <n v="0"/>
    <n v="0"/>
    <n v="0"/>
    <n v="0"/>
    <n v="0"/>
    <n v="0"/>
    <n v="0"/>
    <n v="0"/>
    <n v="0"/>
    <n v="0"/>
    <n v="0"/>
    <n v="0"/>
    <n v="0"/>
    <n v="0"/>
    <n v="0"/>
    <n v="0"/>
    <n v="0"/>
    <n v="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45351.473922902493"/>
    <n v="0"/>
    <n v="0"/>
    <n v="0"/>
    <n v="0"/>
    <n v="0"/>
    <n v="0"/>
    <n v="0"/>
    <n v="0"/>
    <n v="0"/>
    <n v="0"/>
    <n v="0"/>
    <n v="0"/>
    <n v="0"/>
    <n v="0"/>
    <n v="0"/>
    <n v="0"/>
    <n v="0"/>
    <n v="0"/>
    <n v="0"/>
    <n v="0"/>
    <n v="0"/>
    <n v="0"/>
    <n v="0"/>
    <n v="0"/>
    <n v="0"/>
    <n v="0"/>
    <n v="0"/>
    <n v="0"/>
    <n v="0"/>
    <n v="0"/>
    <n v="0"/>
    <n v="0"/>
    <n v="0"/>
    <n v="0"/>
    <n v="0"/>
    <n v="0"/>
    <n v="0"/>
    <n v="0"/>
    <n v="0"/>
    <n v="9070.2947845804993"/>
    <n v="8638.3759853147603"/>
    <n v="8227.0247479188201"/>
    <n v="7835.2616646845891"/>
    <n v="7462.153966366277"/>
    <n v="7106.8133013012148"/>
    <n v="6768.3936202868717"/>
    <n v="6446.0891621779729"/>
    <n v="6139.1325354075934"/>
    <n v="5846.7928908643744"/>
    <n v="5568.3741817755954"/>
    <n v="5303.2135064529466"/>
    <n v="5050.6795299551886"/>
    <n v="4810.1709809097019"/>
    <n v="4581.1152199140024"/>
    <n v="4362.9668761085732"/>
    <n v="4155.2065486748315"/>
    <n v="3957.3395701665063"/>
    <n v="3768.8948287300059"/>
    <n v="3589.4236464095297"/>
    <n v="3418.498710866219"/>
    <n v="3255.7130579678269"/>
    <n v="3100.679102826502"/>
    <n v="2953.0277169776209"/>
    <n v="2812.4073495024963"/>
    <n v="2678.4831900023769"/>
    <n v="2550.9363714308356"/>
    <n v="2429.4632108865098"/>
    <n v="2313.7744865585814"/>
    <n v="2203.5947491034099"/>
    <n v="2098.6616658127714"/>
    <n v="1998.7253960121634"/>
    <n v="1903.5479962020604"/>
    <n v="1812.9028535257717"/>
    <n v="1726.5741462150208"/>
    <n v="1644.3563297285912"/>
    <n v="1566.0536473605632"/>
    <n v="1491.4796641529169"/>
    <n v="1420.4568230027783"/>
    <n v="1352.8160219074077"/>
    <n v="45351.473922902493"/>
    <n v="41233.11114886494"/>
    <x v="235"/>
  </r>
  <r>
    <s v="SNM"/>
    <s v="SNM - Múzeum rusínskej kultúry v Prešove"/>
    <x v="236"/>
    <n v="4"/>
    <s v="Projektová dokumentácia k žiadosti o dotáciu v rámci Plánu obnovy a odolnosti SR"/>
    <s v="Zámerom projektu je realizovať stavebnotechnický prieskum a zameranie objektu v 3D - BIM, architektonickú súťaž avypracovať nový stavebný zámer."/>
    <s v="Rekonštrukcia budovy je nevyhnutná pre ďalší rozvoj múzea vzhľadom na súčasný technický stav a potrebu zmeny celkového dispozičného riešenia objektu. Na začatie prác je potrebné zrealizovať podrobný stavebnotechnický prieskum, zameranie objektu v 3D -BIM a  následne realizovať architektonickú súťaž návrhov. Po vyhodnotení architektonickej súťaž návrhov bude vypracovaný nový stavebný zámer."/>
    <s v="N/A"/>
    <s v="Zákon č. 206/2009 Z.z. o múzeách a o galériách a o ochrane predmetov kultúrnej hodnoty"/>
    <n v="40"/>
    <x v="1"/>
    <n v="2261"/>
    <s v="Ide o návštevnosť vykazovanú v období od 01.01.2022 - 31.12.2022 v budove SNM-MRK v Prešove v priestoroch na prízemí a 1. poschodí v pravej časti, kde sú inštalované výstavy a expozície, alebo sa realizujú aj  kultúrno-vzdelávacíe, spoločenské podujatia, besedy, prezentácie, tvorivé dielne. Pozrealizovaní investície zlepšenie atraktivity a zvýšenie návštevnosti o 100%"/>
    <x v="0"/>
    <x v="1"/>
    <s v="B3 Stavebná rekonštrukcia priestorov"/>
    <s v="01 Investičný zámer"/>
    <s v="štátny rozpočet"/>
    <s v="08T010E  Stratégia rozvoja múzeí a galérií v SR"/>
    <s v="nie"/>
    <n v="1"/>
    <n v="45000"/>
    <n v="5000"/>
    <n v="0"/>
    <n v="0"/>
    <n v="45000"/>
    <n v="0"/>
    <n v="0"/>
    <n v="0"/>
    <n v="0"/>
    <n v="0"/>
    <n v="0"/>
    <n v="0"/>
    <m/>
    <n v="0"/>
    <n v="0"/>
    <n v="0"/>
    <n v="0"/>
    <n v="0"/>
    <n v="0"/>
    <n v="0"/>
    <n v="0"/>
    <n v="0"/>
    <n v="0"/>
    <n v="0"/>
    <m/>
    <n v="1"/>
    <n v="0"/>
    <s v="B3"/>
    <n v="8"/>
    <n v="1"/>
    <n v="1"/>
    <n v="0"/>
    <n v="1"/>
    <n v="1"/>
    <n v="1"/>
    <n v="1"/>
    <n v="0"/>
    <n v="1"/>
    <n v="0"/>
    <n v="0"/>
    <n v="1"/>
    <n v="1"/>
    <n v="1"/>
    <n v="0"/>
    <n v="1"/>
    <n v="0"/>
    <n v="0"/>
    <n v="45000"/>
    <n v="0"/>
    <n v="0"/>
    <n v="0"/>
    <n v="0"/>
    <n v="0"/>
    <n v="0"/>
    <n v="0"/>
    <n v="0"/>
    <n v="0"/>
    <n v="0"/>
    <n v="0"/>
    <n v="0"/>
    <n v="0"/>
    <n v="0"/>
    <n v="0"/>
    <n v="0"/>
    <n v="0"/>
    <n v="0"/>
    <n v="0"/>
    <n v="0"/>
    <n v="0"/>
    <n v="0"/>
    <n v="0"/>
    <n v="0"/>
    <n v="0"/>
    <n v="0"/>
    <n v="0"/>
    <n v="0"/>
    <n v="0"/>
    <n v="0"/>
    <n v="0"/>
    <n v="0"/>
    <n v="0"/>
    <n v="0"/>
    <n v="0"/>
    <n v="0"/>
    <n v="0"/>
    <n v="0"/>
    <n v="0"/>
    <n v="0"/>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40816.326530612241"/>
    <n v="0"/>
    <n v="0"/>
    <n v="0"/>
    <n v="0"/>
    <n v="0"/>
    <n v="0"/>
    <n v="0"/>
    <n v="0"/>
    <n v="0"/>
    <n v="0"/>
    <n v="0"/>
    <n v="0"/>
    <n v="0"/>
    <n v="0"/>
    <n v="0"/>
    <n v="0"/>
    <n v="0"/>
    <n v="0"/>
    <n v="0"/>
    <n v="0"/>
    <n v="0"/>
    <n v="0"/>
    <n v="0"/>
    <n v="0"/>
    <n v="0"/>
    <n v="0"/>
    <n v="0"/>
    <n v="0"/>
    <n v="0"/>
    <n v="0"/>
    <n v="0"/>
    <n v="0"/>
    <n v="0"/>
    <n v="0"/>
    <n v="0"/>
    <n v="0"/>
    <n v="0"/>
    <n v="0"/>
    <n v="0"/>
    <n v="2050.7936507936506"/>
    <n v="1953.1368102796673"/>
    <n v="1860.1302955044453"/>
    <n v="1771.5526623851856"/>
    <n v="1687.1930117954153"/>
    <n v="1606.8504874242046"/>
    <n v="1530.3337975468617"/>
    <n v="1457.4607595684397"/>
    <n v="1388.0578662556568"/>
    <n v="1321.9598726244349"/>
    <n v="1259.0094024994621"/>
    <n v="1199.0565738090113"/>
    <n v="1141.9586417228682"/>
    <n v="1087.5796587836835"/>
    <n v="1035.790151222556"/>
    <n v="986.46681068814837"/>
    <n v="939.49220065537941"/>
    <n v="894.75447681464698"/>
    <n v="852.14712077585432"/>
    <n v="811.56868645319469"/>
    <n v="772.92255852685207"/>
    <n v="736.1167224065257"/>
    <n v="701.06354514907218"/>
    <n v="667.67956680864006"/>
    <n v="635.88530172251433"/>
    <n v="605.6050492595374"/>
    <n v="576.76671358051192"/>
    <n v="549.30163198143987"/>
    <n v="523.14441141089526"/>
    <n v="498.23277277228101"/>
    <n v="474.50740264026769"/>
    <n v="451.91181203835015"/>
    <n v="430.39220194128586"/>
    <n v="409.89733518217696"/>
    <n v="390.37841445921617"/>
    <n v="371.78896615163444"/>
    <n v="354.08472966822336"/>
    <n v="337.22355206497451"/>
    <n v="321.1652876809282"/>
    <n v="305.87170255326492"/>
    <n v="40816.326530612241"/>
    <n v="36949.232615601366"/>
    <x v="236"/>
  </r>
  <r>
    <s v="DNS"/>
    <s v="Divadlo Nová scéna Bratislava"/>
    <x v="237"/>
    <n v="10"/>
    <s v="Vybudovanie skladu dekorácií - nová hala"/>
    <s v="Uvoľnenie komunikačných priestorov v DNS , kvalitnejšie uskladnenie kostýmov a kulís mimo divadla"/>
    <s v="riešenie havarijného stavu ukladnenia dekorácií"/>
    <s v="N/A"/>
    <s v="Zákon č. 278/1993 Z.z. o správe majetku štátu, §3 ods.2"/>
    <n v="40"/>
    <x v="3"/>
    <n v="4000"/>
    <s v="úspora v osobohodinách"/>
    <x v="0"/>
    <x v="6"/>
    <s v="A2 Výstavba budovy"/>
    <s v="01 Investičný zámer"/>
    <s v="štátny rozpočet"/>
    <s v="0EK0103"/>
    <s v="nie"/>
    <n v="1"/>
    <n v="80000"/>
    <n v="0"/>
    <n v="0"/>
    <n v="0"/>
    <n v="80000"/>
    <n v="0"/>
    <n v="0"/>
    <n v="0"/>
    <n v="0"/>
    <n v="0"/>
    <n v="0"/>
    <n v="0"/>
    <s v="-"/>
    <n v="0"/>
    <n v="0"/>
    <n v="0"/>
    <n v="0"/>
    <n v="0"/>
    <n v="0"/>
    <n v="0"/>
    <n v="0"/>
    <n v="0"/>
    <n v="0"/>
    <n v="0"/>
    <m/>
    <n v="1"/>
    <n v="0"/>
    <s v="A2"/>
    <n v="9"/>
    <n v="1"/>
    <n v="1"/>
    <n v="1"/>
    <n v="1"/>
    <n v="1"/>
    <n v="1"/>
    <n v="1"/>
    <n v="0"/>
    <n v="1"/>
    <n v="0"/>
    <n v="0"/>
    <n v="1"/>
    <n v="1"/>
    <n v="1"/>
    <n v="0"/>
    <n v="1"/>
    <n v="0"/>
    <n v="0"/>
    <n v="80000"/>
    <n v="0"/>
    <n v="0"/>
    <n v="0"/>
    <n v="0"/>
    <n v="0"/>
    <n v="0"/>
    <n v="0"/>
    <n v="0"/>
    <n v="0"/>
    <n v="0"/>
    <n v="0"/>
    <n v="0"/>
    <n v="0"/>
    <n v="0"/>
    <n v="0"/>
    <n v="0"/>
    <n v="0"/>
    <n v="0"/>
    <n v="0"/>
    <n v="0"/>
    <n v="0"/>
    <n v="0"/>
    <n v="0"/>
    <n v="0"/>
    <n v="0"/>
    <n v="0"/>
    <n v="0"/>
    <n v="0"/>
    <n v="0"/>
    <n v="0"/>
    <n v="0"/>
    <n v="0"/>
    <n v="0"/>
    <n v="0"/>
    <n v="0"/>
    <n v="0"/>
    <n v="0"/>
    <n v="0"/>
    <n v="0"/>
    <n v="0"/>
    <n v="4000"/>
    <n v="4000"/>
    <n v="4000"/>
    <n v="4000"/>
    <n v="4000"/>
    <n v="4000"/>
    <n v="4000"/>
    <n v="4000"/>
    <n v="4000"/>
    <n v="4000"/>
    <n v="4000"/>
    <n v="4000"/>
    <n v="4000"/>
    <n v="4000"/>
    <n v="4000"/>
    <n v="4000"/>
    <n v="4000"/>
    <n v="4000"/>
    <n v="4000"/>
    <n v="4000"/>
    <n v="4000"/>
    <n v="4000"/>
    <n v="4000"/>
    <n v="4000"/>
    <n v="4000"/>
    <n v="4000"/>
    <n v="4000"/>
    <n v="4000"/>
    <n v="4000"/>
    <n v="4000"/>
    <n v="4000"/>
    <n v="4000"/>
    <n v="4000"/>
    <n v="4000"/>
    <n v="4000"/>
    <n v="4000"/>
    <n v="4000"/>
    <n v="4000"/>
    <n v="4000"/>
    <n v="4000"/>
    <n v="4000"/>
    <n v="4000"/>
    <n v="4000"/>
    <n v="72562.358276643994"/>
    <n v="0"/>
    <n v="0"/>
    <n v="0"/>
    <n v="0"/>
    <n v="0"/>
    <n v="0"/>
    <n v="0"/>
    <n v="0"/>
    <n v="0"/>
    <n v="0"/>
    <n v="0"/>
    <n v="0"/>
    <n v="0"/>
    <n v="0"/>
    <n v="0"/>
    <n v="0"/>
    <n v="0"/>
    <n v="0"/>
    <n v="0"/>
    <n v="0"/>
    <n v="0"/>
    <n v="0"/>
    <n v="0"/>
    <n v="0"/>
    <n v="0"/>
    <n v="0"/>
    <n v="0"/>
    <n v="0"/>
    <n v="0"/>
    <n v="0"/>
    <n v="0"/>
    <n v="0"/>
    <n v="0"/>
    <n v="0"/>
    <n v="0"/>
    <n v="0"/>
    <n v="0"/>
    <n v="0"/>
    <n v="0"/>
    <n v="3628.1179138321995"/>
    <n v="3455.3503941259041"/>
    <n v="3290.8098991675279"/>
    <n v="3134.104665873836"/>
    <n v="2984.8615865465108"/>
    <n v="2842.7253205204856"/>
    <n v="2707.3574481147489"/>
    <n v="2578.4356648711891"/>
    <n v="2455.6530141630374"/>
    <n v="2338.7171563457496"/>
    <n v="2227.3496727102379"/>
    <n v="2121.2854025811789"/>
    <n v="2020.2718119820754"/>
    <n v="1924.0683923638808"/>
    <n v="1832.4460879656008"/>
    <n v="1745.1867504434292"/>
    <n v="1662.0826194699325"/>
    <n v="1582.9358280666024"/>
    <n v="1507.5579314920024"/>
    <n v="1435.7694585638119"/>
    <n v="1367.3994843464875"/>
    <n v="1302.2852231871307"/>
    <n v="1240.2716411306008"/>
    <n v="1181.2110867910485"/>
    <n v="1124.9629398009984"/>
    <n v="1071.3932760009509"/>
    <n v="1020.3745485723342"/>
    <n v="971.78528435460385"/>
    <n v="925.50979462343253"/>
    <n v="881.43789964136397"/>
    <n v="839.46466632510862"/>
    <n v="799.49015840486538"/>
    <n v="761.41919848082421"/>
    <n v="725.16114141030857"/>
    <n v="690.62965848600834"/>
    <n v="657.74253189143644"/>
    <n v="626.42145894422526"/>
    <n v="596.59186566116682"/>
    <n v="568.18272920111133"/>
    <n v="541.12640876296314"/>
    <n v="72562.358276643994"/>
    <n v="65367.948015216927"/>
    <x v="237"/>
  </r>
  <r>
    <s v="STM"/>
    <s v="Slovenské technické múzeum"/>
    <x v="238"/>
    <n v="6"/>
    <s v="Inovácia technologie zastaralého kamerového systmu vo všetkch objektov STM"/>
    <s v="Potreba vypracovania projektovej dokumentácie na kamerový systém v objektoch STM a jej realizácia. "/>
    <s v=" Obnova infraštruaktúry kamerového systému v objektoch STM so zastaralou infraštruktúrou na zabezpečenie ochrany majetku štátu. "/>
    <s v="N/A"/>
    <s v="Zákon č. 49/2002 Z.z. o ochrane pamiatkového fondu, §32 ods. 1 a  §27 ods. 1 a §28 ods. 2 a); , Zákon č. 278/1993 Z.z. o správe majetku štátu, §3"/>
    <n v="10"/>
    <x v="0"/>
    <n v="8000"/>
    <s v="Pravidelné náklady na opravy a dielčie výmeny kamerových systémov, výmena analogových technoloógii za digitálne, ochrana majetku pri možnej krádeži alebo vandalizme"/>
    <x v="0"/>
    <x v="3"/>
    <s v="C7 Zabezpečovacia technika"/>
    <s v="01 Investičný zámer"/>
    <s v="štátny rozpočet"/>
    <s v="0EK0103 Podporná infraštruktúra"/>
    <s v="nie"/>
    <n v="1"/>
    <n v="73000"/>
    <n v="5000"/>
    <n v="0"/>
    <n v="0"/>
    <n v="73000"/>
    <m/>
    <m/>
    <m/>
    <n v="0"/>
    <n v="0"/>
    <n v="0"/>
    <n v="0"/>
    <s v="-"/>
    <n v="0"/>
    <n v="0"/>
    <n v="0"/>
    <n v="0"/>
    <n v="0"/>
    <n v="0"/>
    <n v="0"/>
    <n v="0"/>
    <n v="0"/>
    <n v="0"/>
    <n v="0"/>
    <s v="Zataraná technologia - nie je kompatibilita infraštruktúry s kamerami "/>
    <n v="1"/>
    <n v="0"/>
    <s v="C7"/>
    <n v="8"/>
    <n v="1"/>
    <n v="1"/>
    <n v="0"/>
    <n v="1"/>
    <n v="1"/>
    <n v="1"/>
    <n v="1"/>
    <n v="0"/>
    <n v="1"/>
    <n v="0"/>
    <n v="0"/>
    <n v="1"/>
    <n v="1"/>
    <n v="1"/>
    <n v="0"/>
    <n v="1"/>
    <n v="0"/>
    <n v="0"/>
    <n v="73000"/>
    <n v="0"/>
    <n v="0"/>
    <n v="0"/>
    <n v="0"/>
    <n v="0"/>
    <n v="0"/>
    <n v="0"/>
    <n v="0"/>
    <n v="0"/>
    <n v="0"/>
    <n v="0"/>
    <n v="0"/>
    <n v="0"/>
    <n v="0"/>
    <n v="0"/>
    <n v="0"/>
    <n v="0"/>
    <n v="0"/>
    <n v="0"/>
    <n v="0"/>
    <n v="0"/>
    <n v="0"/>
    <n v="0"/>
    <n v="0"/>
    <n v="0"/>
    <n v="0"/>
    <n v="0"/>
    <n v="0"/>
    <n v="0"/>
    <n v="0"/>
    <n v="0"/>
    <n v="0"/>
    <n v="0"/>
    <n v="0"/>
    <n v="0"/>
    <n v="0"/>
    <n v="0"/>
    <n v="0"/>
    <n v="0"/>
    <n v="0"/>
    <n v="8000"/>
    <n v="8000"/>
    <n v="8000"/>
    <n v="8000"/>
    <n v="8000"/>
    <n v="8000"/>
    <n v="8000"/>
    <n v="8000"/>
    <n v="8000"/>
    <n v="8000"/>
    <n v="8000"/>
    <n v="8000"/>
    <n v="8000"/>
    <n v="8000"/>
    <n v="8000"/>
    <n v="8000"/>
    <n v="8000"/>
    <n v="8000"/>
    <n v="8000"/>
    <n v="8000"/>
    <n v="8000"/>
    <n v="8000"/>
    <n v="8000"/>
    <n v="8000"/>
    <n v="8000"/>
    <n v="8000"/>
    <n v="8000"/>
    <n v="8000"/>
    <n v="8000"/>
    <n v="8000"/>
    <n v="8000"/>
    <n v="8000"/>
    <n v="8000"/>
    <n v="8000"/>
    <n v="8000"/>
    <n v="8000"/>
    <n v="8000"/>
    <n v="8000"/>
    <n v="8000"/>
    <n v="8000"/>
    <n v="8000"/>
    <n v="8000"/>
    <n v="8000"/>
    <n v="66213.151927437633"/>
    <n v="0"/>
    <n v="0"/>
    <n v="0"/>
    <n v="0"/>
    <n v="0"/>
    <n v="0"/>
    <n v="0"/>
    <n v="0"/>
    <n v="0"/>
    <n v="0"/>
    <n v="0"/>
    <n v="0"/>
    <n v="0"/>
    <n v="0"/>
    <n v="0"/>
    <n v="0"/>
    <n v="0"/>
    <n v="0"/>
    <n v="0"/>
    <n v="0"/>
    <n v="0"/>
    <n v="0"/>
    <n v="0"/>
    <n v="0"/>
    <n v="0"/>
    <n v="0"/>
    <n v="0"/>
    <n v="0"/>
    <n v="0"/>
    <n v="0"/>
    <n v="0"/>
    <n v="0"/>
    <n v="0"/>
    <n v="0"/>
    <n v="0"/>
    <n v="0"/>
    <n v="0"/>
    <n v="0"/>
    <n v="0"/>
    <n v="7256.235827664399"/>
    <n v="6910.7007882518083"/>
    <n v="6581.6197983350557"/>
    <n v="6268.209331747672"/>
    <n v="5969.7231730930216"/>
    <n v="5685.4506410409713"/>
    <n v="5414.7148962294978"/>
    <n v="5156.8713297423783"/>
    <n v="4911.3060283260747"/>
    <n v="4677.4343126914991"/>
    <n v="4454.6993454204758"/>
    <n v="4242.5708051623578"/>
    <n v="4040.5436239641508"/>
    <n v="3848.1367847277616"/>
    <n v="3664.8921759312016"/>
    <n v="3490.3735008868584"/>
    <n v="3324.165238939865"/>
    <n v="3165.8716561332049"/>
    <n v="3015.1158629840047"/>
    <n v="2871.5389171276238"/>
    <n v="2734.798968692975"/>
    <n v="2604.5704463742613"/>
    <n v="2480.5432822612015"/>
    <n v="2362.422173582097"/>
    <n v="2249.9258796019967"/>
    <n v="2142.7865520019018"/>
    <n v="2040.7490971446684"/>
    <n v="1943.5705687092077"/>
    <n v="1851.0195892468651"/>
    <n v="1762.8757992827279"/>
    <n v="1678.9293326502172"/>
    <n v="1598.9803168097308"/>
    <n v="1522.8383969616484"/>
    <n v="1450.3222828206171"/>
    <n v="1381.2593169720167"/>
    <n v="1315.4850637828729"/>
    <n v="1252.8429178884505"/>
    <n v="1193.1837313223336"/>
    <n v="1136.3654584022227"/>
    <n v="1082.2528175259263"/>
    <n v="66213.151927437633"/>
    <n v="58832.26612712237"/>
    <x v="238"/>
  </r>
  <r>
    <s v="PÚ SR"/>
    <s v="Pamiatkový úrad SR"/>
    <x v="239"/>
    <n v="20"/>
    <s v="Obstaranie 3 špeciálnych motorových vozidiel - pojazdná dieľňa"/>
    <s v="Obnova vozového parku - pojazdných dielní zakúpených v rámci o projektu s názvom Pro Monumenta – prevencia údržbou, ktorý bol realizovaný v rámci Finančného mechanizmu EHP 2009 – 2014."/>
    <s v="Naplnenie záväzku z projektovej zmluvy č. 1239/2019 na realizáciu projektu v rámci programu „Podnikanie v oblasti kultúry, kultúrne dedičstvo a kultúrna spolupráca“ spolufinancovanéhoz Finančného mechanizmu EHP 2014 – 2021a štátneho rozpočtu SR"/>
    <s v="N/A"/>
    <s v="Body 5.5 a 5.6. prílohy 1 k projektovej zmluve č. 1239/2019 na realizáciu projektu v rámci programu „Podnikanie v oblasti kultúry, kultúrne dedičstvo a kultúrna spolupráca“ spolufinancovanéhoz Finančného mechanizmu EHP 2014 – 2021a štátneho rozpočtu SR"/>
    <n v="10"/>
    <x v="2"/>
    <n v="17016.03"/>
    <s v="Pri priemernom ročnom nápočte najazdených kilometrov  pre 3 vozidlá 17 016,03 km a vyhodnotení koeficientu BCR vyšiel koeficient 3,58."/>
    <x v="0"/>
    <x v="0"/>
    <s v="C90 Dopravné prostriedky"/>
    <s v="01 Investičný zámer"/>
    <s v="štátny rozpočet"/>
    <s v="08S0108 Ochrana pamiatkového fondu "/>
    <s v="nie"/>
    <n v="1"/>
    <n v="180000"/>
    <n v="0"/>
    <n v="0"/>
    <n v="0"/>
    <n v="0"/>
    <n v="0"/>
    <n v="60000"/>
    <n v="60000"/>
    <n v="60000"/>
    <n v="0"/>
    <n v="0"/>
    <n v="0"/>
    <m/>
    <n v="0"/>
    <n v="0"/>
    <n v="0"/>
    <n v="0"/>
    <n v="0"/>
    <n v="0"/>
    <n v="0"/>
    <n v="0"/>
    <n v="0"/>
    <n v="0"/>
    <n v="0"/>
    <m/>
    <n v="0"/>
    <n v="0"/>
    <s v="C90"/>
    <n v="9"/>
    <n v="1"/>
    <n v="1"/>
    <n v="1"/>
    <n v="1"/>
    <n v="1"/>
    <n v="1"/>
    <n v="1"/>
    <n v="0"/>
    <n v="1"/>
    <n v="0"/>
    <n v="0"/>
    <n v="1"/>
    <n v="1"/>
    <n v="1"/>
    <n v="0"/>
    <n v="1"/>
    <n v="0"/>
    <n v="0"/>
    <n v="0"/>
    <n v="0"/>
    <n v="60000"/>
    <n v="60000"/>
    <n v="60000"/>
    <n v="0"/>
    <n v="0"/>
    <n v="0"/>
    <n v="0"/>
    <n v="0"/>
    <n v="0"/>
    <n v="0"/>
    <n v="0"/>
    <n v="0"/>
    <n v="0"/>
    <n v="0"/>
    <n v="0"/>
    <n v="0"/>
    <n v="0"/>
    <n v="0"/>
    <n v="0"/>
    <n v="0"/>
    <n v="0"/>
    <n v="0"/>
    <n v="0"/>
    <n v="0"/>
    <n v="0"/>
    <n v="0"/>
    <n v="0"/>
    <n v="0"/>
    <n v="0"/>
    <n v="0"/>
    <n v="0"/>
    <n v="0"/>
    <n v="0"/>
    <n v="0"/>
    <n v="0"/>
    <n v="0"/>
    <n v="0"/>
    <n v="0"/>
    <n v="0"/>
    <n v="17016.03"/>
    <n v="17016.03"/>
    <n v="17016.03"/>
    <n v="17016.03"/>
    <n v="17016.03"/>
    <n v="17016.03"/>
    <n v="17016.03"/>
    <n v="17016.03"/>
    <n v="17016.03"/>
    <n v="17016.03"/>
    <n v="17016.03"/>
    <n v="17016.03"/>
    <n v="17016.03"/>
    <n v="17016.03"/>
    <n v="17016.03"/>
    <n v="17016.03"/>
    <n v="17016.03"/>
    <n v="17016.03"/>
    <n v="17016.03"/>
    <n v="17016.03"/>
    <n v="17016.03"/>
    <n v="17016.03"/>
    <n v="17016.03"/>
    <n v="17016.03"/>
    <n v="17016.03"/>
    <n v="17016.03"/>
    <n v="17016.03"/>
    <n v="17016.03"/>
    <n v="17016.03"/>
    <n v="17016.03"/>
    <n v="17016.03"/>
    <n v="17016.03"/>
    <n v="17016.03"/>
    <n v="17016.03"/>
    <n v="17016.03"/>
    <n v="17016.03"/>
    <n v="17016.03"/>
    <n v="17016.03"/>
    <n v="17016.03"/>
    <n v="17016.03"/>
    <n v="17016.03"/>
    <n v="17016.03"/>
    <n v="17016.03"/>
    <n v="0"/>
    <n v="0"/>
    <n v="49362.148487512917"/>
    <n v="47011.569988107534"/>
    <n v="44772.923798197662"/>
    <n v="0"/>
    <n v="0"/>
    <n v="0"/>
    <n v="0"/>
    <n v="0"/>
    <n v="0"/>
    <n v="0"/>
    <n v="0"/>
    <n v="0"/>
    <n v="0"/>
    <n v="0"/>
    <n v="0"/>
    <n v="0"/>
    <n v="0"/>
    <n v="0"/>
    <n v="0"/>
    <n v="0"/>
    <n v="0"/>
    <n v="0"/>
    <n v="0"/>
    <n v="0"/>
    <n v="0"/>
    <n v="0"/>
    <n v="0"/>
    <n v="0"/>
    <n v="0"/>
    <n v="0"/>
    <n v="0"/>
    <n v="0"/>
    <n v="0"/>
    <n v="0"/>
    <n v="0"/>
    <n v="0"/>
    <n v="0"/>
    <n v="0"/>
    <n v="15434.040816326529"/>
    <n v="14699.08649173955"/>
    <n v="13999.129992132906"/>
    <n v="13332.50475441229"/>
    <n v="12697.623575630754"/>
    <n v="12092.974833934049"/>
    <n v="11517.118889461"/>
    <n v="10968.684656629524"/>
    <n v="10446.366339647166"/>
    <n v="9948.9203234734905"/>
    <n v="9475.1622128318977"/>
    <n v="9023.964012220853"/>
    <n v="8594.2514402103388"/>
    <n v="8185.0013716288904"/>
    <n v="7795.2394015513255"/>
    <n v="7424.0375252869753"/>
    <n v="7070.5119288447386"/>
    <n v="6733.8208846140369"/>
    <n v="6413.1627472514638"/>
    <n v="6107.7740450013944"/>
    <n v="5816.9276619060902"/>
    <n v="5539.9311065772281"/>
    <n v="5276.1248634068843"/>
    <n v="5024.8808222922708"/>
    <n v="4785.6007831354955"/>
    <n v="4557.7150315576146"/>
    <n v="4340.6809824358243"/>
    <n v="4133.9818880341172"/>
    <n v="3937.1256076515415"/>
    <n v="3749.6434358586093"/>
    <n v="3571.0889865320091"/>
    <n v="3401.0371300304851"/>
    <n v="3239.0829809814145"/>
    <n v="3084.8409342680134"/>
    <n v="2937.9437469219179"/>
    <n v="2798.0416637351595"/>
    <n v="2664.8015845096761"/>
    <n v="2537.906270961596"/>
    <n v="2417.0535913919966"/>
    <n v="2301.9558013257106"/>
    <n v="141146.64227381811"/>
    <n v="125136.45067338725"/>
    <x v="239"/>
  </r>
  <r>
    <s v="SLC"/>
    <s v="Slovenské literárne centrum"/>
    <x v="240"/>
    <n v="1"/>
    <s v="Obstaranie výpočtovej techniky (VT)"/>
    <s v="Ide predovšetkým o nákup servera, počítačov a notebookov za účelom modernizácie  a obmeny VT na pracovisku a zabezpečenia plynulého chodu prevádzky. Vzhľadom na skutočnosť, že máme v správe VT s rôznym rokom nadobudnutia, z daného dôvodu sme finančný limit rozdelili na 5 rokov pre neustálu obnovu VT."/>
    <s v="Plynulý chod prevádzky"/>
    <s v="N/A"/>
    <s v="Zriaďovacia listina SLC, Čl. 1 ods. 2 a 3"/>
    <n v="5"/>
    <x v="3"/>
    <n v="8760"/>
    <s v="Obnova výpočtovej techniky  je pre SLC veľmi dôležitá, naša organizácia vytvára aj podcasty so zameraním na slovenskú literatúru, na ktorých výrobu treba výkonnú výpočtovú techniku. 24h/365dní"/>
    <x v="2"/>
    <x v="3"/>
    <s v="D1 Nákup štandardnej IT techniky"/>
    <s v="01 Investičný zámer"/>
    <s v="štátny rozpočet"/>
    <s v="OEK0103"/>
    <s v="nie"/>
    <n v="1"/>
    <n v="50000"/>
    <n v="0"/>
    <n v="0"/>
    <n v="0"/>
    <n v="10000"/>
    <n v="10000"/>
    <n v="10000"/>
    <n v="10000"/>
    <n v="10000"/>
    <n v="0"/>
    <n v="0"/>
    <n v="0"/>
    <s v="-"/>
    <n v="0"/>
    <n v="0"/>
    <n v="0"/>
    <n v="0"/>
    <n v="0"/>
    <n v="0"/>
    <n v="0"/>
    <n v="0"/>
    <n v="0"/>
    <n v="0"/>
    <n v="0"/>
    <s v="nutnosť obnovy výpočtovej techniky"/>
    <n v="1"/>
    <n v="0"/>
    <s v="D1"/>
    <n v="9"/>
    <n v="1"/>
    <n v="1"/>
    <n v="1"/>
    <n v="1"/>
    <n v="1"/>
    <n v="1"/>
    <n v="1"/>
    <n v="0"/>
    <n v="1"/>
    <n v="0"/>
    <n v="1"/>
    <n v="0"/>
    <n v="1"/>
    <n v="1"/>
    <n v="0"/>
    <n v="1"/>
    <n v="0"/>
    <n v="0"/>
    <n v="10000"/>
    <n v="10000"/>
    <n v="10000"/>
    <n v="10000"/>
    <n v="10000"/>
    <n v="0"/>
    <n v="0"/>
    <n v="0"/>
    <n v="0"/>
    <n v="0"/>
    <n v="0"/>
    <n v="0"/>
    <n v="0"/>
    <n v="0"/>
    <n v="0"/>
    <n v="0"/>
    <n v="0"/>
    <n v="0"/>
    <n v="0"/>
    <n v="0"/>
    <n v="0"/>
    <n v="0"/>
    <n v="0"/>
    <n v="0"/>
    <n v="0"/>
    <n v="0"/>
    <n v="0"/>
    <n v="0"/>
    <n v="0"/>
    <n v="0"/>
    <n v="0"/>
    <n v="0"/>
    <n v="0"/>
    <n v="0"/>
    <n v="0"/>
    <n v="0"/>
    <n v="0"/>
    <n v="0"/>
    <n v="0"/>
    <n v="0"/>
    <n v="0"/>
    <n v="8760"/>
    <n v="8760"/>
    <n v="8760"/>
    <n v="8760"/>
    <n v="8760"/>
    <n v="8760"/>
    <n v="8760"/>
    <n v="8760"/>
    <n v="8760"/>
    <n v="8760"/>
    <n v="8760"/>
    <n v="8760"/>
    <n v="8760"/>
    <n v="8760"/>
    <n v="8760"/>
    <n v="8760"/>
    <n v="8760"/>
    <n v="8760"/>
    <n v="8760"/>
    <n v="8760"/>
    <n v="8760"/>
    <n v="8760"/>
    <n v="8760"/>
    <n v="8760"/>
    <n v="8760"/>
    <n v="8760"/>
    <n v="8760"/>
    <n v="8760"/>
    <n v="8760"/>
    <n v="8760"/>
    <n v="8760"/>
    <n v="8760"/>
    <n v="8760"/>
    <n v="8760"/>
    <n v="8760"/>
    <n v="8760"/>
    <n v="8760"/>
    <n v="8760"/>
    <n v="8760"/>
    <n v="8760"/>
    <n v="8760"/>
    <n v="8760"/>
    <n v="8760"/>
    <n v="9070.2947845804993"/>
    <n v="8638.3759853147603"/>
    <n v="8227.0247479188201"/>
    <n v="7835.2616646845891"/>
    <n v="7462.153966366277"/>
    <n v="0"/>
    <n v="0"/>
    <n v="0"/>
    <n v="0"/>
    <n v="0"/>
    <n v="0"/>
    <n v="0"/>
    <n v="0"/>
    <n v="0"/>
    <n v="0"/>
    <n v="0"/>
    <n v="0"/>
    <n v="0"/>
    <n v="0"/>
    <n v="0"/>
    <n v="0"/>
    <n v="0"/>
    <n v="0"/>
    <n v="0"/>
    <n v="0"/>
    <n v="0"/>
    <n v="0"/>
    <n v="0"/>
    <n v="0"/>
    <n v="0"/>
    <n v="0"/>
    <n v="0"/>
    <n v="0"/>
    <n v="0"/>
    <n v="0"/>
    <n v="0"/>
    <n v="0"/>
    <n v="0"/>
    <n v="0"/>
    <n v="0"/>
    <n v="7945.5782312925166"/>
    <n v="7567.21736313573"/>
    <n v="7206.8736791768861"/>
    <n v="6863.6892182637002"/>
    <n v="6536.8468745368582"/>
    <n v="6225.5684519398637"/>
    <n v="5929.1128113712994"/>
    <n v="5646.7741060679045"/>
    <n v="5377.8801010170519"/>
    <n v="5121.7905723971917"/>
    <n v="4877.8957832354217"/>
    <n v="4645.615031652781"/>
    <n v="4424.3952682407453"/>
    <n v="4213.7097792768991"/>
    <n v="4013.0569326446657"/>
    <n v="3821.9589834711101"/>
    <n v="3639.9609366391524"/>
    <n v="3466.6294634658593"/>
    <n v="3301.5518699674853"/>
    <n v="3144.3351142547481"/>
    <n v="2994.6048707188079"/>
    <n v="2852.0046387798161"/>
    <n v="2716.1948940760158"/>
    <n v="2586.8522800723958"/>
    <n v="2463.6688381641866"/>
    <n v="2346.3512744420823"/>
    <n v="2234.6202613734122"/>
    <n v="2128.2097727365826"/>
    <n v="2026.8664502253173"/>
    <n v="1930.3490002145872"/>
    <n v="1838.4276192519878"/>
    <n v="1750.8834469066551"/>
    <n v="1667.5080446730049"/>
    <n v="1588.1028996885759"/>
    <n v="1512.4789520843583"/>
    <n v="1440.4561448422457"/>
    <n v="1371.8629950878533"/>
    <n v="1306.5361857979553"/>
    <n v="1244.3201769504337"/>
    <n v="1185.0668351908892"/>
    <n v="41233.11114886494"/>
    <n v="36120.205366405695"/>
    <x v="240"/>
  </r>
  <r>
    <s v="ŠKO ZI"/>
    <s v="Štátny komorný orchester Žilina"/>
    <x v="241"/>
    <n v="4"/>
    <s v="Rekonštrukcia Domu umenia Fatra"/>
    <s v="Rekonštrukcia DUF, nová elektroinštalácia, výmena dverí, reštaurátorská obnova koncertnej sály. Zvýšenie atraktivity sály po rekonštrukcii z fondov EHP (schválený projekt vo výške 997 117 € z fondov EHP a št. rozpočtu SR (nová fasáda, okná, stoličky a osvetlenie, ukončenie prác v 2024). "/>
    <s v="Cieľom je obnoviť koncertnú sálu a foeyr Domu umenia Fatra - zlepšenie stavebno-technického stavu budovy v zmysle jestvujúceho schváleného projektu z fondov EHP. Tento projekt rieši iba čiastkovo súčasný havarijný stav budovy Domu umenia Fatra Žilina. "/>
    <s v="N/A"/>
    <s v="Zákon č. 278/1993 Z.z. o správe majetku štátu, Hlava I § 3"/>
    <n v="40"/>
    <x v="1"/>
    <n v="14600"/>
    <s v="zlepšenie podmienok pre poslucháčov"/>
    <x v="0"/>
    <x v="1"/>
    <s v="B3 Stavebná rekonštrukcia priestorov"/>
    <s v="01 Investičný zámer"/>
    <s v="štátny rozpočet"/>
    <s v="08T0103 Podpora kultúrnych aktivít RO a PO"/>
    <s v="nie"/>
    <n v="1"/>
    <n v="330000"/>
    <n v="0"/>
    <n v="0"/>
    <n v="0"/>
    <n v="0"/>
    <n v="130000"/>
    <n v="100000"/>
    <n v="100000"/>
    <n v="0"/>
    <n v="0"/>
    <n v="0"/>
    <n v="0"/>
    <s v="-"/>
    <n v="0"/>
    <n v="0"/>
    <n v="0"/>
    <n v="0"/>
    <n v="0"/>
    <n v="0"/>
    <n v="0"/>
    <n v="0"/>
    <n v="0"/>
    <n v="0"/>
    <n v="0"/>
    <m/>
    <n v="0"/>
    <n v="0"/>
    <s v="B3"/>
    <n v="9"/>
    <n v="1"/>
    <n v="1"/>
    <n v="1"/>
    <n v="1"/>
    <n v="1"/>
    <n v="1"/>
    <n v="1"/>
    <n v="0"/>
    <n v="1"/>
    <n v="0"/>
    <n v="0"/>
    <n v="1"/>
    <n v="1"/>
    <n v="1"/>
    <n v="0"/>
    <n v="1"/>
    <n v="0"/>
    <n v="0"/>
    <n v="0"/>
    <n v="130000"/>
    <n v="100000"/>
    <n v="100000"/>
    <n v="0"/>
    <n v="0"/>
    <n v="0"/>
    <n v="0"/>
    <n v="0"/>
    <n v="0"/>
    <n v="0"/>
    <n v="0"/>
    <n v="0"/>
    <n v="0"/>
    <n v="0"/>
    <n v="0"/>
    <n v="0"/>
    <n v="0"/>
    <n v="0"/>
    <n v="0"/>
    <n v="0"/>
    <n v="0"/>
    <n v="0"/>
    <n v="0"/>
    <n v="0"/>
    <n v="0"/>
    <n v="0"/>
    <n v="0"/>
    <n v="0"/>
    <n v="0"/>
    <n v="0"/>
    <n v="0"/>
    <n v="0"/>
    <n v="0"/>
    <n v="0"/>
    <n v="0"/>
    <n v="0"/>
    <n v="0"/>
    <n v="0"/>
    <n v="0"/>
    <n v="0"/>
    <n v="14600"/>
    <n v="14600"/>
    <n v="14600"/>
    <n v="14600"/>
    <n v="14600"/>
    <n v="14600"/>
    <n v="14600"/>
    <n v="14600"/>
    <n v="14600"/>
    <n v="14600"/>
    <n v="14600"/>
    <n v="14600"/>
    <n v="14600"/>
    <n v="14600"/>
    <n v="14600"/>
    <n v="14600"/>
    <n v="14600"/>
    <n v="14600"/>
    <n v="14600"/>
    <n v="14600"/>
    <n v="14600"/>
    <n v="14600"/>
    <n v="14600"/>
    <n v="14600"/>
    <n v="14600"/>
    <n v="14600"/>
    <n v="14600"/>
    <n v="14600"/>
    <n v="14600"/>
    <n v="14600"/>
    <n v="14600"/>
    <n v="14600"/>
    <n v="14600"/>
    <n v="14600"/>
    <n v="14600"/>
    <n v="14600"/>
    <n v="14600"/>
    <n v="14600"/>
    <n v="14600"/>
    <n v="14600"/>
    <n v="14600"/>
    <n v="14600"/>
    <n v="14600"/>
    <n v="0"/>
    <n v="112298.88780909187"/>
    <n v="82270.247479188198"/>
    <n v="78352.616646845898"/>
    <n v="0"/>
    <n v="0"/>
    <n v="0"/>
    <n v="0"/>
    <n v="0"/>
    <n v="0"/>
    <n v="0"/>
    <n v="0"/>
    <n v="0"/>
    <n v="0"/>
    <n v="0"/>
    <n v="0"/>
    <n v="0"/>
    <n v="0"/>
    <n v="0"/>
    <n v="0"/>
    <n v="0"/>
    <n v="0"/>
    <n v="0"/>
    <n v="0"/>
    <n v="0"/>
    <n v="0"/>
    <n v="0"/>
    <n v="0"/>
    <n v="0"/>
    <n v="0"/>
    <n v="0"/>
    <n v="0"/>
    <n v="0"/>
    <n v="0"/>
    <n v="0"/>
    <n v="0"/>
    <n v="0"/>
    <n v="0"/>
    <n v="0"/>
    <n v="0"/>
    <n v="13242.630385487528"/>
    <n v="12612.02893855955"/>
    <n v="12011.456131961477"/>
    <n v="11439.4820304395"/>
    <n v="10894.744790894763"/>
    <n v="10375.947419899772"/>
    <n v="9881.8546856188332"/>
    <n v="9411.2901767798394"/>
    <n v="8963.1335016950852"/>
    <n v="8536.3176206619864"/>
    <n v="8129.8263053923692"/>
    <n v="7742.691719421302"/>
    <n v="7373.9921137345755"/>
    <n v="7022.8496321281646"/>
    <n v="6688.4282210744432"/>
    <n v="6369.9316391185166"/>
    <n v="6066.6015610652539"/>
    <n v="5777.715772443099"/>
    <n v="5502.5864499458085"/>
    <n v="5240.5585237579135"/>
    <n v="4991.0081178646797"/>
    <n v="4753.3410646330276"/>
    <n v="4526.991490126693"/>
    <n v="4311.4204667873264"/>
    <n v="4106.1147302736445"/>
    <n v="3910.5854574034706"/>
    <n v="3724.3671022890198"/>
    <n v="3547.0162878943042"/>
    <n v="3378.1107503755288"/>
    <n v="3217.2483336909786"/>
    <n v="3064.0460320866464"/>
    <n v="2918.1390781777586"/>
    <n v="2779.1800744550083"/>
    <n v="2646.8381661476265"/>
    <n v="2520.7982534739303"/>
    <n v="2400.7602414037428"/>
    <n v="2286.4383251464224"/>
    <n v="2177.560309663259"/>
    <n v="2073.8669615840563"/>
    <n v="1975.1113919848153"/>
    <n v="272921.75193512597"/>
    <n v="238593.01025554171"/>
    <x v="241"/>
  </r>
  <r>
    <s v="SNM"/>
    <s v="SNM - Múzeá v Martine"/>
    <x v="242"/>
    <n v="7"/>
    <s v="Záchrana archeologických pamiatok doby kamennej v Turci"/>
    <s v="archeologický výskum v piatich náleziskách v regióne Turiec"/>
    <s v="zabezpečenie archeologického výskumu za účelom záchrany a preskúmania ohrozených archeologických pamiatok v regióne Turiec"/>
    <s v="N/A"/>
    <s v="Zákon č. 206/2009 Z.z. o múzeách a o galériách a o ochrane predmetov kultúrnej hodnoty"/>
    <n v="5"/>
    <x v="3"/>
    <n v="1040"/>
    <s v="zefektívnenie práce zamestnancov zabezpečením vybavenia potreného na reišenie vedecko- výskumných úloh"/>
    <x v="0"/>
    <x v="0"/>
    <s v="C91 Technické vybavenie dielní"/>
    <s v="01 Investičný zámer"/>
    <s v="štátny rozpočet"/>
    <s v="08S0106"/>
    <s v="nie"/>
    <n v="1"/>
    <n v="0"/>
    <n v="0"/>
    <n v="0"/>
    <n v="0"/>
    <n v="0"/>
    <n v="0"/>
    <n v="0"/>
    <n v="0"/>
    <n v="0"/>
    <n v="0"/>
    <n v="0"/>
    <n v="0"/>
    <s v="výdavky na výskum - nákup vybavenia, cestovné výdavky"/>
    <n v="5500"/>
    <n v="0"/>
    <n v="0"/>
    <n v="5500"/>
    <n v="0"/>
    <n v="0"/>
    <n v="0"/>
    <n v="0"/>
    <n v="0"/>
    <n v="0"/>
    <n v="0"/>
    <m/>
    <n v="1"/>
    <n v="0"/>
    <s v="C91"/>
    <n v="8"/>
    <n v="1"/>
    <n v="1"/>
    <n v="0"/>
    <n v="1"/>
    <n v="1"/>
    <n v="1"/>
    <n v="1"/>
    <n v="0"/>
    <n v="1"/>
    <n v="0"/>
    <n v="0"/>
    <n v="1"/>
    <n v="1"/>
    <n v="1"/>
    <n v="0"/>
    <n v="1"/>
    <n v="0"/>
    <n v="0"/>
    <n v="5500"/>
    <n v="0"/>
    <n v="0"/>
    <n v="0"/>
    <n v="0"/>
    <n v="0"/>
    <n v="0"/>
    <n v="0"/>
    <n v="0"/>
    <n v="0"/>
    <n v="0"/>
    <n v="0"/>
    <n v="0"/>
    <n v="0"/>
    <n v="0"/>
    <n v="0"/>
    <n v="0"/>
    <n v="0"/>
    <n v="0"/>
    <n v="0"/>
    <n v="0"/>
    <n v="0"/>
    <n v="0"/>
    <n v="0"/>
    <n v="0"/>
    <n v="0"/>
    <n v="0"/>
    <n v="0"/>
    <n v="0"/>
    <n v="0"/>
    <n v="0"/>
    <n v="0"/>
    <n v="0"/>
    <n v="0"/>
    <n v="0"/>
    <n v="0"/>
    <n v="0"/>
    <n v="0"/>
    <n v="0"/>
    <n v="0"/>
    <n v="0"/>
    <n v="1040"/>
    <n v="1040"/>
    <n v="1040"/>
    <n v="1040"/>
    <n v="1040"/>
    <n v="1040"/>
    <n v="1040"/>
    <n v="1040"/>
    <n v="1040"/>
    <n v="1040"/>
    <n v="1040"/>
    <n v="1040"/>
    <n v="1040"/>
    <n v="1040"/>
    <n v="1040"/>
    <n v="1040"/>
    <n v="1040"/>
    <n v="1040"/>
    <n v="1040"/>
    <n v="1040"/>
    <n v="1040"/>
    <n v="1040"/>
    <n v="1040"/>
    <n v="1040"/>
    <n v="1040"/>
    <n v="1040"/>
    <n v="1040"/>
    <n v="1040"/>
    <n v="1040"/>
    <n v="1040"/>
    <n v="1040"/>
    <n v="1040"/>
    <n v="1040"/>
    <n v="1040"/>
    <n v="1040"/>
    <n v="1040"/>
    <n v="1040"/>
    <n v="1040"/>
    <n v="1040"/>
    <n v="1040"/>
    <n v="1040"/>
    <n v="1040"/>
    <n v="1040"/>
    <n v="4988.6621315192742"/>
    <n v="0"/>
    <n v="0"/>
    <n v="0"/>
    <n v="0"/>
    <n v="0"/>
    <n v="0"/>
    <n v="0"/>
    <n v="0"/>
    <n v="0"/>
    <n v="0"/>
    <n v="0"/>
    <n v="0"/>
    <n v="0"/>
    <n v="0"/>
    <n v="0"/>
    <n v="0"/>
    <n v="0"/>
    <n v="0"/>
    <n v="0"/>
    <n v="0"/>
    <n v="0"/>
    <n v="0"/>
    <n v="0"/>
    <n v="0"/>
    <n v="0"/>
    <n v="0"/>
    <n v="0"/>
    <n v="0"/>
    <n v="0"/>
    <n v="0"/>
    <n v="0"/>
    <n v="0"/>
    <n v="0"/>
    <n v="0"/>
    <n v="0"/>
    <n v="0"/>
    <n v="0"/>
    <n v="0"/>
    <n v="0"/>
    <n v="943.31065759637181"/>
    <n v="898.39110247273504"/>
    <n v="855.61057378355724"/>
    <n v="814.86721312719726"/>
    <n v="776.06401250209274"/>
    <n v="739.10858333532633"/>
    <n v="703.91293650983471"/>
    <n v="670.39327286650916"/>
    <n v="638.46978368238968"/>
    <n v="608.06646064989491"/>
    <n v="579.11091490466185"/>
    <n v="551.53420467110641"/>
    <n v="525.27067111533961"/>
    <n v="500.25778201460901"/>
    <n v="476.43598287105624"/>
    <n v="453.74855511529159"/>
    <n v="432.14148106218249"/>
    <n v="411.56331529731665"/>
    <n v="391.96506218792064"/>
    <n v="373.30005922659109"/>
    <n v="355.52386593008674"/>
    <n v="338.59415802865396"/>
    <n v="322.47062669395621"/>
    <n v="307.11488256567259"/>
    <n v="292.49036434825962"/>
    <n v="278.56225176024719"/>
    <n v="265.29738262880693"/>
    <n v="252.664173932197"/>
    <n v="240.63254660209248"/>
    <n v="229.17385390675463"/>
    <n v="218.26081324452824"/>
    <n v="207.86744118526499"/>
    <n v="197.96899160501428"/>
    <n v="188.54189676668025"/>
    <n v="179.56371120636217"/>
    <n v="171.01305829177346"/>
    <n v="162.86957932549856"/>
    <n v="155.11388507190338"/>
    <n v="147.72750959228895"/>
    <n v="140.69286627837042"/>
    <n v="4988.6621315192742"/>
    <n v="4288.2435594819544"/>
    <x v="242"/>
  </r>
  <r>
    <s v="SND"/>
    <s v="Slovenské národné divadlo"/>
    <x v="243"/>
    <m/>
    <s v="Nákup PC spojených s ukončením software podpory Windows 10"/>
    <m/>
    <m/>
    <s v="N/A"/>
    <m/>
    <n v="5"/>
    <x v="3"/>
    <n v="79500"/>
    <s v="cca 100 PC pracovných staníc"/>
    <x v="0"/>
    <x v="5"/>
    <s v="E1 Nákup hudobných nástrojov"/>
    <s v="01 Investičný zámer"/>
    <s v="štátny rozpočet"/>
    <s v="0EK0I01"/>
    <s v="áno"/>
    <n v="1"/>
    <n v="450000"/>
    <n v="0"/>
    <m/>
    <n v="0"/>
    <n v="250000"/>
    <n v="200000"/>
    <n v="0"/>
    <n v="0"/>
    <n v="0"/>
    <n v="0"/>
    <n v="0"/>
    <n v="0"/>
    <s v="-"/>
    <n v="0"/>
    <n v="0"/>
    <n v="0"/>
    <n v="0"/>
    <n v="0"/>
    <n v="0"/>
    <n v="0"/>
    <n v="0"/>
    <n v="0"/>
    <n v="0"/>
    <n v="0"/>
    <m/>
    <n v="0"/>
    <n v="0"/>
    <s v="E1"/>
    <n v="4"/>
    <n v="1"/>
    <n v="1"/>
    <n v="1"/>
    <n v="0"/>
    <n v="0"/>
    <n v="1"/>
    <n v="1"/>
    <n v="0"/>
    <n v="0"/>
    <n v="0"/>
    <n v="0"/>
    <n v="0"/>
    <n v="0"/>
    <n v="0"/>
    <n v="0"/>
    <n v="0"/>
    <n v="0"/>
    <n v="0"/>
    <n v="250000"/>
    <n v="200000"/>
    <n v="0"/>
    <n v="0"/>
    <n v="0"/>
    <n v="0"/>
    <n v="0"/>
    <n v="0"/>
    <n v="0"/>
    <n v="0"/>
    <n v="0"/>
    <n v="0"/>
    <n v="0"/>
    <n v="0"/>
    <n v="0"/>
    <n v="0"/>
    <n v="0"/>
    <n v="0"/>
    <n v="0"/>
    <n v="0"/>
    <n v="0"/>
    <n v="0"/>
    <n v="0"/>
    <n v="0"/>
    <n v="0"/>
    <n v="0"/>
    <n v="0"/>
    <n v="0"/>
    <n v="0"/>
    <n v="0"/>
    <n v="0"/>
    <n v="0"/>
    <n v="0"/>
    <n v="0"/>
    <n v="0"/>
    <n v="0"/>
    <n v="0"/>
    <n v="0"/>
    <n v="0"/>
    <n v="0"/>
    <n v="0"/>
    <n v="79500"/>
    <n v="79500"/>
    <n v="79500"/>
    <n v="79500"/>
    <n v="79500"/>
    <n v="79500"/>
    <n v="79500"/>
    <n v="79500"/>
    <n v="79500"/>
    <n v="79500"/>
    <n v="79500"/>
    <n v="79500"/>
    <n v="79500"/>
    <n v="79500"/>
    <n v="79500"/>
    <n v="79500"/>
    <n v="79500"/>
    <n v="79500"/>
    <n v="79500"/>
    <n v="79500"/>
    <n v="79500"/>
    <n v="79500"/>
    <n v="79500"/>
    <n v="79500"/>
    <n v="79500"/>
    <n v="79500"/>
    <n v="79500"/>
    <n v="79500"/>
    <n v="79500"/>
    <n v="79500"/>
    <n v="79500"/>
    <n v="79500"/>
    <n v="79500"/>
    <n v="79500"/>
    <n v="79500"/>
    <n v="79500"/>
    <n v="79500"/>
    <n v="79500"/>
    <n v="79500"/>
    <n v="79500"/>
    <n v="79500"/>
    <n v="79500"/>
    <n v="79500"/>
    <n v="226757.36961451246"/>
    <n v="172767.51970629519"/>
    <n v="0"/>
    <n v="0"/>
    <n v="0"/>
    <n v="0"/>
    <n v="0"/>
    <n v="0"/>
    <n v="0"/>
    <n v="0"/>
    <n v="0"/>
    <n v="0"/>
    <n v="0"/>
    <n v="0"/>
    <n v="0"/>
    <n v="0"/>
    <n v="0"/>
    <n v="0"/>
    <n v="0"/>
    <n v="0"/>
    <n v="0"/>
    <n v="0"/>
    <n v="0"/>
    <n v="0"/>
    <n v="0"/>
    <n v="0"/>
    <n v="0"/>
    <n v="0"/>
    <n v="0"/>
    <n v="0"/>
    <n v="0"/>
    <n v="0"/>
    <n v="0"/>
    <n v="0"/>
    <n v="0"/>
    <n v="0"/>
    <n v="0"/>
    <n v="0"/>
    <n v="0"/>
    <n v="0"/>
    <n v="72108.84353741497"/>
    <n v="68675.089083252344"/>
    <n v="65404.846745954615"/>
    <n v="62290.330234242487"/>
    <n v="59324.1240326119"/>
    <n v="56499.165745344653"/>
    <n v="53808.729281280634"/>
    <n v="51246.408839314885"/>
    <n v="48806.103656490362"/>
    <n v="46482.003482371772"/>
    <n v="44268.574745115984"/>
    <n v="42160.547376300929"/>
    <n v="40152.902263143747"/>
    <n v="38240.859298232128"/>
    <n v="36419.865998316316"/>
    <n v="34685.586665063158"/>
    <n v="33033.892061964907"/>
    <n v="31460.849582823725"/>
    <n v="29962.713888403548"/>
    <n v="28535.91798895576"/>
    <n v="27177.064751386439"/>
    <n v="25882.918810844225"/>
    <n v="24650.398867470692"/>
    <n v="23476.570349972088"/>
    <n v="22358.638428544844"/>
    <n v="21293.941360518897"/>
    <n v="20279.944152875145"/>
    <n v="19314.232526547752"/>
    <n v="18394.507168140721"/>
    <n v="17518.578255372111"/>
    <n v="16684.360243211533"/>
    <n v="15889.866898296699"/>
    <n v="15133.20656980638"/>
    <n v="14412.577685529885"/>
    <n v="13726.264462409416"/>
    <n v="13072.632821342298"/>
    <n v="12450.126496516477"/>
    <n v="11857.26333001569"/>
    <n v="11292.631742872087"/>
    <n v="10754.887374163893"/>
    <n v="399524.88932080765"/>
    <n v="327803.23363347637"/>
    <x v="243"/>
  </r>
  <r>
    <s v="SND"/>
    <s v="Slovenské národné divadlo"/>
    <x v="244"/>
    <m/>
    <s v="Nákup Microsoft Office 365"/>
    <m/>
    <m/>
    <s v="N/A"/>
    <m/>
    <n v="5"/>
    <x v="3"/>
    <n v="79500"/>
    <s v="cca 100 licencií na rok"/>
    <x v="0"/>
    <x v="5"/>
    <s v="E1 Nákup hudobných nástrojov"/>
    <s v="01 Investičný zámer"/>
    <s v="štátny rozpočet"/>
    <s v="0EK0I01"/>
    <s v="áno"/>
    <n v="1"/>
    <n v="450000"/>
    <n v="0"/>
    <m/>
    <n v="0"/>
    <n v="250000"/>
    <n v="200000"/>
    <n v="0"/>
    <n v="0"/>
    <n v="0"/>
    <n v="0"/>
    <n v="0"/>
    <n v="0"/>
    <s v="-"/>
    <n v="0"/>
    <n v="0"/>
    <n v="0"/>
    <n v="0"/>
    <n v="0"/>
    <n v="0"/>
    <n v="0"/>
    <n v="0"/>
    <n v="0"/>
    <n v="0"/>
    <n v="0"/>
    <m/>
    <n v="0"/>
    <n v="0"/>
    <s v="E1"/>
    <n v="4"/>
    <n v="1"/>
    <n v="1"/>
    <n v="1"/>
    <n v="0"/>
    <n v="0"/>
    <n v="1"/>
    <n v="1"/>
    <n v="0"/>
    <n v="0"/>
    <n v="0"/>
    <n v="0"/>
    <n v="0"/>
    <n v="0"/>
    <n v="0"/>
    <n v="0"/>
    <n v="0"/>
    <n v="0"/>
    <n v="0"/>
    <n v="250000"/>
    <n v="200000"/>
    <n v="0"/>
    <n v="0"/>
    <n v="0"/>
    <n v="0"/>
    <n v="0"/>
    <n v="0"/>
    <n v="0"/>
    <n v="0"/>
    <n v="0"/>
    <n v="0"/>
    <n v="0"/>
    <n v="0"/>
    <n v="0"/>
    <n v="0"/>
    <n v="0"/>
    <n v="0"/>
    <n v="0"/>
    <n v="0"/>
    <n v="0"/>
    <n v="0"/>
    <n v="0"/>
    <n v="0"/>
    <n v="0"/>
    <n v="0"/>
    <n v="0"/>
    <n v="0"/>
    <n v="0"/>
    <n v="0"/>
    <n v="0"/>
    <n v="0"/>
    <n v="0"/>
    <n v="0"/>
    <n v="0"/>
    <n v="0"/>
    <n v="0"/>
    <n v="0"/>
    <n v="0"/>
    <n v="0"/>
    <n v="0"/>
    <n v="79500"/>
    <n v="79500"/>
    <n v="79500"/>
    <n v="79500"/>
    <n v="79500"/>
    <n v="79500"/>
    <n v="79500"/>
    <n v="79500"/>
    <n v="79500"/>
    <n v="79500"/>
    <n v="79500"/>
    <n v="79500"/>
    <n v="79500"/>
    <n v="79500"/>
    <n v="79500"/>
    <n v="79500"/>
    <n v="79500"/>
    <n v="79500"/>
    <n v="79500"/>
    <n v="79500"/>
    <n v="79500"/>
    <n v="79500"/>
    <n v="79500"/>
    <n v="79500"/>
    <n v="79500"/>
    <n v="79500"/>
    <n v="79500"/>
    <n v="79500"/>
    <n v="79500"/>
    <n v="79500"/>
    <n v="79500"/>
    <n v="79500"/>
    <n v="79500"/>
    <n v="79500"/>
    <n v="79500"/>
    <n v="79500"/>
    <n v="79500"/>
    <n v="79500"/>
    <n v="79500"/>
    <n v="79500"/>
    <n v="79500"/>
    <n v="79500"/>
    <n v="79500"/>
    <n v="226757.36961451246"/>
    <n v="172767.51970629519"/>
    <n v="0"/>
    <n v="0"/>
    <n v="0"/>
    <n v="0"/>
    <n v="0"/>
    <n v="0"/>
    <n v="0"/>
    <n v="0"/>
    <n v="0"/>
    <n v="0"/>
    <n v="0"/>
    <n v="0"/>
    <n v="0"/>
    <n v="0"/>
    <n v="0"/>
    <n v="0"/>
    <n v="0"/>
    <n v="0"/>
    <n v="0"/>
    <n v="0"/>
    <n v="0"/>
    <n v="0"/>
    <n v="0"/>
    <n v="0"/>
    <n v="0"/>
    <n v="0"/>
    <n v="0"/>
    <n v="0"/>
    <n v="0"/>
    <n v="0"/>
    <n v="0"/>
    <n v="0"/>
    <n v="0"/>
    <n v="0"/>
    <n v="0"/>
    <n v="0"/>
    <n v="0"/>
    <n v="0"/>
    <n v="72108.84353741497"/>
    <n v="68675.089083252344"/>
    <n v="65404.846745954615"/>
    <n v="62290.330234242487"/>
    <n v="59324.1240326119"/>
    <n v="56499.165745344653"/>
    <n v="53808.729281280634"/>
    <n v="51246.408839314885"/>
    <n v="48806.103656490362"/>
    <n v="46482.003482371772"/>
    <n v="44268.574745115984"/>
    <n v="42160.547376300929"/>
    <n v="40152.902263143747"/>
    <n v="38240.859298232128"/>
    <n v="36419.865998316316"/>
    <n v="34685.586665063158"/>
    <n v="33033.892061964907"/>
    <n v="31460.849582823725"/>
    <n v="29962.713888403548"/>
    <n v="28535.91798895576"/>
    <n v="27177.064751386439"/>
    <n v="25882.918810844225"/>
    <n v="24650.398867470692"/>
    <n v="23476.570349972088"/>
    <n v="22358.638428544844"/>
    <n v="21293.941360518897"/>
    <n v="20279.944152875145"/>
    <n v="19314.232526547752"/>
    <n v="18394.507168140721"/>
    <n v="17518.578255372111"/>
    <n v="16684.360243211533"/>
    <n v="15889.866898296699"/>
    <n v="15133.20656980638"/>
    <n v="14412.577685529885"/>
    <n v="13726.264462409416"/>
    <n v="13072.632821342298"/>
    <n v="12450.126496516477"/>
    <n v="11857.26333001569"/>
    <n v="11292.631742872087"/>
    <n v="10754.887374163893"/>
    <n v="399524.88932080765"/>
    <n v="327803.23363347637"/>
    <x v="243"/>
  </r>
  <r>
    <s v="SÚH"/>
    <s v="Slovenská ústredná hvezdáreň Hurbanovo"/>
    <x v="164"/>
    <n v="2"/>
    <s v="Zabezpečenie licencií fulldome programov do planetária"/>
    <s v="Získanie licencií na premietanie noviniek z produkcie fulldome filmov do planetária od renomovaných produkčných domov."/>
    <s v="Skvalitnenie programovej ponuky a sprístupnenie najnovších informácií o vesmíre a astronómii formou kvalitných vizualizácií, ktoré ponúkajú fulldome filmy. V projekte sa ráta aj s realizáciou dabingov pre dané filmy a to do slovenského a maďarského jazyka."/>
    <s v="N/A"/>
    <s v="Zriaďovacia listina SÚH, Čl. 1 ods. 2 písm. j) "/>
    <n v="5"/>
    <x v="1"/>
    <n v="8065"/>
    <s v="KPI hodnota vyjadruje množstvo návštevníkov, ktorí fyzicky absolvovali program v planetáriu. Priemerná cena pre návštevníka v planetáriu bola určená na 4,- EUR, pričom každý návštevník zaplatí v priemere navyše 2,- EUR za kúpu výstupov z hlavnej činnosti. V prípade realizácie investície by priemerná cena  pre návštevníka planetária mala dosahovať 5,- EUR. Vyjadrenie priameho ročného výnosu z programu planetária je 32260,- EUR a dodatočné výnosy o predaj výstupov hlavnej činnosti 16130,- EUR. V prípade výpadku systému planetária by hrozilo zníženie ročných výnosov z hlavnej činnosti 48390,- EUR. "/>
    <x v="0"/>
    <x v="5"/>
    <s v="D2 Zhodnotenie existujúceho špeciálneho HW/SW"/>
    <s v="07 V realizácii"/>
    <s v="štátny rozpočet"/>
    <s v="08S0107 Osvetová činnosť a tradičná ľudová kultúra "/>
    <s v="nie"/>
    <n v="1"/>
    <n v="80000"/>
    <n v="0"/>
    <n v="0"/>
    <n v="0"/>
    <n v="10000"/>
    <n v="10000"/>
    <n v="10000"/>
    <n v="10000"/>
    <n v="10000"/>
    <n v="10000"/>
    <n v="10000"/>
    <n v="10000"/>
    <s v="-"/>
    <n v="0"/>
    <n v="0"/>
    <n v="0"/>
    <n v="0"/>
    <n v="0"/>
    <n v="0"/>
    <n v="0"/>
    <n v="0"/>
    <n v="0"/>
    <n v="0"/>
    <n v="0"/>
    <m/>
    <n v="1"/>
    <n v="0"/>
    <s v="D2"/>
    <n v="8"/>
    <n v="1"/>
    <n v="1"/>
    <n v="1"/>
    <n v="1"/>
    <n v="1"/>
    <n v="1"/>
    <n v="1"/>
    <n v="0"/>
    <n v="1"/>
    <n v="0"/>
    <n v="0"/>
    <n v="1"/>
    <n v="1"/>
    <n v="0"/>
    <n v="0"/>
    <n v="0"/>
    <n v="0"/>
    <n v="0"/>
    <n v="10000"/>
    <n v="10000"/>
    <n v="10000"/>
    <n v="10000"/>
    <n v="10000"/>
    <n v="10000"/>
    <n v="10000"/>
    <n v="10000"/>
    <n v="0"/>
    <n v="0"/>
    <n v="0"/>
    <n v="0"/>
    <n v="0"/>
    <n v="0"/>
    <n v="0"/>
    <n v="0"/>
    <n v="0"/>
    <n v="0"/>
    <n v="0"/>
    <n v="0"/>
    <n v="0"/>
    <n v="0"/>
    <n v="0"/>
    <n v="0"/>
    <n v="0"/>
    <n v="0"/>
    <n v="0"/>
    <n v="0"/>
    <n v="0"/>
    <n v="0"/>
    <n v="0"/>
    <n v="0"/>
    <n v="0"/>
    <n v="0"/>
    <n v="0"/>
    <n v="0"/>
    <n v="0"/>
    <n v="0"/>
    <n v="0"/>
    <n v="0"/>
    <n v="0"/>
    <n v="8065"/>
    <n v="8065"/>
    <n v="8065"/>
    <n v="8065"/>
    <n v="8065"/>
    <n v="8065"/>
    <n v="8065"/>
    <n v="8065"/>
    <n v="8065"/>
    <n v="8065"/>
    <n v="8065"/>
    <n v="8065"/>
    <n v="8065"/>
    <n v="8065"/>
    <n v="8065"/>
    <n v="8065"/>
    <n v="8065"/>
    <n v="8065"/>
    <n v="8065"/>
    <n v="8065"/>
    <n v="8065"/>
    <n v="8065"/>
    <n v="8065"/>
    <n v="8065"/>
    <n v="8065"/>
    <n v="8065"/>
    <n v="8065"/>
    <n v="8065"/>
    <n v="8065"/>
    <n v="8065"/>
    <n v="8065"/>
    <n v="8065"/>
    <n v="8065"/>
    <n v="8065"/>
    <n v="8065"/>
    <n v="8065"/>
    <n v="8065"/>
    <n v="8065"/>
    <n v="8065"/>
    <n v="8065"/>
    <n v="8065"/>
    <n v="8065"/>
    <n v="8065"/>
    <n v="9070.2947845804993"/>
    <n v="8638.3759853147603"/>
    <n v="8227.0247479188201"/>
    <n v="7835.2616646845891"/>
    <n v="7462.153966366277"/>
    <n v="7106.8133013012148"/>
    <n v="6768.3936202868717"/>
    <n v="6446.0891621779729"/>
    <n v="0"/>
    <n v="0"/>
    <n v="0"/>
    <n v="0"/>
    <n v="0"/>
    <n v="0"/>
    <n v="0"/>
    <n v="0"/>
    <n v="0"/>
    <n v="0"/>
    <n v="0"/>
    <n v="0"/>
    <n v="0"/>
    <n v="0"/>
    <n v="0"/>
    <n v="0"/>
    <n v="0"/>
    <n v="0"/>
    <n v="0"/>
    <n v="0"/>
    <n v="0"/>
    <n v="0"/>
    <n v="0"/>
    <n v="0"/>
    <n v="0"/>
    <n v="0"/>
    <n v="0"/>
    <n v="0"/>
    <n v="0"/>
    <n v="0"/>
    <n v="0"/>
    <n v="0"/>
    <n v="7315.1927437641725"/>
    <n v="6966.8502321563537"/>
    <n v="6635.0954591965283"/>
    <n v="6319.1385325681213"/>
    <n v="6018.2271738744021"/>
    <n v="5731.6449274994293"/>
    <n v="5458.7094547613624"/>
    <n v="5198.7709092965351"/>
    <n v="4951.2103898062242"/>
    <n v="4715.4384664821173"/>
    <n v="4490.8937776020175"/>
    <n v="4277.0416929543017"/>
    <n v="4073.3730409088594"/>
    <n v="3879.4028961036747"/>
    <n v="3694.6694248606427"/>
    <n v="3518.7327855815643"/>
    <n v="3351.1740815062517"/>
    <n v="3191.5943633392872"/>
    <n v="3039.6136793707497"/>
    <n v="2894.8701708292856"/>
    <n v="2757.0192103136055"/>
    <n v="2625.7325812510521"/>
    <n v="2500.6976964295741"/>
    <n v="2381.6168537424514"/>
    <n v="2268.206527373763"/>
    <n v="2160.1966927369172"/>
    <n v="2057.3301835589691"/>
    <n v="1959.36207957997"/>
    <n v="1866.0591234094959"/>
    <n v="1777.1991651519002"/>
    <n v="1692.5706334780002"/>
    <n v="1611.9720318838097"/>
    <n v="1535.2114589369617"/>
    <n v="1462.1061513685347"/>
    <n v="1392.4820489224142"/>
    <n v="1326.1733799261087"/>
    <n v="1263.0222665962942"/>
    <n v="1202.8783491393276"/>
    <n v="1145.5984277517407"/>
    <n v="1091.0461216683243"/>
    <n v="41233.11114886494"/>
    <n v="33254.504141559577"/>
    <x v="244"/>
  </r>
  <r>
    <s v="SF"/>
    <s v="Slovenská filharmónia"/>
    <x v="245"/>
    <n v="9"/>
    <s v="Generálna oprava výťahov a zdvíhacích plošín"/>
    <s v="Generálna oprava mechanických opotrebovateľných častí a elektronických častí výťahov a plošín"/>
    <s v="Predĺženie životnosti zariadení a zvýšenie bezpečnej prevádzky zdvíhacích zariadení"/>
    <s v="N/A"/>
    <s v="Štatút Slovenskej filharmónie č. MK-2109/2014-110/11519, čl. VII. bod 2.                             Zákon č. 278/1993 Z.z. o správe majetku štátu - §3 ods.2"/>
    <n v="5"/>
    <x v="0"/>
    <n v="8400"/>
    <s v="Predchádzanie havarijných stavov a ušetrenie nákladov za ich odstraňovanie"/>
    <x v="2"/>
    <x v="0"/>
    <s v="C1 Javisková technika"/>
    <s v="01 Investičný zámer"/>
    <s v="štátny rozpočet"/>
    <s v="08S0102"/>
    <s v="nie"/>
    <n v="1"/>
    <n v="50000"/>
    <n v="0"/>
    <n v="0"/>
    <n v="0"/>
    <n v="0"/>
    <n v="50000"/>
    <n v="0"/>
    <n v="0"/>
    <n v="0"/>
    <n v="0"/>
    <n v="0"/>
    <n v="0"/>
    <s v="-"/>
    <n v="0"/>
    <n v="0"/>
    <n v="0"/>
    <n v="0"/>
    <n v="0"/>
    <n v="0"/>
    <n v="0"/>
    <n v="0"/>
    <n v="0"/>
    <n v="0"/>
    <n v="0"/>
    <m/>
    <n v="1"/>
    <n v="0"/>
    <s v="C1"/>
    <n v="9"/>
    <n v="1"/>
    <n v="1"/>
    <n v="1"/>
    <n v="1"/>
    <n v="1"/>
    <n v="1"/>
    <n v="1"/>
    <n v="0"/>
    <n v="1"/>
    <n v="0"/>
    <n v="1"/>
    <n v="0"/>
    <n v="1"/>
    <n v="1"/>
    <n v="0"/>
    <n v="1"/>
    <n v="0"/>
    <n v="0"/>
    <n v="0"/>
    <n v="50000"/>
    <n v="0"/>
    <n v="0"/>
    <n v="0"/>
    <n v="0"/>
    <n v="0"/>
    <n v="0"/>
    <n v="0"/>
    <n v="0"/>
    <n v="0"/>
    <n v="0"/>
    <n v="0"/>
    <n v="0"/>
    <n v="0"/>
    <n v="0"/>
    <n v="0"/>
    <n v="0"/>
    <n v="0"/>
    <n v="0"/>
    <n v="0"/>
    <n v="0"/>
    <n v="0"/>
    <n v="0"/>
    <n v="0"/>
    <n v="0"/>
    <n v="0"/>
    <n v="0"/>
    <n v="0"/>
    <n v="0"/>
    <n v="0"/>
    <n v="0"/>
    <n v="0"/>
    <n v="0"/>
    <n v="0"/>
    <n v="0"/>
    <n v="0"/>
    <n v="0"/>
    <n v="0"/>
    <n v="0"/>
    <n v="0"/>
    <n v="8400"/>
    <n v="8400"/>
    <n v="8400"/>
    <n v="8400"/>
    <n v="8400"/>
    <n v="8400"/>
    <n v="8400"/>
    <n v="8400"/>
    <n v="8400"/>
    <n v="8400"/>
    <n v="8400"/>
    <n v="8400"/>
    <n v="8400"/>
    <n v="8400"/>
    <n v="8400"/>
    <n v="8400"/>
    <n v="8400"/>
    <n v="8400"/>
    <n v="8400"/>
    <n v="8400"/>
    <n v="8400"/>
    <n v="8400"/>
    <n v="8400"/>
    <n v="8400"/>
    <n v="8400"/>
    <n v="8400"/>
    <n v="8400"/>
    <n v="8400"/>
    <n v="8400"/>
    <n v="8400"/>
    <n v="8400"/>
    <n v="8400"/>
    <n v="8400"/>
    <n v="8400"/>
    <n v="8400"/>
    <n v="8400"/>
    <n v="8400"/>
    <n v="8400"/>
    <n v="8400"/>
    <n v="8400"/>
    <n v="8400"/>
    <n v="8400"/>
    <n v="8400"/>
    <n v="0"/>
    <n v="43191.879926573798"/>
    <n v="0"/>
    <n v="0"/>
    <n v="0"/>
    <n v="0"/>
    <n v="0"/>
    <n v="0"/>
    <n v="0"/>
    <n v="0"/>
    <n v="0"/>
    <n v="0"/>
    <n v="0"/>
    <n v="0"/>
    <n v="0"/>
    <n v="0"/>
    <n v="0"/>
    <n v="0"/>
    <n v="0"/>
    <n v="0"/>
    <n v="0"/>
    <n v="0"/>
    <n v="0"/>
    <n v="0"/>
    <n v="0"/>
    <n v="0"/>
    <n v="0"/>
    <n v="0"/>
    <n v="0"/>
    <n v="0"/>
    <n v="0"/>
    <n v="0"/>
    <n v="0"/>
    <n v="0"/>
    <n v="0"/>
    <n v="0"/>
    <n v="0"/>
    <n v="0"/>
    <n v="0"/>
    <n v="0"/>
    <n v="7619.0476190476184"/>
    <n v="7256.2358276643981"/>
    <n v="6910.7007882518083"/>
    <n v="6581.6197983350548"/>
    <n v="6268.209331747672"/>
    <n v="5969.7231730930198"/>
    <n v="5685.4506410409722"/>
    <n v="5414.7148962294968"/>
    <n v="5156.8713297423783"/>
    <n v="4911.3060283260738"/>
    <n v="4677.4343126915001"/>
    <n v="4454.6993454204749"/>
    <n v="4242.5708051623587"/>
    <n v="4040.5436239641494"/>
    <n v="3848.136784727762"/>
    <n v="3664.8921759312011"/>
    <n v="3490.3735008868584"/>
    <n v="3324.165238939865"/>
    <n v="3165.8716561332049"/>
    <n v="3015.1158629840047"/>
    <n v="2871.5389171276238"/>
    <n v="2734.7989686929745"/>
    <n v="2604.5704463742618"/>
    <n v="2480.5432822612015"/>
    <n v="2362.4221735820965"/>
    <n v="2249.9258796019967"/>
    <n v="2142.7865520019018"/>
    <n v="2040.749097144668"/>
    <n v="1943.5705687092084"/>
    <n v="1851.0195892468644"/>
    <n v="1762.8757992827282"/>
    <n v="1678.9293326502172"/>
    <n v="1598.9803168097308"/>
    <n v="1522.8383969616482"/>
    <n v="1450.3222828206174"/>
    <n v="1381.2593169720164"/>
    <n v="1315.4850637828731"/>
    <n v="1252.8429178884503"/>
    <n v="1193.1837313223339"/>
    <n v="1136.3654584022227"/>
    <n v="43191.879926573798"/>
    <n v="34635.813365046546"/>
    <x v="245"/>
  </r>
  <r>
    <s v="NOC"/>
    <s v="Národné osvetové centrum"/>
    <x v="246"/>
    <n v="2"/>
    <s v="Rekonštrukcia celej kotolne nové MaR, výmena rozvodov teplej vody a vykurovania.  "/>
    <s v="Kompletná rekonštrukcia zastaralej kotolne s demontážou parných kotlov,ktoré boli inštalovanbé pred 28 rokmi. Modernizácia systému  MaR a dodávka kaskádovej regulácie (MaR) kompatibilná s dodávanými kotlami. Kompletná výnmena  dymovodov a komínov, kompletná výmena rozvodov tepla v celek budove. "/>
    <s v="Cieľom modernazácie systému vykorocvania rozvodu tepla je výrazná energetickán úspora, Nastolenie systemu priamej redilácie tepla a digitalizácia komponentov MaR. "/>
    <s v="N/A"/>
    <s v="Zákon č. 124/2006 Z.z. o bezpečnosti a ochrane zdravia pri práci "/>
    <n v="40"/>
    <x v="0"/>
    <n v="24000"/>
    <s v="Náhrada zastralého spôsobu vykorovania - plyn  vykuruje vodu a vytvára paru, ktorá je distribuovaná do vykurovaných priestorov.  Spoly s komletnou rekonštrukciou kotolne novým systémom Merania a  Regulácie  a výmena vykurovacích telies spôsobí výraznú usporu v spotrebe plynu ale aj el energie. Výrazné ušetrenie spotreby plynu sa dosiahne inštaláciou moderného plynového kotla  Hrozba vzniku škody je maximálna, hrozí zlýhanie sys_x000a_Ak sa investícia zrealizuje tak predpokladané ušetrenie  finančných prostriedkov je viac ako 15% z rozpočtovaných nákladov  na spotrebu energie a roznych opravách nákupoch náhradných dielov morálne a fyzicky zastralého zariadenia teda  24 000 EUR/rok "/>
    <x v="1"/>
    <x v="2"/>
    <s v="0 Odstránenie havarijného stavu"/>
    <s v="02 Analýza / podkladová štúdia k investičnému zámeru"/>
    <s v="Plán obnovy a odolnosti SR"/>
    <s v="08S0107 Osvetová činnosť a tradičná ľudová kultúra"/>
    <s v="nie"/>
    <n v="1"/>
    <n v="570000"/>
    <n v="25000"/>
    <n v="0"/>
    <n v="0"/>
    <n v="545000"/>
    <n v="0"/>
    <n v="0"/>
    <n v="0"/>
    <n v="0"/>
    <n v="0"/>
    <n v="0"/>
    <n v="0"/>
    <s v="-"/>
    <n v="0"/>
    <n v="0"/>
    <n v="0"/>
    <n v="0"/>
    <n v="0"/>
    <n v="0"/>
    <n v="0"/>
    <n v="0"/>
    <n v="0"/>
    <n v="0"/>
    <n v="0"/>
    <m/>
    <n v="0"/>
    <n v="0"/>
    <s v="0"/>
    <n v="8"/>
    <n v="0"/>
    <n v="1"/>
    <n v="1"/>
    <n v="1"/>
    <n v="1"/>
    <n v="1"/>
    <n v="1"/>
    <n v="0"/>
    <n v="1"/>
    <n v="1"/>
    <n v="0"/>
    <n v="0"/>
    <n v="1"/>
    <n v="1"/>
    <n v="0"/>
    <n v="1"/>
    <n v="0"/>
    <n v="0"/>
    <n v="545000"/>
    <n v="0"/>
    <n v="0"/>
    <n v="0"/>
    <n v="0"/>
    <n v="0"/>
    <n v="0"/>
    <n v="0"/>
    <n v="0"/>
    <n v="0"/>
    <n v="0"/>
    <n v="0"/>
    <n v="0"/>
    <n v="0"/>
    <n v="0"/>
    <n v="0"/>
    <n v="0"/>
    <n v="0"/>
    <n v="0"/>
    <n v="0"/>
    <n v="0"/>
    <n v="0"/>
    <n v="0"/>
    <n v="0"/>
    <n v="0"/>
    <n v="0"/>
    <n v="0"/>
    <n v="0"/>
    <n v="0"/>
    <n v="0"/>
    <n v="0"/>
    <n v="0"/>
    <n v="0"/>
    <n v="0"/>
    <n v="0"/>
    <n v="0"/>
    <n v="0"/>
    <n v="0"/>
    <n v="0"/>
    <n v="0"/>
    <n v="0"/>
    <n v="24000"/>
    <n v="24000"/>
    <n v="24000"/>
    <n v="24000"/>
    <n v="24000"/>
    <n v="24000"/>
    <n v="24000"/>
    <n v="24000"/>
    <n v="24000"/>
    <n v="24000"/>
    <n v="24000"/>
    <n v="24000"/>
    <n v="24000"/>
    <n v="24000"/>
    <n v="24000"/>
    <n v="24000"/>
    <n v="24000"/>
    <n v="24000"/>
    <n v="24000"/>
    <n v="24000"/>
    <n v="24000"/>
    <n v="24000"/>
    <n v="24000"/>
    <n v="24000"/>
    <n v="24000"/>
    <n v="24000"/>
    <n v="24000"/>
    <n v="24000"/>
    <n v="24000"/>
    <n v="24000"/>
    <n v="24000"/>
    <n v="24000"/>
    <n v="24000"/>
    <n v="24000"/>
    <n v="24000"/>
    <n v="24000"/>
    <n v="24000"/>
    <n v="24000"/>
    <n v="24000"/>
    <n v="24000"/>
    <n v="24000"/>
    <n v="24000"/>
    <n v="24000"/>
    <n v="494331.06575963716"/>
    <n v="0"/>
    <n v="0"/>
    <n v="0"/>
    <n v="0"/>
    <n v="0"/>
    <n v="0"/>
    <n v="0"/>
    <n v="0"/>
    <n v="0"/>
    <n v="0"/>
    <n v="0"/>
    <n v="0"/>
    <n v="0"/>
    <n v="0"/>
    <n v="0"/>
    <n v="0"/>
    <n v="0"/>
    <n v="0"/>
    <n v="0"/>
    <n v="0"/>
    <n v="0"/>
    <n v="0"/>
    <n v="0"/>
    <n v="0"/>
    <n v="0"/>
    <n v="0"/>
    <n v="0"/>
    <n v="0"/>
    <n v="0"/>
    <n v="0"/>
    <n v="0"/>
    <n v="0"/>
    <n v="0"/>
    <n v="0"/>
    <n v="0"/>
    <n v="0"/>
    <n v="0"/>
    <n v="0"/>
    <n v="0"/>
    <n v="21768.707482993195"/>
    <n v="20732.102364755425"/>
    <n v="19744.859395005169"/>
    <n v="18804.627995243016"/>
    <n v="17909.169519279065"/>
    <n v="17056.351923122915"/>
    <n v="16244.144688688491"/>
    <n v="15470.613989227135"/>
    <n v="14733.918084978224"/>
    <n v="14032.302938074497"/>
    <n v="13364.098036261428"/>
    <n v="12727.712415487073"/>
    <n v="12121.630871892452"/>
    <n v="11544.410354183285"/>
    <n v="10994.676527793605"/>
    <n v="10471.120502660575"/>
    <n v="9972.4957168195961"/>
    <n v="9497.6149683996155"/>
    <n v="9045.3475889520141"/>
    <n v="8614.6167513828714"/>
    <n v="8204.3969060789259"/>
    <n v="7813.711339122784"/>
    <n v="7441.629846783605"/>
    <n v="7087.2665207462906"/>
    <n v="6749.777638805991"/>
    <n v="6428.3596560057049"/>
    <n v="6122.2472914340051"/>
    <n v="5830.7117061276231"/>
    <n v="5553.0587677405956"/>
    <n v="5288.627397848184"/>
    <n v="5036.7879979506515"/>
    <n v="4796.9409504291925"/>
    <n v="4568.5151908849448"/>
    <n v="4350.9668484618514"/>
    <n v="4143.77795091605"/>
    <n v="3946.4551913486184"/>
    <n v="3758.5287536653518"/>
    <n v="3579.5511939670009"/>
    <n v="3409.0963752066677"/>
    <n v="3246.7584525777788"/>
    <n v="494331.06575963716"/>
    <n v="392207.6880913013"/>
    <x v="246"/>
  </r>
  <r>
    <s v="SND"/>
    <s v="Slovenské národné divadlo"/>
    <x v="247"/>
    <m/>
    <s v="Príprava a naštudovanie nových divadelných titulov Balet"/>
    <s v="Obstaranie licencií na pripravované nové tituly Labutie jazero, Carmina Burana,Manon a ďalší titul, ktorý je v štádiu rokovania s tvorcami, zatiaľ bez názvu"/>
    <m/>
    <s v="N/A"/>
    <m/>
    <n v="5"/>
    <x v="1"/>
    <n v="44924"/>
    <s v="návštevnosť na predstaveniach Baletu v roku 2022"/>
    <x v="2"/>
    <x v="5"/>
    <s v="E2 Tvorba inscenácií, nákup umeleckých licencií"/>
    <s v="07 V realizácii"/>
    <s v="štátny rozpočet"/>
    <s v="08S0101"/>
    <s v="áno"/>
    <n v="1"/>
    <n v="270000"/>
    <n v="0"/>
    <m/>
    <n v="0"/>
    <n v="270000"/>
    <n v="0"/>
    <n v="0"/>
    <n v="0"/>
    <n v="0"/>
    <n v="0"/>
    <n v="0"/>
    <n v="0"/>
    <s v="-"/>
    <n v="0"/>
    <n v="0"/>
    <n v="0"/>
    <n v="0"/>
    <n v="0"/>
    <n v="0"/>
    <n v="0"/>
    <n v="0"/>
    <n v="0"/>
    <n v="0"/>
    <n v="0"/>
    <m/>
    <n v="0"/>
    <n v="0"/>
    <s v="E2"/>
    <n v="6"/>
    <n v="1"/>
    <n v="1"/>
    <n v="1"/>
    <n v="0"/>
    <n v="0"/>
    <n v="1"/>
    <n v="1"/>
    <n v="0"/>
    <n v="1"/>
    <n v="0"/>
    <n v="1"/>
    <n v="0"/>
    <n v="0"/>
    <n v="1"/>
    <n v="1"/>
    <n v="0"/>
    <n v="0"/>
    <n v="0"/>
    <n v="270000"/>
    <n v="0"/>
    <n v="0"/>
    <n v="0"/>
    <n v="0"/>
    <n v="0"/>
    <n v="0"/>
    <n v="0"/>
    <n v="0"/>
    <n v="0"/>
    <n v="0"/>
    <n v="0"/>
    <n v="0"/>
    <n v="0"/>
    <n v="0"/>
    <n v="0"/>
    <n v="0"/>
    <n v="0"/>
    <n v="0"/>
    <n v="0"/>
    <n v="0"/>
    <n v="0"/>
    <n v="0"/>
    <n v="0"/>
    <n v="0"/>
    <n v="0"/>
    <n v="0"/>
    <n v="0"/>
    <n v="0"/>
    <n v="0"/>
    <n v="0"/>
    <n v="0"/>
    <n v="0"/>
    <n v="0"/>
    <n v="0"/>
    <n v="0"/>
    <n v="0"/>
    <n v="0"/>
    <n v="0"/>
    <n v="0"/>
    <n v="0"/>
    <n v="44924"/>
    <n v="44924"/>
    <n v="44924"/>
    <n v="44924"/>
    <n v="44924"/>
    <n v="44924"/>
    <n v="44924"/>
    <n v="44924"/>
    <n v="44924"/>
    <n v="44924"/>
    <n v="44924"/>
    <n v="44924"/>
    <n v="44924"/>
    <n v="44924"/>
    <n v="44924"/>
    <n v="44924"/>
    <n v="44924"/>
    <n v="44924"/>
    <n v="44924"/>
    <n v="44924"/>
    <n v="44924"/>
    <n v="44924"/>
    <n v="44924"/>
    <n v="44924"/>
    <n v="44924"/>
    <n v="44924"/>
    <n v="44924"/>
    <n v="44924"/>
    <n v="44924"/>
    <n v="44924"/>
    <n v="44924"/>
    <n v="44924"/>
    <n v="44924"/>
    <n v="44924"/>
    <n v="44924"/>
    <n v="44924"/>
    <n v="44924"/>
    <n v="44924"/>
    <n v="44924"/>
    <n v="44924"/>
    <n v="44924"/>
    <n v="44924"/>
    <n v="44924"/>
    <n v="244897.95918367346"/>
    <n v="0"/>
    <n v="0"/>
    <n v="0"/>
    <n v="0"/>
    <n v="0"/>
    <n v="0"/>
    <n v="0"/>
    <n v="0"/>
    <n v="0"/>
    <n v="0"/>
    <n v="0"/>
    <n v="0"/>
    <n v="0"/>
    <n v="0"/>
    <n v="0"/>
    <n v="0"/>
    <n v="0"/>
    <n v="0"/>
    <n v="0"/>
    <n v="0"/>
    <n v="0"/>
    <n v="0"/>
    <n v="0"/>
    <n v="0"/>
    <n v="0"/>
    <n v="0"/>
    <n v="0"/>
    <n v="0"/>
    <n v="0"/>
    <n v="0"/>
    <n v="0"/>
    <n v="0"/>
    <n v="0"/>
    <n v="0"/>
    <n v="0"/>
    <n v="0"/>
    <n v="0"/>
    <n v="0"/>
    <n v="0"/>
    <n v="40747.392290249431"/>
    <n v="38807.04027642803"/>
    <n v="36959.085977550509"/>
    <n v="35199.129502429052"/>
    <n v="33522.980478503858"/>
    <n v="31926.648074765577"/>
    <n v="30406.331499776741"/>
    <n v="28958.410952168324"/>
    <n v="27579.439002065072"/>
    <n v="26266.132382919113"/>
    <n v="25015.364174208684"/>
    <n v="23824.15635638922"/>
    <n v="22689.672720370691"/>
    <n v="21609.212114638744"/>
    <n v="20580.202013941664"/>
    <n v="19600.192394230155"/>
    <n v="18666.849899266814"/>
    <n v="17777.952285016014"/>
    <n v="16931.38312858668"/>
    <n v="16125.12678913017"/>
    <n v="15357.263608695401"/>
    <n v="14625.965341614665"/>
    <n v="13929.490801537779"/>
    <n v="13266.181715750265"/>
    <n v="12634.458776905014"/>
    <n v="12032.817882766678"/>
    <n v="11459.826555015887"/>
    <n v="10914.120528586556"/>
    <n v="10394.400503415771"/>
    <n v="9899.4290508721588"/>
    <n v="9428.0276674972956"/>
    <n v="8979.0739690450428"/>
    <n v="8551.4990181381363"/>
    <n v="8144.2847791791764"/>
    <n v="7756.4616944563595"/>
    <n v="7387.1063756727226"/>
    <n v="7035.3394054025939"/>
    <n v="6700.3232432405648"/>
    <n v="6381.2602316576813"/>
    <n v="6077.3906968168385"/>
    <n v="244897.95918367346"/>
    <n v="185235.62852516086"/>
    <x v="247"/>
  </r>
  <r>
    <s v="NOC"/>
    <s v="Národné osvetové centrum"/>
    <x v="248"/>
    <n v="8"/>
    <s v="Renovácia sociálnych zariadení"/>
    <s v="Renovácia toaliet a oprava rozvodu vody"/>
    <s v="Výmena rozvodov vody a kanalizácie a renovácia toaliet je nutná z dôvodu častých havárií na rozvodoch vody a tým spôsobené škody na majetku. Predmetné rozvody sú z doby výstavby budovy a to zo 60 rokov minulého tisícročia"/>
    <s v="N/A"/>
    <s v="Zákon č. 124/2006 Z.z. o bezpečnosti a ochrane zdravia pri práci "/>
    <n v="40"/>
    <x v="0"/>
    <n v="8000"/>
    <s v="Nové sociálne zariadenia  zvýšia atraktívnosť tohto prostredia a priláka to zvýšený počet  návštevníkov a tým pádom sa zvýšiam  príjmy inštitúcie. _x000a_Neustále opravy starých sociálných zariadení nám zvyšujú náklady.  Ušetrenie nákladov je radovo 8 000 EUR/rok. "/>
    <x v="1"/>
    <x v="2"/>
    <s v="0 Odstránenie havarijného stavu"/>
    <s v="02 Analýza / podkladová štúdia k investičnému zámeru"/>
    <s v="Plán obnovy a odolnosti SR"/>
    <s v="08S0107 Osvetová činnosť a tradičná ľudová kultúra"/>
    <s v="nie"/>
    <n v="1"/>
    <n v="200000"/>
    <n v="4500"/>
    <n v="0"/>
    <n v="0"/>
    <n v="95500"/>
    <n v="100000"/>
    <n v="0"/>
    <n v="0"/>
    <n v="0"/>
    <n v="0"/>
    <n v="0"/>
    <n v="0"/>
    <s v="-"/>
    <n v="0"/>
    <n v="0"/>
    <n v="0"/>
    <n v="0"/>
    <n v="0"/>
    <n v="0"/>
    <n v="0"/>
    <n v="0"/>
    <n v="0"/>
    <n v="0"/>
    <n v="0"/>
    <m/>
    <n v="0"/>
    <n v="0"/>
    <s v="0"/>
    <n v="8"/>
    <n v="0"/>
    <n v="1"/>
    <n v="1"/>
    <n v="1"/>
    <n v="1"/>
    <n v="1"/>
    <n v="1"/>
    <n v="0"/>
    <n v="1"/>
    <n v="1"/>
    <n v="0"/>
    <n v="0"/>
    <n v="1"/>
    <n v="1"/>
    <n v="0"/>
    <n v="1"/>
    <n v="0"/>
    <n v="0"/>
    <n v="95500"/>
    <n v="100000"/>
    <n v="0"/>
    <n v="0"/>
    <n v="0"/>
    <n v="0"/>
    <n v="0"/>
    <n v="0"/>
    <n v="0"/>
    <n v="0"/>
    <n v="0"/>
    <n v="0"/>
    <n v="0"/>
    <n v="0"/>
    <n v="0"/>
    <n v="0"/>
    <n v="0"/>
    <n v="0"/>
    <n v="0"/>
    <n v="0"/>
    <n v="0"/>
    <n v="0"/>
    <n v="0"/>
    <n v="0"/>
    <n v="0"/>
    <n v="0"/>
    <n v="0"/>
    <n v="0"/>
    <n v="0"/>
    <n v="0"/>
    <n v="0"/>
    <n v="0"/>
    <n v="0"/>
    <n v="0"/>
    <n v="0"/>
    <n v="0"/>
    <n v="0"/>
    <n v="0"/>
    <n v="0"/>
    <n v="0"/>
    <n v="0"/>
    <n v="8000"/>
    <n v="8000"/>
    <n v="8000"/>
    <n v="8000"/>
    <n v="8000"/>
    <n v="8000"/>
    <n v="8000"/>
    <n v="8000"/>
    <n v="8000"/>
    <n v="8000"/>
    <n v="8000"/>
    <n v="8000"/>
    <n v="8000"/>
    <n v="8000"/>
    <n v="8000"/>
    <n v="8000"/>
    <n v="8000"/>
    <n v="8000"/>
    <n v="8000"/>
    <n v="8000"/>
    <n v="8000"/>
    <n v="8000"/>
    <n v="8000"/>
    <n v="8000"/>
    <n v="8000"/>
    <n v="8000"/>
    <n v="8000"/>
    <n v="8000"/>
    <n v="8000"/>
    <n v="8000"/>
    <n v="8000"/>
    <n v="8000"/>
    <n v="8000"/>
    <n v="8000"/>
    <n v="8000"/>
    <n v="8000"/>
    <n v="8000"/>
    <n v="8000"/>
    <n v="8000"/>
    <n v="8000"/>
    <n v="8000"/>
    <n v="8000"/>
    <n v="8000"/>
    <n v="86621.315192743758"/>
    <n v="86383.759853147596"/>
    <n v="0"/>
    <n v="0"/>
    <n v="0"/>
    <n v="0"/>
    <n v="0"/>
    <n v="0"/>
    <n v="0"/>
    <n v="0"/>
    <n v="0"/>
    <n v="0"/>
    <n v="0"/>
    <n v="0"/>
    <n v="0"/>
    <n v="0"/>
    <n v="0"/>
    <n v="0"/>
    <n v="0"/>
    <n v="0"/>
    <n v="0"/>
    <n v="0"/>
    <n v="0"/>
    <n v="0"/>
    <n v="0"/>
    <n v="0"/>
    <n v="0"/>
    <n v="0"/>
    <n v="0"/>
    <n v="0"/>
    <n v="0"/>
    <n v="0"/>
    <n v="0"/>
    <n v="0"/>
    <n v="0"/>
    <n v="0"/>
    <n v="0"/>
    <n v="0"/>
    <n v="0"/>
    <n v="0"/>
    <n v="7256.235827664399"/>
    <n v="6910.7007882518083"/>
    <n v="6581.6197983350557"/>
    <n v="6268.209331747672"/>
    <n v="5969.7231730930216"/>
    <n v="5685.4506410409713"/>
    <n v="5414.7148962294978"/>
    <n v="5156.8713297423783"/>
    <n v="4911.3060283260747"/>
    <n v="4677.4343126914991"/>
    <n v="4454.6993454204758"/>
    <n v="4242.5708051623578"/>
    <n v="4040.5436239641508"/>
    <n v="3848.1367847277616"/>
    <n v="3664.8921759312016"/>
    <n v="3490.3735008868584"/>
    <n v="3324.165238939865"/>
    <n v="3165.8716561332049"/>
    <n v="3015.1158629840047"/>
    <n v="2871.5389171276238"/>
    <n v="2734.798968692975"/>
    <n v="2604.5704463742613"/>
    <n v="2480.5432822612015"/>
    <n v="2362.422173582097"/>
    <n v="2249.9258796019967"/>
    <n v="2142.7865520019018"/>
    <n v="2040.7490971446684"/>
    <n v="1943.5705687092077"/>
    <n v="1851.0195892468651"/>
    <n v="1762.8757992827279"/>
    <n v="1678.9293326502172"/>
    <n v="1598.9803168097308"/>
    <n v="1522.8383969616484"/>
    <n v="1450.3222828206171"/>
    <n v="1381.2593169720167"/>
    <n v="1315.4850637828729"/>
    <n v="1252.8429178884505"/>
    <n v="1193.1837313223336"/>
    <n v="1136.3654584022227"/>
    <n v="1082.2528175259263"/>
    <n v="173005.07504589134"/>
    <n v="130735.89603043385"/>
    <x v="248"/>
  </r>
  <r>
    <s v="SNM"/>
    <s v="SNM - Múzeum Betliar"/>
    <x v="249"/>
    <n v="4"/>
    <s v="Obnova Mauzólea v Krásnohorskom Podhradí"/>
    <s v="Obnova strešnej kupoly budovy Mauzólea, ktorá vykazuje známky poškodenia, pričom sa strešná konštrukcia doteraz opravovala len lokálne, vždy podľa aktuálneho stavu zatečenia. Vplyvom zatekania sa poškodila aj mozaiková výzdoba, mramorová podlaha a schody. Potrebné sú aj výskumy, návrhy na obnovu a na reštaurovanie ako aj samotné reštaurovanie interiérových povrchových úprav a výzdoby.  "/>
    <s v="Cieľom obnovy je komplexnejšia oprava strechy mauzólea, vrátane  obnovy poškodenej interiérovej výzdoby a podlahy._x000a_"/>
    <s v="N/A"/>
    <s v="Zákon č. 49/2002 Z.z. o ochrane pamiatkového fondu; Zákon č. 206/2009 Z.z. o múzeách a o galériách a o ochrane predmetov kultúrnej hodnoty; Zákon č. 543/2002 Z. z. o ochrane prírody a krajiny"/>
    <n v="40"/>
    <x v="1"/>
    <n v="10622"/>
    <s v="Po zrealizovaní očakávame zvýšenie príjmov z tržieb pri väčšom počte návštevníkov a zvýšenie atraktivity múzea cca o 10%. _x000a_Nutná obnova poškodenej konštrukcie strechy, nutné sanačné a reštaurátorské zásahy. V súčasnosti vykonávame opravy a údržbu len v nutnej miere, podľa finančných možností, ktoré sú úplne obmedzené. Z tohto dôvodu nemáme vyčíslené hodnoty (sumy), ako ani nevieme určiť akej výške škôd sa sanačnými zásahmi dá predísť. Každým rokom sa potrebný sanačný rozsah len bude zväčšovať._x000a_"/>
    <x v="0"/>
    <x v="1"/>
    <s v="B3 Stavebná rekonštrukcia priestorov"/>
    <s v="01 Investičný zámer"/>
    <s v="štátny rozpočet"/>
    <s v="08S0106 Múzeá a galérie    "/>
    <s v="nie"/>
    <n v="1"/>
    <n v="250000"/>
    <n v="20000"/>
    <n v="0"/>
    <n v="0"/>
    <n v="0"/>
    <n v="50000"/>
    <n v="100000"/>
    <n v="100000"/>
    <n v="0"/>
    <n v="0"/>
    <n v="0"/>
    <n v="0"/>
    <s v="Reštaurátorský výskum, AH výskum"/>
    <n v="30000"/>
    <n v="0"/>
    <n v="0"/>
    <n v="0"/>
    <n v="30000"/>
    <n v="0"/>
    <n v="0"/>
    <n v="0"/>
    <n v="0"/>
    <n v="0"/>
    <n v="0"/>
    <m/>
    <n v="0"/>
    <n v="0"/>
    <s v="B3"/>
    <n v="8"/>
    <n v="1"/>
    <n v="1"/>
    <n v="0"/>
    <n v="1"/>
    <n v="1"/>
    <n v="1"/>
    <n v="1"/>
    <n v="0"/>
    <n v="1"/>
    <n v="0"/>
    <n v="0"/>
    <n v="1"/>
    <n v="1"/>
    <n v="1"/>
    <n v="0"/>
    <n v="1"/>
    <n v="0"/>
    <n v="0"/>
    <n v="0"/>
    <n v="80000"/>
    <n v="100000"/>
    <n v="100000"/>
    <n v="0"/>
    <n v="0"/>
    <n v="0"/>
    <n v="0"/>
    <n v="0"/>
    <n v="0"/>
    <n v="0"/>
    <n v="0"/>
    <n v="0"/>
    <n v="0"/>
    <n v="0"/>
    <n v="0"/>
    <n v="0"/>
    <n v="0"/>
    <n v="0"/>
    <n v="0"/>
    <n v="0"/>
    <n v="0"/>
    <n v="0"/>
    <n v="0"/>
    <n v="0"/>
    <n v="0"/>
    <n v="0"/>
    <n v="0"/>
    <n v="0"/>
    <n v="0"/>
    <n v="0"/>
    <n v="0"/>
    <n v="0"/>
    <n v="0"/>
    <n v="0"/>
    <n v="0"/>
    <n v="0"/>
    <n v="0"/>
    <n v="0"/>
    <n v="0"/>
    <n v="0"/>
    <n v="10622"/>
    <n v="10622"/>
    <n v="10622"/>
    <n v="10622"/>
    <n v="10622"/>
    <n v="10622"/>
    <n v="10622"/>
    <n v="10622"/>
    <n v="10622"/>
    <n v="10622"/>
    <n v="10622"/>
    <n v="10622"/>
    <n v="10622"/>
    <n v="10622"/>
    <n v="10622"/>
    <n v="10622"/>
    <n v="10622"/>
    <n v="10622"/>
    <n v="10622"/>
    <n v="10622"/>
    <n v="10622"/>
    <n v="10622"/>
    <n v="10622"/>
    <n v="10622"/>
    <n v="10622"/>
    <n v="10622"/>
    <n v="10622"/>
    <n v="10622"/>
    <n v="10622"/>
    <n v="10622"/>
    <n v="10622"/>
    <n v="10622"/>
    <n v="10622"/>
    <n v="10622"/>
    <n v="10622"/>
    <n v="10622"/>
    <n v="10622"/>
    <n v="10622"/>
    <n v="10622"/>
    <n v="10622"/>
    <n v="10622"/>
    <n v="10622"/>
    <n v="10622"/>
    <n v="0"/>
    <n v="69107.007882518083"/>
    <n v="82270.247479188198"/>
    <n v="78352.616646845898"/>
    <n v="0"/>
    <n v="0"/>
    <n v="0"/>
    <n v="0"/>
    <n v="0"/>
    <n v="0"/>
    <n v="0"/>
    <n v="0"/>
    <n v="0"/>
    <n v="0"/>
    <n v="0"/>
    <n v="0"/>
    <n v="0"/>
    <n v="0"/>
    <n v="0"/>
    <n v="0"/>
    <n v="0"/>
    <n v="0"/>
    <n v="0"/>
    <n v="0"/>
    <n v="0"/>
    <n v="0"/>
    <n v="0"/>
    <n v="0"/>
    <n v="0"/>
    <n v="0"/>
    <n v="0"/>
    <n v="0"/>
    <n v="0"/>
    <n v="0"/>
    <n v="0"/>
    <n v="0"/>
    <n v="0"/>
    <n v="0"/>
    <n v="0"/>
    <n v="0"/>
    <n v="9634.4671201814053"/>
    <n v="9175.6829716013381"/>
    <n v="8738.7456872393705"/>
    <n v="8322.6149402279716"/>
    <n v="7926.2999430742593"/>
    <n v="7548.8570886421503"/>
    <n v="7189.3877034687148"/>
    <n v="6847.0359080654425"/>
    <n v="6520.9865791099455"/>
    <n v="6210.463408676138"/>
    <n v="5914.7270558820373"/>
    <n v="5633.0733865543198"/>
    <n v="5364.8317967184012"/>
    <n v="5109.3636159222851"/>
    <n v="4866.0605865926527"/>
    <n v="4634.3434158025266"/>
    <n v="4413.6603960024058"/>
    <n v="4203.4860914308629"/>
    <n v="4003.3200870770124"/>
    <n v="3812.6857972162024"/>
    <n v="3631.1293306820976"/>
    <n v="3458.2184101734256"/>
    <n v="3293.5413430223107"/>
    <n v="3136.7060409736291"/>
    <n v="2987.3390866415516"/>
    <n v="2845.0848444205249"/>
    <n v="2709.6046137338335"/>
    <n v="2580.5758226036505"/>
    <n v="2457.6912596225252"/>
    <n v="2340.658342497642"/>
    <n v="2229.1984214263261"/>
    <n v="2123.0461156441202"/>
    <n v="2021.9486815658286"/>
    <n v="1925.6654110150746"/>
    <n v="1833.967058109595"/>
    <n v="1746.6352934377094"/>
    <n v="1663.4621842263903"/>
    <n v="1584.2496992632284"/>
    <n v="1508.809237393551"/>
    <n v="1436.9611784700485"/>
    <n v="229729.87200855219"/>
    <n v="173584.58595440848"/>
    <x v="249"/>
  </r>
  <r>
    <s v="SLC"/>
    <s v="Slovenské literárne centrum"/>
    <x v="250"/>
    <n v="2"/>
    <s v="Obstaranie veľtržného stánku na medzinárodné knižné veľtrhy (MKV)"/>
    <s v="SLC ročne participuje na 5-6 MKV. V súčasnosti SLC využíva na daných MKV stánok z roku 2013, v súvislosti s jeho opotrebením je nutná obnova, životnosť stánku je cca 8 rokov. Benefity účasti na MKV: súčasť štátnej propagácie slovenskej knižnej tvorby v zahraničí, zázemie na rokovaniach pre slovenských vydavateľov..."/>
    <s v="Výroba/návrh stánku musí byť  zameraný na na celoštátnu propagáciu slovenskej pôvodnej literárnej tvorby v zahraničí so zreteľom reprezentovať Slovenska. Cieľom je osloviť čo najširšiu laickú a odbornú verejnosť. "/>
    <s v="N/A"/>
    <s v="Zriaďovacia listina SLC, Čl. 1 ods. 2 a 3"/>
    <n v="10"/>
    <x v="1"/>
    <n v="5000"/>
    <s v="Uvedená približná hodnota vyjadruje účasť návštevníkov za rok 2022 počas štyroch medzinárodných knižných veľtrhov."/>
    <x v="0"/>
    <x v="4"/>
    <s v="F1 Rekonštrukcia expozičných priestorov"/>
    <s v="01 Investičný zámer"/>
    <s v="kombinované"/>
    <s v="08S0109"/>
    <s v="nie"/>
    <n v="0.90910000000000002"/>
    <n v="55000"/>
    <n v="5000"/>
    <n v="0"/>
    <n v="0"/>
    <n v="55000"/>
    <n v="0"/>
    <n v="0"/>
    <n v="0"/>
    <n v="0"/>
    <n v="0"/>
    <n v="0"/>
    <n v="0"/>
    <s v="-"/>
    <n v="0"/>
    <n v="0"/>
    <n v="0"/>
    <n v="0"/>
    <n v="0"/>
    <n v="0"/>
    <n v="0"/>
    <n v="0"/>
    <n v="0"/>
    <n v="0"/>
    <n v="0"/>
    <s v="nutnosť obnovy veľtržného stánku/expozície, SLC bude spolufinancovať predmetný stánok finančnou čiastkou 5 000 EUR na projektovú dokumentáciu z vlastných zdrojov (Fond reprodukcie)"/>
    <n v="1"/>
    <n v="0"/>
    <s v="F1"/>
    <n v="8"/>
    <n v="1"/>
    <n v="1"/>
    <n v="0"/>
    <n v="1"/>
    <n v="1"/>
    <n v="1"/>
    <n v="1"/>
    <n v="0"/>
    <n v="1"/>
    <n v="0"/>
    <n v="0"/>
    <n v="1"/>
    <n v="1"/>
    <n v="1"/>
    <n v="0"/>
    <n v="1"/>
    <n v="0"/>
    <n v="0"/>
    <n v="55000"/>
    <n v="0"/>
    <n v="0"/>
    <n v="0"/>
    <n v="0"/>
    <n v="0"/>
    <n v="0"/>
    <n v="0"/>
    <n v="0"/>
    <n v="0"/>
    <n v="0"/>
    <n v="0"/>
    <n v="0"/>
    <n v="0"/>
    <n v="0"/>
    <n v="0"/>
    <n v="0"/>
    <n v="0"/>
    <n v="0"/>
    <n v="0"/>
    <n v="0"/>
    <n v="0"/>
    <n v="0"/>
    <n v="0"/>
    <n v="0"/>
    <n v="0"/>
    <n v="0"/>
    <n v="0"/>
    <n v="0"/>
    <n v="0"/>
    <n v="0"/>
    <n v="0"/>
    <n v="0"/>
    <n v="0"/>
    <n v="0"/>
    <n v="0"/>
    <n v="0"/>
    <n v="0"/>
    <n v="0"/>
    <n v="0"/>
    <n v="0"/>
    <n v="5000"/>
    <n v="5000"/>
    <n v="5000"/>
    <n v="5000"/>
    <n v="5000"/>
    <n v="5000"/>
    <n v="5000"/>
    <n v="5000"/>
    <n v="5000"/>
    <n v="5000"/>
    <n v="5000"/>
    <n v="5000"/>
    <n v="5000"/>
    <n v="5000"/>
    <n v="5000"/>
    <n v="5000"/>
    <n v="5000"/>
    <n v="5000"/>
    <n v="5000"/>
    <n v="5000"/>
    <n v="5000"/>
    <n v="5000"/>
    <n v="5000"/>
    <n v="5000"/>
    <n v="5000"/>
    <n v="5000"/>
    <n v="5000"/>
    <n v="5000"/>
    <n v="5000"/>
    <n v="5000"/>
    <n v="5000"/>
    <n v="5000"/>
    <n v="5000"/>
    <n v="5000"/>
    <n v="5000"/>
    <n v="5000"/>
    <n v="5000"/>
    <n v="5000"/>
    <n v="5000"/>
    <n v="5000"/>
    <n v="5000"/>
    <n v="5000"/>
    <n v="5000"/>
    <n v="49886.621315192744"/>
    <n v="0"/>
    <n v="0"/>
    <n v="0"/>
    <n v="0"/>
    <n v="0"/>
    <n v="0"/>
    <n v="0"/>
    <n v="0"/>
    <n v="0"/>
    <n v="0"/>
    <n v="0"/>
    <n v="0"/>
    <n v="0"/>
    <n v="0"/>
    <n v="0"/>
    <n v="0"/>
    <n v="0"/>
    <n v="0"/>
    <n v="0"/>
    <n v="0"/>
    <n v="0"/>
    <n v="0"/>
    <n v="0"/>
    <n v="0"/>
    <n v="0"/>
    <n v="0"/>
    <n v="0"/>
    <n v="0"/>
    <n v="0"/>
    <n v="0"/>
    <n v="0"/>
    <n v="0"/>
    <n v="0"/>
    <n v="0"/>
    <n v="0"/>
    <n v="0"/>
    <n v="0"/>
    <n v="0"/>
    <n v="0"/>
    <n v="4535.1473922902496"/>
    <n v="4319.1879926573802"/>
    <n v="4113.5123739594101"/>
    <n v="3917.6308323422945"/>
    <n v="3731.0769831831385"/>
    <n v="3553.4066506506074"/>
    <n v="3384.1968101434359"/>
    <n v="3223.0445810889864"/>
    <n v="3069.5662677037967"/>
    <n v="2923.3964454321872"/>
    <n v="2784.1870908877977"/>
    <n v="2651.6067532264733"/>
    <n v="2525.3397649775943"/>
    <n v="2405.085490454851"/>
    <n v="2290.5576099570012"/>
    <n v="2181.4834380542866"/>
    <n v="2077.6032743374158"/>
    <n v="1978.6697850832531"/>
    <n v="1884.4474143650029"/>
    <n v="1794.7118232047649"/>
    <n v="1709.2493554331095"/>
    <n v="1627.8565289839134"/>
    <n v="1550.339551413251"/>
    <n v="1476.5138584888105"/>
    <n v="1406.2036747512482"/>
    <n v="1339.2415950011884"/>
    <n v="1275.4681857154178"/>
    <n v="1214.7316054432549"/>
    <n v="1156.8872432792907"/>
    <n v="1101.7973745517049"/>
    <n v="1049.3308329063857"/>
    <n v="999.3626980060817"/>
    <n v="951.7739981010302"/>
    <n v="906.45142676288583"/>
    <n v="863.28707310751042"/>
    <n v="822.17816486429558"/>
    <n v="783.02682368028161"/>
    <n v="745.73983207645847"/>
    <n v="710.22841150138913"/>
    <n v="676.40801095370387"/>
    <n v="49886.621315192744"/>
    <n v="36770.166329451487"/>
    <x v="250"/>
  </r>
  <r>
    <s v="SNM"/>
    <s v="SNM - MUK Svidník"/>
    <x v="251"/>
    <n v="2"/>
    <s v="Pamiatky ľudovej architektúry-obnova národopisnej expozície múzea"/>
    <s v="Oprava havarijného stavu technických objektov ľudovej architektúry"/>
    <s v="Záchrana pamiatok ľudovej architektúry, ktoré tvoria významnú súčasť kultúrneho dedičstva SR"/>
    <s v="N/A"/>
    <s v="Zákon č. 206/2009 Z.z. o múzeách a o galériách a o ochrane predmetov kultúrnej hodnoty"/>
    <n v="40"/>
    <x v="1"/>
    <n v="7500"/>
    <s v="návštevnosť"/>
    <x v="0"/>
    <x v="1"/>
    <s v="B1 Komplexná rekonštrukcia"/>
    <s v="01 Investičný zámer"/>
    <s v="štátny rozpočet"/>
    <s v="08T0103 - Podpora kultúrnych aktivít RO a PO"/>
    <s v="nie"/>
    <n v="1"/>
    <n v="197000"/>
    <n v="0"/>
    <n v="0"/>
    <m/>
    <n v="65800"/>
    <n v="65600"/>
    <n v="65600"/>
    <n v="0"/>
    <n v="0"/>
    <n v="0"/>
    <n v="0"/>
    <n v="0"/>
    <s v="-"/>
    <n v="0"/>
    <n v="0"/>
    <n v="0"/>
    <n v="0"/>
    <n v="0"/>
    <n v="0"/>
    <n v="0"/>
    <n v="0"/>
    <n v="0"/>
    <n v="0"/>
    <n v="0"/>
    <m/>
    <n v="0"/>
    <n v="0"/>
    <s v="B1"/>
    <n v="9"/>
    <n v="1"/>
    <n v="1"/>
    <n v="1"/>
    <n v="1"/>
    <n v="1"/>
    <n v="1"/>
    <n v="1"/>
    <n v="0"/>
    <n v="1"/>
    <n v="0"/>
    <n v="0"/>
    <n v="1"/>
    <n v="1"/>
    <n v="1"/>
    <n v="0"/>
    <n v="1"/>
    <n v="0"/>
    <n v="0"/>
    <n v="65800"/>
    <n v="65600"/>
    <n v="65600"/>
    <n v="0"/>
    <n v="0"/>
    <n v="0"/>
    <n v="0"/>
    <n v="0"/>
    <n v="0"/>
    <n v="0"/>
    <n v="0"/>
    <n v="0"/>
    <n v="0"/>
    <n v="0"/>
    <n v="0"/>
    <n v="0"/>
    <n v="0"/>
    <n v="0"/>
    <n v="0"/>
    <n v="0"/>
    <n v="0"/>
    <n v="0"/>
    <n v="0"/>
    <n v="0"/>
    <n v="0"/>
    <n v="0"/>
    <n v="0"/>
    <n v="0"/>
    <n v="0"/>
    <n v="0"/>
    <n v="0"/>
    <n v="0"/>
    <n v="0"/>
    <n v="0"/>
    <n v="0"/>
    <n v="0"/>
    <n v="0"/>
    <n v="0"/>
    <n v="0"/>
    <n v="0"/>
    <n v="0"/>
    <n v="7500"/>
    <n v="7500"/>
    <n v="7500"/>
    <n v="7500"/>
    <n v="7500"/>
    <n v="7500"/>
    <n v="7500"/>
    <n v="7500"/>
    <n v="7500"/>
    <n v="7500"/>
    <n v="7500"/>
    <n v="7500"/>
    <n v="7500"/>
    <n v="7500"/>
    <n v="7500"/>
    <n v="7500"/>
    <n v="7500"/>
    <n v="7500"/>
    <n v="7500"/>
    <n v="7500"/>
    <n v="7500"/>
    <n v="7500"/>
    <n v="7500"/>
    <n v="7500"/>
    <n v="7500"/>
    <n v="7500"/>
    <n v="7500"/>
    <n v="7500"/>
    <n v="7500"/>
    <n v="7500"/>
    <n v="7500"/>
    <n v="7500"/>
    <n v="7500"/>
    <n v="7500"/>
    <n v="7500"/>
    <n v="7500"/>
    <n v="7500"/>
    <n v="7500"/>
    <n v="7500"/>
    <n v="7500"/>
    <n v="7500"/>
    <n v="7500"/>
    <n v="7500"/>
    <n v="59682.539682539682"/>
    <n v="56667.746463664822"/>
    <n v="53969.282346347456"/>
    <n v="0"/>
    <n v="0"/>
    <n v="0"/>
    <n v="0"/>
    <n v="0"/>
    <n v="0"/>
    <n v="0"/>
    <n v="0"/>
    <n v="0"/>
    <n v="0"/>
    <n v="0"/>
    <n v="0"/>
    <n v="0"/>
    <n v="0"/>
    <n v="0"/>
    <n v="0"/>
    <n v="0"/>
    <n v="0"/>
    <n v="0"/>
    <n v="0"/>
    <n v="0"/>
    <n v="0"/>
    <n v="0"/>
    <n v="0"/>
    <n v="0"/>
    <n v="0"/>
    <n v="0"/>
    <n v="0"/>
    <n v="0"/>
    <n v="0"/>
    <n v="0"/>
    <n v="0"/>
    <n v="0"/>
    <n v="0"/>
    <n v="0"/>
    <n v="0"/>
    <n v="0"/>
    <n v="6802.7210884353735"/>
    <n v="6478.7819889860702"/>
    <n v="6170.2685609391146"/>
    <n v="5876.4462485134418"/>
    <n v="5596.6154747747078"/>
    <n v="5330.1099759759109"/>
    <n v="5076.2952152151538"/>
    <n v="4834.5668716334794"/>
    <n v="4604.3494015556953"/>
    <n v="4385.0946681482801"/>
    <n v="4176.2806363316968"/>
    <n v="3977.41012983971"/>
    <n v="3788.0096474663915"/>
    <n v="3607.6282356822762"/>
    <n v="3435.8364149355016"/>
    <n v="3272.2251570814296"/>
    <n v="3116.4049115061234"/>
    <n v="2968.0046776248796"/>
    <n v="2826.6711215475043"/>
    <n v="2692.0677348071472"/>
    <n v="2563.8740331496642"/>
    <n v="2441.7847934758702"/>
    <n v="2325.5093271198766"/>
    <n v="2214.7707877332159"/>
    <n v="2109.3055121268721"/>
    <n v="2008.8623925017828"/>
    <n v="1913.2022785731267"/>
    <n v="1822.0974081648822"/>
    <n v="1735.330864918936"/>
    <n v="1652.6960618275575"/>
    <n v="1573.9962493595788"/>
    <n v="1499.0440470091226"/>
    <n v="1427.6609971515454"/>
    <n v="1359.6771401443286"/>
    <n v="1294.9306096612656"/>
    <n v="1233.2672472964432"/>
    <n v="1174.5402355204224"/>
    <n v="1118.6097481146878"/>
    <n v="1065.3426172520838"/>
    <n v="1014.6120164305559"/>
    <n v="170319.56849255197"/>
    <n v="122564.90252853175"/>
    <x v="251"/>
  </r>
  <r>
    <s v="STM"/>
    <s v="Slovenské technické múzeum"/>
    <x v="252"/>
    <n v="5"/>
    <s v="Úzkorozchodná železnička &quot;NAJVOG&quot; ,  v NKP Solivar Prešov"/>
    <s v="Úzkorozchodná železnička &quot;NAJVOG&quot; ,  v NKP Solivar Prešov"/>
    <s v="Úzkorozchodná železnička &quot;NAJVOG&quot; ,  v NKP Solivar Prešov"/>
    <s v="N/A"/>
    <s v="Zákon č. 206/2009 Z.z. o múzeách a o galériách a o ochrane predmetov kultúrnej hodnoty, §9 ods. 1; Zákon č. 278/1993 Z.z. o správe majetku štátu, §3"/>
    <n v="40"/>
    <x v="0"/>
    <n v="36000"/>
    <s v="Zvýšenie výnosov o 36 000,-, €, zvýšenie návštevníkov o 5000 a zvýšenie tržieb z predaja propagačného materiálu "/>
    <x v="0"/>
    <x v="1"/>
    <s v="A2 Výstavba budovy"/>
    <s v="01 Investičný zámer"/>
    <s v="štátny rozpočet"/>
    <s v="08S0106 Múzeá a galérie "/>
    <s v="nie"/>
    <n v="1"/>
    <n v="980000"/>
    <n v="66000"/>
    <n v="0"/>
    <n v="0"/>
    <n v="66000"/>
    <n v="300000"/>
    <n v="614000"/>
    <n v="0"/>
    <n v="0"/>
    <n v="0"/>
    <n v="0"/>
    <n v="0"/>
    <s v="-"/>
    <n v="0"/>
    <n v="0"/>
    <n v="0"/>
    <n v="0"/>
    <n v="0"/>
    <n v="0"/>
    <n v="0"/>
    <n v="0"/>
    <n v="0"/>
    <n v="0"/>
    <n v="0"/>
    <m/>
    <n v="0"/>
    <n v="0"/>
    <s v="A2"/>
    <n v="8"/>
    <n v="1"/>
    <n v="1"/>
    <n v="0"/>
    <n v="1"/>
    <n v="1"/>
    <n v="1"/>
    <n v="1"/>
    <n v="0"/>
    <n v="1"/>
    <n v="0"/>
    <n v="0"/>
    <n v="1"/>
    <n v="1"/>
    <n v="1"/>
    <n v="0"/>
    <n v="1"/>
    <n v="0"/>
    <n v="0"/>
    <n v="66000"/>
    <n v="300000"/>
    <n v="614000"/>
    <n v="0"/>
    <n v="0"/>
    <n v="0"/>
    <n v="0"/>
    <n v="0"/>
    <n v="0"/>
    <n v="0"/>
    <n v="0"/>
    <n v="0"/>
    <n v="0"/>
    <n v="0"/>
    <n v="0"/>
    <n v="0"/>
    <n v="0"/>
    <n v="0"/>
    <n v="0"/>
    <n v="0"/>
    <n v="0"/>
    <n v="0"/>
    <n v="0"/>
    <n v="0"/>
    <n v="0"/>
    <n v="0"/>
    <n v="0"/>
    <n v="0"/>
    <n v="0"/>
    <n v="0"/>
    <n v="0"/>
    <n v="0"/>
    <n v="0"/>
    <n v="0"/>
    <n v="0"/>
    <n v="0"/>
    <n v="0"/>
    <n v="0"/>
    <n v="0"/>
    <n v="0"/>
    <n v="0"/>
    <n v="36000"/>
    <n v="36000"/>
    <n v="36000"/>
    <n v="36000"/>
    <n v="36000"/>
    <n v="36000"/>
    <n v="36000"/>
    <n v="36000"/>
    <n v="36000"/>
    <n v="36000"/>
    <n v="36000"/>
    <n v="36000"/>
    <n v="36000"/>
    <n v="36000"/>
    <n v="36000"/>
    <n v="36000"/>
    <n v="36000"/>
    <n v="36000"/>
    <n v="36000"/>
    <n v="36000"/>
    <n v="36000"/>
    <n v="36000"/>
    <n v="36000"/>
    <n v="36000"/>
    <n v="36000"/>
    <n v="36000"/>
    <n v="36000"/>
    <n v="36000"/>
    <n v="36000"/>
    <n v="36000"/>
    <n v="36000"/>
    <n v="36000"/>
    <n v="36000"/>
    <n v="36000"/>
    <n v="36000"/>
    <n v="36000"/>
    <n v="36000"/>
    <n v="36000"/>
    <n v="36000"/>
    <n v="36000"/>
    <n v="36000"/>
    <n v="36000"/>
    <n v="36000"/>
    <n v="59863.945578231287"/>
    <n v="259151.2795594428"/>
    <n v="505139.31952221552"/>
    <n v="0"/>
    <n v="0"/>
    <n v="0"/>
    <n v="0"/>
    <n v="0"/>
    <n v="0"/>
    <n v="0"/>
    <n v="0"/>
    <n v="0"/>
    <n v="0"/>
    <n v="0"/>
    <n v="0"/>
    <n v="0"/>
    <n v="0"/>
    <n v="0"/>
    <n v="0"/>
    <n v="0"/>
    <n v="0"/>
    <n v="0"/>
    <n v="0"/>
    <n v="0"/>
    <n v="0"/>
    <n v="0"/>
    <n v="0"/>
    <n v="0"/>
    <n v="0"/>
    <n v="0"/>
    <n v="0"/>
    <n v="0"/>
    <n v="0"/>
    <n v="0"/>
    <n v="0"/>
    <n v="0"/>
    <n v="0"/>
    <n v="0"/>
    <n v="0"/>
    <n v="0"/>
    <n v="32653.061224489797"/>
    <n v="31098.153547133137"/>
    <n v="29617.289092507752"/>
    <n v="28206.941992864522"/>
    <n v="26863.754278918597"/>
    <n v="25584.527884684372"/>
    <n v="24366.217033032739"/>
    <n v="23205.920983840701"/>
    <n v="22100.877127467335"/>
    <n v="21048.454407111745"/>
    <n v="20046.147054392142"/>
    <n v="19091.568623230607"/>
    <n v="18182.44630783868"/>
    <n v="17316.615531274925"/>
    <n v="16492.01479169041"/>
    <n v="15706.680753990862"/>
    <n v="14958.743575229393"/>
    <n v="14246.422452599421"/>
    <n v="13568.021383428022"/>
    <n v="12921.925127074306"/>
    <n v="12306.595359118388"/>
    <n v="11720.567008684176"/>
    <n v="11162.444770175407"/>
    <n v="10630.899781119435"/>
    <n v="10124.666458208985"/>
    <n v="9642.5394840085573"/>
    <n v="9183.3709371510085"/>
    <n v="8746.0675591914351"/>
    <n v="8329.588151610893"/>
    <n v="7932.9410967722761"/>
    <n v="7555.1819969259777"/>
    <n v="7195.4114256437879"/>
    <n v="6852.7727863274176"/>
    <n v="6526.4502726927776"/>
    <n v="6215.666926374075"/>
    <n v="5919.6827870229281"/>
    <n v="5637.7931304980275"/>
    <n v="5369.3267909505012"/>
    <n v="5113.6445628100018"/>
    <n v="4870.1376788666685"/>
    <n v="824154.54465988954"/>
    <n v="588311.53213695216"/>
    <x v="252"/>
  </r>
  <r>
    <s v="SNM"/>
    <s v="SNM - Múzeum bábkarských kultúr a hračiek hrad Modrý Kameň"/>
    <x v="253"/>
    <n v="5"/>
    <s v="Záchrana torzálnej architektúry goticko-renesančného hradu Modrý Kameň"/>
    <s v="Torzálna architektúra goticko-renesančného hradu je súčasťou historického areálu hrad + kaštieľ. Situovaná na hradnom kopci nad obývanou časťou mesta Modrý Kameň. Zvetralé murivá ohrozujú obývanú časť mesta. Pre jej zlý stav je pre návštevníkov dlhodobo neprístupná. Je význambým archeologickým  náleziskom k dejinám hradu a mesta. Predstavuje významný návštevnícky potenciál múzea."/>
    <s v="Cieľom je odstránenie havarijného stavu murív, odvodnenie,  parková úprava, vybudovanie návštevníckych trás,"/>
    <s v="N/A"/>
    <s v="Zákon č. 49/2002 Z.z. o ochrane pamiatkového fondu"/>
    <n v="40"/>
    <x v="1"/>
    <n v="28000"/>
    <s v="Opravou sa zabráni znehodnoteniu  kultúrnej pamiatky,   múzeum nebude musieť vynakladať  neočakávané výdavky na údržbu, zvýši sa návštevnosť, zvýšenie verejného záujmu, nárast interakcie a  participácie  múzea so širokou verejnosťou, odbornou  verejnosťou,  zlepšenie nákladovej efektívnosti stavby"/>
    <x v="0"/>
    <x v="1"/>
    <s v="B5 Rekonštrukcia extravilánu"/>
    <s v="01 Investičný zámer"/>
    <s v="kombinované"/>
    <s v="08S0106 - Múzeá a galérie"/>
    <s v="áno"/>
    <n v="1"/>
    <n v="750000"/>
    <n v="50000"/>
    <n v="0"/>
    <n v="0"/>
    <n v="200000"/>
    <n v="200000"/>
    <n v="350000"/>
    <n v="0"/>
    <n v="0"/>
    <n v="0"/>
    <n v="0"/>
    <n v="0"/>
    <s v="-"/>
    <n v="0"/>
    <n v="0"/>
    <n v="0"/>
    <n v="0"/>
    <n v="0"/>
    <n v="0"/>
    <n v="0"/>
    <n v="0"/>
    <n v="0"/>
    <n v="0"/>
    <n v="0"/>
    <m/>
    <n v="0"/>
    <n v="0"/>
    <s v="B5"/>
    <n v="7"/>
    <n v="1"/>
    <n v="1"/>
    <n v="0"/>
    <n v="1"/>
    <n v="1"/>
    <n v="1"/>
    <n v="1"/>
    <n v="0"/>
    <n v="1"/>
    <n v="0"/>
    <n v="0"/>
    <n v="1"/>
    <n v="1"/>
    <n v="0"/>
    <n v="0"/>
    <n v="0"/>
    <n v="0"/>
    <n v="0"/>
    <n v="200000"/>
    <n v="200000"/>
    <n v="350000"/>
    <n v="0"/>
    <n v="0"/>
    <n v="0"/>
    <n v="0"/>
    <n v="0"/>
    <n v="0"/>
    <n v="0"/>
    <n v="0"/>
    <n v="0"/>
    <n v="0"/>
    <n v="0"/>
    <n v="0"/>
    <n v="0"/>
    <n v="0"/>
    <n v="0"/>
    <n v="0"/>
    <n v="0"/>
    <n v="0"/>
    <n v="0"/>
    <n v="0"/>
    <n v="0"/>
    <n v="0"/>
    <n v="0"/>
    <n v="0"/>
    <n v="0"/>
    <n v="0"/>
    <n v="0"/>
    <n v="0"/>
    <n v="0"/>
    <n v="0"/>
    <n v="0"/>
    <n v="0"/>
    <n v="0"/>
    <n v="0"/>
    <n v="0"/>
    <n v="0"/>
    <n v="0"/>
    <n v="0"/>
    <n v="28000"/>
    <n v="28000"/>
    <n v="28000"/>
    <n v="28000"/>
    <n v="28000"/>
    <n v="28000"/>
    <n v="28000"/>
    <n v="28000"/>
    <n v="28000"/>
    <n v="28000"/>
    <n v="28000"/>
    <n v="28000"/>
    <n v="28000"/>
    <n v="28000"/>
    <n v="28000"/>
    <n v="28000"/>
    <n v="28000"/>
    <n v="28000"/>
    <n v="28000"/>
    <n v="28000"/>
    <n v="28000"/>
    <n v="28000"/>
    <n v="28000"/>
    <n v="28000"/>
    <n v="28000"/>
    <n v="28000"/>
    <n v="28000"/>
    <n v="28000"/>
    <n v="28000"/>
    <n v="28000"/>
    <n v="28000"/>
    <n v="28000"/>
    <n v="28000"/>
    <n v="28000"/>
    <n v="28000"/>
    <n v="28000"/>
    <n v="28000"/>
    <n v="28000"/>
    <n v="28000"/>
    <n v="28000"/>
    <n v="28000"/>
    <n v="28000"/>
    <n v="28000"/>
    <n v="181405.89569160997"/>
    <n v="172767.51970629519"/>
    <n v="287945.86617715866"/>
    <n v="0"/>
    <n v="0"/>
    <n v="0"/>
    <n v="0"/>
    <n v="0"/>
    <n v="0"/>
    <n v="0"/>
    <n v="0"/>
    <n v="0"/>
    <n v="0"/>
    <n v="0"/>
    <n v="0"/>
    <n v="0"/>
    <n v="0"/>
    <n v="0"/>
    <n v="0"/>
    <n v="0"/>
    <n v="0"/>
    <n v="0"/>
    <n v="0"/>
    <n v="0"/>
    <n v="0"/>
    <n v="0"/>
    <n v="0"/>
    <n v="0"/>
    <n v="0"/>
    <n v="0"/>
    <n v="0"/>
    <n v="0"/>
    <n v="0"/>
    <n v="0"/>
    <n v="0"/>
    <n v="0"/>
    <n v="0"/>
    <n v="0"/>
    <n v="0"/>
    <n v="0"/>
    <n v="25396.825396825396"/>
    <n v="24187.452758881329"/>
    <n v="23035.669294172694"/>
    <n v="21938.73266111685"/>
    <n v="20894.031105825576"/>
    <n v="19899.077243643402"/>
    <n v="18951.502136803239"/>
    <n v="18049.049654098322"/>
    <n v="17189.57109914126"/>
    <n v="16371.020094420248"/>
    <n v="15591.447708971666"/>
    <n v="14848.99781806825"/>
    <n v="14141.902683874529"/>
    <n v="13468.478746547165"/>
    <n v="12827.122615759206"/>
    <n v="12216.307253104003"/>
    <n v="11634.578336289527"/>
    <n v="11080.550796466217"/>
    <n v="10552.905520444017"/>
    <n v="10050.386209946682"/>
    <n v="9571.796390425412"/>
    <n v="9115.9965623099142"/>
    <n v="8681.9014879142069"/>
    <n v="8268.4776075373393"/>
    <n v="7874.7405786069894"/>
    <n v="7499.752932006656"/>
    <n v="7142.6218400063399"/>
    <n v="6802.4969904822274"/>
    <n v="6478.5685623640284"/>
    <n v="6170.0652974895484"/>
    <n v="5876.2526642757603"/>
    <n v="5596.4311088340573"/>
    <n v="5329.9343893657697"/>
    <n v="5076.1279898721605"/>
    <n v="4834.4076094020584"/>
    <n v="4604.197723240055"/>
    <n v="4384.9502126095767"/>
    <n v="4176.143059628168"/>
    <n v="3977.2791044077794"/>
    <n v="3787.8848613407417"/>
    <n v="642119.28157506383"/>
    <n v="457575.63610651839"/>
    <x v="253"/>
  </r>
  <r>
    <s v="STM"/>
    <s v="Slovenské technické múzeum"/>
    <x v="254"/>
    <n v="2"/>
    <s v="Vybudovanie nového vstupu v areáli Múzea letectva v Košiciach - dofinancovanie "/>
    <s v="Múzeum letectva pre návštevníkov nemá samostatný krytý vstup do areálu múzeá, v súčasnosti je využívaný tzv. technologický vstup. Budova administratívy potrebuje celkovú obnovu. V budové budú vybudované sociálne zariadenia pre zákazníkov. Cieľom je komplexne realizovať vstupný priestor do Múzea letectva, ktorý bude pozostávať z novej vstupnej brány s parkoviskom pre zákazníkov ML. Po oboch stranách oplotenia sa budú nachádzať exponáty MINI lietadiel, ktoré budú prestrešené, aby nedochádzalo k znehodnoteniu exponátov. "/>
    <s v="Cieľom je vybudovaním nového krytého vstupu zvýšiť počet návštevníkov, ktorí sú zdrojom vlastných príjmov pre inštitúciu a minimálizácia budúcich nákladov a škôd. Zároveň zrealizovať rekoštrukciu budovy, vrátane zetekajúcej strechy v terajšej administratívnej budove."/>
    <s v="N/A"/>
    <s v="Zákon č. 49/2002 Z.z. o ochrane pamiatkového fondu, §32 ods. 1 a  §27 ods. 1 a §28 ods. 2 a); Zákon č. 278/1993 Z.z. o správe majetku štátu, §3"/>
    <n v="40"/>
    <x v="1"/>
    <n v="14400"/>
    <s v="Zvýšenie výnosov o 12 400,-, zvýšenie počtu návštevníkov o 1900, príjmy z predaja propagačného amteriálu, 1000,- príjmy u prenájmu cca 2000,-"/>
    <x v="0"/>
    <x v="6"/>
    <s v="A2 Výstavba budovy"/>
    <s v="05 Projektová dokumentácia k dispozícii - pre realizáciu stavby"/>
    <s v="štátny rozpočet"/>
    <s v="08S0106 Múzeá a galérie "/>
    <s v="nie"/>
    <n v="1"/>
    <n v="365000"/>
    <n v="0"/>
    <n v="0"/>
    <n v="0"/>
    <n v="365000"/>
    <n v="0"/>
    <n v="0"/>
    <n v="0"/>
    <n v="0"/>
    <n v="0"/>
    <n v="0"/>
    <n v="0"/>
    <s v="-"/>
    <n v="0"/>
    <n v="0"/>
    <n v="0"/>
    <n v="0"/>
    <n v="0"/>
    <n v="0"/>
    <n v="0"/>
    <n v="0"/>
    <n v="0"/>
    <n v="0"/>
    <n v="0"/>
    <s v="STM-Múzeum letectva v Košiciach vybuduje relevantný vstup do múzea určený návštevníkom. Od otvorenia pobočky v roku 2002 je používaný aj pre návštevnícku prevádzku tzv. technologický vstup do objektu.Celkové architektonické riešenie a realizácia vstupu do areálu Múzea letectva, zahŕňajúce vyriešenie priestorov prvého kontaktu s návštevníkom, zázemia pre návštevníkov i personál, zásadné zlepšenie fyzickej i mentálnej dostupnosti (parkovacie plochy, oddychová zóna, bezbariérovosť), ako aj bezpečnosti a ochrany exteriérovo vystavených zbierkových predmetov vo vstupnej časti múzea (prestrešenie exponátov). Realizáciou sa dosiahne rekonštrukcia časti 1 stavebného objektu - t. č. nevyužívané priestory z dôvodu ich havarijného stavu.Oprava vonkajších omietok, strešnej krytiny, objektu administratívnej budovy v STM-Múzeu letectva v Košiciach.   V riešení  je zámena pozemkov pre daný projekt. Je ukonačený výber VO na spracovateľa PD- rekonštrukcie budovy vstupu. Prebieha VS na spracovanie PD prístreškov pre lietadlá. "/>
    <n v="0"/>
    <n v="0"/>
    <s v="A2"/>
    <n v="9"/>
    <n v="1"/>
    <n v="1"/>
    <n v="1"/>
    <n v="1"/>
    <n v="1"/>
    <n v="1"/>
    <n v="1"/>
    <n v="0"/>
    <n v="1"/>
    <n v="0"/>
    <n v="0"/>
    <n v="1"/>
    <n v="1"/>
    <n v="1"/>
    <n v="0"/>
    <n v="1"/>
    <n v="0"/>
    <n v="0"/>
    <n v="365000"/>
    <n v="0"/>
    <n v="0"/>
    <n v="0"/>
    <n v="0"/>
    <n v="0"/>
    <n v="0"/>
    <n v="0"/>
    <n v="0"/>
    <n v="0"/>
    <n v="0"/>
    <n v="0"/>
    <n v="0"/>
    <n v="0"/>
    <n v="0"/>
    <n v="0"/>
    <n v="0"/>
    <n v="0"/>
    <n v="0"/>
    <n v="0"/>
    <n v="0"/>
    <n v="0"/>
    <n v="0"/>
    <n v="0"/>
    <n v="0"/>
    <n v="0"/>
    <n v="0"/>
    <n v="0"/>
    <n v="0"/>
    <n v="0"/>
    <n v="0"/>
    <n v="0"/>
    <n v="0"/>
    <n v="0"/>
    <n v="0"/>
    <n v="0"/>
    <n v="0"/>
    <n v="0"/>
    <n v="0"/>
    <n v="0"/>
    <n v="0"/>
    <n v="14400"/>
    <n v="14400"/>
    <n v="14400"/>
    <n v="14400"/>
    <n v="14400"/>
    <n v="14400"/>
    <n v="14400"/>
    <n v="14400"/>
    <n v="14400"/>
    <n v="14400"/>
    <n v="14400"/>
    <n v="14400"/>
    <n v="14400"/>
    <n v="14400"/>
    <n v="14400"/>
    <n v="14400"/>
    <n v="14400"/>
    <n v="14400"/>
    <n v="14400"/>
    <n v="14400"/>
    <n v="14400"/>
    <n v="14400"/>
    <n v="14400"/>
    <n v="14400"/>
    <n v="14400"/>
    <n v="14400"/>
    <n v="14400"/>
    <n v="14400"/>
    <n v="14400"/>
    <n v="14400"/>
    <n v="14400"/>
    <n v="14400"/>
    <n v="14400"/>
    <n v="14400"/>
    <n v="14400"/>
    <n v="14400"/>
    <n v="14400"/>
    <n v="14400"/>
    <n v="14400"/>
    <n v="14400"/>
    <n v="14400"/>
    <n v="14400"/>
    <n v="14400"/>
    <n v="331065.75963718822"/>
    <n v="0"/>
    <n v="0"/>
    <n v="0"/>
    <n v="0"/>
    <n v="0"/>
    <n v="0"/>
    <n v="0"/>
    <n v="0"/>
    <n v="0"/>
    <n v="0"/>
    <n v="0"/>
    <n v="0"/>
    <n v="0"/>
    <n v="0"/>
    <n v="0"/>
    <n v="0"/>
    <n v="0"/>
    <n v="0"/>
    <n v="0"/>
    <n v="0"/>
    <n v="0"/>
    <n v="0"/>
    <n v="0"/>
    <n v="0"/>
    <n v="0"/>
    <n v="0"/>
    <n v="0"/>
    <n v="0"/>
    <n v="0"/>
    <n v="0"/>
    <n v="0"/>
    <n v="0"/>
    <n v="0"/>
    <n v="0"/>
    <n v="0"/>
    <n v="0"/>
    <n v="0"/>
    <n v="0"/>
    <n v="0"/>
    <n v="13061.224489795917"/>
    <n v="12439.261418853253"/>
    <n v="11846.9156370031"/>
    <n v="11282.776797145809"/>
    <n v="10745.501711567438"/>
    <n v="10233.811153873748"/>
    <n v="9746.486813213096"/>
    <n v="9282.3683935362806"/>
    <n v="8840.3508509869334"/>
    <n v="8419.3817628446977"/>
    <n v="8018.4588217568571"/>
    <n v="7636.627449292243"/>
    <n v="7272.9785231354717"/>
    <n v="6926.6462125099706"/>
    <n v="6596.8059166761632"/>
    <n v="6282.6723015963453"/>
    <n v="5983.4974300917575"/>
    <n v="5698.5689810397689"/>
    <n v="5427.2085533712088"/>
    <n v="5168.770050829723"/>
    <n v="4922.6381436473548"/>
    <n v="4688.2268034736708"/>
    <n v="4464.9779080701628"/>
    <n v="4252.3599124477741"/>
    <n v="4049.8665832835945"/>
    <n v="3857.0157936034229"/>
    <n v="3673.3483748604035"/>
    <n v="3498.4270236765738"/>
    <n v="3331.8352606443573"/>
    <n v="3173.1764387089106"/>
    <n v="3022.0727987703913"/>
    <n v="2878.1645702575152"/>
    <n v="2741.109114530967"/>
    <n v="2610.580109077111"/>
    <n v="2486.2667705496301"/>
    <n v="2367.8731148091711"/>
    <n v="2255.1172521992112"/>
    <n v="2147.7307163802006"/>
    <n v="2045.4578251240007"/>
    <n v="1948.0550715466673"/>
    <n v="331065.75963718822"/>
    <n v="235324.61285478075"/>
    <x v="254"/>
  </r>
  <r>
    <s v="SF"/>
    <s v="Slovenská filharmónia"/>
    <x v="255"/>
    <n v="6"/>
    <s v="Obnova nástrojového vybavenia"/>
    <s v="Obnova nástrojového vybavenia orchestra  a inštitúcie SF, potrebná pravidelná obnova najmä dychových nástrojov, ale aj klávesových a sláčikových, cca 100 000 eur ročne, vrátane koncertného krídla"/>
    <s v="Cieľom projektu je zabezpečiť bežné fungovanie orchestra a znížiť náklady na opravy hudobných nástrojov."/>
    <s v="N/A"/>
    <s v="Zákon č. 114/2020 Z.z. o Slovenskej filharmónii,                                                                 Štatút Slovenskej filharmónie č. MK-2109/2014-110/11519, čl. II. bod 1.a)."/>
    <n v="10"/>
    <x v="1"/>
    <n v="49763"/>
    <s v="Návštevnosť inštitúcie za predošlý rok (návštevnosť/rok)"/>
    <x v="2"/>
    <x v="5"/>
    <s v="E1 Nákup hudobných nástrojov"/>
    <s v="01 Investičný zámer"/>
    <s v="štátny rozpočet"/>
    <s v="08T010B"/>
    <s v="nie"/>
    <n v="1"/>
    <n v="650000"/>
    <n v="0"/>
    <n v="0"/>
    <n v="0"/>
    <n v="100000"/>
    <n v="350000"/>
    <n v="100000"/>
    <n v="100000"/>
    <n v="0"/>
    <n v="0"/>
    <n v="0"/>
    <n v="0"/>
    <s v="-"/>
    <n v="0"/>
    <n v="0"/>
    <n v="0"/>
    <n v="0"/>
    <n v="0"/>
    <n v="0"/>
    <n v="0"/>
    <n v="0"/>
    <n v="0"/>
    <n v="0"/>
    <n v="0"/>
    <s v="Potreba nástrojov, predpoklad ich nákupu: r. 2022 - flauta, hoboj, wagner.tuby, klarinet, 2023 - koncertné krídlo 192 tis, pren. Organ, 2024 - husle, violončelo, fagot, 2025 - fagot, c trubky, lesný roh, 2026 - flauta, klarinet, b trúbky, trombón"/>
    <n v="0"/>
    <n v="0"/>
    <s v="E1"/>
    <n v="9"/>
    <n v="1"/>
    <n v="1"/>
    <n v="1"/>
    <n v="1"/>
    <n v="1"/>
    <n v="1"/>
    <n v="1"/>
    <n v="0"/>
    <n v="1"/>
    <n v="0"/>
    <n v="1"/>
    <n v="0"/>
    <n v="1"/>
    <n v="1"/>
    <n v="0"/>
    <n v="1"/>
    <n v="0"/>
    <n v="0"/>
    <n v="100000"/>
    <n v="350000"/>
    <n v="100000"/>
    <n v="100000"/>
    <n v="0"/>
    <n v="0"/>
    <n v="0"/>
    <n v="0"/>
    <n v="0"/>
    <n v="0"/>
    <n v="0"/>
    <n v="0"/>
    <n v="0"/>
    <n v="0"/>
    <n v="0"/>
    <n v="0"/>
    <n v="0"/>
    <n v="0"/>
    <n v="0"/>
    <n v="0"/>
    <n v="0"/>
    <n v="0"/>
    <n v="0"/>
    <n v="0"/>
    <n v="0"/>
    <n v="0"/>
    <n v="0"/>
    <n v="0"/>
    <n v="0"/>
    <n v="0"/>
    <n v="0"/>
    <n v="0"/>
    <n v="0"/>
    <n v="0"/>
    <n v="0"/>
    <n v="0"/>
    <n v="0"/>
    <n v="0"/>
    <n v="0"/>
    <n v="0"/>
    <n v="0"/>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90702.947845804985"/>
    <n v="302343.15948601661"/>
    <n v="82270.247479188198"/>
    <n v="78352.616646845898"/>
    <n v="0"/>
    <n v="0"/>
    <n v="0"/>
    <n v="0"/>
    <n v="0"/>
    <n v="0"/>
    <n v="0"/>
    <n v="0"/>
    <n v="0"/>
    <n v="0"/>
    <n v="0"/>
    <n v="0"/>
    <n v="0"/>
    <n v="0"/>
    <n v="0"/>
    <n v="0"/>
    <n v="0"/>
    <n v="0"/>
    <n v="0"/>
    <n v="0"/>
    <n v="0"/>
    <n v="0"/>
    <n v="0"/>
    <n v="0"/>
    <n v="0"/>
    <n v="0"/>
    <n v="0"/>
    <n v="0"/>
    <n v="0"/>
    <n v="0"/>
    <n v="0"/>
    <n v="0"/>
    <n v="0"/>
    <n v="0"/>
    <n v="0"/>
    <n v="0"/>
    <n v="45136.507936507936"/>
    <n v="42987.150415721837"/>
    <n v="40940.143253068425"/>
    <n v="38990.612621969922"/>
    <n v="37133.916782828499"/>
    <n v="35365.635031265236"/>
    <n v="33681.557172633562"/>
    <n v="32077.673497746247"/>
    <n v="30550.165235948807"/>
    <n v="29095.395462808385"/>
    <n v="27709.900440769892"/>
    <n v="26390.381372161799"/>
    <n v="25133.696544916005"/>
    <n v="23936.853852300948"/>
    <n v="22797.003668858048"/>
    <n v="21711.432065579091"/>
    <n v="20677.554348170564"/>
    <n v="19692.908903019583"/>
    <n v="18755.151336209128"/>
    <n v="17862.048891627743"/>
    <n v="17011.475134883563"/>
    <n v="16201.404890365297"/>
    <n v="15429.909419395522"/>
    <n v="14695.151827995734"/>
    <n v="13995.382693329271"/>
    <n v="13328.935898408829"/>
    <n v="12694.224665151267"/>
    <n v="12089.737776334538"/>
    <n v="11514.035977461468"/>
    <n v="10965.748549963299"/>
    <n v="10443.570047584095"/>
    <n v="9946.2571881753283"/>
    <n v="9472.6258935003134"/>
    <n v="9021.5484700002962"/>
    <n v="8591.9509238098071"/>
    <n v="8182.8104036283876"/>
    <n v="7793.1527653603707"/>
    <n v="7422.0502527241606"/>
    <n v="7068.619288308726"/>
    <n v="6732.0183698178334"/>
    <n v="553668.97145785566"/>
    <n v="365958.75741049886"/>
    <x v="255"/>
  </r>
  <r>
    <s v="SÚH"/>
    <s v="Slovenská ústredná hvezdáreň Hurbanovo"/>
    <x v="256"/>
    <n v="3"/>
    <s v="Rekonštrukcia Budovy dielne za účelom vytvorenia priestoru pre dočasné expozície Múzea Mikuláša Thegeho Konkolyho"/>
    <s v="SÚH má v správe Budovu dielne, ktorá v súčasnosti slúži ako sklad materiálu. Jej celkovou rekonštrukciou by bol vytvorený priestor pre vystavenie zbierkových predmetov, ktorých počet každoročne narastá a súčasné kapacitné priestory vyhradené pre výstavnú činnosť pre ne už nepostačujú. Rekonštrukcia budovy v sebe zahŕňa výmenu strechy a vybudovanie všetkých bezpečnostných štandardov nutných na ochranu zbierkového fondu. Plánované je také riešenie, aby SÚH plne disponovala právami pre operatívnu výmenu vystaveného zbierkového fondu. "/>
    <s v="Sprístupniť zbierkový fond Múzea Mikuláša Thegeho Konkolyho širokej verejnosti formou dočasných výstav. Týmto spôsobom zatraktívniť programovú ponuku, ktorá súvisí s prezentáciou múzea."/>
    <s v="N/A"/>
    <s v="Zriaďovacia listina SÚH, Čl. 1 ods. 1 písm. e)"/>
    <n v="40"/>
    <x v="1"/>
    <n v="8110"/>
    <s v="KPI hodnota vyjadruje množstvo návštevníkov, ktorí fyzicky absolvovali prehliadku stálej expozície múzea. Priemerná cena pre návštevníka v múzeu bola určená na 1,00 EUR. Vyjadrenie priameho ročného výnosu z programovej ponuky v múzeu je 8110,- EUR. V prípade rozšírenia ponuky by bola cena navýšená o 100%."/>
    <x v="0"/>
    <x v="1"/>
    <s v="B3 Stavebná rekonštrukcia priestorov"/>
    <s v="01 Investičný zámer"/>
    <s v="štátny rozpočet"/>
    <s v="08S0106 Múzeá a galérie"/>
    <s v="nie"/>
    <n v="1"/>
    <n v="250000"/>
    <n v="10000"/>
    <n v="0"/>
    <n v="0"/>
    <n v="0"/>
    <n v="10000"/>
    <n v="120000"/>
    <n v="120000"/>
    <n v="0"/>
    <n v="0"/>
    <n v="0"/>
    <n v="0"/>
    <m/>
    <n v="0"/>
    <n v="0"/>
    <n v="0"/>
    <n v="0"/>
    <n v="0"/>
    <n v="0"/>
    <n v="0"/>
    <n v="0"/>
    <n v="0"/>
    <n v="0"/>
    <n v="0"/>
    <m/>
    <n v="0"/>
    <n v="0"/>
    <s v="B3"/>
    <n v="9"/>
    <n v="1"/>
    <n v="1"/>
    <n v="1"/>
    <n v="1"/>
    <n v="1"/>
    <n v="1"/>
    <n v="1"/>
    <n v="0"/>
    <n v="1"/>
    <n v="0"/>
    <n v="0"/>
    <n v="1"/>
    <n v="1"/>
    <n v="1"/>
    <n v="0"/>
    <n v="1"/>
    <n v="0"/>
    <n v="0"/>
    <n v="0"/>
    <n v="10000"/>
    <n v="120000"/>
    <n v="120000"/>
    <n v="0"/>
    <n v="0"/>
    <n v="0"/>
    <n v="0"/>
    <n v="0"/>
    <n v="0"/>
    <n v="0"/>
    <n v="0"/>
    <n v="0"/>
    <n v="0"/>
    <n v="0"/>
    <n v="0"/>
    <n v="0"/>
    <n v="0"/>
    <n v="0"/>
    <n v="0"/>
    <n v="0"/>
    <n v="0"/>
    <n v="0"/>
    <n v="0"/>
    <n v="0"/>
    <n v="0"/>
    <n v="0"/>
    <n v="0"/>
    <n v="0"/>
    <n v="0"/>
    <n v="0"/>
    <n v="0"/>
    <n v="0"/>
    <n v="0"/>
    <n v="0"/>
    <n v="0"/>
    <n v="0"/>
    <n v="0"/>
    <n v="0"/>
    <n v="0"/>
    <n v="0"/>
    <n v="8110"/>
    <n v="8110"/>
    <n v="8110"/>
    <n v="8110"/>
    <n v="8110"/>
    <n v="8110"/>
    <n v="8110"/>
    <n v="8110"/>
    <n v="8110"/>
    <n v="8110"/>
    <n v="8110"/>
    <n v="8110"/>
    <n v="8110"/>
    <n v="8110"/>
    <n v="8110"/>
    <n v="8110"/>
    <n v="8110"/>
    <n v="8110"/>
    <n v="8110"/>
    <n v="8110"/>
    <n v="8110"/>
    <n v="8110"/>
    <n v="8110"/>
    <n v="8110"/>
    <n v="8110"/>
    <n v="8110"/>
    <n v="8110"/>
    <n v="8110"/>
    <n v="8110"/>
    <n v="8110"/>
    <n v="8110"/>
    <n v="8110"/>
    <n v="8110"/>
    <n v="8110"/>
    <n v="8110"/>
    <n v="8110"/>
    <n v="8110"/>
    <n v="8110"/>
    <n v="8110"/>
    <n v="8110"/>
    <n v="8110"/>
    <n v="8110"/>
    <n v="8110"/>
    <n v="0"/>
    <n v="8638.3759853147603"/>
    <n v="98724.296975025834"/>
    <n v="94023.139976215069"/>
    <n v="0"/>
    <n v="0"/>
    <n v="0"/>
    <n v="0"/>
    <n v="0"/>
    <n v="0"/>
    <n v="0"/>
    <n v="0"/>
    <n v="0"/>
    <n v="0"/>
    <n v="0"/>
    <n v="0"/>
    <n v="0"/>
    <n v="0"/>
    <n v="0"/>
    <n v="0"/>
    <n v="0"/>
    <n v="0"/>
    <n v="0"/>
    <n v="0"/>
    <n v="0"/>
    <n v="0"/>
    <n v="0"/>
    <n v="0"/>
    <n v="0"/>
    <n v="0"/>
    <n v="0"/>
    <n v="0"/>
    <n v="0"/>
    <n v="0"/>
    <n v="0"/>
    <n v="0"/>
    <n v="0"/>
    <n v="0"/>
    <n v="0"/>
    <n v="0"/>
    <n v="7356.0090702947846"/>
    <n v="7005.7229240902707"/>
    <n v="6672.1170705621626"/>
    <n v="6354.3972100592018"/>
    <n v="6051.80686672305"/>
    <n v="5763.6255873552846"/>
    <n v="5489.1672260526529"/>
    <n v="5227.7783105263361"/>
    <n v="4978.8364862155577"/>
    <n v="4741.7490344910075"/>
    <n v="4515.9514614200079"/>
    <n v="4300.90615373334"/>
    <n v="4096.1010987936579"/>
    <n v="3901.0486655177683"/>
    <n v="3715.284443350256"/>
    <n v="3538.3661365240528"/>
    <n v="3369.8725109752882"/>
    <n v="3209.4023914050363"/>
    <n v="3056.573706100035"/>
    <n v="2911.0225772381286"/>
    <n v="2772.4024545125035"/>
    <n v="2640.3832900119078"/>
    <n v="2514.6507523922933"/>
    <n v="2394.9054784688506"/>
    <n v="2280.8623604465242"/>
    <n v="2172.2498670919276"/>
    <n v="2068.8093972304077"/>
    <n v="1970.2946640289592"/>
    <n v="1876.4711085990095"/>
    <n v="1787.1153415228655"/>
    <n v="1702.0146109741577"/>
    <n v="1620.9662961658646"/>
    <n v="1543.777424919871"/>
    <n v="1470.2642142094007"/>
    <n v="1400.251632580382"/>
    <n v="1333.5729834098875"/>
    <n v="1270.0695080094167"/>
    <n v="1209.5900076280157"/>
    <n v="1151.9904834552533"/>
    <n v="1097.1337937669077"/>
    <n v="201385.81293655565"/>
    <n v="132533.51460085227"/>
    <x v="256"/>
  </r>
  <r>
    <s v="PÚ SR"/>
    <s v="Pamiatkový úrad SR"/>
    <x v="257"/>
    <n v="19"/>
    <s v="Rekonštrukcia vnútorných rozvodov a interiéru Kláštora kartuziánov v Červenom Kláštore"/>
    <s v="Rekonštrukcia  rozvodov vody a kanalizácie, elektriny a plynu Kláštora kartuziánov v Červenom Kláštore"/>
    <s v="Obnova a ochrana NKP. Úspory energetickej náročnosti administratívnych budov.  "/>
    <s v="N/A"/>
    <s v="Zákon č. 49/2002 Z.z. o ochrane pamiatkového fondu,  Zákon č. 278/1993 Z.z. o správe majetku štátu"/>
    <n v="40"/>
    <x v="1"/>
    <n v="69945"/>
    <s v="Údaj je vypočítaný podľa návštevnosti v r. 2019, čo bolo 69.945 návštevníkov. Ide o pomer medzi počtom návštevníkom a výškou schválených prostriedkov na investíciu."/>
    <x v="0"/>
    <x v="1"/>
    <s v="B1 Komplexná rekonštrukcia"/>
    <s v="01 Investičný zámer"/>
    <s v="kombinované"/>
    <s v="08S0108 Ochrana pamiatkového fondu "/>
    <s v="nie"/>
    <n v="1"/>
    <n v="2050000"/>
    <n v="42000"/>
    <n v="0"/>
    <n v="0"/>
    <n v="12000"/>
    <n v="1300000"/>
    <n v="738000"/>
    <n v="0"/>
    <n v="0"/>
    <n v="0"/>
    <n v="0"/>
    <n v="0"/>
    <s v="-"/>
    <n v="0"/>
    <n v="0"/>
    <n v="0"/>
    <n v="0"/>
    <n v="0"/>
    <n v="0"/>
    <n v="0"/>
    <n v="0"/>
    <n v="0"/>
    <n v="0"/>
    <n v="0"/>
    <m/>
    <n v="0"/>
    <n v="1"/>
    <s v="B1"/>
    <n v="9"/>
    <n v="1"/>
    <n v="1"/>
    <n v="1"/>
    <n v="1"/>
    <n v="1"/>
    <n v="1"/>
    <n v="0"/>
    <n v="1"/>
    <n v="1"/>
    <n v="0"/>
    <n v="0"/>
    <n v="1"/>
    <n v="1"/>
    <n v="1"/>
    <n v="0"/>
    <n v="1"/>
    <n v="0"/>
    <n v="0"/>
    <n v="12000"/>
    <n v="1300000"/>
    <n v="738000"/>
    <n v="0"/>
    <n v="0"/>
    <n v="0"/>
    <n v="0"/>
    <n v="0"/>
    <n v="0"/>
    <n v="0"/>
    <n v="0"/>
    <n v="0"/>
    <n v="0"/>
    <n v="0"/>
    <n v="0"/>
    <n v="0"/>
    <n v="0"/>
    <n v="0"/>
    <n v="0"/>
    <n v="0"/>
    <n v="0"/>
    <n v="0"/>
    <n v="0"/>
    <n v="0"/>
    <n v="0"/>
    <n v="0"/>
    <n v="0"/>
    <n v="0"/>
    <n v="0"/>
    <n v="0"/>
    <n v="0"/>
    <n v="0"/>
    <n v="0"/>
    <n v="0"/>
    <n v="0"/>
    <n v="0"/>
    <n v="0"/>
    <n v="0"/>
    <n v="0"/>
    <n v="0"/>
    <n v="0"/>
    <n v="69945"/>
    <n v="69945"/>
    <n v="69945"/>
    <n v="69945"/>
    <n v="69945"/>
    <n v="69945"/>
    <n v="69945"/>
    <n v="69945"/>
    <n v="69945"/>
    <n v="69945"/>
    <n v="69945"/>
    <n v="69945"/>
    <n v="69945"/>
    <n v="69945"/>
    <n v="69945"/>
    <n v="69945"/>
    <n v="69945"/>
    <n v="69945"/>
    <n v="69945"/>
    <n v="69945"/>
    <n v="69945"/>
    <n v="69945"/>
    <n v="69945"/>
    <n v="69945"/>
    <n v="69945"/>
    <n v="69945"/>
    <n v="69945"/>
    <n v="69945"/>
    <n v="69945"/>
    <n v="69945"/>
    <n v="69945"/>
    <n v="69945"/>
    <n v="69945"/>
    <n v="69945"/>
    <n v="69945"/>
    <n v="69945"/>
    <n v="69945"/>
    <n v="69945"/>
    <n v="69945"/>
    <n v="69945"/>
    <n v="69945"/>
    <n v="69945"/>
    <n v="69945"/>
    <n v="10884.353741496598"/>
    <n v="1122988.8780909188"/>
    <n v="607154.42639640893"/>
    <n v="0"/>
    <n v="0"/>
    <n v="0"/>
    <n v="0"/>
    <n v="0"/>
    <n v="0"/>
    <n v="0"/>
    <n v="0"/>
    <n v="0"/>
    <n v="0"/>
    <n v="0"/>
    <n v="0"/>
    <n v="0"/>
    <n v="0"/>
    <n v="0"/>
    <n v="0"/>
    <n v="0"/>
    <n v="0"/>
    <n v="0"/>
    <n v="0"/>
    <n v="0"/>
    <n v="0"/>
    <n v="0"/>
    <n v="0"/>
    <n v="0"/>
    <n v="0"/>
    <n v="0"/>
    <n v="0"/>
    <n v="0"/>
    <n v="0"/>
    <n v="0"/>
    <n v="0"/>
    <n v="0"/>
    <n v="0"/>
    <n v="0"/>
    <n v="0"/>
    <n v="0"/>
    <n v="63442.176870748299"/>
    <n v="60421.120829284089"/>
    <n v="57543.924599318183"/>
    <n v="54803.737713636365"/>
    <n v="52194.035917748923"/>
    <n v="49708.605635951346"/>
    <n v="47341.529177096527"/>
    <n v="45087.170644853832"/>
    <n v="42940.162518908408"/>
    <n v="40895.392875150865"/>
    <n v="38947.9932144294"/>
    <n v="37093.326870885139"/>
    <n v="35326.977972271568"/>
    <n v="33644.74092597291"/>
    <n v="32042.610405688487"/>
    <n v="30516.771814941414"/>
    <n v="29063.59220470611"/>
    <n v="27679.611623529629"/>
    <n v="26361.534879552026"/>
    <n v="25106.223694811455"/>
    <n v="23910.689233153767"/>
    <n v="22772.084983955963"/>
    <n v="21687.69998471997"/>
    <n v="20654.952366399972"/>
    <n v="19671.383206095208"/>
    <n v="18734.650672471627"/>
    <n v="17842.524449972978"/>
    <n v="16992.88042854569"/>
    <n v="16183.695646233999"/>
    <n v="15413.043472603802"/>
    <n v="14679.08902152743"/>
    <n v="13980.084782407077"/>
    <n v="13314.366459435312"/>
    <n v="12680.34900898601"/>
    <n v="12076.522865700963"/>
    <n v="11501.450348286629"/>
    <n v="10953.762236463459"/>
    <n v="10432.154510917579"/>
    <n v="9935.3852484929321"/>
    <n v="9462.2716652313648"/>
    <n v="1741027.6582288244"/>
    <n v="1143040.2809810867"/>
    <x v="257"/>
  </r>
  <r>
    <s v="NDKE"/>
    <s v="Národné divadlo Košice"/>
    <x v="258"/>
    <n v="29"/>
    <s v="Objekty skladov a dielní - vonkajší kamerový systém"/>
    <s v="Vybudovať monitorovací systém exteriéru okolo objektov."/>
    <s v="Zabezpečiť ochranu majetku a monitorovania pohybu osôb a automobilov v priestore areálu ŠDKE."/>
    <s v="N/A"/>
    <s v="Zákon č. 278/1993 Z.z. o správe majetku štátu, §3 ods. 2"/>
    <n v="10"/>
    <x v="3"/>
    <n v="1095"/>
    <s v="Predpoklad, že počas pracovnej zmeny pri trojzmennej prevádzke na vrátnici informátor, resp. nočný strážnik ušetria čas cca 1 hod za zmenu pri vykonaní obhliadok objektu, resp. areálu"/>
    <x v="0"/>
    <x v="0"/>
    <s v="C7 Zabezpečovacia technika"/>
    <s v="01 Investičný zámer"/>
    <s v="štátny rozpočet"/>
    <s v="08S0101 Divadlá a divadelná činnosť"/>
    <s v="nie"/>
    <n v="1"/>
    <n v="15000"/>
    <n v="500"/>
    <n v="0"/>
    <n v="0"/>
    <n v="0"/>
    <n v="15000"/>
    <n v="0"/>
    <n v="0"/>
    <n v="0"/>
    <n v="0"/>
    <n v="0"/>
    <n v="0"/>
    <s v="-"/>
    <n v="0"/>
    <n v="0"/>
    <n v="0"/>
    <n v="0"/>
    <n v="0"/>
    <n v="0"/>
    <n v="0"/>
    <n v="0"/>
    <n v="0"/>
    <n v="0"/>
    <n v="0"/>
    <m/>
    <n v="1"/>
    <n v="0"/>
    <s v="C7"/>
    <n v="9"/>
    <n v="1"/>
    <n v="1"/>
    <n v="1"/>
    <n v="1"/>
    <n v="1"/>
    <n v="1"/>
    <n v="1"/>
    <n v="0"/>
    <n v="1"/>
    <n v="0"/>
    <n v="0"/>
    <n v="1"/>
    <n v="1"/>
    <n v="1"/>
    <n v="0"/>
    <n v="1"/>
    <n v="0"/>
    <n v="0"/>
    <n v="0"/>
    <n v="15000"/>
    <n v="0"/>
    <n v="0"/>
    <n v="0"/>
    <n v="0"/>
    <n v="0"/>
    <n v="0"/>
    <n v="0"/>
    <n v="0"/>
    <n v="0"/>
    <n v="0"/>
    <n v="0"/>
    <n v="0"/>
    <n v="0"/>
    <n v="0"/>
    <n v="0"/>
    <n v="0"/>
    <n v="0"/>
    <n v="0"/>
    <n v="0"/>
    <n v="0"/>
    <n v="0"/>
    <n v="0"/>
    <n v="0"/>
    <n v="0"/>
    <n v="0"/>
    <n v="0"/>
    <n v="0"/>
    <n v="0"/>
    <n v="0"/>
    <n v="0"/>
    <n v="0"/>
    <n v="0"/>
    <n v="0"/>
    <n v="0"/>
    <n v="0"/>
    <n v="0"/>
    <n v="0"/>
    <n v="0"/>
    <n v="0"/>
    <n v="1095"/>
    <n v="1095"/>
    <n v="1095"/>
    <n v="1095"/>
    <n v="1095"/>
    <n v="1095"/>
    <n v="1095"/>
    <n v="1095"/>
    <n v="1095"/>
    <n v="1095"/>
    <n v="1095"/>
    <n v="1095"/>
    <n v="1095"/>
    <n v="1095"/>
    <n v="1095"/>
    <n v="1095"/>
    <n v="1095"/>
    <n v="1095"/>
    <n v="1095"/>
    <n v="1095"/>
    <n v="1095"/>
    <n v="1095"/>
    <n v="1095"/>
    <n v="1095"/>
    <n v="1095"/>
    <n v="1095"/>
    <n v="1095"/>
    <n v="1095"/>
    <n v="1095"/>
    <n v="1095"/>
    <n v="1095"/>
    <n v="1095"/>
    <n v="1095"/>
    <n v="1095"/>
    <n v="1095"/>
    <n v="1095"/>
    <n v="1095"/>
    <n v="1095"/>
    <n v="1095"/>
    <n v="1095"/>
    <n v="1095"/>
    <n v="1095"/>
    <n v="1095"/>
    <n v="0"/>
    <n v="12957.56397797214"/>
    <n v="0"/>
    <n v="0"/>
    <n v="0"/>
    <n v="0"/>
    <n v="0"/>
    <n v="0"/>
    <n v="0"/>
    <n v="0"/>
    <n v="0"/>
    <n v="0"/>
    <n v="0"/>
    <n v="0"/>
    <n v="0"/>
    <n v="0"/>
    <n v="0"/>
    <n v="0"/>
    <n v="0"/>
    <n v="0"/>
    <n v="0"/>
    <n v="0"/>
    <n v="0"/>
    <n v="0"/>
    <n v="0"/>
    <n v="0"/>
    <n v="0"/>
    <n v="0"/>
    <n v="0"/>
    <n v="0"/>
    <n v="0"/>
    <n v="0"/>
    <n v="0"/>
    <n v="0"/>
    <n v="0"/>
    <n v="0"/>
    <n v="0"/>
    <n v="0"/>
    <n v="0"/>
    <n v="0"/>
    <n v="993.19727891156458"/>
    <n v="945.90217039196625"/>
    <n v="900.85920989711076"/>
    <n v="857.96115228296253"/>
    <n v="817.10585931710727"/>
    <n v="778.19605649248297"/>
    <n v="741.13910142141242"/>
    <n v="705.84676325848807"/>
    <n v="672.23501262713148"/>
    <n v="640.22382154964896"/>
    <n v="609.73697290442772"/>
    <n v="580.70187895659762"/>
    <n v="553.04940853009316"/>
    <n v="526.71372240961239"/>
    <n v="501.63211658058322"/>
    <n v="477.74487293388876"/>
    <n v="454.99511707989404"/>
    <n v="433.32868293323241"/>
    <n v="412.69398374593567"/>
    <n v="393.04188928184351"/>
    <n v="374.32560883985099"/>
    <n v="356.50057984747701"/>
    <n v="339.52436175950197"/>
    <n v="323.35653500904948"/>
    <n v="307.95860477052332"/>
    <n v="293.29390930526029"/>
    <n v="279.32753267167652"/>
    <n v="266.02622159207283"/>
    <n v="253.35830627816466"/>
    <n v="241.29362502682341"/>
    <n v="229.80345240649848"/>
    <n v="218.86043086333189"/>
    <n v="208.43850558412561"/>
    <n v="198.51286246107199"/>
    <n v="189.05986901054479"/>
    <n v="180.05701810528072"/>
    <n v="171.48287438598166"/>
    <n v="163.31702322474442"/>
    <n v="155.54002211880422"/>
    <n v="148.13335439886114"/>
    <n v="12957.56397797214"/>
    <n v="8052.6664261498754"/>
    <x v="258"/>
  </r>
  <r>
    <s v="SF"/>
    <s v="Slovenská filharmónia"/>
    <x v="259"/>
    <n v="7"/>
    <s v="Dom umenia Piešťany - riešenie energetickej hospodárnosti budovy, projekt pre Plán obnovy"/>
    <s v="Výmena kompletných sklenených plôch v  budove  "/>
    <s v="Zníženie energetickej náročnosti a zvýšenie estetickej hodnoty interiéru pre návštevníka."/>
    <s v="N/A"/>
    <s v="Zriaďovacia listina US Lúčnica, Čl.3 bod 1)"/>
    <n v="40"/>
    <x v="0"/>
    <n v="30000"/>
    <s v="ušetrenie cca 10% nákladov za teplo DU Piešťany"/>
    <x v="0"/>
    <x v="1"/>
    <s v="B3 Stavebná rekonštrukcia priestorov"/>
    <s v="01 Investičný zámer"/>
    <s v="štátny rozpočet"/>
    <s v="08S0102"/>
    <s v="nie"/>
    <n v="1"/>
    <n v="940000"/>
    <n v="20000"/>
    <n v="0"/>
    <n v="0"/>
    <n v="20000"/>
    <n v="490000"/>
    <n v="430000"/>
    <n v="0"/>
    <n v="0"/>
    <n v="0"/>
    <n v="0"/>
    <n v="0"/>
    <s v="-"/>
    <n v="0"/>
    <n v="0"/>
    <n v="0"/>
    <n v="0"/>
    <n v="0"/>
    <n v="0"/>
    <n v="0"/>
    <n v="0"/>
    <n v="0"/>
    <n v="0"/>
    <n v="0"/>
    <s v="Aktuálne len vo forme návrhu pre zásobník projektov. Budova Domu umenia (DUP)  má štatút Národnej kultúrnej pamiatky, z čoho vyplývajú iné podmienky realizácie obnovy celej budovy. Preto riešenie nášho zámeru ( výmena sklenených plôch a zníženie energetickej náročnosti) posúvame na obdobie 2023-24._x000a_DUP je centrom kultúrneho a spoločenského života kúpeľného mesta. Dramaturgia zahŕňa aktivity mestského, regionálneho, celoštátneho a medzinárodného významu. Spĺňa charakter viacúčelového zariadenia (divadelné predstavenia, koncerty, predstavenia pre deti a mládež, hudobno-zábavné programy, folklórne vystúpenia a filmové podujatia  realizované vo Veľkej sále, vo Výstavnej sieni _x000a_a v Galérii sa realizujú dokumentárne a umelecké výstavy). DUP je jedným z hlavných organizátorov _x000a_4 medzinárodných festivalov ( „music festival Piešťany“, Organové dni v Piešťanoch, MFF Cinematik, Piešťanské rendezvous – česko-slovenský festival)._x000a_V roku 2019 sa konalo 157 podujatí s celkovou návštevnosťou 67 160, priemerná návštevnosť na jedno podujatie bola 427 návštevníkov. _x000a_"/>
    <n v="0"/>
    <n v="0"/>
    <s v="B3"/>
    <n v="9"/>
    <n v="1"/>
    <n v="1"/>
    <n v="1"/>
    <n v="1"/>
    <n v="1"/>
    <n v="1"/>
    <n v="1"/>
    <n v="0"/>
    <n v="1"/>
    <n v="0"/>
    <n v="0"/>
    <n v="1"/>
    <n v="1"/>
    <n v="1"/>
    <n v="0"/>
    <n v="1"/>
    <n v="0"/>
    <n v="0"/>
    <n v="20000"/>
    <n v="490000"/>
    <n v="430000"/>
    <n v="0"/>
    <n v="0"/>
    <n v="0"/>
    <n v="0"/>
    <n v="0"/>
    <n v="0"/>
    <n v="0"/>
    <n v="0"/>
    <n v="0"/>
    <n v="0"/>
    <n v="0"/>
    <n v="0"/>
    <n v="0"/>
    <n v="0"/>
    <n v="0"/>
    <n v="0"/>
    <n v="0"/>
    <n v="0"/>
    <n v="0"/>
    <n v="0"/>
    <n v="0"/>
    <n v="0"/>
    <n v="0"/>
    <n v="0"/>
    <n v="0"/>
    <n v="0"/>
    <n v="0"/>
    <n v="0"/>
    <n v="0"/>
    <n v="0"/>
    <n v="0"/>
    <n v="0"/>
    <n v="0"/>
    <n v="0"/>
    <n v="0"/>
    <n v="0"/>
    <n v="0"/>
    <n v="0"/>
    <n v="30000"/>
    <n v="30000"/>
    <n v="30000"/>
    <n v="30000"/>
    <n v="30000"/>
    <n v="30000"/>
    <n v="30000"/>
    <n v="30000"/>
    <n v="30000"/>
    <n v="30000"/>
    <n v="30000"/>
    <n v="30000"/>
    <n v="30000"/>
    <n v="30000"/>
    <n v="30000"/>
    <n v="30000"/>
    <n v="30000"/>
    <n v="30000"/>
    <n v="30000"/>
    <n v="30000"/>
    <n v="30000"/>
    <n v="30000"/>
    <n v="30000"/>
    <n v="30000"/>
    <n v="30000"/>
    <n v="30000"/>
    <n v="30000"/>
    <n v="30000"/>
    <n v="30000"/>
    <n v="30000"/>
    <n v="30000"/>
    <n v="30000"/>
    <n v="30000"/>
    <n v="30000"/>
    <n v="30000"/>
    <n v="30000"/>
    <n v="30000"/>
    <n v="30000"/>
    <n v="30000"/>
    <n v="30000"/>
    <n v="30000"/>
    <n v="30000"/>
    <n v="30000"/>
    <n v="18140.589569160999"/>
    <n v="423280.42328042322"/>
    <n v="353762.06416050927"/>
    <n v="0"/>
    <n v="0"/>
    <n v="0"/>
    <n v="0"/>
    <n v="0"/>
    <n v="0"/>
    <n v="0"/>
    <n v="0"/>
    <n v="0"/>
    <n v="0"/>
    <n v="0"/>
    <n v="0"/>
    <n v="0"/>
    <n v="0"/>
    <n v="0"/>
    <n v="0"/>
    <n v="0"/>
    <n v="0"/>
    <n v="0"/>
    <n v="0"/>
    <n v="0"/>
    <n v="0"/>
    <n v="0"/>
    <n v="0"/>
    <n v="0"/>
    <n v="0"/>
    <n v="0"/>
    <n v="0"/>
    <n v="0"/>
    <n v="0"/>
    <n v="0"/>
    <n v="0"/>
    <n v="0"/>
    <n v="0"/>
    <n v="0"/>
    <n v="0"/>
    <n v="0"/>
    <n v="27210.884353741494"/>
    <n v="25915.127955944281"/>
    <n v="24681.074243756459"/>
    <n v="23505.784994053767"/>
    <n v="22386.461899098831"/>
    <n v="21320.439903903643"/>
    <n v="20305.180860860615"/>
    <n v="19338.267486533918"/>
    <n v="18417.397606222781"/>
    <n v="17540.37867259312"/>
    <n v="16705.122545326787"/>
    <n v="15909.64051935884"/>
    <n v="15152.038589865566"/>
    <n v="14430.512942729105"/>
    <n v="13743.345659742006"/>
    <n v="13088.900628325719"/>
    <n v="12465.619646024494"/>
    <n v="11872.018710499518"/>
    <n v="11306.684486190017"/>
    <n v="10768.270939228589"/>
    <n v="10255.496132598657"/>
    <n v="9767.1391739034807"/>
    <n v="9302.0373084795065"/>
    <n v="8859.0831509328636"/>
    <n v="8437.2220485074886"/>
    <n v="8035.4495700071311"/>
    <n v="7652.8091142925068"/>
    <n v="7288.3896326595286"/>
    <n v="6941.3234596757438"/>
    <n v="6610.7842473102301"/>
    <n v="6295.9849974383151"/>
    <n v="5996.1761880364902"/>
    <n v="5710.6439886061817"/>
    <n v="5438.7085605773145"/>
    <n v="5179.7224386450625"/>
    <n v="4933.0689891857728"/>
    <n v="4698.1609420816894"/>
    <n v="4474.4389924587513"/>
    <n v="4261.370469008335"/>
    <n v="4058.4480657222234"/>
    <n v="795183.07701009349"/>
    <n v="490259.61011412699"/>
    <x v="259"/>
  </r>
  <r>
    <s v="ÚĽUV"/>
    <s v="Ústredie ľudovej umeleckej výroby"/>
    <x v="260"/>
    <n v="11"/>
    <s v="Rekonštrukcia objektu v Stupave"/>
    <s v="V objekte ÚĽUV v Stupave sídli Múzeum ľudovej umeleckej výroby. Časť budovy je v havarijnom stave, odstavený je prívod energií. Nevyhovujúci stav vyžaduje obnovu a komplexné zhodnotenie objektu tak, aby vyhovoval požiadavkám na prevádzku múzea, depozitára, zamestnancom, návštevníkom múzea. Rekonštrukcia môže poskytnúť aj ďalšie možnosti využitia objektu pre poskytovanie kultúrnych služieb verejnosti."/>
    <s v="Cieľom je komplexná obnova budovy Múzea ľudovej umeleckej výroby v Stupave."/>
    <s v="N/A"/>
    <s v="Zákon č. 278/1993 Z.z. o správe majetku štátu, §3 ods. 2"/>
    <n v="40"/>
    <x v="0"/>
    <n v="15000"/>
    <s v="Ušetrenie nákladov na prevádzku budovy, zvýšenie príjmov za kultúrne služby"/>
    <x v="0"/>
    <x v="2"/>
    <s v="0 Odstránenie havarijného stavu"/>
    <s v="01 Investičný zámer"/>
    <s v="kombinované"/>
    <s v="08S0107"/>
    <s v="áno"/>
    <n v="1"/>
    <n v="530000"/>
    <n v="30000"/>
    <n v="0"/>
    <n v="0"/>
    <n v="0"/>
    <n v="0"/>
    <n v="30000"/>
    <n v="100000"/>
    <n v="400000"/>
    <n v="0"/>
    <n v="0"/>
    <n v="0"/>
    <m/>
    <n v="0"/>
    <n v="0"/>
    <n v="0"/>
    <n v="0"/>
    <n v="0"/>
    <n v="0"/>
    <n v="0"/>
    <n v="0"/>
    <n v="0"/>
    <n v="0"/>
    <n v="0"/>
    <m/>
    <n v="0"/>
    <n v="0"/>
    <s v="0"/>
    <n v="6"/>
    <n v="1"/>
    <n v="1"/>
    <n v="0"/>
    <n v="1"/>
    <n v="1"/>
    <n v="1"/>
    <n v="1"/>
    <n v="0"/>
    <n v="0"/>
    <n v="0"/>
    <n v="0"/>
    <n v="0"/>
    <n v="1"/>
    <n v="0"/>
    <n v="0"/>
    <n v="0"/>
    <n v="0"/>
    <n v="0"/>
    <n v="0"/>
    <n v="0"/>
    <n v="30000"/>
    <n v="100000"/>
    <n v="400000"/>
    <n v="0"/>
    <n v="0"/>
    <n v="0"/>
    <n v="0"/>
    <n v="0"/>
    <n v="0"/>
    <n v="0"/>
    <n v="0"/>
    <n v="0"/>
    <n v="0"/>
    <n v="0"/>
    <n v="0"/>
    <n v="0"/>
    <n v="0"/>
    <n v="0"/>
    <n v="0"/>
    <n v="0"/>
    <n v="0"/>
    <n v="0"/>
    <n v="0"/>
    <n v="0"/>
    <n v="0"/>
    <n v="0"/>
    <n v="0"/>
    <n v="0"/>
    <n v="0"/>
    <n v="0"/>
    <n v="0"/>
    <n v="0"/>
    <n v="0"/>
    <n v="0"/>
    <n v="0"/>
    <n v="0"/>
    <n v="0"/>
    <n v="0"/>
    <n v="0"/>
    <n v="15000"/>
    <n v="15000"/>
    <n v="15000"/>
    <n v="15000"/>
    <n v="15000"/>
    <n v="15000"/>
    <n v="15000"/>
    <n v="15000"/>
    <n v="15000"/>
    <n v="15000"/>
    <n v="15000"/>
    <n v="15000"/>
    <n v="15000"/>
    <n v="15000"/>
    <n v="15000"/>
    <n v="15000"/>
    <n v="15000"/>
    <n v="15000"/>
    <n v="15000"/>
    <n v="15000"/>
    <n v="15000"/>
    <n v="15000"/>
    <n v="15000"/>
    <n v="15000"/>
    <n v="15000"/>
    <n v="15000"/>
    <n v="15000"/>
    <n v="15000"/>
    <n v="15000"/>
    <n v="15000"/>
    <n v="15000"/>
    <n v="15000"/>
    <n v="15000"/>
    <n v="15000"/>
    <n v="15000"/>
    <n v="15000"/>
    <n v="15000"/>
    <n v="15000"/>
    <n v="15000"/>
    <n v="15000"/>
    <n v="15000"/>
    <n v="15000"/>
    <n v="15000"/>
    <n v="0"/>
    <n v="0"/>
    <n v="24681.074243756459"/>
    <n v="78352.616646845898"/>
    <n v="298486.15865465108"/>
    <n v="0"/>
    <n v="0"/>
    <n v="0"/>
    <n v="0"/>
    <n v="0"/>
    <n v="0"/>
    <n v="0"/>
    <n v="0"/>
    <n v="0"/>
    <n v="0"/>
    <n v="0"/>
    <n v="0"/>
    <n v="0"/>
    <n v="0"/>
    <n v="0"/>
    <n v="0"/>
    <n v="0"/>
    <n v="0"/>
    <n v="0"/>
    <n v="0"/>
    <n v="0"/>
    <n v="0"/>
    <n v="0"/>
    <n v="0"/>
    <n v="0"/>
    <n v="0"/>
    <n v="0"/>
    <n v="0"/>
    <n v="0"/>
    <n v="0"/>
    <n v="0"/>
    <n v="0"/>
    <n v="0"/>
    <n v="0"/>
    <n v="0"/>
    <n v="13605.442176870747"/>
    <n v="12957.56397797214"/>
    <n v="12340.537121878229"/>
    <n v="11752.892497026884"/>
    <n v="11193.230949549416"/>
    <n v="10660.219951951822"/>
    <n v="10152.590430430308"/>
    <n v="9669.1337432669588"/>
    <n v="9208.6988031113906"/>
    <n v="8770.1893362965602"/>
    <n v="8352.5612726633935"/>
    <n v="7954.8202596794199"/>
    <n v="7576.0192949327829"/>
    <n v="7215.2564713645525"/>
    <n v="6871.6728298710032"/>
    <n v="6544.4503141628593"/>
    <n v="6232.8098230122469"/>
    <n v="5936.0093552497592"/>
    <n v="5653.3422430950086"/>
    <n v="5384.1354696142944"/>
    <n v="5127.7480662993285"/>
    <n v="4883.5695869517403"/>
    <n v="4651.0186542397532"/>
    <n v="4429.5415754664318"/>
    <n v="4218.6110242537443"/>
    <n v="4017.7247850035656"/>
    <n v="3826.4045571462534"/>
    <n v="3644.1948163297643"/>
    <n v="3470.6617298378719"/>
    <n v="3305.392123655115"/>
    <n v="3147.9924987191575"/>
    <n v="2998.0880940182451"/>
    <n v="2855.3219943030908"/>
    <n v="2719.3542802886573"/>
    <n v="2589.8612193225313"/>
    <n v="2466.5344945928864"/>
    <n v="2349.0804710408447"/>
    <n v="2237.2194962293756"/>
    <n v="2130.6852345041675"/>
    <n v="2029.2240328611117"/>
    <n v="401519.84954525344"/>
    <n v="245129.8050570635"/>
    <x v="260"/>
  </r>
  <r>
    <s v="ŠFK"/>
    <s v="Štátna filharmónia Košice"/>
    <x v="261"/>
    <n v="3"/>
    <s v="Rekonštrukcia pánskych toaliet na prízemí"/>
    <s v="Nevyhnutná rekoštrukcia pánskych toaliet zo 60-tych rokov na prízemí DU. Rekonštrukciou vznikne toaleta pre imobilných a zároveň sa obnoví nepoužívaná toaleta pre návštevníkov - súčasť lóže. "/>
    <s v="Cieľom je úspora nákladov na opravy a zabezpečenie hygienických štandardov pre návštevníkov. Vytvoriť podmienky pre imobilných občanov."/>
    <s v="N/A"/>
    <s v="Zriaďovacia listina ŠFK, Čl. 1 ods. 1"/>
    <n v="40"/>
    <x v="0"/>
    <n v="5000"/>
    <s v="zlepšienie aktraktivity priestorov Domu umenia + nárast prenájmov"/>
    <x v="0"/>
    <x v="1"/>
    <s v="B3 Stavebná rekonštrukcia priestorov"/>
    <s v="05 Projektová dokumentácia k dispozícii - pre realizáciu stavby"/>
    <s v="štátny rozpočet"/>
    <s v="08S102"/>
    <s v="nie"/>
    <n v="1"/>
    <n v="155000"/>
    <n v="5000"/>
    <n v="0"/>
    <n v="0"/>
    <n v="150000"/>
    <n v="0"/>
    <n v="0"/>
    <n v="0"/>
    <n v="0"/>
    <n v="0"/>
    <n v="0"/>
    <n v="0"/>
    <s v="-"/>
    <n v="0"/>
    <n v="0"/>
    <n v="0"/>
    <n v="0"/>
    <n v="0"/>
    <n v="0"/>
    <n v="0"/>
    <n v="0"/>
    <n v="0"/>
    <n v="0"/>
    <n v="0"/>
    <m/>
    <n v="0"/>
    <n v="0"/>
    <s v="B3"/>
    <n v="8"/>
    <n v="0"/>
    <n v="1"/>
    <n v="1"/>
    <n v="1"/>
    <n v="1"/>
    <n v="1"/>
    <n v="1"/>
    <n v="0"/>
    <n v="1"/>
    <n v="0"/>
    <n v="0"/>
    <n v="1"/>
    <n v="1"/>
    <n v="1"/>
    <n v="0"/>
    <n v="1"/>
    <n v="0"/>
    <n v="0"/>
    <n v="150000"/>
    <n v="0"/>
    <n v="0"/>
    <n v="0"/>
    <n v="0"/>
    <n v="0"/>
    <n v="0"/>
    <n v="0"/>
    <n v="0"/>
    <n v="0"/>
    <n v="0"/>
    <n v="0"/>
    <n v="0"/>
    <n v="0"/>
    <n v="0"/>
    <n v="0"/>
    <n v="0"/>
    <n v="0"/>
    <n v="0"/>
    <n v="0"/>
    <n v="0"/>
    <n v="0"/>
    <n v="0"/>
    <n v="0"/>
    <n v="0"/>
    <n v="0"/>
    <n v="0"/>
    <n v="0"/>
    <n v="0"/>
    <n v="0"/>
    <n v="0"/>
    <n v="0"/>
    <n v="0"/>
    <n v="0"/>
    <n v="0"/>
    <n v="0"/>
    <n v="0"/>
    <n v="0"/>
    <n v="0"/>
    <n v="0"/>
    <n v="0"/>
    <n v="5000"/>
    <n v="5000"/>
    <n v="5000"/>
    <n v="5000"/>
    <n v="5000"/>
    <n v="5000"/>
    <n v="5000"/>
    <n v="5000"/>
    <n v="5000"/>
    <n v="5000"/>
    <n v="5000"/>
    <n v="5000"/>
    <n v="5000"/>
    <n v="5000"/>
    <n v="5000"/>
    <n v="5000"/>
    <n v="5000"/>
    <n v="5000"/>
    <n v="5000"/>
    <n v="5000"/>
    <n v="5000"/>
    <n v="5000"/>
    <n v="5000"/>
    <n v="5000"/>
    <n v="5000"/>
    <n v="5000"/>
    <n v="5000"/>
    <n v="5000"/>
    <n v="5000"/>
    <n v="5000"/>
    <n v="5000"/>
    <n v="5000"/>
    <n v="5000"/>
    <n v="5000"/>
    <n v="5000"/>
    <n v="5000"/>
    <n v="5000"/>
    <n v="5000"/>
    <n v="5000"/>
    <n v="5000"/>
    <n v="5000"/>
    <n v="5000"/>
    <n v="5000"/>
    <n v="136054.42176870749"/>
    <n v="0"/>
    <n v="0"/>
    <n v="0"/>
    <n v="0"/>
    <n v="0"/>
    <n v="0"/>
    <n v="0"/>
    <n v="0"/>
    <n v="0"/>
    <n v="0"/>
    <n v="0"/>
    <n v="0"/>
    <n v="0"/>
    <n v="0"/>
    <n v="0"/>
    <n v="0"/>
    <n v="0"/>
    <n v="0"/>
    <n v="0"/>
    <n v="0"/>
    <n v="0"/>
    <n v="0"/>
    <n v="0"/>
    <n v="0"/>
    <n v="0"/>
    <n v="0"/>
    <n v="0"/>
    <n v="0"/>
    <n v="0"/>
    <n v="0"/>
    <n v="0"/>
    <n v="0"/>
    <n v="0"/>
    <n v="0"/>
    <n v="0"/>
    <n v="0"/>
    <n v="0"/>
    <n v="0"/>
    <n v="0"/>
    <n v="4535.1473922902496"/>
    <n v="4319.1879926573802"/>
    <n v="4113.5123739594101"/>
    <n v="3917.6308323422945"/>
    <n v="3731.0769831831385"/>
    <n v="3553.4066506506074"/>
    <n v="3384.1968101434359"/>
    <n v="3223.0445810889864"/>
    <n v="3069.5662677037967"/>
    <n v="2923.3964454321872"/>
    <n v="2784.1870908877977"/>
    <n v="2651.6067532264733"/>
    <n v="2525.3397649775943"/>
    <n v="2405.085490454851"/>
    <n v="2290.5576099570012"/>
    <n v="2181.4834380542866"/>
    <n v="2077.6032743374158"/>
    <n v="1978.6697850832531"/>
    <n v="1884.4474143650029"/>
    <n v="1794.7118232047649"/>
    <n v="1709.2493554331095"/>
    <n v="1627.8565289839134"/>
    <n v="1550.339551413251"/>
    <n v="1476.5138584888105"/>
    <n v="1406.2036747512482"/>
    <n v="1339.2415950011884"/>
    <n v="1275.4681857154178"/>
    <n v="1214.7316054432549"/>
    <n v="1156.8872432792907"/>
    <n v="1101.7973745517049"/>
    <n v="1049.3308329063857"/>
    <n v="999.3626980060817"/>
    <n v="951.7739981010302"/>
    <n v="906.45142676288583"/>
    <n v="863.28707310751042"/>
    <n v="822.17816486429558"/>
    <n v="783.02682368028161"/>
    <n v="745.73983207645847"/>
    <n v="710.22841150138913"/>
    <n v="676.40801095370387"/>
    <n v="136054.42176870749"/>
    <n v="81709.935019021141"/>
    <x v="261"/>
  </r>
  <r>
    <s v="DNS"/>
    <s v="Divadlo Nová scéna Bratislava"/>
    <x v="262"/>
    <n v="1"/>
    <s v="Naštudovanie hudobno - dramatických inscenácií"/>
    <s v="Finančné prostriedky budú použité na nákup externe vyrobených scénických  dekrácií a nákup rekvizít presahujúcich čiastku 1700 € za kus. "/>
    <s v="Príprava a naštudovanie nových divadelných inscenácií"/>
    <s v="N/A"/>
    <s v="Zriaďovacia listina DNS "/>
    <n v="5"/>
    <x v="1"/>
    <n v="73663"/>
    <s v="Celková návštevnosť za rok 2022"/>
    <x v="2"/>
    <x v="5"/>
    <s v="E2 Tvorba inscenácií, nákup umeleckých licencií"/>
    <s v="01 Investičný zámer"/>
    <s v="štátny rozpočet"/>
    <s v="08S0101"/>
    <s v="nie"/>
    <n v="1"/>
    <n v="600000"/>
    <n v="0"/>
    <n v="0"/>
    <n v="0"/>
    <n v="150000"/>
    <n v="150000"/>
    <n v="150000"/>
    <n v="150000"/>
    <n v="0"/>
    <n v="0"/>
    <n v="0"/>
    <n v="0"/>
    <s v="-"/>
    <n v="0"/>
    <n v="0"/>
    <n v="0"/>
    <n v="0"/>
    <n v="0"/>
    <n v="0"/>
    <n v="0"/>
    <n v="0"/>
    <n v="0"/>
    <n v="0"/>
    <n v="0"/>
    <m/>
    <n v="0"/>
    <n v="0"/>
    <s v="E2"/>
    <n v="9"/>
    <n v="1"/>
    <n v="1"/>
    <n v="1"/>
    <n v="1"/>
    <n v="1"/>
    <n v="1"/>
    <n v="1"/>
    <n v="0"/>
    <n v="1"/>
    <n v="0"/>
    <n v="1"/>
    <n v="0"/>
    <n v="1"/>
    <n v="1"/>
    <n v="0"/>
    <n v="1"/>
    <n v="0"/>
    <n v="0"/>
    <n v="150000"/>
    <n v="150000"/>
    <n v="150000"/>
    <n v="150000"/>
    <n v="0"/>
    <n v="0"/>
    <n v="0"/>
    <n v="0"/>
    <n v="0"/>
    <n v="0"/>
    <n v="0"/>
    <n v="0"/>
    <n v="0"/>
    <n v="0"/>
    <n v="0"/>
    <n v="0"/>
    <n v="0"/>
    <n v="0"/>
    <n v="0"/>
    <n v="0"/>
    <n v="0"/>
    <n v="0"/>
    <n v="0"/>
    <n v="0"/>
    <n v="0"/>
    <n v="0"/>
    <n v="0"/>
    <n v="0"/>
    <n v="0"/>
    <n v="0"/>
    <n v="0"/>
    <n v="0"/>
    <n v="0"/>
    <n v="0"/>
    <n v="0"/>
    <n v="0"/>
    <n v="0"/>
    <n v="0"/>
    <n v="0"/>
    <n v="0"/>
    <n v="0"/>
    <n v="73663"/>
    <n v="73663"/>
    <n v="73663"/>
    <n v="73663"/>
    <n v="73663"/>
    <n v="73663"/>
    <n v="73663"/>
    <n v="73663"/>
    <n v="73663"/>
    <n v="73663"/>
    <n v="73663"/>
    <n v="73663"/>
    <n v="73663"/>
    <n v="73663"/>
    <n v="73663"/>
    <n v="73663"/>
    <n v="73663"/>
    <n v="73663"/>
    <n v="73663"/>
    <n v="73663"/>
    <n v="73663"/>
    <n v="73663"/>
    <n v="73663"/>
    <n v="73663"/>
    <n v="73663"/>
    <n v="73663"/>
    <n v="73663"/>
    <n v="73663"/>
    <n v="73663"/>
    <n v="73663"/>
    <n v="73663"/>
    <n v="73663"/>
    <n v="73663"/>
    <n v="73663"/>
    <n v="73663"/>
    <n v="73663"/>
    <n v="73663"/>
    <n v="73663"/>
    <n v="73663"/>
    <n v="73663"/>
    <n v="73663"/>
    <n v="73663"/>
    <n v="73663"/>
    <n v="136054.42176870749"/>
    <n v="129575.6397797214"/>
    <n v="123405.3712187823"/>
    <n v="117528.92497026884"/>
    <n v="0"/>
    <n v="0"/>
    <n v="0"/>
    <n v="0"/>
    <n v="0"/>
    <n v="0"/>
    <n v="0"/>
    <n v="0"/>
    <n v="0"/>
    <n v="0"/>
    <n v="0"/>
    <n v="0"/>
    <n v="0"/>
    <n v="0"/>
    <n v="0"/>
    <n v="0"/>
    <n v="0"/>
    <n v="0"/>
    <n v="0"/>
    <n v="0"/>
    <n v="0"/>
    <n v="0"/>
    <n v="0"/>
    <n v="0"/>
    <n v="0"/>
    <n v="0"/>
    <n v="0"/>
    <n v="0"/>
    <n v="0"/>
    <n v="0"/>
    <n v="0"/>
    <n v="0"/>
    <n v="0"/>
    <n v="0"/>
    <n v="0"/>
    <n v="0"/>
    <n v="66814.512471655325"/>
    <n v="63632.869020624115"/>
    <n v="60602.732400594403"/>
    <n v="57716.88800056609"/>
    <n v="54968.464762443902"/>
    <n v="52350.918821375133"/>
    <n v="49858.01792511918"/>
    <n v="47483.826595351602"/>
    <n v="45222.691995572954"/>
    <n v="43069.230471974239"/>
    <n v="41018.314735213564"/>
    <n v="39065.061652584343"/>
    <n v="37204.820621508909"/>
    <n v="35433.162496675133"/>
    <n v="33745.869044452513"/>
    <n v="32138.922899478581"/>
    <n v="30608.497999503412"/>
    <n v="29150.950475717535"/>
    <n v="27762.809976873843"/>
    <n v="26440.771406546519"/>
    <n v="25181.687053853828"/>
    <n v="23982.559098908401"/>
    <n v="22840.532475150863"/>
    <n v="21752.888071572248"/>
    <n v="20717.036258640237"/>
    <n v="19730.510722514511"/>
    <n v="18790.962592870965"/>
    <n v="17896.154850353294"/>
    <n v="17043.957000336479"/>
    <n v="16232.34000032045"/>
    <n v="15459.371428876619"/>
    <n v="14723.210884644399"/>
    <n v="14022.105604423237"/>
    <n v="13354.386289926892"/>
    <n v="12718.463133263707"/>
    <n v="12112.82203167972"/>
    <n v="11536.020982552116"/>
    <n v="10986.686650049633"/>
    <n v="10463.511095285367"/>
    <n v="9965.2486621765383"/>
    <n v="506564.35773748008"/>
    <n v="303735.46665588382"/>
    <x v="262"/>
  </r>
  <r>
    <s v="UKB"/>
    <s v="Univerzitná knižnica v Bratislave"/>
    <x v="263"/>
    <n v="12"/>
    <s v="Upgrade SW Workflow ScanGate"/>
    <s v="UKB používa uvedený software na záchrannú digitalizáciu knižného fondu a zabezpečenie služieb digitalizácie pre čitateľov. Software zabezpečuje kompletný proces od úpravy skenov, dopĺňanie metadát a OCR. Jeho aktualizácia je nevyhnutná pre podporu Windows 10 a novších verzií. Inštalovaná licencia je bez podpory od výrobcu neprenosná - viazaná na konkrétny HW."/>
    <s v="Zastaralý HW na pracovisku digitalizácie sa nedá vymeniť za nový bez prenosu licencií na SW ScanGate a na tento SW nemáme platenú pravidelnú ročnú podporu od roku 2018. Zatiaľ beží digitalizačný proces na zostávajúcom funkčnom HW. Iba vďaka redukcii pracovísk odboru digitalizácie sa podarilo prevádzkovať tento SW na zostávajúcich funkčných počítačoch. Rezervu už nemáme a ďalšia porucha HW obmedzí plynulosť spracovania dokumentov v digitalizácii."/>
    <s v="N/A"/>
    <s v="Stratégia rozvoja slovenského knihovníctva na roky 2015 – 2020, strategická oblasť č. 2, priorita 2.2 opatrenie 2.2.6 "/>
    <n v="5"/>
    <x v="3"/>
    <n v="8250"/>
    <s v="Vyššia produktivita práce pri digitalizácii - dvakrát rýchlejšie spracovanie digitalizačných podkladov na výkonnejšej PC technike. Porovnanie Bentchmark na PC z roku 2009 a 2021"/>
    <x v="2"/>
    <x v="3"/>
    <s v="D1 Nákup štandardnej IT techniky"/>
    <s v="07 V realizácii"/>
    <s v="štátny rozpočet"/>
    <s v="0EK0I03 Podporná infraštruktúra"/>
    <s v="nie"/>
    <n v="1"/>
    <n v="63300"/>
    <n v="0"/>
    <n v="0"/>
    <n v="0"/>
    <n v="63300"/>
    <n v="0"/>
    <n v="0"/>
    <n v="0"/>
    <n v="0"/>
    <n v="0"/>
    <n v="0"/>
    <n v="0"/>
    <s v="Aktualizácia SW a SW podpora "/>
    <n v="0"/>
    <n v="0"/>
    <n v="0"/>
    <n v="0"/>
    <n v="0"/>
    <n v="0"/>
    <n v="0"/>
    <n v="0"/>
    <n v="0"/>
    <n v="0"/>
    <n v="0"/>
    <s v="Plánovaná životnosť SW je 5 rokov. Predpokladá sa ďalšia aktualizácia v závislosti od podpory HW prostriedkov."/>
    <n v="1"/>
    <n v="0"/>
    <s v="D1"/>
    <n v="8"/>
    <n v="1"/>
    <n v="1"/>
    <n v="1"/>
    <n v="1"/>
    <n v="1"/>
    <n v="1"/>
    <n v="1"/>
    <n v="0"/>
    <n v="1"/>
    <n v="0"/>
    <n v="1"/>
    <n v="0"/>
    <n v="1"/>
    <n v="0"/>
    <n v="0"/>
    <n v="0"/>
    <n v="0"/>
    <n v="0"/>
    <n v="63300"/>
    <n v="0"/>
    <n v="0"/>
    <n v="0"/>
    <n v="0"/>
    <n v="0"/>
    <n v="0"/>
    <n v="0"/>
    <n v="0"/>
    <n v="0"/>
    <n v="0"/>
    <n v="0"/>
    <n v="0"/>
    <n v="0"/>
    <n v="0"/>
    <n v="0"/>
    <n v="0"/>
    <n v="0"/>
    <n v="0"/>
    <n v="0"/>
    <n v="0"/>
    <n v="0"/>
    <n v="0"/>
    <n v="0"/>
    <n v="0"/>
    <n v="0"/>
    <n v="0"/>
    <n v="0"/>
    <n v="0"/>
    <n v="0"/>
    <n v="0"/>
    <n v="0"/>
    <n v="0"/>
    <n v="0"/>
    <n v="0"/>
    <n v="0"/>
    <n v="0"/>
    <n v="0"/>
    <n v="0"/>
    <n v="0"/>
    <n v="0"/>
    <n v="8250"/>
    <n v="8250"/>
    <n v="8250"/>
    <n v="8250"/>
    <n v="8250"/>
    <n v="8250"/>
    <n v="8250"/>
    <n v="8250"/>
    <n v="8250"/>
    <n v="8250"/>
    <n v="8250"/>
    <n v="8250"/>
    <n v="8250"/>
    <n v="8250"/>
    <n v="8250"/>
    <n v="8250"/>
    <n v="8250"/>
    <n v="8250"/>
    <n v="8250"/>
    <n v="8250"/>
    <n v="8250"/>
    <n v="8250"/>
    <n v="8250"/>
    <n v="8250"/>
    <n v="8250"/>
    <n v="8250"/>
    <n v="8250"/>
    <n v="8250"/>
    <n v="8250"/>
    <n v="8250"/>
    <n v="8250"/>
    <n v="8250"/>
    <n v="8250"/>
    <n v="8250"/>
    <n v="8250"/>
    <n v="8250"/>
    <n v="8250"/>
    <n v="8250"/>
    <n v="8250"/>
    <n v="8250"/>
    <n v="8250"/>
    <n v="8250"/>
    <n v="8250"/>
    <n v="57414.965986394556"/>
    <n v="0"/>
    <n v="0"/>
    <n v="0"/>
    <n v="0"/>
    <n v="0"/>
    <n v="0"/>
    <n v="0"/>
    <n v="0"/>
    <n v="0"/>
    <n v="0"/>
    <n v="0"/>
    <n v="0"/>
    <n v="0"/>
    <n v="0"/>
    <n v="0"/>
    <n v="0"/>
    <n v="0"/>
    <n v="0"/>
    <n v="0"/>
    <n v="0"/>
    <n v="0"/>
    <n v="0"/>
    <n v="0"/>
    <n v="0"/>
    <n v="0"/>
    <n v="0"/>
    <n v="0"/>
    <n v="0"/>
    <n v="0"/>
    <n v="0"/>
    <n v="0"/>
    <n v="0"/>
    <n v="0"/>
    <n v="0"/>
    <n v="0"/>
    <n v="0"/>
    <n v="0"/>
    <n v="0"/>
    <n v="0"/>
    <n v="7482.9931972789109"/>
    <n v="7126.6601878846768"/>
    <n v="6787.2954170330268"/>
    <n v="6464.0908733647866"/>
    <n v="6156.2770222521785"/>
    <n v="5863.1209735735019"/>
    <n v="5583.9247367366688"/>
    <n v="5318.0235587968273"/>
    <n v="5064.7843417112645"/>
    <n v="4823.6041349631087"/>
    <n v="4593.9086999648662"/>
    <n v="4375.1511428236809"/>
    <n v="4166.8106122130303"/>
    <n v="3968.391059250504"/>
    <n v="3779.4200564290518"/>
    <n v="3599.4476727895726"/>
    <n v="3428.0454026567359"/>
    <n v="3264.8051453873677"/>
    <n v="3109.3382337022549"/>
    <n v="2961.2745082878619"/>
    <n v="2820.2614364646306"/>
    <n v="2685.9632728234569"/>
    <n v="2558.0602598318642"/>
    <n v="2436.2478665065373"/>
    <n v="2320.2360633395592"/>
    <n v="2209.7486317519611"/>
    <n v="2104.5225064304395"/>
    <n v="2004.3071489813703"/>
    <n v="1908.8639514108297"/>
    <n v="1817.9656680103133"/>
    <n v="1731.3958742955365"/>
    <n v="1648.9484517100348"/>
    <n v="1570.4270968666999"/>
    <n v="1495.6448541587615"/>
    <n v="1424.4236706273921"/>
    <n v="1356.5939720260876"/>
    <n v="1291.9942590724647"/>
    <n v="1230.4707229261564"/>
    <n v="1171.8768789772921"/>
    <n v="1116.0732180736115"/>
    <n v="57414.965986394556"/>
    <n v="34017.316697813578"/>
    <x v="263"/>
  </r>
  <r>
    <s v="STM"/>
    <s v="Slovenské technické múzeum"/>
    <x v="264"/>
    <n v="10"/>
    <s v="Rekonštrukcia budovy Planetária  "/>
    <s v="Rekonštrukcia strechy budovy, astronomickej pozorovateľne, praskliny opláštenia kupoly Planetária, oprava hygienických zariadení a schátraných okien. "/>
    <s v="Cieľom je zabezpečiť viac kultúrnych programov v planetáriu, ktoré majú vysokú návštevnosť, ktorá je zdrojom vlastných príjmov pre inštitúciu a minimalizácia budúcich nákladov a škôd."/>
    <s v="N/A"/>
    <s v="Zákon č. 206/2009 Z.z. o múzeách a o galériách a o ochrane predmetov kultúrnej hodnoty, §15 d); Zákon č. 278/1993 Z.z. o správe majetku štátu, §3"/>
    <n v="40"/>
    <x v="0"/>
    <n v="5000"/>
    <s v="Ušetrenie nákladov: 2  000,-oprava strešného plášťa    Zvýšenie výnosov o 3 000, zvýšenie atratktívnsoti  Planetária"/>
    <x v="0"/>
    <x v="1"/>
    <s v="B3 Stavebná rekonštrukcia priestorov"/>
    <s v="01 Investičný zámer"/>
    <s v="štátny rozpočet"/>
    <s v="08S0106 Múzeá a galérie "/>
    <s v="nie"/>
    <n v="1"/>
    <n v="155000"/>
    <n v="0"/>
    <n v="0"/>
    <n v="0"/>
    <n v="155000"/>
    <n v="0"/>
    <n v="0"/>
    <n v="0"/>
    <n v="0"/>
    <n v="0"/>
    <n v="0"/>
    <n v="0"/>
    <s v="-"/>
    <n v="0"/>
    <n v="0"/>
    <n v="0"/>
    <n v="0"/>
    <n v="0"/>
    <n v="0"/>
    <n v="0"/>
    <n v="0"/>
    <n v="0"/>
    <n v="0"/>
    <n v="0"/>
    <s v="Z dôvodu degradácie strechy objektu bývalej administratívnej budovy STM, t. č. expozičného celku Energetické odd. Aurela Stodolu (1. NP) – Sieň el. výbojov (2. NP) – Astronómia a Planetárium (2. NP), dochádza k opakovaným zatekaniam do expozície Astronómia, ako i depozitára zbierky Astronómia. Na objekte sa zároveň nachádza schátrané teleso astronomickej pozorovateľne (dlhodobo nepoužívané na pôvodný účel  pravdepodobne z dôvodu svetelného smogu v Košiciach). Zároveň sú zreteľné praskliny opláštenia kupoly Planetária, taktiež technické poruchy zastrešenia kupoly Planetária. Výmena okien, z hľadiska energetickej úspory a bezpečnostného hľadiska v priestoroch múzea s výskytom zbierkových predmetov (expozícia astronómie). Oprava a vybudovanie nového WC určeného pre personál STM i návštevníkov planetária a expozície astronómie."/>
    <n v="0"/>
    <n v="0"/>
    <s v="B3"/>
    <n v="9"/>
    <n v="1"/>
    <n v="1"/>
    <n v="1"/>
    <n v="1"/>
    <n v="1"/>
    <n v="1"/>
    <n v="1"/>
    <n v="0"/>
    <n v="1"/>
    <n v="0"/>
    <n v="0"/>
    <n v="1"/>
    <n v="1"/>
    <n v="1"/>
    <n v="0"/>
    <n v="1"/>
    <n v="0"/>
    <n v="0"/>
    <n v="155000"/>
    <n v="0"/>
    <n v="0"/>
    <n v="0"/>
    <n v="0"/>
    <n v="0"/>
    <n v="0"/>
    <n v="0"/>
    <n v="0"/>
    <n v="0"/>
    <n v="0"/>
    <n v="0"/>
    <n v="0"/>
    <n v="0"/>
    <n v="0"/>
    <n v="0"/>
    <n v="0"/>
    <n v="0"/>
    <n v="0"/>
    <n v="0"/>
    <n v="0"/>
    <n v="0"/>
    <n v="0"/>
    <n v="0"/>
    <n v="0"/>
    <n v="0"/>
    <n v="0"/>
    <n v="0"/>
    <n v="0"/>
    <n v="0"/>
    <n v="0"/>
    <n v="0"/>
    <n v="0"/>
    <n v="0"/>
    <n v="0"/>
    <n v="0"/>
    <n v="0"/>
    <n v="0"/>
    <n v="0"/>
    <n v="0"/>
    <n v="0"/>
    <n v="5000"/>
    <n v="5000"/>
    <n v="5000"/>
    <n v="5000"/>
    <n v="5000"/>
    <n v="5000"/>
    <n v="5000"/>
    <n v="5000"/>
    <n v="5000"/>
    <n v="5000"/>
    <n v="5000"/>
    <n v="5000"/>
    <n v="5000"/>
    <n v="5000"/>
    <n v="5000"/>
    <n v="5000"/>
    <n v="5000"/>
    <n v="5000"/>
    <n v="5000"/>
    <n v="5000"/>
    <n v="5000"/>
    <n v="5000"/>
    <n v="5000"/>
    <n v="5000"/>
    <n v="5000"/>
    <n v="5000"/>
    <n v="5000"/>
    <n v="5000"/>
    <n v="5000"/>
    <n v="5000"/>
    <n v="5000"/>
    <n v="5000"/>
    <n v="5000"/>
    <n v="5000"/>
    <n v="5000"/>
    <n v="5000"/>
    <n v="5000"/>
    <n v="5000"/>
    <n v="5000"/>
    <n v="5000"/>
    <n v="5000"/>
    <n v="5000"/>
    <n v="5000"/>
    <n v="140589.56916099772"/>
    <n v="0"/>
    <n v="0"/>
    <n v="0"/>
    <n v="0"/>
    <n v="0"/>
    <n v="0"/>
    <n v="0"/>
    <n v="0"/>
    <n v="0"/>
    <n v="0"/>
    <n v="0"/>
    <n v="0"/>
    <n v="0"/>
    <n v="0"/>
    <n v="0"/>
    <n v="0"/>
    <n v="0"/>
    <n v="0"/>
    <n v="0"/>
    <n v="0"/>
    <n v="0"/>
    <n v="0"/>
    <n v="0"/>
    <n v="0"/>
    <n v="0"/>
    <n v="0"/>
    <n v="0"/>
    <n v="0"/>
    <n v="0"/>
    <n v="0"/>
    <n v="0"/>
    <n v="0"/>
    <n v="0"/>
    <n v="0"/>
    <n v="0"/>
    <n v="0"/>
    <n v="0"/>
    <n v="0"/>
    <n v="0"/>
    <n v="4535.1473922902496"/>
    <n v="4319.1879926573802"/>
    <n v="4113.5123739594101"/>
    <n v="3917.6308323422945"/>
    <n v="3731.0769831831385"/>
    <n v="3553.4066506506074"/>
    <n v="3384.1968101434359"/>
    <n v="3223.0445810889864"/>
    <n v="3069.5662677037967"/>
    <n v="2923.3964454321872"/>
    <n v="2784.1870908877977"/>
    <n v="2651.6067532264733"/>
    <n v="2525.3397649775943"/>
    <n v="2405.085490454851"/>
    <n v="2290.5576099570012"/>
    <n v="2181.4834380542866"/>
    <n v="2077.6032743374158"/>
    <n v="1978.6697850832531"/>
    <n v="1884.4474143650029"/>
    <n v="1794.7118232047649"/>
    <n v="1709.2493554331095"/>
    <n v="1627.8565289839134"/>
    <n v="1550.339551413251"/>
    <n v="1476.5138584888105"/>
    <n v="1406.2036747512482"/>
    <n v="1339.2415950011884"/>
    <n v="1275.4681857154178"/>
    <n v="1214.7316054432549"/>
    <n v="1156.8872432792907"/>
    <n v="1101.7973745517049"/>
    <n v="1049.3308329063857"/>
    <n v="999.3626980060817"/>
    <n v="951.7739981010302"/>
    <n v="906.45142676288583"/>
    <n v="863.28707310751042"/>
    <n v="822.17816486429558"/>
    <n v="783.02682368028161"/>
    <n v="745.73983207645847"/>
    <n v="710.22841150138913"/>
    <n v="676.40801095370387"/>
    <n v="140589.56916099772"/>
    <n v="81709.935019021141"/>
    <x v="264"/>
  </r>
  <r>
    <s v="ŠKO ZI"/>
    <s v="Štátny komorný orchester Žilina"/>
    <x v="265"/>
    <n v="2"/>
    <s v="Pravidelná obnova hudobných nástrojov"/>
    <s v="Obnova hudobných nástrojov je pravidelný nevyhnutný proces, ktorý zapezpečuje dostatočnú umeleckú kvalitu a rast celého orchestra.  "/>
    <s v="Cieľom je dosahnutie a udrženie potrebnej umeleckej kvality zvuku orchestra, pre ktorú je nevyhnutné pravidelne obnovovať hudobné nástroje podľa životnosti jednotlivých hudobných nástrojov. Životnosť najmä dychových nástrojov sa pohybuje medzi 5 - 8 rokmi. "/>
    <s v="N/A"/>
    <s v="Zriaďovacia listina ŠKO ZI, Čl. 1"/>
    <n v="10"/>
    <x v="1"/>
    <n v="14600"/>
    <s v="zlepšenie podmienok pre poslucháčov"/>
    <x v="2"/>
    <x v="5"/>
    <s v="E1 Nákup hudobných nástrojov"/>
    <s v="01 Investičný zámer"/>
    <s v="štátny rozpočet"/>
    <s v=" 08T010B Obnova nástrojového vybavenia a krojových súčiastok"/>
    <s v="nie"/>
    <n v="1"/>
    <n v="227406"/>
    <n v="0"/>
    <n v="0"/>
    <n v="0"/>
    <n v="46500"/>
    <n v="33000"/>
    <n v="62906"/>
    <n v="45000"/>
    <n v="40000"/>
    <n v="0"/>
    <n v="0"/>
    <n v="0"/>
    <s v="-"/>
    <n v="0"/>
    <n v="0"/>
    <n v="0"/>
    <n v="0"/>
    <n v="0"/>
    <n v="0"/>
    <n v="0"/>
    <n v="0"/>
    <n v="0"/>
    <n v="0"/>
    <n v="0"/>
    <s v="cez prioritné projekty"/>
    <n v="0"/>
    <n v="0"/>
    <s v="E1"/>
    <n v="9"/>
    <n v="1"/>
    <n v="1"/>
    <n v="1"/>
    <n v="1"/>
    <n v="1"/>
    <n v="1"/>
    <n v="1"/>
    <n v="0"/>
    <n v="1"/>
    <n v="0"/>
    <n v="1"/>
    <n v="0"/>
    <n v="1"/>
    <n v="1"/>
    <n v="0"/>
    <n v="1"/>
    <n v="0"/>
    <n v="0"/>
    <n v="46500"/>
    <n v="33000"/>
    <n v="62906"/>
    <n v="45000"/>
    <n v="40000"/>
    <n v="0"/>
    <n v="0"/>
    <n v="0"/>
    <n v="0"/>
    <n v="0"/>
    <n v="0"/>
    <n v="0"/>
    <n v="0"/>
    <n v="0"/>
    <n v="0"/>
    <n v="0"/>
    <n v="0"/>
    <n v="0"/>
    <n v="0"/>
    <n v="0"/>
    <n v="0"/>
    <n v="0"/>
    <n v="0"/>
    <n v="0"/>
    <n v="0"/>
    <n v="0"/>
    <n v="0"/>
    <n v="0"/>
    <n v="0"/>
    <n v="0"/>
    <n v="0"/>
    <n v="0"/>
    <n v="0"/>
    <n v="0"/>
    <n v="0"/>
    <n v="0"/>
    <n v="0"/>
    <n v="0"/>
    <n v="0"/>
    <n v="0"/>
    <n v="0"/>
    <n v="14600"/>
    <n v="14600"/>
    <n v="14600"/>
    <n v="14600"/>
    <n v="14600"/>
    <n v="14600"/>
    <n v="14600"/>
    <n v="14600"/>
    <n v="14600"/>
    <n v="14600"/>
    <n v="14600"/>
    <n v="14600"/>
    <n v="14600"/>
    <n v="14600"/>
    <n v="14600"/>
    <n v="14600"/>
    <n v="14600"/>
    <n v="14600"/>
    <n v="14600"/>
    <n v="14600"/>
    <n v="14600"/>
    <n v="14600"/>
    <n v="14600"/>
    <n v="14600"/>
    <n v="14600"/>
    <n v="14600"/>
    <n v="14600"/>
    <n v="14600"/>
    <n v="14600"/>
    <n v="14600"/>
    <n v="14600"/>
    <n v="14600"/>
    <n v="14600"/>
    <n v="14600"/>
    <n v="14600"/>
    <n v="14600"/>
    <n v="14600"/>
    <n v="14600"/>
    <n v="14600"/>
    <n v="14600"/>
    <n v="14600"/>
    <n v="14600"/>
    <n v="14600"/>
    <n v="42176.87074829932"/>
    <n v="28506.640751538707"/>
    <n v="51752.921879258131"/>
    <n v="35258.677491080656"/>
    <n v="29848.615865465108"/>
    <n v="0"/>
    <n v="0"/>
    <n v="0"/>
    <n v="0"/>
    <n v="0"/>
    <n v="0"/>
    <n v="0"/>
    <n v="0"/>
    <n v="0"/>
    <n v="0"/>
    <n v="0"/>
    <n v="0"/>
    <n v="0"/>
    <n v="0"/>
    <n v="0"/>
    <n v="0"/>
    <n v="0"/>
    <n v="0"/>
    <n v="0"/>
    <n v="0"/>
    <n v="0"/>
    <n v="0"/>
    <n v="0"/>
    <n v="0"/>
    <n v="0"/>
    <n v="0"/>
    <n v="0"/>
    <n v="0"/>
    <n v="0"/>
    <n v="0"/>
    <n v="0"/>
    <n v="0"/>
    <n v="0"/>
    <n v="0"/>
    <n v="0"/>
    <n v="13242.630385487528"/>
    <n v="12612.02893855955"/>
    <n v="12011.456131961477"/>
    <n v="11439.4820304395"/>
    <n v="10894.744790894763"/>
    <n v="10375.947419899772"/>
    <n v="9881.8546856188332"/>
    <n v="9411.2901767798394"/>
    <n v="8963.1335016950852"/>
    <n v="8536.3176206619864"/>
    <n v="8129.8263053923692"/>
    <n v="7742.691719421302"/>
    <n v="7373.9921137345755"/>
    <n v="7022.8496321281646"/>
    <n v="6688.4282210744432"/>
    <n v="6369.9316391185166"/>
    <n v="6066.6015610652539"/>
    <n v="5777.715772443099"/>
    <n v="5502.5864499458085"/>
    <n v="5240.5585237579135"/>
    <n v="4991.0081178646797"/>
    <n v="4753.3410646330276"/>
    <n v="4526.991490126693"/>
    <n v="4311.4204667873264"/>
    <n v="4106.1147302736445"/>
    <n v="3910.5854574034706"/>
    <n v="3724.3671022890198"/>
    <n v="3547.0162878943042"/>
    <n v="3378.1107503755288"/>
    <n v="3217.2483336909786"/>
    <n v="3064.0460320866464"/>
    <n v="2918.1390781777586"/>
    <n v="2779.1800744550083"/>
    <n v="2646.8381661476265"/>
    <n v="2520.7982534739303"/>
    <n v="2400.7602414037428"/>
    <n v="2286.4383251464224"/>
    <n v="2177.560309663259"/>
    <n v="2073.8669615840563"/>
    <n v="1975.1113919848153"/>
    <n v="187543.72673564192"/>
    <n v="107368.88568199833"/>
    <x v="265"/>
  </r>
  <r>
    <s v="SND"/>
    <s v="Slovenské národné divadlo"/>
    <x v="266"/>
    <m/>
    <s v="Rekonštrukcia video zariadení, obnova videoprojektorov, kamier, video strižní a záznamových zariadení, vyriešenie problematiky streamovania, úložiska video dát - video cloudu"/>
    <s v="Nevyhnutná rekonštrukcia videoprojektorov, media serverov, kamier, strižní, video zariadení, optických rozvodov"/>
    <s v="Cieľom je zabezpečiť modernú a bezporuchovú prevádzku videotechnológií, nakoľko sú existujúce zariadenia poruchové, zastaralé a nefukčné."/>
    <m/>
    <s v="Zákon č. 385/1997 Z.z. o Slov.národnom divadle, §2"/>
    <n v="5"/>
    <x v="1"/>
    <n v="185990"/>
    <s v="celková návštevnosť SND v roku 2022"/>
    <x v="2"/>
    <x v="0"/>
    <s v="C1 Javisková technika"/>
    <s v="01 Investičný zámer"/>
    <s v="štátny rozpočet"/>
    <s v="08S0101"/>
    <s v="nie"/>
    <n v="1"/>
    <n v="1600000"/>
    <n v="0"/>
    <n v="0"/>
    <n v="0"/>
    <n v="0"/>
    <n v="1600000"/>
    <n v="0"/>
    <n v="0"/>
    <n v="0"/>
    <n v="0"/>
    <n v="0"/>
    <n v="0"/>
    <s v="-"/>
    <n v="0"/>
    <n v="0"/>
    <n v="0"/>
    <n v="0"/>
    <n v="0"/>
    <n v="0"/>
    <n v="0"/>
    <n v="0"/>
    <n v="0"/>
    <n v="0"/>
    <n v="0"/>
    <m/>
    <n v="0"/>
    <n v="1"/>
    <s v="C1"/>
    <n v="7"/>
    <n v="1"/>
    <n v="1"/>
    <n v="1"/>
    <n v="0"/>
    <n v="1"/>
    <n v="0"/>
    <n v="0"/>
    <n v="0"/>
    <n v="1"/>
    <n v="0"/>
    <n v="1"/>
    <n v="0"/>
    <n v="1"/>
    <n v="1"/>
    <n v="0"/>
    <n v="1"/>
    <n v="0"/>
    <n v="0"/>
    <n v="0"/>
    <n v="1600000"/>
    <n v="0"/>
    <n v="0"/>
    <n v="0"/>
    <n v="0"/>
    <n v="0"/>
    <n v="0"/>
    <n v="0"/>
    <n v="0"/>
    <n v="0"/>
    <n v="0"/>
    <n v="0"/>
    <n v="0"/>
    <n v="0"/>
    <n v="0"/>
    <n v="0"/>
    <n v="0"/>
    <n v="0"/>
    <n v="0"/>
    <n v="0"/>
    <n v="0"/>
    <n v="0"/>
    <n v="0"/>
    <n v="0"/>
    <n v="0"/>
    <n v="0"/>
    <n v="0"/>
    <n v="0"/>
    <n v="0"/>
    <n v="0"/>
    <n v="0"/>
    <n v="0"/>
    <n v="0"/>
    <n v="0"/>
    <n v="0"/>
    <n v="0"/>
    <n v="0"/>
    <n v="0"/>
    <n v="0"/>
    <n v="0"/>
    <n v="185990"/>
    <n v="185990"/>
    <n v="185990"/>
    <n v="185990"/>
    <n v="185990"/>
    <n v="185990"/>
    <n v="185990"/>
    <n v="185990"/>
    <n v="185990"/>
    <n v="185990"/>
    <n v="185990"/>
    <n v="185990"/>
    <n v="185990"/>
    <n v="185990"/>
    <n v="185990"/>
    <n v="185990"/>
    <n v="185990"/>
    <n v="185990"/>
    <n v="185990"/>
    <n v="185990"/>
    <n v="185990"/>
    <n v="185990"/>
    <n v="185990"/>
    <n v="185990"/>
    <n v="185990"/>
    <n v="185990"/>
    <n v="185990"/>
    <n v="185990"/>
    <n v="185990"/>
    <n v="185990"/>
    <n v="185990"/>
    <n v="185990"/>
    <n v="185990"/>
    <n v="185990"/>
    <n v="185990"/>
    <n v="185990"/>
    <n v="185990"/>
    <n v="185990"/>
    <n v="185990"/>
    <n v="185990"/>
    <n v="185990"/>
    <n v="185990"/>
    <n v="185990"/>
    <n v="0"/>
    <n v="1382140.1576503615"/>
    <n v="0"/>
    <n v="0"/>
    <n v="0"/>
    <n v="0"/>
    <n v="0"/>
    <n v="0"/>
    <n v="0"/>
    <n v="0"/>
    <n v="0"/>
    <n v="0"/>
    <n v="0"/>
    <n v="0"/>
    <n v="0"/>
    <n v="0"/>
    <n v="0"/>
    <n v="0"/>
    <n v="0"/>
    <n v="0"/>
    <n v="0"/>
    <n v="0"/>
    <n v="0"/>
    <n v="0"/>
    <n v="0"/>
    <n v="0"/>
    <n v="0"/>
    <n v="0"/>
    <n v="0"/>
    <n v="0"/>
    <n v="0"/>
    <n v="0"/>
    <n v="0"/>
    <n v="0"/>
    <n v="0"/>
    <n v="0"/>
    <n v="0"/>
    <n v="0"/>
    <n v="0"/>
    <n v="0"/>
    <n v="168698.41269841269"/>
    <n v="160665.15495086921"/>
    <n v="153014.43328654213"/>
    <n v="145728.03170146869"/>
    <n v="138788.60162044637"/>
    <n v="132179.62059090129"/>
    <n v="125885.35294371552"/>
    <n v="119890.81232734812"/>
    <n v="114181.72602604583"/>
    <n v="108744.50097718649"/>
    <n v="103566.1914068443"/>
    <n v="98634.468006518364"/>
    <n v="93937.588577636547"/>
    <n v="89464.370073939543"/>
    <n v="85204.161975180526"/>
    <n v="81146.820928743342"/>
    <n v="77282.686598803193"/>
    <n v="73602.558665526842"/>
    <n v="70097.674919549376"/>
    <n v="66759.690399570842"/>
    <n v="63580.657523400805"/>
    <n v="60553.007165143608"/>
    <n v="57669.530633470116"/>
    <n v="54923.36250806677"/>
    <n v="52307.964293396923"/>
    <n v="49817.108850854209"/>
    <n v="47444.86557224211"/>
    <n v="45185.586259278192"/>
    <n v="43033.891675503059"/>
    <n v="40984.658738574326"/>
    <n v="39033.008322451737"/>
    <n v="37174.293640430224"/>
    <n v="35404.08918136212"/>
    <n v="33718.180172725828"/>
    <n v="32112.552545453171"/>
    <n v="30583.383376622067"/>
    <n v="29127.031787259115"/>
    <n v="27740.030273580105"/>
    <n v="26419.076451028675"/>
    <n v="25161.025191455879"/>
    <n v="1382140.1576503615"/>
    <n v="766894.63425773918"/>
    <x v="266"/>
  </r>
  <r>
    <s v="SND"/>
    <s v="Slovenské národné divadlo"/>
    <x v="267"/>
    <m/>
    <s v="Príprava a naštudovanie nových divadelných titulov Opera"/>
    <s v="Obstaranie licencií na pripravované tituly Svätopluk, Maria Stuarda, Nabucco, Madamma Butterfly, Hubička, Príhody líšky Bystroušky a ďalšie dva tituly zatiaľ nešpecifikované "/>
    <m/>
    <s v="N/A"/>
    <m/>
    <n v="5"/>
    <x v="1"/>
    <n v="38592"/>
    <s v="návštevnosť na predstaveniach Opery v roku 2022"/>
    <x v="2"/>
    <x v="5"/>
    <s v="E2 Tvorba inscenácií, nákup umeleckých licencií"/>
    <s v="07 V realizácii"/>
    <s v="štátny rozpočet"/>
    <s v="08S0101"/>
    <s v="áno"/>
    <n v="1"/>
    <n v="320000"/>
    <n v="0"/>
    <m/>
    <n v="0"/>
    <n v="320000"/>
    <n v="0"/>
    <n v="0"/>
    <n v="0"/>
    <n v="0"/>
    <n v="0"/>
    <n v="0"/>
    <n v="0"/>
    <s v="-"/>
    <n v="0"/>
    <n v="0"/>
    <n v="0"/>
    <n v="0"/>
    <n v="0"/>
    <n v="0"/>
    <n v="0"/>
    <n v="0"/>
    <n v="0"/>
    <n v="0"/>
    <n v="0"/>
    <m/>
    <n v="0"/>
    <n v="0"/>
    <s v="E2"/>
    <n v="6"/>
    <n v="1"/>
    <n v="1"/>
    <n v="1"/>
    <n v="0"/>
    <n v="0"/>
    <n v="1"/>
    <n v="1"/>
    <n v="0"/>
    <n v="1"/>
    <n v="0"/>
    <n v="1"/>
    <n v="0"/>
    <n v="0"/>
    <n v="1"/>
    <n v="1"/>
    <n v="0"/>
    <n v="0"/>
    <n v="0"/>
    <n v="320000"/>
    <n v="0"/>
    <n v="0"/>
    <n v="0"/>
    <n v="0"/>
    <n v="0"/>
    <n v="0"/>
    <n v="0"/>
    <n v="0"/>
    <n v="0"/>
    <n v="0"/>
    <n v="0"/>
    <n v="0"/>
    <n v="0"/>
    <n v="0"/>
    <n v="0"/>
    <n v="0"/>
    <n v="0"/>
    <n v="0"/>
    <n v="0"/>
    <n v="0"/>
    <n v="0"/>
    <n v="0"/>
    <n v="0"/>
    <n v="0"/>
    <n v="0"/>
    <n v="0"/>
    <n v="0"/>
    <n v="0"/>
    <n v="0"/>
    <n v="0"/>
    <n v="0"/>
    <n v="0"/>
    <n v="0"/>
    <n v="0"/>
    <n v="0"/>
    <n v="0"/>
    <n v="0"/>
    <n v="0"/>
    <n v="0"/>
    <n v="0"/>
    <n v="38592"/>
    <n v="38592"/>
    <n v="38592"/>
    <n v="38592"/>
    <n v="38592"/>
    <n v="38592"/>
    <n v="38592"/>
    <n v="38592"/>
    <n v="38592"/>
    <n v="38592"/>
    <n v="38592"/>
    <n v="38592"/>
    <n v="38592"/>
    <n v="38592"/>
    <n v="38592"/>
    <n v="38592"/>
    <n v="38592"/>
    <n v="38592"/>
    <n v="38592"/>
    <n v="38592"/>
    <n v="38592"/>
    <n v="38592"/>
    <n v="38592"/>
    <n v="38592"/>
    <n v="38592"/>
    <n v="38592"/>
    <n v="38592"/>
    <n v="38592"/>
    <n v="38592"/>
    <n v="38592"/>
    <n v="38592"/>
    <n v="38592"/>
    <n v="38592"/>
    <n v="38592"/>
    <n v="38592"/>
    <n v="38592"/>
    <n v="38592"/>
    <n v="38592"/>
    <n v="38592"/>
    <n v="38592"/>
    <n v="38592"/>
    <n v="38592"/>
    <n v="38592"/>
    <n v="290249.43310657598"/>
    <n v="0"/>
    <n v="0"/>
    <n v="0"/>
    <n v="0"/>
    <n v="0"/>
    <n v="0"/>
    <n v="0"/>
    <n v="0"/>
    <n v="0"/>
    <n v="0"/>
    <n v="0"/>
    <n v="0"/>
    <n v="0"/>
    <n v="0"/>
    <n v="0"/>
    <n v="0"/>
    <n v="0"/>
    <n v="0"/>
    <n v="0"/>
    <n v="0"/>
    <n v="0"/>
    <n v="0"/>
    <n v="0"/>
    <n v="0"/>
    <n v="0"/>
    <n v="0"/>
    <n v="0"/>
    <n v="0"/>
    <n v="0"/>
    <n v="0"/>
    <n v="0"/>
    <n v="0"/>
    <n v="0"/>
    <n v="0"/>
    <n v="0"/>
    <n v="0"/>
    <n v="0"/>
    <n v="0"/>
    <n v="0"/>
    <n v="35004.081632653062"/>
    <n v="33337.220602526722"/>
    <n v="31749.733907168309"/>
    <n v="30237.841816350767"/>
    <n v="28797.944587000733"/>
    <n v="27426.613892381647"/>
    <n v="26120.584659411095"/>
    <n v="24876.747294677232"/>
    <n v="23692.140280644984"/>
    <n v="22563.943124423793"/>
    <n v="21489.469642308377"/>
    <n v="20466.161564103211"/>
    <n v="19491.582442003062"/>
    <n v="18563.411849526721"/>
    <n v="17679.439856692119"/>
    <n v="16837.561768278203"/>
    <n v="16035.773112645909"/>
    <n v="15272.164869186581"/>
    <n v="14544.918923034838"/>
    <n v="13852.303736223657"/>
    <n v="13192.670224974912"/>
    <n v="12564.447833309438"/>
    <n v="11966.140793628037"/>
    <n v="11396.324565360035"/>
    <n v="10853.642443200033"/>
    <n v="10336.802326857174"/>
    <n v="9844.5736446258816"/>
    <n v="9375.7844234532186"/>
    <n v="8929.3184985268781"/>
    <n v="8504.1128557398806"/>
    <n v="8099.1551007046482"/>
    <n v="7713.4810482901412"/>
    <n v="7346.1724269429915"/>
    <n v="6996.3546923266576"/>
    <n v="6663.1949450730081"/>
    <n v="6345.8999476885783"/>
    <n v="6043.7142358938854"/>
    <n v="5755.9183198989376"/>
    <n v="5481.8269713323225"/>
    <n v="5220.7875917450683"/>
    <n v="290249.43310657598"/>
    <n v="159126.8225456996"/>
    <x v="267"/>
  </r>
  <r>
    <s v="SF"/>
    <s v="Slovenská filharmónia"/>
    <x v="268"/>
    <n v="2"/>
    <s v="Výmena svetelnej technológie v Malej sále SF a Koncertnej sieni SF - zníženie energetickej náročnosti"/>
    <s v="Výmena zastaralých halogénových reflektorov a žiaroviek , ktoré majú veľkú spotrebu, produkujú veľa tepla a nespĺňajú požiadavky na manipuláciu so svetelnými telesami  za LED svetelné zdroje z nižšou spotrebou elektrickej energie. "/>
    <s v="Zvýšiť kvalitu umelého osvetlenia, predĺžiť životnosť svetelných zdrojov a dosiahnuť úsporu spotreby energie "/>
    <s v="N/A"/>
    <s v="Zákon č. 114/2020 Z.z. o Slovenskej filharmónii,                                                                 Štatút Slovenskej filharmónie č. MK-2109/2014-110/11519, čl. VII. bod 2.                             Zákon č. 321/2014 Z.z. o energetickej efektívnosti"/>
    <n v="5"/>
    <x v="0"/>
    <n v="15600"/>
    <s v="Úspora spotreby elektrickej energie a nákladov na výmenu svetelných zdrojov 15 600 €/rok"/>
    <x v="2"/>
    <x v="0"/>
    <s v="C2 Osvetľovacia technika"/>
    <s v="01 Investičný zámer"/>
    <s v="štátny rozpočet"/>
    <s v="08S0102"/>
    <s v="nie"/>
    <n v="1"/>
    <n v="130000"/>
    <n v="0"/>
    <n v="0"/>
    <n v="0"/>
    <n v="130000"/>
    <n v="0"/>
    <n v="0"/>
    <n v="0"/>
    <n v="0"/>
    <n v="0"/>
    <n v="0"/>
    <n v="0"/>
    <s v="-"/>
    <n v="0"/>
    <n v="0"/>
    <n v="0"/>
    <n v="0"/>
    <n v="0"/>
    <n v="0"/>
    <n v="0"/>
    <n v="0"/>
    <n v="0"/>
    <n v="0"/>
    <n v="0"/>
    <s v="Výmena halogénových reflektorov v Koncertnej sále v Malej sále, výmena halogénových zdrojov v lustroch a výmena systému stmievania osvetlenia, výmena zastaraných svietidiel nad pódiom v koncertnej sále"/>
    <n v="0"/>
    <n v="0"/>
    <s v="C2"/>
    <n v="9"/>
    <n v="1"/>
    <n v="1"/>
    <n v="1"/>
    <n v="1"/>
    <n v="1"/>
    <n v="1"/>
    <n v="1"/>
    <n v="0"/>
    <n v="1"/>
    <n v="0"/>
    <n v="1"/>
    <n v="0"/>
    <n v="1"/>
    <n v="1"/>
    <n v="0"/>
    <n v="1"/>
    <n v="0"/>
    <n v="0"/>
    <n v="130000"/>
    <n v="0"/>
    <n v="0"/>
    <n v="0"/>
    <n v="0"/>
    <n v="0"/>
    <n v="0"/>
    <n v="0"/>
    <n v="0"/>
    <n v="0"/>
    <n v="0"/>
    <n v="0"/>
    <n v="0"/>
    <n v="0"/>
    <n v="0"/>
    <n v="0"/>
    <n v="0"/>
    <n v="0"/>
    <n v="0"/>
    <n v="0"/>
    <n v="0"/>
    <n v="0"/>
    <n v="0"/>
    <n v="0"/>
    <n v="0"/>
    <n v="0"/>
    <n v="0"/>
    <n v="0"/>
    <n v="0"/>
    <n v="0"/>
    <n v="0"/>
    <n v="0"/>
    <n v="0"/>
    <n v="0"/>
    <n v="0"/>
    <n v="0"/>
    <n v="0"/>
    <n v="0"/>
    <n v="0"/>
    <n v="0"/>
    <n v="0"/>
    <n v="15600"/>
    <n v="15600"/>
    <n v="15600"/>
    <n v="15600"/>
    <n v="15600"/>
    <n v="15600"/>
    <n v="15600"/>
    <n v="15600"/>
    <n v="15600"/>
    <n v="15600"/>
    <n v="15600"/>
    <n v="15600"/>
    <n v="15600"/>
    <n v="15600"/>
    <n v="15600"/>
    <n v="15600"/>
    <n v="15600"/>
    <n v="15600"/>
    <n v="15600"/>
    <n v="15600"/>
    <n v="15600"/>
    <n v="15600"/>
    <n v="15600"/>
    <n v="15600"/>
    <n v="15600"/>
    <n v="15600"/>
    <n v="15600"/>
    <n v="15600"/>
    <n v="15600"/>
    <n v="15600"/>
    <n v="15600"/>
    <n v="15600"/>
    <n v="15600"/>
    <n v="15600"/>
    <n v="15600"/>
    <n v="15600"/>
    <n v="15600"/>
    <n v="15600"/>
    <n v="15600"/>
    <n v="15600"/>
    <n v="15600"/>
    <n v="15600"/>
    <n v="15600"/>
    <n v="117913.83219954648"/>
    <n v="0"/>
    <n v="0"/>
    <n v="0"/>
    <n v="0"/>
    <n v="0"/>
    <n v="0"/>
    <n v="0"/>
    <n v="0"/>
    <n v="0"/>
    <n v="0"/>
    <n v="0"/>
    <n v="0"/>
    <n v="0"/>
    <n v="0"/>
    <n v="0"/>
    <n v="0"/>
    <n v="0"/>
    <n v="0"/>
    <n v="0"/>
    <n v="0"/>
    <n v="0"/>
    <n v="0"/>
    <n v="0"/>
    <n v="0"/>
    <n v="0"/>
    <n v="0"/>
    <n v="0"/>
    <n v="0"/>
    <n v="0"/>
    <n v="0"/>
    <n v="0"/>
    <n v="0"/>
    <n v="0"/>
    <n v="0"/>
    <n v="0"/>
    <n v="0"/>
    <n v="0"/>
    <n v="0"/>
    <n v="0"/>
    <n v="14149.659863945577"/>
    <n v="13475.866537091026"/>
    <n v="12834.158606753359"/>
    <n v="12223.00819690796"/>
    <n v="11640.960187531391"/>
    <n v="11086.628750029895"/>
    <n v="10558.694047647519"/>
    <n v="10055.899092997637"/>
    <n v="9577.0467552358459"/>
    <n v="9120.9969097484227"/>
    <n v="8686.6637235699291"/>
    <n v="8273.0130700665977"/>
    <n v="7879.0600667300941"/>
    <n v="7503.8667302191352"/>
    <n v="7146.5397430658431"/>
    <n v="6806.2283267293742"/>
    <n v="6482.1222159327372"/>
    <n v="6173.4497294597495"/>
    <n v="5879.4759328188093"/>
    <n v="5599.5008883988658"/>
    <n v="5332.8579889513012"/>
    <n v="5078.9123704298099"/>
    <n v="4837.0594004093437"/>
    <n v="4606.7232384850886"/>
    <n v="4387.3554652238936"/>
    <n v="4178.4337764037082"/>
    <n v="3979.4607394321038"/>
    <n v="3789.9626089829549"/>
    <n v="3609.488199031387"/>
    <n v="3437.6078086013194"/>
    <n v="3273.9121986679238"/>
    <n v="3118.0116177789751"/>
    <n v="2969.5348740752142"/>
    <n v="2828.1284515002035"/>
    <n v="2693.4556680954324"/>
    <n v="2565.1958743766022"/>
    <n v="2443.0436898824787"/>
    <n v="2326.7082760785506"/>
    <n v="2215.9126438843341"/>
    <n v="2110.3929941755564"/>
    <n v="117913.83219954648"/>
    <n v="64323.653392229309"/>
    <x v="268"/>
  </r>
  <r>
    <s v="SNM"/>
    <s v="SNM - Múzeum SNR Myjava"/>
    <x v="269"/>
    <n v="4"/>
    <s v="Reštaurovanie textílií"/>
    <s v="Zámerom projektu je reštaurovanie 4 ks textílií z vlastného zbierkového fondu múzea. Jedná sa o cechové prikrývky, spolkovú zástavu a spolkovú prikrývku. Uvedené textílie sú značne poškodené, v prípade potreby sa nedajú použiť na prezentačné účely."/>
    <s v="Cieľom projektu je ochrana predmetov kultúrnej hodnoty a zabránenie ďalšej degradácii zbierkových predmetov zo zbierkového fondu Múzea SNR."/>
    <s v="N/A"/>
    <s v="Zákon č. 49/2002 Z.z. o ochrane pamiatkového fondu; Zákon č. 206/2009 Z.z. o múzeách a o galériách a o ochrane predmetov kultúrnej hodnoty"/>
    <n v="5"/>
    <x v="0"/>
    <n v="1000"/>
    <s v="zvýšenie príjmov (možnosť prezentácie zbierkových predmetov po zreštaurovaní), zníženie nákladov na ochranu predmetov kultúrnej hodnoty"/>
    <x v="0"/>
    <x v="5"/>
    <s v="E3 Akvizícia zbierkových predmetov"/>
    <s v="01 Investičný zámer"/>
    <s v="štátny rozpočet"/>
    <s v="08S0106 - Múzeá a galérie"/>
    <s v="nie"/>
    <n v="1"/>
    <n v="8400"/>
    <n v="0"/>
    <n v="0"/>
    <n v="0"/>
    <n v="8400"/>
    <n v="0"/>
    <n v="0"/>
    <n v="0"/>
    <n v="0"/>
    <n v="0"/>
    <n v="0"/>
    <n v="0"/>
    <s v="-"/>
    <n v="0"/>
    <n v="0"/>
    <n v="0"/>
    <n v="0"/>
    <n v="0"/>
    <n v="0"/>
    <n v="0"/>
    <n v="0"/>
    <n v="0"/>
    <n v="0"/>
    <n v="0"/>
    <m/>
    <n v="1"/>
    <n v="0"/>
    <s v="E3"/>
    <n v="8"/>
    <n v="1"/>
    <n v="1"/>
    <n v="1"/>
    <n v="1"/>
    <n v="1"/>
    <n v="1"/>
    <n v="1"/>
    <n v="0"/>
    <n v="0"/>
    <n v="0"/>
    <n v="0"/>
    <n v="0"/>
    <n v="1"/>
    <n v="1"/>
    <n v="0"/>
    <n v="1"/>
    <n v="0"/>
    <n v="0"/>
    <n v="8400"/>
    <n v="0"/>
    <n v="0"/>
    <n v="0"/>
    <n v="0"/>
    <n v="0"/>
    <n v="0"/>
    <n v="0"/>
    <n v="0"/>
    <n v="0"/>
    <n v="0"/>
    <n v="0"/>
    <n v="0"/>
    <n v="0"/>
    <n v="0"/>
    <n v="0"/>
    <n v="0"/>
    <n v="0"/>
    <n v="0"/>
    <n v="0"/>
    <n v="0"/>
    <n v="0"/>
    <n v="0"/>
    <n v="0"/>
    <n v="0"/>
    <n v="0"/>
    <n v="0"/>
    <n v="0"/>
    <n v="0"/>
    <n v="0"/>
    <n v="0"/>
    <n v="0"/>
    <n v="0"/>
    <n v="0"/>
    <n v="0"/>
    <n v="0"/>
    <n v="0"/>
    <n v="0"/>
    <n v="0"/>
    <n v="0"/>
    <n v="0"/>
    <n v="1000"/>
    <n v="1000"/>
    <n v="1000"/>
    <n v="1000"/>
    <n v="1000"/>
    <n v="1000"/>
    <n v="1000"/>
    <n v="1000"/>
    <n v="1000"/>
    <n v="1000"/>
    <n v="1000"/>
    <n v="1000"/>
    <n v="1000"/>
    <n v="1000"/>
    <n v="1000"/>
    <n v="1000"/>
    <n v="1000"/>
    <n v="1000"/>
    <n v="1000"/>
    <n v="1000"/>
    <n v="1000"/>
    <n v="1000"/>
    <n v="1000"/>
    <n v="1000"/>
    <n v="1000"/>
    <n v="1000"/>
    <n v="1000"/>
    <n v="1000"/>
    <n v="1000"/>
    <n v="1000"/>
    <n v="1000"/>
    <n v="1000"/>
    <n v="1000"/>
    <n v="1000"/>
    <n v="1000"/>
    <n v="1000"/>
    <n v="1000"/>
    <n v="1000"/>
    <n v="1000"/>
    <n v="1000"/>
    <n v="1000"/>
    <n v="1000"/>
    <n v="1000"/>
    <n v="7619.0476190476184"/>
    <n v="0"/>
    <n v="0"/>
    <n v="0"/>
    <n v="0"/>
    <n v="0"/>
    <n v="0"/>
    <n v="0"/>
    <n v="0"/>
    <n v="0"/>
    <n v="0"/>
    <n v="0"/>
    <n v="0"/>
    <n v="0"/>
    <n v="0"/>
    <n v="0"/>
    <n v="0"/>
    <n v="0"/>
    <n v="0"/>
    <n v="0"/>
    <n v="0"/>
    <n v="0"/>
    <n v="0"/>
    <n v="0"/>
    <n v="0"/>
    <n v="0"/>
    <n v="0"/>
    <n v="0"/>
    <n v="0"/>
    <n v="0"/>
    <n v="0"/>
    <n v="0"/>
    <n v="0"/>
    <n v="0"/>
    <n v="0"/>
    <n v="0"/>
    <n v="0"/>
    <n v="0"/>
    <n v="0"/>
    <n v="0"/>
    <n v="907.02947845804988"/>
    <n v="863.83759853147603"/>
    <n v="822.70247479188197"/>
    <n v="783.526166468459"/>
    <n v="746.2153966366277"/>
    <n v="710.68133013012141"/>
    <n v="676.83936202868722"/>
    <n v="644.60891621779729"/>
    <n v="613.91325354075934"/>
    <n v="584.67928908643739"/>
    <n v="556.83741817755947"/>
    <n v="530.32135064529473"/>
    <n v="505.06795299551885"/>
    <n v="481.01709809097019"/>
    <n v="458.1115219914002"/>
    <n v="436.2966876108573"/>
    <n v="415.52065486748313"/>
    <n v="395.73395701665061"/>
    <n v="376.88948287300059"/>
    <n v="358.94236464095297"/>
    <n v="341.84987108662187"/>
    <n v="325.57130579678267"/>
    <n v="310.06791028265019"/>
    <n v="295.30277169776213"/>
    <n v="281.24073495024959"/>
    <n v="267.84831900023772"/>
    <n v="255.09363714308355"/>
    <n v="242.94632108865096"/>
    <n v="231.37744865585813"/>
    <n v="220.35947491034099"/>
    <n v="209.86616658127716"/>
    <n v="199.87253960121635"/>
    <n v="190.35479962020605"/>
    <n v="181.29028535257714"/>
    <n v="172.65741462150208"/>
    <n v="164.43563297285911"/>
    <n v="156.60536473605632"/>
    <n v="149.14796641529171"/>
    <n v="142.04568230027783"/>
    <n v="135.28160219074078"/>
    <n v="7619.0476190476184"/>
    <n v="4123.3111148864946"/>
    <x v="269"/>
  </r>
  <r>
    <s v="MK SR"/>
    <s v="Sekcia projektového riadenia a informatiky MK SR"/>
    <x v="270"/>
    <n v="7"/>
    <s v="Obnova tlačového systému MKSR (22ks nových tlačiarní ako náhrada za dosluhujúce zariadenia"/>
    <s v="Obnova tlačového systému MKSR (22ks nových tlačiarní ako náhrada za dosluhujúce zariadenia)"/>
    <s v="Obnova je nevyhnutná z dôvodu nedostupnosti náhradných dielov na teraz využívané tlačiarne (priemerný vek teraz využívaných tlačiarní je 10 rokov)"/>
    <s v="N/A"/>
    <s v="Prevádzková nevyhnutnosť"/>
    <n v="5"/>
    <x v="3"/>
    <n v="32250"/>
    <s v="Súčasné náklady cca: tonery 50000€/r, ¾ ČM (cca 800€x12M=9600€/r), opravy 5000€/r. (koniec životnosti cca 15 zariadení 2024).   64600€. Úspora cca 50%"/>
    <x v="1"/>
    <x v="3"/>
    <s v="0 Odstránenie havarijného stavu"/>
    <s v="02 Analýza / podkladová štúdia k investičnému zámeru"/>
    <s v="štátny rozpočet"/>
    <s v="0EK0I03"/>
    <s v="nie"/>
    <n v="1"/>
    <n v="169540.8"/>
    <m/>
    <m/>
    <m/>
    <m/>
    <n v="169540.8"/>
    <m/>
    <m/>
    <m/>
    <m/>
    <m/>
    <m/>
    <m/>
    <m/>
    <m/>
    <m/>
    <m/>
    <n v="32250"/>
    <n v="32250"/>
    <n v="32250"/>
    <n v="32250"/>
    <n v="32250"/>
    <n v="32250"/>
    <n v="32250"/>
    <m/>
    <n v="0"/>
    <n v="0"/>
    <s v="0"/>
    <n v="7"/>
    <n v="1"/>
    <n v="0"/>
    <n v="1"/>
    <n v="1"/>
    <n v="1"/>
    <n v="1"/>
    <n v="1"/>
    <n v="0"/>
    <n v="0"/>
    <n v="0"/>
    <n v="0"/>
    <n v="0"/>
    <n v="1"/>
    <n v="1"/>
    <n v="0"/>
    <n v="1"/>
    <n v="0"/>
    <n v="0"/>
    <n v="0"/>
    <n v="201790.8"/>
    <n v="32250"/>
    <n v="32250"/>
    <n v="32250"/>
    <n v="32250"/>
    <n v="32250"/>
    <n v="32250"/>
    <n v="0"/>
    <n v="0"/>
    <n v="0"/>
    <n v="0"/>
    <n v="0"/>
    <n v="0"/>
    <n v="0"/>
    <n v="0"/>
    <n v="0"/>
    <n v="0"/>
    <n v="0"/>
    <n v="0"/>
    <n v="0"/>
    <n v="0"/>
    <n v="0"/>
    <n v="0"/>
    <n v="0"/>
    <n v="0"/>
    <n v="0"/>
    <n v="0"/>
    <n v="0"/>
    <n v="0"/>
    <n v="0"/>
    <n v="0"/>
    <n v="0"/>
    <n v="0"/>
    <n v="0"/>
    <n v="0"/>
    <n v="0"/>
    <n v="0"/>
    <n v="0"/>
    <n v="0"/>
    <n v="0"/>
    <n v="32250"/>
    <n v="32250"/>
    <n v="32250"/>
    <n v="32250"/>
    <n v="32250"/>
    <n v="32250"/>
    <n v="32250"/>
    <n v="32250"/>
    <n v="32250"/>
    <n v="32250"/>
    <n v="32250"/>
    <n v="32250"/>
    <n v="32250"/>
    <n v="32250"/>
    <n v="32250"/>
    <n v="32250"/>
    <n v="32250"/>
    <n v="32250"/>
    <n v="32250"/>
    <n v="32250"/>
    <n v="32250"/>
    <n v="32250"/>
    <n v="32250"/>
    <n v="32250"/>
    <n v="32250"/>
    <n v="32250"/>
    <n v="32250"/>
    <n v="32250"/>
    <n v="32250"/>
    <n v="32250"/>
    <n v="32250"/>
    <n v="32250"/>
    <n v="32250"/>
    <n v="32250"/>
    <n v="32250"/>
    <n v="32250"/>
    <n v="32250"/>
    <n v="32250"/>
    <n v="32250"/>
    <n v="32250"/>
    <n v="32250"/>
    <n v="32250"/>
    <n v="32250"/>
    <n v="0"/>
    <n v="174314.48007774536"/>
    <n v="26532.154812038192"/>
    <n v="25268.718868607801"/>
    <n v="24065.446541531241"/>
    <n v="22919.472896696418"/>
    <n v="21828.069425425161"/>
    <n v="20788.637548023962"/>
    <n v="0"/>
    <n v="0"/>
    <n v="0"/>
    <n v="0"/>
    <n v="0"/>
    <n v="0"/>
    <n v="0"/>
    <n v="0"/>
    <n v="0"/>
    <n v="0"/>
    <n v="0"/>
    <n v="0"/>
    <n v="0"/>
    <n v="0"/>
    <n v="0"/>
    <n v="0"/>
    <n v="0"/>
    <n v="0"/>
    <n v="0"/>
    <n v="0"/>
    <n v="0"/>
    <n v="0"/>
    <n v="0"/>
    <n v="0"/>
    <n v="0"/>
    <n v="0"/>
    <n v="0"/>
    <n v="0"/>
    <n v="0"/>
    <n v="0"/>
    <n v="0"/>
    <n v="0"/>
    <n v="29251.700680272108"/>
    <n v="27858.762552640099"/>
    <n v="26532.154812038192"/>
    <n v="25268.718868607801"/>
    <n v="24065.446541531241"/>
    <n v="22919.472896696418"/>
    <n v="21828.069425425161"/>
    <n v="20788.637548023962"/>
    <n v="19798.702426689488"/>
    <n v="18855.907073037608"/>
    <n v="17958.006736226293"/>
    <n v="17102.863558310753"/>
    <n v="16288.441484105482"/>
    <n v="15512.801413433788"/>
    <n v="14774.096584222658"/>
    <n v="14070.568175450147"/>
    <n v="13400.541119476331"/>
    <n v="12762.420113786982"/>
    <n v="12154.68582265427"/>
    <n v="11575.891259670732"/>
    <n v="11024.658342543557"/>
    <n v="10499.674611946242"/>
    <n v="9999.6901066154696"/>
    <n v="9523.5143872528279"/>
    <n v="9070.0137021455503"/>
    <n v="8638.1082877576664"/>
    <n v="8226.7697978644446"/>
    <n v="7835.0188551089932"/>
    <n v="7461.9227191514256"/>
    <n v="7106.5930658584975"/>
    <n v="6768.183872246188"/>
    <n v="6445.8894021392271"/>
    <n v="6138.9422877516445"/>
    <n v="5846.611702620613"/>
    <n v="5568.2016215434423"/>
    <n v="5303.049163374706"/>
    <n v="5050.5230127378163"/>
    <n v="4810.0219168931571"/>
    <n v="4580.9732541839603"/>
    <n v="4362.8316706513906"/>
    <n v="250180.80029992262"/>
    <n v="132976.78345508943"/>
    <x v="270"/>
  </r>
  <r>
    <s v="SNK"/>
    <s v="Slovenská národná knižnica"/>
    <x v="271"/>
    <n v="9"/>
    <s v="Rekonštrukcia, modernizácia a prístavba budovy SNK"/>
    <s v="1. Kompletná rekonštrukcia a modernizácia sídelnej budovy – rozvody EI, vody, kanalizácie, podláh, stropov, technologických zariadení objektu a depozitárnych priestorov vo výškovej časti objektu sídelnej budovy.       2. Prístavba sídelnej budovy s cieľom zabezpečiť nárast kapacít na uchovávanie a ochranu knižničných dokumentov na dobu cca 40 rokov s vytvorením optimálnych klimatických, svetelných a bezpečnostných podmienok na jeho ochranu."/>
    <s v="Prostredníctvom rekonštrukcie a modernizácie zabezpečiť prevádzkové priestory a pracovné prostredie na úrovni doby. Osobitný dôraz bude kladený na rekonštrukciu a modernizáciu depozitárov vo výškovej časti budovy s cieľom zabezpečiť svetelné a klimatické podmienky vhodné pre dlhodobé uloženie knižničných dokumentov vo výškovej časti budovy. V prístavbe vybudovať moderné priestory pre uloženie a ochranu knižničných dokumentov vč. historických. Investičný zámer počíta  s komplexným IT riešením podpory procesov prebiehajúcich v inštitúcii. Cieľom je vybudovať národnú knižnicu na úrovni 21. storočia, tak ako sa o to snažia všetky štáty EU a sveta."/>
    <s v="a) alternatíva : Zabezpečenie finančných prostriedkov pre kompletnú rekonštrukciu, modernizáciu a prístavbu sídelnej budovy SNK. b) alternatíva : Predstavuje prístavbu sídelnej budovy s cieľom zabezpečenia chýbajúcich kapacít depozitárnych priestorov o 18.500 m2, čo predstavuje podľa vypracovaného návrhu stratégie  predpokladané náklady vo výške 36.000.000,-€.                                                                            "/>
    <s v="Stratégia na rekonštrukciu modernizáciu a prístavbu budovy SNK; Zákon č. 126/2015 Z.z. o knižniciach §4 ods. 2 c) a §6 ods. 2; Uznesenie vlády SR č. 943/2007; Uznesenie vlády SR č. 177/2010; Uznesenie vlády SR č. 620/2014"/>
    <n v="40"/>
    <x v="0"/>
    <n v="1295000"/>
    <s v="Ušetrenie nákladov na prenájom priestorov - KPI hodnota je vypočítaná na základe ceny za prenájom komerčných priestorov v meste Martin (VZN v hodnote 70 EUR/m2 na rok), čo predstavuje pri chýbajúcich kapacitách depozitárnych priestorov 18 500 m2 sumu 1 295 000 EUR/rok."/>
    <x v="0"/>
    <x v="1"/>
    <s v="B1 Komplexná rekonštrukcia"/>
    <s v="01 Investičný zámer"/>
    <s v="štátny rozpočet"/>
    <s v="08S0105 Knižnice a knižničná činnosť"/>
    <s v="nie"/>
    <n v="1"/>
    <n v="57860000"/>
    <n v="1360000"/>
    <n v="0"/>
    <n v="0"/>
    <n v="0"/>
    <n v="110000"/>
    <n v="450000"/>
    <n v="800000"/>
    <n v="18125000"/>
    <n v="16150000"/>
    <n v="12100000"/>
    <n v="10125000"/>
    <s v="-"/>
    <n v="0"/>
    <n v="0"/>
    <n v="0"/>
    <n v="0"/>
    <n v="0"/>
    <n v="0"/>
    <n v="0"/>
    <n v="0"/>
    <n v="0"/>
    <n v="0"/>
    <n v="0"/>
    <s v="Rok 2024 – vypracovanie štúdie uskutočniteľnosti a súťaž návrhov. Rok 2025 – vypracovanie dokumentácie stavebného zámeru a dokumentácie pre územné rozhodnutie. Rok 2026 – vypracovanie dokumentácie pre stavebné povolenie a realizačnej projektovej dokumentácie. Rok 2027 – zahájenie realizácie stavby, prístavba a terénne úpravy, rok 2028 – pokračovanie v realizácii stavby, AB budovy, rok 2029 – pokračovanie v realizácii stavby,   rekonštrukcia výškovej budovy (depozity), rok 2030 – ukončenie realizácie stavby, konenčné terénne úpravy.   Pozn. Uvedené sumy sú použité z Návrhu stratégie na R,M a Pr. Budovy SNK"/>
    <n v="0"/>
    <n v="1"/>
    <s v="B1"/>
    <n v="9"/>
    <n v="1"/>
    <n v="1"/>
    <n v="1"/>
    <n v="1"/>
    <n v="1"/>
    <n v="1"/>
    <n v="0"/>
    <n v="1"/>
    <n v="1"/>
    <n v="0"/>
    <n v="0"/>
    <n v="1"/>
    <n v="1"/>
    <n v="1"/>
    <n v="0"/>
    <n v="1"/>
    <n v="0"/>
    <n v="0"/>
    <n v="0"/>
    <n v="110000"/>
    <n v="450000"/>
    <n v="800000"/>
    <n v="18125000"/>
    <n v="16150000"/>
    <n v="12100000"/>
    <n v="10125000"/>
    <n v="0"/>
    <n v="0"/>
    <n v="0"/>
    <n v="0"/>
    <n v="0"/>
    <n v="0"/>
    <n v="0"/>
    <n v="0"/>
    <n v="0"/>
    <n v="0"/>
    <n v="0"/>
    <n v="0"/>
    <n v="0"/>
    <n v="0"/>
    <n v="0"/>
    <n v="0"/>
    <n v="0"/>
    <n v="0"/>
    <n v="0"/>
    <n v="0"/>
    <n v="0"/>
    <n v="0"/>
    <n v="0"/>
    <n v="0"/>
    <n v="0"/>
    <n v="0"/>
    <n v="0"/>
    <n v="0"/>
    <n v="0"/>
    <n v="0"/>
    <n v="0"/>
    <n v="0"/>
    <n v="0"/>
    <n v="1295000"/>
    <n v="1295000"/>
    <n v="1295000"/>
    <n v="1295000"/>
    <n v="1295000"/>
    <n v="1295000"/>
    <n v="1295000"/>
    <n v="1295000"/>
    <n v="1295000"/>
    <n v="1295000"/>
    <n v="1295000"/>
    <n v="1295000"/>
    <n v="1295000"/>
    <n v="1295000"/>
    <n v="1295000"/>
    <n v="1295000"/>
    <n v="1295000"/>
    <n v="1295000"/>
    <n v="1295000"/>
    <n v="1295000"/>
    <n v="1295000"/>
    <n v="1295000"/>
    <n v="1295000"/>
    <n v="1295000"/>
    <n v="1295000"/>
    <n v="1295000"/>
    <n v="1295000"/>
    <n v="1295000"/>
    <n v="1295000"/>
    <n v="1295000"/>
    <n v="1295000"/>
    <n v="1295000"/>
    <n v="1295000"/>
    <n v="1295000"/>
    <n v="1295000"/>
    <n v="1295000"/>
    <n v="1295000"/>
    <n v="1295000"/>
    <n v="1295000"/>
    <n v="1295000"/>
    <n v="1295000"/>
    <n v="1295000"/>
    <n v="1295000"/>
    <n v="0"/>
    <n v="95022.13583846236"/>
    <n v="370216.11365634686"/>
    <n v="626820.93317476718"/>
    <n v="13525154.064038876"/>
    <n v="11477503.481601462"/>
    <n v="8189756.280547115"/>
    <n v="6526665.2767051971"/>
    <n v="0"/>
    <n v="0"/>
    <n v="0"/>
    <n v="0"/>
    <n v="0"/>
    <n v="0"/>
    <n v="0"/>
    <n v="0"/>
    <n v="0"/>
    <n v="0"/>
    <n v="0"/>
    <n v="0"/>
    <n v="0"/>
    <n v="0"/>
    <n v="0"/>
    <n v="0"/>
    <n v="0"/>
    <n v="0"/>
    <n v="0"/>
    <n v="0"/>
    <n v="0"/>
    <n v="0"/>
    <n v="0"/>
    <n v="0"/>
    <n v="0"/>
    <n v="0"/>
    <n v="0"/>
    <n v="0"/>
    <n v="0"/>
    <n v="0"/>
    <n v="0"/>
    <n v="0"/>
    <n v="1174603.1746031747"/>
    <n v="1118669.6900982615"/>
    <n v="1065399.7048554872"/>
    <n v="1014666.3855766543"/>
    <n v="966348.93864443281"/>
    <n v="920332.32251850725"/>
    <n v="876506.97382714995"/>
    <n v="834768.54650204745"/>
    <n v="795017.66333528329"/>
    <n v="757159.67936693644"/>
    <n v="721104.45653993962"/>
    <n v="686766.14908565662"/>
    <n v="654062.99912919686"/>
    <n v="622917.14202780637"/>
    <n v="593254.42097886326"/>
    <n v="565004.21045606025"/>
    <n v="538099.24805339065"/>
    <n v="512475.47433656256"/>
    <n v="488071.8803205358"/>
    <n v="464830.3622100341"/>
    <n v="442695.58305717533"/>
    <n v="421614.84100683359"/>
    <n v="401537.94381603203"/>
    <n v="382417.08934860193"/>
    <n v="364206.75176057324"/>
    <n v="346863.57310530782"/>
    <n v="330346.26010029321"/>
    <n v="314615.48580980301"/>
    <n v="299633.79600933631"/>
    <n v="285365.52000889159"/>
    <n v="271776.68572275393"/>
    <n v="258834.93878357517"/>
    <n v="246509.46550816682"/>
    <n v="234770.91953158742"/>
    <n v="223591.35193484518"/>
    <n v="212944.14469985254"/>
    <n v="202803.94733319292"/>
    <n v="193146.61650780274"/>
    <n v="183949.15857885979"/>
    <n v="175189.67483700931"/>
    <n v="40811138.285562225"/>
    <n v="21162873.169926476"/>
    <x v="271"/>
  </r>
  <r>
    <s v="SNM"/>
    <s v="SNM - Historické múzeum"/>
    <x v="272"/>
    <n v="3"/>
    <s v="Realizácia expozícií a prevádzkových priestorov SNM na Bratislavskom hrade "/>
    <s v="Realizícia expozície Dejiny Slovenska na II. poschodí Bratislavského hradu a depozitárov na IV. poschodí Bratislavského hradu. Dejíny Slovenska – prvá etapa Najstaršie dejiny Slovenska bola otvorená vo februári 2016, druhá časť Stredovek – bola otvorená  v roku 2019; v roku  2018 múzeum otvorilo expozíciu v Klenotnici zo  zbierky drahých kovov SNM – HM; v roku 2015 boli zrealizované dva depozitáre: depozitár militárií a depozitár skla, keramiky a porcelánu a v októbri 2016 boli dané do užívania tri nové depozitáre – papier, obrazy a kombinovaný materiál. "/>
    <s v="Poskytnúť verejnosti prehľad slovenských dejín (už zrealizované do roku 1526), realizácia obrazárne, klenotnice cirkveného umenia, realizácia Keltskej cesty, expozície Dejín Bratislavského hradu, expozície Korunnej veže  , dobudovanie zázemia pre návštevníkov a edukačných  priestorov.  Realizácia 3 depozitárov  (6 už zrealizovaných) "/>
    <s v="namiesto realizácie obrazárne vytvorenie výstavného priestoru pre výstavy medzinárodného charakteru"/>
    <s v="Zákon č. 206/2009 Z.z. o múzeách a o galériách a o ochrane predmetov kultúrnej hodnoty, §12 a §13 a  §14 a §16 "/>
    <n v="10"/>
    <x v="1"/>
    <n v="112688"/>
    <s v="zámerom je zvýšnie počtu návštevníko, zlepešie ochrany zbierkových predmetov a ich priblíženie návštevníkom, zvýšenie počtu edukatívnych programov a pokztnutie komfortu pre návštevníkov"/>
    <x v="0"/>
    <x v="4"/>
    <s v="F2 Vytvorenie novej expozície/výstavy"/>
    <s v="01 Investičný zámer"/>
    <s v="štátny rozpočet"/>
    <s v="08S0106 Múzeá a galérie "/>
    <s v="nie"/>
    <n v="1"/>
    <n v="1280000"/>
    <n v="0"/>
    <n v="0"/>
    <n v="0"/>
    <n v="80000"/>
    <n v="800000"/>
    <n v="400000"/>
    <n v="0"/>
    <n v="0"/>
    <n v="0"/>
    <n v="0"/>
    <n v="0"/>
    <s v="-"/>
    <n v="600000"/>
    <n v="0"/>
    <m/>
    <n v="100000"/>
    <n v="200000"/>
    <n v="300000"/>
    <n v="0"/>
    <n v="0"/>
    <n v="0"/>
    <n v="0"/>
    <n v="0"/>
    <m/>
    <n v="0"/>
    <n v="1"/>
    <s v="F2"/>
    <n v="9"/>
    <n v="1"/>
    <n v="1"/>
    <n v="1"/>
    <n v="1"/>
    <n v="1"/>
    <n v="1"/>
    <n v="0"/>
    <n v="1"/>
    <n v="1"/>
    <n v="0"/>
    <n v="0"/>
    <n v="1"/>
    <n v="1"/>
    <n v="1"/>
    <n v="0"/>
    <n v="1"/>
    <n v="0"/>
    <n v="0"/>
    <n v="180000"/>
    <n v="1000000"/>
    <n v="700000"/>
    <n v="0"/>
    <n v="0"/>
    <n v="0"/>
    <n v="0"/>
    <n v="0"/>
    <n v="0"/>
    <n v="0"/>
    <n v="0"/>
    <n v="0"/>
    <n v="0"/>
    <n v="0"/>
    <n v="0"/>
    <n v="0"/>
    <n v="0"/>
    <n v="0"/>
    <n v="0"/>
    <n v="0"/>
    <n v="0"/>
    <n v="0"/>
    <n v="0"/>
    <n v="0"/>
    <n v="0"/>
    <n v="0"/>
    <n v="0"/>
    <n v="0"/>
    <n v="0"/>
    <n v="0"/>
    <n v="0"/>
    <n v="0"/>
    <n v="0"/>
    <n v="0"/>
    <n v="0"/>
    <n v="0"/>
    <n v="0"/>
    <n v="0"/>
    <n v="0"/>
    <n v="0"/>
    <n v="0"/>
    <n v="112688"/>
    <n v="112688"/>
    <n v="112688"/>
    <n v="112688"/>
    <n v="112688"/>
    <n v="112688"/>
    <n v="112688"/>
    <n v="112688"/>
    <n v="112688"/>
    <n v="112688"/>
    <n v="112688"/>
    <n v="112688"/>
    <n v="112688"/>
    <n v="112688"/>
    <n v="112688"/>
    <n v="112688"/>
    <n v="112688"/>
    <n v="112688"/>
    <n v="112688"/>
    <n v="112688"/>
    <n v="112688"/>
    <n v="112688"/>
    <n v="112688"/>
    <n v="112688"/>
    <n v="112688"/>
    <n v="112688"/>
    <n v="112688"/>
    <n v="112688"/>
    <n v="112688"/>
    <n v="112688"/>
    <n v="112688"/>
    <n v="112688"/>
    <n v="112688"/>
    <n v="112688"/>
    <n v="112688"/>
    <n v="112688"/>
    <n v="112688"/>
    <n v="112688"/>
    <n v="112688"/>
    <n v="112688"/>
    <n v="112688"/>
    <n v="112688"/>
    <n v="112688"/>
    <n v="163265.30612244896"/>
    <n v="863837.59853147599"/>
    <n v="575891.73235431733"/>
    <n v="0"/>
    <n v="0"/>
    <n v="0"/>
    <n v="0"/>
    <n v="0"/>
    <n v="0"/>
    <n v="0"/>
    <n v="0"/>
    <n v="0"/>
    <n v="0"/>
    <n v="0"/>
    <n v="0"/>
    <n v="0"/>
    <n v="0"/>
    <n v="0"/>
    <n v="0"/>
    <n v="0"/>
    <n v="0"/>
    <n v="0"/>
    <n v="0"/>
    <n v="0"/>
    <n v="0"/>
    <n v="0"/>
    <n v="0"/>
    <n v="0"/>
    <n v="0"/>
    <n v="0"/>
    <n v="0"/>
    <n v="0"/>
    <n v="0"/>
    <n v="0"/>
    <n v="0"/>
    <n v="0"/>
    <n v="0"/>
    <n v="0"/>
    <n v="0"/>
    <n v="0"/>
    <n v="102211.33786848072"/>
    <n v="97344.131303314964"/>
    <n v="92708.696479347593"/>
    <n v="88293.996646997708"/>
    <n v="84089.520616188296"/>
    <n v="80085.257729703124"/>
    <n v="76271.674028288704"/>
    <n v="72639.689550751136"/>
    <n v="69180.656715001081"/>
    <n v="65886.339728572464"/>
    <n v="62748.894979592827"/>
    <n v="59760.852361516969"/>
    <n v="56915.09748715903"/>
    <n v="54204.854749675251"/>
    <n v="51623.671190166911"/>
    <n v="49165.401133492283"/>
    <n v="46824.191555706944"/>
    <n v="44594.468148292326"/>
    <n v="42470.922045992695"/>
    <n v="40448.497186659704"/>
    <n v="38522.37827300925"/>
    <n v="36687.979307627844"/>
    <n v="34940.932673931289"/>
    <n v="33277.078737077412"/>
    <n v="31692.455940073727"/>
    <n v="30183.291371498784"/>
    <n v="28745.991782379799"/>
    <n v="27377.135030837901"/>
    <n v="26073.461934131341"/>
    <n v="24831.868508696505"/>
    <n v="23649.39857971096"/>
    <n v="22523.236742581867"/>
    <n v="21450.701659601778"/>
    <n v="20429.239675811215"/>
    <n v="19456.418738867826"/>
    <n v="18529.922608445548"/>
    <n v="17647.545341376714"/>
    <n v="16807.186039406392"/>
    <n v="16006.843847053708"/>
    <n v="15244.613187670197"/>
    <n v="1602994.6370082423"/>
    <n v="828711.30066664587"/>
    <x v="272"/>
  </r>
  <r>
    <s v="DÚ"/>
    <s v="Divadelný ústav"/>
    <x v="273"/>
    <n v="8"/>
    <s v="Vybudovanie reštaurátorsko-technického pracoviska"/>
    <s v=" Reštaurátorsko-technické pracovisko sa bude venovať nasledujúcimi činnostiam: a. základné ošetrenie poškodených papierových dokumentov, b. základné ošetrenie filmov, negatívov, diapozitívov, magnetofónových pásov._x000a_ "/>
    <s v="Odborná ochrana kultúrneho dedičstva na poli divadelníctva."/>
    <s v="N/A"/>
    <s v="Strategický plán rozvoja Divadelného ústavu na roky 2021 -2026 "/>
    <n v="10"/>
    <x v="0"/>
    <n v="1500"/>
    <s v="Ochrana zbierok a predmetov kultúrnej hodnoty -súčasný odhad kultúrno-spoločenskej  hodnoty zbierok ."/>
    <x v="0"/>
    <x v="0"/>
    <s v="C9 Elektrické spotrebiče"/>
    <s v="01 Investičný zámer"/>
    <s v="štátny rozpočet"/>
    <s v="08S0101"/>
    <s v="nie"/>
    <n v="1"/>
    <n v="16000"/>
    <n v="0"/>
    <n v="0"/>
    <n v="0"/>
    <n v="6000"/>
    <n v="4000"/>
    <n v="6000"/>
    <n v="0"/>
    <n v="0"/>
    <n v="0"/>
    <n v="0"/>
    <n v="0"/>
    <s v="náklady na nákup materiálového vybavenia, špeciálnych materiálov na odborné ošetrenie, nákup špeciálneho vybavenia pre pracovníkov"/>
    <n v="11000"/>
    <n v="0"/>
    <n v="2000"/>
    <n v="3000"/>
    <n v="2000"/>
    <n v="2000"/>
    <n v="2000"/>
    <n v="0"/>
    <n v="0"/>
    <n v="0"/>
    <n v="0"/>
    <m/>
    <n v="1"/>
    <n v="0"/>
    <s v="C9"/>
    <n v="9"/>
    <n v="1"/>
    <n v="1"/>
    <n v="1"/>
    <n v="1"/>
    <n v="1"/>
    <n v="1"/>
    <n v="1"/>
    <n v="0"/>
    <n v="1"/>
    <n v="0"/>
    <n v="0"/>
    <n v="1"/>
    <n v="1"/>
    <n v="1"/>
    <n v="0"/>
    <n v="1"/>
    <n v="0"/>
    <n v="2000"/>
    <n v="9000"/>
    <n v="6000"/>
    <n v="8000"/>
    <n v="2000"/>
    <n v="0"/>
    <n v="0"/>
    <n v="0"/>
    <n v="0"/>
    <n v="0"/>
    <n v="0"/>
    <n v="0"/>
    <n v="0"/>
    <n v="0"/>
    <n v="0"/>
    <n v="0"/>
    <n v="0"/>
    <n v="0"/>
    <n v="0"/>
    <n v="0"/>
    <n v="0"/>
    <n v="0"/>
    <n v="0"/>
    <n v="0"/>
    <n v="0"/>
    <n v="0"/>
    <n v="0"/>
    <n v="0"/>
    <n v="0"/>
    <n v="0"/>
    <n v="0"/>
    <n v="0"/>
    <n v="0"/>
    <n v="0"/>
    <n v="0"/>
    <n v="0"/>
    <n v="0"/>
    <n v="0"/>
    <n v="0"/>
    <n v="0"/>
    <n v="0"/>
    <n v="0"/>
    <n v="1500"/>
    <n v="1500"/>
    <n v="1500"/>
    <n v="1500"/>
    <n v="1500"/>
    <n v="1500"/>
    <n v="1500"/>
    <n v="1500"/>
    <n v="1500"/>
    <n v="1500"/>
    <n v="1500"/>
    <n v="1500"/>
    <n v="1500"/>
    <n v="1500"/>
    <n v="1500"/>
    <n v="1500"/>
    <n v="1500"/>
    <n v="1500"/>
    <n v="1500"/>
    <n v="1500"/>
    <n v="1500"/>
    <n v="1500"/>
    <n v="1500"/>
    <n v="1500"/>
    <n v="1500"/>
    <n v="1500"/>
    <n v="1500"/>
    <n v="1500"/>
    <n v="1500"/>
    <n v="1500"/>
    <n v="1500"/>
    <n v="1500"/>
    <n v="1500"/>
    <n v="1500"/>
    <n v="1500"/>
    <n v="1500"/>
    <n v="1500"/>
    <n v="1500"/>
    <n v="1500"/>
    <n v="1500"/>
    <n v="1500"/>
    <n v="1500"/>
    <n v="1500"/>
    <n v="8163.2653061224491"/>
    <n v="5183.0255911888562"/>
    <n v="6581.6197983350557"/>
    <n v="1567.052332936918"/>
    <n v="0"/>
    <n v="0"/>
    <n v="0"/>
    <n v="0"/>
    <n v="0"/>
    <n v="0"/>
    <n v="0"/>
    <n v="0"/>
    <n v="0"/>
    <n v="0"/>
    <n v="0"/>
    <n v="0"/>
    <n v="0"/>
    <n v="0"/>
    <n v="0"/>
    <n v="0"/>
    <n v="0"/>
    <n v="0"/>
    <n v="0"/>
    <n v="0"/>
    <n v="0"/>
    <n v="0"/>
    <n v="0"/>
    <n v="0"/>
    <n v="0"/>
    <n v="0"/>
    <n v="0"/>
    <n v="0"/>
    <n v="0"/>
    <n v="0"/>
    <n v="0"/>
    <n v="0"/>
    <n v="0"/>
    <n v="0"/>
    <n v="0"/>
    <n v="0"/>
    <n v="1360.5442176870747"/>
    <n v="1295.756397797214"/>
    <n v="1234.0537121878231"/>
    <n v="1175.2892497026885"/>
    <n v="1119.3230949549416"/>
    <n v="1066.0219951951822"/>
    <n v="1015.2590430430307"/>
    <n v="966.91337432669593"/>
    <n v="920.86988031113901"/>
    <n v="877.01893362965609"/>
    <n v="835.25612726633926"/>
    <n v="795.48202596794204"/>
    <n v="757.60192949327825"/>
    <n v="721.52564713645529"/>
    <n v="687.16728298710029"/>
    <n v="654.44503141628593"/>
    <n v="623.28098230122475"/>
    <n v="593.60093552497597"/>
    <n v="565.33422430950088"/>
    <n v="538.41354696142946"/>
    <n v="512.77480662993287"/>
    <n v="488.356958695174"/>
    <n v="465.10186542397531"/>
    <n v="442.95415754664316"/>
    <n v="421.86110242537444"/>
    <n v="401.77247850035656"/>
    <n v="382.64045571462532"/>
    <n v="364.41948163297644"/>
    <n v="347.06617298378723"/>
    <n v="330.5392123655115"/>
    <n v="314.79924987191572"/>
    <n v="299.80880940182453"/>
    <n v="285.53219943030905"/>
    <n v="271.93542802886572"/>
    <n v="258.98612193225313"/>
    <n v="246.65344945928865"/>
    <n v="234.90804710408449"/>
    <n v="223.72194962293756"/>
    <n v="213.06852345041673"/>
    <n v="202.92240328611118"/>
    <n v="21494.963028583275"/>
    <n v="11031.049898835445"/>
    <x v="273"/>
  </r>
  <r>
    <s v="NOC"/>
    <s v="Národné osvetové centrum"/>
    <x v="274"/>
    <n v="12"/>
    <s v="Hygienické maľovanie, stavebné úpravy, rekonštrukcia priestorov "/>
    <s v="Maľovanie – chodieb a kancelárií; rekonštrukcia zasadacej miestnosti (3. posch.)"/>
    <s v="hygienické maľovanie celého objektu NOC, ktorý nebol maľovaný minimálne 10 rokov"/>
    <s v="N/A"/>
    <s v="Zákon č. 124/2006 Z.z. o bezpečnosti a ochrane zdravia pri práci "/>
    <n v="40"/>
    <x v="0"/>
    <n v="2000"/>
    <s v="Zníženie nákladov na opravy je  smerovaná do šetrenia budúcich nákladov a bezpečnosti zamstnancov._x000a_Neustále opravy a odsatraňovabnie praviodelného zatekania a potreba opráv stien a maľovania  nám zvyšujú náklady na opravy a údržbu.  Maľovaním sa zvýši atraktívnosť prostredia všetký pristorov Noc určených pre verejnosť a zamestnancov. Ušetrenie nákladov je radovo 2 000 EUR/rok. Očakávaná návštevnosť po vykonaných prácach bude 10 000osôb/rok."/>
    <x v="0"/>
    <x v="1"/>
    <s v="B3 Stavebná rekonštrukcia priestorov"/>
    <s v="02 Analýza / podkladová štúdia k investičnému zámeru"/>
    <s v="štátny rozpočet"/>
    <s v="08S0107 Osvetová činnosť a tradičná ľudová kultúra"/>
    <s v="nie"/>
    <n v="1"/>
    <n v="25000"/>
    <n v="0"/>
    <n v="0"/>
    <n v="0"/>
    <n v="0"/>
    <n v="25000"/>
    <n v="0"/>
    <n v="0"/>
    <n v="0"/>
    <n v="0"/>
    <n v="0"/>
    <n v="0"/>
    <s v="-"/>
    <n v="0"/>
    <n v="0"/>
    <n v="0"/>
    <n v="0"/>
    <n v="25000"/>
    <n v="25000"/>
    <n v="0"/>
    <n v="0"/>
    <n v="0"/>
    <n v="0"/>
    <n v="0"/>
    <m/>
    <n v="1"/>
    <n v="0"/>
    <s v="B3"/>
    <n v="8"/>
    <n v="1"/>
    <n v="0"/>
    <n v="1"/>
    <n v="1"/>
    <n v="1"/>
    <n v="1"/>
    <n v="1"/>
    <n v="0"/>
    <n v="1"/>
    <n v="0"/>
    <n v="0"/>
    <n v="1"/>
    <n v="1"/>
    <n v="1"/>
    <n v="0"/>
    <n v="1"/>
    <n v="0"/>
    <n v="0"/>
    <n v="0"/>
    <n v="50000"/>
    <n v="25000"/>
    <n v="0"/>
    <n v="0"/>
    <n v="0"/>
    <n v="0"/>
    <n v="0"/>
    <n v="0"/>
    <n v="0"/>
    <n v="0"/>
    <n v="0"/>
    <n v="0"/>
    <n v="0"/>
    <n v="0"/>
    <n v="0"/>
    <n v="0"/>
    <n v="0"/>
    <n v="0"/>
    <n v="0"/>
    <n v="0"/>
    <n v="0"/>
    <n v="0"/>
    <n v="0"/>
    <n v="0"/>
    <n v="0"/>
    <n v="0"/>
    <n v="0"/>
    <n v="0"/>
    <n v="0"/>
    <n v="0"/>
    <n v="0"/>
    <n v="0"/>
    <n v="0"/>
    <n v="0"/>
    <n v="0"/>
    <n v="0"/>
    <n v="0"/>
    <n v="0"/>
    <n v="0"/>
    <n v="0"/>
    <n v="2000"/>
    <n v="2000"/>
    <n v="2000"/>
    <n v="2000"/>
    <n v="2000"/>
    <n v="2000"/>
    <n v="2000"/>
    <n v="2000"/>
    <n v="2000"/>
    <n v="2000"/>
    <n v="2000"/>
    <n v="2000"/>
    <n v="2000"/>
    <n v="2000"/>
    <n v="2000"/>
    <n v="2000"/>
    <n v="2000"/>
    <n v="2000"/>
    <n v="2000"/>
    <n v="2000"/>
    <n v="2000"/>
    <n v="2000"/>
    <n v="2000"/>
    <n v="2000"/>
    <n v="2000"/>
    <n v="2000"/>
    <n v="2000"/>
    <n v="2000"/>
    <n v="2000"/>
    <n v="2000"/>
    <n v="2000"/>
    <n v="2000"/>
    <n v="2000"/>
    <n v="2000"/>
    <n v="2000"/>
    <n v="2000"/>
    <n v="2000"/>
    <n v="2000"/>
    <n v="2000"/>
    <n v="2000"/>
    <n v="2000"/>
    <n v="2000"/>
    <n v="2000"/>
    <n v="0"/>
    <n v="43191.879926573798"/>
    <n v="20567.561869797049"/>
    <n v="0"/>
    <n v="0"/>
    <n v="0"/>
    <n v="0"/>
    <n v="0"/>
    <n v="0"/>
    <n v="0"/>
    <n v="0"/>
    <n v="0"/>
    <n v="0"/>
    <n v="0"/>
    <n v="0"/>
    <n v="0"/>
    <n v="0"/>
    <n v="0"/>
    <n v="0"/>
    <n v="0"/>
    <n v="0"/>
    <n v="0"/>
    <n v="0"/>
    <n v="0"/>
    <n v="0"/>
    <n v="0"/>
    <n v="0"/>
    <n v="0"/>
    <n v="0"/>
    <n v="0"/>
    <n v="0"/>
    <n v="0"/>
    <n v="0"/>
    <n v="0"/>
    <n v="0"/>
    <n v="0"/>
    <n v="0"/>
    <n v="0"/>
    <n v="0"/>
    <n v="0"/>
    <n v="1814.0589569160998"/>
    <n v="1727.6751970629521"/>
    <n v="1645.4049495837639"/>
    <n v="1567.052332936918"/>
    <n v="1492.4307932732554"/>
    <n v="1421.3626602602428"/>
    <n v="1353.6787240573744"/>
    <n v="1289.2178324355946"/>
    <n v="1227.8265070815187"/>
    <n v="1169.3585781728748"/>
    <n v="1113.6748363551189"/>
    <n v="1060.6427012905895"/>
    <n v="1010.1359059910377"/>
    <n v="962.03419618194039"/>
    <n v="916.22304398280039"/>
    <n v="872.59337522171461"/>
    <n v="831.04130973496626"/>
    <n v="791.46791403330121"/>
    <n v="753.77896574600118"/>
    <n v="717.88472928190595"/>
    <n v="683.69974217324375"/>
    <n v="651.14261159356533"/>
    <n v="620.13582056530038"/>
    <n v="590.60554339552425"/>
    <n v="562.48146990049918"/>
    <n v="535.69663800047545"/>
    <n v="510.18727428616711"/>
    <n v="485.89264217730192"/>
    <n v="462.75489731171626"/>
    <n v="440.71894982068198"/>
    <n v="419.73233316255431"/>
    <n v="399.74507920243269"/>
    <n v="380.7095992404121"/>
    <n v="362.58057070515429"/>
    <n v="345.31482924300417"/>
    <n v="328.87126594571822"/>
    <n v="313.21072947211263"/>
    <n v="298.29593283058341"/>
    <n v="284.09136460055566"/>
    <n v="270.56320438148157"/>
    <n v="63759.441796370847"/>
    <n v="32683.974007608464"/>
    <x v="274"/>
  </r>
  <r>
    <s v="SCD"/>
    <s v="Slovenské centrum dizajnu"/>
    <x v="275"/>
    <n v="3"/>
    <s v="Rekonštrukcia Hurbanove kasárne -výmena okien -  výstavný priestor Satelit , Slovenské múzeum dizajnu - OBJEKT V SPRÁVE MK SR"/>
    <s v="Rekonštrukcia priestorov v Hurbanových kasárňach,  ktoré slúžia ako výstavný priestor Satelit a priestory Slovenského múzea dizajnu - výmena nefunkčných okien na budove /spráchnivelé drevené rámy/vysoké riziko zatečenie/oprava - údržba bola realizovaná a už nie je funkčná /uvedeným sa dosiahnu úspory energie , po predbežnom schválení IA bude urobená projektová dokumentácia."/>
    <s v="Cieľom projektu je energetická a finančná úspora a zamedzenie zatečeniu, prípadné inému poškodeniu priestorov, v ktorých sú predmety kultúrnej a zbierkovej hodnoty a iný majetok v správe organizácie ako aj cudzí majetok - exponáty prezentované vo výstavných priestoroch"/>
    <s v="N/A"/>
    <s v="Zákon č. 278/1993 Z. z.Zákon Národnej rady Slovenskej republiky o správe majetku štátu"/>
    <n v="40"/>
    <x v="0"/>
    <n v="9530"/>
    <s v="30% ročná úspora v rámci energií - elektrika a plyn hradených v rámci výpožičky priestorov za Hurbanove kasárne Bratislava – mesačne: 7948,80 EUR – bližší rozpis v zmluve MK- 24/2021/M (v tom mesačne : el. energia 711,47 EUR, plyn: 1.938,13 EUR)"/>
    <x v="0"/>
    <x v="1"/>
    <s v="B3 Stavebná rekonštrukcia priestorov"/>
    <s v="01 Investičný zámer"/>
    <s v="štátny rozpočet"/>
    <s v="08S0103"/>
    <s v="nie"/>
    <n v="1"/>
    <n v="305000"/>
    <n v="5000"/>
    <n v="0"/>
    <n v="0"/>
    <n v="0"/>
    <n v="305000"/>
    <n v="0"/>
    <n v="0"/>
    <n v="0"/>
    <n v="0"/>
    <n v="0"/>
    <n v="0"/>
    <s v="maľovka stien interiéru po  výmene okien  "/>
    <n v="50000"/>
    <n v="0"/>
    <n v="0"/>
    <n v="0"/>
    <n v="50000"/>
    <n v="0"/>
    <n v="0"/>
    <n v="0"/>
    <n v="0"/>
    <n v="0"/>
    <n v="0"/>
    <m/>
    <n v="0"/>
    <n v="0"/>
    <s v="B3"/>
    <n v="9"/>
    <n v="1"/>
    <n v="1"/>
    <n v="1"/>
    <n v="1"/>
    <n v="1"/>
    <n v="1"/>
    <n v="1"/>
    <n v="0"/>
    <n v="1"/>
    <n v="0"/>
    <n v="0"/>
    <n v="1"/>
    <n v="1"/>
    <n v="1"/>
    <n v="0"/>
    <n v="1"/>
    <n v="0"/>
    <n v="0"/>
    <n v="0"/>
    <n v="355000"/>
    <n v="0"/>
    <n v="0"/>
    <n v="0"/>
    <n v="0"/>
    <n v="0"/>
    <n v="0"/>
    <n v="0"/>
    <n v="0"/>
    <n v="0"/>
    <n v="0"/>
    <n v="0"/>
    <n v="0"/>
    <n v="0"/>
    <n v="0"/>
    <n v="0"/>
    <n v="0"/>
    <n v="0"/>
    <n v="0"/>
    <n v="0"/>
    <n v="0"/>
    <n v="0"/>
    <n v="0"/>
    <n v="0"/>
    <n v="0"/>
    <n v="0"/>
    <n v="0"/>
    <n v="0"/>
    <n v="0"/>
    <n v="0"/>
    <n v="0"/>
    <n v="0"/>
    <n v="0"/>
    <n v="0"/>
    <n v="0"/>
    <n v="0"/>
    <n v="0"/>
    <n v="0"/>
    <n v="0"/>
    <n v="0"/>
    <n v="9530"/>
    <n v="9530"/>
    <n v="9530"/>
    <n v="9530"/>
    <n v="9530"/>
    <n v="9530"/>
    <n v="9530"/>
    <n v="9530"/>
    <n v="9530"/>
    <n v="9530"/>
    <n v="9530"/>
    <n v="9530"/>
    <n v="9530"/>
    <n v="9530"/>
    <n v="9530"/>
    <n v="9530"/>
    <n v="9530"/>
    <n v="9530"/>
    <n v="9530"/>
    <n v="9530"/>
    <n v="9530"/>
    <n v="9530"/>
    <n v="9530"/>
    <n v="9530"/>
    <n v="9530"/>
    <n v="9530"/>
    <n v="9530"/>
    <n v="9530"/>
    <n v="9530"/>
    <n v="9530"/>
    <n v="9530"/>
    <n v="9530"/>
    <n v="9530"/>
    <n v="9530"/>
    <n v="9530"/>
    <n v="9530"/>
    <n v="9530"/>
    <n v="9530"/>
    <n v="9530"/>
    <n v="9530"/>
    <n v="9530"/>
    <n v="9530"/>
    <n v="9530"/>
    <n v="0"/>
    <n v="306662.34747867397"/>
    <n v="0"/>
    <n v="0"/>
    <n v="0"/>
    <n v="0"/>
    <n v="0"/>
    <n v="0"/>
    <n v="0"/>
    <n v="0"/>
    <n v="0"/>
    <n v="0"/>
    <n v="0"/>
    <n v="0"/>
    <n v="0"/>
    <n v="0"/>
    <n v="0"/>
    <n v="0"/>
    <n v="0"/>
    <n v="0"/>
    <n v="0"/>
    <n v="0"/>
    <n v="0"/>
    <n v="0"/>
    <n v="0"/>
    <n v="0"/>
    <n v="0"/>
    <n v="0"/>
    <n v="0"/>
    <n v="0"/>
    <n v="0"/>
    <n v="0"/>
    <n v="0"/>
    <n v="0"/>
    <n v="0"/>
    <n v="0"/>
    <n v="0"/>
    <n v="0"/>
    <n v="0"/>
    <n v="0"/>
    <n v="8643.9909297052145"/>
    <n v="8232.372314004966"/>
    <n v="7840.3545847666355"/>
    <n v="7467.0043664444138"/>
    <n v="7111.4327299470615"/>
    <n v="6772.7930761400576"/>
    <n v="6450.2791201333885"/>
    <n v="6143.1229715556083"/>
    <n v="5850.593306243436"/>
    <n v="5571.9936249937482"/>
    <n v="5306.6605952321424"/>
    <n v="5053.9624716496583"/>
    <n v="4813.2975920472945"/>
    <n v="4584.0929448069455"/>
    <n v="4365.8028045780438"/>
    <n v="4157.9074329314699"/>
    <n v="3959.9118408871145"/>
    <n v="3771.3446103686802"/>
    <n v="3591.7567717796956"/>
    <n v="3420.7207350282815"/>
    <n v="3257.8292714555064"/>
    <n v="3102.6945442433389"/>
    <n v="2954.9471849936567"/>
    <n v="2814.235414279673"/>
    <n v="2680.2242040758788"/>
    <n v="2552.5944800722655"/>
    <n v="2431.0423619735861"/>
    <n v="2315.2784399748439"/>
    <n v="2205.027085690328"/>
    <n v="2100.0257958955499"/>
    <n v="2000.0245675195713"/>
    <n v="1904.7853023995917"/>
    <n v="1814.0812403805637"/>
    <n v="1727.6964194100603"/>
    <n v="1645.4251613429149"/>
    <n v="1567.0715822313473"/>
    <n v="1492.4491259346166"/>
    <n v="1421.3801199377299"/>
    <n v="1353.6953523216478"/>
    <n v="1289.2336688777596"/>
    <n v="306662.34747867397"/>
    <n v="155739.13614625431"/>
    <x v="275"/>
  </r>
  <r>
    <s v="SĽUK"/>
    <s v="Slovenský ľudový umelecký kolektív"/>
    <x v="276"/>
    <n v="4"/>
    <s v="Rekonštrukcia ubytovne SĽUK-u"/>
    <s v="Objekt ubytovne SĽUK-u je v značne fyzicky opotrebovanom stave. Zámerom je komplexná rekonštrukcia ubytovne SĽUK, a to zateplenie budovy, výmena sanity, podláh, okien, dverí, dlažieb a obkladov, stierkovanie, penetrácia, maľovanie, omietka, rekonštrukcia strechy, pivničných priestorov, elektroinštalačné práce, výmena kotlov.  "/>
    <s v="Zvýšenie energetickej efektívnosti a zabezpečenie lepšieho ubytovacieho štantardu."/>
    <s v="N/A"/>
    <s v="Zákon č. 555/2005 Z.z o energetickej hospodárnosti budov, §4 ods. 3; Zákon č. 311/2001 Zákonník práce, §151"/>
    <n v="40"/>
    <x v="0"/>
    <n v="17500"/>
    <s v="Ročný predpoklad šetrenia nákladov na energie, na údržbu a prevádzku nehnuteľnosti"/>
    <x v="0"/>
    <x v="1"/>
    <s v="B1 Komplexná rekonštrukcia"/>
    <s v="01 Investičný zámer"/>
    <s v="štátny rozpočet"/>
    <s v="08S0102 Hudba, koncertná činnosť a umelecké súbory"/>
    <s v="nie"/>
    <n v="1"/>
    <n v="700000"/>
    <n v="50000"/>
    <n v="0"/>
    <n v="0"/>
    <n v="0"/>
    <n v="50000"/>
    <n v="450000"/>
    <n v="200000"/>
    <n v="0"/>
    <n v="0"/>
    <n v="0"/>
    <n v="0"/>
    <s v="-"/>
    <n v="0"/>
    <n v="0"/>
    <n v="0"/>
    <n v="0"/>
    <n v="0"/>
    <n v="0"/>
    <n v="0"/>
    <n v="0"/>
    <n v="0"/>
    <n v="0"/>
    <n v="0"/>
    <m/>
    <n v="0"/>
    <n v="0"/>
    <s v="B1"/>
    <n v="8"/>
    <n v="1"/>
    <n v="1"/>
    <n v="0"/>
    <n v="1"/>
    <n v="1"/>
    <n v="1"/>
    <n v="1"/>
    <n v="0"/>
    <n v="1"/>
    <n v="0"/>
    <n v="0"/>
    <n v="1"/>
    <n v="1"/>
    <n v="1"/>
    <n v="0"/>
    <n v="1"/>
    <n v="0"/>
    <n v="0"/>
    <n v="0"/>
    <n v="50000"/>
    <n v="450000"/>
    <n v="200000"/>
    <n v="0"/>
    <n v="0"/>
    <n v="0"/>
    <n v="0"/>
    <n v="0"/>
    <n v="0"/>
    <n v="0"/>
    <n v="0"/>
    <n v="0"/>
    <n v="0"/>
    <n v="0"/>
    <n v="0"/>
    <n v="0"/>
    <n v="0"/>
    <n v="0"/>
    <n v="0"/>
    <n v="0"/>
    <n v="0"/>
    <n v="0"/>
    <n v="0"/>
    <n v="0"/>
    <n v="0"/>
    <n v="0"/>
    <n v="0"/>
    <n v="0"/>
    <n v="0"/>
    <n v="0"/>
    <n v="0"/>
    <n v="0"/>
    <n v="0"/>
    <n v="0"/>
    <n v="0"/>
    <n v="0"/>
    <n v="0"/>
    <n v="0"/>
    <n v="0"/>
    <n v="0"/>
    <n v="17500"/>
    <n v="17500"/>
    <n v="17500"/>
    <n v="17500"/>
    <n v="17500"/>
    <n v="17500"/>
    <n v="17500"/>
    <n v="17500"/>
    <n v="17500"/>
    <n v="17500"/>
    <n v="17500"/>
    <n v="17500"/>
    <n v="17500"/>
    <n v="17500"/>
    <n v="17500"/>
    <n v="17500"/>
    <n v="17500"/>
    <n v="17500"/>
    <n v="17500"/>
    <n v="17500"/>
    <n v="17500"/>
    <n v="17500"/>
    <n v="17500"/>
    <n v="17500"/>
    <n v="17500"/>
    <n v="17500"/>
    <n v="17500"/>
    <n v="17500"/>
    <n v="17500"/>
    <n v="17500"/>
    <n v="17500"/>
    <n v="17500"/>
    <n v="17500"/>
    <n v="17500"/>
    <n v="17500"/>
    <n v="17500"/>
    <n v="17500"/>
    <n v="17500"/>
    <n v="17500"/>
    <n v="17500"/>
    <n v="17500"/>
    <n v="17500"/>
    <n v="17500"/>
    <n v="0"/>
    <n v="43191.879926573798"/>
    <n v="370216.11365634686"/>
    <n v="156705.2332936918"/>
    <n v="0"/>
    <n v="0"/>
    <n v="0"/>
    <n v="0"/>
    <n v="0"/>
    <n v="0"/>
    <n v="0"/>
    <n v="0"/>
    <n v="0"/>
    <n v="0"/>
    <n v="0"/>
    <n v="0"/>
    <n v="0"/>
    <n v="0"/>
    <n v="0"/>
    <n v="0"/>
    <n v="0"/>
    <n v="0"/>
    <n v="0"/>
    <n v="0"/>
    <n v="0"/>
    <n v="0"/>
    <n v="0"/>
    <n v="0"/>
    <n v="0"/>
    <n v="0"/>
    <n v="0"/>
    <n v="0"/>
    <n v="0"/>
    <n v="0"/>
    <n v="0"/>
    <n v="0"/>
    <n v="0"/>
    <n v="0"/>
    <n v="0"/>
    <n v="0"/>
    <n v="15873.015873015873"/>
    <n v="15117.15797430083"/>
    <n v="14397.293308857934"/>
    <n v="13711.707913198032"/>
    <n v="13058.769441140985"/>
    <n v="12436.923277277125"/>
    <n v="11844.688835502026"/>
    <n v="11280.656033811452"/>
    <n v="10743.481936963288"/>
    <n v="10231.887559012655"/>
    <n v="9744.6548181072922"/>
    <n v="9280.6236362926575"/>
    <n v="8838.6891774215801"/>
    <n v="8417.7992165919786"/>
    <n v="8016.9516348495035"/>
    <n v="7635.1920331900028"/>
    <n v="7271.611460180955"/>
    <n v="6925.3442477913859"/>
    <n v="6595.5659502775106"/>
    <n v="6281.4913812166769"/>
    <n v="5982.3727440158827"/>
    <n v="5697.4978514436971"/>
    <n v="5426.1884299463791"/>
    <n v="5167.7985047108368"/>
    <n v="4921.7128616293685"/>
    <n v="4687.3455825041601"/>
    <n v="4464.1386500039625"/>
    <n v="4251.5606190513918"/>
    <n v="4049.1053514775176"/>
    <n v="3856.2908109309674"/>
    <n v="3672.6579151723504"/>
    <n v="3497.769443021286"/>
    <n v="3331.2089933536058"/>
    <n v="3172.5799936701001"/>
    <n v="3021.5047558762863"/>
    <n v="2877.6235770250341"/>
    <n v="2740.5938828809853"/>
    <n v="2610.089412267605"/>
    <n v="2485.799440254862"/>
    <n v="2367.4280383379637"/>
    <n v="570113.2268766124"/>
    <n v="285984.77256657399"/>
    <x v="276"/>
  </r>
  <r>
    <s v="ŠVK BB"/>
    <s v="Štátna vedecká knižnica v Banskej Bystrici"/>
    <x v="277"/>
    <n v="10"/>
    <s v=" Rekonštrukcia objektu NKP Lazovná 28 "/>
    <s v="Odstránenie statického narušenia a rekonštrukcia objektu , výmena kanalizácie,  úprava interiérov a zariadenie  pre účely Kreatívneho centra."/>
    <s v="Rekonštrukcia  NKP a jeho využitie pre vzdelávacie aktivity zaerané na oblasť moderných technológií."/>
    <s v="N/A"/>
    <s v="Zákon č. 49/2002 Z.z. o ochrane pamiatkového fondu, §28  ods. 2  a); Zákon č. 278/1993 Z.z. o správe majetku štátu, §3 ods. 3"/>
    <n v="40"/>
    <x v="0"/>
    <n v="10000"/>
    <s v="Navýšenie príjmov pri realizácii nových činností v rekonštruovaných priestoroch"/>
    <x v="0"/>
    <x v="1"/>
    <s v="B3 Stavebná rekonštrukcia priestorov"/>
    <s v="01 Investičný zámer"/>
    <s v="štátny rozpočet"/>
    <s v="08S0105"/>
    <s v="nie"/>
    <n v="1"/>
    <n v="400000"/>
    <n v="15000"/>
    <n v="0"/>
    <n v="0"/>
    <n v="15000"/>
    <n v="0"/>
    <n v="200000"/>
    <n v="185000"/>
    <n v="0"/>
    <n v="0"/>
    <n v="0"/>
    <n v="0"/>
    <s v="náklady na : pamiatkové prieskumy, stavebný   a autorský dozor, správne poplatky"/>
    <n v="10000"/>
    <n v="0"/>
    <n v="5000"/>
    <n v="0"/>
    <n v="0"/>
    <n v="5000"/>
    <n v="0"/>
    <n v="0"/>
    <n v="0"/>
    <n v="0"/>
    <n v="0"/>
    <m/>
    <n v="0"/>
    <n v="0"/>
    <s v="B3"/>
    <n v="9"/>
    <n v="1"/>
    <n v="1"/>
    <n v="1"/>
    <n v="1"/>
    <n v="1"/>
    <n v="1"/>
    <n v="1"/>
    <n v="0"/>
    <n v="1"/>
    <n v="0"/>
    <n v="0"/>
    <n v="1"/>
    <n v="1"/>
    <n v="1"/>
    <n v="0"/>
    <n v="1"/>
    <n v="0"/>
    <n v="5000"/>
    <n v="15000"/>
    <n v="0"/>
    <n v="205000"/>
    <n v="185000"/>
    <n v="0"/>
    <n v="0"/>
    <n v="0"/>
    <n v="0"/>
    <n v="0"/>
    <n v="0"/>
    <n v="0"/>
    <n v="0"/>
    <n v="0"/>
    <n v="0"/>
    <n v="0"/>
    <n v="0"/>
    <n v="0"/>
    <n v="0"/>
    <n v="0"/>
    <n v="0"/>
    <n v="0"/>
    <n v="0"/>
    <n v="0"/>
    <n v="0"/>
    <n v="0"/>
    <n v="0"/>
    <n v="0"/>
    <n v="0"/>
    <n v="0"/>
    <n v="0"/>
    <n v="0"/>
    <n v="0"/>
    <n v="0"/>
    <n v="0"/>
    <n v="0"/>
    <n v="0"/>
    <n v="0"/>
    <n v="0"/>
    <n v="0"/>
    <n v="0"/>
    <n v="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3605.442176870747"/>
    <n v="0"/>
    <n v="168654.00733233581"/>
    <n v="144952.34079666491"/>
    <n v="0"/>
    <n v="0"/>
    <n v="0"/>
    <n v="0"/>
    <n v="0"/>
    <n v="0"/>
    <n v="0"/>
    <n v="0"/>
    <n v="0"/>
    <n v="0"/>
    <n v="0"/>
    <n v="0"/>
    <n v="0"/>
    <n v="0"/>
    <n v="0"/>
    <n v="0"/>
    <n v="0"/>
    <n v="0"/>
    <n v="0"/>
    <n v="0"/>
    <n v="0"/>
    <n v="0"/>
    <n v="0"/>
    <n v="0"/>
    <n v="0"/>
    <n v="0"/>
    <n v="0"/>
    <n v="0"/>
    <n v="0"/>
    <n v="0"/>
    <n v="0"/>
    <n v="0"/>
    <n v="0"/>
    <n v="0"/>
    <n v="0"/>
    <n v="0"/>
    <n v="9070.2947845804993"/>
    <n v="8638.3759853147603"/>
    <n v="8227.0247479188201"/>
    <n v="7835.2616646845891"/>
    <n v="7462.153966366277"/>
    <n v="7106.8133013012148"/>
    <n v="6768.3936202868717"/>
    <n v="6446.0891621779729"/>
    <n v="6139.1325354075934"/>
    <n v="5846.7928908643744"/>
    <n v="5568.3741817755954"/>
    <n v="5303.2135064529466"/>
    <n v="5050.6795299551886"/>
    <n v="4810.1709809097019"/>
    <n v="4581.1152199140024"/>
    <n v="4362.9668761085732"/>
    <n v="4155.2065486748315"/>
    <n v="3957.3395701665063"/>
    <n v="3768.8948287300059"/>
    <n v="3589.4236464095297"/>
    <n v="3418.498710866219"/>
    <n v="3255.7130579678269"/>
    <n v="3100.679102826502"/>
    <n v="2953.0277169776209"/>
    <n v="2812.4073495024963"/>
    <n v="2678.4831900023769"/>
    <n v="2550.9363714308356"/>
    <n v="2429.4632108865098"/>
    <n v="2313.7744865585814"/>
    <n v="2203.5947491034099"/>
    <n v="2098.6616658127714"/>
    <n v="1998.7253960121634"/>
    <n v="1903.5479962020604"/>
    <n v="1812.9028535257717"/>
    <n v="1726.5741462150208"/>
    <n v="1644.3563297285912"/>
    <n v="1566.0536473605632"/>
    <n v="1491.4796641529169"/>
    <n v="1420.4568230027783"/>
    <n v="1352.8160219074077"/>
    <n v="327211.79030587146"/>
    <n v="163419.87003804228"/>
    <x v="277"/>
  </r>
  <r>
    <s v="SND"/>
    <s v="Slovenské národné divadlo"/>
    <x v="278"/>
    <n v="1"/>
    <s v="Rekonštrukcia scénických zariadení v sále a v skúšobniach Činohry v Novej budove SND"/>
    <s v="Nevyhnutná rekonštrukcia riadiaceho systému scénických zariadení v sále ČINOHRY - úprava scénických zariadení vyhovujúca bezpečnostnej norme SIL3, obstaranie mobilného praktikáblového fundusu javísk ako súčasti scénických zariadení"/>
    <s v="Zabezpečiť bezporuchovú prevádzku, technologicky umožniť umeleckú tvorbu porovnateľnú minimálne s európskym štandardom a tým umožniť medzinárodnú spoluprácu na nových projektoch"/>
    <m/>
    <s v="Zákon č. 385/1997 Z.z. o Slov.národnom divadle, §2"/>
    <n v="10"/>
    <x v="1"/>
    <n v="102474"/>
    <s v="doplní investor (vysvetlivky a rady)"/>
    <x v="2"/>
    <x v="0"/>
    <s v="C1 Javisková technika"/>
    <s v="01 Investičný zámer"/>
    <s v="štátny rozpočet"/>
    <s v="08S0101"/>
    <s v="nie"/>
    <n v="1"/>
    <n v="1760000"/>
    <n v="170000"/>
    <n v="0"/>
    <n v="0"/>
    <n v="0"/>
    <n v="1760000"/>
    <n v="0"/>
    <n v="0"/>
    <n v="0"/>
    <n v="0"/>
    <n v="0"/>
    <n v="0"/>
    <s v="-"/>
    <n v="0"/>
    <n v="0"/>
    <n v="0"/>
    <n v="0"/>
    <n v="0"/>
    <n v="0"/>
    <n v="0"/>
    <n v="0"/>
    <n v="0"/>
    <n v="0"/>
    <n v="0"/>
    <m/>
    <n v="0"/>
    <n v="1"/>
    <s v="C1"/>
    <n v="7"/>
    <n v="1"/>
    <n v="1"/>
    <n v="0"/>
    <n v="1"/>
    <n v="1"/>
    <n v="0"/>
    <n v="0"/>
    <n v="0"/>
    <n v="1"/>
    <n v="0"/>
    <n v="1"/>
    <n v="0"/>
    <n v="1"/>
    <n v="1"/>
    <n v="0"/>
    <n v="1"/>
    <n v="0"/>
    <n v="0"/>
    <n v="0"/>
    <n v="1760000"/>
    <n v="0"/>
    <n v="0"/>
    <n v="0"/>
    <n v="0"/>
    <n v="0"/>
    <n v="0"/>
    <n v="0"/>
    <n v="0"/>
    <n v="0"/>
    <n v="0"/>
    <n v="0"/>
    <n v="0"/>
    <n v="0"/>
    <n v="0"/>
    <n v="0"/>
    <n v="0"/>
    <n v="0"/>
    <n v="0"/>
    <n v="0"/>
    <n v="0"/>
    <n v="0"/>
    <n v="0"/>
    <n v="0"/>
    <n v="0"/>
    <n v="0"/>
    <n v="0"/>
    <n v="0"/>
    <n v="0"/>
    <n v="0"/>
    <n v="0"/>
    <n v="0"/>
    <n v="0"/>
    <n v="0"/>
    <n v="0"/>
    <n v="0"/>
    <n v="0"/>
    <n v="0"/>
    <n v="0"/>
    <n v="0"/>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0"/>
    <n v="1520354.1734153978"/>
    <n v="0"/>
    <n v="0"/>
    <n v="0"/>
    <n v="0"/>
    <n v="0"/>
    <n v="0"/>
    <n v="0"/>
    <n v="0"/>
    <n v="0"/>
    <n v="0"/>
    <n v="0"/>
    <n v="0"/>
    <n v="0"/>
    <n v="0"/>
    <n v="0"/>
    <n v="0"/>
    <n v="0"/>
    <n v="0"/>
    <n v="0"/>
    <n v="0"/>
    <n v="0"/>
    <n v="0"/>
    <n v="0"/>
    <n v="0"/>
    <n v="0"/>
    <n v="0"/>
    <n v="0"/>
    <n v="0"/>
    <n v="0"/>
    <n v="0"/>
    <n v="0"/>
    <n v="0"/>
    <n v="0"/>
    <n v="0"/>
    <n v="0"/>
    <n v="0"/>
    <n v="0"/>
    <n v="0"/>
    <n v="92946.938775510207"/>
    <n v="88520.894071914474"/>
    <n v="84305.613401823313"/>
    <n v="80291.060382688869"/>
    <n v="76467.676554941791"/>
    <n v="72826.358623754058"/>
    <n v="69358.436784527687"/>
    <n v="66055.654080502558"/>
    <n v="62910.146743335768"/>
    <n v="59914.425469843583"/>
    <n v="57061.357590327236"/>
    <n v="54344.150086025926"/>
    <n v="51756.333415262801"/>
    <n v="49291.746109774082"/>
    <n v="46944.520104546747"/>
    <n v="44709.066766234988"/>
    <n v="42580.063586890465"/>
    <n v="40552.441511324258"/>
    <n v="38621.372867927865"/>
    <n v="36782.259874217016"/>
    <n v="35030.72368973049"/>
    <n v="33362.59399021951"/>
    <n v="31773.899038304298"/>
    <n v="30260.856226956472"/>
    <n v="28819.863073291879"/>
    <n v="27447.488641230357"/>
    <n v="26140.465372600345"/>
    <n v="24895.681307238418"/>
    <n v="23710.172673560406"/>
    <n v="22581.116831962285"/>
    <n v="21505.825554249797"/>
    <n v="20481.738623095043"/>
    <n v="19506.417736280993"/>
    <n v="18577.54070121999"/>
    <n v="17692.895905923804"/>
    <n v="16850.377053260763"/>
    <n v="16047.978145962636"/>
    <n v="15283.788710440602"/>
    <n v="14555.98924803867"/>
    <n v="13862.846902893971"/>
    <n v="1520354.1734153978"/>
    <n v="753597.2048888423"/>
    <x v="278"/>
  </r>
  <r>
    <s v="ŠFK"/>
    <s v="Štátna filharmónia Košice"/>
    <x v="279"/>
    <n v="5"/>
    <s v="Nákup hudobných nástrojov - veľké a malé koncertné krídlo"/>
    <s v="Nákup veľkého a malého koncertného krídla značky Steinway."/>
    <s v="Cieľom je zabezpečiť výmenu koncertného klavíra vo veľkej koncertnej sále. Novým klavírom (malé koncertné krídlo) zabezpečiť možnosť realizovať komorné koncerty v Malej sále DU."/>
    <s v="N/A"/>
    <s v="Zriaďovacia listina ŠFK, Čl. 1 ods. 1"/>
    <n v="10"/>
    <x v="1"/>
    <n v="23800"/>
    <s v="návštevnosť 2022"/>
    <x v="2"/>
    <x v="5"/>
    <s v="E1 Nákup hudobných nástrojov"/>
    <s v="01 Investičný zámer"/>
    <s v="štátny rozpočet"/>
    <s v="08T010B"/>
    <s v="nie"/>
    <n v="1"/>
    <n v="400000"/>
    <n v="0"/>
    <n v="0"/>
    <n v="0"/>
    <n v="220000"/>
    <n v="180000"/>
    <n v="0"/>
    <n v="0"/>
    <n v="0"/>
    <n v="0"/>
    <n v="0"/>
    <n v="0"/>
    <s v="-"/>
    <n v="0"/>
    <n v="0"/>
    <n v="0"/>
    <n v="0"/>
    <n v="0"/>
    <n v="0"/>
    <n v="0"/>
    <n v="0"/>
    <n v="0"/>
    <n v="0"/>
    <n v="0"/>
    <m/>
    <n v="0"/>
    <n v="0"/>
    <s v="E1"/>
    <n v="9"/>
    <n v="1"/>
    <n v="1"/>
    <n v="1"/>
    <n v="1"/>
    <n v="1"/>
    <n v="1"/>
    <n v="1"/>
    <n v="0"/>
    <n v="1"/>
    <n v="0"/>
    <n v="1"/>
    <n v="0"/>
    <n v="1"/>
    <n v="1"/>
    <n v="0"/>
    <n v="1"/>
    <n v="0"/>
    <n v="0"/>
    <n v="220000"/>
    <n v="180000"/>
    <n v="0"/>
    <n v="0"/>
    <n v="0"/>
    <n v="0"/>
    <n v="0"/>
    <n v="0"/>
    <n v="0"/>
    <n v="0"/>
    <n v="0"/>
    <n v="0"/>
    <n v="0"/>
    <n v="0"/>
    <n v="0"/>
    <n v="0"/>
    <n v="0"/>
    <n v="0"/>
    <n v="0"/>
    <n v="0"/>
    <n v="0"/>
    <n v="0"/>
    <n v="0"/>
    <n v="0"/>
    <n v="0"/>
    <n v="0"/>
    <n v="0"/>
    <n v="0"/>
    <n v="0"/>
    <n v="0"/>
    <n v="0"/>
    <n v="0"/>
    <n v="0"/>
    <n v="0"/>
    <n v="0"/>
    <n v="0"/>
    <n v="0"/>
    <n v="0"/>
    <n v="0"/>
    <n v="0"/>
    <n v="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199546.48526077098"/>
    <n v="155490.76773566566"/>
    <n v="0"/>
    <n v="0"/>
    <n v="0"/>
    <n v="0"/>
    <n v="0"/>
    <n v="0"/>
    <n v="0"/>
    <n v="0"/>
    <n v="0"/>
    <n v="0"/>
    <n v="0"/>
    <n v="0"/>
    <n v="0"/>
    <n v="0"/>
    <n v="0"/>
    <n v="0"/>
    <n v="0"/>
    <n v="0"/>
    <n v="0"/>
    <n v="0"/>
    <n v="0"/>
    <n v="0"/>
    <n v="0"/>
    <n v="0"/>
    <n v="0"/>
    <n v="0"/>
    <n v="0"/>
    <n v="0"/>
    <n v="0"/>
    <n v="0"/>
    <n v="0"/>
    <n v="0"/>
    <n v="0"/>
    <n v="0"/>
    <n v="0"/>
    <n v="0"/>
    <n v="0"/>
    <n v="0"/>
    <n v="21587.301587301587"/>
    <n v="20559.334845049128"/>
    <n v="19580.31890004679"/>
    <n v="18647.922761949321"/>
    <n v="17759.926439951738"/>
    <n v="16914.215657096891"/>
    <n v="16108.776816282754"/>
    <n v="15341.692205983576"/>
    <n v="14611.135434270072"/>
    <n v="13915.367080257211"/>
    <n v="13252.730552625917"/>
    <n v="12621.648145358013"/>
    <n v="12020.617281293349"/>
    <n v="11448.206934565091"/>
    <n v="10903.054223395326"/>
    <n v="10383.861165138404"/>
    <n v="9889.3915858460987"/>
    <n v="9418.4681769962845"/>
    <n v="8969.9696923774136"/>
    <n v="8542.8282784546809"/>
    <n v="8136.026931861601"/>
    <n v="7748.5970779634281"/>
    <n v="7379.6162647270748"/>
    <n v="7028.2059664067383"/>
    <n v="6693.5294918159407"/>
    <n v="6374.7899922056577"/>
    <n v="6071.2285640053888"/>
    <n v="5782.1224419098926"/>
    <n v="5506.7832780094241"/>
    <n v="5244.5555028661156"/>
    <n v="4994.8147646343969"/>
    <n v="4756.9664425089486"/>
    <n v="4530.444230960904"/>
    <n v="4314.7087913913365"/>
    <n v="4109.2464679917493"/>
    <n v="3913.5680647540466"/>
    <n v="3727.2076807181402"/>
    <n v="3549.7216006839426"/>
    <n v="3380.6872387466124"/>
    <n v="3219.7021321396305"/>
    <n v="355037.25299643667"/>
    <n v="175025.99172818908"/>
    <x v="279"/>
  </r>
  <r>
    <s v="SNM"/>
    <s v="SNM - SK"/>
    <x v="280"/>
    <n v="4"/>
    <s v="Nákup dopravných prostriedkov všetkých druhov"/>
    <s v="Efektívny výkon správy majetku štátu zvereného do správy SNM_x000a_V r.2023 je plánovaný nákup: _x000a_2 ks malotraktor (Mú a MBT)_x000a_2ks osobné motorové vozidlo_x000a_"/>
    <s v="Cieľom je periodická obnova vozového parku využívanom pri výkone správy SNM"/>
    <s v="N/A"/>
    <s v="Zriaďovacia listina  SNM, Čl.4 bod 1"/>
    <n v="10"/>
    <x v="2"/>
    <n v="26648"/>
    <s v="MBKH - Modrý Kameň využívalo v roku 2022 dve osobné motorové vozidlá, na ktorých najazdila spolu  10 924 km, spotrebovalo sa 723 litrov PHM v sume 1 313 eur._x000a_MT - Martin využívalo v roku 2022 dve osobné motorové vozidlá, na ktorých najazdila spolu  15 724km, spotrebovalo sa 1218 litrov PHM v sume 2 125 eur."/>
    <x v="0"/>
    <x v="0"/>
    <s v="C90 Dopravné prostriedky"/>
    <s v="01 Investičný zámer"/>
    <s v="štátny rozpočet"/>
    <s v="08S0106 Múzeá a galérie"/>
    <s v="nie"/>
    <n v="1"/>
    <n v="483000"/>
    <n v="0"/>
    <n v="0"/>
    <n v="0"/>
    <n v="183000"/>
    <n v="100000"/>
    <n v="100000"/>
    <n v="100000"/>
    <n v="0"/>
    <n v="0"/>
    <n v="0"/>
    <n v="0"/>
    <s v="-"/>
    <n v="0"/>
    <n v="0"/>
    <n v="0"/>
    <n v="0"/>
    <n v="0"/>
    <n v="0"/>
    <n v="0"/>
    <n v="0"/>
    <n v="0"/>
    <n v="0"/>
    <n v="0"/>
    <m/>
    <n v="0"/>
    <n v="0"/>
    <s v="C90"/>
    <n v="9"/>
    <n v="1"/>
    <n v="1"/>
    <n v="1"/>
    <n v="1"/>
    <n v="1"/>
    <n v="1"/>
    <n v="1"/>
    <n v="0"/>
    <n v="1"/>
    <n v="0"/>
    <n v="0"/>
    <n v="1"/>
    <n v="1"/>
    <n v="1"/>
    <n v="0"/>
    <n v="1"/>
    <n v="0"/>
    <n v="0"/>
    <n v="183000"/>
    <n v="100000"/>
    <n v="100000"/>
    <n v="100000"/>
    <n v="0"/>
    <n v="0"/>
    <n v="0"/>
    <n v="0"/>
    <n v="0"/>
    <n v="0"/>
    <n v="0"/>
    <n v="0"/>
    <n v="0"/>
    <n v="0"/>
    <n v="0"/>
    <n v="0"/>
    <n v="0"/>
    <n v="0"/>
    <n v="0"/>
    <n v="0"/>
    <n v="0"/>
    <n v="0"/>
    <n v="0"/>
    <n v="0"/>
    <n v="0"/>
    <n v="0"/>
    <n v="0"/>
    <n v="0"/>
    <n v="0"/>
    <n v="0"/>
    <n v="0"/>
    <n v="0"/>
    <n v="0"/>
    <n v="0"/>
    <n v="0"/>
    <n v="0"/>
    <n v="0"/>
    <n v="0"/>
    <n v="0"/>
    <n v="0"/>
    <n v="0"/>
    <n v="26648"/>
    <n v="26648"/>
    <n v="26648"/>
    <n v="26648"/>
    <n v="26648"/>
    <n v="26648"/>
    <n v="26648"/>
    <n v="26648"/>
    <n v="26648"/>
    <n v="26648"/>
    <n v="26648"/>
    <n v="26648"/>
    <n v="26648"/>
    <n v="26648"/>
    <n v="26648"/>
    <n v="26648"/>
    <n v="26648"/>
    <n v="26648"/>
    <n v="26648"/>
    <n v="26648"/>
    <n v="26648"/>
    <n v="26648"/>
    <n v="26648"/>
    <n v="26648"/>
    <n v="26648"/>
    <n v="26648"/>
    <n v="26648"/>
    <n v="26648"/>
    <n v="26648"/>
    <n v="26648"/>
    <n v="26648"/>
    <n v="26648"/>
    <n v="26648"/>
    <n v="26648"/>
    <n v="26648"/>
    <n v="26648"/>
    <n v="26648"/>
    <n v="26648"/>
    <n v="26648"/>
    <n v="26648"/>
    <n v="26648"/>
    <n v="26648"/>
    <n v="26648"/>
    <n v="165986.39455782314"/>
    <n v="86383.759853147596"/>
    <n v="82270.247479188198"/>
    <n v="78352.616646845898"/>
    <n v="0"/>
    <n v="0"/>
    <n v="0"/>
    <n v="0"/>
    <n v="0"/>
    <n v="0"/>
    <n v="0"/>
    <n v="0"/>
    <n v="0"/>
    <n v="0"/>
    <n v="0"/>
    <n v="0"/>
    <n v="0"/>
    <n v="0"/>
    <n v="0"/>
    <n v="0"/>
    <n v="0"/>
    <n v="0"/>
    <n v="0"/>
    <n v="0"/>
    <n v="0"/>
    <n v="0"/>
    <n v="0"/>
    <n v="0"/>
    <n v="0"/>
    <n v="0"/>
    <n v="0"/>
    <n v="0"/>
    <n v="0"/>
    <n v="0"/>
    <n v="0"/>
    <n v="0"/>
    <n v="0"/>
    <n v="0"/>
    <n v="0"/>
    <n v="0"/>
    <n v="24170.521541950111"/>
    <n v="23019.544325666771"/>
    <n v="21923.375548254069"/>
    <n v="20879.405284051492"/>
    <n v="19885.147889572854"/>
    <n v="18938.236085307475"/>
    <n v="18036.415319340456"/>
    <n v="17177.538399371861"/>
    <n v="16359.560380354154"/>
    <n v="15580.533695575385"/>
    <n v="14838.603519595606"/>
    <n v="14132.003351995812"/>
    <n v="13459.050811424586"/>
    <n v="12818.143629928174"/>
    <n v="12207.755838026833"/>
    <n v="11626.434131454125"/>
    <n v="11072.794410908691"/>
    <n v="10545.518486579705"/>
    <n v="10043.350939599721"/>
    <n v="9565.0961329521142"/>
    <n v="9109.6153647162992"/>
    <n v="8675.8241568726644"/>
    <n v="8262.6896732120622"/>
    <n v="7869.2282602019641"/>
    <n v="7494.5031049542513"/>
    <n v="7137.6220047183342"/>
    <n v="6797.7352425888912"/>
    <n v="6474.0335643703711"/>
    <n v="6165.7462517813074"/>
    <n v="5872.1392874107669"/>
    <n v="5592.5136070578737"/>
    <n v="5326.2034352932133"/>
    <n v="5072.5747002792505"/>
    <n v="4831.0235240754764"/>
    <n v="4600.9747848337875"/>
    <n v="4381.8807474607493"/>
    <n v="4173.2197594864292"/>
    <n v="3974.4950090346933"/>
    <n v="3785.2333419378037"/>
    <n v="3604.9841351788605"/>
    <n v="412993.01853700483"/>
    <n v="195970.27846944463"/>
    <x v="280"/>
  </r>
  <r>
    <s v="ŠFK"/>
    <s v="Štátna filharmónia Košice"/>
    <x v="281"/>
    <n v="7"/>
    <s v="Nákup dychových hudobných nástrojov - orchester ŠFK"/>
    <s v="Nevyhnutný nákup hudobných nástrojov, ktoré nahradia tie, ktoré sú v nevyhovujúcom technickom stave, alebo doplnia vybavenie orchestra o chýbajúce nástroje – a to podľa najakútnejších potrieb. Vďaka novým hudobným nástrojom ŠFK dokáže zabezpečiť umelecký rast jednotlivcov, ako aj celého telesa a zvýšiť svojú konkurencieschopnosť voči iným európskym orchestrom. _x000a_Prínosom investície do nových hudobných nástrojov radikálne zníži náklady na opravy zastaralých hudobných nástrojov._x000a__x000a__x000a_"/>
    <s v="Cieľom je zabezpečiť bežné fungovanie orchestra a znížiť náklady na opravy zastaraných hudobných nástrojov._x000a__x000a__x000a_"/>
    <s v="N/A"/>
    <s v="Zriaďovacia listina ŠFK, Čl. 1 ods. 1"/>
    <n v="10"/>
    <x v="1"/>
    <n v="23800"/>
    <s v="návštevnosť 2022"/>
    <x v="2"/>
    <x v="5"/>
    <s v="E1 Nákup hudobných nástrojov"/>
    <s v="01 Investičný zámer"/>
    <s v="štátny rozpočet"/>
    <s v="08T010B"/>
    <s v="nie"/>
    <n v="1"/>
    <n v="240000"/>
    <n v="0"/>
    <n v="0"/>
    <n v="0"/>
    <n v="120000"/>
    <n v="0"/>
    <n v="120000"/>
    <n v="0"/>
    <n v="120000"/>
    <n v="0"/>
    <n v="120000"/>
    <n v="0"/>
    <s v="-"/>
    <n v="0"/>
    <n v="0"/>
    <n v="0"/>
    <n v="0"/>
    <n v="0"/>
    <n v="0"/>
    <n v="0"/>
    <n v="0"/>
    <n v="0"/>
    <n v="0"/>
    <n v="0"/>
    <m/>
    <n v="0"/>
    <n v="0"/>
    <s v="E1"/>
    <n v="8"/>
    <n v="0"/>
    <n v="1"/>
    <n v="1"/>
    <n v="1"/>
    <n v="1"/>
    <n v="1"/>
    <n v="1"/>
    <n v="0"/>
    <n v="1"/>
    <n v="0"/>
    <n v="1"/>
    <n v="0"/>
    <n v="1"/>
    <n v="1"/>
    <n v="0"/>
    <n v="1"/>
    <n v="0"/>
    <n v="0"/>
    <n v="120000"/>
    <n v="0"/>
    <n v="120000"/>
    <n v="0"/>
    <n v="120000"/>
    <n v="0"/>
    <n v="120000"/>
    <n v="0"/>
    <n v="0"/>
    <n v="0"/>
    <n v="0"/>
    <n v="0"/>
    <n v="0"/>
    <n v="0"/>
    <n v="0"/>
    <n v="0"/>
    <n v="0"/>
    <n v="0"/>
    <n v="0"/>
    <n v="0"/>
    <n v="0"/>
    <n v="0"/>
    <n v="0"/>
    <n v="0"/>
    <n v="0"/>
    <n v="0"/>
    <n v="0"/>
    <n v="0"/>
    <n v="0"/>
    <n v="0"/>
    <n v="0"/>
    <n v="0"/>
    <n v="0"/>
    <n v="0"/>
    <n v="0"/>
    <n v="0"/>
    <n v="0"/>
    <n v="0"/>
    <n v="0"/>
    <n v="0"/>
    <n v="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108843.53741496598"/>
    <n v="0"/>
    <n v="98724.296975025834"/>
    <n v="0"/>
    <n v="89545.847596395324"/>
    <n v="0"/>
    <n v="81220.723443442461"/>
    <n v="0"/>
    <n v="0"/>
    <n v="0"/>
    <n v="0"/>
    <n v="0"/>
    <n v="0"/>
    <n v="0"/>
    <n v="0"/>
    <n v="0"/>
    <n v="0"/>
    <n v="0"/>
    <n v="0"/>
    <n v="0"/>
    <n v="0"/>
    <n v="0"/>
    <n v="0"/>
    <n v="0"/>
    <n v="0"/>
    <n v="0"/>
    <n v="0"/>
    <n v="0"/>
    <n v="0"/>
    <n v="0"/>
    <n v="0"/>
    <n v="0"/>
    <n v="0"/>
    <n v="0"/>
    <n v="0"/>
    <n v="0"/>
    <n v="0"/>
    <n v="0"/>
    <n v="0"/>
    <n v="0"/>
    <n v="21587.301587301587"/>
    <n v="20559.334845049128"/>
    <n v="19580.31890004679"/>
    <n v="18647.922761949321"/>
    <n v="17759.926439951738"/>
    <n v="16914.215657096891"/>
    <n v="16108.776816282754"/>
    <n v="15341.692205983576"/>
    <n v="14611.135434270072"/>
    <n v="13915.367080257211"/>
    <n v="13252.730552625917"/>
    <n v="12621.648145358013"/>
    <n v="12020.617281293349"/>
    <n v="11448.206934565091"/>
    <n v="10903.054223395326"/>
    <n v="10383.861165138404"/>
    <n v="9889.3915858460987"/>
    <n v="9418.4681769962845"/>
    <n v="8969.9696923774136"/>
    <n v="8542.8282784546809"/>
    <n v="8136.026931861601"/>
    <n v="7748.5970779634281"/>
    <n v="7379.6162647270748"/>
    <n v="7028.2059664067383"/>
    <n v="6693.5294918159407"/>
    <n v="6374.7899922056577"/>
    <n v="6071.2285640053888"/>
    <n v="5782.1224419098926"/>
    <n v="5506.7832780094241"/>
    <n v="5244.5555028661156"/>
    <n v="4994.8147646343969"/>
    <n v="4756.9664425089486"/>
    <n v="4530.444230960904"/>
    <n v="4314.7087913913365"/>
    <n v="4109.2464679917493"/>
    <n v="3913.5680647540466"/>
    <n v="3727.2076807181402"/>
    <n v="3549.7216006839426"/>
    <n v="3380.6872387466124"/>
    <n v="3219.7021321396305"/>
    <n v="378334.40542982961"/>
    <n v="175025.99172818908"/>
    <x v="281"/>
  </r>
  <r>
    <s v="Lúčnica"/>
    <s v="Umelecký súbor Lúčnica"/>
    <x v="282"/>
    <n v="1"/>
    <s v="Rekonštrukcia fasády, strechy a sanácia vlhkosti Hurbanove kasárne "/>
    <s v="Rekonštrukcia fasády a strechy je nevyhnutná, nakoľko statický posudok strechy konštatuje jej havarijný stav. Na rekonštrukciu je pripravená projektová dokumentácia, a očakáva sa stavebné povolenie. Takouto rekonštrukciou zároveň dochádza k energetickej úspore viac ako 50%, na zákalde čoho túto etapu chceme zaradiť aj do žiadostí plánu obnovy a odolnosti. "/>
    <s v="Odstránenie havarijného stavu strechy, zlepšenie tepelnoizolačných vlastností objektu, výmena pôvodných zničených okien v havarijnom stave a zabezpečiť tak možnosť presťahovania jednotlivých súčastí US Lúčnica do tejto budovy. "/>
    <s v="N/A"/>
    <s v="Zriaďovacia listina US Lúčnica, Čl.3 bod 1)"/>
    <n v="40"/>
    <x v="0"/>
    <n v="41357.69"/>
    <s v="úspora na energiách z prenajatých priestorov, úspora na energiách na záklde zníženej  spotreby vplyvom zlepšenia vlastností objektu, úspora na správe  prenajatých objektov "/>
    <x v="1"/>
    <x v="2"/>
    <s v="0 Odstránenie havarijného stavu"/>
    <s v="05 Projektová dokumentácia k dispozícii - pre realizáciu stavby"/>
    <s v="kombinované"/>
    <s v="08S0102 Hudba, koncertná činnosť a umelecké súbory   "/>
    <s v="nie"/>
    <n v="0.1"/>
    <n v="1620000"/>
    <n v="60000"/>
    <n v="0"/>
    <n v="0"/>
    <n v="1620000"/>
    <n v="0"/>
    <n v="0"/>
    <n v="0"/>
    <n v="0"/>
    <n v="0"/>
    <n v="0"/>
    <n v="0"/>
    <s v="-"/>
    <n v="0"/>
    <n v="0"/>
    <n v="0"/>
    <n v="0"/>
    <n v="0"/>
    <n v="0"/>
    <n v="0"/>
    <n v="0"/>
    <n v="0"/>
    <n v="0"/>
    <n v="0"/>
    <s v="Odstránenie havarijného stavu strechy, zlepšenie tepelnoizolačných vlastností objektu, výmena pôvodných zničených okien v havarijnom stave a zabezpečiť tak možnosť presťahovania jednotlivých súčastí US Lúčnica do tejto budovy.  Celková investícia je na základe Výkazu výmer nacenená na 1,35 mil bez DPH . Predpokladá sa čerpanie v rámci plánu obnovy a odolnosti Kód výzvy:  02I02-29-V01"/>
    <n v="0"/>
    <n v="1"/>
    <s v="0"/>
    <n v="9"/>
    <n v="1"/>
    <n v="1"/>
    <n v="1"/>
    <n v="1"/>
    <n v="1"/>
    <n v="1"/>
    <n v="0"/>
    <n v="1"/>
    <n v="1"/>
    <n v="1"/>
    <n v="0"/>
    <n v="0"/>
    <n v="1"/>
    <n v="1"/>
    <n v="0"/>
    <n v="1"/>
    <n v="0"/>
    <n v="0"/>
    <n v="1620000"/>
    <n v="0"/>
    <n v="0"/>
    <n v="0"/>
    <n v="0"/>
    <n v="0"/>
    <n v="0"/>
    <n v="0"/>
    <n v="0"/>
    <n v="0"/>
    <n v="0"/>
    <n v="0"/>
    <n v="0"/>
    <n v="0"/>
    <n v="0"/>
    <n v="0"/>
    <n v="0"/>
    <n v="0"/>
    <n v="0"/>
    <n v="0"/>
    <n v="0"/>
    <n v="0"/>
    <n v="0"/>
    <n v="0"/>
    <n v="0"/>
    <n v="0"/>
    <n v="0"/>
    <n v="0"/>
    <n v="0"/>
    <n v="0"/>
    <n v="0"/>
    <n v="0"/>
    <n v="0"/>
    <n v="0"/>
    <n v="0"/>
    <n v="0"/>
    <n v="0"/>
    <n v="0"/>
    <n v="0"/>
    <n v="0"/>
    <n v="0"/>
    <n v="41357.69"/>
    <n v="41357.69"/>
    <n v="41357.69"/>
    <n v="41357.69"/>
    <n v="41357.69"/>
    <n v="41357.69"/>
    <n v="41357.69"/>
    <n v="41357.69"/>
    <n v="41357.69"/>
    <n v="41357.69"/>
    <n v="41357.69"/>
    <n v="41357.69"/>
    <n v="41357.69"/>
    <n v="41357.69"/>
    <n v="41357.69"/>
    <n v="41357.69"/>
    <n v="41357.69"/>
    <n v="41357.69"/>
    <n v="41357.69"/>
    <n v="41357.69"/>
    <n v="41357.69"/>
    <n v="41357.69"/>
    <n v="41357.69"/>
    <n v="41357.69"/>
    <n v="41357.69"/>
    <n v="41357.69"/>
    <n v="41357.69"/>
    <n v="41357.69"/>
    <n v="41357.69"/>
    <n v="41357.69"/>
    <n v="41357.69"/>
    <n v="41357.69"/>
    <n v="41357.69"/>
    <n v="41357.69"/>
    <n v="41357.69"/>
    <n v="41357.69"/>
    <n v="41357.69"/>
    <n v="41357.69"/>
    <n v="41357.69"/>
    <n v="41357.69"/>
    <n v="41357.69"/>
    <n v="41357.69"/>
    <n v="41357.69"/>
    <n v="1469387.7551020407"/>
    <n v="0"/>
    <n v="0"/>
    <n v="0"/>
    <n v="0"/>
    <n v="0"/>
    <n v="0"/>
    <n v="0"/>
    <n v="0"/>
    <n v="0"/>
    <n v="0"/>
    <n v="0"/>
    <n v="0"/>
    <n v="0"/>
    <n v="0"/>
    <n v="0"/>
    <n v="0"/>
    <n v="0"/>
    <n v="0"/>
    <n v="0"/>
    <n v="0"/>
    <n v="0"/>
    <n v="0"/>
    <n v="0"/>
    <n v="0"/>
    <n v="0"/>
    <n v="0"/>
    <n v="0"/>
    <n v="0"/>
    <n v="0"/>
    <n v="0"/>
    <n v="0"/>
    <n v="0"/>
    <n v="0"/>
    <n v="0"/>
    <n v="0"/>
    <n v="0"/>
    <n v="0"/>
    <n v="0"/>
    <n v="0"/>
    <n v="37512.643990929704"/>
    <n v="35726.327610409244"/>
    <n v="34025.073914675471"/>
    <n v="32404.832299690923"/>
    <n v="30861.74504732469"/>
    <n v="29392.138140309224"/>
    <n v="27992.512514580216"/>
    <n v="26659.535728171635"/>
    <n v="25390.034026830126"/>
    <n v="24180.984787457262"/>
    <n v="23029.509321387872"/>
    <n v="21932.866020369398"/>
    <n v="20888.443828923242"/>
    <n v="19893.756027545936"/>
    <n v="18946.434311948513"/>
    <n v="18044.223154236679"/>
    <n v="17184.974432606359"/>
    <n v="16366.642316767962"/>
    <n v="15587.278396921869"/>
    <n v="14845.027044687495"/>
    <n v="14138.120994940471"/>
    <n v="13464.877138038542"/>
    <n v="12823.692512417661"/>
    <n v="12213.040488016819"/>
    <n v="11631.46713144459"/>
    <n v="11077.587744232942"/>
    <n v="10550.083565936136"/>
    <n v="10047.698634224889"/>
    <n v="9569.2367944998987"/>
    <n v="9113.5588519046614"/>
    <n v="8679.5798589568203"/>
    <n v="8266.2665323398287"/>
    <n v="7872.6347927045999"/>
    <n v="7497.7474216234268"/>
    <n v="7140.7118301175506"/>
    <n v="6800.6779334452858"/>
    <n v="6476.836127090749"/>
    <n v="6168.4153591340455"/>
    <n v="5874.6812944133781"/>
    <n v="5594.9345661079788"/>
    <n v="1469387.7551020407"/>
    <n v="675866.83248736418"/>
    <x v="282"/>
  </r>
  <r>
    <s v="UKB"/>
    <s v="Univerzitná knižnica v Bratislave"/>
    <x v="283"/>
    <n v="11"/>
    <s v="Optický switch pre Depozit digitálnych prameňov UKB"/>
    <s v="Komponet je potrebný pre odčlenenie Digitálnych prameňov od proxy servera UKB. Bude slúžiť pre urýchlenie a jednoduchšiu komunikáciu v oblasti sieťových služieb, vytvorenie vlastnej siete pre Digitálne pramene, zapojenie a správu pre prezeranie archívu Digitálnych prameňov (typu klient-server) pomocou bádateľských PC v bádateľni a zrýchlenie služieb. Jedná sa o prepínač (switch) vyššej priepustnosti, konfigurovaný a využívaný v spolupráci s UKB. Po odčlenení a získaní novej komunikačnej úrovne v oblasti sieťových služieb bude možná rýchlejšia komunikácia. Požiadavky na switch: 2 x 10 G SFP+, IP Lite, 10/100/1000 Ethernet Interfaces (24 portov)"/>
    <s v="Cieľom je vytvoriť vlastnú sieť pre Digitálne pramene a zrýchliť sieťové služby."/>
    <s v="N/A"/>
    <s v="Stratégia rozvoja slovenského knihovníctva na roky 2015 – 2020, strategická oblasť č. 2, priorita 2.2 opatrenie 2.2.6._x000a_Zákon č. 265/2022 o vydavateľoch publikácií a o registri v oblasti médií a audiovízie a o zmene a doplnení niektorých zákonov (zákon o publikáciách)_x000a_"/>
    <n v="5"/>
    <x v="3"/>
    <n v="500"/>
    <s v="Prezeranie archívu Digitálnych prameňov (typu klient-server) pomocou bádateľských PC prepojených so serverom výrazne zrýchli prenos veľkých dát, vyrieši preťažovanie siete a zvýši bezpečnopsť prenosu. "/>
    <x v="0"/>
    <x v="3"/>
    <s v="D3 Obstaranie novej IT funkcionality"/>
    <s v="01 Investičný zámer"/>
    <s v="štátny rozpočet"/>
    <s v="0EK0I04 ORES - Podpora prezentácie kultúrno-osvetovej činnosti"/>
    <s v="nie"/>
    <n v="1"/>
    <n v="5000"/>
    <n v="0"/>
    <n v="0"/>
    <n v="0"/>
    <n v="5000"/>
    <n v="0"/>
    <n v="0"/>
    <n v="0"/>
    <n v="0"/>
    <n v="0"/>
    <n v="0"/>
    <n v="0"/>
    <s v="-"/>
    <n v="0"/>
    <n v="0"/>
    <n v="0"/>
    <n v="0"/>
    <n v="0"/>
    <n v="0"/>
    <n v="0"/>
    <n v="0"/>
    <n v="0"/>
    <n v="0"/>
    <n v="0"/>
    <m/>
    <n v="1"/>
    <n v="0"/>
    <s v="D3"/>
    <n v="9"/>
    <n v="1"/>
    <n v="1"/>
    <n v="1"/>
    <n v="1"/>
    <n v="1"/>
    <n v="1"/>
    <n v="1"/>
    <n v="0"/>
    <n v="1"/>
    <n v="0"/>
    <n v="0"/>
    <n v="1"/>
    <n v="1"/>
    <n v="1"/>
    <n v="0"/>
    <n v="1"/>
    <n v="0"/>
    <n v="0"/>
    <n v="5000"/>
    <n v="0"/>
    <n v="0"/>
    <n v="0"/>
    <n v="0"/>
    <n v="0"/>
    <n v="0"/>
    <n v="0"/>
    <n v="0"/>
    <n v="0"/>
    <n v="0"/>
    <n v="0"/>
    <n v="0"/>
    <n v="0"/>
    <n v="0"/>
    <n v="0"/>
    <n v="0"/>
    <n v="0"/>
    <n v="0"/>
    <n v="0"/>
    <n v="0"/>
    <n v="0"/>
    <n v="0"/>
    <n v="0"/>
    <n v="0"/>
    <n v="0"/>
    <n v="0"/>
    <n v="0"/>
    <n v="0"/>
    <n v="0"/>
    <n v="0"/>
    <n v="0"/>
    <n v="0"/>
    <n v="0"/>
    <n v="0"/>
    <n v="0"/>
    <n v="0"/>
    <n v="0"/>
    <n v="0"/>
    <n v="0"/>
    <n v="0"/>
    <n v="500"/>
    <n v="500"/>
    <n v="500"/>
    <n v="500"/>
    <n v="500"/>
    <n v="500"/>
    <n v="500"/>
    <n v="500"/>
    <n v="500"/>
    <n v="500"/>
    <n v="500"/>
    <n v="500"/>
    <n v="500"/>
    <n v="500"/>
    <n v="500"/>
    <n v="500"/>
    <n v="500"/>
    <n v="500"/>
    <n v="500"/>
    <n v="500"/>
    <n v="500"/>
    <n v="500"/>
    <n v="500"/>
    <n v="500"/>
    <n v="500"/>
    <n v="500"/>
    <n v="500"/>
    <n v="500"/>
    <n v="500"/>
    <n v="500"/>
    <n v="500"/>
    <n v="500"/>
    <n v="500"/>
    <n v="500"/>
    <n v="500"/>
    <n v="500"/>
    <n v="500"/>
    <n v="500"/>
    <n v="500"/>
    <n v="500"/>
    <n v="500"/>
    <n v="500"/>
    <n v="500"/>
    <n v="4535.1473922902496"/>
    <n v="0"/>
    <n v="0"/>
    <n v="0"/>
    <n v="0"/>
    <n v="0"/>
    <n v="0"/>
    <n v="0"/>
    <n v="0"/>
    <n v="0"/>
    <n v="0"/>
    <n v="0"/>
    <n v="0"/>
    <n v="0"/>
    <n v="0"/>
    <n v="0"/>
    <n v="0"/>
    <n v="0"/>
    <n v="0"/>
    <n v="0"/>
    <n v="0"/>
    <n v="0"/>
    <n v="0"/>
    <n v="0"/>
    <n v="0"/>
    <n v="0"/>
    <n v="0"/>
    <n v="0"/>
    <n v="0"/>
    <n v="0"/>
    <n v="0"/>
    <n v="0"/>
    <n v="0"/>
    <n v="0"/>
    <n v="0"/>
    <n v="0"/>
    <n v="0"/>
    <n v="0"/>
    <n v="0"/>
    <n v="0"/>
    <n v="453.51473922902494"/>
    <n v="431.91879926573802"/>
    <n v="411.35123739594098"/>
    <n v="391.7630832342295"/>
    <n v="373.10769831831385"/>
    <n v="355.3406650650607"/>
    <n v="338.41968101434361"/>
    <n v="322.30445810889864"/>
    <n v="306.95662677037967"/>
    <n v="292.3396445432187"/>
    <n v="278.41870908877974"/>
    <n v="265.16067532264736"/>
    <n v="252.53397649775943"/>
    <n v="240.5085490454851"/>
    <n v="229.0557609957001"/>
    <n v="218.14834380542865"/>
    <n v="207.76032743374157"/>
    <n v="197.8669785083253"/>
    <n v="188.44474143650029"/>
    <n v="179.47118232047649"/>
    <n v="170.92493554331094"/>
    <n v="162.78565289839133"/>
    <n v="155.03395514132509"/>
    <n v="147.65138584888106"/>
    <n v="140.62036747512479"/>
    <n v="133.92415950011886"/>
    <n v="127.54681857154178"/>
    <n v="121.47316054432548"/>
    <n v="115.68872432792907"/>
    <n v="110.1797374551705"/>
    <n v="104.93308329063858"/>
    <n v="99.936269800608173"/>
    <n v="95.177399810103026"/>
    <n v="90.645142676288572"/>
    <n v="86.328707310751042"/>
    <n v="82.217816486429555"/>
    <n v="78.302682368028158"/>
    <n v="74.573983207645853"/>
    <n v="71.022841150138916"/>
    <n v="67.640801095370392"/>
    <n v="4535.1473922902496"/>
    <n v="2061.6555574432473"/>
    <x v="283"/>
  </r>
  <r>
    <s v="SĽUK"/>
    <s v="Slovenský ľudový umelecký kolektív"/>
    <x v="284"/>
    <n v="2"/>
    <s v="Obnova vozového parku SĽUK - kúpa autobusu"/>
    <s v="Obstaranie autobusu na prepravu osôb s minimálne 51 miestami (ideálne 55 miest) za účelom zvýšenia bezpečnosti prepravy umeleckej zložky SĽUK-u na na predstavenia, podujatia, festivaly, zájazdy v rámci celého Slovenska a blízkeho zahraničia. Pri obstaraní autobusu budeme požadovať vysokú prevádzkovú pripravenosť, dlhú životnosť osvedčenú v praxi, rýchlu amortizáciu, využitie ekologických a inovatívnych technológií pohonu s ohľadom na nízku spotrebu paliva."/>
    <s v="Zabezpečenie efektívnej prepravy umeleckej zložky SĽUK-u na predstavenia, podujatia, festivaly, zájazdy."/>
    <s v="N/A"/>
    <s v="Zriaďovacia listina SĽUK, Čl. 1 ods. 2  písm. b)"/>
    <n v="10"/>
    <x v="2"/>
    <n v="27083"/>
    <s v="Najazdené km autobusu za r. 2022"/>
    <x v="0"/>
    <x v="0"/>
    <s v="C90 Dopravné prostriedky"/>
    <s v="01 Investičný zámer"/>
    <s v="štátny rozpočet"/>
    <s v="08S0102 Hudba, koncertná činnosť a umelecké súbory"/>
    <s v="nie"/>
    <n v="1"/>
    <n v="486000"/>
    <n v="0"/>
    <n v="0"/>
    <n v="0"/>
    <n v="486000"/>
    <n v="0"/>
    <n v="0"/>
    <n v="0"/>
    <n v="0"/>
    <n v="0"/>
    <n v="0"/>
    <n v="0"/>
    <s v="-"/>
    <n v="0"/>
    <n v="0"/>
    <n v="0"/>
    <n v="0"/>
    <n v="0"/>
    <n v="0"/>
    <n v="0"/>
    <n v="0"/>
    <n v="0"/>
    <n v="0"/>
    <n v="0"/>
    <m/>
    <n v="0"/>
    <n v="0"/>
    <s v="C90"/>
    <n v="9"/>
    <n v="1"/>
    <n v="1"/>
    <n v="1"/>
    <n v="1"/>
    <n v="1"/>
    <n v="1"/>
    <n v="1"/>
    <n v="0"/>
    <n v="1"/>
    <n v="0"/>
    <n v="0"/>
    <n v="1"/>
    <n v="1"/>
    <n v="1"/>
    <n v="0"/>
    <n v="1"/>
    <n v="0"/>
    <n v="0"/>
    <n v="486000"/>
    <n v="0"/>
    <n v="0"/>
    <n v="0"/>
    <n v="0"/>
    <n v="0"/>
    <n v="0"/>
    <n v="0"/>
    <n v="0"/>
    <n v="0"/>
    <n v="0"/>
    <n v="0"/>
    <n v="0"/>
    <n v="0"/>
    <n v="0"/>
    <n v="0"/>
    <n v="0"/>
    <n v="0"/>
    <n v="0"/>
    <n v="0"/>
    <n v="0"/>
    <n v="0"/>
    <n v="0"/>
    <n v="0"/>
    <n v="0"/>
    <n v="0"/>
    <n v="0"/>
    <n v="0"/>
    <n v="0"/>
    <n v="0"/>
    <n v="0"/>
    <n v="0"/>
    <n v="0"/>
    <n v="0"/>
    <n v="0"/>
    <n v="0"/>
    <n v="0"/>
    <n v="0"/>
    <n v="0"/>
    <n v="0"/>
    <n v="0"/>
    <n v="27083"/>
    <n v="27083"/>
    <n v="27083"/>
    <n v="27083"/>
    <n v="27083"/>
    <n v="27083"/>
    <n v="27083"/>
    <n v="27083"/>
    <n v="27083"/>
    <n v="27083"/>
    <n v="27083"/>
    <n v="27083"/>
    <n v="27083"/>
    <n v="27083"/>
    <n v="27083"/>
    <n v="27083"/>
    <n v="27083"/>
    <n v="27083"/>
    <n v="27083"/>
    <n v="27083"/>
    <n v="27083"/>
    <n v="27083"/>
    <n v="27083"/>
    <n v="27083"/>
    <n v="27083"/>
    <n v="27083"/>
    <n v="27083"/>
    <n v="27083"/>
    <n v="27083"/>
    <n v="27083"/>
    <n v="27083"/>
    <n v="27083"/>
    <n v="27083"/>
    <n v="27083"/>
    <n v="27083"/>
    <n v="27083"/>
    <n v="27083"/>
    <n v="27083"/>
    <n v="27083"/>
    <n v="27083"/>
    <n v="27083"/>
    <n v="27083"/>
    <n v="27083"/>
    <n v="440816.32653061225"/>
    <n v="0"/>
    <n v="0"/>
    <n v="0"/>
    <n v="0"/>
    <n v="0"/>
    <n v="0"/>
    <n v="0"/>
    <n v="0"/>
    <n v="0"/>
    <n v="0"/>
    <n v="0"/>
    <n v="0"/>
    <n v="0"/>
    <n v="0"/>
    <n v="0"/>
    <n v="0"/>
    <n v="0"/>
    <n v="0"/>
    <n v="0"/>
    <n v="0"/>
    <n v="0"/>
    <n v="0"/>
    <n v="0"/>
    <n v="0"/>
    <n v="0"/>
    <n v="0"/>
    <n v="0"/>
    <n v="0"/>
    <n v="0"/>
    <n v="0"/>
    <n v="0"/>
    <n v="0"/>
    <n v="0"/>
    <n v="0"/>
    <n v="0"/>
    <n v="0"/>
    <n v="0"/>
    <n v="0"/>
    <n v="0"/>
    <n v="24565.079365079364"/>
    <n v="23395.313681027965"/>
    <n v="22281.251124788541"/>
    <n v="21220.239166465275"/>
    <n v="20209.751587109786"/>
    <n v="19247.38246391408"/>
    <n v="18330.840441822937"/>
    <n v="17457.943277926603"/>
    <n v="16626.612645644385"/>
    <n v="15834.869186327984"/>
    <n v="15080.827796502845"/>
    <n v="14362.693139526516"/>
    <n v="13678.755370977637"/>
    <n v="13027.386067597745"/>
    <n v="12407.034350093092"/>
    <n v="11816.223190564848"/>
    <n v="11253.545895776046"/>
    <n v="10717.662757881948"/>
    <n v="10207.297864649476"/>
    <n v="9721.2360615709295"/>
    <n v="9258.3200586389812"/>
    <n v="8817.4476748942652"/>
    <n v="8397.5692141850159"/>
    <n v="7997.6849658904912"/>
    <n v="7616.8428246576104"/>
    <n v="7254.1360234834374"/>
    <n v="6908.7009747461325"/>
    <n v="6579.7152140439339"/>
    <n v="6266.3954419466063"/>
    <n v="5967.9956589967651"/>
    <n v="5683.8053895207295"/>
    <n v="5413.1479900197419"/>
    <n v="5155.3790381140407"/>
    <n v="4909.8847982038469"/>
    <n v="4676.0807601941406"/>
    <n v="4453.4102478039431"/>
    <n v="4241.3430931466137"/>
    <n v="4039.3743744253452"/>
    <n v="3847.0232137384246"/>
    <n v="3663.8316321318325"/>
    <n v="440816.32653061225"/>
    <n v="199169.28294010693"/>
    <x v="284"/>
  </r>
  <r>
    <s v="SNK"/>
    <s v="Slovenská národná knižnica"/>
    <x v="285"/>
    <n v="5"/>
    <s v="Akvizícia zbierkových predmetov do fondov múzeí SNK"/>
    <s v="Múzeá SNK sa venujú akvizícii v súlade so Stratégiou akvizície zbierkových predmetov jednotlivých múzeí SNK systematicky. Budujú jedinečný zbierkový fond múzejných artefaktov. V prípade Literárneho múzeua (LM) ide hlavne o textové (múzejné knihy, krásne knihy, faksimile), výtvarné (obrazy, ilustrácie, drobné kresby, exlibrisy, plastiky, bábky, scénografiky, umelecký textil), auditívne (Mg pásy, Mg kazety, gramoplatne, CD), audiovizuálne (filmy hrané, filmy dokumentárne, videokazety, DVD), vecné (osobné predmety spisovateľov, nábytky, mince, medaily, známky, príležitostné obálky FDC atď.) artefatky. Slovanské múzeum A. S. Puškina (SMASP), ktoré je situované v kaštieli v Brodzanoch vo svojej expozícii prezentuje hlavne bývalých majiteľov kaštieľa, šľachtickú rodinu Friesenhof a Oldenburg, ich životné osudy a pôsobenie v rámci regiónu.  Zameriava sa na  slovenský, stredoeurópsky a  ruský kontext rodiny a príbuzenské vzťahy s rodinou ruského básnika A. S. Puškina. Múzeum akviruje v tejte oblasti rôzne zbierkové predmety. "/>
    <s v="Cieľom je budovanie zbierkového fondu múzeí  v zmysle zákona NR SR č. 206/2009 Z. z. o múzeách a galériách, Vyhláškou MK SR č. 523/2009, Výnosom Ministerstva kultúry Slovenskej republiky z 10. augusta 2015 v nadväznosti na Stratégiu rozvoja múzeií a galérií v SR."/>
    <s v="N/A"/>
    <s v="Zákon č. 126/2015 Z.z. o knižniciach, §6 ods. 2 r); Zákon č. 206/2009 Z.z. o múzeách a o galériách a o ochrane predmetov kultúrnej hodnoty §8 písm. a) a §9 ods. 1, ods. 2"/>
    <n v="5"/>
    <x v="1"/>
    <n v="9094"/>
    <s v="Návštevnosť múzeí SNK v r. 2019 (pred-covid obdobie) = 9 094 návštevníkov/rok"/>
    <x v="2"/>
    <x v="5"/>
    <s v="E3 Akvizícia zbierkových predmetov"/>
    <s v="07 V realizácii"/>
    <s v="štátny rozpočet"/>
    <s v="08T0106 Projekt akvizície zbierkových predmetov a knižničných fondov"/>
    <s v="áno"/>
    <n v="1"/>
    <n v="133817.97"/>
    <n v="0"/>
    <n v="13600"/>
    <n v="19967.97"/>
    <n v="10250"/>
    <n v="30000"/>
    <n v="30000"/>
    <n v="30000"/>
    <n v="0"/>
    <n v="0"/>
    <n v="0"/>
    <n v="0"/>
    <s v="-"/>
    <n v="0"/>
    <n v="0"/>
    <n v="0"/>
    <n v="0"/>
    <n v="0"/>
    <n v="0"/>
    <n v="0"/>
    <n v="0"/>
    <n v="0"/>
    <n v="0"/>
    <n v="0"/>
    <s v="08T0106 Projekt akvizície zbierkových predmetov a knižničných fondov do múzeí SNK."/>
    <n v="0"/>
    <n v="0"/>
    <s v="E3"/>
    <n v="9"/>
    <n v="1"/>
    <n v="1"/>
    <n v="1"/>
    <n v="1"/>
    <n v="1"/>
    <n v="1"/>
    <n v="1"/>
    <n v="0"/>
    <n v="1"/>
    <n v="0"/>
    <n v="1"/>
    <n v="0"/>
    <n v="1"/>
    <n v="1"/>
    <n v="1"/>
    <n v="0"/>
    <n v="13600"/>
    <n v="19967.97"/>
    <n v="10250"/>
    <n v="30000"/>
    <n v="30000"/>
    <n v="30000"/>
    <n v="0"/>
    <n v="0"/>
    <n v="0"/>
    <n v="0"/>
    <n v="0"/>
    <n v="0"/>
    <n v="0"/>
    <n v="0"/>
    <n v="0"/>
    <n v="0"/>
    <n v="0"/>
    <n v="0"/>
    <n v="0"/>
    <n v="0"/>
    <n v="0"/>
    <n v="0"/>
    <n v="0"/>
    <n v="0"/>
    <n v="0"/>
    <n v="0"/>
    <n v="0"/>
    <n v="0"/>
    <n v="0"/>
    <n v="0"/>
    <n v="0"/>
    <n v="0"/>
    <n v="0"/>
    <n v="0"/>
    <n v="0"/>
    <n v="0"/>
    <n v="0"/>
    <n v="0"/>
    <n v="0"/>
    <n v="0"/>
    <n v="0"/>
    <n v="0"/>
    <n v="0"/>
    <n v="9094"/>
    <n v="9094"/>
    <n v="9094"/>
    <n v="9094"/>
    <n v="9094"/>
    <n v="9094"/>
    <n v="9094"/>
    <n v="9094"/>
    <n v="9094"/>
    <n v="9094"/>
    <n v="9094"/>
    <n v="9094"/>
    <n v="9094"/>
    <n v="9094"/>
    <n v="9094"/>
    <n v="9094"/>
    <n v="9094"/>
    <n v="9094"/>
    <n v="9094"/>
    <n v="9094"/>
    <n v="9094"/>
    <n v="9094"/>
    <n v="9094"/>
    <n v="9094"/>
    <n v="9094"/>
    <n v="9094"/>
    <n v="9094"/>
    <n v="9094"/>
    <n v="9094"/>
    <n v="9094"/>
    <n v="9094"/>
    <n v="9094"/>
    <n v="9094"/>
    <n v="9094"/>
    <n v="9094"/>
    <n v="9094"/>
    <n v="9094"/>
    <n v="9094"/>
    <n v="9094"/>
    <n v="9094"/>
    <n v="9094"/>
    <n v="9094"/>
    <n v="9094"/>
    <n v="9297.0521541950111"/>
    <n v="25915.127955944281"/>
    <n v="24681.074243756459"/>
    <n v="23505.784994053767"/>
    <n v="0"/>
    <n v="0"/>
    <n v="0"/>
    <n v="0"/>
    <n v="0"/>
    <n v="0"/>
    <n v="0"/>
    <n v="0"/>
    <n v="0"/>
    <n v="0"/>
    <n v="0"/>
    <n v="0"/>
    <n v="0"/>
    <n v="0"/>
    <n v="0"/>
    <n v="0"/>
    <n v="0"/>
    <n v="0"/>
    <n v="0"/>
    <n v="0"/>
    <n v="0"/>
    <n v="0"/>
    <n v="0"/>
    <n v="0"/>
    <n v="0"/>
    <n v="0"/>
    <n v="0"/>
    <n v="0"/>
    <n v="0"/>
    <n v="0"/>
    <n v="0"/>
    <n v="0"/>
    <n v="0"/>
    <n v="0"/>
    <n v="0"/>
    <n v="0"/>
    <n v="8248.5260770975055"/>
    <n v="7855.7391210452424"/>
    <n v="7481.6563057573749"/>
    <n v="7125.3869578641661"/>
    <n v="6786.0828170134919"/>
    <n v="6462.9360162033245"/>
    <n v="6155.1771582888814"/>
    <n v="5862.073484084648"/>
    <n v="5582.9271276996651"/>
    <n v="5317.0734549520621"/>
    <n v="5063.8794809067258"/>
    <n v="4822.7423627683102"/>
    <n v="4593.0879645412488"/>
    <n v="4374.3694900392829"/>
    <n v="4166.0661809897938"/>
    <n v="3967.6820771331363"/>
    <n v="3778.7448353648915"/>
    <n v="3598.8046051094207"/>
    <n v="3427.4329572470674"/>
    <n v="3264.2218640448264"/>
    <n v="3108.7827276617395"/>
    <n v="2960.7454549159415"/>
    <n v="2819.7575761104213"/>
    <n v="2685.4834058194483"/>
    <n v="2557.6032436375699"/>
    <n v="2435.8126129881616"/>
    <n v="2319.8215361792018"/>
    <n v="2209.3538439801919"/>
    <n v="2104.1465180763739"/>
    <n v="2003.9490648346411"/>
    <n v="1908.5229188901344"/>
    <n v="1817.6408751334613"/>
    <n v="1731.0865477461537"/>
    <n v="1648.6538549963366"/>
    <n v="1570.1465285679399"/>
    <n v="1495.3776462551807"/>
    <n v="1424.1691869096962"/>
    <n v="1356.3516065806627"/>
    <n v="1291.7634348387267"/>
    <n v="1230.2508903225967"/>
    <n v="83399.039347949525"/>
    <n v="37497.391278777781"/>
    <x v="285"/>
  </r>
  <r>
    <s v="UKB"/>
    <s v="Univerzitná knižnica v Bratislave"/>
    <x v="286"/>
    <n v="6"/>
    <s v="Zlatiaci knihársky stroj na ochanu fondov UKB"/>
    <s v="Prioritnou úlohou oddelenia knižnej väzby UKB (odbor ochrany dokumentov UKB) je ako väzba nových, tak i preväzba poškodených existujúcich väzieb z knižného fondu UKB. V oboch prípadoch je potrebné zabezpečiť trvácne a prehľadné označenie knižných jednotiek signatúrou, názvom a pod. V súčasnosti je Oddelenie knižnej väzby vybavené zastaraným prístrojom slúžiacim na tieto účely. Ide o zlátiaci stroj zakúpený v období 70. rokov minulého storočia. Proces výroby hĺbkotlače a zlátenia je značne spomalený dlhou predprípravou prístroja (nahrievanie) a ručným sádzaním litier. Prístroj taktiež umožňuje iba jednoriadkové sádzanie textu. Vzhľadom na vyššie uvedené okolnosti nie je Oddelenie knižnej väzby schopné produkcie v požadovanej kvantite a kvalite, akej by bolo možné dosiahnuť pri využívaní moderného zlátiaceho stroja s digitálnou podporou. Z uvedeného dôvodu je obmedzený komfort čitateľa, keďže na periodiká vo väzbe musí čakať dlhší čas. Zároveň je obmedzená ochrana fondu nakoľko nemôže byť fond rýchlo a správne označený a uložený do skladu. Požiadavky na knihársky stroj: hĺbkotlač, zlatenie za tepla farebnými zlatiacimi fóliami, použitie štočkov a textov vyskladaných z písmen, použitie na tvrdé a mäkké dosky a chrbty viazaných dokumentov, časovač doby zlatenia, počítadlo prevedených ražieb, regulácia teploty."/>
    <s v="Cieľom je kvalitné a efektívne vyhotovenie textových popisov na_x000a_knižných väzbách."/>
    <s v="N/A"/>
    <s v="Stratégia rozvoja slovenského knihovníctva na roky 2015 – 2020, /strategická oblasť č. 2/ priorita 2.3 opatrenie 2.3.1 "/>
    <n v="10"/>
    <x v="3"/>
    <n v="250"/>
    <s v="Zefektívnenie a skvalitnenie práce knihárov. Rozšírenie možností využitia aj na propagačné a reprezentačné účely UKB."/>
    <x v="0"/>
    <x v="0"/>
    <s v="C7 Zabezpečovacia technika"/>
    <s v="01 Investičný zámer"/>
    <s v="štátny rozpočet"/>
    <s v="08S0105 Knižnice a knižničná činnosť      "/>
    <s v="nie"/>
    <n v="1"/>
    <n v="5000"/>
    <n v="0"/>
    <n v="0"/>
    <n v="0"/>
    <n v="5000"/>
    <n v="0"/>
    <n v="0"/>
    <n v="0"/>
    <n v="0"/>
    <n v="0"/>
    <n v="0"/>
    <n v="0"/>
    <s v="-"/>
    <n v="0"/>
    <n v="0"/>
    <n v="0"/>
    <n v="0"/>
    <n v="0"/>
    <n v="0"/>
    <n v="0"/>
    <n v="0"/>
    <n v="0"/>
    <n v="0"/>
    <n v="0"/>
    <m/>
    <n v="1"/>
    <n v="0"/>
    <s v="C7"/>
    <n v="9"/>
    <n v="1"/>
    <n v="1"/>
    <n v="1"/>
    <n v="1"/>
    <n v="1"/>
    <n v="1"/>
    <n v="1"/>
    <n v="0"/>
    <n v="1"/>
    <n v="0"/>
    <n v="0"/>
    <n v="1"/>
    <n v="1"/>
    <n v="1"/>
    <n v="0"/>
    <n v="1"/>
    <n v="0"/>
    <n v="0"/>
    <n v="5000"/>
    <n v="0"/>
    <n v="0"/>
    <n v="0"/>
    <n v="0"/>
    <n v="0"/>
    <n v="0"/>
    <n v="0"/>
    <n v="0"/>
    <n v="0"/>
    <n v="0"/>
    <n v="0"/>
    <n v="0"/>
    <n v="0"/>
    <n v="0"/>
    <n v="0"/>
    <n v="0"/>
    <n v="0"/>
    <n v="0"/>
    <n v="0"/>
    <n v="0"/>
    <n v="0"/>
    <n v="0"/>
    <n v="0"/>
    <n v="0"/>
    <n v="0"/>
    <n v="0"/>
    <n v="0"/>
    <n v="0"/>
    <n v="0"/>
    <n v="0"/>
    <n v="0"/>
    <n v="0"/>
    <n v="0"/>
    <n v="0"/>
    <n v="0"/>
    <n v="0"/>
    <n v="0"/>
    <n v="0"/>
    <n v="0"/>
    <n v="0"/>
    <n v="250"/>
    <n v="250"/>
    <n v="250"/>
    <n v="250"/>
    <n v="250"/>
    <n v="250"/>
    <n v="250"/>
    <n v="250"/>
    <n v="250"/>
    <n v="250"/>
    <n v="250"/>
    <n v="250"/>
    <n v="250"/>
    <n v="250"/>
    <n v="250"/>
    <n v="250"/>
    <n v="250"/>
    <n v="250"/>
    <n v="250"/>
    <n v="250"/>
    <n v="250"/>
    <n v="250"/>
    <n v="250"/>
    <n v="250"/>
    <n v="250"/>
    <n v="250"/>
    <n v="250"/>
    <n v="250"/>
    <n v="250"/>
    <n v="250"/>
    <n v="250"/>
    <n v="250"/>
    <n v="250"/>
    <n v="250"/>
    <n v="250"/>
    <n v="250"/>
    <n v="250"/>
    <n v="250"/>
    <n v="250"/>
    <n v="250"/>
    <n v="250"/>
    <n v="250"/>
    <n v="250"/>
    <n v="4535.1473922902496"/>
    <n v="0"/>
    <n v="0"/>
    <n v="0"/>
    <n v="0"/>
    <n v="0"/>
    <n v="0"/>
    <n v="0"/>
    <n v="0"/>
    <n v="0"/>
    <n v="0"/>
    <n v="0"/>
    <n v="0"/>
    <n v="0"/>
    <n v="0"/>
    <n v="0"/>
    <n v="0"/>
    <n v="0"/>
    <n v="0"/>
    <n v="0"/>
    <n v="0"/>
    <n v="0"/>
    <n v="0"/>
    <n v="0"/>
    <n v="0"/>
    <n v="0"/>
    <n v="0"/>
    <n v="0"/>
    <n v="0"/>
    <n v="0"/>
    <n v="0"/>
    <n v="0"/>
    <n v="0"/>
    <n v="0"/>
    <n v="0"/>
    <n v="0"/>
    <n v="0"/>
    <n v="0"/>
    <n v="0"/>
    <n v="0"/>
    <n v="226.75736961451247"/>
    <n v="215.95939963286901"/>
    <n v="205.67561869797049"/>
    <n v="195.88154161711475"/>
    <n v="186.55384915915693"/>
    <n v="177.67033253253035"/>
    <n v="169.2098405071718"/>
    <n v="161.15222905444932"/>
    <n v="153.47831338518984"/>
    <n v="146.16982227160935"/>
    <n v="139.20935454438987"/>
    <n v="132.58033766132368"/>
    <n v="126.26698824887971"/>
    <n v="120.25427452274255"/>
    <n v="114.52788049785005"/>
    <n v="109.07417190271433"/>
    <n v="103.88016371687078"/>
    <n v="98.933489254162652"/>
    <n v="94.222370718250147"/>
    <n v="89.735591160238243"/>
    <n v="85.462467771655469"/>
    <n v="81.392826449195667"/>
    <n v="77.516977570662547"/>
    <n v="73.825692924440531"/>
    <n v="70.310183737562397"/>
    <n v="66.962079750059431"/>
    <n v="63.773409285770889"/>
    <n v="60.73658027216274"/>
    <n v="57.844362163964533"/>
    <n v="55.089868727585248"/>
    <n v="52.466541645319289"/>
    <n v="49.968134900304086"/>
    <n v="47.588699905051513"/>
    <n v="45.322571338144286"/>
    <n v="43.164353655375521"/>
    <n v="41.108908243214778"/>
    <n v="39.151341184014079"/>
    <n v="37.286991603822926"/>
    <n v="35.511420575069458"/>
    <n v="33.820400547685196"/>
    <n v="4535.1473922902496"/>
    <n v="1838.5083164725741"/>
    <x v="286"/>
  </r>
  <r>
    <s v="DÚ"/>
    <s v="Divadelný ústav"/>
    <x v="287"/>
    <n v="11"/>
    <s v="Vytvorenie platobnej brány pre portál Virtuálna databáza slovenského divadla - etheatre.sk"/>
    <s v="V roku 2021 bola spustená Virtuálna databáza slovenského divadla, ktorá na rozdiel od predchádzajúcej platformy, doplnila zobrazenie digitalizovaných dokumentov a múzejných zbierok od sezóny 1920/1921 do sezóny 1956/1957 (fotografie, recenzie, bulletíny, múzejné diela). Všetky zobrazené diela sú opatrené licenčnými právami a chránené pred zneužitím. Uvedená platforma je do danej sezóny poskytovaná užívateľom bezodplatne. Od sezóny 1956/1957 vzhľadom na nárast dát a digitalizátov a nárast financií na ich zabezpečenie, sa plánuje vytvoriť platobná brána, vďaka ktorej sa inštitúcii aspoň čiastočne vrátia vynaložené investície.  "/>
    <s v="efektívne hospodárenie inštitúcie"/>
    <s v="N/A"/>
    <s v="Zákon č. 275/2006 Z.z. o informačných systémoch verejnej správy"/>
    <n v="5"/>
    <x v="0"/>
    <n v="1200"/>
    <s v="Nárast vlastných finančných prostriedkov 1 200 €/rok. Išlo by o spoplatnenie služieb  v rámci databázy IS Theatre.sk, čím by organizácií pri predpokladanej návštevnosti 300 osôb mesačne vzrátli uvedené výnosy.Vstupný poplatok predpokladáme že bude 4 €."/>
    <x v="0"/>
    <x v="3"/>
    <s v="D3 Obstaranie novej IT funkcionality"/>
    <s v="01 Investičný zámer"/>
    <s v="štátny rozpočet"/>
    <s v="08T0105"/>
    <s v="nie"/>
    <n v="1"/>
    <n v="10000"/>
    <n v="0"/>
    <n v="0"/>
    <n v="0"/>
    <n v="10000"/>
    <n v="0"/>
    <n v="0"/>
    <n v="0"/>
    <n v="0"/>
    <n v="0"/>
    <n v="0"/>
    <n v="0"/>
    <s v="náklady na pripojenia cez Štátnu pokladnicu, servis a opravy"/>
    <n v="5000"/>
    <n v="0"/>
    <n v="1000"/>
    <n v="1000"/>
    <n v="1000"/>
    <n v="1000"/>
    <n v="1000"/>
    <n v="0"/>
    <n v="0"/>
    <n v="0"/>
    <n v="0"/>
    <m/>
    <n v="1"/>
    <n v="0"/>
    <s v="D3"/>
    <n v="9"/>
    <n v="1"/>
    <n v="1"/>
    <n v="1"/>
    <n v="1"/>
    <n v="1"/>
    <n v="1"/>
    <n v="1"/>
    <n v="0"/>
    <n v="1"/>
    <n v="0"/>
    <n v="0"/>
    <n v="1"/>
    <n v="1"/>
    <n v="1"/>
    <n v="0"/>
    <n v="1"/>
    <n v="0"/>
    <n v="1000"/>
    <n v="11000"/>
    <n v="1000"/>
    <n v="1000"/>
    <n v="1000"/>
    <n v="0"/>
    <n v="0"/>
    <n v="0"/>
    <n v="0"/>
    <n v="0"/>
    <n v="0"/>
    <n v="0"/>
    <n v="0"/>
    <n v="0"/>
    <n v="0"/>
    <n v="0"/>
    <n v="0"/>
    <n v="0"/>
    <n v="0"/>
    <n v="0"/>
    <n v="0"/>
    <n v="0"/>
    <n v="0"/>
    <n v="0"/>
    <n v="0"/>
    <n v="0"/>
    <n v="0"/>
    <n v="0"/>
    <n v="0"/>
    <n v="0"/>
    <n v="0"/>
    <n v="0"/>
    <n v="0"/>
    <n v="0"/>
    <n v="0"/>
    <n v="0"/>
    <n v="0"/>
    <n v="0"/>
    <n v="0"/>
    <n v="0"/>
    <n v="0"/>
    <n v="0"/>
    <n v="1200"/>
    <n v="1200"/>
    <n v="1200"/>
    <n v="1200"/>
    <n v="1200"/>
    <n v="1200"/>
    <n v="1200"/>
    <n v="1200"/>
    <n v="1200"/>
    <n v="1200"/>
    <n v="1200"/>
    <n v="1200"/>
    <n v="1200"/>
    <n v="1200"/>
    <n v="1200"/>
    <n v="1200"/>
    <n v="1200"/>
    <n v="1200"/>
    <n v="1200"/>
    <n v="1200"/>
    <n v="1200"/>
    <n v="1200"/>
    <n v="1200"/>
    <n v="1200"/>
    <n v="1200"/>
    <n v="1200"/>
    <n v="1200"/>
    <n v="1200"/>
    <n v="1200"/>
    <n v="1200"/>
    <n v="1200"/>
    <n v="1200"/>
    <n v="1200"/>
    <n v="1200"/>
    <n v="1200"/>
    <n v="1200"/>
    <n v="1200"/>
    <n v="1200"/>
    <n v="1200"/>
    <n v="1200"/>
    <n v="1200"/>
    <n v="1200"/>
    <n v="1200"/>
    <n v="9977.3242630385485"/>
    <n v="863.83759853147603"/>
    <n v="822.70247479188197"/>
    <n v="783.526166468459"/>
    <n v="0"/>
    <n v="0"/>
    <n v="0"/>
    <n v="0"/>
    <n v="0"/>
    <n v="0"/>
    <n v="0"/>
    <n v="0"/>
    <n v="0"/>
    <n v="0"/>
    <n v="0"/>
    <n v="0"/>
    <n v="0"/>
    <n v="0"/>
    <n v="0"/>
    <n v="0"/>
    <n v="0"/>
    <n v="0"/>
    <n v="0"/>
    <n v="0"/>
    <n v="0"/>
    <n v="0"/>
    <n v="0"/>
    <n v="0"/>
    <n v="0"/>
    <n v="0"/>
    <n v="0"/>
    <n v="0"/>
    <n v="0"/>
    <n v="0"/>
    <n v="0"/>
    <n v="0"/>
    <n v="0"/>
    <n v="0"/>
    <n v="0"/>
    <n v="0"/>
    <n v="1088.4353741496598"/>
    <n v="1036.6051182377712"/>
    <n v="987.24296975025834"/>
    <n v="940.23139976215077"/>
    <n v="895.45847596395322"/>
    <n v="852.81759615614578"/>
    <n v="812.20723443442466"/>
    <n v="773.53069946135679"/>
    <n v="736.69590424891112"/>
    <n v="701.61514690372485"/>
    <n v="668.20490181307139"/>
    <n v="636.38562077435358"/>
    <n v="606.08154359462264"/>
    <n v="577.22051770916426"/>
    <n v="549.7338263896803"/>
    <n v="523.5560251330287"/>
    <n v="498.62478584097977"/>
    <n v="474.88074841998076"/>
    <n v="452.26737944760072"/>
    <n v="430.73083756914355"/>
    <n v="410.21984530394627"/>
    <n v="390.68556695613921"/>
    <n v="372.08149233918027"/>
    <n v="354.36332603731449"/>
    <n v="337.48888194029951"/>
    <n v="321.41798280028524"/>
    <n v="306.11236457170025"/>
    <n v="291.53558530638117"/>
    <n v="277.65293838702979"/>
    <n v="264.43136989240918"/>
    <n v="251.83939989753259"/>
    <n v="239.84704752145961"/>
    <n v="228.42575954424726"/>
    <n v="217.54834242309258"/>
    <n v="207.18889754580249"/>
    <n v="197.32275956743092"/>
    <n v="187.92643768326758"/>
    <n v="178.97755969835003"/>
    <n v="170.45481876033341"/>
    <n v="162.33792262888895"/>
    <n v="12447.390502830365"/>
    <n v="4947.9733378637939"/>
    <x v="287"/>
  </r>
  <r>
    <s v="SND"/>
    <s v="Slovenské národné divadlo"/>
    <x v="288"/>
    <n v="1"/>
    <s v="Rekonštrukcia scénických zariadení v sále Štúdia v Novej budove SND"/>
    <s v="Nevyhnutná rekonštrukcia riadiaceho systému scénických zariadení v sale ŠTÚDIA - úprava scénických zariadení vyhovujúca bezpečnostnej norme SIL3, obstaranie mobilného praktikáblového fundusu javísk ako súčasti scénických zariadení"/>
    <s v="Zabezpečiť bezporuchovú prevádzku, technologicky umožniť umeleckú tvorbu porovnateľnú minimálne s európskym štandardom a tým umožniť medzinárodnú spoluprácu na nových projektoch"/>
    <s v="N/A"/>
    <s v="Zákon č. 385/1997 Z.z. o Slov.národnom divadle, §2"/>
    <n v="10"/>
    <x v="1"/>
    <n v="22432"/>
    <s v="návštevnosť na predstaveniach Činohry v Štúdiu v roku 2022"/>
    <x v="2"/>
    <x v="0"/>
    <s v="C1 Javisková technika"/>
    <s v="01 Investičný zámer"/>
    <s v="štátny rozpočet"/>
    <s v="08S0101"/>
    <s v="nie"/>
    <n v="1"/>
    <n v="460000"/>
    <n v="0"/>
    <n v="0"/>
    <n v="0"/>
    <n v="460000"/>
    <n v="0"/>
    <n v="0"/>
    <n v="0"/>
    <n v="0"/>
    <n v="0"/>
    <n v="0"/>
    <n v="0"/>
    <s v="-"/>
    <n v="0"/>
    <n v="0"/>
    <n v="0"/>
    <n v="0"/>
    <n v="0"/>
    <n v="0"/>
    <n v="0"/>
    <n v="0"/>
    <n v="0"/>
    <n v="0"/>
    <n v="0"/>
    <m/>
    <n v="0"/>
    <n v="0"/>
    <s v="C1"/>
    <n v="9"/>
    <n v="1"/>
    <n v="1"/>
    <n v="1"/>
    <n v="1"/>
    <n v="1"/>
    <n v="1"/>
    <n v="1"/>
    <n v="0"/>
    <n v="1"/>
    <n v="0"/>
    <n v="1"/>
    <n v="0"/>
    <n v="1"/>
    <n v="1"/>
    <n v="0"/>
    <n v="1"/>
    <n v="0"/>
    <n v="0"/>
    <n v="460000"/>
    <n v="0"/>
    <n v="0"/>
    <n v="0"/>
    <n v="0"/>
    <n v="0"/>
    <n v="0"/>
    <n v="0"/>
    <n v="0"/>
    <n v="0"/>
    <n v="0"/>
    <n v="0"/>
    <n v="0"/>
    <n v="0"/>
    <n v="0"/>
    <n v="0"/>
    <n v="0"/>
    <n v="0"/>
    <n v="0"/>
    <n v="0"/>
    <n v="0"/>
    <n v="0"/>
    <n v="0"/>
    <n v="0"/>
    <n v="0"/>
    <n v="0"/>
    <n v="0"/>
    <n v="0"/>
    <n v="0"/>
    <n v="0"/>
    <n v="0"/>
    <n v="0"/>
    <n v="0"/>
    <n v="0"/>
    <n v="0"/>
    <n v="0"/>
    <n v="0"/>
    <n v="0"/>
    <n v="0"/>
    <n v="0"/>
    <n v="0"/>
    <n v="22432"/>
    <n v="22432"/>
    <n v="22432"/>
    <n v="22432"/>
    <n v="22432"/>
    <n v="22432"/>
    <n v="22432"/>
    <n v="22432"/>
    <n v="22432"/>
    <n v="22432"/>
    <n v="22432"/>
    <n v="22432"/>
    <n v="22432"/>
    <n v="22432"/>
    <n v="22432"/>
    <n v="22432"/>
    <n v="22432"/>
    <n v="22432"/>
    <n v="22432"/>
    <n v="22432"/>
    <n v="22432"/>
    <n v="22432"/>
    <n v="22432"/>
    <n v="22432"/>
    <n v="22432"/>
    <n v="22432"/>
    <n v="22432"/>
    <n v="22432"/>
    <n v="22432"/>
    <n v="22432"/>
    <n v="22432"/>
    <n v="22432"/>
    <n v="22432"/>
    <n v="22432"/>
    <n v="22432"/>
    <n v="22432"/>
    <n v="22432"/>
    <n v="22432"/>
    <n v="22432"/>
    <n v="22432"/>
    <n v="22432"/>
    <n v="22432"/>
    <n v="22432"/>
    <n v="417233.56009070296"/>
    <n v="0"/>
    <n v="0"/>
    <n v="0"/>
    <n v="0"/>
    <n v="0"/>
    <n v="0"/>
    <n v="0"/>
    <n v="0"/>
    <n v="0"/>
    <n v="0"/>
    <n v="0"/>
    <n v="0"/>
    <n v="0"/>
    <n v="0"/>
    <n v="0"/>
    <n v="0"/>
    <n v="0"/>
    <n v="0"/>
    <n v="0"/>
    <n v="0"/>
    <n v="0"/>
    <n v="0"/>
    <n v="0"/>
    <n v="0"/>
    <n v="0"/>
    <n v="0"/>
    <n v="0"/>
    <n v="0"/>
    <n v="0"/>
    <n v="0"/>
    <n v="0"/>
    <n v="0"/>
    <n v="0"/>
    <n v="0"/>
    <n v="0"/>
    <n v="0"/>
    <n v="0"/>
    <n v="0"/>
    <n v="0"/>
    <n v="20346.485260770973"/>
    <n v="19377.60501025807"/>
    <n v="18454.861914531495"/>
    <n v="17576.058966220473"/>
    <n v="16739.103777352833"/>
    <n v="15942.003597478884"/>
    <n v="15182.860569027511"/>
    <n v="14459.867208597629"/>
    <n v="13771.302103426313"/>
    <n v="13115.525812786964"/>
    <n v="12490.976964559015"/>
    <n v="11896.16853767525"/>
    <n v="11329.68432159548"/>
    <n v="10790.175544376643"/>
    <n v="10276.357661311089"/>
    <n v="9787.0072964867504"/>
    <n v="9320.9593299873814"/>
    <n v="8877.104123797506"/>
    <n v="8454.3848798071485"/>
    <n v="8051.7951236258568"/>
    <n v="7668.3763082151017"/>
    <n v="7303.2155316334292"/>
    <n v="6955.4433634604093"/>
    <n v="6624.2317747241996"/>
    <n v="6308.7921664039995"/>
    <n v="6008.3734918133323"/>
    <n v="5722.2604683936506"/>
    <n v="5449.7718746606188"/>
    <n v="5190.2589282482095"/>
    <n v="4943.1037411887692"/>
    <n v="4707.7178487512092"/>
    <n v="4483.5408083344846"/>
    <n v="4270.0388650804616"/>
    <n v="4066.7036810290106"/>
    <n v="3873.0511247895347"/>
    <n v="3688.6201188471755"/>
    <n v="3512.9715417592151"/>
    <n v="3345.6871826278234"/>
    <n v="3186.3687453598322"/>
    <n v="3034.6369003426971"/>
    <n v="417233.56009070296"/>
    <n v="164965.67422045115"/>
    <x v="288"/>
  </r>
  <r>
    <s v="SNM"/>
    <s v="SNM - Múzeum rusínskej kultúry v Prešove"/>
    <x v="289"/>
    <n v="21"/>
    <s v="Dubayovci - výtvarný talent v rodine rusínskej inteligencie naprieč generáciami v slovensko-európskom kontexte (vedecká monografia)"/>
    <s v="Výskum zameraný na skúmanie výtvarného talentu v rodine založenej Deziderom a Annou Dubayovými plánujem rozdeliť na tri časti. V prvej časti popíšem sociálny a rodinný kontext zrodu výtvarného fenoménu v jednej rusínskej rodine gréckokatolíckeho kňaza a dcéry učiteľa, z ktorej vzišlo sedem detí, najmladší z nich bol Orest Dubay. Výtvarný talent po svojej mame Anne však zdedil aj najstarší syn Michal, aj Orestovi obaja synovia – Juraj a Orest, mladší. Dezider a Anna mali aj syna Pavla, ktorý sa oženil s dcérou švajčiarskeho maliara Paula Perrelet, sochárkou a keramikárkou Lise. Ich syn Pierre Dubay je významný súčasný švajčiarsky maliar a sochár. Výtvarný talent zdedili aj niektorí predstavitelia štvrtej generácie Dubayovcov, napríklad vnučka Oresta staršieho, dcéra Juraja, Gabriela Dubayová, (kostýmová výtvarníčka), ktorá tvorí vo Viedni. Táto časť výskumu prehĺbi moje stretnutia s vnukmi Anny a Dezidera Dubayovými, mojimi respondentmi v Prahe, Bratislave, Košiciach a v Prešove z rokov 2019 a 2020 a doplní o stretnutia s vnukmi a pravnukmi Anny a Dezidera vo Viedni, v Lausanne alebo v Saint Tropez, kde striedavo žije Pierre Dubay. Na základe oral history z rokov 2019 a 2020 sme mohli uskutočniť výstavu Dubayovci, Anna a jej deti v našom múzeu v júni až októbri 2021. No tieto stretnutia nestačili na to, aby som mohla z týchto ústnych informácií napísať vedeckú štúdiu alebo dokonca ani katalóg k výstave. Ten sme ale hlavne nevydali z finančných dôvodov, pretože prioritný projekt na realizáciu tejto výstavy v roku 2021 nám nebol schválený. _x000a_Druhá časť výskumu bude zameraná na rešerš diel členov rodiny Dubayových v zbierkach výtvarného umenia slovenských múzeí a galérií a na základe vedeckej literatúry vystavať štruktúru vedeckej monografie s bohatým obrazovým materiálom, pretože bez ukážok výtvarných diel všetkých protagonistov knihy by nebola monografia ucelená. _x000a_V tretej časti bude napísaná a vydaná kniha o rodine Anny a Dezidera Dubayových, rodákov z rusínskych obcí Jarabina v okrese Stará Ľubovňa a Vyšný Mirošov v okrese Svidník a pozvať si k tomu aj odborníka / odborníčku z výtvarného umenia je logickým vyústením bádateľského úsilia zamestnancov SNM-MRK v Prešove, ktorí viedli viacročné rozhovory so žijúcim členmi rodiny a usporiadali 4-mesačnú dočasnú výstavu v priestoroch SNM-MRK v Prešove. _x000a_"/>
    <s v="Výskum výtvarného talentu v rodine Dubayových naprieč generáciami v slovenskom a európskom kontexte. Význam Dubayovcov ako rodiny rusínskej inteligencie v medzivojnovom a povojnovom období vo verejnom živote na Slovensku. Napísať článоk a odbornú štúdiu v recenzovaných zborníkoch a časopisoch o výtvarnom talente v rodine Dubayových naprieč generáciami._x000a_Vydať vedeckú monografiu o živote a výtvarnej tvorbe viacerých predstaviteľov rodiny Dubayových naprieč generáciami – na Slovensku, aj mimo neho._x000a_"/>
    <s v="N/A"/>
    <s v="Zákon č. 206/2009 Z.z. o múzeách a o galériách a o ochrane predmetov kultúrnej hodnoty, §15 c)"/>
    <n v="5"/>
    <x v="3"/>
    <n v="400"/>
    <s v="Odhadovaný počet hodín na realizovanie zámeru odbornými zamestnencami SNM-MRK v Prešove vo vzťahu k riešenej vedeckovýskumnej úlohe "/>
    <x v="0"/>
    <x v="4"/>
    <s v="F3 Realizácia výskumu"/>
    <s v="01 Investičný zámer"/>
    <s v="štátny rozpočet"/>
    <s v="08S0106 Múzeá a galérie"/>
    <s v="nie"/>
    <n v="1"/>
    <n v="0"/>
    <n v="0"/>
    <n v="0"/>
    <n v="0"/>
    <n v="0"/>
    <n v="0"/>
    <n v="0"/>
    <n v="0"/>
    <n v="0"/>
    <n v="0"/>
    <n v="0"/>
    <n v="0"/>
    <s v="Náklady na vydanie a tlač  predpokladaná cena cca 17 €/ kus"/>
    <n v="5050"/>
    <n v="0"/>
    <n v="0"/>
    <n v="200"/>
    <n v="500"/>
    <n v="4350"/>
    <n v="0"/>
    <n v="0"/>
    <n v="0"/>
    <n v="0"/>
    <n v="0"/>
    <m/>
    <n v="1"/>
    <n v="0"/>
    <s v="F3"/>
    <n v="8"/>
    <n v="1"/>
    <n v="1"/>
    <n v="0"/>
    <n v="1"/>
    <n v="1"/>
    <n v="1"/>
    <n v="1"/>
    <n v="0"/>
    <n v="1"/>
    <n v="0"/>
    <n v="0"/>
    <n v="1"/>
    <n v="1"/>
    <n v="1"/>
    <n v="0"/>
    <n v="1"/>
    <n v="0"/>
    <n v="0"/>
    <n v="200"/>
    <n v="500"/>
    <n v="4350"/>
    <n v="0"/>
    <n v="0"/>
    <n v="0"/>
    <n v="0"/>
    <n v="0"/>
    <n v="0"/>
    <n v="0"/>
    <n v="0"/>
    <n v="0"/>
    <n v="0"/>
    <n v="0"/>
    <n v="0"/>
    <n v="0"/>
    <n v="0"/>
    <n v="0"/>
    <n v="0"/>
    <n v="0"/>
    <n v="0"/>
    <n v="0"/>
    <n v="0"/>
    <n v="0"/>
    <n v="0"/>
    <n v="0"/>
    <n v="0"/>
    <n v="0"/>
    <n v="0"/>
    <n v="0"/>
    <n v="0"/>
    <n v="0"/>
    <n v="0"/>
    <n v="0"/>
    <n v="0"/>
    <n v="0"/>
    <n v="0"/>
    <n v="0"/>
    <n v="0"/>
    <n v="0"/>
    <n v="0"/>
    <n v="400"/>
    <n v="400"/>
    <n v="400"/>
    <n v="400"/>
    <n v="400"/>
    <n v="400"/>
    <n v="400"/>
    <n v="400"/>
    <n v="400"/>
    <n v="400"/>
    <n v="400"/>
    <n v="400"/>
    <n v="400"/>
    <n v="400"/>
    <n v="400"/>
    <n v="400"/>
    <n v="400"/>
    <n v="400"/>
    <n v="400"/>
    <n v="400"/>
    <n v="400"/>
    <n v="400"/>
    <n v="400"/>
    <n v="400"/>
    <n v="400"/>
    <n v="400"/>
    <n v="400"/>
    <n v="400"/>
    <n v="400"/>
    <n v="400"/>
    <n v="400"/>
    <n v="400"/>
    <n v="400"/>
    <n v="400"/>
    <n v="400"/>
    <n v="400"/>
    <n v="400"/>
    <n v="400"/>
    <n v="400"/>
    <n v="400"/>
    <n v="400"/>
    <n v="400"/>
    <n v="400"/>
    <n v="181.40589569160997"/>
    <n v="431.91879926573802"/>
    <n v="3578.7557653446866"/>
    <n v="0"/>
    <n v="0"/>
    <n v="0"/>
    <n v="0"/>
    <n v="0"/>
    <n v="0"/>
    <n v="0"/>
    <n v="0"/>
    <n v="0"/>
    <n v="0"/>
    <n v="0"/>
    <n v="0"/>
    <n v="0"/>
    <n v="0"/>
    <n v="0"/>
    <n v="0"/>
    <n v="0"/>
    <n v="0"/>
    <n v="0"/>
    <n v="0"/>
    <n v="0"/>
    <n v="0"/>
    <n v="0"/>
    <n v="0"/>
    <n v="0"/>
    <n v="0"/>
    <n v="0"/>
    <n v="0"/>
    <n v="0"/>
    <n v="0"/>
    <n v="0"/>
    <n v="0"/>
    <n v="0"/>
    <n v="0"/>
    <n v="0"/>
    <n v="0"/>
    <n v="0"/>
    <n v="362.81179138321994"/>
    <n v="345.53503941259038"/>
    <n v="329.0809899167528"/>
    <n v="313.41046658738355"/>
    <n v="298.48615865465109"/>
    <n v="284.27253205204858"/>
    <n v="270.73574481147489"/>
    <n v="257.84356648711889"/>
    <n v="245.56530141630373"/>
    <n v="233.87171563457497"/>
    <n v="222.73496727102381"/>
    <n v="212.12854025811788"/>
    <n v="202.02718119820753"/>
    <n v="192.40683923638807"/>
    <n v="183.2446087965601"/>
    <n v="174.51867504434293"/>
    <n v="166.20826194699325"/>
    <n v="158.29358280666025"/>
    <n v="150.75579314920023"/>
    <n v="143.57694585638117"/>
    <n v="136.73994843464877"/>
    <n v="130.22852231871306"/>
    <n v="124.02716411306008"/>
    <n v="118.12110867910484"/>
    <n v="112.49629398009985"/>
    <n v="107.13932760009509"/>
    <n v="102.03745485723343"/>
    <n v="97.178528435460379"/>
    <n v="92.550979462343264"/>
    <n v="88.143789964136403"/>
    <n v="83.946466632510862"/>
    <n v="79.949015840486538"/>
    <n v="76.141919848082424"/>
    <n v="72.516114141030869"/>
    <n v="69.062965848600825"/>
    <n v="65.774253189143636"/>
    <n v="62.642145894422526"/>
    <n v="59.659186566116681"/>
    <n v="56.818272920111134"/>
    <n v="54.112640876296311"/>
    <n v="4192.0804603020342"/>
    <n v="1649.3244459545976"/>
    <x v="289"/>
  </r>
  <r>
    <s v="ŠKO ZI"/>
    <s v="Štátny komorný orchester Žilina"/>
    <x v="290"/>
    <n v="6"/>
    <s v="Ozvučenie sály Domu umenia Fatra"/>
    <s v="Nová ozvučovacia technika koncertnej sály - doplnenie ponuky koncertov o rozmanité žánre vďaka ozvučeniu. "/>
    <s v="Cieľom je rozšírenie ponuky koncertov pre rôzne vekové skupiny poslucháčov s využitím ozvučovacej techniky - moderné žánre, zvýšenie konkurencieschopnosťi organizácie, rozšírenie ponuky pre prenajímateľov. "/>
    <s v="N/A"/>
    <s v="Zákon č. 278/1993 Z.z. o správe majetku štátu, Hlava I § 5"/>
    <n v="10"/>
    <x v="0"/>
    <n v="7210"/>
    <s v="ušetrenie nákladov za externé ozvučenie koncertov 4210 €/rok 2022 - zvýšenie prijmov za prenájmy budovy s využitím ozvučenia 3000 €/rok"/>
    <x v="2"/>
    <x v="0"/>
    <s v="C3 Zvuková technika"/>
    <s v="01 Investičný zámer"/>
    <s v="štátny rozpočet"/>
    <s v="08T0103 Podpora kultúrnych aktivít RO a PO"/>
    <s v="nie"/>
    <n v="1"/>
    <n v="166000"/>
    <n v="0"/>
    <n v="0"/>
    <n v="0"/>
    <n v="0"/>
    <n v="0"/>
    <n v="166000"/>
    <n v="0"/>
    <n v="0"/>
    <n v="0"/>
    <n v="0"/>
    <n v="0"/>
    <s v="-"/>
    <n v="0"/>
    <n v="0"/>
    <n v="0"/>
    <n v="0"/>
    <n v="0"/>
    <n v="0"/>
    <n v="0"/>
    <n v="0"/>
    <n v="0"/>
    <n v="0"/>
    <n v="0"/>
    <m/>
    <n v="0"/>
    <n v="0"/>
    <s v="C3"/>
    <n v="9"/>
    <n v="1"/>
    <n v="1"/>
    <n v="1"/>
    <n v="1"/>
    <n v="1"/>
    <n v="1"/>
    <n v="1"/>
    <n v="0"/>
    <n v="1"/>
    <n v="0"/>
    <n v="1"/>
    <n v="0"/>
    <n v="1"/>
    <n v="1"/>
    <n v="0"/>
    <n v="1"/>
    <n v="0"/>
    <n v="0"/>
    <n v="0"/>
    <n v="0"/>
    <n v="166000"/>
    <n v="0"/>
    <n v="0"/>
    <n v="0"/>
    <n v="0"/>
    <n v="0"/>
    <n v="0"/>
    <n v="0"/>
    <n v="0"/>
    <n v="0"/>
    <n v="0"/>
    <n v="0"/>
    <n v="0"/>
    <n v="0"/>
    <n v="0"/>
    <n v="0"/>
    <n v="0"/>
    <n v="0"/>
    <n v="0"/>
    <n v="0"/>
    <n v="0"/>
    <n v="0"/>
    <n v="0"/>
    <n v="0"/>
    <n v="0"/>
    <n v="0"/>
    <n v="0"/>
    <n v="0"/>
    <n v="0"/>
    <n v="0"/>
    <n v="0"/>
    <n v="0"/>
    <n v="0"/>
    <n v="0"/>
    <n v="0"/>
    <n v="0"/>
    <n v="0"/>
    <n v="0"/>
    <n v="0"/>
    <n v="7210"/>
    <n v="7210"/>
    <n v="7210"/>
    <n v="7210"/>
    <n v="7210"/>
    <n v="7210"/>
    <n v="7210"/>
    <n v="7210"/>
    <n v="7210"/>
    <n v="7210"/>
    <n v="7210"/>
    <n v="7210"/>
    <n v="7210"/>
    <n v="7210"/>
    <n v="7210"/>
    <n v="7210"/>
    <n v="7210"/>
    <n v="7210"/>
    <n v="7210"/>
    <n v="7210"/>
    <n v="7210"/>
    <n v="7210"/>
    <n v="7210"/>
    <n v="7210"/>
    <n v="7210"/>
    <n v="7210"/>
    <n v="7210"/>
    <n v="7210"/>
    <n v="7210"/>
    <n v="7210"/>
    <n v="7210"/>
    <n v="7210"/>
    <n v="7210"/>
    <n v="7210"/>
    <n v="7210"/>
    <n v="7210"/>
    <n v="7210"/>
    <n v="7210"/>
    <n v="7210"/>
    <n v="7210"/>
    <n v="7210"/>
    <n v="7210"/>
    <n v="7210"/>
    <n v="0"/>
    <n v="0"/>
    <n v="136568.61081545241"/>
    <n v="0"/>
    <n v="0"/>
    <n v="0"/>
    <n v="0"/>
    <n v="0"/>
    <n v="0"/>
    <n v="0"/>
    <n v="0"/>
    <n v="0"/>
    <n v="0"/>
    <n v="0"/>
    <n v="0"/>
    <n v="0"/>
    <n v="0"/>
    <n v="0"/>
    <n v="0"/>
    <n v="0"/>
    <n v="0"/>
    <n v="0"/>
    <n v="0"/>
    <n v="0"/>
    <n v="0"/>
    <n v="0"/>
    <n v="0"/>
    <n v="0"/>
    <n v="0"/>
    <n v="0"/>
    <n v="0"/>
    <n v="0"/>
    <n v="0"/>
    <n v="0"/>
    <n v="0"/>
    <n v="0"/>
    <n v="0"/>
    <n v="0"/>
    <n v="0"/>
    <n v="0"/>
    <n v="6539.6825396825398"/>
    <n v="6228.2690854119419"/>
    <n v="5931.6848432494689"/>
    <n v="5649.2236602375888"/>
    <n v="5380.2130097500858"/>
    <n v="5124.0123902381756"/>
    <n v="4880.0118002268346"/>
    <n v="4647.6302859303187"/>
    <n v="4426.3145580288747"/>
    <n v="4215.5376743132138"/>
    <n v="4014.7977850602042"/>
    <n v="3823.6169381525747"/>
    <n v="3641.5399410976911"/>
    <n v="3468.1332772358951"/>
    <n v="3302.9840735579955"/>
    <n v="3145.6991176742813"/>
    <n v="2995.9039215945536"/>
    <n v="2853.2418300900508"/>
    <n v="2717.3731715143344"/>
    <n v="2587.9744490612707"/>
    <n v="2464.7375705345439"/>
    <n v="2347.369114794803"/>
    <n v="2235.5896331379081"/>
    <n v="2129.132983940865"/>
    <n v="2027.7456989912996"/>
    <n v="1931.1863799917139"/>
    <n v="1839.2251238016324"/>
    <n v="1751.6429750491734"/>
    <n v="1668.2314048087371"/>
    <n v="1588.7918141035586"/>
    <n v="1513.1350610510083"/>
    <n v="1441.0810105247699"/>
    <n v="1372.4581052616857"/>
    <n v="1307.1029573920814"/>
    <n v="1244.85995942103"/>
    <n v="1185.5809137343142"/>
    <n v="1129.124679746966"/>
    <n v="1075.3568378542532"/>
    <n v="1024.1493693850032"/>
    <n v="975.38035179524104"/>
    <n v="136568.61081545241"/>
    <n v="53022.579847069042"/>
    <x v="290"/>
  </r>
  <r>
    <s v="SF"/>
    <s v="Slovenská filharmónia"/>
    <x v="291"/>
    <n v="1"/>
    <s v="Rekonštrukcia strechy budovy Reduty, sídlo Slovenskej filharmónie, dofinancovanie"/>
    <s v="Zistené práce naviac ktoré neboli predmetom riešenia v PD a následne neboli predmetom VO a zmluvného vzťahu s dodávateľom.   Idexácia nárastu cien tovarov a prác v zmysle Rámcovej zmluvy.  Zmena riešnenia na časti strechy z Nám. E. Suchoňa z oprava pôvodnej krytiny na riešenie s novou krytinou. "/>
    <s v="Cieľom je minimalizácia budúcich nákladov na opravu strechy a škôd na budove."/>
    <m/>
    <s v="Zákon č. 114/2020 Z.z. o Slovenskej filharmónii,                                                                 Štatút Slovenskej filharmónie č. MK-2109/2014-110/11519, čl. VII. bod 2.                             Zákon č. 278/1993 Z.z. o správe majetku štátu - §3 ods.2"/>
    <n v="40"/>
    <x v="0"/>
    <n v="20500"/>
    <s v="Ušetrenie nákladov za čiastkové opravy strechy a maľby interiérov po zatečení "/>
    <x v="1"/>
    <x v="2"/>
    <s v="0 Odstránenie havarijného stavu"/>
    <s v="06 Pred vyhlásením verejného obstarávania"/>
    <s v="štátny rozpočet"/>
    <s v="08S0102"/>
    <s v="nie"/>
    <n v="1"/>
    <n v="955626"/>
    <n v="0"/>
    <n v="0"/>
    <n v="0"/>
    <n v="955626"/>
    <n v="0"/>
    <n v="0"/>
    <n v="0"/>
    <n v="0"/>
    <n v="0"/>
    <n v="0"/>
    <n v="0"/>
    <s v="-"/>
    <n v="0"/>
    <n v="0"/>
    <n v="0"/>
    <n v="0"/>
    <n v="0"/>
    <n v="0"/>
    <n v="0"/>
    <n v="0"/>
    <n v="0"/>
    <n v="0"/>
    <n v="0"/>
    <s v="Plánovaný termín ukončenia realizácie rok 2023."/>
    <n v="0"/>
    <n v="0"/>
    <s v="0"/>
    <n v="7"/>
    <n v="1"/>
    <n v="1"/>
    <n v="1"/>
    <n v="1"/>
    <n v="1"/>
    <n v="0"/>
    <n v="0"/>
    <n v="0"/>
    <n v="1"/>
    <n v="1"/>
    <n v="0"/>
    <n v="0"/>
    <n v="1"/>
    <n v="0"/>
    <n v="0"/>
    <n v="0"/>
    <n v="0"/>
    <n v="0"/>
    <n v="955626"/>
    <n v="0"/>
    <n v="0"/>
    <n v="0"/>
    <n v="0"/>
    <n v="0"/>
    <n v="0"/>
    <n v="0"/>
    <n v="0"/>
    <n v="0"/>
    <n v="0"/>
    <n v="0"/>
    <n v="0"/>
    <n v="0"/>
    <n v="0"/>
    <n v="0"/>
    <n v="0"/>
    <n v="0"/>
    <n v="0"/>
    <n v="0"/>
    <n v="0"/>
    <n v="0"/>
    <n v="0"/>
    <n v="0"/>
    <n v="0"/>
    <n v="0"/>
    <n v="0"/>
    <n v="0"/>
    <n v="0"/>
    <n v="0"/>
    <n v="0"/>
    <n v="0"/>
    <n v="0"/>
    <n v="0"/>
    <n v="0"/>
    <n v="0"/>
    <n v="0"/>
    <n v="0"/>
    <n v="0"/>
    <n v="0"/>
    <n v="0"/>
    <n v="20500"/>
    <n v="20500"/>
    <n v="20500"/>
    <n v="20500"/>
    <n v="20500"/>
    <n v="20500"/>
    <n v="20500"/>
    <n v="20500"/>
    <n v="20500"/>
    <n v="20500"/>
    <n v="20500"/>
    <n v="20500"/>
    <n v="20500"/>
    <n v="20500"/>
    <n v="20500"/>
    <n v="20500"/>
    <n v="20500"/>
    <n v="20500"/>
    <n v="20500"/>
    <n v="20500"/>
    <n v="20500"/>
    <n v="20500"/>
    <n v="20500"/>
    <n v="20500"/>
    <n v="20500"/>
    <n v="20500"/>
    <n v="20500"/>
    <n v="20500"/>
    <n v="20500"/>
    <n v="20500"/>
    <n v="20500"/>
    <n v="20500"/>
    <n v="20500"/>
    <n v="20500"/>
    <n v="20500"/>
    <n v="20500"/>
    <n v="20500"/>
    <n v="20500"/>
    <n v="20500"/>
    <n v="20500"/>
    <n v="20500"/>
    <n v="20500"/>
    <n v="20500"/>
    <n v="866780.95238095231"/>
    <n v="0"/>
    <n v="0"/>
    <n v="0"/>
    <n v="0"/>
    <n v="0"/>
    <n v="0"/>
    <n v="0"/>
    <n v="0"/>
    <n v="0"/>
    <n v="0"/>
    <n v="0"/>
    <n v="0"/>
    <n v="0"/>
    <n v="0"/>
    <n v="0"/>
    <n v="0"/>
    <n v="0"/>
    <n v="0"/>
    <n v="0"/>
    <n v="0"/>
    <n v="0"/>
    <n v="0"/>
    <n v="0"/>
    <n v="0"/>
    <n v="0"/>
    <n v="0"/>
    <n v="0"/>
    <n v="0"/>
    <n v="0"/>
    <n v="0"/>
    <n v="0"/>
    <n v="0"/>
    <n v="0"/>
    <n v="0"/>
    <n v="0"/>
    <n v="0"/>
    <n v="0"/>
    <n v="0"/>
    <n v="0"/>
    <n v="18594.104308390022"/>
    <n v="17708.670769895256"/>
    <n v="16865.400733233582"/>
    <n v="16062.286412603409"/>
    <n v="15297.415631050868"/>
    <n v="14568.967267667489"/>
    <n v="13875.206921588087"/>
    <n v="13214.482782464844"/>
    <n v="12585.221697585566"/>
    <n v="11985.925426271966"/>
    <n v="11415.16707263997"/>
    <n v="10871.587688228541"/>
    <n v="10353.893036408137"/>
    <n v="9860.8505108648897"/>
    <n v="9391.2862008237043"/>
    <n v="8944.0820960225738"/>
    <n v="8518.1734247834047"/>
    <n v="8112.5461188413374"/>
    <n v="7726.2343988965122"/>
    <n v="7358.3184751395356"/>
    <n v="7007.9223572757483"/>
    <n v="6674.211768834045"/>
    <n v="6356.3921607943294"/>
    <n v="6053.7068198041234"/>
    <n v="5765.4350664801168"/>
    <n v="5490.8905395048732"/>
    <n v="5229.4195614332129"/>
    <n v="4980.3995823173445"/>
    <n v="4743.2376974450917"/>
    <n v="4517.3692356619904"/>
    <n v="4302.2564149161817"/>
    <n v="4097.3870618249348"/>
    <n v="3902.2733922142238"/>
    <n v="3716.4508497278316"/>
    <n v="3539.4769997407925"/>
    <n v="3370.9304759436118"/>
    <n v="3210.4099770891544"/>
    <n v="3057.5333115134799"/>
    <n v="2911.9364871556954"/>
    <n v="2773.272844910186"/>
    <n v="866780.95238095231"/>
    <n v="335010.73357798671"/>
    <x v="291"/>
  </r>
  <r>
    <s v="SNM"/>
    <s v="SNM - Múzeá v Martine"/>
    <x v="292"/>
    <n v="9"/>
    <s v="Rekonštrukcia budovy múzea vo Vrútkach"/>
    <s v="Odstránenie havarijného stavu objektu "/>
    <s v="zlepšenie technického stavu pôvodného objektu, adaptácia objektu na depozitár"/>
    <m/>
    <s v="Zákon č. 206/2009 Z.z. o múzeách a o galériách a o ochrane predmetov kultúrnej hodnoty"/>
    <n v="40"/>
    <x v="1"/>
    <n v="55326"/>
    <s v="návštevnosť SNM v Martine za rok 2022"/>
    <x v="1"/>
    <x v="1"/>
    <s v=" 0 Odstránenie havarijného stavu"/>
    <s v="01 Investičný zámer"/>
    <s v="štátny rozpočet"/>
    <s v="08T010E"/>
    <s v="nie"/>
    <n v="1"/>
    <n v="2500000"/>
    <n v="50000"/>
    <n v="0"/>
    <n v="0"/>
    <n v="0"/>
    <n v="50000"/>
    <n v="1500000"/>
    <n v="950000"/>
    <n v="0"/>
    <n v="0"/>
    <n v="0"/>
    <n v="0"/>
    <s v="výdavky na sťahovanie a interiérové vybavenie"/>
    <n v="500000"/>
    <n v="0"/>
    <n v="0"/>
    <n v="100000"/>
    <n v="0"/>
    <n v="0"/>
    <n v="400000"/>
    <n v="0"/>
    <n v="0"/>
    <n v="0"/>
    <n v="0"/>
    <m/>
    <n v="0"/>
    <n v="1"/>
    <s v=""/>
    <n v="7"/>
    <n v="1"/>
    <n v="1"/>
    <n v="1"/>
    <n v="1"/>
    <n v="1"/>
    <n v="0"/>
    <n v="0"/>
    <n v="0"/>
    <n v="0"/>
    <n v="0"/>
    <n v="0"/>
    <n v="0"/>
    <n v="1"/>
    <n v="1"/>
    <n v="0"/>
    <n v="1"/>
    <n v="0"/>
    <n v="0"/>
    <n v="100000"/>
    <n v="50000"/>
    <n v="1500000"/>
    <n v="1350000"/>
    <n v="0"/>
    <n v="0"/>
    <n v="0"/>
    <n v="0"/>
    <n v="0"/>
    <n v="0"/>
    <n v="0"/>
    <n v="0"/>
    <n v="0"/>
    <n v="0"/>
    <n v="0"/>
    <n v="0"/>
    <n v="0"/>
    <n v="0"/>
    <n v="0"/>
    <n v="0"/>
    <n v="0"/>
    <n v="0"/>
    <n v="0"/>
    <n v="0"/>
    <n v="0"/>
    <n v="0"/>
    <n v="0"/>
    <n v="0"/>
    <n v="0"/>
    <n v="0"/>
    <n v="0"/>
    <n v="0"/>
    <n v="0"/>
    <n v="0"/>
    <n v="0"/>
    <n v="0"/>
    <n v="0"/>
    <n v="0"/>
    <n v="0"/>
    <n v="0"/>
    <n v="0"/>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90702.947845804985"/>
    <n v="43191.879926573798"/>
    <n v="1234053.7121878229"/>
    <n v="1057760.3247324196"/>
    <n v="0"/>
    <n v="0"/>
    <n v="0"/>
    <n v="0"/>
    <n v="0"/>
    <n v="0"/>
    <n v="0"/>
    <n v="0"/>
    <n v="0"/>
    <n v="0"/>
    <n v="0"/>
    <n v="0"/>
    <n v="0"/>
    <n v="0"/>
    <n v="0"/>
    <n v="0"/>
    <n v="0"/>
    <n v="0"/>
    <n v="0"/>
    <n v="0"/>
    <n v="0"/>
    <n v="0"/>
    <n v="0"/>
    <n v="0"/>
    <n v="0"/>
    <n v="0"/>
    <n v="0"/>
    <n v="0"/>
    <n v="0"/>
    <n v="0"/>
    <n v="0"/>
    <n v="0"/>
    <n v="0"/>
    <n v="0"/>
    <n v="0"/>
    <n v="0"/>
    <n v="50182.312925170067"/>
    <n v="47792.678976352443"/>
    <n v="45516.837120335666"/>
    <n v="43349.368686033959"/>
    <n v="41285.113034318063"/>
    <n v="39319.155270779098"/>
    <n v="37446.814543599146"/>
    <n v="35663.632898665855"/>
    <n v="33965.364665396053"/>
    <n v="32347.966347996236"/>
    <n v="30807.586998091658"/>
    <n v="29340.559045801572"/>
    <n v="27943.389567430077"/>
    <n v="26612.751968981018"/>
    <n v="25345.47806569621"/>
    <n v="24138.550538758289"/>
    <n v="22989.095751198372"/>
    <n v="21894.376905903213"/>
    <n v="20851.787529431633"/>
    <n v="19858.845266125365"/>
    <n v="18913.185967738442"/>
    <n v="18012.558064512799"/>
    <n v="17154.817204297906"/>
    <n v="16337.921146950386"/>
    <n v="15559.92490185751"/>
    <n v="14818.976097007151"/>
    <n v="14113.310568578241"/>
    <n v="13441.248160550704"/>
    <n v="12801.188724334008"/>
    <n v="12191.608308889527"/>
    <n v="11611.055532275741"/>
    <n v="11058.148125976895"/>
    <n v="10531.569643787519"/>
    <n v="10030.066327416684"/>
    <n v="9552.4441213492246"/>
    <n v="9097.5658298564031"/>
    <n v="8664.348409387052"/>
    <n v="8251.7603898924281"/>
    <n v="7858.8194189451715"/>
    <n v="7484.5899228049248"/>
    <n v="2425708.8646926209"/>
    <n v="904136.77297247259"/>
    <x v="292"/>
  </r>
  <r>
    <s v="BIB"/>
    <s v="BIBIANA, medzinárodný dom umenia pre deti"/>
    <x v="293"/>
    <n v="7"/>
    <s v="Divadelný priestor BIBIANA a &quot;Ateliér BIBIANA&quot;"/>
    <s v="BIBIANA pripravuje projekt &quot;Ateliér BIBIANA&quot;, ktorý by sa realizoval v priestoroch BIBIANY a slúžil by pre dlhodobé využitie ako stála stanica pre workshopy a dielne kreatívnych oddelení BAB, BIB a Centra čítania prístupných pre širokú verejnosť. V divadelnom priestore sa zabezpečí kvalitná divadelná a animačná technika a vybavenie, osvetlenie, ozvučenie,  priestorov, ktoré BIBIANA využíva na divadelné predstavenia, filmové projekcie a besedy."/>
    <s v="Cieľom je modernizácia workshopov a dielni, kde by sa návštevníci oboznámili s modernou technológiou dnes bežne využívanou v pracovných postupoch pri tvorbe ilustrácií, animovaných filmoch atď. a zároveň priniesť interaktívny spektakulárny zážitok z tvorby postavený na modernej technológii tretieho tisícročia. Cieľom je aj zároveň ponúknuť divákovi plnohodnotný zážitok z našej produkcie."/>
    <s v="N/A"/>
    <s v="Zriaďovacia listina BIBIANY, medzinárodného domu umenia pre deti, Čl. I ods. 3 písm. b) d) j)"/>
    <n v="5"/>
    <x v="1"/>
    <n v="3839"/>
    <s v="návštevnosť divadelných predstavení, workshopov a tvorivých dielní za rok 2022"/>
    <x v="0"/>
    <x v="0"/>
    <s v="C8 Mobiliár"/>
    <s v="01 Investičný zámer"/>
    <s v="štátny rozpočet"/>
    <s v="08S 0103"/>
    <s v="nie"/>
    <n v="1"/>
    <n v="50000"/>
    <n v="0"/>
    <n v="0"/>
    <n v="0"/>
    <n v="0"/>
    <n v="50000"/>
    <n v="0"/>
    <n v="0"/>
    <n v="0"/>
    <n v="0"/>
    <n v="0"/>
    <n v="0"/>
    <s v="-"/>
    <n v="0"/>
    <n v="0"/>
    <n v="0"/>
    <n v="0"/>
    <n v="0"/>
    <n v="0"/>
    <n v="0"/>
    <n v="0"/>
    <n v="0"/>
    <n v="0"/>
    <n v="0"/>
    <s v="Chceme sa plnohodnotne venovať návštevníkom Bibiany a technické vybavenie nám umožní s profesionalizovať a rozšíriť našu ponuku divadelných predstavení, workshopov a dielni. Novým osvetlením, ozvučením a technickým vybavením poskytneme návštevníkom lepší zážitok z našej produkcie."/>
    <n v="1"/>
    <n v="0"/>
    <s v="C8"/>
    <n v="9"/>
    <n v="1"/>
    <n v="1"/>
    <n v="1"/>
    <n v="1"/>
    <n v="1"/>
    <n v="1"/>
    <n v="1"/>
    <n v="0"/>
    <n v="1"/>
    <n v="0"/>
    <n v="0"/>
    <n v="1"/>
    <n v="1"/>
    <n v="1"/>
    <n v="0"/>
    <n v="1"/>
    <n v="0"/>
    <n v="0"/>
    <n v="0"/>
    <n v="50000"/>
    <n v="0"/>
    <n v="0"/>
    <n v="0"/>
    <n v="0"/>
    <n v="0"/>
    <n v="0"/>
    <n v="0"/>
    <n v="0"/>
    <n v="0"/>
    <n v="0"/>
    <n v="0"/>
    <n v="0"/>
    <n v="0"/>
    <n v="0"/>
    <n v="0"/>
    <n v="0"/>
    <n v="0"/>
    <n v="0"/>
    <n v="0"/>
    <n v="0"/>
    <n v="0"/>
    <n v="0"/>
    <n v="0"/>
    <n v="0"/>
    <n v="0"/>
    <n v="0"/>
    <n v="0"/>
    <n v="0"/>
    <n v="0"/>
    <n v="0"/>
    <n v="0"/>
    <n v="0"/>
    <n v="0"/>
    <n v="0"/>
    <n v="0"/>
    <n v="0"/>
    <n v="0"/>
    <n v="0"/>
    <n v="0"/>
    <n v="3839"/>
    <n v="3839"/>
    <n v="3839"/>
    <n v="3839"/>
    <n v="3839"/>
    <n v="3839"/>
    <n v="3839"/>
    <n v="3839"/>
    <n v="3839"/>
    <n v="3839"/>
    <n v="3839"/>
    <n v="3839"/>
    <n v="3839"/>
    <n v="3839"/>
    <n v="3839"/>
    <n v="3839"/>
    <n v="3839"/>
    <n v="3839"/>
    <n v="3839"/>
    <n v="3839"/>
    <n v="3839"/>
    <n v="3839"/>
    <n v="3839"/>
    <n v="3839"/>
    <n v="3839"/>
    <n v="3839"/>
    <n v="3839"/>
    <n v="3839"/>
    <n v="3839"/>
    <n v="3839"/>
    <n v="3839"/>
    <n v="3839"/>
    <n v="3839"/>
    <n v="3839"/>
    <n v="3839"/>
    <n v="3839"/>
    <n v="3839"/>
    <n v="3839"/>
    <n v="3839"/>
    <n v="3839"/>
    <n v="3839"/>
    <n v="3839"/>
    <n v="3839"/>
    <n v="0"/>
    <n v="43191.879926573798"/>
    <n v="0"/>
    <n v="0"/>
    <n v="0"/>
    <n v="0"/>
    <n v="0"/>
    <n v="0"/>
    <n v="0"/>
    <n v="0"/>
    <n v="0"/>
    <n v="0"/>
    <n v="0"/>
    <n v="0"/>
    <n v="0"/>
    <n v="0"/>
    <n v="0"/>
    <n v="0"/>
    <n v="0"/>
    <n v="0"/>
    <n v="0"/>
    <n v="0"/>
    <n v="0"/>
    <n v="0"/>
    <n v="0"/>
    <n v="0"/>
    <n v="0"/>
    <n v="0"/>
    <n v="0"/>
    <n v="0"/>
    <n v="0"/>
    <n v="0"/>
    <n v="0"/>
    <n v="0"/>
    <n v="0"/>
    <n v="0"/>
    <n v="0"/>
    <n v="0"/>
    <n v="0"/>
    <n v="0"/>
    <n v="3482.0861678004535"/>
    <n v="3316.2725407623361"/>
    <n v="3158.3548007260347"/>
    <n v="3007.9569530724139"/>
    <n v="2864.7209076880135"/>
    <n v="2728.3056263695362"/>
    <n v="2598.3863108281303"/>
    <n v="2474.6536293601239"/>
    <n v="2356.8129803429752"/>
    <n v="2244.5837908028334"/>
    <n v="2137.6988483836508"/>
    <n v="2035.9036651272863"/>
    <n v="1938.9558715497969"/>
    <n v="1846.6246395712346"/>
    <n v="1758.6901329249854"/>
    <n v="1674.9429837380812"/>
    <n v="1595.1837940362677"/>
    <n v="1519.2226609869217"/>
    <n v="1446.8787247494492"/>
    <n v="1377.9797378566184"/>
    <n v="1312.3616551015414"/>
    <n v="1249.8682429538487"/>
    <n v="1190.3507075750942"/>
    <n v="1133.6673405477086"/>
    <n v="1079.6831814740083"/>
    <n v="1028.2696966419126"/>
    <n v="979.30447299229775"/>
    <n v="932.67092665933103"/>
    <n v="888.25802538983942"/>
    <n v="845.96002418079911"/>
    <n v="805.67621350552304"/>
    <n v="767.31067952906949"/>
    <n v="730.77207574197098"/>
    <n v="695.97340546854366"/>
    <n v="662.83181473194645"/>
    <n v="631.26839498280606"/>
    <n v="601.20799522172024"/>
    <n v="572.57904306830483"/>
    <n v="545.31337435076659"/>
    <n v="519.34607081025388"/>
    <n v="43191.879926573798"/>
    <n v="15829.391370049252"/>
    <x v="293"/>
  </r>
  <r>
    <s v="DÚ"/>
    <s v="Divadelný ústav"/>
    <x v="294"/>
    <n v="3"/>
    <s v="Výroba inštalácia samonosnej svetelnej rampy do Štúdia 12"/>
    <s v="Výroba na mieru a následná inštalácia samonosnej (mobilnej) svetelnej rampy do divadelného priestoru Štúdia 12, ktorý je technickou kultúrnou pamiatkou bez nutnosti stavebných zásahov. Projekt zvýši bezpečnosť pohybu v priestore, jeho technickú variabilitu a manipuláciu s technológiami."/>
    <s v="Zvýšenie bezpečnosti pri manipulácii s divadelnými reflektormi a technológiami bez nutnosti zásahu do technickej kultúrnej pamiatky akou je priestor Štúdia 12, vrátane zabezpečenia väčšej variability technických možností v divadelnom priestore. Zníženie rizika úrazu performerov a divákov."/>
    <s v="N/A"/>
    <s v="Zriaďovacia listina "/>
    <n v="5"/>
    <x v="1"/>
    <n v="2500"/>
    <s v="počet predstavení mesačne - 6, počet vzdelávacích aktivít - 4, počet návštevníkov - 400 mesačne"/>
    <x v="2"/>
    <x v="0"/>
    <s v="C2 Osvetľovacia technika"/>
    <s v="01 Investičný zámer"/>
    <s v="štátny rozpočet"/>
    <s v="08T0103"/>
    <s v="nie"/>
    <n v="1"/>
    <n v="34000"/>
    <n v="2000"/>
    <m/>
    <n v="0"/>
    <n v="32000"/>
    <n v="0"/>
    <n v="0"/>
    <n v="0"/>
    <n v="0"/>
    <n v="0"/>
    <n v="0"/>
    <n v="0"/>
    <s v="-"/>
    <n v="0"/>
    <n v="0"/>
    <n v="0"/>
    <n v="0"/>
    <n v="0"/>
    <n v="0"/>
    <n v="0"/>
    <n v="0"/>
    <n v="0"/>
    <n v="0"/>
    <n v="0"/>
    <m/>
    <n v="1"/>
    <n v="0"/>
    <s v="C2"/>
    <n v="7"/>
    <n v="0"/>
    <n v="1"/>
    <n v="0"/>
    <n v="1"/>
    <n v="1"/>
    <n v="1"/>
    <n v="1"/>
    <n v="0"/>
    <n v="1"/>
    <n v="0"/>
    <n v="1"/>
    <n v="0"/>
    <n v="1"/>
    <n v="1"/>
    <n v="0"/>
    <n v="1"/>
    <n v="0"/>
    <n v="0"/>
    <n v="32000"/>
    <n v="0"/>
    <n v="0"/>
    <n v="0"/>
    <n v="0"/>
    <n v="0"/>
    <n v="0"/>
    <n v="0"/>
    <n v="0"/>
    <n v="0"/>
    <n v="0"/>
    <n v="0"/>
    <n v="0"/>
    <n v="0"/>
    <n v="0"/>
    <n v="0"/>
    <n v="0"/>
    <n v="0"/>
    <n v="0"/>
    <n v="0"/>
    <n v="0"/>
    <n v="0"/>
    <n v="0"/>
    <n v="0"/>
    <n v="0"/>
    <n v="0"/>
    <n v="0"/>
    <n v="0"/>
    <n v="0"/>
    <n v="0"/>
    <n v="0"/>
    <n v="0"/>
    <n v="0"/>
    <n v="0"/>
    <n v="0"/>
    <n v="0"/>
    <n v="0"/>
    <n v="0"/>
    <n v="0"/>
    <n v="0"/>
    <n v="0"/>
    <n v="2500"/>
    <n v="2500"/>
    <n v="2500"/>
    <n v="2500"/>
    <n v="2500"/>
    <n v="2500"/>
    <n v="2500"/>
    <n v="2500"/>
    <n v="2500"/>
    <n v="2500"/>
    <n v="2500"/>
    <n v="2500"/>
    <n v="2500"/>
    <n v="2500"/>
    <n v="2500"/>
    <n v="2500"/>
    <n v="2500"/>
    <n v="2500"/>
    <n v="2500"/>
    <n v="2500"/>
    <n v="2500"/>
    <n v="2500"/>
    <n v="2500"/>
    <n v="2500"/>
    <n v="2500"/>
    <n v="2500"/>
    <n v="2500"/>
    <n v="2500"/>
    <n v="2500"/>
    <n v="2500"/>
    <n v="2500"/>
    <n v="2500"/>
    <n v="2500"/>
    <n v="2500"/>
    <n v="2500"/>
    <n v="2500"/>
    <n v="2500"/>
    <n v="2500"/>
    <n v="2500"/>
    <n v="2500"/>
    <n v="2500"/>
    <n v="2500"/>
    <n v="2500"/>
    <n v="29024.943310657596"/>
    <n v="0"/>
    <n v="0"/>
    <n v="0"/>
    <n v="0"/>
    <n v="0"/>
    <n v="0"/>
    <n v="0"/>
    <n v="0"/>
    <n v="0"/>
    <n v="0"/>
    <n v="0"/>
    <n v="0"/>
    <n v="0"/>
    <n v="0"/>
    <n v="0"/>
    <n v="0"/>
    <n v="0"/>
    <n v="0"/>
    <n v="0"/>
    <n v="0"/>
    <n v="0"/>
    <n v="0"/>
    <n v="0"/>
    <n v="0"/>
    <n v="0"/>
    <n v="0"/>
    <n v="0"/>
    <n v="0"/>
    <n v="0"/>
    <n v="0"/>
    <n v="0"/>
    <n v="0"/>
    <n v="0"/>
    <n v="0"/>
    <n v="0"/>
    <n v="0"/>
    <n v="0"/>
    <n v="0"/>
    <n v="0"/>
    <n v="2267.5736961451248"/>
    <n v="2159.5939963286901"/>
    <n v="2056.756186979705"/>
    <n v="1958.8154161711473"/>
    <n v="1865.5384915915693"/>
    <n v="1776.7033253253037"/>
    <n v="1692.0984050717179"/>
    <n v="1611.5222905444932"/>
    <n v="1534.7831338518984"/>
    <n v="1461.6982227160936"/>
    <n v="1392.0935454438988"/>
    <n v="1325.8033766132367"/>
    <n v="1262.6698824887972"/>
    <n v="1202.5427452274255"/>
    <n v="1145.2788049785006"/>
    <n v="1090.7417190271433"/>
    <n v="1038.8016371687079"/>
    <n v="989.33489254162657"/>
    <n v="942.22370718250147"/>
    <n v="897.35591160238243"/>
    <n v="854.62467771655474"/>
    <n v="813.92826449195672"/>
    <n v="775.1697757066255"/>
    <n v="738.25692924440523"/>
    <n v="703.10183737562409"/>
    <n v="669.62079750059422"/>
    <n v="637.7340928577089"/>
    <n v="607.36580272162746"/>
    <n v="578.44362163964536"/>
    <n v="550.89868727585247"/>
    <n v="524.66541645319285"/>
    <n v="499.68134900304085"/>
    <n v="475.8869990505151"/>
    <n v="453.22571338144292"/>
    <n v="431.64353655375521"/>
    <n v="411.08908243214779"/>
    <n v="391.5134118401408"/>
    <n v="372.86991603822923"/>
    <n v="355.11420575069457"/>
    <n v="338.20400547685193"/>
    <n v="29024.943310657596"/>
    <n v="10308.277787216235"/>
    <x v="294"/>
  </r>
  <r>
    <s v="PÚ SR"/>
    <s v="Pamiatkový úrad SR"/>
    <x v="295"/>
    <n v="18"/>
    <s v="Obstaranie licencií"/>
    <s v="Elektornizácia verejnej správy nám ukladá riešiť elektornickjou formou komunikáciu, riešiť bežné licencie, mapové SW,  archívne SW ci SW pre digitalizáciu objektov. "/>
    <s v="Funkčnosť IT infraštruktúry na úrade. "/>
    <s v="N/A"/>
    <s v="Zákon č. 49/2002 Z.z. o ochrane pamiatkového fondu"/>
    <n v="5"/>
    <x v="3"/>
    <n v="10680"/>
    <s v="Prepočítali sme strednú časovú stratu nedostupnosti pri nefunkčnosti IKT. Zadefinovali sme si ročnú priemernú nedostupnosť webu 1,5 hod./nefunkčnosti/pracovisko, priemernú nedostupnosť  vyhľadávania informácií 4,0 hod. /nefunkčnosti/pracovisko , iné prestoje na nečinnosť ako 36,0 hod./nefunkčnosti/pracovisko. Pri prepočte na 300 zamestnancov nám vyšiel priemerný časový koeficient 10 680 000 hod.Tento sme prepočítali priemernou  hodnotou ročných nákladov na 100 Euro a vyšiel koeficient BCR 2,34 pri strednej dobe opravy nefunkčnej IT funkcionalite. "/>
    <x v="0"/>
    <x v="3"/>
    <s v="D3 Obstaranie novej IT funkcionality"/>
    <s v="01 Investičný zámer"/>
    <s v="štátny rozpočet"/>
    <s v="0EK0I01 Systémy vnútornej správy"/>
    <s v="nie"/>
    <n v="1"/>
    <n v="151500"/>
    <n v="0"/>
    <n v="0"/>
    <n v="0"/>
    <n v="0"/>
    <n v="60600"/>
    <n v="60600"/>
    <n v="30300"/>
    <n v="0"/>
    <n v="0"/>
    <n v="0"/>
    <n v="0"/>
    <s v="-"/>
    <n v="0"/>
    <n v="0"/>
    <n v="0"/>
    <n v="0"/>
    <n v="0"/>
    <n v="0"/>
    <n v="0"/>
    <n v="0"/>
    <n v="0"/>
    <n v="0"/>
    <n v="0"/>
    <m/>
    <n v="0"/>
    <n v="0"/>
    <s v="D3"/>
    <n v="9"/>
    <n v="1"/>
    <n v="1"/>
    <n v="1"/>
    <n v="1"/>
    <n v="1"/>
    <n v="1"/>
    <n v="1"/>
    <n v="0"/>
    <n v="1"/>
    <n v="0"/>
    <n v="0"/>
    <n v="1"/>
    <n v="1"/>
    <n v="1"/>
    <n v="0"/>
    <n v="1"/>
    <n v="0"/>
    <n v="0"/>
    <n v="0"/>
    <n v="60600"/>
    <n v="60600"/>
    <n v="30300"/>
    <n v="0"/>
    <n v="0"/>
    <n v="0"/>
    <n v="0"/>
    <n v="0"/>
    <n v="0"/>
    <n v="0"/>
    <n v="0"/>
    <n v="0"/>
    <n v="0"/>
    <n v="0"/>
    <n v="0"/>
    <n v="0"/>
    <n v="0"/>
    <n v="0"/>
    <n v="0"/>
    <n v="0"/>
    <n v="0"/>
    <n v="0"/>
    <n v="0"/>
    <n v="0"/>
    <n v="0"/>
    <n v="0"/>
    <n v="0"/>
    <n v="0"/>
    <n v="0"/>
    <n v="0"/>
    <n v="0"/>
    <n v="0"/>
    <n v="0"/>
    <n v="0"/>
    <n v="0"/>
    <n v="0"/>
    <n v="0"/>
    <n v="0"/>
    <n v="0"/>
    <n v="0"/>
    <n v="10680"/>
    <n v="10680"/>
    <n v="10680"/>
    <n v="10680"/>
    <n v="10680"/>
    <n v="10680"/>
    <n v="10680"/>
    <n v="10680"/>
    <n v="10680"/>
    <n v="10680"/>
    <n v="10680"/>
    <n v="10680"/>
    <n v="10680"/>
    <n v="10680"/>
    <n v="10680"/>
    <n v="10680"/>
    <n v="10680"/>
    <n v="10680"/>
    <n v="10680"/>
    <n v="10680"/>
    <n v="10680"/>
    <n v="10680"/>
    <n v="10680"/>
    <n v="10680"/>
    <n v="10680"/>
    <n v="10680"/>
    <n v="10680"/>
    <n v="10680"/>
    <n v="10680"/>
    <n v="10680"/>
    <n v="10680"/>
    <n v="10680"/>
    <n v="10680"/>
    <n v="10680"/>
    <n v="10680"/>
    <n v="10680"/>
    <n v="10680"/>
    <n v="10680"/>
    <n v="10680"/>
    <n v="10680"/>
    <n v="10680"/>
    <n v="10680"/>
    <n v="10680"/>
    <n v="0"/>
    <n v="52348.558471007447"/>
    <n v="49855.769972388051"/>
    <n v="23740.842843994305"/>
    <n v="0"/>
    <n v="0"/>
    <n v="0"/>
    <n v="0"/>
    <n v="0"/>
    <n v="0"/>
    <n v="0"/>
    <n v="0"/>
    <n v="0"/>
    <n v="0"/>
    <n v="0"/>
    <n v="0"/>
    <n v="0"/>
    <n v="0"/>
    <n v="0"/>
    <n v="0"/>
    <n v="0"/>
    <n v="0"/>
    <n v="0"/>
    <n v="0"/>
    <n v="0"/>
    <n v="0"/>
    <n v="0"/>
    <n v="0"/>
    <n v="0"/>
    <n v="0"/>
    <n v="0"/>
    <n v="0"/>
    <n v="0"/>
    <n v="0"/>
    <n v="0"/>
    <n v="0"/>
    <n v="0"/>
    <n v="0"/>
    <n v="0"/>
    <n v="0"/>
    <n v="9687.074829931973"/>
    <n v="9225.7855523161634"/>
    <n v="8786.4624307772992"/>
    <n v="8368.0594578831424"/>
    <n v="7969.5804360791835"/>
    <n v="7590.0766057896972"/>
    <n v="7228.6443864663788"/>
    <n v="6884.4232252060747"/>
    <n v="6556.5935478153096"/>
    <n v="6244.3748074431514"/>
    <n v="5947.0236261363352"/>
    <n v="5663.8320248917471"/>
    <n v="5394.1257379921417"/>
    <n v="5137.2626076115612"/>
    <n v="4892.631054868154"/>
    <n v="4659.6486236839555"/>
    <n v="4437.7605939847199"/>
    <n v="4226.4386609378289"/>
    <n v="4025.1796770836463"/>
    <n v="3833.5044543653776"/>
    <n v="3650.9566232051216"/>
    <n v="3477.1015459096388"/>
    <n v="3311.5252818187041"/>
    <n v="3153.8336017320994"/>
    <n v="3003.6510492686657"/>
    <n v="2860.6200469225387"/>
    <n v="2724.4000446881323"/>
    <n v="2594.6667092267921"/>
    <n v="2471.1111516445649"/>
    <n v="2353.4391920424418"/>
    <n v="2241.3706590880402"/>
    <n v="2134.6387229409906"/>
    <n v="2032.9892599438006"/>
    <n v="1936.180247565524"/>
    <n v="1843.9811881576422"/>
    <n v="1756.1725601501353"/>
    <n v="1672.5452953810816"/>
    <n v="1592.9002813153154"/>
    <n v="1517.0478869669673"/>
    <n v="1444.8075113971115"/>
    <n v="125945.17128738981"/>
    <n v="44036.962706987761"/>
    <x v="295"/>
  </r>
  <r>
    <s v="ŠFK"/>
    <s v="Štátna filharmónia Košice"/>
    <x v="296"/>
    <n v="11"/>
    <s v="Rekonštrukcia a vybavenie Malej sály v Dome umenia"/>
    <s v="Nevyhnutná rekonštrukcia Malej sály Domu umenia. Mala koncertná sála bude slúžiť na prezentáciu nových foriem umenia a práce s publikom. Bude vybavená novým pódiom, variabilným auditóriom, svetelným, zvukovým a projekčným systémom.  Súčasťou rekonštrukcie bude vybudovanie audiovizuálneho centra pre nahrávanie aj následnú on-line prezentáciu. Taktiež bude vybudovanie bezbariérový prístup.  "/>
    <s v="Cieľom je pripraviť moderný multifunkčný priestor pre kultúru a vybudovať audiovizuálne centrum. "/>
    <m/>
    <s v="Zriaďovacia listina ŠFK, Čl. 1 ods. 1 písm. d); Stratégia rozvoja kreatívneho priemyslu v Slovenskej republike, priorita č. 1 opatrenie 1.1."/>
    <n v="40"/>
    <x v="1"/>
    <n v="23800"/>
    <s v="návštevnosť 2022"/>
    <x v="0"/>
    <x v="1"/>
    <s v="B3 Stavebná rekonštrukcia priestorov"/>
    <s v="01 Investičný zámer"/>
    <s v="štátny rozpočet"/>
    <s v="08S0102"/>
    <s v="nie"/>
    <n v="1"/>
    <n v="1335000"/>
    <n v="35000"/>
    <n v="0"/>
    <n v="0"/>
    <n v="0"/>
    <n v="35000"/>
    <n v="500000"/>
    <n v="800000"/>
    <n v="0"/>
    <n v="0"/>
    <n v="0"/>
    <n v="0"/>
    <s v="-"/>
    <n v="50000"/>
    <n v="0"/>
    <n v="0"/>
    <n v="50000"/>
    <n v="0"/>
    <n v="0"/>
    <n v="0"/>
    <n v="0"/>
    <n v="0"/>
    <n v="0"/>
    <n v="0"/>
    <m/>
    <n v="0"/>
    <n v="1"/>
    <s v="B3"/>
    <n v="8"/>
    <n v="1"/>
    <n v="1"/>
    <n v="1"/>
    <n v="1"/>
    <n v="1"/>
    <n v="0"/>
    <n v="0"/>
    <n v="0"/>
    <n v="1"/>
    <n v="0"/>
    <n v="0"/>
    <n v="1"/>
    <n v="1"/>
    <n v="1"/>
    <n v="0"/>
    <n v="1"/>
    <n v="0"/>
    <n v="0"/>
    <n v="50000"/>
    <n v="35000"/>
    <n v="500000"/>
    <n v="800000"/>
    <n v="0"/>
    <n v="0"/>
    <n v="0"/>
    <n v="0"/>
    <n v="0"/>
    <n v="0"/>
    <n v="0"/>
    <n v="0"/>
    <n v="0"/>
    <n v="0"/>
    <n v="0"/>
    <n v="0"/>
    <n v="0"/>
    <n v="0"/>
    <n v="0"/>
    <n v="0"/>
    <n v="0"/>
    <n v="0"/>
    <n v="0"/>
    <n v="0"/>
    <n v="0"/>
    <n v="0"/>
    <n v="0"/>
    <n v="0"/>
    <n v="0"/>
    <n v="0"/>
    <n v="0"/>
    <n v="0"/>
    <n v="0"/>
    <n v="0"/>
    <n v="0"/>
    <n v="0"/>
    <n v="0"/>
    <n v="0"/>
    <n v="0"/>
    <n v="0"/>
    <n v="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45351.473922902493"/>
    <n v="30234.315948601659"/>
    <n v="411351.23739594099"/>
    <n v="626820.93317476718"/>
    <n v="0"/>
    <n v="0"/>
    <n v="0"/>
    <n v="0"/>
    <n v="0"/>
    <n v="0"/>
    <n v="0"/>
    <n v="0"/>
    <n v="0"/>
    <n v="0"/>
    <n v="0"/>
    <n v="0"/>
    <n v="0"/>
    <n v="0"/>
    <n v="0"/>
    <n v="0"/>
    <n v="0"/>
    <n v="0"/>
    <n v="0"/>
    <n v="0"/>
    <n v="0"/>
    <n v="0"/>
    <n v="0"/>
    <n v="0"/>
    <n v="0"/>
    <n v="0"/>
    <n v="0"/>
    <n v="0"/>
    <n v="0"/>
    <n v="0"/>
    <n v="0"/>
    <n v="0"/>
    <n v="0"/>
    <n v="0"/>
    <n v="0"/>
    <n v="0"/>
    <n v="21587.301587301587"/>
    <n v="20559.334845049128"/>
    <n v="19580.31890004679"/>
    <n v="18647.922761949321"/>
    <n v="17759.926439951738"/>
    <n v="16914.215657096891"/>
    <n v="16108.776816282754"/>
    <n v="15341.692205983576"/>
    <n v="14611.135434270072"/>
    <n v="13915.367080257211"/>
    <n v="13252.730552625917"/>
    <n v="12621.648145358013"/>
    <n v="12020.617281293349"/>
    <n v="11448.206934565091"/>
    <n v="10903.054223395326"/>
    <n v="10383.861165138404"/>
    <n v="9889.3915858460987"/>
    <n v="9418.4681769962845"/>
    <n v="8969.9696923774136"/>
    <n v="8542.8282784546809"/>
    <n v="8136.026931861601"/>
    <n v="7748.5970779634281"/>
    <n v="7379.6162647270748"/>
    <n v="7028.2059664067383"/>
    <n v="6693.5294918159407"/>
    <n v="6374.7899922056577"/>
    <n v="6071.2285640053888"/>
    <n v="5782.1224419098926"/>
    <n v="5506.7832780094241"/>
    <n v="5244.5555028661156"/>
    <n v="4994.8147646343969"/>
    <n v="4756.9664425089486"/>
    <n v="4530.444230960904"/>
    <n v="4314.7087913913365"/>
    <n v="4109.2464679917493"/>
    <n v="3913.5680647540466"/>
    <n v="3727.2076807181402"/>
    <n v="3549.7216006839426"/>
    <n v="3380.6872387466124"/>
    <n v="3219.7021321396305"/>
    <n v="1113757.9604422124"/>
    <n v="388939.2906905408"/>
    <x v="296"/>
  </r>
  <r>
    <s v="NDKE"/>
    <s v="Národné divadlo Košice"/>
    <x v="297"/>
    <n v="22"/>
    <s v="Obnova NKP - historickej budovy divadla ŠDKE, II. Etapa"/>
    <s v="Obnova vonkajších častí stavebných konštrukcií objektu NKP v rozsahu výmeny okien cca 45%, reštaurovania vonkajších dverí cca 15%, obnova fasády takmer v celom rozsahu, oprava strešnej konštrukcie, obnova kamenných prvkov v celom rozsahu, výmena rampy pre imobilných,zabezpečenie zábradlia vonkajších balkónov a odizolovanie základového a suterénneho muriva a nasvietenie objektu.                                                                                                                  V roku 2016 prebehla obnova NKP I. etapa, ktorá bola  financovaná zo zdrojov NFP, tzv. Nórskych fondov."/>
    <s v="Zabezpečiť záchranu NKP využívanú na kultúrno výchovnú činnosť. "/>
    <s v="-"/>
    <s v="Zákon č. 50/1976 Z.z. stavebný zákon, §86 ods. 1; Zákon č. 124/2006 Z.z. o bezpečnosti a ochrane zdravia pri práci, §5 ods. 1 a ods. 2  a) a c) a d) a h) a  §6 ods. 1  b) a d) a f); Zákon č. 278/1993 Z. z. o správe majetku štátu, §3 ods. 3"/>
    <n v="40"/>
    <x v="1"/>
    <n v="52367"/>
    <s v="Počet návštevníkov je za objekt Historická budova divadla v roku 2022."/>
    <x v="0"/>
    <x v="1"/>
    <s v="B3 Stavebná rekonštrukcia priestorov"/>
    <s v="05 Projektová dokumentácia k dispozícii - pre realizáciu stavby"/>
    <s v="kombinované"/>
    <s v="08S0101 Divadlá a divadelná činnosť"/>
    <s v="nie"/>
    <n v="0.99"/>
    <n v="2990106"/>
    <n v="22190"/>
    <n v="0"/>
    <n v="22190"/>
    <n v="0"/>
    <n v="850000"/>
    <n v="1540000"/>
    <n v="577916"/>
    <n v="0"/>
    <n v="0"/>
    <n v="0"/>
    <n v="0"/>
    <s v="-"/>
    <n v="0"/>
    <n v="0"/>
    <n v="0"/>
    <n v="0"/>
    <n v="0"/>
    <n v="0"/>
    <n v="0"/>
    <n v="0"/>
    <n v="0"/>
    <n v="0"/>
    <n v="0"/>
    <s v="Spracovanie projektovej dokumentácie bolo hradené z vlastných zdrojov. Je spracovaná PD v stupni pre stavebné povolenie a pre realizáciu stavby. Pripravuje sa podanie Žiadosti o stavebné povolenie."/>
    <n v="0"/>
    <n v="1"/>
    <s v="B3"/>
    <n v="9"/>
    <n v="1"/>
    <n v="1"/>
    <n v="1"/>
    <n v="1"/>
    <n v="1"/>
    <n v="1"/>
    <n v="0"/>
    <n v="1"/>
    <n v="1"/>
    <n v="0"/>
    <n v="0"/>
    <n v="1"/>
    <n v="1"/>
    <n v="1"/>
    <n v="0"/>
    <n v="1"/>
    <n v="0"/>
    <n v="22190"/>
    <n v="0"/>
    <n v="850000"/>
    <n v="1540000"/>
    <n v="577916"/>
    <n v="0"/>
    <n v="0"/>
    <n v="0"/>
    <n v="0"/>
    <n v="0"/>
    <n v="0"/>
    <n v="0"/>
    <n v="0"/>
    <n v="0"/>
    <n v="0"/>
    <n v="0"/>
    <n v="0"/>
    <n v="0"/>
    <n v="0"/>
    <n v="0"/>
    <n v="0"/>
    <n v="0"/>
    <n v="0"/>
    <n v="0"/>
    <n v="0"/>
    <n v="0"/>
    <n v="0"/>
    <n v="0"/>
    <n v="0"/>
    <n v="0"/>
    <n v="0"/>
    <n v="0"/>
    <n v="0"/>
    <n v="0"/>
    <n v="0"/>
    <n v="0"/>
    <n v="0"/>
    <n v="0"/>
    <n v="0"/>
    <n v="0"/>
    <n v="0"/>
    <n v="0"/>
    <n v="52367"/>
    <n v="52367"/>
    <n v="52367"/>
    <n v="52367"/>
    <n v="52367"/>
    <n v="52367"/>
    <n v="52367"/>
    <n v="52367"/>
    <n v="52367"/>
    <n v="52367"/>
    <n v="52367"/>
    <n v="52367"/>
    <n v="52367"/>
    <n v="52367"/>
    <n v="52367"/>
    <n v="52367"/>
    <n v="52367"/>
    <n v="52367"/>
    <n v="52367"/>
    <n v="52367"/>
    <n v="52367"/>
    <n v="52367"/>
    <n v="52367"/>
    <n v="52367"/>
    <n v="52367"/>
    <n v="52367"/>
    <n v="52367"/>
    <n v="52367"/>
    <n v="52367"/>
    <n v="52367"/>
    <n v="52367"/>
    <n v="52367"/>
    <n v="52367"/>
    <n v="52367"/>
    <n v="52367"/>
    <n v="52367"/>
    <n v="52367"/>
    <n v="52367"/>
    <n v="52367"/>
    <n v="52367"/>
    <n v="52367"/>
    <n v="52367"/>
    <n v="52367"/>
    <n v="0"/>
    <n v="734261.9587517546"/>
    <n v="1266961.8111794982"/>
    <n v="452812.30802078592"/>
    <n v="0"/>
    <n v="0"/>
    <n v="0"/>
    <n v="0"/>
    <n v="0"/>
    <n v="0"/>
    <n v="0"/>
    <n v="0"/>
    <n v="0"/>
    <n v="0"/>
    <n v="0"/>
    <n v="0"/>
    <n v="0"/>
    <n v="0"/>
    <n v="0"/>
    <n v="0"/>
    <n v="0"/>
    <n v="0"/>
    <n v="0"/>
    <n v="0"/>
    <n v="0"/>
    <n v="0"/>
    <n v="0"/>
    <n v="0"/>
    <n v="0"/>
    <n v="0"/>
    <n v="0"/>
    <n v="0"/>
    <n v="0"/>
    <n v="0"/>
    <n v="0"/>
    <n v="0"/>
    <n v="0"/>
    <n v="0"/>
    <n v="0"/>
    <n v="0"/>
    <n v="47498.4126984127"/>
    <n v="45236.583522297806"/>
    <n v="43082.46049742648"/>
    <n v="41030.914759453786"/>
    <n v="39077.06167567028"/>
    <n v="37216.249214924072"/>
    <n v="35444.046871356259"/>
    <n v="33756.235115577387"/>
    <n v="32148.795348168944"/>
    <n v="30617.900331589466"/>
    <n v="29159.905077704258"/>
    <n v="27771.338169242146"/>
    <n v="26448.893494516335"/>
    <n v="25189.422375729835"/>
    <n v="23989.926072123657"/>
    <n v="22847.548640117762"/>
    <n v="21759.57013344549"/>
    <n v="20723.400127090943"/>
    <n v="19736.571549610424"/>
    <n v="18796.734809152782"/>
    <n v="17901.652199193129"/>
    <n v="17049.192570660118"/>
    <n v="16237.326257771543"/>
    <n v="15464.120245496708"/>
    <n v="14727.733567139721"/>
    <n v="14026.412921085448"/>
    <n v="13358.488496271857"/>
    <n v="12722.369996449384"/>
    <n v="12116.542853761322"/>
    <n v="11539.564622629827"/>
    <n v="10990.061545361741"/>
    <n v="10466.725281296896"/>
    <n v="9968.30979171133"/>
    <n v="9493.6283730584073"/>
    <n v="9041.5508314841991"/>
    <n v="8611.0007918897136"/>
    <n v="8200.9531351330606"/>
    <n v="7810.4315572695805"/>
    <n v="7438.5062450186488"/>
    <n v="7084.2916619225225"/>
    <n v="2454036.0779520385"/>
    <n v="855780.83342821593"/>
    <x v="297"/>
  </r>
  <r>
    <s v="SNK"/>
    <s v="Slovenská národná knižnica"/>
    <x v="298"/>
    <n v="7"/>
    <s v="Rozšírenie úložných kapacít SNK na uchovávanie písomného kultúrneho dedičstva prestavbou objektu č. 1 v   detašovanom pracovisku SNK vo Vrútkach na depozity,  IA č. 39726"/>
    <s v="Zámerom je z dôvodu extrémneho nedostatku kapacít depozitárnych priestorov SNK aspoň čiastočne zmierniť tento deficit a prestavbou objektu č.1 v Detašovanom pracovisku SNK vo  Vrútkach vytvoriť  nové depozitárné priestory spĺňajúce podmienky pre dlhodobé skladovanie knižničných dokumentov. "/>
    <s v="Využiť objekt, ktorý bol v roku 2004  delimitovaný z MO SR na SNK, na rozšírenie kapacity depozitárnych priestorov s vytvorením zodpovedajúcich podmienok pre dlhodobé skladovanie knižničných dokumentov  klimatizáciou priestorov a vybavením mobilnými regálovými systémami.Tento objekt je stále v nezmenenom zlom technickom stave. Z dôvodu absencie ÚK, nefunkčného rozvodu vody a kanalizácie je využívaný len ako priestor na dočasné núdzové skladovanie rôzneho  materiálu.  Cieľom je tiež eliminácia finančných prostriedkov za nájom skladovacích priestorov u cudzích subjektov a ich úspora v rozpočtoch SNK v ďalších rokoch. Prioritný projekt – vypracovanie projektových dokumentácií a zabezpečenie právoplatného stavebného povolenia a následne zabezpečenie investičných prostriedkov zo štátneho rozpočtu resp.reagovať na možné výzvy na financovanie stavby z EÚ fondov"/>
    <s v="a) alternatíva: Po vypracovaní projektových dokumentácií a získaní právoplatného stavebného povolenia je potrebné zabezpečiť finančné prostriedky na realizáciu stavby, čím vzniknú nové depozitné priestory pre uskladnenie knižničných dokumentov, odbremení sa nadmerná vyťaženosť deopzitárov v sídelnej budove SNK a vzniknú úspory financií za prenájom u externých subjektov   b) alternatíva - nájom priestorov"/>
    <s v="Zákon č. 126/2015 Z.z. o knižniciach §15 písm. a) a písm. b)"/>
    <n v="40"/>
    <x v="0"/>
    <n v="64190"/>
    <s v="Ušetrenie nákladov na prenájom priestorov - KPI hodnota je vypočítaná na základe ceny za prenájom komerčných priestorov v meste Martin (VZN v hodnote 70 EUR/m2 na rok), čo predstavuje pri 917 m2 sumu 64 190 EUR/rok."/>
    <x v="0"/>
    <x v="6"/>
    <s v="A3 Dostavba budovy"/>
    <s v="05 Projektová dokumentácia k dispozícii - pre realizáciu stavby"/>
    <s v="štátny rozpočet"/>
    <s v="08T0109 Stratégia rozvoja slovenského knihovníctva"/>
    <s v="nie"/>
    <n v="1"/>
    <n v="3749200"/>
    <n v="49200"/>
    <n v="0"/>
    <n v="49200"/>
    <n v="0"/>
    <n v="1500000"/>
    <n v="2000000"/>
    <n v="200000"/>
    <n v="0"/>
    <n v="0"/>
    <n v="0"/>
    <n v="0"/>
    <s v="-"/>
    <n v="0"/>
    <n v="0"/>
    <n v="0"/>
    <n v="0"/>
    <n v="0"/>
    <n v="0"/>
    <n v="0"/>
    <n v="0"/>
    <n v="0"/>
    <n v="0"/>
    <n v="0"/>
    <s v="Prioritný projekt schválený MK SR v roku 2021 v prvku programovej štruktúry 08T0109 Stratégia rozvoja slovenského knihovníctva v sume 80 592 € na IA č. 39 726 SNK, prostriedky viazané v zmysle § 8 odst.6 zákona č. 523/2004 Z. z. na použitie v roku 2022, použité na zaplatenie vysúťaženej PD stavby."/>
    <n v="0"/>
    <n v="1"/>
    <s v="A3"/>
    <n v="9"/>
    <n v="1"/>
    <n v="1"/>
    <n v="1"/>
    <n v="1"/>
    <n v="1"/>
    <n v="1"/>
    <n v="0"/>
    <n v="1"/>
    <n v="1"/>
    <n v="0"/>
    <n v="0"/>
    <n v="1"/>
    <n v="1"/>
    <n v="1"/>
    <n v="0"/>
    <n v="1"/>
    <n v="0"/>
    <n v="49200"/>
    <n v="0"/>
    <n v="1500000"/>
    <n v="2000000"/>
    <n v="200000"/>
    <n v="0"/>
    <n v="0"/>
    <n v="0"/>
    <n v="0"/>
    <n v="0"/>
    <n v="0"/>
    <n v="0"/>
    <n v="0"/>
    <n v="0"/>
    <n v="0"/>
    <n v="0"/>
    <n v="0"/>
    <n v="0"/>
    <n v="0"/>
    <n v="0"/>
    <n v="0"/>
    <n v="0"/>
    <n v="0"/>
    <n v="0"/>
    <n v="0"/>
    <n v="0"/>
    <n v="0"/>
    <n v="0"/>
    <n v="0"/>
    <n v="0"/>
    <n v="0"/>
    <n v="0"/>
    <n v="0"/>
    <n v="0"/>
    <n v="0"/>
    <n v="0"/>
    <n v="0"/>
    <n v="0"/>
    <n v="0"/>
    <n v="0"/>
    <n v="0"/>
    <n v="0"/>
    <n v="64190"/>
    <n v="64190"/>
    <n v="64190"/>
    <n v="64190"/>
    <n v="64190"/>
    <n v="64190"/>
    <n v="64190"/>
    <n v="64190"/>
    <n v="64190"/>
    <n v="64190"/>
    <n v="64190"/>
    <n v="64190"/>
    <n v="64190"/>
    <n v="64190"/>
    <n v="64190"/>
    <n v="64190"/>
    <n v="64190"/>
    <n v="64190"/>
    <n v="64190"/>
    <n v="64190"/>
    <n v="64190"/>
    <n v="64190"/>
    <n v="64190"/>
    <n v="64190"/>
    <n v="64190"/>
    <n v="64190"/>
    <n v="64190"/>
    <n v="64190"/>
    <n v="64190"/>
    <n v="64190"/>
    <n v="64190"/>
    <n v="64190"/>
    <n v="64190"/>
    <n v="64190"/>
    <n v="64190"/>
    <n v="64190"/>
    <n v="64190"/>
    <n v="64190"/>
    <n v="64190"/>
    <n v="64190"/>
    <n v="64190"/>
    <n v="64190"/>
    <n v="64190"/>
    <n v="0"/>
    <n v="1295756.3977972139"/>
    <n v="1645404.949583764"/>
    <n v="156705.2332936918"/>
    <n v="0"/>
    <n v="0"/>
    <n v="0"/>
    <n v="0"/>
    <n v="0"/>
    <n v="0"/>
    <n v="0"/>
    <n v="0"/>
    <n v="0"/>
    <n v="0"/>
    <n v="0"/>
    <n v="0"/>
    <n v="0"/>
    <n v="0"/>
    <n v="0"/>
    <n v="0"/>
    <n v="0"/>
    <n v="0"/>
    <n v="0"/>
    <n v="0"/>
    <n v="0"/>
    <n v="0"/>
    <n v="0"/>
    <n v="0"/>
    <n v="0"/>
    <n v="0"/>
    <n v="0"/>
    <n v="0"/>
    <n v="0"/>
    <n v="0"/>
    <n v="0"/>
    <n v="0"/>
    <n v="0"/>
    <n v="0"/>
    <n v="0"/>
    <n v="0"/>
    <n v="58222.222222222219"/>
    <n v="55449.735449735446"/>
    <n v="52809.271856890904"/>
    <n v="50294.544625610382"/>
    <n v="47899.566310105132"/>
    <n v="45618.634581052494"/>
    <n v="43446.318648621433"/>
    <n v="41377.446332020409"/>
    <n v="39407.091744781341"/>
    <n v="37530.563566458419"/>
    <n v="35743.393872817542"/>
    <n v="34041.327497921462"/>
    <n v="32420.311902782356"/>
    <n v="30876.487526459376"/>
    <n v="29406.178596627979"/>
    <n v="28005.884377740931"/>
    <n v="26672.270835943742"/>
    <n v="25402.162700898803"/>
    <n v="24192.535905617908"/>
    <n v="23040.510386302769"/>
    <n v="21943.343225050259"/>
    <n v="20898.422119095481"/>
    <n v="19903.259161043316"/>
    <n v="18955.48491527935"/>
    <n v="18052.842776456524"/>
    <n v="17193.183596625258"/>
    <n v="16374.460568214534"/>
    <n v="15594.724350680506"/>
    <n v="14852.118429219534"/>
    <n v="14144.874694494789"/>
    <n v="13471.309232852182"/>
    <n v="12829.818317002077"/>
    <n v="12218.874587621027"/>
    <n v="11637.023416781927"/>
    <n v="11082.879444554219"/>
    <n v="10555.123280527827"/>
    <n v="10052.498362407456"/>
    <n v="9573.8079641975746"/>
    <n v="9117.9123468548332"/>
    <n v="8683.7260446236505"/>
    <n v="3097866.5806746697"/>
    <n v="1048992.1457741933"/>
    <x v="298"/>
  </r>
  <r>
    <s v="ŠFK"/>
    <s v="Štátna filharmónia Košice"/>
    <x v="299"/>
    <n v="4"/>
    <s v="Nákup sláčikových  hudobných nástrojov - orchester ŠFK"/>
    <s v="Nevyhnutný nákup sláčikových hudobných nástrojov, ktoré v dostatočnej umeleckej kvalite úplne absentujú vo vlatníctve ŠFK.                                         Vďaka kvalitným sláčikovým hudobným nástrojom ŠFK dokáže zabezpečiť umelecký rast jednotlivcov, ako aj celého telesa a zvýšiť svojú konkurencieschopnosť voči iným európskym orchestrom. _x000a_Pozn. Do tejto skupiny hudobných nástrojov sú zahrnuté len sláčikové hudobné nástroje - husle - 27, viola - 12, violončelo - 8, kontrabas - 6 a sláčiky (53 ks) k jednotlivým nástrojom. _x000a__x000a_"/>
    <s v="Cieľom je zabezpečiť umeleckú činnosť orchestra na zabezpečiť kvalitu a nevyhnutnú kompaktnosť zvuku orchestra. _x000a__x000a_"/>
    <s v="-"/>
    <s v="Zriaďovacia listina ŠFK, Čl. 1 ods. 1"/>
    <n v="40"/>
    <x v="1"/>
    <n v="23800"/>
    <s v="návštevnosť 2022"/>
    <x v="2"/>
    <x v="0"/>
    <s v="E1 Nákup hudobných nástrojov"/>
    <s v="02 Analýza / podkladová štúdia k investičnému zámeru"/>
    <s v="štátny rozpočet"/>
    <s v="08T010B"/>
    <s v="nie"/>
    <n v="1"/>
    <n v="1300000"/>
    <n v="0"/>
    <n v="0"/>
    <n v="0"/>
    <n v="1300000"/>
    <n v="0"/>
    <n v="0"/>
    <n v="0"/>
    <n v="0"/>
    <n v="0"/>
    <n v="0"/>
    <n v="0"/>
    <s v="-"/>
    <n v="0"/>
    <n v="0"/>
    <n v="0"/>
    <n v="0"/>
    <n v="0"/>
    <n v="0"/>
    <n v="0"/>
    <n v="0"/>
    <n v="0"/>
    <n v="0"/>
    <n v="0"/>
    <m/>
    <n v="0"/>
    <n v="1"/>
    <s v="E1"/>
    <n v="9"/>
    <n v="1"/>
    <n v="1"/>
    <n v="1"/>
    <n v="1"/>
    <n v="1"/>
    <n v="1"/>
    <n v="0"/>
    <n v="1"/>
    <n v="1"/>
    <n v="0"/>
    <n v="1"/>
    <n v="0"/>
    <n v="1"/>
    <n v="1"/>
    <n v="0"/>
    <n v="1"/>
    <n v="0"/>
    <n v="0"/>
    <n v="1300000"/>
    <n v="0"/>
    <n v="0"/>
    <n v="0"/>
    <n v="0"/>
    <n v="0"/>
    <n v="0"/>
    <n v="0"/>
    <n v="0"/>
    <n v="0"/>
    <n v="0"/>
    <n v="0"/>
    <n v="0"/>
    <n v="0"/>
    <n v="0"/>
    <n v="0"/>
    <n v="0"/>
    <n v="0"/>
    <n v="0"/>
    <n v="0"/>
    <n v="0"/>
    <n v="0"/>
    <n v="0"/>
    <n v="0"/>
    <n v="0"/>
    <n v="0"/>
    <n v="0"/>
    <n v="0"/>
    <n v="0"/>
    <n v="0"/>
    <n v="0"/>
    <n v="0"/>
    <n v="0"/>
    <n v="0"/>
    <n v="0"/>
    <n v="0"/>
    <n v="0"/>
    <n v="0"/>
    <n v="0"/>
    <n v="0"/>
    <n v="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1179138.3219954649"/>
    <n v="0"/>
    <n v="0"/>
    <n v="0"/>
    <n v="0"/>
    <n v="0"/>
    <n v="0"/>
    <n v="0"/>
    <n v="0"/>
    <n v="0"/>
    <n v="0"/>
    <n v="0"/>
    <n v="0"/>
    <n v="0"/>
    <n v="0"/>
    <n v="0"/>
    <n v="0"/>
    <n v="0"/>
    <n v="0"/>
    <n v="0"/>
    <n v="0"/>
    <n v="0"/>
    <n v="0"/>
    <n v="0"/>
    <n v="0"/>
    <n v="0"/>
    <n v="0"/>
    <n v="0"/>
    <n v="0"/>
    <n v="0"/>
    <n v="0"/>
    <n v="0"/>
    <n v="0"/>
    <n v="0"/>
    <n v="0"/>
    <n v="0"/>
    <n v="0"/>
    <n v="0"/>
    <n v="0"/>
    <n v="0"/>
    <n v="21587.301587301587"/>
    <n v="20559.334845049128"/>
    <n v="19580.31890004679"/>
    <n v="18647.922761949321"/>
    <n v="17759.926439951738"/>
    <n v="16914.215657096891"/>
    <n v="16108.776816282754"/>
    <n v="15341.692205983576"/>
    <n v="14611.135434270072"/>
    <n v="13915.367080257211"/>
    <n v="13252.730552625917"/>
    <n v="12621.648145358013"/>
    <n v="12020.617281293349"/>
    <n v="11448.206934565091"/>
    <n v="10903.054223395326"/>
    <n v="10383.861165138404"/>
    <n v="9889.3915858460987"/>
    <n v="9418.4681769962845"/>
    <n v="8969.9696923774136"/>
    <n v="8542.8282784546809"/>
    <n v="8136.026931861601"/>
    <n v="7748.5970779634281"/>
    <n v="7379.6162647270748"/>
    <n v="7028.2059664067383"/>
    <n v="6693.5294918159407"/>
    <n v="6374.7899922056577"/>
    <n v="6071.2285640053888"/>
    <n v="5782.1224419098926"/>
    <n v="5506.7832780094241"/>
    <n v="5244.5555028661156"/>
    <n v="4994.8147646343969"/>
    <n v="4756.9664425089486"/>
    <n v="4530.444230960904"/>
    <n v="4314.7087913913365"/>
    <n v="4109.2464679917493"/>
    <n v="3913.5680647540466"/>
    <n v="3727.2076807181402"/>
    <n v="3549.7216006839426"/>
    <n v="3380.6872387466124"/>
    <n v="3219.7021321396305"/>
    <n v="1179138.3219954649"/>
    <n v="388939.2906905408"/>
    <x v="299"/>
  </r>
  <r>
    <s v="NOC"/>
    <s v="Národné osvetové centrum"/>
    <x v="300"/>
    <n v="6"/>
    <s v="Rekonštrukcia vnútorných priestorov  V-klub"/>
    <s v="elektroinstalacie, podium, bezbarierovy pristup, hodobne nastroje, kulisy, prezentacny pult, technicke zabezopecenie, svetelny park, šatne pre účinkujúcich, socialne zariadenia, murarske a maliarske prace, klimatizacia"/>
    <s v="Obnovou základného technického a materiálneho zabezpečenia budú priestory V-klub spľňať podmienky organizátorov, ktoré sú na trhu voľno-časových a vzdelávacích eventov samozrejmosťou"/>
    <s v="N/A"/>
    <s v="Zákon č. 124/2006 Z.z. o bezpečnosti a ochrane zdravia pri práci "/>
    <n v="40"/>
    <x v="1"/>
    <n v="5500"/>
    <s v="Rekonštrukciou  prietorov V klubu sa zvýši atraktívnosť daného pristoru. Priláka zvýšený počet eventov a ich návštevníkov. Vatvorí sa aj priestoir na väčší rozsah edukácie v oblasti osvety a popularizácie kultúry.   _x000a_Návštevnosť V-  klub v rámci NOC  je za rok 2022 5 500 osôb. Očaskávaná návštevnosť po rekonštrukciu bude 10 000/rok. Rekoštrukcia ale zabezpečí predovšetkým väčšiu bezpečnosť a prevádzdyschopnosť tohto priestoru. "/>
    <x v="0"/>
    <x v="1"/>
    <s v="B3 Stavebná rekonštrukcia priestorov"/>
    <s v="02 Analýza / podkladová štúdia k investičnému zámeru"/>
    <s v="štátny rozpočet"/>
    <s v="0EK0103 Podporná infraštruktúra 0EK0102 Špecializované systémy "/>
    <s v="nie"/>
    <n v="1"/>
    <n v="350000"/>
    <n v="32000"/>
    <n v="0"/>
    <n v="0"/>
    <n v="318000"/>
    <n v="0"/>
    <n v="0"/>
    <n v="0"/>
    <n v="0"/>
    <n v="0"/>
    <n v="0"/>
    <n v="0"/>
    <s v="-"/>
    <n v="0"/>
    <n v="0"/>
    <n v="0"/>
    <n v="0"/>
    <n v="0"/>
    <n v="0"/>
    <n v="0"/>
    <n v="0"/>
    <n v="0"/>
    <n v="0"/>
    <n v="0"/>
    <m/>
    <n v="0"/>
    <n v="0"/>
    <s v="B3"/>
    <n v="7"/>
    <n v="0"/>
    <n v="1"/>
    <n v="0"/>
    <n v="1"/>
    <n v="1"/>
    <n v="1"/>
    <n v="1"/>
    <n v="0"/>
    <n v="1"/>
    <n v="0"/>
    <n v="0"/>
    <n v="1"/>
    <n v="1"/>
    <n v="1"/>
    <n v="0"/>
    <n v="1"/>
    <n v="0"/>
    <n v="0"/>
    <n v="318000"/>
    <n v="0"/>
    <n v="0"/>
    <n v="0"/>
    <n v="0"/>
    <n v="0"/>
    <n v="0"/>
    <n v="0"/>
    <n v="0"/>
    <n v="0"/>
    <n v="0"/>
    <n v="0"/>
    <n v="0"/>
    <n v="0"/>
    <n v="0"/>
    <n v="0"/>
    <n v="0"/>
    <n v="0"/>
    <n v="0"/>
    <n v="0"/>
    <n v="0"/>
    <n v="0"/>
    <n v="0"/>
    <n v="0"/>
    <n v="0"/>
    <n v="0"/>
    <n v="0"/>
    <n v="0"/>
    <n v="0"/>
    <n v="0"/>
    <n v="0"/>
    <n v="0"/>
    <n v="0"/>
    <n v="0"/>
    <n v="0"/>
    <n v="0"/>
    <n v="0"/>
    <n v="0"/>
    <n v="0"/>
    <n v="0"/>
    <n v="0"/>
    <n v="5500"/>
    <n v="5500"/>
    <n v="5500"/>
    <n v="5500"/>
    <n v="5500"/>
    <n v="5500"/>
    <n v="5500"/>
    <n v="5500"/>
    <n v="5500"/>
    <n v="5500"/>
    <n v="5500"/>
    <n v="5500"/>
    <n v="5500"/>
    <n v="5500"/>
    <n v="5500"/>
    <n v="5500"/>
    <n v="5500"/>
    <n v="5500"/>
    <n v="5500"/>
    <n v="5500"/>
    <n v="5500"/>
    <n v="5500"/>
    <n v="5500"/>
    <n v="5500"/>
    <n v="5500"/>
    <n v="5500"/>
    <n v="5500"/>
    <n v="5500"/>
    <n v="5500"/>
    <n v="5500"/>
    <n v="5500"/>
    <n v="5500"/>
    <n v="5500"/>
    <n v="5500"/>
    <n v="5500"/>
    <n v="5500"/>
    <n v="5500"/>
    <n v="5500"/>
    <n v="5500"/>
    <n v="5500"/>
    <n v="5500"/>
    <n v="5500"/>
    <n v="5500"/>
    <n v="288435.37414965988"/>
    <n v="0"/>
    <n v="0"/>
    <n v="0"/>
    <n v="0"/>
    <n v="0"/>
    <n v="0"/>
    <n v="0"/>
    <n v="0"/>
    <n v="0"/>
    <n v="0"/>
    <n v="0"/>
    <n v="0"/>
    <n v="0"/>
    <n v="0"/>
    <n v="0"/>
    <n v="0"/>
    <n v="0"/>
    <n v="0"/>
    <n v="0"/>
    <n v="0"/>
    <n v="0"/>
    <n v="0"/>
    <n v="0"/>
    <n v="0"/>
    <n v="0"/>
    <n v="0"/>
    <n v="0"/>
    <n v="0"/>
    <n v="0"/>
    <n v="0"/>
    <n v="0"/>
    <n v="0"/>
    <n v="0"/>
    <n v="0"/>
    <n v="0"/>
    <n v="0"/>
    <n v="0"/>
    <n v="0"/>
    <n v="0"/>
    <n v="4988.6621315192742"/>
    <n v="4751.1067919231182"/>
    <n v="4524.8636113553512"/>
    <n v="4309.3939155765238"/>
    <n v="4104.1846815014524"/>
    <n v="3908.7473157156678"/>
    <n v="3722.6164911577794"/>
    <n v="3545.3490391978848"/>
    <n v="3376.5228944741762"/>
    <n v="3215.7360899754058"/>
    <n v="3062.6057999765771"/>
    <n v="2916.7674285491207"/>
    <n v="2777.8737414753537"/>
    <n v="2645.5940395003358"/>
    <n v="2519.6133709527012"/>
    <n v="2399.6317818597149"/>
    <n v="2285.3636017711574"/>
    <n v="2176.5367635915782"/>
    <n v="2072.8921558015031"/>
    <n v="1974.1830055252412"/>
    <n v="1880.1742909764205"/>
    <n v="1790.6421818823048"/>
    <n v="1705.3735065545761"/>
    <n v="1624.1652443376915"/>
    <n v="1546.824042226373"/>
    <n v="1473.1657545013074"/>
    <n v="1403.0150042869595"/>
    <n v="1336.2047659875802"/>
    <n v="1272.5759676072198"/>
    <n v="1211.9771120068756"/>
    <n v="1154.2639161970244"/>
    <n v="1099.2989678066899"/>
    <n v="1046.9513979111332"/>
    <n v="997.09656943917435"/>
    <n v="949.61578041826147"/>
    <n v="904.39598135072504"/>
    <n v="861.32950604830978"/>
    <n v="820.31381528410441"/>
    <n v="781.25125265152803"/>
    <n v="744.04881204907429"/>
    <n v="288435.37414965988"/>
    <n v="89880.928520923262"/>
    <x v="300"/>
  </r>
  <r>
    <s v="ŠVK BB"/>
    <s v="Štátna vedecká knižnica v Banskej Bystrici"/>
    <x v="301"/>
    <n v="3"/>
    <s v="Rekonštrukcia NKP Penov dom pre expozíciu tradičného bábkového divadla."/>
    <s v="Odstránenie havarijného stavu NKP Penov dom, umelecko-remeselná obnova secesnej fasády a vnútorných  priestorov objektu, jeho úprava pre potreby  múzejnej expozície Literárneho a hudobného múzea (LHM)"/>
    <s v="Cieľom projektu je umožniť prezetáciu zbierok z oblasti tradičného bábkového divadla na Slovensku verejnosti v samostatnom objekte,  dostupnom aj počas víkendov."/>
    <s v="N/A"/>
    <s v="Zákon č. 49/2002 Z.z. o ochrane pamiatkového fondu, §28  ods. 2  a); Zákon č. 278/1993 Z.z. o správe majetku štátu, §3 ods. 2 "/>
    <n v="40"/>
    <x v="1"/>
    <n v="13885"/>
    <s v="Rekonštrukciou  sa plánuje zvýšiť návštevnosť a príjmy"/>
    <x v="0"/>
    <x v="1"/>
    <s v="B3 Stavebná rekonštrukcia priestorov"/>
    <s v="02 Analýza / podkladová štúdia k investičnému zámeru"/>
    <s v="kombinované"/>
    <s v="08T010E"/>
    <s v="áno"/>
    <n v="1"/>
    <n v="900000"/>
    <n v="30000"/>
    <n v="0"/>
    <n v="0"/>
    <n v="30000"/>
    <n v="0"/>
    <n v="400000"/>
    <n v="470000"/>
    <n v="0"/>
    <n v="0"/>
    <n v="0"/>
    <n v="0"/>
    <s v="náklady na : pamiatkové prieskumy, stavebný   a autorský dozor, správne poplatky"/>
    <n v="10000"/>
    <n v="0"/>
    <m/>
    <n v="1000"/>
    <n v="0"/>
    <n v="5000"/>
    <n v="4000"/>
    <n v="0"/>
    <n v="0"/>
    <n v="0"/>
    <n v="0"/>
    <s v="zrealizovaný archeologicklý prieskum (1. etapa), historicko - pamiatkový a historicko- architektonicvký výskum; finančné prostriedky nezahrňujú náklady na novú expozíciu.Prosíme zosúladiť Investičný plán MKSR na r.23-27 s invest. zásobníkom ."/>
    <n v="0"/>
    <n v="0"/>
    <s v="B3"/>
    <n v="8"/>
    <n v="1"/>
    <n v="1"/>
    <n v="1"/>
    <n v="1"/>
    <n v="1"/>
    <n v="1"/>
    <n v="1"/>
    <n v="0"/>
    <n v="1"/>
    <n v="0"/>
    <n v="0"/>
    <n v="1"/>
    <n v="1"/>
    <n v="0"/>
    <n v="0"/>
    <n v="0"/>
    <n v="0"/>
    <n v="0"/>
    <n v="31000"/>
    <n v="0"/>
    <n v="405000"/>
    <n v="474000"/>
    <n v="0"/>
    <n v="0"/>
    <n v="0"/>
    <n v="0"/>
    <n v="0"/>
    <n v="0"/>
    <n v="0"/>
    <n v="0"/>
    <n v="0"/>
    <n v="0"/>
    <n v="0"/>
    <n v="0"/>
    <n v="0"/>
    <n v="0"/>
    <n v="0"/>
    <n v="0"/>
    <n v="0"/>
    <n v="0"/>
    <n v="0"/>
    <n v="0"/>
    <n v="0"/>
    <n v="0"/>
    <n v="0"/>
    <n v="0"/>
    <n v="0"/>
    <n v="0"/>
    <n v="0"/>
    <n v="0"/>
    <n v="0"/>
    <n v="0"/>
    <n v="0"/>
    <n v="0"/>
    <n v="0"/>
    <n v="0"/>
    <n v="0"/>
    <n v="0"/>
    <n v="0"/>
    <n v="13885"/>
    <n v="13885"/>
    <n v="13885"/>
    <n v="13885"/>
    <n v="13885"/>
    <n v="13885"/>
    <n v="13885"/>
    <n v="13885"/>
    <n v="13885"/>
    <n v="13885"/>
    <n v="13885"/>
    <n v="13885"/>
    <n v="13885"/>
    <n v="13885"/>
    <n v="13885"/>
    <n v="13885"/>
    <n v="13885"/>
    <n v="13885"/>
    <n v="13885"/>
    <n v="13885"/>
    <n v="13885"/>
    <n v="13885"/>
    <n v="13885"/>
    <n v="13885"/>
    <n v="13885"/>
    <n v="13885"/>
    <n v="13885"/>
    <n v="13885"/>
    <n v="13885"/>
    <n v="13885"/>
    <n v="13885"/>
    <n v="13885"/>
    <n v="13885"/>
    <n v="13885"/>
    <n v="13885"/>
    <n v="13885"/>
    <n v="13885"/>
    <n v="13885"/>
    <n v="13885"/>
    <n v="13885"/>
    <n v="13885"/>
    <n v="13885"/>
    <n v="13885"/>
    <n v="28117.913832199545"/>
    <n v="0"/>
    <n v="333194.5022907122"/>
    <n v="371391.40290604957"/>
    <n v="0"/>
    <n v="0"/>
    <n v="0"/>
    <n v="0"/>
    <n v="0"/>
    <n v="0"/>
    <n v="0"/>
    <n v="0"/>
    <n v="0"/>
    <n v="0"/>
    <n v="0"/>
    <n v="0"/>
    <n v="0"/>
    <n v="0"/>
    <n v="0"/>
    <n v="0"/>
    <n v="0"/>
    <n v="0"/>
    <n v="0"/>
    <n v="0"/>
    <n v="0"/>
    <n v="0"/>
    <n v="0"/>
    <n v="0"/>
    <n v="0"/>
    <n v="0"/>
    <n v="0"/>
    <n v="0"/>
    <n v="0"/>
    <n v="0"/>
    <n v="0"/>
    <n v="0"/>
    <n v="0"/>
    <n v="0"/>
    <n v="0"/>
    <n v="0"/>
    <n v="12594.104308390022"/>
    <n v="11994.385055609544"/>
    <n v="11423.223862485282"/>
    <n v="10879.260821414553"/>
    <n v="10361.200782299575"/>
    <n v="9867.810268856736"/>
    <n v="9397.9145417683212"/>
    <n v="8950.394801684115"/>
    <n v="8524.1855254134425"/>
    <n v="8118.2719289651832"/>
    <n v="7731.6875513954137"/>
    <n v="7363.5119537099163"/>
    <n v="7012.8685273427791"/>
    <n v="6678.9224069931206"/>
    <n v="6360.8784828505923"/>
    <n v="6057.9795074767535"/>
    <n v="5769.5042928350031"/>
    <n v="5494.7659931761937"/>
    <n v="5233.1104696916136"/>
    <n v="4983.9147330396318"/>
    <n v="4746.5854600377452"/>
    <n v="4520.5575809883276"/>
    <n v="4305.2929342745983"/>
    <n v="4100.2789850234267"/>
    <n v="3905.0276047842158"/>
    <n v="3719.0739093183006"/>
    <n v="3541.9751517317154"/>
    <n v="3373.3096683159188"/>
    <n v="3212.6758745865905"/>
    <n v="3059.6913091300848"/>
    <n v="2913.9917229810335"/>
    <n v="2775.2302123628888"/>
    <n v="2643.0763927265607"/>
    <n v="2517.2156121205339"/>
    <n v="2397.3482020195565"/>
    <n v="2283.1887638281487"/>
    <n v="2174.4654893601419"/>
    <n v="2070.9195136763251"/>
    <n v="1972.3042987393576"/>
    <n v="1878.3850464184356"/>
    <n v="732703.81902896124"/>
    <n v="226908.48954782175"/>
    <x v="301"/>
  </r>
  <r>
    <s v="SNM"/>
    <s v="SNM - Múzeum rusínskej kultúry v Prešove"/>
    <x v="302"/>
    <n v="17"/>
    <s v="Nákup výstavného mobiliáru, závesného systému, galerijného osvetlenia a magnetickej steny pre výstavy a ateliéry v SNM-MRK  Prešove  "/>
    <s v="Nákup výstavného mobiliáru do múzea po rozšírení výstavných priestorov, a to výstavných moderných vitrín ľahko manipulovateľných s osvetlením, vitrín na objednávku kombinovaných s drevom, tubusov, figurín, moderného galerijného závesného systému pre obrazy a vystavené predmety, elektronického zariadenia pre audio-vizuálne premietanie dokumentov, interaktívnu tabuľu a magnetickú stenu pre ateliéry v múzeu – pre deti a dospelých, audio-sprievodcovia, iné audio-vizuálne a dotykové vybavenie výstavných priestorov, prípadne aj texty v Braillovom písme, euroklipy na vystavované fotografie, grafiky, rámy na zakúpené obrazy ..."/>
    <s v="Po rozšírení výstavných priestorov pre stále, aj krátkodobé výstavy je nevyhnutné zmodernizovať spôsob prezentácie vystavených zbierkových predmetov. K tomu bude potrebné nakúpiť nový výstavný mobiliár, nový závesný galerijný systém, nové galerijné osvetlenie, audio-vizuálne dotykové vybavenie výstavných priestorov a audio-sprievodcov, do ktorých bude potrebné nahrať texty o vystavených predmetoch prípadne až v ôsmich jazykoch, zabezpečenie vybraných textov výstav v Braillovom písme pre nevidiacich návštevníkov. "/>
    <s v="N/A"/>
    <s v="Zákon č. 206/2009 Z.z. o múzeách a o galériách a o ochrane predmetov kultúrnej hodnoty, §12 a §13"/>
    <n v="10"/>
    <x v="1"/>
    <n v="2261"/>
    <s v="Realizáciou investície dosiahneme zvýšenie atraktivity múzea, zlepšený celkový zážitok návštevníka cez rôzne nové moderné technológie ( osvetlenie priestorov, ozvučenie, audiovizuálne efekty a podobne) Odhadované zvýšenie návštevnosti o100%"/>
    <x v="0"/>
    <x v="0"/>
    <s v="C8 Mobiliár"/>
    <s v="01 Investičný zámer"/>
    <s v="štátny rozpočet"/>
    <s v="08S0106 Múzeá a galérie"/>
    <s v="nie"/>
    <n v="1"/>
    <n v="0"/>
    <n v="0"/>
    <n v="0"/>
    <n v="0"/>
    <n v="0"/>
    <n v="0"/>
    <n v="0"/>
    <n v="0"/>
    <n v="0"/>
    <n v="0"/>
    <n v="0"/>
    <n v="0"/>
    <s v="Nákup galerijného osvetlenia pre výstavné priestory v múzeu – bude najdrahšou položkou z navrhovaného projektu, z cenovej ponuky firmy zabezpečujúcej galerijné osvetlenie vzišla suma 50 000 eur. "/>
    <n v="70000"/>
    <n v="0"/>
    <n v="10000"/>
    <n v="60000"/>
    <n v="0"/>
    <n v="0"/>
    <n v="0"/>
    <n v="0"/>
    <n v="0"/>
    <n v="0"/>
    <n v="0"/>
    <m/>
    <n v="1"/>
    <n v="0"/>
    <s v="C8"/>
    <n v="8"/>
    <n v="1"/>
    <n v="1"/>
    <n v="0"/>
    <n v="1"/>
    <n v="1"/>
    <n v="1"/>
    <n v="1"/>
    <n v="0"/>
    <n v="1"/>
    <n v="0"/>
    <n v="0"/>
    <n v="1"/>
    <n v="1"/>
    <n v="1"/>
    <n v="0"/>
    <n v="1"/>
    <n v="0"/>
    <n v="10000"/>
    <n v="60000"/>
    <n v="0"/>
    <n v="0"/>
    <n v="0"/>
    <n v="0"/>
    <n v="0"/>
    <n v="0"/>
    <n v="0"/>
    <n v="0"/>
    <n v="0"/>
    <n v="0"/>
    <n v="0"/>
    <n v="0"/>
    <n v="0"/>
    <n v="0"/>
    <n v="0"/>
    <n v="0"/>
    <n v="0"/>
    <n v="0"/>
    <n v="0"/>
    <n v="0"/>
    <n v="0"/>
    <n v="0"/>
    <n v="0"/>
    <n v="0"/>
    <n v="0"/>
    <n v="0"/>
    <n v="0"/>
    <n v="0"/>
    <n v="0"/>
    <n v="0"/>
    <n v="0"/>
    <n v="0"/>
    <n v="0"/>
    <n v="0"/>
    <n v="0"/>
    <n v="0"/>
    <n v="0"/>
    <n v="0"/>
    <n v="0"/>
    <n v="0"/>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54421.768707482988"/>
    <n v="0"/>
    <n v="0"/>
    <n v="0"/>
    <n v="0"/>
    <n v="0"/>
    <n v="0"/>
    <n v="0"/>
    <n v="0"/>
    <n v="0"/>
    <n v="0"/>
    <n v="0"/>
    <n v="0"/>
    <n v="0"/>
    <n v="0"/>
    <n v="0"/>
    <n v="0"/>
    <n v="0"/>
    <n v="0"/>
    <n v="0"/>
    <n v="0"/>
    <n v="0"/>
    <n v="0"/>
    <n v="0"/>
    <n v="0"/>
    <n v="0"/>
    <n v="0"/>
    <n v="0"/>
    <n v="0"/>
    <n v="0"/>
    <n v="0"/>
    <n v="0"/>
    <n v="0"/>
    <n v="0"/>
    <n v="0"/>
    <n v="0"/>
    <n v="0"/>
    <n v="0"/>
    <n v="0"/>
    <n v="0"/>
    <n v="2050.7936507936506"/>
    <n v="1953.1368102796673"/>
    <n v="1860.1302955044453"/>
    <n v="1771.5526623851856"/>
    <n v="1687.1930117954153"/>
    <n v="1606.8504874242046"/>
    <n v="1530.3337975468617"/>
    <n v="1457.4607595684397"/>
    <n v="1388.0578662556568"/>
    <n v="1321.9598726244349"/>
    <n v="1259.0094024994621"/>
    <n v="1199.0565738090113"/>
    <n v="1141.9586417228682"/>
    <n v="1087.5796587836835"/>
    <n v="1035.790151222556"/>
    <n v="986.46681068814837"/>
    <n v="939.49220065537941"/>
    <n v="894.75447681464698"/>
    <n v="852.14712077585432"/>
    <n v="811.56868645319469"/>
    <n v="772.92255852685207"/>
    <n v="736.1167224065257"/>
    <n v="701.06354514907218"/>
    <n v="667.67956680864006"/>
    <n v="635.88530172251433"/>
    <n v="605.6050492595374"/>
    <n v="576.76671358051192"/>
    <n v="549.30163198143987"/>
    <n v="523.14441141089526"/>
    <n v="498.23277277228101"/>
    <n v="474.50740264026769"/>
    <n v="451.91181203835015"/>
    <n v="430.39220194128586"/>
    <n v="409.89733518217696"/>
    <n v="390.37841445921617"/>
    <n v="371.78896615163444"/>
    <n v="354.08472966822336"/>
    <n v="337.22355206497451"/>
    <n v="321.1652876809282"/>
    <n v="305.87170255326492"/>
    <n v="54421.768707482988"/>
    <n v="16627.46921417796"/>
    <x v="302"/>
  </r>
  <r>
    <s v="SNM"/>
    <s v="SNM - Múzeum SNR Myjava"/>
    <x v="303"/>
    <n v="1"/>
    <s v="Zateplenie a oprava strešného plášťa na Prístavbe prof. Kusého"/>
    <s v="Zámerom projektu je zateplenie a oprava medenej strechy na jednom zo štyroch objektov SNM - Múzea SNR v Myjave. Objekt - Prístavba prof. Kusého je multifunkčným priestorom, v ktorom sa nachádzajú expozičné a výstavné priestory, miesto prvého kontaktu, konferenčná miestnosť a časť depozitárov. Vplyvom počasia a vekom dochádzalo k postupnému skorodovaniu a deštrukcii strešnej krytiny. Súčasná tepelná izolácia v strešnej konštrukcii je nedostatočná a nesprávne položená, čo spôsobuje zvýšené prevádzkové náklady a počas letných mesiacov nepriaznivé klimatické podmienky vo výstavných a expozičných priestoroch múzea a v depozitári nachádzajúcom sa v podkrovnom priestore."/>
    <s v="Cieľom projektu je komplexné zateplenie a oprava medenej strechy na NKP, ktorá vykazuje známky poškodenia. Strecha je v pôvodnom stave (z roku 1968) bez akýchkoľvek zásahov a opráv. Súčasná prevádzka budovy je neekonomická v dôsledku nevyhovujúcej tepelnej izolácii strechy a poškodenia strešného plášťa, ktorý priebežne prepúšťa ďažďovú vodu. Minimalizovanie budúcich nákladov, ochrana predmetov kultúrnej hodnoty a starostlivosť o zverenú NKP:"/>
    <s v="N/A"/>
    <s v="Zákon č. 49/2002 Z.z. o ochrane pamiatkového fondu; Zákon č. 206/2009 Z.z. o múzeách a o galériách a o ochrane predmetov kultúrnej hodnoty"/>
    <n v="40"/>
    <x v="0"/>
    <n v="3200"/>
    <s v="úspora na energiách"/>
    <x v="0"/>
    <x v="1"/>
    <s v="B4 Vykurovanie nehnuteľnosti"/>
    <s v="01 Investičný zámer"/>
    <s v="štátny rozpočet"/>
    <s v="08S0106 - Múzeá a galérie"/>
    <s v="nie"/>
    <n v="1"/>
    <n v="191400"/>
    <n v="11400"/>
    <n v="0"/>
    <m/>
    <n v="191400"/>
    <n v="0"/>
    <n v="0"/>
    <n v="0"/>
    <n v="0"/>
    <n v="0"/>
    <n v="0"/>
    <n v="0"/>
    <s v="-"/>
    <n v="0"/>
    <n v="0"/>
    <n v="0"/>
    <n v="0"/>
    <n v="0"/>
    <n v="0"/>
    <n v="0"/>
    <n v="0"/>
    <n v="0"/>
    <n v="0"/>
    <n v="0"/>
    <m/>
    <n v="0"/>
    <n v="0"/>
    <s v="B4"/>
    <n v="8"/>
    <n v="1"/>
    <n v="1"/>
    <n v="0"/>
    <n v="1"/>
    <n v="1"/>
    <n v="1"/>
    <n v="1"/>
    <n v="0"/>
    <n v="1"/>
    <n v="0"/>
    <n v="0"/>
    <n v="1"/>
    <n v="1"/>
    <n v="1"/>
    <n v="0"/>
    <n v="1"/>
    <n v="0"/>
    <n v="0"/>
    <n v="191400"/>
    <n v="0"/>
    <n v="0"/>
    <n v="0"/>
    <n v="0"/>
    <n v="0"/>
    <n v="0"/>
    <n v="0"/>
    <n v="0"/>
    <n v="0"/>
    <n v="0"/>
    <n v="0"/>
    <n v="0"/>
    <n v="0"/>
    <n v="0"/>
    <n v="0"/>
    <n v="0"/>
    <n v="0"/>
    <n v="0"/>
    <n v="0"/>
    <n v="0"/>
    <n v="0"/>
    <n v="0"/>
    <n v="0"/>
    <n v="0"/>
    <n v="0"/>
    <n v="0"/>
    <n v="0"/>
    <n v="0"/>
    <n v="0"/>
    <n v="0"/>
    <n v="0"/>
    <n v="0"/>
    <n v="0"/>
    <n v="0"/>
    <n v="0"/>
    <n v="0"/>
    <n v="0"/>
    <n v="0"/>
    <n v="0"/>
    <n v="0"/>
    <n v="3200"/>
    <n v="3200"/>
    <n v="3200"/>
    <n v="3200"/>
    <n v="3200"/>
    <n v="3200"/>
    <n v="3200"/>
    <n v="3200"/>
    <n v="3200"/>
    <n v="3200"/>
    <n v="3200"/>
    <n v="3200"/>
    <n v="3200"/>
    <n v="3200"/>
    <n v="3200"/>
    <n v="3200"/>
    <n v="3200"/>
    <n v="3200"/>
    <n v="3200"/>
    <n v="3200"/>
    <n v="3200"/>
    <n v="3200"/>
    <n v="3200"/>
    <n v="3200"/>
    <n v="3200"/>
    <n v="3200"/>
    <n v="3200"/>
    <n v="3200"/>
    <n v="3200"/>
    <n v="3200"/>
    <n v="3200"/>
    <n v="3200"/>
    <n v="3200"/>
    <n v="3200"/>
    <n v="3200"/>
    <n v="3200"/>
    <n v="3200"/>
    <n v="3200"/>
    <n v="3200"/>
    <n v="3200"/>
    <n v="3200"/>
    <n v="3200"/>
    <n v="3200"/>
    <n v="173605.44217687074"/>
    <n v="0"/>
    <n v="0"/>
    <n v="0"/>
    <n v="0"/>
    <n v="0"/>
    <n v="0"/>
    <n v="0"/>
    <n v="0"/>
    <n v="0"/>
    <n v="0"/>
    <n v="0"/>
    <n v="0"/>
    <n v="0"/>
    <n v="0"/>
    <n v="0"/>
    <n v="0"/>
    <n v="0"/>
    <n v="0"/>
    <n v="0"/>
    <n v="0"/>
    <n v="0"/>
    <n v="0"/>
    <n v="0"/>
    <n v="0"/>
    <n v="0"/>
    <n v="0"/>
    <n v="0"/>
    <n v="0"/>
    <n v="0"/>
    <n v="0"/>
    <n v="0"/>
    <n v="0"/>
    <n v="0"/>
    <n v="0"/>
    <n v="0"/>
    <n v="0"/>
    <n v="0"/>
    <n v="0"/>
    <n v="0"/>
    <n v="2902.4943310657595"/>
    <n v="2764.280315300723"/>
    <n v="2632.6479193340224"/>
    <n v="2507.2837326990684"/>
    <n v="2387.8892692372087"/>
    <n v="2274.1802564163886"/>
    <n v="2165.8859584917991"/>
    <n v="2062.7485318969511"/>
    <n v="1964.5224113304298"/>
    <n v="1870.9737250765997"/>
    <n v="1781.8797381681904"/>
    <n v="1697.028322064943"/>
    <n v="1616.2174495856602"/>
    <n v="1539.2547138911045"/>
    <n v="1465.9568703724808"/>
    <n v="1396.1494003547434"/>
    <n v="1329.666095575946"/>
    <n v="1266.348662453282"/>
    <n v="1206.0463451936018"/>
    <n v="1148.6155668510494"/>
    <n v="1093.9195874771901"/>
    <n v="1041.8281785497045"/>
    <n v="992.21731290448065"/>
    <n v="944.96886943283869"/>
    <n v="899.9703518407988"/>
    <n v="857.11462080076069"/>
    <n v="816.29963885786742"/>
    <n v="777.42822748368303"/>
    <n v="740.40783569874611"/>
    <n v="705.15031971309122"/>
    <n v="671.5717330600869"/>
    <n v="639.59212672389231"/>
    <n v="609.13535878465939"/>
    <n v="580.12891312824695"/>
    <n v="552.5037267888066"/>
    <n v="526.19402551314909"/>
    <n v="501.13716715538021"/>
    <n v="477.27349252893345"/>
    <n v="454.54618336088907"/>
    <n v="432.90112701037049"/>
    <n v="173605.44217687074"/>
    <n v="52294.358412173511"/>
    <x v="303"/>
  </r>
  <r>
    <s v="UKB"/>
    <s v="Univerzitná knižnica v Bratislave"/>
    <x v="304"/>
    <n v="17"/>
    <s v="Rozšírenie VMware infraštruktúry UKB"/>
    <s v="Narastajúci počet používateľov UKB si vyžaduje rozšírenie serverovej infraštruktúry realizovanej na virtualizačnej platforme VMware. Tá je v súčasnosti na hranici dostupného výkonu a pri zvýšenej záťaži pripojených používateľov sa predlžuje čas odozvy na používateľmi zadané požiadavky (vyhľadávanie, objednávky titulov, prístup do digitálnej knižnice a pod.). Zvýšením kapacity serverov sa zabezpečí spokojnosť rastúceho využívania digitálnych technológií používateľmi knižnice. Požiadavky na server: +4 servery s 2CPU Xeon 6246R 3.4GHz, dostupná kapacita operačnej pamäte +1TB RAM, pridané vysokorýchlostné sieťové adaptéry +4x25Gbit ethernet."/>
    <s v="Uspokojenie zvýšených potrieb užívateľov knižnice v digitálnom svete."/>
    <s v="N/A"/>
    <s v="Stratégia rozvoja slovenského knihovníctva na roky 2015 – 2020, /strategická oblasť č. 2/ priorita 2.3 opatrenie 2.3.1"/>
    <n v="5"/>
    <x v="1"/>
    <n v="12268"/>
    <s v="Čitatelia využívajú  prístupy do našich informačných systémov pre objednávanie výpožičiek, prístup do digitálnej knižnice, prístup na naše webové stránky."/>
    <x v="0"/>
    <x v="3"/>
    <s v="D2 Zhodnotenie existujúceho špeciálneho HW/SW"/>
    <s v="01 Investičný zámer"/>
    <s v="štátny rozpočet"/>
    <s v="0EK0I03 Podporná infraštruktúra"/>
    <s v="nie"/>
    <n v="1"/>
    <n v="198000"/>
    <n v="0"/>
    <n v="0"/>
    <n v="0"/>
    <n v="99000"/>
    <n v="99000"/>
    <n v="0"/>
    <n v="0"/>
    <n v="0"/>
    <n v="0"/>
    <n v="0"/>
    <n v="0"/>
    <s v="-"/>
    <n v="0"/>
    <n v="0"/>
    <n v="0"/>
    <n v="0"/>
    <n v="0"/>
    <n v="0"/>
    <n v="0"/>
    <n v="0"/>
    <n v="0"/>
    <n v="0"/>
    <n v="0"/>
    <m/>
    <n v="0"/>
    <n v="0"/>
    <s v="D2"/>
    <n v="9"/>
    <n v="1"/>
    <n v="1"/>
    <n v="1"/>
    <n v="1"/>
    <n v="1"/>
    <n v="1"/>
    <n v="1"/>
    <n v="0"/>
    <n v="1"/>
    <n v="0"/>
    <n v="0"/>
    <n v="1"/>
    <n v="1"/>
    <n v="1"/>
    <n v="0"/>
    <n v="1"/>
    <n v="0"/>
    <n v="0"/>
    <n v="99000"/>
    <n v="99000"/>
    <n v="0"/>
    <n v="0"/>
    <n v="0"/>
    <n v="0"/>
    <n v="0"/>
    <n v="0"/>
    <n v="0"/>
    <n v="0"/>
    <n v="0"/>
    <n v="0"/>
    <n v="0"/>
    <n v="0"/>
    <n v="0"/>
    <n v="0"/>
    <n v="0"/>
    <n v="0"/>
    <n v="0"/>
    <n v="0"/>
    <n v="0"/>
    <n v="0"/>
    <n v="0"/>
    <n v="0"/>
    <n v="0"/>
    <n v="0"/>
    <n v="0"/>
    <n v="0"/>
    <n v="0"/>
    <n v="0"/>
    <n v="0"/>
    <n v="0"/>
    <n v="0"/>
    <n v="0"/>
    <n v="0"/>
    <n v="0"/>
    <n v="0"/>
    <n v="0"/>
    <n v="0"/>
    <n v="0"/>
    <n v="0"/>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89795.918367346938"/>
    <n v="85519.922254616118"/>
    <n v="0"/>
    <n v="0"/>
    <n v="0"/>
    <n v="0"/>
    <n v="0"/>
    <n v="0"/>
    <n v="0"/>
    <n v="0"/>
    <n v="0"/>
    <n v="0"/>
    <n v="0"/>
    <n v="0"/>
    <n v="0"/>
    <n v="0"/>
    <n v="0"/>
    <n v="0"/>
    <n v="0"/>
    <n v="0"/>
    <n v="0"/>
    <n v="0"/>
    <n v="0"/>
    <n v="0"/>
    <n v="0"/>
    <n v="0"/>
    <n v="0"/>
    <n v="0"/>
    <n v="0"/>
    <n v="0"/>
    <n v="0"/>
    <n v="0"/>
    <n v="0"/>
    <n v="0"/>
    <n v="0"/>
    <n v="0"/>
    <n v="0"/>
    <n v="0"/>
    <n v="0"/>
    <n v="0"/>
    <n v="11127.437641723356"/>
    <n v="10597.559658784148"/>
    <n v="10092.913960746808"/>
    <n v="9612.2990102350541"/>
    <n v="9154.5704859381476"/>
    <n v="8718.6385580363294"/>
    <n v="8303.4652933679336"/>
    <n v="7908.0621841599368"/>
    <n v="7531.4877944380351"/>
    <n v="7172.8455185124139"/>
    <n v="6831.2814462022998"/>
    <n v="6505.9823297164749"/>
    <n v="6196.1736473490255"/>
    <n v="5901.1177593800221"/>
    <n v="5620.1121517904976"/>
    <n v="5352.4877636099973"/>
    <n v="5097.6073939142834"/>
    <n v="4854.8641846802693"/>
    <n v="4623.680175885971"/>
    <n v="4403.5049294152113"/>
    <n v="4193.8142184906774"/>
    <n v="3994.1087795149301"/>
    <n v="3803.9131233475528"/>
    <n v="3622.7744031881452"/>
    <n v="3450.2613363696623"/>
    <n v="3285.9631774949162"/>
    <n v="3129.488740471349"/>
    <n v="2980.4654671155699"/>
    <n v="2838.5385401100675"/>
    <n v="2703.3700382000634"/>
    <n v="2574.6381316191082"/>
    <n v="2452.0363158277219"/>
    <n v="2335.2726817406879"/>
    <n v="2224.0692207054167"/>
    <n v="2118.1611625765877"/>
    <n v="2017.2963453110356"/>
    <n v="1921.234614581939"/>
    <n v="1829.7472519827986"/>
    <n v="1742.6164304598085"/>
    <n v="1659.6346956760078"/>
    <n v="175315.84062196306"/>
    <n v="50584.780757427507"/>
    <x v="304"/>
  </r>
  <r>
    <s v="NOC"/>
    <s v="Národné osvetové centrum"/>
    <x v="305"/>
    <n v="5"/>
    <s v="Projekt obnovy technického celku elektroinštalácie v súvislosti so spoľahlivosťou prevádzky výstavných a kultúrnych priestorov NOC"/>
    <s v="Renovácia elektrických vývodov a rozvodov + výmena osvetlenia v celom objekte, Výmena zastaralého nákladného výťahu. Oprava strechy, výmena zastaralej vzduchotechniky a klimatizačných jednotiek "/>
    <s v="Z dôvodu organizovaných kultúrnych podujatí vo výstavných priestoroch, sálach a vo V – klube je potreba zabezpečenia bezpečnej prevádzky, ktorá súvisí s rekonštrukciou el. rozvodov a výmeny osvetlenia v celom objekte, aby sa predišlo opakujúcim sa havarijným stavom."/>
    <s v="N/A"/>
    <s v="Zákon č. 124/2006 Z.z. o bezpečnosti a ochrane zdravia pri práci "/>
    <n v="40"/>
    <x v="0"/>
    <n v="11400"/>
    <s v="Hrozba finanšnej škody ktorá by vznikla  je maximálna. Zastaralé el. rozvody spôsobujú veľke škody a aj náklady na neustálu opravu a ostránenie havarijných stavov sú vysoke. _x000a_Uspora elektrickej energie určenej na svietenie výrazne  ušetrí  finančné prostriedky v rozsahu 25% rozpočtovaných nákladov  na spotrebu el. energie teda  z ročného rozpočtu 36 700 EUR Tak isto ušetria sa aj prostrieky na neustále opravy   teda v celkovej čiastke by išlo o úsporu  11 400 EUR/rok "/>
    <x v="1"/>
    <x v="2"/>
    <s v="0 Odstránenie havarijného stavu"/>
    <s v="02 Analýza / podkladová štúdia k investičnému zámeru"/>
    <s v="Plán obnovy a odolnosti SR"/>
    <s v="08S0107 Osvetová činnosť a tradičná ľudová kultúra"/>
    <s v="nie"/>
    <n v="1"/>
    <n v="800000"/>
    <n v="40000"/>
    <n v="0"/>
    <n v="0"/>
    <n v="760000"/>
    <n v="0"/>
    <n v="0"/>
    <n v="0"/>
    <n v="0"/>
    <n v="0"/>
    <n v="0"/>
    <n v="0"/>
    <s v="-"/>
    <n v="0"/>
    <n v="0"/>
    <n v="0"/>
    <n v="0"/>
    <n v="0"/>
    <n v="0"/>
    <n v="0"/>
    <n v="0"/>
    <n v="0"/>
    <n v="0"/>
    <n v="0"/>
    <m/>
    <n v="0"/>
    <n v="0"/>
    <s v="0"/>
    <n v="7"/>
    <n v="0"/>
    <n v="1"/>
    <n v="0"/>
    <n v="1"/>
    <n v="1"/>
    <n v="1"/>
    <n v="1"/>
    <n v="0"/>
    <n v="1"/>
    <n v="1"/>
    <n v="0"/>
    <n v="0"/>
    <n v="1"/>
    <n v="1"/>
    <n v="0"/>
    <n v="1"/>
    <n v="0"/>
    <n v="0"/>
    <n v="760000"/>
    <n v="0"/>
    <n v="0"/>
    <n v="0"/>
    <n v="0"/>
    <n v="0"/>
    <n v="0"/>
    <n v="0"/>
    <n v="0"/>
    <n v="0"/>
    <n v="0"/>
    <n v="0"/>
    <n v="0"/>
    <n v="0"/>
    <n v="0"/>
    <n v="0"/>
    <n v="0"/>
    <n v="0"/>
    <n v="0"/>
    <n v="0"/>
    <n v="0"/>
    <n v="0"/>
    <n v="0"/>
    <n v="0"/>
    <n v="0"/>
    <n v="0"/>
    <n v="0"/>
    <n v="0"/>
    <n v="0"/>
    <n v="0"/>
    <n v="0"/>
    <n v="0"/>
    <n v="0"/>
    <n v="0"/>
    <n v="0"/>
    <n v="0"/>
    <n v="0"/>
    <n v="0"/>
    <n v="0"/>
    <n v="0"/>
    <n v="0"/>
    <n v="11400"/>
    <n v="11400"/>
    <n v="11400"/>
    <n v="11400"/>
    <n v="11400"/>
    <n v="11400"/>
    <n v="11400"/>
    <n v="11400"/>
    <n v="11400"/>
    <n v="11400"/>
    <n v="11400"/>
    <n v="11400"/>
    <n v="11400"/>
    <n v="11400"/>
    <n v="11400"/>
    <n v="11400"/>
    <n v="11400"/>
    <n v="11400"/>
    <n v="11400"/>
    <n v="11400"/>
    <n v="11400"/>
    <n v="11400"/>
    <n v="11400"/>
    <n v="11400"/>
    <n v="11400"/>
    <n v="11400"/>
    <n v="11400"/>
    <n v="11400"/>
    <n v="11400"/>
    <n v="11400"/>
    <n v="11400"/>
    <n v="11400"/>
    <n v="11400"/>
    <n v="11400"/>
    <n v="11400"/>
    <n v="11400"/>
    <n v="11400"/>
    <n v="11400"/>
    <n v="11400"/>
    <n v="11400"/>
    <n v="11400"/>
    <n v="11400"/>
    <n v="11400"/>
    <n v="689342.40362811787"/>
    <n v="0"/>
    <n v="0"/>
    <n v="0"/>
    <n v="0"/>
    <n v="0"/>
    <n v="0"/>
    <n v="0"/>
    <n v="0"/>
    <n v="0"/>
    <n v="0"/>
    <n v="0"/>
    <n v="0"/>
    <n v="0"/>
    <n v="0"/>
    <n v="0"/>
    <n v="0"/>
    <n v="0"/>
    <n v="0"/>
    <n v="0"/>
    <n v="0"/>
    <n v="0"/>
    <n v="0"/>
    <n v="0"/>
    <n v="0"/>
    <n v="0"/>
    <n v="0"/>
    <n v="0"/>
    <n v="0"/>
    <n v="0"/>
    <n v="0"/>
    <n v="0"/>
    <n v="0"/>
    <n v="0"/>
    <n v="0"/>
    <n v="0"/>
    <n v="0"/>
    <n v="0"/>
    <n v="0"/>
    <n v="0"/>
    <n v="10340.136054421768"/>
    <n v="9847.7486232588271"/>
    <n v="9378.8082126274549"/>
    <n v="8932.1982977404314"/>
    <n v="8506.8555216575551"/>
    <n v="8101.7671634833841"/>
    <n v="7715.9687271270341"/>
    <n v="7348.5416448828892"/>
    <n v="6998.6110903646559"/>
    <n v="6665.3438955853862"/>
    <n v="6347.9465672241786"/>
    <n v="6045.6633973563594"/>
    <n v="5757.7746641489148"/>
    <n v="5483.5949182370605"/>
    <n v="5222.4713507019624"/>
    <n v="4973.7822387637734"/>
    <n v="4736.9354654893077"/>
    <n v="4511.3671099898165"/>
    <n v="4296.5401047522064"/>
    <n v="4091.9429569068639"/>
    <n v="3897.0885303874893"/>
    <n v="3711.5128860833224"/>
    <n v="3534.7741772222125"/>
    <n v="3366.4515973544881"/>
    <n v="3206.1443784328458"/>
    <n v="3053.4708366027098"/>
    <n v="2908.0674634311526"/>
    <n v="2769.588060410621"/>
    <n v="2637.7029146767827"/>
    <n v="2512.0980139778876"/>
    <n v="2392.4742990265595"/>
    <n v="2278.5469514538663"/>
    <n v="2170.044715670349"/>
    <n v="2066.7092530193795"/>
    <n v="1968.2945266851236"/>
    <n v="1874.5662158905939"/>
    <n v="1785.3011579910419"/>
    <n v="1700.2868171343255"/>
    <n v="1619.3207782231673"/>
    <n v="1542.210264974445"/>
    <n v="689342.40362811787"/>
    <n v="186298.65184336831"/>
    <x v="305"/>
  </r>
  <r>
    <s v="SNK"/>
    <s v="Slovenská národná knižnica"/>
    <x v="306"/>
    <n v="10"/>
    <s v="Rekonštrukcia budovy č.5 v DP Vrútky"/>
    <s v="Z dôvodu akútneho nedostatku skladovacích priestorov v SNK je zámerom projektu rekonštruovaním jestv.objektov v DP Vrútky vytvárať ďalšie skladové priestory pre uloženie knižničných fondov. "/>
    <s v="Cieľom je rozšírenie úložných kapacít vo vyhovujúcich klimatizovaných priestoroch s využitím alternatívnych zdrojov energií."/>
    <s v="a) alternatíva - nájom priestorov"/>
    <s v="Zákon č. 126/2015 Z.z. o knižniciach §6 ods. 2 b),                               Zákon č. 555/2005 Z.z. o energetickej hospodárnosti budov §2 ods. 1b 4.) "/>
    <n v="40"/>
    <x v="0"/>
    <n v="21000"/>
    <s v="Ušetrenie nákladov na prenájom priestorov - KPI hodnota je vypočítaná na základe ceny za prenájom komerčných priestorov v meste Martin (VZN v hodnote 70 EUR/m2 na rok), čo predstavuje pri chýbajúcich kapacitách depozitárnych priestorov 300 m2 suma 21 000 eur/rok."/>
    <x v="0"/>
    <x v="6"/>
    <s v="A3 Dostavba budovy"/>
    <s v="01 Investičný zámer"/>
    <s v="štátny rozpočet"/>
    <s v="08T0109 Stratégia rozvoja slovenského knihovníctva"/>
    <s v="nie"/>
    <n v="1"/>
    <n v="1500000"/>
    <n v="35000"/>
    <n v="0"/>
    <n v="0"/>
    <n v="35000"/>
    <n v="1465000"/>
    <n v="0"/>
    <n v="0"/>
    <n v="0"/>
    <n v="0"/>
    <n v="0"/>
    <n v="0"/>
    <s v="-"/>
    <n v="0"/>
    <n v="0"/>
    <n v="0"/>
    <n v="0"/>
    <n v="0"/>
    <n v="0"/>
    <n v="0"/>
    <n v="0"/>
    <n v="0"/>
    <n v="0"/>
    <n v="0"/>
    <s v="Ide o kompletnú rekonštrukciu budovy – zateplenie fasády, vykurovanie, elektroinštaláciu, vzduchotechniku a klimatizáciu, stabilné hasiace zariadenie, zabezpečovacie systémy ochrany objektu, zriadenie potrebných inžinierských sietí.  IA č. 39 726."/>
    <n v="0"/>
    <n v="1"/>
    <s v="A3"/>
    <n v="9"/>
    <n v="1"/>
    <n v="1"/>
    <n v="1"/>
    <n v="1"/>
    <n v="1"/>
    <n v="1"/>
    <n v="0"/>
    <n v="1"/>
    <n v="1"/>
    <n v="0"/>
    <n v="0"/>
    <n v="1"/>
    <n v="1"/>
    <n v="1"/>
    <n v="0"/>
    <n v="1"/>
    <n v="0"/>
    <n v="0"/>
    <n v="35000"/>
    <n v="1465000"/>
    <n v="0"/>
    <n v="0"/>
    <n v="0"/>
    <n v="0"/>
    <n v="0"/>
    <n v="0"/>
    <n v="0"/>
    <n v="0"/>
    <n v="0"/>
    <n v="0"/>
    <n v="0"/>
    <n v="0"/>
    <n v="0"/>
    <n v="0"/>
    <n v="0"/>
    <n v="0"/>
    <n v="0"/>
    <n v="0"/>
    <n v="0"/>
    <n v="0"/>
    <n v="0"/>
    <n v="0"/>
    <n v="0"/>
    <n v="0"/>
    <n v="0"/>
    <n v="0"/>
    <n v="0"/>
    <n v="0"/>
    <n v="0"/>
    <n v="0"/>
    <n v="0"/>
    <n v="0"/>
    <n v="0"/>
    <n v="0"/>
    <n v="0"/>
    <n v="0"/>
    <n v="0"/>
    <n v="0"/>
    <n v="0"/>
    <n v="21000"/>
    <n v="21000"/>
    <n v="21000"/>
    <n v="21000"/>
    <n v="21000"/>
    <n v="21000"/>
    <n v="21000"/>
    <n v="21000"/>
    <n v="21000"/>
    <n v="21000"/>
    <n v="21000"/>
    <n v="21000"/>
    <n v="21000"/>
    <n v="21000"/>
    <n v="21000"/>
    <n v="21000"/>
    <n v="21000"/>
    <n v="21000"/>
    <n v="21000"/>
    <n v="21000"/>
    <n v="21000"/>
    <n v="21000"/>
    <n v="21000"/>
    <n v="21000"/>
    <n v="21000"/>
    <n v="21000"/>
    <n v="21000"/>
    <n v="21000"/>
    <n v="21000"/>
    <n v="21000"/>
    <n v="21000"/>
    <n v="21000"/>
    <n v="21000"/>
    <n v="21000"/>
    <n v="21000"/>
    <n v="21000"/>
    <n v="21000"/>
    <n v="21000"/>
    <n v="21000"/>
    <n v="21000"/>
    <n v="21000"/>
    <n v="21000"/>
    <n v="21000"/>
    <n v="31746.031746031746"/>
    <n v="1265522.0818486123"/>
    <n v="0"/>
    <n v="0"/>
    <n v="0"/>
    <n v="0"/>
    <n v="0"/>
    <n v="0"/>
    <n v="0"/>
    <n v="0"/>
    <n v="0"/>
    <n v="0"/>
    <n v="0"/>
    <n v="0"/>
    <n v="0"/>
    <n v="0"/>
    <n v="0"/>
    <n v="0"/>
    <n v="0"/>
    <n v="0"/>
    <n v="0"/>
    <n v="0"/>
    <n v="0"/>
    <n v="0"/>
    <n v="0"/>
    <n v="0"/>
    <n v="0"/>
    <n v="0"/>
    <n v="0"/>
    <n v="0"/>
    <n v="0"/>
    <n v="0"/>
    <n v="0"/>
    <n v="0"/>
    <n v="0"/>
    <n v="0"/>
    <n v="0"/>
    <n v="0"/>
    <n v="0"/>
    <n v="0"/>
    <n v="19047.619047619046"/>
    <n v="18140.589569160995"/>
    <n v="17276.751970629521"/>
    <n v="16454.049495837637"/>
    <n v="15670.523329369182"/>
    <n v="14924.30793273255"/>
    <n v="14213.626602602431"/>
    <n v="13536.787240573743"/>
    <n v="12892.178324355946"/>
    <n v="12278.265070815185"/>
    <n v="11693.585781728751"/>
    <n v="11136.748363551189"/>
    <n v="10606.427012905897"/>
    <n v="10101.359059910374"/>
    <n v="9620.3419618194039"/>
    <n v="9162.230439828003"/>
    <n v="8725.9337522171463"/>
    <n v="8310.4130973496631"/>
    <n v="7914.6791403330126"/>
    <n v="7537.7896574600118"/>
    <n v="7178.8472928190595"/>
    <n v="6836.9974217324361"/>
    <n v="6511.4261159356547"/>
    <n v="6201.358205653004"/>
    <n v="5906.0554339552418"/>
    <n v="5624.8146990049918"/>
    <n v="5356.9663800047547"/>
    <n v="5101.8727428616703"/>
    <n v="4858.9264217730206"/>
    <n v="4627.548973117161"/>
    <n v="4407.1894982068206"/>
    <n v="4197.3233316255428"/>
    <n v="3997.4507920243268"/>
    <n v="3807.0959924041204"/>
    <n v="3625.8057070515438"/>
    <n v="3453.1482924300412"/>
    <n v="3288.7126594571828"/>
    <n v="3132.1072947211255"/>
    <n v="2982.9593283058343"/>
    <n v="2840.9136460055565"/>
    <n v="1297268.113594644"/>
    <n v="343181.72707988881"/>
    <x v="306"/>
  </r>
  <r>
    <s v="SND"/>
    <s v="Slovenské národné divadlo"/>
    <x v="307"/>
    <n v="1"/>
    <s v="Rekonštrukcia scénického osvetlenia v sálach a v skúšobniach Činohry  v Novej budove SND - Veľká sála, Štúdio, Modrý salón"/>
    <s v="Nevyhnutná modernizácia a upgrade zariadení scénického osvetlenia a videozariadení, prechod na LED technológie,  "/>
    <s v="Zabezpečiť bezporuchovú prevádzku, technologicky umožniť umeleckú tvorbu porovnateľnú minimálne s európskym štandardom a tým umožniť medzinárodnú spoluprácu na nových projektoch + energetická optimalizácia (LED technológie)"/>
    <m/>
    <s v="Zákon č. 385/1997 Z.z. o Slov.národnom divadle, §2"/>
    <n v="10"/>
    <x v="1"/>
    <n v="102474"/>
    <s v="návštevnosť na predstaveniach Činohry v roku 2022"/>
    <x v="2"/>
    <x v="0"/>
    <s v="C2 Osvetľovacia technika"/>
    <s v="01 Investičný zámer"/>
    <s v="štátny rozpočet"/>
    <s v="08S0101"/>
    <s v="nie"/>
    <n v="1"/>
    <n v="3500000"/>
    <n v="0"/>
    <n v="0"/>
    <n v="0"/>
    <n v="256800"/>
    <n v="373200"/>
    <n v="2870000"/>
    <n v="0"/>
    <n v="0"/>
    <n v="0"/>
    <n v="0"/>
    <n v="0"/>
    <s v="-"/>
    <n v="0"/>
    <n v="0"/>
    <n v="0"/>
    <n v="0"/>
    <n v="0"/>
    <n v="0"/>
    <n v="0"/>
    <n v="0"/>
    <n v="0"/>
    <n v="0"/>
    <n v="0"/>
    <m/>
    <n v="0"/>
    <n v="1"/>
    <s v="C2"/>
    <n v="8"/>
    <n v="1"/>
    <n v="1"/>
    <n v="1"/>
    <n v="1"/>
    <n v="1"/>
    <n v="0"/>
    <n v="0"/>
    <n v="0"/>
    <n v="1"/>
    <n v="0"/>
    <n v="1"/>
    <n v="0"/>
    <n v="1"/>
    <n v="1"/>
    <n v="0"/>
    <n v="1"/>
    <n v="0"/>
    <n v="0"/>
    <n v="256800"/>
    <n v="373200"/>
    <n v="2870000"/>
    <n v="0"/>
    <n v="0"/>
    <n v="0"/>
    <n v="0"/>
    <n v="0"/>
    <n v="0"/>
    <n v="0"/>
    <n v="0"/>
    <n v="0"/>
    <n v="0"/>
    <n v="0"/>
    <n v="0"/>
    <n v="0"/>
    <n v="0"/>
    <n v="0"/>
    <n v="0"/>
    <n v="0"/>
    <n v="0"/>
    <n v="0"/>
    <n v="0"/>
    <n v="0"/>
    <n v="0"/>
    <n v="0"/>
    <n v="0"/>
    <n v="0"/>
    <n v="0"/>
    <n v="0"/>
    <n v="0"/>
    <n v="0"/>
    <n v="0"/>
    <n v="0"/>
    <n v="0"/>
    <n v="0"/>
    <n v="0"/>
    <n v="0"/>
    <n v="0"/>
    <n v="0"/>
    <n v="0"/>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232925.17006802719"/>
    <n v="322384.19177194685"/>
    <n v="2361156.1026527011"/>
    <n v="0"/>
    <n v="0"/>
    <n v="0"/>
    <n v="0"/>
    <n v="0"/>
    <n v="0"/>
    <n v="0"/>
    <n v="0"/>
    <n v="0"/>
    <n v="0"/>
    <n v="0"/>
    <n v="0"/>
    <n v="0"/>
    <n v="0"/>
    <n v="0"/>
    <n v="0"/>
    <n v="0"/>
    <n v="0"/>
    <n v="0"/>
    <n v="0"/>
    <n v="0"/>
    <n v="0"/>
    <n v="0"/>
    <n v="0"/>
    <n v="0"/>
    <n v="0"/>
    <n v="0"/>
    <n v="0"/>
    <n v="0"/>
    <n v="0"/>
    <n v="0"/>
    <n v="0"/>
    <n v="0"/>
    <n v="0"/>
    <n v="0"/>
    <n v="0"/>
    <n v="0"/>
    <n v="92946.938775510207"/>
    <n v="88520.894071914474"/>
    <n v="84305.613401823313"/>
    <n v="80291.060382688869"/>
    <n v="76467.676554941791"/>
    <n v="72826.358623754058"/>
    <n v="69358.436784527687"/>
    <n v="66055.654080502558"/>
    <n v="62910.146743335768"/>
    <n v="59914.425469843583"/>
    <n v="57061.357590327236"/>
    <n v="54344.150086025926"/>
    <n v="51756.333415262801"/>
    <n v="49291.746109774082"/>
    <n v="46944.520104546747"/>
    <n v="44709.066766234988"/>
    <n v="42580.063586890465"/>
    <n v="40552.441511324258"/>
    <n v="38621.372867927865"/>
    <n v="36782.259874217016"/>
    <n v="35030.72368973049"/>
    <n v="33362.59399021951"/>
    <n v="31773.899038304298"/>
    <n v="30260.856226956472"/>
    <n v="28819.863073291879"/>
    <n v="27447.488641230357"/>
    <n v="26140.465372600345"/>
    <n v="24895.681307238418"/>
    <n v="23710.172673560406"/>
    <n v="22581.116831962285"/>
    <n v="21505.825554249797"/>
    <n v="20481.738623095043"/>
    <n v="19506.417736280993"/>
    <n v="18577.54070121999"/>
    <n v="17692.895905923804"/>
    <n v="16850.377053260763"/>
    <n v="16047.978145962636"/>
    <n v="15283.788710440602"/>
    <n v="14555.98924803867"/>
    <n v="13862.846902893971"/>
    <n v="2916465.4644926749"/>
    <n v="753597.2048888423"/>
    <x v="307"/>
  </r>
  <r>
    <s v="SNM"/>
    <s v="SNM - Spišské múzeum"/>
    <x v="308"/>
    <s v="R"/>
    <s v="Rekonštrukcia Spišského hradu, Románsky palác a západné paláce, II. etapa"/>
    <s v="Záchrana unikátneho Románskeho paláca, ktorého stav je v súčasnosti havarijný a rekonštrukcia západných palácov s kaplnkou, ktorá je občasne využívaná na sakrálne účely. V prípade Románskeho paláca pôjde o rozšírenie expozície, odvedenie vody od  konštrukcií. Zásadným princípom je zachovanie autentických konštrukcií a detailov v ich pôvodnom materiáli, vhodnou obnovou zachovať ich in situ a konzerváciou predĺžiť ich životnosť."/>
    <s v="Záchrana národnej kultúrnej pamiatky, ktorá je súčasne zapísaná zo Zoznamu svetového kultúrneho dedičstva UNESCO, rozšírenie možností sprístupnenia archeologických a architektoticko historických častí, doteraz neprístupných s cieľom zvýšenia návštevnosti "/>
    <m/>
    <s v="Zákon č. 49/2002 Z.z. o ochrane pamiatkového fondu; Zákon č. 543/2002 Z.z. o ochrane prírody a krajiny; Zákon č. 206/2009 Z.z. o múzeách a o galériách a o ochrane predmetov kultúrnej hodnoty"/>
    <n v="40"/>
    <x v="1"/>
    <n v="118338"/>
    <s v="Objekt je v realizácii. Po rekonštrukcii budú sprístupnené časti hradnej architektúry, ktoré ešte nikdy v minulosti neboli sprístupnené návštevníkom - Románsky palác, ktorý je svojho druhu jediným zachovaným v strednej Európe. Predpokladáme, že práve toto bude hlavným magnetom zvýšenia návštevnosti a to viac, že po rekonštrukcii bude prispôsobený aj na rôzne formy kultúrnych vystúpení."/>
    <x v="0"/>
    <x v="1"/>
    <s v="B1 Komplexná rekonštrukcia"/>
    <s v="08 Realizované"/>
    <s v="štátny rozpočet"/>
    <s v="08S0106"/>
    <s v="áno"/>
    <n v="1"/>
    <n v="9311330"/>
    <n v="0"/>
    <n v="0"/>
    <n v="0"/>
    <n v="2000000"/>
    <n v="2200000"/>
    <n v="2300000"/>
    <n v="1993881"/>
    <n v="817449"/>
    <n v="0"/>
    <n v="0"/>
    <n v="0"/>
    <s v="-"/>
    <n v="0"/>
    <n v="0"/>
    <n v="0"/>
    <n v="0"/>
    <n v="0"/>
    <n v="0"/>
    <n v="0"/>
    <n v="0"/>
    <n v="0"/>
    <n v="0"/>
    <n v="0"/>
    <s v="SPOLU: 9 311 330 z toho - stavebná časť: 8 177 423;  autorský dozor:  43 218,00;  stavebný dozor: 152 865,00;   Diagnostika: 9 600,00;  Architektonicko historický výskum:  21 600,00;     Archeologický výskum :    89 175; Expozície: 817 449. V súčasnosti sa vyhodnocuje VO na nového zhotoviteľa po vypovedaní zmluvy z pôvodných zhotoviteľom pre porušovanie podmenok ZOD."/>
    <n v="0"/>
    <n v="1"/>
    <s v="B1"/>
    <n v="8"/>
    <n v="1"/>
    <n v="1"/>
    <n v="1"/>
    <n v="1"/>
    <n v="1"/>
    <n v="0"/>
    <n v="0"/>
    <n v="0"/>
    <n v="1"/>
    <n v="0"/>
    <n v="0"/>
    <n v="1"/>
    <n v="1"/>
    <n v="1"/>
    <n v="1"/>
    <n v="0"/>
    <n v="0"/>
    <n v="0"/>
    <n v="2000000"/>
    <n v="2200000"/>
    <n v="2300000"/>
    <n v="1993881"/>
    <n v="817449"/>
    <n v="0"/>
    <n v="0"/>
    <n v="0"/>
    <n v="0"/>
    <n v="0"/>
    <n v="0"/>
    <n v="0"/>
    <n v="0"/>
    <n v="0"/>
    <n v="0"/>
    <n v="0"/>
    <n v="0"/>
    <n v="0"/>
    <n v="0"/>
    <n v="0"/>
    <n v="0"/>
    <n v="0"/>
    <n v="0"/>
    <n v="0"/>
    <n v="0"/>
    <n v="0"/>
    <n v="0"/>
    <n v="0"/>
    <n v="0"/>
    <n v="0"/>
    <n v="0"/>
    <n v="0"/>
    <n v="0"/>
    <n v="0"/>
    <n v="0"/>
    <n v="0"/>
    <n v="0"/>
    <n v="0"/>
    <n v="0"/>
    <n v="0"/>
    <n v="0"/>
    <n v="118338"/>
    <n v="118338"/>
    <n v="118338"/>
    <n v="118338"/>
    <n v="118338"/>
    <n v="118338"/>
    <n v="118338"/>
    <n v="118338"/>
    <n v="118338"/>
    <n v="118338"/>
    <n v="118338"/>
    <n v="118338"/>
    <n v="118338"/>
    <n v="118338"/>
    <n v="118338"/>
    <n v="118338"/>
    <n v="118338"/>
    <n v="118338"/>
    <n v="118338"/>
    <n v="118338"/>
    <n v="118338"/>
    <n v="118338"/>
    <n v="118338"/>
    <n v="118338"/>
    <n v="118338"/>
    <n v="118338"/>
    <n v="118338"/>
    <n v="118338"/>
    <n v="118338"/>
    <n v="118338"/>
    <n v="118338"/>
    <n v="118338"/>
    <n v="118338"/>
    <n v="118338"/>
    <n v="118338"/>
    <n v="118338"/>
    <n v="118338"/>
    <n v="118338"/>
    <n v="118338"/>
    <n v="118338"/>
    <n v="118338"/>
    <n v="118338"/>
    <n v="118338"/>
    <n v="1814058.9569160996"/>
    <n v="1900442.7167692471"/>
    <n v="1892215.6920213285"/>
    <n v="1562257.9363242975"/>
    <n v="609993.02976521465"/>
    <n v="0"/>
    <n v="0"/>
    <n v="0"/>
    <n v="0"/>
    <n v="0"/>
    <n v="0"/>
    <n v="0"/>
    <n v="0"/>
    <n v="0"/>
    <n v="0"/>
    <n v="0"/>
    <n v="0"/>
    <n v="0"/>
    <n v="0"/>
    <n v="0"/>
    <n v="0"/>
    <n v="0"/>
    <n v="0"/>
    <n v="0"/>
    <n v="0"/>
    <n v="0"/>
    <n v="0"/>
    <n v="0"/>
    <n v="0"/>
    <n v="0"/>
    <n v="0"/>
    <n v="0"/>
    <n v="0"/>
    <n v="0"/>
    <n v="0"/>
    <n v="0"/>
    <n v="0"/>
    <n v="0"/>
    <n v="0"/>
    <n v="0"/>
    <n v="107336.0544217687"/>
    <n v="102224.8137350178"/>
    <n v="97356.965461921733"/>
    <n v="92720.919487544495"/>
    <n v="88305.637607185243"/>
    <n v="84100.607244938306"/>
    <n v="80095.816423750788"/>
    <n v="76281.72992738169"/>
    <n v="72649.266597506372"/>
    <n v="69189.777711910836"/>
    <n v="65895.026392296044"/>
    <n v="62757.167992662879"/>
    <n v="59768.73142158371"/>
    <n v="56922.601353889229"/>
    <n v="54212.001289418316"/>
    <n v="51630.477418493632"/>
    <n v="49171.883255708221"/>
    <n v="46830.365005436397"/>
    <n v="44600.347624225142"/>
    <n v="42476.521546881093"/>
    <n v="40453.830044648661"/>
    <n v="38527.457185379666"/>
    <n v="36692.816367028259"/>
    <n v="34945.53939716977"/>
    <n v="33281.466092542636"/>
    <n v="31696.634373850127"/>
    <n v="30187.270832238224"/>
    <n v="28749.781744988777"/>
    <n v="27380.74451903694"/>
    <n v="26076.899541939933"/>
    <n v="24835.142420895176"/>
    <n v="23652.516591328738"/>
    <n v="22526.206277455942"/>
    <n v="21453.529788053274"/>
    <n v="20431.933131479313"/>
    <n v="19458.983934742202"/>
    <n v="18532.365652135431"/>
    <n v="17649.872049652789"/>
    <n v="16809.401952050277"/>
    <n v="16008.954240047882"/>
    <n v="7778968.331796187"/>
    <n v="1933878.058056185"/>
    <x v="308"/>
  </r>
  <r>
    <s v="PÚ SR"/>
    <s v="Pamiatkový úrad SR"/>
    <x v="309"/>
    <n v="16"/>
    <s v="Obstaranie operačných systémov a licencií pre koncové zariadenia IKT (PC/NTB/TABLET)"/>
    <s v="Nutná podmienka pre funkčnosť koncových zariadení priopojených do IS PÚ SR a verejnej správe. Zabezpečenie dostupnosti a prevádzky existujúcicch zariadení, ktoré nespĺňajú bezpečnostné a techn ické parametre. "/>
    <s v="Udržiavanie v prevádzke koncové zariadenia pre vstup / výstup IS PÚ SR"/>
    <s v="N/A"/>
    <s v="Zákon č. 49/2002 Z.z. o ochrane pamiatkového fondu"/>
    <n v="5"/>
    <x v="3"/>
    <n v="4590"/>
    <s v="Vychádzali sme s časov nedostupnosti koncových IKT (priemer 3,0 hod./nefunkčnosti HW na pracovisko, priemer 3,0 hod./nefunkčnosť SW na pracovisko, priemer iné technické nefunkčmosti 36,0 hod./nefunkčnosť na pracovisko). Pri prepočte na 300 zamestnancov nám vyšiel časový koeficient 4 590 000 hod.Tento sme prepočítali priemernou  hodnotou ročných nákladov na 100 Euro a vyšiel koeficient BCR 10,625 pre strednú dobu opravy prevádzkováneho IKT."/>
    <x v="2"/>
    <x v="3"/>
    <s v="D1 Nákup štandardnej IT techniky"/>
    <s v="01 Investičný zámer"/>
    <s v="štátny rozpočet"/>
    <s v="0EK0I01 Systémy vnútornej správy"/>
    <s v="nie"/>
    <n v="1"/>
    <n v="87000"/>
    <n v="0"/>
    <n v="0"/>
    <m/>
    <n v="42000"/>
    <n v="27000"/>
    <n v="18000"/>
    <n v="0"/>
    <n v="0"/>
    <n v="0"/>
    <n v="0"/>
    <n v="0"/>
    <m/>
    <m/>
    <n v="0"/>
    <n v="0"/>
    <n v="0"/>
    <n v="0"/>
    <n v="0"/>
    <n v="0"/>
    <n v="0"/>
    <n v="0"/>
    <n v="0"/>
    <n v="0"/>
    <m/>
    <n v="1"/>
    <n v="0"/>
    <s v="D1"/>
    <n v="9"/>
    <n v="1"/>
    <n v="1"/>
    <n v="1"/>
    <n v="1"/>
    <n v="1"/>
    <n v="1"/>
    <n v="1"/>
    <n v="0"/>
    <n v="1"/>
    <n v="0"/>
    <n v="1"/>
    <n v="0"/>
    <n v="1"/>
    <n v="1"/>
    <n v="0"/>
    <n v="1"/>
    <n v="0"/>
    <n v="0"/>
    <n v="42000"/>
    <n v="27000"/>
    <n v="18000"/>
    <n v="0"/>
    <n v="0"/>
    <n v="0"/>
    <n v="0"/>
    <n v="0"/>
    <n v="0"/>
    <n v="0"/>
    <n v="0"/>
    <n v="0"/>
    <n v="0"/>
    <n v="0"/>
    <n v="0"/>
    <n v="0"/>
    <n v="0"/>
    <n v="0"/>
    <n v="0"/>
    <n v="0"/>
    <n v="0"/>
    <n v="0"/>
    <n v="0"/>
    <n v="0"/>
    <n v="0"/>
    <n v="0"/>
    <n v="0"/>
    <n v="0"/>
    <n v="0"/>
    <n v="0"/>
    <n v="0"/>
    <n v="0"/>
    <n v="0"/>
    <n v="0"/>
    <n v="0"/>
    <n v="0"/>
    <n v="0"/>
    <n v="0"/>
    <n v="0"/>
    <n v="0"/>
    <n v="0"/>
    <n v="4590"/>
    <n v="4590"/>
    <n v="4590"/>
    <n v="4590"/>
    <n v="4590"/>
    <n v="4590"/>
    <n v="4590"/>
    <n v="4590"/>
    <n v="4590"/>
    <n v="4590"/>
    <n v="4590"/>
    <n v="4590"/>
    <n v="4590"/>
    <n v="4590"/>
    <n v="4590"/>
    <n v="4590"/>
    <n v="4590"/>
    <n v="4590"/>
    <n v="4590"/>
    <n v="4590"/>
    <n v="4590"/>
    <n v="4590"/>
    <n v="4590"/>
    <n v="4590"/>
    <n v="4590"/>
    <n v="4590"/>
    <n v="4590"/>
    <n v="4590"/>
    <n v="4590"/>
    <n v="4590"/>
    <n v="4590"/>
    <n v="4590"/>
    <n v="4590"/>
    <n v="4590"/>
    <n v="4590"/>
    <n v="4590"/>
    <n v="4590"/>
    <n v="4590"/>
    <n v="4590"/>
    <n v="4590"/>
    <n v="4590"/>
    <n v="4590"/>
    <n v="4590"/>
    <n v="38095.238095238092"/>
    <n v="23323.615160349851"/>
    <n v="14808.644546253876"/>
    <n v="0"/>
    <n v="0"/>
    <n v="0"/>
    <n v="0"/>
    <n v="0"/>
    <n v="0"/>
    <n v="0"/>
    <n v="0"/>
    <n v="0"/>
    <n v="0"/>
    <n v="0"/>
    <n v="0"/>
    <n v="0"/>
    <n v="0"/>
    <n v="0"/>
    <n v="0"/>
    <n v="0"/>
    <n v="0"/>
    <n v="0"/>
    <n v="0"/>
    <n v="0"/>
    <n v="0"/>
    <n v="0"/>
    <n v="0"/>
    <n v="0"/>
    <n v="0"/>
    <n v="0"/>
    <n v="0"/>
    <n v="0"/>
    <n v="0"/>
    <n v="0"/>
    <n v="0"/>
    <n v="0"/>
    <n v="0"/>
    <n v="0"/>
    <n v="0"/>
    <n v="0"/>
    <n v="4163.2653061224491"/>
    <n v="3965.0145772594747"/>
    <n v="3776.2043592947384"/>
    <n v="3596.3851040902264"/>
    <n v="3425.128670562121"/>
    <n v="3262.0273052972575"/>
    <n v="3106.6926717116739"/>
    <n v="2958.7549254396895"/>
    <n v="2817.8618337520852"/>
    <n v="2683.6779369067476"/>
    <n v="2555.8837494349982"/>
    <n v="2434.1749994619026"/>
    <n v="2318.2619042494316"/>
    <n v="2207.8684802375533"/>
    <n v="2102.7318859405268"/>
    <n v="2002.601796133835"/>
    <n v="1907.2398058417477"/>
    <n v="1816.4188627064264"/>
    <n v="1729.9227263870728"/>
    <n v="1647.5454537019741"/>
    <n v="1569.0909082875944"/>
    <n v="1494.3722936072325"/>
    <n v="1423.2117081973645"/>
    <n v="1355.4397220927281"/>
    <n v="1290.8949734216458"/>
    <n v="1229.4237842110911"/>
    <n v="1170.8797944867536"/>
    <n v="1115.1236137969079"/>
    <n v="1062.0224893303889"/>
    <n v="1011.4499898384652"/>
    <n v="963.28570460806213"/>
    <n v="917.414956769583"/>
    <n v="873.72853025674578"/>
    <n v="832.12240976832913"/>
    <n v="792.49753311269455"/>
    <n v="754.75955534542334"/>
    <n v="718.81862413849854"/>
    <n v="684.58916584618896"/>
    <n v="651.9896817582752"/>
    <n v="620.94255405550018"/>
    <n v="76227.497801841819"/>
    <n v="18925.99801732901"/>
    <x v="309"/>
  </r>
  <r>
    <s v="SĽUK"/>
    <s v="Slovenský ľudový umelecký kolektív"/>
    <x v="310"/>
    <n v="6"/>
    <s v="Vytvorenie nového divadelného a skúšobného priestoru"/>
    <s v="Pôjde o prestavbu existujúcich garáží na divadelný a skúšobný priestor so zázemím pre tanečníkov/umelcov. V existujúcom objekne budú realizované drobné stavebné zásahy, pôjde skôr o dostavbu drevených konštrukcií vrátane nového vloženého podlažia a SDK deliacich priečok. Tvar, ani konštrukčný systém budovy sa nezmení."/>
    <s v="Využitie aktuálne nevyužitého priestoru na rozšírenie priestorových možností SĽUK-u, konkrétne na skúšobný proces, ako aj prezentáciu aktuálnych, aj nových programov SĽUK-u, a tiež pri organizovaní kultúrno-spoločenských podujatí, vzdelávacích a výchovných činností."/>
    <s v="N/A"/>
    <s v="Zriaďovacia listina SĽUK, Čl. 1 ods. 2  písm. b), f) a g)"/>
    <n v="40"/>
    <x v="1"/>
    <n v="6012"/>
    <s v="Uvedený počet návštevníkov predstavení a kinopredstavení v budove SĽUK-u v roku 2022"/>
    <x v="0"/>
    <x v="1"/>
    <s v="B1 Komplexná rekonštrukcia"/>
    <s v="01 Investičný zámer"/>
    <s v="štátny rozpočet"/>
    <s v="08S0102 Hudba, koncertná činnosť a umelecké súbory"/>
    <s v="nie"/>
    <n v="1"/>
    <n v="550000"/>
    <n v="10000"/>
    <n v="0"/>
    <n v="0"/>
    <n v="0"/>
    <n v="0"/>
    <n v="0"/>
    <n v="10000"/>
    <n v="340000"/>
    <n v="200000"/>
    <n v="0"/>
    <n v="0"/>
    <n v="0"/>
    <n v="0"/>
    <n v="0"/>
    <n v="0"/>
    <n v="0"/>
    <n v="0"/>
    <n v="0"/>
    <n v="0"/>
    <n v="0"/>
    <n v="0"/>
    <n v="0"/>
    <n v="0"/>
    <m/>
    <n v="0"/>
    <n v="0"/>
    <s v="B1"/>
    <n v="9"/>
    <n v="1"/>
    <n v="1"/>
    <n v="1"/>
    <n v="1"/>
    <n v="1"/>
    <n v="1"/>
    <n v="1"/>
    <n v="0"/>
    <n v="1"/>
    <n v="0"/>
    <n v="0"/>
    <n v="1"/>
    <n v="1"/>
    <n v="1"/>
    <n v="0"/>
    <n v="1"/>
    <n v="0"/>
    <n v="0"/>
    <n v="0"/>
    <n v="0"/>
    <n v="0"/>
    <n v="10000"/>
    <n v="340000"/>
    <n v="200000"/>
    <n v="0"/>
    <n v="0"/>
    <n v="0"/>
    <n v="0"/>
    <n v="0"/>
    <n v="0"/>
    <n v="0"/>
    <n v="0"/>
    <n v="0"/>
    <n v="0"/>
    <n v="0"/>
    <n v="0"/>
    <n v="0"/>
    <n v="0"/>
    <n v="0"/>
    <n v="0"/>
    <n v="0"/>
    <n v="0"/>
    <n v="0"/>
    <n v="0"/>
    <n v="0"/>
    <n v="0"/>
    <n v="0"/>
    <n v="0"/>
    <n v="0"/>
    <n v="0"/>
    <n v="0"/>
    <n v="0"/>
    <n v="0"/>
    <n v="0"/>
    <n v="0"/>
    <n v="0"/>
    <n v="0"/>
    <n v="0"/>
    <n v="0"/>
    <n v="6012"/>
    <n v="6012"/>
    <n v="6012"/>
    <n v="6012"/>
    <n v="6012"/>
    <n v="6012"/>
    <n v="6012"/>
    <n v="6012"/>
    <n v="6012"/>
    <n v="6012"/>
    <n v="6012"/>
    <n v="6012"/>
    <n v="6012"/>
    <n v="6012"/>
    <n v="6012"/>
    <n v="6012"/>
    <n v="6012"/>
    <n v="6012"/>
    <n v="6012"/>
    <n v="6012"/>
    <n v="6012"/>
    <n v="6012"/>
    <n v="6012"/>
    <n v="6012"/>
    <n v="6012"/>
    <n v="6012"/>
    <n v="6012"/>
    <n v="6012"/>
    <n v="6012"/>
    <n v="6012"/>
    <n v="6012"/>
    <n v="6012"/>
    <n v="6012"/>
    <n v="6012"/>
    <n v="6012"/>
    <n v="6012"/>
    <n v="6012"/>
    <n v="6012"/>
    <n v="6012"/>
    <n v="6012"/>
    <n v="6012"/>
    <n v="6012"/>
    <n v="6012"/>
    <n v="0"/>
    <n v="0"/>
    <n v="0"/>
    <n v="7835.2616646845891"/>
    <n v="253713.2348564534"/>
    <n v="142136.2660260243"/>
    <n v="0"/>
    <n v="0"/>
    <n v="0"/>
    <n v="0"/>
    <n v="0"/>
    <n v="0"/>
    <n v="0"/>
    <n v="0"/>
    <n v="0"/>
    <n v="0"/>
    <n v="0"/>
    <n v="0"/>
    <n v="0"/>
    <n v="0"/>
    <n v="0"/>
    <n v="0"/>
    <n v="0"/>
    <n v="0"/>
    <n v="0"/>
    <n v="0"/>
    <n v="0"/>
    <n v="0"/>
    <n v="0"/>
    <n v="0"/>
    <n v="0"/>
    <n v="0"/>
    <n v="0"/>
    <n v="0"/>
    <n v="0"/>
    <n v="0"/>
    <n v="0"/>
    <n v="0"/>
    <n v="0"/>
    <n v="0"/>
    <n v="5453.0612244897957"/>
    <n v="5193.3916423712335"/>
    <n v="4946.0872784487947"/>
    <n v="4710.5593128083756"/>
    <n v="4486.2469645794054"/>
    <n v="4272.6161567422905"/>
    <n v="4069.1582445164672"/>
    <n v="3875.3888043013972"/>
    <n v="3690.8464802870449"/>
    <n v="3515.0918859876615"/>
    <n v="3347.7065580834878"/>
    <n v="3188.2919600795117"/>
    <n v="3036.4685334090595"/>
    <n v="2891.8747937229127"/>
    <n v="2754.166470212298"/>
    <n v="2623.015685916474"/>
    <n v="2498.1101770633086"/>
    <n v="2379.1525495841033"/>
    <n v="2265.8595710324794"/>
    <n v="2157.9614962214091"/>
    <n v="2055.2014249727708"/>
    <n v="1957.3346904502575"/>
    <n v="1864.128276619293"/>
    <n v="1775.3602634469457"/>
    <n v="1690.8192985209007"/>
    <n v="1610.3040938294291"/>
    <n v="1533.6229465042184"/>
    <n v="1460.5932823849696"/>
    <n v="1391.0412213190191"/>
    <n v="1324.8011631609702"/>
    <n v="1261.7153934866383"/>
    <n v="1201.6337080825126"/>
    <n v="1144.4130553166788"/>
    <n v="1089.9171955396939"/>
    <n v="1038.0163767044705"/>
    <n v="988.58702543282891"/>
    <n v="941.51145279317063"/>
    <n v="896.67757408873376"/>
    <n v="853.97864198927027"/>
    <n v="813.31299237073358"/>
    <n v="403684.7625471623"/>
    <n v="98248.025866871001"/>
    <x v="310"/>
  </r>
  <r>
    <s v="SNG"/>
    <s v="Slovenská národná galéria"/>
    <x v="311"/>
    <n v="2"/>
    <s v="Rekonštrukcia SNG - interiér"/>
    <s v="Hlavným zámerom je rekonštrukcia interiéru SNG ako dotvorenie celkovej rekonštrukcie SNG. Interiér je integrálnou súčasťou stavby dotvára výsledný gesamtkunstwerk, tak ako je to pri takomto type funkcie v európskych štandardoch obvyklé. Jednotlivé časti interiéru i expozícií nesmú konkurovať dielam, ale zároveň im musia poskytnúť adekvátne funkčné a kvalitatívne, ale aj morálne a dizajnérske zázemie."/>
    <s v="Rekonštruovať interiér tak, aby sa na jednej strane zachoval charakter jednotlivých objektov v súlade so zámerom ich pôvodných autorov a zároveň aby nekonkurovala, ale podporovala rekonštrukciu SNG. Zakúpiť všetko potrebné vybavenie do interiéru SNG v súlade s charakterom budovy po rekonštrukcii."/>
    <s v="už vysúťažené a v realizácii"/>
    <s v="Uznesenie vlády SR č. 284/ 2007;  Uznesenie vlády SR č. 598/2013; Uznesenie vlády SR č. 710/ 2015; Uznesenie vlády SR č. 288/2016; Uznesenie vlády SR č. 14/2020 _x000a_"/>
    <n v="10"/>
    <x v="1"/>
    <n v="99695"/>
    <s v="celková návštevnosť za rok 2022"/>
    <x v="0"/>
    <x v="1"/>
    <s v="C8 Mobiliár"/>
    <s v="07 V realizácii"/>
    <s v="štátny rozpočet"/>
    <s v="08S0106"/>
    <s v="áno"/>
    <n v="1"/>
    <n v="3458148"/>
    <n v="0"/>
    <n v="0"/>
    <n v="126890"/>
    <n v="3331258"/>
    <n v="0"/>
    <n v="0"/>
    <n v="0"/>
    <n v="0"/>
    <n v="0"/>
    <n v="0"/>
    <n v="0"/>
    <s v="-"/>
    <n v="0"/>
    <n v="0"/>
    <n v="0"/>
    <n v="0"/>
    <n v="0"/>
    <n v="0"/>
    <n v="0"/>
    <n v="0"/>
    <n v="0"/>
    <n v="0"/>
    <n v="0"/>
    <m/>
    <n v="0"/>
    <n v="1"/>
    <s v="C8"/>
    <n v="9"/>
    <n v="1"/>
    <n v="1"/>
    <n v="1"/>
    <n v="1"/>
    <n v="1"/>
    <n v="1"/>
    <n v="0"/>
    <n v="1"/>
    <n v="1"/>
    <n v="0"/>
    <n v="0"/>
    <n v="1"/>
    <n v="1"/>
    <n v="1"/>
    <n v="1"/>
    <n v="0"/>
    <n v="0"/>
    <n v="126890"/>
    <n v="3331258"/>
    <n v="0"/>
    <n v="0"/>
    <n v="0"/>
    <n v="0"/>
    <n v="0"/>
    <n v="0"/>
    <n v="0"/>
    <n v="0"/>
    <n v="0"/>
    <n v="0"/>
    <n v="0"/>
    <n v="0"/>
    <n v="0"/>
    <n v="0"/>
    <n v="0"/>
    <n v="0"/>
    <n v="0"/>
    <n v="0"/>
    <n v="0"/>
    <n v="0"/>
    <n v="0"/>
    <n v="0"/>
    <n v="0"/>
    <n v="0"/>
    <n v="0"/>
    <n v="0"/>
    <n v="0"/>
    <n v="0"/>
    <n v="0"/>
    <n v="0"/>
    <n v="0"/>
    <n v="0"/>
    <n v="0"/>
    <n v="0"/>
    <n v="0"/>
    <n v="0"/>
    <n v="0"/>
    <n v="0"/>
    <n v="0"/>
    <n v="0"/>
    <n v="99695"/>
    <n v="99695"/>
    <n v="99695"/>
    <n v="99695"/>
    <n v="99695"/>
    <n v="99695"/>
    <n v="99695"/>
    <n v="99695"/>
    <n v="99695"/>
    <n v="99695"/>
    <n v="99695"/>
    <n v="99695"/>
    <n v="99695"/>
    <n v="99695"/>
    <n v="99695"/>
    <n v="99695"/>
    <n v="99695"/>
    <n v="99695"/>
    <n v="99695"/>
    <n v="99695"/>
    <n v="99695"/>
    <n v="99695"/>
    <n v="99695"/>
    <n v="99695"/>
    <n v="99695"/>
    <n v="99695"/>
    <n v="99695"/>
    <n v="99695"/>
    <n v="99695"/>
    <n v="99695"/>
    <n v="99695"/>
    <n v="99695"/>
    <n v="99695"/>
    <n v="99695"/>
    <n v="99695"/>
    <n v="99695"/>
    <n v="99695"/>
    <n v="99695"/>
    <n v="99695"/>
    <n v="99695"/>
    <n v="99695"/>
    <n v="99695"/>
    <n v="99695"/>
    <n v="3021549.2063492062"/>
    <n v="0"/>
    <n v="0"/>
    <n v="0"/>
    <n v="0"/>
    <n v="0"/>
    <n v="0"/>
    <n v="0"/>
    <n v="0"/>
    <n v="0"/>
    <n v="0"/>
    <n v="0"/>
    <n v="0"/>
    <n v="0"/>
    <n v="0"/>
    <n v="0"/>
    <n v="0"/>
    <n v="0"/>
    <n v="0"/>
    <n v="0"/>
    <n v="0"/>
    <n v="0"/>
    <n v="0"/>
    <n v="0"/>
    <n v="0"/>
    <n v="0"/>
    <n v="0"/>
    <n v="0"/>
    <n v="0"/>
    <n v="0"/>
    <n v="0"/>
    <n v="0"/>
    <n v="0"/>
    <n v="0"/>
    <n v="0"/>
    <n v="0"/>
    <n v="0"/>
    <n v="0"/>
    <n v="0"/>
    <n v="0"/>
    <n v="90426.303854875281"/>
    <n v="86120.289385595504"/>
    <n v="82019.323224376669"/>
    <n v="78113.641166073008"/>
    <n v="74393.943967688596"/>
    <n v="70851.37520732246"/>
    <n v="67477.500197449961"/>
    <n v="64264.2859023333"/>
    <n v="61204.081811746"/>
    <n v="58289.601725472377"/>
    <n v="55513.906405211797"/>
    <n v="52870.38705258265"/>
    <n v="50352.74957388825"/>
    <n v="47954.999594179273"/>
    <n v="45671.428184932643"/>
    <n v="43496.598271364419"/>
    <n v="41425.331687013735"/>
    <n v="39452.696844774982"/>
    <n v="37573.996995023794"/>
    <n v="35784.759042879807"/>
    <n v="34080.72289798077"/>
    <n v="32457.831331410249"/>
    <n v="30912.220315628812"/>
    <n v="29440.209824408394"/>
    <n v="28038.295070865133"/>
    <n v="26703.138162728697"/>
    <n v="25431.560154979714"/>
    <n v="24220.533480933056"/>
    <n v="23067.174743745778"/>
    <n v="21968.737851186444"/>
    <n v="20922.607477320427"/>
    <n v="19926.292835543263"/>
    <n v="18977.421748136443"/>
    <n v="18073.73499822518"/>
    <n v="17213.080950690648"/>
    <n v="16393.410429229189"/>
    <n v="15612.771837361135"/>
    <n v="14869.306511772505"/>
    <n v="14161.244296926199"/>
    <n v="13486.899330405902"/>
    <n v="3021549.2063492062"/>
    <n v="733160.34644293319"/>
    <x v="311"/>
  </r>
  <r>
    <s v="SNM"/>
    <s v="SNM - MUK Svidník"/>
    <x v="312"/>
    <n v="4"/>
    <s v="Dostavba hlavného objektu skanzenu SNM-MUK Svidník"/>
    <s v="Ukončenie prác na časti “B“, s výstavbou parkoviska a oplotenia (skanzen)"/>
    <s v="Zvýšenie kvalitatívnej úrovne turistickej infraštruktúry,kvalita poskytovaných služieb pre návštevníkov "/>
    <s v="N/A"/>
    <s v="Zákon č. 206/2009 Z.z. o múzeách a o galériách a o ochrane predmetov kultúrnej hodnoty, §12 ods. 1 a)"/>
    <n v="40"/>
    <x v="1"/>
    <n v="7500"/>
    <s v="návštevnosť"/>
    <x v="0"/>
    <x v="6"/>
    <s v="A3 Dostavba budovy"/>
    <s v="06 Pred vyhlásením verejného obstarávania"/>
    <s v="štátny rozpočet"/>
    <s v="08T0103 - Podpora kultúrnych aktivít RO a PO"/>
    <s v="nie"/>
    <n v="1"/>
    <n v="570000"/>
    <n v="55000"/>
    <n v="0"/>
    <n v="0"/>
    <n v="355000"/>
    <n v="215000"/>
    <n v="0"/>
    <n v="0"/>
    <n v="0"/>
    <n v="0"/>
    <n v="0"/>
    <n v="0"/>
    <s v="-"/>
    <n v="0"/>
    <n v="0"/>
    <n v="0"/>
    <n v="0"/>
    <n v="0"/>
    <n v="0"/>
    <n v="0"/>
    <n v="0"/>
    <n v="0"/>
    <n v="0"/>
    <n v="0"/>
    <m/>
    <n v="0"/>
    <n v="0"/>
    <s v="A3"/>
    <n v="7"/>
    <n v="1"/>
    <n v="1"/>
    <n v="0"/>
    <n v="1"/>
    <n v="1"/>
    <n v="1"/>
    <n v="1"/>
    <n v="0"/>
    <n v="1"/>
    <n v="0"/>
    <n v="0"/>
    <n v="1"/>
    <n v="1"/>
    <n v="0"/>
    <n v="0"/>
    <n v="0"/>
    <n v="0"/>
    <n v="0"/>
    <n v="355000"/>
    <n v="215000"/>
    <n v="0"/>
    <n v="0"/>
    <n v="0"/>
    <n v="0"/>
    <n v="0"/>
    <n v="0"/>
    <n v="0"/>
    <n v="0"/>
    <n v="0"/>
    <n v="0"/>
    <n v="0"/>
    <n v="0"/>
    <n v="0"/>
    <n v="0"/>
    <n v="0"/>
    <n v="0"/>
    <n v="0"/>
    <n v="0"/>
    <n v="0"/>
    <n v="0"/>
    <n v="0"/>
    <n v="0"/>
    <n v="0"/>
    <n v="0"/>
    <n v="0"/>
    <n v="0"/>
    <n v="0"/>
    <n v="0"/>
    <n v="0"/>
    <n v="0"/>
    <n v="0"/>
    <n v="0"/>
    <n v="0"/>
    <n v="0"/>
    <n v="0"/>
    <n v="0"/>
    <n v="0"/>
    <n v="0"/>
    <n v="0"/>
    <n v="7500"/>
    <n v="7500"/>
    <n v="7500"/>
    <n v="7500"/>
    <n v="7500"/>
    <n v="7500"/>
    <n v="7500"/>
    <n v="7500"/>
    <n v="7500"/>
    <n v="7500"/>
    <n v="7500"/>
    <n v="7500"/>
    <n v="7500"/>
    <n v="7500"/>
    <n v="7500"/>
    <n v="7500"/>
    <n v="7500"/>
    <n v="7500"/>
    <n v="7500"/>
    <n v="7500"/>
    <n v="7500"/>
    <n v="7500"/>
    <n v="7500"/>
    <n v="7500"/>
    <n v="7500"/>
    <n v="7500"/>
    <n v="7500"/>
    <n v="7500"/>
    <n v="7500"/>
    <n v="7500"/>
    <n v="7500"/>
    <n v="7500"/>
    <n v="7500"/>
    <n v="7500"/>
    <n v="7500"/>
    <n v="7500"/>
    <n v="7500"/>
    <n v="7500"/>
    <n v="7500"/>
    <n v="7500"/>
    <n v="7500"/>
    <n v="7500"/>
    <n v="7500"/>
    <n v="321995.46485260769"/>
    <n v="185725.08368426733"/>
    <n v="0"/>
    <n v="0"/>
    <n v="0"/>
    <n v="0"/>
    <n v="0"/>
    <n v="0"/>
    <n v="0"/>
    <n v="0"/>
    <n v="0"/>
    <n v="0"/>
    <n v="0"/>
    <n v="0"/>
    <n v="0"/>
    <n v="0"/>
    <n v="0"/>
    <n v="0"/>
    <n v="0"/>
    <n v="0"/>
    <n v="0"/>
    <n v="0"/>
    <n v="0"/>
    <n v="0"/>
    <n v="0"/>
    <n v="0"/>
    <n v="0"/>
    <n v="0"/>
    <n v="0"/>
    <n v="0"/>
    <n v="0"/>
    <n v="0"/>
    <n v="0"/>
    <n v="0"/>
    <n v="0"/>
    <n v="0"/>
    <n v="0"/>
    <n v="0"/>
    <n v="0"/>
    <n v="0"/>
    <n v="6802.7210884353735"/>
    <n v="6478.7819889860702"/>
    <n v="6170.2685609391146"/>
    <n v="5876.4462485134418"/>
    <n v="5596.6154747747078"/>
    <n v="5330.1099759759109"/>
    <n v="5076.2952152151538"/>
    <n v="4834.5668716334794"/>
    <n v="4604.3494015556953"/>
    <n v="4385.0946681482801"/>
    <n v="4176.2806363316968"/>
    <n v="3977.41012983971"/>
    <n v="3788.0096474663915"/>
    <n v="3607.6282356822762"/>
    <n v="3435.8364149355016"/>
    <n v="3272.2251570814296"/>
    <n v="3116.4049115061234"/>
    <n v="2968.0046776248796"/>
    <n v="2826.6711215475043"/>
    <n v="2692.0677348071472"/>
    <n v="2563.8740331496642"/>
    <n v="2441.7847934758702"/>
    <n v="2325.5093271198766"/>
    <n v="2214.7707877332159"/>
    <n v="2109.3055121268721"/>
    <n v="2008.8623925017828"/>
    <n v="1913.2022785731267"/>
    <n v="1822.0974081648822"/>
    <n v="1735.330864918936"/>
    <n v="1652.6960618275575"/>
    <n v="1573.9962493595788"/>
    <n v="1499.0440470091226"/>
    <n v="1427.6609971515454"/>
    <n v="1359.6771401443286"/>
    <n v="1294.9306096612656"/>
    <n v="1233.2672472964432"/>
    <n v="1174.5402355204224"/>
    <n v="1118.6097481146878"/>
    <n v="1065.3426172520838"/>
    <n v="1014.6120164305559"/>
    <n v="507720.54853687505"/>
    <n v="122564.90252853175"/>
    <x v="312"/>
  </r>
  <r>
    <s v="HC"/>
    <s v="Hudobné centrum"/>
    <x v="313"/>
    <n v="6"/>
    <s v="zakúpenie multifunkčného zariadenia"/>
    <s v="obstaranie multifunkčného zariadenia (tlačiareň, scanner, efektívny komunikačný tok)"/>
    <s v="efektívnosť pracovného výkonu zamestnancov"/>
    <m/>
    <s v="Zriaďovateľská listina  HC, Čl.I a Čl.III"/>
    <n v="5"/>
    <x v="3"/>
    <n v="200"/>
    <s v="ušetrenie  človekohodín / rok"/>
    <x v="0"/>
    <x v="0"/>
    <s v="D1 Nákup štandardnej IT techniky"/>
    <s v="01 Investičný zámer"/>
    <s v="štátny rozpočet"/>
    <n v="713002"/>
    <s v="nie"/>
    <n v="0"/>
    <n v="3800"/>
    <n v="0"/>
    <n v="0"/>
    <n v="0"/>
    <n v="3800"/>
    <n v="0"/>
    <n v="0"/>
    <n v="0"/>
    <n v="0"/>
    <n v="0"/>
    <n v="0"/>
    <n v="0"/>
    <n v="0"/>
    <n v="0"/>
    <n v="0"/>
    <n v="0"/>
    <n v="0"/>
    <n v="0"/>
    <n v="0"/>
    <n v="0"/>
    <n v="0"/>
    <m/>
    <m/>
    <m/>
    <m/>
    <n v="1"/>
    <n v="0"/>
    <s v="D1"/>
    <n v="7"/>
    <n v="1"/>
    <n v="1"/>
    <n v="1"/>
    <n v="1"/>
    <n v="1"/>
    <n v="0"/>
    <n v="0"/>
    <n v="0"/>
    <n v="0"/>
    <n v="0"/>
    <n v="0"/>
    <n v="0"/>
    <n v="1"/>
    <n v="1"/>
    <n v="0"/>
    <n v="1"/>
    <n v="0"/>
    <n v="0"/>
    <n v="3800"/>
    <n v="0"/>
    <n v="0"/>
    <n v="0"/>
    <n v="0"/>
    <n v="0"/>
    <n v="0"/>
    <n v="0"/>
    <n v="0"/>
    <n v="0"/>
    <n v="0"/>
    <n v="0"/>
    <n v="0"/>
    <n v="0"/>
    <n v="0"/>
    <n v="0"/>
    <n v="0"/>
    <n v="0"/>
    <n v="0"/>
    <n v="0"/>
    <n v="0"/>
    <n v="0"/>
    <n v="0"/>
    <n v="0"/>
    <n v="0"/>
    <n v="0"/>
    <n v="0"/>
    <n v="0"/>
    <n v="0"/>
    <n v="0"/>
    <n v="0"/>
    <n v="0"/>
    <n v="0"/>
    <n v="0"/>
    <n v="0"/>
    <n v="0"/>
    <n v="0"/>
    <n v="0"/>
    <n v="0"/>
    <n v="0"/>
    <n v="0"/>
    <n v="200"/>
    <n v="200"/>
    <n v="200"/>
    <n v="200"/>
    <n v="200"/>
    <n v="200"/>
    <n v="200"/>
    <n v="200"/>
    <n v="200"/>
    <n v="200"/>
    <n v="200"/>
    <n v="200"/>
    <n v="200"/>
    <n v="200"/>
    <n v="200"/>
    <n v="200"/>
    <n v="200"/>
    <n v="200"/>
    <n v="200"/>
    <n v="200"/>
    <n v="200"/>
    <n v="200"/>
    <n v="200"/>
    <n v="200"/>
    <n v="200"/>
    <n v="200"/>
    <n v="200"/>
    <n v="200"/>
    <n v="200"/>
    <n v="200"/>
    <n v="200"/>
    <n v="200"/>
    <n v="200"/>
    <n v="200"/>
    <n v="200"/>
    <n v="200"/>
    <n v="200"/>
    <n v="200"/>
    <n v="200"/>
    <n v="200"/>
    <n v="200"/>
    <n v="200"/>
    <n v="200"/>
    <n v="3446.7120181405894"/>
    <n v="0"/>
    <n v="0"/>
    <n v="0"/>
    <n v="0"/>
    <n v="0"/>
    <n v="0"/>
    <n v="0"/>
    <n v="0"/>
    <n v="0"/>
    <n v="0"/>
    <n v="0"/>
    <n v="0"/>
    <n v="0"/>
    <n v="0"/>
    <n v="0"/>
    <n v="0"/>
    <n v="0"/>
    <n v="0"/>
    <n v="0"/>
    <n v="0"/>
    <n v="0"/>
    <n v="0"/>
    <n v="0"/>
    <n v="0"/>
    <n v="0"/>
    <n v="0"/>
    <n v="0"/>
    <n v="0"/>
    <n v="0"/>
    <n v="0"/>
    <n v="0"/>
    <n v="0"/>
    <n v="0"/>
    <n v="0"/>
    <n v="0"/>
    <n v="0"/>
    <n v="0"/>
    <n v="0"/>
    <n v="0"/>
    <n v="181.40589569160997"/>
    <n v="172.76751970629519"/>
    <n v="164.5404949583764"/>
    <n v="156.70523329369178"/>
    <n v="149.24307932732555"/>
    <n v="142.13626602602429"/>
    <n v="135.36787240573744"/>
    <n v="128.92178324355945"/>
    <n v="122.78265070815186"/>
    <n v="116.93585781728748"/>
    <n v="111.3674836355119"/>
    <n v="106.06427012905894"/>
    <n v="101.01359059910376"/>
    <n v="96.203419618194033"/>
    <n v="91.62230439828005"/>
    <n v="87.259337522171464"/>
    <n v="83.104130973496623"/>
    <n v="79.146791403330127"/>
    <n v="75.377896574600115"/>
    <n v="71.788472928190586"/>
    <n v="68.369974217324383"/>
    <n v="65.114261159356531"/>
    <n v="62.013582056530041"/>
    <n v="59.060554339552418"/>
    <n v="56.248146990049925"/>
    <n v="53.569663800047543"/>
    <n v="51.018727428616714"/>
    <n v="48.589264217730189"/>
    <n v="46.275489731171632"/>
    <n v="44.071894982068201"/>
    <n v="41.973233316255431"/>
    <n v="39.974507920243269"/>
    <n v="38.070959924041212"/>
    <n v="36.258057070515434"/>
    <n v="34.531482924300413"/>
    <n v="32.887126594571818"/>
    <n v="31.321072947211263"/>
    <n v="29.82959328305834"/>
    <n v="28.409136460055567"/>
    <n v="27.056320438148155"/>
    <n v="3446.7120181405894"/>
    <n v="824.66222297729882"/>
    <x v="313"/>
  </r>
  <r>
    <s v="ŠVK PO"/>
    <s v="Štátna vedecká knižnica v Prešove"/>
    <x v="314"/>
    <n v="5"/>
    <s v="Depulvera - nákup technológie"/>
    <s v="Plne automatizované riešenie čistenia prachu z povrchu kníh bez ich poškodenia a znečistenia okolia."/>
    <s v="Ochrana knižničného fondu a predĺženie jeho životnosti"/>
    <s v="N/A"/>
    <s v="Stratégia rozvoja slovenského knihovníctva na roky 2015 – 2020, /strategická oblasť 3/ cieľ 3.4.1.; Zákon č. 126/ 2015 Z. z. o knižniciach, §4 ods. 1 c) a 1 d) a  §15 a); Zákon č. 49/2002 Z.z. o ochrane pamiatkového fondu, §27 ods. 1 a §28 ods. 2 a) a b)"/>
    <n v="5"/>
    <x v="3"/>
    <n v="2000"/>
    <s v="4 zamestnanci po 2 hod./deň: 4x2x250"/>
    <x v="2"/>
    <x v="0"/>
    <s v="C9 Elektrické spotrebiče"/>
    <s v="01 Investičný zámer"/>
    <s v="štátny rozpočet"/>
    <s v="08S 0105"/>
    <s v="nie"/>
    <n v="1"/>
    <n v="40000"/>
    <n v="0"/>
    <n v="0"/>
    <n v="0"/>
    <n v="40000"/>
    <n v="0"/>
    <n v="0"/>
    <n v="0"/>
    <n v="0"/>
    <n v="0"/>
    <n v="0"/>
    <n v="0"/>
    <s v="-"/>
    <n v="0"/>
    <n v="0"/>
    <n v="0"/>
    <n v="0"/>
    <n v="0"/>
    <n v="0"/>
    <n v="0"/>
    <n v="0"/>
    <n v="0"/>
    <n v="0"/>
    <n v="0"/>
    <m/>
    <n v="1"/>
    <n v="0"/>
    <s v="C9"/>
    <n v="8"/>
    <n v="1"/>
    <n v="1"/>
    <n v="1"/>
    <n v="1"/>
    <n v="1"/>
    <n v="1"/>
    <n v="1"/>
    <n v="0"/>
    <n v="0"/>
    <n v="0"/>
    <n v="0"/>
    <n v="0"/>
    <n v="1"/>
    <n v="1"/>
    <n v="0"/>
    <n v="1"/>
    <n v="0"/>
    <n v="0"/>
    <n v="40000"/>
    <n v="0"/>
    <n v="0"/>
    <n v="0"/>
    <n v="0"/>
    <n v="0"/>
    <n v="0"/>
    <n v="0"/>
    <n v="0"/>
    <n v="0"/>
    <n v="0"/>
    <n v="0"/>
    <n v="0"/>
    <n v="0"/>
    <n v="0"/>
    <n v="0"/>
    <n v="0"/>
    <n v="0"/>
    <n v="0"/>
    <n v="0"/>
    <n v="0"/>
    <n v="0"/>
    <n v="0"/>
    <n v="0"/>
    <n v="0"/>
    <n v="0"/>
    <n v="0"/>
    <n v="0"/>
    <n v="0"/>
    <n v="0"/>
    <n v="0"/>
    <n v="0"/>
    <n v="0"/>
    <n v="0"/>
    <n v="0"/>
    <n v="0"/>
    <n v="0"/>
    <n v="0"/>
    <n v="0"/>
    <n v="0"/>
    <n v="0"/>
    <n v="2000"/>
    <n v="2000"/>
    <n v="2000"/>
    <n v="2000"/>
    <n v="2000"/>
    <n v="2000"/>
    <n v="2000"/>
    <n v="2000"/>
    <n v="2000"/>
    <n v="2000"/>
    <n v="2000"/>
    <n v="2000"/>
    <n v="2000"/>
    <n v="2000"/>
    <n v="2000"/>
    <n v="2000"/>
    <n v="2000"/>
    <n v="2000"/>
    <n v="2000"/>
    <n v="2000"/>
    <n v="2000"/>
    <n v="2000"/>
    <n v="2000"/>
    <n v="2000"/>
    <n v="2000"/>
    <n v="2000"/>
    <n v="2000"/>
    <n v="2000"/>
    <n v="2000"/>
    <n v="2000"/>
    <n v="2000"/>
    <n v="2000"/>
    <n v="2000"/>
    <n v="2000"/>
    <n v="2000"/>
    <n v="2000"/>
    <n v="2000"/>
    <n v="2000"/>
    <n v="2000"/>
    <n v="2000"/>
    <n v="2000"/>
    <n v="2000"/>
    <n v="2000"/>
    <n v="36281.179138321997"/>
    <n v="0"/>
    <n v="0"/>
    <n v="0"/>
    <n v="0"/>
    <n v="0"/>
    <n v="0"/>
    <n v="0"/>
    <n v="0"/>
    <n v="0"/>
    <n v="0"/>
    <n v="0"/>
    <n v="0"/>
    <n v="0"/>
    <n v="0"/>
    <n v="0"/>
    <n v="0"/>
    <n v="0"/>
    <n v="0"/>
    <n v="0"/>
    <n v="0"/>
    <n v="0"/>
    <n v="0"/>
    <n v="0"/>
    <n v="0"/>
    <n v="0"/>
    <n v="0"/>
    <n v="0"/>
    <n v="0"/>
    <n v="0"/>
    <n v="0"/>
    <n v="0"/>
    <n v="0"/>
    <n v="0"/>
    <n v="0"/>
    <n v="0"/>
    <n v="0"/>
    <n v="0"/>
    <n v="0"/>
    <n v="0"/>
    <n v="1814.0589569160998"/>
    <n v="1727.6751970629521"/>
    <n v="1645.4049495837639"/>
    <n v="1567.052332936918"/>
    <n v="1492.4307932732554"/>
    <n v="1421.3626602602428"/>
    <n v="1353.6787240573744"/>
    <n v="1289.2178324355946"/>
    <n v="1227.8265070815187"/>
    <n v="1169.3585781728748"/>
    <n v="1113.6748363551189"/>
    <n v="1060.6427012905895"/>
    <n v="1010.1359059910377"/>
    <n v="962.03419618194039"/>
    <n v="916.22304398280039"/>
    <n v="872.59337522171461"/>
    <n v="831.04130973496626"/>
    <n v="791.46791403330121"/>
    <n v="753.77896574600118"/>
    <n v="717.88472928190595"/>
    <n v="683.69974217324375"/>
    <n v="651.14261159356533"/>
    <n v="620.13582056530038"/>
    <n v="590.60554339552425"/>
    <n v="562.48146990049918"/>
    <n v="535.69663800047545"/>
    <n v="510.18727428616711"/>
    <n v="485.89264217730192"/>
    <n v="462.75489731171626"/>
    <n v="440.71894982068198"/>
    <n v="419.73233316255431"/>
    <n v="399.74507920243269"/>
    <n v="380.7095992404121"/>
    <n v="362.58057070515429"/>
    <n v="345.31482924300417"/>
    <n v="328.87126594571822"/>
    <n v="313.21072947211263"/>
    <n v="298.29593283058341"/>
    <n v="284.09136460055566"/>
    <n v="270.56320438148157"/>
    <n v="36281.179138321997"/>
    <n v="8246.6222297729892"/>
    <x v="314"/>
  </r>
  <r>
    <s v="SNM"/>
    <s v="SNM - SK"/>
    <x v="315"/>
    <n v="6"/>
    <s v="Digitálna evidencia múzejných zbierok (IS DEMZ)"/>
    <s v="Východisková situácia existujúceho ISVS ESEZ 4G určeného na evidenciu zbierkových predmetov bola podrobená multikriteriálnej analýze. Vzhľadom na takmer 20 ročnú existenciu systému ESEZ 4G nezodpovedá používateľským požiadavkám súčasných používateľov, rovnako ako nespĺňa viaceré funkčné a aplikačné predpoklady vzhľadom na viaceré strategické dokumenty eGovernmentu, predovšetkým platnú NKIVS. Systém v dnešnej podobe neposkytuje dostatočnú kontrolu správcu nad systémom, čo má za následok závislosť od externého dodávateľa, systém nepublikuje otvorené údaje ani nie je prevádzkovaný v cloude. Ďalšou východiskovou požiadavkou pre navrhované riešenie vyplývajúcou zo strategických dokumentov eGovernmentu a z reálnej praxe je vytvorenie open API a nástrojov na publikovanie otvorených údajov. V kontexte vyššie uvedeného a v záujme vyriešenia tzv. vendor lock-in stavu v zmysle Koncepcie nákupu IT vo verejnej správe schválenej dňa 16.05.2019 Radou vlády SR pre digitalizáciu a jednotný digitálny trh, sa verejný obstarávateľ s cieľom zodpovedne naplniť cieľ tohto dokumentu, t.j. vytvoriť podmienky pri nákupe a prevádzke IS tak, aby nebol závislý od jediného dodávateľa tzv. „vendor lock-in“. Navrhované riešenie odstraňuje tieto nedostatky v podobe vybudovania nového isvs_10906 Digitálna evidencia múzejných zbierok. Jedná sa o agendový systém poskytujúci služby typu G2G/G2E, preto projekt nerieši žiadnu životnú situáciu. Z existujúceho ISVS ESEZ 4G bude do ISVS DEMZ premigrovaná databáza, ktorá predstavuje vysokú pridanú hodnotu a je nevyhnutnou podmienkou zachovania kontinuity funkcionality a plnenia úlohy SNM ako správcu informačného systému pre centrálnu evidenciu múzejných zbierok. V novom riešení má byť zachovaná funkcionalita existujúcich komponentov systému, ktorá bude rozšírená o nové používateľské funkcionality pre interných zamestnancov ako sú logické kontroly zadávaných údajov, responzivita prostredia, aplikácia bez potreby inštalačných balíčkov na strane používateľa, rozšírenie administrátorského rozhrania, používateľské notifikácie a ďalšie popísané v katalógu požiadaviek ako súčasti CBA"/>
    <s v="Cieľom národného projektu je vytvorenie resp. dodanie informačného systému pre elektronickú odbornú správu a odbornú evidenciu zbierkových predmetov spravovaných múzeami. Tento IS umožní zjednodušiť a zefektívniť záznamy o odbornej evidencii zbierkových predmetov a prepojí záznamy z prvostupňovej evidencie so záznamami katalogizácie, ktoré majú charakter odbornej evidencie a sú súčasťou vedomostného systému múzeí. Nový IS zároveň nahradí súčasný systém, ktorého technologický a používateľský charakter zodpovedá obdobiu, v ktorom vznikol, a ktorý už nevyhovuje požiadavkám obstarávateľa. Obstarávateľ momentálne nedisponuje vlastníckymi právami k zdrojovému kódu, skriptom, rovnako  aj k dátovým modelom a dokumentácií  k súčasnému systému  IS ESEZ 4G."/>
    <s v="N/A"/>
    <s v="OPII;PO7 Informačná spoločnosť ; 2C Posilnenie aplikácií IKT v rámci elektronickej štátnej správy, elektronického vzdelávania, elektronickej inklúzie, elektronickej kultúry a elektronického zdravotníctva;  7.7: Umožnenie modernizácie a racionalizácie verejnej správy IKT prostriedkami ;Zákon č. 206/2009 Z.z. o múzeách a o galériách a o ochrane predmetov kultúrnej hodnoty ; Zákon č. 95/2019 Z. z. o informačných technológiách vo verejnej správe a o zmene a doplnení niektorých zákonov ;  Vyhláška Úradu podpredsedu vlády Slovenskej republiky pre investície a informatizáciu č. 85/2020 Z. z o riadení projektov. "/>
    <n v="5"/>
    <x v="3"/>
    <n v="43272"/>
    <s v="Ušetrenie nákladov vypočítané prostredníctvom BCR/CBA analýzy zverejnenej na METAIS ( https://metais.vicepremier.gov.sk/detail/Projekt/302e8a26-061a-46f4-ab11-c82215f45b3c/cimaster?tab=documentsForm) ; Ušetrenie času: Čas potrebný na vytvorenie záznamov bol odhadnutý na základe rozsiahlych diskusií s používateľmi aktuálne nasadeného IT riešenia, počas tvorby projektového zámeru IS DEMZ. Po zasadnutí Riadiaceho výboru PO7OPII sme pristúpili k vykonaniu verifikácie týchto odhadov prostredníctvom realizácie merania jednotlivých úkonov. Meranie bolo realizované za účasti štyroch respondentov pracujúcich v rôznych pamäťových a fondových inštitúciách. Počas merania boli respondenti vyzvaný na vytvorenie 15ks. záznamov v testovacej verzií aktuálne nasadeného IT riešenia. Samotné vytvorenie záznamov bolo rozdelené na tri procesné úkony, ktoré musí kurátor/dokumentátor vykonať aby dosiahol úplne vytvorenie záznamu v zmysle Prílohy č. 8 a Prílohy č. 10 Výnosu Ministerstva kultúry Slovenskej republiky z 10. augusta 2015 č. MK-2544/2015-110/11648. Procesné úkony boli merané osobitne pričom sčítanie jednotlivých časových míľnikov predstavuje čas potrebný na vytvorenie záznamu.Pre vysvetlenie, výsledný čas na potrebu zaevidovania záznamu predstavuje súčet jednotlivých procesných krokov pre 1.st a 2.st. evidenciu. _x000a_Počas merania vytvorili respondenti spolu 60 záznamov (30ks. záznamov pre prvostupňovú evidenciu (dokumentátori)  a 30ks. záznamov pre druhostupňovú evidenciu (kurátori)). Za účelom dosiahnutia objektívnych výsledkov merania, boli evidované zbierkové predmety identifikované náhodne a respondenti obdržali 15ks. aktuálne zaevidovaných zbierkových predmetov k vytvoreniu úplných záznamov.  Pri návrhu budúceho riešenia, na úrovni projektového zámeru a opisu predmetu zákazky, sme stanovili jednotlivé funkčné požiadavky tak, aby sme v novom riešení implementovali aktuálne využívané technologické princípy a štandardy. Na základe našich skúseností odhadujeme, že budúce riešenie má potenciál znížiť čas potrebný na úplnú evidenciu_x000a__x000a_Kvantitatívne prínosy v rámci projektu sú:_x000a__x000a_    Zníženie existujúcich prevádzkových nákladov oproti súčasnému stavu (zníženie nákladov na prevádzku projektu o 43 272 EUR ročne)_x000a__x000a_    Šetrenie času zamestnanca múzea na vytvorenie prvostupňového záznamu spôsobené zrýchlením procesu kvôli menšiemu počtu celkových polí, rýchlejšie vyhľadanie poľa a vyplnenie formuláru (Čas potrebný na vytvorenie prvostupňového záznamu v súčasnom stave: 0,13 hod. Čas potrebný na vytvorenie prvostupňového záznamu v budúcom stave: 0,1 hod.)_x000a__x000a_    Šetrenie času zamestnanca múzea na vytvorenie druhostupňového záznamu spôsobené zrýchlením procesu kvôli lepšej použiteľnosti formulárov, dynamickým poliam, menším počtom celkových polí (Čas potrebný na vytvorenie druhostupňového záznamu v súčasnom stave: 0,5 hod. Čas potrebný na vytvorenie druhostupňového záznamu v budúcom stave: 0,42 hod.)"/>
    <x v="2"/>
    <x v="3"/>
    <s v="D3 Obstaranie novej IT funkcionality"/>
    <s v="07 V realizácii"/>
    <s v="zahraničné fondy"/>
    <s v="0EK0I02 Špecializované systémy"/>
    <s v="nie"/>
    <n v="0"/>
    <n v="899635.77"/>
    <n v="0"/>
    <n v="0"/>
    <n v="0"/>
    <n v="627359.77"/>
    <n v="68069"/>
    <n v="68069"/>
    <n v="68069"/>
    <n v="68069"/>
    <n v="0"/>
    <n v="0"/>
    <n v="0"/>
    <s v="https://metais.vicepremier.gov.sk/detail/Projekt/302e8a26-061a-46f4-ab11-c82215f45b3c/cimaster?tab=documentsForm"/>
    <n v="0"/>
    <n v="0"/>
    <n v="0"/>
    <n v="0"/>
    <n v="0"/>
    <n v="0"/>
    <n v="0"/>
    <n v="0"/>
    <n v="0"/>
    <n v="0"/>
    <n v="0"/>
    <m/>
    <n v="0"/>
    <n v="0"/>
    <s v="D3"/>
    <n v="7"/>
    <n v="1"/>
    <n v="1"/>
    <n v="1"/>
    <n v="1"/>
    <n v="1"/>
    <n v="1"/>
    <n v="1"/>
    <n v="0"/>
    <n v="0"/>
    <n v="0"/>
    <n v="0"/>
    <n v="0"/>
    <n v="1"/>
    <n v="0"/>
    <n v="0"/>
    <n v="0"/>
    <n v="0"/>
    <n v="0"/>
    <n v="627359.77"/>
    <n v="68069"/>
    <n v="68069"/>
    <n v="68069"/>
    <n v="68069"/>
    <n v="0"/>
    <n v="0"/>
    <n v="0"/>
    <n v="0"/>
    <n v="0"/>
    <n v="0"/>
    <n v="0"/>
    <n v="0"/>
    <n v="0"/>
    <n v="0"/>
    <n v="0"/>
    <n v="0"/>
    <n v="0"/>
    <n v="0"/>
    <n v="0"/>
    <n v="0"/>
    <n v="0"/>
    <n v="0"/>
    <n v="0"/>
    <n v="0"/>
    <n v="0"/>
    <n v="0"/>
    <n v="0"/>
    <n v="0"/>
    <n v="0"/>
    <n v="0"/>
    <n v="0"/>
    <n v="0"/>
    <n v="0"/>
    <n v="0"/>
    <n v="0"/>
    <n v="0"/>
    <n v="0"/>
    <n v="0"/>
    <n v="0"/>
    <n v="0"/>
    <n v="43272"/>
    <n v="43272"/>
    <n v="43272"/>
    <n v="43272"/>
    <n v="43272"/>
    <n v="43272"/>
    <n v="43272"/>
    <n v="43272"/>
    <n v="43272"/>
    <n v="43272"/>
    <n v="43272"/>
    <n v="43272"/>
    <n v="43272"/>
    <n v="43272"/>
    <n v="43272"/>
    <n v="43272"/>
    <n v="43272"/>
    <n v="43272"/>
    <n v="43272"/>
    <n v="43272"/>
    <n v="43272"/>
    <n v="43272"/>
    <n v="43272"/>
    <n v="43272"/>
    <n v="43272"/>
    <n v="43272"/>
    <n v="43272"/>
    <n v="43272"/>
    <n v="43272"/>
    <n v="43272"/>
    <n v="43272"/>
    <n v="43272"/>
    <n v="43272"/>
    <n v="43272"/>
    <n v="43272"/>
    <n v="43272"/>
    <n v="43272"/>
    <n v="43272"/>
    <n v="43272"/>
    <n v="43272"/>
    <n v="43272"/>
    <n v="43272"/>
    <n v="43272"/>
    <n v="569033.80498866213"/>
    <n v="58800.56149443904"/>
    <n v="56000.534756608613"/>
    <n v="53333.842625341531"/>
    <n v="50794.135833658605"/>
    <n v="0"/>
    <n v="0"/>
    <n v="0"/>
    <n v="0"/>
    <n v="0"/>
    <n v="0"/>
    <n v="0"/>
    <n v="0"/>
    <n v="0"/>
    <n v="0"/>
    <n v="0"/>
    <n v="0"/>
    <n v="0"/>
    <n v="0"/>
    <n v="0"/>
    <n v="0"/>
    <n v="0"/>
    <n v="0"/>
    <n v="0"/>
    <n v="0"/>
    <n v="0"/>
    <n v="0"/>
    <n v="0"/>
    <n v="0"/>
    <n v="0"/>
    <n v="0"/>
    <n v="0"/>
    <n v="0"/>
    <n v="0"/>
    <n v="0"/>
    <n v="0"/>
    <n v="0"/>
    <n v="0"/>
    <n v="0"/>
    <n v="0"/>
    <n v="39248.979591836731"/>
    <n v="37379.980563654026"/>
    <n v="35599.981489194317"/>
    <n v="33904.744275423152"/>
    <n v="32290.232643260151"/>
    <n v="30752.602517390616"/>
    <n v="29288.192873705353"/>
    <n v="27893.517022576525"/>
    <n v="26565.254307215739"/>
    <n v="25300.242197348318"/>
    <n v="24095.468759379357"/>
    <n v="22948.065485123192"/>
    <n v="21855.300462022093"/>
    <n v="20814.571868592462"/>
    <n v="19823.401779611871"/>
    <n v="18879.430266297019"/>
    <n v="17980.409777425732"/>
    <n v="17124.199788024504"/>
    <n v="16308.761702880482"/>
    <n v="15532.154002743317"/>
    <n v="14792.527621660302"/>
    <n v="14088.12154443838"/>
    <n v="13417.258613750841"/>
    <n v="12778.341536905562"/>
    <n v="12169.849082767201"/>
    <n v="11590.332459778287"/>
    <n v="11038.411866455512"/>
    <n v="10512.773206148104"/>
    <n v="10012.164958236293"/>
    <n v="9535.3951983202751"/>
    <n v="9081.3287603050248"/>
    <n v="8648.8845336238337"/>
    <n v="8237.0328891655554"/>
    <n v="7844.7932277767186"/>
    <n v="7471.231645501638"/>
    <n v="7115.4587100015597"/>
    <n v="6776.6273428586292"/>
    <n v="6453.9308027225024"/>
    <n v="6146.6007644976225"/>
    <n v="5853.9054899977355"/>
    <n v="787962.87969870993"/>
    <n v="178423.91856336838"/>
    <x v="315"/>
  </r>
  <r>
    <s v="SNM"/>
    <s v="SNM - Historické múzeum"/>
    <x v="316"/>
    <n v="2"/>
    <s v="Odstránenie havarijného stavu v NKP Rodný dom Dr. Vladimíra Clementisa v Tisovci"/>
    <s v="Odstránenie havarijného stavu v NKP Rodný dom Dr. Vladimíra Clementisa v Tisovci. Oprava strechy, výmena strešnej krytiny Obnova/realizácia nového odkvapového systému a dažďovej kanalizácie vrámci celého pôdorysu budovy; úprava spádovania terénu a spevnených plôch a odvedenie zrážkovej vody od objektu a murív."/>
    <s v="Záchrana NKP Rodný dom Dr. Vladimíra Clementisa v Tisovci, odstránenie havarijného stavu."/>
    <s v="N/A"/>
    <s v="Obnova objektu - vyplýva zo zákonnej povinnosti o správe majetku štátu, zák.č. 278/1993 Z.z. a o ochrane pamiatkového fondu, zák.č. 49/2002 Z.z.  v znení neskorších predpisov"/>
    <n v="40"/>
    <x v="0"/>
    <n v="2000"/>
    <s v="Zabránenie devastácie národnej kultúrnej pamiatky a následná prezentácia pre min. 1000 návštevníkov a teda aj zvýšenie príjmov"/>
    <x v="0"/>
    <x v="1"/>
    <s v="B1 Komplexná rekonštrukcia"/>
    <s v="02 Analýza / podkladová štúdia k investičnému zámeru"/>
    <s v="štátny rozpočet"/>
    <s v="08S0106 Múzeá a galérie "/>
    <s v="áno"/>
    <n v="1"/>
    <n v="160000"/>
    <n v="0"/>
    <n v="0"/>
    <n v="0"/>
    <n v="160000"/>
    <n v="0"/>
    <n v="0"/>
    <n v="0"/>
    <n v="0"/>
    <n v="0"/>
    <n v="0"/>
    <n v="0"/>
    <s v="-"/>
    <n v="0"/>
    <n v="0"/>
    <n v="0"/>
    <n v="0"/>
    <n v="0"/>
    <n v="0"/>
    <n v="0"/>
    <n v="0"/>
    <n v="0"/>
    <n v="0"/>
    <n v="0"/>
    <s v="bez PD, investícia na základe analýzy NKP Pamiatkovým úradom v projekte Pro Monumenta kód S0207; budova stanovená ako narušená; NKP má zlý technický stav"/>
    <n v="0"/>
    <n v="0"/>
    <s v="B1"/>
    <n v="8"/>
    <n v="1"/>
    <n v="1"/>
    <n v="1"/>
    <n v="1"/>
    <n v="1"/>
    <n v="1"/>
    <n v="1"/>
    <n v="0"/>
    <n v="1"/>
    <n v="0"/>
    <n v="0"/>
    <n v="1"/>
    <n v="1"/>
    <n v="0"/>
    <n v="0"/>
    <n v="0"/>
    <n v="0"/>
    <n v="0"/>
    <n v="160000"/>
    <n v="0"/>
    <n v="0"/>
    <n v="0"/>
    <n v="0"/>
    <n v="0"/>
    <n v="0"/>
    <n v="0"/>
    <n v="0"/>
    <n v="0"/>
    <n v="0"/>
    <n v="0"/>
    <n v="0"/>
    <n v="0"/>
    <n v="0"/>
    <n v="0"/>
    <n v="0"/>
    <n v="0"/>
    <n v="0"/>
    <n v="0"/>
    <n v="0"/>
    <n v="0"/>
    <n v="0"/>
    <n v="0"/>
    <n v="0"/>
    <n v="0"/>
    <n v="0"/>
    <n v="0"/>
    <n v="0"/>
    <n v="0"/>
    <n v="0"/>
    <n v="0"/>
    <n v="0"/>
    <n v="0"/>
    <n v="0"/>
    <n v="0"/>
    <n v="0"/>
    <n v="0"/>
    <n v="0"/>
    <n v="0"/>
    <n v="0"/>
    <n v="2000"/>
    <n v="2000"/>
    <n v="2000"/>
    <n v="2000"/>
    <n v="2000"/>
    <n v="2000"/>
    <n v="2000"/>
    <n v="2000"/>
    <n v="2000"/>
    <n v="2000"/>
    <n v="2000"/>
    <n v="2000"/>
    <n v="2000"/>
    <n v="2000"/>
    <n v="2000"/>
    <n v="2000"/>
    <n v="2000"/>
    <n v="2000"/>
    <n v="2000"/>
    <n v="2000"/>
    <n v="2000"/>
    <n v="2000"/>
    <n v="2000"/>
    <n v="2000"/>
    <n v="2000"/>
    <n v="2000"/>
    <n v="2000"/>
    <n v="2000"/>
    <n v="2000"/>
    <n v="2000"/>
    <n v="2000"/>
    <n v="2000"/>
    <n v="2000"/>
    <n v="2000"/>
    <n v="2000"/>
    <n v="2000"/>
    <n v="2000"/>
    <n v="2000"/>
    <n v="2000"/>
    <n v="2000"/>
    <n v="2000"/>
    <n v="2000"/>
    <n v="2000"/>
    <n v="145124.71655328799"/>
    <n v="0"/>
    <n v="0"/>
    <n v="0"/>
    <n v="0"/>
    <n v="0"/>
    <n v="0"/>
    <n v="0"/>
    <n v="0"/>
    <n v="0"/>
    <n v="0"/>
    <n v="0"/>
    <n v="0"/>
    <n v="0"/>
    <n v="0"/>
    <n v="0"/>
    <n v="0"/>
    <n v="0"/>
    <n v="0"/>
    <n v="0"/>
    <n v="0"/>
    <n v="0"/>
    <n v="0"/>
    <n v="0"/>
    <n v="0"/>
    <n v="0"/>
    <n v="0"/>
    <n v="0"/>
    <n v="0"/>
    <n v="0"/>
    <n v="0"/>
    <n v="0"/>
    <n v="0"/>
    <n v="0"/>
    <n v="0"/>
    <n v="0"/>
    <n v="0"/>
    <n v="0"/>
    <n v="0"/>
    <n v="0"/>
    <n v="1814.0589569160998"/>
    <n v="1727.6751970629521"/>
    <n v="1645.4049495837639"/>
    <n v="1567.052332936918"/>
    <n v="1492.4307932732554"/>
    <n v="1421.3626602602428"/>
    <n v="1353.6787240573744"/>
    <n v="1289.2178324355946"/>
    <n v="1227.8265070815187"/>
    <n v="1169.3585781728748"/>
    <n v="1113.6748363551189"/>
    <n v="1060.6427012905895"/>
    <n v="1010.1359059910377"/>
    <n v="962.03419618194039"/>
    <n v="916.22304398280039"/>
    <n v="872.59337522171461"/>
    <n v="831.04130973496626"/>
    <n v="791.46791403330121"/>
    <n v="753.77896574600118"/>
    <n v="717.88472928190595"/>
    <n v="683.69974217324375"/>
    <n v="651.14261159356533"/>
    <n v="620.13582056530038"/>
    <n v="590.60554339552425"/>
    <n v="562.48146990049918"/>
    <n v="535.69663800047545"/>
    <n v="510.18727428616711"/>
    <n v="485.89264217730192"/>
    <n v="462.75489731171626"/>
    <n v="440.71894982068198"/>
    <n v="419.73233316255431"/>
    <n v="399.74507920243269"/>
    <n v="380.7095992404121"/>
    <n v="362.58057070515429"/>
    <n v="345.31482924300417"/>
    <n v="328.87126594571822"/>
    <n v="313.21072947211263"/>
    <n v="298.29593283058341"/>
    <n v="284.09136460055566"/>
    <n v="270.56320438148157"/>
    <n v="145124.71655328799"/>
    <n v="32683.974007608464"/>
    <x v="316"/>
  </r>
  <r>
    <s v="SNM"/>
    <s v="SNM - Múzeum rusínskej kultúry v Prešove"/>
    <x v="317"/>
    <n v="5"/>
    <s v="Modernizácia hygienických zariadení, to znamená WC, sprchy, umývadlá pri výstavných, ale aj kancelárskych priestoroch SNM-MRK v Prešove"/>
    <s v="Zámerom projektu je prebudovanie nevyhovujúcich hygienických a sanitačných miestností v celom SNM-MRK v Prešove, hlavne chýbajúci prístup k WC a umývadlám pre zdravotne znevýhodnených návštevníkov múzea, ako aj vytvorenie ženských a mužských WC pri kanceláriách zamestnancov múzea, vytvorenie spŕch pri WC, výmena sifónov a vodovodných batérií alebo celých umývadiel v kanceláriách zamestnancov múzea."/>
    <s v="Cieľom projektu je sprístupniť aj sanitačné miestnosti zdravotne znevýhodneným návštevníkom múzea, ako aj modernizácia hygienických zariadení pre zamestnancov múzea. "/>
    <s v="N/A"/>
    <s v="Zákon č. 49/2002 Z.z. o ochrane pamiatkového fondu; "/>
    <n v="40"/>
    <x v="0"/>
    <n v="1000"/>
    <s v="Po zrealizovaní investície odhadujeme ušetrenie nákladov v uvedenej výške, úsporov vody (splachovanie, úsporné vodovodné batérie),el. emergie (úsporné osvetlenie LED)"/>
    <x v="0"/>
    <x v="1"/>
    <s v="B2 Stavebná reprofilizácia priestorov"/>
    <s v="01 Investičný zámer"/>
    <s v="štátny rozpočet"/>
    <s v="08T010E – Stratégia rozvoja múzeí a galérií v SR"/>
    <s v="nie"/>
    <n v="1"/>
    <n v="80000"/>
    <n v="0"/>
    <n v="0"/>
    <n v="0"/>
    <n v="80000"/>
    <n v="0"/>
    <n v="0"/>
    <n v="0"/>
    <n v="0"/>
    <n v="0"/>
    <n v="0"/>
    <n v="0"/>
    <s v="-"/>
    <n v="0"/>
    <n v="0"/>
    <n v="0"/>
    <n v="0"/>
    <n v="0"/>
    <n v="0"/>
    <n v="0"/>
    <n v="0"/>
    <n v="0"/>
    <n v="0"/>
    <n v="0"/>
    <m/>
    <n v="1"/>
    <n v="0"/>
    <s v="B2"/>
    <n v="9"/>
    <n v="1"/>
    <n v="1"/>
    <n v="1"/>
    <n v="1"/>
    <n v="1"/>
    <n v="1"/>
    <n v="1"/>
    <n v="0"/>
    <n v="1"/>
    <n v="0"/>
    <n v="0"/>
    <n v="1"/>
    <n v="1"/>
    <n v="1"/>
    <n v="0"/>
    <n v="1"/>
    <n v="0"/>
    <n v="0"/>
    <n v="80000"/>
    <n v="0"/>
    <n v="0"/>
    <n v="0"/>
    <n v="0"/>
    <n v="0"/>
    <n v="0"/>
    <n v="0"/>
    <n v="0"/>
    <n v="0"/>
    <n v="0"/>
    <n v="0"/>
    <n v="0"/>
    <n v="0"/>
    <n v="0"/>
    <n v="0"/>
    <n v="0"/>
    <n v="0"/>
    <n v="0"/>
    <n v="0"/>
    <n v="0"/>
    <n v="0"/>
    <n v="0"/>
    <n v="0"/>
    <n v="0"/>
    <n v="0"/>
    <n v="0"/>
    <n v="0"/>
    <n v="0"/>
    <n v="0"/>
    <n v="0"/>
    <n v="0"/>
    <n v="0"/>
    <n v="0"/>
    <n v="0"/>
    <n v="0"/>
    <n v="0"/>
    <n v="0"/>
    <n v="0"/>
    <n v="0"/>
    <n v="0"/>
    <n v="1000"/>
    <n v="1000"/>
    <n v="1000"/>
    <n v="1000"/>
    <n v="1000"/>
    <n v="1000"/>
    <n v="1000"/>
    <n v="1000"/>
    <n v="1000"/>
    <n v="1000"/>
    <n v="1000"/>
    <n v="1000"/>
    <n v="1000"/>
    <n v="1000"/>
    <n v="1000"/>
    <n v="1000"/>
    <n v="1000"/>
    <n v="1000"/>
    <n v="1000"/>
    <n v="1000"/>
    <n v="1000"/>
    <n v="1000"/>
    <n v="1000"/>
    <n v="1000"/>
    <n v="1000"/>
    <n v="1000"/>
    <n v="1000"/>
    <n v="1000"/>
    <n v="1000"/>
    <n v="1000"/>
    <n v="1000"/>
    <n v="1000"/>
    <n v="1000"/>
    <n v="1000"/>
    <n v="1000"/>
    <n v="1000"/>
    <n v="1000"/>
    <n v="1000"/>
    <n v="1000"/>
    <n v="1000"/>
    <n v="1000"/>
    <n v="1000"/>
    <n v="1000"/>
    <n v="72562.358276643994"/>
    <n v="0"/>
    <n v="0"/>
    <n v="0"/>
    <n v="0"/>
    <n v="0"/>
    <n v="0"/>
    <n v="0"/>
    <n v="0"/>
    <n v="0"/>
    <n v="0"/>
    <n v="0"/>
    <n v="0"/>
    <n v="0"/>
    <n v="0"/>
    <n v="0"/>
    <n v="0"/>
    <n v="0"/>
    <n v="0"/>
    <n v="0"/>
    <n v="0"/>
    <n v="0"/>
    <n v="0"/>
    <n v="0"/>
    <n v="0"/>
    <n v="0"/>
    <n v="0"/>
    <n v="0"/>
    <n v="0"/>
    <n v="0"/>
    <n v="0"/>
    <n v="0"/>
    <n v="0"/>
    <n v="0"/>
    <n v="0"/>
    <n v="0"/>
    <n v="0"/>
    <n v="0"/>
    <n v="0"/>
    <n v="0"/>
    <n v="907.02947845804988"/>
    <n v="863.83759853147603"/>
    <n v="822.70247479188197"/>
    <n v="783.526166468459"/>
    <n v="746.2153966366277"/>
    <n v="710.68133013012141"/>
    <n v="676.83936202868722"/>
    <n v="644.60891621779729"/>
    <n v="613.91325354075934"/>
    <n v="584.67928908643739"/>
    <n v="556.83741817755947"/>
    <n v="530.32135064529473"/>
    <n v="505.06795299551885"/>
    <n v="481.01709809097019"/>
    <n v="458.1115219914002"/>
    <n v="436.2966876108573"/>
    <n v="415.52065486748313"/>
    <n v="395.73395701665061"/>
    <n v="376.88948287300059"/>
    <n v="358.94236464095297"/>
    <n v="341.84987108662187"/>
    <n v="325.57130579678267"/>
    <n v="310.06791028265019"/>
    <n v="295.30277169776213"/>
    <n v="281.24073495024959"/>
    <n v="267.84831900023772"/>
    <n v="255.09363714308355"/>
    <n v="242.94632108865096"/>
    <n v="231.37744865585813"/>
    <n v="220.35947491034099"/>
    <n v="209.86616658127716"/>
    <n v="199.87253960121635"/>
    <n v="190.35479962020605"/>
    <n v="181.29028535257714"/>
    <n v="172.65741462150208"/>
    <n v="164.43563297285911"/>
    <n v="156.60536473605632"/>
    <n v="149.14796641529171"/>
    <n v="142.04568230027783"/>
    <n v="135.28160219074078"/>
    <n v="72562.358276643994"/>
    <n v="16341.987003804232"/>
    <x v="316"/>
  </r>
  <r>
    <s v="SNM"/>
    <s v="SNM - MUK Svidník"/>
    <x v="318"/>
    <n v="1"/>
    <s v="Renovovanie barokového kaštieľa Galérie Dezidera Millyho"/>
    <s v="Vypracovanie predprojektovej a projektovej dokumentácie, celková obnova barokového kaštieľa-NKP "/>
    <s v="Zvýšenie kultúrnej atraktivity umelecko-historickej expozície   najstaršej svetskej stavby, zníženie energetických nákladov"/>
    <s v="N/A"/>
    <s v="Zákon č. 206/2009 Z.z. o múzeách a o galériách a o ochrane predmetov kultúrnej hodnoty, §13 ods.1"/>
    <n v="40"/>
    <x v="0"/>
    <n v="600"/>
    <s v="ušetrenie"/>
    <x v="0"/>
    <x v="1"/>
    <s v="B3 Stavebná rekonštrukcia priestorov"/>
    <s v="01 Investičný zámer"/>
    <s v="kombinované"/>
    <s v="08T010E -Stratégia rozvoja múzeí a galérií v SR"/>
    <s v="áno"/>
    <n v="1"/>
    <n v="48000"/>
    <n v="48000"/>
    <n v="0"/>
    <n v="0"/>
    <n v="48000"/>
    <n v="0"/>
    <n v="0"/>
    <n v="0"/>
    <n v="0"/>
    <n v="0"/>
    <n v="0"/>
    <n v="0"/>
    <s v="-"/>
    <n v="0"/>
    <n v="0"/>
    <n v="0"/>
    <n v="0"/>
    <n v="0"/>
    <n v="0"/>
    <n v="0"/>
    <n v="0"/>
    <n v="0"/>
    <n v="0"/>
    <n v="0"/>
    <m/>
    <n v="1"/>
    <n v="0"/>
    <s v="B3"/>
    <n v="7"/>
    <n v="1"/>
    <n v="1"/>
    <n v="0"/>
    <n v="1"/>
    <n v="1"/>
    <n v="1"/>
    <n v="1"/>
    <n v="0"/>
    <n v="1"/>
    <n v="0"/>
    <n v="0"/>
    <n v="1"/>
    <n v="1"/>
    <n v="0"/>
    <n v="0"/>
    <n v="0"/>
    <n v="0"/>
    <n v="0"/>
    <n v="48000"/>
    <n v="0"/>
    <n v="0"/>
    <n v="0"/>
    <n v="0"/>
    <n v="0"/>
    <n v="0"/>
    <n v="0"/>
    <n v="0"/>
    <n v="0"/>
    <n v="0"/>
    <n v="0"/>
    <n v="0"/>
    <n v="0"/>
    <n v="0"/>
    <n v="0"/>
    <n v="0"/>
    <n v="0"/>
    <n v="0"/>
    <n v="0"/>
    <n v="0"/>
    <n v="0"/>
    <n v="0"/>
    <n v="0"/>
    <n v="0"/>
    <n v="0"/>
    <n v="0"/>
    <n v="0"/>
    <n v="0"/>
    <n v="0"/>
    <n v="0"/>
    <n v="0"/>
    <n v="0"/>
    <n v="0"/>
    <n v="0"/>
    <n v="0"/>
    <n v="0"/>
    <n v="0"/>
    <n v="0"/>
    <n v="0"/>
    <n v="0"/>
    <n v="600"/>
    <n v="600"/>
    <n v="600"/>
    <n v="600"/>
    <n v="600"/>
    <n v="600"/>
    <n v="600"/>
    <n v="600"/>
    <n v="600"/>
    <n v="600"/>
    <n v="600"/>
    <n v="600"/>
    <n v="600"/>
    <n v="600"/>
    <n v="600"/>
    <n v="600"/>
    <n v="600"/>
    <n v="600"/>
    <n v="600"/>
    <n v="600"/>
    <n v="600"/>
    <n v="600"/>
    <n v="600"/>
    <n v="600"/>
    <n v="600"/>
    <n v="600"/>
    <n v="600"/>
    <n v="600"/>
    <n v="600"/>
    <n v="600"/>
    <n v="600"/>
    <n v="600"/>
    <n v="600"/>
    <n v="600"/>
    <n v="600"/>
    <n v="600"/>
    <n v="600"/>
    <n v="600"/>
    <n v="600"/>
    <n v="600"/>
    <n v="600"/>
    <n v="600"/>
    <n v="600"/>
    <n v="43537.414965986391"/>
    <n v="0"/>
    <n v="0"/>
    <n v="0"/>
    <n v="0"/>
    <n v="0"/>
    <n v="0"/>
    <n v="0"/>
    <n v="0"/>
    <n v="0"/>
    <n v="0"/>
    <n v="0"/>
    <n v="0"/>
    <n v="0"/>
    <n v="0"/>
    <n v="0"/>
    <n v="0"/>
    <n v="0"/>
    <n v="0"/>
    <n v="0"/>
    <n v="0"/>
    <n v="0"/>
    <n v="0"/>
    <n v="0"/>
    <n v="0"/>
    <n v="0"/>
    <n v="0"/>
    <n v="0"/>
    <n v="0"/>
    <n v="0"/>
    <n v="0"/>
    <n v="0"/>
    <n v="0"/>
    <n v="0"/>
    <n v="0"/>
    <n v="0"/>
    <n v="0"/>
    <n v="0"/>
    <n v="0"/>
    <n v="0"/>
    <n v="544.21768707482988"/>
    <n v="518.3025591188856"/>
    <n v="493.62148487512917"/>
    <n v="470.11569988107539"/>
    <n v="447.72923798197661"/>
    <n v="426.40879807807289"/>
    <n v="406.10361721721233"/>
    <n v="386.76534973067839"/>
    <n v="368.34795212445556"/>
    <n v="350.80757345186242"/>
    <n v="334.10245090653569"/>
    <n v="318.19281038717679"/>
    <n v="303.04077179731132"/>
    <n v="288.61025885458213"/>
    <n v="274.86691319484015"/>
    <n v="261.77801256651435"/>
    <n v="249.31239292048988"/>
    <n v="237.44037420999038"/>
    <n v="226.13368972380036"/>
    <n v="215.36541878457177"/>
    <n v="205.10992265197314"/>
    <n v="195.34278347806961"/>
    <n v="186.04074616959014"/>
    <n v="177.18166301865725"/>
    <n v="168.74444097014975"/>
    <n v="160.70899140014262"/>
    <n v="153.05618228585013"/>
    <n v="145.76779265319058"/>
    <n v="138.8264691935149"/>
    <n v="132.21568494620459"/>
    <n v="125.91969994876629"/>
    <n v="119.92352376072981"/>
    <n v="114.21287977212363"/>
    <n v="108.77417121154629"/>
    <n v="103.59444877290125"/>
    <n v="98.661379783715461"/>
    <n v="93.96321884163379"/>
    <n v="89.488779849175017"/>
    <n v="85.227409380166705"/>
    <n v="81.168961314444473"/>
    <n v="43537.414965986391"/>
    <n v="9805.1922022825365"/>
    <x v="317"/>
  </r>
  <r>
    <s v="SNM"/>
    <s v="SNM - Hudobné múzeum"/>
    <x v="319"/>
    <n v="6"/>
    <s v="Pamätník L.v.Beethovena"/>
    <s v="Rokokový pavilón - pôvodný domček záhradníka, _x000a_slúži ako Pamätník L.van Beethovena (NKP č. 803/3). Na budove pamätníka sú poškodené strešné žľaby a _x000a_zvody dažďovej vody. Poškodené kamenné prvky _x000a_fasády je potrebné obnoviť – reštaurovať. Potrebná _x000a_tiež obnnova okien. V interiéri objektu je potrebná _x000a_oprava elektroinštalácie.Zároveň je nevyhnutné prikročiť k modernizácii expozície (je fyzicky a morálne zastaraná; 2004, resp. 2010)"/>
    <s v="Oprava Pamätníka L. van Beethovena a modernizácia expozície."/>
    <s v="N/A"/>
    <s v="Zákon č. 278/1993 Z.z. o správe majetku štátu; Zákon č. 206/2009 Z.z. o múzeách a o galériách a o ochrane predmetov kultúrnej hodnoty"/>
    <n v="10"/>
    <x v="1"/>
    <n v="5219"/>
    <s v="Návštevnosť stálej expozície venovanej významnému skldateľovi hudobného klasicizmu sa viaže  spoločne na exteriérové kultúrne  podujatia a na propagáciu obnovy  kaštieľa."/>
    <x v="0"/>
    <x v="4"/>
    <s v="F1 Rekonštrukcia expozičných priestorov"/>
    <s v="01 Investičný zámer"/>
    <s v="štátny rozpočet"/>
    <s v="08S0106 - Múzeá a galérie"/>
    <s v="nie"/>
    <n v="1"/>
    <n v="210000"/>
    <n v="0"/>
    <n v="0"/>
    <n v="0"/>
    <n v="0"/>
    <n v="210000"/>
    <n v="0"/>
    <n v="0"/>
    <n v="0"/>
    <n v="0"/>
    <n v="0"/>
    <n v="0"/>
    <s v="-"/>
    <n v="0"/>
    <n v="0"/>
    <n v="0"/>
    <n v="0"/>
    <n v="0"/>
    <n v="0"/>
    <n v="0"/>
    <n v="0"/>
    <n v="0"/>
    <n v="0"/>
    <n v="0"/>
    <s v="pozn. _x000a_oprava a údržba Pamätníka L.V.Beethovena _x000a_v r. 2023    110 000 €_x000a__x000a_expozícia  100 000 € "/>
    <n v="0"/>
    <n v="0"/>
    <s v="F1"/>
    <n v="9"/>
    <n v="1"/>
    <n v="1"/>
    <n v="1"/>
    <n v="1"/>
    <n v="1"/>
    <n v="1"/>
    <n v="1"/>
    <n v="0"/>
    <n v="1"/>
    <n v="0"/>
    <n v="0"/>
    <n v="1"/>
    <n v="1"/>
    <n v="1"/>
    <n v="0"/>
    <n v="1"/>
    <n v="0"/>
    <n v="0"/>
    <n v="0"/>
    <n v="210000"/>
    <n v="0"/>
    <n v="0"/>
    <n v="0"/>
    <n v="0"/>
    <n v="0"/>
    <n v="0"/>
    <n v="0"/>
    <n v="0"/>
    <n v="0"/>
    <n v="0"/>
    <n v="0"/>
    <n v="0"/>
    <n v="0"/>
    <n v="0"/>
    <n v="0"/>
    <n v="0"/>
    <n v="0"/>
    <n v="0"/>
    <n v="0"/>
    <n v="0"/>
    <n v="0"/>
    <n v="0"/>
    <n v="0"/>
    <n v="0"/>
    <n v="0"/>
    <n v="0"/>
    <n v="0"/>
    <n v="0"/>
    <n v="0"/>
    <n v="0"/>
    <n v="0"/>
    <n v="0"/>
    <n v="0"/>
    <n v="0"/>
    <n v="0"/>
    <n v="0"/>
    <n v="0"/>
    <n v="0"/>
    <n v="0"/>
    <n v="5219"/>
    <n v="5219"/>
    <n v="5219"/>
    <n v="5219"/>
    <n v="5219"/>
    <n v="5219"/>
    <n v="5219"/>
    <n v="5219"/>
    <n v="5219"/>
    <n v="5219"/>
    <n v="5219"/>
    <n v="5219"/>
    <n v="5219"/>
    <n v="5219"/>
    <n v="5219"/>
    <n v="5219"/>
    <n v="5219"/>
    <n v="5219"/>
    <n v="5219"/>
    <n v="5219"/>
    <n v="5219"/>
    <n v="5219"/>
    <n v="5219"/>
    <n v="5219"/>
    <n v="5219"/>
    <n v="5219"/>
    <n v="5219"/>
    <n v="5219"/>
    <n v="5219"/>
    <n v="5219"/>
    <n v="5219"/>
    <n v="5219"/>
    <n v="5219"/>
    <n v="5219"/>
    <n v="5219"/>
    <n v="5219"/>
    <n v="5219"/>
    <n v="5219"/>
    <n v="5219"/>
    <n v="5219"/>
    <n v="5219"/>
    <n v="5219"/>
    <n v="5219"/>
    <n v="0"/>
    <n v="181405.89569160997"/>
    <n v="0"/>
    <n v="0"/>
    <n v="0"/>
    <n v="0"/>
    <n v="0"/>
    <n v="0"/>
    <n v="0"/>
    <n v="0"/>
    <n v="0"/>
    <n v="0"/>
    <n v="0"/>
    <n v="0"/>
    <n v="0"/>
    <n v="0"/>
    <n v="0"/>
    <n v="0"/>
    <n v="0"/>
    <n v="0"/>
    <n v="0"/>
    <n v="0"/>
    <n v="0"/>
    <n v="0"/>
    <n v="0"/>
    <n v="0"/>
    <n v="0"/>
    <n v="0"/>
    <n v="0"/>
    <n v="0"/>
    <n v="0"/>
    <n v="0"/>
    <n v="0"/>
    <n v="0"/>
    <n v="0"/>
    <n v="0"/>
    <n v="0"/>
    <n v="0"/>
    <n v="0"/>
    <n v="0"/>
    <n v="4733.786848072562"/>
    <n v="4508.368426735773"/>
    <n v="4293.6842159388316"/>
    <n v="4089.2230627988874"/>
    <n v="3894.49815504656"/>
    <n v="3709.0458619491037"/>
    <n v="3532.4246304277185"/>
    <n v="3364.2139337406838"/>
    <n v="3204.0132702292231"/>
    <n v="3051.4412097421168"/>
    <n v="2906.1344854686831"/>
    <n v="2767.7471290177928"/>
    <n v="2635.9496466836131"/>
    <n v="2510.4282349367736"/>
    <n v="2390.8840332731179"/>
    <n v="2277.0324126410642"/>
    <n v="2168.6022977533944"/>
    <n v="2065.3355216698997"/>
    <n v="1966.9862111141902"/>
    <n v="1873.3202010611335"/>
    <n v="1784.1144772010796"/>
    <n v="1699.1566449534089"/>
    <n v="1618.2444237651514"/>
    <n v="1541.1851654906204"/>
    <n v="1467.7953957053528"/>
    <n v="1397.9003768622406"/>
    <n v="1331.3336922497531"/>
    <n v="1267.9368497616695"/>
    <n v="1207.5589045349236"/>
    <n v="1150.0560995570697"/>
    <n v="1095.2915233876854"/>
    <n v="1043.1347841787481"/>
    <n v="993.46169921785531"/>
    <n v="946.15399925510019"/>
    <n v="901.09904690961935"/>
    <n v="858.18956848535163"/>
    <n v="817.32339855747796"/>
    <n v="778.40323672140744"/>
    <n v="741.33641592515005"/>
    <n v="706.03468183347616"/>
    <n v="181405.89569160997"/>
    <n v="38380.699614681456"/>
    <x v="318"/>
  </r>
  <r>
    <s v="SND"/>
    <s v="Slovenské národné divadlo"/>
    <x v="320"/>
    <n v="1"/>
    <s v="Rekonštrukcia scénického osvetlenia  v sálach a skúšobniach Opery a Baletu v Novej budove SND"/>
    <s v="Nevyhnutná modernizácia a upgrade zariadení scénického osvetlenia , prechod na LED technológie, obstaranie nových vizuálnych technológií 4K ultra HD LED steny,"/>
    <s v="Zabezpečiť bezporuchovú prevádzku, technologicky umožniť umeleckú tvorbu porovnateľnú minimálne s európskym štandardom a tým umožniť medzinárodnú spoluprácu na nových projektoch + energetická optimalizácia (LED technológie)"/>
    <m/>
    <s v="Zákon č. 385/1997 Z.z. o Slov.národnom divadle, §2"/>
    <n v="10"/>
    <x v="1"/>
    <n v="83516"/>
    <s v="návštevnosť na predstaveniach Opery a Baletu v roku 2022"/>
    <x v="2"/>
    <x v="0"/>
    <s v="C2 Osvetľovacia technika"/>
    <s v="01 Investičný zámer"/>
    <s v="štátny rozpočet"/>
    <s v="08S0101"/>
    <s v="nie"/>
    <n v="1"/>
    <n v="3500000"/>
    <n v="0"/>
    <n v="0"/>
    <n v="0"/>
    <n v="328800"/>
    <n v="421200"/>
    <n v="2750000"/>
    <n v="0"/>
    <n v="0"/>
    <n v="0"/>
    <n v="0"/>
    <n v="0"/>
    <s v="-"/>
    <n v="0"/>
    <n v="0"/>
    <n v="0"/>
    <n v="0"/>
    <n v="0"/>
    <n v="0"/>
    <n v="0"/>
    <n v="0"/>
    <n v="0"/>
    <n v="0"/>
    <n v="0"/>
    <m/>
    <n v="0"/>
    <n v="1"/>
    <s v="C2"/>
    <n v="8"/>
    <n v="1"/>
    <n v="1"/>
    <n v="1"/>
    <n v="1"/>
    <n v="1"/>
    <n v="0"/>
    <n v="0"/>
    <n v="0"/>
    <n v="1"/>
    <n v="0"/>
    <n v="1"/>
    <n v="0"/>
    <n v="1"/>
    <n v="1"/>
    <n v="0"/>
    <n v="1"/>
    <n v="0"/>
    <n v="0"/>
    <n v="328800"/>
    <n v="421200"/>
    <n v="2750000"/>
    <n v="0"/>
    <n v="0"/>
    <n v="0"/>
    <n v="0"/>
    <n v="0"/>
    <n v="0"/>
    <n v="0"/>
    <n v="0"/>
    <n v="0"/>
    <n v="0"/>
    <n v="0"/>
    <n v="0"/>
    <n v="0"/>
    <n v="0"/>
    <n v="0"/>
    <n v="0"/>
    <n v="0"/>
    <n v="0"/>
    <n v="0"/>
    <n v="0"/>
    <n v="0"/>
    <n v="0"/>
    <n v="0"/>
    <n v="0"/>
    <n v="0"/>
    <n v="0"/>
    <n v="0"/>
    <n v="0"/>
    <n v="0"/>
    <n v="0"/>
    <n v="0"/>
    <n v="0"/>
    <n v="0"/>
    <n v="0"/>
    <n v="0"/>
    <n v="0"/>
    <n v="0"/>
    <n v="0"/>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298231.2925170068"/>
    <n v="363848.39650145767"/>
    <n v="2262431.8056776756"/>
    <n v="0"/>
    <n v="0"/>
    <n v="0"/>
    <n v="0"/>
    <n v="0"/>
    <n v="0"/>
    <n v="0"/>
    <n v="0"/>
    <n v="0"/>
    <n v="0"/>
    <n v="0"/>
    <n v="0"/>
    <n v="0"/>
    <n v="0"/>
    <n v="0"/>
    <n v="0"/>
    <n v="0"/>
    <n v="0"/>
    <n v="0"/>
    <n v="0"/>
    <n v="0"/>
    <n v="0"/>
    <n v="0"/>
    <n v="0"/>
    <n v="0"/>
    <n v="0"/>
    <n v="0"/>
    <n v="0"/>
    <n v="0"/>
    <n v="0"/>
    <n v="0"/>
    <n v="0"/>
    <n v="0"/>
    <n v="0"/>
    <n v="0"/>
    <n v="0"/>
    <n v="0"/>
    <n v="75751.473922902485"/>
    <n v="72144.260878954752"/>
    <n v="68708.819884718818"/>
    <n v="65436.971318779819"/>
    <n v="62320.925065504598"/>
    <n v="59353.26196714722"/>
    <n v="56526.916159187836"/>
    <n v="53835.15824684556"/>
    <n v="51271.579282710052"/>
    <n v="48830.075507342903"/>
    <n v="46504.833816517057"/>
    <n v="44290.317920492431"/>
    <n v="42181.255162373753"/>
    <n v="40172.623964165468"/>
    <n v="38259.641870633779"/>
    <n v="36437.754162508361"/>
    <n v="34702.623011912721"/>
    <n v="33050.117154202591"/>
    <n v="31476.302051621518"/>
    <n v="29977.430525353826"/>
    <n v="28549.933833670315"/>
    <n v="27190.413174924102"/>
    <n v="25895.631595165814"/>
    <n v="24662.506281110298"/>
    <n v="23488.101220105047"/>
    <n v="22369.620209623852"/>
    <n v="21304.400199641768"/>
    <n v="20289.904952039775"/>
    <n v="19323.719001942649"/>
    <n v="18403.541906612038"/>
    <n v="17527.182768201943"/>
    <n v="16692.555017335184"/>
    <n v="15897.671445081129"/>
    <n v="15140.639471505834"/>
    <n v="14419.656639529367"/>
    <n v="13733.006323361302"/>
    <n v="13079.053641296479"/>
    <n v="12456.241563139502"/>
    <n v="11863.087202990004"/>
    <n v="11298.178288561907"/>
    <n v="2924511.4946961403"/>
    <n v="614179.44223409414"/>
    <x v="319"/>
  </r>
  <r>
    <s v="MK SR"/>
    <s v="Sekcia verejného obstarávania a správy majetku MK SR"/>
    <x v="321"/>
    <n v="2"/>
    <s v="Výmena okien, 6. poschodie, budova MK SR, Nám. SNP 33, BA"/>
    <s v="Výmena poškodených drevených okien z 90tych rokov 20. storočia, odstránenie zatekania, prefukovania, obmedzenie zvyšovania energetickej náročnosti budovy."/>
    <s v="Zamedzenie tepelných strát, zníženie energetickej náročnosti budovy."/>
    <s v="N/A"/>
    <s v="Zákon č. 278/1993 Z. z. o správe majetku štátu, §3 ods. 2, zákon č. 49/2002 Z. z. o ochrane pamiatkového fondu, §27 ods. 1, §28, ods. 2;                       zákon č. 50/1976 Z. z. o územnom plánovaní a stavebnomn poriadku, §86 ods. 1; "/>
    <n v="40"/>
    <x v="0"/>
    <n v="561"/>
    <s v="Výmena okien na 6.poschodí so zmenou Ug (- koeficient prestupu tepla cez sklo [W/m2.K]) zo súčasnej hodnoty  2,7-5,8 na Ug=1,1 usporí ročne 4,3-12,8 MWh na spotrebe energie v hodnote 285-837 eur na 6. poschodí )"/>
    <x v="0"/>
    <x v="1"/>
    <s v="B3 Stavebná rekonštrukcia priestorov"/>
    <s v="01 Investičný zámer"/>
    <s v="štátny rozpočet"/>
    <s v="08T0101"/>
    <s v="nie"/>
    <n v="1"/>
    <n v="48636"/>
    <n v="0"/>
    <n v="0"/>
    <n v="0"/>
    <n v="48636"/>
    <n v="0"/>
    <n v="0"/>
    <n v="0"/>
    <n v="0"/>
    <n v="0"/>
    <n v="0"/>
    <n v="0"/>
    <m/>
    <n v="0"/>
    <n v="0"/>
    <n v="0"/>
    <n v="0"/>
    <n v="0"/>
    <n v="0"/>
    <n v="0"/>
    <n v="0"/>
    <n v="0"/>
    <n v="0"/>
    <n v="0"/>
    <m/>
    <n v="1"/>
    <n v="0"/>
    <s v="B3"/>
    <n v="9"/>
    <n v="1"/>
    <n v="1"/>
    <n v="1"/>
    <n v="1"/>
    <n v="1"/>
    <n v="1"/>
    <n v="1"/>
    <n v="0"/>
    <n v="1"/>
    <n v="0"/>
    <n v="0"/>
    <n v="1"/>
    <n v="1"/>
    <n v="1"/>
    <n v="0"/>
    <n v="1"/>
    <n v="0"/>
    <n v="0"/>
    <n v="48636"/>
    <n v="0"/>
    <n v="0"/>
    <n v="0"/>
    <n v="0"/>
    <n v="0"/>
    <n v="0"/>
    <n v="0"/>
    <n v="0"/>
    <n v="0"/>
    <n v="0"/>
    <n v="0"/>
    <n v="0"/>
    <n v="0"/>
    <n v="0"/>
    <n v="0"/>
    <n v="0"/>
    <n v="0"/>
    <n v="0"/>
    <n v="0"/>
    <n v="0"/>
    <n v="0"/>
    <n v="0"/>
    <n v="0"/>
    <n v="0"/>
    <n v="0"/>
    <n v="0"/>
    <n v="0"/>
    <n v="0"/>
    <n v="0"/>
    <n v="0"/>
    <n v="0"/>
    <n v="0"/>
    <n v="0"/>
    <n v="0"/>
    <n v="0"/>
    <n v="0"/>
    <n v="0"/>
    <n v="0"/>
    <n v="0"/>
    <n v="0"/>
    <n v="561"/>
    <n v="561"/>
    <n v="561"/>
    <n v="561"/>
    <n v="561"/>
    <n v="561"/>
    <n v="561"/>
    <n v="561"/>
    <n v="561"/>
    <n v="561"/>
    <n v="561"/>
    <n v="561"/>
    <n v="561"/>
    <n v="561"/>
    <n v="561"/>
    <n v="561"/>
    <n v="561"/>
    <n v="561"/>
    <n v="561"/>
    <n v="561"/>
    <n v="561"/>
    <n v="561"/>
    <n v="561"/>
    <n v="561"/>
    <n v="561"/>
    <n v="561"/>
    <n v="561"/>
    <n v="561"/>
    <n v="561"/>
    <n v="561"/>
    <n v="561"/>
    <n v="561"/>
    <n v="561"/>
    <n v="561"/>
    <n v="561"/>
    <n v="561"/>
    <n v="561"/>
    <n v="561"/>
    <n v="561"/>
    <n v="561"/>
    <n v="561"/>
    <n v="561"/>
    <n v="561"/>
    <n v="44114.28571428571"/>
    <n v="0"/>
    <n v="0"/>
    <n v="0"/>
    <n v="0"/>
    <n v="0"/>
    <n v="0"/>
    <n v="0"/>
    <n v="0"/>
    <n v="0"/>
    <n v="0"/>
    <n v="0"/>
    <n v="0"/>
    <n v="0"/>
    <n v="0"/>
    <n v="0"/>
    <n v="0"/>
    <n v="0"/>
    <n v="0"/>
    <n v="0"/>
    <n v="0"/>
    <n v="0"/>
    <n v="0"/>
    <n v="0"/>
    <n v="0"/>
    <n v="0"/>
    <n v="0"/>
    <n v="0"/>
    <n v="0"/>
    <n v="0"/>
    <n v="0"/>
    <n v="0"/>
    <n v="0"/>
    <n v="0"/>
    <n v="0"/>
    <n v="0"/>
    <n v="0"/>
    <n v="0"/>
    <n v="0"/>
    <n v="0"/>
    <n v="508.84353741496597"/>
    <n v="484.61289277615805"/>
    <n v="461.53608835824576"/>
    <n v="439.55817938880546"/>
    <n v="418.62683751314813"/>
    <n v="398.69222620299814"/>
    <n v="379.7068820980935"/>
    <n v="361.62560199818427"/>
    <n v="344.405335236366"/>
    <n v="328.00508117749138"/>
    <n v="312.38579159761088"/>
    <n v="297.51027771201029"/>
    <n v="283.34312163048605"/>
    <n v="269.85059202903426"/>
    <n v="257.00056383717555"/>
    <n v="244.76244174969094"/>
    <n v="233.10708738065804"/>
    <n v="222.006749886341"/>
    <n v="211.43499989175334"/>
    <n v="201.3666665635746"/>
    <n v="191.77777767959489"/>
    <n v="182.64550255199509"/>
    <n v="173.94809766856676"/>
    <n v="165.66485492244453"/>
    <n v="157.77605230709003"/>
    <n v="150.26290695913335"/>
    <n v="143.10753043726987"/>
    <n v="136.29288613073319"/>
    <n v="129.80274869593643"/>
    <n v="123.62166542470131"/>
    <n v="117.73491945209649"/>
    <n v="112.12849471628236"/>
    <n v="106.78904258693559"/>
    <n v="101.70385008279578"/>
    <n v="96.86080960266267"/>
    <n v="92.248390097773964"/>
    <n v="87.855609616927595"/>
    <n v="83.672009158978639"/>
    <n v="79.687627770455862"/>
    <n v="75.892978829005571"/>
    <n v="44114.28571428571"/>
    <n v="9167.8547091341679"/>
    <x v="320"/>
  </r>
  <r>
    <s v="SND"/>
    <s v="Slovenské národné divadlo"/>
    <x v="322"/>
    <m/>
    <s v="Nákup kamerového systému v NB,HB,ÚDDSND"/>
    <s v="Súčasný kamerový systém je nevyhovujúci, nie je použiteľný na právne účely"/>
    <s v="Zabezpečenie ostrahy budov SND"/>
    <s v="N/A"/>
    <m/>
    <n v="5"/>
    <x v="3"/>
    <n v="20000"/>
    <s v="hrozba vzniku škody,ak sa investícia nezrealizuje"/>
    <x v="0"/>
    <x v="5"/>
    <s v="E1 Nákup hudobných nástrojov"/>
    <s v="01 Investičný zámer"/>
    <s v="štátny rozpočet"/>
    <s v="08S0101"/>
    <s v="áno"/>
    <n v="1"/>
    <n v="450000"/>
    <n v="0"/>
    <m/>
    <n v="0"/>
    <n v="250000"/>
    <n v="200000"/>
    <n v="0"/>
    <n v="0"/>
    <n v="0"/>
    <n v="0"/>
    <n v="0"/>
    <n v="0"/>
    <s v="-"/>
    <n v="0"/>
    <n v="0"/>
    <n v="0"/>
    <n v="0"/>
    <n v="0"/>
    <n v="0"/>
    <n v="0"/>
    <n v="0"/>
    <n v="0"/>
    <n v="0"/>
    <n v="0"/>
    <m/>
    <n v="0"/>
    <n v="0"/>
    <s v="E1"/>
    <n v="5"/>
    <n v="1"/>
    <n v="1"/>
    <n v="1"/>
    <n v="0"/>
    <n v="1"/>
    <n v="1"/>
    <n v="1"/>
    <n v="0"/>
    <n v="0"/>
    <n v="0"/>
    <n v="0"/>
    <n v="0"/>
    <n v="0"/>
    <n v="0"/>
    <n v="0"/>
    <n v="0"/>
    <n v="0"/>
    <n v="0"/>
    <n v="250000"/>
    <n v="200000"/>
    <n v="0"/>
    <n v="0"/>
    <n v="0"/>
    <n v="0"/>
    <n v="0"/>
    <n v="0"/>
    <n v="0"/>
    <n v="0"/>
    <n v="0"/>
    <n v="0"/>
    <n v="0"/>
    <n v="0"/>
    <n v="0"/>
    <n v="0"/>
    <n v="0"/>
    <n v="0"/>
    <n v="0"/>
    <n v="0"/>
    <n v="0"/>
    <n v="0"/>
    <n v="0"/>
    <n v="0"/>
    <n v="0"/>
    <n v="0"/>
    <n v="0"/>
    <n v="0"/>
    <n v="0"/>
    <n v="0"/>
    <n v="0"/>
    <n v="0"/>
    <n v="0"/>
    <n v="0"/>
    <n v="0"/>
    <n v="0"/>
    <n v="0"/>
    <n v="0"/>
    <n v="0"/>
    <n v="0"/>
    <n v="0"/>
    <n v="20000"/>
    <n v="20000"/>
    <n v="20000"/>
    <n v="20000"/>
    <n v="20000"/>
    <n v="20000"/>
    <n v="20000"/>
    <n v="20000"/>
    <n v="20000"/>
    <n v="20000"/>
    <n v="20000"/>
    <n v="20000"/>
    <n v="20000"/>
    <n v="20000"/>
    <n v="20000"/>
    <n v="20000"/>
    <n v="20000"/>
    <n v="20000"/>
    <n v="20000"/>
    <n v="20000"/>
    <n v="20000"/>
    <n v="20000"/>
    <n v="20000"/>
    <n v="20000"/>
    <n v="20000"/>
    <n v="20000"/>
    <n v="20000"/>
    <n v="20000"/>
    <n v="20000"/>
    <n v="20000"/>
    <n v="20000"/>
    <n v="20000"/>
    <n v="20000"/>
    <n v="20000"/>
    <n v="20000"/>
    <n v="20000"/>
    <n v="20000"/>
    <n v="20000"/>
    <n v="20000"/>
    <n v="20000"/>
    <n v="20000"/>
    <n v="20000"/>
    <n v="20000"/>
    <n v="226757.36961451246"/>
    <n v="172767.51970629519"/>
    <n v="0"/>
    <n v="0"/>
    <n v="0"/>
    <n v="0"/>
    <n v="0"/>
    <n v="0"/>
    <n v="0"/>
    <n v="0"/>
    <n v="0"/>
    <n v="0"/>
    <n v="0"/>
    <n v="0"/>
    <n v="0"/>
    <n v="0"/>
    <n v="0"/>
    <n v="0"/>
    <n v="0"/>
    <n v="0"/>
    <n v="0"/>
    <n v="0"/>
    <n v="0"/>
    <n v="0"/>
    <n v="0"/>
    <n v="0"/>
    <n v="0"/>
    <n v="0"/>
    <n v="0"/>
    <n v="0"/>
    <n v="0"/>
    <n v="0"/>
    <n v="0"/>
    <n v="0"/>
    <n v="0"/>
    <n v="0"/>
    <n v="0"/>
    <n v="0"/>
    <n v="0"/>
    <n v="0"/>
    <n v="18140.589569160999"/>
    <n v="17276.751970629521"/>
    <n v="16454.04949583764"/>
    <n v="15670.523329369178"/>
    <n v="14924.307932732554"/>
    <n v="14213.62660260243"/>
    <n v="13536.787240573743"/>
    <n v="12892.178324355946"/>
    <n v="12278.265070815187"/>
    <n v="11693.585781728749"/>
    <n v="11136.748363551191"/>
    <n v="10606.427012905893"/>
    <n v="10101.359059910377"/>
    <n v="9620.3419618194039"/>
    <n v="9162.2304398280048"/>
    <n v="8725.9337522171463"/>
    <n v="8310.4130973496631"/>
    <n v="7914.6791403330126"/>
    <n v="7537.7896574600118"/>
    <n v="7178.8472928190595"/>
    <n v="6836.9974217324379"/>
    <n v="6511.4261159356538"/>
    <n v="6201.358205653004"/>
    <n v="5906.0554339552418"/>
    <n v="5624.8146990049927"/>
    <n v="5356.9663800047538"/>
    <n v="5101.8727428616712"/>
    <n v="4858.9264217730197"/>
    <n v="4627.5489731171629"/>
    <n v="4407.1894982068197"/>
    <n v="4197.3233316255428"/>
    <n v="3997.4507920243268"/>
    <n v="3807.0959924041208"/>
    <n v="3625.8057070515433"/>
    <n v="3453.1482924300417"/>
    <n v="3288.7126594571823"/>
    <n v="3132.1072947211264"/>
    <n v="2982.9593283058339"/>
    <n v="2840.9136460055565"/>
    <n v="2705.6320438148155"/>
    <n v="399524.88932080765"/>
    <n v="82466.222297729881"/>
    <x v="321"/>
  </r>
  <r>
    <s v="UKB"/>
    <s v="Univerzitná knižnica v Bratislave"/>
    <x v="323"/>
    <n v="14"/>
    <s v="Monitorovanie prevádzky LAN siete UKB"/>
    <s v="V UKB sa nachádza rozsiahla lokálna dátová sieť (LAN), ktorá sa skladá z 12 virtuálnych lokálnych dátových sietí (VLAN). Počas prevádzky smerujú dátové toky z VLAN do internetu, z internetu do jednotlivých VLAN a z jednej VLAN do druhej. Na túto infraštruktúru sa denne pripája veľký počet užívateľov, ktorí prenášajú po sieti množstvo dát. K tomu je treba pripočítať ešte dáta, ktoré vyprodukujú servery. Prenos dát musí byť rýchly, spoľahlivý a zabezpečený proti zneužitiu. Z uvedeného dôvodu je potrebné zabezpečiť priepustnosť siete tak, aby nedochádzalo ku kolísaniu rýchlosti, stratám dát, k zahlteniu siete dátami, prípadne až k jej kolapsu. Súčasne je potrebné ochrániť sieť pred nežiaducimi aktivitami, aby bola zaručená bezpečnosť na sieti. Tento projekt rieši monitorovanie LAN siete v reálnom čase (SW) za účelom sprehľadnenia jednotlivých dátových tokov a zaručenia bezpečnosti v jednotlivých VLAN sieťach a v pripojení na internet. Vzhľadom na to, že UKB dlhodobo takýmto SW nedisponuje, je potrebné ho obstarať. Bezpečné fungovanie siete zabezpečí spoľahlivú prevádzku knižnično-informačných systémov, čo v konečnom dôsledku prispeje k budovaniu, trvalému uchovávaniu, rozvoju a ochrane knižnično-informačných fondov. Požiadavky na server: Rackmount 1U, 2xcpu 5218R, 64GB RAM, 2TB SSD Sata HDD, OS Linux "/>
    <s v="Cieľom je automatická identifikácia hrozieb, útokov, incidentov, konfiguračných a bezpečnostných problémov."/>
    <s v="N/A"/>
    <s v="Stratégia rozvoja slovenského knihovníctva na roky 2015 – 2020, /strategická oblasť č. 2/ priorita 2.3 opatrenie 2.3.1"/>
    <n v="5"/>
    <x v="3"/>
    <n v="1500"/>
    <s v="Prehľad o aktivitách na počítačovej sieti ušetrí čas pri riešení problémov zahltenia siete, podozrivých aktivitách na sieti."/>
    <x v="0"/>
    <x v="3"/>
    <s v="D3 Obstaranie novej IT funkcionality"/>
    <s v="01 Investičný zámer"/>
    <s v="štátny rozpočet"/>
    <s v="0EK0I03 Podporná infraštruktúra"/>
    <s v="nie"/>
    <n v="1"/>
    <n v="34000"/>
    <n v="0"/>
    <n v="0"/>
    <n v="0"/>
    <n v="34000"/>
    <n v="0"/>
    <n v="0"/>
    <n v="0"/>
    <n v="0"/>
    <n v="0"/>
    <n v="0"/>
    <n v="0"/>
    <s v="-"/>
    <n v="0"/>
    <n v="0"/>
    <n v="0"/>
    <n v="0"/>
    <n v="0"/>
    <n v="0"/>
    <n v="0"/>
    <n v="0"/>
    <n v="0"/>
    <n v="0"/>
    <n v="0"/>
    <m/>
    <n v="1"/>
    <n v="0"/>
    <s v="D3"/>
    <n v="9"/>
    <n v="1"/>
    <n v="1"/>
    <n v="1"/>
    <n v="1"/>
    <n v="1"/>
    <n v="1"/>
    <n v="1"/>
    <n v="0"/>
    <n v="1"/>
    <n v="0"/>
    <n v="0"/>
    <n v="1"/>
    <n v="1"/>
    <n v="1"/>
    <n v="0"/>
    <n v="1"/>
    <n v="0"/>
    <n v="0"/>
    <n v="34000"/>
    <n v="0"/>
    <n v="0"/>
    <n v="0"/>
    <n v="0"/>
    <n v="0"/>
    <n v="0"/>
    <n v="0"/>
    <n v="0"/>
    <n v="0"/>
    <n v="0"/>
    <n v="0"/>
    <n v="0"/>
    <n v="0"/>
    <n v="0"/>
    <n v="0"/>
    <n v="0"/>
    <n v="0"/>
    <n v="0"/>
    <n v="0"/>
    <n v="0"/>
    <n v="0"/>
    <n v="0"/>
    <n v="0"/>
    <n v="0"/>
    <n v="0"/>
    <n v="0"/>
    <n v="0"/>
    <n v="0"/>
    <n v="0"/>
    <n v="0"/>
    <n v="0"/>
    <n v="0"/>
    <n v="0"/>
    <n v="0"/>
    <n v="0"/>
    <n v="0"/>
    <n v="0"/>
    <n v="0"/>
    <n v="0"/>
    <n v="0"/>
    <n v="1500"/>
    <n v="1500"/>
    <n v="1500"/>
    <n v="1500"/>
    <n v="1500"/>
    <n v="1500"/>
    <n v="1500"/>
    <n v="1500"/>
    <n v="1500"/>
    <n v="1500"/>
    <n v="1500"/>
    <n v="1500"/>
    <n v="1500"/>
    <n v="1500"/>
    <n v="1500"/>
    <n v="1500"/>
    <n v="1500"/>
    <n v="1500"/>
    <n v="1500"/>
    <n v="1500"/>
    <n v="1500"/>
    <n v="1500"/>
    <n v="1500"/>
    <n v="1500"/>
    <n v="1500"/>
    <n v="1500"/>
    <n v="1500"/>
    <n v="1500"/>
    <n v="1500"/>
    <n v="1500"/>
    <n v="1500"/>
    <n v="1500"/>
    <n v="1500"/>
    <n v="1500"/>
    <n v="1500"/>
    <n v="1500"/>
    <n v="1500"/>
    <n v="1500"/>
    <n v="1500"/>
    <n v="1500"/>
    <n v="1500"/>
    <n v="1500"/>
    <n v="1500"/>
    <n v="30839.002267573695"/>
    <n v="0"/>
    <n v="0"/>
    <n v="0"/>
    <n v="0"/>
    <n v="0"/>
    <n v="0"/>
    <n v="0"/>
    <n v="0"/>
    <n v="0"/>
    <n v="0"/>
    <n v="0"/>
    <n v="0"/>
    <n v="0"/>
    <n v="0"/>
    <n v="0"/>
    <n v="0"/>
    <n v="0"/>
    <n v="0"/>
    <n v="0"/>
    <n v="0"/>
    <n v="0"/>
    <n v="0"/>
    <n v="0"/>
    <n v="0"/>
    <n v="0"/>
    <n v="0"/>
    <n v="0"/>
    <n v="0"/>
    <n v="0"/>
    <n v="0"/>
    <n v="0"/>
    <n v="0"/>
    <n v="0"/>
    <n v="0"/>
    <n v="0"/>
    <n v="0"/>
    <n v="0"/>
    <n v="0"/>
    <n v="0"/>
    <n v="1360.5442176870747"/>
    <n v="1295.756397797214"/>
    <n v="1234.0537121878231"/>
    <n v="1175.2892497026885"/>
    <n v="1119.3230949549416"/>
    <n v="1066.0219951951822"/>
    <n v="1015.2590430430307"/>
    <n v="966.91337432669593"/>
    <n v="920.86988031113901"/>
    <n v="877.01893362965609"/>
    <n v="835.25612726633926"/>
    <n v="795.48202596794204"/>
    <n v="757.60192949327825"/>
    <n v="721.52564713645529"/>
    <n v="687.16728298710029"/>
    <n v="654.44503141628593"/>
    <n v="623.28098230122475"/>
    <n v="593.60093552497597"/>
    <n v="565.33422430950088"/>
    <n v="538.41354696142946"/>
    <n v="512.77480662993287"/>
    <n v="488.356958695174"/>
    <n v="465.10186542397531"/>
    <n v="442.95415754664316"/>
    <n v="421.86110242537444"/>
    <n v="401.77247850035656"/>
    <n v="382.64045571462532"/>
    <n v="364.41948163297644"/>
    <n v="347.06617298378723"/>
    <n v="330.5392123655115"/>
    <n v="314.79924987191572"/>
    <n v="299.80880940182453"/>
    <n v="285.53219943030905"/>
    <n v="271.93542802886572"/>
    <n v="258.98612193225313"/>
    <n v="246.65344945928865"/>
    <n v="234.90804710408449"/>
    <n v="223.72194962293756"/>
    <n v="213.06852345041673"/>
    <n v="202.92240328611118"/>
    <n v="30839.002267573695"/>
    <n v="6184.9666723297423"/>
    <x v="322"/>
  </r>
  <r>
    <s v="NDKE"/>
    <s v="Národné divadlo Košice"/>
    <x v="324"/>
    <n v="5"/>
    <s v="Objekt dielní - zníženie energetickej náročnosti objektu /Havarijný stav/"/>
    <s v="Výmena strešných svetlíkov a zateplenie objektu obvodových stien i strechy zabezpečí ochranu konštrukcií stavby, ktoré sú poškodené poveternostnými vplyvmi a staticky nestabilné. Zateplenie strešnej konštrukcie ako aj obvodových stien nespľňa súčasné teplotechnické podmienky čím dochádza k z načným únilom, cez strešnú konštrukciu zateká, čo má vplyv na stavbu a taktiež na prevádzkovanie objektu. Komplexná výmena elektroinštalácie v objekte, ktorá je ešte z rokov na prelome 50/60 rokov minulého storočia, čo v súčasnosti už nezodpovedá príslušným normám. Stavba bola postavená na prelome 50 -60 rokov minulého storočia, nachádza sa v pôvodnom stave. Rekonštrukcia plynovej kotolne a rozvodov ÚK a TÚV. Rekonštrukciou plynovej kotolne minimalizovať náklady na údržbu a opravy, stávajúca kotolňa je na hranici životnosti, je často poruchová vrátane rozvodov ÚK v objekte, ktoré sú staré a majú často výpadky v kúrení."/>
    <s v="Zabezpečiť stabilitu strešnej konštrukcie, ochrániť stavbu a technické vybavenie priestorov, vrátane ochrany zdravia zamestnancov. Znížiť energetickú náročnost objektu cca 40 - 50% nákladov na ročnú prevádzku a zvýšenie účinnosti výkonu kotolne, čím sa zvýši efektívnosť vykurovania."/>
    <s v="-"/>
    <s v="Zákon č. 50/1976 Z.z. stavebný zákon, §86 ods. 1; Zákon č. 124/2006 Z.z. o bezpečnosti a ochrane zdravia pri práci, §5 ods. 1 a ods. 2  a) a c) a d) a h) a  §6 ods. 1  b) a d) a f); Zákon č. 278/1993 Z. z. o správe majetku štátu, §3 ods. 2"/>
    <n v="40"/>
    <x v="0"/>
    <n v="30850"/>
    <s v="Súčasná cena za kWh x predpokladané množstvo energií za rok x predpokladaná úspora energií pri odhade 30% na elektrine a 60% na plyne + spriemerované náklady na opravu údržbu kotolne a elektro rozvodovročne za predchádzajúce roky"/>
    <x v="1"/>
    <x v="2"/>
    <s v="0 Odstránenie havarijného stavu"/>
    <s v="01 Investičný zámer"/>
    <s v="štátny rozpočet"/>
    <s v="08S0101 Divadlá a divadelná činnosť"/>
    <s v="nie"/>
    <n v="1"/>
    <n v="3000000"/>
    <n v="130000"/>
    <n v="0"/>
    <n v="0"/>
    <n v="130000"/>
    <n v="2870000"/>
    <n v="0"/>
    <n v="0"/>
    <n v="0"/>
    <n v="0"/>
    <n v="0"/>
    <n v="0"/>
    <s v="-"/>
    <n v="0"/>
    <n v="0"/>
    <n v="0"/>
    <n v="0"/>
    <n v="0"/>
    <n v="0"/>
    <n v="0"/>
    <n v="0"/>
    <n v="0"/>
    <n v="0"/>
    <n v="0"/>
    <s v="Predpokladané náklady na realizáciu stavby sú stanovené ako hrubý odhad."/>
    <n v="0"/>
    <n v="1"/>
    <s v="0"/>
    <n v="9"/>
    <n v="1"/>
    <n v="1"/>
    <n v="1"/>
    <n v="1"/>
    <n v="1"/>
    <n v="1"/>
    <n v="0"/>
    <n v="1"/>
    <n v="1"/>
    <n v="1"/>
    <n v="0"/>
    <n v="0"/>
    <n v="1"/>
    <n v="1"/>
    <n v="0"/>
    <n v="1"/>
    <n v="0"/>
    <n v="0"/>
    <n v="130000"/>
    <n v="2870000"/>
    <n v="0"/>
    <n v="0"/>
    <n v="0"/>
    <n v="0"/>
    <n v="0"/>
    <n v="0"/>
    <n v="0"/>
    <n v="0"/>
    <n v="0"/>
    <n v="0"/>
    <n v="0"/>
    <n v="0"/>
    <n v="0"/>
    <n v="0"/>
    <n v="0"/>
    <n v="0"/>
    <n v="0"/>
    <n v="0"/>
    <n v="0"/>
    <n v="0"/>
    <n v="0"/>
    <n v="0"/>
    <n v="0"/>
    <n v="0"/>
    <n v="0"/>
    <n v="0"/>
    <n v="0"/>
    <n v="0"/>
    <n v="0"/>
    <n v="0"/>
    <n v="0"/>
    <n v="0"/>
    <n v="0"/>
    <n v="0"/>
    <n v="0"/>
    <n v="0"/>
    <n v="0"/>
    <n v="0"/>
    <n v="0"/>
    <n v="30850"/>
    <n v="30850"/>
    <n v="30850"/>
    <n v="30850"/>
    <n v="30850"/>
    <n v="30850"/>
    <n v="30850"/>
    <n v="30850"/>
    <n v="30850"/>
    <n v="30850"/>
    <n v="30850"/>
    <n v="30850"/>
    <n v="30850"/>
    <n v="30850"/>
    <n v="30850"/>
    <n v="30850"/>
    <n v="30850"/>
    <n v="30850"/>
    <n v="30850"/>
    <n v="30850"/>
    <n v="30850"/>
    <n v="30850"/>
    <n v="30850"/>
    <n v="30850"/>
    <n v="30850"/>
    <n v="30850"/>
    <n v="30850"/>
    <n v="30850"/>
    <n v="30850"/>
    <n v="30850"/>
    <n v="30850"/>
    <n v="30850"/>
    <n v="30850"/>
    <n v="30850"/>
    <n v="30850"/>
    <n v="30850"/>
    <n v="30850"/>
    <n v="30850"/>
    <n v="30850"/>
    <n v="30850"/>
    <n v="30850"/>
    <n v="30850"/>
    <n v="30850"/>
    <n v="117913.83219954648"/>
    <n v="2479213.907785336"/>
    <n v="0"/>
    <n v="0"/>
    <n v="0"/>
    <n v="0"/>
    <n v="0"/>
    <n v="0"/>
    <n v="0"/>
    <n v="0"/>
    <n v="0"/>
    <n v="0"/>
    <n v="0"/>
    <n v="0"/>
    <n v="0"/>
    <n v="0"/>
    <n v="0"/>
    <n v="0"/>
    <n v="0"/>
    <n v="0"/>
    <n v="0"/>
    <n v="0"/>
    <n v="0"/>
    <n v="0"/>
    <n v="0"/>
    <n v="0"/>
    <n v="0"/>
    <n v="0"/>
    <n v="0"/>
    <n v="0"/>
    <n v="0"/>
    <n v="0"/>
    <n v="0"/>
    <n v="0"/>
    <n v="0"/>
    <n v="0"/>
    <n v="0"/>
    <n v="0"/>
    <n v="0"/>
    <n v="0"/>
    <n v="27981.859410430839"/>
    <n v="26649.389914696036"/>
    <n v="25380.371347329557"/>
    <n v="24171.78223555196"/>
    <n v="23020.744986239963"/>
    <n v="21924.519034514247"/>
    <n v="20880.494318584999"/>
    <n v="19886.185065319045"/>
    <n v="18939.223871732425"/>
    <n v="18037.356068316592"/>
    <n v="17178.434350777712"/>
    <n v="16360.413667407342"/>
    <n v="15581.346349911757"/>
    <n v="14839.377476106431"/>
    <n v="14132.740453434697"/>
    <n v="13459.752812794948"/>
    <n v="12818.812202661855"/>
    <n v="12208.392573963671"/>
    <n v="11627.040546632068"/>
    <n v="11073.371949173399"/>
    <n v="10546.068523022284"/>
    <n v="10043.874783830746"/>
    <n v="9565.5950322197587"/>
    <n v="9110.0905068759603"/>
    <n v="8676.2766732152013"/>
    <n v="8263.120641157333"/>
    <n v="7869.6387058641276"/>
    <n v="7494.8940055848825"/>
    <n v="7137.9942910332238"/>
    <n v="6798.0898009840203"/>
    <n v="6474.3712390324008"/>
    <n v="6166.0678466975241"/>
    <n v="5872.4455682833568"/>
    <n v="5592.8053031270056"/>
    <n v="5326.4812410733393"/>
    <n v="5072.8392772127036"/>
    <n v="4831.2755021073372"/>
    <n v="4601.2147639117493"/>
    <n v="4382.1092989635708"/>
    <n v="4173.4374275843529"/>
    <n v="2597127.7399848825"/>
    <n v="504150.29906736052"/>
    <x v="323"/>
  </r>
  <r>
    <s v="ŠVK KE"/>
    <s v="Štátna vedecká knižnica v Košiciach"/>
    <x v="325"/>
    <n v="2"/>
    <s v="Rekonštrukcia vykurovacej sústavy v budove na Hlavnej 10"/>
    <s v="Cieľom je rekonštrukcia vykurovacej sústavy - osadenie termostatických ventilov, hydraulické vyregulovanie, výmena ležatých rozvodov a ich preizolovanie."/>
    <s v="Cieľom je zníženie energetickej náročnosti budovy"/>
    <s v="-"/>
    <s v="Zákon č. 555/ 2005 o energetickej hospodárnosti budov"/>
    <n v="40"/>
    <x v="0"/>
    <n v="5309"/>
    <s v="Vychádzame z reálnej spotreby tepla za rok 2021 (40 841 €). Pri realizácie investície podľa PD ušetríme 13% tepla, t.j. 5309 € (43459 kWh)."/>
    <x v="0"/>
    <x v="1"/>
    <s v="0 Odstránenie havarijného stavu"/>
    <s v="05 Projektová dokumentácia k dispozícii - pre realizáciu stavby"/>
    <s v="štátny rozpočet"/>
    <s v="08T0109"/>
    <s v="nie"/>
    <n v="1"/>
    <n v="95670"/>
    <n v="1440"/>
    <n v="0"/>
    <n v="0"/>
    <n v="94230"/>
    <n v="0"/>
    <n v="0"/>
    <n v="0"/>
    <n v="0"/>
    <n v="0"/>
    <n v="0"/>
    <n v="0"/>
    <s v="Veľké tepelné straty spôsobuje aj 62 starých okien a nevykurovaný suterén, ktorý nie je súčasťou PD termostatizácie."/>
    <n v="424000"/>
    <n v="0"/>
    <n v="0"/>
    <n v="170000"/>
    <n v="254000"/>
    <n v="0"/>
    <n v="0"/>
    <n v="0"/>
    <n v="0"/>
    <n v="0"/>
    <n v="0"/>
    <s v="Disponujeme PD rekonštrukcie vykurovacej sústavy (04/2021, suma vyčerpaná)."/>
    <n v="1"/>
    <n v="0"/>
    <s v="0"/>
    <n v="6"/>
    <n v="0"/>
    <n v="1"/>
    <n v="1"/>
    <n v="1"/>
    <n v="1"/>
    <n v="0"/>
    <n v="0"/>
    <n v="0"/>
    <n v="0"/>
    <n v="0"/>
    <n v="0"/>
    <n v="0"/>
    <n v="1"/>
    <n v="1"/>
    <n v="0"/>
    <n v="1"/>
    <n v="0"/>
    <n v="0"/>
    <n v="264230"/>
    <n v="254000"/>
    <n v="0"/>
    <n v="0"/>
    <n v="0"/>
    <n v="0"/>
    <n v="0"/>
    <n v="0"/>
    <n v="0"/>
    <n v="0"/>
    <n v="0"/>
    <n v="0"/>
    <n v="0"/>
    <n v="0"/>
    <n v="0"/>
    <n v="0"/>
    <n v="0"/>
    <n v="0"/>
    <n v="0"/>
    <n v="0"/>
    <n v="0"/>
    <n v="0"/>
    <n v="0"/>
    <n v="0"/>
    <n v="0"/>
    <n v="0"/>
    <n v="0"/>
    <n v="0"/>
    <n v="0"/>
    <n v="0"/>
    <n v="0"/>
    <n v="0"/>
    <n v="0"/>
    <n v="0"/>
    <n v="0"/>
    <n v="0"/>
    <n v="0"/>
    <n v="0"/>
    <n v="0"/>
    <n v="0"/>
    <n v="0"/>
    <n v="5309"/>
    <n v="5309"/>
    <n v="5309"/>
    <n v="5309"/>
    <n v="5309"/>
    <n v="5309"/>
    <n v="5309"/>
    <n v="5309"/>
    <n v="5309"/>
    <n v="5309"/>
    <n v="5309"/>
    <n v="5309"/>
    <n v="5309"/>
    <n v="5309"/>
    <n v="5309"/>
    <n v="5309"/>
    <n v="5309"/>
    <n v="5309"/>
    <n v="5309"/>
    <n v="5309"/>
    <n v="5309"/>
    <n v="5309"/>
    <n v="5309"/>
    <n v="5309"/>
    <n v="5309"/>
    <n v="5309"/>
    <n v="5309"/>
    <n v="5309"/>
    <n v="5309"/>
    <n v="5309"/>
    <n v="5309"/>
    <n v="5309"/>
    <n v="5309"/>
    <n v="5309"/>
    <n v="5309"/>
    <n v="5309"/>
    <n v="5309"/>
    <n v="5309"/>
    <n v="5309"/>
    <n v="5309"/>
    <n v="5309"/>
    <n v="5309"/>
    <n v="5309"/>
    <n v="239664.3990929705"/>
    <n v="219414.75002699491"/>
    <n v="0"/>
    <n v="0"/>
    <n v="0"/>
    <n v="0"/>
    <n v="0"/>
    <n v="0"/>
    <n v="0"/>
    <n v="0"/>
    <n v="0"/>
    <n v="0"/>
    <n v="0"/>
    <n v="0"/>
    <n v="0"/>
    <n v="0"/>
    <n v="0"/>
    <n v="0"/>
    <n v="0"/>
    <n v="0"/>
    <n v="0"/>
    <n v="0"/>
    <n v="0"/>
    <n v="0"/>
    <n v="0"/>
    <n v="0"/>
    <n v="0"/>
    <n v="0"/>
    <n v="0"/>
    <n v="0"/>
    <n v="0"/>
    <n v="0"/>
    <n v="0"/>
    <n v="0"/>
    <n v="0"/>
    <n v="0"/>
    <n v="0"/>
    <n v="0"/>
    <n v="0"/>
    <n v="0"/>
    <n v="4815.419501133787"/>
    <n v="4586.113810603606"/>
    <n v="4367.727438670101"/>
    <n v="4159.7404177810486"/>
    <n v="3961.6575407438563"/>
    <n v="3773.0071816608147"/>
    <n v="3593.3401730103001"/>
    <n v="3422.2287362002858"/>
    <n v="3259.265463047891"/>
    <n v="3104.0623457598963"/>
    <n v="2956.2498531046635"/>
    <n v="2815.4760505758695"/>
    <n v="2681.4057624532097"/>
    <n v="2553.7197737649608"/>
    <n v="2432.1140702523439"/>
    <n v="2316.2991145260412"/>
    <n v="2205.9991566914682"/>
    <n v="2100.9515778013979"/>
    <n v="2000.9062645727602"/>
    <n v="1905.6250138788193"/>
    <n v="1814.8809655988755"/>
    <n v="1728.4580624751193"/>
    <n v="1646.15053569059"/>
    <n v="1567.7624149434189"/>
    <n v="1493.1070618508752"/>
    <n v="1422.006725572262"/>
    <n v="1354.2921195926306"/>
    <n v="1289.802018659648"/>
    <n v="1228.3828749139509"/>
    <n v="1169.8884522990004"/>
    <n v="1114.1794783800005"/>
    <n v="1061.1233127428575"/>
    <n v="1010.5936311836739"/>
    <n v="962.47012493683212"/>
    <n v="916.63821422555452"/>
    <n v="872.98877545290895"/>
    <n v="831.41788138372294"/>
    <n v="791.82655369878364"/>
    <n v="754.12052733217502"/>
    <n v="718.21002603064278"/>
    <n v="459079.14911996538"/>
    <n v="86759.609003196645"/>
    <x v="324"/>
  </r>
  <r>
    <s v="SNM"/>
    <s v="SNM - Múzeum Ľudovíta Štúra"/>
    <x v="326"/>
    <n v="1"/>
    <s v="Komplexná revitalizácia budovy SNM-Múzea Ľudovíta Štúra v Modre"/>
    <s v="Revitalizácia a rekonštrukcia dvorových častí budovy vrátane nadstavby, vznik nových priestorov pre administratívu, depozity a prevádzkovo - technické zázemie celého múzea, vytvorenie jasných funkčných komunikačné trás pre návštevníkov, zamestnancov a obslužný personál, ktoré by sa nemali navzájom krížiť. Múzeum by malo prestavbou získať nové expozície, knižničné a výstavné priestory, prednáškovú miestnosť, kancelárie a sociálne zariadenia vyhovujúce hygienickým požiadavkám, depozitáre spĺňajúce zákonné požiadavky, prístup pre imobilných návštevníkov, recepciu pre návštevníkov, užívateľné priestory v nádvorí."/>
    <s v="Cieľom komplexnej revitalizácie je záchrana havarijného stavu budovy, zásadné skvalitnenie a zlepšenie prevádzkových podmienok múzea, zabezpečenie atraktívneho výstavného a prezentačného priestoru."/>
    <m/>
    <s v="Štatút SNM "/>
    <n v="40"/>
    <x v="1"/>
    <n v="19324"/>
    <s v="návštevnosť za rok 2022"/>
    <x v="0"/>
    <x v="1"/>
    <s v="B1 Komplexná rekonštrukcia"/>
    <s v="05 Projektová dokumentácia k dispozícii - pre realizáciu stavby"/>
    <s v="štátny rozpočet"/>
    <s v="08S0106 - Múzeá a galérie"/>
    <s v="nie"/>
    <n v="1"/>
    <n v="2020000"/>
    <n v="20000"/>
    <n v="0"/>
    <m/>
    <n v="20000"/>
    <n v="1000000"/>
    <n v="1000000"/>
    <n v="0"/>
    <n v="0"/>
    <n v="0"/>
    <n v="0"/>
    <n v="0"/>
    <s v="Čiastočné uzavretie múzea,_x000a_a prenájom priestorov z dôvodu vysťahovanie časti priestorov"/>
    <n v="36000"/>
    <n v="0"/>
    <n v="0"/>
    <n v="0"/>
    <n v="20000"/>
    <n v="16000"/>
    <n v="0"/>
    <n v="0"/>
    <n v="0"/>
    <n v="0"/>
    <n v="0"/>
    <m/>
    <n v="0"/>
    <n v="1"/>
    <s v="B1"/>
    <n v="8"/>
    <n v="1"/>
    <n v="1"/>
    <n v="1"/>
    <n v="1"/>
    <n v="1"/>
    <n v="0"/>
    <n v="0"/>
    <n v="0"/>
    <n v="1"/>
    <n v="0"/>
    <n v="0"/>
    <n v="1"/>
    <n v="1"/>
    <n v="1"/>
    <n v="0"/>
    <n v="1"/>
    <n v="0"/>
    <n v="0"/>
    <n v="20000"/>
    <n v="1020000"/>
    <n v="1016000"/>
    <n v="0"/>
    <n v="0"/>
    <n v="0"/>
    <n v="0"/>
    <n v="0"/>
    <n v="0"/>
    <n v="0"/>
    <n v="0"/>
    <n v="0"/>
    <n v="0"/>
    <n v="0"/>
    <n v="0"/>
    <n v="0"/>
    <n v="0"/>
    <n v="0"/>
    <n v="0"/>
    <n v="0"/>
    <n v="0"/>
    <n v="0"/>
    <n v="0"/>
    <n v="0"/>
    <n v="0"/>
    <n v="0"/>
    <n v="0"/>
    <n v="0"/>
    <n v="0"/>
    <n v="0"/>
    <n v="0"/>
    <n v="0"/>
    <n v="0"/>
    <n v="0"/>
    <n v="0"/>
    <n v="0"/>
    <n v="0"/>
    <n v="0"/>
    <n v="0"/>
    <n v="0"/>
    <n v="0"/>
    <n v="19324"/>
    <n v="19324"/>
    <n v="19324"/>
    <n v="19324"/>
    <n v="19324"/>
    <n v="19324"/>
    <n v="19324"/>
    <n v="19324"/>
    <n v="19324"/>
    <n v="19324"/>
    <n v="19324"/>
    <n v="19324"/>
    <n v="19324"/>
    <n v="19324"/>
    <n v="19324"/>
    <n v="19324"/>
    <n v="19324"/>
    <n v="19324"/>
    <n v="19324"/>
    <n v="19324"/>
    <n v="19324"/>
    <n v="19324"/>
    <n v="19324"/>
    <n v="19324"/>
    <n v="19324"/>
    <n v="19324"/>
    <n v="19324"/>
    <n v="19324"/>
    <n v="19324"/>
    <n v="19324"/>
    <n v="19324"/>
    <n v="19324"/>
    <n v="19324"/>
    <n v="19324"/>
    <n v="19324"/>
    <n v="19324"/>
    <n v="19324"/>
    <n v="19324"/>
    <n v="19324"/>
    <n v="19324"/>
    <n v="19324"/>
    <n v="19324"/>
    <n v="19324"/>
    <n v="18140.589569160999"/>
    <n v="881114.35050210555"/>
    <n v="835865.71438855212"/>
    <n v="0"/>
    <n v="0"/>
    <n v="0"/>
    <n v="0"/>
    <n v="0"/>
    <n v="0"/>
    <n v="0"/>
    <n v="0"/>
    <n v="0"/>
    <n v="0"/>
    <n v="0"/>
    <n v="0"/>
    <n v="0"/>
    <n v="0"/>
    <n v="0"/>
    <n v="0"/>
    <n v="0"/>
    <n v="0"/>
    <n v="0"/>
    <n v="0"/>
    <n v="0"/>
    <n v="0"/>
    <n v="0"/>
    <n v="0"/>
    <n v="0"/>
    <n v="0"/>
    <n v="0"/>
    <n v="0"/>
    <n v="0"/>
    <n v="0"/>
    <n v="0"/>
    <n v="0"/>
    <n v="0"/>
    <n v="0"/>
    <n v="0"/>
    <n v="0"/>
    <n v="0"/>
    <n v="17527.437641723354"/>
    <n v="16692.797754022242"/>
    <n v="15897.902622878328"/>
    <n v="15140.859640836501"/>
    <n v="14419.866324606193"/>
    <n v="13733.206023434466"/>
    <n v="13079.24383184235"/>
    <n v="12456.422696992715"/>
    <n v="11863.259711421633"/>
    <n v="11298.342582306317"/>
    <n v="10760.32626886316"/>
    <n v="10247.929779869673"/>
    <n v="9759.9331236854068"/>
    <n v="9295.1744035099073"/>
    <n v="8852.5470509618171"/>
    <n v="8430.9971913922072"/>
    <n v="8029.5211346592441"/>
    <n v="7647.1629853897566"/>
    <n v="7283.0123670378634"/>
    <n v="6936.2022543217754"/>
    <n v="6605.9069088778815"/>
    <n v="6291.3399132170289"/>
    <n v="5991.7522983019326"/>
    <n v="5706.4307602875551"/>
    <n v="5434.6959621786236"/>
    <n v="5175.9009163605933"/>
    <n v="4929.4294441529464"/>
    <n v="4694.6947087170911"/>
    <n v="4471.1378178258028"/>
    <n v="4258.2264931674299"/>
    <n v="4055.4538030166"/>
    <n v="3862.3369552539043"/>
    <n v="3678.4161478608617"/>
    <n v="3503.2534741532008"/>
    <n v="3336.4318801459062"/>
    <n v="3177.5541715675295"/>
    <n v="3026.2420681595522"/>
    <n v="2882.1353030090968"/>
    <n v="2744.8907647705687"/>
    <n v="2614.1816807338751"/>
    <n v="1735120.6544598187"/>
    <n v="315792.556861513"/>
    <x v="325"/>
  </r>
  <r>
    <s v="ŠVK PO"/>
    <s v="Štátna vedecká knižnica v Prešove"/>
    <x v="327"/>
    <n v="6"/>
    <s v="Výstavba účelovej budovy - novostavba"/>
    <s v="Výstavba novej účelovej budovy, ktorá by zastrešovala všetky činnosti   knižnice z jedného miesta vrátane skladu knižničného fondu. "/>
    <s v="Vybudovanie multifunkčného kultúrno-vzdelávacieho centra  s prioritou  kničničných služieb."/>
    <m/>
    <s v="https://www.culture.gov.sk/wp-content/uploads/2020/10/Revizia_vydavkov_na_kulturu_-_zaverecna_sprava_compressed.pdf, odsek 3.2.4"/>
    <n v="40"/>
    <x v="1"/>
    <n v="290389"/>
    <s v="ide o celkovú návštevnosť vrátane podujatí,  návštevnosti OPACu, webstránky, portálu"/>
    <x v="0"/>
    <x v="6"/>
    <s v="A2 Výstavba budovy"/>
    <s v="01 Investičný zámer"/>
    <s v="štátny rozpočet"/>
    <s v="08T 0109"/>
    <s v="nie"/>
    <n v="1"/>
    <n v="33000000"/>
    <n v="0"/>
    <n v="0"/>
    <n v="200000"/>
    <n v="460000"/>
    <n v="10000000"/>
    <n v="10000000"/>
    <n v="12340000"/>
    <n v="0"/>
    <n v="0"/>
    <n v="0"/>
    <n v="0"/>
    <s v="-"/>
    <n v="0"/>
    <n v="0"/>
    <n v="0"/>
    <n v="0"/>
    <n v="0"/>
    <n v="0"/>
    <n v="0"/>
    <n v="0"/>
    <n v="0"/>
    <n v="0"/>
    <n v="0"/>
    <s v="stavebný zámer je z roku 2008, v roku 2009 pozastavenie spracovávania projektovej dokumentácie v dôsledku finančnej krízy, máme v správe/dispozícii pozemok o rozlohe 4245 m2"/>
    <n v="0"/>
    <n v="1"/>
    <s v="A2"/>
    <n v="8"/>
    <n v="1"/>
    <n v="1"/>
    <n v="1"/>
    <n v="1"/>
    <n v="1"/>
    <n v="0"/>
    <n v="0"/>
    <n v="0"/>
    <n v="1"/>
    <n v="0"/>
    <n v="0"/>
    <n v="1"/>
    <n v="1"/>
    <n v="1"/>
    <n v="0"/>
    <n v="1"/>
    <n v="0"/>
    <n v="200000"/>
    <n v="460000"/>
    <n v="10000000"/>
    <n v="10000000"/>
    <n v="12340000"/>
    <n v="0"/>
    <n v="0"/>
    <n v="0"/>
    <n v="0"/>
    <n v="0"/>
    <n v="0"/>
    <n v="0"/>
    <n v="0"/>
    <n v="0"/>
    <n v="0"/>
    <n v="0"/>
    <n v="0"/>
    <n v="0"/>
    <n v="0"/>
    <n v="0"/>
    <n v="0"/>
    <n v="0"/>
    <n v="0"/>
    <n v="0"/>
    <n v="0"/>
    <n v="0"/>
    <n v="0"/>
    <n v="0"/>
    <n v="0"/>
    <n v="0"/>
    <n v="0"/>
    <n v="0"/>
    <n v="0"/>
    <n v="0"/>
    <n v="0"/>
    <n v="0"/>
    <n v="0"/>
    <n v="0"/>
    <n v="0"/>
    <n v="0"/>
    <n v="0"/>
    <n v="0"/>
    <n v="290389"/>
    <n v="290389"/>
    <n v="290389"/>
    <n v="290389"/>
    <n v="290389"/>
    <n v="290389"/>
    <n v="290389"/>
    <n v="290389"/>
    <n v="290389"/>
    <n v="290389"/>
    <n v="290389"/>
    <n v="290389"/>
    <n v="290389"/>
    <n v="290389"/>
    <n v="290389"/>
    <n v="290389"/>
    <n v="290389"/>
    <n v="290389"/>
    <n v="290389"/>
    <n v="290389"/>
    <n v="290389"/>
    <n v="290389"/>
    <n v="290389"/>
    <n v="290389"/>
    <n v="290389"/>
    <n v="290389"/>
    <n v="290389"/>
    <n v="290389"/>
    <n v="290389"/>
    <n v="290389"/>
    <n v="290389"/>
    <n v="290389"/>
    <n v="290389"/>
    <n v="290389"/>
    <n v="290389"/>
    <n v="290389"/>
    <n v="290389"/>
    <n v="290389"/>
    <n v="290389"/>
    <n v="290389"/>
    <n v="290389"/>
    <n v="290389"/>
    <n v="290389"/>
    <n v="417233.56009070296"/>
    <n v="8638375.9853147604"/>
    <n v="8227024.74791882"/>
    <n v="9668712.8942207843"/>
    <n v="0"/>
    <n v="0"/>
    <n v="0"/>
    <n v="0"/>
    <n v="0"/>
    <n v="0"/>
    <n v="0"/>
    <n v="0"/>
    <n v="0"/>
    <n v="0"/>
    <n v="0"/>
    <n v="0"/>
    <n v="0"/>
    <n v="0"/>
    <n v="0"/>
    <n v="0"/>
    <n v="0"/>
    <n v="0"/>
    <n v="0"/>
    <n v="0"/>
    <n v="0"/>
    <n v="0"/>
    <n v="0"/>
    <n v="0"/>
    <n v="0"/>
    <n v="0"/>
    <n v="0"/>
    <n v="0"/>
    <n v="0"/>
    <n v="0"/>
    <n v="0"/>
    <n v="0"/>
    <n v="0"/>
    <n v="0"/>
    <n v="0"/>
    <n v="0"/>
    <n v="263391.38321995462"/>
    <n v="250848.93639995679"/>
    <n v="238903.74895233981"/>
    <n v="227527.37995460932"/>
    <n v="216692.74281391368"/>
    <n v="206374.04077515585"/>
    <n v="196546.70550014844"/>
    <n v="187187.33857156994"/>
    <n v="178273.65578244755"/>
    <n v="169784.43407852147"/>
    <n v="161699.46102716334"/>
    <n v="153999.48669253648"/>
    <n v="146666.17780241571"/>
    <n v="139682.07409753875"/>
    <n v="133030.54675956073"/>
    <n v="126695.75881862924"/>
    <n v="120662.62744631356"/>
    <n v="114916.78804410815"/>
    <n v="109444.56004200777"/>
    <n v="104232.91432572169"/>
    <n v="99269.442214973038"/>
    <n v="94542.325919021925"/>
    <n v="90040.310399068519"/>
    <n v="85752.676570541444"/>
    <n v="81669.215781468039"/>
    <n v="77780.205506160026"/>
    <n v="74076.386196342894"/>
    <n v="70548.939234612262"/>
    <n v="67189.465937725996"/>
    <n v="63989.967559739016"/>
    <n v="60942.826247370496"/>
    <n v="58040.786902257612"/>
    <n v="55276.939906912012"/>
    <n v="52644.704673249529"/>
    <n v="50137.813974523364"/>
    <n v="47750.299023355583"/>
    <n v="45476.475260338659"/>
    <n v="43310.928819370143"/>
    <n v="41248.503637495378"/>
    <n v="39284.289178567022"/>
    <n v="26951347.187545069"/>
    <n v="4745533.2640477046"/>
    <x v="326"/>
  </r>
  <r>
    <s v="DÚ"/>
    <s v="Divadelný ústav"/>
    <x v="328"/>
    <n v="4"/>
    <s v="Múzeum Lasicu a Satinského"/>
    <s v="Divadlený ústav iniciuje v spolupráci s MK SR, Magistrátom mesta Bratislavy a ďalčšmi odbornými inštitúciami vytvorenie Múzea Lasicu a Satinského, ktoré by svojím významom presiahlo klasické múzejné expozície a nadviazalo by na komplexný pohľad na dobu, v ktorej pôsobili Lasica a Satinský, na satiru ako občiansky prejav slobody. Koncept múzea bol predstavený na MKSR ako aj na Magistráte hl. mesta a bol odsúhlasený ako dôležitý projekt. "/>
    <s v="zachovanie spomienky na dielo Lasicu a satinského v podobe stálej expozície, dočasnách expozícií súvisiacich s obdobím normalizácie a pádu železnej opony. Múzeum výrazne posilní činnosť pamäťových inštitúcií a vzhľadom na plánované obsahy sa zapojí do kultúrneho priemyslu hl. mesta Bratislavy."/>
    <s v="N/A"/>
    <s v="Zákon č. 206/2009 Z.z. o múzeách a o galériách a o ochrane predmetov kultúrnej hodnoty"/>
    <n v="10"/>
    <x v="1"/>
    <n v="12000"/>
    <s v="Vznik unikátneho nového priestoru, ktorý zastreší múzejný a prezentačný segment a je zameraný na osobnosti Lasicu a Satinského.   Predpokladaný nárast návštevnosti stálej expozície"/>
    <x v="2"/>
    <x v="4"/>
    <s v="F2 Vytvorenie novej expozície/výstavy"/>
    <s v="01 Investičný zámer"/>
    <s v="štátny rozpočet"/>
    <s v="08T010E"/>
    <s v="nie"/>
    <n v="1"/>
    <n v="480000"/>
    <n v="30000"/>
    <m/>
    <m/>
    <n v="30000"/>
    <n v="250000"/>
    <n v="100000"/>
    <n v="100000"/>
    <n v="0"/>
    <n v="0"/>
    <n v="0"/>
    <n v="0"/>
    <m/>
    <n v="150000"/>
    <m/>
    <m/>
    <m/>
    <n v="50000"/>
    <n v="50000"/>
    <n v="50000"/>
    <n v="0"/>
    <n v="0"/>
    <n v="0"/>
    <n v="0"/>
    <m/>
    <n v="0"/>
    <n v="0"/>
    <s v="F2"/>
    <n v="7"/>
    <n v="1"/>
    <n v="1"/>
    <n v="0"/>
    <n v="1"/>
    <n v="1"/>
    <n v="1"/>
    <n v="1"/>
    <n v="0"/>
    <n v="0"/>
    <n v="0"/>
    <n v="0"/>
    <n v="0"/>
    <n v="1"/>
    <n v="1"/>
    <n v="0"/>
    <n v="1"/>
    <n v="0"/>
    <n v="0"/>
    <n v="30000"/>
    <n v="300000"/>
    <n v="150000"/>
    <n v="150000"/>
    <n v="0"/>
    <n v="0"/>
    <n v="0"/>
    <n v="0"/>
    <n v="0"/>
    <n v="0"/>
    <n v="0"/>
    <n v="0"/>
    <n v="0"/>
    <n v="0"/>
    <n v="0"/>
    <n v="0"/>
    <n v="0"/>
    <n v="0"/>
    <n v="0"/>
    <n v="0"/>
    <n v="0"/>
    <n v="0"/>
    <n v="0"/>
    <n v="0"/>
    <n v="0"/>
    <n v="0"/>
    <n v="0"/>
    <n v="0"/>
    <n v="0"/>
    <n v="0"/>
    <n v="0"/>
    <n v="0"/>
    <n v="0"/>
    <n v="0"/>
    <n v="0"/>
    <n v="0"/>
    <n v="0"/>
    <n v="0"/>
    <n v="0"/>
    <n v="0"/>
    <n v="0"/>
    <n v="12000"/>
    <n v="12000"/>
    <n v="12000"/>
    <n v="12000"/>
    <n v="12000"/>
    <n v="12000"/>
    <n v="12000"/>
    <n v="12000"/>
    <n v="12000"/>
    <n v="12000"/>
    <n v="12000"/>
    <n v="12000"/>
    <n v="12000"/>
    <n v="12000"/>
    <n v="12000"/>
    <n v="12000"/>
    <n v="12000"/>
    <n v="12000"/>
    <n v="12000"/>
    <n v="12000"/>
    <n v="12000"/>
    <n v="12000"/>
    <n v="12000"/>
    <n v="12000"/>
    <n v="12000"/>
    <n v="12000"/>
    <n v="12000"/>
    <n v="12000"/>
    <n v="12000"/>
    <n v="12000"/>
    <n v="12000"/>
    <n v="12000"/>
    <n v="12000"/>
    <n v="12000"/>
    <n v="12000"/>
    <n v="12000"/>
    <n v="12000"/>
    <n v="12000"/>
    <n v="12000"/>
    <n v="12000"/>
    <n v="12000"/>
    <n v="12000"/>
    <n v="12000"/>
    <n v="27210.884353741494"/>
    <n v="259151.2795594428"/>
    <n v="123405.3712187823"/>
    <n v="117528.92497026884"/>
    <n v="0"/>
    <n v="0"/>
    <n v="0"/>
    <n v="0"/>
    <n v="0"/>
    <n v="0"/>
    <n v="0"/>
    <n v="0"/>
    <n v="0"/>
    <n v="0"/>
    <n v="0"/>
    <n v="0"/>
    <n v="0"/>
    <n v="0"/>
    <n v="0"/>
    <n v="0"/>
    <n v="0"/>
    <n v="0"/>
    <n v="0"/>
    <n v="0"/>
    <n v="0"/>
    <n v="0"/>
    <n v="0"/>
    <n v="0"/>
    <n v="0"/>
    <n v="0"/>
    <n v="0"/>
    <n v="0"/>
    <n v="0"/>
    <n v="0"/>
    <n v="0"/>
    <n v="0"/>
    <n v="0"/>
    <n v="0"/>
    <n v="0"/>
    <n v="0"/>
    <n v="10884.353741496598"/>
    <n v="10366.051182377712"/>
    <n v="9872.4296975025845"/>
    <n v="9402.313997621508"/>
    <n v="8954.5847596395324"/>
    <n v="8528.1759615614574"/>
    <n v="8122.0723443442457"/>
    <n v="7735.3069946135674"/>
    <n v="7366.9590424891121"/>
    <n v="7016.1514690372487"/>
    <n v="6682.0490181307141"/>
    <n v="6363.8562077435363"/>
    <n v="6060.815435946226"/>
    <n v="5772.2051770916423"/>
    <n v="5497.3382638968023"/>
    <n v="5235.5602513302874"/>
    <n v="4986.247858409798"/>
    <n v="4748.8074841998077"/>
    <n v="4522.6737944760071"/>
    <n v="4307.3083756914357"/>
    <n v="4102.1984530394629"/>
    <n v="3906.855669561392"/>
    <n v="3720.8149233918025"/>
    <n v="3543.6332603731453"/>
    <n v="3374.8888194029955"/>
    <n v="3214.1798280028524"/>
    <n v="3061.1236457170025"/>
    <n v="2915.3558530638115"/>
    <n v="2776.5293838702978"/>
    <n v="2644.313698924092"/>
    <n v="2518.3939989753258"/>
    <n v="2398.4704752145963"/>
    <n v="2284.2575954424724"/>
    <n v="2175.4834242309257"/>
    <n v="2071.888975458025"/>
    <n v="1973.2275956743092"/>
    <n v="1879.2643768326759"/>
    <n v="1789.7755969835005"/>
    <n v="1704.5481876033339"/>
    <n v="1623.3792262888894"/>
    <n v="527296.46010223543"/>
    <n v="88248.399190683558"/>
    <x v="327"/>
  </r>
  <r>
    <s v="SNM"/>
    <s v="SNM - Múzeum Betliar"/>
    <x v="329"/>
    <n v="2"/>
    <s v="Obnova parku a kaštieľa Betliar "/>
    <s v="Obnova parku riešením vodozádržných opatrení, prieskumy (IGP, hydrologický, pamiatkový, dendrolologický), Projektová dokumnetácia, oprava a obnova vodného systému, nadzemných vodných stavieb a podzemnej odtokovej sústavy, úprava prameniska, pôvodného &quot;grófskeho&quot; vodovodu a vodojemu, úprava vodného toku. Úprava vegetácie parku. Oprava a obnova parkových stavieb a objektov.                                                             Obnova kaštieľa - stavebné úpravy a opravy strechy kaštieľa, komínov, úprava SZ prístavby kaštieľa, nastavenie systému vetrania, odvlhčenia. Revízia a oprava systému dažďovej kanalizácie okolo kaštieľa. Statické posúdenie a stabilizácia (stavebné úpravy) zvislých nosných konštrukcií narušených vplyvom podzemnej vody. Technika prostredia - úpravy na 3. NP (vetranie, chladenie, úprava svetlíkov). Oprava terasy na poschodí na JZ strane kaštieľa, oprava balustrády. Oprava všetkých povrchových úprav fasády kaštieľa. Obnova interiérových historických podláh. Kamerový systém, úprava EPS, EZS, elektroinštalácia. Budova depozitáru.  "/>
    <s v="Cieľom zámeru je najmä riešenie vodozádržných opatrení na území parku kaštieľa Betliar a obnova kaštieľa čiastkovými sanačnými zásahmi. "/>
    <s v="alternatíva b - rekonštrukcia priestorov "/>
    <s v="Zákon č. 49/2002 Z.z. o ochrane pamiatkového fondu; Zákon č. 206/2009 Z.z. o múzeách a o galériách a o ochrane predmetov kultúrnej hodnoty; Zákon č. 543/2002 Z. z. o ochrane prírody a krajiny"/>
    <n v="40"/>
    <x v="1"/>
    <n v="64542"/>
    <s v="Cielom je zníženie spotreby energií pri prevádzke Kaštieľa Betliar o 10% a zvýšenie návštevosti  10% . _x000a_Nutná obnova poškodených konštrukcií, systémov, nutné sanačné zásahy.V súčasnosti vykonávame opravy a údržbu len v nutnej miere, podľa finančných možností, ktoré sú úplne obmedzené. Z tohto dôvodu nemáme vyčíslené hodnoty (sumy), ako ani nevieme určiť akej výške škôd sa sanačnými zásahmi dá predísť. Každým rokom sa potrebný sanačný rozsah len bude zväčšovať."/>
    <x v="0"/>
    <x v="1"/>
    <s v="B5 Rekonštrukcia extravilánu"/>
    <s v="01 Investičný zámer"/>
    <s v="kombinované"/>
    <s v="08S0106 Múzeá a galérie    "/>
    <s v="áno"/>
    <n v="0.3"/>
    <n v="7500000"/>
    <n v="250000"/>
    <n v="0"/>
    <n v="0"/>
    <n v="0"/>
    <n v="2000000"/>
    <n v="3000000"/>
    <n v="2500000"/>
    <n v="0"/>
    <n v="0"/>
    <n v="0"/>
    <n v="0"/>
    <s v="Výskumy, posudky "/>
    <n v="200000"/>
    <n v="0"/>
    <n v="0"/>
    <n v="0"/>
    <n v="200000"/>
    <n v="0"/>
    <n v="0"/>
    <n v="0"/>
    <n v="0"/>
    <n v="0"/>
    <n v="0"/>
    <s v="Štátny rozpočet + EÚ fondy"/>
    <n v="0"/>
    <n v="1"/>
    <s v="B5"/>
    <n v="8"/>
    <n v="1"/>
    <n v="1"/>
    <n v="1"/>
    <n v="1"/>
    <n v="1"/>
    <n v="1"/>
    <n v="0"/>
    <n v="1"/>
    <n v="1"/>
    <n v="0"/>
    <n v="0"/>
    <n v="1"/>
    <n v="1"/>
    <n v="0"/>
    <n v="0"/>
    <n v="0"/>
    <n v="0"/>
    <n v="0"/>
    <n v="0"/>
    <n v="2200000"/>
    <n v="3000000"/>
    <n v="2500000"/>
    <n v="0"/>
    <n v="0"/>
    <n v="0"/>
    <n v="0"/>
    <n v="0"/>
    <n v="0"/>
    <n v="0"/>
    <n v="0"/>
    <n v="0"/>
    <n v="0"/>
    <n v="0"/>
    <n v="0"/>
    <n v="0"/>
    <n v="0"/>
    <n v="0"/>
    <n v="0"/>
    <n v="0"/>
    <n v="0"/>
    <n v="0"/>
    <n v="0"/>
    <n v="0"/>
    <n v="0"/>
    <n v="0"/>
    <n v="0"/>
    <n v="0"/>
    <n v="0"/>
    <n v="0"/>
    <n v="0"/>
    <n v="0"/>
    <n v="0"/>
    <n v="0"/>
    <n v="0"/>
    <n v="0"/>
    <n v="0"/>
    <n v="0"/>
    <n v="0"/>
    <n v="0"/>
    <n v="64542"/>
    <n v="64542"/>
    <n v="64542"/>
    <n v="64542"/>
    <n v="64542"/>
    <n v="64542"/>
    <n v="64542"/>
    <n v="64542"/>
    <n v="64542"/>
    <n v="64542"/>
    <n v="64542"/>
    <n v="64542"/>
    <n v="64542"/>
    <n v="64542"/>
    <n v="64542"/>
    <n v="64542"/>
    <n v="64542"/>
    <n v="64542"/>
    <n v="64542"/>
    <n v="64542"/>
    <n v="64542"/>
    <n v="64542"/>
    <n v="64542"/>
    <n v="64542"/>
    <n v="64542"/>
    <n v="64542"/>
    <n v="64542"/>
    <n v="64542"/>
    <n v="64542"/>
    <n v="64542"/>
    <n v="64542"/>
    <n v="64542"/>
    <n v="64542"/>
    <n v="64542"/>
    <n v="64542"/>
    <n v="64542"/>
    <n v="64542"/>
    <n v="64542"/>
    <n v="64542"/>
    <n v="64542"/>
    <n v="64542"/>
    <n v="64542"/>
    <n v="64542"/>
    <n v="0"/>
    <n v="1900442.7167692471"/>
    <n v="2468107.4243756458"/>
    <n v="1958815.4161711475"/>
    <n v="0"/>
    <n v="0"/>
    <n v="0"/>
    <n v="0"/>
    <n v="0"/>
    <n v="0"/>
    <n v="0"/>
    <n v="0"/>
    <n v="0"/>
    <n v="0"/>
    <n v="0"/>
    <n v="0"/>
    <n v="0"/>
    <n v="0"/>
    <n v="0"/>
    <n v="0"/>
    <n v="0"/>
    <n v="0"/>
    <n v="0"/>
    <n v="0"/>
    <n v="0"/>
    <n v="0"/>
    <n v="0"/>
    <n v="0"/>
    <n v="0"/>
    <n v="0"/>
    <n v="0"/>
    <n v="0"/>
    <n v="0"/>
    <n v="0"/>
    <n v="0"/>
    <n v="0"/>
    <n v="0"/>
    <n v="0"/>
    <n v="0"/>
    <n v="0"/>
    <n v="58541.496598639453"/>
    <n v="55753.806284418526"/>
    <n v="53098.863128017649"/>
    <n v="50570.345836207278"/>
    <n v="48162.234129721226"/>
    <n v="45868.794409258298"/>
    <n v="43684.566104055528"/>
    <n v="41604.348670529071"/>
    <n v="39623.189210027689"/>
    <n v="37736.370676216844"/>
    <n v="35939.400644016045"/>
    <n v="34228.000613348609"/>
    <n v="32598.095822236777"/>
    <n v="31045.805544987397"/>
    <n v="29567.433852368955"/>
    <n v="28159.460811779951"/>
    <n v="26818.534106457097"/>
    <n v="25541.461053768664"/>
    <n v="24325.201003589205"/>
    <n v="23166.858098656387"/>
    <n v="22063.67437967275"/>
    <n v="21013.023218735947"/>
    <n v="20012.403065462811"/>
    <n v="19059.431490916963"/>
    <n v="18151.839515159012"/>
    <n v="17287.46620491334"/>
    <n v="16464.253528488898"/>
    <n v="15680.24145570371"/>
    <n v="14933.563291146396"/>
    <n v="14222.441229663229"/>
    <n v="13545.18212348879"/>
    <n v="12900.173450941706"/>
    <n v="12285.879477087339"/>
    <n v="11700.837597226035"/>
    <n v="11143.654854500986"/>
    <n v="10613.004623334273"/>
    <n v="10107.623450794546"/>
    <n v="9626.3080483757567"/>
    <n v="9167.912427024532"/>
    <n v="8731.3451685947912"/>
    <n v="6327365.5573160406"/>
    <n v="1054744.5251995325"/>
    <x v="328"/>
  </r>
  <r>
    <s v="SNM"/>
    <s v="SNM - Spišské múzeum"/>
    <x v="330"/>
    <n v="3"/>
    <s v="Depozitáre múzea - ich modernizácia a sprístupnenie. Depozitáre múzea otvorené výskumu."/>
    <s v="Modernizácia depozitárov múzea. Vznik tematických depozitárov v objektoch múzea. Digitalizácia, dokumentácia, ochrana a reštaurovanie, výskum a prezentácia zbierkového fondu múzea._x000a__x000a_Kláštor Minoritov - dokončenie stavebných úprav a následne do upravených priestorov obstaranie mobiliáru pre uloženie obrazov a iných zbierkových predmetov."/>
    <s v="Stavebná úprava a vytvorenie depozitára UH fondu, vybavenie priestorov mobiliárom, digitálnym snímaním klímy a ochrany priestorov - priestor dvoch poschodí Starého kláštora  minoritov v Levoči. _x000a_Depozitár archeológie a lapidárium a depozitár histórie a etnografie - modernizácia depozitárnych priestorov mobiliárom, digitálnou ochranou a monitoringom priestorov - v objektoch Mäsiarska 18 a Sídelná budova._x000a_Prístrojové vybavenie troch reštaurátorských pracovísk (závesný obraz a polychrómovaná plastika, keramika a kameň, historický nábytok a drevorezba) v objektoch Mäsiarska 18 a Starý kláštor minoritov._x000a_Technologické vybavenie pracoviska dokumentácie. _x000a_Hlavným cieľom projektu je vytvorenie moderného zázemia fondovej inštitúcie, zázemia otvoreného odbornému výskumu ako platformy pre inštitucionálnu spoluprácu "/>
    <s v="Alternatíva 2: Oprava interiérových priestorov formou opravy omietky a maľby, bez riešenie zníženia energetickej náročnosti : nerealizovaním zateplenia strešného plášťa, výmeny okien za okná z izolačným sklom. Bez inštalácie prvkov regulácie."/>
    <s v="Zákon č. 206/2009 Z.z. o múzeách a o galériách a o ochrane predmetov kultúrnej hodnoty; Zákon č. 49/2002 Z.z. o ochrane pamiatkového fondu"/>
    <n v="40"/>
    <x v="1"/>
    <n v="15077"/>
    <s v="Návštevnosť je uvádzané za prvý rok otvorenia, pričom je sprístupnené iba I. NP, suterén a rajský dvor. V pípade realizácie investície, ktorá zahŕňa II. a III.NP, kde sa plánujú umiestniť otvorené depozitáre a špecializované odborné pracovisko reštaurovania. Počíta sa s umiestnením daru od rodiny Csákyi, ktorú už v roku 2019 Spišské múzeum získalo od tejto významnej šľachtickej rodiny získalo a želaním darcu je, aby tieto predmety boli vystavené v našom múzeu. "/>
    <x v="0"/>
    <x v="1"/>
    <s v="B3 Stavebná rekonštrukcia priestorov"/>
    <s v="05 Projektová dokumentácia k dispozícii - pre realizáciu stavby"/>
    <s v="štátny rozpočet"/>
    <s v="08S0106"/>
    <s v="áno"/>
    <n v="1"/>
    <n v="1607139"/>
    <n v="52612"/>
    <n v="0"/>
    <n v="52612"/>
    <n v="500000"/>
    <n v="550000"/>
    <n v="504527"/>
    <n v="0"/>
    <n v="0"/>
    <n v="0"/>
    <n v="0"/>
    <n v="0"/>
    <s v="-"/>
    <n v="180000"/>
    <n v="0"/>
    <n v="0"/>
    <n v="0"/>
    <n v="0"/>
    <n v="180000"/>
    <n v="0"/>
    <n v="0"/>
    <n v="0"/>
    <n v="0"/>
    <n v="0"/>
    <s v="SPOLU: 1 787 139 z toho stavebné práce: 1 545 027, autorský dozor: 3 000, stavebný dozor: 6 500, vybavenie depozitov ( bežné výdavky ) : 180 000. Stavebný rozpočet je aktuálny z 02/2023. Pripravené pre verejné obstarávanie."/>
    <n v="0"/>
    <n v="1"/>
    <s v="B3"/>
    <n v="8"/>
    <n v="1"/>
    <n v="1"/>
    <n v="1"/>
    <n v="1"/>
    <n v="1"/>
    <n v="1"/>
    <n v="0"/>
    <n v="1"/>
    <n v="1"/>
    <n v="0"/>
    <n v="0"/>
    <n v="1"/>
    <n v="1"/>
    <n v="0"/>
    <n v="0"/>
    <n v="0"/>
    <n v="0"/>
    <n v="52612"/>
    <n v="500000"/>
    <n v="550000"/>
    <n v="684527"/>
    <n v="0"/>
    <n v="0"/>
    <n v="0"/>
    <n v="0"/>
    <n v="0"/>
    <n v="0"/>
    <n v="0"/>
    <n v="0"/>
    <n v="0"/>
    <n v="0"/>
    <n v="0"/>
    <n v="0"/>
    <n v="0"/>
    <n v="0"/>
    <n v="0"/>
    <n v="0"/>
    <n v="0"/>
    <n v="0"/>
    <n v="0"/>
    <n v="0"/>
    <n v="0"/>
    <n v="0"/>
    <n v="0"/>
    <n v="0"/>
    <n v="0"/>
    <n v="0"/>
    <n v="0"/>
    <n v="0"/>
    <n v="0"/>
    <n v="0"/>
    <n v="0"/>
    <n v="0"/>
    <n v="0"/>
    <n v="0"/>
    <n v="0"/>
    <n v="0"/>
    <n v="0"/>
    <n v="0"/>
    <n v="15077"/>
    <n v="15077"/>
    <n v="15077"/>
    <n v="15077"/>
    <n v="15077"/>
    <n v="15077"/>
    <n v="15077"/>
    <n v="15077"/>
    <n v="15077"/>
    <n v="15077"/>
    <n v="15077"/>
    <n v="15077"/>
    <n v="15077"/>
    <n v="15077"/>
    <n v="15077"/>
    <n v="15077"/>
    <n v="15077"/>
    <n v="15077"/>
    <n v="15077"/>
    <n v="15077"/>
    <n v="15077"/>
    <n v="15077"/>
    <n v="15077"/>
    <n v="15077"/>
    <n v="15077"/>
    <n v="15077"/>
    <n v="15077"/>
    <n v="15077"/>
    <n v="15077"/>
    <n v="15077"/>
    <n v="15077"/>
    <n v="15077"/>
    <n v="15077"/>
    <n v="15077"/>
    <n v="15077"/>
    <n v="15077"/>
    <n v="15077"/>
    <n v="15077"/>
    <n v="15077"/>
    <n v="15077"/>
    <n v="15077"/>
    <n v="15077"/>
    <n v="15077"/>
    <n v="453514.73922902491"/>
    <n v="475110.67919231177"/>
    <n v="563162.0569618626"/>
    <n v="0"/>
    <n v="0"/>
    <n v="0"/>
    <n v="0"/>
    <n v="0"/>
    <n v="0"/>
    <n v="0"/>
    <n v="0"/>
    <n v="0"/>
    <n v="0"/>
    <n v="0"/>
    <n v="0"/>
    <n v="0"/>
    <n v="0"/>
    <n v="0"/>
    <n v="0"/>
    <n v="0"/>
    <n v="0"/>
    <n v="0"/>
    <n v="0"/>
    <n v="0"/>
    <n v="0"/>
    <n v="0"/>
    <n v="0"/>
    <n v="0"/>
    <n v="0"/>
    <n v="0"/>
    <n v="0"/>
    <n v="0"/>
    <n v="0"/>
    <n v="0"/>
    <n v="0"/>
    <n v="0"/>
    <n v="0"/>
    <n v="0"/>
    <n v="0"/>
    <n v="0"/>
    <n v="13675.283446712017"/>
    <n v="13024.079473059064"/>
    <n v="12403.885212437204"/>
    <n v="11813.224011844955"/>
    <n v="11250.689535090436"/>
    <n v="10714.942414371841"/>
    <n v="10204.707061306517"/>
    <n v="9718.7686298157296"/>
    <n v="9255.9701236340279"/>
    <n v="8815.2096415562173"/>
    <n v="8395.4377538630652"/>
    <n v="7995.6550036791077"/>
    <n v="7614.909527313438"/>
    <n v="7252.2947879175572"/>
    <n v="6906.9474170643407"/>
    <n v="6578.0451591088959"/>
    <n v="6264.8049134370431"/>
    <n v="5966.480869940041"/>
    <n v="5682.3627332762298"/>
    <n v="5411.7740316916479"/>
    <n v="5154.0705063729984"/>
    <n v="4908.6385774980927"/>
    <n v="4674.8938833315169"/>
    <n v="4452.2798888871594"/>
    <n v="4240.2665608449133"/>
    <n v="4038.3491055665836"/>
    <n v="3846.0467672062709"/>
    <n v="3662.9016830535907"/>
    <n v="3488.4777933843734"/>
    <n v="3322.3598032232112"/>
    <n v="3164.1521935459159"/>
    <n v="3013.4782795675387"/>
    <n v="2869.9793138738464"/>
    <n v="2733.3136322608057"/>
    <n v="2603.155840248387"/>
    <n v="2479.1960383317969"/>
    <n v="2361.1390841255211"/>
    <n v="2248.7038896433528"/>
    <n v="2141.622752041289"/>
    <n v="2039.6407162297987"/>
    <n v="1491787.4753831993"/>
    <n v="246388.13805635637"/>
    <x v="329"/>
  </r>
  <r>
    <s v="SNM"/>
    <s v="SNM - Múzeá v Martine"/>
    <x v="331"/>
    <n v="1"/>
    <s v="Záchrana objektov ľudovej architektúry v Múzeu slovenskej dediny  v Martine"/>
    <s v="Oprava a výstavba expozičných objektov v zmysle schválených koncepčných materiálov Múzea slovenskej dediny, vybudovanie vstupného objektu (zázemia pre návštevníkov), vybudovanie viacúčelového objektu (depozitárne priestory, konzervačné pracovisko, dielenské priestory), vybudovanie nových skládok konštrukčných prvkov vrátane likvidácie pôvodných v havarijnom stave"/>
    <s v="záchrana expozičných objektov v havarijnom stave (súčasť kultúrneho dedičstva), ktorým hrozí úplná deštrukcia a ich následné čiastočné sprístupnenie návštevníkom; zabezpečenie ochrany zbierkových predmetov, skvalitnenie služieb pre návštevníkov a zázemia pre zamestnancov (vstupný a viacúčelový objekt); stavebné dokončenie expozičného regiónu Turiec (vodný tok, želiarske obydlia, usadlosť z Blatnice, hospodárske zázemie fary z Vrícka - PD)"/>
    <m/>
    <s v="Zákon č. 206/2009 Z.z. o múzeách a o galériách a o ochrane predmetov kultúrnej hodnoty"/>
    <n v="40"/>
    <x v="1"/>
    <n v="55326"/>
    <s v="návštevnosť SNM v Martine za rok 2022"/>
    <x v="1"/>
    <x v="6"/>
    <s v=" 0 Odstránenie havarijného stavu"/>
    <s v="01 Investičný zámer"/>
    <s v="kombinované"/>
    <s v="08T010E"/>
    <s v="áno"/>
    <n v="1"/>
    <n v="5205000"/>
    <n v="280000"/>
    <n v="0"/>
    <n v="0"/>
    <n v="300000"/>
    <n v="160000"/>
    <n v="905000"/>
    <n v="720000"/>
    <n v="1100000"/>
    <n v="615000"/>
    <n v="645000"/>
    <n v="760000"/>
    <s v="výdavky na likvidáciu skládok, výdavky na priebežnú opravu expozičných objektov "/>
    <n v="2067000"/>
    <n v="0"/>
    <n v="0"/>
    <n v="843000"/>
    <n v="177000"/>
    <n v="176000"/>
    <n v="189000"/>
    <n v="178000"/>
    <n v="147000"/>
    <n v="179000"/>
    <n v="178000"/>
    <s v="investičný zámer - pôvodný, vypracovaná projektová dokumentácia na výstavbu vstupného objektu s vydaným stavebným povolením"/>
    <n v="0"/>
    <n v="1"/>
    <s v=""/>
    <n v="5"/>
    <n v="1"/>
    <n v="1"/>
    <n v="0"/>
    <n v="1"/>
    <n v="1"/>
    <n v="0"/>
    <n v="0"/>
    <n v="0"/>
    <n v="0"/>
    <n v="0"/>
    <n v="0"/>
    <n v="0"/>
    <n v="1"/>
    <n v="0"/>
    <n v="0"/>
    <n v="0"/>
    <n v="0"/>
    <n v="0"/>
    <n v="1143000"/>
    <n v="337000"/>
    <n v="1081000"/>
    <n v="909000"/>
    <n v="1278000"/>
    <n v="762000"/>
    <n v="824000"/>
    <n v="938000"/>
    <n v="0"/>
    <n v="0"/>
    <n v="0"/>
    <n v="0"/>
    <n v="0"/>
    <n v="0"/>
    <n v="0"/>
    <n v="0"/>
    <n v="0"/>
    <n v="0"/>
    <n v="0"/>
    <n v="0"/>
    <n v="0"/>
    <n v="0"/>
    <n v="0"/>
    <n v="0"/>
    <n v="0"/>
    <n v="0"/>
    <n v="0"/>
    <n v="0"/>
    <n v="0"/>
    <n v="0"/>
    <n v="0"/>
    <n v="0"/>
    <n v="0"/>
    <n v="0"/>
    <n v="0"/>
    <n v="0"/>
    <n v="0"/>
    <n v="0"/>
    <n v="0"/>
    <n v="0"/>
    <n v="0"/>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1036734.693877551"/>
    <n v="291113.27070510742"/>
    <n v="889341.37525002437"/>
    <n v="712225.28531982924"/>
    <n v="953663.2769016102"/>
    <n v="541539.17355915252"/>
    <n v="557715.63431163819"/>
    <n v="604643.16341229388"/>
    <n v="0"/>
    <n v="0"/>
    <n v="0"/>
    <n v="0"/>
    <n v="0"/>
    <n v="0"/>
    <n v="0"/>
    <n v="0"/>
    <n v="0"/>
    <n v="0"/>
    <n v="0"/>
    <n v="0"/>
    <n v="0"/>
    <n v="0"/>
    <n v="0"/>
    <n v="0"/>
    <n v="0"/>
    <n v="0"/>
    <n v="0"/>
    <n v="0"/>
    <n v="0"/>
    <n v="0"/>
    <n v="0"/>
    <n v="0"/>
    <n v="0"/>
    <n v="0"/>
    <n v="0"/>
    <n v="0"/>
    <n v="0"/>
    <n v="0"/>
    <n v="0"/>
    <n v="0"/>
    <n v="50182.312925170067"/>
    <n v="47792.678976352443"/>
    <n v="45516.837120335666"/>
    <n v="43349.368686033959"/>
    <n v="41285.113034318063"/>
    <n v="39319.155270779098"/>
    <n v="37446.814543599146"/>
    <n v="35663.632898665855"/>
    <n v="33965.364665396053"/>
    <n v="32347.966347996236"/>
    <n v="30807.586998091658"/>
    <n v="29340.559045801572"/>
    <n v="27943.389567430077"/>
    <n v="26612.751968981018"/>
    <n v="25345.47806569621"/>
    <n v="24138.550538758289"/>
    <n v="22989.095751198372"/>
    <n v="21894.376905903213"/>
    <n v="20851.787529431633"/>
    <n v="19858.845266125365"/>
    <n v="18913.185967738442"/>
    <n v="18012.558064512799"/>
    <n v="17154.817204297906"/>
    <n v="16337.921146950386"/>
    <n v="15559.92490185751"/>
    <n v="14818.976097007151"/>
    <n v="14113.310568578241"/>
    <n v="13441.248160550704"/>
    <n v="12801.188724334008"/>
    <n v="12191.608308889527"/>
    <n v="11611.055532275741"/>
    <n v="11058.148125976895"/>
    <n v="10531.569643787519"/>
    <n v="10030.066327416684"/>
    <n v="9552.4441213492246"/>
    <n v="9097.5658298564031"/>
    <n v="8664.348409387052"/>
    <n v="8251.7603898924281"/>
    <n v="7858.8194189451715"/>
    <n v="7484.5899228049248"/>
    <n v="5586975.8733372074"/>
    <n v="904136.77297247259"/>
    <x v="330"/>
  </r>
  <r>
    <s v="DÚ"/>
    <s v="Divadelný ústav"/>
    <x v="332"/>
    <s v="R"/>
    <s v="Nákup nového knižničného systému"/>
    <s v="Zámerom je zabezpečiť moderné technické vybavenie a podmienky na zavádzanie nových technológií a knižnično-informačných služieb."/>
    <s v="Zabezpečiť systematický nárast, odbornú evidenciu, spracovanie, uchovávanie, ochranu a sprístupňovanie knižničného fondu inštitúcie. "/>
    <s v="N/A"/>
    <s v="Zákon č. 126/2015 Z. z. o knižniciach; Zákon č. 206/2009 Z.z. o múzeách a o galériách a o ochrane predmetov kultúrnej hodnoty"/>
    <n v="5"/>
    <x v="3"/>
    <n v="396"/>
    <s v="Počet používateľov - nárast o 20% .  Rozšírenie modulov prírastkovania o bulletiny a časopisy._x000a__x000a_"/>
    <x v="0"/>
    <x v="3"/>
    <s v="D3 Obstaranie novej IT funkcionality"/>
    <s v="08 Realizované"/>
    <s v="štátny rozpočet"/>
    <s v="08T0105"/>
    <s v="áno"/>
    <n v="1"/>
    <n v="15500"/>
    <n v="0"/>
    <n v="15500"/>
    <n v="0"/>
    <n v="0"/>
    <n v="0"/>
    <n v="0"/>
    <n v="0"/>
    <n v="0"/>
    <n v="0"/>
    <n v="0"/>
    <n v="0"/>
    <s v="náklady na upgrade softweru, servis, "/>
    <n v="15000"/>
    <n v="0"/>
    <n v="3000"/>
    <n v="3000"/>
    <n v="3000"/>
    <n v="3000"/>
    <n v="3000"/>
    <n v="0"/>
    <n v="0"/>
    <n v="0"/>
    <n v="0"/>
    <m/>
    <n v="1"/>
    <n v="0"/>
    <s v="D3"/>
    <n v="9"/>
    <n v="1"/>
    <n v="1"/>
    <n v="1"/>
    <n v="1"/>
    <n v="1"/>
    <n v="1"/>
    <n v="1"/>
    <n v="0"/>
    <n v="1"/>
    <n v="0"/>
    <n v="0"/>
    <n v="1"/>
    <n v="1"/>
    <n v="1"/>
    <n v="1"/>
    <n v="0"/>
    <n v="15500"/>
    <n v="3000"/>
    <n v="3000"/>
    <n v="3000"/>
    <n v="3000"/>
    <n v="3000"/>
    <n v="0"/>
    <n v="0"/>
    <n v="0"/>
    <n v="0"/>
    <n v="0"/>
    <n v="0"/>
    <n v="0"/>
    <n v="0"/>
    <n v="0"/>
    <n v="0"/>
    <n v="0"/>
    <n v="0"/>
    <n v="0"/>
    <n v="0"/>
    <n v="0"/>
    <n v="0"/>
    <n v="0"/>
    <n v="0"/>
    <n v="0"/>
    <n v="0"/>
    <n v="0"/>
    <n v="0"/>
    <n v="0"/>
    <n v="0"/>
    <n v="0"/>
    <n v="0"/>
    <n v="0"/>
    <n v="0"/>
    <n v="0"/>
    <n v="0"/>
    <n v="0"/>
    <n v="0"/>
    <n v="0"/>
    <n v="0"/>
    <n v="0"/>
    <n v="0"/>
    <n v="0"/>
    <n v="396"/>
    <n v="396"/>
    <n v="396"/>
    <n v="396"/>
    <n v="396"/>
    <n v="396"/>
    <n v="396"/>
    <n v="396"/>
    <n v="396"/>
    <n v="396"/>
    <n v="396"/>
    <n v="396"/>
    <n v="396"/>
    <n v="396"/>
    <n v="396"/>
    <n v="396"/>
    <n v="396"/>
    <n v="396"/>
    <n v="396"/>
    <n v="396"/>
    <n v="396"/>
    <n v="396"/>
    <n v="396"/>
    <n v="396"/>
    <n v="396"/>
    <n v="396"/>
    <n v="396"/>
    <n v="396"/>
    <n v="396"/>
    <n v="396"/>
    <n v="396"/>
    <n v="396"/>
    <n v="396"/>
    <n v="396"/>
    <n v="396"/>
    <n v="396"/>
    <n v="396"/>
    <n v="396"/>
    <n v="396"/>
    <n v="396"/>
    <n v="396"/>
    <n v="396"/>
    <n v="396"/>
    <n v="2721.0884353741494"/>
    <n v="2591.5127955944281"/>
    <n v="2468.1074243756461"/>
    <n v="2350.578499405377"/>
    <n v="0"/>
    <n v="0"/>
    <n v="0"/>
    <n v="0"/>
    <n v="0"/>
    <n v="0"/>
    <n v="0"/>
    <n v="0"/>
    <n v="0"/>
    <n v="0"/>
    <n v="0"/>
    <n v="0"/>
    <n v="0"/>
    <n v="0"/>
    <n v="0"/>
    <n v="0"/>
    <n v="0"/>
    <n v="0"/>
    <n v="0"/>
    <n v="0"/>
    <n v="0"/>
    <n v="0"/>
    <n v="0"/>
    <n v="0"/>
    <n v="0"/>
    <n v="0"/>
    <n v="0"/>
    <n v="0"/>
    <n v="0"/>
    <n v="0"/>
    <n v="0"/>
    <n v="0"/>
    <n v="0"/>
    <n v="0"/>
    <n v="0"/>
    <n v="0"/>
    <n v="359.18367346938777"/>
    <n v="342.07968901846448"/>
    <n v="325.79018001758527"/>
    <n v="310.27636192150976"/>
    <n v="295.50129706810458"/>
    <n v="281.42980673152812"/>
    <n v="268.02838736336014"/>
    <n v="255.26513082224773"/>
    <n v="243.10964840214069"/>
    <n v="231.53299847822922"/>
    <n v="220.50761759831357"/>
    <n v="210.0072548555367"/>
    <n v="200.00690938622546"/>
    <n v="190.4827708440242"/>
    <n v="181.41216270859448"/>
    <n v="172.77348829389948"/>
    <n v="164.54617932752333"/>
    <n v="156.71064697859364"/>
    <n v="149.24823521770824"/>
    <n v="142.14117639781736"/>
    <n v="135.37254895030227"/>
    <n v="128.92623709552595"/>
    <n v="122.78689247192949"/>
    <n v="116.9398975923138"/>
    <n v="111.37133104029884"/>
    <n v="106.06793432409413"/>
    <n v="101.01708030866109"/>
    <n v="96.206743151105783"/>
    <n v="91.625469667719827"/>
    <n v="87.262352064495033"/>
    <n v="83.107001966185749"/>
    <n v="79.149525682081673"/>
    <n v="75.380500649601601"/>
    <n v="71.790952999620558"/>
    <n v="68.372336190114822"/>
    <n v="65.116510657252206"/>
    <n v="62.015724435478305"/>
    <n v="59.062594700455513"/>
    <n v="56.250090190910022"/>
    <n v="53.571514467533348"/>
    <n v="10131.287154749602"/>
    <n v="1632.8312014950518"/>
    <x v="331"/>
  </r>
  <r>
    <s v="NOC"/>
    <s v="Národné osvetové centrum"/>
    <x v="333"/>
    <n v="3"/>
    <s v="Nákup výkonných grafických počítačov pre spracovanie audiovizuálneho materiálu"/>
    <s v="Nákup 4 počítačov: 4 x Stolový počítač DELL Alienware Aurora R14 D-AWR14-N2-951K. Súčasná počítačová technika v rámci Oddelenia digitalizácie a dokumentácie (ODD) už nezodpovedá minimálnym nárokom programov balíka ADOBE na strih audiovizuálnych materiálov a fotografií, čím znemožňuje aktualizáciu týchto programov a spomaľuje celkový výkon, efektivitu a možnosti oddelenia – pričom požiadavky a kvantita práce v tejto oblasti neustále narastá (video-stream, výroba rôznych upútaviek a jinglov náročných na vizuálne efekty, post-processing skenovaných fotografií vo vysokom rozlíšení a pod.). Nákup uvedených PC zvýši produkčné kapacity a podstatne urýchli časovo náročné úlohy triedenia (načítavania náhľadov), spracovania a exportovania Audio-vizuálneho materiálu, rýchlejšiu produkciu video-denníkov a propagačných materiálov počas časovo-koncentrovaných festivalov (Tvorba, Scénická žatva). "/>
    <s v="Cieľom je sfunkčnenie spracovania audiovizuálneho materiálu a zdigitalizovaných filmov v nekomprimovaných formátoch v 4K kvalite v rámci hlavnej činnosti organizácie."/>
    <s v="N/A"/>
    <s v="Zriaďovacia listina"/>
    <n v="5"/>
    <x v="3"/>
    <n v="700"/>
    <s v="Nákup uvedených PC zvýši produkčné kapacity a podstatne urýchli časovo náročné úlohy. Zaručí tiež efektívnejšie a plnohodnotnejšie využitie techniky a softvéru, ktorými Národné osvetové centrum už disponuje (programy ADOBE, foto a video technika v rámci ODD), rýchlejšie bezpečnejšie spracovanie AV materiálu a tiež budúcu kompatibilitu s novými technológiami a novo-zakúpenou technikou._x000a_Ak sa zrealizuje investícia tak sa ušetrí čas v interných procesoch inštitúcie a produkčnej tvorbe. Zavedenie  nových IT funkcionalít či zlepšenie už existujúcich výrazne zdynamizuje šlužby inštitúcie  využávané odbornou kapacitoua bude využívaná v rozsahu 700 ČH/rok "/>
    <x v="2"/>
    <x v="0"/>
    <s v="D1 Nákup štandardnej IT techniky"/>
    <s v="06 Pred vyhlásením verejného obstarávania"/>
    <s v="štátny rozpočet"/>
    <s v="0EK0102 Špecializované systémy "/>
    <s v="nie"/>
    <n v="1"/>
    <n v="20000"/>
    <n v="0"/>
    <n v="0"/>
    <n v="0"/>
    <n v="20000"/>
    <n v="0"/>
    <n v="0"/>
    <n v="0"/>
    <n v="0"/>
    <n v="0"/>
    <n v="0"/>
    <n v="0"/>
    <s v="-"/>
    <n v="0"/>
    <n v="0"/>
    <n v="0"/>
    <n v="0"/>
    <n v="0"/>
    <n v="0"/>
    <n v="0"/>
    <n v="0"/>
    <n v="0"/>
    <n v="0"/>
    <n v="0"/>
    <m/>
    <n v="1"/>
    <n v="0"/>
    <s v="D1"/>
    <n v="8"/>
    <n v="1"/>
    <n v="1"/>
    <n v="1"/>
    <n v="1"/>
    <n v="1"/>
    <n v="1"/>
    <n v="1"/>
    <n v="0"/>
    <n v="1"/>
    <n v="0"/>
    <n v="1"/>
    <n v="0"/>
    <n v="1"/>
    <n v="0"/>
    <n v="0"/>
    <n v="0"/>
    <n v="0"/>
    <n v="0"/>
    <n v="20000"/>
    <n v="0"/>
    <n v="0"/>
    <n v="0"/>
    <n v="0"/>
    <n v="0"/>
    <n v="0"/>
    <n v="0"/>
    <n v="0"/>
    <n v="0"/>
    <n v="0"/>
    <n v="0"/>
    <n v="0"/>
    <n v="0"/>
    <n v="0"/>
    <n v="0"/>
    <n v="0"/>
    <n v="0"/>
    <n v="0"/>
    <n v="0"/>
    <n v="0"/>
    <n v="0"/>
    <n v="0"/>
    <n v="0"/>
    <n v="0"/>
    <n v="0"/>
    <n v="0"/>
    <n v="0"/>
    <n v="0"/>
    <n v="0"/>
    <n v="0"/>
    <n v="0"/>
    <n v="0"/>
    <n v="0"/>
    <n v="0"/>
    <n v="0"/>
    <n v="0"/>
    <n v="0"/>
    <n v="0"/>
    <n v="0"/>
    <n v="0"/>
    <n v="700"/>
    <n v="700"/>
    <n v="700"/>
    <n v="700"/>
    <n v="700"/>
    <n v="700"/>
    <n v="700"/>
    <n v="700"/>
    <n v="700"/>
    <n v="700"/>
    <n v="700"/>
    <n v="700"/>
    <n v="700"/>
    <n v="700"/>
    <n v="700"/>
    <n v="700"/>
    <n v="700"/>
    <n v="700"/>
    <n v="700"/>
    <n v="700"/>
    <n v="700"/>
    <n v="700"/>
    <n v="700"/>
    <n v="700"/>
    <n v="700"/>
    <n v="700"/>
    <n v="700"/>
    <n v="700"/>
    <n v="700"/>
    <n v="700"/>
    <n v="700"/>
    <n v="700"/>
    <n v="700"/>
    <n v="700"/>
    <n v="700"/>
    <n v="700"/>
    <n v="700"/>
    <n v="700"/>
    <n v="700"/>
    <n v="700"/>
    <n v="700"/>
    <n v="700"/>
    <n v="700"/>
    <n v="18140.589569160999"/>
    <n v="0"/>
    <n v="0"/>
    <n v="0"/>
    <n v="0"/>
    <n v="0"/>
    <n v="0"/>
    <n v="0"/>
    <n v="0"/>
    <n v="0"/>
    <n v="0"/>
    <n v="0"/>
    <n v="0"/>
    <n v="0"/>
    <n v="0"/>
    <n v="0"/>
    <n v="0"/>
    <n v="0"/>
    <n v="0"/>
    <n v="0"/>
    <n v="0"/>
    <n v="0"/>
    <n v="0"/>
    <n v="0"/>
    <n v="0"/>
    <n v="0"/>
    <n v="0"/>
    <n v="0"/>
    <n v="0"/>
    <n v="0"/>
    <n v="0"/>
    <n v="0"/>
    <n v="0"/>
    <n v="0"/>
    <n v="0"/>
    <n v="0"/>
    <n v="0"/>
    <n v="0"/>
    <n v="0"/>
    <n v="0"/>
    <n v="634.92063492063494"/>
    <n v="604.68631897203318"/>
    <n v="575.89173235431736"/>
    <n v="548.46831652792127"/>
    <n v="522.35077764563937"/>
    <n v="497.47693109108502"/>
    <n v="473.787553420081"/>
    <n v="451.22624135245809"/>
    <n v="429.73927747853151"/>
    <n v="409.27550236050615"/>
    <n v="389.78619272429165"/>
    <n v="371.22494545170628"/>
    <n v="353.54756709686319"/>
    <n v="336.7119686636791"/>
    <n v="320.67806539398015"/>
    <n v="305.40768132760013"/>
    <n v="290.8644584072382"/>
    <n v="277.0137699116554"/>
    <n v="263.82263801110042"/>
    <n v="251.25965524866706"/>
    <n v="239.29490976063531"/>
    <n v="227.89991405774788"/>
    <n v="217.04753719785515"/>
    <n v="206.71194018843346"/>
    <n v="196.86851446517474"/>
    <n v="187.49382330016638"/>
    <n v="178.56554600015849"/>
    <n v="170.06242476205568"/>
    <n v="161.9642140591007"/>
    <n v="154.2516324372387"/>
    <n v="146.90631660689402"/>
    <n v="139.91077772085143"/>
    <n v="133.24835973414423"/>
    <n v="126.90319974680401"/>
    <n v="120.86019023505145"/>
    <n v="115.10494308100138"/>
    <n v="109.62375531523942"/>
    <n v="104.4035764907042"/>
    <n v="99.43197761019448"/>
    <n v="94.697121533518541"/>
    <n v="18140.589569160999"/>
    <n v="2886.3177804205461"/>
    <x v="332"/>
  </r>
  <r>
    <s v="ŠVK BB"/>
    <s v="Štátna vedecká knižnica v Banskej Bystrici"/>
    <x v="334"/>
    <n v="6"/>
    <s v="Študovňa starých tlačí."/>
    <s v="Zariadenie špecializovanej študovne  historického knižničného fondu ŠVK v priestore NKP Župný dom."/>
    <s v="Vytvorenie podmienok pre výskum a štúdium historického knižničného fondu ŠVK"/>
    <s v="N/A"/>
    <s v="Zákon č. 126/2015 Z.z. o knižniciach, §7 ods. 2  e) a §16 ods. 5 a)"/>
    <n v="10"/>
    <x v="3"/>
    <n v="741"/>
    <s v="Využívanie novej služby je odhadované na 3 h/prac. deň (247*x3)"/>
    <x v="0"/>
    <x v="7"/>
    <s v="G Reformný zámer"/>
    <s v="01 Investičný zámer"/>
    <s v="štátny rozpočet"/>
    <s v="08T0109"/>
    <s v="nie"/>
    <n v="1"/>
    <n v="30000"/>
    <n v="3000"/>
    <n v="0"/>
    <n v="0"/>
    <n v="3000"/>
    <n v="27000"/>
    <n v="0"/>
    <n v="0"/>
    <n v="0"/>
    <n v="0"/>
    <n v="0"/>
    <n v="0"/>
    <s v="IT technika s obstarávacou cenou do limitu KV"/>
    <n v="10000"/>
    <n v="0"/>
    <n v="0"/>
    <n v="0"/>
    <n v="10000"/>
    <n v="0"/>
    <n v="0"/>
    <n v="0"/>
    <n v="0"/>
    <n v="0"/>
    <n v="0"/>
    <m/>
    <n v="1"/>
    <n v="0"/>
    <s v="G"/>
    <n v="8"/>
    <n v="1"/>
    <n v="1"/>
    <n v="0"/>
    <n v="1"/>
    <n v="1"/>
    <n v="1"/>
    <n v="1"/>
    <n v="0"/>
    <n v="1"/>
    <n v="0"/>
    <n v="0"/>
    <n v="1"/>
    <n v="1"/>
    <n v="1"/>
    <n v="0"/>
    <n v="1"/>
    <n v="0"/>
    <n v="0"/>
    <n v="3000"/>
    <n v="37000"/>
    <n v="0"/>
    <n v="0"/>
    <n v="0"/>
    <n v="0"/>
    <n v="0"/>
    <n v="0"/>
    <n v="0"/>
    <n v="0"/>
    <n v="0"/>
    <n v="0"/>
    <n v="0"/>
    <n v="0"/>
    <n v="0"/>
    <n v="0"/>
    <n v="0"/>
    <n v="0"/>
    <n v="0"/>
    <n v="0"/>
    <n v="0"/>
    <n v="0"/>
    <n v="0"/>
    <n v="0"/>
    <n v="0"/>
    <n v="0"/>
    <n v="0"/>
    <n v="0"/>
    <n v="0"/>
    <n v="0"/>
    <n v="0"/>
    <n v="0"/>
    <n v="0"/>
    <n v="0"/>
    <n v="0"/>
    <n v="0"/>
    <n v="0"/>
    <n v="0"/>
    <n v="0"/>
    <n v="0"/>
    <n v="0"/>
    <n v="741"/>
    <n v="741"/>
    <n v="741"/>
    <n v="741"/>
    <n v="741"/>
    <n v="741"/>
    <n v="741"/>
    <n v="741"/>
    <n v="741"/>
    <n v="741"/>
    <n v="741"/>
    <n v="741"/>
    <n v="741"/>
    <n v="741"/>
    <n v="741"/>
    <n v="741"/>
    <n v="741"/>
    <n v="741"/>
    <n v="741"/>
    <n v="741"/>
    <n v="741"/>
    <n v="741"/>
    <n v="741"/>
    <n v="741"/>
    <n v="741"/>
    <n v="741"/>
    <n v="741"/>
    <n v="741"/>
    <n v="741"/>
    <n v="741"/>
    <n v="741"/>
    <n v="741"/>
    <n v="741"/>
    <n v="741"/>
    <n v="741"/>
    <n v="741"/>
    <n v="741"/>
    <n v="741"/>
    <n v="741"/>
    <n v="741"/>
    <n v="741"/>
    <n v="741"/>
    <n v="741"/>
    <n v="2721.0884353741494"/>
    <n v="31961.991145664611"/>
    <n v="0"/>
    <n v="0"/>
    <n v="0"/>
    <n v="0"/>
    <n v="0"/>
    <n v="0"/>
    <n v="0"/>
    <n v="0"/>
    <n v="0"/>
    <n v="0"/>
    <n v="0"/>
    <n v="0"/>
    <n v="0"/>
    <n v="0"/>
    <n v="0"/>
    <n v="0"/>
    <n v="0"/>
    <n v="0"/>
    <n v="0"/>
    <n v="0"/>
    <n v="0"/>
    <n v="0"/>
    <n v="0"/>
    <n v="0"/>
    <n v="0"/>
    <n v="0"/>
    <n v="0"/>
    <n v="0"/>
    <n v="0"/>
    <n v="0"/>
    <n v="0"/>
    <n v="0"/>
    <n v="0"/>
    <n v="0"/>
    <n v="0"/>
    <n v="0"/>
    <n v="0"/>
    <n v="0"/>
    <n v="672.10884353741494"/>
    <n v="640.1036605118237"/>
    <n v="609.6225338207845"/>
    <n v="580.59288935312804"/>
    <n v="552.94560890774108"/>
    <n v="526.61486562641994"/>
    <n v="501.5379672632572"/>
    <n v="477.65520691738777"/>
    <n v="454.90972087370267"/>
    <n v="433.24735321305013"/>
    <n v="412.6165268695716"/>
    <n v="392.96812082816336"/>
    <n v="374.25535316967949"/>
    <n v="356.43366968540892"/>
    <n v="339.46063779562758"/>
    <n v="323.29584551964524"/>
    <n v="307.90080525680503"/>
    <n v="293.2388621493381"/>
    <n v="279.27510680889344"/>
    <n v="265.97629219894617"/>
    <n v="253.31075447518683"/>
    <n v="241.24833759541596"/>
    <n v="229.76032151944381"/>
    <n v="218.81935382804173"/>
    <n v="208.39938459813496"/>
    <n v="198.47560437917613"/>
    <n v="189.02438512302493"/>
    <n v="180.02322392669035"/>
    <n v="171.45068945399089"/>
    <n v="163.28637090856267"/>
    <n v="155.51082943672637"/>
    <n v="148.10555184450129"/>
    <n v="141.05290651857268"/>
    <n v="134.33610144625968"/>
    <n v="127.93914423453305"/>
    <n v="121.8468040328886"/>
    <n v="116.04457526941773"/>
    <n v="110.51864311373114"/>
    <n v="105.25585058450588"/>
    <n v="100.24366722333892"/>
    <n v="34683.079581038764"/>
    <n v="5449.3386500247107"/>
    <x v="333"/>
  </r>
  <r>
    <s v="SÚH"/>
    <s v="Slovenská ústredná hvezdáreň Hurbanovo"/>
    <x v="335"/>
    <n v="1"/>
    <s v="Výmena projekčného systému planetária"/>
    <s v="SÚH v súčasnosti využíva na popularizačnú činnosť digitálne planetárium s rozlíšením 1,6 K nainštalované v roku 2015. Za dobu 6 rokov bol hardvér planetária v činnosti cca 10000 hodín, čo začína byť na hranici jeho životnosti. V súčasnosti sa stáva štandartom pre projekčné systémy planetárií rozlíšenie 4 K. Toto rozlíšenie vyžaduje vyššiu výkonnosť hardvéru a tiež väčšie úložné miesto. Výmena projekčného systému planetária predpokladá aj vytvorenie osobitnej produkčnej jednotky."/>
    <s v="Cieľom je zabezpečiť audiovizuálne programy v planetáriu, ktoré spĺňajú najvyššie kritériá zobrazovania, majú vysokú návštevnosť a pre inštitúciu sú zdrojom vlastných príjmom."/>
    <s v="N/A"/>
    <s v="Zriaďovacia listina SÚH, Čl. 1 ods. 2 písm. j) "/>
    <n v="5"/>
    <x v="1"/>
    <n v="8065"/>
    <s v="KPI hodnota vyjadruje množstvo návštevníkov, ktorí fyzicky absolvovali program v planetáriu. Priemerná cena pre návštevníka v planetáriu bola určená na 4,- EUR, pričom každý návštevník zaplatí v priemere navyše 2,- EUR za kúpu výstupov z hlavnej činnosti. V prípade realizácie investície by priemerná cena  pre návštevníka planetária mala dosahovať 5,- EUR. Vyjadrenie priameho ročného výnosu z programu planetária je 32260,- EUR a dodatočné výnosy o predaj výstupov hlavnej činnosti 16130,- EUR. V prípade výpadku systému planetária by hrozilo zníženie ročných výnosov z hlavnej činnosti 48390,- EUR. "/>
    <x v="0"/>
    <x v="3"/>
    <s v="D2 Zhodnotenie existujúceho špeciálneho HW/SW"/>
    <s v="01 Investičný zámer"/>
    <s v="štátny rozpočet"/>
    <s v="08S0107 Osvetová činnosť a tradičná ľudová kultúra "/>
    <s v="nie"/>
    <n v="1"/>
    <n v="235000"/>
    <n v="0"/>
    <n v="0"/>
    <n v="0"/>
    <n v="235000"/>
    <n v="0"/>
    <n v="0"/>
    <n v="0"/>
    <n v="0"/>
    <n v="0"/>
    <n v="0"/>
    <n v="0"/>
    <s v="-"/>
    <n v="0"/>
    <n v="0"/>
    <n v="0"/>
    <n v="0"/>
    <n v="0"/>
    <n v="0"/>
    <n v="0"/>
    <n v="0"/>
    <n v="0"/>
    <n v="0"/>
    <n v="0"/>
    <m/>
    <n v="0"/>
    <n v="0"/>
    <s v="D2"/>
    <n v="9"/>
    <n v="1"/>
    <n v="1"/>
    <n v="1"/>
    <n v="1"/>
    <n v="1"/>
    <n v="1"/>
    <n v="1"/>
    <n v="0"/>
    <n v="1"/>
    <n v="0"/>
    <n v="0"/>
    <n v="1"/>
    <n v="1"/>
    <n v="1"/>
    <n v="0"/>
    <n v="1"/>
    <n v="0"/>
    <n v="0"/>
    <n v="235000"/>
    <n v="0"/>
    <n v="0"/>
    <n v="0"/>
    <n v="0"/>
    <n v="0"/>
    <n v="0"/>
    <n v="0"/>
    <n v="0"/>
    <n v="0"/>
    <n v="0"/>
    <n v="0"/>
    <n v="0"/>
    <n v="0"/>
    <n v="0"/>
    <n v="0"/>
    <n v="0"/>
    <n v="0"/>
    <n v="0"/>
    <n v="0"/>
    <n v="0"/>
    <n v="0"/>
    <n v="0"/>
    <n v="0"/>
    <n v="0"/>
    <n v="0"/>
    <n v="0"/>
    <n v="0"/>
    <n v="0"/>
    <n v="0"/>
    <n v="0"/>
    <n v="0"/>
    <n v="0"/>
    <n v="0"/>
    <n v="0"/>
    <n v="0"/>
    <n v="0"/>
    <n v="0"/>
    <n v="0"/>
    <n v="0"/>
    <n v="0"/>
    <n v="8065"/>
    <n v="8065"/>
    <n v="8065"/>
    <n v="8065"/>
    <n v="8065"/>
    <n v="8065"/>
    <n v="8065"/>
    <n v="8065"/>
    <n v="8065"/>
    <n v="8065"/>
    <n v="8065"/>
    <n v="8065"/>
    <n v="8065"/>
    <n v="8065"/>
    <n v="8065"/>
    <n v="8065"/>
    <n v="8065"/>
    <n v="8065"/>
    <n v="8065"/>
    <n v="8065"/>
    <n v="8065"/>
    <n v="8065"/>
    <n v="8065"/>
    <n v="8065"/>
    <n v="8065"/>
    <n v="8065"/>
    <n v="8065"/>
    <n v="8065"/>
    <n v="8065"/>
    <n v="8065"/>
    <n v="8065"/>
    <n v="8065"/>
    <n v="8065"/>
    <n v="8065"/>
    <n v="8065"/>
    <n v="8065"/>
    <n v="8065"/>
    <n v="8065"/>
    <n v="8065"/>
    <n v="8065"/>
    <n v="8065"/>
    <n v="8065"/>
    <n v="8065"/>
    <n v="213151.92743764172"/>
    <n v="0"/>
    <n v="0"/>
    <n v="0"/>
    <n v="0"/>
    <n v="0"/>
    <n v="0"/>
    <n v="0"/>
    <n v="0"/>
    <n v="0"/>
    <n v="0"/>
    <n v="0"/>
    <n v="0"/>
    <n v="0"/>
    <n v="0"/>
    <n v="0"/>
    <n v="0"/>
    <n v="0"/>
    <n v="0"/>
    <n v="0"/>
    <n v="0"/>
    <n v="0"/>
    <n v="0"/>
    <n v="0"/>
    <n v="0"/>
    <n v="0"/>
    <n v="0"/>
    <n v="0"/>
    <n v="0"/>
    <n v="0"/>
    <n v="0"/>
    <n v="0"/>
    <n v="0"/>
    <n v="0"/>
    <n v="0"/>
    <n v="0"/>
    <n v="0"/>
    <n v="0"/>
    <n v="0"/>
    <n v="0"/>
    <n v="7315.1927437641725"/>
    <n v="6966.8502321563537"/>
    <n v="6635.0954591965283"/>
    <n v="6319.1385325681213"/>
    <n v="6018.2271738744021"/>
    <n v="5731.6449274994293"/>
    <n v="5458.7094547613624"/>
    <n v="5198.7709092965351"/>
    <n v="4951.2103898062242"/>
    <n v="4715.4384664821173"/>
    <n v="4490.8937776020175"/>
    <n v="4277.0416929543017"/>
    <n v="4073.3730409088594"/>
    <n v="3879.4028961036747"/>
    <n v="3694.6694248606427"/>
    <n v="3518.7327855815643"/>
    <n v="3351.1740815062517"/>
    <n v="3191.5943633392872"/>
    <n v="3039.6136793707497"/>
    <n v="2894.8701708292856"/>
    <n v="2757.0192103136055"/>
    <n v="2625.7325812510521"/>
    <n v="2500.6976964295741"/>
    <n v="2381.6168537424514"/>
    <n v="2268.206527373763"/>
    <n v="2160.1966927369172"/>
    <n v="2057.3301835589691"/>
    <n v="1959.36207957997"/>
    <n v="1866.0591234094959"/>
    <n v="1777.1991651519002"/>
    <n v="1692.5706334780002"/>
    <n v="1611.9720318838097"/>
    <n v="1535.2114589369617"/>
    <n v="1462.1061513685347"/>
    <n v="1392.4820489224142"/>
    <n v="1326.1733799261087"/>
    <n v="1263.0222665962942"/>
    <n v="1202.8783491393276"/>
    <n v="1145.5984277517407"/>
    <n v="1091.0461216683243"/>
    <n v="213151.92743764172"/>
    <n v="33254.504141559577"/>
    <x v="334"/>
  </r>
  <r>
    <s v="SFÚ"/>
    <s v="Slovenský filmový ústav"/>
    <x v="336"/>
    <n v="4"/>
    <s v="PC sieť v sídelnej budove SFÚ na Grösslingovej 32 v Bratislava - výmena"/>
    <s v="nevyhnutnosť výmeny zastaralej PC siete z roku 2003 za PC sieť s vyššou priepustnosťou dát"/>
    <s v="funkčná a výkonná PC sieť, ktorá umožní práce aj so zdigitalizovanými filmovými objektami pre ich odborný popis a katalogizáciu v systéme SK CINEMA, zvýšenie konfortu pre vedecko-výskumené účely a styk s verejnosťou"/>
    <s v="N/A"/>
    <s v="Zákon č. 40/2015 Z.z. o audiovízii, §21 ods. 1  c) a f)"/>
    <n v="5"/>
    <x v="3"/>
    <n v="8800"/>
    <s v="zvýšenie priepustnosti  PC siete a jej zrýchlenie ušetrí  predpokladané človekohodiny v objeme cca 8 800 človekohodín ročne.  ( Fond pracovného času na rok 2023 je 2080 pracovných hodín x 85 úväzkov= 176 800 človekohodín. Realizáciou uvedenej investície sa predpokladá uštrenie cca 5%, t.j.   8 840 človekohodín), čo bude mať dopad na zvýšenie kvality poskytovaných služieb inštitúcie "/>
    <x v="2"/>
    <x v="3"/>
    <s v="D1 Nákup štandardnej IT techniky"/>
    <s v="02 Analýza / podkladová štúdia k investičnému zámeru"/>
    <s v="kombinované"/>
    <s v="08S0104 Médiá a audiovízia"/>
    <s v="nie"/>
    <n v="0.91"/>
    <n v="250000"/>
    <n v="6000"/>
    <n v="0"/>
    <n v="0"/>
    <n v="0"/>
    <n v="250000"/>
    <n v="0"/>
    <n v="0"/>
    <n v="0"/>
    <n v="0"/>
    <n v="0"/>
    <n v="0"/>
    <s v="v súvislosti s projektom vznikajú bežné výdavky, ktorými sú náklady na následné maľovanie, sťahovanie,  prípadné ďalšie práce spojené s úpravou omietok po výmene počitačovej siete, čistenie a pod., ktoré SFÚ uhradí z vlastných zdrojov - z výnosov (zdroj 46)."/>
    <n v="25000"/>
    <n v="0"/>
    <n v="0"/>
    <n v="0"/>
    <n v="25000"/>
    <n v="0"/>
    <n v="0"/>
    <n v="0"/>
    <n v="0"/>
    <n v="0"/>
    <n v="0"/>
    <m/>
    <n v="0"/>
    <n v="0"/>
    <s v="D1"/>
    <n v="9"/>
    <n v="1"/>
    <n v="1"/>
    <n v="1"/>
    <n v="1"/>
    <n v="1"/>
    <n v="1"/>
    <n v="1"/>
    <n v="0"/>
    <n v="1"/>
    <n v="0"/>
    <n v="1"/>
    <n v="0"/>
    <n v="1"/>
    <n v="1"/>
    <n v="0"/>
    <n v="1"/>
    <n v="0"/>
    <n v="0"/>
    <n v="0"/>
    <n v="275000"/>
    <n v="0"/>
    <n v="0"/>
    <n v="0"/>
    <n v="0"/>
    <n v="0"/>
    <n v="0"/>
    <n v="0"/>
    <n v="0"/>
    <n v="0"/>
    <n v="0"/>
    <n v="0"/>
    <n v="0"/>
    <n v="0"/>
    <n v="0"/>
    <n v="0"/>
    <n v="0"/>
    <n v="0"/>
    <n v="0"/>
    <n v="0"/>
    <n v="0"/>
    <n v="0"/>
    <n v="0"/>
    <n v="0"/>
    <n v="0"/>
    <n v="0"/>
    <n v="0"/>
    <n v="0"/>
    <n v="0"/>
    <n v="0"/>
    <n v="0"/>
    <n v="0"/>
    <n v="0"/>
    <n v="0"/>
    <n v="0"/>
    <n v="0"/>
    <n v="0"/>
    <n v="0"/>
    <n v="0"/>
    <n v="0"/>
    <n v="8800"/>
    <n v="8800"/>
    <n v="8800"/>
    <n v="8800"/>
    <n v="8800"/>
    <n v="8800"/>
    <n v="8800"/>
    <n v="8800"/>
    <n v="8800"/>
    <n v="8800"/>
    <n v="8800"/>
    <n v="8800"/>
    <n v="8800"/>
    <n v="8800"/>
    <n v="8800"/>
    <n v="8800"/>
    <n v="8800"/>
    <n v="8800"/>
    <n v="8800"/>
    <n v="8800"/>
    <n v="8800"/>
    <n v="8800"/>
    <n v="8800"/>
    <n v="8800"/>
    <n v="8800"/>
    <n v="8800"/>
    <n v="8800"/>
    <n v="8800"/>
    <n v="8800"/>
    <n v="8800"/>
    <n v="8800"/>
    <n v="8800"/>
    <n v="8800"/>
    <n v="8800"/>
    <n v="8800"/>
    <n v="8800"/>
    <n v="8800"/>
    <n v="8800"/>
    <n v="8800"/>
    <n v="8800"/>
    <n v="8800"/>
    <n v="8800"/>
    <n v="8800"/>
    <n v="0"/>
    <n v="237555.33959615589"/>
    <n v="0"/>
    <n v="0"/>
    <n v="0"/>
    <n v="0"/>
    <n v="0"/>
    <n v="0"/>
    <n v="0"/>
    <n v="0"/>
    <n v="0"/>
    <n v="0"/>
    <n v="0"/>
    <n v="0"/>
    <n v="0"/>
    <n v="0"/>
    <n v="0"/>
    <n v="0"/>
    <n v="0"/>
    <n v="0"/>
    <n v="0"/>
    <n v="0"/>
    <n v="0"/>
    <n v="0"/>
    <n v="0"/>
    <n v="0"/>
    <n v="0"/>
    <n v="0"/>
    <n v="0"/>
    <n v="0"/>
    <n v="0"/>
    <n v="0"/>
    <n v="0"/>
    <n v="0"/>
    <n v="0"/>
    <n v="0"/>
    <n v="0"/>
    <n v="0"/>
    <n v="0"/>
    <n v="0"/>
    <n v="7981.8594104308386"/>
    <n v="7601.7708670769889"/>
    <n v="7239.7817781685617"/>
    <n v="6895.0302649224386"/>
    <n v="6566.6954904023232"/>
    <n v="6253.9957051450683"/>
    <n v="5956.1863858524475"/>
    <n v="5672.5584627166163"/>
    <n v="5402.4366311586818"/>
    <n v="5145.1777439606494"/>
    <n v="4900.1692799625234"/>
    <n v="4666.8278856785928"/>
    <n v="4444.5979863605662"/>
    <n v="4232.9504632005373"/>
    <n v="4031.381393524322"/>
    <n v="3839.4108509755442"/>
    <n v="3656.5817628338518"/>
    <n v="3482.4588217465252"/>
    <n v="3316.6274492824055"/>
    <n v="3158.6928088403861"/>
    <n v="3008.2788655622726"/>
    <n v="2865.0274910116877"/>
    <n v="2728.5976104873221"/>
    <n v="2598.6643909403065"/>
    <n v="2474.9184675621964"/>
    <n v="2357.0652072020916"/>
    <n v="2244.8240068591354"/>
    <n v="2137.9276255801283"/>
    <n v="2036.1215481715517"/>
    <n v="1939.1633792110008"/>
    <n v="1846.8222659152391"/>
    <n v="1758.8783484907037"/>
    <n v="1675.1222366578131"/>
    <n v="1595.354511102679"/>
    <n v="1519.3852486692183"/>
    <n v="1447.0335701611602"/>
    <n v="1378.1272096772957"/>
    <n v="1312.502104454567"/>
    <n v="1250.0020042424449"/>
    <n v="1190.4780992785188"/>
    <n v="237555.33959615589"/>
    <n v="36285.13781100115"/>
    <x v="335"/>
  </r>
  <r>
    <s v="DÚ"/>
    <s v="Divadelný ústav"/>
    <x v="337"/>
    <n v="2"/>
    <s v="Akvizičné nákupy do Múzea DÚ"/>
    <s v=" Nákupy akvizícií predstavujú jeden zo základných spôsobov budovania fondov a zbierok Divadelného ústavu. Ide o systematické dopĺňanie zbierkového fondu scénografie, kostýmov, makiet od významných osobností divadla. "/>
    <s v="Nárast fondov a zbierok inštitúcie, zapĺňanie prázdnych miest v oblasti histórie divadleného umenia, spracovávanie, digitalizácia získaných materiálov a následné zverejňovanie cez on line priestor."/>
    <s v="N/A"/>
    <s v="Zákon č. 206/2009 Z.z. o múzeách a o galériách a o ochrane predmetov kultúrnej hodnoty, §9 ods. 1 "/>
    <n v="5"/>
    <x v="1"/>
    <n v="2000"/>
    <s v="počet zbierkových predmetov - ročne  10 -50 ks a ich zhromažďovanie, ochraňovanie a vedecké a odborné spracovanie, ako aj následná  prezentácia verejnosti rôznymi formami - prostredníctvom výstav v divadlách mestách a obciach ako aj v zahraničí. V online priestore  z  databázy Virtuálne múzeum  a aj  na sociálnych mediách, ako aj formou  odbornýc článkoch cez edičné výstupy - časopis Kod (min. 3 články ročne) a publikáciu"/>
    <x v="2"/>
    <x v="5"/>
    <s v="E3 Akvizícia zbierkových predmetov"/>
    <s v="07 V realizácii"/>
    <s v="štátny rozpočet"/>
    <s v="08T0106"/>
    <s v="nie"/>
    <n v="1"/>
    <n v="84500"/>
    <n v="0"/>
    <n v="9500"/>
    <n v="10000"/>
    <n v="15000"/>
    <n v="15000"/>
    <n v="15000"/>
    <n v="15000"/>
    <n v="0"/>
    <n v="0"/>
    <n v="0"/>
    <n v="0"/>
    <s v="nákupy obalov a PH špeciálnych obalov na správne uloženie v zmysle zákona "/>
    <n v="5000"/>
    <n v="0"/>
    <n v="1000"/>
    <n v="1000"/>
    <n v="1000"/>
    <n v="1000"/>
    <n v="1000"/>
    <n v="0"/>
    <n v="0"/>
    <n v="0"/>
    <n v="0"/>
    <m/>
    <n v="1"/>
    <n v="0"/>
    <s v="E3"/>
    <n v="7"/>
    <n v="0"/>
    <n v="1"/>
    <n v="1"/>
    <n v="1"/>
    <n v="1"/>
    <n v="1"/>
    <n v="1"/>
    <n v="0"/>
    <n v="1"/>
    <n v="0"/>
    <n v="1"/>
    <n v="0"/>
    <n v="1"/>
    <n v="0"/>
    <n v="0"/>
    <n v="0"/>
    <n v="9500"/>
    <n v="11000"/>
    <n v="16000"/>
    <n v="16000"/>
    <n v="16000"/>
    <n v="16000"/>
    <n v="0"/>
    <n v="0"/>
    <n v="0"/>
    <n v="0"/>
    <n v="0"/>
    <n v="0"/>
    <n v="0"/>
    <n v="0"/>
    <n v="0"/>
    <n v="0"/>
    <n v="0"/>
    <n v="0"/>
    <n v="0"/>
    <n v="0"/>
    <n v="0"/>
    <n v="0"/>
    <n v="0"/>
    <n v="0"/>
    <n v="0"/>
    <n v="0"/>
    <n v="0"/>
    <n v="0"/>
    <n v="0"/>
    <n v="0"/>
    <n v="0"/>
    <n v="0"/>
    <n v="0"/>
    <n v="0"/>
    <n v="0"/>
    <n v="0"/>
    <n v="0"/>
    <n v="0"/>
    <n v="0"/>
    <n v="0"/>
    <n v="0"/>
    <n v="0"/>
    <n v="0"/>
    <n v="2000"/>
    <n v="2000"/>
    <n v="2000"/>
    <n v="2000"/>
    <n v="2000"/>
    <n v="2000"/>
    <n v="2000"/>
    <n v="2000"/>
    <n v="2000"/>
    <n v="2000"/>
    <n v="2000"/>
    <n v="2000"/>
    <n v="2000"/>
    <n v="2000"/>
    <n v="2000"/>
    <n v="2000"/>
    <n v="2000"/>
    <n v="2000"/>
    <n v="2000"/>
    <n v="2000"/>
    <n v="2000"/>
    <n v="2000"/>
    <n v="2000"/>
    <n v="2000"/>
    <n v="2000"/>
    <n v="2000"/>
    <n v="2000"/>
    <n v="2000"/>
    <n v="2000"/>
    <n v="2000"/>
    <n v="2000"/>
    <n v="2000"/>
    <n v="2000"/>
    <n v="2000"/>
    <n v="2000"/>
    <n v="2000"/>
    <n v="2000"/>
    <n v="2000"/>
    <n v="2000"/>
    <n v="2000"/>
    <n v="2000"/>
    <n v="2000"/>
    <n v="2000"/>
    <n v="14512.471655328798"/>
    <n v="13821.401576503617"/>
    <n v="13163.239596670111"/>
    <n v="12536.418663495344"/>
    <n v="0"/>
    <n v="0"/>
    <n v="0"/>
    <n v="0"/>
    <n v="0"/>
    <n v="0"/>
    <n v="0"/>
    <n v="0"/>
    <n v="0"/>
    <n v="0"/>
    <n v="0"/>
    <n v="0"/>
    <n v="0"/>
    <n v="0"/>
    <n v="0"/>
    <n v="0"/>
    <n v="0"/>
    <n v="0"/>
    <n v="0"/>
    <n v="0"/>
    <n v="0"/>
    <n v="0"/>
    <n v="0"/>
    <n v="0"/>
    <n v="0"/>
    <n v="0"/>
    <n v="0"/>
    <n v="0"/>
    <n v="0"/>
    <n v="0"/>
    <n v="0"/>
    <n v="0"/>
    <n v="0"/>
    <n v="0"/>
    <n v="0"/>
    <n v="0"/>
    <n v="1814.0589569160998"/>
    <n v="1727.6751970629521"/>
    <n v="1645.4049495837639"/>
    <n v="1567.052332936918"/>
    <n v="1492.4307932732554"/>
    <n v="1421.3626602602428"/>
    <n v="1353.6787240573744"/>
    <n v="1289.2178324355946"/>
    <n v="1227.8265070815187"/>
    <n v="1169.3585781728748"/>
    <n v="1113.6748363551189"/>
    <n v="1060.6427012905895"/>
    <n v="1010.1359059910377"/>
    <n v="962.03419618194039"/>
    <n v="916.22304398280039"/>
    <n v="872.59337522171461"/>
    <n v="831.04130973496626"/>
    <n v="791.46791403330121"/>
    <n v="753.77896574600118"/>
    <n v="717.88472928190595"/>
    <n v="683.69974217324375"/>
    <n v="651.14261159356533"/>
    <n v="620.13582056530038"/>
    <n v="590.60554339552425"/>
    <n v="562.48146990049918"/>
    <n v="535.69663800047545"/>
    <n v="510.18727428616711"/>
    <n v="485.89264217730192"/>
    <n v="462.75489731171626"/>
    <n v="440.71894982068198"/>
    <n v="419.73233316255431"/>
    <n v="399.74507920243269"/>
    <n v="380.7095992404121"/>
    <n v="362.58057070515429"/>
    <n v="345.31482924300417"/>
    <n v="328.87126594571822"/>
    <n v="313.21072947211263"/>
    <n v="298.29593283058341"/>
    <n v="284.09136460055566"/>
    <n v="270.56320438148157"/>
    <n v="54033.53149199787"/>
    <n v="8246.6222297729892"/>
    <x v="336"/>
  </r>
  <r>
    <s v="SNM"/>
    <s v="SNM - Múzeum bábkarských kultúr a hračiek hrad Modrý Kameň"/>
    <x v="338"/>
    <n v="4"/>
    <s v="Obnova barokového kaštieľa na hrade Modrý Kameň"/>
    <s v="Celková obnova budovy kaštieľa  - časti objektu vyžadujúce rekonštrukciu - nádvorie (povrch, osvetlenie), severné krídlo (strecha, fasády, okná ...), západné krídlo objektu (strecha, podkrovie, fasády, podlahy, okná, dvere), 1. podlažie severného a východného krídla objektu -  priestory expozícií múzea (reštaurovanie historických podláh, vykurovanie, reštaurátorský výskum, stavebno-historický výskum, elekroinštalácia, EPS, obnova vnútorných omietok)_x000a_Spolufinancovanie projektu v r.2022 HraMoKaPlus v sume 50000€"/>
    <s v="  Cieľom je celková obnova  barokového kaštieľa na hrade Modrý Kameň, ktorý je sídlom múzea   "/>
    <s v="N/A"/>
    <s v="Zákon č. 49/2002 Z.z. o ochrane pamiatkového fondu"/>
    <n v="40"/>
    <x v="1"/>
    <n v="28000"/>
    <s v="Opravou sa zabráni znehodnoteniu  kultúrnej pamiatky,   múzeum nebude musieť vynakladať  neočakávané výdavky na údržbu, zvýši sa návštevnosť, zvýšenie verejného záujmu, nárast interakcie a  participácie  múzea so širokou verejnosťou, odbornou  verejnosťou,  zlepšenie nákladovej efektívnosti stavby"/>
    <x v="0"/>
    <x v="1"/>
    <s v="B1 Komplexná rekonštrukcia"/>
    <s v="05 Projektová dokumentácia k dispozícii - pre realizáciu stavby"/>
    <s v="kombinované"/>
    <s v="08S0106 - Múzeá a galérie"/>
    <s v="áno"/>
    <n v="1"/>
    <n v="3492200"/>
    <n v="50000"/>
    <n v="0"/>
    <n v="0"/>
    <n v="215790"/>
    <n v="0"/>
    <n v="2026410"/>
    <n v="1000000"/>
    <n v="244000"/>
    <n v="0"/>
    <n v="0"/>
    <n v="0"/>
    <s v="Náklady na sťahovanie zbierok múzea pre stavebné práce, prenájom a úprava priestorov pre dočasné uloženie zbierok múzea, oprava prístupového mostu"/>
    <n v="260000"/>
    <n v="10000"/>
    <n v="10000"/>
    <n v="10000"/>
    <n v="50000"/>
    <n v="50000"/>
    <n v="50000"/>
    <n v="50000"/>
    <n v="30000"/>
    <n v="0"/>
    <n v="0"/>
    <s v="projektovú dokumentáciu je nutné aktualizovať"/>
    <n v="0"/>
    <n v="1"/>
    <s v="B1"/>
    <n v="7"/>
    <n v="0"/>
    <n v="1"/>
    <n v="1"/>
    <n v="1"/>
    <n v="1"/>
    <n v="1"/>
    <n v="0"/>
    <n v="1"/>
    <n v="1"/>
    <n v="0"/>
    <n v="0"/>
    <n v="1"/>
    <n v="1"/>
    <n v="0"/>
    <n v="0"/>
    <n v="0"/>
    <n v="10000"/>
    <n v="10000"/>
    <n v="225790"/>
    <n v="50000"/>
    <n v="2076410"/>
    <n v="1050000"/>
    <n v="294000"/>
    <n v="30000"/>
    <n v="0"/>
    <n v="0"/>
    <n v="0"/>
    <n v="0"/>
    <n v="0"/>
    <n v="0"/>
    <n v="0"/>
    <n v="0"/>
    <n v="0"/>
    <n v="0"/>
    <n v="0"/>
    <n v="0"/>
    <n v="0"/>
    <n v="0"/>
    <n v="0"/>
    <n v="0"/>
    <n v="0"/>
    <n v="0"/>
    <n v="0"/>
    <n v="0"/>
    <n v="0"/>
    <n v="0"/>
    <n v="0"/>
    <n v="0"/>
    <n v="0"/>
    <n v="0"/>
    <n v="0"/>
    <n v="0"/>
    <n v="0"/>
    <n v="0"/>
    <n v="0"/>
    <n v="0"/>
    <n v="0"/>
    <n v="0"/>
    <n v="0"/>
    <n v="28000"/>
    <n v="28000"/>
    <n v="28000"/>
    <n v="28000"/>
    <n v="28000"/>
    <n v="28000"/>
    <n v="28000"/>
    <n v="28000"/>
    <n v="28000"/>
    <n v="28000"/>
    <n v="28000"/>
    <n v="28000"/>
    <n v="28000"/>
    <n v="28000"/>
    <n v="28000"/>
    <n v="28000"/>
    <n v="28000"/>
    <n v="28000"/>
    <n v="28000"/>
    <n v="28000"/>
    <n v="28000"/>
    <n v="28000"/>
    <n v="28000"/>
    <n v="28000"/>
    <n v="28000"/>
    <n v="28000"/>
    <n v="28000"/>
    <n v="28000"/>
    <n v="28000"/>
    <n v="28000"/>
    <n v="28000"/>
    <n v="28000"/>
    <n v="28000"/>
    <n v="28000"/>
    <n v="28000"/>
    <n v="28000"/>
    <n v="28000"/>
    <n v="28000"/>
    <n v="28000"/>
    <n v="28000"/>
    <n v="28000"/>
    <n v="28000"/>
    <n v="28000"/>
    <n v="204798.18594104308"/>
    <n v="43191.879926573798"/>
    <n v="1708267.6456826117"/>
    <n v="822702.47479188186"/>
    <n v="219387.32661116854"/>
    <n v="21320.439903903643"/>
    <n v="0"/>
    <n v="0"/>
    <n v="0"/>
    <n v="0"/>
    <n v="0"/>
    <n v="0"/>
    <n v="0"/>
    <n v="0"/>
    <n v="0"/>
    <n v="0"/>
    <n v="0"/>
    <n v="0"/>
    <n v="0"/>
    <n v="0"/>
    <n v="0"/>
    <n v="0"/>
    <n v="0"/>
    <n v="0"/>
    <n v="0"/>
    <n v="0"/>
    <n v="0"/>
    <n v="0"/>
    <n v="0"/>
    <n v="0"/>
    <n v="0"/>
    <n v="0"/>
    <n v="0"/>
    <n v="0"/>
    <n v="0"/>
    <n v="0"/>
    <n v="0"/>
    <n v="0"/>
    <n v="0"/>
    <n v="0"/>
    <n v="25396.825396825396"/>
    <n v="24187.452758881329"/>
    <n v="23035.669294172694"/>
    <n v="21938.73266111685"/>
    <n v="20894.031105825576"/>
    <n v="19899.077243643402"/>
    <n v="18951.502136803239"/>
    <n v="18049.049654098322"/>
    <n v="17189.57109914126"/>
    <n v="16371.020094420248"/>
    <n v="15591.447708971666"/>
    <n v="14848.99781806825"/>
    <n v="14141.902683874529"/>
    <n v="13468.478746547165"/>
    <n v="12827.122615759206"/>
    <n v="12216.307253104003"/>
    <n v="11634.578336289527"/>
    <n v="11080.550796466217"/>
    <n v="10552.905520444017"/>
    <n v="10050.386209946682"/>
    <n v="9571.796390425412"/>
    <n v="9115.9965623099142"/>
    <n v="8681.9014879142069"/>
    <n v="8268.4776075373393"/>
    <n v="7874.7405786069894"/>
    <n v="7499.752932006656"/>
    <n v="7142.6218400063399"/>
    <n v="6802.4969904822274"/>
    <n v="6478.5685623640284"/>
    <n v="6170.0652974895484"/>
    <n v="5876.2526642757603"/>
    <n v="5596.4311088340573"/>
    <n v="5329.9343893657697"/>
    <n v="5076.1279898721605"/>
    <n v="4834.4076094020584"/>
    <n v="4604.197723240055"/>
    <n v="4384.9502126095767"/>
    <n v="4176.143059628168"/>
    <n v="3977.2791044077794"/>
    <n v="3787.8848613407417"/>
    <n v="3019667.9528571828"/>
    <n v="457575.63610651839"/>
    <x v="337"/>
  </r>
  <r>
    <s v="ŠVK KE"/>
    <s v="Štátna vedecká knižnica v Košiciach"/>
    <x v="339"/>
    <n v="5"/>
    <s v="Komplexná obnova Forgáčovho paláca - sídelnej budovy Štátnej vedeckej knižnice v Košiciach (Hlavná ul. 10)"/>
    <s v="Zámerom projektu je komplexná obnova budovy a modernizácia knižničných služieb v nasledovných krokoch:                                                                                      a) dopracovanie všetkých ďalších stupňov PD - na územné konanie, stavebné povolenie, realizačný projekt, porealizačné zameranie v procese kolaudácie                                                                                                                        b1) odstránenie havarijných stavov sanáciou vlhkého suterénu, staticky narušených konštrukcií zo strany interiéru a exteriéru                                                                                                                                                                                                                                                                                                          b2) rekonštrukcia podkrovia s plochou 805 m2 (umiestnenie zariadení VZT), strechy a fasády, okien, elektrických a počítačových rozvodov, doplnenie vzduchotechniky a vykurovania v suteréne, klimatizácie                                                                                                                                                                     b3) získanie nových priestorov pre používateľov (zastrešením terasy) a pre administratívu (v prístavbe)                                                                                                                                                                                   b4)  debarierizácia budovy inštaláciou výťahov                                                                                                                                        b5) úprava dispozície verejného priestoru na 1.NP a 2.NP, vytvorenie mezonetov, modernizáca mobiliáru pre nové študijné, vzdelávacie a komunitné aktivity"/>
    <s v="Cieľom je zvýšenie návštevnosti a rozvoj nových služieb komplexnou rekonštrukciou a debarierizáciou budovy                                                                                                                                                                                                                                                                                                                                                                                                         "/>
    <s v="Altternatíva 1: Nulový variant znamená devastáciu a chátranie NKP. Investície na opravy a havárie budú stále nákladnejšie, prevádzka knižnice sa bude obmedzovať alebo sa niektoré prevádzky uzatvoria z dôvodu havárií.          Udržiavacie riešenie bude znamenať postupné niekoľkoročné odstraňovanie nedostatkov, ktoré dnes identifikujeme ako najhoršie s nákladmi cca 877 000 € (sanácia vlhkého suterénu, výmena okien, termostatizácia vykurovacej sústavy, oprava strechy, oprava statických porúch, oprava a výmaľba fasády, obnova rozvodov elektroinštalácie). Knižnica bude musieť sústrediť svoje financie a pozornosť len na riešenie týchto problémov, a nie na hlavnú činnosť a rozvoj. Dôveryhodnosť knižnice a jej návštevnosť budú klesať.                                                                             Alternatíva 2: Komplexná rekonštrukcia jestvujúcej budovy, bez prístavby a zastrešenia terasy (Pozn.: v danom prípade  rátame s využitím zobytnených priestorov v podkroví na Pribinovej 1 - samostatne pod ID ŠVKE202201).                       Alternatíva 3: Komplexná rekonštrukcia a obnova budovy s prístavbou a zastrešením terasy podľa realizačného projektu.                                                                                "/>
    <s v="Zákon č. 126/2015 Z.z. o knižniciach, §4 ods.2, písm. c), d), §7, ods. 2 písm. g), §15 písm. b);  Zákon č. 49/2002 Z.z. o ochrane pamiatkového fondu, §27 ods.1, §28 ods. 2 písm. a); Zákon č. 49/2002 Z.z. o ochrane pamiatkového fondu, §27 ods.1, §28 ods.2 písm. a); Reformy pre udržateľný rozvoj kultúry a kreatívneho priemyslu (MK SR, marec 2021): Reforma štruktúry a kvality knižničnej siete, Investícia 2: Zvýšenie kvality služieb knižničnej sete, 1. Rekonštrukcia nosnej knižničnej siete, Zákon č. 555/ 2005 o energetickej hospodárnosti budov"/>
    <n v="40"/>
    <x v="1"/>
    <n v="82589"/>
    <s v="Údaj zo štatistického zisťovania v roku 2022 (KULT). Nie je celkom objektívny, lebo z dôvodu COVID opatrení bola knižnica zatvorená alebo v obmedzenom režime 58 pracovných dní. Okrem toho:  viacerí návštevníci trávia v knižnici celý deň a pri obmedzenom počte študijných miest sa do knižnice ďalší nedostanú (pozri Poznámky - prečo chceme rekonštruovať). Virtuálna návštevnosť je napr. 513 870 "/>
    <x v="0"/>
    <x v="1"/>
    <s v="B1 Komplexná rekonštrukcia"/>
    <s v="01 Investičný zámer"/>
    <s v="štátny rozpočet"/>
    <s v="08T0109"/>
    <s v="nie"/>
    <n v="1"/>
    <n v="11361532"/>
    <n v="937252"/>
    <n v="0"/>
    <n v="22000"/>
    <n v="0"/>
    <n v="479950"/>
    <n v="212070"/>
    <n v="10424280"/>
    <n v="223232"/>
    <n v="0"/>
    <n v="0"/>
    <n v="0"/>
    <s v="Výmena okien prebieha z BV priebežne, nakoľko na komplexnú výmenu 89 okien nám financie pridelené neboli. V rokoch 2020-2021 sa vymenilo 27 okien."/>
    <n v="424000"/>
    <n v="0"/>
    <n v="0"/>
    <n v="170000"/>
    <n v="254000"/>
    <n v="0"/>
    <n v="0"/>
    <n v="0"/>
    <n v="0"/>
    <n v="0"/>
    <n v="0"/>
    <s v="Podmienkou zvýšenia návštevnosti a rozvoja služieb je komplexná rekonštrukcia a revitalizácia budovy, ktorou dosiahneme (okrem odstránenia havarijných stavov):             1) rozšírenie verejných priestorov pre návštevníkov o 1050 m2 (!), rozšírenie počtu študijných miest, väčšiu multifunkčnosť, debarierizáciu  budovy na 2.NP, väčší počet dokumentov vo verejnom priestore,  technologickú modernizáciu a aj dosiahnutie príjmov (kaviareň ako súčasť knižnice).                                                              Disponujeme:                                                                           1. Architektonická štúdia &quot;Komplexná obnova Forgáčovho paláca&quot; (z roku 2022)                                                                 2. Prípravná PD obnovy okien pre výmenu okien z BV (z roku 2019).                                                                             3. TSKP ProMonumenta ( z roku 2020).                                                  4. PD Pamiatkový architektonicko-historický výskum (z 12/2020).                                                                                                                              Ceny za PD a realizáciu komplexnej obnovy budovy sú stanovené podľa cenníka sadzobníka UNIKA 2021/2022.                                                                                                                                                                              Suma na PD vo výške 937 252 € je rozdelená na roky 2022-2027 nasledovne:                                                             Rok 2022: suma vo výške 22 000 € uvedená v stĺpci Y je vyčerpaná). Rok 2024: suma je na PD územného konania a stavebného povolenia, Rok 2025: realizačný projekt, Rok 2026: výstavba, Rok 2027: kolaudácia a porealizačné zameranie                                                                                                                                                                                                                       "/>
    <n v="0"/>
    <n v="1"/>
    <s v="B1"/>
    <n v="8"/>
    <n v="1"/>
    <n v="1"/>
    <n v="0"/>
    <n v="1"/>
    <n v="1"/>
    <n v="1"/>
    <n v="0"/>
    <n v="1"/>
    <n v="1"/>
    <n v="0"/>
    <n v="0"/>
    <n v="1"/>
    <n v="1"/>
    <n v="1"/>
    <n v="0"/>
    <n v="1"/>
    <n v="0"/>
    <n v="22000"/>
    <n v="170000"/>
    <n v="733950"/>
    <n v="212070"/>
    <n v="10424280"/>
    <n v="223232"/>
    <n v="0"/>
    <n v="0"/>
    <n v="0"/>
    <n v="0"/>
    <n v="0"/>
    <n v="0"/>
    <n v="0"/>
    <n v="0"/>
    <n v="0"/>
    <n v="0"/>
    <n v="0"/>
    <n v="0"/>
    <n v="0"/>
    <n v="0"/>
    <n v="0"/>
    <n v="0"/>
    <n v="0"/>
    <n v="0"/>
    <n v="0"/>
    <n v="0"/>
    <n v="0"/>
    <n v="0"/>
    <n v="0"/>
    <n v="0"/>
    <n v="0"/>
    <n v="0"/>
    <n v="0"/>
    <n v="0"/>
    <n v="0"/>
    <n v="0"/>
    <n v="0"/>
    <n v="0"/>
    <n v="0"/>
    <n v="0"/>
    <n v="0"/>
    <n v="0"/>
    <n v="82589"/>
    <n v="82589"/>
    <n v="82589"/>
    <n v="82589"/>
    <n v="82589"/>
    <n v="82589"/>
    <n v="82589"/>
    <n v="82589"/>
    <n v="82589"/>
    <n v="82589"/>
    <n v="82589"/>
    <n v="82589"/>
    <n v="82589"/>
    <n v="82589"/>
    <n v="82589"/>
    <n v="82589"/>
    <n v="82589"/>
    <n v="82589"/>
    <n v="82589"/>
    <n v="82589"/>
    <n v="82589"/>
    <n v="82589"/>
    <n v="82589"/>
    <n v="82589"/>
    <n v="82589"/>
    <n v="82589"/>
    <n v="82589"/>
    <n v="82589"/>
    <n v="82589"/>
    <n v="82589"/>
    <n v="82589"/>
    <n v="82589"/>
    <n v="82589"/>
    <n v="82589"/>
    <n v="82589"/>
    <n v="82589"/>
    <n v="82589"/>
    <n v="82589"/>
    <n v="82589"/>
    <n v="82589"/>
    <n v="82589"/>
    <n v="82589"/>
    <n v="82589"/>
    <n v="154195.01133786846"/>
    <n v="634013.60544217681"/>
    <n v="174470.51382911441"/>
    <n v="8167696.1465938268"/>
    <n v="166579.15542198767"/>
    <n v="0"/>
    <n v="0"/>
    <n v="0"/>
    <n v="0"/>
    <n v="0"/>
    <n v="0"/>
    <n v="0"/>
    <n v="0"/>
    <n v="0"/>
    <n v="0"/>
    <n v="0"/>
    <n v="0"/>
    <n v="0"/>
    <n v="0"/>
    <n v="0"/>
    <n v="0"/>
    <n v="0"/>
    <n v="0"/>
    <n v="0"/>
    <n v="0"/>
    <n v="0"/>
    <n v="0"/>
    <n v="0"/>
    <n v="0"/>
    <n v="0"/>
    <n v="0"/>
    <n v="0"/>
    <n v="0"/>
    <n v="0"/>
    <n v="0"/>
    <n v="0"/>
    <n v="0"/>
    <n v="0"/>
    <n v="0"/>
    <n v="0"/>
    <n v="74910.657596371879"/>
    <n v="71343.483425116065"/>
    <n v="67946.174690586748"/>
    <n v="64710.642562463559"/>
    <n v="61629.183392822444"/>
    <n v="58694.460374116599"/>
    <n v="55899.486070587249"/>
    <n v="53237.605781511658"/>
    <n v="50702.481696677773"/>
    <n v="48288.077806359775"/>
    <n v="45988.645529866466"/>
    <n v="43798.710028444242"/>
    <n v="41713.057169946907"/>
    <n v="39726.721114235137"/>
    <n v="37834.97248974775"/>
    <n v="36033.307133093091"/>
    <n v="34317.435364850564"/>
    <n v="32683.271776048157"/>
    <n v="31126.925500998248"/>
    <n v="29644.690953331665"/>
    <n v="28233.039003173017"/>
    <n v="26888.608574450485"/>
    <n v="25608.198642333798"/>
    <n v="24388.760611746475"/>
    <n v="23227.391058806166"/>
    <n v="22121.32481791063"/>
    <n v="21067.928398010128"/>
    <n v="20064.693712390595"/>
    <n v="19109.232107038668"/>
    <n v="18199.268673370152"/>
    <n v="17332.636831781099"/>
    <n v="16507.273173124857"/>
    <n v="15721.212545833198"/>
    <n v="14972.583376983996"/>
    <n v="14259.603216175236"/>
    <n v="13580.57449159546"/>
    <n v="12933.880468186155"/>
    <n v="12317.981398272526"/>
    <n v="11731.410855497646"/>
    <n v="11172.77224333109"/>
    <n v="9296954.4326249734"/>
    <n v="1349668.3646571871"/>
    <x v="338"/>
  </r>
  <r>
    <s v="SNM"/>
    <s v="SNM - Múzeum rusínskej kultúry v Prešove"/>
    <x v="340"/>
    <n v="7"/>
    <s v="Terénny výskum v rusínskych obciach na Slovensku skúmajúci  stupeň asimilácie rusínskeho obyvateľstva s majoritnou populáciou"/>
    <s v="Zámerom projektu je uskutočniť terénny výskum pracovníkov SNM – Múzea rusínskej kultúry v rusínskych obciach na SV Slovenska, ale aj v okolí Prešova, Levoče, Sabinova, Popradu,  Vranova nad Topľou v PSK, či v okolí Košíc, Rožňavy, Spišskej Novej Vsi, Gelnice v KSK, kde sú rusínske obce izolované od tých na SV Slovenska. Výskumy procesu asimilácie Rusínov s majoritným obyvateľstvom v izolovaných rusínskych obciach sú doteraz veľmi zriedkavé, a preto potrebné. V niektorých asimilovaných obciach je možno na výskum rusínskej kultúry v nich aj neskoro, pretože ani najstarší obyvatelia obce si nebudú pamätať rusínsky jazyk ako bežný dorozumievací prostriedok v ich rodinách, v ich obci. Potreba urobiť sondu do hĺbky asimilácie vo vybraných obciach v uvedených lokalitách. Zároveň je potrebné taktiež skúmať autochtónne rusínske obce na severovýchode Slovenska, t.j. na území s kompaktným osídlením Rusínov – pri poľsko-slovenských a ukrajinsko-slovenských hraniciach – v okresoch Snina, Sobrance, Humenné, Medzilaborce, Svidník, Stropkov, Bardejov, Stará Ľubovňa a porovnať výsledky v týchto obciach a mestách so zisteniami hĺbky asimilácie pôvodnej rusínskej kultúry s majoritnou kultúrou v izolovaných rusínskych obciach vyššie vymenovaných. Pre potreby výskumu v teréne zakúpiť dva kvalitné diktafóny, mikrofón a digitálnu kameru, ako aj notebook na cesty. Výstupom projektu by malo byť vydanie vedeckej monografie z výsledkov terénneho výskumu s fotografickou prílohou a priloženým CD z videonahrávok z výskumu. "/>
    <s v="Cieľom projektu je uskutočniť terénny výskum na zistenie stupňa asimilácie a jej príčin pôvodne rusínskeho obyvateľstva s majoritným obyvateľstvom vo vybraných lokalitách na Slovensku a porovnať hĺbku asimilácie a stratu autochtónnej kultúry a jazyka v izolovaných rusínskych obciach s regiónmi severovýchodného Slovenska s kompaktným rusínskym osídlením. Zároveň vydať vedeckú monografiu z výsledkov terénneho výskumu s fotografickou prílohou a priloženým CD z videonahrávok z výskumu. Výsledky výskumu prezentovať na dočasnej výstave v múzeu. "/>
    <s v="N/A"/>
    <s v="Zákon č. 206/2009 Z.z. o múzeách a o galériách a o ochrane predmetov kultúrnej hodnoty, §14. Prgramové vyhlásenie vlády SR 2020 - 2024; Uznesenie vlády SR č. 649 zo 14. októbra 2020"/>
    <n v="5"/>
    <x v="3"/>
    <n v="300"/>
    <s v="Odhadovaný počet hodín na realizovanie zámeru odbornými zamestnencami SNM-MRK v Prešove vo vzťahu k riešenej vedeckovýskumnej úlohe "/>
    <x v="0"/>
    <x v="4"/>
    <s v="F3 Realizácia výskumu"/>
    <s v="01 Investičný zámer"/>
    <s v="štátny rozpočet"/>
    <s v="08S0106 Múzeá a galérie"/>
    <s v="nie"/>
    <n v="1"/>
    <n v="0"/>
    <n v="0"/>
    <n v="0"/>
    <n v="0"/>
    <n v="0"/>
    <n v="0"/>
    <n v="0"/>
    <n v="0"/>
    <n v="0"/>
    <n v="0"/>
    <n v="0"/>
    <n v="0"/>
    <s v="-"/>
    <n v="10000"/>
    <n v="0"/>
    <n v="0"/>
    <n v="3000"/>
    <n v="3000"/>
    <n v="3000"/>
    <n v="1000"/>
    <n v="0"/>
    <n v="0"/>
    <n v="0"/>
    <n v="0"/>
    <m/>
    <n v="1"/>
    <n v="0"/>
    <s v="F3"/>
    <n v="8"/>
    <n v="1"/>
    <n v="1"/>
    <n v="0"/>
    <n v="1"/>
    <n v="1"/>
    <n v="1"/>
    <n v="1"/>
    <n v="0"/>
    <n v="1"/>
    <n v="0"/>
    <n v="0"/>
    <n v="1"/>
    <n v="1"/>
    <n v="1"/>
    <n v="0"/>
    <n v="1"/>
    <n v="0"/>
    <n v="0"/>
    <n v="3000"/>
    <n v="3000"/>
    <n v="3000"/>
    <n v="1000"/>
    <n v="0"/>
    <n v="0"/>
    <n v="0"/>
    <n v="0"/>
    <n v="0"/>
    <n v="0"/>
    <n v="0"/>
    <n v="0"/>
    <n v="0"/>
    <n v="0"/>
    <n v="0"/>
    <n v="0"/>
    <n v="0"/>
    <n v="0"/>
    <n v="0"/>
    <n v="0"/>
    <n v="0"/>
    <n v="0"/>
    <n v="0"/>
    <n v="0"/>
    <n v="0"/>
    <n v="0"/>
    <n v="0"/>
    <n v="0"/>
    <n v="0"/>
    <n v="0"/>
    <n v="0"/>
    <n v="0"/>
    <n v="0"/>
    <n v="0"/>
    <n v="0"/>
    <n v="0"/>
    <n v="0"/>
    <n v="0"/>
    <n v="0"/>
    <n v="0"/>
    <n v="0"/>
    <n v="300"/>
    <n v="300"/>
    <n v="300"/>
    <n v="300"/>
    <n v="300"/>
    <n v="300"/>
    <n v="300"/>
    <n v="300"/>
    <n v="300"/>
    <n v="300"/>
    <n v="300"/>
    <n v="300"/>
    <n v="300"/>
    <n v="300"/>
    <n v="300"/>
    <n v="300"/>
    <n v="300"/>
    <n v="300"/>
    <n v="300"/>
    <n v="300"/>
    <n v="300"/>
    <n v="300"/>
    <n v="300"/>
    <n v="300"/>
    <n v="300"/>
    <n v="300"/>
    <n v="300"/>
    <n v="300"/>
    <n v="300"/>
    <n v="300"/>
    <n v="300"/>
    <n v="300"/>
    <n v="300"/>
    <n v="300"/>
    <n v="300"/>
    <n v="300"/>
    <n v="300"/>
    <n v="300"/>
    <n v="300"/>
    <n v="300"/>
    <n v="300"/>
    <n v="300"/>
    <n v="300"/>
    <n v="2721.0884353741494"/>
    <n v="2591.5127955944281"/>
    <n v="2468.1074243756461"/>
    <n v="783.526166468459"/>
    <n v="0"/>
    <n v="0"/>
    <n v="0"/>
    <n v="0"/>
    <n v="0"/>
    <n v="0"/>
    <n v="0"/>
    <n v="0"/>
    <n v="0"/>
    <n v="0"/>
    <n v="0"/>
    <n v="0"/>
    <n v="0"/>
    <n v="0"/>
    <n v="0"/>
    <n v="0"/>
    <n v="0"/>
    <n v="0"/>
    <n v="0"/>
    <n v="0"/>
    <n v="0"/>
    <n v="0"/>
    <n v="0"/>
    <n v="0"/>
    <n v="0"/>
    <n v="0"/>
    <n v="0"/>
    <n v="0"/>
    <n v="0"/>
    <n v="0"/>
    <n v="0"/>
    <n v="0"/>
    <n v="0"/>
    <n v="0"/>
    <n v="0"/>
    <n v="0"/>
    <n v="272.10884353741494"/>
    <n v="259.1512795594428"/>
    <n v="246.81074243756458"/>
    <n v="235.05784994053769"/>
    <n v="223.8646189909883"/>
    <n v="213.20439903903645"/>
    <n v="203.05180860860617"/>
    <n v="193.3826748653392"/>
    <n v="184.17397606222778"/>
    <n v="175.40378672593121"/>
    <n v="167.05122545326785"/>
    <n v="159.0964051935884"/>
    <n v="151.52038589865566"/>
    <n v="144.30512942729106"/>
    <n v="137.43345659742008"/>
    <n v="130.88900628325717"/>
    <n v="124.65619646024494"/>
    <n v="118.72018710499519"/>
    <n v="113.06684486190018"/>
    <n v="107.68270939228589"/>
    <n v="102.55496132598657"/>
    <n v="97.671391739034803"/>
    <n v="93.020373084795068"/>
    <n v="88.590831509328623"/>
    <n v="84.372220485074877"/>
    <n v="80.354495700071311"/>
    <n v="76.528091142925064"/>
    <n v="72.883896326595291"/>
    <n v="69.413234596757448"/>
    <n v="66.107842473102295"/>
    <n v="62.959849974383147"/>
    <n v="59.961761880364904"/>
    <n v="57.106439886061814"/>
    <n v="54.387085605773144"/>
    <n v="51.797224386450623"/>
    <n v="49.33068989185773"/>
    <n v="46.981609420816895"/>
    <n v="44.744389924587509"/>
    <n v="42.613704690083352"/>
    <n v="40.584480657222237"/>
    <n v="8564.2348218126826"/>
    <n v="1236.9933344659485"/>
    <x v="339"/>
  </r>
  <r>
    <s v="SND"/>
    <s v="Slovenské národné divadlo"/>
    <x v="341"/>
    <m/>
    <s v="Rekonštrukcia elektroakustického ozvučenia v sálach Činohry a Štúdia a v skúšobniach Činohry v Novej budove  SND_x000a_"/>
    <s v="Nevyhnutná modernizácia elektroakustických zariadení, mixážneho pultu v Štúdiu, mikrofónov, záznamu a reprodukcie zvuku, streamovania, uložiska audio dát - audio cloud a hlavne doriešenie problému priestorovej akustiky v hlavnej sále Činohry za pomoci elektronického dozvuku"/>
    <s v="Zabezpečiť bezporuchovú prevádzku, technologicky umožniť umeleckú tvorbu porovnateľnú minimálne s európskym štandardom a tým umožniť medzinárodnú spoluprácu na nových projektoch"/>
    <m/>
    <s v="Zákon č. 385/1997 Z.z. o Slov.národnom divadle, §2"/>
    <n v="10"/>
    <x v="1"/>
    <n v="102474"/>
    <s v="návštevnosť na predstaveniach Činohry v roku 2022"/>
    <x v="2"/>
    <x v="0"/>
    <s v="C3 Zvuková technika"/>
    <s v="01 Investičný zámer"/>
    <s v="štátny rozpočet"/>
    <s v="08S0101"/>
    <s v="nie"/>
    <n v="1"/>
    <n v="6200000"/>
    <n v="0"/>
    <n v="0"/>
    <n v="0"/>
    <n v="0"/>
    <n v="6200000"/>
    <n v="0"/>
    <n v="0"/>
    <n v="0"/>
    <n v="0"/>
    <n v="0"/>
    <n v="0"/>
    <s v="-"/>
    <n v="0"/>
    <n v="0"/>
    <n v="0"/>
    <n v="0"/>
    <n v="0"/>
    <n v="0"/>
    <n v="0"/>
    <n v="0"/>
    <n v="0"/>
    <n v="0"/>
    <n v="0"/>
    <m/>
    <n v="0"/>
    <n v="1"/>
    <s v="C3"/>
    <n v="7"/>
    <n v="1"/>
    <n v="1"/>
    <n v="1"/>
    <n v="0"/>
    <n v="1"/>
    <n v="0"/>
    <n v="0"/>
    <n v="0"/>
    <n v="1"/>
    <n v="0"/>
    <n v="1"/>
    <n v="0"/>
    <n v="1"/>
    <n v="1"/>
    <n v="0"/>
    <n v="1"/>
    <n v="0"/>
    <n v="0"/>
    <n v="0"/>
    <n v="6200000"/>
    <n v="0"/>
    <n v="0"/>
    <n v="0"/>
    <n v="0"/>
    <n v="0"/>
    <n v="0"/>
    <n v="0"/>
    <n v="0"/>
    <n v="0"/>
    <n v="0"/>
    <n v="0"/>
    <n v="0"/>
    <n v="0"/>
    <n v="0"/>
    <n v="0"/>
    <n v="0"/>
    <n v="0"/>
    <n v="0"/>
    <n v="0"/>
    <n v="0"/>
    <n v="0"/>
    <n v="0"/>
    <n v="0"/>
    <n v="0"/>
    <n v="0"/>
    <n v="0"/>
    <n v="0"/>
    <n v="0"/>
    <n v="0"/>
    <n v="0"/>
    <n v="0"/>
    <n v="0"/>
    <n v="0"/>
    <n v="0"/>
    <n v="0"/>
    <n v="0"/>
    <n v="0"/>
    <n v="0"/>
    <n v="0"/>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102474"/>
    <n v="0"/>
    <n v="5355793.1108951513"/>
    <n v="0"/>
    <n v="0"/>
    <n v="0"/>
    <n v="0"/>
    <n v="0"/>
    <n v="0"/>
    <n v="0"/>
    <n v="0"/>
    <n v="0"/>
    <n v="0"/>
    <n v="0"/>
    <n v="0"/>
    <n v="0"/>
    <n v="0"/>
    <n v="0"/>
    <n v="0"/>
    <n v="0"/>
    <n v="0"/>
    <n v="0"/>
    <n v="0"/>
    <n v="0"/>
    <n v="0"/>
    <n v="0"/>
    <n v="0"/>
    <n v="0"/>
    <n v="0"/>
    <n v="0"/>
    <n v="0"/>
    <n v="0"/>
    <n v="0"/>
    <n v="0"/>
    <n v="0"/>
    <n v="0"/>
    <n v="0"/>
    <n v="0"/>
    <n v="0"/>
    <n v="0"/>
    <n v="0"/>
    <n v="92946.938775510207"/>
    <n v="88520.894071914474"/>
    <n v="84305.613401823313"/>
    <n v="80291.060382688869"/>
    <n v="76467.676554941791"/>
    <n v="72826.358623754058"/>
    <n v="69358.436784527687"/>
    <n v="66055.654080502558"/>
    <n v="62910.146743335768"/>
    <n v="59914.425469843583"/>
    <n v="57061.357590327236"/>
    <n v="54344.150086025926"/>
    <n v="51756.333415262801"/>
    <n v="49291.746109774082"/>
    <n v="46944.520104546747"/>
    <n v="44709.066766234988"/>
    <n v="42580.063586890465"/>
    <n v="40552.441511324258"/>
    <n v="38621.372867927865"/>
    <n v="36782.259874217016"/>
    <n v="35030.72368973049"/>
    <n v="33362.59399021951"/>
    <n v="31773.899038304298"/>
    <n v="30260.856226956472"/>
    <n v="28819.863073291879"/>
    <n v="27447.488641230357"/>
    <n v="26140.465372600345"/>
    <n v="24895.681307238418"/>
    <n v="23710.172673560406"/>
    <n v="22581.116831962285"/>
    <n v="21505.825554249797"/>
    <n v="20481.738623095043"/>
    <n v="19506.417736280993"/>
    <n v="18577.54070121999"/>
    <n v="17692.895905923804"/>
    <n v="16850.377053260763"/>
    <n v="16047.978145962636"/>
    <n v="15283.788710440602"/>
    <n v="14555.98924803867"/>
    <n v="13862.846902893971"/>
    <n v="5355793.1108951513"/>
    <n v="753597.2048888423"/>
    <x v="340"/>
  </r>
  <r>
    <s v="SNM"/>
    <s v="SNM - Múzeum rusínskej kultúry v Prešove"/>
    <x v="342"/>
    <n v="20"/>
    <s v="Vybrané kapitoly z dejín a kultúry Rusínov (kolektívna monografia) "/>
    <s v="O histórii a kultúre Rusínov píšu naslovovzatí vedci (profesor Peter Švorc z FF PU v Prešove, profesor Robert Magocsi z Torontskej univerzity, doktor Stanislav Konečný, bývalý vedecký pracovník zo Spoločensko-vedného ústavu SAV v Košiciach, Ivan Pop – historik narodený v Užhorode, odkiaľ ho poslali na Ruskú akadémiu vied do Moskvy, odkiaľ emigroval do Československa, do Karlových Varov, kde napísal viacero historických prác z neznámej histórie Rusínov, 40 rokov zakázanej národnostnej menšiny v Československu. Uvedení autori, prirodzene, nemohli obsiahnuť všetky neodkryté problémy z dejín a kultúry malého postupne vymierajúceho národa v strede Európy. _x000a_Kolektív zamestnancov SNM - Múzea rusínskej kultúry v Prešove si zaumienil odkryť ďalšie neznáme kapitoly z dejín a kultúry Rusínov, národnostnej menšiny, ktorú si verejnosť na Slovensku po 40-ročnom zákaze od roku 1950 do konca roku 1989 aj napriek oficiálnemu uznaniu v roku 1990 stále stotožňuje s ukrajinskou národnostnou menšinou. _x000a_Daný projekt sme rozčlenili na tri etapy a k nim vydanie zodpovedajúcich publikácií_x000a_"/>
    <s v="Predstaviť históriu a kultúru Rusínov ako autochtónneho národa strednej Európy od najstarších dôb po súčasnosť v stálej výstave v SNM-MKR v Prešove, v katalógu k danej výstave autorky Radky Onderkovej, vo vedeckej monografii autorky Ľuby Kráľovej a v kolektívnej monografii autorov Ľuby Kráľovej, Radky Onderkovej, Jany Truščinskej, Anny Simkovej a Miroslava Morochoviča. _x000a_I. Inštalácia stálej výstavy Z dejín Rusínov v SNM-MRK v Prešove (september 2022) a k nej vydanie katalógu s názvom Z dejín Rusínov autorky Mgr. Radky Onderkovej (december 2023). _x000a_II. Analýza výsledkov sčítaní ľudu a obyvateľov, bytov a domov v SR od roku 1991 do roku 2021 na pozadí výsledkov sčítaní ľudu od roku 1881 do roku 2021 vo vzťahu k rusínskej národnostnej menšine a vydanie vedeckej monografie Špecifické problémy jazykovej a národnej sebareflexie Rusínov v minulosti a v súčasnosti. Autorka PhDr., Mgr. Ľuby Kráľovej, Ph.D. (október 2022 – december 2023)._x000a_III. Vedecká kolektívna monografia o dejinách a kultúre Rusínov od najstarších dôb po súčasnosť – zo života Rusínov v strednej Európe a na Slovensku - Vybrané kapitoly z dejín a kultúry Rusínov_x000a_Autori: PhDr., Mgr. Ľuba Kráľová, Ph.D., Mgr. Radka Onderková, Mgr.art. Jana Truščinská, PaedDr., Mgr. Anna Simková, Mgr.art Miroslav Morochovič (október 2022 – december 2024)."/>
    <s v="N/A"/>
    <s v="Zákon č. 206/2009 Z.z. o múzeách a o galériách a o ochrane predmetov kultúrnej hodnoty, §15 c)"/>
    <n v="5"/>
    <x v="3"/>
    <n v="300"/>
    <s v="Odhadovaný počet hodín na realizovanie zámeru odbornými zamestnencami SNM-MRK v Prešove vo vzťahu k riešenej vedeckovýskumnej úlohe "/>
    <x v="0"/>
    <x v="4"/>
    <s v="F3 Realizácia výskumu"/>
    <s v="01 Investičný zámer"/>
    <s v="štátny rozpočet"/>
    <s v="08S0106 Múzeá a galérie"/>
    <s v="nie"/>
    <n v="1"/>
    <n v="0"/>
    <n v="0"/>
    <n v="0"/>
    <n v="0"/>
    <n v="0"/>
    <n v="0"/>
    <n v="0"/>
    <n v="0"/>
    <n v="0"/>
    <n v="0"/>
    <n v="0"/>
    <n v="0"/>
    <s v="Náklady na vydanie a tlač  predpokladaná cena cca od 12 do 16€/ kus"/>
    <n v="10500"/>
    <n v="0"/>
    <n v="0"/>
    <n v="5700"/>
    <n v="4800"/>
    <n v="0"/>
    <n v="0"/>
    <n v="0"/>
    <n v="0"/>
    <n v="0"/>
    <n v="0"/>
    <m/>
    <n v="1"/>
    <n v="0"/>
    <s v="F3"/>
    <n v="8"/>
    <n v="1"/>
    <n v="1"/>
    <n v="0"/>
    <n v="1"/>
    <n v="1"/>
    <n v="1"/>
    <n v="1"/>
    <n v="0"/>
    <n v="1"/>
    <n v="0"/>
    <n v="0"/>
    <n v="1"/>
    <n v="1"/>
    <n v="1"/>
    <n v="0"/>
    <n v="1"/>
    <n v="0"/>
    <n v="0"/>
    <n v="5700"/>
    <n v="4800"/>
    <n v="0"/>
    <n v="0"/>
    <n v="0"/>
    <n v="0"/>
    <n v="0"/>
    <n v="0"/>
    <n v="0"/>
    <n v="0"/>
    <n v="0"/>
    <n v="0"/>
    <n v="0"/>
    <n v="0"/>
    <n v="0"/>
    <n v="0"/>
    <n v="0"/>
    <n v="0"/>
    <n v="0"/>
    <n v="0"/>
    <n v="0"/>
    <n v="0"/>
    <n v="0"/>
    <n v="0"/>
    <n v="0"/>
    <n v="0"/>
    <n v="0"/>
    <n v="0"/>
    <n v="0"/>
    <n v="0"/>
    <n v="0"/>
    <n v="0"/>
    <n v="0"/>
    <n v="0"/>
    <n v="0"/>
    <n v="0"/>
    <n v="0"/>
    <n v="0"/>
    <n v="0"/>
    <n v="0"/>
    <n v="0"/>
    <n v="300"/>
    <n v="300"/>
    <n v="300"/>
    <n v="300"/>
    <n v="300"/>
    <n v="300"/>
    <n v="300"/>
    <n v="300"/>
    <n v="300"/>
    <n v="300"/>
    <n v="300"/>
    <n v="300"/>
    <n v="300"/>
    <n v="300"/>
    <n v="300"/>
    <n v="300"/>
    <n v="300"/>
    <n v="300"/>
    <n v="300"/>
    <n v="300"/>
    <n v="300"/>
    <n v="300"/>
    <n v="300"/>
    <n v="300"/>
    <n v="300"/>
    <n v="300"/>
    <n v="300"/>
    <n v="300"/>
    <n v="300"/>
    <n v="300"/>
    <n v="300"/>
    <n v="300"/>
    <n v="300"/>
    <n v="300"/>
    <n v="300"/>
    <n v="300"/>
    <n v="300"/>
    <n v="300"/>
    <n v="300"/>
    <n v="300"/>
    <n v="300"/>
    <n v="300"/>
    <n v="300"/>
    <n v="5170.0680272108839"/>
    <n v="4146.4204729510848"/>
    <n v="0"/>
    <n v="0"/>
    <n v="0"/>
    <n v="0"/>
    <n v="0"/>
    <n v="0"/>
    <n v="0"/>
    <n v="0"/>
    <n v="0"/>
    <n v="0"/>
    <n v="0"/>
    <n v="0"/>
    <n v="0"/>
    <n v="0"/>
    <n v="0"/>
    <n v="0"/>
    <n v="0"/>
    <n v="0"/>
    <n v="0"/>
    <n v="0"/>
    <n v="0"/>
    <n v="0"/>
    <n v="0"/>
    <n v="0"/>
    <n v="0"/>
    <n v="0"/>
    <n v="0"/>
    <n v="0"/>
    <n v="0"/>
    <n v="0"/>
    <n v="0"/>
    <n v="0"/>
    <n v="0"/>
    <n v="0"/>
    <n v="0"/>
    <n v="0"/>
    <n v="0"/>
    <n v="0"/>
    <n v="272.10884353741494"/>
    <n v="259.1512795594428"/>
    <n v="246.81074243756458"/>
    <n v="235.05784994053769"/>
    <n v="223.8646189909883"/>
    <n v="213.20439903903645"/>
    <n v="203.05180860860617"/>
    <n v="193.3826748653392"/>
    <n v="184.17397606222778"/>
    <n v="175.40378672593121"/>
    <n v="167.05122545326785"/>
    <n v="159.0964051935884"/>
    <n v="151.52038589865566"/>
    <n v="144.30512942729106"/>
    <n v="137.43345659742008"/>
    <n v="130.88900628325717"/>
    <n v="124.65619646024494"/>
    <n v="118.72018710499519"/>
    <n v="113.06684486190018"/>
    <n v="107.68270939228589"/>
    <n v="102.55496132598657"/>
    <n v="97.671391739034803"/>
    <n v="93.020373084795068"/>
    <n v="88.590831509328623"/>
    <n v="84.372220485074877"/>
    <n v="80.354495700071311"/>
    <n v="76.528091142925064"/>
    <n v="72.883896326595291"/>
    <n v="69.413234596757448"/>
    <n v="66.107842473102295"/>
    <n v="62.959849974383147"/>
    <n v="59.961761880364904"/>
    <n v="57.106439886061814"/>
    <n v="54.387085605773144"/>
    <n v="51.797224386450623"/>
    <n v="49.33068989185773"/>
    <n v="46.981609420816895"/>
    <n v="44.744389924587509"/>
    <n v="42.613704690083352"/>
    <n v="40.584480657222237"/>
    <n v="9316.4885001619696"/>
    <n v="1236.9933344659485"/>
    <x v="341"/>
  </r>
  <r>
    <s v="ŠVK BB"/>
    <s v="Štátna vedecká knižnica v Banskej Bystrici"/>
    <x v="343"/>
    <n v="11"/>
    <s v="Expozície Literárneho a hudobného múzea."/>
    <s v="Rekonštrukcia zastaralých múzejných expozícií na sprístupnenie významných zbierok literárnej a hudobnej kultúry regiónu."/>
    <s v="Prezentácia najvýznamnejších zbierkových predmetov a poznatkov v súlade s aktuálnym poznaním vedy s využitím moderných výstavných technológií zaisťujúcich bezpečnosť a ochranu zbierkových predmetov. Efektívny rozvoj poznávacej a zážitkovej funkcie múzea. "/>
    <s v="N/A"/>
    <s v="Zákon č. 206/2009 Z.z. o múzeách a o galériách a o ochrane predmetov kultúrnej hodnoty, §12 až 16"/>
    <n v="10"/>
    <x v="1"/>
    <n v="13885"/>
    <s v="Rekonštrukciou expozície sa plánuje zvýšiť návštevnosť a príjmy"/>
    <x v="0"/>
    <x v="4"/>
    <s v="F2 Vytvorenie novej expozície/výstavy"/>
    <s v="01 Investičný zámer"/>
    <s v="štátny rozpočet"/>
    <s v="08T010E"/>
    <s v="nie"/>
    <n v="1"/>
    <n v="900000"/>
    <n v="60000"/>
    <n v="0"/>
    <n v="0"/>
    <n v="0"/>
    <n v="900000"/>
    <n v="0"/>
    <n v="0"/>
    <n v="0"/>
    <n v="0"/>
    <n v="0"/>
    <n v="0"/>
    <s v="-"/>
    <n v="0"/>
    <n v="0"/>
    <n v="0"/>
    <n v="0"/>
    <n v="0"/>
    <n v="0"/>
    <n v="0"/>
    <n v="0"/>
    <n v="0"/>
    <n v="0"/>
    <n v="0"/>
    <m/>
    <n v="0"/>
    <n v="0"/>
    <s v="F2"/>
    <n v="8"/>
    <n v="1"/>
    <n v="1"/>
    <n v="0"/>
    <n v="1"/>
    <n v="1"/>
    <n v="1"/>
    <n v="1"/>
    <n v="0"/>
    <n v="1"/>
    <n v="0"/>
    <n v="0"/>
    <n v="1"/>
    <n v="1"/>
    <n v="1"/>
    <n v="0"/>
    <n v="1"/>
    <n v="0"/>
    <n v="0"/>
    <n v="0"/>
    <n v="900000"/>
    <n v="0"/>
    <n v="0"/>
    <n v="0"/>
    <n v="0"/>
    <n v="0"/>
    <n v="0"/>
    <n v="0"/>
    <n v="0"/>
    <n v="0"/>
    <n v="0"/>
    <n v="0"/>
    <n v="0"/>
    <n v="0"/>
    <n v="0"/>
    <n v="0"/>
    <n v="0"/>
    <n v="0"/>
    <n v="0"/>
    <n v="0"/>
    <n v="0"/>
    <n v="0"/>
    <n v="0"/>
    <n v="0"/>
    <n v="0"/>
    <n v="0"/>
    <n v="0"/>
    <n v="0"/>
    <n v="0"/>
    <n v="0"/>
    <n v="0"/>
    <n v="0"/>
    <n v="0"/>
    <n v="0"/>
    <n v="0"/>
    <n v="0"/>
    <n v="0"/>
    <n v="0"/>
    <n v="0"/>
    <n v="0"/>
    <n v="13885"/>
    <n v="13885"/>
    <n v="13885"/>
    <n v="13885"/>
    <n v="13885"/>
    <n v="13885"/>
    <n v="13885"/>
    <n v="13885"/>
    <n v="13885"/>
    <n v="13885"/>
    <n v="13885"/>
    <n v="13885"/>
    <n v="13885"/>
    <n v="13885"/>
    <n v="13885"/>
    <n v="13885"/>
    <n v="13885"/>
    <n v="13885"/>
    <n v="13885"/>
    <n v="13885"/>
    <n v="13885"/>
    <n v="13885"/>
    <n v="13885"/>
    <n v="13885"/>
    <n v="13885"/>
    <n v="13885"/>
    <n v="13885"/>
    <n v="13885"/>
    <n v="13885"/>
    <n v="13885"/>
    <n v="13885"/>
    <n v="13885"/>
    <n v="13885"/>
    <n v="13885"/>
    <n v="13885"/>
    <n v="13885"/>
    <n v="13885"/>
    <n v="13885"/>
    <n v="13885"/>
    <n v="13885"/>
    <n v="13885"/>
    <n v="13885"/>
    <n v="13885"/>
    <n v="0"/>
    <n v="777453.83867832844"/>
    <n v="0"/>
    <n v="0"/>
    <n v="0"/>
    <n v="0"/>
    <n v="0"/>
    <n v="0"/>
    <n v="0"/>
    <n v="0"/>
    <n v="0"/>
    <n v="0"/>
    <n v="0"/>
    <n v="0"/>
    <n v="0"/>
    <n v="0"/>
    <n v="0"/>
    <n v="0"/>
    <n v="0"/>
    <n v="0"/>
    <n v="0"/>
    <n v="0"/>
    <n v="0"/>
    <n v="0"/>
    <n v="0"/>
    <n v="0"/>
    <n v="0"/>
    <n v="0"/>
    <n v="0"/>
    <n v="0"/>
    <n v="0"/>
    <n v="0"/>
    <n v="0"/>
    <n v="0"/>
    <n v="0"/>
    <n v="0"/>
    <n v="0"/>
    <n v="0"/>
    <n v="0"/>
    <n v="0"/>
    <n v="12594.104308390022"/>
    <n v="11994.385055609544"/>
    <n v="11423.223862485282"/>
    <n v="10879.260821414553"/>
    <n v="10361.200782299575"/>
    <n v="9867.810268856736"/>
    <n v="9397.9145417683212"/>
    <n v="8950.394801684115"/>
    <n v="8524.1855254134425"/>
    <n v="8118.2719289651832"/>
    <n v="7731.6875513954137"/>
    <n v="7363.5119537099163"/>
    <n v="7012.8685273427791"/>
    <n v="6678.9224069931206"/>
    <n v="6360.8784828505923"/>
    <n v="6057.9795074767535"/>
    <n v="5769.5042928350031"/>
    <n v="5494.7659931761937"/>
    <n v="5233.1104696916136"/>
    <n v="4983.9147330396318"/>
    <n v="4746.5854600377452"/>
    <n v="4520.5575809883276"/>
    <n v="4305.2929342745983"/>
    <n v="4100.2789850234267"/>
    <n v="3905.0276047842158"/>
    <n v="3719.0739093183006"/>
    <n v="3541.9751517317154"/>
    <n v="3373.3096683159188"/>
    <n v="3212.6758745865905"/>
    <n v="3059.6913091300848"/>
    <n v="2913.9917229810335"/>
    <n v="2775.2302123628888"/>
    <n v="2643.0763927265607"/>
    <n v="2517.2156121205339"/>
    <n v="2397.3482020195565"/>
    <n v="2283.1887638281487"/>
    <n v="2174.4654893601419"/>
    <n v="2070.9195136763251"/>
    <n v="1972.3042987393576"/>
    <n v="1878.3850464184356"/>
    <n v="777453.83867832844"/>
    <n v="102110.75189688677"/>
    <x v="342"/>
  </r>
  <r>
    <s v="ŠFK"/>
    <s v="Štátna filharmónia Košice"/>
    <x v="344"/>
    <n v="13"/>
    <s v="Odkúpenie a rekonštrukcia priestorov administratívnej budovy ŠFK"/>
    <s v="Odkúpiť časť priestorov NKP na Grešákovej ulici. Štátna filharmónia Košice vlastní len polovicu budovy. Nadobudnuté priestory by boli po rekonštrukcii využité ako administratívne a archívne priestory, ubytovanie pre hosťujúcich umelcov. "/>
    <s v="Cieľom je znížovanie nákladov na ubytovanie hosťujúcich umelcov a vytvoriť vhodné podmienky pre zamestnancov administratívy. "/>
    <s v="N/A"/>
    <s v="Zriaďovacia listina ŠFK, Čl. 1 ods. 2 písm. b)"/>
    <n v="40"/>
    <x v="3"/>
    <n v="8000"/>
    <s v="ušetrenie nákladov na ubytovanie pre hosťujúcich umelcov"/>
    <x v="0"/>
    <x v="6"/>
    <s v="A1 Nákup budovy"/>
    <s v="01 Investičný zámer"/>
    <s v="štátny rozpočet"/>
    <s v="08S0102"/>
    <s v="nie"/>
    <n v="1"/>
    <n v="1320000"/>
    <n v="20000"/>
    <n v="0"/>
    <n v="0"/>
    <n v="0"/>
    <n v="500000"/>
    <n v="820000"/>
    <n v="0"/>
    <n v="0"/>
    <n v="0"/>
    <n v="0"/>
    <n v="0"/>
    <s v="-"/>
    <n v="0"/>
    <n v="0"/>
    <n v="0"/>
    <n v="0"/>
    <n v="0"/>
    <n v="0"/>
    <n v="0"/>
    <n v="0"/>
    <n v="0"/>
    <n v="0"/>
    <n v="0"/>
    <m/>
    <n v="0"/>
    <n v="1"/>
    <s v="A1"/>
    <n v="9"/>
    <n v="1"/>
    <n v="1"/>
    <n v="1"/>
    <n v="1"/>
    <n v="1"/>
    <n v="1"/>
    <n v="0"/>
    <n v="1"/>
    <n v="1"/>
    <n v="0"/>
    <n v="0"/>
    <n v="1"/>
    <n v="1"/>
    <n v="1"/>
    <n v="0"/>
    <n v="1"/>
    <n v="0"/>
    <n v="0"/>
    <n v="0"/>
    <n v="500000"/>
    <n v="820000"/>
    <n v="0"/>
    <n v="0"/>
    <n v="0"/>
    <n v="0"/>
    <n v="0"/>
    <n v="0"/>
    <n v="0"/>
    <n v="0"/>
    <n v="0"/>
    <n v="0"/>
    <n v="0"/>
    <n v="0"/>
    <n v="0"/>
    <n v="0"/>
    <n v="0"/>
    <n v="0"/>
    <n v="0"/>
    <n v="0"/>
    <n v="0"/>
    <n v="0"/>
    <n v="0"/>
    <n v="0"/>
    <n v="0"/>
    <n v="0"/>
    <n v="0"/>
    <n v="0"/>
    <n v="0"/>
    <n v="0"/>
    <n v="0"/>
    <n v="0"/>
    <n v="0"/>
    <n v="0"/>
    <n v="0"/>
    <n v="0"/>
    <n v="0"/>
    <n v="0"/>
    <n v="0"/>
    <n v="0"/>
    <n v="8000"/>
    <n v="8000"/>
    <n v="8000"/>
    <n v="8000"/>
    <n v="8000"/>
    <n v="8000"/>
    <n v="8000"/>
    <n v="8000"/>
    <n v="8000"/>
    <n v="8000"/>
    <n v="8000"/>
    <n v="8000"/>
    <n v="8000"/>
    <n v="8000"/>
    <n v="8000"/>
    <n v="8000"/>
    <n v="8000"/>
    <n v="8000"/>
    <n v="8000"/>
    <n v="8000"/>
    <n v="8000"/>
    <n v="8000"/>
    <n v="8000"/>
    <n v="8000"/>
    <n v="8000"/>
    <n v="8000"/>
    <n v="8000"/>
    <n v="8000"/>
    <n v="8000"/>
    <n v="8000"/>
    <n v="8000"/>
    <n v="8000"/>
    <n v="8000"/>
    <n v="8000"/>
    <n v="8000"/>
    <n v="8000"/>
    <n v="8000"/>
    <n v="8000"/>
    <n v="8000"/>
    <n v="8000"/>
    <n v="8000"/>
    <n v="8000"/>
    <n v="8000"/>
    <n v="0"/>
    <n v="431918.79926573799"/>
    <n v="674616.02932934323"/>
    <n v="0"/>
    <n v="0"/>
    <n v="0"/>
    <n v="0"/>
    <n v="0"/>
    <n v="0"/>
    <n v="0"/>
    <n v="0"/>
    <n v="0"/>
    <n v="0"/>
    <n v="0"/>
    <n v="0"/>
    <n v="0"/>
    <n v="0"/>
    <n v="0"/>
    <n v="0"/>
    <n v="0"/>
    <n v="0"/>
    <n v="0"/>
    <n v="0"/>
    <n v="0"/>
    <n v="0"/>
    <n v="0"/>
    <n v="0"/>
    <n v="0"/>
    <n v="0"/>
    <n v="0"/>
    <n v="0"/>
    <n v="0"/>
    <n v="0"/>
    <n v="0"/>
    <n v="0"/>
    <n v="0"/>
    <n v="0"/>
    <n v="0"/>
    <n v="0"/>
    <n v="0"/>
    <n v="7256.235827664399"/>
    <n v="6910.7007882518083"/>
    <n v="6581.6197983350557"/>
    <n v="6268.209331747672"/>
    <n v="5969.7231730930216"/>
    <n v="5685.4506410409713"/>
    <n v="5414.7148962294978"/>
    <n v="5156.8713297423783"/>
    <n v="4911.3060283260747"/>
    <n v="4677.4343126914991"/>
    <n v="4454.6993454204758"/>
    <n v="4242.5708051623578"/>
    <n v="4040.5436239641508"/>
    <n v="3848.1367847277616"/>
    <n v="3664.8921759312016"/>
    <n v="3490.3735008868584"/>
    <n v="3324.165238939865"/>
    <n v="3165.8716561332049"/>
    <n v="3015.1158629840047"/>
    <n v="2871.5389171276238"/>
    <n v="2734.798968692975"/>
    <n v="2604.5704463742613"/>
    <n v="2480.5432822612015"/>
    <n v="2362.422173582097"/>
    <n v="2249.9258796019967"/>
    <n v="2142.7865520019018"/>
    <n v="2040.7490971446684"/>
    <n v="1943.5705687092077"/>
    <n v="1851.0195892468651"/>
    <n v="1762.8757992827279"/>
    <n v="1678.9293326502172"/>
    <n v="1598.9803168097308"/>
    <n v="1522.8383969616484"/>
    <n v="1450.3222828206171"/>
    <n v="1381.2593169720167"/>
    <n v="1315.4850637828729"/>
    <n v="1252.8429178884505"/>
    <n v="1193.1837313223336"/>
    <n v="1136.3654584022227"/>
    <n v="1082.2528175259263"/>
    <n v="1106534.8285950813"/>
    <n v="130735.89603043385"/>
    <x v="343"/>
  </r>
  <r>
    <s v="SNG"/>
    <s v="Slovenská národná galéria"/>
    <x v="345"/>
    <n v="3"/>
    <s v="Galéria Ľudovíta Fullu v Ružomberku - projekt obnovy a rekonštrukcie"/>
    <s v="Budova GĽF je špecifická už samotnými okolnosťami svojho vzniku. Bola postavená štátom (na zelenej lúke) ako prvá galéria na Slovensku primárne s galerijným účelom (white cube). Vznikla však nielen na vystavovanie diel, ktoré vo veľkorysom počte Fulla daroval SR, ale bola aj domovom samotného umelca až do jeho smrti. Od svojho vzniku neprešla komplexnou obnovou. Najzávažnejším problémom objektu je narušenie statiky. To sa prejavuje poklesom budovy a veľkou horizontálnou trhlinou v obvodovej stene. Porušená je v átriu, v dôsledku čoho zateká do priestorov pod jeho úrovňou. Sekundárne má nerovnomerné sadanie objektu dopad na deformáciu pôvodných okenných konštrukcií v celom objekte, v niektorých praskajú sklenené výplne. Kvôli nakláňaniu objektu sa zároveň porušil zamurovaný zvod dažďovej vody zo strechy, takže do výstavnej siene na prízemí pri prívalových dažďoch intenzívne zateká. Statik konštatoval opotrebovanie pylónov nesúcich charakteristickú konzolu 2. nadzemného podlažia, kde sa nachádza stála expozícia diel ĽF. _x000a_V celom objekte je nevyhovujúca a problematická pôvodná kanalizácia a tiež elektrické rozvody. Najväčší problém je s osvetlením expozície diel ĽF; z pôvodných 48 svietidiel je použiteľných len 20, ostatné majú roztavené, poškodené, nefunkčné objímky, ktoré úž nie je možné vymeniť. _x000a_"/>
    <s v="zrekonštruovať a sanovať závažné poškodenia objektu ktorý je z hľadiska architektonického na svoj veku unikátom v strednej európe a z hľadiska kultúrneho dedičstva detto - Ľudovíť Fulla patrí medzi najvýraznejšie osobnosti slovenského výtvarného umenia; debrarierizácia objektu (momentálne je pre imobilných návštevníkov v podstate nedostupná bez ďalšej pomoci); zabezpečiť štandard múzea 21. storočia - osvetlenie, klimatizácia, návštevnícke služby, ochrana zbierkových predmetov; ponúknuť nové formáty návštevníckych programov; uchovať genius loci prostredia v ktorom umelec žil."/>
    <s v="nie je alternatíva; buď sa budova zrekonštruuje alebo nechá v tomto stave degradovať;  avšak SNG je nútená vzhľadom na jej stav objekt zavrieť na jeseň 2023 pre verejnosť."/>
    <s v="Stratégiu rozvoja múzejníctva na Slovensku 2021-2029"/>
    <n v="40"/>
    <x v="1"/>
    <n v="17800"/>
    <s v="údaje za rok 2022"/>
    <x v="0"/>
    <x v="1"/>
    <s v="B1 Komplexná rekonštrukcia"/>
    <s v="06 Pred vyhlásením verejného obstarávania"/>
    <s v="kombinované"/>
    <s v="08S0106"/>
    <s v="áno"/>
    <n v="1"/>
    <n v="2722689.78"/>
    <m/>
    <n v="0"/>
    <n v="0"/>
    <n v="400000"/>
    <n v="1800000"/>
    <n v="522690"/>
    <m/>
    <n v="0"/>
    <n v="0"/>
    <n v="0"/>
    <n v="0"/>
    <s v="-"/>
    <n v="135000"/>
    <n v="0"/>
    <n v="0"/>
    <n v="20000"/>
    <n v="72000"/>
    <n v="43000"/>
    <n v="0"/>
    <n v="0"/>
    <n v="0"/>
    <n v="0"/>
    <n v="0"/>
    <s v="bežné výdavky sú spojené s autorským dozorom, stavebným dozorom a projektový manažment (36 tis, 63 tis,36 tis) "/>
    <n v="0"/>
    <n v="1"/>
    <s v="B1"/>
    <n v="8"/>
    <n v="0"/>
    <n v="1"/>
    <n v="1"/>
    <n v="1"/>
    <n v="1"/>
    <n v="1"/>
    <n v="0"/>
    <n v="1"/>
    <n v="1"/>
    <n v="0"/>
    <n v="0"/>
    <n v="1"/>
    <n v="1"/>
    <n v="1"/>
    <n v="1"/>
    <n v="0"/>
    <n v="0"/>
    <n v="0"/>
    <n v="420000"/>
    <n v="1872000"/>
    <n v="565690"/>
    <n v="0"/>
    <n v="0"/>
    <n v="0"/>
    <n v="0"/>
    <n v="0"/>
    <n v="0"/>
    <n v="0"/>
    <n v="0"/>
    <n v="0"/>
    <n v="0"/>
    <n v="0"/>
    <n v="0"/>
    <n v="0"/>
    <n v="0"/>
    <n v="0"/>
    <n v="0"/>
    <n v="0"/>
    <n v="0"/>
    <n v="0"/>
    <n v="0"/>
    <n v="0"/>
    <n v="0"/>
    <n v="0"/>
    <n v="0"/>
    <n v="0"/>
    <n v="0"/>
    <n v="0"/>
    <n v="0"/>
    <n v="0"/>
    <n v="0"/>
    <n v="0"/>
    <n v="0"/>
    <n v="0"/>
    <n v="0"/>
    <n v="0"/>
    <n v="0"/>
    <n v="0"/>
    <n v="0"/>
    <n v="17800"/>
    <n v="17800"/>
    <n v="17800"/>
    <n v="17800"/>
    <n v="17800"/>
    <n v="17800"/>
    <n v="17800"/>
    <n v="17800"/>
    <n v="17800"/>
    <n v="17800"/>
    <n v="17800"/>
    <n v="17800"/>
    <n v="17800"/>
    <n v="17800"/>
    <n v="17800"/>
    <n v="17800"/>
    <n v="17800"/>
    <n v="17800"/>
    <n v="17800"/>
    <n v="17800"/>
    <n v="17800"/>
    <n v="17800"/>
    <n v="17800"/>
    <n v="17800"/>
    <n v="17800"/>
    <n v="17800"/>
    <n v="17800"/>
    <n v="17800"/>
    <n v="17800"/>
    <n v="17800"/>
    <n v="17800"/>
    <n v="17800"/>
    <n v="17800"/>
    <n v="17800"/>
    <n v="17800"/>
    <n v="17800"/>
    <n v="17800"/>
    <n v="17800"/>
    <n v="17800"/>
    <n v="17800"/>
    <n v="17800"/>
    <n v="17800"/>
    <n v="17800"/>
    <n v="380952.38095238095"/>
    <n v="1617103.984450923"/>
    <n v="465394.56296501972"/>
    <n v="0"/>
    <n v="0"/>
    <n v="0"/>
    <n v="0"/>
    <n v="0"/>
    <n v="0"/>
    <n v="0"/>
    <n v="0"/>
    <n v="0"/>
    <n v="0"/>
    <n v="0"/>
    <n v="0"/>
    <n v="0"/>
    <n v="0"/>
    <n v="0"/>
    <n v="0"/>
    <n v="0"/>
    <n v="0"/>
    <n v="0"/>
    <n v="0"/>
    <n v="0"/>
    <n v="0"/>
    <n v="0"/>
    <n v="0"/>
    <n v="0"/>
    <n v="0"/>
    <n v="0"/>
    <n v="0"/>
    <n v="0"/>
    <n v="0"/>
    <n v="0"/>
    <n v="0"/>
    <n v="0"/>
    <n v="0"/>
    <n v="0"/>
    <n v="0"/>
    <n v="0"/>
    <n v="16145.124716553288"/>
    <n v="15376.309253860272"/>
    <n v="14644.104051295499"/>
    <n v="13946.76576313857"/>
    <n v="13282.634060131972"/>
    <n v="12650.127676316162"/>
    <n v="12047.740644110632"/>
    <n v="11474.038708676791"/>
    <n v="10927.655913025515"/>
    <n v="10407.291345738586"/>
    <n v="9911.7060435605599"/>
    <n v="9439.7200414862455"/>
    <n v="8990.2095633202352"/>
    <n v="8562.1043460192686"/>
    <n v="8154.385091446924"/>
    <n v="7766.0810394732598"/>
    <n v="7396.2676566412001"/>
    <n v="7044.0644348963806"/>
    <n v="6708.6327951394105"/>
    <n v="6389.1740906089626"/>
    <n v="6084.92770534187"/>
    <n v="5795.1692431827314"/>
    <n v="5519.2088030311734"/>
    <n v="5256.3893362201652"/>
    <n v="5006.0850821144431"/>
    <n v="4767.7000782042314"/>
    <n v="4540.666741146887"/>
    <n v="4324.444515377987"/>
    <n v="4118.5185860742749"/>
    <n v="3922.39865340407"/>
    <n v="3735.6177651467333"/>
    <n v="3557.7312049016509"/>
    <n v="3388.3154332396675"/>
    <n v="3226.9670792758734"/>
    <n v="3073.3019802627368"/>
    <n v="2926.9542669168923"/>
    <n v="2787.5754923018026"/>
    <n v="2654.8338021921923"/>
    <n v="2528.4131449449455"/>
    <n v="2408.0125189951859"/>
    <n v="2463450.9283683235"/>
    <n v="290887.36866771523"/>
    <x v="344"/>
  </r>
  <r>
    <s v="UKB"/>
    <s v="Univerzitná knižnica v Bratislave"/>
    <x v="346"/>
    <n v="9"/>
    <s v="Obnova diskového poľa Digitálnych prameňov"/>
    <s v="UKB prevádzkuje archív Depozitu digitálnych prameňov, ktorý archivuje a sprístupňuje webové stránky a publikácie v elektronickej forme. Aktuálne diskové pole Hitachi je už technologicky zastarané a pre potreby uchovávania dát je nevyhnutná jeho výmena. Pole je aktuálne bez podpory a podpora výrobcom skončila 10/2021. Diskové pole Depozitu digitálnych prameňov slúži ako primárne blokové dátové úložisko, pripojené cez SAN (Storage Area Network) k serverom. Skladá sa z dvoch technologicky rovnakých diskových polí Hitachi, čo zaručuje dostupnosť dát v prípade výpadku jedného diskového poľa. Pre potreby riešenia je potrebný diskový priestor o minimálnej aktuálnej veľkosti cca 800 TB, s možnosťou rozšírenia kapacity. Pre potreby redundancie, výkonu a kapacity je potrebná dvojica oddelených diskových polí. Na úrovni diskových poli je uvádzaná kapacita v RAW v TB, 1TB = 1 000 000 000 000 B. Ďalšie vlastnosti sú redundantné kontrolery, SSD cache, automatická migrácia dát medzi tierami diskov, minimálny 256GB controler pamäte, minimálne 16x 8GB/s Fibre channel frontend port. Po výmene diskového poľa bude potrebná aj migrácia súčasných dát."/>
    <s v="Cieľom je odstránenie technologicky zastaraného a nepodporovaného diskového poľa zakúpením nového kapacitne a technologicky vyhovujúceho hardvéru pre potreby uchovávania webového archívu a archívu elektronických publikácií."/>
    <s v="N/A"/>
    <s v="Stratégia rozvoja slovenského knihovníctva na roky 2015 – 2020, strategická oblasť č. 2, priorita 2.2 opatrenie 2.2.6._x000a_Zákon č. 265/2022 o vydavateľoch publikácií a o registri v oblasti médií a audiovízie a o zmene a doplnení niektorých zákonov (zákon o publikáciách)_x000a_"/>
    <n v="5"/>
    <x v="0"/>
    <n v="10000"/>
    <s v="Ochrana 500TB dát na IT infraštruktúre v UKB.  - ušetrenie nákladov na energie o 30%.Digitálny obsah archívu webových stránok a e-born dokumentov (warc, metadáta, elektronické dokumenty, know-how, IS DIP) má nevyčíslitelnú hodnotu."/>
    <x v="2"/>
    <x v="3"/>
    <s v="D1 Nákup štandardnej IT techniky"/>
    <s v="01 Investičný zámer"/>
    <s v="štátny rozpočet"/>
    <s v="0EK0I04 ORES - Podpora prezentácie kultúrno-osvetovej činnosti"/>
    <s v="nie"/>
    <n v="1"/>
    <n v="400000"/>
    <n v="0"/>
    <n v="0"/>
    <n v="0"/>
    <n v="350000"/>
    <n v="50000"/>
    <n v="0"/>
    <n v="0"/>
    <n v="0"/>
    <n v="0"/>
    <n v="0"/>
    <n v="0"/>
    <s v="-"/>
    <n v="0"/>
    <n v="0"/>
    <n v="0"/>
    <n v="0"/>
    <n v="0"/>
    <n v="0"/>
    <n v="0"/>
    <n v="0"/>
    <n v="0"/>
    <n v="0"/>
    <n v="0"/>
    <s v="Rok 2023 obnova HW a zmena konfigurácie, rok 2024 navýšenie kapacity diskov na požadovanú úroveň."/>
    <n v="0"/>
    <n v="0"/>
    <s v="D1"/>
    <n v="9"/>
    <n v="1"/>
    <n v="1"/>
    <n v="1"/>
    <n v="1"/>
    <n v="1"/>
    <n v="1"/>
    <n v="1"/>
    <n v="0"/>
    <n v="1"/>
    <n v="0"/>
    <n v="1"/>
    <n v="0"/>
    <n v="1"/>
    <n v="1"/>
    <n v="0"/>
    <n v="1"/>
    <n v="0"/>
    <n v="0"/>
    <n v="350000"/>
    <n v="50000"/>
    <n v="0"/>
    <n v="0"/>
    <n v="0"/>
    <n v="0"/>
    <n v="0"/>
    <n v="0"/>
    <n v="0"/>
    <n v="0"/>
    <n v="0"/>
    <n v="0"/>
    <n v="0"/>
    <n v="0"/>
    <n v="0"/>
    <n v="0"/>
    <n v="0"/>
    <n v="0"/>
    <n v="0"/>
    <n v="0"/>
    <n v="0"/>
    <n v="0"/>
    <n v="0"/>
    <n v="0"/>
    <n v="0"/>
    <n v="0"/>
    <n v="0"/>
    <n v="0"/>
    <n v="0"/>
    <n v="0"/>
    <n v="0"/>
    <n v="0"/>
    <n v="0"/>
    <n v="0"/>
    <n v="0"/>
    <n v="0"/>
    <n v="0"/>
    <n v="0"/>
    <n v="0"/>
    <n v="0"/>
    <n v="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317460.31746031746"/>
    <n v="43191.879926573798"/>
    <n v="0"/>
    <n v="0"/>
    <n v="0"/>
    <n v="0"/>
    <n v="0"/>
    <n v="0"/>
    <n v="0"/>
    <n v="0"/>
    <n v="0"/>
    <n v="0"/>
    <n v="0"/>
    <n v="0"/>
    <n v="0"/>
    <n v="0"/>
    <n v="0"/>
    <n v="0"/>
    <n v="0"/>
    <n v="0"/>
    <n v="0"/>
    <n v="0"/>
    <n v="0"/>
    <n v="0"/>
    <n v="0"/>
    <n v="0"/>
    <n v="0"/>
    <n v="0"/>
    <n v="0"/>
    <n v="0"/>
    <n v="0"/>
    <n v="0"/>
    <n v="0"/>
    <n v="0"/>
    <n v="0"/>
    <n v="0"/>
    <n v="0"/>
    <n v="0"/>
    <n v="0"/>
    <n v="0"/>
    <n v="9070.2947845804993"/>
    <n v="8638.3759853147603"/>
    <n v="8227.0247479188201"/>
    <n v="7835.2616646845891"/>
    <n v="7462.153966366277"/>
    <n v="7106.8133013012148"/>
    <n v="6768.3936202868717"/>
    <n v="6446.0891621779729"/>
    <n v="6139.1325354075934"/>
    <n v="5846.7928908643744"/>
    <n v="5568.3741817755954"/>
    <n v="5303.2135064529466"/>
    <n v="5050.6795299551886"/>
    <n v="4810.1709809097019"/>
    <n v="4581.1152199140024"/>
    <n v="4362.9668761085732"/>
    <n v="4155.2065486748315"/>
    <n v="3957.3395701665063"/>
    <n v="3768.8948287300059"/>
    <n v="3589.4236464095297"/>
    <n v="3418.498710866219"/>
    <n v="3255.7130579678269"/>
    <n v="3100.679102826502"/>
    <n v="2953.0277169776209"/>
    <n v="2812.4073495024963"/>
    <n v="2678.4831900023769"/>
    <n v="2550.9363714308356"/>
    <n v="2429.4632108865098"/>
    <n v="2313.7744865585814"/>
    <n v="2203.5947491034099"/>
    <n v="2098.6616658127714"/>
    <n v="1998.7253960121634"/>
    <n v="1903.5479962020604"/>
    <n v="1812.9028535257717"/>
    <n v="1726.5741462150208"/>
    <n v="1644.3563297285912"/>
    <n v="1566.0536473605632"/>
    <n v="1491.4796641529169"/>
    <n v="1420.4568230027783"/>
    <n v="1352.8160219074077"/>
    <n v="360652.19738689123"/>
    <n v="41233.11114886494"/>
    <x v="345"/>
  </r>
  <r>
    <s v="DÚ"/>
    <s v="Divadelný ústav"/>
    <x v="347"/>
    <n v="10"/>
    <s v="Vytvorenie stálej expozície Múzea DÚ"/>
    <s v="Výstavná činnosť a jej prezentácia na Slovensku a v zahraničí je jednou z významných prezentačných činností Divadelného ústavu. Inštitúcia je po stránke odbornej a technickej (digitalizácia) prichystaná na vytvorenie moderného prezentačného múzejného priestoru, ktorý by splnil všetky nároky súčasného návštevníka.  "/>
    <s v="Založenie, prevádzka, vytvorenie stálej expozície a  moderného prezentačného priestoru zo zbierok a fondov inštitúcie. "/>
    <s v="N/A"/>
    <s v="Zákon č. 206/2009 Z.z. o múzeách a o galériách a o ochrane predmetov kultúrnej hodnoty"/>
    <n v="10"/>
    <x v="1"/>
    <n v="4500"/>
    <s v="Projekt prinesie najmä nárast návštevnosti , ako aj zviditeľní  zbierkové predmety a dokumentačné predmety z histórie divadla a divadelnej činnosti."/>
    <x v="0"/>
    <x v="4"/>
    <s v="F2 Vytvorenie novej expozície/výstavy"/>
    <s v="01 Investičný zámer"/>
    <s v="štátny rozpočet"/>
    <s v="08T010E"/>
    <s v="nie"/>
    <n v="1"/>
    <n v="250000"/>
    <n v="0"/>
    <n v="0"/>
    <n v="0"/>
    <n v="100000"/>
    <n v="50000"/>
    <n v="50000"/>
    <n v="50000"/>
    <n v="0"/>
    <n v="0"/>
    <n v="0"/>
    <n v="0"/>
    <s v="nákupy vybavenia priestorov, špeciálnych vytrín, zabezpečovacie systémy, požiarne hlásiče, hlásiče na vodu. "/>
    <n v="115000"/>
    <n v="0"/>
    <n v="20000"/>
    <n v="20000"/>
    <n v="25000"/>
    <n v="25000"/>
    <n v="25000"/>
    <n v="0"/>
    <n v="0"/>
    <n v="0"/>
    <n v="0"/>
    <m/>
    <n v="0"/>
    <n v="0"/>
    <s v="F2"/>
    <n v="9"/>
    <n v="1"/>
    <n v="1"/>
    <n v="1"/>
    <n v="1"/>
    <n v="1"/>
    <n v="1"/>
    <n v="1"/>
    <n v="0"/>
    <n v="1"/>
    <n v="0"/>
    <n v="0"/>
    <n v="1"/>
    <n v="1"/>
    <n v="1"/>
    <n v="0"/>
    <n v="1"/>
    <n v="0"/>
    <n v="20000"/>
    <n v="120000"/>
    <n v="75000"/>
    <n v="75000"/>
    <n v="75000"/>
    <n v="0"/>
    <n v="0"/>
    <n v="0"/>
    <n v="0"/>
    <n v="0"/>
    <n v="0"/>
    <n v="0"/>
    <n v="0"/>
    <n v="0"/>
    <n v="0"/>
    <n v="0"/>
    <n v="0"/>
    <n v="0"/>
    <n v="0"/>
    <n v="0"/>
    <n v="0"/>
    <n v="0"/>
    <n v="0"/>
    <n v="0"/>
    <n v="0"/>
    <n v="0"/>
    <n v="0"/>
    <n v="0"/>
    <n v="0"/>
    <n v="0"/>
    <n v="0"/>
    <n v="0"/>
    <n v="0"/>
    <n v="0"/>
    <n v="0"/>
    <n v="0"/>
    <n v="0"/>
    <n v="0"/>
    <n v="0"/>
    <n v="0"/>
    <n v="0"/>
    <n v="0"/>
    <n v="4500"/>
    <n v="4500"/>
    <n v="4500"/>
    <n v="4500"/>
    <n v="4500"/>
    <n v="4500"/>
    <n v="4500"/>
    <n v="4500"/>
    <n v="4500"/>
    <n v="4500"/>
    <n v="4500"/>
    <n v="4500"/>
    <n v="4500"/>
    <n v="4500"/>
    <n v="4500"/>
    <n v="4500"/>
    <n v="4500"/>
    <n v="4500"/>
    <n v="4500"/>
    <n v="4500"/>
    <n v="4500"/>
    <n v="4500"/>
    <n v="4500"/>
    <n v="4500"/>
    <n v="4500"/>
    <n v="4500"/>
    <n v="4500"/>
    <n v="4500"/>
    <n v="4500"/>
    <n v="4500"/>
    <n v="4500"/>
    <n v="4500"/>
    <n v="4500"/>
    <n v="4500"/>
    <n v="4500"/>
    <n v="4500"/>
    <n v="4500"/>
    <n v="4500"/>
    <n v="4500"/>
    <n v="4500"/>
    <n v="4500"/>
    <n v="4500"/>
    <n v="4500"/>
    <n v="108843.53741496598"/>
    <n v="64787.819889860701"/>
    <n v="61702.685609391148"/>
    <n v="58764.46248513442"/>
    <n v="0"/>
    <n v="0"/>
    <n v="0"/>
    <n v="0"/>
    <n v="0"/>
    <n v="0"/>
    <n v="0"/>
    <n v="0"/>
    <n v="0"/>
    <n v="0"/>
    <n v="0"/>
    <n v="0"/>
    <n v="0"/>
    <n v="0"/>
    <n v="0"/>
    <n v="0"/>
    <n v="0"/>
    <n v="0"/>
    <n v="0"/>
    <n v="0"/>
    <n v="0"/>
    <n v="0"/>
    <n v="0"/>
    <n v="0"/>
    <n v="0"/>
    <n v="0"/>
    <n v="0"/>
    <n v="0"/>
    <n v="0"/>
    <n v="0"/>
    <n v="0"/>
    <n v="0"/>
    <n v="0"/>
    <n v="0"/>
    <n v="0"/>
    <n v="0"/>
    <n v="4081.6326530612246"/>
    <n v="3887.2691933916421"/>
    <n v="3702.161136563469"/>
    <n v="3525.8677491080653"/>
    <n v="3357.9692848648247"/>
    <n v="3198.0659855855465"/>
    <n v="3045.7771291290924"/>
    <n v="2900.7401229800876"/>
    <n v="2762.6096409334168"/>
    <n v="2631.0568008889682"/>
    <n v="2505.7683817990178"/>
    <n v="2386.4460779038259"/>
    <n v="2272.805788479835"/>
    <n v="2164.5769414093656"/>
    <n v="2061.5018489613012"/>
    <n v="1963.3350942488578"/>
    <n v="1869.8429469036741"/>
    <n v="1780.8028065749277"/>
    <n v="1696.0026729285028"/>
    <n v="1615.2406408842883"/>
    <n v="1538.3244198897985"/>
    <n v="1465.0708760855221"/>
    <n v="1395.3055962719259"/>
    <n v="1328.8624726399294"/>
    <n v="1265.5833072761232"/>
    <n v="1205.3174355010697"/>
    <n v="1147.9213671438761"/>
    <n v="1093.2584448989294"/>
    <n v="1041.1985189513616"/>
    <n v="991.61763709653451"/>
    <n v="944.39774961574722"/>
    <n v="899.42642820547348"/>
    <n v="856.5965982909272"/>
    <n v="815.8062840865972"/>
    <n v="776.95836579675938"/>
    <n v="739.96034837786601"/>
    <n v="704.72414131225344"/>
    <n v="671.16584886881265"/>
    <n v="639.20557035125023"/>
    <n v="608.76720985833356"/>
    <n v="294098.50539935223"/>
    <n v="33093.149696506342"/>
    <x v="346"/>
  </r>
  <r>
    <s v="ŠFK"/>
    <s v="Štátna filharmónia Košice"/>
    <x v="348"/>
    <n v="6"/>
    <s v="Rekonštrukcia osvetlenia a vybavenia Veľkej sály Domu umenia"/>
    <s v="Hlavným zámerom je dosiahnuť kvalitné osvetlenie priestoru javiska koncertnej sály Domu umenia tak, aby spĺňalo moderné požiadavky na intenzitu, flexibilitu a energetickú nenáročnosť, a zároveň inštalovať základné technické vybavenie sály -  kamerový systém."/>
    <s v="Cieľom je zvýšiť návštevnosť koncertov, zníženie prevádzkových nákladov Veľkej sály DU a sebestačnosť pri vytváraní záznamov koncertov. "/>
    <s v="N/A"/>
    <s v="Zriaďovacia listina ŠFK, Čl. 1 ods. 1"/>
    <n v="5"/>
    <x v="3"/>
    <n v="10000"/>
    <s v="ročne 32000 eur/rok, ušetrenie cca 1/3 nákladov"/>
    <x v="2"/>
    <x v="0"/>
    <s v="C2 Osvetľovacia technika"/>
    <s v="02 Analýza / podkladová štúdia k investičnému zámeru"/>
    <s v="štátny rozpočet"/>
    <s v="08S0102"/>
    <s v="nie"/>
    <n v="1"/>
    <n v="423599.88"/>
    <n v="3000"/>
    <n v="0"/>
    <m/>
    <n v="303599.88"/>
    <n v="120000"/>
    <n v="0"/>
    <n v="0"/>
    <n v="0"/>
    <n v="0"/>
    <n v="0"/>
    <n v="0"/>
    <s v="-"/>
    <n v="0"/>
    <n v="0"/>
    <n v="0"/>
    <n v="0"/>
    <n v="0"/>
    <n v="0"/>
    <n v="0"/>
    <n v="0"/>
    <n v="0"/>
    <n v="0"/>
    <n v="0"/>
    <m/>
    <n v="0"/>
    <n v="0"/>
    <s v="C2"/>
    <n v="9"/>
    <n v="1"/>
    <n v="1"/>
    <n v="1"/>
    <n v="1"/>
    <n v="1"/>
    <n v="1"/>
    <n v="1"/>
    <n v="0"/>
    <n v="1"/>
    <n v="0"/>
    <n v="1"/>
    <n v="0"/>
    <n v="1"/>
    <n v="1"/>
    <n v="0"/>
    <n v="1"/>
    <n v="0"/>
    <n v="0"/>
    <n v="303599.88"/>
    <n v="120000"/>
    <n v="0"/>
    <n v="0"/>
    <n v="0"/>
    <n v="0"/>
    <n v="0"/>
    <n v="0"/>
    <n v="0"/>
    <n v="0"/>
    <n v="0"/>
    <n v="0"/>
    <n v="0"/>
    <n v="0"/>
    <n v="0"/>
    <n v="0"/>
    <n v="0"/>
    <n v="0"/>
    <n v="0"/>
    <n v="0"/>
    <n v="0"/>
    <n v="0"/>
    <n v="0"/>
    <n v="0"/>
    <n v="0"/>
    <n v="0"/>
    <n v="0"/>
    <n v="0"/>
    <n v="0"/>
    <n v="0"/>
    <n v="0"/>
    <n v="0"/>
    <n v="0"/>
    <n v="0"/>
    <n v="0"/>
    <n v="0"/>
    <n v="0"/>
    <n v="0"/>
    <n v="0"/>
    <n v="0"/>
    <n v="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275374.04081632651"/>
    <n v="103660.51182377712"/>
    <n v="0"/>
    <n v="0"/>
    <n v="0"/>
    <n v="0"/>
    <n v="0"/>
    <n v="0"/>
    <n v="0"/>
    <n v="0"/>
    <n v="0"/>
    <n v="0"/>
    <n v="0"/>
    <n v="0"/>
    <n v="0"/>
    <n v="0"/>
    <n v="0"/>
    <n v="0"/>
    <n v="0"/>
    <n v="0"/>
    <n v="0"/>
    <n v="0"/>
    <n v="0"/>
    <n v="0"/>
    <n v="0"/>
    <n v="0"/>
    <n v="0"/>
    <n v="0"/>
    <n v="0"/>
    <n v="0"/>
    <n v="0"/>
    <n v="0"/>
    <n v="0"/>
    <n v="0"/>
    <n v="0"/>
    <n v="0"/>
    <n v="0"/>
    <n v="0"/>
    <n v="0"/>
    <n v="0"/>
    <n v="9070.2947845804993"/>
    <n v="8638.3759853147603"/>
    <n v="8227.0247479188201"/>
    <n v="7835.2616646845891"/>
    <n v="7462.153966366277"/>
    <n v="7106.8133013012148"/>
    <n v="6768.3936202868717"/>
    <n v="6446.0891621779729"/>
    <n v="6139.1325354075934"/>
    <n v="5846.7928908643744"/>
    <n v="5568.3741817755954"/>
    <n v="5303.2135064529466"/>
    <n v="5050.6795299551886"/>
    <n v="4810.1709809097019"/>
    <n v="4581.1152199140024"/>
    <n v="4362.9668761085732"/>
    <n v="4155.2065486748315"/>
    <n v="3957.3395701665063"/>
    <n v="3768.8948287300059"/>
    <n v="3589.4236464095297"/>
    <n v="3418.498710866219"/>
    <n v="3255.7130579678269"/>
    <n v="3100.679102826502"/>
    <n v="2953.0277169776209"/>
    <n v="2812.4073495024963"/>
    <n v="2678.4831900023769"/>
    <n v="2550.9363714308356"/>
    <n v="2429.4632108865098"/>
    <n v="2313.7744865585814"/>
    <n v="2203.5947491034099"/>
    <n v="2098.6616658127714"/>
    <n v="1998.7253960121634"/>
    <n v="1903.5479962020604"/>
    <n v="1812.9028535257717"/>
    <n v="1726.5741462150208"/>
    <n v="1644.3563297285912"/>
    <n v="1566.0536473605632"/>
    <n v="1491.4796641529169"/>
    <n v="1420.4568230027783"/>
    <n v="1352.8160219074077"/>
    <n v="379034.55264010362"/>
    <n v="41233.11114886494"/>
    <x v="347"/>
  </r>
  <r>
    <s v="NDKE"/>
    <s v="Národné divadlo Košice"/>
    <x v="349"/>
    <n v="19"/>
    <s v="Objekt historickej budovy divadla - obnova scénického osvetlenia"/>
    <s v="Zámerom je obnova zastaraného scénického osvetlenia, ktoré je už značne za hranicou životnosti, je často poruchové a nevyhovuje už súčasným technickým trendom kladeným na scénické osvetlenie."/>
    <s v="Zefektívniť, prispôsobiť scénické osvetlenie súčasným požiadavkám pri tvorbe predstavenia, zníženie energetickej náročnosti."/>
    <s v="N/A"/>
    <s v="Zákon č. 124/2006 Z.z. o bezpečnosti a ochrane zdravia pri práci, §5 ods. 2 h) a §6 ods. 1 b);  Zákon č. 523/2004 Z. z. o rozpočtových pravidlách verejnej správy, §19 ods. 6"/>
    <n v="10"/>
    <x v="0"/>
    <n v="9684"/>
    <s v="Inštalovaný elektrický odber v kWh x koef. súč. x počet hodín svietenia na predstaveniach v roku vrátane skúšok pri súčasnej cene za kWh s úsporou 4x nižšou podľa spracovanej štúdie"/>
    <x v="2"/>
    <x v="0"/>
    <s v="C2 Osvetľovacia technika"/>
    <s v="01 Investičný zámer"/>
    <s v="štátny rozpočet"/>
    <s v="08S0101 Divadlá a divadelná činnosť"/>
    <s v="nie"/>
    <n v="1"/>
    <n v="797357"/>
    <n v="29715"/>
    <n v="0"/>
    <n v="0"/>
    <n v="29715"/>
    <n v="300000"/>
    <n v="250000"/>
    <n v="217642"/>
    <n v="0"/>
    <n v="0"/>
    <n v="0"/>
    <n v="0"/>
    <s v="-"/>
    <n v="0"/>
    <n v="0"/>
    <n v="0"/>
    <n v="0"/>
    <n v="0"/>
    <n v="0"/>
    <n v="0"/>
    <n v="0"/>
    <n v="0"/>
    <n v="0"/>
    <n v="0"/>
    <m/>
    <n v="0"/>
    <n v="0"/>
    <s v="C2"/>
    <n v="9"/>
    <n v="1"/>
    <n v="1"/>
    <n v="1"/>
    <n v="1"/>
    <n v="1"/>
    <n v="1"/>
    <n v="1"/>
    <n v="0"/>
    <n v="1"/>
    <n v="0"/>
    <n v="1"/>
    <n v="0"/>
    <n v="1"/>
    <n v="1"/>
    <n v="0"/>
    <n v="1"/>
    <n v="0"/>
    <n v="0"/>
    <n v="29715"/>
    <n v="300000"/>
    <n v="250000"/>
    <n v="217642"/>
    <n v="0"/>
    <n v="0"/>
    <n v="0"/>
    <n v="0"/>
    <n v="0"/>
    <n v="0"/>
    <n v="0"/>
    <n v="0"/>
    <n v="0"/>
    <n v="0"/>
    <n v="0"/>
    <n v="0"/>
    <n v="0"/>
    <n v="0"/>
    <n v="0"/>
    <n v="0"/>
    <n v="0"/>
    <n v="0"/>
    <n v="0"/>
    <n v="0"/>
    <n v="0"/>
    <n v="0"/>
    <n v="0"/>
    <n v="0"/>
    <n v="0"/>
    <n v="0"/>
    <n v="0"/>
    <n v="0"/>
    <n v="0"/>
    <n v="0"/>
    <n v="0"/>
    <n v="0"/>
    <n v="0"/>
    <n v="0"/>
    <n v="0"/>
    <n v="0"/>
    <n v="0"/>
    <n v="9684"/>
    <n v="9684"/>
    <n v="9684"/>
    <n v="9684"/>
    <n v="9684"/>
    <n v="9684"/>
    <n v="9684"/>
    <n v="9684"/>
    <n v="9684"/>
    <n v="9684"/>
    <n v="9684"/>
    <n v="9684"/>
    <n v="9684"/>
    <n v="9684"/>
    <n v="9684"/>
    <n v="9684"/>
    <n v="9684"/>
    <n v="9684"/>
    <n v="9684"/>
    <n v="9684"/>
    <n v="9684"/>
    <n v="9684"/>
    <n v="9684"/>
    <n v="9684"/>
    <n v="9684"/>
    <n v="9684"/>
    <n v="9684"/>
    <n v="9684"/>
    <n v="9684"/>
    <n v="9684"/>
    <n v="9684"/>
    <n v="9684"/>
    <n v="9684"/>
    <n v="9684"/>
    <n v="9684"/>
    <n v="9684"/>
    <n v="9684"/>
    <n v="9684"/>
    <n v="9684"/>
    <n v="9684"/>
    <n v="9684"/>
    <n v="9684"/>
    <n v="9684"/>
    <n v="26952.38095238095"/>
    <n v="259151.2795594428"/>
    <n v="205675.61869797049"/>
    <n v="170528.20192252833"/>
    <n v="0"/>
    <n v="0"/>
    <n v="0"/>
    <n v="0"/>
    <n v="0"/>
    <n v="0"/>
    <n v="0"/>
    <n v="0"/>
    <n v="0"/>
    <n v="0"/>
    <n v="0"/>
    <n v="0"/>
    <n v="0"/>
    <n v="0"/>
    <n v="0"/>
    <n v="0"/>
    <n v="0"/>
    <n v="0"/>
    <n v="0"/>
    <n v="0"/>
    <n v="0"/>
    <n v="0"/>
    <n v="0"/>
    <n v="0"/>
    <n v="0"/>
    <n v="0"/>
    <n v="0"/>
    <n v="0"/>
    <n v="0"/>
    <n v="0"/>
    <n v="0"/>
    <n v="0"/>
    <n v="0"/>
    <n v="0"/>
    <n v="0"/>
    <n v="0"/>
    <n v="8783.6734693877552"/>
    <n v="8365.4033041788134"/>
    <n v="7967.0507658845854"/>
    <n v="7587.6673960805565"/>
    <n v="7226.3499010291025"/>
    <n v="6882.2380009800963"/>
    <n v="6554.5123818858065"/>
    <n v="6242.3927446531488"/>
    <n v="5945.1359472887134"/>
    <n v="5662.0342355130597"/>
    <n v="5392.4135576314866"/>
    <n v="5135.6319596490339"/>
    <n v="4891.0780568086047"/>
    <n v="4658.169577912955"/>
    <n v="4436.3519789647198"/>
    <n v="4225.0971228235421"/>
    <n v="4023.902021736707"/>
    <n v="3832.2876397492446"/>
    <n v="3649.7977521421376"/>
    <n v="3475.9978591829886"/>
    <n v="3310.4741516028462"/>
    <n v="3152.8325253360435"/>
    <n v="3002.6976431771845"/>
    <n v="2859.7120411211281"/>
    <n v="2723.5352772582173"/>
    <n v="2593.843121198302"/>
    <n v="2470.3267820936212"/>
    <n v="2352.6921734224961"/>
    <n v="2240.6592127833301"/>
    <n v="2133.9611550317422"/>
    <n v="2032.343957173088"/>
    <n v="1935.565673498179"/>
    <n v="1843.3958795220753"/>
    <n v="1755.6151233543571"/>
    <n v="1672.0144031946261"/>
    <n v="1592.3946697091676"/>
    <n v="1516.5663521039694"/>
    <n v="1444.3489067656849"/>
    <n v="1375.5703873958905"/>
    <n v="1310.0670356151338"/>
    <n v="662307.48113232257"/>
    <n v="71216.458146881632"/>
    <x v="348"/>
  </r>
  <r>
    <s v="SND"/>
    <s v="Slovenské národné divadlo"/>
    <x v="350"/>
    <m/>
    <s v="Rekonštrukcia elektroakustického ozvučenia v sále a skúšobniach Opery a Baletu Novej budovy SND"/>
    <s v="Nevyhnutná modernizácia a upgrade elektroakustických zariadení, mikrofónov, záznamu a reprodukcie zvuku,streamovania, úložiska dát - audio cloudu  a predovšetkým doriešenie problému priestorovej akustiky v hlavnej sále Opery a Baletu za pomoci elektronického dozvuku"/>
    <s v="Zabezpečiť bezporuchovú prevádzku, technologicky umožniť umeleckú tvorbu porovnateľnú minimálne s európskym štandardom a tým umožniť medzinárodnú spoluprácu na nových projektoch"/>
    <m/>
    <s v="Zákon č. 385/1997 Z.z. o Slov.národnom divadle, §2"/>
    <n v="10"/>
    <x v="1"/>
    <n v="83516"/>
    <s v="návštevnosť na predstaveniach Opery a Baletu v roku 2022"/>
    <x v="2"/>
    <x v="0"/>
    <s v="C3 Zvuková technika"/>
    <s v="01 Investičný zámer"/>
    <s v="štátny rozpočet"/>
    <s v="08S0101"/>
    <s v="nie"/>
    <n v="1"/>
    <n v="6500000"/>
    <n v="0"/>
    <n v="0"/>
    <n v="0"/>
    <n v="6500000"/>
    <n v="0"/>
    <n v="0"/>
    <n v="0"/>
    <n v="0"/>
    <n v="0"/>
    <n v="0"/>
    <n v="0"/>
    <s v="-"/>
    <n v="0"/>
    <n v="0"/>
    <n v="0"/>
    <n v="0"/>
    <n v="0"/>
    <n v="0"/>
    <n v="0"/>
    <n v="0"/>
    <n v="0"/>
    <n v="0"/>
    <n v="0"/>
    <m/>
    <n v="0"/>
    <n v="1"/>
    <s v="C3"/>
    <n v="7"/>
    <n v="1"/>
    <n v="1"/>
    <n v="1"/>
    <n v="0"/>
    <n v="1"/>
    <n v="0"/>
    <n v="0"/>
    <n v="0"/>
    <n v="1"/>
    <n v="0"/>
    <n v="1"/>
    <n v="0"/>
    <n v="1"/>
    <n v="1"/>
    <n v="0"/>
    <n v="1"/>
    <n v="0"/>
    <n v="0"/>
    <n v="6500000"/>
    <n v="0"/>
    <n v="0"/>
    <n v="0"/>
    <n v="0"/>
    <n v="0"/>
    <n v="0"/>
    <n v="0"/>
    <n v="0"/>
    <n v="0"/>
    <n v="0"/>
    <n v="0"/>
    <n v="0"/>
    <n v="0"/>
    <n v="0"/>
    <n v="0"/>
    <n v="0"/>
    <n v="0"/>
    <n v="0"/>
    <n v="0"/>
    <n v="0"/>
    <n v="0"/>
    <n v="0"/>
    <n v="0"/>
    <n v="0"/>
    <n v="0"/>
    <n v="0"/>
    <n v="0"/>
    <n v="0"/>
    <n v="0"/>
    <n v="0"/>
    <n v="0"/>
    <n v="0"/>
    <n v="0"/>
    <n v="0"/>
    <n v="0"/>
    <n v="0"/>
    <n v="0"/>
    <n v="0"/>
    <n v="0"/>
    <n v="0"/>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83516"/>
    <n v="5895691.6099773245"/>
    <n v="0"/>
    <n v="0"/>
    <n v="0"/>
    <n v="0"/>
    <n v="0"/>
    <n v="0"/>
    <n v="0"/>
    <n v="0"/>
    <n v="0"/>
    <n v="0"/>
    <n v="0"/>
    <n v="0"/>
    <n v="0"/>
    <n v="0"/>
    <n v="0"/>
    <n v="0"/>
    <n v="0"/>
    <n v="0"/>
    <n v="0"/>
    <n v="0"/>
    <n v="0"/>
    <n v="0"/>
    <n v="0"/>
    <n v="0"/>
    <n v="0"/>
    <n v="0"/>
    <n v="0"/>
    <n v="0"/>
    <n v="0"/>
    <n v="0"/>
    <n v="0"/>
    <n v="0"/>
    <n v="0"/>
    <n v="0"/>
    <n v="0"/>
    <n v="0"/>
    <n v="0"/>
    <n v="0"/>
    <n v="0"/>
    <n v="75751.473922902485"/>
    <n v="72144.260878954752"/>
    <n v="68708.819884718818"/>
    <n v="65436.971318779819"/>
    <n v="62320.925065504598"/>
    <n v="59353.26196714722"/>
    <n v="56526.916159187836"/>
    <n v="53835.15824684556"/>
    <n v="51271.579282710052"/>
    <n v="48830.075507342903"/>
    <n v="46504.833816517057"/>
    <n v="44290.317920492431"/>
    <n v="42181.255162373753"/>
    <n v="40172.623964165468"/>
    <n v="38259.641870633779"/>
    <n v="36437.754162508361"/>
    <n v="34702.623011912721"/>
    <n v="33050.117154202591"/>
    <n v="31476.302051621518"/>
    <n v="29977.430525353826"/>
    <n v="28549.933833670315"/>
    <n v="27190.413174924102"/>
    <n v="25895.631595165814"/>
    <n v="24662.506281110298"/>
    <n v="23488.101220105047"/>
    <n v="22369.620209623852"/>
    <n v="21304.400199641768"/>
    <n v="20289.904952039775"/>
    <n v="19323.719001942649"/>
    <n v="18403.541906612038"/>
    <n v="17527.182768201943"/>
    <n v="16692.555017335184"/>
    <n v="15897.671445081129"/>
    <n v="15140.639471505834"/>
    <n v="14419.656639529367"/>
    <n v="13733.006323361302"/>
    <n v="13079.053641296479"/>
    <n v="12456.241563139502"/>
    <n v="11863.087202990004"/>
    <n v="11298.178288561907"/>
    <n v="5895691.6099773245"/>
    <n v="614179.44223409414"/>
    <x v="349"/>
  </r>
  <r>
    <s v="SNM"/>
    <s v="SNM - Archeologické múzeum"/>
    <x v="351"/>
    <n v="1"/>
    <s v="Revitalizácia technického vybavenia konzervátorských dielní SNM-AM v Bratislave"/>
    <s v="Obnovenie inventára a mobiliára a to nákup nového laboratórneho nábytku (stoly, skrinky), nové bezodťahové digestory na chemikálie do dvoch pracovísk, zabudovaný stôl s odsávaním prachových častí a obstaranie Hlavy na laserový elektronický profilovač."/>
    <s v="Obnovenie zastaraného technického vybavenia a inventára pracoviska konzervátorských dielní v SNM-AM, dovybavenie novovytvoreného laboratória na analýzu a výskum materiálov a archeologických nálezov elektronickým profilovačom, čo znamená zefektívnenie, modernizácia a profesionalizácia dokumentácie archeologických nálezov pre múzejnú evidenciu a vedecké vyhodnotenie"/>
    <s v="N/A"/>
    <s v="Zákon č. 206/2009 Z.z. o múzeách a o galériách a o ochrane predmetov kultúrnej hodnoty, §12 a §13 a  §14 a §20"/>
    <n v="10"/>
    <x v="3"/>
    <n v="800"/>
    <s v="Hodnota KPI je vyjadrenie priemeru dvoch človekohodín za rok ušetreného času pre skvalitnenie a profesionalizáciu práce v konzervátorských dielňach dvoch pracovníkov pri ošetrovaní a konzervovaní  zbierkových predmetov."/>
    <x v="0"/>
    <x v="0"/>
    <s v="C91 Technické vybavenie dielní"/>
    <s v="01 Investičný zámer"/>
    <s v="štátny rozpočet"/>
    <s v="08S0106 Múzeá a galérie "/>
    <s v="nie"/>
    <n v="1"/>
    <n v="59800"/>
    <n v="0"/>
    <n v="0"/>
    <n v="0"/>
    <n v="59800"/>
    <n v="0"/>
    <n v="0"/>
    <n v="0"/>
    <n v="0"/>
    <n v="0"/>
    <n v="0"/>
    <n v="0"/>
    <s v="kompletná revitalizácia mobiliáru pracovísk konzervátorských dielní"/>
    <n v="6350"/>
    <n v="0"/>
    <n v="0"/>
    <n v="6350"/>
    <n v="0"/>
    <n v="0"/>
    <n v="0"/>
    <n v="0"/>
    <n v="0"/>
    <n v="0"/>
    <n v="0"/>
    <s v="Nevyhnutná obnova konzervátorských dielní a postupov z hľadiska profesionality, ochrany zdravia pri práci, ako aj priblížiť sa k 21. storočiu."/>
    <n v="1"/>
    <n v="0"/>
    <s v="C91"/>
    <n v="9"/>
    <n v="1"/>
    <n v="1"/>
    <n v="1"/>
    <n v="1"/>
    <n v="1"/>
    <n v="1"/>
    <n v="1"/>
    <n v="0"/>
    <n v="1"/>
    <n v="0"/>
    <n v="0"/>
    <n v="1"/>
    <n v="1"/>
    <n v="1"/>
    <n v="0"/>
    <n v="1"/>
    <n v="0"/>
    <n v="0"/>
    <n v="66150"/>
    <n v="0"/>
    <n v="0"/>
    <n v="0"/>
    <n v="0"/>
    <n v="0"/>
    <n v="0"/>
    <n v="0"/>
    <n v="0"/>
    <n v="0"/>
    <n v="0"/>
    <n v="0"/>
    <n v="0"/>
    <n v="0"/>
    <n v="0"/>
    <n v="0"/>
    <n v="0"/>
    <n v="0"/>
    <n v="0"/>
    <n v="0"/>
    <n v="0"/>
    <n v="0"/>
    <n v="0"/>
    <n v="0"/>
    <n v="0"/>
    <n v="0"/>
    <n v="0"/>
    <n v="0"/>
    <n v="0"/>
    <n v="0"/>
    <n v="0"/>
    <n v="0"/>
    <n v="0"/>
    <n v="0"/>
    <n v="0"/>
    <n v="0"/>
    <n v="0"/>
    <n v="0"/>
    <n v="0"/>
    <n v="0"/>
    <n v="0"/>
    <n v="800"/>
    <n v="800"/>
    <n v="800"/>
    <n v="800"/>
    <n v="800"/>
    <n v="800"/>
    <n v="800"/>
    <n v="800"/>
    <n v="800"/>
    <n v="800"/>
    <n v="800"/>
    <n v="800"/>
    <n v="800"/>
    <n v="800"/>
    <n v="800"/>
    <n v="800"/>
    <n v="800"/>
    <n v="800"/>
    <n v="800"/>
    <n v="800"/>
    <n v="800"/>
    <n v="800"/>
    <n v="800"/>
    <n v="800"/>
    <n v="800"/>
    <n v="800"/>
    <n v="800"/>
    <n v="800"/>
    <n v="800"/>
    <n v="800"/>
    <n v="800"/>
    <n v="800"/>
    <n v="800"/>
    <n v="800"/>
    <n v="800"/>
    <n v="800"/>
    <n v="800"/>
    <n v="800"/>
    <n v="800"/>
    <n v="800"/>
    <n v="800"/>
    <n v="800"/>
    <n v="800"/>
    <n v="60000"/>
    <n v="0"/>
    <n v="0"/>
    <n v="0"/>
    <n v="0"/>
    <n v="0"/>
    <n v="0"/>
    <n v="0"/>
    <n v="0"/>
    <n v="0"/>
    <n v="0"/>
    <n v="0"/>
    <n v="0"/>
    <n v="0"/>
    <n v="0"/>
    <n v="0"/>
    <n v="0"/>
    <n v="0"/>
    <n v="0"/>
    <n v="0"/>
    <n v="0"/>
    <n v="0"/>
    <n v="0"/>
    <n v="0"/>
    <n v="0"/>
    <n v="0"/>
    <n v="0"/>
    <n v="0"/>
    <n v="0"/>
    <n v="0"/>
    <n v="0"/>
    <n v="0"/>
    <n v="0"/>
    <n v="0"/>
    <n v="0"/>
    <n v="0"/>
    <n v="0"/>
    <n v="0"/>
    <n v="0"/>
    <n v="0"/>
    <n v="725.62358276643988"/>
    <n v="691.07007882518076"/>
    <n v="658.1619798335056"/>
    <n v="626.82093317476711"/>
    <n v="596.97231730930218"/>
    <n v="568.54506410409715"/>
    <n v="541.47148962294978"/>
    <n v="515.68713297423778"/>
    <n v="491.13060283260745"/>
    <n v="467.74343126914994"/>
    <n v="445.46993454204761"/>
    <n v="424.25708051623576"/>
    <n v="404.05436239641506"/>
    <n v="384.81367847277613"/>
    <n v="366.4892175931202"/>
    <n v="349.03735008868586"/>
    <n v="332.41652389398649"/>
    <n v="316.58716561332051"/>
    <n v="301.51158629840046"/>
    <n v="287.15389171276234"/>
    <n v="273.47989686929753"/>
    <n v="260.45704463742612"/>
    <n v="248.05432822612016"/>
    <n v="236.24221735820967"/>
    <n v="224.9925879601997"/>
    <n v="214.27865520019017"/>
    <n v="204.07490971446686"/>
    <n v="194.35705687092076"/>
    <n v="185.10195892468653"/>
    <n v="176.28757992827281"/>
    <n v="167.89293326502172"/>
    <n v="159.89803168097308"/>
    <n v="152.28383969616485"/>
    <n v="145.03222828206174"/>
    <n v="138.12593169720165"/>
    <n v="131.54850637828727"/>
    <n v="125.28429178884505"/>
    <n v="119.31837313223336"/>
    <n v="113.63654584022227"/>
    <n v="108.22528175259262"/>
    <n v="60000"/>
    <n v="5883.2266127122375"/>
    <x v="350"/>
  </r>
  <r>
    <s v="PÚ SR"/>
    <s v="Pamiatkový úrad SR"/>
    <x v="352"/>
    <n v="17"/>
    <s v="Výmena zastaralej technológie pre pripojenie užívateľov (interných/externých) v IS PÚ SR"/>
    <s v="Nutná výmena poruchových infraštruktúrnych technológií vrátane zálohového napájania pre pracovisk PU SR. "/>
    <s v="Udržiavanie v prevádzke jednotlivé uzky na pracoviskách KPÚ"/>
    <s v="N/A"/>
    <s v="Zákon č. 49/2002 Z.z. o ochrane pamiatkového fondu"/>
    <n v="5"/>
    <x v="3"/>
    <n v="4383"/>
    <s v="Pri prepočte sme vychádzali s úspory ročných hodín prepočítaných na priemerné ročné náklady. Definovali sme si ročnú priemernú nedostupnosť LAN/WAN s aktívnymi prvkami na 3,00 hod./nefunkčnosti/pracovisko , priemernú nedostupnosť HW/SW na 48 hod./nefunkčnosť/pracovisko, priemernú nedostupnosť napájania 50 hod./nefunkčnosť/pracovisko. Pri prepočte na 300 zamestnancov nám vyšiel časový koeficient 4 383,59 hod.Tento sme prepočítali priemernou  hodnotou ročných nákladov na 100 Euro a vyšiel koeficient BCR 43,4 pre strednú dobu opravy infraštruktúrnych technológií IKT."/>
    <x v="2"/>
    <x v="3"/>
    <s v="D1 Nákup štandardnej IT techniky"/>
    <s v="01 Investičný zámer"/>
    <s v="štátny rozpočet"/>
    <s v="0EK0I01 Systémy vnútornej správy"/>
    <s v="nie"/>
    <n v="1"/>
    <n v="214000"/>
    <n v="0"/>
    <n v="0"/>
    <m/>
    <n v="110000"/>
    <n v="64000"/>
    <n v="28000"/>
    <n v="12000"/>
    <n v="0"/>
    <n v="0"/>
    <n v="0"/>
    <n v="0"/>
    <m/>
    <n v="0"/>
    <n v="0"/>
    <n v="0"/>
    <n v="0"/>
    <n v="0"/>
    <n v="0"/>
    <n v="0"/>
    <n v="0"/>
    <n v="0"/>
    <n v="0"/>
    <n v="0"/>
    <m/>
    <n v="0"/>
    <n v="0"/>
    <s v="D1"/>
    <n v="9"/>
    <n v="1"/>
    <n v="1"/>
    <n v="1"/>
    <n v="1"/>
    <n v="1"/>
    <n v="1"/>
    <n v="1"/>
    <n v="0"/>
    <n v="1"/>
    <n v="0"/>
    <n v="1"/>
    <n v="0"/>
    <n v="1"/>
    <n v="1"/>
    <n v="0"/>
    <n v="1"/>
    <n v="0"/>
    <n v="0"/>
    <n v="110000"/>
    <n v="64000"/>
    <n v="28000"/>
    <n v="12000"/>
    <n v="0"/>
    <n v="0"/>
    <n v="0"/>
    <n v="0"/>
    <n v="0"/>
    <n v="0"/>
    <n v="0"/>
    <n v="0"/>
    <n v="0"/>
    <n v="0"/>
    <n v="0"/>
    <n v="0"/>
    <n v="0"/>
    <n v="0"/>
    <n v="0"/>
    <n v="0"/>
    <n v="0"/>
    <n v="0"/>
    <n v="0"/>
    <n v="0"/>
    <n v="0"/>
    <n v="0"/>
    <n v="0"/>
    <n v="0"/>
    <n v="0"/>
    <n v="0"/>
    <n v="0"/>
    <n v="0"/>
    <n v="0"/>
    <n v="0"/>
    <n v="0"/>
    <n v="0"/>
    <n v="0"/>
    <n v="0"/>
    <n v="0"/>
    <n v="0"/>
    <n v="0"/>
    <n v="4383"/>
    <n v="4383"/>
    <n v="4383"/>
    <n v="4383"/>
    <n v="4383"/>
    <n v="4383"/>
    <n v="4383"/>
    <n v="4383"/>
    <n v="4383"/>
    <n v="4383"/>
    <n v="4383"/>
    <n v="4383"/>
    <n v="4383"/>
    <n v="4383"/>
    <n v="4383"/>
    <n v="4383"/>
    <n v="4383"/>
    <n v="4383"/>
    <n v="4383"/>
    <n v="4383"/>
    <n v="4383"/>
    <n v="4383"/>
    <n v="4383"/>
    <n v="4383"/>
    <n v="4383"/>
    <n v="4383"/>
    <n v="4383"/>
    <n v="4383"/>
    <n v="4383"/>
    <n v="4383"/>
    <n v="4383"/>
    <n v="4383"/>
    <n v="4383"/>
    <n v="4383"/>
    <n v="4383"/>
    <n v="4383"/>
    <n v="4383"/>
    <n v="4383"/>
    <n v="4383"/>
    <n v="4383"/>
    <n v="4383"/>
    <n v="4383"/>
    <n v="4383"/>
    <n v="99773.242630385488"/>
    <n v="55285.606306014466"/>
    <n v="23035.669294172694"/>
    <n v="9402.313997621508"/>
    <n v="0"/>
    <n v="0"/>
    <n v="0"/>
    <n v="0"/>
    <n v="0"/>
    <n v="0"/>
    <n v="0"/>
    <n v="0"/>
    <n v="0"/>
    <n v="0"/>
    <n v="0"/>
    <n v="0"/>
    <n v="0"/>
    <n v="0"/>
    <n v="0"/>
    <n v="0"/>
    <n v="0"/>
    <n v="0"/>
    <n v="0"/>
    <n v="0"/>
    <n v="0"/>
    <n v="0"/>
    <n v="0"/>
    <n v="0"/>
    <n v="0"/>
    <n v="0"/>
    <n v="0"/>
    <n v="0"/>
    <n v="0"/>
    <n v="0"/>
    <n v="0"/>
    <n v="0"/>
    <n v="0"/>
    <n v="0"/>
    <n v="0"/>
    <n v="0"/>
    <n v="3975.5102040816323"/>
    <n v="3786.2001943634591"/>
    <n v="3605.9049470128189"/>
    <n v="3434.1951876312555"/>
    <n v="3270.6620834583391"/>
    <n v="3114.9162699603221"/>
    <n v="2966.5869237717361"/>
    <n v="2825.3208797826055"/>
    <n v="2690.7817902691481"/>
    <n v="2562.6493240658551"/>
    <n v="2440.6184038722436"/>
    <n v="2324.3984798783267"/>
    <n v="2213.7128379793589"/>
    <n v="2108.2979409327222"/>
    <n v="2007.9028008883072"/>
    <n v="1912.2883817983875"/>
    <n v="1821.2270302841787"/>
    <n v="1734.5019336039795"/>
    <n v="1651.9066034323616"/>
    <n v="1573.2443842212967"/>
    <n v="1498.3279849726637"/>
    <n v="1426.9790333072986"/>
    <n v="1359.0276507688559"/>
    <n v="1294.3120483512912"/>
    <n v="1232.6781412869441"/>
    <n v="1173.9791821780418"/>
    <n v="1118.0754115981354"/>
    <n v="1064.8337253315572"/>
    <n v="1014.1273574586262"/>
    <n v="965.83557853202456"/>
    <n v="919.84340812573782"/>
    <n v="876.04134107213122"/>
    <n v="834.32508673536313"/>
    <n v="794.59532070034572"/>
    <n v="756.75744828604365"/>
    <n v="720.72137932004148"/>
    <n v="686.40131363813487"/>
    <n v="653.71553679822352"/>
    <n v="622.58622552211773"/>
    <n v="592.93926240201688"/>
    <n v="187496.83222819417"/>
    <n v="18072.472616547508"/>
    <x v="351"/>
  </r>
  <r>
    <s v="SNG"/>
    <s v="Slovenská národná galéria"/>
    <x v="353"/>
    <n v="1"/>
    <s v="Rekonštrukcia, modernizácia a dostavba areálu SNG v Bratislave "/>
    <s v="Hlavným zámerom je rekonštrukcia, modernizácia a dostavba areálu SNG v Bratislave. SNG má momentálne svoj zbierkový fond roztrúsený na troch miestach, pričom ani jedno nie je z hlľadiska priestorového či klimatizačného optimálne. Od roku 2013 je SNG v dočasných priestoroch, s obmedzenou výstavnou plochou. Toto dočasné provizórium malo trvať tri roky, momentálne je to osem rokov a má to zásadný vplyv na možnosti výkonu odborných činností. Zámerom projektu je odstrániť havarijný stav Premostenia, klimatizačného systému, AB a NKP Vodných kasární, znížiť energetickú náročnosť prevádzky budovy, zabezpečiť bezbariérovú prevádzku areálu. Vybudovať komplexný depozitár na profesionálne uskladnenie všetkých zbierkových predmetov na jednom mieste v nadväznosti na reštaurátorské a digitalizačné pracovisko. Vybudovať profesionálne pracoviská na uskladnenie a prácu so všetkými druhmi fondov (knižnica, archív). Revitalizovať päť tisíc metrov štvorcových expozičných plôch určený na prezentáciu zbierok a výtvarného umenia, vytvoriť odborné zázemie pre všetky druhy galerijných činností. Revitalizovať verejné priestory a sfunkčniť areál tak, aby bol užívateľsky a návštevnícky dôstojným riešením pre erbovú inštitúciu. "/>
    <s v="Investičná akcia, ktorá ma vybudovať komplexné muzeálne pracovisko 21. storočia so všetkými odbornými, expozičnými a programovými náležitosťami ako súčasť verejných priestorov a štruktúr v Starom meste Bratislavy. "/>
    <s v="nie je alternatíva; budova zrekonštruovaná aj skolaudovaná; ešte sa odstraňujú nedostatky"/>
    <s v="Uznesenie vlády SR č. 284/ 2007;  Uznesenie vlády SR č. 598/2013; Uznesenie vlády SR č. 710/ 2015; Uznesenie vlády SR č. 288/2016; Uznesenie vlády SR č. 14/2020 _x000a_"/>
    <n v="40"/>
    <x v="1"/>
    <n v="55000"/>
    <s v="údaje za rok 2022 ale len pre Bratislavu; predpoklad niekoľko násobného navýšenia najmä od roku 2024"/>
    <x v="0"/>
    <x v="1"/>
    <s v="B1 Komplexná rekonštrukcia"/>
    <s v="07 V realizácii"/>
    <s v="štátny rozpočet"/>
    <s v="08S0106"/>
    <s v="áno"/>
    <n v="1"/>
    <n v="49121951"/>
    <n v="0"/>
    <n v="18321950.91"/>
    <n v="19500000"/>
    <n v="11000300"/>
    <n v="0"/>
    <n v="0"/>
    <n v="0"/>
    <n v="0"/>
    <n v="0"/>
    <n v="0"/>
    <n v="0"/>
    <s v="-"/>
    <n v="0"/>
    <n v="0"/>
    <n v="0"/>
    <n v="0"/>
    <n v="0"/>
    <n v="0"/>
    <n v="0"/>
    <n v="0"/>
    <n v="0"/>
    <n v="0"/>
    <n v="0"/>
    <m/>
    <n v="0"/>
    <n v="1"/>
    <s v="B1"/>
    <n v="8"/>
    <n v="0"/>
    <n v="1"/>
    <n v="1"/>
    <n v="1"/>
    <n v="1"/>
    <n v="1"/>
    <n v="0"/>
    <n v="1"/>
    <n v="1"/>
    <n v="0"/>
    <n v="0"/>
    <n v="1"/>
    <n v="1"/>
    <n v="1"/>
    <n v="1"/>
    <n v="0"/>
    <n v="18321950.91"/>
    <n v="19500000"/>
    <n v="11000300"/>
    <n v="0"/>
    <n v="0"/>
    <n v="0"/>
    <n v="0"/>
    <n v="0"/>
    <n v="0"/>
    <n v="0"/>
    <n v="0"/>
    <n v="0"/>
    <n v="0"/>
    <n v="0"/>
    <n v="0"/>
    <n v="0"/>
    <n v="0"/>
    <n v="0"/>
    <n v="0"/>
    <n v="0"/>
    <n v="0"/>
    <n v="0"/>
    <n v="0"/>
    <n v="0"/>
    <n v="0"/>
    <n v="0"/>
    <n v="0"/>
    <n v="0"/>
    <n v="0"/>
    <n v="0"/>
    <n v="0"/>
    <n v="0"/>
    <n v="0"/>
    <n v="0"/>
    <n v="0"/>
    <n v="0"/>
    <n v="0"/>
    <n v="0"/>
    <n v="0"/>
    <n v="0"/>
    <n v="0"/>
    <n v="0"/>
    <n v="0"/>
    <n v="55000"/>
    <n v="55000"/>
    <n v="55000"/>
    <n v="55000"/>
    <n v="55000"/>
    <n v="55000"/>
    <n v="55000"/>
    <n v="55000"/>
    <n v="55000"/>
    <n v="55000"/>
    <n v="55000"/>
    <n v="55000"/>
    <n v="55000"/>
    <n v="55000"/>
    <n v="55000"/>
    <n v="55000"/>
    <n v="55000"/>
    <n v="55000"/>
    <n v="55000"/>
    <n v="55000"/>
    <n v="55000"/>
    <n v="55000"/>
    <n v="55000"/>
    <n v="55000"/>
    <n v="55000"/>
    <n v="55000"/>
    <n v="55000"/>
    <n v="55000"/>
    <n v="55000"/>
    <n v="55000"/>
    <n v="55000"/>
    <n v="55000"/>
    <n v="55000"/>
    <n v="55000"/>
    <n v="55000"/>
    <n v="55000"/>
    <n v="55000"/>
    <n v="55000"/>
    <n v="55000"/>
    <n v="55000"/>
    <n v="55000"/>
    <n v="55000"/>
    <n v="55000"/>
    <n v="9977596.3718820866"/>
    <n v="0"/>
    <n v="0"/>
    <n v="0"/>
    <n v="0"/>
    <n v="0"/>
    <n v="0"/>
    <n v="0"/>
    <n v="0"/>
    <n v="0"/>
    <n v="0"/>
    <n v="0"/>
    <n v="0"/>
    <n v="0"/>
    <n v="0"/>
    <n v="0"/>
    <n v="0"/>
    <n v="0"/>
    <n v="0"/>
    <n v="0"/>
    <n v="0"/>
    <n v="0"/>
    <n v="0"/>
    <n v="0"/>
    <n v="0"/>
    <n v="0"/>
    <n v="0"/>
    <n v="0"/>
    <n v="0"/>
    <n v="0"/>
    <n v="0"/>
    <n v="0"/>
    <n v="0"/>
    <n v="0"/>
    <n v="0"/>
    <n v="0"/>
    <n v="0"/>
    <n v="0"/>
    <n v="0"/>
    <n v="0"/>
    <n v="49886.621315192744"/>
    <n v="47511.06791923118"/>
    <n v="45248.636113553512"/>
    <n v="43093.939155765242"/>
    <n v="41041.84681501452"/>
    <n v="39087.473157156681"/>
    <n v="37226.164911577798"/>
    <n v="35453.490391978848"/>
    <n v="33765.228944741764"/>
    <n v="32157.360899754058"/>
    <n v="30626.057999765773"/>
    <n v="29167.674285491208"/>
    <n v="27778.737414753537"/>
    <n v="26455.940395003359"/>
    <n v="25196.133709527014"/>
    <n v="23996.317818597152"/>
    <n v="22853.636017711571"/>
    <n v="21765.367635915783"/>
    <n v="20728.921558015034"/>
    <n v="19741.830055252412"/>
    <n v="18801.742909764205"/>
    <n v="17906.421818823048"/>
    <n v="17053.735065545763"/>
    <n v="16241.652443376915"/>
    <n v="15468.240422263729"/>
    <n v="14731.657545013073"/>
    <n v="14030.150042869596"/>
    <n v="13362.047659875803"/>
    <n v="12725.759676072197"/>
    <n v="12119.771120068755"/>
    <n v="11542.639161970244"/>
    <n v="10992.989678066899"/>
    <n v="10469.513979111332"/>
    <n v="9970.9656943917435"/>
    <n v="9496.1578041826142"/>
    <n v="9043.9598135072501"/>
    <n v="8613.2950604830967"/>
    <n v="8203.1381528410438"/>
    <n v="7812.512526515281"/>
    <n v="7440.4881204907433"/>
    <n v="9977596.3718820866"/>
    <n v="898809.28520923271"/>
    <x v="352"/>
  </r>
  <r>
    <s v="SNG"/>
    <s v="Slovenská národná galéria"/>
    <x v="354"/>
    <n v="8"/>
    <s v="Schaubmarov mlyn v Pezinku - obnova a modernizácia"/>
    <s v="Zrekonštruovať , dobudovať a zmodernizovať areál Schaubmarovho mlynu v Pezinku. Objekt je jedinečnou kombináciou historického mlyna, galérie výtvarného umenia a zachovaného vidieckeho dvora s nedávno revitalizovaným ovocným sadom. NKP Mlyn vodný s areálom bola vyhlásená v roku 1971. Od roku 1972 je súčasťou SNG. Od roku 2017 prechádza postupnou premenou na voľnočasový, zážitkový a vzdelávací priestor. Je určený pre všetkých, ktorí majú radi nielen umenie a kultúru, ale aj vidiek, či dobré jedlo. V súčasnosti nie sú objekty v areáli návštevnícky prepojené, chýba plnohodnotná pokladňa resp vstupné zázemie, ateliér pre deti a dieľňa na workshopy nespĺňajú požadované kritéria (napr. nie sú tam okná). V priebehu nasledujúcich rokov by mala v rámci rekonštrukcie, dobudovaní a funkčnom prepojení objektov postupne pribudnúť kaviareň s obchodom, ateliér a dielňa na workshopy._x000a_Architektonické riešenie má na starosti ateliér JRKVC, Ing. Arch. Peter Jurkovič a Kristína Tomanová. Dvor a sad tiež prechádzajú postupnou revitalizáciou – vďaka crowdfundingovej kampani bolo vysadených 33 stromov a vyše 100 okrasných a ovocných kríkov._x000a_"/>
    <s v="rekonštrukcia, dobudovanie a prepojenie objektov areálu Schaubmarov mlyn v Pezinku; nová organizácia funkcií objektov v areáli; ponúknuť návštevníkom komplexné návštevnícke služby súviasiace s voľnočasovými aktivitami; prilákať do areálu viac návštevníkov najmä rodiny s deťmi; ponúkať časť objektov aj na komerčné účely (využiť výhodu blízkosti lokality k BA)"/>
    <s v="N/A"/>
    <s v="Stratégia rozvoja cestovného ruchu do roku 2020; Stratégia rozvoja múzejníctva na Slovensku 2021-2029; Zriaďovacia listina SNG"/>
    <n v="40"/>
    <x v="1"/>
    <n v="4625"/>
    <s v="návštevnosť za rok 2022"/>
    <x v="0"/>
    <x v="1"/>
    <s v="B1 Komplexná rekonštrukcia"/>
    <s v="02 Analýza / podkladová štúdia k investičnému zámeru"/>
    <s v="kombinované"/>
    <s v="08S0106"/>
    <s v="nie"/>
    <m/>
    <n v="1000000"/>
    <n v="50000"/>
    <n v="0"/>
    <n v="0"/>
    <m/>
    <n v="50000"/>
    <n v="700000"/>
    <n v="250000"/>
    <n v="0"/>
    <n v="0"/>
    <n v="0"/>
    <n v="0"/>
    <s v="-"/>
    <n v="40000"/>
    <n v="0"/>
    <n v="0"/>
    <n v="0"/>
    <n v="28000"/>
    <n v="12000"/>
    <n v="0"/>
    <n v="0"/>
    <n v="0"/>
    <n v="0"/>
    <n v="0"/>
    <s v="stavebný dozor, autorský dozor"/>
    <n v="0"/>
    <n v="0"/>
    <s v="B1"/>
    <n v="7"/>
    <n v="1"/>
    <n v="1"/>
    <n v="0"/>
    <n v="1"/>
    <n v="0"/>
    <n v="1"/>
    <n v="1"/>
    <n v="0"/>
    <n v="1"/>
    <n v="0"/>
    <n v="0"/>
    <n v="1"/>
    <n v="1"/>
    <n v="1"/>
    <n v="0"/>
    <n v="1"/>
    <n v="0"/>
    <n v="0"/>
    <n v="0"/>
    <n v="78000"/>
    <n v="712000"/>
    <n v="250000"/>
    <n v="0"/>
    <n v="0"/>
    <n v="0"/>
    <n v="0"/>
    <n v="0"/>
    <n v="0"/>
    <n v="0"/>
    <n v="0"/>
    <n v="0"/>
    <n v="0"/>
    <n v="0"/>
    <n v="0"/>
    <n v="0"/>
    <n v="0"/>
    <n v="0"/>
    <n v="0"/>
    <n v="0"/>
    <n v="0"/>
    <n v="0"/>
    <n v="0"/>
    <n v="0"/>
    <n v="0"/>
    <n v="0"/>
    <n v="0"/>
    <n v="0"/>
    <n v="0"/>
    <n v="0"/>
    <n v="0"/>
    <n v="0"/>
    <n v="0"/>
    <n v="0"/>
    <n v="0"/>
    <n v="0"/>
    <n v="0"/>
    <n v="0"/>
    <n v="0"/>
    <n v="0"/>
    <n v="4625"/>
    <n v="4625"/>
    <n v="4625"/>
    <n v="4625"/>
    <n v="4625"/>
    <n v="4625"/>
    <n v="4625"/>
    <n v="4625"/>
    <n v="4625"/>
    <n v="4625"/>
    <n v="4625"/>
    <n v="4625"/>
    <n v="4625"/>
    <n v="4625"/>
    <n v="4625"/>
    <n v="4625"/>
    <n v="4625"/>
    <n v="4625"/>
    <n v="4625"/>
    <n v="4625"/>
    <n v="4625"/>
    <n v="4625"/>
    <n v="4625"/>
    <n v="4625"/>
    <n v="4625"/>
    <n v="4625"/>
    <n v="4625"/>
    <n v="4625"/>
    <n v="4625"/>
    <n v="4625"/>
    <n v="4625"/>
    <n v="4625"/>
    <n v="4625"/>
    <n v="4625"/>
    <n v="4625"/>
    <n v="4625"/>
    <n v="4625"/>
    <n v="4625"/>
    <n v="4625"/>
    <n v="4625"/>
    <n v="4625"/>
    <n v="4625"/>
    <n v="4625"/>
    <n v="0"/>
    <n v="67379.332685455127"/>
    <n v="585764.16205181996"/>
    <n v="195881.54161711474"/>
    <n v="0"/>
    <n v="0"/>
    <n v="0"/>
    <n v="0"/>
    <n v="0"/>
    <n v="0"/>
    <n v="0"/>
    <n v="0"/>
    <n v="0"/>
    <n v="0"/>
    <n v="0"/>
    <n v="0"/>
    <n v="0"/>
    <n v="0"/>
    <n v="0"/>
    <n v="0"/>
    <n v="0"/>
    <n v="0"/>
    <n v="0"/>
    <n v="0"/>
    <n v="0"/>
    <n v="0"/>
    <n v="0"/>
    <n v="0"/>
    <n v="0"/>
    <n v="0"/>
    <n v="0"/>
    <n v="0"/>
    <n v="0"/>
    <n v="0"/>
    <n v="0"/>
    <n v="0"/>
    <n v="0"/>
    <n v="0"/>
    <n v="0"/>
    <n v="0"/>
    <n v="4195.011337868481"/>
    <n v="3995.2488932080764"/>
    <n v="3804.998945912454"/>
    <n v="3623.8085199166226"/>
    <n v="3451.2462094444031"/>
    <n v="3286.9011518518118"/>
    <n v="3130.3820493826784"/>
    <n v="2981.3162375073125"/>
    <n v="2839.3487976260117"/>
    <n v="2704.1417120247729"/>
    <n v="2575.3730590712125"/>
    <n v="2452.7362467344878"/>
    <n v="2335.9392826042749"/>
    <n v="2224.7040786707371"/>
    <n v="2118.7657892102261"/>
    <n v="2017.8721802002151"/>
    <n v="1921.7830287621096"/>
    <n v="1830.2695512020091"/>
    <n v="1743.1138582876279"/>
    <n v="1660.1084364644075"/>
    <n v="1581.0556537756263"/>
    <n v="1505.7672893101198"/>
    <n v="1434.0640850572572"/>
    <n v="1365.7753191021498"/>
    <n v="1300.7383991449044"/>
    <n v="1238.7984753760993"/>
    <n v="1179.8080717867615"/>
    <n v="1123.6267350350106"/>
    <n v="1070.1207000333438"/>
    <n v="1019.1625714603272"/>
    <n v="970.63102043840684"/>
    <n v="924.4104956556256"/>
    <n v="880.39094824345295"/>
    <n v="838.46756975566939"/>
    <n v="798.54054262444708"/>
    <n v="760.51480249947338"/>
    <n v="724.29981190426042"/>
    <n v="689.80934467072416"/>
    <n v="656.96128063878496"/>
    <n v="625.67741013217608"/>
    <n v="849025.03635438974"/>
    <n v="75581.689892594557"/>
    <x v="353"/>
  </r>
  <r>
    <s v="STM"/>
    <s v="Slovenské technické múzeum"/>
    <x v="355"/>
    <n v="11"/>
    <s v="Nákup zbierkových predmetov a knižničných fondov "/>
    <s v="Rozvoj zbierkového fondu kúpou nových prírastkov, dokumentujúcich vývoj vedy, výroby a techniky na Slovensku, rozvoj knižničného fondu špecializovanej knižnice.  "/>
    <s v="Cieľom je rozšírenie zbierkového a knižného fondu a jeho sprístupňovanie verejnosti."/>
    <s v="N/A"/>
    <s v="Zákon č. 206/2009 Z.z. o múzeách a o galériách a o ochrane predmetov kultúrnej hodnoty, §8  a)"/>
    <n v="5"/>
    <x v="1"/>
    <n v="5000"/>
    <s v="zvýšenie výnosov"/>
    <x v="2"/>
    <x v="5"/>
    <s v="E3 Akvizícia zbierkových predmetov"/>
    <s v="07 V realizácii"/>
    <s v="štátny rozpočet"/>
    <s v="doplní investor (vysvetlivky a rady)"/>
    <s v="áno"/>
    <n v="1"/>
    <n v="375430"/>
    <n v="0"/>
    <n v="25430"/>
    <n v="0"/>
    <n v="70000"/>
    <n v="70000"/>
    <n v="70000"/>
    <n v="70000"/>
    <n v="0"/>
    <n v="0"/>
    <n v="0"/>
    <n v="0"/>
    <s v="-"/>
    <n v="10000"/>
    <n v="10000"/>
    <n v="0"/>
    <n v="0"/>
    <n v="0"/>
    <n v="0"/>
    <n v="0"/>
    <n v="0"/>
    <n v="0"/>
    <n v="0"/>
    <n v="0"/>
    <s v="je nutná oprava oplotenia Kaštieľa Budimír, ktoré je značne schátrané, potreba odbornej obnovy zanedbaného kaštieľskeho parku.                                                                     Oprava schátraného, poškodeného oplotenia národnej kultúrnej"/>
    <n v="0"/>
    <n v="0"/>
    <s v="E3"/>
    <n v="8"/>
    <n v="0"/>
    <n v="1"/>
    <n v="1"/>
    <n v="1"/>
    <n v="1"/>
    <n v="1"/>
    <n v="1"/>
    <n v="0"/>
    <n v="1"/>
    <n v="0"/>
    <n v="1"/>
    <n v="0"/>
    <n v="1"/>
    <n v="1"/>
    <n v="1"/>
    <n v="0"/>
    <n v="35430"/>
    <n v="0"/>
    <n v="70000"/>
    <n v="70000"/>
    <n v="70000"/>
    <n v="70000"/>
    <n v="0"/>
    <n v="0"/>
    <n v="0"/>
    <n v="0"/>
    <n v="0"/>
    <n v="0"/>
    <n v="0"/>
    <n v="0"/>
    <n v="0"/>
    <n v="0"/>
    <n v="0"/>
    <n v="0"/>
    <n v="0"/>
    <n v="0"/>
    <n v="0"/>
    <n v="0"/>
    <n v="0"/>
    <n v="0"/>
    <n v="0"/>
    <n v="0"/>
    <n v="0"/>
    <n v="0"/>
    <n v="0"/>
    <n v="0"/>
    <n v="0"/>
    <n v="0"/>
    <n v="0"/>
    <n v="0"/>
    <n v="0"/>
    <n v="0"/>
    <n v="0"/>
    <n v="0"/>
    <n v="0"/>
    <n v="0"/>
    <n v="0"/>
    <n v="0"/>
    <n v="0"/>
    <n v="5000"/>
    <n v="5000"/>
    <n v="5000"/>
    <n v="5000"/>
    <n v="5000"/>
    <n v="5000"/>
    <n v="5000"/>
    <n v="5000"/>
    <n v="5000"/>
    <n v="5000"/>
    <n v="5000"/>
    <n v="5000"/>
    <n v="5000"/>
    <n v="5000"/>
    <n v="5000"/>
    <n v="5000"/>
    <n v="5000"/>
    <n v="5000"/>
    <n v="5000"/>
    <n v="5000"/>
    <n v="5000"/>
    <n v="5000"/>
    <n v="5000"/>
    <n v="5000"/>
    <n v="5000"/>
    <n v="5000"/>
    <n v="5000"/>
    <n v="5000"/>
    <n v="5000"/>
    <n v="5000"/>
    <n v="5000"/>
    <n v="5000"/>
    <n v="5000"/>
    <n v="5000"/>
    <n v="5000"/>
    <n v="5000"/>
    <n v="5000"/>
    <n v="5000"/>
    <n v="5000"/>
    <n v="5000"/>
    <n v="5000"/>
    <n v="5000"/>
    <n v="5000"/>
    <n v="63492.063492063491"/>
    <n v="60468.631897203319"/>
    <n v="57589.173235431736"/>
    <n v="54846.831652792127"/>
    <n v="0"/>
    <n v="0"/>
    <n v="0"/>
    <n v="0"/>
    <n v="0"/>
    <n v="0"/>
    <n v="0"/>
    <n v="0"/>
    <n v="0"/>
    <n v="0"/>
    <n v="0"/>
    <n v="0"/>
    <n v="0"/>
    <n v="0"/>
    <n v="0"/>
    <n v="0"/>
    <n v="0"/>
    <n v="0"/>
    <n v="0"/>
    <n v="0"/>
    <n v="0"/>
    <n v="0"/>
    <n v="0"/>
    <n v="0"/>
    <n v="0"/>
    <n v="0"/>
    <n v="0"/>
    <n v="0"/>
    <n v="0"/>
    <n v="0"/>
    <n v="0"/>
    <n v="0"/>
    <n v="0"/>
    <n v="0"/>
    <n v="0"/>
    <n v="0"/>
    <n v="4535.1473922902496"/>
    <n v="4319.1879926573802"/>
    <n v="4113.5123739594101"/>
    <n v="3917.6308323422945"/>
    <n v="3731.0769831831385"/>
    <n v="3553.4066506506074"/>
    <n v="3384.1968101434359"/>
    <n v="3223.0445810889864"/>
    <n v="3069.5662677037967"/>
    <n v="2923.3964454321872"/>
    <n v="2784.1870908877977"/>
    <n v="2651.6067532264733"/>
    <n v="2525.3397649775943"/>
    <n v="2405.085490454851"/>
    <n v="2290.5576099570012"/>
    <n v="2181.4834380542866"/>
    <n v="2077.6032743374158"/>
    <n v="1978.6697850832531"/>
    <n v="1884.4474143650029"/>
    <n v="1794.7118232047649"/>
    <n v="1709.2493554331095"/>
    <n v="1627.8565289839134"/>
    <n v="1550.339551413251"/>
    <n v="1476.5138584888105"/>
    <n v="1406.2036747512482"/>
    <n v="1339.2415950011884"/>
    <n v="1275.4681857154178"/>
    <n v="1214.7316054432549"/>
    <n v="1156.8872432792907"/>
    <n v="1101.7973745517049"/>
    <n v="1049.3308329063857"/>
    <n v="999.3626980060817"/>
    <n v="951.7739981010302"/>
    <n v="906.45142676288583"/>
    <n v="863.28707310751042"/>
    <n v="822.17816486429558"/>
    <n v="783.02682368028161"/>
    <n v="745.73983207645847"/>
    <n v="710.22841150138913"/>
    <n v="676.40801095370387"/>
    <n v="236396.70027749066"/>
    <n v="20616.55557443247"/>
    <x v="354"/>
  </r>
  <r>
    <s v="MK SR"/>
    <s v="Sekcia verejného obstarávania a správy majetku MK SR"/>
    <x v="356"/>
    <n v="3"/>
    <s v="Rekonštrukcia budovy MK SR, Jakubovo námestie, BA"/>
    <s v="Výmena okenných výplní, zateplenie dvorových, štítových a uličných fasád, obnova strešného plášťa "/>
    <s v="Zníženie energetickej náročnosti budovy."/>
    <s v="Alternatíva 0: status quo - degradovanie stavby, zatekanie cez strešný plášť, veľké úniky tepla                                                            Alternatíva 1: realizácia aktivít v zmysle výzvy POO v rozsahu zateplenia a výmeny otvorových konštrukcií (cca 1,5 - 1,7 mil. €) Alternatíva 2: alternatíva 1 + rekonštrukcia vykurovacieho systému, inštalácia núteného vetrania v časti priestorov, inštalácia solárneho kolektoru a fotovoltiky, úprava umelého osvetlenia (2,2-2,6 mil. €)"/>
    <s v="Zákon č. 278/1993 Z. z. o správe majetku štátu, §3 ods. 2, zákon č. 49/2002 Z. z. o ochrane pamiatkového fondu, §27 ods. 1, §28, ods. 2;                       zákon č. 50/1976 Z. z. o územnom plánovaní a stavebnomn poriadku, §86 ods. 1; "/>
    <n v="40"/>
    <x v="0"/>
    <n v="12000"/>
    <s v="Úspora kvantifikovaná v zmysle overovacej štúdie STU BA v rozsahu 40-45%. _x000a_11 501,33 - 12 939 eur/rok"/>
    <x v="0"/>
    <x v="1"/>
    <s v="B1 Komplexná rekonštrukcia"/>
    <s v="02 Analýza / podkladová štúdia k investičnému zámeru"/>
    <s v="kombinované"/>
    <s v="08T0101"/>
    <s v="nie"/>
    <n v="0.35"/>
    <n v="2600000"/>
    <n v="130000"/>
    <n v="0"/>
    <n v="0"/>
    <n v="130000"/>
    <n v="2470000"/>
    <n v="0"/>
    <n v="0"/>
    <n v="0"/>
    <n v="0"/>
    <n v="0"/>
    <n v="0"/>
    <s v="-"/>
    <n v="0"/>
    <n v="0"/>
    <n v="0"/>
    <n v="0"/>
    <n v="0"/>
    <n v="0"/>
    <n v="0"/>
    <n v="0"/>
    <n v="0"/>
    <n v="0"/>
    <n v="0"/>
    <m/>
    <n v="0"/>
    <n v="1"/>
    <s v="B1"/>
    <n v="8"/>
    <n v="1"/>
    <n v="1"/>
    <n v="0"/>
    <n v="1"/>
    <n v="1"/>
    <n v="1"/>
    <n v="0"/>
    <n v="1"/>
    <n v="1"/>
    <n v="0"/>
    <n v="0"/>
    <n v="1"/>
    <n v="1"/>
    <n v="1"/>
    <n v="0"/>
    <n v="1"/>
    <n v="0"/>
    <n v="0"/>
    <n v="130000"/>
    <n v="2470000"/>
    <n v="0"/>
    <n v="0"/>
    <n v="0"/>
    <n v="0"/>
    <n v="0"/>
    <n v="0"/>
    <n v="0"/>
    <n v="0"/>
    <n v="0"/>
    <n v="0"/>
    <n v="0"/>
    <n v="0"/>
    <n v="0"/>
    <n v="0"/>
    <n v="0"/>
    <n v="0"/>
    <n v="0"/>
    <n v="0"/>
    <n v="0"/>
    <n v="0"/>
    <n v="0"/>
    <n v="0"/>
    <n v="0"/>
    <n v="0"/>
    <n v="0"/>
    <n v="0"/>
    <n v="0"/>
    <n v="0"/>
    <n v="0"/>
    <n v="0"/>
    <n v="0"/>
    <n v="0"/>
    <n v="0"/>
    <n v="0"/>
    <n v="0"/>
    <n v="0"/>
    <n v="0"/>
    <n v="0"/>
    <n v="0"/>
    <n v="12000"/>
    <n v="12000"/>
    <n v="12000"/>
    <n v="12000"/>
    <n v="12000"/>
    <n v="12000"/>
    <n v="12000"/>
    <n v="12000"/>
    <n v="12000"/>
    <n v="12000"/>
    <n v="12000"/>
    <n v="12000"/>
    <n v="12000"/>
    <n v="12000"/>
    <n v="12000"/>
    <n v="12000"/>
    <n v="12000"/>
    <n v="12000"/>
    <n v="12000"/>
    <n v="12000"/>
    <n v="12000"/>
    <n v="12000"/>
    <n v="12000"/>
    <n v="12000"/>
    <n v="12000"/>
    <n v="12000"/>
    <n v="12000"/>
    <n v="12000"/>
    <n v="12000"/>
    <n v="12000"/>
    <n v="12000"/>
    <n v="12000"/>
    <n v="12000"/>
    <n v="12000"/>
    <n v="12000"/>
    <n v="12000"/>
    <n v="12000"/>
    <n v="12000"/>
    <n v="12000"/>
    <n v="12000"/>
    <n v="12000"/>
    <n v="12000"/>
    <n v="12000"/>
    <n v="117913.83219954648"/>
    <n v="2133678.8683727458"/>
    <n v="0"/>
    <n v="0"/>
    <n v="0"/>
    <n v="0"/>
    <n v="0"/>
    <n v="0"/>
    <n v="0"/>
    <n v="0"/>
    <n v="0"/>
    <n v="0"/>
    <n v="0"/>
    <n v="0"/>
    <n v="0"/>
    <n v="0"/>
    <n v="0"/>
    <n v="0"/>
    <n v="0"/>
    <n v="0"/>
    <n v="0"/>
    <n v="0"/>
    <n v="0"/>
    <n v="0"/>
    <n v="0"/>
    <n v="0"/>
    <n v="0"/>
    <n v="0"/>
    <n v="0"/>
    <n v="0"/>
    <n v="0"/>
    <n v="0"/>
    <n v="0"/>
    <n v="0"/>
    <n v="0"/>
    <n v="0"/>
    <n v="0"/>
    <n v="0"/>
    <n v="0"/>
    <n v="0"/>
    <n v="10884.353741496598"/>
    <n v="10366.051182377712"/>
    <n v="9872.4296975025845"/>
    <n v="9402.313997621508"/>
    <n v="8954.5847596395324"/>
    <n v="8528.1759615614574"/>
    <n v="8122.0723443442457"/>
    <n v="7735.3069946135674"/>
    <n v="7366.9590424891121"/>
    <n v="7016.1514690372487"/>
    <n v="6682.0490181307141"/>
    <n v="6363.8562077435363"/>
    <n v="6060.815435946226"/>
    <n v="5772.2051770916423"/>
    <n v="5497.3382638968023"/>
    <n v="5235.5602513302874"/>
    <n v="4986.247858409798"/>
    <n v="4748.8074841998077"/>
    <n v="4522.6737944760071"/>
    <n v="4307.3083756914357"/>
    <n v="4102.1984530394629"/>
    <n v="3906.855669561392"/>
    <n v="3720.8149233918025"/>
    <n v="3543.6332603731453"/>
    <n v="3374.8888194029955"/>
    <n v="3214.1798280028524"/>
    <n v="3061.1236457170025"/>
    <n v="2915.3558530638115"/>
    <n v="2776.5293838702978"/>
    <n v="2644.313698924092"/>
    <n v="2518.3939989753258"/>
    <n v="2398.4704752145963"/>
    <n v="2284.2575954424724"/>
    <n v="2175.4834242309257"/>
    <n v="2071.888975458025"/>
    <n v="1973.2275956743092"/>
    <n v="1879.2643768326759"/>
    <n v="1789.7755969835005"/>
    <n v="1704.5481876033339"/>
    <n v="1623.3792262888894"/>
    <n v="2251592.7005722923"/>
    <n v="196103.84404565065"/>
    <x v="355"/>
  </r>
  <r>
    <s v="ÚĽUV"/>
    <s v="Ústredie ľudovej umeleckej výroby"/>
    <x v="357"/>
    <n v="7"/>
    <s v="Zabezpečenie objektov ÚĽUV kamerovým systémom"/>
    <s v="Objekty ÚĽUV v Banskej Bystrici, Bratislave a v Stupave nie sú zabezpečené kamerovým systémom. Zabezpečenie kamerovým systémom zvýši ochranu uvedených objektov, ochranu majetku a zbierkových predmetov v depozitári.  "/>
    <s v="Cieľom je zabezpečiť ochranu zbierkových predmetov a majetku v správe organizácie."/>
    <s v="N/A"/>
    <s v="Zákon č. 206/2009 Z.z. o múzeách a o galériách a o ochrane predmetov kultúrnej hodnoty, §13 ods. 2 "/>
    <n v="10"/>
    <x v="0"/>
    <n v="500"/>
    <s v="Zníženie paušálneho poplatku za pripojenie na pult ochrany, plus odstránenie výjazdov"/>
    <x v="0"/>
    <x v="0"/>
    <s v="C7 Zabezpečovacia technika"/>
    <s v="01 Investičný zámer"/>
    <s v="štátny rozpočet"/>
    <s v="08S0107"/>
    <s v="nie"/>
    <n v="1"/>
    <n v="49900"/>
    <n v="0"/>
    <n v="0"/>
    <n v="0"/>
    <n v="40400"/>
    <n v="9000"/>
    <n v="0"/>
    <n v="0"/>
    <n v="0"/>
    <n v="0"/>
    <n v="0"/>
    <n v="0"/>
    <s v="-"/>
    <n v="0"/>
    <n v="0"/>
    <n v="0"/>
    <n v="0"/>
    <n v="0"/>
    <n v="0"/>
    <n v="0"/>
    <n v="0"/>
    <n v="0"/>
    <n v="0"/>
    <n v="0"/>
    <m/>
    <n v="1"/>
    <n v="0"/>
    <s v="C7"/>
    <n v="8"/>
    <n v="0"/>
    <n v="1"/>
    <n v="1"/>
    <n v="1"/>
    <n v="1"/>
    <n v="1"/>
    <n v="1"/>
    <n v="0"/>
    <n v="1"/>
    <n v="0"/>
    <n v="0"/>
    <n v="1"/>
    <n v="1"/>
    <n v="1"/>
    <n v="0"/>
    <n v="1"/>
    <n v="0"/>
    <n v="0"/>
    <n v="40400"/>
    <n v="9000"/>
    <n v="0"/>
    <n v="0"/>
    <n v="0"/>
    <n v="0"/>
    <n v="0"/>
    <n v="0"/>
    <n v="0"/>
    <n v="0"/>
    <n v="0"/>
    <n v="0"/>
    <n v="0"/>
    <n v="0"/>
    <n v="0"/>
    <n v="0"/>
    <n v="0"/>
    <n v="0"/>
    <n v="0"/>
    <n v="0"/>
    <n v="0"/>
    <n v="0"/>
    <n v="0"/>
    <n v="0"/>
    <n v="0"/>
    <n v="0"/>
    <n v="0"/>
    <n v="0"/>
    <n v="0"/>
    <n v="0"/>
    <n v="0"/>
    <n v="0"/>
    <n v="0"/>
    <n v="0"/>
    <n v="0"/>
    <n v="0"/>
    <n v="0"/>
    <n v="0"/>
    <n v="0"/>
    <n v="0"/>
    <n v="0"/>
    <n v="500"/>
    <n v="500"/>
    <n v="500"/>
    <n v="500"/>
    <n v="500"/>
    <n v="500"/>
    <n v="500"/>
    <n v="500"/>
    <n v="500"/>
    <n v="500"/>
    <n v="500"/>
    <n v="500"/>
    <n v="500"/>
    <n v="500"/>
    <n v="500"/>
    <n v="500"/>
    <n v="500"/>
    <n v="500"/>
    <n v="500"/>
    <n v="500"/>
    <n v="500"/>
    <n v="500"/>
    <n v="500"/>
    <n v="500"/>
    <n v="500"/>
    <n v="500"/>
    <n v="500"/>
    <n v="500"/>
    <n v="500"/>
    <n v="500"/>
    <n v="500"/>
    <n v="500"/>
    <n v="500"/>
    <n v="500"/>
    <n v="500"/>
    <n v="500"/>
    <n v="500"/>
    <n v="500"/>
    <n v="500"/>
    <n v="500"/>
    <n v="500"/>
    <n v="500"/>
    <n v="500"/>
    <n v="36643.990929705215"/>
    <n v="7774.5383867832843"/>
    <n v="0"/>
    <n v="0"/>
    <n v="0"/>
    <n v="0"/>
    <n v="0"/>
    <n v="0"/>
    <n v="0"/>
    <n v="0"/>
    <n v="0"/>
    <n v="0"/>
    <n v="0"/>
    <n v="0"/>
    <n v="0"/>
    <n v="0"/>
    <n v="0"/>
    <n v="0"/>
    <n v="0"/>
    <n v="0"/>
    <n v="0"/>
    <n v="0"/>
    <n v="0"/>
    <n v="0"/>
    <n v="0"/>
    <n v="0"/>
    <n v="0"/>
    <n v="0"/>
    <n v="0"/>
    <n v="0"/>
    <n v="0"/>
    <n v="0"/>
    <n v="0"/>
    <n v="0"/>
    <n v="0"/>
    <n v="0"/>
    <n v="0"/>
    <n v="0"/>
    <n v="0"/>
    <n v="0"/>
    <n v="453.51473922902494"/>
    <n v="431.91879926573802"/>
    <n v="411.35123739594098"/>
    <n v="391.7630832342295"/>
    <n v="373.10769831831385"/>
    <n v="355.3406650650607"/>
    <n v="338.41968101434361"/>
    <n v="322.30445810889864"/>
    <n v="306.95662677037967"/>
    <n v="292.3396445432187"/>
    <n v="278.41870908877974"/>
    <n v="265.16067532264736"/>
    <n v="252.53397649775943"/>
    <n v="240.5085490454851"/>
    <n v="229.0557609957001"/>
    <n v="218.14834380542865"/>
    <n v="207.76032743374157"/>
    <n v="197.8669785083253"/>
    <n v="188.44474143650029"/>
    <n v="179.47118232047649"/>
    <n v="170.92493554331094"/>
    <n v="162.78565289839133"/>
    <n v="155.03395514132509"/>
    <n v="147.65138584888106"/>
    <n v="140.62036747512479"/>
    <n v="133.92415950011886"/>
    <n v="127.54681857154178"/>
    <n v="121.47316054432548"/>
    <n v="115.68872432792907"/>
    <n v="110.1797374551705"/>
    <n v="104.93308329063858"/>
    <n v="99.936269800608173"/>
    <n v="95.177399810103026"/>
    <n v="90.645142676288572"/>
    <n v="86.328707310751042"/>
    <n v="82.217816486429555"/>
    <n v="78.302682368028158"/>
    <n v="74.573983207645853"/>
    <n v="71.022841150138916"/>
    <n v="67.640801095370392"/>
    <n v="44418.529316488501"/>
    <n v="3677.0166329451481"/>
    <x v="356"/>
  </r>
  <r>
    <s v="SNM"/>
    <s v="SNM - MUK Svidník"/>
    <x v="358"/>
    <n v="2"/>
    <s v="Revitalizácia parku v Galérii Dezidera Millyho"/>
    <s v="Architektonická štúdia záhradného parku v Galérii Dezidera Millyho - vypracovanie"/>
    <s v="Revitalizácia exteriérovej zelene, nová výsadba a osadenie parkového mobiliáru"/>
    <s v="N/A"/>
    <s v="Zákon č. 206/2009 Z.z. o múzeách a o galériách a o ochrane predmetov kultúrnej hodnoty, §16 ods. 1 a)"/>
    <n v="40"/>
    <x v="1"/>
    <n v="446"/>
    <s v="návštevnosť 2022"/>
    <x v="0"/>
    <x v="1"/>
    <s v="B5 Rekonštrukcia extravilánu"/>
    <s v="01 Investičný zámer"/>
    <s v="štátny rozpočet"/>
    <s v="08S0106 - Múzeá a galérie"/>
    <s v="nie"/>
    <n v="1"/>
    <n v="117600"/>
    <n v="0"/>
    <n v="0"/>
    <n v="0"/>
    <n v="0"/>
    <n v="60000"/>
    <n v="57600"/>
    <n v="0"/>
    <n v="0"/>
    <n v="0"/>
    <n v="0"/>
    <n v="0"/>
    <s v="-"/>
    <n v="0"/>
    <n v="0"/>
    <n v="0"/>
    <n v="0"/>
    <n v="0"/>
    <n v="0"/>
    <n v="0"/>
    <n v="0"/>
    <n v="0"/>
    <n v="0"/>
    <n v="0"/>
    <m/>
    <n v="0"/>
    <n v="0"/>
    <s v="B5"/>
    <n v="9"/>
    <n v="1"/>
    <n v="1"/>
    <n v="1"/>
    <n v="1"/>
    <n v="1"/>
    <n v="1"/>
    <n v="1"/>
    <n v="0"/>
    <n v="1"/>
    <n v="0"/>
    <n v="0"/>
    <n v="1"/>
    <n v="1"/>
    <n v="1"/>
    <n v="0"/>
    <n v="1"/>
    <n v="0"/>
    <n v="0"/>
    <n v="0"/>
    <n v="60000"/>
    <n v="57600"/>
    <n v="0"/>
    <n v="0"/>
    <n v="0"/>
    <n v="0"/>
    <n v="0"/>
    <n v="0"/>
    <n v="0"/>
    <n v="0"/>
    <n v="0"/>
    <n v="0"/>
    <n v="0"/>
    <n v="0"/>
    <n v="0"/>
    <n v="0"/>
    <n v="0"/>
    <n v="0"/>
    <n v="0"/>
    <n v="0"/>
    <n v="0"/>
    <n v="0"/>
    <n v="0"/>
    <n v="0"/>
    <n v="0"/>
    <n v="0"/>
    <n v="0"/>
    <n v="0"/>
    <n v="0"/>
    <n v="0"/>
    <n v="0"/>
    <n v="0"/>
    <n v="0"/>
    <n v="0"/>
    <n v="0"/>
    <n v="0"/>
    <n v="0"/>
    <n v="0"/>
    <n v="0"/>
    <n v="0"/>
    <n v="446"/>
    <n v="446"/>
    <n v="446"/>
    <n v="446"/>
    <n v="446"/>
    <n v="446"/>
    <n v="446"/>
    <n v="446"/>
    <n v="446"/>
    <n v="446"/>
    <n v="446"/>
    <n v="446"/>
    <n v="446"/>
    <n v="446"/>
    <n v="446"/>
    <n v="446"/>
    <n v="446"/>
    <n v="446"/>
    <n v="446"/>
    <n v="446"/>
    <n v="446"/>
    <n v="446"/>
    <n v="446"/>
    <n v="446"/>
    <n v="446"/>
    <n v="446"/>
    <n v="446"/>
    <n v="446"/>
    <n v="446"/>
    <n v="446"/>
    <n v="446"/>
    <n v="446"/>
    <n v="446"/>
    <n v="446"/>
    <n v="446"/>
    <n v="446"/>
    <n v="446"/>
    <n v="446"/>
    <n v="446"/>
    <n v="446"/>
    <n v="446"/>
    <n v="446"/>
    <n v="446"/>
    <n v="0"/>
    <n v="51830.255911888562"/>
    <n v="47387.662548012398"/>
    <n v="0"/>
    <n v="0"/>
    <n v="0"/>
    <n v="0"/>
    <n v="0"/>
    <n v="0"/>
    <n v="0"/>
    <n v="0"/>
    <n v="0"/>
    <n v="0"/>
    <n v="0"/>
    <n v="0"/>
    <n v="0"/>
    <n v="0"/>
    <n v="0"/>
    <n v="0"/>
    <n v="0"/>
    <n v="0"/>
    <n v="0"/>
    <n v="0"/>
    <n v="0"/>
    <n v="0"/>
    <n v="0"/>
    <n v="0"/>
    <n v="0"/>
    <n v="0"/>
    <n v="0"/>
    <n v="0"/>
    <n v="0"/>
    <n v="0"/>
    <n v="0"/>
    <n v="0"/>
    <n v="0"/>
    <n v="0"/>
    <n v="0"/>
    <n v="0"/>
    <n v="0"/>
    <n v="404.53514739229024"/>
    <n v="385.27156894503827"/>
    <n v="366.92530375717934"/>
    <n v="349.45267024493268"/>
    <n v="332.81206689993593"/>
    <n v="316.96387323803418"/>
    <n v="301.8703554647945"/>
    <n v="287.4955766331376"/>
    <n v="273.80531107917864"/>
    <n v="260.76696293255105"/>
    <n v="248.34948850719155"/>
    <n v="236.52332238780141"/>
    <n v="225.26030703600142"/>
    <n v="214.53362574857269"/>
    <n v="204.31773880816451"/>
    <n v="194.58832267444237"/>
    <n v="185.32221207089748"/>
    <n v="176.49734482942617"/>
    <n v="168.09270936135826"/>
    <n v="160.08829462986503"/>
    <n v="152.46504250463337"/>
    <n v="145.20480238536507"/>
    <n v="138.290287986062"/>
    <n v="131.70503617720189"/>
    <n v="125.43336778781132"/>
    <n v="119.46035027410602"/>
    <n v="113.77176216581528"/>
    <n v="108.35405920553833"/>
    <n v="103.19434210051273"/>
    <n v="98.280325810012087"/>
    <n v="93.600310295249614"/>
    <n v="89.143152662142484"/>
    <n v="84.898240630611895"/>
    <n v="80.855467267249409"/>
    <n v="77.005206921189924"/>
    <n v="73.338292305895166"/>
    <n v="69.845992672281113"/>
    <n v="66.519993021220102"/>
    <n v="63.35237430592391"/>
    <n v="60.335594577070388"/>
    <n v="99217.91845990096"/>
    <n v="7288.5262036966851"/>
    <x v="357"/>
  </r>
  <r>
    <s v="SNM"/>
    <s v="SNM - Spišské múzeum"/>
    <x v="359"/>
    <n v="1"/>
    <s v="Rekonštrukcia Spišského hradu, III. - V. etapa"/>
    <s v="Etapy III. až V. by mali ukončiť komplexnú rekonštrukciu a zároveň umožniť modernú prezentáciu areálu verejnosti nielen ako muzeálnej expozície, ale aj dôležitého turisticko kultúrneho bodu, ktorý bude podporovať služby a zamestnanosť v regióne."/>
    <s v="Záchrana ďalších častí národnej kultúrnej pamiatky, ktorá je súčasne zapísaná zo Zoznamu svetového kultúrneho dedičstva UNESCO, rozšírenie možností sprístupnenia archeologických a architektoticko historických častí, doteraz neprístupných s cieľom zvýšenia návštevnosti "/>
    <s v=" "/>
    <s v="Zákon č. 49/2002 Z.z. o ochrane pamiatkového fondu; Zákon č. 543/2002 Z.z. o ochrane prírody a krajiny; Zákon č. 206/2009 Z.z. o múzeách a o galériách a o ochrane predmetov kultúrnej hodnoty_x000a_"/>
    <n v="40"/>
    <x v="1"/>
    <n v="118338"/>
    <s v="Po rekonštrukcii budú sprístupnené časti hradnej architektúry, ktoré ešte nikdy v minulosti neboli sprístupnené návštevníkom - Východné paláce, obranné hradné a vstupné veže. Vytvorí sa priestor pre zázemie prevádzky hradu a poskytovania služieb návštevníkom. V V. etape sa počíta s rekonštrukciou prístupovej cesty a parkoviska s objektom prevádzky, poskytovania služieb a priestor na prezentáciu miestnych umelcov a remeselníkov. Dolné nádvorie bude prispôsobené aj na rôzne formy kultúrnych vystúpení aj pre početnejšiu účasť."/>
    <x v="0"/>
    <x v="1"/>
    <s v="B1 Komplexná rekonštrukcia"/>
    <s v="02 Analýza / podkladová štúdia k investičnému zámeru"/>
    <s v="kombinované"/>
    <s v="08S0106"/>
    <s v="áno"/>
    <n v="1"/>
    <n v="37587043"/>
    <n v="1349775"/>
    <n v="0"/>
    <n v="30978"/>
    <n v="100000"/>
    <n v="2769383"/>
    <n v="5148414"/>
    <n v="6366598"/>
    <n v="7000000"/>
    <n v="5171670"/>
    <n v="5000000"/>
    <n v="6000000"/>
    <s v="-"/>
    <n v="0"/>
    <n v="0"/>
    <n v="0"/>
    <n v="0"/>
    <n v="0"/>
    <n v="0"/>
    <n v="0"/>
    <n v="0"/>
    <n v="0"/>
    <n v="0"/>
    <n v="0"/>
    <s v="Predprojektová a projektová príprava III. - V. etapa 2023 - 2024, náklady 1 349 775, z toho už bolo uhradených 30 978 na zameranie a inžinierskogeologický prieskum. Zostatok 1 318 797 je plánovaný : rok 2023 : 100 000, rok 2024 : 570 383, rok 2025 : 648 414 €. Realizácia 2024 až 2028 a to v členení  rok 2024 : 2 199 000, rok 2025: 4 500 000, rok 2026: 6 366 598, rok 2027: 7 000 000, rok 2028: 5 171 670, rok 2029: 5 000 000, rok 2030: 6 000 000."/>
    <n v="0"/>
    <n v="1"/>
    <s v="B1"/>
    <n v="8"/>
    <n v="1"/>
    <n v="1"/>
    <n v="1"/>
    <n v="1"/>
    <n v="1"/>
    <n v="1"/>
    <n v="0"/>
    <n v="1"/>
    <n v="1"/>
    <n v="0"/>
    <n v="0"/>
    <n v="1"/>
    <n v="1"/>
    <n v="0"/>
    <n v="0"/>
    <n v="0"/>
    <n v="0"/>
    <n v="30978"/>
    <n v="100000"/>
    <n v="2769383"/>
    <n v="5148414"/>
    <n v="6366598"/>
    <n v="7000000"/>
    <n v="5171670"/>
    <n v="5000000"/>
    <n v="6000000"/>
    <n v="0"/>
    <n v="0"/>
    <n v="0"/>
    <n v="0"/>
    <n v="0"/>
    <n v="0"/>
    <n v="0"/>
    <n v="0"/>
    <n v="0"/>
    <n v="0"/>
    <n v="0"/>
    <n v="0"/>
    <n v="0"/>
    <n v="0"/>
    <n v="0"/>
    <n v="0"/>
    <n v="0"/>
    <n v="0"/>
    <n v="0"/>
    <n v="0"/>
    <n v="0"/>
    <n v="0"/>
    <n v="0"/>
    <n v="0"/>
    <n v="0"/>
    <n v="0"/>
    <n v="0"/>
    <n v="0"/>
    <n v="0"/>
    <n v="0"/>
    <n v="0"/>
    <n v="0"/>
    <n v="0"/>
    <n v="118338"/>
    <n v="118338"/>
    <n v="118338"/>
    <n v="118338"/>
    <n v="118338"/>
    <n v="118338"/>
    <n v="118338"/>
    <n v="118338"/>
    <n v="118338"/>
    <n v="118338"/>
    <n v="118338"/>
    <n v="118338"/>
    <n v="118338"/>
    <n v="118338"/>
    <n v="118338"/>
    <n v="118338"/>
    <n v="118338"/>
    <n v="118338"/>
    <n v="118338"/>
    <n v="118338"/>
    <n v="118338"/>
    <n v="118338"/>
    <n v="118338"/>
    <n v="118338"/>
    <n v="118338"/>
    <n v="118338"/>
    <n v="118338"/>
    <n v="118338"/>
    <n v="118338"/>
    <n v="118338"/>
    <n v="118338"/>
    <n v="118338"/>
    <n v="118338"/>
    <n v="118338"/>
    <n v="118338"/>
    <n v="118338"/>
    <n v="118338"/>
    <n v="118338"/>
    <n v="118338"/>
    <n v="118338"/>
    <n v="118338"/>
    <n v="118338"/>
    <n v="118338"/>
    <n v="90702.947845804985"/>
    <n v="2392297.1601338945"/>
    <n v="4235612.9390531722"/>
    <n v="4988396.1243857574"/>
    <n v="5223507.7764563933"/>
    <n v="3675409.3145940453"/>
    <n v="3384196.8101434358"/>
    <n v="3867653.4973067837"/>
    <n v="0"/>
    <n v="0"/>
    <n v="0"/>
    <n v="0"/>
    <n v="0"/>
    <n v="0"/>
    <n v="0"/>
    <n v="0"/>
    <n v="0"/>
    <n v="0"/>
    <n v="0"/>
    <n v="0"/>
    <n v="0"/>
    <n v="0"/>
    <n v="0"/>
    <n v="0"/>
    <n v="0"/>
    <n v="0"/>
    <n v="0"/>
    <n v="0"/>
    <n v="0"/>
    <n v="0"/>
    <n v="0"/>
    <n v="0"/>
    <n v="0"/>
    <n v="0"/>
    <n v="0"/>
    <n v="0"/>
    <n v="0"/>
    <n v="0"/>
    <n v="0"/>
    <n v="0"/>
    <n v="107336.0544217687"/>
    <n v="102224.8137350178"/>
    <n v="97356.965461921733"/>
    <n v="92720.919487544495"/>
    <n v="88305.637607185243"/>
    <n v="84100.607244938306"/>
    <n v="80095.816423750788"/>
    <n v="76281.72992738169"/>
    <n v="72649.266597506372"/>
    <n v="69189.777711910836"/>
    <n v="65895.026392296044"/>
    <n v="62757.167992662879"/>
    <n v="59768.73142158371"/>
    <n v="56922.601353889229"/>
    <n v="54212.001289418316"/>
    <n v="51630.477418493632"/>
    <n v="49171.883255708221"/>
    <n v="46830.365005436397"/>
    <n v="44600.347624225142"/>
    <n v="42476.521546881093"/>
    <n v="40453.830044648661"/>
    <n v="38527.457185379666"/>
    <n v="36692.816367028259"/>
    <n v="34945.53939716977"/>
    <n v="33281.466092542636"/>
    <n v="31696.634373850127"/>
    <n v="30187.270832238224"/>
    <n v="28749.781744988777"/>
    <n v="27380.74451903694"/>
    <n v="26076.899541939933"/>
    <n v="24835.142420895176"/>
    <n v="23652.516591328738"/>
    <n v="22526.206277455942"/>
    <n v="21453.529788053274"/>
    <n v="20431.933131479313"/>
    <n v="19458.983934742202"/>
    <n v="18532.365652135431"/>
    <n v="17649.872049652789"/>
    <n v="16809.401952050277"/>
    <n v="16008.954240047882"/>
    <n v="27857776.569919288"/>
    <n v="1933878.058056185"/>
    <x v="358"/>
  </r>
  <r>
    <s v="SNM"/>
    <s v="SNM - Spišské múzeum"/>
    <x v="360"/>
    <n v="2"/>
    <s v="Dom Majstra Pavla Levoča - predný trakt"/>
    <s v="Rekonštrukcia objektu a revitalizácia expozície Domu Majstra Pavla spôsobom a formou výmeny a opravy degradovaných konštrukcií, pridaním funkcie nevyužitým priestorom podkrovia a suterénu, znížiť energetickú náročnosť vykurovania a spotreby energií, optimalizovať bezbariérový prístup a pohyb návštevníkov, výmenou inštalácií vytvoriť možnosť pre zavedenie interaktívnych prvkov do expozície."/>
    <s v="Záchrana národnej kultúrnej pamiatky, zvýšenie kvality priestrov_x000a_Zníženie energetickej náročnosti_x000a_Sprístupnenie expozície handikepovaných návštevníkom,_x000a_Rozšírenie výstavnej plochy venovanej životu a tvorbe významného stredovekého rezbára - klasická prezentácia rozšírená o interaktívne prvky._x000a_ieľom je oslovenie širokého okruhu návštevníkov so zámerom zvýšiť návštevnosť aj miestných komunít."/>
    <s v="Alternatíva 2: Rekonštrukcia a revitalizácia expozície formou výmeny a opravy degradovaných konštrukcií, BEZ pridania funkcie nevyužívaným priestorom podkrovia a suterénu. Opatrenia na zníženie energetickej náročnosti vykurovania výmenou zastaralých a málo účinných akumulačných pecí o predpokladaných 10 %, optimalizovanie bezbariérového prístupu a pohybu návštevníkov, výmenou inštalácii silnoprúdu a slaboprúdu vytvoriť možnosť pre zavedenie interaktívnych prvkov do expozície. Alternatíva 1: Rekonštrukcia objektu a revitalizácia expozície spôsobom a formou výmeny a opravy degradovaných konštrukcií, pridaním funkcie nevyužitým priestorom podkrovia a suterénu, zrealizovanie takých komplexných stavebných úprav, ktoré znížia energetickú náročnosť objektu o predpokladaných 31%, optimalizovať bezbariérový prístup a pohyb návštevníkov, výmenou inštalácií silnoprúdu a slaboprúdu vytvoriť možnosť pre zavedenie interaktívnych prvkov do expozície. Alternatíva 0: Ponechaním objektu bez zásahu, pričom postupne dôjde k strate jeho funkcie. Nebude možné používať rozvody inštalácií, ktoré sú v súčasnosti takmer v havarijnom stave ( hlavne rozvody vody a kanalizácie ). Konštrukcia strechy je pôvodná, bez zateplenia, čo značne zvyšuje jej energetickú náročnosť, ktorá sa s postupným nárastom cien energií bude blížiť k hranici hospodárnosti prevádzky. V neposlednom rade je negatívnym javom výskyt drevokaznej huby ( trevomorky ) v konštrukcii krovu, čo predstavuje značné riziko pre drevené zbierkové predmety ( hodnotné a originálne exponáty už boli premiestnené ). Na základe Technickej správy kultúrnej pamiatky Kód V0131 vypracovanej spoločnosťou Pro Monumenta v novembri 2019 bol stav objektu hodnotený ako : Narušený."/>
    <s v="Zákon č. 49/2002 Z.z. o ochrane pamiatkového fondu; Zákon č. 543/2002 Z.z. o ochrane prírody a krajiny; Zákon č. 206/2009 Z.z. o múzeách a o galériách a o ochrane predmetov kultúrnej hodnoty_x000a_"/>
    <n v="40"/>
    <x v="1"/>
    <n v="6750"/>
    <s v="Prínosom k zvýšenie návštevnosti je zapojenie digitálnych technológií. Sprístupnenie časti expozície pre hendikepovaných návštevníkov : pre zrakovo hendikepovaných sprístupniť celú expozíciu vo forme haptických exponátov a popisov s využitím mobilnej aplikácie, pre telesne hendikepovaných spístupniť prízemie s najdôležitejšími dielami a s prístupom k základnému informačnému bodu. Múzeum bude ponúkať aktívnu formu vzdelávania prostredníctvom spoznávania minulosti s využitím moderných techník.   "/>
    <x v="0"/>
    <x v="1"/>
    <s v="B1 Komplexná rekonštrukcia"/>
    <s v="05 Projektová dokumentácia k dispozícii - pre realizáciu stavby"/>
    <s v="kombinované"/>
    <s v="08S0106"/>
    <s v="áno"/>
    <n v="1"/>
    <n v="1907124"/>
    <n v="20517"/>
    <n v="0"/>
    <n v="20517"/>
    <n v="490800"/>
    <n v="490800"/>
    <n v="456188"/>
    <n v="448819"/>
    <n v="0"/>
    <n v="0"/>
    <n v="0"/>
    <n v="0"/>
    <s v="-"/>
    <n v="0"/>
    <n v="0"/>
    <n v="0"/>
    <n v="0"/>
    <n v="0"/>
    <n v="0"/>
    <n v="0"/>
    <n v="0"/>
    <n v="0"/>
    <n v="0"/>
    <n v="0"/>
    <s v="SPOLU: 1 907 124 z  toho - projektová dokumentácia : 20 517 ( uhradená v roku 2022 ), stavebné práce: 1 399 988  autorský dozor:  7 000, stavebný dozor: 30 800, expozícia : 448 819. Stavebný rozpočet je aktualizovaný dňa 28.04.2023. Pripravené na verejné obstarávanie."/>
    <n v="0"/>
    <n v="1"/>
    <s v="B1"/>
    <n v="8"/>
    <n v="1"/>
    <n v="1"/>
    <n v="1"/>
    <n v="1"/>
    <n v="1"/>
    <n v="1"/>
    <n v="0"/>
    <n v="1"/>
    <n v="1"/>
    <n v="0"/>
    <n v="0"/>
    <n v="1"/>
    <n v="1"/>
    <n v="0"/>
    <n v="0"/>
    <n v="0"/>
    <n v="0"/>
    <n v="20517"/>
    <n v="490800"/>
    <n v="490800"/>
    <n v="456188"/>
    <n v="448819"/>
    <n v="0"/>
    <n v="0"/>
    <n v="0"/>
    <n v="0"/>
    <n v="0"/>
    <n v="0"/>
    <n v="0"/>
    <n v="0"/>
    <n v="0"/>
    <n v="0"/>
    <n v="0"/>
    <n v="0"/>
    <n v="0"/>
    <n v="0"/>
    <n v="0"/>
    <n v="0"/>
    <n v="0"/>
    <n v="0"/>
    <n v="0"/>
    <n v="0"/>
    <n v="0"/>
    <n v="0"/>
    <n v="0"/>
    <n v="0"/>
    <n v="0"/>
    <n v="0"/>
    <n v="0"/>
    <n v="0"/>
    <n v="0"/>
    <n v="0"/>
    <n v="0"/>
    <n v="0"/>
    <n v="0"/>
    <n v="0"/>
    <n v="0"/>
    <n v="0"/>
    <n v="0"/>
    <n v="6750"/>
    <n v="6750"/>
    <n v="6750"/>
    <n v="6750"/>
    <n v="6750"/>
    <n v="6750"/>
    <n v="6750"/>
    <n v="6750"/>
    <n v="6750"/>
    <n v="6750"/>
    <n v="6750"/>
    <n v="6750"/>
    <n v="6750"/>
    <n v="6750"/>
    <n v="6750"/>
    <n v="6750"/>
    <n v="6750"/>
    <n v="6750"/>
    <n v="6750"/>
    <n v="6750"/>
    <n v="6750"/>
    <n v="6750"/>
    <n v="6750"/>
    <n v="6750"/>
    <n v="6750"/>
    <n v="6750"/>
    <n v="6750"/>
    <n v="6750"/>
    <n v="6750"/>
    <n v="6750"/>
    <n v="6750"/>
    <n v="6750"/>
    <n v="6750"/>
    <n v="6750"/>
    <n v="6750"/>
    <n v="6750"/>
    <n v="6750"/>
    <n v="6750"/>
    <n v="6750"/>
    <n v="6750"/>
    <n v="6750"/>
    <n v="6750"/>
    <n v="6750"/>
    <n v="445170.06802721089"/>
    <n v="423971.49335924839"/>
    <n v="375306.99657035904"/>
    <n v="351661.4305082073"/>
    <n v="0"/>
    <n v="0"/>
    <n v="0"/>
    <n v="0"/>
    <n v="0"/>
    <n v="0"/>
    <n v="0"/>
    <n v="0"/>
    <n v="0"/>
    <n v="0"/>
    <n v="0"/>
    <n v="0"/>
    <n v="0"/>
    <n v="0"/>
    <n v="0"/>
    <n v="0"/>
    <n v="0"/>
    <n v="0"/>
    <n v="0"/>
    <n v="0"/>
    <n v="0"/>
    <n v="0"/>
    <n v="0"/>
    <n v="0"/>
    <n v="0"/>
    <n v="0"/>
    <n v="0"/>
    <n v="0"/>
    <n v="0"/>
    <n v="0"/>
    <n v="0"/>
    <n v="0"/>
    <n v="0"/>
    <n v="0"/>
    <n v="0"/>
    <n v="0"/>
    <n v="6122.4489795918362"/>
    <n v="5830.9037900874628"/>
    <n v="5553.2417048452035"/>
    <n v="5288.8016236620979"/>
    <n v="5036.953927297237"/>
    <n v="4797.0989783783198"/>
    <n v="4568.6656936936388"/>
    <n v="4351.1101844701316"/>
    <n v="4143.9144614001252"/>
    <n v="3946.5852013334525"/>
    <n v="3758.6525726985269"/>
    <n v="3579.669116855739"/>
    <n v="3409.2086827197522"/>
    <n v="3246.8654121140489"/>
    <n v="3092.2527734419514"/>
    <n v="2945.0026413732867"/>
    <n v="2804.7644203555114"/>
    <n v="2671.2042098623915"/>
    <n v="2544.0040093927541"/>
    <n v="2422.8609613264325"/>
    <n v="2307.4866298346979"/>
    <n v="2197.606314128283"/>
    <n v="2092.958394407889"/>
    <n v="1993.2937089598943"/>
    <n v="1898.3749609141848"/>
    <n v="1807.9761532516045"/>
    <n v="1721.8820507158141"/>
    <n v="1639.887667348394"/>
    <n v="1561.7977784270424"/>
    <n v="1487.4264556448018"/>
    <n v="1416.5966244236208"/>
    <n v="1349.1396423082103"/>
    <n v="1284.8948974363907"/>
    <n v="1223.7094261298957"/>
    <n v="1165.437548695139"/>
    <n v="1109.940522566799"/>
    <n v="1057.0862119683802"/>
    <n v="1006.748773303219"/>
    <n v="958.8083555268754"/>
    <n v="913.15081478750028"/>
    <n v="1596109.9884650256"/>
    <n v="110308.41227567851"/>
    <x v="359"/>
  </r>
  <r>
    <s v="DÚ"/>
    <s v="Divadelný ústav"/>
    <x v="361"/>
    <n v="6"/>
    <s v="Nová webstránka organizácie"/>
    <s v="Nová dvojjazyčná webová stránka organizácie na prezentovanie základných informácií a projektov inštitúcie, ktorá spĺňa náročné štandardy kladené MIRRI SR."/>
    <s v="Webová stránka bude spĺňať dvojitú úlohu: prezentáciu činnosti a aktivít samotnej inštitúcie, ale aj  štruktúrovaných informácií o divadle na Slovensku (správy, informácie, premiéry, festivaly, ponuky zo zahraničia: granty, festivaly a príležitosti doma a v zahraničí). _x000a_Informačný portál navýši vedomosti o slovenskom divadle, prehĺbi záujem o jednotlivé tipy podujatí. Stane s amodernou pomôckou v propagácii podujatí o divadle na Slovensku. _x000a_"/>
    <s v="N/A"/>
    <s v="Zákon č. 275/2006 Z.z. o informačných systémoch verejnej správy"/>
    <n v="5"/>
    <x v="3"/>
    <n v="890"/>
    <s v="Webová stránka bude spĺňať dvojitú úlohu: prezentáciu činnosti a aktivít samotnej inštitúcie, ale aj  štruktúrovaných informácií o divadle na Slovensku (správy, informácie, premiéry, festivaly, ponuky zo zahraničia: granty, festivaly a príležitosti doma a v zahraničí). _x000a_Informačný portál navýši vedomosti o slovenskom divadle, prehĺbi záujem o jednotlivé tipy podujatí. Stane s amodernou pomôckou v propagácii podujatí o divadle na Slovensku. _x000a_"/>
    <x v="0"/>
    <x v="3"/>
    <s v="D2 Zhodnotenie existujúceho špeciálneho HW/SW"/>
    <s v="01 Investičný zámer"/>
    <s v="štátny rozpočet"/>
    <s v="08T0103"/>
    <s v="nie"/>
    <n v="1"/>
    <n v="32000"/>
    <n v="0"/>
    <n v="0"/>
    <n v="0"/>
    <n v="32000"/>
    <n v="0"/>
    <n v="0"/>
    <n v="0"/>
    <n v="0"/>
    <n v="0"/>
    <n v="0"/>
    <n v="0"/>
    <s v="migrácia dát existujúcich webstránok, naplňanie a aktualizácie"/>
    <n v="37500"/>
    <n v="0"/>
    <n v="7500"/>
    <n v="7500"/>
    <n v="7500"/>
    <n v="7500"/>
    <n v="7500"/>
    <n v="0"/>
    <n v="0"/>
    <n v="0"/>
    <n v="0"/>
    <m/>
    <n v="1"/>
    <n v="0"/>
    <s v="D2"/>
    <n v="9"/>
    <n v="1"/>
    <n v="1"/>
    <n v="1"/>
    <n v="1"/>
    <n v="1"/>
    <n v="1"/>
    <n v="1"/>
    <n v="0"/>
    <n v="1"/>
    <n v="0"/>
    <n v="0"/>
    <n v="1"/>
    <n v="1"/>
    <n v="1"/>
    <n v="0"/>
    <n v="1"/>
    <n v="0"/>
    <n v="7500"/>
    <n v="39500"/>
    <n v="7500"/>
    <n v="7500"/>
    <n v="7500"/>
    <n v="0"/>
    <n v="0"/>
    <n v="0"/>
    <n v="0"/>
    <n v="0"/>
    <n v="0"/>
    <n v="0"/>
    <n v="0"/>
    <n v="0"/>
    <n v="0"/>
    <n v="0"/>
    <n v="0"/>
    <n v="0"/>
    <n v="0"/>
    <n v="0"/>
    <n v="0"/>
    <n v="0"/>
    <n v="0"/>
    <n v="0"/>
    <n v="0"/>
    <n v="0"/>
    <n v="0"/>
    <n v="0"/>
    <n v="0"/>
    <n v="0"/>
    <n v="0"/>
    <n v="0"/>
    <n v="0"/>
    <n v="0"/>
    <n v="0"/>
    <n v="0"/>
    <n v="0"/>
    <n v="0"/>
    <n v="0"/>
    <n v="0"/>
    <n v="0"/>
    <n v="0"/>
    <n v="890"/>
    <n v="890"/>
    <n v="890"/>
    <n v="890"/>
    <n v="890"/>
    <n v="890"/>
    <n v="890"/>
    <n v="890"/>
    <n v="890"/>
    <n v="890"/>
    <n v="890"/>
    <n v="890"/>
    <n v="890"/>
    <n v="890"/>
    <n v="890"/>
    <n v="890"/>
    <n v="890"/>
    <n v="890"/>
    <n v="890"/>
    <n v="890"/>
    <n v="890"/>
    <n v="890"/>
    <n v="890"/>
    <n v="890"/>
    <n v="890"/>
    <n v="890"/>
    <n v="890"/>
    <n v="890"/>
    <n v="890"/>
    <n v="890"/>
    <n v="890"/>
    <n v="890"/>
    <n v="890"/>
    <n v="890"/>
    <n v="890"/>
    <n v="890"/>
    <n v="890"/>
    <n v="890"/>
    <n v="890"/>
    <n v="890"/>
    <n v="890"/>
    <n v="890"/>
    <n v="890"/>
    <n v="35827.664399092966"/>
    <n v="6478.7819889860702"/>
    <n v="6170.2685609391146"/>
    <n v="5876.4462485134418"/>
    <n v="0"/>
    <n v="0"/>
    <n v="0"/>
    <n v="0"/>
    <n v="0"/>
    <n v="0"/>
    <n v="0"/>
    <n v="0"/>
    <n v="0"/>
    <n v="0"/>
    <n v="0"/>
    <n v="0"/>
    <n v="0"/>
    <n v="0"/>
    <n v="0"/>
    <n v="0"/>
    <n v="0"/>
    <n v="0"/>
    <n v="0"/>
    <n v="0"/>
    <n v="0"/>
    <n v="0"/>
    <n v="0"/>
    <n v="0"/>
    <n v="0"/>
    <n v="0"/>
    <n v="0"/>
    <n v="0"/>
    <n v="0"/>
    <n v="0"/>
    <n v="0"/>
    <n v="0"/>
    <n v="0"/>
    <n v="0"/>
    <n v="0"/>
    <n v="0"/>
    <n v="807.25623582766434"/>
    <n v="768.81546269301361"/>
    <n v="732.20520256477494"/>
    <n v="697.33828815692846"/>
    <n v="664.13170300659863"/>
    <n v="632.50638381580814"/>
    <n v="602.38703220553157"/>
    <n v="573.70193543383959"/>
    <n v="546.38279565127584"/>
    <n v="520.36456728692929"/>
    <n v="495.58530217802797"/>
    <n v="471.98600207431224"/>
    <n v="449.51047816601181"/>
    <n v="428.10521730096349"/>
    <n v="407.71925457234619"/>
    <n v="388.30405197366298"/>
    <n v="369.81338283205997"/>
    <n v="352.20322174481902"/>
    <n v="335.43163975697053"/>
    <n v="319.45870453044813"/>
    <n v="304.2463852670935"/>
    <n v="289.75846215913657"/>
    <n v="275.96044015155871"/>
    <n v="262.81946681100828"/>
    <n v="250.30425410572215"/>
    <n v="238.38500391021157"/>
    <n v="227.03333705734437"/>
    <n v="216.22222576889936"/>
    <n v="205.92592930371376"/>
    <n v="196.1199326702035"/>
    <n v="186.78088825733667"/>
    <n v="177.88656024508253"/>
    <n v="169.41577166198337"/>
    <n v="161.34835396379367"/>
    <n v="153.66509901313685"/>
    <n v="146.3477133458446"/>
    <n v="139.37877461509012"/>
    <n v="132.74169010960961"/>
    <n v="126.42065724724726"/>
    <n v="120.40062594975929"/>
    <n v="54353.16119753159"/>
    <n v="3669.7468922489797"/>
    <x v="360"/>
  </r>
  <r>
    <s v="SNM"/>
    <s v="SNM - Múzeum židovskej kultúry "/>
    <x v="362"/>
    <n v="1"/>
    <s v="Vstavba do podkrovia v Zsigrayovej kúrii na Židovskej 17, Bratislava"/>
    <s v="Sprístupmiť  nevyužitý priestor podkrovia  v Zsigrayovej kúrii, za účelom rozšírenia aktivít v oblati výchovy a výstavníctva. Ďalším prínosom budú energetické úspory, výmena strešnej krytiny a klampiarskych konštrikcií."/>
    <s v="Vybudovanie  výstavných a prednáškových priestorov v MŽK."/>
    <s v="N/A"/>
    <s v="Zákon č. 206/2009 Z.z. o múzeách a o galériách a o ochrane predmetov kultúrnej hodnoty"/>
    <n v="40"/>
    <x v="0"/>
    <n v="1700"/>
    <s v="  V rámci rekonštrukcie strechy a podkrovia bude zateplené podkrovie a vymenené kotly ústr. Kúrenia budovy, čím vzniknú úspory na vykurovaní cca 20%"/>
    <x v="0"/>
    <x v="1"/>
    <s v="B2 Stavebná reprofilizácia priestorov"/>
    <s v="01 Investičný zámer"/>
    <s v="štátny rozpočet"/>
    <s v="08S0106 Múzeá a galérie_x000a_"/>
    <s v="nie"/>
    <n v="1"/>
    <n v="490000"/>
    <n v="50000"/>
    <n v="0"/>
    <m/>
    <n v="50000"/>
    <n v="440000"/>
    <n v="0"/>
    <n v="0"/>
    <n v="0"/>
    <n v="0"/>
    <n v="0"/>
    <n v="0"/>
    <s v="-"/>
    <n v="0"/>
    <n v="0"/>
    <n v="0"/>
    <n v="0"/>
    <n v="0"/>
    <n v="0"/>
    <n v="0"/>
    <n v="0"/>
    <n v="0"/>
    <n v="0"/>
    <n v="0"/>
    <m/>
    <n v="0"/>
    <n v="0"/>
    <s v="B2"/>
    <n v="8"/>
    <n v="1"/>
    <n v="1"/>
    <n v="0"/>
    <n v="1"/>
    <n v="1"/>
    <n v="1"/>
    <n v="1"/>
    <n v="0"/>
    <n v="1"/>
    <n v="0"/>
    <n v="0"/>
    <n v="1"/>
    <n v="1"/>
    <n v="1"/>
    <n v="0"/>
    <n v="1"/>
    <n v="0"/>
    <n v="0"/>
    <n v="50000"/>
    <n v="440000"/>
    <n v="0"/>
    <n v="0"/>
    <n v="0"/>
    <n v="0"/>
    <n v="0"/>
    <n v="0"/>
    <n v="0"/>
    <n v="0"/>
    <n v="0"/>
    <n v="0"/>
    <n v="0"/>
    <n v="0"/>
    <n v="0"/>
    <n v="0"/>
    <n v="0"/>
    <n v="0"/>
    <n v="0"/>
    <n v="0"/>
    <n v="0"/>
    <n v="0"/>
    <n v="0"/>
    <n v="0"/>
    <n v="0"/>
    <n v="0"/>
    <n v="0"/>
    <n v="0"/>
    <n v="0"/>
    <n v="0"/>
    <n v="0"/>
    <n v="0"/>
    <n v="0"/>
    <n v="0"/>
    <n v="0"/>
    <n v="0"/>
    <n v="0"/>
    <n v="0"/>
    <n v="0"/>
    <n v="0"/>
    <n v="0"/>
    <n v="1700"/>
    <n v="1700"/>
    <n v="1700"/>
    <n v="1700"/>
    <n v="1700"/>
    <n v="1700"/>
    <n v="1700"/>
    <n v="1700"/>
    <n v="1700"/>
    <n v="1700"/>
    <n v="1700"/>
    <n v="1700"/>
    <n v="1700"/>
    <n v="1700"/>
    <n v="1700"/>
    <n v="1700"/>
    <n v="1700"/>
    <n v="1700"/>
    <n v="1700"/>
    <n v="1700"/>
    <n v="1700"/>
    <n v="1700"/>
    <n v="1700"/>
    <n v="1700"/>
    <n v="1700"/>
    <n v="1700"/>
    <n v="1700"/>
    <n v="1700"/>
    <n v="1700"/>
    <n v="1700"/>
    <n v="1700"/>
    <n v="1700"/>
    <n v="1700"/>
    <n v="1700"/>
    <n v="1700"/>
    <n v="1700"/>
    <n v="1700"/>
    <n v="1700"/>
    <n v="1700"/>
    <n v="1700"/>
    <n v="1700"/>
    <n v="1700"/>
    <n v="1700"/>
    <n v="45351.473922902493"/>
    <n v="380088.54335384944"/>
    <n v="0"/>
    <n v="0"/>
    <n v="0"/>
    <n v="0"/>
    <n v="0"/>
    <n v="0"/>
    <n v="0"/>
    <n v="0"/>
    <n v="0"/>
    <n v="0"/>
    <n v="0"/>
    <n v="0"/>
    <n v="0"/>
    <n v="0"/>
    <n v="0"/>
    <n v="0"/>
    <n v="0"/>
    <n v="0"/>
    <n v="0"/>
    <n v="0"/>
    <n v="0"/>
    <n v="0"/>
    <n v="0"/>
    <n v="0"/>
    <n v="0"/>
    <n v="0"/>
    <n v="0"/>
    <n v="0"/>
    <n v="0"/>
    <n v="0"/>
    <n v="0"/>
    <n v="0"/>
    <n v="0"/>
    <n v="0"/>
    <n v="0"/>
    <n v="0"/>
    <n v="0"/>
    <n v="0"/>
    <n v="1541.9501133786848"/>
    <n v="1468.5239175035092"/>
    <n v="1398.5942071461993"/>
    <n v="1331.9944829963802"/>
    <n v="1268.566174282267"/>
    <n v="1208.1582612212064"/>
    <n v="1150.6269154487682"/>
    <n v="1095.8351575702554"/>
    <n v="1043.6525310192908"/>
    <n v="993.95479144694355"/>
    <n v="946.62361090185118"/>
    <n v="901.546296097001"/>
    <n v="858.6155200923821"/>
    <n v="817.72906675464935"/>
    <n v="778.7895873853804"/>
    <n v="741.70436893845738"/>
    <n v="706.38511327472133"/>
    <n v="672.74772692830607"/>
    <n v="640.71212088410107"/>
    <n v="610.20201988962003"/>
    <n v="581.14478084725715"/>
    <n v="553.47121985453055"/>
    <n v="527.1154474805054"/>
    <n v="502.01471188619558"/>
    <n v="478.10924941542436"/>
    <n v="455.34214230040408"/>
    <n v="433.65918314324205"/>
    <n v="413.00874585070665"/>
    <n v="393.34166271495883"/>
    <n v="374.61110734757972"/>
    <n v="356.77248318817118"/>
    <n v="339.78331732206777"/>
    <n v="323.60315935435028"/>
    <n v="308.19348509938118"/>
    <n v="293.51760485655353"/>
    <n v="279.54057605386049"/>
    <n v="266.22912005129575"/>
    <n v="253.55154290599589"/>
    <n v="241.47765991047231"/>
    <n v="229.97872372425934"/>
    <n v="425440.01727675193"/>
    <n v="27781.377906467194"/>
    <x v="361"/>
  </r>
  <r>
    <s v="SNM"/>
    <s v="SNM - Spišské múzeum"/>
    <x v="363"/>
    <n v="4"/>
    <s v="Dom Majstra Pavla Levoča - zadný trakt"/>
    <s v="Rekonštrukcia objektu  spôsobom a formou výmeny a opravy degradovaných konštrukcií, pridaním funkcie nevyužitým priestorom podkrovia ako depozitárne priestory umiestnenia takých zbierkových predmetov, ktorá zachovajú požiarnu bezpečnosť stavby ( malé archeologické predmety z materiálu, kov, kameň, sklo, keramika ), rozšírenie priestoru muzeálnej knižnice, znížiť energetickú náročnosť vykurovania a spotreby energií. "/>
    <s v="Záchrana národnej kultúrnej pamiatky, zvýšenie kvality priestrov_x000a_Zníženie energetickej náročnosti_x000a_Rozšírenie  plochy depozitárov a to v nevyužitom podkrovnom priestore a zmenou funkcie inšpekčného bytu za priestor depozitárny."/>
    <s v="Alternatíva 2: Rekonštrukcia  formou výmeny a opravy degradovaných konštrukcií, BEZ pridania funkcie nevyužívaným priestorom podkrovia. Opatrenia na zníženie energetickej náročnosti vykurovania výmenou zastaralých a málo účinných akumulačných pecí o predpokladaných 10 %, výmenou inštalácii silnoprúdu a slaboprúdu vytvoriť možnosť pre bezpečné a spoľahlivé fungovanie všetkých systémov ochrany a požiarnej bezpečnosti. Alternatíva 1: Rekonštrukcia objektu spôsobom a formou výmeny a opravy degradovaných konštrukcií, pridaním funkcie nevyužitým priestorom podkrovia, zmenou funkcie inšpekčného bytu na depozitárny priestor, zrealizovanie takých komplexných stavebných úprav, ktoré znížia energetickú náročnosť objektu o predpokladaných 31%. Alternatíva 0: Ponechaním objektu bez zásahu, pričom postupne dôjde k strate jeho funkcie. Nebude možné používať rozvody inštalácií, ktoré sú v súčasnosti takmer v havarijnom stave ( hlavne rozvody vody a kanalizácie ). Konštrukcia strechy je pôvodná, bez zateplenia, čo značne zvyšuje jej energetickú náročnosť, ktorá sa s postupným nárastom cien energií bude blížiť k hranici hospodárnosti prevádzky. "/>
    <s v="Zákon č. 49/2002 Z.z. o ochrane pamiatkového fondu; Zákon č. 543/2002 Z.z. o ochrane prírody a krajiny; Zákon č. 206/2009 Z.z. o múzeách a o galériách a o ochrane predmetov kultúrnej hodnoty_x000a_"/>
    <n v="40"/>
    <x v="0"/>
    <n v="9100"/>
    <s v="Ušetrenie prevádzkvých nákladov riadnou stavebnou úpravou tzv. opatrenia na zateplenie. Ďalej náhradou  priamovýhrevných elektrických ohrievacích telies za rekuperačné jednotky. Súčasná výmena žiariviek za osvetlenie typu led. _x000a_Ušetrí sa 31 % prevádzkových nákladov na energie, t.j. 9100 eur/rok"/>
    <x v="0"/>
    <x v="1"/>
    <s v="B1 Komplexná rekonštrukcia"/>
    <s v="01 Investičný zámer"/>
    <s v="kombinované"/>
    <s v="08S0106"/>
    <s v="áno"/>
    <n v="1"/>
    <n v="3000000"/>
    <n v="75000"/>
    <n v="0"/>
    <n v="0"/>
    <n v="50000"/>
    <n v="25000"/>
    <n v="975000"/>
    <n v="975000"/>
    <n v="975000"/>
    <n v="0"/>
    <n v="0"/>
    <n v="0"/>
    <m/>
    <n v="0"/>
    <n v="0"/>
    <n v="0"/>
    <n v="0"/>
    <n v="0"/>
    <n v="0"/>
    <n v="0"/>
    <n v="0"/>
    <n v="0"/>
    <n v="0"/>
    <n v="0"/>
    <s v="SPOLU: 3 000 000 z  toho - projektová dokumentácia : 75 000,  stavebné práce: 2 868 300,  autorský dozor:  10 500, stavebný dozor: 46 200. V roku 2023 a 2024 . Projektová dokumentácia pre realizáciu a proces verejného obstarávania. Roky 2025 - 2027 realizácia v pomernom financovaní každý rok 975 000 z toho - stavebné práce : 956 100 + autorský dozor: 3 500 + stavebný dozor: 15 400."/>
    <n v="0"/>
    <n v="1"/>
    <s v="B1"/>
    <n v="8"/>
    <n v="1"/>
    <n v="1"/>
    <n v="1"/>
    <n v="1"/>
    <n v="1"/>
    <n v="1"/>
    <n v="0"/>
    <n v="1"/>
    <n v="1"/>
    <n v="0"/>
    <n v="0"/>
    <n v="1"/>
    <n v="1"/>
    <n v="0"/>
    <n v="0"/>
    <n v="0"/>
    <n v="0"/>
    <n v="0"/>
    <n v="50000"/>
    <n v="25000"/>
    <n v="975000"/>
    <n v="975000"/>
    <n v="975000"/>
    <n v="0"/>
    <n v="0"/>
    <n v="0"/>
    <n v="0"/>
    <n v="0"/>
    <n v="0"/>
    <n v="0"/>
    <n v="0"/>
    <n v="0"/>
    <n v="0"/>
    <n v="0"/>
    <n v="0"/>
    <n v="0"/>
    <n v="0"/>
    <n v="0"/>
    <n v="0"/>
    <n v="0"/>
    <n v="0"/>
    <n v="0"/>
    <n v="0"/>
    <n v="0"/>
    <n v="0"/>
    <n v="0"/>
    <n v="0"/>
    <n v="0"/>
    <n v="0"/>
    <n v="0"/>
    <n v="0"/>
    <n v="0"/>
    <n v="0"/>
    <n v="0"/>
    <n v="0"/>
    <n v="0"/>
    <n v="0"/>
    <n v="0"/>
    <n v="0"/>
    <n v="9100"/>
    <n v="9100"/>
    <n v="9100"/>
    <n v="9100"/>
    <n v="9100"/>
    <n v="9100"/>
    <n v="9100"/>
    <n v="9100"/>
    <n v="9100"/>
    <n v="9100"/>
    <n v="9100"/>
    <n v="9100"/>
    <n v="9100"/>
    <n v="9100"/>
    <n v="9100"/>
    <n v="9100"/>
    <n v="9100"/>
    <n v="9100"/>
    <n v="9100"/>
    <n v="9100"/>
    <n v="9100"/>
    <n v="9100"/>
    <n v="9100"/>
    <n v="9100"/>
    <n v="9100"/>
    <n v="9100"/>
    <n v="9100"/>
    <n v="9100"/>
    <n v="9100"/>
    <n v="9100"/>
    <n v="9100"/>
    <n v="9100"/>
    <n v="9100"/>
    <n v="9100"/>
    <n v="9100"/>
    <n v="9100"/>
    <n v="9100"/>
    <n v="9100"/>
    <n v="9100"/>
    <n v="9100"/>
    <n v="9100"/>
    <n v="9100"/>
    <n v="9100"/>
    <n v="45351.473922902493"/>
    <n v="21595.939963286899"/>
    <n v="802134.91292208491"/>
    <n v="763938.01230674749"/>
    <n v="727560.01172071195"/>
    <n v="0"/>
    <n v="0"/>
    <n v="0"/>
    <n v="0"/>
    <n v="0"/>
    <n v="0"/>
    <n v="0"/>
    <n v="0"/>
    <n v="0"/>
    <n v="0"/>
    <n v="0"/>
    <n v="0"/>
    <n v="0"/>
    <n v="0"/>
    <n v="0"/>
    <n v="0"/>
    <n v="0"/>
    <n v="0"/>
    <n v="0"/>
    <n v="0"/>
    <n v="0"/>
    <n v="0"/>
    <n v="0"/>
    <n v="0"/>
    <n v="0"/>
    <n v="0"/>
    <n v="0"/>
    <n v="0"/>
    <n v="0"/>
    <n v="0"/>
    <n v="0"/>
    <n v="0"/>
    <n v="0"/>
    <n v="0"/>
    <n v="0"/>
    <n v="8253.9682539682544"/>
    <n v="7860.9221466364315"/>
    <n v="7486.5925206061256"/>
    <n v="7130.088114862976"/>
    <n v="6790.5601093933119"/>
    <n v="6467.2001041841049"/>
    <n v="6159.2381944610534"/>
    <n v="5865.9411375819554"/>
    <n v="5586.6106072209095"/>
    <n v="5320.5815306865807"/>
    <n v="5067.2205054157912"/>
    <n v="4825.9242908721817"/>
    <n v="4596.1183722592214"/>
    <n v="4377.2555926278283"/>
    <n v="4168.814850121742"/>
    <n v="3970.2998572588012"/>
    <n v="3781.2379592940965"/>
    <n v="3601.1790088515204"/>
    <n v="3429.6942941443053"/>
    <n v="3266.3755182326718"/>
    <n v="3110.833826888259"/>
    <n v="2962.6988827507225"/>
    <n v="2821.6179835721168"/>
    <n v="2687.2552224496353"/>
    <n v="2559.2906880472715"/>
    <n v="2437.419702902163"/>
    <n v="2321.3520980020603"/>
    <n v="2210.8115219067236"/>
    <n v="2105.534782768309"/>
    <n v="2005.271221684103"/>
    <n v="1909.7821158896222"/>
    <n v="1818.8401103710687"/>
    <n v="1732.2286765438751"/>
    <n v="1649.7415967084521"/>
    <n v="1571.1824730556689"/>
    <n v="1496.3642600530179"/>
    <n v="1425.1088190981125"/>
    <n v="1357.2464943791545"/>
    <n v="1292.6157089325282"/>
    <n v="1231.062579935741"/>
    <n v="2360580.3508357336"/>
    <n v="148712.08173461849"/>
    <x v="362"/>
  </r>
  <r>
    <s v="DÚ"/>
    <s v="Divadelný ústav"/>
    <x v="364"/>
    <s v="R"/>
    <s v="Technické zhodnotenie IS THEATRE.SK"/>
    <s v="Zámerom investície  je zvýšenie počtu záznamov, počtu zobrazení v databáze, skvalitnenie služieb pre širokú odbornú verejnosť."/>
    <s v="Cieľom je  vytvorenie užívateľsky komfortného systému a vytvorenie jednotnej zobrazovacej platformy pre všetky odborné databázy inštitúcie, ktoré budú spájať všetky  evidencie (archívne, múzejné a galerijné, knižničné ). Určená pre široku verejnosť  najmä divadlá, divadelníkov, školy, odborníkov na divadlo a kultúrnu politiku."/>
    <s v="N/A"/>
    <s v="Zákon č. 275/2006 Z.z. o informačných systémoch verejnej správy, §3 ods. 4 d)"/>
    <n v="5"/>
    <x v="3"/>
    <n v="792"/>
    <s v="Online prezentácia divadelnej činnosti   spracovanych v  IS Theatre.sk pre široku verejnosť ale najmä pre študentov, odborníkov, vedcov, stredné školy, vysoké školy.  Predpokladaný medziročný nárast  databázy je stanovený v kontrakte organizácie o 8% ročne."/>
    <x v="0"/>
    <x v="3"/>
    <s v="D2 Zhodnotenie existujúceho špeciálneho HW/SW"/>
    <s v="08 Realizované"/>
    <s v="štátny rozpočet"/>
    <s v="08T0105"/>
    <s v="áno"/>
    <n v="1"/>
    <n v="7500"/>
    <n v="0"/>
    <n v="7500"/>
    <n v="0"/>
    <n v="0"/>
    <n v="0"/>
    <n v="0"/>
    <n v="0"/>
    <n v="0"/>
    <n v="0"/>
    <n v="0"/>
    <n v="0"/>
    <s v="náklady na digitalizáciu dokumentov a zbierkových predmetov, práce brigádnikov na prípravné práce na digitalizáciu a skenovanie niektorých dokumentov vo vlastnej réžii "/>
    <n v="84000"/>
    <n v="0"/>
    <n v="24000"/>
    <n v="30000"/>
    <n v="10000"/>
    <n v="10000"/>
    <n v="10000"/>
    <n v="0"/>
    <n v="0"/>
    <n v="0"/>
    <n v="0"/>
    <m/>
    <n v="1"/>
    <n v="0"/>
    <s v="D2"/>
    <n v="9"/>
    <n v="1"/>
    <n v="1"/>
    <n v="1"/>
    <n v="1"/>
    <n v="1"/>
    <n v="1"/>
    <n v="1"/>
    <n v="0"/>
    <n v="1"/>
    <n v="0"/>
    <n v="0"/>
    <n v="1"/>
    <n v="1"/>
    <n v="1"/>
    <n v="1"/>
    <n v="0"/>
    <n v="7500"/>
    <n v="24000"/>
    <n v="30000"/>
    <n v="10000"/>
    <n v="10000"/>
    <n v="10000"/>
    <n v="0"/>
    <n v="0"/>
    <n v="0"/>
    <n v="0"/>
    <n v="0"/>
    <n v="0"/>
    <n v="0"/>
    <n v="0"/>
    <n v="0"/>
    <n v="0"/>
    <n v="0"/>
    <n v="0"/>
    <n v="0"/>
    <n v="0"/>
    <n v="0"/>
    <n v="0"/>
    <n v="0"/>
    <n v="0"/>
    <n v="0"/>
    <n v="0"/>
    <n v="0"/>
    <n v="0"/>
    <n v="0"/>
    <n v="0"/>
    <n v="0"/>
    <n v="0"/>
    <n v="0"/>
    <n v="0"/>
    <n v="0"/>
    <n v="0"/>
    <n v="0"/>
    <n v="0"/>
    <n v="0"/>
    <n v="0"/>
    <n v="0"/>
    <n v="0"/>
    <n v="0"/>
    <n v="792"/>
    <n v="792"/>
    <n v="792"/>
    <n v="792"/>
    <n v="792"/>
    <n v="792"/>
    <n v="792"/>
    <n v="792"/>
    <n v="792"/>
    <n v="792"/>
    <n v="792"/>
    <n v="792"/>
    <n v="792"/>
    <n v="792"/>
    <n v="792"/>
    <n v="792"/>
    <n v="792"/>
    <n v="792"/>
    <n v="792"/>
    <n v="792"/>
    <n v="792"/>
    <n v="792"/>
    <n v="792"/>
    <n v="792"/>
    <n v="792"/>
    <n v="792"/>
    <n v="792"/>
    <n v="792"/>
    <n v="792"/>
    <n v="792"/>
    <n v="792"/>
    <n v="792"/>
    <n v="792"/>
    <n v="792"/>
    <n v="792"/>
    <n v="792"/>
    <n v="792"/>
    <n v="792"/>
    <n v="792"/>
    <n v="792"/>
    <n v="792"/>
    <n v="792"/>
    <n v="792"/>
    <n v="27210.884353741494"/>
    <n v="8638.3759853147603"/>
    <n v="8227.0247479188201"/>
    <n v="7835.2616646845891"/>
    <n v="0"/>
    <n v="0"/>
    <n v="0"/>
    <n v="0"/>
    <n v="0"/>
    <n v="0"/>
    <n v="0"/>
    <n v="0"/>
    <n v="0"/>
    <n v="0"/>
    <n v="0"/>
    <n v="0"/>
    <n v="0"/>
    <n v="0"/>
    <n v="0"/>
    <n v="0"/>
    <n v="0"/>
    <n v="0"/>
    <n v="0"/>
    <n v="0"/>
    <n v="0"/>
    <n v="0"/>
    <n v="0"/>
    <n v="0"/>
    <n v="0"/>
    <n v="0"/>
    <n v="0"/>
    <n v="0"/>
    <n v="0"/>
    <n v="0"/>
    <n v="0"/>
    <n v="0"/>
    <n v="0"/>
    <n v="0"/>
    <n v="0"/>
    <n v="0"/>
    <n v="718.36734693877554"/>
    <n v="684.15937803692896"/>
    <n v="651.58036003517054"/>
    <n v="620.55272384301952"/>
    <n v="591.00259413620915"/>
    <n v="562.85961346305623"/>
    <n v="536.05677472672028"/>
    <n v="510.53026164449545"/>
    <n v="486.21929680428138"/>
    <n v="463.06599695645843"/>
    <n v="441.01523519662715"/>
    <n v="420.0145097110734"/>
    <n v="400.01381877245092"/>
    <n v="380.9655416880484"/>
    <n v="362.82432541718896"/>
    <n v="345.54697658779895"/>
    <n v="329.09235865504667"/>
    <n v="313.42129395718729"/>
    <n v="298.49647043541648"/>
    <n v="284.28235279563472"/>
    <n v="270.74509790060455"/>
    <n v="257.8524741910519"/>
    <n v="245.57378494385898"/>
    <n v="233.8797951846276"/>
    <n v="222.74266208059768"/>
    <n v="212.13586864818825"/>
    <n v="202.03416061732219"/>
    <n v="192.41348630221157"/>
    <n v="183.25093933543965"/>
    <n v="174.52470412899007"/>
    <n v="166.2140039323715"/>
    <n v="158.29905136416335"/>
    <n v="150.7610012992032"/>
    <n v="143.58190599924112"/>
    <n v="136.74467238022964"/>
    <n v="130.23302131450441"/>
    <n v="124.03144887095661"/>
    <n v="118.12518940091103"/>
    <n v="112.50018038182004"/>
    <n v="107.1430289350667"/>
    <n v="51911.546751659669"/>
    <n v="3265.6624029901036"/>
    <x v="363"/>
  </r>
  <r>
    <s v="SNM"/>
    <s v="SNM - MUK Svidník"/>
    <x v="365"/>
    <n v="3"/>
    <s v="Vedecký zborník múzea č .29"/>
    <s v="Dlhoročná tradícia publikačnej činnosti najstaršieho etrnicky profilovaného múzea "/>
    <s v="Vydanie kolektívneho monografického diela - zborníka"/>
    <s v="N/A"/>
    <s v="Zákon č. 206/2009 Z.z. o múzeách a o galériách a o ochrane predmetov kultúrnej hodnoty"/>
    <n v="5"/>
    <x v="3"/>
    <n v="126"/>
    <s v="ušetrenie človekohodín"/>
    <x v="0"/>
    <x v="4"/>
    <s v="F3 Realizácia výskumu"/>
    <s v="01 Investičný zámer"/>
    <s v="štátny rozpočet"/>
    <s v="08T0103 - Podpora kultúrnych aktivít RO a PO"/>
    <s v="nie"/>
    <n v="1"/>
    <n v="10000"/>
    <n v="0"/>
    <n v="0"/>
    <n v="0"/>
    <n v="10000"/>
    <n v="0"/>
    <n v="0"/>
    <n v="0"/>
    <n v="0"/>
    <n v="0"/>
    <n v="0"/>
    <n v="0"/>
    <s v="-"/>
    <n v="0"/>
    <n v="0"/>
    <n v="0"/>
    <n v="0"/>
    <n v="0"/>
    <n v="0"/>
    <n v="0"/>
    <n v="0"/>
    <n v="0"/>
    <n v="0"/>
    <n v="0"/>
    <m/>
    <n v="1"/>
    <n v="0"/>
    <s v="F3"/>
    <n v="9"/>
    <n v="1"/>
    <n v="1"/>
    <n v="1"/>
    <n v="1"/>
    <n v="1"/>
    <n v="1"/>
    <n v="1"/>
    <n v="0"/>
    <n v="1"/>
    <n v="0"/>
    <n v="0"/>
    <n v="1"/>
    <n v="1"/>
    <n v="1"/>
    <n v="0"/>
    <n v="1"/>
    <n v="0"/>
    <n v="0"/>
    <n v="10000"/>
    <n v="0"/>
    <n v="0"/>
    <n v="0"/>
    <n v="0"/>
    <n v="0"/>
    <n v="0"/>
    <n v="0"/>
    <n v="0"/>
    <n v="0"/>
    <n v="0"/>
    <n v="0"/>
    <n v="0"/>
    <n v="0"/>
    <n v="0"/>
    <n v="0"/>
    <n v="0"/>
    <n v="0"/>
    <n v="0"/>
    <n v="0"/>
    <n v="0"/>
    <n v="0"/>
    <n v="0"/>
    <n v="0"/>
    <n v="0"/>
    <n v="0"/>
    <n v="0"/>
    <n v="0"/>
    <n v="0"/>
    <n v="0"/>
    <n v="0"/>
    <n v="0"/>
    <n v="0"/>
    <n v="0"/>
    <n v="0"/>
    <n v="0"/>
    <n v="0"/>
    <n v="0"/>
    <n v="0"/>
    <n v="0"/>
    <n v="0"/>
    <n v="126"/>
    <n v="126"/>
    <n v="126"/>
    <n v="126"/>
    <n v="126"/>
    <n v="126"/>
    <n v="126"/>
    <n v="126"/>
    <n v="126"/>
    <n v="126"/>
    <n v="126"/>
    <n v="126"/>
    <n v="126"/>
    <n v="126"/>
    <n v="126"/>
    <n v="126"/>
    <n v="126"/>
    <n v="126"/>
    <n v="126"/>
    <n v="126"/>
    <n v="126"/>
    <n v="126"/>
    <n v="126"/>
    <n v="126"/>
    <n v="126"/>
    <n v="126"/>
    <n v="126"/>
    <n v="126"/>
    <n v="126"/>
    <n v="126"/>
    <n v="126"/>
    <n v="126"/>
    <n v="126"/>
    <n v="126"/>
    <n v="126"/>
    <n v="126"/>
    <n v="126"/>
    <n v="126"/>
    <n v="126"/>
    <n v="126"/>
    <n v="126"/>
    <n v="126"/>
    <n v="126"/>
    <n v="9070.2947845804993"/>
    <n v="0"/>
    <n v="0"/>
    <n v="0"/>
    <n v="0"/>
    <n v="0"/>
    <n v="0"/>
    <n v="0"/>
    <n v="0"/>
    <n v="0"/>
    <n v="0"/>
    <n v="0"/>
    <n v="0"/>
    <n v="0"/>
    <n v="0"/>
    <n v="0"/>
    <n v="0"/>
    <n v="0"/>
    <n v="0"/>
    <n v="0"/>
    <n v="0"/>
    <n v="0"/>
    <n v="0"/>
    <n v="0"/>
    <n v="0"/>
    <n v="0"/>
    <n v="0"/>
    <n v="0"/>
    <n v="0"/>
    <n v="0"/>
    <n v="0"/>
    <n v="0"/>
    <n v="0"/>
    <n v="0"/>
    <n v="0"/>
    <n v="0"/>
    <n v="0"/>
    <n v="0"/>
    <n v="0"/>
    <n v="0"/>
    <n v="114.28571428571428"/>
    <n v="108.84353741496598"/>
    <n v="103.66051182377713"/>
    <n v="98.724296975025823"/>
    <n v="94.023139976215091"/>
    <n v="89.545847596395305"/>
    <n v="85.28175961561459"/>
    <n v="81.220723443442452"/>
    <n v="77.353069946135676"/>
    <n v="73.669590424891112"/>
    <n v="70.161514690372499"/>
    <n v="66.820490181307136"/>
    <n v="63.638562077435374"/>
    <n v="60.60815435946224"/>
    <n v="57.72205177091643"/>
    <n v="54.973382638968019"/>
    <n v="52.355602513302877"/>
    <n v="49.862478584097978"/>
    <n v="47.488074841998078"/>
    <n v="45.226737944760075"/>
    <n v="43.073083756914357"/>
    <n v="41.021984530394619"/>
    <n v="39.068556695613928"/>
    <n v="37.208149233918022"/>
    <n v="35.436332603731451"/>
    <n v="33.748888194029952"/>
    <n v="32.141798280028532"/>
    <n v="30.611236457170023"/>
    <n v="29.153558530638126"/>
    <n v="27.765293838702966"/>
    <n v="26.443136989240923"/>
    <n v="25.183939989753259"/>
    <n v="23.984704752145962"/>
    <n v="22.842575954424721"/>
    <n v="21.754834242309261"/>
    <n v="20.718889754580246"/>
    <n v="19.732275956743095"/>
    <n v="18.792643768326755"/>
    <n v="17.897755969835007"/>
    <n v="17.045481876033339"/>
    <n v="9070.2947845804993"/>
    <n v="519.53720047569834"/>
    <x v="364"/>
  </r>
  <r>
    <s v="SNM"/>
    <s v="SNM - Múzeum rusínskej kultúry v Prešove"/>
    <x v="366"/>
    <n v="1"/>
    <s v="Rekonštrukcia budovy bývalých kasární na moderné SNM – Múzeum rusínskej kultúry v Prešove na Masarykovej ulici 20."/>
    <s v="Zámerom projektu je rekonštrukcia všetkých troch traktov budovy bývalých kasární Antonína Zápotockého, na Masarykovej ulici, číslo 20, ktorú spravuje SNM – Múzeum rusínskej kultúry v Prešove. Je nevyhnutná nielen kvôli premene bývalých starých kasární na moderné priestory hodné múzea 21. storočia, ale aj kvôli zastaralosti všetkých budov, pretekajúcej streche, rozpadajúcim sa komínom, nevyhovujúcim a pretekajúcim kotlom, kvôli teplovodným potrubiam mimo budovy múzea, čo spôsobuje veľké úniky tepla a predražovanie vykurovania všetkých budov jedným starým kotlom, kvôli nevyhovujúcemu zastaralému a nebezpečnému elektrickému vedeniu vo všetkých budovách, čo spôsobilo vypnutie celej jednej budovy od starého hliníkového elektrického vedenia, kvôli prehnitým podlahám vo výstavných i nevýstavných priestoroch, alebo kvôli nedostupnosti výstavných priestorov pre vozíčkárov (na 2. NP možno vyjsť len po dvojitom schodisku),  jednoducho, kvôli nezrekonštruovaným priestorom múzea od samého začiatku jeho fungovania v súčasných priestoroch.Projekt plánujeme na najbližšie štyrii roky. "/>
    <s v="Cieľom projektu je zrekonštruovanie všetkých troch budov bývalých kasární Antonína Zápotockého v Prešove na moderné múzeum histórie a kultúry Rusínov na Slovensku. "/>
    <s v="N/A"/>
    <s v="Zákon č. 49/2002 Z.z. o ochrane pamiatkového fondu; Zákon č. 206/2009 Z.z. o múzeách a o galériách a o ochrane predmetov kultúrnej hodnoty"/>
    <n v="40"/>
    <x v="0"/>
    <n v="20700"/>
    <s v="Po zrealizovaní odhadujeme úsporu prevádzkových nákladov - najmä na šetrení energiami ( pllyn na vykurovanie, el. energia, spotreba vody) Očakávame zvýšenie príjmov z tržieb pri väčšom počte návštevníkov a zvýšenie atraktivity múzea"/>
    <x v="0"/>
    <x v="1"/>
    <s v="B1 Komplexná rekonštrukcia"/>
    <s v="01 Investičný zámer"/>
    <s v="štátny rozpočet"/>
    <s v="08T010E – Stratégia rozvoja múzeí a galérií v SR"/>
    <s v="nie"/>
    <n v="1"/>
    <n v="7000000"/>
    <n v="500000"/>
    <n v="0"/>
    <n v="0"/>
    <n v="500000"/>
    <n v="4000000"/>
    <n v="2000000"/>
    <n v="500000"/>
    <n v="0"/>
    <n v="0"/>
    <n v="0"/>
    <n v="0"/>
    <s v="-"/>
    <n v="0"/>
    <n v="0"/>
    <n v="0"/>
    <n v="0"/>
    <n v="0"/>
    <n v="0"/>
    <n v="0"/>
    <n v="0"/>
    <n v="0"/>
    <n v="0"/>
    <n v="0"/>
    <s v="Zatiaľ bez vypracovanej projkektovej dokumentácie"/>
    <n v="0"/>
    <n v="1"/>
    <s v="B1"/>
    <n v="8"/>
    <n v="1"/>
    <n v="1"/>
    <n v="0"/>
    <n v="1"/>
    <n v="1"/>
    <n v="1"/>
    <n v="0"/>
    <n v="1"/>
    <n v="1"/>
    <n v="0"/>
    <n v="0"/>
    <n v="1"/>
    <n v="1"/>
    <n v="1"/>
    <n v="0"/>
    <n v="1"/>
    <n v="0"/>
    <n v="0"/>
    <n v="500000"/>
    <n v="4000000"/>
    <n v="2000000"/>
    <n v="500000"/>
    <n v="0"/>
    <n v="0"/>
    <n v="0"/>
    <n v="0"/>
    <n v="0"/>
    <n v="0"/>
    <n v="0"/>
    <n v="0"/>
    <n v="0"/>
    <n v="0"/>
    <n v="0"/>
    <n v="0"/>
    <n v="0"/>
    <n v="0"/>
    <n v="0"/>
    <n v="0"/>
    <n v="0"/>
    <n v="0"/>
    <n v="0"/>
    <n v="0"/>
    <n v="0"/>
    <n v="0"/>
    <n v="0"/>
    <n v="0"/>
    <n v="0"/>
    <n v="0"/>
    <n v="0"/>
    <n v="0"/>
    <n v="0"/>
    <n v="0"/>
    <n v="0"/>
    <n v="0"/>
    <n v="0"/>
    <n v="0"/>
    <n v="0"/>
    <n v="0"/>
    <n v="0"/>
    <n v="20700"/>
    <n v="20700"/>
    <n v="20700"/>
    <n v="20700"/>
    <n v="20700"/>
    <n v="20700"/>
    <n v="20700"/>
    <n v="20700"/>
    <n v="20700"/>
    <n v="20700"/>
    <n v="20700"/>
    <n v="20700"/>
    <n v="20700"/>
    <n v="20700"/>
    <n v="20700"/>
    <n v="20700"/>
    <n v="20700"/>
    <n v="20700"/>
    <n v="20700"/>
    <n v="20700"/>
    <n v="20700"/>
    <n v="20700"/>
    <n v="20700"/>
    <n v="20700"/>
    <n v="20700"/>
    <n v="20700"/>
    <n v="20700"/>
    <n v="20700"/>
    <n v="20700"/>
    <n v="20700"/>
    <n v="20700"/>
    <n v="20700"/>
    <n v="20700"/>
    <n v="20700"/>
    <n v="20700"/>
    <n v="20700"/>
    <n v="20700"/>
    <n v="20700"/>
    <n v="20700"/>
    <n v="20700"/>
    <n v="20700"/>
    <n v="20700"/>
    <n v="20700"/>
    <n v="453514.73922902491"/>
    <n v="3455350.394125904"/>
    <n v="1645404.949583764"/>
    <n v="391763.08323422947"/>
    <n v="0"/>
    <n v="0"/>
    <n v="0"/>
    <n v="0"/>
    <n v="0"/>
    <n v="0"/>
    <n v="0"/>
    <n v="0"/>
    <n v="0"/>
    <n v="0"/>
    <n v="0"/>
    <n v="0"/>
    <n v="0"/>
    <n v="0"/>
    <n v="0"/>
    <n v="0"/>
    <n v="0"/>
    <n v="0"/>
    <n v="0"/>
    <n v="0"/>
    <n v="0"/>
    <n v="0"/>
    <n v="0"/>
    <n v="0"/>
    <n v="0"/>
    <n v="0"/>
    <n v="0"/>
    <n v="0"/>
    <n v="0"/>
    <n v="0"/>
    <n v="0"/>
    <n v="0"/>
    <n v="0"/>
    <n v="0"/>
    <n v="0"/>
    <n v="0"/>
    <n v="18775.510204081631"/>
    <n v="17881.438289601552"/>
    <n v="17029.941228191958"/>
    <n v="16218.9916458971"/>
    <n v="15446.658710378193"/>
    <n v="14711.103533693515"/>
    <n v="14010.574793993825"/>
    <n v="13343.404565708404"/>
    <n v="12708.004348293718"/>
    <n v="12102.861284089255"/>
    <n v="11526.534556275481"/>
    <n v="10977.651958357599"/>
    <n v="10454.90662700724"/>
    <n v="9957.0539304830836"/>
    <n v="9482.9085052219853"/>
    <n v="9031.3414335447469"/>
    <n v="8601.2775557569003"/>
    <n v="8191.6929102446675"/>
    <n v="7801.6122954711127"/>
    <n v="7430.1069480677261"/>
    <n v="7076.2923314930731"/>
    <n v="6739.3260299934018"/>
    <n v="6418.4057428508595"/>
    <n v="6112.7673741436756"/>
    <n v="5821.6832134701672"/>
    <n v="5544.4602033049205"/>
    <n v="5280.4382888618293"/>
    <n v="5028.988846535075"/>
    <n v="4789.5131871762633"/>
    <n v="4561.4411306440588"/>
    <n v="4344.2296482324373"/>
    <n v="4137.3615697451778"/>
    <n v="3940.3443521382651"/>
    <n v="3752.708906798347"/>
    <n v="3574.0084826650932"/>
    <n v="3403.8176025381836"/>
    <n v="3241.7310500363656"/>
    <n v="3087.3629047965383"/>
    <n v="2940.3456236157513"/>
    <n v="2800.3291653483343"/>
    <n v="5946033.1661729217"/>
    <n v="338279.13097874768"/>
    <x v="365"/>
  </r>
  <r>
    <s v="SNM"/>
    <s v="SNM - Múzeum Bojnice"/>
    <x v="367"/>
    <n v="1"/>
    <s v="Komplexná stavebná obnova NKP Zámok Bojnice"/>
    <s v="Zámerom komplexnej stavebnej obnovy NKP Zámok Bojnice je prinavrátenie vyhovujúcich parametrov existujúcim stavebným konštrukciám, zamedzenie ďalšej deštrukcii stavebných konštrukcií, výmena inžinierskych sietí, odvlhčenie a stabilizácia objektu, zabezpečenie vyhovujúcich klimatických podmienok pre uloženie zbierok, reštaurovanie kamenných prvkov architektúry, reštaurovanie výmalieb a štukových výzdob, obnova zámockého parku a priekopy, vytvorenie nových expozícií v obnovených priestoroch, vytvorenie nevyhnutného zázemia pre návštevníkov ako aj zamestnancov múzea."/>
    <s v="Rekonštrukcia NKP Zámok Bojnice, ktorý je využívaný na prezentačnú a kultúrno-výchovnú činnosť a uloženie zbierok."/>
    <m/>
    <s v="Zákon č. 49/2002 Z.z. o ochrane pamiatkového fondu, §27; Zákon č. 206/2009 Z.z. o múzeách a o galériách a o ochrane predmetov kultúrnej hodnoty, §12 až §13 "/>
    <n v="40"/>
    <x v="1"/>
    <n v="151000"/>
    <s v="doplní investor (vysvetlivky a rady)"/>
    <x v="2"/>
    <x v="1"/>
    <s v="B1 Komplexná rekonštrukcia"/>
    <s v="01 Investičný zámer"/>
    <s v="kombinované"/>
    <s v="08S0108 Ochrana pamiatkového fondu "/>
    <s v="áno"/>
    <n v="1"/>
    <n v="55000000"/>
    <n v="2500000"/>
    <n v="0"/>
    <n v="0"/>
    <n v="1500000"/>
    <n v="11000000"/>
    <n v="17000000"/>
    <n v="17000000"/>
    <n v="8500000"/>
    <n v="0"/>
    <n v="0"/>
    <n v="0"/>
    <s v="-"/>
    <n v="0"/>
    <n v="0"/>
    <n v="0"/>
    <n v="0"/>
    <n v="0"/>
    <n v="0"/>
    <n v="0"/>
    <n v="0"/>
    <n v="0"/>
    <n v="0"/>
    <n v="0"/>
    <s v="K dispozícii je čiastková projektová dokumentácia na úrovni realizačného projektu."/>
    <n v="0"/>
    <n v="1"/>
    <s v="B1"/>
    <n v="6"/>
    <n v="1"/>
    <n v="1"/>
    <n v="1"/>
    <n v="1"/>
    <n v="1"/>
    <n v="0"/>
    <n v="0"/>
    <n v="0"/>
    <n v="0"/>
    <n v="0"/>
    <n v="0"/>
    <n v="0"/>
    <n v="1"/>
    <n v="0"/>
    <n v="0"/>
    <n v="0"/>
    <n v="0"/>
    <n v="0"/>
    <n v="1500000"/>
    <n v="11000000"/>
    <n v="17000000"/>
    <n v="17000000"/>
    <n v="8500000"/>
    <n v="0"/>
    <n v="0"/>
    <n v="0"/>
    <n v="0"/>
    <n v="0"/>
    <n v="0"/>
    <n v="0"/>
    <n v="0"/>
    <n v="0"/>
    <n v="0"/>
    <n v="0"/>
    <n v="0"/>
    <n v="0"/>
    <n v="0"/>
    <n v="0"/>
    <n v="0"/>
    <n v="0"/>
    <n v="0"/>
    <n v="0"/>
    <n v="0"/>
    <n v="0"/>
    <n v="0"/>
    <n v="0"/>
    <n v="0"/>
    <n v="0"/>
    <n v="0"/>
    <n v="0"/>
    <n v="0"/>
    <n v="0"/>
    <n v="0"/>
    <n v="0"/>
    <n v="0"/>
    <n v="0"/>
    <n v="0"/>
    <n v="0"/>
    <n v="0"/>
    <n v="151000"/>
    <n v="151000"/>
    <n v="151000"/>
    <n v="151000"/>
    <n v="151000"/>
    <n v="151000"/>
    <n v="151000"/>
    <n v="151000"/>
    <n v="151000"/>
    <n v="151000"/>
    <n v="151000"/>
    <n v="151000"/>
    <n v="151000"/>
    <n v="151000"/>
    <n v="151000"/>
    <n v="151000"/>
    <n v="151000"/>
    <n v="151000"/>
    <n v="151000"/>
    <n v="151000"/>
    <n v="151000"/>
    <n v="151000"/>
    <n v="151000"/>
    <n v="151000"/>
    <n v="151000"/>
    <n v="151000"/>
    <n v="151000"/>
    <n v="151000"/>
    <n v="151000"/>
    <n v="151000"/>
    <n v="151000"/>
    <n v="151000"/>
    <n v="151000"/>
    <n v="151000"/>
    <n v="151000"/>
    <n v="151000"/>
    <n v="151000"/>
    <n v="151000"/>
    <n v="151000"/>
    <n v="151000"/>
    <n v="151000"/>
    <n v="151000"/>
    <n v="151000"/>
    <n v="1360544.2176870748"/>
    <n v="9502213.5838462356"/>
    <n v="13985942.071461994"/>
    <n v="13319944.829963801"/>
    <n v="6342830.8714113347"/>
    <n v="0"/>
    <n v="0"/>
    <n v="0"/>
    <n v="0"/>
    <n v="0"/>
    <n v="0"/>
    <n v="0"/>
    <n v="0"/>
    <n v="0"/>
    <n v="0"/>
    <n v="0"/>
    <n v="0"/>
    <n v="0"/>
    <n v="0"/>
    <n v="0"/>
    <n v="0"/>
    <n v="0"/>
    <n v="0"/>
    <n v="0"/>
    <n v="0"/>
    <n v="0"/>
    <n v="0"/>
    <n v="0"/>
    <n v="0"/>
    <n v="0"/>
    <n v="0"/>
    <n v="0"/>
    <n v="0"/>
    <n v="0"/>
    <n v="0"/>
    <n v="0"/>
    <n v="0"/>
    <n v="0"/>
    <n v="0"/>
    <n v="0"/>
    <n v="136961.45124716553"/>
    <n v="130439.47737825288"/>
    <n v="124228.07369357417"/>
    <n v="118312.45113673731"/>
    <n v="112678.52489213078"/>
    <n v="107312.88084964834"/>
    <n v="102202.74366633176"/>
    <n v="97335.946348887388"/>
    <n v="92700.901284654654"/>
    <n v="88286.57265205204"/>
    <n v="84082.45014481149"/>
    <n v="80078.523947439491"/>
    <n v="76265.260902323353"/>
    <n v="72633.581811736498"/>
    <n v="69174.83982070144"/>
    <n v="65880.799829239448"/>
    <n v="62743.618884989955"/>
    <n v="59755.827509514245"/>
    <n v="56910.31191382309"/>
    <n v="54200.297060783894"/>
    <n v="51619.330534079905"/>
    <n v="49161.267175314184"/>
    <n v="46820.254452680179"/>
    <n v="44590.718526362078"/>
    <n v="42467.350977487695"/>
    <n v="40445.096169035896"/>
    <n v="38519.139208605615"/>
    <n v="36684.894484386292"/>
    <n v="34937.99474703458"/>
    <n v="33274.280711461492"/>
    <n v="31689.791153772851"/>
    <n v="30180.753479783667"/>
    <n v="28743.574742651112"/>
    <n v="27374.833088239149"/>
    <n v="26071.269607846814"/>
    <n v="24829.780578901726"/>
    <n v="23647.410075144504"/>
    <n v="22521.342928709048"/>
    <n v="21448.898027341951"/>
    <n v="20427.521930801857"/>
    <n v="44511475.574370444"/>
    <n v="2467640.0375744374"/>
    <x v="366"/>
  </r>
  <r>
    <s v="SĽUK"/>
    <s v="Slovenský ľudový umelecký kolektív"/>
    <x v="368"/>
    <n v="1"/>
    <s v="Rekonštrukcia a modernizácia sídelnej budovy SĽUK-u v Rusovciach"/>
    <s v="Pôjde o komplexnú rekonštrukciu a modernizáciu sídelnej budovy, strechy, vstupných priestorov, administratívnych priestorov, vestibulu a priestoru divadla SĽUK (javisko, hľadisko a zázemie). Zrealizuje sa komplexné zateplenie budovy, obnova strechy a výmena strešnej krytiny, výmena okenných a dverných výplní, nové povrchové úpravy podláh, stien a stropov, nové dverné konštrukcie s určenou požiarnou odolnosťou, nové zábradlia na schodištiach a balkónoch, nové rozvody tepla a radiátory, nové rozvody bleskozvodov a elektroinštalácie, doplnená bude štruktúrovaná kabeláž, kamerový systém, zabezpečovací systém, ozvučenie a elektrická požiarna signalizácia, nový systém vetrania a chladenia budovy, rekonštrukcia sociálneho zázemia budovy, nové rozvody studenej a teplej vody, komplexné technické vybavenie budovy, obnova ostatných doplnkových priestorov. Stavba bude prispôsobená užívaniu všetkých verejných priestorov osobami s obmedzenou schopnosťou pohybu."/>
    <s v="Zvýšenie komfortu návštevníkov podujatí organizovaných v priestoroch SĽUK-u, debarierizácia priestorov SĽUK-u a zabezpečenie lepších pracovných podmienok zamestnancom SĽUK-u."/>
    <s v="a) Využitie iných adekvátnych voľných priestorov vo vlastníctve SR_x000a_b) Nájom vyhovujúcich priestorov na činnosť"/>
    <s v="Zriaďovacia listina SĽUK, Čl. 1 ods. 2  písm. b) a f); Zákon č. 555/2005 Z.z o energetickej hospodárnosti budov,  §4 ods. 3; Zákon č. 311/2001 Zákonník práce, §147 _x000a_"/>
    <n v="40"/>
    <x v="1"/>
    <n v="6012"/>
    <s v="Uvedený počet návštevníkov predstavení a kinopredstavení v budove SĽUK-u v roku 2022"/>
    <x v="0"/>
    <x v="1"/>
    <s v="B1 Komplexná rekonštrukcia"/>
    <s v="01 Investičný zámer"/>
    <s v="štátny rozpočet"/>
    <s v="08S0102 Hudba, koncertná činnosť a umelecké súbory"/>
    <s v="nie"/>
    <n v="1"/>
    <n v="2574000"/>
    <n v="250000"/>
    <n v="0"/>
    <n v="0"/>
    <n v="0"/>
    <n v="0"/>
    <n v="0"/>
    <n v="0"/>
    <n v="250000"/>
    <n v="1500000"/>
    <n v="824000"/>
    <n v="0"/>
    <s v="-"/>
    <n v="0"/>
    <n v="0"/>
    <n v="0"/>
    <n v="0"/>
    <n v="0"/>
    <n v="0"/>
    <n v="0"/>
    <n v="0"/>
    <n v="0"/>
    <n v="0"/>
    <n v="0"/>
    <m/>
    <n v="0"/>
    <n v="1"/>
    <s v="B1"/>
    <n v="8"/>
    <n v="1"/>
    <n v="1"/>
    <n v="0"/>
    <n v="1"/>
    <n v="1"/>
    <n v="1"/>
    <n v="0"/>
    <n v="1"/>
    <n v="1"/>
    <n v="0"/>
    <n v="0"/>
    <n v="1"/>
    <n v="1"/>
    <n v="1"/>
    <n v="0"/>
    <n v="1"/>
    <n v="0"/>
    <n v="0"/>
    <n v="0"/>
    <n v="0"/>
    <n v="0"/>
    <n v="0"/>
    <n v="250000"/>
    <n v="1500000"/>
    <n v="824000"/>
    <n v="0"/>
    <n v="0"/>
    <n v="0"/>
    <n v="0"/>
    <n v="0"/>
    <n v="0"/>
    <n v="0"/>
    <n v="0"/>
    <n v="0"/>
    <n v="0"/>
    <n v="0"/>
    <n v="0"/>
    <n v="0"/>
    <n v="0"/>
    <n v="0"/>
    <n v="0"/>
    <n v="0"/>
    <n v="0"/>
    <n v="0"/>
    <n v="0"/>
    <n v="0"/>
    <n v="0"/>
    <n v="0"/>
    <n v="0"/>
    <n v="0"/>
    <n v="0"/>
    <n v="0"/>
    <n v="0"/>
    <n v="0"/>
    <n v="0"/>
    <n v="0"/>
    <n v="0"/>
    <n v="0"/>
    <n v="0"/>
    <n v="6012"/>
    <n v="6012"/>
    <n v="6012"/>
    <n v="6012"/>
    <n v="6012"/>
    <n v="6012"/>
    <n v="6012"/>
    <n v="6012"/>
    <n v="6012"/>
    <n v="6012"/>
    <n v="6012"/>
    <n v="6012"/>
    <n v="6012"/>
    <n v="6012"/>
    <n v="6012"/>
    <n v="6012"/>
    <n v="6012"/>
    <n v="6012"/>
    <n v="6012"/>
    <n v="6012"/>
    <n v="6012"/>
    <n v="6012"/>
    <n v="6012"/>
    <n v="6012"/>
    <n v="6012"/>
    <n v="6012"/>
    <n v="6012"/>
    <n v="6012"/>
    <n v="6012"/>
    <n v="6012"/>
    <n v="6012"/>
    <n v="6012"/>
    <n v="6012"/>
    <n v="6012"/>
    <n v="6012"/>
    <n v="6012"/>
    <n v="6012"/>
    <n v="6012"/>
    <n v="6012"/>
    <n v="6012"/>
    <n v="6012"/>
    <n v="6012"/>
    <n v="6012"/>
    <n v="0"/>
    <n v="0"/>
    <n v="0"/>
    <n v="0"/>
    <n v="186553.8491591569"/>
    <n v="1066021.9951951823"/>
    <n v="557715.63431163819"/>
    <n v="0"/>
    <n v="0"/>
    <n v="0"/>
    <n v="0"/>
    <n v="0"/>
    <n v="0"/>
    <n v="0"/>
    <n v="0"/>
    <n v="0"/>
    <n v="0"/>
    <n v="0"/>
    <n v="0"/>
    <n v="0"/>
    <n v="0"/>
    <n v="0"/>
    <n v="0"/>
    <n v="0"/>
    <n v="0"/>
    <n v="0"/>
    <n v="0"/>
    <n v="0"/>
    <n v="0"/>
    <n v="0"/>
    <n v="0"/>
    <n v="0"/>
    <n v="0"/>
    <n v="0"/>
    <n v="0"/>
    <n v="0"/>
    <n v="0"/>
    <n v="0"/>
    <n v="0"/>
    <n v="0"/>
    <n v="5453.0612244897957"/>
    <n v="5193.3916423712335"/>
    <n v="4946.0872784487947"/>
    <n v="4710.5593128083756"/>
    <n v="4486.2469645794054"/>
    <n v="4272.6161567422905"/>
    <n v="4069.1582445164672"/>
    <n v="3875.3888043013972"/>
    <n v="3690.8464802870449"/>
    <n v="3515.0918859876615"/>
    <n v="3347.7065580834878"/>
    <n v="3188.2919600795117"/>
    <n v="3036.4685334090595"/>
    <n v="2891.8747937229127"/>
    <n v="2754.166470212298"/>
    <n v="2623.015685916474"/>
    <n v="2498.1101770633086"/>
    <n v="2379.1525495841033"/>
    <n v="2265.8595710324794"/>
    <n v="2157.9614962214091"/>
    <n v="2055.2014249727708"/>
    <n v="1957.3346904502575"/>
    <n v="1864.128276619293"/>
    <n v="1775.3602634469457"/>
    <n v="1690.8192985209007"/>
    <n v="1610.3040938294291"/>
    <n v="1533.6229465042184"/>
    <n v="1460.5932823849696"/>
    <n v="1391.0412213190191"/>
    <n v="1324.8011631609702"/>
    <n v="1261.7153934866383"/>
    <n v="1201.6337080825126"/>
    <n v="1144.4130553166788"/>
    <n v="1089.9171955396939"/>
    <n v="1038.0163767044705"/>
    <n v="988.58702543282891"/>
    <n v="941.51145279317063"/>
    <n v="896.67757408873376"/>
    <n v="853.97864198927027"/>
    <n v="813.31299237073358"/>
    <n v="1810291.4786659773"/>
    <n v="98248.025866871001"/>
    <x v="367"/>
  </r>
  <r>
    <s v="SNM"/>
    <s v="SNM - Múzeá v Martine"/>
    <x v="369"/>
    <n v="8"/>
    <s v="Materiálno-technické laboratórne a terénne vybavenie pre podporu vedecko-výskumnej činnosti"/>
    <s v="Obstaranie laboratórneho a terénneho materiálneho a technického vybavenia potrebného na efektívnejšie riešenie vedecko-výskumnej činnosti múzea"/>
    <s v="Obstaranie laboratórneho technického a materiálneho vybavenia na zefektívnenie vedeckej činnosti v oblasti prírodných vied a archeológie, vyplývajúcej z poslania a zamerania múzea a dosiahnutie kvalitnejších údajov v širšom meradle ako výsledok terénnych vedeckých výskumov. Obstaranie technického a materiálneho vybavenia na skvalitnenie riešenia terénnej vedecko- ýskumnej činnosti a skvalitnenie spracovávania údajov v teréne."/>
    <s v="N/A"/>
    <s v="Zákon č. 206/2009 Z.z. o múzeách a o galériách a o ochrane predmetov kultúrnej hodnoty"/>
    <n v="5"/>
    <x v="3"/>
    <n v="1040"/>
    <s v="zefektívnenie práce zamestnancov zabezpečením vybavenia potreného na riešenie vedecko- výskumných úloh"/>
    <x v="0"/>
    <x v="0"/>
    <s v="F3 Realizácia výskumu"/>
    <s v="01 Investičný zámer"/>
    <s v="štátny rozpočet"/>
    <s v="08S0106"/>
    <s v="nie"/>
    <n v="1"/>
    <n v="50000"/>
    <n v="0"/>
    <n v="0"/>
    <n v="0"/>
    <n v="0"/>
    <n v="20000"/>
    <n v="20000"/>
    <n v="10000"/>
    <n v="0"/>
    <n v="0"/>
    <n v="0"/>
    <n v="0"/>
    <s v="výdavky na výskum - nákup materiálu vybavenia"/>
    <n v="51440"/>
    <n v="0"/>
    <n v="0"/>
    <n v="0"/>
    <n v="10000"/>
    <n v="20440"/>
    <n v="6000"/>
    <n v="10000"/>
    <n v="5000"/>
    <n v="0"/>
    <n v="0"/>
    <m/>
    <n v="1"/>
    <n v="0"/>
    <s v="F3"/>
    <n v="9"/>
    <n v="1"/>
    <n v="1"/>
    <n v="1"/>
    <n v="1"/>
    <n v="1"/>
    <n v="1"/>
    <n v="1"/>
    <n v="0"/>
    <n v="1"/>
    <n v="0"/>
    <n v="0"/>
    <n v="1"/>
    <n v="1"/>
    <n v="1"/>
    <n v="0"/>
    <n v="1"/>
    <n v="0"/>
    <n v="0"/>
    <n v="0"/>
    <n v="30000"/>
    <n v="40440"/>
    <n v="16000"/>
    <n v="10000"/>
    <n v="5000"/>
    <n v="0"/>
    <n v="0"/>
    <n v="0"/>
    <n v="0"/>
    <n v="0"/>
    <n v="0"/>
    <n v="0"/>
    <n v="0"/>
    <n v="0"/>
    <n v="0"/>
    <n v="0"/>
    <n v="0"/>
    <n v="0"/>
    <n v="0"/>
    <n v="0"/>
    <n v="0"/>
    <n v="0"/>
    <n v="0"/>
    <n v="0"/>
    <n v="0"/>
    <n v="0"/>
    <n v="0"/>
    <n v="0"/>
    <n v="0"/>
    <n v="0"/>
    <n v="0"/>
    <n v="0"/>
    <n v="0"/>
    <n v="0"/>
    <n v="0"/>
    <n v="0"/>
    <n v="0"/>
    <n v="0"/>
    <n v="0"/>
    <n v="0"/>
    <n v="1040"/>
    <n v="1040"/>
    <n v="1040"/>
    <n v="1040"/>
    <n v="1040"/>
    <n v="1040"/>
    <n v="1040"/>
    <n v="1040"/>
    <n v="1040"/>
    <n v="1040"/>
    <n v="1040"/>
    <n v="1040"/>
    <n v="1040"/>
    <n v="1040"/>
    <n v="1040"/>
    <n v="1040"/>
    <n v="1040"/>
    <n v="1040"/>
    <n v="1040"/>
    <n v="1040"/>
    <n v="1040"/>
    <n v="1040"/>
    <n v="1040"/>
    <n v="1040"/>
    <n v="1040"/>
    <n v="1040"/>
    <n v="1040"/>
    <n v="1040"/>
    <n v="1040"/>
    <n v="1040"/>
    <n v="1040"/>
    <n v="1040"/>
    <n v="1040"/>
    <n v="1040"/>
    <n v="1040"/>
    <n v="1040"/>
    <n v="1040"/>
    <n v="1040"/>
    <n v="1040"/>
    <n v="1040"/>
    <n v="1040"/>
    <n v="1040"/>
    <n v="1040"/>
    <n v="0"/>
    <n v="25915.127955944281"/>
    <n v="33270.088080583708"/>
    <n v="12536.418663495344"/>
    <n v="7462.153966366277"/>
    <n v="3553.4066506506074"/>
    <n v="0"/>
    <n v="0"/>
    <n v="0"/>
    <n v="0"/>
    <n v="0"/>
    <n v="0"/>
    <n v="0"/>
    <n v="0"/>
    <n v="0"/>
    <n v="0"/>
    <n v="0"/>
    <n v="0"/>
    <n v="0"/>
    <n v="0"/>
    <n v="0"/>
    <n v="0"/>
    <n v="0"/>
    <n v="0"/>
    <n v="0"/>
    <n v="0"/>
    <n v="0"/>
    <n v="0"/>
    <n v="0"/>
    <n v="0"/>
    <n v="0"/>
    <n v="0"/>
    <n v="0"/>
    <n v="0"/>
    <n v="0"/>
    <n v="0"/>
    <n v="0"/>
    <n v="0"/>
    <n v="0"/>
    <n v="0"/>
    <n v="943.31065759637181"/>
    <n v="898.39110247273504"/>
    <n v="855.61057378355724"/>
    <n v="814.86721312719726"/>
    <n v="776.06401250209274"/>
    <n v="739.10858333532633"/>
    <n v="703.91293650983471"/>
    <n v="670.39327286650916"/>
    <n v="638.46978368238968"/>
    <n v="608.06646064989491"/>
    <n v="579.11091490466185"/>
    <n v="551.53420467110641"/>
    <n v="525.27067111533961"/>
    <n v="500.25778201460901"/>
    <n v="476.43598287105624"/>
    <n v="453.74855511529159"/>
    <n v="432.14148106218249"/>
    <n v="411.56331529731665"/>
    <n v="391.96506218792064"/>
    <n v="373.30005922659109"/>
    <n v="355.52386593008674"/>
    <n v="338.59415802865396"/>
    <n v="322.47062669395621"/>
    <n v="307.11488256567259"/>
    <n v="292.49036434825962"/>
    <n v="278.56225176024719"/>
    <n v="265.29738262880693"/>
    <n v="252.664173932197"/>
    <n v="240.63254660209248"/>
    <n v="229.17385390675463"/>
    <n v="218.26081324452824"/>
    <n v="207.86744118526499"/>
    <n v="197.96899160501428"/>
    <n v="188.54189676668025"/>
    <n v="179.56371120636217"/>
    <n v="171.01305829177346"/>
    <n v="162.86957932549856"/>
    <n v="155.11388507190338"/>
    <n v="147.72750959228895"/>
    <n v="140.69286627837042"/>
    <n v="79183.788666389621"/>
    <n v="4288.2435594819544"/>
    <x v="368"/>
  </r>
  <r>
    <s v="UKB"/>
    <s v="Univerzitná knižnica v Bratislave"/>
    <x v="370"/>
    <n v="10"/>
    <s v="Konsolidácia hardvéru a softvéru Centrálneho dátového archívu UKB"/>
    <s v="Národný projekt Centrálny dátový archív (CDA) realizovala UKB v rámci Operačného programu Informatizácia spoločnosti prioritná os 2: Rozvoj pamäťových fondových inštitúcií a obnova ich národnej infraštruktúry (OPIS PO2). Projekt bol financovaný zo štrukturálnych fondov EÚ (ERDF/EFRR) a štátneho rozpočtu SR. Výsledkom riešenia projektu bol CDA, vybudovaný ako dlhodobé dôveryhodné úložisko digitálneho obsahu. CDA bol implementovaný v súlade s ISO štandardom STN ISO 14721:2014 (OAIS). CDA je tvorený dvomi navzájom geograficky vzdialenými lokalitami. V Bratislave je to lokalita CDA-A a v Martine lokalita CDA-B. Obe lokality fungujú autonómne a každá z nich dokáže plnohodnotne zastúpiť funkciu druhej v prípade poruchy alebo odstávky. Okrem dvoch aktívnych lokalít disponuje CDA aj pasívnym skladom archivačných médií v lokalite CDA-C, ktorá sa nachádza v Bratislave. Uvedené riešenie garantuje vysokú bezpečnosť a dostupnosť uložených dát. Infraštruktúra CDA je po deviatich rokoch od jej inštalácie morálne a fyzicky zastaraná, pričom vyžaduje neprimerané množstvo finančných prostriedkov na jej prevádzku. Požiadavky na páskovú knižnicu (archív): náhrada TS3500 za TS4500 (HW), dokúpenie TS1150/E08 drive (5ks/lokalitu) (HW), inštalácia a konfigurácia onsite (I&amp;C). Požiadavky na servery: 2 x server Intel/AMD min. 32Cores/128GB RAM (HW), 2 x server Intel/AMD min. 16Cores/64GB RAM (HW), 4 x REDHAT Linux OS (SW), TSM / IBM Spectrum Protect (SW), GPFS / IBM Spectrum Scale (SW), Customizácia, konfigurácia JAVA app CDA (I&amp;C), inštalácia a konfigurácia onsite (I&amp;C). Požiadavky na diskové pole: 4 x kontroler + 4 ks expanzné police, FC 16 Gbps, vrátane SW a supportu (HW), inštalácia a konfigurácia onsite (I&amp;C). Požiadavky na NON IKT systémy: motorgenerátor s výkonom 256 kW, UPS s celkovým výkonom 256 kW, kompletný systém chladenia pre CDA UKB. "/>
    <s v="Konsolidácia infraštruktúry Centrálneho dátového archívu UKB s cieľom znížiť náklady na jeho prevádzku."/>
    <s v="N/A"/>
    <s v="Stratégia rozvoja slovenského knihovníctva na roky 2015 – 2020, /strategická oblasť č. 2/  priorita 2.3 opatrenie 2.3.1"/>
    <n v="5"/>
    <x v="0"/>
    <n v="25000"/>
    <s v="Predpokladáme zníženie spotreby el.energie o 20% a konsolidáciu licenčných a servisných nákladov"/>
    <x v="0"/>
    <x v="3"/>
    <s v="D2 Zhodnotenie existujúceho špeciálneho HW/SW"/>
    <s v="01 Investičný zámer"/>
    <s v="štátny rozpočet"/>
    <s v="0EK0I04 ORES - Podpora prezentácie kultúrno-osvetovej činnosti"/>
    <s v="nie"/>
    <n v="1"/>
    <n v="2381000"/>
    <n v="0"/>
    <n v="0"/>
    <n v="0"/>
    <n v="1198400"/>
    <n v="1182600"/>
    <n v="0"/>
    <n v="0"/>
    <n v="0"/>
    <n v="0"/>
    <n v="0"/>
    <n v="0"/>
    <s v="-"/>
    <n v="0"/>
    <n v="0"/>
    <n v="0"/>
    <n v="0"/>
    <n v="0"/>
    <n v="0"/>
    <n v="0"/>
    <n v="0"/>
    <n v="0"/>
    <n v="0"/>
    <n v="0"/>
    <m/>
    <n v="0"/>
    <n v="1"/>
    <s v="D2"/>
    <n v="9"/>
    <n v="1"/>
    <n v="1"/>
    <n v="1"/>
    <n v="1"/>
    <n v="1"/>
    <n v="1"/>
    <n v="0"/>
    <n v="1"/>
    <n v="1"/>
    <n v="0"/>
    <n v="0"/>
    <n v="1"/>
    <n v="1"/>
    <n v="1"/>
    <n v="0"/>
    <n v="1"/>
    <n v="0"/>
    <n v="0"/>
    <n v="1198400"/>
    <n v="1182600"/>
    <n v="0"/>
    <n v="0"/>
    <n v="0"/>
    <n v="0"/>
    <n v="0"/>
    <n v="0"/>
    <n v="0"/>
    <n v="0"/>
    <n v="0"/>
    <n v="0"/>
    <n v="0"/>
    <n v="0"/>
    <n v="0"/>
    <n v="0"/>
    <n v="0"/>
    <n v="0"/>
    <n v="0"/>
    <n v="0"/>
    <n v="0"/>
    <n v="0"/>
    <n v="0"/>
    <n v="0"/>
    <n v="0"/>
    <n v="0"/>
    <n v="0"/>
    <n v="0"/>
    <n v="0"/>
    <n v="0"/>
    <n v="0"/>
    <n v="0"/>
    <n v="0"/>
    <n v="0"/>
    <n v="0"/>
    <n v="0"/>
    <n v="0"/>
    <n v="0"/>
    <n v="0"/>
    <n v="0"/>
    <n v="0"/>
    <n v="25000"/>
    <n v="25000"/>
    <n v="25000"/>
    <n v="25000"/>
    <n v="25000"/>
    <n v="25000"/>
    <n v="25000"/>
    <n v="25000"/>
    <n v="25000"/>
    <n v="25000"/>
    <n v="25000"/>
    <n v="25000"/>
    <n v="25000"/>
    <n v="25000"/>
    <n v="25000"/>
    <n v="25000"/>
    <n v="25000"/>
    <n v="25000"/>
    <n v="25000"/>
    <n v="25000"/>
    <n v="25000"/>
    <n v="25000"/>
    <n v="25000"/>
    <n v="25000"/>
    <n v="25000"/>
    <n v="25000"/>
    <n v="25000"/>
    <n v="25000"/>
    <n v="25000"/>
    <n v="25000"/>
    <n v="25000"/>
    <n v="25000"/>
    <n v="25000"/>
    <n v="25000"/>
    <n v="25000"/>
    <n v="25000"/>
    <n v="25000"/>
    <n v="25000"/>
    <n v="25000"/>
    <n v="25000"/>
    <n v="25000"/>
    <n v="25000"/>
    <n v="25000"/>
    <n v="1086984.1269841269"/>
    <n v="1021574.3440233235"/>
    <n v="0"/>
    <n v="0"/>
    <n v="0"/>
    <n v="0"/>
    <n v="0"/>
    <n v="0"/>
    <n v="0"/>
    <n v="0"/>
    <n v="0"/>
    <n v="0"/>
    <n v="0"/>
    <n v="0"/>
    <n v="0"/>
    <n v="0"/>
    <n v="0"/>
    <n v="0"/>
    <n v="0"/>
    <n v="0"/>
    <n v="0"/>
    <n v="0"/>
    <n v="0"/>
    <n v="0"/>
    <n v="0"/>
    <n v="0"/>
    <n v="0"/>
    <n v="0"/>
    <n v="0"/>
    <n v="0"/>
    <n v="0"/>
    <n v="0"/>
    <n v="0"/>
    <n v="0"/>
    <n v="0"/>
    <n v="0"/>
    <n v="0"/>
    <n v="0"/>
    <n v="0"/>
    <n v="0"/>
    <n v="22675.736961451246"/>
    <n v="21595.939963286899"/>
    <n v="20567.561869797049"/>
    <n v="19588.154161711474"/>
    <n v="18655.384915915693"/>
    <n v="17767.033253253037"/>
    <n v="16920.984050717179"/>
    <n v="16115.222905444933"/>
    <n v="15347.831338518983"/>
    <n v="14616.982227160936"/>
    <n v="13920.935454438988"/>
    <n v="13258.033766132367"/>
    <n v="12626.698824887972"/>
    <n v="12025.427452274254"/>
    <n v="11452.788049785006"/>
    <n v="10907.417190271432"/>
    <n v="10388.016371687079"/>
    <n v="9893.348925416265"/>
    <n v="9422.2370718250149"/>
    <n v="8973.5591160238237"/>
    <n v="8546.2467771655465"/>
    <n v="8139.2826449195672"/>
    <n v="7751.6977570662557"/>
    <n v="7382.5692924440527"/>
    <n v="7031.0183737562402"/>
    <n v="6696.2079750059429"/>
    <n v="6377.3409285770895"/>
    <n v="6073.6580272162737"/>
    <n v="5784.4362163964533"/>
    <n v="5508.9868727585254"/>
    <n v="5246.6541645319294"/>
    <n v="4996.8134900304085"/>
    <n v="4758.8699905051508"/>
    <n v="4532.2571338144289"/>
    <n v="4316.4353655375517"/>
    <n v="4110.8908243214773"/>
    <n v="3915.1341184014082"/>
    <n v="3728.6991603822926"/>
    <n v="3551.1420575069455"/>
    <n v="3382.0400547685194"/>
    <n v="2108558.4710074505"/>
    <n v="103082.77787216236"/>
    <x v="369"/>
  </r>
  <r>
    <s v="SNM"/>
    <s v="SNM - Múzeum rusínskej kultúry v Prešove"/>
    <x v="371"/>
    <n v="8"/>
    <s v="Vytvorenie digitálneho zvukového archívu v SNM-MRK v Prešove na základe výskumu zvukového archívu RTVS "/>
    <s v="Zámerom projektu je zrealizovať výskum v rozhlasovom archíve RTVS, v ktorom sa nachádza množstvo magnetofónových a audionahrávok redaktorov rusínskeho vysielania, ktorí za 95 rokov rozhlasového vysielania na Slovensku prešli veľkú časť severovýchodného Slovenska a nahrali neuveriteľné množstvo zápisov zo života Rusínov na Slovensku. Na základe tohto výskumu - vyselektovať existujúci zvukový materiál a vytvoriť z neho v digitálnej podobe zvukový archáv SNM - MRK v Prešove a v spolupráci s RTVS pripraviť výstavy v SNM-MRK v Prešove. "/>
    <s v="Cieľom projektu je zachovať zvukovú pamäť života Rusínov na Slovensku od začiatkov existencie rozhlasového vysielania na Slovensku po súčasnosť vytvorením unikátneho digitálneho zvukového archívu histórie a kultúry Rusínov na Slovensku v priebehu 20. storočia. "/>
    <s v="N/A"/>
    <s v="Prgramové vyhlásenie vlády SR 2020 - 2024; Uznesenie vlády SR č. 649 zo 14. októbra 2020"/>
    <n v="5"/>
    <x v="3"/>
    <n v="100"/>
    <s v="Nová služba pre návštevníkov a odbornú verejnosť pri návšteve múzea. Zatraktívnenie múzea pre návštevníkov"/>
    <x v="0"/>
    <x v="4"/>
    <s v="F3 Realizácia výskumu"/>
    <s v="01 Investičný zámer"/>
    <s v="štátny rozpočet"/>
    <s v="08S0106 Múzeá a galérie"/>
    <s v="nie"/>
    <n v="1"/>
    <n v="0"/>
    <n v="0"/>
    <n v="0"/>
    <n v="0"/>
    <n v="0"/>
    <n v="0"/>
    <n v="0"/>
    <n v="0"/>
    <n v="0"/>
    <n v="0"/>
    <n v="0"/>
    <n v="0"/>
    <s v="-"/>
    <n v="10000"/>
    <n v="0"/>
    <n v="0"/>
    <n v="2000"/>
    <n v="3000"/>
    <n v="5000"/>
    <n v="0"/>
    <n v="0"/>
    <n v="0"/>
    <n v="0"/>
    <n v="0"/>
    <m/>
    <n v="1"/>
    <n v="0"/>
    <s v="F3"/>
    <n v="8"/>
    <n v="1"/>
    <n v="1"/>
    <n v="0"/>
    <n v="1"/>
    <n v="1"/>
    <n v="1"/>
    <n v="1"/>
    <n v="0"/>
    <n v="1"/>
    <n v="0"/>
    <n v="0"/>
    <n v="1"/>
    <n v="1"/>
    <n v="1"/>
    <n v="0"/>
    <n v="1"/>
    <n v="0"/>
    <n v="0"/>
    <n v="2000"/>
    <n v="3000"/>
    <n v="5000"/>
    <n v="0"/>
    <n v="0"/>
    <n v="0"/>
    <n v="0"/>
    <n v="0"/>
    <n v="0"/>
    <n v="0"/>
    <n v="0"/>
    <n v="0"/>
    <n v="0"/>
    <n v="0"/>
    <n v="0"/>
    <n v="0"/>
    <n v="0"/>
    <n v="0"/>
    <n v="0"/>
    <n v="0"/>
    <n v="0"/>
    <n v="0"/>
    <n v="0"/>
    <n v="0"/>
    <n v="0"/>
    <n v="0"/>
    <n v="0"/>
    <n v="0"/>
    <n v="0"/>
    <n v="0"/>
    <n v="0"/>
    <n v="0"/>
    <n v="0"/>
    <n v="0"/>
    <n v="0"/>
    <n v="0"/>
    <n v="0"/>
    <n v="0"/>
    <n v="0"/>
    <n v="0"/>
    <n v="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814.0589569160998"/>
    <n v="2591.5127955944281"/>
    <n v="4113.5123739594101"/>
    <n v="0"/>
    <n v="0"/>
    <n v="0"/>
    <n v="0"/>
    <n v="0"/>
    <n v="0"/>
    <n v="0"/>
    <n v="0"/>
    <n v="0"/>
    <n v="0"/>
    <n v="0"/>
    <n v="0"/>
    <n v="0"/>
    <n v="0"/>
    <n v="0"/>
    <n v="0"/>
    <n v="0"/>
    <n v="0"/>
    <n v="0"/>
    <n v="0"/>
    <n v="0"/>
    <n v="0"/>
    <n v="0"/>
    <n v="0"/>
    <n v="0"/>
    <n v="0"/>
    <n v="0"/>
    <n v="0"/>
    <n v="0"/>
    <n v="0"/>
    <n v="0"/>
    <n v="0"/>
    <n v="0"/>
    <n v="0"/>
    <n v="0"/>
    <n v="0"/>
    <n v="0"/>
    <n v="90.702947845804985"/>
    <n v="86.383759853147595"/>
    <n v="82.2702474791882"/>
    <n v="78.352616646845888"/>
    <n v="74.621539663662773"/>
    <n v="71.068133013012144"/>
    <n v="67.683936202868722"/>
    <n v="64.460891621779723"/>
    <n v="61.391325354075931"/>
    <n v="58.467928908643742"/>
    <n v="55.683741817755951"/>
    <n v="53.03213506452947"/>
    <n v="50.506795299551882"/>
    <n v="48.101709809097017"/>
    <n v="45.811152199140025"/>
    <n v="43.629668761085732"/>
    <n v="41.552065486748312"/>
    <n v="39.573395701665063"/>
    <n v="37.688948287300057"/>
    <n v="35.894236464095293"/>
    <n v="34.184987108662192"/>
    <n v="32.557130579678265"/>
    <n v="31.00679102826502"/>
    <n v="29.530277169776209"/>
    <n v="28.124073495024962"/>
    <n v="26.784831900023772"/>
    <n v="25.509363714308357"/>
    <n v="24.294632108865095"/>
    <n v="23.137744865585816"/>
    <n v="22.035947491034101"/>
    <n v="20.986616658127716"/>
    <n v="19.987253960121635"/>
    <n v="19.035479962020606"/>
    <n v="18.129028535257717"/>
    <n v="17.265741462150206"/>
    <n v="16.443563297285909"/>
    <n v="15.660536473605632"/>
    <n v="14.91479664152917"/>
    <n v="14.204568230027784"/>
    <n v="13.528160219074078"/>
    <n v="8519.0841264699375"/>
    <n v="412.33111148864941"/>
    <x v="370"/>
  </r>
  <r>
    <s v="STM"/>
    <s v="Slovenské technické múzeum"/>
    <x v="372"/>
    <n v="13"/>
    <s v="Výstavba prestrešenia veľkorozmerných exponátov v Múzeu letectva Košice, &quot;Galéria II&quot;"/>
    <s v="Zabezpečenie ochrany zbierkových predmetov – veľkorozmerných exponátov, minimalizovať riziká ich degradácie, poškodenia a zničenia (prašnosť, dážď, sneh) výstavbou prestrešenia t. č. exteriérovej expozičnej plochy.  "/>
    <s v="Cieľom je zabezpečiť ochranu veľkoplošných zbierkových predmetov a sprístupnenie objektu galérie verejnsoti_x000a_"/>
    <m/>
    <s v="Zákon č. 206/2009 Z.z. o múzeách a o galériách a o ochrane predmetov kultúrnej hodnoty, §13 ods. 1 a  §8 g)"/>
    <n v="40"/>
    <x v="0"/>
    <n v="6000"/>
    <s v="zvýšenie výnosov"/>
    <x v="0"/>
    <x v="6"/>
    <s v="A2 Výstavba budovy"/>
    <s v="05 Projektová dokumentácia k dispozícii - pre realizáciu stavby"/>
    <s v="štátny rozpočet"/>
    <s v="08S0106 Múzeá a galérie "/>
    <s v="nie"/>
    <n v="1"/>
    <n v="2670055"/>
    <n v="0"/>
    <n v="0"/>
    <n v="0"/>
    <n v="0"/>
    <n v="0"/>
    <n v="900000"/>
    <n v="1770055"/>
    <n v="0"/>
    <n v="0"/>
    <n v="0"/>
    <n v="0"/>
    <s v="-"/>
    <n v="0"/>
    <n v="0"/>
    <n v="0"/>
    <n v="0"/>
    <n v="0"/>
    <n v="0"/>
    <n v="0"/>
    <n v="0"/>
    <n v="0"/>
    <n v="0"/>
    <n v="0"/>
    <s v="Prestrešenie t. č. exteriérovej expozičnej plochy. Bezpečnosť a ochrana zbierkových predmetov – veľkorozmerných exponátov. Minimalizované riziká ich degradácie, poškodenia a zničenia (prašnosť, dážď, sneh).Vytvorenie expozičného a výstavného priestoru pre veľkorozmerné zbierkové predmety a predmety kultúrnej hodnoty v zmysle zásad pre ochranu kultúrneho dedičstva a pre odborné uloženie zbierkových predmetov."/>
    <n v="0"/>
    <n v="1"/>
    <s v="A2"/>
    <n v="8"/>
    <n v="1"/>
    <n v="1"/>
    <n v="1"/>
    <n v="1"/>
    <n v="1"/>
    <n v="0"/>
    <n v="0"/>
    <n v="0"/>
    <n v="1"/>
    <n v="0"/>
    <n v="0"/>
    <n v="1"/>
    <n v="1"/>
    <n v="1"/>
    <n v="0"/>
    <n v="1"/>
    <n v="0"/>
    <n v="0"/>
    <n v="0"/>
    <n v="0"/>
    <n v="900000"/>
    <n v="1770055"/>
    <n v="0"/>
    <n v="0"/>
    <n v="0"/>
    <n v="0"/>
    <n v="0"/>
    <n v="0"/>
    <n v="0"/>
    <n v="0"/>
    <n v="0"/>
    <n v="0"/>
    <n v="0"/>
    <n v="0"/>
    <n v="0"/>
    <n v="0"/>
    <n v="0"/>
    <n v="0"/>
    <n v="0"/>
    <n v="0"/>
    <n v="0"/>
    <n v="0"/>
    <n v="0"/>
    <n v="0"/>
    <n v="0"/>
    <n v="0"/>
    <n v="0"/>
    <n v="0"/>
    <n v="0"/>
    <n v="0"/>
    <n v="0"/>
    <n v="0"/>
    <n v="0"/>
    <n v="0"/>
    <n v="0"/>
    <n v="0"/>
    <n v="0"/>
    <n v="0"/>
    <n v="0"/>
    <n v="6000"/>
    <n v="6000"/>
    <n v="6000"/>
    <n v="6000"/>
    <n v="6000"/>
    <n v="6000"/>
    <n v="6000"/>
    <n v="6000"/>
    <n v="6000"/>
    <n v="6000"/>
    <n v="6000"/>
    <n v="6000"/>
    <n v="6000"/>
    <n v="6000"/>
    <n v="6000"/>
    <n v="6000"/>
    <n v="6000"/>
    <n v="6000"/>
    <n v="6000"/>
    <n v="6000"/>
    <n v="6000"/>
    <n v="6000"/>
    <n v="6000"/>
    <n v="6000"/>
    <n v="6000"/>
    <n v="6000"/>
    <n v="6000"/>
    <n v="6000"/>
    <n v="6000"/>
    <n v="6000"/>
    <n v="6000"/>
    <n v="6000"/>
    <n v="6000"/>
    <n v="6000"/>
    <n v="6000"/>
    <n v="6000"/>
    <n v="6000"/>
    <n v="6000"/>
    <n v="6000"/>
    <n v="6000"/>
    <n v="6000"/>
    <n v="6000"/>
    <n v="6000"/>
    <n v="0"/>
    <n v="0"/>
    <n v="740432.22731269372"/>
    <n v="1386884.4085883282"/>
    <n v="0"/>
    <n v="0"/>
    <n v="0"/>
    <n v="0"/>
    <n v="0"/>
    <n v="0"/>
    <n v="0"/>
    <n v="0"/>
    <n v="0"/>
    <n v="0"/>
    <n v="0"/>
    <n v="0"/>
    <n v="0"/>
    <n v="0"/>
    <n v="0"/>
    <n v="0"/>
    <n v="0"/>
    <n v="0"/>
    <n v="0"/>
    <n v="0"/>
    <n v="0"/>
    <n v="0"/>
    <n v="0"/>
    <n v="0"/>
    <n v="0"/>
    <n v="0"/>
    <n v="0"/>
    <n v="0"/>
    <n v="0"/>
    <n v="0"/>
    <n v="0"/>
    <n v="0"/>
    <n v="0"/>
    <n v="0"/>
    <n v="0"/>
    <n v="0"/>
    <n v="5442.1768707482988"/>
    <n v="5183.0255911888562"/>
    <n v="4936.2148487512923"/>
    <n v="4701.156998810754"/>
    <n v="4477.2923798197662"/>
    <n v="4264.0879807807287"/>
    <n v="4061.0361721721229"/>
    <n v="3867.6534973067837"/>
    <n v="3683.4795212445561"/>
    <n v="3508.0757345186244"/>
    <n v="3341.0245090653571"/>
    <n v="3181.9281038717681"/>
    <n v="3030.407717973113"/>
    <n v="2886.1025885458212"/>
    <n v="2748.6691319484012"/>
    <n v="2617.7801256651437"/>
    <n v="2493.123929204899"/>
    <n v="2374.4037420999039"/>
    <n v="2261.3368972380035"/>
    <n v="2153.6541878457178"/>
    <n v="2051.0992265197315"/>
    <n v="1953.427834780696"/>
    <n v="1860.4074616959012"/>
    <n v="1771.8166301865726"/>
    <n v="1687.4444097014978"/>
    <n v="1607.0899140014262"/>
    <n v="1530.5618228585013"/>
    <n v="1457.6779265319058"/>
    <n v="1388.2646919351489"/>
    <n v="1322.156849462046"/>
    <n v="1259.1969994876629"/>
    <n v="1199.2352376072981"/>
    <n v="1142.1287977212362"/>
    <n v="1087.7417121154629"/>
    <n v="1035.9444877290125"/>
    <n v="986.61379783715461"/>
    <n v="939.63218841633795"/>
    <n v="894.88779849175023"/>
    <n v="852.27409380166694"/>
    <n v="811.68961314444471"/>
    <n v="2127316.6359010218"/>
    <n v="98051.922022825325"/>
    <x v="371"/>
  </r>
  <r>
    <s v="ŠVK BB"/>
    <s v="Štátna vedecká knižnica v Banskej Bystrici"/>
    <x v="373"/>
    <n v="8"/>
    <s v="Modernizácia audiovizuálneho pracoviska."/>
    <s v="Zabezpečenie funkčných technológií na získavanie, správu a sprístupňovanie audiovizuálnych dokumentov a zbierok Literárneho a hudobného múzea - jedinečných, originálnych  auditívnych a audiovizuálnych nahrávok významných slovenských spisovateľov a hudobných skladateľov ."/>
    <s v="Vytvorenie a správa digitálneho repozitára - zaistenie dlhodobej ochrany digitálnych materiálov a ich udržateľnú použiteľnosť; ochrana a bezpečnosť zbierkových predmetov audiovizuálneho charakteru."/>
    <s v="N/A"/>
    <s v="Zákon č. 206/2009 Z.z. o múzeách a o galériách a o ochrane predmetov kultúrnej hodnoty, §9 a 12 až 15"/>
    <n v="5"/>
    <x v="3"/>
    <n v="300"/>
    <s v="Ušetrenie času a pracovnej kapacity používaním modernejších technológií "/>
    <x v="0"/>
    <x v="3"/>
    <s v="D3 Obstaranie novej IT funkcionality"/>
    <s v="01 Investičný zámer"/>
    <s v="štátny rozpočet"/>
    <s v="08T010E"/>
    <s v="nie"/>
    <n v="1"/>
    <n v="30000"/>
    <n v="0"/>
    <n v="0"/>
    <n v="0"/>
    <n v="30000"/>
    <n v="0"/>
    <n v="0"/>
    <n v="0"/>
    <n v="0"/>
    <n v="0"/>
    <n v="0"/>
    <n v="0"/>
    <s v="-"/>
    <n v="0"/>
    <n v="0"/>
    <n v="0"/>
    <n v="0"/>
    <n v="0"/>
    <n v="0"/>
    <n v="0"/>
    <n v="0"/>
    <n v="0"/>
    <n v="0"/>
    <n v="0"/>
    <s v="Súčasťou projektu bude implementácia IT infraštruktúry "/>
    <n v="1"/>
    <n v="0"/>
    <s v="D3"/>
    <n v="9"/>
    <n v="1"/>
    <n v="1"/>
    <n v="1"/>
    <n v="1"/>
    <n v="1"/>
    <n v="1"/>
    <n v="1"/>
    <n v="0"/>
    <n v="1"/>
    <n v="0"/>
    <n v="0"/>
    <n v="1"/>
    <n v="1"/>
    <n v="1"/>
    <n v="0"/>
    <n v="1"/>
    <n v="0"/>
    <n v="0"/>
    <n v="30000"/>
    <n v="0"/>
    <n v="0"/>
    <n v="0"/>
    <n v="0"/>
    <n v="0"/>
    <n v="0"/>
    <n v="0"/>
    <n v="0"/>
    <n v="0"/>
    <n v="0"/>
    <n v="0"/>
    <n v="0"/>
    <n v="0"/>
    <n v="0"/>
    <n v="0"/>
    <n v="0"/>
    <n v="0"/>
    <n v="0"/>
    <n v="0"/>
    <n v="0"/>
    <n v="0"/>
    <n v="0"/>
    <n v="0"/>
    <n v="0"/>
    <n v="0"/>
    <n v="0"/>
    <n v="0"/>
    <n v="0"/>
    <n v="0"/>
    <n v="0"/>
    <n v="0"/>
    <n v="0"/>
    <n v="0"/>
    <n v="0"/>
    <n v="0"/>
    <n v="0"/>
    <n v="0"/>
    <n v="0"/>
    <n v="0"/>
    <n v="0"/>
    <n v="300"/>
    <n v="300"/>
    <n v="300"/>
    <n v="300"/>
    <n v="300"/>
    <n v="300"/>
    <n v="300"/>
    <n v="300"/>
    <n v="300"/>
    <n v="300"/>
    <n v="300"/>
    <n v="300"/>
    <n v="300"/>
    <n v="300"/>
    <n v="300"/>
    <n v="300"/>
    <n v="300"/>
    <n v="300"/>
    <n v="300"/>
    <n v="300"/>
    <n v="300"/>
    <n v="300"/>
    <n v="300"/>
    <n v="300"/>
    <n v="300"/>
    <n v="300"/>
    <n v="300"/>
    <n v="300"/>
    <n v="300"/>
    <n v="300"/>
    <n v="300"/>
    <n v="300"/>
    <n v="300"/>
    <n v="300"/>
    <n v="300"/>
    <n v="300"/>
    <n v="300"/>
    <n v="300"/>
    <n v="300"/>
    <n v="300"/>
    <n v="300"/>
    <n v="300"/>
    <n v="300"/>
    <n v="27210.884353741494"/>
    <n v="0"/>
    <n v="0"/>
    <n v="0"/>
    <n v="0"/>
    <n v="0"/>
    <n v="0"/>
    <n v="0"/>
    <n v="0"/>
    <n v="0"/>
    <n v="0"/>
    <n v="0"/>
    <n v="0"/>
    <n v="0"/>
    <n v="0"/>
    <n v="0"/>
    <n v="0"/>
    <n v="0"/>
    <n v="0"/>
    <n v="0"/>
    <n v="0"/>
    <n v="0"/>
    <n v="0"/>
    <n v="0"/>
    <n v="0"/>
    <n v="0"/>
    <n v="0"/>
    <n v="0"/>
    <n v="0"/>
    <n v="0"/>
    <n v="0"/>
    <n v="0"/>
    <n v="0"/>
    <n v="0"/>
    <n v="0"/>
    <n v="0"/>
    <n v="0"/>
    <n v="0"/>
    <n v="0"/>
    <n v="0"/>
    <n v="272.10884353741494"/>
    <n v="259.1512795594428"/>
    <n v="246.81074243756458"/>
    <n v="235.05784994053769"/>
    <n v="223.8646189909883"/>
    <n v="213.20439903903645"/>
    <n v="203.05180860860617"/>
    <n v="193.3826748653392"/>
    <n v="184.17397606222778"/>
    <n v="175.40378672593121"/>
    <n v="167.05122545326785"/>
    <n v="159.0964051935884"/>
    <n v="151.52038589865566"/>
    <n v="144.30512942729106"/>
    <n v="137.43345659742008"/>
    <n v="130.88900628325717"/>
    <n v="124.65619646024494"/>
    <n v="118.72018710499519"/>
    <n v="113.06684486190018"/>
    <n v="107.68270939228589"/>
    <n v="102.55496132598657"/>
    <n v="97.671391739034803"/>
    <n v="93.020373084795068"/>
    <n v="88.590831509328623"/>
    <n v="84.372220485074877"/>
    <n v="80.354495700071311"/>
    <n v="76.528091142925064"/>
    <n v="72.883896326595291"/>
    <n v="69.413234596757448"/>
    <n v="66.107842473102295"/>
    <n v="62.959849974383147"/>
    <n v="59.961761880364904"/>
    <n v="57.106439886061814"/>
    <n v="54.387085605773144"/>
    <n v="51.797224386450623"/>
    <n v="49.33068989185773"/>
    <n v="46.981609420816895"/>
    <n v="44.744389924587509"/>
    <n v="42.613704690083352"/>
    <n v="40.584480657222237"/>
    <n v="27210.884353741494"/>
    <n v="1236.9933344659485"/>
    <x v="372"/>
  </r>
  <r>
    <s v="SND"/>
    <s v="Slovenské národné divadlo"/>
    <x v="374"/>
    <m/>
    <s v="Rekonštrukcia Umelecko-dekoračných dielní"/>
    <s v="Komplexná rekonštrukcia objektov Umelecko-dekoračných dielní - stavba aj technológie"/>
    <s v="Zabezpečiť bezporuchový chod Umelecko-dekoračných dielní, bezpečnosť na pracovisku a optimálne pracovné podmienky - obnova budov a všetkých technológií zohľadňujúc energetickú efektívnosť a optimalizáciu nákladov na prevádzku"/>
    <m/>
    <s v="Zákon č. 278/1993 Z.z. o správe majetku štátu, §3 ods. 2; Zákon č. 385/1997 Z.z. o Slov.národnom divadle, §4 ods. 4"/>
    <n v="40"/>
    <x v="0"/>
    <n v="16150"/>
    <s v="momentálne sa realizuje projekt potrebný na čerpanie prostriedkov z plánu obnovy, výška ušetrených nákladov je stanovena na dolnú hranicu úspor energií = 30% potrebých na ich čerpanie "/>
    <x v="0"/>
    <x v="1"/>
    <s v="B3 Stavebná rekonštrukcia priestorov"/>
    <s v="01 Investičný zámer"/>
    <s v="Plán obnovy a odolnosti SR"/>
    <s v="08S0101"/>
    <s v="nie"/>
    <n v="0.63"/>
    <n v="7115010"/>
    <n v="325000"/>
    <m/>
    <m/>
    <n v="325000"/>
    <n v="6000000"/>
    <n v="790010"/>
    <n v="0"/>
    <n v="0"/>
    <n v="0"/>
    <n v="0"/>
    <n v="0"/>
    <s v="-"/>
    <n v="0"/>
    <n v="0"/>
    <n v="0"/>
    <n v="0"/>
    <n v="0"/>
    <n v="0"/>
    <n v="0"/>
    <n v="0"/>
    <n v="0"/>
    <n v="0"/>
    <n v="0"/>
    <s v="Existuje možnosť financovať realizáciu zdrojmi plánu obnovy (podmienkou je pripravenosť investície v okamihu výzvy) "/>
    <n v="0"/>
    <n v="1"/>
    <s v="B3"/>
    <n v="7"/>
    <n v="1"/>
    <n v="1"/>
    <n v="1"/>
    <n v="0"/>
    <n v="1"/>
    <n v="0"/>
    <n v="0"/>
    <n v="0"/>
    <n v="1"/>
    <n v="0"/>
    <n v="0"/>
    <n v="1"/>
    <n v="1"/>
    <n v="1"/>
    <n v="0"/>
    <n v="1"/>
    <n v="0"/>
    <n v="0"/>
    <n v="325000"/>
    <n v="6000000"/>
    <n v="790010"/>
    <n v="0"/>
    <n v="0"/>
    <n v="0"/>
    <n v="0"/>
    <n v="0"/>
    <n v="0"/>
    <n v="0"/>
    <n v="0"/>
    <n v="0"/>
    <n v="0"/>
    <n v="0"/>
    <n v="0"/>
    <n v="0"/>
    <n v="0"/>
    <n v="0"/>
    <n v="0"/>
    <n v="0"/>
    <n v="0"/>
    <n v="0"/>
    <n v="0"/>
    <n v="0"/>
    <n v="0"/>
    <n v="0"/>
    <n v="0"/>
    <n v="0"/>
    <n v="0"/>
    <n v="0"/>
    <n v="0"/>
    <n v="0"/>
    <n v="0"/>
    <n v="0"/>
    <n v="0"/>
    <n v="0"/>
    <n v="0"/>
    <n v="0"/>
    <n v="0"/>
    <n v="0"/>
    <n v="0"/>
    <n v="16150"/>
    <n v="16150"/>
    <n v="16150"/>
    <n v="16150"/>
    <n v="16150"/>
    <n v="16150"/>
    <n v="16150"/>
    <n v="16150"/>
    <n v="16150"/>
    <n v="16150"/>
    <n v="16150"/>
    <n v="16150"/>
    <n v="16150"/>
    <n v="16150"/>
    <n v="16150"/>
    <n v="16150"/>
    <n v="16150"/>
    <n v="16150"/>
    <n v="16150"/>
    <n v="16150"/>
    <n v="16150"/>
    <n v="16150"/>
    <n v="16150"/>
    <n v="16150"/>
    <n v="16150"/>
    <n v="16150"/>
    <n v="16150"/>
    <n v="16150"/>
    <n v="16150"/>
    <n v="16150"/>
    <n v="16150"/>
    <n v="16150"/>
    <n v="16150"/>
    <n v="16150"/>
    <n v="16150"/>
    <n v="16150"/>
    <n v="16150"/>
    <n v="16150"/>
    <n v="16150"/>
    <n v="16150"/>
    <n v="16150"/>
    <n v="16150"/>
    <n v="16150"/>
    <n v="294784.58049886621"/>
    <n v="5183025.5911888555"/>
    <n v="649943.18211033463"/>
    <n v="0"/>
    <n v="0"/>
    <n v="0"/>
    <n v="0"/>
    <n v="0"/>
    <n v="0"/>
    <n v="0"/>
    <n v="0"/>
    <n v="0"/>
    <n v="0"/>
    <n v="0"/>
    <n v="0"/>
    <n v="0"/>
    <n v="0"/>
    <n v="0"/>
    <n v="0"/>
    <n v="0"/>
    <n v="0"/>
    <n v="0"/>
    <n v="0"/>
    <n v="0"/>
    <n v="0"/>
    <n v="0"/>
    <n v="0"/>
    <n v="0"/>
    <n v="0"/>
    <n v="0"/>
    <n v="0"/>
    <n v="0"/>
    <n v="0"/>
    <n v="0"/>
    <n v="0"/>
    <n v="0"/>
    <n v="0"/>
    <n v="0"/>
    <n v="0"/>
    <n v="0"/>
    <n v="14648.526077097506"/>
    <n v="13950.977216283338"/>
    <n v="13286.644967888895"/>
    <n v="12653.947588465611"/>
    <n v="12051.378655681538"/>
    <n v="11477.503481601461"/>
    <n v="10930.955696763298"/>
    <n v="10410.433996917425"/>
    <n v="9914.6990446832624"/>
    <n v="9442.5705187459644"/>
    <n v="8992.9243035675863"/>
    <n v="8564.6898129215097"/>
    <n v="8156.8474408776292"/>
    <n v="7768.4261341691681"/>
    <n v="7398.5010801611134"/>
    <n v="7046.1915049153449"/>
    <n v="6710.6585761098531"/>
    <n v="6391.103405818907"/>
    <n v="6086.7651483989594"/>
    <n v="5796.9191889513904"/>
    <n v="5520.8754180489432"/>
    <n v="5257.9765886180403"/>
    <n v="5007.5967510648006"/>
    <n v="4769.1397629188577"/>
    <n v="4542.0378694465317"/>
    <n v="4325.7503518538388"/>
    <n v="4119.7622398607991"/>
    <n v="3923.583085581713"/>
    <n v="3736.7457957921092"/>
    <n v="3558.805519802007"/>
    <n v="3389.3385902876262"/>
    <n v="3227.941514559644"/>
    <n v="3074.2300138663277"/>
    <n v="2927.8381084441212"/>
    <n v="2788.4172461372586"/>
    <n v="2655.6354725116744"/>
    <n v="2529.1766404873097"/>
    <n v="2408.7396576069609"/>
    <n v="2294.0377691494868"/>
    <n v="2184.7978753804637"/>
    <n v="6127753.353798056"/>
    <n v="263923.09011143824"/>
    <x v="373"/>
  </r>
  <r>
    <s v="SÚH"/>
    <s v="Slovenská ústredná hvezdáreň Hurbanovo"/>
    <x v="375"/>
    <n v="5"/>
    <s v="Výstavba astronomickej pozorovateľne"/>
    <s v="SÚH vo vedeckovýskumnej oblasti plánuje rozšírenie pozorovacích programov. Pre ich realizáciu potrebuje vybudovať samostatnú pozorovateľňu s astronomických prístrojovým vybavením, ktorá bude vyhovovať moderným kritériám astronomických pozorovaní  - automatizácia."/>
    <s v="Cieľom je realizovať pravidelný pozorovací program zákrytov a fotometrie. "/>
    <s v="N/A"/>
    <s v="Zriaďovacia listina SÚH, Čl. 1 ods. 2 písm. b) "/>
    <n v="40"/>
    <x v="3"/>
    <n v="240"/>
    <s v="KPI hodnota vyjadruje rozšírenie vedecko-výskumného pozorovacieho programu."/>
    <x v="0"/>
    <x v="6"/>
    <s v="A2 Výstavba budovy"/>
    <s v="01 Investičný zámer"/>
    <s v="štátny rozpočet"/>
    <s v="08S0107 Osvetová činnosť a tradičná ľudová kultúra "/>
    <s v="nie"/>
    <n v="1"/>
    <n v="110000"/>
    <n v="6000"/>
    <n v="0"/>
    <n v="0"/>
    <n v="6000"/>
    <n v="104000"/>
    <n v="0"/>
    <n v="0"/>
    <n v="0"/>
    <n v="0"/>
    <n v="0"/>
    <n v="0"/>
    <s v="-"/>
    <n v="0"/>
    <n v="0"/>
    <n v="0"/>
    <n v="0"/>
    <n v="0"/>
    <n v="0"/>
    <n v="0"/>
    <n v="0"/>
    <n v="0"/>
    <n v="0"/>
    <n v="0"/>
    <m/>
    <n v="0"/>
    <n v="0"/>
    <s v="A2"/>
    <n v="8"/>
    <n v="1"/>
    <n v="1"/>
    <n v="0"/>
    <n v="1"/>
    <n v="1"/>
    <n v="1"/>
    <n v="1"/>
    <n v="0"/>
    <n v="1"/>
    <n v="0"/>
    <n v="0"/>
    <n v="1"/>
    <n v="1"/>
    <n v="1"/>
    <n v="0"/>
    <n v="1"/>
    <n v="0"/>
    <n v="0"/>
    <n v="6000"/>
    <n v="104000"/>
    <n v="0"/>
    <n v="0"/>
    <n v="0"/>
    <n v="0"/>
    <n v="0"/>
    <n v="0"/>
    <n v="0"/>
    <n v="0"/>
    <n v="0"/>
    <n v="0"/>
    <n v="0"/>
    <n v="0"/>
    <n v="0"/>
    <n v="0"/>
    <n v="0"/>
    <n v="0"/>
    <n v="0"/>
    <n v="0"/>
    <n v="0"/>
    <n v="0"/>
    <n v="0"/>
    <n v="0"/>
    <n v="0"/>
    <n v="0"/>
    <n v="0"/>
    <n v="0"/>
    <n v="0"/>
    <n v="0"/>
    <n v="0"/>
    <n v="0"/>
    <n v="0"/>
    <n v="0"/>
    <n v="0"/>
    <n v="0"/>
    <n v="0"/>
    <n v="0"/>
    <n v="0"/>
    <n v="0"/>
    <n v="0"/>
    <n v="240"/>
    <n v="240"/>
    <n v="240"/>
    <n v="240"/>
    <n v="240"/>
    <n v="240"/>
    <n v="240"/>
    <n v="240"/>
    <n v="240"/>
    <n v="240"/>
    <n v="240"/>
    <n v="240"/>
    <n v="240"/>
    <n v="240"/>
    <n v="240"/>
    <n v="240"/>
    <n v="240"/>
    <n v="240"/>
    <n v="240"/>
    <n v="240"/>
    <n v="240"/>
    <n v="240"/>
    <n v="240"/>
    <n v="240"/>
    <n v="240"/>
    <n v="240"/>
    <n v="240"/>
    <n v="240"/>
    <n v="240"/>
    <n v="240"/>
    <n v="240"/>
    <n v="240"/>
    <n v="240"/>
    <n v="240"/>
    <n v="240"/>
    <n v="240"/>
    <n v="240"/>
    <n v="240"/>
    <n v="240"/>
    <n v="240"/>
    <n v="240"/>
    <n v="240"/>
    <n v="240"/>
    <n v="5442.1768707482988"/>
    <n v="89839.110247273507"/>
    <n v="0"/>
    <n v="0"/>
    <n v="0"/>
    <n v="0"/>
    <n v="0"/>
    <n v="0"/>
    <n v="0"/>
    <n v="0"/>
    <n v="0"/>
    <n v="0"/>
    <n v="0"/>
    <n v="0"/>
    <n v="0"/>
    <n v="0"/>
    <n v="0"/>
    <n v="0"/>
    <n v="0"/>
    <n v="0"/>
    <n v="0"/>
    <n v="0"/>
    <n v="0"/>
    <n v="0"/>
    <n v="0"/>
    <n v="0"/>
    <n v="0"/>
    <n v="0"/>
    <n v="0"/>
    <n v="0"/>
    <n v="0"/>
    <n v="0"/>
    <n v="0"/>
    <n v="0"/>
    <n v="0"/>
    <n v="0"/>
    <n v="0"/>
    <n v="0"/>
    <n v="0"/>
    <n v="0"/>
    <n v="217.68707482993196"/>
    <n v="207.32102364755423"/>
    <n v="197.44859395005167"/>
    <n v="188.04627995243015"/>
    <n v="179.09169519279064"/>
    <n v="170.56351923122915"/>
    <n v="162.44144688688493"/>
    <n v="154.70613989227135"/>
    <n v="147.33918084978222"/>
    <n v="140.32302938074497"/>
    <n v="133.64098036261427"/>
    <n v="127.27712415487072"/>
    <n v="121.21630871892452"/>
    <n v="115.44410354183285"/>
    <n v="109.94676527793605"/>
    <n v="104.71120502660575"/>
    <n v="99.724957168195957"/>
    <n v="94.976149683996141"/>
    <n v="90.453475889520149"/>
    <n v="86.146167513828715"/>
    <n v="82.043969060789252"/>
    <n v="78.137113391227842"/>
    <n v="74.416298467836057"/>
    <n v="70.872665207462902"/>
    <n v="67.497776388059904"/>
    <n v="64.283596560057049"/>
    <n v="61.222472914340052"/>
    <n v="58.30711706127623"/>
    <n v="55.530587677405954"/>
    <n v="52.886273978481839"/>
    <n v="50.367879979506519"/>
    <n v="47.969409504291924"/>
    <n v="45.685151908849448"/>
    <n v="43.509668484618516"/>
    <n v="41.437779509160499"/>
    <n v="39.464551913486183"/>
    <n v="37.585287536653517"/>
    <n v="35.795511939670007"/>
    <n v="34.090963752066678"/>
    <n v="32.467584525777788"/>
    <n v="95281.287118021806"/>
    <n v="3922.076880913015"/>
    <x v="374"/>
  </r>
  <r>
    <s v="UKB"/>
    <s v="Univerzitná knižnica v Bratislave"/>
    <x v="376"/>
    <n v="16"/>
    <s v="Obnova systému chladenia CDA ako podporná NON IKT technológia pre CDA aj DDP"/>
    <s v="Národný projekt Centrálny dátový archív (CDA) realizovala UKB v rámci OPIS OP2. Súčasťou NON IKT technológií nevyhnutných pre bezproblémové a nepretržité fungovanie dátového archívu je systém chladenia.  Aktuálny systém chladenia CDA bol dodaný v roku 2013. Aj krátky výpadok chladiaceho systému CDA môže spôsobiť rapídne zvýšenie teploty v Dátovom centre CDA a následne nekontrolovateľné a neriadené vypínanie  IKT CDA zariadení aj taktiež IKT DDP zariadení, čo môže narobiť veľké škody na kultúrnom dedičstve Slovenskej repobuliky. Systém chladenia už má skoro 10 rokov."/>
    <s v="Cieľom je obnova systému chladenia pre dátové centrum CDA (s chladiacim výkonom 130 kW), vrátane inštalácia a spustenia do prevádzky. Systém chladenia zabezpečuje plynulé chladenie  zariadení IKT CDA aj IKT DDP, ktoré nesmú byť neočakávane vypnuté. "/>
    <s v="N/A"/>
    <s v="Stratégia rozvoja slovenského knihovníctva na roky 2015 – 2020, /strategická oblasť č. 2/ priorita 2.3 opatrenie 2.3.1 "/>
    <n v="5"/>
    <x v="0"/>
    <n v="3500"/>
    <s v="Zachovanie  kultúrneho dedičstva Slovenskej republiky (vložené dáta od pamäťových a kultúrnych inštitúcií - PFI).Systém chladenia má už skoro 10 rokov, je opotrebovaný."/>
    <x v="0"/>
    <x v="3"/>
    <s v="D2 Zhodnotenie existujúceho špeciálneho HW/SW"/>
    <s v="01 Investičný zámer"/>
    <s v="štátny rozpočet"/>
    <s v="0EK0I04 ORES - Podpora prezentácie kultúrno-osvetovej činnosti"/>
    <s v="nie"/>
    <n v="1"/>
    <n v="400000"/>
    <n v="0"/>
    <n v="0"/>
    <n v="0"/>
    <n v="400000"/>
    <n v="0"/>
    <n v="0"/>
    <n v="0"/>
    <n v="0"/>
    <n v="0"/>
    <n v="0"/>
    <n v="0"/>
    <s v="-"/>
    <n v="0"/>
    <n v="0"/>
    <n v="0"/>
    <n v="0"/>
    <n v="0"/>
    <n v="0"/>
    <n v="0"/>
    <n v="0"/>
    <n v="0"/>
    <n v="0"/>
    <n v="0"/>
    <m/>
    <n v="0"/>
    <n v="0"/>
    <s v="D2"/>
    <n v="9"/>
    <n v="1"/>
    <n v="1"/>
    <n v="1"/>
    <n v="1"/>
    <n v="1"/>
    <n v="1"/>
    <n v="1"/>
    <n v="0"/>
    <n v="1"/>
    <n v="0"/>
    <n v="0"/>
    <n v="1"/>
    <n v="1"/>
    <n v="1"/>
    <n v="0"/>
    <n v="1"/>
    <n v="0"/>
    <n v="0"/>
    <n v="400000"/>
    <n v="0"/>
    <n v="0"/>
    <n v="0"/>
    <n v="0"/>
    <n v="0"/>
    <n v="0"/>
    <n v="0"/>
    <n v="0"/>
    <n v="0"/>
    <n v="0"/>
    <n v="0"/>
    <n v="0"/>
    <n v="0"/>
    <n v="0"/>
    <n v="0"/>
    <n v="0"/>
    <n v="0"/>
    <n v="0"/>
    <n v="0"/>
    <n v="0"/>
    <n v="0"/>
    <n v="0"/>
    <n v="0"/>
    <n v="0"/>
    <n v="0"/>
    <n v="0"/>
    <n v="0"/>
    <n v="0"/>
    <n v="0"/>
    <n v="0"/>
    <n v="0"/>
    <n v="0"/>
    <n v="0"/>
    <n v="0"/>
    <n v="0"/>
    <n v="0"/>
    <n v="0"/>
    <n v="0"/>
    <n v="0"/>
    <n v="0"/>
    <n v="3500"/>
    <n v="3500"/>
    <n v="3500"/>
    <n v="3500"/>
    <n v="3500"/>
    <n v="3500"/>
    <n v="3500"/>
    <n v="3500"/>
    <n v="3500"/>
    <n v="3500"/>
    <n v="3500"/>
    <n v="3500"/>
    <n v="3500"/>
    <n v="3500"/>
    <n v="3500"/>
    <n v="3500"/>
    <n v="3500"/>
    <n v="3500"/>
    <n v="3500"/>
    <n v="3500"/>
    <n v="3500"/>
    <n v="3500"/>
    <n v="3500"/>
    <n v="3500"/>
    <n v="3500"/>
    <n v="3500"/>
    <n v="3500"/>
    <n v="3500"/>
    <n v="3500"/>
    <n v="3500"/>
    <n v="3500"/>
    <n v="3500"/>
    <n v="3500"/>
    <n v="3500"/>
    <n v="3500"/>
    <n v="3500"/>
    <n v="3500"/>
    <n v="3500"/>
    <n v="3500"/>
    <n v="3500"/>
    <n v="3500"/>
    <n v="3500"/>
    <n v="3500"/>
    <n v="362811.79138321994"/>
    <n v="0"/>
    <n v="0"/>
    <n v="0"/>
    <n v="0"/>
    <n v="0"/>
    <n v="0"/>
    <n v="0"/>
    <n v="0"/>
    <n v="0"/>
    <n v="0"/>
    <n v="0"/>
    <n v="0"/>
    <n v="0"/>
    <n v="0"/>
    <n v="0"/>
    <n v="0"/>
    <n v="0"/>
    <n v="0"/>
    <n v="0"/>
    <n v="0"/>
    <n v="0"/>
    <n v="0"/>
    <n v="0"/>
    <n v="0"/>
    <n v="0"/>
    <n v="0"/>
    <n v="0"/>
    <n v="0"/>
    <n v="0"/>
    <n v="0"/>
    <n v="0"/>
    <n v="0"/>
    <n v="0"/>
    <n v="0"/>
    <n v="0"/>
    <n v="0"/>
    <n v="0"/>
    <n v="0"/>
    <n v="0"/>
    <n v="3174.6031746031745"/>
    <n v="3023.4315948601661"/>
    <n v="2879.4586617715868"/>
    <n v="2742.3415826396063"/>
    <n v="2611.753888228197"/>
    <n v="2487.3846554554252"/>
    <n v="2368.9377671004049"/>
    <n v="2256.1312067622903"/>
    <n v="2148.6963873926575"/>
    <n v="2046.377511802531"/>
    <n v="1948.9309636214582"/>
    <n v="1856.1247272585313"/>
    <n v="1767.7378354843161"/>
    <n v="1683.5598433183957"/>
    <n v="1603.3903269699008"/>
    <n v="1527.0384066380004"/>
    <n v="1454.3222920361909"/>
    <n v="1385.0688495582772"/>
    <n v="1319.1131900555022"/>
    <n v="1256.2982762433353"/>
    <n v="1196.4745488031765"/>
    <n v="1139.4995702887393"/>
    <n v="1085.2376859892759"/>
    <n v="1033.5597009421674"/>
    <n v="984.34257232587368"/>
    <n v="937.469116500832"/>
    <n v="892.82773000079249"/>
    <n v="850.31212381027842"/>
    <n v="809.82107029550355"/>
    <n v="771.25816218619354"/>
    <n v="734.53158303447003"/>
    <n v="699.55388860425717"/>
    <n v="666.24179867072121"/>
    <n v="634.51599873402006"/>
    <n v="604.3009511752573"/>
    <n v="575.52471540500687"/>
    <n v="548.11877657619709"/>
    <n v="522.017882453521"/>
    <n v="497.15988805097243"/>
    <n v="473.48560766759272"/>
    <n v="362811.79138321994"/>
    <n v="14431.588902102731"/>
    <x v="375"/>
  </r>
  <r>
    <s v="SNG"/>
    <s v="Slovenská národná galéria"/>
    <x v="377"/>
    <n v="10"/>
    <s v="Rekonštrukcia Kaštieľa v Strážkach"/>
    <s v="Rekonštrukcia Kaštieľa v Strážkach"/>
    <s v="Rekonštrukcia Kaštieľa v Strážkach"/>
    <s v="N/A"/>
    <m/>
    <n v="40"/>
    <x v="1"/>
    <n v="14053"/>
    <s v="celková návštevnosť za rok 2022"/>
    <x v="0"/>
    <x v="1"/>
    <s v="B1 Komplexná rekonštrukcia"/>
    <s v="01 Investičný zámer"/>
    <s v="kombinované"/>
    <s v="08S0106"/>
    <s v="áno"/>
    <n v="0.15"/>
    <n v="7200000"/>
    <n v="300000"/>
    <n v="0"/>
    <n v="0"/>
    <n v="0"/>
    <n v="1300000"/>
    <n v="3000000"/>
    <n v="2900000"/>
    <n v="0"/>
    <n v="0"/>
    <n v="0"/>
    <n v="0"/>
    <s v="-"/>
    <n v="0"/>
    <n v="0"/>
    <n v="0"/>
    <n v="0"/>
    <n v="0"/>
    <n v="0"/>
    <n v="0"/>
    <n v="0"/>
    <n v="0"/>
    <n v="0"/>
    <n v="0"/>
    <m/>
    <n v="0"/>
    <n v="1"/>
    <s v="B1"/>
    <n v="7"/>
    <n v="1"/>
    <n v="1"/>
    <n v="1"/>
    <n v="1"/>
    <n v="1"/>
    <n v="1"/>
    <n v="0"/>
    <n v="1"/>
    <n v="1"/>
    <n v="0"/>
    <n v="0"/>
    <n v="1"/>
    <n v="0"/>
    <n v="0"/>
    <n v="0"/>
    <n v="0"/>
    <n v="0"/>
    <n v="0"/>
    <n v="0"/>
    <n v="1300000"/>
    <n v="3000000"/>
    <n v="2900000"/>
    <n v="0"/>
    <n v="0"/>
    <n v="0"/>
    <n v="0"/>
    <n v="0"/>
    <n v="0"/>
    <n v="0"/>
    <n v="0"/>
    <n v="0"/>
    <n v="0"/>
    <n v="0"/>
    <n v="0"/>
    <n v="0"/>
    <n v="0"/>
    <n v="0"/>
    <n v="0"/>
    <n v="0"/>
    <n v="0"/>
    <n v="0"/>
    <n v="0"/>
    <n v="0"/>
    <n v="0"/>
    <n v="0"/>
    <n v="0"/>
    <n v="0"/>
    <n v="0"/>
    <n v="0"/>
    <n v="0"/>
    <n v="0"/>
    <n v="0"/>
    <n v="0"/>
    <n v="0"/>
    <n v="0"/>
    <n v="0"/>
    <n v="0"/>
    <n v="0"/>
    <n v="0"/>
    <n v="14053"/>
    <n v="14053"/>
    <n v="14053"/>
    <n v="14053"/>
    <n v="14053"/>
    <n v="14053"/>
    <n v="14053"/>
    <n v="14053"/>
    <n v="14053"/>
    <n v="14053"/>
    <n v="14053"/>
    <n v="14053"/>
    <n v="14053"/>
    <n v="14053"/>
    <n v="14053"/>
    <n v="14053"/>
    <n v="14053"/>
    <n v="14053"/>
    <n v="14053"/>
    <n v="14053"/>
    <n v="14053"/>
    <n v="14053"/>
    <n v="14053"/>
    <n v="14053"/>
    <n v="14053"/>
    <n v="14053"/>
    <n v="14053"/>
    <n v="14053"/>
    <n v="14053"/>
    <n v="14053"/>
    <n v="14053"/>
    <n v="14053"/>
    <n v="14053"/>
    <n v="14053"/>
    <n v="14053"/>
    <n v="14053"/>
    <n v="14053"/>
    <n v="14053"/>
    <n v="14053"/>
    <n v="14053"/>
    <n v="14053"/>
    <n v="14053"/>
    <n v="14053"/>
    <n v="0"/>
    <n v="1122988.8780909188"/>
    <n v="2468107.4243756458"/>
    <n v="2272225.8827585308"/>
    <n v="0"/>
    <n v="0"/>
    <n v="0"/>
    <n v="0"/>
    <n v="0"/>
    <n v="0"/>
    <n v="0"/>
    <n v="0"/>
    <n v="0"/>
    <n v="0"/>
    <n v="0"/>
    <n v="0"/>
    <n v="0"/>
    <n v="0"/>
    <n v="0"/>
    <n v="0"/>
    <n v="0"/>
    <n v="0"/>
    <n v="0"/>
    <n v="0"/>
    <n v="0"/>
    <n v="0"/>
    <n v="0"/>
    <n v="0"/>
    <n v="0"/>
    <n v="0"/>
    <n v="0"/>
    <n v="0"/>
    <n v="0"/>
    <n v="0"/>
    <n v="0"/>
    <n v="0"/>
    <n v="0"/>
    <n v="0"/>
    <n v="0"/>
    <n v="0"/>
    <n v="12746.485260770974"/>
    <n v="12139.509772162832"/>
    <n v="11561.437878250317"/>
    <n v="11010.893217381254"/>
    <n v="10486.564968934528"/>
    <n v="9987.2047323185961"/>
    <n v="9511.6235545891413"/>
    <n v="9058.6890996087059"/>
    <n v="8627.3229520082914"/>
    <n v="8216.498049531705"/>
    <n v="7825.2362376492438"/>
    <n v="7452.6059406183258"/>
    <n v="7097.7199434460263"/>
    <n v="6759.7332794724043"/>
    <n v="6437.8412185451471"/>
    <n v="6131.2773509953777"/>
    <n v="5839.3117628527407"/>
    <n v="5561.2492979549907"/>
    <n v="5296.4279028142773"/>
    <n v="5044.2170502993122"/>
    <n v="4804.0162383802972"/>
    <n v="4575.2535603621873"/>
    <n v="4357.3843432020831"/>
    <n v="4149.889850668651"/>
    <n v="3952.2760482558579"/>
    <n v="3764.0724269103403"/>
    <n v="3584.8308827717533"/>
    <n v="3414.1246502588119"/>
    <n v="3251.5472859607744"/>
    <n v="3096.711700915022"/>
    <n v="2949.2492389666882"/>
    <n v="2808.8087990158933"/>
    <n v="2675.0559990627557"/>
    <n v="2547.672380059767"/>
    <n v="2426.3546476759689"/>
    <n v="2310.8139501675892"/>
    <n v="2200.7751906357994"/>
    <n v="2095.9763720340943"/>
    <n v="1996.1679733658043"/>
    <n v="1901.1123555864801"/>
    <n v="5863322.1852250956"/>
    <n v="229653.94336446075"/>
    <x v="376"/>
  </r>
  <r>
    <s v="SNM"/>
    <s v="SNM - Múzeum Červený Kameň"/>
    <x v="378"/>
    <n v="5"/>
    <s v="Komplexná stavebná obnova NKP hradu Červený Kameň"/>
    <s v="Zámerom komplexnej stavebnej obnovy NKP je prinavrátenie vyhovujúcich parametrov existujúcim stavebným konštrukciám, zamedzenie ďalšej deštrukcii stavebných konštrukcií, výmena inžinierskych sietí, odvlhčenie a stabilizácia objektu, zabezpečenie vyhovujúcich klimatických podmienok pre uloženie zbierok, reštaurovanie kamenných prvkov architektúry, reštaurovanie výmalieb a štukových výzdob, rekonštrukcia priestorov pre správu a zamestnancov múzea, obnova areálu."/>
    <s v="Cieľom je rekonštrukcie NKP, ktorá je využívaný na prezentačnú a kultúrno-výchovnú činnosť."/>
    <s v=" -"/>
    <s v="Zákon č. 49/2002 Z.z. o ochrane pamiatkového fondu; Zákon č. 206/2009 Z.z. o múzeách a o galériách a o ochrane predmetov kultúrnej hodnoty"/>
    <n v="40"/>
    <x v="1"/>
    <n v="76801"/>
    <s v=" zvýšenie atraktivity múzea, podpora návštevnosti a zvýšenie povedomia o významnosti nehmotného kultúrneho dedičstva"/>
    <x v="0"/>
    <x v="1"/>
    <s v="B1 Komplexná rekonštrukcia"/>
    <s v="01 Investičný zámer"/>
    <s v="štátny rozpočet"/>
    <s v="08S0106 - Múzeá a galérie"/>
    <s v="nie"/>
    <n v="1"/>
    <n v="70000000"/>
    <n v="2900000"/>
    <n v="0"/>
    <n v="0"/>
    <n v="0"/>
    <n v="1000000"/>
    <n v="4000000"/>
    <n v="5000000"/>
    <n v="5000000"/>
    <n v="10000000"/>
    <n v="10000000"/>
    <n v="10000000"/>
    <s v="Výdavky na opravu strechy"/>
    <n v="0"/>
    <n v="0"/>
    <n v="0"/>
    <n v="0"/>
    <n v="0"/>
    <n v="0"/>
    <n v="0"/>
    <n v="0"/>
    <n v="0"/>
    <n v="0"/>
    <n v="0"/>
    <s v="Ukončenie komplexnej rekonštruncie NKP Hradu Červený Kameň a areálu je predpokladané v roku 2035, predpokladaná cena je v sume 70 000 000 €"/>
    <n v="0"/>
    <n v="1"/>
    <s v="B1"/>
    <n v="8"/>
    <n v="0"/>
    <n v="1"/>
    <n v="1"/>
    <n v="1"/>
    <n v="1"/>
    <n v="1"/>
    <n v="0"/>
    <n v="1"/>
    <n v="1"/>
    <n v="0"/>
    <n v="0"/>
    <n v="1"/>
    <n v="1"/>
    <n v="1"/>
    <n v="0"/>
    <n v="1"/>
    <n v="0"/>
    <n v="0"/>
    <n v="0"/>
    <n v="1000000"/>
    <n v="4000000"/>
    <n v="5000000"/>
    <n v="5000000"/>
    <n v="10000000"/>
    <n v="10000000"/>
    <n v="10000000"/>
    <n v="0"/>
    <n v="0"/>
    <n v="0"/>
    <n v="0"/>
    <n v="0"/>
    <n v="0"/>
    <n v="0"/>
    <n v="0"/>
    <n v="0"/>
    <n v="0"/>
    <n v="0"/>
    <n v="0"/>
    <n v="0"/>
    <n v="0"/>
    <n v="0"/>
    <n v="0"/>
    <n v="0"/>
    <n v="0"/>
    <n v="0"/>
    <n v="0"/>
    <n v="0"/>
    <n v="0"/>
    <n v="0"/>
    <n v="0"/>
    <n v="0"/>
    <n v="0"/>
    <n v="0"/>
    <n v="0"/>
    <n v="0"/>
    <n v="0"/>
    <n v="0"/>
    <n v="0"/>
    <n v="0"/>
    <n v="76801"/>
    <n v="76801"/>
    <n v="76801"/>
    <n v="76801"/>
    <n v="76801"/>
    <n v="76801"/>
    <n v="76801"/>
    <n v="76801"/>
    <n v="76801"/>
    <n v="76801"/>
    <n v="76801"/>
    <n v="76801"/>
    <n v="76801"/>
    <n v="76801"/>
    <n v="76801"/>
    <n v="76801"/>
    <n v="76801"/>
    <n v="76801"/>
    <n v="76801"/>
    <n v="76801"/>
    <n v="76801"/>
    <n v="76801"/>
    <n v="76801"/>
    <n v="76801"/>
    <n v="76801"/>
    <n v="76801"/>
    <n v="76801"/>
    <n v="76801"/>
    <n v="76801"/>
    <n v="76801"/>
    <n v="76801"/>
    <n v="76801"/>
    <n v="76801"/>
    <n v="76801"/>
    <n v="76801"/>
    <n v="76801"/>
    <n v="76801"/>
    <n v="76801"/>
    <n v="76801"/>
    <n v="76801"/>
    <n v="76801"/>
    <n v="76801"/>
    <n v="76801"/>
    <n v="0"/>
    <n v="863837.59853147599"/>
    <n v="3290809.8991675279"/>
    <n v="3917630.832342295"/>
    <n v="3731076.9831831385"/>
    <n v="7106813.3013012148"/>
    <n v="6768393.6202868717"/>
    <n v="6446089.1621779725"/>
    <n v="0"/>
    <n v="0"/>
    <n v="0"/>
    <n v="0"/>
    <n v="0"/>
    <n v="0"/>
    <n v="0"/>
    <n v="0"/>
    <n v="0"/>
    <n v="0"/>
    <n v="0"/>
    <n v="0"/>
    <n v="0"/>
    <n v="0"/>
    <n v="0"/>
    <n v="0"/>
    <n v="0"/>
    <n v="0"/>
    <n v="0"/>
    <n v="0"/>
    <n v="0"/>
    <n v="0"/>
    <n v="0"/>
    <n v="0"/>
    <n v="0"/>
    <n v="0"/>
    <n v="0"/>
    <n v="0"/>
    <n v="0"/>
    <n v="0"/>
    <n v="0"/>
    <n v="0"/>
    <n v="69660.770975056686"/>
    <n v="66343.591404815888"/>
    <n v="63184.372766491331"/>
    <n v="60175.593110944115"/>
    <n v="57310.08867708964"/>
    <n v="54581.036835323459"/>
    <n v="51981.939843165201"/>
    <n v="49506.609374443047"/>
    <n v="47149.151785183858"/>
    <n v="44903.954081127478"/>
    <n v="42765.670553454751"/>
    <n v="40729.210050909278"/>
    <n v="38789.723858008845"/>
    <n v="36942.594150484598"/>
    <n v="35183.423000461531"/>
    <n v="33508.021905201451"/>
    <n v="31912.401814477573"/>
    <n v="30392.763632835784"/>
    <n v="28945.489174129318"/>
    <n v="27567.132546789828"/>
    <n v="26254.411949323647"/>
    <n v="25004.201856498708"/>
    <n v="23813.52557761782"/>
    <n v="22679.548169159829"/>
    <n v="21599.56968491412"/>
    <n v="20571.018747537255"/>
    <n v="19591.446426225961"/>
    <n v="18658.520405929481"/>
    <n v="17770.01943421856"/>
    <n v="16923.828032589099"/>
    <n v="16117.931459608668"/>
    <n v="15350.410913913016"/>
    <n v="14619.438965631445"/>
    <n v="13923.275205363278"/>
    <n v="13260.262100345981"/>
    <n v="12628.821047948551"/>
    <n v="12027.448617093862"/>
    <n v="11454.712968660819"/>
    <n v="10909.250446343638"/>
    <n v="10389.762329851083"/>
    <n v="32124651.396990497"/>
    <n v="1255080.9438791685"/>
    <x v="377"/>
  </r>
  <r>
    <s v="SNM"/>
    <s v="SNM - Múzeum kultúry Maďarov na Slovensku"/>
    <x v="379"/>
    <n v="1"/>
    <s v="Rekonštrukcia výstavných priestorov a obnova historickej časti expozície na Žižkovej 18 v Bratislave"/>
    <s v="Rekonštrukcia výstavných priestorov hist.expozície (maľovka, nové podlahy, oprava elektroinštalácie) a obnova expozície podľa novej koncepcie"/>
    <s v="Cieľom je rekonštrukcia výstavných priestorov a obnova expozície "/>
    <s v="N/A"/>
    <s v="Zákon č. 49/2002 Z.z. o ochrane pamiatkového fondu; Zákon č. 206/2009 Z.z. o múzeách a o galériách a o ochrane predmetov kultúrnej hodnoty"/>
    <n v="10"/>
    <x v="1"/>
    <n v="673"/>
    <s v="Zvýšenie návštevnosti múzea, prezentácia výsledkov výskumnej a zbierkotvornej činnosti."/>
    <x v="0"/>
    <x v="4"/>
    <s v="F1 Rekonštrukcia expozičných priestorov"/>
    <s v="01 Investičný zámer"/>
    <s v="štátny rozpočet"/>
    <s v="08T0103 Podpora kultúrnych aktivít RO a PO "/>
    <s v="nie"/>
    <n v="1"/>
    <n v="30000"/>
    <n v="0"/>
    <n v="0"/>
    <n v="0"/>
    <n v="0"/>
    <n v="30000"/>
    <n v="0"/>
    <n v="0"/>
    <n v="0"/>
    <n v="0"/>
    <n v="0"/>
    <n v="0"/>
    <s v="-"/>
    <n v="115000"/>
    <n v="0"/>
    <n v="0"/>
    <n v="45000"/>
    <n v="70000"/>
    <n v="0"/>
    <n v="0"/>
    <n v="0"/>
    <n v="0"/>
    <n v="0"/>
    <n v="0"/>
    <m/>
    <n v="1"/>
    <n v="0"/>
    <s v="F1"/>
    <n v="9"/>
    <n v="1"/>
    <n v="1"/>
    <n v="1"/>
    <n v="1"/>
    <n v="1"/>
    <n v="1"/>
    <n v="1"/>
    <n v="0"/>
    <n v="1"/>
    <n v="0"/>
    <n v="0"/>
    <n v="1"/>
    <n v="1"/>
    <n v="1"/>
    <n v="0"/>
    <n v="1"/>
    <n v="0"/>
    <n v="0"/>
    <n v="45000"/>
    <n v="100000"/>
    <n v="0"/>
    <n v="0"/>
    <n v="0"/>
    <n v="0"/>
    <n v="0"/>
    <n v="0"/>
    <n v="0"/>
    <n v="0"/>
    <n v="0"/>
    <n v="0"/>
    <n v="0"/>
    <n v="0"/>
    <n v="0"/>
    <n v="0"/>
    <n v="0"/>
    <n v="0"/>
    <n v="0"/>
    <n v="0"/>
    <n v="0"/>
    <n v="0"/>
    <n v="0"/>
    <n v="0"/>
    <n v="0"/>
    <n v="0"/>
    <n v="0"/>
    <n v="0"/>
    <n v="0"/>
    <n v="0"/>
    <n v="0"/>
    <n v="0"/>
    <n v="0"/>
    <n v="0"/>
    <n v="0"/>
    <n v="0"/>
    <n v="0"/>
    <n v="0"/>
    <n v="0"/>
    <n v="0"/>
    <n v="0"/>
    <n v="673"/>
    <n v="673"/>
    <n v="673"/>
    <n v="673"/>
    <n v="673"/>
    <n v="673"/>
    <n v="673"/>
    <n v="673"/>
    <n v="673"/>
    <n v="673"/>
    <n v="673"/>
    <n v="673"/>
    <n v="673"/>
    <n v="673"/>
    <n v="673"/>
    <n v="673"/>
    <n v="673"/>
    <n v="673"/>
    <n v="673"/>
    <n v="673"/>
    <n v="673"/>
    <n v="673"/>
    <n v="673"/>
    <n v="673"/>
    <n v="673"/>
    <n v="673"/>
    <n v="673"/>
    <n v="673"/>
    <n v="673"/>
    <n v="673"/>
    <n v="673"/>
    <n v="673"/>
    <n v="673"/>
    <n v="673"/>
    <n v="673"/>
    <n v="673"/>
    <n v="673"/>
    <n v="673"/>
    <n v="673"/>
    <n v="673"/>
    <n v="673"/>
    <n v="673"/>
    <n v="673"/>
    <n v="40816.326530612241"/>
    <n v="86383.759853147596"/>
    <n v="0"/>
    <n v="0"/>
    <n v="0"/>
    <n v="0"/>
    <n v="0"/>
    <n v="0"/>
    <n v="0"/>
    <n v="0"/>
    <n v="0"/>
    <n v="0"/>
    <n v="0"/>
    <n v="0"/>
    <n v="0"/>
    <n v="0"/>
    <n v="0"/>
    <n v="0"/>
    <n v="0"/>
    <n v="0"/>
    <n v="0"/>
    <n v="0"/>
    <n v="0"/>
    <n v="0"/>
    <n v="0"/>
    <n v="0"/>
    <n v="0"/>
    <n v="0"/>
    <n v="0"/>
    <n v="0"/>
    <n v="0"/>
    <n v="0"/>
    <n v="0"/>
    <n v="0"/>
    <n v="0"/>
    <n v="0"/>
    <n v="0"/>
    <n v="0"/>
    <n v="0"/>
    <n v="0"/>
    <n v="610.43083900226759"/>
    <n v="581.36270381168333"/>
    <n v="553.67876553493659"/>
    <n v="527.31311003327289"/>
    <n v="502.20296193645044"/>
    <n v="478.28853517757176"/>
    <n v="455.51289064530647"/>
    <n v="433.82180061457757"/>
    <n v="413.16361963293105"/>
    <n v="393.48916155517236"/>
    <n v="374.75158243349756"/>
    <n v="356.90626898428332"/>
    <n v="339.91073236598419"/>
    <n v="323.72450701522291"/>
    <n v="308.30905430021232"/>
    <n v="293.62767076210696"/>
    <n v="279.64540072581616"/>
    <n v="266.32895307220588"/>
    <n v="253.64662197352939"/>
    <n v="241.56821140336135"/>
    <n v="230.06496324129654"/>
    <n v="219.10948880123473"/>
    <n v="208.6757036202236"/>
    <n v="198.7387653525939"/>
    <n v="189.27501462151798"/>
    <n v="180.26191868715998"/>
    <n v="171.67801779729524"/>
    <n v="163.5028740926621"/>
    <n v="155.71702294539253"/>
    <n v="148.30192661465949"/>
    <n v="141.23993010919952"/>
    <n v="134.51421915161859"/>
    <n v="128.10878014439868"/>
    <n v="122.00836204228443"/>
    <n v="116.1984400402709"/>
    <n v="110.66518099073419"/>
    <n v="105.39541046736591"/>
    <n v="100.37658139749132"/>
    <n v="95.596744188086987"/>
    <n v="91.044518274368542"/>
    <n v="127200.08638375983"/>
    <n v="4949.2643879441703"/>
    <x v="378"/>
  </r>
  <r>
    <s v="DÚ"/>
    <s v="Divadelný ústav"/>
    <x v="380"/>
    <n v="9"/>
    <s v="Vytvorenie audiovizuálneho pracoviska"/>
    <s v="Vybudovanie audiovizuálneho pracoviska. Hlavnou činnosťou bude aplikácia nových technológií v propagácii aktivít inštitúcie  a zaznamenávanie činnosti slovenských divadiel a divadelných inštitúcií (virtuálna realita, responzívne videozáznamy, aplikácia videí do online prezentácií a pod.)._x000a_"/>
    <s v="Dopĺňanie audiovizuálnej zbierky,  zaznamenávanie podujatí a podpora prezentačnej činnosti inštitúcie a divadiel doma a v zahraničí."/>
    <s v="N/A"/>
    <s v="Zákon č. 40/2015 Z.z. o audiovízii, §33 a 34 a 21"/>
    <n v="10"/>
    <x v="3"/>
    <n v="396"/>
    <s v="Vytvorenie pracoviska prinesie najmä zvýšenie počtu zverejnených zdigitalizovaných záznamov z divadelných predstavení od roku 1965 až po súčasnosť ako aj počet audiovizuálnych záznamov ročne cca 10 ks - išlo by o premiéry divadelných inscenácií, ktoré budú vybrané dramaturgickou radou festivalu Nová Dráma / New Drama.  Na základe uvedených skutočností sa zvýši najmä návštevnosť našich pracovísk a zvýšia sa tržby organizácie."/>
    <x v="0"/>
    <x v="0"/>
    <s v="C9 Elektrické spotrebiče"/>
    <s v="01 Investičný zámer"/>
    <s v="štátny rozpočet"/>
    <s v="08S0101"/>
    <s v="nie"/>
    <n v="1"/>
    <n v="35000"/>
    <n v="0"/>
    <n v="0"/>
    <n v="0"/>
    <n v="15000"/>
    <n v="5000"/>
    <n v="5000"/>
    <n v="5000"/>
    <n v="0"/>
    <n v="0"/>
    <n v="0"/>
    <n v="0"/>
    <s v="nákupy techniky na natáčanie, služby kameramanov, technikov a licenčné práva"/>
    <n v="75000"/>
    <n v="0"/>
    <n v="15000"/>
    <n v="15000"/>
    <n v="15000"/>
    <n v="15000"/>
    <n v="15000"/>
    <n v="0"/>
    <n v="0"/>
    <n v="0"/>
    <n v="0"/>
    <m/>
    <n v="1"/>
    <n v="0"/>
    <s v="C9"/>
    <n v="8"/>
    <n v="0"/>
    <n v="1"/>
    <n v="1"/>
    <n v="1"/>
    <n v="1"/>
    <n v="1"/>
    <n v="1"/>
    <n v="0"/>
    <n v="1"/>
    <n v="0"/>
    <n v="0"/>
    <n v="1"/>
    <n v="1"/>
    <n v="1"/>
    <n v="0"/>
    <n v="1"/>
    <n v="0"/>
    <n v="15000"/>
    <n v="30000"/>
    <n v="20000"/>
    <n v="20000"/>
    <n v="20000"/>
    <n v="0"/>
    <n v="0"/>
    <n v="0"/>
    <n v="0"/>
    <n v="0"/>
    <n v="0"/>
    <n v="0"/>
    <n v="0"/>
    <n v="0"/>
    <n v="0"/>
    <n v="0"/>
    <n v="0"/>
    <n v="0"/>
    <n v="0"/>
    <n v="0"/>
    <n v="0"/>
    <n v="0"/>
    <n v="0"/>
    <n v="0"/>
    <n v="0"/>
    <n v="0"/>
    <n v="0"/>
    <n v="0"/>
    <n v="0"/>
    <n v="0"/>
    <n v="0"/>
    <n v="0"/>
    <n v="0"/>
    <n v="0"/>
    <n v="0"/>
    <n v="0"/>
    <n v="0"/>
    <n v="0"/>
    <n v="0"/>
    <n v="0"/>
    <n v="0"/>
    <n v="0"/>
    <n v="396"/>
    <n v="396"/>
    <n v="396"/>
    <n v="396"/>
    <n v="396"/>
    <n v="396"/>
    <n v="396"/>
    <n v="396"/>
    <n v="396"/>
    <n v="396"/>
    <n v="396"/>
    <n v="396"/>
    <n v="396"/>
    <n v="396"/>
    <n v="396"/>
    <n v="396"/>
    <n v="396"/>
    <n v="396"/>
    <n v="396"/>
    <n v="396"/>
    <n v="396"/>
    <n v="396"/>
    <n v="396"/>
    <n v="396"/>
    <n v="396"/>
    <n v="396"/>
    <n v="396"/>
    <n v="396"/>
    <n v="396"/>
    <n v="396"/>
    <n v="396"/>
    <n v="396"/>
    <n v="396"/>
    <n v="396"/>
    <n v="396"/>
    <n v="396"/>
    <n v="396"/>
    <n v="396"/>
    <n v="396"/>
    <n v="396"/>
    <n v="396"/>
    <n v="396"/>
    <n v="396"/>
    <n v="27210.884353741494"/>
    <n v="17276.751970629521"/>
    <n v="16454.04949583764"/>
    <n v="15670.523329369178"/>
    <n v="0"/>
    <n v="0"/>
    <n v="0"/>
    <n v="0"/>
    <n v="0"/>
    <n v="0"/>
    <n v="0"/>
    <n v="0"/>
    <n v="0"/>
    <n v="0"/>
    <n v="0"/>
    <n v="0"/>
    <n v="0"/>
    <n v="0"/>
    <n v="0"/>
    <n v="0"/>
    <n v="0"/>
    <n v="0"/>
    <n v="0"/>
    <n v="0"/>
    <n v="0"/>
    <n v="0"/>
    <n v="0"/>
    <n v="0"/>
    <n v="0"/>
    <n v="0"/>
    <n v="0"/>
    <n v="0"/>
    <n v="0"/>
    <n v="0"/>
    <n v="0"/>
    <n v="0"/>
    <n v="0"/>
    <n v="0"/>
    <n v="0"/>
    <n v="0"/>
    <n v="359.18367346938777"/>
    <n v="342.07968901846448"/>
    <n v="325.79018001758527"/>
    <n v="310.27636192150976"/>
    <n v="295.50129706810458"/>
    <n v="281.42980673152812"/>
    <n v="268.02838736336014"/>
    <n v="255.26513082224773"/>
    <n v="243.10964840214069"/>
    <n v="231.53299847822922"/>
    <n v="220.50761759831357"/>
    <n v="210.0072548555367"/>
    <n v="200.00690938622546"/>
    <n v="190.4827708440242"/>
    <n v="181.41216270859448"/>
    <n v="172.77348829389948"/>
    <n v="164.54617932752333"/>
    <n v="156.71064697859364"/>
    <n v="149.24823521770824"/>
    <n v="142.14117639781736"/>
    <n v="135.37254895030227"/>
    <n v="128.92623709552595"/>
    <n v="122.78689247192949"/>
    <n v="116.9398975923138"/>
    <n v="111.37133104029884"/>
    <n v="106.06793432409413"/>
    <n v="101.01708030866109"/>
    <n v="96.206743151105783"/>
    <n v="91.625469667719827"/>
    <n v="87.262352064495033"/>
    <n v="83.107001966185749"/>
    <n v="79.149525682081673"/>
    <n v="75.380500649601601"/>
    <n v="71.790952999620558"/>
    <n v="68.372336190114822"/>
    <n v="65.116510657252206"/>
    <n v="62.015724435478305"/>
    <n v="59.062594700455513"/>
    <n v="56.250090190910022"/>
    <n v="53.571514467533348"/>
    <n v="76612.20914957783"/>
    <n v="2912.1971732925576"/>
    <x v="379"/>
  </r>
  <r>
    <s v="SCD"/>
    <s v="Slovenské centrum dizajnu"/>
    <x v="381"/>
    <n v="1"/>
    <s v="Akvizícia zbierkových predmetov Slovenského múza dizajnu SCD"/>
    <s v="Záchrana a prezentácia kultúrneho dedičstva  za oblasť &quot;dizajn&quot; formou akvizície zbierkových predmetov pre  Slovenské múzeum dizajnu SCD "/>
    <s v=" Záchrana a prezentácia kultúrneho dedičstva za oblasť &quot; dizajnu&quot;  - akvizícia zbierkových predmetov a ich odborné spravovanie a prezentácia  v súlade so zákonom o Múzeách a galériách"/>
    <s v="N/A"/>
    <s v="Zákon č. 206/2009 Z.z. o múzeách a o galériách a o ochrane predmetov kultúrnej hodnoty,  §8 písm. a) a §9 ods. 1"/>
    <n v="5"/>
    <x v="1"/>
    <n v="750"/>
    <s v="1100 -  predpklad nárastu návštevnosti z titulu prezentácie novo získaných zbierkových predmetov "/>
    <x v="2"/>
    <x v="5"/>
    <s v="E3 Akvizícia zbierkových predmetov"/>
    <s v="01 Investičný zámer"/>
    <s v="štátny rozpočet"/>
    <s v="08S0103"/>
    <s v="nie"/>
    <n v="1"/>
    <n v="100000"/>
    <n v="0"/>
    <n v="0"/>
    <n v="0"/>
    <n v="20000"/>
    <n v="20000"/>
    <n v="20000"/>
    <n v="20000"/>
    <n v="20000"/>
    <n v="0"/>
    <n v="0"/>
    <n v="0"/>
    <s v="-"/>
    <n v="0"/>
    <n v="0"/>
    <n v="0"/>
    <n v="0"/>
    <n v="0"/>
    <n v="0"/>
    <n v="0"/>
    <n v="0"/>
    <n v="0"/>
    <n v="0"/>
    <n v="0"/>
    <m/>
    <n v="0"/>
    <n v="0"/>
    <s v="E3"/>
    <n v="9"/>
    <n v="1"/>
    <n v="1"/>
    <n v="1"/>
    <n v="1"/>
    <n v="1"/>
    <n v="1"/>
    <n v="1"/>
    <n v="0"/>
    <n v="1"/>
    <n v="0"/>
    <n v="1"/>
    <n v="0"/>
    <n v="1"/>
    <n v="1"/>
    <n v="0"/>
    <n v="1"/>
    <n v="0"/>
    <n v="0"/>
    <n v="20000"/>
    <n v="20000"/>
    <n v="20000"/>
    <n v="20000"/>
    <n v="20000"/>
    <n v="0"/>
    <n v="0"/>
    <n v="0"/>
    <n v="0"/>
    <n v="0"/>
    <n v="0"/>
    <n v="0"/>
    <n v="0"/>
    <n v="0"/>
    <n v="0"/>
    <n v="0"/>
    <n v="0"/>
    <n v="0"/>
    <n v="0"/>
    <n v="0"/>
    <n v="0"/>
    <n v="0"/>
    <n v="0"/>
    <n v="0"/>
    <n v="0"/>
    <n v="0"/>
    <n v="0"/>
    <n v="0"/>
    <n v="0"/>
    <n v="0"/>
    <n v="0"/>
    <n v="0"/>
    <n v="0"/>
    <n v="0"/>
    <n v="0"/>
    <n v="0"/>
    <n v="0"/>
    <n v="0"/>
    <n v="0"/>
    <n v="0"/>
    <n v="0"/>
    <n v="750"/>
    <n v="750"/>
    <n v="750"/>
    <n v="750"/>
    <n v="750"/>
    <n v="750"/>
    <n v="750"/>
    <n v="750"/>
    <n v="750"/>
    <n v="750"/>
    <n v="750"/>
    <n v="750"/>
    <n v="750"/>
    <n v="750"/>
    <n v="750"/>
    <n v="750"/>
    <n v="750"/>
    <n v="750"/>
    <n v="750"/>
    <n v="750"/>
    <n v="750"/>
    <n v="750"/>
    <n v="750"/>
    <n v="750"/>
    <n v="750"/>
    <n v="750"/>
    <n v="750"/>
    <n v="750"/>
    <n v="750"/>
    <n v="750"/>
    <n v="750"/>
    <n v="750"/>
    <n v="750"/>
    <n v="750"/>
    <n v="750"/>
    <n v="750"/>
    <n v="750"/>
    <n v="750"/>
    <n v="750"/>
    <n v="750"/>
    <n v="750"/>
    <n v="750"/>
    <n v="750"/>
    <n v="18140.589569160999"/>
    <n v="17276.751970629521"/>
    <n v="16454.04949583764"/>
    <n v="15670.523329369178"/>
    <n v="14924.307932732554"/>
    <n v="0"/>
    <n v="0"/>
    <n v="0"/>
    <n v="0"/>
    <n v="0"/>
    <n v="0"/>
    <n v="0"/>
    <n v="0"/>
    <n v="0"/>
    <n v="0"/>
    <n v="0"/>
    <n v="0"/>
    <n v="0"/>
    <n v="0"/>
    <n v="0"/>
    <n v="0"/>
    <n v="0"/>
    <n v="0"/>
    <n v="0"/>
    <n v="0"/>
    <n v="0"/>
    <n v="0"/>
    <n v="0"/>
    <n v="0"/>
    <n v="0"/>
    <n v="0"/>
    <n v="0"/>
    <n v="0"/>
    <n v="0"/>
    <n v="0"/>
    <n v="0"/>
    <n v="0"/>
    <n v="0"/>
    <n v="0"/>
    <n v="0"/>
    <n v="680.27210884353735"/>
    <n v="647.87819889860702"/>
    <n v="617.02685609391153"/>
    <n v="587.64462485134425"/>
    <n v="559.66154747747078"/>
    <n v="533.01099759759109"/>
    <n v="507.62952152151536"/>
    <n v="483.45668716334796"/>
    <n v="460.43494015556951"/>
    <n v="438.50946681482804"/>
    <n v="417.62806363316963"/>
    <n v="397.74101298397102"/>
    <n v="378.80096474663912"/>
    <n v="360.76282356822765"/>
    <n v="343.58364149355015"/>
    <n v="327.22251570814296"/>
    <n v="311.64049115061238"/>
    <n v="296.80046776248798"/>
    <n v="282.66711215475044"/>
    <n v="269.20677348071473"/>
    <n v="256.38740331496643"/>
    <n v="244.178479347587"/>
    <n v="232.55093271198766"/>
    <n v="221.47707877332158"/>
    <n v="210.93055121268722"/>
    <n v="200.88623925017828"/>
    <n v="191.32022785731266"/>
    <n v="182.20974081648822"/>
    <n v="173.53308649189361"/>
    <n v="165.26960618275575"/>
    <n v="157.39962493595786"/>
    <n v="149.90440470091227"/>
    <n v="142.76609971515452"/>
    <n v="135.96771401443286"/>
    <n v="129.49306096612656"/>
    <n v="123.32672472964433"/>
    <n v="117.45402355204224"/>
    <n v="111.86097481146878"/>
    <n v="106.53426172520837"/>
    <n v="101.46120164305559"/>
    <n v="82466.222297729881"/>
    <n v="3092.4833361648712"/>
    <x v="380"/>
  </r>
  <r>
    <s v="SNM"/>
    <s v="SNM - Múzeum rusínskej kultúry v Prešove"/>
    <x v="382"/>
    <n v="2"/>
    <s v="Rekonštrukcia sociálneho zariadenia (toaliet) vo výstavných priestoroch na prízemí SNM - Múzea rusínskej kultúry v Prešove - 2. etapa"/>
    <s v="V roku 2022 sme na základe pripraveného projektu realizovali rekonštrukciu WC na prízemí výstavných priestorov, tak aby boli splnené všetky hygienické požiadavky vrátane bezbariérového prístupu. V prvej etape s pomocou dotácie PSK sa podarilo zrealizovať časť stavebných prác a búracích prác. V druhej etape plánujeme realizovať elektroinštalačné práce, vodoinštalačné práce, obklady stien a podlahy, montáž sanity interiérových dverí, osvetlenia a pod."/>
    <s v="Cieľom projektu je zlepšenie služieb poskytovaných návštevníkom múzea a verejnosti. WC ktoré bude spĺňať bezbariérový prístup, umožní návštevu aj handicapovaným osobám ZŤP."/>
    <s v="N/A"/>
    <s v="Zákon č. 206/2009 Z.z. o múzeách a o galériách a o ochrane predmetov kultúrnej hodnoty"/>
    <n v="10"/>
    <x v="0"/>
    <n v="100"/>
    <s v="Pozrealizovaní investície odhadujeme ušetrenie nákladov v uvedenej výške, úsporov vody (splachovanie, úsporné vodovodné batérie),el. emergie (úsporné osvetlenie LED)"/>
    <x v="0"/>
    <x v="1"/>
    <s v="B2 Stavebná reprofilizácia priestorov"/>
    <s v="01 Investičný zámer"/>
    <s v="štátny rozpočet"/>
    <s v="08T010E  Stratégia rozvoja múzeí a galérií v SR"/>
    <s v="nie"/>
    <n v="1"/>
    <n v="22391"/>
    <n v="0"/>
    <n v="0"/>
    <n v="0"/>
    <n v="22391"/>
    <n v="0"/>
    <n v="0"/>
    <n v="0"/>
    <n v="0"/>
    <n v="0"/>
    <n v="0"/>
    <n v="0"/>
    <m/>
    <n v="0"/>
    <n v="0"/>
    <n v="0"/>
    <n v="0"/>
    <n v="0"/>
    <n v="0"/>
    <n v="0"/>
    <n v="0"/>
    <n v="0"/>
    <n v="0"/>
    <n v="0"/>
    <m/>
    <n v="1"/>
    <n v="0"/>
    <s v="B2"/>
    <n v="9"/>
    <n v="1"/>
    <n v="1"/>
    <n v="1"/>
    <n v="1"/>
    <n v="1"/>
    <n v="1"/>
    <n v="1"/>
    <n v="0"/>
    <n v="1"/>
    <n v="0"/>
    <n v="0"/>
    <n v="1"/>
    <n v="1"/>
    <n v="1"/>
    <n v="0"/>
    <n v="1"/>
    <n v="0"/>
    <n v="0"/>
    <n v="22391"/>
    <n v="0"/>
    <n v="0"/>
    <n v="0"/>
    <n v="0"/>
    <n v="0"/>
    <n v="0"/>
    <n v="0"/>
    <n v="0"/>
    <n v="0"/>
    <n v="0"/>
    <n v="0"/>
    <n v="0"/>
    <n v="0"/>
    <n v="0"/>
    <n v="0"/>
    <n v="0"/>
    <n v="0"/>
    <n v="0"/>
    <n v="0"/>
    <n v="0"/>
    <n v="0"/>
    <n v="0"/>
    <n v="0"/>
    <n v="0"/>
    <n v="0"/>
    <n v="0"/>
    <n v="0"/>
    <n v="0"/>
    <n v="0"/>
    <n v="0"/>
    <n v="0"/>
    <n v="0"/>
    <n v="0"/>
    <n v="0"/>
    <n v="0"/>
    <n v="0"/>
    <n v="0"/>
    <n v="0"/>
    <n v="0"/>
    <n v="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20309.297052154194"/>
    <n v="0"/>
    <n v="0"/>
    <n v="0"/>
    <n v="0"/>
    <n v="0"/>
    <n v="0"/>
    <n v="0"/>
    <n v="0"/>
    <n v="0"/>
    <n v="0"/>
    <n v="0"/>
    <n v="0"/>
    <n v="0"/>
    <n v="0"/>
    <n v="0"/>
    <n v="0"/>
    <n v="0"/>
    <n v="0"/>
    <n v="0"/>
    <n v="0"/>
    <n v="0"/>
    <n v="0"/>
    <n v="0"/>
    <n v="0"/>
    <n v="0"/>
    <n v="0"/>
    <n v="0"/>
    <n v="0"/>
    <n v="0"/>
    <n v="0"/>
    <n v="0"/>
    <n v="0"/>
    <n v="0"/>
    <n v="0"/>
    <n v="0"/>
    <n v="0"/>
    <n v="0"/>
    <n v="0"/>
    <n v="0"/>
    <n v="90.702947845804985"/>
    <n v="86.383759853147595"/>
    <n v="82.2702474791882"/>
    <n v="78.352616646845888"/>
    <n v="74.621539663662773"/>
    <n v="71.068133013012144"/>
    <n v="67.683936202868722"/>
    <n v="64.460891621779723"/>
    <n v="61.391325354075931"/>
    <n v="58.467928908643742"/>
    <n v="55.683741817755951"/>
    <n v="53.03213506452947"/>
    <n v="50.506795299551882"/>
    <n v="48.101709809097017"/>
    <n v="45.811152199140025"/>
    <n v="43.629668761085732"/>
    <n v="41.552065486748312"/>
    <n v="39.573395701665063"/>
    <n v="37.688948287300057"/>
    <n v="35.894236464095293"/>
    <n v="34.184987108662192"/>
    <n v="32.557130579678265"/>
    <n v="31.00679102826502"/>
    <n v="29.530277169776209"/>
    <n v="28.124073495024962"/>
    <n v="26.784831900023772"/>
    <n v="25.509363714308357"/>
    <n v="24.294632108865095"/>
    <n v="23.137744865585816"/>
    <n v="22.035947491034101"/>
    <n v="20.986616658127716"/>
    <n v="19.987253960121635"/>
    <n v="19.035479962020606"/>
    <n v="18.129028535257717"/>
    <n v="17.265741462150206"/>
    <n v="16.443563297285909"/>
    <n v="15.660536473605632"/>
    <n v="14.91479664152917"/>
    <n v="14.204568230027784"/>
    <n v="13.528160219074078"/>
    <n v="20309.297052154194"/>
    <n v="735.40332658902969"/>
    <x v="381"/>
  </r>
  <r>
    <s v="SNM"/>
    <s v="SNM - Múzeum rusínskej kultúry v Prešove"/>
    <x v="383"/>
    <n v="6"/>
    <s v="Nová stála historická expozícia v SNM – Múzeu rusínskej kultúry v Prešove ako prezentácie kultúrneho dedičstva Rusínov v strednej Európe"/>
    <s v="Zámerom projektu je vytvoriť novú reprezentatívnu historickú expozíciu o dejinách a kultúre Rusínov na Slovensku a v strednej Európe kvôli priblíženiu verejnosti na Slovensku hlavne tragickej histórie Rusínov v 20. storočí a najväčších osobností rusínskej histórie a kultúry. Projektový zámer je rozdelený na dve komplementárne časti._x000a_Prvá časť bude zameraná na stavebné úpravy celého prvého poschodia výtavných priestorov SNM-MRK (strhnutie drevotrieskových obkladov stien a stropov, odstránenie zhnitých parkiet na podlahách, vyspravenie stien a výmena podláh...) a druhá časť bude zameraná na vytvorenie novej historickej expozície v SNM – Múzeu rusínskej kultúry v Prešove na základe najnovších muzeologických vizuálno-zvukových technológií, napríklad aj holografickej výstavy a podobne. V tejto časti projektu pôjde aj o popularizáciu vedeckej, zberateľskej, metodickej a výstavnej činnosti SNM – MRK v Prešove na Slovensku."/>
    <s v="Cieľom projektu je priblíženie kultúrneho dedičstva Rusínov v strednej Európe a ich tragickej histórie v 20. storočí prostredníctvom  vytvorenia novej stálej historickej expozície v SNM – Múzeu rusínskej kultúry v Prešove zvýšením  kultúrnej atraktivity pre návštevníkov."/>
    <s v="N/A"/>
    <s v="Zákon č. 206/2009 Z.z. o múzeách a o galériách a o ochrane predmetov kultúrnej hodnoty, §15 a)"/>
    <n v="10"/>
    <x v="1"/>
    <n v="2261"/>
    <s v="Ide o návštevnosť vykazovanú v období od 01.01.2022 - 31.12.2022 v budove SNM-MRK v Prešove v priestoroch na prízemí a 1. poschodí v pravej časti, kde sú inštalované výstavy a expozície, alebo sa realizujú aj  kultúrno-vzdelávacíe, spoločenské podujatia, besedy, prezentácie, tvorivé dielne. Pozrealizovaní investície očakávame rozšírenie výstavných poriestorov o plochu 400 m2 a zvýšenie návštevnosti o 100%"/>
    <x v="0"/>
    <x v="4"/>
    <s v="F2 Vytvorenie novej expozície/výstavy"/>
    <s v="01 Investičný zámer"/>
    <s v="štátny rozpočet"/>
    <s v="08T010E – Stratégia rozvoja múzeí a galérií v SR"/>
    <s v="nie"/>
    <n v="1"/>
    <n v="550000"/>
    <n v="50000"/>
    <n v="0"/>
    <n v="0"/>
    <n v="0"/>
    <n v="350000"/>
    <n v="200000"/>
    <n v="0"/>
    <n v="0"/>
    <n v="0"/>
    <n v="0"/>
    <n v="0"/>
    <s v="-"/>
    <n v="0"/>
    <n v="0"/>
    <n v="0"/>
    <n v="0"/>
    <n v="0"/>
    <n v="0"/>
    <n v="0"/>
    <n v="0"/>
    <n v="0"/>
    <n v="0"/>
    <n v="0"/>
    <m/>
    <n v="0"/>
    <n v="0"/>
    <s v="F2"/>
    <n v="8"/>
    <n v="1"/>
    <n v="1"/>
    <n v="0"/>
    <n v="1"/>
    <n v="1"/>
    <n v="1"/>
    <n v="1"/>
    <n v="0"/>
    <n v="1"/>
    <n v="0"/>
    <n v="0"/>
    <n v="1"/>
    <n v="1"/>
    <n v="1"/>
    <n v="0"/>
    <n v="1"/>
    <n v="0"/>
    <n v="0"/>
    <n v="0"/>
    <n v="350000"/>
    <n v="200000"/>
    <n v="0"/>
    <n v="0"/>
    <n v="0"/>
    <n v="0"/>
    <n v="0"/>
    <n v="0"/>
    <n v="0"/>
    <n v="0"/>
    <n v="0"/>
    <n v="0"/>
    <n v="0"/>
    <n v="0"/>
    <n v="0"/>
    <n v="0"/>
    <n v="0"/>
    <n v="0"/>
    <n v="0"/>
    <n v="0"/>
    <n v="0"/>
    <n v="0"/>
    <n v="0"/>
    <n v="0"/>
    <n v="0"/>
    <n v="0"/>
    <n v="0"/>
    <n v="0"/>
    <n v="0"/>
    <n v="0"/>
    <n v="0"/>
    <n v="0"/>
    <n v="0"/>
    <n v="0"/>
    <n v="0"/>
    <n v="0"/>
    <n v="0"/>
    <n v="0"/>
    <n v="0"/>
    <n v="0"/>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0"/>
    <n v="302343.15948601661"/>
    <n v="164540.4949583764"/>
    <n v="0"/>
    <n v="0"/>
    <n v="0"/>
    <n v="0"/>
    <n v="0"/>
    <n v="0"/>
    <n v="0"/>
    <n v="0"/>
    <n v="0"/>
    <n v="0"/>
    <n v="0"/>
    <n v="0"/>
    <n v="0"/>
    <n v="0"/>
    <n v="0"/>
    <n v="0"/>
    <n v="0"/>
    <n v="0"/>
    <n v="0"/>
    <n v="0"/>
    <n v="0"/>
    <n v="0"/>
    <n v="0"/>
    <n v="0"/>
    <n v="0"/>
    <n v="0"/>
    <n v="0"/>
    <n v="0"/>
    <n v="0"/>
    <n v="0"/>
    <n v="0"/>
    <n v="0"/>
    <n v="0"/>
    <n v="0"/>
    <n v="0"/>
    <n v="0"/>
    <n v="0"/>
    <n v="2050.7936507936506"/>
    <n v="1953.1368102796673"/>
    <n v="1860.1302955044453"/>
    <n v="1771.5526623851856"/>
    <n v="1687.1930117954153"/>
    <n v="1606.8504874242046"/>
    <n v="1530.3337975468617"/>
    <n v="1457.4607595684397"/>
    <n v="1388.0578662556568"/>
    <n v="1321.9598726244349"/>
    <n v="1259.0094024994621"/>
    <n v="1199.0565738090113"/>
    <n v="1141.9586417228682"/>
    <n v="1087.5796587836835"/>
    <n v="1035.790151222556"/>
    <n v="986.46681068814837"/>
    <n v="939.49220065537941"/>
    <n v="894.75447681464698"/>
    <n v="852.14712077585432"/>
    <n v="811.56868645319469"/>
    <n v="772.92255852685207"/>
    <n v="736.1167224065257"/>
    <n v="701.06354514907218"/>
    <n v="667.67956680864006"/>
    <n v="635.88530172251433"/>
    <n v="605.6050492595374"/>
    <n v="576.76671358051192"/>
    <n v="549.30163198143987"/>
    <n v="523.14441141089526"/>
    <n v="498.23277277228101"/>
    <n v="474.50740264026769"/>
    <n v="451.91181203835015"/>
    <n v="430.39220194128586"/>
    <n v="409.89733518217696"/>
    <n v="390.37841445921617"/>
    <n v="371.78896615163444"/>
    <n v="354.08472966822336"/>
    <n v="337.22355206497451"/>
    <n v="321.1652876809282"/>
    <n v="305.87170255326492"/>
    <n v="466883.654444393"/>
    <n v="16627.46921417796"/>
    <x v="382"/>
  </r>
  <r>
    <s v="TDIS"/>
    <s v="Tanečné divadlo Ifjú Szivek"/>
    <x v="384"/>
    <n v="4"/>
    <s v="Výpočtová technika"/>
    <s v="Tanečné divadlo má zastaralý park počítačov. Pre efektívne vykonávanie pracovných činností potrebuje obstarať 3 nové, výkonné PC, a 2 výkonné notebooky."/>
    <s v="Cieľom projektu je zefektívnenie pracovných činností vykonávaných na počítači. Väčšina počítačov v TDISZ má 6-8+ rokov. Niektoré práce, hlavne v oblasti multimedií a v určitých prípadoch aj kancelárska činnosť vyžaduje modernejšie a výkonnejšie zariadenia k dosiahnutiu ideálnej efektivity a kvality."/>
    <s v="N"/>
    <m/>
    <n v="5"/>
    <x v="3"/>
    <n v="617.5"/>
    <s v="Koľko času ušetrí zamestnanec pri PC, keď bude mať modernejší, spoľahlivejší a výkonnejší počítač_x000a_odhad 30 minut denne = 123,5 hod ročne, 5 zamestnancov"/>
    <x v="2"/>
    <x v="3"/>
    <s v="D1 Nákup štandardnej IT techniky"/>
    <s v="01 Investičný zámer"/>
    <s v="štátny rozpočet"/>
    <s v="0EK0I03"/>
    <s v="nie"/>
    <n v="1"/>
    <n v="8000"/>
    <m/>
    <m/>
    <m/>
    <n v="80000"/>
    <m/>
    <m/>
    <m/>
    <m/>
    <m/>
    <m/>
    <m/>
    <m/>
    <m/>
    <m/>
    <m/>
    <m/>
    <m/>
    <m/>
    <m/>
    <m/>
    <m/>
    <m/>
    <m/>
    <m/>
    <n v="1"/>
    <n v="0"/>
    <s v="D1"/>
    <n v="6"/>
    <n v="0"/>
    <n v="1"/>
    <n v="1"/>
    <n v="1"/>
    <n v="1"/>
    <n v="0"/>
    <n v="0"/>
    <n v="0"/>
    <n v="1"/>
    <n v="0"/>
    <n v="1"/>
    <n v="0"/>
    <n v="0"/>
    <n v="1"/>
    <n v="0"/>
    <n v="1"/>
    <n v="0"/>
    <n v="0"/>
    <n v="80000"/>
    <n v="0"/>
    <n v="0"/>
    <n v="0"/>
    <n v="0"/>
    <n v="0"/>
    <n v="0"/>
    <n v="0"/>
    <n v="0"/>
    <n v="0"/>
    <n v="0"/>
    <n v="0"/>
    <n v="0"/>
    <n v="0"/>
    <n v="0"/>
    <n v="0"/>
    <n v="0"/>
    <n v="0"/>
    <n v="0"/>
    <n v="0"/>
    <n v="0"/>
    <n v="0"/>
    <n v="0"/>
    <n v="0"/>
    <n v="0"/>
    <n v="0"/>
    <n v="0"/>
    <n v="0"/>
    <n v="0"/>
    <n v="0"/>
    <n v="0"/>
    <n v="0"/>
    <n v="0"/>
    <n v="0"/>
    <n v="0"/>
    <n v="0"/>
    <n v="0"/>
    <n v="0"/>
    <n v="0"/>
    <n v="0"/>
    <n v="0"/>
    <n v="617.5"/>
    <n v="617.5"/>
    <n v="617.5"/>
    <n v="617.5"/>
    <n v="617.5"/>
    <n v="617.5"/>
    <n v="617.5"/>
    <n v="617.5"/>
    <n v="617.5"/>
    <n v="617.5"/>
    <n v="617.5"/>
    <n v="617.5"/>
    <n v="617.5"/>
    <n v="617.5"/>
    <n v="617.5"/>
    <n v="617.5"/>
    <n v="617.5"/>
    <n v="617.5"/>
    <n v="617.5"/>
    <n v="617.5"/>
    <n v="617.5"/>
    <n v="617.5"/>
    <n v="617.5"/>
    <n v="617.5"/>
    <n v="617.5"/>
    <n v="617.5"/>
    <n v="617.5"/>
    <n v="617.5"/>
    <n v="617.5"/>
    <n v="617.5"/>
    <n v="617.5"/>
    <n v="617.5"/>
    <n v="617.5"/>
    <n v="617.5"/>
    <n v="617.5"/>
    <n v="617.5"/>
    <n v="617.5"/>
    <n v="617.5"/>
    <n v="617.5"/>
    <n v="617.5"/>
    <n v="617.5"/>
    <n v="617.5"/>
    <n v="617.5"/>
    <n v="72562.358276643994"/>
    <n v="0"/>
    <n v="0"/>
    <n v="0"/>
    <n v="0"/>
    <n v="0"/>
    <n v="0"/>
    <n v="0"/>
    <n v="0"/>
    <n v="0"/>
    <n v="0"/>
    <n v="0"/>
    <n v="0"/>
    <n v="0"/>
    <n v="0"/>
    <n v="0"/>
    <n v="0"/>
    <n v="0"/>
    <n v="0"/>
    <n v="0"/>
    <n v="0"/>
    <n v="0"/>
    <n v="0"/>
    <n v="0"/>
    <n v="0"/>
    <n v="0"/>
    <n v="0"/>
    <n v="0"/>
    <n v="0"/>
    <n v="0"/>
    <n v="0"/>
    <n v="0"/>
    <n v="0"/>
    <n v="0"/>
    <n v="0"/>
    <n v="0"/>
    <n v="0"/>
    <n v="0"/>
    <n v="0"/>
    <n v="0"/>
    <n v="560.09070294784578"/>
    <n v="533.41971709318648"/>
    <n v="508.01877818398714"/>
    <n v="483.82740779427343"/>
    <n v="460.78800742311756"/>
    <n v="438.84572135535001"/>
    <n v="417.94830605271432"/>
    <n v="398.04600576448979"/>
    <n v="379.09143406141885"/>
    <n v="361.03946101087507"/>
    <n v="343.84710572464297"/>
    <n v="327.47343402346945"/>
    <n v="311.87946097473286"/>
    <n v="297.02805807117409"/>
    <n v="282.88386482968963"/>
    <n v="269.41320459970439"/>
    <n v="256.58400438067082"/>
    <n v="244.36571845778175"/>
    <n v="232.72925567407788"/>
    <n v="221.64691016578846"/>
    <n v="211.09229539598903"/>
    <n v="201.04028132951331"/>
    <n v="191.4669345995365"/>
    <n v="182.34946152336809"/>
    <n v="173.66615383177913"/>
    <n v="165.39633698264677"/>
    <n v="157.5203209358541"/>
    <n v="150.01935327224197"/>
    <n v="142.87557454499239"/>
    <n v="136.07197575713556"/>
    <n v="129.59235786393864"/>
    <n v="123.42129320375109"/>
    <n v="117.54408876547723"/>
    <n v="111.9467512052164"/>
    <n v="106.61595352877754"/>
    <n v="101.53900336074049"/>
    <n v="96.703812724514776"/>
    <n v="92.09886926144263"/>
    <n v="87.713208820421556"/>
    <n v="83.536389352782436"/>
    <n v="72562.358276643994"/>
    <n v="2546.1446134424104"/>
    <x v="383"/>
  </r>
  <r>
    <s v="SFÚ"/>
    <s v="Slovenský filmový ústav"/>
    <x v="385"/>
    <n v="1"/>
    <s v="Digitála audiovízia - výmena digitálnych technológií - dofinancovanie v roku 2023"/>
    <s v="nevyhnutnosť výmeny digitálnych technológií pre znouobnovenie  chodu digitalizačného pracoviska a pokračovanie  digitalizácie audiovizuálneho dedičstva SR, nakoľko existujúce technológie (z roku 2011-2013) sú vysoko morálne a fyzicky amortizované, sú za hranicou životnosti a súčasne boli poškodené zadymením po požiari v septembri 2022. Poistné plnenie sa v zmysle poistných podmienok očakáva na úrovni 80% z hodnoty 3543308 - t.j. max. 2 765 232 € - rozdiel je nevyhnutné dofinancovať. "/>
    <s v="funkčné a digitalizačné pracovisko, ktoré umožní pokračovanie digitalizácie filmových objektov a súčasne zabezpečí nielen uchovávanie zdgitalizovaného obsahu, ale i tvorbu mastrov a derivátov na jeho sprístupňovanie verejnosti formou televízneho vysielania, kinodistribúcie, vydávania na nosičoch DVD a Blu-ray, VoD platformy a i., ktoré v digitálnom veku inak ako digitálne nie je možné."/>
    <s v="N/A"/>
    <s v="Zákon č. 40/2015 Z.z. o audiovízii, §21 ods. 1 b) až d) a ods. 2  f)  "/>
    <n v="5"/>
    <x v="3"/>
    <n v="5304"/>
    <s v="Digitalizačné pracovisko tvorí 17,0 pracovných úväzkov v špeciálnych digitalizačných pozíciách, z toho pozíciu retušér tvoria 4 pracovné úväzky. Fond pracovného času na rok 2023 je 2080 pracovných hodín x 17 úväzkov= 35 360 človekohodín. Realizáciou uvedenej investície sa predpokladá uštrenie cca 15%, t.j.   5 304 človekohodín, čo bude mať dopad na zvýšenie počtu zdigitalizovaných objektov o 15% - ukazovateľ 70 ročne  (pre rok 2023 je z titulu pozastavenej prevádzky a predpokladu jej spustenia v II. polroku 2023 v objeme 35 objektov ) môže byť v roku 2024 upravený na 80 zdigitalizovaných objektov ročne."/>
    <x v="1"/>
    <x v="3"/>
    <s v="D2 Zhodnotenie existujúceho špeciálneho HW/SW"/>
    <s v="02 Analýza / podkladová štúdia k investičnému zámeru"/>
    <s v="štátny rozpočet"/>
    <s v="08S0104 Médiá a audiovízia"/>
    <s v="nie"/>
    <n v="1"/>
    <n v="688308"/>
    <n v="0"/>
    <n v="0"/>
    <n v="0"/>
    <n v="688306"/>
    <n v="0"/>
    <n v="0"/>
    <n v="0"/>
    <n v="0"/>
    <n v="0"/>
    <n v="0"/>
    <n v="0"/>
    <s v="-"/>
    <n v="0"/>
    <n v="0"/>
    <n v="0"/>
    <n v="0"/>
    <n v="0"/>
    <n v="0"/>
    <n v="0"/>
    <n v="0"/>
    <n v="0"/>
    <n v="0"/>
    <n v="0"/>
    <m/>
    <n v="0"/>
    <n v="0"/>
    <s v="D2"/>
    <n v="7"/>
    <n v="0"/>
    <n v="1"/>
    <n v="1"/>
    <n v="1"/>
    <n v="1"/>
    <n v="1"/>
    <n v="1"/>
    <n v="0"/>
    <n v="0"/>
    <n v="0"/>
    <n v="0"/>
    <n v="0"/>
    <n v="1"/>
    <n v="1"/>
    <n v="0"/>
    <n v="1"/>
    <n v="0"/>
    <n v="0"/>
    <n v="688306"/>
    <n v="0"/>
    <n v="0"/>
    <n v="0"/>
    <n v="0"/>
    <n v="0"/>
    <n v="0"/>
    <n v="0"/>
    <n v="0"/>
    <n v="0"/>
    <n v="0"/>
    <n v="0"/>
    <n v="0"/>
    <n v="0"/>
    <n v="0"/>
    <n v="0"/>
    <n v="0"/>
    <n v="0"/>
    <n v="0"/>
    <n v="0"/>
    <n v="0"/>
    <n v="0"/>
    <n v="0"/>
    <n v="0"/>
    <n v="0"/>
    <n v="0"/>
    <n v="0"/>
    <n v="0"/>
    <n v="0"/>
    <n v="0"/>
    <n v="0"/>
    <n v="0"/>
    <n v="0"/>
    <n v="0"/>
    <n v="0"/>
    <n v="0"/>
    <n v="0"/>
    <n v="0"/>
    <n v="0"/>
    <n v="0"/>
    <n v="0"/>
    <n v="5304"/>
    <n v="5304"/>
    <n v="5304"/>
    <n v="5304"/>
    <n v="5304"/>
    <n v="5304"/>
    <n v="5304"/>
    <n v="5304"/>
    <n v="5304"/>
    <n v="5304"/>
    <n v="5304"/>
    <n v="5304"/>
    <n v="5304"/>
    <n v="5304"/>
    <n v="5304"/>
    <n v="5304"/>
    <n v="5304"/>
    <n v="5304"/>
    <n v="5304"/>
    <n v="5304"/>
    <n v="5304"/>
    <n v="5304"/>
    <n v="5304"/>
    <n v="5304"/>
    <n v="5304"/>
    <n v="5304"/>
    <n v="5304"/>
    <n v="5304"/>
    <n v="5304"/>
    <n v="5304"/>
    <n v="5304"/>
    <n v="5304"/>
    <n v="5304"/>
    <n v="5304"/>
    <n v="5304"/>
    <n v="5304"/>
    <n v="5304"/>
    <n v="5304"/>
    <n v="5304"/>
    <n v="5304"/>
    <n v="5304"/>
    <n v="5304"/>
    <n v="5304"/>
    <n v="624313.83219954651"/>
    <n v="0"/>
    <n v="0"/>
    <n v="0"/>
    <n v="0"/>
    <n v="0"/>
    <n v="0"/>
    <n v="0"/>
    <n v="0"/>
    <n v="0"/>
    <n v="0"/>
    <n v="0"/>
    <n v="0"/>
    <n v="0"/>
    <n v="0"/>
    <n v="0"/>
    <n v="0"/>
    <n v="0"/>
    <n v="0"/>
    <n v="0"/>
    <n v="0"/>
    <n v="0"/>
    <n v="0"/>
    <n v="0"/>
    <n v="0"/>
    <n v="0"/>
    <n v="0"/>
    <n v="0"/>
    <n v="0"/>
    <n v="0"/>
    <n v="0"/>
    <n v="0"/>
    <n v="0"/>
    <n v="0"/>
    <n v="0"/>
    <n v="0"/>
    <n v="0"/>
    <n v="0"/>
    <n v="0"/>
    <n v="0"/>
    <n v="4810.8843537414969"/>
    <n v="4581.7946226109489"/>
    <n v="4363.6139262961424"/>
    <n v="4155.8227869487064"/>
    <n v="3957.926463760673"/>
    <n v="3769.453775010164"/>
    <n v="3589.9559762001568"/>
    <n v="3419.0056916191966"/>
    <n v="3256.1958967801875"/>
    <n v="3101.1389493144638"/>
    <n v="2953.4656660137757"/>
    <n v="2812.8244438226429"/>
    <n v="2678.8804226882321"/>
    <n v="2551.3146882745059"/>
    <n v="2429.823512642387"/>
    <n v="2314.1176310879869"/>
    <n v="2203.9215534171308"/>
    <n v="2098.9729080163147"/>
    <n v="1999.0218171583952"/>
    <n v="1903.8303020556145"/>
    <n v="1813.1717162434425"/>
    <n v="1726.8302059461353"/>
    <n v="1644.6001961391767"/>
    <n v="1566.2859010849302"/>
    <n v="1491.700858176124"/>
    <n v="1420.6674839772609"/>
    <n v="1353.0166514069151"/>
    <n v="1288.5872870542048"/>
    <n v="1227.2259876706717"/>
    <n v="1168.7866549244486"/>
    <n v="1113.1301475470941"/>
    <n v="1060.1239500448514"/>
    <n v="1009.6418571855728"/>
    <n v="961.56367351006929"/>
    <n v="915.77492715244705"/>
    <n v="872.16659728804473"/>
    <n v="830.63485456004275"/>
    <n v="791.08081386670722"/>
    <n v="753.41029892067365"/>
    <n v="717.53361801968913"/>
    <n v="624313.83219954651"/>
    <n v="21870.042153357968"/>
    <x v="384"/>
  </r>
  <r>
    <s v="SNM"/>
    <s v="SNM - Múzeum Betliar"/>
    <x v="386"/>
    <n v="1"/>
    <s v="Obnova hradu Krásna Hôrka a revitalizácia bezprostredného okolia hradu"/>
    <s v="Obnova hradného komplexu v rozsahu stavebných úprav, technického vybavenia stavby, reštaurátorských prác, umelecko-remeselnej obnovy prvkov. Súčasťou stavby je aj realizácia stavieb v podhradí v rozsahu technickej infraštruktúry, sietí technického vybavenia, komunikácií, parkovísk, budovy infocentra a stánkov s občerstvením.  "/>
    <s v="Cieľom obnovy je vrátiť hradu podobu a atmosféru spred veľkej obnovy v 20. storočí. Priznať jeho charakter vidieckeho šľachtického sídla a jedného z prvých múzeí na území Slovenska. Súčasne vybudovať dôstojný nástupný areál k hradu kompletnou infraštruktúrou a technickým vybavením na úrovni 21. storočia"/>
    <s v="alternatíva b - rekonštrukcia priestorov "/>
    <s v="Zákon č. 49/2002 Z.z. o ochrane pamiatkového fondu; Zákon č. 206/2009 Z.z. o múzeách a o galériách a o ochrane predmetov kultúrnej hodnoty; Zákon č. 543/2002 Z. z. o ochrane prírody a krajiny"/>
    <n v="40"/>
    <x v="1"/>
    <n v="56509"/>
    <s v="Predpokladaná návštevnosť hradu po otvorení  200 000 návštevníkov_x000a_Návštevnosť hradu za rok 2011   56 509 návštevníkov"/>
    <x v="0"/>
    <x v="1"/>
    <s v="B1 Komplexná rekonštrukcia"/>
    <s v="07 V realizácii"/>
    <s v="štátny rozpočet"/>
    <s v="08S0106 Múzeá a galérie    "/>
    <s v="áno"/>
    <n v="1"/>
    <n v="33442260"/>
    <n v="850000"/>
    <n v="376386"/>
    <n v="2050000"/>
    <n v="8000000"/>
    <n v="8000000"/>
    <n v="8000000"/>
    <n v="7015874"/>
    <n v="0"/>
    <n v="0"/>
    <n v="0"/>
    <n v="0"/>
    <s v="Výskumy, odborné ošetrenie zbierkových predmetov, reštaurovanie, expozícia"/>
    <n v="1500000"/>
    <n v="0"/>
    <n v="0"/>
    <n v="400000"/>
    <n v="400000"/>
    <n v="350000"/>
    <n v="350000"/>
    <n v="0"/>
    <n v="0"/>
    <n v="0"/>
    <n v="0"/>
    <s v="Projekt je v realizácii, doteraz bolo pridelených 20 902 840 eur"/>
    <n v="0"/>
    <n v="1"/>
    <s v="B1"/>
    <n v="9"/>
    <n v="1"/>
    <n v="1"/>
    <n v="1"/>
    <n v="1"/>
    <n v="1"/>
    <n v="1"/>
    <n v="0"/>
    <n v="1"/>
    <n v="1"/>
    <n v="0"/>
    <n v="0"/>
    <n v="1"/>
    <n v="1"/>
    <n v="1"/>
    <n v="1"/>
    <n v="0"/>
    <n v="376386"/>
    <n v="2050000"/>
    <n v="8400000"/>
    <n v="8400000"/>
    <n v="8350000"/>
    <n v="7365874"/>
    <n v="0"/>
    <n v="0"/>
    <n v="0"/>
    <n v="0"/>
    <n v="0"/>
    <n v="0"/>
    <n v="0"/>
    <n v="0"/>
    <n v="0"/>
    <n v="0"/>
    <n v="0"/>
    <n v="0"/>
    <n v="0"/>
    <n v="0"/>
    <n v="0"/>
    <n v="0"/>
    <n v="0"/>
    <n v="0"/>
    <n v="0"/>
    <n v="0"/>
    <n v="0"/>
    <n v="0"/>
    <n v="0"/>
    <n v="0"/>
    <n v="0"/>
    <n v="0"/>
    <n v="0"/>
    <n v="0"/>
    <n v="0"/>
    <n v="0"/>
    <n v="0"/>
    <n v="0"/>
    <n v="0"/>
    <n v="0"/>
    <n v="0"/>
    <n v="0"/>
    <n v="0"/>
    <n v="56509"/>
    <n v="56509"/>
    <n v="56509"/>
    <n v="56509"/>
    <n v="56509"/>
    <n v="56509"/>
    <n v="56509"/>
    <n v="56509"/>
    <n v="56509"/>
    <n v="56509"/>
    <n v="56509"/>
    <n v="56509"/>
    <n v="56509"/>
    <n v="56509"/>
    <n v="56509"/>
    <n v="56509"/>
    <n v="56509"/>
    <n v="56509"/>
    <n v="56509"/>
    <n v="56509"/>
    <n v="56509"/>
    <n v="56509"/>
    <n v="56509"/>
    <n v="56509"/>
    <n v="56509"/>
    <n v="56509"/>
    <n v="56509"/>
    <n v="56509"/>
    <n v="56509"/>
    <n v="56509"/>
    <n v="56509"/>
    <n v="56509"/>
    <n v="56509"/>
    <n v="56509"/>
    <n v="56509"/>
    <n v="56509"/>
    <n v="56509"/>
    <n v="56509"/>
    <n v="56509"/>
    <n v="56509"/>
    <n v="56509"/>
    <n v="56509"/>
    <n v="56509"/>
    <n v="7619047.6190476185"/>
    <n v="7256235.8276643986"/>
    <n v="6869565.6645122143"/>
    <n v="5771355.0179096935"/>
    <n v="0"/>
    <n v="0"/>
    <n v="0"/>
    <n v="0"/>
    <n v="0"/>
    <n v="0"/>
    <n v="0"/>
    <n v="0"/>
    <n v="0"/>
    <n v="0"/>
    <n v="0"/>
    <n v="0"/>
    <n v="0"/>
    <n v="0"/>
    <n v="0"/>
    <n v="0"/>
    <n v="0"/>
    <n v="0"/>
    <n v="0"/>
    <n v="0"/>
    <n v="0"/>
    <n v="0"/>
    <n v="0"/>
    <n v="0"/>
    <n v="0"/>
    <n v="0"/>
    <n v="0"/>
    <n v="0"/>
    <n v="0"/>
    <n v="0"/>
    <n v="0"/>
    <n v="0"/>
    <n v="0"/>
    <n v="0"/>
    <n v="0"/>
    <n v="0"/>
    <n v="51255.328798185939"/>
    <n v="48814.598855415177"/>
    <n v="46490.094148014461"/>
    <n v="44276.280140966148"/>
    <n v="42167.88584853919"/>
    <n v="40159.891284323036"/>
    <n v="38247.515508879085"/>
    <n v="36426.205246551508"/>
    <n v="34691.624044334771"/>
    <n v="33039.641946985488"/>
    <n v="31466.325663795709"/>
    <n v="29967.929203614956"/>
    <n v="28540.884955823774"/>
    <n v="27181.795196022635"/>
    <n v="25887.423996212034"/>
    <n v="24654.689520201933"/>
    <n v="23480.656685906604"/>
    <n v="22362.530177053908"/>
    <n v="21297.64778767039"/>
    <n v="20283.47408349561"/>
    <n v="19317.594365233916"/>
    <n v="18397.708919270393"/>
    <n v="17521.627542162281"/>
    <n v="16687.264325868837"/>
    <n v="15892.632691303656"/>
    <n v="15135.840658384432"/>
    <n v="14415.086341318509"/>
    <n v="13728.653658398578"/>
    <n v="13074.908246093888"/>
    <n v="12452.293567708459"/>
    <n v="11859.327207341392"/>
    <n v="11294.597340325134"/>
    <n v="10756.759371738224"/>
    <n v="10244.532734988783"/>
    <n v="9756.6978428464608"/>
    <n v="9292.0931836632953"/>
    <n v="8849.6125558698059"/>
    <n v="8428.202434161718"/>
    <n v="8026.8594611064"/>
    <n v="7644.6280581965711"/>
    <n v="27516204.129133925"/>
    <n v="923469.343597973"/>
    <x v="385"/>
  </r>
  <r>
    <s v="UKB"/>
    <s v="Univerzitná knižnica v Bratislave"/>
    <x v="387"/>
    <n v="15"/>
    <s v="Obnova UPS (zdroj neprerušovaného napájania) s celkovým výkonom  256 kW ako podporná NON IKT technológia pre CDA aj DDP"/>
    <s v="Národný projekt Centrálny dátový archív (CDA) realizovala UKB v rámci OPIS OP2. Súčasťou zabezpečenia bezpečného fungovania celého systému je i nepretržitá dodávka elektrickej energie. Aby sme sa vyhli neblahým dôsledkom prípadných výpadkov z elektrickej siete, je nevyhnutné jej plynulé zabezpečenie prostredníctvom nezávislého zdroja - UPS.  Aktuálne zariadenia UPS boli dodané v roku 2013, batérie boli vymenené v roku 2022, avšak samotné UPS už majú skoro 10 rokov. "/>
    <s v="Cieľom je obnova dvoch zdrojov neprerušovaného napájania (UPS) pre lokalitu CDA-A Bratislava, ktoré zabezpečujú plynulú dodávku elektrickej energie pre zariadenia IKT CDA aj IKT DDP, ktoré nesmú byť neočakávane vypnuté.  UPS majú celkový výkon 256 kW ( 2 systémy UPS s výkonom 128 kW). Súčasťou je inštalácia i spustenie do prevádzky. "/>
    <s v="N/A"/>
    <s v="Stratégia rozvoja slovenského knihovníctva na roky 2015 – 2020, /strategická oblasť č. 2/ priorita 2.3 opatrenie 2.3.1 "/>
    <n v="5"/>
    <x v="0"/>
    <n v="2500"/>
    <s v="Zachovanie  kultúrneho dedičstva Slovenskej republiky (vložené dáta od pamäťových a kultúrnych inštitúcií - PFI).UPS majú už skoro 10 rokov, sú zastarané."/>
    <x v="0"/>
    <x v="3"/>
    <s v="D2 Zhodnotenie existujúceho špeciálneho HW/SW"/>
    <s v="01 Investičný zámer"/>
    <s v="štátny rozpočet"/>
    <s v="0EK0I04 ORES - Podpora prezentácie kultúrno-osvetovej činnosti"/>
    <s v="nie"/>
    <n v="1"/>
    <n v="350000"/>
    <n v="0"/>
    <n v="0"/>
    <n v="0"/>
    <n v="350000"/>
    <n v="0"/>
    <n v="0"/>
    <n v="0"/>
    <n v="0"/>
    <n v="0"/>
    <n v="0"/>
    <n v="0"/>
    <s v="-"/>
    <n v="0"/>
    <n v="0"/>
    <n v="0"/>
    <n v="0"/>
    <n v="0"/>
    <n v="0"/>
    <n v="0"/>
    <n v="0"/>
    <n v="0"/>
    <n v="0"/>
    <n v="0"/>
    <m/>
    <n v="0"/>
    <n v="0"/>
    <s v="D2"/>
    <n v="9"/>
    <n v="1"/>
    <n v="1"/>
    <n v="1"/>
    <n v="1"/>
    <n v="1"/>
    <n v="1"/>
    <n v="1"/>
    <n v="0"/>
    <n v="1"/>
    <n v="0"/>
    <n v="0"/>
    <n v="1"/>
    <n v="1"/>
    <n v="1"/>
    <n v="0"/>
    <n v="1"/>
    <n v="0"/>
    <n v="0"/>
    <n v="350000"/>
    <n v="0"/>
    <n v="0"/>
    <n v="0"/>
    <n v="0"/>
    <n v="0"/>
    <n v="0"/>
    <n v="0"/>
    <n v="0"/>
    <n v="0"/>
    <n v="0"/>
    <n v="0"/>
    <n v="0"/>
    <n v="0"/>
    <n v="0"/>
    <n v="0"/>
    <n v="0"/>
    <n v="0"/>
    <n v="0"/>
    <n v="0"/>
    <n v="0"/>
    <n v="0"/>
    <n v="0"/>
    <n v="0"/>
    <n v="0"/>
    <n v="0"/>
    <n v="0"/>
    <n v="0"/>
    <n v="0"/>
    <n v="0"/>
    <n v="0"/>
    <n v="0"/>
    <n v="0"/>
    <n v="0"/>
    <n v="0"/>
    <n v="0"/>
    <n v="0"/>
    <n v="0"/>
    <n v="0"/>
    <n v="0"/>
    <n v="0"/>
    <n v="2500"/>
    <n v="2500"/>
    <n v="2500"/>
    <n v="2500"/>
    <n v="2500"/>
    <n v="2500"/>
    <n v="2500"/>
    <n v="2500"/>
    <n v="2500"/>
    <n v="2500"/>
    <n v="2500"/>
    <n v="2500"/>
    <n v="2500"/>
    <n v="2500"/>
    <n v="2500"/>
    <n v="2500"/>
    <n v="2500"/>
    <n v="2500"/>
    <n v="2500"/>
    <n v="2500"/>
    <n v="2500"/>
    <n v="2500"/>
    <n v="2500"/>
    <n v="2500"/>
    <n v="2500"/>
    <n v="2500"/>
    <n v="2500"/>
    <n v="2500"/>
    <n v="2500"/>
    <n v="2500"/>
    <n v="2500"/>
    <n v="2500"/>
    <n v="2500"/>
    <n v="2500"/>
    <n v="2500"/>
    <n v="2500"/>
    <n v="2500"/>
    <n v="2500"/>
    <n v="2500"/>
    <n v="2500"/>
    <n v="2500"/>
    <n v="2500"/>
    <n v="2500"/>
    <n v="317460.31746031746"/>
    <n v="0"/>
    <n v="0"/>
    <n v="0"/>
    <n v="0"/>
    <n v="0"/>
    <n v="0"/>
    <n v="0"/>
    <n v="0"/>
    <n v="0"/>
    <n v="0"/>
    <n v="0"/>
    <n v="0"/>
    <n v="0"/>
    <n v="0"/>
    <n v="0"/>
    <n v="0"/>
    <n v="0"/>
    <n v="0"/>
    <n v="0"/>
    <n v="0"/>
    <n v="0"/>
    <n v="0"/>
    <n v="0"/>
    <n v="0"/>
    <n v="0"/>
    <n v="0"/>
    <n v="0"/>
    <n v="0"/>
    <n v="0"/>
    <n v="0"/>
    <n v="0"/>
    <n v="0"/>
    <n v="0"/>
    <n v="0"/>
    <n v="0"/>
    <n v="0"/>
    <n v="0"/>
    <n v="0"/>
    <n v="0"/>
    <n v="2267.5736961451248"/>
    <n v="2159.5939963286901"/>
    <n v="2056.756186979705"/>
    <n v="1958.8154161711473"/>
    <n v="1865.5384915915693"/>
    <n v="1776.7033253253037"/>
    <n v="1692.0984050717179"/>
    <n v="1611.5222905444932"/>
    <n v="1534.7831338518984"/>
    <n v="1461.6982227160936"/>
    <n v="1392.0935454438988"/>
    <n v="1325.8033766132367"/>
    <n v="1262.6698824887972"/>
    <n v="1202.5427452274255"/>
    <n v="1145.2788049785006"/>
    <n v="1090.7417190271433"/>
    <n v="1038.8016371687079"/>
    <n v="989.33489254162657"/>
    <n v="942.22370718250147"/>
    <n v="897.35591160238243"/>
    <n v="854.62467771655474"/>
    <n v="813.92826449195672"/>
    <n v="775.1697757066255"/>
    <n v="738.25692924440523"/>
    <n v="703.10183737562409"/>
    <n v="669.62079750059422"/>
    <n v="637.7340928577089"/>
    <n v="607.36580272162746"/>
    <n v="578.44362163964536"/>
    <n v="550.89868727585247"/>
    <n v="524.66541645319285"/>
    <n v="499.68134900304085"/>
    <n v="475.8869990505151"/>
    <n v="453.22571338144292"/>
    <n v="431.64353655375521"/>
    <n v="411.08908243214779"/>
    <n v="391.5134118401408"/>
    <n v="372.86991603822923"/>
    <n v="355.11420575069457"/>
    <n v="338.20400547685193"/>
    <n v="317460.31746031746"/>
    <n v="10308.277787216235"/>
    <x v="386"/>
  </r>
  <r>
    <s v="SNM"/>
    <s v="SNM - Hudobné múzeum"/>
    <x v="388"/>
    <n v="9"/>
    <s v="Oranžéria s prístavbou"/>
    <s v="Dva vzájomne prepojené (prízemnou spojnicou) objekty. Starší (pôvodná oranžéria, dnes NKP č. 803/5) je barokový jednopodlažný objekt, novšia časť je dvojpodlažná novostavba (prístavba z 80. rokov 20. storočia) s podkrovím. Celý objekt je v  súčasnosti využívaný ako depozitár Hudobného múzea. Rozhodnutím KPÚ budeme musieť realizovať odčlenenie prístavby od objektu NKP - oranžérie. Zbúrať spojnicu, budovu barokovej oranžérie využívať na prezentačné účely s náplňou informujúcou o jej historckom určení. Objekt prístavby využívať na administratívne účely a kultúrno-výchovné aktivity. Všetko nadväzuje na skutočnosti, že po obnove kaštieľa sa administratívne činnosti z kaštieľa vyčlenia a stavebné riešenie  oranžérie s prístavbou sa môže realizovať až po ukončení výstavby nového depozitára._x000a_Cieľom je rozšírenie ponuky služieb návštevníkom: _x000a_- priestory na prezentačné účely v objekte oranžérie_x000a_- vyčlenenie kancelárskych priestorov z kaštieľa a umiestnenie do prístavby (súčasný depozitár)_x000a_- vyčlenenie priestorov na kultúrno-výchovné aktivity (múzejná pedagogika) v prístavbe_x000a_"/>
    <s v="Cieľom je rozšírenie ponuky služieb návštevníkom. _x000a_"/>
    <m/>
    <s v="Zákon č. 49/2002 Z.z. o ochrane pamiatkového fondu; Zákon č. 206/2009 Z.z. o múzeách a o galériách a o ochrane predmetov kultúrnej hodnoty"/>
    <n v="40"/>
    <x v="1"/>
    <n v="3990"/>
    <s v="Hodnota návštevnosti vychádza z roku 2019, pretože už v roku 2020 sa kaštieľ vysťahoval z dôvodu prevzatia staveniska firmou realizujúcou čiastkovú rekonštrukciu kaštieľa. Vyššia miera návštevnosti je predpokladaná z dôvodu možnosti využitia celého objektu na rôzne spoločensko-kultúrne podujatia, ktoré pritiahnu návštevníkov zo širokého okolia."/>
    <x v="0"/>
    <x v="1"/>
    <s v="B3 Stavebná rekonštrukcia priestorov"/>
    <s v="01 Investičný zámer"/>
    <s v="štátny rozpočet"/>
    <s v="08S0106 - Múzeá a galérie"/>
    <s v="nie"/>
    <n v="1"/>
    <n v="2100000"/>
    <n v="100000"/>
    <n v="0"/>
    <n v="0"/>
    <n v="0"/>
    <n v="0"/>
    <n v="100000"/>
    <n v="2000000"/>
    <n v="0"/>
    <n v="0"/>
    <n v="0"/>
    <n v="0"/>
    <s v="Do obnovených priestorov _x000a_zabezpečiť interiérové_x000a_vybavenie"/>
    <n v="500000"/>
    <n v="0"/>
    <n v="0"/>
    <n v="0"/>
    <n v="0"/>
    <n v="0"/>
    <n v="500000"/>
    <n v="0"/>
    <n v="0"/>
    <n v="0"/>
    <n v="0"/>
    <s v="pozri riadok 14!_x000a__x000a_Riešenie uvedeného investičného zámeru nadväzuje na realizáciu novostavby depozitára. Ak nebude vyriešené uloženie zbierkového fondu Hudobného múzea - zbierka predmetov archívnej povahy a zbierka hudobných nástrojov (vrátane veľkorozmerných - klavíry, harmóniá, organy) a zabezpečenie jeho ochrany, nebude možné tento investičný zámer realizovať."/>
    <n v="0"/>
    <n v="1"/>
    <s v="B3"/>
    <n v="8"/>
    <n v="1"/>
    <n v="1"/>
    <n v="1"/>
    <n v="1"/>
    <n v="1"/>
    <n v="0"/>
    <n v="0"/>
    <n v="0"/>
    <n v="1"/>
    <n v="0"/>
    <n v="0"/>
    <n v="1"/>
    <n v="1"/>
    <n v="1"/>
    <n v="0"/>
    <n v="1"/>
    <n v="0"/>
    <n v="0"/>
    <n v="0"/>
    <n v="0"/>
    <n v="100000"/>
    <n v="2500000"/>
    <n v="0"/>
    <n v="0"/>
    <n v="0"/>
    <n v="0"/>
    <n v="0"/>
    <n v="0"/>
    <n v="0"/>
    <n v="0"/>
    <n v="0"/>
    <n v="0"/>
    <n v="0"/>
    <n v="0"/>
    <n v="0"/>
    <n v="0"/>
    <n v="0"/>
    <n v="0"/>
    <n v="0"/>
    <n v="0"/>
    <n v="0"/>
    <n v="0"/>
    <n v="0"/>
    <n v="0"/>
    <n v="0"/>
    <n v="0"/>
    <n v="0"/>
    <n v="0"/>
    <n v="0"/>
    <n v="0"/>
    <n v="0"/>
    <n v="0"/>
    <n v="0"/>
    <n v="0"/>
    <n v="0"/>
    <n v="0"/>
    <n v="0"/>
    <n v="0"/>
    <n v="0"/>
    <n v="3990"/>
    <n v="3990"/>
    <n v="3990"/>
    <n v="3990"/>
    <n v="3990"/>
    <n v="3990"/>
    <n v="3990"/>
    <n v="3990"/>
    <n v="3990"/>
    <n v="3990"/>
    <n v="3990"/>
    <n v="3990"/>
    <n v="3990"/>
    <n v="3990"/>
    <n v="3990"/>
    <n v="3990"/>
    <n v="3990"/>
    <n v="3990"/>
    <n v="3990"/>
    <n v="3990"/>
    <n v="3990"/>
    <n v="3990"/>
    <n v="3990"/>
    <n v="3990"/>
    <n v="3990"/>
    <n v="3990"/>
    <n v="3990"/>
    <n v="3990"/>
    <n v="3990"/>
    <n v="3990"/>
    <n v="3990"/>
    <n v="3990"/>
    <n v="3990"/>
    <n v="3990"/>
    <n v="3990"/>
    <n v="3990"/>
    <n v="3990"/>
    <n v="3990"/>
    <n v="3990"/>
    <n v="3990"/>
    <n v="3990"/>
    <n v="3990"/>
    <n v="3990"/>
    <n v="0"/>
    <n v="0"/>
    <n v="82270.247479188198"/>
    <n v="1958815.4161711475"/>
    <n v="0"/>
    <n v="0"/>
    <n v="0"/>
    <n v="0"/>
    <n v="0"/>
    <n v="0"/>
    <n v="0"/>
    <n v="0"/>
    <n v="0"/>
    <n v="0"/>
    <n v="0"/>
    <n v="0"/>
    <n v="0"/>
    <n v="0"/>
    <n v="0"/>
    <n v="0"/>
    <n v="0"/>
    <n v="0"/>
    <n v="0"/>
    <n v="0"/>
    <n v="0"/>
    <n v="0"/>
    <n v="0"/>
    <n v="0"/>
    <n v="0"/>
    <n v="0"/>
    <n v="0"/>
    <n v="0"/>
    <n v="0"/>
    <n v="0"/>
    <n v="0"/>
    <n v="0"/>
    <n v="0"/>
    <n v="0"/>
    <n v="0"/>
    <n v="0"/>
    <n v="3619.0476190476188"/>
    <n v="3446.7120181405894"/>
    <n v="3282.5828744196092"/>
    <n v="3126.2694042091512"/>
    <n v="2977.3994325801445"/>
    <n v="2835.6185072191847"/>
    <n v="2700.5890544944618"/>
    <n v="2571.9895757090112"/>
    <n v="2449.5138816276299"/>
    <n v="2332.8703634548851"/>
    <n v="2221.7812985284622"/>
    <n v="2115.9821890747257"/>
    <n v="2015.2211324521202"/>
    <n v="1919.258221382971"/>
    <n v="1827.8649727456868"/>
    <n v="1740.8237835673206"/>
    <n v="1657.9274129212577"/>
    <n v="1578.9784884964358"/>
    <n v="1503.7890366632723"/>
    <n v="1432.1800349174023"/>
    <n v="1363.9809856356214"/>
    <n v="1299.0295101291629"/>
    <n v="1237.1709620277743"/>
    <n v="1178.2580590740708"/>
    <n v="1122.150532451496"/>
    <n v="1068.7147928109484"/>
    <n v="1017.8236122009034"/>
    <n v="969.35582114371732"/>
    <n v="923.19602013687404"/>
    <n v="879.23430489226064"/>
    <n v="837.36600465929587"/>
    <n v="797.49143300885316"/>
    <n v="759.51565048462214"/>
    <n v="723.3482385567828"/>
    <n v="688.90308433979328"/>
    <n v="656.09817556170788"/>
    <n v="624.85540529686466"/>
    <n v="595.10038599701386"/>
    <n v="566.76227237810849"/>
    <n v="539.77359274105572"/>
    <n v="2041085.6636503357"/>
    <n v="65204.528145178869"/>
    <x v="387"/>
  </r>
  <r>
    <s v="SKNL"/>
    <s v="Slovenská knižnica pre nevidiacich Mateja Hrebendu v Levoči"/>
    <x v="389"/>
    <n v="1"/>
    <s v="Obstaranie tlačiarní Braillovho písma"/>
    <s v="Index Everest-D V5 je najuniverzálnejšia tlačiareň Braillovho písma. Je schopná tlačiť od malých formátov až po formát  A3, a to tak na výšku, ako aj na šírku. Rovnako je schopná tlačiť i obrázky v bodovej grafike. Vzhľadom na rozsah produkcie SKN aj v oblasti sútlačových materiálov (čiernotlač + brail) sú tieto tlačiarne vhodným a ekonomicky výhodným riešením takejto sútlačovej produkcie. Tá totiž vyžaduje schopnosť hárkovej tlače, keďže pred tlačou samotného brailu je potrebné hárky potlačiť čiernotlačou. Pri veľkokapacitných kotúčových tlačiarniach to nie je možné. "/>
    <s v="Everest-D tlačiareň nedosahuje dostatočnú rýchlosť veľkokapacitnej tlačiarne, no inak poskytuje potrebnú variabilitu formátov a veľkostí hárkovej tlače. Z dôvodu nutnosti kompenzácie rýchlosti tlače na týchto tlačiarniach žiadame obstarať dve tlačiarne, aby sme boli schopní všetky naše sútlačové objednávky realizovať. "/>
    <s v="N/A"/>
    <s v="Zriaďovacia listina SKN Čl. 1  bod 2 písm. a) a d)"/>
    <n v="10"/>
    <x v="3"/>
    <n v="48.4"/>
    <s v="Zakúpenie týchto strojov však nemalo za cieľ v prvom rade šetriť čas zamestnancov, hoci je to samozrejme významným faktorom ich využívania, predovšetkým ale:_x000a_• nahrádzjú zastaralé technológie a stroje staré niekoľko desaťročí,_x000a_• prispievajú k zvýšeniu bezpečnosti pri práci,_x000a_• poskytujú možnosť tlače bodovej grafiky,_x000a_• poskytujú priestor flexibilnejšieho spracovania objednávok na sútlač Braillovho písma a čiernotlače,_x000a_• umožňujú ponúknuť zákazníkom v rámci sútlače aj kombináciu textu a obrázku v podobe bodovej grafiky._x000a_"/>
    <x v="0"/>
    <x v="0"/>
    <s v="C9 Elektrické spotrebiče"/>
    <s v="01 Investičný zámer"/>
    <s v="štátny rozpočet"/>
    <s v="08S0105"/>
    <s v="nie"/>
    <n v="1"/>
    <n v="12400"/>
    <n v="0"/>
    <n v="0"/>
    <n v="0"/>
    <n v="12400"/>
    <n v="0"/>
    <n v="0"/>
    <n v="0"/>
    <n v="0"/>
    <n v="0"/>
    <n v="0"/>
    <n v="0"/>
    <s v="-"/>
    <n v="0"/>
    <n v="0"/>
    <n v="0"/>
    <n v="0"/>
    <n v="0"/>
    <n v="0"/>
    <n v="0"/>
    <n v="0"/>
    <n v="0"/>
    <n v="0"/>
    <n v="0"/>
    <m/>
    <n v="1"/>
    <n v="0"/>
    <s v="C9"/>
    <n v="9"/>
    <n v="1"/>
    <n v="1"/>
    <n v="1"/>
    <n v="1"/>
    <n v="1"/>
    <n v="1"/>
    <n v="1"/>
    <n v="0"/>
    <n v="1"/>
    <n v="0"/>
    <n v="0"/>
    <n v="1"/>
    <n v="1"/>
    <n v="1"/>
    <n v="0"/>
    <n v="1"/>
    <n v="0"/>
    <n v="0"/>
    <n v="12400"/>
    <n v="0"/>
    <n v="0"/>
    <n v="0"/>
    <n v="0"/>
    <n v="0"/>
    <n v="0"/>
    <n v="0"/>
    <n v="0"/>
    <n v="0"/>
    <n v="0"/>
    <n v="0"/>
    <n v="0"/>
    <n v="0"/>
    <n v="0"/>
    <n v="0"/>
    <n v="0"/>
    <n v="0"/>
    <n v="0"/>
    <n v="0"/>
    <n v="0"/>
    <n v="0"/>
    <n v="0"/>
    <n v="0"/>
    <n v="0"/>
    <n v="0"/>
    <n v="0"/>
    <n v="0"/>
    <n v="0"/>
    <n v="0"/>
    <n v="0"/>
    <n v="0"/>
    <n v="0"/>
    <n v="0"/>
    <n v="0"/>
    <n v="0"/>
    <n v="0"/>
    <n v="0"/>
    <n v="0"/>
    <n v="0"/>
    <n v="0"/>
    <n v="48.4"/>
    <n v="48.4"/>
    <n v="48.4"/>
    <n v="48.4"/>
    <n v="48.4"/>
    <n v="48.4"/>
    <n v="48.4"/>
    <n v="48.4"/>
    <n v="48.4"/>
    <n v="48.4"/>
    <n v="48.4"/>
    <n v="48.4"/>
    <n v="48.4"/>
    <n v="48.4"/>
    <n v="48.4"/>
    <n v="48.4"/>
    <n v="48.4"/>
    <n v="48.4"/>
    <n v="48.4"/>
    <n v="48.4"/>
    <n v="48.4"/>
    <n v="48.4"/>
    <n v="48.4"/>
    <n v="48.4"/>
    <n v="48.4"/>
    <n v="48.4"/>
    <n v="48.4"/>
    <n v="48.4"/>
    <n v="48.4"/>
    <n v="48.4"/>
    <n v="48.4"/>
    <n v="48.4"/>
    <n v="48.4"/>
    <n v="48.4"/>
    <n v="48.4"/>
    <n v="48.4"/>
    <n v="48.4"/>
    <n v="48.4"/>
    <n v="48.4"/>
    <n v="48.4"/>
    <n v="48.4"/>
    <n v="48.4"/>
    <n v="48.4"/>
    <n v="11247.165532879819"/>
    <n v="0"/>
    <n v="0"/>
    <n v="0"/>
    <n v="0"/>
    <n v="0"/>
    <n v="0"/>
    <n v="0"/>
    <n v="0"/>
    <n v="0"/>
    <n v="0"/>
    <n v="0"/>
    <n v="0"/>
    <n v="0"/>
    <n v="0"/>
    <n v="0"/>
    <n v="0"/>
    <n v="0"/>
    <n v="0"/>
    <n v="0"/>
    <n v="0"/>
    <n v="0"/>
    <n v="0"/>
    <n v="0"/>
    <n v="0"/>
    <n v="0"/>
    <n v="0"/>
    <n v="0"/>
    <n v="0"/>
    <n v="0"/>
    <n v="0"/>
    <n v="0"/>
    <n v="0"/>
    <n v="0"/>
    <n v="0"/>
    <n v="0"/>
    <n v="0"/>
    <n v="0"/>
    <n v="0"/>
    <n v="0"/>
    <n v="43.900226757369609"/>
    <n v="41.809739768923436"/>
    <n v="39.818799779927083"/>
    <n v="37.922666457073412"/>
    <n v="36.116825197212776"/>
    <n v="34.396976378297879"/>
    <n v="32.759025122188461"/>
    <n v="31.199071544941386"/>
    <n v="29.713401471372752"/>
    <n v="28.29847759178357"/>
    <n v="26.950931039793879"/>
    <n v="25.667553371232263"/>
    <n v="24.44528892498311"/>
    <n v="23.281227547602956"/>
    <n v="22.172597664383769"/>
    <n v="21.116759680365494"/>
    <n v="20.111199695586183"/>
    <n v="19.153523519605891"/>
    <n v="18.241450971053229"/>
    <n v="17.372810448622122"/>
    <n v="16.545533760592498"/>
    <n v="15.757651200564281"/>
    <n v="15.00728685768027"/>
    <n v="14.292654150171686"/>
    <n v="13.612051571592081"/>
    <n v="12.963858639611503"/>
    <n v="12.346532037725243"/>
    <n v="11.758601940690706"/>
    <n v="11.198668514943535"/>
    <n v="10.665398585660505"/>
    <n v="10.157522462533814"/>
    <n v="9.6738309166988703"/>
    <n v="9.2131723016179716"/>
    <n v="8.7744498110647342"/>
    <n v="8.3566188676806998"/>
    <n v="7.9586846358863808"/>
    <n v="7.5796996532251253"/>
    <n v="7.2187615745001183"/>
    <n v="6.8750110233334469"/>
    <n v="6.5476295460318532"/>
    <n v="11247.165532879819"/>
    <n v="355.93521006909037"/>
    <x v="388"/>
  </r>
  <r>
    <s v="ŠO "/>
    <s v="Štátna opera "/>
    <x v="390"/>
    <n v="1"/>
    <s v="Rekonštrukcia národnej kultúrnej pamiatky a prevádzkových priestorov Štátnej opery v Banskej Bystrici "/>
    <s v="Komplexná rekonštrukcia a modernizácia národnej kultúrnej pamiatky z hľadiska multifunkčného využitia a dostavba a rekonštrukcia prevádzkových a skladových priestorov. Celkový predpokladaný rozpočet stavby je 41 374,68 tis. € (prepočítané  na cen. úroveň 4.Q.2022  / 3.Q. 2019 = 1,377)."/>
    <s v="Cieľom projektu je zefektívnenie činnosti Štátnej opery a multifunkčné využívanie priestorov po komplexnej rekonštrukcii, kotré bude spočívať vo využití pre ďalšiu umeleckú a kultúrnu činnosť (aj mimo aktivít samotnej Štátnej opery) a dobudovanie skladových priestorov."/>
    <m/>
    <s v="Uznesenie vlády SR č. 354/2019"/>
    <n v="40"/>
    <x v="0"/>
    <n v="58089"/>
    <s v="KPI 1 : predpoklad zvýšenia počtu návštevníkov : 60 podujatí ročne, navýšenie miest na sedenie 30 ; KPI 2 : zníženie nákladov za nájom skladových priestorov : zmluva č. 3/2021/MZ KPI 2 : zníženie nákladov za nájom 29 177 Eur / rok"/>
    <x v="0"/>
    <x v="1"/>
    <s v="B1 Komplexná rekonštrukcia"/>
    <s v="07 V realizácii"/>
    <s v="štátny rozpočet"/>
    <s v="08S0101"/>
    <s v="áno"/>
    <n v="1"/>
    <n v="41374680"/>
    <n v="1908000"/>
    <n v="0"/>
    <n v="0"/>
    <n v="329890"/>
    <n v="2409770"/>
    <n v="4989330.0000000009"/>
    <n v="6798770"/>
    <n v="14899640.000000002"/>
    <n v="11947280"/>
    <n v="0"/>
    <n v="0"/>
    <s v="-"/>
    <n v="64400"/>
    <n v="0"/>
    <n v="14400"/>
    <n v="0"/>
    <n v="50000"/>
    <n v="0"/>
    <n v="0"/>
    <n v="0"/>
    <n v="0"/>
    <n v="0"/>
    <n v="0"/>
    <s v="Kapitálové výdavky zo štátneho rozpočtu boli Štátnej opere zatiaľ poskytnutév v roku 2021 v sume 329 890,00 Eur, v roku 2022 v sume 2 409 770,00 Eur a v roku 2023 v sume 4 989 330,00 Eur. Bežné výdavky zahŕňajú výdavky spojené s verejným obstarávaním na výber dodávateľa projektovej dokumentácie (r.2022) a s verejným obstarávaním  na výber zhotoviteľa stavby (r.2024). Projekčné práce budú ukončené na základe zmluvy o dielo do konca júna 2024. Ďalšie čerpanie finančných prostriedkov bude ovplyvnené výsledkom verejného obstarávania na výber zhotoviteľa realizácie stavby._x000a_"/>
    <n v="0"/>
    <n v="1"/>
    <s v="B1"/>
    <n v="8"/>
    <n v="1"/>
    <n v="1"/>
    <n v="1"/>
    <n v="1"/>
    <n v="1"/>
    <n v="0"/>
    <n v="0"/>
    <n v="0"/>
    <n v="1"/>
    <n v="0"/>
    <n v="0"/>
    <n v="1"/>
    <n v="1"/>
    <n v="1"/>
    <n v="1"/>
    <n v="0"/>
    <n v="0"/>
    <n v="14400"/>
    <n v="329890"/>
    <n v="2459770"/>
    <n v="4989330.0000000009"/>
    <n v="6798770"/>
    <n v="14899640.000000002"/>
    <n v="11947280"/>
    <n v="0"/>
    <n v="0"/>
    <n v="0"/>
    <n v="0"/>
    <n v="0"/>
    <n v="0"/>
    <n v="0"/>
    <n v="0"/>
    <n v="0"/>
    <n v="0"/>
    <n v="0"/>
    <n v="0"/>
    <n v="0"/>
    <n v="0"/>
    <n v="0"/>
    <n v="0"/>
    <n v="0"/>
    <n v="0"/>
    <n v="0"/>
    <n v="0"/>
    <n v="0"/>
    <n v="0"/>
    <n v="0"/>
    <n v="0"/>
    <n v="0"/>
    <n v="0"/>
    <n v="0"/>
    <n v="0"/>
    <n v="0"/>
    <n v="0"/>
    <n v="0"/>
    <n v="0"/>
    <n v="0"/>
    <n v="0"/>
    <n v="0"/>
    <n v="58089"/>
    <n v="58089"/>
    <n v="58089"/>
    <n v="58089"/>
    <n v="58089"/>
    <n v="58089"/>
    <n v="58089"/>
    <n v="58089"/>
    <n v="58089"/>
    <n v="58089"/>
    <n v="58089"/>
    <n v="58089"/>
    <n v="58089"/>
    <n v="58089"/>
    <n v="58089"/>
    <n v="58089"/>
    <n v="58089"/>
    <n v="58089"/>
    <n v="58089"/>
    <n v="58089"/>
    <n v="58089"/>
    <n v="58089"/>
    <n v="58089"/>
    <n v="58089"/>
    <n v="58089"/>
    <n v="58089"/>
    <n v="58089"/>
    <n v="58089"/>
    <n v="58089"/>
    <n v="58089"/>
    <n v="58089"/>
    <n v="58089"/>
    <n v="58089"/>
    <n v="58089"/>
    <n v="58089"/>
    <n v="58089"/>
    <n v="58089"/>
    <n v="58089"/>
    <n v="58089"/>
    <n v="58089"/>
    <n v="58089"/>
    <n v="58089"/>
    <n v="58089"/>
    <n v="299219.95464852609"/>
    <n v="2124841.8097397685"/>
    <n v="4104734.1385533814"/>
    <n v="5327014.1948007643"/>
    <n v="11118340.772342965"/>
    <n v="8490708.8418369982"/>
    <n v="0"/>
    <n v="0"/>
    <n v="0"/>
    <n v="0"/>
    <n v="0"/>
    <n v="0"/>
    <n v="0"/>
    <n v="0"/>
    <n v="0"/>
    <n v="0"/>
    <n v="0"/>
    <n v="0"/>
    <n v="0"/>
    <n v="0"/>
    <n v="0"/>
    <n v="0"/>
    <n v="0"/>
    <n v="0"/>
    <n v="0"/>
    <n v="0"/>
    <n v="0"/>
    <n v="0"/>
    <n v="0"/>
    <n v="0"/>
    <n v="0"/>
    <n v="0"/>
    <n v="0"/>
    <n v="0"/>
    <n v="0"/>
    <n v="0"/>
    <n v="0"/>
    <n v="0"/>
    <n v="0"/>
    <n v="0"/>
    <n v="52688.43537414966"/>
    <n v="50179.462261094908"/>
    <n v="47789.964058185629"/>
    <n v="45514.251483986314"/>
    <n v="43346.906175225064"/>
    <n v="41282.767785928627"/>
    <n v="39316.921700884406"/>
    <n v="37444.687334175629"/>
    <n v="35661.606984929167"/>
    <n v="33963.435223742061"/>
    <n v="32346.128784516255"/>
    <n v="30805.836937634522"/>
    <n v="29338.892321556694"/>
    <n v="27941.802211006368"/>
    <n v="26611.240200958448"/>
    <n v="25344.038286627088"/>
    <n v="24137.179320597228"/>
    <n v="22987.789829140216"/>
    <n v="21893.133170609733"/>
    <n v="20850.603019628317"/>
    <n v="19857.71716155078"/>
    <n v="18912.111582429308"/>
    <n v="18011.534840408869"/>
    <n v="17153.842705151303"/>
    <n v="16336.993052525049"/>
    <n v="15559.041002404807"/>
    <n v="14818.134288004581"/>
    <n v="14112.508845718647"/>
    <n v="13440.484614970144"/>
    <n v="12800.461538066798"/>
    <n v="12190.915750539809"/>
    <n v="11610.395952895056"/>
    <n v="11057.519955138148"/>
    <n v="10530.971385845854"/>
    <n v="10029.496557948434"/>
    <n v="9551.9014837604118"/>
    <n v="9097.0490321527759"/>
    <n v="8663.8562210978798"/>
    <n v="8251.2916391408398"/>
    <n v="7858.3729896579416"/>
    <n v="31464859.7119224"/>
    <n v="949289.68306398357"/>
    <x v="389"/>
  </r>
  <r>
    <s v="DÚ"/>
    <s v="Divadelný ústav"/>
    <x v="391"/>
    <n v="5"/>
    <s v="Vývoj evidencií v IS THEATRE.SK"/>
    <s v="Zámerom investície  je zvýšenie počtu záznamov, počtu zobrazení v databáze, skvalitnenie služieb pre širokú odbornú verejnosť."/>
    <s v="Cieľom je vytvorenie užívateľsky komfortného systému a vytvorenie jednotnej zobrazovacej platformy pre všetky odborné databázy inštitúcie, ktoré budú spájať všetky  evidencie (archívne, múzejné a galerijné, knižničné), úprava modulu pre Múzeum DÚ vzhľadom na novelizáciu zákona. Určená pre široku verejnosť  najmä divadlá, divadelníkov, školy, odborníkov na divadlo a kultúrnu politiku."/>
    <s v="N/A"/>
    <s v="Zákon č. 275/2006 Z.z. o informačných systémoch verejnej správy, §3 ods. 4 d)"/>
    <n v="5"/>
    <x v="3"/>
    <n v="890"/>
    <s v="Modernizáciou  systému IS Theatre.SK , organizácia ušetrí na službách pre verejnosť ročne cca 30%."/>
    <x v="0"/>
    <x v="3"/>
    <s v="D2 Zhodnotenie existujúceho špeciálneho HW/SW"/>
    <s v="07 V realizácii"/>
    <s v="štátny rozpočet"/>
    <s v="08T0105"/>
    <s v="nie"/>
    <n v="1"/>
    <n v="90000"/>
    <n v="0"/>
    <n v="0"/>
    <n v="0"/>
    <n v="36000"/>
    <n v="24000"/>
    <n v="10000"/>
    <n v="10000"/>
    <n v="10000"/>
    <n v="0"/>
    <n v="0"/>
    <n v="0"/>
    <s v="Náklady na digitalizáciu dokumentov a zbierkových predmetov, práce brigádnikov na prípravné práce na digitalizáciu a skenovanie niektorých dokumentov vo vlastnej réžii "/>
    <n v="70000"/>
    <n v="0"/>
    <n v="15000"/>
    <n v="15000"/>
    <n v="15000"/>
    <n v="15000"/>
    <n v="10000"/>
    <n v="0"/>
    <n v="0"/>
    <n v="0"/>
    <n v="0"/>
    <m/>
    <n v="1"/>
    <n v="0"/>
    <s v="D2"/>
    <n v="8"/>
    <n v="1"/>
    <n v="1"/>
    <n v="1"/>
    <n v="1"/>
    <n v="1"/>
    <n v="1"/>
    <n v="1"/>
    <n v="0"/>
    <n v="1"/>
    <n v="0"/>
    <n v="0"/>
    <n v="1"/>
    <n v="1"/>
    <n v="0"/>
    <n v="0"/>
    <n v="0"/>
    <n v="0"/>
    <n v="15000"/>
    <n v="51000"/>
    <n v="39000"/>
    <n v="25000"/>
    <n v="20000"/>
    <n v="10000"/>
    <n v="0"/>
    <n v="0"/>
    <n v="0"/>
    <n v="0"/>
    <n v="0"/>
    <n v="0"/>
    <n v="0"/>
    <n v="0"/>
    <n v="0"/>
    <n v="0"/>
    <n v="0"/>
    <n v="0"/>
    <n v="0"/>
    <n v="0"/>
    <n v="0"/>
    <n v="0"/>
    <n v="0"/>
    <n v="0"/>
    <n v="0"/>
    <n v="0"/>
    <n v="0"/>
    <n v="0"/>
    <n v="0"/>
    <n v="0"/>
    <n v="0"/>
    <n v="0"/>
    <n v="0"/>
    <n v="0"/>
    <n v="0"/>
    <n v="0"/>
    <n v="0"/>
    <n v="0"/>
    <n v="0"/>
    <n v="0"/>
    <n v="0"/>
    <n v="0"/>
    <n v="890"/>
    <n v="890"/>
    <n v="890"/>
    <n v="890"/>
    <n v="890"/>
    <n v="890"/>
    <n v="890"/>
    <n v="890"/>
    <n v="890"/>
    <n v="890"/>
    <n v="890"/>
    <n v="890"/>
    <n v="890"/>
    <n v="890"/>
    <n v="890"/>
    <n v="890"/>
    <n v="890"/>
    <n v="890"/>
    <n v="890"/>
    <n v="890"/>
    <n v="890"/>
    <n v="890"/>
    <n v="890"/>
    <n v="890"/>
    <n v="890"/>
    <n v="890"/>
    <n v="890"/>
    <n v="890"/>
    <n v="890"/>
    <n v="890"/>
    <n v="890"/>
    <n v="890"/>
    <n v="890"/>
    <n v="890"/>
    <n v="890"/>
    <n v="890"/>
    <n v="890"/>
    <n v="890"/>
    <n v="890"/>
    <n v="890"/>
    <n v="890"/>
    <n v="890"/>
    <n v="890"/>
    <n v="46258.50340136054"/>
    <n v="33689.666342727563"/>
    <n v="20567.561869797049"/>
    <n v="15670.523329369178"/>
    <n v="7462.153966366277"/>
    <n v="0"/>
    <n v="0"/>
    <n v="0"/>
    <n v="0"/>
    <n v="0"/>
    <n v="0"/>
    <n v="0"/>
    <n v="0"/>
    <n v="0"/>
    <n v="0"/>
    <n v="0"/>
    <n v="0"/>
    <n v="0"/>
    <n v="0"/>
    <n v="0"/>
    <n v="0"/>
    <n v="0"/>
    <n v="0"/>
    <n v="0"/>
    <n v="0"/>
    <n v="0"/>
    <n v="0"/>
    <n v="0"/>
    <n v="0"/>
    <n v="0"/>
    <n v="0"/>
    <n v="0"/>
    <n v="0"/>
    <n v="0"/>
    <n v="0"/>
    <n v="0"/>
    <n v="0"/>
    <n v="0"/>
    <n v="0"/>
    <n v="0"/>
    <n v="807.25623582766434"/>
    <n v="768.81546269301361"/>
    <n v="732.20520256477494"/>
    <n v="697.33828815692846"/>
    <n v="664.13170300659863"/>
    <n v="632.50638381580814"/>
    <n v="602.38703220553157"/>
    <n v="573.70193543383959"/>
    <n v="546.38279565127584"/>
    <n v="520.36456728692929"/>
    <n v="495.58530217802797"/>
    <n v="471.98600207431224"/>
    <n v="449.51047816601181"/>
    <n v="428.10521730096349"/>
    <n v="407.71925457234619"/>
    <n v="388.30405197366298"/>
    <n v="369.81338283205997"/>
    <n v="352.20322174481902"/>
    <n v="335.43163975697053"/>
    <n v="319.45870453044813"/>
    <n v="304.2463852670935"/>
    <n v="289.75846215913657"/>
    <n v="275.96044015155871"/>
    <n v="262.81946681100828"/>
    <n v="250.30425410572215"/>
    <n v="238.38500391021157"/>
    <n v="227.03333705734437"/>
    <n v="216.22222576889936"/>
    <n v="205.92592930371376"/>
    <n v="196.1199326702035"/>
    <n v="186.78088825733667"/>
    <n v="177.88656024508253"/>
    <n v="169.41577166198337"/>
    <n v="161.34835396379367"/>
    <n v="153.66509901313685"/>
    <n v="146.3477133458446"/>
    <n v="139.37877461509012"/>
    <n v="132.74169010960961"/>
    <n v="126.42065724724726"/>
    <n v="120.40062594975929"/>
    <n v="123648.40890962063"/>
    <n v="3669.7468922489797"/>
    <x v="390"/>
  </r>
  <r>
    <s v="ŠVK KE"/>
    <s v="Štátna vedecká knižnica v Košiciach"/>
    <x v="392"/>
    <n v="8"/>
    <s v="Technológia RFID pre zefektívnenie knižničných procesov a služieb"/>
    <s v="RFID zariadenia v knižnici zrýchľujú odborné činnosti vykonávané knihovníkmi a podporujú samoobslužné služby realizované používateľmi bez asistencie knihovníka. Zámerom je pokračovať v implementácii RFID zariadení zakúpením a inštaláciou:                                                                                                                                                                                                                                                                                                                                                                                       1) 2 RFID self-check zariadení na samoobslužné výpožičky v stojacom prevedení vrátane SIP2 protokolu s dodatočnou Oracle Run-Time licenciou,                                                                                                       2) Návratového RFID zariadenia s 5 vozíkmi na 24x7 samoobslužné vrátenie vypožičaných kníh a ich a triedenie,                                                                 3) 1 RFID zariadenia Remotelocker na samoobslužné vyzdvihovanie rezervovaných dokumentov vrátane SIP2 protokolu pre komunikáciu s knižničným systémom. "/>
    <s v="Cieľom je znížiť objem rutinne a manuálne vykonávaných knihovníckych činností a posilniť samoobslužné funkcie na strane návštevníka knižnice. "/>
    <s v="-"/>
    <s v="Zákon č. 126/2015 Z.z. o knižniciach, §4 ods.2, písm. d);   Zriaďovacia listina ŠVK v Košiciach v znení Dodatku č. MK-3911/2019-110/11317, Čl. I ods. 3 písm. g)."/>
    <n v="5"/>
    <x v="3"/>
    <n v="942.5"/>
    <s v="Číslo znamená úsporu 0,5 úväzku zamestnanca pracujúceho v dvojzmennej prevádzke (týždenný pracovný čas 36,25 hodín). Výpočet: 36,25:2-18,125 x 52 týždňov (pozri tiež Poznámky)"/>
    <x v="0"/>
    <x v="3"/>
    <s v="D3 Obstaranie novej IT funkcionality"/>
    <s v="01 Investičný zámer"/>
    <s v="štátny rozpočet"/>
    <s v="0EK0103"/>
    <s v="nie"/>
    <n v="1"/>
    <n v="143000"/>
    <n v="0"/>
    <n v="0"/>
    <n v="0"/>
    <n v="0"/>
    <n v="35000"/>
    <n v="31000"/>
    <n v="77000"/>
    <n v="0"/>
    <n v="0"/>
    <n v="0"/>
    <n v="0"/>
    <s v="Bežné výdavky predstavujú ročné náklady na RFID etikety vlepované do nových prírastkov a tzv. živý fond "/>
    <n v="30000"/>
    <n v="0"/>
    <n v="0"/>
    <m/>
    <n v="10000"/>
    <n v="10000"/>
    <n v="10000"/>
    <n v="0"/>
    <n v="0"/>
    <n v="0"/>
    <n v="0"/>
    <s v="Zariadenia RFID sú zakomponované do architektonickej štúdie na obnovu a rekonštrukciu Forgáčovho paláca, takže nová funkcionalita je uvedená aj v štúdii.                                                                               Ceny zariadení sú aktualizované po prieskume trhu v roku 2023, a to vrátane licencií na komunikáciu zariadení s knižničným systémom, dovozu, inštalácie a zaškolenia. Návratová RFID linka fungujúca 24x7 (uvedená v KV v roku 2026) vyžaduje stavebné a elektroinštalačné úpravy v budove, ktoré súvisia s projektom komplexnej rekonštrukcie a obnovy Forgáčovho paláca (podľa rozhodnutia KPÚ možnosť umiestnenia vstupného okienka linky do bočnej fasády budovy).                                                                Pokiaľ ide o ukazovateľ KPI: 1) Úspora zamestnancov nie je  v ich počte, ale v tom, čomu sa budú venovať - rutinná práca sa nahradí prácou odbornejšou, 2) Úspora bude najmä na strane návštevníka knižnice, ktorý nemusí čakať vždy v rade na výpožičku alebo vrátenie dokumentov (ale taký ukazovateľ nie je v ponuke), 3) Úspora bude závisieť aj od toho, koľko kníh vo voľnom výbere bude v hlavnej budove knižnice po jej rekonštrukcii + aká bude situácia v lokácii knižničných depozitárov + koľko starších dokumentov z depozitárov bude otagovaných RFID etiketou."/>
    <n v="0"/>
    <n v="0"/>
    <s v="D3"/>
    <n v="8"/>
    <n v="1"/>
    <n v="1"/>
    <n v="1"/>
    <n v="1"/>
    <n v="1"/>
    <n v="0"/>
    <n v="0"/>
    <n v="0"/>
    <n v="1"/>
    <n v="0"/>
    <n v="0"/>
    <n v="1"/>
    <n v="1"/>
    <n v="1"/>
    <n v="0"/>
    <n v="1"/>
    <n v="0"/>
    <n v="0"/>
    <n v="0"/>
    <n v="45000"/>
    <n v="41000"/>
    <n v="87000"/>
    <n v="0"/>
    <n v="0"/>
    <n v="0"/>
    <n v="0"/>
    <n v="0"/>
    <n v="0"/>
    <n v="0"/>
    <n v="0"/>
    <n v="0"/>
    <n v="0"/>
    <n v="0"/>
    <n v="0"/>
    <n v="0"/>
    <n v="0"/>
    <n v="0"/>
    <n v="0"/>
    <n v="0"/>
    <n v="0"/>
    <n v="0"/>
    <n v="0"/>
    <n v="0"/>
    <n v="0"/>
    <n v="0"/>
    <n v="0"/>
    <n v="0"/>
    <n v="0"/>
    <n v="0"/>
    <n v="0"/>
    <n v="0"/>
    <n v="0"/>
    <n v="0"/>
    <n v="0"/>
    <n v="0"/>
    <n v="0"/>
    <n v="0"/>
    <n v="0"/>
    <n v="0"/>
    <n v="942.5"/>
    <n v="942.5"/>
    <n v="942.5"/>
    <n v="942.5"/>
    <n v="942.5"/>
    <n v="942.5"/>
    <n v="942.5"/>
    <n v="942.5"/>
    <n v="942.5"/>
    <n v="942.5"/>
    <n v="942.5"/>
    <n v="942.5"/>
    <n v="942.5"/>
    <n v="942.5"/>
    <n v="942.5"/>
    <n v="942.5"/>
    <n v="942.5"/>
    <n v="942.5"/>
    <n v="942.5"/>
    <n v="942.5"/>
    <n v="942.5"/>
    <n v="942.5"/>
    <n v="942.5"/>
    <n v="942.5"/>
    <n v="942.5"/>
    <n v="942.5"/>
    <n v="942.5"/>
    <n v="942.5"/>
    <n v="942.5"/>
    <n v="942.5"/>
    <n v="942.5"/>
    <n v="942.5"/>
    <n v="942.5"/>
    <n v="942.5"/>
    <n v="942.5"/>
    <n v="942.5"/>
    <n v="942.5"/>
    <n v="942.5"/>
    <n v="942.5"/>
    <n v="942.5"/>
    <n v="942.5"/>
    <n v="942.5"/>
    <n v="942.5"/>
    <n v="0"/>
    <n v="38872.691933916416"/>
    <n v="33730.801466467165"/>
    <n v="68166.776482755929"/>
    <n v="0"/>
    <n v="0"/>
    <n v="0"/>
    <n v="0"/>
    <n v="0"/>
    <n v="0"/>
    <n v="0"/>
    <n v="0"/>
    <n v="0"/>
    <n v="0"/>
    <n v="0"/>
    <n v="0"/>
    <n v="0"/>
    <n v="0"/>
    <n v="0"/>
    <n v="0"/>
    <n v="0"/>
    <n v="0"/>
    <n v="0"/>
    <n v="0"/>
    <n v="0"/>
    <n v="0"/>
    <n v="0"/>
    <n v="0"/>
    <n v="0"/>
    <n v="0"/>
    <n v="0"/>
    <n v="0"/>
    <n v="0"/>
    <n v="0"/>
    <n v="0"/>
    <n v="0"/>
    <n v="0"/>
    <n v="0"/>
    <n v="0"/>
    <n v="0"/>
    <n v="854.87528344671205"/>
    <n v="814.16693661591614"/>
    <n v="775.39708249134878"/>
    <n v="738.47341189652252"/>
    <n v="703.3080113300216"/>
    <n v="669.81715364763943"/>
    <n v="637.92109871203763"/>
    <n v="607.5439035352739"/>
    <n v="578.61324146216566"/>
    <n v="551.06022996396723"/>
    <n v="524.81926663234981"/>
    <n v="499.82787298319022"/>
    <n v="476.02654569827649"/>
    <n v="453.35861495073942"/>
    <n v="431.77010947689473"/>
    <n v="411.20962807323298"/>
    <n v="391.62821721260286"/>
    <n v="372.97925448819319"/>
    <n v="355.21833760780305"/>
    <n v="338.30317867409815"/>
    <n v="322.19350349914112"/>
    <n v="306.85095571346767"/>
    <n v="292.23900544139781"/>
    <n v="278.32286232514076"/>
    <n v="265.06939269061024"/>
    <n v="252.44704065772405"/>
    <n v="240.42575300735626"/>
    <n v="228.97690762605353"/>
    <n v="218.07324535814629"/>
    <n v="207.68880510299638"/>
    <n v="197.79886200285372"/>
    <n v="188.3798685741464"/>
    <n v="179.40939864204421"/>
    <n v="170.86609394480396"/>
    <n v="162.7296132807657"/>
    <n v="154.98058407691971"/>
    <n v="147.60055626373307"/>
    <n v="140.57195834641243"/>
    <n v="133.87805556801186"/>
    <n v="127.50291006477319"/>
    <n v="140770.26988313952"/>
    <n v="3886.2207257805208"/>
    <x v="391"/>
  </r>
  <r>
    <s v="SNM"/>
    <s v="SNM - Generálne riaditeľstvo"/>
    <x v="393"/>
    <n v="1"/>
    <s v="Sídelná budova SNM Bratislava_x000a_(jedná sa o komplexnú obnovu budovy, ktorá je národnou kultúrnou pamiatkou)"/>
    <s v="Odstránenie havarijného stavu objektu a celková rekonštrukcia "/>
    <s v="Zlepšenie technického stavu pôvodného objektu, (bezpečnosť pri užívaní objektu, hygienické požiadavky, zlepšenie energickej efektívnost budovy, čiastočná zmena dispozočného riešenia objektu ) "/>
    <m/>
    <s v="Zákon č. 206/2009 Z.z. o múzeách a o galériách a o ochrane predmetov kultúrnej hodnoty, §12 a §13 a §14 a §16  "/>
    <n v="40"/>
    <x v="1"/>
    <n v="60990"/>
    <s v="zvýšenie návštevnosti múzea - návštevnosť za rok 2022 - 60 990 (budova SNM – Prírodovedného múzea)"/>
    <x v="0"/>
    <x v="1"/>
    <s v="B1 Komplexná rekonštrukcia"/>
    <s v="01 Investičný zámer"/>
    <s v="štátny rozpočet"/>
    <s v="08S0106 Múzeá a galérie "/>
    <s v="nie"/>
    <n v="1"/>
    <n v="50000000"/>
    <n v="1800000"/>
    <n v="0"/>
    <n v="0"/>
    <n v="280000"/>
    <n v="170000"/>
    <n v="1350000"/>
    <n v="8200000"/>
    <n v="20000000"/>
    <n v="20000000"/>
    <n v="0"/>
    <n v="0"/>
    <s v="Na rok 2023 KV 280 000€_x000a_Obnova Sídelnej budovy, BIM zameranie a predprojektová príprava obnovy Sídlenej budovy SNM na Vajanského 2, Bratislava."/>
    <n v="0"/>
    <n v="0"/>
    <n v="0"/>
    <n v="0"/>
    <n v="0"/>
    <n v="0"/>
    <n v="0"/>
    <n v="0"/>
    <n v="0"/>
    <n v="0"/>
    <n v="0"/>
    <s v="Pre začatie stavebnej obnovy sídelnej budovy SNM je nutné zrealizovať dočasné presťahovanie pracoviska Riaditeľstva SNM a SNM - Prírodovedného múzea a uskladnenie výstavného fundusu."/>
    <n v="0"/>
    <n v="1"/>
    <s v="B1"/>
    <n v="8"/>
    <n v="1"/>
    <n v="1"/>
    <n v="1"/>
    <n v="1"/>
    <n v="1"/>
    <n v="0"/>
    <n v="0"/>
    <n v="0"/>
    <n v="1"/>
    <n v="0"/>
    <n v="0"/>
    <n v="1"/>
    <n v="1"/>
    <n v="1"/>
    <n v="0"/>
    <n v="1"/>
    <n v="0"/>
    <n v="0"/>
    <n v="280000"/>
    <n v="170000"/>
    <n v="1350000"/>
    <n v="8200000"/>
    <n v="20000000"/>
    <n v="20000000"/>
    <n v="0"/>
    <n v="0"/>
    <n v="0"/>
    <n v="0"/>
    <n v="0"/>
    <n v="0"/>
    <n v="0"/>
    <n v="0"/>
    <n v="0"/>
    <n v="0"/>
    <n v="0"/>
    <n v="0"/>
    <n v="0"/>
    <n v="0"/>
    <n v="0"/>
    <n v="0"/>
    <n v="0"/>
    <n v="0"/>
    <n v="0"/>
    <n v="0"/>
    <n v="0"/>
    <n v="0"/>
    <n v="0"/>
    <n v="0"/>
    <n v="0"/>
    <n v="0"/>
    <n v="0"/>
    <n v="0"/>
    <n v="0"/>
    <n v="0"/>
    <n v="0"/>
    <n v="0"/>
    <n v="0"/>
    <n v="0"/>
    <n v="0"/>
    <n v="60990"/>
    <n v="60990"/>
    <n v="60990"/>
    <n v="60990"/>
    <n v="60990"/>
    <n v="60990"/>
    <n v="60990"/>
    <n v="60990"/>
    <n v="60990"/>
    <n v="60990"/>
    <n v="60990"/>
    <n v="60990"/>
    <n v="60990"/>
    <n v="60990"/>
    <n v="60990"/>
    <n v="60990"/>
    <n v="60990"/>
    <n v="60990"/>
    <n v="60990"/>
    <n v="60990"/>
    <n v="60990"/>
    <n v="60990"/>
    <n v="60990"/>
    <n v="60990"/>
    <n v="60990"/>
    <n v="60990"/>
    <n v="60990"/>
    <n v="60990"/>
    <n v="60990"/>
    <n v="60990"/>
    <n v="60990"/>
    <n v="60990"/>
    <n v="60990"/>
    <n v="60990"/>
    <n v="60990"/>
    <n v="60990"/>
    <n v="60990"/>
    <n v="60990"/>
    <n v="60990"/>
    <n v="60990"/>
    <n v="60990"/>
    <n v="60990"/>
    <n v="60990"/>
    <n v="253968.25396825396"/>
    <n v="146852.39175035091"/>
    <n v="1110648.3409690408"/>
    <n v="6424914.5650413632"/>
    <n v="14924307.932732554"/>
    <n v="14213626.60260243"/>
    <n v="0"/>
    <n v="0"/>
    <n v="0"/>
    <n v="0"/>
    <n v="0"/>
    <n v="0"/>
    <n v="0"/>
    <n v="0"/>
    <n v="0"/>
    <n v="0"/>
    <n v="0"/>
    <n v="0"/>
    <n v="0"/>
    <n v="0"/>
    <n v="0"/>
    <n v="0"/>
    <n v="0"/>
    <n v="0"/>
    <n v="0"/>
    <n v="0"/>
    <n v="0"/>
    <n v="0"/>
    <n v="0"/>
    <n v="0"/>
    <n v="0"/>
    <n v="0"/>
    <n v="0"/>
    <n v="0"/>
    <n v="0"/>
    <n v="0"/>
    <n v="0"/>
    <n v="0"/>
    <n v="0"/>
    <n v="0"/>
    <n v="55319.727891156457"/>
    <n v="52685.45513443472"/>
    <n v="50176.623937556884"/>
    <n v="47787.260892911312"/>
    <n v="45511.677040867922"/>
    <n v="43344.454324636106"/>
    <n v="41280.43269012963"/>
    <n v="39314.697800123453"/>
    <n v="37442.569333450912"/>
    <n v="35659.589841381814"/>
    <n v="33961.514134649355"/>
    <n v="32344.299175856522"/>
    <n v="30804.094453196696"/>
    <n v="29337.232812568272"/>
    <n v="27940.221726255499"/>
    <n v="26609.734977386186"/>
    <n v="25342.604740367799"/>
    <n v="24135.814038445522"/>
    <n v="22986.489560424307"/>
    <n v="21891.894819451722"/>
    <n v="20849.423637573069"/>
    <n v="19856.593940545776"/>
    <n v="18911.041848138837"/>
    <n v="18010.516045846511"/>
    <n v="17152.872424615725"/>
    <n v="16336.068975824497"/>
    <n v="15558.160929356667"/>
    <n v="14817.296123196822"/>
    <n v="14111.710593520787"/>
    <n v="13439.724374781697"/>
    <n v="12799.737499792094"/>
    <n v="12190.226190278185"/>
    <n v="11609.739228836366"/>
    <n v="11056.894503653681"/>
    <n v="10530.375717765412"/>
    <n v="10028.929255014677"/>
    <n v="9551.361195252075"/>
    <n v="9096.5344716686413"/>
    <n v="8663.3661634939454"/>
    <n v="8250.8249176132795"/>
    <n v="37074318.087063991"/>
    <n v="996697.78736202"/>
    <x v="392"/>
  </r>
  <r>
    <s v="ŠFK"/>
    <s v="Štátna filharmónia Košice"/>
    <x v="394"/>
    <n v="12"/>
    <s v="Kúpa budovy - sídla ŠFK (Dom umenia)"/>
    <s v="Odkúpiť do majetku štátu sídlo ŠfK - Dom umenia, ktorý je NKP, od mesta Košice. Dlhodobo pretrvávajúca neistota vo vlastníctve Domu umenia negatívne vplýva na celkove fungovanie organizácie a je prekážkou pre obnovu a udržiavanie NKP."/>
    <s v="Cieľom je zachovať aktuálny účel budovy pre kultúru a eliminovať náklady na prenájom._x000a__x000a__x000a__x000a_"/>
    <m/>
    <s v="Revízia výdavkov na kultúru bod 3.5 "/>
    <n v="40"/>
    <x v="3"/>
    <n v="6217"/>
    <s v="ročné náklady na prenájom Domu umenia"/>
    <x v="0"/>
    <x v="6"/>
    <s v="A1 Nákup budovy"/>
    <s v="01 Investičný zámer"/>
    <s v="štátny rozpočet"/>
    <s v="08S0102"/>
    <s v="nie"/>
    <n v="1"/>
    <n v="4500000"/>
    <n v="0"/>
    <n v="0"/>
    <n v="0"/>
    <n v="0"/>
    <n v="4500000"/>
    <n v="0"/>
    <n v="0"/>
    <n v="0"/>
    <n v="0"/>
    <n v="0"/>
    <n v="0"/>
    <s v="-"/>
    <n v="0"/>
    <n v="0"/>
    <n v="0"/>
    <n v="0"/>
    <n v="0"/>
    <n v="0"/>
    <n v="0"/>
    <n v="0"/>
    <n v="0"/>
    <n v="0"/>
    <n v="0"/>
    <m/>
    <n v="0"/>
    <n v="1"/>
    <s v="A1"/>
    <n v="8"/>
    <n v="1"/>
    <n v="1"/>
    <n v="1"/>
    <n v="1"/>
    <n v="1"/>
    <n v="0"/>
    <n v="0"/>
    <n v="0"/>
    <n v="1"/>
    <n v="0"/>
    <n v="0"/>
    <n v="1"/>
    <n v="1"/>
    <n v="1"/>
    <n v="0"/>
    <n v="1"/>
    <n v="0"/>
    <n v="0"/>
    <n v="0"/>
    <n v="4500000"/>
    <n v="0"/>
    <n v="0"/>
    <n v="0"/>
    <n v="0"/>
    <n v="0"/>
    <n v="0"/>
    <n v="0"/>
    <n v="0"/>
    <n v="0"/>
    <n v="0"/>
    <n v="0"/>
    <n v="0"/>
    <n v="0"/>
    <n v="0"/>
    <n v="0"/>
    <n v="0"/>
    <n v="0"/>
    <n v="0"/>
    <n v="0"/>
    <n v="0"/>
    <n v="0"/>
    <n v="0"/>
    <n v="0"/>
    <n v="0"/>
    <n v="0"/>
    <n v="0"/>
    <n v="0"/>
    <n v="0"/>
    <n v="0"/>
    <n v="0"/>
    <n v="0"/>
    <n v="0"/>
    <n v="0"/>
    <n v="0"/>
    <n v="0"/>
    <n v="0"/>
    <n v="0"/>
    <n v="0"/>
    <n v="0"/>
    <n v="6217"/>
    <n v="6217"/>
    <n v="6217"/>
    <n v="6217"/>
    <n v="6217"/>
    <n v="6217"/>
    <n v="6217"/>
    <n v="6217"/>
    <n v="6217"/>
    <n v="6217"/>
    <n v="6217"/>
    <n v="6217"/>
    <n v="6217"/>
    <n v="6217"/>
    <n v="6217"/>
    <n v="6217"/>
    <n v="6217"/>
    <n v="6217"/>
    <n v="6217"/>
    <n v="6217"/>
    <n v="6217"/>
    <n v="6217"/>
    <n v="6217"/>
    <n v="6217"/>
    <n v="6217"/>
    <n v="6217"/>
    <n v="6217"/>
    <n v="6217"/>
    <n v="6217"/>
    <n v="6217"/>
    <n v="6217"/>
    <n v="6217"/>
    <n v="6217"/>
    <n v="6217"/>
    <n v="6217"/>
    <n v="6217"/>
    <n v="6217"/>
    <n v="6217"/>
    <n v="6217"/>
    <n v="6217"/>
    <n v="6217"/>
    <n v="6217"/>
    <n v="6217"/>
    <n v="0"/>
    <n v="3887269.1933916421"/>
    <n v="0"/>
    <n v="0"/>
    <n v="0"/>
    <n v="0"/>
    <n v="0"/>
    <n v="0"/>
    <n v="0"/>
    <n v="0"/>
    <n v="0"/>
    <n v="0"/>
    <n v="0"/>
    <n v="0"/>
    <n v="0"/>
    <n v="0"/>
    <n v="0"/>
    <n v="0"/>
    <n v="0"/>
    <n v="0"/>
    <n v="0"/>
    <n v="0"/>
    <n v="0"/>
    <n v="0"/>
    <n v="0"/>
    <n v="0"/>
    <n v="0"/>
    <n v="0"/>
    <n v="0"/>
    <n v="0"/>
    <n v="0"/>
    <n v="0"/>
    <n v="0"/>
    <n v="0"/>
    <n v="0"/>
    <n v="0"/>
    <n v="0"/>
    <n v="0"/>
    <n v="0"/>
    <n v="0"/>
    <n v="5639.0022675736964"/>
    <n v="5370.478350070186"/>
    <n v="5114.7412857811305"/>
    <n v="4871.1821769344097"/>
    <n v="4639.2211208899143"/>
    <n v="4418.305829418965"/>
    <n v="4207.9103137323482"/>
    <n v="4007.5336321260456"/>
    <n v="3816.6986972629006"/>
    <n v="3634.9511402503813"/>
    <n v="3461.8582288098874"/>
    <n v="3297.0078369617968"/>
    <n v="3140.0074637731409"/>
    <n v="2990.4832988315616"/>
    <n v="2848.079332220535"/>
    <n v="2712.4565068766997"/>
    <n v="2583.2919113111429"/>
    <n v="2460.2780107725171"/>
    <n v="2343.1219150214447"/>
    <n v="2231.5446809728046"/>
    <n v="2125.2806485455285"/>
    <n v="2024.0768081385979"/>
    <n v="1927.6921982272363"/>
    <n v="1835.8973316449869"/>
    <n v="1748.4736491857018"/>
    <n v="1665.2129992244777"/>
    <n v="1585.9171421185506"/>
    <n v="1510.397278208143"/>
    <n v="1438.4735982934701"/>
    <n v="1369.97485551759"/>
    <n v="1304.7379576358001"/>
    <n v="1242.6075787007619"/>
    <n v="1183.4357892388209"/>
    <n v="1127.0817040369723"/>
    <n v="1073.4111467018784"/>
    <n v="1022.296330192265"/>
    <n v="973.61555256406211"/>
    <n v="927.25290720386852"/>
    <n v="883.09800686082724"/>
    <n v="841.04572081983542"/>
    <n v="3887269.1933916421"/>
    <n v="101598.13320265088"/>
    <x v="393"/>
  </r>
  <r>
    <s v="SNM"/>
    <s v="SNM - SK"/>
    <x v="395"/>
    <n v="2"/>
    <s v="Nákup výpočtovej techniky"/>
    <s v="Efektívny výkon správy majetku štátu zvereného do správy SNM"/>
    <s v="Cielom je vedenie centrálnej evidencie zbierkových predmetov múzeí zapísaných v Registri múzeí a galérií Slovenskej republiky, vypracovanie projektových dokumentácií všetkých stupňov, zefektívnenie admistratívnej činnosti pri správe_x000a_"/>
    <s v="N/A"/>
    <s v="Zriaďovacia listina SNM, Čl.1 bod 3 pís.d) až t) "/>
    <n v="5"/>
    <x v="3"/>
    <n v="2000"/>
    <s v="zefektívnenie práce zamestnancov zabezpečením vybavenia potreného_x000a_- vedenie centrálnej evidencie zbierkových predmetov múzeí,_x000a_- vypracovanie projektových dokumentácií,_x000a_-  zefektívnenie admistratívnej činnosti pri správe"/>
    <x v="2"/>
    <x v="3"/>
    <s v="D1 Nákup štandardnej IT techniky"/>
    <s v="01 Investičný zámer"/>
    <s v="štátny rozpočet"/>
    <s v="08S0106 Múzeá a galérie"/>
    <s v="nie"/>
    <n v="1"/>
    <n v="400000"/>
    <n v="0"/>
    <n v="0"/>
    <n v="0"/>
    <n v="100000"/>
    <n v="100000"/>
    <n v="100000"/>
    <n v="100000"/>
    <n v="0"/>
    <n v="0"/>
    <n v="0"/>
    <n v="0"/>
    <s v="-"/>
    <n v="0"/>
    <n v="0"/>
    <n v="0"/>
    <n v="0"/>
    <n v="0"/>
    <n v="0"/>
    <n v="0"/>
    <n v="0"/>
    <n v="0"/>
    <n v="0"/>
    <n v="0"/>
    <m/>
    <n v="0"/>
    <n v="0"/>
    <s v="D1"/>
    <n v="9"/>
    <n v="1"/>
    <n v="1"/>
    <n v="1"/>
    <n v="1"/>
    <n v="1"/>
    <n v="1"/>
    <n v="1"/>
    <n v="0"/>
    <n v="1"/>
    <n v="0"/>
    <n v="1"/>
    <n v="0"/>
    <n v="1"/>
    <n v="1"/>
    <n v="0"/>
    <n v="1"/>
    <n v="0"/>
    <n v="0"/>
    <n v="100000"/>
    <n v="100000"/>
    <n v="100000"/>
    <n v="100000"/>
    <n v="0"/>
    <n v="0"/>
    <n v="0"/>
    <n v="0"/>
    <n v="0"/>
    <n v="0"/>
    <n v="0"/>
    <n v="0"/>
    <n v="0"/>
    <n v="0"/>
    <n v="0"/>
    <n v="0"/>
    <n v="0"/>
    <n v="0"/>
    <n v="0"/>
    <n v="0"/>
    <n v="0"/>
    <n v="0"/>
    <n v="0"/>
    <n v="0"/>
    <n v="0"/>
    <n v="0"/>
    <n v="0"/>
    <n v="0"/>
    <n v="0"/>
    <n v="0"/>
    <n v="0"/>
    <n v="0"/>
    <n v="0"/>
    <n v="0"/>
    <n v="0"/>
    <n v="0"/>
    <n v="0"/>
    <n v="0"/>
    <n v="0"/>
    <n v="0"/>
    <n v="0"/>
    <n v="2000"/>
    <n v="2000"/>
    <n v="2000"/>
    <n v="2000"/>
    <n v="2000"/>
    <n v="2000"/>
    <n v="2000"/>
    <n v="2000"/>
    <n v="2000"/>
    <n v="2000"/>
    <n v="2000"/>
    <n v="2000"/>
    <n v="2000"/>
    <n v="2000"/>
    <n v="2000"/>
    <n v="2000"/>
    <n v="2000"/>
    <n v="2000"/>
    <n v="2000"/>
    <n v="2000"/>
    <n v="2000"/>
    <n v="2000"/>
    <n v="2000"/>
    <n v="2000"/>
    <n v="2000"/>
    <n v="2000"/>
    <n v="2000"/>
    <n v="2000"/>
    <n v="2000"/>
    <n v="2000"/>
    <n v="2000"/>
    <n v="2000"/>
    <n v="2000"/>
    <n v="2000"/>
    <n v="2000"/>
    <n v="2000"/>
    <n v="2000"/>
    <n v="2000"/>
    <n v="2000"/>
    <n v="2000"/>
    <n v="2000"/>
    <n v="2000"/>
    <n v="2000"/>
    <n v="90702.947845804985"/>
    <n v="86383.759853147596"/>
    <n v="82270.247479188198"/>
    <n v="78352.616646845898"/>
    <n v="0"/>
    <n v="0"/>
    <n v="0"/>
    <n v="0"/>
    <n v="0"/>
    <n v="0"/>
    <n v="0"/>
    <n v="0"/>
    <n v="0"/>
    <n v="0"/>
    <n v="0"/>
    <n v="0"/>
    <n v="0"/>
    <n v="0"/>
    <n v="0"/>
    <n v="0"/>
    <n v="0"/>
    <n v="0"/>
    <n v="0"/>
    <n v="0"/>
    <n v="0"/>
    <n v="0"/>
    <n v="0"/>
    <n v="0"/>
    <n v="0"/>
    <n v="0"/>
    <n v="0"/>
    <n v="0"/>
    <n v="0"/>
    <n v="0"/>
    <n v="0"/>
    <n v="0"/>
    <n v="0"/>
    <n v="0"/>
    <n v="0"/>
    <n v="0"/>
    <n v="1814.0589569160998"/>
    <n v="1727.6751970629521"/>
    <n v="1645.4049495837639"/>
    <n v="1567.052332936918"/>
    <n v="1492.4307932732554"/>
    <n v="1421.3626602602428"/>
    <n v="1353.6787240573744"/>
    <n v="1289.2178324355946"/>
    <n v="1227.8265070815187"/>
    <n v="1169.3585781728748"/>
    <n v="1113.6748363551189"/>
    <n v="1060.6427012905895"/>
    <n v="1010.1359059910377"/>
    <n v="962.03419618194039"/>
    <n v="916.22304398280039"/>
    <n v="872.59337522171461"/>
    <n v="831.04130973496626"/>
    <n v="791.46791403330121"/>
    <n v="753.77896574600118"/>
    <n v="717.88472928190595"/>
    <n v="683.69974217324375"/>
    <n v="651.14261159356533"/>
    <n v="620.13582056530038"/>
    <n v="590.60554339552425"/>
    <n v="562.48146990049918"/>
    <n v="535.69663800047545"/>
    <n v="510.18727428616711"/>
    <n v="485.89264217730192"/>
    <n v="462.75489731171626"/>
    <n v="440.71894982068198"/>
    <n v="419.73233316255431"/>
    <n v="399.74507920243269"/>
    <n v="380.7095992404121"/>
    <n v="362.58057070515429"/>
    <n v="345.31482924300417"/>
    <n v="328.87126594571822"/>
    <n v="313.21072947211263"/>
    <n v="298.29593283058341"/>
    <n v="284.09136460055566"/>
    <n v="270.56320438148157"/>
    <n v="337709.57182498666"/>
    <n v="8246.6222297729892"/>
    <x v="394"/>
  </r>
  <r>
    <s v="MK SR"/>
    <s v="Sekcia verejného obstarávania a správy majetku MK SR"/>
    <x v="396"/>
    <n v="4"/>
    <s v="Rekonštrukcia výťahov, budova MK SR, Nám. SNP 33, BA"/>
    <s v="Obnova výťahov z dôvodu potreby zabezpečenia bezpečnej a bezporuchovej prevádzky zariadení."/>
    <s v="Zachovanie dlhodobej bezpečnej a bezporuchovej prevádzky zariadenia na prepravu ľudí a tovaru."/>
    <s v="N/A"/>
    <s v="Zákon č. 124/2006 Z. z. o bezpečnosti a ochrane zdravia pri práci,  §13 ods. 3"/>
    <n v="40"/>
    <x v="3"/>
    <n v="274"/>
    <s v="Zrýchlenie výťahu z 0,63 na 1 m/s. Predpoklad využitia výťahu 70% zamestnancov na SNP so splitom 2:1 v prospech veľkého výťahu a priemernou jazdou do 3. poschodia 2x denne. _x000a_Veľký výťah - ušetrenie času cca 196 hodín ročne.                                     Malý výťah - ušetrenie času cca 78 hodín ročne.  "/>
    <x v="0"/>
    <x v="1"/>
    <s v="B3 Stavebná rekonštrukcia priestorov"/>
    <s v="01 Investičný zámer"/>
    <s v="štátny rozpočet"/>
    <s v="08T0101"/>
    <s v="nie"/>
    <n v="1"/>
    <n v="213336"/>
    <n v="0"/>
    <n v="0"/>
    <n v="0"/>
    <n v="213336"/>
    <n v="0"/>
    <n v="0"/>
    <n v="0"/>
    <n v="0"/>
    <n v="0"/>
    <n v="0"/>
    <n v="0"/>
    <s v="-"/>
    <n v="0"/>
    <n v="0"/>
    <n v="0"/>
    <n v="0"/>
    <n v="0"/>
    <n v="0"/>
    <n v="0"/>
    <n v="0"/>
    <n v="0"/>
    <n v="0"/>
    <n v="0"/>
    <m/>
    <n v="0"/>
    <n v="0"/>
    <s v="B3"/>
    <n v="9"/>
    <n v="1"/>
    <n v="1"/>
    <n v="1"/>
    <n v="1"/>
    <n v="1"/>
    <n v="1"/>
    <n v="1"/>
    <n v="0"/>
    <n v="1"/>
    <n v="0"/>
    <n v="0"/>
    <n v="1"/>
    <n v="1"/>
    <n v="1"/>
    <n v="0"/>
    <n v="1"/>
    <n v="0"/>
    <n v="0"/>
    <n v="213336"/>
    <n v="0"/>
    <n v="0"/>
    <n v="0"/>
    <n v="0"/>
    <n v="0"/>
    <n v="0"/>
    <n v="0"/>
    <n v="0"/>
    <n v="0"/>
    <n v="0"/>
    <n v="0"/>
    <n v="0"/>
    <n v="0"/>
    <n v="0"/>
    <n v="0"/>
    <n v="0"/>
    <n v="0"/>
    <n v="0"/>
    <n v="0"/>
    <n v="0"/>
    <n v="0"/>
    <n v="0"/>
    <n v="0"/>
    <n v="0"/>
    <n v="0"/>
    <n v="0"/>
    <n v="0"/>
    <n v="0"/>
    <n v="0"/>
    <n v="0"/>
    <n v="0"/>
    <n v="0"/>
    <n v="0"/>
    <n v="0"/>
    <n v="0"/>
    <n v="0"/>
    <n v="0"/>
    <n v="0"/>
    <n v="0"/>
    <n v="0"/>
    <n v="274"/>
    <n v="274"/>
    <n v="274"/>
    <n v="274"/>
    <n v="274"/>
    <n v="274"/>
    <n v="274"/>
    <n v="274"/>
    <n v="274"/>
    <n v="274"/>
    <n v="274"/>
    <n v="274"/>
    <n v="274"/>
    <n v="274"/>
    <n v="274"/>
    <n v="274"/>
    <n v="274"/>
    <n v="274"/>
    <n v="274"/>
    <n v="274"/>
    <n v="274"/>
    <n v="274"/>
    <n v="274"/>
    <n v="274"/>
    <n v="274"/>
    <n v="274"/>
    <n v="274"/>
    <n v="274"/>
    <n v="274"/>
    <n v="274"/>
    <n v="274"/>
    <n v="274"/>
    <n v="274"/>
    <n v="274"/>
    <n v="274"/>
    <n v="274"/>
    <n v="274"/>
    <n v="274"/>
    <n v="274"/>
    <n v="274"/>
    <n v="274"/>
    <n v="274"/>
    <n v="274"/>
    <n v="193502.04081632654"/>
    <n v="0"/>
    <n v="0"/>
    <n v="0"/>
    <n v="0"/>
    <n v="0"/>
    <n v="0"/>
    <n v="0"/>
    <n v="0"/>
    <n v="0"/>
    <n v="0"/>
    <n v="0"/>
    <n v="0"/>
    <n v="0"/>
    <n v="0"/>
    <n v="0"/>
    <n v="0"/>
    <n v="0"/>
    <n v="0"/>
    <n v="0"/>
    <n v="0"/>
    <n v="0"/>
    <n v="0"/>
    <n v="0"/>
    <n v="0"/>
    <n v="0"/>
    <n v="0"/>
    <n v="0"/>
    <n v="0"/>
    <n v="0"/>
    <n v="0"/>
    <n v="0"/>
    <n v="0"/>
    <n v="0"/>
    <n v="0"/>
    <n v="0"/>
    <n v="0"/>
    <n v="0"/>
    <n v="0"/>
    <n v="0"/>
    <n v="248.52607709750566"/>
    <n v="236.69150199762441"/>
    <n v="225.42047809297566"/>
    <n v="214.68616961235776"/>
    <n v="204.46301867843599"/>
    <n v="194.72668445565327"/>
    <n v="185.4539851958603"/>
    <n v="176.62284304367645"/>
    <n v="168.21223147016806"/>
    <n v="160.20212520968386"/>
    <n v="152.57345258065129"/>
    <n v="145.30805007681073"/>
    <n v="138.38861912077218"/>
    <n v="131.79868487692582"/>
    <n v="125.52255702564366"/>
    <n v="119.54529240537489"/>
    <n v="113.85265943369038"/>
    <n v="108.43110422256227"/>
    <n v="103.26771830720216"/>
    <n v="98.350207911621112"/>
    <n v="93.666864677734395"/>
    <n v="89.206537788318457"/>
    <n v="84.95860741744616"/>
    <n v="80.912959445186814"/>
    <n v="77.059961376368392"/>
    <n v="73.390439406065127"/>
    <n v="69.895656577204889"/>
    <n v="66.56729197829037"/>
    <n v="63.397420931705128"/>
    <n v="60.378496125433436"/>
    <n v="57.503329643269943"/>
    <n v="54.765075850733275"/>
    <n v="52.157215095936458"/>
    <n v="49.673538186606145"/>
    <n v="47.308131606291568"/>
    <n v="45.055363434563397"/>
    <n v="42.909869937679431"/>
    <n v="40.866542797789926"/>
    <n v="38.920516950276124"/>
    <n v="37.067159000262976"/>
    <n v="193502.04081632654"/>
    <n v="4477.7044390423589"/>
    <x v="395"/>
  </r>
  <r>
    <s v="SND"/>
    <s v="Slovenské národné divadlo"/>
    <x v="243"/>
    <m/>
    <s v="Nákup dochádzkového systému do NB, HB, SND"/>
    <s v="Súčasný dochádzkový systém je nevyhovujúci, nie je použiteľný na právne účely"/>
    <s v="Zabezpečenie ostrahy budov SND"/>
    <s v="N/A"/>
    <m/>
    <n v="5"/>
    <x v="3"/>
    <n v="2120"/>
    <s v="úspora času zavedením elektronického dochádzkového systému"/>
    <x v="0"/>
    <x v="5"/>
    <s v="E1 Nákup hudobných nástrojov"/>
    <s v="01 Investičný zámer"/>
    <s v="štátny rozpočet"/>
    <s v="0EK0I01"/>
    <s v="áno"/>
    <n v="1"/>
    <n v="450000"/>
    <n v="0"/>
    <m/>
    <n v="0"/>
    <n v="250000"/>
    <n v="200000"/>
    <n v="0"/>
    <n v="0"/>
    <n v="0"/>
    <n v="0"/>
    <n v="0"/>
    <n v="0"/>
    <s v="-"/>
    <n v="0"/>
    <n v="0"/>
    <n v="0"/>
    <n v="0"/>
    <n v="0"/>
    <n v="0"/>
    <n v="0"/>
    <n v="0"/>
    <n v="0"/>
    <n v="0"/>
    <n v="0"/>
    <m/>
    <n v="0"/>
    <n v="0"/>
    <s v="E1"/>
    <n v="5"/>
    <n v="1"/>
    <n v="1"/>
    <n v="1"/>
    <n v="0"/>
    <n v="1"/>
    <n v="1"/>
    <n v="1"/>
    <n v="0"/>
    <n v="0"/>
    <n v="0"/>
    <n v="0"/>
    <n v="0"/>
    <n v="0"/>
    <n v="0"/>
    <n v="0"/>
    <n v="0"/>
    <n v="0"/>
    <n v="0"/>
    <n v="250000"/>
    <n v="200000"/>
    <n v="0"/>
    <n v="0"/>
    <n v="0"/>
    <n v="0"/>
    <n v="0"/>
    <n v="0"/>
    <n v="0"/>
    <n v="0"/>
    <n v="0"/>
    <n v="0"/>
    <n v="0"/>
    <n v="0"/>
    <n v="0"/>
    <n v="0"/>
    <n v="0"/>
    <n v="0"/>
    <n v="0"/>
    <n v="0"/>
    <n v="0"/>
    <n v="0"/>
    <n v="0"/>
    <n v="0"/>
    <n v="0"/>
    <n v="0"/>
    <n v="0"/>
    <n v="0"/>
    <n v="0"/>
    <n v="0"/>
    <n v="0"/>
    <n v="0"/>
    <n v="0"/>
    <n v="0"/>
    <n v="0"/>
    <n v="0"/>
    <n v="0"/>
    <n v="0"/>
    <n v="0"/>
    <n v="0"/>
    <n v="0"/>
    <n v="2120"/>
    <n v="2120"/>
    <n v="2120"/>
    <n v="2120"/>
    <n v="2120"/>
    <n v="2120"/>
    <n v="2120"/>
    <n v="2120"/>
    <n v="2120"/>
    <n v="2120"/>
    <n v="2120"/>
    <n v="2120"/>
    <n v="2120"/>
    <n v="2120"/>
    <n v="2120"/>
    <n v="2120"/>
    <n v="2120"/>
    <n v="2120"/>
    <n v="2120"/>
    <n v="2120"/>
    <n v="2120"/>
    <n v="2120"/>
    <n v="2120"/>
    <n v="2120"/>
    <n v="2120"/>
    <n v="2120"/>
    <n v="2120"/>
    <n v="2120"/>
    <n v="2120"/>
    <n v="2120"/>
    <n v="2120"/>
    <n v="2120"/>
    <n v="2120"/>
    <n v="2120"/>
    <n v="2120"/>
    <n v="2120"/>
    <n v="2120"/>
    <n v="2120"/>
    <n v="2120"/>
    <n v="2120"/>
    <n v="2120"/>
    <n v="2120"/>
    <n v="2120"/>
    <n v="226757.36961451246"/>
    <n v="172767.51970629519"/>
    <n v="0"/>
    <n v="0"/>
    <n v="0"/>
    <n v="0"/>
    <n v="0"/>
    <n v="0"/>
    <n v="0"/>
    <n v="0"/>
    <n v="0"/>
    <n v="0"/>
    <n v="0"/>
    <n v="0"/>
    <n v="0"/>
    <n v="0"/>
    <n v="0"/>
    <n v="0"/>
    <n v="0"/>
    <n v="0"/>
    <n v="0"/>
    <n v="0"/>
    <n v="0"/>
    <n v="0"/>
    <n v="0"/>
    <n v="0"/>
    <n v="0"/>
    <n v="0"/>
    <n v="0"/>
    <n v="0"/>
    <n v="0"/>
    <n v="0"/>
    <n v="0"/>
    <n v="0"/>
    <n v="0"/>
    <n v="0"/>
    <n v="0"/>
    <n v="0"/>
    <n v="0"/>
    <n v="0"/>
    <n v="1922.9024943310658"/>
    <n v="1831.3357088867292"/>
    <n v="1744.1292465587899"/>
    <n v="1661.0754729131329"/>
    <n v="1581.9766408696507"/>
    <n v="1506.6444198758575"/>
    <n v="1434.8994475008169"/>
    <n v="1366.5709023817303"/>
    <n v="1301.4960975064098"/>
    <n v="1239.5200928632473"/>
    <n v="1180.4953265364261"/>
    <n v="1124.2812633680246"/>
    <n v="1070.7440603504999"/>
    <n v="1019.7562479528568"/>
    <n v="971.19642662176852"/>
    <n v="924.94897773501748"/>
    <n v="880.90378831906423"/>
    <n v="838.95598887529934"/>
    <n v="799.00570369076127"/>
    <n v="760.95781303882029"/>
    <n v="724.72172670363841"/>
    <n v="690.21116828917934"/>
    <n v="657.34396979921848"/>
    <n v="626.04187599925569"/>
    <n v="596.23035809452915"/>
    <n v="567.83843628050397"/>
    <n v="540.79851074333715"/>
    <n v="515.04620070793999"/>
    <n v="490.52019115041924"/>
    <n v="467.16208680992293"/>
    <n v="444.91627315230755"/>
    <n v="423.72978395457864"/>
    <n v="403.55217519483682"/>
    <n v="384.33540494746359"/>
    <n v="366.0337189975844"/>
    <n v="348.6035419024613"/>
    <n v="332.00337324043937"/>
    <n v="316.19368880041839"/>
    <n v="301.13684647658903"/>
    <n v="286.79699664437044"/>
    <n v="399524.88932080765"/>
    <n v="8741.4195635593678"/>
    <x v="396"/>
  </r>
  <r>
    <s v="SNM"/>
    <s v="SNM - Múzeá v Martine"/>
    <x v="397"/>
    <n v="2"/>
    <s v="Celková rekonštrukcia II. budovy Slovenského národného múzea v Martine - etnografické múzeum"/>
    <s v="Odstránenie havarijného stavu a celková rekonštrukcia objektu  II. budovy Slovenského národného múzea vrátane priľahlej historickej záhrady a vybudovanie nových depozitárnych priestorov"/>
    <s v="záchrana národnej kultúrnej pamiatky, zlepšenie technického stavu pôvodného objektu s vybudovaním nových, moderných celonárodných expozícii, venovaných tradičnej ľudovej kultúre Slovenska; realizácia prístavby depozitára na uloženie cca 100.000 ks zbierkových predmetov v správe SNM – Múzeí v Martine;  realizácia nových celonárodných expozícii ľudovej kultúry a priestorov na poskytnovanie služieb návštevníkom (tvorivé dielne, prednášky, knižničné služby, archívne služby, múzejný obchod s kavierňou a pod.)"/>
    <m/>
    <s v="Zákon č. 206/2009 Z.z. o múzeách a o galériách a o ochrane predmetov kultúrnej hodnoty"/>
    <n v="40"/>
    <x v="1"/>
    <n v="55326"/>
    <s v="návštevnosť SNM v Martine za rok 2022"/>
    <x v="1"/>
    <x v="1"/>
    <s v=" 0 Odstránenie havarijného stavu"/>
    <s v="01 Investičný zámer"/>
    <s v="kombinované"/>
    <s v="08T010E"/>
    <s v="áno"/>
    <n v="1"/>
    <n v="44480000"/>
    <n v="480000"/>
    <n v="0"/>
    <n v="0"/>
    <n v="480000"/>
    <n v="12000000"/>
    <n v="15000000"/>
    <n v="15000000"/>
    <n v="2000000"/>
    <n v="0"/>
    <n v="0"/>
    <n v="0"/>
    <s v="výdavky na sťahovanie, interiérové vybavenie, konzervovanie a reštaurovanie zbierkových predmetov"/>
    <n v="6720000"/>
    <n v="0"/>
    <n v="0"/>
    <n v="1500000"/>
    <n v="1000000"/>
    <n v="1600000"/>
    <n v="2620000"/>
    <n v="0"/>
    <n v="0"/>
    <n v="0"/>
    <n v="0"/>
    <s v="investičný zámer - potrebné aktualizovať "/>
    <n v="0"/>
    <n v="1"/>
    <s v=""/>
    <n v="6"/>
    <n v="1"/>
    <n v="1"/>
    <n v="1"/>
    <n v="1"/>
    <n v="1"/>
    <n v="0"/>
    <n v="0"/>
    <n v="0"/>
    <n v="0"/>
    <n v="0"/>
    <n v="0"/>
    <n v="0"/>
    <n v="1"/>
    <n v="0"/>
    <n v="0"/>
    <n v="0"/>
    <n v="0"/>
    <n v="0"/>
    <n v="1980000"/>
    <n v="13000000"/>
    <n v="16600000"/>
    <n v="17620000"/>
    <n v="2000000"/>
    <n v="0"/>
    <n v="0"/>
    <n v="0"/>
    <n v="0"/>
    <n v="0"/>
    <n v="0"/>
    <n v="0"/>
    <n v="0"/>
    <n v="0"/>
    <n v="0"/>
    <n v="0"/>
    <n v="0"/>
    <n v="0"/>
    <n v="0"/>
    <n v="0"/>
    <n v="0"/>
    <n v="0"/>
    <n v="0"/>
    <n v="0"/>
    <n v="0"/>
    <n v="0"/>
    <n v="0"/>
    <n v="0"/>
    <n v="0"/>
    <n v="0"/>
    <n v="0"/>
    <n v="0"/>
    <n v="0"/>
    <n v="0"/>
    <n v="0"/>
    <n v="0"/>
    <n v="0"/>
    <n v="0"/>
    <n v="0"/>
    <n v="0"/>
    <n v="0"/>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55326"/>
    <n v="1795918.3673469387"/>
    <n v="11229888.780909188"/>
    <n v="13656861.081545241"/>
    <n v="13805731.053174246"/>
    <n v="1492430.7932732552"/>
    <n v="0"/>
    <n v="0"/>
    <n v="0"/>
    <n v="0"/>
    <n v="0"/>
    <n v="0"/>
    <n v="0"/>
    <n v="0"/>
    <n v="0"/>
    <n v="0"/>
    <n v="0"/>
    <n v="0"/>
    <n v="0"/>
    <n v="0"/>
    <n v="0"/>
    <n v="0"/>
    <n v="0"/>
    <n v="0"/>
    <n v="0"/>
    <n v="0"/>
    <n v="0"/>
    <n v="0"/>
    <n v="0"/>
    <n v="0"/>
    <n v="0"/>
    <n v="0"/>
    <n v="0"/>
    <n v="0"/>
    <n v="0"/>
    <n v="0"/>
    <n v="0"/>
    <n v="0"/>
    <n v="0"/>
    <n v="0"/>
    <n v="0"/>
    <n v="50182.312925170067"/>
    <n v="47792.678976352443"/>
    <n v="45516.837120335666"/>
    <n v="43349.368686033959"/>
    <n v="41285.113034318063"/>
    <n v="39319.155270779098"/>
    <n v="37446.814543599146"/>
    <n v="35663.632898665855"/>
    <n v="33965.364665396053"/>
    <n v="32347.966347996236"/>
    <n v="30807.586998091658"/>
    <n v="29340.559045801572"/>
    <n v="27943.389567430077"/>
    <n v="26612.751968981018"/>
    <n v="25345.47806569621"/>
    <n v="24138.550538758289"/>
    <n v="22989.095751198372"/>
    <n v="21894.376905903213"/>
    <n v="20851.787529431633"/>
    <n v="19858.845266125365"/>
    <n v="18913.185967738442"/>
    <n v="18012.558064512799"/>
    <n v="17154.817204297906"/>
    <n v="16337.921146950386"/>
    <n v="15559.92490185751"/>
    <n v="14818.976097007151"/>
    <n v="14113.310568578241"/>
    <n v="13441.248160550704"/>
    <n v="12801.188724334008"/>
    <n v="12191.608308889527"/>
    <n v="11611.055532275741"/>
    <n v="11058.148125976895"/>
    <n v="10531.569643787519"/>
    <n v="10030.066327416684"/>
    <n v="9552.4441213492246"/>
    <n v="9097.5658298564031"/>
    <n v="8664.348409387052"/>
    <n v="8251.7603898924281"/>
    <n v="7858.8194189451715"/>
    <n v="7484.5899228049248"/>
    <n v="41980830.076248869"/>
    <n v="904136.77297247259"/>
    <x v="397"/>
  </r>
  <r>
    <s v="SNM"/>
    <s v="SNM - Múzeum rusínskej kultúry v Prešove"/>
    <x v="398"/>
    <n v="19"/>
    <s v="Múzeum obci, obec múzeu  v SNM-MRK v Prešove "/>
    <s v="V zámere plánujeme v múzeu uskutočniť tri prezentácie histórie vybraných rusínskych obcí zo Slovenska a ich osobností zapísaných do análov  spoločenského života na Slovensku. _x000a_Po úspešnom projekte Múzeum obci a obec múzeu v roku 2019, v rámci ktorého sme v SNM-MRK v Prešove predstavili históriu štyroch obcí z okresu Medzilaborce, a to Radvane nad Laborcom, Volice, Zbudskej Belej a Valentoviec sme zamýšľali pokračovať v predstavovaní ďalších rusínskych obcí z celého severovýchodného Slovenska, ale aj iných oblastí Slovenska, no uzavretie múzea kvôli korona-karanténe nám v tom zabránilo na jar, aj na jeseň roku 2020, aj 2021. Preto veríme, že z prvej prezentácie v roku 2019 sa napriek všetkému po čase stane úspešná tradícia a že nám v rokoch 2023 - 2024  už nič nezabráni v nej pokračovať. Prezentáciou histórie a kultúry jednotlivých rusínskych obcí chceme predstaviť jednotlivé rusínske regióny širšej verejnosti na Slovensku a zároveň od obcí očakávame obohatenie depozitára múzea o etnografické predmety kultúrnej hodnoty z jednotlivých rusínskych regiónov, ale aj obohatenie múzejnej knižnice, fotodokumentácie či diskografie múzea. _x000a_"/>
    <s v="Predstaviť verejnosti na Slovensku, v Prešove i mimo neho často neznámu históriu rusínskych obcí a ich výrazné osobnosti, ktoré významným spôsobom ovplyvnili spoločenský život na Slovensku v  jeho rôznych oblastiach. "/>
    <s v="N/A"/>
    <s v="Zákon č. 206/2009 Z.z. o múzeách a o galériách a o ochrane predmetov kultúrnej hodnoty, §15 d)"/>
    <n v="5"/>
    <x v="3"/>
    <n v="40"/>
    <s v="Realizáciou zámeru poskytneme službu pre návštevníkov a odbornú verejnosť pri návšteve múzea. Zatraktívnenie múzea pre návštevníkov.Uvedená hodnota závisí od počtu realizovaných podujatí."/>
    <x v="0"/>
    <x v="4"/>
    <s v="F3 Realizácia výskumu"/>
    <s v="01 Investičný zámer"/>
    <s v="štátny rozpočet"/>
    <s v="08T0103 Podpora kultúrnych aktivít RO a PO"/>
    <s v="nie"/>
    <n v="1"/>
    <n v="0"/>
    <n v="0"/>
    <n v="0"/>
    <n v="0"/>
    <n v="0"/>
    <n v="0"/>
    <n v="0"/>
    <n v="0"/>
    <n v="0"/>
    <n v="0"/>
    <n v="0"/>
    <n v="0"/>
    <s v="-"/>
    <n v="14150"/>
    <n v="0"/>
    <n v="5000"/>
    <n v="5000"/>
    <n v="4150"/>
    <n v="0"/>
    <n v="0"/>
    <n v="0"/>
    <n v="0"/>
    <n v="0"/>
    <n v="0"/>
    <m/>
    <n v="1"/>
    <n v="0"/>
    <s v="F3"/>
    <n v="8"/>
    <n v="1"/>
    <n v="1"/>
    <n v="0"/>
    <n v="1"/>
    <n v="1"/>
    <n v="1"/>
    <n v="1"/>
    <n v="0"/>
    <n v="1"/>
    <n v="0"/>
    <n v="0"/>
    <n v="1"/>
    <n v="1"/>
    <n v="1"/>
    <n v="0"/>
    <n v="1"/>
    <n v="0"/>
    <n v="5000"/>
    <n v="5000"/>
    <n v="4150"/>
    <n v="0"/>
    <n v="0"/>
    <n v="0"/>
    <n v="0"/>
    <n v="0"/>
    <n v="0"/>
    <n v="0"/>
    <n v="0"/>
    <n v="0"/>
    <n v="0"/>
    <n v="0"/>
    <n v="0"/>
    <n v="0"/>
    <n v="0"/>
    <n v="0"/>
    <n v="0"/>
    <n v="0"/>
    <n v="0"/>
    <n v="0"/>
    <n v="0"/>
    <n v="0"/>
    <n v="0"/>
    <n v="0"/>
    <n v="0"/>
    <n v="0"/>
    <n v="0"/>
    <n v="0"/>
    <n v="0"/>
    <n v="0"/>
    <n v="0"/>
    <n v="0"/>
    <n v="0"/>
    <n v="0"/>
    <n v="0"/>
    <n v="0"/>
    <n v="0"/>
    <n v="0"/>
    <n v="0"/>
    <n v="0"/>
    <n v="40"/>
    <n v="40"/>
    <n v="40"/>
    <n v="40"/>
    <n v="40"/>
    <n v="40"/>
    <n v="40"/>
    <n v="40"/>
    <n v="40"/>
    <n v="40"/>
    <n v="40"/>
    <n v="40"/>
    <n v="40"/>
    <n v="40"/>
    <n v="40"/>
    <n v="40"/>
    <n v="40"/>
    <n v="40"/>
    <n v="40"/>
    <n v="40"/>
    <n v="40"/>
    <n v="40"/>
    <n v="40"/>
    <n v="40"/>
    <n v="40"/>
    <n v="40"/>
    <n v="40"/>
    <n v="40"/>
    <n v="40"/>
    <n v="40"/>
    <n v="40"/>
    <n v="40"/>
    <n v="40"/>
    <n v="40"/>
    <n v="40"/>
    <n v="40"/>
    <n v="40"/>
    <n v="40"/>
    <n v="40"/>
    <n v="40"/>
    <n v="40"/>
    <n v="40"/>
    <n v="40"/>
    <n v="4535.1473922902496"/>
    <n v="3584.9260339056254"/>
    <n v="0"/>
    <n v="0"/>
    <n v="0"/>
    <n v="0"/>
    <n v="0"/>
    <n v="0"/>
    <n v="0"/>
    <n v="0"/>
    <n v="0"/>
    <n v="0"/>
    <n v="0"/>
    <n v="0"/>
    <n v="0"/>
    <n v="0"/>
    <n v="0"/>
    <n v="0"/>
    <n v="0"/>
    <n v="0"/>
    <n v="0"/>
    <n v="0"/>
    <n v="0"/>
    <n v="0"/>
    <n v="0"/>
    <n v="0"/>
    <n v="0"/>
    <n v="0"/>
    <n v="0"/>
    <n v="0"/>
    <n v="0"/>
    <n v="0"/>
    <n v="0"/>
    <n v="0"/>
    <n v="0"/>
    <n v="0"/>
    <n v="0"/>
    <n v="0"/>
    <n v="0"/>
    <n v="0"/>
    <n v="36.281179138321995"/>
    <n v="34.553503941259038"/>
    <n v="32.908098991675281"/>
    <n v="31.341046658738357"/>
    <n v="29.848615865465106"/>
    <n v="28.42725320520486"/>
    <n v="27.073574481147489"/>
    <n v="25.784356648711892"/>
    <n v="24.556530141630372"/>
    <n v="23.387171563457496"/>
    <n v="22.27349672710238"/>
    <n v="21.212854025811787"/>
    <n v="20.202718119820755"/>
    <n v="19.240683923638809"/>
    <n v="18.324460879656009"/>
    <n v="17.451867504434293"/>
    <n v="16.620826194699326"/>
    <n v="15.829358280666025"/>
    <n v="15.075579314920024"/>
    <n v="14.357694585638118"/>
    <n v="13.673994843464875"/>
    <n v="13.022852231871306"/>
    <n v="12.402716411306008"/>
    <n v="11.812110867910484"/>
    <n v="11.249629398009985"/>
    <n v="10.713932760009508"/>
    <n v="10.203745485723342"/>
    <n v="9.717852843546039"/>
    <n v="9.2550979462343257"/>
    <n v="8.8143789964136392"/>
    <n v="8.3946466632510859"/>
    <n v="7.9949015840486535"/>
    <n v="7.614191984808242"/>
    <n v="7.2516114141030865"/>
    <n v="6.9062965848600832"/>
    <n v="6.5774253189143641"/>
    <n v="6.2642145894422523"/>
    <n v="5.9659186566116684"/>
    <n v="5.6818272920111133"/>
    <n v="5.4112640876296316"/>
    <n v="8120.0734261958751"/>
    <n v="164.93244459545974"/>
    <x v="398"/>
  </r>
  <r>
    <s v="SNM"/>
    <s v="SNM - Hudobné múzeum"/>
    <x v="399"/>
    <n v="1"/>
    <s v="Komplexná obnova Kaštieľa Dolná Krupá"/>
    <s v="Budova kaštieľa v Dolnej Krupej (NKP 803/1) je významný reprezentant klasicistickej architektúty na Slovensku - na základe jej tretej prestavby ukončenej v r. 1822. Kaštieľ s barokovým jadrom (z polovice 18.l storočia)  patril rodu Brunsvik (neskôr Chotek) a v medzinárodnom kontexte sa spája s beethovenovskou tradíciou na Slovensku. Na čiastkovú obnovu (začiatok: máj 2021) sme získali prostriedky z fondov EÚ (Interreg), po ukončení Zmluvy o dielo v 11/2022 SNM vyhlásilo nové VO v 3/2023 s aktualizovaným projektom a rozpočtom na sumu 2,39mil. EUR (aktuálne prebieha VO na výber zhotoviteľa)."/>
    <s v="Cieľom je rekonštrukcia kaštieľa, ktorý je využívaný na prezentačnú a kultúrno-výchovnú činnosť."/>
    <m/>
    <s v="Zákon č. 49/2002 Z.z. o ochrane pamiatkového fondu, §8 ods. 1 b)"/>
    <n v="40"/>
    <x v="1"/>
    <n v="3990"/>
    <s v="Hodnota návštevnosti vychádza z roku 2019, pretože už v roku 2020 sa kaštieľ vysťahoval z dôvodu prevzatia staveniska firmou realizujúcou čiastkovú rekonštrukciu kaštieľa. Vyššia miera návštevnosti je predpokladaná z dôvodu možnosti využitia celého objektu na rôzne spoločensko-kultúrne podujatia, ktoré pritiahnu návštevníkov zo širokého okolia."/>
    <x v="0"/>
    <x v="1"/>
    <s v="B1 Komplexná rekonštrukcia"/>
    <s v="07 V realizácii"/>
    <s v="kombinované"/>
    <s v="08S0106 - Múzeá a galérie"/>
    <s v="áno"/>
    <n v="0.53"/>
    <n v="4768145.5999999996"/>
    <n v="35000"/>
    <n v="0"/>
    <n v="1018800"/>
    <n v="2154899.5999999996"/>
    <n v="394446"/>
    <n v="1200000"/>
    <n v="0"/>
    <n v="0"/>
    <n v="0"/>
    <n v="0"/>
    <n v="0"/>
    <s v="-"/>
    <n v="780000"/>
    <n v="0"/>
    <n v="0"/>
    <n v="0"/>
    <n v="280000"/>
    <n v="250000"/>
    <n v="250000"/>
    <n v="0"/>
    <n v="0"/>
    <n v="0"/>
    <n v="0"/>
    <s v="v procese VO (2,39 mil. €)_x000a_pozn. 1:  zostatok získaných externých zdrojov 1,11 bez DPH mil. INTERREG V-A, SK-AT_x000a_pozn. 2:  požiadavka 1,22 mil.bez DPH na dokončenie obnovy zo štátneho rozpočtu (KV); _x000a_pozn. 3: požiadavka 1 mil. bez DPH na dokončenie rekonštrukcie kaštieľa, najmä opravu strechy a krovu._x000a_pozn. 4: 650 tis. interiérové vybavenie, údržba, výstavný projekt - udržateľnosť (BV)_x000a__x000a_Do 11/2022 boli zrealizované stavebné práce z externých zdrojov  INTERREG V-A, SK-AT v hodnote 849 tis.€ bez DPH . V 11/2022 skončila ZoD so zhotoviteľom._x000a_ V 01/2023 bola odovzdaná aktualizácia PD, na základe ktorej bude vyhlasené nové VO na zhotoviteľa v 03_2023. PHZ je 2,391 mil. € bez DPH. Voči pôvodnej PD z roku 2016, sa rozsah PD zväčšil o výmenu okien, obnovu, obnovu a spriechodnenie komínov z dôvodu odvetrania suterénu a kúpeľní, čiastočnú opravu striešky kuchyne a žľabov kaštieľa, obnovu okien na 1.NP a 2.NP kaštieľa, nálezy historicko-umeleckej hodnoty na reštaurovanie (obnova kaplnky, torza kozubu, bývalej ústredne, kamenných krbových obstavieb, ríms na fasáde, hlavného a vedľajšieho schodiska), slaboprúdové rozvody."/>
    <n v="0"/>
    <n v="1"/>
    <s v="B1"/>
    <n v="8"/>
    <n v="1"/>
    <n v="1"/>
    <n v="1"/>
    <n v="1"/>
    <n v="1"/>
    <n v="0"/>
    <n v="0"/>
    <n v="0"/>
    <n v="1"/>
    <n v="0"/>
    <n v="0"/>
    <n v="1"/>
    <n v="1"/>
    <n v="1"/>
    <n v="1"/>
    <n v="0"/>
    <n v="0"/>
    <n v="1018800"/>
    <n v="2154899.5999999996"/>
    <n v="674446"/>
    <n v="1450000"/>
    <n v="250000"/>
    <n v="0"/>
    <n v="0"/>
    <n v="0"/>
    <n v="0"/>
    <n v="0"/>
    <n v="0"/>
    <n v="0"/>
    <n v="0"/>
    <n v="0"/>
    <n v="0"/>
    <n v="0"/>
    <n v="0"/>
    <n v="0"/>
    <n v="0"/>
    <n v="0"/>
    <n v="0"/>
    <n v="0"/>
    <n v="0"/>
    <n v="0"/>
    <n v="0"/>
    <n v="0"/>
    <n v="0"/>
    <n v="0"/>
    <n v="0"/>
    <n v="0"/>
    <n v="0"/>
    <n v="0"/>
    <n v="0"/>
    <n v="0"/>
    <n v="0"/>
    <n v="0"/>
    <n v="0"/>
    <n v="0"/>
    <n v="0"/>
    <n v="0"/>
    <n v="0"/>
    <n v="0"/>
    <n v="3990"/>
    <n v="3990"/>
    <n v="3990"/>
    <n v="3990"/>
    <n v="3990"/>
    <n v="3990"/>
    <n v="3990"/>
    <n v="3990"/>
    <n v="3990"/>
    <n v="3990"/>
    <n v="3990"/>
    <n v="3990"/>
    <n v="3990"/>
    <n v="3990"/>
    <n v="3990"/>
    <n v="3990"/>
    <n v="3990"/>
    <n v="3990"/>
    <n v="3990"/>
    <n v="3990"/>
    <n v="3990"/>
    <n v="3990"/>
    <n v="3990"/>
    <n v="3990"/>
    <n v="3990"/>
    <n v="3990"/>
    <n v="3990"/>
    <n v="3990"/>
    <n v="3990"/>
    <n v="3990"/>
    <n v="3990"/>
    <n v="3990"/>
    <n v="3990"/>
    <n v="3990"/>
    <n v="3990"/>
    <n v="3990"/>
    <n v="3990"/>
    <n v="3990"/>
    <n v="3990"/>
    <n v="3990"/>
    <n v="3990"/>
    <n v="3990"/>
    <n v="3990"/>
    <n v="1954557.4603174599"/>
    <n v="582611.81297915988"/>
    <n v="1192918.5884482288"/>
    <n v="195881.54161711474"/>
    <n v="0"/>
    <n v="0"/>
    <n v="0"/>
    <n v="0"/>
    <n v="0"/>
    <n v="0"/>
    <n v="0"/>
    <n v="0"/>
    <n v="0"/>
    <n v="0"/>
    <n v="0"/>
    <n v="0"/>
    <n v="0"/>
    <n v="0"/>
    <n v="0"/>
    <n v="0"/>
    <n v="0"/>
    <n v="0"/>
    <n v="0"/>
    <n v="0"/>
    <n v="0"/>
    <n v="0"/>
    <n v="0"/>
    <n v="0"/>
    <n v="0"/>
    <n v="0"/>
    <n v="0"/>
    <n v="0"/>
    <n v="0"/>
    <n v="0"/>
    <n v="0"/>
    <n v="0"/>
    <n v="0"/>
    <n v="0"/>
    <n v="0"/>
    <n v="0"/>
    <n v="3619.0476190476188"/>
    <n v="3446.7120181405894"/>
    <n v="3282.5828744196092"/>
    <n v="3126.2694042091512"/>
    <n v="2977.3994325801445"/>
    <n v="2835.6185072191847"/>
    <n v="2700.5890544944618"/>
    <n v="2571.9895757090112"/>
    <n v="2449.5138816276299"/>
    <n v="2332.8703634548851"/>
    <n v="2221.7812985284622"/>
    <n v="2115.9821890747257"/>
    <n v="2015.2211324521202"/>
    <n v="1919.258221382971"/>
    <n v="1827.8649727456868"/>
    <n v="1740.8237835673206"/>
    <n v="1657.9274129212577"/>
    <n v="1578.9784884964358"/>
    <n v="1503.7890366632723"/>
    <n v="1432.1800349174023"/>
    <n v="1363.9809856356214"/>
    <n v="1299.0295101291629"/>
    <n v="1237.1709620277743"/>
    <n v="1178.2580590740708"/>
    <n v="1122.150532451496"/>
    <n v="1068.7147928109484"/>
    <n v="1017.8236122009034"/>
    <n v="969.35582114371732"/>
    <n v="923.19602013687404"/>
    <n v="879.23430489226064"/>
    <n v="837.36600465929587"/>
    <n v="797.49143300885316"/>
    <n v="759.51565048462214"/>
    <n v="723.3482385567828"/>
    <n v="688.90308433979328"/>
    <n v="656.09817556170788"/>
    <n v="624.85540529686466"/>
    <n v="595.10038599701386"/>
    <n v="566.76227237810849"/>
    <n v="539.77359274105572"/>
    <n v="3925969.4033619631"/>
    <n v="65204.528145178869"/>
    <x v="399"/>
  </r>
  <r>
    <s v="SNM"/>
    <s v="SNM - MUK Svidník"/>
    <x v="400"/>
    <n v="4"/>
    <s v="Rekonštrukcia budovy múzea vo Svidníku"/>
    <s v="Zámerom projektu je celková obnova budovy múzea, ktorá je jednou z architektonických dominánt stredu mesta a svojím vzhľadom výrazne pôsobí na charakter námestia. Obnova umožní rozšíriť stálu kultúrno-historickú expozíciu, ktorá nebola aktualizovaná od svojho otvorenia v roku 1991."/>
    <s v=" Komplexná obnova exteriéru a interiéru budovy."/>
    <m/>
    <s v="Zákon č. 206/2009 Z.z. o múzeách a o galériách a o ochrane predmetov kultúrnej hodnoty, §12 ods. 1"/>
    <n v="40"/>
    <x v="0"/>
    <n v="2562"/>
    <s v="ušetrenie peňazí"/>
    <x v="0"/>
    <x v="1"/>
    <s v="B1 Komplexná rekonštrukcia"/>
    <s v="01 Investičný zámer"/>
    <s v="kombinované"/>
    <s v="08S0106 - Múzeá a galérie"/>
    <s v="áno"/>
    <n v="1"/>
    <n v="3000000"/>
    <n v="300000"/>
    <n v="0"/>
    <n v="0"/>
    <n v="0"/>
    <n v="1650000"/>
    <n v="1350000"/>
    <n v="0"/>
    <n v="0"/>
    <n v="0"/>
    <n v="0"/>
    <n v="0"/>
    <s v="-"/>
    <n v="0"/>
    <n v="0"/>
    <n v="0"/>
    <n v="0"/>
    <n v="0"/>
    <n v="0"/>
    <n v="0"/>
    <n v="0"/>
    <n v="0"/>
    <n v="0"/>
    <n v="0"/>
    <m/>
    <n v="0"/>
    <n v="1"/>
    <s v="B1"/>
    <n v="6"/>
    <n v="1"/>
    <n v="1"/>
    <n v="0"/>
    <n v="1"/>
    <n v="1"/>
    <n v="0"/>
    <n v="0"/>
    <n v="0"/>
    <n v="1"/>
    <n v="0"/>
    <n v="0"/>
    <n v="1"/>
    <n v="1"/>
    <n v="0"/>
    <n v="0"/>
    <n v="0"/>
    <n v="0"/>
    <n v="0"/>
    <n v="0"/>
    <n v="1650000"/>
    <n v="1350000"/>
    <n v="0"/>
    <n v="0"/>
    <n v="0"/>
    <n v="0"/>
    <n v="0"/>
    <n v="0"/>
    <n v="0"/>
    <n v="0"/>
    <n v="0"/>
    <n v="0"/>
    <n v="0"/>
    <n v="0"/>
    <n v="0"/>
    <n v="0"/>
    <n v="0"/>
    <n v="0"/>
    <n v="0"/>
    <n v="0"/>
    <n v="0"/>
    <n v="0"/>
    <n v="0"/>
    <n v="0"/>
    <n v="0"/>
    <n v="0"/>
    <n v="0"/>
    <n v="0"/>
    <n v="0"/>
    <n v="0"/>
    <n v="0"/>
    <n v="0"/>
    <n v="0"/>
    <n v="0"/>
    <n v="0"/>
    <n v="0"/>
    <n v="0"/>
    <n v="0"/>
    <n v="0"/>
    <n v="0"/>
    <n v="2562"/>
    <n v="2562"/>
    <n v="2562"/>
    <n v="2562"/>
    <n v="2562"/>
    <n v="2562"/>
    <n v="2562"/>
    <n v="2562"/>
    <n v="2562"/>
    <n v="2562"/>
    <n v="2562"/>
    <n v="2562"/>
    <n v="2562"/>
    <n v="2562"/>
    <n v="2562"/>
    <n v="2562"/>
    <n v="2562"/>
    <n v="2562"/>
    <n v="2562"/>
    <n v="2562"/>
    <n v="2562"/>
    <n v="2562"/>
    <n v="2562"/>
    <n v="2562"/>
    <n v="2562"/>
    <n v="2562"/>
    <n v="2562"/>
    <n v="2562"/>
    <n v="2562"/>
    <n v="2562"/>
    <n v="2562"/>
    <n v="2562"/>
    <n v="2562"/>
    <n v="2562"/>
    <n v="2562"/>
    <n v="2562"/>
    <n v="2562"/>
    <n v="2562"/>
    <n v="2562"/>
    <n v="2562"/>
    <n v="2562"/>
    <n v="2562"/>
    <n v="2562"/>
    <n v="0"/>
    <n v="1425332.0375769355"/>
    <n v="1110648.3409690408"/>
    <n v="0"/>
    <n v="0"/>
    <n v="0"/>
    <n v="0"/>
    <n v="0"/>
    <n v="0"/>
    <n v="0"/>
    <n v="0"/>
    <n v="0"/>
    <n v="0"/>
    <n v="0"/>
    <n v="0"/>
    <n v="0"/>
    <n v="0"/>
    <n v="0"/>
    <n v="0"/>
    <n v="0"/>
    <n v="0"/>
    <n v="0"/>
    <n v="0"/>
    <n v="0"/>
    <n v="0"/>
    <n v="0"/>
    <n v="0"/>
    <n v="0"/>
    <n v="0"/>
    <n v="0"/>
    <n v="0"/>
    <n v="0"/>
    <n v="0"/>
    <n v="0"/>
    <n v="0"/>
    <n v="0"/>
    <n v="0"/>
    <n v="0"/>
    <n v="0"/>
    <n v="0"/>
    <n v="2323.8095238095239"/>
    <n v="2213.1519274376415"/>
    <n v="2107.7637404168017"/>
    <n v="2007.3940384921918"/>
    <n v="1911.8038461830402"/>
    <n v="1820.7655677933712"/>
    <n v="1734.0624455174966"/>
    <n v="1651.4880433499966"/>
    <n v="1572.8457555714253"/>
    <n v="1497.9483386394527"/>
    <n v="1426.6174653709074"/>
    <n v="1358.6833003532449"/>
    <n v="1293.9840955745194"/>
    <n v="1232.3658053090655"/>
    <n v="1173.6817193419674"/>
    <n v="1117.7921136590164"/>
    <n v="1064.5639177704918"/>
    <n v="1013.8703978766589"/>
    <n v="965.59085512062757"/>
    <n v="919.61033821012143"/>
    <n v="875.81936972392532"/>
    <n v="834.11368545135724"/>
    <n v="794.39398614414984"/>
    <n v="756.5657010896665"/>
    <n v="720.53876294253951"/>
    <n v="686.22739327860904"/>
    <n v="653.54989836058007"/>
    <n v="622.4284746291238"/>
    <n v="592.78902345630854"/>
    <n v="564.56097472029364"/>
    <n v="537.67711878123214"/>
    <n v="512.07344645831631"/>
    <n v="487.68899662696788"/>
    <n v="464.46571107330266"/>
    <n v="442.34829626028835"/>
    <n v="421.28409167646504"/>
    <n v="401.22294445377628"/>
    <n v="382.11708995597735"/>
    <n v="363.9210380533118"/>
    <n v="346.59146481267788"/>
    <n v="2535980.3785459762"/>
    <n v="41868.170703746415"/>
    <x v="400"/>
  </r>
  <r>
    <s v="SNG"/>
    <s v="Slovenská národná galéria"/>
    <x v="401"/>
    <n v="11"/>
    <s v="Rekonštrukcia Zvolenského zámku"/>
    <s v="Rekonštrukcia Zvolenského zámku"/>
    <s v="Rekonštrukcia Zvolenského zámku"/>
    <s v="nevyhnutná etapizácia rekonštrukcie vzhľadom na havarijný stav a ohrozenie bezpečnosti návštevníkov"/>
    <m/>
    <n v="40"/>
    <x v="1"/>
    <n v="31487"/>
    <s v="celková návštevnosť za rok 2022"/>
    <x v="0"/>
    <x v="1"/>
    <s v="B1 Komplexná rekonštrukcia"/>
    <s v="01 Investičný zámer"/>
    <s v="kombinované"/>
    <s v="08S0106"/>
    <s v="áno"/>
    <n v="0.15"/>
    <n v="46500000"/>
    <n v="1000000"/>
    <n v="0"/>
    <n v="0"/>
    <n v="0"/>
    <n v="5000000"/>
    <n v="16000000"/>
    <n v="20000000"/>
    <n v="5500000"/>
    <n v="0"/>
    <n v="0"/>
    <n v="0"/>
    <s v="-"/>
    <n v="300000"/>
    <n v="0"/>
    <n v="0"/>
    <n v="0"/>
    <n v="0"/>
    <n v="0"/>
    <n v="0"/>
    <n v="0"/>
    <n v="0"/>
    <n v="0"/>
    <n v="0"/>
    <m/>
    <n v="0"/>
    <n v="1"/>
    <s v="B1"/>
    <n v="6"/>
    <n v="1"/>
    <n v="0"/>
    <n v="1"/>
    <n v="1"/>
    <n v="1"/>
    <n v="1"/>
    <n v="0"/>
    <n v="1"/>
    <n v="1"/>
    <n v="0"/>
    <n v="0"/>
    <n v="1"/>
    <n v="0"/>
    <n v="0"/>
    <n v="0"/>
    <n v="0"/>
    <n v="0"/>
    <n v="0"/>
    <n v="0"/>
    <n v="5000000"/>
    <n v="16000000"/>
    <n v="20000000"/>
    <n v="5500000"/>
    <n v="0"/>
    <n v="0"/>
    <n v="0"/>
    <n v="0"/>
    <n v="0"/>
    <n v="0"/>
    <n v="0"/>
    <n v="0"/>
    <n v="0"/>
    <n v="0"/>
    <n v="0"/>
    <n v="0"/>
    <n v="0"/>
    <n v="0"/>
    <n v="0"/>
    <n v="0"/>
    <n v="0"/>
    <n v="0"/>
    <n v="0"/>
    <n v="0"/>
    <n v="0"/>
    <n v="0"/>
    <n v="0"/>
    <n v="0"/>
    <n v="0"/>
    <n v="0"/>
    <n v="0"/>
    <n v="0"/>
    <n v="0"/>
    <n v="0"/>
    <n v="0"/>
    <n v="0"/>
    <n v="0"/>
    <n v="0"/>
    <n v="0"/>
    <n v="0"/>
    <n v="31487"/>
    <n v="31487"/>
    <n v="31487"/>
    <n v="31487"/>
    <n v="31487"/>
    <n v="31487"/>
    <n v="31487"/>
    <n v="31487"/>
    <n v="31487"/>
    <n v="31487"/>
    <n v="31487"/>
    <n v="31487"/>
    <n v="31487"/>
    <n v="31487"/>
    <n v="31487"/>
    <n v="31487"/>
    <n v="31487"/>
    <n v="31487"/>
    <n v="31487"/>
    <n v="31487"/>
    <n v="31487"/>
    <n v="31487"/>
    <n v="31487"/>
    <n v="31487"/>
    <n v="31487"/>
    <n v="31487"/>
    <n v="31487"/>
    <n v="31487"/>
    <n v="31487"/>
    <n v="31487"/>
    <n v="31487"/>
    <n v="31487"/>
    <n v="31487"/>
    <n v="31487"/>
    <n v="31487"/>
    <n v="31487"/>
    <n v="31487"/>
    <n v="31487"/>
    <n v="31487"/>
    <n v="31487"/>
    <n v="31487"/>
    <n v="31487"/>
    <n v="31487"/>
    <n v="0"/>
    <n v="4319187.9926573802"/>
    <n v="13163239.596670112"/>
    <n v="15670523.32936918"/>
    <n v="4104184.6815014523"/>
    <n v="0"/>
    <n v="0"/>
    <n v="0"/>
    <n v="0"/>
    <n v="0"/>
    <n v="0"/>
    <n v="0"/>
    <n v="0"/>
    <n v="0"/>
    <n v="0"/>
    <n v="0"/>
    <n v="0"/>
    <n v="0"/>
    <n v="0"/>
    <n v="0"/>
    <n v="0"/>
    <n v="0"/>
    <n v="0"/>
    <n v="0"/>
    <n v="0"/>
    <n v="0"/>
    <n v="0"/>
    <n v="0"/>
    <n v="0"/>
    <n v="0"/>
    <n v="0"/>
    <n v="0"/>
    <n v="0"/>
    <n v="0"/>
    <n v="0"/>
    <n v="0"/>
    <n v="0"/>
    <n v="0"/>
    <n v="0"/>
    <n v="0"/>
    <n v="28559.637188208617"/>
    <n v="27199.654464960586"/>
    <n v="25904.432823771989"/>
    <n v="24670.888403592366"/>
    <n v="23496.084193897495"/>
    <n v="22377.223041807134"/>
    <n v="21311.640992197274"/>
    <n v="20296.800944949784"/>
    <n v="19330.286614237888"/>
    <n v="18409.796775464656"/>
    <n v="17533.139786156815"/>
    <n v="16698.228367768392"/>
    <n v="15903.074635969902"/>
    <n v="15145.785367590379"/>
    <n v="14424.557492943219"/>
    <n v="13737.673802803063"/>
    <n v="13083.498859812442"/>
    <n v="12460.475104583278"/>
    <n v="11867.119147222169"/>
    <n v="11302.018235449686"/>
    <n v="10763.826890904464"/>
    <n v="10251.263705623296"/>
    <n v="9763.1082910698078"/>
    <n v="9298.1983724474358"/>
    <n v="8855.4270213785094"/>
    <n v="8433.7400203604848"/>
    <n v="8032.1333527242723"/>
    <n v="7649.6508121183524"/>
    <n v="7285.3817258270055"/>
    <n v="6938.4587865019075"/>
    <n v="6608.055987144674"/>
    <n v="6293.3866544234988"/>
    <n v="5993.7015756414276"/>
    <n v="5708.2872148965971"/>
    <n v="5436.464014187236"/>
    <n v="5177.5847754164151"/>
    <n v="4931.0331194442051"/>
    <n v="4696.2220185182896"/>
    <n v="4472.5923985888485"/>
    <n v="4259.611808179855"/>
    <n v="37257135.600198127"/>
    <n v="514560.14478878357"/>
    <x v="401"/>
  </r>
  <r>
    <s v="MK SR"/>
    <s v="Sekcia verejného obstarávania a správy majetku MK SR"/>
    <x v="402"/>
    <n v="1"/>
    <s v="Komplexná rekonštrukcia výťahu a výťahovej šachy, budova MK SR, Jakubovo nám. 12, BA"/>
    <s v="Obnova výťahu z dôvodu potreby zabezpečenia bezpečnej a bezporuchovej prevádzky zariadenia."/>
    <s v="Zachovanie dlhodobej bezpečnej a bezporuchovej prevádzky zariadenia na prepravu ľudí a tovaru."/>
    <s v="N/A"/>
    <s v="Zákon č. 124/2006 Z. z. o bezpečnosti a ochrane zdravia pri práci,  §13 ods. 3"/>
    <n v="40"/>
    <x v="3"/>
    <n v="97"/>
    <s v="Zrýchlenie výťahu z 0,65 na 1 m/s. Predpoklad využitia výťahu 70%  z pracovníkov na JN a priemernou jazdou do 3. poschodia 2x denne. "/>
    <x v="1"/>
    <x v="2"/>
    <s v="0 Odstránenie havarijného stavu"/>
    <s v="01 Investičný zámer"/>
    <s v="štátny rozpočet"/>
    <s v="08T0101"/>
    <s v="nie"/>
    <n v="1"/>
    <n v="137508"/>
    <n v="4080"/>
    <n v="0"/>
    <n v="0"/>
    <n v="74760"/>
    <n v="62748"/>
    <n v="0"/>
    <n v="0"/>
    <n v="0"/>
    <n v="0"/>
    <n v="0"/>
    <n v="0"/>
    <s v="-"/>
    <n v="0"/>
    <n v="0"/>
    <n v="0"/>
    <n v="0"/>
    <n v="0"/>
    <n v="0"/>
    <n v="0"/>
    <n v="0"/>
    <n v="0"/>
    <n v="0"/>
    <n v="0"/>
    <m/>
    <n v="0"/>
    <n v="0"/>
    <s v="0"/>
    <n v="9"/>
    <n v="1"/>
    <n v="1"/>
    <n v="1"/>
    <n v="1"/>
    <n v="1"/>
    <n v="1"/>
    <n v="1"/>
    <n v="0"/>
    <n v="1"/>
    <n v="1"/>
    <n v="0"/>
    <n v="0"/>
    <n v="1"/>
    <n v="1"/>
    <n v="0"/>
    <n v="1"/>
    <n v="0"/>
    <n v="0"/>
    <n v="74760"/>
    <n v="62748"/>
    <n v="0"/>
    <n v="0"/>
    <n v="0"/>
    <n v="0"/>
    <n v="0"/>
    <n v="0"/>
    <n v="0"/>
    <n v="0"/>
    <n v="0"/>
    <n v="0"/>
    <n v="0"/>
    <n v="0"/>
    <n v="0"/>
    <n v="0"/>
    <n v="0"/>
    <n v="0"/>
    <n v="0"/>
    <n v="0"/>
    <n v="0"/>
    <n v="0"/>
    <n v="0"/>
    <n v="0"/>
    <n v="0"/>
    <n v="0"/>
    <n v="0"/>
    <n v="0"/>
    <n v="0"/>
    <n v="0"/>
    <n v="0"/>
    <n v="0"/>
    <n v="0"/>
    <n v="0"/>
    <n v="0"/>
    <n v="0"/>
    <n v="0"/>
    <n v="0"/>
    <n v="0"/>
    <n v="0"/>
    <n v="0"/>
    <n v="97"/>
    <n v="97"/>
    <n v="97"/>
    <n v="97"/>
    <n v="97"/>
    <n v="97"/>
    <n v="97"/>
    <n v="97"/>
    <n v="97"/>
    <n v="97"/>
    <n v="97"/>
    <n v="97"/>
    <n v="97"/>
    <n v="97"/>
    <n v="97"/>
    <n v="97"/>
    <n v="97"/>
    <n v="97"/>
    <n v="97"/>
    <n v="97"/>
    <n v="97"/>
    <n v="97"/>
    <n v="97"/>
    <n v="97"/>
    <n v="97"/>
    <n v="97"/>
    <n v="97"/>
    <n v="97"/>
    <n v="97"/>
    <n v="97"/>
    <n v="97"/>
    <n v="97"/>
    <n v="97"/>
    <n v="97"/>
    <n v="97"/>
    <n v="97"/>
    <n v="97"/>
    <n v="97"/>
    <n v="97"/>
    <n v="97"/>
    <n v="97"/>
    <n v="97"/>
    <n v="97"/>
    <n v="67809.523809523802"/>
    <n v="54204.081632653055"/>
    <n v="0"/>
    <n v="0"/>
    <n v="0"/>
    <n v="0"/>
    <n v="0"/>
    <n v="0"/>
    <n v="0"/>
    <n v="0"/>
    <n v="0"/>
    <n v="0"/>
    <n v="0"/>
    <n v="0"/>
    <n v="0"/>
    <n v="0"/>
    <n v="0"/>
    <n v="0"/>
    <n v="0"/>
    <n v="0"/>
    <n v="0"/>
    <n v="0"/>
    <n v="0"/>
    <n v="0"/>
    <n v="0"/>
    <n v="0"/>
    <n v="0"/>
    <n v="0"/>
    <n v="0"/>
    <n v="0"/>
    <n v="0"/>
    <n v="0"/>
    <n v="0"/>
    <n v="0"/>
    <n v="0"/>
    <n v="0"/>
    <n v="0"/>
    <n v="0"/>
    <n v="0"/>
    <n v="0"/>
    <n v="87.981859410430843"/>
    <n v="83.792247057553169"/>
    <n v="79.802140054812554"/>
    <n v="76.002038147440516"/>
    <n v="72.382893473752887"/>
    <n v="68.936089022621786"/>
    <n v="65.65341811678266"/>
    <n v="62.527064873126335"/>
    <n v="59.549585593453656"/>
    <n v="56.713891041384429"/>
    <n v="54.01322956322327"/>
    <n v="51.441171012593585"/>
    <n v="48.99159144056533"/>
    <n v="46.658658514824111"/>
    <n v="44.436817633165823"/>
    <n v="42.320778698253157"/>
    <n v="40.305503522145862"/>
    <n v="38.386193830615106"/>
    <n v="36.558279838681059"/>
    <n v="34.817409370172435"/>
    <n v="33.159437495402322"/>
    <n v="31.58041666228792"/>
    <n v="30.07658729741707"/>
    <n v="28.644368854682924"/>
    <n v="27.280351290174213"/>
    <n v="25.981286943023058"/>
    <n v="24.744082802879106"/>
    <n v="23.565793145599145"/>
    <n v="22.443612519618238"/>
    <n v="21.374869066303077"/>
    <n v="20.357018158383884"/>
    <n v="19.387636341317986"/>
    <n v="18.464415563159985"/>
    <n v="17.585157679199984"/>
    <n v="16.747769218285701"/>
    <n v="15.950256398367333"/>
    <n v="15.190720379397463"/>
    <n v="14.467352742283294"/>
    <n v="13.778431183126949"/>
    <n v="13.122315412501855"/>
    <n v="122013.60544217686"/>
    <n v="1585.1727393690098"/>
    <x v="402"/>
  </r>
  <r>
    <s v="SNM"/>
    <s v="SNM - Generálne riaditeľstvo"/>
    <x v="403"/>
    <n v="5"/>
    <s v="Múzeum 20. storočia"/>
    <s v="Vybudovanie nového múzea prezentujúceho dejiny a udalosti 20. storočia na území Slovenska v zmysle Programového vyhlásenia vlády zo dňa 19.4.2020. "/>
    <s v="Dejiny Slovenska v 20. storočí sú poznačené nielen dvoma totalitnými režimami, dvoma svetovými vojnami, niekoľkými štátnymi útvarmi – od monarchie až po demokratickú republiku, prudkým rozvojom v mnohých oblastiach (školstvo, zdravotníctvo, kultúra, priemysel, obchod, a pod.), ale na druhej strane aj negatívnymi udalosťami – upierania prirodzených práv príslušníkom národnostných  menšín, holokaust, politický útlak, tragédie obyvateľov nášho územia, o ktorých táto spoločnosť mnohokrát ani netuší. Často sa s nimi nedokáže vyrovnať pretože nepozná ich príčiny a vidí len dôsledky. Práve koncept nového múzea by tieto otázky otvoril, v expozíciách a výstavách o nich hovoril a edukačnými programami ich vysvetľoval. Nové múzeum by sa tak malo stať miestom poznania našej nedávnej minulosti, kde nájdeme odpovede na naše otázky a môžeme o nich aj voľne a slobodne diskutovať. Uvedomujem si, že ide o ambiciózny projekt, ktorý bude stáť desiatky miliónov eur, ale s nesmiernym prínosom k poznaniu vlastnej histórie a premien spoločnosti."/>
    <m/>
    <s v="Prgramové vyhlásenie vlády SR 2020 - 2024"/>
    <n v="40"/>
    <x v="1"/>
    <n v="30000"/>
    <s v="Predpokladaná návštevnosť múzea po otvorení  -   30 000 návštevníkov"/>
    <x v="0"/>
    <x v="7"/>
    <s v="G Reformný zámer"/>
    <s v="01 Investičný zámer"/>
    <s v="štátny rozpočet"/>
    <s v="08S0106 Múzeá a galérie "/>
    <s v="nie"/>
    <n v="1"/>
    <n v="53500000"/>
    <n v="2000000"/>
    <n v="0"/>
    <n v="0"/>
    <n v="0"/>
    <n v="100000"/>
    <n v="1000000"/>
    <n v="2000000"/>
    <n v="25000000"/>
    <n v="25400000"/>
    <n v="0"/>
    <n v="0"/>
    <s v="-"/>
    <n v="600000"/>
    <n v="0"/>
    <n v="100000"/>
    <n v="100000"/>
    <n v="100000"/>
    <n v="100000"/>
    <n v="200000"/>
    <n v="0"/>
    <n v="0"/>
    <n v="0"/>
    <n v="0"/>
    <s v="Projekt prípravy zriadenia Múzea 20. storočia predložený SNM na MK SR dňa 31.12.202, Personálne zabezpečenie projektu. "/>
    <n v="0"/>
    <n v="1"/>
    <s v="G"/>
    <n v="8"/>
    <n v="1"/>
    <n v="1"/>
    <n v="1"/>
    <n v="1"/>
    <n v="1"/>
    <n v="0"/>
    <n v="0"/>
    <n v="0"/>
    <n v="1"/>
    <n v="0"/>
    <n v="0"/>
    <n v="1"/>
    <n v="1"/>
    <n v="1"/>
    <n v="0"/>
    <n v="1"/>
    <n v="0"/>
    <n v="100000"/>
    <n v="100000"/>
    <n v="200000"/>
    <n v="1100000"/>
    <n v="2200000"/>
    <n v="25000000"/>
    <n v="25400000"/>
    <n v="0"/>
    <n v="0"/>
    <n v="0"/>
    <n v="0"/>
    <n v="0"/>
    <n v="0"/>
    <n v="0"/>
    <n v="0"/>
    <n v="0"/>
    <n v="0"/>
    <n v="0"/>
    <n v="0"/>
    <n v="0"/>
    <n v="0"/>
    <n v="0"/>
    <n v="0"/>
    <n v="0"/>
    <n v="0"/>
    <n v="0"/>
    <n v="0"/>
    <n v="0"/>
    <n v="0"/>
    <n v="0"/>
    <n v="0"/>
    <n v="0"/>
    <n v="0"/>
    <n v="0"/>
    <n v="0"/>
    <n v="0"/>
    <n v="0"/>
    <n v="0"/>
    <n v="0"/>
    <n v="0"/>
    <n v="0"/>
    <n v="0"/>
    <n v="30000"/>
    <n v="30000"/>
    <n v="30000"/>
    <n v="30000"/>
    <n v="30000"/>
    <n v="30000"/>
    <n v="30000"/>
    <n v="30000"/>
    <n v="30000"/>
    <n v="30000"/>
    <n v="30000"/>
    <n v="30000"/>
    <n v="30000"/>
    <n v="30000"/>
    <n v="30000"/>
    <n v="30000"/>
    <n v="30000"/>
    <n v="30000"/>
    <n v="30000"/>
    <n v="30000"/>
    <n v="30000"/>
    <n v="30000"/>
    <n v="30000"/>
    <n v="30000"/>
    <n v="30000"/>
    <n v="30000"/>
    <n v="30000"/>
    <n v="30000"/>
    <n v="30000"/>
    <n v="30000"/>
    <n v="30000"/>
    <n v="30000"/>
    <n v="30000"/>
    <n v="30000"/>
    <n v="30000"/>
    <n v="30000"/>
    <n v="30000"/>
    <n v="30000"/>
    <n v="30000"/>
    <n v="30000"/>
    <n v="30000"/>
    <n v="30000"/>
    <n v="30000"/>
    <n v="90702.947845804985"/>
    <n v="172767.51970629519"/>
    <n v="904972.72227107012"/>
    <n v="1723757.5662306098"/>
    <n v="18655384.91591569"/>
    <n v="18051305.785305087"/>
    <n v="0"/>
    <n v="0"/>
    <n v="0"/>
    <n v="0"/>
    <n v="0"/>
    <n v="0"/>
    <n v="0"/>
    <n v="0"/>
    <n v="0"/>
    <n v="0"/>
    <n v="0"/>
    <n v="0"/>
    <n v="0"/>
    <n v="0"/>
    <n v="0"/>
    <n v="0"/>
    <n v="0"/>
    <n v="0"/>
    <n v="0"/>
    <n v="0"/>
    <n v="0"/>
    <n v="0"/>
    <n v="0"/>
    <n v="0"/>
    <n v="0"/>
    <n v="0"/>
    <n v="0"/>
    <n v="0"/>
    <n v="0"/>
    <n v="0"/>
    <n v="0"/>
    <n v="0"/>
    <n v="0"/>
    <n v="0"/>
    <n v="27210.884353741494"/>
    <n v="25915.127955944281"/>
    <n v="24681.074243756459"/>
    <n v="23505.784994053767"/>
    <n v="22386.461899098831"/>
    <n v="21320.439903903643"/>
    <n v="20305.180860860615"/>
    <n v="19338.267486533918"/>
    <n v="18417.397606222781"/>
    <n v="17540.37867259312"/>
    <n v="16705.122545326787"/>
    <n v="15909.64051935884"/>
    <n v="15152.038589865566"/>
    <n v="14430.512942729105"/>
    <n v="13743.345659742006"/>
    <n v="13088.900628325719"/>
    <n v="12465.619646024494"/>
    <n v="11872.018710499518"/>
    <n v="11306.684486190017"/>
    <n v="10768.270939228589"/>
    <n v="10255.496132598657"/>
    <n v="9767.1391739034807"/>
    <n v="9302.0373084795065"/>
    <n v="8859.0831509328636"/>
    <n v="8437.2220485074886"/>
    <n v="8035.4495700071311"/>
    <n v="7652.8091142925068"/>
    <n v="7288.3896326595286"/>
    <n v="6941.3234596757438"/>
    <n v="6610.7842473102301"/>
    <n v="6295.9849974383151"/>
    <n v="5996.1761880364902"/>
    <n v="5710.6439886061817"/>
    <n v="5438.7085605773145"/>
    <n v="5179.7224386450625"/>
    <n v="4933.0689891857728"/>
    <n v="4698.1609420816894"/>
    <n v="4474.4389924587513"/>
    <n v="4261.370469008335"/>
    <n v="4058.4480657222234"/>
    <n v="39598891.457274556"/>
    <n v="490259.61011412699"/>
    <x v="403"/>
  </r>
  <r>
    <s v="ŠVK BB"/>
    <s v="Štátna vedecká knižnica v Banskej Bystrici"/>
    <x v="404"/>
    <n v="7"/>
    <s v="Vytvorenie depozitára v NKP  Nám.Š. Moysesa č.16 "/>
    <s v="Stavebná úprava, zateplenie a technické  vybavenie a zariadenie  podkrovia objektu NKP  na Námestí  Š. Moysesa č.16   pre depozitár Literárneho a hudobného múzea"/>
    <s v="Vytvorenie depozitára pre odborné uloženie zbierok  Literárneho a hudobného múzea."/>
    <s v="N/A"/>
    <s v="Zákon č. 206/2009 Z.z. o múzeách a o galériách a o ochrane predmetov kultúrnej hodnoty, §12 až 15 "/>
    <n v="40"/>
    <x v="3"/>
    <n v="150"/>
    <s v="Rozšírenie depozitárnych priestorov umožní kvalitnejšie odborné uloženie zbierkových predmetov a skrátenie času na manipuláciu s nimi, skrátenie času na ich odborné ošetrenie   "/>
    <x v="0"/>
    <x v="1"/>
    <s v="B2 Stavebná reprofilizácia priestorov"/>
    <s v="01 Investičný zámer"/>
    <s v="štátny rozpočet"/>
    <s v="08T010E"/>
    <s v="nie"/>
    <n v="1"/>
    <n v="250000"/>
    <n v="10000"/>
    <n v="0"/>
    <m/>
    <n v="10000"/>
    <n v="0"/>
    <n v="200000"/>
    <n v="40000"/>
    <n v="0"/>
    <n v="0"/>
    <n v="0"/>
    <n v="0"/>
    <s v="náklady na : pamiatkové prieskumy, stavebný   a autorský dozor, správne poplatky"/>
    <n v="4000"/>
    <n v="0"/>
    <n v="0"/>
    <n v="4000"/>
    <n v="0"/>
    <n v="0"/>
    <n v="0"/>
    <n v="0"/>
    <n v="0"/>
    <n v="0"/>
    <n v="0"/>
    <m/>
    <n v="0"/>
    <n v="0"/>
    <s v="B2"/>
    <n v="9"/>
    <n v="1"/>
    <n v="1"/>
    <n v="1"/>
    <n v="1"/>
    <n v="1"/>
    <n v="1"/>
    <n v="1"/>
    <n v="0"/>
    <n v="1"/>
    <n v="0"/>
    <n v="0"/>
    <n v="1"/>
    <n v="1"/>
    <n v="1"/>
    <n v="0"/>
    <n v="1"/>
    <n v="0"/>
    <n v="0"/>
    <n v="14000"/>
    <n v="0"/>
    <n v="200000"/>
    <n v="40000"/>
    <n v="0"/>
    <n v="0"/>
    <n v="0"/>
    <n v="0"/>
    <n v="0"/>
    <n v="0"/>
    <n v="0"/>
    <n v="0"/>
    <n v="0"/>
    <n v="0"/>
    <n v="0"/>
    <n v="0"/>
    <n v="0"/>
    <n v="0"/>
    <n v="0"/>
    <n v="0"/>
    <n v="0"/>
    <n v="0"/>
    <n v="0"/>
    <n v="0"/>
    <n v="0"/>
    <n v="0"/>
    <n v="0"/>
    <n v="0"/>
    <n v="0"/>
    <n v="0"/>
    <n v="0"/>
    <n v="0"/>
    <n v="0"/>
    <n v="0"/>
    <n v="0"/>
    <n v="0"/>
    <n v="0"/>
    <n v="0"/>
    <n v="0"/>
    <n v="0"/>
    <n v="0"/>
    <n v="150"/>
    <n v="150"/>
    <n v="150"/>
    <n v="150"/>
    <n v="150"/>
    <n v="150"/>
    <n v="150"/>
    <n v="150"/>
    <n v="150"/>
    <n v="150"/>
    <n v="150"/>
    <n v="150"/>
    <n v="150"/>
    <n v="150"/>
    <n v="150"/>
    <n v="150"/>
    <n v="150"/>
    <n v="150"/>
    <n v="150"/>
    <n v="150"/>
    <n v="150"/>
    <n v="150"/>
    <n v="150"/>
    <n v="150"/>
    <n v="150"/>
    <n v="150"/>
    <n v="150"/>
    <n v="150"/>
    <n v="150"/>
    <n v="150"/>
    <n v="150"/>
    <n v="150"/>
    <n v="150"/>
    <n v="150"/>
    <n v="150"/>
    <n v="150"/>
    <n v="150"/>
    <n v="150"/>
    <n v="150"/>
    <n v="150"/>
    <n v="150"/>
    <n v="150"/>
    <n v="150"/>
    <n v="12698.412698412698"/>
    <n v="0"/>
    <n v="164540.4949583764"/>
    <n v="31341.046658738356"/>
    <n v="0"/>
    <n v="0"/>
    <n v="0"/>
    <n v="0"/>
    <n v="0"/>
    <n v="0"/>
    <n v="0"/>
    <n v="0"/>
    <n v="0"/>
    <n v="0"/>
    <n v="0"/>
    <n v="0"/>
    <n v="0"/>
    <n v="0"/>
    <n v="0"/>
    <n v="0"/>
    <n v="0"/>
    <n v="0"/>
    <n v="0"/>
    <n v="0"/>
    <n v="0"/>
    <n v="0"/>
    <n v="0"/>
    <n v="0"/>
    <n v="0"/>
    <n v="0"/>
    <n v="0"/>
    <n v="0"/>
    <n v="0"/>
    <n v="0"/>
    <n v="0"/>
    <n v="0"/>
    <n v="0"/>
    <n v="0"/>
    <n v="0"/>
    <n v="0"/>
    <n v="136.05442176870747"/>
    <n v="129.5756397797214"/>
    <n v="123.40537121878229"/>
    <n v="117.52892497026885"/>
    <n v="111.93230949549415"/>
    <n v="106.60219951951822"/>
    <n v="101.52590430430308"/>
    <n v="96.691337432669599"/>
    <n v="92.08698803111389"/>
    <n v="87.701893362965606"/>
    <n v="83.525612726633923"/>
    <n v="79.548202596794198"/>
    <n v="75.760192949327831"/>
    <n v="72.152564713645532"/>
    <n v="68.716728298710038"/>
    <n v="65.444503141628587"/>
    <n v="62.328098230122471"/>
    <n v="59.360093552497595"/>
    <n v="56.53342243095009"/>
    <n v="53.841354696142943"/>
    <n v="51.277480662993284"/>
    <n v="48.835695869517401"/>
    <n v="46.510186542397534"/>
    <n v="44.295415754664312"/>
    <n v="42.186110242537438"/>
    <n v="40.177247850035656"/>
    <n v="38.264045571462532"/>
    <n v="36.441948163297646"/>
    <n v="34.706617298378724"/>
    <n v="33.053921236551147"/>
    <n v="31.479924987191573"/>
    <n v="29.980880940182452"/>
    <n v="28.553219943030907"/>
    <n v="27.193542802886572"/>
    <n v="25.898612193225311"/>
    <n v="24.665344945928865"/>
    <n v="23.490804710408447"/>
    <n v="22.372194962293754"/>
    <n v="21.306852345041676"/>
    <n v="20.292240328611118"/>
    <n v="208579.95431552746"/>
    <n v="2451.2980505706341"/>
    <x v="404"/>
  </r>
  <r>
    <s v="UKB"/>
    <s v="Univerzitná knižnica v Bratislave"/>
    <x v="405"/>
    <n v="13"/>
    <s v="Infraštruktúra (hardvér a sofvér) na spätný export dát z Centrálneho dátového archívu do Depozitu digitálnych prameňov UKB"/>
    <s v="Aktuálna konfigurácia Depozitu digitálnych prameňov je implementovaná pre potreby odovzdávania SIP balíkov do Centrálneho dátového archívu. V budúcnosti sa predpokladá potreba výberu týchto balíkov pre ich spätné využitie. Pre tento účel bude potrebné vytvoriť poloautomatický proces od vyžiadania výberu balíčkov až po ich spätné pripojenie k archívu DIP. Server bude priamo doprogramovaný do existujúceho riešenia. Hardvérova kapacita bude slúžiť ako dočasné úložisko žiadaných balíčkov a súčasne pre potreby zamestnancov a bádateľov pre výskum dát. Navrhované riešenie poslúži aj na výmenu balíkov dát s inými inštitúciami. Požiadavky na SW a HW: prepojenie optikou 16Gbs spolu so študovňou (bádateľňou), odhadovaná kapacita 100 TB SATA, min. 7200 RPM, pre spracovanie extrakcie 50 TB SSD."/>
    <s v="Cieľom je umožniť výber balíkov z Centrálneho dátové archívu do archívu Depozitu digitálnych prameňov UKB."/>
    <s v="N/A"/>
    <s v="Stratégia rozvoja slovenského knihovníctva na roky 2015 – 2020, strategická oblasť č. 2, priorita 2.2 opatrenie 2.2.6._x000a_Zákon č. 265/2022 o vydavateľoch publikácií a o registri v oblasti médií a audiovízie a o zmene a doplnení niektorých zákonov (zákon o publikáciách)_x000a_"/>
    <n v="5"/>
    <x v="3"/>
    <n v="1000"/>
    <s v="Doprogramovanie nového softvéru pre žiadosti o výber AIP balíkov z Centrálneho dátového archívu odstráni nutnosť manuálnej manipulácie s AIP balíkmi. Zároveň umožní aj výmenu balíkov dát (warc, AIP) s inými inštitúciami (Česká národní knihovna, Slovenská národná knižnica a iné)."/>
    <x v="0"/>
    <x v="3"/>
    <s v="D3 Obstaranie novej IT funkcionality"/>
    <s v="01 Investičný zámer"/>
    <s v="štátny rozpočet"/>
    <s v="0EK0I04 ORES - Podpora prezentácie kultúrno-osvetovej činnosti"/>
    <s v="nie"/>
    <n v="1"/>
    <n v="400000"/>
    <n v="0"/>
    <n v="0"/>
    <n v="0"/>
    <n v="400000"/>
    <n v="0"/>
    <n v="0"/>
    <n v="0"/>
    <n v="0"/>
    <n v="0"/>
    <n v="0"/>
    <n v="0"/>
    <s v="-"/>
    <n v="0"/>
    <n v="0"/>
    <n v="0"/>
    <n v="0"/>
    <n v="0"/>
    <n v="0"/>
    <n v="0"/>
    <n v="0"/>
    <n v="0"/>
    <n v="0"/>
    <n v="0"/>
    <m/>
    <n v="0"/>
    <n v="0"/>
    <s v="D3"/>
    <n v="9"/>
    <n v="1"/>
    <n v="1"/>
    <n v="1"/>
    <n v="1"/>
    <n v="1"/>
    <n v="1"/>
    <n v="1"/>
    <n v="0"/>
    <n v="1"/>
    <n v="0"/>
    <n v="0"/>
    <n v="1"/>
    <n v="1"/>
    <n v="1"/>
    <n v="0"/>
    <n v="1"/>
    <n v="0"/>
    <n v="0"/>
    <n v="400000"/>
    <n v="0"/>
    <n v="0"/>
    <n v="0"/>
    <n v="0"/>
    <n v="0"/>
    <n v="0"/>
    <n v="0"/>
    <n v="0"/>
    <n v="0"/>
    <n v="0"/>
    <n v="0"/>
    <n v="0"/>
    <n v="0"/>
    <n v="0"/>
    <n v="0"/>
    <n v="0"/>
    <n v="0"/>
    <n v="0"/>
    <n v="0"/>
    <n v="0"/>
    <n v="0"/>
    <n v="0"/>
    <n v="0"/>
    <n v="0"/>
    <n v="0"/>
    <n v="0"/>
    <n v="0"/>
    <n v="0"/>
    <n v="0"/>
    <n v="0"/>
    <n v="0"/>
    <n v="0"/>
    <n v="0"/>
    <n v="0"/>
    <n v="0"/>
    <n v="0"/>
    <n v="0"/>
    <n v="0"/>
    <n v="0"/>
    <n v="0"/>
    <n v="1000"/>
    <n v="1000"/>
    <n v="1000"/>
    <n v="1000"/>
    <n v="1000"/>
    <n v="1000"/>
    <n v="1000"/>
    <n v="1000"/>
    <n v="1000"/>
    <n v="1000"/>
    <n v="1000"/>
    <n v="1000"/>
    <n v="1000"/>
    <n v="1000"/>
    <n v="1000"/>
    <n v="1000"/>
    <n v="1000"/>
    <n v="1000"/>
    <n v="1000"/>
    <n v="1000"/>
    <n v="1000"/>
    <n v="1000"/>
    <n v="1000"/>
    <n v="1000"/>
    <n v="1000"/>
    <n v="1000"/>
    <n v="1000"/>
    <n v="1000"/>
    <n v="1000"/>
    <n v="1000"/>
    <n v="1000"/>
    <n v="1000"/>
    <n v="1000"/>
    <n v="1000"/>
    <n v="1000"/>
    <n v="1000"/>
    <n v="1000"/>
    <n v="1000"/>
    <n v="1000"/>
    <n v="1000"/>
    <n v="1000"/>
    <n v="1000"/>
    <n v="1000"/>
    <n v="362811.79138321994"/>
    <n v="0"/>
    <n v="0"/>
    <n v="0"/>
    <n v="0"/>
    <n v="0"/>
    <n v="0"/>
    <n v="0"/>
    <n v="0"/>
    <n v="0"/>
    <n v="0"/>
    <n v="0"/>
    <n v="0"/>
    <n v="0"/>
    <n v="0"/>
    <n v="0"/>
    <n v="0"/>
    <n v="0"/>
    <n v="0"/>
    <n v="0"/>
    <n v="0"/>
    <n v="0"/>
    <n v="0"/>
    <n v="0"/>
    <n v="0"/>
    <n v="0"/>
    <n v="0"/>
    <n v="0"/>
    <n v="0"/>
    <n v="0"/>
    <n v="0"/>
    <n v="0"/>
    <n v="0"/>
    <n v="0"/>
    <n v="0"/>
    <n v="0"/>
    <n v="0"/>
    <n v="0"/>
    <n v="0"/>
    <n v="0"/>
    <n v="907.02947845804988"/>
    <n v="863.83759853147603"/>
    <n v="822.70247479188197"/>
    <n v="783.526166468459"/>
    <n v="746.2153966366277"/>
    <n v="710.68133013012141"/>
    <n v="676.83936202868722"/>
    <n v="644.60891621779729"/>
    <n v="613.91325354075934"/>
    <n v="584.67928908643739"/>
    <n v="556.83741817755947"/>
    <n v="530.32135064529473"/>
    <n v="505.06795299551885"/>
    <n v="481.01709809097019"/>
    <n v="458.1115219914002"/>
    <n v="436.2966876108573"/>
    <n v="415.52065486748313"/>
    <n v="395.73395701665061"/>
    <n v="376.88948287300059"/>
    <n v="358.94236464095297"/>
    <n v="341.84987108662187"/>
    <n v="325.57130579678267"/>
    <n v="310.06791028265019"/>
    <n v="295.30277169776213"/>
    <n v="281.24073495024959"/>
    <n v="267.84831900023772"/>
    <n v="255.09363714308355"/>
    <n v="242.94632108865096"/>
    <n v="231.37744865585813"/>
    <n v="220.35947491034099"/>
    <n v="209.86616658127716"/>
    <n v="199.87253960121635"/>
    <n v="190.35479962020605"/>
    <n v="181.29028535257714"/>
    <n v="172.65741462150208"/>
    <n v="164.43563297285911"/>
    <n v="156.60536473605632"/>
    <n v="149.14796641529171"/>
    <n v="142.04568230027783"/>
    <n v="135.28160219074078"/>
    <n v="362811.79138321994"/>
    <n v="4123.3111148864946"/>
    <x v="405"/>
  </r>
  <r>
    <s v="SNM"/>
    <s v="SNM - Generálne riaditeľstvo"/>
    <x v="406"/>
    <n v="4"/>
    <s v="Budovy na Žižkovej"/>
    <s v="1. Ide o zbúranie jestvujúceho objektu Energobloku - a výstavbu nového objektu - &quot;Centrum muzejných štúdií&quot;_x000a_2. Výstavba budovy na mieste súčasného parkoviska (parc. č. 936, 937, 938, k. ú. Staré Mesto)  - &quot;Knižnica&quot;"/>
    <s v="Vybudovanie moderných pracovísk pre knižnicu, archív, administratívne priestory,  reštaurátorské pracovisko. "/>
    <m/>
    <s v="Prgramové vyhlásenie vlády SR 2020 - 2024"/>
    <n v="40"/>
    <x v="1"/>
    <n v="10000"/>
    <s v="Predpokladaná návštevnosť za rok po otvorení  -   10 000 návštevníkov"/>
    <x v="0"/>
    <x v="6"/>
    <s v="A2 Výstavba budovy"/>
    <s v="01 Investičný zámer"/>
    <s v="štátny rozpočet"/>
    <s v="08S0106 Múzeá a galérie "/>
    <s v="nie"/>
    <n v="1"/>
    <n v="20000000"/>
    <n v="1000000"/>
    <n v="0"/>
    <n v="0"/>
    <n v="150000"/>
    <n v="350000"/>
    <n v="500000"/>
    <n v="9000000"/>
    <n v="10000000"/>
    <n v="0"/>
    <n v="0"/>
    <n v="0"/>
    <s v="-"/>
    <n v="0"/>
    <n v="0"/>
    <n v="0"/>
    <n v="0"/>
    <n v="0"/>
    <n v="0"/>
    <n v="0"/>
    <n v="0"/>
    <n v="0"/>
    <n v="0"/>
    <n v="0"/>
    <m/>
    <n v="0"/>
    <n v="1"/>
    <s v="A2"/>
    <n v="7"/>
    <n v="1"/>
    <n v="1"/>
    <n v="0"/>
    <n v="1"/>
    <n v="1"/>
    <n v="0"/>
    <n v="0"/>
    <n v="0"/>
    <n v="1"/>
    <n v="0"/>
    <n v="0"/>
    <n v="1"/>
    <n v="1"/>
    <n v="1"/>
    <n v="0"/>
    <n v="1"/>
    <n v="0"/>
    <n v="0"/>
    <n v="150000"/>
    <n v="350000"/>
    <n v="500000"/>
    <n v="9000000"/>
    <n v="10000000"/>
    <n v="0"/>
    <n v="0"/>
    <n v="0"/>
    <n v="0"/>
    <n v="0"/>
    <n v="0"/>
    <n v="0"/>
    <n v="0"/>
    <n v="0"/>
    <n v="0"/>
    <n v="0"/>
    <n v="0"/>
    <n v="0"/>
    <n v="0"/>
    <n v="0"/>
    <n v="0"/>
    <n v="0"/>
    <n v="0"/>
    <n v="0"/>
    <n v="0"/>
    <n v="0"/>
    <n v="0"/>
    <n v="0"/>
    <n v="0"/>
    <n v="0"/>
    <n v="0"/>
    <n v="0"/>
    <n v="0"/>
    <n v="0"/>
    <n v="0"/>
    <n v="0"/>
    <n v="0"/>
    <n v="0"/>
    <n v="0"/>
    <n v="0"/>
    <n v="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0000"/>
    <n v="136054.42176870749"/>
    <n v="302343.15948601661"/>
    <n v="411351.23739594099"/>
    <n v="7051735.4982161308"/>
    <n v="7462153.9663662771"/>
    <n v="0"/>
    <n v="0"/>
    <n v="0"/>
    <n v="0"/>
    <n v="0"/>
    <n v="0"/>
    <n v="0"/>
    <n v="0"/>
    <n v="0"/>
    <n v="0"/>
    <n v="0"/>
    <n v="0"/>
    <n v="0"/>
    <n v="0"/>
    <n v="0"/>
    <n v="0"/>
    <n v="0"/>
    <n v="0"/>
    <n v="0"/>
    <n v="0"/>
    <n v="0"/>
    <n v="0"/>
    <n v="0"/>
    <n v="0"/>
    <n v="0"/>
    <n v="0"/>
    <n v="0"/>
    <n v="0"/>
    <n v="0"/>
    <n v="0"/>
    <n v="0"/>
    <n v="0"/>
    <n v="0"/>
    <n v="0"/>
    <n v="0"/>
    <n v="9070.2947845804993"/>
    <n v="8638.3759853147603"/>
    <n v="8227.0247479188201"/>
    <n v="7835.2616646845891"/>
    <n v="7462.153966366277"/>
    <n v="7106.8133013012148"/>
    <n v="6768.3936202868717"/>
    <n v="6446.0891621779729"/>
    <n v="6139.1325354075934"/>
    <n v="5846.7928908643744"/>
    <n v="5568.3741817755954"/>
    <n v="5303.2135064529466"/>
    <n v="5050.6795299551886"/>
    <n v="4810.1709809097019"/>
    <n v="4581.1152199140024"/>
    <n v="4362.9668761085732"/>
    <n v="4155.2065486748315"/>
    <n v="3957.3395701665063"/>
    <n v="3768.8948287300059"/>
    <n v="3589.4236464095297"/>
    <n v="3418.498710866219"/>
    <n v="3255.7130579678269"/>
    <n v="3100.679102826502"/>
    <n v="2953.0277169776209"/>
    <n v="2812.4073495024963"/>
    <n v="2678.4831900023769"/>
    <n v="2550.9363714308356"/>
    <n v="2429.4632108865098"/>
    <n v="2313.7744865585814"/>
    <n v="2203.5947491034099"/>
    <n v="2098.6616658127714"/>
    <n v="1998.7253960121634"/>
    <n v="1903.5479962020604"/>
    <n v="1812.9028535257717"/>
    <n v="1726.5741462150208"/>
    <n v="1644.3563297285912"/>
    <n v="1566.0536473605632"/>
    <n v="1491.4796641529169"/>
    <n v="1420.4568230027783"/>
    <n v="1352.8160219074077"/>
    <n v="15363638.283233073"/>
    <n v="163419.87003804228"/>
    <x v="406"/>
  </r>
  <r>
    <s v="SNK"/>
    <s v="Slovenská národná knižnica"/>
    <x v="407"/>
    <n v="8"/>
    <s v="Obnova HW a SW core IT infraštruktúry SNK a posilnenie jej kapacít slúžiacich pre poskytovanie knižničo-informačných služieb, sprsítupňovanie písomného kultúrneho dedičstva verejnosti a jeho digitalizáciu"/>
    <s v="Modernizácia HW a SW vybavenia dátového centra SNK"/>
    <s v="zabezpečenie chodu a činností Slovenskej národnej knižnice"/>
    <s v="a) obnova SW a HW na ročnej báze v sume do 1 mil Eur"/>
    <s v="Zákon č. 126/2015 Z.z. o knižniciach, §6 ods. 2 h) a 2 l)"/>
    <n v="5"/>
    <x v="3"/>
    <n v="4160"/>
    <s v="končiaca HW aj SW podpora od vendorov zariadení, (EoL - End of Life, EoSW End of support life), prípade SW update na kritické chyby, zraniteľnosti, Navýšenie kapacity pre potreby digitálnej knižnicesúčasný HW je v prevádzke od čias projektu OPIS II, z čoho vyplýva že HW a SW (firmware a funkcionalita) je technologicky a j morálne zastaralý,_x000a_- vyššia spotreba elektrickej energie ako súčasnosti dostupné/predávané HW_x000a_- končiaca HW aj SW podpora od vendorov zariadení, (EoL - End of Life, EoSW End of support life), prípade SW update na kritické chyby, zraniteľnosti = Kybernetická bezpečnosť_x000a_- vyššie nároky na chladenie = vyššia spotreba elektrickej energie na zabezpečenie/výkon chladenia_x000a_- zastarali SW, napr. v prípade Microsoft Servers OS koniec podpory zo strany Microsoft_x000a_- nižšia systémová výkonnosť napr. CPU, IO operácií diskov, LAN SAN priepustnosť, pričom naopak možné zvýšené požiadavky na výkon pri SW aplikáciách ktoré budú bežať,  uvedený počet ČH bude ušetrený na prevádzke SW a HW &quot;pomalšie&quot; na súčasnom HW, pripadne nekompatibilita)"/>
    <x v="0"/>
    <x v="3"/>
    <s v="D2 Zhodnotenie existujúceho špeciálneho HW/SW"/>
    <s v="01 Investičný zámer"/>
    <s v="štátny rozpočet"/>
    <s v="0EK0I04 ORES - Podpora prezentácie kultúrno-osvetovej činnosti"/>
    <s v="nie"/>
    <n v="1"/>
    <n v="2660000"/>
    <n v="0"/>
    <n v="0"/>
    <n v="0"/>
    <n v="1330000"/>
    <n v="1330000"/>
    <n v="0"/>
    <n v="0"/>
    <n v="0"/>
    <n v="0"/>
    <n v="0"/>
    <n v="0"/>
    <s v="-"/>
    <n v="0"/>
    <n v="0"/>
    <n v="0"/>
    <n v="0"/>
    <n v="0"/>
    <n v="0"/>
    <n v="0"/>
    <n v="0"/>
    <n v="0"/>
    <n v="0"/>
    <n v="0"/>
    <m/>
    <n v="0"/>
    <n v="1"/>
    <s v="D2"/>
    <n v="9"/>
    <n v="1"/>
    <n v="1"/>
    <n v="1"/>
    <n v="1"/>
    <n v="1"/>
    <n v="1"/>
    <n v="0"/>
    <n v="1"/>
    <n v="1"/>
    <n v="0"/>
    <n v="0"/>
    <n v="1"/>
    <n v="1"/>
    <n v="1"/>
    <n v="0"/>
    <n v="1"/>
    <n v="0"/>
    <n v="0"/>
    <n v="1330000"/>
    <n v="1330000"/>
    <n v="0"/>
    <n v="0"/>
    <n v="0"/>
    <n v="0"/>
    <n v="0"/>
    <n v="0"/>
    <n v="0"/>
    <n v="0"/>
    <n v="0"/>
    <n v="0"/>
    <n v="0"/>
    <n v="0"/>
    <n v="0"/>
    <n v="0"/>
    <n v="0"/>
    <n v="0"/>
    <n v="0"/>
    <n v="0"/>
    <n v="0"/>
    <n v="0"/>
    <n v="0"/>
    <n v="0"/>
    <n v="0"/>
    <n v="0"/>
    <n v="0"/>
    <n v="0"/>
    <n v="0"/>
    <n v="0"/>
    <n v="0"/>
    <n v="0"/>
    <n v="0"/>
    <n v="0"/>
    <n v="0"/>
    <n v="0"/>
    <n v="0"/>
    <n v="0"/>
    <n v="0"/>
    <n v="0"/>
    <n v="0"/>
    <n v="4160"/>
    <n v="4160"/>
    <n v="4160"/>
    <n v="4160"/>
    <n v="4160"/>
    <n v="4160"/>
    <n v="4160"/>
    <n v="4160"/>
    <n v="4160"/>
    <n v="4160"/>
    <n v="4160"/>
    <n v="4160"/>
    <n v="4160"/>
    <n v="4160"/>
    <n v="4160"/>
    <n v="4160"/>
    <n v="4160"/>
    <n v="4160"/>
    <n v="4160"/>
    <n v="4160"/>
    <n v="4160"/>
    <n v="4160"/>
    <n v="4160"/>
    <n v="4160"/>
    <n v="4160"/>
    <n v="4160"/>
    <n v="4160"/>
    <n v="4160"/>
    <n v="4160"/>
    <n v="4160"/>
    <n v="4160"/>
    <n v="4160"/>
    <n v="4160"/>
    <n v="4160"/>
    <n v="4160"/>
    <n v="4160"/>
    <n v="4160"/>
    <n v="4160"/>
    <n v="4160"/>
    <n v="4160"/>
    <n v="4160"/>
    <n v="4160"/>
    <n v="4160"/>
    <n v="1206349.2063492064"/>
    <n v="1148904.006046863"/>
    <n v="0"/>
    <n v="0"/>
    <n v="0"/>
    <n v="0"/>
    <n v="0"/>
    <n v="0"/>
    <n v="0"/>
    <n v="0"/>
    <n v="0"/>
    <n v="0"/>
    <n v="0"/>
    <n v="0"/>
    <n v="0"/>
    <n v="0"/>
    <n v="0"/>
    <n v="0"/>
    <n v="0"/>
    <n v="0"/>
    <n v="0"/>
    <n v="0"/>
    <n v="0"/>
    <n v="0"/>
    <n v="0"/>
    <n v="0"/>
    <n v="0"/>
    <n v="0"/>
    <n v="0"/>
    <n v="0"/>
    <n v="0"/>
    <n v="0"/>
    <n v="0"/>
    <n v="0"/>
    <n v="0"/>
    <n v="0"/>
    <n v="0"/>
    <n v="0"/>
    <n v="0"/>
    <n v="0"/>
    <n v="3773.2426303854872"/>
    <n v="3593.5644098909402"/>
    <n v="3422.442295134229"/>
    <n v="3259.468852508789"/>
    <n v="3104.2560500083709"/>
    <n v="2956.4343333413053"/>
    <n v="2815.6517460393388"/>
    <n v="2681.5730914660367"/>
    <n v="2553.8791347295587"/>
    <n v="2432.2658425995796"/>
    <n v="2316.4436596186474"/>
    <n v="2206.1368186844256"/>
    <n v="2101.0826844613584"/>
    <n v="2001.031128058436"/>
    <n v="1905.743931484225"/>
    <n v="1814.9942204611664"/>
    <n v="1728.56592424873"/>
    <n v="1646.2532611892666"/>
    <n v="1567.8602487516825"/>
    <n v="1493.2002369063644"/>
    <n v="1422.095463720347"/>
    <n v="1354.3766321146159"/>
    <n v="1289.8825067758248"/>
    <n v="1228.4595302626904"/>
    <n v="1169.9614573930385"/>
    <n v="1114.2490070409888"/>
    <n v="1061.1895305152277"/>
    <n v="1010.656695728788"/>
    <n v="962.5301864083699"/>
    <n v="916.69541562701852"/>
    <n v="873.04325297811295"/>
    <n v="831.46976474105998"/>
    <n v="791.87596642005713"/>
    <n v="754.16758706672101"/>
    <n v="718.25484482544869"/>
    <n v="684.05223316709385"/>
    <n v="651.47831730199425"/>
    <n v="620.45554028761353"/>
    <n v="590.91003836915581"/>
    <n v="562.77146511348167"/>
    <n v="2355253.2123960694"/>
    <n v="17152.974237927818"/>
    <x v="407"/>
  </r>
  <r>
    <s v="SND"/>
    <s v="Slovenské národné divadlo"/>
    <x v="408"/>
    <m/>
    <s v="Rekonštrukcia Historickej budovy SND"/>
    <s v="Komplexná rekonštrukcia technológií a stavby Historickej budovy SND "/>
    <s v="Obnova budovy NKP  a všetkých technológií zohľadňujúc energetickú efektívnosť a optimalizáciu nákladov na prevádzku"/>
    <m/>
    <s v="Zákon č. 278/1993 Z.z. o správe majetku štátu, §3 ods. 2; Zákon č. 385/1997 Z.z. o Slov.národnom divadle, §4 ods. 3"/>
    <n v="40"/>
    <x v="1"/>
    <n v="16734"/>
    <s v="návštevnosť na predstaveniach Historickej budovy v roku 2019"/>
    <x v="0"/>
    <x v="1"/>
    <s v="B1 Komplexná rekonštrukcia"/>
    <s v="01 Investičný zámer"/>
    <s v="štátny rozpočet"/>
    <s v="08S0101"/>
    <s v="nie"/>
    <n v="1"/>
    <n v="59224418"/>
    <n v="2500000"/>
    <n v="0"/>
    <n v="0"/>
    <n v="2483057"/>
    <n v="981153"/>
    <n v="21706519"/>
    <n v="21706519"/>
    <n v="12347170"/>
    <n v="0"/>
    <n v="0"/>
    <n v="0"/>
    <s v="-"/>
    <n v="0"/>
    <n v="0"/>
    <n v="0"/>
    <n v="0"/>
    <n v="0"/>
    <n v="0"/>
    <n v="0"/>
    <n v="0"/>
    <n v="0"/>
    <n v="0"/>
    <n v="0"/>
    <m/>
    <n v="0"/>
    <n v="1"/>
    <s v="B1"/>
    <n v="7"/>
    <n v="1"/>
    <n v="1"/>
    <n v="1"/>
    <n v="0"/>
    <n v="1"/>
    <n v="0"/>
    <n v="0"/>
    <n v="0"/>
    <n v="1"/>
    <n v="0"/>
    <n v="0"/>
    <n v="1"/>
    <n v="1"/>
    <n v="1"/>
    <n v="0"/>
    <n v="1"/>
    <n v="0"/>
    <n v="0"/>
    <n v="2483057"/>
    <n v="981153"/>
    <n v="21706519"/>
    <n v="21706519"/>
    <n v="12347170"/>
    <n v="0"/>
    <n v="0"/>
    <n v="0"/>
    <n v="0"/>
    <n v="0"/>
    <n v="0"/>
    <n v="0"/>
    <n v="0"/>
    <n v="0"/>
    <n v="0"/>
    <n v="0"/>
    <n v="0"/>
    <n v="0"/>
    <n v="0"/>
    <n v="0"/>
    <n v="0"/>
    <n v="0"/>
    <n v="0"/>
    <n v="0"/>
    <n v="0"/>
    <n v="0"/>
    <n v="0"/>
    <n v="0"/>
    <n v="0"/>
    <n v="0"/>
    <n v="0"/>
    <n v="0"/>
    <n v="0"/>
    <n v="0"/>
    <n v="0"/>
    <n v="0"/>
    <n v="0"/>
    <n v="0"/>
    <n v="0"/>
    <n v="0"/>
    <n v="0"/>
    <n v="16734"/>
    <n v="16734"/>
    <n v="16734"/>
    <n v="16734"/>
    <n v="16734"/>
    <n v="16734"/>
    <n v="16734"/>
    <n v="16734"/>
    <n v="16734"/>
    <n v="16734"/>
    <n v="16734"/>
    <n v="16734"/>
    <n v="16734"/>
    <n v="16734"/>
    <n v="16734"/>
    <n v="16734"/>
    <n v="16734"/>
    <n v="16734"/>
    <n v="16734"/>
    <n v="16734"/>
    <n v="16734"/>
    <n v="16734"/>
    <n v="16734"/>
    <n v="16734"/>
    <n v="16734"/>
    <n v="16734"/>
    <n v="16734"/>
    <n v="16734"/>
    <n v="16734"/>
    <n v="16734"/>
    <n v="16734"/>
    <n v="16734"/>
    <n v="16734"/>
    <n v="16734"/>
    <n v="16734"/>
    <n v="16734"/>
    <n v="16734"/>
    <n v="16734"/>
    <n v="16734"/>
    <n v="16734"/>
    <n v="16734"/>
    <n v="16734"/>
    <n v="16734"/>
    <n v="2252205.8956916099"/>
    <n v="847556.85131195327"/>
    <n v="17858006.900417008"/>
    <n v="17007625.619444769"/>
    <n v="9213648.3588898703"/>
    <n v="0"/>
    <n v="0"/>
    <n v="0"/>
    <n v="0"/>
    <n v="0"/>
    <n v="0"/>
    <n v="0"/>
    <n v="0"/>
    <n v="0"/>
    <n v="0"/>
    <n v="0"/>
    <n v="0"/>
    <n v="0"/>
    <n v="0"/>
    <n v="0"/>
    <n v="0"/>
    <n v="0"/>
    <n v="0"/>
    <n v="0"/>
    <n v="0"/>
    <n v="0"/>
    <n v="0"/>
    <n v="0"/>
    <n v="0"/>
    <n v="0"/>
    <n v="0"/>
    <n v="0"/>
    <n v="0"/>
    <n v="0"/>
    <n v="0"/>
    <n v="0"/>
    <n v="0"/>
    <n v="0"/>
    <n v="0"/>
    <n v="0"/>
    <n v="15178.231292517006"/>
    <n v="14455.458373825719"/>
    <n v="13767.103213167353"/>
    <n v="13111.526869683192"/>
    <n v="12487.168447317328"/>
    <n v="11892.541378397453"/>
    <n v="11326.229884188051"/>
    <n v="10786.88560398862"/>
    <n v="10273.224384751067"/>
    <n v="9784.0232235724434"/>
    <n v="9318.1173557832808"/>
    <n v="8874.3974816983609"/>
    <n v="8451.8071254270126"/>
    <n v="8049.3401194542948"/>
    <n v="7666.0382090040912"/>
    <n v="7300.9887704800858"/>
    <n v="6953.3226385524631"/>
    <n v="6622.2120367166317"/>
    <n v="6306.8686063967916"/>
    <n v="6006.5415299017068"/>
    <n v="5720.5157427635304"/>
    <n v="5448.1102312033618"/>
    <n v="5188.6764106698683"/>
    <n v="4941.596581590351"/>
    <n v="4706.282458657477"/>
    <n v="4482.1737701499778"/>
    <n v="4268.7369239523605"/>
    <n v="4065.4637370974851"/>
    <n v="3871.8702258071303"/>
    <n v="3687.4954531496464"/>
    <n v="3511.9004315710922"/>
    <n v="3344.6670776867541"/>
    <n v="3185.397216844528"/>
    <n v="3033.711635090026"/>
    <n v="2889.2491762762156"/>
    <n v="2751.6658821678243"/>
    <n v="2620.6341734931666"/>
    <n v="2495.8420699934914"/>
    <n v="2376.9924476128494"/>
    <n v="2263.8023310598564"/>
    <n v="47179043.625755213"/>
    <n v="273466.81052165997"/>
    <x v="408"/>
  </r>
  <r>
    <s v="SNK"/>
    <s v="Slovenská národná knižnica"/>
    <x v="409"/>
    <n v="4"/>
    <s v="IKIS - Integrovaný knižnično-informačný systém"/>
    <s v="IKIS zlepší možnosti plnenia knižnično-informačných služieb Slovenskou národnou knižnicou a ďalšími knižnicami knižničného systému Slovenskej republiky, ktoré vykonávajú pre širokú odbornú i laickú verejnosť podľa zákona č. 126/2015 Z. z. o knižniciach v znení neskorších predpisov. Systém má byť vybudovaný v súlade s Národnou koncepciou rozvoja informačných systémov verejnej správy._x000a_Koncepcia IKIS predstavuje národné riešenie. IKIS bude slúžiť ako Integrovaný knižnično-informačný systém pre potreby Slovenskej národnej knižnice a tiež potenciálne, na základe ich slobodného rozhodnutia, aj iným knižniciam, ktoré o to prejavia záujem, pretože jeho využívanie im prinesie viaceré benefity, zefektívni ich prevádzku a zlepší služby, ktoré poskytujú svojím používateľom, najmä prostredníctvom Súborného katalógu._x000a_Požiadavky na nový knižnično-informačný systém predstavujú súhrn požiadaviek vyplývajúci tak zo skúseností z doterajšieho používania KIS VIRTUA, ako aj z návrhov na rôzne vylepšenia nevyhovujúcej funkcionality a nakoniec aj z požiadaviek na novú funkcionalitu, ktorá doteraz nebola využívaná, ale v podmienkach digitálneho veku je žiadaná. Z pohľadu Slovenskej národnej knižnice a knižníc knižničného systému SR má teda IKIS priniesť významné inovácie v rámci všetkých knižnično-informačných činností_x000a_definovaných platnou legislatívou, ich optimalizáciu a rozšírenie, ako aj vyšší komfort a efektivitu pri ich výkone. Z pohľadu používateľa sa prostredníctvom IKIS uskutoční vízia, keď z jedného webového portálu získa priamy online prístup k informáciám o dostupnosti analógových zbierok v rámci SNK a participujúcich knižníc (ktoré si bude môcť prostredníctvom medziknižničnej výpožičnej služby vypožičať a vyzdvihnúť_x000a_v ním zvolenej knižnici), k digitalizovaným zbierkam SNK (voľné diela bezplatne, státisíce obchodne nedostupných diel za stanovený poplatok) prostredníctvom digitálnej knižnice SNK, ale aj k ďalším voľným i licencovaným elektronickým informačným zdrojom, ktorými SNK disponuje. Pôjde teda o poskytnutie prístupu ku všetkým dostupným zdrojom informácií z jedného miesta. Vyhľadávanie bude pritom prebiehať v rámci všetkých týchto zdrojov súbežne, čo významne zvýši kvalitu a úspešnosť vyhľadávania požadovaných_x000a_relevantných informácií."/>
    <s v="Vybudovanie moderného pokročilého knižnično-informačného systému novej generácie na národnej úrovni."/>
    <s v="a) nákup IKIS, ktorý bude zabezpečovať funkcionalitu knižnično-informačného systému pre SNK (prípadne knižnice v zriaďovateľskej pôsobnosti MK SR) dodávateľským spôsobom, ako službu"/>
    <s v="Zákon č. 126/2015 Z.z. o knižniciach, §4 ods. 2 d) a 2h), §6 ods. 2 h)"/>
    <n v="5"/>
    <x v="3"/>
    <n v="6240"/>
    <s v="Zmena systému z dôvodu zastaralosti a ukončenia vývoja súčasného KIS (nespĺňa všetky zákonom stanovené požiadavky) súčasný KIS už nespĺna potrebné požiadavky na funkcionalitu, bezpečnosť a efektívnosť prevádzky,  uvedený počet ČH bude ušetrený na vrámci nových funkcionalít IKIS"/>
    <x v="0"/>
    <x v="3"/>
    <s v="D2 Zhodnotenie existujúceho špeciálneho HW/SW"/>
    <s v="02 Analýza / podkladová štúdia k investičnému zámeru"/>
    <s v="štátny rozpočet"/>
    <s v="0EK0I04 ORES - Podpora prezentácie kultúrno-osvetovej činnosti"/>
    <s v="nie"/>
    <n v="1"/>
    <n v="7000000"/>
    <n v="0"/>
    <n v="0"/>
    <n v="0"/>
    <n v="2000000"/>
    <n v="2000000"/>
    <n v="1000000"/>
    <n v="1000000"/>
    <n v="1000000"/>
    <n v="0"/>
    <n v="0"/>
    <n v="0"/>
    <s v="-"/>
    <n v="0"/>
    <n v="0"/>
    <n v="0"/>
    <n v="0"/>
    <n v="0"/>
    <n v="0"/>
    <n v="0"/>
    <n v="0"/>
    <n v="0"/>
    <n v="0"/>
    <n v="0"/>
    <s v="Návrh potrebných aktivít. Jedná sa o hrubý odhad, ktorý nieje ani na úrovni investičného zámeru. Kvantifikácia reálnych nákladov predmetnej aktivity sa začne realizovať po prijatí príslušných strategických dokumentov na úrovni rezortu._x000a__x000a_"/>
    <n v="0"/>
    <n v="1"/>
    <s v="D2"/>
    <n v="9"/>
    <n v="1"/>
    <n v="1"/>
    <n v="1"/>
    <n v="1"/>
    <n v="1"/>
    <n v="1"/>
    <n v="0"/>
    <n v="1"/>
    <n v="1"/>
    <n v="0"/>
    <n v="0"/>
    <n v="1"/>
    <n v="1"/>
    <n v="1"/>
    <n v="0"/>
    <n v="1"/>
    <n v="0"/>
    <n v="0"/>
    <n v="2000000"/>
    <n v="2000000"/>
    <n v="1000000"/>
    <n v="1000000"/>
    <n v="1000000"/>
    <n v="0"/>
    <n v="0"/>
    <n v="0"/>
    <n v="0"/>
    <n v="0"/>
    <n v="0"/>
    <n v="0"/>
    <n v="0"/>
    <n v="0"/>
    <n v="0"/>
    <n v="0"/>
    <n v="0"/>
    <n v="0"/>
    <n v="0"/>
    <n v="0"/>
    <n v="0"/>
    <n v="0"/>
    <n v="0"/>
    <n v="0"/>
    <n v="0"/>
    <n v="0"/>
    <n v="0"/>
    <n v="0"/>
    <n v="0"/>
    <n v="0"/>
    <n v="0"/>
    <n v="0"/>
    <n v="0"/>
    <n v="0"/>
    <n v="0"/>
    <n v="0"/>
    <n v="0"/>
    <n v="0"/>
    <n v="0"/>
    <n v="0"/>
    <n v="0"/>
    <n v="6240"/>
    <n v="6240"/>
    <n v="6240"/>
    <n v="6240"/>
    <n v="6240"/>
    <n v="6240"/>
    <n v="6240"/>
    <n v="6240"/>
    <n v="6240"/>
    <n v="6240"/>
    <n v="6240"/>
    <n v="6240"/>
    <n v="6240"/>
    <n v="6240"/>
    <n v="6240"/>
    <n v="6240"/>
    <n v="6240"/>
    <n v="6240"/>
    <n v="6240"/>
    <n v="6240"/>
    <n v="6240"/>
    <n v="6240"/>
    <n v="6240"/>
    <n v="6240"/>
    <n v="6240"/>
    <n v="6240"/>
    <n v="6240"/>
    <n v="6240"/>
    <n v="6240"/>
    <n v="6240"/>
    <n v="6240"/>
    <n v="6240"/>
    <n v="6240"/>
    <n v="6240"/>
    <n v="6240"/>
    <n v="6240"/>
    <n v="6240"/>
    <n v="6240"/>
    <n v="6240"/>
    <n v="6240"/>
    <n v="6240"/>
    <n v="6240"/>
    <n v="6240"/>
    <n v="1814058.9569160996"/>
    <n v="1727675.197062952"/>
    <n v="822702.47479188198"/>
    <n v="783526.16646845895"/>
    <n v="746215.39663662761"/>
    <n v="0"/>
    <n v="0"/>
    <n v="0"/>
    <n v="0"/>
    <n v="0"/>
    <n v="0"/>
    <n v="0"/>
    <n v="0"/>
    <n v="0"/>
    <n v="0"/>
    <n v="0"/>
    <n v="0"/>
    <n v="0"/>
    <n v="0"/>
    <n v="0"/>
    <n v="0"/>
    <n v="0"/>
    <n v="0"/>
    <n v="0"/>
    <n v="0"/>
    <n v="0"/>
    <n v="0"/>
    <n v="0"/>
    <n v="0"/>
    <n v="0"/>
    <n v="0"/>
    <n v="0"/>
    <n v="0"/>
    <n v="0"/>
    <n v="0"/>
    <n v="0"/>
    <n v="0"/>
    <n v="0"/>
    <n v="0"/>
    <n v="0"/>
    <n v="5659.8639455782313"/>
    <n v="5390.3466148364105"/>
    <n v="5133.6634427013432"/>
    <n v="4889.2032787631842"/>
    <n v="4656.3840750125564"/>
    <n v="4434.651500011958"/>
    <n v="4223.4776190590082"/>
    <n v="4022.3596371990552"/>
    <n v="3830.8187020943383"/>
    <n v="3648.3987638993694"/>
    <n v="3474.6654894279714"/>
    <n v="3309.2052280266389"/>
    <n v="3151.6240266920377"/>
    <n v="3001.5466920876538"/>
    <n v="2858.6158972263374"/>
    <n v="2722.4913306917497"/>
    <n v="2592.848886373095"/>
    <n v="2469.3798917838999"/>
    <n v="2351.7903731275237"/>
    <n v="2239.8003553595463"/>
    <n v="2133.1431955805206"/>
    <n v="2031.564948171924"/>
    <n v="1934.8237601637372"/>
    <n v="1842.6892953940355"/>
    <n v="1754.9421860895575"/>
    <n v="1671.3735105614833"/>
    <n v="1591.7842957728415"/>
    <n v="1515.9850435931819"/>
    <n v="1443.7952796125549"/>
    <n v="1375.0431234405278"/>
    <n v="1309.5648794671695"/>
    <n v="1247.20464711159"/>
    <n v="1187.8139496300857"/>
    <n v="1131.2513806000813"/>
    <n v="1077.382267238173"/>
    <n v="1026.0783497506409"/>
    <n v="977.21747595299144"/>
    <n v="930.68331043142018"/>
    <n v="886.36505755373366"/>
    <n v="844.15719767022244"/>
    <n v="5894178.1918760203"/>
    <n v="25729.461356891727"/>
    <x v="409"/>
  </r>
  <r>
    <s v="SNG"/>
    <s v="Slovenská národná galéria"/>
    <x v="410"/>
    <n v="6"/>
    <s v="CEDVU 2023 - upgrade Centrálnej Evidencie Diel Výtvarného Umenia"/>
    <s v="Predĺženie udržateľnosti systému pre správu zbierok galérií. Používateľské rozhranie a viaceré kľúčové časti architektúry CEDVU neboli aktualizované od roku 2008 a nevyhovujú súčasným používateľským a technologickým štandardom. Súčasťou prác je nové GUI (používateľské rozhranie), ktoré budeme testovať spolu s používateľmi a bude responzívne pre rôzne veľkosti obrazoviek, zrýchlenie odozvy systému pri vyhľadávaní a otváraní záznamov. V rámci jednotlivých galerijných procesov sa zameriame na aktualizáciu katalogizačného modulu, vylepšenie reštaurátorského modulu, správy depozitárov a sledovania pohybu diel (strojovo čitateľnými identifikátormi), na technickej a projektovej úrovni bude dôležitý upgrade Fedora Commons, presun projektu do open-source repozitára a podrobná dokumentácia zdrojového kódu."/>
    <s v="skvalitniť zákonom povinné služby pre 25 zapojených galérií v oblasti evidencie, nákupu, správy a pohybu zbierkových predmetov; aktualizovať používateľské prostredie CEDVU a prispôsobiť ho potrebám pracovníkov galérií; zjednodušiť prácu &quot;v teréne&quot; - pri zápise stavu diel, evidencii ich pohybu a ďaľších procesoch ktoré vyžadujú mobilné zariadenie. Posilniť postavenie CEDVU ako centrálneho systému pre všetky zbierkotvorné galérie - modelu, ktorý po takmer 30 rokoch existencie dokázal svoju životaschopnosť."/>
    <s v="N/A"/>
    <s v="Zákon č. 206/2009 Z.z. o múzeách a o galériách a o ochrane predmetov kultúrnej hodnoty, §10  ods. 6; Zákon č. 95/2019 Z.z. o informačných technológiách vo verejnej správe "/>
    <n v="5"/>
    <x v="3"/>
    <n v="220"/>
    <s v="vypracovaná komplet benchmark tabuľka s kvantifikovanými potenciálmi zlepšenia; môžeme použiť v tejto chvíli počet užívaľov ktorý je momentálne asi 120"/>
    <x v="0"/>
    <x v="3"/>
    <s v="D2 Zhodnotenie existujúceho špeciálneho HW/SW"/>
    <s v="06 Pred vyhlásením verejného obstarávania"/>
    <s v="kombinované"/>
    <s v="0EK0I02"/>
    <s v="nie"/>
    <n v="0.1"/>
    <n v="500000"/>
    <n v="0"/>
    <n v="0"/>
    <n v="100000"/>
    <n v="400000"/>
    <n v="0"/>
    <n v="0"/>
    <n v="0"/>
    <n v="0"/>
    <n v="0"/>
    <n v="0"/>
    <n v="0"/>
    <s v="-"/>
    <n v="0"/>
    <n v="0"/>
    <n v="0"/>
    <n v="0"/>
    <n v="0"/>
    <n v="0"/>
    <n v="0"/>
    <n v="0"/>
    <n v="0"/>
    <n v="0"/>
    <n v="0"/>
    <m/>
    <n v="0"/>
    <n v="0"/>
    <s v="D2"/>
    <n v="8"/>
    <n v="1"/>
    <n v="1"/>
    <n v="1"/>
    <n v="1"/>
    <n v="1"/>
    <n v="1"/>
    <n v="1"/>
    <n v="0"/>
    <n v="1"/>
    <n v="0"/>
    <n v="0"/>
    <n v="1"/>
    <n v="1"/>
    <n v="0"/>
    <n v="0"/>
    <n v="0"/>
    <n v="0"/>
    <n v="100000"/>
    <n v="400000"/>
    <n v="0"/>
    <n v="0"/>
    <n v="0"/>
    <n v="0"/>
    <n v="0"/>
    <n v="0"/>
    <n v="0"/>
    <n v="0"/>
    <n v="0"/>
    <n v="0"/>
    <n v="0"/>
    <n v="0"/>
    <n v="0"/>
    <n v="0"/>
    <n v="0"/>
    <n v="0"/>
    <n v="0"/>
    <n v="0"/>
    <n v="0"/>
    <n v="0"/>
    <n v="0"/>
    <n v="0"/>
    <n v="0"/>
    <n v="0"/>
    <n v="0"/>
    <n v="0"/>
    <n v="0"/>
    <n v="0"/>
    <n v="0"/>
    <n v="0"/>
    <n v="0"/>
    <n v="0"/>
    <n v="0"/>
    <n v="0"/>
    <n v="0"/>
    <n v="0"/>
    <n v="0"/>
    <n v="0"/>
    <n v="0"/>
    <n v="0"/>
    <n v="220"/>
    <n v="220"/>
    <n v="220"/>
    <n v="220"/>
    <n v="220"/>
    <n v="220"/>
    <n v="220"/>
    <n v="220"/>
    <n v="220"/>
    <n v="220"/>
    <n v="220"/>
    <n v="220"/>
    <n v="220"/>
    <n v="220"/>
    <n v="220"/>
    <n v="220"/>
    <n v="220"/>
    <n v="220"/>
    <n v="220"/>
    <n v="220"/>
    <n v="220"/>
    <n v="220"/>
    <n v="220"/>
    <n v="220"/>
    <n v="220"/>
    <n v="220"/>
    <n v="220"/>
    <n v="220"/>
    <n v="220"/>
    <n v="220"/>
    <n v="220"/>
    <n v="220"/>
    <n v="220"/>
    <n v="220"/>
    <n v="220"/>
    <n v="220"/>
    <n v="220"/>
    <n v="220"/>
    <n v="220"/>
    <n v="220"/>
    <n v="220"/>
    <n v="220"/>
    <n v="220"/>
    <n v="362811.79138321994"/>
    <n v="0"/>
    <n v="0"/>
    <n v="0"/>
    <n v="0"/>
    <n v="0"/>
    <n v="0"/>
    <n v="0"/>
    <n v="0"/>
    <n v="0"/>
    <n v="0"/>
    <n v="0"/>
    <n v="0"/>
    <n v="0"/>
    <n v="0"/>
    <n v="0"/>
    <n v="0"/>
    <n v="0"/>
    <n v="0"/>
    <n v="0"/>
    <n v="0"/>
    <n v="0"/>
    <n v="0"/>
    <n v="0"/>
    <n v="0"/>
    <n v="0"/>
    <n v="0"/>
    <n v="0"/>
    <n v="0"/>
    <n v="0"/>
    <n v="0"/>
    <n v="0"/>
    <n v="0"/>
    <n v="0"/>
    <n v="0"/>
    <n v="0"/>
    <n v="0"/>
    <n v="0"/>
    <n v="0"/>
    <n v="0"/>
    <n v="199.54648526077096"/>
    <n v="190.04427167692472"/>
    <n v="180.99454445421404"/>
    <n v="172.37575662306097"/>
    <n v="164.16738726005809"/>
    <n v="156.34989262862672"/>
    <n v="148.90465964631119"/>
    <n v="141.81396156791541"/>
    <n v="135.06091577896706"/>
    <n v="128.62944359901624"/>
    <n v="122.50423199906309"/>
    <n v="116.67069714196482"/>
    <n v="111.11494965901414"/>
    <n v="105.82376158001344"/>
    <n v="100.78453483810804"/>
    <n v="95.985271274388609"/>
    <n v="91.41454407084629"/>
    <n v="87.061470543663134"/>
    <n v="82.915686232060125"/>
    <n v="78.967320221009658"/>
    <n v="75.206971639056817"/>
    <n v="71.625687275292194"/>
    <n v="68.214940262183049"/>
    <n v="64.966609773507656"/>
    <n v="61.872961689054918"/>
    <n v="58.926630180052292"/>
    <n v="56.120600171478387"/>
    <n v="53.44819063950321"/>
    <n v="50.90303870428879"/>
    <n v="48.47908448027502"/>
    <n v="46.170556647880979"/>
    <n v="43.971958712267593"/>
    <n v="41.878055916445327"/>
    <n v="39.883862777566975"/>
    <n v="37.984631216730456"/>
    <n v="36.175839254029"/>
    <n v="34.453180241932387"/>
    <n v="32.812552611364175"/>
    <n v="31.250050106061124"/>
    <n v="29.761952481962972"/>
    <n v="362811.79138321994"/>
    <n v="907.12844527502875"/>
    <x v="410"/>
  </r>
  <r>
    <s v="SKNL"/>
    <s v="Slovenská knižnica pre nevidiacich Mateja Hrebendu v Levoči"/>
    <x v="411"/>
    <n v="1"/>
    <s v="Inovácia tech. zariadenia na informač.debarierizáciu a propag. Braillovho písma"/>
    <s v="SKN je dlhoročným tvorcom Braillovho písma a reliéfnej grafiky  nielen v podobe kníh či časopisov, ale aj kalendárov, orientačných či iných informačných nápisov, informačných tabuliek pre kultúrne inštitúcie či dopravcov a pod.. Tieto materiály sa vyrábajú prostredníctvom nápisu vyrazeného na plastovú fóliu, alebo na plechovú matricu, pomocou ktorej sa následne vtláčajú do rôznych materiálov a papierov o rôznej hrúbke a gramáži. Dosiaľ na tento účel použávame starý tlačiarenský stroj Marburger, ktorý v SKN slúži už niekoľko desaťročí. Tento stav je však nevyhovujúci z dôvodu zložitej prispôsobiteľnosti stroja aktuálnym potrebám v technologickom zabezpečení výroby matríc či fólií s Braillovým písmmom a reliéfnu grafikou.  "/>
    <s v="Výmena pôvodnej tlačiarenskej techniky za novú, s vyššou spoľahlivosťou a s lepšími technickými parametrami, zodpovedajúcimi súčasným technickým možnostiam v tejto oblasti."/>
    <s v="N/A"/>
    <s v="Zriaďovacia listina SKN Čl. 1  bod 2 písm. d) a l)"/>
    <n v="10"/>
    <x v="3"/>
    <n v="48.4"/>
    <s v="Zakúpenie tohto stroja však nemalo za cieľ v prvom rade šetriť čas zamestnancov, hoci je to samozrejme významným faktorom jeho využívania, predovšetkým ale:_x000a_• nahrádza zastaralé technológie a stroje staré niekoľko desaťročí,_x000a_• prispieva k zvýšeniu bezpečnosti pri práci,_x000a_• poskytuje možnosť tlače bodovej grafiky,_x000a_• poskytuje priestor flexibilnejšieho spracovania objednávok na sútlač Braillovho písma a čiernotlače,_x000a_• umožňuje ponúknuť zákazníkom v rámci sútlače aj kombináciu textu a obrázku v podobe bodovej grafiky._x000a_"/>
    <x v="0"/>
    <x v="0"/>
    <s v="C9 Elektrické spotrebiče"/>
    <s v="07 V realizácii"/>
    <s v="štátny rozpočet"/>
    <s v="08T0103"/>
    <s v="áno"/>
    <n v="1"/>
    <n v="170000"/>
    <n v="0"/>
    <n v="0"/>
    <n v="0"/>
    <n v="170000"/>
    <n v="0"/>
    <n v="0"/>
    <n v="0"/>
    <n v="0"/>
    <n v="0"/>
    <n v="0"/>
    <n v="0"/>
    <s v="-"/>
    <n v="0"/>
    <n v="0"/>
    <n v="0"/>
    <n v="0"/>
    <n v="0"/>
    <n v="0"/>
    <n v="0"/>
    <n v="0"/>
    <n v="0"/>
    <n v="0"/>
    <n v="0"/>
    <m/>
    <n v="0"/>
    <n v="0"/>
    <s v="C9"/>
    <n v="9"/>
    <n v="1"/>
    <n v="1"/>
    <n v="1"/>
    <n v="1"/>
    <n v="1"/>
    <n v="1"/>
    <n v="1"/>
    <n v="0"/>
    <n v="1"/>
    <n v="0"/>
    <n v="0"/>
    <n v="1"/>
    <n v="1"/>
    <n v="1"/>
    <n v="1"/>
    <n v="0"/>
    <n v="0"/>
    <n v="0"/>
    <n v="170000"/>
    <n v="0"/>
    <n v="0"/>
    <n v="0"/>
    <n v="0"/>
    <n v="0"/>
    <n v="0"/>
    <n v="0"/>
    <n v="0"/>
    <n v="0"/>
    <n v="0"/>
    <n v="0"/>
    <n v="0"/>
    <n v="0"/>
    <n v="0"/>
    <n v="0"/>
    <n v="0"/>
    <n v="0"/>
    <n v="0"/>
    <n v="0"/>
    <n v="0"/>
    <n v="0"/>
    <n v="0"/>
    <n v="0"/>
    <n v="0"/>
    <n v="0"/>
    <n v="0"/>
    <n v="0"/>
    <n v="0"/>
    <n v="0"/>
    <n v="0"/>
    <n v="0"/>
    <n v="0"/>
    <n v="0"/>
    <n v="0"/>
    <n v="0"/>
    <n v="0"/>
    <n v="0"/>
    <n v="0"/>
    <n v="0"/>
    <n v="0"/>
    <n v="48.4"/>
    <n v="48.4"/>
    <n v="48.4"/>
    <n v="48.4"/>
    <n v="48.4"/>
    <n v="48.4"/>
    <n v="48.4"/>
    <n v="48.4"/>
    <n v="48.4"/>
    <n v="48.4"/>
    <n v="48.4"/>
    <n v="48.4"/>
    <n v="48.4"/>
    <n v="48.4"/>
    <n v="48.4"/>
    <n v="48.4"/>
    <n v="48.4"/>
    <n v="48.4"/>
    <n v="48.4"/>
    <n v="48.4"/>
    <n v="48.4"/>
    <n v="48.4"/>
    <n v="48.4"/>
    <n v="48.4"/>
    <n v="48.4"/>
    <n v="48.4"/>
    <n v="48.4"/>
    <n v="48.4"/>
    <n v="48.4"/>
    <n v="48.4"/>
    <n v="48.4"/>
    <n v="48.4"/>
    <n v="48.4"/>
    <n v="48.4"/>
    <n v="48.4"/>
    <n v="48.4"/>
    <n v="48.4"/>
    <n v="48.4"/>
    <n v="48.4"/>
    <n v="48.4"/>
    <n v="48.4"/>
    <n v="48.4"/>
    <n v="48.4"/>
    <n v="154195.01133786846"/>
    <n v="0"/>
    <n v="0"/>
    <n v="0"/>
    <n v="0"/>
    <n v="0"/>
    <n v="0"/>
    <n v="0"/>
    <n v="0"/>
    <n v="0"/>
    <n v="0"/>
    <n v="0"/>
    <n v="0"/>
    <n v="0"/>
    <n v="0"/>
    <n v="0"/>
    <n v="0"/>
    <n v="0"/>
    <n v="0"/>
    <n v="0"/>
    <n v="0"/>
    <n v="0"/>
    <n v="0"/>
    <n v="0"/>
    <n v="0"/>
    <n v="0"/>
    <n v="0"/>
    <n v="0"/>
    <n v="0"/>
    <n v="0"/>
    <n v="0"/>
    <n v="0"/>
    <n v="0"/>
    <n v="0"/>
    <n v="0"/>
    <n v="0"/>
    <n v="0"/>
    <n v="0"/>
    <n v="0"/>
    <n v="0"/>
    <n v="43.900226757369609"/>
    <n v="41.809739768923436"/>
    <n v="39.818799779927083"/>
    <n v="37.922666457073412"/>
    <n v="36.116825197212776"/>
    <n v="34.396976378297879"/>
    <n v="32.759025122188461"/>
    <n v="31.199071544941386"/>
    <n v="29.713401471372752"/>
    <n v="28.29847759178357"/>
    <n v="26.950931039793879"/>
    <n v="25.667553371232263"/>
    <n v="24.44528892498311"/>
    <n v="23.281227547602956"/>
    <n v="22.172597664383769"/>
    <n v="21.116759680365494"/>
    <n v="20.111199695586183"/>
    <n v="19.153523519605891"/>
    <n v="18.241450971053229"/>
    <n v="17.372810448622122"/>
    <n v="16.545533760592498"/>
    <n v="15.757651200564281"/>
    <n v="15.00728685768027"/>
    <n v="14.292654150171686"/>
    <n v="13.612051571592081"/>
    <n v="12.963858639611503"/>
    <n v="12.346532037725243"/>
    <n v="11.758601940690706"/>
    <n v="11.198668514943535"/>
    <n v="10.665398585660505"/>
    <n v="10.157522462533814"/>
    <n v="9.6738309166988703"/>
    <n v="9.2131723016179716"/>
    <n v="8.7744498110647342"/>
    <n v="8.3566188676806998"/>
    <n v="7.9586846358863808"/>
    <n v="7.5796996532251253"/>
    <n v="7.2187615745001183"/>
    <n v="6.8750110233334469"/>
    <n v="6.5476295460318532"/>
    <n v="154195.01133786846"/>
    <n v="355.93521006909037"/>
    <x v="411"/>
  </r>
  <r>
    <s v="SNG"/>
    <s v="Slovenská národná galéria"/>
    <x v="412"/>
    <n v="9"/>
    <s v="Inštitút pre výskum a ochranu hnuteľného kultúrneho dedičstva"/>
    <s v="Založiť inštitút, ktorý by sústreďoval všetky aspekty výskumnej činnosti v oblasti ochrany hnuteľného kultúrneho dedičstva (vizuálne umenie). Výskumná činnosť prebieha na niekoľkých úrovniach, materiálový výskum (v súvislosti s reštaurovaním a konzervovaním zbierok), primárny výskum (v súvislosti so spracovávaním zbierok) a aplikovaný výskum (v súvislosti s interpretáciou zbierok).  Perspektívne by sa inštitút vyvinul v súlade s legislatívnou na Znalecký inštitút // Znalecký ústav pri SNG"/>
    <s v="vybudovať odborné pracovisko SNG pre znaleckú, vzdelávaciu, metodickú a výskumnú činnosť v oblasti výtvarného umenia; vypracovať a poskytovať metodiku zameranú na prevenciu a ochranu zbierok (primárne diela moderného a súčasného umenia kde metodika absentuje); poskytovať odborné stanoviská partnerským inštitúciám vrátane orgánov činných v trestnom konaní; budovať etalón vzoriek pre diela vizuálneho umenia"/>
    <s v="N/A"/>
    <s v="Zákon č. 206/2009 Z.z. o múzeách a o galériách a o ochrane predmetov kultúrnej hodnoty, §13 a §14 ods. 1  c) a d)"/>
    <n v="40"/>
    <x v="1"/>
    <n v="15"/>
    <s v="počet žiadostí; napr rok 2022 boli 3"/>
    <x v="0"/>
    <x v="7"/>
    <s v="G Reformný zámer"/>
    <s v="01 Investičný zámer"/>
    <s v="štátny rozpočet"/>
    <s v="08S0106"/>
    <s v="nie"/>
    <n v="1"/>
    <n v="130000"/>
    <n v="0"/>
    <n v="0"/>
    <n v="0"/>
    <n v="130000"/>
    <n v="0"/>
    <n v="0"/>
    <n v="0"/>
    <n v="0"/>
    <n v="0"/>
    <n v="0"/>
    <n v="0"/>
    <s v="-"/>
    <n v="396000"/>
    <n v="0"/>
    <n v="79200"/>
    <n v="79200"/>
    <n v="79200"/>
    <n v="79200"/>
    <n v="79200"/>
    <n v="0"/>
    <n v="0"/>
    <n v="0"/>
    <n v="0"/>
    <m/>
    <n v="0"/>
    <n v="0"/>
    <s v="G"/>
    <n v="9"/>
    <n v="1"/>
    <n v="1"/>
    <n v="1"/>
    <n v="1"/>
    <n v="1"/>
    <n v="1"/>
    <n v="1"/>
    <n v="0"/>
    <n v="1"/>
    <n v="0"/>
    <n v="0"/>
    <n v="1"/>
    <n v="1"/>
    <n v="1"/>
    <n v="0"/>
    <n v="1"/>
    <n v="0"/>
    <n v="79200"/>
    <n v="209200"/>
    <n v="79200"/>
    <n v="79200"/>
    <n v="79200"/>
    <n v="0"/>
    <n v="0"/>
    <n v="0"/>
    <n v="0"/>
    <n v="0"/>
    <n v="0"/>
    <n v="0"/>
    <n v="0"/>
    <n v="0"/>
    <n v="0"/>
    <n v="0"/>
    <n v="0"/>
    <n v="0"/>
    <n v="0"/>
    <n v="0"/>
    <n v="0"/>
    <n v="0"/>
    <n v="0"/>
    <n v="0"/>
    <n v="0"/>
    <n v="0"/>
    <n v="0"/>
    <n v="0"/>
    <n v="0"/>
    <n v="0"/>
    <n v="0"/>
    <n v="0"/>
    <n v="0"/>
    <n v="0"/>
    <n v="0"/>
    <n v="0"/>
    <n v="0"/>
    <n v="0"/>
    <n v="0"/>
    <n v="0"/>
    <n v="0"/>
    <n v="0"/>
    <n v="15"/>
    <n v="15"/>
    <n v="15"/>
    <n v="15"/>
    <n v="15"/>
    <n v="15"/>
    <n v="15"/>
    <n v="15"/>
    <n v="15"/>
    <n v="15"/>
    <n v="15"/>
    <n v="15"/>
    <n v="15"/>
    <n v="15"/>
    <n v="15"/>
    <n v="15"/>
    <n v="15"/>
    <n v="15"/>
    <n v="15"/>
    <n v="15"/>
    <n v="15"/>
    <n v="15"/>
    <n v="15"/>
    <n v="15"/>
    <n v="15"/>
    <n v="15"/>
    <n v="15"/>
    <n v="15"/>
    <n v="15"/>
    <n v="15"/>
    <n v="15"/>
    <n v="15"/>
    <n v="15"/>
    <n v="15"/>
    <n v="15"/>
    <n v="15"/>
    <n v="15"/>
    <n v="15"/>
    <n v="15"/>
    <n v="15"/>
    <n v="15"/>
    <n v="15"/>
    <n v="15"/>
    <n v="189750.56689342402"/>
    <n v="68415.937803692897"/>
    <n v="65158.036003517052"/>
    <n v="62055.272384301948"/>
    <n v="0"/>
    <n v="0"/>
    <n v="0"/>
    <n v="0"/>
    <n v="0"/>
    <n v="0"/>
    <n v="0"/>
    <n v="0"/>
    <n v="0"/>
    <n v="0"/>
    <n v="0"/>
    <n v="0"/>
    <n v="0"/>
    <n v="0"/>
    <n v="0"/>
    <n v="0"/>
    <n v="0"/>
    <n v="0"/>
    <n v="0"/>
    <n v="0"/>
    <n v="0"/>
    <n v="0"/>
    <n v="0"/>
    <n v="0"/>
    <n v="0"/>
    <n v="0"/>
    <n v="0"/>
    <n v="0"/>
    <n v="0"/>
    <n v="0"/>
    <n v="0"/>
    <n v="0"/>
    <n v="0"/>
    <n v="0"/>
    <n v="0"/>
    <n v="0"/>
    <n v="13.605442176870747"/>
    <n v="12.957563977972139"/>
    <n v="12.34053712187823"/>
    <n v="11.752892497026885"/>
    <n v="11.193230949549415"/>
    <n v="10.660219951951822"/>
    <n v="10.152590430430308"/>
    <n v="9.6691337432669595"/>
    <n v="9.208698803111389"/>
    <n v="8.7701893362965606"/>
    <n v="8.352561272663392"/>
    <n v="7.95482025967942"/>
    <n v="7.5760192949327827"/>
    <n v="7.2152564713645528"/>
    <n v="6.8716728298710033"/>
    <n v="6.5444503141628596"/>
    <n v="6.2328098230122473"/>
    <n v="5.9360093552497588"/>
    <n v="5.6533422430950093"/>
    <n v="5.3841354696142947"/>
    <n v="5.1277480662993282"/>
    <n v="4.8835695869517401"/>
    <n v="4.6510186542397536"/>
    <n v="4.4295415754664313"/>
    <n v="4.218611024253744"/>
    <n v="4.0177247850035656"/>
    <n v="3.8264045571462533"/>
    <n v="3.6441948163297644"/>
    <n v="3.4706617298378721"/>
    <n v="3.3053921236551149"/>
    <n v="3.1479924987191574"/>
    <n v="2.9980880940182453"/>
    <n v="2.8553219943030905"/>
    <n v="2.7193542802886572"/>
    <n v="2.5898612193225312"/>
    <n v="2.4665344945928864"/>
    <n v="2.3490804710408448"/>
    <n v="2.2372194962293754"/>
    <n v="2.1306852345041674"/>
    <n v="2.0292240328611117"/>
    <n v="385379.81308493589"/>
    <n v="245.12980505706344"/>
    <x v="412"/>
  </r>
  <r>
    <s v="SNK"/>
    <s v="Slovenská národná knižnica"/>
    <x v="413"/>
    <s v="R"/>
    <s v="Informačná tabuľa/citilight pred sídelnou budovou SNK"/>
    <s v="Zámerom SNK je pravidelne informovať návštevníkov, ale aj značné množstvo okolidúcich o aktivitách knižnice, najmä workshopoch, seminároch a kultúrnych podujatiach, ktoré SNK usporadúva. Ročne ide o cca 80 podujatí a chýbajú možnosti náležite komunikovať všetky na verejných priestranstvách. "/>
    <s v="Cieľom je zvýšenie návštevnosti odborných a kultúrno-výchovných podujatí."/>
    <s v="N/A"/>
    <s v="Zákon č. 126/2015 Z.z. o knižniciach, §6 ods. 2 u)"/>
    <n v="10"/>
    <x v="1"/>
    <n v="56923"/>
    <s v="Návštevnosť knižnice v r. 2019 (pred-covid obdobie) = 56 923 návštevníkov/rok"/>
    <x v="2"/>
    <x v="0"/>
    <s v="C4 Nahrávacia a vysielacia technika"/>
    <s v="08 Realizované"/>
    <s v="štátny rozpočet"/>
    <s v="08S0105 Knižnice a knižničná činnosť"/>
    <s v="áno"/>
    <n v="1"/>
    <n v="3220.8"/>
    <n v="0"/>
    <n v="0"/>
    <n v="3220.8"/>
    <n v="0"/>
    <n v="0"/>
    <n v="0"/>
    <n v="0"/>
    <n v="0"/>
    <n v="0"/>
    <n v="0"/>
    <n v="0"/>
    <s v="-"/>
    <n v="0"/>
    <n v="0"/>
    <n v="0"/>
    <n v="0"/>
    <n v="0"/>
    <n v="0"/>
    <n v="0"/>
    <n v="0"/>
    <n v="0"/>
    <n v="0"/>
    <n v="0"/>
    <s v="Inštalácia citilightu bola schválená vyjadrením Krajského pamiatkového úradu Žilina. Investícia bola realizovaná v r. 2022."/>
    <n v="1"/>
    <n v="0"/>
    <s v="C4"/>
    <n v="9"/>
    <n v="1"/>
    <n v="1"/>
    <n v="1"/>
    <n v="1"/>
    <n v="1"/>
    <n v="1"/>
    <n v="1"/>
    <n v="0"/>
    <n v="1"/>
    <n v="0"/>
    <n v="1"/>
    <n v="0"/>
    <n v="1"/>
    <n v="1"/>
    <n v="1"/>
    <n v="0"/>
    <n v="0"/>
    <n v="3220.8"/>
    <n v="0"/>
    <n v="0"/>
    <n v="0"/>
    <n v="0"/>
    <n v="0"/>
    <n v="0"/>
    <n v="0"/>
    <n v="0"/>
    <n v="0"/>
    <n v="0"/>
    <n v="0"/>
    <n v="0"/>
    <n v="0"/>
    <n v="0"/>
    <n v="0"/>
    <n v="0"/>
    <n v="0"/>
    <n v="0"/>
    <n v="0"/>
    <n v="0"/>
    <n v="0"/>
    <n v="0"/>
    <n v="0"/>
    <n v="0"/>
    <n v="0"/>
    <n v="0"/>
    <n v="0"/>
    <n v="0"/>
    <n v="0"/>
    <n v="0"/>
    <n v="0"/>
    <n v="0"/>
    <n v="0"/>
    <n v="0"/>
    <n v="0"/>
    <n v="0"/>
    <n v="0"/>
    <n v="0"/>
    <n v="0"/>
    <n v="0"/>
    <n v="0"/>
    <n v="56923"/>
    <n v="56923"/>
    <n v="56923"/>
    <n v="56923"/>
    <n v="56923"/>
    <n v="56923"/>
    <n v="56923"/>
    <n v="56923"/>
    <n v="56923"/>
    <n v="56923"/>
    <n v="56923"/>
    <n v="56923"/>
    <n v="56923"/>
    <n v="56923"/>
    <n v="56923"/>
    <n v="56923"/>
    <n v="56923"/>
    <n v="56923"/>
    <n v="56923"/>
    <n v="56923"/>
    <n v="56923"/>
    <n v="56923"/>
    <n v="56923"/>
    <n v="56923"/>
    <n v="56923"/>
    <n v="56923"/>
    <n v="56923"/>
    <n v="56923"/>
    <n v="56923"/>
    <n v="56923"/>
    <n v="56923"/>
    <n v="56923"/>
    <n v="56923"/>
    <n v="56923"/>
    <n v="56923"/>
    <n v="56923"/>
    <n v="56923"/>
    <n v="56923"/>
    <n v="56923"/>
    <n v="56923"/>
    <n v="56923"/>
    <n v="56923"/>
    <n v="56923"/>
    <n v="0"/>
    <n v="0"/>
    <n v="0"/>
    <n v="0"/>
    <n v="0"/>
    <n v="0"/>
    <n v="0"/>
    <n v="0"/>
    <n v="0"/>
    <n v="0"/>
    <n v="0"/>
    <n v="0"/>
    <n v="0"/>
    <n v="0"/>
    <n v="0"/>
    <n v="0"/>
    <n v="0"/>
    <n v="0"/>
    <n v="0"/>
    <n v="0"/>
    <n v="0"/>
    <n v="0"/>
    <n v="0"/>
    <n v="0"/>
    <n v="0"/>
    <n v="0"/>
    <n v="0"/>
    <n v="0"/>
    <n v="0"/>
    <n v="0"/>
    <n v="0"/>
    <n v="0"/>
    <n v="0"/>
    <n v="0"/>
    <n v="0"/>
    <n v="0"/>
    <n v="0"/>
    <n v="0"/>
    <n v="0"/>
    <n v="0"/>
    <n v="51630.839002267574"/>
    <n v="49172.22762120721"/>
    <n v="46830.692972578297"/>
    <n v="44600.659973884089"/>
    <n v="42476.819022746757"/>
    <n v="40454.113354996902"/>
    <n v="38527.727004758963"/>
    <n v="36693.073337865673"/>
    <n v="34945.784131300643"/>
    <n v="33281.699172667279"/>
    <n v="31696.856354921219"/>
    <n v="30187.482242782109"/>
    <n v="28749.983088363919"/>
    <n v="27380.936274632295"/>
    <n v="26077.082166316475"/>
    <n v="24835.316348872831"/>
    <n v="23652.682237021741"/>
    <n v="22526.364035258805"/>
    <n v="21453.680033579814"/>
    <n v="20432.076222456966"/>
    <n v="19459.120211863778"/>
    <n v="18532.495439870261"/>
    <n v="17649.995657019299"/>
    <n v="16809.519673351711"/>
    <n v="16009.066355573059"/>
    <n v="15246.729862450531"/>
    <n v="14520.695107095746"/>
    <n v="13829.233435329279"/>
    <n v="13170.698509837413"/>
    <n v="12543.522390321341"/>
    <n v="11946.21180030604"/>
    <n v="11377.344571720037"/>
    <n v="10835.566258780989"/>
    <n v="10319.586913124749"/>
    <n v="9828.1780124997622"/>
    <n v="9360.1695357140597"/>
    <n v="8914.4471768705334"/>
    <n v="8489.9496922576491"/>
    <n v="8085.6663735787151"/>
    <n v="7700.6346415035378"/>
    <n v="0"/>
    <n v="418613.63559427339"/>
    <x v="413"/>
  </r>
  <r>
    <s v="SNM"/>
    <s v="SNM - Múzeum Bojnice"/>
    <x v="414"/>
    <n v="3"/>
    <s v="Rozšírenie zbierkových predmetov Múzea Bojnice "/>
    <s v="Zakúpenie obrazu - portrét grófa Jána Pálffyho. Obraz pochádza z pôvodnej zbierky grófa Jána Pálffyho, pôvodne bol súčasťou inventára zámockej Obrazárne na Bojnickom zámku "/>
    <s v="Rozšírenie zbierkových predmetov o originál obraz z pôvodnej zbierky grófa Jána Palffyho"/>
    <m/>
    <m/>
    <n v="5"/>
    <x v="1"/>
    <n v="151000"/>
    <s v="doplní investor (vysvetlivky a rady)"/>
    <x v="0"/>
    <x v="5"/>
    <s v="E3 Akvizícia zbierkových predmetov"/>
    <s v="07 V realizácii"/>
    <s v="štátny rozpočet"/>
    <s v="08T0106 Projekt akvizície zbierkových predmetov a knižničných fondov"/>
    <s v="ano"/>
    <n v="1"/>
    <n v="15000"/>
    <n v="0"/>
    <n v="0"/>
    <n v="15000"/>
    <n v="0"/>
    <n v="0"/>
    <n v="0"/>
    <n v="0"/>
    <n v="0"/>
    <n v="0"/>
    <n v="0"/>
    <n v="0"/>
    <s v="-"/>
    <n v="0"/>
    <n v="0"/>
    <n v="0"/>
    <n v="0"/>
    <n v="0"/>
    <n v="0"/>
    <n v="0"/>
    <n v="0"/>
    <n v="0"/>
    <n v="0"/>
    <n v="0"/>
    <m/>
    <n v="1"/>
    <n v="0"/>
    <s v="E3"/>
    <n v="5"/>
    <n v="1"/>
    <n v="1"/>
    <n v="1"/>
    <n v="1"/>
    <n v="1"/>
    <n v="0"/>
    <n v="0"/>
    <n v="0"/>
    <n v="0"/>
    <n v="0"/>
    <n v="0"/>
    <n v="0"/>
    <n v="0"/>
    <n v="0"/>
    <n v="0"/>
    <n v="0"/>
    <n v="0"/>
    <n v="15000"/>
    <n v="0"/>
    <n v="0"/>
    <n v="0"/>
    <n v="0"/>
    <n v="0"/>
    <n v="0"/>
    <n v="0"/>
    <n v="0"/>
    <n v="0"/>
    <n v="0"/>
    <n v="0"/>
    <n v="0"/>
    <n v="0"/>
    <n v="0"/>
    <n v="0"/>
    <n v="0"/>
    <n v="0"/>
    <n v="0"/>
    <n v="0"/>
    <n v="0"/>
    <n v="0"/>
    <n v="0"/>
    <n v="0"/>
    <n v="0"/>
    <n v="0"/>
    <n v="0"/>
    <n v="0"/>
    <n v="0"/>
    <n v="0"/>
    <n v="0"/>
    <n v="0"/>
    <n v="0"/>
    <n v="0"/>
    <n v="0"/>
    <n v="0"/>
    <n v="0"/>
    <n v="0"/>
    <n v="0"/>
    <n v="0"/>
    <n v="0"/>
    <n v="0"/>
    <n v="151000"/>
    <n v="151000"/>
    <n v="151000"/>
    <n v="151000"/>
    <n v="151000"/>
    <n v="151000"/>
    <n v="151000"/>
    <n v="151000"/>
    <n v="151000"/>
    <n v="151000"/>
    <n v="151000"/>
    <n v="151000"/>
    <n v="151000"/>
    <n v="151000"/>
    <n v="151000"/>
    <n v="151000"/>
    <n v="151000"/>
    <n v="151000"/>
    <n v="151000"/>
    <n v="151000"/>
    <n v="151000"/>
    <n v="151000"/>
    <n v="151000"/>
    <n v="151000"/>
    <n v="151000"/>
    <n v="151000"/>
    <n v="151000"/>
    <n v="151000"/>
    <n v="151000"/>
    <n v="151000"/>
    <n v="151000"/>
    <n v="151000"/>
    <n v="151000"/>
    <n v="151000"/>
    <n v="151000"/>
    <n v="151000"/>
    <n v="151000"/>
    <n v="151000"/>
    <n v="151000"/>
    <n v="151000"/>
    <n v="151000"/>
    <n v="151000"/>
    <n v="151000"/>
    <n v="0"/>
    <n v="0"/>
    <n v="0"/>
    <n v="0"/>
    <n v="0"/>
    <n v="0"/>
    <n v="0"/>
    <n v="0"/>
    <n v="0"/>
    <n v="0"/>
    <n v="0"/>
    <n v="0"/>
    <n v="0"/>
    <n v="0"/>
    <n v="0"/>
    <n v="0"/>
    <n v="0"/>
    <n v="0"/>
    <n v="0"/>
    <n v="0"/>
    <n v="0"/>
    <n v="0"/>
    <n v="0"/>
    <n v="0"/>
    <n v="0"/>
    <n v="0"/>
    <n v="0"/>
    <n v="0"/>
    <n v="0"/>
    <n v="0"/>
    <n v="0"/>
    <n v="0"/>
    <n v="0"/>
    <n v="0"/>
    <n v="0"/>
    <n v="0"/>
    <n v="0"/>
    <n v="0"/>
    <n v="0"/>
    <n v="0"/>
    <n v="136961.45124716553"/>
    <n v="130439.47737825288"/>
    <n v="124228.07369357417"/>
    <n v="118312.45113673731"/>
    <n v="112678.52489213078"/>
    <n v="107312.88084964834"/>
    <n v="102202.74366633176"/>
    <n v="97335.946348887388"/>
    <n v="92700.901284654654"/>
    <n v="88286.57265205204"/>
    <n v="84082.45014481149"/>
    <n v="80078.523947439491"/>
    <n v="76265.260902323353"/>
    <n v="72633.581811736498"/>
    <n v="69174.83982070144"/>
    <n v="65880.799829239448"/>
    <n v="62743.618884989955"/>
    <n v="59755.827509514245"/>
    <n v="56910.31191382309"/>
    <n v="54200.297060783894"/>
    <n v="51619.330534079905"/>
    <n v="49161.267175314184"/>
    <n v="46820.254452680179"/>
    <n v="44590.718526362078"/>
    <n v="42467.350977487695"/>
    <n v="40445.096169035896"/>
    <n v="38519.139208605615"/>
    <n v="36684.894484386292"/>
    <n v="34937.99474703458"/>
    <n v="33274.280711461492"/>
    <n v="31689.791153772851"/>
    <n v="30180.753479783667"/>
    <n v="28743.574742651112"/>
    <n v="27374.833088239149"/>
    <n v="26071.269607846814"/>
    <n v="24829.780578901726"/>
    <n v="23647.410075144504"/>
    <n v="22521.342928709048"/>
    <n v="21448.898027341951"/>
    <n v="20427.521930801857"/>
    <n v="0"/>
    <n v="622619.97834786063"/>
    <x v="413"/>
  </r>
  <r>
    <s v="ŠO "/>
    <s v="Štátna opera "/>
    <x v="415"/>
    <s v="R"/>
    <s v="Efektové zariadenie - ohňostroj"/>
    <s v="Efektové zariadenie pre zabezpečenie inscenácií a koncertov (2 ks)."/>
    <s v="Cieľom projektu je zvýšenie umeleckej kvality insenácií a hlavne zvýšenie bezpečnosti práce s manipuláciou s pytotechnikou."/>
    <s v="N/A"/>
    <s v="Zriaďovacia listina ŠO, Čl. I, bod 2 k"/>
    <n v="5"/>
    <x v="1"/>
    <n v="38949"/>
    <s v="celkový počet ľudí za rok 2019"/>
    <x v="2"/>
    <x v="0"/>
    <s v="C2 Osvetľovacia technika"/>
    <s v="08 Realizované"/>
    <s v="štátny rozpočet"/>
    <s v="08S0101"/>
    <s v="áno"/>
    <n v="1"/>
    <n v="4030"/>
    <n v="0"/>
    <n v="0"/>
    <n v="4030"/>
    <n v="0"/>
    <n v="0"/>
    <n v="0"/>
    <n v="0"/>
    <n v="0"/>
    <n v="0"/>
    <n v="0"/>
    <n v="0"/>
    <s v="-"/>
    <n v="0"/>
    <n v="0"/>
    <n v="0"/>
    <n v="0"/>
    <n v="0"/>
    <n v="0"/>
    <n v="0"/>
    <n v="0"/>
    <n v="0"/>
    <n v="0"/>
    <n v="0"/>
    <m/>
    <n v="1"/>
    <n v="0"/>
    <s v="C2"/>
    <n v="9"/>
    <n v="1"/>
    <n v="1"/>
    <n v="1"/>
    <n v="1"/>
    <n v="1"/>
    <n v="1"/>
    <n v="1"/>
    <n v="0"/>
    <n v="1"/>
    <n v="0"/>
    <n v="1"/>
    <n v="0"/>
    <n v="1"/>
    <n v="1"/>
    <n v="1"/>
    <n v="0"/>
    <n v="0"/>
    <n v="4030"/>
    <n v="0"/>
    <n v="0"/>
    <n v="0"/>
    <n v="0"/>
    <n v="0"/>
    <n v="0"/>
    <n v="0"/>
    <n v="0"/>
    <n v="0"/>
    <n v="0"/>
    <n v="0"/>
    <n v="0"/>
    <n v="0"/>
    <n v="0"/>
    <n v="0"/>
    <n v="0"/>
    <n v="0"/>
    <n v="0"/>
    <n v="0"/>
    <n v="0"/>
    <n v="0"/>
    <n v="0"/>
    <n v="0"/>
    <n v="0"/>
    <n v="0"/>
    <n v="0"/>
    <n v="0"/>
    <n v="0"/>
    <n v="0"/>
    <n v="0"/>
    <n v="0"/>
    <n v="0"/>
    <n v="0"/>
    <n v="0"/>
    <n v="0"/>
    <n v="0"/>
    <n v="0"/>
    <n v="0"/>
    <n v="0"/>
    <n v="0"/>
    <n v="0"/>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0"/>
    <n v="0"/>
    <n v="0"/>
    <n v="0"/>
    <n v="0"/>
    <n v="0"/>
    <n v="0"/>
    <n v="0"/>
    <n v="0"/>
    <n v="0"/>
    <n v="0"/>
    <n v="0"/>
    <n v="0"/>
    <n v="0"/>
    <n v="0"/>
    <n v="0"/>
    <n v="0"/>
    <n v="0"/>
    <n v="0"/>
    <n v="0"/>
    <n v="0"/>
    <n v="0"/>
    <n v="0"/>
    <n v="0"/>
    <n v="0"/>
    <n v="0"/>
    <n v="0"/>
    <n v="0"/>
    <n v="0"/>
    <n v="0"/>
    <n v="0"/>
    <n v="0"/>
    <n v="0"/>
    <n v="0"/>
    <n v="0"/>
    <n v="0"/>
    <n v="0"/>
    <n v="0"/>
    <n v="0"/>
    <n v="0"/>
    <n v="35327.891156462581"/>
    <n v="33645.610625202455"/>
    <n v="32043.438690669012"/>
    <n v="30517.560657780006"/>
    <n v="29064.343483600012"/>
    <n v="27680.327127238099"/>
    <n v="26362.216311655338"/>
    <n v="25106.872677766987"/>
    <n v="23911.307312159035"/>
    <n v="22772.673630627651"/>
    <n v="21688.260600597765"/>
    <n v="20655.486286283583"/>
    <n v="19671.891701222463"/>
    <n v="18735.134953545199"/>
    <n v="17842.985670043046"/>
    <n v="16993.319685755279"/>
    <n v="16184.113986433602"/>
    <n v="15413.441891841525"/>
    <n v="14679.4684684205"/>
    <n v="13980.446160400477"/>
    <n v="13314.710628952836"/>
    <n v="12680.676789478888"/>
    <n v="12076.835037598943"/>
    <n v="11501.747654856135"/>
    <n v="10954.045385577272"/>
    <n v="10432.424176740258"/>
    <n v="9935.6420730859609"/>
    <n v="9462.5162600818658"/>
    <n v="9011.9202476970186"/>
    <n v="8582.7811882828719"/>
    <n v="8174.0773221741638"/>
    <n v="7784.8355449277751"/>
    <n v="7414.1290904074049"/>
    <n v="7061.0753241975281"/>
    <n v="6724.8336420928845"/>
    <n v="6404.6034686598896"/>
    <n v="6099.6223511046574"/>
    <n v="5809.1641439091964"/>
    <n v="5532.5372799135212"/>
    <n v="5269.0831237271623"/>
    <n v="0"/>
    <n v="160598.84461371406"/>
    <x v="413"/>
  </r>
  <r>
    <s v="SF"/>
    <s v="Slovenská filharmónia"/>
    <x v="416"/>
    <s v="R"/>
    <s v="Výmena bezdrôtových mikrofónov v koncertných sálach SF (z titulu prechodu na 5G)"/>
    <s v="Ozvučenie niektorých nástrojov, hovoreného slova a moderovanie koncertov - rodinné, detské, hudobná akadémia, filharmonická škôlka, príhovory. Prechodom mobilných sietí na 5G  sa stávajúce bezdrôtové zariadenia stávajú nefunkčné."/>
    <s v="Kvalitné ozvučenie použiteľné vo všetkých sálach SF, flexibilita účinkujúcich, komfort obsluhy, estetický dojem umeleckej produkcie, BOZP - eliminovanie zakopnutia o káble"/>
    <s v="N/A"/>
    <s v="Zákon č. 114/2020 Z.z. o Slovenskej filharmónii,                                                                 Štatút Slovenskej filharmónie č. MK-2109/2014-110/11519, čl. II. bod 1.d)"/>
    <n v="5"/>
    <x v="1"/>
    <n v="49763"/>
    <s v="Návštevnosť inštitúcie za predošlý rok (návštevnosť/rok)"/>
    <x v="2"/>
    <x v="0"/>
    <s v="C4 Nahrávacia a vysielacia technika"/>
    <s v="08 Realizované"/>
    <s v="štátny rozpočet"/>
    <s v="08S0102"/>
    <s v="nie"/>
    <n v="1"/>
    <n v="7000"/>
    <n v="0"/>
    <n v="0"/>
    <n v="7000"/>
    <n v="0"/>
    <n v="0"/>
    <n v="0"/>
    <n v="0"/>
    <n v="0"/>
    <n v="0"/>
    <n v="0"/>
    <n v="0"/>
    <s v="-"/>
    <n v="0"/>
    <n v="0"/>
    <n v="0"/>
    <n v="0"/>
    <n v="0"/>
    <n v="0"/>
    <n v="0"/>
    <n v="0"/>
    <n v="0"/>
    <n v="0"/>
    <n v="0"/>
    <m/>
    <n v="1"/>
    <n v="0"/>
    <s v="C4"/>
    <n v="8"/>
    <n v="1"/>
    <n v="1"/>
    <n v="1"/>
    <n v="1"/>
    <n v="1"/>
    <n v="1"/>
    <n v="1"/>
    <n v="0"/>
    <n v="1"/>
    <n v="0"/>
    <n v="1"/>
    <n v="0"/>
    <n v="1"/>
    <n v="0"/>
    <n v="0"/>
    <n v="0"/>
    <n v="0"/>
    <n v="7000"/>
    <n v="0"/>
    <n v="0"/>
    <n v="0"/>
    <n v="0"/>
    <n v="0"/>
    <n v="0"/>
    <n v="0"/>
    <n v="0"/>
    <n v="0"/>
    <n v="0"/>
    <n v="0"/>
    <n v="0"/>
    <n v="0"/>
    <n v="0"/>
    <n v="0"/>
    <n v="0"/>
    <n v="0"/>
    <n v="0"/>
    <n v="0"/>
    <n v="0"/>
    <n v="0"/>
    <n v="0"/>
    <n v="0"/>
    <n v="0"/>
    <n v="0"/>
    <n v="0"/>
    <n v="0"/>
    <n v="0"/>
    <n v="0"/>
    <n v="0"/>
    <n v="0"/>
    <n v="0"/>
    <n v="0"/>
    <n v="0"/>
    <n v="0"/>
    <n v="0"/>
    <n v="0"/>
    <n v="0"/>
    <n v="0"/>
    <n v="0"/>
    <n v="0"/>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49763"/>
    <n v="0"/>
    <n v="0"/>
    <n v="0"/>
    <n v="0"/>
    <n v="0"/>
    <n v="0"/>
    <n v="0"/>
    <n v="0"/>
    <n v="0"/>
    <n v="0"/>
    <n v="0"/>
    <n v="0"/>
    <n v="0"/>
    <n v="0"/>
    <n v="0"/>
    <n v="0"/>
    <n v="0"/>
    <n v="0"/>
    <n v="0"/>
    <n v="0"/>
    <n v="0"/>
    <n v="0"/>
    <n v="0"/>
    <n v="0"/>
    <n v="0"/>
    <n v="0"/>
    <n v="0"/>
    <n v="0"/>
    <n v="0"/>
    <n v="0"/>
    <n v="0"/>
    <n v="0"/>
    <n v="0"/>
    <n v="0"/>
    <n v="0"/>
    <n v="0"/>
    <n v="0"/>
    <n v="0"/>
    <n v="0"/>
    <n v="0"/>
    <n v="45136.507936507936"/>
    <n v="42987.150415721837"/>
    <n v="40940.143253068425"/>
    <n v="38990.612621969922"/>
    <n v="37133.916782828499"/>
    <n v="35365.635031265236"/>
    <n v="33681.557172633562"/>
    <n v="32077.673497746247"/>
    <n v="30550.165235948807"/>
    <n v="29095.395462808385"/>
    <n v="27709.900440769892"/>
    <n v="26390.381372161799"/>
    <n v="25133.696544916005"/>
    <n v="23936.853852300948"/>
    <n v="22797.003668858048"/>
    <n v="21711.432065579091"/>
    <n v="20677.554348170564"/>
    <n v="19692.908903019583"/>
    <n v="18755.151336209128"/>
    <n v="17862.048891627743"/>
    <n v="17011.475134883563"/>
    <n v="16201.404890365297"/>
    <n v="15429.909419395522"/>
    <n v="14695.151827995734"/>
    <n v="13995.382693329271"/>
    <n v="13328.935898408829"/>
    <n v="12694.224665151267"/>
    <n v="12089.737776334538"/>
    <n v="11514.035977461468"/>
    <n v="10965.748549963299"/>
    <n v="10443.570047584095"/>
    <n v="9946.2571881753283"/>
    <n v="9472.6258935003134"/>
    <n v="9021.5484700002962"/>
    <n v="8591.9509238098071"/>
    <n v="8182.8104036283876"/>
    <n v="7793.1527653603707"/>
    <n v="7422.0502527241606"/>
    <n v="7068.619288308726"/>
    <n v="6732.0183698178334"/>
    <n v="0"/>
    <n v="205188.33101009665"/>
    <x v="413"/>
  </r>
  <r>
    <s v="ŠO "/>
    <s v="Štátna opera "/>
    <x v="417"/>
    <s v="R"/>
    <s v="Obnova a doplnenie šijacieho parku - pánska a dámska krajčírska dielňa"/>
    <s v="Obnova šijacieho parku - dámska krajčírska dielňa - vysokootáčkový obnitkovací stroj so zaisť. stehom. Doplnenie šijacieho parku - pánska krajčírska dielňa - coverlock priemyselný stroj, vrátane príslušenstva."/>
    <s v="Doplnením a výmenou šijacích strojov sa zabezpečí skvalitnenie práce v krajčírskych dielňach pri vytváraní kostýmov pre predstavenia Štátnej opery."/>
    <s v="N/A"/>
    <s v="Zriaďovacia listina ŠO, Čl. I, bod 2 g"/>
    <n v="5"/>
    <x v="1"/>
    <n v="38949"/>
    <s v="celkový počet ľudí za rok 2019"/>
    <x v="0"/>
    <x v="0"/>
    <s v="C91 Technické vybavenie dielní"/>
    <s v="08 Realizované"/>
    <s v="štátny rozpočet"/>
    <s v="08S0101"/>
    <s v="áno"/>
    <n v="1"/>
    <n v="5400"/>
    <n v="0"/>
    <n v="2040"/>
    <n v="3360"/>
    <n v="0"/>
    <n v="0"/>
    <n v="0"/>
    <n v="0"/>
    <n v="0"/>
    <n v="0"/>
    <n v="0"/>
    <n v="0"/>
    <s v="-"/>
    <n v="0"/>
    <n v="0"/>
    <n v="0"/>
    <n v="0"/>
    <n v="0"/>
    <n v="0"/>
    <n v="0"/>
    <n v="0"/>
    <n v="0"/>
    <n v="0"/>
    <n v="0"/>
    <m/>
    <n v="1"/>
    <n v="0"/>
    <s v="C91"/>
    <n v="9"/>
    <n v="1"/>
    <n v="1"/>
    <n v="1"/>
    <n v="1"/>
    <n v="1"/>
    <n v="1"/>
    <n v="1"/>
    <n v="0"/>
    <n v="1"/>
    <n v="0"/>
    <n v="0"/>
    <n v="1"/>
    <n v="1"/>
    <n v="1"/>
    <n v="1"/>
    <n v="0"/>
    <n v="2040"/>
    <n v="3360"/>
    <n v="0"/>
    <n v="0"/>
    <n v="0"/>
    <n v="0"/>
    <n v="0"/>
    <n v="0"/>
    <n v="0"/>
    <n v="0"/>
    <n v="0"/>
    <n v="0"/>
    <n v="0"/>
    <n v="0"/>
    <n v="0"/>
    <n v="0"/>
    <n v="0"/>
    <n v="0"/>
    <n v="0"/>
    <n v="0"/>
    <n v="0"/>
    <n v="0"/>
    <n v="0"/>
    <n v="0"/>
    <n v="0"/>
    <n v="0"/>
    <n v="0"/>
    <n v="0"/>
    <n v="0"/>
    <n v="0"/>
    <n v="0"/>
    <n v="0"/>
    <n v="0"/>
    <n v="0"/>
    <n v="0"/>
    <n v="0"/>
    <n v="0"/>
    <n v="0"/>
    <n v="0"/>
    <n v="0"/>
    <n v="0"/>
    <n v="0"/>
    <n v="0"/>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0"/>
    <n v="0"/>
    <n v="0"/>
    <n v="0"/>
    <n v="0"/>
    <n v="0"/>
    <n v="0"/>
    <n v="0"/>
    <n v="0"/>
    <n v="0"/>
    <n v="0"/>
    <n v="0"/>
    <n v="0"/>
    <n v="0"/>
    <n v="0"/>
    <n v="0"/>
    <n v="0"/>
    <n v="0"/>
    <n v="0"/>
    <n v="0"/>
    <n v="0"/>
    <n v="0"/>
    <n v="0"/>
    <n v="0"/>
    <n v="0"/>
    <n v="0"/>
    <n v="0"/>
    <n v="0"/>
    <n v="0"/>
    <n v="0"/>
    <n v="0"/>
    <n v="0"/>
    <n v="0"/>
    <n v="0"/>
    <n v="0"/>
    <n v="0"/>
    <n v="0"/>
    <n v="0"/>
    <n v="0"/>
    <n v="0"/>
    <n v="35327.891156462581"/>
    <n v="33645.610625202455"/>
    <n v="32043.438690669012"/>
    <n v="30517.560657780006"/>
    <n v="29064.343483600012"/>
    <n v="27680.327127238099"/>
    <n v="26362.216311655338"/>
    <n v="25106.872677766987"/>
    <n v="23911.307312159035"/>
    <n v="22772.673630627651"/>
    <n v="21688.260600597765"/>
    <n v="20655.486286283583"/>
    <n v="19671.891701222463"/>
    <n v="18735.134953545199"/>
    <n v="17842.985670043046"/>
    <n v="16993.319685755279"/>
    <n v="16184.113986433602"/>
    <n v="15413.441891841525"/>
    <n v="14679.4684684205"/>
    <n v="13980.446160400477"/>
    <n v="13314.710628952836"/>
    <n v="12680.676789478888"/>
    <n v="12076.835037598943"/>
    <n v="11501.747654856135"/>
    <n v="10954.045385577272"/>
    <n v="10432.424176740258"/>
    <n v="9935.6420730859609"/>
    <n v="9462.5162600818658"/>
    <n v="9011.9202476970186"/>
    <n v="8582.7811882828719"/>
    <n v="8174.0773221741638"/>
    <n v="7784.8355449277751"/>
    <n v="7414.1290904074049"/>
    <n v="7061.0753241975281"/>
    <n v="6724.8336420928845"/>
    <n v="6404.6034686598896"/>
    <n v="6099.6223511046574"/>
    <n v="5809.1641439091964"/>
    <n v="5532.5372799135212"/>
    <n v="5269.0831237271623"/>
    <n v="0"/>
    <n v="160598.84461371406"/>
    <x v="413"/>
  </r>
  <r>
    <s v="SNK"/>
    <s v="Slovenská národná knižnica"/>
    <x v="418"/>
    <s v="R"/>
    <s v="Permanentné informačné značky - logo SNK nasvietenie na depozite sídelnej budovy"/>
    <s v="Zámerom projektu inštalovať permanentné označenie na budove SNK, ktoré by malo v noci nasvetľovať výškovú časť depozitov (hornú tretinu budovy). Kvôli nerovnostiam terénu je nutná inštalácia o 170 cm nižšie ako je vstup budovy."/>
    <s v="Cieľom je zviditeľniť budovu aj potme a počas zníženej viditeľnosti. Označenie by malo byť svetelné a malo by ísť o svetlný lúč z priestoru parku pred knižnicou premietaný na stenu depozitov."/>
    <s v="N/A"/>
    <s v="Zákon č. 126/2015 Z.z. o knižniciach, §4 ods. 2 d)"/>
    <n v="10"/>
    <x v="1"/>
    <n v="56923"/>
    <s v="Návštevnosť knižnice v r. 2019 (pred-covid obdobie) = 56 923 návštevníkov/rok"/>
    <x v="2"/>
    <x v="0"/>
    <s v="C2 Osvetľovacia technika"/>
    <s v="08 Realizované"/>
    <s v="štátny rozpočet"/>
    <s v="08S0105 Knižnice a knižničná činnosť"/>
    <s v="áno"/>
    <n v="1"/>
    <n v="9960"/>
    <n v="0"/>
    <n v="0"/>
    <n v="9960"/>
    <n v="0"/>
    <n v="0"/>
    <n v="0"/>
    <n v="0"/>
    <n v="0"/>
    <n v="0"/>
    <n v="0"/>
    <n v="0"/>
    <s v="-"/>
    <n v="0"/>
    <n v="0"/>
    <n v="0"/>
    <n v="0"/>
    <n v="0"/>
    <n v="0"/>
    <n v="0"/>
    <n v="0"/>
    <n v="0"/>
    <n v="0"/>
    <n v="0"/>
    <s v="Inštalácia osvetlenia bola schválená vyjadrením Krajského pamiatkového úradu Žilina. Súčasťou cenovej ponuky bola aj realizácia nosného stĺpika pre umiestnenie projektora, realizácia prípojky. Investícia bola zrealizovaná v r.2022."/>
    <n v="1"/>
    <n v="0"/>
    <s v="C2"/>
    <n v="9"/>
    <n v="1"/>
    <n v="1"/>
    <n v="1"/>
    <n v="1"/>
    <n v="1"/>
    <n v="1"/>
    <n v="1"/>
    <n v="0"/>
    <n v="1"/>
    <n v="0"/>
    <n v="1"/>
    <n v="0"/>
    <n v="1"/>
    <n v="1"/>
    <n v="1"/>
    <n v="0"/>
    <n v="0"/>
    <n v="9960"/>
    <n v="0"/>
    <n v="0"/>
    <n v="0"/>
    <n v="0"/>
    <n v="0"/>
    <n v="0"/>
    <n v="0"/>
    <n v="0"/>
    <n v="0"/>
    <n v="0"/>
    <n v="0"/>
    <n v="0"/>
    <n v="0"/>
    <n v="0"/>
    <n v="0"/>
    <n v="0"/>
    <n v="0"/>
    <n v="0"/>
    <n v="0"/>
    <n v="0"/>
    <n v="0"/>
    <n v="0"/>
    <n v="0"/>
    <n v="0"/>
    <n v="0"/>
    <n v="0"/>
    <n v="0"/>
    <n v="0"/>
    <n v="0"/>
    <n v="0"/>
    <n v="0"/>
    <n v="0"/>
    <n v="0"/>
    <n v="0"/>
    <n v="0"/>
    <n v="0"/>
    <n v="0"/>
    <n v="0"/>
    <n v="0"/>
    <n v="0"/>
    <n v="0"/>
    <n v="56923"/>
    <n v="56923"/>
    <n v="56923"/>
    <n v="56923"/>
    <n v="56923"/>
    <n v="56923"/>
    <n v="56923"/>
    <n v="56923"/>
    <n v="56923"/>
    <n v="56923"/>
    <n v="56923"/>
    <n v="56923"/>
    <n v="56923"/>
    <n v="56923"/>
    <n v="56923"/>
    <n v="56923"/>
    <n v="56923"/>
    <n v="56923"/>
    <n v="56923"/>
    <n v="56923"/>
    <n v="56923"/>
    <n v="56923"/>
    <n v="56923"/>
    <n v="56923"/>
    <n v="56923"/>
    <n v="56923"/>
    <n v="56923"/>
    <n v="56923"/>
    <n v="56923"/>
    <n v="56923"/>
    <n v="56923"/>
    <n v="56923"/>
    <n v="56923"/>
    <n v="56923"/>
    <n v="56923"/>
    <n v="56923"/>
    <n v="56923"/>
    <n v="56923"/>
    <n v="56923"/>
    <n v="56923"/>
    <n v="56923"/>
    <n v="56923"/>
    <n v="56923"/>
    <n v="0"/>
    <n v="0"/>
    <n v="0"/>
    <n v="0"/>
    <n v="0"/>
    <n v="0"/>
    <n v="0"/>
    <n v="0"/>
    <n v="0"/>
    <n v="0"/>
    <n v="0"/>
    <n v="0"/>
    <n v="0"/>
    <n v="0"/>
    <n v="0"/>
    <n v="0"/>
    <n v="0"/>
    <n v="0"/>
    <n v="0"/>
    <n v="0"/>
    <n v="0"/>
    <n v="0"/>
    <n v="0"/>
    <n v="0"/>
    <n v="0"/>
    <n v="0"/>
    <n v="0"/>
    <n v="0"/>
    <n v="0"/>
    <n v="0"/>
    <n v="0"/>
    <n v="0"/>
    <n v="0"/>
    <n v="0"/>
    <n v="0"/>
    <n v="0"/>
    <n v="0"/>
    <n v="0"/>
    <n v="0"/>
    <n v="0"/>
    <n v="51630.839002267574"/>
    <n v="49172.22762120721"/>
    <n v="46830.692972578297"/>
    <n v="44600.659973884089"/>
    <n v="42476.819022746757"/>
    <n v="40454.113354996902"/>
    <n v="38527.727004758963"/>
    <n v="36693.073337865673"/>
    <n v="34945.784131300643"/>
    <n v="33281.699172667279"/>
    <n v="31696.856354921219"/>
    <n v="30187.482242782109"/>
    <n v="28749.983088363919"/>
    <n v="27380.936274632295"/>
    <n v="26077.082166316475"/>
    <n v="24835.316348872831"/>
    <n v="23652.682237021741"/>
    <n v="22526.364035258805"/>
    <n v="21453.680033579814"/>
    <n v="20432.076222456966"/>
    <n v="19459.120211863778"/>
    <n v="18532.495439870261"/>
    <n v="17649.995657019299"/>
    <n v="16809.519673351711"/>
    <n v="16009.066355573059"/>
    <n v="15246.729862450531"/>
    <n v="14520.695107095746"/>
    <n v="13829.233435329279"/>
    <n v="13170.698509837413"/>
    <n v="12543.522390321341"/>
    <n v="11946.21180030604"/>
    <n v="11377.344571720037"/>
    <n v="10835.566258780989"/>
    <n v="10319.586913124749"/>
    <n v="9828.1780124997622"/>
    <n v="9360.1695357140597"/>
    <n v="8914.4471768705334"/>
    <n v="8489.9496922576491"/>
    <n v="8085.6663735787151"/>
    <n v="7700.6346415035378"/>
    <n v="0"/>
    <n v="418613.63559427339"/>
    <x v="413"/>
  </r>
  <r>
    <s v="ŠFK"/>
    <s v="Štátna filharmónia Košice"/>
    <x v="299"/>
    <m/>
    <s v="Mikroporty"/>
    <s v="Výmena mikroportov Štátnej filharmónie Košice"/>
    <s v="Zabezpečenie bezporuchového chodu predstavení a kvality prenosu zvuku"/>
    <s v="N/A"/>
    <m/>
    <n v="10"/>
    <x v="1"/>
    <n v="23800"/>
    <s v="návštevnosť 2022"/>
    <x v="2"/>
    <x v="0"/>
    <s v="C5 Mikroporty"/>
    <s v="07 V realizácii"/>
    <s v="štátny rozpočet"/>
    <s v="08S0102"/>
    <s v="áno"/>
    <n v="1"/>
    <n v="4640"/>
    <n v="0"/>
    <n v="0"/>
    <n v="4640"/>
    <n v="0"/>
    <n v="0"/>
    <n v="0"/>
    <n v="0"/>
    <n v="0"/>
    <n v="0"/>
    <n v="0"/>
    <n v="0"/>
    <s v="-"/>
    <n v="0"/>
    <n v="0"/>
    <n v="0"/>
    <n v="0"/>
    <n v="0"/>
    <n v="0"/>
    <n v="0"/>
    <n v="0"/>
    <n v="0"/>
    <n v="0"/>
    <n v="0"/>
    <m/>
    <n v="1"/>
    <n v="0"/>
    <s v="C5"/>
    <n v="7"/>
    <n v="1"/>
    <n v="1"/>
    <n v="1"/>
    <n v="0"/>
    <n v="1"/>
    <n v="1"/>
    <n v="1"/>
    <n v="0"/>
    <n v="1"/>
    <n v="0"/>
    <n v="1"/>
    <n v="0"/>
    <n v="0"/>
    <n v="1"/>
    <n v="1"/>
    <n v="0"/>
    <n v="0"/>
    <n v="4640"/>
    <n v="0"/>
    <n v="0"/>
    <n v="0"/>
    <n v="0"/>
    <n v="0"/>
    <n v="0"/>
    <n v="0"/>
    <n v="0"/>
    <n v="0"/>
    <n v="0"/>
    <n v="0"/>
    <n v="0"/>
    <n v="0"/>
    <n v="0"/>
    <n v="0"/>
    <n v="0"/>
    <n v="0"/>
    <n v="0"/>
    <n v="0"/>
    <n v="0"/>
    <n v="0"/>
    <n v="0"/>
    <n v="0"/>
    <n v="0"/>
    <n v="0"/>
    <n v="0"/>
    <n v="0"/>
    <n v="0"/>
    <n v="0"/>
    <n v="0"/>
    <n v="0"/>
    <n v="0"/>
    <n v="0"/>
    <n v="0"/>
    <n v="0"/>
    <n v="0"/>
    <n v="0"/>
    <n v="0"/>
    <n v="0"/>
    <n v="0"/>
    <n v="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23800"/>
    <n v="0"/>
    <n v="0"/>
    <n v="0"/>
    <n v="0"/>
    <n v="0"/>
    <n v="0"/>
    <n v="0"/>
    <n v="0"/>
    <n v="0"/>
    <n v="0"/>
    <n v="0"/>
    <n v="0"/>
    <n v="0"/>
    <n v="0"/>
    <n v="0"/>
    <n v="0"/>
    <n v="0"/>
    <n v="0"/>
    <n v="0"/>
    <n v="0"/>
    <n v="0"/>
    <n v="0"/>
    <n v="0"/>
    <n v="0"/>
    <n v="0"/>
    <n v="0"/>
    <n v="0"/>
    <n v="0"/>
    <n v="0"/>
    <n v="0"/>
    <n v="0"/>
    <n v="0"/>
    <n v="0"/>
    <n v="0"/>
    <n v="0"/>
    <n v="0"/>
    <n v="0"/>
    <n v="0"/>
    <n v="0"/>
    <n v="0"/>
    <n v="21587.301587301587"/>
    <n v="20559.334845049128"/>
    <n v="19580.31890004679"/>
    <n v="18647.922761949321"/>
    <n v="17759.926439951738"/>
    <n v="16914.215657096891"/>
    <n v="16108.776816282754"/>
    <n v="15341.692205983576"/>
    <n v="14611.135434270072"/>
    <n v="13915.367080257211"/>
    <n v="13252.730552625917"/>
    <n v="12621.648145358013"/>
    <n v="12020.617281293349"/>
    <n v="11448.206934565091"/>
    <n v="10903.054223395326"/>
    <n v="10383.861165138404"/>
    <n v="9889.3915858460987"/>
    <n v="9418.4681769962845"/>
    <n v="8969.9696923774136"/>
    <n v="8542.8282784546809"/>
    <n v="8136.026931861601"/>
    <n v="7748.5970779634281"/>
    <n v="7379.6162647270748"/>
    <n v="7028.2059664067383"/>
    <n v="6693.5294918159407"/>
    <n v="6374.7899922056577"/>
    <n v="6071.2285640053888"/>
    <n v="5782.1224419098926"/>
    <n v="5506.7832780094241"/>
    <n v="5244.5555028661156"/>
    <n v="4994.8147646343969"/>
    <n v="4756.9664425089486"/>
    <n v="4530.444230960904"/>
    <n v="4314.7087913913365"/>
    <n v="4109.2464679917493"/>
    <n v="3913.5680647540466"/>
    <n v="3727.2076807181402"/>
    <n v="3549.7216006839426"/>
    <n v="3380.6872387466124"/>
    <n v="3219.7021321396305"/>
    <n v="0"/>
    <n v="175025.99172818908"/>
    <x v="413"/>
  </r>
  <r>
    <s v="ÚĽUV"/>
    <s v="Ústredie ľudovej umeleckej výroby"/>
    <x v="419"/>
    <s v="R"/>
    <s v="Vybavenie objektov ÚĽUV novými klimatizačnými jednotkami"/>
    <s v="Objekt ÚĽUV v Bratislave je vybavený nefunkčnými, zastaralými klimatizačnými jednotkami. V sídle organizácie sú poskytované kultúrne služby v oblasti vzdelávania a prezentácie. Zvýšením komfortu návštevníkov sleduje organizácia zvýšenie dopytu po uvedených službách a zároveň vytvorenie optimálnych pracovných podmienok pre zamestnancov. "/>
    <s v="Cieľom je zabezpečenie zvýšeného komfortu pre užívateľov kultúrnych služieb organizácie. "/>
    <s v="N/A"/>
    <s v="Zákon č. 206/2009 Z.z. o múzeách a o galériách a o ochrane predmetov kultúrnej hodnoty, §13 ods. 2"/>
    <n v="40"/>
    <x v="1"/>
    <n v="100000"/>
    <s v="Návštevnosť inštitúcie odhadom všetky aktivity za rok 2022 na SK"/>
    <x v="0"/>
    <x v="0"/>
    <s v="C6 Vzduchotechnika"/>
    <s v="08 Realizované"/>
    <s v="vlastné zdroje"/>
    <s v="08S0107"/>
    <s v="áno"/>
    <n v="1"/>
    <n v="19872"/>
    <n v="0"/>
    <n v="19872"/>
    <n v="0"/>
    <n v="0"/>
    <n v="0"/>
    <n v="0"/>
    <n v="0"/>
    <n v="0"/>
    <n v="0"/>
    <n v="0"/>
    <n v="0"/>
    <s v="-"/>
    <n v="0"/>
    <n v="0"/>
    <n v="0"/>
    <n v="0"/>
    <n v="0"/>
    <n v="0"/>
    <n v="0"/>
    <n v="0"/>
    <n v="0"/>
    <n v="0"/>
    <n v="0"/>
    <m/>
    <n v="1"/>
    <n v="0"/>
    <s v="C6"/>
    <n v="9"/>
    <n v="1"/>
    <n v="1"/>
    <n v="1"/>
    <n v="1"/>
    <n v="1"/>
    <n v="1"/>
    <n v="1"/>
    <n v="0"/>
    <n v="1"/>
    <n v="0"/>
    <n v="0"/>
    <n v="1"/>
    <n v="1"/>
    <n v="1"/>
    <n v="1"/>
    <n v="0"/>
    <n v="19872"/>
    <n v="0"/>
    <n v="0"/>
    <n v="0"/>
    <n v="0"/>
    <n v="0"/>
    <n v="0"/>
    <n v="0"/>
    <n v="0"/>
    <n v="0"/>
    <n v="0"/>
    <n v="0"/>
    <n v="0"/>
    <n v="0"/>
    <n v="0"/>
    <n v="0"/>
    <n v="0"/>
    <n v="0"/>
    <n v="0"/>
    <n v="0"/>
    <n v="0"/>
    <n v="0"/>
    <n v="0"/>
    <n v="0"/>
    <n v="0"/>
    <n v="0"/>
    <n v="0"/>
    <n v="0"/>
    <n v="0"/>
    <n v="0"/>
    <n v="0"/>
    <n v="0"/>
    <n v="0"/>
    <n v="0"/>
    <n v="0"/>
    <n v="0"/>
    <n v="0"/>
    <n v="0"/>
    <n v="0"/>
    <n v="0"/>
    <n v="0"/>
    <n v="0"/>
    <n v="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100000"/>
    <n v="0"/>
    <n v="0"/>
    <n v="0"/>
    <n v="0"/>
    <n v="0"/>
    <n v="0"/>
    <n v="0"/>
    <n v="0"/>
    <n v="0"/>
    <n v="0"/>
    <n v="0"/>
    <n v="0"/>
    <n v="0"/>
    <n v="0"/>
    <n v="0"/>
    <n v="0"/>
    <n v="0"/>
    <n v="0"/>
    <n v="0"/>
    <n v="0"/>
    <n v="0"/>
    <n v="0"/>
    <n v="0"/>
    <n v="0"/>
    <n v="0"/>
    <n v="0"/>
    <n v="0"/>
    <n v="0"/>
    <n v="0"/>
    <n v="0"/>
    <n v="0"/>
    <n v="0"/>
    <n v="0"/>
    <n v="0"/>
    <n v="0"/>
    <n v="0"/>
    <n v="0"/>
    <n v="0"/>
    <n v="0"/>
    <n v="0"/>
    <n v="90702.947845804985"/>
    <n v="86383.759853147596"/>
    <n v="82270.247479188198"/>
    <n v="78352.616646845898"/>
    <n v="74621.53966366277"/>
    <n v="71068.13301301215"/>
    <n v="67683.936202868717"/>
    <n v="64460.89162177973"/>
    <n v="61391.325354075932"/>
    <n v="58467.928908643742"/>
    <n v="55683.741817755952"/>
    <n v="53032.135064529466"/>
    <n v="50506.795299551886"/>
    <n v="48101.709809097018"/>
    <n v="45811.152199140022"/>
    <n v="43629.668761085726"/>
    <n v="41552.065486748317"/>
    <n v="39573.39570166506"/>
    <n v="37688.94828730006"/>
    <n v="35894.236464095295"/>
    <n v="34184.987108662186"/>
    <n v="32557.130579678269"/>
    <n v="31006.791028265023"/>
    <n v="29530.277169776211"/>
    <n v="28124.073495024961"/>
    <n v="26784.831900023772"/>
    <n v="25509.363714308358"/>
    <n v="24294.632108865095"/>
    <n v="23137.744865585813"/>
    <n v="22035.947491034101"/>
    <n v="20986.616658127718"/>
    <n v="19987.253960121634"/>
    <n v="19035.479962020603"/>
    <n v="18129.028535257716"/>
    <n v="17265.741462150207"/>
    <n v="16443.563297285909"/>
    <n v="15660.536473605633"/>
    <n v="14914.79664152917"/>
    <n v="14204.568230027782"/>
    <n v="13528.160219074078"/>
    <n v="0"/>
    <n v="1634198.7003804226"/>
    <x v="413"/>
  </r>
  <r>
    <s v="ŠVK PO"/>
    <s v="Štátna vedecká knižnica v Prešove"/>
    <x v="420"/>
    <s v="R"/>
    <s v="Systém na autentifikáciu, autorizáciu a manažment prístupu"/>
    <s v="Výmena prístupového systému z roku 2009 z dôvodu HW a SW opotrebovania a poruchovosti."/>
    <s v="Zabezpečenie  prístupového systému smerom k používateľovi"/>
    <s v="N/A"/>
    <s v="Stratégia rozvoja slovenského knihovníctva na roky 2015 – 2020, /strategická oblasť 3/ cieľ 3.4.1.; Zákon č. 126/ 2015 Z. z. o knižniciach, §4 ods. 1 c) a 1 d) a  §15 a); Zákon č. 49/2002 Z.z. o ochrane pamiatkového fondu, §27 ods. 1 a §28 ods. 2 a) a b)"/>
    <n v="5"/>
    <x v="1"/>
    <n v="64433"/>
    <s v="súčet registrovaných návštevníkov využívajúcich knižničné služby a interných zamestnancov na dennej báze"/>
    <x v="0"/>
    <x v="0"/>
    <s v="D2 Zhodnotenie existujúceho špeciálneho HW/SW"/>
    <s v="08 Realizované"/>
    <s v="štátny rozpočet"/>
    <s v="08S 0105"/>
    <s v="nie"/>
    <n v="1"/>
    <n v="15000"/>
    <m/>
    <m/>
    <n v="15000"/>
    <m/>
    <m/>
    <m/>
    <m/>
    <m/>
    <m/>
    <m/>
    <m/>
    <m/>
    <m/>
    <m/>
    <m/>
    <m/>
    <m/>
    <m/>
    <m/>
    <m/>
    <m/>
    <m/>
    <m/>
    <m/>
    <n v="1"/>
    <n v="0"/>
    <s v="D2"/>
    <n v="8"/>
    <n v="1"/>
    <n v="1"/>
    <n v="1"/>
    <n v="1"/>
    <n v="1"/>
    <n v="1"/>
    <n v="1"/>
    <n v="0"/>
    <n v="1"/>
    <n v="0"/>
    <n v="0"/>
    <n v="1"/>
    <n v="1"/>
    <n v="0"/>
    <n v="0"/>
    <n v="0"/>
    <n v="0"/>
    <n v="15000"/>
    <n v="0"/>
    <n v="0"/>
    <n v="0"/>
    <n v="0"/>
    <n v="0"/>
    <n v="0"/>
    <n v="0"/>
    <n v="0"/>
    <n v="0"/>
    <n v="0"/>
    <n v="0"/>
    <n v="0"/>
    <n v="0"/>
    <n v="0"/>
    <n v="0"/>
    <n v="0"/>
    <n v="0"/>
    <n v="0"/>
    <n v="0"/>
    <n v="0"/>
    <n v="0"/>
    <n v="0"/>
    <n v="0"/>
    <n v="0"/>
    <n v="0"/>
    <n v="0"/>
    <n v="0"/>
    <n v="0"/>
    <n v="0"/>
    <n v="0"/>
    <n v="0"/>
    <n v="0"/>
    <n v="0"/>
    <n v="0"/>
    <n v="0"/>
    <n v="0"/>
    <n v="0"/>
    <n v="0"/>
    <n v="0"/>
    <n v="0"/>
    <n v="0"/>
    <n v="64433"/>
    <n v="64433"/>
    <n v="64433"/>
    <n v="64433"/>
    <n v="64433"/>
    <n v="64433"/>
    <n v="64433"/>
    <n v="64433"/>
    <n v="64433"/>
    <n v="64433"/>
    <n v="64433"/>
    <n v="64433"/>
    <n v="64433"/>
    <n v="64433"/>
    <n v="64433"/>
    <n v="64433"/>
    <n v="64433"/>
    <n v="64433"/>
    <n v="64433"/>
    <n v="64433"/>
    <n v="64433"/>
    <n v="64433"/>
    <n v="64433"/>
    <n v="64433"/>
    <n v="64433"/>
    <n v="64433"/>
    <n v="64433"/>
    <n v="64433"/>
    <n v="64433"/>
    <n v="64433"/>
    <n v="64433"/>
    <n v="64433"/>
    <n v="64433"/>
    <n v="64433"/>
    <n v="64433"/>
    <n v="64433"/>
    <n v="64433"/>
    <n v="64433"/>
    <n v="64433"/>
    <n v="64433"/>
    <n v="64433"/>
    <n v="64433"/>
    <n v="64433"/>
    <n v="0"/>
    <n v="0"/>
    <n v="0"/>
    <n v="0"/>
    <n v="0"/>
    <n v="0"/>
    <n v="0"/>
    <n v="0"/>
    <n v="0"/>
    <n v="0"/>
    <n v="0"/>
    <n v="0"/>
    <n v="0"/>
    <n v="0"/>
    <n v="0"/>
    <n v="0"/>
    <n v="0"/>
    <n v="0"/>
    <n v="0"/>
    <n v="0"/>
    <n v="0"/>
    <n v="0"/>
    <n v="0"/>
    <n v="0"/>
    <n v="0"/>
    <n v="0"/>
    <n v="0"/>
    <n v="0"/>
    <n v="0"/>
    <n v="0"/>
    <n v="0"/>
    <n v="0"/>
    <n v="0"/>
    <n v="0"/>
    <n v="0"/>
    <n v="0"/>
    <n v="0"/>
    <n v="0"/>
    <n v="0"/>
    <n v="0"/>
    <n v="58442.63038548753"/>
    <n v="55659.647986178592"/>
    <n v="53009.188558265334"/>
    <n v="50484.941484062212"/>
    <n v="48080.896651487834"/>
    <n v="45791.330144274114"/>
    <n v="43610.790613594399"/>
    <n v="41534.086298661336"/>
    <n v="39556.272665391742"/>
    <n v="37672.640633706418"/>
    <n v="35878.705365434689"/>
    <n v="34170.195586128269"/>
    <n v="32543.043415360265"/>
    <n v="30993.374681295481"/>
    <n v="29517.499696471892"/>
    <n v="28111.904472830367"/>
    <n v="26773.242355076542"/>
    <n v="25498.326052453849"/>
    <n v="24284.120049956047"/>
    <n v="23127.733380910522"/>
    <n v="22026.412743724308"/>
    <n v="20977.535946404099"/>
    <n v="19978.605663242"/>
    <n v="19027.243488801905"/>
    <n v="18121.184275049432"/>
    <n v="17258.270738142317"/>
    <n v="16436.448322040302"/>
    <n v="15653.760306705048"/>
    <n v="14908.343149242908"/>
    <n v="14198.422046898002"/>
    <n v="13522.306711331432"/>
    <n v="12878.387344125173"/>
    <n v="12265.130803928736"/>
    <n v="11681.076956122604"/>
    <n v="11124.835196307244"/>
    <n v="10595.081139340231"/>
    <n v="10090.553466038316"/>
    <n v="9610.0509200364904"/>
    <n v="9152.4294476538016"/>
    <n v="8716.599473956001"/>
    <n v="0"/>
    <n v="265677.30506548152"/>
    <x v="413"/>
  </r>
  <r>
    <s v="ŠO "/>
    <s v="Štátna opera "/>
    <x v="421"/>
    <s v="R"/>
    <s v="Mikrofóny"/>
    <s v="Sada 8  ks špeciálnych mikrofónov na nahrávanie a dozvučenie predstavení."/>
    <s v="Cieľom projektu je zvýšenie umeleckej kvality insenácií."/>
    <s v="N/A"/>
    <s v="Zriaďovacia listina ŠO, Čl. I, bod 2 k"/>
    <n v="5"/>
    <x v="1"/>
    <n v="38949"/>
    <s v="celkový počet ľudí za rok 2019"/>
    <x v="2"/>
    <x v="0"/>
    <s v="C3 Zvuková technika"/>
    <s v="08 Realizované"/>
    <s v="štátny rozpočet"/>
    <s v="08T0103"/>
    <s v="áno"/>
    <n v="1"/>
    <n v="9590.4"/>
    <n v="0"/>
    <n v="9590.4"/>
    <n v="0"/>
    <n v="0"/>
    <n v="0"/>
    <n v="0"/>
    <n v="0"/>
    <n v="0"/>
    <n v="0"/>
    <n v="0"/>
    <n v="0"/>
    <s v="-"/>
    <n v="0"/>
    <n v="0"/>
    <n v="0"/>
    <n v="0"/>
    <n v="0"/>
    <n v="0"/>
    <n v="0"/>
    <n v="0"/>
    <n v="0"/>
    <n v="0"/>
    <n v="0"/>
    <m/>
    <n v="1"/>
    <n v="0"/>
    <s v="C3"/>
    <n v="9"/>
    <n v="1"/>
    <n v="1"/>
    <n v="1"/>
    <n v="1"/>
    <n v="1"/>
    <n v="1"/>
    <n v="1"/>
    <n v="0"/>
    <n v="1"/>
    <n v="0"/>
    <n v="1"/>
    <n v="0"/>
    <n v="1"/>
    <n v="1"/>
    <n v="1"/>
    <n v="0"/>
    <n v="9590.4"/>
    <n v="0"/>
    <n v="0"/>
    <n v="0"/>
    <n v="0"/>
    <n v="0"/>
    <n v="0"/>
    <n v="0"/>
    <n v="0"/>
    <n v="0"/>
    <n v="0"/>
    <n v="0"/>
    <n v="0"/>
    <n v="0"/>
    <n v="0"/>
    <n v="0"/>
    <n v="0"/>
    <n v="0"/>
    <n v="0"/>
    <n v="0"/>
    <n v="0"/>
    <n v="0"/>
    <n v="0"/>
    <n v="0"/>
    <n v="0"/>
    <n v="0"/>
    <n v="0"/>
    <n v="0"/>
    <n v="0"/>
    <n v="0"/>
    <n v="0"/>
    <n v="0"/>
    <n v="0"/>
    <n v="0"/>
    <n v="0"/>
    <n v="0"/>
    <n v="0"/>
    <n v="0"/>
    <n v="0"/>
    <n v="0"/>
    <n v="0"/>
    <n v="0"/>
    <n v="0"/>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0"/>
    <n v="0"/>
    <n v="0"/>
    <n v="0"/>
    <n v="0"/>
    <n v="0"/>
    <n v="0"/>
    <n v="0"/>
    <n v="0"/>
    <n v="0"/>
    <n v="0"/>
    <n v="0"/>
    <n v="0"/>
    <n v="0"/>
    <n v="0"/>
    <n v="0"/>
    <n v="0"/>
    <n v="0"/>
    <n v="0"/>
    <n v="0"/>
    <n v="0"/>
    <n v="0"/>
    <n v="0"/>
    <n v="0"/>
    <n v="0"/>
    <n v="0"/>
    <n v="0"/>
    <n v="0"/>
    <n v="0"/>
    <n v="0"/>
    <n v="0"/>
    <n v="0"/>
    <n v="0"/>
    <n v="0"/>
    <n v="0"/>
    <n v="0"/>
    <n v="0"/>
    <n v="0"/>
    <n v="0"/>
    <n v="0"/>
    <n v="35327.891156462581"/>
    <n v="33645.610625202455"/>
    <n v="32043.438690669012"/>
    <n v="30517.560657780006"/>
    <n v="29064.343483600012"/>
    <n v="27680.327127238099"/>
    <n v="26362.216311655338"/>
    <n v="25106.872677766987"/>
    <n v="23911.307312159035"/>
    <n v="22772.673630627651"/>
    <n v="21688.260600597765"/>
    <n v="20655.486286283583"/>
    <n v="19671.891701222463"/>
    <n v="18735.134953545199"/>
    <n v="17842.985670043046"/>
    <n v="16993.319685755279"/>
    <n v="16184.113986433602"/>
    <n v="15413.441891841525"/>
    <n v="14679.4684684205"/>
    <n v="13980.446160400477"/>
    <n v="13314.710628952836"/>
    <n v="12680.676789478888"/>
    <n v="12076.835037598943"/>
    <n v="11501.747654856135"/>
    <n v="10954.045385577272"/>
    <n v="10432.424176740258"/>
    <n v="9935.6420730859609"/>
    <n v="9462.5162600818658"/>
    <n v="9011.9202476970186"/>
    <n v="8582.7811882828719"/>
    <n v="8174.0773221741638"/>
    <n v="7784.8355449277751"/>
    <n v="7414.1290904074049"/>
    <n v="7061.0753241975281"/>
    <n v="6724.8336420928845"/>
    <n v="6404.6034686598896"/>
    <n v="6099.6223511046574"/>
    <n v="5809.1641439091964"/>
    <n v="5532.5372799135212"/>
    <n v="5269.0831237271623"/>
    <n v="0"/>
    <n v="160598.84461371406"/>
    <x v="413"/>
  </r>
  <r>
    <s v="ŠO "/>
    <s v="Štátna opera "/>
    <x v="422"/>
    <s v="R"/>
    <s v="Koberce"/>
    <s v="Výmena povlakovej krytiny podláh - kobercov v miestnostiach foyer, Bohéma klub a chodba za javiskom"/>
    <s v="Výmenou kobercov sa zabezpečí ochrana zamestnancov pred pádom z hľadiska BOZP a zvýši sa kvalita reprezentačných priestorov."/>
    <s v="N/A"/>
    <s v="Zákon č. 278/1993 Z.z. o správe majetku štátu, čl. I § 3, bod 2"/>
    <n v="10"/>
    <x v="1"/>
    <n v="38949"/>
    <s v="celkový počet ľudí za rok 2019"/>
    <x v="0"/>
    <x v="0"/>
    <s v="C8 Mobiliár"/>
    <s v="08 Realizované"/>
    <s v="vlastné zdroje"/>
    <s v="08S0101"/>
    <s v="áno"/>
    <n v="1"/>
    <n v="11812.46"/>
    <n v="0"/>
    <n v="11812.46"/>
    <n v="0"/>
    <n v="0"/>
    <n v="0"/>
    <n v="0"/>
    <n v="0"/>
    <n v="0"/>
    <n v="0"/>
    <n v="0"/>
    <n v="0"/>
    <s v="-"/>
    <n v="0"/>
    <n v="0"/>
    <n v="0"/>
    <n v="0"/>
    <n v="0"/>
    <n v="0"/>
    <n v="0"/>
    <n v="0"/>
    <n v="0"/>
    <n v="0"/>
    <n v="0"/>
    <m/>
    <n v="1"/>
    <n v="0"/>
    <s v="C8"/>
    <n v="9"/>
    <n v="1"/>
    <n v="1"/>
    <n v="1"/>
    <n v="1"/>
    <n v="1"/>
    <n v="1"/>
    <n v="1"/>
    <n v="0"/>
    <n v="1"/>
    <n v="0"/>
    <n v="0"/>
    <n v="1"/>
    <n v="1"/>
    <n v="1"/>
    <n v="1"/>
    <n v="0"/>
    <n v="11812.46"/>
    <n v="0"/>
    <n v="0"/>
    <n v="0"/>
    <n v="0"/>
    <n v="0"/>
    <n v="0"/>
    <n v="0"/>
    <n v="0"/>
    <n v="0"/>
    <n v="0"/>
    <n v="0"/>
    <n v="0"/>
    <n v="0"/>
    <n v="0"/>
    <n v="0"/>
    <n v="0"/>
    <n v="0"/>
    <n v="0"/>
    <n v="0"/>
    <n v="0"/>
    <n v="0"/>
    <n v="0"/>
    <n v="0"/>
    <n v="0"/>
    <n v="0"/>
    <n v="0"/>
    <n v="0"/>
    <n v="0"/>
    <n v="0"/>
    <n v="0"/>
    <n v="0"/>
    <n v="0"/>
    <n v="0"/>
    <n v="0"/>
    <n v="0"/>
    <n v="0"/>
    <n v="0"/>
    <n v="0"/>
    <n v="0"/>
    <n v="0"/>
    <n v="0"/>
    <n v="0"/>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0"/>
    <n v="0"/>
    <n v="0"/>
    <n v="0"/>
    <n v="0"/>
    <n v="0"/>
    <n v="0"/>
    <n v="0"/>
    <n v="0"/>
    <n v="0"/>
    <n v="0"/>
    <n v="0"/>
    <n v="0"/>
    <n v="0"/>
    <n v="0"/>
    <n v="0"/>
    <n v="0"/>
    <n v="0"/>
    <n v="0"/>
    <n v="0"/>
    <n v="0"/>
    <n v="0"/>
    <n v="0"/>
    <n v="0"/>
    <n v="0"/>
    <n v="0"/>
    <n v="0"/>
    <n v="0"/>
    <n v="0"/>
    <n v="0"/>
    <n v="0"/>
    <n v="0"/>
    <n v="0"/>
    <n v="0"/>
    <n v="0"/>
    <n v="0"/>
    <n v="0"/>
    <n v="0"/>
    <n v="0"/>
    <n v="0"/>
    <n v="35327.891156462581"/>
    <n v="33645.610625202455"/>
    <n v="32043.438690669012"/>
    <n v="30517.560657780006"/>
    <n v="29064.343483600012"/>
    <n v="27680.327127238099"/>
    <n v="26362.216311655338"/>
    <n v="25106.872677766987"/>
    <n v="23911.307312159035"/>
    <n v="22772.673630627651"/>
    <n v="21688.260600597765"/>
    <n v="20655.486286283583"/>
    <n v="19671.891701222463"/>
    <n v="18735.134953545199"/>
    <n v="17842.985670043046"/>
    <n v="16993.319685755279"/>
    <n v="16184.113986433602"/>
    <n v="15413.441891841525"/>
    <n v="14679.4684684205"/>
    <n v="13980.446160400477"/>
    <n v="13314.710628952836"/>
    <n v="12680.676789478888"/>
    <n v="12076.835037598943"/>
    <n v="11501.747654856135"/>
    <n v="10954.045385577272"/>
    <n v="10432.424176740258"/>
    <n v="9935.6420730859609"/>
    <n v="9462.5162600818658"/>
    <n v="9011.9202476970186"/>
    <n v="8582.7811882828719"/>
    <n v="8174.0773221741638"/>
    <n v="7784.8355449277751"/>
    <n v="7414.1290904074049"/>
    <n v="7061.0753241975281"/>
    <n v="6724.8336420928845"/>
    <n v="6404.6034686598896"/>
    <n v="6099.6223511046574"/>
    <n v="5809.1641439091964"/>
    <n v="5532.5372799135212"/>
    <n v="5269.0831237271623"/>
    <n v="0"/>
    <n v="286432.2416731611"/>
    <x v="413"/>
  </r>
  <r>
    <s v="ŠO "/>
    <s v="Štátna opera "/>
    <x v="423"/>
    <s v="R"/>
    <s v="Modernizácia skladu kostýmov, Jegorovova ul. "/>
    <s v="Posúdenie zrealizovanej oceľovej plošiny v sklade kostýmov na Jegorovovej ulici zo statického a bezpečnostného hľadiska a následná úprava podľa platných noriem BOZP."/>
    <s v="Cieľ zámeru je zabezpečenie pevnosti konštruckie z hľadiska bezpečnosti a následné rozšírenie kapacity skladových priestorov."/>
    <s v="N/A"/>
    <s v="Zákon č. 124/2006 Z.z. o bezpečnosti a ochrane zdravia pri práci, §5 "/>
    <n v="40"/>
    <x v="1"/>
    <n v="38949"/>
    <s v="celkový počet ľudí za rok 2019"/>
    <x v="0"/>
    <x v="1"/>
    <s v="B3 Stavebná rekonštrukcia priestorov"/>
    <s v="08 Realizované"/>
    <s v="štátny rozpočet"/>
    <s v="08S0101"/>
    <s v="áno"/>
    <n v="1"/>
    <n v="13818"/>
    <n v="2304"/>
    <n v="2304"/>
    <n v="11514"/>
    <n v="0"/>
    <n v="0"/>
    <n v="0"/>
    <n v="0"/>
    <n v="0"/>
    <n v="0"/>
    <n v="0"/>
    <n v="0"/>
    <s v="-"/>
    <n v="0"/>
    <n v="0"/>
    <n v="0"/>
    <n v="0"/>
    <n v="0"/>
    <n v="0"/>
    <n v="0"/>
    <n v="0"/>
    <n v="0"/>
    <n v="0"/>
    <n v="0"/>
    <m/>
    <n v="1"/>
    <n v="0"/>
    <s v="B3"/>
    <n v="8"/>
    <n v="1"/>
    <n v="1"/>
    <n v="0"/>
    <n v="1"/>
    <n v="1"/>
    <n v="1"/>
    <n v="1"/>
    <n v="0"/>
    <n v="1"/>
    <n v="0"/>
    <n v="0"/>
    <n v="1"/>
    <n v="1"/>
    <n v="1"/>
    <n v="1"/>
    <n v="0"/>
    <n v="2304"/>
    <n v="11514"/>
    <n v="0"/>
    <n v="0"/>
    <n v="0"/>
    <n v="0"/>
    <n v="0"/>
    <n v="0"/>
    <n v="0"/>
    <n v="0"/>
    <n v="0"/>
    <n v="0"/>
    <n v="0"/>
    <n v="0"/>
    <n v="0"/>
    <n v="0"/>
    <n v="0"/>
    <n v="0"/>
    <n v="0"/>
    <n v="0"/>
    <n v="0"/>
    <n v="0"/>
    <n v="0"/>
    <n v="0"/>
    <n v="0"/>
    <n v="0"/>
    <n v="0"/>
    <n v="0"/>
    <n v="0"/>
    <n v="0"/>
    <n v="0"/>
    <n v="0"/>
    <n v="0"/>
    <n v="0"/>
    <n v="0"/>
    <n v="0"/>
    <n v="0"/>
    <n v="0"/>
    <n v="0"/>
    <n v="0"/>
    <n v="0"/>
    <n v="0"/>
    <n v="0"/>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0"/>
    <n v="0"/>
    <n v="0"/>
    <n v="0"/>
    <n v="0"/>
    <n v="0"/>
    <n v="0"/>
    <n v="0"/>
    <n v="0"/>
    <n v="0"/>
    <n v="0"/>
    <n v="0"/>
    <n v="0"/>
    <n v="0"/>
    <n v="0"/>
    <n v="0"/>
    <n v="0"/>
    <n v="0"/>
    <n v="0"/>
    <n v="0"/>
    <n v="0"/>
    <n v="0"/>
    <n v="0"/>
    <n v="0"/>
    <n v="0"/>
    <n v="0"/>
    <n v="0"/>
    <n v="0"/>
    <n v="0"/>
    <n v="0"/>
    <n v="0"/>
    <n v="0"/>
    <n v="0"/>
    <n v="0"/>
    <n v="0"/>
    <n v="0"/>
    <n v="0"/>
    <n v="0"/>
    <n v="0"/>
    <n v="0"/>
    <n v="35327.891156462581"/>
    <n v="33645.610625202455"/>
    <n v="32043.438690669012"/>
    <n v="30517.560657780006"/>
    <n v="29064.343483600012"/>
    <n v="27680.327127238099"/>
    <n v="26362.216311655338"/>
    <n v="25106.872677766987"/>
    <n v="23911.307312159035"/>
    <n v="22772.673630627651"/>
    <n v="21688.260600597765"/>
    <n v="20655.486286283583"/>
    <n v="19671.891701222463"/>
    <n v="18735.134953545199"/>
    <n v="17842.985670043046"/>
    <n v="16993.319685755279"/>
    <n v="16184.113986433602"/>
    <n v="15413.441891841525"/>
    <n v="14679.4684684205"/>
    <n v="13980.446160400477"/>
    <n v="13314.710628952836"/>
    <n v="12680.676789478888"/>
    <n v="12076.835037598943"/>
    <n v="11501.747654856135"/>
    <n v="10954.045385577272"/>
    <n v="10432.424176740258"/>
    <n v="9935.6420730859609"/>
    <n v="9462.5162600818658"/>
    <n v="9011.9202476970186"/>
    <n v="8582.7811882828719"/>
    <n v="8174.0773221741638"/>
    <n v="7784.8355449277751"/>
    <n v="7414.1290904074049"/>
    <n v="7061.0753241975281"/>
    <n v="6724.8336420928845"/>
    <n v="6404.6034686598896"/>
    <n v="6099.6223511046574"/>
    <n v="5809.1641439091964"/>
    <n v="5532.5372799135212"/>
    <n v="5269.0831237271623"/>
    <n v="0"/>
    <n v="636504.05181117088"/>
    <x v="413"/>
  </r>
  <r>
    <s v="ŠO "/>
    <s v="Štátna opera "/>
    <x v="424"/>
    <s v="R"/>
    <s v="Zvukový distribučný procesor"/>
    <s v="Výmenou starého audiosystému za nový zvukový distribučný procesor sa zabezpečí rovnomerná distribúcia signálu a tým sa zamedzí vzniku rušivých momentov."/>
    <s v="Cieľom projektu je zvýšenie kvality hudobnej produkcie a zvýšenie kvality odposluchu."/>
    <s v="N/A"/>
    <s v="Zriaďovacia listina ŠO, Čl. I, bod 2 k"/>
    <n v="5"/>
    <x v="1"/>
    <n v="38949"/>
    <s v="celkový počet ľudí za rok 2019"/>
    <x v="2"/>
    <x v="0"/>
    <s v="C3 Zvuková technika"/>
    <s v="08 Realizované"/>
    <s v="štátny rozpočet"/>
    <s v="08S0101"/>
    <s v="áno"/>
    <n v="1"/>
    <n v="17765"/>
    <n v="0"/>
    <n v="17765"/>
    <n v="0"/>
    <n v="0"/>
    <n v="0"/>
    <n v="0"/>
    <n v="0"/>
    <n v="0"/>
    <n v="0"/>
    <n v="0"/>
    <n v="0"/>
    <s v="-"/>
    <n v="0"/>
    <n v="0"/>
    <n v="0"/>
    <n v="0"/>
    <n v="0"/>
    <n v="0"/>
    <n v="0"/>
    <n v="0"/>
    <n v="0"/>
    <n v="0"/>
    <n v="0"/>
    <m/>
    <n v="1"/>
    <n v="0"/>
    <s v="C3"/>
    <n v="9"/>
    <n v="1"/>
    <n v="1"/>
    <n v="1"/>
    <n v="1"/>
    <n v="1"/>
    <n v="1"/>
    <n v="1"/>
    <n v="0"/>
    <n v="1"/>
    <n v="0"/>
    <n v="1"/>
    <n v="0"/>
    <n v="1"/>
    <n v="1"/>
    <n v="1"/>
    <n v="0"/>
    <n v="17765"/>
    <n v="0"/>
    <n v="0"/>
    <n v="0"/>
    <n v="0"/>
    <n v="0"/>
    <n v="0"/>
    <n v="0"/>
    <n v="0"/>
    <n v="0"/>
    <n v="0"/>
    <n v="0"/>
    <n v="0"/>
    <n v="0"/>
    <n v="0"/>
    <n v="0"/>
    <n v="0"/>
    <n v="0"/>
    <n v="0"/>
    <n v="0"/>
    <n v="0"/>
    <n v="0"/>
    <n v="0"/>
    <n v="0"/>
    <n v="0"/>
    <n v="0"/>
    <n v="0"/>
    <n v="0"/>
    <n v="0"/>
    <n v="0"/>
    <n v="0"/>
    <n v="0"/>
    <n v="0"/>
    <n v="0"/>
    <n v="0"/>
    <n v="0"/>
    <n v="0"/>
    <n v="0"/>
    <n v="0"/>
    <n v="0"/>
    <n v="0"/>
    <n v="0"/>
    <n v="0"/>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0"/>
    <n v="0"/>
    <n v="0"/>
    <n v="0"/>
    <n v="0"/>
    <n v="0"/>
    <n v="0"/>
    <n v="0"/>
    <n v="0"/>
    <n v="0"/>
    <n v="0"/>
    <n v="0"/>
    <n v="0"/>
    <n v="0"/>
    <n v="0"/>
    <n v="0"/>
    <n v="0"/>
    <n v="0"/>
    <n v="0"/>
    <n v="0"/>
    <n v="0"/>
    <n v="0"/>
    <n v="0"/>
    <n v="0"/>
    <n v="0"/>
    <n v="0"/>
    <n v="0"/>
    <n v="0"/>
    <n v="0"/>
    <n v="0"/>
    <n v="0"/>
    <n v="0"/>
    <n v="0"/>
    <n v="0"/>
    <n v="0"/>
    <n v="0"/>
    <n v="0"/>
    <n v="0"/>
    <n v="0"/>
    <n v="0"/>
    <n v="35327.891156462581"/>
    <n v="33645.610625202455"/>
    <n v="32043.438690669012"/>
    <n v="30517.560657780006"/>
    <n v="29064.343483600012"/>
    <n v="27680.327127238099"/>
    <n v="26362.216311655338"/>
    <n v="25106.872677766987"/>
    <n v="23911.307312159035"/>
    <n v="22772.673630627651"/>
    <n v="21688.260600597765"/>
    <n v="20655.486286283583"/>
    <n v="19671.891701222463"/>
    <n v="18735.134953545199"/>
    <n v="17842.985670043046"/>
    <n v="16993.319685755279"/>
    <n v="16184.113986433602"/>
    <n v="15413.441891841525"/>
    <n v="14679.4684684205"/>
    <n v="13980.446160400477"/>
    <n v="13314.710628952836"/>
    <n v="12680.676789478888"/>
    <n v="12076.835037598943"/>
    <n v="11501.747654856135"/>
    <n v="10954.045385577272"/>
    <n v="10432.424176740258"/>
    <n v="9935.6420730859609"/>
    <n v="9462.5162600818658"/>
    <n v="9011.9202476970186"/>
    <n v="8582.7811882828719"/>
    <n v="8174.0773221741638"/>
    <n v="7784.8355449277751"/>
    <n v="7414.1290904074049"/>
    <n v="7061.0753241975281"/>
    <n v="6724.8336420928845"/>
    <n v="6404.6034686598896"/>
    <n v="6099.6223511046574"/>
    <n v="5809.1641439091964"/>
    <n v="5532.5372799135212"/>
    <n v="5269.0831237271623"/>
    <n v="0"/>
    <n v="160598.84461371406"/>
    <x v="413"/>
  </r>
  <r>
    <s v="ŠVK PO"/>
    <s v="Štátna vedecká knižnica v Prešove"/>
    <x v="425"/>
    <s v="R"/>
    <s v="Rozšírenie samoobslužného návratového automatu"/>
    <s v="Rozšírenie triediaceho zariadenia na zber vrátených kníh o 2 zberné koše"/>
    <s v="Zvýšenie kapacity vrátených dokumentov a efektívnejšia separácia dokumentov podľa jednotlivých signatúr"/>
    <s v="N/A"/>
    <s v="Stratégia rozvoja slovenského knihovníctva na roky 2015 – 2020, /strategická oblasť 3/ cieľ 3.4.1.; Zákon č. 126/ 2015 Z. z. o knižniciach, §4 ods. 1 c) a 1 d) a  §15 a); Zákon č. 49/2002 Z.z. o ochrane pamiatkového fondu, §27 ods. 1 a §28 ods. 2 a) a b)"/>
    <n v="10"/>
    <x v="0"/>
    <n v="47320"/>
    <s v="šetrenie mzdy pracovníka služieb počas víkendov a po pracovnom čase pri priemernej hod. mzde 7€, systém je k dispozícii v režime 24/7/365"/>
    <x v="0"/>
    <x v="0"/>
    <s v="C9 Elektrické spotrebiče"/>
    <s v="08 Realizované"/>
    <s v="štátny rozpočet"/>
    <s v="08S 0105"/>
    <s v="áno"/>
    <n v="1"/>
    <n v="30060"/>
    <n v="0"/>
    <n v="0"/>
    <n v="30060"/>
    <n v="0"/>
    <n v="0"/>
    <n v="0"/>
    <n v="0"/>
    <n v="0"/>
    <n v="0"/>
    <n v="0"/>
    <n v="0"/>
    <s v="-"/>
    <n v="0"/>
    <n v="0"/>
    <n v="0"/>
    <n v="0"/>
    <n v="0"/>
    <n v="0"/>
    <n v="0"/>
    <n v="0"/>
    <n v="0"/>
    <n v="0"/>
    <n v="0"/>
    <m/>
    <n v="1"/>
    <n v="0"/>
    <s v="C9"/>
    <n v="9"/>
    <n v="1"/>
    <n v="1"/>
    <n v="1"/>
    <n v="1"/>
    <n v="1"/>
    <n v="1"/>
    <n v="1"/>
    <n v="0"/>
    <n v="1"/>
    <n v="0"/>
    <n v="0"/>
    <n v="1"/>
    <n v="1"/>
    <n v="1"/>
    <n v="1"/>
    <n v="0"/>
    <n v="0"/>
    <n v="30060"/>
    <n v="0"/>
    <n v="0"/>
    <n v="0"/>
    <n v="0"/>
    <n v="0"/>
    <n v="0"/>
    <n v="0"/>
    <n v="0"/>
    <n v="0"/>
    <n v="0"/>
    <n v="0"/>
    <n v="0"/>
    <n v="0"/>
    <n v="0"/>
    <n v="0"/>
    <n v="0"/>
    <n v="0"/>
    <n v="0"/>
    <n v="0"/>
    <n v="0"/>
    <n v="0"/>
    <n v="0"/>
    <n v="0"/>
    <n v="0"/>
    <n v="0"/>
    <n v="0"/>
    <n v="0"/>
    <n v="0"/>
    <n v="0"/>
    <n v="0"/>
    <n v="0"/>
    <n v="0"/>
    <n v="0"/>
    <n v="0"/>
    <n v="0"/>
    <n v="0"/>
    <n v="0"/>
    <n v="0"/>
    <n v="0"/>
    <n v="0"/>
    <n v="0"/>
    <n v="47320"/>
    <n v="47320"/>
    <n v="47320"/>
    <n v="47320"/>
    <n v="47320"/>
    <n v="47320"/>
    <n v="47320"/>
    <n v="47320"/>
    <n v="47320"/>
    <n v="47320"/>
    <n v="47320"/>
    <n v="47320"/>
    <n v="47320"/>
    <n v="47320"/>
    <n v="47320"/>
    <n v="47320"/>
    <n v="47320"/>
    <n v="47320"/>
    <n v="47320"/>
    <n v="47320"/>
    <n v="47320"/>
    <n v="47320"/>
    <n v="47320"/>
    <n v="47320"/>
    <n v="47320"/>
    <n v="47320"/>
    <n v="47320"/>
    <n v="47320"/>
    <n v="47320"/>
    <n v="47320"/>
    <n v="47320"/>
    <n v="47320"/>
    <n v="47320"/>
    <n v="47320"/>
    <n v="47320"/>
    <n v="47320"/>
    <n v="47320"/>
    <n v="47320"/>
    <n v="47320"/>
    <n v="47320"/>
    <n v="47320"/>
    <n v="47320"/>
    <n v="47320"/>
    <n v="0"/>
    <n v="0"/>
    <n v="0"/>
    <n v="0"/>
    <n v="0"/>
    <n v="0"/>
    <n v="0"/>
    <n v="0"/>
    <n v="0"/>
    <n v="0"/>
    <n v="0"/>
    <n v="0"/>
    <n v="0"/>
    <n v="0"/>
    <n v="0"/>
    <n v="0"/>
    <n v="0"/>
    <n v="0"/>
    <n v="0"/>
    <n v="0"/>
    <n v="0"/>
    <n v="0"/>
    <n v="0"/>
    <n v="0"/>
    <n v="0"/>
    <n v="0"/>
    <n v="0"/>
    <n v="0"/>
    <n v="0"/>
    <n v="0"/>
    <n v="0"/>
    <n v="0"/>
    <n v="0"/>
    <n v="0"/>
    <n v="0"/>
    <n v="0"/>
    <n v="0"/>
    <n v="0"/>
    <n v="0"/>
    <n v="0"/>
    <n v="42920.634920634919"/>
    <n v="40876.795162509443"/>
    <n v="38930.281107151852"/>
    <n v="37076.45819728748"/>
    <n v="35310.912568845219"/>
    <n v="33629.440541757343"/>
    <n v="32028.038611197477"/>
    <n v="30502.893915426168"/>
    <n v="29050.375157548729"/>
    <n v="27667.023959570219"/>
    <n v="26349.546628162116"/>
    <n v="25094.806312535344"/>
    <n v="23899.815535747952"/>
    <n v="22761.729081664707"/>
    <n v="21677.837220633057"/>
    <n v="20645.559257745768"/>
    <n v="19662.437388329301"/>
    <n v="18726.130846027907"/>
    <n v="17834.410329550388"/>
    <n v="16985.152694809894"/>
    <n v="16176.335899818947"/>
    <n v="15406.034190303757"/>
    <n v="14672.413514575008"/>
    <n v="13973.727156738103"/>
    <n v="13308.311577845812"/>
    <n v="12674.582455091248"/>
    <n v="12071.030909610714"/>
    <n v="11496.219913914963"/>
    <n v="10948.780870395207"/>
    <n v="10427.410352757337"/>
    <n v="9930.8670026260352"/>
    <n v="9457.9685739295564"/>
    <n v="9007.5891180281506"/>
    <n v="8578.6563028839519"/>
    <n v="8170.1488598894784"/>
    <n v="7781.094152275693"/>
    <n v="7410.5658593101853"/>
    <n v="7057.6817707716036"/>
    <n v="6721.6016864491467"/>
    <n v="6401.5254156658539"/>
    <n v="0"/>
    <n v="347992.8541419289"/>
    <x v="413"/>
  </r>
  <r>
    <s v="ŠO "/>
    <s v="Štátna opera "/>
    <x v="426"/>
    <s v="R"/>
    <s v="Mikrofóny"/>
    <s v="Sada 8  ks špeciálnych mikrofónov na nahrávanie a dozvučenie predstavení."/>
    <s v="Cieľom projektu je zvýšenie umeleckej kvality insenácií."/>
    <s v="N/A"/>
    <s v="Zriaďovacia listina ŠO, Čl. I, bod 2 k"/>
    <n v="5"/>
    <x v="1"/>
    <n v="38949"/>
    <s v="celkový počet ľudí za rok 2019"/>
    <x v="2"/>
    <x v="0"/>
    <s v="C3 Zvuková technika"/>
    <s v="08 Realizované"/>
    <s v="štátny rozpočet"/>
    <s v="08S0101"/>
    <s v="áno"/>
    <n v="1"/>
    <n v="26952"/>
    <n v="0"/>
    <n v="0"/>
    <n v="26952"/>
    <n v="0"/>
    <n v="0"/>
    <n v="0"/>
    <n v="0"/>
    <n v="0"/>
    <n v="0"/>
    <n v="0"/>
    <n v="0"/>
    <s v="-"/>
    <n v="0"/>
    <n v="0"/>
    <n v="0"/>
    <n v="0"/>
    <n v="0"/>
    <n v="0"/>
    <n v="0"/>
    <n v="0"/>
    <n v="0"/>
    <n v="0"/>
    <n v="0"/>
    <m/>
    <n v="1"/>
    <n v="0"/>
    <s v="C3"/>
    <n v="9"/>
    <n v="1"/>
    <n v="1"/>
    <n v="1"/>
    <n v="1"/>
    <n v="1"/>
    <n v="1"/>
    <n v="1"/>
    <n v="0"/>
    <n v="1"/>
    <n v="0"/>
    <n v="1"/>
    <n v="0"/>
    <n v="1"/>
    <n v="1"/>
    <n v="1"/>
    <n v="0"/>
    <n v="0"/>
    <n v="26952"/>
    <n v="0"/>
    <n v="0"/>
    <n v="0"/>
    <n v="0"/>
    <n v="0"/>
    <n v="0"/>
    <n v="0"/>
    <n v="0"/>
    <n v="0"/>
    <n v="0"/>
    <n v="0"/>
    <n v="0"/>
    <n v="0"/>
    <n v="0"/>
    <n v="0"/>
    <n v="0"/>
    <n v="0"/>
    <n v="0"/>
    <n v="0"/>
    <n v="0"/>
    <n v="0"/>
    <n v="0"/>
    <n v="0"/>
    <n v="0"/>
    <n v="0"/>
    <n v="0"/>
    <n v="0"/>
    <n v="0"/>
    <n v="0"/>
    <n v="0"/>
    <n v="0"/>
    <n v="0"/>
    <n v="0"/>
    <n v="0"/>
    <n v="0"/>
    <n v="0"/>
    <n v="0"/>
    <n v="0"/>
    <n v="0"/>
    <n v="0"/>
    <n v="0"/>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0"/>
    <n v="0"/>
    <n v="0"/>
    <n v="0"/>
    <n v="0"/>
    <n v="0"/>
    <n v="0"/>
    <n v="0"/>
    <n v="0"/>
    <n v="0"/>
    <n v="0"/>
    <n v="0"/>
    <n v="0"/>
    <n v="0"/>
    <n v="0"/>
    <n v="0"/>
    <n v="0"/>
    <n v="0"/>
    <n v="0"/>
    <n v="0"/>
    <n v="0"/>
    <n v="0"/>
    <n v="0"/>
    <n v="0"/>
    <n v="0"/>
    <n v="0"/>
    <n v="0"/>
    <n v="0"/>
    <n v="0"/>
    <n v="0"/>
    <n v="0"/>
    <n v="0"/>
    <n v="0"/>
    <n v="0"/>
    <n v="0"/>
    <n v="0"/>
    <n v="0"/>
    <n v="0"/>
    <n v="0"/>
    <n v="0"/>
    <n v="35327.891156462581"/>
    <n v="33645.610625202455"/>
    <n v="32043.438690669012"/>
    <n v="30517.560657780006"/>
    <n v="29064.343483600012"/>
    <n v="27680.327127238099"/>
    <n v="26362.216311655338"/>
    <n v="25106.872677766987"/>
    <n v="23911.307312159035"/>
    <n v="22772.673630627651"/>
    <n v="21688.260600597765"/>
    <n v="20655.486286283583"/>
    <n v="19671.891701222463"/>
    <n v="18735.134953545199"/>
    <n v="17842.985670043046"/>
    <n v="16993.319685755279"/>
    <n v="16184.113986433602"/>
    <n v="15413.441891841525"/>
    <n v="14679.4684684205"/>
    <n v="13980.446160400477"/>
    <n v="13314.710628952836"/>
    <n v="12680.676789478888"/>
    <n v="12076.835037598943"/>
    <n v="11501.747654856135"/>
    <n v="10954.045385577272"/>
    <n v="10432.424176740258"/>
    <n v="9935.6420730859609"/>
    <n v="9462.5162600818658"/>
    <n v="9011.9202476970186"/>
    <n v="8582.7811882828719"/>
    <n v="8174.0773221741638"/>
    <n v="7784.8355449277751"/>
    <n v="7414.1290904074049"/>
    <n v="7061.0753241975281"/>
    <n v="6724.8336420928845"/>
    <n v="6404.6034686598896"/>
    <n v="6099.6223511046574"/>
    <n v="5809.1641439091964"/>
    <n v="5532.5372799135212"/>
    <n v="5269.0831237271623"/>
    <n v="0"/>
    <n v="160598.84461371406"/>
    <x v="413"/>
  </r>
  <r>
    <s v="ŠVK PO"/>
    <s v="Štátna vedecká knižnica v Prešove"/>
    <x v="427"/>
    <s v="R"/>
    <s v="Rekonštrukcia a modernizácia ŠVK - interiérové a exteriérové úpravy oddelenia knižnično-informačných služieb"/>
    <s v="Interiérové úpravy 2. NP vrátane rekonštrukcie strechy, riešenie bezbariérového prístupu do objektu. Projekt nadväzuje na interiérové úpravy 1. NP z roku 2016."/>
    <s v="Rozšírenie aktivít v oblasti poskytovania knižničných služieb verejnosti a ich dostupnosti aj zdravotne znevýhodneným návštevníkom "/>
    <s v="N/A"/>
    <s v="https://www.mestskakniznica.sk/data/userfiles/metodika/2015-2020-kniho-strateg-sk.pdf, strateg.oblasť 1 a 3"/>
    <n v="40"/>
    <x v="1"/>
    <n v="290389"/>
    <s v="ide o celkovú návštevnosť vrátane podujatí,  návštevnosti OPACu, webstránky, portálu"/>
    <x v="0"/>
    <x v="1"/>
    <s v="B3 Stavebná rekonštrukcia priestorov"/>
    <s v="08 Realizované"/>
    <s v="štátny rozpočet"/>
    <s v="08T 0109"/>
    <s v="áno"/>
    <n v="1"/>
    <n v="265248"/>
    <n v="0"/>
    <n v="265248"/>
    <n v="0"/>
    <n v="0"/>
    <n v="0"/>
    <n v="0"/>
    <n v="0"/>
    <n v="0"/>
    <n v="0"/>
    <n v="0"/>
    <n v="0"/>
    <s v="-"/>
    <n v="0"/>
    <n v="0"/>
    <n v="0"/>
    <n v="0"/>
    <n v="0"/>
    <n v="0"/>
    <n v="0"/>
    <n v="0"/>
    <n v="0"/>
    <n v="0"/>
    <n v="0"/>
    <m/>
    <n v="0"/>
    <n v="0"/>
    <s v="B3"/>
    <n v="9"/>
    <n v="1"/>
    <n v="1"/>
    <n v="1"/>
    <n v="1"/>
    <n v="1"/>
    <n v="1"/>
    <n v="1"/>
    <n v="0"/>
    <n v="1"/>
    <n v="0"/>
    <n v="0"/>
    <n v="1"/>
    <n v="1"/>
    <n v="1"/>
    <n v="1"/>
    <n v="0"/>
    <n v="265248"/>
    <n v="0"/>
    <n v="0"/>
    <n v="0"/>
    <n v="0"/>
    <n v="0"/>
    <n v="0"/>
    <n v="0"/>
    <n v="0"/>
    <n v="0"/>
    <n v="0"/>
    <n v="0"/>
    <n v="0"/>
    <n v="0"/>
    <n v="0"/>
    <n v="0"/>
    <n v="0"/>
    <n v="0"/>
    <n v="0"/>
    <n v="0"/>
    <n v="0"/>
    <n v="0"/>
    <n v="0"/>
    <n v="0"/>
    <n v="0"/>
    <n v="0"/>
    <n v="0"/>
    <n v="0"/>
    <n v="0"/>
    <n v="0"/>
    <n v="0"/>
    <n v="0"/>
    <n v="0"/>
    <n v="0"/>
    <n v="0"/>
    <n v="0"/>
    <n v="0"/>
    <n v="0"/>
    <n v="0"/>
    <n v="0"/>
    <n v="0"/>
    <n v="0"/>
    <n v="0"/>
    <n v="290389"/>
    <n v="290389"/>
    <n v="290389"/>
    <n v="290389"/>
    <n v="290389"/>
    <n v="290389"/>
    <n v="290389"/>
    <n v="290389"/>
    <n v="290389"/>
    <n v="290389"/>
    <n v="290389"/>
    <n v="290389"/>
    <n v="290389"/>
    <n v="290389"/>
    <n v="290389"/>
    <n v="290389"/>
    <n v="290389"/>
    <n v="290389"/>
    <n v="290389"/>
    <n v="290389"/>
    <n v="290389"/>
    <n v="290389"/>
    <n v="290389"/>
    <n v="290389"/>
    <n v="290389"/>
    <n v="290389"/>
    <n v="290389"/>
    <n v="290389"/>
    <n v="290389"/>
    <n v="290389"/>
    <n v="290389"/>
    <n v="290389"/>
    <n v="290389"/>
    <n v="290389"/>
    <n v="290389"/>
    <n v="290389"/>
    <n v="290389"/>
    <n v="290389"/>
    <n v="290389"/>
    <n v="290389"/>
    <n v="290389"/>
    <n v="290389"/>
    <n v="290389"/>
    <n v="0"/>
    <n v="0"/>
    <n v="0"/>
    <n v="0"/>
    <n v="0"/>
    <n v="0"/>
    <n v="0"/>
    <n v="0"/>
    <n v="0"/>
    <n v="0"/>
    <n v="0"/>
    <n v="0"/>
    <n v="0"/>
    <n v="0"/>
    <n v="0"/>
    <n v="0"/>
    <n v="0"/>
    <n v="0"/>
    <n v="0"/>
    <n v="0"/>
    <n v="0"/>
    <n v="0"/>
    <n v="0"/>
    <n v="0"/>
    <n v="0"/>
    <n v="0"/>
    <n v="0"/>
    <n v="0"/>
    <n v="0"/>
    <n v="0"/>
    <n v="0"/>
    <n v="0"/>
    <n v="0"/>
    <n v="0"/>
    <n v="0"/>
    <n v="0"/>
    <n v="0"/>
    <n v="0"/>
    <n v="0"/>
    <n v="0"/>
    <n v="263391.38321995462"/>
    <n v="250848.93639995679"/>
    <n v="238903.74895233981"/>
    <n v="227527.37995460932"/>
    <n v="216692.74281391368"/>
    <n v="206374.04077515585"/>
    <n v="196546.70550014844"/>
    <n v="187187.33857156994"/>
    <n v="178273.65578244755"/>
    <n v="169784.43407852147"/>
    <n v="161699.46102716334"/>
    <n v="153999.48669253648"/>
    <n v="146666.17780241571"/>
    <n v="139682.07409753875"/>
    <n v="133030.54675956073"/>
    <n v="126695.75881862924"/>
    <n v="120662.62744631356"/>
    <n v="114916.78804410815"/>
    <n v="109444.56004200777"/>
    <n v="104232.91432572169"/>
    <n v="99269.442214973038"/>
    <n v="94542.325919021925"/>
    <n v="90040.310399068519"/>
    <n v="85752.676570541444"/>
    <n v="81669.215781468039"/>
    <n v="77780.205506160026"/>
    <n v="74076.386196342894"/>
    <n v="70548.939234612262"/>
    <n v="67189.465937725996"/>
    <n v="63989.967559739016"/>
    <n v="60942.826247370496"/>
    <n v="58040.786902257612"/>
    <n v="55276.939906912012"/>
    <n v="52644.704673249529"/>
    <n v="50137.813974523364"/>
    <n v="47750.299023355583"/>
    <n v="45476.475260338659"/>
    <n v="43310.928819370143"/>
    <n v="41248.503637495378"/>
    <n v="39284.289178567022"/>
    <n v="0"/>
    <n v="4745533.2640477046"/>
    <x v="413"/>
  </r>
  <r>
    <s v="ŠO "/>
    <s v="Štátna opera "/>
    <x v="428"/>
    <s v="R"/>
    <s v="Svetelné zariadenia"/>
    <s v="Zadné horizontové LED svietidlá - 3 ks a zadné kontrové LED svietidlo - 1 ks a nákup novej rotačnej LED hlavice - 2 ks. Výmenou klasických svietidiel za moderné viacúčelové LED svietidlá sa zvýši umelecká kvalita zadného horizontového a kontrového svietenia v insenáciách."/>
    <s v="Cieľom projektu je zvýšenie umeleckej kvality osvetlenia a zníženie spotreby elektrickej energie."/>
    <s v="N/A"/>
    <s v="Zriaďovacia listina ŠO, Čl. I, bod 2 k"/>
    <n v="5"/>
    <x v="1"/>
    <n v="38949"/>
    <s v="celkový počet ľudí za rok 2019"/>
    <x v="2"/>
    <x v="0"/>
    <s v="C2 Osvetľovacia technika"/>
    <s v="08 Realizované"/>
    <s v="kombinované"/>
    <s v="08T0103 a 08S0101"/>
    <s v="áno"/>
    <n v="0.97"/>
    <n v="39989"/>
    <n v="0"/>
    <n v="39989"/>
    <n v="0"/>
    <n v="0"/>
    <n v="0"/>
    <n v="0"/>
    <n v="0"/>
    <n v="0"/>
    <n v="0"/>
    <n v="0"/>
    <n v="0"/>
    <s v="-"/>
    <n v="0"/>
    <n v="0"/>
    <n v="0"/>
    <n v="0"/>
    <n v="0"/>
    <n v="0"/>
    <n v="0"/>
    <n v="0"/>
    <n v="0"/>
    <n v="0"/>
    <n v="0"/>
    <m/>
    <n v="1"/>
    <n v="0"/>
    <s v="C2"/>
    <n v="9"/>
    <n v="1"/>
    <n v="1"/>
    <n v="1"/>
    <n v="1"/>
    <n v="1"/>
    <n v="1"/>
    <n v="1"/>
    <n v="0"/>
    <n v="1"/>
    <n v="0"/>
    <n v="1"/>
    <n v="0"/>
    <n v="1"/>
    <n v="1"/>
    <n v="1"/>
    <n v="0"/>
    <n v="39989"/>
    <n v="0"/>
    <n v="0"/>
    <n v="0"/>
    <n v="0"/>
    <n v="0"/>
    <n v="0"/>
    <n v="0"/>
    <n v="0"/>
    <n v="0"/>
    <n v="0"/>
    <n v="0"/>
    <n v="0"/>
    <n v="0"/>
    <n v="0"/>
    <n v="0"/>
    <n v="0"/>
    <n v="0"/>
    <n v="0"/>
    <n v="0"/>
    <n v="0"/>
    <n v="0"/>
    <n v="0"/>
    <n v="0"/>
    <n v="0"/>
    <n v="0"/>
    <n v="0"/>
    <n v="0"/>
    <n v="0"/>
    <n v="0"/>
    <n v="0"/>
    <n v="0"/>
    <n v="0"/>
    <n v="0"/>
    <n v="0"/>
    <n v="0"/>
    <n v="0"/>
    <n v="0"/>
    <n v="0"/>
    <n v="0"/>
    <n v="0"/>
    <n v="0"/>
    <n v="0"/>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0"/>
    <n v="0"/>
    <n v="0"/>
    <n v="0"/>
    <n v="0"/>
    <n v="0"/>
    <n v="0"/>
    <n v="0"/>
    <n v="0"/>
    <n v="0"/>
    <n v="0"/>
    <n v="0"/>
    <n v="0"/>
    <n v="0"/>
    <n v="0"/>
    <n v="0"/>
    <n v="0"/>
    <n v="0"/>
    <n v="0"/>
    <n v="0"/>
    <n v="0"/>
    <n v="0"/>
    <n v="0"/>
    <n v="0"/>
    <n v="0"/>
    <n v="0"/>
    <n v="0"/>
    <n v="0"/>
    <n v="0"/>
    <n v="0"/>
    <n v="0"/>
    <n v="0"/>
    <n v="0"/>
    <n v="0"/>
    <n v="0"/>
    <n v="0"/>
    <n v="0"/>
    <n v="0"/>
    <n v="0"/>
    <n v="0"/>
    <n v="35327.891156462581"/>
    <n v="33645.610625202455"/>
    <n v="32043.438690669012"/>
    <n v="30517.560657780006"/>
    <n v="29064.343483600012"/>
    <n v="27680.327127238099"/>
    <n v="26362.216311655338"/>
    <n v="25106.872677766987"/>
    <n v="23911.307312159035"/>
    <n v="22772.673630627651"/>
    <n v="21688.260600597765"/>
    <n v="20655.486286283583"/>
    <n v="19671.891701222463"/>
    <n v="18735.134953545199"/>
    <n v="17842.985670043046"/>
    <n v="16993.319685755279"/>
    <n v="16184.113986433602"/>
    <n v="15413.441891841525"/>
    <n v="14679.4684684205"/>
    <n v="13980.446160400477"/>
    <n v="13314.710628952836"/>
    <n v="12680.676789478888"/>
    <n v="12076.835037598943"/>
    <n v="11501.747654856135"/>
    <n v="10954.045385577272"/>
    <n v="10432.424176740258"/>
    <n v="9935.6420730859609"/>
    <n v="9462.5162600818658"/>
    <n v="9011.9202476970186"/>
    <n v="8582.7811882828719"/>
    <n v="8174.0773221741638"/>
    <n v="7784.8355449277751"/>
    <n v="7414.1290904074049"/>
    <n v="7061.0753241975281"/>
    <n v="6724.8336420928845"/>
    <n v="6404.6034686598896"/>
    <n v="6099.6223511046574"/>
    <n v="5809.1641439091964"/>
    <n v="5532.5372799135212"/>
    <n v="5269.0831237271623"/>
    <n v="0"/>
    <n v="160598.84461371406"/>
    <x v="413"/>
  </r>
  <r>
    <s v="ÚĽUV"/>
    <s v="Ústredie ľudovej umeleckej výroby"/>
    <x v="429"/>
    <s v="R"/>
    <s v="Rekonštrukcia kotolne v MĽUV Stupava"/>
    <s v="V objekte ÚĽUV v Stupave sídli Múzeum ľudovej umeleckej výroby. Budova je vybavená zastaralou kotolňou, čo predstavuje riziko nielen pre zamestnancov a návštevníkov múzea, ale aj pre trvalé uloženie zbierkových predmetov múzea v depozitári. "/>
    <s v="Cieľom je modernizácia vybavenia objektu MĽUV v Stupave."/>
    <s v="N/A"/>
    <s v="Zákon č. 278/1993 Z.z. o správe majetku štátu, §3 ods. 2"/>
    <n v="40"/>
    <x v="0"/>
    <n v="7000"/>
    <s v="Nová kotolňa znamená šetrenie  energií a celkovo nákladov na prevádzku, zároveň šetrí náklady na zamestnacov (neustále sledovanie porúch a ich odstraňovanie)"/>
    <x v="1"/>
    <x v="2"/>
    <s v="0 Odstránenie havarijného stavu"/>
    <s v="08 Realizované"/>
    <s v="vlastné zdroje"/>
    <s v="08S0107"/>
    <s v="áno"/>
    <n v="1"/>
    <n v="9108"/>
    <n v="0"/>
    <n v="9108"/>
    <n v="0"/>
    <n v="0"/>
    <n v="0"/>
    <n v="0"/>
    <n v="0"/>
    <n v="0"/>
    <n v="0"/>
    <n v="0"/>
    <n v="0"/>
    <s v="-"/>
    <n v="0"/>
    <n v="0"/>
    <n v="0"/>
    <n v="0"/>
    <n v="0"/>
    <n v="0"/>
    <n v="0"/>
    <n v="0"/>
    <n v="0"/>
    <n v="0"/>
    <n v="0"/>
    <m/>
    <n v="1"/>
    <n v="0"/>
    <s v="0"/>
    <n v="9"/>
    <n v="1"/>
    <n v="1"/>
    <n v="1"/>
    <n v="1"/>
    <n v="1"/>
    <n v="1"/>
    <n v="1"/>
    <n v="0"/>
    <n v="1"/>
    <n v="1"/>
    <n v="0"/>
    <n v="0"/>
    <n v="1"/>
    <n v="1"/>
    <n v="1"/>
    <n v="0"/>
    <n v="9108"/>
    <n v="0"/>
    <n v="0"/>
    <n v="0"/>
    <n v="0"/>
    <n v="0"/>
    <n v="0"/>
    <n v="0"/>
    <n v="0"/>
    <n v="0"/>
    <n v="0"/>
    <n v="0"/>
    <n v="0"/>
    <n v="0"/>
    <n v="0"/>
    <n v="0"/>
    <n v="0"/>
    <n v="0"/>
    <n v="0"/>
    <n v="0"/>
    <n v="0"/>
    <n v="0"/>
    <n v="0"/>
    <n v="0"/>
    <n v="0"/>
    <n v="0"/>
    <n v="0"/>
    <n v="0"/>
    <n v="0"/>
    <n v="0"/>
    <n v="0"/>
    <n v="0"/>
    <n v="0"/>
    <n v="0"/>
    <n v="0"/>
    <n v="0"/>
    <n v="0"/>
    <n v="0"/>
    <n v="0"/>
    <n v="0"/>
    <n v="0"/>
    <n v="0"/>
    <n v="0"/>
    <n v="7000"/>
    <n v="7000"/>
    <n v="7000"/>
    <n v="7000"/>
    <n v="7000"/>
    <n v="7000"/>
    <n v="7000"/>
    <n v="7000"/>
    <n v="7000"/>
    <n v="7000"/>
    <n v="7000"/>
    <n v="7000"/>
    <n v="7000"/>
    <n v="7000"/>
    <n v="7000"/>
    <n v="7000"/>
    <n v="7000"/>
    <n v="7000"/>
    <n v="7000"/>
    <n v="7000"/>
    <n v="7000"/>
    <n v="7000"/>
    <n v="7000"/>
    <n v="7000"/>
    <n v="7000"/>
    <n v="7000"/>
    <n v="7000"/>
    <n v="7000"/>
    <n v="7000"/>
    <n v="7000"/>
    <n v="7000"/>
    <n v="7000"/>
    <n v="7000"/>
    <n v="7000"/>
    <n v="7000"/>
    <n v="7000"/>
    <n v="7000"/>
    <n v="7000"/>
    <n v="7000"/>
    <n v="7000"/>
    <n v="7000"/>
    <n v="7000"/>
    <n v="7000"/>
    <n v="0"/>
    <n v="0"/>
    <n v="0"/>
    <n v="0"/>
    <n v="0"/>
    <n v="0"/>
    <n v="0"/>
    <n v="0"/>
    <n v="0"/>
    <n v="0"/>
    <n v="0"/>
    <n v="0"/>
    <n v="0"/>
    <n v="0"/>
    <n v="0"/>
    <n v="0"/>
    <n v="0"/>
    <n v="0"/>
    <n v="0"/>
    <n v="0"/>
    <n v="0"/>
    <n v="0"/>
    <n v="0"/>
    <n v="0"/>
    <n v="0"/>
    <n v="0"/>
    <n v="0"/>
    <n v="0"/>
    <n v="0"/>
    <n v="0"/>
    <n v="0"/>
    <n v="0"/>
    <n v="0"/>
    <n v="0"/>
    <n v="0"/>
    <n v="0"/>
    <n v="0"/>
    <n v="0"/>
    <n v="0"/>
    <n v="0"/>
    <n v="6349.2063492063489"/>
    <n v="6046.8631897203322"/>
    <n v="5758.9173235431736"/>
    <n v="5484.6831652792125"/>
    <n v="5223.5077764563939"/>
    <n v="4974.7693109108504"/>
    <n v="4737.8755342008099"/>
    <n v="4512.2624135245806"/>
    <n v="4297.3927747853149"/>
    <n v="4092.755023605062"/>
    <n v="3897.8619272429164"/>
    <n v="3712.2494545170625"/>
    <n v="3535.4756709686321"/>
    <n v="3367.1196866367914"/>
    <n v="3206.7806539398016"/>
    <n v="3054.0768132760008"/>
    <n v="2908.6445840723818"/>
    <n v="2770.1376991165544"/>
    <n v="2638.2263801110043"/>
    <n v="2512.5965524866706"/>
    <n v="2392.949097606353"/>
    <n v="2278.9991405774786"/>
    <n v="2170.4753719785517"/>
    <n v="2067.1194018843348"/>
    <n v="1968.6851446517474"/>
    <n v="1874.938233001664"/>
    <n v="1785.655460001585"/>
    <n v="1700.6242476205568"/>
    <n v="1619.6421405910071"/>
    <n v="1542.5163243723871"/>
    <n v="1469.0631660689401"/>
    <n v="1399.1077772085143"/>
    <n v="1332.4835973414424"/>
    <n v="1269.0319974680401"/>
    <n v="1208.6019023505146"/>
    <n v="1151.0494308100137"/>
    <n v="1096.2375531523942"/>
    <n v="1044.035764907042"/>
    <n v="994.31977610194485"/>
    <n v="946.97121533518543"/>
    <n v="0"/>
    <n v="114393.9090266296"/>
    <x v="413"/>
  </r>
  <r>
    <s v="NDKE"/>
    <s v="Národné divadlo Košice"/>
    <x v="430"/>
    <n v="1"/>
    <s v="Budova riaditeľstva a skúšobní - výmena zariadení trafostanice /Havarijný stav/"/>
    <s v="Výmenou jestvujúceho vybavenia trafostanice, ktoré je technicky nevyhovujúce /kapacitne predimenzované, v prípade havarijného stavu nie je možné odpojiť transformátor od technických zariadení v jednotlivých poliach VN rozvodov, vizuálne vidieť priesak chladiaceho oleja, nie sú možné opravy z dôvodu nedostupnosti náhradných dielov/ je zabezpečenie plynulej dodávky elektriny do objektu riaditeľstva a skúšobní a do objektu historickej budovy divadla. Transformátory sú vo vlastníctve SR."/>
    <s v="Zabezpečiť prevádzku divadla plynulou dodávkou elektriny pre objekt riaditeľstva a skúšobní a pre objekt historickej budovy divadla v súlade s platnou legislatívou a bezpečnou prevádzkou."/>
    <s v="N/A"/>
    <s v="Zákon č. 124/2006 Z.z. o bezpečnosti a ochrane zdravia pri práci, § 5 ods. 1 a ods.2 písm. a) a c) a d) a h) a §6 ods. 1 písm. b) a d)a  f); Zákon č. 278/1993 Z.z. o správe majetku štátu, §3 ods. 2; Zákon č. 50/1976 Z. z.stavebný zákon, §86 ods. 1"/>
    <n v="40"/>
    <x v="1"/>
    <n v="52367"/>
    <s v="Počet návštevníkov je za objekt Historická budova divadla v roku 2022."/>
    <x v="1"/>
    <x v="2"/>
    <s v="0 Odstránenie havarijného stavu"/>
    <s v="07 V realizácii"/>
    <s v="kombinované"/>
    <s v="08S0101 Divadlá a divadelná činnosť"/>
    <s v="áno"/>
    <n v="0.95"/>
    <n v="72640"/>
    <n v="3840"/>
    <n v="3840"/>
    <n v="68800"/>
    <n v="0"/>
    <n v="0"/>
    <n v="0"/>
    <n v="0"/>
    <n v="0"/>
    <n v="0"/>
    <n v="0"/>
    <n v="0"/>
    <s v="-"/>
    <n v="0"/>
    <n v="0"/>
    <n v="0"/>
    <n v="0"/>
    <n v="0"/>
    <n v="0"/>
    <n v="0"/>
    <n v="0"/>
    <n v="0"/>
    <n v="0"/>
    <n v="0"/>
    <s v="V roku 2021 bola spracovaná projektová dokumentáca pre realizáciu stavby vo výške 3.840,- EUR hradená z vlastných zdrojov."/>
    <n v="1"/>
    <n v="0"/>
    <s v="0"/>
    <n v="8"/>
    <n v="1"/>
    <n v="1"/>
    <n v="0"/>
    <n v="1"/>
    <n v="1"/>
    <n v="1"/>
    <n v="1"/>
    <n v="0"/>
    <n v="1"/>
    <n v="1"/>
    <n v="0"/>
    <n v="0"/>
    <n v="1"/>
    <n v="1"/>
    <n v="1"/>
    <n v="0"/>
    <n v="3840"/>
    <n v="68800"/>
    <n v="0"/>
    <n v="0"/>
    <n v="0"/>
    <n v="0"/>
    <n v="0"/>
    <n v="0"/>
    <n v="0"/>
    <n v="0"/>
    <n v="0"/>
    <n v="0"/>
    <n v="0"/>
    <n v="0"/>
    <n v="0"/>
    <n v="0"/>
    <n v="0"/>
    <n v="0"/>
    <n v="0"/>
    <n v="0"/>
    <n v="0"/>
    <n v="0"/>
    <n v="0"/>
    <n v="0"/>
    <n v="0"/>
    <n v="0"/>
    <n v="0"/>
    <n v="0"/>
    <n v="0"/>
    <n v="0"/>
    <n v="0"/>
    <n v="0"/>
    <n v="0"/>
    <n v="0"/>
    <n v="0"/>
    <n v="0"/>
    <n v="0"/>
    <n v="0"/>
    <n v="0"/>
    <n v="0"/>
    <n v="0"/>
    <n v="0"/>
    <n v="0"/>
    <n v="52367"/>
    <n v="52367"/>
    <n v="52367"/>
    <n v="52367"/>
    <n v="52367"/>
    <n v="52367"/>
    <n v="52367"/>
    <n v="52367"/>
    <n v="52367"/>
    <n v="52367"/>
    <n v="52367"/>
    <n v="52367"/>
    <n v="52367"/>
    <n v="52367"/>
    <n v="52367"/>
    <n v="52367"/>
    <n v="52367"/>
    <n v="52367"/>
    <n v="52367"/>
    <n v="52367"/>
    <n v="52367"/>
    <n v="52367"/>
    <n v="52367"/>
    <n v="52367"/>
    <n v="52367"/>
    <n v="52367"/>
    <n v="52367"/>
    <n v="52367"/>
    <n v="52367"/>
    <n v="52367"/>
    <n v="52367"/>
    <n v="52367"/>
    <n v="52367"/>
    <n v="52367"/>
    <n v="52367"/>
    <n v="52367"/>
    <n v="52367"/>
    <n v="52367"/>
    <n v="52367"/>
    <n v="52367"/>
    <n v="52367"/>
    <n v="52367"/>
    <n v="52367"/>
    <n v="0"/>
    <n v="0"/>
    <n v="0"/>
    <n v="0"/>
    <n v="0"/>
    <n v="0"/>
    <n v="0"/>
    <n v="0"/>
    <n v="0"/>
    <n v="0"/>
    <n v="0"/>
    <n v="0"/>
    <n v="0"/>
    <n v="0"/>
    <n v="0"/>
    <n v="0"/>
    <n v="0"/>
    <n v="0"/>
    <n v="0"/>
    <n v="0"/>
    <n v="0"/>
    <n v="0"/>
    <n v="0"/>
    <n v="0"/>
    <n v="0"/>
    <n v="0"/>
    <n v="0"/>
    <n v="0"/>
    <n v="0"/>
    <n v="0"/>
    <n v="0"/>
    <n v="0"/>
    <n v="0"/>
    <n v="0"/>
    <n v="0"/>
    <n v="0"/>
    <n v="0"/>
    <n v="0"/>
    <n v="0"/>
    <n v="0"/>
    <n v="47498.4126984127"/>
    <n v="45236.583522297806"/>
    <n v="43082.46049742648"/>
    <n v="41030.914759453786"/>
    <n v="39077.06167567028"/>
    <n v="37216.249214924072"/>
    <n v="35444.046871356259"/>
    <n v="33756.235115577387"/>
    <n v="32148.795348168944"/>
    <n v="30617.900331589466"/>
    <n v="29159.905077704258"/>
    <n v="27771.338169242146"/>
    <n v="26448.893494516335"/>
    <n v="25189.422375729835"/>
    <n v="23989.926072123657"/>
    <n v="22847.548640117762"/>
    <n v="21759.57013344549"/>
    <n v="20723.400127090943"/>
    <n v="19736.571549610424"/>
    <n v="18796.734809152782"/>
    <n v="17901.652199193129"/>
    <n v="17049.192570660118"/>
    <n v="16237.326257771543"/>
    <n v="15464.120245496708"/>
    <n v="14727.733567139721"/>
    <n v="14026.412921085448"/>
    <n v="13358.488496271857"/>
    <n v="12722.369996449384"/>
    <n v="12116.542853761322"/>
    <n v="11539.564622629827"/>
    <n v="10990.061545361741"/>
    <n v="10466.725281296896"/>
    <n v="9968.30979171133"/>
    <n v="9493.6283730584073"/>
    <n v="9041.5508314841991"/>
    <n v="8611.0007918897136"/>
    <n v="8200.9531351330606"/>
    <n v="7810.4315572695805"/>
    <n v="7438.5062450186488"/>
    <n v="7084.2916619225225"/>
    <n v="0"/>
    <n v="855780.83342821593"/>
    <x v="413"/>
  </r>
  <r>
    <s v="SNM"/>
    <s v="SNM - Prírodovedné múzeum"/>
    <x v="431"/>
    <s v="R"/>
    <s v="Zázrak prírody - Človek v čase a priestore"/>
    <s v="Zrealizované_x000a_Nová antropologická expozícia - realizovaná a otvorená pre verejnosť 8.6.2021"/>
    <s v="dokončenie a otvorenie expozície realizované"/>
    <s v="N/A"/>
    <m/>
    <n v="10"/>
    <x v="1"/>
    <n v="53765"/>
    <s v="projekt bol zrealizovaný v 2021 zo ŠR"/>
    <x v="0"/>
    <x v="4"/>
    <s v="F2 Vytvorenie novej expozície/výstavy"/>
    <s v="08 Realizované"/>
    <s v="kombinované"/>
    <s v="08S0106 Múzeá a galérie  "/>
    <s v="áno"/>
    <n v="1"/>
    <n v="90000"/>
    <n v="0"/>
    <n v="90000"/>
    <n v="0"/>
    <n v="0"/>
    <n v="0"/>
    <n v="0"/>
    <n v="0"/>
    <n v="0"/>
    <n v="0"/>
    <n v="0"/>
    <n v="0"/>
    <s v="-"/>
    <n v="0"/>
    <n v="0"/>
    <n v="0"/>
    <n v="0"/>
    <n v="0"/>
    <n v="0"/>
    <n v="0"/>
    <n v="0"/>
    <n v="0"/>
    <n v="0"/>
    <n v="0"/>
    <s v="zrealizované 2021 ŠR - Cena Pamiatok a Múzeí za najlepšiu expozíciu"/>
    <n v="1"/>
    <n v="0"/>
    <s v="F2"/>
    <n v="8"/>
    <n v="1"/>
    <n v="1"/>
    <n v="1"/>
    <n v="1"/>
    <n v="1"/>
    <n v="1"/>
    <n v="1"/>
    <n v="0"/>
    <n v="1"/>
    <n v="0"/>
    <n v="0"/>
    <n v="1"/>
    <n v="0"/>
    <n v="1"/>
    <n v="1"/>
    <n v="0"/>
    <n v="90000"/>
    <n v="0"/>
    <n v="0"/>
    <n v="0"/>
    <n v="0"/>
    <n v="0"/>
    <n v="0"/>
    <n v="0"/>
    <n v="0"/>
    <n v="0"/>
    <n v="0"/>
    <n v="0"/>
    <n v="0"/>
    <n v="0"/>
    <n v="0"/>
    <n v="0"/>
    <n v="0"/>
    <n v="0"/>
    <n v="0"/>
    <n v="0"/>
    <n v="0"/>
    <n v="0"/>
    <n v="0"/>
    <n v="0"/>
    <n v="0"/>
    <n v="0"/>
    <n v="0"/>
    <n v="0"/>
    <n v="0"/>
    <n v="0"/>
    <n v="0"/>
    <n v="0"/>
    <n v="0"/>
    <n v="0"/>
    <n v="0"/>
    <n v="0"/>
    <n v="0"/>
    <n v="0"/>
    <n v="0"/>
    <n v="0"/>
    <n v="0"/>
    <n v="0"/>
    <n v="0"/>
    <n v="53765"/>
    <n v="53765"/>
    <n v="53765"/>
    <n v="53765"/>
    <n v="53765"/>
    <n v="53765"/>
    <n v="53765"/>
    <n v="53765"/>
    <n v="53765"/>
    <n v="53765"/>
    <n v="53765"/>
    <n v="53765"/>
    <n v="53765"/>
    <n v="53765"/>
    <n v="53765"/>
    <n v="53765"/>
    <n v="53765"/>
    <n v="53765"/>
    <n v="53765"/>
    <n v="53765"/>
    <n v="53765"/>
    <n v="53765"/>
    <n v="53765"/>
    <n v="53765"/>
    <n v="53765"/>
    <n v="53765"/>
    <n v="53765"/>
    <n v="53765"/>
    <n v="53765"/>
    <n v="53765"/>
    <n v="53765"/>
    <n v="53765"/>
    <n v="53765"/>
    <n v="53765"/>
    <n v="53765"/>
    <n v="53765"/>
    <n v="53765"/>
    <n v="53765"/>
    <n v="53765"/>
    <n v="53765"/>
    <n v="53765"/>
    <n v="53765"/>
    <n v="53765"/>
    <n v="0"/>
    <n v="0"/>
    <n v="0"/>
    <n v="0"/>
    <n v="0"/>
    <n v="0"/>
    <n v="0"/>
    <n v="0"/>
    <n v="0"/>
    <n v="0"/>
    <n v="0"/>
    <n v="0"/>
    <n v="0"/>
    <n v="0"/>
    <n v="0"/>
    <n v="0"/>
    <n v="0"/>
    <n v="0"/>
    <n v="0"/>
    <n v="0"/>
    <n v="0"/>
    <n v="0"/>
    <n v="0"/>
    <n v="0"/>
    <n v="0"/>
    <n v="0"/>
    <n v="0"/>
    <n v="0"/>
    <n v="0"/>
    <n v="0"/>
    <n v="0"/>
    <n v="0"/>
    <n v="0"/>
    <n v="0"/>
    <n v="0"/>
    <n v="0"/>
    <n v="0"/>
    <n v="0"/>
    <n v="0"/>
    <n v="0"/>
    <n v="48766.439909297049"/>
    <n v="46444.228485044805"/>
    <n v="44232.598557185534"/>
    <n v="42126.284340176695"/>
    <n v="40120.270800168284"/>
    <n v="38209.781714445977"/>
    <n v="36390.268299472365"/>
    <n v="34657.398380449871"/>
    <n v="33007.046076618928"/>
    <n v="31435.281977732306"/>
    <n v="29938.363788316488"/>
    <n v="28512.727417444268"/>
    <n v="27154.978492804072"/>
    <n v="25861.884278861013"/>
    <n v="24630.365979867634"/>
    <n v="23457.491409397742"/>
    <n v="22340.468008950233"/>
    <n v="21276.636199000219"/>
    <n v="20263.463046666879"/>
    <n v="19298.536234920837"/>
    <n v="18379.558318972227"/>
    <n v="17504.341256164022"/>
    <n v="16670.801196346689"/>
    <n v="15876.953520330178"/>
    <n v="15120.90811460017"/>
    <n v="14400.864871047779"/>
    <n v="13715.109400997888"/>
    <n v="13062.008953331318"/>
    <n v="12440.008526982214"/>
    <n v="11847.627168554483"/>
    <n v="11283.454446242367"/>
    <n v="10746.147091659397"/>
    <n v="10234.425801580377"/>
    <n v="9747.0721919813113"/>
    <n v="9282.9258971250601"/>
    <n v="8840.8818067857701"/>
    <n v="8419.8874350340684"/>
    <n v="8018.9404143181582"/>
    <n v="7637.0861088744377"/>
    <n v="7273.4153417851785"/>
    <n v="0"/>
    <n v="395389.59854059183"/>
    <x v="413"/>
  </r>
  <r>
    <s v="NDKE"/>
    <s v="Národné divadlo Košice"/>
    <x v="432"/>
    <s v="R"/>
    <s v="Nákup osobného automobilu /Minivan, Transportér a pod/ "/>
    <s v="Nákup mikrobusu /Minivan/ - obstaranie tohto 8 miestneho automobilu si vyžaduje prevádzka divadla, prevoz zamestnancov medzi objektami a taktiež na výkon práce mimo sídla organizácie. V súčasnej dobe divadlo nedisponuje takýmto automobilom, úspora nákladov na prepravovanie zamestnancov."/>
    <s v="Zabezpečenie dopravy zamestnancov na miesto výkonu práce a úspora nákladov na prepravu."/>
    <s v="N/A"/>
    <s v="Zákon č. 523/2004 Z. z. o rozpočtových pravidlách verejnej správy, §19 ods. 6"/>
    <n v="10"/>
    <x v="2"/>
    <n v="31200"/>
    <s v="počet najazdených km za rok 2022 a predpoklad na každý nasledujúci rok"/>
    <x v="0"/>
    <x v="0"/>
    <s v="C90 Dopravné prostriedky"/>
    <s v="08 Realizované"/>
    <s v="kombinované"/>
    <s v="08T0103 Podpora kultúrnych aktivít RO a PO"/>
    <s v="áno"/>
    <n v="0.99"/>
    <n v="54669"/>
    <n v="0"/>
    <n v="54669"/>
    <n v="0"/>
    <n v="0"/>
    <n v="0"/>
    <n v="0"/>
    <n v="0"/>
    <n v="0"/>
    <n v="0"/>
    <n v="0"/>
    <n v="0"/>
    <s v="-"/>
    <n v="0"/>
    <n v="0"/>
    <n v="0"/>
    <n v="0"/>
    <n v="0"/>
    <n v="0"/>
    <n v="0"/>
    <n v="0"/>
    <n v="0"/>
    <n v="0"/>
    <n v="0"/>
    <s v="Nákup bol zrealizovaný v 12/2021.                                                     Vo výške 669,- EUR bolo financovanie z vlastných prostriedkov a vo výške 54.000,- EUR zo štátneho rozpočtu."/>
    <n v="1"/>
    <n v="0"/>
    <s v="C90"/>
    <n v="9"/>
    <n v="1"/>
    <n v="1"/>
    <n v="1"/>
    <n v="1"/>
    <n v="1"/>
    <n v="1"/>
    <n v="1"/>
    <n v="0"/>
    <n v="1"/>
    <n v="0"/>
    <n v="0"/>
    <n v="1"/>
    <n v="1"/>
    <n v="1"/>
    <n v="1"/>
    <n v="0"/>
    <n v="54669"/>
    <n v="0"/>
    <n v="0"/>
    <n v="0"/>
    <n v="0"/>
    <n v="0"/>
    <n v="0"/>
    <n v="0"/>
    <n v="0"/>
    <n v="0"/>
    <n v="0"/>
    <n v="0"/>
    <n v="0"/>
    <n v="0"/>
    <n v="0"/>
    <n v="0"/>
    <n v="0"/>
    <n v="0"/>
    <n v="0"/>
    <n v="0"/>
    <n v="0"/>
    <n v="0"/>
    <n v="0"/>
    <n v="0"/>
    <n v="0"/>
    <n v="0"/>
    <n v="0"/>
    <n v="0"/>
    <n v="0"/>
    <n v="0"/>
    <n v="0"/>
    <n v="0"/>
    <n v="0"/>
    <n v="0"/>
    <n v="0"/>
    <n v="0"/>
    <n v="0"/>
    <n v="0"/>
    <n v="0"/>
    <n v="0"/>
    <n v="0"/>
    <n v="0"/>
    <n v="0"/>
    <n v="31200"/>
    <n v="31200"/>
    <n v="31200"/>
    <n v="31200"/>
    <n v="31200"/>
    <n v="31200"/>
    <n v="31200"/>
    <n v="31200"/>
    <n v="31200"/>
    <n v="31200"/>
    <n v="31200"/>
    <n v="31200"/>
    <n v="31200"/>
    <n v="31200"/>
    <n v="31200"/>
    <n v="31200"/>
    <n v="31200"/>
    <n v="31200"/>
    <n v="31200"/>
    <n v="31200"/>
    <n v="31200"/>
    <n v="31200"/>
    <n v="31200"/>
    <n v="31200"/>
    <n v="31200"/>
    <n v="31200"/>
    <n v="31200"/>
    <n v="31200"/>
    <n v="31200"/>
    <n v="31200"/>
    <n v="31200"/>
    <n v="31200"/>
    <n v="31200"/>
    <n v="31200"/>
    <n v="31200"/>
    <n v="31200"/>
    <n v="31200"/>
    <n v="31200"/>
    <n v="31200"/>
    <n v="31200"/>
    <n v="31200"/>
    <n v="31200"/>
    <n v="31200"/>
    <n v="0"/>
    <n v="0"/>
    <n v="0"/>
    <n v="0"/>
    <n v="0"/>
    <n v="0"/>
    <n v="0"/>
    <n v="0"/>
    <n v="0"/>
    <n v="0"/>
    <n v="0"/>
    <n v="0"/>
    <n v="0"/>
    <n v="0"/>
    <n v="0"/>
    <n v="0"/>
    <n v="0"/>
    <n v="0"/>
    <n v="0"/>
    <n v="0"/>
    <n v="0"/>
    <n v="0"/>
    <n v="0"/>
    <n v="0"/>
    <n v="0"/>
    <n v="0"/>
    <n v="0"/>
    <n v="0"/>
    <n v="0"/>
    <n v="0"/>
    <n v="0"/>
    <n v="0"/>
    <n v="0"/>
    <n v="0"/>
    <n v="0"/>
    <n v="0"/>
    <n v="0"/>
    <n v="0"/>
    <n v="0"/>
    <n v="0"/>
    <n v="28299.319727891154"/>
    <n v="26951.733074182051"/>
    <n v="25668.317213506718"/>
    <n v="24446.01639381592"/>
    <n v="23281.920375062782"/>
    <n v="22173.25750005979"/>
    <n v="21117.388095295039"/>
    <n v="20111.798185995274"/>
    <n v="19154.093510471692"/>
    <n v="18241.993819496845"/>
    <n v="17373.327447139858"/>
    <n v="16546.026140133195"/>
    <n v="15758.120133460188"/>
    <n v="15007.73346043827"/>
    <n v="14293.079486131686"/>
    <n v="13612.456653458748"/>
    <n v="12964.244431865474"/>
    <n v="12346.899458919499"/>
    <n v="11758.951865637619"/>
    <n v="11199.001776797732"/>
    <n v="10665.715977902602"/>
    <n v="10157.82474085962"/>
    <n v="9674.1188008186873"/>
    <n v="9213.4464769701772"/>
    <n v="8774.7109304477872"/>
    <n v="8356.8675528074164"/>
    <n v="7958.9214788642075"/>
    <n v="7579.9252179659097"/>
    <n v="7218.976398062774"/>
    <n v="6875.2156172026389"/>
    <n v="6547.8243973358476"/>
    <n v="6236.0232355579501"/>
    <n v="5939.0697481504285"/>
    <n v="5656.256903000407"/>
    <n v="5386.9113361908649"/>
    <n v="5130.3917487532044"/>
    <n v="4886.0873797649574"/>
    <n v="4653.4165521571013"/>
    <n v="4431.8252877686682"/>
    <n v="4220.7859883511128"/>
    <n v="0"/>
    <n v="229445.83789577728"/>
    <x v="413"/>
  </r>
  <r>
    <s v="ŠO "/>
    <s v="Štátna opera "/>
    <x v="433"/>
    <s v="R"/>
    <s v="Nákup motorových vozidiel"/>
    <s v="Výmena technicky opotrebovaných vozidiel za nové."/>
    <s v="Cieľom projektu je zníženie nákladov spojených s opravami vozdiel a tiež zvýšenie bezpečnosti premávky."/>
    <s v="N/A"/>
    <s v="Zriaďovacia listina ŠO, Čl. I, bod 2 k; Zákon č. 278/1993 Z. z. o správe majetku štátu, §3 ods. 2"/>
    <n v="10"/>
    <x v="2"/>
    <n v="11000"/>
    <s v="osobné vozidlo najazdní ročne priemerne 11 000 km"/>
    <x v="0"/>
    <x v="0"/>
    <s v="C90 Dopravné prostriedky"/>
    <s v="08 Realizované"/>
    <s v="štátny rozpočet"/>
    <s v="08S0101"/>
    <s v="áno"/>
    <n v="1"/>
    <n v="23949.300000000003"/>
    <n v="0"/>
    <n v="0"/>
    <n v="23949.300000000003"/>
    <n v="0"/>
    <n v="0"/>
    <n v="0"/>
    <n v="0"/>
    <n v="0"/>
    <n v="0"/>
    <n v="0"/>
    <n v="0"/>
    <s v="-"/>
    <n v="0"/>
    <n v="0"/>
    <n v="0"/>
    <n v="0"/>
    <n v="0"/>
    <n v="0"/>
    <n v="0"/>
    <n v="0"/>
    <n v="0"/>
    <n v="0"/>
    <n v="0"/>
    <m/>
    <n v="1"/>
    <n v="0"/>
    <s v="C90"/>
    <n v="9"/>
    <n v="1"/>
    <n v="1"/>
    <n v="1"/>
    <n v="1"/>
    <n v="1"/>
    <n v="1"/>
    <n v="1"/>
    <n v="0"/>
    <n v="1"/>
    <n v="0"/>
    <n v="0"/>
    <n v="1"/>
    <n v="1"/>
    <n v="1"/>
    <n v="1"/>
    <n v="0"/>
    <n v="0"/>
    <n v="23949.300000000003"/>
    <n v="0"/>
    <n v="0"/>
    <n v="0"/>
    <n v="0"/>
    <n v="0"/>
    <n v="0"/>
    <n v="0"/>
    <n v="0"/>
    <n v="0"/>
    <n v="0"/>
    <n v="0"/>
    <n v="0"/>
    <n v="0"/>
    <n v="0"/>
    <n v="0"/>
    <n v="0"/>
    <n v="0"/>
    <n v="0"/>
    <n v="0"/>
    <n v="0"/>
    <n v="0"/>
    <n v="0"/>
    <n v="0"/>
    <n v="0"/>
    <n v="0"/>
    <n v="0"/>
    <n v="0"/>
    <n v="0"/>
    <n v="0"/>
    <n v="0"/>
    <n v="0"/>
    <n v="0"/>
    <n v="0"/>
    <n v="0"/>
    <n v="0"/>
    <n v="0"/>
    <n v="0"/>
    <n v="0"/>
    <n v="0"/>
    <n v="0"/>
    <n v="0"/>
    <n v="11000"/>
    <n v="11000"/>
    <n v="11000"/>
    <n v="11000"/>
    <n v="11000"/>
    <n v="11000"/>
    <n v="11000"/>
    <n v="11000"/>
    <n v="11000"/>
    <n v="11000"/>
    <n v="11000"/>
    <n v="11000"/>
    <n v="11000"/>
    <n v="11000"/>
    <n v="11000"/>
    <n v="11000"/>
    <n v="11000"/>
    <n v="11000"/>
    <n v="11000"/>
    <n v="11000"/>
    <n v="11000"/>
    <n v="11000"/>
    <n v="11000"/>
    <n v="11000"/>
    <n v="11000"/>
    <n v="11000"/>
    <n v="11000"/>
    <n v="11000"/>
    <n v="11000"/>
    <n v="11000"/>
    <n v="11000"/>
    <n v="11000"/>
    <n v="11000"/>
    <n v="11000"/>
    <n v="11000"/>
    <n v="11000"/>
    <n v="11000"/>
    <n v="11000"/>
    <n v="11000"/>
    <n v="11000"/>
    <n v="11000"/>
    <n v="11000"/>
    <n v="11000"/>
    <n v="0"/>
    <n v="0"/>
    <n v="0"/>
    <n v="0"/>
    <n v="0"/>
    <n v="0"/>
    <n v="0"/>
    <n v="0"/>
    <n v="0"/>
    <n v="0"/>
    <n v="0"/>
    <n v="0"/>
    <n v="0"/>
    <n v="0"/>
    <n v="0"/>
    <n v="0"/>
    <n v="0"/>
    <n v="0"/>
    <n v="0"/>
    <n v="0"/>
    <n v="0"/>
    <n v="0"/>
    <n v="0"/>
    <n v="0"/>
    <n v="0"/>
    <n v="0"/>
    <n v="0"/>
    <n v="0"/>
    <n v="0"/>
    <n v="0"/>
    <n v="0"/>
    <n v="0"/>
    <n v="0"/>
    <n v="0"/>
    <n v="0"/>
    <n v="0"/>
    <n v="0"/>
    <n v="0"/>
    <n v="0"/>
    <n v="0"/>
    <n v="9977.3242630385485"/>
    <n v="9502.2135838462364"/>
    <n v="9049.7272227107023"/>
    <n v="8618.7878311530476"/>
    <n v="8208.3693630029047"/>
    <n v="7817.4946314313356"/>
    <n v="7445.2329823155587"/>
    <n v="7090.6980783957697"/>
    <n v="6753.0457889483523"/>
    <n v="6431.4721799508116"/>
    <n v="6125.2115999531543"/>
    <n v="5833.5348570982414"/>
    <n v="5555.7474829507073"/>
    <n v="5291.1880790006717"/>
    <n v="5039.2267419054024"/>
    <n v="4799.2635637194298"/>
    <n v="4570.7272035423148"/>
    <n v="4353.0735271831563"/>
    <n v="4145.7843116030062"/>
    <n v="3948.3660110504825"/>
    <n v="3760.348581952841"/>
    <n v="3581.2843637646097"/>
    <n v="3410.7470131091522"/>
    <n v="3248.3304886753831"/>
    <n v="3093.6480844527459"/>
    <n v="2946.3315090026149"/>
    <n v="2806.0300085739191"/>
    <n v="2672.4095319751605"/>
    <n v="2545.1519352144396"/>
    <n v="2423.9542240137512"/>
    <n v="2308.5278323940488"/>
    <n v="2198.5979356133798"/>
    <n v="2093.9027958222664"/>
    <n v="1994.1931388783487"/>
    <n v="1899.2315608365229"/>
    <n v="1808.7919627014501"/>
    <n v="1722.6590120966196"/>
    <n v="1640.6276305682088"/>
    <n v="1562.5025053030561"/>
    <n v="1488.0976240981486"/>
    <n v="0"/>
    <n v="80894.365924793266"/>
    <x v="413"/>
  </r>
  <r>
    <s v="ŠVK PO"/>
    <s v="Štátna vedecká knižnica v Prešove"/>
    <x v="434"/>
    <n v="4"/>
    <s v="RemoteLocker - rozšírenie"/>
    <s v="Rozšírením zariadenia o 2 úložné jednotky sa posilní forma samoobslužného vyzdvihnutia objednaných dokumentov a zlepší sa propagácia nových titulov s možnosťou ich priamej výpožičky "/>
    <s v="Rozšírenie poskytovania výpožičných služieb o nonstop výpožičky a o priamu ponuku najaktuálnejších dokumentov v samoobslužnom režime 24/7/365"/>
    <s v="N/A"/>
    <s v="Stratégia rozvoja slovenského knihovníctva na roky 2015 – 2020, /strategická oblasť 3/ cieľ 3.4.1.; Zákon č. 126/ 2015 Z. z. o knižniciach, §4 ods. 1 c) a 1 d) a  §15 a); Zákon č. 49/2002 Z.z. o ochrane pamiatkového fondu, §27 ods. 1 a §28 ods. 2 a) a b)"/>
    <n v="10"/>
    <x v="3"/>
    <n v="8760"/>
    <s v="zariadenie je k dispozícii v režime 24/7/365"/>
    <x v="0"/>
    <x v="0"/>
    <s v="C7 Zabezpečovacia technika"/>
    <s v="01 Investičný zámer"/>
    <s v="štátny rozpočet"/>
    <s v="08T 0109"/>
    <s v="nie"/>
    <n v="1"/>
    <n v="21756"/>
    <n v="0"/>
    <n v="0"/>
    <n v="21756"/>
    <n v="0"/>
    <n v="0"/>
    <n v="0"/>
    <n v="0"/>
    <n v="0"/>
    <n v="0"/>
    <n v="0"/>
    <n v="0"/>
    <s v="-"/>
    <n v="0"/>
    <n v="0"/>
    <n v="0"/>
    <n v="0"/>
    <n v="0"/>
    <n v="0"/>
    <n v="0"/>
    <n v="0"/>
    <n v="0"/>
    <n v="0"/>
    <n v="0"/>
    <m/>
    <n v="1"/>
    <n v="0"/>
    <s v="C7"/>
    <n v="9"/>
    <n v="1"/>
    <n v="1"/>
    <n v="1"/>
    <n v="1"/>
    <n v="1"/>
    <n v="1"/>
    <n v="1"/>
    <n v="0"/>
    <n v="1"/>
    <n v="0"/>
    <n v="0"/>
    <n v="1"/>
    <n v="1"/>
    <n v="1"/>
    <n v="0"/>
    <n v="1"/>
    <n v="0"/>
    <n v="21756"/>
    <n v="0"/>
    <n v="0"/>
    <n v="0"/>
    <n v="0"/>
    <n v="0"/>
    <n v="0"/>
    <n v="0"/>
    <n v="0"/>
    <n v="0"/>
    <n v="0"/>
    <n v="0"/>
    <n v="0"/>
    <n v="0"/>
    <n v="0"/>
    <n v="0"/>
    <n v="0"/>
    <n v="0"/>
    <n v="0"/>
    <n v="0"/>
    <n v="0"/>
    <n v="0"/>
    <n v="0"/>
    <n v="0"/>
    <n v="0"/>
    <n v="0"/>
    <n v="0"/>
    <n v="0"/>
    <n v="0"/>
    <n v="0"/>
    <n v="0"/>
    <n v="0"/>
    <n v="0"/>
    <n v="0"/>
    <n v="0"/>
    <n v="0"/>
    <n v="0"/>
    <n v="0"/>
    <n v="0"/>
    <n v="0"/>
    <n v="0"/>
    <n v="0"/>
    <n v="8760"/>
    <n v="8760"/>
    <n v="8760"/>
    <n v="8760"/>
    <n v="8760"/>
    <n v="8760"/>
    <n v="8760"/>
    <n v="8760"/>
    <n v="8760"/>
    <n v="8760"/>
    <n v="8760"/>
    <n v="8760"/>
    <n v="8760"/>
    <n v="8760"/>
    <n v="8760"/>
    <n v="8760"/>
    <n v="8760"/>
    <n v="8760"/>
    <n v="8760"/>
    <n v="8760"/>
    <n v="8760"/>
    <n v="8760"/>
    <n v="8760"/>
    <n v="8760"/>
    <n v="8760"/>
    <n v="8760"/>
    <n v="8760"/>
    <n v="8760"/>
    <n v="8760"/>
    <n v="8760"/>
    <n v="8760"/>
    <n v="8760"/>
    <n v="8760"/>
    <n v="8760"/>
    <n v="8760"/>
    <n v="8760"/>
    <n v="8760"/>
    <n v="8760"/>
    <n v="8760"/>
    <n v="8760"/>
    <n v="8760"/>
    <n v="8760"/>
    <n v="8760"/>
    <n v="0"/>
    <n v="0"/>
    <n v="0"/>
    <n v="0"/>
    <n v="0"/>
    <n v="0"/>
    <n v="0"/>
    <n v="0"/>
    <n v="0"/>
    <n v="0"/>
    <n v="0"/>
    <n v="0"/>
    <n v="0"/>
    <n v="0"/>
    <n v="0"/>
    <n v="0"/>
    <n v="0"/>
    <n v="0"/>
    <n v="0"/>
    <n v="0"/>
    <n v="0"/>
    <n v="0"/>
    <n v="0"/>
    <n v="0"/>
    <n v="0"/>
    <n v="0"/>
    <n v="0"/>
    <n v="0"/>
    <n v="0"/>
    <n v="0"/>
    <n v="0"/>
    <n v="0"/>
    <n v="0"/>
    <n v="0"/>
    <n v="0"/>
    <n v="0"/>
    <n v="0"/>
    <n v="0"/>
    <n v="0"/>
    <n v="0"/>
    <n v="7945.5782312925166"/>
    <n v="7567.21736313573"/>
    <n v="7206.8736791768861"/>
    <n v="6863.6892182637002"/>
    <n v="6536.8468745368582"/>
    <n v="6225.5684519398637"/>
    <n v="5929.1128113712994"/>
    <n v="5646.7741060679045"/>
    <n v="5377.8801010170519"/>
    <n v="5121.7905723971917"/>
    <n v="4877.8957832354217"/>
    <n v="4645.615031652781"/>
    <n v="4424.3952682407453"/>
    <n v="4213.7097792768991"/>
    <n v="4013.0569326446657"/>
    <n v="3821.9589834711101"/>
    <n v="3639.9609366391524"/>
    <n v="3466.6294634658593"/>
    <n v="3301.5518699674853"/>
    <n v="3144.3351142547481"/>
    <n v="2994.6048707188079"/>
    <n v="2852.0046387798161"/>
    <n v="2716.1948940760158"/>
    <n v="2586.8522800723958"/>
    <n v="2463.6688381641866"/>
    <n v="2346.3512744420823"/>
    <n v="2234.6202613734122"/>
    <n v="2128.2097727365826"/>
    <n v="2026.8664502253173"/>
    <n v="1930.3490002145872"/>
    <n v="1838.4276192519878"/>
    <n v="1750.8834469066551"/>
    <n v="1667.5080446730049"/>
    <n v="1588.1028996885759"/>
    <n v="1512.4789520843583"/>
    <n v="1440.4561448422457"/>
    <n v="1371.8629950878533"/>
    <n v="1306.5361857979553"/>
    <n v="1244.3201769504337"/>
    <n v="1185.0668351908892"/>
    <n v="0"/>
    <n v="64421.331409199003"/>
    <x v="413"/>
  </r>
  <r>
    <s v="ŠO "/>
    <s v="Štátna opera "/>
    <x v="435"/>
    <s v="R"/>
    <s v="Klimatizácia apartmánov, šatní orchestra 5.NP a šatní zboru a sólistov 2.NP"/>
    <s v="Projekt &quot;Klimatizácia apartmánov, šatní orchestra 5.NP a šatní zboru a sólistov 2.NP&quot; rieši doplnenie klimatizačných jednotiek v priestoroch budovy Štátnej opery."/>
    <s v="Projekt &quot;Klimatizácia apartmánov, šatní orchestra 5.NP a šatní zboru a sólistov 2.NP&quot; zabezpečí pre zamestnancov Štátnej opery tepelnú pohodu hlavne v letných mesiacoch."/>
    <s v="N/A"/>
    <s v="Zriaďovacia listina ŠO, Čl. I, bod 2 k; Zákon č. 278/1993 Z.z. o správe majetku štátu, čl. I § 3, bod 2"/>
    <n v="40"/>
    <x v="1"/>
    <n v="38949"/>
    <s v="celkový počet ľudí za rok 2019"/>
    <x v="0"/>
    <x v="0"/>
    <s v="C6 Vzduchotechnika"/>
    <s v="08 Realizované"/>
    <s v="kombinované"/>
    <s v="08S0101"/>
    <s v="áno"/>
    <n v="0.76"/>
    <n v="122489"/>
    <n v="2952"/>
    <n v="2952"/>
    <n v="119537"/>
    <n v="0"/>
    <n v="0"/>
    <n v="0"/>
    <n v="0"/>
    <n v="0"/>
    <n v="0"/>
    <n v="0"/>
    <n v="0"/>
    <s v="-"/>
    <n v="0"/>
    <n v="0"/>
    <n v="0"/>
    <n v="0"/>
    <n v="0"/>
    <n v="0"/>
    <n v="0"/>
    <n v="0"/>
    <n v="0"/>
    <n v="0"/>
    <n v="0"/>
    <m/>
    <n v="0"/>
    <n v="0"/>
    <s v="C6"/>
    <n v="9"/>
    <n v="1"/>
    <n v="1"/>
    <n v="1"/>
    <n v="1"/>
    <n v="1"/>
    <n v="1"/>
    <n v="1"/>
    <n v="0"/>
    <n v="1"/>
    <n v="0"/>
    <n v="0"/>
    <n v="1"/>
    <n v="1"/>
    <n v="1"/>
    <n v="1"/>
    <n v="0"/>
    <n v="2952"/>
    <n v="119537"/>
    <n v="0"/>
    <n v="0"/>
    <n v="0"/>
    <n v="0"/>
    <n v="0"/>
    <n v="0"/>
    <n v="0"/>
    <n v="0"/>
    <n v="0"/>
    <n v="0"/>
    <n v="0"/>
    <n v="0"/>
    <n v="0"/>
    <n v="0"/>
    <n v="0"/>
    <n v="0"/>
    <n v="0"/>
    <n v="0"/>
    <n v="0"/>
    <n v="0"/>
    <n v="0"/>
    <n v="0"/>
    <n v="0"/>
    <n v="0"/>
    <n v="0"/>
    <n v="0"/>
    <n v="0"/>
    <n v="0"/>
    <n v="0"/>
    <n v="0"/>
    <n v="0"/>
    <n v="0"/>
    <n v="0"/>
    <n v="0"/>
    <n v="0"/>
    <n v="0"/>
    <n v="0"/>
    <n v="0"/>
    <n v="0"/>
    <n v="0"/>
    <n v="0"/>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0"/>
    <n v="0"/>
    <n v="0"/>
    <n v="0"/>
    <n v="0"/>
    <n v="0"/>
    <n v="0"/>
    <n v="0"/>
    <n v="0"/>
    <n v="0"/>
    <n v="0"/>
    <n v="0"/>
    <n v="0"/>
    <n v="0"/>
    <n v="0"/>
    <n v="0"/>
    <n v="0"/>
    <n v="0"/>
    <n v="0"/>
    <n v="0"/>
    <n v="0"/>
    <n v="0"/>
    <n v="0"/>
    <n v="0"/>
    <n v="0"/>
    <n v="0"/>
    <n v="0"/>
    <n v="0"/>
    <n v="0"/>
    <n v="0"/>
    <n v="0"/>
    <n v="0"/>
    <n v="0"/>
    <n v="0"/>
    <n v="0"/>
    <n v="0"/>
    <n v="0"/>
    <n v="0"/>
    <n v="0"/>
    <n v="0"/>
    <n v="35327.891156462581"/>
    <n v="33645.610625202455"/>
    <n v="32043.438690669012"/>
    <n v="30517.560657780006"/>
    <n v="29064.343483600012"/>
    <n v="27680.327127238099"/>
    <n v="26362.216311655338"/>
    <n v="25106.872677766987"/>
    <n v="23911.307312159035"/>
    <n v="22772.673630627651"/>
    <n v="21688.260600597765"/>
    <n v="20655.486286283583"/>
    <n v="19671.891701222463"/>
    <n v="18735.134953545199"/>
    <n v="17842.985670043046"/>
    <n v="16993.319685755279"/>
    <n v="16184.113986433602"/>
    <n v="15413.441891841525"/>
    <n v="14679.4684684205"/>
    <n v="13980.446160400477"/>
    <n v="13314.710628952836"/>
    <n v="12680.676789478888"/>
    <n v="12076.835037598943"/>
    <n v="11501.747654856135"/>
    <n v="10954.045385577272"/>
    <n v="10432.424176740258"/>
    <n v="9935.6420730859609"/>
    <n v="9462.5162600818658"/>
    <n v="9011.9202476970186"/>
    <n v="8582.7811882828719"/>
    <n v="8174.0773221741638"/>
    <n v="7784.8355449277751"/>
    <n v="7414.1290904074049"/>
    <n v="7061.0753241975281"/>
    <n v="6724.8336420928845"/>
    <n v="6404.6034686598896"/>
    <n v="6099.6223511046574"/>
    <n v="5809.1641439091964"/>
    <n v="5532.5372799135212"/>
    <n v="5269.0831237271623"/>
    <n v="0"/>
    <n v="636504.05181117088"/>
    <x v="413"/>
  </r>
  <r>
    <s v="DÚ"/>
    <s v="Divadelný ústav"/>
    <x v="436"/>
    <s v="R"/>
    <s v="Rozšírenie a výmena zastaralých serverov"/>
    <s v="Revitalizácia serverovne Divadleného ústavu z dôvodu zvýšenia bezpečnosti všetkých informačných systémov organizácie. Nákup diskového poľa - náhrada 8 ročného diskového poľa IBM DS3512. "/>
    <s v="Cieľom je  výmena už nepodporovaných programov a náhradných komponentov, ochrana dát všetkých databáz a webových stránok, bezpečné zálohovanie dát. "/>
    <s v="N/A"/>
    <s v="Zákon č. 95/2019 Z.z. o informačných technológiách vo verejnej správe, §24 "/>
    <n v="5"/>
    <x v="3"/>
    <n v="792"/>
    <s v="Zníženie nákladov na opravy, nákupy externých diskov   8 ks/ á 106 €  - cca 800 €/rok "/>
    <x v="2"/>
    <x v="3"/>
    <s v="D1 Nákup štandardnej IT techniky"/>
    <s v="08 Realizované"/>
    <s v="štátny rozpočet"/>
    <s v="08T0105"/>
    <s v="áno"/>
    <n v="1"/>
    <n v="2800"/>
    <n v="0"/>
    <n v="2800"/>
    <n v="0"/>
    <n v="0"/>
    <n v="0"/>
    <n v="0"/>
    <n v="0"/>
    <n v="0"/>
    <n v="0"/>
    <n v="0"/>
    <n v="0"/>
    <s v="-"/>
    <n v="0"/>
    <n v="0"/>
    <n v="0"/>
    <n v="0"/>
    <n v="0"/>
    <n v="0"/>
    <n v="0"/>
    <n v="0"/>
    <n v="0"/>
    <n v="0"/>
    <n v="0"/>
    <m/>
    <n v="1"/>
    <n v="0"/>
    <s v="D1"/>
    <n v="9"/>
    <n v="1"/>
    <n v="1"/>
    <n v="1"/>
    <n v="1"/>
    <n v="1"/>
    <n v="1"/>
    <n v="1"/>
    <n v="0"/>
    <n v="1"/>
    <n v="0"/>
    <n v="1"/>
    <n v="0"/>
    <n v="1"/>
    <n v="1"/>
    <n v="1"/>
    <n v="0"/>
    <n v="2800"/>
    <n v="0"/>
    <n v="0"/>
    <n v="0"/>
    <n v="0"/>
    <n v="0"/>
    <n v="0"/>
    <n v="0"/>
    <n v="0"/>
    <n v="0"/>
    <n v="0"/>
    <n v="0"/>
    <n v="0"/>
    <n v="0"/>
    <n v="0"/>
    <n v="0"/>
    <n v="0"/>
    <n v="0"/>
    <n v="0"/>
    <n v="0"/>
    <n v="0"/>
    <n v="0"/>
    <n v="0"/>
    <n v="0"/>
    <n v="0"/>
    <n v="0"/>
    <n v="0"/>
    <n v="0"/>
    <n v="0"/>
    <n v="0"/>
    <n v="0"/>
    <n v="0"/>
    <n v="0"/>
    <n v="0"/>
    <n v="0"/>
    <n v="0"/>
    <n v="0"/>
    <n v="0"/>
    <n v="0"/>
    <n v="0"/>
    <n v="0"/>
    <n v="0"/>
    <n v="0"/>
    <n v="792"/>
    <n v="792"/>
    <n v="792"/>
    <n v="792"/>
    <n v="792"/>
    <n v="792"/>
    <n v="792"/>
    <n v="792"/>
    <n v="792"/>
    <n v="792"/>
    <n v="792"/>
    <n v="792"/>
    <n v="792"/>
    <n v="792"/>
    <n v="792"/>
    <n v="792"/>
    <n v="792"/>
    <n v="792"/>
    <n v="792"/>
    <n v="792"/>
    <n v="792"/>
    <n v="792"/>
    <n v="792"/>
    <n v="792"/>
    <n v="792"/>
    <n v="792"/>
    <n v="792"/>
    <n v="792"/>
    <n v="792"/>
    <n v="792"/>
    <n v="792"/>
    <n v="792"/>
    <n v="792"/>
    <n v="792"/>
    <n v="792"/>
    <n v="792"/>
    <n v="792"/>
    <n v="792"/>
    <n v="792"/>
    <n v="792"/>
    <n v="792"/>
    <n v="792"/>
    <n v="792"/>
    <n v="0"/>
    <n v="0"/>
    <n v="0"/>
    <n v="0"/>
    <n v="0"/>
    <n v="0"/>
    <n v="0"/>
    <n v="0"/>
    <n v="0"/>
    <n v="0"/>
    <n v="0"/>
    <n v="0"/>
    <n v="0"/>
    <n v="0"/>
    <n v="0"/>
    <n v="0"/>
    <n v="0"/>
    <n v="0"/>
    <n v="0"/>
    <n v="0"/>
    <n v="0"/>
    <n v="0"/>
    <n v="0"/>
    <n v="0"/>
    <n v="0"/>
    <n v="0"/>
    <n v="0"/>
    <n v="0"/>
    <n v="0"/>
    <n v="0"/>
    <n v="0"/>
    <n v="0"/>
    <n v="0"/>
    <n v="0"/>
    <n v="0"/>
    <n v="0"/>
    <n v="0"/>
    <n v="0"/>
    <n v="0"/>
    <n v="0"/>
    <n v="718.36734693877554"/>
    <n v="684.15937803692896"/>
    <n v="651.58036003517054"/>
    <n v="620.55272384301952"/>
    <n v="591.00259413620915"/>
    <n v="562.85961346305623"/>
    <n v="536.05677472672028"/>
    <n v="510.53026164449545"/>
    <n v="486.21929680428138"/>
    <n v="463.06599695645843"/>
    <n v="441.01523519662715"/>
    <n v="420.0145097110734"/>
    <n v="400.01381877245092"/>
    <n v="380.9655416880484"/>
    <n v="362.82432541718896"/>
    <n v="345.54697658779895"/>
    <n v="329.09235865504667"/>
    <n v="313.42129395718729"/>
    <n v="298.49647043541648"/>
    <n v="284.28235279563472"/>
    <n v="270.74509790060455"/>
    <n v="257.8524741910519"/>
    <n v="245.57378494385898"/>
    <n v="233.8797951846276"/>
    <n v="222.74266208059768"/>
    <n v="212.13586864818825"/>
    <n v="202.03416061732219"/>
    <n v="192.41348630221157"/>
    <n v="183.25093933543965"/>
    <n v="174.52470412899007"/>
    <n v="166.2140039323715"/>
    <n v="158.29905136416335"/>
    <n v="150.7610012992032"/>
    <n v="143.58190599924112"/>
    <n v="136.74467238022964"/>
    <n v="130.23302131450441"/>
    <n v="124.03144887095661"/>
    <n v="118.12518940091103"/>
    <n v="112.50018038182004"/>
    <n v="107.1430289350667"/>
    <n v="0"/>
    <n v="3265.6624029901036"/>
    <x v="413"/>
  </r>
  <r>
    <s v="NDKE"/>
    <s v="Národné divadlo Košice"/>
    <x v="437"/>
    <s v="R"/>
    <s v="Objekt Malej scény ŠDKE - modernizácia vonkajšieho kamerového systému"/>
    <s v="V súčasnej dobe jestvujúci kamerový systém je už morálne a technicky zastaraný, kamery často vypadávajú sú poruchové a niektoré už nefunkčné."/>
    <s v="Zabezpečiť bezpečnosť, ochranu majetku a monitorovania pohybu osôb a automobilov v priestore areálu ŠDKE."/>
    <s v="N/A"/>
    <s v="Zákon č. 278/1993 Z.z. o správe majetku štátu, §3 ods. 2"/>
    <n v="10"/>
    <x v="3"/>
    <n v="1095"/>
    <s v="Predpoklad, že počas pracovnej zmeny pri trojzmennej prevádzke na vrátnici informátor, resp. nočný strážnik ušetria čas cca 1 hod za zmenu pri vykonaní obhliadok objektu, resp. areálu"/>
    <x v="0"/>
    <x v="0"/>
    <s v="C7 Zabezpečovacia technika"/>
    <s v="08 Realizované"/>
    <s v="štátny rozpočet"/>
    <s v="08T0103 Podpora kultúrnych aktivít RO a PO"/>
    <s v="áno"/>
    <n v="1"/>
    <n v="4800"/>
    <n v="0"/>
    <n v="0"/>
    <n v="4800"/>
    <n v="0"/>
    <n v="0"/>
    <n v="0"/>
    <n v="0"/>
    <n v="0"/>
    <n v="0"/>
    <n v="0"/>
    <n v="0"/>
    <s v="-"/>
    <n v="0"/>
    <n v="0"/>
    <n v="0"/>
    <n v="0"/>
    <n v="0"/>
    <n v="0"/>
    <n v="0"/>
    <n v="0"/>
    <n v="0"/>
    <n v="0"/>
    <n v="0"/>
    <m/>
    <n v="1"/>
    <n v="0"/>
    <s v="C7"/>
    <n v="9"/>
    <n v="1"/>
    <n v="1"/>
    <n v="1"/>
    <n v="1"/>
    <n v="1"/>
    <n v="1"/>
    <n v="1"/>
    <n v="0"/>
    <n v="1"/>
    <n v="0"/>
    <n v="0"/>
    <n v="1"/>
    <n v="1"/>
    <n v="1"/>
    <n v="1"/>
    <n v="0"/>
    <n v="0"/>
    <n v="4800"/>
    <n v="0"/>
    <n v="0"/>
    <n v="0"/>
    <n v="0"/>
    <n v="0"/>
    <n v="0"/>
    <n v="0"/>
    <n v="0"/>
    <n v="0"/>
    <n v="0"/>
    <n v="0"/>
    <n v="0"/>
    <n v="0"/>
    <n v="0"/>
    <n v="0"/>
    <n v="0"/>
    <n v="0"/>
    <n v="0"/>
    <n v="0"/>
    <n v="0"/>
    <n v="0"/>
    <n v="0"/>
    <n v="0"/>
    <n v="0"/>
    <n v="0"/>
    <n v="0"/>
    <n v="0"/>
    <n v="0"/>
    <n v="0"/>
    <n v="0"/>
    <n v="0"/>
    <n v="0"/>
    <n v="0"/>
    <n v="0"/>
    <n v="0"/>
    <n v="0"/>
    <n v="0"/>
    <n v="0"/>
    <n v="0"/>
    <n v="0"/>
    <n v="0"/>
    <n v="1095"/>
    <n v="1095"/>
    <n v="1095"/>
    <n v="1095"/>
    <n v="1095"/>
    <n v="1095"/>
    <n v="1095"/>
    <n v="1095"/>
    <n v="1095"/>
    <n v="1095"/>
    <n v="1095"/>
    <n v="1095"/>
    <n v="1095"/>
    <n v="1095"/>
    <n v="1095"/>
    <n v="1095"/>
    <n v="1095"/>
    <n v="1095"/>
    <n v="1095"/>
    <n v="1095"/>
    <n v="1095"/>
    <n v="1095"/>
    <n v="1095"/>
    <n v="1095"/>
    <n v="1095"/>
    <n v="1095"/>
    <n v="1095"/>
    <n v="1095"/>
    <n v="1095"/>
    <n v="1095"/>
    <n v="1095"/>
    <n v="1095"/>
    <n v="1095"/>
    <n v="1095"/>
    <n v="1095"/>
    <n v="1095"/>
    <n v="1095"/>
    <n v="1095"/>
    <n v="1095"/>
    <n v="1095"/>
    <n v="1095"/>
    <n v="1095"/>
    <n v="1095"/>
    <n v="0"/>
    <n v="0"/>
    <n v="0"/>
    <n v="0"/>
    <n v="0"/>
    <n v="0"/>
    <n v="0"/>
    <n v="0"/>
    <n v="0"/>
    <n v="0"/>
    <n v="0"/>
    <n v="0"/>
    <n v="0"/>
    <n v="0"/>
    <n v="0"/>
    <n v="0"/>
    <n v="0"/>
    <n v="0"/>
    <n v="0"/>
    <n v="0"/>
    <n v="0"/>
    <n v="0"/>
    <n v="0"/>
    <n v="0"/>
    <n v="0"/>
    <n v="0"/>
    <n v="0"/>
    <n v="0"/>
    <n v="0"/>
    <n v="0"/>
    <n v="0"/>
    <n v="0"/>
    <n v="0"/>
    <n v="0"/>
    <n v="0"/>
    <n v="0"/>
    <n v="0"/>
    <n v="0"/>
    <n v="0"/>
    <n v="0"/>
    <n v="993.19727891156458"/>
    <n v="945.90217039196625"/>
    <n v="900.85920989711076"/>
    <n v="857.96115228296253"/>
    <n v="817.10585931710727"/>
    <n v="778.19605649248297"/>
    <n v="741.13910142141242"/>
    <n v="705.84676325848807"/>
    <n v="672.23501262713148"/>
    <n v="640.22382154964896"/>
    <n v="609.73697290442772"/>
    <n v="580.70187895659762"/>
    <n v="553.04940853009316"/>
    <n v="526.71372240961239"/>
    <n v="501.63211658058322"/>
    <n v="477.74487293388876"/>
    <n v="454.99511707989404"/>
    <n v="433.32868293323241"/>
    <n v="412.69398374593567"/>
    <n v="393.04188928184351"/>
    <n v="374.32560883985099"/>
    <n v="356.50057984747701"/>
    <n v="339.52436175950197"/>
    <n v="323.35653500904948"/>
    <n v="307.95860477052332"/>
    <n v="293.29390930526029"/>
    <n v="279.32753267167652"/>
    <n v="266.02622159207283"/>
    <n v="253.35830627816466"/>
    <n v="241.29362502682341"/>
    <n v="229.80345240649848"/>
    <n v="218.86043086333189"/>
    <n v="208.43850558412561"/>
    <n v="198.51286246107199"/>
    <n v="189.05986901054479"/>
    <n v="180.05701810528072"/>
    <n v="171.48287438598166"/>
    <n v="163.31702322474442"/>
    <n v="155.54002211880422"/>
    <n v="148.13335439886114"/>
    <n v="0"/>
    <n v="8052.6664261498754"/>
    <x v="413"/>
  </r>
  <r>
    <s v="ŠO "/>
    <s v="Štátna opera "/>
    <x v="438"/>
    <s v="R"/>
    <s v="Obnova nástrojového vybavenia"/>
    <s v="Hudobné nástroje sú nevyhnutné na zabezpečenie hlavnej činnosti Štátnej opery."/>
    <s v="Cieľom projektu je zabezpečiť bežné fungovanie orchestra."/>
    <s v="N/A"/>
    <s v="Zriaďovacia listina ŠO, Čl. I, bod 2 l"/>
    <n v="10"/>
    <x v="1"/>
    <n v="38949"/>
    <s v="celkový počet ľudí za rok 2019"/>
    <x v="2"/>
    <x v="5"/>
    <s v="E1 Nákup hudobných nástrojov"/>
    <s v="08 Realizované"/>
    <s v="kombinované"/>
    <s v="08T010B"/>
    <s v="áno"/>
    <n v="0.91"/>
    <n v="168982.2"/>
    <n v="0"/>
    <n v="98362"/>
    <n v="70620.2"/>
    <n v="0"/>
    <n v="0"/>
    <n v="0"/>
    <n v="0"/>
    <n v="0"/>
    <n v="0"/>
    <n v="0"/>
    <n v="0"/>
    <s v="-"/>
    <n v="0"/>
    <n v="0"/>
    <n v="0"/>
    <n v="0"/>
    <n v="0"/>
    <n v="0"/>
    <n v="0"/>
    <n v="0"/>
    <n v="0"/>
    <n v="0"/>
    <n v="0"/>
    <m/>
    <n v="0"/>
    <n v="0"/>
    <s v="E1"/>
    <n v="9"/>
    <n v="1"/>
    <n v="1"/>
    <n v="1"/>
    <n v="1"/>
    <n v="1"/>
    <n v="1"/>
    <n v="1"/>
    <n v="0"/>
    <n v="1"/>
    <n v="0"/>
    <n v="1"/>
    <n v="0"/>
    <n v="1"/>
    <n v="1"/>
    <n v="1"/>
    <n v="0"/>
    <n v="98362"/>
    <n v="70620.2"/>
    <n v="0"/>
    <n v="0"/>
    <n v="0"/>
    <n v="0"/>
    <n v="0"/>
    <n v="0"/>
    <n v="0"/>
    <n v="0"/>
    <n v="0"/>
    <n v="0"/>
    <n v="0"/>
    <n v="0"/>
    <n v="0"/>
    <n v="0"/>
    <n v="0"/>
    <n v="0"/>
    <n v="0"/>
    <n v="0"/>
    <n v="0"/>
    <n v="0"/>
    <n v="0"/>
    <n v="0"/>
    <n v="0"/>
    <n v="0"/>
    <n v="0"/>
    <n v="0"/>
    <n v="0"/>
    <n v="0"/>
    <n v="0"/>
    <n v="0"/>
    <n v="0"/>
    <n v="0"/>
    <n v="0"/>
    <n v="0"/>
    <n v="0"/>
    <n v="0"/>
    <n v="0"/>
    <n v="0"/>
    <n v="0"/>
    <n v="0"/>
    <n v="0"/>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38949"/>
    <n v="0"/>
    <n v="0"/>
    <n v="0"/>
    <n v="0"/>
    <n v="0"/>
    <n v="0"/>
    <n v="0"/>
    <n v="0"/>
    <n v="0"/>
    <n v="0"/>
    <n v="0"/>
    <n v="0"/>
    <n v="0"/>
    <n v="0"/>
    <n v="0"/>
    <n v="0"/>
    <n v="0"/>
    <n v="0"/>
    <n v="0"/>
    <n v="0"/>
    <n v="0"/>
    <n v="0"/>
    <n v="0"/>
    <n v="0"/>
    <n v="0"/>
    <n v="0"/>
    <n v="0"/>
    <n v="0"/>
    <n v="0"/>
    <n v="0"/>
    <n v="0"/>
    <n v="0"/>
    <n v="0"/>
    <n v="0"/>
    <n v="0"/>
    <n v="0"/>
    <n v="0"/>
    <n v="0"/>
    <n v="0"/>
    <n v="0"/>
    <n v="35327.891156462581"/>
    <n v="33645.610625202455"/>
    <n v="32043.438690669012"/>
    <n v="30517.560657780006"/>
    <n v="29064.343483600012"/>
    <n v="27680.327127238099"/>
    <n v="26362.216311655338"/>
    <n v="25106.872677766987"/>
    <n v="23911.307312159035"/>
    <n v="22772.673630627651"/>
    <n v="21688.260600597765"/>
    <n v="20655.486286283583"/>
    <n v="19671.891701222463"/>
    <n v="18735.134953545199"/>
    <n v="17842.985670043046"/>
    <n v="16993.319685755279"/>
    <n v="16184.113986433602"/>
    <n v="15413.441891841525"/>
    <n v="14679.4684684205"/>
    <n v="13980.446160400477"/>
    <n v="13314.710628952836"/>
    <n v="12680.676789478888"/>
    <n v="12076.835037598943"/>
    <n v="11501.747654856135"/>
    <n v="10954.045385577272"/>
    <n v="10432.424176740258"/>
    <n v="9935.6420730859609"/>
    <n v="9462.5162600818658"/>
    <n v="9011.9202476970186"/>
    <n v="8582.7811882828719"/>
    <n v="8174.0773221741638"/>
    <n v="7784.8355449277751"/>
    <n v="7414.1290904074049"/>
    <n v="7061.0753241975281"/>
    <n v="6724.8336420928845"/>
    <n v="6404.6034686598896"/>
    <n v="6099.6223511046574"/>
    <n v="5809.1641439091964"/>
    <n v="5532.5372799135212"/>
    <n v="5269.0831237271623"/>
    <n v="0"/>
    <n v="286432.2416731611"/>
    <x v="413"/>
  </r>
  <r>
    <s v="ŠVK PO"/>
    <s v="Štátna vedecká knižnica v Prešove"/>
    <x v="439"/>
    <n v="3"/>
    <s v="Obnova HW základne portálu ŠVK"/>
    <s v="Obnova servrov pre portál, ktoré sú po dobe životnosti a nie je možná ich hardvérová podpora od výrobcu. "/>
    <s v="Zabezpečiť kontinuitu v sprístupňovaní digitálnych kultúrnych objektov širokej verejnosti"/>
    <s v="N/A"/>
    <s v="http://www.strategiakultury.sk/sites/default/files/STRATEGIA_ROZVOJA_KULTURY_SR_NA_ROKY_2014-2020.pdf, strategická oblasť 2.4.1"/>
    <n v="10"/>
    <x v="1"/>
    <n v="12439"/>
    <s v="návštevnosť portálu za rok 2022"/>
    <x v="0"/>
    <x v="3"/>
    <s v="D2 Zhodnotenie existujúceho špeciálneho HW/SW"/>
    <s v="01 Investičný zámer"/>
    <s v="štátny rozpočet"/>
    <s v="0EK 0I03"/>
    <s v="nie"/>
    <n v="1"/>
    <n v="60000"/>
    <m/>
    <n v="60000"/>
    <m/>
    <m/>
    <m/>
    <m/>
    <m/>
    <m/>
    <m/>
    <m/>
    <m/>
    <m/>
    <m/>
    <m/>
    <m/>
    <m/>
    <m/>
    <m/>
    <m/>
    <m/>
    <m/>
    <m/>
    <m/>
    <m/>
    <n v="1"/>
    <n v="0"/>
    <s v="D2"/>
    <n v="9"/>
    <n v="1"/>
    <n v="1"/>
    <n v="1"/>
    <n v="1"/>
    <n v="1"/>
    <n v="1"/>
    <n v="1"/>
    <n v="0"/>
    <n v="1"/>
    <n v="0"/>
    <n v="0"/>
    <n v="1"/>
    <n v="1"/>
    <n v="1"/>
    <n v="0"/>
    <n v="1"/>
    <n v="60000"/>
    <n v="0"/>
    <n v="0"/>
    <n v="0"/>
    <n v="0"/>
    <n v="0"/>
    <n v="0"/>
    <n v="0"/>
    <n v="0"/>
    <n v="0"/>
    <n v="0"/>
    <n v="0"/>
    <n v="0"/>
    <n v="0"/>
    <n v="0"/>
    <n v="0"/>
    <n v="0"/>
    <n v="0"/>
    <n v="0"/>
    <n v="0"/>
    <n v="0"/>
    <n v="0"/>
    <n v="0"/>
    <n v="0"/>
    <n v="0"/>
    <n v="0"/>
    <n v="0"/>
    <n v="0"/>
    <n v="0"/>
    <n v="0"/>
    <n v="0"/>
    <n v="0"/>
    <n v="0"/>
    <n v="0"/>
    <n v="0"/>
    <n v="0"/>
    <n v="0"/>
    <n v="0"/>
    <n v="0"/>
    <n v="0"/>
    <n v="0"/>
    <n v="0"/>
    <n v="0"/>
    <n v="12439"/>
    <n v="12439"/>
    <n v="12439"/>
    <n v="12439"/>
    <n v="12439"/>
    <n v="12439"/>
    <n v="12439"/>
    <n v="12439"/>
    <n v="12439"/>
    <n v="12439"/>
    <n v="12439"/>
    <n v="12439"/>
    <n v="12439"/>
    <n v="12439"/>
    <n v="12439"/>
    <n v="12439"/>
    <n v="12439"/>
    <n v="12439"/>
    <n v="12439"/>
    <n v="12439"/>
    <n v="12439"/>
    <n v="12439"/>
    <n v="12439"/>
    <n v="12439"/>
    <n v="12439"/>
    <n v="12439"/>
    <n v="12439"/>
    <n v="12439"/>
    <n v="12439"/>
    <n v="12439"/>
    <n v="12439"/>
    <n v="12439"/>
    <n v="12439"/>
    <n v="12439"/>
    <n v="12439"/>
    <n v="12439"/>
    <n v="12439"/>
    <n v="12439"/>
    <n v="12439"/>
    <n v="12439"/>
    <n v="12439"/>
    <n v="12439"/>
    <n v="12439"/>
    <n v="0"/>
    <n v="0"/>
    <n v="0"/>
    <n v="0"/>
    <n v="0"/>
    <n v="0"/>
    <n v="0"/>
    <n v="0"/>
    <n v="0"/>
    <n v="0"/>
    <n v="0"/>
    <n v="0"/>
    <n v="0"/>
    <n v="0"/>
    <n v="0"/>
    <n v="0"/>
    <n v="0"/>
    <n v="0"/>
    <n v="0"/>
    <n v="0"/>
    <n v="0"/>
    <n v="0"/>
    <n v="0"/>
    <n v="0"/>
    <n v="0"/>
    <n v="0"/>
    <n v="0"/>
    <n v="0"/>
    <n v="0"/>
    <n v="0"/>
    <n v="0"/>
    <n v="0"/>
    <n v="0"/>
    <n v="0"/>
    <n v="0"/>
    <n v="0"/>
    <n v="0"/>
    <n v="0"/>
    <n v="0"/>
    <n v="0"/>
    <n v="11282.539682539682"/>
    <n v="10745.27588813303"/>
    <n v="10233.59608393622"/>
    <n v="9746.2819847011615"/>
    <n v="9282.1733187630107"/>
    <n v="8840.1650654885816"/>
    <n v="8419.2048242748406"/>
    <n v="8018.2903088331805"/>
    <n v="7636.4669607935048"/>
    <n v="7272.825676946195"/>
    <n v="6926.5006447106625"/>
    <n v="6596.6672806768202"/>
    <n v="6282.5402673112594"/>
    <n v="5983.3716831535785"/>
    <n v="5698.4492220510274"/>
    <n v="5427.0944971914541"/>
    <n v="5168.6614258966229"/>
    <n v="4922.5346913301173"/>
    <n v="4688.1282774572546"/>
    <n v="4464.8840737688142"/>
    <n v="4252.2705464464898"/>
    <n v="4049.7814728061799"/>
    <n v="3856.934736005886"/>
    <n v="3673.2711771484628"/>
    <n v="3498.353502046155"/>
    <n v="3331.765240043957"/>
    <n v="3173.1097524228162"/>
    <n v="3022.0092880217294"/>
    <n v="2878.1040838302192"/>
    <n v="2741.0515084097319"/>
    <n v="2610.5252461045066"/>
    <n v="2486.2145200995301"/>
    <n v="2367.8233524757429"/>
    <n v="2255.0698595007075"/>
    <n v="2147.6855804768643"/>
    <n v="2045.4148385493945"/>
    <n v="1948.0141319518045"/>
    <n v="1855.2515542398135"/>
    <n v="1766.906242133156"/>
    <n v="1682.7678496506246"/>
    <n v="0"/>
    <n v="91476.819794409414"/>
    <x v="413"/>
  </r>
  <r>
    <s v="NDKE"/>
    <s v="Národné divadlo Košice"/>
    <x v="440"/>
    <s v="R"/>
    <s v="Objekt riaditeľstva a skúšobní - modernizácia vonkajšieho kamerového systému"/>
    <s v="V súčasnej dobe jestvujúci kamerový systém je už morálne a technicky zastaraný, kamery často vypadávajú sú poruchové a niektoré už nefunkčné."/>
    <s v="Zabezpečiť bezpečnosť, ochranu majetku a monitorovania pohybu osôb a automobilov v priestore areálu ŠDKE."/>
    <s v="N/A"/>
    <s v="Zákon č. 278/1993 Z.z. o správe majetku štátu, §3 ods. 2"/>
    <n v="10"/>
    <x v="3"/>
    <n v="1095"/>
    <s v="Predpoklad, že počas pracovnej zmeny pri trojzmennej prevádzke na vrátnici informátor, resp. nočný strážnik ušetria čas cca 1 hod za zmenu pri vykonaní obhliadok objektu, resp. areálu"/>
    <x v="0"/>
    <x v="0"/>
    <s v="C7 Zabezpečovacia technika"/>
    <s v="08 Realizované"/>
    <s v="štátny rozpočet"/>
    <s v="08T0103 Podpora kultúrnych aktivít RO a PO"/>
    <s v="áno"/>
    <n v="1"/>
    <n v="5700"/>
    <n v="0"/>
    <n v="0"/>
    <n v="5700"/>
    <n v="0"/>
    <n v="0"/>
    <n v="0"/>
    <n v="0"/>
    <n v="0"/>
    <n v="0"/>
    <n v="0"/>
    <n v="0"/>
    <s v="-"/>
    <n v="0"/>
    <n v="0"/>
    <n v="0"/>
    <n v="0"/>
    <n v="0"/>
    <n v="0"/>
    <n v="0"/>
    <n v="0"/>
    <n v="0"/>
    <n v="0"/>
    <n v="0"/>
    <m/>
    <n v="1"/>
    <n v="0"/>
    <s v="C7"/>
    <n v="9"/>
    <n v="1"/>
    <n v="1"/>
    <n v="1"/>
    <n v="1"/>
    <n v="1"/>
    <n v="1"/>
    <n v="1"/>
    <n v="0"/>
    <n v="1"/>
    <n v="0"/>
    <n v="0"/>
    <n v="1"/>
    <n v="1"/>
    <n v="1"/>
    <n v="1"/>
    <n v="0"/>
    <n v="0"/>
    <n v="5700"/>
    <n v="0"/>
    <n v="0"/>
    <n v="0"/>
    <n v="0"/>
    <n v="0"/>
    <n v="0"/>
    <n v="0"/>
    <n v="0"/>
    <n v="0"/>
    <n v="0"/>
    <n v="0"/>
    <n v="0"/>
    <n v="0"/>
    <n v="0"/>
    <n v="0"/>
    <n v="0"/>
    <n v="0"/>
    <n v="0"/>
    <n v="0"/>
    <n v="0"/>
    <n v="0"/>
    <n v="0"/>
    <n v="0"/>
    <n v="0"/>
    <n v="0"/>
    <n v="0"/>
    <n v="0"/>
    <n v="0"/>
    <n v="0"/>
    <n v="0"/>
    <n v="0"/>
    <n v="0"/>
    <n v="0"/>
    <n v="0"/>
    <n v="0"/>
    <n v="0"/>
    <n v="0"/>
    <n v="0"/>
    <n v="0"/>
    <n v="0"/>
    <n v="0"/>
    <n v="1095"/>
    <n v="1095"/>
    <n v="1095"/>
    <n v="1095"/>
    <n v="1095"/>
    <n v="1095"/>
    <n v="1095"/>
    <n v="1095"/>
    <n v="1095"/>
    <n v="1095"/>
    <n v="1095"/>
    <n v="1095"/>
    <n v="1095"/>
    <n v="1095"/>
    <n v="1095"/>
    <n v="1095"/>
    <n v="1095"/>
    <n v="1095"/>
    <n v="1095"/>
    <n v="1095"/>
    <n v="1095"/>
    <n v="1095"/>
    <n v="1095"/>
    <n v="1095"/>
    <n v="1095"/>
    <n v="1095"/>
    <n v="1095"/>
    <n v="1095"/>
    <n v="1095"/>
    <n v="1095"/>
    <n v="1095"/>
    <n v="1095"/>
    <n v="1095"/>
    <n v="1095"/>
    <n v="1095"/>
    <n v="1095"/>
    <n v="1095"/>
    <n v="1095"/>
    <n v="1095"/>
    <n v="1095"/>
    <n v="1095"/>
    <n v="1095"/>
    <n v="1095"/>
    <n v="0"/>
    <n v="0"/>
    <n v="0"/>
    <n v="0"/>
    <n v="0"/>
    <n v="0"/>
    <n v="0"/>
    <n v="0"/>
    <n v="0"/>
    <n v="0"/>
    <n v="0"/>
    <n v="0"/>
    <n v="0"/>
    <n v="0"/>
    <n v="0"/>
    <n v="0"/>
    <n v="0"/>
    <n v="0"/>
    <n v="0"/>
    <n v="0"/>
    <n v="0"/>
    <n v="0"/>
    <n v="0"/>
    <n v="0"/>
    <n v="0"/>
    <n v="0"/>
    <n v="0"/>
    <n v="0"/>
    <n v="0"/>
    <n v="0"/>
    <n v="0"/>
    <n v="0"/>
    <n v="0"/>
    <n v="0"/>
    <n v="0"/>
    <n v="0"/>
    <n v="0"/>
    <n v="0"/>
    <n v="0"/>
    <n v="0"/>
    <n v="993.19727891156458"/>
    <n v="945.90217039196625"/>
    <n v="900.85920989711076"/>
    <n v="857.96115228296253"/>
    <n v="817.10585931710727"/>
    <n v="778.19605649248297"/>
    <n v="741.13910142141242"/>
    <n v="705.84676325848807"/>
    <n v="672.23501262713148"/>
    <n v="640.22382154964896"/>
    <n v="609.73697290442772"/>
    <n v="580.70187895659762"/>
    <n v="553.04940853009316"/>
    <n v="526.71372240961239"/>
    <n v="501.63211658058322"/>
    <n v="477.74487293388876"/>
    <n v="454.99511707989404"/>
    <n v="433.32868293323241"/>
    <n v="412.69398374593567"/>
    <n v="393.04188928184351"/>
    <n v="374.32560883985099"/>
    <n v="356.50057984747701"/>
    <n v="339.52436175950197"/>
    <n v="323.35653500904948"/>
    <n v="307.95860477052332"/>
    <n v="293.29390930526029"/>
    <n v="279.32753267167652"/>
    <n v="266.02622159207283"/>
    <n v="253.35830627816466"/>
    <n v="241.29362502682341"/>
    <n v="229.80345240649848"/>
    <n v="218.86043086333189"/>
    <n v="208.43850558412561"/>
    <n v="198.51286246107199"/>
    <n v="189.05986901054479"/>
    <n v="180.05701810528072"/>
    <n v="171.48287438598166"/>
    <n v="163.31702322474442"/>
    <n v="155.54002211880422"/>
    <n v="148.13335439886114"/>
    <n v="0"/>
    <n v="8052.6664261498754"/>
    <x v="413"/>
  </r>
  <r>
    <s v="ŠO "/>
    <s v="Štátna opera "/>
    <x v="441"/>
    <s v="R"/>
    <s v="Obnova multifunkčných tlačiarenských strojov"/>
    <s v="Nákup multifunkčných tlačiarní Konica Minolta C250i v počte 2 ks."/>
    <s v="Cieľom projektu je zníženie nákladov na opravy a skvalitnenie práce na ekonomickom oddelení a technicko-hospodárskom úseku."/>
    <s v="N/A"/>
    <s v="Zriaďovacia listina ŠO, Čl. I, bod 2 k; Zákon č. 278/1993 Z. z. o správe majetku štátu, §3 ods. 2"/>
    <n v="5"/>
    <x v="0"/>
    <n v="917"/>
    <s v="ušetrenie nákladov za opravy , výpočet priemerom z faktúr za posledné 4 roky"/>
    <x v="2"/>
    <x v="3"/>
    <s v="D1 Nákup štandardnej IT techniky"/>
    <s v="08 Realizované"/>
    <s v="štátny rozpočet"/>
    <s v="08S0101"/>
    <s v="áno"/>
    <n v="1"/>
    <n v="5634"/>
    <n v="0"/>
    <n v="5634"/>
    <n v="0"/>
    <n v="0"/>
    <n v="0"/>
    <n v="0"/>
    <n v="0"/>
    <n v="0"/>
    <n v="0"/>
    <n v="0"/>
    <n v="0"/>
    <s v="-"/>
    <n v="0"/>
    <n v="0"/>
    <n v="0"/>
    <n v="0"/>
    <n v="0"/>
    <n v="0"/>
    <n v="0"/>
    <n v="0"/>
    <n v="0"/>
    <n v="0"/>
    <n v="0"/>
    <m/>
    <n v="1"/>
    <n v="0"/>
    <s v="D1"/>
    <n v="9"/>
    <n v="1"/>
    <n v="1"/>
    <n v="1"/>
    <n v="1"/>
    <n v="1"/>
    <n v="1"/>
    <n v="1"/>
    <n v="0"/>
    <n v="1"/>
    <n v="0"/>
    <n v="1"/>
    <n v="0"/>
    <n v="1"/>
    <n v="1"/>
    <n v="1"/>
    <n v="0"/>
    <n v="5634"/>
    <n v="0"/>
    <n v="0"/>
    <n v="0"/>
    <n v="0"/>
    <n v="0"/>
    <n v="0"/>
    <n v="0"/>
    <n v="0"/>
    <n v="0"/>
    <n v="0"/>
    <n v="0"/>
    <n v="0"/>
    <n v="0"/>
    <n v="0"/>
    <n v="0"/>
    <n v="0"/>
    <n v="0"/>
    <n v="0"/>
    <n v="0"/>
    <n v="0"/>
    <n v="0"/>
    <n v="0"/>
    <n v="0"/>
    <n v="0"/>
    <n v="0"/>
    <n v="0"/>
    <n v="0"/>
    <n v="0"/>
    <n v="0"/>
    <n v="0"/>
    <n v="0"/>
    <n v="0"/>
    <n v="0"/>
    <n v="0"/>
    <n v="0"/>
    <n v="0"/>
    <n v="0"/>
    <n v="0"/>
    <n v="0"/>
    <n v="0"/>
    <n v="0"/>
    <n v="0"/>
    <n v="917"/>
    <n v="917"/>
    <n v="917"/>
    <n v="917"/>
    <n v="917"/>
    <n v="917"/>
    <n v="917"/>
    <n v="917"/>
    <n v="917"/>
    <n v="917"/>
    <n v="917"/>
    <n v="917"/>
    <n v="917"/>
    <n v="917"/>
    <n v="917"/>
    <n v="917"/>
    <n v="917"/>
    <n v="917"/>
    <n v="917"/>
    <n v="917"/>
    <n v="917"/>
    <n v="917"/>
    <n v="917"/>
    <n v="917"/>
    <n v="917"/>
    <n v="917"/>
    <n v="917"/>
    <n v="917"/>
    <n v="917"/>
    <n v="917"/>
    <n v="917"/>
    <n v="917"/>
    <n v="917"/>
    <n v="917"/>
    <n v="917"/>
    <n v="917"/>
    <n v="917"/>
    <n v="917"/>
    <n v="917"/>
    <n v="917"/>
    <n v="917"/>
    <n v="917"/>
    <n v="917"/>
    <n v="0"/>
    <n v="0"/>
    <n v="0"/>
    <n v="0"/>
    <n v="0"/>
    <n v="0"/>
    <n v="0"/>
    <n v="0"/>
    <n v="0"/>
    <n v="0"/>
    <n v="0"/>
    <n v="0"/>
    <n v="0"/>
    <n v="0"/>
    <n v="0"/>
    <n v="0"/>
    <n v="0"/>
    <n v="0"/>
    <n v="0"/>
    <n v="0"/>
    <n v="0"/>
    <n v="0"/>
    <n v="0"/>
    <n v="0"/>
    <n v="0"/>
    <n v="0"/>
    <n v="0"/>
    <n v="0"/>
    <n v="0"/>
    <n v="0"/>
    <n v="0"/>
    <n v="0"/>
    <n v="0"/>
    <n v="0"/>
    <n v="0"/>
    <n v="0"/>
    <n v="0"/>
    <n v="0"/>
    <n v="0"/>
    <n v="0"/>
    <n v="831.74603174603169"/>
    <n v="792.13907785336346"/>
    <n v="754.41816938415582"/>
    <n v="718.49349465157684"/>
    <n v="684.27951871578762"/>
    <n v="651.69477972932134"/>
    <n v="620.66169498030615"/>
    <n v="591.10637617172006"/>
    <n v="562.95845349687625"/>
    <n v="536.15090809226308"/>
    <n v="510.61991246882206"/>
    <n v="486.3046785417352"/>
    <n v="463.14731289689081"/>
    <n v="441.09267894941968"/>
    <n v="420.08826566611401"/>
    <n v="400.08406253915615"/>
    <n v="381.03244051348207"/>
    <n v="362.8880385842686"/>
    <n v="345.60765579454153"/>
    <n v="329.15014837575387"/>
    <n v="313.4763317864323"/>
    <n v="298.54888741564974"/>
    <n v="284.33227372919026"/>
    <n v="270.79264164684787"/>
    <n v="257.89775394937891"/>
    <n v="245.61690852321797"/>
    <n v="233.92086526020762"/>
    <n v="222.78177643829292"/>
    <n v="212.17312041742193"/>
    <n v="202.0696384927827"/>
    <n v="192.44727475503115"/>
    <n v="183.28311881431537"/>
    <n v="174.55535125172895"/>
    <n v="166.24319166831324"/>
    <n v="158.32684920791741"/>
    <n v="150.78747543611181"/>
    <n v="143.60711946296365"/>
    <n v="136.7686852028225"/>
    <n v="130.25589066935478"/>
    <n v="124.0532292089093"/>
    <n v="0"/>
    <n v="3781.0762923509151"/>
    <x v="413"/>
  </r>
  <r>
    <s v="ŠKO ZI"/>
    <s v="Štátny komorný orchester Žilina"/>
    <x v="442"/>
    <s v="R"/>
    <s v="Kúpa malého koncertného krídla "/>
    <s v="Nákup malého koncertného krídla zn. Steinway A 188 pre koncertný provoz. "/>
    <s v="Cieľom je zefektívniť fungovanie orchestra a znížiť náklady na opravy zastaralých hudobných nástrojov. "/>
    <s v="N/A"/>
    <s v="Zriaďovacia listina ŠKO ZI, Čl. 1"/>
    <n v="10"/>
    <x v="1"/>
    <n v="14600"/>
    <s v="zlepšenie podmienok pre poslucháčov"/>
    <x v="2"/>
    <x v="5"/>
    <s v="E1 Nákup hudobných nástrojov"/>
    <s v="08 Realizované"/>
    <s v="štátny rozpočet"/>
    <s v=" 08T010B Obnova nástrojového vybavenia a krojových súčiastok"/>
    <s v="áno"/>
    <n v="1"/>
    <n v="103600"/>
    <n v="0"/>
    <n v="103600"/>
    <n v="0"/>
    <n v="0"/>
    <n v="0"/>
    <n v="0"/>
    <n v="0"/>
    <n v="0"/>
    <n v="0"/>
    <n v="0"/>
    <n v="0"/>
    <s v="-"/>
    <n v="0"/>
    <n v="0"/>
    <n v="0"/>
    <n v="0"/>
    <n v="0"/>
    <n v="0"/>
    <n v="0"/>
    <n v="0"/>
    <n v="0"/>
    <n v="0"/>
    <n v="0"/>
    <m/>
    <n v="0"/>
    <n v="0"/>
    <s v="E1"/>
    <n v="9"/>
    <n v="1"/>
    <n v="1"/>
    <n v="1"/>
    <n v="1"/>
    <n v="1"/>
    <n v="1"/>
    <n v="1"/>
    <n v="0"/>
    <n v="1"/>
    <n v="0"/>
    <n v="1"/>
    <n v="0"/>
    <n v="1"/>
    <n v="1"/>
    <n v="1"/>
    <n v="0"/>
    <n v="103600"/>
    <n v="0"/>
    <n v="0"/>
    <n v="0"/>
    <n v="0"/>
    <n v="0"/>
    <n v="0"/>
    <n v="0"/>
    <n v="0"/>
    <n v="0"/>
    <n v="0"/>
    <n v="0"/>
    <n v="0"/>
    <n v="0"/>
    <n v="0"/>
    <n v="0"/>
    <n v="0"/>
    <n v="0"/>
    <n v="0"/>
    <n v="0"/>
    <n v="0"/>
    <n v="0"/>
    <n v="0"/>
    <n v="0"/>
    <n v="0"/>
    <n v="0"/>
    <n v="0"/>
    <n v="0"/>
    <n v="0"/>
    <n v="0"/>
    <n v="0"/>
    <n v="0"/>
    <n v="0"/>
    <n v="0"/>
    <n v="0"/>
    <n v="0"/>
    <n v="0"/>
    <n v="0"/>
    <n v="0"/>
    <n v="0"/>
    <n v="0"/>
    <n v="0"/>
    <n v="0"/>
    <n v="14600"/>
    <n v="14600"/>
    <n v="14600"/>
    <n v="14600"/>
    <n v="14600"/>
    <n v="14600"/>
    <n v="14600"/>
    <n v="14600"/>
    <n v="14600"/>
    <n v="14600"/>
    <n v="14600"/>
    <n v="14600"/>
    <n v="14600"/>
    <n v="14600"/>
    <n v="14600"/>
    <n v="14600"/>
    <n v="14600"/>
    <n v="14600"/>
    <n v="14600"/>
    <n v="14600"/>
    <n v="14600"/>
    <n v="14600"/>
    <n v="14600"/>
    <n v="14600"/>
    <n v="14600"/>
    <n v="14600"/>
    <n v="14600"/>
    <n v="14600"/>
    <n v="14600"/>
    <n v="14600"/>
    <n v="14600"/>
    <n v="14600"/>
    <n v="14600"/>
    <n v="14600"/>
    <n v="14600"/>
    <n v="14600"/>
    <n v="14600"/>
    <n v="14600"/>
    <n v="14600"/>
    <n v="14600"/>
    <n v="14600"/>
    <n v="14600"/>
    <n v="14600"/>
    <n v="0"/>
    <n v="0"/>
    <n v="0"/>
    <n v="0"/>
    <n v="0"/>
    <n v="0"/>
    <n v="0"/>
    <n v="0"/>
    <n v="0"/>
    <n v="0"/>
    <n v="0"/>
    <n v="0"/>
    <n v="0"/>
    <n v="0"/>
    <n v="0"/>
    <n v="0"/>
    <n v="0"/>
    <n v="0"/>
    <n v="0"/>
    <n v="0"/>
    <n v="0"/>
    <n v="0"/>
    <n v="0"/>
    <n v="0"/>
    <n v="0"/>
    <n v="0"/>
    <n v="0"/>
    <n v="0"/>
    <n v="0"/>
    <n v="0"/>
    <n v="0"/>
    <n v="0"/>
    <n v="0"/>
    <n v="0"/>
    <n v="0"/>
    <n v="0"/>
    <n v="0"/>
    <n v="0"/>
    <n v="0"/>
    <n v="0"/>
    <n v="13242.630385487528"/>
    <n v="12612.02893855955"/>
    <n v="12011.456131961477"/>
    <n v="11439.4820304395"/>
    <n v="10894.744790894763"/>
    <n v="10375.947419899772"/>
    <n v="9881.8546856188332"/>
    <n v="9411.2901767798394"/>
    <n v="8963.1335016950852"/>
    <n v="8536.3176206619864"/>
    <n v="8129.8263053923692"/>
    <n v="7742.691719421302"/>
    <n v="7373.9921137345755"/>
    <n v="7022.8496321281646"/>
    <n v="6688.4282210744432"/>
    <n v="6369.9316391185166"/>
    <n v="6066.6015610652539"/>
    <n v="5777.715772443099"/>
    <n v="5502.5864499458085"/>
    <n v="5240.5585237579135"/>
    <n v="4991.0081178646797"/>
    <n v="4753.3410646330276"/>
    <n v="4526.991490126693"/>
    <n v="4311.4204667873264"/>
    <n v="4106.1147302736445"/>
    <n v="3910.5854574034706"/>
    <n v="3724.3671022890198"/>
    <n v="3547.0162878943042"/>
    <n v="3378.1107503755288"/>
    <n v="3217.2483336909786"/>
    <n v="3064.0460320866464"/>
    <n v="2918.1390781777586"/>
    <n v="2779.1800744550083"/>
    <n v="2646.8381661476265"/>
    <n v="2520.7982534739303"/>
    <n v="2400.7602414037428"/>
    <n v="2286.4383251464224"/>
    <n v="2177.560309663259"/>
    <n v="2073.8669615840563"/>
    <n v="1975.1113919848153"/>
    <n v="0"/>
    <n v="107368.88568199833"/>
    <x v="413"/>
  </r>
  <r>
    <s v="SNK"/>
    <s v="Slovenská národná knižnica"/>
    <x v="443"/>
    <s v="R"/>
    <s v="Ochrana fondu RFID detekčnou bránou"/>
    <s v="Potreba nového bezpečnostného RFID systému, ktorý je nevyhnutný na zabezpečenie ochrany fondu. RFID brána okamžite zistí, či sa cez ňu pohybuje médium zabezpečené RFID etiketou s nastaveným bezpečnostným kódom. Neautorizovaná výpožička tak spôsobí poplach a upozorní pracovníkov svetelným a zvukovým alarmom."/>
    <s v="Cieľom je minimalizácia odcudzenia a poškodenia dokumentov z fondov študovní. "/>
    <s v="N/A"/>
    <s v="Zákon č. 126/2015 Z.z. o knižniciach, §6 ods. 2 b) a 2 c), §15 a)"/>
    <n v="10"/>
    <x v="0"/>
    <n v="790"/>
    <s v="Ušetrenie nákladov - odcudzenie, poškodenie dokumentov z fondov študovní - KPI hodnota je vypočítaná na základe priemerného ročného počtu nezvestných dokumentov z fondov študovní 79 ks a priemernej ceny dokumentov 10 EUR/ks vo fondoch študovní"/>
    <x v="0"/>
    <x v="0"/>
    <s v="C7 Zabezpečovacia technika"/>
    <s v="08 Realizované"/>
    <s v="štátny rozpočet"/>
    <s v="08S0105 Knižnice a knižničná činnosť"/>
    <s v="áno"/>
    <n v="1"/>
    <n v="7572"/>
    <n v="0"/>
    <n v="0"/>
    <n v="7572"/>
    <n v="0"/>
    <n v="0"/>
    <n v="0"/>
    <n v="0"/>
    <n v="0"/>
    <n v="0"/>
    <n v="0"/>
    <n v="0"/>
    <s v="-"/>
    <n v="0"/>
    <n v="0"/>
    <n v="0"/>
    <n v="0"/>
    <n v="0"/>
    <n v="0"/>
    <n v="0"/>
    <n v="0"/>
    <n v="0"/>
    <n v="0"/>
    <n v="0"/>
    <m/>
    <n v="1"/>
    <n v="0"/>
    <s v="C7"/>
    <n v="9"/>
    <n v="1"/>
    <n v="1"/>
    <n v="1"/>
    <n v="1"/>
    <n v="1"/>
    <n v="1"/>
    <n v="1"/>
    <n v="0"/>
    <n v="1"/>
    <n v="0"/>
    <n v="0"/>
    <n v="1"/>
    <n v="1"/>
    <n v="1"/>
    <n v="1"/>
    <n v="0"/>
    <n v="0"/>
    <n v="7572"/>
    <n v="0"/>
    <n v="0"/>
    <n v="0"/>
    <n v="0"/>
    <n v="0"/>
    <n v="0"/>
    <n v="0"/>
    <n v="0"/>
    <n v="0"/>
    <n v="0"/>
    <n v="0"/>
    <n v="0"/>
    <n v="0"/>
    <n v="0"/>
    <n v="0"/>
    <n v="0"/>
    <n v="0"/>
    <n v="0"/>
    <n v="0"/>
    <n v="0"/>
    <n v="0"/>
    <n v="0"/>
    <n v="0"/>
    <n v="0"/>
    <n v="0"/>
    <n v="0"/>
    <n v="0"/>
    <n v="0"/>
    <n v="0"/>
    <n v="0"/>
    <n v="0"/>
    <n v="0"/>
    <n v="0"/>
    <n v="0"/>
    <n v="0"/>
    <n v="0"/>
    <n v="0"/>
    <n v="0"/>
    <n v="0"/>
    <n v="0"/>
    <n v="0"/>
    <n v="790"/>
    <n v="790"/>
    <n v="790"/>
    <n v="790"/>
    <n v="790"/>
    <n v="790"/>
    <n v="790"/>
    <n v="790"/>
    <n v="790"/>
    <n v="790"/>
    <n v="790"/>
    <n v="790"/>
    <n v="790"/>
    <n v="790"/>
    <n v="790"/>
    <n v="790"/>
    <n v="790"/>
    <n v="790"/>
    <n v="790"/>
    <n v="790"/>
    <n v="790"/>
    <n v="790"/>
    <n v="790"/>
    <n v="790"/>
    <n v="790"/>
    <n v="790"/>
    <n v="790"/>
    <n v="790"/>
    <n v="790"/>
    <n v="790"/>
    <n v="790"/>
    <n v="790"/>
    <n v="790"/>
    <n v="790"/>
    <n v="790"/>
    <n v="790"/>
    <n v="790"/>
    <n v="790"/>
    <n v="790"/>
    <n v="790"/>
    <n v="790"/>
    <n v="790"/>
    <n v="790"/>
    <n v="0"/>
    <n v="0"/>
    <n v="0"/>
    <n v="0"/>
    <n v="0"/>
    <n v="0"/>
    <n v="0"/>
    <n v="0"/>
    <n v="0"/>
    <n v="0"/>
    <n v="0"/>
    <n v="0"/>
    <n v="0"/>
    <n v="0"/>
    <n v="0"/>
    <n v="0"/>
    <n v="0"/>
    <n v="0"/>
    <n v="0"/>
    <n v="0"/>
    <n v="0"/>
    <n v="0"/>
    <n v="0"/>
    <n v="0"/>
    <n v="0"/>
    <n v="0"/>
    <n v="0"/>
    <n v="0"/>
    <n v="0"/>
    <n v="0"/>
    <n v="0"/>
    <n v="0"/>
    <n v="0"/>
    <n v="0"/>
    <n v="0"/>
    <n v="0"/>
    <n v="0"/>
    <n v="0"/>
    <n v="0"/>
    <n v="0"/>
    <n v="716.5532879818594"/>
    <n v="682.43170283986603"/>
    <n v="649.93495508558681"/>
    <n v="618.98567151008262"/>
    <n v="589.51016334293581"/>
    <n v="561.43825080279589"/>
    <n v="534.70309600266285"/>
    <n v="509.24104381205984"/>
    <n v="484.99147029719984"/>
    <n v="461.89663837828556"/>
    <n v="439.90156036027201"/>
    <n v="418.95386700978281"/>
    <n v="399.00368286645988"/>
    <n v="380.00350749186646"/>
    <n v="361.90810237320619"/>
    <n v="344.67438321257725"/>
    <n v="328.26131734531168"/>
    <n v="312.62982604315397"/>
    <n v="297.74269146967049"/>
    <n v="283.56446806635284"/>
    <n v="270.0613981584313"/>
    <n v="257.20133157945833"/>
    <n v="244.95364912329367"/>
    <n v="233.28918964123207"/>
    <n v="222.18018061069719"/>
    <n v="211.60017201018778"/>
    <n v="201.523973343036"/>
    <n v="191.92759366003426"/>
    <n v="182.78818443812793"/>
    <n v="174.08398517916939"/>
    <n v="165.79427159920897"/>
    <n v="157.89930628496091"/>
    <n v="150.38029169996278"/>
    <n v="143.21932542853597"/>
    <n v="136.39935755098665"/>
    <n v="129.90415004855871"/>
    <n v="123.71823814148449"/>
    <n v="117.82689346808044"/>
    <n v="112.21608901721949"/>
    <n v="106.87246573068522"/>
    <n v="0"/>
    <n v="5809.6862800533354"/>
    <x v="413"/>
  </r>
  <r>
    <s v="UKB"/>
    <s v="Univerzitná knižnica v Bratislave"/>
    <x v="444"/>
    <s v="R"/>
    <s v="Odstránenie dlhodobého havarijného stavu – Dátové úložisko v UKB"/>
    <s v="UKB prevádzkuje systém digitálnej knižnice, prostredníctvom ktorého je v súčasnom období sprístupnených viac ako 1,5 milióna zdigitalizovaných strán historických slovenských periodík a iných vzácnych knižničných dokumentov (napr. unikátna Bačagićova zapísaná v medzinárodnom registri Pamäť sveta UNESCO). Systém digitálnej knižnice je už dlhodobo prevádzkovaný na zastaranej technike, pričom v kritickom havarijnom stave sa nachádza diskové pole IBM NetApp N6210 150 TB, ktoré po neodstrániteľnej poruche na radičoch pracuje v krízovom režime. Funkčné a kapacitne dostačujúce diskové pole je nevyhnutným predpokladom pre prevádzku digitálnej knižnice, ale aj ďalších dôležitých systémov IKT UKB (licencované zdroje, e-mail, registračný systém, www stránka UKB, interný cloud, Profil slovenskej kultúry). Diskové pole UKB malo už v minulosti dlhodobo technické výpadky, dochádzalo k narušeniu komunikácie s diskovým poľom, čo spôsobovalo prerušenie poskytovania niektorých základných služieb používateľom knižnice. Poskytovanie moderných knižničných služieb nie je v súčasnom období možné bez vhodnej a spoľahlivej infraštruktúry a IKT. Súčasná kapacita diskového poľa (cca 120 TB) už nie je pre sprístupňovanie veľkého objemu digitálnych dát dostatočná. Z dôvodu havarijného stavu a výpadku diskového poľa v septembri 2020 bola niekoľko mesiacov pre používateľov nedostupná Digitálna knižnica UKB, čo bolo zo strany akademickej aj používateľskej obce negatívne vnímané. Pre obnovu stabilnej a bezpečnej prevádzky základných IT služieb je nevyhnutné vymeniť komponenty serverovej infraštruktúry. Požiadavky na servery: 3 ks (45 000 €), 2x cpu 5218R, 192GB RAM, 25GbE ethernet, 2 porty. Požiadavky na storage – diskové pole (1 ks): 25/10GbE iscsi, SSD, tiering, dynamický raid, navrhované varianty 200 TB. Požiadavky na network switch (2ks): 25GbE switch, 16 portov. Požiadavky na spotrebný inštalačný materiál (napr. káble 10 ks) a inštalačné a konfiguračné práce: 25GbE SFP28 – 2,5m."/>
    <s v="Cieľom je odstránenie dlhodobého havarijného stavu zakúpením nového kapacitne a technologicky vyhovujúceho hardvéru pre potreby Dátového úložiska UKB."/>
    <s v="N/A"/>
    <s v="Stratégia rozvoja slovenského knihovníctva na roky 2015 – 2020, /strategická oblasť č. 3/ priorita 3.4 opatrenie 3.4.1"/>
    <n v="5"/>
    <x v="1"/>
    <n v="12268"/>
    <s v="Návštevníci knižnice pristupujú na Internet a z Internetu do katalógu a digitálnej knižnice, elektronické riadenie prístupu do objektu knižnice (81074 vybavených žiadaniek o výpožičku/rok)"/>
    <x v="0"/>
    <x v="3"/>
    <s v="D2 Zhodnotenie existujúceho špeciálneho HW/SW"/>
    <s v="08 Realizované"/>
    <s v="štátny rozpočet"/>
    <s v="0EK0I03 Podporná infraštruktúra"/>
    <s v="áno"/>
    <n v="1"/>
    <n v="125000"/>
    <n v="0"/>
    <n v="77277.600000000006"/>
    <n v="47722.400000000001"/>
    <n v="0"/>
    <n v="0"/>
    <n v="0"/>
    <n v="0"/>
    <n v="0"/>
    <n v="0"/>
    <n v="0"/>
    <n v="0"/>
    <s v="-"/>
    <n v="0"/>
    <n v="0"/>
    <n v="0"/>
    <n v="0"/>
    <n v="0"/>
    <n v="0"/>
    <n v="0"/>
    <n v="0"/>
    <n v="0"/>
    <n v="0"/>
    <n v="0"/>
    <m/>
    <n v="0"/>
    <n v="0"/>
    <s v="D2"/>
    <n v="9"/>
    <n v="1"/>
    <n v="1"/>
    <n v="1"/>
    <n v="1"/>
    <n v="1"/>
    <n v="1"/>
    <n v="1"/>
    <n v="0"/>
    <n v="1"/>
    <n v="0"/>
    <n v="0"/>
    <n v="1"/>
    <n v="1"/>
    <n v="1"/>
    <n v="1"/>
    <n v="0"/>
    <n v="77277.600000000006"/>
    <n v="47722.400000000001"/>
    <n v="0"/>
    <n v="0"/>
    <n v="0"/>
    <n v="0"/>
    <n v="0"/>
    <n v="0"/>
    <n v="0"/>
    <n v="0"/>
    <n v="0"/>
    <n v="0"/>
    <n v="0"/>
    <n v="0"/>
    <n v="0"/>
    <n v="0"/>
    <n v="0"/>
    <n v="0"/>
    <n v="0"/>
    <n v="0"/>
    <n v="0"/>
    <n v="0"/>
    <n v="0"/>
    <n v="0"/>
    <n v="0"/>
    <n v="0"/>
    <n v="0"/>
    <n v="0"/>
    <n v="0"/>
    <n v="0"/>
    <n v="0"/>
    <n v="0"/>
    <n v="0"/>
    <n v="0"/>
    <n v="0"/>
    <n v="0"/>
    <n v="0"/>
    <n v="0"/>
    <n v="0"/>
    <n v="0"/>
    <n v="0"/>
    <n v="0"/>
    <n v="0"/>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12268"/>
    <n v="0"/>
    <n v="0"/>
    <n v="0"/>
    <n v="0"/>
    <n v="0"/>
    <n v="0"/>
    <n v="0"/>
    <n v="0"/>
    <n v="0"/>
    <n v="0"/>
    <n v="0"/>
    <n v="0"/>
    <n v="0"/>
    <n v="0"/>
    <n v="0"/>
    <n v="0"/>
    <n v="0"/>
    <n v="0"/>
    <n v="0"/>
    <n v="0"/>
    <n v="0"/>
    <n v="0"/>
    <n v="0"/>
    <n v="0"/>
    <n v="0"/>
    <n v="0"/>
    <n v="0"/>
    <n v="0"/>
    <n v="0"/>
    <n v="0"/>
    <n v="0"/>
    <n v="0"/>
    <n v="0"/>
    <n v="0"/>
    <n v="0"/>
    <n v="0"/>
    <n v="0"/>
    <n v="0"/>
    <n v="0"/>
    <n v="0"/>
    <n v="11127.437641723356"/>
    <n v="10597.559658784148"/>
    <n v="10092.913960746808"/>
    <n v="9612.2990102350541"/>
    <n v="9154.5704859381476"/>
    <n v="8718.6385580363294"/>
    <n v="8303.4652933679336"/>
    <n v="7908.0621841599368"/>
    <n v="7531.4877944380351"/>
    <n v="7172.8455185124139"/>
    <n v="6831.2814462022998"/>
    <n v="6505.9823297164749"/>
    <n v="6196.1736473490255"/>
    <n v="5901.1177593800221"/>
    <n v="5620.1121517904976"/>
    <n v="5352.4877636099973"/>
    <n v="5097.6073939142834"/>
    <n v="4854.8641846802693"/>
    <n v="4623.680175885971"/>
    <n v="4403.5049294152113"/>
    <n v="4193.8142184906774"/>
    <n v="3994.1087795149301"/>
    <n v="3803.9131233475528"/>
    <n v="3622.7744031881452"/>
    <n v="3450.2613363696623"/>
    <n v="3285.9631774949162"/>
    <n v="3129.488740471349"/>
    <n v="2980.4654671155699"/>
    <n v="2838.5385401100675"/>
    <n v="2703.3700382000634"/>
    <n v="2574.6381316191082"/>
    <n v="2452.0363158277219"/>
    <n v="2335.2726817406879"/>
    <n v="2224.0692207054167"/>
    <n v="2118.1611625765877"/>
    <n v="2017.2963453110356"/>
    <n v="1921.234614581939"/>
    <n v="1829.7472519827986"/>
    <n v="1742.6164304598085"/>
    <n v="1659.6346956760078"/>
    <n v="0"/>
    <n v="50584.780757427507"/>
    <x v="413"/>
  </r>
  <r>
    <s v="UKB"/>
    <s v="Univerzitná knižnica v Bratislave"/>
    <x v="445"/>
    <s v="R"/>
    <s v="Rekonštrukcia plynovej kotolne UKB"/>
    <s v="UKB v súčasnosti disponuje 2 ks opotrebovaných kotlov v plynovej kotolni v budove UKB na Klariskej 5, ktoré sú momentálne v havarijnom stave a z uvedeného dôvodu hrozí vysoké riziko prerušenia dodávok tepla, ktoré by spôsobilo zamedzenie poskytovania knižnično-informačných služieb pre používateľov UKB. Momentálne využívané pôvodné kotle Hydrotherm MV 600, r. v. 1997, výkon 300 kW si vyžadujú neustále opravy, pričom tieto kotle sa už ani nevyrábajú a je problematické obstarať náhradné diely. Požiadavky na plynové kotly (1ks): výkon 100/586 kW."/>
    <s v="Cieľom je zabezpečiť efektívne vykurovanie objektov."/>
    <s v="N/A"/>
    <s v="Stratégia rozvoja slovenského knihovníctva na roky 2015 – 2020, /strategická oblasť č. 2/ priorita 2.3 opatrenie 2.3.1 "/>
    <n v="40"/>
    <x v="0"/>
    <n v="5900"/>
    <s v="20 % úspora spotreby plynu v porovnaní s vykurovacím obdobím pred rekonštrukciou"/>
    <x v="0"/>
    <x v="1"/>
    <s v="B4 Vykurovanie nehnuteľnosti"/>
    <s v="08 Realizované"/>
    <s v="štátny rozpočet"/>
    <s v="08S0105 Knižnice a knižničná činnosť      "/>
    <s v="áno"/>
    <n v="1"/>
    <n v="76692"/>
    <n v="0"/>
    <n v="0"/>
    <n v="76692"/>
    <n v="0"/>
    <n v="0"/>
    <n v="0"/>
    <n v="0"/>
    <n v="0"/>
    <n v="0"/>
    <n v="0"/>
    <n v="0"/>
    <s v="-"/>
    <n v="0"/>
    <n v="0"/>
    <n v="0"/>
    <n v="0"/>
    <n v="0"/>
    <n v="0"/>
    <n v="0"/>
    <n v="0"/>
    <n v="0"/>
    <n v="0"/>
    <n v="0"/>
    <m/>
    <n v="1"/>
    <n v="0"/>
    <s v="B4"/>
    <n v="9"/>
    <n v="1"/>
    <n v="1"/>
    <n v="1"/>
    <n v="1"/>
    <n v="1"/>
    <n v="1"/>
    <n v="1"/>
    <n v="0"/>
    <n v="1"/>
    <n v="0"/>
    <n v="0"/>
    <n v="1"/>
    <n v="1"/>
    <n v="1"/>
    <n v="1"/>
    <n v="0"/>
    <n v="0"/>
    <n v="76692"/>
    <n v="0"/>
    <n v="0"/>
    <n v="0"/>
    <n v="0"/>
    <n v="0"/>
    <n v="0"/>
    <n v="0"/>
    <n v="0"/>
    <n v="0"/>
    <n v="0"/>
    <n v="0"/>
    <n v="0"/>
    <n v="0"/>
    <n v="0"/>
    <n v="0"/>
    <n v="0"/>
    <n v="0"/>
    <n v="0"/>
    <n v="0"/>
    <n v="0"/>
    <n v="0"/>
    <n v="0"/>
    <n v="0"/>
    <n v="0"/>
    <n v="0"/>
    <n v="0"/>
    <n v="0"/>
    <n v="0"/>
    <n v="0"/>
    <n v="0"/>
    <n v="0"/>
    <n v="0"/>
    <n v="0"/>
    <n v="0"/>
    <n v="0"/>
    <n v="0"/>
    <n v="0"/>
    <n v="0"/>
    <n v="0"/>
    <n v="0"/>
    <n v="0"/>
    <n v="5900"/>
    <n v="5900"/>
    <n v="5900"/>
    <n v="5900"/>
    <n v="5900"/>
    <n v="5900"/>
    <n v="5900"/>
    <n v="5900"/>
    <n v="5900"/>
    <n v="5900"/>
    <n v="5900"/>
    <n v="5900"/>
    <n v="5900"/>
    <n v="5900"/>
    <n v="5900"/>
    <n v="5900"/>
    <n v="5900"/>
    <n v="5900"/>
    <n v="5900"/>
    <n v="5900"/>
    <n v="5900"/>
    <n v="5900"/>
    <n v="5900"/>
    <n v="5900"/>
    <n v="5900"/>
    <n v="5900"/>
    <n v="5900"/>
    <n v="5900"/>
    <n v="5900"/>
    <n v="5900"/>
    <n v="5900"/>
    <n v="5900"/>
    <n v="5900"/>
    <n v="5900"/>
    <n v="5900"/>
    <n v="5900"/>
    <n v="5900"/>
    <n v="5900"/>
    <n v="5900"/>
    <n v="5900"/>
    <n v="5900"/>
    <n v="5900"/>
    <n v="5900"/>
    <n v="0"/>
    <n v="0"/>
    <n v="0"/>
    <n v="0"/>
    <n v="0"/>
    <n v="0"/>
    <n v="0"/>
    <n v="0"/>
    <n v="0"/>
    <n v="0"/>
    <n v="0"/>
    <n v="0"/>
    <n v="0"/>
    <n v="0"/>
    <n v="0"/>
    <n v="0"/>
    <n v="0"/>
    <n v="0"/>
    <n v="0"/>
    <n v="0"/>
    <n v="0"/>
    <n v="0"/>
    <n v="0"/>
    <n v="0"/>
    <n v="0"/>
    <n v="0"/>
    <n v="0"/>
    <n v="0"/>
    <n v="0"/>
    <n v="0"/>
    <n v="0"/>
    <n v="0"/>
    <n v="0"/>
    <n v="0"/>
    <n v="0"/>
    <n v="0"/>
    <n v="0"/>
    <n v="0"/>
    <n v="0"/>
    <n v="0"/>
    <n v="5351.4739229024945"/>
    <n v="5096.641831335708"/>
    <n v="4853.9446012721037"/>
    <n v="4622.8043821639076"/>
    <n v="4402.6708401561036"/>
    <n v="4193.0198477677168"/>
    <n v="3993.3522359692543"/>
    <n v="3803.1926056850039"/>
    <n v="3622.0881958904802"/>
    <n v="3449.6078056099805"/>
    <n v="3285.340767247601"/>
    <n v="3128.8959688072387"/>
    <n v="2979.9009226735611"/>
    <n v="2838.0008787367242"/>
    <n v="2702.8579797492612"/>
    <n v="2574.150456904058"/>
    <n v="2451.5718637181508"/>
    <n v="2334.8303463982388"/>
    <n v="2223.6479489507037"/>
    <n v="2117.7599513816226"/>
    <n v="2016.914239411069"/>
    <n v="1920.8707042010178"/>
    <n v="1829.4006706676362"/>
    <n v="1742.2863530167963"/>
    <n v="1659.3203362064728"/>
    <n v="1580.3050821014024"/>
    <n v="1505.0524591441931"/>
    <n v="1433.3832944230408"/>
    <n v="1365.1269470695631"/>
    <n v="1300.120901971012"/>
    <n v="1238.2103828295353"/>
    <n v="1179.2479836471764"/>
    <n v="1123.0933177592156"/>
    <n v="1069.6126835802052"/>
    <n v="1018.6787462668623"/>
    <n v="970.17023453986872"/>
    <n v="923.97165194273225"/>
    <n v="879.97300185022107"/>
    <n v="838.06952557163925"/>
    <n v="798.16145292537055"/>
    <n v="0"/>
    <n v="96417.723322444916"/>
    <x v="413"/>
  </r>
  <r>
    <s v="ŠKO ZI"/>
    <s v="Štátny komorný orchester Žilina"/>
    <x v="446"/>
    <s v="R"/>
    <s v="Kúpa veľkého koncertného krídla "/>
    <s v="Nákup veľkého koncertného krídla zn. Steinway D 274 pre koncertný provoz. "/>
    <s v="Cieľom je rozšírenie flexibility orchestra a koncertnej ponuky pre rôzne vekové skupiny poslucháčov, rozšírenie možností nahrávania CD.Vďaka novému klavíru sa rozšíri atraktivita nášho orchestra pre umelcov z celého sveta. "/>
    <s v="N/A"/>
    <s v="Zriaďovacia listina ŠKO ZI, Čl. 1"/>
    <n v="10"/>
    <x v="1"/>
    <n v="14600"/>
    <s v="zlepšenie podmienok pre poslucháčov"/>
    <x v="2"/>
    <x v="5"/>
    <s v="E1 Nákup hudobných nástrojov"/>
    <s v="08 Realizované"/>
    <s v="štátny rozpočet"/>
    <s v=" 08T010B Obnova nástrojového vybavenia a krojových súčiastok"/>
    <s v="áno"/>
    <n v="1"/>
    <n v="182345"/>
    <n v="0"/>
    <n v="182345"/>
    <n v="0"/>
    <n v="0"/>
    <n v="0"/>
    <n v="0"/>
    <n v="0"/>
    <n v="0"/>
    <n v="0"/>
    <n v="0"/>
    <n v="0"/>
    <s v="-"/>
    <n v="0"/>
    <n v="0"/>
    <n v="0"/>
    <n v="0"/>
    <n v="0"/>
    <n v="0"/>
    <n v="0"/>
    <n v="0"/>
    <n v="0"/>
    <n v="0"/>
    <n v="0"/>
    <m/>
    <n v="0"/>
    <n v="0"/>
    <s v="E1"/>
    <n v="9"/>
    <n v="1"/>
    <n v="1"/>
    <n v="1"/>
    <n v="1"/>
    <n v="1"/>
    <n v="1"/>
    <n v="1"/>
    <n v="0"/>
    <n v="1"/>
    <n v="0"/>
    <n v="1"/>
    <n v="0"/>
    <n v="1"/>
    <n v="1"/>
    <n v="1"/>
    <n v="0"/>
    <n v="182345"/>
    <n v="0"/>
    <n v="0"/>
    <n v="0"/>
    <n v="0"/>
    <n v="0"/>
    <n v="0"/>
    <n v="0"/>
    <n v="0"/>
    <n v="0"/>
    <n v="0"/>
    <n v="0"/>
    <n v="0"/>
    <n v="0"/>
    <n v="0"/>
    <n v="0"/>
    <n v="0"/>
    <n v="0"/>
    <n v="0"/>
    <n v="0"/>
    <n v="0"/>
    <n v="0"/>
    <n v="0"/>
    <n v="0"/>
    <n v="0"/>
    <n v="0"/>
    <n v="0"/>
    <n v="0"/>
    <n v="0"/>
    <n v="0"/>
    <n v="0"/>
    <n v="0"/>
    <n v="0"/>
    <n v="0"/>
    <n v="0"/>
    <n v="0"/>
    <n v="0"/>
    <n v="0"/>
    <n v="0"/>
    <n v="0"/>
    <n v="0"/>
    <n v="0"/>
    <n v="0"/>
    <n v="14600"/>
    <n v="14600"/>
    <n v="14600"/>
    <n v="14600"/>
    <n v="14600"/>
    <n v="14600"/>
    <n v="14600"/>
    <n v="14600"/>
    <n v="14600"/>
    <n v="14600"/>
    <n v="14600"/>
    <n v="14600"/>
    <n v="14600"/>
    <n v="14600"/>
    <n v="14600"/>
    <n v="14600"/>
    <n v="14600"/>
    <n v="14600"/>
    <n v="14600"/>
    <n v="14600"/>
    <n v="14600"/>
    <n v="14600"/>
    <n v="14600"/>
    <n v="14600"/>
    <n v="14600"/>
    <n v="14600"/>
    <n v="14600"/>
    <n v="14600"/>
    <n v="14600"/>
    <n v="14600"/>
    <n v="14600"/>
    <n v="14600"/>
    <n v="14600"/>
    <n v="14600"/>
    <n v="14600"/>
    <n v="14600"/>
    <n v="14600"/>
    <n v="14600"/>
    <n v="14600"/>
    <n v="14600"/>
    <n v="14600"/>
    <n v="14600"/>
    <n v="14600"/>
    <n v="0"/>
    <n v="0"/>
    <n v="0"/>
    <n v="0"/>
    <n v="0"/>
    <n v="0"/>
    <n v="0"/>
    <n v="0"/>
    <n v="0"/>
    <n v="0"/>
    <n v="0"/>
    <n v="0"/>
    <n v="0"/>
    <n v="0"/>
    <n v="0"/>
    <n v="0"/>
    <n v="0"/>
    <n v="0"/>
    <n v="0"/>
    <n v="0"/>
    <n v="0"/>
    <n v="0"/>
    <n v="0"/>
    <n v="0"/>
    <n v="0"/>
    <n v="0"/>
    <n v="0"/>
    <n v="0"/>
    <n v="0"/>
    <n v="0"/>
    <n v="0"/>
    <n v="0"/>
    <n v="0"/>
    <n v="0"/>
    <n v="0"/>
    <n v="0"/>
    <n v="0"/>
    <n v="0"/>
    <n v="0"/>
    <n v="0"/>
    <n v="13242.630385487528"/>
    <n v="12612.02893855955"/>
    <n v="12011.456131961477"/>
    <n v="11439.4820304395"/>
    <n v="10894.744790894763"/>
    <n v="10375.947419899772"/>
    <n v="9881.8546856188332"/>
    <n v="9411.2901767798394"/>
    <n v="8963.1335016950852"/>
    <n v="8536.3176206619864"/>
    <n v="8129.8263053923692"/>
    <n v="7742.691719421302"/>
    <n v="7373.9921137345755"/>
    <n v="7022.8496321281646"/>
    <n v="6688.4282210744432"/>
    <n v="6369.9316391185166"/>
    <n v="6066.6015610652539"/>
    <n v="5777.715772443099"/>
    <n v="5502.5864499458085"/>
    <n v="5240.5585237579135"/>
    <n v="4991.0081178646797"/>
    <n v="4753.3410646330276"/>
    <n v="4526.991490126693"/>
    <n v="4311.4204667873264"/>
    <n v="4106.1147302736445"/>
    <n v="3910.5854574034706"/>
    <n v="3724.3671022890198"/>
    <n v="3547.0162878943042"/>
    <n v="3378.1107503755288"/>
    <n v="3217.2483336909786"/>
    <n v="3064.0460320866464"/>
    <n v="2918.1390781777586"/>
    <n v="2779.1800744550083"/>
    <n v="2646.8381661476265"/>
    <n v="2520.7982534739303"/>
    <n v="2400.7602414037428"/>
    <n v="2286.4383251464224"/>
    <n v="2177.560309663259"/>
    <n v="2073.8669615840563"/>
    <n v="1975.1113919848153"/>
    <n v="0"/>
    <n v="107368.88568199833"/>
    <x v="413"/>
  </r>
  <r>
    <s v="ŠKO ZI"/>
    <s v="Štátny komorný orchester Žilina"/>
    <x v="447"/>
    <s v="R"/>
    <s v="Dofinancovanie rekonštrukcie Domu umenia Fatra"/>
    <s v="Rekonštrukcia DUF, dofinancovanie projektu z fondov EHP, zvýšenie atraktivity sály po rekonštrukcii z fondov EHP (schválený projekt vo výške 997 117 € z fondov EHP a št. rozpočtu SR (nová fasáda, okná, stoličky a osvetlenie, ukončenie prác v 2024). "/>
    <s v="Cieľom je dofinancovanie projektu z fondov EHP a ŠR SR. Vlivom aktuálnej situácie s pandémiou COVID-19 sa rozpočet projektu obnovy zvýšil o 190 161 €, túto sumu nie je možné uhradť zo stávajúceho projektu z fondov EHP a ŠR SR"/>
    <s v="N/A"/>
    <s v="Zákon č. 278/1993 Z.z. o správe majetku štátu, Hlava I § 3"/>
    <n v="40"/>
    <x v="1"/>
    <n v="14600"/>
    <s v="zlepšenie podmienok pre poslucháčov"/>
    <x v="0"/>
    <x v="1"/>
    <s v="B3 Stavebná rekonštrukcia priestorov"/>
    <s v="08 Realizované"/>
    <s v="štátny rozpočet"/>
    <s v="08T0103 Podpora kultúrnych aktivít RO a PO"/>
    <s v="áno"/>
    <n v="1"/>
    <n v="190161"/>
    <n v="0"/>
    <n v="33800"/>
    <n v="156361"/>
    <n v="0"/>
    <n v="0"/>
    <n v="0"/>
    <n v="0"/>
    <n v="0"/>
    <n v="0"/>
    <n v="0"/>
    <n v="0"/>
    <s v="-"/>
    <n v="0"/>
    <n v="0"/>
    <n v="0"/>
    <n v="0"/>
    <n v="0"/>
    <n v="0"/>
    <n v="0"/>
    <n v="0"/>
    <n v="0"/>
    <n v="0"/>
    <n v="0"/>
    <s v="dofinancovanie schváleného projektu z fondov EHP a ŠR vo výške 190 161 €"/>
    <n v="0"/>
    <n v="0"/>
    <s v="B3"/>
    <n v="9"/>
    <n v="1"/>
    <n v="1"/>
    <n v="1"/>
    <n v="1"/>
    <n v="1"/>
    <n v="1"/>
    <n v="1"/>
    <n v="0"/>
    <n v="1"/>
    <n v="0"/>
    <n v="0"/>
    <n v="1"/>
    <n v="1"/>
    <n v="1"/>
    <n v="1"/>
    <n v="0"/>
    <n v="33800"/>
    <n v="156361"/>
    <n v="0"/>
    <n v="0"/>
    <n v="0"/>
    <n v="0"/>
    <n v="0"/>
    <n v="0"/>
    <n v="0"/>
    <n v="0"/>
    <n v="0"/>
    <n v="0"/>
    <n v="0"/>
    <n v="0"/>
    <n v="0"/>
    <n v="0"/>
    <n v="0"/>
    <n v="0"/>
    <n v="0"/>
    <n v="0"/>
    <n v="0"/>
    <n v="0"/>
    <n v="0"/>
    <n v="0"/>
    <n v="0"/>
    <n v="0"/>
    <n v="0"/>
    <n v="0"/>
    <n v="0"/>
    <n v="0"/>
    <n v="0"/>
    <n v="0"/>
    <n v="0"/>
    <n v="0"/>
    <n v="0"/>
    <n v="0"/>
    <n v="0"/>
    <n v="0"/>
    <n v="0"/>
    <n v="0"/>
    <n v="0"/>
    <n v="0"/>
    <n v="0"/>
    <n v="14600"/>
    <n v="14600"/>
    <n v="14600"/>
    <n v="14600"/>
    <n v="14600"/>
    <n v="14600"/>
    <n v="14600"/>
    <n v="14600"/>
    <n v="14600"/>
    <n v="14600"/>
    <n v="14600"/>
    <n v="14600"/>
    <n v="14600"/>
    <n v="14600"/>
    <n v="14600"/>
    <n v="14600"/>
    <n v="14600"/>
    <n v="14600"/>
    <n v="14600"/>
    <n v="14600"/>
    <n v="14600"/>
    <n v="14600"/>
    <n v="14600"/>
    <n v="14600"/>
    <n v="14600"/>
    <n v="14600"/>
    <n v="14600"/>
    <n v="14600"/>
    <n v="14600"/>
    <n v="14600"/>
    <n v="14600"/>
    <n v="14600"/>
    <n v="14600"/>
    <n v="14600"/>
    <n v="14600"/>
    <n v="14600"/>
    <n v="14600"/>
    <n v="14600"/>
    <n v="14600"/>
    <n v="14600"/>
    <n v="14600"/>
    <n v="14600"/>
    <n v="14600"/>
    <n v="0"/>
    <n v="0"/>
    <n v="0"/>
    <n v="0"/>
    <n v="0"/>
    <n v="0"/>
    <n v="0"/>
    <n v="0"/>
    <n v="0"/>
    <n v="0"/>
    <n v="0"/>
    <n v="0"/>
    <n v="0"/>
    <n v="0"/>
    <n v="0"/>
    <n v="0"/>
    <n v="0"/>
    <n v="0"/>
    <n v="0"/>
    <n v="0"/>
    <n v="0"/>
    <n v="0"/>
    <n v="0"/>
    <n v="0"/>
    <n v="0"/>
    <n v="0"/>
    <n v="0"/>
    <n v="0"/>
    <n v="0"/>
    <n v="0"/>
    <n v="0"/>
    <n v="0"/>
    <n v="0"/>
    <n v="0"/>
    <n v="0"/>
    <n v="0"/>
    <n v="0"/>
    <n v="0"/>
    <n v="0"/>
    <n v="0"/>
    <n v="13242.630385487528"/>
    <n v="12612.02893855955"/>
    <n v="12011.456131961477"/>
    <n v="11439.4820304395"/>
    <n v="10894.744790894763"/>
    <n v="10375.947419899772"/>
    <n v="9881.8546856188332"/>
    <n v="9411.2901767798394"/>
    <n v="8963.1335016950852"/>
    <n v="8536.3176206619864"/>
    <n v="8129.8263053923692"/>
    <n v="7742.691719421302"/>
    <n v="7373.9921137345755"/>
    <n v="7022.8496321281646"/>
    <n v="6688.4282210744432"/>
    <n v="6369.9316391185166"/>
    <n v="6066.6015610652539"/>
    <n v="5777.715772443099"/>
    <n v="5502.5864499458085"/>
    <n v="5240.5585237579135"/>
    <n v="4991.0081178646797"/>
    <n v="4753.3410646330276"/>
    <n v="4526.991490126693"/>
    <n v="4311.4204667873264"/>
    <n v="4106.1147302736445"/>
    <n v="3910.5854574034706"/>
    <n v="3724.3671022890198"/>
    <n v="3547.0162878943042"/>
    <n v="3378.1107503755288"/>
    <n v="3217.2483336909786"/>
    <n v="3064.0460320866464"/>
    <n v="2918.1390781777586"/>
    <n v="2779.1800744550083"/>
    <n v="2646.8381661476265"/>
    <n v="2520.7982534739303"/>
    <n v="2400.7602414037428"/>
    <n v="2286.4383251464224"/>
    <n v="2177.560309663259"/>
    <n v="2073.8669615840563"/>
    <n v="1975.1113919848153"/>
    <n v="0"/>
    <n v="238593.01025554171"/>
    <x v="413"/>
  </r>
  <r>
    <s v="ŠO "/>
    <s v="Štátna opera "/>
    <x v="448"/>
    <s v="R"/>
    <s v="Výmena riadiaceho systému vzduchotechniky a chladenia"/>
    <s v="Výmenou riadiaceho systému merania a regulácie vzduchotechniky a chladenia v budove Štátnej opery na Národnej ulici v Banskej Bystrici zabezpečiť bezporuchové ovládanie a efektívny chod vzduchotechnických zariadení."/>
    <s v="Cieľom projektu je zabezpečiť bezporuchové ovládanie vzduchotechniky a chladenia a zníženie nákladov na opravy."/>
    <s v="N/A"/>
    <s v="Zriaďovacia listina ŠO, Čl. I, bod 2 k; Zákon č. 278/1993 Z. z. o správe majetku štátu, §3 ods. 2"/>
    <n v="40"/>
    <x v="0"/>
    <n v="3235"/>
    <s v="ušetrenie nákladov za opravy , výpočet priemerom z faktúr za posledných 5 rokov"/>
    <x v="0"/>
    <x v="0"/>
    <s v="C6 Vzduchotechnika"/>
    <s v="08 Realizované"/>
    <s v="kombinované"/>
    <s v="08S0101"/>
    <s v="áno"/>
    <n v="0.83099999999999996"/>
    <n v="57799"/>
    <n v="0"/>
    <n v="57799"/>
    <n v="0"/>
    <n v="0"/>
    <n v="0"/>
    <n v="0"/>
    <n v="0"/>
    <n v="0"/>
    <n v="0"/>
    <n v="0"/>
    <n v="0"/>
    <s v="-"/>
    <n v="0"/>
    <n v="0"/>
    <n v="0"/>
    <n v="0"/>
    <n v="0"/>
    <n v="0"/>
    <n v="0"/>
    <n v="0"/>
    <n v="0"/>
    <n v="0"/>
    <n v="0"/>
    <m/>
    <n v="1"/>
    <n v="0"/>
    <s v="C6"/>
    <n v="9"/>
    <n v="1"/>
    <n v="1"/>
    <n v="1"/>
    <n v="1"/>
    <n v="1"/>
    <n v="1"/>
    <n v="1"/>
    <n v="0"/>
    <n v="1"/>
    <n v="0"/>
    <n v="0"/>
    <n v="1"/>
    <n v="1"/>
    <n v="1"/>
    <n v="1"/>
    <n v="0"/>
    <n v="57799"/>
    <n v="0"/>
    <n v="0"/>
    <n v="0"/>
    <n v="0"/>
    <n v="0"/>
    <n v="0"/>
    <n v="0"/>
    <n v="0"/>
    <n v="0"/>
    <n v="0"/>
    <n v="0"/>
    <n v="0"/>
    <n v="0"/>
    <n v="0"/>
    <n v="0"/>
    <n v="0"/>
    <n v="0"/>
    <n v="0"/>
    <n v="0"/>
    <n v="0"/>
    <n v="0"/>
    <n v="0"/>
    <n v="0"/>
    <n v="0"/>
    <n v="0"/>
    <n v="0"/>
    <n v="0"/>
    <n v="0"/>
    <n v="0"/>
    <n v="0"/>
    <n v="0"/>
    <n v="0"/>
    <n v="0"/>
    <n v="0"/>
    <n v="0"/>
    <n v="0"/>
    <n v="0"/>
    <n v="0"/>
    <n v="0"/>
    <n v="0"/>
    <n v="0"/>
    <n v="0"/>
    <n v="3235"/>
    <n v="3235"/>
    <n v="3235"/>
    <n v="3235"/>
    <n v="3235"/>
    <n v="3235"/>
    <n v="3235"/>
    <n v="3235"/>
    <n v="3235"/>
    <n v="3235"/>
    <n v="3235"/>
    <n v="3235"/>
    <n v="3235"/>
    <n v="3235"/>
    <n v="3235"/>
    <n v="3235"/>
    <n v="3235"/>
    <n v="3235"/>
    <n v="3235"/>
    <n v="3235"/>
    <n v="3235"/>
    <n v="3235"/>
    <n v="3235"/>
    <n v="3235"/>
    <n v="3235"/>
    <n v="3235"/>
    <n v="3235"/>
    <n v="3235"/>
    <n v="3235"/>
    <n v="3235"/>
    <n v="3235"/>
    <n v="3235"/>
    <n v="3235"/>
    <n v="3235"/>
    <n v="3235"/>
    <n v="3235"/>
    <n v="3235"/>
    <n v="3235"/>
    <n v="3235"/>
    <n v="3235"/>
    <n v="3235"/>
    <n v="3235"/>
    <n v="3235"/>
    <n v="0"/>
    <n v="0"/>
    <n v="0"/>
    <n v="0"/>
    <n v="0"/>
    <n v="0"/>
    <n v="0"/>
    <n v="0"/>
    <n v="0"/>
    <n v="0"/>
    <n v="0"/>
    <n v="0"/>
    <n v="0"/>
    <n v="0"/>
    <n v="0"/>
    <n v="0"/>
    <n v="0"/>
    <n v="0"/>
    <n v="0"/>
    <n v="0"/>
    <n v="0"/>
    <n v="0"/>
    <n v="0"/>
    <n v="0"/>
    <n v="0"/>
    <n v="0"/>
    <n v="0"/>
    <n v="0"/>
    <n v="0"/>
    <n v="0"/>
    <n v="0"/>
    <n v="0"/>
    <n v="0"/>
    <n v="0"/>
    <n v="0"/>
    <n v="0"/>
    <n v="0"/>
    <n v="0"/>
    <n v="0"/>
    <n v="0"/>
    <n v="2934.2403628117913"/>
    <n v="2794.5146312493248"/>
    <n v="2661.442505951738"/>
    <n v="2534.7071485254646"/>
    <n v="2414.0068081194904"/>
    <n v="2299.0541029709429"/>
    <n v="2189.5753361628031"/>
    <n v="2085.3098439645742"/>
    <n v="1986.0093752043563"/>
    <n v="1891.437500194625"/>
    <n v="1801.369047804405"/>
    <n v="1715.5895693375282"/>
    <n v="1633.8948279405035"/>
    <n v="1556.0903123242886"/>
    <n v="1481.9907736421796"/>
    <n v="1411.4197844211233"/>
    <n v="1344.209318496308"/>
    <n v="1280.1993509488648"/>
    <n v="1219.2374770941569"/>
    <n v="1161.1785496134828"/>
    <n v="1105.8843329652218"/>
    <n v="1053.2231742525919"/>
    <n v="1003.0696897643735"/>
    <n v="955.30446644226038"/>
    <n v="909.81377756405755"/>
    <n v="866.48931196576893"/>
    <n v="825.22791615787537"/>
    <n v="785.93134872178587"/>
    <n v="748.50604640170104"/>
    <n v="712.86290133495311"/>
    <n v="678.9170488904316"/>
    <n v="646.5876656099349"/>
    <n v="615.79777677136656"/>
    <n v="586.47407311558709"/>
    <n v="558.54673630055925"/>
    <n v="531.94927266719924"/>
    <n v="506.61835492114221"/>
    <n v="482.49367135346864"/>
    <n v="459.51778224139878"/>
    <n v="437.63598308704644"/>
    <n v="0"/>
    <n v="52866.327957306705"/>
    <x v="413"/>
  </r>
  <r>
    <s v="ŠO "/>
    <s v="Štátna opera "/>
    <x v="449"/>
    <s v="R"/>
    <s v="Nákup latexovej tlačiarne "/>
    <s v="Nákup latexovej tlačiarne HP Latex 335 and Cut Solution pre skvalitnenie služieb propagačného oddelenia."/>
    <s v="Cieľom projektu je zníženie nákladov na tlač v porovnaní s externým tlačením."/>
    <s v="N/A"/>
    <s v="Zriaďovacia listina ŠO, Čl. I, bod 2 k; Zákon č. 278/1993 Z. z. o správe majetku štátu, §3 ods. 2"/>
    <n v="5"/>
    <x v="3"/>
    <n v="832"/>
    <s v="využitie novej tlačiarne, výpočet = 16 hodín týždenne x 52 = 832 hodín / ročne"/>
    <x v="2"/>
    <x v="3"/>
    <s v="D1 Nákup štandardnej IT techniky"/>
    <s v="08 Realizované"/>
    <s v="kombinované"/>
    <s v="08S0101"/>
    <s v="áno"/>
    <n v="0.92400000000000004"/>
    <n v="23623"/>
    <n v="0"/>
    <n v="23623"/>
    <n v="0"/>
    <n v="0"/>
    <n v="0"/>
    <n v="0"/>
    <n v="0"/>
    <n v="0"/>
    <n v="0"/>
    <n v="0"/>
    <n v="0"/>
    <s v="-"/>
    <n v="72"/>
    <n v="72"/>
    <n v="0"/>
    <n v="0"/>
    <n v="0"/>
    <n v="0"/>
    <n v="0"/>
    <n v="0"/>
    <n v="0"/>
    <n v="0"/>
    <n v="0"/>
    <s v="Zaškolenie obsluhy a zamestnancov."/>
    <n v="1"/>
    <n v="0"/>
    <s v="D1"/>
    <n v="9"/>
    <n v="1"/>
    <n v="1"/>
    <n v="1"/>
    <n v="1"/>
    <n v="1"/>
    <n v="1"/>
    <n v="1"/>
    <n v="0"/>
    <n v="1"/>
    <n v="0"/>
    <n v="1"/>
    <n v="0"/>
    <n v="1"/>
    <n v="1"/>
    <n v="1"/>
    <n v="0"/>
    <n v="23695"/>
    <n v="0"/>
    <n v="0"/>
    <n v="0"/>
    <n v="0"/>
    <n v="0"/>
    <n v="0"/>
    <n v="0"/>
    <n v="0"/>
    <n v="0"/>
    <n v="0"/>
    <n v="0"/>
    <n v="0"/>
    <n v="0"/>
    <n v="0"/>
    <n v="0"/>
    <n v="0"/>
    <n v="0"/>
    <n v="0"/>
    <n v="0"/>
    <n v="0"/>
    <n v="0"/>
    <n v="0"/>
    <n v="0"/>
    <n v="0"/>
    <n v="0"/>
    <n v="0"/>
    <n v="0"/>
    <n v="0"/>
    <n v="0"/>
    <n v="0"/>
    <n v="0"/>
    <n v="0"/>
    <n v="0"/>
    <n v="0"/>
    <n v="0"/>
    <n v="0"/>
    <n v="0"/>
    <n v="0"/>
    <n v="0"/>
    <n v="0"/>
    <n v="0"/>
    <n v="0"/>
    <n v="832"/>
    <n v="832"/>
    <n v="832"/>
    <n v="832"/>
    <n v="832"/>
    <n v="832"/>
    <n v="832"/>
    <n v="832"/>
    <n v="832"/>
    <n v="832"/>
    <n v="832"/>
    <n v="832"/>
    <n v="832"/>
    <n v="832"/>
    <n v="832"/>
    <n v="832"/>
    <n v="832"/>
    <n v="832"/>
    <n v="832"/>
    <n v="832"/>
    <n v="832"/>
    <n v="832"/>
    <n v="832"/>
    <n v="832"/>
    <n v="832"/>
    <n v="832"/>
    <n v="832"/>
    <n v="832"/>
    <n v="832"/>
    <n v="832"/>
    <n v="832"/>
    <n v="832"/>
    <n v="832"/>
    <n v="832"/>
    <n v="832"/>
    <n v="832"/>
    <n v="832"/>
    <n v="832"/>
    <n v="832"/>
    <n v="832"/>
    <n v="832"/>
    <n v="832"/>
    <n v="832"/>
    <n v="0"/>
    <n v="0"/>
    <n v="0"/>
    <n v="0"/>
    <n v="0"/>
    <n v="0"/>
    <n v="0"/>
    <n v="0"/>
    <n v="0"/>
    <n v="0"/>
    <n v="0"/>
    <n v="0"/>
    <n v="0"/>
    <n v="0"/>
    <n v="0"/>
    <n v="0"/>
    <n v="0"/>
    <n v="0"/>
    <n v="0"/>
    <n v="0"/>
    <n v="0"/>
    <n v="0"/>
    <n v="0"/>
    <n v="0"/>
    <n v="0"/>
    <n v="0"/>
    <n v="0"/>
    <n v="0"/>
    <n v="0"/>
    <n v="0"/>
    <n v="0"/>
    <n v="0"/>
    <n v="0"/>
    <n v="0"/>
    <n v="0"/>
    <n v="0"/>
    <n v="0"/>
    <n v="0"/>
    <n v="0"/>
    <n v="0"/>
    <n v="754.64852607709747"/>
    <n v="718.71288197818797"/>
    <n v="684.48845902684582"/>
    <n v="651.8937705017579"/>
    <n v="620.85121000167419"/>
    <n v="591.28686666826104"/>
    <n v="563.13034920786777"/>
    <n v="536.31461829320733"/>
    <n v="510.77582694591177"/>
    <n v="486.45316851991589"/>
    <n v="463.28873192372953"/>
    <n v="441.2273637368852"/>
    <n v="420.21653689227168"/>
    <n v="400.20622561168722"/>
    <n v="381.148786296845"/>
    <n v="362.99884409223324"/>
    <n v="345.71318484974597"/>
    <n v="329.25065223785333"/>
    <n v="313.57204975033648"/>
    <n v="298.64004738127284"/>
    <n v="284.41909274406942"/>
    <n v="270.87532642292319"/>
    <n v="257.976501355165"/>
    <n v="245.69190605253806"/>
    <n v="233.99229147860768"/>
    <n v="222.84980140819778"/>
    <n v="212.23790610304553"/>
    <n v="202.13133914575761"/>
    <n v="192.50603728167397"/>
    <n v="183.3390831254037"/>
    <n v="174.60865059562261"/>
    <n v="166.293952948212"/>
    <n v="158.37519328401143"/>
    <n v="150.8335174133442"/>
    <n v="143.65096896508973"/>
    <n v="136.81044663341876"/>
    <n v="130.29566346039886"/>
    <n v="124.09110805752269"/>
    <n v="118.18200767383115"/>
    <n v="112.55429302269633"/>
    <n v="0"/>
    <n v="3430.5948475855635"/>
    <x v="413"/>
  </r>
  <r>
    <s v="SĽUK"/>
    <s v="Slovenský ľudový umelecký kolektív"/>
    <x v="450"/>
    <s v="R"/>
    <s v="Rekonštrukcia a modernizácia areálu v Rusovciach"/>
    <s v="Vylepšenie technicko-izolačných vlastností priestoru, zvýšenie bezpečnosti prevádzky, minimalizácia rizikových faktorov z hľadiska bezpečnosti a ochrany zdravia pri práci - fyzická záťaž, záťaž teplom. Konkrétne bude realizovaná výmena zasklenej steny v tanečných sálach SĽUK-u, rekonštrukcia elektrických rozvodov, výmena radiátorov, výmena podlahy a rekonštrukcia hygienického zázemia umeleckej zložky SĽUK-u."/>
    <s v="Vytvorenie kvalitného priestoru na tréningovú činnosť umeleckej prevádzky SĽUK-u a atraktívneho priestoru na organizáciu akcií a podujatí inými inštitúciami v rámci krátkodobého prenájmu."/>
    <s v="N/A"/>
    <s v="Zriaďovacia listina SĽUK, Čl. 1 ods. 2  písm. b) a m); Zákon č. 124/2006 Z.z. o bezpečnosti a ochrane zdravia pri práci , §6 ods. 1 b)  "/>
    <n v="40"/>
    <x v="0"/>
    <n v="6750"/>
    <s v="Ročný predpoklad šetrenia nákladov na energie, na údržbu a prevádzku nehnuteľnosti"/>
    <x v="0"/>
    <x v="1"/>
    <s v="B3 Stavebná rekonštrukcia priestorov"/>
    <s v="08 Realizované"/>
    <s v="štátny rozpočet"/>
    <s v="08S0102 Hudba, koncertná činnosť a umelecké súbory"/>
    <s v="áno"/>
    <n v="1"/>
    <n v="270000"/>
    <n v="0"/>
    <n v="270000"/>
    <n v="0"/>
    <n v="0"/>
    <n v="0"/>
    <n v="0"/>
    <n v="0"/>
    <n v="0"/>
    <n v="0"/>
    <n v="0"/>
    <n v="0"/>
    <s v="-"/>
    <n v="0"/>
    <n v="0"/>
    <n v="0"/>
    <n v="0"/>
    <n v="0"/>
    <n v="0"/>
    <n v="0"/>
    <n v="0"/>
    <n v="0"/>
    <n v="0"/>
    <n v="0"/>
    <m/>
    <n v="0"/>
    <n v="0"/>
    <s v="B3"/>
    <n v="9"/>
    <n v="1"/>
    <n v="1"/>
    <n v="1"/>
    <n v="1"/>
    <n v="1"/>
    <n v="1"/>
    <n v="1"/>
    <n v="0"/>
    <n v="1"/>
    <n v="0"/>
    <n v="0"/>
    <n v="1"/>
    <n v="1"/>
    <n v="1"/>
    <n v="1"/>
    <n v="0"/>
    <n v="270000"/>
    <n v="0"/>
    <n v="0"/>
    <n v="0"/>
    <n v="0"/>
    <n v="0"/>
    <n v="0"/>
    <n v="0"/>
    <n v="0"/>
    <n v="0"/>
    <n v="0"/>
    <n v="0"/>
    <n v="0"/>
    <n v="0"/>
    <n v="0"/>
    <n v="0"/>
    <n v="0"/>
    <n v="0"/>
    <n v="0"/>
    <n v="0"/>
    <n v="0"/>
    <n v="0"/>
    <n v="0"/>
    <n v="0"/>
    <n v="0"/>
    <n v="0"/>
    <n v="0"/>
    <n v="0"/>
    <n v="0"/>
    <n v="0"/>
    <n v="0"/>
    <n v="0"/>
    <n v="0"/>
    <n v="0"/>
    <n v="0"/>
    <n v="0"/>
    <n v="0"/>
    <n v="0"/>
    <n v="0"/>
    <n v="0"/>
    <n v="0"/>
    <n v="0"/>
    <n v="0"/>
    <n v="6750"/>
    <n v="6750"/>
    <n v="6750"/>
    <n v="6750"/>
    <n v="6750"/>
    <n v="6750"/>
    <n v="6750"/>
    <n v="6750"/>
    <n v="6750"/>
    <n v="6750"/>
    <n v="6750"/>
    <n v="6750"/>
    <n v="6750"/>
    <n v="6750"/>
    <n v="6750"/>
    <n v="6750"/>
    <n v="6750"/>
    <n v="6750"/>
    <n v="6750"/>
    <n v="6750"/>
    <n v="6750"/>
    <n v="6750"/>
    <n v="6750"/>
    <n v="6750"/>
    <n v="6750"/>
    <n v="6750"/>
    <n v="6750"/>
    <n v="6750"/>
    <n v="6750"/>
    <n v="6750"/>
    <n v="6750"/>
    <n v="6750"/>
    <n v="6750"/>
    <n v="6750"/>
    <n v="6750"/>
    <n v="6750"/>
    <n v="6750"/>
    <n v="6750"/>
    <n v="6750"/>
    <n v="6750"/>
    <n v="6750"/>
    <n v="6750"/>
    <n v="6750"/>
    <n v="0"/>
    <n v="0"/>
    <n v="0"/>
    <n v="0"/>
    <n v="0"/>
    <n v="0"/>
    <n v="0"/>
    <n v="0"/>
    <n v="0"/>
    <n v="0"/>
    <n v="0"/>
    <n v="0"/>
    <n v="0"/>
    <n v="0"/>
    <n v="0"/>
    <n v="0"/>
    <n v="0"/>
    <n v="0"/>
    <n v="0"/>
    <n v="0"/>
    <n v="0"/>
    <n v="0"/>
    <n v="0"/>
    <n v="0"/>
    <n v="0"/>
    <n v="0"/>
    <n v="0"/>
    <n v="0"/>
    <n v="0"/>
    <n v="0"/>
    <n v="0"/>
    <n v="0"/>
    <n v="0"/>
    <n v="0"/>
    <n v="0"/>
    <n v="0"/>
    <n v="0"/>
    <n v="0"/>
    <n v="0"/>
    <n v="0"/>
    <n v="6122.4489795918362"/>
    <n v="5830.9037900874628"/>
    <n v="5553.2417048452035"/>
    <n v="5288.8016236620979"/>
    <n v="5036.953927297237"/>
    <n v="4797.0989783783198"/>
    <n v="4568.6656936936388"/>
    <n v="4351.1101844701316"/>
    <n v="4143.9144614001252"/>
    <n v="3946.5852013334525"/>
    <n v="3758.6525726985269"/>
    <n v="3579.669116855739"/>
    <n v="3409.2086827197522"/>
    <n v="3246.8654121140489"/>
    <n v="3092.2527734419514"/>
    <n v="2945.0026413732867"/>
    <n v="2804.7644203555114"/>
    <n v="2671.2042098623915"/>
    <n v="2544.0040093927541"/>
    <n v="2422.8609613264325"/>
    <n v="2307.4866298346979"/>
    <n v="2197.606314128283"/>
    <n v="2092.958394407889"/>
    <n v="1993.2937089598943"/>
    <n v="1898.3749609141848"/>
    <n v="1807.9761532516045"/>
    <n v="1721.8820507158141"/>
    <n v="1639.887667348394"/>
    <n v="1561.7977784270424"/>
    <n v="1487.4264556448018"/>
    <n v="1416.5966244236208"/>
    <n v="1349.1396423082103"/>
    <n v="1284.8948974363907"/>
    <n v="1223.7094261298957"/>
    <n v="1165.437548695139"/>
    <n v="1109.940522566799"/>
    <n v="1057.0862119683802"/>
    <n v="1006.748773303219"/>
    <n v="958.8083555268754"/>
    <n v="913.15081478750028"/>
    <n v="0"/>
    <n v="110308.41227567851"/>
    <x v="413"/>
  </r>
  <r>
    <s v="ŠFK"/>
    <s v="Štátna filharmónia Košice"/>
    <x v="451"/>
    <s v="R"/>
    <s v="Obnova nástrojového vybavenia - harfa"/>
    <s v="Nevyhnutný nákup harfy značky Lyon &amp; Healy Style 23 gold do orchestra ŠFK. "/>
    <s v="Cieľom je zabezpečiť výmenu hudobného nástroja - harfy. Potreba výmeny vznikla približne v roku 2000. Harfa, ktorá sa ako 2. nástroj v orchestri ŠFK využíva, bol zakúpený v roku 1971 a je po svojej životnosti. "/>
    <s v="N/A"/>
    <s v="Zriaďovacia listina ŠFK, Čl. 1 ods. 1"/>
    <n v="10"/>
    <x v="3"/>
    <n v="1000"/>
    <s v="ročné náklady na opravu a údžbu"/>
    <x v="2"/>
    <x v="5"/>
    <s v="E1 Nákup hudobných nástrojov"/>
    <s v="08 Realizované"/>
    <s v="štátny rozpočet"/>
    <s v="08T010B"/>
    <s v="áno"/>
    <n v="1"/>
    <n v="45000"/>
    <n v="0"/>
    <n v="0"/>
    <n v="45000"/>
    <n v="0"/>
    <n v="0"/>
    <n v="0"/>
    <n v="0"/>
    <n v="0"/>
    <n v="0"/>
    <n v="0"/>
    <n v="0"/>
    <s v="-"/>
    <n v="0"/>
    <n v="0"/>
    <n v="0"/>
    <n v="0"/>
    <n v="0"/>
    <n v="0"/>
    <n v="0"/>
    <n v="0"/>
    <n v="0"/>
    <n v="0"/>
    <n v="0"/>
    <m/>
    <n v="1"/>
    <n v="0"/>
    <s v="E1"/>
    <n v="9"/>
    <n v="1"/>
    <n v="1"/>
    <n v="1"/>
    <n v="1"/>
    <n v="1"/>
    <n v="1"/>
    <n v="1"/>
    <n v="0"/>
    <n v="1"/>
    <n v="0"/>
    <n v="1"/>
    <n v="0"/>
    <n v="1"/>
    <n v="1"/>
    <n v="1"/>
    <n v="0"/>
    <n v="0"/>
    <n v="45000"/>
    <n v="0"/>
    <n v="0"/>
    <n v="0"/>
    <n v="0"/>
    <n v="0"/>
    <n v="0"/>
    <n v="0"/>
    <n v="0"/>
    <n v="0"/>
    <n v="0"/>
    <n v="0"/>
    <n v="0"/>
    <n v="0"/>
    <n v="0"/>
    <n v="0"/>
    <n v="0"/>
    <n v="0"/>
    <n v="0"/>
    <n v="0"/>
    <n v="0"/>
    <n v="0"/>
    <n v="0"/>
    <n v="0"/>
    <n v="0"/>
    <n v="0"/>
    <n v="0"/>
    <n v="0"/>
    <n v="0"/>
    <n v="0"/>
    <n v="0"/>
    <n v="0"/>
    <n v="0"/>
    <n v="0"/>
    <n v="0"/>
    <n v="0"/>
    <n v="0"/>
    <n v="0"/>
    <n v="0"/>
    <n v="0"/>
    <n v="0"/>
    <n v="0"/>
    <n v="1000"/>
    <n v="1000"/>
    <n v="1000"/>
    <n v="1000"/>
    <n v="1000"/>
    <n v="1000"/>
    <n v="1000"/>
    <n v="1000"/>
    <n v="1000"/>
    <n v="1000"/>
    <n v="1000"/>
    <n v="1000"/>
    <n v="1000"/>
    <n v="1000"/>
    <n v="1000"/>
    <n v="1000"/>
    <n v="1000"/>
    <n v="1000"/>
    <n v="1000"/>
    <n v="1000"/>
    <n v="1000"/>
    <n v="1000"/>
    <n v="1000"/>
    <n v="1000"/>
    <n v="1000"/>
    <n v="1000"/>
    <n v="1000"/>
    <n v="1000"/>
    <n v="1000"/>
    <n v="1000"/>
    <n v="1000"/>
    <n v="1000"/>
    <n v="1000"/>
    <n v="1000"/>
    <n v="1000"/>
    <n v="1000"/>
    <n v="1000"/>
    <n v="1000"/>
    <n v="1000"/>
    <n v="1000"/>
    <n v="1000"/>
    <n v="1000"/>
    <n v="1000"/>
    <n v="0"/>
    <n v="0"/>
    <n v="0"/>
    <n v="0"/>
    <n v="0"/>
    <n v="0"/>
    <n v="0"/>
    <n v="0"/>
    <n v="0"/>
    <n v="0"/>
    <n v="0"/>
    <n v="0"/>
    <n v="0"/>
    <n v="0"/>
    <n v="0"/>
    <n v="0"/>
    <n v="0"/>
    <n v="0"/>
    <n v="0"/>
    <n v="0"/>
    <n v="0"/>
    <n v="0"/>
    <n v="0"/>
    <n v="0"/>
    <n v="0"/>
    <n v="0"/>
    <n v="0"/>
    <n v="0"/>
    <n v="0"/>
    <n v="0"/>
    <n v="0"/>
    <n v="0"/>
    <n v="0"/>
    <n v="0"/>
    <n v="0"/>
    <n v="0"/>
    <n v="0"/>
    <n v="0"/>
    <n v="0"/>
    <n v="0"/>
    <n v="907.02947845804988"/>
    <n v="863.83759853147603"/>
    <n v="822.70247479188197"/>
    <n v="783.526166468459"/>
    <n v="746.2153966366277"/>
    <n v="710.68133013012141"/>
    <n v="676.83936202868722"/>
    <n v="644.60891621779729"/>
    <n v="613.91325354075934"/>
    <n v="584.67928908643739"/>
    <n v="556.83741817755947"/>
    <n v="530.32135064529473"/>
    <n v="505.06795299551885"/>
    <n v="481.01709809097019"/>
    <n v="458.1115219914002"/>
    <n v="436.2966876108573"/>
    <n v="415.52065486748313"/>
    <n v="395.73395701665061"/>
    <n v="376.88948287300059"/>
    <n v="358.94236464095297"/>
    <n v="341.84987108662187"/>
    <n v="325.57130579678267"/>
    <n v="310.06791028265019"/>
    <n v="295.30277169776213"/>
    <n v="281.24073495024959"/>
    <n v="267.84831900023772"/>
    <n v="255.09363714308355"/>
    <n v="242.94632108865096"/>
    <n v="231.37744865585813"/>
    <n v="220.35947491034099"/>
    <n v="209.86616658127716"/>
    <n v="199.87253960121635"/>
    <n v="190.35479962020605"/>
    <n v="181.29028535257714"/>
    <n v="172.65741462150208"/>
    <n v="164.43563297285911"/>
    <n v="156.60536473605632"/>
    <n v="149.14796641529171"/>
    <n v="142.04568230027783"/>
    <n v="135.28160219074078"/>
    <n v="0"/>
    <n v="7354.0332658902962"/>
    <x v="413"/>
  </r>
  <r>
    <s v="SF"/>
    <s v="Slovenská filharmónia"/>
    <x v="452"/>
    <n v="1"/>
    <s v="Rekonštrukcia strechy budovy Reduty, sídlo Slovenskej filharmónie"/>
    <s v="Rekonštrukcia strechy bude spočívať v kompletnej výmene medenej krytiny, ktorá je tvorená kombináciou tašiek, plochých plechov a šesťuholníkových šablón, výmene poškodeného dreveného záklopu, poškodených trámov a doplnením parozábrany. Súčasná strecha pozdĺž Mostovej ulice má 100 rokov a neplní  už spoľahlivo svoju funkciu. Rekonštrukciou sa odstráni zatekanie do budovy a tým zamedzí dalším škodám na budove."/>
    <s v="Cieľom je minimalizácia budúcich nákladov na opravu strechy a škôd na budove."/>
    <m/>
    <s v="Zákon č. 114/2020 Z.z. o Slovenskej filharmónii,                                                                 Štatút Slovenskej filharmónie č. MK-2109/2014-110/11519, čl. VII. bod 2.                             Zákon č. 278/1993 Z.z. o správe majetku štátu - §3 ods.2"/>
    <n v="40"/>
    <x v="0"/>
    <n v="20500"/>
    <s v="Ušetrenie nákladov za čiastkové opravy strechy a maľby interiérov po zatečení "/>
    <x v="1"/>
    <x v="2"/>
    <s v="0 Odstránenie havarijného stavu"/>
    <s v="07 V realizácii"/>
    <s v="štátny rozpočet"/>
    <s v="08S0102"/>
    <s v="áno"/>
    <n v="1"/>
    <n v="2019014"/>
    <n v="0"/>
    <n v="0"/>
    <n v="2019014"/>
    <n v="0"/>
    <n v="0"/>
    <n v="0"/>
    <n v="0"/>
    <n v="0"/>
    <n v="0"/>
    <n v="0"/>
    <n v="0"/>
    <s v="-"/>
    <n v="0"/>
    <n v="0"/>
    <n v="0"/>
    <n v="0"/>
    <n v="0"/>
    <n v="0"/>
    <n v="0"/>
    <n v="0"/>
    <n v="0"/>
    <n v="0"/>
    <n v="0"/>
    <s v="Čislo IA v RI: 42868 Rekonštrukcia strechy REDUTY.  V realizácii, rámcová zmluva na základe VO, realizátor HIMBUILDING, s.r.o., 30.03.2022.  Plánovaný termín ukončenia rok 2023."/>
    <n v="0"/>
    <n v="1"/>
    <s v="0"/>
    <n v="8"/>
    <n v="1"/>
    <n v="1"/>
    <n v="1"/>
    <n v="1"/>
    <n v="1"/>
    <n v="0"/>
    <n v="0"/>
    <n v="0"/>
    <n v="1"/>
    <n v="1"/>
    <n v="0"/>
    <n v="0"/>
    <n v="1"/>
    <n v="1"/>
    <n v="1"/>
    <n v="0"/>
    <n v="0"/>
    <n v="2019014"/>
    <n v="0"/>
    <n v="0"/>
    <n v="0"/>
    <n v="0"/>
    <n v="0"/>
    <n v="0"/>
    <n v="0"/>
    <n v="0"/>
    <n v="0"/>
    <n v="0"/>
    <n v="0"/>
    <n v="0"/>
    <n v="0"/>
    <n v="0"/>
    <n v="0"/>
    <n v="0"/>
    <n v="0"/>
    <n v="0"/>
    <n v="0"/>
    <n v="0"/>
    <n v="0"/>
    <n v="0"/>
    <n v="0"/>
    <n v="0"/>
    <n v="0"/>
    <n v="0"/>
    <n v="0"/>
    <n v="0"/>
    <n v="0"/>
    <n v="0"/>
    <n v="0"/>
    <n v="0"/>
    <n v="0"/>
    <n v="0"/>
    <n v="0"/>
    <n v="0"/>
    <n v="0"/>
    <n v="0"/>
    <n v="0"/>
    <n v="0"/>
    <n v="0"/>
    <n v="20500"/>
    <n v="20500"/>
    <n v="20500"/>
    <n v="20500"/>
    <n v="20500"/>
    <n v="20500"/>
    <n v="20500"/>
    <n v="20500"/>
    <n v="20500"/>
    <n v="20500"/>
    <n v="20500"/>
    <n v="20500"/>
    <n v="20500"/>
    <n v="20500"/>
    <n v="20500"/>
    <n v="20500"/>
    <n v="20500"/>
    <n v="20500"/>
    <n v="20500"/>
    <n v="20500"/>
    <n v="20500"/>
    <n v="20500"/>
    <n v="20500"/>
    <n v="20500"/>
    <n v="20500"/>
    <n v="20500"/>
    <n v="20500"/>
    <n v="20500"/>
    <n v="20500"/>
    <n v="20500"/>
    <n v="20500"/>
    <n v="20500"/>
    <n v="20500"/>
    <n v="20500"/>
    <n v="20500"/>
    <n v="20500"/>
    <n v="20500"/>
    <n v="20500"/>
    <n v="20500"/>
    <n v="20500"/>
    <n v="20500"/>
    <n v="20500"/>
    <n v="20500"/>
    <n v="0"/>
    <n v="0"/>
    <n v="0"/>
    <n v="0"/>
    <n v="0"/>
    <n v="0"/>
    <n v="0"/>
    <n v="0"/>
    <n v="0"/>
    <n v="0"/>
    <n v="0"/>
    <n v="0"/>
    <n v="0"/>
    <n v="0"/>
    <n v="0"/>
    <n v="0"/>
    <n v="0"/>
    <n v="0"/>
    <n v="0"/>
    <n v="0"/>
    <n v="0"/>
    <n v="0"/>
    <n v="0"/>
    <n v="0"/>
    <n v="0"/>
    <n v="0"/>
    <n v="0"/>
    <n v="0"/>
    <n v="0"/>
    <n v="0"/>
    <n v="0"/>
    <n v="0"/>
    <n v="0"/>
    <n v="0"/>
    <n v="0"/>
    <n v="0"/>
    <n v="0"/>
    <n v="0"/>
    <n v="0"/>
    <n v="0"/>
    <n v="18594.104308390022"/>
    <n v="17708.670769895256"/>
    <n v="16865.400733233582"/>
    <n v="16062.286412603409"/>
    <n v="15297.415631050868"/>
    <n v="14568.967267667489"/>
    <n v="13875.206921588087"/>
    <n v="13214.482782464844"/>
    <n v="12585.221697585566"/>
    <n v="11985.925426271966"/>
    <n v="11415.16707263997"/>
    <n v="10871.587688228541"/>
    <n v="10353.893036408137"/>
    <n v="9860.8505108648897"/>
    <n v="9391.2862008237043"/>
    <n v="8944.0820960225738"/>
    <n v="8518.1734247834047"/>
    <n v="8112.5461188413374"/>
    <n v="7726.2343988965122"/>
    <n v="7358.3184751395356"/>
    <n v="7007.9223572757483"/>
    <n v="6674.211768834045"/>
    <n v="6356.3921607943294"/>
    <n v="6053.7068198041234"/>
    <n v="5765.4350664801168"/>
    <n v="5490.8905395048732"/>
    <n v="5229.4195614332129"/>
    <n v="4980.3995823173445"/>
    <n v="4743.2376974450917"/>
    <n v="4517.3692356619904"/>
    <n v="4302.2564149161817"/>
    <n v="4097.3870618249348"/>
    <n v="3902.2733922142238"/>
    <n v="3716.4508497278316"/>
    <n v="3539.4769997407925"/>
    <n v="3370.9304759436118"/>
    <n v="3210.4099770891544"/>
    <n v="3057.5333115134799"/>
    <n v="2911.9364871556954"/>
    <n v="2773.272844910186"/>
    <n v="0"/>
    <n v="335010.73357798671"/>
    <x v="413"/>
  </r>
  <r>
    <s v="BIB"/>
    <s v="BIBIANA, medzinárodný dom umenia pre deti"/>
    <x v="453"/>
    <s v="R"/>
    <s v="Rekonštrukcia podkrovia - interiér"/>
    <s v="Výmena zvislých a vodorovných konštrukcií, elektroinštalácia, sanita, vykurovanie a zefektívnenie zateplenia. Interiérová časť."/>
    <s v="Obnoviť bezpečnú prevádzku oddelenia realizácie, dramaturgie a sekretarítu BAB. Oprava havarijného stavu. Využite aktuálneho stavu v čase pandémie."/>
    <s v="N/A"/>
    <m/>
    <n v="40"/>
    <x v="0"/>
    <m/>
    <m/>
    <x v="1"/>
    <x v="2"/>
    <s v="0 Odstránenie havarijného stavu"/>
    <s v="08 Realizované"/>
    <s v="štátny rozpočet"/>
    <s v="08S 0103"/>
    <s v="áno"/>
    <n v="1"/>
    <n v="190000"/>
    <n v="18000"/>
    <n v="190000"/>
    <n v="0"/>
    <n v="0"/>
    <n v="0"/>
    <n v="0"/>
    <n v="0"/>
    <n v="0"/>
    <n v="0"/>
    <n v="0"/>
    <n v="0"/>
    <s v="-"/>
    <n v="0"/>
    <n v="0"/>
    <n v="0"/>
    <n v="0"/>
    <n v="0"/>
    <n v="0"/>
    <n v="0"/>
    <n v="0"/>
    <n v="0"/>
    <n v="0"/>
    <n v="0"/>
    <s v="Ukončené, zrealizované"/>
    <n v="0"/>
    <n v="0"/>
    <s v="0"/>
    <n v="7"/>
    <n v="1"/>
    <n v="1"/>
    <n v="0"/>
    <n v="1"/>
    <n v="1"/>
    <n v="1"/>
    <n v="1"/>
    <n v="0"/>
    <n v="1"/>
    <n v="1"/>
    <n v="0"/>
    <n v="0"/>
    <n v="0"/>
    <n v="1"/>
    <n v="1"/>
    <n v="0"/>
    <n v="19000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x v="413"/>
  </r>
  <r>
    <s v="DNS"/>
    <s v="Divadlo Nová scéna Bratislava"/>
    <x v="454"/>
    <s v="R"/>
    <s v="Odkúpenie ďivadelných priestorov od MČ  "/>
    <s v="Bytový dom v ktorom sídli divadlo, v zmysle zákona 182/1993 o vlastníctve bytov a nebytových priestorov prenajímame od MČ Staré mesto, ktoré nevie zabezpečiť potreby divadla. Problémy sú s údržbou budovy, MČ nemá dosah na využívanie FO bytového domu a nemá záujem na konkrétne riešenia problémov divadla "/>
    <s v="priestorové osamostatnenie divadla"/>
    <m/>
    <s v="Zriaďovacia listina DNS "/>
    <n v="40"/>
    <x v="0"/>
    <m/>
    <m/>
    <x v="0"/>
    <x v="6"/>
    <s v="A1 Nákup budovy"/>
    <s v="08 Realizované"/>
    <s v="štátny rozpočet"/>
    <m/>
    <s v="nie"/>
    <n v="1"/>
    <n v="3500000"/>
    <n v="0"/>
    <n v="0"/>
    <n v="0"/>
    <n v="3500000"/>
    <n v="0"/>
    <n v="0"/>
    <n v="0"/>
    <n v="0"/>
    <n v="0"/>
    <n v="0"/>
    <n v="0"/>
    <s v="-"/>
    <n v="0"/>
    <n v="0"/>
    <n v="0"/>
    <n v="0"/>
    <n v="0"/>
    <n v="0"/>
    <n v="0"/>
    <n v="0"/>
    <n v="0"/>
    <n v="0"/>
    <n v="0"/>
    <s v="nutná rekonštrukcia kotolne - kotolňa už nevyhovuje, kotle sú zastaralé a stále poruchové, dokumentácia o neriešení situácie je založená v divadle Nová scéna. Doterajšie nájomné MČ chce zvýšiť min. o 100 %."/>
    <n v="0"/>
    <n v="1"/>
    <s v="A1"/>
    <n v="7"/>
    <n v="1"/>
    <n v="1"/>
    <n v="1"/>
    <n v="1"/>
    <n v="1"/>
    <n v="0"/>
    <n v="0"/>
    <n v="0"/>
    <n v="1"/>
    <n v="0"/>
    <n v="0"/>
    <n v="1"/>
    <n v="1"/>
    <n v="0"/>
    <n v="0"/>
    <n v="0"/>
    <n v="0"/>
    <n v="0"/>
    <n v="350000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3174603.1746031744"/>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3174603.1746031744"/>
    <n v="0"/>
    <x v="413"/>
  </r>
  <r>
    <s v="HC"/>
    <s v="Hudobné centrum"/>
    <x v="455"/>
    <s v="R"/>
    <s v="Nákup nehmotných aktív - IA ZRUŠENÁ"/>
    <s v="získanie oceniteľných práv "/>
    <s v="sprístupnenie a šírenie kľúčových diel slovenskej hudobnej kultúry "/>
    <s v="N/A"/>
    <s v="Zriaďovateľská listina  HC, Čl.I bod. 2 a bod 3.písm.h až k."/>
    <n v="5"/>
    <x v="3"/>
    <m/>
    <m/>
    <x v="2"/>
    <x v="5"/>
    <s v="E2 Tvorba inscenácií, nákup umeleckých licencií"/>
    <s v="08 Realizované"/>
    <s v="štátny rozpočet"/>
    <m/>
    <s v="áno"/>
    <n v="1"/>
    <n v="0"/>
    <n v="0"/>
    <n v="0"/>
    <n v="0"/>
    <n v="0"/>
    <n v="0"/>
    <n v="0"/>
    <n v="0"/>
    <n v="0"/>
    <n v="0"/>
    <n v="0"/>
    <n v="0"/>
    <s v="-"/>
    <n v="0"/>
    <n v="0"/>
    <n v="0"/>
    <n v="0"/>
    <n v="0"/>
    <n v="0"/>
    <n v="0"/>
    <n v="0"/>
    <n v="0"/>
    <n v="0"/>
    <n v="0"/>
    <s v="rozsah práv a licencií je v štádiu rokovania - IA zrušená z dôvodu nepodpísania zmluvy zo strany Hudobného fondu"/>
    <n v="1"/>
    <n v="0"/>
    <s v="E2"/>
    <n v="8"/>
    <n v="1"/>
    <n v="1"/>
    <n v="0"/>
    <n v="1"/>
    <n v="1"/>
    <n v="1"/>
    <n v="1"/>
    <n v="0"/>
    <n v="1"/>
    <n v="0"/>
    <n v="1"/>
    <n v="0"/>
    <n v="1"/>
    <n v="1"/>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x v="413"/>
  </r>
  <r>
    <s v="Lúčnica"/>
    <s v="Umelecký súbor Lúčnica"/>
    <x v="456"/>
    <s v="R"/>
    <s v="Rekonštrukcia priestorov Hurbanove kasárne - I. etapa     rekonštrukcia priestorov nácvičnej sály pre tanečný súbor Lúčnice a šatní"/>
    <s v="Rekonštrukcia priestorov Hurbanových kasárni, časť, kde bude nácvičná sála pre tanečný súbor Lúčnice a šatní.  Momentálne sú nácvičné priestory vo výpožičke v hist.budove SND, ktorá ukončuje výpožičku a má sa rekonštruovať"/>
    <s v="Cieľom zámeru je začať nácviky tanečného súboru Lúčnice v rekonštruovaných priestoroch od októbra 2021"/>
    <s v="N/A"/>
    <s v="Zriaďovacia listina US Lúčnica, Čl.1 pís. d)"/>
    <n v="40"/>
    <x v="0"/>
    <m/>
    <m/>
    <x v="0"/>
    <x v="1"/>
    <s v="B3 Stavebná rekonštrukcia priestorov"/>
    <s v="08 Realizované"/>
    <s v="kombinované"/>
    <m/>
    <s v="áno"/>
    <n v="0.08"/>
    <n v="207171"/>
    <n v="680"/>
    <n v="189771"/>
    <n v="0"/>
    <n v="0"/>
    <n v="0"/>
    <n v="0"/>
    <n v="0"/>
    <n v="0"/>
    <n v="0"/>
    <n v="0"/>
    <n v="0"/>
    <s v="-"/>
    <n v="0"/>
    <n v="0"/>
    <n v="0"/>
    <n v="0"/>
    <n v="0"/>
    <n v="0"/>
    <n v="0"/>
    <n v="0"/>
    <n v="0"/>
    <n v="0"/>
    <n v="0"/>
    <s v="Celková suma rekonštrukcie 200 000 €, z toho sú odhadované kapitálové výdavky vo výške 100000€, a bežné výdavky vo výške 100000€"/>
    <n v="0"/>
    <n v="0"/>
    <s v="B3"/>
    <n v="8"/>
    <n v="0"/>
    <n v="1"/>
    <n v="1"/>
    <n v="1"/>
    <n v="1"/>
    <n v="1"/>
    <n v="1"/>
    <n v="0"/>
    <n v="1"/>
    <n v="0"/>
    <n v="0"/>
    <n v="1"/>
    <n v="1"/>
    <n v="1"/>
    <n v="1"/>
    <n v="0"/>
    <n v="18977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x v="413"/>
  </r>
  <r>
    <s v="MK SR"/>
    <s v="Sekcia verejného obstarávania a správy majetku MK SR"/>
    <x v="457"/>
    <n v="7"/>
    <s v="Výmena elektronickej požiarnej signalizácie (EPS)"/>
    <s v="Obnova systému elektronickej požiarnej signalizácie (EPS) z dôvodu ukončenia výroby náhradných dielov na jestvujúci systém. V prípade nedostupnosti náhradných dielov pre súčasný systém, ohrozená funkčnosť a prevádzkyschopnosť EPS ako takého, ohrozenie protipožiarnej bezpečnosti budovy a pracovníkov a porušenie platnej legislatívy."/>
    <s v="Zabezpečenie bezproblémovej funkčnosti EPS a ochrany majetku a osôb pred požiarmi."/>
    <s v="N/A"/>
    <s v="Zákon č. 314/2001 Z. z. o ochrane pred požiarmi, §4 písm. i) a  §59 ods. 1 písm. e) "/>
    <n v="10"/>
    <x v="0"/>
    <m/>
    <s v="Splnenie legislatívnych požiadaviek na protipožiarnu bezpečnosť"/>
    <x v="0"/>
    <x v="0"/>
    <s v="C7 Zabezpečovacia technika"/>
    <s v="01 Investičný zámer"/>
    <s v="štátny rozpočet"/>
    <s v="08T0101"/>
    <s v="nie"/>
    <n v="1"/>
    <n v="103000"/>
    <n v="5000"/>
    <n v="0"/>
    <n v="0"/>
    <n v="0"/>
    <n v="0"/>
    <n v="103000"/>
    <n v="0"/>
    <n v="0"/>
    <n v="0"/>
    <n v="0"/>
    <n v="0"/>
    <s v="-"/>
    <n v="0"/>
    <n v="0"/>
    <n v="0"/>
    <n v="0"/>
    <n v="0"/>
    <n v="0"/>
    <n v="0"/>
    <n v="0"/>
    <n v="0"/>
    <n v="0"/>
    <n v="0"/>
    <m/>
    <n v="0"/>
    <n v="0"/>
    <s v="C7"/>
    <n v="9"/>
    <n v="1"/>
    <n v="1"/>
    <n v="1"/>
    <n v="1"/>
    <n v="1"/>
    <n v="1"/>
    <n v="1"/>
    <n v="0"/>
    <n v="1"/>
    <n v="0"/>
    <n v="0"/>
    <n v="1"/>
    <n v="1"/>
    <n v="1"/>
    <n v="0"/>
    <n v="1"/>
    <n v="0"/>
    <n v="0"/>
    <n v="0"/>
    <n v="0"/>
    <n v="10300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84738.35490356384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84738.354903563843"/>
    <n v="0"/>
    <x v="413"/>
  </r>
  <r>
    <s v="MK SR"/>
    <s v="Sekcia projektového riadenia a informatiky MK SR"/>
    <x v="458"/>
    <n v="1"/>
    <s v="Páskové zálohovacie zariadenie_x000a_(vrátane zálohovacích médií)"/>
    <s v="Nevyhnutná výmena v súčasnosti využívaného páskového zálohovacieho zariadenia"/>
    <s v="Zabezpečenie spoľahlivosti vytvárania prevádzkových záloh. Na v súčasnosti využívané páskové zálohovacie_x000a_zariadenia už nie je možné získať technickú_x000a_podporu výrobcu, zariadenia vykazujú zvýšenú_x000a_mieru porúch, je ohrozená schopnosť obnovy dát_x000a_v prípade technického výpadku alebo poruchy_x000a_technológií"/>
    <s v="N/A"/>
    <s v="Prevádzková nevyhnutnosť"/>
    <n v="5"/>
    <x v="0"/>
    <m/>
    <s v="C. Zamedzenie škodám vzniknutých pri nemožnosti korektnej obnovy dát. Škody môžu byť – znefunkčnenie organizácii rezortu, nemožnosť poskytovať služby verejnosti, nemožnosť obnoviť dáta. Výška škôd môže byť v rádoch miliónov €. Strata reputácie."/>
    <x v="1"/>
    <x v="3"/>
    <s v="0 Odstránenie havarijného stavu"/>
    <s v="02 Analýza / podkladová štúdia k investičnému zámeru"/>
    <s v="štátny rozpočet"/>
    <s v="0EK0I03"/>
    <s v="nie"/>
    <n v="1"/>
    <n v="99999.995999999999"/>
    <n v="0"/>
    <n v="0"/>
    <n v="0"/>
    <n v="100000"/>
    <n v="0"/>
    <m/>
    <m/>
    <m/>
    <m/>
    <m/>
    <m/>
    <m/>
    <m/>
    <m/>
    <m/>
    <m/>
    <n v="12000"/>
    <n v="12000"/>
    <n v="12000"/>
    <n v="12000"/>
    <n v="12000"/>
    <n v="12000"/>
    <n v="12000"/>
    <m/>
    <n v="1"/>
    <n v="0"/>
    <s v="0"/>
    <n v="6"/>
    <n v="0"/>
    <n v="0"/>
    <n v="1"/>
    <n v="1"/>
    <n v="1"/>
    <n v="1"/>
    <n v="1"/>
    <n v="0"/>
    <n v="0"/>
    <n v="0"/>
    <n v="0"/>
    <n v="0"/>
    <n v="1"/>
    <n v="1"/>
    <n v="0"/>
    <n v="1"/>
    <n v="0"/>
    <n v="0"/>
    <n v="100000"/>
    <n v="12000"/>
    <n v="12000"/>
    <n v="12000"/>
    <n v="12000"/>
    <n v="12000"/>
    <n v="12000"/>
    <n v="1200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90702.947845804985"/>
    <n v="10366.051182377712"/>
    <n v="9872.4296975025845"/>
    <n v="9402.313997621508"/>
    <n v="8954.5847596395324"/>
    <n v="8528.1759615614574"/>
    <n v="8122.0723443442457"/>
    <n v="7735.3069946135674"/>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129298.32748294632"/>
    <n v="0"/>
    <x v="413"/>
  </r>
  <r>
    <s v="MK SR"/>
    <s v="Sekcia projektového riadenia a informatiky MK SR"/>
    <x v="459"/>
    <n v="4"/>
    <s v="Zariadenie na ukončovanie chránených spojení_x000a_virtuálnych sietí pre zamestnancov rezortu kultúry"/>
    <s v="Nevyhnutná výmena zariadenia na ukončovanie chránených spojení virtuálnych sietí pre zamestnancov rezortu kultúry"/>
    <s v="Nevyhnutnosť výmeny už nepodporovaného zariadenia CISCO ASA. Od výmeny zariadenia závisí bezpečnosť a dostupnosť služieb pre verejnosť a rezort."/>
    <s v="N/A"/>
    <s v="Prevádzková nevyhnutnosť"/>
    <n v="5"/>
    <x v="0"/>
    <m/>
    <s v="Možné škody – znefunkčnenie MKSR a 30 organizácii rezortu, nemožnosť poskytovať služby verejnosti, prerušenie prevádzky IS, strata dát, strata reputácie. Výška škôd môže byť v rádoch miliónov €."/>
    <x v="1"/>
    <x v="3"/>
    <s v="0 Odstránenie havarijného stavu"/>
    <s v="02 Analýza / podkladová štúdia k investičnému zámeru"/>
    <s v="štátny rozpočet"/>
    <s v="0EK0I03"/>
    <s v="nie"/>
    <n v="1"/>
    <n v="66722"/>
    <m/>
    <m/>
    <m/>
    <n v="69772"/>
    <m/>
    <m/>
    <m/>
    <m/>
    <m/>
    <m/>
    <m/>
    <m/>
    <m/>
    <m/>
    <m/>
    <m/>
    <n v="6000"/>
    <n v="6000"/>
    <n v="6000"/>
    <n v="6000"/>
    <n v="6000"/>
    <n v="6000"/>
    <n v="6000"/>
    <m/>
    <n v="1"/>
    <n v="0"/>
    <s v="0"/>
    <n v="6"/>
    <n v="0"/>
    <n v="0"/>
    <n v="1"/>
    <n v="1"/>
    <n v="1"/>
    <n v="1"/>
    <n v="1"/>
    <n v="0"/>
    <n v="0"/>
    <n v="0"/>
    <n v="0"/>
    <n v="0"/>
    <n v="1"/>
    <n v="1"/>
    <n v="0"/>
    <n v="1"/>
    <n v="0"/>
    <n v="0"/>
    <n v="69772"/>
    <n v="6000"/>
    <n v="6000"/>
    <n v="6000"/>
    <n v="6000"/>
    <n v="6000"/>
    <n v="6000"/>
    <n v="600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63285.260770975052"/>
    <n v="5183.0255911888562"/>
    <n v="4936.2148487512923"/>
    <n v="4701.156998810754"/>
    <n v="4477.2923798197662"/>
    <n v="4264.0879807807287"/>
    <n v="4061.0361721721229"/>
    <n v="3867.653497306783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82582.950589545711"/>
    <n v="0"/>
    <x v="413"/>
  </r>
  <r>
    <s v="MK SR"/>
    <s v="Sekcia projektového riadenia a informatiky MK SR"/>
    <x v="460"/>
    <n v="3"/>
    <s v="MK SR FireWall"/>
    <s v="systém pre zabezpečenie ochrany bezpečnostného perimetra centrálnych technologických komponentov informačných systémov rezortu"/>
    <s v="Nevyhnutnosť náhrady v súčasnosti využívaného ochranného komponentu pri pripojení centrálnych technologických komponentov informačných systémov rezortu k rezortnej sieti MPLS VPN MKSR (v súčasnosti využívaný technický komponent je na hranici technickej životnosti, už nie je podporovaný výrobcom a naviac ani MK SR nepatrí (spoločnosť SWAN za jeho bezporuchovú činnosť v budúcich obdobiach nepreberá záruky) – náhrada zariadenia mala byť zabezpečená v súbehu s prechodom do nového režimu zmluvy o dátovom pripojení. Z dôvodu redukcie disponibilných finančných prostriedkov k nákupu nedošlo)._x000a_"/>
    <s v="N/A"/>
    <s v="Prevádzková nevyhnutnosť"/>
    <n v="5"/>
    <x v="0"/>
    <m/>
    <s v="Možné škody – znefunkčnenie MKSR a 30 organizácii rezortu, nemožnosť poskytovať služby verejnosti, prerušenie prevádzky IS, strata dát, strata reputácie. Výška škôd môže byť v rádoch miliónov €."/>
    <x v="1"/>
    <x v="3"/>
    <s v="0 Odstránenie havarijného stavu"/>
    <s v="02 Analýza / podkladová štúdia k investičnému zámeru"/>
    <s v="štátny rozpočet"/>
    <s v="0EK0I03"/>
    <s v="nie"/>
    <n v="1"/>
    <n v="69581"/>
    <m/>
    <m/>
    <m/>
    <n v="69581"/>
    <m/>
    <m/>
    <m/>
    <m/>
    <m/>
    <m/>
    <m/>
    <m/>
    <m/>
    <m/>
    <m/>
    <m/>
    <n v="7000"/>
    <n v="7000"/>
    <n v="7000"/>
    <n v="7000"/>
    <n v="7000"/>
    <n v="7000"/>
    <n v="7000"/>
    <m/>
    <n v="1"/>
    <n v="0"/>
    <s v="0"/>
    <n v="7"/>
    <n v="1"/>
    <n v="0"/>
    <n v="1"/>
    <n v="1"/>
    <n v="1"/>
    <n v="1"/>
    <n v="1"/>
    <n v="0"/>
    <n v="0"/>
    <n v="0"/>
    <n v="0"/>
    <n v="0"/>
    <n v="1"/>
    <n v="1"/>
    <n v="0"/>
    <n v="1"/>
    <n v="0"/>
    <n v="0"/>
    <n v="69581"/>
    <n v="7000"/>
    <n v="7000"/>
    <n v="7000"/>
    <n v="7000"/>
    <n v="7000"/>
    <n v="7000"/>
    <n v="700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63112.018140589564"/>
    <n v="6046.8631897203322"/>
    <n v="5758.9173235431736"/>
    <n v="5484.6831652792125"/>
    <n v="5223.5077764563939"/>
    <n v="4974.7693109108504"/>
    <n v="4737.8755342008099"/>
    <n v="4512.2624135245806"/>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85625.989595588675"/>
    <n v="0"/>
    <x v="413"/>
  </r>
  <r>
    <s v="MK SR"/>
    <s v="Sekcia projektového riadenia a informatiky MK SR"/>
    <x v="461"/>
    <n v="5"/>
    <s v="systém automatizovanej detekcie a reakcie na kybernetické útoky a incidenty"/>
    <s v="Nadstavba systému antivírusovej ochrany o komponenty automatizovanej detekcie a reakcie na kybernetické útoky a incidenty"/>
    <s v="Povinnosť zabezpečiť adekvátnu reakciu na kybernetické incidenty v súlade so zákonom o Kybernetickej bezpečnosti (bez nástroja takéhoto typu je táto povinnosť nenaplniteľná)"/>
    <s v="N/A"/>
    <s v="Zákon 69/2018 Z.z. o kybernetickej bezpečnosti, §19, §20 ods. (4) písm. b), c), d)"/>
    <n v="5"/>
    <x v="3"/>
    <m/>
    <s v="Možné škody – znefunkčnenie MKSR a 30 organizácii rezortu, nemožnosť poskytovať služby verejnosti, prerušenie prevádzky IS, strata dát, strata reputácie. Výška škôd môže byť v rádoch miliónov €."/>
    <x v="2"/>
    <x v="3"/>
    <s v="D3 Obstaranie novej IT funkcionality"/>
    <s v="02 Analýza / podkladová štúdia k investičnému zámeru"/>
    <s v="štátny rozpočet"/>
    <s v="0EK0I03"/>
    <s v="nie"/>
    <n v="1"/>
    <n v="51500"/>
    <m/>
    <m/>
    <m/>
    <n v="51500"/>
    <m/>
    <m/>
    <m/>
    <m/>
    <m/>
    <m/>
    <m/>
    <m/>
    <m/>
    <m/>
    <m/>
    <m/>
    <n v="10300"/>
    <n v="10300"/>
    <n v="10300"/>
    <n v="10300"/>
    <n v="10300"/>
    <n v="10300"/>
    <n v="10300"/>
    <m/>
    <n v="1"/>
    <n v="0"/>
    <s v="D3"/>
    <n v="7"/>
    <n v="1"/>
    <n v="0"/>
    <n v="1"/>
    <n v="1"/>
    <n v="1"/>
    <n v="1"/>
    <n v="1"/>
    <n v="0"/>
    <n v="0"/>
    <n v="0"/>
    <n v="0"/>
    <n v="0"/>
    <n v="1"/>
    <n v="1"/>
    <n v="0"/>
    <n v="1"/>
    <n v="0"/>
    <n v="0"/>
    <n v="51500"/>
    <n v="10300"/>
    <n v="10300"/>
    <n v="10300"/>
    <n v="10300"/>
    <n v="10300"/>
    <n v="10300"/>
    <n v="1030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46712.018140589571"/>
    <n v="8897.527264874203"/>
    <n v="8473.835490356385"/>
    <n v="8070.3195146251273"/>
    <n v="7686.0185853572648"/>
    <n v="7320.0177003402505"/>
    <n v="6971.4454288954776"/>
    <n v="6639.47183704331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79839.718995802541"/>
    <n v="0"/>
    <x v="413"/>
  </r>
  <r>
    <s v="MK SR"/>
    <s v="Sekcia projektového riadenia a informatiky MK SR"/>
    <x v="462"/>
    <n v="6"/>
    <s v="Obnova SW prostredia ekonomického systému CEIS Softip Profit (licencie externých komponentov)"/>
    <s v="Obnova SW prostredia ekonomického systému CEIS Softip Profit (licencie externých komponentov)"/>
    <s v="Obnova je nevyhnutná z dôvodov nemožnosti nutných úprav prostredia z dôvodu presunu dát pri migrácii do CES a zachovania historického prostredia pre účely auditu"/>
    <s v="N/A"/>
    <s v="Prevádzková nevyhnutnosť"/>
    <n v="5"/>
    <x v="0"/>
    <m/>
    <s v="Možné škody – znefunkčnenie účtovného MKSR a 30 organizácii rezortu,  prerušenie prevádzky IS, strata reputácie. Nemožnosť plniť zákonné povinnosti. Výška škôd môže byť v rádoch miliónov €."/>
    <x v="2"/>
    <x v="3"/>
    <s v="D3 Obstaranie novej IT funkcionality"/>
    <s v="02 Analýza / podkladová štúdia k investičnému zámeru"/>
    <s v="štátny rozpočet"/>
    <s v="0EK0I01"/>
    <s v="nie"/>
    <n v="1"/>
    <n v="95161.93"/>
    <m/>
    <m/>
    <m/>
    <n v="95161.93"/>
    <m/>
    <m/>
    <m/>
    <m/>
    <m/>
    <m/>
    <m/>
    <m/>
    <m/>
    <m/>
    <m/>
    <m/>
    <n v="19000"/>
    <n v="19000"/>
    <n v="19000"/>
    <n v="19000"/>
    <n v="19000"/>
    <n v="19000"/>
    <n v="19000"/>
    <m/>
    <n v="1"/>
    <n v="0"/>
    <s v="D3"/>
    <n v="7"/>
    <n v="1"/>
    <n v="0"/>
    <n v="1"/>
    <n v="1"/>
    <n v="1"/>
    <n v="1"/>
    <n v="1"/>
    <n v="0"/>
    <n v="0"/>
    <n v="0"/>
    <n v="0"/>
    <n v="0"/>
    <n v="1"/>
    <n v="1"/>
    <n v="0"/>
    <n v="1"/>
    <n v="0"/>
    <n v="0"/>
    <n v="95161.93"/>
    <n v="19000"/>
    <n v="19000"/>
    <n v="19000"/>
    <n v="19000"/>
    <n v="19000"/>
    <n v="19000"/>
    <n v="1900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86314.675736961435"/>
    <n v="16412.914372098043"/>
    <n v="15631.347021045758"/>
    <n v="14886.99716290072"/>
    <n v="14178.092536095926"/>
    <n v="13502.945272472307"/>
    <n v="12859.947878545056"/>
    <n v="12247.56940813814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147424.0268291019"/>
    <n v="0"/>
    <x v="413"/>
  </r>
  <r>
    <s v="MK SR"/>
    <s v="Sekcia projektového riadenia a informatiky MK SR"/>
    <x v="463"/>
    <n v="2"/>
    <s v="Obnova HW serverov prostredia cloudu rezortu kultúry (virtualizačný systém)"/>
    <s v="Obnova HW serverov prostredia cloudu rezortu kultúry (virtualizačný systém)"/>
    <s v="Obnova je nevyhnutná z dôvodu nedostupnosti náhradných dielov po 31. 1. 2025"/>
    <s v="N/A"/>
    <s v="Prevádzková nevyhnutnosť"/>
    <n v="5"/>
    <x v="0"/>
    <m/>
    <s v="Možné škody – znefunkčnenie MKSR a 30 organizácii rezortu, nemožnosť poskytovať služby verejnosti, prerušenie prevádzky IS, strata dát, strata reputácie. Výška škôd môže byť v rádoch miliónov €. nemožnosť zabezpečenia spoľahlivej prevádzky kľúčových IS rezortu po 01/2025"/>
    <x v="1"/>
    <x v="3"/>
    <s v="0 Odstránenie havarijného stavu"/>
    <s v="02 Analýza / podkladová štúdia k investičnému zámeru"/>
    <s v="štátny rozpočet"/>
    <s v="0EK0I03"/>
    <s v="nie"/>
    <n v="1"/>
    <n v="122374"/>
    <m/>
    <m/>
    <m/>
    <m/>
    <n v="122374"/>
    <m/>
    <m/>
    <m/>
    <m/>
    <m/>
    <m/>
    <m/>
    <m/>
    <m/>
    <m/>
    <m/>
    <m/>
    <n v="18000"/>
    <n v="18000"/>
    <n v="18000"/>
    <n v="18000"/>
    <n v="18000"/>
    <n v="18000"/>
    <m/>
    <n v="0"/>
    <n v="0"/>
    <s v="0"/>
    <n v="7"/>
    <n v="1"/>
    <n v="0"/>
    <n v="1"/>
    <n v="1"/>
    <n v="1"/>
    <n v="1"/>
    <n v="1"/>
    <n v="0"/>
    <n v="0"/>
    <n v="0"/>
    <n v="0"/>
    <n v="0"/>
    <n v="1"/>
    <n v="1"/>
    <n v="0"/>
    <n v="1"/>
    <n v="0"/>
    <n v="0"/>
    <n v="0"/>
    <n v="122374"/>
    <n v="18000"/>
    <n v="18000"/>
    <n v="18000"/>
    <n v="18000"/>
    <n v="18000"/>
    <n v="1800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105711.26228269085"/>
    <n v="14808.644546253876"/>
    <n v="14103.470996432261"/>
    <n v="13431.877139459299"/>
    <n v="12792.263942342186"/>
    <n v="12183.108516516369"/>
    <n v="11602.9604919203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148055.25496483629"/>
    <n v="0"/>
    <x v="413"/>
  </r>
  <r>
    <s v="MK SR"/>
    <s v="Sekcia projektového riadenia a informatiky MK SR"/>
    <x v="464"/>
    <n v="8"/>
    <s v="BPM - business process management system"/>
    <s v="Informačný systém pre riadenie procesov"/>
    <s v="Cieľom je pravidelné udržiavanie zmapovaných procesov na MKSR aj smerom na rezortné inštitúcie a k verejnosti"/>
    <s v="N/A"/>
    <s v="Prevádzková nevyhnutnosť"/>
    <n v="5"/>
    <x v="3"/>
    <m/>
    <s v="Nemožnosť prehľadne riadiť procesy s 30 organizáciami"/>
    <x v="0"/>
    <x v="7"/>
    <s v="D3 Obstaranie novej IT funkcionality"/>
    <s v="01 Investičný zámer"/>
    <s v="štátny rozpočet"/>
    <s v="0EK0I01"/>
    <s v="nie"/>
    <n v="1"/>
    <n v="20000"/>
    <m/>
    <m/>
    <m/>
    <n v="20000"/>
    <m/>
    <m/>
    <m/>
    <m/>
    <m/>
    <m/>
    <m/>
    <m/>
    <m/>
    <m/>
    <m/>
    <m/>
    <n v="2000"/>
    <n v="2000"/>
    <n v="2000"/>
    <n v="2000"/>
    <n v="2000"/>
    <n v="2000"/>
    <n v="2000"/>
    <m/>
    <n v="1"/>
    <n v="0"/>
    <s v="D3"/>
    <n v="8"/>
    <n v="1"/>
    <n v="0"/>
    <n v="1"/>
    <n v="1"/>
    <n v="1"/>
    <n v="1"/>
    <n v="1"/>
    <n v="0"/>
    <n v="1"/>
    <n v="0"/>
    <n v="0"/>
    <n v="1"/>
    <n v="1"/>
    <n v="1"/>
    <n v="0"/>
    <n v="1"/>
    <n v="0"/>
    <n v="0"/>
    <n v="20000"/>
    <n v="2000"/>
    <n v="2000"/>
    <n v="2000"/>
    <n v="2000"/>
    <n v="2000"/>
    <n v="2000"/>
    <n v="200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18140.589569160999"/>
    <n v="1727.6751970629521"/>
    <n v="1645.4049495837639"/>
    <n v="1567.052332936918"/>
    <n v="1492.4307932732554"/>
    <n v="1421.3626602602428"/>
    <n v="1353.6787240573744"/>
    <n v="1289.2178324355946"/>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24573.152842017887"/>
    <n v="0"/>
    <x v="413"/>
  </r>
  <r>
    <s v="NDKE"/>
    <s v="Národné divadlo Košice"/>
    <x v="465"/>
    <n v="2"/>
    <s v="Objekt riaditeľstva a skúšobní - modernizácia úložiska dát NAS"/>
    <s v="Inteligentné úložisko NAS - Synology DS+ je potrebné pre zálohovanie údajov a jedná sa o výmenu jestvujúceho, ktorý je už zastaraný a nepostačujúci pre súčasné požiadavky. Je v kritockom technickom stave. Riskuje sa trvalá strata dát z dôvodu poruchy zálohovania."/>
    <s v="Zmodernizovanie systému zálohovania dát, zabezpečenie ich bezpečnosti a urýchlenie práce a taktiež zamedzenie nepredvídateľného odstraňovania užívateľov z databázy."/>
    <s v="N/A"/>
    <s v="Zákon č. 278/1993 Z.z. o správe majetku štátu, §3 ods. 2"/>
    <n v="5"/>
    <x v="3"/>
    <m/>
    <s v="doplní investor (vysvetlivky a rady)"/>
    <x v="0"/>
    <x v="3"/>
    <s v="D1 Nákup štandardnej IT techniky"/>
    <s v="01 Investičný zámer"/>
    <s v="štátny rozpočet"/>
    <s v="0EK0103 Podporná infraštruktúra"/>
    <s v="nie"/>
    <n v="1"/>
    <n v="2500"/>
    <n v="0"/>
    <n v="0"/>
    <n v="0"/>
    <n v="2500"/>
    <n v="0"/>
    <n v="0"/>
    <n v="0"/>
    <n v="0"/>
    <n v="0"/>
    <n v="0"/>
    <n v="0"/>
    <s v="-"/>
    <n v="0"/>
    <n v="0"/>
    <n v="0"/>
    <n v="0"/>
    <n v="0"/>
    <n v="0"/>
    <n v="0"/>
    <n v="0"/>
    <n v="0"/>
    <n v="0"/>
    <n v="0"/>
    <m/>
    <n v="1"/>
    <n v="0"/>
    <s v="D1"/>
    <n v="8"/>
    <n v="1"/>
    <n v="1"/>
    <n v="1"/>
    <n v="1"/>
    <n v="1"/>
    <n v="1"/>
    <n v="1"/>
    <n v="0"/>
    <n v="0"/>
    <n v="0"/>
    <n v="0"/>
    <n v="0"/>
    <n v="1"/>
    <n v="1"/>
    <n v="0"/>
    <n v="1"/>
    <n v="0"/>
    <n v="0"/>
    <n v="250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2267.573696145124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2267.5736961451248"/>
    <n v="0"/>
    <x v="413"/>
  </r>
  <r>
    <s v="NDKE"/>
    <s v="Národné divadlo Košice"/>
    <x v="466"/>
    <n v="9"/>
    <s v="Objekt historickej budovy divadla - teplovzdušná clona /havarijný stav/"/>
    <s v="Doplnením tohto zariadenia znížiť možnosť úniku tepla cez dvere nákladného výťahu na javisku a v divadelnej sále počas realizácie prestavby scény na javisku. "/>
    <s v="Zníženie možnosti úniku tepla z priestoru javiska a divadelnej sály. Úspora tepla."/>
    <s v="N/A"/>
    <s v="Zákon č. 50/1976 Z.z. stavebný zákon, §86 ods. 1; Zákon č. 124/2006 Z.z. o bezpečnosti a ochrane zdravia pri práci, §5 ods. 1 a ods. 2  a) a c) a d) a h) a  §6 ods. 1  b) a d) a f); Zákon č. 278/1993 Z. z. o správe majetku štátu, §3 ods. 2"/>
    <n v="10"/>
    <x v="0"/>
    <m/>
    <s v="doplní investor (vysvetlivky a rady)"/>
    <x v="0"/>
    <x v="2"/>
    <s v="B4 Vykurovanie nehnuteľnosti"/>
    <s v="01 Investičný zámer"/>
    <s v="štátny rozpočet"/>
    <s v="08S0101 Divadlá a divadelná činnosť"/>
    <s v="nie"/>
    <n v="1"/>
    <n v="4546"/>
    <n v="0"/>
    <n v="0"/>
    <n v="0"/>
    <n v="4546"/>
    <n v="0"/>
    <n v="0"/>
    <n v="0"/>
    <n v="0"/>
    <n v="0"/>
    <n v="0"/>
    <n v="0"/>
    <s v="-"/>
    <n v="0"/>
    <n v="0"/>
    <n v="0"/>
    <n v="0"/>
    <n v="0"/>
    <n v="0"/>
    <n v="0"/>
    <n v="0"/>
    <n v="0"/>
    <n v="0"/>
    <n v="0"/>
    <m/>
    <n v="1"/>
    <n v="0"/>
    <s v="B4"/>
    <n v="9"/>
    <n v="1"/>
    <n v="1"/>
    <n v="1"/>
    <n v="1"/>
    <n v="1"/>
    <n v="1"/>
    <n v="1"/>
    <n v="0"/>
    <n v="1"/>
    <n v="0"/>
    <n v="0"/>
    <n v="1"/>
    <n v="1"/>
    <n v="1"/>
    <n v="0"/>
    <n v="1"/>
    <n v="0"/>
    <n v="0"/>
    <n v="4546"/>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4123.3560090702949"/>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4123.3560090702949"/>
    <n v="0"/>
    <x v="413"/>
  </r>
  <r>
    <s v="NDKE"/>
    <s v="Národné divadlo Košice"/>
    <x v="467"/>
    <n v="15"/>
    <s v="Objekty skladov a dielní - obnova strojového vybavenia /formátovacia píla, stojanová vŕtačka, zvárací agregát, 4ks žehliací stôl s odsávaním/ "/>
    <s v="Obnovou strojného vybavenia dielní scénickej výpravy zmodernizovať technologický proces pri výrobe kulís a kostýmov"/>
    <s v="Zefektívniť prácu pri výrobe kulís a kostýmov pomocou automatizácie výrobného procesu."/>
    <s v="N/A"/>
    <s v="Zákon č. 124/2006 Z.z. o bezpečnosti a ochrane zdravia pri práci, §5 ods. 2  d) a h) a §6 ods. 1  b)a d) a f)"/>
    <n v="10"/>
    <x v="3"/>
    <m/>
    <s v="doplní investor (vysvetlivky a rady)"/>
    <x v="2"/>
    <x v="0"/>
    <s v="C1 Javisková technika"/>
    <s v="01 Investičný zámer"/>
    <s v="štátny rozpočet"/>
    <s v="08S0101 Divadlá a divadelná činnosť"/>
    <s v="nie"/>
    <n v="1"/>
    <n v="25000"/>
    <n v="0"/>
    <n v="0"/>
    <n v="0"/>
    <n v="25000"/>
    <n v="0"/>
    <n v="0"/>
    <n v="0"/>
    <n v="0"/>
    <n v="0"/>
    <n v="0"/>
    <n v="0"/>
    <s v="-"/>
    <n v="0"/>
    <n v="0"/>
    <n v="0"/>
    <n v="0"/>
    <n v="0"/>
    <n v="0"/>
    <n v="0"/>
    <n v="0"/>
    <n v="0"/>
    <n v="0"/>
    <n v="0"/>
    <m/>
    <n v="1"/>
    <n v="0"/>
    <s v="C1"/>
    <n v="9"/>
    <n v="1"/>
    <n v="1"/>
    <n v="1"/>
    <n v="1"/>
    <n v="1"/>
    <n v="1"/>
    <n v="1"/>
    <n v="0"/>
    <n v="1"/>
    <n v="0"/>
    <n v="1"/>
    <n v="0"/>
    <n v="1"/>
    <n v="1"/>
    <n v="0"/>
    <n v="1"/>
    <n v="0"/>
    <n v="0"/>
    <n v="2500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22675.736961451246"/>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22675.736961451246"/>
    <n v="0"/>
    <x v="413"/>
  </r>
  <r>
    <s v="NDKE"/>
    <s v="Národné divadlo Košice"/>
    <x v="468"/>
    <n v="18"/>
    <s v="Budova riaditeľstva a skúšobní - obnova sociálnych zariadení WC muži a ženy"/>
    <s v="Obnovou riešiť odpadovú kanalizáciu, obklady stien a stropov, výmenu sanitačného vybavenia, výmenu rozvodov vody a elektroinštalácie, vrátane odvetrania priestoru. .                       "/>
    <s v="Zabezpečiť funkčnosť a hygienické požiaavky na sociálné zariadenia."/>
    <s v="N/A"/>
    <s v="Zákon č. 124/2006 Z.z. o bezpečnosti a ochrane zdravia pri práci, § 5 ods. 1 a ods.2 písm.  h) a §6 ods. 1 písm. b); Zákon č. 278/1993 Z.z. o správe majetku štátu, §3 ods. 2"/>
    <n v="40"/>
    <x v="0"/>
    <m/>
    <s v="doplní investor (vysvetlivky a rady)"/>
    <x v="1"/>
    <x v="2"/>
    <s v="0 Odstránenie havarijného stavu"/>
    <s v="01 Investičný zámer"/>
    <s v="štátny rozpočet"/>
    <s v="08S0101 Divadlá a divadelná činnosť"/>
    <s v="nie"/>
    <n v="1"/>
    <n v="120000"/>
    <n v="0"/>
    <n v="0"/>
    <n v="0"/>
    <n v="50000"/>
    <n v="70000"/>
    <m/>
    <n v="0"/>
    <n v="0"/>
    <n v="0"/>
    <n v="0"/>
    <n v="0"/>
    <s v="-"/>
    <n v="0"/>
    <n v="0"/>
    <n v="0"/>
    <n v="0"/>
    <n v="0"/>
    <n v="0"/>
    <n v="0"/>
    <n v="0"/>
    <n v="0"/>
    <n v="0"/>
    <n v="0"/>
    <m/>
    <n v="0"/>
    <n v="0"/>
    <s v="0"/>
    <n v="9"/>
    <n v="1"/>
    <n v="1"/>
    <n v="1"/>
    <n v="1"/>
    <n v="1"/>
    <n v="1"/>
    <n v="1"/>
    <n v="0"/>
    <n v="1"/>
    <n v="1"/>
    <n v="0"/>
    <n v="0"/>
    <n v="1"/>
    <n v="1"/>
    <n v="0"/>
    <n v="1"/>
    <n v="0"/>
    <n v="0"/>
    <n v="50000"/>
    <n v="7000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45351.473922902493"/>
    <n v="60468.631897203319"/>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105820.10582010582"/>
    <n v="0"/>
    <x v="413"/>
  </r>
  <r>
    <s v="NDKE"/>
    <s v="Národné divadlo Košice"/>
    <x v="469"/>
    <n v="20"/>
    <s v="Objekt historickej budovy divadla - modernizácia technického vybavenia zvukovej réžie"/>
    <s v="Výmena technického vybavenia zvukovej réžie za nové, v súčasnej dobe je kombinácia analogového a digitálneho technologického vybavenia."/>
    <s v="Zabezpečiť bezporuchovú a výkonnú prevádzku zvukových zariadení pri predstaveniach."/>
    <s v="N/A"/>
    <s v="Zriaďovacia listina ŠDK, Čl. I ods. 2 písm. a) a b) a c) a g)"/>
    <n v="10"/>
    <x v="0"/>
    <m/>
    <s v="doplní investor (vysvetlivky a rady)"/>
    <x v="2"/>
    <x v="0"/>
    <s v="C3 Zvuková technika"/>
    <s v="01 Investičný zámer"/>
    <s v="štátny rozpočet"/>
    <s v="08S0101 Divadlá a divadelná činnosť"/>
    <s v="nie"/>
    <n v="1"/>
    <n v="450270"/>
    <n v="9200"/>
    <n v="0"/>
    <n v="0"/>
    <n v="9200"/>
    <n v="441070"/>
    <n v="0"/>
    <n v="0"/>
    <n v="0"/>
    <n v="0"/>
    <n v="0"/>
    <n v="0"/>
    <s v="-"/>
    <n v="0"/>
    <n v="0"/>
    <n v="0"/>
    <n v="0"/>
    <n v="0"/>
    <n v="0"/>
    <n v="0"/>
    <n v="0"/>
    <n v="0"/>
    <n v="0"/>
    <n v="0"/>
    <m/>
    <n v="0"/>
    <n v="0"/>
    <s v="C3"/>
    <n v="9"/>
    <n v="1"/>
    <n v="1"/>
    <n v="1"/>
    <n v="1"/>
    <n v="1"/>
    <n v="1"/>
    <n v="1"/>
    <n v="0"/>
    <n v="1"/>
    <n v="0"/>
    <n v="1"/>
    <n v="0"/>
    <n v="1"/>
    <n v="1"/>
    <n v="0"/>
    <n v="1"/>
    <n v="0"/>
    <n v="0"/>
    <n v="9200"/>
    <n v="44107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8344.6712018140588"/>
    <n v="381012.8495842781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389357.52078609221"/>
    <n v="0"/>
    <x v="413"/>
  </r>
  <r>
    <s v="NDKE"/>
    <s v="Národné divadlo Košice"/>
    <x v="470"/>
    <n v="20"/>
    <s v="Budova riaditeľstva a skúšobní - výmena baletizolu /sivá farba"/>
    <s v="Stav baletizolu v roku 2023 dovŕši svoju životnosť. Výmena je potrebná pre zabezpečenie podávaných výkonov baletných umelcov na veľkej baletnej sale v skúšobných priestoroch."/>
    <s v="Zabezpečenie bezporuchového chodu skúšobného procesu baletného súboru."/>
    <s v="N/A"/>
    <s v="Zákon č. 124/2006 Z.z. o bezpečnosti a ochrane zdravia pri práci, §5 ods. 1 a ods. 2 a) a c) a d) a h) a §6 ods. 1 b) a d) a f) "/>
    <n v="5"/>
    <x v="3"/>
    <m/>
    <s v="doplní investor (vysvetlivky a rady)"/>
    <x v="2"/>
    <x v="0"/>
    <s v="C1 Javisková technika"/>
    <s v="01 Investičný zámer"/>
    <s v="štátny rozpočet"/>
    <s v="08T0103 Podpora kultúrnych aktivít RO a PO"/>
    <s v="nie"/>
    <n v="1"/>
    <n v="17000"/>
    <n v="0"/>
    <n v="0"/>
    <n v="0"/>
    <n v="17000"/>
    <n v="0"/>
    <n v="0"/>
    <n v="0"/>
    <n v="0"/>
    <n v="0"/>
    <n v="0"/>
    <n v="0"/>
    <s v="-"/>
    <n v="0"/>
    <n v="0"/>
    <n v="0"/>
    <n v="0"/>
    <n v="0"/>
    <n v="0"/>
    <n v="0"/>
    <n v="0"/>
    <n v="0"/>
    <n v="0"/>
    <n v="0"/>
    <m/>
    <n v="1"/>
    <n v="0"/>
    <s v="C1"/>
    <n v="9"/>
    <n v="1"/>
    <n v="1"/>
    <n v="1"/>
    <n v="1"/>
    <n v="1"/>
    <n v="1"/>
    <n v="1"/>
    <n v="0"/>
    <n v="1"/>
    <n v="0"/>
    <n v="1"/>
    <n v="0"/>
    <n v="1"/>
    <n v="1"/>
    <n v="0"/>
    <n v="1"/>
    <n v="0"/>
    <n v="0"/>
    <n v="1700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15419.50113378684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15419.501133786847"/>
    <n v="0"/>
    <x v="413"/>
  </r>
  <r>
    <s v="NDKE"/>
    <s v="Národné divadlo Košice"/>
    <x v="471"/>
    <n v="25"/>
    <s v="Budova riaditeľstva a skúšobní - obnova audiovizuálneho zariadenia na veľkej baletnej sále"/>
    <s v="Obnova audiovizualneho zabezpečenia na veľkej baletnej sale, pre potreby zkvalitnenia skušobných procesov baletných umelcov (reproduktory, multifunkčný stroj pre reprodukovanú hudbu, závesne konštrukcie, multifunkčný TV systém, kamera)."/>
    <s v="Zabezpečenie zvýšenia kvality podávania výkonov počas skúšobného procesu."/>
    <s v="N/A"/>
    <s v="Zriaďovacia listina ŠDK, Čl. I ods. 2 písm. a) a b) a c) a e) a g)"/>
    <n v="5"/>
    <x v="3"/>
    <m/>
    <s v="doplní investor (vysvetlivky a rady)"/>
    <x v="2"/>
    <x v="0"/>
    <s v="C4 Nahrávacia a vysielacia technika"/>
    <s v="01 Investičný zámer"/>
    <s v="štátny rozpočet"/>
    <s v="08S0101 Divadlá a divadelná činnosť"/>
    <s v="nie"/>
    <n v="1"/>
    <n v="22000"/>
    <n v="0"/>
    <n v="0"/>
    <n v="0"/>
    <n v="22000"/>
    <n v="0"/>
    <n v="0"/>
    <n v="0"/>
    <n v="0"/>
    <n v="0"/>
    <n v="0"/>
    <n v="0"/>
    <s v="-"/>
    <n v="0"/>
    <n v="0"/>
    <n v="0"/>
    <n v="0"/>
    <n v="0"/>
    <n v="0"/>
    <n v="0"/>
    <n v="0"/>
    <n v="0"/>
    <n v="0"/>
    <n v="0"/>
    <m/>
    <n v="1"/>
    <n v="0"/>
    <s v="C4"/>
    <n v="9"/>
    <n v="1"/>
    <n v="1"/>
    <n v="1"/>
    <n v="1"/>
    <n v="1"/>
    <n v="1"/>
    <n v="1"/>
    <n v="0"/>
    <n v="1"/>
    <n v="0"/>
    <n v="1"/>
    <n v="0"/>
    <n v="1"/>
    <n v="1"/>
    <n v="0"/>
    <n v="1"/>
    <n v="0"/>
    <n v="0"/>
    <n v="2200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19954.64852607709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19954.648526077097"/>
    <n v="0"/>
    <x v="413"/>
  </r>
  <r>
    <s v="NDKE"/>
    <s v="Národné divadlo Košice"/>
    <x v="472"/>
    <n v="26"/>
    <s v="Zriadenie interného multifunkčného nahrávacieho štúdia "/>
    <s v="Nákup a vybavenie audio a video multifunkčného nahrávacieho štúdia v priestoroch divadla, so zámerom nahrávania a spracovania nových aj repertoárových inscenácií všetkých troch súborov, nahrávanie reklamných a propagačných audio a video materiálov vo vlastnej réžii."/>
    <s v="Cieľom je tvorba audiovizuálneho obsahu a jeho sprístupnenie verejnosti,  zníženie nákladov na prenájom technológii a obstaranie služieb. Rozšírenie repertoáru a počtu online predstavení, rozšírenie archívu a prezentácia diel  na edukačné účely pre školy._x000a_"/>
    <s v="N/A"/>
    <s v="Zriaďovacia listina ŠDK, Čl. I ods. 2 písm. a) a b) a c) a g); Zákon č. 523/2004 Z. z. o rozpočtových pravidlách verejnej správy, §19 ods. 6 "/>
    <n v="10"/>
    <x v="0"/>
    <m/>
    <s v="doplní investor (vysvetlivky a rady)"/>
    <x v="2"/>
    <x v="0"/>
    <s v="C4 Nahrávacia a vysielacia technika"/>
    <s v="01 Investičný zámer"/>
    <s v="štátny rozpočet"/>
    <s v="08S0101 Divadlá a divadelná činnosť"/>
    <s v="nie"/>
    <n v="1"/>
    <n v="156000"/>
    <n v="6000"/>
    <n v="0"/>
    <n v="0"/>
    <n v="6000"/>
    <n v="150000"/>
    <n v="0"/>
    <n v="0"/>
    <n v="0"/>
    <n v="0"/>
    <n v="0"/>
    <n v="0"/>
    <s v="-"/>
    <n v="0"/>
    <n v="0"/>
    <n v="0"/>
    <n v="0"/>
    <n v="0"/>
    <n v="0"/>
    <n v="0"/>
    <n v="0"/>
    <n v="0"/>
    <n v="0"/>
    <n v="0"/>
    <m/>
    <n v="0"/>
    <n v="0"/>
    <s v="C4"/>
    <n v="9"/>
    <n v="1"/>
    <n v="1"/>
    <n v="1"/>
    <n v="1"/>
    <n v="1"/>
    <n v="1"/>
    <n v="1"/>
    <n v="0"/>
    <n v="1"/>
    <n v="0"/>
    <n v="1"/>
    <n v="0"/>
    <n v="1"/>
    <n v="1"/>
    <n v="0"/>
    <n v="1"/>
    <n v="0"/>
    <n v="0"/>
    <n v="6000"/>
    <n v="15000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5442.1768707482988"/>
    <n v="129575.6397797214"/>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135017.8166504697"/>
    <n v="0"/>
    <x v="413"/>
  </r>
  <r>
    <s v="NDKE"/>
    <s v="Národné divadlo Košice"/>
    <x v="473"/>
    <n v="27"/>
    <s v="Objekty skladov a dielní - výmena vstupných vrát na objekte skladov"/>
    <s v="Výmena 3 ks vrát, ktoré v súčasnej dobe sú už po fyzickej životnosti, užívaním značne opotrebované, poruchové a z hľadiska bezpečnosti ohrozujú zdravie osôb."/>
    <s v="Zabezpečiť bezporuchovú a bezpečnú prevádzku pri vození kulís do/zo skladu."/>
    <s v="N/A"/>
    <s v="Zákon č. 124/2006 Z.z. o bezpečnosti a ochrane zdravia pri práci, §5 ods. 1 a ods. 2 a) a c) a d) a h) a §6 ods. 1 b) a d) a f) "/>
    <n v="40"/>
    <x v="0"/>
    <m/>
    <s v="doplní investor (vysvetlivky a rady)"/>
    <x v="0"/>
    <x v="1"/>
    <s v="B3 Stavebná rekonštrukcia priestorov"/>
    <s v="01 Investičný zámer"/>
    <s v="štátny rozpočet"/>
    <s v="08S0101 Divadlá a divadelná činnosť"/>
    <s v="nie"/>
    <n v="1"/>
    <n v="30000"/>
    <n v="0"/>
    <n v="0"/>
    <n v="9411"/>
    <n v="0"/>
    <n v="20589"/>
    <n v="0"/>
    <n v="0"/>
    <n v="0"/>
    <n v="0"/>
    <n v="0"/>
    <n v="0"/>
    <s v="-"/>
    <n v="0"/>
    <n v="0"/>
    <n v="0"/>
    <n v="0"/>
    <n v="0"/>
    <n v="0"/>
    <n v="0"/>
    <n v="0"/>
    <n v="0"/>
    <n v="0"/>
    <n v="0"/>
    <m/>
    <n v="1"/>
    <n v="0"/>
    <s v="B3"/>
    <n v="9"/>
    <n v="1"/>
    <n v="1"/>
    <n v="1"/>
    <n v="1"/>
    <n v="1"/>
    <n v="1"/>
    <n v="1"/>
    <n v="0"/>
    <n v="1"/>
    <n v="0"/>
    <n v="0"/>
    <n v="1"/>
    <n v="1"/>
    <n v="1"/>
    <n v="0"/>
    <n v="1"/>
    <n v="0"/>
    <n v="9411"/>
    <n v="0"/>
    <n v="20589"/>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17785.55231616455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17785.552316164558"/>
    <n v="0"/>
    <x v="413"/>
  </r>
  <r>
    <s v="NDKE"/>
    <s v="Národné divadlo Košice"/>
    <x v="474"/>
    <n v="30"/>
    <s v="Budova riaditeľstva a skúšobní - nákup fyzioterapeutického zariadenia"/>
    <s v="Špeciálny fyzioterapeutický stroj na cvičenie &quot;REFORMER - UNIVERSAL&quot; s vežou (vrátane podložky, boxu a tyče) zabezpečí zvýšenie fyzickej kvality baletných umelcov a zníži riziko úrazov."/>
    <s v="Zabezpečenie zvýšenia kvality práce a fyzickej zdatnosti."/>
    <s v="N/A"/>
    <s v=" Zákon č. 124/2006 Z.z. o bezpečnosti a ochrane zdravia pri práci  §5 ods. 1 a ods. 2 a) a c) a d) a h) a §6 ods. 1 b) a d) a f)"/>
    <n v="10"/>
    <x v="3"/>
    <m/>
    <s v="doplní investor (vysvetlivky a rady)"/>
    <x v="0"/>
    <x v="0"/>
    <s v="C8 Mobiliár"/>
    <s v="01 Investičný zámer"/>
    <s v="štátny rozpočet"/>
    <s v="08S0101 Divadlá a divadelná činnosť"/>
    <s v="nie"/>
    <n v="1"/>
    <n v="4800"/>
    <n v="0"/>
    <n v="0"/>
    <n v="0"/>
    <n v="4800"/>
    <n v="0"/>
    <n v="0"/>
    <n v="0"/>
    <n v="0"/>
    <n v="0"/>
    <n v="0"/>
    <n v="0"/>
    <s v="-"/>
    <n v="0"/>
    <n v="0"/>
    <n v="0"/>
    <n v="0"/>
    <n v="0"/>
    <n v="0"/>
    <n v="0"/>
    <n v="0"/>
    <n v="0"/>
    <n v="0"/>
    <n v="0"/>
    <m/>
    <n v="1"/>
    <n v="0"/>
    <s v="C8"/>
    <n v="9"/>
    <n v="1"/>
    <n v="1"/>
    <n v="1"/>
    <n v="1"/>
    <n v="1"/>
    <n v="1"/>
    <n v="1"/>
    <n v="0"/>
    <n v="1"/>
    <n v="0"/>
    <n v="0"/>
    <n v="1"/>
    <n v="1"/>
    <n v="1"/>
    <n v="0"/>
    <n v="1"/>
    <n v="0"/>
    <n v="0"/>
    <n v="480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4353.741496598639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4353.7414965986391"/>
    <n v="0"/>
    <x v="413"/>
  </r>
  <r>
    <s v="PÚ SR"/>
    <s v="Pamiatkový úrad SR"/>
    <x v="475"/>
    <s v="R"/>
    <s v="Výmena kotlov a časti rozvodov  - riešenie havarijného stavu v budove pracoviská v Poprade - Spišská Sobota KPÚ Prešov"/>
    <s v="Riešenie havarijnej situácie, kde budovu vykuruje čiastočne iba 1 kotol. Neskôr úspora nákladov na vykurovanie "/>
    <s v="Ochrana zdravia zamestnancov a ochrana NKP. Úspory energetickej náročnosti administratívnych budov  "/>
    <s v="N/A"/>
    <s v="Zákon č. 49/2002 Z.z. o ochrane pamiatkového fondu; _x000a_Stratégia úspor energetickej náročnosti administratívnych budov  "/>
    <n v="10"/>
    <x v="0"/>
    <m/>
    <s v="Už realizované vzhľadom na havarijný stav pracoviska. Uhradené z bežných výdavkov ako riešenie havarijného stavu."/>
    <x v="1"/>
    <x v="2"/>
    <s v="0 Odstránenie havarijného stavu"/>
    <s v="08 Realizované"/>
    <s v="štátny rozpočet"/>
    <s v="08S0108 Ochrana pamiatkového fondu "/>
    <s v="áno"/>
    <n v="1"/>
    <n v="23000"/>
    <n v="0"/>
    <n v="0"/>
    <n v="0"/>
    <n v="23000"/>
    <n v="0"/>
    <n v="0"/>
    <n v="0"/>
    <n v="0"/>
    <n v="0"/>
    <n v="0"/>
    <n v="0"/>
    <m/>
    <n v="0"/>
    <n v="0"/>
    <n v="0"/>
    <n v="0"/>
    <n v="0"/>
    <n v="0"/>
    <n v="0"/>
    <n v="0"/>
    <n v="0"/>
    <n v="0"/>
    <n v="0"/>
    <s v="Faktúra za vykonané práce je splatná v apríli 2023. V prípade neposkytnutia KV budeme ju musieť uhradiť z BV úradu, kat. 630, čo je pri havarijnom stave možné."/>
    <n v="1"/>
    <n v="0"/>
    <s v="0"/>
    <n v="9"/>
    <n v="1"/>
    <n v="1"/>
    <n v="1"/>
    <n v="1"/>
    <n v="1"/>
    <n v="1"/>
    <n v="1"/>
    <n v="0"/>
    <n v="1"/>
    <n v="1"/>
    <n v="0"/>
    <n v="0"/>
    <n v="1"/>
    <n v="1"/>
    <n v="1"/>
    <n v="0"/>
    <n v="0"/>
    <n v="0"/>
    <n v="2300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20861.67800453514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20861.678004535148"/>
    <n v="0"/>
    <x v="413"/>
  </r>
  <r>
    <s v="PÚ SR"/>
    <s v="Pamiatkový úrad SR"/>
    <x v="476"/>
    <n v="21"/>
    <s v="Obnova fasády, strechy a inžinierských sietí Červený kláštor, Starý mlyn"/>
    <s v="Rekonštrukcia NKP, zlepšenie energetickej náročnosti, oprava strechy"/>
    <s v="Zhodnotenie budovy, obnova NKP"/>
    <s v="N/A"/>
    <s v="Zákon č. 49/2002 Z.z. o ochrane pamiatkového fondu; Zákon č. 278/1993 Z.z. o správe majetku štátu"/>
    <n v="40"/>
    <x v="0"/>
    <m/>
    <s v="investíciu neplánujeme v rámci ŠR, ale v rámci projektu Intereg a za nižšiu sumu. Takto bola navrhnutá predchádzajúcim vedením -  prosím o vyradenie zo zásobníka investícii."/>
    <x v="0"/>
    <x v="1"/>
    <s v="B3 Stavebná rekonštrukcia priestorov"/>
    <s v="02 Analýza / podkladová štúdia k investičnému zámeru"/>
    <s v="štátny rozpočet"/>
    <s v="08S0108 Ochrana pamiatkového fondu "/>
    <s v="nie"/>
    <n v="1"/>
    <n v="127000"/>
    <n v="4500"/>
    <n v="0"/>
    <n v="0"/>
    <n v="0"/>
    <n v="90000"/>
    <n v="37000"/>
    <n v="0"/>
    <n v="0"/>
    <n v="0"/>
    <n v="0"/>
    <n v="0"/>
    <s v="Zabezpečenia obnovy interiéru tovarom po prestavbe inžinierských sietí, nábytok, drevené obloženie stien, podlahové krytina."/>
    <n v="20000"/>
    <n v="0"/>
    <n v="0"/>
    <n v="0"/>
    <n v="15000"/>
    <n v="5000"/>
    <n v="0"/>
    <n v="0"/>
    <n v="0"/>
    <n v="0"/>
    <n v="0"/>
    <m/>
    <n v="0"/>
    <n v="0"/>
    <s v="B3"/>
    <n v="9"/>
    <n v="1"/>
    <n v="1"/>
    <n v="1"/>
    <n v="1"/>
    <n v="1"/>
    <n v="1"/>
    <n v="1"/>
    <n v="0"/>
    <n v="1"/>
    <n v="0"/>
    <n v="0"/>
    <n v="1"/>
    <n v="1"/>
    <n v="1"/>
    <n v="0"/>
    <n v="1"/>
    <n v="0"/>
    <n v="0"/>
    <n v="0"/>
    <n v="105000"/>
    <n v="4200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90702.947845804985"/>
    <n v="34553.50394125904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125256.45178706403"/>
    <n v="0"/>
    <x v="413"/>
  </r>
  <r>
    <s v="PÚ SR"/>
    <s v="Pamiatkový úrad SR"/>
    <x v="477"/>
    <s v="R"/>
    <s v="Spracovanie projektovej dokumentácie , inžiniering, autorský dozor pri vybudovaní nového podkrovia pre NKP sídlo KPU v Žiline"/>
    <m/>
    <m/>
    <s v="N/A"/>
    <m/>
    <n v="40"/>
    <x v="3"/>
    <m/>
    <s v="zrealizované"/>
    <x v="0"/>
    <x v="1"/>
    <s v="B3 Stavebná rekonštrukcia priestorov"/>
    <s v="08 Realizované"/>
    <s v="štátny rozpočet"/>
    <s v="08S0108 Ochrana pamiatkového fondu "/>
    <s v="áno"/>
    <n v="1"/>
    <n v="25000"/>
    <n v="0"/>
    <n v="25000"/>
    <n v="0"/>
    <n v="0"/>
    <n v="0"/>
    <n v="0"/>
    <n v="0"/>
    <n v="0"/>
    <n v="0"/>
    <n v="0"/>
    <n v="0"/>
    <s v="-"/>
    <n v="0"/>
    <n v="0"/>
    <n v="0"/>
    <n v="0"/>
    <n v="0"/>
    <n v="0"/>
    <n v="0"/>
    <n v="0"/>
    <n v="0"/>
    <n v="0"/>
    <n v="0"/>
    <m/>
    <n v="1"/>
    <n v="0"/>
    <s v="B3"/>
    <n v="7"/>
    <n v="1"/>
    <n v="1"/>
    <n v="1"/>
    <n v="1"/>
    <n v="0"/>
    <n v="1"/>
    <n v="1"/>
    <n v="0"/>
    <n v="1"/>
    <n v="0"/>
    <n v="0"/>
    <n v="1"/>
    <n v="0"/>
    <n v="1"/>
    <n v="1"/>
    <n v="0"/>
    <n v="2500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x v="413"/>
  </r>
  <r>
    <s v="PÚ SR"/>
    <s v="Pamiatkový úrad SR"/>
    <x v="478"/>
    <s v="R"/>
    <s v="Obstaranie RTG mobilného zariadenia pre potreby Chemicko-technologického laboratória"/>
    <m/>
    <m/>
    <s v="N/A"/>
    <m/>
    <n v="10"/>
    <x v="0"/>
    <m/>
    <s v="zrealizované"/>
    <x v="0"/>
    <x v="0"/>
    <s v="C9 Elektrické spotrebiče"/>
    <s v="08 Realizované"/>
    <s v="štátny rozpočet"/>
    <s v="08S0108 Ochrana pamiatkového fondu "/>
    <s v="áno"/>
    <n v="1"/>
    <n v="59699"/>
    <n v="0"/>
    <n v="59699"/>
    <n v="0"/>
    <n v="0"/>
    <n v="0"/>
    <n v="0"/>
    <n v="0"/>
    <n v="0"/>
    <n v="0"/>
    <n v="0"/>
    <n v="0"/>
    <s v="-"/>
    <n v="0"/>
    <n v="0"/>
    <n v="0"/>
    <n v="0"/>
    <n v="0"/>
    <n v="0"/>
    <n v="0"/>
    <n v="0"/>
    <n v="0"/>
    <n v="0"/>
    <n v="0"/>
    <m/>
    <n v="1"/>
    <n v="0"/>
    <s v="C9"/>
    <n v="7"/>
    <n v="1"/>
    <n v="1"/>
    <n v="1"/>
    <n v="1"/>
    <n v="0"/>
    <n v="1"/>
    <n v="1"/>
    <n v="0"/>
    <n v="1"/>
    <n v="0"/>
    <n v="0"/>
    <n v="1"/>
    <n v="0"/>
    <n v="1"/>
    <n v="1"/>
    <n v="0"/>
    <n v="59699"/>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x v="413"/>
  </r>
  <r>
    <s v="PÚ SR"/>
    <s v="Pamiatkový úrad SR"/>
    <x v="479"/>
    <s v="R"/>
    <s v="Obstaranie osobných motorových vozidiel pre krajské pamiatkové úrady na výkon ich odbornej činnosti"/>
    <m/>
    <m/>
    <s v="N/A"/>
    <m/>
    <n v="10"/>
    <x v="2"/>
    <m/>
    <s v="zrealizované"/>
    <x v="0"/>
    <x v="0"/>
    <s v="C90 Dopravné prostriedky"/>
    <s v="08 Realizované"/>
    <s v="štátny rozpočet"/>
    <s v="08S0108 Ochrana pamiatkového fondu "/>
    <s v="áno"/>
    <n v="1"/>
    <n v="65000"/>
    <n v="0"/>
    <n v="65000"/>
    <n v="0"/>
    <n v="0"/>
    <n v="0"/>
    <n v="0"/>
    <n v="0"/>
    <n v="0"/>
    <n v="0"/>
    <n v="0"/>
    <n v="0"/>
    <s v="-"/>
    <n v="0"/>
    <n v="0"/>
    <n v="0"/>
    <n v="0"/>
    <n v="0"/>
    <n v="0"/>
    <n v="0"/>
    <n v="0"/>
    <n v="0"/>
    <n v="0"/>
    <n v="0"/>
    <m/>
    <n v="1"/>
    <n v="0"/>
    <s v="C90"/>
    <n v="7"/>
    <n v="1"/>
    <n v="1"/>
    <n v="1"/>
    <n v="1"/>
    <n v="0"/>
    <n v="1"/>
    <n v="1"/>
    <n v="0"/>
    <n v="1"/>
    <n v="0"/>
    <n v="0"/>
    <n v="1"/>
    <n v="0"/>
    <n v="1"/>
    <n v="1"/>
    <n v="0"/>
    <n v="6500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x v="413"/>
  </r>
  <r>
    <s v="PÚ SR"/>
    <s v="Pamiatkový úrad SR"/>
    <x v="480"/>
    <s v="R"/>
    <s v="Obstaranie licencií"/>
    <m/>
    <m/>
    <s v="N/A"/>
    <m/>
    <n v="5"/>
    <x v="3"/>
    <m/>
    <s v="zrealizované"/>
    <x v="0"/>
    <x v="3"/>
    <s v="D3 Obstaranie novej IT funkcionality"/>
    <s v="08 Realizované"/>
    <s v="štátny rozpočet"/>
    <s v="08S0108 Ochrana pamiatkového fondu "/>
    <s v="áno"/>
    <n v="1"/>
    <n v="30301"/>
    <n v="0"/>
    <n v="30301"/>
    <n v="0"/>
    <n v="0"/>
    <n v="0"/>
    <n v="0"/>
    <n v="0"/>
    <n v="0"/>
    <n v="0"/>
    <n v="0"/>
    <n v="0"/>
    <s v="-"/>
    <n v="0"/>
    <n v="0"/>
    <n v="0"/>
    <n v="0"/>
    <n v="0"/>
    <n v="0"/>
    <n v="0"/>
    <n v="0"/>
    <n v="0"/>
    <n v="0"/>
    <n v="0"/>
    <m/>
    <n v="1"/>
    <n v="0"/>
    <s v="D3"/>
    <n v="7"/>
    <n v="1"/>
    <n v="1"/>
    <n v="1"/>
    <n v="1"/>
    <n v="0"/>
    <n v="1"/>
    <n v="1"/>
    <n v="0"/>
    <n v="1"/>
    <n v="0"/>
    <n v="0"/>
    <n v="1"/>
    <n v="0"/>
    <n v="1"/>
    <n v="1"/>
    <n v="0"/>
    <n v="3030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x v="413"/>
  </r>
  <r>
    <s v="PÚ SR"/>
    <s v="Pamiatkový úrad SR"/>
    <x v="481"/>
    <s v="R"/>
    <s v="Obstaranie IS PAMIS"/>
    <s v="Realizáciou projektu PAMIS, nového integrovaného informačného systému bude PÚ SR poskytovať elektronické služby pre občanova podnikateľov, automatizovane publikovať komplexné data-sety a informácie na svojom portáli a zároveň aj prostredníctvom Úradu vlády SR (data.gov.sk)."/>
    <s v="skrátiť dĺžku trvania procesu výkonu štátnej správy zo strany Pamiatkového úradu SR a krajských pamiatkových úradov, implementovať optimalizáciu poskytovaných služieb Pamiatkového úradu SR a krajských pamiatkových úradov voči občanom a podnikateľom v zmysle Národného projektu Optimalizácia procesov vo verejnej správe, časť Dizajn TO-BE procesov, realizované Ministerstvom vnútra SR, efektívnejšie využiť ľudský potenciál na Pamiatkovom úrade SR zavedením automatizácie postupov a elektronizácie procesov prostredníctvom PAMIS, vybudovanie centralizovanej správy pamiatkového fondu, zlepšenie dostupnosti informácií o pamiatkovom fonde a jeho ochrane a správe prostredníctvom verejného portálu, integrácia za účelom poskytovania informácií o pamiatkovom fonde a konzumácie dát poskytovaných štátom"/>
    <s v="N/A"/>
    <s v="Stratégia rozvoja kultúry na roky 2014 – 2020; Stratégia ochrany pamiatkového fondu na roky 2017 – 2022; Programové vyhlásenie vlády Slovenskej republiky na roky 2016 – 2020 rozpracovaného na podmienky rezortu kultúry, bod. 24.  "/>
    <n v="5"/>
    <x v="3"/>
    <m/>
    <s v="v realizácii"/>
    <x v="0"/>
    <x v="3"/>
    <s v="D2 Zhodnotenie existujúceho špeciálneho HW/SW"/>
    <s v="08 Realizované"/>
    <s v="štátny rozpočet"/>
    <s v="0EJ0H01 PAMIS"/>
    <s v="áno"/>
    <n v="1"/>
    <n v="3898023.6"/>
    <n v="0"/>
    <n v="0"/>
    <n v="0"/>
    <n v="3898023.6"/>
    <n v="0"/>
    <n v="0"/>
    <n v="0"/>
    <n v="0"/>
    <n v="0"/>
    <n v="0"/>
    <n v="0"/>
    <s v="-"/>
    <n v="4175951.9999999995"/>
    <n v="0"/>
    <n v="0"/>
    <n v="29600"/>
    <n v="835190.39999999991"/>
    <n v="835190.39999999991"/>
    <n v="835190.39999999991"/>
    <n v="835190.39999999991"/>
    <n v="805590.4"/>
    <n v="0"/>
    <n v="0"/>
    <s v="celkové bežné výdavky obsahujú predpokladané BV v kategórii 630 - Tovary a služby v rámci udržateľnosti Projektu  PAMIS od 1.12.2023 po dobu 5 rokov, bez započítania BV v kategóriach 610 a 620"/>
    <n v="0"/>
    <n v="1"/>
    <s v="D2"/>
    <n v="9"/>
    <n v="1"/>
    <n v="1"/>
    <n v="1"/>
    <n v="1"/>
    <n v="1"/>
    <n v="1"/>
    <n v="0"/>
    <n v="1"/>
    <n v="1"/>
    <n v="0"/>
    <n v="0"/>
    <n v="1"/>
    <n v="1"/>
    <n v="1"/>
    <n v="1"/>
    <n v="0"/>
    <n v="0"/>
    <n v="0"/>
    <n v="3927623.6"/>
    <n v="835190.39999999991"/>
    <n v="835190.39999999991"/>
    <n v="835190.39999999991"/>
    <n v="835190.39999999991"/>
    <n v="805590.4"/>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3562470.3854875285"/>
    <n v="721468.86945254274"/>
    <n v="687113.2090024217"/>
    <n v="654393.53238325869"/>
    <n v="623231.9356031036"/>
    <n v="572518.0570120565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6248677.9319288544"/>
    <n v="0"/>
    <x v="413"/>
  </r>
  <r>
    <s v="PÚ SR"/>
    <s v="Pamiatkový úrad SR"/>
    <x v="482"/>
    <s v="R"/>
    <s v="Budova Amerického veľvyslanectva Hviezdoslavovo nám 5. "/>
    <s v="Obnova fasády PU SR umelecko- remesleným spôsobom na základe rozhodnutia KPU BA  z oboch strán budovy z Hviezdoslavovo nám 5 a z Paulínyho ul. Objekt vlastní PÚ SR, ale sídli v ňom veľvyslanectvo USA."/>
    <s v="Zhodnotenie budovy, obnova NKP"/>
    <s v="N/A"/>
    <s v="Zákon č. 49/2002 Z.z. o ochrane pamiatkového fondu; Zákon č. 278/1993 Z.z. o správe majetku štátu"/>
    <n v="40"/>
    <x v="0"/>
    <m/>
    <s v="zrealizované"/>
    <x v="0"/>
    <x v="1"/>
    <s v="B3 Stavebná rekonštrukcia priestorov"/>
    <s v="08 Realizované"/>
    <s v="štátny rozpočet"/>
    <s v="08S0108 Ochrana pamiatkového fondu "/>
    <s v="áno"/>
    <n v="1"/>
    <n v="930357.9800000001"/>
    <n v="0"/>
    <n v="0"/>
    <n v="825464.60000000009"/>
    <n v="104893.38"/>
    <n v="0"/>
    <n v="0"/>
    <n v="0"/>
    <n v="0"/>
    <n v="0"/>
    <n v="0"/>
    <n v="0"/>
    <s v="-"/>
    <n v="0"/>
    <n v="0"/>
    <n v="0"/>
    <n v="0"/>
    <n v="0"/>
    <n v="0"/>
    <n v="0"/>
    <n v="0"/>
    <n v="0"/>
    <n v="0"/>
    <n v="0"/>
    <s v="Hradené z rozpočtovej kapitoly MZVaEZ SR - presun prostriedkov do kapitoly MK SR._x000a_Realizované do konca roka 2022, faktúry za december 2022 hradené v r. 2023. Neuhradená suma 2% zádržného vo výške 18.225,26 EUR bude uhradená dodávateľovi do konca roika 2023."/>
    <n v="0"/>
    <n v="0"/>
    <s v="B3"/>
    <n v="9"/>
    <n v="1"/>
    <n v="1"/>
    <n v="1"/>
    <n v="1"/>
    <n v="1"/>
    <n v="1"/>
    <n v="1"/>
    <n v="0"/>
    <n v="1"/>
    <n v="0"/>
    <n v="0"/>
    <n v="1"/>
    <n v="1"/>
    <n v="1"/>
    <n v="1"/>
    <n v="0"/>
    <n v="0"/>
    <n v="825464.60000000009"/>
    <n v="104893.3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95141.38775510204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95141.387755102041"/>
    <n v="0"/>
    <x v="413"/>
  </r>
  <r>
    <s v="PÚ SR"/>
    <s v="Pamiatkový úrad SR"/>
    <x v="483"/>
    <s v="R"/>
    <s v="Plán obnovy a odolnosti "/>
    <s v="„Reforma zvýšenia transparentnosti a zefektívnenia rozhodnutí Pamiatkového úradu SR“ komponet 2 v rámci Plánu obnovy a odolnosti"/>
    <s v="Zvýšiť predvídateľnosť rozhodnutí PU SR, podporiť rozvoj komerčného trhu s nehnuteľnými pamiatkami a zároveň zvýšiť systematickosť rekonštrukcií pamiatok vo verejnom vlastníctve vykonaním pasportizácie pamiatok z hľadiska diagnostiky ich stavebnotechnického stavu. "/>
    <s v="N/A"/>
    <s v="POO bol schválený na základe kritérií Nariadenia európskeho parlamentu a rady (EÚ) 2021/241 z 12. februára 2021, ktorým sa zriaďuje mechanizmus na podporu obnovy a odolnosti. Pre oblasť kultúry boli v Pláne obnovy a odolnosti vypracované míľniky a ciele v rámci komponentu 2: Obnova budov._x000a_Zákon č. 368/2021 Z. z. o mechanizme na podporu obnovy a odolnosti."/>
    <n v="40"/>
    <x v="3"/>
    <m/>
    <s v="v realizácii"/>
    <x v="0"/>
    <x v="7"/>
    <s v="G Reformný zámer"/>
    <s v="08 Realizované"/>
    <s v="štátny rozpočet"/>
    <s v="08S0506 Plán obnovy a odolnosti"/>
    <s v="áno"/>
    <n v="1"/>
    <n v="584478"/>
    <n v="0"/>
    <n v="0"/>
    <n v="192972.61"/>
    <n v="391505.39"/>
    <n v="0"/>
    <n v="0"/>
    <n v="0"/>
    <n v="0"/>
    <n v="0"/>
    <n v="0"/>
    <n v="0"/>
    <s v="Zabezpečenie koplexného a plynulého vykonávania plánovaných aktivít a zrealizovanie cieľov Plánu obnovy a odolnosti"/>
    <n v="6366790.5300000003"/>
    <n v="0"/>
    <n v="1378962.45"/>
    <n v="4987828.08"/>
    <n v="0"/>
    <n v="0"/>
    <n v="0"/>
    <n v="0"/>
    <n v="0"/>
    <n v="0"/>
    <n v="0"/>
    <s v="Celková suma na realizáciu POO obsahuje sumu DPH ktorá  je však rozpočtovaná samostatne v rámci Systému implmentácie PPO._x000a__x000a_Celkové bežné výdavbky zahrňujú okrem kategórie 630 a 640 aj výdavky typu 610,620 na mzdové náklady 80 zamestnancov._x000a_"/>
    <n v="0"/>
    <n v="0"/>
    <s v="G"/>
    <n v="9"/>
    <n v="1"/>
    <n v="1"/>
    <n v="1"/>
    <n v="1"/>
    <n v="1"/>
    <n v="1"/>
    <n v="1"/>
    <n v="0"/>
    <n v="1"/>
    <n v="0"/>
    <n v="0"/>
    <n v="1"/>
    <n v="1"/>
    <n v="1"/>
    <n v="1"/>
    <n v="0"/>
    <n v="0"/>
    <n v="1571935.06"/>
    <n v="5379333.469999999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4879214.031746031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4879214.0317460317"/>
    <n v="0"/>
    <x v="413"/>
  </r>
  <r>
    <s v="SCD"/>
    <s v="Slovenské centrum dizajnu"/>
    <x v="484"/>
    <s v="R"/>
    <s v="nová webstránka organizácie - IA: 41546"/>
    <s v="nová webstránka organizácie na prezentovanie multimediálneho zložitého obsahu"/>
    <s v="nová webstránka organizácie na prezentovanie multimediálneho zložitého obsahu"/>
    <s v="N/A"/>
    <s v="Zákon č. 275/2006 Z.z. o informačných systémoch verejnej správy"/>
    <n v="5"/>
    <x v="3"/>
    <m/>
    <m/>
    <x v="0"/>
    <x v="3"/>
    <s v="D2 Zhodnotenie existujúceho špeciálneho HW/SW"/>
    <s v="08 Realizované"/>
    <s v="kombinované"/>
    <m/>
    <s v="áno"/>
    <n v="0.76"/>
    <n v="26352"/>
    <n v="0"/>
    <n v="26352"/>
    <n v="0"/>
    <n v="0"/>
    <n v="0"/>
    <n v="0"/>
    <n v="0"/>
    <n v="0"/>
    <n v="0"/>
    <n v="0"/>
    <n v="0"/>
    <s v="-"/>
    <n v="0"/>
    <n v="0"/>
    <n v="0"/>
    <n v="0"/>
    <n v="0"/>
    <n v="0"/>
    <n v="0"/>
    <n v="0"/>
    <n v="0"/>
    <n v="0"/>
    <n v="0"/>
    <s v="20000 zo ŠR +6352 z vlastných tržieb"/>
    <n v="1"/>
    <n v="0"/>
    <s v="D2"/>
    <n v="9"/>
    <n v="1"/>
    <n v="1"/>
    <n v="1"/>
    <n v="1"/>
    <n v="1"/>
    <n v="1"/>
    <n v="1"/>
    <n v="0"/>
    <n v="1"/>
    <n v="0"/>
    <n v="0"/>
    <n v="1"/>
    <n v="1"/>
    <n v="1"/>
    <n v="1"/>
    <n v="0"/>
    <n v="2635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x v="413"/>
  </r>
  <r>
    <s v="SCD"/>
    <s v="Slovenské centrum dizajnu"/>
    <x v="485"/>
    <s v="R"/>
    <s v="Akvizícia zbierkových predmetov SMD SCD  - v súlade s Dodatkom č. 1 ku Kontraktu SCD s MK SR"/>
    <s v="Akvizícia zbierkových predmetov Slovenského múzea dizajnu SCD v súlade s akvizičným plánom SMD"/>
    <s v="Zber a odborné spravovanie zbierok SMD v súlade s dlhodobým akvizičným plánom SMD vyplývajúcim zo stratégie budovania zbierok SMD - účel:  záchrana kultúrneho dedičstva"/>
    <s v="N/A"/>
    <s v="Dodatok č. 1 ku Kontraktu SCD s MK SR na rok 2021; Zákon č. 206/2009 Z.z. o múzeách a o galériách a o ochrane predmetov kultúrnej hodnoty"/>
    <n v="5"/>
    <x v="0"/>
    <m/>
    <m/>
    <x v="2"/>
    <x v="5"/>
    <s v="E3 Akvizícia zbierkových predmetov"/>
    <s v="08 Realizované"/>
    <s v="štátny rozpočet"/>
    <m/>
    <s v="áno"/>
    <n v="1"/>
    <n v="5000"/>
    <n v="0"/>
    <n v="5000"/>
    <n v="0"/>
    <n v="0"/>
    <n v="0"/>
    <n v="0"/>
    <n v="0"/>
    <n v="0"/>
    <n v="0"/>
    <n v="0"/>
    <n v="0"/>
    <s v="-"/>
    <n v="0"/>
    <n v="0"/>
    <n v="0"/>
    <n v="0"/>
    <n v="0"/>
    <n v="0"/>
    <n v="0"/>
    <n v="0"/>
    <n v="0"/>
    <n v="0"/>
    <n v="0"/>
    <m/>
    <n v="1"/>
    <n v="0"/>
    <s v="E3"/>
    <n v="9"/>
    <n v="1"/>
    <n v="1"/>
    <n v="1"/>
    <n v="1"/>
    <n v="1"/>
    <n v="1"/>
    <n v="1"/>
    <n v="0"/>
    <n v="1"/>
    <n v="0"/>
    <n v="1"/>
    <n v="0"/>
    <n v="1"/>
    <n v="1"/>
    <n v="1"/>
    <n v="0"/>
    <n v="500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x v="413"/>
  </r>
  <r>
    <s v="SF"/>
    <s v="Slovenská filharmónia"/>
    <x v="486"/>
    <s v="R"/>
    <s v="Dom umenia Piešťany - havarijný stav - výmena sklenenej plochy - havarijný stav"/>
    <s v="Vzhľadom k zlým poveternostným podmienkam prišlo k poškodeniu ďalšej časti sklenenej plochy v priestoroch služobného vchodu určeného pre vstup účinkujúcich a pracovníkov do priestorov budovy Domu umenia. Vzniknutý stav možno hodnotiť ako havarijnú situáciu, nakoľko je ohrozená bezpečnosť pracovníkov a účinkujúcich pri vstupe do zariadenia."/>
    <s v="Odstránenie havarijného stavu, zabezpečenie bezpečnosti pri vstupe do budovy pre účinkujúcich a pracovníkov. Situácia si vyžaduje okamžité riešenie."/>
    <s v="N/A"/>
    <s v="Zriaďovacia listina US Lúčnica, Čl.3 bod 1)"/>
    <n v="40"/>
    <x v="0"/>
    <m/>
    <s v="ušetrenie nákladov za teplo DU Piešťany"/>
    <x v="1"/>
    <x v="2"/>
    <s v="0 Odstránenie havarijného stavu"/>
    <s v="08 Realizované"/>
    <s v="štátny rozpočet"/>
    <s v="08S0102"/>
    <s v="áno"/>
    <n v="1"/>
    <n v="7500"/>
    <n v="0"/>
    <n v="0"/>
    <n v="0"/>
    <n v="7500"/>
    <n v="0"/>
    <n v="0"/>
    <n v="0"/>
    <n v="0"/>
    <n v="0"/>
    <n v="0"/>
    <n v="0"/>
    <s v="-"/>
    <n v="0"/>
    <n v="0"/>
    <n v="0"/>
    <n v="0"/>
    <n v="0"/>
    <n v="0"/>
    <n v="0"/>
    <n v="0"/>
    <n v="0"/>
    <n v="0"/>
    <n v="0"/>
    <s v="Riešenie havarijného stavu z dôvodu bezpečnosti pri vstupe do budovy pre účinkujúcich a pracovníkov.  "/>
    <n v="1"/>
    <n v="0"/>
    <s v="0"/>
    <n v="9"/>
    <n v="1"/>
    <n v="1"/>
    <n v="1"/>
    <n v="1"/>
    <n v="1"/>
    <n v="1"/>
    <n v="1"/>
    <n v="0"/>
    <n v="1"/>
    <n v="1"/>
    <n v="0"/>
    <n v="0"/>
    <n v="1"/>
    <n v="1"/>
    <n v="1"/>
    <n v="0"/>
    <n v="0"/>
    <n v="0"/>
    <n v="750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6802.721088435373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6802.7210884353735"/>
    <n v="0"/>
    <x v="413"/>
  </r>
  <r>
    <s v="SFÚ"/>
    <s v="Slovenský filmový ústav"/>
    <x v="487"/>
    <n v="5"/>
    <s v=" Deponovanie (uschovávanie)  archívnych filmových materiálov – vytvorenie depozitu zabezpečovacích rozmnožovacích materiálov a medziskladu pre neošetrené akvizície.   "/>
    <s v="nevyhnutnosť uskladnenia a uchovávania filmových materiálov v zmysle normatívov FIAF (Medzinárodná  federácia filmových archívov, ktorej je SFÚ členom od roku 2001) v súlade s projektom Systematickej obnovy audiovizuálneho dedičstva SR, ktorého aktualizáciu schválila Vláda SR uznesením č. 113 zo  dňa 13.3.2019."/>
    <s v="plnenie povinnosti zákonného depozitu v súlade so zákonom č. 40/2015 Z.z. o audiovízii  a medzinárodnými normatívmi FIAF"/>
    <s v="N/A"/>
    <s v="Zákon č. 40/2015 Z.z. o audiovízii, §21 ods. 1 a)"/>
    <n v="40"/>
    <x v="3"/>
    <m/>
    <s v="nevyhovuje ani jedna z odporúčaných možností,  nie je aplikovateľná. Nenastane úspora ani nákladov ani človekohodín, Jedná sa o zákonnú povinnosť uchovávania filmových materiálov - viď vysvetlenie v poznámke"/>
    <x v="0"/>
    <x v="1"/>
    <s v="B3 Stavebná rekonštrukcia priestorov"/>
    <s v="02 Analýza / podkladová štúdia k investičnému zámeru"/>
    <s v="štátny rozpočet"/>
    <s v="08S0104 Médiá a audiovízia"/>
    <s v="áno"/>
    <n v="1"/>
    <n v="280000"/>
    <n v="20000"/>
    <n v="0"/>
    <n v="0"/>
    <n v="0"/>
    <n v="280000"/>
    <n v="0"/>
    <n v="0"/>
    <n v="0"/>
    <n v="0"/>
    <n v="0"/>
    <n v="0"/>
    <s v="časť nákladov spojených s vybudovaním depozitu  má povahu bežných výdavkov - sťahovanie filmového materiálu,  nákup regálov a ďalšieho  invetáru a pod., činnosť stavebného dozoru, ročná spotreba el. energie na klimatizačné zariadenia, revízie a i."/>
    <n v="86000"/>
    <n v="0"/>
    <n v="0"/>
    <n v="0"/>
    <n v="0"/>
    <n v="86000"/>
    <n v="0"/>
    <n v="0"/>
    <n v="0"/>
    <n v="0"/>
    <n v="0"/>
    <m/>
    <n v="0"/>
    <n v="0"/>
    <s v="B3"/>
    <n v="7"/>
    <n v="1"/>
    <n v="1"/>
    <n v="0"/>
    <n v="1"/>
    <n v="1"/>
    <n v="1"/>
    <n v="1"/>
    <n v="0"/>
    <n v="1"/>
    <n v="0"/>
    <n v="0"/>
    <n v="1"/>
    <n v="1"/>
    <n v="0"/>
    <n v="0"/>
    <n v="0"/>
    <n v="0"/>
    <n v="0"/>
    <n v="0"/>
    <n v="280000"/>
    <n v="8600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241874.52758881327"/>
    <n v="70752.41283210185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312626.94042091514"/>
    <n v="0"/>
    <x v="413"/>
  </r>
  <r>
    <s v="SNM"/>
    <s v="SNM - Múzeum Betliar"/>
    <x v="488"/>
    <n v="3"/>
    <s v="Depozitár na papier a textil a dokumentačné centrum SNM-Múzea Betliar"/>
    <s v="Stavebnými úpravami v jestvujúcej budove vytvoriť priestory depozitára na papier a textil a dokumentačného centra. Depozitár by sa vytvoril v doteraz nevyužívanom podkrovnom priestore budovy a dokumentačné centrum by vzniklo úpravou dispozície prízemia administratívnej budovy. "/>
    <s v="Cieľom projektu je stavebnými úpravami v jestvujúcej administratívnej budove vytvoriť vhodné priestory pre odborné zázemie múzea, cielenú ochrana zbierok (modernizácia uloženia, prevencie a ochrany zbierkového fondu)"/>
    <s v="N/A"/>
    <s v="Zákon č. 49/2002 Z.z. o ochrane pamiatkového fondu; Zákon č. 206/2009 Z.z. o múzeách a o galériách a o ochrane predmetov kultúrnej hodnoty; Zákon č. 543/2002 Z. z. o ochrane prírody a krajiny"/>
    <n v="40"/>
    <x v="0"/>
    <m/>
    <s v="Potrebné vybudovanie depozitára, keďže zbierkový fond múzea v komodite textil a papier je v nevhodných vlhkých priestoroch. K tomuto nemáme vyčíslené hodnoty (sumy), ako ani nevieme určiť akej výške škôd sa dá predísť. Jestvujúca budova má veľké tepelné straty, ktoré sa stavebnými úpravami podstatné znížili. Keďže ešte neexistuje projektovú dokumentáciu s energetickým posúdením, nie je možné odhadnúť ušetrené náklady. Avšak pri súčasných tepelno-izolačných štandardoch bude úspora významná."/>
    <x v="0"/>
    <x v="1"/>
    <s v="B2 Stavebná reprofilizácia priestorov"/>
    <s v="01 Investičný zámer"/>
    <s v="štátny rozpočet"/>
    <s v="08S0106 Múzeá a galérie    "/>
    <s v="nie"/>
    <n v="1"/>
    <n v="120000"/>
    <n v="5000"/>
    <n v="0"/>
    <n v="0"/>
    <n v="0"/>
    <n v="60000"/>
    <n v="60000"/>
    <n v="0"/>
    <n v="0"/>
    <n v="0"/>
    <n v="0"/>
    <n v="0"/>
    <s v="-"/>
    <n v="0"/>
    <n v="0"/>
    <n v="0"/>
    <n v="0"/>
    <n v="0"/>
    <n v="0"/>
    <n v="0"/>
    <n v="0"/>
    <n v="0"/>
    <n v="0"/>
    <n v="0"/>
    <m/>
    <n v="0"/>
    <n v="0"/>
    <s v="B2"/>
    <n v="9"/>
    <n v="1"/>
    <n v="1"/>
    <n v="1"/>
    <n v="1"/>
    <n v="1"/>
    <n v="1"/>
    <n v="1"/>
    <n v="0"/>
    <n v="1"/>
    <n v="0"/>
    <n v="0"/>
    <n v="1"/>
    <n v="1"/>
    <n v="1"/>
    <n v="0"/>
    <n v="1"/>
    <n v="0"/>
    <n v="0"/>
    <n v="0"/>
    <n v="60000"/>
    <n v="6000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51830.255911888562"/>
    <n v="49362.14848751291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101192.40439940148"/>
    <n v="0"/>
    <x v="413"/>
  </r>
  <r>
    <s v="SNM"/>
    <s v="SNM - SK"/>
    <x v="489"/>
    <n v="3"/>
    <s v="Výstavba nového depozitára SNM "/>
    <s v="Odborná ochrana zbierkového fondu je spojená so zabezpečením  bezpečnosti zbierkových predmetov pri ich trvalom uložení, prezentácii v expozíciách a na výstavách. Súčasťou odbornej ochrany zbierok je optimalizácia klimatických podmienok v depozitároch, výstavných a expozičných priestoroch, odborné ošetrenie zbierkových predmetov. Vytváranie optimálnych podmienok pre všeobecnú bezpečnosť a ochranu zbierkových predmetov. _x000a_Ide najmä o vyriešenie trvalého umiestnenia 2,7 mil. zbierkových predmetov Prírodovedného múzea do nového moderného depozitára. Projekt predpokladá výstavbu nového objektu na pozemku na Žižkovej ul. (pozemok je vo vlastníctve SNM)."/>
    <s v="Moderná depozitárna budova vysokého štandardu s dobrými klimatickými pomerami zabezpečí dlhodobú ochranu ZP, s bádateľňou a miestom na odborné ošetrenie zbierkových predmetov. "/>
    <m/>
    <s v="Zákon č. 206/2009 Z.z. o múzeách a o galériách a o ochrane predmetov kultúrnej hodnoty, §12 a §13 a §14 a §16  "/>
    <n v="40"/>
    <x v="0"/>
    <m/>
    <s v="Súčasný depozitár Prírodovedného múzea je umiestnený v podstrešnom priestore v nevyhovujúcich podmienkach, je vykurovaný z centrálnej kotolne sídelnej budovy SNM a preto nie je možné presne vyčísliť spotrebu energií. Budova je NKP, má veľké tepelné straty a je v zlom technickom stave. Keďže novostavba depozitára ešte nemá projektovú dokumentáciu s energetickým posúdením, nie je možné odhadnúť ušetrené náklady. Avšak pri súčasných tepelno-izolačných štandardoch bude úspora významná."/>
    <x v="0"/>
    <x v="6"/>
    <s v="A2 Výstavba budovy"/>
    <s v="01 Investičný zámer"/>
    <s v="štátny rozpočet"/>
    <s v="08S0106 Múzeá a galérie"/>
    <s v="nie"/>
    <n v="1"/>
    <n v="10000000"/>
    <n v="900000"/>
    <n v="0"/>
    <n v="0"/>
    <n v="0"/>
    <n v="2000000"/>
    <n v="6000000"/>
    <n v="2000000"/>
    <n v="0"/>
    <n v="0"/>
    <n v="0"/>
    <n v="0"/>
    <s v="-"/>
    <n v="0"/>
    <n v="0"/>
    <n v="0"/>
    <n v="0"/>
    <n v="0"/>
    <n v="0"/>
    <n v="0"/>
    <n v="0"/>
    <n v="0"/>
    <n v="0"/>
    <n v="0"/>
    <m/>
    <n v="0"/>
    <n v="1"/>
    <s v="A2"/>
    <n v="7"/>
    <n v="1"/>
    <n v="1"/>
    <n v="0"/>
    <n v="1"/>
    <n v="1"/>
    <n v="0"/>
    <n v="0"/>
    <n v="0"/>
    <n v="1"/>
    <n v="0"/>
    <n v="0"/>
    <n v="1"/>
    <n v="1"/>
    <n v="1"/>
    <n v="0"/>
    <n v="1"/>
    <n v="0"/>
    <n v="0"/>
    <n v="0"/>
    <n v="2000000"/>
    <n v="6000000"/>
    <n v="200000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1727675.197062952"/>
    <n v="4936214.8487512916"/>
    <n v="1567052.3329369179"/>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8230942.3787511624"/>
    <n v="0"/>
    <x v="413"/>
  </r>
  <r>
    <s v="SNM"/>
    <s v="SNM - Múzeum bábkarských kultúr a hračiek hrad Modrý Kameň"/>
    <x v="490"/>
    <n v="1"/>
    <s v="Odstránenie havarijného stavu elektroinštalácie a NN prípojky elektrickej energie objektu"/>
    <s v="Oprava havarijného stavu  zastaranej elektroinštalácie a NN prípojky elektrickej energie objektu ( nepredvídateľné náklady v súvislosti s realizáciou stavebných prác na obnove NKP projektu HraMoKaPlus z Grantov EHP mimo grantového rozpočtu)"/>
    <s v=" Zabezpečenie fukčnej elektroinštalácie spĺňajúcej požiadavky STN"/>
    <s v="N/A"/>
    <s v="Zákon č. 49/2002 Z.z. o ochrane pamiatkového fondu"/>
    <n v="40"/>
    <x v="0"/>
    <m/>
    <s v="Opravou sa zabráni znehodnoteniu  kultúrnej pamiatky,   múzeum nebude musieť vynakladať  neočakávané výdavky na údržbu, zvýši sa návštevnosť, zvýšenie verejného záujmu, nárast interakcie a  participácie  múzea so širokou verejnosťou, odbornou  verejnosťou,  zlepšenie nákladovej efektívnosti stavby"/>
    <x v="1"/>
    <x v="2"/>
    <s v="0 Odstránenie havarijného stavu"/>
    <s v="07 V realizácii"/>
    <s v="štátny rozpočet"/>
    <s v="08S0106 - Múzeá a galérie"/>
    <s v="áno"/>
    <n v="1"/>
    <n v="170200"/>
    <n v="0"/>
    <n v="0"/>
    <n v="170200"/>
    <n v="0"/>
    <n v="0"/>
    <n v="0"/>
    <n v="0"/>
    <n v="0"/>
    <n v="0"/>
    <n v="0"/>
    <n v="0"/>
    <s v="-"/>
    <n v="0"/>
    <n v="0"/>
    <n v="0"/>
    <n v="0"/>
    <n v="0"/>
    <n v="0"/>
    <n v="0"/>
    <n v="0"/>
    <n v="0"/>
    <n v="0"/>
    <n v="0"/>
    <m/>
    <n v="0"/>
    <n v="0"/>
    <s v="0"/>
    <n v="9"/>
    <n v="1"/>
    <n v="1"/>
    <n v="1"/>
    <n v="1"/>
    <n v="1"/>
    <n v="1"/>
    <n v="1"/>
    <n v="0"/>
    <n v="1"/>
    <n v="1"/>
    <n v="0"/>
    <n v="0"/>
    <n v="1"/>
    <n v="1"/>
    <n v="1"/>
    <n v="0"/>
    <n v="0"/>
    <n v="17020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x v="413"/>
  </r>
  <r>
    <s v="SNM"/>
    <s v="SNM - Múzeum bábkarských kultúr a hračiek hrad Modrý Kameň"/>
    <x v="491"/>
    <n v="2"/>
    <s v="Rozšírenie EZS, monitorovací kamerový systém a rozšírenie nedostatočnej kpoacity siete IT"/>
    <s v="Zabezpečenie ochrany priestorov obnovenej časti pamiatky v interiéri a exteriéry,  prístupu na internet pre návštevníkov a fungovanie zariadení - pokladne, interaktívna kniha, informačný kiosk "/>
    <s v="Zabezpečenie ochrany priestorov obnovenej časti pamiatky v interiéri a exteriéry,  prístupu na internet pre návštevníkov a fungovanie zariadení - pokladne (vstupná a podnikateľská), interaktívna kniha, informačný kiosk "/>
    <s v="N/A"/>
    <s v="Zákon č. 49/2002 Z.z. o ochrane pamiatkového fondu"/>
    <n v="10"/>
    <x v="0"/>
    <m/>
    <s v="Opravou sa zabráni znehodnoteniu  kultúrnej pamiatky,   múzeum nebude musieť vynakladať  neočakávané výdavky na údržbu, zvýši sa návštevnosť, zvýšenie verejného záujmu, nárast interakcie a  participácie  múzea so širokou verejnosťou, odbornou  verejnosťou,  zlepšenie nákladovej efektívnosti stavby"/>
    <x v="0"/>
    <x v="0"/>
    <s v="C7 Zabezpečovacia technika"/>
    <s v="07 V realizácii"/>
    <s v="štátny rozpočet"/>
    <s v="08S0106 - Múzeá a galérie"/>
    <s v="nie"/>
    <n v="1"/>
    <n v="25000"/>
    <n v="0"/>
    <n v="0"/>
    <n v="25000"/>
    <n v="0"/>
    <n v="0"/>
    <n v="0"/>
    <n v="0"/>
    <n v="0"/>
    <n v="0"/>
    <n v="0"/>
    <n v="0"/>
    <s v="-"/>
    <n v="0"/>
    <n v="0"/>
    <n v="0"/>
    <n v="0"/>
    <n v="0"/>
    <n v="0"/>
    <n v="0"/>
    <n v="0"/>
    <n v="0"/>
    <n v="0"/>
    <n v="0"/>
    <m/>
    <n v="1"/>
    <n v="0"/>
    <s v="C7"/>
    <n v="8"/>
    <n v="1"/>
    <n v="1"/>
    <n v="1"/>
    <n v="1"/>
    <n v="1"/>
    <n v="1"/>
    <n v="1"/>
    <n v="0"/>
    <n v="1"/>
    <n v="0"/>
    <n v="0"/>
    <n v="1"/>
    <n v="1"/>
    <n v="0"/>
    <n v="0"/>
    <n v="0"/>
    <n v="0"/>
    <n v="2500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x v="413"/>
  </r>
  <r>
    <s v="SNM"/>
    <s v="SNM - Historické múzeum"/>
    <x v="492"/>
    <s v="R"/>
    <s v="Realizácia depozitárov pre SNM-HM na Bratislavskom hrade v rámci projektu Iterreg SK-AT "/>
    <s v="Zrealizované_x000a_Projekt predpokladá vybudovanie dvoch depozitárov na Bratislavskom hrade. Depozitár Drevo I. a Depozitár Drevo II. Vybudovanie depozitárov naplánované v rámci porjektu Interreg SK-AT"/>
    <s v="Dobudovať dva otvrorené depozitáre SNM - HM a zlepšiť takto uloženie zbierkových predmetov v počte cca 10 000 zbierkových predmetov  "/>
    <s v="N/A"/>
    <s v="Zákon č. 206/2009 Z.z. o múzeách a o galériách a o ochrane predmetov kultúrnej hodnoty, §12 a §13 a  §14 a §20"/>
    <n v="40"/>
    <x v="3"/>
    <m/>
    <m/>
    <x v="0"/>
    <x v="1"/>
    <s v="B3 Stavebná rekonštrukcia priestorov"/>
    <s v="08 Realizované"/>
    <s v="štátny rozpočet"/>
    <s v="08S0106 Múzeá a galérie "/>
    <s v="áno"/>
    <n v="1"/>
    <n v="0"/>
    <n v="0"/>
    <n v="0"/>
    <n v="0"/>
    <n v="0"/>
    <n v="0"/>
    <n v="0"/>
    <n v="0"/>
    <n v="0"/>
    <n v="0"/>
    <n v="0"/>
    <n v="0"/>
    <s v="-"/>
    <n v="0"/>
    <n v="0"/>
    <n v="0"/>
    <n v="0"/>
    <n v="0"/>
    <n v="0"/>
    <n v="0"/>
    <n v="0"/>
    <n v="0"/>
    <n v="0"/>
    <n v="0"/>
    <m/>
    <n v="1"/>
    <n v="0"/>
    <s v="B3"/>
    <n v="8"/>
    <n v="1"/>
    <n v="1"/>
    <n v="0"/>
    <n v="1"/>
    <n v="1"/>
    <n v="1"/>
    <n v="1"/>
    <n v="0"/>
    <n v="1"/>
    <n v="0"/>
    <n v="0"/>
    <n v="1"/>
    <n v="1"/>
    <n v="1"/>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x v="413"/>
  </r>
  <r>
    <s v="SNM"/>
    <s v="SNM - Historické múzeum"/>
    <x v="493"/>
    <s v="R"/>
    <s v="Výstava Slovensko a Rímska ríša."/>
    <s v="Zrealizované_x000a_ V roku 2021 si pripomíname 2000 rokov od založenia prvého štátneho útvaru doloženého písemným prameňom na Slovensku – Vanniovho královstva. Archeologicko-historická výstava o dejinách územia Slovenska v 1. až 4. storočí, kedy sa nachádzalo v susedstve Rímskej ríše. Výstava poukáže na problematiku archeologických (vystavené exponáty, vybrané metódy archeologického výskumu) a historických prameňov (vystavené exponáty, sprievodné texty a interaktívne stanovištia), archeologický výskum a jeho historiografiu, dejiny výskumu doby rímskej na našom území. Výstava tak symbolicky prepojí bádanie predovšetkým dvoch historických vedných disciplín – archeológiu a históriu, ako aj ostatné pomocné vedné odbory. Súčasťou výstavy bude interaktívna edukačná línia. Plocha výstavy cca 450 m2_x000a_"/>
    <s v="Hlavným cieľom projektu je spolupráca pripomenutie prvého štátneho útvaru známeho z písomných prameňov na území Slovenska – Vanniovho kráľovstva. Počet odhadovaných návštevníkov 20 000, počet prednášok a podujatí 10. Vydane katalógu v počte 1000 ks a edukačenej knihy v počte 1000 ks"/>
    <s v="N/A"/>
    <s v="Zákon č. 206/2009 Z.z. o múzeách a o galériách a o ochrane predmetov kultúrnej hodnoty, §12 a §13 a  §14 a §19"/>
    <n v="10"/>
    <x v="1"/>
    <m/>
    <m/>
    <x v="0"/>
    <x v="4"/>
    <s v="F2 Vytvorenie novej expozície/výstavy"/>
    <s v="08 Realizované"/>
    <s v="štátny rozpočet"/>
    <s v="08S0106 Múzeá a galérie "/>
    <s v="nie"/>
    <n v="1"/>
    <n v="0"/>
    <n v="0"/>
    <n v="0"/>
    <n v="0"/>
    <n v="0"/>
    <n v="0"/>
    <n v="0"/>
    <n v="0"/>
    <n v="0"/>
    <n v="0"/>
    <n v="0"/>
    <n v="0"/>
    <s v="-"/>
    <n v="0"/>
    <n v="0"/>
    <m/>
    <n v="0"/>
    <n v="0"/>
    <n v="0"/>
    <n v="0"/>
    <n v="0"/>
    <n v="0"/>
    <n v="0"/>
    <n v="0"/>
    <m/>
    <n v="1"/>
    <n v="0"/>
    <s v="F2"/>
    <n v="7"/>
    <n v="1"/>
    <n v="1"/>
    <n v="0"/>
    <n v="1"/>
    <n v="1"/>
    <n v="1"/>
    <n v="1"/>
    <n v="0"/>
    <n v="1"/>
    <n v="0"/>
    <n v="0"/>
    <n v="1"/>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x v="413"/>
  </r>
  <r>
    <s v="SNM"/>
    <s v="SNM - Hudobné múzeum"/>
    <x v="494"/>
    <n v="4"/>
    <s v="Depozitár-novostavba"/>
    <s v="Z hľadiska ochrany kultúrneho dedičstva je depozitár najdôležitejším objektom pre ochranu zbierkového fondu Hudobného múzea. Súčasný objekt, kde je siuovaný depozitár vykazuje známky havariného stavu, najmä jeho starša časť - pôvodná oranžéria, ale aj dostavba z 80. rokov 20. storočia, ktorej technický stav je už nevyhovujúci. Depozitár je už na 95% využitý na uloženie zbierkového fondu múzea, jeho kapacita je už v tomto čase nedostačujúca. Objemnejšie hudobné nástroje v ponuke (klavíre, organy) musíme odmietať bez ohľadu na ich historickú hodnotu a záchranu (uloženie v časti Oranžéria NKP). Dôvodom zámeru je zabezpečenie klimaticky optimalizovaných priestorov (klimatizácia, ochrana, veľkoplošné výťahy s vonkajšou nákladnou rampou, zatemňovacie lamely, fumigačná komora) s úžitkovou plochou 3000 m2 pre zbierkové predmety s nevyčísliteľnou hodnotou a zároveň možnosť získavania nových akvizícií, najmä historické hudobné nástrioje. Dôvodom je tiež naplnenie rozhodnutia KPÚ o vyčlenení danej historickej budovy (oranžéria) na iný účel a stavebne ju odčleniť od novodobej prístavby, ktorá by do budúcna mala slúžiť ako budova na administratívne a kultúrno-výchovné účely.Stavba je v rámci areálu Kaštieľa na vlastnom pozemku odsúhlasená KPÚ."/>
    <s v="Cieľom je rozšírenie kapacity úložných priestorov_x000a_pre zbierkový fond a zabezpečenie jeho ochrany."/>
    <s v="účelová novostavba na vlastnom pozemku v areáli Kaštieľa DK sťahovanie zbierok v rámci areálu_x000a_alebo_x000a_prenájom priestorov s požiadavkou na účelové vybavenie (klimatizácia, ochrana, veľkoplošné výťahy s vonkajšou nákladnou rampou, zatemňovacie lamely, fumigačná komora, úžitková plocha 3000 m2 ai.) v Bratislave (v DK?)_x000a__x000a__x000a__x000a_"/>
    <s v="Zákon č. 206/2009 Z.z. o múzeách a o galériách a o ochrane predmetov kultúrnej hodnoty, §13 ods. 2 a) a b) "/>
    <n v="40"/>
    <x v="0"/>
    <m/>
    <s v="Keďže je objekt súčasného depozitára vykurovaný centrálne z objektu kaštieľa spolu s ďalšími budovami v areáli kaštieľa, nie je možné presne určiť jeho spotrebu. Budova je však podľa technickej správy kultúrnej pamiatky v narušenom technickom stave. Keďže novostavba depozitára ešte nemá projektovú dokumentáciu s energetickým posúdením, nie je možné odhadnúť ušetrené náklady. Avšak pri súčasných tepelno-izolačných štandardoch bude úspora významná"/>
    <x v="0"/>
    <x v="6"/>
    <s v="A2 Výstavba budovy"/>
    <s v="03 Projektová dokumentácia k dispozícii - pre územné rozhodnutie"/>
    <s v="štátny rozpočet"/>
    <s v="08S0106 - Múzeá a galérie"/>
    <s v="nie"/>
    <n v="1"/>
    <n v="6780000"/>
    <n v="160000"/>
    <n v="0"/>
    <n v="0"/>
    <n v="160000"/>
    <n v="1620000"/>
    <n v="3000000"/>
    <n v="2000000"/>
    <n v="0"/>
    <n v="0"/>
    <n v="0"/>
    <n v="0"/>
    <s v="sťahovanie zbierok,_x000a_ochranný materál"/>
    <n v="80000"/>
    <n v="0"/>
    <n v="0"/>
    <n v="0"/>
    <n v="0"/>
    <n v="0"/>
    <n v="80000"/>
    <n v="0"/>
    <n v="0"/>
    <n v="0"/>
    <n v="0"/>
    <s v="projektová dokumentácia k dispozícii - pre územné rozhodnutie(platné do 14.10.2021)_x000a__x000a_pozn.: v roku 2026 finančné prostriedky na vybavenie depozitára vrátane fumigačnej komory _x000a_+ náklady na sťahovanie zbierkového fondu (BV)_x000a__x000a_pozri riadok 19!_x000a_V prípade, že sa nezrealizuje novostavba depozitára, resp. nevyrieši adekvátne uloženie zbierkového fondu HuM, nebude možné riešiť investičný projekt týkajúci sa súčasného depozitára, t.j. odčlenenie oranžérie (NKP) a vyčlenenie prístavby na administratívne a kultúrno-výchovné účely."/>
    <n v="0"/>
    <n v="1"/>
    <s v="A2"/>
    <n v="9"/>
    <n v="1"/>
    <n v="1"/>
    <n v="1"/>
    <n v="1"/>
    <n v="1"/>
    <n v="1"/>
    <n v="0"/>
    <n v="1"/>
    <n v="1"/>
    <n v="0"/>
    <n v="0"/>
    <n v="1"/>
    <n v="1"/>
    <n v="1"/>
    <n v="0"/>
    <n v="1"/>
    <n v="0"/>
    <n v="0"/>
    <n v="160000"/>
    <n v="1620000"/>
    <n v="3000000"/>
    <n v="208000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145124.71655328799"/>
    <n v="1399416.9096209912"/>
    <n v="2468107.4243756458"/>
    <n v="1629734.426254394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5642383.4768043198"/>
    <n v="0"/>
    <x v="413"/>
  </r>
  <r>
    <s v="SNM"/>
    <s v="SNM - Hudobné múzeum"/>
    <x v="495"/>
    <n v="5"/>
    <s v="Park (dosadba, jazerá-vodný systém, _x000a_osvetlenie, oplotenie, rozárium)_x000a_"/>
    <s v="Zámerom je vrátiť historickému anglickému parku (autor  belgický záhradný architekt Henrich Nebbien 1813-1822; súčasná rozloha 17 ha) v čo najväčšej miere  jeho pôvodnú podobu (stav z r. 1822 - zachovaný plán parku), novou dosadbou v súlade s pôvodným výberom drevín zabrániť neustálemu ohrozovaniu potencionálnych návštevníkov (padanie stromov, konárov, prehnité kmene stromov) - v súčasnosti máme povolenie na výrub 46 stromov, ktoré sú ohrozujúce. Zámerom je tiež vytvorenie náučného chodníka, obnova vodného systému, eliminácia naplavenín z Krupského potoka. Súčasne dobudovať rozárium, ako pokračovanie odkazu M.H.Chotekovej, t.č. so súhlasom KPÚ máme iba zásobník ruží. Osvetlenie z 80. rokov 20. storočia je nefunkčné, potrebuje obnovu. Oplotenie parku bolo na viacerých miestach narušené, čím nastala situácia, že vlastník nemohol a doteraz nemôže zabezpečiť funkčnú ochranu majetku. Park - NKP 803/2; jazero - NKP 803/13."/>
    <s v="Cieľom je revitalizácia historického parku vrátane vodného systému s poskytnutím náučno-relaxačnej aktivity pre návštevníkov. "/>
    <m/>
    <s v="Zákon č. 543/2002 Z.z. o ochrane prírody a krajiny; Zákon č. 49/2002 Z.z. o ochrane pamiatkového fondu"/>
    <n v="40"/>
    <x v="1"/>
    <m/>
    <s v="Vstup do parku je bezplatný, preto nie je možné presne určiť jeho ročnú návštevnosť. Na základe cieľu a zámeru projektu je vysokopravdepodobné, že návštevnosť areálu, ponuka kvalitnejších služieb ako aj možno realizácie kultúrno-spoločenských podujatí bude vyššia. V neposlednom rade sa ide o dôrazné pripomenutie histórie parku s odkazom na zachovanú drobnú záhradnú architektúru, ktorá robí areál jedinečným."/>
    <x v="0"/>
    <x v="1"/>
    <s v="B5 Rekonštrukcia extravilánu"/>
    <s v="04 Projektová dokumentácia k dispozícii - pre stavebné povolenie"/>
    <s v="štátny rozpočet"/>
    <s v="08S0106 - Múzeá a galérie"/>
    <s v="nie"/>
    <n v="1"/>
    <n v="6400000"/>
    <n v="100000"/>
    <n v="0"/>
    <n v="0"/>
    <n v="100000"/>
    <n v="1300000"/>
    <n v="1000000"/>
    <n v="2000000"/>
    <n v="2000000"/>
    <n v="0"/>
    <n v="0"/>
    <n v="0"/>
    <s v="-"/>
    <n v="0"/>
    <n v="0"/>
    <n v="0"/>
    <n v="0"/>
    <n v="0"/>
    <n v="0"/>
    <n v="0"/>
    <n v="0"/>
    <n v="0"/>
    <n v="0"/>
    <n v="0"/>
    <m/>
    <n v="0"/>
    <n v="1"/>
    <s v="B5"/>
    <n v="8"/>
    <n v="1"/>
    <n v="1"/>
    <n v="1"/>
    <n v="1"/>
    <n v="1"/>
    <n v="0"/>
    <n v="0"/>
    <n v="0"/>
    <n v="1"/>
    <n v="0"/>
    <n v="0"/>
    <n v="1"/>
    <n v="1"/>
    <n v="1"/>
    <n v="0"/>
    <n v="1"/>
    <n v="0"/>
    <n v="0"/>
    <n v="100000"/>
    <n v="1300000"/>
    <n v="1000000"/>
    <n v="2000000"/>
    <n v="200000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90702.947845804985"/>
    <n v="1122988.8780909188"/>
    <n v="822702.47479188198"/>
    <n v="1567052.3329369179"/>
    <n v="1492430.793273255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5095877.4269387787"/>
    <n v="0"/>
    <x v="413"/>
  </r>
  <r>
    <s v="SNM"/>
    <s v="SNM - Hudobné múzeum"/>
    <x v="496"/>
    <n v="8"/>
    <s v="Historická parková architektúra-objekty"/>
    <s v="Zámerom je záchrana umeleckých historických _x000a_objektov, ktoré dotvárajú jedinečnú atmosféru _x000a_historického parku. Všetky sú v registri NKP (č. 803/6-12, č. 803/14): grotta - umelá jaskyňa (z r. 1814), obelisk (po 1827), socha-žena s dieťaťom (Š.Ferenczy, cca 1835), socha-Šípková Ruženka (R. Cauer, 1872), vstupná baroková brána. Ich obnova je nevyhnutná, lebo všetky postupne degradujú. "/>
    <s v="Reštaurovanie a obnova umeleckých historických objektov parkovej architektúry."/>
    <s v="N/A"/>
    <s v="Zákon č. 49/2002 Z.z. o ochrane pamiatkového fondu; Zákon č. 206/2009 Z.z. o múzeách a o galériách a o ochrane predmetov kultúrnej hodnoty"/>
    <n v="40"/>
    <x v="1"/>
    <m/>
    <s v="Vstup do parku je bezplatný, preto nie je možné presne určiť jeho ročnú návštevnosť. Na základe cieľu a zámeru projektu je vysokopravdepodobné, že návštevnosť areálu, ponuka kvalitnejších služieb ako aj možnosť  realizácie kultúrno-spoločenských podujatí bude vyššia. V neposlednom rade ide o dôrazné pripomenutie histórie parku s odkazom na zachovanú drobnú záhradnú architektúru, ktorá robí areál jedinečným."/>
    <x v="0"/>
    <x v="1"/>
    <s v="B5 Rekonštrukcia extravilánu"/>
    <s v="01 Investičný zámer"/>
    <s v="štátny rozpočet"/>
    <s v="08S0106 - Múzeá a galérie"/>
    <s v="nie"/>
    <n v="1"/>
    <n v="450000"/>
    <n v="0"/>
    <n v="0"/>
    <n v="0"/>
    <n v="0"/>
    <n v="50000"/>
    <n v="150000"/>
    <n v="150000"/>
    <n v="100000"/>
    <n v="0"/>
    <n v="0"/>
    <n v="0"/>
    <s v="-"/>
    <n v="0"/>
    <n v="0"/>
    <n v="0"/>
    <n v="0"/>
    <n v="0"/>
    <n v="0"/>
    <n v="0"/>
    <n v="0"/>
    <n v="0"/>
    <n v="0"/>
    <n v="0"/>
    <s v="pozn: _x000a_je vyhotovený návrh na reštaurovanie s umelecko-historickým výskumom (Peter Koreň, 2017)"/>
    <n v="0"/>
    <n v="0"/>
    <s v="B5"/>
    <n v="9"/>
    <n v="1"/>
    <n v="1"/>
    <n v="1"/>
    <n v="1"/>
    <n v="1"/>
    <n v="1"/>
    <n v="1"/>
    <n v="0"/>
    <n v="1"/>
    <n v="0"/>
    <n v="0"/>
    <n v="1"/>
    <n v="1"/>
    <n v="1"/>
    <n v="0"/>
    <n v="1"/>
    <n v="0"/>
    <n v="0"/>
    <n v="0"/>
    <n v="50000"/>
    <n v="150000"/>
    <n v="150000"/>
    <n v="10000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43191.879926573798"/>
    <n v="123405.3712187823"/>
    <n v="117528.92497026884"/>
    <n v="74621.5396636627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358747.71577928774"/>
    <n v="0"/>
    <x v="413"/>
  </r>
  <r>
    <s v="SNM"/>
    <s v="SNM - Hudobné múzeum"/>
    <x v="497"/>
    <n v="7"/>
    <s v="Budova vrátnice"/>
    <s v="Jediný zachovaný relikt z pôvodnej symetrickej zástavby _x000a_lemujúcej čestné nádvorie, jednoduchá jedno-podlažná _x000a_stavba pri vchode do areálu (NKP č. 803/4) plánujeme využívať ako vstupný objekt, predajné miesto, poskytnutie prvých informácii návštevníkom."/>
    <s v="Cieľom je obnova budovy vrátnice a vytvorenie vstupného objektu."/>
    <s v="N/A"/>
    <s v="Zákon č. 278/1993 Z.z. o správe majetku štátu; Zákon č. 49/2002 Z.z. o ochrane pamiatkového fondu"/>
    <n v="40"/>
    <x v="1"/>
    <m/>
    <s v="Budova nebola desaťročia využívaná a chátrala, v súčasnosti prebieha jej  svojpomocná obnova. Cieľom je vytvorenie turisticko-informačnej kancelárie rozširujúcej možnosti využitia voľného času aj prostredníctvom požičovne bicyklov."/>
    <x v="0"/>
    <x v="6"/>
    <s v="A3 Dostavba budovy"/>
    <s v="01 Investičný zámer"/>
    <s v="štátny rozpočet"/>
    <s v="08S0106 - Múzeá a galérie"/>
    <s v="nie"/>
    <n v="1"/>
    <n v="56000"/>
    <n v="0"/>
    <n v="0"/>
    <n v="0"/>
    <n v="56000"/>
    <n v="0"/>
    <n v="0"/>
    <n v="0"/>
    <n v="0"/>
    <n v="0"/>
    <n v="0"/>
    <n v="0"/>
    <s v="-"/>
    <n v="0"/>
    <n v="0"/>
    <n v="0"/>
    <n v="0"/>
    <n v="0"/>
    <n v="0"/>
    <n v="0"/>
    <n v="0"/>
    <n v="0"/>
    <n v="0"/>
    <n v="0"/>
    <s v="pozn.:_x000a_na čiastkové opravy pod dohľadom KPÚ získané mimorozpočtové zdroje v spolupráci s OZ Korompa pre rok 2021 v hodnote prác 18 000 € a v roku 2022 16 000 € (celkový rozpočet 90 000 €)"/>
    <n v="1"/>
    <n v="0"/>
    <s v="A3"/>
    <n v="9"/>
    <n v="1"/>
    <n v="1"/>
    <n v="1"/>
    <n v="1"/>
    <n v="1"/>
    <n v="1"/>
    <n v="1"/>
    <n v="0"/>
    <n v="1"/>
    <n v="0"/>
    <n v="0"/>
    <n v="1"/>
    <n v="1"/>
    <n v="1"/>
    <n v="0"/>
    <n v="1"/>
    <n v="0"/>
    <n v="0"/>
    <n v="5600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50793.65079365079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50793.650793650791"/>
    <n v="0"/>
    <x v="413"/>
  </r>
  <r>
    <s v="SNM"/>
    <s v="SNM - Hudobné múzeum"/>
    <x v="498"/>
    <n v="10"/>
    <s v="Pôvodná hospodáska budova patriaca k pôvodnému areálu"/>
    <s v="Budova je v susedstve  vrátnice a bola súčasťou hospodárskych objektov panstva. Dlhodobo bola obývaná občanmi z nižšej sociálnej skupiny, zostala v pôvodnom stave bez akýchkoľvek stavebných zásahov. Patrí k nej aj časť pozemku bezprostredne susediacich s pozemkom areálu. V súčasnosti je uvoľnená, podklady pre prípadné majetkovoprávne riešenie sa zisťujú. Zakúpením nehnuteľnosti, ktorá je jediná zachovaná v pôvodnom stavebnom štýle, pre potreby múzea môžeme optimálne vyriešiť a rozšíriť možnosti vstupného objektu a poskytnúť adekvátne  služby pre návštevníkov vrátane zriadenia museumshopu. "/>
    <s v="Cieľom je nákup nehnuteľnosti, ktorá bola pôvodne súčasťou hospodárskych objektov panstva Brunsvik-Chotek "/>
    <s v="N/A"/>
    <s v="Zákon č. 49/2002 Z.z. o ochrane pamiatkového fondu; Zákon č. 206/2009 Z.z. o múzeách a o galériách a o ochrane predmetov kultúrnej hodnoty"/>
    <n v="40"/>
    <x v="1"/>
    <m/>
    <s v="Budova môže slúžiť muzeálnemu účelu ako ďalšia z možností pre usporadúvanie výstav, expozícií a pod."/>
    <x v="0"/>
    <x v="6"/>
    <s v="A1 Nákup budovy"/>
    <s v="01 Investičný zámer"/>
    <s v="štátny rozpočet"/>
    <s v="08S0106 - Múzeá a galérie"/>
    <s v="nie"/>
    <n v="1"/>
    <n v="60000"/>
    <n v="0"/>
    <n v="0"/>
    <n v="0"/>
    <n v="0"/>
    <n v="0"/>
    <n v="60000"/>
    <n v="0"/>
    <n v="0"/>
    <n v="0"/>
    <n v="0"/>
    <n v="0"/>
    <s v="-"/>
    <n v="0"/>
    <n v="0"/>
    <n v="0"/>
    <n v="0"/>
    <n v="0"/>
    <n v="0"/>
    <n v="0"/>
    <n v="0"/>
    <n v="0"/>
    <n v="0"/>
    <n v="0"/>
    <m/>
    <n v="1"/>
    <n v="0"/>
    <s v="A1"/>
    <n v="9"/>
    <n v="1"/>
    <n v="1"/>
    <n v="1"/>
    <n v="1"/>
    <n v="1"/>
    <n v="1"/>
    <n v="1"/>
    <n v="0"/>
    <n v="1"/>
    <n v="0"/>
    <n v="0"/>
    <n v="1"/>
    <n v="1"/>
    <n v="1"/>
    <n v="0"/>
    <n v="1"/>
    <n v="0"/>
    <n v="0"/>
    <n v="0"/>
    <n v="0"/>
    <n v="6000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49362.14848751291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49362.148487512917"/>
    <n v="0"/>
    <x v="413"/>
  </r>
  <r>
    <s v="SNM"/>
    <s v="SNM - Hudobné múzeum"/>
    <x v="499"/>
    <n v="2"/>
    <s v="Dopojenie odpadovej kanalizácie objektu depozitára a vrátnice do novovybudovanej prečerpávacej stanice odpadových vôd "/>
    <s v="V súčasnej dobe sa nachádza v areáli kaštieľa splašková kanalizácia, ktorá odvádza prostredníctvom čerpacej stanice a výtlačného potrubia splaškové odpadové vody zo samotného objektu do verejnej splaškovej kanalizácie, ktorá je umiestnená pozdĺž št. cesty Horná Krupá – Trnava. Taktiež sa v areáli nachádza splašková kanalizácia, ktorá odvádza splaškové vody z časti objektov kaštieľa do jestvujúcej žumpy. Táto kanalizácia je v časti už nefunkčná a je potrebné preriešiť odvádzanie splaškových OV do verejnej kanalizácie."/>
    <s v="V budove depozitára a zároveň v celom areáli je jedna toaleta, ktorú sa nám nedarí sfunkčniť – splachovanie neodteká, potrubie je zastarané (70-te roky 20. storočia). Aktuálny počet zamestnancov v budove je 7 a je veľmi nedôstojné a v súčasnosti neakceptovateľné, aby zamestnanci nemali k dispozícii funkčnú toaletu počas pracovnej doby. Daný problém je spôsobený nefunkčným odkanalizovaním objektu, ako sa uvádza aj v sprievodnej správe. Dopojením kanalizácie bude zabezepčené zfunkčnenie odpadovej kanalizácie z budovy depozitára."/>
    <s v="N/A"/>
    <m/>
    <n v="40"/>
    <x v="3"/>
    <m/>
    <s v="V súčasnej dobe sa nachádza v areáli kaštieľa splašková kanalizácia, ktorá odvádza prostredníctvom čerpacej stanice a výtlačného potrubia splaškové odpadové vody zo samotného objektu do verejnej splaškovej kanalizácie, ktorá je umiestnená pozdĺž št. cesty Horná Krupá – Trnava. Taktiež sa v areáli nachádza splašková kanalizácia, ktorá odvádza splaškové vody z časti objektov kaštieľa do jestvujúcej žumpy. Táto kanalizácia je v časti už nefunkčná a je potrebné preriešiť odvádzanie splaškových OV do verejnej kanalizácie."/>
    <x v="0"/>
    <x v="2"/>
    <s v="0 Odstránenie havarijného stavu"/>
    <s v="05 Projektová dokumentácia k dispozícii - pre realizáciu stavby"/>
    <s v="štátny rozpočet"/>
    <s v="08S0106 - Múzeá a galérie"/>
    <s v="nie"/>
    <m/>
    <n v="79780.479999999996"/>
    <n v="0"/>
    <n v="0"/>
    <n v="0"/>
    <n v="79780.479999999996"/>
    <n v="0"/>
    <n v="0"/>
    <n v="0"/>
    <n v="0"/>
    <n v="0"/>
    <n v="0"/>
    <n v="0"/>
    <s v="-"/>
    <n v="0"/>
    <n v="0"/>
    <n v="0"/>
    <n v="0"/>
    <n v="0"/>
    <n v="0"/>
    <n v="0"/>
    <n v="0"/>
    <n v="0"/>
    <n v="0"/>
    <n v="0"/>
    <s v="pozn.:_x000a_V súčasnej situácii, kedy prebieha stavebná obnova objektu kaštieľa, pracovníci prevádzky Dolná Krupá sú umiestnení vo vyčlenených pracovných priestoroch v objekte depozitára, kde je k dispozícii iba jedno sociálne zariadenie a vzhľadom na napojenie na nevyhovujúcu žumpu je tiež nefunkčné. Zamestnanci musia využívať mobilné toalety, ktoré má múzeum v prenájme počas rekonštrukcie kaštieľa. Je to núdzové riešenie."/>
    <n v="1"/>
    <n v="0"/>
    <s v="0"/>
    <n v="6"/>
    <n v="1"/>
    <n v="1"/>
    <n v="1"/>
    <n v="1"/>
    <n v="0"/>
    <n v="1"/>
    <n v="1"/>
    <n v="0"/>
    <n v="0"/>
    <n v="0"/>
    <n v="0"/>
    <n v="0"/>
    <n v="0"/>
    <n v="1"/>
    <n v="0"/>
    <n v="1"/>
    <n v="0"/>
    <n v="0"/>
    <n v="79780.479999999996"/>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72363.2471655328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72363.24716553287"/>
    <n v="0"/>
    <x v="413"/>
  </r>
  <r>
    <s v="SNM"/>
    <s v="SNM - Múzeum Červený Kameň"/>
    <x v="500"/>
    <n v="2"/>
    <s v="Oprava Strechy hradu Červený Kameň"/>
    <s v="Zámerom je oprava stechy - počas kritických poveternostných podmienok hrozí zrolovanie celej plochy medeného plechu, ktorým je strecha hradného paláca pokrytá. "/>
    <s v="Cieľom je minimalizácia budúcich nákladov a škôd, zároveň ochrana zdravia  a ľudských životov."/>
    <s v="N/A"/>
    <s v="Zákon č. 49/2002 Z.z. o ochrane pamiatkového fondu; Zákon č. 206/2009 Z.z. o múzeách a o galériách a o ochrane predmetov kultúrnej hodnoty"/>
    <n v="40"/>
    <x v="0"/>
    <m/>
    <s v="Hrozba vzniku finančnej škody._x000a_Nutná oprava poškodenej strechy. V súčasnosti vykonávame opravy a údržbu len v nutnej miere, podľa finančných možností, ktoré sú úplne obmedzené. Z tohto dôvodu nemáme vyčíslené hodnoty (sumy), ako ani nevieme určiť akej výške škôd sa opravou dá predísť."/>
    <x v="0"/>
    <x v="1"/>
    <s v="B1 Komplexná rekonštrukcia"/>
    <s v="01 Investičný zámer"/>
    <s v="štátny rozpočet"/>
    <s v="08S0106 - Múzeá a galérie"/>
    <s v="nie"/>
    <n v="1"/>
    <n v="750000"/>
    <n v="2000"/>
    <n v="0"/>
    <n v="0"/>
    <n v="450000"/>
    <n v="300000"/>
    <n v="0"/>
    <n v="0"/>
    <n v="0"/>
    <n v="0"/>
    <n v="0"/>
    <n v="0"/>
    <s v="-"/>
    <n v="0"/>
    <n v="0"/>
    <n v="0"/>
    <n v="0"/>
    <n v="0"/>
    <n v="0"/>
    <n v="0"/>
    <n v="0"/>
    <n v="0"/>
    <n v="0"/>
    <n v="0"/>
    <s v="bez PD, investičný zámer"/>
    <n v="0"/>
    <n v="0"/>
    <s v="B1"/>
    <n v="9"/>
    <n v="1"/>
    <n v="1"/>
    <n v="1"/>
    <n v="1"/>
    <n v="1"/>
    <n v="1"/>
    <n v="1"/>
    <n v="0"/>
    <n v="1"/>
    <n v="0"/>
    <n v="0"/>
    <n v="1"/>
    <n v="1"/>
    <n v="1"/>
    <n v="0"/>
    <n v="1"/>
    <n v="0"/>
    <n v="0"/>
    <n v="450000"/>
    <n v="30000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408163.26530612243"/>
    <n v="259151.279559442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667314.54486556526"/>
    <n v="0"/>
    <x v="413"/>
  </r>
  <r>
    <s v="SNM"/>
    <s v="SNM - Múzeum Červený Kameň"/>
    <x v="501"/>
    <s v="R"/>
    <s v="Odvodnenie nádvoria hradu Červený Kameň - dažďová kanalizácia"/>
    <s v="Zrealizované_x000a_Oprava kanalizácie na nádvorí hradu Červený Kameň. Úprava splaškovej a dažďovej kanalizácie - oddelenie splaškovej a dažďovej vody. "/>
    <s v="Časť strechy hradného paláca, ktorá je zvedená do nádvoria cez existujúce zvody (6kusov) sú v súčasnosti zvedené do splaškovej kanalizácie, a to napriek tomu, že v areáli hradu je vybudovaná dažďová kanalizácia. Cieľom je oddeliť splaškovú a dažďovú kanalizáciu a potrubie dažďovej kanalizácie napojiť do existujúcej šachty pred mostom hradu. Zároveň sa zabráni neustálemu prepĺňaniu žumpy a následnému pretekaniu do blízkeho potoka."/>
    <s v=" - "/>
    <s v="Zákon č. 49/2002 Z.z. o ochrane pamiatkového fondu"/>
    <n v="40"/>
    <x v="0"/>
    <m/>
    <m/>
    <x v="0"/>
    <x v="1"/>
    <s v="B5 Rekonštrukcia extravilánu"/>
    <s v="08 Realizované"/>
    <s v="štátny rozpočet"/>
    <s v="08S0106 - Múzeá a galérie"/>
    <s v="nie"/>
    <n v="1"/>
    <n v="0"/>
    <n v="0"/>
    <n v="0"/>
    <n v="0"/>
    <n v="0"/>
    <n v="0"/>
    <n v="0"/>
    <n v="0"/>
    <n v="0"/>
    <n v="0"/>
    <n v="0"/>
    <n v="0"/>
    <s v="Výdavky na opravu kanalizácie"/>
    <n v="35718"/>
    <n v="0"/>
    <n v="0"/>
    <n v="35718"/>
    <n v="0"/>
    <n v="0"/>
    <n v="0"/>
    <n v="0"/>
    <n v="0"/>
    <n v="0"/>
    <n v="0"/>
    <s v="PD k dispozícii - pre realizáciu stavby"/>
    <n v="1"/>
    <n v="0"/>
    <s v="B5"/>
    <n v="6"/>
    <n v="1"/>
    <n v="1"/>
    <n v="0"/>
    <n v="1"/>
    <n v="1"/>
    <n v="0"/>
    <n v="0"/>
    <n v="0"/>
    <n v="1"/>
    <n v="0"/>
    <n v="0"/>
    <n v="1"/>
    <n v="1"/>
    <n v="0"/>
    <n v="0"/>
    <n v="0"/>
    <n v="0"/>
    <n v="0"/>
    <n v="3571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32397.278911564626"/>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32397.278911564626"/>
    <n v="0"/>
    <x v="413"/>
  </r>
  <r>
    <s v="SNM"/>
    <s v="SNM - Múzeum kultúry Maďarov na Slovensku"/>
    <x v="502"/>
    <s v="R"/>
    <s v="Rekonštrukcia výstavných priestorov v kaštieli I.Madácha v Dolnej Strehovej"/>
    <s v="Zrealizované_x000a_Oprava výstavných priestorov kaštieľa"/>
    <s v="Cieľom je minimalizácia nákladov, ochrana NKP a  zbierkových predmetov"/>
    <s v="N/A"/>
    <s v="Zákon č. 49/2002 Z.z. o ochrane pamiatkového fondu; Zákon č. 206/2009 Z.z. o múzeách a o galériách a o ochrane predmetov kultúrnej hodnoty"/>
    <n v="40"/>
    <x v="0"/>
    <m/>
    <m/>
    <x v="0"/>
    <x v="1"/>
    <s v="B3 Stavebná rekonštrukcia priestorov"/>
    <s v="08 Realizované"/>
    <s v="štátny rozpočet"/>
    <s v="08T010E Stratégia rozvoja múzeí a galérií v SR "/>
    <s v="nie"/>
    <n v="1"/>
    <n v="0"/>
    <n v="0"/>
    <n v="0"/>
    <n v="0"/>
    <n v="0"/>
    <n v="0"/>
    <n v="0"/>
    <n v="0"/>
    <n v="0"/>
    <n v="0"/>
    <n v="0"/>
    <n v="0"/>
    <s v="-"/>
    <n v="30000"/>
    <n v="0"/>
    <n v="30000"/>
    <n v="0"/>
    <n v="0"/>
    <n v="0"/>
    <n v="0"/>
    <n v="0"/>
    <n v="0"/>
    <n v="0"/>
    <n v="0"/>
    <s v="Toho času už prebieha oprava výstavných priestorov kaštieľa, práce budú dokončené k 29.3.2023. Financie boli poskytnuté  zo ŠR na BV na základe RO č.6 zo dňa 12.8.2022 v prvku 08T010E v sume 45.000 €."/>
    <n v="1"/>
    <n v="0"/>
    <s v="B3"/>
    <n v="7"/>
    <n v="1"/>
    <n v="1"/>
    <n v="0"/>
    <n v="1"/>
    <n v="1"/>
    <n v="1"/>
    <n v="1"/>
    <n v="0"/>
    <n v="1"/>
    <n v="0"/>
    <n v="0"/>
    <n v="1"/>
    <n v="1"/>
    <n v="0"/>
    <n v="0"/>
    <n v="0"/>
    <n v="0"/>
    <n v="3000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x v="413"/>
  </r>
  <r>
    <s v="SNM"/>
    <s v="SNM - Múzeá v Martine"/>
    <x v="503"/>
    <s v="R"/>
    <s v="Obstaranie 1 prístrešku na uloženie kontštrukčných prvkov objektov ľudového staviteľstva"/>
    <s v="Zrealizované_x000a_Obstaranie 1 prístrešku na uloženie kontštrukčných prvkov objektov ľudového staviteľstva"/>
    <s v="Obstaranie 1 prístrešku na uloženie kontštrukčných prvkov objektov ľudového staviteľstva"/>
    <m/>
    <s v="Zákon č. 206/2009 Z.z. o múzeách a o galériách a o ochrane predmetov kultúrnej hodnoty"/>
    <n v="10"/>
    <x v="1"/>
    <m/>
    <m/>
    <x v="0"/>
    <x v="1"/>
    <s v="B5 Rekonštrukcia extravilánu"/>
    <s v="08 Realizované"/>
    <s v="štátny rozpočet"/>
    <s v="08S0106 - Múzeá a galérie"/>
    <s v="nie"/>
    <n v="1"/>
    <n v="72341"/>
    <n v="0"/>
    <n v="0"/>
    <n v="0"/>
    <n v="72341"/>
    <n v="0"/>
    <n v="0"/>
    <n v="0"/>
    <n v="0"/>
    <n v="0"/>
    <n v="0"/>
    <n v="0"/>
    <m/>
    <n v="0"/>
    <n v="0"/>
    <n v="0"/>
    <n v="0"/>
    <n v="0"/>
    <n v="0"/>
    <n v="0"/>
    <n v="0"/>
    <n v="0"/>
    <n v="0"/>
    <n v="0"/>
    <m/>
    <n v="1"/>
    <n v="0"/>
    <s v="B5"/>
    <n v="7"/>
    <n v="1"/>
    <n v="1"/>
    <n v="1"/>
    <n v="1"/>
    <n v="1"/>
    <n v="0"/>
    <n v="0"/>
    <n v="0"/>
    <n v="1"/>
    <n v="0"/>
    <n v="0"/>
    <n v="1"/>
    <n v="1"/>
    <n v="0"/>
    <n v="0"/>
    <n v="0"/>
    <n v="0"/>
    <n v="0"/>
    <n v="7234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65615.41950113378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65615.419501133787"/>
    <n v="0"/>
    <x v="413"/>
  </r>
  <r>
    <s v="SNM"/>
    <s v="SNM - Múzeum židovskej kultúry "/>
    <x v="504"/>
    <n v="3"/>
    <s v="Rekonštrukcia SO 4534 Ošetrovne na administratívnu budovu_x000a_- Múzeum holokaustu v Seredi "/>
    <s v="Rekonštruovať v súčasnosti neužívaný objekt bývalej ošetrovne na administratívnu budovu. Zamedzenie škodám na majetku štátu."/>
    <s v="Rekonštrukcia jestvujúceho objejtu na administratívnu budovu"/>
    <m/>
    <s v="Zákon č. 206/2009 Z.z. o múzeách a o galériách a o ochrane predmetov kultúrnej hodnoty"/>
    <n v="40"/>
    <x v="0"/>
    <m/>
    <s v="Spoločenská návratnosť sa nedá preukázať, ide o ochranu majetku štátu v správe SNM"/>
    <x v="0"/>
    <x v="1"/>
    <s v="B2 Stavebná reprofilizácia priestorov"/>
    <s v="04 Projektová dokumentácia k dispozícii - pre stavebné povolenie"/>
    <s v="štátny rozpočet"/>
    <s v="08S0106 Múzeá a galérie_x000a_"/>
    <s v="nie"/>
    <n v="1"/>
    <n v="1761439"/>
    <n v="0"/>
    <n v="0"/>
    <n v="0"/>
    <n v="1761439"/>
    <n v="0"/>
    <n v="0"/>
    <n v="0"/>
    <n v="0"/>
    <n v="0"/>
    <n v="0"/>
    <n v="0"/>
    <s v="-"/>
    <n v="0"/>
    <n v="0"/>
    <n v="0"/>
    <n v="0"/>
    <n v="0"/>
    <n v="0"/>
    <n v="0"/>
    <n v="0"/>
    <n v="0"/>
    <n v="0"/>
    <n v="0"/>
    <m/>
    <n v="0"/>
    <n v="1"/>
    <s v="B2"/>
    <n v="8"/>
    <n v="1"/>
    <n v="1"/>
    <n v="1"/>
    <n v="1"/>
    <n v="1"/>
    <n v="0"/>
    <n v="0"/>
    <n v="0"/>
    <n v="1"/>
    <n v="0"/>
    <n v="0"/>
    <n v="1"/>
    <n v="1"/>
    <n v="1"/>
    <n v="0"/>
    <n v="1"/>
    <n v="0"/>
    <n v="0"/>
    <n v="1761439"/>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1597677.0975056689"/>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1597677.0975056689"/>
    <n v="0"/>
    <x v="413"/>
  </r>
  <r>
    <s v="SNM"/>
    <s v="SNM - Múzeum židovskej kultúry "/>
    <x v="505"/>
    <n v="2"/>
    <s v="Rekonštrukcia SO 4546 Administratívnej budovy  na depozitár a sklad_x000a_- Múzeum holokaustu v Seredi "/>
    <s v="Objekt je v súčasnosti v havarijnom stave. Jeho rekonštrukciou sa zamedzí znehodnocovaniu majetku štátu. Vybudovať depozitár pre zbierkové predmety múzea a skladové priestory pre prevádzku celého areálu MHS. Tieto priestory v múzeu absentujú."/>
    <s v="Vybudovať depozitár pre zbierkové predmety múzea a skladové priestory. "/>
    <m/>
    <s v="Zákon č. 206/2009 Z.z. o múzeách a o galériách a o ochrane predmetov kultúrnej hodnoty"/>
    <n v="40"/>
    <x v="0"/>
    <m/>
    <s v="Spoločenská návratnosť sa nedá preukázať, ide o ochranu majetku štátu v správe SNM"/>
    <x v="0"/>
    <x v="1"/>
    <s v="B2 Stavebná reprofilizácia priestorov"/>
    <s v="04 Projektová dokumentácia k dispozícii - pre stavebné povolenie"/>
    <s v="štátny rozpočet"/>
    <s v="08S0106 Múzeá a galérie_x000a_"/>
    <s v="nie"/>
    <n v="1"/>
    <n v="1197249"/>
    <n v="0"/>
    <n v="0"/>
    <n v="510200"/>
    <n v="687049"/>
    <n v="0"/>
    <n v="0"/>
    <n v="0"/>
    <n v="0"/>
    <n v="0"/>
    <n v="0"/>
    <n v="0"/>
    <s v="-"/>
    <n v="0"/>
    <n v="0"/>
    <n v="0"/>
    <n v="0"/>
    <n v="0"/>
    <n v="0"/>
    <n v="0"/>
    <n v="0"/>
    <n v="0"/>
    <n v="0"/>
    <n v="0"/>
    <m/>
    <n v="0"/>
    <n v="1"/>
    <s v="B2"/>
    <n v="8"/>
    <n v="1"/>
    <n v="1"/>
    <n v="1"/>
    <n v="1"/>
    <n v="1"/>
    <n v="0"/>
    <n v="0"/>
    <n v="0"/>
    <n v="1"/>
    <n v="0"/>
    <n v="0"/>
    <n v="1"/>
    <n v="1"/>
    <n v="1"/>
    <n v="0"/>
    <n v="1"/>
    <n v="0"/>
    <n v="510200"/>
    <n v="687049"/>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623173.6961451247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623173.69614512473"/>
    <n v="0"/>
    <x v="413"/>
  </r>
  <r>
    <s v="SNM"/>
    <s v="SNM - Múzeum židovskej kultúry "/>
    <x v="506"/>
    <n v="4"/>
    <s v="Sadové a parkové úpravy vr. závlahového systému a vonkajšie osvetlenie areálu_x000a_- Múzeum holokaustu v Seredi"/>
    <s v="Zjednotenie a dokončenie sadových a parkových úprav v celom areáli múzea, dobudovanie závlahového systému a vonkajšieho osvetlenia areálu. Nová výsadba zelene a osadenie parkového mobiliáru."/>
    <s v="Revitalizácia areálovej zelene a dobudovanie  vonkajšieho osvetlenia"/>
    <s v="N/A"/>
    <s v="Zákon č. 206/2009 Z.z. o múzeách a o galériách a o ochrane predmetov kultúrnej hodnoty"/>
    <n v="40"/>
    <x v="1"/>
    <m/>
    <s v="Spoločenská návratnosť sa nedá preukázať, ide o ochranu majetku štátu v správe SNM"/>
    <x v="0"/>
    <x v="6"/>
    <s v="A2 Výstavba budovy"/>
    <s v="01 Investičný zámer"/>
    <s v="štátny rozpočet"/>
    <s v="08S0106 Múzeá a galérie_x000a_"/>
    <s v="nie"/>
    <n v="1"/>
    <n v="333750"/>
    <n v="29000"/>
    <n v="0"/>
    <n v="0"/>
    <n v="29000"/>
    <n v="304750"/>
    <n v="0"/>
    <n v="0"/>
    <n v="0"/>
    <n v="0"/>
    <n v="0"/>
    <n v="0"/>
    <s v="-"/>
    <n v="0"/>
    <n v="0"/>
    <n v="0"/>
    <n v="0"/>
    <n v="0"/>
    <n v="0"/>
    <n v="0"/>
    <n v="0"/>
    <n v="0"/>
    <n v="0"/>
    <n v="0"/>
    <m/>
    <n v="0"/>
    <n v="0"/>
    <s v="A2"/>
    <n v="8"/>
    <n v="1"/>
    <n v="1"/>
    <n v="0"/>
    <n v="1"/>
    <n v="1"/>
    <n v="1"/>
    <n v="1"/>
    <n v="0"/>
    <n v="1"/>
    <n v="0"/>
    <n v="0"/>
    <n v="1"/>
    <n v="1"/>
    <n v="1"/>
    <n v="0"/>
    <n v="1"/>
    <n v="0"/>
    <n v="0"/>
    <n v="29000"/>
    <n v="30475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26303.854875283447"/>
    <n v="263254.5081524673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289558.36302775075"/>
    <n v="0"/>
    <x v="413"/>
  </r>
  <r>
    <s v="SNM"/>
    <s v="SNM - Múzeum židovskej kultúry "/>
    <x v="507"/>
    <n v="5"/>
    <s v="Rekonštrukcia južnej fasády Zsigrayovej kúrii na Židovskej 17, Bratislava"/>
    <s v="Ideo poslednú etapu celkovej rekonštrukcie fasády národnej kultúrnej pamiatky &quot;Zsigrayová kúria&quot;, ktorá je sídlom  Múzea židovskej kultúry v Bratislave"/>
    <s v="Rekonštrukcia   poškodenej fasády."/>
    <s v="N/A"/>
    <s v="Zákon č. 206/2009 Z.z. o múzeách a o galériách a o ochrane predmetov kultúrnej hodnoty"/>
    <n v="40"/>
    <x v="0"/>
    <m/>
    <s v="Spoločenská návratnosť sa nedá preukázať, ide o ochranu majetku štátu v správe SNM"/>
    <x v="0"/>
    <x v="1"/>
    <s v="B3 Stavebná rekonštrukcia priestorov"/>
    <s v="02 Analýza / podkladová štúdia k investičnému zámeru"/>
    <s v="štátny rozpočet"/>
    <s v="08S0106 Múzeá a galérie_x000a_"/>
    <s v="nie"/>
    <n v="1"/>
    <n v="47000"/>
    <n v="0"/>
    <n v="0"/>
    <n v="0"/>
    <m/>
    <n v="0"/>
    <n v="47000"/>
    <n v="0"/>
    <n v="0"/>
    <n v="0"/>
    <n v="0"/>
    <n v="0"/>
    <s v="-"/>
    <n v="0"/>
    <n v="0"/>
    <n v="0"/>
    <n v="0"/>
    <n v="0"/>
    <n v="0"/>
    <n v="0"/>
    <n v="0"/>
    <n v="0"/>
    <n v="0"/>
    <n v="0"/>
    <m/>
    <n v="1"/>
    <n v="0"/>
    <s v="B3"/>
    <n v="9"/>
    <n v="1"/>
    <n v="1"/>
    <n v="1"/>
    <n v="1"/>
    <n v="1"/>
    <n v="1"/>
    <n v="1"/>
    <n v="0"/>
    <n v="1"/>
    <n v="0"/>
    <n v="0"/>
    <n v="1"/>
    <n v="1"/>
    <n v="1"/>
    <n v="0"/>
    <n v="1"/>
    <n v="0"/>
    <n v="0"/>
    <n v="0"/>
    <n v="0"/>
    <n v="4700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38667.016315218454"/>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38667.016315218454"/>
    <n v="0"/>
    <x v="413"/>
  </r>
  <r>
    <s v="SNM"/>
    <s v="SNM - Prírodovedné múzeum"/>
    <x v="508"/>
    <s v="R"/>
    <s v="Dezinsekčná komora"/>
    <s v="Zrealizované_x000a_Technické vybavenie SNM-PM"/>
    <s v="ochrana biologických zbierkových fondov "/>
    <s v="N/A"/>
    <m/>
    <n v="10"/>
    <x v="0"/>
    <m/>
    <m/>
    <x v="0"/>
    <x v="0"/>
    <s v="C9 Elektrické spotrebiče"/>
    <s v="08 Realizované"/>
    <s v="štátny rozpočet"/>
    <s v="08S0106 Múzeá a galérie  "/>
    <s v="áno"/>
    <n v="1"/>
    <n v="54276"/>
    <n v="0"/>
    <n v="54276"/>
    <n v="0"/>
    <n v="0"/>
    <n v="0"/>
    <n v="0"/>
    <n v="0"/>
    <n v="0"/>
    <n v="0"/>
    <n v="0"/>
    <n v="0"/>
    <s v="-"/>
    <n v="0"/>
    <n v="0"/>
    <n v="0"/>
    <n v="0"/>
    <n v="0"/>
    <n v="0"/>
    <n v="0"/>
    <n v="0"/>
    <n v="0"/>
    <n v="0"/>
    <n v="0"/>
    <s v="zrealizovane 2021   ŠR"/>
    <n v="1"/>
    <n v="0"/>
    <s v="C9"/>
    <n v="8"/>
    <n v="1"/>
    <n v="1"/>
    <n v="1"/>
    <n v="1"/>
    <n v="1"/>
    <n v="1"/>
    <n v="1"/>
    <n v="0"/>
    <n v="1"/>
    <n v="0"/>
    <n v="0"/>
    <n v="1"/>
    <n v="0"/>
    <n v="1"/>
    <n v="1"/>
    <n v="0"/>
    <n v="54276"/>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x v="413"/>
  </r>
  <r>
    <s v="SNM"/>
    <s v="SNM - Múzeum kultúry karpatských Nemcov"/>
    <x v="509"/>
    <n v="1"/>
    <s v="Oprava rozvodov ústredného kúrenia"/>
    <s v="Oprava rozvodov ústredného kúrenia v budovách múzeí na Žižkovej ulici v Bratislave"/>
    <s v="Oprava rozvodov ústredného kúrenia v budovách múzeí na Žižkovej ulici v Bratislave, ktoré od roku 1996, kedy bola budova múzea rekonštruovaná sú značne prevádzkou poškodené, skorodované. Je potrebná ich výmena. Čiastočné opravy sa vykonali, v dôsledku čoho bola nutná odstávka kúrenia pre budovy na Žižkovej ulici, čo najmä v zimnom období je pre činnosť a aktivity múzeí na Žižkovej nevhodné."/>
    <m/>
    <s v="Zákon č. 49/2002 Z.z. o ochrane pamiatkového fondu; Zákon č. 206/2009 Z.z. o múzeách a o galériách a o ochrane predmetov kultúrnej hodnoty"/>
    <n v="5"/>
    <x v="0"/>
    <m/>
    <s v="Hrozba vzniku finančnej škody._x000a_Pri častých opravách ÚK dochádza k obmedzeniu návštevnosti múzea a strata na vstupnom._x000a_ V roku 2022 bola návštevosť 1 916 návštevníkov."/>
    <x v="1"/>
    <x v="2"/>
    <s v=" 0 Odstránenie havarijného stavu"/>
    <s v="01 Investičný zámer"/>
    <s v="štátny rozpočet"/>
    <s v="08S0106 Múzeá a galérie"/>
    <s v="nie"/>
    <n v="1"/>
    <n v="9000"/>
    <n v="0"/>
    <n v="0"/>
    <n v="0"/>
    <n v="9000"/>
    <n v="0"/>
    <n v="0"/>
    <n v="0"/>
    <n v="0"/>
    <n v="0"/>
    <n v="0"/>
    <n v="0"/>
    <s v="-"/>
    <n v="0"/>
    <n v="0"/>
    <m/>
    <n v="0"/>
    <n v="0"/>
    <n v="0"/>
    <n v="0"/>
    <n v="0"/>
    <n v="0"/>
    <n v="0"/>
    <n v="0"/>
    <m/>
    <n v="1"/>
    <n v="0"/>
    <s v=""/>
    <n v="7"/>
    <n v="1"/>
    <n v="1"/>
    <n v="1"/>
    <n v="1"/>
    <n v="1"/>
    <n v="0"/>
    <n v="0"/>
    <n v="0"/>
    <n v="0"/>
    <n v="0"/>
    <n v="0"/>
    <n v="0"/>
    <n v="1"/>
    <n v="1"/>
    <n v="0"/>
    <n v="1"/>
    <n v="0"/>
    <n v="0"/>
    <n v="900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8163.265306122449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8163.2653061224491"/>
    <n v="0"/>
    <x v="413"/>
  </r>
  <r>
    <s v="SNM"/>
    <s v="SNM - Múzeum Červený Kameň"/>
    <x v="510"/>
    <n v="1"/>
    <s v="Oprava HREBEŇA strechy hradu Červený Kameň - JZ krídlo"/>
    <s v="Zámerom je oprava hrebeňa na streche hradu ČervenýKameň JZ krídla  - počas dažďov zateká pod medený plech strechy na povalu a následne preteká voda do expozíícií "/>
    <s v="Cieľom je minimalizácia budúcich nákladov a škôd, zároveň ochrana zdravia  a ľudských životov."/>
    <s v="N/A"/>
    <s v="Zákon č. 49/2002 Z.z. o ochrane pamiatkového fondu; Zákon č. 206/2009 Z.z. o múzeách a o galériách a o ochrane predmetov kultúrnej hodnoty"/>
    <n v="40"/>
    <x v="0"/>
    <m/>
    <s v="Hrozba vzniku finančnej škody._x000a_Nutná oprava poškodenej časti strechy. Minimalizácia budúcich nákladov a škôd, zároveň ochrana zdravia  a ľudských životov."/>
    <x v="0"/>
    <x v="1"/>
    <s v="B5 Rekonštrukcia extravilánu"/>
    <s v="01 Investičný zámer"/>
    <s v="štátny rozpočet"/>
    <s v="08S0106 - Múzeá a galérie"/>
    <s v="nie"/>
    <n v="1"/>
    <n v="20000"/>
    <n v="0"/>
    <n v="0"/>
    <n v="0"/>
    <n v="20000"/>
    <n v="0"/>
    <n v="0"/>
    <n v="0"/>
    <n v="0"/>
    <n v="0"/>
    <n v="0"/>
    <n v="0"/>
    <s v=" -"/>
    <n v="0"/>
    <n v="0"/>
    <n v="0"/>
    <n v="0"/>
    <n v="0"/>
    <n v="0"/>
    <n v="0"/>
    <n v="0"/>
    <n v="0"/>
    <n v="0"/>
    <n v="0"/>
    <s v="bez PD - oprava"/>
    <n v="1"/>
    <n v="0"/>
    <s v="B5"/>
    <n v="9"/>
    <n v="1"/>
    <n v="1"/>
    <n v="1"/>
    <n v="1"/>
    <n v="1"/>
    <n v="1"/>
    <n v="1"/>
    <n v="0"/>
    <n v="1"/>
    <n v="0"/>
    <n v="0"/>
    <n v="1"/>
    <n v="1"/>
    <n v="1"/>
    <n v="0"/>
    <n v="1"/>
    <n v="0"/>
    <n v="0"/>
    <n v="2000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18140.589569160999"/>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18140.589569160999"/>
    <n v="0"/>
    <x v="413"/>
  </r>
  <r>
    <s v="SNM"/>
    <s v="SNM - Múzeum rusínskej kultúry v Prešove"/>
    <x v="511"/>
    <n v="3"/>
    <s v="Oprava miestností na 2. NP -  dve výstavné miestnosti a schodisko v SNM - MRK v Prešove"/>
    <s v="Na druhom nadzemnom podlaží je zámerom zlepšiť a rozšíriť výstavný priestor a tým dosiahnuť zvýšenie atraktivity pre návštevníkov SNM-MRK v Prešove."/>
    <s v="Cieľom zámeru je pripraviť novú výstavu a doplniť vystavované zbierkové predmety  o novozískané - Prestol z gréckokatolíckeho chrámu v Nižnej Jablonke.  V druhej miestnosti  a na schodisku plánujeme novú stálu výstavu o dejinách DAD  a PUĽS."/>
    <s v="N/A"/>
    <s v="Zákon č. 206/2009 Z.z. o múzeách a o galériách a o ochrane predmetov kultúrnej hodnoty"/>
    <n v="10"/>
    <x v="1"/>
    <n v="2261"/>
    <s v="Ide o návštevnosť vykazovanú v období od 01.01.2022 - 31.12.2022 v budove SNM-MRK v Prešove v priestoroch na prízemí a 1. poschodí v pravej časti, kde sú inštalované výstavy a expozície, alebo sa realizujú aj  kultúrno-vzdelávacíe, spoločenské podujatia, besedy, prezentácie, tvorivé dielne. Pozrealizovaní investície zlepšenie atraktivity a zvýšenie návštevnosti o 100%"/>
    <x v="0"/>
    <x v="1"/>
    <s v="F2 Vytvorenie novej expozície/výstavy"/>
    <s v="01 Investičný zámer"/>
    <s v="štátny rozpočet"/>
    <s v="08S0106 Múzeá a galérie"/>
    <s v="nie"/>
    <n v="1"/>
    <n v="0"/>
    <m/>
    <m/>
    <m/>
    <m/>
    <m/>
    <m/>
    <m/>
    <m/>
    <m/>
    <m/>
    <m/>
    <m/>
    <n v="0"/>
    <n v="0"/>
    <n v="0"/>
    <n v="0"/>
    <n v="0"/>
    <n v="0"/>
    <n v="0"/>
    <n v="0"/>
    <m/>
    <n v="0"/>
    <n v="0"/>
    <m/>
    <n v="1"/>
    <n v="0"/>
    <s v="F2"/>
    <n v="8"/>
    <n v="1"/>
    <n v="1"/>
    <n v="0"/>
    <n v="1"/>
    <n v="1"/>
    <n v="1"/>
    <n v="1"/>
    <n v="0"/>
    <n v="1"/>
    <n v="0"/>
    <n v="0"/>
    <n v="1"/>
    <n v="1"/>
    <n v="1"/>
    <n v="0"/>
    <n v="1"/>
    <n v="0"/>
    <n v="0"/>
    <n v="0"/>
    <n v="0"/>
    <n v="0"/>
    <n v="0"/>
    <n v="0"/>
    <n v="0"/>
    <n v="0"/>
    <n v="0"/>
    <n v="0"/>
    <n v="0"/>
    <n v="0"/>
    <n v="0"/>
    <n v="0"/>
    <n v="0"/>
    <n v="0"/>
    <n v="0"/>
    <n v="0"/>
    <n v="0"/>
    <n v="0"/>
    <n v="0"/>
    <n v="0"/>
    <n v="0"/>
    <n v="0"/>
    <n v="0"/>
    <n v="0"/>
    <n v="0"/>
    <n v="0"/>
    <n v="0"/>
    <n v="0"/>
    <n v="0"/>
    <n v="0"/>
    <n v="0"/>
    <n v="0"/>
    <n v="0"/>
    <n v="0"/>
    <n v="0"/>
    <n v="0"/>
    <n v="0"/>
    <n v="0"/>
    <n v="0"/>
    <n v="0"/>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2261"/>
    <n v="0"/>
    <n v="0"/>
    <n v="0"/>
    <n v="0"/>
    <n v="0"/>
    <n v="0"/>
    <n v="0"/>
    <n v="0"/>
    <n v="0"/>
    <n v="0"/>
    <n v="0"/>
    <n v="0"/>
    <n v="0"/>
    <n v="0"/>
    <n v="0"/>
    <n v="0"/>
    <n v="0"/>
    <n v="0"/>
    <n v="0"/>
    <n v="0"/>
    <n v="0"/>
    <n v="0"/>
    <n v="0"/>
    <n v="0"/>
    <n v="0"/>
    <n v="0"/>
    <n v="0"/>
    <n v="0"/>
    <n v="0"/>
    <n v="0"/>
    <n v="0"/>
    <n v="0"/>
    <n v="0"/>
    <n v="0"/>
    <n v="0"/>
    <n v="0"/>
    <n v="0"/>
    <n v="0"/>
    <n v="0"/>
    <n v="0"/>
    <n v="2050.7936507936506"/>
    <n v="1953.1368102796673"/>
    <n v="1860.1302955044453"/>
    <n v="1771.5526623851856"/>
    <n v="1687.1930117954153"/>
    <n v="1606.8504874242046"/>
    <n v="1530.3337975468617"/>
    <n v="1457.4607595684397"/>
    <n v="1388.0578662556568"/>
    <n v="1321.9598726244349"/>
    <n v="1259.0094024994621"/>
    <n v="1199.0565738090113"/>
    <n v="1141.9586417228682"/>
    <n v="1087.5796587836835"/>
    <n v="1035.790151222556"/>
    <n v="986.46681068814837"/>
    <n v="939.49220065537941"/>
    <n v="894.75447681464698"/>
    <n v="852.14712077585432"/>
    <n v="811.56868645319469"/>
    <n v="772.92255852685207"/>
    <n v="736.1167224065257"/>
    <n v="701.06354514907218"/>
    <n v="667.67956680864006"/>
    <n v="635.88530172251433"/>
    <n v="605.6050492595374"/>
    <n v="576.76671358051192"/>
    <n v="549.30163198143987"/>
    <n v="523.14441141089526"/>
    <n v="498.23277277228101"/>
    <n v="474.50740264026769"/>
    <n v="451.91181203835015"/>
    <n v="430.39220194128586"/>
    <n v="409.89733518217696"/>
    <n v="390.37841445921617"/>
    <n v="371.78896615163444"/>
    <n v="354.08472966822336"/>
    <n v="337.22355206497451"/>
    <n v="321.1652876809282"/>
    <n v="305.87170255326492"/>
    <n v="0"/>
    <n v="16627.46921417796"/>
    <x v="413"/>
  </r>
  <r>
    <s v="STM"/>
    <s v="Slovenské technické múzeum"/>
    <x v="512"/>
    <s v="R"/>
    <s v="Modernizácia budovy a odstránenie havarijného stavu,  Hlavná 88, Košice"/>
    <s v="Rekonštrukcia strechy. Strecha je v havarijnom stave,  nie je vhodná na prevádzku.  Strecha ma narušenú statiku a to pôsobením poveternostných vplyvov (dážď, vietor, mráz, slnko), došlo k zhoršeniu technického stavu nosnej časti strechy. Zvetrávaním došlo ku korózii oplechovania, dochádza k pretekaniu dažďovej vody, drevená konštrukcia je oslabená napadnutou hnilobou. Pri väčších dažďových zrážkach dochádza k pretekaniu cez strešnú konštrukciu do najvyššieho podlažia, čo spôsobuje poškodenie expozícii. Rekonštrukciou strechy zabránime ďalšiemu poškodzovaniu majetku a ochránime expozície. Poškodením strechy došlo k narušeniu štítového múru z južnej strany budovy. "/>
    <s v="Rekonštrukciou havaríjneho stavu strechy zabránime možnému zrúteniu strechy, čo môže mať fatálne následky.       "/>
    <s v="N/A"/>
    <s v="Zákon č. 49/2002 Z.z. o ochrane pamiatkového fondu, §32 ods. 1 a  §27 ods. 1 a §28 ods. 2 a); Zákon č. 278/1993 Z.z. o správe majetku štátu, §3"/>
    <n v="40"/>
    <x v="0"/>
    <m/>
    <m/>
    <x v="1"/>
    <x v="2"/>
    <s v="0 Odstránenie havarijného stavu"/>
    <s v="08 Realizované"/>
    <s v="štátny rozpočet"/>
    <s v="08S0108 Ochrana pamiatkového fondu"/>
    <s v="áno"/>
    <n v="1"/>
    <n v="440243"/>
    <n v="10000"/>
    <n v="0"/>
    <n v="440243"/>
    <n v="0"/>
    <n v="0"/>
    <n v="0"/>
    <n v="0"/>
    <n v="0"/>
    <n v="0"/>
    <n v="0"/>
    <n v="0"/>
    <s v="-"/>
    <n v="0"/>
    <n v="0"/>
    <n v="0"/>
    <n v="0"/>
    <n v="0"/>
    <n v="0"/>
    <n v="0"/>
    <n v="0"/>
    <n v="0"/>
    <n v="0"/>
    <n v="0"/>
    <s v="Nevyhnutne odstrániť havarijný stav strechy na budove STM Hlavná 88, Košice, kde dochádza k pretekaniu dažďovej vody cez strop až do priestorov 3. poschodia, kde sú expozičné/výstavné priestory. Rozsah a nutnosť riešenia havarijného stavu strechy na budove je mimoriadne alarmujúca a potrebná, aby sa zabránilo rozsiahlym škodám a následným väčším investíciám do rekonštrukcie celej budovy.Zároveň je poškodená štítová južná stena budovy, kde sa zväčšuje trhlina.  Je spracovaný statický posudok, dendrogocký posudok. Projektová dokumetnácia pre stavebné konanie je v procese. "/>
    <n v="0"/>
    <n v="0"/>
    <s v="0"/>
    <n v="9"/>
    <n v="1"/>
    <n v="1"/>
    <n v="1"/>
    <n v="1"/>
    <n v="1"/>
    <n v="1"/>
    <n v="1"/>
    <n v="0"/>
    <n v="1"/>
    <n v="1"/>
    <n v="0"/>
    <n v="0"/>
    <n v="1"/>
    <n v="1"/>
    <n v="1"/>
    <n v="0"/>
    <n v="0"/>
    <n v="44024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x v="413"/>
  </r>
  <r>
    <s v="STM"/>
    <s v="Slovenské technické múzeum"/>
    <x v="513"/>
    <s v="R"/>
    <s v="Rekonštrukcia budovy Četerne v Solivare Prešov."/>
    <s v="Odstránenie statických porúch v nosných konštrukciách strechy a obvodového muriva. Budova je súčasťou stálej expozície histórie ťažby soli._x000a_"/>
    <s v="Cieľom je minimalizácia budúcich nákladov a škôd. Bezpečné sprístupnenie historického objektu v správe STM verejnosti"/>
    <s v="N/A"/>
    <s v="Zákon č. 49/2002 Z.z. o ochrane pamiatkového fondu, §32 ods. 1 a  §27 ods. 1 a  §28 ods. 2 a); Zákon č. 206/2009 Z.z. o múzeách a o galériách a o ochrane predmetov kultúrnej hodnoty, §8 g);  Zákon č. 278 /1993 Z.z. o správe majetku štátu, §5"/>
    <n v="40"/>
    <x v="0"/>
    <m/>
    <m/>
    <x v="1"/>
    <x v="2"/>
    <s v="0 Odstránenie havarijného stavu"/>
    <s v="08 Realizované"/>
    <s v="štátny rozpočet"/>
    <s v="08S0108 Ochrana pamiatkového fondu"/>
    <s v="áno"/>
    <n v="1"/>
    <n v="158807"/>
    <n v="0"/>
    <n v="0"/>
    <n v="158807"/>
    <n v="0"/>
    <n v="0"/>
    <n v="0"/>
    <n v="0"/>
    <n v="0"/>
    <n v="0"/>
    <n v="0"/>
    <n v="0"/>
    <s v="-"/>
    <n v="0"/>
    <n v="0"/>
    <n v="0"/>
    <n v="0"/>
    <n v="0"/>
    <n v="0"/>
    <n v="0"/>
    <n v="0"/>
    <n v="0"/>
    <n v="0"/>
    <n v="0"/>
    <s v="Po zrealizovaní sanačných prác budú odstránené poruchy stavby  na obvodovom nosnom murive a nosnej časti strechy.Tieto poruchy sú vážneho charakteru a je nutné prístúpiť k ich sanácii. Neriešenie týchto porúch môže spôsobiť ďalšie nadväzujúce statické poruchy, ktoré môžu viesť k celkovej strate statickej stability objektu."/>
    <n v="0"/>
    <n v="0"/>
    <s v="0"/>
    <n v="9"/>
    <n v="1"/>
    <n v="1"/>
    <n v="1"/>
    <n v="1"/>
    <n v="1"/>
    <n v="1"/>
    <n v="1"/>
    <n v="0"/>
    <n v="1"/>
    <n v="1"/>
    <n v="0"/>
    <n v="0"/>
    <n v="1"/>
    <n v="1"/>
    <n v="1"/>
    <n v="0"/>
    <n v="0"/>
    <n v="15880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x v="413"/>
  </r>
  <r>
    <s v="STM"/>
    <s v="Slovenské technické múzeum"/>
    <x v="514"/>
    <s v="R"/>
    <s v="Vybudovanie nového vstupu v areáli Múzea letectva v Košiciach"/>
    <s v="Múzeum letectva pre návštevníkov nemá samostatný krytý vstup do areálu múzeá, v súčasnosti je využívaný tzv. technologický vstup. Budova administratívy potrebuje celkovú obnovu. V budové budú vybudované sociálne zariadenia pre zákazníkov. Cieľom je komplexne realizovať vstupný priestor do Múzea letectva, ktorý bude pozostávať z novej vstupnej brány s parkoviskom pre zákazníkov ML. Po oboch stranách oplotenia sa budú nachádzať exponáty MINI lietadiel, ktoré budú prestrešené, aby nedochádzalo k znehodnoteniu exponátov. "/>
    <s v="Cieľom je vybudovaním nového krytého vstupu zvýšiť počet návštevníkov, ktorí sú zdrojom vlastných príjmov pre inštitúciu a minimálizácia budúcich nákladov a škôd. Zároveň zrealizovať rekoštrukciu budovy, vrátane zetekajúcej strechy v terajšej administratívnej budove."/>
    <s v="N/A"/>
    <s v="Zákon č. 49/2002 Z.z. o ochrane pamiatkového fondu, §32 ods. 1 a  §27 ods. 1 a §28 ods. 2 a); Zákon č. 278/1993 Z.z. o správe majetku štátu, §3"/>
    <n v="40"/>
    <x v="1"/>
    <m/>
    <m/>
    <x v="0"/>
    <x v="1"/>
    <s v="B3 Stavebná rekonštrukcia priestorov"/>
    <s v="08 Realizované"/>
    <s v="štátny rozpočet"/>
    <s v="08S0106 Múzeá a galérie "/>
    <s v="ano"/>
    <n v="1"/>
    <n v="404805"/>
    <n v="20000"/>
    <n v="0"/>
    <n v="312067"/>
    <n v="0"/>
    <n v="0"/>
    <n v="0"/>
    <n v="0"/>
    <n v="0"/>
    <n v="0"/>
    <n v="0"/>
    <n v="0"/>
    <s v="-"/>
    <n v="0"/>
    <n v="0"/>
    <n v="0"/>
    <n v="0"/>
    <n v="0"/>
    <n v="0"/>
    <n v="0"/>
    <n v="0"/>
    <n v="0"/>
    <n v="0"/>
    <n v="0"/>
    <s v="STM-Múzeum letectva v Košiciach vybuduje relevantný vstup do múzea určený návštevníkom. Od otvorenia pobočky v roku 2002 je používaný aj pre návštevnícku prevádzku tzv. technologický vstup do objektu.Celkové architektonické riešenie a realizácia vstupu do areálu Múzea letectva, zahŕňajúce vyriešenie priestorov prvého kontaktu s návštevníkom, zázemia pre návštevníkov i personál, zásadné zlepšenie fyzickej i mentálnej dostupnosti (parkovacie plochy, oddychová zóna, bezbariérovosť), ako aj bezpečnosti a ochrany exteriérovo vystavených zbierkových predmetov vo vstupnej časti múzea (prestrešenie exponátov). Realizáciou sa dosiahne rekonštrukcia časti 1 stavebného objektu - t. č. nevyužívané priestory z dôvodu ich havarijného stavu.Oprava vonkajších omietok, strešnej krytiny, objektu administratívnej budovy v STM-Múzeu letectva v Košiciach.   V riešení  je zámena pozemkov pre daný projekt. Je ukonačený výber VO na spracovateľa PD- rekonštrukcie budovy vstupu. Prebieha VS na spracovanie PD prístreškov pre lietadlá. "/>
    <n v="0"/>
    <n v="0"/>
    <s v="B3"/>
    <n v="7"/>
    <n v="0"/>
    <n v="1"/>
    <n v="1"/>
    <n v="1"/>
    <n v="1"/>
    <n v="1"/>
    <n v="1"/>
    <n v="0"/>
    <n v="1"/>
    <n v="0"/>
    <n v="0"/>
    <n v="1"/>
    <n v="1"/>
    <n v="0"/>
    <n v="0"/>
    <n v="0"/>
    <n v="0"/>
    <n v="31206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x v="413"/>
  </r>
  <r>
    <s v="STM"/>
    <s v="Slovenské technické múzeum"/>
    <x v="515"/>
    <s v="R"/>
    <s v="Sanácia objektu administratívnej budovy  v Múzeu letectva v Košiciach"/>
    <s v="Rekonštrukcia administratívnej budovy v Múzeu Letectva"/>
    <s v="Rekonštrukciu objekt administratívnej budovy letectva spevníme praskliny na budove a následne oprava plášťa budovy a omietnutie. Budova bude z dolnej časti zateplená. V prípade nerealizovania IA môže dosť k degradácii budovy ako i narušeniu statiky. Účelom je zachovať funkčnosť AB. "/>
    <s v="N/A"/>
    <m/>
    <n v="40"/>
    <x v="0"/>
    <m/>
    <m/>
    <x v="0"/>
    <x v="1"/>
    <s v="B3 Stavebná rekonštrukcia priestorov"/>
    <s v="08 Realizované"/>
    <s v="štátny rozpočet"/>
    <s v="08S0106 Múzeá a galérie "/>
    <s v="áno"/>
    <n v="1"/>
    <n v="19881"/>
    <n v="0"/>
    <n v="0"/>
    <n v="19981"/>
    <n v="0"/>
    <n v="0"/>
    <n v="0"/>
    <n v="0"/>
    <n v="0"/>
    <n v="0"/>
    <n v="0"/>
    <n v="0"/>
    <s v="-"/>
    <n v="0"/>
    <n v="0"/>
    <n v="0"/>
    <n v="0"/>
    <n v="0"/>
    <n v="0"/>
    <n v="0"/>
    <n v="0"/>
    <n v="0"/>
    <n v="0"/>
    <n v="0"/>
    <s v="Oprava zleho stavu budovy, vznikajú trhliny, je potrebné spevnenie budovy a následna sanácia opláštenia budovy ako aj ošenitrenia okien. Je vyhlásená VO na stavebné práce. "/>
    <n v="1"/>
    <n v="0"/>
    <s v="B3"/>
    <n v="7"/>
    <n v="0"/>
    <n v="1"/>
    <n v="1"/>
    <n v="1"/>
    <n v="1"/>
    <n v="1"/>
    <n v="1"/>
    <n v="0"/>
    <n v="1"/>
    <n v="0"/>
    <n v="0"/>
    <n v="1"/>
    <n v="0"/>
    <n v="1"/>
    <n v="1"/>
    <n v="0"/>
    <n v="0"/>
    <n v="1998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x v="413"/>
  </r>
  <r>
    <s v="SÚH"/>
    <s v="Slovenská ústredná hvezdáreň Hurbanovo"/>
    <x v="516"/>
    <s v="R"/>
    <s v="Nákup osobného automobiliu v sume 24 000 eur"/>
    <m/>
    <m/>
    <s v="N/A"/>
    <m/>
    <n v="10"/>
    <x v="2"/>
    <m/>
    <m/>
    <x v="0"/>
    <x v="0"/>
    <s v="C90 Dopravné prostriedky"/>
    <s v="08 Realizované"/>
    <s v="štátny rozpočet"/>
    <s v="doplní investor (vysvetlivky a rady)"/>
    <s v="áno"/>
    <n v="1"/>
    <n v="24000"/>
    <n v="0"/>
    <n v="24000"/>
    <n v="0"/>
    <n v="0"/>
    <n v="0"/>
    <n v="0"/>
    <n v="0"/>
    <n v="0"/>
    <n v="0"/>
    <n v="0"/>
    <n v="0"/>
    <s v="-"/>
    <n v="0"/>
    <n v="0"/>
    <n v="0"/>
    <n v="0"/>
    <n v="0"/>
    <n v="0"/>
    <n v="0"/>
    <n v="0"/>
    <n v="0"/>
    <n v="0"/>
    <n v="0"/>
    <m/>
    <n v="1"/>
    <n v="0"/>
    <s v="C90"/>
    <n v="7"/>
    <n v="1"/>
    <n v="1"/>
    <n v="1"/>
    <n v="1"/>
    <n v="0"/>
    <n v="1"/>
    <n v="1"/>
    <n v="0"/>
    <n v="1"/>
    <n v="0"/>
    <n v="0"/>
    <n v="1"/>
    <n v="0"/>
    <n v="1"/>
    <n v="1"/>
    <n v="0"/>
    <n v="2400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x v="413"/>
  </r>
  <r>
    <s v="ŠO "/>
    <s v="Štátna opera "/>
    <x v="517"/>
    <s v="R"/>
    <s v="Optimalizácia vetrania a chladenia budovy "/>
    <s v="Projekt „OPTIMALIZÁCIA VETRANIA, CHLADENIA A DEZINFEKCIA V BUDOVE ŠTÁTNEJ OPERY V BANSKEJ BYSTRICI“ zabezpečí spoľahlivý systém vetrania a chladenia problémových miestností v budove Štátnej opery v Banskej Bystrici."/>
    <s v="Cieľom optimalizácie vetrania a chladenia je zabezpečiť tepelnú pohodu a prívod čerstvého vzduchu."/>
    <s v="N/A"/>
    <s v="Zriaďovacia listina ŠO, Čl. I, bod 2 k; Zákon č. 278/1993 Z. z. o správe majetku štátu, §3 ods. 2"/>
    <n v="40"/>
    <x v="0"/>
    <m/>
    <m/>
    <x v="0"/>
    <x v="1"/>
    <s v="B3 Stavebná rekonštrukcia priestorov"/>
    <s v="08 Realizované"/>
    <s v="štátny rozpočet"/>
    <s v="08S0101"/>
    <s v="áno"/>
    <n v="1"/>
    <n v="75359.049999999988"/>
    <n v="0"/>
    <n v="75359.049999999988"/>
    <n v="0"/>
    <n v="0"/>
    <n v="0"/>
    <n v="0"/>
    <n v="0"/>
    <n v="0"/>
    <n v="0"/>
    <n v="0"/>
    <n v="0"/>
    <s v="-"/>
    <n v="132"/>
    <n v="132"/>
    <n v="0"/>
    <n v="0"/>
    <n v="0"/>
    <n v="0"/>
    <n v="0"/>
    <n v="0"/>
    <n v="0"/>
    <n v="0"/>
    <n v="0"/>
    <s v="Zaškolenie obsluhy a zamestnancov."/>
    <n v="1"/>
    <n v="0"/>
    <s v="B3"/>
    <n v="9"/>
    <n v="1"/>
    <n v="1"/>
    <n v="1"/>
    <n v="1"/>
    <n v="1"/>
    <n v="1"/>
    <n v="1"/>
    <n v="0"/>
    <n v="1"/>
    <n v="0"/>
    <n v="0"/>
    <n v="1"/>
    <n v="1"/>
    <n v="1"/>
    <n v="1"/>
    <n v="0"/>
    <n v="75491.04999999998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x v="413"/>
  </r>
  <r>
    <s v="ŠO "/>
    <s v="Štátna opera "/>
    <x v="518"/>
    <s v="R"/>
    <s v="Dezinfekčné zariadenia"/>
    <s v="Dezinfekčné prístroje simulujú prírodnú ionizáciu, aktivujú proces samočistenia a dezinfekcie vzduchu. Ich použitím sa získa čistý a svieži vzduch bez choroboplodných zárodkov a zápachu."/>
    <s v="Ochrana zamestnancov a návštevníkov proti ochoreniu COVID-19."/>
    <s v="N/A"/>
    <s v="Zákon č. 124/2006 Z.z. o bezpečnosti a ochrane zdravia pri práci, §5 "/>
    <n v="10"/>
    <x v="0"/>
    <m/>
    <m/>
    <x v="0"/>
    <x v="0"/>
    <s v="C7 Zabezpečovacia technika"/>
    <s v="08 Realizované"/>
    <s v="štátny rozpočet"/>
    <s v="08S0101"/>
    <s v="áno"/>
    <n v="1"/>
    <n v="18265.080000000002"/>
    <n v="0"/>
    <n v="18265.080000000002"/>
    <n v="0"/>
    <n v="0"/>
    <n v="0"/>
    <n v="0"/>
    <n v="0"/>
    <n v="0"/>
    <n v="0"/>
    <n v="0"/>
    <n v="0"/>
    <s v="-"/>
    <n v="0"/>
    <n v="0"/>
    <n v="0"/>
    <n v="0"/>
    <n v="0"/>
    <n v="0"/>
    <n v="0"/>
    <n v="0"/>
    <n v="0"/>
    <n v="0"/>
    <n v="0"/>
    <m/>
    <n v="1"/>
    <n v="0"/>
    <s v="C7"/>
    <n v="9"/>
    <n v="1"/>
    <n v="1"/>
    <n v="1"/>
    <n v="1"/>
    <n v="1"/>
    <n v="1"/>
    <n v="1"/>
    <n v="0"/>
    <n v="1"/>
    <n v="0"/>
    <n v="0"/>
    <n v="1"/>
    <n v="1"/>
    <n v="1"/>
    <n v="1"/>
    <n v="0"/>
    <n v="18265.08000000000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x v="413"/>
  </r>
  <r>
    <s v="ŠO "/>
    <s v="Štátna opera "/>
    <x v="519"/>
    <s v="R"/>
    <s v="Doplnenie prepäťovej ochrany v rozvádzači RM 5.1 VZT na piatom poschodí"/>
    <s v="Prepäťová ochrana je nepostrádateľné zariadenie na ochranu  elektrických zariadení pred bleskom a výkyvmi napätia v sieti."/>
    <s v="Hlavným cieľom doplnenia prepäťovej ochrany je zabezpečiť ochranu telesa budovy pred priamymi údermi blesku a v konečnom dôsledku chrániť zariadenie znížením zvyškového prepäťového napätia, aby nárazová energia nepoškodila elektrické zariadenia."/>
    <s v="N/A"/>
    <s v="Zriaďovacia listina ŠO, Čl. I, bod 2 k; Zákon č. 278/1993 Z.z. o správe majetku štátu, čl. I § 3, bod 2"/>
    <n v="10"/>
    <x v="0"/>
    <m/>
    <m/>
    <x v="0"/>
    <x v="0"/>
    <s v="C7 Zabezpečovacia technika"/>
    <s v="08 Realizované"/>
    <s v="štátny rozpočet"/>
    <s v="08S0101"/>
    <s v="áno"/>
    <n v="1"/>
    <n v="2585"/>
    <n v="0"/>
    <n v="0"/>
    <n v="2585"/>
    <n v="0"/>
    <n v="0"/>
    <n v="0"/>
    <n v="0"/>
    <n v="0"/>
    <n v="0"/>
    <n v="0"/>
    <n v="0"/>
    <s v="-"/>
    <n v="0"/>
    <n v="0"/>
    <n v="0"/>
    <n v="0"/>
    <n v="0"/>
    <n v="0"/>
    <n v="0"/>
    <n v="0"/>
    <n v="0"/>
    <n v="0"/>
    <n v="0"/>
    <m/>
    <n v="1"/>
    <n v="0"/>
    <s v="C7"/>
    <n v="9"/>
    <n v="1"/>
    <n v="1"/>
    <n v="1"/>
    <n v="1"/>
    <n v="1"/>
    <n v="1"/>
    <n v="1"/>
    <n v="0"/>
    <n v="1"/>
    <n v="0"/>
    <n v="0"/>
    <n v="1"/>
    <n v="1"/>
    <n v="1"/>
    <n v="1"/>
    <n v="0"/>
    <n v="0"/>
    <n v="258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x v="413"/>
  </r>
  <r>
    <s v="TASR"/>
    <s v="Tlačová agentúra Slovenskej republiky"/>
    <x v="520"/>
    <n v="1"/>
    <s v="Redakčný systém novej generácie"/>
    <s v=" Redakčný systém novej generácie má pokryť kompletný workflow práce so správami - od ich vytvorenia alebo prevzatia, cez všetky kroky redakčnej práce až po sprístupnenie odberateľom rôznymi komunikačnými kanálmi. Ide o základný výrobný nástroj TASR pre plnenie úloh vo verejnem záujem. "/>
    <s v="Odstránenie závislosti TASR od systému s vysokým rizikom fatálneho zlyhania.  Systém je z roku 1994 a jeho kompatibilita vyžaduje degradáciu novších systémov (osobných počítačov).                                               "/>
    <s v="N/A"/>
    <s v="Zákon č. 385/2008 Z.z. o Tlačovej agentúre Slovenskej republiky, §3 ods. 5"/>
    <n v="5"/>
    <x v="3"/>
    <s v="doplní investor (vysvetlivky a rady)"/>
    <s v="doplní investor (vysvetlivky a rady)"/>
    <x v="0"/>
    <x v="3"/>
    <s v="D2 Zhodnotenie existujúceho špeciálneho HW/SW"/>
    <s v="02 Analýza / podkladová štúdia k investičnému zámeru"/>
    <s v="štátny rozpočet"/>
    <s v="doplní investor (vysvetlivky a rady)"/>
    <s v="nie"/>
    <n v="1"/>
    <n v="867379"/>
    <n v="0"/>
    <n v="0"/>
    <n v="867379"/>
    <n v="0"/>
    <n v="0"/>
    <n v="0"/>
    <n v="0"/>
    <n v="0"/>
    <n v="0"/>
    <n v="0"/>
    <n v="0"/>
    <s v="Bežné výdavky súvisia s údržbou SW, supportom k licenciám, školeniami, nákladmi na priestory a energie a personálnymi nákladmi."/>
    <n v="54999"/>
    <n v="0"/>
    <n v="54999"/>
    <n v="0"/>
    <n v="0"/>
    <n v="0"/>
    <n v="0"/>
    <n v="0"/>
    <n v="0"/>
    <n v="0"/>
    <n v="0"/>
    <s v="TASR nemá žiadne investičné zámery, keďže TASR nedostala kapitálové prostriedky na Redakčný systém novej generácie, o ktoré opakovane žiadala. Napriek tomu, že ide havarijný stav, boli požiadavky TASR zamietnuté. TASR predložila tak štúdiu uskutočniteľnosti ako aj súhlasné stanovisko Úradu podpredsedu vlády pre informatizáciu. Posledné zamietavé stanovisko máme z MK SR zo dňa 2.9. 2020.                                                                   "/>
    <n v="0"/>
    <n v="0"/>
    <s v="D2"/>
    <n v="9"/>
    <n v="1"/>
    <n v="1"/>
    <n v="1"/>
    <n v="1"/>
    <n v="1"/>
    <n v="1"/>
    <n v="1"/>
    <n v="0"/>
    <n v="1"/>
    <n v="0"/>
    <n v="0"/>
    <n v="1"/>
    <n v="1"/>
    <n v="1"/>
    <n v="0"/>
    <n v="1"/>
    <n v="0"/>
    <n v="922378"/>
    <n v="0"/>
    <n v="0"/>
    <n v="0"/>
    <n v="0"/>
    <n v="0"/>
    <n v="0"/>
    <n v="0"/>
    <n v="0"/>
    <n v="0"/>
    <n v="0"/>
    <n v="0"/>
    <n v="0"/>
    <n v="0"/>
    <n v="0"/>
    <n v="0"/>
    <n v="0"/>
    <n v="0"/>
    <n v="0"/>
    <n v="0"/>
    <n v="0"/>
    <n v="0"/>
    <n v="0"/>
    <n v="0"/>
    <n v="0"/>
    <n v="0"/>
    <n v="0"/>
    <n v="0"/>
    <n v="0"/>
    <n v="0"/>
    <n v="0"/>
    <n v="0"/>
    <n v="0"/>
    <n v="0"/>
    <n v="0"/>
    <n v="0"/>
    <n v="0"/>
    <n v="0"/>
    <n v="0"/>
    <n v="0"/>
    <n v="0"/>
    <n v="0"/>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n v="0"/>
    <n v="0"/>
    <n v="0"/>
    <n v="0"/>
    <n v="0"/>
    <n v="0"/>
    <n v="0"/>
    <n v="0"/>
    <n v="0"/>
    <n v="0"/>
    <n v="0"/>
    <n v="0"/>
    <n v="0"/>
    <n v="0"/>
    <n v="0"/>
    <n v="0"/>
    <n v="0"/>
    <n v="0"/>
    <n v="0"/>
    <n v="0"/>
    <n v="0"/>
    <n v="0"/>
    <n v="0"/>
    <n v="0"/>
    <n v="0"/>
    <n v="0"/>
    <n v="0"/>
    <n v="0"/>
    <n v="0"/>
    <n v="0"/>
    <n v="0"/>
    <n v="0"/>
    <n v="0"/>
    <n v="0"/>
    <n v="0"/>
    <n v="0"/>
    <n v="0"/>
    <n v="0"/>
    <n v="0"/>
    <n v="0"/>
    <e v="#VALUE!"/>
    <e v="#VALUE!"/>
    <e v="#VALUE!"/>
    <e v="#VALUE!"/>
    <e v="#VALUE!"/>
    <e v="#VALUE!"/>
    <e v="#VALUE!"/>
    <e v="#VALUE!"/>
    <e v="#VALUE!"/>
    <e v="#VALUE!"/>
    <e v="#VALUE!"/>
    <e v="#VALUE!"/>
    <e v="#VALUE!"/>
    <e v="#VALUE!"/>
    <e v="#VALUE!"/>
    <e v="#VALUE!"/>
    <e v="#VALUE!"/>
    <e v="#VALUE!"/>
    <e v="#VALUE!"/>
    <e v="#VALUE!"/>
    <e v="#VALUE!"/>
    <e v="#VALUE!"/>
    <e v="#VALUE!"/>
    <e v="#VALUE!"/>
    <e v="#VALUE!"/>
    <e v="#VALUE!"/>
    <e v="#VALUE!"/>
    <e v="#VALUE!"/>
    <e v="#VALUE!"/>
    <e v="#VALUE!"/>
    <e v="#VALUE!"/>
    <e v="#VALUE!"/>
    <e v="#VALUE!"/>
    <e v="#VALUE!"/>
    <e v="#VALUE!"/>
    <e v="#VALUE!"/>
    <e v="#VALUE!"/>
    <e v="#VALUE!"/>
    <e v="#VALUE!"/>
    <e v="#VALUE!"/>
    <n v="0"/>
    <e v="#VALUE!"/>
    <x v="413"/>
  </r>
  <r>
    <s v="TASR"/>
    <s v="Tlačová agentúra Slovenskej republiky"/>
    <x v="521"/>
    <n v="2"/>
    <s v="Projekt kybernetickej bezpečnosti"/>
    <s v="Zabezpečenie kybernetickej bezpečnosti"/>
    <s v="Implementovanie účinných opatrení na vytvorenie bezpečného prostredia informačných systémov. TASR bola zaradená do registra prevádzkovateľov základných služieb podľa zákona o kybernetickej bezpečnosti a je povinná splniť parametre pre zákonný audit do novembra 2021."/>
    <s v="N/A"/>
    <s v="Zákon č. 69/2018 Z.z. o kybernetickej bezpečnosti, §3 ods. 2"/>
    <n v="5"/>
    <x v="0"/>
    <s v="doplní investor (vysvetlivky a rady)"/>
    <s v="doplní investor (vysvetlivky a rady)"/>
    <x v="0"/>
    <x v="3"/>
    <s v="D2 Zhodnotenie existujúceho špeciálneho HW/SW"/>
    <s v="01 Investičný zámer"/>
    <s v="štátny rozpočet"/>
    <s v="doplní investor (vysvetlivky a rady)"/>
    <s v="nie"/>
    <n v="1"/>
    <n v="105000"/>
    <n v="0"/>
    <n v="0"/>
    <n v="105000"/>
    <n v="0"/>
    <n v="0"/>
    <n v="0"/>
    <n v="0"/>
    <n v="0"/>
    <n v="0"/>
    <n v="0"/>
    <n v="0"/>
    <s v="-"/>
    <n v="0"/>
    <n v="0"/>
    <n v="0"/>
    <n v="0"/>
    <n v="0"/>
    <n v="0"/>
    <n v="0"/>
    <n v="0"/>
    <n v="0"/>
    <n v="0"/>
    <n v="0"/>
    <m/>
    <n v="0"/>
    <n v="0"/>
    <s v="D2"/>
    <n v="9"/>
    <n v="1"/>
    <n v="1"/>
    <n v="1"/>
    <n v="1"/>
    <n v="1"/>
    <n v="1"/>
    <n v="1"/>
    <n v="0"/>
    <n v="1"/>
    <n v="0"/>
    <n v="0"/>
    <n v="1"/>
    <n v="1"/>
    <n v="1"/>
    <n v="0"/>
    <n v="1"/>
    <n v="0"/>
    <n v="105000"/>
    <n v="0"/>
    <n v="0"/>
    <n v="0"/>
    <n v="0"/>
    <n v="0"/>
    <n v="0"/>
    <n v="0"/>
    <n v="0"/>
    <n v="0"/>
    <n v="0"/>
    <n v="0"/>
    <n v="0"/>
    <n v="0"/>
    <n v="0"/>
    <n v="0"/>
    <n v="0"/>
    <n v="0"/>
    <n v="0"/>
    <n v="0"/>
    <n v="0"/>
    <n v="0"/>
    <n v="0"/>
    <n v="0"/>
    <n v="0"/>
    <n v="0"/>
    <n v="0"/>
    <n v="0"/>
    <n v="0"/>
    <n v="0"/>
    <n v="0"/>
    <n v="0"/>
    <n v="0"/>
    <n v="0"/>
    <n v="0"/>
    <n v="0"/>
    <n v="0"/>
    <n v="0"/>
    <n v="0"/>
    <n v="0"/>
    <n v="0"/>
    <n v="0"/>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n v="0"/>
    <n v="0"/>
    <n v="0"/>
    <n v="0"/>
    <n v="0"/>
    <n v="0"/>
    <n v="0"/>
    <n v="0"/>
    <n v="0"/>
    <n v="0"/>
    <n v="0"/>
    <n v="0"/>
    <n v="0"/>
    <n v="0"/>
    <n v="0"/>
    <n v="0"/>
    <n v="0"/>
    <n v="0"/>
    <n v="0"/>
    <n v="0"/>
    <n v="0"/>
    <n v="0"/>
    <n v="0"/>
    <n v="0"/>
    <n v="0"/>
    <n v="0"/>
    <n v="0"/>
    <n v="0"/>
    <n v="0"/>
    <n v="0"/>
    <n v="0"/>
    <n v="0"/>
    <n v="0"/>
    <n v="0"/>
    <n v="0"/>
    <n v="0"/>
    <n v="0"/>
    <n v="0"/>
    <n v="0"/>
    <n v="0"/>
    <e v="#VALUE!"/>
    <e v="#VALUE!"/>
    <e v="#VALUE!"/>
    <e v="#VALUE!"/>
    <e v="#VALUE!"/>
    <e v="#VALUE!"/>
    <e v="#VALUE!"/>
    <e v="#VALUE!"/>
    <e v="#VALUE!"/>
    <e v="#VALUE!"/>
    <e v="#VALUE!"/>
    <e v="#VALUE!"/>
    <e v="#VALUE!"/>
    <e v="#VALUE!"/>
    <e v="#VALUE!"/>
    <e v="#VALUE!"/>
    <e v="#VALUE!"/>
    <e v="#VALUE!"/>
    <e v="#VALUE!"/>
    <e v="#VALUE!"/>
    <e v="#VALUE!"/>
    <e v="#VALUE!"/>
    <e v="#VALUE!"/>
    <e v="#VALUE!"/>
    <e v="#VALUE!"/>
    <e v="#VALUE!"/>
    <e v="#VALUE!"/>
    <e v="#VALUE!"/>
    <e v="#VALUE!"/>
    <e v="#VALUE!"/>
    <e v="#VALUE!"/>
    <e v="#VALUE!"/>
    <e v="#VALUE!"/>
    <e v="#VALUE!"/>
    <e v="#VALUE!"/>
    <e v="#VALUE!"/>
    <e v="#VALUE!"/>
    <e v="#VALUE!"/>
    <e v="#VALUE!"/>
    <e v="#VALUE!"/>
    <n v="0"/>
    <e v="#VALUE!"/>
    <x v="413"/>
  </r>
  <r>
    <s v="TASR"/>
    <s v="Tlačová agentúra Slovenskej republiky"/>
    <x v="522"/>
    <n v="3"/>
    <s v="Systém na správu fotografií a budovanie fotoarchívu"/>
    <s v="Systém by zjednotil všetky fotoarchívy TASR a pokryl by workflow obrazovej redakcie. Systém poslúži aj na efektívnejšiu implementáciu fotoarchívu do redakčného systému novej generácie."/>
    <s v="Výmena zastaralého systému spracovania fotografií a zjednotenie fotoarchívov TASR. Výrazné zvýšenie možností a komfortu pre využívanie unikátnych archívov TASR. "/>
    <s v="N/A"/>
    <s v="Zákon č. 385/2008 Z.z. o Tlačovej agentúre Slovenskej republiky, §3 ods. 5"/>
    <n v="5"/>
    <x v="3"/>
    <s v="doplní investor (vysvetlivky a rady)"/>
    <s v="doplní investor (vysvetlivky a rady)"/>
    <x v="0"/>
    <x v="3"/>
    <s v="D3 Obstaranie novej IT funkcionality"/>
    <s v="01 Investičný zámer"/>
    <s v="štátny rozpočet"/>
    <s v="doplní investor (vysvetlivky a rady)"/>
    <s v="áno"/>
    <n v="1"/>
    <n v="89250"/>
    <n v="0"/>
    <n v="0"/>
    <n v="89250"/>
    <n v="0"/>
    <n v="0"/>
    <n v="0"/>
    <n v="0"/>
    <n v="0"/>
    <n v="0"/>
    <n v="0"/>
    <n v="0"/>
    <s v="-"/>
    <n v="0"/>
    <n v="0"/>
    <n v="0"/>
    <n v="0"/>
    <n v="0"/>
    <n v="0"/>
    <n v="0"/>
    <n v="0"/>
    <n v="0"/>
    <n v="0"/>
    <n v="0"/>
    <m/>
    <n v="1"/>
    <n v="0"/>
    <s v="D3"/>
    <n v="8"/>
    <n v="1"/>
    <n v="1"/>
    <n v="1"/>
    <n v="1"/>
    <n v="1"/>
    <n v="1"/>
    <n v="1"/>
    <n v="0"/>
    <n v="1"/>
    <n v="0"/>
    <n v="0"/>
    <n v="1"/>
    <n v="1"/>
    <n v="0"/>
    <n v="0"/>
    <n v="0"/>
    <n v="0"/>
    <n v="89250"/>
    <n v="0"/>
    <n v="0"/>
    <n v="0"/>
    <n v="0"/>
    <n v="0"/>
    <n v="0"/>
    <n v="0"/>
    <n v="0"/>
    <n v="0"/>
    <n v="0"/>
    <n v="0"/>
    <n v="0"/>
    <n v="0"/>
    <n v="0"/>
    <n v="0"/>
    <n v="0"/>
    <n v="0"/>
    <n v="0"/>
    <n v="0"/>
    <n v="0"/>
    <n v="0"/>
    <n v="0"/>
    <n v="0"/>
    <n v="0"/>
    <n v="0"/>
    <n v="0"/>
    <n v="0"/>
    <n v="0"/>
    <n v="0"/>
    <n v="0"/>
    <n v="0"/>
    <n v="0"/>
    <n v="0"/>
    <n v="0"/>
    <n v="0"/>
    <n v="0"/>
    <n v="0"/>
    <n v="0"/>
    <n v="0"/>
    <n v="0"/>
    <n v="0"/>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n v="0"/>
    <n v="0"/>
    <n v="0"/>
    <n v="0"/>
    <n v="0"/>
    <n v="0"/>
    <n v="0"/>
    <n v="0"/>
    <n v="0"/>
    <n v="0"/>
    <n v="0"/>
    <n v="0"/>
    <n v="0"/>
    <n v="0"/>
    <n v="0"/>
    <n v="0"/>
    <n v="0"/>
    <n v="0"/>
    <n v="0"/>
    <n v="0"/>
    <n v="0"/>
    <n v="0"/>
    <n v="0"/>
    <n v="0"/>
    <n v="0"/>
    <n v="0"/>
    <n v="0"/>
    <n v="0"/>
    <n v="0"/>
    <n v="0"/>
    <n v="0"/>
    <n v="0"/>
    <n v="0"/>
    <n v="0"/>
    <n v="0"/>
    <n v="0"/>
    <n v="0"/>
    <n v="0"/>
    <n v="0"/>
    <n v="0"/>
    <e v="#VALUE!"/>
    <e v="#VALUE!"/>
    <e v="#VALUE!"/>
    <e v="#VALUE!"/>
    <e v="#VALUE!"/>
    <e v="#VALUE!"/>
    <e v="#VALUE!"/>
    <e v="#VALUE!"/>
    <e v="#VALUE!"/>
    <e v="#VALUE!"/>
    <e v="#VALUE!"/>
    <e v="#VALUE!"/>
    <e v="#VALUE!"/>
    <e v="#VALUE!"/>
    <e v="#VALUE!"/>
    <e v="#VALUE!"/>
    <e v="#VALUE!"/>
    <e v="#VALUE!"/>
    <e v="#VALUE!"/>
    <e v="#VALUE!"/>
    <e v="#VALUE!"/>
    <e v="#VALUE!"/>
    <e v="#VALUE!"/>
    <e v="#VALUE!"/>
    <e v="#VALUE!"/>
    <e v="#VALUE!"/>
    <e v="#VALUE!"/>
    <e v="#VALUE!"/>
    <e v="#VALUE!"/>
    <e v="#VALUE!"/>
    <e v="#VALUE!"/>
    <e v="#VALUE!"/>
    <e v="#VALUE!"/>
    <e v="#VALUE!"/>
    <e v="#VALUE!"/>
    <e v="#VALUE!"/>
    <e v="#VALUE!"/>
    <e v="#VALUE!"/>
    <e v="#VALUE!"/>
    <e v="#VALUE!"/>
    <n v="0"/>
    <e v="#VALUE!"/>
    <x v="413"/>
  </r>
  <r>
    <s v="TASR"/>
    <s v="Tlačová agentúra Slovenskej republiky"/>
    <x v="523"/>
    <n v="4"/>
    <s v="Fototechnika"/>
    <s v="Nákup novej fototechniky - 9 setov fotoaparátu s príslušenstvom a objektívmi."/>
    <s v="Obnova zastaralých fotoaparátov, objektívov a videokamier. Ide o základné výrobné nástroje pre plnenie úloh vo verejnom záujme, ktorých životnosť je meraná počtom snímkov a dynamickým vývojom technológií. "/>
    <s v="N/A"/>
    <s v="Zákon č. 385/2008 Z.z. o Tlačovej agentúre Slovenskej republiky, §3 ods. 5"/>
    <n v="5"/>
    <x v="3"/>
    <s v="doplní investor (vysvetlivky a rady)"/>
    <s v="doplní investor (vysvetlivky a rady)"/>
    <x v="2"/>
    <x v="0"/>
    <s v="C4 Nahrávacia a vysielacia technika"/>
    <s v="01 Investičný zámer"/>
    <s v="štátny rozpočet"/>
    <s v="doplní investor (vysvetlivky a rady)"/>
    <s v="nie"/>
    <n v="1"/>
    <n v="231000"/>
    <n v="0"/>
    <n v="0"/>
    <n v="115500"/>
    <n v="0"/>
    <n v="0"/>
    <n v="0"/>
    <n v="115500"/>
    <n v="0"/>
    <n v="0"/>
    <n v="0"/>
    <n v="0"/>
    <s v="-"/>
    <n v="0"/>
    <n v="0"/>
    <n v="0"/>
    <n v="0"/>
    <n v="0"/>
    <n v="0"/>
    <n v="0"/>
    <n v="0"/>
    <n v="0"/>
    <n v="0"/>
    <n v="0"/>
    <m/>
    <n v="0"/>
    <n v="0"/>
    <s v="C4"/>
    <n v="9"/>
    <n v="1"/>
    <n v="1"/>
    <n v="1"/>
    <n v="1"/>
    <n v="1"/>
    <n v="1"/>
    <n v="1"/>
    <n v="0"/>
    <n v="1"/>
    <n v="0"/>
    <n v="1"/>
    <n v="0"/>
    <n v="1"/>
    <n v="1"/>
    <n v="0"/>
    <n v="1"/>
    <n v="0"/>
    <n v="115500"/>
    <n v="0"/>
    <n v="0"/>
    <n v="0"/>
    <n v="115500"/>
    <n v="0"/>
    <n v="0"/>
    <n v="0"/>
    <n v="0"/>
    <n v="0"/>
    <n v="0"/>
    <n v="0"/>
    <n v="0"/>
    <n v="0"/>
    <n v="0"/>
    <n v="0"/>
    <n v="0"/>
    <n v="0"/>
    <n v="0"/>
    <n v="0"/>
    <n v="0"/>
    <n v="0"/>
    <n v="0"/>
    <n v="0"/>
    <n v="0"/>
    <n v="0"/>
    <n v="0"/>
    <n v="0"/>
    <n v="0"/>
    <n v="0"/>
    <n v="0"/>
    <n v="0"/>
    <n v="0"/>
    <n v="0"/>
    <n v="0"/>
    <n v="0"/>
    <n v="0"/>
    <n v="0"/>
    <n v="0"/>
    <n v="0"/>
    <n v="0"/>
    <n v="0"/>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n v="0"/>
    <n v="0"/>
    <n v="0"/>
    <n v="90497.272227107009"/>
    <n v="0"/>
    <n v="0"/>
    <n v="0"/>
    <n v="0"/>
    <n v="0"/>
    <n v="0"/>
    <n v="0"/>
    <n v="0"/>
    <n v="0"/>
    <n v="0"/>
    <n v="0"/>
    <n v="0"/>
    <n v="0"/>
    <n v="0"/>
    <n v="0"/>
    <n v="0"/>
    <n v="0"/>
    <n v="0"/>
    <n v="0"/>
    <n v="0"/>
    <n v="0"/>
    <n v="0"/>
    <n v="0"/>
    <n v="0"/>
    <n v="0"/>
    <n v="0"/>
    <n v="0"/>
    <n v="0"/>
    <n v="0"/>
    <n v="0"/>
    <n v="0"/>
    <n v="0"/>
    <n v="0"/>
    <n v="0"/>
    <n v="0"/>
    <n v="0"/>
    <e v="#VALUE!"/>
    <e v="#VALUE!"/>
    <e v="#VALUE!"/>
    <e v="#VALUE!"/>
    <e v="#VALUE!"/>
    <e v="#VALUE!"/>
    <e v="#VALUE!"/>
    <e v="#VALUE!"/>
    <e v="#VALUE!"/>
    <e v="#VALUE!"/>
    <e v="#VALUE!"/>
    <e v="#VALUE!"/>
    <e v="#VALUE!"/>
    <e v="#VALUE!"/>
    <e v="#VALUE!"/>
    <e v="#VALUE!"/>
    <e v="#VALUE!"/>
    <e v="#VALUE!"/>
    <e v="#VALUE!"/>
    <e v="#VALUE!"/>
    <e v="#VALUE!"/>
    <e v="#VALUE!"/>
    <e v="#VALUE!"/>
    <e v="#VALUE!"/>
    <e v="#VALUE!"/>
    <e v="#VALUE!"/>
    <e v="#VALUE!"/>
    <e v="#VALUE!"/>
    <e v="#VALUE!"/>
    <e v="#VALUE!"/>
    <e v="#VALUE!"/>
    <e v="#VALUE!"/>
    <e v="#VALUE!"/>
    <e v="#VALUE!"/>
    <e v="#VALUE!"/>
    <e v="#VALUE!"/>
    <e v="#VALUE!"/>
    <e v="#VALUE!"/>
    <e v="#VALUE!"/>
    <e v="#VALUE!"/>
    <n v="90497.272227107009"/>
    <e v="#VALUE!"/>
    <x v="413"/>
  </r>
  <r>
    <s v="TASR"/>
    <s v="Tlačová agentúra Slovenskej republiky"/>
    <x v="524"/>
    <n v="5"/>
    <s v="Obnova serverovej techniky"/>
    <s v="Obnova zastaraného hardvéru existujúcich a budúcich informačných systémov TASR. Systém postavený na troch serveroch v cluster móde, bežiacich na virtualizačnom systéme umožňujúcom použitie vMotion technológie s produkčným a záložným diskovým poľom."/>
    <s v="Zabezpečenie kontinuity dodávania informácií vo verejnom záujme.Systém pre zhromažďovanie, uchovávanie a distribúciu informácií vo verejnom záujme v zmysle zákona. "/>
    <s v="N/A"/>
    <s v="Zákon č. 385/2008 Z.z. o Tlačovej agentúre Slovenskej republiky, §3 ods. 5"/>
    <n v="5"/>
    <x v="3"/>
    <s v="doplní investor (vysvetlivky a rady)"/>
    <s v="doplní investor (vysvetlivky a rady)"/>
    <x v="2"/>
    <x v="3"/>
    <s v="D1 Nákup štandardnej IT techniky"/>
    <s v="01 Investičný zámer"/>
    <s v="štátny rozpočet"/>
    <s v="doplní investor (vysvetlivky a rady)"/>
    <s v="nie"/>
    <n v="1"/>
    <n v="189000"/>
    <n v="0"/>
    <n v="0"/>
    <n v="94500"/>
    <n v="0"/>
    <n v="0"/>
    <n v="0"/>
    <n v="94500"/>
    <n v="0"/>
    <n v="0"/>
    <n v="0"/>
    <n v="0"/>
    <s v="-"/>
    <n v="0"/>
    <n v="0"/>
    <n v="0"/>
    <n v="0"/>
    <n v="0"/>
    <n v="0"/>
    <n v="0"/>
    <n v="0"/>
    <n v="0"/>
    <n v="0"/>
    <n v="0"/>
    <m/>
    <n v="0"/>
    <n v="0"/>
    <s v="D1"/>
    <n v="9"/>
    <n v="1"/>
    <n v="1"/>
    <n v="1"/>
    <n v="1"/>
    <n v="1"/>
    <n v="1"/>
    <n v="1"/>
    <n v="0"/>
    <n v="1"/>
    <n v="0"/>
    <n v="1"/>
    <n v="0"/>
    <n v="1"/>
    <n v="1"/>
    <n v="0"/>
    <n v="1"/>
    <n v="0"/>
    <n v="94500"/>
    <n v="0"/>
    <n v="0"/>
    <n v="0"/>
    <n v="94500"/>
    <n v="0"/>
    <n v="0"/>
    <n v="0"/>
    <n v="0"/>
    <n v="0"/>
    <n v="0"/>
    <n v="0"/>
    <n v="0"/>
    <n v="0"/>
    <n v="0"/>
    <n v="0"/>
    <n v="0"/>
    <n v="0"/>
    <n v="0"/>
    <n v="0"/>
    <n v="0"/>
    <n v="0"/>
    <n v="0"/>
    <n v="0"/>
    <n v="0"/>
    <n v="0"/>
    <n v="0"/>
    <n v="0"/>
    <n v="0"/>
    <n v="0"/>
    <n v="0"/>
    <n v="0"/>
    <n v="0"/>
    <n v="0"/>
    <n v="0"/>
    <n v="0"/>
    <n v="0"/>
    <n v="0"/>
    <n v="0"/>
    <n v="0"/>
    <n v="0"/>
    <n v="0"/>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n v="0"/>
    <n v="0"/>
    <n v="0"/>
    <n v="74043.222731269372"/>
    <n v="0"/>
    <n v="0"/>
    <n v="0"/>
    <n v="0"/>
    <n v="0"/>
    <n v="0"/>
    <n v="0"/>
    <n v="0"/>
    <n v="0"/>
    <n v="0"/>
    <n v="0"/>
    <n v="0"/>
    <n v="0"/>
    <n v="0"/>
    <n v="0"/>
    <n v="0"/>
    <n v="0"/>
    <n v="0"/>
    <n v="0"/>
    <n v="0"/>
    <n v="0"/>
    <n v="0"/>
    <n v="0"/>
    <n v="0"/>
    <n v="0"/>
    <n v="0"/>
    <n v="0"/>
    <n v="0"/>
    <n v="0"/>
    <n v="0"/>
    <n v="0"/>
    <n v="0"/>
    <n v="0"/>
    <n v="0"/>
    <n v="0"/>
    <n v="0"/>
    <e v="#VALUE!"/>
    <e v="#VALUE!"/>
    <e v="#VALUE!"/>
    <e v="#VALUE!"/>
    <e v="#VALUE!"/>
    <e v="#VALUE!"/>
    <e v="#VALUE!"/>
    <e v="#VALUE!"/>
    <e v="#VALUE!"/>
    <e v="#VALUE!"/>
    <e v="#VALUE!"/>
    <e v="#VALUE!"/>
    <e v="#VALUE!"/>
    <e v="#VALUE!"/>
    <e v="#VALUE!"/>
    <e v="#VALUE!"/>
    <e v="#VALUE!"/>
    <e v="#VALUE!"/>
    <e v="#VALUE!"/>
    <e v="#VALUE!"/>
    <e v="#VALUE!"/>
    <e v="#VALUE!"/>
    <e v="#VALUE!"/>
    <e v="#VALUE!"/>
    <e v="#VALUE!"/>
    <e v="#VALUE!"/>
    <e v="#VALUE!"/>
    <e v="#VALUE!"/>
    <e v="#VALUE!"/>
    <e v="#VALUE!"/>
    <e v="#VALUE!"/>
    <e v="#VALUE!"/>
    <e v="#VALUE!"/>
    <e v="#VALUE!"/>
    <e v="#VALUE!"/>
    <e v="#VALUE!"/>
    <e v="#VALUE!"/>
    <e v="#VALUE!"/>
    <e v="#VALUE!"/>
    <e v="#VALUE!"/>
    <n v="74043.222731269372"/>
    <e v="#VALUE!"/>
    <x v="413"/>
  </r>
  <r>
    <s v="TASR"/>
    <s v="Tlačová agentúra Slovenskej republiky"/>
    <x v="525"/>
    <n v="6"/>
    <s v="Obnova používateľských pracovných staníc"/>
    <s v="Nákup nových 100ks používateľských pracovných staníc (notebooky a personálne počítače)"/>
    <s v="Obnova zastaralých pracovných staníc.pre redaktorov v teréne v sídle TASR i v regiónoch a pre zahraničných spravodajcov v Bruseli a Budapešti. "/>
    <s v="N/A"/>
    <s v="Zákon č. 385/2008 Z.z. o Tlačovej agentúre Slovenskej republiky, §3 ods. 5"/>
    <n v="5"/>
    <x v="3"/>
    <s v="doplní investor (vysvetlivky a rady)"/>
    <s v="doplní investor (vysvetlivky a rady)"/>
    <x v="2"/>
    <x v="3"/>
    <s v="D1 Nákup štandardnej IT techniky"/>
    <s v="01 Investičný zámer"/>
    <s v="štátny rozpočet"/>
    <s v="doplní investor (vysvetlivky a rady)"/>
    <s v="nie"/>
    <n v="1"/>
    <n v="294000"/>
    <n v="0"/>
    <n v="0"/>
    <n v="147000"/>
    <n v="0"/>
    <n v="0"/>
    <n v="0"/>
    <n v="147000"/>
    <n v="0"/>
    <n v="0"/>
    <n v="0"/>
    <n v="0"/>
    <s v="-"/>
    <n v="0"/>
    <n v="0"/>
    <n v="0"/>
    <n v="0"/>
    <n v="0"/>
    <n v="0"/>
    <n v="0"/>
    <n v="0"/>
    <n v="0"/>
    <n v="0"/>
    <n v="0"/>
    <m/>
    <n v="0"/>
    <n v="0"/>
    <s v="D1"/>
    <n v="9"/>
    <n v="1"/>
    <n v="1"/>
    <n v="1"/>
    <n v="1"/>
    <n v="1"/>
    <n v="1"/>
    <n v="1"/>
    <n v="0"/>
    <n v="1"/>
    <n v="0"/>
    <n v="1"/>
    <n v="0"/>
    <n v="1"/>
    <n v="1"/>
    <n v="0"/>
    <n v="1"/>
    <n v="0"/>
    <n v="147000"/>
    <n v="0"/>
    <n v="0"/>
    <n v="0"/>
    <n v="147000"/>
    <n v="0"/>
    <n v="0"/>
    <n v="0"/>
    <n v="0"/>
    <n v="0"/>
    <n v="0"/>
    <n v="0"/>
    <n v="0"/>
    <n v="0"/>
    <n v="0"/>
    <n v="0"/>
    <n v="0"/>
    <n v="0"/>
    <n v="0"/>
    <n v="0"/>
    <n v="0"/>
    <n v="0"/>
    <n v="0"/>
    <n v="0"/>
    <n v="0"/>
    <n v="0"/>
    <n v="0"/>
    <n v="0"/>
    <n v="0"/>
    <n v="0"/>
    <n v="0"/>
    <n v="0"/>
    <n v="0"/>
    <n v="0"/>
    <n v="0"/>
    <n v="0"/>
    <n v="0"/>
    <n v="0"/>
    <n v="0"/>
    <n v="0"/>
    <n v="0"/>
    <n v="0"/>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s v="doplní investor (vysvetlivky a rady)"/>
    <n v="0"/>
    <n v="0"/>
    <n v="0"/>
    <n v="115178.34647086347"/>
    <n v="0"/>
    <n v="0"/>
    <n v="0"/>
    <n v="0"/>
    <n v="0"/>
    <n v="0"/>
    <n v="0"/>
    <n v="0"/>
    <n v="0"/>
    <n v="0"/>
    <n v="0"/>
    <n v="0"/>
    <n v="0"/>
    <n v="0"/>
    <n v="0"/>
    <n v="0"/>
    <n v="0"/>
    <n v="0"/>
    <n v="0"/>
    <n v="0"/>
    <n v="0"/>
    <n v="0"/>
    <n v="0"/>
    <n v="0"/>
    <n v="0"/>
    <n v="0"/>
    <n v="0"/>
    <n v="0"/>
    <n v="0"/>
    <n v="0"/>
    <n v="0"/>
    <n v="0"/>
    <n v="0"/>
    <n v="0"/>
    <n v="0"/>
    <n v="0"/>
    <e v="#VALUE!"/>
    <e v="#VALUE!"/>
    <e v="#VALUE!"/>
    <e v="#VALUE!"/>
    <e v="#VALUE!"/>
    <e v="#VALUE!"/>
    <e v="#VALUE!"/>
    <e v="#VALUE!"/>
    <e v="#VALUE!"/>
    <e v="#VALUE!"/>
    <e v="#VALUE!"/>
    <e v="#VALUE!"/>
    <e v="#VALUE!"/>
    <e v="#VALUE!"/>
    <e v="#VALUE!"/>
    <e v="#VALUE!"/>
    <e v="#VALUE!"/>
    <e v="#VALUE!"/>
    <e v="#VALUE!"/>
    <e v="#VALUE!"/>
    <e v="#VALUE!"/>
    <e v="#VALUE!"/>
    <e v="#VALUE!"/>
    <e v="#VALUE!"/>
    <e v="#VALUE!"/>
    <e v="#VALUE!"/>
    <e v="#VALUE!"/>
    <e v="#VALUE!"/>
    <e v="#VALUE!"/>
    <e v="#VALUE!"/>
    <e v="#VALUE!"/>
    <e v="#VALUE!"/>
    <e v="#VALUE!"/>
    <e v="#VALUE!"/>
    <e v="#VALUE!"/>
    <e v="#VALUE!"/>
    <e v="#VALUE!"/>
    <e v="#VALUE!"/>
    <e v="#VALUE!"/>
    <e v="#VALUE!"/>
    <n v="115178.34647086347"/>
    <e v="#VALUE!"/>
    <x v="413"/>
  </r>
  <r>
    <s v="TDIS"/>
    <s v="Tanečné divadlo Ifjú Szivek"/>
    <x v="526"/>
    <s v="R"/>
    <s v="Výmena historických okien v divadelnej sále "/>
    <m/>
    <m/>
    <s v="N/A"/>
    <m/>
    <n v="40"/>
    <x v="0"/>
    <m/>
    <m/>
    <x v="0"/>
    <x v="1"/>
    <s v="B3 Stavebná rekonštrukcia priestorov"/>
    <s v="08 Realizované"/>
    <s v="štátny rozpočet"/>
    <s v="doplní investor (vysvetlivky a rady)"/>
    <s v="áno"/>
    <n v="1"/>
    <n v="18000"/>
    <n v="0"/>
    <n v="18000"/>
    <n v="0"/>
    <n v="0"/>
    <n v="0"/>
    <n v="0"/>
    <n v="0"/>
    <n v="0"/>
    <n v="0"/>
    <n v="0"/>
    <n v="0"/>
    <s v="-"/>
    <n v="0"/>
    <n v="0"/>
    <n v="0"/>
    <n v="0"/>
    <n v="0"/>
    <n v="0"/>
    <n v="0"/>
    <n v="0"/>
    <n v="0"/>
    <n v="0"/>
    <n v="0"/>
    <m/>
    <n v="1"/>
    <n v="0"/>
    <s v="B3"/>
    <n v="7"/>
    <n v="1"/>
    <n v="1"/>
    <n v="1"/>
    <n v="1"/>
    <n v="0"/>
    <n v="1"/>
    <n v="1"/>
    <n v="0"/>
    <n v="1"/>
    <n v="0"/>
    <n v="0"/>
    <n v="1"/>
    <n v="0"/>
    <n v="1"/>
    <n v="1"/>
    <n v="0"/>
    <n v="1800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x v="41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Kontingenčná tabuľka1" cacheId="0" applyNumberFormats="0" applyBorderFormats="0" applyFontFormats="0" applyPatternFormats="0" applyAlignmentFormats="0" applyWidthHeightFormats="1" dataCaption="Hodnoty" updatedVersion="4" minRefreshableVersion="3" useAutoFormatting="1" itemPrintTitles="1" createdVersion="6" indent="0" outline="1" outlineData="1" multipleFieldFilters="0">
  <location ref="A92:G96" firstHeaderRow="0" firstDataRow="1" firstDataCol="1" rowPageCount="3" colPageCount="1"/>
  <pivotFields count="62">
    <pivotField showAll="0"/>
    <pivotField showAll="0"/>
    <pivotField showAll="0"/>
    <pivotField showAll="0"/>
    <pivotField showAll="0"/>
    <pivotField showAll="0"/>
    <pivotField showAll="0"/>
    <pivotField showAll="0"/>
    <pivotField showAll="0"/>
    <pivotField showAll="0"/>
    <pivotField axis="axisRow" showAll="0">
      <items count="4">
        <item x="2"/>
        <item x="1"/>
        <item x="0"/>
        <item t="default"/>
      </items>
    </pivotField>
    <pivotField showAll="0"/>
    <pivotField showAll="0"/>
    <pivotField showAll="0"/>
    <pivotField axis="axisPage" showAll="0">
      <items count="7">
        <item x="2"/>
        <item x="1"/>
        <item x="0"/>
        <item x="4"/>
        <item x="5"/>
        <item x="3"/>
        <item t="default"/>
      </items>
    </pivotField>
    <pivotField showAll="0" defaultSubtotal="0"/>
    <pivotField axis="axisPage" showAll="0">
      <items count="3">
        <item x="1"/>
        <item x="0"/>
        <item t="default"/>
      </items>
    </pivotField>
    <pivotField showAll="0"/>
    <pivotField dataField="1" showAll="0"/>
    <pivotField numFmtId="3" showAll="0"/>
    <pivotField numFmtId="3" showAll="0"/>
    <pivotField showAll="0"/>
    <pivotField dataField="1" showAll="0"/>
    <pivotField dataField="1" numFmtId="3" showAll="0"/>
    <pivotField dataField="1" numFmtId="3" showAll="0"/>
    <pivotField dataField="1" numFmtId="3" showAll="0"/>
    <pivotField dataField="1" numFmtId="3" showAll="0"/>
    <pivotField numFmtId="3" showAll="0"/>
    <pivotField numFmtId="3" showAll="0"/>
    <pivotField numFmtId="3" showAll="0"/>
    <pivotField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showAll="0"/>
    <pivotField showAll="0"/>
    <pivotField axis="axisPage" showAll="0">
      <items count="4">
        <item x="0"/>
        <item x="1"/>
        <item x="2"/>
        <item t="default"/>
      </items>
    </pivotField>
    <pivotField showAll="0"/>
    <pivotField numFmtId="3" showAll="0"/>
    <pivotField showAll="0"/>
    <pivotField showAll="0"/>
    <pivotField showAll="0"/>
    <pivotField showAll="0"/>
    <pivotField showAll="0"/>
    <pivotField showAll="0"/>
    <pivotField showAll="0"/>
    <pivotField numFmtId="3" showAll="0"/>
    <pivotField numFmtId="3" showAll="0"/>
    <pivotField numFmtId="3" showAll="0"/>
    <pivotField numFmtId="3" showAll="0"/>
    <pivotField numFmtId="3" showAll="0"/>
    <pivotField showAll="0"/>
    <pivotField showAll="0"/>
    <pivotField showAll="0"/>
  </pivotFields>
  <rowFields count="1">
    <field x="10"/>
  </rowFields>
  <rowItems count="4">
    <i>
      <x/>
    </i>
    <i>
      <x v="1"/>
    </i>
    <i>
      <x v="2"/>
    </i>
    <i t="grand">
      <x/>
    </i>
  </rowItems>
  <colFields count="1">
    <field x="-2"/>
  </colFields>
  <colItems count="6">
    <i>
      <x/>
    </i>
    <i i="1">
      <x v="1"/>
    </i>
    <i i="2">
      <x v="2"/>
    </i>
    <i i="3">
      <x v="3"/>
    </i>
    <i i="4">
      <x v="4"/>
    </i>
    <i i="5">
      <x v="5"/>
    </i>
  </colItems>
  <pageFields count="3">
    <pageField fld="44" item="0" hier="-1"/>
    <pageField fld="16" item="1" hier="-1"/>
    <pageField fld="14" item="1" hier="-1"/>
  </pageFields>
  <dataFields count="6">
    <dataField name="Súčet z Celkové KV" fld="18" baseField="10" baseItem="0"/>
    <dataField name="Súčet z 2023 KV" fld="22" baseField="0" baseItem="0"/>
    <dataField name="Súčet z 2024 KV" fld="23" baseField="0" baseItem="0"/>
    <dataField name="Súčet z 2025 KV" fld="24" baseField="0" baseItem="0"/>
    <dataField name="Súčet z 2026 KV" fld="25" baseField="0" baseItem="0"/>
    <dataField name="Súčet z 2027 KV" fld="26" baseField="0" baseItem="0"/>
  </dataFields>
  <formats count="13">
    <format dxfId="12">
      <pivotArea type="all" dataOnly="0" outline="0" fieldPosition="0"/>
    </format>
    <format dxfId="11">
      <pivotArea outline="0" collapsedLevelsAreSubtotals="1" fieldPosition="0"/>
    </format>
    <format dxfId="10">
      <pivotArea field="10" type="button" dataOnly="0" labelOnly="1" outline="0" axis="axisRow" fieldPosition="0"/>
    </format>
    <format dxfId="9">
      <pivotArea dataOnly="0" labelOnly="1" fieldPosition="0">
        <references count="1">
          <reference field="10" count="0"/>
        </references>
      </pivotArea>
    </format>
    <format dxfId="8">
      <pivotArea dataOnly="0" labelOnly="1" grandRow="1" outline="0" fieldPosition="0"/>
    </format>
    <format dxfId="7">
      <pivotArea dataOnly="0" labelOnly="1" outline="0" fieldPosition="0">
        <references count="1">
          <reference field="4294967294" count="5">
            <x v="0"/>
            <x v="1"/>
            <x v="2"/>
            <x v="3"/>
            <x v="4"/>
          </reference>
        </references>
      </pivotArea>
    </format>
    <format dxfId="6">
      <pivotArea type="all" dataOnly="0" outline="0" fieldPosition="0"/>
    </format>
    <format dxfId="5">
      <pivotArea outline="0" collapsedLevelsAreSubtotals="1" fieldPosition="0"/>
    </format>
    <format dxfId="4">
      <pivotArea field="10" type="button" dataOnly="0" labelOnly="1" outline="0" axis="axisRow" fieldPosition="0"/>
    </format>
    <format dxfId="3">
      <pivotArea dataOnly="0" labelOnly="1" fieldPosition="0">
        <references count="1">
          <reference field="10" count="0"/>
        </references>
      </pivotArea>
    </format>
    <format dxfId="2">
      <pivotArea dataOnly="0" labelOnly="1" grandRow="1" outline="0" fieldPosition="0"/>
    </format>
    <format dxfId="1">
      <pivotArea dataOnly="0" labelOnly="1" outline="0" fieldPosition="0">
        <references count="1">
          <reference field="4294967294" count="5">
            <x v="0"/>
            <x v="1"/>
            <x v="2"/>
            <x v="3"/>
            <x v="4"/>
          </reference>
        </references>
      </pivotArea>
    </format>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Kontingenčná tabuľka3" cacheId="1" applyNumberFormats="0" applyBorderFormats="0" applyFontFormats="0" applyPatternFormats="0" applyAlignmentFormats="0" applyWidthHeightFormats="1" dataCaption="Hodnoty" updatedVersion="4" minRefreshableVersion="3" useAutoFormatting="1" itemPrintTitles="1" createdVersion="4" indent="0" outline="1" outlineData="1" multipleFieldFilters="0">
  <location ref="A4:F532" firstHeaderRow="0" firstDataRow="1" firstDataCol="3" rowPageCount="1" colPageCount="1"/>
  <pivotFields count="235">
    <pivotField outline="0" showAll="0" defaultSubtotal="0"/>
    <pivotField showAll="0"/>
    <pivotField axis="axisRow" outline="0" showAll="0" sortType="ascending" defaultSubtotal="0">
      <items count="528">
        <item x="127"/>
        <item x="453"/>
        <item x="44"/>
        <item x="72"/>
        <item x="80"/>
        <item x="1"/>
        <item x="168"/>
        <item x="56"/>
        <item x="31"/>
        <item x="293"/>
        <item x="262"/>
        <item x="454"/>
        <item x="59"/>
        <item x="166"/>
        <item x="205"/>
        <item x="186"/>
        <item x="237"/>
        <item x="85"/>
        <item x="220"/>
        <item x="162"/>
        <item x="193"/>
        <item x="74"/>
        <item x="364"/>
        <item x="436"/>
        <item x="337"/>
        <item x="67"/>
        <item x="287"/>
        <item x="332"/>
        <item x="347"/>
        <item x="380"/>
        <item x="273"/>
        <item x="294"/>
        <item x="391"/>
        <item x="361"/>
        <item x="90"/>
        <item x="328"/>
        <item x="455"/>
        <item x="119"/>
        <item x="84"/>
        <item x="30"/>
        <item x="16"/>
        <item x="313"/>
        <item x="151"/>
        <item x="216"/>
        <item x="224"/>
        <item x="159"/>
        <item x="456"/>
        <item x="203"/>
        <item x="282"/>
        <item x="19"/>
        <item x="458"/>
        <item x="459"/>
        <item x="460"/>
        <item x="461"/>
        <item x="462"/>
        <item x="463"/>
        <item x="270"/>
        <item x="464"/>
        <item x="402"/>
        <item x="457"/>
        <item x="396"/>
        <item x="356"/>
        <item x="321"/>
        <item x="29"/>
        <item x="104"/>
        <item x="430"/>
        <item x="174"/>
        <item x="171"/>
        <item x="324"/>
        <item x="9"/>
        <item x="60"/>
        <item x="211"/>
        <item x="178"/>
        <item x="130"/>
        <item x="12"/>
        <item x="146"/>
        <item x="467"/>
        <item x="432"/>
        <item x="233"/>
        <item x="471"/>
        <item x="297"/>
        <item x="258"/>
        <item x="472"/>
        <item x="474"/>
        <item x="106"/>
        <item x="349"/>
        <item x="469"/>
        <item x="470"/>
        <item x="188"/>
        <item x="468"/>
        <item x="34"/>
        <item x="206"/>
        <item x="118"/>
        <item x="473"/>
        <item x="440"/>
        <item x="437"/>
        <item x="143"/>
        <item x="49"/>
        <item x="466"/>
        <item x="41"/>
        <item x="465"/>
        <item x="210"/>
        <item x="112"/>
        <item x="305"/>
        <item x="123"/>
        <item x="300"/>
        <item x="248"/>
        <item x="214"/>
        <item x="274"/>
        <item x="131"/>
        <item x="138"/>
        <item x="194"/>
        <item x="136"/>
        <item x="246"/>
        <item x="333"/>
        <item x="196"/>
        <item x="52"/>
        <item x="155"/>
        <item x="163"/>
        <item x="476"/>
        <item x="114"/>
        <item x="121"/>
        <item x="21"/>
        <item x="295"/>
        <item x="477"/>
        <item x="478"/>
        <item x="479"/>
        <item x="480"/>
        <item x="481"/>
        <item x="482"/>
        <item x="483"/>
        <item x="257"/>
        <item x="475"/>
        <item x="183"/>
        <item x="73"/>
        <item x="107"/>
        <item x="97"/>
        <item x="309"/>
        <item x="239"/>
        <item x="175"/>
        <item x="352"/>
        <item x="169"/>
        <item x="381"/>
        <item x="484"/>
        <item x="485"/>
        <item x="202"/>
        <item x="275"/>
        <item x="452"/>
        <item x="291"/>
        <item x="268"/>
        <item x="255"/>
        <item x="108"/>
        <item x="58"/>
        <item x="416"/>
        <item x="245"/>
        <item x="172"/>
        <item x="22"/>
        <item x="105"/>
        <item x="115"/>
        <item x="71"/>
        <item x="18"/>
        <item x="13"/>
        <item x="5"/>
        <item x="259"/>
        <item x="486"/>
        <item x="55"/>
        <item x="148"/>
        <item x="213"/>
        <item x="145"/>
        <item x="385"/>
        <item x="217"/>
        <item x="336"/>
        <item x="487"/>
        <item x="63"/>
        <item x="229"/>
        <item x="411"/>
        <item x="389"/>
        <item x="240"/>
        <item x="250"/>
        <item x="190"/>
        <item x="450"/>
        <item x="276"/>
        <item x="368"/>
        <item x="209"/>
        <item x="228"/>
        <item x="284"/>
        <item x="310"/>
        <item x="408"/>
        <item x="4"/>
        <item x="374"/>
        <item x="350"/>
        <item x="341"/>
        <item x="320"/>
        <item x="307"/>
        <item x="288"/>
        <item x="140"/>
        <item x="278"/>
        <item x="109"/>
        <item x="65"/>
        <item x="2"/>
        <item x="38"/>
        <item x="50"/>
        <item x="126"/>
        <item x="129"/>
        <item x="86"/>
        <item x="99"/>
        <item x="33"/>
        <item x="91"/>
        <item x="32"/>
        <item x="15"/>
        <item x="149"/>
        <item x="266"/>
        <item x="101"/>
        <item x="0"/>
        <item x="47"/>
        <item x="111"/>
        <item x="177"/>
        <item x="141"/>
        <item x="6"/>
        <item x="7"/>
        <item x="70"/>
        <item x="110"/>
        <item x="247"/>
        <item x="219"/>
        <item x="267"/>
        <item x="230"/>
        <item x="322"/>
        <item x="243"/>
        <item x="244"/>
        <item x="132"/>
        <item x="204"/>
        <item x="353"/>
        <item x="345"/>
        <item x="410"/>
        <item x="160"/>
        <item x="93"/>
        <item x="354"/>
        <item x="412"/>
        <item x="311"/>
        <item x="98"/>
        <item x="377"/>
        <item x="401"/>
        <item x="134"/>
        <item x="75"/>
        <item x="298"/>
        <item x="407"/>
        <item x="409"/>
        <item x="285"/>
        <item x="413"/>
        <item x="443"/>
        <item x="271"/>
        <item x="157"/>
        <item x="418"/>
        <item x="69"/>
        <item x="39"/>
        <item x="88"/>
        <item x="306"/>
        <item x="351"/>
        <item x="338"/>
        <item x="207"/>
        <item x="135"/>
        <item x="253"/>
        <item x="490"/>
        <item x="491"/>
        <item x="215"/>
        <item x="393"/>
        <item x="406"/>
        <item x="403"/>
        <item x="79"/>
        <item x="113"/>
        <item x="62"/>
        <item x="272"/>
        <item x="492"/>
        <item x="493"/>
        <item x="142"/>
        <item x="316"/>
        <item x="494"/>
        <item x="495"/>
        <item x="399"/>
        <item x="388"/>
        <item x="496"/>
        <item x="319"/>
        <item x="497"/>
        <item x="498"/>
        <item x="499"/>
        <item x="367"/>
        <item x="191"/>
        <item x="414"/>
        <item x="386"/>
        <item x="329"/>
        <item x="488"/>
        <item x="249"/>
        <item x="500"/>
        <item x="64"/>
        <item x="87"/>
        <item x="501"/>
        <item x="510"/>
        <item x="378"/>
        <item x="509"/>
        <item x="379"/>
        <item x="153"/>
        <item x="502"/>
        <item x="156"/>
        <item x="326"/>
        <item x="397"/>
        <item x="292"/>
        <item x="331"/>
        <item x="100"/>
        <item x="37"/>
        <item x="208"/>
        <item x="242"/>
        <item x="68"/>
        <item x="42"/>
        <item x="232"/>
        <item x="503"/>
        <item x="369"/>
        <item x="176"/>
        <item x="366"/>
        <item x="317"/>
        <item x="383"/>
        <item x="340"/>
        <item x="371"/>
        <item x="120"/>
        <item x="185"/>
        <item x="200"/>
        <item x="212"/>
        <item x="144"/>
        <item x="165"/>
        <item x="222"/>
        <item x="218"/>
        <item x="198"/>
        <item x="302"/>
        <item x="180"/>
        <item x="398"/>
        <item x="342"/>
        <item x="289"/>
        <item x="382"/>
        <item x="511"/>
        <item x="236"/>
        <item x="303"/>
        <item x="36"/>
        <item x="269"/>
        <item x="195"/>
        <item x="318"/>
        <item x="312"/>
        <item x="358"/>
        <item x="251"/>
        <item x="400"/>
        <item x="365"/>
        <item x="504"/>
        <item x="505"/>
        <item x="362"/>
        <item x="506"/>
        <item x="507"/>
        <item x="431"/>
        <item x="48"/>
        <item x="152"/>
        <item x="508"/>
        <item x="489"/>
        <item x="280"/>
        <item x="82"/>
        <item x="395"/>
        <item x="27"/>
        <item x="315"/>
        <item x="359"/>
        <item x="360"/>
        <item x="330"/>
        <item x="308"/>
        <item x="363"/>
        <item x="512"/>
        <item x="513"/>
        <item x="125"/>
        <item x="96"/>
        <item x="355"/>
        <item x="264"/>
        <item x="254"/>
        <item x="161"/>
        <item x="189"/>
        <item x="35"/>
        <item x="28"/>
        <item x="372"/>
        <item x="179"/>
        <item x="187"/>
        <item x="515"/>
        <item x="514"/>
        <item x="252"/>
        <item x="238"/>
        <item x="335"/>
        <item x="375"/>
        <item x="181"/>
        <item x="516"/>
        <item x="164"/>
        <item x="256"/>
        <item x="281"/>
        <item x="167"/>
        <item x="348"/>
        <item x="296"/>
        <item x="279"/>
        <item x="344"/>
        <item x="394"/>
        <item x="451"/>
        <item x="227"/>
        <item x="261"/>
        <item x="199"/>
        <item x="299"/>
        <item x="226"/>
        <item x="170"/>
        <item x="124"/>
        <item x="265"/>
        <item x="241"/>
        <item x="231"/>
        <item x="442"/>
        <item x="446"/>
        <item x="290"/>
        <item x="447"/>
        <item x="184"/>
        <item x="390"/>
        <item x="441"/>
        <item x="449"/>
        <item x="438"/>
        <item x="139"/>
        <item x="517"/>
        <item x="448"/>
        <item x="424"/>
        <item x="428"/>
        <item x="11"/>
        <item x="423"/>
        <item x="95"/>
        <item x="433"/>
        <item x="518"/>
        <item x="422"/>
        <item x="421"/>
        <item x="417"/>
        <item x="20"/>
        <item x="519"/>
        <item x="435"/>
        <item x="14"/>
        <item x="415"/>
        <item x="426"/>
        <item x="78"/>
        <item x="192"/>
        <item x="17"/>
        <item x="61"/>
        <item x="10"/>
        <item x="46"/>
        <item x="234"/>
        <item x="3"/>
        <item x="25"/>
        <item x="150"/>
        <item x="122"/>
        <item x="301"/>
        <item x="158"/>
        <item x="334"/>
        <item x="223"/>
        <item x="404"/>
        <item x="373"/>
        <item x="277"/>
        <item x="343"/>
        <item x="103"/>
        <item x="235"/>
        <item x="197"/>
        <item x="54"/>
        <item x="40"/>
        <item x="26"/>
        <item x="94"/>
        <item x="339"/>
        <item x="128"/>
        <item x="51"/>
        <item x="392"/>
        <item x="57"/>
        <item x="325"/>
        <item x="427"/>
        <item x="327"/>
        <item x="439"/>
        <item x="434"/>
        <item x="425"/>
        <item x="420"/>
        <item x="314"/>
        <item x="173"/>
        <item x="137"/>
        <item x="520"/>
        <item x="521"/>
        <item x="522"/>
        <item x="523"/>
        <item x="524"/>
        <item x="525"/>
        <item x="66"/>
        <item x="182"/>
        <item x="117"/>
        <item x="384"/>
        <item x="526"/>
        <item x="444"/>
        <item x="445"/>
        <item x="81"/>
        <item x="45"/>
        <item x="83"/>
        <item x="43"/>
        <item x="370"/>
        <item x="283"/>
        <item x="221"/>
        <item x="89"/>
        <item x="304"/>
        <item x="147"/>
        <item x="405"/>
        <item x="286"/>
        <item x="323"/>
        <item x="387"/>
        <item x="376"/>
        <item x="346"/>
        <item x="154"/>
        <item x="263"/>
        <item x="23"/>
        <item x="92"/>
        <item x="24"/>
        <item x="116"/>
        <item x="225"/>
        <item x="201"/>
        <item x="76"/>
        <item x="53"/>
        <item x="133"/>
        <item x="429"/>
        <item x="357"/>
        <item x="419"/>
        <item x="77"/>
        <item x="8"/>
        <item x="260"/>
        <item x="102"/>
        <item m="1" x="527"/>
      </items>
    </pivotField>
    <pivotField showAll="0"/>
    <pivotField showAll="0"/>
    <pivotField showAll="0"/>
    <pivotField showAll="0"/>
    <pivotField showAll="0"/>
    <pivotField showAll="0"/>
    <pivotField dataField="1" showAll="0"/>
    <pivotField axis="axisRow" showAll="0">
      <items count="7">
        <item x="2"/>
        <item x="4"/>
        <item x="5"/>
        <item x="1"/>
        <item x="3"/>
        <item x="0"/>
        <item t="default"/>
      </items>
    </pivotField>
    <pivotField showAll="0"/>
    <pivotField showAll="0"/>
    <pivotField showAll="0">
      <items count="5">
        <item x="1"/>
        <item x="2"/>
        <item x="3"/>
        <item x="0"/>
        <item t="default"/>
      </items>
    </pivotField>
    <pivotField axis="axisRow" outline="0" showAll="0" defaultSubtotal="0">
      <items count="8">
        <item x="2"/>
        <item x="6"/>
        <item x="1"/>
        <item x="0"/>
        <item x="3"/>
        <item x="5"/>
        <item x="4"/>
        <item x="7"/>
      </items>
    </pivotField>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showAll="0"/>
    <pivotField showAll="0"/>
    <pivotField showAll="0"/>
    <pivotField showAll="0"/>
    <pivotField showAll="0"/>
    <pivotField showAll="0"/>
    <pivotField showAll="0"/>
    <pivotField numFmtId="3" showAll="0"/>
    <pivotField numFmtId="3" showAll="0"/>
    <pivotField numFmtId="3" showAll="0"/>
    <pivotField numFmtId="3" showAll="0"/>
    <pivotField numFmtId="3" showAll="0"/>
    <pivotField showAll="0"/>
    <pivotField showAll="0"/>
    <pivotField showAll="0"/>
    <pivotField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8" showAll="0"/>
    <pivotField numFmtId="8" showAll="0"/>
    <pivotField numFmtId="8" showAll="0"/>
    <pivotField numFmtId="8" showAll="0"/>
    <pivotField numFmtId="8" showAll="0"/>
    <pivotField numFmtId="8" showAll="0"/>
    <pivotField numFmtId="8" showAll="0"/>
    <pivotField numFmtId="8" showAll="0"/>
    <pivotField numFmtId="8" showAll="0"/>
    <pivotField numFmtId="8" showAll="0"/>
    <pivotField numFmtId="8" showAll="0"/>
    <pivotField numFmtId="8" showAll="0"/>
    <pivotField numFmtId="8" showAll="0"/>
    <pivotField numFmtId="8" showAll="0"/>
    <pivotField numFmtId="8" showAll="0"/>
    <pivotField numFmtId="8" showAll="0"/>
    <pivotField numFmtId="8" showAll="0"/>
    <pivotField numFmtId="8" showAll="0"/>
    <pivotField numFmtId="8" showAll="0"/>
    <pivotField numFmtId="8" showAll="0"/>
    <pivotField numFmtId="8" showAll="0"/>
    <pivotField numFmtId="8" showAll="0"/>
    <pivotField numFmtId="8" showAll="0"/>
    <pivotField numFmtId="8" showAll="0"/>
    <pivotField numFmtId="8" showAll="0"/>
    <pivotField numFmtId="8" showAll="0"/>
    <pivotField numFmtId="8" showAll="0"/>
    <pivotField numFmtId="8" showAll="0"/>
    <pivotField numFmtId="8" showAll="0"/>
    <pivotField numFmtId="8" showAll="0"/>
    <pivotField numFmtId="8" showAll="0"/>
    <pivotField numFmtId="8" showAll="0"/>
    <pivotField numFmtId="8" showAll="0"/>
    <pivotField numFmtId="8" showAll="0"/>
    <pivotField numFmtId="8" showAll="0"/>
    <pivotField numFmtId="8" showAll="0"/>
    <pivotField numFmtId="8" showAll="0"/>
    <pivotField numFmtId="8" showAll="0"/>
    <pivotField numFmtId="8" showAll="0"/>
    <pivotField numFmtId="8"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8" showAll="0"/>
    <pivotField showAll="0"/>
    <pivotField axis="axisPage" dataField="1" showAll="0">
      <items count="864">
        <item x="413"/>
        <item m="1" x="579"/>
        <item m="1" x="718"/>
        <item m="1" x="482"/>
        <item m="1" x="499"/>
        <item m="1" x="746"/>
        <item m="1" x="834"/>
        <item m="1" x="757"/>
        <item m="1" x="466"/>
        <item m="1" x="645"/>
        <item m="1" x="696"/>
        <item m="1" x="804"/>
        <item m="1" x="427"/>
        <item m="1" x="731"/>
        <item m="1" x="650"/>
        <item m="1" x="819"/>
        <item m="1" x="458"/>
        <item m="1" x="610"/>
        <item m="1" x="630"/>
        <item m="1" x="526"/>
        <item m="1" x="814"/>
        <item m="1" x="515"/>
        <item m="1" x="764"/>
        <item m="1" x="517"/>
        <item m="1" x="845"/>
        <item m="1" x="484"/>
        <item m="1" x="583"/>
        <item m="1" x="679"/>
        <item m="1" x="753"/>
        <item m="1" x="449"/>
        <item m="1" x="794"/>
        <item m="1" x="835"/>
        <item m="1" x="802"/>
        <item m="1" x="826"/>
        <item m="1" x="511"/>
        <item m="1" x="661"/>
        <item m="1" x="810"/>
        <item m="1" x="633"/>
        <item m="1" x="734"/>
        <item m="1" x="776"/>
        <item m="1" x="722"/>
        <item m="1" x="703"/>
        <item m="1" x="533"/>
        <item m="1" x="434"/>
        <item m="1" x="751"/>
        <item m="1" x="485"/>
        <item m="1" x="560"/>
        <item m="1" x="618"/>
        <item m="1" x="566"/>
        <item m="1" x="471"/>
        <item m="1" x="477"/>
        <item m="1" x="627"/>
        <item m="1" x="441"/>
        <item m="1" x="473"/>
        <item m="1" x="688"/>
        <item m="1" x="470"/>
        <item m="1" x="778"/>
        <item m="1" x="821"/>
        <item m="1" x="540"/>
        <item m="1" x="824"/>
        <item m="1" x="506"/>
        <item m="1" x="749"/>
        <item m="1" x="773"/>
        <item m="1" x="455"/>
        <item m="1" x="803"/>
        <item m="1" x="662"/>
        <item m="1" x="625"/>
        <item m="1" x="658"/>
        <item m="1" x="442"/>
        <item m="1" x="811"/>
        <item m="1" x="723"/>
        <item m="1" x="659"/>
        <item m="1" x="724"/>
        <item m="1" x="641"/>
        <item m="1" x="642"/>
        <item m="1" x="419"/>
        <item m="1" x="800"/>
        <item m="1" x="651"/>
        <item m="1" x="829"/>
        <item m="1" x="677"/>
        <item m="1" x="660"/>
        <item m="1" x="756"/>
        <item m="1" x="536"/>
        <item m="1" x="444"/>
        <item m="1" x="748"/>
        <item m="1" x="733"/>
        <item m="1" x="822"/>
        <item m="1" x="815"/>
        <item m="1" x="858"/>
        <item m="1" x="423"/>
        <item m="1" x="711"/>
        <item m="1" x="553"/>
        <item m="1" x="542"/>
        <item m="1" x="846"/>
        <item m="1" x="831"/>
        <item m="1" x="538"/>
        <item m="1" x="683"/>
        <item m="1" x="435"/>
        <item m="1" x="785"/>
        <item m="1" x="706"/>
        <item m="1" x="493"/>
        <item m="1" x="673"/>
        <item m="1" x="729"/>
        <item m="1" x="446"/>
        <item m="1" x="691"/>
        <item m="1" x="573"/>
        <item m="1" x="443"/>
        <item m="1" x="548"/>
        <item m="1" x="462"/>
        <item m="1" x="649"/>
        <item m="1" x="420"/>
        <item m="1" x="450"/>
        <item m="1" x="429"/>
        <item m="1" x="494"/>
        <item m="1" x="595"/>
        <item m="1" x="838"/>
        <item m="1" x="761"/>
        <item m="1" x="587"/>
        <item m="1" x="797"/>
        <item m="1" x="436"/>
        <item m="1" x="588"/>
        <item m="1" x="585"/>
        <item m="1" x="469"/>
        <item m="1" x="514"/>
        <item m="1" x="562"/>
        <item m="1" x="596"/>
        <item m="1" x="740"/>
        <item m="1" x="836"/>
        <item m="1" x="594"/>
        <item m="1" x="710"/>
        <item m="1" x="798"/>
        <item m="1" x="465"/>
        <item m="1" x="840"/>
        <item m="1" x="501"/>
        <item m="1" x="421"/>
        <item m="1" x="788"/>
        <item m="1" x="760"/>
        <item m="1" x="742"/>
        <item m="1" x="430"/>
        <item m="1" x="565"/>
        <item m="1" x="647"/>
        <item m="1" x="467"/>
        <item m="1" x="820"/>
        <item m="1" x="769"/>
        <item m="1" x="609"/>
        <item m="1" x="543"/>
        <item m="1" x="519"/>
        <item m="1" x="774"/>
        <item m="1" x="577"/>
        <item m="1" x="563"/>
        <item m="1" x="663"/>
        <item m="1" x="765"/>
        <item m="1" x="707"/>
        <item m="1" x="795"/>
        <item m="1" x="480"/>
        <item m="1" x="669"/>
        <item m="1" x="806"/>
        <item m="1" x="549"/>
        <item m="1" x="726"/>
        <item m="1" x="522"/>
        <item m="1" x="752"/>
        <item m="1" x="851"/>
        <item m="1" x="546"/>
        <item m="1" x="528"/>
        <item m="1" x="844"/>
        <item m="1" x="825"/>
        <item m="1" x="859"/>
        <item m="1" x="512"/>
        <item m="1" x="720"/>
        <item m="1" x="414"/>
        <item m="1" x="495"/>
        <item m="1" x="862"/>
        <item m="1" x="719"/>
        <item m="1" x="716"/>
        <item m="1" x="743"/>
        <item m="1" x="623"/>
        <item m="1" x="709"/>
        <item m="1" x="608"/>
        <item m="1" x="789"/>
        <item m="1" x="545"/>
        <item m="1" x="780"/>
        <item m="1" x="547"/>
        <item m="1" x="689"/>
        <item m="1" x="684"/>
        <item m="1" x="777"/>
        <item m="1" x="479"/>
        <item m="1" x="490"/>
        <item m="1" x="830"/>
        <item m="1" x="799"/>
        <item m="1" x="604"/>
        <item m="1" x="629"/>
        <item m="1" x="842"/>
        <item m="1" x="454"/>
        <item m="1" x="456"/>
        <item m="1" x="860"/>
        <item m="1" x="513"/>
        <item m="1" x="693"/>
        <item m="1" x="839"/>
        <item m="1" x="570"/>
        <item m="1" x="755"/>
        <item m="1" x="574"/>
        <item m="1" x="558"/>
        <item m="1" x="417"/>
        <item m="1" x="487"/>
        <item m="1" x="620"/>
        <item m="1" x="686"/>
        <item m="1" x="603"/>
        <item m="1" x="582"/>
        <item m="1" x="504"/>
        <item m="1" x="613"/>
        <item m="1" x="529"/>
        <item m="1" x="552"/>
        <item m="1" x="551"/>
        <item m="1" x="828"/>
        <item m="1" x="712"/>
        <item m="1" x="589"/>
        <item m="1" x="841"/>
        <item m="1" x="474"/>
        <item m="1" x="747"/>
        <item m="1" x="453"/>
        <item m="1" x="817"/>
        <item m="1" x="837"/>
        <item m="1" x="736"/>
        <item m="1" x="606"/>
        <item m="1" x="488"/>
        <item m="1" x="600"/>
        <item m="1" x="602"/>
        <item m="1" x="739"/>
        <item m="1" x="433"/>
        <item m="1" x="439"/>
        <item m="1" x="700"/>
        <item m="1" x="657"/>
        <item m="1" x="728"/>
        <item m="1" x="631"/>
        <item m="1" x="621"/>
        <item m="1" x="624"/>
        <item m="1" x="643"/>
        <item m="1" x="578"/>
        <item m="1" x="448"/>
        <item m="1" x="590"/>
        <item m="1" x="475"/>
        <item m="1" x="770"/>
        <item m="1" x="626"/>
        <item m="1" x="425"/>
        <item m="1" x="418"/>
        <item m="1" x="638"/>
        <item m="1" x="741"/>
        <item m="1" x="843"/>
        <item m="1" x="619"/>
        <item m="1" x="849"/>
        <item m="1" x="850"/>
        <item m="1" x="567"/>
        <item m="1" x="598"/>
        <item m="1" x="525"/>
        <item m="1" x="521"/>
        <item m="1" x="628"/>
        <item m="1" x="801"/>
        <item m="1" x="667"/>
        <item m="1" x="713"/>
        <item m="1" x="809"/>
        <item m="1" x="586"/>
        <item m="1" x="539"/>
        <item m="1" x="509"/>
        <item m="1" x="781"/>
        <item m="1" x="732"/>
        <item m="1" x="699"/>
        <item m="1" x="592"/>
        <item m="1" x="672"/>
        <item m="1" x="694"/>
        <item m="1" x="779"/>
        <item m="1" x="491"/>
        <item m="1" x="461"/>
        <item m="1" x="591"/>
        <item m="1" x="483"/>
        <item m="1" x="459"/>
        <item m="1" x="653"/>
        <item m="1" x="486"/>
        <item m="1" x="832"/>
        <item m="1" x="445"/>
        <item m="1" x="714"/>
        <item m="1" x="481"/>
        <item m="1" x="807"/>
        <item m="1" x="708"/>
        <item m="1" x="460"/>
        <item m="1" x="680"/>
        <item m="1" x="508"/>
        <item m="1" x="782"/>
        <item m="1" x="766"/>
        <item m="1" x="530"/>
        <item m="1" x="472"/>
        <item m="1" x="510"/>
        <item m="1" x="715"/>
        <item m="1" x="775"/>
        <item m="1" x="646"/>
        <item m="1" x="812"/>
        <item m="1" x="605"/>
        <item m="1" x="489"/>
        <item m="1" x="564"/>
        <item m="1" x="852"/>
        <item m="1" x="584"/>
        <item m="1" x="665"/>
        <item m="1" x="772"/>
        <item m="1" x="544"/>
        <item m="1" x="599"/>
        <item m="1" x="768"/>
        <item m="1" x="823"/>
        <item m="1" x="697"/>
        <item m="1" x="537"/>
        <item m="1" x="527"/>
        <item m="1" x="654"/>
        <item m="1" x="717"/>
        <item m="1" x="847"/>
        <item m="1" x="648"/>
        <item m="1" x="687"/>
        <item m="1" x="524"/>
        <item m="1" x="787"/>
        <item m="1" x="611"/>
        <item m="1" x="447"/>
        <item m="1" x="451"/>
        <item m="1" x="593"/>
        <item m="1" x="507"/>
        <item m="1" x="861"/>
        <item m="1" x="531"/>
        <item m="1" x="640"/>
        <item m="1" x="644"/>
        <item m="1" x="655"/>
        <item m="1" x="744"/>
        <item m="1" x="676"/>
        <item m="1" x="426"/>
        <item m="1" x="818"/>
        <item m="1" x="695"/>
        <item m="1" x="848"/>
        <item m="1" x="428"/>
        <item m="1" x="678"/>
        <item m="1" x="452"/>
        <item m="1" x="816"/>
        <item m="1" x="735"/>
        <item m="1" x="675"/>
        <item m="1" x="616"/>
        <item m="1" x="656"/>
        <item m="1" x="701"/>
        <item m="1" x="796"/>
        <item m="1" x="422"/>
        <item m="1" x="639"/>
        <item m="1" x="805"/>
        <item m="1" x="690"/>
        <item m="1" x="534"/>
        <item m="1" x="535"/>
        <item m="1" x="632"/>
        <item m="1" x="652"/>
        <item m="1" x="532"/>
        <item m="1" x="754"/>
        <item m="1" x="636"/>
        <item m="1" x="702"/>
        <item m="1" x="705"/>
        <item m="1" x="500"/>
        <item m="1" x="670"/>
        <item m="1" x="572"/>
        <item m="1" x="784"/>
        <item m="1" x="416"/>
        <item m="1" x="516"/>
        <item m="1" x="738"/>
        <item m="1" x="730"/>
        <item m="1" x="791"/>
        <item m="1" x="617"/>
        <item m="1" x="464"/>
        <item m="1" x="607"/>
        <item m="1" x="692"/>
        <item m="1" x="771"/>
        <item m="1" x="674"/>
        <item m="1" x="759"/>
        <item m="1" x="554"/>
        <item m="1" x="518"/>
        <item m="1" x="827"/>
        <item m="1" x="415"/>
        <item m="1" x="790"/>
        <item m="1" x="581"/>
        <item m="1" x="541"/>
        <item m="1" x="575"/>
        <item m="1" x="492"/>
        <item m="1" x="568"/>
        <item m="1" x="704"/>
        <item m="1" x="614"/>
        <item m="1" x="857"/>
        <item m="1" x="431"/>
        <item m="1" x="580"/>
        <item m="1" x="727"/>
        <item m="1" x="671"/>
        <item m="1" x="792"/>
        <item m="1" x="571"/>
        <item m="1" x="502"/>
        <item m="1" x="750"/>
        <item m="1" x="520"/>
        <item m="1" x="721"/>
        <item m="1" x="476"/>
        <item m="1" x="634"/>
        <item m="1" x="685"/>
        <item m="1" x="763"/>
        <item m="1" x="635"/>
        <item m="1" x="555"/>
        <item m="1" x="666"/>
        <item m="1" x="813"/>
        <item m="1" x="597"/>
        <item m="1" x="783"/>
        <item m="1" x="615"/>
        <item m="1" x="463"/>
        <item m="1" x="556"/>
        <item m="1" x="559"/>
        <item m="1" x="664"/>
        <item m="1" x="793"/>
        <item m="1" x="854"/>
        <item m="1" x="681"/>
        <item m="1" x="505"/>
        <item m="1" x="612"/>
        <item m="1" x="561"/>
        <item m="1" x="622"/>
        <item m="1" x="496"/>
        <item m="1" x="468"/>
        <item m="1" x="438"/>
        <item m="1" x="557"/>
        <item m="1" x="576"/>
        <item m="1" x="758"/>
        <item m="1" x="601"/>
        <item m="1" x="432"/>
        <item m="1" x="725"/>
        <item m="1" x="497"/>
        <item m="1" x="833"/>
        <item m="1" x="668"/>
        <item m="1" x="856"/>
        <item m="1" x="737"/>
        <item m="1" x="550"/>
        <item m="1" x="569"/>
        <item m="1" x="808"/>
        <item m="1" x="745"/>
        <item m="1" x="786"/>
        <item m="1" x="762"/>
        <item m="1" x="855"/>
        <item m="1" x="682"/>
        <item m="1" x="457"/>
        <item m="1" x="437"/>
        <item m="1" x="698"/>
        <item m="1" x="523"/>
        <item m="1" x="424"/>
        <item m="1" x="767"/>
        <item m="1" x="503"/>
        <item m="1" x="478"/>
        <item m="1" x="853"/>
        <item m="1" x="637"/>
        <item m="1" x="498"/>
        <item m="1" x="44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t="default"/>
      </items>
    </pivotField>
  </pivotFields>
  <rowFields count="3">
    <field x="2"/>
    <field x="14"/>
    <field x="10"/>
  </rowFields>
  <rowItems count="528">
    <i>
      <x/>
      <x v="2"/>
      <x v="5"/>
    </i>
    <i>
      <x v="1"/>
      <x/>
      <x v="5"/>
    </i>
    <i>
      <x v="2"/>
      <x v="2"/>
      <x v="3"/>
    </i>
    <i>
      <x v="3"/>
      <x v="3"/>
      <x/>
    </i>
    <i>
      <x v="4"/>
      <x v="2"/>
      <x v="3"/>
    </i>
    <i>
      <x v="5"/>
      <x v="2"/>
      <x v="5"/>
    </i>
    <i>
      <x v="6"/>
      <x v="2"/>
      <x v="3"/>
    </i>
    <i>
      <x v="7"/>
      <x v="6"/>
      <x v="3"/>
    </i>
    <i>
      <x v="8"/>
      <x v="4"/>
      <x v="3"/>
    </i>
    <i>
      <x v="9"/>
      <x v="3"/>
      <x v="3"/>
    </i>
    <i>
      <x v="10"/>
      <x v="5"/>
      <x v="3"/>
    </i>
    <i>
      <x v="11"/>
      <x v="1"/>
      <x v="5"/>
    </i>
    <i>
      <x v="12"/>
      <x v="3"/>
      <x v="5"/>
    </i>
    <i>
      <x v="13"/>
      <x v="3"/>
      <x v="3"/>
    </i>
    <i>
      <x v="14"/>
      <x v="2"/>
      <x v="4"/>
    </i>
    <i>
      <x v="15"/>
      <x/>
      <x v="5"/>
    </i>
    <i>
      <x v="16"/>
      <x v="1"/>
      <x v="4"/>
    </i>
    <i>
      <x v="17"/>
      <x v="3"/>
      <x v="5"/>
    </i>
    <i>
      <x v="18"/>
      <x v="3"/>
      <x v="5"/>
    </i>
    <i>
      <x v="19"/>
      <x v="3"/>
      <x v="5"/>
    </i>
    <i>
      <x v="20"/>
      <x v="3"/>
      <x v="3"/>
    </i>
    <i>
      <x v="21"/>
      <x v="3"/>
      <x v="3"/>
    </i>
    <i>
      <x v="22"/>
      <x v="4"/>
      <x v="4"/>
    </i>
    <i>
      <x v="23"/>
      <x v="4"/>
      <x v="4"/>
    </i>
    <i>
      <x v="24"/>
      <x v="5"/>
      <x v="3"/>
    </i>
    <i>
      <x v="25"/>
      <x v="3"/>
      <x/>
    </i>
    <i>
      <x v="26"/>
      <x v="4"/>
      <x v="5"/>
    </i>
    <i>
      <x v="27"/>
      <x v="4"/>
      <x v="4"/>
    </i>
    <i>
      <x v="28"/>
      <x v="6"/>
      <x v="3"/>
    </i>
    <i>
      <x v="29"/>
      <x v="3"/>
      <x v="4"/>
    </i>
    <i>
      <x v="30"/>
      <x v="3"/>
      <x v="5"/>
    </i>
    <i>
      <x v="31"/>
      <x v="3"/>
      <x v="3"/>
    </i>
    <i>
      <x v="32"/>
      <x v="4"/>
      <x v="4"/>
    </i>
    <i>
      <x v="33"/>
      <x v="4"/>
      <x v="4"/>
    </i>
    <i>
      <x v="34"/>
      <x v="2"/>
      <x v="3"/>
    </i>
    <i>
      <x v="35"/>
      <x v="6"/>
      <x v="3"/>
    </i>
    <i>
      <x v="36"/>
      <x v="5"/>
      <x v="4"/>
    </i>
    <i>
      <x v="37"/>
      <x v="3"/>
      <x/>
    </i>
    <i>
      <x v="38"/>
      <x v="4"/>
      <x v="4"/>
    </i>
    <i>
      <x v="39"/>
      <x v="2"/>
      <x v="5"/>
    </i>
    <i>
      <x v="40"/>
      <x v="2"/>
      <x v="5"/>
    </i>
    <i>
      <x v="41"/>
      <x v="3"/>
      <x v="4"/>
    </i>
    <i>
      <x v="42"/>
      <x v="4"/>
      <x v="4"/>
    </i>
    <i>
      <x v="43"/>
      <x v="4"/>
      <x v="4"/>
    </i>
    <i>
      <x v="44"/>
      <x v="3"/>
      <x/>
    </i>
    <i>
      <x v="45"/>
      <x v="3"/>
      <x v="5"/>
    </i>
    <i>
      <x v="46"/>
      <x v="2"/>
      <x v="5"/>
    </i>
    <i>
      <x v="47"/>
      <x v="2"/>
      <x v="5"/>
    </i>
    <i>
      <x v="48"/>
      <x/>
      <x v="5"/>
    </i>
    <i>
      <x v="49"/>
      <x v="4"/>
      <x v="5"/>
    </i>
    <i>
      <x v="50"/>
      <x v="4"/>
      <x v="5"/>
    </i>
    <i>
      <x v="51"/>
      <x v="4"/>
      <x v="5"/>
    </i>
    <i>
      <x v="52"/>
      <x v="4"/>
      <x v="5"/>
    </i>
    <i>
      <x v="53"/>
      <x v="4"/>
      <x v="4"/>
    </i>
    <i>
      <x v="54"/>
      <x v="4"/>
      <x v="5"/>
    </i>
    <i>
      <x v="55"/>
      <x v="4"/>
      <x v="5"/>
    </i>
    <i>
      <x v="56"/>
      <x v="4"/>
      <x v="4"/>
    </i>
    <i>
      <x v="57"/>
      <x v="7"/>
      <x v="4"/>
    </i>
    <i>
      <x v="58"/>
      <x/>
      <x v="4"/>
    </i>
    <i>
      <x v="59"/>
      <x v="3"/>
      <x v="5"/>
    </i>
    <i>
      <x v="60"/>
      <x v="2"/>
      <x v="4"/>
    </i>
    <i>
      <x v="61"/>
      <x v="2"/>
      <x v="5"/>
    </i>
    <i>
      <x v="62"/>
      <x v="2"/>
      <x v="5"/>
    </i>
    <i>
      <x v="63"/>
      <x v="2"/>
      <x v="5"/>
    </i>
    <i>
      <x v="64"/>
      <x v="3"/>
      <x v="2"/>
    </i>
    <i>
      <x v="65"/>
      <x/>
      <x v="3"/>
    </i>
    <i>
      <x v="66"/>
      <x/>
      <x v="5"/>
    </i>
    <i>
      <x v="67"/>
      <x/>
      <x v="5"/>
    </i>
    <i>
      <x v="68"/>
      <x/>
      <x v="5"/>
    </i>
    <i>
      <x v="69"/>
      <x v="3"/>
      <x v="3"/>
    </i>
    <i>
      <x v="70"/>
      <x v="3"/>
      <x v="3"/>
    </i>
    <i>
      <x v="71"/>
      <x v="5"/>
      <x v="3"/>
    </i>
    <i>
      <x v="72"/>
      <x v="5"/>
      <x v="3"/>
    </i>
    <i>
      <x v="73"/>
      <x v="5"/>
      <x v="3"/>
    </i>
    <i>
      <x v="74"/>
      <x/>
      <x v="3"/>
    </i>
    <i>
      <x v="75"/>
      <x v="3"/>
      <x v="3"/>
    </i>
    <i>
      <x v="76"/>
      <x v="3"/>
      <x v="4"/>
    </i>
    <i>
      <x v="77"/>
      <x v="3"/>
      <x/>
    </i>
    <i>
      <x v="78"/>
      <x/>
      <x v="5"/>
    </i>
    <i>
      <x v="79"/>
      <x v="3"/>
      <x v="4"/>
    </i>
    <i>
      <x v="80"/>
      <x v="2"/>
      <x v="3"/>
    </i>
    <i>
      <x v="81"/>
      <x v="3"/>
      <x v="4"/>
    </i>
    <i>
      <x v="82"/>
      <x v="3"/>
      <x v="5"/>
    </i>
    <i>
      <x v="83"/>
      <x v="3"/>
      <x v="4"/>
    </i>
    <i>
      <x v="84"/>
      <x v="3"/>
      <x v="3"/>
    </i>
    <i>
      <x v="85"/>
      <x v="3"/>
      <x v="5"/>
    </i>
    <i>
      <x v="86"/>
      <x v="3"/>
      <x v="5"/>
    </i>
    <i>
      <x v="87"/>
      <x v="3"/>
      <x v="4"/>
    </i>
    <i>
      <x v="88"/>
      <x v="2"/>
      <x v="3"/>
    </i>
    <i>
      <x v="89"/>
      <x/>
      <x v="5"/>
    </i>
    <i>
      <x v="90"/>
      <x v="3"/>
      <x v="3"/>
    </i>
    <i>
      <x v="91"/>
      <x v="3"/>
      <x v="3"/>
    </i>
    <i>
      <x v="92"/>
      <x v="3"/>
      <x v="3"/>
    </i>
    <i>
      <x v="93"/>
      <x v="2"/>
      <x v="5"/>
    </i>
    <i>
      <x v="94"/>
      <x v="3"/>
      <x v="4"/>
    </i>
    <i>
      <x v="95"/>
      <x v="3"/>
      <x v="4"/>
    </i>
    <i>
      <x v="96"/>
      <x v="3"/>
      <x/>
    </i>
    <i>
      <x v="97"/>
      <x/>
      <x v="3"/>
    </i>
    <i>
      <x v="98"/>
      <x/>
      <x v="5"/>
    </i>
    <i>
      <x v="99"/>
      <x v="3"/>
      <x v="3"/>
    </i>
    <i>
      <x v="100"/>
      <x v="4"/>
      <x v="4"/>
    </i>
    <i>
      <x v="101"/>
      <x/>
      <x v="5"/>
    </i>
    <i>
      <x v="102"/>
      <x v="3"/>
      <x/>
    </i>
    <i>
      <x v="103"/>
      <x/>
      <x v="5"/>
    </i>
    <i>
      <x v="104"/>
      <x/>
      <x v="5"/>
    </i>
    <i>
      <x v="105"/>
      <x v="2"/>
      <x v="3"/>
    </i>
    <i>
      <x v="106"/>
      <x/>
      <x v="5"/>
    </i>
    <i>
      <x v="107"/>
      <x v="2"/>
      <x v="5"/>
    </i>
    <i>
      <x v="108"/>
      <x v="2"/>
      <x v="5"/>
    </i>
    <i>
      <x v="109"/>
      <x v="3"/>
      <x v="5"/>
    </i>
    <i>
      <x v="110"/>
      <x/>
      <x v="5"/>
    </i>
    <i>
      <x v="111"/>
      <x v="2"/>
      <x v="4"/>
    </i>
    <i>
      <x v="112"/>
      <x v="2"/>
      <x v="5"/>
    </i>
    <i>
      <x v="113"/>
      <x/>
      <x v="5"/>
    </i>
    <i>
      <x v="114"/>
      <x v="3"/>
      <x v="4"/>
    </i>
    <i>
      <x v="115"/>
      <x v="2"/>
      <x v="5"/>
    </i>
    <i>
      <x v="116"/>
      <x v="2"/>
      <x v="5"/>
    </i>
    <i>
      <x v="117"/>
      <x v="2"/>
      <x v="5"/>
    </i>
    <i>
      <x v="118"/>
      <x v="2"/>
      <x v="5"/>
    </i>
    <i>
      <x v="119"/>
      <x v="2"/>
      <x v="5"/>
    </i>
    <i>
      <x v="120"/>
      <x v="1"/>
      <x v="5"/>
    </i>
    <i>
      <x v="121"/>
      <x v="2"/>
      <x v="5"/>
    </i>
    <i>
      <x v="122"/>
      <x v="3"/>
      <x/>
    </i>
    <i>
      <x v="123"/>
      <x v="4"/>
      <x v="4"/>
    </i>
    <i>
      <x v="124"/>
      <x v="2"/>
      <x v="4"/>
    </i>
    <i>
      <x v="125"/>
      <x v="3"/>
      <x v="5"/>
    </i>
    <i>
      <x v="126"/>
      <x v="3"/>
      <x/>
    </i>
    <i>
      <x v="127"/>
      <x v="4"/>
      <x v="4"/>
    </i>
    <i>
      <x v="128"/>
      <x v="4"/>
      <x v="4"/>
    </i>
    <i>
      <x v="129"/>
      <x v="2"/>
      <x v="5"/>
    </i>
    <i>
      <x v="130"/>
      <x v="7"/>
      <x v="4"/>
    </i>
    <i>
      <x v="131"/>
      <x v="2"/>
      <x v="3"/>
    </i>
    <i>
      <x v="132"/>
      <x/>
      <x v="5"/>
    </i>
    <i>
      <x v="133"/>
      <x/>
      <x v="5"/>
    </i>
    <i>
      <x v="134"/>
      <x v="3"/>
      <x v="5"/>
    </i>
    <i>
      <x v="135"/>
      <x v="3"/>
      <x v="5"/>
    </i>
    <i>
      <x v="136"/>
      <x v="2"/>
      <x v="5"/>
    </i>
    <i>
      <x v="137"/>
      <x v="4"/>
      <x v="4"/>
    </i>
    <i>
      <x v="138"/>
      <x v="3"/>
      <x/>
    </i>
    <i>
      <x v="139"/>
      <x v="2"/>
      <x v="5"/>
    </i>
    <i>
      <x v="140"/>
      <x v="4"/>
      <x v="4"/>
    </i>
    <i>
      <x v="141"/>
      <x/>
      <x v="5"/>
    </i>
    <i>
      <x v="142"/>
      <x v="5"/>
      <x v="3"/>
    </i>
    <i>
      <x v="143"/>
      <x v="4"/>
      <x v="4"/>
    </i>
    <i>
      <x v="144"/>
      <x v="5"/>
      <x v="5"/>
    </i>
    <i>
      <x v="145"/>
      <x v="3"/>
      <x v="5"/>
    </i>
    <i>
      <x v="146"/>
      <x v="2"/>
      <x v="5"/>
    </i>
    <i>
      <x v="147"/>
      <x/>
      <x v="5"/>
    </i>
    <i>
      <x v="148"/>
      <x/>
      <x v="5"/>
    </i>
    <i>
      <x v="149"/>
      <x v="3"/>
      <x v="5"/>
    </i>
    <i>
      <x v="150"/>
      <x v="5"/>
      <x v="3"/>
    </i>
    <i>
      <x v="151"/>
      <x v="3"/>
      <x v="3"/>
    </i>
    <i>
      <x v="152"/>
      <x v="3"/>
      <x v="3"/>
    </i>
    <i>
      <x v="153"/>
      <x v="3"/>
      <x v="3"/>
    </i>
    <i>
      <x v="154"/>
      <x v="3"/>
      <x v="5"/>
    </i>
    <i>
      <x v="155"/>
      <x v="3"/>
      <x v="5"/>
    </i>
    <i>
      <x v="156"/>
      <x v="3"/>
      <x v="3"/>
    </i>
    <i>
      <x v="157"/>
      <x v="3"/>
      <x/>
    </i>
    <i>
      <x v="158"/>
      <x v="3"/>
      <x v="3"/>
    </i>
    <i>
      <x v="159"/>
      <x v="3"/>
      <x v="3"/>
    </i>
    <i>
      <x v="160"/>
      <x v="3"/>
      <x v="3"/>
    </i>
    <i>
      <x v="161"/>
      <x v="3"/>
      <x v="3"/>
    </i>
    <i>
      <x v="162"/>
      <x v="3"/>
      <x v="3"/>
    </i>
    <i>
      <x v="163"/>
      <x v="2"/>
      <x v="5"/>
    </i>
    <i>
      <x v="164"/>
      <x/>
      <x v="5"/>
    </i>
    <i>
      <x v="165"/>
      <x v="2"/>
      <x v="3"/>
    </i>
    <i>
      <x v="166"/>
      <x v="3"/>
      <x v="3"/>
    </i>
    <i>
      <x v="167"/>
      <x v="2"/>
      <x v="3"/>
    </i>
    <i>
      <x v="168"/>
      <x v="2"/>
      <x v="3"/>
    </i>
    <i>
      <x v="169"/>
      <x v="4"/>
      <x v="4"/>
    </i>
    <i>
      <x v="170"/>
      <x v="2"/>
      <x v="3"/>
    </i>
    <i>
      <x v="171"/>
      <x v="4"/>
      <x v="4"/>
    </i>
    <i>
      <x v="172"/>
      <x v="2"/>
      <x v="4"/>
    </i>
    <i>
      <x v="173"/>
      <x v="3"/>
      <x v="1"/>
    </i>
    <i>
      <x v="174"/>
      <x v="3"/>
      <x v="3"/>
    </i>
    <i>
      <x v="175"/>
      <x v="3"/>
      <x v="4"/>
    </i>
    <i>
      <x v="176"/>
      <x v="3"/>
      <x v="4"/>
    </i>
    <i>
      <x v="177"/>
      <x v="4"/>
      <x v="4"/>
    </i>
    <i>
      <x v="178"/>
      <x v="6"/>
      <x v="3"/>
    </i>
    <i>
      <x v="179"/>
      <x v="3"/>
      <x/>
    </i>
    <i>
      <x v="180"/>
      <x v="2"/>
      <x v="5"/>
    </i>
    <i>
      <x v="181"/>
      <x v="2"/>
      <x v="5"/>
    </i>
    <i>
      <x v="182"/>
      <x v="2"/>
      <x v="3"/>
    </i>
    <i>
      <x v="183"/>
      <x v="4"/>
      <x v="4"/>
    </i>
    <i>
      <x v="184"/>
      <x v="2"/>
      <x v="4"/>
    </i>
    <i>
      <x v="185"/>
      <x v="3"/>
      <x/>
    </i>
    <i>
      <x v="186"/>
      <x v="2"/>
      <x v="3"/>
    </i>
    <i>
      <x v="187"/>
      <x v="2"/>
      <x v="3"/>
    </i>
    <i>
      <x v="188"/>
      <x v="2"/>
      <x v="5"/>
    </i>
    <i>
      <x v="189"/>
      <x v="2"/>
      <x v="5"/>
    </i>
    <i>
      <x v="190"/>
      <x v="3"/>
      <x v="3"/>
    </i>
    <i>
      <x v="191"/>
      <x v="3"/>
      <x v="3"/>
    </i>
    <i>
      <x v="192"/>
      <x v="3"/>
      <x v="3"/>
    </i>
    <i>
      <x v="193"/>
      <x v="3"/>
      <x v="3"/>
    </i>
    <i>
      <x v="194"/>
      <x v="3"/>
      <x v="3"/>
    </i>
    <i>
      <x v="195"/>
      <x v="3"/>
      <x v="3"/>
    </i>
    <i>
      <x v="196"/>
      <x v="3"/>
      <x v="3"/>
    </i>
    <i>
      <x v="197"/>
      <x v="3"/>
      <x v="5"/>
    </i>
    <i>
      <x v="198"/>
      <x v="2"/>
      <x v="3"/>
    </i>
    <i>
      <x v="199"/>
      <x/>
      <x v="5"/>
    </i>
    <i>
      <x v="200"/>
      <x v="2"/>
      <x v="5"/>
    </i>
    <i>
      <x v="201"/>
      <x v="2"/>
      <x v="4"/>
    </i>
    <i>
      <x v="202"/>
      <x v="3"/>
      <x v="3"/>
    </i>
    <i>
      <x v="203"/>
      <x v="3"/>
      <x v="3"/>
    </i>
    <i>
      <x v="204"/>
      <x v="3"/>
      <x v="3"/>
    </i>
    <i>
      <x v="205"/>
      <x v="3"/>
      <x v="3"/>
    </i>
    <i>
      <x v="206"/>
      <x v="3"/>
      <x v="3"/>
    </i>
    <i>
      <x v="207"/>
      <x v="3"/>
      <x v="3"/>
    </i>
    <i>
      <x v="208"/>
      <x v="3"/>
      <x v="3"/>
    </i>
    <i>
      <x v="209"/>
      <x v="3"/>
      <x v="3"/>
    </i>
    <i>
      <x v="210"/>
      <x v="3"/>
      <x v="3"/>
    </i>
    <i>
      <x v="211"/>
      <x v="3"/>
      <x v="3"/>
    </i>
    <i>
      <x v="212"/>
      <x v="2"/>
      <x v="5"/>
    </i>
    <i>
      <x v="213"/>
      <x v="3"/>
      <x v="5"/>
    </i>
    <i>
      <x v="214"/>
      <x v="2"/>
      <x v="3"/>
    </i>
    <i>
      <x v="215"/>
      <x v="2"/>
      <x v="3"/>
    </i>
    <i>
      <x v="216"/>
      <x v="2"/>
      <x v="3"/>
    </i>
    <i>
      <x v="217"/>
      <x v="2"/>
      <x v="3"/>
    </i>
    <i>
      <x v="218"/>
      <x v="2"/>
      <x v="5"/>
    </i>
    <i>
      <x v="219"/>
      <x v="2"/>
      <x v="5"/>
    </i>
    <i>
      <x v="220"/>
      <x v="2"/>
      <x v="5"/>
    </i>
    <i>
      <x v="221"/>
      <x v="4"/>
      <x v="3"/>
    </i>
    <i>
      <x v="222"/>
      <x v="5"/>
      <x v="3"/>
    </i>
    <i>
      <x v="223"/>
      <x v="5"/>
      <x v="3"/>
    </i>
    <i>
      <x v="224"/>
      <x v="5"/>
      <x v="3"/>
    </i>
    <i>
      <x v="225"/>
      <x v="5"/>
      <x v="3"/>
    </i>
    <i>
      <x v="226"/>
      <x v="5"/>
      <x v="4"/>
    </i>
    <i>
      <x v="227"/>
      <x v="5"/>
      <x v="4"/>
    </i>
    <i>
      <x v="228"/>
      <x v="5"/>
      <x v="4"/>
    </i>
    <i>
      <x v="229"/>
      <x v="5"/>
      <x v="3"/>
    </i>
    <i>
      <x v="230"/>
      <x v="3"/>
      <x/>
    </i>
    <i>
      <x v="231"/>
      <x v="2"/>
      <x v="3"/>
    </i>
    <i>
      <x v="232"/>
      <x v="2"/>
      <x v="3"/>
    </i>
    <i>
      <x v="233"/>
      <x v="4"/>
      <x v="4"/>
    </i>
    <i>
      <x v="234"/>
      <x v="5"/>
      <x v="3"/>
    </i>
    <i>
      <x v="235"/>
      <x v="7"/>
      <x v="3"/>
    </i>
    <i>
      <x v="236"/>
      <x v="2"/>
      <x v="3"/>
    </i>
    <i>
      <x v="237"/>
      <x v="7"/>
      <x v="3"/>
    </i>
    <i>
      <x v="238"/>
      <x v="2"/>
      <x v="3"/>
    </i>
    <i>
      <x v="239"/>
      <x v="5"/>
      <x v="3"/>
    </i>
    <i>
      <x v="240"/>
      <x v="2"/>
      <x v="3"/>
    </i>
    <i>
      <x v="241"/>
      <x v="2"/>
      <x v="3"/>
    </i>
    <i>
      <x v="242"/>
      <x v="4"/>
      <x v="5"/>
    </i>
    <i>
      <x v="243"/>
      <x v="2"/>
      <x v="5"/>
    </i>
    <i>
      <x v="244"/>
      <x v="1"/>
      <x v="5"/>
    </i>
    <i>
      <x v="245"/>
      <x v="4"/>
      <x v="4"/>
    </i>
    <i>
      <x v="246"/>
      <x v="4"/>
      <x v="4"/>
    </i>
    <i>
      <x v="247"/>
      <x v="5"/>
      <x v="3"/>
    </i>
    <i>
      <x v="248"/>
      <x v="3"/>
      <x v="3"/>
    </i>
    <i>
      <x v="249"/>
      <x v="3"/>
      <x v="5"/>
    </i>
    <i>
      <x v="250"/>
      <x v="2"/>
      <x v="5"/>
    </i>
    <i>
      <x v="251"/>
      <x v="2"/>
      <x v="3"/>
    </i>
    <i>
      <x v="252"/>
      <x v="3"/>
      <x v="3"/>
    </i>
    <i>
      <x v="253"/>
      <x v="4"/>
      <x v="3"/>
    </i>
    <i>
      <x v="254"/>
      <x v="3"/>
      <x v="5"/>
    </i>
    <i>
      <x v="255"/>
      <x v="2"/>
      <x v="5"/>
    </i>
    <i>
      <x v="256"/>
      <x v="1"/>
      <x v="5"/>
    </i>
    <i>
      <x v="257"/>
      <x v="3"/>
      <x v="4"/>
    </i>
    <i>
      <x v="258"/>
      <x v="2"/>
      <x v="3"/>
    </i>
    <i>
      <x v="259"/>
      <x v="2"/>
      <x v="3"/>
    </i>
    <i>
      <x v="260"/>
      <x v="2"/>
      <x v="3"/>
    </i>
    <i>
      <x v="261"/>
      <x v="2"/>
      <x v="3"/>
    </i>
    <i>
      <x v="262"/>
      <x/>
      <x v="5"/>
    </i>
    <i>
      <x v="263"/>
      <x v="3"/>
      <x v="5"/>
    </i>
    <i>
      <x v="264"/>
      <x v="2"/>
      <x v="3"/>
    </i>
    <i>
      <x v="265"/>
      <x v="2"/>
      <x v="3"/>
    </i>
    <i>
      <x v="266"/>
      <x v="1"/>
      <x v="3"/>
    </i>
    <i>
      <x v="267"/>
      <x v="7"/>
      <x v="3"/>
    </i>
    <i>
      <x v="268"/>
      <x v="6"/>
      <x v="3"/>
    </i>
    <i>
      <x v="269"/>
      <x v="2"/>
      <x v="3"/>
    </i>
    <i>
      <x v="270"/>
      <x v="1"/>
      <x v="5"/>
    </i>
    <i>
      <x v="271"/>
      <x v="6"/>
      <x v="3"/>
    </i>
    <i>
      <x v="272"/>
      <x v="2"/>
      <x v="4"/>
    </i>
    <i>
      <x v="273"/>
      <x v="6"/>
      <x v="3"/>
    </i>
    <i>
      <x v="274"/>
      <x v="6"/>
      <x v="3"/>
    </i>
    <i>
      <x v="275"/>
      <x v="2"/>
      <x v="5"/>
    </i>
    <i>
      <x v="276"/>
      <x v="1"/>
      <x v="5"/>
    </i>
    <i>
      <x v="277"/>
      <x v="2"/>
      <x v="3"/>
    </i>
    <i>
      <x v="278"/>
      <x v="2"/>
      <x v="3"/>
    </i>
    <i>
      <x v="279"/>
      <x v="2"/>
      <x v="3"/>
    </i>
    <i>
      <x v="280"/>
      <x v="2"/>
      <x v="3"/>
    </i>
    <i>
      <x v="281"/>
      <x v="6"/>
      <x v="3"/>
    </i>
    <i>
      <x v="282"/>
      <x v="1"/>
      <x v="3"/>
    </i>
    <i>
      <x v="283"/>
      <x v="1"/>
      <x v="3"/>
    </i>
    <i>
      <x v="284"/>
      <x/>
      <x v="4"/>
    </i>
    <i>
      <x v="285"/>
      <x v="2"/>
      <x v="3"/>
    </i>
    <i>
      <x v="286"/>
      <x v="2"/>
      <x v="3"/>
    </i>
    <i>
      <x v="287"/>
      <x v="5"/>
      <x v="3"/>
    </i>
    <i>
      <x v="288"/>
      <x v="2"/>
      <x v="3"/>
    </i>
    <i>
      <x v="289"/>
      <x v="2"/>
      <x v="3"/>
    </i>
    <i>
      <x v="290"/>
      <x v="2"/>
      <x v="5"/>
    </i>
    <i>
      <x v="291"/>
      <x v="2"/>
      <x v="3"/>
    </i>
    <i>
      <x v="292"/>
      <x v="2"/>
      <x v="5"/>
    </i>
    <i>
      <x v="293"/>
      <x v="2"/>
      <x v="3"/>
    </i>
    <i>
      <x v="294"/>
      <x v="6"/>
      <x v="3"/>
    </i>
    <i>
      <x v="295"/>
      <x v="2"/>
      <x v="5"/>
    </i>
    <i>
      <x v="296"/>
      <x v="2"/>
      <x v="5"/>
    </i>
    <i>
      <x v="297"/>
      <x v="2"/>
      <x v="3"/>
    </i>
    <i>
      <x v="298"/>
      <x/>
      <x v="5"/>
    </i>
    <i>
      <x v="299"/>
      <x v="6"/>
      <x v="3"/>
    </i>
    <i>
      <x v="300"/>
      <x v="2"/>
      <x v="5"/>
    </i>
    <i>
      <x v="301"/>
      <x v="2"/>
      <x v="5"/>
    </i>
    <i>
      <x v="302"/>
      <x v="2"/>
      <x v="3"/>
    </i>
    <i>
      <x v="303"/>
      <x v="2"/>
      <x v="3"/>
    </i>
    <i>
      <x v="304"/>
      <x v="2"/>
      <x v="3"/>
    </i>
    <i>
      <x v="305"/>
      <x v="2"/>
      <x v="3"/>
    </i>
    <i>
      <x v="306"/>
      <x v="1"/>
      <x v="3"/>
    </i>
    <i>
      <x v="307"/>
      <x v="2"/>
      <x v="3"/>
    </i>
    <i>
      <x v="308"/>
      <x v="6"/>
      <x v="3"/>
    </i>
    <i>
      <x v="309"/>
      <x v="3"/>
      <x v="3"/>
    </i>
    <i>
      <x v="310"/>
      <x v="3"/>
      <x v="4"/>
    </i>
    <i>
      <x v="311"/>
      <x v="6"/>
      <x v="3"/>
    </i>
    <i>
      <x v="312"/>
      <x v="6"/>
      <x v="3"/>
    </i>
    <i>
      <x v="313"/>
      <x v="5"/>
      <x v="3"/>
    </i>
    <i>
      <x v="314"/>
      <x v="2"/>
      <x v="3"/>
    </i>
    <i>
      <x v="315"/>
      <x v="3"/>
      <x v="4"/>
    </i>
    <i>
      <x v="316"/>
      <x v="6"/>
      <x v="5"/>
    </i>
    <i>
      <x v="317"/>
      <x v="2"/>
      <x v="5"/>
    </i>
    <i>
      <x v="318"/>
      <x v="2"/>
      <x v="5"/>
    </i>
    <i>
      <x v="319"/>
      <x v="6"/>
      <x v="3"/>
    </i>
    <i>
      <x v="320"/>
      <x v="6"/>
      <x v="4"/>
    </i>
    <i>
      <x v="321"/>
      <x v="6"/>
      <x v="4"/>
    </i>
    <i>
      <x v="322"/>
      <x v="6"/>
      <x v="3"/>
    </i>
    <i>
      <x v="323"/>
      <x v="6"/>
      <x v="3"/>
    </i>
    <i>
      <x v="324"/>
      <x v="6"/>
      <x v="3"/>
    </i>
    <i>
      <x v="325"/>
      <x v="6"/>
      <x v="3"/>
    </i>
    <i>
      <x v="326"/>
      <x v="6"/>
      <x v="3"/>
    </i>
    <i>
      <x v="327"/>
      <x v="3"/>
      <x v="3"/>
    </i>
    <i>
      <x v="328"/>
      <x v="3"/>
      <x v="3"/>
    </i>
    <i>
      <x v="329"/>
      <x v="6"/>
      <x v="3"/>
    </i>
    <i>
      <x v="330"/>
      <x v="6"/>
      <x v="3"/>
    </i>
    <i>
      <x v="331"/>
      <x v="3"/>
      <x v="3"/>
    </i>
    <i>
      <x v="332"/>
      <x v="6"/>
      <x v="3"/>
    </i>
    <i>
      <x v="333"/>
      <x v="6"/>
      <x v="4"/>
    </i>
    <i>
      <x v="334"/>
      <x v="6"/>
      <x v="4"/>
    </i>
    <i>
      <x v="335"/>
      <x v="6"/>
      <x v="4"/>
    </i>
    <i>
      <x v="336"/>
      <x v="2"/>
      <x v="5"/>
    </i>
    <i>
      <x v="337"/>
      <x v="2"/>
      <x v="3"/>
    </i>
    <i>
      <x v="338"/>
      <x v="2"/>
      <x v="3"/>
    </i>
    <i>
      <x v="339"/>
      <x v="2"/>
      <x v="5"/>
    </i>
    <i>
      <x v="340"/>
      <x v="2"/>
      <x v="3"/>
    </i>
    <i>
      <x v="341"/>
      <x v="5"/>
      <x v="5"/>
    </i>
    <i>
      <x v="342"/>
      <x v="6"/>
      <x v="3"/>
    </i>
    <i>
      <x v="343"/>
      <x v="2"/>
      <x v="5"/>
    </i>
    <i>
      <x v="344"/>
      <x v="1"/>
      <x v="3"/>
    </i>
    <i>
      <x v="345"/>
      <x v="2"/>
      <x v="3"/>
    </i>
    <i>
      <x v="346"/>
      <x v="2"/>
      <x v="3"/>
    </i>
    <i>
      <x v="347"/>
      <x v="2"/>
      <x v="5"/>
    </i>
    <i>
      <x v="348"/>
      <x v="6"/>
      <x v="4"/>
    </i>
    <i>
      <x v="349"/>
      <x v="2"/>
      <x v="5"/>
    </i>
    <i>
      <x v="350"/>
      <x v="2"/>
      <x v="5"/>
    </i>
    <i>
      <x v="351"/>
      <x v="2"/>
      <x v="5"/>
    </i>
    <i>
      <x v="352"/>
      <x v="1"/>
      <x v="3"/>
    </i>
    <i>
      <x v="353"/>
      <x v="2"/>
      <x v="5"/>
    </i>
    <i>
      <x v="354"/>
      <x v="6"/>
      <x v="3"/>
    </i>
    <i>
      <x v="355"/>
      <x v="6"/>
      <x v="3"/>
    </i>
    <i>
      <x v="356"/>
      <x v="6"/>
      <x v="3"/>
    </i>
    <i>
      <x v="357"/>
      <x v="3"/>
      <x v="5"/>
    </i>
    <i>
      <x v="358"/>
      <x v="1"/>
      <x v="5"/>
    </i>
    <i>
      <x v="359"/>
      <x v="3"/>
      <x/>
    </i>
    <i>
      <x v="360"/>
      <x v="5"/>
      <x v="3"/>
    </i>
    <i>
      <x v="361"/>
      <x v="4"/>
      <x v="4"/>
    </i>
    <i>
      <x v="362"/>
      <x v="4"/>
      <x v="3"/>
    </i>
    <i>
      <x v="363"/>
      <x v="4"/>
      <x v="4"/>
    </i>
    <i>
      <x v="364"/>
      <x v="2"/>
      <x v="3"/>
    </i>
    <i>
      <x v="365"/>
      <x v="2"/>
      <x v="3"/>
    </i>
    <i>
      <x v="366"/>
      <x v="2"/>
      <x v="3"/>
    </i>
    <i>
      <x v="367"/>
      <x v="2"/>
      <x v="3"/>
    </i>
    <i>
      <x v="368"/>
      <x v="2"/>
      <x v="5"/>
    </i>
    <i>
      <x v="369"/>
      <x/>
      <x v="5"/>
    </i>
    <i>
      <x v="370"/>
      <x/>
      <x v="5"/>
    </i>
    <i>
      <x v="371"/>
      <x v="2"/>
      <x v="5"/>
    </i>
    <i>
      <x v="372"/>
      <x v="2"/>
      <x v="5"/>
    </i>
    <i>
      <x v="373"/>
      <x v="5"/>
      <x v="3"/>
    </i>
    <i>
      <x v="374"/>
      <x v="2"/>
      <x v="5"/>
    </i>
    <i>
      <x v="375"/>
      <x v="1"/>
      <x v="3"/>
    </i>
    <i>
      <x v="376"/>
      <x v="2"/>
      <x v="5"/>
    </i>
    <i>
      <x v="377"/>
      <x v="1"/>
      <x v="5"/>
    </i>
    <i>
      <x v="378"/>
      <x/>
      <x v="5"/>
    </i>
    <i>
      <x v="379"/>
      <x v="2"/>
      <x v="5"/>
    </i>
    <i>
      <x v="380"/>
      <x v="1"/>
      <x v="5"/>
    </i>
    <i>
      <x v="381"/>
      <x/>
      <x v="5"/>
    </i>
    <i>
      <x v="382"/>
      <x/>
      <x v="5"/>
    </i>
    <i>
      <x v="383"/>
      <x v="2"/>
      <x v="5"/>
    </i>
    <i>
      <x v="384"/>
      <x v="2"/>
      <x v="3"/>
    </i>
    <i>
      <x v="385"/>
      <x v="2"/>
      <x v="5"/>
    </i>
    <i>
      <x v="386"/>
      <x v="4"/>
      <x v="5"/>
    </i>
    <i>
      <x v="387"/>
      <x v="4"/>
      <x v="3"/>
    </i>
    <i>
      <x v="388"/>
      <x v="1"/>
      <x v="4"/>
    </i>
    <i>
      <x v="389"/>
      <x v="2"/>
      <x v="3"/>
    </i>
    <i>
      <x v="390"/>
      <x v="3"/>
      <x/>
    </i>
    <i>
      <x v="391"/>
      <x v="5"/>
      <x v="3"/>
    </i>
    <i>
      <x v="392"/>
      <x v="2"/>
      <x v="3"/>
    </i>
    <i>
      <x v="393"/>
      <x v="5"/>
      <x v="3"/>
    </i>
    <i>
      <x v="394"/>
      <x v="3"/>
      <x/>
    </i>
    <i>
      <x v="395"/>
      <x v="3"/>
      <x v="4"/>
    </i>
    <i>
      <x v="396"/>
      <x v="2"/>
      <x v="3"/>
    </i>
    <i>
      <x v="397"/>
      <x v="5"/>
      <x v="3"/>
    </i>
    <i>
      <x v="398"/>
      <x v="1"/>
      <x v="4"/>
    </i>
    <i>
      <x v="399"/>
      <x v="1"/>
      <x v="4"/>
    </i>
    <i>
      <x v="400"/>
      <x v="5"/>
      <x v="4"/>
    </i>
    <i>
      <x v="401"/>
      <x v="2"/>
      <x v="3"/>
    </i>
    <i>
      <x v="402"/>
      <x v="2"/>
      <x v="5"/>
    </i>
    <i>
      <x v="403"/>
      <x v="3"/>
      <x v="3"/>
    </i>
    <i>
      <x v="404"/>
      <x v="3"/>
      <x v="3"/>
    </i>
    <i>
      <x v="405"/>
      <x v="3"/>
      <x v="5"/>
    </i>
    <i>
      <x v="406"/>
      <x v="2"/>
      <x v="3"/>
    </i>
    <i>
      <x v="407"/>
      <x v="2"/>
      <x v="5"/>
    </i>
    <i>
      <x v="408"/>
      <x v="5"/>
      <x v="3"/>
    </i>
    <i>
      <x v="409"/>
      <x v="2"/>
      <x v="3"/>
    </i>
    <i>
      <x v="410"/>
      <x v="2"/>
      <x v="3"/>
    </i>
    <i>
      <x v="411"/>
      <x v="5"/>
      <x v="3"/>
    </i>
    <i>
      <x v="412"/>
      <x v="5"/>
      <x v="3"/>
    </i>
    <i>
      <x v="413"/>
      <x v="3"/>
      <x v="5"/>
    </i>
    <i>
      <x v="414"/>
      <x v="2"/>
      <x v="3"/>
    </i>
    <i>
      <x v="415"/>
      <x v="2"/>
      <x v="3"/>
    </i>
    <i>
      <x v="416"/>
      <x v="2"/>
      <x v="5"/>
    </i>
    <i>
      <x v="417"/>
      <x v="4"/>
      <x v="5"/>
    </i>
    <i>
      <x v="418"/>
      <x v="4"/>
      <x v="4"/>
    </i>
    <i>
      <x v="419"/>
      <x v="5"/>
      <x v="3"/>
    </i>
    <i>
      <x v="420"/>
      <x v="5"/>
      <x v="3"/>
    </i>
    <i>
      <x v="421"/>
      <x v="2"/>
      <x v="5"/>
    </i>
    <i>
      <x v="422"/>
      <x v="3"/>
      <x v="5"/>
    </i>
    <i>
      <x v="423"/>
      <x v="3"/>
      <x v="3"/>
    </i>
    <i>
      <x v="424"/>
      <x v="3"/>
      <x v="3"/>
    </i>
    <i>
      <x v="425"/>
      <x/>
      <x v="5"/>
    </i>
    <i>
      <x v="426"/>
      <x v="2"/>
      <x v="3"/>
    </i>
    <i>
      <x v="427"/>
      <x v="3"/>
      <x v="3"/>
    </i>
    <i>
      <x v="428"/>
      <x v="3"/>
      <x/>
    </i>
    <i>
      <x v="429"/>
      <x v="3"/>
      <x v="5"/>
    </i>
    <i>
      <x v="430"/>
      <x v="3"/>
      <x v="3"/>
    </i>
    <i>
      <x v="431"/>
      <x v="3"/>
      <x v="3"/>
    </i>
    <i>
      <x v="432"/>
      <x v="3"/>
      <x v="3"/>
    </i>
    <i>
      <x v="433"/>
      <x v="3"/>
      <x v="3"/>
    </i>
    <i>
      <x v="434"/>
      <x v="3"/>
      <x v="5"/>
    </i>
    <i>
      <x v="435"/>
      <x v="3"/>
      <x v="3"/>
    </i>
    <i>
      <x v="436"/>
      <x v="3"/>
      <x v="3"/>
    </i>
    <i>
      <x v="437"/>
      <x v="3"/>
      <x v="3"/>
    </i>
    <i>
      <x v="438"/>
      <x v="3"/>
      <x v="3"/>
    </i>
    <i>
      <x v="439"/>
      <x v="3"/>
      <x v="3"/>
    </i>
    <i>
      <x v="440"/>
      <x v="3"/>
      <x/>
    </i>
    <i>
      <x v="441"/>
      <x v="3"/>
      <x v="3"/>
    </i>
    <i>
      <x v="442"/>
      <x/>
      <x v="5"/>
    </i>
    <i>
      <x v="443"/>
      <x v="3"/>
      <x v="3"/>
    </i>
    <i>
      <x v="444"/>
      <x v="4"/>
      <x v="3"/>
    </i>
    <i>
      <x v="445"/>
      <x v="4"/>
      <x v="4"/>
    </i>
    <i>
      <x v="446"/>
      <x v="3"/>
      <x v="3"/>
    </i>
    <i>
      <x v="447"/>
      <x v="4"/>
      <x v="3"/>
    </i>
    <i>
      <x v="448"/>
      <x v="3"/>
      <x v="3"/>
    </i>
    <i>
      <x v="449"/>
      <x/>
      <x v="5"/>
    </i>
    <i>
      <x v="450"/>
      <x v="2"/>
      <x v="3"/>
    </i>
    <i>
      <x v="451"/>
      <x v="3"/>
      <x v="5"/>
    </i>
    <i>
      <x v="452"/>
      <x v="7"/>
      <x v="4"/>
    </i>
    <i>
      <x v="453"/>
      <x v="4"/>
      <x v="3"/>
    </i>
    <i>
      <x v="454"/>
      <x v="2"/>
      <x v="4"/>
    </i>
    <i>
      <x v="455"/>
      <x v="4"/>
      <x v="4"/>
    </i>
    <i>
      <x v="456"/>
      <x v="2"/>
      <x v="5"/>
    </i>
    <i>
      <x v="457"/>
      <x v="6"/>
      <x v="3"/>
    </i>
    <i>
      <x v="458"/>
      <x v="5"/>
      <x v="3"/>
    </i>
    <i>
      <x v="459"/>
      <x v="4"/>
      <x v="5"/>
    </i>
    <i>
      <x v="460"/>
      <x v="2"/>
      <x v="5"/>
    </i>
    <i>
      <x v="461"/>
      <x v="1"/>
      <x v="5"/>
    </i>
    <i>
      <x v="462"/>
      <x v="4"/>
      <x v="3"/>
    </i>
    <i>
      <x v="463"/>
      <x v="3"/>
      <x v="5"/>
    </i>
    <i>
      <x v="464"/>
      <x v="2"/>
      <x v="5"/>
    </i>
    <i>
      <x v="465"/>
      <x v="2"/>
      <x v="3"/>
    </i>
    <i>
      <x v="466"/>
      <x v="2"/>
      <x v="5"/>
    </i>
    <i>
      <x v="467"/>
      <x v="2"/>
      <x v="5"/>
    </i>
    <i>
      <x v="468"/>
      <x v="4"/>
      <x v="4"/>
    </i>
    <i>
      <x v="469"/>
      <x/>
      <x v="5"/>
    </i>
    <i>
      <x v="470"/>
      <x v="2"/>
      <x v="5"/>
    </i>
    <i>
      <x v="471"/>
      <x v="2"/>
      <x v="3"/>
    </i>
    <i>
      <x v="472"/>
      <x v="1"/>
      <x v="3"/>
    </i>
    <i>
      <x v="473"/>
      <x v="4"/>
      <x v="3"/>
    </i>
    <i>
      <x v="474"/>
      <x v="3"/>
      <x v="4"/>
    </i>
    <i>
      <x v="475"/>
      <x v="3"/>
      <x v="5"/>
    </i>
    <i>
      <x v="476"/>
      <x v="3"/>
      <x v="3"/>
    </i>
    <i>
      <x v="477"/>
      <x v="3"/>
      <x v="4"/>
    </i>
    <i>
      <x v="478"/>
      <x v="3"/>
      <x v="4"/>
    </i>
    <i>
      <x v="479"/>
      <x v="3"/>
      <x v="4"/>
    </i>
    <i>
      <x v="480"/>
      <x v="4"/>
      <x v="4"/>
    </i>
    <i>
      <x v="481"/>
      <x v="4"/>
      <x v="5"/>
    </i>
    <i>
      <x v="482"/>
      <x v="4"/>
      <x v="4"/>
    </i>
    <i>
      <x v="483"/>
      <x v="3"/>
      <x v="4"/>
    </i>
    <i>
      <x v="484"/>
      <x v="4"/>
      <x v="4"/>
    </i>
    <i>
      <x v="485"/>
      <x v="4"/>
      <x v="4"/>
    </i>
    <i>
      <x v="486"/>
      <x v="2"/>
      <x v="5"/>
    </i>
    <i>
      <x v="487"/>
      <x v="2"/>
      <x v="3"/>
    </i>
    <i>
      <x v="488"/>
      <x v="3"/>
      <x v="3"/>
    </i>
    <i>
      <x v="489"/>
      <x v="4"/>
      <x v="4"/>
    </i>
    <i>
      <x v="490"/>
      <x v="2"/>
      <x v="5"/>
    </i>
    <i>
      <x v="491"/>
      <x v="4"/>
      <x v="3"/>
    </i>
    <i>
      <x v="492"/>
      <x v="2"/>
      <x v="5"/>
    </i>
    <i>
      <x v="493"/>
      <x v="3"/>
      <x v="3"/>
    </i>
    <i>
      <x v="494"/>
      <x v="3"/>
      <x v="3"/>
    </i>
    <i>
      <x v="495"/>
      <x v="3"/>
      <x v="3"/>
    </i>
    <i>
      <x v="496"/>
      <x v="4"/>
      <x v="3"/>
    </i>
    <i>
      <x v="497"/>
      <x v="4"/>
      <x v="5"/>
    </i>
    <i>
      <x v="498"/>
      <x v="4"/>
      <x v="4"/>
    </i>
    <i>
      <x v="499"/>
      <x v="4"/>
      <x v="3"/>
    </i>
    <i>
      <x v="500"/>
      <x v="4"/>
      <x v="3"/>
    </i>
    <i>
      <x v="501"/>
      <x v="4"/>
      <x v="3"/>
    </i>
    <i>
      <x v="502"/>
      <x v="4"/>
      <x v="3"/>
    </i>
    <i>
      <x v="503"/>
      <x v="4"/>
      <x v="4"/>
    </i>
    <i>
      <x v="504"/>
      <x v="3"/>
      <x v="4"/>
    </i>
    <i>
      <x v="505"/>
      <x v="4"/>
      <x v="4"/>
    </i>
    <i>
      <x v="506"/>
      <x v="4"/>
      <x v="5"/>
    </i>
    <i>
      <x v="507"/>
      <x v="4"/>
      <x v="5"/>
    </i>
    <i>
      <x v="508"/>
      <x v="4"/>
      <x v="5"/>
    </i>
    <i>
      <x v="509"/>
      <x v="4"/>
      <x v="3"/>
    </i>
    <i>
      <x v="510"/>
      <x v="4"/>
      <x v="4"/>
    </i>
    <i>
      <x v="511"/>
      <x v="4"/>
      <x v="3"/>
    </i>
    <i>
      <x v="512"/>
      <x/>
      <x v="5"/>
    </i>
    <i>
      <x v="513"/>
      <x v="3"/>
      <x v="3"/>
    </i>
    <i>
      <x v="514"/>
      <x v="7"/>
      <x v="3"/>
    </i>
    <i>
      <x v="515"/>
      <x v="4"/>
      <x v="3"/>
    </i>
    <i>
      <x v="516"/>
      <x v="6"/>
      <x v="3"/>
    </i>
    <i>
      <x v="517"/>
      <x v="7"/>
      <x v="5"/>
    </i>
    <i>
      <x v="518"/>
      <x v="5"/>
      <x v="3"/>
    </i>
    <i>
      <x v="519"/>
      <x v="3"/>
      <x v="5"/>
    </i>
    <i>
      <x v="520"/>
      <x/>
      <x v="5"/>
    </i>
    <i>
      <x v="521"/>
      <x v="3"/>
      <x v="5"/>
    </i>
    <i>
      <x v="522"/>
      <x v="3"/>
      <x v="3"/>
    </i>
    <i>
      <x v="523"/>
      <x v="3"/>
      <x v="3"/>
    </i>
    <i>
      <x v="524"/>
      <x v="4"/>
      <x v="3"/>
    </i>
    <i>
      <x v="525"/>
      <x/>
      <x v="5"/>
    </i>
    <i>
      <x v="526"/>
      <x v="3"/>
      <x/>
    </i>
    <i t="grand">
      <x/>
    </i>
  </rowItems>
  <colFields count="1">
    <field x="-2"/>
  </colFields>
  <colItems count="3">
    <i>
      <x/>
    </i>
    <i i="1">
      <x v="1"/>
    </i>
    <i i="2">
      <x v="2"/>
    </i>
  </colItems>
  <pageFields count="1">
    <pageField fld="234" hier="-1"/>
  </pageFields>
  <dataFields count="3">
    <dataField name="Súčet z BCR" fld="234" baseField="0" baseItem="0"/>
    <dataField name="Súčet z Celkové KV" fld="21" baseField="0" baseItem="0"/>
    <dataField name="Súčet z Horizont investície" fld="9"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Motí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2.xml"/></Relationships>
</file>

<file path=xl/worksheets/_rels/sheet2.xml.rels><?xml version="1.0" encoding="UTF-8" standalone="yes"?>
<Relationships xmlns="http://schemas.openxmlformats.org/package/2006/relationships"><Relationship Id="rId3" Type="http://schemas.openxmlformats.org/officeDocument/2006/relationships/hyperlink" Target="http://www.strategiakultury.sk/sites/default/files/STRATEGIA_ROZVOJA_KULTURY_SR_NA_ROKY_2014-2020.pdf,%20strategick&#225;%20oblas&#357;%202.4.1" TargetMode="External"/><Relationship Id="rId7" Type="http://schemas.openxmlformats.org/officeDocument/2006/relationships/comments" Target="../comments1.xml"/><Relationship Id="rId2" Type="http://schemas.openxmlformats.org/officeDocument/2006/relationships/hyperlink" Target="http://www.strategiakultury.sk/sites/default/files/STRATEGIA_ROZVOJA_KULTURY_SR_NA_ROKY_2014-2020.pdf,%20strategick&#225;%20oblas&#357;%202.4.1" TargetMode="External"/><Relationship Id="rId1" Type="http://schemas.openxmlformats.org/officeDocument/2006/relationships/hyperlink" Target="http://www.strategiakultury.sk/sites/default/files/STRATEGIA_ROZVOJA_KULTURY_SR_NA_ROKY_2014-2020.pdf,%20strategick&#225;%20oblas&#357;%202.4.1" TargetMode="External"/><Relationship Id="rId6" Type="http://schemas.openxmlformats.org/officeDocument/2006/relationships/vmlDrawing" Target="../drawings/vmlDrawing1.vml"/><Relationship Id="rId5" Type="http://schemas.openxmlformats.org/officeDocument/2006/relationships/printerSettings" Target="../printerSettings/printerSettings2.bin"/><Relationship Id="rId4" Type="http://schemas.openxmlformats.org/officeDocument/2006/relationships/hyperlink" Target="https://metais.vicepremier.gov.sk/detail/Projekt/302e8a26-061a-46f4-ab11-c82215f45b3c/cimaster?tab=documentsForm"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strategiakultury.sk/sites/default/files/STRATEGIA_ROZVOJA_KULTURY_SR_NA_ROKY_2014-2020.pdf,%20strategick&#225;%20oblas&#357;%202.4.1" TargetMode="External"/><Relationship Id="rId1" Type="http://schemas.openxmlformats.org/officeDocument/2006/relationships/hyperlink" Target="http://www.strategiakultury.sk/sites/default/files/STRATEGIA_ROZVOJA_KULTURY_SR_NA_ROKY_2014-2020.pdf,%20strategick&#225;%20oblas&#357;%202.4.1"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metais.vicepremier.gov.sk/detail/Projekt/302e8a26-061a-46f4-ab11-c82215f45b3c/cimaster?tab=documentsForm"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strategiakultury.sk/sites/default/files/STRATEGIA_ROZVOJA_KULTURY_SR_NA_ROKY_2014-2020.pdf,%20strategick&#225;%20oblas&#357;%202.4.1"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6.bin"/><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4"/>
  <sheetViews>
    <sheetView topLeftCell="A16" workbookViewId="0">
      <selection activeCell="A41" sqref="A41"/>
    </sheetView>
  </sheetViews>
  <sheetFormatPr defaultRowHeight="15" x14ac:dyDescent="0.25"/>
  <cols>
    <col min="1" max="1" width="59.5703125" style="16" customWidth="1"/>
    <col min="2" max="2" width="140" style="16" customWidth="1"/>
    <col min="3" max="3" width="9.140625" style="16"/>
    <col min="4" max="4" width="9.140625" style="16" customWidth="1"/>
    <col min="5" max="16384" width="9.140625" style="16"/>
  </cols>
  <sheetData>
    <row r="1" spans="1:2" ht="16.5" x14ac:dyDescent="0.3">
      <c r="A1" s="479" t="s">
        <v>430</v>
      </c>
      <c r="B1" s="479"/>
    </row>
    <row r="2" spans="1:2" ht="16.5" x14ac:dyDescent="0.3">
      <c r="A2" s="17"/>
      <c r="B2" s="18"/>
    </row>
    <row r="3" spans="1:2" ht="16.5" x14ac:dyDescent="0.3">
      <c r="A3" s="19" t="s">
        <v>431</v>
      </c>
      <c r="B3" s="20" t="s">
        <v>432</v>
      </c>
    </row>
    <row r="4" spans="1:2" ht="16.5" x14ac:dyDescent="0.3">
      <c r="A4" s="21" t="s">
        <v>1</v>
      </c>
      <c r="B4" s="22" t="s">
        <v>433</v>
      </c>
    </row>
    <row r="5" spans="1:2" ht="16.5" x14ac:dyDescent="0.3">
      <c r="A5" s="19" t="s">
        <v>2</v>
      </c>
      <c r="B5" s="20" t="s">
        <v>434</v>
      </c>
    </row>
    <row r="6" spans="1:2" ht="69" customHeight="1" x14ac:dyDescent="0.3">
      <c r="A6" s="21" t="s">
        <v>3</v>
      </c>
      <c r="B6" s="22" t="s">
        <v>435</v>
      </c>
    </row>
    <row r="7" spans="1:2" ht="34.5" customHeight="1" x14ac:dyDescent="0.3">
      <c r="A7" s="19" t="s">
        <v>4</v>
      </c>
      <c r="B7" s="20" t="s">
        <v>436</v>
      </c>
    </row>
    <row r="8" spans="1:2" ht="33.75" customHeight="1" x14ac:dyDescent="0.3">
      <c r="A8" s="21" t="s">
        <v>437</v>
      </c>
      <c r="B8" s="22" t="s">
        <v>438</v>
      </c>
    </row>
    <row r="9" spans="1:2" ht="16.5" x14ac:dyDescent="0.3">
      <c r="A9" s="19" t="s">
        <v>439</v>
      </c>
      <c r="B9" s="20" t="s">
        <v>440</v>
      </c>
    </row>
    <row r="10" spans="1:2" ht="66" x14ac:dyDescent="0.3">
      <c r="A10" s="21" t="s">
        <v>441</v>
      </c>
      <c r="B10" s="22" t="s">
        <v>442</v>
      </c>
    </row>
    <row r="11" spans="1:2" ht="99" x14ac:dyDescent="0.3">
      <c r="A11" s="19" t="s">
        <v>8</v>
      </c>
      <c r="B11" s="20" t="s">
        <v>443</v>
      </c>
    </row>
    <row r="12" spans="1:2" ht="82.5" x14ac:dyDescent="0.3">
      <c r="A12" s="21" t="s">
        <v>9</v>
      </c>
      <c r="B12" s="22" t="s">
        <v>444</v>
      </c>
    </row>
    <row r="13" spans="1:2" ht="82.5" x14ac:dyDescent="0.3">
      <c r="A13" s="19" t="s">
        <v>10</v>
      </c>
      <c r="B13" s="20" t="s">
        <v>445</v>
      </c>
    </row>
    <row r="14" spans="1:2" ht="148.5" x14ac:dyDescent="0.3">
      <c r="A14" s="21" t="s">
        <v>446</v>
      </c>
      <c r="B14" s="22" t="s">
        <v>447</v>
      </c>
    </row>
    <row r="15" spans="1:2" ht="16.5" x14ac:dyDescent="0.3">
      <c r="A15" s="23" t="s">
        <v>14</v>
      </c>
      <c r="B15" s="20" t="s">
        <v>448</v>
      </c>
    </row>
    <row r="16" spans="1:2" ht="66" x14ac:dyDescent="0.3">
      <c r="A16" s="24" t="s">
        <v>96</v>
      </c>
      <c r="B16" s="20" t="s">
        <v>449</v>
      </c>
    </row>
    <row r="17" spans="1:2" ht="49.5" x14ac:dyDescent="0.3">
      <c r="A17" s="24" t="s">
        <v>147</v>
      </c>
      <c r="B17" s="20" t="s">
        <v>450</v>
      </c>
    </row>
    <row r="18" spans="1:2" ht="33" x14ac:dyDescent="0.3">
      <c r="A18" s="24" t="s">
        <v>81</v>
      </c>
      <c r="B18" s="20" t="s">
        <v>451</v>
      </c>
    </row>
    <row r="19" spans="1:2" ht="33" x14ac:dyDescent="0.3">
      <c r="A19" s="25" t="s">
        <v>452</v>
      </c>
      <c r="B19" s="26" t="s">
        <v>453</v>
      </c>
    </row>
    <row r="20" spans="1:2" ht="16.5" x14ac:dyDescent="0.3">
      <c r="A20" s="27" t="s">
        <v>97</v>
      </c>
      <c r="B20" s="28"/>
    </row>
    <row r="21" spans="1:2" ht="16.5" x14ac:dyDescent="0.3">
      <c r="A21" s="27" t="s">
        <v>454</v>
      </c>
      <c r="B21" s="28"/>
    </row>
    <row r="22" spans="1:2" ht="16.5" x14ac:dyDescent="0.3">
      <c r="A22" s="27" t="s">
        <v>217</v>
      </c>
      <c r="B22" s="28"/>
    </row>
    <row r="23" spans="1:2" ht="16.5" x14ac:dyDescent="0.3">
      <c r="A23" s="27" t="s">
        <v>106</v>
      </c>
      <c r="B23" s="28"/>
    </row>
    <row r="24" spans="1:2" ht="16.5" x14ac:dyDescent="0.3">
      <c r="A24" s="27" t="s">
        <v>82</v>
      </c>
      <c r="B24" s="28"/>
    </row>
    <row r="25" spans="1:2" ht="16.5" x14ac:dyDescent="0.3">
      <c r="A25" s="27" t="s">
        <v>148</v>
      </c>
      <c r="B25" s="28"/>
    </row>
    <row r="26" spans="1:2" ht="16.5" x14ac:dyDescent="0.3">
      <c r="A26" s="27" t="s">
        <v>133</v>
      </c>
      <c r="B26" s="28"/>
    </row>
    <row r="27" spans="1:2" ht="16.5" x14ac:dyDescent="0.3">
      <c r="A27" s="27" t="s">
        <v>116</v>
      </c>
      <c r="B27" s="28"/>
    </row>
    <row r="28" spans="1:2" ht="66.75" customHeight="1" x14ac:dyDescent="0.3">
      <c r="A28" s="29" t="s">
        <v>16</v>
      </c>
      <c r="B28" s="30" t="s">
        <v>455</v>
      </c>
    </row>
    <row r="29" spans="1:2" ht="16.5" x14ac:dyDescent="0.3">
      <c r="A29" s="24" t="s">
        <v>97</v>
      </c>
      <c r="B29" s="31" t="s">
        <v>96</v>
      </c>
    </row>
    <row r="30" spans="1:2" ht="16.5" x14ac:dyDescent="0.3">
      <c r="A30" s="24" t="s">
        <v>456</v>
      </c>
      <c r="B30" s="31" t="s">
        <v>81</v>
      </c>
    </row>
    <row r="31" spans="1:2" ht="16.5" x14ac:dyDescent="0.3">
      <c r="A31" s="24" t="s">
        <v>457</v>
      </c>
      <c r="B31" s="31" t="s">
        <v>81</v>
      </c>
    </row>
    <row r="32" spans="1:2" ht="16.5" x14ac:dyDescent="0.3">
      <c r="A32" s="24" t="s">
        <v>458</v>
      </c>
      <c r="B32" s="31" t="s">
        <v>81</v>
      </c>
    </row>
    <row r="33" spans="1:2" ht="16.5" x14ac:dyDescent="0.3">
      <c r="A33" s="24" t="s">
        <v>459</v>
      </c>
      <c r="B33" s="31" t="s">
        <v>81</v>
      </c>
    </row>
    <row r="34" spans="1:2" ht="16.5" x14ac:dyDescent="0.3">
      <c r="A34" s="24" t="s">
        <v>225</v>
      </c>
      <c r="B34" s="31" t="s">
        <v>81</v>
      </c>
    </row>
    <row r="35" spans="1:2" ht="16.5" x14ac:dyDescent="0.3">
      <c r="A35" s="24" t="s">
        <v>260</v>
      </c>
      <c r="B35" s="31" t="s">
        <v>81</v>
      </c>
    </row>
    <row r="36" spans="1:2" ht="16.5" x14ac:dyDescent="0.3">
      <c r="A36" s="24" t="s">
        <v>218</v>
      </c>
      <c r="B36" s="31" t="s">
        <v>81</v>
      </c>
    </row>
    <row r="37" spans="1:2" ht="16.5" x14ac:dyDescent="0.3">
      <c r="A37" s="24" t="s">
        <v>460</v>
      </c>
      <c r="B37" s="31" t="s">
        <v>81</v>
      </c>
    </row>
    <row r="38" spans="1:2" ht="16.5" x14ac:dyDescent="0.3">
      <c r="A38" s="24" t="s">
        <v>461</v>
      </c>
      <c r="B38" s="31" t="s">
        <v>81</v>
      </c>
    </row>
    <row r="39" spans="1:2" ht="16.5" x14ac:dyDescent="0.3">
      <c r="A39" s="24" t="s">
        <v>462</v>
      </c>
      <c r="B39" s="31" t="s">
        <v>147</v>
      </c>
    </row>
    <row r="40" spans="1:2" ht="16.5" x14ac:dyDescent="0.3">
      <c r="A40" s="24" t="s">
        <v>293</v>
      </c>
      <c r="B40" s="31" t="s">
        <v>147</v>
      </c>
    </row>
    <row r="41" spans="1:2" ht="16.5" x14ac:dyDescent="0.3">
      <c r="A41" s="24" t="s">
        <v>463</v>
      </c>
      <c r="B41" s="31" t="s">
        <v>147</v>
      </c>
    </row>
    <row r="42" spans="1:2" ht="16.5" x14ac:dyDescent="0.3">
      <c r="A42" s="24" t="s">
        <v>464</v>
      </c>
      <c r="B42" s="31" t="s">
        <v>147</v>
      </c>
    </row>
    <row r="43" spans="1:2" ht="16.5" x14ac:dyDescent="0.3">
      <c r="A43" s="24" t="s">
        <v>465</v>
      </c>
      <c r="B43" s="31" t="s">
        <v>147</v>
      </c>
    </row>
    <row r="44" spans="1:2" ht="16.5" x14ac:dyDescent="0.3">
      <c r="A44" s="24" t="s">
        <v>176</v>
      </c>
      <c r="B44" s="31" t="s">
        <v>81</v>
      </c>
    </row>
    <row r="45" spans="1:2" ht="16.5" x14ac:dyDescent="0.3">
      <c r="A45" s="24" t="s">
        <v>169</v>
      </c>
      <c r="B45" s="31" t="s">
        <v>81</v>
      </c>
    </row>
    <row r="46" spans="1:2" ht="16.5" x14ac:dyDescent="0.3">
      <c r="A46" s="24" t="s">
        <v>107</v>
      </c>
      <c r="B46" s="31" t="s">
        <v>81</v>
      </c>
    </row>
    <row r="47" spans="1:2" ht="16.5" x14ac:dyDescent="0.3">
      <c r="A47" s="24" t="s">
        <v>314</v>
      </c>
      <c r="B47" s="31" t="s">
        <v>81</v>
      </c>
    </row>
    <row r="48" spans="1:2" ht="16.5" x14ac:dyDescent="0.3">
      <c r="A48" s="24" t="s">
        <v>199</v>
      </c>
      <c r="B48" s="31" t="s">
        <v>81</v>
      </c>
    </row>
    <row r="49" spans="1:2" ht="16.5" x14ac:dyDescent="0.3">
      <c r="A49" s="24" t="s">
        <v>466</v>
      </c>
      <c r="B49" s="31" t="s">
        <v>81</v>
      </c>
    </row>
    <row r="50" spans="1:2" ht="16.5" x14ac:dyDescent="0.3">
      <c r="A50" s="24" t="s">
        <v>280</v>
      </c>
      <c r="B50" s="31" t="s">
        <v>147</v>
      </c>
    </row>
    <row r="51" spans="1:2" ht="16.5" x14ac:dyDescent="0.3">
      <c r="A51" s="24" t="s">
        <v>83</v>
      </c>
      <c r="B51" s="31" t="s">
        <v>81</v>
      </c>
    </row>
    <row r="52" spans="1:2" ht="16.5" x14ac:dyDescent="0.3">
      <c r="A52" s="24" t="s">
        <v>124</v>
      </c>
      <c r="B52" s="31" t="s">
        <v>81</v>
      </c>
    </row>
    <row r="53" spans="1:2" ht="16.5" x14ac:dyDescent="0.3">
      <c r="A53" s="24" t="s">
        <v>467</v>
      </c>
      <c r="B53" s="31" t="s">
        <v>147</v>
      </c>
    </row>
    <row r="54" spans="1:2" ht="16.5" x14ac:dyDescent="0.3">
      <c r="A54" s="24" t="s">
        <v>300</v>
      </c>
      <c r="B54" s="31" t="s">
        <v>147</v>
      </c>
    </row>
    <row r="55" spans="1:2" ht="16.5" x14ac:dyDescent="0.3">
      <c r="A55" s="24" t="s">
        <v>149</v>
      </c>
      <c r="B55" s="31" t="s">
        <v>147</v>
      </c>
    </row>
    <row r="56" spans="1:2" ht="16.5" x14ac:dyDescent="0.3">
      <c r="A56" s="24" t="s">
        <v>468</v>
      </c>
      <c r="B56" s="31" t="s">
        <v>81</v>
      </c>
    </row>
    <row r="57" spans="1:2" ht="16.5" x14ac:dyDescent="0.3">
      <c r="A57" s="24" t="s">
        <v>134</v>
      </c>
      <c r="B57" s="31" t="s">
        <v>81</v>
      </c>
    </row>
    <row r="58" spans="1:2" ht="16.5" x14ac:dyDescent="0.3">
      <c r="A58" s="24" t="s">
        <v>469</v>
      </c>
      <c r="B58" s="31" t="s">
        <v>81</v>
      </c>
    </row>
    <row r="59" spans="1:2" ht="16.5" x14ac:dyDescent="0.3">
      <c r="A59" s="24" t="s">
        <v>116</v>
      </c>
      <c r="B59" s="31" t="s">
        <v>81</v>
      </c>
    </row>
    <row r="60" spans="1:2" ht="16.5" x14ac:dyDescent="0.3">
      <c r="A60" s="25" t="s">
        <v>3550</v>
      </c>
      <c r="B60" s="32"/>
    </row>
    <row r="61" spans="1:2" ht="16.5" x14ac:dyDescent="0.3">
      <c r="A61" s="26" t="s">
        <v>87</v>
      </c>
      <c r="B61" s="26" t="s">
        <v>3551</v>
      </c>
    </row>
    <row r="62" spans="1:2" ht="16.5" x14ac:dyDescent="0.3">
      <c r="A62" s="26" t="s">
        <v>100</v>
      </c>
      <c r="B62" s="26" t="s">
        <v>3552</v>
      </c>
    </row>
    <row r="63" spans="1:2" ht="16.5" x14ac:dyDescent="0.3">
      <c r="A63" s="23" t="s">
        <v>17</v>
      </c>
      <c r="B63" s="367" t="s">
        <v>470</v>
      </c>
    </row>
    <row r="64" spans="1:2" ht="16.5" x14ac:dyDescent="0.3">
      <c r="A64" s="366" t="s">
        <v>108</v>
      </c>
      <c r="B64" s="366" t="s">
        <v>471</v>
      </c>
    </row>
    <row r="65" spans="1:3" ht="16.5" x14ac:dyDescent="0.3">
      <c r="A65" s="366" t="s">
        <v>226</v>
      </c>
      <c r="B65" s="366" t="s">
        <v>472</v>
      </c>
    </row>
    <row r="66" spans="1:3" ht="16.5" x14ac:dyDescent="0.3">
      <c r="A66" s="366" t="s">
        <v>473</v>
      </c>
      <c r="B66" s="366"/>
    </row>
    <row r="67" spans="1:3" ht="16.5" x14ac:dyDescent="0.3">
      <c r="A67" s="366" t="s">
        <v>98</v>
      </c>
      <c r="B67" s="366"/>
    </row>
    <row r="68" spans="1:3" ht="16.5" x14ac:dyDescent="0.3">
      <c r="A68" s="366" t="s">
        <v>261</v>
      </c>
      <c r="B68" s="366"/>
    </row>
    <row r="69" spans="1:3" ht="16.5" x14ac:dyDescent="0.3">
      <c r="A69" s="366" t="s">
        <v>474</v>
      </c>
      <c r="B69" s="366"/>
    </row>
    <row r="70" spans="1:3" ht="16.5" x14ac:dyDescent="0.3">
      <c r="A70" s="366" t="s">
        <v>84</v>
      </c>
      <c r="B70" s="366"/>
    </row>
    <row r="71" spans="1:3" ht="16.5" x14ac:dyDescent="0.3">
      <c r="A71" s="366" t="s">
        <v>162</v>
      </c>
      <c r="B71" s="366"/>
    </row>
    <row r="72" spans="1:3" s="374" customFormat="1" ht="16.5" x14ac:dyDescent="0.3">
      <c r="A72" s="25" t="s">
        <v>18</v>
      </c>
      <c r="B72" s="32" t="s">
        <v>475</v>
      </c>
    </row>
    <row r="73" spans="1:3" s="374" customFormat="1" ht="16.5" x14ac:dyDescent="0.3">
      <c r="A73" s="32" t="s">
        <v>85</v>
      </c>
      <c r="B73" s="32"/>
    </row>
    <row r="74" spans="1:3" s="374" customFormat="1" ht="16.5" x14ac:dyDescent="0.3">
      <c r="A74" s="32" t="s">
        <v>99</v>
      </c>
      <c r="B74" s="32"/>
    </row>
    <row r="75" spans="1:3" s="374" customFormat="1" ht="16.5" x14ac:dyDescent="0.3">
      <c r="A75" s="32" t="s">
        <v>476</v>
      </c>
      <c r="B75" s="32" t="s">
        <v>477</v>
      </c>
    </row>
    <row r="76" spans="1:3" s="374" customFormat="1" ht="16.5" x14ac:dyDescent="0.3">
      <c r="A76" s="32" t="s">
        <v>478</v>
      </c>
      <c r="B76" s="32"/>
    </row>
    <row r="77" spans="1:3" s="374" customFormat="1" ht="16.5" x14ac:dyDescent="0.3">
      <c r="A77" s="32" t="s">
        <v>191</v>
      </c>
      <c r="B77" s="32" t="s">
        <v>479</v>
      </c>
    </row>
    <row r="78" spans="1:3" ht="379.5" x14ac:dyDescent="0.3">
      <c r="A78" s="23" t="s">
        <v>19</v>
      </c>
      <c r="B78" s="20" t="s">
        <v>480</v>
      </c>
      <c r="C78" s="34"/>
    </row>
    <row r="79" spans="1:3" ht="16.5" x14ac:dyDescent="0.3">
      <c r="A79" s="25" t="s">
        <v>20</v>
      </c>
      <c r="B79" s="32"/>
    </row>
    <row r="80" spans="1:3" ht="33" x14ac:dyDescent="0.3">
      <c r="A80" s="26" t="s">
        <v>87</v>
      </c>
      <c r="B80" s="26" t="s">
        <v>481</v>
      </c>
    </row>
    <row r="81" spans="1:2" ht="16.5" x14ac:dyDescent="0.3">
      <c r="A81" s="26" t="s">
        <v>100</v>
      </c>
      <c r="B81" s="26" t="s">
        <v>482</v>
      </c>
    </row>
    <row r="82" spans="1:2" ht="33" x14ac:dyDescent="0.3">
      <c r="A82" s="19" t="s">
        <v>21</v>
      </c>
      <c r="B82" s="20" t="s">
        <v>483</v>
      </c>
    </row>
    <row r="83" spans="1:2" ht="16.5" x14ac:dyDescent="0.3">
      <c r="A83" s="372" t="s">
        <v>484</v>
      </c>
      <c r="B83" s="32" t="s">
        <v>485</v>
      </c>
    </row>
    <row r="84" spans="1:2" ht="16.5" x14ac:dyDescent="0.3">
      <c r="A84" s="37" t="s">
        <v>486</v>
      </c>
      <c r="B84" s="32" t="s">
        <v>487</v>
      </c>
    </row>
    <row r="85" spans="1:2" ht="16.5" x14ac:dyDescent="0.3">
      <c r="A85" s="371" t="s">
        <v>488</v>
      </c>
      <c r="B85" s="32" t="s">
        <v>489</v>
      </c>
    </row>
    <row r="86" spans="1:2" ht="16.5" x14ac:dyDescent="0.25">
      <c r="A86" s="370">
        <v>2021</v>
      </c>
      <c r="B86" s="480" t="s">
        <v>490</v>
      </c>
    </row>
    <row r="87" spans="1:2" ht="16.5" x14ac:dyDescent="0.25">
      <c r="A87" s="370" t="s">
        <v>491</v>
      </c>
      <c r="B87" s="480"/>
    </row>
    <row r="88" spans="1:2" ht="16.5" x14ac:dyDescent="0.25">
      <c r="A88" s="370">
        <v>2030</v>
      </c>
      <c r="B88" s="480"/>
    </row>
    <row r="89" spans="1:2" s="373" customFormat="1" ht="49.5" x14ac:dyDescent="0.25">
      <c r="A89" s="36" t="s">
        <v>36</v>
      </c>
      <c r="B89" s="368" t="s">
        <v>492</v>
      </c>
    </row>
    <row r="90" spans="1:2" ht="16.5" x14ac:dyDescent="0.25">
      <c r="A90" s="35" t="s">
        <v>493</v>
      </c>
      <c r="B90" s="369"/>
    </row>
    <row r="91" spans="1:2" ht="16.5" x14ac:dyDescent="0.25">
      <c r="A91" s="370">
        <v>2021</v>
      </c>
      <c r="B91" s="480" t="s">
        <v>490</v>
      </c>
    </row>
    <row r="92" spans="1:2" ht="16.5" x14ac:dyDescent="0.25">
      <c r="A92" s="370" t="s">
        <v>491</v>
      </c>
      <c r="B92" s="480"/>
    </row>
    <row r="93" spans="1:2" ht="16.5" x14ac:dyDescent="0.25">
      <c r="A93" s="370">
        <v>2030</v>
      </c>
      <c r="B93" s="480"/>
    </row>
    <row r="94" spans="1:2" ht="16.5" x14ac:dyDescent="0.3">
      <c r="A94" s="29" t="s">
        <v>494</v>
      </c>
      <c r="B94" s="33" t="s">
        <v>495</v>
      </c>
    </row>
    <row r="95" spans="1:2" ht="49.5" x14ac:dyDescent="0.3">
      <c r="A95" s="25" t="s">
        <v>49</v>
      </c>
      <c r="B95" s="26" t="s">
        <v>496</v>
      </c>
    </row>
    <row r="96" spans="1:2" ht="33" x14ac:dyDescent="0.3">
      <c r="A96" s="33" t="s">
        <v>50</v>
      </c>
      <c r="B96" s="20" t="s">
        <v>497</v>
      </c>
    </row>
    <row r="97" spans="1:2" ht="33" x14ac:dyDescent="0.3">
      <c r="A97" s="18" t="s">
        <v>51</v>
      </c>
      <c r="B97" s="22" t="s">
        <v>498</v>
      </c>
    </row>
    <row r="98" spans="1:2" ht="33" x14ac:dyDescent="0.3">
      <c r="A98" s="33" t="s">
        <v>53</v>
      </c>
      <c r="B98" s="20" t="s">
        <v>499</v>
      </c>
    </row>
    <row r="99" spans="1:2" ht="33" x14ac:dyDescent="0.3">
      <c r="A99" s="18" t="s">
        <v>54</v>
      </c>
      <c r="B99" s="22" t="s">
        <v>500</v>
      </c>
    </row>
    <row r="100" spans="1:2" ht="33" x14ac:dyDescent="0.3">
      <c r="A100" s="33" t="s">
        <v>55</v>
      </c>
      <c r="B100" s="20" t="s">
        <v>501</v>
      </c>
    </row>
    <row r="101" spans="1:2" ht="33" x14ac:dyDescent="0.3">
      <c r="A101" s="18" t="s">
        <v>56</v>
      </c>
      <c r="B101" s="22" t="s">
        <v>502</v>
      </c>
    </row>
    <row r="102" spans="1:2" ht="33" x14ac:dyDescent="0.3">
      <c r="A102" s="33" t="s">
        <v>57</v>
      </c>
      <c r="B102" s="20" t="s">
        <v>503</v>
      </c>
    </row>
    <row r="103" spans="1:2" ht="16.5" x14ac:dyDescent="0.3">
      <c r="A103" s="18" t="s">
        <v>58</v>
      </c>
      <c r="B103" s="22" t="s">
        <v>504</v>
      </c>
    </row>
    <row r="104" spans="1:2" ht="33" x14ac:dyDescent="0.3">
      <c r="A104" s="33" t="s">
        <v>59</v>
      </c>
      <c r="B104" s="20" t="s">
        <v>505</v>
      </c>
    </row>
    <row r="105" spans="1:2" ht="16.5" x14ac:dyDescent="0.3">
      <c r="A105" s="18" t="s">
        <v>60</v>
      </c>
      <c r="B105" s="22" t="s">
        <v>506</v>
      </c>
    </row>
    <row r="106" spans="1:2" ht="16.5" x14ac:dyDescent="0.3">
      <c r="A106" s="33" t="s">
        <v>61</v>
      </c>
      <c r="B106" s="20" t="s">
        <v>507</v>
      </c>
    </row>
    <row r="107" spans="1:2" ht="33" x14ac:dyDescent="0.3">
      <c r="A107" s="18" t="s">
        <v>62</v>
      </c>
      <c r="B107" s="22" t="s">
        <v>508</v>
      </c>
    </row>
    <row r="108" spans="1:2" ht="16.5" x14ac:dyDescent="0.3">
      <c r="A108" s="33" t="s">
        <v>63</v>
      </c>
      <c r="B108" s="20" t="s">
        <v>509</v>
      </c>
    </row>
    <row r="109" spans="1:2" ht="16.5" x14ac:dyDescent="0.3">
      <c r="A109" s="18" t="s">
        <v>64</v>
      </c>
      <c r="B109" s="22" t="s">
        <v>510</v>
      </c>
    </row>
    <row r="110" spans="1:2" ht="16.5" x14ac:dyDescent="0.3">
      <c r="A110" s="33" t="s">
        <v>65</v>
      </c>
      <c r="B110" s="20" t="s">
        <v>511</v>
      </c>
    </row>
    <row r="111" spans="1:2" ht="49.5" x14ac:dyDescent="0.3">
      <c r="A111" s="18" t="s">
        <v>66</v>
      </c>
      <c r="B111" s="22" t="s">
        <v>512</v>
      </c>
    </row>
    <row r="112" spans="1:2" ht="49.5" x14ac:dyDescent="0.3">
      <c r="A112" s="33" t="s">
        <v>67</v>
      </c>
      <c r="B112" s="20" t="s">
        <v>513</v>
      </c>
    </row>
    <row r="113" spans="1:2" ht="16.5" x14ac:dyDescent="0.3">
      <c r="A113" s="18" t="s">
        <v>68</v>
      </c>
      <c r="B113" s="22" t="s">
        <v>514</v>
      </c>
    </row>
    <row r="114" spans="1:2" ht="16.5" x14ac:dyDescent="0.3">
      <c r="A114" s="33" t="s">
        <v>69</v>
      </c>
      <c r="B114" s="20" t="s">
        <v>515</v>
      </c>
    </row>
  </sheetData>
  <mergeCells count="3">
    <mergeCell ref="A1:B1"/>
    <mergeCell ref="B86:B88"/>
    <mergeCell ref="B91:B93"/>
  </mergeCells>
  <pageMargins left="0.7" right="0.7" top="0.75" bottom="0.75" header="0.3" footer="0.3"/>
  <pageSetup orientation="portrait" horizontalDpi="200" verticalDpi="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2:G1062"/>
  <sheetViews>
    <sheetView topLeftCell="A535" workbookViewId="0">
      <selection activeCell="B983" sqref="B983"/>
    </sheetView>
  </sheetViews>
  <sheetFormatPr defaultRowHeight="15" x14ac:dyDescent="0.25"/>
  <cols>
    <col min="1" max="1" width="28.140625" customWidth="1"/>
    <col min="2" max="2" width="37.85546875" customWidth="1"/>
    <col min="3" max="3" width="69.7109375" customWidth="1"/>
    <col min="4" max="4" width="12" customWidth="1"/>
    <col min="5" max="5" width="17.85546875" customWidth="1"/>
    <col min="6" max="6" width="24.5703125" customWidth="1"/>
    <col min="7" max="7" width="30.42578125" customWidth="1"/>
    <col min="8" max="8" width="17.85546875" bestFit="1" customWidth="1"/>
    <col min="9" max="9" width="12" bestFit="1" customWidth="1"/>
    <col min="10" max="10" width="10" bestFit="1" customWidth="1"/>
    <col min="11" max="16" width="12" bestFit="1" customWidth="1"/>
    <col min="17" max="17" width="11" bestFit="1" customWidth="1"/>
    <col min="18" max="20" width="12" bestFit="1" customWidth="1"/>
    <col min="21" max="21" width="11" bestFit="1" customWidth="1"/>
    <col min="22" max="26" width="12" bestFit="1" customWidth="1"/>
    <col min="27" max="27" width="11" bestFit="1" customWidth="1"/>
    <col min="28" max="33" width="12" bestFit="1" customWidth="1"/>
    <col min="34" max="34" width="10" bestFit="1" customWidth="1"/>
    <col min="35" max="50" width="12" bestFit="1" customWidth="1"/>
    <col min="51" max="51" width="10" bestFit="1" customWidth="1"/>
    <col min="52" max="57" width="12" bestFit="1" customWidth="1"/>
    <col min="58" max="58" width="11" bestFit="1" customWidth="1"/>
    <col min="59" max="59" width="12" bestFit="1" customWidth="1"/>
    <col min="60" max="61" width="11" bestFit="1" customWidth="1"/>
    <col min="62" max="62" width="12" bestFit="1" customWidth="1"/>
    <col min="63" max="63" width="10" bestFit="1" customWidth="1"/>
    <col min="64" max="64" width="11" bestFit="1" customWidth="1"/>
    <col min="65" max="86" width="12" bestFit="1" customWidth="1"/>
    <col min="87" max="87" width="11" bestFit="1" customWidth="1"/>
    <col min="88" max="90" width="12" bestFit="1" customWidth="1"/>
    <col min="91" max="91" width="11" bestFit="1" customWidth="1"/>
    <col min="92" max="129" width="12" bestFit="1" customWidth="1"/>
    <col min="130" max="130" width="11" bestFit="1" customWidth="1"/>
    <col min="131" max="134" width="12" bestFit="1" customWidth="1"/>
    <col min="135" max="135" width="11" bestFit="1" customWidth="1"/>
    <col min="136" max="150" width="12" bestFit="1" customWidth="1"/>
    <col min="151" max="151" width="10" bestFit="1" customWidth="1"/>
    <col min="152" max="156" width="12" bestFit="1" customWidth="1"/>
    <col min="157" max="159" width="11" bestFit="1" customWidth="1"/>
    <col min="160" max="190" width="12" bestFit="1" customWidth="1"/>
    <col min="191" max="191" width="11" bestFit="1" customWidth="1"/>
    <col min="192" max="212" width="12" bestFit="1" customWidth="1"/>
    <col min="213" max="213" width="11" bestFit="1" customWidth="1"/>
    <col min="214" max="220" width="12" bestFit="1" customWidth="1"/>
    <col min="221" max="221" width="11" bestFit="1" customWidth="1"/>
    <col min="222" max="230" width="12" bestFit="1" customWidth="1"/>
    <col min="231" max="231" width="11" bestFit="1" customWidth="1"/>
    <col min="232" max="233" width="12" bestFit="1" customWidth="1"/>
    <col min="234" max="234" width="11" bestFit="1" customWidth="1"/>
    <col min="235" max="238" width="12" bestFit="1" customWidth="1"/>
    <col min="239" max="239" width="11" bestFit="1" customWidth="1"/>
    <col min="240" max="249" width="12" bestFit="1" customWidth="1"/>
    <col min="250" max="250" width="11" bestFit="1" customWidth="1"/>
    <col min="251" max="282" width="12" bestFit="1" customWidth="1"/>
    <col min="283" max="283" width="11" bestFit="1" customWidth="1"/>
    <col min="284" max="291" width="12" bestFit="1" customWidth="1"/>
    <col min="292" max="292" width="11" bestFit="1" customWidth="1"/>
    <col min="293" max="311" width="12" bestFit="1" customWidth="1"/>
    <col min="312" max="312" width="11" bestFit="1" customWidth="1"/>
    <col min="313" max="318" width="12" bestFit="1" customWidth="1"/>
    <col min="319" max="319" width="11" bestFit="1" customWidth="1"/>
    <col min="320" max="320" width="12" bestFit="1" customWidth="1"/>
    <col min="321" max="321" width="11" bestFit="1" customWidth="1"/>
    <col min="322" max="325" width="12" bestFit="1" customWidth="1"/>
    <col min="326" max="326" width="11" bestFit="1" customWidth="1"/>
    <col min="327" max="348" width="12" bestFit="1" customWidth="1"/>
    <col min="349" max="349" width="11" bestFit="1" customWidth="1"/>
    <col min="350" max="356" width="12" bestFit="1" customWidth="1"/>
    <col min="357" max="357" width="11" bestFit="1" customWidth="1"/>
    <col min="358" max="375" width="12" bestFit="1" customWidth="1"/>
    <col min="376" max="376" width="11" bestFit="1" customWidth="1"/>
    <col min="377" max="377" width="12" bestFit="1" customWidth="1"/>
    <col min="378" max="378" width="11" bestFit="1" customWidth="1"/>
    <col min="379" max="388" width="12" bestFit="1" customWidth="1"/>
    <col min="389" max="389" width="11" bestFit="1" customWidth="1"/>
    <col min="390" max="401" width="12" bestFit="1" customWidth="1"/>
    <col min="402" max="402" width="11" bestFit="1" customWidth="1"/>
    <col min="403" max="403" width="12" bestFit="1" customWidth="1"/>
    <col min="404" max="404" width="11" bestFit="1" customWidth="1"/>
    <col min="405" max="408" width="12" bestFit="1" customWidth="1"/>
    <col min="409" max="409" width="11" bestFit="1" customWidth="1"/>
    <col min="410" max="413" width="12" bestFit="1" customWidth="1"/>
    <col min="414" max="415" width="11" bestFit="1" customWidth="1"/>
    <col min="416" max="426" width="12" bestFit="1" customWidth="1"/>
    <col min="427" max="427" width="11" bestFit="1" customWidth="1"/>
    <col min="428" max="433" width="12" bestFit="1" customWidth="1"/>
    <col min="434" max="434" width="11" bestFit="1" customWidth="1"/>
    <col min="435" max="446" width="12" bestFit="1" customWidth="1"/>
    <col min="447" max="447" width="11" bestFit="1" customWidth="1"/>
    <col min="448" max="448" width="12" bestFit="1" customWidth="1"/>
    <col min="449" max="449" width="11" bestFit="1" customWidth="1"/>
    <col min="450" max="451" width="12" bestFit="1" customWidth="1"/>
    <col min="452" max="452" width="13.28515625" bestFit="1" customWidth="1"/>
  </cols>
  <sheetData>
    <row r="2" spans="1:7" x14ac:dyDescent="0.25">
      <c r="A2" s="323" t="s">
        <v>2439</v>
      </c>
      <c r="B2" t="s">
        <v>3493</v>
      </c>
    </row>
    <row r="4" spans="1:7" x14ac:dyDescent="0.25">
      <c r="A4" s="323" t="s">
        <v>608</v>
      </c>
      <c r="B4" s="323" t="s">
        <v>15</v>
      </c>
      <c r="C4" s="323" t="s">
        <v>11</v>
      </c>
      <c r="D4" t="s">
        <v>3486</v>
      </c>
      <c r="E4" t="s">
        <v>609</v>
      </c>
      <c r="F4" t="s">
        <v>3511</v>
      </c>
    </row>
    <row r="5" spans="1:7" x14ac:dyDescent="0.25">
      <c r="A5" s="324" t="s">
        <v>672</v>
      </c>
      <c r="B5" s="324" t="s">
        <v>217</v>
      </c>
      <c r="C5" s="324" t="s">
        <v>94</v>
      </c>
      <c r="D5" s="326">
        <v>3.5836729738092705</v>
      </c>
      <c r="E5" s="326">
        <v>290000</v>
      </c>
      <c r="F5" s="326">
        <v>40</v>
      </c>
      <c r="G5" s="328"/>
    </row>
    <row r="6" spans="1:7" x14ac:dyDescent="0.25">
      <c r="A6" s="324" t="s">
        <v>640</v>
      </c>
      <c r="B6" s="324" t="s">
        <v>97</v>
      </c>
      <c r="C6" s="324" t="s">
        <v>94</v>
      </c>
      <c r="D6" s="326">
        <v>0</v>
      </c>
      <c r="E6" s="326">
        <v>190000</v>
      </c>
      <c r="F6" s="326">
        <v>40</v>
      </c>
      <c r="G6" s="328"/>
    </row>
    <row r="7" spans="1:7" x14ac:dyDescent="0.25">
      <c r="A7" s="324" t="s">
        <v>647</v>
      </c>
      <c r="B7" s="324" t="s">
        <v>217</v>
      </c>
      <c r="C7" s="324" t="s">
        <v>79</v>
      </c>
      <c r="D7" s="326">
        <v>9.1074693443552803</v>
      </c>
      <c r="E7" s="326">
        <v>99600</v>
      </c>
      <c r="F7" s="326">
        <v>40</v>
      </c>
      <c r="G7" s="328"/>
    </row>
    <row r="8" spans="1:7" x14ac:dyDescent="0.25">
      <c r="A8" s="324" t="s">
        <v>653</v>
      </c>
      <c r="B8" s="324" t="s">
        <v>106</v>
      </c>
      <c r="C8" s="324" t="s">
        <v>197</v>
      </c>
      <c r="D8" s="326">
        <v>6.8105702075410033</v>
      </c>
      <c r="E8" s="326">
        <v>20000</v>
      </c>
      <c r="F8" s="326">
        <v>10</v>
      </c>
      <c r="G8" s="328"/>
    </row>
    <row r="9" spans="1:7" x14ac:dyDescent="0.25">
      <c r="A9" s="324" t="s">
        <v>660</v>
      </c>
      <c r="B9" s="324" t="s">
        <v>217</v>
      </c>
      <c r="C9" s="324" t="s">
        <v>79</v>
      </c>
      <c r="D9" s="326">
        <v>6.1448977034366141</v>
      </c>
      <c r="E9" s="326">
        <v>145000</v>
      </c>
      <c r="F9" s="326">
        <v>40</v>
      </c>
      <c r="G9" s="328"/>
    </row>
    <row r="10" spans="1:7" x14ac:dyDescent="0.25">
      <c r="A10" s="324" t="s">
        <v>666</v>
      </c>
      <c r="B10" s="324" t="s">
        <v>217</v>
      </c>
      <c r="C10" s="324" t="s">
        <v>94</v>
      </c>
      <c r="D10" s="326">
        <v>397.27574681085622</v>
      </c>
      <c r="E10" s="326">
        <v>75000</v>
      </c>
      <c r="F10" s="326">
        <v>40</v>
      </c>
      <c r="G10" s="328"/>
    </row>
    <row r="11" spans="1:7" x14ac:dyDescent="0.25">
      <c r="A11" s="324" t="s">
        <v>677</v>
      </c>
      <c r="B11" s="324" t="s">
        <v>217</v>
      </c>
      <c r="C11" s="324" t="s">
        <v>79</v>
      </c>
      <c r="D11" s="326">
        <v>2.0570718593485551</v>
      </c>
      <c r="E11" s="326">
        <v>535000</v>
      </c>
      <c r="F11" s="326">
        <v>40</v>
      </c>
      <c r="G11" s="328"/>
    </row>
    <row r="12" spans="1:7" x14ac:dyDescent="0.25">
      <c r="A12" s="324" t="s">
        <v>681</v>
      </c>
      <c r="B12" s="324" t="s">
        <v>133</v>
      </c>
      <c r="C12" s="324" t="s">
        <v>79</v>
      </c>
      <c r="D12" s="326">
        <v>8.3857694546444232</v>
      </c>
      <c r="E12" s="326">
        <v>50000</v>
      </c>
      <c r="F12" s="326">
        <v>10</v>
      </c>
      <c r="G12" s="328"/>
    </row>
    <row r="13" spans="1:7" x14ac:dyDescent="0.25">
      <c r="A13" s="324" t="s">
        <v>688</v>
      </c>
      <c r="B13" s="324" t="s">
        <v>82</v>
      </c>
      <c r="C13" s="324" t="s">
        <v>79</v>
      </c>
      <c r="D13" s="326">
        <v>12.960323049346723</v>
      </c>
      <c r="E13" s="326">
        <v>30000</v>
      </c>
      <c r="F13" s="326">
        <v>5</v>
      </c>
      <c r="G13" s="328"/>
    </row>
    <row r="14" spans="1:7" x14ac:dyDescent="0.25">
      <c r="A14" s="324" t="s">
        <v>695</v>
      </c>
      <c r="B14" s="324" t="s">
        <v>106</v>
      </c>
      <c r="C14" s="324" t="s">
        <v>79</v>
      </c>
      <c r="D14" s="326">
        <v>0.36648998369506536</v>
      </c>
      <c r="E14" s="326">
        <v>50000</v>
      </c>
      <c r="F14" s="326">
        <v>5</v>
      </c>
      <c r="G14" s="328"/>
    </row>
    <row r="15" spans="1:7" x14ac:dyDescent="0.25">
      <c r="A15" s="324" t="s">
        <v>705</v>
      </c>
      <c r="B15" s="324" t="s">
        <v>148</v>
      </c>
      <c r="C15" s="324" t="s">
        <v>79</v>
      </c>
      <c r="D15" s="326">
        <v>0.59959896904805632</v>
      </c>
      <c r="E15" s="326">
        <v>600000</v>
      </c>
      <c r="F15" s="326">
        <v>5</v>
      </c>
      <c r="G15" s="328"/>
    </row>
    <row r="16" spans="1:7" x14ac:dyDescent="0.25">
      <c r="A16" s="324" t="s">
        <v>756</v>
      </c>
      <c r="B16" s="324" t="s">
        <v>454</v>
      </c>
      <c r="C16" s="324" t="s">
        <v>94</v>
      </c>
      <c r="D16" s="326">
        <v>0</v>
      </c>
      <c r="E16" s="326">
        <v>3500000</v>
      </c>
      <c r="F16" s="326">
        <v>40</v>
      </c>
      <c r="G16" s="328"/>
    </row>
    <row r="17" spans="1:7" x14ac:dyDescent="0.25">
      <c r="A17" s="324" t="s">
        <v>735</v>
      </c>
      <c r="B17" s="324" t="s">
        <v>106</v>
      </c>
      <c r="C17" s="324" t="s">
        <v>94</v>
      </c>
      <c r="D17" s="326">
        <v>8.1448279866242306</v>
      </c>
      <c r="E17" s="326">
        <v>12000</v>
      </c>
      <c r="F17" s="326">
        <v>5</v>
      </c>
      <c r="G17" s="328"/>
    </row>
    <row r="18" spans="1:7" x14ac:dyDescent="0.25">
      <c r="A18" s="324" t="s">
        <v>729</v>
      </c>
      <c r="B18" s="324" t="s">
        <v>106</v>
      </c>
      <c r="C18" s="324" t="s">
        <v>79</v>
      </c>
      <c r="D18" s="326">
        <v>2.1112767643377115</v>
      </c>
      <c r="E18" s="326">
        <v>50000</v>
      </c>
      <c r="F18" s="326">
        <v>10</v>
      </c>
      <c r="G18" s="328"/>
    </row>
    <row r="19" spans="1:7" x14ac:dyDescent="0.25">
      <c r="A19" s="324" t="s">
        <v>740</v>
      </c>
      <c r="B19" s="324" t="s">
        <v>217</v>
      </c>
      <c r="C19" s="324" t="s">
        <v>206</v>
      </c>
      <c r="D19" s="326">
        <v>1.4413632537355332</v>
      </c>
      <c r="E19" s="326">
        <v>50000</v>
      </c>
      <c r="F19" s="326">
        <v>40</v>
      </c>
      <c r="G19" s="328"/>
    </row>
    <row r="20" spans="1:7" x14ac:dyDescent="0.25">
      <c r="A20" s="324" t="s">
        <v>745</v>
      </c>
      <c r="B20" s="324" t="s">
        <v>97</v>
      </c>
      <c r="C20" s="324" t="s">
        <v>94</v>
      </c>
      <c r="D20" s="326">
        <v>1.8017040671694156</v>
      </c>
      <c r="E20" s="326">
        <v>30000</v>
      </c>
      <c r="F20" s="326">
        <v>40</v>
      </c>
      <c r="G20" s="328"/>
    </row>
    <row r="21" spans="1:7" x14ac:dyDescent="0.25">
      <c r="A21" s="324" t="s">
        <v>749</v>
      </c>
      <c r="B21" s="324" t="s">
        <v>454</v>
      </c>
      <c r="C21" s="324" t="s">
        <v>206</v>
      </c>
      <c r="D21" s="326">
        <v>0.90085203358470822</v>
      </c>
      <c r="E21" s="326">
        <v>80000</v>
      </c>
      <c r="F21" s="326">
        <v>40</v>
      </c>
      <c r="G21" s="328"/>
    </row>
    <row r="22" spans="1:7" x14ac:dyDescent="0.25">
      <c r="A22" s="324" t="s">
        <v>723</v>
      </c>
      <c r="B22" s="324" t="s">
        <v>106</v>
      </c>
      <c r="C22" s="324" t="s">
        <v>94</v>
      </c>
      <c r="D22" s="326">
        <v>5.8748833682124904</v>
      </c>
      <c r="E22" s="326">
        <v>57000</v>
      </c>
      <c r="F22" s="326">
        <v>5</v>
      </c>
      <c r="G22" s="328"/>
    </row>
    <row r="23" spans="1:7" x14ac:dyDescent="0.25">
      <c r="A23" s="324" t="s">
        <v>752</v>
      </c>
      <c r="B23" s="324" t="s">
        <v>106</v>
      </c>
      <c r="C23" s="324" t="s">
        <v>94</v>
      </c>
      <c r="D23" s="326">
        <v>1.1188793912388793</v>
      </c>
      <c r="E23" s="326">
        <v>20000</v>
      </c>
      <c r="F23" s="326">
        <v>10</v>
      </c>
      <c r="G23" s="328"/>
    </row>
    <row r="24" spans="1:7" x14ac:dyDescent="0.25">
      <c r="A24" s="324" t="s">
        <v>716</v>
      </c>
      <c r="B24" s="324" t="s">
        <v>106</v>
      </c>
      <c r="C24" s="324" t="s">
        <v>94</v>
      </c>
      <c r="D24" s="326">
        <v>2.2324556799207462</v>
      </c>
      <c r="E24" s="326">
        <v>150000</v>
      </c>
      <c r="F24" s="326">
        <v>5</v>
      </c>
      <c r="G24" s="328"/>
    </row>
    <row r="25" spans="1:7" x14ac:dyDescent="0.25">
      <c r="A25" s="324" t="s">
        <v>711</v>
      </c>
      <c r="B25" s="324" t="s">
        <v>106</v>
      </c>
      <c r="C25" s="324" t="s">
        <v>79</v>
      </c>
      <c r="D25" s="326">
        <v>1.6743417599405597</v>
      </c>
      <c r="E25" s="326">
        <v>200000</v>
      </c>
      <c r="F25" s="326">
        <v>5</v>
      </c>
      <c r="G25" s="328"/>
    </row>
    <row r="26" spans="1:7" x14ac:dyDescent="0.25">
      <c r="A26" s="324" t="s">
        <v>719</v>
      </c>
      <c r="B26" s="324" t="s">
        <v>106</v>
      </c>
      <c r="C26" s="324" t="s">
        <v>79</v>
      </c>
      <c r="D26" s="326">
        <v>6.5968437070828809</v>
      </c>
      <c r="E26" s="326">
        <v>52000</v>
      </c>
      <c r="F26" s="326">
        <v>5</v>
      </c>
      <c r="G26" s="328"/>
    </row>
    <row r="27" spans="1:7" x14ac:dyDescent="0.25">
      <c r="A27" s="324" t="s">
        <v>338</v>
      </c>
      <c r="B27" s="324" t="s">
        <v>82</v>
      </c>
      <c r="C27" s="324" t="s">
        <v>206</v>
      </c>
      <c r="D27" s="326">
        <v>6.2908208430250578E-2</v>
      </c>
      <c r="E27" s="326">
        <v>7500</v>
      </c>
      <c r="F27" s="326">
        <v>5</v>
      </c>
      <c r="G27" s="328"/>
    </row>
    <row r="28" spans="1:7" x14ac:dyDescent="0.25">
      <c r="A28" s="324" t="s">
        <v>346</v>
      </c>
      <c r="B28" s="324" t="s">
        <v>82</v>
      </c>
      <c r="C28" s="324" t="s">
        <v>206</v>
      </c>
      <c r="D28" s="326">
        <v>0</v>
      </c>
      <c r="E28" s="326">
        <v>2800</v>
      </c>
      <c r="F28" s="326">
        <v>5</v>
      </c>
      <c r="G28" s="328"/>
    </row>
    <row r="29" spans="1:7" x14ac:dyDescent="0.25">
      <c r="A29" s="324" t="s">
        <v>352</v>
      </c>
      <c r="B29" s="324" t="s">
        <v>148</v>
      </c>
      <c r="C29" s="324" t="s">
        <v>79</v>
      </c>
      <c r="D29" s="326">
        <v>0.15262045626231699</v>
      </c>
      <c r="E29" s="326">
        <v>84500</v>
      </c>
      <c r="F29" s="326">
        <v>5</v>
      </c>
      <c r="G29" s="328"/>
    </row>
    <row r="30" spans="1:7" x14ac:dyDescent="0.25">
      <c r="A30" s="324" t="s">
        <v>360</v>
      </c>
      <c r="B30" s="324" t="s">
        <v>106</v>
      </c>
      <c r="C30" s="324" t="s">
        <v>197</v>
      </c>
      <c r="D30" s="326">
        <v>7.2069526005724898</v>
      </c>
      <c r="E30" s="326">
        <v>36000</v>
      </c>
      <c r="F30" s="326">
        <v>10</v>
      </c>
      <c r="G30" s="328"/>
    </row>
    <row r="31" spans="1:7" x14ac:dyDescent="0.25">
      <c r="A31" s="324" t="s">
        <v>367</v>
      </c>
      <c r="B31" s="324" t="s">
        <v>82</v>
      </c>
      <c r="C31" s="324" t="s">
        <v>94</v>
      </c>
      <c r="D31" s="326">
        <v>0.39751089489308566</v>
      </c>
      <c r="E31" s="326">
        <v>10000</v>
      </c>
      <c r="F31" s="326">
        <v>5</v>
      </c>
      <c r="G31" s="328"/>
    </row>
    <row r="32" spans="1:7" x14ac:dyDescent="0.25">
      <c r="A32" s="324" t="s">
        <v>373</v>
      </c>
      <c r="B32" s="324" t="s">
        <v>82</v>
      </c>
      <c r="C32" s="324" t="s">
        <v>206</v>
      </c>
      <c r="D32" s="326">
        <v>0.16116720181300673</v>
      </c>
      <c r="E32" s="326">
        <v>15500</v>
      </c>
      <c r="F32" s="326">
        <v>5</v>
      </c>
      <c r="G32" s="328"/>
    </row>
    <row r="33" spans="1:7" x14ac:dyDescent="0.25">
      <c r="A33" s="324" t="s">
        <v>380</v>
      </c>
      <c r="B33" s="324" t="s">
        <v>133</v>
      </c>
      <c r="C33" s="324" t="s">
        <v>79</v>
      </c>
      <c r="D33" s="326">
        <v>0.11252403221692547</v>
      </c>
      <c r="E33" s="326">
        <v>250000</v>
      </c>
      <c r="F33" s="326">
        <v>10</v>
      </c>
      <c r="G33" s="328"/>
    </row>
    <row r="34" spans="1:7" x14ac:dyDescent="0.25">
      <c r="A34" s="324" t="s">
        <v>387</v>
      </c>
      <c r="B34" s="324" t="s">
        <v>106</v>
      </c>
      <c r="C34" s="324" t="s">
        <v>206</v>
      </c>
      <c r="D34" s="326">
        <v>3.8012181160404578E-2</v>
      </c>
      <c r="E34" s="326">
        <v>35000</v>
      </c>
      <c r="F34" s="326">
        <v>10</v>
      </c>
      <c r="G34" s="328"/>
    </row>
    <row r="35" spans="1:7" x14ac:dyDescent="0.25">
      <c r="A35" s="324" t="s">
        <v>394</v>
      </c>
      <c r="B35" s="324" t="s">
        <v>106</v>
      </c>
      <c r="C35" s="324" t="s">
        <v>94</v>
      </c>
      <c r="D35" s="326">
        <v>0.51319231785450048</v>
      </c>
      <c r="E35" s="326">
        <v>16000</v>
      </c>
      <c r="F35" s="326">
        <v>10</v>
      </c>
      <c r="G35" s="328"/>
    </row>
    <row r="36" spans="1:7" x14ac:dyDescent="0.25">
      <c r="A36" s="324" t="s">
        <v>401</v>
      </c>
      <c r="B36" s="324" t="s">
        <v>106</v>
      </c>
      <c r="C36" s="324" t="s">
        <v>79</v>
      </c>
      <c r="D36" s="326">
        <v>0.35515238313768432</v>
      </c>
      <c r="E36" s="326">
        <v>34000</v>
      </c>
      <c r="F36" s="326">
        <v>5</v>
      </c>
      <c r="G36" s="328"/>
    </row>
    <row r="37" spans="1:7" x14ac:dyDescent="0.25">
      <c r="A37" s="324" t="s">
        <v>408</v>
      </c>
      <c r="B37" s="324" t="s">
        <v>82</v>
      </c>
      <c r="C37" s="324" t="s">
        <v>206</v>
      </c>
      <c r="D37" s="326">
        <v>2.9678884868881237E-2</v>
      </c>
      <c r="E37" s="326">
        <v>90000</v>
      </c>
      <c r="F37" s="326">
        <v>5</v>
      </c>
      <c r="G37" s="328"/>
    </row>
    <row r="38" spans="1:7" x14ac:dyDescent="0.25">
      <c r="A38" s="324" t="s">
        <v>413</v>
      </c>
      <c r="B38" s="324" t="s">
        <v>82</v>
      </c>
      <c r="C38" s="324" t="s">
        <v>206</v>
      </c>
      <c r="D38" s="326">
        <v>6.751671496920475E-2</v>
      </c>
      <c r="E38" s="326">
        <v>32000</v>
      </c>
      <c r="F38" s="326">
        <v>5</v>
      </c>
      <c r="G38" s="328"/>
    </row>
    <row r="39" spans="1:7" x14ac:dyDescent="0.25">
      <c r="A39" s="324" t="s">
        <v>418</v>
      </c>
      <c r="B39" s="324" t="s">
        <v>217</v>
      </c>
      <c r="C39" s="324" t="s">
        <v>79</v>
      </c>
      <c r="D39" s="326">
        <v>5.4268194794259523</v>
      </c>
      <c r="E39" s="326">
        <v>10000</v>
      </c>
      <c r="F39" s="326">
        <v>40</v>
      </c>
      <c r="G39" s="328"/>
    </row>
    <row r="40" spans="1:7" x14ac:dyDescent="0.25">
      <c r="A40" s="324" t="s">
        <v>425</v>
      </c>
      <c r="B40" s="324" t="s">
        <v>133</v>
      </c>
      <c r="C40" s="324" t="s">
        <v>79</v>
      </c>
      <c r="D40" s="326">
        <v>0.16736012066831138</v>
      </c>
      <c r="E40" s="326">
        <v>480000</v>
      </c>
      <c r="F40" s="326">
        <v>10</v>
      </c>
      <c r="G40" s="328"/>
    </row>
    <row r="41" spans="1:7" x14ac:dyDescent="0.25">
      <c r="A41" s="324" t="s">
        <v>296</v>
      </c>
      <c r="B41" s="324" t="s">
        <v>148</v>
      </c>
      <c r="C41" s="324" t="s">
        <v>206</v>
      </c>
      <c r="D41" s="326">
        <v>0</v>
      </c>
      <c r="E41" s="326">
        <v>0</v>
      </c>
      <c r="F41" s="326">
        <v>5</v>
      </c>
      <c r="G41" s="328"/>
    </row>
    <row r="42" spans="1:7" x14ac:dyDescent="0.25">
      <c r="A42" s="324" t="s">
        <v>302</v>
      </c>
      <c r="B42" s="324" t="s">
        <v>106</v>
      </c>
      <c r="C42" s="324" t="s">
        <v>197</v>
      </c>
      <c r="D42" s="326">
        <v>3.9596338415936079</v>
      </c>
      <c r="E42" s="326">
        <v>43000</v>
      </c>
      <c r="F42" s="326">
        <v>10</v>
      </c>
      <c r="G42" s="328"/>
    </row>
    <row r="43" spans="1:7" x14ac:dyDescent="0.25">
      <c r="A43" s="324" t="s">
        <v>309</v>
      </c>
      <c r="B43" s="324" t="s">
        <v>82</v>
      </c>
      <c r="C43" s="324" t="s">
        <v>206</v>
      </c>
      <c r="D43" s="326">
        <v>6.0142925170068038</v>
      </c>
      <c r="E43" s="326">
        <v>7000</v>
      </c>
      <c r="F43" s="326">
        <v>5</v>
      </c>
      <c r="G43" s="328"/>
    </row>
    <row r="44" spans="1:7" x14ac:dyDescent="0.25">
      <c r="A44" s="324" t="s">
        <v>318</v>
      </c>
      <c r="B44" s="324" t="s">
        <v>217</v>
      </c>
      <c r="C44" s="324" t="s">
        <v>94</v>
      </c>
      <c r="D44" s="326">
        <v>13.24252489369521</v>
      </c>
      <c r="E44" s="326">
        <v>0</v>
      </c>
      <c r="F44" s="326">
        <v>40</v>
      </c>
      <c r="G44" s="328"/>
    </row>
    <row r="45" spans="1:7" x14ac:dyDescent="0.25">
      <c r="A45" s="324" t="s">
        <v>325</v>
      </c>
      <c r="B45" s="324" t="s">
        <v>217</v>
      </c>
      <c r="C45" s="324" t="s">
        <v>94</v>
      </c>
      <c r="D45" s="326">
        <v>20.856976707569952</v>
      </c>
      <c r="E45" s="326">
        <v>0</v>
      </c>
      <c r="F45" s="326">
        <v>40</v>
      </c>
      <c r="G45" s="328"/>
    </row>
    <row r="46" spans="1:7" x14ac:dyDescent="0.25">
      <c r="A46" s="324" t="s">
        <v>326</v>
      </c>
      <c r="B46" s="324" t="s">
        <v>106</v>
      </c>
      <c r="C46" s="324" t="s">
        <v>206</v>
      </c>
      <c r="D46" s="326">
        <v>0.23926055285065054</v>
      </c>
      <c r="E46" s="326">
        <v>3800</v>
      </c>
      <c r="F46" s="326">
        <v>5</v>
      </c>
      <c r="G46" s="328"/>
    </row>
    <row r="47" spans="1:7" x14ac:dyDescent="0.25">
      <c r="A47" s="324" t="s">
        <v>331</v>
      </c>
      <c r="B47" s="324" t="s">
        <v>82</v>
      </c>
      <c r="C47" s="324" t="s">
        <v>206</v>
      </c>
      <c r="D47" s="326">
        <v>2.4819862272379751</v>
      </c>
      <c r="E47" s="326">
        <v>9800</v>
      </c>
      <c r="F47" s="326">
        <v>10</v>
      </c>
      <c r="G47" s="328"/>
    </row>
    <row r="48" spans="1:7" x14ac:dyDescent="0.25">
      <c r="A48" s="324" t="s">
        <v>274</v>
      </c>
      <c r="B48" s="324" t="s">
        <v>82</v>
      </c>
      <c r="C48" s="324" t="s">
        <v>206</v>
      </c>
      <c r="D48" s="326">
        <v>1.2945135245186152</v>
      </c>
      <c r="E48" s="326">
        <v>10500</v>
      </c>
      <c r="F48" s="326">
        <v>5</v>
      </c>
      <c r="G48" s="328"/>
    </row>
    <row r="49" spans="1:7" x14ac:dyDescent="0.25">
      <c r="A49" s="324" t="s">
        <v>282</v>
      </c>
      <c r="B49" s="324" t="s">
        <v>106</v>
      </c>
      <c r="C49" s="324" t="s">
        <v>197</v>
      </c>
      <c r="D49" s="326">
        <v>1.0424342154399497</v>
      </c>
      <c r="E49" s="326">
        <v>35000</v>
      </c>
      <c r="F49" s="326">
        <v>10</v>
      </c>
      <c r="G49" s="328"/>
    </row>
    <row r="50" spans="1:7" x14ac:dyDescent="0.25">
      <c r="A50" s="324" t="s">
        <v>287</v>
      </c>
      <c r="B50" s="324" t="s">
        <v>106</v>
      </c>
      <c r="C50" s="324" t="s">
        <v>94</v>
      </c>
      <c r="D50" s="326">
        <v>2.2729752520811797</v>
      </c>
      <c r="E50" s="326">
        <v>20000</v>
      </c>
      <c r="F50" s="326">
        <v>5</v>
      </c>
      <c r="G50" s="328"/>
    </row>
    <row r="51" spans="1:7" x14ac:dyDescent="0.25">
      <c r="A51" s="324" t="s">
        <v>247</v>
      </c>
      <c r="B51" s="324" t="s">
        <v>217</v>
      </c>
      <c r="C51" s="324" t="s">
        <v>94</v>
      </c>
      <c r="D51" s="326">
        <v>0</v>
      </c>
      <c r="E51" s="326">
        <v>207171</v>
      </c>
      <c r="F51" s="326">
        <v>40</v>
      </c>
      <c r="G51" s="328"/>
    </row>
    <row r="52" spans="1:7" x14ac:dyDescent="0.25">
      <c r="A52" s="324" t="s">
        <v>254</v>
      </c>
      <c r="B52" s="324" t="s">
        <v>217</v>
      </c>
      <c r="C52" s="324" t="s">
        <v>94</v>
      </c>
      <c r="D52" s="326">
        <v>1.5232942230102946</v>
      </c>
      <c r="E52" s="326">
        <v>420000</v>
      </c>
      <c r="F52" s="326">
        <v>40</v>
      </c>
      <c r="G52" s="328"/>
    </row>
    <row r="53" spans="1:7" x14ac:dyDescent="0.25">
      <c r="A53" s="324" t="s">
        <v>265</v>
      </c>
      <c r="B53" s="324" t="s">
        <v>97</v>
      </c>
      <c r="C53" s="324" t="s">
        <v>94</v>
      </c>
      <c r="D53" s="326">
        <v>0.45996492766501179</v>
      </c>
      <c r="E53" s="326">
        <v>1620000</v>
      </c>
      <c r="F53" s="326">
        <v>40</v>
      </c>
      <c r="G53" s="328"/>
    </row>
    <row r="54" spans="1:7" x14ac:dyDescent="0.25">
      <c r="A54" s="324" t="s">
        <v>3437</v>
      </c>
      <c r="B54" s="324" t="s">
        <v>82</v>
      </c>
      <c r="C54" s="324" t="s">
        <v>94</v>
      </c>
      <c r="D54" s="326">
        <v>18.957453794475033</v>
      </c>
      <c r="E54" s="326">
        <v>5000</v>
      </c>
      <c r="F54" s="326">
        <v>5</v>
      </c>
      <c r="G54" s="328"/>
    </row>
    <row r="55" spans="1:7" x14ac:dyDescent="0.25">
      <c r="A55" s="324" t="s">
        <v>3341</v>
      </c>
      <c r="B55" s="324" t="s">
        <v>82</v>
      </c>
      <c r="C55" s="324" t="s">
        <v>94</v>
      </c>
      <c r="D55" s="326">
        <v>0</v>
      </c>
      <c r="E55" s="326">
        <v>99999.995999999999</v>
      </c>
      <c r="F55" s="326">
        <v>5</v>
      </c>
      <c r="G55" s="328"/>
    </row>
    <row r="56" spans="1:7" x14ac:dyDescent="0.25">
      <c r="A56" s="324" t="s">
        <v>3347</v>
      </c>
      <c r="B56" s="324" t="s">
        <v>82</v>
      </c>
      <c r="C56" s="324" t="s">
        <v>94</v>
      </c>
      <c r="D56" s="326">
        <v>0</v>
      </c>
      <c r="E56" s="326">
        <v>66722</v>
      </c>
      <c r="F56" s="326">
        <v>5</v>
      </c>
      <c r="G56" s="328"/>
    </row>
    <row r="57" spans="1:7" x14ac:dyDescent="0.25">
      <c r="A57" s="324" t="s">
        <v>3352</v>
      </c>
      <c r="B57" s="324" t="s">
        <v>82</v>
      </c>
      <c r="C57" s="324" t="s">
        <v>94</v>
      </c>
      <c r="D57" s="326">
        <v>0</v>
      </c>
      <c r="E57" s="326">
        <v>69581</v>
      </c>
      <c r="F57" s="326">
        <v>5</v>
      </c>
      <c r="G57" s="328"/>
    </row>
    <row r="58" spans="1:7" x14ac:dyDescent="0.25">
      <c r="A58" s="324" t="s">
        <v>3356</v>
      </c>
      <c r="B58" s="324" t="s">
        <v>82</v>
      </c>
      <c r="C58" s="324" t="s">
        <v>206</v>
      </c>
      <c r="D58" s="326">
        <v>0</v>
      </c>
      <c r="E58" s="326">
        <v>51500</v>
      </c>
      <c r="F58" s="326">
        <v>5</v>
      </c>
      <c r="G58" s="328"/>
    </row>
    <row r="59" spans="1:7" x14ac:dyDescent="0.25">
      <c r="A59" s="324" t="s">
        <v>3361</v>
      </c>
      <c r="B59" s="324" t="s">
        <v>82</v>
      </c>
      <c r="C59" s="324" t="s">
        <v>94</v>
      </c>
      <c r="D59" s="326">
        <v>0</v>
      </c>
      <c r="E59" s="326">
        <v>95161.93</v>
      </c>
      <c r="F59" s="326">
        <v>5</v>
      </c>
      <c r="G59" s="328"/>
    </row>
    <row r="60" spans="1:7" x14ac:dyDescent="0.25">
      <c r="A60" s="324" t="s">
        <v>3365</v>
      </c>
      <c r="B60" s="324" t="s">
        <v>82</v>
      </c>
      <c r="C60" s="324" t="s">
        <v>94</v>
      </c>
      <c r="D60" s="326">
        <v>0</v>
      </c>
      <c r="E60" s="326">
        <v>122374</v>
      </c>
      <c r="F60" s="326">
        <v>5</v>
      </c>
      <c r="G60" s="328"/>
    </row>
    <row r="61" spans="1:7" x14ac:dyDescent="0.25">
      <c r="A61" s="324" t="s">
        <v>3369</v>
      </c>
      <c r="B61" s="324" t="s">
        <v>82</v>
      </c>
      <c r="C61" s="324" t="s">
        <v>206</v>
      </c>
      <c r="D61" s="326">
        <v>0.53152273594006316</v>
      </c>
      <c r="E61" s="326">
        <v>169540.8</v>
      </c>
      <c r="F61" s="326">
        <v>5</v>
      </c>
      <c r="G61" s="328"/>
    </row>
    <row r="62" spans="1:7" x14ac:dyDescent="0.25">
      <c r="A62" s="324" t="s">
        <v>3374</v>
      </c>
      <c r="B62" s="324" t="s">
        <v>116</v>
      </c>
      <c r="C62" s="324" t="s">
        <v>206</v>
      </c>
      <c r="D62" s="326">
        <v>0</v>
      </c>
      <c r="E62" s="326">
        <v>20000</v>
      </c>
      <c r="F62" s="326">
        <v>5</v>
      </c>
      <c r="G62" s="328"/>
    </row>
    <row r="63" spans="1:7" x14ac:dyDescent="0.25">
      <c r="A63" s="324" t="s">
        <v>3435</v>
      </c>
      <c r="B63" s="324" t="s">
        <v>97</v>
      </c>
      <c r="C63" s="324" t="s">
        <v>206</v>
      </c>
      <c r="D63" s="326">
        <v>1.2991770332696502E-2</v>
      </c>
      <c r="E63" s="326">
        <v>137508</v>
      </c>
      <c r="F63" s="326">
        <v>40</v>
      </c>
      <c r="G63" s="328"/>
    </row>
    <row r="64" spans="1:7" x14ac:dyDescent="0.25">
      <c r="A64" s="324" t="s">
        <v>3436</v>
      </c>
      <c r="B64" s="324" t="s">
        <v>106</v>
      </c>
      <c r="C64" s="324" t="s">
        <v>94</v>
      </c>
      <c r="D64" s="326">
        <v>0</v>
      </c>
      <c r="E64" s="326">
        <v>103000</v>
      </c>
      <c r="F64" s="326">
        <v>10</v>
      </c>
      <c r="G64" s="328"/>
    </row>
    <row r="65" spans="1:7" x14ac:dyDescent="0.25">
      <c r="A65" s="324" t="s">
        <v>214</v>
      </c>
      <c r="B65" s="324" t="s">
        <v>217</v>
      </c>
      <c r="C65" s="324" t="s">
        <v>206</v>
      </c>
      <c r="D65" s="326">
        <v>2.3140347358365211E-2</v>
      </c>
      <c r="E65" s="326">
        <v>213336</v>
      </c>
      <c r="F65" s="326">
        <v>40</v>
      </c>
      <c r="G65" s="328"/>
    </row>
    <row r="66" spans="1:7" x14ac:dyDescent="0.25">
      <c r="A66" s="324" t="s">
        <v>219</v>
      </c>
      <c r="B66" s="324" t="s">
        <v>217</v>
      </c>
      <c r="C66" s="324" t="s">
        <v>94</v>
      </c>
      <c r="D66" s="326">
        <v>8.7095611917646781E-2</v>
      </c>
      <c r="E66" s="326">
        <v>2600000</v>
      </c>
      <c r="F66" s="326">
        <v>40</v>
      </c>
      <c r="G66" s="328"/>
    </row>
    <row r="67" spans="1:7" x14ac:dyDescent="0.25">
      <c r="A67" s="324" t="s">
        <v>227</v>
      </c>
      <c r="B67" s="324" t="s">
        <v>217</v>
      </c>
      <c r="C67" s="324" t="s">
        <v>94</v>
      </c>
      <c r="D67" s="326">
        <v>0.20782054068633155</v>
      </c>
      <c r="E67" s="326">
        <v>48636</v>
      </c>
      <c r="F67" s="326">
        <v>40</v>
      </c>
      <c r="G67" s="328"/>
    </row>
    <row r="68" spans="1:7" x14ac:dyDescent="0.25">
      <c r="A68" s="324" t="s">
        <v>232</v>
      </c>
      <c r="B68" s="324" t="s">
        <v>217</v>
      </c>
      <c r="C68" s="324" t="s">
        <v>94</v>
      </c>
      <c r="D68" s="326">
        <v>13.578360375517825</v>
      </c>
      <c r="E68" s="326">
        <v>1198185</v>
      </c>
      <c r="F68" s="326">
        <v>40</v>
      </c>
      <c r="G68" s="328"/>
    </row>
    <row r="69" spans="1:7" x14ac:dyDescent="0.25">
      <c r="A69" s="324" t="s">
        <v>236</v>
      </c>
      <c r="B69" s="324" t="s">
        <v>106</v>
      </c>
      <c r="C69" s="324" t="s">
        <v>244</v>
      </c>
      <c r="D69" s="326">
        <v>4.5840644184503061</v>
      </c>
      <c r="E69" s="326">
        <v>80000</v>
      </c>
      <c r="F69" s="326">
        <v>5</v>
      </c>
      <c r="G69" s="328"/>
    </row>
    <row r="70" spans="1:7" x14ac:dyDescent="0.25">
      <c r="A70" s="324" t="s">
        <v>3064</v>
      </c>
      <c r="B70" s="324" t="s">
        <v>97</v>
      </c>
      <c r="C70" s="324" t="s">
        <v>79</v>
      </c>
      <c r="D70" s="326">
        <v>0</v>
      </c>
      <c r="E70" s="326">
        <v>72640</v>
      </c>
      <c r="F70" s="326">
        <v>40</v>
      </c>
      <c r="G70" s="328"/>
    </row>
    <row r="71" spans="1:7" x14ac:dyDescent="0.25">
      <c r="A71" s="324" t="s">
        <v>3192</v>
      </c>
      <c r="B71" s="324" t="s">
        <v>97</v>
      </c>
      <c r="C71" s="324" t="s">
        <v>94</v>
      </c>
      <c r="D71" s="326">
        <v>2.0186220254373111</v>
      </c>
      <c r="E71" s="326">
        <v>400000</v>
      </c>
      <c r="F71" s="326">
        <v>40</v>
      </c>
      <c r="G71" s="328"/>
    </row>
    <row r="72" spans="1:7" x14ac:dyDescent="0.25">
      <c r="A72" s="324" t="s">
        <v>3196</v>
      </c>
      <c r="B72" s="324" t="s">
        <v>97</v>
      </c>
      <c r="C72" s="324" t="s">
        <v>94</v>
      </c>
      <c r="D72" s="326">
        <v>2.0419916119809098</v>
      </c>
      <c r="E72" s="326">
        <v>650000</v>
      </c>
      <c r="F72" s="326">
        <v>40</v>
      </c>
      <c r="G72" s="328"/>
    </row>
    <row r="73" spans="1:7" x14ac:dyDescent="0.25">
      <c r="A73" s="324" t="s">
        <v>3201</v>
      </c>
      <c r="B73" s="324" t="s">
        <v>97</v>
      </c>
      <c r="C73" s="324" t="s">
        <v>94</v>
      </c>
      <c r="D73" s="326">
        <v>0.19411840677128001</v>
      </c>
      <c r="E73" s="326">
        <v>3000000</v>
      </c>
      <c r="F73" s="326">
        <v>40</v>
      </c>
      <c r="G73" s="328"/>
    </row>
    <row r="74" spans="1:7" x14ac:dyDescent="0.25">
      <c r="A74" s="324" t="s">
        <v>3205</v>
      </c>
      <c r="B74" s="324" t="s">
        <v>106</v>
      </c>
      <c r="C74" s="324" t="s">
        <v>79</v>
      </c>
      <c r="D74" s="326">
        <v>37.456107710623002</v>
      </c>
      <c r="E74" s="326">
        <v>104958</v>
      </c>
      <c r="F74" s="326">
        <v>5</v>
      </c>
      <c r="G74" s="328"/>
    </row>
    <row r="75" spans="1:7" x14ac:dyDescent="0.25">
      <c r="A75" s="324" t="s">
        <v>3209</v>
      </c>
      <c r="B75" s="324" t="s">
        <v>106</v>
      </c>
      <c r="C75" s="324" t="s">
        <v>79</v>
      </c>
      <c r="D75" s="326">
        <v>8.106886149860614</v>
      </c>
      <c r="E75" s="326">
        <v>25720</v>
      </c>
      <c r="F75" s="326">
        <v>5</v>
      </c>
      <c r="G75" s="328"/>
    </row>
    <row r="76" spans="1:7" x14ac:dyDescent="0.25">
      <c r="A76" s="324" t="s">
        <v>3411</v>
      </c>
      <c r="B76" s="324" t="s">
        <v>148</v>
      </c>
      <c r="C76" s="324" t="s">
        <v>79</v>
      </c>
      <c r="D76" s="326">
        <v>1.3613183312953656</v>
      </c>
      <c r="E76" s="326">
        <v>223434</v>
      </c>
      <c r="F76" s="326">
        <v>5</v>
      </c>
      <c r="G76" s="328"/>
    </row>
    <row r="77" spans="1:7" x14ac:dyDescent="0.25">
      <c r="A77" s="324" t="s">
        <v>3412</v>
      </c>
      <c r="B77" s="324" t="s">
        <v>148</v>
      </c>
      <c r="C77" s="324" t="s">
        <v>79</v>
      </c>
      <c r="D77" s="326">
        <v>1.9331405056903854</v>
      </c>
      <c r="E77" s="326">
        <v>422590</v>
      </c>
      <c r="F77" s="326">
        <v>10</v>
      </c>
      <c r="G77" s="328"/>
    </row>
    <row r="78" spans="1:7" x14ac:dyDescent="0.25">
      <c r="A78" s="324" t="s">
        <v>3413</v>
      </c>
      <c r="B78" s="324" t="s">
        <v>148</v>
      </c>
      <c r="C78" s="324" t="s">
        <v>79</v>
      </c>
      <c r="D78" s="326">
        <v>3.4709044071987143</v>
      </c>
      <c r="E78" s="326">
        <v>150000</v>
      </c>
      <c r="F78" s="326">
        <v>10</v>
      </c>
      <c r="G78" s="328"/>
    </row>
    <row r="79" spans="1:7" x14ac:dyDescent="0.25">
      <c r="A79" s="324" t="s">
        <v>3414</v>
      </c>
      <c r="B79" s="324" t="s">
        <v>97</v>
      </c>
      <c r="C79" s="324" t="s">
        <v>79</v>
      </c>
      <c r="D79" s="326">
        <v>29.03071904168025</v>
      </c>
      <c r="E79" s="326">
        <v>34000</v>
      </c>
      <c r="F79" s="326">
        <v>40</v>
      </c>
      <c r="G79" s="328"/>
    </row>
    <row r="80" spans="1:7" x14ac:dyDescent="0.25">
      <c r="A80" s="324" t="s">
        <v>3415</v>
      </c>
      <c r="B80" s="324" t="s">
        <v>106</v>
      </c>
      <c r="C80" s="324" t="s">
        <v>79</v>
      </c>
      <c r="D80" s="326">
        <v>2.928153777161739</v>
      </c>
      <c r="E80" s="326">
        <v>145000</v>
      </c>
      <c r="F80" s="326">
        <v>10</v>
      </c>
      <c r="G80" s="328"/>
    </row>
    <row r="81" spans="1:7" x14ac:dyDescent="0.25">
      <c r="A81" s="324" t="s">
        <v>3416</v>
      </c>
      <c r="B81" s="324" t="s">
        <v>106</v>
      </c>
      <c r="C81" s="324" t="s">
        <v>206</v>
      </c>
      <c r="D81" s="326">
        <v>0</v>
      </c>
      <c r="E81" s="326">
        <v>25000</v>
      </c>
      <c r="F81" s="326">
        <v>10</v>
      </c>
      <c r="G81" s="328"/>
    </row>
    <row r="82" spans="1:7" x14ac:dyDescent="0.25">
      <c r="A82" s="324" t="s">
        <v>3417</v>
      </c>
      <c r="B82" s="324" t="s">
        <v>106</v>
      </c>
      <c r="C82" s="324" t="s">
        <v>197</v>
      </c>
      <c r="D82" s="326">
        <v>0</v>
      </c>
      <c r="E82" s="326">
        <v>54669</v>
      </c>
      <c r="F82" s="326">
        <v>10</v>
      </c>
      <c r="G82" s="328"/>
    </row>
    <row r="83" spans="1:7" x14ac:dyDescent="0.25">
      <c r="A83" s="324" t="s">
        <v>3418</v>
      </c>
      <c r="B83" s="324" t="s">
        <v>97</v>
      </c>
      <c r="C83" s="324" t="s">
        <v>94</v>
      </c>
      <c r="D83" s="326">
        <v>0.92266610528110893</v>
      </c>
      <c r="E83" s="326">
        <v>1907211</v>
      </c>
      <c r="F83" s="326">
        <v>40</v>
      </c>
      <c r="G83" s="328"/>
    </row>
    <row r="84" spans="1:7" x14ac:dyDescent="0.25">
      <c r="A84" s="324" t="s">
        <v>3419</v>
      </c>
      <c r="B84" s="324" t="s">
        <v>106</v>
      </c>
      <c r="C84" s="324" t="s">
        <v>206</v>
      </c>
      <c r="D84" s="326">
        <v>0</v>
      </c>
      <c r="E84" s="326">
        <v>22000</v>
      </c>
      <c r="F84" s="326">
        <v>5</v>
      </c>
      <c r="G84" s="328"/>
    </row>
    <row r="85" spans="1:7" x14ac:dyDescent="0.25">
      <c r="A85" s="324" t="s">
        <v>3420</v>
      </c>
      <c r="B85" s="324" t="s">
        <v>217</v>
      </c>
      <c r="C85" s="324" t="s">
        <v>79</v>
      </c>
      <c r="D85" s="326">
        <v>0.34872381914710432</v>
      </c>
      <c r="E85" s="326">
        <v>2990106</v>
      </c>
      <c r="F85" s="326">
        <v>40</v>
      </c>
      <c r="G85" s="328"/>
    </row>
    <row r="86" spans="1:7" x14ac:dyDescent="0.25">
      <c r="A86" s="324" t="s">
        <v>3421</v>
      </c>
      <c r="B86" s="324" t="s">
        <v>106</v>
      </c>
      <c r="C86" s="324" t="s">
        <v>206</v>
      </c>
      <c r="D86" s="326">
        <v>0.62146453143811664</v>
      </c>
      <c r="E86" s="326">
        <v>15000</v>
      </c>
      <c r="F86" s="326">
        <v>10</v>
      </c>
      <c r="G86" s="328"/>
    </row>
    <row r="87" spans="1:7" x14ac:dyDescent="0.25">
      <c r="A87" s="324" t="s">
        <v>3422</v>
      </c>
      <c r="B87" s="324" t="s">
        <v>106</v>
      </c>
      <c r="C87" s="324" t="s">
        <v>94</v>
      </c>
      <c r="D87" s="326">
        <v>0</v>
      </c>
      <c r="E87" s="326">
        <v>156000</v>
      </c>
      <c r="F87" s="326">
        <v>10</v>
      </c>
      <c r="G87" s="328"/>
    </row>
    <row r="88" spans="1:7" x14ac:dyDescent="0.25">
      <c r="A88" s="324" t="s">
        <v>3423</v>
      </c>
      <c r="B88" s="324" t="s">
        <v>106</v>
      </c>
      <c r="C88" s="324" t="s">
        <v>206</v>
      </c>
      <c r="D88" s="326">
        <v>0</v>
      </c>
      <c r="E88" s="326">
        <v>4800</v>
      </c>
      <c r="F88" s="326">
        <v>10</v>
      </c>
      <c r="G88" s="328"/>
    </row>
    <row r="89" spans="1:7" x14ac:dyDescent="0.25">
      <c r="A89" s="324" t="s">
        <v>3424</v>
      </c>
      <c r="B89" s="324" t="s">
        <v>106</v>
      </c>
      <c r="C89" s="324" t="s">
        <v>79</v>
      </c>
      <c r="D89" s="326">
        <v>4.4863640853101581</v>
      </c>
      <c r="E89" s="326">
        <v>48000</v>
      </c>
      <c r="F89" s="326">
        <v>5</v>
      </c>
      <c r="G89" s="328"/>
    </row>
    <row r="90" spans="1:7" x14ac:dyDescent="0.25">
      <c r="A90" s="324" t="s">
        <v>3425</v>
      </c>
      <c r="B90" s="324" t="s">
        <v>106</v>
      </c>
      <c r="C90" s="324" t="s">
        <v>94</v>
      </c>
      <c r="D90" s="326">
        <v>0.10752778758459061</v>
      </c>
      <c r="E90" s="326">
        <v>797357</v>
      </c>
      <c r="F90" s="326">
        <v>10</v>
      </c>
      <c r="G90" s="328"/>
    </row>
    <row r="91" spans="1:7" x14ac:dyDescent="0.25">
      <c r="A91" s="324" t="s">
        <v>3426</v>
      </c>
      <c r="B91" s="324" t="s">
        <v>106</v>
      </c>
      <c r="C91" s="324" t="s">
        <v>94</v>
      </c>
      <c r="D91" s="326">
        <v>0</v>
      </c>
      <c r="E91" s="326">
        <v>450270</v>
      </c>
      <c r="F91" s="326">
        <v>10</v>
      </c>
      <c r="G91" s="328"/>
    </row>
    <row r="92" spans="1:7" x14ac:dyDescent="0.25">
      <c r="A92" s="324" t="s">
        <v>3427</v>
      </c>
      <c r="B92" s="324" t="s">
        <v>106</v>
      </c>
      <c r="C92" s="324" t="s">
        <v>206</v>
      </c>
      <c r="D92" s="326">
        <v>0</v>
      </c>
      <c r="E92" s="326">
        <v>17000</v>
      </c>
      <c r="F92" s="326">
        <v>5</v>
      </c>
      <c r="G92" s="328"/>
    </row>
    <row r="93" spans="1:7" x14ac:dyDescent="0.25">
      <c r="A93" s="324" t="s">
        <v>3428</v>
      </c>
      <c r="B93" s="324" t="s">
        <v>217</v>
      </c>
      <c r="C93" s="324" t="s">
        <v>79</v>
      </c>
      <c r="D93" s="326">
        <v>1.7603969595150144</v>
      </c>
      <c r="E93" s="326">
        <v>632000</v>
      </c>
      <c r="F93" s="326">
        <v>40</v>
      </c>
      <c r="G93" s="328"/>
    </row>
    <row r="94" spans="1:7" x14ac:dyDescent="0.25">
      <c r="A94" s="324" t="s">
        <v>3429</v>
      </c>
      <c r="B94" s="324" t="s">
        <v>97</v>
      </c>
      <c r="C94" s="324" t="s">
        <v>94</v>
      </c>
      <c r="D94" s="326">
        <v>0</v>
      </c>
      <c r="E94" s="326">
        <v>120000</v>
      </c>
      <c r="F94" s="326">
        <v>40</v>
      </c>
      <c r="G94" s="328"/>
    </row>
    <row r="95" spans="1:7" x14ac:dyDescent="0.25">
      <c r="A95" s="324" t="s">
        <v>3430</v>
      </c>
      <c r="B95" s="324" t="s">
        <v>106</v>
      </c>
      <c r="C95" s="324" t="s">
        <v>79</v>
      </c>
      <c r="D95" s="326">
        <v>11.583839543023053</v>
      </c>
      <c r="E95" s="326">
        <v>18000</v>
      </c>
      <c r="F95" s="326">
        <v>5</v>
      </c>
      <c r="G95" s="328"/>
    </row>
    <row r="96" spans="1:7" x14ac:dyDescent="0.25">
      <c r="A96" s="324" t="s">
        <v>3431</v>
      </c>
      <c r="B96" s="324" t="s">
        <v>106</v>
      </c>
      <c r="C96" s="324" t="s">
        <v>79</v>
      </c>
      <c r="D96" s="326">
        <v>1.4382321791218944</v>
      </c>
      <c r="E96" s="326">
        <v>70000</v>
      </c>
      <c r="F96" s="326">
        <v>10</v>
      </c>
      <c r="G96" s="328"/>
    </row>
    <row r="97" spans="1:7" x14ac:dyDescent="0.25">
      <c r="A97" s="324" t="s">
        <v>3432</v>
      </c>
      <c r="B97" s="324" t="s">
        <v>106</v>
      </c>
      <c r="C97" s="324" t="s">
        <v>79</v>
      </c>
      <c r="D97" s="326">
        <v>4.0097906110464416</v>
      </c>
      <c r="E97" s="326">
        <v>52000</v>
      </c>
      <c r="F97" s="326">
        <v>5</v>
      </c>
      <c r="G97" s="328"/>
    </row>
    <row r="98" spans="1:7" x14ac:dyDescent="0.25">
      <c r="A98" s="324" t="s">
        <v>3433</v>
      </c>
      <c r="B98" s="324" t="s">
        <v>217</v>
      </c>
      <c r="C98" s="324" t="s">
        <v>94</v>
      </c>
      <c r="D98" s="326">
        <v>0</v>
      </c>
      <c r="E98" s="326">
        <v>30000</v>
      </c>
      <c r="F98" s="326">
        <v>40</v>
      </c>
      <c r="G98" s="328"/>
    </row>
    <row r="99" spans="1:7" x14ac:dyDescent="0.25">
      <c r="A99" s="324" t="s">
        <v>3434</v>
      </c>
      <c r="B99" s="324" t="s">
        <v>106</v>
      </c>
      <c r="C99" s="324" t="s">
        <v>206</v>
      </c>
      <c r="D99" s="326">
        <v>0</v>
      </c>
      <c r="E99" s="326">
        <v>5700</v>
      </c>
      <c r="F99" s="326">
        <v>10</v>
      </c>
      <c r="G99" s="328"/>
    </row>
    <row r="100" spans="1:7" x14ac:dyDescent="0.25">
      <c r="A100" s="324" t="s">
        <v>3405</v>
      </c>
      <c r="B100" s="324" t="s">
        <v>106</v>
      </c>
      <c r="C100" s="324" t="s">
        <v>206</v>
      </c>
      <c r="D100" s="326">
        <v>0</v>
      </c>
      <c r="E100" s="326">
        <v>4800</v>
      </c>
      <c r="F100" s="326">
        <v>10</v>
      </c>
      <c r="G100" s="328"/>
    </row>
    <row r="101" spans="1:7" x14ac:dyDescent="0.25">
      <c r="A101" s="324" t="s">
        <v>3406</v>
      </c>
      <c r="B101" s="324" t="s">
        <v>106</v>
      </c>
      <c r="C101" s="324" t="s">
        <v>197</v>
      </c>
      <c r="D101" s="326">
        <v>3.2119586002601457</v>
      </c>
      <c r="E101" s="326">
        <v>45000</v>
      </c>
      <c r="F101" s="326">
        <v>10</v>
      </c>
      <c r="G101" s="328"/>
    </row>
    <row r="102" spans="1:7" x14ac:dyDescent="0.25">
      <c r="A102" s="324" t="s">
        <v>3407</v>
      </c>
      <c r="B102" s="324" t="s">
        <v>97</v>
      </c>
      <c r="C102" s="324" t="s">
        <v>79</v>
      </c>
      <c r="D102" s="326">
        <v>8.6867104503526988</v>
      </c>
      <c r="E102" s="326">
        <v>109814</v>
      </c>
      <c r="F102" s="326">
        <v>40</v>
      </c>
      <c r="G102" s="328"/>
    </row>
    <row r="103" spans="1:7" x14ac:dyDescent="0.25">
      <c r="A103" s="324" t="s">
        <v>3408</v>
      </c>
      <c r="B103" s="324" t="s">
        <v>97</v>
      </c>
      <c r="C103" s="324" t="s">
        <v>94</v>
      </c>
      <c r="D103" s="326">
        <v>0</v>
      </c>
      <c r="E103" s="326">
        <v>4546</v>
      </c>
      <c r="F103" s="326">
        <v>10</v>
      </c>
      <c r="G103" s="328"/>
    </row>
    <row r="104" spans="1:7" x14ac:dyDescent="0.25">
      <c r="A104" s="324" t="s">
        <v>3409</v>
      </c>
      <c r="B104" s="324" t="s">
        <v>106</v>
      </c>
      <c r="C104" s="324" t="s">
        <v>79</v>
      </c>
      <c r="D104" s="326">
        <v>9.4351621708544915</v>
      </c>
      <c r="E104" s="326">
        <v>45000</v>
      </c>
      <c r="F104" s="326">
        <v>10</v>
      </c>
      <c r="G104" s="328"/>
    </row>
    <row r="105" spans="1:7" x14ac:dyDescent="0.25">
      <c r="A105" s="324" t="s">
        <v>3410</v>
      </c>
      <c r="B105" s="324" t="s">
        <v>82</v>
      </c>
      <c r="C105" s="324" t="s">
        <v>206</v>
      </c>
      <c r="D105" s="326">
        <v>0</v>
      </c>
      <c r="E105" s="326">
        <v>2500</v>
      </c>
      <c r="F105" s="326">
        <v>5</v>
      </c>
      <c r="G105" s="328"/>
    </row>
    <row r="106" spans="1:7" x14ac:dyDescent="0.25">
      <c r="A106" s="324" t="s">
        <v>800</v>
      </c>
      <c r="B106" s="324" t="s">
        <v>97</v>
      </c>
      <c r="C106" s="324" t="s">
        <v>94</v>
      </c>
      <c r="D106" s="326">
        <v>1.3716901055187092</v>
      </c>
      <c r="E106" s="326">
        <v>350000</v>
      </c>
      <c r="F106" s="326">
        <v>40</v>
      </c>
      <c r="G106" s="328"/>
    </row>
    <row r="107" spans="1:7" x14ac:dyDescent="0.25">
      <c r="A107" s="324" t="s">
        <v>821</v>
      </c>
      <c r="B107" s="324" t="s">
        <v>106</v>
      </c>
      <c r="C107" s="324" t="s">
        <v>197</v>
      </c>
      <c r="D107" s="326">
        <v>4.1527867119152466</v>
      </c>
      <c r="E107" s="326">
        <v>42000</v>
      </c>
      <c r="F107" s="326">
        <v>10</v>
      </c>
      <c r="G107" s="328"/>
    </row>
    <row r="108" spans="1:7" x14ac:dyDescent="0.25">
      <c r="A108" s="324" t="s">
        <v>804</v>
      </c>
      <c r="B108" s="324" t="s">
        <v>97</v>
      </c>
      <c r="C108" s="324" t="s">
        <v>94</v>
      </c>
      <c r="D108" s="326">
        <v>0.2702556100754126</v>
      </c>
      <c r="E108" s="326">
        <v>800000</v>
      </c>
      <c r="F108" s="326">
        <v>40</v>
      </c>
      <c r="G108" s="328"/>
    </row>
    <row r="109" spans="1:7" x14ac:dyDescent="0.25">
      <c r="A109" s="324" t="s">
        <v>786</v>
      </c>
      <c r="B109" s="324" t="s">
        <v>97</v>
      </c>
      <c r="C109" s="324" t="s">
        <v>94</v>
      </c>
      <c r="D109" s="326">
        <v>3.680076392516253</v>
      </c>
      <c r="E109" s="326">
        <v>130000</v>
      </c>
      <c r="F109" s="326">
        <v>40</v>
      </c>
      <c r="G109" s="328"/>
    </row>
    <row r="110" spans="1:7" x14ac:dyDescent="0.25">
      <c r="A110" s="324" t="s">
        <v>808</v>
      </c>
      <c r="B110" s="324" t="s">
        <v>217</v>
      </c>
      <c r="C110" s="324" t="s">
        <v>79</v>
      </c>
      <c r="D110" s="326">
        <v>0.31161548331546507</v>
      </c>
      <c r="E110" s="326">
        <v>350000</v>
      </c>
      <c r="F110" s="326">
        <v>40</v>
      </c>
      <c r="G110" s="328"/>
    </row>
    <row r="111" spans="1:7" x14ac:dyDescent="0.25">
      <c r="A111" s="324" t="s">
        <v>817</v>
      </c>
      <c r="B111" s="324" t="s">
        <v>97</v>
      </c>
      <c r="C111" s="324" t="s">
        <v>94</v>
      </c>
      <c r="D111" s="326">
        <v>0.75567665281353646</v>
      </c>
      <c r="E111" s="326">
        <v>200000</v>
      </c>
      <c r="F111" s="326">
        <v>40</v>
      </c>
      <c r="G111" s="328"/>
    </row>
    <row r="112" spans="1:7" x14ac:dyDescent="0.25">
      <c r="A112" s="324" t="s">
        <v>813</v>
      </c>
      <c r="B112" s="324" t="s">
        <v>217</v>
      </c>
      <c r="C112" s="324" t="s">
        <v>94</v>
      </c>
      <c r="D112" s="326">
        <v>1.3275714179143068</v>
      </c>
      <c r="E112" s="326">
        <v>150000</v>
      </c>
      <c r="F112" s="326">
        <v>40</v>
      </c>
      <c r="G112" s="328"/>
    </row>
    <row r="113" spans="1:7" x14ac:dyDescent="0.25">
      <c r="A113" s="324" t="s">
        <v>834</v>
      </c>
      <c r="B113" s="324" t="s">
        <v>217</v>
      </c>
      <c r="C113" s="324" t="s">
        <v>94</v>
      </c>
      <c r="D113" s="326">
        <v>0.51261386685271793</v>
      </c>
      <c r="E113" s="326">
        <v>25000</v>
      </c>
      <c r="F113" s="326">
        <v>40</v>
      </c>
      <c r="G113" s="328"/>
    </row>
    <row r="114" spans="1:7" x14ac:dyDescent="0.25">
      <c r="A114" s="324" t="s">
        <v>838</v>
      </c>
      <c r="B114" s="324" t="s">
        <v>106</v>
      </c>
      <c r="C114" s="324" t="s">
        <v>94</v>
      </c>
      <c r="D114" s="326">
        <v>3.4251342582189106</v>
      </c>
      <c r="E114" s="326">
        <v>50000</v>
      </c>
      <c r="F114" s="326">
        <v>40</v>
      </c>
      <c r="G114" s="328"/>
    </row>
    <row r="115" spans="1:7" x14ac:dyDescent="0.25">
      <c r="A115" s="324" t="s">
        <v>826</v>
      </c>
      <c r="B115" s="324" t="s">
        <v>97</v>
      </c>
      <c r="C115" s="324" t="s">
        <v>94</v>
      </c>
      <c r="D115" s="326">
        <v>3.290068296570237</v>
      </c>
      <c r="E115" s="326">
        <v>75000</v>
      </c>
      <c r="F115" s="326">
        <v>40</v>
      </c>
      <c r="G115" s="328"/>
    </row>
    <row r="116" spans="1:7" x14ac:dyDescent="0.25">
      <c r="A116" s="324" t="s">
        <v>842</v>
      </c>
      <c r="B116" s="324" t="s">
        <v>217</v>
      </c>
      <c r="C116" s="324" t="s">
        <v>206</v>
      </c>
      <c r="D116" s="326">
        <v>1.6631114466179233</v>
      </c>
      <c r="E116" s="326">
        <v>50000</v>
      </c>
      <c r="F116" s="326">
        <v>40</v>
      </c>
      <c r="G116" s="328"/>
    </row>
    <row r="117" spans="1:7" x14ac:dyDescent="0.25">
      <c r="A117" s="324" t="s">
        <v>830</v>
      </c>
      <c r="B117" s="324" t="s">
        <v>217</v>
      </c>
      <c r="C117" s="324" t="s">
        <v>94</v>
      </c>
      <c r="D117" s="326">
        <v>3.3031241231439301</v>
      </c>
      <c r="E117" s="326">
        <v>30000</v>
      </c>
      <c r="F117" s="326">
        <v>40</v>
      </c>
      <c r="G117" s="328"/>
    </row>
    <row r="118" spans="1:7" x14ac:dyDescent="0.25">
      <c r="A118" s="324" t="s">
        <v>3513</v>
      </c>
      <c r="B118" s="324" t="s">
        <v>97</v>
      </c>
      <c r="C118" s="324" t="s">
        <v>94</v>
      </c>
      <c r="D118" s="326">
        <v>0.79341096535900868</v>
      </c>
      <c r="E118" s="326">
        <v>570000</v>
      </c>
      <c r="F118" s="326">
        <v>40</v>
      </c>
      <c r="G118" s="328"/>
    </row>
    <row r="119" spans="1:7" x14ac:dyDescent="0.25">
      <c r="A119" s="324" t="s">
        <v>3514</v>
      </c>
      <c r="B119" s="324" t="s">
        <v>106</v>
      </c>
      <c r="C119" s="324" t="s">
        <v>206</v>
      </c>
      <c r="D119" s="326">
        <v>0.15910826764568259</v>
      </c>
      <c r="E119" s="326">
        <v>20000</v>
      </c>
      <c r="F119" s="326">
        <v>5</v>
      </c>
      <c r="G119" s="328"/>
    </row>
    <row r="120" spans="1:7" x14ac:dyDescent="0.25">
      <c r="A120" s="324" t="s">
        <v>2136</v>
      </c>
      <c r="B120" s="324" t="s">
        <v>217</v>
      </c>
      <c r="C120" s="324" t="s">
        <v>94</v>
      </c>
      <c r="D120" s="326">
        <v>1.6502523374945888</v>
      </c>
      <c r="E120" s="326">
        <v>550000</v>
      </c>
      <c r="F120" s="326">
        <v>40</v>
      </c>
      <c r="G120" s="328"/>
    </row>
    <row r="121" spans="1:7" x14ac:dyDescent="0.25">
      <c r="A121" s="324" t="s">
        <v>2137</v>
      </c>
      <c r="B121" s="324" t="s">
        <v>217</v>
      </c>
      <c r="C121" s="324" t="s">
        <v>94</v>
      </c>
      <c r="D121" s="326">
        <v>8.5712135234273195</v>
      </c>
      <c r="E121" s="326">
        <v>75000</v>
      </c>
      <c r="F121" s="326">
        <v>40</v>
      </c>
      <c r="G121" s="328"/>
    </row>
    <row r="122" spans="1:7" x14ac:dyDescent="0.25">
      <c r="A122" s="324" t="s">
        <v>2138</v>
      </c>
      <c r="B122" s="324" t="s">
        <v>217</v>
      </c>
      <c r="C122" s="324" t="s">
        <v>94</v>
      </c>
      <c r="D122" s="326">
        <v>2.3782493686636297</v>
      </c>
      <c r="E122" s="326">
        <v>210000</v>
      </c>
      <c r="F122" s="326">
        <v>40</v>
      </c>
      <c r="G122" s="328"/>
    </row>
    <row r="123" spans="1:7" x14ac:dyDescent="0.25">
      <c r="A123" s="324" t="s">
        <v>2139</v>
      </c>
      <c r="B123" s="324" t="s">
        <v>217</v>
      </c>
      <c r="C123" s="324" t="s">
        <v>94</v>
      </c>
      <c r="D123" s="326">
        <v>2.1605949885729148</v>
      </c>
      <c r="E123" s="326">
        <v>450000</v>
      </c>
      <c r="F123" s="326">
        <v>40</v>
      </c>
      <c r="G123" s="328"/>
    </row>
    <row r="124" spans="1:7" x14ac:dyDescent="0.25">
      <c r="A124" s="324" t="s">
        <v>2140</v>
      </c>
      <c r="B124" s="324" t="s">
        <v>217</v>
      </c>
      <c r="C124" s="324" t="s">
        <v>94</v>
      </c>
      <c r="D124" s="326">
        <v>0</v>
      </c>
      <c r="E124" s="326">
        <v>127000</v>
      </c>
      <c r="F124" s="326">
        <v>40</v>
      </c>
      <c r="G124" s="328"/>
    </row>
    <row r="125" spans="1:7" x14ac:dyDescent="0.25">
      <c r="A125" s="324" t="s">
        <v>2141</v>
      </c>
      <c r="B125" s="324" t="s">
        <v>454</v>
      </c>
      <c r="C125" s="324" t="s">
        <v>94</v>
      </c>
      <c r="D125" s="326">
        <v>4.1026755264460197</v>
      </c>
      <c r="E125" s="326">
        <v>178000</v>
      </c>
      <c r="F125" s="326">
        <v>40</v>
      </c>
      <c r="G125" s="328"/>
    </row>
    <row r="126" spans="1:7" x14ac:dyDescent="0.25">
      <c r="A126" s="324" t="s">
        <v>2142</v>
      </c>
      <c r="B126" s="324" t="s">
        <v>217</v>
      </c>
      <c r="C126" s="324" t="s">
        <v>94</v>
      </c>
      <c r="D126" s="326">
        <v>3.8326195282329669</v>
      </c>
      <c r="E126" s="326">
        <v>305000</v>
      </c>
      <c r="F126" s="326">
        <v>40</v>
      </c>
      <c r="G126" s="328"/>
    </row>
    <row r="127" spans="1:7" x14ac:dyDescent="0.25">
      <c r="A127" s="324" t="s">
        <v>2143</v>
      </c>
      <c r="B127" s="324" t="s">
        <v>106</v>
      </c>
      <c r="C127" s="324" t="s">
        <v>197</v>
      </c>
      <c r="D127" s="326">
        <v>18.456408731826986</v>
      </c>
      <c r="E127" s="326">
        <v>135000</v>
      </c>
      <c r="F127" s="326">
        <v>10</v>
      </c>
      <c r="G127" s="328"/>
    </row>
    <row r="128" spans="1:7" x14ac:dyDescent="0.25">
      <c r="A128" s="324" t="s">
        <v>2144</v>
      </c>
      <c r="B128" s="324" t="s">
        <v>82</v>
      </c>
      <c r="C128" s="324" t="s">
        <v>206</v>
      </c>
      <c r="D128" s="326">
        <v>0.34965185450819214</v>
      </c>
      <c r="E128" s="326">
        <v>151500</v>
      </c>
      <c r="F128" s="326">
        <v>5</v>
      </c>
      <c r="G128" s="328"/>
    </row>
    <row r="129" spans="1:7" x14ac:dyDescent="0.25">
      <c r="A129" s="324" t="s">
        <v>2145</v>
      </c>
      <c r="B129" s="324" t="s">
        <v>217</v>
      </c>
      <c r="C129" s="324" t="s">
        <v>206</v>
      </c>
      <c r="D129" s="326">
        <v>0</v>
      </c>
      <c r="E129" s="326">
        <v>25000</v>
      </c>
      <c r="F129" s="326">
        <v>40</v>
      </c>
      <c r="G129" s="328"/>
    </row>
    <row r="130" spans="1:7" x14ac:dyDescent="0.25">
      <c r="A130" s="324" t="s">
        <v>2146</v>
      </c>
      <c r="B130" s="324" t="s">
        <v>106</v>
      </c>
      <c r="C130" s="324" t="s">
        <v>94</v>
      </c>
      <c r="D130" s="326">
        <v>0</v>
      </c>
      <c r="E130" s="326">
        <v>59699</v>
      </c>
      <c r="F130" s="326">
        <v>10</v>
      </c>
      <c r="G130" s="328"/>
    </row>
    <row r="131" spans="1:7" x14ac:dyDescent="0.25">
      <c r="A131" s="324" t="s">
        <v>2147</v>
      </c>
      <c r="B131" s="324" t="s">
        <v>106</v>
      </c>
      <c r="C131" s="324" t="s">
        <v>197</v>
      </c>
      <c r="D131" s="326">
        <v>0</v>
      </c>
      <c r="E131" s="326">
        <v>65000</v>
      </c>
      <c r="F131" s="326">
        <v>10</v>
      </c>
      <c r="G131" s="328"/>
    </row>
    <row r="132" spans="1:7" x14ac:dyDescent="0.25">
      <c r="A132" s="324" t="s">
        <v>2148</v>
      </c>
      <c r="B132" s="324" t="s">
        <v>82</v>
      </c>
      <c r="C132" s="324" t="s">
        <v>206</v>
      </c>
      <c r="D132" s="326">
        <v>0</v>
      </c>
      <c r="E132" s="326">
        <v>30301</v>
      </c>
      <c r="F132" s="326">
        <v>5</v>
      </c>
      <c r="G132" s="328"/>
    </row>
    <row r="133" spans="1:7" x14ac:dyDescent="0.25">
      <c r="A133" s="324" t="s">
        <v>2149</v>
      </c>
      <c r="B133" s="324" t="s">
        <v>82</v>
      </c>
      <c r="C133" s="324" t="s">
        <v>206</v>
      </c>
      <c r="D133" s="326">
        <v>0</v>
      </c>
      <c r="E133" s="326">
        <v>3898023.6</v>
      </c>
      <c r="F133" s="326">
        <v>5</v>
      </c>
      <c r="G133" s="328"/>
    </row>
    <row r="134" spans="1:7" x14ac:dyDescent="0.25">
      <c r="A134" s="324" t="s">
        <v>2150</v>
      </c>
      <c r="B134" s="324" t="s">
        <v>217</v>
      </c>
      <c r="C134" s="324" t="s">
        <v>94</v>
      </c>
      <c r="D134" s="326">
        <v>0</v>
      </c>
      <c r="E134" s="326">
        <v>930357.9800000001</v>
      </c>
      <c r="F134" s="326">
        <v>40</v>
      </c>
      <c r="G134" s="328"/>
    </row>
    <row r="135" spans="1:7" x14ac:dyDescent="0.25">
      <c r="A135" s="324" t="s">
        <v>2151</v>
      </c>
      <c r="B135" s="324" t="s">
        <v>116</v>
      </c>
      <c r="C135" s="324" t="s">
        <v>206</v>
      </c>
      <c r="D135" s="326">
        <v>0</v>
      </c>
      <c r="E135" s="326">
        <v>584478</v>
      </c>
      <c r="F135" s="326">
        <v>40</v>
      </c>
      <c r="G135" s="328"/>
    </row>
    <row r="136" spans="1:7" x14ac:dyDescent="0.25">
      <c r="A136" s="324" t="s">
        <v>3515</v>
      </c>
      <c r="B136" s="324" t="s">
        <v>217</v>
      </c>
      <c r="C136" s="324" t="s">
        <v>79</v>
      </c>
      <c r="D136" s="326">
        <v>0.65653194857565911</v>
      </c>
      <c r="E136" s="326">
        <v>2050000</v>
      </c>
      <c r="F136" s="326">
        <v>40</v>
      </c>
      <c r="G136" s="328"/>
    </row>
    <row r="137" spans="1:7" x14ac:dyDescent="0.25">
      <c r="A137" s="324" t="s">
        <v>3214</v>
      </c>
      <c r="B137" s="324" t="s">
        <v>97</v>
      </c>
      <c r="C137" s="324" t="s">
        <v>94</v>
      </c>
      <c r="D137" s="326">
        <v>0</v>
      </c>
      <c r="E137" s="326">
        <v>23000</v>
      </c>
      <c r="F137" s="326">
        <v>10</v>
      </c>
      <c r="G137" s="328"/>
    </row>
    <row r="138" spans="1:7" x14ac:dyDescent="0.25">
      <c r="A138" s="324" t="s">
        <v>3219</v>
      </c>
      <c r="B138" s="324" t="s">
        <v>97</v>
      </c>
      <c r="C138" s="324" t="s">
        <v>94</v>
      </c>
      <c r="D138" s="326">
        <v>1.866983200037873</v>
      </c>
      <c r="E138" s="326">
        <v>138000</v>
      </c>
      <c r="F138" s="326">
        <v>40</v>
      </c>
      <c r="G138" s="328"/>
    </row>
    <row r="139" spans="1:7" x14ac:dyDescent="0.25">
      <c r="A139" s="324" t="s">
        <v>3238</v>
      </c>
      <c r="B139" s="324" t="s">
        <v>106</v>
      </c>
      <c r="C139" s="324" t="s">
        <v>94</v>
      </c>
      <c r="D139" s="326">
        <v>6.6336722800724059</v>
      </c>
      <c r="E139" s="326">
        <v>8800</v>
      </c>
      <c r="F139" s="326">
        <v>10</v>
      </c>
      <c r="G139" s="328"/>
    </row>
    <row r="140" spans="1:7" x14ac:dyDescent="0.25">
      <c r="A140" s="324" t="s">
        <v>3245</v>
      </c>
      <c r="B140" s="324" t="s">
        <v>106</v>
      </c>
      <c r="C140" s="324" t="s">
        <v>94</v>
      </c>
      <c r="D140" s="326">
        <v>8.3106895898312185</v>
      </c>
      <c r="E140" s="326">
        <v>105000</v>
      </c>
      <c r="F140" s="326">
        <v>80</v>
      </c>
      <c r="G140" s="328"/>
    </row>
    <row r="141" spans="1:7" x14ac:dyDescent="0.25">
      <c r="A141" s="324" t="s">
        <v>3264</v>
      </c>
      <c r="B141" s="324" t="s">
        <v>217</v>
      </c>
      <c r="C141" s="324" t="s">
        <v>94</v>
      </c>
      <c r="D141" s="326">
        <v>5.0047335199150451</v>
      </c>
      <c r="E141" s="326">
        <v>18000</v>
      </c>
      <c r="F141" s="326">
        <v>40</v>
      </c>
      <c r="G141" s="328"/>
    </row>
    <row r="142" spans="1:7" x14ac:dyDescent="0.25">
      <c r="A142" s="324" t="s">
        <v>3286</v>
      </c>
      <c r="B142" s="324" t="s">
        <v>82</v>
      </c>
      <c r="C142" s="324" t="s">
        <v>206</v>
      </c>
      <c r="D142" s="326">
        <v>0.2482830810809025</v>
      </c>
      <c r="E142" s="326">
        <v>87000</v>
      </c>
      <c r="F142" s="326">
        <v>5</v>
      </c>
      <c r="G142" s="328"/>
    </row>
    <row r="143" spans="1:7" x14ac:dyDescent="0.25">
      <c r="A143" s="324" t="s">
        <v>3292</v>
      </c>
      <c r="B143" s="324" t="s">
        <v>106</v>
      </c>
      <c r="C143" s="324" t="s">
        <v>197</v>
      </c>
      <c r="D143" s="326">
        <v>0.88657051033936884</v>
      </c>
      <c r="E143" s="326">
        <v>180000</v>
      </c>
      <c r="F143" s="326">
        <v>10</v>
      </c>
      <c r="G143" s="328"/>
    </row>
    <row r="144" spans="1:7" x14ac:dyDescent="0.25">
      <c r="A144" s="324" t="s">
        <v>3274</v>
      </c>
      <c r="B144" s="324" t="s">
        <v>217</v>
      </c>
      <c r="C144" s="324" t="s">
        <v>94</v>
      </c>
      <c r="D144" s="326">
        <v>1.9930482958471825</v>
      </c>
      <c r="E144" s="326">
        <v>2200000</v>
      </c>
      <c r="F144" s="326">
        <v>40</v>
      </c>
      <c r="G144" s="328"/>
    </row>
    <row r="145" spans="1:7" x14ac:dyDescent="0.25">
      <c r="A145" s="324" t="s">
        <v>3512</v>
      </c>
      <c r="B145" s="324" t="s">
        <v>82</v>
      </c>
      <c r="C145" s="324" t="s">
        <v>206</v>
      </c>
      <c r="D145" s="326">
        <v>9.6388149078445728E-2</v>
      </c>
      <c r="E145" s="326">
        <v>214000</v>
      </c>
      <c r="F145" s="326">
        <v>5</v>
      </c>
      <c r="G145" s="328"/>
    </row>
    <row r="146" spans="1:7" x14ac:dyDescent="0.25">
      <c r="A146" s="324" t="s">
        <v>3225</v>
      </c>
      <c r="B146" s="324" t="s">
        <v>97</v>
      </c>
      <c r="C146" s="324" t="s">
        <v>94</v>
      </c>
      <c r="D146" s="326">
        <v>2.0549114198031804</v>
      </c>
      <c r="E146" s="326">
        <v>850000</v>
      </c>
      <c r="F146" s="326">
        <v>40</v>
      </c>
      <c r="G146" s="328"/>
    </row>
    <row r="147" spans="1:7" x14ac:dyDescent="0.25">
      <c r="A147" s="324" t="s">
        <v>1147</v>
      </c>
      <c r="B147" s="324" t="s">
        <v>148</v>
      </c>
      <c r="C147" s="324" t="s">
        <v>79</v>
      </c>
      <c r="D147" s="326">
        <v>3.7500000000000006E-2</v>
      </c>
      <c r="E147" s="326">
        <v>100000</v>
      </c>
      <c r="F147" s="326">
        <v>5</v>
      </c>
      <c r="G147" s="328"/>
    </row>
    <row r="148" spans="1:7" x14ac:dyDescent="0.25">
      <c r="A148" s="324" t="s">
        <v>1138</v>
      </c>
      <c r="B148" s="324" t="s">
        <v>82</v>
      </c>
      <c r="C148" s="324" t="s">
        <v>206</v>
      </c>
      <c r="D148" s="326">
        <v>0</v>
      </c>
      <c r="E148" s="326">
        <v>26352</v>
      </c>
      <c r="F148" s="326">
        <v>5</v>
      </c>
      <c r="G148" s="328"/>
    </row>
    <row r="149" spans="1:7" x14ac:dyDescent="0.25">
      <c r="A149" s="324" t="s">
        <v>1142</v>
      </c>
      <c r="B149" s="324" t="s">
        <v>148</v>
      </c>
      <c r="C149" s="324" t="s">
        <v>94</v>
      </c>
      <c r="D149" s="326">
        <v>0</v>
      </c>
      <c r="E149" s="326">
        <v>5000</v>
      </c>
      <c r="F149" s="326">
        <v>5</v>
      </c>
      <c r="G149" s="328"/>
    </row>
    <row r="150" spans="1:7" x14ac:dyDescent="0.25">
      <c r="A150" s="324" t="s">
        <v>1153</v>
      </c>
      <c r="B150" s="324" t="s">
        <v>106</v>
      </c>
      <c r="C150" s="324" t="s">
        <v>94</v>
      </c>
      <c r="D150" s="326">
        <v>1.5323782966967261</v>
      </c>
      <c r="E150" s="326">
        <v>6000</v>
      </c>
      <c r="F150" s="326">
        <v>10</v>
      </c>
      <c r="G150" s="328"/>
    </row>
    <row r="151" spans="1:7" x14ac:dyDescent="0.25">
      <c r="A151" s="324" t="s">
        <v>1160</v>
      </c>
      <c r="B151" s="324" t="s">
        <v>217</v>
      </c>
      <c r="C151" s="324" t="s">
        <v>94</v>
      </c>
      <c r="D151" s="326">
        <v>0.50785216191917659</v>
      </c>
      <c r="E151" s="326">
        <v>305000</v>
      </c>
      <c r="F151" s="326">
        <v>40</v>
      </c>
      <c r="G151" s="328"/>
    </row>
    <row r="152" spans="1:7" x14ac:dyDescent="0.25">
      <c r="A152" s="324" t="s">
        <v>860</v>
      </c>
      <c r="B152" s="324" t="s">
        <v>97</v>
      </c>
      <c r="C152" s="324" t="s">
        <v>94</v>
      </c>
      <c r="D152" s="326">
        <v>0</v>
      </c>
      <c r="E152" s="326">
        <v>2019014</v>
      </c>
      <c r="F152" s="326">
        <v>40</v>
      </c>
      <c r="G152" s="328"/>
    </row>
    <row r="153" spans="1:7" x14ac:dyDescent="0.25">
      <c r="A153" s="324" t="s">
        <v>868</v>
      </c>
      <c r="B153" s="324" t="s">
        <v>97</v>
      </c>
      <c r="C153" s="324" t="s">
        <v>94</v>
      </c>
      <c r="D153" s="326">
        <v>0.38649987941907232</v>
      </c>
      <c r="E153" s="326">
        <v>955626</v>
      </c>
      <c r="F153" s="326">
        <v>40</v>
      </c>
      <c r="G153" s="328"/>
    </row>
    <row r="154" spans="1:7" x14ac:dyDescent="0.25">
      <c r="A154" s="324" t="s">
        <v>872</v>
      </c>
      <c r="B154" s="324" t="s">
        <v>106</v>
      </c>
      <c r="C154" s="324" t="s">
        <v>94</v>
      </c>
      <c r="D154" s="326">
        <v>0.54551406049948326</v>
      </c>
      <c r="E154" s="326">
        <v>130000</v>
      </c>
      <c r="F154" s="326">
        <v>5</v>
      </c>
      <c r="G154" s="328"/>
    </row>
    <row r="155" spans="1:7" x14ac:dyDescent="0.25">
      <c r="A155" s="324" t="s">
        <v>879</v>
      </c>
      <c r="B155" s="324" t="s">
        <v>148</v>
      </c>
      <c r="C155" s="324" t="s">
        <v>79</v>
      </c>
      <c r="D155" s="326">
        <v>0.66097032031052694</v>
      </c>
      <c r="E155" s="326">
        <v>650000</v>
      </c>
      <c r="F155" s="326">
        <v>10</v>
      </c>
      <c r="G155" s="328"/>
    </row>
    <row r="156" spans="1:7" x14ac:dyDescent="0.25">
      <c r="A156" s="324" t="s">
        <v>886</v>
      </c>
      <c r="B156" s="324" t="s">
        <v>106</v>
      </c>
      <c r="C156" s="324" t="s">
        <v>79</v>
      </c>
      <c r="D156" s="326">
        <v>4.3187480306466028</v>
      </c>
      <c r="E156" s="326">
        <v>55000</v>
      </c>
      <c r="F156" s="326">
        <v>5</v>
      </c>
      <c r="G156" s="328"/>
    </row>
    <row r="157" spans="1:7" x14ac:dyDescent="0.25">
      <c r="A157" s="324" t="s">
        <v>893</v>
      </c>
      <c r="B157" s="324" t="s">
        <v>106</v>
      </c>
      <c r="C157" s="324" t="s">
        <v>79</v>
      </c>
      <c r="D157" s="326">
        <v>8.1507454085956059</v>
      </c>
      <c r="E157" s="326">
        <v>110000</v>
      </c>
      <c r="F157" s="326">
        <v>40</v>
      </c>
      <c r="G157" s="328"/>
    </row>
    <row r="158" spans="1:7" x14ac:dyDescent="0.25">
      <c r="A158" s="324" t="s">
        <v>899</v>
      </c>
      <c r="B158" s="324" t="s">
        <v>106</v>
      </c>
      <c r="C158" s="324" t="s">
        <v>79</v>
      </c>
      <c r="D158" s="326">
        <v>0</v>
      </c>
      <c r="E158" s="326">
        <v>7000</v>
      </c>
      <c r="F158" s="326">
        <v>5</v>
      </c>
      <c r="G158" s="328"/>
    </row>
    <row r="159" spans="1:7" x14ac:dyDescent="0.25">
      <c r="A159" s="324" t="s">
        <v>903</v>
      </c>
      <c r="B159" s="324" t="s">
        <v>106</v>
      </c>
      <c r="C159" s="324" t="s">
        <v>94</v>
      </c>
      <c r="D159" s="326">
        <v>0.80190566893424031</v>
      </c>
      <c r="E159" s="326">
        <v>50000</v>
      </c>
      <c r="F159" s="326">
        <v>5</v>
      </c>
      <c r="G159" s="328"/>
    </row>
    <row r="160" spans="1:7" x14ac:dyDescent="0.25">
      <c r="A160" s="324" t="s">
        <v>908</v>
      </c>
      <c r="B160" s="324" t="s">
        <v>106</v>
      </c>
      <c r="C160" s="324" t="s">
        <v>94</v>
      </c>
      <c r="D160" s="326">
        <v>2.0310621002600016</v>
      </c>
      <c r="E160" s="326">
        <v>65200</v>
      </c>
      <c r="F160" s="326">
        <v>40</v>
      </c>
      <c r="G160" s="328"/>
    </row>
    <row r="161" spans="1:7" x14ac:dyDescent="0.25">
      <c r="A161" s="324" t="s">
        <v>914</v>
      </c>
      <c r="B161" s="324" t="s">
        <v>106</v>
      </c>
      <c r="C161" s="324" t="s">
        <v>79</v>
      </c>
      <c r="D161" s="326">
        <v>16.94572026189315</v>
      </c>
      <c r="E161" s="326">
        <v>25000</v>
      </c>
      <c r="F161" s="326">
        <v>10</v>
      </c>
      <c r="G161" s="328"/>
    </row>
    <row r="162" spans="1:7" x14ac:dyDescent="0.25">
      <c r="A162" s="324" t="s">
        <v>920</v>
      </c>
      <c r="B162" s="324" t="s">
        <v>106</v>
      </c>
      <c r="C162" s="324" t="s">
        <v>197</v>
      </c>
      <c r="D162" s="326">
        <v>4.5097018941825562</v>
      </c>
      <c r="E162" s="326">
        <v>45000</v>
      </c>
      <c r="F162" s="326">
        <v>10</v>
      </c>
      <c r="G162" s="328"/>
    </row>
    <row r="163" spans="1:7" x14ac:dyDescent="0.25">
      <c r="A163" s="324" t="s">
        <v>926</v>
      </c>
      <c r="B163" s="324" t="s">
        <v>106</v>
      </c>
      <c r="C163" s="324" t="s">
        <v>79</v>
      </c>
      <c r="D163" s="326">
        <v>4.0953645118200548</v>
      </c>
      <c r="E163" s="326">
        <v>58000</v>
      </c>
      <c r="F163" s="326">
        <v>5</v>
      </c>
      <c r="G163" s="328"/>
    </row>
    <row r="164" spans="1:7" x14ac:dyDescent="0.25">
      <c r="A164" s="324" t="s">
        <v>932</v>
      </c>
      <c r="B164" s="324" t="s">
        <v>106</v>
      </c>
      <c r="C164" s="324" t="s">
        <v>79</v>
      </c>
      <c r="D164" s="326">
        <v>7.060716775788813</v>
      </c>
      <c r="E164" s="326">
        <v>60000</v>
      </c>
      <c r="F164" s="326">
        <v>10</v>
      </c>
      <c r="G164" s="328"/>
    </row>
    <row r="165" spans="1:7" x14ac:dyDescent="0.25">
      <c r="A165" s="324" t="s">
        <v>937</v>
      </c>
      <c r="B165" s="324" t="s">
        <v>106</v>
      </c>
      <c r="C165" s="324" t="s">
        <v>79</v>
      </c>
      <c r="D165" s="326">
        <v>19.794261807130262</v>
      </c>
      <c r="E165" s="326">
        <v>12000</v>
      </c>
      <c r="F165" s="326">
        <v>5</v>
      </c>
      <c r="G165" s="328"/>
    </row>
    <row r="166" spans="1:7" x14ac:dyDescent="0.25">
      <c r="A166" s="324" t="s">
        <v>941</v>
      </c>
      <c r="B166" s="324" t="s">
        <v>106</v>
      </c>
      <c r="C166" s="324" t="s">
        <v>79</v>
      </c>
      <c r="D166" s="326">
        <v>23.753114168556316</v>
      </c>
      <c r="E166" s="326">
        <v>10000</v>
      </c>
      <c r="F166" s="326">
        <v>5</v>
      </c>
      <c r="G166" s="328"/>
    </row>
    <row r="167" spans="1:7" x14ac:dyDescent="0.25">
      <c r="A167" s="324" t="s">
        <v>945</v>
      </c>
      <c r="B167" s="324" t="s">
        <v>106</v>
      </c>
      <c r="C167" s="324" t="s">
        <v>79</v>
      </c>
      <c r="D167" s="326">
        <v>95.012456674225263</v>
      </c>
      <c r="E167" s="326">
        <v>2500</v>
      </c>
      <c r="F167" s="326">
        <v>5</v>
      </c>
      <c r="G167" s="328"/>
    </row>
    <row r="168" spans="1:7" x14ac:dyDescent="0.25">
      <c r="A168" s="324" t="s">
        <v>949</v>
      </c>
      <c r="B168" s="324" t="s">
        <v>217</v>
      </c>
      <c r="C168" s="324" t="s">
        <v>94</v>
      </c>
      <c r="D168" s="326">
        <v>0.6165367753518024</v>
      </c>
      <c r="E168" s="326">
        <v>940000</v>
      </c>
      <c r="F168" s="326">
        <v>40</v>
      </c>
      <c r="G168" s="328"/>
    </row>
    <row r="169" spans="1:7" x14ac:dyDescent="0.25">
      <c r="A169" s="324" t="s">
        <v>955</v>
      </c>
      <c r="B169" s="324" t="s">
        <v>97</v>
      </c>
      <c r="C169" s="324" t="s">
        <v>94</v>
      </c>
      <c r="D169" s="326">
        <v>0</v>
      </c>
      <c r="E169" s="326">
        <v>7500</v>
      </c>
      <c r="F169" s="326">
        <v>40</v>
      </c>
      <c r="G169" s="328"/>
    </row>
    <row r="170" spans="1:7" x14ac:dyDescent="0.25">
      <c r="A170" s="324" t="s">
        <v>958</v>
      </c>
      <c r="B170" s="324" t="s">
        <v>217</v>
      </c>
      <c r="C170" s="324" t="s">
        <v>79</v>
      </c>
      <c r="D170" s="326">
        <v>8.4728601309465752</v>
      </c>
      <c r="E170" s="326">
        <v>50000</v>
      </c>
      <c r="F170" s="326">
        <v>10</v>
      </c>
      <c r="G170" s="328"/>
    </row>
    <row r="171" spans="1:7" x14ac:dyDescent="0.25">
      <c r="A171" s="324" t="s">
        <v>963</v>
      </c>
      <c r="B171" s="324" t="s">
        <v>106</v>
      </c>
      <c r="C171" s="324" t="s">
        <v>79</v>
      </c>
      <c r="D171" s="326">
        <v>2.6297328064102059</v>
      </c>
      <c r="E171" s="326">
        <v>86024</v>
      </c>
      <c r="F171" s="326">
        <v>5</v>
      </c>
      <c r="G171" s="328"/>
    </row>
    <row r="172" spans="1:7" x14ac:dyDescent="0.25">
      <c r="A172" s="324" t="s">
        <v>969</v>
      </c>
      <c r="B172" s="324" t="s">
        <v>217</v>
      </c>
      <c r="C172" s="324" t="s">
        <v>79</v>
      </c>
      <c r="D172" s="326">
        <v>1.3436314373469218</v>
      </c>
      <c r="E172" s="326">
        <v>180000</v>
      </c>
      <c r="F172" s="326">
        <v>5</v>
      </c>
      <c r="G172" s="328"/>
    </row>
    <row r="173" spans="1:7" x14ac:dyDescent="0.25">
      <c r="A173" s="324" t="s">
        <v>976</v>
      </c>
      <c r="B173" s="324" t="s">
        <v>217</v>
      </c>
      <c r="C173" s="324" t="s">
        <v>79</v>
      </c>
      <c r="D173" s="326">
        <v>3.0170238901285309</v>
      </c>
      <c r="E173" s="326">
        <v>70000</v>
      </c>
      <c r="F173" s="326">
        <v>10</v>
      </c>
      <c r="G173" s="328"/>
    </row>
    <row r="174" spans="1:7" x14ac:dyDescent="0.25">
      <c r="A174" s="324" t="s">
        <v>1351</v>
      </c>
      <c r="B174" s="324" t="s">
        <v>82</v>
      </c>
      <c r="C174" s="324" t="s">
        <v>206</v>
      </c>
      <c r="D174" s="326">
        <v>3.503052635612236E-2</v>
      </c>
      <c r="E174" s="326">
        <v>688308</v>
      </c>
      <c r="F174" s="326">
        <v>5</v>
      </c>
      <c r="G174" s="328"/>
    </row>
    <row r="175" spans="1:7" x14ac:dyDescent="0.25">
      <c r="A175" s="324" t="s">
        <v>1357</v>
      </c>
      <c r="B175" s="324" t="s">
        <v>217</v>
      </c>
      <c r="C175" s="324" t="s">
        <v>79</v>
      </c>
      <c r="D175" s="326">
        <v>1.232275463977081</v>
      </c>
      <c r="E175" s="326">
        <v>2172679</v>
      </c>
      <c r="F175" s="326">
        <v>40</v>
      </c>
      <c r="G175" s="328"/>
    </row>
    <row r="176" spans="1:7" x14ac:dyDescent="0.25">
      <c r="A176" s="324" t="s">
        <v>1365</v>
      </c>
      <c r="B176" s="324" t="s">
        <v>82</v>
      </c>
      <c r="C176" s="324" t="s">
        <v>206</v>
      </c>
      <c r="D176" s="326">
        <v>0.15274393693985533</v>
      </c>
      <c r="E176" s="326">
        <v>250000</v>
      </c>
      <c r="F176" s="326">
        <v>5</v>
      </c>
      <c r="G176" s="328"/>
    </row>
    <row r="177" spans="1:7" x14ac:dyDescent="0.25">
      <c r="A177" s="324" t="s">
        <v>1372</v>
      </c>
      <c r="B177" s="324" t="s">
        <v>217</v>
      </c>
      <c r="C177" s="324" t="s">
        <v>206</v>
      </c>
      <c r="D177" s="326">
        <v>0</v>
      </c>
      <c r="E177" s="326">
        <v>280000</v>
      </c>
      <c r="F177" s="326">
        <v>40</v>
      </c>
      <c r="G177" s="328"/>
    </row>
    <row r="178" spans="1:7" x14ac:dyDescent="0.25">
      <c r="A178" s="324" t="s">
        <v>1379</v>
      </c>
      <c r="B178" s="324" t="s">
        <v>106</v>
      </c>
      <c r="C178" s="324" t="s">
        <v>1384</v>
      </c>
      <c r="D178" s="326">
        <v>7.756482736366145</v>
      </c>
      <c r="E178" s="326">
        <v>36000</v>
      </c>
      <c r="F178" s="326">
        <v>10</v>
      </c>
      <c r="G178" s="328"/>
    </row>
    <row r="179" spans="1:7" x14ac:dyDescent="0.25">
      <c r="A179" s="324" t="s">
        <v>1387</v>
      </c>
      <c r="B179" s="324" t="s">
        <v>106</v>
      </c>
      <c r="C179" s="324" t="s">
        <v>79</v>
      </c>
      <c r="D179" s="326">
        <v>0.97103218221928467</v>
      </c>
      <c r="E179" s="326">
        <v>400000</v>
      </c>
      <c r="F179" s="326">
        <v>5</v>
      </c>
      <c r="G179" s="328"/>
    </row>
    <row r="180" spans="1:7" x14ac:dyDescent="0.25">
      <c r="A180" s="324" t="s">
        <v>984</v>
      </c>
      <c r="B180" s="324" t="s">
        <v>106</v>
      </c>
      <c r="C180" s="324" t="s">
        <v>206</v>
      </c>
      <c r="D180" s="326">
        <v>2.3083445241245423E-3</v>
      </c>
      <c r="E180" s="326">
        <v>170000</v>
      </c>
      <c r="F180" s="326">
        <v>10</v>
      </c>
      <c r="G180" s="328"/>
    </row>
    <row r="181" spans="1:7" x14ac:dyDescent="0.25">
      <c r="A181" s="324" t="s">
        <v>990</v>
      </c>
      <c r="B181" s="324" t="s">
        <v>106</v>
      </c>
      <c r="C181" s="324" t="s">
        <v>206</v>
      </c>
      <c r="D181" s="326">
        <v>3.1646658798481622E-2</v>
      </c>
      <c r="E181" s="326">
        <v>12400</v>
      </c>
      <c r="F181" s="326">
        <v>10</v>
      </c>
      <c r="G181" s="328"/>
    </row>
    <row r="182" spans="1:7" x14ac:dyDescent="0.25">
      <c r="A182" s="324" t="s">
        <v>763</v>
      </c>
      <c r="B182" s="324" t="s">
        <v>82</v>
      </c>
      <c r="C182" s="324" t="s">
        <v>206</v>
      </c>
      <c r="D182" s="326">
        <v>0.87600000000000022</v>
      </c>
      <c r="E182" s="326">
        <v>50000</v>
      </c>
      <c r="F182" s="326">
        <v>5</v>
      </c>
      <c r="G182" s="328"/>
    </row>
    <row r="183" spans="1:7" x14ac:dyDescent="0.25">
      <c r="A183" s="324" t="s">
        <v>770</v>
      </c>
      <c r="B183" s="324" t="s">
        <v>133</v>
      </c>
      <c r="C183" s="324" t="s">
        <v>79</v>
      </c>
      <c r="D183" s="326">
        <v>0.73707469778582302</v>
      </c>
      <c r="E183" s="326">
        <v>55000</v>
      </c>
      <c r="F183" s="326">
        <v>10</v>
      </c>
      <c r="G183" s="328"/>
    </row>
    <row r="184" spans="1:7" x14ac:dyDescent="0.25">
      <c r="A184" s="324" t="s">
        <v>777</v>
      </c>
      <c r="B184" s="324" t="s">
        <v>106</v>
      </c>
      <c r="C184" s="324" t="s">
        <v>197</v>
      </c>
      <c r="D184" s="326">
        <v>1.7430803124925258</v>
      </c>
      <c r="E184" s="326">
        <v>36000</v>
      </c>
      <c r="F184" s="326">
        <v>10</v>
      </c>
      <c r="G184" s="328"/>
    </row>
    <row r="185" spans="1:7" x14ac:dyDescent="0.25">
      <c r="A185" s="324" t="s">
        <v>1394</v>
      </c>
      <c r="B185" s="324" t="s">
        <v>217</v>
      </c>
      <c r="C185" s="324" t="s">
        <v>94</v>
      </c>
      <c r="D185" s="326">
        <v>0</v>
      </c>
      <c r="E185" s="326">
        <v>270000</v>
      </c>
      <c r="F185" s="326">
        <v>40</v>
      </c>
      <c r="G185" s="328"/>
    </row>
    <row r="186" spans="1:7" x14ac:dyDescent="0.25">
      <c r="A186" s="324" t="s">
        <v>1401</v>
      </c>
      <c r="B186" s="324" t="s">
        <v>217</v>
      </c>
      <c r="C186" s="324" t="s">
        <v>94</v>
      </c>
      <c r="D186" s="326">
        <v>0.50162802595083211</v>
      </c>
      <c r="E186" s="326">
        <v>700000</v>
      </c>
      <c r="F186" s="326">
        <v>40</v>
      </c>
      <c r="G186" s="328"/>
    </row>
    <row r="187" spans="1:7" x14ac:dyDescent="0.25">
      <c r="A187" s="324" t="s">
        <v>1406</v>
      </c>
      <c r="B187" s="324" t="s">
        <v>217</v>
      </c>
      <c r="C187" s="324" t="s">
        <v>79</v>
      </c>
      <c r="D187" s="326">
        <v>5.4271937433672833E-2</v>
      </c>
      <c r="E187" s="326">
        <v>2574000</v>
      </c>
      <c r="F187" s="326">
        <v>40</v>
      </c>
      <c r="G187" s="328"/>
    </row>
    <row r="188" spans="1:7" x14ac:dyDescent="0.25">
      <c r="A188" s="324" t="s">
        <v>1413</v>
      </c>
      <c r="B188" s="324" t="s">
        <v>82</v>
      </c>
      <c r="C188" s="324" t="s">
        <v>206</v>
      </c>
      <c r="D188" s="326">
        <v>1.374585465621448</v>
      </c>
      <c r="E188" s="326">
        <v>46300</v>
      </c>
      <c r="F188" s="326">
        <v>5</v>
      </c>
      <c r="G188" s="328"/>
    </row>
    <row r="189" spans="1:7" x14ac:dyDescent="0.25">
      <c r="A189" s="324" t="s">
        <v>1419</v>
      </c>
      <c r="B189" s="324" t="s">
        <v>217</v>
      </c>
      <c r="C189" s="324" t="s">
        <v>206</v>
      </c>
      <c r="D189" s="326">
        <v>0.98373042067450112</v>
      </c>
      <c r="E189" s="326">
        <v>180000</v>
      </c>
      <c r="F189" s="326">
        <v>40</v>
      </c>
      <c r="G189" s="328"/>
    </row>
    <row r="190" spans="1:7" x14ac:dyDescent="0.25">
      <c r="A190" s="324" t="s">
        <v>1425</v>
      </c>
      <c r="B190" s="324" t="s">
        <v>106</v>
      </c>
      <c r="C190" s="324" t="s">
        <v>197</v>
      </c>
      <c r="D190" s="326">
        <v>0.451819206669687</v>
      </c>
      <c r="E190" s="326">
        <v>486000</v>
      </c>
      <c r="F190" s="326">
        <v>10</v>
      </c>
      <c r="G190" s="328"/>
    </row>
    <row r="191" spans="1:7" x14ac:dyDescent="0.25">
      <c r="A191" s="324" t="s">
        <v>1431</v>
      </c>
      <c r="B191" s="324" t="s">
        <v>217</v>
      </c>
      <c r="C191" s="324" t="s">
        <v>79</v>
      </c>
      <c r="D191" s="326">
        <v>0.24337808850387987</v>
      </c>
      <c r="E191" s="326">
        <v>550000</v>
      </c>
      <c r="F191" s="326">
        <v>40</v>
      </c>
      <c r="G191" s="328"/>
    </row>
    <row r="192" spans="1:7" x14ac:dyDescent="0.25">
      <c r="A192" s="324" t="s">
        <v>596</v>
      </c>
      <c r="B192" s="324" t="s">
        <v>217</v>
      </c>
      <c r="C192" s="324" t="s">
        <v>79</v>
      </c>
      <c r="D192" s="326">
        <v>5.7963618909047457E-3</v>
      </c>
      <c r="E192" s="326">
        <v>59224418</v>
      </c>
      <c r="F192" s="326">
        <v>40</v>
      </c>
      <c r="G192" s="328"/>
    </row>
    <row r="193" spans="1:7" x14ac:dyDescent="0.25">
      <c r="A193" s="324" t="s">
        <v>1173</v>
      </c>
      <c r="B193" s="324" t="s">
        <v>217</v>
      </c>
      <c r="C193" s="324" t="s">
        <v>94</v>
      </c>
      <c r="D193" s="326">
        <v>98.830515967691127</v>
      </c>
      <c r="E193" s="326">
        <v>4000000</v>
      </c>
      <c r="F193" s="326">
        <v>40</v>
      </c>
      <c r="G193" s="328"/>
    </row>
    <row r="194" spans="1:7" x14ac:dyDescent="0.25">
      <c r="A194" s="324" t="s">
        <v>594</v>
      </c>
      <c r="B194" s="324" t="s">
        <v>217</v>
      </c>
      <c r="C194" s="324" t="s">
        <v>94</v>
      </c>
      <c r="D194" s="326">
        <v>4.3070122910194401E-2</v>
      </c>
      <c r="E194" s="326">
        <v>7115010</v>
      </c>
      <c r="F194" s="326">
        <v>40</v>
      </c>
      <c r="G194" s="328"/>
    </row>
    <row r="195" spans="1:7" x14ac:dyDescent="0.25">
      <c r="A195" s="324" t="s">
        <v>1185</v>
      </c>
      <c r="B195" s="324" t="s">
        <v>106</v>
      </c>
      <c r="C195" s="324" t="s">
        <v>79</v>
      </c>
      <c r="D195" s="326">
        <v>0.10417428231739827</v>
      </c>
      <c r="E195" s="326">
        <v>6500000</v>
      </c>
      <c r="F195" s="326">
        <v>10</v>
      </c>
      <c r="G195" s="328"/>
    </row>
    <row r="196" spans="1:7" x14ac:dyDescent="0.25">
      <c r="A196" s="324" t="s">
        <v>1191</v>
      </c>
      <c r="B196" s="324" t="s">
        <v>106</v>
      </c>
      <c r="C196" s="324" t="s">
        <v>79</v>
      </c>
      <c r="D196" s="326">
        <v>0.14070692972733001</v>
      </c>
      <c r="E196" s="326">
        <v>6200000</v>
      </c>
      <c r="F196" s="326">
        <v>10</v>
      </c>
      <c r="G196" s="328"/>
    </row>
    <row r="197" spans="1:7" x14ac:dyDescent="0.25">
      <c r="A197" s="324" t="s">
        <v>1195</v>
      </c>
      <c r="B197" s="324" t="s">
        <v>106</v>
      </c>
      <c r="C197" s="324" t="s">
        <v>79</v>
      </c>
      <c r="D197" s="326">
        <v>0.21001095169157746</v>
      </c>
      <c r="E197" s="326">
        <v>3500000</v>
      </c>
      <c r="F197" s="326">
        <v>10</v>
      </c>
      <c r="G197" s="328"/>
    </row>
    <row r="198" spans="1:7" x14ac:dyDescent="0.25">
      <c r="A198" s="324" t="s">
        <v>1199</v>
      </c>
      <c r="B198" s="324" t="s">
        <v>106</v>
      </c>
      <c r="C198" s="324" t="s">
        <v>79</v>
      </c>
      <c r="D198" s="326">
        <v>0.25839400948295888</v>
      </c>
      <c r="E198" s="326">
        <v>3500000</v>
      </c>
      <c r="F198" s="326">
        <v>10</v>
      </c>
      <c r="G198" s="328"/>
    </row>
    <row r="199" spans="1:7" x14ac:dyDescent="0.25">
      <c r="A199" s="324" t="s">
        <v>1202</v>
      </c>
      <c r="B199" s="324" t="s">
        <v>106</v>
      </c>
      <c r="C199" s="324" t="s">
        <v>79</v>
      </c>
      <c r="D199" s="326">
        <v>0.39537968658271172</v>
      </c>
      <c r="E199" s="326">
        <v>460000</v>
      </c>
      <c r="F199" s="326">
        <v>10</v>
      </c>
      <c r="G199" s="328"/>
    </row>
    <row r="200" spans="1:7" x14ac:dyDescent="0.25">
      <c r="A200" s="324" t="s">
        <v>1206</v>
      </c>
      <c r="B200" s="324" t="s">
        <v>106</v>
      </c>
      <c r="C200" s="324" t="s">
        <v>79</v>
      </c>
      <c r="D200" s="326">
        <v>3.2244420717289941</v>
      </c>
      <c r="E200" s="326">
        <v>210000</v>
      </c>
      <c r="F200" s="326">
        <v>10</v>
      </c>
      <c r="G200" s="328"/>
    </row>
    <row r="201" spans="1:7" x14ac:dyDescent="0.25">
      <c r="A201" s="324" t="s">
        <v>1209</v>
      </c>
      <c r="B201" s="324" t="s">
        <v>106</v>
      </c>
      <c r="C201" s="324" t="s">
        <v>79</v>
      </c>
      <c r="D201" s="326">
        <v>0.4956721388121853</v>
      </c>
      <c r="E201" s="326">
        <v>1760000</v>
      </c>
      <c r="F201" s="326">
        <v>10</v>
      </c>
      <c r="G201" s="328"/>
    </row>
    <row r="202" spans="1:7" x14ac:dyDescent="0.25">
      <c r="A202" s="324" t="s">
        <v>1212</v>
      </c>
      <c r="B202" s="324" t="s">
        <v>106</v>
      </c>
      <c r="C202" s="324" t="s">
        <v>94</v>
      </c>
      <c r="D202" s="326">
        <v>4.3180840809827012</v>
      </c>
      <c r="E202" s="326">
        <v>300000</v>
      </c>
      <c r="F202" s="326">
        <v>40</v>
      </c>
      <c r="G202" s="328"/>
    </row>
    <row r="203" spans="1:7" x14ac:dyDescent="0.25">
      <c r="A203" s="324" t="s">
        <v>1218</v>
      </c>
      <c r="B203" s="324" t="s">
        <v>217</v>
      </c>
      <c r="C203" s="324" t="s">
        <v>79</v>
      </c>
      <c r="D203" s="326">
        <v>7.5235558436860464</v>
      </c>
      <c r="E203" s="326">
        <v>200000</v>
      </c>
      <c r="F203" s="326">
        <v>40</v>
      </c>
      <c r="G203" s="328"/>
    </row>
    <row r="204" spans="1:7" x14ac:dyDescent="0.25">
      <c r="A204" s="324" t="s">
        <v>1222</v>
      </c>
      <c r="B204" s="324" t="s">
        <v>97</v>
      </c>
      <c r="C204" s="324" t="s">
        <v>94</v>
      </c>
      <c r="D204" s="326">
        <v>249.00608709420791</v>
      </c>
      <c r="E204" s="326">
        <v>240000</v>
      </c>
      <c r="F204" s="326">
        <v>40</v>
      </c>
      <c r="G204" s="328"/>
    </row>
    <row r="205" spans="1:7" x14ac:dyDescent="0.25">
      <c r="A205" s="324" t="s">
        <v>1226</v>
      </c>
      <c r="B205" s="324" t="s">
        <v>217</v>
      </c>
      <c r="C205" s="324" t="s">
        <v>94</v>
      </c>
      <c r="D205" s="326">
        <v>10.724364195695541</v>
      </c>
      <c r="E205" s="326">
        <v>100000</v>
      </c>
      <c r="F205" s="326">
        <v>40</v>
      </c>
      <c r="G205" s="328"/>
    </row>
    <row r="206" spans="1:7" x14ac:dyDescent="0.25">
      <c r="A206" s="324" t="s">
        <v>1232</v>
      </c>
      <c r="B206" s="324" t="s">
        <v>217</v>
      </c>
      <c r="C206" s="324" t="s">
        <v>206</v>
      </c>
      <c r="D206" s="326">
        <v>8.6481795224131961</v>
      </c>
      <c r="E206" s="326">
        <v>80000</v>
      </c>
      <c r="F206" s="326">
        <v>40</v>
      </c>
      <c r="G206" s="328"/>
    </row>
    <row r="207" spans="1:7" x14ac:dyDescent="0.25">
      <c r="A207" s="324" t="s">
        <v>1237</v>
      </c>
      <c r="B207" s="324" t="s">
        <v>106</v>
      </c>
      <c r="C207" s="324" t="s">
        <v>79</v>
      </c>
      <c r="D207" s="326">
        <v>3.6031103733466439</v>
      </c>
      <c r="E207" s="326">
        <v>418520</v>
      </c>
      <c r="F207" s="326">
        <v>10</v>
      </c>
      <c r="G207" s="328"/>
    </row>
    <row r="208" spans="1:7" x14ac:dyDescent="0.25">
      <c r="A208" s="324" t="s">
        <v>1242</v>
      </c>
      <c r="B208" s="324" t="s">
        <v>106</v>
      </c>
      <c r="C208" s="324" t="s">
        <v>79</v>
      </c>
      <c r="D208" s="326">
        <v>3.5613126864597793</v>
      </c>
      <c r="E208" s="326">
        <v>423432</v>
      </c>
      <c r="F208" s="326">
        <v>10</v>
      </c>
      <c r="G208" s="328"/>
    </row>
    <row r="209" spans="1:7" x14ac:dyDescent="0.25">
      <c r="A209" s="324" t="s">
        <v>1247</v>
      </c>
      <c r="B209" s="324" t="s">
        <v>106</v>
      </c>
      <c r="C209" s="324" t="s">
        <v>79</v>
      </c>
      <c r="D209" s="326">
        <v>5.823021649544172</v>
      </c>
      <c r="E209" s="326">
        <v>80000</v>
      </c>
      <c r="F209" s="326">
        <v>5</v>
      </c>
      <c r="G209" s="328"/>
    </row>
    <row r="210" spans="1:7" x14ac:dyDescent="0.25">
      <c r="A210" s="324" t="s">
        <v>1251</v>
      </c>
      <c r="B210" s="324" t="s">
        <v>106</v>
      </c>
      <c r="C210" s="324" t="s">
        <v>79</v>
      </c>
      <c r="D210" s="326">
        <v>4.7457450288202958</v>
      </c>
      <c r="E210" s="326">
        <v>80000</v>
      </c>
      <c r="F210" s="326">
        <v>5</v>
      </c>
      <c r="G210" s="328"/>
    </row>
    <row r="211" spans="1:7" x14ac:dyDescent="0.25">
      <c r="A211" s="324" t="s">
        <v>1253</v>
      </c>
      <c r="B211" s="324" t="s">
        <v>106</v>
      </c>
      <c r="C211" s="324" t="s">
        <v>79</v>
      </c>
      <c r="D211" s="326">
        <v>12.258992946408783</v>
      </c>
      <c r="E211" s="326">
        <v>38000</v>
      </c>
      <c r="F211" s="326">
        <v>5</v>
      </c>
      <c r="G211" s="328"/>
    </row>
    <row r="212" spans="1:7" x14ac:dyDescent="0.25">
      <c r="A212" s="324" t="s">
        <v>1256</v>
      </c>
      <c r="B212" s="324" t="s">
        <v>106</v>
      </c>
      <c r="C212" s="324" t="s">
        <v>79</v>
      </c>
      <c r="D212" s="326">
        <v>5.2843833391822335</v>
      </c>
      <c r="E212" s="326">
        <v>160000</v>
      </c>
      <c r="F212" s="326">
        <v>5</v>
      </c>
      <c r="G212" s="328"/>
    </row>
    <row r="213" spans="1:7" x14ac:dyDescent="0.25">
      <c r="A213" s="324" t="s">
        <v>1260</v>
      </c>
      <c r="B213" s="324" t="s">
        <v>106</v>
      </c>
      <c r="C213" s="324" t="s">
        <v>79</v>
      </c>
      <c r="D213" s="326">
        <v>12.940048110098159</v>
      </c>
      <c r="E213" s="326">
        <v>36000</v>
      </c>
      <c r="F213" s="326">
        <v>5</v>
      </c>
      <c r="G213" s="328"/>
    </row>
    <row r="214" spans="1:7" x14ac:dyDescent="0.25">
      <c r="A214" s="324" t="s">
        <v>1264</v>
      </c>
      <c r="B214" s="324" t="s">
        <v>106</v>
      </c>
      <c r="C214" s="324" t="s">
        <v>79</v>
      </c>
      <c r="D214" s="326">
        <v>21.092200128090205</v>
      </c>
      <c r="E214" s="326">
        <v>18000</v>
      </c>
      <c r="F214" s="326">
        <v>5</v>
      </c>
      <c r="G214" s="328"/>
    </row>
    <row r="215" spans="1:7" x14ac:dyDescent="0.25">
      <c r="A215" s="324" t="s">
        <v>1268</v>
      </c>
      <c r="B215" s="324" t="s">
        <v>106</v>
      </c>
      <c r="C215" s="324" t="s">
        <v>79</v>
      </c>
      <c r="D215" s="326">
        <v>2.5310640153708244</v>
      </c>
      <c r="E215" s="326">
        <v>150000</v>
      </c>
      <c r="F215" s="326">
        <v>5</v>
      </c>
      <c r="G215" s="328"/>
    </row>
    <row r="216" spans="1:7" x14ac:dyDescent="0.25">
      <c r="A216" s="324" t="s">
        <v>1272</v>
      </c>
      <c r="B216" s="324" t="s">
        <v>106</v>
      </c>
      <c r="C216" s="324" t="s">
        <v>79</v>
      </c>
      <c r="D216" s="326">
        <v>0.55486025061413469</v>
      </c>
      <c r="E216" s="326">
        <v>1600000</v>
      </c>
      <c r="F216" s="326">
        <v>5</v>
      </c>
      <c r="G216" s="328"/>
    </row>
    <row r="217" spans="1:7" x14ac:dyDescent="0.25">
      <c r="A217" s="324" t="s">
        <v>1276</v>
      </c>
      <c r="B217" s="324" t="s">
        <v>217</v>
      </c>
      <c r="C217" s="324" t="s">
        <v>94</v>
      </c>
      <c r="D217" s="326">
        <v>4.659231916358392</v>
      </c>
      <c r="E217" s="326">
        <v>71500</v>
      </c>
      <c r="F217" s="326">
        <v>40</v>
      </c>
      <c r="G217" s="328"/>
    </row>
    <row r="218" spans="1:7" x14ac:dyDescent="0.25">
      <c r="A218" s="324" t="s">
        <v>1281</v>
      </c>
      <c r="B218" s="324" t="s">
        <v>106</v>
      </c>
      <c r="C218" s="324" t="s">
        <v>94</v>
      </c>
      <c r="D218" s="326">
        <v>570.45030861582177</v>
      </c>
      <c r="E218" s="326">
        <v>110000</v>
      </c>
      <c r="F218" s="326">
        <v>40</v>
      </c>
      <c r="G218" s="328"/>
    </row>
    <row r="219" spans="1:7" x14ac:dyDescent="0.25">
      <c r="A219" s="324" t="s">
        <v>1285</v>
      </c>
      <c r="B219" s="324" t="s">
        <v>217</v>
      </c>
      <c r="C219" s="324" t="s">
        <v>79</v>
      </c>
      <c r="D219" s="326">
        <v>8.8500945388468892</v>
      </c>
      <c r="E219" s="326">
        <v>230000</v>
      </c>
      <c r="F219" s="326">
        <v>40</v>
      </c>
      <c r="G219" s="328"/>
    </row>
    <row r="220" spans="1:7" x14ac:dyDescent="0.25">
      <c r="A220" s="324" t="s">
        <v>1289</v>
      </c>
      <c r="B220" s="324" t="s">
        <v>217</v>
      </c>
      <c r="C220" s="324" t="s">
        <v>79</v>
      </c>
      <c r="D220" s="326">
        <v>4.1542045919497435</v>
      </c>
      <c r="E220" s="326">
        <v>200000</v>
      </c>
      <c r="F220" s="326">
        <v>10</v>
      </c>
      <c r="G220" s="328"/>
    </row>
    <row r="221" spans="1:7" x14ac:dyDescent="0.25">
      <c r="A221" s="324" t="s">
        <v>1293</v>
      </c>
      <c r="B221" s="324" t="s">
        <v>217</v>
      </c>
      <c r="C221" s="324" t="s">
        <v>79</v>
      </c>
      <c r="D221" s="326">
        <v>1.9346652430373965</v>
      </c>
      <c r="E221" s="326">
        <v>350000</v>
      </c>
      <c r="F221" s="326">
        <v>10</v>
      </c>
      <c r="G221" s="328"/>
    </row>
    <row r="222" spans="1:7" x14ac:dyDescent="0.25">
      <c r="A222" s="324" t="s">
        <v>1297</v>
      </c>
      <c r="B222" s="324" t="s">
        <v>217</v>
      </c>
      <c r="C222" s="324" t="s">
        <v>79</v>
      </c>
      <c r="D222" s="326">
        <v>3.2244420717289941</v>
      </c>
      <c r="E222" s="326">
        <v>210000</v>
      </c>
      <c r="F222" s="326">
        <v>10</v>
      </c>
      <c r="G222" s="328"/>
    </row>
    <row r="223" spans="1:7" x14ac:dyDescent="0.25">
      <c r="A223" s="324" t="s">
        <v>1300</v>
      </c>
      <c r="B223" s="324" t="s">
        <v>217</v>
      </c>
      <c r="C223" s="324" t="s">
        <v>94</v>
      </c>
      <c r="D223" s="326">
        <v>86.655170632652755</v>
      </c>
      <c r="E223" s="326">
        <v>350000</v>
      </c>
      <c r="F223" s="326">
        <v>40</v>
      </c>
      <c r="G223" s="328"/>
    </row>
    <row r="224" spans="1:7" x14ac:dyDescent="0.25">
      <c r="A224" s="324" t="s">
        <v>1305</v>
      </c>
      <c r="B224" s="324" t="s">
        <v>217</v>
      </c>
      <c r="C224" s="324" t="s">
        <v>94</v>
      </c>
      <c r="D224" s="326">
        <v>55.727827662291652</v>
      </c>
      <c r="E224" s="326">
        <v>1120000</v>
      </c>
      <c r="F224" s="326">
        <v>40</v>
      </c>
      <c r="G224" s="328"/>
    </row>
    <row r="225" spans="1:7" x14ac:dyDescent="0.25">
      <c r="A225" s="324" t="s">
        <v>1308</v>
      </c>
      <c r="B225" s="324" t="s">
        <v>217</v>
      </c>
      <c r="C225" s="324" t="s">
        <v>94</v>
      </c>
      <c r="D225" s="326">
        <v>7.078123121022708</v>
      </c>
      <c r="E225" s="326">
        <v>140000</v>
      </c>
      <c r="F225" s="326">
        <v>40</v>
      </c>
      <c r="G225" s="328"/>
    </row>
    <row r="226" spans="1:7" x14ac:dyDescent="0.25">
      <c r="A226" s="324" t="s">
        <v>1313</v>
      </c>
      <c r="B226" s="324" t="s">
        <v>82</v>
      </c>
      <c r="C226" s="324" t="s">
        <v>79</v>
      </c>
      <c r="D226" s="326">
        <v>4.3033271981706998</v>
      </c>
      <c r="E226" s="326">
        <v>206000</v>
      </c>
      <c r="F226" s="326">
        <v>5</v>
      </c>
      <c r="G226" s="328"/>
    </row>
    <row r="227" spans="1:7" x14ac:dyDescent="0.25">
      <c r="A227" s="324" t="s">
        <v>1318</v>
      </c>
      <c r="B227" s="324" t="s">
        <v>148</v>
      </c>
      <c r="C227" s="324" t="s">
        <v>79</v>
      </c>
      <c r="D227" s="326">
        <v>0.75637881647774019</v>
      </c>
      <c r="E227" s="326">
        <v>270000</v>
      </c>
      <c r="F227" s="326">
        <v>5</v>
      </c>
      <c r="G227" s="328"/>
    </row>
    <row r="228" spans="1:7" x14ac:dyDescent="0.25">
      <c r="A228" s="324" t="s">
        <v>1322</v>
      </c>
      <c r="B228" s="324" t="s">
        <v>148</v>
      </c>
      <c r="C228" s="324" t="s">
        <v>79</v>
      </c>
      <c r="D228" s="326">
        <v>1.2099785245806072</v>
      </c>
      <c r="E228" s="326">
        <v>385000</v>
      </c>
      <c r="F228" s="326">
        <v>5</v>
      </c>
      <c r="G228" s="328"/>
    </row>
    <row r="229" spans="1:7" x14ac:dyDescent="0.25">
      <c r="A229" s="324" t="s">
        <v>1325</v>
      </c>
      <c r="B229" s="324" t="s">
        <v>148</v>
      </c>
      <c r="C229" s="324" t="s">
        <v>79</v>
      </c>
      <c r="D229" s="326">
        <v>0.54824163080198063</v>
      </c>
      <c r="E229" s="326">
        <v>320000</v>
      </c>
      <c r="F229" s="326">
        <v>5</v>
      </c>
      <c r="G229" s="328"/>
    </row>
    <row r="230" spans="1:7" x14ac:dyDescent="0.25">
      <c r="A230" s="324" t="s">
        <v>1329</v>
      </c>
      <c r="B230" s="324" t="s">
        <v>148</v>
      </c>
      <c r="C230" s="324" t="s">
        <v>79</v>
      </c>
      <c r="D230" s="326">
        <v>0.96733262151869825</v>
      </c>
      <c r="E230" s="326">
        <v>700000</v>
      </c>
      <c r="F230" s="326">
        <v>10</v>
      </c>
      <c r="G230" s="328"/>
    </row>
    <row r="231" spans="1:7" x14ac:dyDescent="0.25">
      <c r="A231" s="324" t="s">
        <v>1332</v>
      </c>
      <c r="B231" s="324" t="s">
        <v>148</v>
      </c>
      <c r="C231" s="324" t="s">
        <v>206</v>
      </c>
      <c r="D231" s="326">
        <v>0.20641072559439905</v>
      </c>
      <c r="E231" s="326">
        <v>450000</v>
      </c>
      <c r="F231" s="326">
        <v>5</v>
      </c>
      <c r="G231" s="328"/>
    </row>
    <row r="232" spans="1:7" x14ac:dyDescent="0.25">
      <c r="A232" s="324" t="s">
        <v>1336</v>
      </c>
      <c r="B232" s="324" t="s">
        <v>148</v>
      </c>
      <c r="C232" s="324" t="s">
        <v>206</v>
      </c>
      <c r="D232" s="326">
        <v>0.84236217115074274</v>
      </c>
      <c r="E232" s="326">
        <v>900000</v>
      </c>
      <c r="F232" s="326">
        <v>10</v>
      </c>
      <c r="G232" s="328"/>
    </row>
    <row r="233" spans="1:7" x14ac:dyDescent="0.25">
      <c r="A233" s="324" t="s">
        <v>1342</v>
      </c>
      <c r="B233" s="324" t="s">
        <v>148</v>
      </c>
      <c r="C233" s="324" t="s">
        <v>206</v>
      </c>
      <c r="D233" s="326">
        <v>0.82048263423773649</v>
      </c>
      <c r="E233" s="326">
        <v>450000</v>
      </c>
      <c r="F233" s="326">
        <v>5</v>
      </c>
      <c r="G233" s="328"/>
    </row>
    <row r="234" spans="1:7" x14ac:dyDescent="0.25">
      <c r="A234" s="324" t="s">
        <v>1345</v>
      </c>
      <c r="B234" s="324" t="s">
        <v>148</v>
      </c>
      <c r="C234" s="324" t="s">
        <v>79</v>
      </c>
      <c r="D234" s="326">
        <v>3.4161010317277185</v>
      </c>
      <c r="E234" s="326">
        <v>450000</v>
      </c>
      <c r="F234" s="326">
        <v>40</v>
      </c>
      <c r="G234" s="328"/>
    </row>
    <row r="235" spans="1:7" x14ac:dyDescent="0.25">
      <c r="A235" s="324" t="s">
        <v>3516</v>
      </c>
      <c r="B235" s="324" t="s">
        <v>106</v>
      </c>
      <c r="C235" s="324" t="s">
        <v>197</v>
      </c>
      <c r="D235" s="326">
        <v>1.474149395571646</v>
      </c>
      <c r="E235" s="326">
        <v>110000</v>
      </c>
      <c r="F235" s="326">
        <v>10</v>
      </c>
      <c r="G235" s="328"/>
    </row>
    <row r="236" spans="1:7" x14ac:dyDescent="0.25">
      <c r="A236" s="324" t="s">
        <v>2152</v>
      </c>
      <c r="B236" s="324" t="s">
        <v>217</v>
      </c>
      <c r="C236" s="324" t="s">
        <v>79</v>
      </c>
      <c r="D236" s="326">
        <v>9.0082746556292018E-2</v>
      </c>
      <c r="E236" s="326">
        <v>49121951</v>
      </c>
      <c r="F236" s="326">
        <v>40</v>
      </c>
      <c r="G236" s="328"/>
    </row>
    <row r="237" spans="1:7" x14ac:dyDescent="0.25">
      <c r="A237" s="324" t="s">
        <v>556</v>
      </c>
      <c r="B237" s="324" t="s">
        <v>217</v>
      </c>
      <c r="C237" s="324" t="s">
        <v>79</v>
      </c>
      <c r="D237" s="326">
        <v>0.11808125151507914</v>
      </c>
      <c r="E237" s="326">
        <v>2722689.78</v>
      </c>
      <c r="F237" s="326">
        <v>40</v>
      </c>
      <c r="G237" s="328"/>
    </row>
    <row r="238" spans="1:7" x14ac:dyDescent="0.25">
      <c r="A238" s="324" t="s">
        <v>2153</v>
      </c>
      <c r="B238" s="324" t="s">
        <v>82</v>
      </c>
      <c r="C238" s="324" t="s">
        <v>206</v>
      </c>
      <c r="D238" s="326">
        <v>2.500272777289298E-3</v>
      </c>
      <c r="E238" s="326">
        <v>500000</v>
      </c>
      <c r="F238" s="326">
        <v>5</v>
      </c>
      <c r="G238" s="328"/>
    </row>
    <row r="239" spans="1:7" x14ac:dyDescent="0.25">
      <c r="A239" s="324" t="s">
        <v>2154</v>
      </c>
      <c r="B239" s="324" t="s">
        <v>148</v>
      </c>
      <c r="C239" s="324" t="s">
        <v>79</v>
      </c>
      <c r="D239" s="326">
        <v>2.2660426775623326</v>
      </c>
      <c r="E239" s="326">
        <v>200000</v>
      </c>
      <c r="F239" s="326">
        <v>5</v>
      </c>
      <c r="G239" s="328"/>
    </row>
    <row r="240" spans="1:7" x14ac:dyDescent="0.25">
      <c r="A240" s="324" t="s">
        <v>2155</v>
      </c>
      <c r="B240" s="324" t="s">
        <v>116</v>
      </c>
      <c r="C240" s="324" t="s">
        <v>79</v>
      </c>
      <c r="D240" s="326">
        <v>5.1937961605125196</v>
      </c>
      <c r="E240" s="326">
        <v>20000</v>
      </c>
      <c r="F240" s="326">
        <v>40</v>
      </c>
      <c r="G240" s="328"/>
    </row>
    <row r="241" spans="1:7" x14ac:dyDescent="0.25">
      <c r="A241" s="324" t="s">
        <v>2156</v>
      </c>
      <c r="B241" s="324" t="s">
        <v>217</v>
      </c>
      <c r="C241" s="324" t="s">
        <v>79</v>
      </c>
      <c r="D241" s="326">
        <v>8.9021744537867972E-2</v>
      </c>
      <c r="E241" s="326">
        <v>1000000</v>
      </c>
      <c r="F241" s="326">
        <v>40</v>
      </c>
      <c r="G241" s="328"/>
    </row>
    <row r="242" spans="1:7" x14ac:dyDescent="0.25">
      <c r="A242" s="324" t="s">
        <v>2157</v>
      </c>
      <c r="B242" s="324" t="s">
        <v>116</v>
      </c>
      <c r="C242" s="324" t="s">
        <v>79</v>
      </c>
      <c r="D242" s="326">
        <v>6.3607328856905637E-4</v>
      </c>
      <c r="E242" s="326">
        <v>130000</v>
      </c>
      <c r="F242" s="326">
        <v>40</v>
      </c>
      <c r="G242" s="328"/>
    </row>
    <row r="243" spans="1:7" x14ac:dyDescent="0.25">
      <c r="A243" s="324" t="s">
        <v>2158</v>
      </c>
      <c r="B243" s="324" t="s">
        <v>217</v>
      </c>
      <c r="C243" s="324" t="s">
        <v>79</v>
      </c>
      <c r="D243" s="326">
        <v>0.24264385464990521</v>
      </c>
      <c r="E243" s="326">
        <v>3458148</v>
      </c>
      <c r="F243" s="326">
        <v>10</v>
      </c>
      <c r="G243" s="328"/>
    </row>
    <row r="244" spans="1:7" x14ac:dyDescent="0.25">
      <c r="A244" s="324" t="s">
        <v>2159</v>
      </c>
      <c r="B244" s="324" t="s">
        <v>148</v>
      </c>
      <c r="C244" s="324" t="s">
        <v>79</v>
      </c>
      <c r="D244" s="326">
        <v>4.7586896228808984</v>
      </c>
      <c r="E244" s="326">
        <v>100000</v>
      </c>
      <c r="F244" s="326">
        <v>5</v>
      </c>
      <c r="G244" s="328"/>
    </row>
    <row r="245" spans="1:7" x14ac:dyDescent="0.25">
      <c r="A245" s="324" t="s">
        <v>2160</v>
      </c>
      <c r="B245" s="324" t="s">
        <v>217</v>
      </c>
      <c r="C245" s="324" t="s">
        <v>79</v>
      </c>
      <c r="D245" s="326">
        <v>3.9167887438142583E-2</v>
      </c>
      <c r="E245" s="326">
        <v>7200000</v>
      </c>
      <c r="F245" s="326">
        <v>40</v>
      </c>
      <c r="G245" s="328"/>
    </row>
    <row r="246" spans="1:7" x14ac:dyDescent="0.25">
      <c r="A246" s="324" t="s">
        <v>2161</v>
      </c>
      <c r="B246" s="324" t="s">
        <v>217</v>
      </c>
      <c r="C246" s="324" t="s">
        <v>79</v>
      </c>
      <c r="D246" s="326">
        <v>1.3811049521102937E-2</v>
      </c>
      <c r="E246" s="326">
        <v>46500000</v>
      </c>
      <c r="F246" s="326">
        <v>40</v>
      </c>
      <c r="G246" s="328"/>
    </row>
    <row r="247" spans="1:7" x14ac:dyDescent="0.25">
      <c r="A247" s="324" t="s">
        <v>3517</v>
      </c>
      <c r="B247" s="324" t="s">
        <v>82</v>
      </c>
      <c r="C247" s="324" t="s">
        <v>94</v>
      </c>
      <c r="D247" s="326">
        <v>3.3753682493405526</v>
      </c>
      <c r="E247" s="326">
        <v>160000</v>
      </c>
      <c r="F247" s="326">
        <v>5</v>
      </c>
      <c r="G247" s="328"/>
    </row>
    <row r="248" spans="1:7" x14ac:dyDescent="0.25">
      <c r="A248" s="324" t="s">
        <v>558</v>
      </c>
      <c r="B248" s="324" t="s">
        <v>217</v>
      </c>
      <c r="C248" s="324" t="s">
        <v>94</v>
      </c>
      <c r="D248" s="326">
        <v>6.5371859688188101</v>
      </c>
      <c r="E248" s="326">
        <v>12414470</v>
      </c>
      <c r="F248" s="326">
        <v>40</v>
      </c>
      <c r="G248" s="328"/>
    </row>
    <row r="249" spans="1:7" x14ac:dyDescent="0.25">
      <c r="A249" s="324" t="s">
        <v>1008</v>
      </c>
      <c r="B249" s="324" t="s">
        <v>454</v>
      </c>
      <c r="C249" s="324" t="s">
        <v>94</v>
      </c>
      <c r="D249" s="326">
        <v>0.33861759971139183</v>
      </c>
      <c r="E249" s="326">
        <v>3749200</v>
      </c>
      <c r="F249" s="326">
        <v>40</v>
      </c>
      <c r="G249" s="328"/>
    </row>
    <row r="250" spans="1:7" x14ac:dyDescent="0.25">
      <c r="A250" s="324" t="s">
        <v>1016</v>
      </c>
      <c r="B250" s="324" t="s">
        <v>82</v>
      </c>
      <c r="C250" s="324" t="s">
        <v>206</v>
      </c>
      <c r="D250" s="326">
        <v>7.2828578038441928E-3</v>
      </c>
      <c r="E250" s="326">
        <v>2660000</v>
      </c>
      <c r="F250" s="326">
        <v>5</v>
      </c>
      <c r="G250" s="328"/>
    </row>
    <row r="251" spans="1:7" x14ac:dyDescent="0.25">
      <c r="A251" s="324" t="s">
        <v>1024</v>
      </c>
      <c r="B251" s="324" t="s">
        <v>82</v>
      </c>
      <c r="C251" s="324" t="s">
        <v>206</v>
      </c>
      <c r="D251" s="326">
        <v>4.3652330349216095E-3</v>
      </c>
      <c r="E251" s="326">
        <v>7000000</v>
      </c>
      <c r="F251" s="326">
        <v>5</v>
      </c>
      <c r="G251" s="328"/>
    </row>
    <row r="252" spans="1:7" x14ac:dyDescent="0.25">
      <c r="A252" s="324" t="s">
        <v>1032</v>
      </c>
      <c r="B252" s="324" t="s">
        <v>148</v>
      </c>
      <c r="C252" s="324" t="s">
        <v>79</v>
      </c>
      <c r="D252" s="326">
        <v>0.44961418706916678</v>
      </c>
      <c r="E252" s="326">
        <v>133817.97</v>
      </c>
      <c r="F252" s="326">
        <v>5</v>
      </c>
      <c r="G252" s="328"/>
    </row>
    <row r="253" spans="1:7" x14ac:dyDescent="0.25">
      <c r="A253" s="324" t="s">
        <v>1040</v>
      </c>
      <c r="B253" s="324" t="s">
        <v>106</v>
      </c>
      <c r="C253" s="324" t="s">
        <v>79</v>
      </c>
      <c r="D253" s="326">
        <v>0</v>
      </c>
      <c r="E253" s="326">
        <v>3220.8</v>
      </c>
      <c r="F253" s="326">
        <v>10</v>
      </c>
      <c r="G253" s="328"/>
    </row>
    <row r="254" spans="1:7" x14ac:dyDescent="0.25">
      <c r="A254" s="324" t="s">
        <v>1048</v>
      </c>
      <c r="B254" s="324" t="s">
        <v>106</v>
      </c>
      <c r="C254" s="324" t="s">
        <v>94</v>
      </c>
      <c r="D254" s="326">
        <v>0</v>
      </c>
      <c r="E254" s="326">
        <v>7572</v>
      </c>
      <c r="F254" s="326">
        <v>10</v>
      </c>
      <c r="G254" s="328"/>
    </row>
    <row r="255" spans="1:7" x14ac:dyDescent="0.25">
      <c r="A255" s="324" t="s">
        <v>1054</v>
      </c>
      <c r="B255" s="324" t="s">
        <v>217</v>
      </c>
      <c r="C255" s="324" t="s">
        <v>94</v>
      </c>
      <c r="D255" s="326">
        <v>0.51855630739447611</v>
      </c>
      <c r="E255" s="326">
        <v>57860000</v>
      </c>
      <c r="F255" s="326">
        <v>40</v>
      </c>
      <c r="G255" s="328"/>
    </row>
    <row r="256" spans="1:7" x14ac:dyDescent="0.25">
      <c r="A256" s="324" t="s">
        <v>1062</v>
      </c>
      <c r="B256" s="324" t="s">
        <v>217</v>
      </c>
      <c r="C256" s="324" t="s">
        <v>79</v>
      </c>
      <c r="D256" s="326">
        <v>2.3315937040637564</v>
      </c>
      <c r="E256" s="326">
        <v>482600</v>
      </c>
      <c r="F256" s="326">
        <v>40</v>
      </c>
      <c r="G256" s="328"/>
    </row>
    <row r="257" spans="1:7" x14ac:dyDescent="0.25">
      <c r="A257" s="324" t="s">
        <v>1067</v>
      </c>
      <c r="B257" s="324" t="s">
        <v>106</v>
      </c>
      <c r="C257" s="324" t="s">
        <v>79</v>
      </c>
      <c r="D257" s="326">
        <v>0</v>
      </c>
      <c r="E257" s="326">
        <v>9960</v>
      </c>
      <c r="F257" s="326">
        <v>10</v>
      </c>
      <c r="G257" s="328"/>
    </row>
    <row r="258" spans="1:7" x14ac:dyDescent="0.25">
      <c r="A258" s="324" t="s">
        <v>1073</v>
      </c>
      <c r="B258" s="324" t="s">
        <v>82</v>
      </c>
      <c r="C258" s="324" t="s">
        <v>79</v>
      </c>
      <c r="D258" s="326">
        <v>7.1114310234607734</v>
      </c>
      <c r="E258" s="326">
        <v>40250</v>
      </c>
      <c r="F258" s="326">
        <v>5</v>
      </c>
      <c r="G258" s="328"/>
    </row>
    <row r="259" spans="1:7" x14ac:dyDescent="0.25">
      <c r="A259" s="324" t="s">
        <v>1092</v>
      </c>
      <c r="B259" s="324" t="s">
        <v>106</v>
      </c>
      <c r="C259" s="324" t="s">
        <v>94</v>
      </c>
      <c r="D259" s="326">
        <v>10.511284063617788</v>
      </c>
      <c r="E259" s="326">
        <v>14400</v>
      </c>
      <c r="F259" s="326">
        <v>10</v>
      </c>
      <c r="G259" s="328"/>
    </row>
    <row r="260" spans="1:7" x14ac:dyDescent="0.25">
      <c r="A260" s="324" t="s">
        <v>1086</v>
      </c>
      <c r="B260" s="324" t="s">
        <v>217</v>
      </c>
      <c r="C260" s="324" t="s">
        <v>94</v>
      </c>
      <c r="D260" s="326">
        <v>5.6612136452278641</v>
      </c>
      <c r="E260" s="326">
        <v>500000.1</v>
      </c>
      <c r="F260" s="326">
        <v>40</v>
      </c>
      <c r="G260" s="328"/>
    </row>
    <row r="261" spans="1:7" x14ac:dyDescent="0.25">
      <c r="A261" s="324" t="s">
        <v>1079</v>
      </c>
      <c r="B261" s="324" t="s">
        <v>454</v>
      </c>
      <c r="C261" s="324" t="s">
        <v>94</v>
      </c>
      <c r="D261" s="326">
        <v>0.26454186569725741</v>
      </c>
      <c r="E261" s="326">
        <v>1500000</v>
      </c>
      <c r="F261" s="326">
        <v>40</v>
      </c>
      <c r="G261" s="328"/>
    </row>
    <row r="262" spans="1:7" x14ac:dyDescent="0.25">
      <c r="A262" s="324" t="s">
        <v>2162</v>
      </c>
      <c r="B262" s="324" t="s">
        <v>106</v>
      </c>
      <c r="C262" s="324" t="s">
        <v>206</v>
      </c>
      <c r="D262" s="326">
        <v>9.8053776878537294E-2</v>
      </c>
      <c r="E262" s="326">
        <v>59800</v>
      </c>
      <c r="F262" s="326">
        <v>10</v>
      </c>
      <c r="G262" s="328"/>
    </row>
    <row r="263" spans="1:7" x14ac:dyDescent="0.25">
      <c r="A263" s="324" t="s">
        <v>2163</v>
      </c>
      <c r="B263" s="324" t="s">
        <v>217</v>
      </c>
      <c r="C263" s="324" t="s">
        <v>79</v>
      </c>
      <c r="D263" s="326">
        <v>0.15153177211870741</v>
      </c>
      <c r="E263" s="326">
        <v>3492200</v>
      </c>
      <c r="F263" s="326">
        <v>40</v>
      </c>
      <c r="G263" s="328"/>
    </row>
    <row r="264" spans="1:7" x14ac:dyDescent="0.25">
      <c r="A264" s="324" t="s">
        <v>2164</v>
      </c>
      <c r="B264" s="324" t="s">
        <v>217</v>
      </c>
      <c r="C264" s="324" t="s">
        <v>79</v>
      </c>
      <c r="D264" s="326">
        <v>1.4119186978061413</v>
      </c>
      <c r="E264" s="326">
        <v>1101299</v>
      </c>
      <c r="F264" s="326">
        <v>40</v>
      </c>
      <c r="G264" s="328"/>
    </row>
    <row r="265" spans="1:7" x14ac:dyDescent="0.25">
      <c r="A265" s="324" t="s">
        <v>2165</v>
      </c>
      <c r="B265" s="324" t="s">
        <v>217</v>
      </c>
      <c r="C265" s="324" t="s">
        <v>79</v>
      </c>
      <c r="D265" s="326">
        <v>3.3187206048982425</v>
      </c>
      <c r="E265" s="326">
        <v>158200</v>
      </c>
      <c r="F265" s="326">
        <v>40</v>
      </c>
      <c r="G265" s="328"/>
    </row>
    <row r="266" spans="1:7" x14ac:dyDescent="0.25">
      <c r="A266" s="324" t="s">
        <v>2166</v>
      </c>
      <c r="B266" s="324" t="s">
        <v>217</v>
      </c>
      <c r="C266" s="324" t="s">
        <v>79</v>
      </c>
      <c r="D266" s="326">
        <v>0.71260223643202925</v>
      </c>
      <c r="E266" s="326">
        <v>750000</v>
      </c>
      <c r="F266" s="326">
        <v>40</v>
      </c>
      <c r="G266" s="328"/>
    </row>
    <row r="267" spans="1:7" x14ac:dyDescent="0.25">
      <c r="A267" s="324" t="s">
        <v>2167</v>
      </c>
      <c r="B267" s="324" t="s">
        <v>97</v>
      </c>
      <c r="C267" s="324" t="s">
        <v>94</v>
      </c>
      <c r="D267" s="326">
        <v>0</v>
      </c>
      <c r="E267" s="326">
        <v>170200</v>
      </c>
      <c r="F267" s="326">
        <v>40</v>
      </c>
      <c r="G267" s="328"/>
    </row>
    <row r="268" spans="1:7" x14ac:dyDescent="0.25">
      <c r="A268" s="324" t="s">
        <v>2168</v>
      </c>
      <c r="B268" s="324" t="s">
        <v>106</v>
      </c>
      <c r="C268" s="324" t="s">
        <v>94</v>
      </c>
      <c r="D268" s="326">
        <v>0</v>
      </c>
      <c r="E268" s="326">
        <v>25000</v>
      </c>
      <c r="F268" s="326">
        <v>10</v>
      </c>
      <c r="G268" s="328"/>
    </row>
    <row r="269" spans="1:7" x14ac:dyDescent="0.25">
      <c r="A269" s="324" t="s">
        <v>3000</v>
      </c>
      <c r="B269" s="324" t="s">
        <v>217</v>
      </c>
      <c r="C269" s="324" t="s">
        <v>79</v>
      </c>
      <c r="D269" s="326">
        <v>1.3132865467045383</v>
      </c>
      <c r="E269" s="326">
        <v>403040</v>
      </c>
      <c r="F269" s="326">
        <v>40</v>
      </c>
      <c r="G269" s="328"/>
    </row>
    <row r="270" spans="1:7" x14ac:dyDescent="0.25">
      <c r="A270" s="324" t="s">
        <v>592</v>
      </c>
      <c r="B270" s="324" t="s">
        <v>217</v>
      </c>
      <c r="C270" s="324" t="s">
        <v>79</v>
      </c>
      <c r="D270" s="326">
        <v>2.6883779359647583E-2</v>
      </c>
      <c r="E270" s="326">
        <v>50000000</v>
      </c>
      <c r="F270" s="326">
        <v>40</v>
      </c>
      <c r="G270" s="328"/>
    </row>
    <row r="271" spans="1:7" x14ac:dyDescent="0.25">
      <c r="A271" s="324" t="s">
        <v>2169</v>
      </c>
      <c r="B271" s="324" t="s">
        <v>454</v>
      </c>
      <c r="C271" s="324" t="s">
        <v>79</v>
      </c>
      <c r="D271" s="326">
        <v>1.0636794945660017E-2</v>
      </c>
      <c r="E271" s="326">
        <v>20000000</v>
      </c>
      <c r="F271" s="326">
        <v>40</v>
      </c>
      <c r="G271" s="328"/>
    </row>
    <row r="272" spans="1:7" x14ac:dyDescent="0.25">
      <c r="A272" s="324" t="s">
        <v>2170</v>
      </c>
      <c r="B272" s="324" t="s">
        <v>116</v>
      </c>
      <c r="C272" s="324" t="s">
        <v>79</v>
      </c>
      <c r="D272" s="326">
        <v>1.2380639762178578E-2</v>
      </c>
      <c r="E272" s="326">
        <v>53500000</v>
      </c>
      <c r="F272" s="326">
        <v>40</v>
      </c>
      <c r="G272" s="328"/>
    </row>
    <row r="273" spans="1:7" x14ac:dyDescent="0.25">
      <c r="A273" s="324" t="s">
        <v>2171</v>
      </c>
      <c r="B273" s="324" t="s">
        <v>133</v>
      </c>
      <c r="C273" s="324" t="s">
        <v>79</v>
      </c>
      <c r="D273" s="326">
        <v>6.1812005499691347</v>
      </c>
      <c r="E273" s="326">
        <v>0</v>
      </c>
      <c r="F273" s="326">
        <v>10</v>
      </c>
      <c r="G273" s="328"/>
    </row>
    <row r="274" spans="1:7" x14ac:dyDescent="0.25">
      <c r="A274" s="324" t="s">
        <v>3016</v>
      </c>
      <c r="B274" s="324" t="s">
        <v>217</v>
      </c>
      <c r="C274" s="324" t="s">
        <v>79</v>
      </c>
      <c r="D274" s="326">
        <v>4.1208003666460904</v>
      </c>
      <c r="E274" s="326">
        <v>120000</v>
      </c>
      <c r="F274" s="326">
        <v>10</v>
      </c>
      <c r="G274" s="328"/>
    </row>
    <row r="275" spans="1:7" x14ac:dyDescent="0.25">
      <c r="A275" s="324" t="s">
        <v>2172</v>
      </c>
      <c r="B275" s="324" t="s">
        <v>454</v>
      </c>
      <c r="C275" s="324" t="s">
        <v>94</v>
      </c>
      <c r="D275" s="326">
        <v>7.8824552938661947</v>
      </c>
      <c r="E275" s="326">
        <v>80000</v>
      </c>
      <c r="F275" s="326">
        <v>40</v>
      </c>
      <c r="G275" s="328"/>
    </row>
    <row r="276" spans="1:7" x14ac:dyDescent="0.25">
      <c r="A276" s="324" t="s">
        <v>2173</v>
      </c>
      <c r="B276" s="324" t="s">
        <v>133</v>
      </c>
      <c r="C276" s="324" t="s">
        <v>79</v>
      </c>
      <c r="D276" s="326">
        <v>0.51697696394874759</v>
      </c>
      <c r="E276" s="326">
        <v>1280000</v>
      </c>
      <c r="F276" s="326">
        <v>10</v>
      </c>
      <c r="G276" s="328"/>
    </row>
    <row r="277" spans="1:7" x14ac:dyDescent="0.25">
      <c r="A277" s="324" t="s">
        <v>2174</v>
      </c>
      <c r="B277" s="324" t="s">
        <v>217</v>
      </c>
      <c r="C277" s="324" t="s">
        <v>206</v>
      </c>
      <c r="D277" s="326">
        <v>0</v>
      </c>
      <c r="E277" s="326">
        <v>0</v>
      </c>
      <c r="F277" s="326">
        <v>40</v>
      </c>
      <c r="G277" s="328"/>
    </row>
    <row r="278" spans="1:7" x14ac:dyDescent="0.25">
      <c r="A278" s="324" t="s">
        <v>2175</v>
      </c>
      <c r="B278" s="324" t="s">
        <v>133</v>
      </c>
      <c r="C278" s="324" t="s">
        <v>79</v>
      </c>
      <c r="D278" s="326">
        <v>0</v>
      </c>
      <c r="E278" s="326">
        <v>0</v>
      </c>
      <c r="F278" s="326">
        <v>10</v>
      </c>
      <c r="G278" s="328"/>
    </row>
    <row r="279" spans="1:7" x14ac:dyDescent="0.25">
      <c r="A279" s="324" t="s">
        <v>2176</v>
      </c>
      <c r="B279" s="324" t="s">
        <v>133</v>
      </c>
      <c r="C279" s="324" t="s">
        <v>79</v>
      </c>
      <c r="D279" s="326">
        <v>3.2130901607844891</v>
      </c>
      <c r="E279" s="326">
        <v>50000</v>
      </c>
      <c r="F279" s="326">
        <v>10</v>
      </c>
      <c r="G279" s="328"/>
    </row>
    <row r="280" spans="1:7" x14ac:dyDescent="0.25">
      <c r="A280" s="324" t="s">
        <v>2177</v>
      </c>
      <c r="B280" s="324" t="s">
        <v>217</v>
      </c>
      <c r="C280" s="324" t="s">
        <v>94</v>
      </c>
      <c r="D280" s="326">
        <v>0.22521300839617706</v>
      </c>
      <c r="E280" s="326">
        <v>160000</v>
      </c>
      <c r="F280" s="326">
        <v>40</v>
      </c>
      <c r="G280" s="328"/>
    </row>
    <row r="281" spans="1:7" x14ac:dyDescent="0.25">
      <c r="A281" s="324" t="s">
        <v>2178</v>
      </c>
      <c r="B281" s="324" t="s">
        <v>454</v>
      </c>
      <c r="C281" s="324" t="s">
        <v>94</v>
      </c>
      <c r="D281" s="326">
        <v>0</v>
      </c>
      <c r="E281" s="326">
        <v>6780000</v>
      </c>
      <c r="F281" s="326">
        <v>40</v>
      </c>
      <c r="G281" s="328"/>
    </row>
    <row r="282" spans="1:7" x14ac:dyDescent="0.25">
      <c r="A282" s="324" t="s">
        <v>2179</v>
      </c>
      <c r="B282" s="324" t="s">
        <v>217</v>
      </c>
      <c r="C282" s="324" t="s">
        <v>79</v>
      </c>
      <c r="D282" s="326">
        <v>0</v>
      </c>
      <c r="E282" s="326">
        <v>6400000</v>
      </c>
      <c r="F282" s="326">
        <v>40</v>
      </c>
      <c r="G282" s="328"/>
    </row>
    <row r="283" spans="1:7" x14ac:dyDescent="0.25">
      <c r="A283" s="324" t="s">
        <v>2180</v>
      </c>
      <c r="B283" s="324" t="s">
        <v>217</v>
      </c>
      <c r="C283" s="324" t="s">
        <v>79</v>
      </c>
      <c r="D283" s="326">
        <v>1.6608516635239604E-2</v>
      </c>
      <c r="E283" s="326">
        <v>4768145.5999999996</v>
      </c>
      <c r="F283" s="326">
        <v>40</v>
      </c>
      <c r="G283" s="328"/>
    </row>
    <row r="284" spans="1:7" x14ac:dyDescent="0.25">
      <c r="A284" s="324" t="s">
        <v>2181</v>
      </c>
      <c r="B284" s="324" t="s">
        <v>217</v>
      </c>
      <c r="C284" s="324" t="s">
        <v>79</v>
      </c>
      <c r="D284" s="326">
        <v>3.194600271140273E-2</v>
      </c>
      <c r="E284" s="326">
        <v>2100000</v>
      </c>
      <c r="F284" s="326">
        <v>40</v>
      </c>
      <c r="G284" s="328"/>
    </row>
    <row r="285" spans="1:7" x14ac:dyDescent="0.25">
      <c r="A285" s="324" t="s">
        <v>2182</v>
      </c>
      <c r="B285" s="324" t="s">
        <v>217</v>
      </c>
      <c r="C285" s="324" t="s">
        <v>79</v>
      </c>
      <c r="D285" s="326">
        <v>0</v>
      </c>
      <c r="E285" s="326">
        <v>450000</v>
      </c>
      <c r="F285" s="326">
        <v>40</v>
      </c>
      <c r="G285" s="328"/>
    </row>
    <row r="286" spans="1:7" x14ac:dyDescent="0.25">
      <c r="A286" s="324" t="s">
        <v>2183</v>
      </c>
      <c r="B286" s="324" t="s">
        <v>133</v>
      </c>
      <c r="C286" s="324" t="s">
        <v>79</v>
      </c>
      <c r="D286" s="326">
        <v>0.21157360662593153</v>
      </c>
      <c r="E286" s="326">
        <v>210000</v>
      </c>
      <c r="F286" s="326">
        <v>10</v>
      </c>
      <c r="G286" s="328"/>
    </row>
    <row r="287" spans="1:7" x14ac:dyDescent="0.25">
      <c r="A287" s="324" t="s">
        <v>2184</v>
      </c>
      <c r="B287" s="324" t="s">
        <v>454</v>
      </c>
      <c r="C287" s="324" t="s">
        <v>79</v>
      </c>
      <c r="D287" s="326">
        <v>0</v>
      </c>
      <c r="E287" s="326">
        <v>56000</v>
      </c>
      <c r="F287" s="326">
        <v>40</v>
      </c>
      <c r="G287" s="328"/>
    </row>
    <row r="288" spans="1:7" x14ac:dyDescent="0.25">
      <c r="A288" s="324" t="s">
        <v>2185</v>
      </c>
      <c r="B288" s="324" t="s">
        <v>454</v>
      </c>
      <c r="C288" s="324" t="s">
        <v>79</v>
      </c>
      <c r="D288" s="326">
        <v>0</v>
      </c>
      <c r="E288" s="326">
        <v>60000</v>
      </c>
      <c r="F288" s="326">
        <v>40</v>
      </c>
      <c r="G288" s="328"/>
    </row>
    <row r="289" spans="1:7" x14ac:dyDescent="0.25">
      <c r="A289" s="324" t="s">
        <v>2186</v>
      </c>
      <c r="B289" s="324" t="s">
        <v>97</v>
      </c>
      <c r="C289" s="324" t="s">
        <v>206</v>
      </c>
      <c r="D289" s="326">
        <v>0</v>
      </c>
      <c r="E289" s="326">
        <v>79780.479999999996</v>
      </c>
      <c r="F289" s="326">
        <v>40</v>
      </c>
      <c r="G289" s="328"/>
    </row>
    <row r="290" spans="1:7" x14ac:dyDescent="0.25">
      <c r="A290" s="324" t="s">
        <v>2187</v>
      </c>
      <c r="B290" s="324" t="s">
        <v>217</v>
      </c>
      <c r="C290" s="324" t="s">
        <v>79</v>
      </c>
      <c r="D290" s="326">
        <v>5.5438288794795565E-2</v>
      </c>
      <c r="E290" s="326">
        <v>55000000</v>
      </c>
      <c r="F290" s="326">
        <v>40</v>
      </c>
      <c r="G290" s="328"/>
    </row>
    <row r="291" spans="1:7" x14ac:dyDescent="0.25">
      <c r="A291" s="324" t="s">
        <v>2188</v>
      </c>
      <c r="B291" s="324" t="s">
        <v>217</v>
      </c>
      <c r="C291" s="324" t="s">
        <v>79</v>
      </c>
      <c r="D291" s="326">
        <v>1.7115569154776318</v>
      </c>
      <c r="E291" s="326">
        <v>1820000</v>
      </c>
      <c r="F291" s="326">
        <v>40</v>
      </c>
      <c r="G291" s="328"/>
    </row>
    <row r="292" spans="1:7" x14ac:dyDescent="0.25">
      <c r="A292" s="324" t="s">
        <v>2189</v>
      </c>
      <c r="B292" s="324" t="s">
        <v>148</v>
      </c>
      <c r="C292" s="324" t="s">
        <v>79</v>
      </c>
      <c r="D292" s="326">
        <v>0</v>
      </c>
      <c r="E292" s="326">
        <v>15000</v>
      </c>
      <c r="F292" s="326">
        <v>5</v>
      </c>
      <c r="G292" s="328"/>
    </row>
    <row r="293" spans="1:7" x14ac:dyDescent="0.25">
      <c r="A293" s="324" t="s">
        <v>2190</v>
      </c>
      <c r="B293" s="324" t="s">
        <v>217</v>
      </c>
      <c r="C293" s="324" t="s">
        <v>79</v>
      </c>
      <c r="D293" s="326">
        <v>3.3560927926836077E-2</v>
      </c>
      <c r="E293" s="326">
        <v>33442260</v>
      </c>
      <c r="F293" s="326">
        <v>40</v>
      </c>
      <c r="G293" s="328"/>
    </row>
    <row r="294" spans="1:7" x14ac:dyDescent="0.25">
      <c r="A294" s="324" t="s">
        <v>2191</v>
      </c>
      <c r="B294" s="324" t="s">
        <v>217</v>
      </c>
      <c r="C294" s="324" t="s">
        <v>79</v>
      </c>
      <c r="D294" s="326">
        <v>0.16669568332115411</v>
      </c>
      <c r="E294" s="326">
        <v>7500000</v>
      </c>
      <c r="F294" s="326">
        <v>40</v>
      </c>
      <c r="G294" s="328"/>
    </row>
    <row r="295" spans="1:7" x14ac:dyDescent="0.25">
      <c r="A295" s="324" t="s">
        <v>2192</v>
      </c>
      <c r="B295" s="324" t="s">
        <v>217</v>
      </c>
      <c r="C295" s="324" t="s">
        <v>94</v>
      </c>
      <c r="D295" s="326">
        <v>0</v>
      </c>
      <c r="E295" s="326">
        <v>120000</v>
      </c>
      <c r="F295" s="326">
        <v>40</v>
      </c>
      <c r="G295" s="328"/>
    </row>
    <row r="296" spans="1:7" x14ac:dyDescent="0.25">
      <c r="A296" s="324" t="s">
        <v>2193</v>
      </c>
      <c r="B296" s="324" t="s">
        <v>217</v>
      </c>
      <c r="C296" s="324" t="s">
        <v>79</v>
      </c>
      <c r="D296" s="326">
        <v>0.7556030238329059</v>
      </c>
      <c r="E296" s="326">
        <v>250000</v>
      </c>
      <c r="F296" s="326">
        <v>40</v>
      </c>
      <c r="G296" s="328"/>
    </row>
    <row r="297" spans="1:7" x14ac:dyDescent="0.25">
      <c r="A297" s="324" t="s">
        <v>2194</v>
      </c>
      <c r="B297" s="324" t="s">
        <v>217</v>
      </c>
      <c r="C297" s="324" t="s">
        <v>94</v>
      </c>
      <c r="D297" s="326">
        <v>0</v>
      </c>
      <c r="E297" s="326">
        <v>750000</v>
      </c>
      <c r="F297" s="326">
        <v>40</v>
      </c>
      <c r="G297" s="328"/>
    </row>
    <row r="298" spans="1:7" x14ac:dyDescent="0.25">
      <c r="A298" s="324" t="s">
        <v>2195</v>
      </c>
      <c r="B298" s="324" t="s">
        <v>217</v>
      </c>
      <c r="C298" s="324" t="s">
        <v>79</v>
      </c>
      <c r="D298" s="326">
        <v>7.6873707812599079</v>
      </c>
      <c r="E298" s="326">
        <v>180000</v>
      </c>
      <c r="F298" s="326">
        <v>40</v>
      </c>
      <c r="G298" s="328"/>
    </row>
    <row r="299" spans="1:7" x14ac:dyDescent="0.25">
      <c r="A299" s="324" t="s">
        <v>2196</v>
      </c>
      <c r="B299" s="324" t="s">
        <v>133</v>
      </c>
      <c r="C299" s="324" t="s">
        <v>79</v>
      </c>
      <c r="D299" s="326">
        <v>5.8029197057903783</v>
      </c>
      <c r="E299" s="326">
        <v>111600</v>
      </c>
      <c r="F299" s="326">
        <v>10</v>
      </c>
      <c r="G299" s="328"/>
    </row>
    <row r="300" spans="1:7" x14ac:dyDescent="0.25">
      <c r="A300" s="324" t="s">
        <v>2197</v>
      </c>
      <c r="B300" s="324" t="s">
        <v>217</v>
      </c>
      <c r="C300" s="324" t="s">
        <v>94</v>
      </c>
      <c r="D300" s="326">
        <v>0</v>
      </c>
      <c r="E300" s="326">
        <v>0</v>
      </c>
      <c r="F300" s="326">
        <v>40</v>
      </c>
      <c r="G300" s="328"/>
    </row>
    <row r="301" spans="1:7" x14ac:dyDescent="0.25">
      <c r="A301" s="324" t="s">
        <v>3010</v>
      </c>
      <c r="B301" s="324" t="s">
        <v>217</v>
      </c>
      <c r="C301" s="324" t="s">
        <v>94</v>
      </c>
      <c r="D301" s="326">
        <v>0</v>
      </c>
      <c r="E301" s="326">
        <v>20000</v>
      </c>
      <c r="F301" s="326">
        <v>40</v>
      </c>
      <c r="G301" s="328"/>
    </row>
    <row r="302" spans="1:7" x14ac:dyDescent="0.25">
      <c r="A302" s="324" t="s">
        <v>3021</v>
      </c>
      <c r="B302" s="324" t="s">
        <v>217</v>
      </c>
      <c r="C302" s="324" t="s">
        <v>79</v>
      </c>
      <c r="D302" s="326">
        <v>3.9069091470257854E-2</v>
      </c>
      <c r="E302" s="326">
        <v>70000000</v>
      </c>
      <c r="F302" s="326">
        <v>40</v>
      </c>
      <c r="G302" s="328"/>
    </row>
    <row r="303" spans="1:7" x14ac:dyDescent="0.25">
      <c r="A303" s="324" t="s">
        <v>3005</v>
      </c>
      <c r="B303" s="324" t="s">
        <v>97</v>
      </c>
      <c r="C303" s="324" t="s">
        <v>94</v>
      </c>
      <c r="D303" s="326">
        <v>0</v>
      </c>
      <c r="E303" s="326">
        <v>9000</v>
      </c>
      <c r="F303" s="326">
        <v>5</v>
      </c>
      <c r="G303" s="328"/>
    </row>
    <row r="304" spans="1:7" x14ac:dyDescent="0.25">
      <c r="A304" s="324" t="s">
        <v>2198</v>
      </c>
      <c r="B304" s="324" t="s">
        <v>133</v>
      </c>
      <c r="C304" s="324" t="s">
        <v>79</v>
      </c>
      <c r="D304" s="326">
        <v>3.8909284801995729E-2</v>
      </c>
      <c r="E304" s="326">
        <v>30000</v>
      </c>
      <c r="F304" s="326">
        <v>10</v>
      </c>
      <c r="G304" s="328"/>
    </row>
    <row r="305" spans="1:7" x14ac:dyDescent="0.25">
      <c r="A305" s="324" t="s">
        <v>2199</v>
      </c>
      <c r="B305" s="324" t="s">
        <v>217</v>
      </c>
      <c r="C305" s="324" t="s">
        <v>94</v>
      </c>
      <c r="D305" s="326">
        <v>2.450317531350406</v>
      </c>
      <c r="E305" s="326">
        <v>0</v>
      </c>
      <c r="F305" s="326">
        <v>40</v>
      </c>
      <c r="G305" s="328"/>
    </row>
    <row r="306" spans="1:7" x14ac:dyDescent="0.25">
      <c r="A306" s="324" t="s">
        <v>2200</v>
      </c>
      <c r="B306" s="324" t="s">
        <v>217</v>
      </c>
      <c r="C306" s="324" t="s">
        <v>94</v>
      </c>
      <c r="D306" s="326">
        <v>0</v>
      </c>
      <c r="E306" s="326">
        <v>0</v>
      </c>
      <c r="F306" s="326">
        <v>40</v>
      </c>
      <c r="G306" s="328"/>
    </row>
    <row r="307" spans="1:7" x14ac:dyDescent="0.25">
      <c r="A307" s="324" t="s">
        <v>2201</v>
      </c>
      <c r="B307" s="324" t="s">
        <v>217</v>
      </c>
      <c r="C307" s="324" t="s">
        <v>79</v>
      </c>
      <c r="D307" s="326">
        <v>2.3582771708026953</v>
      </c>
      <c r="E307" s="326">
        <v>130000</v>
      </c>
      <c r="F307" s="326">
        <v>40</v>
      </c>
      <c r="G307" s="328"/>
    </row>
    <row r="308" spans="1:7" x14ac:dyDescent="0.25">
      <c r="A308" s="324" t="s">
        <v>589</v>
      </c>
      <c r="B308" s="324" t="s">
        <v>217</v>
      </c>
      <c r="C308" s="324" t="s">
        <v>79</v>
      </c>
      <c r="D308" s="326">
        <v>0.18200034450043831</v>
      </c>
      <c r="E308" s="326">
        <v>2020000</v>
      </c>
      <c r="F308" s="326">
        <v>40</v>
      </c>
      <c r="G308" s="328"/>
    </row>
    <row r="309" spans="1:7" x14ac:dyDescent="0.25">
      <c r="A309" s="324" t="s">
        <v>2202</v>
      </c>
      <c r="B309" s="324" t="s">
        <v>217</v>
      </c>
      <c r="C309" s="324" t="s">
        <v>79</v>
      </c>
      <c r="D309" s="326">
        <v>2.153689603874694E-2</v>
      </c>
      <c r="E309" s="326">
        <v>44480000</v>
      </c>
      <c r="F309" s="326">
        <v>40</v>
      </c>
      <c r="G309" s="328"/>
    </row>
    <row r="310" spans="1:7" x14ac:dyDescent="0.25">
      <c r="A310" s="324" t="s">
        <v>2203</v>
      </c>
      <c r="B310" s="324" t="s">
        <v>217</v>
      </c>
      <c r="C310" s="324" t="s">
        <v>79</v>
      </c>
      <c r="D310" s="326">
        <v>0.37273095140666945</v>
      </c>
      <c r="E310" s="326">
        <v>2500000</v>
      </c>
      <c r="F310" s="326">
        <v>40</v>
      </c>
      <c r="G310" s="328"/>
    </row>
    <row r="311" spans="1:7" x14ac:dyDescent="0.25">
      <c r="A311" s="324" t="s">
        <v>2204</v>
      </c>
      <c r="B311" s="324" t="s">
        <v>454</v>
      </c>
      <c r="C311" s="324" t="s">
        <v>79</v>
      </c>
      <c r="D311" s="326">
        <v>0.16182936770629266</v>
      </c>
      <c r="E311" s="326">
        <v>5205000</v>
      </c>
      <c r="F311" s="326">
        <v>40</v>
      </c>
      <c r="G311" s="328"/>
    </row>
    <row r="312" spans="1:7" x14ac:dyDescent="0.25">
      <c r="A312" s="324" t="s">
        <v>2205</v>
      </c>
      <c r="B312" s="324" t="s">
        <v>217</v>
      </c>
      <c r="C312" s="324" t="s">
        <v>79</v>
      </c>
      <c r="D312" s="326">
        <v>4.7035476071169331</v>
      </c>
      <c r="E312" s="326">
        <v>160000</v>
      </c>
      <c r="F312" s="326">
        <v>40</v>
      </c>
      <c r="G312" s="328"/>
    </row>
    <row r="313" spans="1:7" x14ac:dyDescent="0.25">
      <c r="A313" s="324" t="s">
        <v>2206</v>
      </c>
      <c r="B313" s="324" t="s">
        <v>133</v>
      </c>
      <c r="C313" s="324" t="s">
        <v>79</v>
      </c>
      <c r="D313" s="326">
        <v>11.214333550667071</v>
      </c>
      <c r="E313" s="326">
        <v>997000</v>
      </c>
      <c r="F313" s="326">
        <v>10</v>
      </c>
      <c r="G313" s="328"/>
    </row>
    <row r="314" spans="1:7" x14ac:dyDescent="0.25">
      <c r="A314" s="324" t="s">
        <v>2207</v>
      </c>
      <c r="B314" s="324" t="s">
        <v>106</v>
      </c>
      <c r="C314" s="324" t="s">
        <v>79</v>
      </c>
      <c r="D314" s="326">
        <v>1.3831500000000001</v>
      </c>
      <c r="E314" s="326">
        <v>0</v>
      </c>
      <c r="F314" s="326">
        <v>5</v>
      </c>
      <c r="G314" s="328"/>
    </row>
    <row r="315" spans="1:7" x14ac:dyDescent="0.25">
      <c r="A315" s="324" t="s">
        <v>2208</v>
      </c>
      <c r="B315" s="324" t="s">
        <v>106</v>
      </c>
      <c r="C315" s="324" t="s">
        <v>206</v>
      </c>
      <c r="D315" s="326">
        <v>0.85959791351433723</v>
      </c>
      <c r="E315" s="326">
        <v>0</v>
      </c>
      <c r="F315" s="326">
        <v>5</v>
      </c>
      <c r="G315" s="328"/>
    </row>
    <row r="316" spans="1:7" x14ac:dyDescent="0.25">
      <c r="A316" s="324" t="s">
        <v>2209</v>
      </c>
      <c r="B316" s="324" t="s">
        <v>133</v>
      </c>
      <c r="C316" s="324" t="s">
        <v>79</v>
      </c>
      <c r="D316" s="326">
        <v>7.1859787883796207</v>
      </c>
      <c r="E316" s="326">
        <v>0</v>
      </c>
      <c r="F316" s="326">
        <v>5</v>
      </c>
      <c r="G316" s="328"/>
    </row>
    <row r="317" spans="1:7" x14ac:dyDescent="0.25">
      <c r="A317" s="324" t="s">
        <v>2210</v>
      </c>
      <c r="B317" s="324" t="s">
        <v>133</v>
      </c>
      <c r="C317" s="324" t="s">
        <v>79</v>
      </c>
      <c r="D317" s="326">
        <v>9.3151576886402498</v>
      </c>
      <c r="E317" s="326">
        <v>0</v>
      </c>
      <c r="F317" s="326">
        <v>5</v>
      </c>
      <c r="G317" s="328"/>
    </row>
    <row r="318" spans="1:7" x14ac:dyDescent="0.25">
      <c r="A318" s="324" t="s">
        <v>2211</v>
      </c>
      <c r="B318" s="324" t="s">
        <v>148</v>
      </c>
      <c r="C318" s="324" t="s">
        <v>79</v>
      </c>
      <c r="D318" s="326">
        <v>0.9490915380878745</v>
      </c>
      <c r="E318" s="326">
        <v>265000</v>
      </c>
      <c r="F318" s="326">
        <v>5</v>
      </c>
      <c r="G318" s="328"/>
    </row>
    <row r="319" spans="1:7" x14ac:dyDescent="0.25">
      <c r="A319" s="324" t="s">
        <v>2212</v>
      </c>
      <c r="B319" s="324" t="s">
        <v>217</v>
      </c>
      <c r="C319" s="324" t="s">
        <v>79</v>
      </c>
      <c r="D319" s="326">
        <v>0</v>
      </c>
      <c r="E319" s="326">
        <v>72341</v>
      </c>
      <c r="F319" s="326">
        <v>10</v>
      </c>
      <c r="G319" s="328"/>
    </row>
    <row r="320" spans="1:7" x14ac:dyDescent="0.25">
      <c r="A320" s="324" t="s">
        <v>2988</v>
      </c>
      <c r="B320" s="324" t="s">
        <v>106</v>
      </c>
      <c r="C320" s="324" t="s">
        <v>206</v>
      </c>
      <c r="D320" s="326">
        <v>5.4155574413707538E-2</v>
      </c>
      <c r="E320" s="326">
        <v>50000</v>
      </c>
      <c r="F320" s="326">
        <v>5</v>
      </c>
      <c r="G320" s="328"/>
    </row>
    <row r="321" spans="1:7" x14ac:dyDescent="0.25">
      <c r="A321" s="324" t="s">
        <v>2994</v>
      </c>
      <c r="B321" s="324" t="s">
        <v>133</v>
      </c>
      <c r="C321" s="324" t="s">
        <v>94</v>
      </c>
      <c r="D321" s="326">
        <v>1.9645875598675975</v>
      </c>
      <c r="E321" s="326">
        <v>15000</v>
      </c>
      <c r="F321" s="326">
        <v>10</v>
      </c>
      <c r="G321" s="328"/>
    </row>
    <row r="322" spans="1:7" x14ac:dyDescent="0.25">
      <c r="A322" s="324" t="s">
        <v>2213</v>
      </c>
      <c r="B322" s="324" t="s">
        <v>217</v>
      </c>
      <c r="C322" s="324" t="s">
        <v>94</v>
      </c>
      <c r="D322" s="326">
        <v>5.6891564766779826E-2</v>
      </c>
      <c r="E322" s="326">
        <v>7000000</v>
      </c>
      <c r="F322" s="326">
        <v>40</v>
      </c>
      <c r="G322" s="328"/>
    </row>
    <row r="323" spans="1:7" x14ac:dyDescent="0.25">
      <c r="A323" s="324" t="s">
        <v>2214</v>
      </c>
      <c r="B323" s="324" t="s">
        <v>217</v>
      </c>
      <c r="C323" s="324" t="s">
        <v>94</v>
      </c>
      <c r="D323" s="326">
        <v>0.22521300839617706</v>
      </c>
      <c r="E323" s="326">
        <v>80000</v>
      </c>
      <c r="F323" s="326">
        <v>40</v>
      </c>
      <c r="G323" s="328"/>
    </row>
    <row r="324" spans="1:7" x14ac:dyDescent="0.25">
      <c r="A324" s="324" t="s">
        <v>2215</v>
      </c>
      <c r="B324" s="324" t="s">
        <v>133</v>
      </c>
      <c r="C324" s="324" t="s">
        <v>79</v>
      </c>
      <c r="D324" s="326">
        <v>3.5613731720732865E-2</v>
      </c>
      <c r="E324" s="326">
        <v>550000</v>
      </c>
      <c r="F324" s="326">
        <v>10</v>
      </c>
      <c r="G324" s="328"/>
    </row>
    <row r="325" spans="1:7" x14ac:dyDescent="0.25">
      <c r="A325" s="324" t="s">
        <v>2216</v>
      </c>
      <c r="B325" s="324" t="s">
        <v>133</v>
      </c>
      <c r="C325" s="324" t="s">
        <v>206</v>
      </c>
      <c r="D325" s="326">
        <v>0.14443711086895791</v>
      </c>
      <c r="E325" s="326">
        <v>0</v>
      </c>
      <c r="F325" s="326">
        <v>5</v>
      </c>
      <c r="G325" s="328"/>
    </row>
    <row r="326" spans="1:7" x14ac:dyDescent="0.25">
      <c r="A326" s="324" t="s">
        <v>2217</v>
      </c>
      <c r="B326" s="324" t="s">
        <v>133</v>
      </c>
      <c r="C326" s="324" t="s">
        <v>206</v>
      </c>
      <c r="D326" s="326">
        <v>4.840087330602609E-2</v>
      </c>
      <c r="E326" s="326">
        <v>0</v>
      </c>
      <c r="F326" s="326">
        <v>5</v>
      </c>
      <c r="G326" s="328"/>
    </row>
    <row r="327" spans="1:7" x14ac:dyDescent="0.25">
      <c r="A327" s="324" t="s">
        <v>2218</v>
      </c>
      <c r="B327" s="324" t="s">
        <v>133</v>
      </c>
      <c r="C327" s="324" t="s">
        <v>79</v>
      </c>
      <c r="D327" s="326">
        <v>3.8496748098125524</v>
      </c>
      <c r="E327" s="326">
        <v>0</v>
      </c>
      <c r="F327" s="326">
        <v>10</v>
      </c>
      <c r="G327" s="328"/>
    </row>
    <row r="328" spans="1:7" x14ac:dyDescent="0.25">
      <c r="A328" s="324" t="s">
        <v>2219</v>
      </c>
      <c r="B328" s="324" t="s">
        <v>133</v>
      </c>
      <c r="C328" s="324" t="s">
        <v>79</v>
      </c>
      <c r="D328" s="326">
        <v>1.83317848086312</v>
      </c>
      <c r="E328" s="326">
        <v>0</v>
      </c>
      <c r="F328" s="326">
        <v>10</v>
      </c>
      <c r="G328" s="328"/>
    </row>
    <row r="329" spans="1:7" x14ac:dyDescent="0.25">
      <c r="A329" s="324" t="s">
        <v>2220</v>
      </c>
      <c r="B329" s="324" t="s">
        <v>133</v>
      </c>
      <c r="C329" s="324" t="s">
        <v>79</v>
      </c>
      <c r="D329" s="326">
        <v>1.6027591396919825</v>
      </c>
      <c r="E329" s="326">
        <v>0</v>
      </c>
      <c r="F329" s="326">
        <v>10</v>
      </c>
      <c r="G329" s="328"/>
    </row>
    <row r="330" spans="1:7" x14ac:dyDescent="0.25">
      <c r="A330" s="324" t="s">
        <v>2221</v>
      </c>
      <c r="B330" s="324" t="s">
        <v>133</v>
      </c>
      <c r="C330" s="324" t="s">
        <v>79</v>
      </c>
      <c r="D330" s="326">
        <v>1.3441842207950616</v>
      </c>
      <c r="E330" s="326">
        <v>0</v>
      </c>
      <c r="F330" s="326">
        <v>10</v>
      </c>
      <c r="G330" s="328"/>
    </row>
    <row r="331" spans="1:7" x14ac:dyDescent="0.25">
      <c r="A331" s="324" t="s">
        <v>2222</v>
      </c>
      <c r="B331" s="324" t="s">
        <v>133</v>
      </c>
      <c r="C331" s="324" t="s">
        <v>79</v>
      </c>
      <c r="D331" s="326">
        <v>3.0552974681052003</v>
      </c>
      <c r="E331" s="326">
        <v>0</v>
      </c>
      <c r="F331" s="326">
        <v>10</v>
      </c>
      <c r="G331" s="328"/>
    </row>
    <row r="332" spans="1:7" x14ac:dyDescent="0.25">
      <c r="A332" s="324" t="s">
        <v>2223</v>
      </c>
      <c r="B332" s="324" t="s">
        <v>106</v>
      </c>
      <c r="C332" s="324" t="s">
        <v>79</v>
      </c>
      <c r="D332" s="326">
        <v>2.1161399596875783</v>
      </c>
      <c r="E332" s="326">
        <v>0</v>
      </c>
      <c r="F332" s="326">
        <v>5</v>
      </c>
      <c r="G332" s="328"/>
    </row>
    <row r="333" spans="1:7" x14ac:dyDescent="0.25">
      <c r="A333" s="324" t="s">
        <v>2224</v>
      </c>
      <c r="B333" s="324" t="s">
        <v>106</v>
      </c>
      <c r="C333" s="324" t="s">
        <v>79</v>
      </c>
      <c r="D333" s="326">
        <v>1.0784610501191512</v>
      </c>
      <c r="E333" s="326">
        <v>0</v>
      </c>
      <c r="F333" s="326">
        <v>5</v>
      </c>
      <c r="G333" s="328"/>
    </row>
    <row r="334" spans="1:7" x14ac:dyDescent="0.25">
      <c r="A334" s="324" t="s">
        <v>2225</v>
      </c>
      <c r="B334" s="324" t="s">
        <v>133</v>
      </c>
      <c r="C334" s="324" t="s">
        <v>79</v>
      </c>
      <c r="D334" s="326">
        <v>1.2309000544700963</v>
      </c>
      <c r="E334" s="326">
        <v>0</v>
      </c>
      <c r="F334" s="326">
        <v>10</v>
      </c>
      <c r="G334" s="328"/>
    </row>
    <row r="335" spans="1:7" x14ac:dyDescent="0.25">
      <c r="A335" s="324" t="s">
        <v>2226</v>
      </c>
      <c r="B335" s="324" t="s">
        <v>133</v>
      </c>
      <c r="C335" s="324" t="s">
        <v>79</v>
      </c>
      <c r="D335" s="326">
        <v>1.6412000726267948</v>
      </c>
      <c r="E335" s="326">
        <v>0</v>
      </c>
      <c r="F335" s="326">
        <v>10</v>
      </c>
      <c r="G335" s="328"/>
    </row>
    <row r="336" spans="1:7" x14ac:dyDescent="0.25">
      <c r="A336" s="324" t="s">
        <v>2227</v>
      </c>
      <c r="B336" s="324" t="s">
        <v>106</v>
      </c>
      <c r="C336" s="324" t="s">
        <v>79</v>
      </c>
      <c r="D336" s="326">
        <v>0.30552974681052003</v>
      </c>
      <c r="E336" s="326">
        <v>0</v>
      </c>
      <c r="F336" s="326">
        <v>10</v>
      </c>
      <c r="G336" s="328"/>
    </row>
    <row r="337" spans="1:7" x14ac:dyDescent="0.25">
      <c r="A337" s="324" t="s">
        <v>2228</v>
      </c>
      <c r="B337" s="324" t="s">
        <v>133</v>
      </c>
      <c r="C337" s="324" t="s">
        <v>79</v>
      </c>
      <c r="D337" s="326">
        <v>1.9248374049062762</v>
      </c>
      <c r="E337" s="326">
        <v>0</v>
      </c>
      <c r="F337" s="326">
        <v>10</v>
      </c>
      <c r="G337" s="328"/>
    </row>
    <row r="338" spans="1:7" x14ac:dyDescent="0.25">
      <c r="A338" s="324" t="s">
        <v>2229</v>
      </c>
      <c r="B338" s="324" t="s">
        <v>133</v>
      </c>
      <c r="C338" s="324" t="s">
        <v>206</v>
      </c>
      <c r="D338" s="326">
        <v>2.0311693742002031E-2</v>
      </c>
      <c r="E338" s="326">
        <v>0</v>
      </c>
      <c r="F338" s="326">
        <v>5</v>
      </c>
      <c r="G338" s="328"/>
    </row>
    <row r="339" spans="1:7" x14ac:dyDescent="0.25">
      <c r="A339" s="324" t="s">
        <v>2230</v>
      </c>
      <c r="B339" s="324" t="s">
        <v>133</v>
      </c>
      <c r="C339" s="324" t="s">
        <v>206</v>
      </c>
      <c r="D339" s="326">
        <v>0.13277463224952651</v>
      </c>
      <c r="E339" s="326">
        <v>0</v>
      </c>
      <c r="F339" s="326">
        <v>5</v>
      </c>
      <c r="G339" s="328"/>
    </row>
    <row r="340" spans="1:7" x14ac:dyDescent="0.25">
      <c r="A340" s="324" t="s">
        <v>2231</v>
      </c>
      <c r="B340" s="324" t="s">
        <v>133</v>
      </c>
      <c r="C340" s="324" t="s">
        <v>206</v>
      </c>
      <c r="D340" s="326">
        <v>0.39343816550595639</v>
      </c>
      <c r="E340" s="326">
        <v>0</v>
      </c>
      <c r="F340" s="326">
        <v>5</v>
      </c>
      <c r="G340" s="328"/>
    </row>
    <row r="341" spans="1:7" x14ac:dyDescent="0.25">
      <c r="A341" s="324" t="s">
        <v>3032</v>
      </c>
      <c r="B341" s="324" t="s">
        <v>217</v>
      </c>
      <c r="C341" s="324" t="s">
        <v>94</v>
      </c>
      <c r="D341" s="326">
        <v>3.6210181214077319E-2</v>
      </c>
      <c r="E341" s="326">
        <v>22391</v>
      </c>
      <c r="F341" s="326">
        <v>10</v>
      </c>
      <c r="G341" s="328"/>
    </row>
    <row r="342" spans="1:7" x14ac:dyDescent="0.25">
      <c r="A342" s="324" t="s">
        <v>3038</v>
      </c>
      <c r="B342" s="324" t="s">
        <v>217</v>
      </c>
      <c r="C342" s="324" t="s">
        <v>79</v>
      </c>
      <c r="D342" s="326">
        <v>0</v>
      </c>
      <c r="E342" s="326">
        <v>0</v>
      </c>
      <c r="F342" s="326">
        <v>10</v>
      </c>
      <c r="G342" s="328"/>
    </row>
    <row r="343" spans="1:7" x14ac:dyDescent="0.25">
      <c r="A343" s="324" t="s">
        <v>3042</v>
      </c>
      <c r="B343" s="324" t="s">
        <v>217</v>
      </c>
      <c r="C343" s="324" t="s">
        <v>79</v>
      </c>
      <c r="D343" s="326">
        <v>0.90525619908223354</v>
      </c>
      <c r="E343" s="326">
        <v>45000</v>
      </c>
      <c r="F343" s="326">
        <v>40</v>
      </c>
      <c r="G343" s="328"/>
    </row>
    <row r="344" spans="1:7" x14ac:dyDescent="0.25">
      <c r="A344" s="324" t="s">
        <v>2232</v>
      </c>
      <c r="B344" s="324" t="s">
        <v>217</v>
      </c>
      <c r="C344" s="324" t="s">
        <v>94</v>
      </c>
      <c r="D344" s="326">
        <v>0.30122534038360133</v>
      </c>
      <c r="E344" s="326">
        <v>191400</v>
      </c>
      <c r="F344" s="326">
        <v>40</v>
      </c>
      <c r="G344" s="328"/>
    </row>
    <row r="345" spans="1:7" x14ac:dyDescent="0.25">
      <c r="A345" s="324" t="s">
        <v>2233</v>
      </c>
      <c r="B345" s="324" t="s">
        <v>217</v>
      </c>
      <c r="C345" s="324" t="s">
        <v>79</v>
      </c>
      <c r="D345" s="326">
        <v>11.298428085733372</v>
      </c>
      <c r="E345" s="326">
        <v>18600</v>
      </c>
      <c r="F345" s="326">
        <v>40</v>
      </c>
      <c r="G345" s="328"/>
    </row>
    <row r="346" spans="1:7" x14ac:dyDescent="0.25">
      <c r="A346" s="324" t="s">
        <v>2234</v>
      </c>
      <c r="B346" s="324" t="s">
        <v>148</v>
      </c>
      <c r="C346" s="324" t="s">
        <v>94</v>
      </c>
      <c r="D346" s="326">
        <v>0.54118458382885248</v>
      </c>
      <c r="E346" s="326">
        <v>8400</v>
      </c>
      <c r="F346" s="326">
        <v>5</v>
      </c>
      <c r="G346" s="328"/>
    </row>
    <row r="347" spans="1:7" x14ac:dyDescent="0.25">
      <c r="A347" s="324" t="s">
        <v>2235</v>
      </c>
      <c r="B347" s="324" t="s">
        <v>133</v>
      </c>
      <c r="C347" s="324" t="s">
        <v>79</v>
      </c>
      <c r="D347" s="326">
        <v>1.6591163513107408</v>
      </c>
      <c r="E347" s="326">
        <v>57000</v>
      </c>
      <c r="F347" s="326">
        <v>10</v>
      </c>
      <c r="G347" s="328"/>
    </row>
    <row r="348" spans="1:7" x14ac:dyDescent="0.25">
      <c r="A348" s="324" t="s">
        <v>2236</v>
      </c>
      <c r="B348" s="324" t="s">
        <v>217</v>
      </c>
      <c r="C348" s="324" t="s">
        <v>94</v>
      </c>
      <c r="D348" s="326">
        <v>0.22521300839617703</v>
      </c>
      <c r="E348" s="326">
        <v>48000</v>
      </c>
      <c r="F348" s="326">
        <v>40</v>
      </c>
      <c r="G348" s="328"/>
    </row>
    <row r="349" spans="1:7" x14ac:dyDescent="0.25">
      <c r="A349" s="324" t="s">
        <v>2237</v>
      </c>
      <c r="B349" s="324" t="s">
        <v>454</v>
      </c>
      <c r="C349" s="324" t="s">
        <v>79</v>
      </c>
      <c r="D349" s="326">
        <v>0.2414022888806322</v>
      </c>
      <c r="E349" s="326">
        <v>570000</v>
      </c>
      <c r="F349" s="326">
        <v>40</v>
      </c>
      <c r="G349" s="328"/>
    </row>
    <row r="350" spans="1:7" x14ac:dyDescent="0.25">
      <c r="A350" s="324" t="s">
        <v>2238</v>
      </c>
      <c r="B350" s="324" t="s">
        <v>217</v>
      </c>
      <c r="C350" s="324" t="s">
        <v>79</v>
      </c>
      <c r="D350" s="326">
        <v>7.3459777395373918E-2</v>
      </c>
      <c r="E350" s="326">
        <v>117600</v>
      </c>
      <c r="F350" s="326">
        <v>40</v>
      </c>
      <c r="G350" s="328"/>
    </row>
    <row r="351" spans="1:7" x14ac:dyDescent="0.25">
      <c r="A351" s="324" t="s">
        <v>2239</v>
      </c>
      <c r="B351" s="324" t="s">
        <v>217</v>
      </c>
      <c r="C351" s="324" t="s">
        <v>79</v>
      </c>
      <c r="D351" s="326">
        <v>0.71961726778265922</v>
      </c>
      <c r="E351" s="326">
        <v>197000</v>
      </c>
      <c r="F351" s="326">
        <v>40</v>
      </c>
      <c r="G351" s="328"/>
    </row>
    <row r="352" spans="1:7" x14ac:dyDescent="0.25">
      <c r="A352" s="324" t="s">
        <v>2240</v>
      </c>
      <c r="B352" s="324" t="s">
        <v>217</v>
      </c>
      <c r="C352" s="324" t="s">
        <v>94</v>
      </c>
      <c r="D352" s="326">
        <v>1.6509658772577668E-2</v>
      </c>
      <c r="E352" s="326">
        <v>3000000</v>
      </c>
      <c r="F352" s="326">
        <v>40</v>
      </c>
      <c r="G352" s="328"/>
    </row>
    <row r="353" spans="1:7" x14ac:dyDescent="0.25">
      <c r="A353" s="324" t="s">
        <v>2241</v>
      </c>
      <c r="B353" s="324" t="s">
        <v>133</v>
      </c>
      <c r="C353" s="324" t="s">
        <v>206</v>
      </c>
      <c r="D353" s="326">
        <v>5.7278976352445742E-2</v>
      </c>
      <c r="E353" s="326">
        <v>10000</v>
      </c>
      <c r="F353" s="326">
        <v>5</v>
      </c>
      <c r="G353" s="328"/>
    </row>
    <row r="354" spans="1:7" x14ac:dyDescent="0.25">
      <c r="A354" s="324" t="s">
        <v>2242</v>
      </c>
      <c r="B354" s="324" t="s">
        <v>217</v>
      </c>
      <c r="C354" s="324" t="s">
        <v>94</v>
      </c>
      <c r="D354" s="326">
        <v>0</v>
      </c>
      <c r="E354" s="326">
        <v>1761439</v>
      </c>
      <c r="F354" s="326">
        <v>40</v>
      </c>
      <c r="G354" s="328"/>
    </row>
    <row r="355" spans="1:7" x14ac:dyDescent="0.25">
      <c r="A355" s="324" t="s">
        <v>2243</v>
      </c>
      <c r="B355" s="324" t="s">
        <v>217</v>
      </c>
      <c r="C355" s="324" t="s">
        <v>94</v>
      </c>
      <c r="D355" s="326">
        <v>0</v>
      </c>
      <c r="E355" s="326">
        <v>1197249</v>
      </c>
      <c r="F355" s="326">
        <v>40</v>
      </c>
      <c r="G355" s="328"/>
    </row>
    <row r="356" spans="1:7" x14ac:dyDescent="0.25">
      <c r="A356" s="324" t="s">
        <v>2244</v>
      </c>
      <c r="B356" s="324" t="s">
        <v>217</v>
      </c>
      <c r="C356" s="324" t="s">
        <v>94</v>
      </c>
      <c r="D356" s="326">
        <v>6.5300340302485466E-2</v>
      </c>
      <c r="E356" s="326">
        <v>490000</v>
      </c>
      <c r="F356" s="326">
        <v>40</v>
      </c>
      <c r="G356" s="328"/>
    </row>
    <row r="357" spans="1:7" x14ac:dyDescent="0.25">
      <c r="A357" s="324" t="s">
        <v>2245</v>
      </c>
      <c r="B357" s="324" t="s">
        <v>454</v>
      </c>
      <c r="C357" s="324" t="s">
        <v>79</v>
      </c>
      <c r="D357" s="326">
        <v>0</v>
      </c>
      <c r="E357" s="326">
        <v>333750</v>
      </c>
      <c r="F357" s="326">
        <v>40</v>
      </c>
      <c r="G357" s="328"/>
    </row>
    <row r="358" spans="1:7" x14ac:dyDescent="0.25">
      <c r="A358" s="324" t="s">
        <v>2246</v>
      </c>
      <c r="B358" s="324" t="s">
        <v>217</v>
      </c>
      <c r="C358" s="324" t="s">
        <v>94</v>
      </c>
      <c r="D358" s="326">
        <v>0</v>
      </c>
      <c r="E358" s="326">
        <v>47000</v>
      </c>
      <c r="F358" s="326">
        <v>40</v>
      </c>
      <c r="G358" s="328"/>
    </row>
    <row r="359" spans="1:7" x14ac:dyDescent="0.25">
      <c r="A359" s="324" t="s">
        <v>2247</v>
      </c>
      <c r="B359" s="324" t="s">
        <v>133</v>
      </c>
      <c r="C359" s="324" t="s">
        <v>79</v>
      </c>
      <c r="D359" s="326">
        <v>0</v>
      </c>
      <c r="E359" s="326">
        <v>90000</v>
      </c>
      <c r="F359" s="326">
        <v>10</v>
      </c>
      <c r="G359" s="328"/>
    </row>
    <row r="360" spans="1:7" x14ac:dyDescent="0.25">
      <c r="A360" s="324" t="s">
        <v>2248</v>
      </c>
      <c r="B360" s="324" t="s">
        <v>133</v>
      </c>
      <c r="C360" s="324" t="s">
        <v>79</v>
      </c>
      <c r="D360" s="326">
        <v>8.7183406478200496</v>
      </c>
      <c r="E360" s="326">
        <v>50000</v>
      </c>
      <c r="F360" s="326">
        <v>10</v>
      </c>
      <c r="G360" s="328"/>
    </row>
    <row r="361" spans="1:7" x14ac:dyDescent="0.25">
      <c r="A361" s="324" t="s">
        <v>2940</v>
      </c>
      <c r="B361" s="324" t="s">
        <v>133</v>
      </c>
      <c r="C361" s="324" t="s">
        <v>79</v>
      </c>
      <c r="D361" s="326">
        <v>2.4616022176665089</v>
      </c>
      <c r="E361" s="326">
        <v>200000</v>
      </c>
      <c r="F361" s="326">
        <v>10</v>
      </c>
      <c r="G361" s="328"/>
    </row>
    <row r="362" spans="1:7" x14ac:dyDescent="0.25">
      <c r="A362" s="324" t="s">
        <v>2249</v>
      </c>
      <c r="B362" s="324" t="s">
        <v>106</v>
      </c>
      <c r="C362" s="324" t="s">
        <v>94</v>
      </c>
      <c r="D362" s="326">
        <v>0</v>
      </c>
      <c r="E362" s="326">
        <v>54276</v>
      </c>
      <c r="F362" s="326">
        <v>10</v>
      </c>
      <c r="G362" s="328"/>
    </row>
    <row r="363" spans="1:7" x14ac:dyDescent="0.25">
      <c r="A363" s="324" t="s">
        <v>2250</v>
      </c>
      <c r="B363" s="324" t="s">
        <v>454</v>
      </c>
      <c r="C363" s="324" t="s">
        <v>94</v>
      </c>
      <c r="D363" s="326">
        <v>0</v>
      </c>
      <c r="E363" s="326">
        <v>10000000</v>
      </c>
      <c r="F363" s="326">
        <v>40</v>
      </c>
      <c r="G363" s="328"/>
    </row>
    <row r="364" spans="1:7" x14ac:dyDescent="0.25">
      <c r="A364" s="324" t="s">
        <v>2251</v>
      </c>
      <c r="B364" s="324" t="s">
        <v>106</v>
      </c>
      <c r="C364" s="324" t="s">
        <v>197</v>
      </c>
      <c r="D364" s="326">
        <v>0.47451232750532657</v>
      </c>
      <c r="E364" s="326">
        <v>483000</v>
      </c>
      <c r="F364" s="326">
        <v>10</v>
      </c>
      <c r="G364" s="328"/>
    </row>
    <row r="365" spans="1:7" x14ac:dyDescent="0.25">
      <c r="A365" s="324" t="s">
        <v>2252</v>
      </c>
      <c r="B365" s="324" t="s">
        <v>148</v>
      </c>
      <c r="C365" s="324" t="s">
        <v>79</v>
      </c>
      <c r="D365" s="326">
        <v>6.0400133952418402</v>
      </c>
      <c r="E365" s="326">
        <v>720000</v>
      </c>
      <c r="F365" s="326">
        <v>5</v>
      </c>
      <c r="G365" s="328"/>
    </row>
    <row r="366" spans="1:7" x14ac:dyDescent="0.25">
      <c r="A366" s="324" t="s">
        <v>2253</v>
      </c>
      <c r="B366" s="324" t="s">
        <v>82</v>
      </c>
      <c r="C366" s="324" t="s">
        <v>206</v>
      </c>
      <c r="D366" s="326">
        <v>2.441927300197072E-2</v>
      </c>
      <c r="E366" s="326">
        <v>400000</v>
      </c>
      <c r="F366" s="326">
        <v>5</v>
      </c>
      <c r="G366" s="328"/>
    </row>
    <row r="367" spans="1:7" x14ac:dyDescent="0.25">
      <c r="A367" s="324" t="s">
        <v>2254</v>
      </c>
      <c r="B367" s="324" t="s">
        <v>82</v>
      </c>
      <c r="C367" s="324" t="s">
        <v>79</v>
      </c>
      <c r="D367" s="326">
        <v>14.065360274482686</v>
      </c>
      <c r="E367" s="326">
        <v>0</v>
      </c>
      <c r="F367" s="326">
        <v>5</v>
      </c>
      <c r="G367" s="328"/>
    </row>
    <row r="368" spans="1:7" x14ac:dyDescent="0.25">
      <c r="A368" s="324" t="s">
        <v>2255</v>
      </c>
      <c r="B368" s="324" t="s">
        <v>82</v>
      </c>
      <c r="C368" s="324" t="s">
        <v>206</v>
      </c>
      <c r="D368" s="326">
        <v>0.22643695935472441</v>
      </c>
      <c r="E368" s="326">
        <v>899635.77</v>
      </c>
      <c r="F368" s="326">
        <v>5</v>
      </c>
      <c r="G368" s="328"/>
    </row>
    <row r="369" spans="1:7" x14ac:dyDescent="0.25">
      <c r="A369" s="324" t="s">
        <v>2256</v>
      </c>
      <c r="B369" s="324" t="s">
        <v>217</v>
      </c>
      <c r="C369" s="324" t="s">
        <v>79</v>
      </c>
      <c r="D369" s="326">
        <v>6.9419684417469929E-2</v>
      </c>
      <c r="E369" s="326">
        <v>37587043</v>
      </c>
      <c r="F369" s="326">
        <v>40</v>
      </c>
      <c r="G369" s="328"/>
    </row>
    <row r="370" spans="1:7" x14ac:dyDescent="0.25">
      <c r="A370" s="324" t="s">
        <v>2257</v>
      </c>
      <c r="B370" s="324" t="s">
        <v>217</v>
      </c>
      <c r="C370" s="324" t="s">
        <v>79</v>
      </c>
      <c r="D370" s="326">
        <v>6.9110783763568689E-2</v>
      </c>
      <c r="E370" s="326">
        <v>1907124</v>
      </c>
      <c r="F370" s="326">
        <v>40</v>
      </c>
      <c r="G370" s="328"/>
    </row>
    <row r="371" spans="1:7" x14ac:dyDescent="0.25">
      <c r="A371" s="324" t="s">
        <v>2258</v>
      </c>
      <c r="B371" s="324" t="s">
        <v>217</v>
      </c>
      <c r="C371" s="324" t="s">
        <v>79</v>
      </c>
      <c r="D371" s="326">
        <v>0.16516302899852811</v>
      </c>
      <c r="E371" s="326">
        <v>1607139</v>
      </c>
      <c r="F371" s="326">
        <v>40</v>
      </c>
      <c r="G371" s="328"/>
    </row>
    <row r="372" spans="1:7" x14ac:dyDescent="0.25">
      <c r="A372" s="324" t="s">
        <v>2259</v>
      </c>
      <c r="B372" s="324" t="s">
        <v>217</v>
      </c>
      <c r="C372" s="324" t="s">
        <v>79</v>
      </c>
      <c r="D372" s="326">
        <v>0.24860341057715127</v>
      </c>
      <c r="E372" s="326">
        <v>9311330</v>
      </c>
      <c r="F372" s="326">
        <v>40</v>
      </c>
      <c r="G372" s="328"/>
    </row>
    <row r="373" spans="1:7" x14ac:dyDescent="0.25">
      <c r="A373" s="324" t="s">
        <v>3046</v>
      </c>
      <c r="B373" s="324" t="s">
        <v>217</v>
      </c>
      <c r="C373" s="324" t="s">
        <v>94</v>
      </c>
      <c r="D373" s="326">
        <v>6.299810200570756E-2</v>
      </c>
      <c r="E373" s="326">
        <v>3000000</v>
      </c>
      <c r="F373" s="326">
        <v>40</v>
      </c>
      <c r="G373" s="328"/>
    </row>
    <row r="374" spans="1:7" x14ac:dyDescent="0.25">
      <c r="A374" s="324" t="s">
        <v>2120</v>
      </c>
      <c r="B374" s="324" t="s">
        <v>97</v>
      </c>
      <c r="C374" s="324" t="s">
        <v>94</v>
      </c>
      <c r="D374" s="326">
        <v>0</v>
      </c>
      <c r="E374" s="326">
        <v>440243</v>
      </c>
      <c r="F374" s="326">
        <v>40</v>
      </c>
      <c r="G374" s="328"/>
    </row>
    <row r="375" spans="1:7" x14ac:dyDescent="0.25">
      <c r="A375" s="324" t="s">
        <v>2122</v>
      </c>
      <c r="B375" s="324" t="s">
        <v>97</v>
      </c>
      <c r="C375" s="324" t="s">
        <v>94</v>
      </c>
      <c r="D375" s="326">
        <v>0</v>
      </c>
      <c r="E375" s="326">
        <v>158807</v>
      </c>
      <c r="F375" s="326">
        <v>40</v>
      </c>
      <c r="G375" s="328"/>
    </row>
    <row r="376" spans="1:7" x14ac:dyDescent="0.25">
      <c r="A376" s="324" t="s">
        <v>2067</v>
      </c>
      <c r="B376" s="324" t="s">
        <v>217</v>
      </c>
      <c r="C376" s="324" t="s">
        <v>94</v>
      </c>
      <c r="D376" s="326">
        <v>3.6034081343388311</v>
      </c>
      <c r="E376" s="326">
        <v>60000</v>
      </c>
      <c r="F376" s="326">
        <v>40</v>
      </c>
      <c r="G376" s="328"/>
    </row>
    <row r="377" spans="1:7" x14ac:dyDescent="0.25">
      <c r="A377" s="324" t="s">
        <v>2075</v>
      </c>
      <c r="B377" s="324" t="s">
        <v>217</v>
      </c>
      <c r="C377" s="324" t="s">
        <v>94</v>
      </c>
      <c r="D377" s="326">
        <v>5.0447713880743654</v>
      </c>
      <c r="E377" s="326">
        <v>50000</v>
      </c>
      <c r="F377" s="326">
        <v>40</v>
      </c>
      <c r="G377" s="328"/>
    </row>
    <row r="378" spans="1:7" x14ac:dyDescent="0.25">
      <c r="A378" s="324" t="s">
        <v>2094</v>
      </c>
      <c r="B378" s="324" t="s">
        <v>148</v>
      </c>
      <c r="C378" s="324" t="s">
        <v>79</v>
      </c>
      <c r="D378" s="326">
        <v>8.7211689292752567E-2</v>
      </c>
      <c r="E378" s="326">
        <v>375430</v>
      </c>
      <c r="F378" s="326">
        <v>5</v>
      </c>
      <c r="G378" s="328"/>
    </row>
    <row r="379" spans="1:7" x14ac:dyDescent="0.25">
      <c r="A379" s="324" t="s">
        <v>2087</v>
      </c>
      <c r="B379" s="324" t="s">
        <v>217</v>
      </c>
      <c r="C379" s="324" t="s">
        <v>94</v>
      </c>
      <c r="D379" s="326">
        <v>0.58119486037723112</v>
      </c>
      <c r="E379" s="326">
        <v>155000</v>
      </c>
      <c r="F379" s="326">
        <v>40</v>
      </c>
      <c r="G379" s="328"/>
    </row>
    <row r="380" spans="1:7" x14ac:dyDescent="0.25">
      <c r="A380" s="324" t="s">
        <v>2036</v>
      </c>
      <c r="B380" s="324" t="s">
        <v>454</v>
      </c>
      <c r="C380" s="324" t="s">
        <v>79</v>
      </c>
      <c r="D380" s="326">
        <v>0.71080927581478293</v>
      </c>
      <c r="E380" s="326">
        <v>365000</v>
      </c>
      <c r="F380" s="326">
        <v>40</v>
      </c>
      <c r="G380" s="328"/>
    </row>
    <row r="381" spans="1:7" x14ac:dyDescent="0.25">
      <c r="A381" s="324" t="s">
        <v>2028</v>
      </c>
      <c r="B381" s="324" t="s">
        <v>217</v>
      </c>
      <c r="C381" s="324" t="s">
        <v>94</v>
      </c>
      <c r="D381" s="326">
        <v>2.2435505407847725</v>
      </c>
      <c r="E381" s="326">
        <v>420000</v>
      </c>
      <c r="F381" s="326">
        <v>40</v>
      </c>
      <c r="G381" s="328"/>
    </row>
    <row r="382" spans="1:7" x14ac:dyDescent="0.25">
      <c r="A382" s="324" t="s">
        <v>2113</v>
      </c>
      <c r="B382" s="324" t="s">
        <v>454</v>
      </c>
      <c r="C382" s="324" t="s">
        <v>94</v>
      </c>
      <c r="D382" s="326">
        <v>1.7450337178666866</v>
      </c>
      <c r="E382" s="326">
        <v>1400000</v>
      </c>
      <c r="F382" s="326">
        <v>40</v>
      </c>
      <c r="G382" s="328"/>
    </row>
    <row r="383" spans="1:7" x14ac:dyDescent="0.25">
      <c r="A383" s="324" t="s">
        <v>2049</v>
      </c>
      <c r="B383" s="324" t="s">
        <v>97</v>
      </c>
      <c r="C383" s="324" t="s">
        <v>94</v>
      </c>
      <c r="D383" s="326">
        <v>11.549078492937333</v>
      </c>
      <c r="E383" s="326">
        <v>150000</v>
      </c>
      <c r="F383" s="326">
        <v>40</v>
      </c>
      <c r="G383" s="328"/>
    </row>
    <row r="384" spans="1:7" x14ac:dyDescent="0.25">
      <c r="A384" s="324" t="s">
        <v>2081</v>
      </c>
      <c r="B384" s="324" t="s">
        <v>217</v>
      </c>
      <c r="C384" s="324" t="s">
        <v>94</v>
      </c>
      <c r="D384" s="326">
        <v>13.968142696089469</v>
      </c>
      <c r="E384" s="326">
        <v>32000</v>
      </c>
      <c r="F384" s="326">
        <v>40</v>
      </c>
      <c r="G384" s="328"/>
    </row>
    <row r="385" spans="1:7" x14ac:dyDescent="0.25">
      <c r="A385" s="324" t="s">
        <v>2107</v>
      </c>
      <c r="B385" s="324" t="s">
        <v>454</v>
      </c>
      <c r="C385" s="324" t="s">
        <v>94</v>
      </c>
      <c r="D385" s="326">
        <v>4.6091832484211066E-2</v>
      </c>
      <c r="E385" s="326">
        <v>2670055</v>
      </c>
      <c r="F385" s="326">
        <v>40</v>
      </c>
      <c r="G385" s="328"/>
    </row>
    <row r="386" spans="1:7" x14ac:dyDescent="0.25">
      <c r="A386" s="324" t="s">
        <v>2100</v>
      </c>
      <c r="B386" s="324" t="s">
        <v>97</v>
      </c>
      <c r="C386" s="324" t="s">
        <v>94</v>
      </c>
      <c r="D386" s="326">
        <v>1.9252593883910718</v>
      </c>
      <c r="E386" s="326">
        <v>65000</v>
      </c>
      <c r="F386" s="326">
        <v>40</v>
      </c>
      <c r="G386" s="328"/>
    </row>
    <row r="387" spans="1:7" x14ac:dyDescent="0.25">
      <c r="A387" s="324" t="s">
        <v>2043</v>
      </c>
      <c r="B387" s="324" t="s">
        <v>97</v>
      </c>
      <c r="C387" s="324" t="s">
        <v>94</v>
      </c>
      <c r="D387" s="326">
        <v>1.7653111827401053</v>
      </c>
      <c r="E387" s="326">
        <v>350000</v>
      </c>
      <c r="F387" s="326">
        <v>40</v>
      </c>
      <c r="G387" s="328"/>
    </row>
    <row r="388" spans="1:7" x14ac:dyDescent="0.25">
      <c r="A388" s="324" t="s">
        <v>2128</v>
      </c>
      <c r="B388" s="324" t="s">
        <v>217</v>
      </c>
      <c r="C388" s="324" t="s">
        <v>94</v>
      </c>
      <c r="D388" s="326">
        <v>0</v>
      </c>
      <c r="E388" s="326">
        <v>19881</v>
      </c>
      <c r="F388" s="326">
        <v>40</v>
      </c>
      <c r="G388" s="328"/>
    </row>
    <row r="389" spans="1:7" x14ac:dyDescent="0.25">
      <c r="A389" s="324" t="s">
        <v>3518</v>
      </c>
      <c r="B389" s="324" t="s">
        <v>217</v>
      </c>
      <c r="C389" s="324" t="s">
        <v>79</v>
      </c>
      <c r="D389" s="326">
        <v>0</v>
      </c>
      <c r="E389" s="326">
        <v>404805</v>
      </c>
      <c r="F389" s="326">
        <v>40</v>
      </c>
      <c r="G389" s="328"/>
    </row>
    <row r="390" spans="1:7" x14ac:dyDescent="0.25">
      <c r="A390" s="324" t="s">
        <v>2056</v>
      </c>
      <c r="B390" s="324" t="s">
        <v>217</v>
      </c>
      <c r="C390" s="324" t="s">
        <v>94</v>
      </c>
      <c r="D390" s="326">
        <v>0.71383642297299399</v>
      </c>
      <c r="E390" s="326">
        <v>980000</v>
      </c>
      <c r="F390" s="326">
        <v>40</v>
      </c>
      <c r="G390" s="328"/>
    </row>
    <row r="391" spans="1:7" x14ac:dyDescent="0.25">
      <c r="A391" s="324" t="s">
        <v>2059</v>
      </c>
      <c r="B391" s="324" t="s">
        <v>82</v>
      </c>
      <c r="C391" s="324" t="s">
        <v>94</v>
      </c>
      <c r="D391" s="326">
        <v>0.88852840281030709</v>
      </c>
      <c r="E391" s="326">
        <v>73000</v>
      </c>
      <c r="F391" s="326">
        <v>10</v>
      </c>
      <c r="G391" s="328"/>
    </row>
    <row r="392" spans="1:7" x14ac:dyDescent="0.25">
      <c r="A392" s="324" t="s">
        <v>1101</v>
      </c>
      <c r="B392" s="324" t="s">
        <v>82</v>
      </c>
      <c r="C392" s="324" t="s">
        <v>79</v>
      </c>
      <c r="D392" s="326">
        <v>0.15601315240880612</v>
      </c>
      <c r="E392" s="326">
        <v>235000</v>
      </c>
      <c r="F392" s="326">
        <v>5</v>
      </c>
      <c r="G392" s="328"/>
    </row>
    <row r="393" spans="1:7" x14ac:dyDescent="0.25">
      <c r="A393" s="324" t="s">
        <v>1108</v>
      </c>
      <c r="B393" s="324" t="s">
        <v>454</v>
      </c>
      <c r="C393" s="324" t="s">
        <v>206</v>
      </c>
      <c r="D393" s="326">
        <v>4.1163139159264998E-2</v>
      </c>
      <c r="E393" s="326">
        <v>110000</v>
      </c>
      <c r="F393" s="326">
        <v>40</v>
      </c>
      <c r="G393" s="328"/>
    </row>
    <row r="394" spans="1:7" x14ac:dyDescent="0.25">
      <c r="A394" s="324" t="s">
        <v>1114</v>
      </c>
      <c r="B394" s="324" t="s">
        <v>217</v>
      </c>
      <c r="C394" s="324" t="s">
        <v>79</v>
      </c>
      <c r="D394" s="326">
        <v>1.8770949073568104</v>
      </c>
      <c r="E394" s="326">
        <v>75000</v>
      </c>
      <c r="F394" s="326">
        <v>40</v>
      </c>
      <c r="G394" s="328"/>
    </row>
    <row r="395" spans="1:7" x14ac:dyDescent="0.25">
      <c r="A395" s="324" t="s">
        <v>1119</v>
      </c>
      <c r="B395" s="324" t="s">
        <v>106</v>
      </c>
      <c r="C395" s="324" t="s">
        <v>197</v>
      </c>
      <c r="D395" s="326">
        <v>0</v>
      </c>
      <c r="E395" s="326">
        <v>24000</v>
      </c>
      <c r="F395" s="326">
        <v>10</v>
      </c>
      <c r="G395" s="328"/>
    </row>
    <row r="396" spans="1:7" x14ac:dyDescent="0.25">
      <c r="A396" s="324" t="s">
        <v>1121</v>
      </c>
      <c r="B396" s="324" t="s">
        <v>148</v>
      </c>
      <c r="C396" s="324" t="s">
        <v>79</v>
      </c>
      <c r="D396" s="326">
        <v>2.9379087722948869</v>
      </c>
      <c r="E396" s="326">
        <v>120000</v>
      </c>
      <c r="F396" s="326">
        <v>10</v>
      </c>
      <c r="G396" s="328"/>
    </row>
    <row r="397" spans="1:7" x14ac:dyDescent="0.25">
      <c r="A397" s="324" t="s">
        <v>1127</v>
      </c>
      <c r="B397" s="324" t="s">
        <v>217</v>
      </c>
      <c r="C397" s="324" t="s">
        <v>79</v>
      </c>
      <c r="D397" s="326">
        <v>0.6581075035439834</v>
      </c>
      <c r="E397" s="326">
        <v>250000</v>
      </c>
      <c r="F397" s="326">
        <v>40</v>
      </c>
      <c r="G397" s="328"/>
    </row>
    <row r="398" spans="1:7" x14ac:dyDescent="0.25">
      <c r="A398" s="324" t="s">
        <v>1470</v>
      </c>
      <c r="B398" s="324" t="s">
        <v>148</v>
      </c>
      <c r="C398" s="324" t="s">
        <v>79</v>
      </c>
      <c r="D398" s="326">
        <v>0.46262245573288596</v>
      </c>
      <c r="E398" s="326">
        <v>240000</v>
      </c>
      <c r="F398" s="326">
        <v>10</v>
      </c>
      <c r="G398" s="328"/>
    </row>
    <row r="399" spans="1:7" x14ac:dyDescent="0.25">
      <c r="A399" s="324" t="s">
        <v>1438</v>
      </c>
      <c r="B399" s="324" t="s">
        <v>106</v>
      </c>
      <c r="C399" s="324" t="s">
        <v>197</v>
      </c>
      <c r="D399" s="326">
        <v>2.0789286347805267</v>
      </c>
      <c r="E399" s="326">
        <v>39000</v>
      </c>
      <c r="F399" s="326">
        <v>10</v>
      </c>
      <c r="G399" s="328"/>
    </row>
    <row r="400" spans="1:7" x14ac:dyDescent="0.25">
      <c r="A400" s="324" t="s">
        <v>1465</v>
      </c>
      <c r="B400" s="324" t="s">
        <v>106</v>
      </c>
      <c r="C400" s="324" t="s">
        <v>206</v>
      </c>
      <c r="D400" s="326">
        <v>0.10878457085683192</v>
      </c>
      <c r="E400" s="326">
        <v>423599.88</v>
      </c>
      <c r="F400" s="326">
        <v>5</v>
      </c>
      <c r="G400" s="328"/>
    </row>
    <row r="401" spans="1:7" x14ac:dyDescent="0.25">
      <c r="A401" s="324" t="s">
        <v>1487</v>
      </c>
      <c r="B401" s="324" t="s">
        <v>217</v>
      </c>
      <c r="C401" s="324" t="s">
        <v>79</v>
      </c>
      <c r="D401" s="326">
        <v>0.34921347770759303</v>
      </c>
      <c r="E401" s="326">
        <v>1335000</v>
      </c>
      <c r="F401" s="326">
        <v>40</v>
      </c>
      <c r="G401" s="328"/>
    </row>
    <row r="402" spans="1:7" x14ac:dyDescent="0.25">
      <c r="A402" s="324" t="s">
        <v>1461</v>
      </c>
      <c r="B402" s="324" t="s">
        <v>148</v>
      </c>
      <c r="C402" s="324" t="s">
        <v>79</v>
      </c>
      <c r="D402" s="326">
        <v>0.49297923035120411</v>
      </c>
      <c r="E402" s="326">
        <v>400000</v>
      </c>
      <c r="F402" s="326">
        <v>10</v>
      </c>
      <c r="G402" s="328"/>
    </row>
    <row r="403" spans="1:7" x14ac:dyDescent="0.25">
      <c r="A403" s="324" t="s">
        <v>1498</v>
      </c>
      <c r="B403" s="324" t="s">
        <v>454</v>
      </c>
      <c r="C403" s="324" t="s">
        <v>206</v>
      </c>
      <c r="D403" s="326">
        <v>0.11814892098464129</v>
      </c>
      <c r="E403" s="326">
        <v>1320000</v>
      </c>
      <c r="F403" s="326">
        <v>40</v>
      </c>
      <c r="G403" s="328"/>
    </row>
    <row r="404" spans="1:7" x14ac:dyDescent="0.25">
      <c r="A404" s="324" t="s">
        <v>1492</v>
      </c>
      <c r="B404" s="324" t="s">
        <v>454</v>
      </c>
      <c r="C404" s="324" t="s">
        <v>206</v>
      </c>
      <c r="D404" s="326">
        <v>2.613611976638194E-2</v>
      </c>
      <c r="E404" s="326">
        <v>4500000</v>
      </c>
      <c r="F404" s="326">
        <v>40</v>
      </c>
      <c r="G404" s="328"/>
    </row>
    <row r="405" spans="1:7" x14ac:dyDescent="0.25">
      <c r="A405" s="324" t="s">
        <v>1474</v>
      </c>
      <c r="B405" s="324" t="s">
        <v>148</v>
      </c>
      <c r="C405" s="324" t="s">
        <v>206</v>
      </c>
      <c r="D405" s="326">
        <v>0</v>
      </c>
      <c r="E405" s="326">
        <v>45000</v>
      </c>
      <c r="F405" s="326">
        <v>10</v>
      </c>
      <c r="G405" s="328"/>
    </row>
    <row r="406" spans="1:7" x14ac:dyDescent="0.25">
      <c r="A406" s="324" t="s">
        <v>1483</v>
      </c>
      <c r="B406" s="324" t="s">
        <v>217</v>
      </c>
      <c r="C406" s="324" t="s">
        <v>79</v>
      </c>
      <c r="D406" s="326">
        <v>0.99722225113097973</v>
      </c>
      <c r="E406" s="326">
        <v>450000</v>
      </c>
      <c r="F406" s="326">
        <v>40</v>
      </c>
      <c r="G406" s="328"/>
    </row>
    <row r="407" spans="1:7" x14ac:dyDescent="0.25">
      <c r="A407" s="324" t="s">
        <v>1451</v>
      </c>
      <c r="B407" s="324" t="s">
        <v>217</v>
      </c>
      <c r="C407" s="324" t="s">
        <v>94</v>
      </c>
      <c r="D407" s="326">
        <v>0.60056802238980533</v>
      </c>
      <c r="E407" s="326">
        <v>155000</v>
      </c>
      <c r="F407" s="326">
        <v>40</v>
      </c>
      <c r="G407" s="328"/>
    </row>
    <row r="408" spans="1:7" x14ac:dyDescent="0.25">
      <c r="A408" s="324" t="s">
        <v>1479</v>
      </c>
      <c r="B408" s="324" t="s">
        <v>106</v>
      </c>
      <c r="C408" s="324" t="s">
        <v>79</v>
      </c>
      <c r="D408" s="326">
        <v>1.6080512990027374</v>
      </c>
      <c r="E408" s="326">
        <v>120000</v>
      </c>
      <c r="F408" s="326">
        <v>10</v>
      </c>
      <c r="G408" s="328"/>
    </row>
    <row r="409" spans="1:7" x14ac:dyDescent="0.25">
      <c r="A409" s="324" t="s">
        <v>1456</v>
      </c>
      <c r="B409" s="324" t="s">
        <v>106</v>
      </c>
      <c r="C409" s="324" t="s">
        <v>79</v>
      </c>
      <c r="D409" s="326">
        <v>0.32985043691255478</v>
      </c>
      <c r="E409" s="326">
        <v>1304640</v>
      </c>
      <c r="F409" s="326">
        <v>50</v>
      </c>
      <c r="G409" s="328"/>
    </row>
    <row r="410" spans="1:7" x14ac:dyDescent="0.25">
      <c r="A410" s="324" t="s">
        <v>1444</v>
      </c>
      <c r="B410" s="324" t="s">
        <v>106</v>
      </c>
      <c r="C410" s="324" t="s">
        <v>94</v>
      </c>
      <c r="D410" s="326">
        <v>1.0102112231471911</v>
      </c>
      <c r="E410" s="326">
        <v>18000</v>
      </c>
      <c r="F410" s="326">
        <v>5</v>
      </c>
      <c r="G410" s="328"/>
    </row>
    <row r="411" spans="1:7" x14ac:dyDescent="0.25">
      <c r="A411" s="324" t="s">
        <v>1506</v>
      </c>
      <c r="B411" s="324" t="s">
        <v>217</v>
      </c>
      <c r="C411" s="324" t="s">
        <v>79</v>
      </c>
      <c r="D411" s="326">
        <v>2.0428577422215852</v>
      </c>
      <c r="E411" s="326">
        <v>220000</v>
      </c>
      <c r="F411" s="326">
        <v>40</v>
      </c>
      <c r="G411" s="328"/>
    </row>
    <row r="412" spans="1:7" x14ac:dyDescent="0.25">
      <c r="A412" s="324" t="s">
        <v>1851</v>
      </c>
      <c r="B412" s="324" t="s">
        <v>217</v>
      </c>
      <c r="C412" s="324" t="s">
        <v>94</v>
      </c>
      <c r="D412" s="326">
        <v>3.6034081343388329</v>
      </c>
      <c r="E412" s="326">
        <v>160000</v>
      </c>
      <c r="F412" s="326">
        <v>40</v>
      </c>
      <c r="G412" s="328"/>
    </row>
    <row r="413" spans="1:7" x14ac:dyDescent="0.25">
      <c r="A413" s="324" t="s">
        <v>1856</v>
      </c>
      <c r="B413" s="324" t="s">
        <v>148</v>
      </c>
      <c r="C413" s="324" t="s">
        <v>79</v>
      </c>
      <c r="D413" s="326">
        <v>0.57250054454417176</v>
      </c>
      <c r="E413" s="326">
        <v>227406</v>
      </c>
      <c r="F413" s="326">
        <v>10</v>
      </c>
      <c r="G413" s="328"/>
    </row>
    <row r="414" spans="1:7" x14ac:dyDescent="0.25">
      <c r="A414" s="324" t="s">
        <v>1863</v>
      </c>
      <c r="B414" s="324" t="s">
        <v>217</v>
      </c>
      <c r="C414" s="324" t="s">
        <v>79</v>
      </c>
      <c r="D414" s="326">
        <v>0.87421764137090741</v>
      </c>
      <c r="E414" s="326">
        <v>330000</v>
      </c>
      <c r="F414" s="326">
        <v>40</v>
      </c>
      <c r="G414" s="328"/>
    </row>
    <row r="415" spans="1:7" x14ac:dyDescent="0.25">
      <c r="A415" s="324" t="s">
        <v>1844</v>
      </c>
      <c r="B415" s="324" t="s">
        <v>217</v>
      </c>
      <c r="C415" s="324" t="s">
        <v>79</v>
      </c>
      <c r="D415" s="326">
        <v>0.9602288690647951</v>
      </c>
      <c r="E415" s="326">
        <v>300000</v>
      </c>
      <c r="F415" s="326">
        <v>40</v>
      </c>
      <c r="G415" s="328"/>
    </row>
    <row r="416" spans="1:7" x14ac:dyDescent="0.25">
      <c r="A416" s="324" t="s">
        <v>1868</v>
      </c>
      <c r="B416" s="324" t="s">
        <v>148</v>
      </c>
      <c r="C416" s="324" t="s">
        <v>79</v>
      </c>
      <c r="D416" s="326">
        <v>0</v>
      </c>
      <c r="E416" s="326">
        <v>103600</v>
      </c>
      <c r="F416" s="326">
        <v>10</v>
      </c>
      <c r="G416" s="328"/>
    </row>
    <row r="417" spans="1:7" x14ac:dyDescent="0.25">
      <c r="A417" s="324" t="s">
        <v>1872</v>
      </c>
      <c r="B417" s="324" t="s">
        <v>148</v>
      </c>
      <c r="C417" s="324" t="s">
        <v>79</v>
      </c>
      <c r="D417" s="326">
        <v>0</v>
      </c>
      <c r="E417" s="326">
        <v>182345</v>
      </c>
      <c r="F417" s="326">
        <v>10</v>
      </c>
      <c r="G417" s="328"/>
    </row>
    <row r="418" spans="1:7" x14ac:dyDescent="0.25">
      <c r="A418" s="324" t="s">
        <v>1876</v>
      </c>
      <c r="B418" s="324" t="s">
        <v>106</v>
      </c>
      <c r="C418" s="324" t="s">
        <v>94</v>
      </c>
      <c r="D418" s="326">
        <v>0.38824865780262929</v>
      </c>
      <c r="E418" s="326">
        <v>166000</v>
      </c>
      <c r="F418" s="326">
        <v>10</v>
      </c>
      <c r="G418" s="328"/>
    </row>
    <row r="419" spans="1:7" x14ac:dyDescent="0.25">
      <c r="A419" s="324" t="s">
        <v>1882</v>
      </c>
      <c r="B419" s="324" t="s">
        <v>217</v>
      </c>
      <c r="C419" s="324" t="s">
        <v>79</v>
      </c>
      <c r="D419" s="326">
        <v>0</v>
      </c>
      <c r="E419" s="326">
        <v>190161</v>
      </c>
      <c r="F419" s="326">
        <v>40</v>
      </c>
      <c r="G419" s="328"/>
    </row>
    <row r="420" spans="1:7" x14ac:dyDescent="0.25">
      <c r="A420" s="324" t="s">
        <v>1887</v>
      </c>
      <c r="B420" s="324" t="s">
        <v>217</v>
      </c>
      <c r="C420" s="324" t="s">
        <v>79</v>
      </c>
      <c r="D420" s="326">
        <v>1.8413415566471434</v>
      </c>
      <c r="E420" s="326">
        <v>150000</v>
      </c>
      <c r="F420" s="326">
        <v>40</v>
      </c>
      <c r="G420" s="328"/>
    </row>
    <row r="421" spans="1:7" x14ac:dyDescent="0.25">
      <c r="A421" s="324" t="s">
        <v>1512</v>
      </c>
      <c r="B421" s="324" t="s">
        <v>217</v>
      </c>
      <c r="C421" s="324" t="s">
        <v>94</v>
      </c>
      <c r="D421" s="326">
        <v>3.0169836819716907E-2</v>
      </c>
      <c r="E421" s="326">
        <v>41374680</v>
      </c>
      <c r="F421" s="326">
        <v>40</v>
      </c>
      <c r="G421" s="328"/>
    </row>
    <row r="422" spans="1:7" x14ac:dyDescent="0.25">
      <c r="A422" s="324" t="s">
        <v>1518</v>
      </c>
      <c r="B422" s="324" t="s">
        <v>82</v>
      </c>
      <c r="C422" s="324" t="s">
        <v>94</v>
      </c>
      <c r="D422" s="326">
        <v>0</v>
      </c>
      <c r="E422" s="326">
        <v>5634</v>
      </c>
      <c r="F422" s="326">
        <v>5</v>
      </c>
      <c r="G422" s="328"/>
    </row>
    <row r="423" spans="1:7" x14ac:dyDescent="0.25">
      <c r="A423" s="324" t="s">
        <v>1524</v>
      </c>
      <c r="B423" s="324" t="s">
        <v>82</v>
      </c>
      <c r="C423" s="324" t="s">
        <v>206</v>
      </c>
      <c r="D423" s="326">
        <v>0</v>
      </c>
      <c r="E423" s="326">
        <v>23623</v>
      </c>
      <c r="F423" s="326">
        <v>5</v>
      </c>
      <c r="G423" s="328"/>
    </row>
    <row r="424" spans="1:7" x14ac:dyDescent="0.25">
      <c r="A424" s="324" t="s">
        <v>1530</v>
      </c>
      <c r="B424" s="324" t="s">
        <v>148</v>
      </c>
      <c r="C424" s="324" t="s">
        <v>79</v>
      </c>
      <c r="D424" s="326">
        <v>0</v>
      </c>
      <c r="E424" s="326">
        <v>168982.2</v>
      </c>
      <c r="F424" s="326">
        <v>10</v>
      </c>
      <c r="G424" s="328"/>
    </row>
    <row r="425" spans="1:7" x14ac:dyDescent="0.25">
      <c r="A425" s="324" t="s">
        <v>1535</v>
      </c>
      <c r="B425" s="324" t="s">
        <v>148</v>
      </c>
      <c r="C425" s="324" t="s">
        <v>79</v>
      </c>
      <c r="D425" s="326">
        <v>3.2735820294885292</v>
      </c>
      <c r="E425" s="326">
        <v>98600</v>
      </c>
      <c r="F425" s="326">
        <v>10</v>
      </c>
      <c r="G425" s="328"/>
    </row>
    <row r="426" spans="1:7" x14ac:dyDescent="0.25">
      <c r="A426" s="324" t="s">
        <v>1536</v>
      </c>
      <c r="B426" s="324" t="s">
        <v>217</v>
      </c>
      <c r="C426" s="324" t="s">
        <v>94</v>
      </c>
      <c r="D426" s="326">
        <v>0</v>
      </c>
      <c r="E426" s="326">
        <v>75359.049999999988</v>
      </c>
      <c r="F426" s="326">
        <v>40</v>
      </c>
      <c r="G426" s="328"/>
    </row>
    <row r="427" spans="1:7" x14ac:dyDescent="0.25">
      <c r="A427" s="324" t="s">
        <v>1540</v>
      </c>
      <c r="B427" s="324" t="s">
        <v>106</v>
      </c>
      <c r="C427" s="324" t="s">
        <v>94</v>
      </c>
      <c r="D427" s="326">
        <v>0</v>
      </c>
      <c r="E427" s="326">
        <v>57799</v>
      </c>
      <c r="F427" s="326">
        <v>40</v>
      </c>
      <c r="G427" s="328"/>
    </row>
    <row r="428" spans="1:7" x14ac:dyDescent="0.25">
      <c r="A428" s="324" t="s">
        <v>1545</v>
      </c>
      <c r="B428" s="324" t="s">
        <v>106</v>
      </c>
      <c r="C428" s="324" t="s">
        <v>79</v>
      </c>
      <c r="D428" s="326">
        <v>0</v>
      </c>
      <c r="E428" s="326">
        <v>17765</v>
      </c>
      <c r="F428" s="326">
        <v>5</v>
      </c>
      <c r="G428" s="328"/>
    </row>
    <row r="429" spans="1:7" x14ac:dyDescent="0.25">
      <c r="A429" s="324" t="s">
        <v>1550</v>
      </c>
      <c r="B429" s="324" t="s">
        <v>106</v>
      </c>
      <c r="C429" s="324" t="s">
        <v>79</v>
      </c>
      <c r="D429" s="326">
        <v>0</v>
      </c>
      <c r="E429" s="326">
        <v>39989</v>
      </c>
      <c r="F429" s="326">
        <v>5</v>
      </c>
      <c r="G429" s="328"/>
    </row>
    <row r="430" spans="1:7" x14ac:dyDescent="0.25">
      <c r="A430" s="324" t="s">
        <v>1555</v>
      </c>
      <c r="B430" s="324" t="s">
        <v>97</v>
      </c>
      <c r="C430" s="324" t="s">
        <v>94</v>
      </c>
      <c r="D430" s="326">
        <v>30.708244120835534</v>
      </c>
      <c r="E430" s="326">
        <v>10000</v>
      </c>
      <c r="F430" s="326">
        <v>40</v>
      </c>
      <c r="G430" s="328"/>
    </row>
    <row r="431" spans="1:7" x14ac:dyDescent="0.25">
      <c r="A431" s="324" t="s">
        <v>1561</v>
      </c>
      <c r="B431" s="324" t="s">
        <v>217</v>
      </c>
      <c r="C431" s="324" t="s">
        <v>79</v>
      </c>
      <c r="D431" s="326">
        <v>0</v>
      </c>
      <c r="E431" s="326">
        <v>13818</v>
      </c>
      <c r="F431" s="326">
        <v>40</v>
      </c>
      <c r="G431" s="328"/>
    </row>
    <row r="432" spans="1:7" x14ac:dyDescent="0.25">
      <c r="A432" s="324" t="s">
        <v>1566</v>
      </c>
      <c r="B432" s="324" t="s">
        <v>106</v>
      </c>
      <c r="C432" s="324" t="s">
        <v>79</v>
      </c>
      <c r="D432" s="326">
        <v>5.1135122815474006</v>
      </c>
      <c r="E432" s="326">
        <v>65000</v>
      </c>
      <c r="F432" s="326">
        <v>10</v>
      </c>
      <c r="G432" s="328"/>
    </row>
    <row r="433" spans="1:7" x14ac:dyDescent="0.25">
      <c r="A433" s="324" t="s">
        <v>1570</v>
      </c>
      <c r="B433" s="324" t="s">
        <v>106</v>
      </c>
      <c r="C433" s="324" t="s">
        <v>197</v>
      </c>
      <c r="D433" s="326">
        <v>0</v>
      </c>
      <c r="E433" s="326">
        <v>23949.300000000003</v>
      </c>
      <c r="F433" s="326">
        <v>10</v>
      </c>
      <c r="G433" s="328"/>
    </row>
    <row r="434" spans="1:7" x14ac:dyDescent="0.25">
      <c r="A434" s="324" t="s">
        <v>1575</v>
      </c>
      <c r="B434" s="324" t="s">
        <v>106</v>
      </c>
      <c r="C434" s="324" t="s">
        <v>94</v>
      </c>
      <c r="D434" s="326">
        <v>0</v>
      </c>
      <c r="E434" s="326">
        <v>18265.080000000002</v>
      </c>
      <c r="F434" s="326">
        <v>10</v>
      </c>
      <c r="G434" s="328"/>
    </row>
    <row r="435" spans="1:7" x14ac:dyDescent="0.25">
      <c r="A435" s="324" t="s">
        <v>1579</v>
      </c>
      <c r="B435" s="324" t="s">
        <v>106</v>
      </c>
      <c r="C435" s="324" t="s">
        <v>79</v>
      </c>
      <c r="D435" s="326">
        <v>0</v>
      </c>
      <c r="E435" s="326">
        <v>11812.46</v>
      </c>
      <c r="F435" s="326">
        <v>10</v>
      </c>
      <c r="G435" s="328"/>
    </row>
    <row r="436" spans="1:7" x14ac:dyDescent="0.25">
      <c r="A436" s="324" t="s">
        <v>1584</v>
      </c>
      <c r="B436" s="324" t="s">
        <v>106</v>
      </c>
      <c r="C436" s="324" t="s">
        <v>79</v>
      </c>
      <c r="D436" s="326">
        <v>0</v>
      </c>
      <c r="E436" s="326">
        <v>9590.4</v>
      </c>
      <c r="F436" s="326">
        <v>5</v>
      </c>
      <c r="G436" s="328"/>
    </row>
    <row r="437" spans="1:7" x14ac:dyDescent="0.25">
      <c r="A437" s="324" t="s">
        <v>1588</v>
      </c>
      <c r="B437" s="324" t="s">
        <v>106</v>
      </c>
      <c r="C437" s="324" t="s">
        <v>79</v>
      </c>
      <c r="D437" s="326">
        <v>0</v>
      </c>
      <c r="E437" s="326">
        <v>5400</v>
      </c>
      <c r="F437" s="326">
        <v>5</v>
      </c>
      <c r="G437" s="328"/>
    </row>
    <row r="438" spans="1:7" x14ac:dyDescent="0.25">
      <c r="A438" s="324" t="s">
        <v>1593</v>
      </c>
      <c r="B438" s="324" t="s">
        <v>106</v>
      </c>
      <c r="C438" s="324" t="s">
        <v>79</v>
      </c>
      <c r="D438" s="326">
        <v>18.836194275172314</v>
      </c>
      <c r="E438" s="326">
        <v>9400</v>
      </c>
      <c r="F438" s="326">
        <v>5</v>
      </c>
      <c r="G438" s="328"/>
    </row>
    <row r="439" spans="1:7" x14ac:dyDescent="0.25">
      <c r="A439" s="324" t="s">
        <v>1597</v>
      </c>
      <c r="B439" s="324" t="s">
        <v>106</v>
      </c>
      <c r="C439" s="324" t="s">
        <v>94</v>
      </c>
      <c r="D439" s="326">
        <v>0</v>
      </c>
      <c r="E439" s="326">
        <v>2585</v>
      </c>
      <c r="F439" s="326">
        <v>10</v>
      </c>
      <c r="G439" s="328"/>
    </row>
    <row r="440" spans="1:7" x14ac:dyDescent="0.25">
      <c r="A440" s="324" t="s">
        <v>1602</v>
      </c>
      <c r="B440" s="324" t="s">
        <v>106</v>
      </c>
      <c r="C440" s="324" t="s">
        <v>79</v>
      </c>
      <c r="D440" s="326">
        <v>0</v>
      </c>
      <c r="E440" s="326">
        <v>122489</v>
      </c>
      <c r="F440" s="326">
        <v>40</v>
      </c>
      <c r="G440" s="328"/>
    </row>
    <row r="441" spans="1:7" x14ac:dyDescent="0.25">
      <c r="A441" s="324" t="s">
        <v>1606</v>
      </c>
      <c r="B441" s="324" t="s">
        <v>106</v>
      </c>
      <c r="C441" s="324" t="s">
        <v>79</v>
      </c>
      <c r="D441" s="326">
        <v>22.187998268999969</v>
      </c>
      <c r="E441" s="326">
        <v>178002.89</v>
      </c>
      <c r="F441" s="326">
        <v>5</v>
      </c>
      <c r="G441" s="328"/>
    </row>
    <row r="442" spans="1:7" x14ac:dyDescent="0.25">
      <c r="A442" s="324" t="s">
        <v>1610</v>
      </c>
      <c r="B442" s="324" t="s">
        <v>106</v>
      </c>
      <c r="C442" s="324" t="s">
        <v>79</v>
      </c>
      <c r="D442" s="326">
        <v>0</v>
      </c>
      <c r="E442" s="326">
        <v>4030</v>
      </c>
      <c r="F442" s="326">
        <v>5</v>
      </c>
      <c r="G442" s="328"/>
    </row>
    <row r="443" spans="1:7" x14ac:dyDescent="0.25">
      <c r="A443" s="324" t="s">
        <v>1614</v>
      </c>
      <c r="B443" s="324" t="s">
        <v>106</v>
      </c>
      <c r="C443" s="324" t="s">
        <v>79</v>
      </c>
      <c r="D443" s="326">
        <v>0</v>
      </c>
      <c r="E443" s="326">
        <v>26952</v>
      </c>
      <c r="F443" s="326">
        <v>5</v>
      </c>
      <c r="G443" s="328"/>
    </row>
    <row r="444" spans="1:7" x14ac:dyDescent="0.25">
      <c r="A444" s="324" t="s">
        <v>1615</v>
      </c>
      <c r="B444" s="324" t="s">
        <v>106</v>
      </c>
      <c r="C444" s="324" t="s">
        <v>79</v>
      </c>
      <c r="D444" s="326">
        <v>6.1971079165316914</v>
      </c>
      <c r="E444" s="326">
        <v>30000</v>
      </c>
      <c r="F444" s="326">
        <v>5</v>
      </c>
      <c r="G444" s="328"/>
    </row>
    <row r="445" spans="1:7" x14ac:dyDescent="0.25">
      <c r="A445" s="324" t="s">
        <v>1619</v>
      </c>
      <c r="B445" s="324" t="s">
        <v>106</v>
      </c>
      <c r="C445" s="324" t="s">
        <v>197</v>
      </c>
      <c r="D445" s="326">
        <v>1.6813886349414033</v>
      </c>
      <c r="E445" s="326">
        <v>86400</v>
      </c>
      <c r="F445" s="326">
        <v>10</v>
      </c>
      <c r="G445" s="328"/>
    </row>
    <row r="446" spans="1:7" x14ac:dyDescent="0.25">
      <c r="A446" s="324" t="s">
        <v>1622</v>
      </c>
      <c r="B446" s="324" t="s">
        <v>106</v>
      </c>
      <c r="C446" s="324" t="s">
        <v>79</v>
      </c>
      <c r="D446" s="326">
        <v>20.830614845484678</v>
      </c>
      <c r="E446" s="326">
        <v>8500</v>
      </c>
      <c r="F446" s="326">
        <v>5</v>
      </c>
      <c r="G446" s="328"/>
    </row>
    <row r="447" spans="1:7" x14ac:dyDescent="0.25">
      <c r="A447" s="324" t="s">
        <v>1623</v>
      </c>
      <c r="B447" s="324" t="s">
        <v>97</v>
      </c>
      <c r="C447" s="324" t="s">
        <v>94</v>
      </c>
      <c r="D447" s="326">
        <v>7.94570309046631</v>
      </c>
      <c r="E447" s="326">
        <v>64158.239999999998</v>
      </c>
      <c r="F447" s="326">
        <v>40</v>
      </c>
      <c r="G447" s="328"/>
    </row>
    <row r="448" spans="1:7" x14ac:dyDescent="0.25">
      <c r="A448" s="324" t="s">
        <v>1628</v>
      </c>
      <c r="B448" s="324" t="s">
        <v>106</v>
      </c>
      <c r="C448" s="324" t="s">
        <v>79</v>
      </c>
      <c r="D448" s="326">
        <v>30.985539582658458</v>
      </c>
      <c r="E448" s="326">
        <v>6000</v>
      </c>
      <c r="F448" s="326">
        <v>5</v>
      </c>
      <c r="G448" s="328"/>
    </row>
    <row r="449" spans="1:7" x14ac:dyDescent="0.25">
      <c r="A449" s="324" t="s">
        <v>1629</v>
      </c>
      <c r="B449" s="324" t="s">
        <v>82</v>
      </c>
      <c r="C449" s="324" t="s">
        <v>79</v>
      </c>
      <c r="D449" s="326">
        <v>8.8731317895794657</v>
      </c>
      <c r="E449" s="326">
        <v>22000</v>
      </c>
      <c r="F449" s="326">
        <v>5</v>
      </c>
      <c r="G449" s="328"/>
    </row>
    <row r="450" spans="1:7" x14ac:dyDescent="0.25">
      <c r="A450" s="324" t="s">
        <v>1634</v>
      </c>
      <c r="B450" s="324" t="s">
        <v>82</v>
      </c>
      <c r="C450" s="324" t="s">
        <v>206</v>
      </c>
      <c r="D450" s="326">
        <v>0.92249532182026439</v>
      </c>
      <c r="E450" s="326">
        <v>4100</v>
      </c>
      <c r="F450" s="326">
        <v>5</v>
      </c>
      <c r="G450" s="328"/>
    </row>
    <row r="451" spans="1:7" x14ac:dyDescent="0.25">
      <c r="A451" s="324" t="s">
        <v>1608</v>
      </c>
      <c r="B451" s="324" t="s">
        <v>106</v>
      </c>
      <c r="C451" s="324" t="s">
        <v>79</v>
      </c>
      <c r="D451" s="326">
        <v>157.89577322233006</v>
      </c>
      <c r="E451" s="326">
        <v>2000</v>
      </c>
      <c r="F451" s="326">
        <v>10</v>
      </c>
      <c r="G451" s="328"/>
    </row>
    <row r="452" spans="1:7" x14ac:dyDescent="0.25">
      <c r="A452" s="324" t="s">
        <v>1639</v>
      </c>
      <c r="B452" s="324" t="s">
        <v>82</v>
      </c>
      <c r="C452" s="324" t="s">
        <v>79</v>
      </c>
      <c r="D452" s="326">
        <v>15.515266928375372</v>
      </c>
      <c r="E452" s="326">
        <v>11412</v>
      </c>
      <c r="F452" s="326">
        <v>5</v>
      </c>
      <c r="G452" s="328"/>
    </row>
    <row r="453" spans="1:7" x14ac:dyDescent="0.25">
      <c r="A453" s="324" t="s">
        <v>3524</v>
      </c>
      <c r="B453" s="324" t="s">
        <v>106</v>
      </c>
      <c r="C453" s="324" t="s">
        <v>79</v>
      </c>
      <c r="D453" s="326">
        <v>2.5120177502348255</v>
      </c>
      <c r="E453" s="326">
        <v>74000</v>
      </c>
      <c r="F453" s="326">
        <v>5</v>
      </c>
      <c r="G453" s="328"/>
    </row>
    <row r="454" spans="1:7" x14ac:dyDescent="0.25">
      <c r="A454" s="324" t="s">
        <v>1701</v>
      </c>
      <c r="B454" s="324" t="s">
        <v>97</v>
      </c>
      <c r="C454" s="324" t="s">
        <v>94</v>
      </c>
      <c r="D454" s="326">
        <v>3.7225290643996196</v>
      </c>
      <c r="E454" s="326">
        <v>120000</v>
      </c>
      <c r="F454" s="326">
        <v>40</v>
      </c>
      <c r="G454" s="328"/>
    </row>
    <row r="455" spans="1:7" x14ac:dyDescent="0.25">
      <c r="A455" s="324" t="s">
        <v>1708</v>
      </c>
      <c r="B455" s="324" t="s">
        <v>217</v>
      </c>
      <c r="C455" s="324" t="s">
        <v>79</v>
      </c>
      <c r="D455" s="326">
        <v>0.309686511322596</v>
      </c>
      <c r="E455" s="326">
        <v>900000</v>
      </c>
      <c r="F455" s="326">
        <v>40</v>
      </c>
      <c r="G455" s="328"/>
    </row>
    <row r="456" spans="1:7" x14ac:dyDescent="0.25">
      <c r="A456" s="324" t="s">
        <v>1715</v>
      </c>
      <c r="B456" s="324" t="s">
        <v>106</v>
      </c>
      <c r="C456" s="324" t="s">
        <v>94</v>
      </c>
      <c r="D456" s="326">
        <v>2.3165204787554439</v>
      </c>
      <c r="E456" s="326">
        <v>35000</v>
      </c>
      <c r="F456" s="326">
        <v>10</v>
      </c>
      <c r="G456" s="328"/>
    </row>
    <row r="457" spans="1:7" x14ac:dyDescent="0.25">
      <c r="A457" s="324" t="s">
        <v>1721</v>
      </c>
      <c r="B457" s="324" t="s">
        <v>116</v>
      </c>
      <c r="C457" s="324" t="s">
        <v>206</v>
      </c>
      <c r="D457" s="326">
        <v>0.1571180735923999</v>
      </c>
      <c r="E457" s="326">
        <v>30000</v>
      </c>
      <c r="F457" s="326">
        <v>10</v>
      </c>
      <c r="G457" s="328"/>
    </row>
    <row r="458" spans="1:7" x14ac:dyDescent="0.25">
      <c r="A458" s="324" t="s">
        <v>1729</v>
      </c>
      <c r="B458" s="324" t="s">
        <v>82</v>
      </c>
      <c r="C458" s="324" t="s">
        <v>79</v>
      </c>
      <c r="D458" s="326">
        <v>1.0638630699132416</v>
      </c>
      <c r="E458" s="326">
        <v>120000</v>
      </c>
      <c r="F458" s="326">
        <v>5</v>
      </c>
      <c r="G458" s="328"/>
    </row>
    <row r="459" spans="1:7" x14ac:dyDescent="0.25">
      <c r="A459" s="324" t="s">
        <v>1735</v>
      </c>
      <c r="B459" s="324" t="s">
        <v>217</v>
      </c>
      <c r="C459" s="324" t="s">
        <v>206</v>
      </c>
      <c r="D459" s="326">
        <v>1.1752318474777566E-2</v>
      </c>
      <c r="E459" s="326">
        <v>250000</v>
      </c>
      <c r="F459" s="326">
        <v>40</v>
      </c>
      <c r="G459" s="328"/>
    </row>
    <row r="460" spans="1:7" x14ac:dyDescent="0.25">
      <c r="A460" s="324" t="s">
        <v>1741</v>
      </c>
      <c r="B460" s="324" t="s">
        <v>82</v>
      </c>
      <c r="C460" s="324" t="s">
        <v>206</v>
      </c>
      <c r="D460" s="326">
        <v>4.5459505041623612E-2</v>
      </c>
      <c r="E460" s="326">
        <v>30000</v>
      </c>
      <c r="F460" s="326">
        <v>5</v>
      </c>
      <c r="G460" s="328"/>
    </row>
    <row r="461" spans="1:7" x14ac:dyDescent="0.25">
      <c r="A461" s="324" t="s">
        <v>1748</v>
      </c>
      <c r="B461" s="324" t="s">
        <v>217</v>
      </c>
      <c r="C461" s="324" t="s">
        <v>94</v>
      </c>
      <c r="D461" s="326">
        <v>0.49943148407115906</v>
      </c>
      <c r="E461" s="326">
        <v>400000</v>
      </c>
      <c r="F461" s="326">
        <v>40</v>
      </c>
      <c r="G461" s="328"/>
    </row>
    <row r="462" spans="1:7" x14ac:dyDescent="0.25">
      <c r="A462" s="324" t="s">
        <v>1754</v>
      </c>
      <c r="B462" s="324" t="s">
        <v>133</v>
      </c>
      <c r="C462" s="324" t="s">
        <v>79</v>
      </c>
      <c r="D462" s="326">
        <v>0.13133995462737061</v>
      </c>
      <c r="E462" s="326">
        <v>900000</v>
      </c>
      <c r="F462" s="326">
        <v>10</v>
      </c>
      <c r="G462" s="328"/>
    </row>
    <row r="463" spans="1:7" x14ac:dyDescent="0.25">
      <c r="A463" s="324" t="s">
        <v>1760</v>
      </c>
      <c r="B463" s="324" t="s">
        <v>148</v>
      </c>
      <c r="C463" s="324" t="s">
        <v>79</v>
      </c>
      <c r="D463" s="326">
        <v>4.628333333333333</v>
      </c>
      <c r="E463" s="326">
        <v>21000</v>
      </c>
      <c r="F463" s="326">
        <v>5</v>
      </c>
      <c r="G463" s="328"/>
    </row>
    <row r="464" spans="1:7" x14ac:dyDescent="0.25">
      <c r="A464" s="324" t="s">
        <v>1765</v>
      </c>
      <c r="B464" s="324" t="s">
        <v>82</v>
      </c>
      <c r="C464" s="324" t="s">
        <v>94</v>
      </c>
      <c r="D464" s="326">
        <v>0.90919010083247198</v>
      </c>
      <c r="E464" s="326">
        <v>50000</v>
      </c>
      <c r="F464" s="326">
        <v>5</v>
      </c>
      <c r="G464" s="328"/>
    </row>
    <row r="465" spans="1:7" x14ac:dyDescent="0.25">
      <c r="A465" s="324" t="s">
        <v>1776</v>
      </c>
      <c r="B465" s="324" t="s">
        <v>217</v>
      </c>
      <c r="C465" s="324" t="s">
        <v>94</v>
      </c>
      <c r="D465" s="326">
        <v>1.6450341482851196</v>
      </c>
      <c r="E465" s="326">
        <v>23000</v>
      </c>
      <c r="F465" s="326">
        <v>40</v>
      </c>
      <c r="G465" s="328"/>
    </row>
    <row r="466" spans="1:7" x14ac:dyDescent="0.25">
      <c r="A466" s="324" t="s">
        <v>1779</v>
      </c>
      <c r="B466" s="324" t="s">
        <v>454</v>
      </c>
      <c r="C466" s="324" t="s">
        <v>94</v>
      </c>
      <c r="D466" s="326">
        <v>8.4907197488883241</v>
      </c>
      <c r="E466" s="326">
        <v>3360000</v>
      </c>
      <c r="F466" s="326">
        <v>40</v>
      </c>
      <c r="G466" s="328"/>
    </row>
    <row r="467" spans="1:7" x14ac:dyDescent="0.25">
      <c r="A467" s="324" t="s">
        <v>1780</v>
      </c>
      <c r="B467" s="324" t="s">
        <v>82</v>
      </c>
      <c r="C467" s="324" t="s">
        <v>79</v>
      </c>
      <c r="D467" s="326">
        <v>10.318748604262201</v>
      </c>
      <c r="E467" s="326">
        <v>142000</v>
      </c>
      <c r="F467" s="326">
        <v>5</v>
      </c>
      <c r="G467" s="328"/>
    </row>
    <row r="468" spans="1:7" x14ac:dyDescent="0.25">
      <c r="A468" s="324" t="s">
        <v>1788</v>
      </c>
      <c r="B468" s="324" t="s">
        <v>106</v>
      </c>
      <c r="C468" s="324" t="s">
        <v>94</v>
      </c>
      <c r="D468" s="326">
        <v>14.815717620111439</v>
      </c>
      <c r="E468" s="326">
        <v>338400</v>
      </c>
      <c r="F468" s="326">
        <v>40</v>
      </c>
      <c r="G468" s="328"/>
    </row>
    <row r="469" spans="1:7" x14ac:dyDescent="0.25">
      <c r="A469" s="324" t="s">
        <v>1794</v>
      </c>
      <c r="B469" s="324" t="s">
        <v>217</v>
      </c>
      <c r="C469" s="324" t="s">
        <v>94</v>
      </c>
      <c r="D469" s="326">
        <v>5.1739125635665202</v>
      </c>
      <c r="E469" s="326">
        <v>242206</v>
      </c>
      <c r="F469" s="326">
        <v>40</v>
      </c>
      <c r="G469" s="328"/>
    </row>
    <row r="470" spans="1:7" x14ac:dyDescent="0.25">
      <c r="A470" s="324" t="s">
        <v>1802</v>
      </c>
      <c r="B470" s="324" t="s">
        <v>217</v>
      </c>
      <c r="C470" s="324" t="s">
        <v>79</v>
      </c>
      <c r="D470" s="326">
        <v>0.14517317197134111</v>
      </c>
      <c r="E470" s="326">
        <v>11361532</v>
      </c>
      <c r="F470" s="326">
        <v>40</v>
      </c>
      <c r="G470" s="328"/>
    </row>
    <row r="471" spans="1:7" x14ac:dyDescent="0.25">
      <c r="A471" s="324" t="s">
        <v>1809</v>
      </c>
      <c r="B471" s="324" t="s">
        <v>217</v>
      </c>
      <c r="C471" s="324" t="s">
        <v>94</v>
      </c>
      <c r="D471" s="326">
        <v>3.5690598572727859</v>
      </c>
      <c r="E471" s="326">
        <v>195594</v>
      </c>
      <c r="F471" s="326">
        <v>40</v>
      </c>
      <c r="G471" s="328"/>
    </row>
    <row r="472" spans="1:7" x14ac:dyDescent="0.25">
      <c r="A472" s="324" t="s">
        <v>1814</v>
      </c>
      <c r="B472" s="324" t="s">
        <v>217</v>
      </c>
      <c r="C472" s="324" t="s">
        <v>94</v>
      </c>
      <c r="D472" s="326">
        <v>8.6359762612806765</v>
      </c>
      <c r="E472" s="326">
        <v>2209054</v>
      </c>
      <c r="F472" s="326">
        <v>40</v>
      </c>
      <c r="G472" s="328"/>
    </row>
    <row r="473" spans="1:7" x14ac:dyDescent="0.25">
      <c r="A473" s="324" t="s">
        <v>1819</v>
      </c>
      <c r="B473" s="324" t="s">
        <v>82</v>
      </c>
      <c r="C473" s="324" t="s">
        <v>206</v>
      </c>
      <c r="D473" s="326">
        <v>2.7606828693350294E-2</v>
      </c>
      <c r="E473" s="326">
        <v>143000</v>
      </c>
      <c r="F473" s="326">
        <v>5</v>
      </c>
      <c r="G473" s="328"/>
    </row>
    <row r="474" spans="1:7" x14ac:dyDescent="0.25">
      <c r="A474" s="324" t="s">
        <v>1827</v>
      </c>
      <c r="B474" s="324" t="s">
        <v>97</v>
      </c>
      <c r="C474" s="324" t="s">
        <v>94</v>
      </c>
      <c r="D474" s="326">
        <v>8.358959503887446</v>
      </c>
      <c r="E474" s="326">
        <v>1394300</v>
      </c>
      <c r="F474" s="326">
        <v>40</v>
      </c>
      <c r="G474" s="328"/>
    </row>
    <row r="475" spans="1:7" x14ac:dyDescent="0.25">
      <c r="A475" s="324" t="s">
        <v>1834</v>
      </c>
      <c r="B475" s="324" t="s">
        <v>217</v>
      </c>
      <c r="C475" s="324" t="s">
        <v>94</v>
      </c>
      <c r="D475" s="326">
        <v>0.18898616756938541</v>
      </c>
      <c r="E475" s="326">
        <v>95670</v>
      </c>
      <c r="F475" s="326">
        <v>40</v>
      </c>
      <c r="G475" s="328"/>
    </row>
    <row r="476" spans="1:7" x14ac:dyDescent="0.25">
      <c r="A476" s="324" t="s">
        <v>1646</v>
      </c>
      <c r="B476" s="324" t="s">
        <v>217</v>
      </c>
      <c r="C476" s="324" t="s">
        <v>79</v>
      </c>
      <c r="D476" s="326">
        <v>0</v>
      </c>
      <c r="E476" s="326">
        <v>265248</v>
      </c>
      <c r="F476" s="326">
        <v>40</v>
      </c>
      <c r="G476" s="328"/>
    </row>
    <row r="477" spans="1:7" x14ac:dyDescent="0.25">
      <c r="A477" s="324" t="s">
        <v>1653</v>
      </c>
      <c r="B477" s="324" t="s">
        <v>454</v>
      </c>
      <c r="C477" s="324" t="s">
        <v>79</v>
      </c>
      <c r="D477" s="326">
        <v>0.17607777566832508</v>
      </c>
      <c r="E477" s="326">
        <v>33000000</v>
      </c>
      <c r="F477" s="326">
        <v>40</v>
      </c>
      <c r="G477" s="328"/>
    </row>
    <row r="478" spans="1:7" x14ac:dyDescent="0.25">
      <c r="A478" s="324" t="s">
        <v>1665</v>
      </c>
      <c r="B478" s="324" t="s">
        <v>82</v>
      </c>
      <c r="C478" s="324" t="s">
        <v>79</v>
      </c>
      <c r="D478" s="326">
        <v>0</v>
      </c>
      <c r="E478" s="326">
        <v>60000</v>
      </c>
      <c r="F478" s="326">
        <v>10</v>
      </c>
      <c r="G478" s="328"/>
    </row>
    <row r="479" spans="1:7" x14ac:dyDescent="0.25">
      <c r="A479" s="324" t="s">
        <v>1659</v>
      </c>
      <c r="B479" s="324" t="s">
        <v>106</v>
      </c>
      <c r="C479" s="324" t="s">
        <v>206</v>
      </c>
      <c r="D479" s="326">
        <v>0</v>
      </c>
      <c r="E479" s="326">
        <v>21756</v>
      </c>
      <c r="F479" s="326">
        <v>10</v>
      </c>
      <c r="G479" s="328"/>
    </row>
    <row r="480" spans="1:7" x14ac:dyDescent="0.25">
      <c r="A480" s="324" t="s">
        <v>1671</v>
      </c>
      <c r="B480" s="324" t="s">
        <v>106</v>
      </c>
      <c r="C480" s="324" t="s">
        <v>94</v>
      </c>
      <c r="D480" s="326">
        <v>0</v>
      </c>
      <c r="E480" s="326">
        <v>30060</v>
      </c>
      <c r="F480" s="326">
        <v>10</v>
      </c>
      <c r="G480" s="328"/>
    </row>
    <row r="481" spans="1:7" x14ac:dyDescent="0.25">
      <c r="A481" s="324" t="s">
        <v>3519</v>
      </c>
      <c r="B481" s="324" t="s">
        <v>106</v>
      </c>
      <c r="C481" s="324" t="s">
        <v>79</v>
      </c>
      <c r="D481" s="326">
        <v>0</v>
      </c>
      <c r="E481" s="326">
        <v>15000</v>
      </c>
      <c r="F481" s="326">
        <v>5</v>
      </c>
      <c r="G481" s="328"/>
    </row>
    <row r="482" spans="1:7" x14ac:dyDescent="0.25">
      <c r="A482" s="324" t="s">
        <v>1682</v>
      </c>
      <c r="B482" s="324" t="s">
        <v>106</v>
      </c>
      <c r="C482" s="324" t="s">
        <v>206</v>
      </c>
      <c r="D482" s="326">
        <v>0.227297525208118</v>
      </c>
      <c r="E482" s="326">
        <v>40000</v>
      </c>
      <c r="F482" s="326">
        <v>5</v>
      </c>
      <c r="G482" s="328"/>
    </row>
    <row r="483" spans="1:7" x14ac:dyDescent="0.25">
      <c r="A483" s="324" t="s">
        <v>1687</v>
      </c>
      <c r="B483" s="324" t="s">
        <v>106</v>
      </c>
      <c r="C483" s="324" t="s">
        <v>206</v>
      </c>
      <c r="D483" s="326">
        <v>2.0204224462943823</v>
      </c>
      <c r="E483" s="326">
        <v>18000</v>
      </c>
      <c r="F483" s="326">
        <v>5</v>
      </c>
      <c r="G483" s="328"/>
    </row>
    <row r="484" spans="1:7" x14ac:dyDescent="0.25">
      <c r="A484" s="324" t="s">
        <v>1693</v>
      </c>
      <c r="B484" s="324" t="s">
        <v>106</v>
      </c>
      <c r="C484" s="324" t="s">
        <v>206</v>
      </c>
      <c r="D484" s="326">
        <v>3.2950956016156918</v>
      </c>
      <c r="E484" s="326">
        <v>24833</v>
      </c>
      <c r="F484" s="326">
        <v>5</v>
      </c>
      <c r="G484" s="328"/>
    </row>
    <row r="485" spans="1:7" x14ac:dyDescent="0.25">
      <c r="A485" s="324" t="s">
        <v>587</v>
      </c>
      <c r="B485" s="324" t="s">
        <v>82</v>
      </c>
      <c r="C485" s="324" t="s">
        <v>206</v>
      </c>
      <c r="D485" s="326">
        <v>0</v>
      </c>
      <c r="E485" s="326">
        <v>867379</v>
      </c>
      <c r="F485" s="326">
        <v>5</v>
      </c>
      <c r="G485" s="328"/>
    </row>
    <row r="486" spans="1:7" x14ac:dyDescent="0.25">
      <c r="A486" s="324" t="s">
        <v>2260</v>
      </c>
      <c r="B486" s="324" t="s">
        <v>82</v>
      </c>
      <c r="C486" s="324" t="s">
        <v>94</v>
      </c>
      <c r="D486" s="326">
        <v>0</v>
      </c>
      <c r="E486" s="326">
        <v>105000</v>
      </c>
      <c r="F486" s="326">
        <v>5</v>
      </c>
      <c r="G486" s="328"/>
    </row>
    <row r="487" spans="1:7" x14ac:dyDescent="0.25">
      <c r="A487" s="324" t="s">
        <v>2261</v>
      </c>
      <c r="B487" s="324" t="s">
        <v>82</v>
      </c>
      <c r="C487" s="324" t="s">
        <v>206</v>
      </c>
      <c r="D487" s="326">
        <v>0</v>
      </c>
      <c r="E487" s="326">
        <v>89250</v>
      </c>
      <c r="F487" s="326">
        <v>5</v>
      </c>
      <c r="G487" s="328"/>
    </row>
    <row r="488" spans="1:7" x14ac:dyDescent="0.25">
      <c r="A488" s="324" t="s">
        <v>2262</v>
      </c>
      <c r="B488" s="324" t="s">
        <v>106</v>
      </c>
      <c r="C488" s="324" t="s">
        <v>206</v>
      </c>
      <c r="D488" s="326">
        <v>0</v>
      </c>
      <c r="E488" s="326">
        <v>231000</v>
      </c>
      <c r="F488" s="326">
        <v>5</v>
      </c>
      <c r="G488" s="328"/>
    </row>
    <row r="489" spans="1:7" x14ac:dyDescent="0.25">
      <c r="A489" s="324" t="s">
        <v>2263</v>
      </c>
      <c r="B489" s="324" t="s">
        <v>82</v>
      </c>
      <c r="C489" s="324" t="s">
        <v>206</v>
      </c>
      <c r="D489" s="326">
        <v>0</v>
      </c>
      <c r="E489" s="326">
        <v>189000</v>
      </c>
      <c r="F489" s="326">
        <v>5</v>
      </c>
      <c r="G489" s="328"/>
    </row>
    <row r="490" spans="1:7" x14ac:dyDescent="0.25">
      <c r="A490" s="324" t="s">
        <v>2264</v>
      </c>
      <c r="B490" s="324" t="s">
        <v>82</v>
      </c>
      <c r="C490" s="324" t="s">
        <v>206</v>
      </c>
      <c r="D490" s="326">
        <v>0</v>
      </c>
      <c r="E490" s="326">
        <v>294000</v>
      </c>
      <c r="F490" s="326">
        <v>5</v>
      </c>
      <c r="G490" s="328"/>
    </row>
    <row r="491" spans="1:7" x14ac:dyDescent="0.25">
      <c r="A491" s="324" t="s">
        <v>1893</v>
      </c>
      <c r="B491" s="324" t="s">
        <v>217</v>
      </c>
      <c r="C491" s="324" t="s">
        <v>94</v>
      </c>
      <c r="D491" s="326">
        <v>7.3480956544607654</v>
      </c>
      <c r="E491" s="326">
        <v>82000</v>
      </c>
      <c r="F491" s="326">
        <v>40</v>
      </c>
      <c r="G491" s="328"/>
    </row>
    <row r="492" spans="1:7" x14ac:dyDescent="0.25">
      <c r="A492" s="324" t="s">
        <v>3520</v>
      </c>
      <c r="B492" s="324" t="s">
        <v>217</v>
      </c>
      <c r="C492" s="324" t="s">
        <v>79</v>
      </c>
      <c r="D492" s="326">
        <v>1.8710357713024737</v>
      </c>
      <c r="E492" s="326">
        <v>65000</v>
      </c>
      <c r="F492" s="326">
        <v>10</v>
      </c>
      <c r="G492" s="328"/>
    </row>
    <row r="493" spans="1:7" x14ac:dyDescent="0.25">
      <c r="A493" s="324" t="s">
        <v>3521</v>
      </c>
      <c r="B493" s="324" t="s">
        <v>106</v>
      </c>
      <c r="C493" s="324" t="s">
        <v>79</v>
      </c>
      <c r="D493" s="326">
        <v>4.0539108378220261</v>
      </c>
      <c r="E493" s="326">
        <v>30000</v>
      </c>
      <c r="F493" s="326">
        <v>10</v>
      </c>
      <c r="G493" s="328"/>
    </row>
    <row r="494" spans="1:7" x14ac:dyDescent="0.25">
      <c r="A494" s="324" t="s">
        <v>3522</v>
      </c>
      <c r="B494" s="324" t="s">
        <v>82</v>
      </c>
      <c r="C494" s="324" t="s">
        <v>206</v>
      </c>
      <c r="D494" s="326">
        <v>3.5089055454003218E-2</v>
      </c>
      <c r="E494" s="326">
        <v>8000</v>
      </c>
      <c r="F494" s="326">
        <v>5</v>
      </c>
      <c r="G494" s="328"/>
    </row>
    <row r="495" spans="1:7" x14ac:dyDescent="0.25">
      <c r="A495" s="324" t="s">
        <v>3523</v>
      </c>
      <c r="B495" s="324" t="s">
        <v>217</v>
      </c>
      <c r="C495" s="324" t="s">
        <v>94</v>
      </c>
      <c r="D495" s="326">
        <v>0</v>
      </c>
      <c r="E495" s="326">
        <v>18000</v>
      </c>
      <c r="F495" s="326">
        <v>40</v>
      </c>
      <c r="G495" s="328"/>
    </row>
    <row r="496" spans="1:7" x14ac:dyDescent="0.25">
      <c r="A496" s="324" t="s">
        <v>1914</v>
      </c>
      <c r="B496" s="324" t="s">
        <v>82</v>
      </c>
      <c r="C496" s="324" t="s">
        <v>79</v>
      </c>
      <c r="D496" s="326">
        <v>0</v>
      </c>
      <c r="E496" s="326">
        <v>125000</v>
      </c>
      <c r="F496" s="326">
        <v>5</v>
      </c>
      <c r="G496" s="328"/>
    </row>
    <row r="497" spans="1:7" x14ac:dyDescent="0.25">
      <c r="A497" s="324" t="s">
        <v>1919</v>
      </c>
      <c r="B497" s="324" t="s">
        <v>217</v>
      </c>
      <c r="C497" s="324" t="s">
        <v>94</v>
      </c>
      <c r="D497" s="326">
        <v>0</v>
      </c>
      <c r="E497" s="326">
        <v>76692</v>
      </c>
      <c r="F497" s="326">
        <v>40</v>
      </c>
      <c r="G497" s="328"/>
    </row>
    <row r="498" spans="1:7" x14ac:dyDescent="0.25">
      <c r="A498" s="324" t="s">
        <v>1926</v>
      </c>
      <c r="B498" s="324" t="s">
        <v>106</v>
      </c>
      <c r="C498" s="324" t="s">
        <v>79</v>
      </c>
      <c r="D498" s="326">
        <v>6.055700135899837</v>
      </c>
      <c r="E498" s="326">
        <v>36500</v>
      </c>
      <c r="F498" s="326">
        <v>40</v>
      </c>
      <c r="G498" s="328"/>
    </row>
    <row r="499" spans="1:7" x14ac:dyDescent="0.25">
      <c r="A499" s="324" t="s">
        <v>1931</v>
      </c>
      <c r="B499" s="324" t="s">
        <v>106</v>
      </c>
      <c r="C499" s="324" t="s">
        <v>79</v>
      </c>
      <c r="D499" s="326">
        <v>9.0849167668443371</v>
      </c>
      <c r="E499" s="326">
        <v>10948.56</v>
      </c>
      <c r="F499" s="326">
        <v>10</v>
      </c>
      <c r="G499" s="328"/>
    </row>
    <row r="500" spans="1:7" x14ac:dyDescent="0.25">
      <c r="A500" s="324" t="s">
        <v>1936</v>
      </c>
      <c r="B500" s="324" t="s">
        <v>106</v>
      </c>
      <c r="C500" s="324" t="s">
        <v>79</v>
      </c>
      <c r="D500" s="326">
        <v>6.0282882616243176</v>
      </c>
      <c r="E500" s="326">
        <v>16500</v>
      </c>
      <c r="F500" s="326">
        <v>10</v>
      </c>
      <c r="G500" s="328"/>
    </row>
    <row r="501" spans="1:7" x14ac:dyDescent="0.25">
      <c r="A501" s="324" t="s">
        <v>1941</v>
      </c>
      <c r="B501" s="324" t="s">
        <v>82</v>
      </c>
      <c r="C501" s="324" t="s">
        <v>79</v>
      </c>
      <c r="D501" s="326">
        <v>9.2949534641773059</v>
      </c>
      <c r="E501" s="326">
        <v>6000</v>
      </c>
      <c r="F501" s="326">
        <v>5</v>
      </c>
      <c r="G501" s="328"/>
    </row>
    <row r="502" spans="1:7" x14ac:dyDescent="0.25">
      <c r="A502" s="324" t="s">
        <v>1947</v>
      </c>
      <c r="B502" s="324" t="s">
        <v>82</v>
      </c>
      <c r="C502" s="324" t="s">
        <v>94</v>
      </c>
      <c r="D502" s="326">
        <v>4.8887796705447926E-2</v>
      </c>
      <c r="E502" s="326">
        <v>2381000</v>
      </c>
      <c r="F502" s="326">
        <v>5</v>
      </c>
      <c r="G502" s="328"/>
    </row>
    <row r="503" spans="1:7" x14ac:dyDescent="0.25">
      <c r="A503" s="324" t="s">
        <v>1953</v>
      </c>
      <c r="B503" s="324" t="s">
        <v>82</v>
      </c>
      <c r="C503" s="324" t="s">
        <v>206</v>
      </c>
      <c r="D503" s="326">
        <v>0.45459505041623599</v>
      </c>
      <c r="E503" s="326">
        <v>5000</v>
      </c>
      <c r="F503" s="326">
        <v>5</v>
      </c>
      <c r="G503" s="328"/>
    </row>
    <row r="504" spans="1:7" x14ac:dyDescent="0.25">
      <c r="A504" s="324" t="s">
        <v>1959</v>
      </c>
      <c r="B504" s="324" t="s">
        <v>82</v>
      </c>
      <c r="C504" s="324" t="s">
        <v>79</v>
      </c>
      <c r="D504" s="326">
        <v>1.1153944157012765</v>
      </c>
      <c r="E504" s="326">
        <v>50000</v>
      </c>
      <c r="F504" s="326">
        <v>5</v>
      </c>
      <c r="G504" s="328"/>
    </row>
    <row r="505" spans="1:7" x14ac:dyDescent="0.25">
      <c r="A505" s="324" t="s">
        <v>1965</v>
      </c>
      <c r="B505" s="324" t="s">
        <v>82</v>
      </c>
      <c r="C505" s="324" t="s">
        <v>79</v>
      </c>
      <c r="D505" s="326">
        <v>5.5769720785063823</v>
      </c>
      <c r="E505" s="326">
        <v>10000</v>
      </c>
      <c r="F505" s="326">
        <v>5</v>
      </c>
      <c r="G505" s="328"/>
    </row>
    <row r="506" spans="1:7" x14ac:dyDescent="0.25">
      <c r="A506" s="324" t="s">
        <v>1971</v>
      </c>
      <c r="B506" s="324" t="s">
        <v>82</v>
      </c>
      <c r="C506" s="324" t="s">
        <v>79</v>
      </c>
      <c r="D506" s="326">
        <v>0.28853514079486092</v>
      </c>
      <c r="E506" s="326">
        <v>198000</v>
      </c>
      <c r="F506" s="326">
        <v>5</v>
      </c>
      <c r="G506" s="328"/>
    </row>
    <row r="507" spans="1:7" x14ac:dyDescent="0.25">
      <c r="A507" s="324" t="s">
        <v>1976</v>
      </c>
      <c r="B507" s="324" t="s">
        <v>82</v>
      </c>
      <c r="C507" s="324" t="s">
        <v>79</v>
      </c>
      <c r="D507" s="326">
        <v>2.7884860392531912</v>
      </c>
      <c r="E507" s="326">
        <v>20000</v>
      </c>
      <c r="F507" s="326">
        <v>5</v>
      </c>
      <c r="G507" s="328"/>
    </row>
    <row r="508" spans="1:7" x14ac:dyDescent="0.25">
      <c r="A508" s="324" t="s">
        <v>1981</v>
      </c>
      <c r="B508" s="324" t="s">
        <v>82</v>
      </c>
      <c r="C508" s="324" t="s">
        <v>206</v>
      </c>
      <c r="D508" s="326">
        <v>1.1364876260405901E-2</v>
      </c>
      <c r="E508" s="326">
        <v>400000</v>
      </c>
      <c r="F508" s="326">
        <v>5</v>
      </c>
      <c r="G508" s="328"/>
    </row>
    <row r="509" spans="1:7" x14ac:dyDescent="0.25">
      <c r="A509" s="324" t="s">
        <v>1986</v>
      </c>
      <c r="B509" s="324" t="s">
        <v>106</v>
      </c>
      <c r="C509" s="324" t="s">
        <v>206</v>
      </c>
      <c r="D509" s="326">
        <v>0.40539108378220257</v>
      </c>
      <c r="E509" s="326">
        <v>5000</v>
      </c>
      <c r="F509" s="326">
        <v>10</v>
      </c>
      <c r="G509" s="328"/>
    </row>
    <row r="510" spans="1:7" x14ac:dyDescent="0.25">
      <c r="A510" s="324" t="s">
        <v>1991</v>
      </c>
      <c r="B510" s="324" t="s">
        <v>82</v>
      </c>
      <c r="C510" s="324" t="s">
        <v>206</v>
      </c>
      <c r="D510" s="326">
        <v>0.20055663988951591</v>
      </c>
      <c r="E510" s="326">
        <v>34000</v>
      </c>
      <c r="F510" s="326">
        <v>5</v>
      </c>
      <c r="G510" s="328"/>
    </row>
    <row r="511" spans="1:7" x14ac:dyDescent="0.25">
      <c r="A511" s="324" t="s">
        <v>1996</v>
      </c>
      <c r="B511" s="324" t="s">
        <v>82</v>
      </c>
      <c r="C511" s="324" t="s">
        <v>94</v>
      </c>
      <c r="D511" s="326">
        <v>3.2471075029731143E-2</v>
      </c>
      <c r="E511" s="326">
        <v>350000</v>
      </c>
      <c r="F511" s="326">
        <v>5</v>
      </c>
      <c r="G511" s="328"/>
    </row>
    <row r="512" spans="1:7" x14ac:dyDescent="0.25">
      <c r="A512" s="324" t="s">
        <v>2001</v>
      </c>
      <c r="B512" s="324" t="s">
        <v>82</v>
      </c>
      <c r="C512" s="324" t="s">
        <v>94</v>
      </c>
      <c r="D512" s="326">
        <v>3.9777066911420654E-2</v>
      </c>
      <c r="E512" s="326">
        <v>400000</v>
      </c>
      <c r="F512" s="326">
        <v>5</v>
      </c>
      <c r="G512" s="328"/>
    </row>
    <row r="513" spans="1:7" x14ac:dyDescent="0.25">
      <c r="A513" s="324" t="s">
        <v>2006</v>
      </c>
      <c r="B513" s="324" t="s">
        <v>82</v>
      </c>
      <c r="C513" s="324" t="s">
        <v>94</v>
      </c>
      <c r="D513" s="326">
        <v>0.11432929411665815</v>
      </c>
      <c r="E513" s="326">
        <v>400000</v>
      </c>
      <c r="F513" s="326">
        <v>5</v>
      </c>
      <c r="G513" s="328"/>
    </row>
    <row r="514" spans="1:7" x14ac:dyDescent="0.25">
      <c r="A514" s="324" t="s">
        <v>2012</v>
      </c>
      <c r="B514" s="324" t="s">
        <v>82</v>
      </c>
      <c r="C514" s="324" t="s">
        <v>79</v>
      </c>
      <c r="D514" s="326">
        <v>2.4425581423229699</v>
      </c>
      <c r="E514" s="326">
        <v>8500</v>
      </c>
      <c r="F514" s="326">
        <v>5</v>
      </c>
      <c r="G514" s="328"/>
    </row>
    <row r="515" spans="1:7" x14ac:dyDescent="0.25">
      <c r="A515" s="324" t="s">
        <v>2018</v>
      </c>
      <c r="B515" s="324" t="s">
        <v>82</v>
      </c>
      <c r="C515" s="324" t="s">
        <v>206</v>
      </c>
      <c r="D515" s="326">
        <v>0.5924817007794545</v>
      </c>
      <c r="E515" s="326">
        <v>63300</v>
      </c>
      <c r="F515" s="326">
        <v>5</v>
      </c>
      <c r="G515" s="328"/>
    </row>
    <row r="516" spans="1:7" x14ac:dyDescent="0.25">
      <c r="A516" s="324" t="s">
        <v>72</v>
      </c>
      <c r="B516" s="324" t="s">
        <v>82</v>
      </c>
      <c r="C516" s="324" t="s">
        <v>79</v>
      </c>
      <c r="D516" s="326">
        <v>16.091046485202529</v>
      </c>
      <c r="E516" s="326">
        <v>94400</v>
      </c>
      <c r="F516" s="326">
        <v>5</v>
      </c>
      <c r="G516" s="328"/>
    </row>
    <row r="517" spans="1:7" x14ac:dyDescent="0.25">
      <c r="A517" s="324" t="s">
        <v>89</v>
      </c>
      <c r="B517" s="324" t="s">
        <v>97</v>
      </c>
      <c r="C517" s="324" t="s">
        <v>94</v>
      </c>
      <c r="D517" s="326">
        <v>5.2194981789656643</v>
      </c>
      <c r="E517" s="326">
        <v>169500</v>
      </c>
      <c r="F517" s="326">
        <v>40</v>
      </c>
      <c r="G517" s="328"/>
    </row>
    <row r="518" spans="1:7" x14ac:dyDescent="0.25">
      <c r="A518" s="324" t="s">
        <v>101</v>
      </c>
      <c r="B518" s="324" t="s">
        <v>106</v>
      </c>
      <c r="C518" s="324" t="s">
        <v>79</v>
      </c>
      <c r="D518" s="326">
        <v>15.62442793599813</v>
      </c>
      <c r="E518" s="326">
        <v>60000</v>
      </c>
      <c r="F518" s="326">
        <v>10</v>
      </c>
      <c r="G518" s="328"/>
    </row>
    <row r="519" spans="1:7" x14ac:dyDescent="0.25">
      <c r="A519" s="324" t="s">
        <v>110</v>
      </c>
      <c r="B519" s="324" t="s">
        <v>116</v>
      </c>
      <c r="C519" s="324" t="s">
        <v>79</v>
      </c>
      <c r="D519" s="326">
        <v>4.0696539917209664</v>
      </c>
      <c r="E519" s="326">
        <v>500000</v>
      </c>
      <c r="F519" s="326">
        <v>40</v>
      </c>
      <c r="G519" s="328"/>
    </row>
    <row r="520" spans="1:7" x14ac:dyDescent="0.25">
      <c r="A520" s="324" t="s">
        <v>118</v>
      </c>
      <c r="B520" s="324" t="s">
        <v>82</v>
      </c>
      <c r="C520" s="324" t="s">
        <v>79</v>
      </c>
      <c r="D520" s="326">
        <v>1.0268304297328688</v>
      </c>
      <c r="E520" s="326">
        <v>500000</v>
      </c>
      <c r="F520" s="326">
        <v>5</v>
      </c>
      <c r="G520" s="328"/>
    </row>
    <row r="521" spans="1:7" x14ac:dyDescent="0.25">
      <c r="A521" s="324" t="s">
        <v>127</v>
      </c>
      <c r="B521" s="324" t="s">
        <v>133</v>
      </c>
      <c r="C521" s="324" t="s">
        <v>79</v>
      </c>
      <c r="D521" s="326">
        <v>1.5643028445445746</v>
      </c>
      <c r="E521" s="326">
        <v>600000</v>
      </c>
      <c r="F521" s="326">
        <v>10</v>
      </c>
      <c r="G521" s="328"/>
    </row>
    <row r="522" spans="1:7" x14ac:dyDescent="0.25">
      <c r="A522" s="324" t="s">
        <v>136</v>
      </c>
      <c r="B522" s="324" t="s">
        <v>116</v>
      </c>
      <c r="C522" s="324" t="s">
        <v>94</v>
      </c>
      <c r="D522" s="326">
        <v>6.3009634704338824</v>
      </c>
      <c r="E522" s="326">
        <v>60000</v>
      </c>
      <c r="F522" s="326">
        <v>40</v>
      </c>
      <c r="G522" s="328"/>
    </row>
    <row r="523" spans="1:7" x14ac:dyDescent="0.25">
      <c r="A523" s="324" t="s">
        <v>142</v>
      </c>
      <c r="B523" s="324" t="s">
        <v>148</v>
      </c>
      <c r="C523" s="324" t="s">
        <v>79</v>
      </c>
      <c r="D523" s="326">
        <v>8.5467455506897512</v>
      </c>
      <c r="E523" s="326">
        <v>55000</v>
      </c>
      <c r="F523" s="326">
        <v>5</v>
      </c>
      <c r="G523" s="328"/>
    </row>
    <row r="524" spans="1:7" x14ac:dyDescent="0.25">
      <c r="A524" s="324" t="s">
        <v>151</v>
      </c>
      <c r="B524" s="324" t="s">
        <v>106</v>
      </c>
      <c r="C524" s="324" t="s">
        <v>94</v>
      </c>
      <c r="D524" s="326">
        <v>3.4020450608554018</v>
      </c>
      <c r="E524" s="326">
        <v>50000</v>
      </c>
      <c r="F524" s="326">
        <v>10</v>
      </c>
      <c r="G524" s="328"/>
    </row>
    <row r="525" spans="1:7" x14ac:dyDescent="0.25">
      <c r="A525" s="324" t="s">
        <v>157</v>
      </c>
      <c r="B525" s="324" t="s">
        <v>97</v>
      </c>
      <c r="C525" s="324" t="s">
        <v>94</v>
      </c>
      <c r="D525" s="326">
        <v>0</v>
      </c>
      <c r="E525" s="326">
        <v>9108</v>
      </c>
      <c r="F525" s="326">
        <v>40</v>
      </c>
      <c r="G525" s="328"/>
    </row>
    <row r="526" spans="1:7" x14ac:dyDescent="0.25">
      <c r="A526" s="324" t="s">
        <v>163</v>
      </c>
      <c r="B526" s="324" t="s">
        <v>106</v>
      </c>
      <c r="C526" s="324" t="s">
        <v>94</v>
      </c>
      <c r="D526" s="326">
        <v>8.2781143129387919E-2</v>
      </c>
      <c r="E526" s="326">
        <v>49900</v>
      </c>
      <c r="F526" s="326">
        <v>10</v>
      </c>
      <c r="G526" s="328"/>
    </row>
    <row r="527" spans="1:7" x14ac:dyDescent="0.25">
      <c r="A527" s="324" t="s">
        <v>170</v>
      </c>
      <c r="B527" s="324" t="s">
        <v>106</v>
      </c>
      <c r="C527" s="324" t="s">
        <v>79</v>
      </c>
      <c r="D527" s="326">
        <v>0</v>
      </c>
      <c r="E527" s="326">
        <v>19872</v>
      </c>
      <c r="F527" s="326">
        <v>40</v>
      </c>
      <c r="G527" s="328"/>
    </row>
    <row r="528" spans="1:7" x14ac:dyDescent="0.25">
      <c r="A528" s="324" t="s">
        <v>177</v>
      </c>
      <c r="B528" s="324" t="s">
        <v>106</v>
      </c>
      <c r="C528" s="324" t="s">
        <v>79</v>
      </c>
      <c r="D528" s="326">
        <v>6.2509604177605373</v>
      </c>
      <c r="E528" s="326">
        <v>150000</v>
      </c>
      <c r="F528" s="326">
        <v>10</v>
      </c>
      <c r="G528" s="328"/>
    </row>
    <row r="529" spans="1:7" x14ac:dyDescent="0.25">
      <c r="A529" s="324" t="s">
        <v>181</v>
      </c>
      <c r="B529" s="324" t="s">
        <v>82</v>
      </c>
      <c r="C529" s="324" t="s">
        <v>79</v>
      </c>
      <c r="D529" s="326">
        <v>48.896687130136598</v>
      </c>
      <c r="E529" s="326">
        <v>10000</v>
      </c>
      <c r="F529" s="326">
        <v>5</v>
      </c>
      <c r="G529" s="328"/>
    </row>
    <row r="530" spans="1:7" x14ac:dyDescent="0.25">
      <c r="A530" s="324" t="s">
        <v>186</v>
      </c>
      <c r="B530" s="324" t="s">
        <v>97</v>
      </c>
      <c r="C530" s="324" t="s">
        <v>94</v>
      </c>
      <c r="D530" s="326">
        <v>0.61050482394503902</v>
      </c>
      <c r="E530" s="326">
        <v>530000</v>
      </c>
      <c r="F530" s="326">
        <v>40</v>
      </c>
      <c r="G530" s="328"/>
    </row>
    <row r="531" spans="1:7" x14ac:dyDescent="0.25">
      <c r="A531" s="324" t="s">
        <v>192</v>
      </c>
      <c r="B531" s="324" t="s">
        <v>106</v>
      </c>
      <c r="C531" s="324" t="s">
        <v>197</v>
      </c>
      <c r="D531" s="326">
        <v>4.6330409575108877</v>
      </c>
      <c r="E531" s="326">
        <v>35000</v>
      </c>
      <c r="F531" s="326">
        <v>10</v>
      </c>
      <c r="G531" s="328"/>
    </row>
    <row r="532" spans="1:7" x14ac:dyDescent="0.25">
      <c r="A532" s="324" t="s">
        <v>615</v>
      </c>
      <c r="D532" s="326">
        <v>3123.9069851553386</v>
      </c>
      <c r="E532" s="326">
        <v>948871066.86599994</v>
      </c>
      <c r="F532" s="326">
        <v>11250</v>
      </c>
    </row>
    <row r="534" spans="1:7" ht="15.75" thickBot="1" x14ac:dyDescent="0.3"/>
    <row r="535" spans="1:7" x14ac:dyDescent="0.25">
      <c r="A535" s="327" t="s">
        <v>608</v>
      </c>
      <c r="B535" s="327" t="s">
        <v>15</v>
      </c>
      <c r="C535" s="327" t="s">
        <v>14</v>
      </c>
      <c r="D535" s="327" t="s">
        <v>3486</v>
      </c>
      <c r="E535" s="327" t="s">
        <v>609</v>
      </c>
      <c r="F535" s="327" t="s">
        <v>3511</v>
      </c>
      <c r="G535" s="327" t="s">
        <v>3539</v>
      </c>
    </row>
    <row r="536" spans="1:7" hidden="1" x14ac:dyDescent="0.25">
      <c r="A536" s="341" t="s">
        <v>672</v>
      </c>
      <c r="B536" s="342" t="s">
        <v>217</v>
      </c>
      <c r="C536" s="325" t="s">
        <v>81</v>
      </c>
      <c r="D536" s="328">
        <v>3.5836729738092705</v>
      </c>
      <c r="E536" s="328">
        <v>290000</v>
      </c>
      <c r="F536" s="328">
        <v>40</v>
      </c>
      <c r="G536" s="325" t="s">
        <v>94</v>
      </c>
    </row>
    <row r="537" spans="1:7" hidden="1" x14ac:dyDescent="0.25">
      <c r="A537" s="341" t="s">
        <v>640</v>
      </c>
      <c r="B537" s="342" t="s">
        <v>97</v>
      </c>
      <c r="C537" s="325" t="s">
        <v>96</v>
      </c>
      <c r="D537" s="328">
        <v>0</v>
      </c>
      <c r="E537" s="328">
        <v>190000</v>
      </c>
      <c r="F537" s="328">
        <v>40</v>
      </c>
      <c r="G537" s="325" t="s">
        <v>94</v>
      </c>
    </row>
    <row r="538" spans="1:7" hidden="1" x14ac:dyDescent="0.25">
      <c r="A538" s="341" t="s">
        <v>647</v>
      </c>
      <c r="B538" s="342" t="s">
        <v>217</v>
      </c>
      <c r="C538" s="325" t="s">
        <v>81</v>
      </c>
      <c r="D538" s="328">
        <v>9.1074693443552803</v>
      </c>
      <c r="E538" s="328">
        <v>99600</v>
      </c>
      <c r="F538" s="328">
        <v>40</v>
      </c>
      <c r="G538" s="325" t="s">
        <v>79</v>
      </c>
    </row>
    <row r="539" spans="1:7" hidden="1" x14ac:dyDescent="0.25">
      <c r="A539" s="341" t="s">
        <v>653</v>
      </c>
      <c r="B539" s="342" t="s">
        <v>106</v>
      </c>
      <c r="C539" s="325" t="s">
        <v>81</v>
      </c>
      <c r="D539" s="328">
        <v>6.8105702075410033</v>
      </c>
      <c r="E539" s="328">
        <v>20000</v>
      </c>
      <c r="F539" s="328">
        <v>10</v>
      </c>
      <c r="G539" s="325" t="s">
        <v>197</v>
      </c>
    </row>
    <row r="540" spans="1:7" hidden="1" x14ac:dyDescent="0.25">
      <c r="A540" s="341" t="s">
        <v>660</v>
      </c>
      <c r="B540" s="342" t="s">
        <v>217</v>
      </c>
      <c r="C540" s="325" t="s">
        <v>81</v>
      </c>
      <c r="D540" s="328">
        <v>6.1448977034366141</v>
      </c>
      <c r="E540" s="328">
        <v>145000</v>
      </c>
      <c r="F540" s="328">
        <v>40</v>
      </c>
      <c r="G540" s="325" t="s">
        <v>79</v>
      </c>
    </row>
    <row r="541" spans="1:7" x14ac:dyDescent="0.25">
      <c r="A541" s="341" t="s">
        <v>1281</v>
      </c>
      <c r="B541" s="342" t="s">
        <v>106</v>
      </c>
      <c r="C541" s="325" t="s">
        <v>81</v>
      </c>
      <c r="D541" s="328">
        <v>570.45030861582177</v>
      </c>
      <c r="E541" s="328">
        <v>110000</v>
      </c>
      <c r="F541" s="328">
        <v>40</v>
      </c>
      <c r="G541" s="325" t="s">
        <v>94</v>
      </c>
    </row>
    <row r="542" spans="1:7" hidden="1" x14ac:dyDescent="0.25">
      <c r="A542" s="341" t="s">
        <v>677</v>
      </c>
      <c r="B542" s="342" t="s">
        <v>217</v>
      </c>
      <c r="C542" s="325" t="s">
        <v>81</v>
      </c>
      <c r="D542" s="328">
        <v>2.0570718593485551</v>
      </c>
      <c r="E542" s="328">
        <v>535000</v>
      </c>
      <c r="F542" s="328">
        <v>40</v>
      </c>
      <c r="G542" s="325" t="s">
        <v>79</v>
      </c>
    </row>
    <row r="543" spans="1:7" hidden="1" x14ac:dyDescent="0.25">
      <c r="A543" s="341" t="s">
        <v>681</v>
      </c>
      <c r="B543" s="342" t="s">
        <v>133</v>
      </c>
      <c r="C543" s="325" t="s">
        <v>81</v>
      </c>
      <c r="D543" s="328">
        <v>8.3857694546444232</v>
      </c>
      <c r="E543" s="328">
        <v>50000</v>
      </c>
      <c r="F543" s="328">
        <v>10</v>
      </c>
      <c r="G543" s="325" t="s">
        <v>79</v>
      </c>
    </row>
    <row r="544" spans="1:7" x14ac:dyDescent="0.25">
      <c r="A544" s="341" t="s">
        <v>666</v>
      </c>
      <c r="B544" s="342" t="s">
        <v>217</v>
      </c>
      <c r="C544" s="325" t="s">
        <v>81</v>
      </c>
      <c r="D544" s="328">
        <v>397.27574681085622</v>
      </c>
      <c r="E544" s="328">
        <v>75000</v>
      </c>
      <c r="F544" s="328">
        <v>40</v>
      </c>
      <c r="G544" s="325" t="s">
        <v>94</v>
      </c>
    </row>
    <row r="545" spans="1:7" hidden="1" x14ac:dyDescent="0.25">
      <c r="A545" s="341" t="s">
        <v>695</v>
      </c>
      <c r="B545" s="342" t="s">
        <v>106</v>
      </c>
      <c r="C545" s="325" t="s">
        <v>81</v>
      </c>
      <c r="D545" s="328">
        <v>0.36648998369506536</v>
      </c>
      <c r="E545" s="328">
        <v>50000</v>
      </c>
      <c r="F545" s="328">
        <v>5</v>
      </c>
      <c r="G545" s="325" t="s">
        <v>79</v>
      </c>
    </row>
    <row r="546" spans="1:7" hidden="1" x14ac:dyDescent="0.25">
      <c r="A546" s="341" t="s">
        <v>705</v>
      </c>
      <c r="B546" s="342" t="s">
        <v>148</v>
      </c>
      <c r="C546" s="325" t="s">
        <v>147</v>
      </c>
      <c r="D546" s="328">
        <v>0.59959896904805632</v>
      </c>
      <c r="E546" s="328">
        <v>600000</v>
      </c>
      <c r="F546" s="328">
        <v>5</v>
      </c>
      <c r="G546" s="325" t="s">
        <v>79</v>
      </c>
    </row>
    <row r="547" spans="1:7" hidden="1" x14ac:dyDescent="0.25">
      <c r="A547" s="341" t="s">
        <v>756</v>
      </c>
      <c r="B547" s="342" t="s">
        <v>454</v>
      </c>
      <c r="C547" s="325" t="s">
        <v>81</v>
      </c>
      <c r="D547" s="328">
        <v>0</v>
      </c>
      <c r="E547" s="328">
        <v>3500000</v>
      </c>
      <c r="F547" s="328">
        <v>40</v>
      </c>
      <c r="G547" s="325" t="s">
        <v>94</v>
      </c>
    </row>
    <row r="548" spans="1:7" hidden="1" x14ac:dyDescent="0.25">
      <c r="A548" s="341" t="s">
        <v>735</v>
      </c>
      <c r="B548" s="342" t="s">
        <v>106</v>
      </c>
      <c r="C548" s="325" t="s">
        <v>147</v>
      </c>
      <c r="D548" s="328">
        <v>8.1448279866242306</v>
      </c>
      <c r="E548" s="328">
        <v>12000</v>
      </c>
      <c r="F548" s="328">
        <v>5</v>
      </c>
      <c r="G548" s="325" t="s">
        <v>94</v>
      </c>
    </row>
    <row r="549" spans="1:7" hidden="1" x14ac:dyDescent="0.25">
      <c r="A549" s="341" t="s">
        <v>729</v>
      </c>
      <c r="B549" s="342" t="s">
        <v>106</v>
      </c>
      <c r="C549" s="325" t="s">
        <v>147</v>
      </c>
      <c r="D549" s="328">
        <v>2.1112767643377115</v>
      </c>
      <c r="E549" s="328">
        <v>50000</v>
      </c>
      <c r="F549" s="328">
        <v>10</v>
      </c>
      <c r="G549" s="325" t="s">
        <v>79</v>
      </c>
    </row>
    <row r="550" spans="1:7" hidden="1" x14ac:dyDescent="0.25">
      <c r="A550" s="341" t="s">
        <v>740</v>
      </c>
      <c r="B550" s="342" t="s">
        <v>217</v>
      </c>
      <c r="C550" s="325" t="s">
        <v>81</v>
      </c>
      <c r="D550" s="328">
        <v>1.4413632537355332</v>
      </c>
      <c r="E550" s="328">
        <v>50000</v>
      </c>
      <c r="F550" s="328">
        <v>40</v>
      </c>
      <c r="G550" s="325" t="s">
        <v>206</v>
      </c>
    </row>
    <row r="551" spans="1:7" hidden="1" x14ac:dyDescent="0.25">
      <c r="A551" s="341" t="s">
        <v>745</v>
      </c>
      <c r="B551" s="342" t="s">
        <v>97</v>
      </c>
      <c r="C551" s="325" t="s">
        <v>96</v>
      </c>
      <c r="D551" s="328">
        <v>1.8017040671694156</v>
      </c>
      <c r="E551" s="328">
        <v>30000</v>
      </c>
      <c r="F551" s="328">
        <v>40</v>
      </c>
      <c r="G551" s="325" t="s">
        <v>94</v>
      </c>
    </row>
    <row r="552" spans="1:7" hidden="1" x14ac:dyDescent="0.25">
      <c r="A552" s="341" t="s">
        <v>749</v>
      </c>
      <c r="B552" s="342" t="s">
        <v>454</v>
      </c>
      <c r="C552" s="325" t="s">
        <v>81</v>
      </c>
      <c r="D552" s="328">
        <v>0.90085203358470822</v>
      </c>
      <c r="E552" s="328">
        <v>80000</v>
      </c>
      <c r="F552" s="328">
        <v>40</v>
      </c>
      <c r="G552" s="325" t="s">
        <v>206</v>
      </c>
    </row>
    <row r="553" spans="1:7" hidden="1" x14ac:dyDescent="0.25">
      <c r="A553" s="341" t="s">
        <v>723</v>
      </c>
      <c r="B553" s="342" t="s">
        <v>106</v>
      </c>
      <c r="C553" s="325" t="s">
        <v>147</v>
      </c>
      <c r="D553" s="328">
        <v>5.8748833682124904</v>
      </c>
      <c r="E553" s="328">
        <v>57000</v>
      </c>
      <c r="F553" s="328">
        <v>5</v>
      </c>
      <c r="G553" s="325" t="s">
        <v>94</v>
      </c>
    </row>
    <row r="554" spans="1:7" hidden="1" x14ac:dyDescent="0.25">
      <c r="A554" s="341" t="s">
        <v>752</v>
      </c>
      <c r="B554" s="342" t="s">
        <v>106</v>
      </c>
      <c r="C554" s="325" t="s">
        <v>81</v>
      </c>
      <c r="D554" s="328">
        <v>1.1188793912388793</v>
      </c>
      <c r="E554" s="328">
        <v>20000</v>
      </c>
      <c r="F554" s="328">
        <v>10</v>
      </c>
      <c r="G554" s="325" t="s">
        <v>94</v>
      </c>
    </row>
    <row r="555" spans="1:7" hidden="1" x14ac:dyDescent="0.25">
      <c r="A555" s="341" t="s">
        <v>716</v>
      </c>
      <c r="B555" s="342" t="s">
        <v>106</v>
      </c>
      <c r="C555" s="325" t="s">
        <v>147</v>
      </c>
      <c r="D555" s="328">
        <v>2.2324556799207462</v>
      </c>
      <c r="E555" s="328">
        <v>150000</v>
      </c>
      <c r="F555" s="328">
        <v>5</v>
      </c>
      <c r="G555" s="325" t="s">
        <v>94</v>
      </c>
    </row>
    <row r="556" spans="1:7" hidden="1" x14ac:dyDescent="0.25">
      <c r="A556" s="341" t="s">
        <v>711</v>
      </c>
      <c r="B556" s="342" t="s">
        <v>106</v>
      </c>
      <c r="C556" s="325" t="s">
        <v>147</v>
      </c>
      <c r="D556" s="328">
        <v>1.6743417599405597</v>
      </c>
      <c r="E556" s="328">
        <v>200000</v>
      </c>
      <c r="F556" s="328">
        <v>5</v>
      </c>
      <c r="G556" s="325" t="s">
        <v>79</v>
      </c>
    </row>
    <row r="557" spans="1:7" hidden="1" x14ac:dyDescent="0.25">
      <c r="A557" s="341" t="s">
        <v>719</v>
      </c>
      <c r="B557" s="342" t="s">
        <v>106</v>
      </c>
      <c r="C557" s="325" t="s">
        <v>147</v>
      </c>
      <c r="D557" s="328">
        <v>6.5968437070828809</v>
      </c>
      <c r="E557" s="328">
        <v>52000</v>
      </c>
      <c r="F557" s="328">
        <v>5</v>
      </c>
      <c r="G557" s="325" t="s">
        <v>79</v>
      </c>
    </row>
    <row r="558" spans="1:7" hidden="1" x14ac:dyDescent="0.25">
      <c r="A558" s="341" t="s">
        <v>338</v>
      </c>
      <c r="B558" s="342" t="s">
        <v>82</v>
      </c>
      <c r="C558" s="325" t="s">
        <v>81</v>
      </c>
      <c r="D558" s="328">
        <v>6.2908208430250578E-2</v>
      </c>
      <c r="E558" s="328">
        <v>7500</v>
      </c>
      <c r="F558" s="328">
        <v>5</v>
      </c>
      <c r="G558" s="325" t="s">
        <v>206</v>
      </c>
    </row>
    <row r="559" spans="1:7" hidden="1" x14ac:dyDescent="0.25">
      <c r="A559" s="341" t="s">
        <v>346</v>
      </c>
      <c r="B559" s="342" t="s">
        <v>82</v>
      </c>
      <c r="C559" s="325" t="s">
        <v>147</v>
      </c>
      <c r="D559" s="328">
        <v>0</v>
      </c>
      <c r="E559" s="328">
        <v>2800</v>
      </c>
      <c r="F559" s="328">
        <v>5</v>
      </c>
      <c r="G559" s="325" t="s">
        <v>206</v>
      </c>
    </row>
    <row r="560" spans="1:7" hidden="1" x14ac:dyDescent="0.25">
      <c r="A560" s="341" t="s">
        <v>352</v>
      </c>
      <c r="B560" s="342" t="s">
        <v>148</v>
      </c>
      <c r="C560" s="325" t="s">
        <v>147</v>
      </c>
      <c r="D560" s="328">
        <v>0.15262045626231699</v>
      </c>
      <c r="E560" s="328">
        <v>84500</v>
      </c>
      <c r="F560" s="328">
        <v>5</v>
      </c>
      <c r="G560" s="325" t="s">
        <v>79</v>
      </c>
    </row>
    <row r="561" spans="1:7" hidden="1" x14ac:dyDescent="0.25">
      <c r="A561" s="341" t="s">
        <v>360</v>
      </c>
      <c r="B561" s="342" t="s">
        <v>106</v>
      </c>
      <c r="C561" s="325" t="s">
        <v>81</v>
      </c>
      <c r="D561" s="328">
        <v>7.2069526005724898</v>
      </c>
      <c r="E561" s="328">
        <v>36000</v>
      </c>
      <c r="F561" s="328">
        <v>10</v>
      </c>
      <c r="G561" s="325" t="s">
        <v>197</v>
      </c>
    </row>
    <row r="562" spans="1:7" hidden="1" x14ac:dyDescent="0.25">
      <c r="A562" s="341" t="s">
        <v>367</v>
      </c>
      <c r="B562" s="342" t="s">
        <v>82</v>
      </c>
      <c r="C562" s="325" t="s">
        <v>81</v>
      </c>
      <c r="D562" s="328">
        <v>0.39751089489308566</v>
      </c>
      <c r="E562" s="328">
        <v>10000</v>
      </c>
      <c r="F562" s="328">
        <v>5</v>
      </c>
      <c r="G562" s="325" t="s">
        <v>94</v>
      </c>
    </row>
    <row r="563" spans="1:7" hidden="1" x14ac:dyDescent="0.25">
      <c r="A563" s="341" t="s">
        <v>373</v>
      </c>
      <c r="B563" s="342" t="s">
        <v>82</v>
      </c>
      <c r="C563" s="325" t="s">
        <v>81</v>
      </c>
      <c r="D563" s="328">
        <v>0.16116720181300673</v>
      </c>
      <c r="E563" s="328">
        <v>15500</v>
      </c>
      <c r="F563" s="328">
        <v>5</v>
      </c>
      <c r="G563" s="325" t="s">
        <v>206</v>
      </c>
    </row>
    <row r="564" spans="1:7" hidden="1" x14ac:dyDescent="0.25">
      <c r="A564" s="341" t="s">
        <v>380</v>
      </c>
      <c r="B564" s="342" t="s">
        <v>133</v>
      </c>
      <c r="C564" s="325" t="s">
        <v>81</v>
      </c>
      <c r="D564" s="328">
        <v>0.11252403221692547</v>
      </c>
      <c r="E564" s="328">
        <v>250000</v>
      </c>
      <c r="F564" s="328">
        <v>10</v>
      </c>
      <c r="G564" s="325" t="s">
        <v>79</v>
      </c>
    </row>
    <row r="565" spans="1:7" hidden="1" x14ac:dyDescent="0.25">
      <c r="A565" s="341" t="s">
        <v>387</v>
      </c>
      <c r="B565" s="342" t="s">
        <v>106</v>
      </c>
      <c r="C565" s="325" t="s">
        <v>81</v>
      </c>
      <c r="D565" s="328">
        <v>3.8012181160404578E-2</v>
      </c>
      <c r="E565" s="328">
        <v>35000</v>
      </c>
      <c r="F565" s="328">
        <v>10</v>
      </c>
      <c r="G565" s="325" t="s">
        <v>206</v>
      </c>
    </row>
    <row r="566" spans="1:7" hidden="1" x14ac:dyDescent="0.25">
      <c r="A566" s="341" t="s">
        <v>394</v>
      </c>
      <c r="B566" s="342" t="s">
        <v>106</v>
      </c>
      <c r="C566" s="325" t="s">
        <v>81</v>
      </c>
      <c r="D566" s="328">
        <v>0.51319231785450048</v>
      </c>
      <c r="E566" s="328">
        <v>16000</v>
      </c>
      <c r="F566" s="328">
        <v>10</v>
      </c>
      <c r="G566" s="325" t="s">
        <v>94</v>
      </c>
    </row>
    <row r="567" spans="1:7" hidden="1" x14ac:dyDescent="0.25">
      <c r="A567" s="341" t="s">
        <v>401</v>
      </c>
      <c r="B567" s="342" t="s">
        <v>106</v>
      </c>
      <c r="C567" s="325" t="s">
        <v>147</v>
      </c>
      <c r="D567" s="328">
        <v>0.35515238313768432</v>
      </c>
      <c r="E567" s="328">
        <v>34000</v>
      </c>
      <c r="F567" s="328">
        <v>5</v>
      </c>
      <c r="G567" s="325" t="s">
        <v>79</v>
      </c>
    </row>
    <row r="568" spans="1:7" hidden="1" x14ac:dyDescent="0.25">
      <c r="A568" s="341" t="s">
        <v>408</v>
      </c>
      <c r="B568" s="342" t="s">
        <v>82</v>
      </c>
      <c r="C568" s="325" t="s">
        <v>81</v>
      </c>
      <c r="D568" s="328">
        <v>2.9678884868881237E-2</v>
      </c>
      <c r="E568" s="328">
        <v>90000</v>
      </c>
      <c r="F568" s="328">
        <v>5</v>
      </c>
      <c r="G568" s="325" t="s">
        <v>206</v>
      </c>
    </row>
    <row r="569" spans="1:7" hidden="1" x14ac:dyDescent="0.25">
      <c r="A569" s="341" t="s">
        <v>413</v>
      </c>
      <c r="B569" s="342" t="s">
        <v>82</v>
      </c>
      <c r="C569" s="325" t="s">
        <v>81</v>
      </c>
      <c r="D569" s="328">
        <v>6.751671496920475E-2</v>
      </c>
      <c r="E569" s="328">
        <v>32000</v>
      </c>
      <c r="F569" s="328">
        <v>5</v>
      </c>
      <c r="G569" s="325" t="s">
        <v>206</v>
      </c>
    </row>
    <row r="570" spans="1:7" hidden="1" x14ac:dyDescent="0.25">
      <c r="A570" s="341" t="s">
        <v>418</v>
      </c>
      <c r="B570" s="342" t="s">
        <v>217</v>
      </c>
      <c r="C570" s="325" t="s">
        <v>81</v>
      </c>
      <c r="D570" s="328">
        <v>5.4268194794259523</v>
      </c>
      <c r="E570" s="328">
        <v>10000</v>
      </c>
      <c r="F570" s="328">
        <v>40</v>
      </c>
      <c r="G570" s="325" t="s">
        <v>79</v>
      </c>
    </row>
    <row r="571" spans="1:7" hidden="1" x14ac:dyDescent="0.25">
      <c r="A571" s="341" t="s">
        <v>425</v>
      </c>
      <c r="B571" s="342" t="s">
        <v>133</v>
      </c>
      <c r="C571" s="325" t="s">
        <v>147</v>
      </c>
      <c r="D571" s="328">
        <v>0.16736012066831138</v>
      </c>
      <c r="E571" s="328">
        <v>480000</v>
      </c>
      <c r="F571" s="328">
        <v>10</v>
      </c>
      <c r="G571" s="325" t="s">
        <v>79</v>
      </c>
    </row>
    <row r="572" spans="1:7" hidden="1" x14ac:dyDescent="0.25">
      <c r="A572" s="341" t="s">
        <v>296</v>
      </c>
      <c r="B572" s="342" t="s">
        <v>148</v>
      </c>
      <c r="C572" s="325" t="s">
        <v>147</v>
      </c>
      <c r="D572" s="328">
        <v>0</v>
      </c>
      <c r="E572" s="328">
        <v>0</v>
      </c>
      <c r="F572" s="328">
        <v>5</v>
      </c>
      <c r="G572" s="325" t="s">
        <v>206</v>
      </c>
    </row>
    <row r="573" spans="1:7" hidden="1" x14ac:dyDescent="0.25">
      <c r="A573" s="341" t="s">
        <v>302</v>
      </c>
      <c r="B573" s="342" t="s">
        <v>106</v>
      </c>
      <c r="C573" s="325" t="s">
        <v>81</v>
      </c>
      <c r="D573" s="328">
        <v>3.9596338415936079</v>
      </c>
      <c r="E573" s="328">
        <v>43000</v>
      </c>
      <c r="F573" s="328">
        <v>10</v>
      </c>
      <c r="G573" s="325" t="s">
        <v>197</v>
      </c>
    </row>
    <row r="574" spans="1:7" hidden="1" x14ac:dyDescent="0.25">
      <c r="A574" s="341" t="s">
        <v>309</v>
      </c>
      <c r="B574" s="342" t="s">
        <v>82</v>
      </c>
      <c r="C574" s="325" t="s">
        <v>147</v>
      </c>
      <c r="D574" s="328">
        <v>6.0142925170068038</v>
      </c>
      <c r="E574" s="328">
        <v>7000</v>
      </c>
      <c r="F574" s="328">
        <v>5</v>
      </c>
      <c r="G574" s="325" t="s">
        <v>206</v>
      </c>
    </row>
    <row r="575" spans="1:7" x14ac:dyDescent="0.25">
      <c r="A575" s="341" t="s">
        <v>1222</v>
      </c>
      <c r="B575" s="342" t="s">
        <v>97</v>
      </c>
      <c r="C575" s="325" t="s">
        <v>96</v>
      </c>
      <c r="D575" s="328">
        <v>249.00608709420791</v>
      </c>
      <c r="E575" s="328">
        <v>240000</v>
      </c>
      <c r="F575" s="328">
        <v>40</v>
      </c>
      <c r="G575" s="325" t="s">
        <v>94</v>
      </c>
    </row>
    <row r="576" spans="1:7" x14ac:dyDescent="0.25">
      <c r="A576" s="341" t="s">
        <v>1608</v>
      </c>
      <c r="B576" s="342" t="s">
        <v>106</v>
      </c>
      <c r="C576" s="325" t="s">
        <v>81</v>
      </c>
      <c r="D576" s="328">
        <v>157.89577322233006</v>
      </c>
      <c r="E576" s="328">
        <v>2000</v>
      </c>
      <c r="F576" s="328">
        <v>10</v>
      </c>
      <c r="G576" s="325" t="s">
        <v>79</v>
      </c>
    </row>
    <row r="577" spans="1:7" hidden="1" x14ac:dyDescent="0.25">
      <c r="A577" s="341" t="s">
        <v>326</v>
      </c>
      <c r="B577" s="342" t="s">
        <v>106</v>
      </c>
      <c r="C577" s="325" t="s">
        <v>81</v>
      </c>
      <c r="D577" s="328">
        <v>0.23926055285065054</v>
      </c>
      <c r="E577" s="328">
        <v>3800</v>
      </c>
      <c r="F577" s="328">
        <v>5</v>
      </c>
      <c r="G577" s="325" t="s">
        <v>206</v>
      </c>
    </row>
    <row r="578" spans="1:7" hidden="1" x14ac:dyDescent="0.25">
      <c r="A578" s="341" t="s">
        <v>331</v>
      </c>
      <c r="B578" s="342" t="s">
        <v>82</v>
      </c>
      <c r="C578" s="325" t="s">
        <v>81</v>
      </c>
      <c r="D578" s="328">
        <v>2.4819862272379751</v>
      </c>
      <c r="E578" s="328">
        <v>9800</v>
      </c>
      <c r="F578" s="328">
        <v>10</v>
      </c>
      <c r="G578" s="325" t="s">
        <v>206</v>
      </c>
    </row>
    <row r="579" spans="1:7" hidden="1" x14ac:dyDescent="0.25">
      <c r="A579" s="341" t="s">
        <v>274</v>
      </c>
      <c r="B579" s="342" t="s">
        <v>82</v>
      </c>
      <c r="C579" s="325" t="s">
        <v>147</v>
      </c>
      <c r="D579" s="328">
        <v>1.2945135245186152</v>
      </c>
      <c r="E579" s="328">
        <v>10500</v>
      </c>
      <c r="F579" s="328">
        <v>5</v>
      </c>
      <c r="G579" s="325" t="s">
        <v>206</v>
      </c>
    </row>
    <row r="580" spans="1:7" hidden="1" x14ac:dyDescent="0.25">
      <c r="A580" s="341" t="s">
        <v>282</v>
      </c>
      <c r="B580" s="342" t="s">
        <v>106</v>
      </c>
      <c r="C580" s="325" t="s">
        <v>81</v>
      </c>
      <c r="D580" s="328">
        <v>1.0424342154399497</v>
      </c>
      <c r="E580" s="328">
        <v>35000</v>
      </c>
      <c r="F580" s="328">
        <v>10</v>
      </c>
      <c r="G580" s="325" t="s">
        <v>197</v>
      </c>
    </row>
    <row r="581" spans="1:7" hidden="1" x14ac:dyDescent="0.25">
      <c r="A581" s="341" t="s">
        <v>287</v>
      </c>
      <c r="B581" s="342" t="s">
        <v>106</v>
      </c>
      <c r="C581" s="325" t="s">
        <v>147</v>
      </c>
      <c r="D581" s="328">
        <v>2.2729752520811797</v>
      </c>
      <c r="E581" s="328">
        <v>20000</v>
      </c>
      <c r="F581" s="328">
        <v>5</v>
      </c>
      <c r="G581" s="325" t="s">
        <v>94</v>
      </c>
    </row>
    <row r="582" spans="1:7" hidden="1" x14ac:dyDescent="0.25">
      <c r="A582" s="341" t="s">
        <v>247</v>
      </c>
      <c r="B582" s="342" t="s">
        <v>217</v>
      </c>
      <c r="C582" s="325" t="s">
        <v>81</v>
      </c>
      <c r="D582" s="328">
        <v>0</v>
      </c>
      <c r="E582" s="328">
        <v>207171</v>
      </c>
      <c r="F582" s="328">
        <v>40</v>
      </c>
      <c r="G582" s="325" t="s">
        <v>94</v>
      </c>
    </row>
    <row r="583" spans="1:7" hidden="1" x14ac:dyDescent="0.25">
      <c r="A583" s="341" t="s">
        <v>254</v>
      </c>
      <c r="B583" s="342" t="s">
        <v>217</v>
      </c>
      <c r="C583" s="325" t="s">
        <v>81</v>
      </c>
      <c r="D583" s="328">
        <v>1.5232942230102946</v>
      </c>
      <c r="E583" s="328">
        <v>420000</v>
      </c>
      <c r="F583" s="328">
        <v>40</v>
      </c>
      <c r="G583" s="325" t="s">
        <v>94</v>
      </c>
    </row>
    <row r="584" spans="1:7" hidden="1" x14ac:dyDescent="0.25">
      <c r="A584" s="341" t="s">
        <v>265</v>
      </c>
      <c r="B584" s="342" t="s">
        <v>97</v>
      </c>
      <c r="C584" s="325" t="s">
        <v>96</v>
      </c>
      <c r="D584" s="328">
        <v>0.45996492766501179</v>
      </c>
      <c r="E584" s="328">
        <v>1620000</v>
      </c>
      <c r="F584" s="328">
        <v>40</v>
      </c>
      <c r="G584" s="325" t="s">
        <v>94</v>
      </c>
    </row>
    <row r="585" spans="1:7" x14ac:dyDescent="0.25">
      <c r="A585" s="341" t="s">
        <v>1173</v>
      </c>
      <c r="B585" s="342" t="s">
        <v>217</v>
      </c>
      <c r="C585" s="325" t="s">
        <v>81</v>
      </c>
      <c r="D585" s="328">
        <v>98.830515967691127</v>
      </c>
      <c r="E585" s="328">
        <v>4000000</v>
      </c>
      <c r="F585" s="328">
        <v>40</v>
      </c>
      <c r="G585" s="325" t="s">
        <v>94</v>
      </c>
    </row>
    <row r="586" spans="1:7" hidden="1" x14ac:dyDescent="0.25">
      <c r="A586" s="341" t="s">
        <v>3341</v>
      </c>
      <c r="B586" s="342" t="s">
        <v>82</v>
      </c>
      <c r="C586" s="325" t="s">
        <v>96</v>
      </c>
      <c r="D586" s="328">
        <v>0</v>
      </c>
      <c r="E586" s="328">
        <v>99999.995999999999</v>
      </c>
      <c r="F586" s="328">
        <v>5</v>
      </c>
      <c r="G586" s="325" t="s">
        <v>94</v>
      </c>
    </row>
    <row r="587" spans="1:7" hidden="1" x14ac:dyDescent="0.25">
      <c r="A587" s="341" t="s">
        <v>3347</v>
      </c>
      <c r="B587" s="342" t="s">
        <v>82</v>
      </c>
      <c r="C587" s="325" t="s">
        <v>96</v>
      </c>
      <c r="D587" s="328">
        <v>0</v>
      </c>
      <c r="E587" s="328">
        <v>66722</v>
      </c>
      <c r="F587" s="328">
        <v>5</v>
      </c>
      <c r="G587" s="325" t="s">
        <v>94</v>
      </c>
    </row>
    <row r="588" spans="1:7" hidden="1" x14ac:dyDescent="0.25">
      <c r="A588" s="341" t="s">
        <v>3352</v>
      </c>
      <c r="B588" s="342" t="s">
        <v>82</v>
      </c>
      <c r="C588" s="325" t="s">
        <v>96</v>
      </c>
      <c r="D588" s="328">
        <v>0</v>
      </c>
      <c r="E588" s="328">
        <v>69581</v>
      </c>
      <c r="F588" s="328">
        <v>5</v>
      </c>
      <c r="G588" s="325" t="s">
        <v>94</v>
      </c>
    </row>
    <row r="589" spans="1:7" hidden="1" x14ac:dyDescent="0.25">
      <c r="A589" s="341" t="s">
        <v>3356</v>
      </c>
      <c r="B589" s="342" t="s">
        <v>82</v>
      </c>
      <c r="C589" s="325" t="s">
        <v>147</v>
      </c>
      <c r="D589" s="328">
        <v>0</v>
      </c>
      <c r="E589" s="328">
        <v>51500</v>
      </c>
      <c r="F589" s="328">
        <v>5</v>
      </c>
      <c r="G589" s="325" t="s">
        <v>206</v>
      </c>
    </row>
    <row r="590" spans="1:7" hidden="1" x14ac:dyDescent="0.25">
      <c r="A590" s="341" t="s">
        <v>3361</v>
      </c>
      <c r="B590" s="342" t="s">
        <v>82</v>
      </c>
      <c r="C590" s="325" t="s">
        <v>147</v>
      </c>
      <c r="D590" s="328">
        <v>0</v>
      </c>
      <c r="E590" s="328">
        <v>95161.93</v>
      </c>
      <c r="F590" s="328">
        <v>5</v>
      </c>
      <c r="G590" s="325" t="s">
        <v>94</v>
      </c>
    </row>
    <row r="591" spans="1:7" hidden="1" x14ac:dyDescent="0.25">
      <c r="A591" s="341" t="s">
        <v>3365</v>
      </c>
      <c r="B591" s="342" t="s">
        <v>82</v>
      </c>
      <c r="C591" s="325" t="s">
        <v>96</v>
      </c>
      <c r="D591" s="328">
        <v>0</v>
      </c>
      <c r="E591" s="328">
        <v>122374</v>
      </c>
      <c r="F591" s="328">
        <v>5</v>
      </c>
      <c r="G591" s="325" t="s">
        <v>94</v>
      </c>
    </row>
    <row r="592" spans="1:7" hidden="1" x14ac:dyDescent="0.25">
      <c r="A592" s="341" t="s">
        <v>3369</v>
      </c>
      <c r="B592" s="342" t="s">
        <v>82</v>
      </c>
      <c r="C592" s="325" t="s">
        <v>96</v>
      </c>
      <c r="D592" s="328">
        <v>0.53152273594006316</v>
      </c>
      <c r="E592" s="328">
        <v>169540.8</v>
      </c>
      <c r="F592" s="328">
        <v>5</v>
      </c>
      <c r="G592" s="325" t="s">
        <v>206</v>
      </c>
    </row>
    <row r="593" spans="1:7" hidden="1" x14ac:dyDescent="0.25">
      <c r="A593" s="341" t="s">
        <v>3374</v>
      </c>
      <c r="B593" s="342" t="s">
        <v>116</v>
      </c>
      <c r="C593" s="325" t="s">
        <v>81</v>
      </c>
      <c r="D593" s="328">
        <v>0</v>
      </c>
      <c r="E593" s="328">
        <v>20000</v>
      </c>
      <c r="F593" s="328">
        <v>5</v>
      </c>
      <c r="G593" s="325" t="s">
        <v>206</v>
      </c>
    </row>
    <row r="594" spans="1:7" hidden="1" x14ac:dyDescent="0.25">
      <c r="A594" s="341" t="s">
        <v>3435</v>
      </c>
      <c r="B594" s="342" t="s">
        <v>97</v>
      </c>
      <c r="C594" s="325" t="s">
        <v>96</v>
      </c>
      <c r="D594" s="328">
        <v>1.2991770332696502E-2</v>
      </c>
      <c r="E594" s="328">
        <v>137508</v>
      </c>
      <c r="F594" s="328">
        <v>40</v>
      </c>
      <c r="G594" s="325" t="s">
        <v>206</v>
      </c>
    </row>
    <row r="595" spans="1:7" hidden="1" x14ac:dyDescent="0.25">
      <c r="A595" s="341" t="s">
        <v>3436</v>
      </c>
      <c r="B595" s="342" t="s">
        <v>106</v>
      </c>
      <c r="C595" s="325" t="s">
        <v>81</v>
      </c>
      <c r="D595" s="328">
        <v>0</v>
      </c>
      <c r="E595" s="328">
        <v>103000</v>
      </c>
      <c r="F595" s="328">
        <v>10</v>
      </c>
      <c r="G595" s="325" t="s">
        <v>94</v>
      </c>
    </row>
    <row r="596" spans="1:7" hidden="1" x14ac:dyDescent="0.25">
      <c r="A596" s="341" t="s">
        <v>214</v>
      </c>
      <c r="B596" s="342" t="s">
        <v>217</v>
      </c>
      <c r="C596" s="325" t="s">
        <v>81</v>
      </c>
      <c r="D596" s="328">
        <v>2.3140347358365211E-2</v>
      </c>
      <c r="E596" s="328">
        <v>213336</v>
      </c>
      <c r="F596" s="328">
        <v>40</v>
      </c>
      <c r="G596" s="325" t="s">
        <v>206</v>
      </c>
    </row>
    <row r="597" spans="1:7" hidden="1" x14ac:dyDescent="0.25">
      <c r="A597" s="341" t="s">
        <v>219</v>
      </c>
      <c r="B597" s="342" t="s">
        <v>217</v>
      </c>
      <c r="C597" s="325" t="s">
        <v>81</v>
      </c>
      <c r="D597" s="328">
        <v>8.7095611917646781E-2</v>
      </c>
      <c r="E597" s="328">
        <v>2600000</v>
      </c>
      <c r="F597" s="328">
        <v>40</v>
      </c>
      <c r="G597" s="325" t="s">
        <v>94</v>
      </c>
    </row>
    <row r="598" spans="1:7" hidden="1" x14ac:dyDescent="0.25">
      <c r="A598" s="341" t="s">
        <v>227</v>
      </c>
      <c r="B598" s="342" t="s">
        <v>217</v>
      </c>
      <c r="C598" s="325" t="s">
        <v>81</v>
      </c>
      <c r="D598" s="328">
        <v>0.20782054068633155</v>
      </c>
      <c r="E598" s="328">
        <v>48636</v>
      </c>
      <c r="F598" s="328">
        <v>40</v>
      </c>
      <c r="G598" s="325" t="s">
        <v>94</v>
      </c>
    </row>
    <row r="599" spans="1:7" x14ac:dyDescent="0.25">
      <c r="A599" s="341" t="s">
        <v>945</v>
      </c>
      <c r="B599" s="342" t="s">
        <v>106</v>
      </c>
      <c r="C599" s="325" t="s">
        <v>81</v>
      </c>
      <c r="D599" s="328">
        <v>95.012456674225263</v>
      </c>
      <c r="E599" s="328">
        <v>2500</v>
      </c>
      <c r="F599" s="328">
        <v>5</v>
      </c>
      <c r="G599" s="325" t="s">
        <v>79</v>
      </c>
    </row>
    <row r="600" spans="1:7" hidden="1" x14ac:dyDescent="0.25">
      <c r="A600" s="341" t="s">
        <v>236</v>
      </c>
      <c r="B600" s="342" t="s">
        <v>106</v>
      </c>
      <c r="C600" s="325" t="s">
        <v>81</v>
      </c>
      <c r="D600" s="328">
        <v>4.5840644184503061</v>
      </c>
      <c r="E600" s="328">
        <v>80000</v>
      </c>
      <c r="F600" s="328">
        <v>5</v>
      </c>
      <c r="G600" s="325" t="s">
        <v>244</v>
      </c>
    </row>
    <row r="601" spans="1:7" hidden="1" x14ac:dyDescent="0.25">
      <c r="A601" s="341" t="s">
        <v>3064</v>
      </c>
      <c r="B601" s="342" t="s">
        <v>97</v>
      </c>
      <c r="C601" s="325" t="s">
        <v>96</v>
      </c>
      <c r="D601" s="328">
        <v>0</v>
      </c>
      <c r="E601" s="328">
        <v>72640</v>
      </c>
      <c r="F601" s="328">
        <v>40</v>
      </c>
      <c r="G601" s="325" t="s">
        <v>79</v>
      </c>
    </row>
    <row r="602" spans="1:7" hidden="1" x14ac:dyDescent="0.25">
      <c r="A602" s="341" t="s">
        <v>3192</v>
      </c>
      <c r="B602" s="342" t="s">
        <v>97</v>
      </c>
      <c r="C602" s="325" t="s">
        <v>96</v>
      </c>
      <c r="D602" s="328">
        <v>2.0186220254373111</v>
      </c>
      <c r="E602" s="328">
        <v>400000</v>
      </c>
      <c r="F602" s="328">
        <v>40</v>
      </c>
      <c r="G602" s="325" t="s">
        <v>94</v>
      </c>
    </row>
    <row r="603" spans="1:7" hidden="1" x14ac:dyDescent="0.25">
      <c r="A603" s="341" t="s">
        <v>3196</v>
      </c>
      <c r="B603" s="342" t="s">
        <v>97</v>
      </c>
      <c r="C603" s="325" t="s">
        <v>96</v>
      </c>
      <c r="D603" s="328">
        <v>2.0419916119809098</v>
      </c>
      <c r="E603" s="328">
        <v>650000</v>
      </c>
      <c r="F603" s="328">
        <v>40</v>
      </c>
      <c r="G603" s="325" t="s">
        <v>94</v>
      </c>
    </row>
    <row r="604" spans="1:7" hidden="1" x14ac:dyDescent="0.25">
      <c r="A604" s="341" t="s">
        <v>3201</v>
      </c>
      <c r="B604" s="342" t="s">
        <v>97</v>
      </c>
      <c r="C604" s="325" t="s">
        <v>96</v>
      </c>
      <c r="D604" s="328">
        <v>0.19411840677128001</v>
      </c>
      <c r="E604" s="328">
        <v>3000000</v>
      </c>
      <c r="F604" s="328">
        <v>40</v>
      </c>
      <c r="G604" s="325" t="s">
        <v>94</v>
      </c>
    </row>
    <row r="605" spans="1:7" x14ac:dyDescent="0.25">
      <c r="A605" s="341" t="s">
        <v>1300</v>
      </c>
      <c r="B605" s="342" t="s">
        <v>217</v>
      </c>
      <c r="C605" s="325" t="s">
        <v>81</v>
      </c>
      <c r="D605" s="328">
        <v>86.655170632652755</v>
      </c>
      <c r="E605" s="328">
        <v>350000</v>
      </c>
      <c r="F605" s="328">
        <v>40</v>
      </c>
      <c r="G605" s="325" t="s">
        <v>94</v>
      </c>
    </row>
    <row r="606" spans="1:7" hidden="1" x14ac:dyDescent="0.25">
      <c r="A606" s="341" t="s">
        <v>3209</v>
      </c>
      <c r="B606" s="342" t="s">
        <v>106</v>
      </c>
      <c r="C606" s="325" t="s">
        <v>147</v>
      </c>
      <c r="D606" s="328">
        <v>8.106886149860614</v>
      </c>
      <c r="E606" s="328">
        <v>25720</v>
      </c>
      <c r="F606" s="328">
        <v>5</v>
      </c>
      <c r="G606" s="325" t="s">
        <v>79</v>
      </c>
    </row>
    <row r="607" spans="1:7" hidden="1" x14ac:dyDescent="0.25">
      <c r="A607" s="341" t="s">
        <v>3411</v>
      </c>
      <c r="B607" s="342" t="s">
        <v>148</v>
      </c>
      <c r="C607" s="325" t="s">
        <v>147</v>
      </c>
      <c r="D607" s="328">
        <v>1.3613183312953656</v>
      </c>
      <c r="E607" s="328">
        <v>223434</v>
      </c>
      <c r="F607" s="328">
        <v>5</v>
      </c>
      <c r="G607" s="325" t="s">
        <v>79</v>
      </c>
    </row>
    <row r="608" spans="1:7" hidden="1" x14ac:dyDescent="0.25">
      <c r="A608" s="341" t="s">
        <v>3412</v>
      </c>
      <c r="B608" s="342" t="s">
        <v>148</v>
      </c>
      <c r="C608" s="325" t="s">
        <v>147</v>
      </c>
      <c r="D608" s="328">
        <v>1.9331405056903854</v>
      </c>
      <c r="E608" s="328">
        <v>422590</v>
      </c>
      <c r="F608" s="328">
        <v>10</v>
      </c>
      <c r="G608" s="325" t="s">
        <v>79</v>
      </c>
    </row>
    <row r="609" spans="1:7" hidden="1" x14ac:dyDescent="0.25">
      <c r="A609" s="341" t="s">
        <v>3413</v>
      </c>
      <c r="B609" s="342" t="s">
        <v>148</v>
      </c>
      <c r="C609" s="325" t="s">
        <v>147</v>
      </c>
      <c r="D609" s="328">
        <v>3.4709044071987143</v>
      </c>
      <c r="E609" s="328">
        <v>150000</v>
      </c>
      <c r="F609" s="328">
        <v>10</v>
      </c>
      <c r="G609" s="325" t="s">
        <v>79</v>
      </c>
    </row>
    <row r="610" spans="1:7" x14ac:dyDescent="0.25">
      <c r="A610" s="341" t="s">
        <v>1305</v>
      </c>
      <c r="B610" s="342" t="s">
        <v>217</v>
      </c>
      <c r="C610" s="325" t="s">
        <v>81</v>
      </c>
      <c r="D610" s="328">
        <v>55.727827662291652</v>
      </c>
      <c r="E610" s="328">
        <v>1120000</v>
      </c>
      <c r="F610" s="328">
        <v>40</v>
      </c>
      <c r="G610" s="325" t="s">
        <v>94</v>
      </c>
    </row>
    <row r="611" spans="1:7" hidden="1" x14ac:dyDescent="0.25">
      <c r="A611" s="341" t="s">
        <v>3415</v>
      </c>
      <c r="B611" s="342" t="s">
        <v>106</v>
      </c>
      <c r="C611" s="325" t="s">
        <v>147</v>
      </c>
      <c r="D611" s="328">
        <v>2.928153777161739</v>
      </c>
      <c r="E611" s="328">
        <v>145000</v>
      </c>
      <c r="F611" s="328">
        <v>10</v>
      </c>
      <c r="G611" s="325" t="s">
        <v>79</v>
      </c>
    </row>
    <row r="612" spans="1:7" hidden="1" x14ac:dyDescent="0.25">
      <c r="A612" s="341" t="s">
        <v>3416</v>
      </c>
      <c r="B612" s="342" t="s">
        <v>106</v>
      </c>
      <c r="C612" s="325" t="s">
        <v>147</v>
      </c>
      <c r="D612" s="328">
        <v>0</v>
      </c>
      <c r="E612" s="328">
        <v>25000</v>
      </c>
      <c r="F612" s="328">
        <v>10</v>
      </c>
      <c r="G612" s="325" t="s">
        <v>206</v>
      </c>
    </row>
    <row r="613" spans="1:7" hidden="1" x14ac:dyDescent="0.25">
      <c r="A613" s="341" t="s">
        <v>3417</v>
      </c>
      <c r="B613" s="342" t="s">
        <v>106</v>
      </c>
      <c r="C613" s="325" t="s">
        <v>81</v>
      </c>
      <c r="D613" s="328">
        <v>0</v>
      </c>
      <c r="E613" s="328">
        <v>54669</v>
      </c>
      <c r="F613" s="328">
        <v>10</v>
      </c>
      <c r="G613" s="325" t="s">
        <v>197</v>
      </c>
    </row>
    <row r="614" spans="1:7" hidden="1" x14ac:dyDescent="0.25">
      <c r="A614" s="341" t="s">
        <v>3418</v>
      </c>
      <c r="B614" s="342" t="s">
        <v>97</v>
      </c>
      <c r="C614" s="325" t="s">
        <v>96</v>
      </c>
      <c r="D614" s="328">
        <v>0.92266610528110893</v>
      </c>
      <c r="E614" s="328">
        <v>1907211</v>
      </c>
      <c r="F614" s="328">
        <v>40</v>
      </c>
      <c r="G614" s="325" t="s">
        <v>94</v>
      </c>
    </row>
    <row r="615" spans="1:7" hidden="1" x14ac:dyDescent="0.25">
      <c r="A615" s="341" t="s">
        <v>3419</v>
      </c>
      <c r="B615" s="342" t="s">
        <v>106</v>
      </c>
      <c r="C615" s="325" t="s">
        <v>147</v>
      </c>
      <c r="D615" s="328">
        <v>0</v>
      </c>
      <c r="E615" s="328">
        <v>22000</v>
      </c>
      <c r="F615" s="328">
        <v>5</v>
      </c>
      <c r="G615" s="325" t="s">
        <v>206</v>
      </c>
    </row>
    <row r="616" spans="1:7" hidden="1" x14ac:dyDescent="0.25">
      <c r="A616" s="341" t="s">
        <v>3420</v>
      </c>
      <c r="B616" s="342" t="s">
        <v>217</v>
      </c>
      <c r="C616" s="325" t="s">
        <v>81</v>
      </c>
      <c r="D616" s="328">
        <v>0.34872381914710432</v>
      </c>
      <c r="E616" s="328">
        <v>2990106</v>
      </c>
      <c r="F616" s="328">
        <v>40</v>
      </c>
      <c r="G616" s="325" t="s">
        <v>79</v>
      </c>
    </row>
    <row r="617" spans="1:7" hidden="1" x14ac:dyDescent="0.25">
      <c r="A617" s="341" t="s">
        <v>3421</v>
      </c>
      <c r="B617" s="342" t="s">
        <v>106</v>
      </c>
      <c r="C617" s="325" t="s">
        <v>81</v>
      </c>
      <c r="D617" s="328">
        <v>0.62146453143811664</v>
      </c>
      <c r="E617" s="328">
        <v>15000</v>
      </c>
      <c r="F617" s="328">
        <v>10</v>
      </c>
      <c r="G617" s="325" t="s">
        <v>206</v>
      </c>
    </row>
    <row r="618" spans="1:7" hidden="1" x14ac:dyDescent="0.25">
      <c r="A618" s="341" t="s">
        <v>3422</v>
      </c>
      <c r="B618" s="342" t="s">
        <v>106</v>
      </c>
      <c r="C618" s="325" t="s">
        <v>147</v>
      </c>
      <c r="D618" s="328">
        <v>0</v>
      </c>
      <c r="E618" s="328">
        <v>156000</v>
      </c>
      <c r="F618" s="328">
        <v>10</v>
      </c>
      <c r="G618" s="325" t="s">
        <v>94</v>
      </c>
    </row>
    <row r="619" spans="1:7" hidden="1" x14ac:dyDescent="0.25">
      <c r="A619" s="341" t="s">
        <v>3423</v>
      </c>
      <c r="B619" s="342" t="s">
        <v>106</v>
      </c>
      <c r="C619" s="325" t="s">
        <v>81</v>
      </c>
      <c r="D619" s="328">
        <v>0</v>
      </c>
      <c r="E619" s="328">
        <v>4800</v>
      </c>
      <c r="F619" s="328">
        <v>10</v>
      </c>
      <c r="G619" s="325" t="s">
        <v>206</v>
      </c>
    </row>
    <row r="620" spans="1:7" hidden="1" x14ac:dyDescent="0.25">
      <c r="A620" s="341" t="s">
        <v>3424</v>
      </c>
      <c r="B620" s="342" t="s">
        <v>106</v>
      </c>
      <c r="C620" s="325" t="s">
        <v>147</v>
      </c>
      <c r="D620" s="328">
        <v>4.4863640853101581</v>
      </c>
      <c r="E620" s="328">
        <v>48000</v>
      </c>
      <c r="F620" s="328">
        <v>5</v>
      </c>
      <c r="G620" s="325" t="s">
        <v>79</v>
      </c>
    </row>
    <row r="621" spans="1:7" hidden="1" x14ac:dyDescent="0.25">
      <c r="A621" s="341" t="s">
        <v>3425</v>
      </c>
      <c r="B621" s="342" t="s">
        <v>106</v>
      </c>
      <c r="C621" s="325" t="s">
        <v>147</v>
      </c>
      <c r="D621" s="328">
        <v>0.10752778758459061</v>
      </c>
      <c r="E621" s="328">
        <v>797357</v>
      </c>
      <c r="F621" s="328">
        <v>10</v>
      </c>
      <c r="G621" s="325" t="s">
        <v>94</v>
      </c>
    </row>
    <row r="622" spans="1:7" hidden="1" x14ac:dyDescent="0.25">
      <c r="A622" s="341" t="s">
        <v>3426</v>
      </c>
      <c r="B622" s="342" t="s">
        <v>106</v>
      </c>
      <c r="C622" s="325" t="s">
        <v>147</v>
      </c>
      <c r="D622" s="328">
        <v>0</v>
      </c>
      <c r="E622" s="328">
        <v>450270</v>
      </c>
      <c r="F622" s="328">
        <v>10</v>
      </c>
      <c r="G622" s="325" t="s">
        <v>94</v>
      </c>
    </row>
    <row r="623" spans="1:7" hidden="1" x14ac:dyDescent="0.25">
      <c r="A623" s="341" t="s">
        <v>3427</v>
      </c>
      <c r="B623" s="342" t="s">
        <v>106</v>
      </c>
      <c r="C623" s="325" t="s">
        <v>147</v>
      </c>
      <c r="D623" s="328">
        <v>0</v>
      </c>
      <c r="E623" s="328">
        <v>17000</v>
      </c>
      <c r="F623" s="328">
        <v>5</v>
      </c>
      <c r="G623" s="325" t="s">
        <v>206</v>
      </c>
    </row>
    <row r="624" spans="1:7" hidden="1" x14ac:dyDescent="0.25">
      <c r="A624" s="341" t="s">
        <v>3428</v>
      </c>
      <c r="B624" s="342" t="s">
        <v>217</v>
      </c>
      <c r="C624" s="325" t="s">
        <v>81</v>
      </c>
      <c r="D624" s="328">
        <v>1.7603969595150144</v>
      </c>
      <c r="E624" s="328">
        <v>632000</v>
      </c>
      <c r="F624" s="328">
        <v>40</v>
      </c>
      <c r="G624" s="325" t="s">
        <v>79</v>
      </c>
    </row>
    <row r="625" spans="1:7" hidden="1" x14ac:dyDescent="0.25">
      <c r="A625" s="341" t="s">
        <v>3429</v>
      </c>
      <c r="B625" s="342" t="s">
        <v>97</v>
      </c>
      <c r="C625" s="325" t="s">
        <v>96</v>
      </c>
      <c r="D625" s="328">
        <v>0</v>
      </c>
      <c r="E625" s="328">
        <v>120000</v>
      </c>
      <c r="F625" s="328">
        <v>40</v>
      </c>
      <c r="G625" s="325" t="s">
        <v>94</v>
      </c>
    </row>
    <row r="626" spans="1:7" x14ac:dyDescent="0.25">
      <c r="A626" s="341" t="s">
        <v>181</v>
      </c>
      <c r="B626" s="342" t="s">
        <v>82</v>
      </c>
      <c r="C626" s="325" t="s">
        <v>81</v>
      </c>
      <c r="D626" s="328">
        <v>48.896687130136598</v>
      </c>
      <c r="E626" s="328">
        <v>10000</v>
      </c>
      <c r="F626" s="328">
        <v>5</v>
      </c>
      <c r="G626" s="325" t="s">
        <v>79</v>
      </c>
    </row>
    <row r="627" spans="1:7" hidden="1" x14ac:dyDescent="0.25">
      <c r="A627" s="341" t="s">
        <v>3431</v>
      </c>
      <c r="B627" s="342" t="s">
        <v>106</v>
      </c>
      <c r="C627" s="325" t="s">
        <v>147</v>
      </c>
      <c r="D627" s="328">
        <v>1.4382321791218944</v>
      </c>
      <c r="E627" s="328">
        <v>70000</v>
      </c>
      <c r="F627" s="328">
        <v>10</v>
      </c>
      <c r="G627" s="325" t="s">
        <v>79</v>
      </c>
    </row>
    <row r="628" spans="1:7" hidden="1" x14ac:dyDescent="0.25">
      <c r="A628" s="341" t="s">
        <v>3432</v>
      </c>
      <c r="B628" s="342" t="s">
        <v>106</v>
      </c>
      <c r="C628" s="325" t="s">
        <v>147</v>
      </c>
      <c r="D628" s="328">
        <v>4.0097906110464416</v>
      </c>
      <c r="E628" s="328">
        <v>52000</v>
      </c>
      <c r="F628" s="328">
        <v>5</v>
      </c>
      <c r="G628" s="325" t="s">
        <v>79</v>
      </c>
    </row>
    <row r="629" spans="1:7" hidden="1" x14ac:dyDescent="0.25">
      <c r="A629" s="341" t="s">
        <v>3433</v>
      </c>
      <c r="B629" s="342" t="s">
        <v>217</v>
      </c>
      <c r="C629" s="325" t="s">
        <v>81</v>
      </c>
      <c r="D629" s="328">
        <v>0</v>
      </c>
      <c r="E629" s="328">
        <v>30000</v>
      </c>
      <c r="F629" s="328">
        <v>40</v>
      </c>
      <c r="G629" s="325" t="s">
        <v>94</v>
      </c>
    </row>
    <row r="630" spans="1:7" hidden="1" x14ac:dyDescent="0.25">
      <c r="A630" s="341" t="s">
        <v>3434</v>
      </c>
      <c r="B630" s="342" t="s">
        <v>106</v>
      </c>
      <c r="C630" s="325" t="s">
        <v>81</v>
      </c>
      <c r="D630" s="328">
        <v>0</v>
      </c>
      <c r="E630" s="328">
        <v>5700</v>
      </c>
      <c r="F630" s="328">
        <v>10</v>
      </c>
      <c r="G630" s="325" t="s">
        <v>206</v>
      </c>
    </row>
    <row r="631" spans="1:7" hidden="1" x14ac:dyDescent="0.25">
      <c r="A631" s="341" t="s">
        <v>3405</v>
      </c>
      <c r="B631" s="342" t="s">
        <v>106</v>
      </c>
      <c r="C631" s="325" t="s">
        <v>81</v>
      </c>
      <c r="D631" s="328">
        <v>0</v>
      </c>
      <c r="E631" s="328">
        <v>4800</v>
      </c>
      <c r="F631" s="328">
        <v>10</v>
      </c>
      <c r="G631" s="325" t="s">
        <v>206</v>
      </c>
    </row>
    <row r="632" spans="1:7" hidden="1" x14ac:dyDescent="0.25">
      <c r="A632" s="341" t="s">
        <v>3406</v>
      </c>
      <c r="B632" s="342" t="s">
        <v>106</v>
      </c>
      <c r="C632" s="325" t="s">
        <v>81</v>
      </c>
      <c r="D632" s="328">
        <v>3.2119586002601457</v>
      </c>
      <c r="E632" s="328">
        <v>45000</v>
      </c>
      <c r="F632" s="328">
        <v>10</v>
      </c>
      <c r="G632" s="325" t="s">
        <v>197</v>
      </c>
    </row>
    <row r="633" spans="1:7" hidden="1" x14ac:dyDescent="0.25">
      <c r="A633" s="341" t="s">
        <v>3407</v>
      </c>
      <c r="B633" s="342" t="s">
        <v>97</v>
      </c>
      <c r="C633" s="325" t="s">
        <v>96</v>
      </c>
      <c r="D633" s="328">
        <v>8.6867104503526988</v>
      </c>
      <c r="E633" s="328">
        <v>109814</v>
      </c>
      <c r="F633" s="328">
        <v>40</v>
      </c>
      <c r="G633" s="325" t="s">
        <v>79</v>
      </c>
    </row>
    <row r="634" spans="1:7" hidden="1" x14ac:dyDescent="0.25">
      <c r="A634" s="341" t="s">
        <v>3408</v>
      </c>
      <c r="B634" s="342" t="s">
        <v>97</v>
      </c>
      <c r="C634" s="325" t="s">
        <v>81</v>
      </c>
      <c r="D634" s="328">
        <v>0</v>
      </c>
      <c r="E634" s="328">
        <v>4546</v>
      </c>
      <c r="F634" s="328">
        <v>10</v>
      </c>
      <c r="G634" s="325" t="s">
        <v>94</v>
      </c>
    </row>
    <row r="635" spans="1:7" hidden="1" x14ac:dyDescent="0.25">
      <c r="A635" s="341" t="s">
        <v>3409</v>
      </c>
      <c r="B635" s="342" t="s">
        <v>106</v>
      </c>
      <c r="C635" s="325" t="s">
        <v>147</v>
      </c>
      <c r="D635" s="328">
        <v>9.4351621708544915</v>
      </c>
      <c r="E635" s="328">
        <v>45000</v>
      </c>
      <c r="F635" s="328">
        <v>10</v>
      </c>
      <c r="G635" s="325" t="s">
        <v>79</v>
      </c>
    </row>
    <row r="636" spans="1:7" hidden="1" x14ac:dyDescent="0.25">
      <c r="A636" s="341" t="s">
        <v>3410</v>
      </c>
      <c r="B636" s="342" t="s">
        <v>82</v>
      </c>
      <c r="C636" s="325" t="s">
        <v>81</v>
      </c>
      <c r="D636" s="328">
        <v>0</v>
      </c>
      <c r="E636" s="328">
        <v>2500</v>
      </c>
      <c r="F636" s="328">
        <v>5</v>
      </c>
      <c r="G636" s="325" t="s">
        <v>206</v>
      </c>
    </row>
    <row r="637" spans="1:7" hidden="1" x14ac:dyDescent="0.25">
      <c r="A637" s="341" t="s">
        <v>800</v>
      </c>
      <c r="B637" s="342" t="s">
        <v>97</v>
      </c>
      <c r="C637" s="325" t="s">
        <v>96</v>
      </c>
      <c r="D637" s="328">
        <v>1.3716901055187092</v>
      </c>
      <c r="E637" s="328">
        <v>350000</v>
      </c>
      <c r="F637" s="328">
        <v>40</v>
      </c>
      <c r="G637" s="325" t="s">
        <v>94</v>
      </c>
    </row>
    <row r="638" spans="1:7" hidden="1" x14ac:dyDescent="0.25">
      <c r="A638" s="341" t="s">
        <v>821</v>
      </c>
      <c r="B638" s="342" t="s">
        <v>106</v>
      </c>
      <c r="C638" s="325" t="s">
        <v>81</v>
      </c>
      <c r="D638" s="328">
        <v>4.1527867119152466</v>
      </c>
      <c r="E638" s="328">
        <v>42000</v>
      </c>
      <c r="F638" s="328">
        <v>10</v>
      </c>
      <c r="G638" s="325" t="s">
        <v>197</v>
      </c>
    </row>
    <row r="639" spans="1:7" hidden="1" x14ac:dyDescent="0.25">
      <c r="A639" s="341" t="s">
        <v>804</v>
      </c>
      <c r="B639" s="342" t="s">
        <v>97</v>
      </c>
      <c r="C639" s="325" t="s">
        <v>96</v>
      </c>
      <c r="D639" s="328">
        <v>0.2702556100754126</v>
      </c>
      <c r="E639" s="328">
        <v>800000</v>
      </c>
      <c r="F639" s="328">
        <v>40</v>
      </c>
      <c r="G639" s="325" t="s">
        <v>94</v>
      </c>
    </row>
    <row r="640" spans="1:7" hidden="1" x14ac:dyDescent="0.25">
      <c r="A640" s="341" t="s">
        <v>786</v>
      </c>
      <c r="B640" s="342" t="s">
        <v>97</v>
      </c>
      <c r="C640" s="325" t="s">
        <v>96</v>
      </c>
      <c r="D640" s="328">
        <v>3.680076392516253</v>
      </c>
      <c r="E640" s="328">
        <v>130000</v>
      </c>
      <c r="F640" s="328">
        <v>40</v>
      </c>
      <c r="G640" s="325" t="s">
        <v>94</v>
      </c>
    </row>
    <row r="641" spans="1:7" hidden="1" x14ac:dyDescent="0.25">
      <c r="A641" s="341" t="s">
        <v>808</v>
      </c>
      <c r="B641" s="342" t="s">
        <v>217</v>
      </c>
      <c r="C641" s="325" t="s">
        <v>81</v>
      </c>
      <c r="D641" s="328">
        <v>0.31161548331546507</v>
      </c>
      <c r="E641" s="328">
        <v>350000</v>
      </c>
      <c r="F641" s="328">
        <v>40</v>
      </c>
      <c r="G641" s="325" t="s">
        <v>79</v>
      </c>
    </row>
    <row r="642" spans="1:7" hidden="1" x14ac:dyDescent="0.25">
      <c r="A642" s="341" t="s">
        <v>817</v>
      </c>
      <c r="B642" s="342" t="s">
        <v>97</v>
      </c>
      <c r="C642" s="325" t="s">
        <v>96</v>
      </c>
      <c r="D642" s="328">
        <v>0.75567665281353646</v>
      </c>
      <c r="E642" s="328">
        <v>200000</v>
      </c>
      <c r="F642" s="328">
        <v>40</v>
      </c>
      <c r="G642" s="325" t="s">
        <v>94</v>
      </c>
    </row>
    <row r="643" spans="1:7" hidden="1" x14ac:dyDescent="0.25">
      <c r="A643" s="341" t="s">
        <v>813</v>
      </c>
      <c r="B643" s="342" t="s">
        <v>217</v>
      </c>
      <c r="C643" s="325" t="s">
        <v>81</v>
      </c>
      <c r="D643" s="328">
        <v>1.3275714179143068</v>
      </c>
      <c r="E643" s="328">
        <v>150000</v>
      </c>
      <c r="F643" s="328">
        <v>40</v>
      </c>
      <c r="G643" s="325" t="s">
        <v>94</v>
      </c>
    </row>
    <row r="644" spans="1:7" hidden="1" x14ac:dyDescent="0.25">
      <c r="A644" s="341" t="s">
        <v>834</v>
      </c>
      <c r="B644" s="342" t="s">
        <v>217</v>
      </c>
      <c r="C644" s="325" t="s">
        <v>81</v>
      </c>
      <c r="D644" s="328">
        <v>0.51261386685271793</v>
      </c>
      <c r="E644" s="328">
        <v>25000</v>
      </c>
      <c r="F644" s="328">
        <v>40</v>
      </c>
      <c r="G644" s="325" t="s">
        <v>94</v>
      </c>
    </row>
    <row r="645" spans="1:7" hidden="1" x14ac:dyDescent="0.25">
      <c r="A645" s="341" t="s">
        <v>838</v>
      </c>
      <c r="B645" s="342" t="s">
        <v>106</v>
      </c>
      <c r="C645" s="325" t="s">
        <v>81</v>
      </c>
      <c r="D645" s="328">
        <v>3.4251342582189106</v>
      </c>
      <c r="E645" s="328">
        <v>50000</v>
      </c>
      <c r="F645" s="328">
        <v>40</v>
      </c>
      <c r="G645" s="325" t="s">
        <v>94</v>
      </c>
    </row>
    <row r="646" spans="1:7" hidden="1" x14ac:dyDescent="0.25">
      <c r="A646" s="341" t="s">
        <v>826</v>
      </c>
      <c r="B646" s="342" t="s">
        <v>97</v>
      </c>
      <c r="C646" s="325" t="s">
        <v>96</v>
      </c>
      <c r="D646" s="328">
        <v>3.290068296570237</v>
      </c>
      <c r="E646" s="328">
        <v>75000</v>
      </c>
      <c r="F646" s="328">
        <v>40</v>
      </c>
      <c r="G646" s="325" t="s">
        <v>94</v>
      </c>
    </row>
    <row r="647" spans="1:7" hidden="1" x14ac:dyDescent="0.25">
      <c r="A647" s="341" t="s">
        <v>842</v>
      </c>
      <c r="B647" s="342" t="s">
        <v>217</v>
      </c>
      <c r="C647" s="325" t="s">
        <v>81</v>
      </c>
      <c r="D647" s="328">
        <v>1.6631114466179233</v>
      </c>
      <c r="E647" s="328">
        <v>50000</v>
      </c>
      <c r="F647" s="328">
        <v>40</v>
      </c>
      <c r="G647" s="325" t="s">
        <v>206</v>
      </c>
    </row>
    <row r="648" spans="1:7" hidden="1" x14ac:dyDescent="0.25">
      <c r="A648" s="341" t="s">
        <v>830</v>
      </c>
      <c r="B648" s="342" t="s">
        <v>217</v>
      </c>
      <c r="C648" s="325" t="s">
        <v>81</v>
      </c>
      <c r="D648" s="328">
        <v>3.3031241231439301</v>
      </c>
      <c r="E648" s="328">
        <v>30000</v>
      </c>
      <c r="F648" s="328">
        <v>40</v>
      </c>
      <c r="G648" s="325" t="s">
        <v>94</v>
      </c>
    </row>
    <row r="649" spans="1:7" hidden="1" x14ac:dyDescent="0.25">
      <c r="A649" s="341" t="s">
        <v>3513</v>
      </c>
      <c r="B649" s="342" t="s">
        <v>97</v>
      </c>
      <c r="C649" s="325" t="s">
        <v>96</v>
      </c>
      <c r="D649" s="328">
        <v>0.79341096535900868</v>
      </c>
      <c r="E649" s="328">
        <v>570000</v>
      </c>
      <c r="F649" s="328">
        <v>40</v>
      </c>
      <c r="G649" s="325" t="s">
        <v>94</v>
      </c>
    </row>
    <row r="650" spans="1:7" hidden="1" x14ac:dyDescent="0.25">
      <c r="A650" s="341" t="s">
        <v>3514</v>
      </c>
      <c r="B650" s="342" t="s">
        <v>106</v>
      </c>
      <c r="C650" s="325" t="s">
        <v>147</v>
      </c>
      <c r="D650" s="328">
        <v>0.15910826764568259</v>
      </c>
      <c r="E650" s="328">
        <v>20000</v>
      </c>
      <c r="F650" s="328">
        <v>5</v>
      </c>
      <c r="G650" s="325" t="s">
        <v>206</v>
      </c>
    </row>
    <row r="651" spans="1:7" hidden="1" x14ac:dyDescent="0.25">
      <c r="A651" s="341" t="s">
        <v>2136</v>
      </c>
      <c r="B651" s="342" t="s">
        <v>217</v>
      </c>
      <c r="C651" s="325" t="s">
        <v>81</v>
      </c>
      <c r="D651" s="328">
        <v>1.6502523374945888</v>
      </c>
      <c r="E651" s="328">
        <v>550000</v>
      </c>
      <c r="F651" s="328">
        <v>40</v>
      </c>
      <c r="G651" s="325" t="s">
        <v>94</v>
      </c>
    </row>
    <row r="652" spans="1:7" hidden="1" x14ac:dyDescent="0.25">
      <c r="A652" s="341" t="s">
        <v>2137</v>
      </c>
      <c r="B652" s="342" t="s">
        <v>217</v>
      </c>
      <c r="C652" s="325" t="s">
        <v>81</v>
      </c>
      <c r="D652" s="328">
        <v>8.5712135234273195</v>
      </c>
      <c r="E652" s="328">
        <v>75000</v>
      </c>
      <c r="F652" s="328">
        <v>40</v>
      </c>
      <c r="G652" s="325" t="s">
        <v>94</v>
      </c>
    </row>
    <row r="653" spans="1:7" hidden="1" x14ac:dyDescent="0.25">
      <c r="A653" s="341" t="s">
        <v>2138</v>
      </c>
      <c r="B653" s="342" t="s">
        <v>217</v>
      </c>
      <c r="C653" s="325" t="s">
        <v>81</v>
      </c>
      <c r="D653" s="328">
        <v>2.3782493686636297</v>
      </c>
      <c r="E653" s="328">
        <v>210000</v>
      </c>
      <c r="F653" s="328">
        <v>40</v>
      </c>
      <c r="G653" s="325" t="s">
        <v>94</v>
      </c>
    </row>
    <row r="654" spans="1:7" hidden="1" x14ac:dyDescent="0.25">
      <c r="A654" s="341" t="s">
        <v>2139</v>
      </c>
      <c r="B654" s="342" t="s">
        <v>217</v>
      </c>
      <c r="C654" s="325" t="s">
        <v>81</v>
      </c>
      <c r="D654" s="328">
        <v>2.1605949885729148</v>
      </c>
      <c r="E654" s="328">
        <v>450000</v>
      </c>
      <c r="F654" s="328">
        <v>40</v>
      </c>
      <c r="G654" s="325" t="s">
        <v>94</v>
      </c>
    </row>
    <row r="655" spans="1:7" hidden="1" x14ac:dyDescent="0.25">
      <c r="A655" s="341" t="s">
        <v>2140</v>
      </c>
      <c r="B655" s="342" t="s">
        <v>217</v>
      </c>
      <c r="C655" s="325" t="s">
        <v>81</v>
      </c>
      <c r="D655" s="328">
        <v>0</v>
      </c>
      <c r="E655" s="328">
        <v>127000</v>
      </c>
      <c r="F655" s="328">
        <v>40</v>
      </c>
      <c r="G655" s="325" t="s">
        <v>94</v>
      </c>
    </row>
    <row r="656" spans="1:7" hidden="1" x14ac:dyDescent="0.25">
      <c r="A656" s="341" t="s">
        <v>2141</v>
      </c>
      <c r="B656" s="342" t="s">
        <v>454</v>
      </c>
      <c r="C656" s="325" t="s">
        <v>81</v>
      </c>
      <c r="D656" s="328">
        <v>4.1026755264460197</v>
      </c>
      <c r="E656" s="328">
        <v>178000</v>
      </c>
      <c r="F656" s="328">
        <v>40</v>
      </c>
      <c r="G656" s="325" t="s">
        <v>94</v>
      </c>
    </row>
    <row r="657" spans="1:7" hidden="1" x14ac:dyDescent="0.25">
      <c r="A657" s="341" t="s">
        <v>2142</v>
      </c>
      <c r="B657" s="342" t="s">
        <v>217</v>
      </c>
      <c r="C657" s="325" t="s">
        <v>81</v>
      </c>
      <c r="D657" s="328">
        <v>3.8326195282329669</v>
      </c>
      <c r="E657" s="328">
        <v>305000</v>
      </c>
      <c r="F657" s="328">
        <v>40</v>
      </c>
      <c r="G657" s="325" t="s">
        <v>94</v>
      </c>
    </row>
    <row r="658" spans="1:7" x14ac:dyDescent="0.25">
      <c r="A658" s="341" t="s">
        <v>3205</v>
      </c>
      <c r="B658" s="342" t="s">
        <v>106</v>
      </c>
      <c r="C658" s="325" t="s">
        <v>147</v>
      </c>
      <c r="D658" s="328">
        <v>37.456107710623002</v>
      </c>
      <c r="E658" s="328">
        <v>104958</v>
      </c>
      <c r="F658" s="328">
        <v>5</v>
      </c>
      <c r="G658" s="325" t="s">
        <v>79</v>
      </c>
    </row>
    <row r="659" spans="1:7" hidden="1" x14ac:dyDescent="0.25">
      <c r="A659" s="341" t="s">
        <v>2144</v>
      </c>
      <c r="B659" s="342" t="s">
        <v>82</v>
      </c>
      <c r="C659" s="325" t="s">
        <v>81</v>
      </c>
      <c r="D659" s="328">
        <v>0.34965185450819214</v>
      </c>
      <c r="E659" s="328">
        <v>151500</v>
      </c>
      <c r="F659" s="328">
        <v>5</v>
      </c>
      <c r="G659" s="325" t="s">
        <v>206</v>
      </c>
    </row>
    <row r="660" spans="1:7" hidden="1" x14ac:dyDescent="0.25">
      <c r="A660" s="341" t="s">
        <v>2145</v>
      </c>
      <c r="B660" s="342" t="s">
        <v>217</v>
      </c>
      <c r="C660" s="325" t="s">
        <v>81</v>
      </c>
      <c r="D660" s="328">
        <v>0</v>
      </c>
      <c r="E660" s="328">
        <v>25000</v>
      </c>
      <c r="F660" s="328">
        <v>40</v>
      </c>
      <c r="G660" s="325" t="s">
        <v>206</v>
      </c>
    </row>
    <row r="661" spans="1:7" hidden="1" x14ac:dyDescent="0.25">
      <c r="A661" s="341" t="s">
        <v>2146</v>
      </c>
      <c r="B661" s="342" t="s">
        <v>106</v>
      </c>
      <c r="C661" s="325" t="s">
        <v>81</v>
      </c>
      <c r="D661" s="328">
        <v>0</v>
      </c>
      <c r="E661" s="328">
        <v>59699</v>
      </c>
      <c r="F661" s="328">
        <v>10</v>
      </c>
      <c r="G661" s="325" t="s">
        <v>94</v>
      </c>
    </row>
    <row r="662" spans="1:7" hidden="1" x14ac:dyDescent="0.25">
      <c r="A662" s="341" t="s">
        <v>2147</v>
      </c>
      <c r="B662" s="342" t="s">
        <v>106</v>
      </c>
      <c r="C662" s="325" t="s">
        <v>81</v>
      </c>
      <c r="D662" s="328">
        <v>0</v>
      </c>
      <c r="E662" s="328">
        <v>65000</v>
      </c>
      <c r="F662" s="328">
        <v>10</v>
      </c>
      <c r="G662" s="325" t="s">
        <v>197</v>
      </c>
    </row>
    <row r="663" spans="1:7" hidden="1" x14ac:dyDescent="0.25">
      <c r="A663" s="341" t="s">
        <v>2148</v>
      </c>
      <c r="B663" s="342" t="s">
        <v>82</v>
      </c>
      <c r="C663" s="325" t="s">
        <v>81</v>
      </c>
      <c r="D663" s="328">
        <v>0</v>
      </c>
      <c r="E663" s="328">
        <v>30301</v>
      </c>
      <c r="F663" s="328">
        <v>5</v>
      </c>
      <c r="G663" s="325" t="s">
        <v>206</v>
      </c>
    </row>
    <row r="664" spans="1:7" hidden="1" x14ac:dyDescent="0.25">
      <c r="A664" s="341" t="s">
        <v>2149</v>
      </c>
      <c r="B664" s="342" t="s">
        <v>82</v>
      </c>
      <c r="C664" s="325" t="s">
        <v>81</v>
      </c>
      <c r="D664" s="328">
        <v>0</v>
      </c>
      <c r="E664" s="328">
        <v>3898023.6</v>
      </c>
      <c r="F664" s="328">
        <v>5</v>
      </c>
      <c r="G664" s="325" t="s">
        <v>206</v>
      </c>
    </row>
    <row r="665" spans="1:7" hidden="1" x14ac:dyDescent="0.25">
      <c r="A665" s="341" t="s">
        <v>2150</v>
      </c>
      <c r="B665" s="342" t="s">
        <v>217</v>
      </c>
      <c r="C665" s="325" t="s">
        <v>81</v>
      </c>
      <c r="D665" s="328">
        <v>0</v>
      </c>
      <c r="E665" s="328">
        <v>930357.9800000001</v>
      </c>
      <c r="F665" s="328">
        <v>40</v>
      </c>
      <c r="G665" s="325" t="s">
        <v>94</v>
      </c>
    </row>
    <row r="666" spans="1:7" hidden="1" x14ac:dyDescent="0.25">
      <c r="A666" s="341" t="s">
        <v>2151</v>
      </c>
      <c r="B666" s="342" t="s">
        <v>116</v>
      </c>
      <c r="C666" s="325" t="s">
        <v>81</v>
      </c>
      <c r="D666" s="328">
        <v>0</v>
      </c>
      <c r="E666" s="328">
        <v>584478</v>
      </c>
      <c r="F666" s="328">
        <v>40</v>
      </c>
      <c r="G666" s="325" t="s">
        <v>206</v>
      </c>
    </row>
    <row r="667" spans="1:7" hidden="1" x14ac:dyDescent="0.25">
      <c r="A667" s="341" t="s">
        <v>3515</v>
      </c>
      <c r="B667" s="342" t="s">
        <v>217</v>
      </c>
      <c r="C667" s="325" t="s">
        <v>81</v>
      </c>
      <c r="D667" s="328">
        <v>0.65653194857565911</v>
      </c>
      <c r="E667" s="328">
        <v>2050000</v>
      </c>
      <c r="F667" s="328">
        <v>40</v>
      </c>
      <c r="G667" s="325" t="s">
        <v>79</v>
      </c>
    </row>
    <row r="668" spans="1:7" hidden="1" x14ac:dyDescent="0.25">
      <c r="A668" s="341" t="s">
        <v>3214</v>
      </c>
      <c r="B668" s="342" t="s">
        <v>97</v>
      </c>
      <c r="C668" s="325" t="s">
        <v>96</v>
      </c>
      <c r="D668" s="328">
        <v>0</v>
      </c>
      <c r="E668" s="328">
        <v>23000</v>
      </c>
      <c r="F668" s="328">
        <v>10</v>
      </c>
      <c r="G668" s="325" t="s">
        <v>94</v>
      </c>
    </row>
    <row r="669" spans="1:7" hidden="1" x14ac:dyDescent="0.25">
      <c r="A669" s="341" t="s">
        <v>3219</v>
      </c>
      <c r="B669" s="342" t="s">
        <v>97</v>
      </c>
      <c r="C669" s="325" t="s">
        <v>96</v>
      </c>
      <c r="D669" s="328">
        <v>1.866983200037873</v>
      </c>
      <c r="E669" s="328">
        <v>138000</v>
      </c>
      <c r="F669" s="328">
        <v>40</v>
      </c>
      <c r="G669" s="325" t="s">
        <v>94</v>
      </c>
    </row>
    <row r="670" spans="1:7" hidden="1" x14ac:dyDescent="0.25">
      <c r="A670" s="341" t="s">
        <v>3238</v>
      </c>
      <c r="B670" s="342" t="s">
        <v>106</v>
      </c>
      <c r="C670" s="325" t="s">
        <v>81</v>
      </c>
      <c r="D670" s="328">
        <v>6.6336722800724059</v>
      </c>
      <c r="E670" s="328">
        <v>8800</v>
      </c>
      <c r="F670" s="328">
        <v>10</v>
      </c>
      <c r="G670" s="325" t="s">
        <v>94</v>
      </c>
    </row>
    <row r="671" spans="1:7" hidden="1" x14ac:dyDescent="0.25">
      <c r="A671" s="341" t="s">
        <v>3245</v>
      </c>
      <c r="B671" s="342" t="s">
        <v>106</v>
      </c>
      <c r="C671" s="325" t="s">
        <v>81</v>
      </c>
      <c r="D671" s="328">
        <v>8.3106895898312185</v>
      </c>
      <c r="E671" s="328">
        <v>105000</v>
      </c>
      <c r="F671" s="328">
        <v>80</v>
      </c>
      <c r="G671" s="325" t="s">
        <v>94</v>
      </c>
    </row>
    <row r="672" spans="1:7" hidden="1" x14ac:dyDescent="0.25">
      <c r="A672" s="341" t="s">
        <v>3264</v>
      </c>
      <c r="B672" s="342" t="s">
        <v>217</v>
      </c>
      <c r="C672" s="325" t="s">
        <v>81</v>
      </c>
      <c r="D672" s="328">
        <v>5.0047335199150451</v>
      </c>
      <c r="E672" s="328">
        <v>18000</v>
      </c>
      <c r="F672" s="328">
        <v>40</v>
      </c>
      <c r="G672" s="325" t="s">
        <v>94</v>
      </c>
    </row>
    <row r="673" spans="1:7" hidden="1" x14ac:dyDescent="0.25">
      <c r="A673" s="341" t="s">
        <v>3286</v>
      </c>
      <c r="B673" s="342" t="s">
        <v>82</v>
      </c>
      <c r="C673" s="325" t="s">
        <v>147</v>
      </c>
      <c r="D673" s="328">
        <v>0.2482830810809025</v>
      </c>
      <c r="E673" s="328">
        <v>87000</v>
      </c>
      <c r="F673" s="328">
        <v>5</v>
      </c>
      <c r="G673" s="325" t="s">
        <v>206</v>
      </c>
    </row>
    <row r="674" spans="1:7" hidden="1" x14ac:dyDescent="0.25">
      <c r="A674" s="341" t="s">
        <v>3292</v>
      </c>
      <c r="B674" s="342" t="s">
        <v>106</v>
      </c>
      <c r="C674" s="325" t="s">
        <v>81</v>
      </c>
      <c r="D674" s="328">
        <v>0.88657051033936884</v>
      </c>
      <c r="E674" s="328">
        <v>180000</v>
      </c>
      <c r="F674" s="328">
        <v>10</v>
      </c>
      <c r="G674" s="325" t="s">
        <v>197</v>
      </c>
    </row>
    <row r="675" spans="1:7" hidden="1" x14ac:dyDescent="0.25">
      <c r="A675" s="341" t="s">
        <v>3274</v>
      </c>
      <c r="B675" s="342" t="s">
        <v>217</v>
      </c>
      <c r="C675" s="325" t="s">
        <v>81</v>
      </c>
      <c r="D675" s="328">
        <v>1.9930482958471825</v>
      </c>
      <c r="E675" s="328">
        <v>2200000</v>
      </c>
      <c r="F675" s="328">
        <v>40</v>
      </c>
      <c r="G675" s="325" t="s">
        <v>94</v>
      </c>
    </row>
    <row r="676" spans="1:7" hidden="1" x14ac:dyDescent="0.25">
      <c r="A676" s="341" t="s">
        <v>3512</v>
      </c>
      <c r="B676" s="342" t="s">
        <v>82</v>
      </c>
      <c r="C676" s="325" t="s">
        <v>147</v>
      </c>
      <c r="D676" s="328">
        <v>9.6388149078445728E-2</v>
      </c>
      <c r="E676" s="328">
        <v>214000</v>
      </c>
      <c r="F676" s="328">
        <v>5</v>
      </c>
      <c r="G676" s="325" t="s">
        <v>206</v>
      </c>
    </row>
    <row r="677" spans="1:7" hidden="1" x14ac:dyDescent="0.25">
      <c r="A677" s="341" t="s">
        <v>3225</v>
      </c>
      <c r="B677" s="342" t="s">
        <v>97</v>
      </c>
      <c r="C677" s="325" t="s">
        <v>96</v>
      </c>
      <c r="D677" s="328">
        <v>2.0549114198031804</v>
      </c>
      <c r="E677" s="328">
        <v>850000</v>
      </c>
      <c r="F677" s="328">
        <v>40</v>
      </c>
      <c r="G677" s="325" t="s">
        <v>94</v>
      </c>
    </row>
    <row r="678" spans="1:7" hidden="1" x14ac:dyDescent="0.25">
      <c r="A678" s="341" t="s">
        <v>1147</v>
      </c>
      <c r="B678" s="342" t="s">
        <v>148</v>
      </c>
      <c r="C678" s="325" t="s">
        <v>147</v>
      </c>
      <c r="D678" s="328">
        <v>3.7500000000000006E-2</v>
      </c>
      <c r="E678" s="328">
        <v>100000</v>
      </c>
      <c r="F678" s="328">
        <v>5</v>
      </c>
      <c r="G678" s="325" t="s">
        <v>79</v>
      </c>
    </row>
    <row r="679" spans="1:7" hidden="1" x14ac:dyDescent="0.25">
      <c r="A679" s="341" t="s">
        <v>1138</v>
      </c>
      <c r="B679" s="342" t="s">
        <v>82</v>
      </c>
      <c r="C679" s="325" t="s">
        <v>81</v>
      </c>
      <c r="D679" s="328">
        <v>0</v>
      </c>
      <c r="E679" s="328">
        <v>26352</v>
      </c>
      <c r="F679" s="328">
        <v>5</v>
      </c>
      <c r="G679" s="325" t="s">
        <v>206</v>
      </c>
    </row>
    <row r="680" spans="1:7" hidden="1" x14ac:dyDescent="0.25">
      <c r="A680" s="341" t="s">
        <v>1142</v>
      </c>
      <c r="B680" s="342" t="s">
        <v>148</v>
      </c>
      <c r="C680" s="325" t="s">
        <v>147</v>
      </c>
      <c r="D680" s="328">
        <v>0</v>
      </c>
      <c r="E680" s="328">
        <v>5000</v>
      </c>
      <c r="F680" s="328">
        <v>5</v>
      </c>
      <c r="G680" s="325" t="s">
        <v>94</v>
      </c>
    </row>
    <row r="681" spans="1:7" hidden="1" x14ac:dyDescent="0.25">
      <c r="A681" s="341" t="s">
        <v>1153</v>
      </c>
      <c r="B681" s="342" t="s">
        <v>106</v>
      </c>
      <c r="C681" s="325" t="s">
        <v>81</v>
      </c>
      <c r="D681" s="328">
        <v>1.5323782966967261</v>
      </c>
      <c r="E681" s="328">
        <v>6000</v>
      </c>
      <c r="F681" s="328">
        <v>10</v>
      </c>
      <c r="G681" s="325" t="s">
        <v>94</v>
      </c>
    </row>
    <row r="682" spans="1:7" hidden="1" x14ac:dyDescent="0.25">
      <c r="A682" s="341" t="s">
        <v>1160</v>
      </c>
      <c r="B682" s="342" t="s">
        <v>217</v>
      </c>
      <c r="C682" s="325" t="s">
        <v>81</v>
      </c>
      <c r="D682" s="328">
        <v>0.50785216191917659</v>
      </c>
      <c r="E682" s="328">
        <v>305000</v>
      </c>
      <c r="F682" s="328">
        <v>40</v>
      </c>
      <c r="G682" s="325" t="s">
        <v>94</v>
      </c>
    </row>
    <row r="683" spans="1:7" hidden="1" x14ac:dyDescent="0.25">
      <c r="A683" s="341" t="s">
        <v>860</v>
      </c>
      <c r="B683" s="342" t="s">
        <v>97</v>
      </c>
      <c r="C683" s="325" t="s">
        <v>96</v>
      </c>
      <c r="D683" s="328">
        <v>0</v>
      </c>
      <c r="E683" s="328">
        <v>2019014</v>
      </c>
      <c r="F683" s="328">
        <v>40</v>
      </c>
      <c r="G683" s="325" t="s">
        <v>94</v>
      </c>
    </row>
    <row r="684" spans="1:7" hidden="1" x14ac:dyDescent="0.25">
      <c r="A684" s="341" t="s">
        <v>868</v>
      </c>
      <c r="B684" s="342" t="s">
        <v>97</v>
      </c>
      <c r="C684" s="325" t="s">
        <v>96</v>
      </c>
      <c r="D684" s="328">
        <v>0.38649987941907232</v>
      </c>
      <c r="E684" s="328">
        <v>955626</v>
      </c>
      <c r="F684" s="328">
        <v>40</v>
      </c>
      <c r="G684" s="325" t="s">
        <v>94</v>
      </c>
    </row>
    <row r="685" spans="1:7" hidden="1" x14ac:dyDescent="0.25">
      <c r="A685" s="341" t="s">
        <v>872</v>
      </c>
      <c r="B685" s="342" t="s">
        <v>106</v>
      </c>
      <c r="C685" s="325" t="s">
        <v>147</v>
      </c>
      <c r="D685" s="328">
        <v>0.54551406049948326</v>
      </c>
      <c r="E685" s="328">
        <v>130000</v>
      </c>
      <c r="F685" s="328">
        <v>5</v>
      </c>
      <c r="G685" s="325" t="s">
        <v>94</v>
      </c>
    </row>
    <row r="686" spans="1:7" hidden="1" x14ac:dyDescent="0.25">
      <c r="A686" s="341" t="s">
        <v>879</v>
      </c>
      <c r="B686" s="342" t="s">
        <v>148</v>
      </c>
      <c r="C686" s="325" t="s">
        <v>147</v>
      </c>
      <c r="D686" s="328">
        <v>0.66097032031052694</v>
      </c>
      <c r="E686" s="328">
        <v>650000</v>
      </c>
      <c r="F686" s="328">
        <v>10</v>
      </c>
      <c r="G686" s="325" t="s">
        <v>79</v>
      </c>
    </row>
    <row r="687" spans="1:7" hidden="1" x14ac:dyDescent="0.25">
      <c r="A687" s="341" t="s">
        <v>886</v>
      </c>
      <c r="B687" s="342" t="s">
        <v>106</v>
      </c>
      <c r="C687" s="325" t="s">
        <v>147</v>
      </c>
      <c r="D687" s="328">
        <v>4.3187480306466028</v>
      </c>
      <c r="E687" s="328">
        <v>55000</v>
      </c>
      <c r="F687" s="328">
        <v>5</v>
      </c>
      <c r="G687" s="325" t="s">
        <v>79</v>
      </c>
    </row>
    <row r="688" spans="1:7" hidden="1" x14ac:dyDescent="0.25">
      <c r="A688" s="341" t="s">
        <v>893</v>
      </c>
      <c r="B688" s="342" t="s">
        <v>106</v>
      </c>
      <c r="C688" s="325" t="s">
        <v>81</v>
      </c>
      <c r="D688" s="328">
        <v>8.1507454085956059</v>
      </c>
      <c r="E688" s="328">
        <v>110000</v>
      </c>
      <c r="F688" s="328">
        <v>40</v>
      </c>
      <c r="G688" s="325" t="s">
        <v>79</v>
      </c>
    </row>
    <row r="689" spans="1:7" hidden="1" x14ac:dyDescent="0.25">
      <c r="A689" s="341" t="s">
        <v>899</v>
      </c>
      <c r="B689" s="342" t="s">
        <v>106</v>
      </c>
      <c r="C689" s="325" t="s">
        <v>147</v>
      </c>
      <c r="D689" s="328">
        <v>0</v>
      </c>
      <c r="E689" s="328">
        <v>7000</v>
      </c>
      <c r="F689" s="328">
        <v>5</v>
      </c>
      <c r="G689" s="325" t="s">
        <v>79</v>
      </c>
    </row>
    <row r="690" spans="1:7" hidden="1" x14ac:dyDescent="0.25">
      <c r="A690" s="341" t="s">
        <v>903</v>
      </c>
      <c r="B690" s="342" t="s">
        <v>106</v>
      </c>
      <c r="C690" s="325" t="s">
        <v>147</v>
      </c>
      <c r="D690" s="328">
        <v>0.80190566893424031</v>
      </c>
      <c r="E690" s="328">
        <v>50000</v>
      </c>
      <c r="F690" s="328">
        <v>5</v>
      </c>
      <c r="G690" s="325" t="s">
        <v>94</v>
      </c>
    </row>
    <row r="691" spans="1:7" hidden="1" x14ac:dyDescent="0.25">
      <c r="A691" s="341" t="s">
        <v>908</v>
      </c>
      <c r="B691" s="342" t="s">
        <v>106</v>
      </c>
      <c r="C691" s="325" t="s">
        <v>81</v>
      </c>
      <c r="D691" s="328">
        <v>2.0310621002600016</v>
      </c>
      <c r="E691" s="328">
        <v>65200</v>
      </c>
      <c r="F691" s="328">
        <v>40</v>
      </c>
      <c r="G691" s="325" t="s">
        <v>94</v>
      </c>
    </row>
    <row r="692" spans="1:7" x14ac:dyDescent="0.25">
      <c r="A692" s="341" t="s">
        <v>1628</v>
      </c>
      <c r="B692" s="342" t="s">
        <v>106</v>
      </c>
      <c r="C692" s="325" t="s">
        <v>81</v>
      </c>
      <c r="D692" s="328">
        <v>30.985539582658458</v>
      </c>
      <c r="E692" s="328">
        <v>6000</v>
      </c>
      <c r="F692" s="328">
        <v>5</v>
      </c>
      <c r="G692" s="325" t="s">
        <v>79</v>
      </c>
    </row>
    <row r="693" spans="1:7" hidden="1" x14ac:dyDescent="0.25">
      <c r="A693" s="341" t="s">
        <v>920</v>
      </c>
      <c r="B693" s="342" t="s">
        <v>106</v>
      </c>
      <c r="C693" s="325" t="s">
        <v>81</v>
      </c>
      <c r="D693" s="328">
        <v>4.5097018941825562</v>
      </c>
      <c r="E693" s="328">
        <v>45000</v>
      </c>
      <c r="F693" s="328">
        <v>10</v>
      </c>
      <c r="G693" s="325" t="s">
        <v>197</v>
      </c>
    </row>
    <row r="694" spans="1:7" hidden="1" x14ac:dyDescent="0.25">
      <c r="A694" s="341" t="s">
        <v>926</v>
      </c>
      <c r="B694" s="342" t="s">
        <v>106</v>
      </c>
      <c r="C694" s="325" t="s">
        <v>81</v>
      </c>
      <c r="D694" s="328">
        <v>4.0953645118200548</v>
      </c>
      <c r="E694" s="328">
        <v>58000</v>
      </c>
      <c r="F694" s="328">
        <v>5</v>
      </c>
      <c r="G694" s="325" t="s">
        <v>79</v>
      </c>
    </row>
    <row r="695" spans="1:7" hidden="1" x14ac:dyDescent="0.25">
      <c r="A695" s="341" t="s">
        <v>932</v>
      </c>
      <c r="B695" s="342" t="s">
        <v>106</v>
      </c>
      <c r="C695" s="325" t="s">
        <v>147</v>
      </c>
      <c r="D695" s="328">
        <v>7.060716775788813</v>
      </c>
      <c r="E695" s="328">
        <v>60000</v>
      </c>
      <c r="F695" s="328">
        <v>10</v>
      </c>
      <c r="G695" s="325" t="s">
        <v>79</v>
      </c>
    </row>
    <row r="696" spans="1:7" x14ac:dyDescent="0.25">
      <c r="A696" s="341" t="s">
        <v>1555</v>
      </c>
      <c r="B696" s="342" t="s">
        <v>97</v>
      </c>
      <c r="C696" s="325" t="s">
        <v>96</v>
      </c>
      <c r="D696" s="328">
        <v>30.708244120835534</v>
      </c>
      <c r="E696" s="328">
        <v>10000</v>
      </c>
      <c r="F696" s="328">
        <v>40</v>
      </c>
      <c r="G696" s="325" t="s">
        <v>94</v>
      </c>
    </row>
    <row r="697" spans="1:7" x14ac:dyDescent="0.25">
      <c r="A697" s="341" t="s">
        <v>3414</v>
      </c>
      <c r="B697" s="342" t="s">
        <v>97</v>
      </c>
      <c r="C697" s="325" t="s">
        <v>96</v>
      </c>
      <c r="D697" s="328">
        <v>29.03071904168025</v>
      </c>
      <c r="E697" s="328">
        <v>34000</v>
      </c>
      <c r="F697" s="328">
        <v>40</v>
      </c>
      <c r="G697" s="325" t="s">
        <v>79</v>
      </c>
    </row>
    <row r="698" spans="1:7" x14ac:dyDescent="0.25">
      <c r="A698" s="341" t="s">
        <v>941</v>
      </c>
      <c r="B698" s="342" t="s">
        <v>106</v>
      </c>
      <c r="C698" s="325" t="s">
        <v>147</v>
      </c>
      <c r="D698" s="328">
        <v>23.753114168556316</v>
      </c>
      <c r="E698" s="328">
        <v>10000</v>
      </c>
      <c r="F698" s="328">
        <v>5</v>
      </c>
      <c r="G698" s="325" t="s">
        <v>79</v>
      </c>
    </row>
    <row r="699" spans="1:7" hidden="1" x14ac:dyDescent="0.25">
      <c r="A699" s="341" t="s">
        <v>949</v>
      </c>
      <c r="B699" s="342" t="s">
        <v>217</v>
      </c>
      <c r="C699" s="325" t="s">
        <v>81</v>
      </c>
      <c r="D699" s="328">
        <v>0.6165367753518024</v>
      </c>
      <c r="E699" s="328">
        <v>940000</v>
      </c>
      <c r="F699" s="328">
        <v>40</v>
      </c>
      <c r="G699" s="325" t="s">
        <v>94</v>
      </c>
    </row>
    <row r="700" spans="1:7" hidden="1" x14ac:dyDescent="0.25">
      <c r="A700" s="341" t="s">
        <v>955</v>
      </c>
      <c r="B700" s="342" t="s">
        <v>97</v>
      </c>
      <c r="C700" s="325" t="s">
        <v>96</v>
      </c>
      <c r="D700" s="328">
        <v>0</v>
      </c>
      <c r="E700" s="328">
        <v>7500</v>
      </c>
      <c r="F700" s="328">
        <v>40</v>
      </c>
      <c r="G700" s="325" t="s">
        <v>94</v>
      </c>
    </row>
    <row r="701" spans="1:7" hidden="1" x14ac:dyDescent="0.25">
      <c r="A701" s="341" t="s">
        <v>958</v>
      </c>
      <c r="B701" s="342" t="s">
        <v>217</v>
      </c>
      <c r="C701" s="325" t="s">
        <v>147</v>
      </c>
      <c r="D701" s="328">
        <v>8.4728601309465752</v>
      </c>
      <c r="E701" s="328">
        <v>50000</v>
      </c>
      <c r="F701" s="328">
        <v>10</v>
      </c>
      <c r="G701" s="325" t="s">
        <v>79</v>
      </c>
    </row>
    <row r="702" spans="1:7" hidden="1" x14ac:dyDescent="0.25">
      <c r="A702" s="341" t="s">
        <v>963</v>
      </c>
      <c r="B702" s="342" t="s">
        <v>106</v>
      </c>
      <c r="C702" s="325" t="s">
        <v>147</v>
      </c>
      <c r="D702" s="328">
        <v>2.6297328064102059</v>
      </c>
      <c r="E702" s="328">
        <v>86024</v>
      </c>
      <c r="F702" s="328">
        <v>5</v>
      </c>
      <c r="G702" s="325" t="s">
        <v>79</v>
      </c>
    </row>
    <row r="703" spans="1:7" hidden="1" x14ac:dyDescent="0.25">
      <c r="A703" s="341" t="s">
        <v>969</v>
      </c>
      <c r="B703" s="342" t="s">
        <v>217</v>
      </c>
      <c r="C703" s="325" t="s">
        <v>96</v>
      </c>
      <c r="D703" s="328">
        <v>1.3436314373469218</v>
      </c>
      <c r="E703" s="328">
        <v>180000</v>
      </c>
      <c r="F703" s="328">
        <v>5</v>
      </c>
      <c r="G703" s="325" t="s">
        <v>79</v>
      </c>
    </row>
    <row r="704" spans="1:7" hidden="1" x14ac:dyDescent="0.25">
      <c r="A704" s="341" t="s">
        <v>976</v>
      </c>
      <c r="B704" s="342" t="s">
        <v>217</v>
      </c>
      <c r="C704" s="325" t="s">
        <v>147</v>
      </c>
      <c r="D704" s="328">
        <v>3.0170238901285309</v>
      </c>
      <c r="E704" s="328">
        <v>70000</v>
      </c>
      <c r="F704" s="328">
        <v>10</v>
      </c>
      <c r="G704" s="325" t="s">
        <v>79</v>
      </c>
    </row>
    <row r="705" spans="1:7" hidden="1" x14ac:dyDescent="0.25">
      <c r="A705" s="341" t="s">
        <v>1351</v>
      </c>
      <c r="B705" s="342" t="s">
        <v>82</v>
      </c>
      <c r="C705" s="325" t="s">
        <v>96</v>
      </c>
      <c r="D705" s="328">
        <v>3.503052635612236E-2</v>
      </c>
      <c r="E705" s="328">
        <v>688308</v>
      </c>
      <c r="F705" s="328">
        <v>5</v>
      </c>
      <c r="G705" s="325" t="s">
        <v>206</v>
      </c>
    </row>
    <row r="706" spans="1:7" hidden="1" x14ac:dyDescent="0.25">
      <c r="A706" s="341" t="s">
        <v>1357</v>
      </c>
      <c r="B706" s="342" t="s">
        <v>217</v>
      </c>
      <c r="C706" s="325" t="s">
        <v>81</v>
      </c>
      <c r="D706" s="328">
        <v>1.232275463977081</v>
      </c>
      <c r="E706" s="328">
        <v>2172679</v>
      </c>
      <c r="F706" s="328">
        <v>40</v>
      </c>
      <c r="G706" s="325" t="s">
        <v>79</v>
      </c>
    </row>
    <row r="707" spans="1:7" hidden="1" x14ac:dyDescent="0.25">
      <c r="A707" s="341" t="s">
        <v>1365</v>
      </c>
      <c r="B707" s="342" t="s">
        <v>82</v>
      </c>
      <c r="C707" s="325" t="s">
        <v>147</v>
      </c>
      <c r="D707" s="328">
        <v>0.15274393693985533</v>
      </c>
      <c r="E707" s="328">
        <v>250000</v>
      </c>
      <c r="F707" s="328">
        <v>5</v>
      </c>
      <c r="G707" s="325" t="s">
        <v>206</v>
      </c>
    </row>
    <row r="708" spans="1:7" hidden="1" x14ac:dyDescent="0.25">
      <c r="A708" s="341" t="s">
        <v>1372</v>
      </c>
      <c r="B708" s="342" t="s">
        <v>217</v>
      </c>
      <c r="C708" s="325" t="s">
        <v>81</v>
      </c>
      <c r="D708" s="328">
        <v>0</v>
      </c>
      <c r="E708" s="328">
        <v>280000</v>
      </c>
      <c r="F708" s="328">
        <v>40</v>
      </c>
      <c r="G708" s="325" t="s">
        <v>206</v>
      </c>
    </row>
    <row r="709" spans="1:7" hidden="1" x14ac:dyDescent="0.25">
      <c r="A709" s="341" t="s">
        <v>1379</v>
      </c>
      <c r="B709" s="342" t="s">
        <v>106</v>
      </c>
      <c r="C709" s="325" t="s">
        <v>81</v>
      </c>
      <c r="D709" s="328">
        <v>7.756482736366145</v>
      </c>
      <c r="E709" s="328">
        <v>36000</v>
      </c>
      <c r="F709" s="328">
        <v>10</v>
      </c>
      <c r="G709" s="325" t="s">
        <v>1384</v>
      </c>
    </row>
    <row r="710" spans="1:7" hidden="1" x14ac:dyDescent="0.25">
      <c r="A710" s="341" t="s">
        <v>1387</v>
      </c>
      <c r="B710" s="342" t="s">
        <v>106</v>
      </c>
      <c r="C710" s="325" t="s">
        <v>96</v>
      </c>
      <c r="D710" s="328">
        <v>0.97103218221928467</v>
      </c>
      <c r="E710" s="328">
        <v>400000</v>
      </c>
      <c r="F710" s="328">
        <v>5</v>
      </c>
      <c r="G710" s="325" t="s">
        <v>79</v>
      </c>
    </row>
    <row r="711" spans="1:7" hidden="1" x14ac:dyDescent="0.25">
      <c r="A711" s="341" t="s">
        <v>984</v>
      </c>
      <c r="B711" s="342" t="s">
        <v>106</v>
      </c>
      <c r="C711" s="325" t="s">
        <v>81</v>
      </c>
      <c r="D711" s="328">
        <v>2.3083445241245423E-3</v>
      </c>
      <c r="E711" s="328">
        <v>170000</v>
      </c>
      <c r="F711" s="328">
        <v>10</v>
      </c>
      <c r="G711" s="325" t="s">
        <v>206</v>
      </c>
    </row>
    <row r="712" spans="1:7" hidden="1" x14ac:dyDescent="0.25">
      <c r="A712" s="341" t="s">
        <v>990</v>
      </c>
      <c r="B712" s="342" t="s">
        <v>106</v>
      </c>
      <c r="C712" s="325" t="s">
        <v>81</v>
      </c>
      <c r="D712" s="328">
        <v>3.1646658798481622E-2</v>
      </c>
      <c r="E712" s="328">
        <v>12400</v>
      </c>
      <c r="F712" s="328">
        <v>10</v>
      </c>
      <c r="G712" s="325" t="s">
        <v>206</v>
      </c>
    </row>
    <row r="713" spans="1:7" hidden="1" x14ac:dyDescent="0.25">
      <c r="A713" s="341" t="s">
        <v>763</v>
      </c>
      <c r="B713" s="342" t="s">
        <v>82</v>
      </c>
      <c r="C713" s="325" t="s">
        <v>147</v>
      </c>
      <c r="D713" s="328">
        <v>0.87600000000000022</v>
      </c>
      <c r="E713" s="328">
        <v>50000</v>
      </c>
      <c r="F713" s="328">
        <v>5</v>
      </c>
      <c r="G713" s="325" t="s">
        <v>206</v>
      </c>
    </row>
    <row r="714" spans="1:7" hidden="1" x14ac:dyDescent="0.25">
      <c r="A714" s="341" t="s">
        <v>770</v>
      </c>
      <c r="B714" s="342" t="s">
        <v>133</v>
      </c>
      <c r="C714" s="325" t="s">
        <v>81</v>
      </c>
      <c r="D714" s="328">
        <v>0.73707469778582302</v>
      </c>
      <c r="E714" s="328">
        <v>55000</v>
      </c>
      <c r="F714" s="328">
        <v>10</v>
      </c>
      <c r="G714" s="325" t="s">
        <v>79</v>
      </c>
    </row>
    <row r="715" spans="1:7" hidden="1" x14ac:dyDescent="0.25">
      <c r="A715" s="341" t="s">
        <v>777</v>
      </c>
      <c r="B715" s="342" t="s">
        <v>106</v>
      </c>
      <c r="C715" s="325" t="s">
        <v>81</v>
      </c>
      <c r="D715" s="328">
        <v>1.7430803124925258</v>
      </c>
      <c r="E715" s="328">
        <v>36000</v>
      </c>
      <c r="F715" s="328">
        <v>10</v>
      </c>
      <c r="G715" s="325" t="s">
        <v>197</v>
      </c>
    </row>
    <row r="716" spans="1:7" hidden="1" x14ac:dyDescent="0.25">
      <c r="A716" s="341" t="s">
        <v>1394</v>
      </c>
      <c r="B716" s="342" t="s">
        <v>217</v>
      </c>
      <c r="C716" s="325" t="s">
        <v>81</v>
      </c>
      <c r="D716" s="328">
        <v>0</v>
      </c>
      <c r="E716" s="328">
        <v>270000</v>
      </c>
      <c r="F716" s="328">
        <v>40</v>
      </c>
      <c r="G716" s="325" t="s">
        <v>94</v>
      </c>
    </row>
    <row r="717" spans="1:7" hidden="1" x14ac:dyDescent="0.25">
      <c r="A717" s="341" t="s">
        <v>1401</v>
      </c>
      <c r="B717" s="342" t="s">
        <v>217</v>
      </c>
      <c r="C717" s="325" t="s">
        <v>81</v>
      </c>
      <c r="D717" s="328">
        <v>0.50162802595083211</v>
      </c>
      <c r="E717" s="328">
        <v>700000</v>
      </c>
      <c r="F717" s="328">
        <v>40</v>
      </c>
      <c r="G717" s="325" t="s">
        <v>94</v>
      </c>
    </row>
    <row r="718" spans="1:7" hidden="1" x14ac:dyDescent="0.25">
      <c r="A718" s="341" t="s">
        <v>1406</v>
      </c>
      <c r="B718" s="342" t="s">
        <v>217</v>
      </c>
      <c r="C718" s="325" t="s">
        <v>81</v>
      </c>
      <c r="D718" s="328">
        <v>5.4271937433672833E-2</v>
      </c>
      <c r="E718" s="328">
        <v>2574000</v>
      </c>
      <c r="F718" s="328">
        <v>40</v>
      </c>
      <c r="G718" s="325" t="s">
        <v>79</v>
      </c>
    </row>
    <row r="719" spans="1:7" hidden="1" x14ac:dyDescent="0.25">
      <c r="A719" s="341" t="s">
        <v>1413</v>
      </c>
      <c r="B719" s="342" t="s">
        <v>82</v>
      </c>
      <c r="C719" s="325" t="s">
        <v>81</v>
      </c>
      <c r="D719" s="328">
        <v>1.374585465621448</v>
      </c>
      <c r="E719" s="328">
        <v>46300</v>
      </c>
      <c r="F719" s="328">
        <v>5</v>
      </c>
      <c r="G719" s="325" t="s">
        <v>206</v>
      </c>
    </row>
    <row r="720" spans="1:7" hidden="1" x14ac:dyDescent="0.25">
      <c r="A720" s="341" t="s">
        <v>1419</v>
      </c>
      <c r="B720" s="342" t="s">
        <v>217</v>
      </c>
      <c r="C720" s="325" t="s">
        <v>81</v>
      </c>
      <c r="D720" s="328">
        <v>0.98373042067450112</v>
      </c>
      <c r="E720" s="328">
        <v>180000</v>
      </c>
      <c r="F720" s="328">
        <v>40</v>
      </c>
      <c r="G720" s="325" t="s">
        <v>206</v>
      </c>
    </row>
    <row r="721" spans="1:7" hidden="1" x14ac:dyDescent="0.25">
      <c r="A721" s="341" t="s">
        <v>1425</v>
      </c>
      <c r="B721" s="342" t="s">
        <v>106</v>
      </c>
      <c r="C721" s="325" t="s">
        <v>81</v>
      </c>
      <c r="D721" s="328">
        <v>0.451819206669687</v>
      </c>
      <c r="E721" s="328">
        <v>486000</v>
      </c>
      <c r="F721" s="328">
        <v>10</v>
      </c>
      <c r="G721" s="325" t="s">
        <v>197</v>
      </c>
    </row>
    <row r="722" spans="1:7" hidden="1" x14ac:dyDescent="0.25">
      <c r="A722" s="341" t="s">
        <v>1431</v>
      </c>
      <c r="B722" s="342" t="s">
        <v>217</v>
      </c>
      <c r="C722" s="325" t="s">
        <v>81</v>
      </c>
      <c r="D722" s="328">
        <v>0.24337808850387987</v>
      </c>
      <c r="E722" s="328">
        <v>550000</v>
      </c>
      <c r="F722" s="328">
        <v>40</v>
      </c>
      <c r="G722" s="325" t="s">
        <v>79</v>
      </c>
    </row>
    <row r="723" spans="1:7" hidden="1" x14ac:dyDescent="0.25">
      <c r="A723" s="341" t="s">
        <v>596</v>
      </c>
      <c r="B723" s="342" t="s">
        <v>217</v>
      </c>
      <c r="C723" s="325" t="s">
        <v>81</v>
      </c>
      <c r="D723" s="328">
        <v>5.7963618909047457E-3</v>
      </c>
      <c r="E723" s="328">
        <v>59224418</v>
      </c>
      <c r="F723" s="328">
        <v>40</v>
      </c>
      <c r="G723" s="325" t="s">
        <v>79</v>
      </c>
    </row>
    <row r="724" spans="1:7" x14ac:dyDescent="0.25">
      <c r="A724" s="341" t="s">
        <v>1606</v>
      </c>
      <c r="B724" s="342" t="s">
        <v>106</v>
      </c>
      <c r="C724" s="325" t="s">
        <v>147</v>
      </c>
      <c r="D724" s="328">
        <v>22.187998268999969</v>
      </c>
      <c r="E724" s="328">
        <v>178002.89</v>
      </c>
      <c r="F724" s="328">
        <v>5</v>
      </c>
      <c r="G724" s="325" t="s">
        <v>79</v>
      </c>
    </row>
    <row r="725" spans="1:7" hidden="1" x14ac:dyDescent="0.25">
      <c r="A725" s="341" t="s">
        <v>594</v>
      </c>
      <c r="B725" s="342" t="s">
        <v>217</v>
      </c>
      <c r="C725" s="325" t="s">
        <v>81</v>
      </c>
      <c r="D725" s="328">
        <v>4.3070122910194401E-2</v>
      </c>
      <c r="E725" s="328">
        <v>7115010</v>
      </c>
      <c r="F725" s="328">
        <v>40</v>
      </c>
      <c r="G725" s="325" t="s">
        <v>94</v>
      </c>
    </row>
    <row r="726" spans="1:7" hidden="1" x14ac:dyDescent="0.25">
      <c r="A726" s="341" t="s">
        <v>1185</v>
      </c>
      <c r="B726" s="342" t="s">
        <v>106</v>
      </c>
      <c r="C726" s="325" t="s">
        <v>147</v>
      </c>
      <c r="D726" s="328">
        <v>0.10417428231739827</v>
      </c>
      <c r="E726" s="328">
        <v>6500000</v>
      </c>
      <c r="F726" s="328">
        <v>10</v>
      </c>
      <c r="G726" s="325" t="s">
        <v>79</v>
      </c>
    </row>
    <row r="727" spans="1:7" hidden="1" x14ac:dyDescent="0.25">
      <c r="A727" s="341" t="s">
        <v>1191</v>
      </c>
      <c r="B727" s="342" t="s">
        <v>106</v>
      </c>
      <c r="C727" s="325" t="s">
        <v>147</v>
      </c>
      <c r="D727" s="328">
        <v>0.14070692972733001</v>
      </c>
      <c r="E727" s="328">
        <v>6200000</v>
      </c>
      <c r="F727" s="328">
        <v>10</v>
      </c>
      <c r="G727" s="325" t="s">
        <v>79</v>
      </c>
    </row>
    <row r="728" spans="1:7" hidden="1" x14ac:dyDescent="0.25">
      <c r="A728" s="341" t="s">
        <v>1195</v>
      </c>
      <c r="B728" s="342" t="s">
        <v>106</v>
      </c>
      <c r="C728" s="325" t="s">
        <v>147</v>
      </c>
      <c r="D728" s="328">
        <v>0.21001095169157746</v>
      </c>
      <c r="E728" s="328">
        <v>3500000</v>
      </c>
      <c r="F728" s="328">
        <v>10</v>
      </c>
      <c r="G728" s="325" t="s">
        <v>79</v>
      </c>
    </row>
    <row r="729" spans="1:7" hidden="1" x14ac:dyDescent="0.25">
      <c r="A729" s="341" t="s">
        <v>1199</v>
      </c>
      <c r="B729" s="342" t="s">
        <v>106</v>
      </c>
      <c r="C729" s="325" t="s">
        <v>147</v>
      </c>
      <c r="D729" s="328">
        <v>0.25839400948295888</v>
      </c>
      <c r="E729" s="328">
        <v>3500000</v>
      </c>
      <c r="F729" s="328">
        <v>10</v>
      </c>
      <c r="G729" s="325" t="s">
        <v>79</v>
      </c>
    </row>
    <row r="730" spans="1:7" hidden="1" x14ac:dyDescent="0.25">
      <c r="A730" s="341" t="s">
        <v>1202</v>
      </c>
      <c r="B730" s="342" t="s">
        <v>106</v>
      </c>
      <c r="C730" s="325" t="s">
        <v>147</v>
      </c>
      <c r="D730" s="328">
        <v>0.39537968658271172</v>
      </c>
      <c r="E730" s="328">
        <v>460000</v>
      </c>
      <c r="F730" s="328">
        <v>10</v>
      </c>
      <c r="G730" s="325" t="s">
        <v>79</v>
      </c>
    </row>
    <row r="731" spans="1:7" hidden="1" x14ac:dyDescent="0.25">
      <c r="A731" s="341" t="s">
        <v>1206</v>
      </c>
      <c r="B731" s="342" t="s">
        <v>106</v>
      </c>
      <c r="C731" s="325" t="s">
        <v>147</v>
      </c>
      <c r="D731" s="328">
        <v>3.2244420717289941</v>
      </c>
      <c r="E731" s="328">
        <v>210000</v>
      </c>
      <c r="F731" s="328">
        <v>10</v>
      </c>
      <c r="G731" s="325" t="s">
        <v>79</v>
      </c>
    </row>
    <row r="732" spans="1:7" hidden="1" x14ac:dyDescent="0.25">
      <c r="A732" s="341" t="s">
        <v>1209</v>
      </c>
      <c r="B732" s="342" t="s">
        <v>106</v>
      </c>
      <c r="C732" s="325" t="s">
        <v>147</v>
      </c>
      <c r="D732" s="328">
        <v>0.4956721388121853</v>
      </c>
      <c r="E732" s="328">
        <v>1760000</v>
      </c>
      <c r="F732" s="328">
        <v>10</v>
      </c>
      <c r="G732" s="325" t="s">
        <v>79</v>
      </c>
    </row>
    <row r="733" spans="1:7" hidden="1" x14ac:dyDescent="0.25">
      <c r="A733" s="341" t="s">
        <v>1212</v>
      </c>
      <c r="B733" s="342" t="s">
        <v>106</v>
      </c>
      <c r="C733" s="325" t="s">
        <v>81</v>
      </c>
      <c r="D733" s="328">
        <v>4.3180840809827012</v>
      </c>
      <c r="E733" s="328">
        <v>300000</v>
      </c>
      <c r="F733" s="328">
        <v>40</v>
      </c>
      <c r="G733" s="325" t="s">
        <v>94</v>
      </c>
    </row>
    <row r="734" spans="1:7" hidden="1" x14ac:dyDescent="0.25">
      <c r="A734" s="341" t="s">
        <v>1218</v>
      </c>
      <c r="B734" s="342" t="s">
        <v>217</v>
      </c>
      <c r="C734" s="325" t="s">
        <v>81</v>
      </c>
      <c r="D734" s="328">
        <v>7.5235558436860464</v>
      </c>
      <c r="E734" s="328">
        <v>200000</v>
      </c>
      <c r="F734" s="328">
        <v>40</v>
      </c>
      <c r="G734" s="325" t="s">
        <v>79</v>
      </c>
    </row>
    <row r="735" spans="1:7" x14ac:dyDescent="0.25">
      <c r="A735" s="341" t="s">
        <v>1264</v>
      </c>
      <c r="B735" s="342" t="s">
        <v>106</v>
      </c>
      <c r="C735" s="325" t="s">
        <v>147</v>
      </c>
      <c r="D735" s="328">
        <v>21.092200128090205</v>
      </c>
      <c r="E735" s="328">
        <v>18000</v>
      </c>
      <c r="F735" s="328">
        <v>5</v>
      </c>
      <c r="G735" s="325" t="s">
        <v>79</v>
      </c>
    </row>
    <row r="736" spans="1:7" hidden="1" x14ac:dyDescent="0.25">
      <c r="A736" s="341" t="s">
        <v>1226</v>
      </c>
      <c r="B736" s="342" t="s">
        <v>217</v>
      </c>
      <c r="C736" s="325" t="s">
        <v>81</v>
      </c>
      <c r="D736" s="328">
        <v>10.724364195695541</v>
      </c>
      <c r="E736" s="328">
        <v>100000</v>
      </c>
      <c r="F736" s="328">
        <v>40</v>
      </c>
      <c r="G736" s="325" t="s">
        <v>94</v>
      </c>
    </row>
    <row r="737" spans="1:7" hidden="1" x14ac:dyDescent="0.25">
      <c r="A737" s="341" t="s">
        <v>1232</v>
      </c>
      <c r="B737" s="342" t="s">
        <v>217</v>
      </c>
      <c r="C737" s="325" t="s">
        <v>81</v>
      </c>
      <c r="D737" s="328">
        <v>8.6481795224131961</v>
      </c>
      <c r="E737" s="328">
        <v>80000</v>
      </c>
      <c r="F737" s="328">
        <v>40</v>
      </c>
      <c r="G737" s="325" t="s">
        <v>206</v>
      </c>
    </row>
    <row r="738" spans="1:7" hidden="1" x14ac:dyDescent="0.25">
      <c r="A738" s="341" t="s">
        <v>1237</v>
      </c>
      <c r="B738" s="342" t="s">
        <v>106</v>
      </c>
      <c r="C738" s="325" t="s">
        <v>147</v>
      </c>
      <c r="D738" s="328">
        <v>3.6031103733466439</v>
      </c>
      <c r="E738" s="328">
        <v>418520</v>
      </c>
      <c r="F738" s="328">
        <v>10</v>
      </c>
      <c r="G738" s="325" t="s">
        <v>79</v>
      </c>
    </row>
    <row r="739" spans="1:7" hidden="1" x14ac:dyDescent="0.25">
      <c r="A739" s="341" t="s">
        <v>1242</v>
      </c>
      <c r="B739" s="342" t="s">
        <v>106</v>
      </c>
      <c r="C739" s="325" t="s">
        <v>147</v>
      </c>
      <c r="D739" s="328">
        <v>3.5613126864597793</v>
      </c>
      <c r="E739" s="328">
        <v>423432</v>
      </c>
      <c r="F739" s="328">
        <v>10</v>
      </c>
      <c r="G739" s="325" t="s">
        <v>79</v>
      </c>
    </row>
    <row r="740" spans="1:7" hidden="1" x14ac:dyDescent="0.25">
      <c r="A740" s="341" t="s">
        <v>1247</v>
      </c>
      <c r="B740" s="342" t="s">
        <v>106</v>
      </c>
      <c r="C740" s="325" t="s">
        <v>147</v>
      </c>
      <c r="D740" s="328">
        <v>5.823021649544172</v>
      </c>
      <c r="E740" s="328">
        <v>80000</v>
      </c>
      <c r="F740" s="328">
        <v>5</v>
      </c>
      <c r="G740" s="325" t="s">
        <v>79</v>
      </c>
    </row>
    <row r="741" spans="1:7" hidden="1" x14ac:dyDescent="0.25">
      <c r="A741" s="341" t="s">
        <v>1251</v>
      </c>
      <c r="B741" s="342" t="s">
        <v>106</v>
      </c>
      <c r="C741" s="325" t="s">
        <v>147</v>
      </c>
      <c r="D741" s="328">
        <v>4.7457450288202958</v>
      </c>
      <c r="E741" s="328">
        <v>80000</v>
      </c>
      <c r="F741" s="328">
        <v>5</v>
      </c>
      <c r="G741" s="325" t="s">
        <v>79</v>
      </c>
    </row>
    <row r="742" spans="1:7" x14ac:dyDescent="0.25">
      <c r="A742" s="341" t="s">
        <v>325</v>
      </c>
      <c r="B742" s="342" t="s">
        <v>217</v>
      </c>
      <c r="C742" s="325" t="s">
        <v>96</v>
      </c>
      <c r="D742" s="328">
        <v>20.856976707569952</v>
      </c>
      <c r="E742" s="328">
        <v>0</v>
      </c>
      <c r="F742" s="328">
        <v>40</v>
      </c>
      <c r="G742" s="325" t="s">
        <v>94</v>
      </c>
    </row>
    <row r="743" spans="1:7" hidden="1" x14ac:dyDescent="0.25">
      <c r="A743" s="341" t="s">
        <v>1256</v>
      </c>
      <c r="B743" s="342" t="s">
        <v>106</v>
      </c>
      <c r="C743" s="325" t="s">
        <v>147</v>
      </c>
      <c r="D743" s="328">
        <v>5.2843833391822335</v>
      </c>
      <c r="E743" s="328">
        <v>160000</v>
      </c>
      <c r="F743" s="328">
        <v>5</v>
      </c>
      <c r="G743" s="325" t="s">
        <v>79</v>
      </c>
    </row>
    <row r="744" spans="1:7" x14ac:dyDescent="0.25">
      <c r="A744" s="341" t="s">
        <v>1622</v>
      </c>
      <c r="B744" s="342" t="s">
        <v>106</v>
      </c>
      <c r="C744" s="325" t="s">
        <v>81</v>
      </c>
      <c r="D744" s="328">
        <v>20.830614845484678</v>
      </c>
      <c r="E744" s="328">
        <v>8500</v>
      </c>
      <c r="F744" s="328">
        <v>5</v>
      </c>
      <c r="G744" s="325" t="s">
        <v>79</v>
      </c>
    </row>
    <row r="745" spans="1:7" x14ac:dyDescent="0.25">
      <c r="A745" s="341" t="s">
        <v>937</v>
      </c>
      <c r="B745" s="342" t="s">
        <v>106</v>
      </c>
      <c r="C745" s="325" t="s">
        <v>147</v>
      </c>
      <c r="D745" s="328">
        <v>19.794261807130262</v>
      </c>
      <c r="E745" s="328">
        <v>12000</v>
      </c>
      <c r="F745" s="328">
        <v>5</v>
      </c>
      <c r="G745" s="325" t="s">
        <v>79</v>
      </c>
    </row>
    <row r="746" spans="1:7" hidden="1" x14ac:dyDescent="0.25">
      <c r="A746" s="341" t="s">
        <v>1268</v>
      </c>
      <c r="B746" s="342" t="s">
        <v>106</v>
      </c>
      <c r="C746" s="325" t="s">
        <v>147</v>
      </c>
      <c r="D746" s="328">
        <v>2.5310640153708244</v>
      </c>
      <c r="E746" s="328">
        <v>150000</v>
      </c>
      <c r="F746" s="328">
        <v>5</v>
      </c>
      <c r="G746" s="325" t="s">
        <v>79</v>
      </c>
    </row>
    <row r="747" spans="1:7" hidden="1" x14ac:dyDescent="0.25">
      <c r="A747" s="341" t="s">
        <v>1272</v>
      </c>
      <c r="B747" s="342" t="s">
        <v>106</v>
      </c>
      <c r="C747" s="325" t="s">
        <v>147</v>
      </c>
      <c r="D747" s="328">
        <v>0.55486025061413469</v>
      </c>
      <c r="E747" s="328">
        <v>1600000</v>
      </c>
      <c r="F747" s="328">
        <v>5</v>
      </c>
      <c r="G747" s="325" t="s">
        <v>79</v>
      </c>
    </row>
    <row r="748" spans="1:7" hidden="1" x14ac:dyDescent="0.25">
      <c r="A748" s="341" t="s">
        <v>1276</v>
      </c>
      <c r="B748" s="342" t="s">
        <v>217</v>
      </c>
      <c r="C748" s="325" t="s">
        <v>81</v>
      </c>
      <c r="D748" s="328">
        <v>4.659231916358392</v>
      </c>
      <c r="E748" s="328">
        <v>71500</v>
      </c>
      <c r="F748" s="328">
        <v>40</v>
      </c>
      <c r="G748" s="325" t="s">
        <v>94</v>
      </c>
    </row>
    <row r="749" spans="1:7" x14ac:dyDescent="0.25">
      <c r="A749" s="341" t="s">
        <v>3437</v>
      </c>
      <c r="B749" s="342" t="s">
        <v>82</v>
      </c>
      <c r="C749" s="325" t="s">
        <v>81</v>
      </c>
      <c r="D749" s="328">
        <v>18.957453794475033</v>
      </c>
      <c r="E749" s="328">
        <v>5000</v>
      </c>
      <c r="F749" s="328">
        <v>5</v>
      </c>
      <c r="G749" s="325" t="s">
        <v>94</v>
      </c>
    </row>
    <row r="750" spans="1:7" hidden="1" x14ac:dyDescent="0.25">
      <c r="A750" s="341" t="s">
        <v>1285</v>
      </c>
      <c r="B750" s="342" t="s">
        <v>217</v>
      </c>
      <c r="C750" s="325" t="s">
        <v>81</v>
      </c>
      <c r="D750" s="328">
        <v>8.8500945388468892</v>
      </c>
      <c r="E750" s="328">
        <v>230000</v>
      </c>
      <c r="F750" s="328">
        <v>40</v>
      </c>
      <c r="G750" s="325" t="s">
        <v>79</v>
      </c>
    </row>
    <row r="751" spans="1:7" hidden="1" x14ac:dyDescent="0.25">
      <c r="A751" s="341" t="s">
        <v>1289</v>
      </c>
      <c r="B751" s="342" t="s">
        <v>217</v>
      </c>
      <c r="C751" s="325" t="s">
        <v>81</v>
      </c>
      <c r="D751" s="328">
        <v>4.1542045919497435</v>
      </c>
      <c r="E751" s="328">
        <v>200000</v>
      </c>
      <c r="F751" s="328">
        <v>10</v>
      </c>
      <c r="G751" s="325" t="s">
        <v>79</v>
      </c>
    </row>
    <row r="752" spans="1:7" hidden="1" x14ac:dyDescent="0.25">
      <c r="A752" s="341" t="s">
        <v>1293</v>
      </c>
      <c r="B752" s="342" t="s">
        <v>217</v>
      </c>
      <c r="C752" s="325" t="s">
        <v>147</v>
      </c>
      <c r="D752" s="328">
        <v>1.9346652430373965</v>
      </c>
      <c r="E752" s="328">
        <v>350000</v>
      </c>
      <c r="F752" s="328">
        <v>10</v>
      </c>
      <c r="G752" s="325" t="s">
        <v>79</v>
      </c>
    </row>
    <row r="753" spans="1:7" hidden="1" x14ac:dyDescent="0.25">
      <c r="A753" s="341" t="s">
        <v>1297</v>
      </c>
      <c r="B753" s="342" t="s">
        <v>217</v>
      </c>
      <c r="C753" s="325" t="s">
        <v>147</v>
      </c>
      <c r="D753" s="328">
        <v>3.2244420717289941</v>
      </c>
      <c r="E753" s="328">
        <v>210000</v>
      </c>
      <c r="F753" s="328">
        <v>10</v>
      </c>
      <c r="G753" s="325" t="s">
        <v>79</v>
      </c>
    </row>
    <row r="754" spans="1:7" x14ac:dyDescent="0.25">
      <c r="A754" s="341" t="s">
        <v>1593</v>
      </c>
      <c r="B754" s="342" t="s">
        <v>106</v>
      </c>
      <c r="C754" s="325" t="s">
        <v>81</v>
      </c>
      <c r="D754" s="328">
        <v>18.836194275172314</v>
      </c>
      <c r="E754" s="328">
        <v>9400</v>
      </c>
      <c r="F754" s="328">
        <v>5</v>
      </c>
      <c r="G754" s="325" t="s">
        <v>79</v>
      </c>
    </row>
    <row r="755" spans="1:7" x14ac:dyDescent="0.25">
      <c r="A755" s="341" t="s">
        <v>2143</v>
      </c>
      <c r="B755" s="342" t="s">
        <v>106</v>
      </c>
      <c r="C755" s="325" t="s">
        <v>81</v>
      </c>
      <c r="D755" s="328">
        <v>18.456408731826986</v>
      </c>
      <c r="E755" s="328">
        <v>135000</v>
      </c>
      <c r="F755" s="328">
        <v>10</v>
      </c>
      <c r="G755" s="325" t="s">
        <v>197</v>
      </c>
    </row>
    <row r="756" spans="1:7" hidden="1" x14ac:dyDescent="0.25">
      <c r="A756" s="341" t="s">
        <v>1308</v>
      </c>
      <c r="B756" s="342" t="s">
        <v>217</v>
      </c>
      <c r="C756" s="325" t="s">
        <v>81</v>
      </c>
      <c r="D756" s="328">
        <v>7.078123121022708</v>
      </c>
      <c r="E756" s="328">
        <v>140000</v>
      </c>
      <c r="F756" s="328">
        <v>40</v>
      </c>
      <c r="G756" s="325" t="s">
        <v>94</v>
      </c>
    </row>
    <row r="757" spans="1:7" hidden="1" x14ac:dyDescent="0.25">
      <c r="A757" s="341" t="s">
        <v>1313</v>
      </c>
      <c r="B757" s="342" t="s">
        <v>82</v>
      </c>
      <c r="C757" s="325" t="s">
        <v>81</v>
      </c>
      <c r="D757" s="328">
        <v>4.3033271981706998</v>
      </c>
      <c r="E757" s="328">
        <v>206000</v>
      </c>
      <c r="F757" s="328">
        <v>5</v>
      </c>
      <c r="G757" s="325" t="s">
        <v>79</v>
      </c>
    </row>
    <row r="758" spans="1:7" hidden="1" x14ac:dyDescent="0.25">
      <c r="A758" s="341" t="s">
        <v>1318</v>
      </c>
      <c r="B758" s="342" t="s">
        <v>148</v>
      </c>
      <c r="C758" s="325" t="s">
        <v>147</v>
      </c>
      <c r="D758" s="328">
        <v>0.75637881647774019</v>
      </c>
      <c r="E758" s="328">
        <v>270000</v>
      </c>
      <c r="F758" s="328">
        <v>5</v>
      </c>
      <c r="G758" s="325" t="s">
        <v>79</v>
      </c>
    </row>
    <row r="759" spans="1:7" hidden="1" x14ac:dyDescent="0.25">
      <c r="A759" s="341" t="s">
        <v>1322</v>
      </c>
      <c r="B759" s="342" t="s">
        <v>148</v>
      </c>
      <c r="C759" s="325" t="s">
        <v>147</v>
      </c>
      <c r="D759" s="328">
        <v>1.2099785245806072</v>
      </c>
      <c r="E759" s="328">
        <v>385000</v>
      </c>
      <c r="F759" s="328">
        <v>5</v>
      </c>
      <c r="G759" s="325" t="s">
        <v>79</v>
      </c>
    </row>
    <row r="760" spans="1:7" hidden="1" x14ac:dyDescent="0.25">
      <c r="A760" s="341" t="s">
        <v>1325</v>
      </c>
      <c r="B760" s="342" t="s">
        <v>148</v>
      </c>
      <c r="C760" s="325" t="s">
        <v>147</v>
      </c>
      <c r="D760" s="328">
        <v>0.54824163080198063</v>
      </c>
      <c r="E760" s="328">
        <v>320000</v>
      </c>
      <c r="F760" s="328">
        <v>5</v>
      </c>
      <c r="G760" s="325" t="s">
        <v>79</v>
      </c>
    </row>
    <row r="761" spans="1:7" hidden="1" x14ac:dyDescent="0.25">
      <c r="A761" s="341" t="s">
        <v>1329</v>
      </c>
      <c r="B761" s="342" t="s">
        <v>148</v>
      </c>
      <c r="C761" s="325" t="s">
        <v>147</v>
      </c>
      <c r="D761" s="328">
        <v>0.96733262151869825</v>
      </c>
      <c r="E761" s="328">
        <v>700000</v>
      </c>
      <c r="F761" s="328">
        <v>10</v>
      </c>
      <c r="G761" s="325" t="s">
        <v>79</v>
      </c>
    </row>
    <row r="762" spans="1:7" hidden="1" x14ac:dyDescent="0.25">
      <c r="A762" s="341" t="s">
        <v>1332</v>
      </c>
      <c r="B762" s="342" t="s">
        <v>148</v>
      </c>
      <c r="C762" s="325" t="s">
        <v>81</v>
      </c>
      <c r="D762" s="328">
        <v>0.20641072559439905</v>
      </c>
      <c r="E762" s="328">
        <v>450000</v>
      </c>
      <c r="F762" s="328">
        <v>5</v>
      </c>
      <c r="G762" s="325" t="s">
        <v>206</v>
      </c>
    </row>
    <row r="763" spans="1:7" hidden="1" x14ac:dyDescent="0.25">
      <c r="A763" s="341" t="s">
        <v>1336</v>
      </c>
      <c r="B763" s="342" t="s">
        <v>148</v>
      </c>
      <c r="C763" s="325" t="s">
        <v>81</v>
      </c>
      <c r="D763" s="328">
        <v>0.84236217115074274</v>
      </c>
      <c r="E763" s="328">
        <v>900000</v>
      </c>
      <c r="F763" s="328">
        <v>10</v>
      </c>
      <c r="G763" s="325" t="s">
        <v>206</v>
      </c>
    </row>
    <row r="764" spans="1:7" hidden="1" x14ac:dyDescent="0.25">
      <c r="A764" s="341" t="s">
        <v>1342</v>
      </c>
      <c r="B764" s="342" t="s">
        <v>148</v>
      </c>
      <c r="C764" s="325" t="s">
        <v>81</v>
      </c>
      <c r="D764" s="328">
        <v>0.82048263423773649</v>
      </c>
      <c r="E764" s="328">
        <v>450000</v>
      </c>
      <c r="F764" s="328">
        <v>5</v>
      </c>
      <c r="G764" s="325" t="s">
        <v>206</v>
      </c>
    </row>
    <row r="765" spans="1:7" hidden="1" x14ac:dyDescent="0.25">
      <c r="A765" s="341" t="s">
        <v>1345</v>
      </c>
      <c r="B765" s="342" t="s">
        <v>148</v>
      </c>
      <c r="C765" s="325" t="s">
        <v>81</v>
      </c>
      <c r="D765" s="328">
        <v>3.4161010317277185</v>
      </c>
      <c r="E765" s="328">
        <v>450000</v>
      </c>
      <c r="F765" s="328">
        <v>40</v>
      </c>
      <c r="G765" s="325" t="s">
        <v>79</v>
      </c>
    </row>
    <row r="766" spans="1:7" hidden="1" x14ac:dyDescent="0.25">
      <c r="A766" s="341" t="s">
        <v>3516</v>
      </c>
      <c r="B766" s="342" t="s">
        <v>106</v>
      </c>
      <c r="C766" s="325" t="s">
        <v>81</v>
      </c>
      <c r="D766" s="328">
        <v>1.474149395571646</v>
      </c>
      <c r="E766" s="328">
        <v>110000</v>
      </c>
      <c r="F766" s="328">
        <v>10</v>
      </c>
      <c r="G766" s="325" t="s">
        <v>197</v>
      </c>
    </row>
    <row r="767" spans="1:7" hidden="1" x14ac:dyDescent="0.25">
      <c r="A767" s="341" t="s">
        <v>2152</v>
      </c>
      <c r="B767" s="342" t="s">
        <v>217</v>
      </c>
      <c r="C767" s="325" t="s">
        <v>81</v>
      </c>
      <c r="D767" s="328">
        <v>9.0082746556292018E-2</v>
      </c>
      <c r="E767" s="328">
        <v>49121951</v>
      </c>
      <c r="F767" s="328">
        <v>40</v>
      </c>
      <c r="G767" s="325" t="s">
        <v>79</v>
      </c>
    </row>
    <row r="768" spans="1:7" hidden="1" x14ac:dyDescent="0.25">
      <c r="A768" s="341" t="s">
        <v>556</v>
      </c>
      <c r="B768" s="342" t="s">
        <v>217</v>
      </c>
      <c r="C768" s="325" t="s">
        <v>81</v>
      </c>
      <c r="D768" s="328">
        <v>0.11808125151507914</v>
      </c>
      <c r="E768" s="328">
        <v>2722689.78</v>
      </c>
      <c r="F768" s="328">
        <v>40</v>
      </c>
      <c r="G768" s="325" t="s">
        <v>79</v>
      </c>
    </row>
    <row r="769" spans="1:7" hidden="1" x14ac:dyDescent="0.25">
      <c r="A769" s="341" t="s">
        <v>2153</v>
      </c>
      <c r="B769" s="342" t="s">
        <v>82</v>
      </c>
      <c r="C769" s="325" t="s">
        <v>81</v>
      </c>
      <c r="D769" s="328">
        <v>2.500272777289298E-3</v>
      </c>
      <c r="E769" s="328">
        <v>500000</v>
      </c>
      <c r="F769" s="328">
        <v>5</v>
      </c>
      <c r="G769" s="325" t="s">
        <v>206</v>
      </c>
    </row>
    <row r="770" spans="1:7" hidden="1" x14ac:dyDescent="0.25">
      <c r="A770" s="341" t="s">
        <v>2154</v>
      </c>
      <c r="B770" s="342" t="s">
        <v>148</v>
      </c>
      <c r="C770" s="325" t="s">
        <v>147</v>
      </c>
      <c r="D770" s="328">
        <v>2.2660426775623326</v>
      </c>
      <c r="E770" s="328">
        <v>200000</v>
      </c>
      <c r="F770" s="328">
        <v>5</v>
      </c>
      <c r="G770" s="325" t="s">
        <v>79</v>
      </c>
    </row>
    <row r="771" spans="1:7" hidden="1" x14ac:dyDescent="0.25">
      <c r="A771" s="341" t="s">
        <v>2155</v>
      </c>
      <c r="B771" s="342" t="s">
        <v>116</v>
      </c>
      <c r="C771" s="325" t="s">
        <v>81</v>
      </c>
      <c r="D771" s="328">
        <v>5.1937961605125196</v>
      </c>
      <c r="E771" s="328">
        <v>20000</v>
      </c>
      <c r="F771" s="328">
        <v>40</v>
      </c>
      <c r="G771" s="325" t="s">
        <v>79</v>
      </c>
    </row>
    <row r="772" spans="1:7" hidden="1" x14ac:dyDescent="0.25">
      <c r="A772" s="341" t="s">
        <v>2156</v>
      </c>
      <c r="B772" s="342" t="s">
        <v>217</v>
      </c>
      <c r="C772" s="325" t="s">
        <v>81</v>
      </c>
      <c r="D772" s="328">
        <v>8.9021744537867972E-2</v>
      </c>
      <c r="E772" s="328">
        <v>1000000</v>
      </c>
      <c r="F772" s="328">
        <v>40</v>
      </c>
      <c r="G772" s="325" t="s">
        <v>79</v>
      </c>
    </row>
    <row r="773" spans="1:7" hidden="1" x14ac:dyDescent="0.25">
      <c r="A773" s="341" t="s">
        <v>2157</v>
      </c>
      <c r="B773" s="342" t="s">
        <v>116</v>
      </c>
      <c r="C773" s="325" t="s">
        <v>81</v>
      </c>
      <c r="D773" s="328">
        <v>6.3607328856905637E-4</v>
      </c>
      <c r="E773" s="328">
        <v>130000</v>
      </c>
      <c r="F773" s="328">
        <v>40</v>
      </c>
      <c r="G773" s="325" t="s">
        <v>79</v>
      </c>
    </row>
    <row r="774" spans="1:7" hidden="1" x14ac:dyDescent="0.25">
      <c r="A774" s="341" t="s">
        <v>2158</v>
      </c>
      <c r="B774" s="342" t="s">
        <v>217</v>
      </c>
      <c r="C774" s="325" t="s">
        <v>81</v>
      </c>
      <c r="D774" s="328">
        <v>0.24264385464990521</v>
      </c>
      <c r="E774" s="328">
        <v>3458148</v>
      </c>
      <c r="F774" s="328">
        <v>10</v>
      </c>
      <c r="G774" s="325" t="s">
        <v>79</v>
      </c>
    </row>
    <row r="775" spans="1:7" hidden="1" x14ac:dyDescent="0.25">
      <c r="A775" s="341" t="s">
        <v>2159</v>
      </c>
      <c r="B775" s="342" t="s">
        <v>148</v>
      </c>
      <c r="C775" s="325" t="s">
        <v>147</v>
      </c>
      <c r="D775" s="328">
        <v>4.7586896228808984</v>
      </c>
      <c r="E775" s="328">
        <v>100000</v>
      </c>
      <c r="F775" s="328">
        <v>5</v>
      </c>
      <c r="G775" s="325" t="s">
        <v>79</v>
      </c>
    </row>
    <row r="776" spans="1:7" hidden="1" x14ac:dyDescent="0.25">
      <c r="A776" s="341" t="s">
        <v>2160</v>
      </c>
      <c r="B776" s="342" t="s">
        <v>217</v>
      </c>
      <c r="C776" s="325" t="s">
        <v>81</v>
      </c>
      <c r="D776" s="328">
        <v>3.9167887438142583E-2</v>
      </c>
      <c r="E776" s="328">
        <v>7200000</v>
      </c>
      <c r="F776" s="328">
        <v>40</v>
      </c>
      <c r="G776" s="325" t="s">
        <v>79</v>
      </c>
    </row>
    <row r="777" spans="1:7" hidden="1" x14ac:dyDescent="0.25">
      <c r="A777" s="341" t="s">
        <v>2161</v>
      </c>
      <c r="B777" s="342" t="s">
        <v>217</v>
      </c>
      <c r="C777" s="325" t="s">
        <v>81</v>
      </c>
      <c r="D777" s="328">
        <v>1.3811049521102937E-2</v>
      </c>
      <c r="E777" s="328">
        <v>46500000</v>
      </c>
      <c r="F777" s="328">
        <v>40</v>
      </c>
      <c r="G777" s="325" t="s">
        <v>79</v>
      </c>
    </row>
    <row r="778" spans="1:7" hidden="1" x14ac:dyDescent="0.25">
      <c r="A778" s="341" t="s">
        <v>3517</v>
      </c>
      <c r="B778" s="342" t="s">
        <v>82</v>
      </c>
      <c r="C778" s="325" t="s">
        <v>81</v>
      </c>
      <c r="D778" s="328">
        <v>3.3753682493405526</v>
      </c>
      <c r="E778" s="328">
        <v>160000</v>
      </c>
      <c r="F778" s="328">
        <v>5</v>
      </c>
      <c r="G778" s="325" t="s">
        <v>94</v>
      </c>
    </row>
    <row r="779" spans="1:7" hidden="1" x14ac:dyDescent="0.25">
      <c r="A779" s="341" t="s">
        <v>558</v>
      </c>
      <c r="B779" s="342" t="s">
        <v>217</v>
      </c>
      <c r="C779" s="325" t="s">
        <v>81</v>
      </c>
      <c r="D779" s="328">
        <v>6.5371859688188101</v>
      </c>
      <c r="E779" s="328">
        <v>12414470</v>
      </c>
      <c r="F779" s="328">
        <v>40</v>
      </c>
      <c r="G779" s="325" t="s">
        <v>94</v>
      </c>
    </row>
    <row r="780" spans="1:7" hidden="1" x14ac:dyDescent="0.25">
      <c r="A780" s="341" t="s">
        <v>1008</v>
      </c>
      <c r="B780" s="342" t="s">
        <v>454</v>
      </c>
      <c r="C780" s="325" t="s">
        <v>81</v>
      </c>
      <c r="D780" s="328">
        <v>0.33861759971139183</v>
      </c>
      <c r="E780" s="328">
        <v>3749200</v>
      </c>
      <c r="F780" s="328">
        <v>40</v>
      </c>
      <c r="G780" s="325" t="s">
        <v>94</v>
      </c>
    </row>
    <row r="781" spans="1:7" hidden="1" x14ac:dyDescent="0.25">
      <c r="A781" s="341" t="s">
        <v>1016</v>
      </c>
      <c r="B781" s="342" t="s">
        <v>82</v>
      </c>
      <c r="C781" s="325" t="s">
        <v>81</v>
      </c>
      <c r="D781" s="328">
        <v>7.2828578038441928E-3</v>
      </c>
      <c r="E781" s="328">
        <v>2660000</v>
      </c>
      <c r="F781" s="328">
        <v>5</v>
      </c>
      <c r="G781" s="325" t="s">
        <v>206</v>
      </c>
    </row>
    <row r="782" spans="1:7" hidden="1" x14ac:dyDescent="0.25">
      <c r="A782" s="341" t="s">
        <v>1024</v>
      </c>
      <c r="B782" s="342" t="s">
        <v>82</v>
      </c>
      <c r="C782" s="325" t="s">
        <v>81</v>
      </c>
      <c r="D782" s="328">
        <v>4.3652330349216095E-3</v>
      </c>
      <c r="E782" s="328">
        <v>7000000</v>
      </c>
      <c r="F782" s="328">
        <v>5</v>
      </c>
      <c r="G782" s="325" t="s">
        <v>206</v>
      </c>
    </row>
    <row r="783" spans="1:7" hidden="1" x14ac:dyDescent="0.25">
      <c r="A783" s="341" t="s">
        <v>1032</v>
      </c>
      <c r="B783" s="342" t="s">
        <v>148</v>
      </c>
      <c r="C783" s="325" t="s">
        <v>147</v>
      </c>
      <c r="D783" s="328">
        <v>0.44961418706916678</v>
      </c>
      <c r="E783" s="328">
        <v>133817.97</v>
      </c>
      <c r="F783" s="328">
        <v>5</v>
      </c>
      <c r="G783" s="325" t="s">
        <v>79</v>
      </c>
    </row>
    <row r="784" spans="1:7" hidden="1" x14ac:dyDescent="0.25">
      <c r="A784" s="341" t="s">
        <v>1040</v>
      </c>
      <c r="B784" s="342" t="s">
        <v>106</v>
      </c>
      <c r="C784" s="325" t="s">
        <v>147</v>
      </c>
      <c r="D784" s="328">
        <v>0</v>
      </c>
      <c r="E784" s="328">
        <v>3220.8</v>
      </c>
      <c r="F784" s="328">
        <v>10</v>
      </c>
      <c r="G784" s="325" t="s">
        <v>79</v>
      </c>
    </row>
    <row r="785" spans="1:7" hidden="1" x14ac:dyDescent="0.25">
      <c r="A785" s="341" t="s">
        <v>1048</v>
      </c>
      <c r="B785" s="342" t="s">
        <v>106</v>
      </c>
      <c r="C785" s="325" t="s">
        <v>81</v>
      </c>
      <c r="D785" s="328">
        <v>0</v>
      </c>
      <c r="E785" s="328">
        <v>7572</v>
      </c>
      <c r="F785" s="328">
        <v>10</v>
      </c>
      <c r="G785" s="325" t="s">
        <v>94</v>
      </c>
    </row>
    <row r="786" spans="1:7" hidden="1" x14ac:dyDescent="0.25">
      <c r="A786" s="341" t="s">
        <v>1054</v>
      </c>
      <c r="B786" s="342" t="s">
        <v>217</v>
      </c>
      <c r="C786" s="325" t="s">
        <v>81</v>
      </c>
      <c r="D786" s="328">
        <v>0.51855630739447611</v>
      </c>
      <c r="E786" s="328">
        <v>57860000</v>
      </c>
      <c r="F786" s="328">
        <v>40</v>
      </c>
      <c r="G786" s="325" t="s">
        <v>94</v>
      </c>
    </row>
    <row r="787" spans="1:7" hidden="1" x14ac:dyDescent="0.25">
      <c r="A787" s="341" t="s">
        <v>1062</v>
      </c>
      <c r="B787" s="342" t="s">
        <v>217</v>
      </c>
      <c r="C787" s="325" t="s">
        <v>81</v>
      </c>
      <c r="D787" s="328">
        <v>2.3315937040637564</v>
      </c>
      <c r="E787" s="328">
        <v>482600</v>
      </c>
      <c r="F787" s="328">
        <v>40</v>
      </c>
      <c r="G787" s="325" t="s">
        <v>79</v>
      </c>
    </row>
    <row r="788" spans="1:7" hidden="1" x14ac:dyDescent="0.25">
      <c r="A788" s="341" t="s">
        <v>1067</v>
      </c>
      <c r="B788" s="342" t="s">
        <v>106</v>
      </c>
      <c r="C788" s="325" t="s">
        <v>147</v>
      </c>
      <c r="D788" s="328">
        <v>0</v>
      </c>
      <c r="E788" s="328">
        <v>9960</v>
      </c>
      <c r="F788" s="328">
        <v>10</v>
      </c>
      <c r="G788" s="325" t="s">
        <v>79</v>
      </c>
    </row>
    <row r="789" spans="1:7" hidden="1" x14ac:dyDescent="0.25">
      <c r="A789" s="341" t="s">
        <v>1073</v>
      </c>
      <c r="B789" s="342" t="s">
        <v>82</v>
      </c>
      <c r="C789" s="325" t="s">
        <v>81</v>
      </c>
      <c r="D789" s="328">
        <v>7.1114310234607734</v>
      </c>
      <c r="E789" s="328">
        <v>40250</v>
      </c>
      <c r="F789" s="328">
        <v>5</v>
      </c>
      <c r="G789" s="325" t="s">
        <v>79</v>
      </c>
    </row>
    <row r="790" spans="1:7" hidden="1" x14ac:dyDescent="0.25">
      <c r="A790" s="341" t="s">
        <v>1092</v>
      </c>
      <c r="B790" s="342" t="s">
        <v>106</v>
      </c>
      <c r="C790" s="325" t="s">
        <v>81</v>
      </c>
      <c r="D790" s="328">
        <v>10.511284063617788</v>
      </c>
      <c r="E790" s="328">
        <v>14400</v>
      </c>
      <c r="F790" s="328">
        <v>10</v>
      </c>
      <c r="G790" s="325" t="s">
        <v>94</v>
      </c>
    </row>
    <row r="791" spans="1:7" hidden="1" x14ac:dyDescent="0.25">
      <c r="A791" s="341" t="s">
        <v>1086</v>
      </c>
      <c r="B791" s="342" t="s">
        <v>217</v>
      </c>
      <c r="C791" s="325" t="s">
        <v>81</v>
      </c>
      <c r="D791" s="328">
        <v>5.6612136452278641</v>
      </c>
      <c r="E791" s="328">
        <v>500000.1</v>
      </c>
      <c r="F791" s="328">
        <v>40</v>
      </c>
      <c r="G791" s="325" t="s">
        <v>94</v>
      </c>
    </row>
    <row r="792" spans="1:7" hidden="1" x14ac:dyDescent="0.25">
      <c r="A792" s="341" t="s">
        <v>1079</v>
      </c>
      <c r="B792" s="342" t="s">
        <v>454</v>
      </c>
      <c r="C792" s="325" t="s">
        <v>81</v>
      </c>
      <c r="D792" s="328">
        <v>0.26454186569725741</v>
      </c>
      <c r="E792" s="328">
        <v>1500000</v>
      </c>
      <c r="F792" s="328">
        <v>40</v>
      </c>
      <c r="G792" s="325" t="s">
        <v>94</v>
      </c>
    </row>
    <row r="793" spans="1:7" hidden="1" x14ac:dyDescent="0.25">
      <c r="A793" s="341" t="s">
        <v>2162</v>
      </c>
      <c r="B793" s="342" t="s">
        <v>106</v>
      </c>
      <c r="C793" s="325" t="s">
        <v>81</v>
      </c>
      <c r="D793" s="328">
        <v>9.8053776878537294E-2</v>
      </c>
      <c r="E793" s="328">
        <v>59800</v>
      </c>
      <c r="F793" s="328">
        <v>10</v>
      </c>
      <c r="G793" s="325" t="s">
        <v>206</v>
      </c>
    </row>
    <row r="794" spans="1:7" hidden="1" x14ac:dyDescent="0.25">
      <c r="A794" s="341" t="s">
        <v>2163</v>
      </c>
      <c r="B794" s="342" t="s">
        <v>217</v>
      </c>
      <c r="C794" s="325" t="s">
        <v>81</v>
      </c>
      <c r="D794" s="328">
        <v>0.15153177211870741</v>
      </c>
      <c r="E794" s="328">
        <v>3492200</v>
      </c>
      <c r="F794" s="328">
        <v>40</v>
      </c>
      <c r="G794" s="325" t="s">
        <v>79</v>
      </c>
    </row>
    <row r="795" spans="1:7" hidden="1" x14ac:dyDescent="0.25">
      <c r="A795" s="341" t="s">
        <v>2164</v>
      </c>
      <c r="B795" s="342" t="s">
        <v>217</v>
      </c>
      <c r="C795" s="325" t="s">
        <v>81</v>
      </c>
      <c r="D795" s="328">
        <v>1.4119186978061413</v>
      </c>
      <c r="E795" s="328">
        <v>1101299</v>
      </c>
      <c r="F795" s="328">
        <v>40</v>
      </c>
      <c r="G795" s="325" t="s">
        <v>79</v>
      </c>
    </row>
    <row r="796" spans="1:7" hidden="1" x14ac:dyDescent="0.25">
      <c r="A796" s="341" t="s">
        <v>2165</v>
      </c>
      <c r="B796" s="342" t="s">
        <v>217</v>
      </c>
      <c r="C796" s="325" t="s">
        <v>81</v>
      </c>
      <c r="D796" s="328">
        <v>3.3187206048982425</v>
      </c>
      <c r="E796" s="328">
        <v>158200</v>
      </c>
      <c r="F796" s="328">
        <v>40</v>
      </c>
      <c r="G796" s="325" t="s">
        <v>79</v>
      </c>
    </row>
    <row r="797" spans="1:7" hidden="1" x14ac:dyDescent="0.25">
      <c r="A797" s="341" t="s">
        <v>2166</v>
      </c>
      <c r="B797" s="342" t="s">
        <v>217</v>
      </c>
      <c r="C797" s="325" t="s">
        <v>81</v>
      </c>
      <c r="D797" s="328">
        <v>0.71260223643202925</v>
      </c>
      <c r="E797" s="328">
        <v>750000</v>
      </c>
      <c r="F797" s="328">
        <v>40</v>
      </c>
      <c r="G797" s="325" t="s">
        <v>79</v>
      </c>
    </row>
    <row r="798" spans="1:7" hidden="1" x14ac:dyDescent="0.25">
      <c r="A798" s="341" t="s">
        <v>2167</v>
      </c>
      <c r="B798" s="342" t="s">
        <v>97</v>
      </c>
      <c r="C798" s="325" t="s">
        <v>96</v>
      </c>
      <c r="D798" s="328">
        <v>0</v>
      </c>
      <c r="E798" s="328">
        <v>170200</v>
      </c>
      <c r="F798" s="328">
        <v>40</v>
      </c>
      <c r="G798" s="325" t="s">
        <v>94</v>
      </c>
    </row>
    <row r="799" spans="1:7" hidden="1" x14ac:dyDescent="0.25">
      <c r="A799" s="341" t="s">
        <v>2168</v>
      </c>
      <c r="B799" s="342" t="s">
        <v>106</v>
      </c>
      <c r="C799" s="325" t="s">
        <v>81</v>
      </c>
      <c r="D799" s="328">
        <v>0</v>
      </c>
      <c r="E799" s="328">
        <v>25000</v>
      </c>
      <c r="F799" s="328">
        <v>10</v>
      </c>
      <c r="G799" s="325" t="s">
        <v>94</v>
      </c>
    </row>
    <row r="800" spans="1:7" hidden="1" x14ac:dyDescent="0.25">
      <c r="A800" s="341" t="s">
        <v>3000</v>
      </c>
      <c r="B800" s="342" t="s">
        <v>217</v>
      </c>
      <c r="C800" s="325" t="s">
        <v>81</v>
      </c>
      <c r="D800" s="328">
        <v>1.3132865467045383</v>
      </c>
      <c r="E800" s="328">
        <v>403040</v>
      </c>
      <c r="F800" s="328">
        <v>40</v>
      </c>
      <c r="G800" s="325" t="s">
        <v>79</v>
      </c>
    </row>
    <row r="801" spans="1:7" hidden="1" x14ac:dyDescent="0.25">
      <c r="A801" s="341" t="s">
        <v>592</v>
      </c>
      <c r="B801" s="342" t="s">
        <v>217</v>
      </c>
      <c r="C801" s="325" t="s">
        <v>81</v>
      </c>
      <c r="D801" s="328">
        <v>2.6883779359647583E-2</v>
      </c>
      <c r="E801" s="328">
        <v>50000000</v>
      </c>
      <c r="F801" s="328">
        <v>40</v>
      </c>
      <c r="G801" s="325" t="s">
        <v>79</v>
      </c>
    </row>
    <row r="802" spans="1:7" hidden="1" x14ac:dyDescent="0.25">
      <c r="A802" s="341" t="s">
        <v>2169</v>
      </c>
      <c r="B802" s="342" t="s">
        <v>454</v>
      </c>
      <c r="C802" s="325" t="s">
        <v>81</v>
      </c>
      <c r="D802" s="328">
        <v>1.0636794945660017E-2</v>
      </c>
      <c r="E802" s="328">
        <v>20000000</v>
      </c>
      <c r="F802" s="328">
        <v>40</v>
      </c>
      <c r="G802" s="325" t="s">
        <v>79</v>
      </c>
    </row>
    <row r="803" spans="1:7" hidden="1" x14ac:dyDescent="0.25">
      <c r="A803" s="341" t="s">
        <v>2170</v>
      </c>
      <c r="B803" s="342" t="s">
        <v>116</v>
      </c>
      <c r="C803" s="325" t="s">
        <v>81</v>
      </c>
      <c r="D803" s="328">
        <v>1.2380639762178578E-2</v>
      </c>
      <c r="E803" s="328">
        <v>53500000</v>
      </c>
      <c r="F803" s="328">
        <v>40</v>
      </c>
      <c r="G803" s="325" t="s">
        <v>79</v>
      </c>
    </row>
    <row r="804" spans="1:7" hidden="1" x14ac:dyDescent="0.25">
      <c r="A804" s="341" t="s">
        <v>2171</v>
      </c>
      <c r="B804" s="342" t="s">
        <v>133</v>
      </c>
      <c r="C804" s="325" t="s">
        <v>81</v>
      </c>
      <c r="D804" s="328">
        <v>6.1812005499691347</v>
      </c>
      <c r="E804" s="328">
        <v>0</v>
      </c>
      <c r="F804" s="328">
        <v>10</v>
      </c>
      <c r="G804" s="325" t="s">
        <v>79</v>
      </c>
    </row>
    <row r="805" spans="1:7" hidden="1" x14ac:dyDescent="0.25">
      <c r="A805" s="341" t="s">
        <v>3016</v>
      </c>
      <c r="B805" s="342" t="s">
        <v>217</v>
      </c>
      <c r="C805" s="325" t="s">
        <v>147</v>
      </c>
      <c r="D805" s="328">
        <v>4.1208003666460904</v>
      </c>
      <c r="E805" s="328">
        <v>120000</v>
      </c>
      <c r="F805" s="328">
        <v>10</v>
      </c>
      <c r="G805" s="325" t="s">
        <v>79</v>
      </c>
    </row>
    <row r="806" spans="1:7" hidden="1" x14ac:dyDescent="0.25">
      <c r="A806" s="341" t="s">
        <v>2172</v>
      </c>
      <c r="B806" s="342" t="s">
        <v>454</v>
      </c>
      <c r="C806" s="325" t="s">
        <v>81</v>
      </c>
      <c r="D806" s="328">
        <v>7.8824552938661947</v>
      </c>
      <c r="E806" s="328">
        <v>80000</v>
      </c>
      <c r="F806" s="328">
        <v>40</v>
      </c>
      <c r="G806" s="325" t="s">
        <v>94</v>
      </c>
    </row>
    <row r="807" spans="1:7" hidden="1" x14ac:dyDescent="0.25">
      <c r="A807" s="341" t="s">
        <v>2173</v>
      </c>
      <c r="B807" s="342" t="s">
        <v>133</v>
      </c>
      <c r="C807" s="325" t="s">
        <v>81</v>
      </c>
      <c r="D807" s="328">
        <v>0.51697696394874759</v>
      </c>
      <c r="E807" s="328">
        <v>1280000</v>
      </c>
      <c r="F807" s="328">
        <v>10</v>
      </c>
      <c r="G807" s="325" t="s">
        <v>79</v>
      </c>
    </row>
    <row r="808" spans="1:7" hidden="1" x14ac:dyDescent="0.25">
      <c r="A808" s="341" t="s">
        <v>2174</v>
      </c>
      <c r="B808" s="342" t="s">
        <v>217</v>
      </c>
      <c r="C808" s="325" t="s">
        <v>81</v>
      </c>
      <c r="D808" s="328">
        <v>0</v>
      </c>
      <c r="E808" s="328">
        <v>0</v>
      </c>
      <c r="F808" s="328">
        <v>40</v>
      </c>
      <c r="G808" s="325" t="s">
        <v>206</v>
      </c>
    </row>
    <row r="809" spans="1:7" hidden="1" x14ac:dyDescent="0.25">
      <c r="A809" s="341" t="s">
        <v>2175</v>
      </c>
      <c r="B809" s="342" t="s">
        <v>133</v>
      </c>
      <c r="C809" s="325" t="s">
        <v>81</v>
      </c>
      <c r="D809" s="328">
        <v>0</v>
      </c>
      <c r="E809" s="328">
        <v>0</v>
      </c>
      <c r="F809" s="328">
        <v>10</v>
      </c>
      <c r="G809" s="325" t="s">
        <v>79</v>
      </c>
    </row>
    <row r="810" spans="1:7" hidden="1" x14ac:dyDescent="0.25">
      <c r="A810" s="341" t="s">
        <v>2176</v>
      </c>
      <c r="B810" s="342" t="s">
        <v>133</v>
      </c>
      <c r="C810" s="325" t="s">
        <v>81</v>
      </c>
      <c r="D810" s="328">
        <v>3.2130901607844891</v>
      </c>
      <c r="E810" s="328">
        <v>50000</v>
      </c>
      <c r="F810" s="328">
        <v>10</v>
      </c>
      <c r="G810" s="325" t="s">
        <v>79</v>
      </c>
    </row>
    <row r="811" spans="1:7" hidden="1" x14ac:dyDescent="0.25">
      <c r="A811" s="341" t="s">
        <v>2177</v>
      </c>
      <c r="B811" s="342" t="s">
        <v>217</v>
      </c>
      <c r="C811" s="325" t="s">
        <v>81</v>
      </c>
      <c r="D811" s="328">
        <v>0.22521300839617706</v>
      </c>
      <c r="E811" s="328">
        <v>160000</v>
      </c>
      <c r="F811" s="328">
        <v>40</v>
      </c>
      <c r="G811" s="325" t="s">
        <v>94</v>
      </c>
    </row>
    <row r="812" spans="1:7" hidden="1" x14ac:dyDescent="0.25">
      <c r="A812" s="341" t="s">
        <v>2178</v>
      </c>
      <c r="B812" s="342" t="s">
        <v>454</v>
      </c>
      <c r="C812" s="325" t="s">
        <v>81</v>
      </c>
      <c r="D812" s="328">
        <v>0</v>
      </c>
      <c r="E812" s="328">
        <v>6780000</v>
      </c>
      <c r="F812" s="328">
        <v>40</v>
      </c>
      <c r="G812" s="325" t="s">
        <v>94</v>
      </c>
    </row>
    <row r="813" spans="1:7" hidden="1" x14ac:dyDescent="0.25">
      <c r="A813" s="341" t="s">
        <v>2179</v>
      </c>
      <c r="B813" s="342" t="s">
        <v>217</v>
      </c>
      <c r="C813" s="325" t="s">
        <v>81</v>
      </c>
      <c r="D813" s="328">
        <v>0</v>
      </c>
      <c r="E813" s="328">
        <v>6400000</v>
      </c>
      <c r="F813" s="328">
        <v>40</v>
      </c>
      <c r="G813" s="325" t="s">
        <v>79</v>
      </c>
    </row>
    <row r="814" spans="1:7" hidden="1" x14ac:dyDescent="0.25">
      <c r="A814" s="341" t="s">
        <v>2180</v>
      </c>
      <c r="B814" s="342" t="s">
        <v>217</v>
      </c>
      <c r="C814" s="325" t="s">
        <v>81</v>
      </c>
      <c r="D814" s="328">
        <v>1.6608516635239604E-2</v>
      </c>
      <c r="E814" s="328">
        <v>4768145.5999999996</v>
      </c>
      <c r="F814" s="328">
        <v>40</v>
      </c>
      <c r="G814" s="325" t="s">
        <v>79</v>
      </c>
    </row>
    <row r="815" spans="1:7" hidden="1" x14ac:dyDescent="0.25">
      <c r="A815" s="341" t="s">
        <v>2181</v>
      </c>
      <c r="B815" s="342" t="s">
        <v>217</v>
      </c>
      <c r="C815" s="325" t="s">
        <v>81</v>
      </c>
      <c r="D815" s="328">
        <v>3.194600271140273E-2</v>
      </c>
      <c r="E815" s="328">
        <v>2100000</v>
      </c>
      <c r="F815" s="328">
        <v>40</v>
      </c>
      <c r="G815" s="325" t="s">
        <v>79</v>
      </c>
    </row>
    <row r="816" spans="1:7" hidden="1" x14ac:dyDescent="0.25">
      <c r="A816" s="341" t="s">
        <v>2182</v>
      </c>
      <c r="B816" s="342" t="s">
        <v>217</v>
      </c>
      <c r="C816" s="325" t="s">
        <v>81</v>
      </c>
      <c r="D816" s="328">
        <v>0</v>
      </c>
      <c r="E816" s="328">
        <v>450000</v>
      </c>
      <c r="F816" s="328">
        <v>40</v>
      </c>
      <c r="G816" s="325" t="s">
        <v>79</v>
      </c>
    </row>
    <row r="817" spans="1:7" hidden="1" x14ac:dyDescent="0.25">
      <c r="A817" s="341" t="s">
        <v>2183</v>
      </c>
      <c r="B817" s="342" t="s">
        <v>133</v>
      </c>
      <c r="C817" s="325" t="s">
        <v>81</v>
      </c>
      <c r="D817" s="328">
        <v>0.21157360662593153</v>
      </c>
      <c r="E817" s="328">
        <v>210000</v>
      </c>
      <c r="F817" s="328">
        <v>10</v>
      </c>
      <c r="G817" s="325" t="s">
        <v>79</v>
      </c>
    </row>
    <row r="818" spans="1:7" hidden="1" x14ac:dyDescent="0.25">
      <c r="A818" s="341" t="s">
        <v>2184</v>
      </c>
      <c r="B818" s="342" t="s">
        <v>454</v>
      </c>
      <c r="C818" s="325" t="s">
        <v>81</v>
      </c>
      <c r="D818" s="328">
        <v>0</v>
      </c>
      <c r="E818" s="328">
        <v>56000</v>
      </c>
      <c r="F818" s="328">
        <v>40</v>
      </c>
      <c r="G818" s="325" t="s">
        <v>79</v>
      </c>
    </row>
    <row r="819" spans="1:7" hidden="1" x14ac:dyDescent="0.25">
      <c r="A819" s="341" t="s">
        <v>2185</v>
      </c>
      <c r="B819" s="342" t="s">
        <v>454</v>
      </c>
      <c r="C819" s="325" t="s">
        <v>81</v>
      </c>
      <c r="D819" s="328">
        <v>0</v>
      </c>
      <c r="E819" s="328">
        <v>60000</v>
      </c>
      <c r="F819" s="328">
        <v>40</v>
      </c>
      <c r="G819" s="325" t="s">
        <v>79</v>
      </c>
    </row>
    <row r="820" spans="1:7" hidden="1" x14ac:dyDescent="0.25">
      <c r="A820" s="341" t="s">
        <v>2186</v>
      </c>
      <c r="B820" s="342" t="s">
        <v>97</v>
      </c>
      <c r="C820" s="325" t="s">
        <v>81</v>
      </c>
      <c r="D820" s="328">
        <v>0</v>
      </c>
      <c r="E820" s="328">
        <v>79780.479999999996</v>
      </c>
      <c r="F820" s="328">
        <v>40</v>
      </c>
      <c r="G820" s="325" t="s">
        <v>206</v>
      </c>
    </row>
    <row r="821" spans="1:7" hidden="1" x14ac:dyDescent="0.25">
      <c r="A821" s="341" t="s">
        <v>2187</v>
      </c>
      <c r="B821" s="342" t="s">
        <v>217</v>
      </c>
      <c r="C821" s="325" t="s">
        <v>147</v>
      </c>
      <c r="D821" s="328">
        <v>5.5438288794795565E-2</v>
      </c>
      <c r="E821" s="328">
        <v>55000000</v>
      </c>
      <c r="F821" s="328">
        <v>40</v>
      </c>
      <c r="G821" s="325" t="s">
        <v>79</v>
      </c>
    </row>
    <row r="822" spans="1:7" hidden="1" x14ac:dyDescent="0.25">
      <c r="A822" s="341" t="s">
        <v>2188</v>
      </c>
      <c r="B822" s="342" t="s">
        <v>217</v>
      </c>
      <c r="C822" s="325" t="s">
        <v>81</v>
      </c>
      <c r="D822" s="328">
        <v>1.7115569154776318</v>
      </c>
      <c r="E822" s="328">
        <v>1820000</v>
      </c>
      <c r="F822" s="328">
        <v>40</v>
      </c>
      <c r="G822" s="325" t="s">
        <v>79</v>
      </c>
    </row>
    <row r="823" spans="1:7" hidden="1" x14ac:dyDescent="0.25">
      <c r="A823" s="341" t="s">
        <v>2189</v>
      </c>
      <c r="B823" s="342" t="s">
        <v>148</v>
      </c>
      <c r="C823" s="325" t="s">
        <v>81</v>
      </c>
      <c r="D823" s="328">
        <v>0</v>
      </c>
      <c r="E823" s="328">
        <v>15000</v>
      </c>
      <c r="F823" s="328">
        <v>5</v>
      </c>
      <c r="G823" s="325" t="s">
        <v>79</v>
      </c>
    </row>
    <row r="824" spans="1:7" hidden="1" x14ac:dyDescent="0.25">
      <c r="A824" s="341" t="s">
        <v>2190</v>
      </c>
      <c r="B824" s="342" t="s">
        <v>217</v>
      </c>
      <c r="C824" s="325" t="s">
        <v>81</v>
      </c>
      <c r="D824" s="328">
        <v>3.3560927926836077E-2</v>
      </c>
      <c r="E824" s="328">
        <v>33442260</v>
      </c>
      <c r="F824" s="328">
        <v>40</v>
      </c>
      <c r="G824" s="325" t="s">
        <v>79</v>
      </c>
    </row>
    <row r="825" spans="1:7" hidden="1" x14ac:dyDescent="0.25">
      <c r="A825" s="341" t="s">
        <v>2191</v>
      </c>
      <c r="B825" s="342" t="s">
        <v>217</v>
      </c>
      <c r="C825" s="325" t="s">
        <v>81</v>
      </c>
      <c r="D825" s="328">
        <v>0.16669568332115411</v>
      </c>
      <c r="E825" s="328">
        <v>7500000</v>
      </c>
      <c r="F825" s="328">
        <v>40</v>
      </c>
      <c r="G825" s="325" t="s">
        <v>79</v>
      </c>
    </row>
    <row r="826" spans="1:7" hidden="1" x14ac:dyDescent="0.25">
      <c r="A826" s="341" t="s">
        <v>2192</v>
      </c>
      <c r="B826" s="342" t="s">
        <v>217</v>
      </c>
      <c r="C826" s="325" t="s">
        <v>81</v>
      </c>
      <c r="D826" s="328">
        <v>0</v>
      </c>
      <c r="E826" s="328">
        <v>120000</v>
      </c>
      <c r="F826" s="328">
        <v>40</v>
      </c>
      <c r="G826" s="325" t="s">
        <v>94</v>
      </c>
    </row>
    <row r="827" spans="1:7" hidden="1" x14ac:dyDescent="0.25">
      <c r="A827" s="341" t="s">
        <v>2193</v>
      </c>
      <c r="B827" s="342" t="s">
        <v>217</v>
      </c>
      <c r="C827" s="325" t="s">
        <v>81</v>
      </c>
      <c r="D827" s="328">
        <v>0.7556030238329059</v>
      </c>
      <c r="E827" s="328">
        <v>250000</v>
      </c>
      <c r="F827" s="328">
        <v>40</v>
      </c>
      <c r="G827" s="325" t="s">
        <v>79</v>
      </c>
    </row>
    <row r="828" spans="1:7" hidden="1" x14ac:dyDescent="0.25">
      <c r="A828" s="341" t="s">
        <v>2194</v>
      </c>
      <c r="B828" s="342" t="s">
        <v>217</v>
      </c>
      <c r="C828" s="325" t="s">
        <v>81</v>
      </c>
      <c r="D828" s="328">
        <v>0</v>
      </c>
      <c r="E828" s="328">
        <v>750000</v>
      </c>
      <c r="F828" s="328">
        <v>40</v>
      </c>
      <c r="G828" s="325" t="s">
        <v>94</v>
      </c>
    </row>
    <row r="829" spans="1:7" hidden="1" x14ac:dyDescent="0.25">
      <c r="A829" s="341" t="s">
        <v>2195</v>
      </c>
      <c r="B829" s="342" t="s">
        <v>217</v>
      </c>
      <c r="C829" s="325" t="s">
        <v>81</v>
      </c>
      <c r="D829" s="328">
        <v>7.6873707812599079</v>
      </c>
      <c r="E829" s="328">
        <v>180000</v>
      </c>
      <c r="F829" s="328">
        <v>40</v>
      </c>
      <c r="G829" s="325" t="s">
        <v>79</v>
      </c>
    </row>
    <row r="830" spans="1:7" hidden="1" x14ac:dyDescent="0.25">
      <c r="A830" s="341" t="s">
        <v>2196</v>
      </c>
      <c r="B830" s="342" t="s">
        <v>133</v>
      </c>
      <c r="C830" s="325" t="s">
        <v>81</v>
      </c>
      <c r="D830" s="328">
        <v>5.8029197057903783</v>
      </c>
      <c r="E830" s="328">
        <v>111600</v>
      </c>
      <c r="F830" s="328">
        <v>10</v>
      </c>
      <c r="G830" s="325" t="s">
        <v>79</v>
      </c>
    </row>
    <row r="831" spans="1:7" hidden="1" x14ac:dyDescent="0.25">
      <c r="A831" s="341" t="s">
        <v>2197</v>
      </c>
      <c r="B831" s="342" t="s">
        <v>217</v>
      </c>
      <c r="C831" s="325" t="s">
        <v>81</v>
      </c>
      <c r="D831" s="328">
        <v>0</v>
      </c>
      <c r="E831" s="328">
        <v>0</v>
      </c>
      <c r="F831" s="328">
        <v>40</v>
      </c>
      <c r="G831" s="325" t="s">
        <v>94</v>
      </c>
    </row>
    <row r="832" spans="1:7" hidden="1" x14ac:dyDescent="0.25">
      <c r="A832" s="341" t="s">
        <v>3010</v>
      </c>
      <c r="B832" s="342" t="s">
        <v>217</v>
      </c>
      <c r="C832" s="325" t="s">
        <v>81</v>
      </c>
      <c r="D832" s="328">
        <v>0</v>
      </c>
      <c r="E832" s="328">
        <v>20000</v>
      </c>
      <c r="F832" s="328">
        <v>40</v>
      </c>
      <c r="G832" s="325" t="s">
        <v>94</v>
      </c>
    </row>
    <row r="833" spans="1:7" hidden="1" x14ac:dyDescent="0.25">
      <c r="A833" s="341" t="s">
        <v>3021</v>
      </c>
      <c r="B833" s="342" t="s">
        <v>217</v>
      </c>
      <c r="C833" s="325" t="s">
        <v>81</v>
      </c>
      <c r="D833" s="328">
        <v>3.9069091470257854E-2</v>
      </c>
      <c r="E833" s="328">
        <v>70000000</v>
      </c>
      <c r="F833" s="328">
        <v>40</v>
      </c>
      <c r="G833" s="325" t="s">
        <v>79</v>
      </c>
    </row>
    <row r="834" spans="1:7" hidden="1" x14ac:dyDescent="0.25">
      <c r="A834" s="341" t="s">
        <v>3005</v>
      </c>
      <c r="B834" s="342" t="s">
        <v>97</v>
      </c>
      <c r="C834" s="325" t="s">
        <v>96</v>
      </c>
      <c r="D834" s="328">
        <v>0</v>
      </c>
      <c r="E834" s="328">
        <v>9000</v>
      </c>
      <c r="F834" s="328">
        <v>5</v>
      </c>
      <c r="G834" s="325" t="s">
        <v>94</v>
      </c>
    </row>
    <row r="835" spans="1:7" hidden="1" x14ac:dyDescent="0.25">
      <c r="A835" s="341" t="s">
        <v>2198</v>
      </c>
      <c r="B835" s="342" t="s">
        <v>133</v>
      </c>
      <c r="C835" s="325" t="s">
        <v>81</v>
      </c>
      <c r="D835" s="328">
        <v>3.8909284801995729E-2</v>
      </c>
      <c r="E835" s="328">
        <v>30000</v>
      </c>
      <c r="F835" s="328">
        <v>10</v>
      </c>
      <c r="G835" s="325" t="s">
        <v>79</v>
      </c>
    </row>
    <row r="836" spans="1:7" hidden="1" x14ac:dyDescent="0.25">
      <c r="A836" s="341" t="s">
        <v>2199</v>
      </c>
      <c r="B836" s="342" t="s">
        <v>217</v>
      </c>
      <c r="C836" s="325" t="s">
        <v>81</v>
      </c>
      <c r="D836" s="328">
        <v>2.450317531350406</v>
      </c>
      <c r="E836" s="328">
        <v>0</v>
      </c>
      <c r="F836" s="328">
        <v>40</v>
      </c>
      <c r="G836" s="325" t="s">
        <v>94</v>
      </c>
    </row>
    <row r="837" spans="1:7" hidden="1" x14ac:dyDescent="0.25">
      <c r="A837" s="341" t="s">
        <v>2200</v>
      </c>
      <c r="B837" s="342" t="s">
        <v>217</v>
      </c>
      <c r="C837" s="325" t="s">
        <v>81</v>
      </c>
      <c r="D837" s="328">
        <v>0</v>
      </c>
      <c r="E837" s="328">
        <v>0</v>
      </c>
      <c r="F837" s="328">
        <v>40</v>
      </c>
      <c r="G837" s="325" t="s">
        <v>94</v>
      </c>
    </row>
    <row r="838" spans="1:7" hidden="1" x14ac:dyDescent="0.25">
      <c r="A838" s="341" t="s">
        <v>2201</v>
      </c>
      <c r="B838" s="342" t="s">
        <v>217</v>
      </c>
      <c r="C838" s="325" t="s">
        <v>81</v>
      </c>
      <c r="D838" s="328">
        <v>2.3582771708026953</v>
      </c>
      <c r="E838" s="328">
        <v>130000</v>
      </c>
      <c r="F838" s="328">
        <v>40</v>
      </c>
      <c r="G838" s="325" t="s">
        <v>79</v>
      </c>
    </row>
    <row r="839" spans="1:7" hidden="1" x14ac:dyDescent="0.25">
      <c r="A839" s="341" t="s">
        <v>589</v>
      </c>
      <c r="B839" s="342" t="s">
        <v>217</v>
      </c>
      <c r="C839" s="325" t="s">
        <v>81</v>
      </c>
      <c r="D839" s="328">
        <v>0.18200034450043831</v>
      </c>
      <c r="E839" s="328">
        <v>2020000</v>
      </c>
      <c r="F839" s="328">
        <v>40</v>
      </c>
      <c r="G839" s="325" t="s">
        <v>79</v>
      </c>
    </row>
    <row r="840" spans="1:7" hidden="1" x14ac:dyDescent="0.25">
      <c r="A840" s="341" t="s">
        <v>2202</v>
      </c>
      <c r="B840" s="342" t="s">
        <v>217</v>
      </c>
      <c r="C840" s="325" t="s">
        <v>96</v>
      </c>
      <c r="D840" s="328">
        <v>2.153689603874694E-2</v>
      </c>
      <c r="E840" s="328">
        <v>44480000</v>
      </c>
      <c r="F840" s="328">
        <v>40</v>
      </c>
      <c r="G840" s="325" t="s">
        <v>79</v>
      </c>
    </row>
    <row r="841" spans="1:7" hidden="1" x14ac:dyDescent="0.25">
      <c r="A841" s="341" t="s">
        <v>2203</v>
      </c>
      <c r="B841" s="342" t="s">
        <v>217</v>
      </c>
      <c r="C841" s="325" t="s">
        <v>96</v>
      </c>
      <c r="D841" s="328">
        <v>0.37273095140666945</v>
      </c>
      <c r="E841" s="328">
        <v>2500000</v>
      </c>
      <c r="F841" s="328">
        <v>40</v>
      </c>
      <c r="G841" s="325" t="s">
        <v>79</v>
      </c>
    </row>
    <row r="842" spans="1:7" hidden="1" x14ac:dyDescent="0.25">
      <c r="A842" s="341" t="s">
        <v>2204</v>
      </c>
      <c r="B842" s="342" t="s">
        <v>454</v>
      </c>
      <c r="C842" s="325" t="s">
        <v>96</v>
      </c>
      <c r="D842" s="328">
        <v>0.16182936770629266</v>
      </c>
      <c r="E842" s="328">
        <v>5205000</v>
      </c>
      <c r="F842" s="328">
        <v>40</v>
      </c>
      <c r="G842" s="325" t="s">
        <v>79</v>
      </c>
    </row>
    <row r="843" spans="1:7" hidden="1" x14ac:dyDescent="0.25">
      <c r="A843" s="341" t="s">
        <v>2205</v>
      </c>
      <c r="B843" s="342" t="s">
        <v>217</v>
      </c>
      <c r="C843" s="325" t="s">
        <v>96</v>
      </c>
      <c r="D843" s="328">
        <v>4.7035476071169331</v>
      </c>
      <c r="E843" s="328">
        <v>160000</v>
      </c>
      <c r="F843" s="328">
        <v>40</v>
      </c>
      <c r="G843" s="325" t="s">
        <v>79</v>
      </c>
    </row>
    <row r="844" spans="1:7" x14ac:dyDescent="0.25">
      <c r="A844" s="341" t="s">
        <v>914</v>
      </c>
      <c r="B844" s="342" t="s">
        <v>106</v>
      </c>
      <c r="C844" s="325" t="s">
        <v>81</v>
      </c>
      <c r="D844" s="328">
        <v>16.94572026189315</v>
      </c>
      <c r="E844" s="328">
        <v>25000</v>
      </c>
      <c r="F844" s="328">
        <v>10</v>
      </c>
      <c r="G844" s="325" t="s">
        <v>79</v>
      </c>
    </row>
    <row r="845" spans="1:7" hidden="1" x14ac:dyDescent="0.25">
      <c r="A845" s="341" t="s">
        <v>2207</v>
      </c>
      <c r="B845" s="342" t="s">
        <v>106</v>
      </c>
      <c r="C845" s="325" t="s">
        <v>81</v>
      </c>
      <c r="D845" s="328">
        <v>1.3831500000000001</v>
      </c>
      <c r="E845" s="328">
        <v>0</v>
      </c>
      <c r="F845" s="328">
        <v>5</v>
      </c>
      <c r="G845" s="325" t="s">
        <v>79</v>
      </c>
    </row>
    <row r="846" spans="1:7" hidden="1" x14ac:dyDescent="0.25">
      <c r="A846" s="341" t="s">
        <v>2208</v>
      </c>
      <c r="B846" s="342" t="s">
        <v>106</v>
      </c>
      <c r="C846" s="325" t="s">
        <v>81</v>
      </c>
      <c r="D846" s="328">
        <v>0.85959791351433723</v>
      </c>
      <c r="E846" s="328">
        <v>0</v>
      </c>
      <c r="F846" s="328">
        <v>5</v>
      </c>
      <c r="G846" s="325" t="s">
        <v>206</v>
      </c>
    </row>
    <row r="847" spans="1:7" hidden="1" x14ac:dyDescent="0.25">
      <c r="A847" s="341" t="s">
        <v>2209</v>
      </c>
      <c r="B847" s="342" t="s">
        <v>133</v>
      </c>
      <c r="C847" s="325" t="s">
        <v>81</v>
      </c>
      <c r="D847" s="328">
        <v>7.1859787883796207</v>
      </c>
      <c r="E847" s="328">
        <v>0</v>
      </c>
      <c r="F847" s="328">
        <v>5</v>
      </c>
      <c r="G847" s="325" t="s">
        <v>79</v>
      </c>
    </row>
    <row r="848" spans="1:7" hidden="1" x14ac:dyDescent="0.25">
      <c r="A848" s="341" t="s">
        <v>2210</v>
      </c>
      <c r="B848" s="342" t="s">
        <v>133</v>
      </c>
      <c r="C848" s="325" t="s">
        <v>81</v>
      </c>
      <c r="D848" s="328">
        <v>9.3151576886402498</v>
      </c>
      <c r="E848" s="328">
        <v>0</v>
      </c>
      <c r="F848" s="328">
        <v>5</v>
      </c>
      <c r="G848" s="325" t="s">
        <v>79</v>
      </c>
    </row>
    <row r="849" spans="1:7" hidden="1" x14ac:dyDescent="0.25">
      <c r="A849" s="341" t="s">
        <v>2211</v>
      </c>
      <c r="B849" s="342" t="s">
        <v>148</v>
      </c>
      <c r="C849" s="325" t="s">
        <v>147</v>
      </c>
      <c r="D849" s="328">
        <v>0.9490915380878745</v>
      </c>
      <c r="E849" s="328">
        <v>265000</v>
      </c>
      <c r="F849" s="328">
        <v>5</v>
      </c>
      <c r="G849" s="325" t="s">
        <v>79</v>
      </c>
    </row>
    <row r="850" spans="1:7" hidden="1" x14ac:dyDescent="0.25">
      <c r="A850" s="341" t="s">
        <v>2212</v>
      </c>
      <c r="B850" s="342" t="s">
        <v>217</v>
      </c>
      <c r="C850" s="325" t="s">
        <v>81</v>
      </c>
      <c r="D850" s="328">
        <v>0</v>
      </c>
      <c r="E850" s="328">
        <v>72341</v>
      </c>
      <c r="F850" s="328">
        <v>10</v>
      </c>
      <c r="G850" s="325" t="s">
        <v>79</v>
      </c>
    </row>
    <row r="851" spans="1:7" hidden="1" x14ac:dyDescent="0.25">
      <c r="A851" s="341" t="s">
        <v>2988</v>
      </c>
      <c r="B851" s="342" t="s">
        <v>106</v>
      </c>
      <c r="C851" s="325" t="s">
        <v>81</v>
      </c>
      <c r="D851" s="328">
        <v>5.4155574413707538E-2</v>
      </c>
      <c r="E851" s="328">
        <v>50000</v>
      </c>
      <c r="F851" s="328">
        <v>5</v>
      </c>
      <c r="G851" s="325" t="s">
        <v>206</v>
      </c>
    </row>
    <row r="852" spans="1:7" hidden="1" x14ac:dyDescent="0.25">
      <c r="A852" s="341" t="s">
        <v>2994</v>
      </c>
      <c r="B852" s="342" t="s">
        <v>133</v>
      </c>
      <c r="C852" s="325" t="s">
        <v>81</v>
      </c>
      <c r="D852" s="328">
        <v>1.9645875598675975</v>
      </c>
      <c r="E852" s="328">
        <v>15000</v>
      </c>
      <c r="F852" s="328">
        <v>10</v>
      </c>
      <c r="G852" s="325" t="s">
        <v>94</v>
      </c>
    </row>
    <row r="853" spans="1:7" hidden="1" x14ac:dyDescent="0.25">
      <c r="A853" s="341" t="s">
        <v>2213</v>
      </c>
      <c r="B853" s="342" t="s">
        <v>217</v>
      </c>
      <c r="C853" s="325" t="s">
        <v>81</v>
      </c>
      <c r="D853" s="328">
        <v>5.6891564766779826E-2</v>
      </c>
      <c r="E853" s="328">
        <v>7000000</v>
      </c>
      <c r="F853" s="328">
        <v>40</v>
      </c>
      <c r="G853" s="325" t="s">
        <v>94</v>
      </c>
    </row>
    <row r="854" spans="1:7" hidden="1" x14ac:dyDescent="0.25">
      <c r="A854" s="341" t="s">
        <v>2214</v>
      </c>
      <c r="B854" s="342" t="s">
        <v>217</v>
      </c>
      <c r="C854" s="325" t="s">
        <v>81</v>
      </c>
      <c r="D854" s="328">
        <v>0.22521300839617706</v>
      </c>
      <c r="E854" s="328">
        <v>80000</v>
      </c>
      <c r="F854" s="328">
        <v>40</v>
      </c>
      <c r="G854" s="325" t="s">
        <v>94</v>
      </c>
    </row>
    <row r="855" spans="1:7" hidden="1" x14ac:dyDescent="0.25">
      <c r="A855" s="341" t="s">
        <v>2215</v>
      </c>
      <c r="B855" s="342" t="s">
        <v>133</v>
      </c>
      <c r="C855" s="325" t="s">
        <v>81</v>
      </c>
      <c r="D855" s="328">
        <v>3.5613731720732865E-2</v>
      </c>
      <c r="E855" s="328">
        <v>550000</v>
      </c>
      <c r="F855" s="328">
        <v>10</v>
      </c>
      <c r="G855" s="325" t="s">
        <v>79</v>
      </c>
    </row>
    <row r="856" spans="1:7" hidden="1" x14ac:dyDescent="0.25">
      <c r="A856" s="341" t="s">
        <v>2216</v>
      </c>
      <c r="B856" s="342" t="s">
        <v>133</v>
      </c>
      <c r="C856" s="325" t="s">
        <v>81</v>
      </c>
      <c r="D856" s="328">
        <v>0.14443711086895791</v>
      </c>
      <c r="E856" s="328">
        <v>0</v>
      </c>
      <c r="F856" s="328">
        <v>5</v>
      </c>
      <c r="G856" s="325" t="s">
        <v>206</v>
      </c>
    </row>
    <row r="857" spans="1:7" hidden="1" x14ac:dyDescent="0.25">
      <c r="A857" s="341" t="s">
        <v>2217</v>
      </c>
      <c r="B857" s="342" t="s">
        <v>133</v>
      </c>
      <c r="C857" s="325" t="s">
        <v>81</v>
      </c>
      <c r="D857" s="328">
        <v>4.840087330602609E-2</v>
      </c>
      <c r="E857" s="328">
        <v>0</v>
      </c>
      <c r="F857" s="328">
        <v>5</v>
      </c>
      <c r="G857" s="325" t="s">
        <v>206</v>
      </c>
    </row>
    <row r="858" spans="1:7" hidden="1" x14ac:dyDescent="0.25">
      <c r="A858" s="341" t="s">
        <v>2218</v>
      </c>
      <c r="B858" s="342" t="s">
        <v>133</v>
      </c>
      <c r="C858" s="325" t="s">
        <v>81</v>
      </c>
      <c r="D858" s="328">
        <v>3.8496748098125524</v>
      </c>
      <c r="E858" s="328">
        <v>0</v>
      </c>
      <c r="F858" s="328">
        <v>10</v>
      </c>
      <c r="G858" s="325" t="s">
        <v>79</v>
      </c>
    </row>
    <row r="859" spans="1:7" hidden="1" x14ac:dyDescent="0.25">
      <c r="A859" s="341" t="s">
        <v>2219</v>
      </c>
      <c r="B859" s="342" t="s">
        <v>133</v>
      </c>
      <c r="C859" s="325" t="s">
        <v>81</v>
      </c>
      <c r="D859" s="328">
        <v>1.83317848086312</v>
      </c>
      <c r="E859" s="328">
        <v>0</v>
      </c>
      <c r="F859" s="328">
        <v>10</v>
      </c>
      <c r="G859" s="325" t="s">
        <v>79</v>
      </c>
    </row>
    <row r="860" spans="1:7" hidden="1" x14ac:dyDescent="0.25">
      <c r="A860" s="341" t="s">
        <v>2220</v>
      </c>
      <c r="B860" s="342" t="s">
        <v>133</v>
      </c>
      <c r="C860" s="325" t="s">
        <v>81</v>
      </c>
      <c r="D860" s="328">
        <v>1.6027591396919825</v>
      </c>
      <c r="E860" s="328">
        <v>0</v>
      </c>
      <c r="F860" s="328">
        <v>10</v>
      </c>
      <c r="G860" s="325" t="s">
        <v>79</v>
      </c>
    </row>
    <row r="861" spans="1:7" hidden="1" x14ac:dyDescent="0.25">
      <c r="A861" s="341" t="s">
        <v>2221</v>
      </c>
      <c r="B861" s="342" t="s">
        <v>133</v>
      </c>
      <c r="C861" s="325" t="s">
        <v>81</v>
      </c>
      <c r="D861" s="328">
        <v>1.3441842207950616</v>
      </c>
      <c r="E861" s="328">
        <v>0</v>
      </c>
      <c r="F861" s="328">
        <v>10</v>
      </c>
      <c r="G861" s="325" t="s">
        <v>79</v>
      </c>
    </row>
    <row r="862" spans="1:7" hidden="1" x14ac:dyDescent="0.25">
      <c r="A862" s="341" t="s">
        <v>2222</v>
      </c>
      <c r="B862" s="342" t="s">
        <v>133</v>
      </c>
      <c r="C862" s="325" t="s">
        <v>81</v>
      </c>
      <c r="D862" s="328">
        <v>3.0552974681052003</v>
      </c>
      <c r="E862" s="328">
        <v>0</v>
      </c>
      <c r="F862" s="328">
        <v>10</v>
      </c>
      <c r="G862" s="325" t="s">
        <v>79</v>
      </c>
    </row>
    <row r="863" spans="1:7" hidden="1" x14ac:dyDescent="0.25">
      <c r="A863" s="341" t="s">
        <v>2223</v>
      </c>
      <c r="B863" s="342" t="s">
        <v>106</v>
      </c>
      <c r="C863" s="325" t="s">
        <v>147</v>
      </c>
      <c r="D863" s="328">
        <v>2.1161399596875783</v>
      </c>
      <c r="E863" s="328">
        <v>0</v>
      </c>
      <c r="F863" s="328">
        <v>5</v>
      </c>
      <c r="G863" s="325" t="s">
        <v>79</v>
      </c>
    </row>
    <row r="864" spans="1:7" hidden="1" x14ac:dyDescent="0.25">
      <c r="A864" s="341" t="s">
        <v>2224</v>
      </c>
      <c r="B864" s="342" t="s">
        <v>106</v>
      </c>
      <c r="C864" s="325" t="s">
        <v>147</v>
      </c>
      <c r="D864" s="328">
        <v>1.0784610501191512</v>
      </c>
      <c r="E864" s="328">
        <v>0</v>
      </c>
      <c r="F864" s="328">
        <v>5</v>
      </c>
      <c r="G864" s="325" t="s">
        <v>79</v>
      </c>
    </row>
    <row r="865" spans="1:7" hidden="1" x14ac:dyDescent="0.25">
      <c r="A865" s="341" t="s">
        <v>2225</v>
      </c>
      <c r="B865" s="342" t="s">
        <v>133</v>
      </c>
      <c r="C865" s="325" t="s">
        <v>81</v>
      </c>
      <c r="D865" s="328">
        <v>1.2309000544700963</v>
      </c>
      <c r="E865" s="328">
        <v>0</v>
      </c>
      <c r="F865" s="328">
        <v>10</v>
      </c>
      <c r="G865" s="325" t="s">
        <v>79</v>
      </c>
    </row>
    <row r="866" spans="1:7" hidden="1" x14ac:dyDescent="0.25">
      <c r="A866" s="341" t="s">
        <v>2226</v>
      </c>
      <c r="B866" s="342" t="s">
        <v>133</v>
      </c>
      <c r="C866" s="325" t="s">
        <v>81</v>
      </c>
      <c r="D866" s="328">
        <v>1.6412000726267948</v>
      </c>
      <c r="E866" s="328">
        <v>0</v>
      </c>
      <c r="F866" s="328">
        <v>10</v>
      </c>
      <c r="G866" s="325" t="s">
        <v>79</v>
      </c>
    </row>
    <row r="867" spans="1:7" hidden="1" x14ac:dyDescent="0.25">
      <c r="A867" s="341" t="s">
        <v>2227</v>
      </c>
      <c r="B867" s="342" t="s">
        <v>106</v>
      </c>
      <c r="C867" s="325" t="s">
        <v>81</v>
      </c>
      <c r="D867" s="328">
        <v>0.30552974681052003</v>
      </c>
      <c r="E867" s="328">
        <v>0</v>
      </c>
      <c r="F867" s="328">
        <v>10</v>
      </c>
      <c r="G867" s="325" t="s">
        <v>79</v>
      </c>
    </row>
    <row r="868" spans="1:7" hidden="1" x14ac:dyDescent="0.25">
      <c r="A868" s="341" t="s">
        <v>2228</v>
      </c>
      <c r="B868" s="342" t="s">
        <v>133</v>
      </c>
      <c r="C868" s="325" t="s">
        <v>81</v>
      </c>
      <c r="D868" s="328">
        <v>1.9248374049062762</v>
      </c>
      <c r="E868" s="328">
        <v>0</v>
      </c>
      <c r="F868" s="328">
        <v>10</v>
      </c>
      <c r="G868" s="325" t="s">
        <v>79</v>
      </c>
    </row>
    <row r="869" spans="1:7" hidden="1" x14ac:dyDescent="0.25">
      <c r="A869" s="341" t="s">
        <v>2229</v>
      </c>
      <c r="B869" s="342" t="s">
        <v>133</v>
      </c>
      <c r="C869" s="325" t="s">
        <v>81</v>
      </c>
      <c r="D869" s="328">
        <v>2.0311693742002031E-2</v>
      </c>
      <c r="E869" s="328">
        <v>0</v>
      </c>
      <c r="F869" s="328">
        <v>5</v>
      </c>
      <c r="G869" s="325" t="s">
        <v>206</v>
      </c>
    </row>
    <row r="870" spans="1:7" hidden="1" x14ac:dyDescent="0.25">
      <c r="A870" s="341" t="s">
        <v>2230</v>
      </c>
      <c r="B870" s="342" t="s">
        <v>133</v>
      </c>
      <c r="C870" s="325" t="s">
        <v>81</v>
      </c>
      <c r="D870" s="328">
        <v>0.13277463224952651</v>
      </c>
      <c r="E870" s="328">
        <v>0</v>
      </c>
      <c r="F870" s="328">
        <v>5</v>
      </c>
      <c r="G870" s="325" t="s">
        <v>206</v>
      </c>
    </row>
    <row r="871" spans="1:7" hidden="1" x14ac:dyDescent="0.25">
      <c r="A871" s="341" t="s">
        <v>2231</v>
      </c>
      <c r="B871" s="342" t="s">
        <v>133</v>
      </c>
      <c r="C871" s="325" t="s">
        <v>81</v>
      </c>
      <c r="D871" s="328">
        <v>0.39343816550595639</v>
      </c>
      <c r="E871" s="328">
        <v>0</v>
      </c>
      <c r="F871" s="328">
        <v>5</v>
      </c>
      <c r="G871" s="325" t="s">
        <v>206</v>
      </c>
    </row>
    <row r="872" spans="1:7" hidden="1" x14ac:dyDescent="0.25">
      <c r="A872" s="341" t="s">
        <v>3032</v>
      </c>
      <c r="B872" s="342" t="s">
        <v>217</v>
      </c>
      <c r="C872" s="325" t="s">
        <v>81</v>
      </c>
      <c r="D872" s="328">
        <v>3.6210181214077319E-2</v>
      </c>
      <c r="E872" s="328">
        <v>22391</v>
      </c>
      <c r="F872" s="328">
        <v>10</v>
      </c>
      <c r="G872" s="325" t="s">
        <v>94</v>
      </c>
    </row>
    <row r="873" spans="1:7" hidden="1" x14ac:dyDescent="0.25">
      <c r="A873" s="341" t="s">
        <v>3038</v>
      </c>
      <c r="B873" s="342" t="s">
        <v>217</v>
      </c>
      <c r="C873" s="325" t="s">
        <v>81</v>
      </c>
      <c r="D873" s="328">
        <v>0</v>
      </c>
      <c r="E873" s="328">
        <v>0</v>
      </c>
      <c r="F873" s="328">
        <v>10</v>
      </c>
      <c r="G873" s="325" t="s">
        <v>79</v>
      </c>
    </row>
    <row r="874" spans="1:7" hidden="1" x14ac:dyDescent="0.25">
      <c r="A874" s="341" t="s">
        <v>3042</v>
      </c>
      <c r="B874" s="342" t="s">
        <v>217</v>
      </c>
      <c r="C874" s="325" t="s">
        <v>81</v>
      </c>
      <c r="D874" s="328">
        <v>0.90525619908223354</v>
      </c>
      <c r="E874" s="328">
        <v>45000</v>
      </c>
      <c r="F874" s="328">
        <v>40</v>
      </c>
      <c r="G874" s="325" t="s">
        <v>79</v>
      </c>
    </row>
    <row r="875" spans="1:7" hidden="1" x14ac:dyDescent="0.25">
      <c r="A875" s="341" t="s">
        <v>2232</v>
      </c>
      <c r="B875" s="342" t="s">
        <v>217</v>
      </c>
      <c r="C875" s="325" t="s">
        <v>81</v>
      </c>
      <c r="D875" s="328">
        <v>0.30122534038360133</v>
      </c>
      <c r="E875" s="328">
        <v>191400</v>
      </c>
      <c r="F875" s="328">
        <v>40</v>
      </c>
      <c r="G875" s="325" t="s">
        <v>94</v>
      </c>
    </row>
    <row r="876" spans="1:7" x14ac:dyDescent="0.25">
      <c r="A876" s="341" t="s">
        <v>72</v>
      </c>
      <c r="B876" s="342" t="s">
        <v>82</v>
      </c>
      <c r="C876" s="325" t="s">
        <v>81</v>
      </c>
      <c r="D876" s="328">
        <v>16.091046485202529</v>
      </c>
      <c r="E876" s="328">
        <v>94400</v>
      </c>
      <c r="F876" s="328">
        <v>5</v>
      </c>
      <c r="G876" s="325" t="s">
        <v>79</v>
      </c>
    </row>
    <row r="877" spans="1:7" hidden="1" x14ac:dyDescent="0.25">
      <c r="A877" s="341" t="s">
        <v>2234</v>
      </c>
      <c r="B877" s="342" t="s">
        <v>148</v>
      </c>
      <c r="C877" s="325" t="s">
        <v>81</v>
      </c>
      <c r="D877" s="328">
        <v>0.54118458382885248</v>
      </c>
      <c r="E877" s="328">
        <v>8400</v>
      </c>
      <c r="F877" s="328">
        <v>5</v>
      </c>
      <c r="G877" s="325" t="s">
        <v>94</v>
      </c>
    </row>
    <row r="878" spans="1:7" hidden="1" x14ac:dyDescent="0.25">
      <c r="A878" s="341" t="s">
        <v>2235</v>
      </c>
      <c r="B878" s="342" t="s">
        <v>133</v>
      </c>
      <c r="C878" s="325" t="s">
        <v>81</v>
      </c>
      <c r="D878" s="328">
        <v>1.6591163513107408</v>
      </c>
      <c r="E878" s="328">
        <v>57000</v>
      </c>
      <c r="F878" s="328">
        <v>10</v>
      </c>
      <c r="G878" s="325" t="s">
        <v>79</v>
      </c>
    </row>
    <row r="879" spans="1:7" hidden="1" x14ac:dyDescent="0.25">
      <c r="A879" s="341" t="s">
        <v>2236</v>
      </c>
      <c r="B879" s="342" t="s">
        <v>217</v>
      </c>
      <c r="C879" s="325" t="s">
        <v>81</v>
      </c>
      <c r="D879" s="328">
        <v>0.22521300839617703</v>
      </c>
      <c r="E879" s="328">
        <v>48000</v>
      </c>
      <c r="F879" s="328">
        <v>40</v>
      </c>
      <c r="G879" s="325" t="s">
        <v>94</v>
      </c>
    </row>
    <row r="880" spans="1:7" hidden="1" x14ac:dyDescent="0.25">
      <c r="A880" s="341" t="s">
        <v>2237</v>
      </c>
      <c r="B880" s="342" t="s">
        <v>454</v>
      </c>
      <c r="C880" s="325" t="s">
        <v>81</v>
      </c>
      <c r="D880" s="328">
        <v>0.2414022888806322</v>
      </c>
      <c r="E880" s="328">
        <v>570000</v>
      </c>
      <c r="F880" s="328">
        <v>40</v>
      </c>
      <c r="G880" s="325" t="s">
        <v>79</v>
      </c>
    </row>
    <row r="881" spans="1:7" hidden="1" x14ac:dyDescent="0.25">
      <c r="A881" s="341" t="s">
        <v>2238</v>
      </c>
      <c r="B881" s="342" t="s">
        <v>217</v>
      </c>
      <c r="C881" s="325" t="s">
        <v>81</v>
      </c>
      <c r="D881" s="328">
        <v>7.3459777395373918E-2</v>
      </c>
      <c r="E881" s="328">
        <v>117600</v>
      </c>
      <c r="F881" s="328">
        <v>40</v>
      </c>
      <c r="G881" s="325" t="s">
        <v>79</v>
      </c>
    </row>
    <row r="882" spans="1:7" hidden="1" x14ac:dyDescent="0.25">
      <c r="A882" s="341" t="s">
        <v>2239</v>
      </c>
      <c r="B882" s="342" t="s">
        <v>217</v>
      </c>
      <c r="C882" s="325" t="s">
        <v>81</v>
      </c>
      <c r="D882" s="328">
        <v>0.71961726778265922</v>
      </c>
      <c r="E882" s="328">
        <v>197000</v>
      </c>
      <c r="F882" s="328">
        <v>40</v>
      </c>
      <c r="G882" s="325" t="s">
        <v>79</v>
      </c>
    </row>
    <row r="883" spans="1:7" hidden="1" x14ac:dyDescent="0.25">
      <c r="A883" s="341" t="s">
        <v>2240</v>
      </c>
      <c r="B883" s="342" t="s">
        <v>217</v>
      </c>
      <c r="C883" s="325" t="s">
        <v>81</v>
      </c>
      <c r="D883" s="328">
        <v>1.6509658772577668E-2</v>
      </c>
      <c r="E883" s="328">
        <v>3000000</v>
      </c>
      <c r="F883" s="328">
        <v>40</v>
      </c>
      <c r="G883" s="325" t="s">
        <v>94</v>
      </c>
    </row>
    <row r="884" spans="1:7" hidden="1" x14ac:dyDescent="0.25">
      <c r="A884" s="341" t="s">
        <v>2241</v>
      </c>
      <c r="B884" s="342" t="s">
        <v>133</v>
      </c>
      <c r="C884" s="325" t="s">
        <v>81</v>
      </c>
      <c r="D884" s="328">
        <v>5.7278976352445742E-2</v>
      </c>
      <c r="E884" s="328">
        <v>10000</v>
      </c>
      <c r="F884" s="328">
        <v>5</v>
      </c>
      <c r="G884" s="325" t="s">
        <v>206</v>
      </c>
    </row>
    <row r="885" spans="1:7" hidden="1" x14ac:dyDescent="0.25">
      <c r="A885" s="341" t="s">
        <v>2242</v>
      </c>
      <c r="B885" s="342" t="s">
        <v>217</v>
      </c>
      <c r="C885" s="325" t="s">
        <v>81</v>
      </c>
      <c r="D885" s="328">
        <v>0</v>
      </c>
      <c r="E885" s="328">
        <v>1761439</v>
      </c>
      <c r="F885" s="328">
        <v>40</v>
      </c>
      <c r="G885" s="325" t="s">
        <v>94</v>
      </c>
    </row>
    <row r="886" spans="1:7" hidden="1" x14ac:dyDescent="0.25">
      <c r="A886" s="341" t="s">
        <v>2243</v>
      </c>
      <c r="B886" s="342" t="s">
        <v>217</v>
      </c>
      <c r="C886" s="325" t="s">
        <v>81</v>
      </c>
      <c r="D886" s="328">
        <v>0</v>
      </c>
      <c r="E886" s="328">
        <v>1197249</v>
      </c>
      <c r="F886" s="328">
        <v>40</v>
      </c>
      <c r="G886" s="325" t="s">
        <v>94</v>
      </c>
    </row>
    <row r="887" spans="1:7" hidden="1" x14ac:dyDescent="0.25">
      <c r="A887" s="341" t="s">
        <v>2244</v>
      </c>
      <c r="B887" s="342" t="s">
        <v>217</v>
      </c>
      <c r="C887" s="325" t="s">
        <v>81</v>
      </c>
      <c r="D887" s="328">
        <v>6.5300340302485466E-2</v>
      </c>
      <c r="E887" s="328">
        <v>490000</v>
      </c>
      <c r="F887" s="328">
        <v>40</v>
      </c>
      <c r="G887" s="325" t="s">
        <v>94</v>
      </c>
    </row>
    <row r="888" spans="1:7" hidden="1" x14ac:dyDescent="0.25">
      <c r="A888" s="341" t="s">
        <v>2245</v>
      </c>
      <c r="B888" s="342" t="s">
        <v>454</v>
      </c>
      <c r="C888" s="325" t="s">
        <v>81</v>
      </c>
      <c r="D888" s="328">
        <v>0</v>
      </c>
      <c r="E888" s="328">
        <v>333750</v>
      </c>
      <c r="F888" s="328">
        <v>40</v>
      </c>
      <c r="G888" s="325" t="s">
        <v>79</v>
      </c>
    </row>
    <row r="889" spans="1:7" hidden="1" x14ac:dyDescent="0.25">
      <c r="A889" s="341" t="s">
        <v>2246</v>
      </c>
      <c r="B889" s="342" t="s">
        <v>217</v>
      </c>
      <c r="C889" s="325" t="s">
        <v>81</v>
      </c>
      <c r="D889" s="328">
        <v>0</v>
      </c>
      <c r="E889" s="328">
        <v>47000</v>
      </c>
      <c r="F889" s="328">
        <v>40</v>
      </c>
      <c r="G889" s="325" t="s">
        <v>94</v>
      </c>
    </row>
    <row r="890" spans="1:7" hidden="1" x14ac:dyDescent="0.25">
      <c r="A890" s="341" t="s">
        <v>2247</v>
      </c>
      <c r="B890" s="342" t="s">
        <v>133</v>
      </c>
      <c r="C890" s="325" t="s">
        <v>81</v>
      </c>
      <c r="D890" s="328">
        <v>0</v>
      </c>
      <c r="E890" s="328">
        <v>90000</v>
      </c>
      <c r="F890" s="328">
        <v>10</v>
      </c>
      <c r="G890" s="325" t="s">
        <v>79</v>
      </c>
    </row>
    <row r="891" spans="1:7" hidden="1" x14ac:dyDescent="0.25">
      <c r="A891" s="341" t="s">
        <v>2248</v>
      </c>
      <c r="B891" s="342" t="s">
        <v>133</v>
      </c>
      <c r="C891" s="325" t="s">
        <v>81</v>
      </c>
      <c r="D891" s="328">
        <v>8.7183406478200496</v>
      </c>
      <c r="E891" s="328">
        <v>50000</v>
      </c>
      <c r="F891" s="328">
        <v>10</v>
      </c>
      <c r="G891" s="325" t="s">
        <v>79</v>
      </c>
    </row>
    <row r="892" spans="1:7" hidden="1" x14ac:dyDescent="0.25">
      <c r="A892" s="341" t="s">
        <v>2940</v>
      </c>
      <c r="B892" s="342" t="s">
        <v>133</v>
      </c>
      <c r="C892" s="325" t="s">
        <v>81</v>
      </c>
      <c r="D892" s="328">
        <v>2.4616022176665089</v>
      </c>
      <c r="E892" s="328">
        <v>200000</v>
      </c>
      <c r="F892" s="328">
        <v>10</v>
      </c>
      <c r="G892" s="325" t="s">
        <v>79</v>
      </c>
    </row>
    <row r="893" spans="1:7" hidden="1" x14ac:dyDescent="0.25">
      <c r="A893" s="341" t="s">
        <v>2249</v>
      </c>
      <c r="B893" s="342" t="s">
        <v>106</v>
      </c>
      <c r="C893" s="325" t="s">
        <v>81</v>
      </c>
      <c r="D893" s="328">
        <v>0</v>
      </c>
      <c r="E893" s="328">
        <v>54276</v>
      </c>
      <c r="F893" s="328">
        <v>10</v>
      </c>
      <c r="G893" s="325" t="s">
        <v>94</v>
      </c>
    </row>
    <row r="894" spans="1:7" hidden="1" x14ac:dyDescent="0.25">
      <c r="A894" s="341" t="s">
        <v>2250</v>
      </c>
      <c r="B894" s="342" t="s">
        <v>454</v>
      </c>
      <c r="C894" s="325" t="s">
        <v>81</v>
      </c>
      <c r="D894" s="328">
        <v>0</v>
      </c>
      <c r="E894" s="328">
        <v>10000000</v>
      </c>
      <c r="F894" s="328">
        <v>40</v>
      </c>
      <c r="G894" s="325" t="s">
        <v>94</v>
      </c>
    </row>
    <row r="895" spans="1:7" hidden="1" x14ac:dyDescent="0.25">
      <c r="A895" s="341" t="s">
        <v>2251</v>
      </c>
      <c r="B895" s="342" t="s">
        <v>106</v>
      </c>
      <c r="C895" s="325" t="s">
        <v>81</v>
      </c>
      <c r="D895" s="328">
        <v>0.47451232750532657</v>
      </c>
      <c r="E895" s="328">
        <v>483000</v>
      </c>
      <c r="F895" s="328">
        <v>10</v>
      </c>
      <c r="G895" s="325" t="s">
        <v>197</v>
      </c>
    </row>
    <row r="896" spans="1:7" hidden="1" x14ac:dyDescent="0.25">
      <c r="A896" s="341" t="s">
        <v>2252</v>
      </c>
      <c r="B896" s="342" t="s">
        <v>148</v>
      </c>
      <c r="C896" s="325" t="s">
        <v>147</v>
      </c>
      <c r="D896" s="328">
        <v>6.0400133952418402</v>
      </c>
      <c r="E896" s="328">
        <v>720000</v>
      </c>
      <c r="F896" s="328">
        <v>5</v>
      </c>
      <c r="G896" s="325" t="s">
        <v>79</v>
      </c>
    </row>
    <row r="897" spans="1:7" hidden="1" x14ac:dyDescent="0.25">
      <c r="A897" s="341" t="s">
        <v>2253</v>
      </c>
      <c r="B897" s="342" t="s">
        <v>82</v>
      </c>
      <c r="C897" s="325" t="s">
        <v>147</v>
      </c>
      <c r="D897" s="328">
        <v>2.441927300197072E-2</v>
      </c>
      <c r="E897" s="328">
        <v>400000</v>
      </c>
      <c r="F897" s="328">
        <v>5</v>
      </c>
      <c r="G897" s="325" t="s">
        <v>206</v>
      </c>
    </row>
    <row r="898" spans="1:7" x14ac:dyDescent="0.25">
      <c r="A898" s="341" t="s">
        <v>101</v>
      </c>
      <c r="B898" s="342" t="s">
        <v>106</v>
      </c>
      <c r="C898" s="325" t="s">
        <v>81</v>
      </c>
      <c r="D898" s="328">
        <v>15.62442793599813</v>
      </c>
      <c r="E898" s="328">
        <v>60000</v>
      </c>
      <c r="F898" s="328">
        <v>10</v>
      </c>
      <c r="G898" s="325" t="s">
        <v>79</v>
      </c>
    </row>
    <row r="899" spans="1:7" hidden="1" x14ac:dyDescent="0.25">
      <c r="A899" s="341" t="s">
        <v>2255</v>
      </c>
      <c r="B899" s="342" t="s">
        <v>82</v>
      </c>
      <c r="C899" s="325" t="s">
        <v>147</v>
      </c>
      <c r="D899" s="328">
        <v>0.22643695935472441</v>
      </c>
      <c r="E899" s="328">
        <v>899635.77</v>
      </c>
      <c r="F899" s="328">
        <v>5</v>
      </c>
      <c r="G899" s="325" t="s">
        <v>206</v>
      </c>
    </row>
    <row r="900" spans="1:7" hidden="1" x14ac:dyDescent="0.25">
      <c r="A900" s="341" t="s">
        <v>2256</v>
      </c>
      <c r="B900" s="342" t="s">
        <v>217</v>
      </c>
      <c r="C900" s="325" t="s">
        <v>81</v>
      </c>
      <c r="D900" s="328">
        <v>6.9419684417469929E-2</v>
      </c>
      <c r="E900" s="328">
        <v>37587043</v>
      </c>
      <c r="F900" s="328">
        <v>40</v>
      </c>
      <c r="G900" s="325" t="s">
        <v>79</v>
      </c>
    </row>
    <row r="901" spans="1:7" hidden="1" x14ac:dyDescent="0.25">
      <c r="A901" s="341" t="s">
        <v>2257</v>
      </c>
      <c r="B901" s="342" t="s">
        <v>217</v>
      </c>
      <c r="C901" s="325" t="s">
        <v>81</v>
      </c>
      <c r="D901" s="328">
        <v>6.9110783763568689E-2</v>
      </c>
      <c r="E901" s="328">
        <v>1907124</v>
      </c>
      <c r="F901" s="328">
        <v>40</v>
      </c>
      <c r="G901" s="325" t="s">
        <v>79</v>
      </c>
    </row>
    <row r="902" spans="1:7" hidden="1" x14ac:dyDescent="0.25">
      <c r="A902" s="341" t="s">
        <v>2258</v>
      </c>
      <c r="B902" s="342" t="s">
        <v>217</v>
      </c>
      <c r="C902" s="325" t="s">
        <v>81</v>
      </c>
      <c r="D902" s="328">
        <v>0.16516302899852811</v>
      </c>
      <c r="E902" s="328">
        <v>1607139</v>
      </c>
      <c r="F902" s="328">
        <v>40</v>
      </c>
      <c r="G902" s="325" t="s">
        <v>79</v>
      </c>
    </row>
    <row r="903" spans="1:7" hidden="1" x14ac:dyDescent="0.25">
      <c r="A903" s="341" t="s">
        <v>2259</v>
      </c>
      <c r="B903" s="342" t="s">
        <v>217</v>
      </c>
      <c r="C903" s="325" t="s">
        <v>81</v>
      </c>
      <c r="D903" s="328">
        <v>0.24860341057715127</v>
      </c>
      <c r="E903" s="328">
        <v>9311330</v>
      </c>
      <c r="F903" s="328">
        <v>40</v>
      </c>
      <c r="G903" s="325" t="s">
        <v>79</v>
      </c>
    </row>
    <row r="904" spans="1:7" hidden="1" x14ac:dyDescent="0.25">
      <c r="A904" s="341" t="s">
        <v>3046</v>
      </c>
      <c r="B904" s="342" t="s">
        <v>217</v>
      </c>
      <c r="C904" s="325" t="s">
        <v>81</v>
      </c>
      <c r="D904" s="328">
        <v>6.299810200570756E-2</v>
      </c>
      <c r="E904" s="328">
        <v>3000000</v>
      </c>
      <c r="F904" s="328">
        <v>40</v>
      </c>
      <c r="G904" s="325" t="s">
        <v>94</v>
      </c>
    </row>
    <row r="905" spans="1:7" hidden="1" x14ac:dyDescent="0.25">
      <c r="A905" s="341" t="s">
        <v>2120</v>
      </c>
      <c r="B905" s="342" t="s">
        <v>97</v>
      </c>
      <c r="C905" s="325" t="s">
        <v>96</v>
      </c>
      <c r="D905" s="328">
        <v>0</v>
      </c>
      <c r="E905" s="328">
        <v>440243</v>
      </c>
      <c r="F905" s="328">
        <v>40</v>
      </c>
      <c r="G905" s="325" t="s">
        <v>94</v>
      </c>
    </row>
    <row r="906" spans="1:7" hidden="1" x14ac:dyDescent="0.25">
      <c r="A906" s="341" t="s">
        <v>2122</v>
      </c>
      <c r="B906" s="342" t="s">
        <v>97</v>
      </c>
      <c r="C906" s="325" t="s">
        <v>96</v>
      </c>
      <c r="D906" s="328">
        <v>0</v>
      </c>
      <c r="E906" s="328">
        <v>158807</v>
      </c>
      <c r="F906" s="328">
        <v>40</v>
      </c>
      <c r="G906" s="325" t="s">
        <v>94</v>
      </c>
    </row>
    <row r="907" spans="1:7" hidden="1" x14ac:dyDescent="0.25">
      <c r="A907" s="341" t="s">
        <v>2067</v>
      </c>
      <c r="B907" s="342" t="s">
        <v>217</v>
      </c>
      <c r="C907" s="325" t="s">
        <v>96</v>
      </c>
      <c r="D907" s="328">
        <v>3.6034081343388311</v>
      </c>
      <c r="E907" s="328">
        <v>60000</v>
      </c>
      <c r="F907" s="328">
        <v>40</v>
      </c>
      <c r="G907" s="325" t="s">
        <v>94</v>
      </c>
    </row>
    <row r="908" spans="1:7" hidden="1" x14ac:dyDescent="0.25">
      <c r="A908" s="341" t="s">
        <v>2075</v>
      </c>
      <c r="B908" s="342" t="s">
        <v>217</v>
      </c>
      <c r="C908" s="325" t="s">
        <v>81</v>
      </c>
      <c r="D908" s="328">
        <v>5.0447713880743654</v>
      </c>
      <c r="E908" s="328">
        <v>50000</v>
      </c>
      <c r="F908" s="328">
        <v>40</v>
      </c>
      <c r="G908" s="325" t="s">
        <v>94</v>
      </c>
    </row>
    <row r="909" spans="1:7" hidden="1" x14ac:dyDescent="0.25">
      <c r="A909" s="341" t="s">
        <v>2094</v>
      </c>
      <c r="B909" s="342" t="s">
        <v>148</v>
      </c>
      <c r="C909" s="325" t="s">
        <v>147</v>
      </c>
      <c r="D909" s="328">
        <v>8.7211689292752567E-2</v>
      </c>
      <c r="E909" s="328">
        <v>375430</v>
      </c>
      <c r="F909" s="328">
        <v>5</v>
      </c>
      <c r="G909" s="325" t="s">
        <v>79</v>
      </c>
    </row>
    <row r="910" spans="1:7" hidden="1" x14ac:dyDescent="0.25">
      <c r="A910" s="341" t="s">
        <v>2087</v>
      </c>
      <c r="B910" s="342" t="s">
        <v>217</v>
      </c>
      <c r="C910" s="325" t="s">
        <v>81</v>
      </c>
      <c r="D910" s="328">
        <v>0.58119486037723112</v>
      </c>
      <c r="E910" s="328">
        <v>155000</v>
      </c>
      <c r="F910" s="328">
        <v>40</v>
      </c>
      <c r="G910" s="325" t="s">
        <v>94</v>
      </c>
    </row>
    <row r="911" spans="1:7" hidden="1" x14ac:dyDescent="0.25">
      <c r="A911" s="341" t="s">
        <v>2036</v>
      </c>
      <c r="B911" s="342" t="s">
        <v>454</v>
      </c>
      <c r="C911" s="325" t="s">
        <v>81</v>
      </c>
      <c r="D911" s="328">
        <v>0.71080927581478293</v>
      </c>
      <c r="E911" s="328">
        <v>365000</v>
      </c>
      <c r="F911" s="328">
        <v>40</v>
      </c>
      <c r="G911" s="325" t="s">
        <v>79</v>
      </c>
    </row>
    <row r="912" spans="1:7" hidden="1" x14ac:dyDescent="0.25">
      <c r="A912" s="341" t="s">
        <v>2028</v>
      </c>
      <c r="B912" s="342" t="s">
        <v>217</v>
      </c>
      <c r="C912" s="325" t="s">
        <v>96</v>
      </c>
      <c r="D912" s="328">
        <v>2.2435505407847725</v>
      </c>
      <c r="E912" s="328">
        <v>420000</v>
      </c>
      <c r="F912" s="328">
        <v>40</v>
      </c>
      <c r="G912" s="325" t="s">
        <v>94</v>
      </c>
    </row>
    <row r="913" spans="1:7" hidden="1" x14ac:dyDescent="0.25">
      <c r="A913" s="341" t="s">
        <v>2113</v>
      </c>
      <c r="B913" s="342" t="s">
        <v>454</v>
      </c>
      <c r="C913" s="325" t="s">
        <v>81</v>
      </c>
      <c r="D913" s="328">
        <v>1.7450337178666866</v>
      </c>
      <c r="E913" s="328">
        <v>1400000</v>
      </c>
      <c r="F913" s="328">
        <v>40</v>
      </c>
      <c r="G913" s="325" t="s">
        <v>94</v>
      </c>
    </row>
    <row r="914" spans="1:7" x14ac:dyDescent="0.25">
      <c r="A914" s="341" t="s">
        <v>1639</v>
      </c>
      <c r="B914" s="342" t="s">
        <v>82</v>
      </c>
      <c r="C914" s="325" t="s">
        <v>81</v>
      </c>
      <c r="D914" s="328">
        <v>15.515266928375372</v>
      </c>
      <c r="E914" s="328">
        <v>11412</v>
      </c>
      <c r="F914" s="328">
        <v>5</v>
      </c>
      <c r="G914" s="325" t="s">
        <v>79</v>
      </c>
    </row>
    <row r="915" spans="1:7" x14ac:dyDescent="0.25">
      <c r="A915" s="341" t="s">
        <v>1788</v>
      </c>
      <c r="B915" s="342" t="s">
        <v>106</v>
      </c>
      <c r="C915" s="325" t="s">
        <v>96</v>
      </c>
      <c r="D915" s="328">
        <v>14.815717620111439</v>
      </c>
      <c r="E915" s="328">
        <v>338400</v>
      </c>
      <c r="F915" s="328">
        <v>40</v>
      </c>
      <c r="G915" s="325" t="s">
        <v>94</v>
      </c>
    </row>
    <row r="916" spans="1:7" hidden="1" x14ac:dyDescent="0.25">
      <c r="A916" s="341" t="s">
        <v>2107</v>
      </c>
      <c r="B916" s="342" t="s">
        <v>454</v>
      </c>
      <c r="C916" s="325" t="s">
        <v>81</v>
      </c>
      <c r="D916" s="328">
        <v>4.6091832484211066E-2</v>
      </c>
      <c r="E916" s="328">
        <v>2670055</v>
      </c>
      <c r="F916" s="328">
        <v>40</v>
      </c>
      <c r="G916" s="325" t="s">
        <v>94</v>
      </c>
    </row>
    <row r="917" spans="1:7" hidden="1" x14ac:dyDescent="0.25">
      <c r="A917" s="341" t="s">
        <v>2100</v>
      </c>
      <c r="B917" s="342" t="s">
        <v>97</v>
      </c>
      <c r="C917" s="325" t="s">
        <v>81</v>
      </c>
      <c r="D917" s="328">
        <v>1.9252593883910718</v>
      </c>
      <c r="E917" s="328">
        <v>65000</v>
      </c>
      <c r="F917" s="328">
        <v>40</v>
      </c>
      <c r="G917" s="325" t="s">
        <v>94</v>
      </c>
    </row>
    <row r="918" spans="1:7" hidden="1" x14ac:dyDescent="0.25">
      <c r="A918" s="341" t="s">
        <v>2043</v>
      </c>
      <c r="B918" s="342" t="s">
        <v>97</v>
      </c>
      <c r="C918" s="325" t="s">
        <v>96</v>
      </c>
      <c r="D918" s="328">
        <v>1.7653111827401053</v>
      </c>
      <c r="E918" s="328">
        <v>350000</v>
      </c>
      <c r="F918" s="328">
        <v>40</v>
      </c>
      <c r="G918" s="325" t="s">
        <v>94</v>
      </c>
    </row>
    <row r="919" spans="1:7" hidden="1" x14ac:dyDescent="0.25">
      <c r="A919" s="341" t="s">
        <v>2128</v>
      </c>
      <c r="B919" s="342" t="s">
        <v>217</v>
      </c>
      <c r="C919" s="325" t="s">
        <v>81</v>
      </c>
      <c r="D919" s="328">
        <v>0</v>
      </c>
      <c r="E919" s="328">
        <v>19881</v>
      </c>
      <c r="F919" s="328">
        <v>40</v>
      </c>
      <c r="G919" s="325" t="s">
        <v>94</v>
      </c>
    </row>
    <row r="920" spans="1:7" hidden="1" x14ac:dyDescent="0.25">
      <c r="A920" s="341" t="s">
        <v>3518</v>
      </c>
      <c r="B920" s="342" t="s">
        <v>217</v>
      </c>
      <c r="C920" s="325" t="s">
        <v>81</v>
      </c>
      <c r="D920" s="328">
        <v>0</v>
      </c>
      <c r="E920" s="328">
        <v>404805</v>
      </c>
      <c r="F920" s="328">
        <v>40</v>
      </c>
      <c r="G920" s="325" t="s">
        <v>79</v>
      </c>
    </row>
    <row r="921" spans="1:7" hidden="1" x14ac:dyDescent="0.25">
      <c r="A921" s="341" t="s">
        <v>2056</v>
      </c>
      <c r="B921" s="342" t="s">
        <v>217</v>
      </c>
      <c r="C921" s="325" t="s">
        <v>81</v>
      </c>
      <c r="D921" s="328">
        <v>0.71383642297299399</v>
      </c>
      <c r="E921" s="328">
        <v>980000</v>
      </c>
      <c r="F921" s="328">
        <v>40</v>
      </c>
      <c r="G921" s="325" t="s">
        <v>94</v>
      </c>
    </row>
    <row r="922" spans="1:7" hidden="1" x14ac:dyDescent="0.25">
      <c r="A922" s="341" t="s">
        <v>2059</v>
      </c>
      <c r="B922" s="342" t="s">
        <v>82</v>
      </c>
      <c r="C922" s="325" t="s">
        <v>81</v>
      </c>
      <c r="D922" s="328">
        <v>0.88852840281030709</v>
      </c>
      <c r="E922" s="328">
        <v>73000</v>
      </c>
      <c r="F922" s="328">
        <v>10</v>
      </c>
      <c r="G922" s="325" t="s">
        <v>94</v>
      </c>
    </row>
    <row r="923" spans="1:7" hidden="1" x14ac:dyDescent="0.25">
      <c r="A923" s="341" t="s">
        <v>1101</v>
      </c>
      <c r="B923" s="342" t="s">
        <v>82</v>
      </c>
      <c r="C923" s="325" t="s">
        <v>81</v>
      </c>
      <c r="D923" s="328">
        <v>0.15601315240880612</v>
      </c>
      <c r="E923" s="328">
        <v>235000</v>
      </c>
      <c r="F923" s="328">
        <v>5</v>
      </c>
      <c r="G923" s="325" t="s">
        <v>79</v>
      </c>
    </row>
    <row r="924" spans="1:7" hidden="1" x14ac:dyDescent="0.25">
      <c r="A924" s="341" t="s">
        <v>1108</v>
      </c>
      <c r="B924" s="342" t="s">
        <v>454</v>
      </c>
      <c r="C924" s="325" t="s">
        <v>81</v>
      </c>
      <c r="D924" s="328">
        <v>4.1163139159264998E-2</v>
      </c>
      <c r="E924" s="328">
        <v>110000</v>
      </c>
      <c r="F924" s="328">
        <v>40</v>
      </c>
      <c r="G924" s="325" t="s">
        <v>206</v>
      </c>
    </row>
    <row r="925" spans="1:7" hidden="1" x14ac:dyDescent="0.25">
      <c r="A925" s="341" t="s">
        <v>1114</v>
      </c>
      <c r="B925" s="342" t="s">
        <v>217</v>
      </c>
      <c r="C925" s="325" t="s">
        <v>81</v>
      </c>
      <c r="D925" s="328">
        <v>1.8770949073568104</v>
      </c>
      <c r="E925" s="328">
        <v>75000</v>
      </c>
      <c r="F925" s="328">
        <v>40</v>
      </c>
      <c r="G925" s="325" t="s">
        <v>79</v>
      </c>
    </row>
    <row r="926" spans="1:7" hidden="1" x14ac:dyDescent="0.25">
      <c r="A926" s="341" t="s">
        <v>1119</v>
      </c>
      <c r="B926" s="342" t="s">
        <v>106</v>
      </c>
      <c r="C926" s="325" t="s">
        <v>81</v>
      </c>
      <c r="D926" s="328">
        <v>0</v>
      </c>
      <c r="E926" s="328">
        <v>24000</v>
      </c>
      <c r="F926" s="328">
        <v>10</v>
      </c>
      <c r="G926" s="325" t="s">
        <v>197</v>
      </c>
    </row>
    <row r="927" spans="1:7" hidden="1" x14ac:dyDescent="0.25">
      <c r="A927" s="341" t="s">
        <v>1121</v>
      </c>
      <c r="B927" s="342" t="s">
        <v>148</v>
      </c>
      <c r="C927" s="325" t="s">
        <v>81</v>
      </c>
      <c r="D927" s="328">
        <v>2.9379087722948869</v>
      </c>
      <c r="E927" s="328">
        <v>120000</v>
      </c>
      <c r="F927" s="328">
        <v>10</v>
      </c>
      <c r="G927" s="325" t="s">
        <v>79</v>
      </c>
    </row>
    <row r="928" spans="1:7" hidden="1" x14ac:dyDescent="0.25">
      <c r="A928" s="341" t="s">
        <v>1127</v>
      </c>
      <c r="B928" s="342" t="s">
        <v>217</v>
      </c>
      <c r="C928" s="325" t="s">
        <v>81</v>
      </c>
      <c r="D928" s="328">
        <v>0.6581075035439834</v>
      </c>
      <c r="E928" s="328">
        <v>250000</v>
      </c>
      <c r="F928" s="328">
        <v>40</v>
      </c>
      <c r="G928" s="325" t="s">
        <v>79</v>
      </c>
    </row>
    <row r="929" spans="1:7" hidden="1" x14ac:dyDescent="0.25">
      <c r="A929" s="341" t="s">
        <v>1470</v>
      </c>
      <c r="B929" s="342" t="s">
        <v>148</v>
      </c>
      <c r="C929" s="325" t="s">
        <v>147</v>
      </c>
      <c r="D929" s="328">
        <v>0.46262245573288596</v>
      </c>
      <c r="E929" s="328">
        <v>240000</v>
      </c>
      <c r="F929" s="328">
        <v>10</v>
      </c>
      <c r="G929" s="325" t="s">
        <v>79</v>
      </c>
    </row>
    <row r="930" spans="1:7" hidden="1" x14ac:dyDescent="0.25">
      <c r="A930" s="341" t="s">
        <v>1438</v>
      </c>
      <c r="B930" s="342" t="s">
        <v>106</v>
      </c>
      <c r="C930" s="325" t="s">
        <v>81</v>
      </c>
      <c r="D930" s="328">
        <v>2.0789286347805267</v>
      </c>
      <c r="E930" s="328">
        <v>39000</v>
      </c>
      <c r="F930" s="328">
        <v>10</v>
      </c>
      <c r="G930" s="325" t="s">
        <v>197</v>
      </c>
    </row>
    <row r="931" spans="1:7" hidden="1" x14ac:dyDescent="0.25">
      <c r="A931" s="341" t="s">
        <v>1465</v>
      </c>
      <c r="B931" s="342" t="s">
        <v>106</v>
      </c>
      <c r="C931" s="325" t="s">
        <v>147</v>
      </c>
      <c r="D931" s="328">
        <v>0.10878457085683192</v>
      </c>
      <c r="E931" s="328">
        <v>423599.88</v>
      </c>
      <c r="F931" s="328">
        <v>5</v>
      </c>
      <c r="G931" s="325" t="s">
        <v>206</v>
      </c>
    </row>
    <row r="932" spans="1:7" hidden="1" x14ac:dyDescent="0.25">
      <c r="A932" s="341" t="s">
        <v>1487</v>
      </c>
      <c r="B932" s="342" t="s">
        <v>217</v>
      </c>
      <c r="C932" s="325" t="s">
        <v>81</v>
      </c>
      <c r="D932" s="328">
        <v>0.34921347770759303</v>
      </c>
      <c r="E932" s="328">
        <v>1335000</v>
      </c>
      <c r="F932" s="328">
        <v>40</v>
      </c>
      <c r="G932" s="325" t="s">
        <v>79</v>
      </c>
    </row>
    <row r="933" spans="1:7" hidden="1" x14ac:dyDescent="0.25">
      <c r="A933" s="341" t="s">
        <v>1461</v>
      </c>
      <c r="B933" s="342" t="s">
        <v>148</v>
      </c>
      <c r="C933" s="325" t="s">
        <v>147</v>
      </c>
      <c r="D933" s="328">
        <v>0.49297923035120411</v>
      </c>
      <c r="E933" s="328">
        <v>400000</v>
      </c>
      <c r="F933" s="328">
        <v>10</v>
      </c>
      <c r="G933" s="325" t="s">
        <v>79</v>
      </c>
    </row>
    <row r="934" spans="1:7" hidden="1" x14ac:dyDescent="0.25">
      <c r="A934" s="341" t="s">
        <v>1498</v>
      </c>
      <c r="B934" s="342" t="s">
        <v>454</v>
      </c>
      <c r="C934" s="325" t="s">
        <v>81</v>
      </c>
      <c r="D934" s="328">
        <v>0.11814892098464129</v>
      </c>
      <c r="E934" s="328">
        <v>1320000</v>
      </c>
      <c r="F934" s="328">
        <v>40</v>
      </c>
      <c r="G934" s="325" t="s">
        <v>206</v>
      </c>
    </row>
    <row r="935" spans="1:7" hidden="1" x14ac:dyDescent="0.25">
      <c r="A935" s="341" t="s">
        <v>1492</v>
      </c>
      <c r="B935" s="342" t="s">
        <v>454</v>
      </c>
      <c r="C935" s="325" t="s">
        <v>81</v>
      </c>
      <c r="D935" s="328">
        <v>2.613611976638194E-2</v>
      </c>
      <c r="E935" s="328">
        <v>4500000</v>
      </c>
      <c r="F935" s="328">
        <v>40</v>
      </c>
      <c r="G935" s="325" t="s">
        <v>206</v>
      </c>
    </row>
    <row r="936" spans="1:7" hidden="1" x14ac:dyDescent="0.25">
      <c r="A936" s="341" t="s">
        <v>1474</v>
      </c>
      <c r="B936" s="342" t="s">
        <v>148</v>
      </c>
      <c r="C936" s="325" t="s">
        <v>147</v>
      </c>
      <c r="D936" s="328">
        <v>0</v>
      </c>
      <c r="E936" s="328">
        <v>45000</v>
      </c>
      <c r="F936" s="328">
        <v>10</v>
      </c>
      <c r="G936" s="325" t="s">
        <v>206</v>
      </c>
    </row>
    <row r="937" spans="1:7" hidden="1" x14ac:dyDescent="0.25">
      <c r="A937" s="341" t="s">
        <v>1483</v>
      </c>
      <c r="B937" s="342" t="s">
        <v>217</v>
      </c>
      <c r="C937" s="325" t="s">
        <v>81</v>
      </c>
      <c r="D937" s="328">
        <v>0.99722225113097973</v>
      </c>
      <c r="E937" s="328">
        <v>450000</v>
      </c>
      <c r="F937" s="328">
        <v>40</v>
      </c>
      <c r="G937" s="325" t="s">
        <v>79</v>
      </c>
    </row>
    <row r="938" spans="1:7" hidden="1" x14ac:dyDescent="0.25">
      <c r="A938" s="341" t="s">
        <v>1451</v>
      </c>
      <c r="B938" s="342" t="s">
        <v>217</v>
      </c>
      <c r="C938" s="325" t="s">
        <v>81</v>
      </c>
      <c r="D938" s="328">
        <v>0.60056802238980533</v>
      </c>
      <c r="E938" s="328">
        <v>155000</v>
      </c>
      <c r="F938" s="328">
        <v>40</v>
      </c>
      <c r="G938" s="325" t="s">
        <v>94</v>
      </c>
    </row>
    <row r="939" spans="1:7" hidden="1" x14ac:dyDescent="0.25">
      <c r="A939" s="341" t="s">
        <v>1479</v>
      </c>
      <c r="B939" s="342" t="s">
        <v>106</v>
      </c>
      <c r="C939" s="325" t="s">
        <v>147</v>
      </c>
      <c r="D939" s="328">
        <v>1.6080512990027374</v>
      </c>
      <c r="E939" s="328">
        <v>120000</v>
      </c>
      <c r="F939" s="328">
        <v>10</v>
      </c>
      <c r="G939" s="325" t="s">
        <v>79</v>
      </c>
    </row>
    <row r="940" spans="1:7" hidden="1" x14ac:dyDescent="0.25">
      <c r="A940" s="341" t="s">
        <v>1456</v>
      </c>
      <c r="B940" s="342" t="s">
        <v>106</v>
      </c>
      <c r="C940" s="325" t="s">
        <v>147</v>
      </c>
      <c r="D940" s="328">
        <v>0.32985043691255478</v>
      </c>
      <c r="E940" s="328">
        <v>1304640</v>
      </c>
      <c r="F940" s="328">
        <v>50</v>
      </c>
      <c r="G940" s="325" t="s">
        <v>79</v>
      </c>
    </row>
    <row r="941" spans="1:7" hidden="1" x14ac:dyDescent="0.25">
      <c r="A941" s="341" t="s">
        <v>1444</v>
      </c>
      <c r="B941" s="342" t="s">
        <v>106</v>
      </c>
      <c r="C941" s="325" t="s">
        <v>147</v>
      </c>
      <c r="D941" s="328">
        <v>1.0102112231471911</v>
      </c>
      <c r="E941" s="328">
        <v>18000</v>
      </c>
      <c r="F941" s="328">
        <v>5</v>
      </c>
      <c r="G941" s="325" t="s">
        <v>94</v>
      </c>
    </row>
    <row r="942" spans="1:7" hidden="1" x14ac:dyDescent="0.25">
      <c r="A942" s="341" t="s">
        <v>1506</v>
      </c>
      <c r="B942" s="342" t="s">
        <v>217</v>
      </c>
      <c r="C942" s="325" t="s">
        <v>147</v>
      </c>
      <c r="D942" s="328">
        <v>2.0428577422215852</v>
      </c>
      <c r="E942" s="328">
        <v>220000</v>
      </c>
      <c r="F942" s="328">
        <v>40</v>
      </c>
      <c r="G942" s="325" t="s">
        <v>79</v>
      </c>
    </row>
    <row r="943" spans="1:7" hidden="1" x14ac:dyDescent="0.25">
      <c r="A943" s="341" t="s">
        <v>1851</v>
      </c>
      <c r="B943" s="342" t="s">
        <v>217</v>
      </c>
      <c r="C943" s="325" t="s">
        <v>81</v>
      </c>
      <c r="D943" s="328">
        <v>3.6034081343388329</v>
      </c>
      <c r="E943" s="328">
        <v>160000</v>
      </c>
      <c r="F943" s="328">
        <v>40</v>
      </c>
      <c r="G943" s="325" t="s">
        <v>94</v>
      </c>
    </row>
    <row r="944" spans="1:7" hidden="1" x14ac:dyDescent="0.25">
      <c r="A944" s="341" t="s">
        <v>1856</v>
      </c>
      <c r="B944" s="342" t="s">
        <v>148</v>
      </c>
      <c r="C944" s="325" t="s">
        <v>147</v>
      </c>
      <c r="D944" s="328">
        <v>0.57250054454417176</v>
      </c>
      <c r="E944" s="328">
        <v>227406</v>
      </c>
      <c r="F944" s="328">
        <v>10</v>
      </c>
      <c r="G944" s="325" t="s">
        <v>79</v>
      </c>
    </row>
    <row r="945" spans="1:7" hidden="1" x14ac:dyDescent="0.25">
      <c r="A945" s="341" t="s">
        <v>1863</v>
      </c>
      <c r="B945" s="342" t="s">
        <v>217</v>
      </c>
      <c r="C945" s="325" t="s">
        <v>81</v>
      </c>
      <c r="D945" s="328">
        <v>0.87421764137090741</v>
      </c>
      <c r="E945" s="328">
        <v>330000</v>
      </c>
      <c r="F945" s="328">
        <v>40</v>
      </c>
      <c r="G945" s="325" t="s">
        <v>79</v>
      </c>
    </row>
    <row r="946" spans="1:7" hidden="1" x14ac:dyDescent="0.25">
      <c r="A946" s="341" t="s">
        <v>1844</v>
      </c>
      <c r="B946" s="342" t="s">
        <v>217</v>
      </c>
      <c r="C946" s="325" t="s">
        <v>81</v>
      </c>
      <c r="D946" s="328">
        <v>0.9602288690647951</v>
      </c>
      <c r="E946" s="328">
        <v>300000</v>
      </c>
      <c r="F946" s="328">
        <v>40</v>
      </c>
      <c r="G946" s="325" t="s">
        <v>79</v>
      </c>
    </row>
    <row r="947" spans="1:7" hidden="1" x14ac:dyDescent="0.25">
      <c r="A947" s="341" t="s">
        <v>1868</v>
      </c>
      <c r="B947" s="342" t="s">
        <v>148</v>
      </c>
      <c r="C947" s="325" t="s">
        <v>147</v>
      </c>
      <c r="D947" s="328">
        <v>0</v>
      </c>
      <c r="E947" s="328">
        <v>103600</v>
      </c>
      <c r="F947" s="328">
        <v>10</v>
      </c>
      <c r="G947" s="325" t="s">
        <v>79</v>
      </c>
    </row>
    <row r="948" spans="1:7" hidden="1" x14ac:dyDescent="0.25">
      <c r="A948" s="341" t="s">
        <v>1872</v>
      </c>
      <c r="B948" s="342" t="s">
        <v>148</v>
      </c>
      <c r="C948" s="325" t="s">
        <v>147</v>
      </c>
      <c r="D948" s="328">
        <v>0</v>
      </c>
      <c r="E948" s="328">
        <v>182345</v>
      </c>
      <c r="F948" s="328">
        <v>10</v>
      </c>
      <c r="G948" s="325" t="s">
        <v>79</v>
      </c>
    </row>
    <row r="949" spans="1:7" hidden="1" x14ac:dyDescent="0.25">
      <c r="A949" s="341" t="s">
        <v>1876</v>
      </c>
      <c r="B949" s="342" t="s">
        <v>106</v>
      </c>
      <c r="C949" s="325" t="s">
        <v>147</v>
      </c>
      <c r="D949" s="328">
        <v>0.38824865780262929</v>
      </c>
      <c r="E949" s="328">
        <v>166000</v>
      </c>
      <c r="F949" s="328">
        <v>10</v>
      </c>
      <c r="G949" s="325" t="s">
        <v>94</v>
      </c>
    </row>
    <row r="950" spans="1:7" hidden="1" x14ac:dyDescent="0.25">
      <c r="A950" s="341" t="s">
        <v>1882</v>
      </c>
      <c r="B950" s="342" t="s">
        <v>217</v>
      </c>
      <c r="C950" s="325" t="s">
        <v>81</v>
      </c>
      <c r="D950" s="328">
        <v>0</v>
      </c>
      <c r="E950" s="328">
        <v>190161</v>
      </c>
      <c r="F950" s="328">
        <v>40</v>
      </c>
      <c r="G950" s="325" t="s">
        <v>79</v>
      </c>
    </row>
    <row r="951" spans="1:7" hidden="1" x14ac:dyDescent="0.25">
      <c r="A951" s="341" t="s">
        <v>1887</v>
      </c>
      <c r="B951" s="342" t="s">
        <v>217</v>
      </c>
      <c r="C951" s="325" t="s">
        <v>96</v>
      </c>
      <c r="D951" s="328">
        <v>1.8413415566471434</v>
      </c>
      <c r="E951" s="328">
        <v>150000</v>
      </c>
      <c r="F951" s="328">
        <v>40</v>
      </c>
      <c r="G951" s="325" t="s">
        <v>79</v>
      </c>
    </row>
    <row r="952" spans="1:7" hidden="1" x14ac:dyDescent="0.25">
      <c r="A952" s="341" t="s">
        <v>1512</v>
      </c>
      <c r="B952" s="342" t="s">
        <v>217</v>
      </c>
      <c r="C952" s="325" t="s">
        <v>81</v>
      </c>
      <c r="D952" s="328">
        <v>3.0169836819716907E-2</v>
      </c>
      <c r="E952" s="328">
        <v>41374680</v>
      </c>
      <c r="F952" s="328">
        <v>40</v>
      </c>
      <c r="G952" s="325" t="s">
        <v>94</v>
      </c>
    </row>
    <row r="953" spans="1:7" hidden="1" x14ac:dyDescent="0.25">
      <c r="A953" s="341" t="s">
        <v>1518</v>
      </c>
      <c r="B953" s="342" t="s">
        <v>82</v>
      </c>
      <c r="C953" s="325" t="s">
        <v>147</v>
      </c>
      <c r="D953" s="328">
        <v>0</v>
      </c>
      <c r="E953" s="328">
        <v>5634</v>
      </c>
      <c r="F953" s="328">
        <v>5</v>
      </c>
      <c r="G953" s="325" t="s">
        <v>94</v>
      </c>
    </row>
    <row r="954" spans="1:7" hidden="1" x14ac:dyDescent="0.25">
      <c r="A954" s="341" t="s">
        <v>1524</v>
      </c>
      <c r="B954" s="342" t="s">
        <v>82</v>
      </c>
      <c r="C954" s="325" t="s">
        <v>147</v>
      </c>
      <c r="D954" s="328">
        <v>0</v>
      </c>
      <c r="E954" s="328">
        <v>23623</v>
      </c>
      <c r="F954" s="328">
        <v>5</v>
      </c>
      <c r="G954" s="325" t="s">
        <v>206</v>
      </c>
    </row>
    <row r="955" spans="1:7" hidden="1" x14ac:dyDescent="0.25">
      <c r="A955" s="341" t="s">
        <v>1530</v>
      </c>
      <c r="B955" s="342" t="s">
        <v>148</v>
      </c>
      <c r="C955" s="325" t="s">
        <v>147</v>
      </c>
      <c r="D955" s="328">
        <v>0</v>
      </c>
      <c r="E955" s="328">
        <v>168982.2</v>
      </c>
      <c r="F955" s="328">
        <v>10</v>
      </c>
      <c r="G955" s="325" t="s">
        <v>79</v>
      </c>
    </row>
    <row r="956" spans="1:7" hidden="1" x14ac:dyDescent="0.25">
      <c r="A956" s="341" t="s">
        <v>1535</v>
      </c>
      <c r="B956" s="342" t="s">
        <v>148</v>
      </c>
      <c r="C956" s="325" t="s">
        <v>147</v>
      </c>
      <c r="D956" s="328">
        <v>3.2735820294885292</v>
      </c>
      <c r="E956" s="328">
        <v>98600</v>
      </c>
      <c r="F956" s="328">
        <v>10</v>
      </c>
      <c r="G956" s="325" t="s">
        <v>79</v>
      </c>
    </row>
    <row r="957" spans="1:7" hidden="1" x14ac:dyDescent="0.25">
      <c r="A957" s="341" t="s">
        <v>1536</v>
      </c>
      <c r="B957" s="342" t="s">
        <v>217</v>
      </c>
      <c r="C957" s="325" t="s">
        <v>81</v>
      </c>
      <c r="D957" s="328">
        <v>0</v>
      </c>
      <c r="E957" s="328">
        <v>75359.049999999988</v>
      </c>
      <c r="F957" s="328">
        <v>40</v>
      </c>
      <c r="G957" s="325" t="s">
        <v>94</v>
      </c>
    </row>
    <row r="958" spans="1:7" hidden="1" x14ac:dyDescent="0.25">
      <c r="A958" s="341" t="s">
        <v>1540</v>
      </c>
      <c r="B958" s="342" t="s">
        <v>106</v>
      </c>
      <c r="C958" s="325" t="s">
        <v>81</v>
      </c>
      <c r="D958" s="328">
        <v>0</v>
      </c>
      <c r="E958" s="328">
        <v>57799</v>
      </c>
      <c r="F958" s="328">
        <v>40</v>
      </c>
      <c r="G958" s="325" t="s">
        <v>94</v>
      </c>
    </row>
    <row r="959" spans="1:7" hidden="1" x14ac:dyDescent="0.25">
      <c r="A959" s="341" t="s">
        <v>1545</v>
      </c>
      <c r="B959" s="342" t="s">
        <v>106</v>
      </c>
      <c r="C959" s="325" t="s">
        <v>147</v>
      </c>
      <c r="D959" s="328">
        <v>0</v>
      </c>
      <c r="E959" s="328">
        <v>17765</v>
      </c>
      <c r="F959" s="328">
        <v>5</v>
      </c>
      <c r="G959" s="325" t="s">
        <v>79</v>
      </c>
    </row>
    <row r="960" spans="1:7" hidden="1" x14ac:dyDescent="0.25">
      <c r="A960" s="341" t="s">
        <v>1550</v>
      </c>
      <c r="B960" s="342" t="s">
        <v>106</v>
      </c>
      <c r="C960" s="325" t="s">
        <v>147</v>
      </c>
      <c r="D960" s="328">
        <v>0</v>
      </c>
      <c r="E960" s="328">
        <v>39989</v>
      </c>
      <c r="F960" s="328">
        <v>5</v>
      </c>
      <c r="G960" s="325" t="s">
        <v>79</v>
      </c>
    </row>
    <row r="961" spans="1:7" x14ac:dyDescent="0.25">
      <c r="A961" s="341" t="s">
        <v>2254</v>
      </c>
      <c r="B961" s="342" t="s">
        <v>82</v>
      </c>
      <c r="C961" s="325" t="s">
        <v>81</v>
      </c>
      <c r="D961" s="328">
        <v>14.065360274482686</v>
      </c>
      <c r="E961" s="328">
        <v>0</v>
      </c>
      <c r="F961" s="328">
        <v>5</v>
      </c>
      <c r="G961" s="325" t="s">
        <v>79</v>
      </c>
    </row>
    <row r="962" spans="1:7" hidden="1" x14ac:dyDescent="0.25">
      <c r="A962" s="341" t="s">
        <v>1561</v>
      </c>
      <c r="B962" s="342" t="s">
        <v>217</v>
      </c>
      <c r="C962" s="325" t="s">
        <v>81</v>
      </c>
      <c r="D962" s="328">
        <v>0</v>
      </c>
      <c r="E962" s="328">
        <v>13818</v>
      </c>
      <c r="F962" s="328">
        <v>40</v>
      </c>
      <c r="G962" s="325" t="s">
        <v>79</v>
      </c>
    </row>
    <row r="963" spans="1:7" hidden="1" x14ac:dyDescent="0.25">
      <c r="A963" s="341" t="s">
        <v>1566</v>
      </c>
      <c r="B963" s="342" t="s">
        <v>106</v>
      </c>
      <c r="C963" s="325" t="s">
        <v>147</v>
      </c>
      <c r="D963" s="328">
        <v>5.1135122815474006</v>
      </c>
      <c r="E963" s="328">
        <v>65000</v>
      </c>
      <c r="F963" s="328">
        <v>10</v>
      </c>
      <c r="G963" s="325" t="s">
        <v>79</v>
      </c>
    </row>
    <row r="964" spans="1:7" hidden="1" x14ac:dyDescent="0.25">
      <c r="A964" s="341" t="s">
        <v>1570</v>
      </c>
      <c r="B964" s="342" t="s">
        <v>106</v>
      </c>
      <c r="C964" s="325" t="s">
        <v>81</v>
      </c>
      <c r="D964" s="328">
        <v>0</v>
      </c>
      <c r="E964" s="328">
        <v>23949.300000000003</v>
      </c>
      <c r="F964" s="328">
        <v>10</v>
      </c>
      <c r="G964" s="325" t="s">
        <v>197</v>
      </c>
    </row>
    <row r="965" spans="1:7" hidden="1" x14ac:dyDescent="0.25">
      <c r="A965" s="341" t="s">
        <v>1575</v>
      </c>
      <c r="B965" s="342" t="s">
        <v>106</v>
      </c>
      <c r="C965" s="325" t="s">
        <v>81</v>
      </c>
      <c r="D965" s="328">
        <v>0</v>
      </c>
      <c r="E965" s="328">
        <v>18265.080000000002</v>
      </c>
      <c r="F965" s="328">
        <v>10</v>
      </c>
      <c r="G965" s="325" t="s">
        <v>94</v>
      </c>
    </row>
    <row r="966" spans="1:7" hidden="1" x14ac:dyDescent="0.25">
      <c r="A966" s="341" t="s">
        <v>1579</v>
      </c>
      <c r="B966" s="342" t="s">
        <v>106</v>
      </c>
      <c r="C966" s="325" t="s">
        <v>81</v>
      </c>
      <c r="D966" s="328">
        <v>0</v>
      </c>
      <c r="E966" s="328">
        <v>11812.46</v>
      </c>
      <c r="F966" s="328">
        <v>10</v>
      </c>
      <c r="G966" s="325" t="s">
        <v>79</v>
      </c>
    </row>
    <row r="967" spans="1:7" hidden="1" x14ac:dyDescent="0.25">
      <c r="A967" s="341" t="s">
        <v>1584</v>
      </c>
      <c r="B967" s="342" t="s">
        <v>106</v>
      </c>
      <c r="C967" s="325" t="s">
        <v>147</v>
      </c>
      <c r="D967" s="328">
        <v>0</v>
      </c>
      <c r="E967" s="328">
        <v>9590.4</v>
      </c>
      <c r="F967" s="328">
        <v>5</v>
      </c>
      <c r="G967" s="325" t="s">
        <v>79</v>
      </c>
    </row>
    <row r="968" spans="1:7" hidden="1" x14ac:dyDescent="0.25">
      <c r="A968" s="341" t="s">
        <v>1588</v>
      </c>
      <c r="B968" s="342" t="s">
        <v>106</v>
      </c>
      <c r="C968" s="325" t="s">
        <v>81</v>
      </c>
      <c r="D968" s="328">
        <v>0</v>
      </c>
      <c r="E968" s="328">
        <v>5400</v>
      </c>
      <c r="F968" s="328">
        <v>5</v>
      </c>
      <c r="G968" s="325" t="s">
        <v>79</v>
      </c>
    </row>
    <row r="969" spans="1:7" x14ac:dyDescent="0.25">
      <c r="A969" s="341" t="s">
        <v>2081</v>
      </c>
      <c r="B969" s="342" t="s">
        <v>217</v>
      </c>
      <c r="C969" s="325" t="s">
        <v>96</v>
      </c>
      <c r="D969" s="328">
        <v>13.968142696089469</v>
      </c>
      <c r="E969" s="328">
        <v>32000</v>
      </c>
      <c r="F969" s="328">
        <v>40</v>
      </c>
      <c r="G969" s="325" t="s">
        <v>94</v>
      </c>
    </row>
    <row r="970" spans="1:7" hidden="1" x14ac:dyDescent="0.25">
      <c r="A970" s="341" t="s">
        <v>1597</v>
      </c>
      <c r="B970" s="342" t="s">
        <v>106</v>
      </c>
      <c r="C970" s="325" t="s">
        <v>81</v>
      </c>
      <c r="D970" s="328">
        <v>0</v>
      </c>
      <c r="E970" s="328">
        <v>2585</v>
      </c>
      <c r="F970" s="328">
        <v>10</v>
      </c>
      <c r="G970" s="325" t="s">
        <v>94</v>
      </c>
    </row>
    <row r="971" spans="1:7" hidden="1" x14ac:dyDescent="0.25">
      <c r="A971" s="341" t="s">
        <v>1602</v>
      </c>
      <c r="B971" s="342" t="s">
        <v>106</v>
      </c>
      <c r="C971" s="325" t="s">
        <v>81</v>
      </c>
      <c r="D971" s="328">
        <v>0</v>
      </c>
      <c r="E971" s="328">
        <v>122489</v>
      </c>
      <c r="F971" s="328">
        <v>40</v>
      </c>
      <c r="G971" s="325" t="s">
        <v>79</v>
      </c>
    </row>
    <row r="972" spans="1:7" x14ac:dyDescent="0.25">
      <c r="A972" s="341" t="s">
        <v>232</v>
      </c>
      <c r="B972" s="342" t="s">
        <v>217</v>
      </c>
      <c r="C972" s="325" t="s">
        <v>81</v>
      </c>
      <c r="D972" s="328">
        <v>13.578360375517825</v>
      </c>
      <c r="E972" s="328">
        <v>1198185</v>
      </c>
      <c r="F972" s="328">
        <v>40</v>
      </c>
      <c r="G972" s="325" t="s">
        <v>94</v>
      </c>
    </row>
    <row r="973" spans="1:7" hidden="1" x14ac:dyDescent="0.25">
      <c r="A973" s="341" t="s">
        <v>1610</v>
      </c>
      <c r="B973" s="342" t="s">
        <v>106</v>
      </c>
      <c r="C973" s="325" t="s">
        <v>147</v>
      </c>
      <c r="D973" s="328">
        <v>0</v>
      </c>
      <c r="E973" s="328">
        <v>4030</v>
      </c>
      <c r="F973" s="328">
        <v>5</v>
      </c>
      <c r="G973" s="325" t="s">
        <v>79</v>
      </c>
    </row>
    <row r="974" spans="1:7" hidden="1" x14ac:dyDescent="0.25">
      <c r="A974" s="341" t="s">
        <v>1614</v>
      </c>
      <c r="B974" s="342" t="s">
        <v>106</v>
      </c>
      <c r="C974" s="325" t="s">
        <v>147</v>
      </c>
      <c r="D974" s="328">
        <v>0</v>
      </c>
      <c r="E974" s="328">
        <v>26952</v>
      </c>
      <c r="F974" s="328">
        <v>5</v>
      </c>
      <c r="G974" s="325" t="s">
        <v>79</v>
      </c>
    </row>
    <row r="975" spans="1:7" hidden="1" x14ac:dyDescent="0.25">
      <c r="A975" s="341" t="s">
        <v>1615</v>
      </c>
      <c r="B975" s="342" t="s">
        <v>106</v>
      </c>
      <c r="C975" s="325" t="s">
        <v>147</v>
      </c>
      <c r="D975" s="328">
        <v>6.1971079165316914</v>
      </c>
      <c r="E975" s="328">
        <v>30000</v>
      </c>
      <c r="F975" s="328">
        <v>5</v>
      </c>
      <c r="G975" s="325" t="s">
        <v>79</v>
      </c>
    </row>
    <row r="976" spans="1:7" hidden="1" x14ac:dyDescent="0.25">
      <c r="A976" s="341" t="s">
        <v>1619</v>
      </c>
      <c r="B976" s="342" t="s">
        <v>106</v>
      </c>
      <c r="C976" s="325" t="s">
        <v>81</v>
      </c>
      <c r="D976" s="328">
        <v>1.6813886349414033</v>
      </c>
      <c r="E976" s="328">
        <v>86400</v>
      </c>
      <c r="F976" s="328">
        <v>10</v>
      </c>
      <c r="G976" s="325" t="s">
        <v>197</v>
      </c>
    </row>
    <row r="977" spans="1:7" x14ac:dyDescent="0.25">
      <c r="A977" s="341" t="s">
        <v>318</v>
      </c>
      <c r="B977" s="342" t="s">
        <v>217</v>
      </c>
      <c r="C977" s="325" t="s">
        <v>96</v>
      </c>
      <c r="D977" s="328">
        <v>13.24252489369521</v>
      </c>
      <c r="E977" s="328">
        <v>0</v>
      </c>
      <c r="F977" s="328">
        <v>40</v>
      </c>
      <c r="G977" s="325" t="s">
        <v>94</v>
      </c>
    </row>
    <row r="978" spans="1:7" hidden="1" x14ac:dyDescent="0.25">
      <c r="A978" s="341" t="s">
        <v>1623</v>
      </c>
      <c r="B978" s="342" t="s">
        <v>97</v>
      </c>
      <c r="C978" s="325" t="s">
        <v>96</v>
      </c>
      <c r="D978" s="328">
        <v>7.94570309046631</v>
      </c>
      <c r="E978" s="328">
        <v>64158.239999999998</v>
      </c>
      <c r="F978" s="328">
        <v>40</v>
      </c>
      <c r="G978" s="325" t="s">
        <v>94</v>
      </c>
    </row>
    <row r="979" spans="1:7" x14ac:dyDescent="0.25">
      <c r="A979" s="341" t="s">
        <v>688</v>
      </c>
      <c r="B979" s="342" t="s">
        <v>82</v>
      </c>
      <c r="C979" s="325" t="s">
        <v>81</v>
      </c>
      <c r="D979" s="328">
        <v>12.960323049346723</v>
      </c>
      <c r="E979" s="328">
        <v>30000</v>
      </c>
      <c r="F979" s="328">
        <v>5</v>
      </c>
      <c r="G979" s="325" t="s">
        <v>79</v>
      </c>
    </row>
    <row r="980" spans="1:7" hidden="1" x14ac:dyDescent="0.25">
      <c r="A980" s="341" t="s">
        <v>1629</v>
      </c>
      <c r="B980" s="342" t="s">
        <v>82</v>
      </c>
      <c r="C980" s="325" t="s">
        <v>81</v>
      </c>
      <c r="D980" s="328">
        <v>8.8731317895794657</v>
      </c>
      <c r="E980" s="328">
        <v>22000</v>
      </c>
      <c r="F980" s="328">
        <v>5</v>
      </c>
      <c r="G980" s="325" t="s">
        <v>79</v>
      </c>
    </row>
    <row r="981" spans="1:7" hidden="1" x14ac:dyDescent="0.25">
      <c r="A981" s="341" t="s">
        <v>1634</v>
      </c>
      <c r="B981" s="342" t="s">
        <v>82</v>
      </c>
      <c r="C981" s="325" t="s">
        <v>81</v>
      </c>
      <c r="D981" s="328">
        <v>0.92249532182026439</v>
      </c>
      <c r="E981" s="328">
        <v>4100</v>
      </c>
      <c r="F981" s="328">
        <v>5</v>
      </c>
      <c r="G981" s="325" t="s">
        <v>206</v>
      </c>
    </row>
    <row r="982" spans="1:7" x14ac:dyDescent="0.25">
      <c r="A982" s="341" t="s">
        <v>1260</v>
      </c>
      <c r="B982" s="342" t="s">
        <v>106</v>
      </c>
      <c r="C982" s="325" t="s">
        <v>147</v>
      </c>
      <c r="D982" s="328">
        <v>12.940048110098159</v>
      </c>
      <c r="E982" s="328">
        <v>36000</v>
      </c>
      <c r="F982" s="328">
        <v>5</v>
      </c>
      <c r="G982" s="325" t="s">
        <v>79</v>
      </c>
    </row>
    <row r="983" spans="1:7" x14ac:dyDescent="0.25">
      <c r="A983" s="341" t="s">
        <v>1253</v>
      </c>
      <c r="B983" s="342" t="s">
        <v>106</v>
      </c>
      <c r="C983" s="325" t="s">
        <v>147</v>
      </c>
      <c r="D983" s="328">
        <v>12.258992946408783</v>
      </c>
      <c r="E983" s="328">
        <v>38000</v>
      </c>
      <c r="F983" s="328">
        <v>5</v>
      </c>
      <c r="G983" s="325" t="s">
        <v>79</v>
      </c>
    </row>
    <row r="984" spans="1:7" hidden="1" x14ac:dyDescent="0.25">
      <c r="A984" s="341" t="s">
        <v>3524</v>
      </c>
      <c r="B984" s="342" t="s">
        <v>106</v>
      </c>
      <c r="C984" s="325" t="s">
        <v>147</v>
      </c>
      <c r="D984" s="328">
        <v>2.5120177502348255</v>
      </c>
      <c r="E984" s="328">
        <v>74000</v>
      </c>
      <c r="F984" s="328">
        <v>5</v>
      </c>
      <c r="G984" s="325" t="s">
        <v>79</v>
      </c>
    </row>
    <row r="985" spans="1:7" hidden="1" x14ac:dyDescent="0.25">
      <c r="A985" s="341" t="s">
        <v>1701</v>
      </c>
      <c r="B985" s="342" t="s">
        <v>97</v>
      </c>
      <c r="C985" s="325" t="s">
        <v>96</v>
      </c>
      <c r="D985" s="328">
        <v>3.7225290643996196</v>
      </c>
      <c r="E985" s="328">
        <v>120000</v>
      </c>
      <c r="F985" s="328">
        <v>40</v>
      </c>
      <c r="G985" s="325" t="s">
        <v>94</v>
      </c>
    </row>
    <row r="986" spans="1:7" hidden="1" x14ac:dyDescent="0.25">
      <c r="A986" s="341" t="s">
        <v>1708</v>
      </c>
      <c r="B986" s="342" t="s">
        <v>217</v>
      </c>
      <c r="C986" s="325" t="s">
        <v>81</v>
      </c>
      <c r="D986" s="328">
        <v>0.309686511322596</v>
      </c>
      <c r="E986" s="328">
        <v>900000</v>
      </c>
      <c r="F986" s="328">
        <v>40</v>
      </c>
      <c r="G986" s="325" t="s">
        <v>79</v>
      </c>
    </row>
    <row r="987" spans="1:7" hidden="1" x14ac:dyDescent="0.25">
      <c r="A987" s="341" t="s">
        <v>1715</v>
      </c>
      <c r="B987" s="342" t="s">
        <v>106</v>
      </c>
      <c r="C987" s="325" t="s">
        <v>81</v>
      </c>
      <c r="D987" s="328">
        <v>2.3165204787554439</v>
      </c>
      <c r="E987" s="328">
        <v>35000</v>
      </c>
      <c r="F987" s="328">
        <v>10</v>
      </c>
      <c r="G987" s="325" t="s">
        <v>94</v>
      </c>
    </row>
    <row r="988" spans="1:7" hidden="1" x14ac:dyDescent="0.25">
      <c r="A988" s="341" t="s">
        <v>1721</v>
      </c>
      <c r="B988" s="342" t="s">
        <v>116</v>
      </c>
      <c r="C988" s="325" t="s">
        <v>81</v>
      </c>
      <c r="D988" s="328">
        <v>0.1571180735923999</v>
      </c>
      <c r="E988" s="328">
        <v>30000</v>
      </c>
      <c r="F988" s="328">
        <v>10</v>
      </c>
      <c r="G988" s="325" t="s">
        <v>206</v>
      </c>
    </row>
    <row r="989" spans="1:7" hidden="1" x14ac:dyDescent="0.25">
      <c r="A989" s="341" t="s">
        <v>1729</v>
      </c>
      <c r="B989" s="342" t="s">
        <v>82</v>
      </c>
      <c r="C989" s="325" t="s">
        <v>81</v>
      </c>
      <c r="D989" s="328">
        <v>1.0638630699132416</v>
      </c>
      <c r="E989" s="328">
        <v>120000</v>
      </c>
      <c r="F989" s="328">
        <v>5</v>
      </c>
      <c r="G989" s="325" t="s">
        <v>79</v>
      </c>
    </row>
    <row r="990" spans="1:7" hidden="1" x14ac:dyDescent="0.25">
      <c r="A990" s="341" t="s">
        <v>1735</v>
      </c>
      <c r="B990" s="342" t="s">
        <v>217</v>
      </c>
      <c r="C990" s="325" t="s">
        <v>81</v>
      </c>
      <c r="D990" s="328">
        <v>1.1752318474777566E-2</v>
      </c>
      <c r="E990" s="328">
        <v>250000</v>
      </c>
      <c r="F990" s="328">
        <v>40</v>
      </c>
      <c r="G990" s="325" t="s">
        <v>206</v>
      </c>
    </row>
    <row r="991" spans="1:7" hidden="1" x14ac:dyDescent="0.25">
      <c r="A991" s="341" t="s">
        <v>1741</v>
      </c>
      <c r="B991" s="342" t="s">
        <v>82</v>
      </c>
      <c r="C991" s="325" t="s">
        <v>81</v>
      </c>
      <c r="D991" s="328">
        <v>4.5459505041623612E-2</v>
      </c>
      <c r="E991" s="328">
        <v>30000</v>
      </c>
      <c r="F991" s="328">
        <v>5</v>
      </c>
      <c r="G991" s="325" t="s">
        <v>206</v>
      </c>
    </row>
    <row r="992" spans="1:7" hidden="1" x14ac:dyDescent="0.25">
      <c r="A992" s="341" t="s">
        <v>1748</v>
      </c>
      <c r="B992" s="342" t="s">
        <v>217</v>
      </c>
      <c r="C992" s="325" t="s">
        <v>81</v>
      </c>
      <c r="D992" s="328">
        <v>0.49943148407115906</v>
      </c>
      <c r="E992" s="328">
        <v>400000</v>
      </c>
      <c r="F992" s="328">
        <v>40</v>
      </c>
      <c r="G992" s="325" t="s">
        <v>94</v>
      </c>
    </row>
    <row r="993" spans="1:7" hidden="1" x14ac:dyDescent="0.25">
      <c r="A993" s="341" t="s">
        <v>1754</v>
      </c>
      <c r="B993" s="342" t="s">
        <v>133</v>
      </c>
      <c r="C993" s="325" t="s">
        <v>81</v>
      </c>
      <c r="D993" s="328">
        <v>0.13133995462737061</v>
      </c>
      <c r="E993" s="328">
        <v>900000</v>
      </c>
      <c r="F993" s="328">
        <v>10</v>
      </c>
      <c r="G993" s="325" t="s">
        <v>79</v>
      </c>
    </row>
    <row r="994" spans="1:7" hidden="1" x14ac:dyDescent="0.25">
      <c r="A994" s="341" t="s">
        <v>1760</v>
      </c>
      <c r="B994" s="342" t="s">
        <v>148</v>
      </c>
      <c r="C994" s="325" t="s">
        <v>147</v>
      </c>
      <c r="D994" s="328">
        <v>4.628333333333333</v>
      </c>
      <c r="E994" s="328">
        <v>21000</v>
      </c>
      <c r="F994" s="328">
        <v>5</v>
      </c>
      <c r="G994" s="325" t="s">
        <v>79</v>
      </c>
    </row>
    <row r="995" spans="1:7" hidden="1" x14ac:dyDescent="0.25">
      <c r="A995" s="341" t="s">
        <v>1765</v>
      </c>
      <c r="B995" s="342" t="s">
        <v>82</v>
      </c>
      <c r="C995" s="325" t="s">
        <v>81</v>
      </c>
      <c r="D995" s="328">
        <v>0.90919010083247198</v>
      </c>
      <c r="E995" s="328">
        <v>50000</v>
      </c>
      <c r="F995" s="328">
        <v>5</v>
      </c>
      <c r="G995" s="325" t="s">
        <v>94</v>
      </c>
    </row>
    <row r="996" spans="1:7" hidden="1" x14ac:dyDescent="0.25">
      <c r="A996" s="341" t="s">
        <v>1776</v>
      </c>
      <c r="B996" s="342" t="s">
        <v>217</v>
      </c>
      <c r="C996" s="325" t="s">
        <v>81</v>
      </c>
      <c r="D996" s="328">
        <v>1.6450341482851196</v>
      </c>
      <c r="E996" s="328">
        <v>23000</v>
      </c>
      <c r="F996" s="328">
        <v>40</v>
      </c>
      <c r="G996" s="325" t="s">
        <v>94</v>
      </c>
    </row>
    <row r="997" spans="1:7" hidden="1" x14ac:dyDescent="0.25">
      <c r="A997" s="341" t="s">
        <v>1779</v>
      </c>
      <c r="B997" s="342" t="s">
        <v>454</v>
      </c>
      <c r="C997" s="325" t="s">
        <v>147</v>
      </c>
      <c r="D997" s="328">
        <v>8.4907197488883241</v>
      </c>
      <c r="E997" s="328">
        <v>3360000</v>
      </c>
      <c r="F997" s="328">
        <v>40</v>
      </c>
      <c r="G997" s="325" t="s">
        <v>94</v>
      </c>
    </row>
    <row r="998" spans="1:7" hidden="1" x14ac:dyDescent="0.25">
      <c r="A998" s="341" t="s">
        <v>1780</v>
      </c>
      <c r="B998" s="342" t="s">
        <v>82</v>
      </c>
      <c r="C998" s="325" t="s">
        <v>1785</v>
      </c>
      <c r="D998" s="328">
        <v>10.318748604262201</v>
      </c>
      <c r="E998" s="328">
        <v>142000</v>
      </c>
      <c r="F998" s="328">
        <v>5</v>
      </c>
      <c r="G998" s="325" t="s">
        <v>79</v>
      </c>
    </row>
    <row r="999" spans="1:7" x14ac:dyDescent="0.25">
      <c r="A999" s="341" t="s">
        <v>3430</v>
      </c>
      <c r="B999" s="342" t="s">
        <v>106</v>
      </c>
      <c r="C999" s="325" t="s">
        <v>147</v>
      </c>
      <c r="D999" s="328">
        <v>11.583839543023053</v>
      </c>
      <c r="E999" s="328">
        <v>18000</v>
      </c>
      <c r="F999" s="328">
        <v>5</v>
      </c>
      <c r="G999" s="325" t="s">
        <v>79</v>
      </c>
    </row>
    <row r="1000" spans="1:7" hidden="1" x14ac:dyDescent="0.25">
      <c r="A1000" s="341" t="s">
        <v>1794</v>
      </c>
      <c r="B1000" s="342" t="s">
        <v>217</v>
      </c>
      <c r="C1000" s="325" t="s">
        <v>81</v>
      </c>
      <c r="D1000" s="328">
        <v>5.1739125635665202</v>
      </c>
      <c r="E1000" s="328">
        <v>242206</v>
      </c>
      <c r="F1000" s="328">
        <v>40</v>
      </c>
      <c r="G1000" s="325" t="s">
        <v>94</v>
      </c>
    </row>
    <row r="1001" spans="1:7" hidden="1" x14ac:dyDescent="0.25">
      <c r="A1001" s="341" t="s">
        <v>1802</v>
      </c>
      <c r="B1001" s="342" t="s">
        <v>217</v>
      </c>
      <c r="C1001" s="325" t="s">
        <v>81</v>
      </c>
      <c r="D1001" s="328">
        <v>0.14517317197134111</v>
      </c>
      <c r="E1001" s="328">
        <v>11361532</v>
      </c>
      <c r="F1001" s="328">
        <v>40</v>
      </c>
      <c r="G1001" s="325" t="s">
        <v>79</v>
      </c>
    </row>
    <row r="1002" spans="1:7" hidden="1" x14ac:dyDescent="0.25">
      <c r="A1002" s="341" t="s">
        <v>1809</v>
      </c>
      <c r="B1002" s="342" t="s">
        <v>217</v>
      </c>
      <c r="C1002" s="325" t="s">
        <v>147</v>
      </c>
      <c r="D1002" s="328">
        <v>3.5690598572727859</v>
      </c>
      <c r="E1002" s="328">
        <v>195594</v>
      </c>
      <c r="F1002" s="328">
        <v>40</v>
      </c>
      <c r="G1002" s="325" t="s">
        <v>94</v>
      </c>
    </row>
    <row r="1003" spans="1:7" hidden="1" x14ac:dyDescent="0.25">
      <c r="A1003" s="341" t="s">
        <v>1814</v>
      </c>
      <c r="B1003" s="342" t="s">
        <v>217</v>
      </c>
      <c r="C1003" s="325" t="s">
        <v>96</v>
      </c>
      <c r="D1003" s="328">
        <v>8.6359762612806765</v>
      </c>
      <c r="E1003" s="328">
        <v>2209054</v>
      </c>
      <c r="F1003" s="328">
        <v>40</v>
      </c>
      <c r="G1003" s="325" t="s">
        <v>94</v>
      </c>
    </row>
    <row r="1004" spans="1:7" hidden="1" x14ac:dyDescent="0.25">
      <c r="A1004" s="341" t="s">
        <v>1819</v>
      </c>
      <c r="B1004" s="342" t="s">
        <v>82</v>
      </c>
      <c r="C1004" s="325" t="s">
        <v>81</v>
      </c>
      <c r="D1004" s="328">
        <v>2.7606828693350294E-2</v>
      </c>
      <c r="E1004" s="328">
        <v>143000</v>
      </c>
      <c r="F1004" s="328">
        <v>5</v>
      </c>
      <c r="G1004" s="325" t="s">
        <v>206</v>
      </c>
    </row>
    <row r="1005" spans="1:7" hidden="1" x14ac:dyDescent="0.25">
      <c r="A1005" s="341" t="s">
        <v>1827</v>
      </c>
      <c r="B1005" s="342" t="s">
        <v>97</v>
      </c>
      <c r="C1005" s="325" t="s">
        <v>96</v>
      </c>
      <c r="D1005" s="328">
        <v>8.358959503887446</v>
      </c>
      <c r="E1005" s="328">
        <v>1394300</v>
      </c>
      <c r="F1005" s="328">
        <v>40</v>
      </c>
      <c r="G1005" s="325" t="s">
        <v>94</v>
      </c>
    </row>
    <row r="1006" spans="1:7" hidden="1" x14ac:dyDescent="0.25">
      <c r="A1006" s="341" t="s">
        <v>1834</v>
      </c>
      <c r="B1006" s="342" t="s">
        <v>217</v>
      </c>
      <c r="C1006" s="325" t="s">
        <v>81</v>
      </c>
      <c r="D1006" s="328">
        <v>0.18898616756938541</v>
      </c>
      <c r="E1006" s="328">
        <v>95670</v>
      </c>
      <c r="F1006" s="328">
        <v>40</v>
      </c>
      <c r="G1006" s="325" t="s">
        <v>94</v>
      </c>
    </row>
    <row r="1007" spans="1:7" hidden="1" x14ac:dyDescent="0.25">
      <c r="A1007" s="341" t="s">
        <v>1646</v>
      </c>
      <c r="B1007" s="342" t="s">
        <v>217</v>
      </c>
      <c r="C1007" s="325" t="s">
        <v>81</v>
      </c>
      <c r="D1007" s="328">
        <v>0</v>
      </c>
      <c r="E1007" s="328">
        <v>265248</v>
      </c>
      <c r="F1007" s="328">
        <v>40</v>
      </c>
      <c r="G1007" s="325" t="s">
        <v>79</v>
      </c>
    </row>
    <row r="1008" spans="1:7" hidden="1" x14ac:dyDescent="0.25">
      <c r="A1008" s="341" t="s">
        <v>1653</v>
      </c>
      <c r="B1008" s="342" t="s">
        <v>454</v>
      </c>
      <c r="C1008" s="325" t="s">
        <v>81</v>
      </c>
      <c r="D1008" s="328">
        <v>0.17607777566832508</v>
      </c>
      <c r="E1008" s="328">
        <v>33000000</v>
      </c>
      <c r="F1008" s="328">
        <v>40</v>
      </c>
      <c r="G1008" s="325" t="s">
        <v>79</v>
      </c>
    </row>
    <row r="1009" spans="1:7" hidden="1" x14ac:dyDescent="0.25">
      <c r="A1009" s="341" t="s">
        <v>1665</v>
      </c>
      <c r="B1009" s="342" t="s">
        <v>82</v>
      </c>
      <c r="C1009" s="325" t="s">
        <v>81</v>
      </c>
      <c r="D1009" s="328">
        <v>0</v>
      </c>
      <c r="E1009" s="328">
        <v>60000</v>
      </c>
      <c r="F1009" s="328">
        <v>10</v>
      </c>
      <c r="G1009" s="325" t="s">
        <v>79</v>
      </c>
    </row>
    <row r="1010" spans="1:7" hidden="1" x14ac:dyDescent="0.25">
      <c r="A1010" s="341" t="s">
        <v>1659</v>
      </c>
      <c r="B1010" s="342" t="s">
        <v>106</v>
      </c>
      <c r="C1010" s="325" t="s">
        <v>81</v>
      </c>
      <c r="D1010" s="328">
        <v>0</v>
      </c>
      <c r="E1010" s="328">
        <v>21756</v>
      </c>
      <c r="F1010" s="328">
        <v>10</v>
      </c>
      <c r="G1010" s="325" t="s">
        <v>206</v>
      </c>
    </row>
    <row r="1011" spans="1:7" hidden="1" x14ac:dyDescent="0.25">
      <c r="A1011" s="341" t="s">
        <v>1671</v>
      </c>
      <c r="B1011" s="342" t="s">
        <v>106</v>
      </c>
      <c r="C1011" s="325" t="s">
        <v>81</v>
      </c>
      <c r="D1011" s="328">
        <v>0</v>
      </c>
      <c r="E1011" s="328">
        <v>30060</v>
      </c>
      <c r="F1011" s="328">
        <v>10</v>
      </c>
      <c r="G1011" s="325" t="s">
        <v>94</v>
      </c>
    </row>
    <row r="1012" spans="1:7" hidden="1" x14ac:dyDescent="0.25">
      <c r="A1012" s="341" t="s">
        <v>3519</v>
      </c>
      <c r="B1012" s="342" t="s">
        <v>106</v>
      </c>
      <c r="C1012" s="325" t="s">
        <v>81</v>
      </c>
      <c r="D1012" s="328">
        <v>0</v>
      </c>
      <c r="E1012" s="328">
        <v>15000</v>
      </c>
      <c r="F1012" s="328">
        <v>5</v>
      </c>
      <c r="G1012" s="325" t="s">
        <v>79</v>
      </c>
    </row>
    <row r="1013" spans="1:7" hidden="1" x14ac:dyDescent="0.25">
      <c r="A1013" s="341" t="s">
        <v>1682</v>
      </c>
      <c r="B1013" s="342" t="s">
        <v>106</v>
      </c>
      <c r="C1013" s="325" t="s">
        <v>147</v>
      </c>
      <c r="D1013" s="328">
        <v>0.227297525208118</v>
      </c>
      <c r="E1013" s="328">
        <v>40000</v>
      </c>
      <c r="F1013" s="328">
        <v>5</v>
      </c>
      <c r="G1013" s="325" t="s">
        <v>206</v>
      </c>
    </row>
    <row r="1014" spans="1:7" hidden="1" x14ac:dyDescent="0.25">
      <c r="A1014" s="341" t="s">
        <v>1687</v>
      </c>
      <c r="B1014" s="342" t="s">
        <v>106</v>
      </c>
      <c r="C1014" s="325" t="s">
        <v>147</v>
      </c>
      <c r="D1014" s="328">
        <v>2.0204224462943823</v>
      </c>
      <c r="E1014" s="328">
        <v>18000</v>
      </c>
      <c r="F1014" s="328">
        <v>5</v>
      </c>
      <c r="G1014" s="325" t="s">
        <v>206</v>
      </c>
    </row>
    <row r="1015" spans="1:7" hidden="1" x14ac:dyDescent="0.25">
      <c r="A1015" s="341" t="s">
        <v>1693</v>
      </c>
      <c r="B1015" s="342" t="s">
        <v>106</v>
      </c>
      <c r="C1015" s="325" t="s">
        <v>147</v>
      </c>
      <c r="D1015" s="328">
        <v>3.2950956016156918</v>
      </c>
      <c r="E1015" s="328">
        <v>24833</v>
      </c>
      <c r="F1015" s="328">
        <v>5</v>
      </c>
      <c r="G1015" s="325" t="s">
        <v>206</v>
      </c>
    </row>
    <row r="1016" spans="1:7" hidden="1" x14ac:dyDescent="0.25">
      <c r="A1016" s="341" t="s">
        <v>587</v>
      </c>
      <c r="B1016" s="342" t="s">
        <v>82</v>
      </c>
      <c r="C1016" s="325" t="s">
        <v>81</v>
      </c>
      <c r="D1016" s="328">
        <v>0</v>
      </c>
      <c r="E1016" s="328">
        <v>867379</v>
      </c>
      <c r="F1016" s="328">
        <v>5</v>
      </c>
      <c r="G1016" s="325" t="s">
        <v>206</v>
      </c>
    </row>
    <row r="1017" spans="1:7" hidden="1" x14ac:dyDescent="0.25">
      <c r="A1017" s="341" t="s">
        <v>2260</v>
      </c>
      <c r="B1017" s="342" t="s">
        <v>82</v>
      </c>
      <c r="C1017" s="325" t="s">
        <v>81</v>
      </c>
      <c r="D1017" s="328">
        <v>0</v>
      </c>
      <c r="E1017" s="328">
        <v>105000</v>
      </c>
      <c r="F1017" s="328">
        <v>5</v>
      </c>
      <c r="G1017" s="325" t="s">
        <v>94</v>
      </c>
    </row>
    <row r="1018" spans="1:7" hidden="1" x14ac:dyDescent="0.25">
      <c r="A1018" s="341" t="s">
        <v>2261</v>
      </c>
      <c r="B1018" s="342" t="s">
        <v>82</v>
      </c>
      <c r="C1018" s="325" t="s">
        <v>81</v>
      </c>
      <c r="D1018" s="328">
        <v>0</v>
      </c>
      <c r="E1018" s="328">
        <v>89250</v>
      </c>
      <c r="F1018" s="328">
        <v>5</v>
      </c>
      <c r="G1018" s="325" t="s">
        <v>206</v>
      </c>
    </row>
    <row r="1019" spans="1:7" hidden="1" x14ac:dyDescent="0.25">
      <c r="A1019" s="341" t="s">
        <v>2262</v>
      </c>
      <c r="B1019" s="342" t="s">
        <v>106</v>
      </c>
      <c r="C1019" s="325" t="s">
        <v>147</v>
      </c>
      <c r="D1019" s="328">
        <v>0</v>
      </c>
      <c r="E1019" s="328">
        <v>231000</v>
      </c>
      <c r="F1019" s="328">
        <v>5</v>
      </c>
      <c r="G1019" s="325" t="s">
        <v>206</v>
      </c>
    </row>
    <row r="1020" spans="1:7" hidden="1" x14ac:dyDescent="0.25">
      <c r="A1020" s="341" t="s">
        <v>2263</v>
      </c>
      <c r="B1020" s="342" t="s">
        <v>82</v>
      </c>
      <c r="C1020" s="325" t="s">
        <v>147</v>
      </c>
      <c r="D1020" s="328">
        <v>0</v>
      </c>
      <c r="E1020" s="328">
        <v>189000</v>
      </c>
      <c r="F1020" s="328">
        <v>5</v>
      </c>
      <c r="G1020" s="325" t="s">
        <v>206</v>
      </c>
    </row>
    <row r="1021" spans="1:7" hidden="1" x14ac:dyDescent="0.25">
      <c r="A1021" s="341" t="s">
        <v>2264</v>
      </c>
      <c r="B1021" s="342" t="s">
        <v>82</v>
      </c>
      <c r="C1021" s="325" t="s">
        <v>147</v>
      </c>
      <c r="D1021" s="328">
        <v>0</v>
      </c>
      <c r="E1021" s="328">
        <v>294000</v>
      </c>
      <c r="F1021" s="328">
        <v>5</v>
      </c>
      <c r="G1021" s="325" t="s">
        <v>206</v>
      </c>
    </row>
    <row r="1022" spans="1:7" hidden="1" x14ac:dyDescent="0.25">
      <c r="A1022" s="341" t="s">
        <v>1893</v>
      </c>
      <c r="B1022" s="342" t="s">
        <v>217</v>
      </c>
      <c r="C1022" s="325" t="s">
        <v>81</v>
      </c>
      <c r="D1022" s="328">
        <v>7.3480956544607654</v>
      </c>
      <c r="E1022" s="328">
        <v>82000</v>
      </c>
      <c r="F1022" s="328">
        <v>40</v>
      </c>
      <c r="G1022" s="325" t="s">
        <v>94</v>
      </c>
    </row>
    <row r="1023" spans="1:7" hidden="1" x14ac:dyDescent="0.25">
      <c r="A1023" s="341" t="s">
        <v>3520</v>
      </c>
      <c r="B1023" s="342" t="s">
        <v>217</v>
      </c>
      <c r="C1023" s="325" t="s">
        <v>81</v>
      </c>
      <c r="D1023" s="328">
        <v>1.8710357713024737</v>
      </c>
      <c r="E1023" s="328">
        <v>65000</v>
      </c>
      <c r="F1023" s="328">
        <v>10</v>
      </c>
      <c r="G1023" s="325" t="s">
        <v>79</v>
      </c>
    </row>
    <row r="1024" spans="1:7" hidden="1" x14ac:dyDescent="0.25">
      <c r="A1024" s="341" t="s">
        <v>3521</v>
      </c>
      <c r="B1024" s="342" t="s">
        <v>106</v>
      </c>
      <c r="C1024" s="325" t="s">
        <v>81</v>
      </c>
      <c r="D1024" s="328">
        <v>4.0539108378220261</v>
      </c>
      <c r="E1024" s="328">
        <v>30000</v>
      </c>
      <c r="F1024" s="328">
        <v>10</v>
      </c>
      <c r="G1024" s="325" t="s">
        <v>79</v>
      </c>
    </row>
    <row r="1025" spans="1:7" hidden="1" x14ac:dyDescent="0.25">
      <c r="A1025" s="341" t="s">
        <v>3522</v>
      </c>
      <c r="B1025" s="342" t="s">
        <v>82</v>
      </c>
      <c r="C1025" s="325" t="s">
        <v>147</v>
      </c>
      <c r="D1025" s="328">
        <v>3.5089055454003218E-2</v>
      </c>
      <c r="E1025" s="328">
        <v>8000</v>
      </c>
      <c r="F1025" s="328">
        <v>5</v>
      </c>
      <c r="G1025" s="325" t="s">
        <v>206</v>
      </c>
    </row>
    <row r="1026" spans="1:7" hidden="1" x14ac:dyDescent="0.25">
      <c r="A1026" s="341" t="s">
        <v>3523</v>
      </c>
      <c r="B1026" s="342" t="s">
        <v>217</v>
      </c>
      <c r="C1026" s="325" t="s">
        <v>81</v>
      </c>
      <c r="D1026" s="328">
        <v>0</v>
      </c>
      <c r="E1026" s="328">
        <v>18000</v>
      </c>
      <c r="F1026" s="328">
        <v>40</v>
      </c>
      <c r="G1026" s="325" t="s">
        <v>94</v>
      </c>
    </row>
    <row r="1027" spans="1:7" hidden="1" x14ac:dyDescent="0.25">
      <c r="A1027" s="341" t="s">
        <v>1914</v>
      </c>
      <c r="B1027" s="342" t="s">
        <v>82</v>
      </c>
      <c r="C1027" s="325" t="s">
        <v>81</v>
      </c>
      <c r="D1027" s="328">
        <v>0</v>
      </c>
      <c r="E1027" s="328">
        <v>125000</v>
      </c>
      <c r="F1027" s="328">
        <v>5</v>
      </c>
      <c r="G1027" s="325" t="s">
        <v>79</v>
      </c>
    </row>
    <row r="1028" spans="1:7" hidden="1" x14ac:dyDescent="0.25">
      <c r="A1028" s="341" t="s">
        <v>1919</v>
      </c>
      <c r="B1028" s="342" t="s">
        <v>217</v>
      </c>
      <c r="C1028" s="325" t="s">
        <v>81</v>
      </c>
      <c r="D1028" s="328">
        <v>0</v>
      </c>
      <c r="E1028" s="328">
        <v>76692</v>
      </c>
      <c r="F1028" s="328">
        <v>40</v>
      </c>
      <c r="G1028" s="325" t="s">
        <v>94</v>
      </c>
    </row>
    <row r="1029" spans="1:7" hidden="1" x14ac:dyDescent="0.25">
      <c r="A1029" s="341" t="s">
        <v>1926</v>
      </c>
      <c r="B1029" s="342" t="s">
        <v>106</v>
      </c>
      <c r="C1029" s="325" t="s">
        <v>81</v>
      </c>
      <c r="D1029" s="328">
        <v>6.055700135899837</v>
      </c>
      <c r="E1029" s="328">
        <v>36500</v>
      </c>
      <c r="F1029" s="328">
        <v>40</v>
      </c>
      <c r="G1029" s="325" t="s">
        <v>79</v>
      </c>
    </row>
    <row r="1030" spans="1:7" hidden="1" x14ac:dyDescent="0.25">
      <c r="A1030" s="341" t="s">
        <v>1931</v>
      </c>
      <c r="B1030" s="342" t="s">
        <v>106</v>
      </c>
      <c r="C1030" s="325" t="s">
        <v>81</v>
      </c>
      <c r="D1030" s="328">
        <v>9.0849167668443371</v>
      </c>
      <c r="E1030" s="328">
        <v>10948.56</v>
      </c>
      <c r="F1030" s="328">
        <v>10</v>
      </c>
      <c r="G1030" s="325" t="s">
        <v>79</v>
      </c>
    </row>
    <row r="1031" spans="1:7" hidden="1" x14ac:dyDescent="0.25">
      <c r="A1031" s="341" t="s">
        <v>1936</v>
      </c>
      <c r="B1031" s="342" t="s">
        <v>106</v>
      </c>
      <c r="C1031" s="325" t="s">
        <v>81</v>
      </c>
      <c r="D1031" s="328">
        <v>6.0282882616243176</v>
      </c>
      <c r="E1031" s="328">
        <v>16500</v>
      </c>
      <c r="F1031" s="328">
        <v>10</v>
      </c>
      <c r="G1031" s="325" t="s">
        <v>79</v>
      </c>
    </row>
    <row r="1032" spans="1:7" hidden="1" x14ac:dyDescent="0.25">
      <c r="A1032" s="341" t="s">
        <v>1941</v>
      </c>
      <c r="B1032" s="342" t="s">
        <v>82</v>
      </c>
      <c r="C1032" s="325" t="s">
        <v>81</v>
      </c>
      <c r="D1032" s="328">
        <v>9.2949534641773059</v>
      </c>
      <c r="E1032" s="328">
        <v>6000</v>
      </c>
      <c r="F1032" s="328">
        <v>5</v>
      </c>
      <c r="G1032" s="325" t="s">
        <v>79</v>
      </c>
    </row>
    <row r="1033" spans="1:7" hidden="1" x14ac:dyDescent="0.25">
      <c r="A1033" s="341" t="s">
        <v>1947</v>
      </c>
      <c r="B1033" s="342" t="s">
        <v>82</v>
      </c>
      <c r="C1033" s="325" t="s">
        <v>81</v>
      </c>
      <c r="D1033" s="328">
        <v>4.8887796705447926E-2</v>
      </c>
      <c r="E1033" s="328">
        <v>2381000</v>
      </c>
      <c r="F1033" s="328">
        <v>5</v>
      </c>
      <c r="G1033" s="325" t="s">
        <v>94</v>
      </c>
    </row>
    <row r="1034" spans="1:7" hidden="1" x14ac:dyDescent="0.25">
      <c r="A1034" s="341" t="s">
        <v>1953</v>
      </c>
      <c r="B1034" s="342" t="s">
        <v>82</v>
      </c>
      <c r="C1034" s="325" t="s">
        <v>81</v>
      </c>
      <c r="D1034" s="328">
        <v>0.45459505041623599</v>
      </c>
      <c r="E1034" s="328">
        <v>5000</v>
      </c>
      <c r="F1034" s="328">
        <v>5</v>
      </c>
      <c r="G1034" s="325" t="s">
        <v>206</v>
      </c>
    </row>
    <row r="1035" spans="1:7" hidden="1" x14ac:dyDescent="0.25">
      <c r="A1035" s="341" t="s">
        <v>1959</v>
      </c>
      <c r="B1035" s="342" t="s">
        <v>82</v>
      </c>
      <c r="C1035" s="325" t="s">
        <v>81</v>
      </c>
      <c r="D1035" s="328">
        <v>1.1153944157012765</v>
      </c>
      <c r="E1035" s="328">
        <v>50000</v>
      </c>
      <c r="F1035" s="328">
        <v>5</v>
      </c>
      <c r="G1035" s="325" t="s">
        <v>79</v>
      </c>
    </row>
    <row r="1036" spans="1:7" hidden="1" x14ac:dyDescent="0.25">
      <c r="A1036" s="341" t="s">
        <v>1965</v>
      </c>
      <c r="B1036" s="342" t="s">
        <v>82</v>
      </c>
      <c r="C1036" s="325" t="s">
        <v>81</v>
      </c>
      <c r="D1036" s="328">
        <v>5.5769720785063823</v>
      </c>
      <c r="E1036" s="328">
        <v>10000</v>
      </c>
      <c r="F1036" s="328">
        <v>5</v>
      </c>
      <c r="G1036" s="325" t="s">
        <v>79</v>
      </c>
    </row>
    <row r="1037" spans="1:7" hidden="1" x14ac:dyDescent="0.25">
      <c r="A1037" s="341" t="s">
        <v>1971</v>
      </c>
      <c r="B1037" s="342" t="s">
        <v>82</v>
      </c>
      <c r="C1037" s="325" t="s">
        <v>81</v>
      </c>
      <c r="D1037" s="328">
        <v>0.28853514079486092</v>
      </c>
      <c r="E1037" s="328">
        <v>198000</v>
      </c>
      <c r="F1037" s="328">
        <v>5</v>
      </c>
      <c r="G1037" s="325" t="s">
        <v>79</v>
      </c>
    </row>
    <row r="1038" spans="1:7" hidden="1" x14ac:dyDescent="0.25">
      <c r="A1038" s="341" t="s">
        <v>1976</v>
      </c>
      <c r="B1038" s="342" t="s">
        <v>82</v>
      </c>
      <c r="C1038" s="325" t="s">
        <v>81</v>
      </c>
      <c r="D1038" s="328">
        <v>2.7884860392531912</v>
      </c>
      <c r="E1038" s="328">
        <v>20000</v>
      </c>
      <c r="F1038" s="328">
        <v>5</v>
      </c>
      <c r="G1038" s="325" t="s">
        <v>79</v>
      </c>
    </row>
    <row r="1039" spans="1:7" hidden="1" x14ac:dyDescent="0.25">
      <c r="A1039" s="341" t="s">
        <v>1981</v>
      </c>
      <c r="B1039" s="342" t="s">
        <v>82</v>
      </c>
      <c r="C1039" s="325" t="s">
        <v>81</v>
      </c>
      <c r="D1039" s="328">
        <v>1.1364876260405901E-2</v>
      </c>
      <c r="E1039" s="328">
        <v>400000</v>
      </c>
      <c r="F1039" s="328">
        <v>5</v>
      </c>
      <c r="G1039" s="325" t="s">
        <v>206</v>
      </c>
    </row>
    <row r="1040" spans="1:7" hidden="1" x14ac:dyDescent="0.25">
      <c r="A1040" s="341" t="s">
        <v>1986</v>
      </c>
      <c r="B1040" s="342" t="s">
        <v>106</v>
      </c>
      <c r="C1040" s="325" t="s">
        <v>81</v>
      </c>
      <c r="D1040" s="328">
        <v>0.40539108378220257</v>
      </c>
      <c r="E1040" s="328">
        <v>5000</v>
      </c>
      <c r="F1040" s="328">
        <v>10</v>
      </c>
      <c r="G1040" s="325" t="s">
        <v>206</v>
      </c>
    </row>
    <row r="1041" spans="1:7" hidden="1" x14ac:dyDescent="0.25">
      <c r="A1041" s="341" t="s">
        <v>1991</v>
      </c>
      <c r="B1041" s="342" t="s">
        <v>82</v>
      </c>
      <c r="C1041" s="325" t="s">
        <v>81</v>
      </c>
      <c r="D1041" s="328">
        <v>0.20055663988951591</v>
      </c>
      <c r="E1041" s="328">
        <v>34000</v>
      </c>
      <c r="F1041" s="328">
        <v>5</v>
      </c>
      <c r="G1041" s="325" t="s">
        <v>206</v>
      </c>
    </row>
    <row r="1042" spans="1:7" hidden="1" x14ac:dyDescent="0.25">
      <c r="A1042" s="341" t="s">
        <v>1996</v>
      </c>
      <c r="B1042" s="342" t="s">
        <v>82</v>
      </c>
      <c r="C1042" s="325" t="s">
        <v>81</v>
      </c>
      <c r="D1042" s="328">
        <v>3.2471075029731143E-2</v>
      </c>
      <c r="E1042" s="328">
        <v>350000</v>
      </c>
      <c r="F1042" s="328">
        <v>5</v>
      </c>
      <c r="G1042" s="325" t="s">
        <v>94</v>
      </c>
    </row>
    <row r="1043" spans="1:7" hidden="1" x14ac:dyDescent="0.25">
      <c r="A1043" s="341" t="s">
        <v>2001</v>
      </c>
      <c r="B1043" s="342" t="s">
        <v>82</v>
      </c>
      <c r="C1043" s="325" t="s">
        <v>81</v>
      </c>
      <c r="D1043" s="328">
        <v>3.9777066911420654E-2</v>
      </c>
      <c r="E1043" s="328">
        <v>400000</v>
      </c>
      <c r="F1043" s="328">
        <v>5</v>
      </c>
      <c r="G1043" s="325" t="s">
        <v>94</v>
      </c>
    </row>
    <row r="1044" spans="1:7" hidden="1" x14ac:dyDescent="0.25">
      <c r="A1044" s="341" t="s">
        <v>2006</v>
      </c>
      <c r="B1044" s="342" t="s">
        <v>82</v>
      </c>
      <c r="C1044" s="325" t="s">
        <v>147</v>
      </c>
      <c r="D1044" s="328">
        <v>0.11432929411665815</v>
      </c>
      <c r="E1044" s="328">
        <v>400000</v>
      </c>
      <c r="F1044" s="328">
        <v>5</v>
      </c>
      <c r="G1044" s="325" t="s">
        <v>94</v>
      </c>
    </row>
    <row r="1045" spans="1:7" hidden="1" x14ac:dyDescent="0.25">
      <c r="A1045" s="341" t="s">
        <v>2012</v>
      </c>
      <c r="B1045" s="342" t="s">
        <v>82</v>
      </c>
      <c r="C1045" s="325" t="s">
        <v>147</v>
      </c>
      <c r="D1045" s="328">
        <v>2.4425581423229699</v>
      </c>
      <c r="E1045" s="328">
        <v>8500</v>
      </c>
      <c r="F1045" s="328">
        <v>5</v>
      </c>
      <c r="G1045" s="325" t="s">
        <v>79</v>
      </c>
    </row>
    <row r="1046" spans="1:7" hidden="1" x14ac:dyDescent="0.25">
      <c r="A1046" s="341" t="s">
        <v>2018</v>
      </c>
      <c r="B1046" s="342" t="s">
        <v>82</v>
      </c>
      <c r="C1046" s="325" t="s">
        <v>147</v>
      </c>
      <c r="D1046" s="328">
        <v>0.5924817007794545</v>
      </c>
      <c r="E1046" s="328">
        <v>63300</v>
      </c>
      <c r="F1046" s="328">
        <v>5</v>
      </c>
      <c r="G1046" s="325" t="s">
        <v>206</v>
      </c>
    </row>
    <row r="1047" spans="1:7" x14ac:dyDescent="0.25">
      <c r="A1047" s="341" t="s">
        <v>2049</v>
      </c>
      <c r="B1047" s="342" t="s">
        <v>97</v>
      </c>
      <c r="C1047" s="325" t="s">
        <v>96</v>
      </c>
      <c r="D1047" s="328">
        <v>11.549078492937333</v>
      </c>
      <c r="E1047" s="328">
        <v>150000</v>
      </c>
      <c r="F1047" s="328">
        <v>40</v>
      </c>
      <c r="G1047" s="325" t="s">
        <v>94</v>
      </c>
    </row>
    <row r="1048" spans="1:7" hidden="1" x14ac:dyDescent="0.25">
      <c r="A1048" s="341" t="s">
        <v>89</v>
      </c>
      <c r="B1048" s="342" t="s">
        <v>97</v>
      </c>
      <c r="C1048" s="325" t="s">
        <v>96</v>
      </c>
      <c r="D1048" s="328">
        <v>5.2194981789656643</v>
      </c>
      <c r="E1048" s="328">
        <v>169500</v>
      </c>
      <c r="F1048" s="328">
        <v>40</v>
      </c>
      <c r="G1048" s="325" t="s">
        <v>94</v>
      </c>
    </row>
    <row r="1049" spans="1:7" x14ac:dyDescent="0.25">
      <c r="A1049" s="341" t="s">
        <v>2233</v>
      </c>
      <c r="B1049" s="342" t="s">
        <v>217</v>
      </c>
      <c r="C1049" s="325" t="s">
        <v>81</v>
      </c>
      <c r="D1049" s="328">
        <v>11.298428085733372</v>
      </c>
      <c r="E1049" s="328">
        <v>18600</v>
      </c>
      <c r="F1049" s="328">
        <v>40</v>
      </c>
      <c r="G1049" s="325" t="s">
        <v>79</v>
      </c>
    </row>
    <row r="1050" spans="1:7" hidden="1" x14ac:dyDescent="0.25">
      <c r="A1050" s="341" t="s">
        <v>110</v>
      </c>
      <c r="B1050" s="342" t="s">
        <v>116</v>
      </c>
      <c r="C1050" s="325" t="s">
        <v>81</v>
      </c>
      <c r="D1050" s="328">
        <v>4.0696539917209664</v>
      </c>
      <c r="E1050" s="328">
        <v>500000</v>
      </c>
      <c r="F1050" s="328">
        <v>40</v>
      </c>
      <c r="G1050" s="325" t="s">
        <v>79</v>
      </c>
    </row>
    <row r="1051" spans="1:7" hidden="1" x14ac:dyDescent="0.25">
      <c r="A1051" s="341" t="s">
        <v>118</v>
      </c>
      <c r="B1051" s="342" t="s">
        <v>82</v>
      </c>
      <c r="C1051" s="325" t="s">
        <v>81</v>
      </c>
      <c r="D1051" s="328">
        <v>1.0268304297328688</v>
      </c>
      <c r="E1051" s="328">
        <v>500000</v>
      </c>
      <c r="F1051" s="328">
        <v>5</v>
      </c>
      <c r="G1051" s="325" t="s">
        <v>79</v>
      </c>
    </row>
    <row r="1052" spans="1:7" hidden="1" x14ac:dyDescent="0.25">
      <c r="A1052" s="341" t="s">
        <v>127</v>
      </c>
      <c r="B1052" s="342" t="s">
        <v>133</v>
      </c>
      <c r="C1052" s="325" t="s">
        <v>81</v>
      </c>
      <c r="D1052" s="328">
        <v>1.5643028445445746</v>
      </c>
      <c r="E1052" s="328">
        <v>600000</v>
      </c>
      <c r="F1052" s="328">
        <v>10</v>
      </c>
      <c r="G1052" s="325" t="s">
        <v>79</v>
      </c>
    </row>
    <row r="1053" spans="1:7" hidden="1" x14ac:dyDescent="0.25">
      <c r="A1053" s="341" t="s">
        <v>136</v>
      </c>
      <c r="B1053" s="342" t="s">
        <v>116</v>
      </c>
      <c r="C1053" s="325" t="s">
        <v>81</v>
      </c>
      <c r="D1053" s="328">
        <v>6.3009634704338824</v>
      </c>
      <c r="E1053" s="328">
        <v>60000</v>
      </c>
      <c r="F1053" s="328">
        <v>40</v>
      </c>
      <c r="G1053" s="325" t="s">
        <v>94</v>
      </c>
    </row>
    <row r="1054" spans="1:7" hidden="1" x14ac:dyDescent="0.25">
      <c r="A1054" s="341" t="s">
        <v>142</v>
      </c>
      <c r="B1054" s="342" t="s">
        <v>148</v>
      </c>
      <c r="C1054" s="325" t="s">
        <v>147</v>
      </c>
      <c r="D1054" s="328">
        <v>8.5467455506897512</v>
      </c>
      <c r="E1054" s="328">
        <v>55000</v>
      </c>
      <c r="F1054" s="328">
        <v>5</v>
      </c>
      <c r="G1054" s="325" t="s">
        <v>79</v>
      </c>
    </row>
    <row r="1055" spans="1:7" hidden="1" x14ac:dyDescent="0.25">
      <c r="A1055" s="341" t="s">
        <v>151</v>
      </c>
      <c r="B1055" s="342" t="s">
        <v>106</v>
      </c>
      <c r="C1055" s="325" t="s">
        <v>81</v>
      </c>
      <c r="D1055" s="328">
        <v>3.4020450608554018</v>
      </c>
      <c r="E1055" s="328">
        <v>50000</v>
      </c>
      <c r="F1055" s="328">
        <v>10</v>
      </c>
      <c r="G1055" s="325" t="s">
        <v>94</v>
      </c>
    </row>
    <row r="1056" spans="1:7" hidden="1" x14ac:dyDescent="0.25">
      <c r="A1056" s="341" t="s">
        <v>157</v>
      </c>
      <c r="B1056" s="342" t="s">
        <v>97</v>
      </c>
      <c r="C1056" s="325" t="s">
        <v>96</v>
      </c>
      <c r="D1056" s="328">
        <v>0</v>
      </c>
      <c r="E1056" s="328">
        <v>9108</v>
      </c>
      <c r="F1056" s="328">
        <v>40</v>
      </c>
      <c r="G1056" s="325" t="s">
        <v>94</v>
      </c>
    </row>
    <row r="1057" spans="1:7" hidden="1" x14ac:dyDescent="0.25">
      <c r="A1057" s="341" t="s">
        <v>163</v>
      </c>
      <c r="B1057" s="342" t="s">
        <v>106</v>
      </c>
      <c r="C1057" s="325" t="s">
        <v>81</v>
      </c>
      <c r="D1057" s="328">
        <v>8.2781143129387919E-2</v>
      </c>
      <c r="E1057" s="328">
        <v>49900</v>
      </c>
      <c r="F1057" s="328">
        <v>10</v>
      </c>
      <c r="G1057" s="325" t="s">
        <v>94</v>
      </c>
    </row>
    <row r="1058" spans="1:7" hidden="1" x14ac:dyDescent="0.25">
      <c r="A1058" s="341" t="s">
        <v>170</v>
      </c>
      <c r="B1058" s="342" t="s">
        <v>106</v>
      </c>
      <c r="C1058" s="325" t="s">
        <v>81</v>
      </c>
      <c r="D1058" s="328">
        <v>0</v>
      </c>
      <c r="E1058" s="328">
        <v>19872</v>
      </c>
      <c r="F1058" s="328">
        <v>40</v>
      </c>
      <c r="G1058" s="325" t="s">
        <v>79</v>
      </c>
    </row>
    <row r="1059" spans="1:7" hidden="1" x14ac:dyDescent="0.25">
      <c r="A1059" s="341" t="s">
        <v>177</v>
      </c>
      <c r="B1059" s="342" t="s">
        <v>106</v>
      </c>
      <c r="C1059" s="325" t="s">
        <v>81</v>
      </c>
      <c r="D1059" s="328">
        <v>6.2509604177605373</v>
      </c>
      <c r="E1059" s="328">
        <v>150000</v>
      </c>
      <c r="F1059" s="328">
        <v>10</v>
      </c>
      <c r="G1059" s="325" t="s">
        <v>79</v>
      </c>
    </row>
    <row r="1060" spans="1:7" x14ac:dyDescent="0.25">
      <c r="A1060" s="341" t="s">
        <v>2206</v>
      </c>
      <c r="B1060" s="342" t="s">
        <v>133</v>
      </c>
      <c r="C1060" s="325" t="s">
        <v>81</v>
      </c>
      <c r="D1060" s="328">
        <v>11.214333550667071</v>
      </c>
      <c r="E1060" s="328">
        <v>997000</v>
      </c>
      <c r="F1060" s="328">
        <v>10</v>
      </c>
      <c r="G1060" s="325" t="s">
        <v>79</v>
      </c>
    </row>
    <row r="1061" spans="1:7" hidden="1" x14ac:dyDescent="0.25">
      <c r="A1061" s="341" t="s">
        <v>186</v>
      </c>
      <c r="B1061" s="342" t="s">
        <v>97</v>
      </c>
      <c r="C1061" s="325" t="s">
        <v>81</v>
      </c>
      <c r="D1061" s="328">
        <v>0.61050482394503902</v>
      </c>
      <c r="E1061" s="328">
        <v>530000</v>
      </c>
      <c r="F1061" s="328">
        <v>40</v>
      </c>
      <c r="G1061" s="325" t="s">
        <v>94</v>
      </c>
    </row>
    <row r="1062" spans="1:7" hidden="1" x14ac:dyDescent="0.25">
      <c r="A1062" s="341" t="s">
        <v>192</v>
      </c>
      <c r="B1062" s="342" t="s">
        <v>106</v>
      </c>
      <c r="C1062" s="325" t="s">
        <v>147</v>
      </c>
      <c r="D1062" s="328">
        <v>4.6330409575108877</v>
      </c>
      <c r="E1062" s="328">
        <v>35000</v>
      </c>
      <c r="F1062" s="328">
        <v>10</v>
      </c>
      <c r="G1062" s="325" t="s">
        <v>197</v>
      </c>
    </row>
  </sheetData>
  <autoFilter ref="A535:G1062">
    <filterColumn colId="3">
      <customFilters>
        <customFilter operator="greaterThanOrEqual" val="11"/>
      </customFilters>
    </filterColumn>
    <sortState ref="A541:G1060">
      <sortCondition descending="1" ref="D535:D1062"/>
    </sortState>
  </autoFilter>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B529"/>
  <sheetViews>
    <sheetView tabSelected="1" zoomScale="80" zoomScaleNormal="80" workbookViewId="0">
      <pane xSplit="1" ySplit="2" topLeftCell="B3" activePane="bottomRight" state="frozen"/>
      <selection pane="topRight" activeCell="B1" sqref="B1"/>
      <selection pane="bottomLeft" activeCell="A3" sqref="A3"/>
      <selection pane="bottomRight" activeCell="B3" sqref="B3"/>
    </sheetView>
  </sheetViews>
  <sheetFormatPr defaultRowHeight="12.75" x14ac:dyDescent="0.2"/>
  <cols>
    <col min="1" max="1" width="7.42578125" style="319" customWidth="1"/>
    <col min="2" max="2" width="22.28515625" style="319" customWidth="1"/>
    <col min="3" max="3" width="15.7109375" style="319" customWidth="1"/>
    <col min="4" max="4" width="8.42578125" style="319" customWidth="1"/>
    <col min="5" max="8" width="45.7109375" style="319" customWidth="1"/>
    <col min="9" max="9" width="25.42578125" style="319" customWidth="1"/>
    <col min="10" max="10" width="21" style="319" customWidth="1"/>
    <col min="11" max="11" width="23.7109375" style="319" customWidth="1"/>
    <col min="12" max="12" width="20" style="320" customWidth="1"/>
    <col min="13" max="13" width="25.7109375" style="319" customWidth="1"/>
    <col min="14" max="14" width="22.5703125" style="319" customWidth="1"/>
    <col min="15" max="22" width="25.7109375" style="319" customWidth="1"/>
    <col min="23" max="46" width="18.7109375" style="319" customWidth="1"/>
    <col min="47" max="47" width="25.7109375" style="319" customWidth="1"/>
    <col min="48" max="50" width="18.7109375" style="319" customWidth="1"/>
    <col min="51" max="67" width="18.7109375" style="178" customWidth="1"/>
    <col min="68" max="236" width="15" style="178" customWidth="1"/>
    <col min="237" max="16384" width="9.140625" style="178"/>
  </cols>
  <sheetData>
    <row r="1" spans="1:236" ht="15" customHeight="1" x14ac:dyDescent="0.2">
      <c r="A1" s="487" t="s">
        <v>0</v>
      </c>
      <c r="B1" s="488"/>
      <c r="C1" s="488"/>
      <c r="D1" s="488"/>
      <c r="E1" s="488"/>
      <c r="F1" s="488"/>
      <c r="G1" s="488"/>
      <c r="H1" s="488"/>
      <c r="I1" s="488"/>
      <c r="J1" s="488"/>
      <c r="K1" s="488"/>
      <c r="L1" s="488"/>
      <c r="M1" s="488"/>
      <c r="N1" s="488"/>
      <c r="O1" s="488"/>
      <c r="P1" s="488"/>
      <c r="Q1" s="488"/>
      <c r="R1" s="488"/>
      <c r="S1" s="488"/>
      <c r="T1" s="488"/>
      <c r="U1" s="488"/>
      <c r="V1" s="489"/>
      <c r="W1" s="490" t="s">
        <v>22</v>
      </c>
      <c r="X1" s="490"/>
      <c r="Y1" s="490"/>
      <c r="Z1" s="490"/>
      <c r="AA1" s="490"/>
      <c r="AB1" s="490"/>
      <c r="AC1" s="490"/>
      <c r="AD1" s="490"/>
      <c r="AE1" s="490"/>
      <c r="AF1" s="490"/>
      <c r="AG1" s="490"/>
      <c r="AH1" s="490"/>
      <c r="AI1" s="491" t="s">
        <v>35</v>
      </c>
      <c r="AJ1" s="491"/>
      <c r="AK1" s="491"/>
      <c r="AL1" s="491"/>
      <c r="AM1" s="491"/>
      <c r="AN1" s="491"/>
      <c r="AO1" s="491"/>
      <c r="AP1" s="491"/>
      <c r="AQ1" s="491"/>
      <c r="AR1" s="491"/>
      <c r="AS1" s="491"/>
      <c r="AT1" s="491"/>
      <c r="AU1" s="15" t="s">
        <v>48</v>
      </c>
      <c r="AV1" s="492" t="s">
        <v>49</v>
      </c>
      <c r="AW1" s="492"/>
      <c r="AX1" s="492"/>
      <c r="AY1" s="492"/>
      <c r="AZ1" s="492"/>
      <c r="BA1" s="492"/>
      <c r="BB1" s="492"/>
      <c r="BC1" s="492"/>
      <c r="BD1" s="492"/>
      <c r="BE1" s="492"/>
      <c r="BF1" s="492"/>
      <c r="BG1" s="492"/>
      <c r="BH1" s="492"/>
      <c r="BI1" s="492"/>
      <c r="BJ1" s="492"/>
      <c r="BK1" s="492"/>
      <c r="BL1" s="492"/>
      <c r="BM1" s="492"/>
      <c r="BN1" s="492"/>
      <c r="BO1" s="492"/>
      <c r="BP1" s="483" t="s">
        <v>2269</v>
      </c>
      <c r="BQ1" s="484"/>
      <c r="BR1" s="484"/>
      <c r="BS1" s="484"/>
      <c r="BT1" s="484"/>
      <c r="BU1" s="484"/>
      <c r="BV1" s="484"/>
      <c r="BW1" s="484"/>
      <c r="BX1" s="484"/>
      <c r="BY1" s="484"/>
      <c r="BZ1" s="484"/>
      <c r="CA1" s="484"/>
      <c r="CB1" s="484"/>
      <c r="CC1" s="484"/>
      <c r="CD1" s="484"/>
      <c r="CE1" s="484"/>
      <c r="CF1" s="484"/>
      <c r="CG1" s="484"/>
      <c r="CH1" s="484"/>
      <c r="CI1" s="484"/>
      <c r="CJ1" s="484"/>
      <c r="CK1" s="484"/>
      <c r="CL1" s="484"/>
      <c r="CM1" s="484"/>
      <c r="CN1" s="484"/>
      <c r="CO1" s="484"/>
      <c r="CP1" s="484"/>
      <c r="CQ1" s="484"/>
      <c r="CR1" s="484"/>
      <c r="CS1" s="484"/>
      <c r="CT1" s="484"/>
      <c r="CU1" s="484"/>
      <c r="CV1" s="484"/>
      <c r="CW1" s="484"/>
      <c r="CX1" s="484"/>
      <c r="CY1" s="484"/>
      <c r="CZ1" s="484"/>
      <c r="DA1" s="484"/>
      <c r="DB1" s="484"/>
      <c r="DC1" s="484"/>
      <c r="DD1" s="484"/>
      <c r="DE1" s="484"/>
      <c r="DF1" s="485"/>
      <c r="DG1" s="486" t="s">
        <v>2270</v>
      </c>
      <c r="DH1" s="486"/>
      <c r="DI1" s="486"/>
      <c r="DJ1" s="486"/>
      <c r="DK1" s="486"/>
      <c r="DL1" s="486"/>
      <c r="DM1" s="486"/>
      <c r="DN1" s="486"/>
      <c r="DO1" s="486"/>
      <c r="DP1" s="486"/>
      <c r="DQ1" s="486"/>
      <c r="DR1" s="486"/>
      <c r="DS1" s="486"/>
      <c r="DT1" s="486"/>
      <c r="DU1" s="486"/>
      <c r="DV1" s="486"/>
      <c r="DW1" s="486"/>
      <c r="DX1" s="486"/>
      <c r="DY1" s="486"/>
      <c r="DZ1" s="486"/>
      <c r="EA1" s="486"/>
      <c r="EB1" s="486"/>
      <c r="EC1" s="486"/>
      <c r="ED1" s="486"/>
      <c r="EE1" s="486"/>
      <c r="EF1" s="486"/>
      <c r="EG1" s="486"/>
      <c r="EH1" s="486"/>
      <c r="EI1" s="486"/>
      <c r="EJ1" s="486"/>
      <c r="EK1" s="486"/>
      <c r="EL1" s="486"/>
      <c r="EM1" s="486"/>
      <c r="EN1" s="486"/>
      <c r="EO1" s="486"/>
      <c r="EP1" s="486"/>
      <c r="EQ1" s="486"/>
      <c r="ER1" s="486"/>
      <c r="ES1" s="486"/>
      <c r="ET1" s="486"/>
      <c r="EU1" s="486"/>
      <c r="EV1" s="486"/>
      <c r="EW1" s="486"/>
      <c r="EX1" s="486"/>
      <c r="EY1" s="486"/>
      <c r="EZ1" s="486"/>
      <c r="FA1" s="486"/>
      <c r="FB1" s="486"/>
      <c r="FC1" s="486"/>
      <c r="FD1" s="486"/>
      <c r="FE1" s="486"/>
      <c r="FF1" s="486"/>
      <c r="FG1" s="486"/>
      <c r="FH1" s="486"/>
      <c r="FI1" s="486"/>
      <c r="FJ1" s="486"/>
      <c r="FK1" s="486"/>
      <c r="FL1" s="486"/>
      <c r="FM1" s="486"/>
      <c r="FN1" s="486"/>
      <c r="FO1" s="486"/>
      <c r="FP1" s="486"/>
      <c r="FQ1" s="486"/>
      <c r="FR1" s="486"/>
      <c r="FS1" s="486"/>
      <c r="FT1" s="486"/>
      <c r="FU1" s="486"/>
      <c r="FV1" s="486"/>
      <c r="FW1" s="486"/>
      <c r="FX1" s="486"/>
      <c r="FY1" s="486"/>
      <c r="FZ1" s="486"/>
      <c r="GA1" s="486"/>
      <c r="GB1" s="486"/>
      <c r="GC1" s="486"/>
      <c r="GD1" s="486"/>
      <c r="GE1" s="486"/>
      <c r="GF1" s="486"/>
      <c r="GG1" s="486"/>
      <c r="GH1" s="486"/>
      <c r="GI1" s="486"/>
      <c r="GJ1" s="486"/>
      <c r="GK1" s="486"/>
      <c r="GL1" s="481"/>
      <c r="GM1" s="481"/>
      <c r="GN1" s="481"/>
      <c r="GO1" s="481"/>
      <c r="GP1" s="481"/>
      <c r="GQ1" s="481"/>
      <c r="GR1" s="481"/>
      <c r="GS1" s="481"/>
      <c r="GT1" s="481"/>
      <c r="GU1" s="481"/>
      <c r="GV1" s="481"/>
      <c r="GW1" s="481"/>
      <c r="GX1" s="481"/>
      <c r="GY1" s="481"/>
      <c r="GZ1" s="481"/>
      <c r="HA1" s="481"/>
      <c r="HB1" s="481"/>
      <c r="HC1" s="481"/>
      <c r="HD1" s="481"/>
      <c r="HE1" s="481"/>
      <c r="HF1" s="481"/>
      <c r="HG1" s="481"/>
      <c r="HH1" s="481"/>
      <c r="HI1" s="481"/>
      <c r="HJ1" s="481"/>
      <c r="HK1" s="481"/>
      <c r="HL1" s="481"/>
      <c r="HM1" s="481"/>
      <c r="HN1" s="481"/>
      <c r="HO1" s="481"/>
      <c r="HP1" s="481"/>
      <c r="HQ1" s="481"/>
      <c r="HR1" s="481"/>
      <c r="HS1" s="481"/>
      <c r="HT1" s="481"/>
      <c r="HU1" s="481"/>
      <c r="HV1" s="481"/>
      <c r="HW1" s="481"/>
      <c r="HX1" s="481"/>
      <c r="HY1" s="482"/>
      <c r="HZ1" s="186"/>
      <c r="IA1" s="186"/>
      <c r="IB1" s="409"/>
    </row>
    <row r="2" spans="1:236" ht="59.25" customHeight="1" x14ac:dyDescent="0.2">
      <c r="A2" s="1" t="s">
        <v>1</v>
      </c>
      <c r="B2" s="1" t="s">
        <v>2</v>
      </c>
      <c r="C2" s="1" t="s">
        <v>3</v>
      </c>
      <c r="D2" s="1" t="s">
        <v>4</v>
      </c>
      <c r="E2" s="1" t="s">
        <v>5</v>
      </c>
      <c r="F2" s="1" t="s">
        <v>6</v>
      </c>
      <c r="G2" s="1" t="s">
        <v>7</v>
      </c>
      <c r="H2" s="1" t="s">
        <v>8</v>
      </c>
      <c r="I2" s="1" t="s">
        <v>9</v>
      </c>
      <c r="J2" s="1" t="s">
        <v>10</v>
      </c>
      <c r="K2" s="1" t="s">
        <v>11</v>
      </c>
      <c r="L2" s="2" t="s">
        <v>12</v>
      </c>
      <c r="M2" s="1" t="s">
        <v>13</v>
      </c>
      <c r="N2" s="1" t="s">
        <v>14</v>
      </c>
      <c r="O2" s="1" t="s">
        <v>15</v>
      </c>
      <c r="P2" s="1" t="s">
        <v>16</v>
      </c>
      <c r="Q2" s="1" t="s">
        <v>3550</v>
      </c>
      <c r="R2" s="1" t="s">
        <v>17</v>
      </c>
      <c r="S2" s="1" t="s">
        <v>18</v>
      </c>
      <c r="T2" s="1" t="s">
        <v>19</v>
      </c>
      <c r="U2" s="1" t="s">
        <v>20</v>
      </c>
      <c r="V2" s="1" t="s">
        <v>21</v>
      </c>
      <c r="W2" s="10" t="s">
        <v>23</v>
      </c>
      <c r="X2" s="11" t="s">
        <v>24</v>
      </c>
      <c r="Y2" s="12" t="s">
        <v>25</v>
      </c>
      <c r="Z2" s="12" t="s">
        <v>26</v>
      </c>
      <c r="AA2" s="12" t="s">
        <v>27</v>
      </c>
      <c r="AB2" s="12" t="s">
        <v>28</v>
      </c>
      <c r="AC2" s="12" t="s">
        <v>29</v>
      </c>
      <c r="AD2" s="12" t="s">
        <v>30</v>
      </c>
      <c r="AE2" s="12" t="s">
        <v>31</v>
      </c>
      <c r="AF2" s="12" t="s">
        <v>32</v>
      </c>
      <c r="AG2" s="12" t="s">
        <v>33</v>
      </c>
      <c r="AH2" s="12" t="s">
        <v>34</v>
      </c>
      <c r="AI2" s="12" t="s">
        <v>36</v>
      </c>
      <c r="AJ2" s="10" t="s">
        <v>37</v>
      </c>
      <c r="AK2" s="10" t="s">
        <v>38</v>
      </c>
      <c r="AL2" s="12" t="s">
        <v>39</v>
      </c>
      <c r="AM2" s="12" t="s">
        <v>40</v>
      </c>
      <c r="AN2" s="12" t="s">
        <v>41</v>
      </c>
      <c r="AO2" s="12" t="s">
        <v>42</v>
      </c>
      <c r="AP2" s="12" t="s">
        <v>43</v>
      </c>
      <c r="AQ2" s="12" t="s">
        <v>44</v>
      </c>
      <c r="AR2" s="12" t="s">
        <v>45</v>
      </c>
      <c r="AS2" s="12" t="s">
        <v>46</v>
      </c>
      <c r="AT2" s="12" t="s">
        <v>47</v>
      </c>
      <c r="AU2" s="12" t="s">
        <v>48</v>
      </c>
      <c r="AV2" s="12" t="s">
        <v>3563</v>
      </c>
      <c r="AW2" s="12" t="s">
        <v>3564</v>
      </c>
      <c r="AX2" s="12" t="s">
        <v>52</v>
      </c>
      <c r="AY2" s="322" t="s">
        <v>53</v>
      </c>
      <c r="AZ2" s="322" t="s">
        <v>54</v>
      </c>
      <c r="BA2" s="322" t="s">
        <v>55</v>
      </c>
      <c r="BB2" s="322" t="s">
        <v>56</v>
      </c>
      <c r="BC2" s="322" t="s">
        <v>57</v>
      </c>
      <c r="BD2" s="322" t="s">
        <v>58</v>
      </c>
      <c r="BE2" s="322" t="s">
        <v>59</v>
      </c>
      <c r="BF2" s="3" t="s">
        <v>60</v>
      </c>
      <c r="BG2" s="3" t="s">
        <v>61</v>
      </c>
      <c r="BH2" s="322" t="s">
        <v>62</v>
      </c>
      <c r="BI2" s="3" t="s">
        <v>63</v>
      </c>
      <c r="BJ2" s="3" t="s">
        <v>64</v>
      </c>
      <c r="BK2" s="3" t="s">
        <v>65</v>
      </c>
      <c r="BL2" s="322" t="s">
        <v>66</v>
      </c>
      <c r="BM2" s="322" t="s">
        <v>67</v>
      </c>
      <c r="BN2" s="3" t="s">
        <v>68</v>
      </c>
      <c r="BO2" s="3" t="s">
        <v>69</v>
      </c>
      <c r="BP2" s="143" t="s">
        <v>2271</v>
      </c>
      <c r="BQ2" s="143" t="s">
        <v>2272</v>
      </c>
      <c r="BR2" s="143" t="s">
        <v>2273</v>
      </c>
      <c r="BS2" s="143" t="s">
        <v>2274</v>
      </c>
      <c r="BT2" s="143" t="s">
        <v>2275</v>
      </c>
      <c r="BU2" s="143" t="s">
        <v>2276</v>
      </c>
      <c r="BV2" s="143" t="s">
        <v>2277</v>
      </c>
      <c r="BW2" s="143" t="s">
        <v>2278</v>
      </c>
      <c r="BX2" s="143" t="s">
        <v>2279</v>
      </c>
      <c r="BY2" s="143" t="s">
        <v>2280</v>
      </c>
      <c r="BZ2" s="143" t="s">
        <v>2281</v>
      </c>
      <c r="CA2" s="143" t="s">
        <v>2282</v>
      </c>
      <c r="CB2" s="143" t="s">
        <v>2283</v>
      </c>
      <c r="CC2" s="143" t="s">
        <v>2284</v>
      </c>
      <c r="CD2" s="143" t="s">
        <v>2285</v>
      </c>
      <c r="CE2" s="143" t="s">
        <v>2286</v>
      </c>
      <c r="CF2" s="143" t="s">
        <v>2287</v>
      </c>
      <c r="CG2" s="143" t="s">
        <v>2288</v>
      </c>
      <c r="CH2" s="143" t="s">
        <v>2289</v>
      </c>
      <c r="CI2" s="143" t="s">
        <v>2290</v>
      </c>
      <c r="CJ2" s="143" t="s">
        <v>2291</v>
      </c>
      <c r="CK2" s="143" t="s">
        <v>2292</v>
      </c>
      <c r="CL2" s="143" t="s">
        <v>2293</v>
      </c>
      <c r="CM2" s="143" t="s">
        <v>2294</v>
      </c>
      <c r="CN2" s="143" t="s">
        <v>2295</v>
      </c>
      <c r="CO2" s="143" t="s">
        <v>2296</v>
      </c>
      <c r="CP2" s="143" t="s">
        <v>2297</v>
      </c>
      <c r="CQ2" s="143" t="s">
        <v>2298</v>
      </c>
      <c r="CR2" s="143" t="s">
        <v>2299</v>
      </c>
      <c r="CS2" s="143" t="s">
        <v>2300</v>
      </c>
      <c r="CT2" s="143" t="s">
        <v>2301</v>
      </c>
      <c r="CU2" s="143" t="s">
        <v>2302</v>
      </c>
      <c r="CV2" s="143" t="s">
        <v>2303</v>
      </c>
      <c r="CW2" s="143" t="s">
        <v>2304</v>
      </c>
      <c r="CX2" s="143" t="s">
        <v>2305</v>
      </c>
      <c r="CY2" s="143" t="s">
        <v>2306</v>
      </c>
      <c r="CZ2" s="143" t="s">
        <v>2307</v>
      </c>
      <c r="DA2" s="143" t="s">
        <v>2308</v>
      </c>
      <c r="DB2" s="143" t="s">
        <v>2309</v>
      </c>
      <c r="DC2" s="143" t="s">
        <v>2310</v>
      </c>
      <c r="DD2" s="143" t="s">
        <v>2311</v>
      </c>
      <c r="DE2" s="143" t="s">
        <v>2312</v>
      </c>
      <c r="DF2" s="143" t="s">
        <v>2313</v>
      </c>
      <c r="DG2" s="143" t="s">
        <v>2314</v>
      </c>
      <c r="DH2" s="143" t="s">
        <v>2315</v>
      </c>
      <c r="DI2" s="143" t="s">
        <v>2316</v>
      </c>
      <c r="DJ2" s="143" t="s">
        <v>2317</v>
      </c>
      <c r="DK2" s="143" t="s">
        <v>2318</v>
      </c>
      <c r="DL2" s="143" t="s">
        <v>2319</v>
      </c>
      <c r="DM2" s="143" t="s">
        <v>2320</v>
      </c>
      <c r="DN2" s="143" t="s">
        <v>2321</v>
      </c>
      <c r="DO2" s="143" t="s">
        <v>2322</v>
      </c>
      <c r="DP2" s="143" t="s">
        <v>2323</v>
      </c>
      <c r="DQ2" s="143" t="s">
        <v>2324</v>
      </c>
      <c r="DR2" s="143" t="s">
        <v>2325</v>
      </c>
      <c r="DS2" s="143" t="s">
        <v>2326</v>
      </c>
      <c r="DT2" s="143" t="s">
        <v>2327</v>
      </c>
      <c r="DU2" s="143" t="s">
        <v>2328</v>
      </c>
      <c r="DV2" s="143" t="s">
        <v>2329</v>
      </c>
      <c r="DW2" s="143" t="s">
        <v>2330</v>
      </c>
      <c r="DX2" s="143" t="s">
        <v>2331</v>
      </c>
      <c r="DY2" s="143" t="s">
        <v>2332</v>
      </c>
      <c r="DZ2" s="143" t="s">
        <v>2333</v>
      </c>
      <c r="EA2" s="143" t="s">
        <v>2334</v>
      </c>
      <c r="EB2" s="143" t="s">
        <v>2335</v>
      </c>
      <c r="EC2" s="143" t="s">
        <v>2336</v>
      </c>
      <c r="ED2" s="143" t="s">
        <v>2337</v>
      </c>
      <c r="EE2" s="143" t="s">
        <v>2338</v>
      </c>
      <c r="EF2" s="143" t="s">
        <v>2339</v>
      </c>
      <c r="EG2" s="143" t="s">
        <v>2340</v>
      </c>
      <c r="EH2" s="143" t="s">
        <v>2341</v>
      </c>
      <c r="EI2" s="143" t="s">
        <v>2342</v>
      </c>
      <c r="EJ2" s="143" t="s">
        <v>2343</v>
      </c>
      <c r="EK2" s="143" t="s">
        <v>2344</v>
      </c>
      <c r="EL2" s="143" t="s">
        <v>2345</v>
      </c>
      <c r="EM2" s="143" t="s">
        <v>2346</v>
      </c>
      <c r="EN2" s="143" t="s">
        <v>2347</v>
      </c>
      <c r="EO2" s="143" t="s">
        <v>2348</v>
      </c>
      <c r="EP2" s="143" t="s">
        <v>2349</v>
      </c>
      <c r="EQ2" s="143" t="s">
        <v>2350</v>
      </c>
      <c r="ER2" s="143" t="s">
        <v>2351</v>
      </c>
      <c r="ES2" s="143" t="s">
        <v>2352</v>
      </c>
      <c r="ET2" s="143" t="s">
        <v>2353</v>
      </c>
      <c r="EU2" s="143" t="s">
        <v>2354</v>
      </c>
      <c r="EV2" s="143" t="s">
        <v>2355</v>
      </c>
      <c r="EW2" s="143" t="s">
        <v>2356</v>
      </c>
      <c r="EX2" s="143" t="s">
        <v>2357</v>
      </c>
      <c r="EY2" s="143" t="s">
        <v>2358</v>
      </c>
      <c r="EZ2" s="143" t="s">
        <v>2359</v>
      </c>
      <c r="FA2" s="143" t="s">
        <v>2360</v>
      </c>
      <c r="FB2" s="143" t="s">
        <v>2361</v>
      </c>
      <c r="FC2" s="143" t="s">
        <v>2362</v>
      </c>
      <c r="FD2" s="143" t="s">
        <v>2363</v>
      </c>
      <c r="FE2" s="143" t="s">
        <v>2364</v>
      </c>
      <c r="FF2" s="143" t="s">
        <v>2365</v>
      </c>
      <c r="FG2" s="143" t="s">
        <v>2366</v>
      </c>
      <c r="FH2" s="143" t="s">
        <v>2367</v>
      </c>
      <c r="FI2" s="143" t="s">
        <v>2368</v>
      </c>
      <c r="FJ2" s="143" t="s">
        <v>2369</v>
      </c>
      <c r="FK2" s="143" t="s">
        <v>2370</v>
      </c>
      <c r="FL2" s="143" t="s">
        <v>2371</v>
      </c>
      <c r="FM2" s="143" t="s">
        <v>2372</v>
      </c>
      <c r="FN2" s="143" t="s">
        <v>2373</v>
      </c>
      <c r="FO2" s="143" t="s">
        <v>2374</v>
      </c>
      <c r="FP2" s="143" t="s">
        <v>2375</v>
      </c>
      <c r="FQ2" s="143" t="s">
        <v>2376</v>
      </c>
      <c r="FR2" s="143" t="s">
        <v>2377</v>
      </c>
      <c r="FS2" s="143" t="s">
        <v>2378</v>
      </c>
      <c r="FT2" s="143" t="s">
        <v>2379</v>
      </c>
      <c r="FU2" s="143" t="s">
        <v>2380</v>
      </c>
      <c r="FV2" s="143" t="s">
        <v>2381</v>
      </c>
      <c r="FW2" s="143" t="s">
        <v>2382</v>
      </c>
      <c r="FX2" s="143" t="s">
        <v>2383</v>
      </c>
      <c r="FY2" s="143" t="s">
        <v>2384</v>
      </c>
      <c r="FZ2" s="143" t="s">
        <v>2385</v>
      </c>
      <c r="GA2" s="143" t="s">
        <v>2386</v>
      </c>
      <c r="GB2" s="143" t="s">
        <v>2387</v>
      </c>
      <c r="GC2" s="143" t="s">
        <v>2388</v>
      </c>
      <c r="GD2" s="143" t="s">
        <v>2389</v>
      </c>
      <c r="GE2" s="143" t="s">
        <v>2390</v>
      </c>
      <c r="GF2" s="143" t="s">
        <v>2391</v>
      </c>
      <c r="GG2" s="143" t="s">
        <v>2392</v>
      </c>
      <c r="GH2" s="143" t="s">
        <v>2393</v>
      </c>
      <c r="GI2" s="143" t="s">
        <v>2394</v>
      </c>
      <c r="GJ2" s="143" t="s">
        <v>2395</v>
      </c>
      <c r="GK2" s="143" t="s">
        <v>2396</v>
      </c>
      <c r="GL2" s="143" t="s">
        <v>2397</v>
      </c>
      <c r="GM2" s="143" t="s">
        <v>2398</v>
      </c>
      <c r="GN2" s="143" t="s">
        <v>2399</v>
      </c>
      <c r="GO2" s="143" t="s">
        <v>2400</v>
      </c>
      <c r="GP2" s="143" t="s">
        <v>2401</v>
      </c>
      <c r="GQ2" s="143" t="s">
        <v>2402</v>
      </c>
      <c r="GR2" s="143" t="s">
        <v>2403</v>
      </c>
      <c r="GS2" s="143" t="s">
        <v>2404</v>
      </c>
      <c r="GT2" s="143" t="s">
        <v>2405</v>
      </c>
      <c r="GU2" s="143" t="s">
        <v>2406</v>
      </c>
      <c r="GV2" s="143" t="s">
        <v>2407</v>
      </c>
      <c r="GW2" s="143" t="s">
        <v>2408</v>
      </c>
      <c r="GX2" s="143" t="s">
        <v>2409</v>
      </c>
      <c r="GY2" s="143" t="s">
        <v>2410</v>
      </c>
      <c r="GZ2" s="143" t="s">
        <v>2411</v>
      </c>
      <c r="HA2" s="143" t="s">
        <v>2412</v>
      </c>
      <c r="HB2" s="143" t="s">
        <v>2413</v>
      </c>
      <c r="HC2" s="143" t="s">
        <v>2414</v>
      </c>
      <c r="HD2" s="143" t="s">
        <v>2415</v>
      </c>
      <c r="HE2" s="143" t="s">
        <v>2416</v>
      </c>
      <c r="HF2" s="143" t="s">
        <v>2417</v>
      </c>
      <c r="HG2" s="143" t="s">
        <v>2418</v>
      </c>
      <c r="HH2" s="143" t="s">
        <v>2419</v>
      </c>
      <c r="HI2" s="143" t="s">
        <v>2420</v>
      </c>
      <c r="HJ2" s="143" t="s">
        <v>2421</v>
      </c>
      <c r="HK2" s="143" t="s">
        <v>2422</v>
      </c>
      <c r="HL2" s="143" t="s">
        <v>2423</v>
      </c>
      <c r="HM2" s="143" t="s">
        <v>2424</v>
      </c>
      <c r="HN2" s="143" t="s">
        <v>2425</v>
      </c>
      <c r="HO2" s="143" t="s">
        <v>2426</v>
      </c>
      <c r="HP2" s="143" t="s">
        <v>2427</v>
      </c>
      <c r="HQ2" s="143" t="s">
        <v>2428</v>
      </c>
      <c r="HR2" s="143" t="s">
        <v>2429</v>
      </c>
      <c r="HS2" s="143" t="s">
        <v>2430</v>
      </c>
      <c r="HT2" s="143" t="s">
        <v>2431</v>
      </c>
      <c r="HU2" s="143" t="s">
        <v>2432</v>
      </c>
      <c r="HV2" s="143" t="s">
        <v>2433</v>
      </c>
      <c r="HW2" s="143" t="s">
        <v>2434</v>
      </c>
      <c r="HX2" s="143" t="s">
        <v>2435</v>
      </c>
      <c r="HY2" s="143" t="s">
        <v>2436</v>
      </c>
      <c r="HZ2" s="143" t="s">
        <v>2437</v>
      </c>
      <c r="IA2" s="143" t="s">
        <v>2438</v>
      </c>
      <c r="IB2" s="143" t="s">
        <v>2439</v>
      </c>
    </row>
    <row r="3" spans="1:236" ht="90" customHeight="1" x14ac:dyDescent="0.2">
      <c r="A3" s="264" t="s">
        <v>271</v>
      </c>
      <c r="B3" s="232" t="s">
        <v>264</v>
      </c>
      <c r="C3" s="264" t="s">
        <v>945</v>
      </c>
      <c r="D3" s="265">
        <v>16</v>
      </c>
      <c r="E3" s="232" t="s">
        <v>946</v>
      </c>
      <c r="F3" s="198" t="s">
        <v>947</v>
      </c>
      <c r="G3" s="198" t="s">
        <v>948</v>
      </c>
      <c r="H3" s="75"/>
      <c r="I3" s="198" t="s">
        <v>930</v>
      </c>
      <c r="J3" s="103">
        <v>5</v>
      </c>
      <c r="K3" s="227" t="s">
        <v>79</v>
      </c>
      <c r="L3" s="74">
        <v>49763</v>
      </c>
      <c r="M3" s="90" t="s">
        <v>79</v>
      </c>
      <c r="N3" s="75" t="s">
        <v>81</v>
      </c>
      <c r="O3" s="73" t="s">
        <v>106</v>
      </c>
      <c r="P3" s="75" t="s">
        <v>464</v>
      </c>
      <c r="Q3" s="112" t="s">
        <v>100</v>
      </c>
      <c r="R3" s="75" t="s">
        <v>108</v>
      </c>
      <c r="S3" s="75" t="s">
        <v>99</v>
      </c>
      <c r="T3" s="90" t="s">
        <v>866</v>
      </c>
      <c r="U3" s="75" t="s">
        <v>100</v>
      </c>
      <c r="V3" s="267">
        <v>1</v>
      </c>
      <c r="W3" s="268">
        <v>2500</v>
      </c>
      <c r="X3" s="94">
        <v>0</v>
      </c>
      <c r="Y3" s="94">
        <v>0</v>
      </c>
      <c r="Z3" s="94">
        <v>0</v>
      </c>
      <c r="AA3" s="94">
        <v>0</v>
      </c>
      <c r="AB3" s="94">
        <v>2500</v>
      </c>
      <c r="AC3" s="94">
        <v>0</v>
      </c>
      <c r="AD3" s="94">
        <v>0</v>
      </c>
      <c r="AE3" s="192">
        <v>0</v>
      </c>
      <c r="AF3" s="192">
        <v>0</v>
      </c>
      <c r="AG3" s="192">
        <v>0</v>
      </c>
      <c r="AH3" s="192">
        <v>0</v>
      </c>
      <c r="AI3" s="90" t="s">
        <v>88</v>
      </c>
      <c r="AJ3" s="94">
        <v>0</v>
      </c>
      <c r="AK3" s="94">
        <v>0</v>
      </c>
      <c r="AL3" s="94">
        <v>0</v>
      </c>
      <c r="AM3" s="94">
        <v>0</v>
      </c>
      <c r="AN3" s="94">
        <v>0</v>
      </c>
      <c r="AO3" s="94">
        <v>0</v>
      </c>
      <c r="AP3" s="94">
        <v>0</v>
      </c>
      <c r="AQ3" s="192">
        <v>0</v>
      </c>
      <c r="AR3" s="192">
        <v>0</v>
      </c>
      <c r="AS3" s="192">
        <v>0</v>
      </c>
      <c r="AT3" s="192">
        <v>0</v>
      </c>
      <c r="AU3" s="95"/>
      <c r="AV3" s="230">
        <f t="shared" ref="AV3" si="0">IF(W3&lt;300000,1,0)</f>
        <v>1</v>
      </c>
      <c r="AW3" s="230">
        <f t="shared" ref="AW3" si="1">IF(W3&gt;=3000000,1,0)</f>
        <v>0</v>
      </c>
      <c r="AX3" s="230" t="str">
        <f t="shared" ref="AX3" si="2">LEFT(P3,(FIND(" ",P3,1)-1))</f>
        <v>C4</v>
      </c>
      <c r="AY3" s="141">
        <f t="shared" ref="AY3" si="3">AZ3+BA3+BB3+BC3+BD3+BE3+BH3+BL3+BM3</f>
        <v>7</v>
      </c>
      <c r="AZ3" s="70">
        <f t="shared" ref="AZ3" si="4">IF(W3=SUM(Y3:AH3),1,0)</f>
        <v>1</v>
      </c>
      <c r="BA3" s="70">
        <f t="shared" ref="BA3" si="5">IF(AJ3=SUM(AK3:AT3),1,0)</f>
        <v>1</v>
      </c>
      <c r="BB3" s="70">
        <f t="shared" ref="BB3" si="6">IF(X3&lt;0.05*W3,1,0)</f>
        <v>1</v>
      </c>
      <c r="BC3" s="70">
        <f t="shared" ref="BC3" si="7">IF(IF(ISBLANK(A3),0,IF(ISBLANK(B3),0,IF(ISBLANK(C3),0,IF(ISBLANK(D3),0))))=FALSE,1,0)</f>
        <v>1</v>
      </c>
      <c r="BD3" s="70">
        <f t="shared" ref="BD3" si="8">IF(IF(ISBLANK(E3),0,IF(ISBLANK(F3),0,IF(ISBLANK(G3),0,IF(ISBLANK(N3),0,IF(ISBLANK(O3),0,IF(ISBLANK(P3),0,IF(ISBLANK(R3),0,IF(ISBLANK(S3),0,IF(ISBLANK(U3),0,IF(ISBLANK(V3),0))))))))))=FALSE,1,0)</f>
        <v>1</v>
      </c>
      <c r="BE3" s="70">
        <f t="shared" ref="BE3" si="9">IF(OR(BF3=1,BG3=1),1,0)</f>
        <v>0</v>
      </c>
      <c r="BF3" s="70">
        <f t="shared" ref="BF3" si="10">IF(AND(AW3=0,H3="n/a"),1,0)</f>
        <v>0</v>
      </c>
      <c r="BG3" s="71">
        <f t="shared" ref="BG3" si="11">IF(AND(AW3=1,ISBLANK(H3)=FALSE),1,0)</f>
        <v>0</v>
      </c>
      <c r="BH3" s="71">
        <f t="shared" ref="BH3" si="12">IF(OR(BI3=1,BJ3=1,BK3=1),1,0)</f>
        <v>0</v>
      </c>
      <c r="BI3" s="71">
        <f t="shared" ref="BI3" si="13">IF(AND(N3="01 Záchrana",O3="0 Odstránenie havarijného stavu",P3="0 Odstránenie havarijného stavu"),1,0)</f>
        <v>0</v>
      </c>
      <c r="BJ3" s="71">
        <f t="shared" ref="BJ3" si="14">IF(AND(N3="02 Hlavná činnosť",OR(P3="C1 Javisková technika",P3="C2 Osvetľovacia technika",P3="C3 Zvuková technika",P3="C4 Nahrávacia a vysielacia technika",P3="C5 Mikroporty",P3="D1 Nákup štandardnej IT techniky",P3="E1 Nákup hudobných nástrojov",P3="E2 Tvorba inscenácií, nákup umeleckých licencií",P3="E3 Akvizícia zbierkových predmetov")),1,0)</f>
        <v>0</v>
      </c>
      <c r="BK3" s="71">
        <f t="shared" ref="BK3" si="15">IF(AND(N3="03 Rozvoj",OR(P3="A1 Nákup budovy",P3="A2 Výstavba budovy",P3="A3 Dostavba budovy",P3="A4 Stavebný dozor",P3="B1 Komplexná rekonštrukcia",P3="B2 Stavebná reprofilizácia priestorov",P3="B3 Stavebná rekonštrukcia priestorov",P3="B4 Vykurovanie nehnuteľnosti",P3="B5 Rekonštrukcia extravilánu",P3="C6 Vzduchotechnika",P3="C90 Dopravné prostriedky",P3="C7 Zabezpečovacia technika",P3="C8 Mobiliár",P3="C9 Elektrické spotrebiče",P3="C91 Technické vybavenie dielní",P3="D2 Zhodnotenie existujúceho špeciálneho HW/SW",P3="D3 Obstaranie novej IT funkcionality",P3="F1 Rekonštrukcia expozičných priestorov",P3="F2 Vytvorenie novej expozície/výstavy",P3="F3 Realizácia výskumu",P3="G Reformný zámer")),1,0)</f>
        <v>0</v>
      </c>
      <c r="BL3" s="70">
        <f t="shared" ref="BL3" si="16">IF(I3="",0,1)</f>
        <v>1</v>
      </c>
      <c r="BM3" s="70">
        <f t="shared" ref="BM3" si="17">IF(OR(BN3=1,BO3=1),1,0)</f>
        <v>1</v>
      </c>
      <c r="BN3" s="70">
        <f t="shared" ref="BN3" si="18">IF((AND(U3="áno",OR(R3="07 V realizácii",R3="08 Realizované",R3="06 Pred vyhlásením verejného obstarávania"))),1,0)</f>
        <v>0</v>
      </c>
      <c r="BO3" s="70">
        <f t="shared" ref="BO3" si="19">IF((AND(U3="nie",OR(R3="01 Investičný zámer",R3="02 Analýza / podkladová štúdia k investičnému zámeru",R3="03 Projektová dokumentácia k dispozícii - pre územné rozhodnutie",R3="04 Projektová dokumentácia k dispozícii - pre stavebné povolenie",R3="05 Projektová dokumentácia k dispozícii - pre realizáciu stavby"))),1,0)</f>
        <v>1</v>
      </c>
      <c r="BP3" s="144">
        <f t="shared" ref="BP3" si="20">Y3+AK3</f>
        <v>0</v>
      </c>
      <c r="BQ3" s="144">
        <f t="shared" ref="BQ3" si="21">Z3+AL3</f>
        <v>0</v>
      </c>
      <c r="BR3" s="144">
        <f t="shared" ref="BR3" si="22">AA3+AM3</f>
        <v>0</v>
      </c>
      <c r="BS3" s="144">
        <f t="shared" ref="BS3" si="23">AB3+AN3</f>
        <v>2500</v>
      </c>
      <c r="BT3" s="144">
        <f t="shared" ref="BT3" si="24">AC3+AO3</f>
        <v>0</v>
      </c>
      <c r="BU3" s="144">
        <f t="shared" ref="BU3" si="25">AD3+AP3</f>
        <v>0</v>
      </c>
      <c r="BV3" s="144">
        <f t="shared" ref="BV3" si="26">AE3+AQ3</f>
        <v>0</v>
      </c>
      <c r="BW3" s="144">
        <f t="shared" ref="BW3" si="27">AF3+AR3</f>
        <v>0</v>
      </c>
      <c r="BX3" s="144">
        <f t="shared" ref="BX3" si="28">AG3+AS3</f>
        <v>0</v>
      </c>
      <c r="BY3" s="144">
        <f t="shared" ref="BY3" si="29">AH3+AT3</f>
        <v>0</v>
      </c>
      <c r="BZ3" s="9">
        <v>0</v>
      </c>
      <c r="CA3" s="9">
        <v>0</v>
      </c>
      <c r="CB3" s="9">
        <v>0</v>
      </c>
      <c r="CC3" s="9">
        <v>0</v>
      </c>
      <c r="CD3" s="9">
        <v>0</v>
      </c>
      <c r="CE3" s="9">
        <v>0</v>
      </c>
      <c r="CF3" s="9">
        <v>0</v>
      </c>
      <c r="CG3" s="9">
        <v>0</v>
      </c>
      <c r="CH3" s="9">
        <v>0</v>
      </c>
      <c r="CI3" s="9">
        <v>0</v>
      </c>
      <c r="CJ3" s="9">
        <v>0</v>
      </c>
      <c r="CK3" s="9">
        <v>0</v>
      </c>
      <c r="CL3" s="9">
        <v>0</v>
      </c>
      <c r="CM3" s="9">
        <v>0</v>
      </c>
      <c r="CN3" s="9">
        <v>0</v>
      </c>
      <c r="CO3" s="9">
        <v>0</v>
      </c>
      <c r="CP3" s="9">
        <v>0</v>
      </c>
      <c r="CQ3" s="9">
        <v>0</v>
      </c>
      <c r="CR3" s="9">
        <v>0</v>
      </c>
      <c r="CS3" s="9">
        <v>0</v>
      </c>
      <c r="CT3" s="9">
        <v>0</v>
      </c>
      <c r="CU3" s="9">
        <v>0</v>
      </c>
      <c r="CV3" s="9">
        <v>0</v>
      </c>
      <c r="CW3" s="9">
        <v>0</v>
      </c>
      <c r="CX3" s="9">
        <v>0</v>
      </c>
      <c r="CY3" s="9">
        <v>0</v>
      </c>
      <c r="CZ3" s="9">
        <v>0</v>
      </c>
      <c r="DA3" s="9">
        <v>0</v>
      </c>
      <c r="DB3" s="9">
        <v>0</v>
      </c>
      <c r="DC3" s="9">
        <v>0</v>
      </c>
      <c r="DD3" s="9">
        <v>0</v>
      </c>
      <c r="DE3" s="9">
        <v>0</v>
      </c>
      <c r="DF3" s="9">
        <v>0</v>
      </c>
      <c r="DG3" s="144">
        <f t="shared" ref="DG3" si="30">L3</f>
        <v>49763</v>
      </c>
      <c r="DH3" s="144">
        <f t="shared" ref="DH3:EW3" si="31">DG3</f>
        <v>49763</v>
      </c>
      <c r="DI3" s="144">
        <f t="shared" si="31"/>
        <v>49763</v>
      </c>
      <c r="DJ3" s="144">
        <f t="shared" si="31"/>
        <v>49763</v>
      </c>
      <c r="DK3" s="144">
        <f t="shared" si="31"/>
        <v>49763</v>
      </c>
      <c r="DL3" s="144">
        <f t="shared" si="31"/>
        <v>49763</v>
      </c>
      <c r="DM3" s="144">
        <f t="shared" si="31"/>
        <v>49763</v>
      </c>
      <c r="DN3" s="144">
        <f t="shared" si="31"/>
        <v>49763</v>
      </c>
      <c r="DO3" s="144">
        <f t="shared" si="31"/>
        <v>49763</v>
      </c>
      <c r="DP3" s="144">
        <f t="shared" si="31"/>
        <v>49763</v>
      </c>
      <c r="DQ3" s="144">
        <f t="shared" si="31"/>
        <v>49763</v>
      </c>
      <c r="DR3" s="144">
        <f t="shared" si="31"/>
        <v>49763</v>
      </c>
      <c r="DS3" s="144">
        <f t="shared" si="31"/>
        <v>49763</v>
      </c>
      <c r="DT3" s="144">
        <f t="shared" si="31"/>
        <v>49763</v>
      </c>
      <c r="DU3" s="144">
        <f t="shared" si="31"/>
        <v>49763</v>
      </c>
      <c r="DV3" s="144">
        <f t="shared" si="31"/>
        <v>49763</v>
      </c>
      <c r="DW3" s="144">
        <f t="shared" si="31"/>
        <v>49763</v>
      </c>
      <c r="DX3" s="144">
        <f t="shared" si="31"/>
        <v>49763</v>
      </c>
      <c r="DY3" s="144">
        <f t="shared" si="31"/>
        <v>49763</v>
      </c>
      <c r="DZ3" s="144">
        <f t="shared" si="31"/>
        <v>49763</v>
      </c>
      <c r="EA3" s="144">
        <f t="shared" si="31"/>
        <v>49763</v>
      </c>
      <c r="EB3" s="144">
        <f t="shared" si="31"/>
        <v>49763</v>
      </c>
      <c r="EC3" s="144">
        <f t="shared" si="31"/>
        <v>49763</v>
      </c>
      <c r="ED3" s="144">
        <f t="shared" si="31"/>
        <v>49763</v>
      </c>
      <c r="EE3" s="144">
        <f t="shared" si="31"/>
        <v>49763</v>
      </c>
      <c r="EF3" s="144">
        <f t="shared" si="31"/>
        <v>49763</v>
      </c>
      <c r="EG3" s="144">
        <f t="shared" si="31"/>
        <v>49763</v>
      </c>
      <c r="EH3" s="144">
        <f t="shared" si="31"/>
        <v>49763</v>
      </c>
      <c r="EI3" s="144">
        <f t="shared" si="31"/>
        <v>49763</v>
      </c>
      <c r="EJ3" s="144">
        <f t="shared" si="31"/>
        <v>49763</v>
      </c>
      <c r="EK3" s="144">
        <f t="shared" si="31"/>
        <v>49763</v>
      </c>
      <c r="EL3" s="144">
        <f t="shared" si="31"/>
        <v>49763</v>
      </c>
      <c r="EM3" s="144">
        <f t="shared" si="31"/>
        <v>49763</v>
      </c>
      <c r="EN3" s="144">
        <f t="shared" si="31"/>
        <v>49763</v>
      </c>
      <c r="EO3" s="144">
        <f t="shared" si="31"/>
        <v>49763</v>
      </c>
      <c r="EP3" s="144">
        <f t="shared" si="31"/>
        <v>49763</v>
      </c>
      <c r="EQ3" s="144">
        <f t="shared" si="31"/>
        <v>49763</v>
      </c>
      <c r="ER3" s="144">
        <f t="shared" si="31"/>
        <v>49763</v>
      </c>
      <c r="ES3" s="144">
        <f t="shared" si="31"/>
        <v>49763</v>
      </c>
      <c r="ET3" s="144">
        <f t="shared" si="31"/>
        <v>49763</v>
      </c>
      <c r="EU3" s="144">
        <f t="shared" si="31"/>
        <v>49763</v>
      </c>
      <c r="EV3" s="144">
        <f t="shared" si="31"/>
        <v>49763</v>
      </c>
      <c r="EW3" s="144">
        <f t="shared" si="31"/>
        <v>49763</v>
      </c>
      <c r="EX3" s="147">
        <f>PV(0.05,'PV factor'!C93,,-BR3)</f>
        <v>0</v>
      </c>
      <c r="EY3" s="147">
        <f>PV(0.05,'PV factor'!D93,,-BS3)</f>
        <v>2159.5939963286901</v>
      </c>
      <c r="EZ3" s="147">
        <f>PV(0.05,'PV factor'!E93,,-BT3)</f>
        <v>0</v>
      </c>
      <c r="FA3" s="147">
        <f>PV(0.05,'PV factor'!F93,,-BU3)</f>
        <v>0</v>
      </c>
      <c r="FB3" s="147">
        <f>PV(0.05,'PV factor'!G93,,-BV3)</f>
        <v>0</v>
      </c>
      <c r="FC3" s="147">
        <f>PV(0.05,'PV factor'!H93,,-BW3)</f>
        <v>0</v>
      </c>
      <c r="FD3" s="147">
        <f>PV(0.05,'PV factor'!I93,,-BX3)</f>
        <v>0</v>
      </c>
      <c r="FE3" s="147">
        <f>PV(0.05,'PV factor'!J93,,-BY3)</f>
        <v>0</v>
      </c>
      <c r="FF3" s="147">
        <f>PV(0.05,'PV factor'!K93,,-BZ3)</f>
        <v>0</v>
      </c>
      <c r="FG3" s="147">
        <f>PV(0.05,'PV factor'!L93,,-CA3)</f>
        <v>0</v>
      </c>
      <c r="FH3" s="147">
        <f>PV(0.05,'PV factor'!M93,,-CB3)</f>
        <v>0</v>
      </c>
      <c r="FI3" s="147">
        <f>PV(0.05,'PV factor'!N93,,-CC3)</f>
        <v>0</v>
      </c>
      <c r="FJ3" s="147">
        <f>PV(0.05,'PV factor'!O93,,-CD3)</f>
        <v>0</v>
      </c>
      <c r="FK3" s="147">
        <f>PV(0.05,'PV factor'!P93,,-CE3)</f>
        <v>0</v>
      </c>
      <c r="FL3" s="147">
        <f>PV(0.05,'PV factor'!Q93,,-CF3)</f>
        <v>0</v>
      </c>
      <c r="FM3" s="147">
        <f>PV(0.05,'PV factor'!R93,,-CG3)</f>
        <v>0</v>
      </c>
      <c r="FN3" s="147">
        <f>PV(0.05,'PV factor'!S93,,-CH3)</f>
        <v>0</v>
      </c>
      <c r="FO3" s="147">
        <f>PV(0.05,'PV factor'!T93,,-CI3)</f>
        <v>0</v>
      </c>
      <c r="FP3" s="147">
        <f>PV(0.05,'PV factor'!U93,,-CJ3)</f>
        <v>0</v>
      </c>
      <c r="FQ3" s="147">
        <f>PV(0.05,'PV factor'!V93,,-CK3)</f>
        <v>0</v>
      </c>
      <c r="FR3" s="147">
        <f>PV(0.05,'PV factor'!W93,,-CL3)</f>
        <v>0</v>
      </c>
      <c r="FS3" s="147">
        <f>PV(0.05,'PV factor'!X93,,-CM3)</f>
        <v>0</v>
      </c>
      <c r="FT3" s="147">
        <f>PV(0.05,'PV factor'!Y93,,-CN3)</f>
        <v>0</v>
      </c>
      <c r="FU3" s="147">
        <f>PV(0.05,'PV factor'!Z93,,-CO3)</f>
        <v>0</v>
      </c>
      <c r="FV3" s="147">
        <f>PV(0.05,'PV factor'!AA93,,-CP3)</f>
        <v>0</v>
      </c>
      <c r="FW3" s="147">
        <f>PV(0.05,'PV factor'!AB93,,-CQ3)</f>
        <v>0</v>
      </c>
      <c r="FX3" s="147">
        <f>PV(0.05,'PV factor'!AC93,,-CR3)</f>
        <v>0</v>
      </c>
      <c r="FY3" s="147">
        <f>PV(0.05,'PV factor'!AD93,,-CS3)</f>
        <v>0</v>
      </c>
      <c r="FZ3" s="147">
        <f>PV(0.05,'PV factor'!AE93,,-CT3)</f>
        <v>0</v>
      </c>
      <c r="GA3" s="147">
        <f>PV(0.05,'PV factor'!AF93,,-CU3)</f>
        <v>0</v>
      </c>
      <c r="GB3" s="147">
        <f>PV(0.05,'PV factor'!AG93,,-CV3)</f>
        <v>0</v>
      </c>
      <c r="GC3" s="147">
        <f>PV(0.05,'PV factor'!AH93,,-CW3)</f>
        <v>0</v>
      </c>
      <c r="GD3" s="147">
        <f>PV(0.05,'PV factor'!AI93,,-CX3)</f>
        <v>0</v>
      </c>
      <c r="GE3" s="147">
        <f>PV(0.05,'PV factor'!AJ93,,-CY3)</f>
        <v>0</v>
      </c>
      <c r="GF3" s="147">
        <f>PV(0.05,'PV factor'!AK93,,-CZ3)</f>
        <v>0</v>
      </c>
      <c r="GG3" s="147">
        <f>PV(0.05,'PV factor'!AL93,,-DA3)</f>
        <v>0</v>
      </c>
      <c r="GH3" s="147">
        <f>PV(0.05,'PV factor'!AM93,,-DB3)</f>
        <v>0</v>
      </c>
      <c r="GI3" s="147">
        <f>PV(0.05,'PV factor'!AN93,,-DC3)</f>
        <v>0</v>
      </c>
      <c r="GJ3" s="147">
        <f>PV(0.05,'PV factor'!AO93,,-DD3)</f>
        <v>0</v>
      </c>
      <c r="GK3" s="147">
        <f>PV(0.05,'PV factor'!AP93,,-DE3)</f>
        <v>0</v>
      </c>
      <c r="GL3" s="147">
        <f>PV(0.05,'PV factor'!C93,,-DI3)</f>
        <v>45136.507936507936</v>
      </c>
      <c r="GM3" s="147">
        <f>PV(0.05,'PV factor'!D93,,-DJ3)</f>
        <v>42987.150415721837</v>
      </c>
      <c r="GN3" s="147">
        <f>PV(0.05,'PV factor'!E93,,-DK3)</f>
        <v>40940.143253068425</v>
      </c>
      <c r="GO3" s="147">
        <f>PV(0.05,'PV factor'!F93,,-DL3)</f>
        <v>38990.612621969922</v>
      </c>
      <c r="GP3" s="147">
        <f>PV(0.05,'PV factor'!G93,,-DM3)</f>
        <v>37133.916782828499</v>
      </c>
      <c r="GQ3" s="147">
        <f>PV(0.05,'PV factor'!H93,,-DN3)</f>
        <v>35365.635031265236</v>
      </c>
      <c r="GR3" s="147">
        <f>PV(0.05,'PV factor'!I93,,-DO3)</f>
        <v>33681.557172633562</v>
      </c>
      <c r="GS3" s="147">
        <f>PV(0.05,'PV factor'!J93,,-DP3)</f>
        <v>32077.673497746247</v>
      </c>
      <c r="GT3" s="147">
        <f>PV(0.05,'PV factor'!K93,,-DQ3)</f>
        <v>30550.165235948807</v>
      </c>
      <c r="GU3" s="147">
        <f>PV(0.05,'PV factor'!L93,,-DR3)</f>
        <v>29095.395462808385</v>
      </c>
      <c r="GV3" s="147">
        <f>PV(0.05,'PV factor'!M93,,-DS3)</f>
        <v>27709.900440769892</v>
      </c>
      <c r="GW3" s="147">
        <f>PV(0.05,'PV factor'!N93,,-DT3)</f>
        <v>26390.381372161799</v>
      </c>
      <c r="GX3" s="147">
        <f>PV(0.05,'PV factor'!O93,,-DU3)</f>
        <v>25133.696544916005</v>
      </c>
      <c r="GY3" s="147">
        <f>PV(0.05,'PV factor'!P93,,-DV3)</f>
        <v>23936.853852300948</v>
      </c>
      <c r="GZ3" s="147">
        <f>PV(0.05,'PV factor'!Q93,,-DW3)</f>
        <v>22797.003668858048</v>
      </c>
      <c r="HA3" s="147">
        <f>PV(0.05,'PV factor'!R93,,-DX3)</f>
        <v>21711.432065579091</v>
      </c>
      <c r="HB3" s="147">
        <f>PV(0.05,'PV factor'!S93,,-DY3)</f>
        <v>20677.554348170564</v>
      </c>
      <c r="HC3" s="147">
        <f>PV(0.05,'PV factor'!T93,,-DZ3)</f>
        <v>19692.908903019583</v>
      </c>
      <c r="HD3" s="147">
        <f>PV(0.05,'PV factor'!U93,,-EA3)</f>
        <v>18755.151336209128</v>
      </c>
      <c r="HE3" s="147">
        <f>PV(0.05,'PV factor'!V93,,-EB3)</f>
        <v>17862.048891627743</v>
      </c>
      <c r="HF3" s="147">
        <f>PV(0.05,'PV factor'!W93,,-EC3)</f>
        <v>17011.475134883563</v>
      </c>
      <c r="HG3" s="147">
        <f>PV(0.05,'PV factor'!X93,,-ED3)</f>
        <v>16201.404890365297</v>
      </c>
      <c r="HH3" s="147">
        <f>PV(0.05,'PV factor'!Y93,,-EE3)</f>
        <v>15429.909419395522</v>
      </c>
      <c r="HI3" s="147">
        <f>PV(0.05,'PV factor'!Z93,,-EF3)</f>
        <v>14695.151827995734</v>
      </c>
      <c r="HJ3" s="147">
        <f>PV(0.05,'PV factor'!AA93,,-EG3)</f>
        <v>13995.382693329271</v>
      </c>
      <c r="HK3" s="147">
        <f>PV(0.05,'PV factor'!AB93,,-EH3)</f>
        <v>13328.935898408829</v>
      </c>
      <c r="HL3" s="147">
        <f>PV(0.05,'PV factor'!AC93,,-EI3)</f>
        <v>12694.224665151267</v>
      </c>
      <c r="HM3" s="147">
        <f>PV(0.05,'PV factor'!AD93,,-EJ3)</f>
        <v>12089.737776334538</v>
      </c>
      <c r="HN3" s="147">
        <f>PV(0.05,'PV factor'!AE93,,-EK3)</f>
        <v>11514.035977461468</v>
      </c>
      <c r="HO3" s="147">
        <f>PV(0.05,'PV factor'!AF93,,-EL3)</f>
        <v>10965.748549963299</v>
      </c>
      <c r="HP3" s="147">
        <f>PV(0.05,'PV factor'!AG93,,-EM3)</f>
        <v>10443.570047584095</v>
      </c>
      <c r="HQ3" s="147">
        <f>PV(0.05,'PV factor'!AH93,,-EN3)</f>
        <v>9946.2571881753283</v>
      </c>
      <c r="HR3" s="147">
        <f>PV(0.05,'PV factor'!AI93,,-EO3)</f>
        <v>9472.6258935003134</v>
      </c>
      <c r="HS3" s="147">
        <f>PV(0.05,'PV factor'!AJ93,,-EP3)</f>
        <v>9021.5484700002962</v>
      </c>
      <c r="HT3" s="147">
        <f>PV(0.05,'PV factor'!AK93,,-EQ3)</f>
        <v>8591.9509238098071</v>
      </c>
      <c r="HU3" s="147">
        <f>PV(0.05,'PV factor'!AL93,,-ER3)</f>
        <v>8182.8104036283876</v>
      </c>
      <c r="HV3" s="147">
        <f>PV(0.05,'PV factor'!AM93,,-ES3)</f>
        <v>7793.1527653603707</v>
      </c>
      <c r="HW3" s="147">
        <f>PV(0.05,'PV factor'!AN93,,-ET3)</f>
        <v>7422.0502527241606</v>
      </c>
      <c r="HX3" s="147">
        <f>PV(0.05,'PV factor'!AO93,,-EU3)</f>
        <v>7068.619288308726</v>
      </c>
      <c r="HY3" s="147">
        <f>PV(0.05,'PV factor'!AP93,,-EV3)</f>
        <v>6732.0183698178334</v>
      </c>
      <c r="HZ3" s="147">
        <f t="shared" ref="HZ3" si="32">IF(J3=40,SUM(EX3:GK3),IF(J3=10,SUM(EX3:FG3),IF(J3=5,SUM(EX3:FB3),"")))</f>
        <v>2159.5939963286901</v>
      </c>
      <c r="IA3" s="147">
        <f t="shared" ref="IA3" si="33">IF(J3=40,SUM(GL3:HY3),IF(J3=10,SUM(GL3:GU3),IF(J3=5,SUM(GL3:GP3),"")))</f>
        <v>205188.33101009665</v>
      </c>
      <c r="IB3" s="401">
        <f t="shared" ref="IB3" si="34">IFERROR(IA3/HZ3,0)</f>
        <v>95.012456674225263</v>
      </c>
    </row>
    <row r="4" spans="1:236" ht="90" customHeight="1" x14ac:dyDescent="0.2">
      <c r="A4" s="231" t="s">
        <v>703</v>
      </c>
      <c r="B4" s="85" t="s">
        <v>704</v>
      </c>
      <c r="C4" s="85" t="s">
        <v>735</v>
      </c>
      <c r="D4" s="199">
        <v>7</v>
      </c>
      <c r="E4" s="85" t="s">
        <v>736</v>
      </c>
      <c r="F4" s="95" t="s">
        <v>737</v>
      </c>
      <c r="G4" s="95" t="s">
        <v>738</v>
      </c>
      <c r="H4" s="90" t="s">
        <v>77</v>
      </c>
      <c r="I4" s="95" t="s">
        <v>739</v>
      </c>
      <c r="J4" s="95">
        <v>5</v>
      </c>
      <c r="K4" s="227" t="s">
        <v>94</v>
      </c>
      <c r="L4" s="74">
        <v>21500</v>
      </c>
      <c r="M4" s="90" t="s">
        <v>734</v>
      </c>
      <c r="N4" s="90" t="s">
        <v>147</v>
      </c>
      <c r="O4" s="73" t="s">
        <v>106</v>
      </c>
      <c r="P4" s="90" t="s">
        <v>293</v>
      </c>
      <c r="Q4" s="112" t="s">
        <v>100</v>
      </c>
      <c r="R4" s="90" t="s">
        <v>108</v>
      </c>
      <c r="S4" s="90" t="s">
        <v>99</v>
      </c>
      <c r="T4" s="90" t="s">
        <v>125</v>
      </c>
      <c r="U4" s="90" t="s">
        <v>87</v>
      </c>
      <c r="V4" s="193">
        <v>1</v>
      </c>
      <c r="W4" s="192">
        <v>12000</v>
      </c>
      <c r="X4" s="192">
        <v>0</v>
      </c>
      <c r="Y4" s="192">
        <v>0</v>
      </c>
      <c r="Z4" s="192">
        <v>0</v>
      </c>
      <c r="AA4" s="192">
        <v>12000</v>
      </c>
      <c r="AB4" s="192">
        <v>0</v>
      </c>
      <c r="AC4" s="192">
        <v>0</v>
      </c>
      <c r="AD4" s="192">
        <v>0</v>
      </c>
      <c r="AE4" s="192">
        <v>0</v>
      </c>
      <c r="AF4" s="192">
        <v>0</v>
      </c>
      <c r="AG4" s="192">
        <v>0</v>
      </c>
      <c r="AH4" s="192">
        <v>0</v>
      </c>
      <c r="AI4" s="90" t="s">
        <v>88</v>
      </c>
      <c r="AJ4" s="192">
        <v>0</v>
      </c>
      <c r="AK4" s="192">
        <v>0</v>
      </c>
      <c r="AL4" s="192">
        <v>0</v>
      </c>
      <c r="AM4" s="192">
        <v>0</v>
      </c>
      <c r="AN4" s="192">
        <v>0</v>
      </c>
      <c r="AO4" s="192">
        <v>0</v>
      </c>
      <c r="AP4" s="192">
        <v>0</v>
      </c>
      <c r="AQ4" s="192">
        <v>0</v>
      </c>
      <c r="AR4" s="192">
        <v>0</v>
      </c>
      <c r="AS4" s="192">
        <v>0</v>
      </c>
      <c r="AT4" s="192">
        <v>0</v>
      </c>
      <c r="AU4" s="95"/>
      <c r="AV4" s="230">
        <f t="shared" ref="AV4:AV67" si="35">IF(W4&lt;300000,1,0)</f>
        <v>1</v>
      </c>
      <c r="AW4" s="230">
        <f t="shared" ref="AW4:AW67" si="36">IF(W4&gt;=3000000,1,0)</f>
        <v>0</v>
      </c>
      <c r="AX4" s="230" t="str">
        <f t="shared" ref="AX4:AX67" si="37">LEFT(P4,(FIND(" ",P4,1)-1))</f>
        <v>C2</v>
      </c>
      <c r="AY4" s="141">
        <f t="shared" ref="AY4:AY67" si="38">AZ4+BA4+BB4+BC4+BD4+BE4+BH4+BL4+BM4</f>
        <v>8</v>
      </c>
      <c r="AZ4" s="70">
        <f t="shared" ref="AZ4:AZ67" si="39">IF(W4=SUM(Y4:AH4),1,0)</f>
        <v>1</v>
      </c>
      <c r="BA4" s="70">
        <f t="shared" ref="BA4:BA67" si="40">IF(AJ4=SUM(AK4:AT4),1,0)</f>
        <v>1</v>
      </c>
      <c r="BB4" s="70">
        <f t="shared" ref="BB4:BB67" si="41">IF(X4&lt;0.05*W4,1,0)</f>
        <v>1</v>
      </c>
      <c r="BC4" s="70">
        <f t="shared" ref="BC4:BC67" si="42">IF(IF(ISBLANK(A4),0,IF(ISBLANK(B4),0,IF(ISBLANK(C4),0,IF(ISBLANK(D4),0))))=FALSE,1,0)</f>
        <v>1</v>
      </c>
      <c r="BD4" s="70">
        <f t="shared" ref="BD4:BD67" si="43">IF(IF(ISBLANK(E4),0,IF(ISBLANK(F4),0,IF(ISBLANK(G4),0,IF(ISBLANK(N4),0,IF(ISBLANK(O4),0,IF(ISBLANK(P4),0,IF(ISBLANK(R4),0,IF(ISBLANK(S4),0,IF(ISBLANK(U4),0,IF(ISBLANK(V4),0))))))))))=FALSE,1,0)</f>
        <v>1</v>
      </c>
      <c r="BE4" s="70">
        <f t="shared" ref="BE4:BE67" si="44">IF(OR(BF4=1,BG4=1),1,0)</f>
        <v>1</v>
      </c>
      <c r="BF4" s="70">
        <f t="shared" ref="BF4:BF67" si="45">IF(AND(AW4=0,H4="n/a"),1,0)</f>
        <v>1</v>
      </c>
      <c r="BG4" s="71">
        <f t="shared" ref="BG4:BG67" si="46">IF(AND(AW4=1,ISBLANK(H4)=FALSE),1,0)</f>
        <v>0</v>
      </c>
      <c r="BH4" s="71">
        <f t="shared" ref="BH4:BH67" si="47">IF(OR(BI4=1,BJ4=1,BK4=1),1,0)</f>
        <v>1</v>
      </c>
      <c r="BI4" s="71">
        <f t="shared" ref="BI4:BI67" si="48">IF(AND(N4="01 Záchrana",O4="0 Odstránenie havarijného stavu",P4="0 Odstránenie havarijného stavu"),1,0)</f>
        <v>0</v>
      </c>
      <c r="BJ4" s="71">
        <f t="shared" ref="BJ4:BJ67" si="49">IF(AND(N4="02 Hlavná činnosť",OR(P4="C1 Javisková technika",P4="C2 Osvetľovacia technika",P4="C3 Zvuková technika",P4="C4 Nahrávacia a vysielacia technika",P4="C5 Mikroporty",P4="D1 Nákup štandardnej IT techniky",P4="E1 Nákup hudobných nástrojov",P4="E2 Tvorba inscenácií, nákup umeleckých licencií",P4="E3 Akvizícia zbierkových predmetov")),1,0)</f>
        <v>1</v>
      </c>
      <c r="BK4" s="71">
        <f t="shared" ref="BK4:BK67" si="50">IF(AND(N4="03 Rozvoj",OR(P4="A1 Nákup budovy",P4="A2 Výstavba budovy",P4="A3 Dostavba budovy",P4="A4 Stavebný dozor",P4="B1 Komplexná rekonštrukcia",P4="B2 Stavebná reprofilizácia priestorov",P4="B3 Stavebná rekonštrukcia priestorov",P4="B4 Vykurovanie nehnuteľnosti",P4="B5 Rekonštrukcia extravilánu",P4="C6 Vzduchotechnika",P4="C90 Dopravné prostriedky",P4="C7 Zabezpečovacia technika",P4="C8 Mobiliár",P4="C9 Elektrické spotrebiče",P4="C91 Technické vybavenie dielní",P4="D2 Zhodnotenie existujúceho špeciálneho HW/SW",P4="D3 Obstaranie novej IT funkcionality",P4="F1 Rekonštrukcia expozičných priestorov",P4="F2 Vytvorenie novej expozície/výstavy",P4="F3 Realizácia výskumu",P4="G Reformný zámer")),1,0)</f>
        <v>0</v>
      </c>
      <c r="BL4" s="70">
        <f t="shared" ref="BL4:BL67" si="51">IF(I4="",0,1)</f>
        <v>1</v>
      </c>
      <c r="BM4" s="70">
        <f t="shared" ref="BM4:BM67" si="52">IF(OR(BN4=1,BO4=1),1,0)</f>
        <v>0</v>
      </c>
      <c r="BN4" s="70">
        <f t="shared" ref="BN4:BN67" si="53">IF((AND(U4="áno",OR(R4="07 V realizácii",R4="08 Realizované",R4="06 Pred vyhlásením verejného obstarávania"))),1,0)</f>
        <v>0</v>
      </c>
      <c r="BO4" s="70">
        <f t="shared" ref="BO4:BO67" si="54">IF((AND(U4="nie",OR(R4="01 Investičný zámer",R4="02 Analýza / podkladová štúdia k investičnému zámeru",R4="03 Projektová dokumentácia k dispozícii - pre územné rozhodnutie",R4="04 Projektová dokumentácia k dispozícii - pre stavebné povolenie",R4="05 Projektová dokumentácia k dispozícii - pre realizáciu stavby"))),1,0)</f>
        <v>0</v>
      </c>
      <c r="BP4" s="403">
        <f t="shared" ref="BP4:BP67" si="55">Y4+AK4</f>
        <v>0</v>
      </c>
      <c r="BQ4" s="403">
        <f t="shared" ref="BQ4:BQ67" si="56">Z4+AL4</f>
        <v>0</v>
      </c>
      <c r="BR4" s="403">
        <f t="shared" ref="BR4:BR67" si="57">AA4+AM4</f>
        <v>12000</v>
      </c>
      <c r="BS4" s="403">
        <f t="shared" ref="BS4:BS67" si="58">AB4+AN4</f>
        <v>0</v>
      </c>
      <c r="BT4" s="403">
        <f t="shared" ref="BT4:BT67" si="59">AC4+AO4</f>
        <v>0</v>
      </c>
      <c r="BU4" s="403">
        <f t="shared" ref="BU4:BU67" si="60">AD4+AP4</f>
        <v>0</v>
      </c>
      <c r="BV4" s="403">
        <f t="shared" ref="BV4:BV67" si="61">AE4+AQ4</f>
        <v>0</v>
      </c>
      <c r="BW4" s="403">
        <f t="shared" ref="BW4:BW67" si="62">AF4+AR4</f>
        <v>0</v>
      </c>
      <c r="BX4" s="403">
        <f t="shared" ref="BX4:BX67" si="63">AG4+AS4</f>
        <v>0</v>
      </c>
      <c r="BY4" s="403">
        <f t="shared" ref="BY4:BY67" si="64">AH4+AT4</f>
        <v>0</v>
      </c>
      <c r="BZ4" s="401">
        <v>0</v>
      </c>
      <c r="CA4" s="401">
        <v>0</v>
      </c>
      <c r="CB4" s="401">
        <v>0</v>
      </c>
      <c r="CC4" s="401">
        <v>0</v>
      </c>
      <c r="CD4" s="401">
        <v>0</v>
      </c>
      <c r="CE4" s="401">
        <v>0</v>
      </c>
      <c r="CF4" s="401">
        <v>0</v>
      </c>
      <c r="CG4" s="401">
        <v>0</v>
      </c>
      <c r="CH4" s="401">
        <v>0</v>
      </c>
      <c r="CI4" s="401">
        <v>0</v>
      </c>
      <c r="CJ4" s="401">
        <v>0</v>
      </c>
      <c r="CK4" s="401">
        <v>0</v>
      </c>
      <c r="CL4" s="401">
        <v>0</v>
      </c>
      <c r="CM4" s="401">
        <v>0</v>
      </c>
      <c r="CN4" s="401">
        <v>0</v>
      </c>
      <c r="CO4" s="401">
        <v>0</v>
      </c>
      <c r="CP4" s="401">
        <v>0</v>
      </c>
      <c r="CQ4" s="401">
        <v>0</v>
      </c>
      <c r="CR4" s="401">
        <v>0</v>
      </c>
      <c r="CS4" s="401">
        <v>0</v>
      </c>
      <c r="CT4" s="401">
        <v>0</v>
      </c>
      <c r="CU4" s="401">
        <v>0</v>
      </c>
      <c r="CV4" s="401">
        <v>0</v>
      </c>
      <c r="CW4" s="401">
        <v>0</v>
      </c>
      <c r="CX4" s="401">
        <v>0</v>
      </c>
      <c r="CY4" s="401">
        <v>0</v>
      </c>
      <c r="CZ4" s="401">
        <v>0</v>
      </c>
      <c r="DA4" s="401">
        <v>0</v>
      </c>
      <c r="DB4" s="401">
        <v>0</v>
      </c>
      <c r="DC4" s="401">
        <v>0</v>
      </c>
      <c r="DD4" s="401">
        <v>0</v>
      </c>
      <c r="DE4" s="401">
        <v>0</v>
      </c>
      <c r="DF4" s="401">
        <v>0</v>
      </c>
      <c r="DG4" s="403">
        <f t="shared" ref="DG4:DG67" si="65">L4</f>
        <v>21500</v>
      </c>
      <c r="DH4" s="403">
        <f t="shared" ref="DH4:EW4" si="66">DG4</f>
        <v>21500</v>
      </c>
      <c r="DI4" s="403">
        <f t="shared" si="66"/>
        <v>21500</v>
      </c>
      <c r="DJ4" s="403">
        <f t="shared" si="66"/>
        <v>21500</v>
      </c>
      <c r="DK4" s="403">
        <f t="shared" si="66"/>
        <v>21500</v>
      </c>
      <c r="DL4" s="403">
        <f t="shared" si="66"/>
        <v>21500</v>
      </c>
      <c r="DM4" s="403">
        <f t="shared" si="66"/>
        <v>21500</v>
      </c>
      <c r="DN4" s="403">
        <f t="shared" si="66"/>
        <v>21500</v>
      </c>
      <c r="DO4" s="403">
        <f t="shared" si="66"/>
        <v>21500</v>
      </c>
      <c r="DP4" s="403">
        <f t="shared" si="66"/>
        <v>21500</v>
      </c>
      <c r="DQ4" s="403">
        <f t="shared" si="66"/>
        <v>21500</v>
      </c>
      <c r="DR4" s="403">
        <f t="shared" si="66"/>
        <v>21500</v>
      </c>
      <c r="DS4" s="403">
        <f t="shared" si="66"/>
        <v>21500</v>
      </c>
      <c r="DT4" s="403">
        <f t="shared" si="66"/>
        <v>21500</v>
      </c>
      <c r="DU4" s="403">
        <f t="shared" si="66"/>
        <v>21500</v>
      </c>
      <c r="DV4" s="403">
        <f t="shared" si="66"/>
        <v>21500</v>
      </c>
      <c r="DW4" s="403">
        <f t="shared" si="66"/>
        <v>21500</v>
      </c>
      <c r="DX4" s="403">
        <f t="shared" si="66"/>
        <v>21500</v>
      </c>
      <c r="DY4" s="403">
        <f t="shared" si="66"/>
        <v>21500</v>
      </c>
      <c r="DZ4" s="403">
        <f t="shared" si="66"/>
        <v>21500</v>
      </c>
      <c r="EA4" s="403">
        <f t="shared" si="66"/>
        <v>21500</v>
      </c>
      <c r="EB4" s="403">
        <f t="shared" si="66"/>
        <v>21500</v>
      </c>
      <c r="EC4" s="403">
        <f t="shared" si="66"/>
        <v>21500</v>
      </c>
      <c r="ED4" s="403">
        <f t="shared" si="66"/>
        <v>21500</v>
      </c>
      <c r="EE4" s="403">
        <f t="shared" si="66"/>
        <v>21500</v>
      </c>
      <c r="EF4" s="403">
        <f t="shared" si="66"/>
        <v>21500</v>
      </c>
      <c r="EG4" s="403">
        <f t="shared" si="66"/>
        <v>21500</v>
      </c>
      <c r="EH4" s="403">
        <f t="shared" si="66"/>
        <v>21500</v>
      </c>
      <c r="EI4" s="403">
        <f t="shared" si="66"/>
        <v>21500</v>
      </c>
      <c r="EJ4" s="403">
        <f t="shared" si="66"/>
        <v>21500</v>
      </c>
      <c r="EK4" s="403">
        <f t="shared" si="66"/>
        <v>21500</v>
      </c>
      <c r="EL4" s="403">
        <f t="shared" si="66"/>
        <v>21500</v>
      </c>
      <c r="EM4" s="403">
        <f t="shared" si="66"/>
        <v>21500</v>
      </c>
      <c r="EN4" s="403">
        <f t="shared" si="66"/>
        <v>21500</v>
      </c>
      <c r="EO4" s="403">
        <f t="shared" si="66"/>
        <v>21500</v>
      </c>
      <c r="EP4" s="403">
        <f t="shared" si="66"/>
        <v>21500</v>
      </c>
      <c r="EQ4" s="403">
        <f t="shared" si="66"/>
        <v>21500</v>
      </c>
      <c r="ER4" s="403">
        <f t="shared" si="66"/>
        <v>21500</v>
      </c>
      <c r="ES4" s="403">
        <f t="shared" si="66"/>
        <v>21500</v>
      </c>
      <c r="ET4" s="403">
        <f t="shared" si="66"/>
        <v>21500</v>
      </c>
      <c r="EU4" s="403">
        <f t="shared" si="66"/>
        <v>21500</v>
      </c>
      <c r="EV4" s="403">
        <f t="shared" si="66"/>
        <v>21500</v>
      </c>
      <c r="EW4" s="403">
        <f t="shared" si="66"/>
        <v>21500</v>
      </c>
      <c r="EX4" s="404">
        <f>PV(0.05,'PV factor'!C19,,-BR4)</f>
        <v>10884.353741496598</v>
      </c>
      <c r="EY4" s="404">
        <f>PV(0.05,'PV factor'!D19,,-BS4)</f>
        <v>0</v>
      </c>
      <c r="EZ4" s="404">
        <f>PV(0.05,'PV factor'!E19,,-BT4)</f>
        <v>0</v>
      </c>
      <c r="FA4" s="404">
        <f>PV(0.05,'PV factor'!F19,,-BU4)</f>
        <v>0</v>
      </c>
      <c r="FB4" s="404">
        <f>PV(0.05,'PV factor'!G19,,-BV4)</f>
        <v>0</v>
      </c>
      <c r="FC4" s="404">
        <f>PV(0.05,'PV factor'!H19,,-BW4)</f>
        <v>0</v>
      </c>
      <c r="FD4" s="404">
        <f>PV(0.05,'PV factor'!I19,,-BX4)</f>
        <v>0</v>
      </c>
      <c r="FE4" s="404">
        <f>PV(0.05,'PV factor'!J19,,-BY4)</f>
        <v>0</v>
      </c>
      <c r="FF4" s="404">
        <f>PV(0.05,'PV factor'!K19,,-BZ4)</f>
        <v>0</v>
      </c>
      <c r="FG4" s="404">
        <f>PV(0.05,'PV factor'!L19,,-CA4)</f>
        <v>0</v>
      </c>
      <c r="FH4" s="404">
        <f>PV(0.05,'PV factor'!M19,,-CB4)</f>
        <v>0</v>
      </c>
      <c r="FI4" s="404">
        <f>PV(0.05,'PV factor'!N19,,-CC4)</f>
        <v>0</v>
      </c>
      <c r="FJ4" s="404">
        <f>PV(0.05,'PV factor'!O19,,-CD4)</f>
        <v>0</v>
      </c>
      <c r="FK4" s="404">
        <f>PV(0.05,'PV factor'!P19,,-CE4)</f>
        <v>0</v>
      </c>
      <c r="FL4" s="404">
        <f>PV(0.05,'PV factor'!Q19,,-CF4)</f>
        <v>0</v>
      </c>
      <c r="FM4" s="404">
        <f>PV(0.05,'PV factor'!R19,,-CG4)</f>
        <v>0</v>
      </c>
      <c r="FN4" s="404">
        <f>PV(0.05,'PV factor'!S19,,-CH4)</f>
        <v>0</v>
      </c>
      <c r="FO4" s="404">
        <f>PV(0.05,'PV factor'!T19,,-CI4)</f>
        <v>0</v>
      </c>
      <c r="FP4" s="404">
        <f>PV(0.05,'PV factor'!U19,,-CJ4)</f>
        <v>0</v>
      </c>
      <c r="FQ4" s="404">
        <f>PV(0.05,'PV factor'!V19,,-CK4)</f>
        <v>0</v>
      </c>
      <c r="FR4" s="404">
        <f>PV(0.05,'PV factor'!W19,,-CL4)</f>
        <v>0</v>
      </c>
      <c r="FS4" s="404">
        <f>PV(0.05,'PV factor'!X19,,-CM4)</f>
        <v>0</v>
      </c>
      <c r="FT4" s="404">
        <f>PV(0.05,'PV factor'!Y19,,-CN4)</f>
        <v>0</v>
      </c>
      <c r="FU4" s="404">
        <f>PV(0.05,'PV factor'!Z19,,-CO4)</f>
        <v>0</v>
      </c>
      <c r="FV4" s="404">
        <f>PV(0.05,'PV factor'!AA19,,-CP4)</f>
        <v>0</v>
      </c>
      <c r="FW4" s="404">
        <f>PV(0.05,'PV factor'!AB19,,-CQ4)</f>
        <v>0</v>
      </c>
      <c r="FX4" s="404">
        <f>PV(0.05,'PV factor'!AC19,,-CR4)</f>
        <v>0</v>
      </c>
      <c r="FY4" s="404">
        <f>PV(0.05,'PV factor'!AD19,,-CS4)</f>
        <v>0</v>
      </c>
      <c r="FZ4" s="404">
        <f>PV(0.05,'PV factor'!AE19,,-CT4)</f>
        <v>0</v>
      </c>
      <c r="GA4" s="404">
        <f>PV(0.05,'PV factor'!AF19,,-CU4)</f>
        <v>0</v>
      </c>
      <c r="GB4" s="404">
        <f>PV(0.05,'PV factor'!AG19,,-CV4)</f>
        <v>0</v>
      </c>
      <c r="GC4" s="404">
        <f>PV(0.05,'PV factor'!AH19,,-CW4)</f>
        <v>0</v>
      </c>
      <c r="GD4" s="404">
        <f>PV(0.05,'PV factor'!AI19,,-CX4)</f>
        <v>0</v>
      </c>
      <c r="GE4" s="404">
        <f>PV(0.05,'PV factor'!AJ19,,-CY4)</f>
        <v>0</v>
      </c>
      <c r="GF4" s="404">
        <f>PV(0.05,'PV factor'!AK19,,-CZ4)</f>
        <v>0</v>
      </c>
      <c r="GG4" s="404">
        <f>PV(0.05,'PV factor'!AL19,,-DA4)</f>
        <v>0</v>
      </c>
      <c r="GH4" s="404">
        <f>PV(0.05,'PV factor'!AM19,,-DB4)</f>
        <v>0</v>
      </c>
      <c r="GI4" s="404">
        <f>PV(0.05,'PV factor'!AN19,,-DC4)</f>
        <v>0</v>
      </c>
      <c r="GJ4" s="404">
        <f>PV(0.05,'PV factor'!AO19,,-DD4)</f>
        <v>0</v>
      </c>
      <c r="GK4" s="404">
        <f>PV(0.05,'PV factor'!AP19,,-DE4)</f>
        <v>0</v>
      </c>
      <c r="GL4" s="404">
        <f>PV(0.05,'PV factor'!C19,,-DI4)</f>
        <v>19501.133786848073</v>
      </c>
      <c r="GM4" s="404">
        <f>PV(0.05,'PV factor'!D19,,-DJ4)</f>
        <v>18572.508368426734</v>
      </c>
      <c r="GN4" s="404">
        <f>PV(0.05,'PV factor'!E19,,-DK4)</f>
        <v>17688.103208025463</v>
      </c>
      <c r="GO4" s="404">
        <f>PV(0.05,'PV factor'!F19,,-DL4)</f>
        <v>16845.812579071866</v>
      </c>
      <c r="GP4" s="404">
        <f>PV(0.05,'PV factor'!G19,,-DM4)</f>
        <v>16043.631027687496</v>
      </c>
      <c r="GQ4" s="404">
        <f>PV(0.05,'PV factor'!H19,,-DN4)</f>
        <v>15279.648597797612</v>
      </c>
      <c r="GR4" s="404">
        <f>PV(0.05,'PV factor'!I19,,-DO4)</f>
        <v>14552.046283616774</v>
      </c>
      <c r="GS4" s="404">
        <f>PV(0.05,'PV factor'!J19,,-DP4)</f>
        <v>13859.091698682641</v>
      </c>
      <c r="GT4" s="404">
        <f>PV(0.05,'PV factor'!K19,,-DQ4)</f>
        <v>13199.134951126325</v>
      </c>
      <c r="GU4" s="404">
        <f>PV(0.05,'PV factor'!L19,,-DR4)</f>
        <v>12570.604715358404</v>
      </c>
      <c r="GV4" s="404">
        <f>PV(0.05,'PV factor'!M19,,-DS4)</f>
        <v>11972.00449081753</v>
      </c>
      <c r="GW4" s="404">
        <f>PV(0.05,'PV factor'!N19,,-DT4)</f>
        <v>11401.909038873835</v>
      </c>
      <c r="GX4" s="404">
        <f>PV(0.05,'PV factor'!O19,,-DU4)</f>
        <v>10858.960989403655</v>
      </c>
      <c r="GY4" s="404">
        <f>PV(0.05,'PV factor'!P19,,-DV4)</f>
        <v>10341.867608955859</v>
      </c>
      <c r="GZ4" s="404">
        <f>PV(0.05,'PV factor'!Q19,,-DW4)</f>
        <v>9849.3977228151052</v>
      </c>
      <c r="HA4" s="404">
        <f>PV(0.05,'PV factor'!R19,,-DX4)</f>
        <v>9380.3787836334322</v>
      </c>
      <c r="HB4" s="404">
        <f>PV(0.05,'PV factor'!S19,,-DY4)</f>
        <v>8933.6940796508879</v>
      </c>
      <c r="HC4" s="404">
        <f>PV(0.05,'PV factor'!T19,,-DZ4)</f>
        <v>8508.2800758579888</v>
      </c>
      <c r="HD4" s="404">
        <f>PV(0.05,'PV factor'!U19,,-EA4)</f>
        <v>8103.123881769513</v>
      </c>
      <c r="HE4" s="404">
        <f>PV(0.05,'PV factor'!V19,,-EB4)</f>
        <v>7717.2608397804888</v>
      </c>
      <c r="HF4" s="404">
        <f>PV(0.05,'PV factor'!W19,,-EC4)</f>
        <v>7349.7722283623707</v>
      </c>
      <c r="HG4" s="404">
        <f>PV(0.05,'PV factor'!X19,,-ED4)</f>
        <v>6999.7830746308273</v>
      </c>
      <c r="HH4" s="404">
        <f>PV(0.05,'PV factor'!Y19,,-EE4)</f>
        <v>6666.4600710769801</v>
      </c>
      <c r="HI4" s="404">
        <f>PV(0.05,'PV factor'!Z19,,-EF4)</f>
        <v>6349.0095915018856</v>
      </c>
      <c r="HJ4" s="404">
        <f>PV(0.05,'PV factor'!AA19,,-EG4)</f>
        <v>6046.6758014303668</v>
      </c>
      <c r="HK4" s="404">
        <f>PV(0.05,'PV factor'!AB19,,-EH4)</f>
        <v>5758.7388585051103</v>
      </c>
      <c r="HL4" s="404">
        <f>PV(0.05,'PV factor'!AC19,,-EI4)</f>
        <v>5484.5131985762964</v>
      </c>
      <c r="HM4" s="404">
        <f>PV(0.05,'PV factor'!AD19,,-EJ4)</f>
        <v>5223.3459034059961</v>
      </c>
      <c r="HN4" s="404">
        <f>PV(0.05,'PV factor'!AE19,,-EK4)</f>
        <v>4974.6151461009504</v>
      </c>
      <c r="HO4" s="404">
        <f>PV(0.05,'PV factor'!AF19,,-EL4)</f>
        <v>4737.7287105723317</v>
      </c>
      <c r="HP4" s="404">
        <f>PV(0.05,'PV factor'!AG19,,-EM4)</f>
        <v>4512.1225814974587</v>
      </c>
      <c r="HQ4" s="404">
        <f>PV(0.05,'PV factor'!AH19,,-EN4)</f>
        <v>4297.2596014261517</v>
      </c>
      <c r="HR4" s="404">
        <f>PV(0.05,'PV factor'!AI19,,-EO4)</f>
        <v>4092.6281918344298</v>
      </c>
      <c r="HS4" s="404">
        <f>PV(0.05,'PV factor'!AJ19,,-EP4)</f>
        <v>3897.7411350804091</v>
      </c>
      <c r="HT4" s="404">
        <f>PV(0.05,'PV factor'!AK19,,-EQ4)</f>
        <v>3712.1344143622946</v>
      </c>
      <c r="HU4" s="404">
        <f>PV(0.05,'PV factor'!AL19,,-ER4)</f>
        <v>3535.3661089164707</v>
      </c>
      <c r="HV4" s="404">
        <f>PV(0.05,'PV factor'!AM19,,-ES4)</f>
        <v>3367.0153418252107</v>
      </c>
      <c r="HW4" s="404">
        <f>PV(0.05,'PV factor'!AN19,,-ET4)</f>
        <v>3206.6812779287716</v>
      </c>
      <c r="HX4" s="404">
        <f>PV(0.05,'PV factor'!AO19,,-EU4)</f>
        <v>3053.9821694559732</v>
      </c>
      <c r="HY4" s="404">
        <f>PV(0.05,'PV factor'!AP19,,-EV4)</f>
        <v>2908.5544471009266</v>
      </c>
      <c r="HZ4" s="404">
        <f t="shared" ref="HZ4:HZ67" si="67">IF(J4=40,SUM(EX4:GK4),IF(J4=10,SUM(EX4:FG4),IF(J4=5,SUM(EX4:FB4),"")))</f>
        <v>10884.353741496598</v>
      </c>
      <c r="IA4" s="404">
        <f t="shared" ref="IA4:IA67" si="68">IF(J4=40,SUM(GL4:HY4),IF(J4=10,SUM(GL4:GU4),IF(J4=5,SUM(GL4:GP4),"")))</f>
        <v>88651.188970059637</v>
      </c>
      <c r="IB4" s="401">
        <f t="shared" ref="IB4:IB67" si="69">IFERROR(IA4/HZ4,0)</f>
        <v>8.1448279866242306</v>
      </c>
    </row>
    <row r="5" spans="1:236" ht="90" customHeight="1" x14ac:dyDescent="0.2">
      <c r="A5" s="276" t="s">
        <v>634</v>
      </c>
      <c r="B5" s="277" t="s">
        <v>1167</v>
      </c>
      <c r="C5" s="277" t="s">
        <v>1281</v>
      </c>
      <c r="D5" s="99"/>
      <c r="E5" s="277" t="s">
        <v>1282</v>
      </c>
      <c r="F5" s="103" t="s">
        <v>1283</v>
      </c>
      <c r="G5" s="103" t="s">
        <v>1284</v>
      </c>
      <c r="H5" s="99" t="s">
        <v>77</v>
      </c>
      <c r="I5" s="103" t="s">
        <v>1216</v>
      </c>
      <c r="J5" s="103">
        <v>40</v>
      </c>
      <c r="K5" s="227" t="s">
        <v>94</v>
      </c>
      <c r="L5" s="98">
        <v>276411.75</v>
      </c>
      <c r="M5" s="99" t="s">
        <v>3648</v>
      </c>
      <c r="N5" s="99" t="s">
        <v>81</v>
      </c>
      <c r="O5" s="73" t="s">
        <v>106</v>
      </c>
      <c r="P5" s="99" t="s">
        <v>176</v>
      </c>
      <c r="Q5" s="112" t="s">
        <v>100</v>
      </c>
      <c r="R5" s="99" t="s">
        <v>108</v>
      </c>
      <c r="S5" s="99" t="s">
        <v>99</v>
      </c>
      <c r="T5" s="99" t="s">
        <v>366</v>
      </c>
      <c r="U5" s="99" t="s">
        <v>100</v>
      </c>
      <c r="V5" s="102">
        <v>1</v>
      </c>
      <c r="W5" s="278">
        <v>110000</v>
      </c>
      <c r="X5" s="278">
        <v>0</v>
      </c>
      <c r="Y5" s="278">
        <v>0</v>
      </c>
      <c r="Z5" s="278">
        <v>0</v>
      </c>
      <c r="AA5" s="105">
        <v>0</v>
      </c>
      <c r="AB5" s="278">
        <v>110000</v>
      </c>
      <c r="AC5" s="278">
        <v>0</v>
      </c>
      <c r="AD5" s="278">
        <v>0</v>
      </c>
      <c r="AE5" s="278">
        <v>0</v>
      </c>
      <c r="AF5" s="278">
        <v>0</v>
      </c>
      <c r="AG5" s="278">
        <v>0</v>
      </c>
      <c r="AH5" s="278">
        <v>0</v>
      </c>
      <c r="AI5" s="100" t="s">
        <v>88</v>
      </c>
      <c r="AJ5" s="278">
        <v>0</v>
      </c>
      <c r="AK5" s="278">
        <v>0</v>
      </c>
      <c r="AL5" s="278">
        <v>0</v>
      </c>
      <c r="AM5" s="278">
        <v>0</v>
      </c>
      <c r="AN5" s="278">
        <v>0</v>
      </c>
      <c r="AO5" s="278">
        <v>0</v>
      </c>
      <c r="AP5" s="278">
        <v>0</v>
      </c>
      <c r="AQ5" s="278">
        <v>0</v>
      </c>
      <c r="AR5" s="278">
        <v>0</v>
      </c>
      <c r="AS5" s="278">
        <v>0</v>
      </c>
      <c r="AT5" s="278">
        <v>0</v>
      </c>
      <c r="AU5" s="103"/>
      <c r="AV5" s="230">
        <f t="shared" si="35"/>
        <v>1</v>
      </c>
      <c r="AW5" s="230">
        <f t="shared" si="36"/>
        <v>0</v>
      </c>
      <c r="AX5" s="230" t="str">
        <f t="shared" si="37"/>
        <v>C6</v>
      </c>
      <c r="AY5" s="141">
        <f t="shared" si="38"/>
        <v>8</v>
      </c>
      <c r="AZ5" s="70">
        <f t="shared" si="39"/>
        <v>1</v>
      </c>
      <c r="BA5" s="70">
        <f t="shared" si="40"/>
        <v>1</v>
      </c>
      <c r="BB5" s="70">
        <f t="shared" si="41"/>
        <v>1</v>
      </c>
      <c r="BC5" s="70">
        <f t="shared" si="42"/>
        <v>0</v>
      </c>
      <c r="BD5" s="70">
        <f t="shared" si="43"/>
        <v>1</v>
      </c>
      <c r="BE5" s="70">
        <f t="shared" si="44"/>
        <v>1</v>
      </c>
      <c r="BF5" s="70">
        <f t="shared" si="45"/>
        <v>1</v>
      </c>
      <c r="BG5" s="71">
        <f t="shared" si="46"/>
        <v>0</v>
      </c>
      <c r="BH5" s="71">
        <f t="shared" si="47"/>
        <v>1</v>
      </c>
      <c r="BI5" s="71">
        <f t="shared" si="48"/>
        <v>0</v>
      </c>
      <c r="BJ5" s="71">
        <f t="shared" si="49"/>
        <v>0</v>
      </c>
      <c r="BK5" s="71">
        <f t="shared" si="50"/>
        <v>1</v>
      </c>
      <c r="BL5" s="70">
        <f t="shared" si="51"/>
        <v>1</v>
      </c>
      <c r="BM5" s="70">
        <f t="shared" si="52"/>
        <v>1</v>
      </c>
      <c r="BN5" s="70">
        <f t="shared" si="53"/>
        <v>0</v>
      </c>
      <c r="BO5" s="70">
        <f t="shared" si="54"/>
        <v>1</v>
      </c>
      <c r="BP5" s="144">
        <f t="shared" si="55"/>
        <v>0</v>
      </c>
      <c r="BQ5" s="144">
        <f t="shared" si="56"/>
        <v>0</v>
      </c>
      <c r="BR5" s="144">
        <f t="shared" si="57"/>
        <v>0</v>
      </c>
      <c r="BS5" s="144">
        <f t="shared" si="58"/>
        <v>110000</v>
      </c>
      <c r="BT5" s="144">
        <f t="shared" si="59"/>
        <v>0</v>
      </c>
      <c r="BU5" s="144">
        <f t="shared" si="60"/>
        <v>0</v>
      </c>
      <c r="BV5" s="144">
        <f t="shared" si="61"/>
        <v>0</v>
      </c>
      <c r="BW5" s="144">
        <f t="shared" si="62"/>
        <v>0</v>
      </c>
      <c r="BX5" s="144">
        <f t="shared" si="63"/>
        <v>0</v>
      </c>
      <c r="BY5" s="144">
        <f t="shared" si="64"/>
        <v>0</v>
      </c>
      <c r="BZ5" s="9">
        <v>0</v>
      </c>
      <c r="CA5" s="9">
        <v>0</v>
      </c>
      <c r="CB5" s="9">
        <v>0</v>
      </c>
      <c r="CC5" s="9">
        <v>0</v>
      </c>
      <c r="CD5" s="9">
        <v>0</v>
      </c>
      <c r="CE5" s="9">
        <v>0</v>
      </c>
      <c r="CF5" s="9">
        <v>0</v>
      </c>
      <c r="CG5" s="9">
        <v>0</v>
      </c>
      <c r="CH5" s="9">
        <v>0</v>
      </c>
      <c r="CI5" s="9">
        <v>0</v>
      </c>
      <c r="CJ5" s="9">
        <v>0</v>
      </c>
      <c r="CK5" s="9">
        <v>0</v>
      </c>
      <c r="CL5" s="9">
        <v>0</v>
      </c>
      <c r="CM5" s="9">
        <v>0</v>
      </c>
      <c r="CN5" s="9">
        <v>0</v>
      </c>
      <c r="CO5" s="9">
        <v>0</v>
      </c>
      <c r="CP5" s="9">
        <v>0</v>
      </c>
      <c r="CQ5" s="9">
        <v>0</v>
      </c>
      <c r="CR5" s="9">
        <v>0</v>
      </c>
      <c r="CS5" s="9">
        <v>0</v>
      </c>
      <c r="CT5" s="9">
        <v>0</v>
      </c>
      <c r="CU5" s="9">
        <v>0</v>
      </c>
      <c r="CV5" s="9">
        <v>0</v>
      </c>
      <c r="CW5" s="9">
        <v>0</v>
      </c>
      <c r="CX5" s="9">
        <v>0</v>
      </c>
      <c r="CY5" s="9">
        <v>0</v>
      </c>
      <c r="CZ5" s="9">
        <v>0</v>
      </c>
      <c r="DA5" s="9">
        <v>0</v>
      </c>
      <c r="DB5" s="9">
        <v>0</v>
      </c>
      <c r="DC5" s="9">
        <v>0</v>
      </c>
      <c r="DD5" s="9">
        <v>0</v>
      </c>
      <c r="DE5" s="9">
        <v>0</v>
      </c>
      <c r="DF5" s="9">
        <v>0</v>
      </c>
      <c r="DG5" s="144">
        <f t="shared" si="65"/>
        <v>276411.75</v>
      </c>
      <c r="DH5" s="144">
        <f t="shared" ref="DH5:EW5" si="70">DG5</f>
        <v>276411.75</v>
      </c>
      <c r="DI5" s="144">
        <f t="shared" si="70"/>
        <v>276411.75</v>
      </c>
      <c r="DJ5" s="144">
        <f t="shared" si="70"/>
        <v>276411.75</v>
      </c>
      <c r="DK5" s="144">
        <f t="shared" si="70"/>
        <v>276411.75</v>
      </c>
      <c r="DL5" s="144">
        <f t="shared" si="70"/>
        <v>276411.75</v>
      </c>
      <c r="DM5" s="144">
        <f t="shared" si="70"/>
        <v>276411.75</v>
      </c>
      <c r="DN5" s="144">
        <f t="shared" si="70"/>
        <v>276411.75</v>
      </c>
      <c r="DO5" s="144">
        <f t="shared" si="70"/>
        <v>276411.75</v>
      </c>
      <c r="DP5" s="144">
        <f t="shared" si="70"/>
        <v>276411.75</v>
      </c>
      <c r="DQ5" s="144">
        <f t="shared" si="70"/>
        <v>276411.75</v>
      </c>
      <c r="DR5" s="144">
        <f t="shared" si="70"/>
        <v>276411.75</v>
      </c>
      <c r="DS5" s="144">
        <f t="shared" si="70"/>
        <v>276411.75</v>
      </c>
      <c r="DT5" s="144">
        <f t="shared" si="70"/>
        <v>276411.75</v>
      </c>
      <c r="DU5" s="144">
        <f t="shared" si="70"/>
        <v>276411.75</v>
      </c>
      <c r="DV5" s="144">
        <f t="shared" si="70"/>
        <v>276411.75</v>
      </c>
      <c r="DW5" s="144">
        <f t="shared" si="70"/>
        <v>276411.75</v>
      </c>
      <c r="DX5" s="144">
        <f t="shared" si="70"/>
        <v>276411.75</v>
      </c>
      <c r="DY5" s="144">
        <f t="shared" si="70"/>
        <v>276411.75</v>
      </c>
      <c r="DZ5" s="144">
        <f t="shared" si="70"/>
        <v>276411.75</v>
      </c>
      <c r="EA5" s="144">
        <f t="shared" si="70"/>
        <v>276411.75</v>
      </c>
      <c r="EB5" s="144">
        <f t="shared" si="70"/>
        <v>276411.75</v>
      </c>
      <c r="EC5" s="144">
        <f t="shared" si="70"/>
        <v>276411.75</v>
      </c>
      <c r="ED5" s="144">
        <f t="shared" si="70"/>
        <v>276411.75</v>
      </c>
      <c r="EE5" s="144">
        <f t="shared" si="70"/>
        <v>276411.75</v>
      </c>
      <c r="EF5" s="144">
        <f t="shared" si="70"/>
        <v>276411.75</v>
      </c>
      <c r="EG5" s="144">
        <f t="shared" si="70"/>
        <v>276411.75</v>
      </c>
      <c r="EH5" s="144">
        <f t="shared" si="70"/>
        <v>276411.75</v>
      </c>
      <c r="EI5" s="144">
        <f t="shared" si="70"/>
        <v>276411.75</v>
      </c>
      <c r="EJ5" s="144">
        <f t="shared" si="70"/>
        <v>276411.75</v>
      </c>
      <c r="EK5" s="144">
        <f t="shared" si="70"/>
        <v>276411.75</v>
      </c>
      <c r="EL5" s="144">
        <f t="shared" si="70"/>
        <v>276411.75</v>
      </c>
      <c r="EM5" s="144">
        <f t="shared" si="70"/>
        <v>276411.75</v>
      </c>
      <c r="EN5" s="144">
        <f t="shared" si="70"/>
        <v>276411.75</v>
      </c>
      <c r="EO5" s="144">
        <f t="shared" si="70"/>
        <v>276411.75</v>
      </c>
      <c r="EP5" s="144">
        <f t="shared" si="70"/>
        <v>276411.75</v>
      </c>
      <c r="EQ5" s="144">
        <f t="shared" si="70"/>
        <v>276411.75</v>
      </c>
      <c r="ER5" s="144">
        <f t="shared" si="70"/>
        <v>276411.75</v>
      </c>
      <c r="ES5" s="144">
        <f t="shared" si="70"/>
        <v>276411.75</v>
      </c>
      <c r="ET5" s="144">
        <f t="shared" si="70"/>
        <v>276411.75</v>
      </c>
      <c r="EU5" s="144">
        <f t="shared" si="70"/>
        <v>276411.75</v>
      </c>
      <c r="EV5" s="144">
        <f t="shared" si="70"/>
        <v>276411.75</v>
      </c>
      <c r="EW5" s="144">
        <f t="shared" si="70"/>
        <v>276411.75</v>
      </c>
      <c r="EX5" s="147">
        <f>PV(0.05,'PV factor'!C144,,-BR5)</f>
        <v>0</v>
      </c>
      <c r="EY5" s="147">
        <f>PV(0.05,'PV factor'!D144,,-BS5)</f>
        <v>95022.13583846236</v>
      </c>
      <c r="EZ5" s="147">
        <f>PV(0.05,'PV factor'!E144,,-BT5)</f>
        <v>0</v>
      </c>
      <c r="FA5" s="147">
        <f>PV(0.05,'PV factor'!F144,,-BU5)</f>
        <v>0</v>
      </c>
      <c r="FB5" s="147">
        <f>PV(0.05,'PV factor'!G144,,-BV5)</f>
        <v>0</v>
      </c>
      <c r="FC5" s="147">
        <f>PV(0.05,'PV factor'!H144,,-BW5)</f>
        <v>0</v>
      </c>
      <c r="FD5" s="147">
        <f>PV(0.05,'PV factor'!I144,,-BX5)</f>
        <v>0</v>
      </c>
      <c r="FE5" s="147">
        <f>PV(0.05,'PV factor'!J144,,-BY5)</f>
        <v>0</v>
      </c>
      <c r="FF5" s="147">
        <f>PV(0.05,'PV factor'!K144,,-BZ5)</f>
        <v>0</v>
      </c>
      <c r="FG5" s="147">
        <f>PV(0.05,'PV factor'!L144,,-CA5)</f>
        <v>0</v>
      </c>
      <c r="FH5" s="147">
        <f>PV(0.05,'PV factor'!M144,,-CB5)</f>
        <v>0</v>
      </c>
      <c r="FI5" s="147">
        <f>PV(0.05,'PV factor'!N144,,-CC5)</f>
        <v>0</v>
      </c>
      <c r="FJ5" s="147">
        <f>PV(0.05,'PV factor'!O144,,-CD5)</f>
        <v>0</v>
      </c>
      <c r="FK5" s="147">
        <f>PV(0.05,'PV factor'!P144,,-CE5)</f>
        <v>0</v>
      </c>
      <c r="FL5" s="147">
        <f>PV(0.05,'PV factor'!Q144,,-CF5)</f>
        <v>0</v>
      </c>
      <c r="FM5" s="147">
        <f>PV(0.05,'PV factor'!R144,,-CG5)</f>
        <v>0</v>
      </c>
      <c r="FN5" s="147">
        <f>PV(0.05,'PV factor'!S144,,-CH5)</f>
        <v>0</v>
      </c>
      <c r="FO5" s="147">
        <f>PV(0.05,'PV factor'!T144,,-CI5)</f>
        <v>0</v>
      </c>
      <c r="FP5" s="147">
        <f>PV(0.05,'PV factor'!U144,,-CJ5)</f>
        <v>0</v>
      </c>
      <c r="FQ5" s="147">
        <f>PV(0.05,'PV factor'!V144,,-CK5)</f>
        <v>0</v>
      </c>
      <c r="FR5" s="147">
        <f>PV(0.05,'PV factor'!W144,,-CL5)</f>
        <v>0</v>
      </c>
      <c r="FS5" s="147">
        <f>PV(0.05,'PV factor'!X144,,-CM5)</f>
        <v>0</v>
      </c>
      <c r="FT5" s="147">
        <f>PV(0.05,'PV factor'!Y144,,-CN5)</f>
        <v>0</v>
      </c>
      <c r="FU5" s="147">
        <f>PV(0.05,'PV factor'!Z144,,-CO5)</f>
        <v>0</v>
      </c>
      <c r="FV5" s="147">
        <f>PV(0.05,'PV factor'!AA144,,-CP5)</f>
        <v>0</v>
      </c>
      <c r="FW5" s="147">
        <f>PV(0.05,'PV factor'!AB144,,-CQ5)</f>
        <v>0</v>
      </c>
      <c r="FX5" s="147">
        <f>PV(0.05,'PV factor'!AC144,,-CR5)</f>
        <v>0</v>
      </c>
      <c r="FY5" s="147">
        <f>PV(0.05,'PV factor'!AD144,,-CS5)</f>
        <v>0</v>
      </c>
      <c r="FZ5" s="147">
        <f>PV(0.05,'PV factor'!AE144,,-CT5)</f>
        <v>0</v>
      </c>
      <c r="GA5" s="147">
        <f>PV(0.05,'PV factor'!AF144,,-CU5)</f>
        <v>0</v>
      </c>
      <c r="GB5" s="147">
        <f>PV(0.05,'PV factor'!AG144,,-CV5)</f>
        <v>0</v>
      </c>
      <c r="GC5" s="147">
        <f>PV(0.05,'PV factor'!AH144,,-CW5)</f>
        <v>0</v>
      </c>
      <c r="GD5" s="147">
        <f>PV(0.05,'PV factor'!AI144,,-CX5)</f>
        <v>0</v>
      </c>
      <c r="GE5" s="147">
        <f>PV(0.05,'PV factor'!AJ144,,-CY5)</f>
        <v>0</v>
      </c>
      <c r="GF5" s="147">
        <f>PV(0.05,'PV factor'!AK144,,-CZ5)</f>
        <v>0</v>
      </c>
      <c r="GG5" s="147">
        <f>PV(0.05,'PV factor'!AL144,,-DA5)</f>
        <v>0</v>
      </c>
      <c r="GH5" s="147">
        <f>PV(0.05,'PV factor'!AM144,,-DB5)</f>
        <v>0</v>
      </c>
      <c r="GI5" s="147">
        <f>PV(0.05,'PV factor'!AN144,,-DC5)</f>
        <v>0</v>
      </c>
      <c r="GJ5" s="147">
        <f>PV(0.05,'PV factor'!AO144,,-DD5)</f>
        <v>0</v>
      </c>
      <c r="GK5" s="147">
        <f>PV(0.05,'PV factor'!AP144,,-DE5)</f>
        <v>0</v>
      </c>
      <c r="GL5" s="147">
        <f>PV(0.05,'PV factor'!C144,,-DI5)</f>
        <v>250713.60544217686</v>
      </c>
      <c r="GM5" s="147">
        <f>PV(0.05,'PV factor'!D144,,-DJ5)</f>
        <v>238774.86232588271</v>
      </c>
      <c r="GN5" s="147">
        <f>PV(0.05,'PV factor'!E144,,-DK5)</f>
        <v>227404.63078655498</v>
      </c>
      <c r="GO5" s="147">
        <f>PV(0.05,'PV factor'!F144,,-DL5)</f>
        <v>216575.83884433805</v>
      </c>
      <c r="GP5" s="147">
        <f>PV(0.05,'PV factor'!G144,,-DM5)</f>
        <v>206262.70366127437</v>
      </c>
      <c r="GQ5" s="147">
        <f>PV(0.05,'PV factor'!H144,,-DN5)</f>
        <v>196440.6701535946</v>
      </c>
      <c r="GR5" s="147">
        <f>PV(0.05,'PV factor'!I144,,-DO5)</f>
        <v>187086.35252723299</v>
      </c>
      <c r="GS5" s="147">
        <f>PV(0.05,'PV factor'!J144,,-DP5)</f>
        <v>178177.47859736474</v>
      </c>
      <c r="GT5" s="147">
        <f>PV(0.05,'PV factor'!K144,,-DQ5)</f>
        <v>169692.83675939497</v>
      </c>
      <c r="GU5" s="147">
        <f>PV(0.05,'PV factor'!L144,,-DR5)</f>
        <v>161612.22548513807</v>
      </c>
      <c r="GV5" s="147">
        <f>PV(0.05,'PV factor'!M144,,-DS5)</f>
        <v>153916.40522394102</v>
      </c>
      <c r="GW5" s="147">
        <f>PV(0.05,'PV factor'!N144,,-DT5)</f>
        <v>146587.05259422952</v>
      </c>
      <c r="GX5" s="147">
        <f>PV(0.05,'PV factor'!O144,,-DU5)</f>
        <v>139606.71675640912</v>
      </c>
      <c r="GY5" s="147">
        <f>PV(0.05,'PV factor'!P144,,-DV5)</f>
        <v>132958.77786324674</v>
      </c>
      <c r="GZ5" s="147">
        <f>PV(0.05,'PV factor'!Q144,,-DW5)</f>
        <v>126627.40748880642</v>
      </c>
      <c r="HA5" s="147">
        <f>PV(0.05,'PV factor'!R144,,-DX5)</f>
        <v>120597.53094172038</v>
      </c>
      <c r="HB5" s="147">
        <f>PV(0.05,'PV factor'!S144,,-DY5)</f>
        <v>114854.79137306704</v>
      </c>
      <c r="HC5" s="147">
        <f>PV(0.05,'PV factor'!T144,,-DZ5)</f>
        <v>109385.51559339717</v>
      </c>
      <c r="HD5" s="147">
        <f>PV(0.05,'PV factor'!U144,,-EA5)</f>
        <v>104176.68151752112</v>
      </c>
      <c r="HE5" s="147">
        <f>PV(0.05,'PV factor'!V144,,-EB5)</f>
        <v>99215.887159543927</v>
      </c>
      <c r="HF5" s="147">
        <f>PV(0.05,'PV factor'!W144,,-EC5)</f>
        <v>94491.321104327551</v>
      </c>
      <c r="HG5" s="147">
        <f>PV(0.05,'PV factor'!X144,,-ED5)</f>
        <v>89991.73438507384</v>
      </c>
      <c r="HH5" s="147">
        <f>PV(0.05,'PV factor'!Y144,,-EE5)</f>
        <v>85706.413700070334</v>
      </c>
      <c r="HI5" s="147">
        <f>PV(0.05,'PV factor'!Z144,,-EF5)</f>
        <v>81625.155904828891</v>
      </c>
      <c r="HJ5" s="147">
        <f>PV(0.05,'PV factor'!AA144,,-EG5)</f>
        <v>77738.243718884652</v>
      </c>
      <c r="HK5" s="147">
        <f>PV(0.05,'PV factor'!AB144,,-EH5)</f>
        <v>74036.422589413953</v>
      </c>
      <c r="HL5" s="147">
        <f>PV(0.05,'PV factor'!AC144,,-EI5)</f>
        <v>70510.878656584726</v>
      </c>
      <c r="HM5" s="147">
        <f>PV(0.05,'PV factor'!AD144,,-EJ5)</f>
        <v>67153.21776817592</v>
      </c>
      <c r="HN5" s="147">
        <f>PV(0.05,'PV factor'!AE144,,-EK5)</f>
        <v>63955.445493500898</v>
      </c>
      <c r="HO5" s="147">
        <f>PV(0.05,'PV factor'!AF144,,-EL5)</f>
        <v>60909.948089048448</v>
      </c>
      <c r="HP5" s="147">
        <f>PV(0.05,'PV factor'!AG144,,-EM5)</f>
        <v>58009.474370522337</v>
      </c>
      <c r="HQ5" s="147">
        <f>PV(0.05,'PV factor'!AH144,,-EN5)</f>
        <v>55247.118448116511</v>
      </c>
      <c r="HR5" s="147">
        <f>PV(0.05,'PV factor'!AI144,,-EO5)</f>
        <v>52616.30328392049</v>
      </c>
      <c r="HS5" s="147">
        <f>PV(0.05,'PV factor'!AJ144,,-EP5)</f>
        <v>50110.765032305222</v>
      </c>
      <c r="HT5" s="147">
        <f>PV(0.05,'PV factor'!AK144,,-EQ5)</f>
        <v>47724.538126004976</v>
      </c>
      <c r="HU5" s="147">
        <f>PV(0.05,'PV factor'!AL144,,-ER5)</f>
        <v>45451.941072385685</v>
      </c>
      <c r="HV5" s="147">
        <f>PV(0.05,'PV factor'!AM144,,-ES5)</f>
        <v>43287.562926081613</v>
      </c>
      <c r="HW5" s="147">
        <f>PV(0.05,'PV factor'!AN144,,-ET5)</f>
        <v>41226.250405792009</v>
      </c>
      <c r="HX5" s="147">
        <f>PV(0.05,'PV factor'!AO144,,-EU5)</f>
        <v>39263.095624563823</v>
      </c>
      <c r="HY5" s="147">
        <f>PV(0.05,'PV factor'!AP144,,-EV5)</f>
        <v>37393.424404346493</v>
      </c>
      <c r="HZ5" s="147">
        <f t="shared" si="67"/>
        <v>95022.13583846236</v>
      </c>
      <c r="IA5" s="147">
        <f t="shared" si="68"/>
        <v>4517117.2261987841</v>
      </c>
      <c r="IB5" s="401">
        <f t="shared" si="69"/>
        <v>47.537525717985162</v>
      </c>
    </row>
    <row r="6" spans="1:236" ht="90" customHeight="1" x14ac:dyDescent="0.2">
      <c r="A6" s="231" t="s">
        <v>703</v>
      </c>
      <c r="B6" s="85" t="s">
        <v>704</v>
      </c>
      <c r="C6" s="85" t="s">
        <v>729</v>
      </c>
      <c r="D6" s="199">
        <v>6</v>
      </c>
      <c r="E6" s="232" t="s">
        <v>730</v>
      </c>
      <c r="F6" s="198" t="s">
        <v>731</v>
      </c>
      <c r="G6" s="198" t="s">
        <v>732</v>
      </c>
      <c r="H6" s="90" t="s">
        <v>77</v>
      </c>
      <c r="I6" s="198" t="s">
        <v>733</v>
      </c>
      <c r="J6" s="95">
        <v>10</v>
      </c>
      <c r="K6" s="227" t="s">
        <v>79</v>
      </c>
      <c r="L6" s="74">
        <v>13020</v>
      </c>
      <c r="M6" s="90" t="s">
        <v>734</v>
      </c>
      <c r="N6" s="75" t="s">
        <v>147</v>
      </c>
      <c r="O6" s="73" t="s">
        <v>106</v>
      </c>
      <c r="P6" s="75" t="s">
        <v>293</v>
      </c>
      <c r="Q6" s="112" t="s">
        <v>100</v>
      </c>
      <c r="R6" s="75" t="s">
        <v>108</v>
      </c>
      <c r="S6" s="90" t="s">
        <v>99</v>
      </c>
      <c r="T6" s="90" t="s">
        <v>125</v>
      </c>
      <c r="U6" s="90" t="s">
        <v>87</v>
      </c>
      <c r="V6" s="193">
        <v>1</v>
      </c>
      <c r="W6" s="192">
        <v>50000</v>
      </c>
      <c r="X6" s="192">
        <v>0</v>
      </c>
      <c r="Y6" s="192">
        <v>0</v>
      </c>
      <c r="Z6" s="192">
        <v>0</v>
      </c>
      <c r="AA6" s="192">
        <v>50000</v>
      </c>
      <c r="AB6" s="192">
        <v>0</v>
      </c>
      <c r="AC6" s="192">
        <v>0</v>
      </c>
      <c r="AD6" s="192">
        <v>0</v>
      </c>
      <c r="AE6" s="192">
        <v>0</v>
      </c>
      <c r="AF6" s="192">
        <v>0</v>
      </c>
      <c r="AG6" s="192">
        <v>0</v>
      </c>
      <c r="AH6" s="192">
        <v>0</v>
      </c>
      <c r="AI6" s="90" t="s">
        <v>88</v>
      </c>
      <c r="AJ6" s="192">
        <v>0</v>
      </c>
      <c r="AK6" s="192">
        <v>0</v>
      </c>
      <c r="AL6" s="192">
        <v>0</v>
      </c>
      <c r="AM6" s="192">
        <v>0</v>
      </c>
      <c r="AN6" s="192">
        <v>0</v>
      </c>
      <c r="AO6" s="192">
        <v>0</v>
      </c>
      <c r="AP6" s="192">
        <v>0</v>
      </c>
      <c r="AQ6" s="192">
        <v>0</v>
      </c>
      <c r="AR6" s="192">
        <v>0</v>
      </c>
      <c r="AS6" s="192">
        <v>0</v>
      </c>
      <c r="AT6" s="192">
        <v>0</v>
      </c>
      <c r="AU6" s="95"/>
      <c r="AV6" s="230">
        <f t="shared" si="35"/>
        <v>1</v>
      </c>
      <c r="AW6" s="230">
        <f t="shared" si="36"/>
        <v>0</v>
      </c>
      <c r="AX6" s="230" t="str">
        <f t="shared" si="37"/>
        <v>C2</v>
      </c>
      <c r="AY6" s="141">
        <f t="shared" si="38"/>
        <v>8</v>
      </c>
      <c r="AZ6" s="70">
        <f t="shared" si="39"/>
        <v>1</v>
      </c>
      <c r="BA6" s="70">
        <f t="shared" si="40"/>
        <v>1</v>
      </c>
      <c r="BB6" s="70">
        <f t="shared" si="41"/>
        <v>1</v>
      </c>
      <c r="BC6" s="70">
        <f t="shared" si="42"/>
        <v>1</v>
      </c>
      <c r="BD6" s="70">
        <f t="shared" si="43"/>
        <v>1</v>
      </c>
      <c r="BE6" s="70">
        <f t="shared" si="44"/>
        <v>1</v>
      </c>
      <c r="BF6" s="70">
        <f t="shared" si="45"/>
        <v>1</v>
      </c>
      <c r="BG6" s="71">
        <f t="shared" si="46"/>
        <v>0</v>
      </c>
      <c r="BH6" s="71">
        <f t="shared" si="47"/>
        <v>1</v>
      </c>
      <c r="BI6" s="71">
        <f t="shared" si="48"/>
        <v>0</v>
      </c>
      <c r="BJ6" s="71">
        <f t="shared" si="49"/>
        <v>1</v>
      </c>
      <c r="BK6" s="71">
        <f t="shared" si="50"/>
        <v>0</v>
      </c>
      <c r="BL6" s="70">
        <f t="shared" si="51"/>
        <v>1</v>
      </c>
      <c r="BM6" s="70">
        <f t="shared" si="52"/>
        <v>0</v>
      </c>
      <c r="BN6" s="70">
        <f t="shared" si="53"/>
        <v>0</v>
      </c>
      <c r="BO6" s="70">
        <f t="shared" si="54"/>
        <v>0</v>
      </c>
      <c r="BP6" s="144">
        <f t="shared" si="55"/>
        <v>0</v>
      </c>
      <c r="BQ6" s="144">
        <f t="shared" si="56"/>
        <v>0</v>
      </c>
      <c r="BR6" s="144">
        <f t="shared" si="57"/>
        <v>50000</v>
      </c>
      <c r="BS6" s="144">
        <f t="shared" si="58"/>
        <v>0</v>
      </c>
      <c r="BT6" s="144">
        <f t="shared" si="59"/>
        <v>0</v>
      </c>
      <c r="BU6" s="144">
        <f t="shared" si="60"/>
        <v>0</v>
      </c>
      <c r="BV6" s="144">
        <f t="shared" si="61"/>
        <v>0</v>
      </c>
      <c r="BW6" s="144">
        <f t="shared" si="62"/>
        <v>0</v>
      </c>
      <c r="BX6" s="144">
        <f t="shared" si="63"/>
        <v>0</v>
      </c>
      <c r="BY6" s="144">
        <f t="shared" si="64"/>
        <v>0</v>
      </c>
      <c r="BZ6" s="9">
        <v>0</v>
      </c>
      <c r="CA6" s="9">
        <v>0</v>
      </c>
      <c r="CB6" s="9">
        <v>0</v>
      </c>
      <c r="CC6" s="9">
        <v>0</v>
      </c>
      <c r="CD6" s="9">
        <v>0</v>
      </c>
      <c r="CE6" s="9">
        <v>0</v>
      </c>
      <c r="CF6" s="9">
        <v>0</v>
      </c>
      <c r="CG6" s="9">
        <v>0</v>
      </c>
      <c r="CH6" s="9">
        <v>0</v>
      </c>
      <c r="CI6" s="9">
        <v>0</v>
      </c>
      <c r="CJ6" s="9">
        <v>0</v>
      </c>
      <c r="CK6" s="9">
        <v>0</v>
      </c>
      <c r="CL6" s="9">
        <v>0</v>
      </c>
      <c r="CM6" s="9">
        <v>0</v>
      </c>
      <c r="CN6" s="9">
        <v>0</v>
      </c>
      <c r="CO6" s="9">
        <v>0</v>
      </c>
      <c r="CP6" s="9">
        <v>0</v>
      </c>
      <c r="CQ6" s="9">
        <v>0</v>
      </c>
      <c r="CR6" s="9">
        <v>0</v>
      </c>
      <c r="CS6" s="9">
        <v>0</v>
      </c>
      <c r="CT6" s="9">
        <v>0</v>
      </c>
      <c r="CU6" s="9">
        <v>0</v>
      </c>
      <c r="CV6" s="9">
        <v>0</v>
      </c>
      <c r="CW6" s="9">
        <v>0</v>
      </c>
      <c r="CX6" s="9">
        <v>0</v>
      </c>
      <c r="CY6" s="9">
        <v>0</v>
      </c>
      <c r="CZ6" s="9">
        <v>0</v>
      </c>
      <c r="DA6" s="9">
        <v>0</v>
      </c>
      <c r="DB6" s="9">
        <v>0</v>
      </c>
      <c r="DC6" s="9">
        <v>0</v>
      </c>
      <c r="DD6" s="9">
        <v>0</v>
      </c>
      <c r="DE6" s="9">
        <v>0</v>
      </c>
      <c r="DF6" s="9">
        <v>0</v>
      </c>
      <c r="DG6" s="144">
        <f t="shared" si="65"/>
        <v>13020</v>
      </c>
      <c r="DH6" s="144">
        <f t="shared" ref="DH6:EW6" si="71">DG6</f>
        <v>13020</v>
      </c>
      <c r="DI6" s="144">
        <f t="shared" si="71"/>
        <v>13020</v>
      </c>
      <c r="DJ6" s="144">
        <f t="shared" si="71"/>
        <v>13020</v>
      </c>
      <c r="DK6" s="144">
        <f t="shared" si="71"/>
        <v>13020</v>
      </c>
      <c r="DL6" s="144">
        <f t="shared" si="71"/>
        <v>13020</v>
      </c>
      <c r="DM6" s="144">
        <f t="shared" si="71"/>
        <v>13020</v>
      </c>
      <c r="DN6" s="144">
        <f t="shared" si="71"/>
        <v>13020</v>
      </c>
      <c r="DO6" s="144">
        <f t="shared" si="71"/>
        <v>13020</v>
      </c>
      <c r="DP6" s="144">
        <f t="shared" si="71"/>
        <v>13020</v>
      </c>
      <c r="DQ6" s="144">
        <f t="shared" si="71"/>
        <v>13020</v>
      </c>
      <c r="DR6" s="144">
        <f t="shared" si="71"/>
        <v>13020</v>
      </c>
      <c r="DS6" s="144">
        <f t="shared" si="71"/>
        <v>13020</v>
      </c>
      <c r="DT6" s="144">
        <f t="shared" si="71"/>
        <v>13020</v>
      </c>
      <c r="DU6" s="144">
        <f t="shared" si="71"/>
        <v>13020</v>
      </c>
      <c r="DV6" s="144">
        <f t="shared" si="71"/>
        <v>13020</v>
      </c>
      <c r="DW6" s="144">
        <f t="shared" si="71"/>
        <v>13020</v>
      </c>
      <c r="DX6" s="144">
        <f t="shared" si="71"/>
        <v>13020</v>
      </c>
      <c r="DY6" s="144">
        <f t="shared" si="71"/>
        <v>13020</v>
      </c>
      <c r="DZ6" s="144">
        <f t="shared" si="71"/>
        <v>13020</v>
      </c>
      <c r="EA6" s="144">
        <f t="shared" si="71"/>
        <v>13020</v>
      </c>
      <c r="EB6" s="144">
        <f t="shared" si="71"/>
        <v>13020</v>
      </c>
      <c r="EC6" s="144">
        <f t="shared" si="71"/>
        <v>13020</v>
      </c>
      <c r="ED6" s="144">
        <f t="shared" si="71"/>
        <v>13020</v>
      </c>
      <c r="EE6" s="144">
        <f t="shared" si="71"/>
        <v>13020</v>
      </c>
      <c r="EF6" s="144">
        <f t="shared" si="71"/>
        <v>13020</v>
      </c>
      <c r="EG6" s="144">
        <f t="shared" si="71"/>
        <v>13020</v>
      </c>
      <c r="EH6" s="144">
        <f t="shared" si="71"/>
        <v>13020</v>
      </c>
      <c r="EI6" s="144">
        <f t="shared" si="71"/>
        <v>13020</v>
      </c>
      <c r="EJ6" s="144">
        <f t="shared" si="71"/>
        <v>13020</v>
      </c>
      <c r="EK6" s="144">
        <f t="shared" si="71"/>
        <v>13020</v>
      </c>
      <c r="EL6" s="144">
        <f t="shared" si="71"/>
        <v>13020</v>
      </c>
      <c r="EM6" s="144">
        <f t="shared" si="71"/>
        <v>13020</v>
      </c>
      <c r="EN6" s="144">
        <f t="shared" si="71"/>
        <v>13020</v>
      </c>
      <c r="EO6" s="144">
        <f t="shared" si="71"/>
        <v>13020</v>
      </c>
      <c r="EP6" s="144">
        <f t="shared" si="71"/>
        <v>13020</v>
      </c>
      <c r="EQ6" s="144">
        <f t="shared" si="71"/>
        <v>13020</v>
      </c>
      <c r="ER6" s="144">
        <f t="shared" si="71"/>
        <v>13020</v>
      </c>
      <c r="ES6" s="144">
        <f t="shared" si="71"/>
        <v>13020</v>
      </c>
      <c r="ET6" s="144">
        <f t="shared" si="71"/>
        <v>13020</v>
      </c>
      <c r="EU6" s="144">
        <f t="shared" si="71"/>
        <v>13020</v>
      </c>
      <c r="EV6" s="144">
        <f t="shared" si="71"/>
        <v>13020</v>
      </c>
      <c r="EW6" s="144">
        <f t="shared" si="71"/>
        <v>13020</v>
      </c>
      <c r="EX6" s="147">
        <f>PV(0.05,'PV factor'!C18,,-BR6)</f>
        <v>45351.473922902493</v>
      </c>
      <c r="EY6" s="147">
        <f>PV(0.05,'PV factor'!D18,,-BS6)</f>
        <v>0</v>
      </c>
      <c r="EZ6" s="147">
        <f>PV(0.05,'PV factor'!E18,,-BT6)</f>
        <v>0</v>
      </c>
      <c r="FA6" s="147">
        <f>PV(0.05,'PV factor'!F18,,-BU6)</f>
        <v>0</v>
      </c>
      <c r="FB6" s="147">
        <f>PV(0.05,'PV factor'!G18,,-BV6)</f>
        <v>0</v>
      </c>
      <c r="FC6" s="147">
        <f>PV(0.05,'PV factor'!H18,,-BW6)</f>
        <v>0</v>
      </c>
      <c r="FD6" s="147">
        <f>PV(0.05,'PV factor'!I18,,-BX6)</f>
        <v>0</v>
      </c>
      <c r="FE6" s="147">
        <f>PV(0.05,'PV factor'!J18,,-BY6)</f>
        <v>0</v>
      </c>
      <c r="FF6" s="147">
        <f>PV(0.05,'PV factor'!K18,,-BZ6)</f>
        <v>0</v>
      </c>
      <c r="FG6" s="147">
        <f>PV(0.05,'PV factor'!L18,,-CA6)</f>
        <v>0</v>
      </c>
      <c r="FH6" s="147">
        <f>PV(0.05,'PV factor'!M18,,-CB6)</f>
        <v>0</v>
      </c>
      <c r="FI6" s="147">
        <f>PV(0.05,'PV factor'!N18,,-CC6)</f>
        <v>0</v>
      </c>
      <c r="FJ6" s="147">
        <f>PV(0.05,'PV factor'!O18,,-CD6)</f>
        <v>0</v>
      </c>
      <c r="FK6" s="147">
        <f>PV(0.05,'PV factor'!P18,,-CE6)</f>
        <v>0</v>
      </c>
      <c r="FL6" s="147">
        <f>PV(0.05,'PV factor'!Q18,,-CF6)</f>
        <v>0</v>
      </c>
      <c r="FM6" s="147">
        <f>PV(0.05,'PV factor'!R18,,-CG6)</f>
        <v>0</v>
      </c>
      <c r="FN6" s="147">
        <f>PV(0.05,'PV factor'!S18,,-CH6)</f>
        <v>0</v>
      </c>
      <c r="FO6" s="147">
        <f>PV(0.05,'PV factor'!T18,,-CI6)</f>
        <v>0</v>
      </c>
      <c r="FP6" s="147">
        <f>PV(0.05,'PV factor'!U18,,-CJ6)</f>
        <v>0</v>
      </c>
      <c r="FQ6" s="147">
        <f>PV(0.05,'PV factor'!V18,,-CK6)</f>
        <v>0</v>
      </c>
      <c r="FR6" s="147">
        <f>PV(0.05,'PV factor'!W18,,-CL6)</f>
        <v>0</v>
      </c>
      <c r="FS6" s="147">
        <f>PV(0.05,'PV factor'!X18,,-CM6)</f>
        <v>0</v>
      </c>
      <c r="FT6" s="147">
        <f>PV(0.05,'PV factor'!Y18,,-CN6)</f>
        <v>0</v>
      </c>
      <c r="FU6" s="147">
        <f>PV(0.05,'PV factor'!Z18,,-CO6)</f>
        <v>0</v>
      </c>
      <c r="FV6" s="147">
        <f>PV(0.05,'PV factor'!AA18,,-CP6)</f>
        <v>0</v>
      </c>
      <c r="FW6" s="147">
        <f>PV(0.05,'PV factor'!AB18,,-CQ6)</f>
        <v>0</v>
      </c>
      <c r="FX6" s="147">
        <f>PV(0.05,'PV factor'!AC18,,-CR6)</f>
        <v>0</v>
      </c>
      <c r="FY6" s="147">
        <f>PV(0.05,'PV factor'!AD18,,-CS6)</f>
        <v>0</v>
      </c>
      <c r="FZ6" s="147">
        <f>PV(0.05,'PV factor'!AE18,,-CT6)</f>
        <v>0</v>
      </c>
      <c r="GA6" s="147">
        <f>PV(0.05,'PV factor'!AF18,,-CU6)</f>
        <v>0</v>
      </c>
      <c r="GB6" s="147">
        <f>PV(0.05,'PV factor'!AG18,,-CV6)</f>
        <v>0</v>
      </c>
      <c r="GC6" s="147">
        <f>PV(0.05,'PV factor'!AH18,,-CW6)</f>
        <v>0</v>
      </c>
      <c r="GD6" s="147">
        <f>PV(0.05,'PV factor'!AI18,,-CX6)</f>
        <v>0</v>
      </c>
      <c r="GE6" s="147">
        <f>PV(0.05,'PV factor'!AJ18,,-CY6)</f>
        <v>0</v>
      </c>
      <c r="GF6" s="147">
        <f>PV(0.05,'PV factor'!AK18,,-CZ6)</f>
        <v>0</v>
      </c>
      <c r="GG6" s="147">
        <f>PV(0.05,'PV factor'!AL18,,-DA6)</f>
        <v>0</v>
      </c>
      <c r="GH6" s="147">
        <f>PV(0.05,'PV factor'!AM18,,-DB6)</f>
        <v>0</v>
      </c>
      <c r="GI6" s="147">
        <f>PV(0.05,'PV factor'!AN18,,-DC6)</f>
        <v>0</v>
      </c>
      <c r="GJ6" s="147">
        <f>PV(0.05,'PV factor'!AO18,,-DD6)</f>
        <v>0</v>
      </c>
      <c r="GK6" s="147">
        <f>PV(0.05,'PV factor'!AP18,,-DE6)</f>
        <v>0</v>
      </c>
      <c r="GL6" s="147">
        <f>PV(0.05,'PV factor'!C18,,-DI6)</f>
        <v>11809.523809523809</v>
      </c>
      <c r="GM6" s="147">
        <f>PV(0.05,'PV factor'!D18,,-DJ6)</f>
        <v>11247.165532879817</v>
      </c>
      <c r="GN6" s="147">
        <f>PV(0.05,'PV factor'!E18,,-DK6)</f>
        <v>10711.586221790303</v>
      </c>
      <c r="GO6" s="147">
        <f>PV(0.05,'PV factor'!F18,,-DL6)</f>
        <v>10201.510687419335</v>
      </c>
      <c r="GP6" s="147">
        <f>PV(0.05,'PV factor'!G18,,-DM6)</f>
        <v>9715.7244642088917</v>
      </c>
      <c r="GQ6" s="147">
        <f>PV(0.05,'PV factor'!H18,,-DN6)</f>
        <v>9253.070918294181</v>
      </c>
      <c r="GR6" s="147">
        <f>PV(0.05,'PV factor'!I18,,-DO6)</f>
        <v>8812.4484936135068</v>
      </c>
      <c r="GS6" s="147">
        <f>PV(0.05,'PV factor'!J18,,-DP6)</f>
        <v>8392.8080891557202</v>
      </c>
      <c r="GT6" s="147">
        <f>PV(0.05,'PV factor'!K18,,-DQ6)</f>
        <v>7993.150561100686</v>
      </c>
      <c r="GU6" s="147">
        <f>PV(0.05,'PV factor'!L18,,-DR6)</f>
        <v>7612.5243439054148</v>
      </c>
      <c r="GV6" s="147">
        <f>PV(0.05,'PV factor'!M18,,-DS6)</f>
        <v>7250.0231846718252</v>
      </c>
      <c r="GW6" s="147">
        <f>PV(0.05,'PV factor'!N18,,-DT6)</f>
        <v>6904.7839854017366</v>
      </c>
      <c r="GX6" s="147">
        <f>PV(0.05,'PV factor'!O18,,-DU6)</f>
        <v>6575.9847480016551</v>
      </c>
      <c r="GY6" s="147">
        <f>PV(0.05,'PV factor'!P18,,-DV6)</f>
        <v>6262.8426171444316</v>
      </c>
      <c r="GZ6" s="147">
        <f>PV(0.05,'PV factor'!Q18,,-DW6)</f>
        <v>5964.6120163280311</v>
      </c>
      <c r="HA6" s="147">
        <f>PV(0.05,'PV factor'!R18,,-DX6)</f>
        <v>5680.5828726933623</v>
      </c>
      <c r="HB6" s="147">
        <f>PV(0.05,'PV factor'!S18,,-DY6)</f>
        <v>5410.0789263746301</v>
      </c>
      <c r="HC6" s="147">
        <f>PV(0.05,'PV factor'!T18,,-DZ6)</f>
        <v>5152.456120356791</v>
      </c>
      <c r="HD6" s="147">
        <f>PV(0.05,'PV factor'!U18,,-EA6)</f>
        <v>4907.1010670064679</v>
      </c>
      <c r="HE6" s="147">
        <f>PV(0.05,'PV factor'!V18,,-EB6)</f>
        <v>4673.4295876252072</v>
      </c>
      <c r="HF6" s="147">
        <f>PV(0.05,'PV factor'!W18,,-EC6)</f>
        <v>4450.8853215478166</v>
      </c>
      <c r="HG6" s="147">
        <f>PV(0.05,'PV factor'!X18,,-ED6)</f>
        <v>4238.9384014741108</v>
      </c>
      <c r="HH6" s="147">
        <f>PV(0.05,'PV factor'!Y18,,-EE6)</f>
        <v>4037.0841918801057</v>
      </c>
      <c r="HI6" s="147">
        <f>PV(0.05,'PV factor'!Z18,,-EF6)</f>
        <v>3844.8420875048623</v>
      </c>
      <c r="HJ6" s="147">
        <f>PV(0.05,'PV factor'!AA18,,-EG6)</f>
        <v>3661.7543690522498</v>
      </c>
      <c r="HK6" s="147">
        <f>PV(0.05,'PV factor'!AB18,,-EH6)</f>
        <v>3487.3851133830949</v>
      </c>
      <c r="HL6" s="147">
        <f>PV(0.05,'PV factor'!AC18,,-EI6)</f>
        <v>3321.3191556029478</v>
      </c>
      <c r="HM6" s="147">
        <f>PV(0.05,'PV factor'!AD18,,-EJ6)</f>
        <v>3163.1611005742357</v>
      </c>
      <c r="HN6" s="147">
        <f>PV(0.05,'PV factor'!AE18,,-EK6)</f>
        <v>3012.534381499273</v>
      </c>
      <c r="HO6" s="147">
        <f>PV(0.05,'PV factor'!AF18,,-EL6)</f>
        <v>2869.08036333264</v>
      </c>
      <c r="HP6" s="147">
        <f>PV(0.05,'PV factor'!AG18,,-EM6)</f>
        <v>2732.4574888882285</v>
      </c>
      <c r="HQ6" s="147">
        <f>PV(0.05,'PV factor'!AH18,,-EN6)</f>
        <v>2602.3404656078369</v>
      </c>
      <c r="HR6" s="147">
        <f>PV(0.05,'PV factor'!AI18,,-EO6)</f>
        <v>2478.4194910550827</v>
      </c>
      <c r="HS6" s="147">
        <f>PV(0.05,'PV factor'!AJ18,,-EP6)</f>
        <v>2360.3995152905545</v>
      </c>
      <c r="HT6" s="147">
        <f>PV(0.05,'PV factor'!AK18,,-EQ6)</f>
        <v>2247.999538371957</v>
      </c>
      <c r="HU6" s="147">
        <f>PV(0.05,'PV factor'!AL18,,-ER6)</f>
        <v>2140.9519413066255</v>
      </c>
      <c r="HV6" s="147">
        <f>PV(0.05,'PV factor'!AM18,,-ES6)</f>
        <v>2039.0018488634532</v>
      </c>
      <c r="HW6" s="147">
        <f>PV(0.05,'PV factor'!AN18,,-ET6)</f>
        <v>1941.906522727098</v>
      </c>
      <c r="HX6" s="147">
        <f>PV(0.05,'PV factor'!AO18,,-EU6)</f>
        <v>1849.4347835496174</v>
      </c>
      <c r="HY6" s="147">
        <f>PV(0.05,'PV factor'!AP18,,-EV6)</f>
        <v>1761.3664605234449</v>
      </c>
      <c r="HZ6" s="147">
        <f t="shared" si="67"/>
        <v>45351.473922902493</v>
      </c>
      <c r="IA6" s="147">
        <f t="shared" si="68"/>
        <v>95749.513121891665</v>
      </c>
      <c r="IB6" s="401">
        <f t="shared" si="69"/>
        <v>2.1112767643377115</v>
      </c>
    </row>
    <row r="7" spans="1:236" ht="90" customHeight="1" x14ac:dyDescent="0.2">
      <c r="A7" s="224" t="s">
        <v>638</v>
      </c>
      <c r="B7" s="225" t="s">
        <v>639</v>
      </c>
      <c r="C7" s="225" t="s">
        <v>666</v>
      </c>
      <c r="D7" s="226">
        <v>8</v>
      </c>
      <c r="E7" s="225" t="s">
        <v>667</v>
      </c>
      <c r="F7" s="227" t="s">
        <v>668</v>
      </c>
      <c r="G7" s="227" t="s">
        <v>669</v>
      </c>
      <c r="H7" s="73" t="s">
        <v>77</v>
      </c>
      <c r="I7" s="227" t="s">
        <v>670</v>
      </c>
      <c r="J7" s="227">
        <v>40</v>
      </c>
      <c r="K7" s="227" t="s">
        <v>94</v>
      </c>
      <c r="L7" s="191">
        <v>125000</v>
      </c>
      <c r="M7" s="73" t="s">
        <v>3650</v>
      </c>
      <c r="N7" s="73" t="s">
        <v>81</v>
      </c>
      <c r="O7" s="73" t="s">
        <v>217</v>
      </c>
      <c r="P7" s="73" t="s">
        <v>218</v>
      </c>
      <c r="Q7" s="112" t="s">
        <v>100</v>
      </c>
      <c r="R7" s="73" t="s">
        <v>108</v>
      </c>
      <c r="S7" s="73" t="s">
        <v>99</v>
      </c>
      <c r="T7" s="73" t="s">
        <v>645</v>
      </c>
      <c r="U7" s="73" t="s">
        <v>100</v>
      </c>
      <c r="V7" s="228">
        <v>1</v>
      </c>
      <c r="W7" s="229">
        <v>75000</v>
      </c>
      <c r="X7" s="229">
        <v>11000</v>
      </c>
      <c r="Y7" s="229">
        <v>0</v>
      </c>
      <c r="Z7" s="229">
        <v>0</v>
      </c>
      <c r="AA7" s="229">
        <v>0</v>
      </c>
      <c r="AB7" s="229">
        <v>0</v>
      </c>
      <c r="AC7" s="229">
        <v>75000</v>
      </c>
      <c r="AD7" s="229">
        <v>0</v>
      </c>
      <c r="AE7" s="229">
        <v>0</v>
      </c>
      <c r="AF7" s="229">
        <v>0</v>
      </c>
      <c r="AG7" s="229">
        <v>0</v>
      </c>
      <c r="AH7" s="229">
        <v>0</v>
      </c>
      <c r="AI7" s="73" t="s">
        <v>88</v>
      </c>
      <c r="AJ7" s="229">
        <v>0</v>
      </c>
      <c r="AK7" s="229">
        <v>0</v>
      </c>
      <c r="AL7" s="229">
        <v>0</v>
      </c>
      <c r="AM7" s="229">
        <v>0</v>
      </c>
      <c r="AN7" s="229">
        <v>0</v>
      </c>
      <c r="AO7" s="229">
        <v>0</v>
      </c>
      <c r="AP7" s="229">
        <v>0</v>
      </c>
      <c r="AQ7" s="229">
        <v>0</v>
      </c>
      <c r="AR7" s="229">
        <v>0</v>
      </c>
      <c r="AS7" s="229">
        <v>0</v>
      </c>
      <c r="AT7" s="229">
        <v>0</v>
      </c>
      <c r="AU7" s="227" t="s">
        <v>659</v>
      </c>
      <c r="AV7" s="230">
        <f t="shared" si="35"/>
        <v>1</v>
      </c>
      <c r="AW7" s="230">
        <f t="shared" si="36"/>
        <v>0</v>
      </c>
      <c r="AX7" s="230" t="str">
        <f t="shared" si="37"/>
        <v>B3</v>
      </c>
      <c r="AY7" s="141">
        <f t="shared" si="38"/>
        <v>8</v>
      </c>
      <c r="AZ7" s="70">
        <f t="shared" si="39"/>
        <v>1</v>
      </c>
      <c r="BA7" s="70">
        <f t="shared" si="40"/>
        <v>1</v>
      </c>
      <c r="BB7" s="70">
        <f t="shared" si="41"/>
        <v>0</v>
      </c>
      <c r="BC7" s="70">
        <f t="shared" si="42"/>
        <v>1</v>
      </c>
      <c r="BD7" s="70">
        <f t="shared" si="43"/>
        <v>1</v>
      </c>
      <c r="BE7" s="70">
        <f t="shared" si="44"/>
        <v>1</v>
      </c>
      <c r="BF7" s="70">
        <f t="shared" si="45"/>
        <v>1</v>
      </c>
      <c r="BG7" s="71">
        <f t="shared" si="46"/>
        <v>0</v>
      </c>
      <c r="BH7" s="71">
        <f t="shared" si="47"/>
        <v>1</v>
      </c>
      <c r="BI7" s="71">
        <f t="shared" si="48"/>
        <v>0</v>
      </c>
      <c r="BJ7" s="71">
        <f t="shared" si="49"/>
        <v>0</v>
      </c>
      <c r="BK7" s="71">
        <f t="shared" si="50"/>
        <v>1</v>
      </c>
      <c r="BL7" s="70">
        <f t="shared" si="51"/>
        <v>1</v>
      </c>
      <c r="BM7" s="70">
        <f t="shared" si="52"/>
        <v>1</v>
      </c>
      <c r="BN7" s="70">
        <f t="shared" si="53"/>
        <v>0</v>
      </c>
      <c r="BO7" s="70">
        <f t="shared" si="54"/>
        <v>1</v>
      </c>
      <c r="BP7" s="144">
        <f t="shared" si="55"/>
        <v>0</v>
      </c>
      <c r="BQ7" s="144">
        <f t="shared" si="56"/>
        <v>0</v>
      </c>
      <c r="BR7" s="144">
        <f t="shared" si="57"/>
        <v>0</v>
      </c>
      <c r="BS7" s="144">
        <f t="shared" si="58"/>
        <v>0</v>
      </c>
      <c r="BT7" s="144">
        <f t="shared" si="59"/>
        <v>75000</v>
      </c>
      <c r="BU7" s="144">
        <f t="shared" si="60"/>
        <v>0</v>
      </c>
      <c r="BV7" s="144">
        <f t="shared" si="61"/>
        <v>0</v>
      </c>
      <c r="BW7" s="144">
        <f t="shared" si="62"/>
        <v>0</v>
      </c>
      <c r="BX7" s="144">
        <f t="shared" si="63"/>
        <v>0</v>
      </c>
      <c r="BY7" s="144">
        <f t="shared" si="64"/>
        <v>0</v>
      </c>
      <c r="BZ7" s="9">
        <v>0</v>
      </c>
      <c r="CA7" s="9">
        <v>0</v>
      </c>
      <c r="CB7" s="9">
        <v>0</v>
      </c>
      <c r="CC7" s="9">
        <v>0</v>
      </c>
      <c r="CD7" s="9">
        <v>0</v>
      </c>
      <c r="CE7" s="9">
        <v>0</v>
      </c>
      <c r="CF7" s="9">
        <v>0</v>
      </c>
      <c r="CG7" s="9">
        <v>0</v>
      </c>
      <c r="CH7" s="9">
        <v>0</v>
      </c>
      <c r="CI7" s="9">
        <v>0</v>
      </c>
      <c r="CJ7" s="9">
        <v>0</v>
      </c>
      <c r="CK7" s="9">
        <v>0</v>
      </c>
      <c r="CL7" s="9">
        <v>0</v>
      </c>
      <c r="CM7" s="9">
        <v>0</v>
      </c>
      <c r="CN7" s="9">
        <v>0</v>
      </c>
      <c r="CO7" s="9">
        <v>0</v>
      </c>
      <c r="CP7" s="9">
        <v>0</v>
      </c>
      <c r="CQ7" s="9">
        <v>0</v>
      </c>
      <c r="CR7" s="9">
        <v>0</v>
      </c>
      <c r="CS7" s="9">
        <v>0</v>
      </c>
      <c r="CT7" s="9">
        <v>0</v>
      </c>
      <c r="CU7" s="9">
        <v>0</v>
      </c>
      <c r="CV7" s="9">
        <v>0</v>
      </c>
      <c r="CW7" s="9">
        <v>0</v>
      </c>
      <c r="CX7" s="9">
        <v>0</v>
      </c>
      <c r="CY7" s="9">
        <v>0</v>
      </c>
      <c r="CZ7" s="9">
        <v>0</v>
      </c>
      <c r="DA7" s="9">
        <v>0</v>
      </c>
      <c r="DB7" s="9">
        <v>0</v>
      </c>
      <c r="DC7" s="9">
        <v>0</v>
      </c>
      <c r="DD7" s="9">
        <v>0</v>
      </c>
      <c r="DE7" s="9">
        <v>0</v>
      </c>
      <c r="DF7" s="9">
        <v>0</v>
      </c>
      <c r="DG7" s="144">
        <f t="shared" si="65"/>
        <v>125000</v>
      </c>
      <c r="DH7" s="144">
        <f t="shared" ref="DH7:EW7" si="72">DG7</f>
        <v>125000</v>
      </c>
      <c r="DI7" s="144">
        <f t="shared" si="72"/>
        <v>125000</v>
      </c>
      <c r="DJ7" s="144">
        <f t="shared" si="72"/>
        <v>125000</v>
      </c>
      <c r="DK7" s="144">
        <f t="shared" si="72"/>
        <v>125000</v>
      </c>
      <c r="DL7" s="144">
        <f t="shared" si="72"/>
        <v>125000</v>
      </c>
      <c r="DM7" s="144">
        <f t="shared" si="72"/>
        <v>125000</v>
      </c>
      <c r="DN7" s="144">
        <f t="shared" si="72"/>
        <v>125000</v>
      </c>
      <c r="DO7" s="144">
        <f t="shared" si="72"/>
        <v>125000</v>
      </c>
      <c r="DP7" s="144">
        <f t="shared" si="72"/>
        <v>125000</v>
      </c>
      <c r="DQ7" s="144">
        <f t="shared" si="72"/>
        <v>125000</v>
      </c>
      <c r="DR7" s="144">
        <f t="shared" si="72"/>
        <v>125000</v>
      </c>
      <c r="DS7" s="144">
        <f t="shared" si="72"/>
        <v>125000</v>
      </c>
      <c r="DT7" s="144">
        <f t="shared" si="72"/>
        <v>125000</v>
      </c>
      <c r="DU7" s="144">
        <f t="shared" si="72"/>
        <v>125000</v>
      </c>
      <c r="DV7" s="144">
        <f t="shared" si="72"/>
        <v>125000</v>
      </c>
      <c r="DW7" s="144">
        <f t="shared" si="72"/>
        <v>125000</v>
      </c>
      <c r="DX7" s="144">
        <f t="shared" si="72"/>
        <v>125000</v>
      </c>
      <c r="DY7" s="144">
        <f t="shared" si="72"/>
        <v>125000</v>
      </c>
      <c r="DZ7" s="144">
        <f t="shared" si="72"/>
        <v>125000</v>
      </c>
      <c r="EA7" s="144">
        <f t="shared" si="72"/>
        <v>125000</v>
      </c>
      <c r="EB7" s="144">
        <f t="shared" si="72"/>
        <v>125000</v>
      </c>
      <c r="EC7" s="144">
        <f t="shared" si="72"/>
        <v>125000</v>
      </c>
      <c r="ED7" s="144">
        <f t="shared" si="72"/>
        <v>125000</v>
      </c>
      <c r="EE7" s="144">
        <f t="shared" si="72"/>
        <v>125000</v>
      </c>
      <c r="EF7" s="144">
        <f t="shared" si="72"/>
        <v>125000</v>
      </c>
      <c r="EG7" s="144">
        <f t="shared" si="72"/>
        <v>125000</v>
      </c>
      <c r="EH7" s="144">
        <f t="shared" si="72"/>
        <v>125000</v>
      </c>
      <c r="EI7" s="144">
        <f t="shared" si="72"/>
        <v>125000</v>
      </c>
      <c r="EJ7" s="144">
        <f t="shared" si="72"/>
        <v>125000</v>
      </c>
      <c r="EK7" s="144">
        <f t="shared" si="72"/>
        <v>125000</v>
      </c>
      <c r="EL7" s="144">
        <f t="shared" si="72"/>
        <v>125000</v>
      </c>
      <c r="EM7" s="144">
        <f t="shared" si="72"/>
        <v>125000</v>
      </c>
      <c r="EN7" s="144">
        <f t="shared" si="72"/>
        <v>125000</v>
      </c>
      <c r="EO7" s="144">
        <f t="shared" si="72"/>
        <v>125000</v>
      </c>
      <c r="EP7" s="144">
        <f t="shared" si="72"/>
        <v>125000</v>
      </c>
      <c r="EQ7" s="144">
        <f t="shared" si="72"/>
        <v>125000</v>
      </c>
      <c r="ER7" s="144">
        <f t="shared" si="72"/>
        <v>125000</v>
      </c>
      <c r="ES7" s="144">
        <f t="shared" si="72"/>
        <v>125000</v>
      </c>
      <c r="ET7" s="144">
        <f t="shared" si="72"/>
        <v>125000</v>
      </c>
      <c r="EU7" s="144">
        <f t="shared" si="72"/>
        <v>125000</v>
      </c>
      <c r="EV7" s="144">
        <f t="shared" si="72"/>
        <v>125000</v>
      </c>
      <c r="EW7" s="144">
        <f t="shared" si="72"/>
        <v>125000</v>
      </c>
      <c r="EX7" s="147">
        <f>PV(0.05,'PV factor'!C7,,-BR7)</f>
        <v>0</v>
      </c>
      <c r="EY7" s="147">
        <f>PV(0.05,'PV factor'!D7,,-BS7)</f>
        <v>0</v>
      </c>
      <c r="EZ7" s="147">
        <f>PV(0.05,'PV factor'!E7,,-BT7)</f>
        <v>61702.685609391148</v>
      </c>
      <c r="FA7" s="147">
        <f>PV(0.05,'PV factor'!F7,,-BU7)</f>
        <v>0</v>
      </c>
      <c r="FB7" s="147">
        <f>PV(0.05,'PV factor'!G7,,-BV7)</f>
        <v>0</v>
      </c>
      <c r="FC7" s="147">
        <f>PV(0.05,'PV factor'!H7,,-BW7)</f>
        <v>0</v>
      </c>
      <c r="FD7" s="147">
        <f>PV(0.05,'PV factor'!I7,,-BX7)</f>
        <v>0</v>
      </c>
      <c r="FE7" s="147">
        <f>PV(0.05,'PV factor'!J7,,-BY7)</f>
        <v>0</v>
      </c>
      <c r="FF7" s="147">
        <f>PV(0.05,'PV factor'!K7,,-BZ7)</f>
        <v>0</v>
      </c>
      <c r="FG7" s="147">
        <f>PV(0.05,'PV factor'!L7,,-CA7)</f>
        <v>0</v>
      </c>
      <c r="FH7" s="147">
        <f>PV(0.05,'PV factor'!M7,,-CB7)</f>
        <v>0</v>
      </c>
      <c r="FI7" s="147">
        <f>PV(0.05,'PV factor'!N7,,-CC7)</f>
        <v>0</v>
      </c>
      <c r="FJ7" s="147">
        <f>PV(0.05,'PV factor'!O7,,-CD7)</f>
        <v>0</v>
      </c>
      <c r="FK7" s="147">
        <f>PV(0.05,'PV factor'!P7,,-CE7)</f>
        <v>0</v>
      </c>
      <c r="FL7" s="147">
        <f>PV(0.05,'PV factor'!Q7,,-CF7)</f>
        <v>0</v>
      </c>
      <c r="FM7" s="147">
        <f>PV(0.05,'PV factor'!R7,,-CG7)</f>
        <v>0</v>
      </c>
      <c r="FN7" s="147">
        <f>PV(0.05,'PV factor'!S7,,-CH7)</f>
        <v>0</v>
      </c>
      <c r="FO7" s="147">
        <f>PV(0.05,'PV factor'!T7,,-CI7)</f>
        <v>0</v>
      </c>
      <c r="FP7" s="147">
        <f>PV(0.05,'PV factor'!U7,,-CJ7)</f>
        <v>0</v>
      </c>
      <c r="FQ7" s="147">
        <f>PV(0.05,'PV factor'!V7,,-CK7)</f>
        <v>0</v>
      </c>
      <c r="FR7" s="147">
        <f>PV(0.05,'PV factor'!W7,,-CL7)</f>
        <v>0</v>
      </c>
      <c r="FS7" s="147">
        <f>PV(0.05,'PV factor'!X7,,-CM7)</f>
        <v>0</v>
      </c>
      <c r="FT7" s="147">
        <f>PV(0.05,'PV factor'!Y7,,-CN7)</f>
        <v>0</v>
      </c>
      <c r="FU7" s="147">
        <f>PV(0.05,'PV factor'!Z7,,-CO7)</f>
        <v>0</v>
      </c>
      <c r="FV7" s="147">
        <f>PV(0.05,'PV factor'!AA7,,-CP7)</f>
        <v>0</v>
      </c>
      <c r="FW7" s="147">
        <f>PV(0.05,'PV factor'!AB7,,-CQ7)</f>
        <v>0</v>
      </c>
      <c r="FX7" s="147">
        <f>PV(0.05,'PV factor'!AC7,,-CR7)</f>
        <v>0</v>
      </c>
      <c r="FY7" s="147">
        <f>PV(0.05,'PV factor'!AD7,,-CS7)</f>
        <v>0</v>
      </c>
      <c r="FZ7" s="147">
        <f>PV(0.05,'PV factor'!AE7,,-CT7)</f>
        <v>0</v>
      </c>
      <c r="GA7" s="147">
        <f>PV(0.05,'PV factor'!AF7,,-CU7)</f>
        <v>0</v>
      </c>
      <c r="GB7" s="147">
        <f>PV(0.05,'PV factor'!AG7,,-CV7)</f>
        <v>0</v>
      </c>
      <c r="GC7" s="147">
        <f>PV(0.05,'PV factor'!AH7,,-CW7)</f>
        <v>0</v>
      </c>
      <c r="GD7" s="147">
        <f>PV(0.05,'PV factor'!AI7,,-CX7)</f>
        <v>0</v>
      </c>
      <c r="GE7" s="147">
        <f>PV(0.05,'PV factor'!AJ7,,-CY7)</f>
        <v>0</v>
      </c>
      <c r="GF7" s="147">
        <f>PV(0.05,'PV factor'!AK7,,-CZ7)</f>
        <v>0</v>
      </c>
      <c r="GG7" s="147">
        <f>PV(0.05,'PV factor'!AL7,,-DA7)</f>
        <v>0</v>
      </c>
      <c r="GH7" s="147">
        <f>PV(0.05,'PV factor'!AM7,,-DB7)</f>
        <v>0</v>
      </c>
      <c r="GI7" s="147">
        <f>PV(0.05,'PV factor'!AN7,,-DC7)</f>
        <v>0</v>
      </c>
      <c r="GJ7" s="147">
        <f>PV(0.05,'PV factor'!AO7,,-DD7)</f>
        <v>0</v>
      </c>
      <c r="GK7" s="147">
        <f>PV(0.05,'PV factor'!AP7,,-DE7)</f>
        <v>0</v>
      </c>
      <c r="GL7" s="147">
        <f>PV(0.05,'PV factor'!C7,,-DI7)</f>
        <v>113378.68480725623</v>
      </c>
      <c r="GM7" s="147">
        <f>PV(0.05,'PV factor'!D7,,-DJ7)</f>
        <v>107979.6998164345</v>
      </c>
      <c r="GN7" s="147">
        <f>PV(0.05,'PV factor'!E7,,-DK7)</f>
        <v>102837.80934898525</v>
      </c>
      <c r="GO7" s="147">
        <f>PV(0.05,'PV factor'!F7,,-DL7)</f>
        <v>97940.770808557369</v>
      </c>
      <c r="GP7" s="147">
        <f>PV(0.05,'PV factor'!G7,,-DM7)</f>
        <v>93276.924579578452</v>
      </c>
      <c r="GQ7" s="147">
        <f>PV(0.05,'PV factor'!H7,,-DN7)</f>
        <v>88835.16626626518</v>
      </c>
      <c r="GR7" s="147">
        <f>PV(0.05,'PV factor'!I7,,-DO7)</f>
        <v>84604.920253585893</v>
      </c>
      <c r="GS7" s="147">
        <f>PV(0.05,'PV factor'!J7,,-DP7)</f>
        <v>80576.114527224665</v>
      </c>
      <c r="GT7" s="147">
        <f>PV(0.05,'PV factor'!K7,,-DQ7)</f>
        <v>76739.156692594916</v>
      </c>
      <c r="GU7" s="147">
        <f>PV(0.05,'PV factor'!L7,,-DR7)</f>
        <v>73084.911135804679</v>
      </c>
      <c r="GV7" s="147">
        <f>PV(0.05,'PV factor'!M7,,-DS7)</f>
        <v>69604.677272194938</v>
      </c>
      <c r="GW7" s="147">
        <f>PV(0.05,'PV factor'!N7,,-DT7)</f>
        <v>66290.168830661831</v>
      </c>
      <c r="GX7" s="147">
        <f>PV(0.05,'PV factor'!O7,,-DU7)</f>
        <v>63133.494124439858</v>
      </c>
      <c r="GY7" s="147">
        <f>PV(0.05,'PV factor'!P7,,-DV7)</f>
        <v>60127.137261371274</v>
      </c>
      <c r="GZ7" s="147">
        <f>PV(0.05,'PV factor'!Q7,,-DW7)</f>
        <v>57263.940248925028</v>
      </c>
      <c r="HA7" s="147">
        <f>PV(0.05,'PV factor'!R7,,-DX7)</f>
        <v>54537.085951357163</v>
      </c>
      <c r="HB7" s="147">
        <f>PV(0.05,'PV factor'!S7,,-DY7)</f>
        <v>51940.081858435391</v>
      </c>
      <c r="HC7" s="147">
        <f>PV(0.05,'PV factor'!T7,,-DZ7)</f>
        <v>49466.744627081323</v>
      </c>
      <c r="HD7" s="147">
        <f>PV(0.05,'PV factor'!U7,,-EA7)</f>
        <v>47111.185359125077</v>
      </c>
      <c r="HE7" s="147">
        <f>PV(0.05,'PV factor'!V7,,-EB7)</f>
        <v>44867.79558011912</v>
      </c>
      <c r="HF7" s="147">
        <f>PV(0.05,'PV factor'!W7,,-EC7)</f>
        <v>42731.233885827736</v>
      </c>
      <c r="HG7" s="147">
        <f>PV(0.05,'PV factor'!X7,,-ED7)</f>
        <v>40696.413224597833</v>
      </c>
      <c r="HH7" s="147">
        <f>PV(0.05,'PV factor'!Y7,,-EE7)</f>
        <v>38758.488785331276</v>
      </c>
      <c r="HI7" s="147">
        <f>PV(0.05,'PV factor'!Z7,,-EF7)</f>
        <v>36912.846462220259</v>
      </c>
      <c r="HJ7" s="147">
        <f>PV(0.05,'PV factor'!AA7,,-EG7)</f>
        <v>35155.091868781201</v>
      </c>
      <c r="HK7" s="147">
        <f>PV(0.05,'PV factor'!AB7,,-EH7)</f>
        <v>33481.03987502971</v>
      </c>
      <c r="HL7" s="147">
        <f>PV(0.05,'PV factor'!AC7,,-EI7)</f>
        <v>31886.704642885445</v>
      </c>
      <c r="HM7" s="147">
        <f>PV(0.05,'PV factor'!AD7,,-EJ7)</f>
        <v>30368.29013608137</v>
      </c>
      <c r="HN7" s="147">
        <f>PV(0.05,'PV factor'!AE7,,-EK7)</f>
        <v>28922.181081982268</v>
      </c>
      <c r="HO7" s="147">
        <f>PV(0.05,'PV factor'!AF7,,-EL7)</f>
        <v>27544.934363792625</v>
      </c>
      <c r="HP7" s="147">
        <f>PV(0.05,'PV factor'!AG7,,-EM7)</f>
        <v>26233.270822659644</v>
      </c>
      <c r="HQ7" s="147">
        <f>PV(0.05,'PV factor'!AH7,,-EN7)</f>
        <v>24984.067450152041</v>
      </c>
      <c r="HR7" s="147">
        <f>PV(0.05,'PV factor'!AI7,,-EO7)</f>
        <v>23794.349952525754</v>
      </c>
      <c r="HS7" s="147">
        <f>PV(0.05,'PV factor'!AJ7,,-EP7)</f>
        <v>22661.285669072146</v>
      </c>
      <c r="HT7" s="147">
        <f>PV(0.05,'PV factor'!AK7,,-EQ7)</f>
        <v>21582.176827687759</v>
      </c>
      <c r="HU7" s="147">
        <f>PV(0.05,'PV factor'!AL7,,-ER7)</f>
        <v>20554.454121607389</v>
      </c>
      <c r="HV7" s="147">
        <f>PV(0.05,'PV factor'!AM7,,-ES7)</f>
        <v>19575.670592007038</v>
      </c>
      <c r="HW7" s="147">
        <f>PV(0.05,'PV factor'!AN7,,-ET7)</f>
        <v>18643.495801911464</v>
      </c>
      <c r="HX7" s="147">
        <f>PV(0.05,'PV factor'!AO7,,-EU7)</f>
        <v>17755.71028753473</v>
      </c>
      <c r="HY7" s="147">
        <f>PV(0.05,'PV factor'!AP7,,-EV7)</f>
        <v>16910.200273842598</v>
      </c>
      <c r="HZ7" s="147">
        <f t="shared" si="67"/>
        <v>61702.685609391148</v>
      </c>
      <c r="IA7" s="147">
        <f t="shared" si="68"/>
        <v>2042748.3754755282</v>
      </c>
      <c r="IB7" s="401">
        <f t="shared" si="69"/>
        <v>33.106312234238018</v>
      </c>
    </row>
    <row r="8" spans="1:236" ht="90" customHeight="1" x14ac:dyDescent="0.2">
      <c r="A8" s="463" t="s">
        <v>1510</v>
      </c>
      <c r="B8" s="464" t="s">
        <v>1511</v>
      </c>
      <c r="C8" s="464" t="s">
        <v>1555</v>
      </c>
      <c r="D8" s="465">
        <v>13</v>
      </c>
      <c r="E8" s="464" t="s">
        <v>1556</v>
      </c>
      <c r="F8" s="467" t="s">
        <v>1557</v>
      </c>
      <c r="G8" s="467" t="s">
        <v>1558</v>
      </c>
      <c r="H8" s="465" t="s">
        <v>77</v>
      </c>
      <c r="I8" s="467" t="s">
        <v>1559</v>
      </c>
      <c r="J8" s="467">
        <v>40</v>
      </c>
      <c r="K8" s="353" t="s">
        <v>94</v>
      </c>
      <c r="L8" s="110">
        <v>17044</v>
      </c>
      <c r="M8" s="142" t="s">
        <v>1560</v>
      </c>
      <c r="N8" s="465" t="s">
        <v>96</v>
      </c>
      <c r="O8" s="469" t="s">
        <v>97</v>
      </c>
      <c r="P8" s="469" t="s">
        <v>97</v>
      </c>
      <c r="Q8" s="112" t="s">
        <v>100</v>
      </c>
      <c r="R8" s="465" t="s">
        <v>108</v>
      </c>
      <c r="S8" s="465" t="s">
        <v>99</v>
      </c>
      <c r="T8" s="465" t="s">
        <v>366</v>
      </c>
      <c r="U8" s="465" t="s">
        <v>100</v>
      </c>
      <c r="V8" s="470">
        <v>1</v>
      </c>
      <c r="W8" s="472">
        <v>10000</v>
      </c>
      <c r="X8" s="473">
        <v>0</v>
      </c>
      <c r="Y8" s="473">
        <v>0</v>
      </c>
      <c r="Z8" s="473">
        <v>0</v>
      </c>
      <c r="AA8" s="473">
        <v>10000</v>
      </c>
      <c r="AB8" s="473">
        <v>0</v>
      </c>
      <c r="AC8" s="473">
        <v>0</v>
      </c>
      <c r="AD8" s="473">
        <v>0</v>
      </c>
      <c r="AE8" s="474">
        <v>0</v>
      </c>
      <c r="AF8" s="474">
        <v>0</v>
      </c>
      <c r="AG8" s="474">
        <v>0</v>
      </c>
      <c r="AH8" s="474">
        <v>0</v>
      </c>
      <c r="AI8" s="475" t="s">
        <v>88</v>
      </c>
      <c r="AJ8" s="476">
        <v>0</v>
      </c>
      <c r="AK8" s="476">
        <v>0</v>
      </c>
      <c r="AL8" s="476">
        <v>0</v>
      </c>
      <c r="AM8" s="476">
        <v>0</v>
      </c>
      <c r="AN8" s="476">
        <v>0</v>
      </c>
      <c r="AO8" s="476">
        <v>0</v>
      </c>
      <c r="AP8" s="476">
        <v>0</v>
      </c>
      <c r="AQ8" s="474">
        <v>0</v>
      </c>
      <c r="AR8" s="474">
        <v>0</v>
      </c>
      <c r="AS8" s="474">
        <v>0</v>
      </c>
      <c r="AT8" s="474">
        <v>0</v>
      </c>
      <c r="AU8" s="477"/>
      <c r="AV8" s="230">
        <f t="shared" si="35"/>
        <v>1</v>
      </c>
      <c r="AW8" s="230">
        <f t="shared" si="36"/>
        <v>0</v>
      </c>
      <c r="AX8" s="354" t="str">
        <f t="shared" si="37"/>
        <v>0</v>
      </c>
      <c r="AY8" s="355">
        <f t="shared" si="38"/>
        <v>9</v>
      </c>
      <c r="AZ8" s="356">
        <f t="shared" si="39"/>
        <v>1</v>
      </c>
      <c r="BA8" s="356">
        <f t="shared" si="40"/>
        <v>1</v>
      </c>
      <c r="BB8" s="356">
        <f t="shared" si="41"/>
        <v>1</v>
      </c>
      <c r="BC8" s="356">
        <f t="shared" si="42"/>
        <v>1</v>
      </c>
      <c r="BD8" s="356">
        <f t="shared" si="43"/>
        <v>1</v>
      </c>
      <c r="BE8" s="356">
        <f t="shared" si="44"/>
        <v>1</v>
      </c>
      <c r="BF8" s="356">
        <f t="shared" si="45"/>
        <v>1</v>
      </c>
      <c r="BG8" s="357">
        <f t="shared" si="46"/>
        <v>0</v>
      </c>
      <c r="BH8" s="357">
        <f t="shared" si="47"/>
        <v>1</v>
      </c>
      <c r="BI8" s="357">
        <f t="shared" si="48"/>
        <v>1</v>
      </c>
      <c r="BJ8" s="357">
        <f t="shared" si="49"/>
        <v>0</v>
      </c>
      <c r="BK8" s="357">
        <f t="shared" si="50"/>
        <v>0</v>
      </c>
      <c r="BL8" s="356">
        <f t="shared" si="51"/>
        <v>1</v>
      </c>
      <c r="BM8" s="356">
        <f t="shared" si="52"/>
        <v>1</v>
      </c>
      <c r="BN8" s="356">
        <f t="shared" si="53"/>
        <v>0</v>
      </c>
      <c r="BO8" s="356">
        <f t="shared" si="54"/>
        <v>1</v>
      </c>
      <c r="BP8" s="358">
        <f t="shared" si="55"/>
        <v>0</v>
      </c>
      <c r="BQ8" s="358">
        <f t="shared" si="56"/>
        <v>0</v>
      </c>
      <c r="BR8" s="358">
        <f t="shared" si="57"/>
        <v>10000</v>
      </c>
      <c r="BS8" s="358">
        <f t="shared" si="58"/>
        <v>0</v>
      </c>
      <c r="BT8" s="358">
        <f t="shared" si="59"/>
        <v>0</v>
      </c>
      <c r="BU8" s="358">
        <f t="shared" si="60"/>
        <v>0</v>
      </c>
      <c r="BV8" s="358">
        <f t="shared" si="61"/>
        <v>0</v>
      </c>
      <c r="BW8" s="358">
        <f t="shared" si="62"/>
        <v>0</v>
      </c>
      <c r="BX8" s="358">
        <f t="shared" si="63"/>
        <v>0</v>
      </c>
      <c r="BY8" s="358">
        <f t="shared" si="64"/>
        <v>0</v>
      </c>
      <c r="BZ8" s="359">
        <v>0</v>
      </c>
      <c r="CA8" s="359">
        <v>0</v>
      </c>
      <c r="CB8" s="359">
        <v>0</v>
      </c>
      <c r="CC8" s="359">
        <v>0</v>
      </c>
      <c r="CD8" s="359">
        <v>0</v>
      </c>
      <c r="CE8" s="359">
        <v>0</v>
      </c>
      <c r="CF8" s="359">
        <v>0</v>
      </c>
      <c r="CG8" s="359">
        <v>0</v>
      </c>
      <c r="CH8" s="359">
        <v>0</v>
      </c>
      <c r="CI8" s="359">
        <v>0</v>
      </c>
      <c r="CJ8" s="359">
        <v>0</v>
      </c>
      <c r="CK8" s="359">
        <v>0</v>
      </c>
      <c r="CL8" s="359">
        <v>0</v>
      </c>
      <c r="CM8" s="359">
        <v>0</v>
      </c>
      <c r="CN8" s="359">
        <v>0</v>
      </c>
      <c r="CO8" s="359">
        <v>0</v>
      </c>
      <c r="CP8" s="359">
        <v>0</v>
      </c>
      <c r="CQ8" s="359">
        <v>0</v>
      </c>
      <c r="CR8" s="359">
        <v>0</v>
      </c>
      <c r="CS8" s="359">
        <v>0</v>
      </c>
      <c r="CT8" s="359">
        <v>0</v>
      </c>
      <c r="CU8" s="359">
        <v>0</v>
      </c>
      <c r="CV8" s="359">
        <v>0</v>
      </c>
      <c r="CW8" s="359">
        <v>0</v>
      </c>
      <c r="CX8" s="359">
        <v>0</v>
      </c>
      <c r="CY8" s="359">
        <v>0</v>
      </c>
      <c r="CZ8" s="359">
        <v>0</v>
      </c>
      <c r="DA8" s="359">
        <v>0</v>
      </c>
      <c r="DB8" s="359">
        <v>0</v>
      </c>
      <c r="DC8" s="359">
        <v>0</v>
      </c>
      <c r="DD8" s="359">
        <v>0</v>
      </c>
      <c r="DE8" s="359">
        <v>0</v>
      </c>
      <c r="DF8" s="359">
        <v>0</v>
      </c>
      <c r="DG8" s="358">
        <f t="shared" si="65"/>
        <v>17044</v>
      </c>
      <c r="DH8" s="358">
        <f t="shared" ref="DH8:EW8" si="73">DG8</f>
        <v>17044</v>
      </c>
      <c r="DI8" s="358">
        <f t="shared" si="73"/>
        <v>17044</v>
      </c>
      <c r="DJ8" s="358">
        <f t="shared" si="73"/>
        <v>17044</v>
      </c>
      <c r="DK8" s="358">
        <f t="shared" si="73"/>
        <v>17044</v>
      </c>
      <c r="DL8" s="358">
        <f t="shared" si="73"/>
        <v>17044</v>
      </c>
      <c r="DM8" s="358">
        <f t="shared" si="73"/>
        <v>17044</v>
      </c>
      <c r="DN8" s="358">
        <f t="shared" si="73"/>
        <v>17044</v>
      </c>
      <c r="DO8" s="358">
        <f t="shared" si="73"/>
        <v>17044</v>
      </c>
      <c r="DP8" s="358">
        <f t="shared" si="73"/>
        <v>17044</v>
      </c>
      <c r="DQ8" s="358">
        <f t="shared" si="73"/>
        <v>17044</v>
      </c>
      <c r="DR8" s="358">
        <f t="shared" si="73"/>
        <v>17044</v>
      </c>
      <c r="DS8" s="358">
        <f t="shared" si="73"/>
        <v>17044</v>
      </c>
      <c r="DT8" s="358">
        <f t="shared" si="73"/>
        <v>17044</v>
      </c>
      <c r="DU8" s="358">
        <f t="shared" si="73"/>
        <v>17044</v>
      </c>
      <c r="DV8" s="358">
        <f t="shared" si="73"/>
        <v>17044</v>
      </c>
      <c r="DW8" s="358">
        <f t="shared" si="73"/>
        <v>17044</v>
      </c>
      <c r="DX8" s="358">
        <f t="shared" si="73"/>
        <v>17044</v>
      </c>
      <c r="DY8" s="358">
        <f t="shared" si="73"/>
        <v>17044</v>
      </c>
      <c r="DZ8" s="358">
        <f t="shared" si="73"/>
        <v>17044</v>
      </c>
      <c r="EA8" s="358">
        <f t="shared" si="73"/>
        <v>17044</v>
      </c>
      <c r="EB8" s="358">
        <f t="shared" si="73"/>
        <v>17044</v>
      </c>
      <c r="EC8" s="358">
        <f t="shared" si="73"/>
        <v>17044</v>
      </c>
      <c r="ED8" s="358">
        <f t="shared" si="73"/>
        <v>17044</v>
      </c>
      <c r="EE8" s="358">
        <f t="shared" si="73"/>
        <v>17044</v>
      </c>
      <c r="EF8" s="358">
        <f t="shared" si="73"/>
        <v>17044</v>
      </c>
      <c r="EG8" s="358">
        <f t="shared" si="73"/>
        <v>17044</v>
      </c>
      <c r="EH8" s="358">
        <f t="shared" si="73"/>
        <v>17044</v>
      </c>
      <c r="EI8" s="358">
        <f t="shared" si="73"/>
        <v>17044</v>
      </c>
      <c r="EJ8" s="358">
        <f t="shared" si="73"/>
        <v>17044</v>
      </c>
      <c r="EK8" s="358">
        <f t="shared" si="73"/>
        <v>17044</v>
      </c>
      <c r="EL8" s="358">
        <f t="shared" si="73"/>
        <v>17044</v>
      </c>
      <c r="EM8" s="358">
        <f t="shared" si="73"/>
        <v>17044</v>
      </c>
      <c r="EN8" s="358">
        <f t="shared" si="73"/>
        <v>17044</v>
      </c>
      <c r="EO8" s="358">
        <f t="shared" si="73"/>
        <v>17044</v>
      </c>
      <c r="EP8" s="358">
        <f t="shared" si="73"/>
        <v>17044</v>
      </c>
      <c r="EQ8" s="358">
        <f t="shared" si="73"/>
        <v>17044</v>
      </c>
      <c r="ER8" s="358">
        <f t="shared" si="73"/>
        <v>17044</v>
      </c>
      <c r="ES8" s="358">
        <f t="shared" si="73"/>
        <v>17044</v>
      </c>
      <c r="ET8" s="358">
        <f t="shared" si="73"/>
        <v>17044</v>
      </c>
      <c r="EU8" s="358">
        <f t="shared" si="73"/>
        <v>17044</v>
      </c>
      <c r="EV8" s="358">
        <f t="shared" si="73"/>
        <v>17044</v>
      </c>
      <c r="EW8" s="358">
        <f t="shared" si="73"/>
        <v>17044</v>
      </c>
      <c r="EX8" s="360">
        <f>PV(0.05,'PV factor'!C235,,-BR8)</f>
        <v>9070.2947845804993</v>
      </c>
      <c r="EY8" s="360">
        <f>PV(0.05,'PV factor'!D235,,-BS8)</f>
        <v>0</v>
      </c>
      <c r="EZ8" s="360">
        <f>PV(0.05,'PV factor'!E235,,-BT8)</f>
        <v>0</v>
      </c>
      <c r="FA8" s="360">
        <f>PV(0.05,'PV factor'!F235,,-BU8)</f>
        <v>0</v>
      </c>
      <c r="FB8" s="360">
        <f>PV(0.05,'PV factor'!G235,,-BV8)</f>
        <v>0</v>
      </c>
      <c r="FC8" s="360">
        <f>PV(0.05,'PV factor'!H235,,-BW8)</f>
        <v>0</v>
      </c>
      <c r="FD8" s="360">
        <f>PV(0.05,'PV factor'!I235,,-BX8)</f>
        <v>0</v>
      </c>
      <c r="FE8" s="360">
        <f>PV(0.05,'PV factor'!J235,,-BY8)</f>
        <v>0</v>
      </c>
      <c r="FF8" s="360">
        <f>PV(0.05,'PV factor'!K235,,-BZ8)</f>
        <v>0</v>
      </c>
      <c r="FG8" s="360">
        <f>PV(0.05,'PV factor'!L235,,-CA8)</f>
        <v>0</v>
      </c>
      <c r="FH8" s="360">
        <f>PV(0.05,'PV factor'!M235,,-CB8)</f>
        <v>0</v>
      </c>
      <c r="FI8" s="360">
        <f>PV(0.05,'PV factor'!N235,,-CC8)</f>
        <v>0</v>
      </c>
      <c r="FJ8" s="360">
        <f>PV(0.05,'PV factor'!O235,,-CD8)</f>
        <v>0</v>
      </c>
      <c r="FK8" s="360">
        <f>PV(0.05,'PV factor'!P235,,-CE8)</f>
        <v>0</v>
      </c>
      <c r="FL8" s="360">
        <f>PV(0.05,'PV factor'!Q235,,-CF8)</f>
        <v>0</v>
      </c>
      <c r="FM8" s="360">
        <f>PV(0.05,'PV factor'!R235,,-CG8)</f>
        <v>0</v>
      </c>
      <c r="FN8" s="360">
        <f>PV(0.05,'PV factor'!S235,,-CH8)</f>
        <v>0</v>
      </c>
      <c r="FO8" s="360">
        <f>PV(0.05,'PV factor'!T235,,-CI8)</f>
        <v>0</v>
      </c>
      <c r="FP8" s="360">
        <f>PV(0.05,'PV factor'!U235,,-CJ8)</f>
        <v>0</v>
      </c>
      <c r="FQ8" s="360">
        <f>PV(0.05,'PV factor'!V235,,-CK8)</f>
        <v>0</v>
      </c>
      <c r="FR8" s="360">
        <f>PV(0.05,'PV factor'!W235,,-CL8)</f>
        <v>0</v>
      </c>
      <c r="FS8" s="360">
        <f>PV(0.05,'PV factor'!X235,,-CM8)</f>
        <v>0</v>
      </c>
      <c r="FT8" s="360">
        <f>PV(0.05,'PV factor'!Y235,,-CN8)</f>
        <v>0</v>
      </c>
      <c r="FU8" s="360">
        <f>PV(0.05,'PV factor'!Z235,,-CO8)</f>
        <v>0</v>
      </c>
      <c r="FV8" s="360">
        <f>PV(0.05,'PV factor'!AA235,,-CP8)</f>
        <v>0</v>
      </c>
      <c r="FW8" s="360">
        <f>PV(0.05,'PV factor'!AB235,,-CQ8)</f>
        <v>0</v>
      </c>
      <c r="FX8" s="360">
        <f>PV(0.05,'PV factor'!AC235,,-CR8)</f>
        <v>0</v>
      </c>
      <c r="FY8" s="360">
        <f>PV(0.05,'PV factor'!AD235,,-CS8)</f>
        <v>0</v>
      </c>
      <c r="FZ8" s="360">
        <f>PV(0.05,'PV factor'!AE235,,-CT8)</f>
        <v>0</v>
      </c>
      <c r="GA8" s="360">
        <f>PV(0.05,'PV factor'!AF235,,-CU8)</f>
        <v>0</v>
      </c>
      <c r="GB8" s="360">
        <f>PV(0.05,'PV factor'!AG235,,-CV8)</f>
        <v>0</v>
      </c>
      <c r="GC8" s="360">
        <f>PV(0.05,'PV factor'!AH235,,-CW8)</f>
        <v>0</v>
      </c>
      <c r="GD8" s="360">
        <f>PV(0.05,'PV factor'!AI235,,-CX8)</f>
        <v>0</v>
      </c>
      <c r="GE8" s="360">
        <f>PV(0.05,'PV factor'!AJ235,,-CY8)</f>
        <v>0</v>
      </c>
      <c r="GF8" s="360">
        <f>PV(0.05,'PV factor'!AK235,,-CZ8)</f>
        <v>0</v>
      </c>
      <c r="GG8" s="360">
        <f>PV(0.05,'PV factor'!AL235,,-DA8)</f>
        <v>0</v>
      </c>
      <c r="GH8" s="360">
        <f>PV(0.05,'PV factor'!AM235,,-DB8)</f>
        <v>0</v>
      </c>
      <c r="GI8" s="360">
        <f>PV(0.05,'PV factor'!AN235,,-DC8)</f>
        <v>0</v>
      </c>
      <c r="GJ8" s="360">
        <f>PV(0.05,'PV factor'!AO235,,-DD8)</f>
        <v>0</v>
      </c>
      <c r="GK8" s="360">
        <f>PV(0.05,'PV factor'!AP235,,-DE8)</f>
        <v>0</v>
      </c>
      <c r="GL8" s="360">
        <f>PV(0.05,'PV factor'!C235,,-DI8)</f>
        <v>15459.410430839001</v>
      </c>
      <c r="GM8" s="360">
        <f>PV(0.05,'PV factor'!D235,,-DJ8)</f>
        <v>14723.248029370478</v>
      </c>
      <c r="GN8" s="360">
        <f>PV(0.05,'PV factor'!E235,,-DK8)</f>
        <v>14022.140980352837</v>
      </c>
      <c r="GO8" s="360">
        <f>PV(0.05,'PV factor'!F235,,-DL8)</f>
        <v>13354.419981288414</v>
      </c>
      <c r="GP8" s="360">
        <f>PV(0.05,'PV factor'!G235,,-DM8)</f>
        <v>12718.495220274683</v>
      </c>
      <c r="GQ8" s="360">
        <f>PV(0.05,'PV factor'!H235,,-DN8)</f>
        <v>12112.85259073779</v>
      </c>
      <c r="GR8" s="360">
        <f>PV(0.05,'PV factor'!I235,,-DO8)</f>
        <v>11536.050086416944</v>
      </c>
      <c r="GS8" s="360">
        <f>PV(0.05,'PV factor'!J235,,-DP8)</f>
        <v>10986.714368016137</v>
      </c>
      <c r="GT8" s="360">
        <f>PV(0.05,'PV factor'!K235,,-DQ8)</f>
        <v>10463.537493348702</v>
      </c>
      <c r="GU8" s="360">
        <f>PV(0.05,'PV factor'!L235,,-DR8)</f>
        <v>9965.2738031892386</v>
      </c>
      <c r="GV8" s="360">
        <f>PV(0.05,'PV factor'!M235,,-DS8)</f>
        <v>9490.7369554183242</v>
      </c>
      <c r="GW8" s="360">
        <f>PV(0.05,'PV factor'!N235,,-DT8)</f>
        <v>9038.7971003984021</v>
      </c>
      <c r="GX8" s="360">
        <f>PV(0.05,'PV factor'!O235,,-DU8)</f>
        <v>8608.378190855623</v>
      </c>
      <c r="GY8" s="360">
        <f>PV(0.05,'PV factor'!P235,,-DV8)</f>
        <v>8198.4554198624955</v>
      </c>
      <c r="GZ8" s="360">
        <f>PV(0.05,'PV factor'!Q235,,-DW8)</f>
        <v>7808.0527808214256</v>
      </c>
      <c r="HA8" s="360">
        <f>PV(0.05,'PV factor'!R235,,-DX8)</f>
        <v>7436.2407436394515</v>
      </c>
      <c r="HB8" s="360">
        <f>PV(0.05,'PV factor'!S235,,-DY8)</f>
        <v>7082.1340415613831</v>
      </c>
      <c r="HC8" s="360">
        <f>PV(0.05,'PV factor'!T235,,-DZ8)</f>
        <v>6744.8895633917928</v>
      </c>
      <c r="HD8" s="360">
        <f>PV(0.05,'PV factor'!U235,,-EA8)</f>
        <v>6423.704346087422</v>
      </c>
      <c r="HE8" s="360">
        <f>PV(0.05,'PV factor'!V235,,-EB8)</f>
        <v>6117.8136629404025</v>
      </c>
      <c r="HF8" s="360">
        <f>PV(0.05,'PV factor'!W235,,-EC8)</f>
        <v>5826.4892028003833</v>
      </c>
      <c r="HG8" s="360">
        <f>PV(0.05,'PV factor'!X235,,-ED8)</f>
        <v>5549.0373360003641</v>
      </c>
      <c r="HH8" s="360">
        <f>PV(0.05,'PV factor'!Y235,,-EE8)</f>
        <v>5284.7974628574902</v>
      </c>
      <c r="HI8" s="360">
        <f>PV(0.05,'PV factor'!Z235,,-EF8)</f>
        <v>5033.1404408166572</v>
      </c>
      <c r="HJ8" s="360">
        <f>PV(0.05,'PV factor'!AA235,,-EG8)</f>
        <v>4793.4670864920545</v>
      </c>
      <c r="HK8" s="360">
        <f>PV(0.05,'PV factor'!AB235,,-EH8)</f>
        <v>4565.2067490400514</v>
      </c>
      <c r="HL8" s="360">
        <f>PV(0.05,'PV factor'!AC235,,-EI8)</f>
        <v>4347.8159514667159</v>
      </c>
      <c r="HM8" s="360">
        <f>PV(0.05,'PV factor'!AD235,,-EJ8)</f>
        <v>4140.7770966349672</v>
      </c>
      <c r="HN8" s="360">
        <f>PV(0.05,'PV factor'!AE235,,-EK8)</f>
        <v>3943.5972348904461</v>
      </c>
      <c r="HO8" s="360">
        <f>PV(0.05,'PV factor'!AF235,,-EL8)</f>
        <v>3755.8068903718522</v>
      </c>
      <c r="HP8" s="360">
        <f>PV(0.05,'PV factor'!AG235,,-EM8)</f>
        <v>3576.958943211288</v>
      </c>
      <c r="HQ8" s="360">
        <f>PV(0.05,'PV factor'!AH235,,-EN8)</f>
        <v>3406.6275649631311</v>
      </c>
      <c r="HR8" s="360">
        <f>PV(0.05,'PV factor'!AI235,,-EO8)</f>
        <v>3244.4072047267919</v>
      </c>
      <c r="HS8" s="360">
        <f>PV(0.05,'PV factor'!AJ235,,-EP8)</f>
        <v>3089.9116235493252</v>
      </c>
      <c r="HT8" s="360">
        <f>PV(0.05,'PV factor'!AK235,,-EQ8)</f>
        <v>2942.7729748088814</v>
      </c>
      <c r="HU8" s="360">
        <f>PV(0.05,'PV factor'!AL235,,-ER8)</f>
        <v>2802.6409283894104</v>
      </c>
      <c r="HV8" s="360">
        <f>PV(0.05,'PV factor'!AM235,,-ES8)</f>
        <v>2669.181836561344</v>
      </c>
      <c r="HW8" s="360">
        <f>PV(0.05,'PV factor'!AN235,,-ET8)</f>
        <v>2542.0779395822319</v>
      </c>
      <c r="HX8" s="360">
        <f>PV(0.05,'PV factor'!AO235,,-EU8)</f>
        <v>2421.0266091259355</v>
      </c>
      <c r="HY8" s="360">
        <f>PV(0.05,'PV factor'!AP235,,-EV8)</f>
        <v>2305.7396277389857</v>
      </c>
      <c r="HZ8" s="360">
        <f t="shared" si="67"/>
        <v>9070.2947845804993</v>
      </c>
      <c r="IA8" s="360">
        <f t="shared" si="68"/>
        <v>278532.82649283932</v>
      </c>
      <c r="IB8" s="359">
        <f t="shared" si="69"/>
        <v>30.708244120835534</v>
      </c>
    </row>
    <row r="9" spans="1:236" ht="90" customHeight="1" x14ac:dyDescent="0.2">
      <c r="A9" s="161" t="s">
        <v>3062</v>
      </c>
      <c r="B9" s="150" t="s">
        <v>3063</v>
      </c>
      <c r="C9" s="150" t="s">
        <v>3192</v>
      </c>
      <c r="D9" s="165">
        <v>3</v>
      </c>
      <c r="E9" s="150" t="s">
        <v>3643</v>
      </c>
      <c r="F9" s="151" t="s">
        <v>3073</v>
      </c>
      <c r="G9" s="151" t="s">
        <v>3074</v>
      </c>
      <c r="H9" s="79" t="s">
        <v>77</v>
      </c>
      <c r="I9" s="151" t="s">
        <v>3075</v>
      </c>
      <c r="J9" s="151">
        <v>40</v>
      </c>
      <c r="K9" s="227" t="s">
        <v>94</v>
      </c>
      <c r="L9" s="79">
        <v>42100</v>
      </c>
      <c r="M9" s="79" t="s">
        <v>3076</v>
      </c>
      <c r="N9" s="79" t="s">
        <v>96</v>
      </c>
      <c r="O9" s="79" t="s">
        <v>217</v>
      </c>
      <c r="P9" s="79" t="s">
        <v>460</v>
      </c>
      <c r="Q9" s="112" t="s">
        <v>100</v>
      </c>
      <c r="R9" s="79" t="s">
        <v>261</v>
      </c>
      <c r="S9" s="79" t="s">
        <v>191</v>
      </c>
      <c r="T9" s="79" t="s">
        <v>3070</v>
      </c>
      <c r="U9" s="79" t="s">
        <v>100</v>
      </c>
      <c r="V9" s="81">
        <v>0.94</v>
      </c>
      <c r="W9" s="158">
        <v>400000</v>
      </c>
      <c r="X9" s="174">
        <v>24240</v>
      </c>
      <c r="Y9" s="174">
        <v>24240</v>
      </c>
      <c r="Z9" s="258">
        <v>0</v>
      </c>
      <c r="AA9" s="174">
        <v>375760</v>
      </c>
      <c r="AB9" s="174">
        <v>0</v>
      </c>
      <c r="AC9" s="174">
        <v>0</v>
      </c>
      <c r="AD9" s="174">
        <v>0</v>
      </c>
      <c r="AE9" s="149">
        <v>0</v>
      </c>
      <c r="AF9" s="149">
        <v>0</v>
      </c>
      <c r="AG9" s="149">
        <v>0</v>
      </c>
      <c r="AH9" s="149">
        <v>0</v>
      </c>
      <c r="AI9" s="88" t="s">
        <v>88</v>
      </c>
      <c r="AJ9" s="162">
        <v>0</v>
      </c>
      <c r="AK9" s="162">
        <v>0</v>
      </c>
      <c r="AL9" s="162">
        <v>0</v>
      </c>
      <c r="AM9" s="162">
        <v>0</v>
      </c>
      <c r="AN9" s="162">
        <v>0</v>
      </c>
      <c r="AO9" s="162">
        <v>0</v>
      </c>
      <c r="AP9" s="162">
        <v>0</v>
      </c>
      <c r="AQ9" s="149">
        <v>0</v>
      </c>
      <c r="AR9" s="149">
        <v>0</v>
      </c>
      <c r="AS9" s="149">
        <v>0</v>
      </c>
      <c r="AT9" s="149">
        <v>0</v>
      </c>
      <c r="AU9" s="177" t="s">
        <v>3381</v>
      </c>
      <c r="AV9" s="230">
        <f t="shared" si="35"/>
        <v>0</v>
      </c>
      <c r="AW9" s="230">
        <f t="shared" si="36"/>
        <v>0</v>
      </c>
      <c r="AX9" s="230" t="str">
        <f t="shared" si="37"/>
        <v>B4</v>
      </c>
      <c r="AY9" s="141">
        <f t="shared" si="38"/>
        <v>7</v>
      </c>
      <c r="AZ9" s="70">
        <f t="shared" si="39"/>
        <v>1</v>
      </c>
      <c r="BA9" s="70">
        <f t="shared" si="40"/>
        <v>1</v>
      </c>
      <c r="BB9" s="70">
        <f t="shared" si="41"/>
        <v>0</v>
      </c>
      <c r="BC9" s="70">
        <f t="shared" si="42"/>
        <v>1</v>
      </c>
      <c r="BD9" s="70">
        <f t="shared" si="43"/>
        <v>1</v>
      </c>
      <c r="BE9" s="70">
        <f t="shared" si="44"/>
        <v>1</v>
      </c>
      <c r="BF9" s="70">
        <f t="shared" si="45"/>
        <v>1</v>
      </c>
      <c r="BG9" s="71">
        <f t="shared" si="46"/>
        <v>0</v>
      </c>
      <c r="BH9" s="71">
        <f t="shared" si="47"/>
        <v>0</v>
      </c>
      <c r="BI9" s="71">
        <f t="shared" si="48"/>
        <v>0</v>
      </c>
      <c r="BJ9" s="71">
        <f t="shared" si="49"/>
        <v>0</v>
      </c>
      <c r="BK9" s="71">
        <f t="shared" si="50"/>
        <v>0</v>
      </c>
      <c r="BL9" s="70">
        <f t="shared" si="51"/>
        <v>1</v>
      </c>
      <c r="BM9" s="70">
        <f t="shared" si="52"/>
        <v>1</v>
      </c>
      <c r="BN9" s="70">
        <f t="shared" si="53"/>
        <v>0</v>
      </c>
      <c r="BO9" s="70">
        <f t="shared" si="54"/>
        <v>1</v>
      </c>
      <c r="BP9" s="144">
        <f t="shared" si="55"/>
        <v>24240</v>
      </c>
      <c r="BQ9" s="144">
        <f t="shared" si="56"/>
        <v>0</v>
      </c>
      <c r="BR9" s="144">
        <f t="shared" si="57"/>
        <v>375760</v>
      </c>
      <c r="BS9" s="144">
        <f t="shared" si="58"/>
        <v>0</v>
      </c>
      <c r="BT9" s="144">
        <f t="shared" si="59"/>
        <v>0</v>
      </c>
      <c r="BU9" s="144">
        <f t="shared" si="60"/>
        <v>0</v>
      </c>
      <c r="BV9" s="144">
        <f t="shared" si="61"/>
        <v>0</v>
      </c>
      <c r="BW9" s="144">
        <f t="shared" si="62"/>
        <v>0</v>
      </c>
      <c r="BX9" s="144">
        <f t="shared" si="63"/>
        <v>0</v>
      </c>
      <c r="BY9" s="144">
        <f t="shared" si="64"/>
        <v>0</v>
      </c>
      <c r="BZ9" s="9">
        <v>0</v>
      </c>
      <c r="CA9" s="9">
        <v>0</v>
      </c>
      <c r="CB9" s="9">
        <v>0</v>
      </c>
      <c r="CC9" s="9">
        <v>0</v>
      </c>
      <c r="CD9" s="9">
        <v>0</v>
      </c>
      <c r="CE9" s="9">
        <v>0</v>
      </c>
      <c r="CF9" s="9">
        <v>0</v>
      </c>
      <c r="CG9" s="9">
        <v>0</v>
      </c>
      <c r="CH9" s="9">
        <v>0</v>
      </c>
      <c r="CI9" s="9">
        <v>0</v>
      </c>
      <c r="CJ9" s="9">
        <v>0</v>
      </c>
      <c r="CK9" s="9">
        <v>0</v>
      </c>
      <c r="CL9" s="9">
        <v>0</v>
      </c>
      <c r="CM9" s="9">
        <v>0</v>
      </c>
      <c r="CN9" s="9">
        <v>0</v>
      </c>
      <c r="CO9" s="9">
        <v>0</v>
      </c>
      <c r="CP9" s="9">
        <v>0</v>
      </c>
      <c r="CQ9" s="9">
        <v>0</v>
      </c>
      <c r="CR9" s="9">
        <v>0</v>
      </c>
      <c r="CS9" s="9">
        <v>0</v>
      </c>
      <c r="CT9" s="9">
        <v>0</v>
      </c>
      <c r="CU9" s="9">
        <v>0</v>
      </c>
      <c r="CV9" s="9">
        <v>0</v>
      </c>
      <c r="CW9" s="9">
        <v>0</v>
      </c>
      <c r="CX9" s="9">
        <v>0</v>
      </c>
      <c r="CY9" s="9">
        <v>0</v>
      </c>
      <c r="CZ9" s="9">
        <v>0</v>
      </c>
      <c r="DA9" s="9">
        <v>0</v>
      </c>
      <c r="DB9" s="9">
        <v>0</v>
      </c>
      <c r="DC9" s="9">
        <v>0</v>
      </c>
      <c r="DD9" s="9">
        <v>0</v>
      </c>
      <c r="DE9" s="9">
        <v>0</v>
      </c>
      <c r="DF9" s="9">
        <v>0</v>
      </c>
      <c r="DG9" s="144">
        <f t="shared" si="65"/>
        <v>42100</v>
      </c>
      <c r="DH9" s="144">
        <f t="shared" ref="DH9:EW9" si="74">DG9</f>
        <v>42100</v>
      </c>
      <c r="DI9" s="144">
        <f t="shared" si="74"/>
        <v>42100</v>
      </c>
      <c r="DJ9" s="144">
        <f t="shared" si="74"/>
        <v>42100</v>
      </c>
      <c r="DK9" s="144">
        <f t="shared" si="74"/>
        <v>42100</v>
      </c>
      <c r="DL9" s="144">
        <f t="shared" si="74"/>
        <v>42100</v>
      </c>
      <c r="DM9" s="144">
        <f t="shared" si="74"/>
        <v>42100</v>
      </c>
      <c r="DN9" s="144">
        <f t="shared" si="74"/>
        <v>42100</v>
      </c>
      <c r="DO9" s="144">
        <f t="shared" si="74"/>
        <v>42100</v>
      </c>
      <c r="DP9" s="144">
        <f t="shared" si="74"/>
        <v>42100</v>
      </c>
      <c r="DQ9" s="144">
        <f t="shared" si="74"/>
        <v>42100</v>
      </c>
      <c r="DR9" s="144">
        <f t="shared" si="74"/>
        <v>42100</v>
      </c>
      <c r="DS9" s="144">
        <f t="shared" si="74"/>
        <v>42100</v>
      </c>
      <c r="DT9" s="144">
        <f t="shared" si="74"/>
        <v>42100</v>
      </c>
      <c r="DU9" s="144">
        <f t="shared" si="74"/>
        <v>42100</v>
      </c>
      <c r="DV9" s="144">
        <f t="shared" si="74"/>
        <v>42100</v>
      </c>
      <c r="DW9" s="144">
        <f t="shared" si="74"/>
        <v>42100</v>
      </c>
      <c r="DX9" s="144">
        <f t="shared" si="74"/>
        <v>42100</v>
      </c>
      <c r="DY9" s="144">
        <f t="shared" si="74"/>
        <v>42100</v>
      </c>
      <c r="DZ9" s="144">
        <f t="shared" si="74"/>
        <v>42100</v>
      </c>
      <c r="EA9" s="144">
        <f t="shared" si="74"/>
        <v>42100</v>
      </c>
      <c r="EB9" s="144">
        <f t="shared" si="74"/>
        <v>42100</v>
      </c>
      <c r="EC9" s="144">
        <f t="shared" si="74"/>
        <v>42100</v>
      </c>
      <c r="ED9" s="144">
        <f t="shared" si="74"/>
        <v>42100</v>
      </c>
      <c r="EE9" s="144">
        <f t="shared" si="74"/>
        <v>42100</v>
      </c>
      <c r="EF9" s="144">
        <f t="shared" si="74"/>
        <v>42100</v>
      </c>
      <c r="EG9" s="144">
        <f t="shared" si="74"/>
        <v>42100</v>
      </c>
      <c r="EH9" s="144">
        <f t="shared" si="74"/>
        <v>42100</v>
      </c>
      <c r="EI9" s="144">
        <f t="shared" si="74"/>
        <v>42100</v>
      </c>
      <c r="EJ9" s="144">
        <f t="shared" si="74"/>
        <v>42100</v>
      </c>
      <c r="EK9" s="144">
        <f t="shared" si="74"/>
        <v>42100</v>
      </c>
      <c r="EL9" s="144">
        <f t="shared" si="74"/>
        <v>42100</v>
      </c>
      <c r="EM9" s="144">
        <f t="shared" si="74"/>
        <v>42100</v>
      </c>
      <c r="EN9" s="144">
        <f t="shared" si="74"/>
        <v>42100</v>
      </c>
      <c r="EO9" s="144">
        <f t="shared" si="74"/>
        <v>42100</v>
      </c>
      <c r="EP9" s="144">
        <f t="shared" si="74"/>
        <v>42100</v>
      </c>
      <c r="EQ9" s="144">
        <f t="shared" si="74"/>
        <v>42100</v>
      </c>
      <c r="ER9" s="144">
        <f t="shared" si="74"/>
        <v>42100</v>
      </c>
      <c r="ES9" s="144">
        <f t="shared" si="74"/>
        <v>42100</v>
      </c>
      <c r="ET9" s="144">
        <f t="shared" si="74"/>
        <v>42100</v>
      </c>
      <c r="EU9" s="144">
        <f t="shared" si="74"/>
        <v>42100</v>
      </c>
      <c r="EV9" s="144">
        <f t="shared" si="74"/>
        <v>42100</v>
      </c>
      <c r="EW9" s="144">
        <f t="shared" si="74"/>
        <v>42100</v>
      </c>
      <c r="EX9" s="147">
        <f>PV(0.05,'PV factor'!C445,,-BR9)</f>
        <v>340825.39682539681</v>
      </c>
      <c r="EY9" s="147">
        <f>PV(0.05,'PV factor'!D445,,-BS9)</f>
        <v>0</v>
      </c>
      <c r="EZ9" s="147">
        <f>PV(0.05,'PV factor'!E445,,-BT9)</f>
        <v>0</v>
      </c>
      <c r="FA9" s="147">
        <f>PV(0.05,'PV factor'!F445,,-BU9)</f>
        <v>0</v>
      </c>
      <c r="FB9" s="147">
        <f>PV(0.05,'PV factor'!G445,,-BV9)</f>
        <v>0</v>
      </c>
      <c r="FC9" s="147">
        <f>PV(0.05,'PV factor'!H445,,-BW9)</f>
        <v>0</v>
      </c>
      <c r="FD9" s="147">
        <f>PV(0.05,'PV factor'!I445,,-BX9)</f>
        <v>0</v>
      </c>
      <c r="FE9" s="147">
        <f>PV(0.05,'PV factor'!J445,,-BY9)</f>
        <v>0</v>
      </c>
      <c r="FF9" s="147">
        <f>PV(0.05,'PV factor'!K445,,-BZ9)</f>
        <v>0</v>
      </c>
      <c r="FG9" s="147">
        <f>PV(0.05,'PV factor'!L445,,-CA9)</f>
        <v>0</v>
      </c>
      <c r="FH9" s="147">
        <f>PV(0.05,'PV factor'!M445,,-CB9)</f>
        <v>0</v>
      </c>
      <c r="FI9" s="147">
        <f>PV(0.05,'PV factor'!N445,,-CC9)</f>
        <v>0</v>
      </c>
      <c r="FJ9" s="147">
        <f>PV(0.05,'PV factor'!O445,,-CD9)</f>
        <v>0</v>
      </c>
      <c r="FK9" s="147">
        <f>PV(0.05,'PV factor'!P445,,-CE9)</f>
        <v>0</v>
      </c>
      <c r="FL9" s="147">
        <f>PV(0.05,'PV factor'!Q445,,-CF9)</f>
        <v>0</v>
      </c>
      <c r="FM9" s="147">
        <f>PV(0.05,'PV factor'!R445,,-CG9)</f>
        <v>0</v>
      </c>
      <c r="FN9" s="147">
        <f>PV(0.05,'PV factor'!S445,,-CH9)</f>
        <v>0</v>
      </c>
      <c r="FO9" s="147">
        <f>PV(0.05,'PV factor'!T445,,-CI9)</f>
        <v>0</v>
      </c>
      <c r="FP9" s="147">
        <f>PV(0.05,'PV factor'!U445,,-CJ9)</f>
        <v>0</v>
      </c>
      <c r="FQ9" s="147">
        <f>PV(0.05,'PV factor'!V445,,-CK9)</f>
        <v>0</v>
      </c>
      <c r="FR9" s="147">
        <f>PV(0.05,'PV factor'!W445,,-CL9)</f>
        <v>0</v>
      </c>
      <c r="FS9" s="147">
        <f>PV(0.05,'PV factor'!X445,,-CM9)</f>
        <v>0</v>
      </c>
      <c r="FT9" s="147">
        <f>PV(0.05,'PV factor'!Y445,,-CN9)</f>
        <v>0</v>
      </c>
      <c r="FU9" s="147">
        <f>PV(0.05,'PV factor'!Z445,,-CO9)</f>
        <v>0</v>
      </c>
      <c r="FV9" s="147">
        <f>PV(0.05,'PV factor'!AA445,,-CP9)</f>
        <v>0</v>
      </c>
      <c r="FW9" s="147">
        <f>PV(0.05,'PV factor'!AB445,,-CQ9)</f>
        <v>0</v>
      </c>
      <c r="FX9" s="147">
        <f>PV(0.05,'PV factor'!AC445,,-CR9)</f>
        <v>0</v>
      </c>
      <c r="FY9" s="147">
        <f>PV(0.05,'PV factor'!AD445,,-CS9)</f>
        <v>0</v>
      </c>
      <c r="FZ9" s="147">
        <f>PV(0.05,'PV factor'!AE445,,-CT9)</f>
        <v>0</v>
      </c>
      <c r="GA9" s="147">
        <f>PV(0.05,'PV factor'!AF445,,-CU9)</f>
        <v>0</v>
      </c>
      <c r="GB9" s="147">
        <f>PV(0.05,'PV factor'!AG445,,-CV9)</f>
        <v>0</v>
      </c>
      <c r="GC9" s="147">
        <f>PV(0.05,'PV factor'!AH445,,-CW9)</f>
        <v>0</v>
      </c>
      <c r="GD9" s="147">
        <f>PV(0.05,'PV factor'!AI445,,-CX9)</f>
        <v>0</v>
      </c>
      <c r="GE9" s="147">
        <f>PV(0.05,'PV factor'!AJ445,,-CY9)</f>
        <v>0</v>
      </c>
      <c r="GF9" s="147">
        <f>PV(0.05,'PV factor'!AK445,,-CZ9)</f>
        <v>0</v>
      </c>
      <c r="GG9" s="147">
        <f>PV(0.05,'PV factor'!AL445,,-DA9)</f>
        <v>0</v>
      </c>
      <c r="GH9" s="147">
        <f>PV(0.05,'PV factor'!AM445,,-DB9)</f>
        <v>0</v>
      </c>
      <c r="GI9" s="147">
        <f>PV(0.05,'PV factor'!AN445,,-DC9)</f>
        <v>0</v>
      </c>
      <c r="GJ9" s="147">
        <f>PV(0.05,'PV factor'!AO445,,-DD9)</f>
        <v>0</v>
      </c>
      <c r="GK9" s="147">
        <f>PV(0.05,'PV factor'!AP445,,-DE9)</f>
        <v>0</v>
      </c>
      <c r="GL9" s="147">
        <f>PV(0.05,'PV factor'!C445,,-DI9)</f>
        <v>38185.941043083898</v>
      </c>
      <c r="GM9" s="147">
        <f>PV(0.05,'PV factor'!D445,,-DJ9)</f>
        <v>36367.562898175136</v>
      </c>
      <c r="GN9" s="147">
        <f>PV(0.05,'PV factor'!E445,,-DK9)</f>
        <v>34635.774188738229</v>
      </c>
      <c r="GO9" s="147">
        <f>PV(0.05,'PV factor'!F445,,-DL9)</f>
        <v>32986.451608322124</v>
      </c>
      <c r="GP9" s="147">
        <f>PV(0.05,'PV factor'!G445,,-DM9)</f>
        <v>31415.668198402025</v>
      </c>
      <c r="GQ9" s="147">
        <f>PV(0.05,'PV factor'!H445,,-DN9)</f>
        <v>29919.683998478115</v>
      </c>
      <c r="GR9" s="147">
        <f>PV(0.05,'PV factor'!I445,,-DO9)</f>
        <v>28494.937141407729</v>
      </c>
      <c r="GS9" s="147">
        <f>PV(0.05,'PV factor'!J445,,-DP9)</f>
        <v>27138.035372769267</v>
      </c>
      <c r="GT9" s="147">
        <f>PV(0.05,'PV factor'!K445,,-DQ9)</f>
        <v>25845.747974065966</v>
      </c>
      <c r="GU9" s="147">
        <f>PV(0.05,'PV factor'!L445,,-DR9)</f>
        <v>24614.998070539015</v>
      </c>
      <c r="GV9" s="147">
        <f>PV(0.05,'PV factor'!M445,,-DS9)</f>
        <v>23442.855305275254</v>
      </c>
      <c r="GW9" s="147">
        <f>PV(0.05,'PV factor'!N445,,-DT9)</f>
        <v>22326.528862166906</v>
      </c>
      <c r="GX9" s="147">
        <f>PV(0.05,'PV factor'!O445,,-DU9)</f>
        <v>21263.360821111342</v>
      </c>
      <c r="GY9" s="147">
        <f>PV(0.05,'PV factor'!P445,,-DV9)</f>
        <v>20250.819829629843</v>
      </c>
      <c r="GZ9" s="147">
        <f>PV(0.05,'PV factor'!Q445,,-DW9)</f>
        <v>19286.495075837949</v>
      </c>
      <c r="HA9" s="147">
        <f>PV(0.05,'PV factor'!R445,,-DX9)</f>
        <v>18368.090548417091</v>
      </c>
      <c r="HB9" s="147">
        <f>PV(0.05,'PV factor'!S445,,-DY9)</f>
        <v>17493.41956992104</v>
      </c>
      <c r="HC9" s="147">
        <f>PV(0.05,'PV factor'!T445,,-DZ9)</f>
        <v>16660.39959040099</v>
      </c>
      <c r="HD9" s="147">
        <f>PV(0.05,'PV factor'!U445,,-EA9)</f>
        <v>15867.047228953325</v>
      </c>
      <c r="HE9" s="147">
        <f>PV(0.05,'PV factor'!V445,,-EB9)</f>
        <v>15111.473551384119</v>
      </c>
      <c r="HF9" s="147">
        <f>PV(0.05,'PV factor'!W445,,-EC9)</f>
        <v>14391.879572746782</v>
      </c>
      <c r="HG9" s="147">
        <f>PV(0.05,'PV factor'!X445,,-ED9)</f>
        <v>13706.551974044551</v>
      </c>
      <c r="HH9" s="147">
        <f>PV(0.05,'PV factor'!Y445,,-EE9)</f>
        <v>13053.859022899574</v>
      </c>
      <c r="HI9" s="147">
        <f>PV(0.05,'PV factor'!Z445,,-EF9)</f>
        <v>12432.246688475785</v>
      </c>
      <c r="HJ9" s="147">
        <f>PV(0.05,'PV factor'!AA445,,-EG9)</f>
        <v>11840.234941405508</v>
      </c>
      <c r="HK9" s="147">
        <f>PV(0.05,'PV factor'!AB445,,-EH9)</f>
        <v>11276.414229910008</v>
      </c>
      <c r="HL9" s="147">
        <f>PV(0.05,'PV factor'!AC445,,-EI9)</f>
        <v>10739.442123723818</v>
      </c>
      <c r="HM9" s="147">
        <f>PV(0.05,'PV factor'!AD445,,-EJ9)</f>
        <v>10228.040117832206</v>
      </c>
      <c r="HN9" s="147">
        <f>PV(0.05,'PV factor'!AE445,,-EK9)</f>
        <v>9740.990588411627</v>
      </c>
      <c r="HO9" s="147">
        <f>PV(0.05,'PV factor'!AF445,,-EL9)</f>
        <v>9277.1338937253568</v>
      </c>
      <c r="HP9" s="147">
        <f>PV(0.05,'PV factor'!AG445,,-EM9)</f>
        <v>8835.3656130717682</v>
      </c>
      <c r="HQ9" s="147">
        <f>PV(0.05,'PV factor'!AH445,,-EN9)</f>
        <v>8414.6339172112075</v>
      </c>
      <c r="HR9" s="147">
        <f>PV(0.05,'PV factor'!AI445,,-EO9)</f>
        <v>8013.9370640106745</v>
      </c>
      <c r="HS9" s="147">
        <f>PV(0.05,'PV factor'!AJ445,,-EP9)</f>
        <v>7632.3210133434986</v>
      </c>
      <c r="HT9" s="147">
        <f>PV(0.05,'PV factor'!AK445,,-EQ9)</f>
        <v>7268.8771555652374</v>
      </c>
      <c r="HU9" s="147">
        <f>PV(0.05,'PV factor'!AL445,,-ER9)</f>
        <v>6922.7401481573688</v>
      </c>
      <c r="HV9" s="147">
        <f>PV(0.05,'PV factor'!AM445,,-ES9)</f>
        <v>6593.0858553879707</v>
      </c>
      <c r="HW9" s="147">
        <f>PV(0.05,'PV factor'!AN445,,-ET9)</f>
        <v>6279.1293860837804</v>
      </c>
      <c r="HX9" s="147">
        <f>PV(0.05,'PV factor'!AO445,,-EU9)</f>
        <v>5980.1232248416964</v>
      </c>
      <c r="HY9" s="147">
        <f>PV(0.05,'PV factor'!AP445,,-EV9)</f>
        <v>5695.3554522301865</v>
      </c>
      <c r="HZ9" s="147">
        <f t="shared" si="67"/>
        <v>340825.39682539681</v>
      </c>
      <c r="IA9" s="147">
        <f t="shared" si="68"/>
        <v>687997.65286015777</v>
      </c>
      <c r="IB9" s="401">
        <f t="shared" si="69"/>
        <v>2.0186220254373111</v>
      </c>
    </row>
    <row r="10" spans="1:236" ht="90" customHeight="1" x14ac:dyDescent="0.2">
      <c r="A10" s="264" t="s">
        <v>271</v>
      </c>
      <c r="B10" s="232" t="s">
        <v>264</v>
      </c>
      <c r="C10" s="264" t="s">
        <v>941</v>
      </c>
      <c r="D10" s="265">
        <v>15</v>
      </c>
      <c r="E10" s="232" t="s">
        <v>942</v>
      </c>
      <c r="F10" s="232" t="s">
        <v>943</v>
      </c>
      <c r="G10" s="198" t="s">
        <v>944</v>
      </c>
      <c r="H10" s="75"/>
      <c r="I10" s="198" t="s">
        <v>876</v>
      </c>
      <c r="J10" s="266">
        <v>5</v>
      </c>
      <c r="K10" s="227" t="s">
        <v>79</v>
      </c>
      <c r="L10" s="74">
        <v>49763</v>
      </c>
      <c r="M10" s="90" t="s">
        <v>79</v>
      </c>
      <c r="N10" s="75" t="s">
        <v>147</v>
      </c>
      <c r="O10" s="73" t="s">
        <v>106</v>
      </c>
      <c r="P10" s="75" t="s">
        <v>464</v>
      </c>
      <c r="Q10" s="112" t="s">
        <v>100</v>
      </c>
      <c r="R10" s="75" t="s">
        <v>108</v>
      </c>
      <c r="S10" s="75" t="s">
        <v>99</v>
      </c>
      <c r="T10" s="90" t="s">
        <v>866</v>
      </c>
      <c r="U10" s="75" t="s">
        <v>100</v>
      </c>
      <c r="V10" s="267">
        <v>1</v>
      </c>
      <c r="W10" s="268">
        <v>10000</v>
      </c>
      <c r="X10" s="94">
        <v>0</v>
      </c>
      <c r="Y10" s="94">
        <v>0</v>
      </c>
      <c r="Z10" s="94">
        <v>0</v>
      </c>
      <c r="AA10" s="94">
        <v>0</v>
      </c>
      <c r="AB10" s="94">
        <v>10000</v>
      </c>
      <c r="AC10" s="94">
        <v>0</v>
      </c>
      <c r="AD10" s="94">
        <v>0</v>
      </c>
      <c r="AE10" s="192">
        <v>0</v>
      </c>
      <c r="AF10" s="192">
        <v>0</v>
      </c>
      <c r="AG10" s="192">
        <v>0</v>
      </c>
      <c r="AH10" s="192">
        <v>0</v>
      </c>
      <c r="AI10" s="90" t="s">
        <v>88</v>
      </c>
      <c r="AJ10" s="94">
        <v>0</v>
      </c>
      <c r="AK10" s="94">
        <v>0</v>
      </c>
      <c r="AL10" s="94">
        <v>0</v>
      </c>
      <c r="AM10" s="94">
        <v>0</v>
      </c>
      <c r="AN10" s="94">
        <v>0</v>
      </c>
      <c r="AO10" s="94">
        <v>0</v>
      </c>
      <c r="AP10" s="94">
        <v>0</v>
      </c>
      <c r="AQ10" s="192">
        <v>0</v>
      </c>
      <c r="AR10" s="192">
        <v>0</v>
      </c>
      <c r="AS10" s="192">
        <v>0</v>
      </c>
      <c r="AT10" s="192">
        <v>0</v>
      </c>
      <c r="AU10" s="95"/>
      <c r="AV10" s="230">
        <f t="shared" si="35"/>
        <v>1</v>
      </c>
      <c r="AW10" s="230">
        <f t="shared" si="36"/>
        <v>0</v>
      </c>
      <c r="AX10" s="230" t="str">
        <f t="shared" si="37"/>
        <v>C4</v>
      </c>
      <c r="AY10" s="141">
        <f t="shared" si="38"/>
        <v>8</v>
      </c>
      <c r="AZ10" s="70">
        <f t="shared" si="39"/>
        <v>1</v>
      </c>
      <c r="BA10" s="70">
        <f t="shared" si="40"/>
        <v>1</v>
      </c>
      <c r="BB10" s="70">
        <f t="shared" si="41"/>
        <v>1</v>
      </c>
      <c r="BC10" s="70">
        <f t="shared" si="42"/>
        <v>1</v>
      </c>
      <c r="BD10" s="70">
        <f t="shared" si="43"/>
        <v>1</v>
      </c>
      <c r="BE10" s="70">
        <f t="shared" si="44"/>
        <v>0</v>
      </c>
      <c r="BF10" s="70">
        <f t="shared" si="45"/>
        <v>0</v>
      </c>
      <c r="BG10" s="71">
        <f t="shared" si="46"/>
        <v>0</v>
      </c>
      <c r="BH10" s="71">
        <f t="shared" si="47"/>
        <v>1</v>
      </c>
      <c r="BI10" s="71">
        <f t="shared" si="48"/>
        <v>0</v>
      </c>
      <c r="BJ10" s="71">
        <f t="shared" si="49"/>
        <v>1</v>
      </c>
      <c r="BK10" s="71">
        <f t="shared" si="50"/>
        <v>0</v>
      </c>
      <c r="BL10" s="70">
        <f t="shared" si="51"/>
        <v>1</v>
      </c>
      <c r="BM10" s="70">
        <f t="shared" si="52"/>
        <v>1</v>
      </c>
      <c r="BN10" s="70">
        <f t="shared" si="53"/>
        <v>0</v>
      </c>
      <c r="BO10" s="70">
        <f t="shared" si="54"/>
        <v>1</v>
      </c>
      <c r="BP10" s="144">
        <f t="shared" si="55"/>
        <v>0</v>
      </c>
      <c r="BQ10" s="144">
        <f t="shared" si="56"/>
        <v>0</v>
      </c>
      <c r="BR10" s="144">
        <f t="shared" si="57"/>
        <v>0</v>
      </c>
      <c r="BS10" s="144">
        <f t="shared" si="58"/>
        <v>10000</v>
      </c>
      <c r="BT10" s="144">
        <f t="shared" si="59"/>
        <v>0</v>
      </c>
      <c r="BU10" s="144">
        <f t="shared" si="60"/>
        <v>0</v>
      </c>
      <c r="BV10" s="144">
        <f t="shared" si="61"/>
        <v>0</v>
      </c>
      <c r="BW10" s="144">
        <f t="shared" si="62"/>
        <v>0</v>
      </c>
      <c r="BX10" s="144">
        <f t="shared" si="63"/>
        <v>0</v>
      </c>
      <c r="BY10" s="144">
        <f t="shared" si="64"/>
        <v>0</v>
      </c>
      <c r="BZ10" s="9">
        <v>0</v>
      </c>
      <c r="CA10" s="9">
        <v>0</v>
      </c>
      <c r="CB10" s="9">
        <v>0</v>
      </c>
      <c r="CC10" s="9">
        <v>0</v>
      </c>
      <c r="CD10" s="9">
        <v>0</v>
      </c>
      <c r="CE10" s="9">
        <v>0</v>
      </c>
      <c r="CF10" s="9">
        <v>0</v>
      </c>
      <c r="CG10" s="9">
        <v>0</v>
      </c>
      <c r="CH10" s="9">
        <v>0</v>
      </c>
      <c r="CI10" s="9">
        <v>0</v>
      </c>
      <c r="CJ10" s="9">
        <v>0</v>
      </c>
      <c r="CK10" s="9">
        <v>0</v>
      </c>
      <c r="CL10" s="9">
        <v>0</v>
      </c>
      <c r="CM10" s="9">
        <v>0</v>
      </c>
      <c r="CN10" s="9">
        <v>0</v>
      </c>
      <c r="CO10" s="9">
        <v>0</v>
      </c>
      <c r="CP10" s="9">
        <v>0</v>
      </c>
      <c r="CQ10" s="9">
        <v>0</v>
      </c>
      <c r="CR10" s="9">
        <v>0</v>
      </c>
      <c r="CS10" s="9">
        <v>0</v>
      </c>
      <c r="CT10" s="9">
        <v>0</v>
      </c>
      <c r="CU10" s="9">
        <v>0</v>
      </c>
      <c r="CV10" s="9">
        <v>0</v>
      </c>
      <c r="CW10" s="9">
        <v>0</v>
      </c>
      <c r="CX10" s="9">
        <v>0</v>
      </c>
      <c r="CY10" s="9">
        <v>0</v>
      </c>
      <c r="CZ10" s="9">
        <v>0</v>
      </c>
      <c r="DA10" s="9">
        <v>0</v>
      </c>
      <c r="DB10" s="9">
        <v>0</v>
      </c>
      <c r="DC10" s="9">
        <v>0</v>
      </c>
      <c r="DD10" s="9">
        <v>0</v>
      </c>
      <c r="DE10" s="9">
        <v>0</v>
      </c>
      <c r="DF10" s="9">
        <v>0</v>
      </c>
      <c r="DG10" s="144">
        <f t="shared" si="65"/>
        <v>49763</v>
      </c>
      <c r="DH10" s="144">
        <f t="shared" ref="DH10:EW10" si="75">DG10</f>
        <v>49763</v>
      </c>
      <c r="DI10" s="144">
        <f t="shared" si="75"/>
        <v>49763</v>
      </c>
      <c r="DJ10" s="144">
        <f t="shared" si="75"/>
        <v>49763</v>
      </c>
      <c r="DK10" s="144">
        <f t="shared" si="75"/>
        <v>49763</v>
      </c>
      <c r="DL10" s="144">
        <f t="shared" si="75"/>
        <v>49763</v>
      </c>
      <c r="DM10" s="144">
        <f t="shared" si="75"/>
        <v>49763</v>
      </c>
      <c r="DN10" s="144">
        <f t="shared" si="75"/>
        <v>49763</v>
      </c>
      <c r="DO10" s="144">
        <f t="shared" si="75"/>
        <v>49763</v>
      </c>
      <c r="DP10" s="144">
        <f t="shared" si="75"/>
        <v>49763</v>
      </c>
      <c r="DQ10" s="144">
        <f t="shared" si="75"/>
        <v>49763</v>
      </c>
      <c r="DR10" s="144">
        <f t="shared" si="75"/>
        <v>49763</v>
      </c>
      <c r="DS10" s="144">
        <f t="shared" si="75"/>
        <v>49763</v>
      </c>
      <c r="DT10" s="144">
        <f t="shared" si="75"/>
        <v>49763</v>
      </c>
      <c r="DU10" s="144">
        <f t="shared" si="75"/>
        <v>49763</v>
      </c>
      <c r="DV10" s="144">
        <f t="shared" si="75"/>
        <v>49763</v>
      </c>
      <c r="DW10" s="144">
        <f t="shared" si="75"/>
        <v>49763</v>
      </c>
      <c r="DX10" s="144">
        <f t="shared" si="75"/>
        <v>49763</v>
      </c>
      <c r="DY10" s="144">
        <f t="shared" si="75"/>
        <v>49763</v>
      </c>
      <c r="DZ10" s="144">
        <f t="shared" si="75"/>
        <v>49763</v>
      </c>
      <c r="EA10" s="144">
        <f t="shared" si="75"/>
        <v>49763</v>
      </c>
      <c r="EB10" s="144">
        <f t="shared" si="75"/>
        <v>49763</v>
      </c>
      <c r="EC10" s="144">
        <f t="shared" si="75"/>
        <v>49763</v>
      </c>
      <c r="ED10" s="144">
        <f t="shared" si="75"/>
        <v>49763</v>
      </c>
      <c r="EE10" s="144">
        <f t="shared" si="75"/>
        <v>49763</v>
      </c>
      <c r="EF10" s="144">
        <f t="shared" si="75"/>
        <v>49763</v>
      </c>
      <c r="EG10" s="144">
        <f t="shared" si="75"/>
        <v>49763</v>
      </c>
      <c r="EH10" s="144">
        <f t="shared" si="75"/>
        <v>49763</v>
      </c>
      <c r="EI10" s="144">
        <f t="shared" si="75"/>
        <v>49763</v>
      </c>
      <c r="EJ10" s="144">
        <f t="shared" si="75"/>
        <v>49763</v>
      </c>
      <c r="EK10" s="144">
        <f t="shared" si="75"/>
        <v>49763</v>
      </c>
      <c r="EL10" s="144">
        <f t="shared" si="75"/>
        <v>49763</v>
      </c>
      <c r="EM10" s="144">
        <f t="shared" si="75"/>
        <v>49763</v>
      </c>
      <c r="EN10" s="144">
        <f t="shared" si="75"/>
        <v>49763</v>
      </c>
      <c r="EO10" s="144">
        <f t="shared" si="75"/>
        <v>49763</v>
      </c>
      <c r="EP10" s="144">
        <f t="shared" si="75"/>
        <v>49763</v>
      </c>
      <c r="EQ10" s="144">
        <f t="shared" si="75"/>
        <v>49763</v>
      </c>
      <c r="ER10" s="144">
        <f t="shared" si="75"/>
        <v>49763</v>
      </c>
      <c r="ES10" s="144">
        <f t="shared" si="75"/>
        <v>49763</v>
      </c>
      <c r="ET10" s="144">
        <f t="shared" si="75"/>
        <v>49763</v>
      </c>
      <c r="EU10" s="144">
        <f t="shared" si="75"/>
        <v>49763</v>
      </c>
      <c r="EV10" s="144">
        <f t="shared" si="75"/>
        <v>49763</v>
      </c>
      <c r="EW10" s="144">
        <f t="shared" si="75"/>
        <v>49763</v>
      </c>
      <c r="EX10" s="147">
        <f>PV(0.05,'PV factor'!C92,,-BR10)</f>
        <v>0</v>
      </c>
      <c r="EY10" s="147">
        <f>PV(0.05,'PV factor'!D92,,-BS10)</f>
        <v>8638.3759853147603</v>
      </c>
      <c r="EZ10" s="147">
        <f>PV(0.05,'PV factor'!E92,,-BT10)</f>
        <v>0</v>
      </c>
      <c r="FA10" s="147">
        <f>PV(0.05,'PV factor'!F92,,-BU10)</f>
        <v>0</v>
      </c>
      <c r="FB10" s="147">
        <f>PV(0.05,'PV factor'!G92,,-BV10)</f>
        <v>0</v>
      </c>
      <c r="FC10" s="147">
        <f>PV(0.05,'PV factor'!H92,,-BW10)</f>
        <v>0</v>
      </c>
      <c r="FD10" s="147">
        <f>PV(0.05,'PV factor'!I92,,-BX10)</f>
        <v>0</v>
      </c>
      <c r="FE10" s="147">
        <f>PV(0.05,'PV factor'!J92,,-BY10)</f>
        <v>0</v>
      </c>
      <c r="FF10" s="147">
        <f>PV(0.05,'PV factor'!K92,,-BZ10)</f>
        <v>0</v>
      </c>
      <c r="FG10" s="147">
        <f>PV(0.05,'PV factor'!L92,,-CA10)</f>
        <v>0</v>
      </c>
      <c r="FH10" s="147">
        <f>PV(0.05,'PV factor'!M92,,-CB10)</f>
        <v>0</v>
      </c>
      <c r="FI10" s="147">
        <f>PV(0.05,'PV factor'!N92,,-CC10)</f>
        <v>0</v>
      </c>
      <c r="FJ10" s="147">
        <f>PV(0.05,'PV factor'!O92,,-CD10)</f>
        <v>0</v>
      </c>
      <c r="FK10" s="147">
        <f>PV(0.05,'PV factor'!P92,,-CE10)</f>
        <v>0</v>
      </c>
      <c r="FL10" s="147">
        <f>PV(0.05,'PV factor'!Q92,,-CF10)</f>
        <v>0</v>
      </c>
      <c r="FM10" s="147">
        <f>PV(0.05,'PV factor'!R92,,-CG10)</f>
        <v>0</v>
      </c>
      <c r="FN10" s="147">
        <f>PV(0.05,'PV factor'!S92,,-CH10)</f>
        <v>0</v>
      </c>
      <c r="FO10" s="147">
        <f>PV(0.05,'PV factor'!T92,,-CI10)</f>
        <v>0</v>
      </c>
      <c r="FP10" s="147">
        <f>PV(0.05,'PV factor'!U92,,-CJ10)</f>
        <v>0</v>
      </c>
      <c r="FQ10" s="147">
        <f>PV(0.05,'PV factor'!V92,,-CK10)</f>
        <v>0</v>
      </c>
      <c r="FR10" s="147">
        <f>PV(0.05,'PV factor'!W92,,-CL10)</f>
        <v>0</v>
      </c>
      <c r="FS10" s="147">
        <f>PV(0.05,'PV factor'!X92,,-CM10)</f>
        <v>0</v>
      </c>
      <c r="FT10" s="147">
        <f>PV(0.05,'PV factor'!Y92,,-CN10)</f>
        <v>0</v>
      </c>
      <c r="FU10" s="147">
        <f>PV(0.05,'PV factor'!Z92,,-CO10)</f>
        <v>0</v>
      </c>
      <c r="FV10" s="147">
        <f>PV(0.05,'PV factor'!AA92,,-CP10)</f>
        <v>0</v>
      </c>
      <c r="FW10" s="147">
        <f>PV(0.05,'PV factor'!AB92,,-CQ10)</f>
        <v>0</v>
      </c>
      <c r="FX10" s="147">
        <f>PV(0.05,'PV factor'!AC92,,-CR10)</f>
        <v>0</v>
      </c>
      <c r="FY10" s="147">
        <f>PV(0.05,'PV factor'!AD92,,-CS10)</f>
        <v>0</v>
      </c>
      <c r="FZ10" s="147">
        <f>PV(0.05,'PV factor'!AE92,,-CT10)</f>
        <v>0</v>
      </c>
      <c r="GA10" s="147">
        <f>PV(0.05,'PV factor'!AF92,,-CU10)</f>
        <v>0</v>
      </c>
      <c r="GB10" s="147">
        <f>PV(0.05,'PV factor'!AG92,,-CV10)</f>
        <v>0</v>
      </c>
      <c r="GC10" s="147">
        <f>PV(0.05,'PV factor'!AH92,,-CW10)</f>
        <v>0</v>
      </c>
      <c r="GD10" s="147">
        <f>PV(0.05,'PV factor'!AI92,,-CX10)</f>
        <v>0</v>
      </c>
      <c r="GE10" s="147">
        <f>PV(0.05,'PV factor'!AJ92,,-CY10)</f>
        <v>0</v>
      </c>
      <c r="GF10" s="147">
        <f>PV(0.05,'PV factor'!AK92,,-CZ10)</f>
        <v>0</v>
      </c>
      <c r="GG10" s="147">
        <f>PV(0.05,'PV factor'!AL92,,-DA10)</f>
        <v>0</v>
      </c>
      <c r="GH10" s="147">
        <f>PV(0.05,'PV factor'!AM92,,-DB10)</f>
        <v>0</v>
      </c>
      <c r="GI10" s="147">
        <f>PV(0.05,'PV factor'!AN92,,-DC10)</f>
        <v>0</v>
      </c>
      <c r="GJ10" s="147">
        <f>PV(0.05,'PV factor'!AO92,,-DD10)</f>
        <v>0</v>
      </c>
      <c r="GK10" s="147">
        <f>PV(0.05,'PV factor'!AP92,,-DE10)</f>
        <v>0</v>
      </c>
      <c r="GL10" s="147">
        <f>PV(0.05,'PV factor'!C92,,-DI10)</f>
        <v>45136.507936507936</v>
      </c>
      <c r="GM10" s="147">
        <f>PV(0.05,'PV factor'!D92,,-DJ10)</f>
        <v>42987.150415721837</v>
      </c>
      <c r="GN10" s="147">
        <f>PV(0.05,'PV factor'!E92,,-DK10)</f>
        <v>40940.143253068425</v>
      </c>
      <c r="GO10" s="147">
        <f>PV(0.05,'PV factor'!F92,,-DL10)</f>
        <v>38990.612621969922</v>
      </c>
      <c r="GP10" s="147">
        <f>PV(0.05,'PV factor'!G92,,-DM10)</f>
        <v>37133.916782828499</v>
      </c>
      <c r="GQ10" s="147">
        <f>PV(0.05,'PV factor'!H92,,-DN10)</f>
        <v>35365.635031265236</v>
      </c>
      <c r="GR10" s="147">
        <f>PV(0.05,'PV factor'!I92,,-DO10)</f>
        <v>33681.557172633562</v>
      </c>
      <c r="GS10" s="147">
        <f>PV(0.05,'PV factor'!J92,,-DP10)</f>
        <v>32077.673497746247</v>
      </c>
      <c r="GT10" s="147">
        <f>PV(0.05,'PV factor'!K92,,-DQ10)</f>
        <v>30550.165235948807</v>
      </c>
      <c r="GU10" s="147">
        <f>PV(0.05,'PV factor'!L92,,-DR10)</f>
        <v>29095.395462808385</v>
      </c>
      <c r="GV10" s="147">
        <f>PV(0.05,'PV factor'!M92,,-DS10)</f>
        <v>27709.900440769892</v>
      </c>
      <c r="GW10" s="147">
        <f>PV(0.05,'PV factor'!N92,,-DT10)</f>
        <v>26390.381372161799</v>
      </c>
      <c r="GX10" s="147">
        <f>PV(0.05,'PV factor'!O92,,-DU10)</f>
        <v>25133.696544916005</v>
      </c>
      <c r="GY10" s="147">
        <f>PV(0.05,'PV factor'!P92,,-DV10)</f>
        <v>23936.853852300948</v>
      </c>
      <c r="GZ10" s="147">
        <f>PV(0.05,'PV factor'!Q92,,-DW10)</f>
        <v>22797.003668858048</v>
      </c>
      <c r="HA10" s="147">
        <f>PV(0.05,'PV factor'!R92,,-DX10)</f>
        <v>21711.432065579091</v>
      </c>
      <c r="HB10" s="147">
        <f>PV(0.05,'PV factor'!S92,,-DY10)</f>
        <v>20677.554348170564</v>
      </c>
      <c r="HC10" s="147">
        <f>PV(0.05,'PV factor'!T92,,-DZ10)</f>
        <v>19692.908903019583</v>
      </c>
      <c r="HD10" s="147">
        <f>PV(0.05,'PV factor'!U92,,-EA10)</f>
        <v>18755.151336209128</v>
      </c>
      <c r="HE10" s="147">
        <f>PV(0.05,'PV factor'!V92,,-EB10)</f>
        <v>17862.048891627743</v>
      </c>
      <c r="HF10" s="147">
        <f>PV(0.05,'PV factor'!W92,,-EC10)</f>
        <v>17011.475134883563</v>
      </c>
      <c r="HG10" s="147">
        <f>PV(0.05,'PV factor'!X92,,-ED10)</f>
        <v>16201.404890365297</v>
      </c>
      <c r="HH10" s="147">
        <f>PV(0.05,'PV factor'!Y92,,-EE10)</f>
        <v>15429.909419395522</v>
      </c>
      <c r="HI10" s="147">
        <f>PV(0.05,'PV factor'!Z92,,-EF10)</f>
        <v>14695.151827995734</v>
      </c>
      <c r="HJ10" s="147">
        <f>PV(0.05,'PV factor'!AA92,,-EG10)</f>
        <v>13995.382693329271</v>
      </c>
      <c r="HK10" s="147">
        <f>PV(0.05,'PV factor'!AB92,,-EH10)</f>
        <v>13328.935898408829</v>
      </c>
      <c r="HL10" s="147">
        <f>PV(0.05,'PV factor'!AC92,,-EI10)</f>
        <v>12694.224665151267</v>
      </c>
      <c r="HM10" s="147">
        <f>PV(0.05,'PV factor'!AD92,,-EJ10)</f>
        <v>12089.737776334538</v>
      </c>
      <c r="HN10" s="147">
        <f>PV(0.05,'PV factor'!AE92,,-EK10)</f>
        <v>11514.035977461468</v>
      </c>
      <c r="HO10" s="147">
        <f>PV(0.05,'PV factor'!AF92,,-EL10)</f>
        <v>10965.748549963299</v>
      </c>
      <c r="HP10" s="147">
        <f>PV(0.05,'PV factor'!AG92,,-EM10)</f>
        <v>10443.570047584095</v>
      </c>
      <c r="HQ10" s="147">
        <f>PV(0.05,'PV factor'!AH92,,-EN10)</f>
        <v>9946.2571881753283</v>
      </c>
      <c r="HR10" s="147">
        <f>PV(0.05,'PV factor'!AI92,,-EO10)</f>
        <v>9472.6258935003134</v>
      </c>
      <c r="HS10" s="147">
        <f>PV(0.05,'PV factor'!AJ92,,-EP10)</f>
        <v>9021.5484700002962</v>
      </c>
      <c r="HT10" s="147">
        <f>PV(0.05,'PV factor'!AK92,,-EQ10)</f>
        <v>8591.9509238098071</v>
      </c>
      <c r="HU10" s="147">
        <f>PV(0.05,'PV factor'!AL92,,-ER10)</f>
        <v>8182.8104036283876</v>
      </c>
      <c r="HV10" s="147">
        <f>PV(0.05,'PV factor'!AM92,,-ES10)</f>
        <v>7793.1527653603707</v>
      </c>
      <c r="HW10" s="147">
        <f>PV(0.05,'PV factor'!AN92,,-ET10)</f>
        <v>7422.0502527241606</v>
      </c>
      <c r="HX10" s="147">
        <f>PV(0.05,'PV factor'!AO92,,-EU10)</f>
        <v>7068.619288308726</v>
      </c>
      <c r="HY10" s="147">
        <f>PV(0.05,'PV factor'!AP92,,-EV10)</f>
        <v>6732.0183698178334</v>
      </c>
      <c r="HZ10" s="147">
        <f t="shared" si="67"/>
        <v>8638.3759853147603</v>
      </c>
      <c r="IA10" s="147">
        <f t="shared" si="68"/>
        <v>205188.33101009665</v>
      </c>
      <c r="IB10" s="401">
        <f t="shared" si="69"/>
        <v>23.753114168556316</v>
      </c>
    </row>
    <row r="11" spans="1:236" ht="90" customHeight="1" x14ac:dyDescent="0.2">
      <c r="A11" s="137" t="s">
        <v>1510</v>
      </c>
      <c r="B11" s="138" t="s">
        <v>1511</v>
      </c>
      <c r="C11" s="138" t="s">
        <v>1606</v>
      </c>
      <c r="D11" s="142" t="s">
        <v>73</v>
      </c>
      <c r="E11" s="138" t="s">
        <v>1551</v>
      </c>
      <c r="F11" s="118" t="s">
        <v>1607</v>
      </c>
      <c r="G11" s="118" t="s">
        <v>1553</v>
      </c>
      <c r="H11" s="142" t="s">
        <v>77</v>
      </c>
      <c r="I11" s="118" t="s">
        <v>1549</v>
      </c>
      <c r="J11" s="118">
        <v>5</v>
      </c>
      <c r="K11" s="227" t="s">
        <v>79</v>
      </c>
      <c r="L11" s="110">
        <v>38949</v>
      </c>
      <c r="M11" s="142" t="s">
        <v>1534</v>
      </c>
      <c r="N11" s="142" t="s">
        <v>147</v>
      </c>
      <c r="O11" s="73" t="s">
        <v>106</v>
      </c>
      <c r="P11" s="142" t="s">
        <v>293</v>
      </c>
      <c r="Q11" s="112" t="s">
        <v>100</v>
      </c>
      <c r="R11" s="73" t="s">
        <v>162</v>
      </c>
      <c r="S11" s="142" t="s">
        <v>99</v>
      </c>
      <c r="T11" s="142" t="s">
        <v>366</v>
      </c>
      <c r="U11" s="142" t="s">
        <v>87</v>
      </c>
      <c r="V11" s="117">
        <v>1</v>
      </c>
      <c r="W11" s="135">
        <v>178002.89</v>
      </c>
      <c r="X11" s="134">
        <v>0</v>
      </c>
      <c r="Y11" s="134">
        <v>0</v>
      </c>
      <c r="Z11" s="125">
        <v>170022.89</v>
      </c>
      <c r="AA11" s="125">
        <v>7980</v>
      </c>
      <c r="AB11" s="125">
        <v>0</v>
      </c>
      <c r="AC11" s="134">
        <v>0</v>
      </c>
      <c r="AD11" s="134">
        <v>0</v>
      </c>
      <c r="AE11" s="139">
        <v>0</v>
      </c>
      <c r="AF11" s="139">
        <v>0</v>
      </c>
      <c r="AG11" s="139">
        <v>0</v>
      </c>
      <c r="AH11" s="139">
        <v>0</v>
      </c>
      <c r="AI11" s="116" t="s">
        <v>88</v>
      </c>
      <c r="AJ11" s="136">
        <v>0</v>
      </c>
      <c r="AK11" s="136">
        <v>0</v>
      </c>
      <c r="AL11" s="136">
        <v>0</v>
      </c>
      <c r="AM11" s="136">
        <v>0</v>
      </c>
      <c r="AN11" s="136">
        <v>0</v>
      </c>
      <c r="AO11" s="136">
        <v>0</v>
      </c>
      <c r="AP11" s="136">
        <v>0</v>
      </c>
      <c r="AQ11" s="139">
        <v>0</v>
      </c>
      <c r="AR11" s="139">
        <v>0</v>
      </c>
      <c r="AS11" s="139">
        <v>0</v>
      </c>
      <c r="AT11" s="139">
        <v>0</v>
      </c>
      <c r="AU11" s="122"/>
      <c r="AV11" s="230">
        <f t="shared" si="35"/>
        <v>1</v>
      </c>
      <c r="AW11" s="230">
        <f t="shared" si="36"/>
        <v>0</v>
      </c>
      <c r="AX11" s="230" t="str">
        <f t="shared" si="37"/>
        <v>C2</v>
      </c>
      <c r="AY11" s="141">
        <f t="shared" si="38"/>
        <v>9</v>
      </c>
      <c r="AZ11" s="70">
        <f t="shared" si="39"/>
        <v>1</v>
      </c>
      <c r="BA11" s="70">
        <f t="shared" si="40"/>
        <v>1</v>
      </c>
      <c r="BB11" s="70">
        <f t="shared" si="41"/>
        <v>1</v>
      </c>
      <c r="BC11" s="70">
        <f t="shared" si="42"/>
        <v>1</v>
      </c>
      <c r="BD11" s="70">
        <f t="shared" si="43"/>
        <v>1</v>
      </c>
      <c r="BE11" s="70">
        <f t="shared" si="44"/>
        <v>1</v>
      </c>
      <c r="BF11" s="70">
        <f t="shared" si="45"/>
        <v>1</v>
      </c>
      <c r="BG11" s="71">
        <f t="shared" si="46"/>
        <v>0</v>
      </c>
      <c r="BH11" s="71">
        <f t="shared" si="47"/>
        <v>1</v>
      </c>
      <c r="BI11" s="71">
        <f t="shared" si="48"/>
        <v>0</v>
      </c>
      <c r="BJ11" s="71">
        <f t="shared" si="49"/>
        <v>1</v>
      </c>
      <c r="BK11" s="71">
        <f t="shared" si="50"/>
        <v>0</v>
      </c>
      <c r="BL11" s="70">
        <f t="shared" si="51"/>
        <v>1</v>
      </c>
      <c r="BM11" s="70">
        <f t="shared" si="52"/>
        <v>1</v>
      </c>
      <c r="BN11" s="70">
        <f t="shared" si="53"/>
        <v>1</v>
      </c>
      <c r="BO11" s="70">
        <f t="shared" si="54"/>
        <v>0</v>
      </c>
      <c r="BP11" s="144">
        <f t="shared" si="55"/>
        <v>0</v>
      </c>
      <c r="BQ11" s="144">
        <f t="shared" si="56"/>
        <v>170022.89</v>
      </c>
      <c r="BR11" s="144">
        <f t="shared" si="57"/>
        <v>7980</v>
      </c>
      <c r="BS11" s="144">
        <f t="shared" si="58"/>
        <v>0</v>
      </c>
      <c r="BT11" s="144">
        <f t="shared" si="59"/>
        <v>0</v>
      </c>
      <c r="BU11" s="144">
        <f t="shared" si="60"/>
        <v>0</v>
      </c>
      <c r="BV11" s="144">
        <f t="shared" si="61"/>
        <v>0</v>
      </c>
      <c r="BW11" s="144">
        <f t="shared" si="62"/>
        <v>0</v>
      </c>
      <c r="BX11" s="144">
        <f t="shared" si="63"/>
        <v>0</v>
      </c>
      <c r="BY11" s="144">
        <f t="shared" si="64"/>
        <v>0</v>
      </c>
      <c r="BZ11" s="9">
        <v>0</v>
      </c>
      <c r="CA11" s="9">
        <v>0</v>
      </c>
      <c r="CB11" s="9">
        <v>0</v>
      </c>
      <c r="CC11" s="9">
        <v>0</v>
      </c>
      <c r="CD11" s="9">
        <v>0</v>
      </c>
      <c r="CE11" s="9">
        <v>0</v>
      </c>
      <c r="CF11" s="9">
        <v>0</v>
      </c>
      <c r="CG11" s="9">
        <v>0</v>
      </c>
      <c r="CH11" s="9">
        <v>0</v>
      </c>
      <c r="CI11" s="9">
        <v>0</v>
      </c>
      <c r="CJ11" s="9">
        <v>0</v>
      </c>
      <c r="CK11" s="9">
        <v>0</v>
      </c>
      <c r="CL11" s="9">
        <v>0</v>
      </c>
      <c r="CM11" s="9">
        <v>0</v>
      </c>
      <c r="CN11" s="9">
        <v>0</v>
      </c>
      <c r="CO11" s="9">
        <v>0</v>
      </c>
      <c r="CP11" s="9">
        <v>0</v>
      </c>
      <c r="CQ11" s="9">
        <v>0</v>
      </c>
      <c r="CR11" s="9">
        <v>0</v>
      </c>
      <c r="CS11" s="9">
        <v>0</v>
      </c>
      <c r="CT11" s="9">
        <v>0</v>
      </c>
      <c r="CU11" s="9">
        <v>0</v>
      </c>
      <c r="CV11" s="9">
        <v>0</v>
      </c>
      <c r="CW11" s="9">
        <v>0</v>
      </c>
      <c r="CX11" s="9">
        <v>0</v>
      </c>
      <c r="CY11" s="9">
        <v>0</v>
      </c>
      <c r="CZ11" s="9">
        <v>0</v>
      </c>
      <c r="DA11" s="9">
        <v>0</v>
      </c>
      <c r="DB11" s="9">
        <v>0</v>
      </c>
      <c r="DC11" s="9">
        <v>0</v>
      </c>
      <c r="DD11" s="9">
        <v>0</v>
      </c>
      <c r="DE11" s="9">
        <v>0</v>
      </c>
      <c r="DF11" s="9">
        <v>0</v>
      </c>
      <c r="DG11" s="144">
        <f t="shared" si="65"/>
        <v>38949</v>
      </c>
      <c r="DH11" s="144">
        <f t="shared" ref="DH11:EW11" si="76">DG11</f>
        <v>38949</v>
      </c>
      <c r="DI11" s="144">
        <f t="shared" si="76"/>
        <v>38949</v>
      </c>
      <c r="DJ11" s="144">
        <f t="shared" si="76"/>
        <v>38949</v>
      </c>
      <c r="DK11" s="144">
        <f t="shared" si="76"/>
        <v>38949</v>
      </c>
      <c r="DL11" s="144">
        <f t="shared" si="76"/>
        <v>38949</v>
      </c>
      <c r="DM11" s="144">
        <f t="shared" si="76"/>
        <v>38949</v>
      </c>
      <c r="DN11" s="144">
        <f t="shared" si="76"/>
        <v>38949</v>
      </c>
      <c r="DO11" s="144">
        <f t="shared" si="76"/>
        <v>38949</v>
      </c>
      <c r="DP11" s="144">
        <f t="shared" si="76"/>
        <v>38949</v>
      </c>
      <c r="DQ11" s="144">
        <f t="shared" si="76"/>
        <v>38949</v>
      </c>
      <c r="DR11" s="144">
        <f t="shared" si="76"/>
        <v>38949</v>
      </c>
      <c r="DS11" s="144">
        <f t="shared" si="76"/>
        <v>38949</v>
      </c>
      <c r="DT11" s="144">
        <f t="shared" si="76"/>
        <v>38949</v>
      </c>
      <c r="DU11" s="144">
        <f t="shared" si="76"/>
        <v>38949</v>
      </c>
      <c r="DV11" s="144">
        <f t="shared" si="76"/>
        <v>38949</v>
      </c>
      <c r="DW11" s="144">
        <f t="shared" si="76"/>
        <v>38949</v>
      </c>
      <c r="DX11" s="144">
        <f t="shared" si="76"/>
        <v>38949</v>
      </c>
      <c r="DY11" s="144">
        <f t="shared" si="76"/>
        <v>38949</v>
      </c>
      <c r="DZ11" s="144">
        <f t="shared" si="76"/>
        <v>38949</v>
      </c>
      <c r="EA11" s="144">
        <f t="shared" si="76"/>
        <v>38949</v>
      </c>
      <c r="EB11" s="144">
        <f t="shared" si="76"/>
        <v>38949</v>
      </c>
      <c r="EC11" s="144">
        <f t="shared" si="76"/>
        <v>38949</v>
      </c>
      <c r="ED11" s="144">
        <f t="shared" si="76"/>
        <v>38949</v>
      </c>
      <c r="EE11" s="144">
        <f t="shared" si="76"/>
        <v>38949</v>
      </c>
      <c r="EF11" s="144">
        <f t="shared" si="76"/>
        <v>38949</v>
      </c>
      <c r="EG11" s="144">
        <f t="shared" si="76"/>
        <v>38949</v>
      </c>
      <c r="EH11" s="144">
        <f t="shared" si="76"/>
        <v>38949</v>
      </c>
      <c r="EI11" s="144">
        <f t="shared" si="76"/>
        <v>38949</v>
      </c>
      <c r="EJ11" s="144">
        <f t="shared" si="76"/>
        <v>38949</v>
      </c>
      <c r="EK11" s="144">
        <f t="shared" si="76"/>
        <v>38949</v>
      </c>
      <c r="EL11" s="144">
        <f t="shared" si="76"/>
        <v>38949</v>
      </c>
      <c r="EM11" s="144">
        <f t="shared" si="76"/>
        <v>38949</v>
      </c>
      <c r="EN11" s="144">
        <f t="shared" si="76"/>
        <v>38949</v>
      </c>
      <c r="EO11" s="144">
        <f t="shared" si="76"/>
        <v>38949</v>
      </c>
      <c r="EP11" s="144">
        <f t="shared" si="76"/>
        <v>38949</v>
      </c>
      <c r="EQ11" s="144">
        <f t="shared" si="76"/>
        <v>38949</v>
      </c>
      <c r="ER11" s="144">
        <f t="shared" si="76"/>
        <v>38949</v>
      </c>
      <c r="ES11" s="144">
        <f t="shared" si="76"/>
        <v>38949</v>
      </c>
      <c r="ET11" s="144">
        <f t="shared" si="76"/>
        <v>38949</v>
      </c>
      <c r="EU11" s="144">
        <f t="shared" si="76"/>
        <v>38949</v>
      </c>
      <c r="EV11" s="144">
        <f t="shared" si="76"/>
        <v>38949</v>
      </c>
      <c r="EW11" s="144">
        <f t="shared" si="76"/>
        <v>38949</v>
      </c>
      <c r="EX11" s="147">
        <f>PV(0.05,'PV factor'!C246,,-BR11)</f>
        <v>7238.0952380952376</v>
      </c>
      <c r="EY11" s="147">
        <f>PV(0.05,'PV factor'!D246,,-BS11)</f>
        <v>0</v>
      </c>
      <c r="EZ11" s="147">
        <f>PV(0.05,'PV factor'!E246,,-BT11)</f>
        <v>0</v>
      </c>
      <c r="FA11" s="147">
        <f>PV(0.05,'PV factor'!F246,,-BU11)</f>
        <v>0</v>
      </c>
      <c r="FB11" s="147">
        <f>PV(0.05,'PV factor'!G246,,-BV11)</f>
        <v>0</v>
      </c>
      <c r="FC11" s="147">
        <f>PV(0.05,'PV factor'!H246,,-BW11)</f>
        <v>0</v>
      </c>
      <c r="FD11" s="147">
        <f>PV(0.05,'PV factor'!I246,,-BX11)</f>
        <v>0</v>
      </c>
      <c r="FE11" s="147">
        <f>PV(0.05,'PV factor'!J246,,-BY11)</f>
        <v>0</v>
      </c>
      <c r="FF11" s="147">
        <f>PV(0.05,'PV factor'!K246,,-BZ11)</f>
        <v>0</v>
      </c>
      <c r="FG11" s="147">
        <f>PV(0.05,'PV factor'!L246,,-CA11)</f>
        <v>0</v>
      </c>
      <c r="FH11" s="147">
        <f>PV(0.05,'PV factor'!M246,,-CB11)</f>
        <v>0</v>
      </c>
      <c r="FI11" s="147">
        <f>PV(0.05,'PV factor'!N246,,-CC11)</f>
        <v>0</v>
      </c>
      <c r="FJ11" s="147">
        <f>PV(0.05,'PV factor'!O246,,-CD11)</f>
        <v>0</v>
      </c>
      <c r="FK11" s="147">
        <f>PV(0.05,'PV factor'!P246,,-CE11)</f>
        <v>0</v>
      </c>
      <c r="FL11" s="147">
        <f>PV(0.05,'PV factor'!Q246,,-CF11)</f>
        <v>0</v>
      </c>
      <c r="FM11" s="147">
        <f>PV(0.05,'PV factor'!R246,,-CG11)</f>
        <v>0</v>
      </c>
      <c r="FN11" s="147">
        <f>PV(0.05,'PV factor'!S246,,-CH11)</f>
        <v>0</v>
      </c>
      <c r="FO11" s="147">
        <f>PV(0.05,'PV factor'!T246,,-CI11)</f>
        <v>0</v>
      </c>
      <c r="FP11" s="147">
        <f>PV(0.05,'PV factor'!U246,,-CJ11)</f>
        <v>0</v>
      </c>
      <c r="FQ11" s="147">
        <f>PV(0.05,'PV factor'!V246,,-CK11)</f>
        <v>0</v>
      </c>
      <c r="FR11" s="147">
        <f>PV(0.05,'PV factor'!W246,,-CL11)</f>
        <v>0</v>
      </c>
      <c r="FS11" s="147">
        <f>PV(0.05,'PV factor'!X246,,-CM11)</f>
        <v>0</v>
      </c>
      <c r="FT11" s="147">
        <f>PV(0.05,'PV factor'!Y246,,-CN11)</f>
        <v>0</v>
      </c>
      <c r="FU11" s="147">
        <f>PV(0.05,'PV factor'!Z246,,-CO11)</f>
        <v>0</v>
      </c>
      <c r="FV11" s="147">
        <f>PV(0.05,'PV factor'!AA246,,-CP11)</f>
        <v>0</v>
      </c>
      <c r="FW11" s="147">
        <f>PV(0.05,'PV factor'!AB246,,-CQ11)</f>
        <v>0</v>
      </c>
      <c r="FX11" s="147">
        <f>PV(0.05,'PV factor'!AC246,,-CR11)</f>
        <v>0</v>
      </c>
      <c r="FY11" s="147">
        <f>PV(0.05,'PV factor'!AD246,,-CS11)</f>
        <v>0</v>
      </c>
      <c r="FZ11" s="147">
        <f>PV(0.05,'PV factor'!AE246,,-CT11)</f>
        <v>0</v>
      </c>
      <c r="GA11" s="147">
        <f>PV(0.05,'PV factor'!AF246,,-CU11)</f>
        <v>0</v>
      </c>
      <c r="GB11" s="147">
        <f>PV(0.05,'PV factor'!AG246,,-CV11)</f>
        <v>0</v>
      </c>
      <c r="GC11" s="147">
        <f>PV(0.05,'PV factor'!AH246,,-CW11)</f>
        <v>0</v>
      </c>
      <c r="GD11" s="147">
        <f>PV(0.05,'PV factor'!AI246,,-CX11)</f>
        <v>0</v>
      </c>
      <c r="GE11" s="147">
        <f>PV(0.05,'PV factor'!AJ246,,-CY11)</f>
        <v>0</v>
      </c>
      <c r="GF11" s="147">
        <f>PV(0.05,'PV factor'!AK246,,-CZ11)</f>
        <v>0</v>
      </c>
      <c r="GG11" s="147">
        <f>PV(0.05,'PV factor'!AL246,,-DA11)</f>
        <v>0</v>
      </c>
      <c r="GH11" s="147">
        <f>PV(0.05,'PV factor'!AM246,,-DB11)</f>
        <v>0</v>
      </c>
      <c r="GI11" s="147">
        <f>PV(0.05,'PV factor'!AN246,,-DC11)</f>
        <v>0</v>
      </c>
      <c r="GJ11" s="147">
        <f>PV(0.05,'PV factor'!AO246,,-DD11)</f>
        <v>0</v>
      </c>
      <c r="GK11" s="147">
        <f>PV(0.05,'PV factor'!AP246,,-DE11)</f>
        <v>0</v>
      </c>
      <c r="GL11" s="147">
        <f>PV(0.05,'PV factor'!C246,,-DI11)</f>
        <v>35327.891156462581</v>
      </c>
      <c r="GM11" s="147">
        <f>PV(0.05,'PV factor'!D246,,-DJ11)</f>
        <v>33645.610625202455</v>
      </c>
      <c r="GN11" s="147">
        <f>PV(0.05,'PV factor'!E246,,-DK11)</f>
        <v>32043.438690669012</v>
      </c>
      <c r="GO11" s="147">
        <f>PV(0.05,'PV factor'!F246,,-DL11)</f>
        <v>30517.560657780006</v>
      </c>
      <c r="GP11" s="147">
        <f>PV(0.05,'PV factor'!G246,,-DM11)</f>
        <v>29064.343483600012</v>
      </c>
      <c r="GQ11" s="147">
        <f>PV(0.05,'PV factor'!H246,,-DN11)</f>
        <v>27680.327127238099</v>
      </c>
      <c r="GR11" s="147">
        <f>PV(0.05,'PV factor'!I246,,-DO11)</f>
        <v>26362.216311655338</v>
      </c>
      <c r="GS11" s="147">
        <f>PV(0.05,'PV factor'!J246,,-DP11)</f>
        <v>25106.872677766987</v>
      </c>
      <c r="GT11" s="147">
        <f>PV(0.05,'PV factor'!K246,,-DQ11)</f>
        <v>23911.307312159035</v>
      </c>
      <c r="GU11" s="147">
        <f>PV(0.05,'PV factor'!L246,,-DR11)</f>
        <v>22772.673630627651</v>
      </c>
      <c r="GV11" s="147">
        <f>PV(0.05,'PV factor'!M246,,-DS11)</f>
        <v>21688.260600597765</v>
      </c>
      <c r="GW11" s="147">
        <f>PV(0.05,'PV factor'!N246,,-DT11)</f>
        <v>20655.486286283583</v>
      </c>
      <c r="GX11" s="147">
        <f>PV(0.05,'PV factor'!O246,,-DU11)</f>
        <v>19671.891701222463</v>
      </c>
      <c r="GY11" s="147">
        <f>PV(0.05,'PV factor'!P246,,-DV11)</f>
        <v>18735.134953545199</v>
      </c>
      <c r="GZ11" s="147">
        <f>PV(0.05,'PV factor'!Q246,,-DW11)</f>
        <v>17842.985670043046</v>
      </c>
      <c r="HA11" s="147">
        <f>PV(0.05,'PV factor'!R246,,-DX11)</f>
        <v>16993.319685755279</v>
      </c>
      <c r="HB11" s="147">
        <f>PV(0.05,'PV factor'!S246,,-DY11)</f>
        <v>16184.113986433602</v>
      </c>
      <c r="HC11" s="147">
        <f>PV(0.05,'PV factor'!T246,,-DZ11)</f>
        <v>15413.441891841525</v>
      </c>
      <c r="HD11" s="147">
        <f>PV(0.05,'PV factor'!U246,,-EA11)</f>
        <v>14679.4684684205</v>
      </c>
      <c r="HE11" s="147">
        <f>PV(0.05,'PV factor'!V246,,-EB11)</f>
        <v>13980.446160400477</v>
      </c>
      <c r="HF11" s="147">
        <f>PV(0.05,'PV factor'!W246,,-EC11)</f>
        <v>13314.710628952836</v>
      </c>
      <c r="HG11" s="147">
        <f>PV(0.05,'PV factor'!X246,,-ED11)</f>
        <v>12680.676789478888</v>
      </c>
      <c r="HH11" s="147">
        <f>PV(0.05,'PV factor'!Y246,,-EE11)</f>
        <v>12076.835037598943</v>
      </c>
      <c r="HI11" s="147">
        <f>PV(0.05,'PV factor'!Z246,,-EF11)</f>
        <v>11501.747654856135</v>
      </c>
      <c r="HJ11" s="147">
        <f>PV(0.05,'PV factor'!AA246,,-EG11)</f>
        <v>10954.045385577272</v>
      </c>
      <c r="HK11" s="147">
        <f>PV(0.05,'PV factor'!AB246,,-EH11)</f>
        <v>10432.424176740258</v>
      </c>
      <c r="HL11" s="147">
        <f>PV(0.05,'PV factor'!AC246,,-EI11)</f>
        <v>9935.6420730859609</v>
      </c>
      <c r="HM11" s="147">
        <f>PV(0.05,'PV factor'!AD246,,-EJ11)</f>
        <v>9462.5162600818658</v>
      </c>
      <c r="HN11" s="147">
        <f>PV(0.05,'PV factor'!AE246,,-EK11)</f>
        <v>9011.9202476970186</v>
      </c>
      <c r="HO11" s="147">
        <f>PV(0.05,'PV factor'!AF246,,-EL11)</f>
        <v>8582.7811882828719</v>
      </c>
      <c r="HP11" s="147">
        <f>PV(0.05,'PV factor'!AG246,,-EM11)</f>
        <v>8174.0773221741638</v>
      </c>
      <c r="HQ11" s="147">
        <f>PV(0.05,'PV factor'!AH246,,-EN11)</f>
        <v>7784.8355449277751</v>
      </c>
      <c r="HR11" s="147">
        <f>PV(0.05,'PV factor'!AI246,,-EO11)</f>
        <v>7414.1290904074049</v>
      </c>
      <c r="HS11" s="147">
        <f>PV(0.05,'PV factor'!AJ246,,-EP11)</f>
        <v>7061.0753241975281</v>
      </c>
      <c r="HT11" s="147">
        <f>PV(0.05,'PV factor'!AK246,,-EQ11)</f>
        <v>6724.8336420928845</v>
      </c>
      <c r="HU11" s="147">
        <f>PV(0.05,'PV factor'!AL246,,-ER11)</f>
        <v>6404.6034686598896</v>
      </c>
      <c r="HV11" s="147">
        <f>PV(0.05,'PV factor'!AM246,,-ES11)</f>
        <v>6099.6223511046574</v>
      </c>
      <c r="HW11" s="147">
        <f>PV(0.05,'PV factor'!AN246,,-ET11)</f>
        <v>5809.1641439091964</v>
      </c>
      <c r="HX11" s="147">
        <f>PV(0.05,'PV factor'!AO246,,-EU11)</f>
        <v>5532.5372799135212</v>
      </c>
      <c r="HY11" s="147">
        <f>PV(0.05,'PV factor'!AP246,,-EV11)</f>
        <v>5269.0831237271623</v>
      </c>
      <c r="HZ11" s="147">
        <f t="shared" si="67"/>
        <v>7238.0952380952376</v>
      </c>
      <c r="IA11" s="147">
        <f t="shared" si="68"/>
        <v>160598.84461371406</v>
      </c>
      <c r="IB11" s="401">
        <f t="shared" si="69"/>
        <v>22.187998268999969</v>
      </c>
    </row>
    <row r="12" spans="1:236" ht="90" customHeight="1" x14ac:dyDescent="0.2">
      <c r="A12" s="276" t="s">
        <v>634</v>
      </c>
      <c r="B12" s="277" t="s">
        <v>1167</v>
      </c>
      <c r="C12" s="277" t="s">
        <v>1264</v>
      </c>
      <c r="D12" s="99"/>
      <c r="E12" s="277" t="s">
        <v>1265</v>
      </c>
      <c r="F12" s="103" t="s">
        <v>1266</v>
      </c>
      <c r="G12" s="103" t="s">
        <v>1267</v>
      </c>
      <c r="H12" s="99" t="s">
        <v>77</v>
      </c>
      <c r="I12" s="103" t="s">
        <v>1189</v>
      </c>
      <c r="J12" s="103">
        <v>5</v>
      </c>
      <c r="K12" s="227" t="s">
        <v>79</v>
      </c>
      <c r="L12" s="98">
        <v>83516</v>
      </c>
      <c r="M12" s="99" t="s">
        <v>1190</v>
      </c>
      <c r="N12" s="99" t="s">
        <v>147</v>
      </c>
      <c r="O12" s="73" t="s">
        <v>106</v>
      </c>
      <c r="P12" s="90" t="s">
        <v>728</v>
      </c>
      <c r="Q12" s="112" t="s">
        <v>100</v>
      </c>
      <c r="R12" s="99" t="s">
        <v>474</v>
      </c>
      <c r="S12" s="99" t="s">
        <v>99</v>
      </c>
      <c r="T12" s="99" t="s">
        <v>366</v>
      </c>
      <c r="U12" s="99" t="s">
        <v>100</v>
      </c>
      <c r="V12" s="102">
        <v>1</v>
      </c>
      <c r="W12" s="278">
        <v>18000</v>
      </c>
      <c r="X12" s="278">
        <v>0</v>
      </c>
      <c r="Y12" s="278">
        <v>0</v>
      </c>
      <c r="Z12" s="278">
        <v>0</v>
      </c>
      <c r="AA12" s="278">
        <v>18000</v>
      </c>
      <c r="AB12" s="278">
        <v>0</v>
      </c>
      <c r="AC12" s="278">
        <v>0</v>
      </c>
      <c r="AD12" s="278">
        <v>0</v>
      </c>
      <c r="AE12" s="278">
        <v>0</v>
      </c>
      <c r="AF12" s="278">
        <v>0</v>
      </c>
      <c r="AG12" s="278">
        <v>0</v>
      </c>
      <c r="AH12" s="278">
        <v>0</v>
      </c>
      <c r="AI12" s="100" t="s">
        <v>88</v>
      </c>
      <c r="AJ12" s="278">
        <v>0</v>
      </c>
      <c r="AK12" s="278">
        <v>0</v>
      </c>
      <c r="AL12" s="278">
        <v>0</v>
      </c>
      <c r="AM12" s="278">
        <v>0</v>
      </c>
      <c r="AN12" s="278">
        <v>0</v>
      </c>
      <c r="AO12" s="278">
        <v>0</v>
      </c>
      <c r="AP12" s="278">
        <v>0</v>
      </c>
      <c r="AQ12" s="278">
        <v>0</v>
      </c>
      <c r="AR12" s="278">
        <v>0</v>
      </c>
      <c r="AS12" s="278">
        <v>0</v>
      </c>
      <c r="AT12" s="278">
        <v>0</v>
      </c>
      <c r="AU12" s="103"/>
      <c r="AV12" s="230">
        <f t="shared" si="35"/>
        <v>1</v>
      </c>
      <c r="AW12" s="230">
        <f t="shared" si="36"/>
        <v>0</v>
      </c>
      <c r="AX12" s="230" t="str">
        <f t="shared" si="37"/>
        <v>C1</v>
      </c>
      <c r="AY12" s="141">
        <f t="shared" si="38"/>
        <v>7</v>
      </c>
      <c r="AZ12" s="70">
        <f t="shared" si="39"/>
        <v>1</v>
      </c>
      <c r="BA12" s="70">
        <f t="shared" si="40"/>
        <v>1</v>
      </c>
      <c r="BB12" s="70">
        <f t="shared" si="41"/>
        <v>1</v>
      </c>
      <c r="BC12" s="70">
        <f t="shared" si="42"/>
        <v>0</v>
      </c>
      <c r="BD12" s="70">
        <f t="shared" si="43"/>
        <v>1</v>
      </c>
      <c r="BE12" s="70">
        <f t="shared" si="44"/>
        <v>1</v>
      </c>
      <c r="BF12" s="70">
        <f t="shared" si="45"/>
        <v>1</v>
      </c>
      <c r="BG12" s="71">
        <f t="shared" si="46"/>
        <v>0</v>
      </c>
      <c r="BH12" s="71">
        <f t="shared" si="47"/>
        <v>1</v>
      </c>
      <c r="BI12" s="71">
        <f t="shared" si="48"/>
        <v>0</v>
      </c>
      <c r="BJ12" s="71">
        <f t="shared" si="49"/>
        <v>1</v>
      </c>
      <c r="BK12" s="71">
        <f t="shared" si="50"/>
        <v>0</v>
      </c>
      <c r="BL12" s="70">
        <f t="shared" si="51"/>
        <v>1</v>
      </c>
      <c r="BM12" s="70">
        <f t="shared" si="52"/>
        <v>0</v>
      </c>
      <c r="BN12" s="70">
        <f t="shared" si="53"/>
        <v>0</v>
      </c>
      <c r="BO12" s="70">
        <f t="shared" si="54"/>
        <v>0</v>
      </c>
      <c r="BP12" s="144">
        <f t="shared" si="55"/>
        <v>0</v>
      </c>
      <c r="BQ12" s="144">
        <f t="shared" si="56"/>
        <v>0</v>
      </c>
      <c r="BR12" s="144">
        <f t="shared" si="57"/>
        <v>18000</v>
      </c>
      <c r="BS12" s="144">
        <f t="shared" si="58"/>
        <v>0</v>
      </c>
      <c r="BT12" s="144">
        <f t="shared" si="59"/>
        <v>0</v>
      </c>
      <c r="BU12" s="144">
        <f t="shared" si="60"/>
        <v>0</v>
      </c>
      <c r="BV12" s="144">
        <f t="shared" si="61"/>
        <v>0</v>
      </c>
      <c r="BW12" s="144">
        <f t="shared" si="62"/>
        <v>0</v>
      </c>
      <c r="BX12" s="144">
        <f t="shared" si="63"/>
        <v>0</v>
      </c>
      <c r="BY12" s="144">
        <f t="shared" si="64"/>
        <v>0</v>
      </c>
      <c r="BZ12" s="9">
        <v>0</v>
      </c>
      <c r="CA12" s="9">
        <v>0</v>
      </c>
      <c r="CB12" s="9">
        <v>0</v>
      </c>
      <c r="CC12" s="9">
        <v>0</v>
      </c>
      <c r="CD12" s="9">
        <v>0</v>
      </c>
      <c r="CE12" s="9">
        <v>0</v>
      </c>
      <c r="CF12" s="9">
        <v>0</v>
      </c>
      <c r="CG12" s="9">
        <v>0</v>
      </c>
      <c r="CH12" s="9">
        <v>0</v>
      </c>
      <c r="CI12" s="9">
        <v>0</v>
      </c>
      <c r="CJ12" s="9">
        <v>0</v>
      </c>
      <c r="CK12" s="9">
        <v>0</v>
      </c>
      <c r="CL12" s="9">
        <v>0</v>
      </c>
      <c r="CM12" s="9">
        <v>0</v>
      </c>
      <c r="CN12" s="9">
        <v>0</v>
      </c>
      <c r="CO12" s="9">
        <v>0</v>
      </c>
      <c r="CP12" s="9">
        <v>0</v>
      </c>
      <c r="CQ12" s="9">
        <v>0</v>
      </c>
      <c r="CR12" s="9">
        <v>0</v>
      </c>
      <c r="CS12" s="9">
        <v>0</v>
      </c>
      <c r="CT12" s="9">
        <v>0</v>
      </c>
      <c r="CU12" s="9">
        <v>0</v>
      </c>
      <c r="CV12" s="9">
        <v>0</v>
      </c>
      <c r="CW12" s="9">
        <v>0</v>
      </c>
      <c r="CX12" s="9">
        <v>0</v>
      </c>
      <c r="CY12" s="9">
        <v>0</v>
      </c>
      <c r="CZ12" s="9">
        <v>0</v>
      </c>
      <c r="DA12" s="9">
        <v>0</v>
      </c>
      <c r="DB12" s="9">
        <v>0</v>
      </c>
      <c r="DC12" s="9">
        <v>0</v>
      </c>
      <c r="DD12" s="9">
        <v>0</v>
      </c>
      <c r="DE12" s="9">
        <v>0</v>
      </c>
      <c r="DF12" s="9">
        <v>0</v>
      </c>
      <c r="DG12" s="144">
        <f t="shared" si="65"/>
        <v>83516</v>
      </c>
      <c r="DH12" s="144">
        <f t="shared" ref="DH12:EW12" si="77">DG12</f>
        <v>83516</v>
      </c>
      <c r="DI12" s="144">
        <f t="shared" si="77"/>
        <v>83516</v>
      </c>
      <c r="DJ12" s="144">
        <f t="shared" si="77"/>
        <v>83516</v>
      </c>
      <c r="DK12" s="144">
        <f t="shared" si="77"/>
        <v>83516</v>
      </c>
      <c r="DL12" s="144">
        <f t="shared" si="77"/>
        <v>83516</v>
      </c>
      <c r="DM12" s="144">
        <f t="shared" si="77"/>
        <v>83516</v>
      </c>
      <c r="DN12" s="144">
        <f t="shared" si="77"/>
        <v>83516</v>
      </c>
      <c r="DO12" s="144">
        <f t="shared" si="77"/>
        <v>83516</v>
      </c>
      <c r="DP12" s="144">
        <f t="shared" si="77"/>
        <v>83516</v>
      </c>
      <c r="DQ12" s="144">
        <f t="shared" si="77"/>
        <v>83516</v>
      </c>
      <c r="DR12" s="144">
        <f t="shared" si="77"/>
        <v>83516</v>
      </c>
      <c r="DS12" s="144">
        <f t="shared" si="77"/>
        <v>83516</v>
      </c>
      <c r="DT12" s="144">
        <f t="shared" si="77"/>
        <v>83516</v>
      </c>
      <c r="DU12" s="144">
        <f t="shared" si="77"/>
        <v>83516</v>
      </c>
      <c r="DV12" s="144">
        <f t="shared" si="77"/>
        <v>83516</v>
      </c>
      <c r="DW12" s="144">
        <f t="shared" si="77"/>
        <v>83516</v>
      </c>
      <c r="DX12" s="144">
        <f t="shared" si="77"/>
        <v>83516</v>
      </c>
      <c r="DY12" s="144">
        <f t="shared" si="77"/>
        <v>83516</v>
      </c>
      <c r="DZ12" s="144">
        <f t="shared" si="77"/>
        <v>83516</v>
      </c>
      <c r="EA12" s="144">
        <f t="shared" si="77"/>
        <v>83516</v>
      </c>
      <c r="EB12" s="144">
        <f t="shared" si="77"/>
        <v>83516</v>
      </c>
      <c r="EC12" s="144">
        <f t="shared" si="77"/>
        <v>83516</v>
      </c>
      <c r="ED12" s="144">
        <f t="shared" si="77"/>
        <v>83516</v>
      </c>
      <c r="EE12" s="144">
        <f t="shared" si="77"/>
        <v>83516</v>
      </c>
      <c r="EF12" s="144">
        <f t="shared" si="77"/>
        <v>83516</v>
      </c>
      <c r="EG12" s="144">
        <f t="shared" si="77"/>
        <v>83516</v>
      </c>
      <c r="EH12" s="144">
        <f t="shared" si="77"/>
        <v>83516</v>
      </c>
      <c r="EI12" s="144">
        <f t="shared" si="77"/>
        <v>83516</v>
      </c>
      <c r="EJ12" s="144">
        <f t="shared" si="77"/>
        <v>83516</v>
      </c>
      <c r="EK12" s="144">
        <f t="shared" si="77"/>
        <v>83516</v>
      </c>
      <c r="EL12" s="144">
        <f t="shared" si="77"/>
        <v>83516</v>
      </c>
      <c r="EM12" s="144">
        <f t="shared" si="77"/>
        <v>83516</v>
      </c>
      <c r="EN12" s="144">
        <f t="shared" si="77"/>
        <v>83516</v>
      </c>
      <c r="EO12" s="144">
        <f t="shared" si="77"/>
        <v>83516</v>
      </c>
      <c r="EP12" s="144">
        <f t="shared" si="77"/>
        <v>83516</v>
      </c>
      <c r="EQ12" s="144">
        <f t="shared" si="77"/>
        <v>83516</v>
      </c>
      <c r="ER12" s="144">
        <f t="shared" si="77"/>
        <v>83516</v>
      </c>
      <c r="ES12" s="144">
        <f t="shared" si="77"/>
        <v>83516</v>
      </c>
      <c r="ET12" s="144">
        <f t="shared" si="77"/>
        <v>83516</v>
      </c>
      <c r="EU12" s="144">
        <f t="shared" si="77"/>
        <v>83516</v>
      </c>
      <c r="EV12" s="144">
        <f t="shared" si="77"/>
        <v>83516</v>
      </c>
      <c r="EW12" s="144">
        <f t="shared" si="77"/>
        <v>83516</v>
      </c>
      <c r="EX12" s="147">
        <f>PV(0.05,'PV factor'!C140,,-BR12)</f>
        <v>16326.530612244898</v>
      </c>
      <c r="EY12" s="147">
        <f>PV(0.05,'PV factor'!D140,,-BS12)</f>
        <v>0</v>
      </c>
      <c r="EZ12" s="147">
        <f>PV(0.05,'PV factor'!E140,,-BT12)</f>
        <v>0</v>
      </c>
      <c r="FA12" s="147">
        <f>PV(0.05,'PV factor'!F140,,-BU12)</f>
        <v>0</v>
      </c>
      <c r="FB12" s="147">
        <f>PV(0.05,'PV factor'!G140,,-BV12)</f>
        <v>0</v>
      </c>
      <c r="FC12" s="147">
        <f>PV(0.05,'PV factor'!H140,,-BW12)</f>
        <v>0</v>
      </c>
      <c r="FD12" s="147">
        <f>PV(0.05,'PV factor'!I140,,-BX12)</f>
        <v>0</v>
      </c>
      <c r="FE12" s="147">
        <f>PV(0.05,'PV factor'!J140,,-BY12)</f>
        <v>0</v>
      </c>
      <c r="FF12" s="147">
        <f>PV(0.05,'PV factor'!K140,,-BZ12)</f>
        <v>0</v>
      </c>
      <c r="FG12" s="147">
        <f>PV(0.05,'PV factor'!L140,,-CA12)</f>
        <v>0</v>
      </c>
      <c r="FH12" s="147">
        <f>PV(0.05,'PV factor'!M140,,-CB12)</f>
        <v>0</v>
      </c>
      <c r="FI12" s="147">
        <f>PV(0.05,'PV factor'!N140,,-CC12)</f>
        <v>0</v>
      </c>
      <c r="FJ12" s="147">
        <f>PV(0.05,'PV factor'!O140,,-CD12)</f>
        <v>0</v>
      </c>
      <c r="FK12" s="147">
        <f>PV(0.05,'PV factor'!P140,,-CE12)</f>
        <v>0</v>
      </c>
      <c r="FL12" s="147">
        <f>PV(0.05,'PV factor'!Q140,,-CF12)</f>
        <v>0</v>
      </c>
      <c r="FM12" s="147">
        <f>PV(0.05,'PV factor'!R140,,-CG12)</f>
        <v>0</v>
      </c>
      <c r="FN12" s="147">
        <f>PV(0.05,'PV factor'!S140,,-CH12)</f>
        <v>0</v>
      </c>
      <c r="FO12" s="147">
        <f>PV(0.05,'PV factor'!T140,,-CI12)</f>
        <v>0</v>
      </c>
      <c r="FP12" s="147">
        <f>PV(0.05,'PV factor'!U140,,-CJ12)</f>
        <v>0</v>
      </c>
      <c r="FQ12" s="147">
        <f>PV(0.05,'PV factor'!V140,,-CK12)</f>
        <v>0</v>
      </c>
      <c r="FR12" s="147">
        <f>PV(0.05,'PV factor'!W140,,-CL12)</f>
        <v>0</v>
      </c>
      <c r="FS12" s="147">
        <f>PV(0.05,'PV factor'!X140,,-CM12)</f>
        <v>0</v>
      </c>
      <c r="FT12" s="147">
        <f>PV(0.05,'PV factor'!Y140,,-CN12)</f>
        <v>0</v>
      </c>
      <c r="FU12" s="147">
        <f>PV(0.05,'PV factor'!Z140,,-CO12)</f>
        <v>0</v>
      </c>
      <c r="FV12" s="147">
        <f>PV(0.05,'PV factor'!AA140,,-CP12)</f>
        <v>0</v>
      </c>
      <c r="FW12" s="147">
        <f>PV(0.05,'PV factor'!AB140,,-CQ12)</f>
        <v>0</v>
      </c>
      <c r="FX12" s="147">
        <f>PV(0.05,'PV factor'!AC140,,-CR12)</f>
        <v>0</v>
      </c>
      <c r="FY12" s="147">
        <f>PV(0.05,'PV factor'!AD140,,-CS12)</f>
        <v>0</v>
      </c>
      <c r="FZ12" s="147">
        <f>PV(0.05,'PV factor'!AE140,,-CT12)</f>
        <v>0</v>
      </c>
      <c r="GA12" s="147">
        <f>PV(0.05,'PV factor'!AF140,,-CU12)</f>
        <v>0</v>
      </c>
      <c r="GB12" s="147">
        <f>PV(0.05,'PV factor'!AG140,,-CV12)</f>
        <v>0</v>
      </c>
      <c r="GC12" s="147">
        <f>PV(0.05,'PV factor'!AH140,,-CW12)</f>
        <v>0</v>
      </c>
      <c r="GD12" s="147">
        <f>PV(0.05,'PV factor'!AI140,,-CX12)</f>
        <v>0</v>
      </c>
      <c r="GE12" s="147">
        <f>PV(0.05,'PV factor'!AJ140,,-CY12)</f>
        <v>0</v>
      </c>
      <c r="GF12" s="147">
        <f>PV(0.05,'PV factor'!AK140,,-CZ12)</f>
        <v>0</v>
      </c>
      <c r="GG12" s="147">
        <f>PV(0.05,'PV factor'!AL140,,-DA12)</f>
        <v>0</v>
      </c>
      <c r="GH12" s="147">
        <f>PV(0.05,'PV factor'!AM140,,-DB12)</f>
        <v>0</v>
      </c>
      <c r="GI12" s="147">
        <f>PV(0.05,'PV factor'!AN140,,-DC12)</f>
        <v>0</v>
      </c>
      <c r="GJ12" s="147">
        <f>PV(0.05,'PV factor'!AO140,,-DD12)</f>
        <v>0</v>
      </c>
      <c r="GK12" s="147">
        <f>PV(0.05,'PV factor'!AP140,,-DE12)</f>
        <v>0</v>
      </c>
      <c r="GL12" s="147">
        <f>PV(0.05,'PV factor'!C140,,-DI12)</f>
        <v>75751.473922902485</v>
      </c>
      <c r="GM12" s="147">
        <f>PV(0.05,'PV factor'!D140,,-DJ12)</f>
        <v>72144.260878954752</v>
      </c>
      <c r="GN12" s="147">
        <f>PV(0.05,'PV factor'!E140,,-DK12)</f>
        <v>68708.819884718818</v>
      </c>
      <c r="GO12" s="147">
        <f>PV(0.05,'PV factor'!F140,,-DL12)</f>
        <v>65436.971318779819</v>
      </c>
      <c r="GP12" s="147">
        <f>PV(0.05,'PV factor'!G140,,-DM12)</f>
        <v>62320.925065504598</v>
      </c>
      <c r="GQ12" s="147">
        <f>PV(0.05,'PV factor'!H140,,-DN12)</f>
        <v>59353.26196714722</v>
      </c>
      <c r="GR12" s="147">
        <f>PV(0.05,'PV factor'!I140,,-DO12)</f>
        <v>56526.916159187836</v>
      </c>
      <c r="GS12" s="147">
        <f>PV(0.05,'PV factor'!J140,,-DP12)</f>
        <v>53835.15824684556</v>
      </c>
      <c r="GT12" s="147">
        <f>PV(0.05,'PV factor'!K140,,-DQ12)</f>
        <v>51271.579282710052</v>
      </c>
      <c r="GU12" s="147">
        <f>PV(0.05,'PV factor'!L140,,-DR12)</f>
        <v>48830.075507342903</v>
      </c>
      <c r="GV12" s="147">
        <f>PV(0.05,'PV factor'!M140,,-DS12)</f>
        <v>46504.833816517057</v>
      </c>
      <c r="GW12" s="147">
        <f>PV(0.05,'PV factor'!N140,,-DT12)</f>
        <v>44290.317920492431</v>
      </c>
      <c r="GX12" s="147">
        <f>PV(0.05,'PV factor'!O140,,-DU12)</f>
        <v>42181.255162373753</v>
      </c>
      <c r="GY12" s="147">
        <f>PV(0.05,'PV factor'!P140,,-DV12)</f>
        <v>40172.623964165468</v>
      </c>
      <c r="GZ12" s="147">
        <f>PV(0.05,'PV factor'!Q140,,-DW12)</f>
        <v>38259.641870633779</v>
      </c>
      <c r="HA12" s="147">
        <f>PV(0.05,'PV factor'!R140,,-DX12)</f>
        <v>36437.754162508361</v>
      </c>
      <c r="HB12" s="147">
        <f>PV(0.05,'PV factor'!S140,,-DY12)</f>
        <v>34702.623011912721</v>
      </c>
      <c r="HC12" s="147">
        <f>PV(0.05,'PV factor'!T140,,-DZ12)</f>
        <v>33050.117154202591</v>
      </c>
      <c r="HD12" s="147">
        <f>PV(0.05,'PV factor'!U140,,-EA12)</f>
        <v>31476.302051621518</v>
      </c>
      <c r="HE12" s="147">
        <f>PV(0.05,'PV factor'!V140,,-EB12)</f>
        <v>29977.430525353826</v>
      </c>
      <c r="HF12" s="147">
        <f>PV(0.05,'PV factor'!W140,,-EC12)</f>
        <v>28549.933833670315</v>
      </c>
      <c r="HG12" s="147">
        <f>PV(0.05,'PV factor'!X140,,-ED12)</f>
        <v>27190.413174924102</v>
      </c>
      <c r="HH12" s="147">
        <f>PV(0.05,'PV factor'!Y140,,-EE12)</f>
        <v>25895.631595165814</v>
      </c>
      <c r="HI12" s="147">
        <f>PV(0.05,'PV factor'!Z140,,-EF12)</f>
        <v>24662.506281110298</v>
      </c>
      <c r="HJ12" s="147">
        <f>PV(0.05,'PV factor'!AA140,,-EG12)</f>
        <v>23488.101220105047</v>
      </c>
      <c r="HK12" s="147">
        <f>PV(0.05,'PV factor'!AB140,,-EH12)</f>
        <v>22369.620209623852</v>
      </c>
      <c r="HL12" s="147">
        <f>PV(0.05,'PV factor'!AC140,,-EI12)</f>
        <v>21304.400199641768</v>
      </c>
      <c r="HM12" s="147">
        <f>PV(0.05,'PV factor'!AD140,,-EJ12)</f>
        <v>20289.904952039775</v>
      </c>
      <c r="HN12" s="147">
        <f>PV(0.05,'PV factor'!AE140,,-EK12)</f>
        <v>19323.719001942649</v>
      </c>
      <c r="HO12" s="147">
        <f>PV(0.05,'PV factor'!AF140,,-EL12)</f>
        <v>18403.541906612038</v>
      </c>
      <c r="HP12" s="147">
        <f>PV(0.05,'PV factor'!AG140,,-EM12)</f>
        <v>17527.182768201943</v>
      </c>
      <c r="HQ12" s="147">
        <f>PV(0.05,'PV factor'!AH140,,-EN12)</f>
        <v>16692.555017335184</v>
      </c>
      <c r="HR12" s="147">
        <f>PV(0.05,'PV factor'!AI140,,-EO12)</f>
        <v>15897.671445081129</v>
      </c>
      <c r="HS12" s="147">
        <f>PV(0.05,'PV factor'!AJ140,,-EP12)</f>
        <v>15140.639471505834</v>
      </c>
      <c r="HT12" s="147">
        <f>PV(0.05,'PV factor'!AK140,,-EQ12)</f>
        <v>14419.656639529367</v>
      </c>
      <c r="HU12" s="147">
        <f>PV(0.05,'PV factor'!AL140,,-ER12)</f>
        <v>13733.006323361302</v>
      </c>
      <c r="HV12" s="147">
        <f>PV(0.05,'PV factor'!AM140,,-ES12)</f>
        <v>13079.053641296479</v>
      </c>
      <c r="HW12" s="147">
        <f>PV(0.05,'PV factor'!AN140,,-ET12)</f>
        <v>12456.241563139502</v>
      </c>
      <c r="HX12" s="147">
        <f>PV(0.05,'PV factor'!AO140,,-EU12)</f>
        <v>11863.087202990004</v>
      </c>
      <c r="HY12" s="147">
        <f>PV(0.05,'PV factor'!AP140,,-EV12)</f>
        <v>11298.178288561907</v>
      </c>
      <c r="HZ12" s="147">
        <f t="shared" si="67"/>
        <v>16326.530612244898</v>
      </c>
      <c r="IA12" s="147">
        <f t="shared" si="68"/>
        <v>344362.45107086049</v>
      </c>
      <c r="IB12" s="401">
        <f t="shared" si="69"/>
        <v>21.092200128090205</v>
      </c>
    </row>
    <row r="13" spans="1:236" ht="90" customHeight="1" x14ac:dyDescent="0.2">
      <c r="A13" s="276" t="s">
        <v>634</v>
      </c>
      <c r="B13" s="277" t="s">
        <v>1167</v>
      </c>
      <c r="C13" s="277" t="s">
        <v>1222</v>
      </c>
      <c r="D13" s="99"/>
      <c r="E13" s="277" t="s">
        <v>1223</v>
      </c>
      <c r="F13" s="103" t="s">
        <v>1224</v>
      </c>
      <c r="G13" s="103" t="s">
        <v>1225</v>
      </c>
      <c r="H13" s="99" t="s">
        <v>77</v>
      </c>
      <c r="I13" s="103" t="s">
        <v>1216</v>
      </c>
      <c r="J13" s="103">
        <v>40</v>
      </c>
      <c r="K13" s="227" t="s">
        <v>94</v>
      </c>
      <c r="L13" s="98">
        <v>276411.75</v>
      </c>
      <c r="M13" s="99" t="s">
        <v>3648</v>
      </c>
      <c r="N13" s="99" t="s">
        <v>96</v>
      </c>
      <c r="O13" s="99" t="s">
        <v>106</v>
      </c>
      <c r="P13" s="99" t="s">
        <v>314</v>
      </c>
      <c r="Q13" s="112" t="s">
        <v>100</v>
      </c>
      <c r="R13" s="99" t="s">
        <v>108</v>
      </c>
      <c r="S13" s="99" t="s">
        <v>99</v>
      </c>
      <c r="T13" s="99" t="s">
        <v>366</v>
      </c>
      <c r="U13" s="99" t="s">
        <v>100</v>
      </c>
      <c r="V13" s="102">
        <v>1</v>
      </c>
      <c r="W13" s="105">
        <v>240000</v>
      </c>
      <c r="X13" s="105">
        <v>0</v>
      </c>
      <c r="Y13" s="105">
        <v>0</v>
      </c>
      <c r="Z13" s="105">
        <v>0</v>
      </c>
      <c r="AA13" s="105">
        <v>240000</v>
      </c>
      <c r="AB13" s="105">
        <v>0</v>
      </c>
      <c r="AC13" s="105">
        <v>0</v>
      </c>
      <c r="AD13" s="105">
        <v>0</v>
      </c>
      <c r="AE13" s="278">
        <v>0</v>
      </c>
      <c r="AF13" s="278">
        <v>0</v>
      </c>
      <c r="AG13" s="278">
        <v>0</v>
      </c>
      <c r="AH13" s="278">
        <v>0</v>
      </c>
      <c r="AI13" s="100" t="s">
        <v>88</v>
      </c>
      <c r="AJ13" s="105">
        <v>0</v>
      </c>
      <c r="AK13" s="105">
        <v>0</v>
      </c>
      <c r="AL13" s="105">
        <v>0</v>
      </c>
      <c r="AM13" s="105">
        <v>0</v>
      </c>
      <c r="AN13" s="105">
        <v>0</v>
      </c>
      <c r="AO13" s="105">
        <v>0</v>
      </c>
      <c r="AP13" s="105">
        <v>0</v>
      </c>
      <c r="AQ13" s="278">
        <v>0</v>
      </c>
      <c r="AR13" s="278">
        <v>0</v>
      </c>
      <c r="AS13" s="278">
        <v>0</v>
      </c>
      <c r="AT13" s="278">
        <v>0</v>
      </c>
      <c r="AU13" s="103"/>
      <c r="AV13" s="230">
        <f t="shared" si="35"/>
        <v>1</v>
      </c>
      <c r="AW13" s="230">
        <f t="shared" si="36"/>
        <v>0</v>
      </c>
      <c r="AX13" s="230" t="str">
        <f t="shared" si="37"/>
        <v>C9</v>
      </c>
      <c r="AY13" s="141">
        <f t="shared" si="38"/>
        <v>7</v>
      </c>
      <c r="AZ13" s="70">
        <f t="shared" si="39"/>
        <v>1</v>
      </c>
      <c r="BA13" s="70">
        <f t="shared" si="40"/>
        <v>1</v>
      </c>
      <c r="BB13" s="70">
        <f t="shared" si="41"/>
        <v>1</v>
      </c>
      <c r="BC13" s="70">
        <f t="shared" si="42"/>
        <v>0</v>
      </c>
      <c r="BD13" s="70">
        <f t="shared" si="43"/>
        <v>1</v>
      </c>
      <c r="BE13" s="70">
        <f t="shared" si="44"/>
        <v>1</v>
      </c>
      <c r="BF13" s="70">
        <f t="shared" si="45"/>
        <v>1</v>
      </c>
      <c r="BG13" s="71">
        <f t="shared" si="46"/>
        <v>0</v>
      </c>
      <c r="BH13" s="71">
        <f t="shared" si="47"/>
        <v>0</v>
      </c>
      <c r="BI13" s="71">
        <f t="shared" si="48"/>
        <v>0</v>
      </c>
      <c r="BJ13" s="71">
        <f t="shared" si="49"/>
        <v>0</v>
      </c>
      <c r="BK13" s="71">
        <f t="shared" si="50"/>
        <v>0</v>
      </c>
      <c r="BL13" s="70">
        <f t="shared" si="51"/>
        <v>1</v>
      </c>
      <c r="BM13" s="70">
        <f t="shared" si="52"/>
        <v>1</v>
      </c>
      <c r="BN13" s="70">
        <f t="shared" si="53"/>
        <v>0</v>
      </c>
      <c r="BO13" s="70">
        <f t="shared" si="54"/>
        <v>1</v>
      </c>
      <c r="BP13" s="144">
        <f t="shared" si="55"/>
        <v>0</v>
      </c>
      <c r="BQ13" s="144">
        <f t="shared" si="56"/>
        <v>0</v>
      </c>
      <c r="BR13" s="144">
        <f t="shared" si="57"/>
        <v>240000</v>
      </c>
      <c r="BS13" s="144">
        <f t="shared" si="58"/>
        <v>0</v>
      </c>
      <c r="BT13" s="144">
        <f t="shared" si="59"/>
        <v>0</v>
      </c>
      <c r="BU13" s="144">
        <f t="shared" si="60"/>
        <v>0</v>
      </c>
      <c r="BV13" s="144">
        <f t="shared" si="61"/>
        <v>0</v>
      </c>
      <c r="BW13" s="144">
        <f t="shared" si="62"/>
        <v>0</v>
      </c>
      <c r="BX13" s="144">
        <f t="shared" si="63"/>
        <v>0</v>
      </c>
      <c r="BY13" s="144">
        <f t="shared" si="64"/>
        <v>0</v>
      </c>
      <c r="BZ13" s="9">
        <v>0</v>
      </c>
      <c r="CA13" s="9">
        <v>0</v>
      </c>
      <c r="CB13" s="9">
        <v>0</v>
      </c>
      <c r="CC13" s="9">
        <v>0</v>
      </c>
      <c r="CD13" s="9">
        <v>0</v>
      </c>
      <c r="CE13" s="9">
        <v>0</v>
      </c>
      <c r="CF13" s="9">
        <v>0</v>
      </c>
      <c r="CG13" s="9">
        <v>0</v>
      </c>
      <c r="CH13" s="9">
        <v>0</v>
      </c>
      <c r="CI13" s="9">
        <v>0</v>
      </c>
      <c r="CJ13" s="9">
        <v>0</v>
      </c>
      <c r="CK13" s="9">
        <v>0</v>
      </c>
      <c r="CL13" s="9">
        <v>0</v>
      </c>
      <c r="CM13" s="9">
        <v>0</v>
      </c>
      <c r="CN13" s="9">
        <v>0</v>
      </c>
      <c r="CO13" s="9">
        <v>0</v>
      </c>
      <c r="CP13" s="9">
        <v>0</v>
      </c>
      <c r="CQ13" s="9">
        <v>0</v>
      </c>
      <c r="CR13" s="9">
        <v>0</v>
      </c>
      <c r="CS13" s="9">
        <v>0</v>
      </c>
      <c r="CT13" s="9">
        <v>0</v>
      </c>
      <c r="CU13" s="9">
        <v>0</v>
      </c>
      <c r="CV13" s="9">
        <v>0</v>
      </c>
      <c r="CW13" s="9">
        <v>0</v>
      </c>
      <c r="CX13" s="9">
        <v>0</v>
      </c>
      <c r="CY13" s="9">
        <v>0</v>
      </c>
      <c r="CZ13" s="9">
        <v>0</v>
      </c>
      <c r="DA13" s="9">
        <v>0</v>
      </c>
      <c r="DB13" s="9">
        <v>0</v>
      </c>
      <c r="DC13" s="9">
        <v>0</v>
      </c>
      <c r="DD13" s="9">
        <v>0</v>
      </c>
      <c r="DE13" s="9">
        <v>0</v>
      </c>
      <c r="DF13" s="9">
        <v>0</v>
      </c>
      <c r="DG13" s="144">
        <f t="shared" si="65"/>
        <v>276411.75</v>
      </c>
      <c r="DH13" s="144">
        <f t="shared" ref="DH13:EW13" si="78">DG13</f>
        <v>276411.75</v>
      </c>
      <c r="DI13" s="144">
        <f t="shared" si="78"/>
        <v>276411.75</v>
      </c>
      <c r="DJ13" s="144">
        <f t="shared" si="78"/>
        <v>276411.75</v>
      </c>
      <c r="DK13" s="144">
        <f t="shared" si="78"/>
        <v>276411.75</v>
      </c>
      <c r="DL13" s="144">
        <f t="shared" si="78"/>
        <v>276411.75</v>
      </c>
      <c r="DM13" s="144">
        <f t="shared" si="78"/>
        <v>276411.75</v>
      </c>
      <c r="DN13" s="144">
        <f t="shared" si="78"/>
        <v>276411.75</v>
      </c>
      <c r="DO13" s="144">
        <f t="shared" si="78"/>
        <v>276411.75</v>
      </c>
      <c r="DP13" s="144">
        <f t="shared" si="78"/>
        <v>276411.75</v>
      </c>
      <c r="DQ13" s="144">
        <f t="shared" si="78"/>
        <v>276411.75</v>
      </c>
      <c r="DR13" s="144">
        <f t="shared" si="78"/>
        <v>276411.75</v>
      </c>
      <c r="DS13" s="144">
        <f t="shared" si="78"/>
        <v>276411.75</v>
      </c>
      <c r="DT13" s="144">
        <f t="shared" si="78"/>
        <v>276411.75</v>
      </c>
      <c r="DU13" s="144">
        <f t="shared" si="78"/>
        <v>276411.75</v>
      </c>
      <c r="DV13" s="144">
        <f t="shared" si="78"/>
        <v>276411.75</v>
      </c>
      <c r="DW13" s="144">
        <f t="shared" si="78"/>
        <v>276411.75</v>
      </c>
      <c r="DX13" s="144">
        <f t="shared" si="78"/>
        <v>276411.75</v>
      </c>
      <c r="DY13" s="144">
        <f t="shared" si="78"/>
        <v>276411.75</v>
      </c>
      <c r="DZ13" s="144">
        <f t="shared" si="78"/>
        <v>276411.75</v>
      </c>
      <c r="EA13" s="144">
        <f t="shared" si="78"/>
        <v>276411.75</v>
      </c>
      <c r="EB13" s="144">
        <f t="shared" si="78"/>
        <v>276411.75</v>
      </c>
      <c r="EC13" s="144">
        <f t="shared" si="78"/>
        <v>276411.75</v>
      </c>
      <c r="ED13" s="144">
        <f t="shared" si="78"/>
        <v>276411.75</v>
      </c>
      <c r="EE13" s="144">
        <f t="shared" si="78"/>
        <v>276411.75</v>
      </c>
      <c r="EF13" s="144">
        <f t="shared" si="78"/>
        <v>276411.75</v>
      </c>
      <c r="EG13" s="144">
        <f t="shared" si="78"/>
        <v>276411.75</v>
      </c>
      <c r="EH13" s="144">
        <f t="shared" si="78"/>
        <v>276411.75</v>
      </c>
      <c r="EI13" s="144">
        <f t="shared" si="78"/>
        <v>276411.75</v>
      </c>
      <c r="EJ13" s="144">
        <f t="shared" si="78"/>
        <v>276411.75</v>
      </c>
      <c r="EK13" s="144">
        <f t="shared" si="78"/>
        <v>276411.75</v>
      </c>
      <c r="EL13" s="144">
        <f t="shared" si="78"/>
        <v>276411.75</v>
      </c>
      <c r="EM13" s="144">
        <f t="shared" si="78"/>
        <v>276411.75</v>
      </c>
      <c r="EN13" s="144">
        <f t="shared" si="78"/>
        <v>276411.75</v>
      </c>
      <c r="EO13" s="144">
        <f t="shared" si="78"/>
        <v>276411.75</v>
      </c>
      <c r="EP13" s="144">
        <f t="shared" si="78"/>
        <v>276411.75</v>
      </c>
      <c r="EQ13" s="144">
        <f t="shared" si="78"/>
        <v>276411.75</v>
      </c>
      <c r="ER13" s="144">
        <f t="shared" si="78"/>
        <v>276411.75</v>
      </c>
      <c r="ES13" s="144">
        <f t="shared" si="78"/>
        <v>276411.75</v>
      </c>
      <c r="ET13" s="144">
        <f t="shared" si="78"/>
        <v>276411.75</v>
      </c>
      <c r="EU13" s="144">
        <f t="shared" si="78"/>
        <v>276411.75</v>
      </c>
      <c r="EV13" s="144">
        <f t="shared" si="78"/>
        <v>276411.75</v>
      </c>
      <c r="EW13" s="144">
        <f t="shared" si="78"/>
        <v>276411.75</v>
      </c>
      <c r="EX13" s="147">
        <f>PV(0.05,'PV factor'!C130,,-BR13)</f>
        <v>217687.07482993195</v>
      </c>
      <c r="EY13" s="147">
        <f>PV(0.05,'PV factor'!D130,,-BS13)</f>
        <v>0</v>
      </c>
      <c r="EZ13" s="147">
        <f>PV(0.05,'PV factor'!E130,,-BT13)</f>
        <v>0</v>
      </c>
      <c r="FA13" s="147">
        <f>PV(0.05,'PV factor'!F130,,-BU13)</f>
        <v>0</v>
      </c>
      <c r="FB13" s="147">
        <f>PV(0.05,'PV factor'!G130,,-BV13)</f>
        <v>0</v>
      </c>
      <c r="FC13" s="147">
        <f>PV(0.05,'PV factor'!H130,,-BW13)</f>
        <v>0</v>
      </c>
      <c r="FD13" s="147">
        <f>PV(0.05,'PV factor'!I130,,-BX13)</f>
        <v>0</v>
      </c>
      <c r="FE13" s="147">
        <f>PV(0.05,'PV factor'!J130,,-BY13)</f>
        <v>0</v>
      </c>
      <c r="FF13" s="147">
        <f>PV(0.05,'PV factor'!K130,,-BZ13)</f>
        <v>0</v>
      </c>
      <c r="FG13" s="147">
        <f>PV(0.05,'PV factor'!L130,,-CA13)</f>
        <v>0</v>
      </c>
      <c r="FH13" s="147">
        <f>PV(0.05,'PV factor'!M130,,-CB13)</f>
        <v>0</v>
      </c>
      <c r="FI13" s="147">
        <f>PV(0.05,'PV factor'!N130,,-CC13)</f>
        <v>0</v>
      </c>
      <c r="FJ13" s="147">
        <f>PV(0.05,'PV factor'!O130,,-CD13)</f>
        <v>0</v>
      </c>
      <c r="FK13" s="147">
        <f>PV(0.05,'PV factor'!P130,,-CE13)</f>
        <v>0</v>
      </c>
      <c r="FL13" s="147">
        <f>PV(0.05,'PV factor'!Q130,,-CF13)</f>
        <v>0</v>
      </c>
      <c r="FM13" s="147">
        <f>PV(0.05,'PV factor'!R130,,-CG13)</f>
        <v>0</v>
      </c>
      <c r="FN13" s="147">
        <f>PV(0.05,'PV factor'!S130,,-CH13)</f>
        <v>0</v>
      </c>
      <c r="FO13" s="147">
        <f>PV(0.05,'PV factor'!T130,,-CI13)</f>
        <v>0</v>
      </c>
      <c r="FP13" s="147">
        <f>PV(0.05,'PV factor'!U130,,-CJ13)</f>
        <v>0</v>
      </c>
      <c r="FQ13" s="147">
        <f>PV(0.05,'PV factor'!V130,,-CK13)</f>
        <v>0</v>
      </c>
      <c r="FR13" s="147">
        <f>PV(0.05,'PV factor'!W130,,-CL13)</f>
        <v>0</v>
      </c>
      <c r="FS13" s="147">
        <f>PV(0.05,'PV factor'!X130,,-CM13)</f>
        <v>0</v>
      </c>
      <c r="FT13" s="147">
        <f>PV(0.05,'PV factor'!Y130,,-CN13)</f>
        <v>0</v>
      </c>
      <c r="FU13" s="147">
        <f>PV(0.05,'PV factor'!Z130,,-CO13)</f>
        <v>0</v>
      </c>
      <c r="FV13" s="147">
        <f>PV(0.05,'PV factor'!AA130,,-CP13)</f>
        <v>0</v>
      </c>
      <c r="FW13" s="147">
        <f>PV(0.05,'PV factor'!AB130,,-CQ13)</f>
        <v>0</v>
      </c>
      <c r="FX13" s="147">
        <f>PV(0.05,'PV factor'!AC130,,-CR13)</f>
        <v>0</v>
      </c>
      <c r="FY13" s="147">
        <f>PV(0.05,'PV factor'!AD130,,-CS13)</f>
        <v>0</v>
      </c>
      <c r="FZ13" s="147">
        <f>PV(0.05,'PV factor'!AE130,,-CT13)</f>
        <v>0</v>
      </c>
      <c r="GA13" s="147">
        <f>PV(0.05,'PV factor'!AF130,,-CU13)</f>
        <v>0</v>
      </c>
      <c r="GB13" s="147">
        <f>PV(0.05,'PV factor'!AG130,,-CV13)</f>
        <v>0</v>
      </c>
      <c r="GC13" s="147">
        <f>PV(0.05,'PV factor'!AH130,,-CW13)</f>
        <v>0</v>
      </c>
      <c r="GD13" s="147">
        <f>PV(0.05,'PV factor'!AI130,,-CX13)</f>
        <v>0</v>
      </c>
      <c r="GE13" s="147">
        <f>PV(0.05,'PV factor'!AJ130,,-CY13)</f>
        <v>0</v>
      </c>
      <c r="GF13" s="147">
        <f>PV(0.05,'PV factor'!AK130,,-CZ13)</f>
        <v>0</v>
      </c>
      <c r="GG13" s="147">
        <f>PV(0.05,'PV factor'!AL130,,-DA13)</f>
        <v>0</v>
      </c>
      <c r="GH13" s="147">
        <f>PV(0.05,'PV factor'!AM130,,-DB13)</f>
        <v>0</v>
      </c>
      <c r="GI13" s="147">
        <f>PV(0.05,'PV factor'!AN130,,-DC13)</f>
        <v>0</v>
      </c>
      <c r="GJ13" s="147">
        <f>PV(0.05,'PV factor'!AO130,,-DD13)</f>
        <v>0</v>
      </c>
      <c r="GK13" s="147">
        <f>PV(0.05,'PV factor'!AP130,,-DE13)</f>
        <v>0</v>
      </c>
      <c r="GL13" s="147">
        <f>PV(0.05,'PV factor'!C130,,-DI13)</f>
        <v>250713.60544217686</v>
      </c>
      <c r="GM13" s="147">
        <f>PV(0.05,'PV factor'!D130,,-DJ13)</f>
        <v>238774.86232588271</v>
      </c>
      <c r="GN13" s="147">
        <f>PV(0.05,'PV factor'!E130,,-DK13)</f>
        <v>227404.63078655498</v>
      </c>
      <c r="GO13" s="147">
        <f>PV(0.05,'PV factor'!F130,,-DL13)</f>
        <v>216575.83884433805</v>
      </c>
      <c r="GP13" s="147">
        <f>PV(0.05,'PV factor'!G130,,-DM13)</f>
        <v>206262.70366127437</v>
      </c>
      <c r="GQ13" s="147">
        <f>PV(0.05,'PV factor'!H130,,-DN13)</f>
        <v>196440.6701535946</v>
      </c>
      <c r="GR13" s="147">
        <f>PV(0.05,'PV factor'!I130,,-DO13)</f>
        <v>187086.35252723299</v>
      </c>
      <c r="GS13" s="147">
        <f>PV(0.05,'PV factor'!J130,,-DP13)</f>
        <v>178177.47859736474</v>
      </c>
      <c r="GT13" s="147">
        <f>PV(0.05,'PV factor'!K130,,-DQ13)</f>
        <v>169692.83675939497</v>
      </c>
      <c r="GU13" s="147">
        <f>PV(0.05,'PV factor'!L130,,-DR13)</f>
        <v>161612.22548513807</v>
      </c>
      <c r="GV13" s="147">
        <f>PV(0.05,'PV factor'!M130,,-DS13)</f>
        <v>153916.40522394102</v>
      </c>
      <c r="GW13" s="147">
        <f>PV(0.05,'PV factor'!N130,,-DT13)</f>
        <v>146587.05259422952</v>
      </c>
      <c r="GX13" s="147">
        <f>PV(0.05,'PV factor'!O130,,-DU13)</f>
        <v>139606.71675640912</v>
      </c>
      <c r="GY13" s="147">
        <f>PV(0.05,'PV factor'!P130,,-DV13)</f>
        <v>132958.77786324674</v>
      </c>
      <c r="GZ13" s="147">
        <f>PV(0.05,'PV factor'!Q130,,-DW13)</f>
        <v>126627.40748880642</v>
      </c>
      <c r="HA13" s="147">
        <f>PV(0.05,'PV factor'!R130,,-DX13)</f>
        <v>120597.53094172038</v>
      </c>
      <c r="HB13" s="147">
        <f>PV(0.05,'PV factor'!S130,,-DY13)</f>
        <v>114854.79137306704</v>
      </c>
      <c r="HC13" s="147">
        <f>PV(0.05,'PV factor'!T130,,-DZ13)</f>
        <v>109385.51559339717</v>
      </c>
      <c r="HD13" s="147">
        <f>PV(0.05,'PV factor'!U130,,-EA13)</f>
        <v>104176.68151752112</v>
      </c>
      <c r="HE13" s="147">
        <f>PV(0.05,'PV factor'!V130,,-EB13)</f>
        <v>99215.887159543927</v>
      </c>
      <c r="HF13" s="147">
        <f>PV(0.05,'PV factor'!W130,,-EC13)</f>
        <v>94491.321104327551</v>
      </c>
      <c r="HG13" s="147">
        <f>PV(0.05,'PV factor'!X130,,-ED13)</f>
        <v>89991.73438507384</v>
      </c>
      <c r="HH13" s="147">
        <f>PV(0.05,'PV factor'!Y130,,-EE13)</f>
        <v>85706.413700070334</v>
      </c>
      <c r="HI13" s="147">
        <f>PV(0.05,'PV factor'!Z130,,-EF13)</f>
        <v>81625.155904828891</v>
      </c>
      <c r="HJ13" s="147">
        <f>PV(0.05,'PV factor'!AA130,,-EG13)</f>
        <v>77738.243718884652</v>
      </c>
      <c r="HK13" s="147">
        <f>PV(0.05,'PV factor'!AB130,,-EH13)</f>
        <v>74036.422589413953</v>
      </c>
      <c r="HL13" s="147">
        <f>PV(0.05,'PV factor'!AC130,,-EI13)</f>
        <v>70510.878656584726</v>
      </c>
      <c r="HM13" s="147">
        <f>PV(0.05,'PV factor'!AD130,,-EJ13)</f>
        <v>67153.21776817592</v>
      </c>
      <c r="HN13" s="147">
        <f>PV(0.05,'PV factor'!AE130,,-EK13)</f>
        <v>63955.445493500898</v>
      </c>
      <c r="HO13" s="147">
        <f>PV(0.05,'PV factor'!AF130,,-EL13)</f>
        <v>60909.948089048448</v>
      </c>
      <c r="HP13" s="147">
        <f>PV(0.05,'PV factor'!AG130,,-EM13)</f>
        <v>58009.474370522337</v>
      </c>
      <c r="HQ13" s="147">
        <f>PV(0.05,'PV factor'!AH130,,-EN13)</f>
        <v>55247.118448116511</v>
      </c>
      <c r="HR13" s="147">
        <f>PV(0.05,'PV factor'!AI130,,-EO13)</f>
        <v>52616.30328392049</v>
      </c>
      <c r="HS13" s="147">
        <f>PV(0.05,'PV factor'!AJ130,,-EP13)</f>
        <v>50110.765032305222</v>
      </c>
      <c r="HT13" s="147">
        <f>PV(0.05,'PV factor'!AK130,,-EQ13)</f>
        <v>47724.538126004976</v>
      </c>
      <c r="HU13" s="147">
        <f>PV(0.05,'PV factor'!AL130,,-ER13)</f>
        <v>45451.941072385685</v>
      </c>
      <c r="HV13" s="147">
        <f>PV(0.05,'PV factor'!AM130,,-ES13)</f>
        <v>43287.562926081613</v>
      </c>
      <c r="HW13" s="147">
        <f>PV(0.05,'PV factor'!AN130,,-ET13)</f>
        <v>41226.250405792009</v>
      </c>
      <c r="HX13" s="147">
        <f>PV(0.05,'PV factor'!AO130,,-EU13)</f>
        <v>39263.095624563823</v>
      </c>
      <c r="HY13" s="147">
        <f>PV(0.05,'PV factor'!AP130,,-EV13)</f>
        <v>37393.424404346493</v>
      </c>
      <c r="HZ13" s="147">
        <f t="shared" si="67"/>
        <v>217687.07482993195</v>
      </c>
      <c r="IA13" s="147">
        <f t="shared" si="68"/>
        <v>4517117.2261987841</v>
      </c>
      <c r="IB13" s="401">
        <f t="shared" si="69"/>
        <v>20.750507257850668</v>
      </c>
    </row>
    <row r="14" spans="1:236" ht="90" customHeight="1" x14ac:dyDescent="0.2">
      <c r="A14" s="264" t="s">
        <v>271</v>
      </c>
      <c r="B14" s="232" t="s">
        <v>264</v>
      </c>
      <c r="C14" s="264" t="s">
        <v>937</v>
      </c>
      <c r="D14" s="265">
        <v>13</v>
      </c>
      <c r="E14" s="232" t="s">
        <v>938</v>
      </c>
      <c r="F14" s="232" t="s">
        <v>939</v>
      </c>
      <c r="G14" s="198" t="s">
        <v>940</v>
      </c>
      <c r="H14" s="75"/>
      <c r="I14" s="198" t="s">
        <v>876</v>
      </c>
      <c r="J14" s="266">
        <v>5</v>
      </c>
      <c r="K14" s="227" t="s">
        <v>79</v>
      </c>
      <c r="L14" s="74">
        <v>49763</v>
      </c>
      <c r="M14" s="90" t="s">
        <v>79</v>
      </c>
      <c r="N14" s="75" t="s">
        <v>147</v>
      </c>
      <c r="O14" s="73" t="s">
        <v>106</v>
      </c>
      <c r="P14" s="75" t="s">
        <v>464</v>
      </c>
      <c r="Q14" s="112" t="s">
        <v>100</v>
      </c>
      <c r="R14" s="75" t="s">
        <v>108</v>
      </c>
      <c r="S14" s="75" t="s">
        <v>99</v>
      </c>
      <c r="T14" s="90" t="s">
        <v>866</v>
      </c>
      <c r="U14" s="75" t="s">
        <v>100</v>
      </c>
      <c r="V14" s="267">
        <v>1</v>
      </c>
      <c r="W14" s="268">
        <v>12000</v>
      </c>
      <c r="X14" s="94">
        <v>0</v>
      </c>
      <c r="Y14" s="94">
        <v>0</v>
      </c>
      <c r="Z14" s="94">
        <v>0</v>
      </c>
      <c r="AA14" s="94">
        <v>0</v>
      </c>
      <c r="AB14" s="94">
        <v>12000</v>
      </c>
      <c r="AC14" s="94">
        <v>0</v>
      </c>
      <c r="AD14" s="94">
        <v>0</v>
      </c>
      <c r="AE14" s="192">
        <v>0</v>
      </c>
      <c r="AF14" s="192">
        <v>0</v>
      </c>
      <c r="AG14" s="192">
        <v>0</v>
      </c>
      <c r="AH14" s="192">
        <v>0</v>
      </c>
      <c r="AI14" s="90" t="s">
        <v>88</v>
      </c>
      <c r="AJ14" s="94">
        <v>0</v>
      </c>
      <c r="AK14" s="94">
        <v>0</v>
      </c>
      <c r="AL14" s="94">
        <v>0</v>
      </c>
      <c r="AM14" s="94">
        <v>0</v>
      </c>
      <c r="AN14" s="94">
        <v>0</v>
      </c>
      <c r="AO14" s="94">
        <v>0</v>
      </c>
      <c r="AP14" s="94">
        <v>0</v>
      </c>
      <c r="AQ14" s="192">
        <v>0</v>
      </c>
      <c r="AR14" s="192">
        <v>0</v>
      </c>
      <c r="AS14" s="192">
        <v>0</v>
      </c>
      <c r="AT14" s="192">
        <v>0</v>
      </c>
      <c r="AU14" s="95"/>
      <c r="AV14" s="230">
        <f t="shared" si="35"/>
        <v>1</v>
      </c>
      <c r="AW14" s="230">
        <f t="shared" si="36"/>
        <v>0</v>
      </c>
      <c r="AX14" s="230" t="str">
        <f t="shared" si="37"/>
        <v>C4</v>
      </c>
      <c r="AY14" s="141">
        <f t="shared" si="38"/>
        <v>8</v>
      </c>
      <c r="AZ14" s="70">
        <f t="shared" si="39"/>
        <v>1</v>
      </c>
      <c r="BA14" s="70">
        <f t="shared" si="40"/>
        <v>1</v>
      </c>
      <c r="BB14" s="70">
        <f t="shared" si="41"/>
        <v>1</v>
      </c>
      <c r="BC14" s="70">
        <f t="shared" si="42"/>
        <v>1</v>
      </c>
      <c r="BD14" s="70">
        <f t="shared" si="43"/>
        <v>1</v>
      </c>
      <c r="BE14" s="70">
        <f t="shared" si="44"/>
        <v>0</v>
      </c>
      <c r="BF14" s="70">
        <f t="shared" si="45"/>
        <v>0</v>
      </c>
      <c r="BG14" s="71">
        <f t="shared" si="46"/>
        <v>0</v>
      </c>
      <c r="BH14" s="71">
        <f t="shared" si="47"/>
        <v>1</v>
      </c>
      <c r="BI14" s="71">
        <f t="shared" si="48"/>
        <v>0</v>
      </c>
      <c r="BJ14" s="71">
        <f t="shared" si="49"/>
        <v>1</v>
      </c>
      <c r="BK14" s="71">
        <f t="shared" si="50"/>
        <v>0</v>
      </c>
      <c r="BL14" s="70">
        <f t="shared" si="51"/>
        <v>1</v>
      </c>
      <c r="BM14" s="70">
        <f t="shared" si="52"/>
        <v>1</v>
      </c>
      <c r="BN14" s="70">
        <f t="shared" si="53"/>
        <v>0</v>
      </c>
      <c r="BO14" s="70">
        <f t="shared" si="54"/>
        <v>1</v>
      </c>
      <c r="BP14" s="144">
        <f t="shared" si="55"/>
        <v>0</v>
      </c>
      <c r="BQ14" s="144">
        <f t="shared" si="56"/>
        <v>0</v>
      </c>
      <c r="BR14" s="144">
        <f t="shared" si="57"/>
        <v>0</v>
      </c>
      <c r="BS14" s="144">
        <f t="shared" si="58"/>
        <v>12000</v>
      </c>
      <c r="BT14" s="144">
        <f t="shared" si="59"/>
        <v>0</v>
      </c>
      <c r="BU14" s="144">
        <f t="shared" si="60"/>
        <v>0</v>
      </c>
      <c r="BV14" s="144">
        <f t="shared" si="61"/>
        <v>0</v>
      </c>
      <c r="BW14" s="144">
        <f t="shared" si="62"/>
        <v>0</v>
      </c>
      <c r="BX14" s="144">
        <f t="shared" si="63"/>
        <v>0</v>
      </c>
      <c r="BY14" s="144">
        <f t="shared" si="64"/>
        <v>0</v>
      </c>
      <c r="BZ14" s="9">
        <v>0</v>
      </c>
      <c r="CA14" s="9">
        <v>0</v>
      </c>
      <c r="CB14" s="9">
        <v>0</v>
      </c>
      <c r="CC14" s="9">
        <v>0</v>
      </c>
      <c r="CD14" s="9">
        <v>0</v>
      </c>
      <c r="CE14" s="9">
        <v>0</v>
      </c>
      <c r="CF14" s="9">
        <v>0</v>
      </c>
      <c r="CG14" s="9">
        <v>0</v>
      </c>
      <c r="CH14" s="9">
        <v>0</v>
      </c>
      <c r="CI14" s="9">
        <v>0</v>
      </c>
      <c r="CJ14" s="9">
        <v>0</v>
      </c>
      <c r="CK14" s="9">
        <v>0</v>
      </c>
      <c r="CL14" s="9">
        <v>0</v>
      </c>
      <c r="CM14" s="9">
        <v>0</v>
      </c>
      <c r="CN14" s="9">
        <v>0</v>
      </c>
      <c r="CO14" s="9">
        <v>0</v>
      </c>
      <c r="CP14" s="9">
        <v>0</v>
      </c>
      <c r="CQ14" s="9">
        <v>0</v>
      </c>
      <c r="CR14" s="9">
        <v>0</v>
      </c>
      <c r="CS14" s="9">
        <v>0</v>
      </c>
      <c r="CT14" s="9">
        <v>0</v>
      </c>
      <c r="CU14" s="9">
        <v>0</v>
      </c>
      <c r="CV14" s="9">
        <v>0</v>
      </c>
      <c r="CW14" s="9">
        <v>0</v>
      </c>
      <c r="CX14" s="9">
        <v>0</v>
      </c>
      <c r="CY14" s="9">
        <v>0</v>
      </c>
      <c r="CZ14" s="9">
        <v>0</v>
      </c>
      <c r="DA14" s="9">
        <v>0</v>
      </c>
      <c r="DB14" s="9">
        <v>0</v>
      </c>
      <c r="DC14" s="9">
        <v>0</v>
      </c>
      <c r="DD14" s="9">
        <v>0</v>
      </c>
      <c r="DE14" s="9">
        <v>0</v>
      </c>
      <c r="DF14" s="9">
        <v>0</v>
      </c>
      <c r="DG14" s="144">
        <f t="shared" si="65"/>
        <v>49763</v>
      </c>
      <c r="DH14" s="144">
        <f t="shared" ref="DH14:EW14" si="79">DG14</f>
        <v>49763</v>
      </c>
      <c r="DI14" s="144">
        <f t="shared" si="79"/>
        <v>49763</v>
      </c>
      <c r="DJ14" s="144">
        <f t="shared" si="79"/>
        <v>49763</v>
      </c>
      <c r="DK14" s="144">
        <f t="shared" si="79"/>
        <v>49763</v>
      </c>
      <c r="DL14" s="144">
        <f t="shared" si="79"/>
        <v>49763</v>
      </c>
      <c r="DM14" s="144">
        <f t="shared" si="79"/>
        <v>49763</v>
      </c>
      <c r="DN14" s="144">
        <f t="shared" si="79"/>
        <v>49763</v>
      </c>
      <c r="DO14" s="144">
        <f t="shared" si="79"/>
        <v>49763</v>
      </c>
      <c r="DP14" s="144">
        <f t="shared" si="79"/>
        <v>49763</v>
      </c>
      <c r="DQ14" s="144">
        <f t="shared" si="79"/>
        <v>49763</v>
      </c>
      <c r="DR14" s="144">
        <f t="shared" si="79"/>
        <v>49763</v>
      </c>
      <c r="DS14" s="144">
        <f t="shared" si="79"/>
        <v>49763</v>
      </c>
      <c r="DT14" s="144">
        <f t="shared" si="79"/>
        <v>49763</v>
      </c>
      <c r="DU14" s="144">
        <f t="shared" si="79"/>
        <v>49763</v>
      </c>
      <c r="DV14" s="144">
        <f t="shared" si="79"/>
        <v>49763</v>
      </c>
      <c r="DW14" s="144">
        <f t="shared" si="79"/>
        <v>49763</v>
      </c>
      <c r="DX14" s="144">
        <f t="shared" si="79"/>
        <v>49763</v>
      </c>
      <c r="DY14" s="144">
        <f t="shared" si="79"/>
        <v>49763</v>
      </c>
      <c r="DZ14" s="144">
        <f t="shared" si="79"/>
        <v>49763</v>
      </c>
      <c r="EA14" s="144">
        <f t="shared" si="79"/>
        <v>49763</v>
      </c>
      <c r="EB14" s="144">
        <f t="shared" si="79"/>
        <v>49763</v>
      </c>
      <c r="EC14" s="144">
        <f t="shared" si="79"/>
        <v>49763</v>
      </c>
      <c r="ED14" s="144">
        <f t="shared" si="79"/>
        <v>49763</v>
      </c>
      <c r="EE14" s="144">
        <f t="shared" si="79"/>
        <v>49763</v>
      </c>
      <c r="EF14" s="144">
        <f t="shared" si="79"/>
        <v>49763</v>
      </c>
      <c r="EG14" s="144">
        <f t="shared" si="79"/>
        <v>49763</v>
      </c>
      <c r="EH14" s="144">
        <f t="shared" si="79"/>
        <v>49763</v>
      </c>
      <c r="EI14" s="144">
        <f t="shared" si="79"/>
        <v>49763</v>
      </c>
      <c r="EJ14" s="144">
        <f t="shared" si="79"/>
        <v>49763</v>
      </c>
      <c r="EK14" s="144">
        <f t="shared" si="79"/>
        <v>49763</v>
      </c>
      <c r="EL14" s="144">
        <f t="shared" si="79"/>
        <v>49763</v>
      </c>
      <c r="EM14" s="144">
        <f t="shared" si="79"/>
        <v>49763</v>
      </c>
      <c r="EN14" s="144">
        <f t="shared" si="79"/>
        <v>49763</v>
      </c>
      <c r="EO14" s="144">
        <f t="shared" si="79"/>
        <v>49763</v>
      </c>
      <c r="EP14" s="144">
        <f t="shared" si="79"/>
        <v>49763</v>
      </c>
      <c r="EQ14" s="144">
        <f t="shared" si="79"/>
        <v>49763</v>
      </c>
      <c r="ER14" s="144">
        <f t="shared" si="79"/>
        <v>49763</v>
      </c>
      <c r="ES14" s="144">
        <f t="shared" si="79"/>
        <v>49763</v>
      </c>
      <c r="ET14" s="144">
        <f t="shared" si="79"/>
        <v>49763</v>
      </c>
      <c r="EU14" s="144">
        <f t="shared" si="79"/>
        <v>49763</v>
      </c>
      <c r="EV14" s="144">
        <f t="shared" si="79"/>
        <v>49763</v>
      </c>
      <c r="EW14" s="144">
        <f t="shared" si="79"/>
        <v>49763</v>
      </c>
      <c r="EX14" s="147">
        <f>PV(0.05,'PV factor'!C91,,-BR14)</f>
        <v>0</v>
      </c>
      <c r="EY14" s="147">
        <f>PV(0.05,'PV factor'!D91,,-BS14)</f>
        <v>10366.051182377712</v>
      </c>
      <c r="EZ14" s="147">
        <f>PV(0.05,'PV factor'!E91,,-BT14)</f>
        <v>0</v>
      </c>
      <c r="FA14" s="147">
        <f>PV(0.05,'PV factor'!F91,,-BU14)</f>
        <v>0</v>
      </c>
      <c r="FB14" s="147">
        <f>PV(0.05,'PV factor'!G91,,-BV14)</f>
        <v>0</v>
      </c>
      <c r="FC14" s="147">
        <f>PV(0.05,'PV factor'!H91,,-BW14)</f>
        <v>0</v>
      </c>
      <c r="FD14" s="147">
        <f>PV(0.05,'PV factor'!I91,,-BX14)</f>
        <v>0</v>
      </c>
      <c r="FE14" s="147">
        <f>PV(0.05,'PV factor'!J91,,-BY14)</f>
        <v>0</v>
      </c>
      <c r="FF14" s="147">
        <f>PV(0.05,'PV factor'!K91,,-BZ14)</f>
        <v>0</v>
      </c>
      <c r="FG14" s="147">
        <f>PV(0.05,'PV factor'!L91,,-CA14)</f>
        <v>0</v>
      </c>
      <c r="FH14" s="147">
        <f>PV(0.05,'PV factor'!M91,,-CB14)</f>
        <v>0</v>
      </c>
      <c r="FI14" s="147">
        <f>PV(0.05,'PV factor'!N91,,-CC14)</f>
        <v>0</v>
      </c>
      <c r="FJ14" s="147">
        <f>PV(0.05,'PV factor'!O91,,-CD14)</f>
        <v>0</v>
      </c>
      <c r="FK14" s="147">
        <f>PV(0.05,'PV factor'!P91,,-CE14)</f>
        <v>0</v>
      </c>
      <c r="FL14" s="147">
        <f>PV(0.05,'PV factor'!Q91,,-CF14)</f>
        <v>0</v>
      </c>
      <c r="FM14" s="147">
        <f>PV(0.05,'PV factor'!R91,,-CG14)</f>
        <v>0</v>
      </c>
      <c r="FN14" s="147">
        <f>PV(0.05,'PV factor'!S91,,-CH14)</f>
        <v>0</v>
      </c>
      <c r="FO14" s="147">
        <f>PV(0.05,'PV factor'!T91,,-CI14)</f>
        <v>0</v>
      </c>
      <c r="FP14" s="147">
        <f>PV(0.05,'PV factor'!U91,,-CJ14)</f>
        <v>0</v>
      </c>
      <c r="FQ14" s="147">
        <f>PV(0.05,'PV factor'!V91,,-CK14)</f>
        <v>0</v>
      </c>
      <c r="FR14" s="147">
        <f>PV(0.05,'PV factor'!W91,,-CL14)</f>
        <v>0</v>
      </c>
      <c r="FS14" s="147">
        <f>PV(0.05,'PV factor'!X91,,-CM14)</f>
        <v>0</v>
      </c>
      <c r="FT14" s="147">
        <f>PV(0.05,'PV factor'!Y91,,-CN14)</f>
        <v>0</v>
      </c>
      <c r="FU14" s="147">
        <f>PV(0.05,'PV factor'!Z91,,-CO14)</f>
        <v>0</v>
      </c>
      <c r="FV14" s="147">
        <f>PV(0.05,'PV factor'!AA91,,-CP14)</f>
        <v>0</v>
      </c>
      <c r="FW14" s="147">
        <f>PV(0.05,'PV factor'!AB91,,-CQ14)</f>
        <v>0</v>
      </c>
      <c r="FX14" s="147">
        <f>PV(0.05,'PV factor'!AC91,,-CR14)</f>
        <v>0</v>
      </c>
      <c r="FY14" s="147">
        <f>PV(0.05,'PV factor'!AD91,,-CS14)</f>
        <v>0</v>
      </c>
      <c r="FZ14" s="147">
        <f>PV(0.05,'PV factor'!AE91,,-CT14)</f>
        <v>0</v>
      </c>
      <c r="GA14" s="147">
        <f>PV(0.05,'PV factor'!AF91,,-CU14)</f>
        <v>0</v>
      </c>
      <c r="GB14" s="147">
        <f>PV(0.05,'PV factor'!AG91,,-CV14)</f>
        <v>0</v>
      </c>
      <c r="GC14" s="147">
        <f>PV(0.05,'PV factor'!AH91,,-CW14)</f>
        <v>0</v>
      </c>
      <c r="GD14" s="147">
        <f>PV(0.05,'PV factor'!AI91,,-CX14)</f>
        <v>0</v>
      </c>
      <c r="GE14" s="147">
        <f>PV(0.05,'PV factor'!AJ91,,-CY14)</f>
        <v>0</v>
      </c>
      <c r="GF14" s="147">
        <f>PV(0.05,'PV factor'!AK91,,-CZ14)</f>
        <v>0</v>
      </c>
      <c r="GG14" s="147">
        <f>PV(0.05,'PV factor'!AL91,,-DA14)</f>
        <v>0</v>
      </c>
      <c r="GH14" s="147">
        <f>PV(0.05,'PV factor'!AM91,,-DB14)</f>
        <v>0</v>
      </c>
      <c r="GI14" s="147">
        <f>PV(0.05,'PV factor'!AN91,,-DC14)</f>
        <v>0</v>
      </c>
      <c r="GJ14" s="147">
        <f>PV(0.05,'PV factor'!AO91,,-DD14)</f>
        <v>0</v>
      </c>
      <c r="GK14" s="147">
        <f>PV(0.05,'PV factor'!AP91,,-DE14)</f>
        <v>0</v>
      </c>
      <c r="GL14" s="147">
        <f>PV(0.05,'PV factor'!C91,,-DI14)</f>
        <v>45136.507936507936</v>
      </c>
      <c r="GM14" s="147">
        <f>PV(0.05,'PV factor'!D91,,-DJ14)</f>
        <v>42987.150415721837</v>
      </c>
      <c r="GN14" s="147">
        <f>PV(0.05,'PV factor'!E91,,-DK14)</f>
        <v>40940.143253068425</v>
      </c>
      <c r="GO14" s="147">
        <f>PV(0.05,'PV factor'!F91,,-DL14)</f>
        <v>38990.612621969922</v>
      </c>
      <c r="GP14" s="147">
        <f>PV(0.05,'PV factor'!G91,,-DM14)</f>
        <v>37133.916782828499</v>
      </c>
      <c r="GQ14" s="147">
        <f>PV(0.05,'PV factor'!H91,,-DN14)</f>
        <v>35365.635031265236</v>
      </c>
      <c r="GR14" s="147">
        <f>PV(0.05,'PV factor'!I91,,-DO14)</f>
        <v>33681.557172633562</v>
      </c>
      <c r="GS14" s="147">
        <f>PV(0.05,'PV factor'!J91,,-DP14)</f>
        <v>32077.673497746247</v>
      </c>
      <c r="GT14" s="147">
        <f>PV(0.05,'PV factor'!K91,,-DQ14)</f>
        <v>30550.165235948807</v>
      </c>
      <c r="GU14" s="147">
        <f>PV(0.05,'PV factor'!L91,,-DR14)</f>
        <v>29095.395462808385</v>
      </c>
      <c r="GV14" s="147">
        <f>PV(0.05,'PV factor'!M91,,-DS14)</f>
        <v>27709.900440769892</v>
      </c>
      <c r="GW14" s="147">
        <f>PV(0.05,'PV factor'!N91,,-DT14)</f>
        <v>26390.381372161799</v>
      </c>
      <c r="GX14" s="147">
        <f>PV(0.05,'PV factor'!O91,,-DU14)</f>
        <v>25133.696544916005</v>
      </c>
      <c r="GY14" s="147">
        <f>PV(0.05,'PV factor'!P91,,-DV14)</f>
        <v>23936.853852300948</v>
      </c>
      <c r="GZ14" s="147">
        <f>PV(0.05,'PV factor'!Q91,,-DW14)</f>
        <v>22797.003668858048</v>
      </c>
      <c r="HA14" s="147">
        <f>PV(0.05,'PV factor'!R91,,-DX14)</f>
        <v>21711.432065579091</v>
      </c>
      <c r="HB14" s="147">
        <f>PV(0.05,'PV factor'!S91,,-DY14)</f>
        <v>20677.554348170564</v>
      </c>
      <c r="HC14" s="147">
        <f>PV(0.05,'PV factor'!T91,,-DZ14)</f>
        <v>19692.908903019583</v>
      </c>
      <c r="HD14" s="147">
        <f>PV(0.05,'PV factor'!U91,,-EA14)</f>
        <v>18755.151336209128</v>
      </c>
      <c r="HE14" s="147">
        <f>PV(0.05,'PV factor'!V91,,-EB14)</f>
        <v>17862.048891627743</v>
      </c>
      <c r="HF14" s="147">
        <f>PV(0.05,'PV factor'!W91,,-EC14)</f>
        <v>17011.475134883563</v>
      </c>
      <c r="HG14" s="147">
        <f>PV(0.05,'PV factor'!X91,,-ED14)</f>
        <v>16201.404890365297</v>
      </c>
      <c r="HH14" s="147">
        <f>PV(0.05,'PV factor'!Y91,,-EE14)</f>
        <v>15429.909419395522</v>
      </c>
      <c r="HI14" s="147">
        <f>PV(0.05,'PV factor'!Z91,,-EF14)</f>
        <v>14695.151827995734</v>
      </c>
      <c r="HJ14" s="147">
        <f>PV(0.05,'PV factor'!AA91,,-EG14)</f>
        <v>13995.382693329271</v>
      </c>
      <c r="HK14" s="147">
        <f>PV(0.05,'PV factor'!AB91,,-EH14)</f>
        <v>13328.935898408829</v>
      </c>
      <c r="HL14" s="147">
        <f>PV(0.05,'PV factor'!AC91,,-EI14)</f>
        <v>12694.224665151267</v>
      </c>
      <c r="HM14" s="147">
        <f>PV(0.05,'PV factor'!AD91,,-EJ14)</f>
        <v>12089.737776334538</v>
      </c>
      <c r="HN14" s="147">
        <f>PV(0.05,'PV factor'!AE91,,-EK14)</f>
        <v>11514.035977461468</v>
      </c>
      <c r="HO14" s="147">
        <f>PV(0.05,'PV factor'!AF91,,-EL14)</f>
        <v>10965.748549963299</v>
      </c>
      <c r="HP14" s="147">
        <f>PV(0.05,'PV factor'!AG91,,-EM14)</f>
        <v>10443.570047584095</v>
      </c>
      <c r="HQ14" s="147">
        <f>PV(0.05,'PV factor'!AH91,,-EN14)</f>
        <v>9946.2571881753283</v>
      </c>
      <c r="HR14" s="147">
        <f>PV(0.05,'PV factor'!AI91,,-EO14)</f>
        <v>9472.6258935003134</v>
      </c>
      <c r="HS14" s="147">
        <f>PV(0.05,'PV factor'!AJ91,,-EP14)</f>
        <v>9021.5484700002962</v>
      </c>
      <c r="HT14" s="147">
        <f>PV(0.05,'PV factor'!AK91,,-EQ14)</f>
        <v>8591.9509238098071</v>
      </c>
      <c r="HU14" s="147">
        <f>PV(0.05,'PV factor'!AL91,,-ER14)</f>
        <v>8182.8104036283876</v>
      </c>
      <c r="HV14" s="147">
        <f>PV(0.05,'PV factor'!AM91,,-ES14)</f>
        <v>7793.1527653603707</v>
      </c>
      <c r="HW14" s="147">
        <f>PV(0.05,'PV factor'!AN91,,-ET14)</f>
        <v>7422.0502527241606</v>
      </c>
      <c r="HX14" s="147">
        <f>PV(0.05,'PV factor'!AO91,,-EU14)</f>
        <v>7068.619288308726</v>
      </c>
      <c r="HY14" s="147">
        <f>PV(0.05,'PV factor'!AP91,,-EV14)</f>
        <v>6732.0183698178334</v>
      </c>
      <c r="HZ14" s="147">
        <f t="shared" si="67"/>
        <v>10366.051182377712</v>
      </c>
      <c r="IA14" s="147">
        <f t="shared" si="68"/>
        <v>205188.33101009665</v>
      </c>
      <c r="IB14" s="401">
        <f t="shared" si="69"/>
        <v>19.794261807130262</v>
      </c>
    </row>
    <row r="15" spans="1:236" ht="90" customHeight="1" x14ac:dyDescent="0.2">
      <c r="A15" s="161" t="s">
        <v>200</v>
      </c>
      <c r="B15" s="150" t="s">
        <v>3335</v>
      </c>
      <c r="C15" s="150" t="s">
        <v>3437</v>
      </c>
      <c r="D15" s="79">
        <v>9</v>
      </c>
      <c r="E15" s="150" t="s">
        <v>3336</v>
      </c>
      <c r="F15" s="151" t="s">
        <v>3337</v>
      </c>
      <c r="G15" s="151" t="s">
        <v>3338</v>
      </c>
      <c r="H15" s="79" t="s">
        <v>77</v>
      </c>
      <c r="I15" s="151" t="s">
        <v>3339</v>
      </c>
      <c r="J15" s="151">
        <v>5</v>
      </c>
      <c r="K15" s="227" t="s">
        <v>94</v>
      </c>
      <c r="L15" s="111">
        <v>80000</v>
      </c>
      <c r="M15" s="214" t="s">
        <v>3340</v>
      </c>
      <c r="N15" s="79" t="s">
        <v>81</v>
      </c>
      <c r="O15" s="79" t="s">
        <v>82</v>
      </c>
      <c r="P15" s="79" t="s">
        <v>116</v>
      </c>
      <c r="Q15" s="112" t="s">
        <v>100</v>
      </c>
      <c r="R15" s="79" t="s">
        <v>226</v>
      </c>
      <c r="S15" s="79" t="s">
        <v>99</v>
      </c>
      <c r="T15" s="79" t="s">
        <v>1633</v>
      </c>
      <c r="U15" s="79" t="s">
        <v>100</v>
      </c>
      <c r="V15" s="81">
        <v>1</v>
      </c>
      <c r="W15" s="162">
        <v>5000</v>
      </c>
      <c r="X15" s="162">
        <v>0</v>
      </c>
      <c r="Y15" s="162">
        <v>0</v>
      </c>
      <c r="Z15" s="162">
        <v>0</v>
      </c>
      <c r="AA15" s="162">
        <v>5000</v>
      </c>
      <c r="AB15" s="162">
        <v>0</v>
      </c>
      <c r="AC15" s="162">
        <v>0</v>
      </c>
      <c r="AD15" s="162">
        <v>0</v>
      </c>
      <c r="AE15" s="149">
        <v>0</v>
      </c>
      <c r="AF15" s="149">
        <v>0</v>
      </c>
      <c r="AG15" s="149">
        <v>0</v>
      </c>
      <c r="AH15" s="149">
        <v>0</v>
      </c>
      <c r="AI15" s="79" t="s">
        <v>88</v>
      </c>
      <c r="AJ15" s="176">
        <v>0</v>
      </c>
      <c r="AK15" s="176">
        <v>0</v>
      </c>
      <c r="AL15" s="176">
        <v>0</v>
      </c>
      <c r="AM15" s="176">
        <v>0</v>
      </c>
      <c r="AN15" s="176">
        <v>4000</v>
      </c>
      <c r="AO15" s="176">
        <v>4000</v>
      </c>
      <c r="AP15" s="176">
        <v>4000</v>
      </c>
      <c r="AQ15" s="149">
        <v>4000</v>
      </c>
      <c r="AR15" s="149">
        <v>4000</v>
      </c>
      <c r="AS15" s="149">
        <v>4000</v>
      </c>
      <c r="AT15" s="149">
        <v>4000</v>
      </c>
      <c r="AU15" s="151"/>
      <c r="AV15" s="230">
        <f t="shared" si="35"/>
        <v>1</v>
      </c>
      <c r="AW15" s="230">
        <f t="shared" si="36"/>
        <v>0</v>
      </c>
      <c r="AX15" s="230" t="str">
        <f t="shared" si="37"/>
        <v>G</v>
      </c>
      <c r="AY15" s="141">
        <f t="shared" si="38"/>
        <v>8</v>
      </c>
      <c r="AZ15" s="70">
        <f t="shared" si="39"/>
        <v>1</v>
      </c>
      <c r="BA15" s="70">
        <f t="shared" si="40"/>
        <v>0</v>
      </c>
      <c r="BB15" s="70">
        <f t="shared" si="41"/>
        <v>1</v>
      </c>
      <c r="BC15" s="70">
        <f t="shared" si="42"/>
        <v>1</v>
      </c>
      <c r="BD15" s="70">
        <f t="shared" si="43"/>
        <v>1</v>
      </c>
      <c r="BE15" s="70">
        <f t="shared" si="44"/>
        <v>1</v>
      </c>
      <c r="BF15" s="70">
        <f t="shared" si="45"/>
        <v>1</v>
      </c>
      <c r="BG15" s="71">
        <f t="shared" si="46"/>
        <v>0</v>
      </c>
      <c r="BH15" s="71">
        <f t="shared" si="47"/>
        <v>1</v>
      </c>
      <c r="BI15" s="71">
        <f t="shared" si="48"/>
        <v>0</v>
      </c>
      <c r="BJ15" s="71">
        <f t="shared" si="49"/>
        <v>0</v>
      </c>
      <c r="BK15" s="71">
        <f t="shared" si="50"/>
        <v>1</v>
      </c>
      <c r="BL15" s="70">
        <f t="shared" si="51"/>
        <v>1</v>
      </c>
      <c r="BM15" s="70">
        <f t="shared" si="52"/>
        <v>1</v>
      </c>
      <c r="BN15" s="70">
        <f t="shared" si="53"/>
        <v>0</v>
      </c>
      <c r="BO15" s="70">
        <f t="shared" si="54"/>
        <v>1</v>
      </c>
      <c r="BP15" s="144">
        <f t="shared" si="55"/>
        <v>0</v>
      </c>
      <c r="BQ15" s="144">
        <f t="shared" si="56"/>
        <v>0</v>
      </c>
      <c r="BR15" s="144">
        <f t="shared" si="57"/>
        <v>5000</v>
      </c>
      <c r="BS15" s="144">
        <f t="shared" si="58"/>
        <v>4000</v>
      </c>
      <c r="BT15" s="144">
        <f t="shared" si="59"/>
        <v>4000</v>
      </c>
      <c r="BU15" s="144">
        <f t="shared" si="60"/>
        <v>4000</v>
      </c>
      <c r="BV15" s="144">
        <f t="shared" si="61"/>
        <v>4000</v>
      </c>
      <c r="BW15" s="144">
        <f t="shared" si="62"/>
        <v>4000</v>
      </c>
      <c r="BX15" s="144">
        <f t="shared" si="63"/>
        <v>4000</v>
      </c>
      <c r="BY15" s="144">
        <f t="shared" si="64"/>
        <v>4000</v>
      </c>
      <c r="BZ15" s="9">
        <v>0</v>
      </c>
      <c r="CA15" s="9">
        <v>0</v>
      </c>
      <c r="CB15" s="9">
        <v>0</v>
      </c>
      <c r="CC15" s="9">
        <v>0</v>
      </c>
      <c r="CD15" s="9">
        <v>0</v>
      </c>
      <c r="CE15" s="9">
        <v>0</v>
      </c>
      <c r="CF15" s="9">
        <v>0</v>
      </c>
      <c r="CG15" s="9">
        <v>0</v>
      </c>
      <c r="CH15" s="9">
        <v>0</v>
      </c>
      <c r="CI15" s="9">
        <v>0</v>
      </c>
      <c r="CJ15" s="9">
        <v>0</v>
      </c>
      <c r="CK15" s="9">
        <v>0</v>
      </c>
      <c r="CL15" s="9">
        <v>0</v>
      </c>
      <c r="CM15" s="9">
        <v>0</v>
      </c>
      <c r="CN15" s="9">
        <v>0</v>
      </c>
      <c r="CO15" s="9">
        <v>0</v>
      </c>
      <c r="CP15" s="9">
        <v>0</v>
      </c>
      <c r="CQ15" s="9">
        <v>0</v>
      </c>
      <c r="CR15" s="9">
        <v>0</v>
      </c>
      <c r="CS15" s="9">
        <v>0</v>
      </c>
      <c r="CT15" s="9">
        <v>0</v>
      </c>
      <c r="CU15" s="9">
        <v>0</v>
      </c>
      <c r="CV15" s="9">
        <v>0</v>
      </c>
      <c r="CW15" s="9">
        <v>0</v>
      </c>
      <c r="CX15" s="9">
        <v>0</v>
      </c>
      <c r="CY15" s="9">
        <v>0</v>
      </c>
      <c r="CZ15" s="9">
        <v>0</v>
      </c>
      <c r="DA15" s="9">
        <v>0</v>
      </c>
      <c r="DB15" s="9">
        <v>0</v>
      </c>
      <c r="DC15" s="9">
        <v>0</v>
      </c>
      <c r="DD15" s="9">
        <v>0</v>
      </c>
      <c r="DE15" s="9">
        <v>0</v>
      </c>
      <c r="DF15" s="9">
        <v>0</v>
      </c>
      <c r="DG15" s="144">
        <f t="shared" si="65"/>
        <v>80000</v>
      </c>
      <c r="DH15" s="144">
        <f t="shared" ref="DH15:EW15" si="80">DG15</f>
        <v>80000</v>
      </c>
      <c r="DI15" s="144">
        <f t="shared" si="80"/>
        <v>80000</v>
      </c>
      <c r="DJ15" s="144">
        <f t="shared" si="80"/>
        <v>80000</v>
      </c>
      <c r="DK15" s="144">
        <f t="shared" si="80"/>
        <v>80000</v>
      </c>
      <c r="DL15" s="144">
        <f t="shared" si="80"/>
        <v>80000</v>
      </c>
      <c r="DM15" s="144">
        <f t="shared" si="80"/>
        <v>80000</v>
      </c>
      <c r="DN15" s="144">
        <f t="shared" si="80"/>
        <v>80000</v>
      </c>
      <c r="DO15" s="144">
        <f t="shared" si="80"/>
        <v>80000</v>
      </c>
      <c r="DP15" s="144">
        <f t="shared" si="80"/>
        <v>80000</v>
      </c>
      <c r="DQ15" s="144">
        <f t="shared" si="80"/>
        <v>80000</v>
      </c>
      <c r="DR15" s="144">
        <f t="shared" si="80"/>
        <v>80000</v>
      </c>
      <c r="DS15" s="144">
        <f t="shared" si="80"/>
        <v>80000</v>
      </c>
      <c r="DT15" s="144">
        <f t="shared" si="80"/>
        <v>80000</v>
      </c>
      <c r="DU15" s="144">
        <f t="shared" si="80"/>
        <v>80000</v>
      </c>
      <c r="DV15" s="144">
        <f t="shared" si="80"/>
        <v>80000</v>
      </c>
      <c r="DW15" s="144">
        <f t="shared" si="80"/>
        <v>80000</v>
      </c>
      <c r="DX15" s="144">
        <f t="shared" si="80"/>
        <v>80000</v>
      </c>
      <c r="DY15" s="144">
        <f t="shared" si="80"/>
        <v>80000</v>
      </c>
      <c r="DZ15" s="144">
        <f t="shared" si="80"/>
        <v>80000</v>
      </c>
      <c r="EA15" s="144">
        <f t="shared" si="80"/>
        <v>80000</v>
      </c>
      <c r="EB15" s="144">
        <f t="shared" si="80"/>
        <v>80000</v>
      </c>
      <c r="EC15" s="144">
        <f t="shared" si="80"/>
        <v>80000</v>
      </c>
      <c r="ED15" s="144">
        <f t="shared" si="80"/>
        <v>80000</v>
      </c>
      <c r="EE15" s="144">
        <f t="shared" si="80"/>
        <v>80000</v>
      </c>
      <c r="EF15" s="144">
        <f t="shared" si="80"/>
        <v>80000</v>
      </c>
      <c r="EG15" s="144">
        <f t="shared" si="80"/>
        <v>80000</v>
      </c>
      <c r="EH15" s="144">
        <f t="shared" si="80"/>
        <v>80000</v>
      </c>
      <c r="EI15" s="144">
        <f t="shared" si="80"/>
        <v>80000</v>
      </c>
      <c r="EJ15" s="144">
        <f t="shared" si="80"/>
        <v>80000</v>
      </c>
      <c r="EK15" s="144">
        <f t="shared" si="80"/>
        <v>80000</v>
      </c>
      <c r="EL15" s="144">
        <f t="shared" si="80"/>
        <v>80000</v>
      </c>
      <c r="EM15" s="144">
        <f t="shared" si="80"/>
        <v>80000</v>
      </c>
      <c r="EN15" s="144">
        <f t="shared" si="80"/>
        <v>80000</v>
      </c>
      <c r="EO15" s="144">
        <f t="shared" si="80"/>
        <v>80000</v>
      </c>
      <c r="EP15" s="144">
        <f t="shared" si="80"/>
        <v>80000</v>
      </c>
      <c r="EQ15" s="144">
        <f t="shared" si="80"/>
        <v>80000</v>
      </c>
      <c r="ER15" s="144">
        <f t="shared" si="80"/>
        <v>80000</v>
      </c>
      <c r="ES15" s="144">
        <f t="shared" si="80"/>
        <v>80000</v>
      </c>
      <c r="ET15" s="144">
        <f t="shared" si="80"/>
        <v>80000</v>
      </c>
      <c r="EU15" s="144">
        <f t="shared" si="80"/>
        <v>80000</v>
      </c>
      <c r="EV15" s="144">
        <f t="shared" si="80"/>
        <v>80000</v>
      </c>
      <c r="EW15" s="144">
        <f t="shared" si="80"/>
        <v>80000</v>
      </c>
      <c r="EX15" s="147">
        <f>PV(0.05,'PV factor'!C354,,-BR15)</f>
        <v>4535.1473922902496</v>
      </c>
      <c r="EY15" s="147">
        <f>PV(0.05,'PV factor'!D354,,-BS15)</f>
        <v>3455.3503941259041</v>
      </c>
      <c r="EZ15" s="147">
        <f>PV(0.05,'PV factor'!E354,,-BT15)</f>
        <v>3290.8098991675279</v>
      </c>
      <c r="FA15" s="147">
        <f>PV(0.05,'PV factor'!F354,,-BU15)</f>
        <v>3134.104665873836</v>
      </c>
      <c r="FB15" s="147">
        <f>PV(0.05,'PV factor'!G354,,-BV15)</f>
        <v>2984.8615865465108</v>
      </c>
      <c r="FC15" s="147">
        <f>PV(0.05,'PV factor'!H354,,-BW15)</f>
        <v>2842.7253205204856</v>
      </c>
      <c r="FD15" s="147">
        <f>PV(0.05,'PV factor'!I354,,-BX15)</f>
        <v>2707.3574481147489</v>
      </c>
      <c r="FE15" s="147">
        <f>PV(0.05,'PV factor'!J354,,-BY15)</f>
        <v>2578.4356648711891</v>
      </c>
      <c r="FF15" s="147">
        <f>PV(0.05,'PV factor'!K354,,-BZ15)</f>
        <v>0</v>
      </c>
      <c r="FG15" s="147">
        <f>PV(0.05,'PV factor'!L354,,-CA15)</f>
        <v>0</v>
      </c>
      <c r="FH15" s="147">
        <f>PV(0.05,'PV factor'!M354,,-CB15)</f>
        <v>0</v>
      </c>
      <c r="FI15" s="147">
        <f>PV(0.05,'PV factor'!N354,,-CC15)</f>
        <v>0</v>
      </c>
      <c r="FJ15" s="147">
        <f>PV(0.05,'PV factor'!O354,,-CD15)</f>
        <v>0</v>
      </c>
      <c r="FK15" s="147">
        <f>PV(0.05,'PV factor'!P354,,-CE15)</f>
        <v>0</v>
      </c>
      <c r="FL15" s="147">
        <f>PV(0.05,'PV factor'!Q354,,-CF15)</f>
        <v>0</v>
      </c>
      <c r="FM15" s="147">
        <f>PV(0.05,'PV factor'!R354,,-CG15)</f>
        <v>0</v>
      </c>
      <c r="FN15" s="147">
        <f>PV(0.05,'PV factor'!S354,,-CH15)</f>
        <v>0</v>
      </c>
      <c r="FO15" s="147">
        <f>PV(0.05,'PV factor'!T354,,-CI15)</f>
        <v>0</v>
      </c>
      <c r="FP15" s="147">
        <f>PV(0.05,'PV factor'!U354,,-CJ15)</f>
        <v>0</v>
      </c>
      <c r="FQ15" s="147">
        <f>PV(0.05,'PV factor'!V354,,-CK15)</f>
        <v>0</v>
      </c>
      <c r="FR15" s="147">
        <f>PV(0.05,'PV factor'!W354,,-CL15)</f>
        <v>0</v>
      </c>
      <c r="FS15" s="147">
        <f>PV(0.05,'PV factor'!X354,,-CM15)</f>
        <v>0</v>
      </c>
      <c r="FT15" s="147">
        <f>PV(0.05,'PV factor'!Y354,,-CN15)</f>
        <v>0</v>
      </c>
      <c r="FU15" s="147">
        <f>PV(0.05,'PV factor'!Z354,,-CO15)</f>
        <v>0</v>
      </c>
      <c r="FV15" s="147">
        <f>PV(0.05,'PV factor'!AA354,,-CP15)</f>
        <v>0</v>
      </c>
      <c r="FW15" s="147">
        <f>PV(0.05,'PV factor'!AB354,,-CQ15)</f>
        <v>0</v>
      </c>
      <c r="FX15" s="147">
        <f>PV(0.05,'PV factor'!AC354,,-CR15)</f>
        <v>0</v>
      </c>
      <c r="FY15" s="147">
        <f>PV(0.05,'PV factor'!AD354,,-CS15)</f>
        <v>0</v>
      </c>
      <c r="FZ15" s="147">
        <f>PV(0.05,'PV factor'!AE354,,-CT15)</f>
        <v>0</v>
      </c>
      <c r="GA15" s="147">
        <f>PV(0.05,'PV factor'!AF354,,-CU15)</f>
        <v>0</v>
      </c>
      <c r="GB15" s="147">
        <f>PV(0.05,'PV factor'!AG354,,-CV15)</f>
        <v>0</v>
      </c>
      <c r="GC15" s="147">
        <f>PV(0.05,'PV factor'!AH354,,-CW15)</f>
        <v>0</v>
      </c>
      <c r="GD15" s="147">
        <f>PV(0.05,'PV factor'!AI354,,-CX15)</f>
        <v>0</v>
      </c>
      <c r="GE15" s="147">
        <f>PV(0.05,'PV factor'!AJ354,,-CY15)</f>
        <v>0</v>
      </c>
      <c r="GF15" s="147">
        <f>PV(0.05,'PV factor'!AK354,,-CZ15)</f>
        <v>0</v>
      </c>
      <c r="GG15" s="147">
        <f>PV(0.05,'PV factor'!AL354,,-DA15)</f>
        <v>0</v>
      </c>
      <c r="GH15" s="147">
        <f>PV(0.05,'PV factor'!AM354,,-DB15)</f>
        <v>0</v>
      </c>
      <c r="GI15" s="147">
        <f>PV(0.05,'PV factor'!AN354,,-DC15)</f>
        <v>0</v>
      </c>
      <c r="GJ15" s="147">
        <f>PV(0.05,'PV factor'!AO354,,-DD15)</f>
        <v>0</v>
      </c>
      <c r="GK15" s="147">
        <f>PV(0.05,'PV factor'!AP354,,-DE15)</f>
        <v>0</v>
      </c>
      <c r="GL15" s="147">
        <f>PV(0.05,'PV factor'!C354,,-DI15)</f>
        <v>72562.358276643994</v>
      </c>
      <c r="GM15" s="147">
        <f>PV(0.05,'PV factor'!D354,,-DJ15)</f>
        <v>69107.007882518083</v>
      </c>
      <c r="GN15" s="147">
        <f>PV(0.05,'PV factor'!E354,,-DK15)</f>
        <v>65816.197983350561</v>
      </c>
      <c r="GO15" s="147">
        <f>PV(0.05,'PV factor'!F354,,-DL15)</f>
        <v>62682.093317476712</v>
      </c>
      <c r="GP15" s="147">
        <f>PV(0.05,'PV factor'!G354,,-DM15)</f>
        <v>59697.231730930216</v>
      </c>
      <c r="GQ15" s="147">
        <f>PV(0.05,'PV factor'!H354,,-DN15)</f>
        <v>56854.506410409718</v>
      </c>
      <c r="GR15" s="147">
        <f>PV(0.05,'PV factor'!I354,,-DO15)</f>
        <v>54147.148962294974</v>
      </c>
      <c r="GS15" s="147">
        <f>PV(0.05,'PV factor'!J354,,-DP15)</f>
        <v>51568.713297423783</v>
      </c>
      <c r="GT15" s="147">
        <f>PV(0.05,'PV factor'!K354,,-DQ15)</f>
        <v>49113.060283260747</v>
      </c>
      <c r="GU15" s="147">
        <f>PV(0.05,'PV factor'!L354,,-DR15)</f>
        <v>46774.343126914995</v>
      </c>
      <c r="GV15" s="147">
        <f>PV(0.05,'PV factor'!M354,,-DS15)</f>
        <v>44546.993454204763</v>
      </c>
      <c r="GW15" s="147">
        <f>PV(0.05,'PV factor'!N354,,-DT15)</f>
        <v>42425.708051623573</v>
      </c>
      <c r="GX15" s="147">
        <f>PV(0.05,'PV factor'!O354,,-DU15)</f>
        <v>40405.436239641509</v>
      </c>
      <c r="GY15" s="147">
        <f>PV(0.05,'PV factor'!P354,,-DV15)</f>
        <v>38481.367847277616</v>
      </c>
      <c r="GZ15" s="147">
        <f>PV(0.05,'PV factor'!Q354,,-DW15)</f>
        <v>36648.921759312019</v>
      </c>
      <c r="HA15" s="147">
        <f>PV(0.05,'PV factor'!R354,,-DX15)</f>
        <v>34903.735008868585</v>
      </c>
      <c r="HB15" s="147">
        <f>PV(0.05,'PV factor'!S354,,-DY15)</f>
        <v>33241.652389398652</v>
      </c>
      <c r="HC15" s="147">
        <f>PV(0.05,'PV factor'!T354,,-DZ15)</f>
        <v>31658.71656133205</v>
      </c>
      <c r="HD15" s="147">
        <f>PV(0.05,'PV factor'!U354,,-EA15)</f>
        <v>30151.158629840047</v>
      </c>
      <c r="HE15" s="147">
        <f>PV(0.05,'PV factor'!V354,,-EB15)</f>
        <v>28715.389171276238</v>
      </c>
      <c r="HF15" s="147">
        <f>PV(0.05,'PV factor'!W354,,-EC15)</f>
        <v>27347.989686929752</v>
      </c>
      <c r="HG15" s="147">
        <f>PV(0.05,'PV factor'!X354,,-ED15)</f>
        <v>26045.704463742615</v>
      </c>
      <c r="HH15" s="147">
        <f>PV(0.05,'PV factor'!Y354,,-EE15)</f>
        <v>24805.432822612016</v>
      </c>
      <c r="HI15" s="147">
        <f>PV(0.05,'PV factor'!Z354,,-EF15)</f>
        <v>23624.221735820967</v>
      </c>
      <c r="HJ15" s="147">
        <f>PV(0.05,'PV factor'!AA354,,-EG15)</f>
        <v>22499.258796019971</v>
      </c>
      <c r="HK15" s="147">
        <f>PV(0.05,'PV factor'!AB354,,-EH15)</f>
        <v>21427.865520019015</v>
      </c>
      <c r="HL15" s="147">
        <f>PV(0.05,'PV factor'!AC354,,-EI15)</f>
        <v>20407.490971446685</v>
      </c>
      <c r="HM15" s="147">
        <f>PV(0.05,'PV factor'!AD354,,-EJ15)</f>
        <v>19435.705687092079</v>
      </c>
      <c r="HN15" s="147">
        <f>PV(0.05,'PV factor'!AE354,,-EK15)</f>
        <v>18510.195892468651</v>
      </c>
      <c r="HO15" s="147">
        <f>PV(0.05,'PV factor'!AF354,,-EL15)</f>
        <v>17628.757992827279</v>
      </c>
      <c r="HP15" s="147">
        <f>PV(0.05,'PV factor'!AG354,,-EM15)</f>
        <v>16789.293326502171</v>
      </c>
      <c r="HQ15" s="147">
        <f>PV(0.05,'PV factor'!AH354,,-EN15)</f>
        <v>15989.803168097307</v>
      </c>
      <c r="HR15" s="147">
        <f>PV(0.05,'PV factor'!AI354,,-EO15)</f>
        <v>15228.383969616483</v>
      </c>
      <c r="HS15" s="147">
        <f>PV(0.05,'PV factor'!AJ354,,-EP15)</f>
        <v>14503.222828206173</v>
      </c>
      <c r="HT15" s="147">
        <f>PV(0.05,'PV factor'!AK354,,-EQ15)</f>
        <v>13812.593169720167</v>
      </c>
      <c r="HU15" s="147">
        <f>PV(0.05,'PV factor'!AL354,,-ER15)</f>
        <v>13154.850637828729</v>
      </c>
      <c r="HV15" s="147">
        <f>PV(0.05,'PV factor'!AM354,,-ES15)</f>
        <v>12528.429178884506</v>
      </c>
      <c r="HW15" s="147">
        <f>PV(0.05,'PV factor'!AN354,,-ET15)</f>
        <v>11931.837313223336</v>
      </c>
      <c r="HX15" s="147">
        <f>PV(0.05,'PV factor'!AO354,,-EU15)</f>
        <v>11363.654584022226</v>
      </c>
      <c r="HY15" s="147">
        <f>PV(0.05,'PV factor'!AP354,,-EV15)</f>
        <v>10822.528175259262</v>
      </c>
      <c r="HZ15" s="147">
        <f t="shared" si="67"/>
        <v>17400.273938004029</v>
      </c>
      <c r="IA15" s="147">
        <f t="shared" si="68"/>
        <v>329864.88919091952</v>
      </c>
      <c r="IB15" s="401">
        <f t="shared" si="69"/>
        <v>18.957453794475033</v>
      </c>
    </row>
    <row r="16" spans="1:236" ht="90" customHeight="1" x14ac:dyDescent="0.2">
      <c r="A16" s="137" t="s">
        <v>1510</v>
      </c>
      <c r="B16" s="138" t="s">
        <v>1511</v>
      </c>
      <c r="C16" s="138" t="s">
        <v>1593</v>
      </c>
      <c r="D16" s="142" t="s">
        <v>73</v>
      </c>
      <c r="E16" s="138" t="s">
        <v>1594</v>
      </c>
      <c r="F16" s="118" t="s">
        <v>1595</v>
      </c>
      <c r="G16" s="118" t="s">
        <v>1596</v>
      </c>
      <c r="H16" s="142" t="s">
        <v>77</v>
      </c>
      <c r="I16" s="118" t="s">
        <v>1592</v>
      </c>
      <c r="J16" s="118">
        <v>5</v>
      </c>
      <c r="K16" s="227" t="s">
        <v>79</v>
      </c>
      <c r="L16" s="110">
        <v>38949</v>
      </c>
      <c r="M16" s="142" t="s">
        <v>1534</v>
      </c>
      <c r="N16" s="142" t="s">
        <v>81</v>
      </c>
      <c r="O16" s="73" t="s">
        <v>106</v>
      </c>
      <c r="P16" s="142" t="s">
        <v>466</v>
      </c>
      <c r="Q16" s="112" t="s">
        <v>100</v>
      </c>
      <c r="R16" s="73" t="s">
        <v>162</v>
      </c>
      <c r="S16" s="142" t="s">
        <v>191</v>
      </c>
      <c r="T16" s="142" t="s">
        <v>366</v>
      </c>
      <c r="U16" s="142" t="s">
        <v>87</v>
      </c>
      <c r="V16" s="117">
        <v>0.92</v>
      </c>
      <c r="W16" s="135">
        <v>9400</v>
      </c>
      <c r="X16" s="134">
        <v>0</v>
      </c>
      <c r="Y16" s="134">
        <v>0</v>
      </c>
      <c r="Z16" s="134">
        <v>0</v>
      </c>
      <c r="AA16" s="134">
        <v>9400</v>
      </c>
      <c r="AB16" s="134">
        <v>0</v>
      </c>
      <c r="AC16" s="134">
        <v>0</v>
      </c>
      <c r="AD16" s="134">
        <v>0</v>
      </c>
      <c r="AE16" s="139">
        <v>0</v>
      </c>
      <c r="AF16" s="139">
        <v>0</v>
      </c>
      <c r="AG16" s="139">
        <v>0</v>
      </c>
      <c r="AH16" s="139">
        <v>0</v>
      </c>
      <c r="AI16" s="116" t="s">
        <v>88</v>
      </c>
      <c r="AJ16" s="136">
        <v>0</v>
      </c>
      <c r="AK16" s="136">
        <v>0</v>
      </c>
      <c r="AL16" s="136">
        <v>0</v>
      </c>
      <c r="AM16" s="136">
        <v>0</v>
      </c>
      <c r="AN16" s="136">
        <v>0</v>
      </c>
      <c r="AO16" s="136">
        <v>0</v>
      </c>
      <c r="AP16" s="136">
        <v>0</v>
      </c>
      <c r="AQ16" s="139">
        <v>0</v>
      </c>
      <c r="AR16" s="139">
        <v>0</v>
      </c>
      <c r="AS16" s="139">
        <v>0</v>
      </c>
      <c r="AT16" s="139">
        <v>0</v>
      </c>
      <c r="AU16" s="122"/>
      <c r="AV16" s="230">
        <f t="shared" si="35"/>
        <v>1</v>
      </c>
      <c r="AW16" s="230">
        <f t="shared" si="36"/>
        <v>0</v>
      </c>
      <c r="AX16" s="230" t="str">
        <f t="shared" si="37"/>
        <v>C91</v>
      </c>
      <c r="AY16" s="141">
        <f t="shared" si="38"/>
        <v>9</v>
      </c>
      <c r="AZ16" s="70">
        <f t="shared" si="39"/>
        <v>1</v>
      </c>
      <c r="BA16" s="70">
        <f t="shared" si="40"/>
        <v>1</v>
      </c>
      <c r="BB16" s="70">
        <f t="shared" si="41"/>
        <v>1</v>
      </c>
      <c r="BC16" s="70">
        <f t="shared" si="42"/>
        <v>1</v>
      </c>
      <c r="BD16" s="70">
        <f t="shared" si="43"/>
        <v>1</v>
      </c>
      <c r="BE16" s="70">
        <f t="shared" si="44"/>
        <v>1</v>
      </c>
      <c r="BF16" s="70">
        <f t="shared" si="45"/>
        <v>1</v>
      </c>
      <c r="BG16" s="71">
        <f t="shared" si="46"/>
        <v>0</v>
      </c>
      <c r="BH16" s="71">
        <f t="shared" si="47"/>
        <v>1</v>
      </c>
      <c r="BI16" s="71">
        <f t="shared" si="48"/>
        <v>0</v>
      </c>
      <c r="BJ16" s="71">
        <f t="shared" si="49"/>
        <v>0</v>
      </c>
      <c r="BK16" s="71">
        <f t="shared" si="50"/>
        <v>1</v>
      </c>
      <c r="BL16" s="70">
        <f t="shared" si="51"/>
        <v>1</v>
      </c>
      <c r="BM16" s="70">
        <f t="shared" si="52"/>
        <v>1</v>
      </c>
      <c r="BN16" s="70">
        <f t="shared" si="53"/>
        <v>1</v>
      </c>
      <c r="BO16" s="70">
        <f t="shared" si="54"/>
        <v>0</v>
      </c>
      <c r="BP16" s="144">
        <f t="shared" si="55"/>
        <v>0</v>
      </c>
      <c r="BQ16" s="144">
        <f t="shared" si="56"/>
        <v>0</v>
      </c>
      <c r="BR16" s="144">
        <f t="shared" si="57"/>
        <v>9400</v>
      </c>
      <c r="BS16" s="144">
        <f t="shared" si="58"/>
        <v>0</v>
      </c>
      <c r="BT16" s="144">
        <f t="shared" si="59"/>
        <v>0</v>
      </c>
      <c r="BU16" s="144">
        <f t="shared" si="60"/>
        <v>0</v>
      </c>
      <c r="BV16" s="144">
        <f t="shared" si="61"/>
        <v>0</v>
      </c>
      <c r="BW16" s="144">
        <f t="shared" si="62"/>
        <v>0</v>
      </c>
      <c r="BX16" s="144">
        <f t="shared" si="63"/>
        <v>0</v>
      </c>
      <c r="BY16" s="144">
        <f t="shared" si="64"/>
        <v>0</v>
      </c>
      <c r="BZ16" s="9">
        <v>0</v>
      </c>
      <c r="CA16" s="9">
        <v>0</v>
      </c>
      <c r="CB16" s="9">
        <v>0</v>
      </c>
      <c r="CC16" s="9">
        <v>0</v>
      </c>
      <c r="CD16" s="9">
        <v>0</v>
      </c>
      <c r="CE16" s="9">
        <v>0</v>
      </c>
      <c r="CF16" s="9">
        <v>0</v>
      </c>
      <c r="CG16" s="9">
        <v>0</v>
      </c>
      <c r="CH16" s="9">
        <v>0</v>
      </c>
      <c r="CI16" s="9">
        <v>0</v>
      </c>
      <c r="CJ16" s="9">
        <v>0</v>
      </c>
      <c r="CK16" s="9">
        <v>0</v>
      </c>
      <c r="CL16" s="9">
        <v>0</v>
      </c>
      <c r="CM16" s="9">
        <v>0</v>
      </c>
      <c r="CN16" s="9">
        <v>0</v>
      </c>
      <c r="CO16" s="9">
        <v>0</v>
      </c>
      <c r="CP16" s="9">
        <v>0</v>
      </c>
      <c r="CQ16" s="9">
        <v>0</v>
      </c>
      <c r="CR16" s="9">
        <v>0</v>
      </c>
      <c r="CS16" s="9">
        <v>0</v>
      </c>
      <c r="CT16" s="9">
        <v>0</v>
      </c>
      <c r="CU16" s="9">
        <v>0</v>
      </c>
      <c r="CV16" s="9">
        <v>0</v>
      </c>
      <c r="CW16" s="9">
        <v>0</v>
      </c>
      <c r="CX16" s="9">
        <v>0</v>
      </c>
      <c r="CY16" s="9">
        <v>0</v>
      </c>
      <c r="CZ16" s="9">
        <v>0</v>
      </c>
      <c r="DA16" s="9">
        <v>0</v>
      </c>
      <c r="DB16" s="9">
        <v>0</v>
      </c>
      <c r="DC16" s="9">
        <v>0</v>
      </c>
      <c r="DD16" s="9">
        <v>0</v>
      </c>
      <c r="DE16" s="9">
        <v>0</v>
      </c>
      <c r="DF16" s="9">
        <v>0</v>
      </c>
      <c r="DG16" s="144">
        <f t="shared" si="65"/>
        <v>38949</v>
      </c>
      <c r="DH16" s="144">
        <f t="shared" ref="DH16:EW16" si="81">DG16</f>
        <v>38949</v>
      </c>
      <c r="DI16" s="144">
        <f t="shared" si="81"/>
        <v>38949</v>
      </c>
      <c r="DJ16" s="144">
        <f t="shared" si="81"/>
        <v>38949</v>
      </c>
      <c r="DK16" s="144">
        <f t="shared" si="81"/>
        <v>38949</v>
      </c>
      <c r="DL16" s="144">
        <f t="shared" si="81"/>
        <v>38949</v>
      </c>
      <c r="DM16" s="144">
        <f t="shared" si="81"/>
        <v>38949</v>
      </c>
      <c r="DN16" s="144">
        <f t="shared" si="81"/>
        <v>38949</v>
      </c>
      <c r="DO16" s="144">
        <f t="shared" si="81"/>
        <v>38949</v>
      </c>
      <c r="DP16" s="144">
        <f t="shared" si="81"/>
        <v>38949</v>
      </c>
      <c r="DQ16" s="144">
        <f t="shared" si="81"/>
        <v>38949</v>
      </c>
      <c r="DR16" s="144">
        <f t="shared" si="81"/>
        <v>38949</v>
      </c>
      <c r="DS16" s="144">
        <f t="shared" si="81"/>
        <v>38949</v>
      </c>
      <c r="DT16" s="144">
        <f t="shared" si="81"/>
        <v>38949</v>
      </c>
      <c r="DU16" s="144">
        <f t="shared" si="81"/>
        <v>38949</v>
      </c>
      <c r="DV16" s="144">
        <f t="shared" si="81"/>
        <v>38949</v>
      </c>
      <c r="DW16" s="144">
        <f t="shared" si="81"/>
        <v>38949</v>
      </c>
      <c r="DX16" s="144">
        <f t="shared" si="81"/>
        <v>38949</v>
      </c>
      <c r="DY16" s="144">
        <f t="shared" si="81"/>
        <v>38949</v>
      </c>
      <c r="DZ16" s="144">
        <f t="shared" si="81"/>
        <v>38949</v>
      </c>
      <c r="EA16" s="144">
        <f t="shared" si="81"/>
        <v>38949</v>
      </c>
      <c r="EB16" s="144">
        <f t="shared" si="81"/>
        <v>38949</v>
      </c>
      <c r="EC16" s="144">
        <f t="shared" si="81"/>
        <v>38949</v>
      </c>
      <c r="ED16" s="144">
        <f t="shared" si="81"/>
        <v>38949</v>
      </c>
      <c r="EE16" s="144">
        <f t="shared" si="81"/>
        <v>38949</v>
      </c>
      <c r="EF16" s="144">
        <f t="shared" si="81"/>
        <v>38949</v>
      </c>
      <c r="EG16" s="144">
        <f t="shared" si="81"/>
        <v>38949</v>
      </c>
      <c r="EH16" s="144">
        <f t="shared" si="81"/>
        <v>38949</v>
      </c>
      <c r="EI16" s="144">
        <f t="shared" si="81"/>
        <v>38949</v>
      </c>
      <c r="EJ16" s="144">
        <f t="shared" si="81"/>
        <v>38949</v>
      </c>
      <c r="EK16" s="144">
        <f t="shared" si="81"/>
        <v>38949</v>
      </c>
      <c r="EL16" s="144">
        <f t="shared" si="81"/>
        <v>38949</v>
      </c>
      <c r="EM16" s="144">
        <f t="shared" si="81"/>
        <v>38949</v>
      </c>
      <c r="EN16" s="144">
        <f t="shared" si="81"/>
        <v>38949</v>
      </c>
      <c r="EO16" s="144">
        <f t="shared" si="81"/>
        <v>38949</v>
      </c>
      <c r="EP16" s="144">
        <f t="shared" si="81"/>
        <v>38949</v>
      </c>
      <c r="EQ16" s="144">
        <f t="shared" si="81"/>
        <v>38949</v>
      </c>
      <c r="ER16" s="144">
        <f t="shared" si="81"/>
        <v>38949</v>
      </c>
      <c r="ES16" s="144">
        <f t="shared" si="81"/>
        <v>38949</v>
      </c>
      <c r="ET16" s="144">
        <f t="shared" si="81"/>
        <v>38949</v>
      </c>
      <c r="EU16" s="144">
        <f t="shared" si="81"/>
        <v>38949</v>
      </c>
      <c r="EV16" s="144">
        <f t="shared" si="81"/>
        <v>38949</v>
      </c>
      <c r="EW16" s="144">
        <f t="shared" si="81"/>
        <v>38949</v>
      </c>
      <c r="EX16" s="147">
        <f>PV(0.05,'PV factor'!C243,,-BR16)</f>
        <v>8526.0770975056694</v>
      </c>
      <c r="EY16" s="147">
        <f>PV(0.05,'PV factor'!D243,,-BS16)</f>
        <v>0</v>
      </c>
      <c r="EZ16" s="147">
        <f>PV(0.05,'PV factor'!E243,,-BT16)</f>
        <v>0</v>
      </c>
      <c r="FA16" s="147">
        <f>PV(0.05,'PV factor'!F243,,-BU16)</f>
        <v>0</v>
      </c>
      <c r="FB16" s="147">
        <f>PV(0.05,'PV factor'!G243,,-BV16)</f>
        <v>0</v>
      </c>
      <c r="FC16" s="147">
        <f>PV(0.05,'PV factor'!H243,,-BW16)</f>
        <v>0</v>
      </c>
      <c r="FD16" s="147">
        <f>PV(0.05,'PV factor'!I243,,-BX16)</f>
        <v>0</v>
      </c>
      <c r="FE16" s="147">
        <f>PV(0.05,'PV factor'!J243,,-BY16)</f>
        <v>0</v>
      </c>
      <c r="FF16" s="147">
        <f>PV(0.05,'PV factor'!K243,,-BZ16)</f>
        <v>0</v>
      </c>
      <c r="FG16" s="147">
        <f>PV(0.05,'PV factor'!L243,,-CA16)</f>
        <v>0</v>
      </c>
      <c r="FH16" s="147">
        <f>PV(0.05,'PV factor'!M243,,-CB16)</f>
        <v>0</v>
      </c>
      <c r="FI16" s="147">
        <f>PV(0.05,'PV factor'!N243,,-CC16)</f>
        <v>0</v>
      </c>
      <c r="FJ16" s="147">
        <f>PV(0.05,'PV factor'!O243,,-CD16)</f>
        <v>0</v>
      </c>
      <c r="FK16" s="147">
        <f>PV(0.05,'PV factor'!P243,,-CE16)</f>
        <v>0</v>
      </c>
      <c r="FL16" s="147">
        <f>PV(0.05,'PV factor'!Q243,,-CF16)</f>
        <v>0</v>
      </c>
      <c r="FM16" s="147">
        <f>PV(0.05,'PV factor'!R243,,-CG16)</f>
        <v>0</v>
      </c>
      <c r="FN16" s="147">
        <f>PV(0.05,'PV factor'!S243,,-CH16)</f>
        <v>0</v>
      </c>
      <c r="FO16" s="147">
        <f>PV(0.05,'PV factor'!T243,,-CI16)</f>
        <v>0</v>
      </c>
      <c r="FP16" s="147">
        <f>PV(0.05,'PV factor'!U243,,-CJ16)</f>
        <v>0</v>
      </c>
      <c r="FQ16" s="147">
        <f>PV(0.05,'PV factor'!V243,,-CK16)</f>
        <v>0</v>
      </c>
      <c r="FR16" s="147">
        <f>PV(0.05,'PV factor'!W243,,-CL16)</f>
        <v>0</v>
      </c>
      <c r="FS16" s="147">
        <f>PV(0.05,'PV factor'!X243,,-CM16)</f>
        <v>0</v>
      </c>
      <c r="FT16" s="147">
        <f>PV(0.05,'PV factor'!Y243,,-CN16)</f>
        <v>0</v>
      </c>
      <c r="FU16" s="147">
        <f>PV(0.05,'PV factor'!Z243,,-CO16)</f>
        <v>0</v>
      </c>
      <c r="FV16" s="147">
        <f>PV(0.05,'PV factor'!AA243,,-CP16)</f>
        <v>0</v>
      </c>
      <c r="FW16" s="147">
        <f>PV(0.05,'PV factor'!AB243,,-CQ16)</f>
        <v>0</v>
      </c>
      <c r="FX16" s="147">
        <f>PV(0.05,'PV factor'!AC243,,-CR16)</f>
        <v>0</v>
      </c>
      <c r="FY16" s="147">
        <f>PV(0.05,'PV factor'!AD243,,-CS16)</f>
        <v>0</v>
      </c>
      <c r="FZ16" s="147">
        <f>PV(0.05,'PV factor'!AE243,,-CT16)</f>
        <v>0</v>
      </c>
      <c r="GA16" s="147">
        <f>PV(0.05,'PV factor'!AF243,,-CU16)</f>
        <v>0</v>
      </c>
      <c r="GB16" s="147">
        <f>PV(0.05,'PV factor'!AG243,,-CV16)</f>
        <v>0</v>
      </c>
      <c r="GC16" s="147">
        <f>PV(0.05,'PV factor'!AH243,,-CW16)</f>
        <v>0</v>
      </c>
      <c r="GD16" s="147">
        <f>PV(0.05,'PV factor'!AI243,,-CX16)</f>
        <v>0</v>
      </c>
      <c r="GE16" s="147">
        <f>PV(0.05,'PV factor'!AJ243,,-CY16)</f>
        <v>0</v>
      </c>
      <c r="GF16" s="147">
        <f>PV(0.05,'PV factor'!AK243,,-CZ16)</f>
        <v>0</v>
      </c>
      <c r="GG16" s="147">
        <f>PV(0.05,'PV factor'!AL243,,-DA16)</f>
        <v>0</v>
      </c>
      <c r="GH16" s="147">
        <f>PV(0.05,'PV factor'!AM243,,-DB16)</f>
        <v>0</v>
      </c>
      <c r="GI16" s="147">
        <f>PV(0.05,'PV factor'!AN243,,-DC16)</f>
        <v>0</v>
      </c>
      <c r="GJ16" s="147">
        <f>PV(0.05,'PV factor'!AO243,,-DD16)</f>
        <v>0</v>
      </c>
      <c r="GK16" s="147">
        <f>PV(0.05,'PV factor'!AP243,,-DE16)</f>
        <v>0</v>
      </c>
      <c r="GL16" s="147">
        <f>PV(0.05,'PV factor'!C243,,-DI16)</f>
        <v>35327.891156462581</v>
      </c>
      <c r="GM16" s="147">
        <f>PV(0.05,'PV factor'!D243,,-DJ16)</f>
        <v>33645.610625202455</v>
      </c>
      <c r="GN16" s="147">
        <f>PV(0.05,'PV factor'!E243,,-DK16)</f>
        <v>32043.438690669012</v>
      </c>
      <c r="GO16" s="147">
        <f>PV(0.05,'PV factor'!F243,,-DL16)</f>
        <v>30517.560657780006</v>
      </c>
      <c r="GP16" s="147">
        <f>PV(0.05,'PV factor'!G243,,-DM16)</f>
        <v>29064.343483600012</v>
      </c>
      <c r="GQ16" s="147">
        <f>PV(0.05,'PV factor'!H243,,-DN16)</f>
        <v>27680.327127238099</v>
      </c>
      <c r="GR16" s="147">
        <f>PV(0.05,'PV factor'!I243,,-DO16)</f>
        <v>26362.216311655338</v>
      </c>
      <c r="GS16" s="147">
        <f>PV(0.05,'PV factor'!J243,,-DP16)</f>
        <v>25106.872677766987</v>
      </c>
      <c r="GT16" s="147">
        <f>PV(0.05,'PV factor'!K243,,-DQ16)</f>
        <v>23911.307312159035</v>
      </c>
      <c r="GU16" s="147">
        <f>PV(0.05,'PV factor'!L243,,-DR16)</f>
        <v>22772.673630627651</v>
      </c>
      <c r="GV16" s="147">
        <f>PV(0.05,'PV factor'!M243,,-DS16)</f>
        <v>21688.260600597765</v>
      </c>
      <c r="GW16" s="147">
        <f>PV(0.05,'PV factor'!N243,,-DT16)</f>
        <v>20655.486286283583</v>
      </c>
      <c r="GX16" s="147">
        <f>PV(0.05,'PV factor'!O243,,-DU16)</f>
        <v>19671.891701222463</v>
      </c>
      <c r="GY16" s="147">
        <f>PV(0.05,'PV factor'!P243,,-DV16)</f>
        <v>18735.134953545199</v>
      </c>
      <c r="GZ16" s="147">
        <f>PV(0.05,'PV factor'!Q243,,-DW16)</f>
        <v>17842.985670043046</v>
      </c>
      <c r="HA16" s="147">
        <f>PV(0.05,'PV factor'!R243,,-DX16)</f>
        <v>16993.319685755279</v>
      </c>
      <c r="HB16" s="147">
        <f>PV(0.05,'PV factor'!S243,,-DY16)</f>
        <v>16184.113986433602</v>
      </c>
      <c r="HC16" s="147">
        <f>PV(0.05,'PV factor'!T243,,-DZ16)</f>
        <v>15413.441891841525</v>
      </c>
      <c r="HD16" s="147">
        <f>PV(0.05,'PV factor'!U243,,-EA16)</f>
        <v>14679.4684684205</v>
      </c>
      <c r="HE16" s="147">
        <f>PV(0.05,'PV factor'!V243,,-EB16)</f>
        <v>13980.446160400477</v>
      </c>
      <c r="HF16" s="147">
        <f>PV(0.05,'PV factor'!W243,,-EC16)</f>
        <v>13314.710628952836</v>
      </c>
      <c r="HG16" s="147">
        <f>PV(0.05,'PV factor'!X243,,-ED16)</f>
        <v>12680.676789478888</v>
      </c>
      <c r="HH16" s="147">
        <f>PV(0.05,'PV factor'!Y243,,-EE16)</f>
        <v>12076.835037598943</v>
      </c>
      <c r="HI16" s="147">
        <f>PV(0.05,'PV factor'!Z243,,-EF16)</f>
        <v>11501.747654856135</v>
      </c>
      <c r="HJ16" s="147">
        <f>PV(0.05,'PV factor'!AA243,,-EG16)</f>
        <v>10954.045385577272</v>
      </c>
      <c r="HK16" s="147">
        <f>PV(0.05,'PV factor'!AB243,,-EH16)</f>
        <v>10432.424176740258</v>
      </c>
      <c r="HL16" s="147">
        <f>PV(0.05,'PV factor'!AC243,,-EI16)</f>
        <v>9935.6420730859609</v>
      </c>
      <c r="HM16" s="147">
        <f>PV(0.05,'PV factor'!AD243,,-EJ16)</f>
        <v>9462.5162600818658</v>
      </c>
      <c r="HN16" s="147">
        <f>PV(0.05,'PV factor'!AE243,,-EK16)</f>
        <v>9011.9202476970186</v>
      </c>
      <c r="HO16" s="147">
        <f>PV(0.05,'PV factor'!AF243,,-EL16)</f>
        <v>8582.7811882828719</v>
      </c>
      <c r="HP16" s="147">
        <f>PV(0.05,'PV factor'!AG243,,-EM16)</f>
        <v>8174.0773221741638</v>
      </c>
      <c r="HQ16" s="147">
        <f>PV(0.05,'PV factor'!AH243,,-EN16)</f>
        <v>7784.8355449277751</v>
      </c>
      <c r="HR16" s="147">
        <f>PV(0.05,'PV factor'!AI243,,-EO16)</f>
        <v>7414.1290904074049</v>
      </c>
      <c r="HS16" s="147">
        <f>PV(0.05,'PV factor'!AJ243,,-EP16)</f>
        <v>7061.0753241975281</v>
      </c>
      <c r="HT16" s="147">
        <f>PV(0.05,'PV factor'!AK243,,-EQ16)</f>
        <v>6724.8336420928845</v>
      </c>
      <c r="HU16" s="147">
        <f>PV(0.05,'PV factor'!AL243,,-ER16)</f>
        <v>6404.6034686598896</v>
      </c>
      <c r="HV16" s="147">
        <f>PV(0.05,'PV factor'!AM243,,-ES16)</f>
        <v>6099.6223511046574</v>
      </c>
      <c r="HW16" s="147">
        <f>PV(0.05,'PV factor'!AN243,,-ET16)</f>
        <v>5809.1641439091964</v>
      </c>
      <c r="HX16" s="147">
        <f>PV(0.05,'PV factor'!AO243,,-EU16)</f>
        <v>5532.5372799135212</v>
      </c>
      <c r="HY16" s="147">
        <f>PV(0.05,'PV factor'!AP243,,-EV16)</f>
        <v>5269.0831237271623</v>
      </c>
      <c r="HZ16" s="147">
        <f t="shared" si="67"/>
        <v>8526.0770975056694</v>
      </c>
      <c r="IA16" s="147">
        <f t="shared" si="68"/>
        <v>160598.84461371406</v>
      </c>
      <c r="IB16" s="401">
        <f t="shared" si="69"/>
        <v>18.836194275172314</v>
      </c>
    </row>
    <row r="17" spans="1:236" ht="90" customHeight="1" x14ac:dyDescent="0.2">
      <c r="A17" s="231" t="s">
        <v>271</v>
      </c>
      <c r="B17" s="85" t="s">
        <v>264</v>
      </c>
      <c r="C17" s="231" t="s">
        <v>914</v>
      </c>
      <c r="D17" s="199">
        <v>12</v>
      </c>
      <c r="E17" s="85" t="s">
        <v>915</v>
      </c>
      <c r="F17" s="85" t="s">
        <v>916</v>
      </c>
      <c r="G17" s="95" t="s">
        <v>917</v>
      </c>
      <c r="H17" s="90" t="s">
        <v>77</v>
      </c>
      <c r="I17" s="95" t="s">
        <v>897</v>
      </c>
      <c r="J17" s="266">
        <v>10</v>
      </c>
      <c r="K17" s="227" t="s">
        <v>79</v>
      </c>
      <c r="L17" s="74">
        <v>49763</v>
      </c>
      <c r="M17" s="198" t="s">
        <v>918</v>
      </c>
      <c r="N17" s="90" t="s">
        <v>81</v>
      </c>
      <c r="O17" s="73" t="s">
        <v>106</v>
      </c>
      <c r="P17" s="90" t="s">
        <v>314</v>
      </c>
      <c r="Q17" s="112" t="s">
        <v>100</v>
      </c>
      <c r="R17" s="90" t="s">
        <v>108</v>
      </c>
      <c r="S17" s="90" t="s">
        <v>99</v>
      </c>
      <c r="T17" s="90" t="s">
        <v>866</v>
      </c>
      <c r="U17" s="90" t="s">
        <v>100</v>
      </c>
      <c r="V17" s="193">
        <v>1</v>
      </c>
      <c r="W17" s="94">
        <v>25000</v>
      </c>
      <c r="X17" s="94">
        <v>0</v>
      </c>
      <c r="Y17" s="94">
        <v>0</v>
      </c>
      <c r="Z17" s="94">
        <v>0</v>
      </c>
      <c r="AA17" s="94">
        <v>0</v>
      </c>
      <c r="AB17" s="94">
        <v>25000</v>
      </c>
      <c r="AC17" s="94">
        <v>0</v>
      </c>
      <c r="AD17" s="94">
        <v>0</v>
      </c>
      <c r="AE17" s="192">
        <v>0</v>
      </c>
      <c r="AF17" s="192">
        <v>0</v>
      </c>
      <c r="AG17" s="192">
        <v>0</v>
      </c>
      <c r="AH17" s="192">
        <v>0</v>
      </c>
      <c r="AI17" s="90" t="s">
        <v>88</v>
      </c>
      <c r="AJ17" s="94">
        <v>0</v>
      </c>
      <c r="AK17" s="94">
        <v>0</v>
      </c>
      <c r="AL17" s="94">
        <v>0</v>
      </c>
      <c r="AM17" s="94">
        <v>0</v>
      </c>
      <c r="AN17" s="94">
        <v>0</v>
      </c>
      <c r="AO17" s="94">
        <v>0</v>
      </c>
      <c r="AP17" s="94">
        <v>0</v>
      </c>
      <c r="AQ17" s="192">
        <v>0</v>
      </c>
      <c r="AR17" s="192">
        <v>0</v>
      </c>
      <c r="AS17" s="192">
        <v>0</v>
      </c>
      <c r="AT17" s="192">
        <v>0</v>
      </c>
      <c r="AU17" s="95" t="s">
        <v>919</v>
      </c>
      <c r="AV17" s="230">
        <f t="shared" si="35"/>
        <v>1</v>
      </c>
      <c r="AW17" s="230">
        <f t="shared" si="36"/>
        <v>0</v>
      </c>
      <c r="AX17" s="230" t="str">
        <f t="shared" si="37"/>
        <v>C9</v>
      </c>
      <c r="AY17" s="141">
        <f t="shared" si="38"/>
        <v>9</v>
      </c>
      <c r="AZ17" s="70">
        <f t="shared" si="39"/>
        <v>1</v>
      </c>
      <c r="BA17" s="70">
        <f t="shared" si="40"/>
        <v>1</v>
      </c>
      <c r="BB17" s="70">
        <f t="shared" si="41"/>
        <v>1</v>
      </c>
      <c r="BC17" s="70">
        <f t="shared" si="42"/>
        <v>1</v>
      </c>
      <c r="BD17" s="70">
        <f t="shared" si="43"/>
        <v>1</v>
      </c>
      <c r="BE17" s="70">
        <f t="shared" si="44"/>
        <v>1</v>
      </c>
      <c r="BF17" s="70">
        <f t="shared" si="45"/>
        <v>1</v>
      </c>
      <c r="BG17" s="71">
        <f t="shared" si="46"/>
        <v>0</v>
      </c>
      <c r="BH17" s="71">
        <f t="shared" si="47"/>
        <v>1</v>
      </c>
      <c r="BI17" s="71">
        <f t="shared" si="48"/>
        <v>0</v>
      </c>
      <c r="BJ17" s="71">
        <f t="shared" si="49"/>
        <v>0</v>
      </c>
      <c r="BK17" s="71">
        <f t="shared" si="50"/>
        <v>1</v>
      </c>
      <c r="BL17" s="70">
        <f t="shared" si="51"/>
        <v>1</v>
      </c>
      <c r="BM17" s="70">
        <f t="shared" si="52"/>
        <v>1</v>
      </c>
      <c r="BN17" s="70">
        <f t="shared" si="53"/>
        <v>0</v>
      </c>
      <c r="BO17" s="70">
        <f t="shared" si="54"/>
        <v>1</v>
      </c>
      <c r="BP17" s="144">
        <f t="shared" si="55"/>
        <v>0</v>
      </c>
      <c r="BQ17" s="144">
        <f t="shared" si="56"/>
        <v>0</v>
      </c>
      <c r="BR17" s="144">
        <f t="shared" si="57"/>
        <v>0</v>
      </c>
      <c r="BS17" s="144">
        <f t="shared" si="58"/>
        <v>25000</v>
      </c>
      <c r="BT17" s="144">
        <f t="shared" si="59"/>
        <v>0</v>
      </c>
      <c r="BU17" s="144">
        <f t="shared" si="60"/>
        <v>0</v>
      </c>
      <c r="BV17" s="144">
        <f t="shared" si="61"/>
        <v>0</v>
      </c>
      <c r="BW17" s="144">
        <f t="shared" si="62"/>
        <v>0</v>
      </c>
      <c r="BX17" s="144">
        <f t="shared" si="63"/>
        <v>0</v>
      </c>
      <c r="BY17" s="144">
        <f t="shared" si="64"/>
        <v>0</v>
      </c>
      <c r="BZ17" s="9">
        <v>0</v>
      </c>
      <c r="CA17" s="9">
        <v>0</v>
      </c>
      <c r="CB17" s="9">
        <v>0</v>
      </c>
      <c r="CC17" s="9">
        <v>0</v>
      </c>
      <c r="CD17" s="9">
        <v>0</v>
      </c>
      <c r="CE17" s="9">
        <v>0</v>
      </c>
      <c r="CF17" s="9">
        <v>0</v>
      </c>
      <c r="CG17" s="9">
        <v>0</v>
      </c>
      <c r="CH17" s="9">
        <v>0</v>
      </c>
      <c r="CI17" s="9">
        <v>0</v>
      </c>
      <c r="CJ17" s="9">
        <v>0</v>
      </c>
      <c r="CK17" s="9">
        <v>0</v>
      </c>
      <c r="CL17" s="9">
        <v>0</v>
      </c>
      <c r="CM17" s="9">
        <v>0</v>
      </c>
      <c r="CN17" s="9">
        <v>0</v>
      </c>
      <c r="CO17" s="9">
        <v>0</v>
      </c>
      <c r="CP17" s="9">
        <v>0</v>
      </c>
      <c r="CQ17" s="9">
        <v>0</v>
      </c>
      <c r="CR17" s="9">
        <v>0</v>
      </c>
      <c r="CS17" s="9">
        <v>0</v>
      </c>
      <c r="CT17" s="9">
        <v>0</v>
      </c>
      <c r="CU17" s="9">
        <v>0</v>
      </c>
      <c r="CV17" s="9">
        <v>0</v>
      </c>
      <c r="CW17" s="9">
        <v>0</v>
      </c>
      <c r="CX17" s="9">
        <v>0</v>
      </c>
      <c r="CY17" s="9">
        <v>0</v>
      </c>
      <c r="CZ17" s="9">
        <v>0</v>
      </c>
      <c r="DA17" s="9">
        <v>0</v>
      </c>
      <c r="DB17" s="9">
        <v>0</v>
      </c>
      <c r="DC17" s="9">
        <v>0</v>
      </c>
      <c r="DD17" s="9">
        <v>0</v>
      </c>
      <c r="DE17" s="9">
        <v>0</v>
      </c>
      <c r="DF17" s="9">
        <v>0</v>
      </c>
      <c r="DG17" s="144">
        <f t="shared" si="65"/>
        <v>49763</v>
      </c>
      <c r="DH17" s="144">
        <f t="shared" ref="DH17:EW17" si="82">DG17</f>
        <v>49763</v>
      </c>
      <c r="DI17" s="144">
        <f t="shared" si="82"/>
        <v>49763</v>
      </c>
      <c r="DJ17" s="144">
        <f t="shared" si="82"/>
        <v>49763</v>
      </c>
      <c r="DK17" s="144">
        <f t="shared" si="82"/>
        <v>49763</v>
      </c>
      <c r="DL17" s="144">
        <f t="shared" si="82"/>
        <v>49763</v>
      </c>
      <c r="DM17" s="144">
        <f t="shared" si="82"/>
        <v>49763</v>
      </c>
      <c r="DN17" s="144">
        <f t="shared" si="82"/>
        <v>49763</v>
      </c>
      <c r="DO17" s="144">
        <f t="shared" si="82"/>
        <v>49763</v>
      </c>
      <c r="DP17" s="144">
        <f t="shared" si="82"/>
        <v>49763</v>
      </c>
      <c r="DQ17" s="144">
        <f t="shared" si="82"/>
        <v>49763</v>
      </c>
      <c r="DR17" s="144">
        <f t="shared" si="82"/>
        <v>49763</v>
      </c>
      <c r="DS17" s="144">
        <f t="shared" si="82"/>
        <v>49763</v>
      </c>
      <c r="DT17" s="144">
        <f t="shared" si="82"/>
        <v>49763</v>
      </c>
      <c r="DU17" s="144">
        <f t="shared" si="82"/>
        <v>49763</v>
      </c>
      <c r="DV17" s="144">
        <f t="shared" si="82"/>
        <v>49763</v>
      </c>
      <c r="DW17" s="144">
        <f t="shared" si="82"/>
        <v>49763</v>
      </c>
      <c r="DX17" s="144">
        <f t="shared" si="82"/>
        <v>49763</v>
      </c>
      <c r="DY17" s="144">
        <f t="shared" si="82"/>
        <v>49763</v>
      </c>
      <c r="DZ17" s="144">
        <f t="shared" si="82"/>
        <v>49763</v>
      </c>
      <c r="EA17" s="144">
        <f t="shared" si="82"/>
        <v>49763</v>
      </c>
      <c r="EB17" s="144">
        <f t="shared" si="82"/>
        <v>49763</v>
      </c>
      <c r="EC17" s="144">
        <f t="shared" si="82"/>
        <v>49763</v>
      </c>
      <c r="ED17" s="144">
        <f t="shared" si="82"/>
        <v>49763</v>
      </c>
      <c r="EE17" s="144">
        <f t="shared" si="82"/>
        <v>49763</v>
      </c>
      <c r="EF17" s="144">
        <f t="shared" si="82"/>
        <v>49763</v>
      </c>
      <c r="EG17" s="144">
        <f t="shared" si="82"/>
        <v>49763</v>
      </c>
      <c r="EH17" s="144">
        <f t="shared" si="82"/>
        <v>49763</v>
      </c>
      <c r="EI17" s="144">
        <f t="shared" si="82"/>
        <v>49763</v>
      </c>
      <c r="EJ17" s="144">
        <f t="shared" si="82"/>
        <v>49763</v>
      </c>
      <c r="EK17" s="144">
        <f t="shared" si="82"/>
        <v>49763</v>
      </c>
      <c r="EL17" s="144">
        <f t="shared" si="82"/>
        <v>49763</v>
      </c>
      <c r="EM17" s="144">
        <f t="shared" si="82"/>
        <v>49763</v>
      </c>
      <c r="EN17" s="144">
        <f t="shared" si="82"/>
        <v>49763</v>
      </c>
      <c r="EO17" s="144">
        <f t="shared" si="82"/>
        <v>49763</v>
      </c>
      <c r="EP17" s="144">
        <f t="shared" si="82"/>
        <v>49763</v>
      </c>
      <c r="EQ17" s="144">
        <f t="shared" si="82"/>
        <v>49763</v>
      </c>
      <c r="ER17" s="144">
        <f t="shared" si="82"/>
        <v>49763</v>
      </c>
      <c r="ES17" s="144">
        <f t="shared" si="82"/>
        <v>49763</v>
      </c>
      <c r="ET17" s="144">
        <f t="shared" si="82"/>
        <v>49763</v>
      </c>
      <c r="EU17" s="144">
        <f t="shared" si="82"/>
        <v>49763</v>
      </c>
      <c r="EV17" s="144">
        <f t="shared" si="82"/>
        <v>49763</v>
      </c>
      <c r="EW17" s="144">
        <f t="shared" si="82"/>
        <v>49763</v>
      </c>
      <c r="EX17" s="147">
        <f>PV(0.05,'PV factor'!C87,,-BR17)</f>
        <v>0</v>
      </c>
      <c r="EY17" s="147">
        <f>PV(0.05,'PV factor'!D87,,-BS17)</f>
        <v>21595.939963286899</v>
      </c>
      <c r="EZ17" s="147">
        <f>PV(0.05,'PV factor'!E87,,-BT17)</f>
        <v>0</v>
      </c>
      <c r="FA17" s="147">
        <f>PV(0.05,'PV factor'!F87,,-BU17)</f>
        <v>0</v>
      </c>
      <c r="FB17" s="147">
        <f>PV(0.05,'PV factor'!G87,,-BV17)</f>
        <v>0</v>
      </c>
      <c r="FC17" s="147">
        <f>PV(0.05,'PV factor'!H87,,-BW17)</f>
        <v>0</v>
      </c>
      <c r="FD17" s="147">
        <f>PV(0.05,'PV factor'!I87,,-BX17)</f>
        <v>0</v>
      </c>
      <c r="FE17" s="147">
        <f>PV(0.05,'PV factor'!J87,,-BY17)</f>
        <v>0</v>
      </c>
      <c r="FF17" s="147">
        <f>PV(0.05,'PV factor'!K87,,-BZ17)</f>
        <v>0</v>
      </c>
      <c r="FG17" s="147">
        <f>PV(0.05,'PV factor'!L87,,-CA17)</f>
        <v>0</v>
      </c>
      <c r="FH17" s="147">
        <f>PV(0.05,'PV factor'!M87,,-CB17)</f>
        <v>0</v>
      </c>
      <c r="FI17" s="147">
        <f>PV(0.05,'PV factor'!N87,,-CC17)</f>
        <v>0</v>
      </c>
      <c r="FJ17" s="147">
        <f>PV(0.05,'PV factor'!O87,,-CD17)</f>
        <v>0</v>
      </c>
      <c r="FK17" s="147">
        <f>PV(0.05,'PV factor'!P87,,-CE17)</f>
        <v>0</v>
      </c>
      <c r="FL17" s="147">
        <f>PV(0.05,'PV factor'!Q87,,-CF17)</f>
        <v>0</v>
      </c>
      <c r="FM17" s="147">
        <f>PV(0.05,'PV factor'!R87,,-CG17)</f>
        <v>0</v>
      </c>
      <c r="FN17" s="147">
        <f>PV(0.05,'PV factor'!S87,,-CH17)</f>
        <v>0</v>
      </c>
      <c r="FO17" s="147">
        <f>PV(0.05,'PV factor'!T87,,-CI17)</f>
        <v>0</v>
      </c>
      <c r="FP17" s="147">
        <f>PV(0.05,'PV factor'!U87,,-CJ17)</f>
        <v>0</v>
      </c>
      <c r="FQ17" s="147">
        <f>PV(0.05,'PV factor'!V87,,-CK17)</f>
        <v>0</v>
      </c>
      <c r="FR17" s="147">
        <f>PV(0.05,'PV factor'!W87,,-CL17)</f>
        <v>0</v>
      </c>
      <c r="FS17" s="147">
        <f>PV(0.05,'PV factor'!X87,,-CM17)</f>
        <v>0</v>
      </c>
      <c r="FT17" s="147">
        <f>PV(0.05,'PV factor'!Y87,,-CN17)</f>
        <v>0</v>
      </c>
      <c r="FU17" s="147">
        <f>PV(0.05,'PV factor'!Z87,,-CO17)</f>
        <v>0</v>
      </c>
      <c r="FV17" s="147">
        <f>PV(0.05,'PV factor'!AA87,,-CP17)</f>
        <v>0</v>
      </c>
      <c r="FW17" s="147">
        <f>PV(0.05,'PV factor'!AB87,,-CQ17)</f>
        <v>0</v>
      </c>
      <c r="FX17" s="147">
        <f>PV(0.05,'PV factor'!AC87,,-CR17)</f>
        <v>0</v>
      </c>
      <c r="FY17" s="147">
        <f>PV(0.05,'PV factor'!AD87,,-CS17)</f>
        <v>0</v>
      </c>
      <c r="FZ17" s="147">
        <f>PV(0.05,'PV factor'!AE87,,-CT17)</f>
        <v>0</v>
      </c>
      <c r="GA17" s="147">
        <f>PV(0.05,'PV factor'!AF87,,-CU17)</f>
        <v>0</v>
      </c>
      <c r="GB17" s="147">
        <f>PV(0.05,'PV factor'!AG87,,-CV17)</f>
        <v>0</v>
      </c>
      <c r="GC17" s="147">
        <f>PV(0.05,'PV factor'!AH87,,-CW17)</f>
        <v>0</v>
      </c>
      <c r="GD17" s="147">
        <f>PV(0.05,'PV factor'!AI87,,-CX17)</f>
        <v>0</v>
      </c>
      <c r="GE17" s="147">
        <f>PV(0.05,'PV factor'!AJ87,,-CY17)</f>
        <v>0</v>
      </c>
      <c r="GF17" s="147">
        <f>PV(0.05,'PV factor'!AK87,,-CZ17)</f>
        <v>0</v>
      </c>
      <c r="GG17" s="147">
        <f>PV(0.05,'PV factor'!AL87,,-DA17)</f>
        <v>0</v>
      </c>
      <c r="GH17" s="147">
        <f>PV(0.05,'PV factor'!AM87,,-DB17)</f>
        <v>0</v>
      </c>
      <c r="GI17" s="147">
        <f>PV(0.05,'PV factor'!AN87,,-DC17)</f>
        <v>0</v>
      </c>
      <c r="GJ17" s="147">
        <f>PV(0.05,'PV factor'!AO87,,-DD17)</f>
        <v>0</v>
      </c>
      <c r="GK17" s="147">
        <f>PV(0.05,'PV factor'!AP87,,-DE17)</f>
        <v>0</v>
      </c>
      <c r="GL17" s="147">
        <f>PV(0.05,'PV factor'!C87,,-DI17)</f>
        <v>45136.507936507936</v>
      </c>
      <c r="GM17" s="147">
        <f>PV(0.05,'PV factor'!D87,,-DJ17)</f>
        <v>42987.150415721837</v>
      </c>
      <c r="GN17" s="147">
        <f>PV(0.05,'PV factor'!E87,,-DK17)</f>
        <v>40940.143253068425</v>
      </c>
      <c r="GO17" s="147">
        <f>PV(0.05,'PV factor'!F87,,-DL17)</f>
        <v>38990.612621969922</v>
      </c>
      <c r="GP17" s="147">
        <f>PV(0.05,'PV factor'!G87,,-DM17)</f>
        <v>37133.916782828499</v>
      </c>
      <c r="GQ17" s="147">
        <f>PV(0.05,'PV factor'!H87,,-DN17)</f>
        <v>35365.635031265236</v>
      </c>
      <c r="GR17" s="147">
        <f>PV(0.05,'PV factor'!I87,,-DO17)</f>
        <v>33681.557172633562</v>
      </c>
      <c r="GS17" s="147">
        <f>PV(0.05,'PV factor'!J87,,-DP17)</f>
        <v>32077.673497746247</v>
      </c>
      <c r="GT17" s="147">
        <f>PV(0.05,'PV factor'!K87,,-DQ17)</f>
        <v>30550.165235948807</v>
      </c>
      <c r="GU17" s="147">
        <f>PV(0.05,'PV factor'!L87,,-DR17)</f>
        <v>29095.395462808385</v>
      </c>
      <c r="GV17" s="147">
        <f>PV(0.05,'PV factor'!M87,,-DS17)</f>
        <v>27709.900440769892</v>
      </c>
      <c r="GW17" s="147">
        <f>PV(0.05,'PV factor'!N87,,-DT17)</f>
        <v>26390.381372161799</v>
      </c>
      <c r="GX17" s="147">
        <f>PV(0.05,'PV factor'!O87,,-DU17)</f>
        <v>25133.696544916005</v>
      </c>
      <c r="GY17" s="147">
        <f>PV(0.05,'PV factor'!P87,,-DV17)</f>
        <v>23936.853852300948</v>
      </c>
      <c r="GZ17" s="147">
        <f>PV(0.05,'PV factor'!Q87,,-DW17)</f>
        <v>22797.003668858048</v>
      </c>
      <c r="HA17" s="147">
        <f>PV(0.05,'PV factor'!R87,,-DX17)</f>
        <v>21711.432065579091</v>
      </c>
      <c r="HB17" s="147">
        <f>PV(0.05,'PV factor'!S87,,-DY17)</f>
        <v>20677.554348170564</v>
      </c>
      <c r="HC17" s="147">
        <f>PV(0.05,'PV factor'!T87,,-DZ17)</f>
        <v>19692.908903019583</v>
      </c>
      <c r="HD17" s="147">
        <f>PV(0.05,'PV factor'!U87,,-EA17)</f>
        <v>18755.151336209128</v>
      </c>
      <c r="HE17" s="147">
        <f>PV(0.05,'PV factor'!V87,,-EB17)</f>
        <v>17862.048891627743</v>
      </c>
      <c r="HF17" s="147">
        <f>PV(0.05,'PV factor'!W87,,-EC17)</f>
        <v>17011.475134883563</v>
      </c>
      <c r="HG17" s="147">
        <f>PV(0.05,'PV factor'!X87,,-ED17)</f>
        <v>16201.404890365297</v>
      </c>
      <c r="HH17" s="147">
        <f>PV(0.05,'PV factor'!Y87,,-EE17)</f>
        <v>15429.909419395522</v>
      </c>
      <c r="HI17" s="147">
        <f>PV(0.05,'PV factor'!Z87,,-EF17)</f>
        <v>14695.151827995734</v>
      </c>
      <c r="HJ17" s="147">
        <f>PV(0.05,'PV factor'!AA87,,-EG17)</f>
        <v>13995.382693329271</v>
      </c>
      <c r="HK17" s="147">
        <f>PV(0.05,'PV factor'!AB87,,-EH17)</f>
        <v>13328.935898408829</v>
      </c>
      <c r="HL17" s="147">
        <f>PV(0.05,'PV factor'!AC87,,-EI17)</f>
        <v>12694.224665151267</v>
      </c>
      <c r="HM17" s="147">
        <f>PV(0.05,'PV factor'!AD87,,-EJ17)</f>
        <v>12089.737776334538</v>
      </c>
      <c r="HN17" s="147">
        <f>PV(0.05,'PV factor'!AE87,,-EK17)</f>
        <v>11514.035977461468</v>
      </c>
      <c r="HO17" s="147">
        <f>PV(0.05,'PV factor'!AF87,,-EL17)</f>
        <v>10965.748549963299</v>
      </c>
      <c r="HP17" s="147">
        <f>PV(0.05,'PV factor'!AG87,,-EM17)</f>
        <v>10443.570047584095</v>
      </c>
      <c r="HQ17" s="147">
        <f>PV(0.05,'PV factor'!AH87,,-EN17)</f>
        <v>9946.2571881753283</v>
      </c>
      <c r="HR17" s="147">
        <f>PV(0.05,'PV factor'!AI87,,-EO17)</f>
        <v>9472.6258935003134</v>
      </c>
      <c r="HS17" s="147">
        <f>PV(0.05,'PV factor'!AJ87,,-EP17)</f>
        <v>9021.5484700002962</v>
      </c>
      <c r="HT17" s="147">
        <f>PV(0.05,'PV factor'!AK87,,-EQ17)</f>
        <v>8591.9509238098071</v>
      </c>
      <c r="HU17" s="147">
        <f>PV(0.05,'PV factor'!AL87,,-ER17)</f>
        <v>8182.8104036283876</v>
      </c>
      <c r="HV17" s="147">
        <f>PV(0.05,'PV factor'!AM87,,-ES17)</f>
        <v>7793.1527653603707</v>
      </c>
      <c r="HW17" s="147">
        <f>PV(0.05,'PV factor'!AN87,,-ET17)</f>
        <v>7422.0502527241606</v>
      </c>
      <c r="HX17" s="147">
        <f>PV(0.05,'PV factor'!AO87,,-EU17)</f>
        <v>7068.619288308726</v>
      </c>
      <c r="HY17" s="147">
        <f>PV(0.05,'PV factor'!AP87,,-EV17)</f>
        <v>6732.0183698178334</v>
      </c>
      <c r="HZ17" s="147">
        <f t="shared" si="67"/>
        <v>21595.939963286899</v>
      </c>
      <c r="IA17" s="147">
        <f t="shared" si="68"/>
        <v>365958.75741049886</v>
      </c>
      <c r="IB17" s="401">
        <f t="shared" si="69"/>
        <v>16.94572026189315</v>
      </c>
    </row>
    <row r="18" spans="1:236" ht="90" customHeight="1" x14ac:dyDescent="0.2">
      <c r="A18" s="242" t="s">
        <v>70</v>
      </c>
      <c r="B18" s="195" t="s">
        <v>71</v>
      </c>
      <c r="C18" s="195" t="s">
        <v>72</v>
      </c>
      <c r="D18" s="112" t="s">
        <v>73</v>
      </c>
      <c r="E18" s="195" t="s">
        <v>74</v>
      </c>
      <c r="F18" s="113" t="s">
        <v>75</v>
      </c>
      <c r="G18" s="113" t="s">
        <v>76</v>
      </c>
      <c r="H18" s="112" t="s">
        <v>77</v>
      </c>
      <c r="I18" s="113" t="s">
        <v>78</v>
      </c>
      <c r="J18" s="113">
        <v>5</v>
      </c>
      <c r="K18" s="227" t="s">
        <v>79</v>
      </c>
      <c r="L18" s="111">
        <v>100000</v>
      </c>
      <c r="M18" s="214" t="s">
        <v>80</v>
      </c>
      <c r="N18" s="112" t="s">
        <v>81</v>
      </c>
      <c r="O18" s="112" t="s">
        <v>82</v>
      </c>
      <c r="P18" s="112" t="s">
        <v>83</v>
      </c>
      <c r="Q18" s="112" t="s">
        <v>100</v>
      </c>
      <c r="R18" s="73" t="s">
        <v>162</v>
      </c>
      <c r="S18" s="112" t="s">
        <v>85</v>
      </c>
      <c r="T18" s="288" t="s">
        <v>86</v>
      </c>
      <c r="U18" s="112" t="s">
        <v>87</v>
      </c>
      <c r="V18" s="201">
        <v>1</v>
      </c>
      <c r="W18" s="217">
        <v>94400</v>
      </c>
      <c r="X18" s="217">
        <v>0</v>
      </c>
      <c r="Y18" s="217">
        <v>0</v>
      </c>
      <c r="Z18" s="217">
        <v>65600</v>
      </c>
      <c r="AA18" s="217">
        <v>17280</v>
      </c>
      <c r="AB18" s="217">
        <v>11520</v>
      </c>
      <c r="AC18" s="217">
        <v>0</v>
      </c>
      <c r="AD18" s="217">
        <v>0</v>
      </c>
      <c r="AE18" s="286">
        <v>0</v>
      </c>
      <c r="AF18" s="286">
        <v>0</v>
      </c>
      <c r="AG18" s="286">
        <v>0</v>
      </c>
      <c r="AH18" s="286">
        <v>0</v>
      </c>
      <c r="AI18" s="112" t="s">
        <v>88</v>
      </c>
      <c r="AJ18" s="217">
        <v>0</v>
      </c>
      <c r="AK18" s="217">
        <v>0</v>
      </c>
      <c r="AL18" s="217">
        <v>0</v>
      </c>
      <c r="AM18" s="217">
        <v>0</v>
      </c>
      <c r="AN18" s="217">
        <v>0</v>
      </c>
      <c r="AO18" s="217">
        <v>0</v>
      </c>
      <c r="AP18" s="217">
        <v>0</v>
      </c>
      <c r="AQ18" s="286">
        <v>0</v>
      </c>
      <c r="AR18" s="286">
        <v>0</v>
      </c>
      <c r="AS18" s="286">
        <v>0</v>
      </c>
      <c r="AT18" s="286">
        <v>0</v>
      </c>
      <c r="AU18" s="113"/>
      <c r="AV18" s="230">
        <f t="shared" si="35"/>
        <v>1</v>
      </c>
      <c r="AW18" s="230">
        <f t="shared" si="36"/>
        <v>0</v>
      </c>
      <c r="AX18" s="230" t="str">
        <f t="shared" si="37"/>
        <v>D2</v>
      </c>
      <c r="AY18" s="141">
        <f t="shared" si="38"/>
        <v>9</v>
      </c>
      <c r="AZ18" s="70">
        <f t="shared" si="39"/>
        <v>1</v>
      </c>
      <c r="BA18" s="70">
        <f t="shared" si="40"/>
        <v>1</v>
      </c>
      <c r="BB18" s="70">
        <f t="shared" si="41"/>
        <v>1</v>
      </c>
      <c r="BC18" s="70">
        <f t="shared" si="42"/>
        <v>1</v>
      </c>
      <c r="BD18" s="70">
        <f t="shared" si="43"/>
        <v>1</v>
      </c>
      <c r="BE18" s="70">
        <f t="shared" si="44"/>
        <v>1</v>
      </c>
      <c r="BF18" s="70">
        <f t="shared" si="45"/>
        <v>1</v>
      </c>
      <c r="BG18" s="71">
        <f t="shared" si="46"/>
        <v>0</v>
      </c>
      <c r="BH18" s="71">
        <f t="shared" si="47"/>
        <v>1</v>
      </c>
      <c r="BI18" s="71">
        <f t="shared" si="48"/>
        <v>0</v>
      </c>
      <c r="BJ18" s="71">
        <f t="shared" si="49"/>
        <v>0</v>
      </c>
      <c r="BK18" s="71">
        <f t="shared" si="50"/>
        <v>1</v>
      </c>
      <c r="BL18" s="70">
        <f t="shared" si="51"/>
        <v>1</v>
      </c>
      <c r="BM18" s="70">
        <f t="shared" si="52"/>
        <v>1</v>
      </c>
      <c r="BN18" s="70">
        <f t="shared" si="53"/>
        <v>1</v>
      </c>
      <c r="BO18" s="70">
        <f t="shared" si="54"/>
        <v>0</v>
      </c>
      <c r="BP18" s="144">
        <f t="shared" si="55"/>
        <v>0</v>
      </c>
      <c r="BQ18" s="144">
        <f t="shared" si="56"/>
        <v>65600</v>
      </c>
      <c r="BR18" s="144">
        <f t="shared" si="57"/>
        <v>17280</v>
      </c>
      <c r="BS18" s="144">
        <f t="shared" si="58"/>
        <v>11520</v>
      </c>
      <c r="BT18" s="144">
        <f t="shared" si="59"/>
        <v>0</v>
      </c>
      <c r="BU18" s="144">
        <f t="shared" si="60"/>
        <v>0</v>
      </c>
      <c r="BV18" s="144">
        <f t="shared" si="61"/>
        <v>0</v>
      </c>
      <c r="BW18" s="144">
        <f t="shared" si="62"/>
        <v>0</v>
      </c>
      <c r="BX18" s="144">
        <f t="shared" si="63"/>
        <v>0</v>
      </c>
      <c r="BY18" s="144">
        <f t="shared" si="64"/>
        <v>0</v>
      </c>
      <c r="BZ18" s="9">
        <v>0</v>
      </c>
      <c r="CA18" s="9">
        <v>0</v>
      </c>
      <c r="CB18" s="9">
        <v>0</v>
      </c>
      <c r="CC18" s="9">
        <v>0</v>
      </c>
      <c r="CD18" s="9">
        <v>0</v>
      </c>
      <c r="CE18" s="9">
        <v>0</v>
      </c>
      <c r="CF18" s="9">
        <v>0</v>
      </c>
      <c r="CG18" s="9">
        <v>0</v>
      </c>
      <c r="CH18" s="9">
        <v>0</v>
      </c>
      <c r="CI18" s="9">
        <v>0</v>
      </c>
      <c r="CJ18" s="9">
        <v>0</v>
      </c>
      <c r="CK18" s="9">
        <v>0</v>
      </c>
      <c r="CL18" s="9">
        <v>0</v>
      </c>
      <c r="CM18" s="9">
        <v>0</v>
      </c>
      <c r="CN18" s="9">
        <v>0</v>
      </c>
      <c r="CO18" s="9">
        <v>0</v>
      </c>
      <c r="CP18" s="9">
        <v>0</v>
      </c>
      <c r="CQ18" s="9">
        <v>0</v>
      </c>
      <c r="CR18" s="9">
        <v>0</v>
      </c>
      <c r="CS18" s="9">
        <v>0</v>
      </c>
      <c r="CT18" s="9">
        <v>0</v>
      </c>
      <c r="CU18" s="9">
        <v>0</v>
      </c>
      <c r="CV18" s="9">
        <v>0</v>
      </c>
      <c r="CW18" s="9">
        <v>0</v>
      </c>
      <c r="CX18" s="9">
        <v>0</v>
      </c>
      <c r="CY18" s="9">
        <v>0</v>
      </c>
      <c r="CZ18" s="9">
        <v>0</v>
      </c>
      <c r="DA18" s="9">
        <v>0</v>
      </c>
      <c r="DB18" s="9">
        <v>0</v>
      </c>
      <c r="DC18" s="9">
        <v>0</v>
      </c>
      <c r="DD18" s="9">
        <v>0</v>
      </c>
      <c r="DE18" s="9">
        <v>0</v>
      </c>
      <c r="DF18" s="9">
        <v>0</v>
      </c>
      <c r="DG18" s="144">
        <f t="shared" si="65"/>
        <v>100000</v>
      </c>
      <c r="DH18" s="144">
        <f t="shared" ref="DH18:EW18" si="83">DG18</f>
        <v>100000</v>
      </c>
      <c r="DI18" s="144">
        <f t="shared" si="83"/>
        <v>100000</v>
      </c>
      <c r="DJ18" s="144">
        <f t="shared" si="83"/>
        <v>100000</v>
      </c>
      <c r="DK18" s="144">
        <f t="shared" si="83"/>
        <v>100000</v>
      </c>
      <c r="DL18" s="144">
        <f t="shared" si="83"/>
        <v>100000</v>
      </c>
      <c r="DM18" s="144">
        <f t="shared" si="83"/>
        <v>100000</v>
      </c>
      <c r="DN18" s="144">
        <f t="shared" si="83"/>
        <v>100000</v>
      </c>
      <c r="DO18" s="144">
        <f t="shared" si="83"/>
        <v>100000</v>
      </c>
      <c r="DP18" s="144">
        <f t="shared" si="83"/>
        <v>100000</v>
      </c>
      <c r="DQ18" s="144">
        <f t="shared" si="83"/>
        <v>100000</v>
      </c>
      <c r="DR18" s="144">
        <f t="shared" si="83"/>
        <v>100000</v>
      </c>
      <c r="DS18" s="144">
        <f t="shared" si="83"/>
        <v>100000</v>
      </c>
      <c r="DT18" s="144">
        <f t="shared" si="83"/>
        <v>100000</v>
      </c>
      <c r="DU18" s="144">
        <f t="shared" si="83"/>
        <v>100000</v>
      </c>
      <c r="DV18" s="144">
        <f t="shared" si="83"/>
        <v>100000</v>
      </c>
      <c r="DW18" s="144">
        <f t="shared" si="83"/>
        <v>100000</v>
      </c>
      <c r="DX18" s="144">
        <f t="shared" si="83"/>
        <v>100000</v>
      </c>
      <c r="DY18" s="144">
        <f t="shared" si="83"/>
        <v>100000</v>
      </c>
      <c r="DZ18" s="144">
        <f t="shared" si="83"/>
        <v>100000</v>
      </c>
      <c r="EA18" s="144">
        <f t="shared" si="83"/>
        <v>100000</v>
      </c>
      <c r="EB18" s="144">
        <f t="shared" si="83"/>
        <v>100000</v>
      </c>
      <c r="EC18" s="144">
        <f t="shared" si="83"/>
        <v>100000</v>
      </c>
      <c r="ED18" s="144">
        <f t="shared" si="83"/>
        <v>100000</v>
      </c>
      <c r="EE18" s="144">
        <f t="shared" si="83"/>
        <v>100000</v>
      </c>
      <c r="EF18" s="144">
        <f t="shared" si="83"/>
        <v>100000</v>
      </c>
      <c r="EG18" s="144">
        <f t="shared" si="83"/>
        <v>100000</v>
      </c>
      <c r="EH18" s="144">
        <f t="shared" si="83"/>
        <v>100000</v>
      </c>
      <c r="EI18" s="144">
        <f t="shared" si="83"/>
        <v>100000</v>
      </c>
      <c r="EJ18" s="144">
        <f t="shared" si="83"/>
        <v>100000</v>
      </c>
      <c r="EK18" s="144">
        <f t="shared" si="83"/>
        <v>100000</v>
      </c>
      <c r="EL18" s="144">
        <f t="shared" si="83"/>
        <v>100000</v>
      </c>
      <c r="EM18" s="144">
        <f t="shared" si="83"/>
        <v>100000</v>
      </c>
      <c r="EN18" s="144">
        <f t="shared" si="83"/>
        <v>100000</v>
      </c>
      <c r="EO18" s="144">
        <f t="shared" si="83"/>
        <v>100000</v>
      </c>
      <c r="EP18" s="144">
        <f t="shared" si="83"/>
        <v>100000</v>
      </c>
      <c r="EQ18" s="144">
        <f t="shared" si="83"/>
        <v>100000</v>
      </c>
      <c r="ER18" s="144">
        <f t="shared" si="83"/>
        <v>100000</v>
      </c>
      <c r="ES18" s="144">
        <f t="shared" si="83"/>
        <v>100000</v>
      </c>
      <c r="ET18" s="144">
        <f t="shared" si="83"/>
        <v>100000</v>
      </c>
      <c r="EU18" s="144">
        <f t="shared" si="83"/>
        <v>100000</v>
      </c>
      <c r="EV18" s="144">
        <f t="shared" si="83"/>
        <v>100000</v>
      </c>
      <c r="EW18" s="144">
        <f t="shared" si="83"/>
        <v>100000</v>
      </c>
      <c r="EX18" s="147">
        <f>PV(0.05,'PV factor'!C315,,-BR18)</f>
        <v>15673.469387755102</v>
      </c>
      <c r="EY18" s="147">
        <f>PV(0.05,'PV factor'!D315,,-BS18)</f>
        <v>9951.4091350826038</v>
      </c>
      <c r="EZ18" s="147">
        <f>PV(0.05,'PV factor'!E315,,-BT18)</f>
        <v>0</v>
      </c>
      <c r="FA18" s="147">
        <f>PV(0.05,'PV factor'!F315,,-BU18)</f>
        <v>0</v>
      </c>
      <c r="FB18" s="147">
        <f>PV(0.05,'PV factor'!G315,,-BV18)</f>
        <v>0</v>
      </c>
      <c r="FC18" s="147">
        <f>PV(0.05,'PV factor'!H315,,-BW18)</f>
        <v>0</v>
      </c>
      <c r="FD18" s="147">
        <f>PV(0.05,'PV factor'!I315,,-BX18)</f>
        <v>0</v>
      </c>
      <c r="FE18" s="147">
        <f>PV(0.05,'PV factor'!J315,,-BY18)</f>
        <v>0</v>
      </c>
      <c r="FF18" s="147">
        <f>PV(0.05,'PV factor'!K315,,-BZ18)</f>
        <v>0</v>
      </c>
      <c r="FG18" s="147">
        <f>PV(0.05,'PV factor'!L315,,-CA18)</f>
        <v>0</v>
      </c>
      <c r="FH18" s="147">
        <f>PV(0.05,'PV factor'!M315,,-CB18)</f>
        <v>0</v>
      </c>
      <c r="FI18" s="147">
        <f>PV(0.05,'PV factor'!N315,,-CC18)</f>
        <v>0</v>
      </c>
      <c r="FJ18" s="147">
        <f>PV(0.05,'PV factor'!O315,,-CD18)</f>
        <v>0</v>
      </c>
      <c r="FK18" s="147">
        <f>PV(0.05,'PV factor'!P315,,-CE18)</f>
        <v>0</v>
      </c>
      <c r="FL18" s="147">
        <f>PV(0.05,'PV factor'!Q315,,-CF18)</f>
        <v>0</v>
      </c>
      <c r="FM18" s="147">
        <f>PV(0.05,'PV factor'!R315,,-CG18)</f>
        <v>0</v>
      </c>
      <c r="FN18" s="147">
        <f>PV(0.05,'PV factor'!S315,,-CH18)</f>
        <v>0</v>
      </c>
      <c r="FO18" s="147">
        <f>PV(0.05,'PV factor'!T315,,-CI18)</f>
        <v>0</v>
      </c>
      <c r="FP18" s="147">
        <f>PV(0.05,'PV factor'!U315,,-CJ18)</f>
        <v>0</v>
      </c>
      <c r="FQ18" s="147">
        <f>PV(0.05,'PV factor'!V315,,-CK18)</f>
        <v>0</v>
      </c>
      <c r="FR18" s="147">
        <f>PV(0.05,'PV factor'!W315,,-CL18)</f>
        <v>0</v>
      </c>
      <c r="FS18" s="147">
        <f>PV(0.05,'PV factor'!X315,,-CM18)</f>
        <v>0</v>
      </c>
      <c r="FT18" s="147">
        <f>PV(0.05,'PV factor'!Y315,,-CN18)</f>
        <v>0</v>
      </c>
      <c r="FU18" s="147">
        <f>PV(0.05,'PV factor'!Z315,,-CO18)</f>
        <v>0</v>
      </c>
      <c r="FV18" s="147">
        <f>PV(0.05,'PV factor'!AA315,,-CP18)</f>
        <v>0</v>
      </c>
      <c r="FW18" s="147">
        <f>PV(0.05,'PV factor'!AB315,,-CQ18)</f>
        <v>0</v>
      </c>
      <c r="FX18" s="147">
        <f>PV(0.05,'PV factor'!AC315,,-CR18)</f>
        <v>0</v>
      </c>
      <c r="FY18" s="147">
        <f>PV(0.05,'PV factor'!AD315,,-CS18)</f>
        <v>0</v>
      </c>
      <c r="FZ18" s="147">
        <f>PV(0.05,'PV factor'!AE315,,-CT18)</f>
        <v>0</v>
      </c>
      <c r="GA18" s="147">
        <f>PV(0.05,'PV factor'!AF315,,-CU18)</f>
        <v>0</v>
      </c>
      <c r="GB18" s="147">
        <f>PV(0.05,'PV factor'!AG315,,-CV18)</f>
        <v>0</v>
      </c>
      <c r="GC18" s="147">
        <f>PV(0.05,'PV factor'!AH315,,-CW18)</f>
        <v>0</v>
      </c>
      <c r="GD18" s="147">
        <f>PV(0.05,'PV factor'!AI315,,-CX18)</f>
        <v>0</v>
      </c>
      <c r="GE18" s="147">
        <f>PV(0.05,'PV factor'!AJ315,,-CY18)</f>
        <v>0</v>
      </c>
      <c r="GF18" s="147">
        <f>PV(0.05,'PV factor'!AK315,,-CZ18)</f>
        <v>0</v>
      </c>
      <c r="GG18" s="147">
        <f>PV(0.05,'PV factor'!AL315,,-DA18)</f>
        <v>0</v>
      </c>
      <c r="GH18" s="147">
        <f>PV(0.05,'PV factor'!AM315,,-DB18)</f>
        <v>0</v>
      </c>
      <c r="GI18" s="147">
        <f>PV(0.05,'PV factor'!AN315,,-DC18)</f>
        <v>0</v>
      </c>
      <c r="GJ18" s="147">
        <f>PV(0.05,'PV factor'!AO315,,-DD18)</f>
        <v>0</v>
      </c>
      <c r="GK18" s="147">
        <f>PV(0.05,'PV factor'!AP315,,-DE18)</f>
        <v>0</v>
      </c>
      <c r="GL18" s="147">
        <f>PV(0.05,'PV factor'!C315,,-DI18)</f>
        <v>90702.947845804985</v>
      </c>
      <c r="GM18" s="147">
        <f>PV(0.05,'PV factor'!D315,,-DJ18)</f>
        <v>86383.759853147596</v>
      </c>
      <c r="GN18" s="147">
        <f>PV(0.05,'PV factor'!E315,,-DK18)</f>
        <v>82270.247479188198</v>
      </c>
      <c r="GO18" s="147">
        <f>PV(0.05,'PV factor'!F315,,-DL18)</f>
        <v>78352.616646845898</v>
      </c>
      <c r="GP18" s="147">
        <f>PV(0.05,'PV factor'!G315,,-DM18)</f>
        <v>74621.53966366277</v>
      </c>
      <c r="GQ18" s="147">
        <f>PV(0.05,'PV factor'!H315,,-DN18)</f>
        <v>71068.13301301215</v>
      </c>
      <c r="GR18" s="147">
        <f>PV(0.05,'PV factor'!I315,,-DO18)</f>
        <v>67683.936202868717</v>
      </c>
      <c r="GS18" s="147">
        <f>PV(0.05,'PV factor'!J315,,-DP18)</f>
        <v>64460.89162177973</v>
      </c>
      <c r="GT18" s="147">
        <f>PV(0.05,'PV factor'!K315,,-DQ18)</f>
        <v>61391.325354075932</v>
      </c>
      <c r="GU18" s="147">
        <f>PV(0.05,'PV factor'!L315,,-DR18)</f>
        <v>58467.928908643742</v>
      </c>
      <c r="GV18" s="147">
        <f>PV(0.05,'PV factor'!M315,,-DS18)</f>
        <v>55683.741817755952</v>
      </c>
      <c r="GW18" s="147">
        <f>PV(0.05,'PV factor'!N315,,-DT18)</f>
        <v>53032.135064529466</v>
      </c>
      <c r="GX18" s="147">
        <f>PV(0.05,'PV factor'!O315,,-DU18)</f>
        <v>50506.795299551886</v>
      </c>
      <c r="GY18" s="147">
        <f>PV(0.05,'PV factor'!P315,,-DV18)</f>
        <v>48101.709809097018</v>
      </c>
      <c r="GZ18" s="147">
        <f>PV(0.05,'PV factor'!Q315,,-DW18)</f>
        <v>45811.152199140022</v>
      </c>
      <c r="HA18" s="147">
        <f>PV(0.05,'PV factor'!R315,,-DX18)</f>
        <v>43629.668761085726</v>
      </c>
      <c r="HB18" s="147">
        <f>PV(0.05,'PV factor'!S315,,-DY18)</f>
        <v>41552.065486748317</v>
      </c>
      <c r="HC18" s="147">
        <f>PV(0.05,'PV factor'!T315,,-DZ18)</f>
        <v>39573.39570166506</v>
      </c>
      <c r="HD18" s="147">
        <f>PV(0.05,'PV factor'!U315,,-EA18)</f>
        <v>37688.94828730006</v>
      </c>
      <c r="HE18" s="147">
        <f>PV(0.05,'PV factor'!V315,,-EB18)</f>
        <v>35894.236464095295</v>
      </c>
      <c r="HF18" s="147">
        <f>PV(0.05,'PV factor'!W315,,-EC18)</f>
        <v>34184.987108662186</v>
      </c>
      <c r="HG18" s="147">
        <f>PV(0.05,'PV factor'!X315,,-ED18)</f>
        <v>32557.130579678269</v>
      </c>
      <c r="HH18" s="147">
        <f>PV(0.05,'PV factor'!Y315,,-EE18)</f>
        <v>31006.791028265023</v>
      </c>
      <c r="HI18" s="147">
        <f>PV(0.05,'PV factor'!Z315,,-EF18)</f>
        <v>29530.277169776211</v>
      </c>
      <c r="HJ18" s="147">
        <f>PV(0.05,'PV factor'!AA315,,-EG18)</f>
        <v>28124.073495024961</v>
      </c>
      <c r="HK18" s="147">
        <f>PV(0.05,'PV factor'!AB315,,-EH18)</f>
        <v>26784.831900023772</v>
      </c>
      <c r="HL18" s="147">
        <f>PV(0.05,'PV factor'!AC315,,-EI18)</f>
        <v>25509.363714308358</v>
      </c>
      <c r="HM18" s="147">
        <f>PV(0.05,'PV factor'!AD315,,-EJ18)</f>
        <v>24294.632108865095</v>
      </c>
      <c r="HN18" s="147">
        <f>PV(0.05,'PV factor'!AE315,,-EK18)</f>
        <v>23137.744865585813</v>
      </c>
      <c r="HO18" s="147">
        <f>PV(0.05,'PV factor'!AF315,,-EL18)</f>
        <v>22035.947491034101</v>
      </c>
      <c r="HP18" s="147">
        <f>PV(0.05,'PV factor'!AG315,,-EM18)</f>
        <v>20986.616658127718</v>
      </c>
      <c r="HQ18" s="147">
        <f>PV(0.05,'PV factor'!AH315,,-EN18)</f>
        <v>19987.253960121634</v>
      </c>
      <c r="HR18" s="147">
        <f>PV(0.05,'PV factor'!AI315,,-EO18)</f>
        <v>19035.479962020603</v>
      </c>
      <c r="HS18" s="147">
        <f>PV(0.05,'PV factor'!AJ315,,-EP18)</f>
        <v>18129.028535257716</v>
      </c>
      <c r="HT18" s="147">
        <f>PV(0.05,'PV factor'!AK315,,-EQ18)</f>
        <v>17265.741462150207</v>
      </c>
      <c r="HU18" s="147">
        <f>PV(0.05,'PV factor'!AL315,,-ER18)</f>
        <v>16443.563297285909</v>
      </c>
      <c r="HV18" s="147">
        <f>PV(0.05,'PV factor'!AM315,,-ES18)</f>
        <v>15660.536473605633</v>
      </c>
      <c r="HW18" s="147">
        <f>PV(0.05,'PV factor'!AN315,,-ET18)</f>
        <v>14914.79664152917</v>
      </c>
      <c r="HX18" s="147">
        <f>PV(0.05,'PV factor'!AO315,,-EU18)</f>
        <v>14204.568230027782</v>
      </c>
      <c r="HY18" s="147">
        <f>PV(0.05,'PV factor'!AP315,,-EV18)</f>
        <v>13528.160219074078</v>
      </c>
      <c r="HZ18" s="147">
        <f t="shared" si="67"/>
        <v>25624.878522837706</v>
      </c>
      <c r="IA18" s="147">
        <f t="shared" si="68"/>
        <v>412331.11148864945</v>
      </c>
      <c r="IB18" s="401">
        <f t="shared" si="69"/>
        <v>16.091046485202529</v>
      </c>
    </row>
    <row r="19" spans="1:236" ht="90" customHeight="1" x14ac:dyDescent="0.2">
      <c r="A19" s="242" t="s">
        <v>70</v>
      </c>
      <c r="B19" s="195" t="s">
        <v>71</v>
      </c>
      <c r="C19" s="195" t="s">
        <v>101</v>
      </c>
      <c r="D19" s="112">
        <v>9</v>
      </c>
      <c r="E19" s="195" t="s">
        <v>102</v>
      </c>
      <c r="F19" s="113" t="s">
        <v>103</v>
      </c>
      <c r="G19" s="113" t="s">
        <v>104</v>
      </c>
      <c r="H19" s="112" t="s">
        <v>77</v>
      </c>
      <c r="I19" s="113" t="s">
        <v>78</v>
      </c>
      <c r="J19" s="113">
        <v>10</v>
      </c>
      <c r="K19" s="227" t="s">
        <v>79</v>
      </c>
      <c r="L19" s="111">
        <v>100000</v>
      </c>
      <c r="M19" s="214" t="s">
        <v>105</v>
      </c>
      <c r="N19" s="112" t="s">
        <v>81</v>
      </c>
      <c r="O19" s="73" t="s">
        <v>106</v>
      </c>
      <c r="P19" s="112" t="s">
        <v>107</v>
      </c>
      <c r="Q19" s="112" t="s">
        <v>100</v>
      </c>
      <c r="R19" s="112" t="s">
        <v>108</v>
      </c>
      <c r="S19" s="112" t="s">
        <v>99</v>
      </c>
      <c r="T19" s="288" t="s">
        <v>86</v>
      </c>
      <c r="U19" s="112" t="s">
        <v>100</v>
      </c>
      <c r="V19" s="201">
        <v>1</v>
      </c>
      <c r="W19" s="217">
        <v>60000</v>
      </c>
      <c r="X19" s="217">
        <v>0</v>
      </c>
      <c r="Y19" s="217">
        <v>0</v>
      </c>
      <c r="Z19" s="217">
        <v>0</v>
      </c>
      <c r="AA19" s="217">
        <v>0</v>
      </c>
      <c r="AB19" s="217">
        <v>0</v>
      </c>
      <c r="AC19" s="217">
        <v>30000</v>
      </c>
      <c r="AD19" s="217">
        <v>0</v>
      </c>
      <c r="AE19" s="286">
        <v>30000</v>
      </c>
      <c r="AF19" s="286">
        <v>0</v>
      </c>
      <c r="AG19" s="286">
        <v>0</v>
      </c>
      <c r="AH19" s="286">
        <v>0</v>
      </c>
      <c r="AI19" s="112" t="s">
        <v>88</v>
      </c>
      <c r="AJ19" s="216">
        <v>0</v>
      </c>
      <c r="AK19" s="216">
        <v>0</v>
      </c>
      <c r="AL19" s="216">
        <v>0</v>
      </c>
      <c r="AM19" s="216">
        <v>0</v>
      </c>
      <c r="AN19" s="216">
        <v>0</v>
      </c>
      <c r="AO19" s="216">
        <v>0</v>
      </c>
      <c r="AP19" s="216">
        <v>0</v>
      </c>
      <c r="AQ19" s="286">
        <v>0</v>
      </c>
      <c r="AR19" s="286">
        <v>0</v>
      </c>
      <c r="AS19" s="286">
        <v>0</v>
      </c>
      <c r="AT19" s="286">
        <v>0</v>
      </c>
      <c r="AU19" s="113" t="s">
        <v>109</v>
      </c>
      <c r="AV19" s="230">
        <f t="shared" si="35"/>
        <v>1</v>
      </c>
      <c r="AW19" s="230">
        <f t="shared" si="36"/>
        <v>0</v>
      </c>
      <c r="AX19" s="230" t="str">
        <f t="shared" si="37"/>
        <v>C8</v>
      </c>
      <c r="AY19" s="141">
        <f t="shared" si="38"/>
        <v>9</v>
      </c>
      <c r="AZ19" s="70">
        <f t="shared" si="39"/>
        <v>1</v>
      </c>
      <c r="BA19" s="70">
        <f t="shared" si="40"/>
        <v>1</v>
      </c>
      <c r="BB19" s="70">
        <f t="shared" si="41"/>
        <v>1</v>
      </c>
      <c r="BC19" s="70">
        <f t="shared" si="42"/>
        <v>1</v>
      </c>
      <c r="BD19" s="70">
        <f t="shared" si="43"/>
        <v>1</v>
      </c>
      <c r="BE19" s="70">
        <f t="shared" si="44"/>
        <v>1</v>
      </c>
      <c r="BF19" s="70">
        <f t="shared" si="45"/>
        <v>1</v>
      </c>
      <c r="BG19" s="71">
        <f t="shared" si="46"/>
        <v>0</v>
      </c>
      <c r="BH19" s="71">
        <f t="shared" si="47"/>
        <v>1</v>
      </c>
      <c r="BI19" s="71">
        <f t="shared" si="48"/>
        <v>0</v>
      </c>
      <c r="BJ19" s="71">
        <f t="shared" si="49"/>
        <v>0</v>
      </c>
      <c r="BK19" s="71">
        <f t="shared" si="50"/>
        <v>1</v>
      </c>
      <c r="BL19" s="70">
        <f t="shared" si="51"/>
        <v>1</v>
      </c>
      <c r="BM19" s="70">
        <f t="shared" si="52"/>
        <v>1</v>
      </c>
      <c r="BN19" s="70">
        <f t="shared" si="53"/>
        <v>0</v>
      </c>
      <c r="BO19" s="70">
        <f t="shared" si="54"/>
        <v>1</v>
      </c>
      <c r="BP19" s="144">
        <f t="shared" si="55"/>
        <v>0</v>
      </c>
      <c r="BQ19" s="144">
        <f t="shared" si="56"/>
        <v>0</v>
      </c>
      <c r="BR19" s="144">
        <f t="shared" si="57"/>
        <v>0</v>
      </c>
      <c r="BS19" s="144">
        <f t="shared" si="58"/>
        <v>0</v>
      </c>
      <c r="BT19" s="144">
        <f t="shared" si="59"/>
        <v>30000</v>
      </c>
      <c r="BU19" s="144">
        <f t="shared" si="60"/>
        <v>0</v>
      </c>
      <c r="BV19" s="144">
        <f t="shared" si="61"/>
        <v>30000</v>
      </c>
      <c r="BW19" s="144">
        <f t="shared" si="62"/>
        <v>0</v>
      </c>
      <c r="BX19" s="144">
        <f t="shared" si="63"/>
        <v>0</v>
      </c>
      <c r="BY19" s="144">
        <f t="shared" si="64"/>
        <v>0</v>
      </c>
      <c r="BZ19" s="9">
        <v>0</v>
      </c>
      <c r="CA19" s="9">
        <v>0</v>
      </c>
      <c r="CB19" s="9">
        <v>0</v>
      </c>
      <c r="CC19" s="9">
        <v>0</v>
      </c>
      <c r="CD19" s="9">
        <v>0</v>
      </c>
      <c r="CE19" s="9">
        <v>0</v>
      </c>
      <c r="CF19" s="9">
        <v>0</v>
      </c>
      <c r="CG19" s="9">
        <v>0</v>
      </c>
      <c r="CH19" s="9">
        <v>0</v>
      </c>
      <c r="CI19" s="9">
        <v>0</v>
      </c>
      <c r="CJ19" s="9">
        <v>0</v>
      </c>
      <c r="CK19" s="9">
        <v>0</v>
      </c>
      <c r="CL19" s="9">
        <v>0</v>
      </c>
      <c r="CM19" s="9">
        <v>0</v>
      </c>
      <c r="CN19" s="9">
        <v>0</v>
      </c>
      <c r="CO19" s="9">
        <v>0</v>
      </c>
      <c r="CP19" s="9">
        <v>0</v>
      </c>
      <c r="CQ19" s="9">
        <v>0</v>
      </c>
      <c r="CR19" s="9">
        <v>0</v>
      </c>
      <c r="CS19" s="9">
        <v>0</v>
      </c>
      <c r="CT19" s="9">
        <v>0</v>
      </c>
      <c r="CU19" s="9">
        <v>0</v>
      </c>
      <c r="CV19" s="9">
        <v>0</v>
      </c>
      <c r="CW19" s="9">
        <v>0</v>
      </c>
      <c r="CX19" s="9">
        <v>0</v>
      </c>
      <c r="CY19" s="9">
        <v>0</v>
      </c>
      <c r="CZ19" s="9">
        <v>0</v>
      </c>
      <c r="DA19" s="9">
        <v>0</v>
      </c>
      <c r="DB19" s="9">
        <v>0</v>
      </c>
      <c r="DC19" s="9">
        <v>0</v>
      </c>
      <c r="DD19" s="9">
        <v>0</v>
      </c>
      <c r="DE19" s="9">
        <v>0</v>
      </c>
      <c r="DF19" s="9">
        <v>0</v>
      </c>
      <c r="DG19" s="144">
        <f t="shared" si="65"/>
        <v>100000</v>
      </c>
      <c r="DH19" s="144">
        <f t="shared" ref="DH19:EW19" si="84">DG19</f>
        <v>100000</v>
      </c>
      <c r="DI19" s="144">
        <f t="shared" si="84"/>
        <v>100000</v>
      </c>
      <c r="DJ19" s="144">
        <f t="shared" si="84"/>
        <v>100000</v>
      </c>
      <c r="DK19" s="144">
        <f t="shared" si="84"/>
        <v>100000</v>
      </c>
      <c r="DL19" s="144">
        <f t="shared" si="84"/>
        <v>100000</v>
      </c>
      <c r="DM19" s="144">
        <f t="shared" si="84"/>
        <v>100000</v>
      </c>
      <c r="DN19" s="144">
        <f t="shared" si="84"/>
        <v>100000</v>
      </c>
      <c r="DO19" s="144">
        <f t="shared" si="84"/>
        <v>100000</v>
      </c>
      <c r="DP19" s="144">
        <f t="shared" si="84"/>
        <v>100000</v>
      </c>
      <c r="DQ19" s="144">
        <f t="shared" si="84"/>
        <v>100000</v>
      </c>
      <c r="DR19" s="144">
        <f t="shared" si="84"/>
        <v>100000</v>
      </c>
      <c r="DS19" s="144">
        <f t="shared" si="84"/>
        <v>100000</v>
      </c>
      <c r="DT19" s="144">
        <f t="shared" si="84"/>
        <v>100000</v>
      </c>
      <c r="DU19" s="144">
        <f t="shared" si="84"/>
        <v>100000</v>
      </c>
      <c r="DV19" s="144">
        <f t="shared" si="84"/>
        <v>100000</v>
      </c>
      <c r="DW19" s="144">
        <f t="shared" si="84"/>
        <v>100000</v>
      </c>
      <c r="DX19" s="144">
        <f t="shared" si="84"/>
        <v>100000</v>
      </c>
      <c r="DY19" s="144">
        <f t="shared" si="84"/>
        <v>100000</v>
      </c>
      <c r="DZ19" s="144">
        <f t="shared" si="84"/>
        <v>100000</v>
      </c>
      <c r="EA19" s="144">
        <f t="shared" si="84"/>
        <v>100000</v>
      </c>
      <c r="EB19" s="144">
        <f t="shared" si="84"/>
        <v>100000</v>
      </c>
      <c r="EC19" s="144">
        <f t="shared" si="84"/>
        <v>100000</v>
      </c>
      <c r="ED19" s="144">
        <f t="shared" si="84"/>
        <v>100000</v>
      </c>
      <c r="EE19" s="144">
        <f t="shared" si="84"/>
        <v>100000</v>
      </c>
      <c r="EF19" s="144">
        <f t="shared" si="84"/>
        <v>100000</v>
      </c>
      <c r="EG19" s="144">
        <f t="shared" si="84"/>
        <v>100000</v>
      </c>
      <c r="EH19" s="144">
        <f t="shared" si="84"/>
        <v>100000</v>
      </c>
      <c r="EI19" s="144">
        <f t="shared" si="84"/>
        <v>100000</v>
      </c>
      <c r="EJ19" s="144">
        <f t="shared" si="84"/>
        <v>100000</v>
      </c>
      <c r="EK19" s="144">
        <f t="shared" si="84"/>
        <v>100000</v>
      </c>
      <c r="EL19" s="144">
        <f t="shared" si="84"/>
        <v>100000</v>
      </c>
      <c r="EM19" s="144">
        <f t="shared" si="84"/>
        <v>100000</v>
      </c>
      <c r="EN19" s="144">
        <f t="shared" si="84"/>
        <v>100000</v>
      </c>
      <c r="EO19" s="144">
        <f t="shared" si="84"/>
        <v>100000</v>
      </c>
      <c r="EP19" s="144">
        <f t="shared" si="84"/>
        <v>100000</v>
      </c>
      <c r="EQ19" s="144">
        <f t="shared" si="84"/>
        <v>100000</v>
      </c>
      <c r="ER19" s="144">
        <f t="shared" si="84"/>
        <v>100000</v>
      </c>
      <c r="ES19" s="144">
        <f t="shared" si="84"/>
        <v>100000</v>
      </c>
      <c r="ET19" s="144">
        <f t="shared" si="84"/>
        <v>100000</v>
      </c>
      <c r="EU19" s="144">
        <f t="shared" si="84"/>
        <v>100000</v>
      </c>
      <c r="EV19" s="144">
        <f t="shared" si="84"/>
        <v>100000</v>
      </c>
      <c r="EW19" s="144">
        <f t="shared" si="84"/>
        <v>100000</v>
      </c>
      <c r="EX19" s="147">
        <f>PV(0.05,'PV factor'!C317,,-BR19)</f>
        <v>0</v>
      </c>
      <c r="EY19" s="147">
        <f>PV(0.05,'PV factor'!D317,,-BS19)</f>
        <v>0</v>
      </c>
      <c r="EZ19" s="147">
        <f>PV(0.05,'PV factor'!E317,,-BT19)</f>
        <v>24681.074243756459</v>
      </c>
      <c r="FA19" s="147">
        <f>PV(0.05,'PV factor'!F317,,-BU19)</f>
        <v>0</v>
      </c>
      <c r="FB19" s="147">
        <f>PV(0.05,'PV factor'!G317,,-BV19)</f>
        <v>22386.461899098831</v>
      </c>
      <c r="FC19" s="147">
        <f>PV(0.05,'PV factor'!H317,,-BW19)</f>
        <v>0</v>
      </c>
      <c r="FD19" s="147">
        <f>PV(0.05,'PV factor'!I317,,-BX19)</f>
        <v>0</v>
      </c>
      <c r="FE19" s="147">
        <f>PV(0.05,'PV factor'!J317,,-BY19)</f>
        <v>0</v>
      </c>
      <c r="FF19" s="147">
        <f>PV(0.05,'PV factor'!K317,,-BZ19)</f>
        <v>0</v>
      </c>
      <c r="FG19" s="147">
        <f>PV(0.05,'PV factor'!L317,,-CA19)</f>
        <v>0</v>
      </c>
      <c r="FH19" s="147">
        <f>PV(0.05,'PV factor'!M317,,-CB19)</f>
        <v>0</v>
      </c>
      <c r="FI19" s="147">
        <f>PV(0.05,'PV factor'!N317,,-CC19)</f>
        <v>0</v>
      </c>
      <c r="FJ19" s="147">
        <f>PV(0.05,'PV factor'!O317,,-CD19)</f>
        <v>0</v>
      </c>
      <c r="FK19" s="147">
        <f>PV(0.05,'PV factor'!P317,,-CE19)</f>
        <v>0</v>
      </c>
      <c r="FL19" s="147">
        <f>PV(0.05,'PV factor'!Q317,,-CF19)</f>
        <v>0</v>
      </c>
      <c r="FM19" s="147">
        <f>PV(0.05,'PV factor'!R317,,-CG19)</f>
        <v>0</v>
      </c>
      <c r="FN19" s="147">
        <f>PV(0.05,'PV factor'!S317,,-CH19)</f>
        <v>0</v>
      </c>
      <c r="FO19" s="147">
        <f>PV(0.05,'PV factor'!T317,,-CI19)</f>
        <v>0</v>
      </c>
      <c r="FP19" s="147">
        <f>PV(0.05,'PV factor'!U317,,-CJ19)</f>
        <v>0</v>
      </c>
      <c r="FQ19" s="147">
        <f>PV(0.05,'PV factor'!V317,,-CK19)</f>
        <v>0</v>
      </c>
      <c r="FR19" s="147">
        <f>PV(0.05,'PV factor'!W317,,-CL19)</f>
        <v>0</v>
      </c>
      <c r="FS19" s="147">
        <f>PV(0.05,'PV factor'!X317,,-CM19)</f>
        <v>0</v>
      </c>
      <c r="FT19" s="147">
        <f>PV(0.05,'PV factor'!Y317,,-CN19)</f>
        <v>0</v>
      </c>
      <c r="FU19" s="147">
        <f>PV(0.05,'PV factor'!Z317,,-CO19)</f>
        <v>0</v>
      </c>
      <c r="FV19" s="147">
        <f>PV(0.05,'PV factor'!AA317,,-CP19)</f>
        <v>0</v>
      </c>
      <c r="FW19" s="147">
        <f>PV(0.05,'PV factor'!AB317,,-CQ19)</f>
        <v>0</v>
      </c>
      <c r="FX19" s="147">
        <f>PV(0.05,'PV factor'!AC317,,-CR19)</f>
        <v>0</v>
      </c>
      <c r="FY19" s="147">
        <f>PV(0.05,'PV factor'!AD317,,-CS19)</f>
        <v>0</v>
      </c>
      <c r="FZ19" s="147">
        <f>PV(0.05,'PV factor'!AE317,,-CT19)</f>
        <v>0</v>
      </c>
      <c r="GA19" s="147">
        <f>PV(0.05,'PV factor'!AF317,,-CU19)</f>
        <v>0</v>
      </c>
      <c r="GB19" s="147">
        <f>PV(0.05,'PV factor'!AG317,,-CV19)</f>
        <v>0</v>
      </c>
      <c r="GC19" s="147">
        <f>PV(0.05,'PV factor'!AH317,,-CW19)</f>
        <v>0</v>
      </c>
      <c r="GD19" s="147">
        <f>PV(0.05,'PV factor'!AI317,,-CX19)</f>
        <v>0</v>
      </c>
      <c r="GE19" s="147">
        <f>PV(0.05,'PV factor'!AJ317,,-CY19)</f>
        <v>0</v>
      </c>
      <c r="GF19" s="147">
        <f>PV(0.05,'PV factor'!AK317,,-CZ19)</f>
        <v>0</v>
      </c>
      <c r="GG19" s="147">
        <f>PV(0.05,'PV factor'!AL317,,-DA19)</f>
        <v>0</v>
      </c>
      <c r="GH19" s="147">
        <f>PV(0.05,'PV factor'!AM317,,-DB19)</f>
        <v>0</v>
      </c>
      <c r="GI19" s="147">
        <f>PV(0.05,'PV factor'!AN317,,-DC19)</f>
        <v>0</v>
      </c>
      <c r="GJ19" s="147">
        <f>PV(0.05,'PV factor'!AO317,,-DD19)</f>
        <v>0</v>
      </c>
      <c r="GK19" s="147">
        <f>PV(0.05,'PV factor'!AP317,,-DE19)</f>
        <v>0</v>
      </c>
      <c r="GL19" s="147">
        <f>PV(0.05,'PV factor'!C317,,-DI19)</f>
        <v>90702.947845804985</v>
      </c>
      <c r="GM19" s="147">
        <f>PV(0.05,'PV factor'!D317,,-DJ19)</f>
        <v>86383.759853147596</v>
      </c>
      <c r="GN19" s="147">
        <f>PV(0.05,'PV factor'!E317,,-DK19)</f>
        <v>82270.247479188198</v>
      </c>
      <c r="GO19" s="147">
        <f>PV(0.05,'PV factor'!F317,,-DL19)</f>
        <v>78352.616646845898</v>
      </c>
      <c r="GP19" s="147">
        <f>PV(0.05,'PV factor'!G317,,-DM19)</f>
        <v>74621.53966366277</v>
      </c>
      <c r="GQ19" s="147">
        <f>PV(0.05,'PV factor'!H317,,-DN19)</f>
        <v>71068.13301301215</v>
      </c>
      <c r="GR19" s="147">
        <f>PV(0.05,'PV factor'!I317,,-DO19)</f>
        <v>67683.936202868717</v>
      </c>
      <c r="GS19" s="147">
        <f>PV(0.05,'PV factor'!J317,,-DP19)</f>
        <v>64460.89162177973</v>
      </c>
      <c r="GT19" s="147">
        <f>PV(0.05,'PV factor'!K317,,-DQ19)</f>
        <v>61391.325354075932</v>
      </c>
      <c r="GU19" s="147">
        <f>PV(0.05,'PV factor'!L317,,-DR19)</f>
        <v>58467.928908643742</v>
      </c>
      <c r="GV19" s="147">
        <f>PV(0.05,'PV factor'!M317,,-DS19)</f>
        <v>55683.741817755952</v>
      </c>
      <c r="GW19" s="147">
        <f>PV(0.05,'PV factor'!N317,,-DT19)</f>
        <v>53032.135064529466</v>
      </c>
      <c r="GX19" s="147">
        <f>PV(0.05,'PV factor'!O317,,-DU19)</f>
        <v>50506.795299551886</v>
      </c>
      <c r="GY19" s="147">
        <f>PV(0.05,'PV factor'!P317,,-DV19)</f>
        <v>48101.709809097018</v>
      </c>
      <c r="GZ19" s="147">
        <f>PV(0.05,'PV factor'!Q317,,-DW19)</f>
        <v>45811.152199140022</v>
      </c>
      <c r="HA19" s="147">
        <f>PV(0.05,'PV factor'!R317,,-DX19)</f>
        <v>43629.668761085726</v>
      </c>
      <c r="HB19" s="147">
        <f>PV(0.05,'PV factor'!S317,,-DY19)</f>
        <v>41552.065486748317</v>
      </c>
      <c r="HC19" s="147">
        <f>PV(0.05,'PV factor'!T317,,-DZ19)</f>
        <v>39573.39570166506</v>
      </c>
      <c r="HD19" s="147">
        <f>PV(0.05,'PV factor'!U317,,-EA19)</f>
        <v>37688.94828730006</v>
      </c>
      <c r="HE19" s="147">
        <f>PV(0.05,'PV factor'!V317,,-EB19)</f>
        <v>35894.236464095295</v>
      </c>
      <c r="HF19" s="147">
        <f>PV(0.05,'PV factor'!W317,,-EC19)</f>
        <v>34184.987108662186</v>
      </c>
      <c r="HG19" s="147">
        <f>PV(0.05,'PV factor'!X317,,-ED19)</f>
        <v>32557.130579678269</v>
      </c>
      <c r="HH19" s="147">
        <f>PV(0.05,'PV factor'!Y317,,-EE19)</f>
        <v>31006.791028265023</v>
      </c>
      <c r="HI19" s="147">
        <f>PV(0.05,'PV factor'!Z317,,-EF19)</f>
        <v>29530.277169776211</v>
      </c>
      <c r="HJ19" s="147">
        <f>PV(0.05,'PV factor'!AA317,,-EG19)</f>
        <v>28124.073495024961</v>
      </c>
      <c r="HK19" s="147">
        <f>PV(0.05,'PV factor'!AB317,,-EH19)</f>
        <v>26784.831900023772</v>
      </c>
      <c r="HL19" s="147">
        <f>PV(0.05,'PV factor'!AC317,,-EI19)</f>
        <v>25509.363714308358</v>
      </c>
      <c r="HM19" s="147">
        <f>PV(0.05,'PV factor'!AD317,,-EJ19)</f>
        <v>24294.632108865095</v>
      </c>
      <c r="HN19" s="147">
        <f>PV(0.05,'PV factor'!AE317,,-EK19)</f>
        <v>23137.744865585813</v>
      </c>
      <c r="HO19" s="147">
        <f>PV(0.05,'PV factor'!AF317,,-EL19)</f>
        <v>22035.947491034101</v>
      </c>
      <c r="HP19" s="147">
        <f>PV(0.05,'PV factor'!AG317,,-EM19)</f>
        <v>20986.616658127718</v>
      </c>
      <c r="HQ19" s="147">
        <f>PV(0.05,'PV factor'!AH317,,-EN19)</f>
        <v>19987.253960121634</v>
      </c>
      <c r="HR19" s="147">
        <f>PV(0.05,'PV factor'!AI317,,-EO19)</f>
        <v>19035.479962020603</v>
      </c>
      <c r="HS19" s="147">
        <f>PV(0.05,'PV factor'!AJ317,,-EP19)</f>
        <v>18129.028535257716</v>
      </c>
      <c r="HT19" s="147">
        <f>PV(0.05,'PV factor'!AK317,,-EQ19)</f>
        <v>17265.741462150207</v>
      </c>
      <c r="HU19" s="147">
        <f>PV(0.05,'PV factor'!AL317,,-ER19)</f>
        <v>16443.563297285909</v>
      </c>
      <c r="HV19" s="147">
        <f>PV(0.05,'PV factor'!AM317,,-ES19)</f>
        <v>15660.536473605633</v>
      </c>
      <c r="HW19" s="147">
        <f>PV(0.05,'PV factor'!AN317,,-ET19)</f>
        <v>14914.79664152917</v>
      </c>
      <c r="HX19" s="147">
        <f>PV(0.05,'PV factor'!AO317,,-EU19)</f>
        <v>14204.568230027782</v>
      </c>
      <c r="HY19" s="147">
        <f>PV(0.05,'PV factor'!AP317,,-EV19)</f>
        <v>13528.160219074078</v>
      </c>
      <c r="HZ19" s="147">
        <f t="shared" si="67"/>
        <v>47067.536142855286</v>
      </c>
      <c r="IA19" s="147">
        <f t="shared" si="68"/>
        <v>735403.32658902975</v>
      </c>
      <c r="IB19" s="401">
        <f t="shared" si="69"/>
        <v>15.62442793599813</v>
      </c>
    </row>
    <row r="20" spans="1:236" ht="90" customHeight="1" x14ac:dyDescent="0.2">
      <c r="A20" s="137" t="s">
        <v>1510</v>
      </c>
      <c r="B20" s="138" t="s">
        <v>1511</v>
      </c>
      <c r="C20" s="108" t="s">
        <v>1639</v>
      </c>
      <c r="D20" s="123">
        <v>3</v>
      </c>
      <c r="E20" s="108" t="s">
        <v>1640</v>
      </c>
      <c r="F20" s="124" t="s">
        <v>1641</v>
      </c>
      <c r="G20" s="124" t="s">
        <v>1642</v>
      </c>
      <c r="H20" s="142" t="s">
        <v>77</v>
      </c>
      <c r="I20" s="124" t="s">
        <v>1549</v>
      </c>
      <c r="J20" s="118">
        <v>5</v>
      </c>
      <c r="K20" s="227" t="s">
        <v>79</v>
      </c>
      <c r="L20" s="110">
        <v>38949</v>
      </c>
      <c r="M20" s="142" t="s">
        <v>1534</v>
      </c>
      <c r="N20" s="142" t="s">
        <v>81</v>
      </c>
      <c r="O20" s="123" t="s">
        <v>82</v>
      </c>
      <c r="P20" s="123" t="s">
        <v>280</v>
      </c>
      <c r="Q20" s="112" t="s">
        <v>100</v>
      </c>
      <c r="R20" s="123" t="s">
        <v>108</v>
      </c>
      <c r="S20" s="123" t="s">
        <v>99</v>
      </c>
      <c r="T20" s="142" t="s">
        <v>1633</v>
      </c>
      <c r="U20" s="142" t="s">
        <v>100</v>
      </c>
      <c r="V20" s="117">
        <v>1</v>
      </c>
      <c r="W20" s="140">
        <v>11412</v>
      </c>
      <c r="X20" s="125">
        <v>0</v>
      </c>
      <c r="Y20" s="125">
        <v>0</v>
      </c>
      <c r="Z20" s="125">
        <v>0</v>
      </c>
      <c r="AA20" s="125">
        <v>11412</v>
      </c>
      <c r="AB20" s="125">
        <v>0</v>
      </c>
      <c r="AC20" s="125">
        <v>0</v>
      </c>
      <c r="AD20" s="136">
        <v>0</v>
      </c>
      <c r="AE20" s="139">
        <v>0</v>
      </c>
      <c r="AF20" s="139">
        <v>0</v>
      </c>
      <c r="AG20" s="139">
        <v>0</v>
      </c>
      <c r="AH20" s="139">
        <v>0</v>
      </c>
      <c r="AI20" s="116" t="s">
        <v>88</v>
      </c>
      <c r="AJ20" s="136">
        <v>0</v>
      </c>
      <c r="AK20" s="136">
        <v>0</v>
      </c>
      <c r="AL20" s="136">
        <v>0</v>
      </c>
      <c r="AM20" s="136">
        <v>0</v>
      </c>
      <c r="AN20" s="136">
        <v>0</v>
      </c>
      <c r="AO20" s="136">
        <v>0</v>
      </c>
      <c r="AP20" s="136">
        <v>0</v>
      </c>
      <c r="AQ20" s="139">
        <v>0</v>
      </c>
      <c r="AR20" s="139">
        <v>0</v>
      </c>
      <c r="AS20" s="139">
        <v>0</v>
      </c>
      <c r="AT20" s="139">
        <v>0</v>
      </c>
      <c r="AU20" s="109"/>
      <c r="AV20" s="230">
        <f t="shared" si="35"/>
        <v>1</v>
      </c>
      <c r="AW20" s="230">
        <f t="shared" si="36"/>
        <v>0</v>
      </c>
      <c r="AX20" s="230" t="str">
        <f t="shared" si="37"/>
        <v>D1</v>
      </c>
      <c r="AY20" s="141">
        <f t="shared" si="38"/>
        <v>8</v>
      </c>
      <c r="AZ20" s="70">
        <f t="shared" si="39"/>
        <v>1</v>
      </c>
      <c r="BA20" s="70">
        <f t="shared" si="40"/>
        <v>1</v>
      </c>
      <c r="BB20" s="70">
        <f t="shared" si="41"/>
        <v>1</v>
      </c>
      <c r="BC20" s="70">
        <f t="shared" si="42"/>
        <v>1</v>
      </c>
      <c r="BD20" s="70">
        <f t="shared" si="43"/>
        <v>1</v>
      </c>
      <c r="BE20" s="70">
        <f t="shared" si="44"/>
        <v>1</v>
      </c>
      <c r="BF20" s="70">
        <f t="shared" si="45"/>
        <v>1</v>
      </c>
      <c r="BG20" s="71">
        <f t="shared" si="46"/>
        <v>0</v>
      </c>
      <c r="BH20" s="71">
        <f t="shared" si="47"/>
        <v>0</v>
      </c>
      <c r="BI20" s="71">
        <f t="shared" si="48"/>
        <v>0</v>
      </c>
      <c r="BJ20" s="71">
        <f t="shared" si="49"/>
        <v>0</v>
      </c>
      <c r="BK20" s="71">
        <f t="shared" si="50"/>
        <v>0</v>
      </c>
      <c r="BL20" s="70">
        <f t="shared" si="51"/>
        <v>1</v>
      </c>
      <c r="BM20" s="70">
        <f t="shared" si="52"/>
        <v>1</v>
      </c>
      <c r="BN20" s="70">
        <f t="shared" si="53"/>
        <v>0</v>
      </c>
      <c r="BO20" s="70">
        <f t="shared" si="54"/>
        <v>1</v>
      </c>
      <c r="BP20" s="144">
        <f t="shared" si="55"/>
        <v>0</v>
      </c>
      <c r="BQ20" s="144">
        <f t="shared" si="56"/>
        <v>0</v>
      </c>
      <c r="BR20" s="144">
        <f t="shared" si="57"/>
        <v>11412</v>
      </c>
      <c r="BS20" s="144">
        <f t="shared" si="58"/>
        <v>0</v>
      </c>
      <c r="BT20" s="144">
        <f t="shared" si="59"/>
        <v>0</v>
      </c>
      <c r="BU20" s="144">
        <f t="shared" si="60"/>
        <v>0</v>
      </c>
      <c r="BV20" s="144">
        <f t="shared" si="61"/>
        <v>0</v>
      </c>
      <c r="BW20" s="144">
        <f t="shared" si="62"/>
        <v>0</v>
      </c>
      <c r="BX20" s="144">
        <f t="shared" si="63"/>
        <v>0</v>
      </c>
      <c r="BY20" s="144">
        <f t="shared" si="64"/>
        <v>0</v>
      </c>
      <c r="BZ20" s="9">
        <v>0</v>
      </c>
      <c r="CA20" s="9">
        <v>0</v>
      </c>
      <c r="CB20" s="9">
        <v>0</v>
      </c>
      <c r="CC20" s="9">
        <v>0</v>
      </c>
      <c r="CD20" s="9">
        <v>0</v>
      </c>
      <c r="CE20" s="9">
        <v>0</v>
      </c>
      <c r="CF20" s="9">
        <v>0</v>
      </c>
      <c r="CG20" s="9">
        <v>0</v>
      </c>
      <c r="CH20" s="9">
        <v>0</v>
      </c>
      <c r="CI20" s="9">
        <v>0</v>
      </c>
      <c r="CJ20" s="9">
        <v>0</v>
      </c>
      <c r="CK20" s="9">
        <v>0</v>
      </c>
      <c r="CL20" s="9">
        <v>0</v>
      </c>
      <c r="CM20" s="9">
        <v>0</v>
      </c>
      <c r="CN20" s="9">
        <v>0</v>
      </c>
      <c r="CO20" s="9">
        <v>0</v>
      </c>
      <c r="CP20" s="9">
        <v>0</v>
      </c>
      <c r="CQ20" s="9">
        <v>0</v>
      </c>
      <c r="CR20" s="9">
        <v>0</v>
      </c>
      <c r="CS20" s="9">
        <v>0</v>
      </c>
      <c r="CT20" s="9">
        <v>0</v>
      </c>
      <c r="CU20" s="9">
        <v>0</v>
      </c>
      <c r="CV20" s="9">
        <v>0</v>
      </c>
      <c r="CW20" s="9">
        <v>0</v>
      </c>
      <c r="CX20" s="9">
        <v>0</v>
      </c>
      <c r="CY20" s="9">
        <v>0</v>
      </c>
      <c r="CZ20" s="9">
        <v>0</v>
      </c>
      <c r="DA20" s="9">
        <v>0</v>
      </c>
      <c r="DB20" s="9">
        <v>0</v>
      </c>
      <c r="DC20" s="9">
        <v>0</v>
      </c>
      <c r="DD20" s="9">
        <v>0</v>
      </c>
      <c r="DE20" s="9">
        <v>0</v>
      </c>
      <c r="DF20" s="9">
        <v>0</v>
      </c>
      <c r="DG20" s="144">
        <f t="shared" si="65"/>
        <v>38949</v>
      </c>
      <c r="DH20" s="144">
        <f t="shared" ref="DH20:EW20" si="85">DG20</f>
        <v>38949</v>
      </c>
      <c r="DI20" s="144">
        <f t="shared" si="85"/>
        <v>38949</v>
      </c>
      <c r="DJ20" s="144">
        <f t="shared" si="85"/>
        <v>38949</v>
      </c>
      <c r="DK20" s="144">
        <f t="shared" si="85"/>
        <v>38949</v>
      </c>
      <c r="DL20" s="144">
        <f t="shared" si="85"/>
        <v>38949</v>
      </c>
      <c r="DM20" s="144">
        <f t="shared" si="85"/>
        <v>38949</v>
      </c>
      <c r="DN20" s="144">
        <f t="shared" si="85"/>
        <v>38949</v>
      </c>
      <c r="DO20" s="144">
        <f t="shared" si="85"/>
        <v>38949</v>
      </c>
      <c r="DP20" s="144">
        <f t="shared" si="85"/>
        <v>38949</v>
      </c>
      <c r="DQ20" s="144">
        <f t="shared" si="85"/>
        <v>38949</v>
      </c>
      <c r="DR20" s="144">
        <f t="shared" si="85"/>
        <v>38949</v>
      </c>
      <c r="DS20" s="144">
        <f t="shared" si="85"/>
        <v>38949</v>
      </c>
      <c r="DT20" s="144">
        <f t="shared" si="85"/>
        <v>38949</v>
      </c>
      <c r="DU20" s="144">
        <f t="shared" si="85"/>
        <v>38949</v>
      </c>
      <c r="DV20" s="144">
        <f t="shared" si="85"/>
        <v>38949</v>
      </c>
      <c r="DW20" s="144">
        <f t="shared" si="85"/>
        <v>38949</v>
      </c>
      <c r="DX20" s="144">
        <f t="shared" si="85"/>
        <v>38949</v>
      </c>
      <c r="DY20" s="144">
        <f t="shared" si="85"/>
        <v>38949</v>
      </c>
      <c r="DZ20" s="144">
        <f t="shared" si="85"/>
        <v>38949</v>
      </c>
      <c r="EA20" s="144">
        <f t="shared" si="85"/>
        <v>38949</v>
      </c>
      <c r="EB20" s="144">
        <f t="shared" si="85"/>
        <v>38949</v>
      </c>
      <c r="EC20" s="144">
        <f t="shared" si="85"/>
        <v>38949</v>
      </c>
      <c r="ED20" s="144">
        <f t="shared" si="85"/>
        <v>38949</v>
      </c>
      <c r="EE20" s="144">
        <f t="shared" si="85"/>
        <v>38949</v>
      </c>
      <c r="EF20" s="144">
        <f t="shared" si="85"/>
        <v>38949</v>
      </c>
      <c r="EG20" s="144">
        <f t="shared" si="85"/>
        <v>38949</v>
      </c>
      <c r="EH20" s="144">
        <f t="shared" si="85"/>
        <v>38949</v>
      </c>
      <c r="EI20" s="144">
        <f t="shared" si="85"/>
        <v>38949</v>
      </c>
      <c r="EJ20" s="144">
        <f t="shared" si="85"/>
        <v>38949</v>
      </c>
      <c r="EK20" s="144">
        <f t="shared" si="85"/>
        <v>38949</v>
      </c>
      <c r="EL20" s="144">
        <f t="shared" si="85"/>
        <v>38949</v>
      </c>
      <c r="EM20" s="144">
        <f t="shared" si="85"/>
        <v>38949</v>
      </c>
      <c r="EN20" s="144">
        <f t="shared" si="85"/>
        <v>38949</v>
      </c>
      <c r="EO20" s="144">
        <f t="shared" si="85"/>
        <v>38949</v>
      </c>
      <c r="EP20" s="144">
        <f t="shared" si="85"/>
        <v>38949</v>
      </c>
      <c r="EQ20" s="144">
        <f t="shared" si="85"/>
        <v>38949</v>
      </c>
      <c r="ER20" s="144">
        <f t="shared" si="85"/>
        <v>38949</v>
      </c>
      <c r="ES20" s="144">
        <f t="shared" si="85"/>
        <v>38949</v>
      </c>
      <c r="ET20" s="144">
        <f t="shared" si="85"/>
        <v>38949</v>
      </c>
      <c r="EU20" s="144">
        <f t="shared" si="85"/>
        <v>38949</v>
      </c>
      <c r="EV20" s="144">
        <f t="shared" si="85"/>
        <v>38949</v>
      </c>
      <c r="EW20" s="144">
        <f t="shared" si="85"/>
        <v>38949</v>
      </c>
      <c r="EX20" s="147">
        <f>PV(0.05,'PV factor'!C258,,-BR20)</f>
        <v>10351.020408163266</v>
      </c>
      <c r="EY20" s="147">
        <f>PV(0.05,'PV factor'!D258,,-BS20)</f>
        <v>0</v>
      </c>
      <c r="EZ20" s="147">
        <f>PV(0.05,'PV factor'!E258,,-BT20)</f>
        <v>0</v>
      </c>
      <c r="FA20" s="147">
        <f>PV(0.05,'PV factor'!F258,,-BU20)</f>
        <v>0</v>
      </c>
      <c r="FB20" s="147">
        <f>PV(0.05,'PV factor'!G258,,-BV20)</f>
        <v>0</v>
      </c>
      <c r="FC20" s="147">
        <f>PV(0.05,'PV factor'!H258,,-BW20)</f>
        <v>0</v>
      </c>
      <c r="FD20" s="147">
        <f>PV(0.05,'PV factor'!I258,,-BX20)</f>
        <v>0</v>
      </c>
      <c r="FE20" s="147">
        <f>PV(0.05,'PV factor'!J258,,-BY20)</f>
        <v>0</v>
      </c>
      <c r="FF20" s="147">
        <f>PV(0.05,'PV factor'!K258,,-BZ20)</f>
        <v>0</v>
      </c>
      <c r="FG20" s="147">
        <f>PV(0.05,'PV factor'!L258,,-CA20)</f>
        <v>0</v>
      </c>
      <c r="FH20" s="147">
        <f>PV(0.05,'PV factor'!M258,,-CB20)</f>
        <v>0</v>
      </c>
      <c r="FI20" s="147">
        <f>PV(0.05,'PV factor'!N258,,-CC20)</f>
        <v>0</v>
      </c>
      <c r="FJ20" s="147">
        <f>PV(0.05,'PV factor'!O258,,-CD20)</f>
        <v>0</v>
      </c>
      <c r="FK20" s="147">
        <f>PV(0.05,'PV factor'!P258,,-CE20)</f>
        <v>0</v>
      </c>
      <c r="FL20" s="147">
        <f>PV(0.05,'PV factor'!Q258,,-CF20)</f>
        <v>0</v>
      </c>
      <c r="FM20" s="147">
        <f>PV(0.05,'PV factor'!R258,,-CG20)</f>
        <v>0</v>
      </c>
      <c r="FN20" s="147">
        <f>PV(0.05,'PV factor'!S258,,-CH20)</f>
        <v>0</v>
      </c>
      <c r="FO20" s="147">
        <f>PV(0.05,'PV factor'!T258,,-CI20)</f>
        <v>0</v>
      </c>
      <c r="FP20" s="147">
        <f>PV(0.05,'PV factor'!U258,,-CJ20)</f>
        <v>0</v>
      </c>
      <c r="FQ20" s="147">
        <f>PV(0.05,'PV factor'!V258,,-CK20)</f>
        <v>0</v>
      </c>
      <c r="FR20" s="147">
        <f>PV(0.05,'PV factor'!W258,,-CL20)</f>
        <v>0</v>
      </c>
      <c r="FS20" s="147">
        <f>PV(0.05,'PV factor'!X258,,-CM20)</f>
        <v>0</v>
      </c>
      <c r="FT20" s="147">
        <f>PV(0.05,'PV factor'!Y258,,-CN20)</f>
        <v>0</v>
      </c>
      <c r="FU20" s="147">
        <f>PV(0.05,'PV factor'!Z258,,-CO20)</f>
        <v>0</v>
      </c>
      <c r="FV20" s="147">
        <f>PV(0.05,'PV factor'!AA258,,-CP20)</f>
        <v>0</v>
      </c>
      <c r="FW20" s="147">
        <f>PV(0.05,'PV factor'!AB258,,-CQ20)</f>
        <v>0</v>
      </c>
      <c r="FX20" s="147">
        <f>PV(0.05,'PV factor'!AC258,,-CR20)</f>
        <v>0</v>
      </c>
      <c r="FY20" s="147">
        <f>PV(0.05,'PV factor'!AD258,,-CS20)</f>
        <v>0</v>
      </c>
      <c r="FZ20" s="147">
        <f>PV(0.05,'PV factor'!AE258,,-CT20)</f>
        <v>0</v>
      </c>
      <c r="GA20" s="147">
        <f>PV(0.05,'PV factor'!AF258,,-CU20)</f>
        <v>0</v>
      </c>
      <c r="GB20" s="147">
        <f>PV(0.05,'PV factor'!AG258,,-CV20)</f>
        <v>0</v>
      </c>
      <c r="GC20" s="147">
        <f>PV(0.05,'PV factor'!AH258,,-CW20)</f>
        <v>0</v>
      </c>
      <c r="GD20" s="147">
        <f>PV(0.05,'PV factor'!AI258,,-CX20)</f>
        <v>0</v>
      </c>
      <c r="GE20" s="147">
        <f>PV(0.05,'PV factor'!AJ258,,-CY20)</f>
        <v>0</v>
      </c>
      <c r="GF20" s="147">
        <f>PV(0.05,'PV factor'!AK258,,-CZ20)</f>
        <v>0</v>
      </c>
      <c r="GG20" s="147">
        <f>PV(0.05,'PV factor'!AL258,,-DA20)</f>
        <v>0</v>
      </c>
      <c r="GH20" s="147">
        <f>PV(0.05,'PV factor'!AM258,,-DB20)</f>
        <v>0</v>
      </c>
      <c r="GI20" s="147">
        <f>PV(0.05,'PV factor'!AN258,,-DC20)</f>
        <v>0</v>
      </c>
      <c r="GJ20" s="147">
        <f>PV(0.05,'PV factor'!AO258,,-DD20)</f>
        <v>0</v>
      </c>
      <c r="GK20" s="147">
        <f>PV(0.05,'PV factor'!AP258,,-DE20)</f>
        <v>0</v>
      </c>
      <c r="GL20" s="147">
        <f>PV(0.05,'PV factor'!C258,,-DI20)</f>
        <v>35327.891156462581</v>
      </c>
      <c r="GM20" s="147">
        <f>PV(0.05,'PV factor'!D258,,-DJ20)</f>
        <v>33645.610625202455</v>
      </c>
      <c r="GN20" s="147">
        <f>PV(0.05,'PV factor'!E258,,-DK20)</f>
        <v>32043.438690669012</v>
      </c>
      <c r="GO20" s="147">
        <f>PV(0.05,'PV factor'!F258,,-DL20)</f>
        <v>30517.560657780006</v>
      </c>
      <c r="GP20" s="147">
        <f>PV(0.05,'PV factor'!G258,,-DM20)</f>
        <v>29064.343483600012</v>
      </c>
      <c r="GQ20" s="147">
        <f>PV(0.05,'PV factor'!H258,,-DN20)</f>
        <v>27680.327127238099</v>
      </c>
      <c r="GR20" s="147">
        <f>PV(0.05,'PV factor'!I258,,-DO20)</f>
        <v>26362.216311655338</v>
      </c>
      <c r="GS20" s="147">
        <f>PV(0.05,'PV factor'!J258,,-DP20)</f>
        <v>25106.872677766987</v>
      </c>
      <c r="GT20" s="147">
        <f>PV(0.05,'PV factor'!K258,,-DQ20)</f>
        <v>23911.307312159035</v>
      </c>
      <c r="GU20" s="147">
        <f>PV(0.05,'PV factor'!L258,,-DR20)</f>
        <v>22772.673630627651</v>
      </c>
      <c r="GV20" s="147">
        <f>PV(0.05,'PV factor'!M258,,-DS20)</f>
        <v>21688.260600597765</v>
      </c>
      <c r="GW20" s="147">
        <f>PV(0.05,'PV factor'!N258,,-DT20)</f>
        <v>20655.486286283583</v>
      </c>
      <c r="GX20" s="147">
        <f>PV(0.05,'PV factor'!O258,,-DU20)</f>
        <v>19671.891701222463</v>
      </c>
      <c r="GY20" s="147">
        <f>PV(0.05,'PV factor'!P258,,-DV20)</f>
        <v>18735.134953545199</v>
      </c>
      <c r="GZ20" s="147">
        <f>PV(0.05,'PV factor'!Q258,,-DW20)</f>
        <v>17842.985670043046</v>
      </c>
      <c r="HA20" s="147">
        <f>PV(0.05,'PV factor'!R258,,-DX20)</f>
        <v>16993.319685755279</v>
      </c>
      <c r="HB20" s="147">
        <f>PV(0.05,'PV factor'!S258,,-DY20)</f>
        <v>16184.113986433602</v>
      </c>
      <c r="HC20" s="147">
        <f>PV(0.05,'PV factor'!T258,,-DZ20)</f>
        <v>15413.441891841525</v>
      </c>
      <c r="HD20" s="147">
        <f>PV(0.05,'PV factor'!U258,,-EA20)</f>
        <v>14679.4684684205</v>
      </c>
      <c r="HE20" s="147">
        <f>PV(0.05,'PV factor'!V258,,-EB20)</f>
        <v>13980.446160400477</v>
      </c>
      <c r="HF20" s="147">
        <f>PV(0.05,'PV factor'!W258,,-EC20)</f>
        <v>13314.710628952836</v>
      </c>
      <c r="HG20" s="147">
        <f>PV(0.05,'PV factor'!X258,,-ED20)</f>
        <v>12680.676789478888</v>
      </c>
      <c r="HH20" s="147">
        <f>PV(0.05,'PV factor'!Y258,,-EE20)</f>
        <v>12076.835037598943</v>
      </c>
      <c r="HI20" s="147">
        <f>PV(0.05,'PV factor'!Z258,,-EF20)</f>
        <v>11501.747654856135</v>
      </c>
      <c r="HJ20" s="147">
        <f>PV(0.05,'PV factor'!AA258,,-EG20)</f>
        <v>10954.045385577272</v>
      </c>
      <c r="HK20" s="147">
        <f>PV(0.05,'PV factor'!AB258,,-EH20)</f>
        <v>10432.424176740258</v>
      </c>
      <c r="HL20" s="147">
        <f>PV(0.05,'PV factor'!AC258,,-EI20)</f>
        <v>9935.6420730859609</v>
      </c>
      <c r="HM20" s="147">
        <f>PV(0.05,'PV factor'!AD258,,-EJ20)</f>
        <v>9462.5162600818658</v>
      </c>
      <c r="HN20" s="147">
        <f>PV(0.05,'PV factor'!AE258,,-EK20)</f>
        <v>9011.9202476970186</v>
      </c>
      <c r="HO20" s="147">
        <f>PV(0.05,'PV factor'!AF258,,-EL20)</f>
        <v>8582.7811882828719</v>
      </c>
      <c r="HP20" s="147">
        <f>PV(0.05,'PV factor'!AG258,,-EM20)</f>
        <v>8174.0773221741638</v>
      </c>
      <c r="HQ20" s="147">
        <f>PV(0.05,'PV factor'!AH258,,-EN20)</f>
        <v>7784.8355449277751</v>
      </c>
      <c r="HR20" s="147">
        <f>PV(0.05,'PV factor'!AI258,,-EO20)</f>
        <v>7414.1290904074049</v>
      </c>
      <c r="HS20" s="147">
        <f>PV(0.05,'PV factor'!AJ258,,-EP20)</f>
        <v>7061.0753241975281</v>
      </c>
      <c r="HT20" s="147">
        <f>PV(0.05,'PV factor'!AK258,,-EQ20)</f>
        <v>6724.8336420928845</v>
      </c>
      <c r="HU20" s="147">
        <f>PV(0.05,'PV factor'!AL258,,-ER20)</f>
        <v>6404.6034686598896</v>
      </c>
      <c r="HV20" s="147">
        <f>PV(0.05,'PV factor'!AM258,,-ES20)</f>
        <v>6099.6223511046574</v>
      </c>
      <c r="HW20" s="147">
        <f>PV(0.05,'PV factor'!AN258,,-ET20)</f>
        <v>5809.1641439091964</v>
      </c>
      <c r="HX20" s="147">
        <f>PV(0.05,'PV factor'!AO258,,-EU20)</f>
        <v>5532.5372799135212</v>
      </c>
      <c r="HY20" s="147">
        <f>PV(0.05,'PV factor'!AP258,,-EV20)</f>
        <v>5269.0831237271623</v>
      </c>
      <c r="HZ20" s="147">
        <f t="shared" si="67"/>
        <v>10351.020408163266</v>
      </c>
      <c r="IA20" s="147">
        <f t="shared" si="68"/>
        <v>160598.84461371406</v>
      </c>
      <c r="IB20" s="401">
        <f t="shared" si="69"/>
        <v>15.515266928375372</v>
      </c>
    </row>
    <row r="21" spans="1:236" ht="90" customHeight="1" x14ac:dyDescent="0.2">
      <c r="A21" s="82" t="s">
        <v>2268</v>
      </c>
      <c r="B21" s="84" t="s">
        <v>3468</v>
      </c>
      <c r="C21" s="84" t="s">
        <v>2260</v>
      </c>
      <c r="D21" s="393">
        <v>1</v>
      </c>
      <c r="E21" s="84" t="s">
        <v>3470</v>
      </c>
      <c r="F21" s="87" t="s">
        <v>3471</v>
      </c>
      <c r="G21" s="87" t="s">
        <v>3472</v>
      </c>
      <c r="H21" s="79" t="s">
        <v>77</v>
      </c>
      <c r="I21" s="87" t="s">
        <v>3473</v>
      </c>
      <c r="J21" s="87">
        <v>5</v>
      </c>
      <c r="K21" s="227" t="s">
        <v>94</v>
      </c>
      <c r="L21" s="79">
        <v>400000</v>
      </c>
      <c r="M21" s="399" t="s">
        <v>3586</v>
      </c>
      <c r="N21" s="79" t="s">
        <v>81</v>
      </c>
      <c r="O21" s="78" t="s">
        <v>82</v>
      </c>
      <c r="P21" s="78" t="s">
        <v>83</v>
      </c>
      <c r="Q21" s="112" t="s">
        <v>100</v>
      </c>
      <c r="R21" s="78" t="s">
        <v>108</v>
      </c>
      <c r="S21" s="78" t="s">
        <v>99</v>
      </c>
      <c r="T21" s="399" t="s">
        <v>1356</v>
      </c>
      <c r="U21" s="78" t="s">
        <v>100</v>
      </c>
      <c r="V21" s="96">
        <v>1</v>
      </c>
      <c r="W21" s="80">
        <v>119700</v>
      </c>
      <c r="X21" s="80">
        <v>0</v>
      </c>
      <c r="Y21" s="80">
        <v>0</v>
      </c>
      <c r="Z21" s="80">
        <v>0</v>
      </c>
      <c r="AA21" s="80">
        <v>119700</v>
      </c>
      <c r="AB21" s="80">
        <v>0</v>
      </c>
      <c r="AC21" s="80">
        <v>0</v>
      </c>
      <c r="AD21" s="80">
        <v>0</v>
      </c>
      <c r="AE21" s="86">
        <v>0</v>
      </c>
      <c r="AF21" s="86">
        <v>0</v>
      </c>
      <c r="AG21" s="86">
        <v>0</v>
      </c>
      <c r="AH21" s="86">
        <v>0</v>
      </c>
      <c r="AI21" s="88" t="s">
        <v>88</v>
      </c>
      <c r="AJ21" s="402">
        <v>0</v>
      </c>
      <c r="AK21" s="402">
        <v>0</v>
      </c>
      <c r="AL21" s="402">
        <v>0</v>
      </c>
      <c r="AM21" s="402">
        <v>0</v>
      </c>
      <c r="AN21" s="402">
        <v>0</v>
      </c>
      <c r="AO21" s="402">
        <v>0</v>
      </c>
      <c r="AP21" s="402">
        <v>0</v>
      </c>
      <c r="AQ21" s="395">
        <v>0</v>
      </c>
      <c r="AR21" s="395">
        <v>0</v>
      </c>
      <c r="AS21" s="395">
        <v>0</v>
      </c>
      <c r="AT21" s="395">
        <v>0</v>
      </c>
      <c r="AU21" s="118"/>
      <c r="AV21" s="230">
        <f t="shared" si="35"/>
        <v>1</v>
      </c>
      <c r="AW21" s="230">
        <f t="shared" si="36"/>
        <v>0</v>
      </c>
      <c r="AX21" s="230" t="str">
        <f t="shared" si="37"/>
        <v>D2</v>
      </c>
      <c r="AY21" s="141">
        <f t="shared" si="38"/>
        <v>9</v>
      </c>
      <c r="AZ21" s="70">
        <f t="shared" si="39"/>
        <v>1</v>
      </c>
      <c r="BA21" s="70">
        <f t="shared" si="40"/>
        <v>1</v>
      </c>
      <c r="BB21" s="70">
        <f t="shared" si="41"/>
        <v>1</v>
      </c>
      <c r="BC21" s="70">
        <f t="shared" si="42"/>
        <v>1</v>
      </c>
      <c r="BD21" s="70">
        <f t="shared" si="43"/>
        <v>1</v>
      </c>
      <c r="BE21" s="70">
        <f t="shared" si="44"/>
        <v>1</v>
      </c>
      <c r="BF21" s="70">
        <f t="shared" si="45"/>
        <v>1</v>
      </c>
      <c r="BG21" s="71">
        <f t="shared" si="46"/>
        <v>0</v>
      </c>
      <c r="BH21" s="71">
        <f t="shared" si="47"/>
        <v>1</v>
      </c>
      <c r="BI21" s="71">
        <f t="shared" si="48"/>
        <v>0</v>
      </c>
      <c r="BJ21" s="71">
        <f t="shared" si="49"/>
        <v>0</v>
      </c>
      <c r="BK21" s="71">
        <f t="shared" si="50"/>
        <v>1</v>
      </c>
      <c r="BL21" s="70">
        <f t="shared" si="51"/>
        <v>1</v>
      </c>
      <c r="BM21" s="70">
        <f t="shared" si="52"/>
        <v>1</v>
      </c>
      <c r="BN21" s="70">
        <f t="shared" si="53"/>
        <v>0</v>
      </c>
      <c r="BO21" s="70">
        <f t="shared" si="54"/>
        <v>1</v>
      </c>
      <c r="BP21" s="144">
        <f t="shared" si="55"/>
        <v>0</v>
      </c>
      <c r="BQ21" s="144">
        <f t="shared" si="56"/>
        <v>0</v>
      </c>
      <c r="BR21" s="144">
        <f t="shared" si="57"/>
        <v>119700</v>
      </c>
      <c r="BS21" s="144">
        <f t="shared" si="58"/>
        <v>0</v>
      </c>
      <c r="BT21" s="144">
        <f t="shared" si="59"/>
        <v>0</v>
      </c>
      <c r="BU21" s="144">
        <f t="shared" si="60"/>
        <v>0</v>
      </c>
      <c r="BV21" s="144">
        <f t="shared" si="61"/>
        <v>0</v>
      </c>
      <c r="BW21" s="144">
        <f t="shared" si="62"/>
        <v>0</v>
      </c>
      <c r="BX21" s="144">
        <f t="shared" si="63"/>
        <v>0</v>
      </c>
      <c r="BY21" s="144">
        <f t="shared" si="64"/>
        <v>0</v>
      </c>
      <c r="BZ21" s="9">
        <v>0</v>
      </c>
      <c r="CA21" s="9">
        <v>0</v>
      </c>
      <c r="CB21" s="9">
        <v>0</v>
      </c>
      <c r="CC21" s="9">
        <v>0</v>
      </c>
      <c r="CD21" s="9">
        <v>0</v>
      </c>
      <c r="CE21" s="9">
        <v>0</v>
      </c>
      <c r="CF21" s="9">
        <v>0</v>
      </c>
      <c r="CG21" s="9">
        <v>0</v>
      </c>
      <c r="CH21" s="9">
        <v>0</v>
      </c>
      <c r="CI21" s="9">
        <v>0</v>
      </c>
      <c r="CJ21" s="9">
        <v>0</v>
      </c>
      <c r="CK21" s="9">
        <v>0</v>
      </c>
      <c r="CL21" s="9">
        <v>0</v>
      </c>
      <c r="CM21" s="9">
        <v>0</v>
      </c>
      <c r="CN21" s="9">
        <v>0</v>
      </c>
      <c r="CO21" s="9">
        <v>0</v>
      </c>
      <c r="CP21" s="9">
        <v>0</v>
      </c>
      <c r="CQ21" s="9">
        <v>0</v>
      </c>
      <c r="CR21" s="9">
        <v>0</v>
      </c>
      <c r="CS21" s="9">
        <v>0</v>
      </c>
      <c r="CT21" s="9">
        <v>0</v>
      </c>
      <c r="CU21" s="9">
        <v>0</v>
      </c>
      <c r="CV21" s="9">
        <v>0</v>
      </c>
      <c r="CW21" s="9">
        <v>0</v>
      </c>
      <c r="CX21" s="9">
        <v>0</v>
      </c>
      <c r="CY21" s="9">
        <v>0</v>
      </c>
      <c r="CZ21" s="9">
        <v>0</v>
      </c>
      <c r="DA21" s="9">
        <v>0</v>
      </c>
      <c r="DB21" s="9">
        <v>0</v>
      </c>
      <c r="DC21" s="9">
        <v>0</v>
      </c>
      <c r="DD21" s="9">
        <v>0</v>
      </c>
      <c r="DE21" s="9">
        <v>0</v>
      </c>
      <c r="DF21" s="9">
        <v>0</v>
      </c>
      <c r="DG21" s="144">
        <f t="shared" si="65"/>
        <v>400000</v>
      </c>
      <c r="DH21" s="144">
        <f t="shared" ref="DH21:EW21" si="86">DG21</f>
        <v>400000</v>
      </c>
      <c r="DI21" s="144">
        <f t="shared" si="86"/>
        <v>400000</v>
      </c>
      <c r="DJ21" s="144">
        <f t="shared" si="86"/>
        <v>400000</v>
      </c>
      <c r="DK21" s="144">
        <f t="shared" si="86"/>
        <v>400000</v>
      </c>
      <c r="DL21" s="144">
        <f t="shared" si="86"/>
        <v>400000</v>
      </c>
      <c r="DM21" s="144">
        <f t="shared" si="86"/>
        <v>400000</v>
      </c>
      <c r="DN21" s="144">
        <f t="shared" si="86"/>
        <v>400000</v>
      </c>
      <c r="DO21" s="144">
        <f t="shared" si="86"/>
        <v>400000</v>
      </c>
      <c r="DP21" s="144">
        <f t="shared" si="86"/>
        <v>400000</v>
      </c>
      <c r="DQ21" s="144">
        <f t="shared" si="86"/>
        <v>400000</v>
      </c>
      <c r="DR21" s="144">
        <f t="shared" si="86"/>
        <v>400000</v>
      </c>
      <c r="DS21" s="144">
        <f t="shared" si="86"/>
        <v>400000</v>
      </c>
      <c r="DT21" s="144">
        <f t="shared" si="86"/>
        <v>400000</v>
      </c>
      <c r="DU21" s="144">
        <f t="shared" si="86"/>
        <v>400000</v>
      </c>
      <c r="DV21" s="144">
        <f t="shared" si="86"/>
        <v>400000</v>
      </c>
      <c r="DW21" s="144">
        <f t="shared" si="86"/>
        <v>400000</v>
      </c>
      <c r="DX21" s="144">
        <f t="shared" si="86"/>
        <v>400000</v>
      </c>
      <c r="DY21" s="144">
        <f t="shared" si="86"/>
        <v>400000</v>
      </c>
      <c r="DZ21" s="144">
        <f t="shared" si="86"/>
        <v>400000</v>
      </c>
      <c r="EA21" s="144">
        <f t="shared" si="86"/>
        <v>400000</v>
      </c>
      <c r="EB21" s="144">
        <f t="shared" si="86"/>
        <v>400000</v>
      </c>
      <c r="EC21" s="144">
        <f t="shared" si="86"/>
        <v>400000</v>
      </c>
      <c r="ED21" s="144">
        <f t="shared" si="86"/>
        <v>400000</v>
      </c>
      <c r="EE21" s="144">
        <f t="shared" si="86"/>
        <v>400000</v>
      </c>
      <c r="EF21" s="144">
        <f t="shared" si="86"/>
        <v>400000</v>
      </c>
      <c r="EG21" s="144">
        <f t="shared" si="86"/>
        <v>400000</v>
      </c>
      <c r="EH21" s="144">
        <f t="shared" si="86"/>
        <v>400000</v>
      </c>
      <c r="EI21" s="144">
        <f t="shared" si="86"/>
        <v>400000</v>
      </c>
      <c r="EJ21" s="144">
        <f t="shared" si="86"/>
        <v>400000</v>
      </c>
      <c r="EK21" s="144">
        <f t="shared" si="86"/>
        <v>400000</v>
      </c>
      <c r="EL21" s="144">
        <f t="shared" si="86"/>
        <v>400000</v>
      </c>
      <c r="EM21" s="144">
        <f t="shared" si="86"/>
        <v>400000</v>
      </c>
      <c r="EN21" s="144">
        <f t="shared" si="86"/>
        <v>400000</v>
      </c>
      <c r="EO21" s="144">
        <f t="shared" si="86"/>
        <v>400000</v>
      </c>
      <c r="EP21" s="144">
        <f t="shared" si="86"/>
        <v>400000</v>
      </c>
      <c r="EQ21" s="144">
        <f t="shared" si="86"/>
        <v>400000</v>
      </c>
      <c r="ER21" s="144">
        <f t="shared" si="86"/>
        <v>400000</v>
      </c>
      <c r="ES21" s="144">
        <f t="shared" si="86"/>
        <v>400000</v>
      </c>
      <c r="ET21" s="144">
        <f t="shared" si="86"/>
        <v>400000</v>
      </c>
      <c r="EU21" s="144">
        <f t="shared" si="86"/>
        <v>400000</v>
      </c>
      <c r="EV21" s="144">
        <f t="shared" si="86"/>
        <v>400000</v>
      </c>
      <c r="EW21" s="144">
        <f t="shared" si="86"/>
        <v>400000</v>
      </c>
      <c r="EX21" s="147">
        <f>PV(0.05,'PV factor'!C285,,-BR21)</f>
        <v>108571.42857142857</v>
      </c>
      <c r="EY21" s="147">
        <f>PV(0.05,'PV factor'!D285,,-BS21)</f>
        <v>0</v>
      </c>
      <c r="EZ21" s="147">
        <f>PV(0.05,'PV factor'!E285,,-BT21)</f>
        <v>0</v>
      </c>
      <c r="FA21" s="147">
        <f>PV(0.05,'PV factor'!F285,,-BU21)</f>
        <v>0</v>
      </c>
      <c r="FB21" s="147">
        <f>PV(0.05,'PV factor'!G285,,-BV21)</f>
        <v>0</v>
      </c>
      <c r="FC21" s="147">
        <f>PV(0.05,'PV factor'!H285,,-BW21)</f>
        <v>0</v>
      </c>
      <c r="FD21" s="147">
        <f>PV(0.05,'PV factor'!I285,,-BX21)</f>
        <v>0</v>
      </c>
      <c r="FE21" s="147">
        <f>PV(0.05,'PV factor'!J285,,-BY21)</f>
        <v>0</v>
      </c>
      <c r="FF21" s="147">
        <f>PV(0.05,'PV factor'!K285,,-BZ21)</f>
        <v>0</v>
      </c>
      <c r="FG21" s="147">
        <f>PV(0.05,'PV factor'!L285,,-CA21)</f>
        <v>0</v>
      </c>
      <c r="FH21" s="147">
        <f>PV(0.05,'PV factor'!M285,,-CB21)</f>
        <v>0</v>
      </c>
      <c r="FI21" s="147">
        <f>PV(0.05,'PV factor'!N285,,-CC21)</f>
        <v>0</v>
      </c>
      <c r="FJ21" s="147">
        <f>PV(0.05,'PV factor'!O285,,-CD21)</f>
        <v>0</v>
      </c>
      <c r="FK21" s="147">
        <f>PV(0.05,'PV factor'!P285,,-CE21)</f>
        <v>0</v>
      </c>
      <c r="FL21" s="147">
        <f>PV(0.05,'PV factor'!Q285,,-CF21)</f>
        <v>0</v>
      </c>
      <c r="FM21" s="147">
        <f>PV(0.05,'PV factor'!R285,,-CG21)</f>
        <v>0</v>
      </c>
      <c r="FN21" s="147">
        <f>PV(0.05,'PV factor'!S285,,-CH21)</f>
        <v>0</v>
      </c>
      <c r="FO21" s="147">
        <f>PV(0.05,'PV factor'!T285,,-CI21)</f>
        <v>0</v>
      </c>
      <c r="FP21" s="147">
        <f>PV(0.05,'PV factor'!U285,,-CJ21)</f>
        <v>0</v>
      </c>
      <c r="FQ21" s="147">
        <f>PV(0.05,'PV factor'!V285,,-CK21)</f>
        <v>0</v>
      </c>
      <c r="FR21" s="147">
        <f>PV(0.05,'PV factor'!W285,,-CL21)</f>
        <v>0</v>
      </c>
      <c r="FS21" s="147">
        <f>PV(0.05,'PV factor'!X285,,-CM21)</f>
        <v>0</v>
      </c>
      <c r="FT21" s="147">
        <f>PV(0.05,'PV factor'!Y285,,-CN21)</f>
        <v>0</v>
      </c>
      <c r="FU21" s="147">
        <f>PV(0.05,'PV factor'!Z285,,-CO21)</f>
        <v>0</v>
      </c>
      <c r="FV21" s="147">
        <f>PV(0.05,'PV factor'!AA285,,-CP21)</f>
        <v>0</v>
      </c>
      <c r="FW21" s="147">
        <f>PV(0.05,'PV factor'!AB285,,-CQ21)</f>
        <v>0</v>
      </c>
      <c r="FX21" s="147">
        <f>PV(0.05,'PV factor'!AC285,,-CR21)</f>
        <v>0</v>
      </c>
      <c r="FY21" s="147">
        <f>PV(0.05,'PV factor'!AD285,,-CS21)</f>
        <v>0</v>
      </c>
      <c r="FZ21" s="147">
        <f>PV(0.05,'PV factor'!AE285,,-CT21)</f>
        <v>0</v>
      </c>
      <c r="GA21" s="147">
        <f>PV(0.05,'PV factor'!AF285,,-CU21)</f>
        <v>0</v>
      </c>
      <c r="GB21" s="147">
        <f>PV(0.05,'PV factor'!AG285,,-CV21)</f>
        <v>0</v>
      </c>
      <c r="GC21" s="147">
        <f>PV(0.05,'PV factor'!AH285,,-CW21)</f>
        <v>0</v>
      </c>
      <c r="GD21" s="147">
        <f>PV(0.05,'PV factor'!AI285,,-CX21)</f>
        <v>0</v>
      </c>
      <c r="GE21" s="147">
        <f>PV(0.05,'PV factor'!AJ285,,-CY21)</f>
        <v>0</v>
      </c>
      <c r="GF21" s="147">
        <f>PV(0.05,'PV factor'!AK285,,-CZ21)</f>
        <v>0</v>
      </c>
      <c r="GG21" s="147">
        <f>PV(0.05,'PV factor'!AL285,,-DA21)</f>
        <v>0</v>
      </c>
      <c r="GH21" s="147">
        <f>PV(0.05,'PV factor'!AM285,,-DB21)</f>
        <v>0</v>
      </c>
      <c r="GI21" s="147">
        <f>PV(0.05,'PV factor'!AN285,,-DC21)</f>
        <v>0</v>
      </c>
      <c r="GJ21" s="147">
        <f>PV(0.05,'PV factor'!AO285,,-DD21)</f>
        <v>0</v>
      </c>
      <c r="GK21" s="147">
        <f>PV(0.05,'PV factor'!AP285,,-DE21)</f>
        <v>0</v>
      </c>
      <c r="GL21" s="147">
        <f>PV(0.05,'PV factor'!C285,,-DI21)</f>
        <v>362811.79138321994</v>
      </c>
      <c r="GM21" s="147">
        <f>PV(0.05,'PV factor'!D285,,-DJ21)</f>
        <v>345535.03941259038</v>
      </c>
      <c r="GN21" s="147">
        <f>PV(0.05,'PV factor'!E285,,-DK21)</f>
        <v>329080.98991675279</v>
      </c>
      <c r="GO21" s="147">
        <f>PV(0.05,'PV factor'!F285,,-DL21)</f>
        <v>313410.46658738359</v>
      </c>
      <c r="GP21" s="147">
        <f>PV(0.05,'PV factor'!G285,,-DM21)</f>
        <v>298486.15865465108</v>
      </c>
      <c r="GQ21" s="147">
        <f>PV(0.05,'PV factor'!H285,,-DN21)</f>
        <v>284272.5320520486</v>
      </c>
      <c r="GR21" s="147">
        <f>PV(0.05,'PV factor'!I285,,-DO21)</f>
        <v>270735.74481147487</v>
      </c>
      <c r="GS21" s="147">
        <f>PV(0.05,'PV factor'!J285,,-DP21)</f>
        <v>257843.56648711892</v>
      </c>
      <c r="GT21" s="147">
        <f>PV(0.05,'PV factor'!K285,,-DQ21)</f>
        <v>245565.30141630373</v>
      </c>
      <c r="GU21" s="147">
        <f>PV(0.05,'PV factor'!L285,,-DR21)</f>
        <v>233871.71563457497</v>
      </c>
      <c r="GV21" s="147">
        <f>PV(0.05,'PV factor'!M285,,-DS21)</f>
        <v>222734.96727102381</v>
      </c>
      <c r="GW21" s="147">
        <f>PV(0.05,'PV factor'!N285,,-DT21)</f>
        <v>212128.54025811786</v>
      </c>
      <c r="GX21" s="147">
        <f>PV(0.05,'PV factor'!O285,,-DU21)</f>
        <v>202027.18119820755</v>
      </c>
      <c r="GY21" s="147">
        <f>PV(0.05,'PV factor'!P285,,-DV21)</f>
        <v>192406.83923638807</v>
      </c>
      <c r="GZ21" s="147">
        <f>PV(0.05,'PV factor'!Q285,,-DW21)</f>
        <v>183244.60879656009</v>
      </c>
      <c r="HA21" s="147">
        <f>PV(0.05,'PV factor'!R285,,-DX21)</f>
        <v>174518.6750443429</v>
      </c>
      <c r="HB21" s="147">
        <f>PV(0.05,'PV factor'!S285,,-DY21)</f>
        <v>166208.26194699327</v>
      </c>
      <c r="HC21" s="147">
        <f>PV(0.05,'PV factor'!T285,,-DZ21)</f>
        <v>158293.58280666024</v>
      </c>
      <c r="HD21" s="147">
        <f>PV(0.05,'PV factor'!U285,,-EA21)</f>
        <v>150755.79314920024</v>
      </c>
      <c r="HE21" s="147">
        <f>PV(0.05,'PV factor'!V285,,-EB21)</f>
        <v>143576.94585638118</v>
      </c>
      <c r="HF21" s="147">
        <f>PV(0.05,'PV factor'!W285,,-EC21)</f>
        <v>136739.94843464874</v>
      </c>
      <c r="HG21" s="147">
        <f>PV(0.05,'PV factor'!X285,,-ED21)</f>
        <v>130228.52231871308</v>
      </c>
      <c r="HH21" s="147">
        <f>PV(0.05,'PV factor'!Y285,,-EE21)</f>
        <v>124027.16411306009</v>
      </c>
      <c r="HI21" s="147">
        <f>PV(0.05,'PV factor'!Z285,,-EF21)</f>
        <v>118121.10867910484</v>
      </c>
      <c r="HJ21" s="147">
        <f>PV(0.05,'PV factor'!AA285,,-EG21)</f>
        <v>112496.29398009984</v>
      </c>
      <c r="HK21" s="147">
        <f>PV(0.05,'PV factor'!AB285,,-EH21)</f>
        <v>107139.32760009509</v>
      </c>
      <c r="HL21" s="147">
        <f>PV(0.05,'PV factor'!AC285,,-EI21)</f>
        <v>102037.45485723343</v>
      </c>
      <c r="HM21" s="147">
        <f>PV(0.05,'PV factor'!AD285,,-EJ21)</f>
        <v>97178.528435460379</v>
      </c>
      <c r="HN21" s="147">
        <f>PV(0.05,'PV factor'!AE285,,-EK21)</f>
        <v>92550.979462343254</v>
      </c>
      <c r="HO21" s="147">
        <f>PV(0.05,'PV factor'!AF285,,-EL21)</f>
        <v>88143.789964136406</v>
      </c>
      <c r="HP21" s="147">
        <f>PV(0.05,'PV factor'!AG285,,-EM21)</f>
        <v>83946.46663251087</v>
      </c>
      <c r="HQ21" s="147">
        <f>PV(0.05,'PV factor'!AH285,,-EN21)</f>
        <v>79949.015840486536</v>
      </c>
      <c r="HR21" s="147">
        <f>PV(0.05,'PV factor'!AI285,,-EO21)</f>
        <v>76141.919848082412</v>
      </c>
      <c r="HS21" s="147">
        <f>PV(0.05,'PV factor'!AJ285,,-EP21)</f>
        <v>72516.114141030863</v>
      </c>
      <c r="HT21" s="147">
        <f>PV(0.05,'PV factor'!AK285,,-EQ21)</f>
        <v>69062.965848600827</v>
      </c>
      <c r="HU21" s="147">
        <f>PV(0.05,'PV factor'!AL285,,-ER21)</f>
        <v>65774.253189143637</v>
      </c>
      <c r="HV21" s="147">
        <f>PV(0.05,'PV factor'!AM285,,-ES21)</f>
        <v>62642.145894422531</v>
      </c>
      <c r="HW21" s="147">
        <f>PV(0.05,'PV factor'!AN285,,-ET21)</f>
        <v>59659.186566116681</v>
      </c>
      <c r="HX21" s="147">
        <f>PV(0.05,'PV factor'!AO285,,-EU21)</f>
        <v>56818.272920111129</v>
      </c>
      <c r="HY21" s="147">
        <f>PV(0.05,'PV factor'!AP285,,-EV21)</f>
        <v>54112.640876296311</v>
      </c>
      <c r="HZ21" s="147">
        <f t="shared" si="67"/>
        <v>108571.42857142857</v>
      </c>
      <c r="IA21" s="147">
        <f t="shared" si="68"/>
        <v>1649324.4459545978</v>
      </c>
      <c r="IB21" s="401">
        <f t="shared" si="69"/>
        <v>15.191146212739717</v>
      </c>
    </row>
    <row r="22" spans="1:236" ht="90" customHeight="1" x14ac:dyDescent="0.2">
      <c r="A22" s="137" t="s">
        <v>1777</v>
      </c>
      <c r="B22" s="138" t="s">
        <v>1778</v>
      </c>
      <c r="C22" s="138" t="s">
        <v>1788</v>
      </c>
      <c r="D22" s="142">
        <v>4</v>
      </c>
      <c r="E22" s="138" t="s">
        <v>1789</v>
      </c>
      <c r="F22" s="118" t="s">
        <v>1790</v>
      </c>
      <c r="G22" s="118" t="s">
        <v>1791</v>
      </c>
      <c r="H22" s="142" t="s">
        <v>77</v>
      </c>
      <c r="I22" s="118" t="s">
        <v>3394</v>
      </c>
      <c r="J22" s="118">
        <v>40</v>
      </c>
      <c r="K22" s="227" t="s">
        <v>94</v>
      </c>
      <c r="L22" s="110">
        <v>265021</v>
      </c>
      <c r="M22" s="142" t="s">
        <v>1792</v>
      </c>
      <c r="N22" s="142" t="s">
        <v>96</v>
      </c>
      <c r="O22" s="73" t="s">
        <v>106</v>
      </c>
      <c r="P22" s="157" t="s">
        <v>176</v>
      </c>
      <c r="Q22" s="112" t="s">
        <v>100</v>
      </c>
      <c r="R22" s="142" t="s">
        <v>261</v>
      </c>
      <c r="S22" s="142" t="s">
        <v>99</v>
      </c>
      <c r="T22" s="142" t="s">
        <v>1727</v>
      </c>
      <c r="U22" s="142" t="s">
        <v>100</v>
      </c>
      <c r="V22" s="117">
        <v>1</v>
      </c>
      <c r="W22" s="135">
        <v>338400</v>
      </c>
      <c r="X22" s="134">
        <v>0</v>
      </c>
      <c r="Y22" s="134">
        <v>0</v>
      </c>
      <c r="Z22" s="134">
        <v>0</v>
      </c>
      <c r="AA22" s="134">
        <v>0</v>
      </c>
      <c r="AB22" s="135">
        <v>338400</v>
      </c>
      <c r="AC22" s="134">
        <v>0</v>
      </c>
      <c r="AD22" s="134">
        <v>0</v>
      </c>
      <c r="AE22" s="139">
        <v>0</v>
      </c>
      <c r="AF22" s="139">
        <v>0</v>
      </c>
      <c r="AG22" s="139">
        <v>0</v>
      </c>
      <c r="AH22" s="139">
        <v>0</v>
      </c>
      <c r="AI22" s="116" t="s">
        <v>88</v>
      </c>
      <c r="AJ22" s="136">
        <v>0</v>
      </c>
      <c r="AK22" s="136">
        <v>0</v>
      </c>
      <c r="AL22" s="136">
        <v>0</v>
      </c>
      <c r="AM22" s="136">
        <v>0</v>
      </c>
      <c r="AN22" s="136">
        <v>0</v>
      </c>
      <c r="AO22" s="136">
        <v>0</v>
      </c>
      <c r="AP22" s="136">
        <v>0</v>
      </c>
      <c r="AQ22" s="139">
        <v>0</v>
      </c>
      <c r="AR22" s="139">
        <v>0</v>
      </c>
      <c r="AS22" s="139">
        <v>0</v>
      </c>
      <c r="AT22" s="139">
        <v>0</v>
      </c>
      <c r="AU22" s="122" t="s">
        <v>1793</v>
      </c>
      <c r="AV22" s="230">
        <f t="shared" si="35"/>
        <v>0</v>
      </c>
      <c r="AW22" s="230">
        <f t="shared" si="36"/>
        <v>0</v>
      </c>
      <c r="AX22" s="230" t="str">
        <f t="shared" si="37"/>
        <v>C6</v>
      </c>
      <c r="AY22" s="141">
        <f t="shared" si="38"/>
        <v>8</v>
      </c>
      <c r="AZ22" s="70">
        <f t="shared" si="39"/>
        <v>1</v>
      </c>
      <c r="BA22" s="70">
        <f t="shared" si="40"/>
        <v>1</v>
      </c>
      <c r="BB22" s="70">
        <f t="shared" si="41"/>
        <v>1</v>
      </c>
      <c r="BC22" s="70">
        <f t="shared" si="42"/>
        <v>1</v>
      </c>
      <c r="BD22" s="70">
        <f t="shared" si="43"/>
        <v>1</v>
      </c>
      <c r="BE22" s="70">
        <f t="shared" si="44"/>
        <v>1</v>
      </c>
      <c r="BF22" s="70">
        <f t="shared" si="45"/>
        <v>1</v>
      </c>
      <c r="BG22" s="71">
        <f t="shared" si="46"/>
        <v>0</v>
      </c>
      <c r="BH22" s="71">
        <f t="shared" si="47"/>
        <v>0</v>
      </c>
      <c r="BI22" s="71">
        <f t="shared" si="48"/>
        <v>0</v>
      </c>
      <c r="BJ22" s="71">
        <f t="shared" si="49"/>
        <v>0</v>
      </c>
      <c r="BK22" s="71">
        <f t="shared" si="50"/>
        <v>0</v>
      </c>
      <c r="BL22" s="70">
        <f t="shared" si="51"/>
        <v>1</v>
      </c>
      <c r="BM22" s="70">
        <f t="shared" si="52"/>
        <v>1</v>
      </c>
      <c r="BN22" s="70">
        <f t="shared" si="53"/>
        <v>0</v>
      </c>
      <c r="BO22" s="70">
        <f t="shared" si="54"/>
        <v>1</v>
      </c>
      <c r="BP22" s="144">
        <f t="shared" si="55"/>
        <v>0</v>
      </c>
      <c r="BQ22" s="144">
        <f t="shared" si="56"/>
        <v>0</v>
      </c>
      <c r="BR22" s="144">
        <f t="shared" si="57"/>
        <v>0</v>
      </c>
      <c r="BS22" s="144">
        <f t="shared" si="58"/>
        <v>338400</v>
      </c>
      <c r="BT22" s="144">
        <f t="shared" si="59"/>
        <v>0</v>
      </c>
      <c r="BU22" s="144">
        <f t="shared" si="60"/>
        <v>0</v>
      </c>
      <c r="BV22" s="144">
        <f t="shared" si="61"/>
        <v>0</v>
      </c>
      <c r="BW22" s="144">
        <f t="shared" si="62"/>
        <v>0</v>
      </c>
      <c r="BX22" s="144">
        <f t="shared" si="63"/>
        <v>0</v>
      </c>
      <c r="BY22" s="144">
        <f t="shared" si="64"/>
        <v>0</v>
      </c>
      <c r="BZ22" s="9">
        <v>0</v>
      </c>
      <c r="CA22" s="9">
        <v>0</v>
      </c>
      <c r="CB22" s="9">
        <v>0</v>
      </c>
      <c r="CC22" s="9">
        <v>0</v>
      </c>
      <c r="CD22" s="9">
        <v>0</v>
      </c>
      <c r="CE22" s="9">
        <v>0</v>
      </c>
      <c r="CF22" s="9">
        <v>0</v>
      </c>
      <c r="CG22" s="9">
        <v>0</v>
      </c>
      <c r="CH22" s="9">
        <v>0</v>
      </c>
      <c r="CI22" s="9">
        <v>0</v>
      </c>
      <c r="CJ22" s="9">
        <v>0</v>
      </c>
      <c r="CK22" s="9">
        <v>0</v>
      </c>
      <c r="CL22" s="9">
        <v>0</v>
      </c>
      <c r="CM22" s="9">
        <v>0</v>
      </c>
      <c r="CN22" s="9">
        <v>0</v>
      </c>
      <c r="CO22" s="9">
        <v>0</v>
      </c>
      <c r="CP22" s="9">
        <v>0</v>
      </c>
      <c r="CQ22" s="9">
        <v>0</v>
      </c>
      <c r="CR22" s="9">
        <v>0</v>
      </c>
      <c r="CS22" s="9">
        <v>0</v>
      </c>
      <c r="CT22" s="9">
        <v>0</v>
      </c>
      <c r="CU22" s="9">
        <v>0</v>
      </c>
      <c r="CV22" s="9">
        <v>0</v>
      </c>
      <c r="CW22" s="9">
        <v>0</v>
      </c>
      <c r="CX22" s="9">
        <v>0</v>
      </c>
      <c r="CY22" s="9">
        <v>0</v>
      </c>
      <c r="CZ22" s="9">
        <v>0</v>
      </c>
      <c r="DA22" s="9">
        <v>0</v>
      </c>
      <c r="DB22" s="9">
        <v>0</v>
      </c>
      <c r="DC22" s="9">
        <v>0</v>
      </c>
      <c r="DD22" s="9">
        <v>0</v>
      </c>
      <c r="DE22" s="9">
        <v>0</v>
      </c>
      <c r="DF22" s="9">
        <v>0</v>
      </c>
      <c r="DG22" s="144">
        <f t="shared" si="65"/>
        <v>265021</v>
      </c>
      <c r="DH22" s="144">
        <f t="shared" ref="DH22:EW22" si="87">DG22</f>
        <v>265021</v>
      </c>
      <c r="DI22" s="144">
        <f t="shared" si="87"/>
        <v>265021</v>
      </c>
      <c r="DJ22" s="144">
        <f t="shared" si="87"/>
        <v>265021</v>
      </c>
      <c r="DK22" s="144">
        <f t="shared" si="87"/>
        <v>265021</v>
      </c>
      <c r="DL22" s="144">
        <f t="shared" si="87"/>
        <v>265021</v>
      </c>
      <c r="DM22" s="144">
        <f t="shared" si="87"/>
        <v>265021</v>
      </c>
      <c r="DN22" s="144">
        <f t="shared" si="87"/>
        <v>265021</v>
      </c>
      <c r="DO22" s="144">
        <f t="shared" si="87"/>
        <v>265021</v>
      </c>
      <c r="DP22" s="144">
        <f t="shared" si="87"/>
        <v>265021</v>
      </c>
      <c r="DQ22" s="144">
        <f t="shared" si="87"/>
        <v>265021</v>
      </c>
      <c r="DR22" s="144">
        <f t="shared" si="87"/>
        <v>265021</v>
      </c>
      <c r="DS22" s="144">
        <f t="shared" si="87"/>
        <v>265021</v>
      </c>
      <c r="DT22" s="144">
        <f t="shared" si="87"/>
        <v>265021</v>
      </c>
      <c r="DU22" s="144">
        <f t="shared" si="87"/>
        <v>265021</v>
      </c>
      <c r="DV22" s="144">
        <f t="shared" si="87"/>
        <v>265021</v>
      </c>
      <c r="DW22" s="144">
        <f t="shared" si="87"/>
        <v>265021</v>
      </c>
      <c r="DX22" s="144">
        <f t="shared" si="87"/>
        <v>265021</v>
      </c>
      <c r="DY22" s="144">
        <f t="shared" si="87"/>
        <v>265021</v>
      </c>
      <c r="DZ22" s="144">
        <f t="shared" si="87"/>
        <v>265021</v>
      </c>
      <c r="EA22" s="144">
        <f t="shared" si="87"/>
        <v>265021</v>
      </c>
      <c r="EB22" s="144">
        <f t="shared" si="87"/>
        <v>265021</v>
      </c>
      <c r="EC22" s="144">
        <f t="shared" si="87"/>
        <v>265021</v>
      </c>
      <c r="ED22" s="144">
        <f t="shared" si="87"/>
        <v>265021</v>
      </c>
      <c r="EE22" s="144">
        <f t="shared" si="87"/>
        <v>265021</v>
      </c>
      <c r="EF22" s="144">
        <f t="shared" si="87"/>
        <v>265021</v>
      </c>
      <c r="EG22" s="144">
        <f t="shared" si="87"/>
        <v>265021</v>
      </c>
      <c r="EH22" s="144">
        <f t="shared" si="87"/>
        <v>265021</v>
      </c>
      <c r="EI22" s="144">
        <f t="shared" si="87"/>
        <v>265021</v>
      </c>
      <c r="EJ22" s="144">
        <f t="shared" si="87"/>
        <v>265021</v>
      </c>
      <c r="EK22" s="144">
        <f t="shared" si="87"/>
        <v>265021</v>
      </c>
      <c r="EL22" s="144">
        <f t="shared" si="87"/>
        <v>265021</v>
      </c>
      <c r="EM22" s="144">
        <f t="shared" si="87"/>
        <v>265021</v>
      </c>
      <c r="EN22" s="144">
        <f t="shared" si="87"/>
        <v>265021</v>
      </c>
      <c r="EO22" s="144">
        <f t="shared" si="87"/>
        <v>265021</v>
      </c>
      <c r="EP22" s="144">
        <f t="shared" si="87"/>
        <v>265021</v>
      </c>
      <c r="EQ22" s="144">
        <f t="shared" si="87"/>
        <v>265021</v>
      </c>
      <c r="ER22" s="144">
        <f t="shared" si="87"/>
        <v>265021</v>
      </c>
      <c r="ES22" s="144">
        <f t="shared" si="87"/>
        <v>265021</v>
      </c>
      <c r="ET22" s="144">
        <f t="shared" si="87"/>
        <v>265021</v>
      </c>
      <c r="EU22" s="144">
        <f t="shared" si="87"/>
        <v>265021</v>
      </c>
      <c r="EV22" s="144">
        <f t="shared" si="87"/>
        <v>265021</v>
      </c>
      <c r="EW22" s="144">
        <f t="shared" si="87"/>
        <v>265021</v>
      </c>
      <c r="EX22" s="147">
        <f>PV(0.05,'PV factor'!C273,,-BR22)</f>
        <v>0</v>
      </c>
      <c r="EY22" s="147">
        <f>PV(0.05,'PV factor'!D273,,-BS22)</f>
        <v>292322.64334305149</v>
      </c>
      <c r="EZ22" s="147">
        <f>PV(0.05,'PV factor'!E273,,-BT22)</f>
        <v>0</v>
      </c>
      <c r="FA22" s="147">
        <f>PV(0.05,'PV factor'!F273,,-BU22)</f>
        <v>0</v>
      </c>
      <c r="FB22" s="147">
        <f>PV(0.05,'PV factor'!G273,,-BV22)</f>
        <v>0</v>
      </c>
      <c r="FC22" s="147">
        <f>PV(0.05,'PV factor'!H273,,-BW22)</f>
        <v>0</v>
      </c>
      <c r="FD22" s="147">
        <f>PV(0.05,'PV factor'!I273,,-BX22)</f>
        <v>0</v>
      </c>
      <c r="FE22" s="147">
        <f>PV(0.05,'PV factor'!J273,,-BY22)</f>
        <v>0</v>
      </c>
      <c r="FF22" s="147">
        <f>PV(0.05,'PV factor'!K273,,-BZ22)</f>
        <v>0</v>
      </c>
      <c r="FG22" s="147">
        <f>PV(0.05,'PV factor'!L273,,-CA22)</f>
        <v>0</v>
      </c>
      <c r="FH22" s="147">
        <f>PV(0.05,'PV factor'!M273,,-CB22)</f>
        <v>0</v>
      </c>
      <c r="FI22" s="147">
        <f>PV(0.05,'PV factor'!N273,,-CC22)</f>
        <v>0</v>
      </c>
      <c r="FJ22" s="147">
        <f>PV(0.05,'PV factor'!O273,,-CD22)</f>
        <v>0</v>
      </c>
      <c r="FK22" s="147">
        <f>PV(0.05,'PV factor'!P273,,-CE22)</f>
        <v>0</v>
      </c>
      <c r="FL22" s="147">
        <f>PV(0.05,'PV factor'!Q273,,-CF22)</f>
        <v>0</v>
      </c>
      <c r="FM22" s="147">
        <f>PV(0.05,'PV factor'!R273,,-CG22)</f>
        <v>0</v>
      </c>
      <c r="FN22" s="147">
        <f>PV(0.05,'PV factor'!S273,,-CH22)</f>
        <v>0</v>
      </c>
      <c r="FO22" s="147">
        <f>PV(0.05,'PV factor'!T273,,-CI22)</f>
        <v>0</v>
      </c>
      <c r="FP22" s="147">
        <f>PV(0.05,'PV factor'!U273,,-CJ22)</f>
        <v>0</v>
      </c>
      <c r="FQ22" s="147">
        <f>PV(0.05,'PV factor'!V273,,-CK22)</f>
        <v>0</v>
      </c>
      <c r="FR22" s="147">
        <f>PV(0.05,'PV factor'!W273,,-CL22)</f>
        <v>0</v>
      </c>
      <c r="FS22" s="147">
        <f>PV(0.05,'PV factor'!X273,,-CM22)</f>
        <v>0</v>
      </c>
      <c r="FT22" s="147">
        <f>PV(0.05,'PV factor'!Y273,,-CN22)</f>
        <v>0</v>
      </c>
      <c r="FU22" s="147">
        <f>PV(0.05,'PV factor'!Z273,,-CO22)</f>
        <v>0</v>
      </c>
      <c r="FV22" s="147">
        <f>PV(0.05,'PV factor'!AA273,,-CP22)</f>
        <v>0</v>
      </c>
      <c r="FW22" s="147">
        <f>PV(0.05,'PV factor'!AB273,,-CQ22)</f>
        <v>0</v>
      </c>
      <c r="FX22" s="147">
        <f>PV(0.05,'PV factor'!AC273,,-CR22)</f>
        <v>0</v>
      </c>
      <c r="FY22" s="147">
        <f>PV(0.05,'PV factor'!AD273,,-CS22)</f>
        <v>0</v>
      </c>
      <c r="FZ22" s="147">
        <f>PV(0.05,'PV factor'!AE273,,-CT22)</f>
        <v>0</v>
      </c>
      <c r="GA22" s="147">
        <f>PV(0.05,'PV factor'!AF273,,-CU22)</f>
        <v>0</v>
      </c>
      <c r="GB22" s="147">
        <f>PV(0.05,'PV factor'!AG273,,-CV22)</f>
        <v>0</v>
      </c>
      <c r="GC22" s="147">
        <f>PV(0.05,'PV factor'!AH273,,-CW22)</f>
        <v>0</v>
      </c>
      <c r="GD22" s="147">
        <f>PV(0.05,'PV factor'!AI273,,-CX22)</f>
        <v>0</v>
      </c>
      <c r="GE22" s="147">
        <f>PV(0.05,'PV factor'!AJ273,,-CY22)</f>
        <v>0</v>
      </c>
      <c r="GF22" s="147">
        <f>PV(0.05,'PV factor'!AK273,,-CZ22)</f>
        <v>0</v>
      </c>
      <c r="GG22" s="147">
        <f>PV(0.05,'PV factor'!AL273,,-DA22)</f>
        <v>0</v>
      </c>
      <c r="GH22" s="147">
        <f>PV(0.05,'PV factor'!AM273,,-DB22)</f>
        <v>0</v>
      </c>
      <c r="GI22" s="147">
        <f>PV(0.05,'PV factor'!AN273,,-DC22)</f>
        <v>0</v>
      </c>
      <c r="GJ22" s="147">
        <f>PV(0.05,'PV factor'!AO273,,-DD22)</f>
        <v>0</v>
      </c>
      <c r="GK22" s="147">
        <f>PV(0.05,'PV factor'!AP273,,-DE22)</f>
        <v>0</v>
      </c>
      <c r="GL22" s="147">
        <f>PV(0.05,'PV factor'!C273,,-DI22)</f>
        <v>240381.85941043083</v>
      </c>
      <c r="GM22" s="147">
        <f>PV(0.05,'PV factor'!D273,,-DJ22)</f>
        <v>228935.10420041031</v>
      </c>
      <c r="GN22" s="147">
        <f>PV(0.05,'PV factor'!E273,,-DK22)</f>
        <v>218033.43257181934</v>
      </c>
      <c r="GO22" s="147">
        <f>PV(0.05,'PV factor'!F273,,-DL22)</f>
        <v>207650.88816363746</v>
      </c>
      <c r="GP22" s="147">
        <f>PV(0.05,'PV factor'!G273,,-DM22)</f>
        <v>197762.75063203569</v>
      </c>
      <c r="GQ22" s="147">
        <f>PV(0.05,'PV factor'!H273,,-DN22)</f>
        <v>188345.47679241491</v>
      </c>
      <c r="GR22" s="147">
        <f>PV(0.05,'PV factor'!I273,,-DO22)</f>
        <v>179376.6445642047</v>
      </c>
      <c r="GS22" s="147">
        <f>PV(0.05,'PV factor'!J273,,-DP22)</f>
        <v>170834.89958495685</v>
      </c>
      <c r="GT22" s="147">
        <f>PV(0.05,'PV factor'!K273,,-DQ22)</f>
        <v>162699.90436662556</v>
      </c>
      <c r="GU22" s="147">
        <f>PV(0.05,'PV factor'!L273,,-DR22)</f>
        <v>154952.28987297672</v>
      </c>
      <c r="GV22" s="147">
        <f>PV(0.05,'PV factor'!M273,,-DS22)</f>
        <v>147573.60940283499</v>
      </c>
      <c r="GW22" s="147">
        <f>PV(0.05,'PV factor'!N273,,-DT22)</f>
        <v>140546.29466936665</v>
      </c>
      <c r="GX22" s="147">
        <f>PV(0.05,'PV factor'!O273,,-DU22)</f>
        <v>133853.61397082539</v>
      </c>
      <c r="GY22" s="147">
        <f>PV(0.05,'PV factor'!P273,,-DV22)</f>
        <v>127479.63235316701</v>
      </c>
      <c r="GZ22" s="147">
        <f>PV(0.05,'PV factor'!Q273,,-DW22)</f>
        <v>121409.17366968287</v>
      </c>
      <c r="HA22" s="147">
        <f>PV(0.05,'PV factor'!R273,,-DX22)</f>
        <v>115627.78444731701</v>
      </c>
      <c r="HB22" s="147">
        <f>PV(0.05,'PV factor'!S273,,-DY22)</f>
        <v>110121.69947363525</v>
      </c>
      <c r="HC22" s="147">
        <f>PV(0.05,'PV factor'!T273,,-DZ22)</f>
        <v>104877.80902250975</v>
      </c>
      <c r="HD22" s="147">
        <f>PV(0.05,'PV factor'!U273,,-EA22)</f>
        <v>99883.627640485487</v>
      </c>
      <c r="HE22" s="147">
        <f>PV(0.05,'PV factor'!V273,,-EB22)</f>
        <v>95127.26441951</v>
      </c>
      <c r="HF22" s="147">
        <f>PV(0.05,'PV factor'!W273,,-EC22)</f>
        <v>90597.394685247622</v>
      </c>
      <c r="HG22" s="147">
        <f>PV(0.05,'PV factor'!X273,,-ED22)</f>
        <v>86283.233033569137</v>
      </c>
      <c r="HH22" s="147">
        <f>PV(0.05,'PV factor'!Y273,,-EE22)</f>
        <v>82174.507651018241</v>
      </c>
      <c r="HI22" s="147">
        <f>PV(0.05,'PV factor'!Z273,,-EF22)</f>
        <v>78261.435858112614</v>
      </c>
      <c r="HJ22" s="147">
        <f>PV(0.05,'PV factor'!AA273,,-EG22)</f>
        <v>74534.700817250108</v>
      </c>
      <c r="HK22" s="147">
        <f>PV(0.05,'PV factor'!AB273,,-EH22)</f>
        <v>70985.429349761995</v>
      </c>
      <c r="HL22" s="147">
        <f>PV(0.05,'PV factor'!AC273,,-EI22)</f>
        <v>67605.170809297153</v>
      </c>
      <c r="HM22" s="147">
        <f>PV(0.05,'PV factor'!AD273,,-EJ22)</f>
        <v>64385.876961235364</v>
      </c>
      <c r="HN22" s="147">
        <f>PV(0.05,'PV factor'!AE273,,-EK22)</f>
        <v>61319.882820224178</v>
      </c>
      <c r="HO22" s="147">
        <f>PV(0.05,'PV factor'!AF273,,-EL22)</f>
        <v>58399.88840021348</v>
      </c>
      <c r="HP22" s="147">
        <f>PV(0.05,'PV factor'!AG273,,-EM22)</f>
        <v>55618.941333536655</v>
      </c>
      <c r="HQ22" s="147">
        <f>PV(0.05,'PV factor'!AH273,,-EN22)</f>
        <v>52970.420317653952</v>
      </c>
      <c r="HR22" s="147">
        <f>PV(0.05,'PV factor'!AI273,,-EO22)</f>
        <v>50448.019350146627</v>
      </c>
      <c r="HS22" s="147">
        <f>PV(0.05,'PV factor'!AJ273,,-EP22)</f>
        <v>48045.73271442535</v>
      </c>
      <c r="HT22" s="147">
        <f>PV(0.05,'PV factor'!AK273,,-EQ22)</f>
        <v>45757.840680405105</v>
      </c>
      <c r="HU22" s="147">
        <f>PV(0.05,'PV factor'!AL273,,-ER22)</f>
        <v>43578.895886100094</v>
      </c>
      <c r="HV22" s="147">
        <f>PV(0.05,'PV factor'!AM273,,-ES22)</f>
        <v>41503.710367714382</v>
      </c>
      <c r="HW22" s="147">
        <f>PV(0.05,'PV factor'!AN273,,-ET22)</f>
        <v>39527.343207347025</v>
      </c>
      <c r="HX22" s="147">
        <f>PV(0.05,'PV factor'!AO273,,-EU22)</f>
        <v>37645.088768901929</v>
      </c>
      <c r="HY22" s="147">
        <f>PV(0.05,'PV factor'!AP273,,-EV22)</f>
        <v>35852.465494192315</v>
      </c>
      <c r="HZ22" s="147">
        <f t="shared" si="67"/>
        <v>292322.64334305149</v>
      </c>
      <c r="IA22" s="147">
        <f t="shared" si="68"/>
        <v>4330969.7377351997</v>
      </c>
      <c r="IB22" s="401">
        <f t="shared" si="69"/>
        <v>14.815717620111439</v>
      </c>
    </row>
    <row r="23" spans="1:236" ht="90" customHeight="1" x14ac:dyDescent="0.2">
      <c r="A23" s="161" t="s">
        <v>2267</v>
      </c>
      <c r="B23" s="150" t="s">
        <v>2558</v>
      </c>
      <c r="C23" s="150" t="s">
        <v>2254</v>
      </c>
      <c r="D23" s="148">
        <v>3</v>
      </c>
      <c r="E23" s="150" t="s">
        <v>2574</v>
      </c>
      <c r="F23" s="151" t="s">
        <v>2575</v>
      </c>
      <c r="G23" s="151" t="s">
        <v>2576</v>
      </c>
      <c r="H23" s="79" t="s">
        <v>77</v>
      </c>
      <c r="I23" s="151" t="s">
        <v>2577</v>
      </c>
      <c r="J23" s="151">
        <v>5</v>
      </c>
      <c r="K23" s="227" t="s">
        <v>79</v>
      </c>
      <c r="L23" s="79">
        <v>371285</v>
      </c>
      <c r="M23" s="151" t="s">
        <v>2578</v>
      </c>
      <c r="N23" s="79" t="s">
        <v>81</v>
      </c>
      <c r="O23" s="79" t="s">
        <v>82</v>
      </c>
      <c r="P23" s="79" t="s">
        <v>83</v>
      </c>
      <c r="Q23" s="112" t="s">
        <v>100</v>
      </c>
      <c r="R23" s="79" t="s">
        <v>108</v>
      </c>
      <c r="S23" s="79" t="s">
        <v>99</v>
      </c>
      <c r="T23" s="79" t="s">
        <v>2579</v>
      </c>
      <c r="U23" s="79" t="s">
        <v>100</v>
      </c>
      <c r="V23" s="81">
        <v>1</v>
      </c>
      <c r="W23" s="149">
        <v>120000</v>
      </c>
      <c r="X23" s="149">
        <v>0</v>
      </c>
      <c r="Y23" s="149">
        <v>0</v>
      </c>
      <c r="Z23" s="149">
        <v>0</v>
      </c>
      <c r="AA23" s="149">
        <v>120000</v>
      </c>
      <c r="AB23" s="149">
        <v>0</v>
      </c>
      <c r="AC23" s="149">
        <v>0</v>
      </c>
      <c r="AD23" s="149">
        <v>0</v>
      </c>
      <c r="AE23" s="149">
        <v>0</v>
      </c>
      <c r="AF23" s="149">
        <v>0</v>
      </c>
      <c r="AG23" s="149">
        <v>0</v>
      </c>
      <c r="AH23" s="149">
        <v>0</v>
      </c>
      <c r="AI23" s="88" t="s">
        <v>88</v>
      </c>
      <c r="AJ23" s="149">
        <v>0</v>
      </c>
      <c r="AK23" s="149">
        <v>0</v>
      </c>
      <c r="AL23" s="149">
        <v>0</v>
      </c>
      <c r="AM23" s="149">
        <v>0</v>
      </c>
      <c r="AN23" s="149">
        <v>0</v>
      </c>
      <c r="AO23" s="149">
        <v>0</v>
      </c>
      <c r="AP23" s="149">
        <v>0</v>
      </c>
      <c r="AQ23" s="149">
        <v>0</v>
      </c>
      <c r="AR23" s="149">
        <v>0</v>
      </c>
      <c r="AS23" s="149">
        <v>0</v>
      </c>
      <c r="AT23" s="149">
        <v>0</v>
      </c>
      <c r="AU23" s="151"/>
      <c r="AV23" s="230">
        <f t="shared" si="35"/>
        <v>1</v>
      </c>
      <c r="AW23" s="230">
        <f t="shared" si="36"/>
        <v>0</v>
      </c>
      <c r="AX23" s="230" t="str">
        <f t="shared" si="37"/>
        <v>D2</v>
      </c>
      <c r="AY23" s="141">
        <f t="shared" si="38"/>
        <v>9</v>
      </c>
      <c r="AZ23" s="70">
        <f t="shared" si="39"/>
        <v>1</v>
      </c>
      <c r="BA23" s="70">
        <f t="shared" si="40"/>
        <v>1</v>
      </c>
      <c r="BB23" s="70">
        <f t="shared" si="41"/>
        <v>1</v>
      </c>
      <c r="BC23" s="70">
        <f t="shared" si="42"/>
        <v>1</v>
      </c>
      <c r="BD23" s="70">
        <f t="shared" si="43"/>
        <v>1</v>
      </c>
      <c r="BE23" s="70">
        <f t="shared" si="44"/>
        <v>1</v>
      </c>
      <c r="BF23" s="70">
        <f t="shared" si="45"/>
        <v>1</v>
      </c>
      <c r="BG23" s="71">
        <f t="shared" si="46"/>
        <v>0</v>
      </c>
      <c r="BH23" s="71">
        <f t="shared" si="47"/>
        <v>1</v>
      </c>
      <c r="BI23" s="71">
        <f t="shared" si="48"/>
        <v>0</v>
      </c>
      <c r="BJ23" s="71">
        <f t="shared" si="49"/>
        <v>0</v>
      </c>
      <c r="BK23" s="71">
        <f t="shared" si="50"/>
        <v>1</v>
      </c>
      <c r="BL23" s="70">
        <f t="shared" si="51"/>
        <v>1</v>
      </c>
      <c r="BM23" s="70">
        <f t="shared" si="52"/>
        <v>1</v>
      </c>
      <c r="BN23" s="70">
        <f t="shared" si="53"/>
        <v>0</v>
      </c>
      <c r="BO23" s="70">
        <f t="shared" si="54"/>
        <v>1</v>
      </c>
      <c r="BP23" s="144">
        <f t="shared" si="55"/>
        <v>0</v>
      </c>
      <c r="BQ23" s="144">
        <f t="shared" si="56"/>
        <v>0</v>
      </c>
      <c r="BR23" s="144">
        <f t="shared" si="57"/>
        <v>120000</v>
      </c>
      <c r="BS23" s="144">
        <f t="shared" si="58"/>
        <v>0</v>
      </c>
      <c r="BT23" s="144">
        <f t="shared" si="59"/>
        <v>0</v>
      </c>
      <c r="BU23" s="144">
        <f t="shared" si="60"/>
        <v>0</v>
      </c>
      <c r="BV23" s="144">
        <f t="shared" si="61"/>
        <v>0</v>
      </c>
      <c r="BW23" s="144">
        <f t="shared" si="62"/>
        <v>0</v>
      </c>
      <c r="BX23" s="144">
        <f t="shared" si="63"/>
        <v>0</v>
      </c>
      <c r="BY23" s="144">
        <f t="shared" si="64"/>
        <v>0</v>
      </c>
      <c r="BZ23" s="9">
        <v>0</v>
      </c>
      <c r="CA23" s="9">
        <v>0</v>
      </c>
      <c r="CB23" s="9">
        <v>0</v>
      </c>
      <c r="CC23" s="9">
        <v>0</v>
      </c>
      <c r="CD23" s="9">
        <v>0</v>
      </c>
      <c r="CE23" s="9">
        <v>0</v>
      </c>
      <c r="CF23" s="9">
        <v>0</v>
      </c>
      <c r="CG23" s="9">
        <v>0</v>
      </c>
      <c r="CH23" s="9">
        <v>0</v>
      </c>
      <c r="CI23" s="9">
        <v>0</v>
      </c>
      <c r="CJ23" s="9">
        <v>0</v>
      </c>
      <c r="CK23" s="9">
        <v>0</v>
      </c>
      <c r="CL23" s="9">
        <v>0</v>
      </c>
      <c r="CM23" s="9">
        <v>0</v>
      </c>
      <c r="CN23" s="9">
        <v>0</v>
      </c>
      <c r="CO23" s="9">
        <v>0</v>
      </c>
      <c r="CP23" s="9">
        <v>0</v>
      </c>
      <c r="CQ23" s="9">
        <v>0</v>
      </c>
      <c r="CR23" s="9">
        <v>0</v>
      </c>
      <c r="CS23" s="9">
        <v>0</v>
      </c>
      <c r="CT23" s="9">
        <v>0</v>
      </c>
      <c r="CU23" s="9">
        <v>0</v>
      </c>
      <c r="CV23" s="9">
        <v>0</v>
      </c>
      <c r="CW23" s="9">
        <v>0</v>
      </c>
      <c r="CX23" s="9">
        <v>0</v>
      </c>
      <c r="CY23" s="9">
        <v>0</v>
      </c>
      <c r="CZ23" s="9">
        <v>0</v>
      </c>
      <c r="DA23" s="9">
        <v>0</v>
      </c>
      <c r="DB23" s="9">
        <v>0</v>
      </c>
      <c r="DC23" s="9">
        <v>0</v>
      </c>
      <c r="DD23" s="9">
        <v>0</v>
      </c>
      <c r="DE23" s="9">
        <v>0</v>
      </c>
      <c r="DF23" s="9">
        <v>0</v>
      </c>
      <c r="DG23" s="144">
        <f t="shared" si="65"/>
        <v>371285</v>
      </c>
      <c r="DH23" s="144">
        <f t="shared" ref="DH23:EW23" si="88">DG23</f>
        <v>371285</v>
      </c>
      <c r="DI23" s="144">
        <f t="shared" si="88"/>
        <v>371285</v>
      </c>
      <c r="DJ23" s="144">
        <f t="shared" si="88"/>
        <v>371285</v>
      </c>
      <c r="DK23" s="144">
        <f t="shared" si="88"/>
        <v>371285</v>
      </c>
      <c r="DL23" s="144">
        <f t="shared" si="88"/>
        <v>371285</v>
      </c>
      <c r="DM23" s="144">
        <f t="shared" si="88"/>
        <v>371285</v>
      </c>
      <c r="DN23" s="144">
        <f t="shared" si="88"/>
        <v>371285</v>
      </c>
      <c r="DO23" s="144">
        <f t="shared" si="88"/>
        <v>371285</v>
      </c>
      <c r="DP23" s="144">
        <f t="shared" si="88"/>
        <v>371285</v>
      </c>
      <c r="DQ23" s="144">
        <f t="shared" si="88"/>
        <v>371285</v>
      </c>
      <c r="DR23" s="144">
        <f t="shared" si="88"/>
        <v>371285</v>
      </c>
      <c r="DS23" s="144">
        <f t="shared" si="88"/>
        <v>371285</v>
      </c>
      <c r="DT23" s="144">
        <f t="shared" si="88"/>
        <v>371285</v>
      </c>
      <c r="DU23" s="144">
        <f t="shared" si="88"/>
        <v>371285</v>
      </c>
      <c r="DV23" s="144">
        <f t="shared" si="88"/>
        <v>371285</v>
      </c>
      <c r="DW23" s="144">
        <f t="shared" si="88"/>
        <v>371285</v>
      </c>
      <c r="DX23" s="144">
        <f t="shared" si="88"/>
        <v>371285</v>
      </c>
      <c r="DY23" s="144">
        <f t="shared" si="88"/>
        <v>371285</v>
      </c>
      <c r="DZ23" s="144">
        <f t="shared" si="88"/>
        <v>371285</v>
      </c>
      <c r="EA23" s="144">
        <f t="shared" si="88"/>
        <v>371285</v>
      </c>
      <c r="EB23" s="144">
        <f t="shared" si="88"/>
        <v>371285</v>
      </c>
      <c r="EC23" s="144">
        <f t="shared" si="88"/>
        <v>371285</v>
      </c>
      <c r="ED23" s="144">
        <f t="shared" si="88"/>
        <v>371285</v>
      </c>
      <c r="EE23" s="144">
        <f t="shared" si="88"/>
        <v>371285</v>
      </c>
      <c r="EF23" s="144">
        <f t="shared" si="88"/>
        <v>371285</v>
      </c>
      <c r="EG23" s="144">
        <f t="shared" si="88"/>
        <v>371285</v>
      </c>
      <c r="EH23" s="144">
        <f t="shared" si="88"/>
        <v>371285</v>
      </c>
      <c r="EI23" s="144">
        <f t="shared" si="88"/>
        <v>371285</v>
      </c>
      <c r="EJ23" s="144">
        <f t="shared" si="88"/>
        <v>371285</v>
      </c>
      <c r="EK23" s="144">
        <f t="shared" si="88"/>
        <v>371285</v>
      </c>
      <c r="EL23" s="144">
        <f t="shared" si="88"/>
        <v>371285</v>
      </c>
      <c r="EM23" s="144">
        <f t="shared" si="88"/>
        <v>371285</v>
      </c>
      <c r="EN23" s="144">
        <f t="shared" si="88"/>
        <v>371285</v>
      </c>
      <c r="EO23" s="144">
        <f t="shared" si="88"/>
        <v>371285</v>
      </c>
      <c r="EP23" s="144">
        <f t="shared" si="88"/>
        <v>371285</v>
      </c>
      <c r="EQ23" s="144">
        <f t="shared" si="88"/>
        <v>371285</v>
      </c>
      <c r="ER23" s="144">
        <f t="shared" si="88"/>
        <v>371285</v>
      </c>
      <c r="ES23" s="144">
        <f t="shared" si="88"/>
        <v>371285</v>
      </c>
      <c r="ET23" s="144">
        <f t="shared" si="88"/>
        <v>371285</v>
      </c>
      <c r="EU23" s="144">
        <f t="shared" si="88"/>
        <v>371285</v>
      </c>
      <c r="EV23" s="144">
        <f t="shared" si="88"/>
        <v>371285</v>
      </c>
      <c r="EW23" s="144">
        <f t="shared" si="88"/>
        <v>371285</v>
      </c>
      <c r="EX23" s="147">
        <f>PV(0.05,'PV factor'!C343,,-BR23)</f>
        <v>108843.53741496598</v>
      </c>
      <c r="EY23" s="147">
        <f>PV(0.05,'PV factor'!D343,,-BS23)</f>
        <v>0</v>
      </c>
      <c r="EZ23" s="147">
        <f>PV(0.05,'PV factor'!E343,,-BT23)</f>
        <v>0</v>
      </c>
      <c r="FA23" s="147">
        <f>PV(0.05,'PV factor'!F343,,-BU23)</f>
        <v>0</v>
      </c>
      <c r="FB23" s="147">
        <f>PV(0.05,'PV factor'!G343,,-BV23)</f>
        <v>0</v>
      </c>
      <c r="FC23" s="147">
        <f>PV(0.05,'PV factor'!H343,,-BW23)</f>
        <v>0</v>
      </c>
      <c r="FD23" s="147">
        <f>PV(0.05,'PV factor'!I343,,-BX23)</f>
        <v>0</v>
      </c>
      <c r="FE23" s="147">
        <f>PV(0.05,'PV factor'!J343,,-BY23)</f>
        <v>0</v>
      </c>
      <c r="FF23" s="147">
        <f>PV(0.05,'PV factor'!K343,,-BZ23)</f>
        <v>0</v>
      </c>
      <c r="FG23" s="147">
        <f>PV(0.05,'PV factor'!L343,,-CA23)</f>
        <v>0</v>
      </c>
      <c r="FH23" s="147">
        <f>PV(0.05,'PV factor'!M343,,-CB23)</f>
        <v>0</v>
      </c>
      <c r="FI23" s="147">
        <f>PV(0.05,'PV factor'!N343,,-CC23)</f>
        <v>0</v>
      </c>
      <c r="FJ23" s="147">
        <f>PV(0.05,'PV factor'!O343,,-CD23)</f>
        <v>0</v>
      </c>
      <c r="FK23" s="147">
        <f>PV(0.05,'PV factor'!P343,,-CE23)</f>
        <v>0</v>
      </c>
      <c r="FL23" s="147">
        <f>PV(0.05,'PV factor'!Q343,,-CF23)</f>
        <v>0</v>
      </c>
      <c r="FM23" s="147">
        <f>PV(0.05,'PV factor'!R343,,-CG23)</f>
        <v>0</v>
      </c>
      <c r="FN23" s="147">
        <f>PV(0.05,'PV factor'!S343,,-CH23)</f>
        <v>0</v>
      </c>
      <c r="FO23" s="147">
        <f>PV(0.05,'PV factor'!T343,,-CI23)</f>
        <v>0</v>
      </c>
      <c r="FP23" s="147">
        <f>PV(0.05,'PV factor'!U343,,-CJ23)</f>
        <v>0</v>
      </c>
      <c r="FQ23" s="147">
        <f>PV(0.05,'PV factor'!V343,,-CK23)</f>
        <v>0</v>
      </c>
      <c r="FR23" s="147">
        <f>PV(0.05,'PV factor'!W343,,-CL23)</f>
        <v>0</v>
      </c>
      <c r="FS23" s="147">
        <f>PV(0.05,'PV factor'!X343,,-CM23)</f>
        <v>0</v>
      </c>
      <c r="FT23" s="147">
        <f>PV(0.05,'PV factor'!Y343,,-CN23)</f>
        <v>0</v>
      </c>
      <c r="FU23" s="147">
        <f>PV(0.05,'PV factor'!Z343,,-CO23)</f>
        <v>0</v>
      </c>
      <c r="FV23" s="147">
        <f>PV(0.05,'PV factor'!AA343,,-CP23)</f>
        <v>0</v>
      </c>
      <c r="FW23" s="147">
        <f>PV(0.05,'PV factor'!AB343,,-CQ23)</f>
        <v>0</v>
      </c>
      <c r="FX23" s="147">
        <f>PV(0.05,'PV factor'!AC343,,-CR23)</f>
        <v>0</v>
      </c>
      <c r="FY23" s="147">
        <f>PV(0.05,'PV factor'!AD343,,-CS23)</f>
        <v>0</v>
      </c>
      <c r="FZ23" s="147">
        <f>PV(0.05,'PV factor'!AE343,,-CT23)</f>
        <v>0</v>
      </c>
      <c r="GA23" s="147">
        <f>PV(0.05,'PV factor'!AF343,,-CU23)</f>
        <v>0</v>
      </c>
      <c r="GB23" s="147">
        <f>PV(0.05,'PV factor'!AG343,,-CV23)</f>
        <v>0</v>
      </c>
      <c r="GC23" s="147">
        <f>PV(0.05,'PV factor'!AH343,,-CW23)</f>
        <v>0</v>
      </c>
      <c r="GD23" s="147">
        <f>PV(0.05,'PV factor'!AI343,,-CX23)</f>
        <v>0</v>
      </c>
      <c r="GE23" s="147">
        <f>PV(0.05,'PV factor'!AJ343,,-CY23)</f>
        <v>0</v>
      </c>
      <c r="GF23" s="147">
        <f>PV(0.05,'PV factor'!AK343,,-CZ23)</f>
        <v>0</v>
      </c>
      <c r="GG23" s="147">
        <f>PV(0.05,'PV factor'!AL343,,-DA23)</f>
        <v>0</v>
      </c>
      <c r="GH23" s="147">
        <f>PV(0.05,'PV factor'!AM343,,-DB23)</f>
        <v>0</v>
      </c>
      <c r="GI23" s="147">
        <f>PV(0.05,'PV factor'!AN343,,-DC23)</f>
        <v>0</v>
      </c>
      <c r="GJ23" s="147">
        <f>PV(0.05,'PV factor'!AO343,,-DD23)</f>
        <v>0</v>
      </c>
      <c r="GK23" s="147">
        <f>PV(0.05,'PV factor'!AP343,,-DE23)</f>
        <v>0</v>
      </c>
      <c r="GL23" s="147">
        <f>PV(0.05,'PV factor'!C343,,-DI23)</f>
        <v>336766.43990929704</v>
      </c>
      <c r="GM23" s="147">
        <f>PV(0.05,'PV factor'!D343,,-DJ23)</f>
        <v>320729.94277075905</v>
      </c>
      <c r="GN23" s="147">
        <f>PV(0.05,'PV factor'!E343,,-DK23)</f>
        <v>305457.0883531039</v>
      </c>
      <c r="GO23" s="147">
        <f>PV(0.05,'PV factor'!F343,,-DL23)</f>
        <v>290911.51271724177</v>
      </c>
      <c r="GP23" s="147">
        <f>PV(0.05,'PV factor'!G343,,-DM23)</f>
        <v>277058.58354023029</v>
      </c>
      <c r="GQ23" s="147">
        <f>PV(0.05,'PV factor'!H343,,-DN23)</f>
        <v>263865.31765736215</v>
      </c>
      <c r="GR23" s="147">
        <f>PV(0.05,'PV factor'!I343,,-DO23)</f>
        <v>251300.30253082112</v>
      </c>
      <c r="GS23" s="147">
        <f>PV(0.05,'PV factor'!J343,,-DP23)</f>
        <v>239333.62145792486</v>
      </c>
      <c r="GT23" s="147">
        <f>PV(0.05,'PV factor'!K343,,-DQ23)</f>
        <v>227936.78234088083</v>
      </c>
      <c r="GU23" s="147">
        <f>PV(0.05,'PV factor'!L343,,-DR23)</f>
        <v>217082.64984845792</v>
      </c>
      <c r="GV23" s="147">
        <f>PV(0.05,'PV factor'!M343,,-DS23)</f>
        <v>206745.3808080552</v>
      </c>
      <c r="GW23" s="147">
        <f>PV(0.05,'PV factor'!N343,,-DT23)</f>
        <v>196900.36267433822</v>
      </c>
      <c r="GX23" s="147">
        <f>PV(0.05,'PV factor'!O343,,-DU23)</f>
        <v>187524.15492794121</v>
      </c>
      <c r="GY23" s="147">
        <f>PV(0.05,'PV factor'!P343,,-DV23)</f>
        <v>178594.43326470588</v>
      </c>
      <c r="GZ23" s="147">
        <f>PV(0.05,'PV factor'!Q343,,-DW23)</f>
        <v>170089.93644257702</v>
      </c>
      <c r="HA23" s="147">
        <f>PV(0.05,'PV factor'!R343,,-DX23)</f>
        <v>161990.41565959714</v>
      </c>
      <c r="HB23" s="147">
        <f>PV(0.05,'PV factor'!S343,,-DY23)</f>
        <v>154276.58634247349</v>
      </c>
      <c r="HC23" s="147">
        <f>PV(0.05,'PV factor'!T343,,-DZ23)</f>
        <v>146930.08223092713</v>
      </c>
      <c r="HD23" s="147">
        <f>PV(0.05,'PV factor'!U343,,-EA23)</f>
        <v>139933.41164850202</v>
      </c>
      <c r="HE23" s="147">
        <f>PV(0.05,'PV factor'!V343,,-EB23)</f>
        <v>133269.91585571622</v>
      </c>
      <c r="HF23" s="147">
        <f>PV(0.05,'PV factor'!W343,,-EC23)</f>
        <v>126923.7293863964</v>
      </c>
      <c r="HG23" s="147">
        <f>PV(0.05,'PV factor'!X343,,-ED23)</f>
        <v>120879.74227275846</v>
      </c>
      <c r="HH23" s="147">
        <f>PV(0.05,'PV factor'!Y343,,-EE23)</f>
        <v>115123.56406929379</v>
      </c>
      <c r="HI23" s="147">
        <f>PV(0.05,'PV factor'!Z343,,-EF23)</f>
        <v>109641.4895898036</v>
      </c>
      <c r="HJ23" s="147">
        <f>PV(0.05,'PV factor'!AA343,,-EG23)</f>
        <v>104420.46627600343</v>
      </c>
      <c r="HK23" s="147">
        <f>PV(0.05,'PV factor'!AB343,,-EH23)</f>
        <v>99448.063120003251</v>
      </c>
      <c r="HL23" s="147">
        <f>PV(0.05,'PV factor'!AC343,,-EI23)</f>
        <v>94712.44106666978</v>
      </c>
      <c r="HM23" s="147">
        <f>PV(0.05,'PV factor'!AD343,,-EJ23)</f>
        <v>90202.324825399774</v>
      </c>
      <c r="HN23" s="147">
        <f>PV(0.05,'PV factor'!AE343,,-EK23)</f>
        <v>85906.976024190284</v>
      </c>
      <c r="HO23" s="147">
        <f>PV(0.05,'PV factor'!AF343,,-EL23)</f>
        <v>81816.167642085959</v>
      </c>
      <c r="HP23" s="147">
        <f>PV(0.05,'PV factor'!AG343,,-EM23)</f>
        <v>77920.159659129495</v>
      </c>
      <c r="HQ23" s="147">
        <f>PV(0.05,'PV factor'!AH343,,-EN23)</f>
        <v>74209.675865837606</v>
      </c>
      <c r="HR23" s="147">
        <f>PV(0.05,'PV factor'!AI343,,-EO23)</f>
        <v>70675.881776988201</v>
      </c>
      <c r="HS23" s="147">
        <f>PV(0.05,'PV factor'!AJ343,,-EP23)</f>
        <v>67310.363597131611</v>
      </c>
      <c r="HT23" s="147">
        <f>PV(0.05,'PV factor'!AK343,,-EQ23)</f>
        <v>64105.108187744401</v>
      </c>
      <c r="HU23" s="147">
        <f>PV(0.05,'PV factor'!AL343,,-ER23)</f>
        <v>61052.483988327993</v>
      </c>
      <c r="HV23" s="147">
        <f>PV(0.05,'PV factor'!AM343,,-ES23)</f>
        <v>58145.222846026671</v>
      </c>
      <c r="HW23" s="147">
        <f>PV(0.05,'PV factor'!AN343,,-ET23)</f>
        <v>55376.402710501578</v>
      </c>
      <c r="HX23" s="147">
        <f>PV(0.05,'PV factor'!AO343,,-EU23)</f>
        <v>52739.431152858655</v>
      </c>
      <c r="HY23" s="147">
        <f>PV(0.05,'PV factor'!AP343,,-EV23)</f>
        <v>50228.029669389194</v>
      </c>
      <c r="HZ23" s="147">
        <f t="shared" si="67"/>
        <v>108843.53741496598</v>
      </c>
      <c r="IA23" s="147">
        <f t="shared" si="68"/>
        <v>1530923.5672906323</v>
      </c>
      <c r="IB23" s="401">
        <f t="shared" si="69"/>
        <v>14.065360274482686</v>
      </c>
    </row>
    <row r="24" spans="1:236" ht="90" customHeight="1" x14ac:dyDescent="0.2">
      <c r="A24" s="137" t="s">
        <v>2026</v>
      </c>
      <c r="B24" s="138" t="s">
        <v>2027</v>
      </c>
      <c r="C24" s="138" t="s">
        <v>2081</v>
      </c>
      <c r="D24" s="121">
        <v>9</v>
      </c>
      <c r="E24" s="138" t="s">
        <v>2082</v>
      </c>
      <c r="F24" s="118" t="s">
        <v>2083</v>
      </c>
      <c r="G24" s="118" t="s">
        <v>2084</v>
      </c>
      <c r="H24" s="142" t="s">
        <v>77</v>
      </c>
      <c r="I24" s="118" t="s">
        <v>2085</v>
      </c>
      <c r="J24" s="142">
        <v>40</v>
      </c>
      <c r="K24" s="227" t="s">
        <v>94</v>
      </c>
      <c r="L24" s="142">
        <v>22000</v>
      </c>
      <c r="M24" s="142" t="s">
        <v>2134</v>
      </c>
      <c r="N24" s="142" t="s">
        <v>96</v>
      </c>
      <c r="O24" s="13" t="s">
        <v>217</v>
      </c>
      <c r="P24" s="142" t="s">
        <v>218</v>
      </c>
      <c r="Q24" s="112" t="s">
        <v>100</v>
      </c>
      <c r="R24" s="142" t="s">
        <v>108</v>
      </c>
      <c r="S24" s="142" t="s">
        <v>99</v>
      </c>
      <c r="T24" s="142" t="s">
        <v>2034</v>
      </c>
      <c r="U24" s="142" t="s">
        <v>100</v>
      </c>
      <c r="V24" s="117">
        <v>1</v>
      </c>
      <c r="W24" s="136">
        <v>32000</v>
      </c>
      <c r="X24" s="136">
        <v>2000</v>
      </c>
      <c r="Y24" s="136">
        <v>0</v>
      </c>
      <c r="Z24" s="136">
        <v>0</v>
      </c>
      <c r="AA24" s="136">
        <v>0</v>
      </c>
      <c r="AB24" s="136">
        <v>0</v>
      </c>
      <c r="AC24" s="136">
        <v>17000</v>
      </c>
      <c r="AD24" s="136">
        <v>15000</v>
      </c>
      <c r="AE24" s="139">
        <v>0</v>
      </c>
      <c r="AF24" s="139">
        <v>0</v>
      </c>
      <c r="AG24" s="139">
        <v>0</v>
      </c>
      <c r="AH24" s="139">
        <v>0</v>
      </c>
      <c r="AI24" s="116" t="s">
        <v>88</v>
      </c>
      <c r="AJ24" s="134">
        <v>0</v>
      </c>
      <c r="AK24" s="136">
        <v>0</v>
      </c>
      <c r="AL24" s="136">
        <v>0</v>
      </c>
      <c r="AM24" s="136">
        <v>0</v>
      </c>
      <c r="AN24" s="136">
        <v>0</v>
      </c>
      <c r="AO24" s="136">
        <v>0</v>
      </c>
      <c r="AP24" s="136">
        <v>0</v>
      </c>
      <c r="AQ24" s="139">
        <v>0</v>
      </c>
      <c r="AR24" s="139">
        <v>0</v>
      </c>
      <c r="AS24" s="139">
        <v>0</v>
      </c>
      <c r="AT24" s="139">
        <v>0</v>
      </c>
      <c r="AU24" s="118" t="s">
        <v>2086</v>
      </c>
      <c r="AV24" s="230">
        <f t="shared" si="35"/>
        <v>1</v>
      </c>
      <c r="AW24" s="230">
        <f t="shared" si="36"/>
        <v>0</v>
      </c>
      <c r="AX24" s="230" t="str">
        <f t="shared" si="37"/>
        <v>B3</v>
      </c>
      <c r="AY24" s="141">
        <f t="shared" si="38"/>
        <v>7</v>
      </c>
      <c r="AZ24" s="70">
        <f t="shared" si="39"/>
        <v>1</v>
      </c>
      <c r="BA24" s="70">
        <f t="shared" si="40"/>
        <v>1</v>
      </c>
      <c r="BB24" s="70">
        <f t="shared" si="41"/>
        <v>0</v>
      </c>
      <c r="BC24" s="70">
        <f t="shared" si="42"/>
        <v>1</v>
      </c>
      <c r="BD24" s="70">
        <f t="shared" si="43"/>
        <v>1</v>
      </c>
      <c r="BE24" s="70">
        <f t="shared" si="44"/>
        <v>1</v>
      </c>
      <c r="BF24" s="70">
        <f t="shared" si="45"/>
        <v>1</v>
      </c>
      <c r="BG24" s="71">
        <f t="shared" si="46"/>
        <v>0</v>
      </c>
      <c r="BH24" s="71">
        <f t="shared" si="47"/>
        <v>0</v>
      </c>
      <c r="BI24" s="71">
        <f t="shared" si="48"/>
        <v>0</v>
      </c>
      <c r="BJ24" s="71">
        <f t="shared" si="49"/>
        <v>0</v>
      </c>
      <c r="BK24" s="71">
        <f t="shared" si="50"/>
        <v>0</v>
      </c>
      <c r="BL24" s="70">
        <f t="shared" si="51"/>
        <v>1</v>
      </c>
      <c r="BM24" s="70">
        <f t="shared" si="52"/>
        <v>1</v>
      </c>
      <c r="BN24" s="70">
        <f t="shared" si="53"/>
        <v>0</v>
      </c>
      <c r="BO24" s="70">
        <f t="shared" si="54"/>
        <v>1</v>
      </c>
      <c r="BP24" s="144">
        <f t="shared" si="55"/>
        <v>0</v>
      </c>
      <c r="BQ24" s="144">
        <f t="shared" si="56"/>
        <v>0</v>
      </c>
      <c r="BR24" s="144">
        <f t="shared" si="57"/>
        <v>0</v>
      </c>
      <c r="BS24" s="144">
        <f t="shared" si="58"/>
        <v>0</v>
      </c>
      <c r="BT24" s="144">
        <f t="shared" si="59"/>
        <v>17000</v>
      </c>
      <c r="BU24" s="144">
        <f t="shared" si="60"/>
        <v>15000</v>
      </c>
      <c r="BV24" s="144">
        <f t="shared" si="61"/>
        <v>0</v>
      </c>
      <c r="BW24" s="144">
        <f t="shared" si="62"/>
        <v>0</v>
      </c>
      <c r="BX24" s="144">
        <f t="shared" si="63"/>
        <v>0</v>
      </c>
      <c r="BY24" s="144">
        <f t="shared" si="64"/>
        <v>0</v>
      </c>
      <c r="BZ24" s="9">
        <v>0</v>
      </c>
      <c r="CA24" s="9">
        <v>0</v>
      </c>
      <c r="CB24" s="9">
        <v>0</v>
      </c>
      <c r="CC24" s="9">
        <v>0</v>
      </c>
      <c r="CD24" s="9">
        <v>0</v>
      </c>
      <c r="CE24" s="9">
        <v>0</v>
      </c>
      <c r="CF24" s="9">
        <v>0</v>
      </c>
      <c r="CG24" s="9">
        <v>0</v>
      </c>
      <c r="CH24" s="9">
        <v>0</v>
      </c>
      <c r="CI24" s="9">
        <v>0</v>
      </c>
      <c r="CJ24" s="9">
        <v>0</v>
      </c>
      <c r="CK24" s="9">
        <v>0</v>
      </c>
      <c r="CL24" s="9">
        <v>0</v>
      </c>
      <c r="CM24" s="9">
        <v>0</v>
      </c>
      <c r="CN24" s="9">
        <v>0</v>
      </c>
      <c r="CO24" s="9">
        <v>0</v>
      </c>
      <c r="CP24" s="9">
        <v>0</v>
      </c>
      <c r="CQ24" s="9">
        <v>0</v>
      </c>
      <c r="CR24" s="9">
        <v>0</v>
      </c>
      <c r="CS24" s="9">
        <v>0</v>
      </c>
      <c r="CT24" s="9">
        <v>0</v>
      </c>
      <c r="CU24" s="9">
        <v>0</v>
      </c>
      <c r="CV24" s="9">
        <v>0</v>
      </c>
      <c r="CW24" s="9">
        <v>0</v>
      </c>
      <c r="CX24" s="9">
        <v>0</v>
      </c>
      <c r="CY24" s="9">
        <v>0</v>
      </c>
      <c r="CZ24" s="9">
        <v>0</v>
      </c>
      <c r="DA24" s="9">
        <v>0</v>
      </c>
      <c r="DB24" s="9">
        <v>0</v>
      </c>
      <c r="DC24" s="9">
        <v>0</v>
      </c>
      <c r="DD24" s="9">
        <v>0</v>
      </c>
      <c r="DE24" s="9">
        <v>0</v>
      </c>
      <c r="DF24" s="9">
        <v>0</v>
      </c>
      <c r="DG24" s="144">
        <f t="shared" si="65"/>
        <v>22000</v>
      </c>
      <c r="DH24" s="144">
        <f t="shared" ref="DH24:EW24" si="89">DG24</f>
        <v>22000</v>
      </c>
      <c r="DI24" s="144">
        <f t="shared" si="89"/>
        <v>22000</v>
      </c>
      <c r="DJ24" s="144">
        <f t="shared" si="89"/>
        <v>22000</v>
      </c>
      <c r="DK24" s="144">
        <f t="shared" si="89"/>
        <v>22000</v>
      </c>
      <c r="DL24" s="144">
        <f t="shared" si="89"/>
        <v>22000</v>
      </c>
      <c r="DM24" s="144">
        <f t="shared" si="89"/>
        <v>22000</v>
      </c>
      <c r="DN24" s="144">
        <f t="shared" si="89"/>
        <v>22000</v>
      </c>
      <c r="DO24" s="144">
        <f t="shared" si="89"/>
        <v>22000</v>
      </c>
      <c r="DP24" s="144">
        <f t="shared" si="89"/>
        <v>22000</v>
      </c>
      <c r="DQ24" s="144">
        <f t="shared" si="89"/>
        <v>22000</v>
      </c>
      <c r="DR24" s="144">
        <f t="shared" si="89"/>
        <v>22000</v>
      </c>
      <c r="DS24" s="144">
        <f t="shared" si="89"/>
        <v>22000</v>
      </c>
      <c r="DT24" s="144">
        <f t="shared" si="89"/>
        <v>22000</v>
      </c>
      <c r="DU24" s="144">
        <f t="shared" si="89"/>
        <v>22000</v>
      </c>
      <c r="DV24" s="144">
        <f t="shared" si="89"/>
        <v>22000</v>
      </c>
      <c r="DW24" s="144">
        <f t="shared" si="89"/>
        <v>22000</v>
      </c>
      <c r="DX24" s="144">
        <f t="shared" si="89"/>
        <v>22000</v>
      </c>
      <c r="DY24" s="144">
        <f t="shared" si="89"/>
        <v>22000</v>
      </c>
      <c r="DZ24" s="144">
        <f t="shared" si="89"/>
        <v>22000</v>
      </c>
      <c r="EA24" s="144">
        <f t="shared" si="89"/>
        <v>22000</v>
      </c>
      <c r="EB24" s="144">
        <f t="shared" si="89"/>
        <v>22000</v>
      </c>
      <c r="EC24" s="144">
        <f t="shared" si="89"/>
        <v>22000</v>
      </c>
      <c r="ED24" s="144">
        <f t="shared" si="89"/>
        <v>22000</v>
      </c>
      <c r="EE24" s="144">
        <f t="shared" si="89"/>
        <v>22000</v>
      </c>
      <c r="EF24" s="144">
        <f t="shared" si="89"/>
        <v>22000</v>
      </c>
      <c r="EG24" s="144">
        <f t="shared" si="89"/>
        <v>22000</v>
      </c>
      <c r="EH24" s="144">
        <f t="shared" si="89"/>
        <v>22000</v>
      </c>
      <c r="EI24" s="144">
        <f t="shared" si="89"/>
        <v>22000</v>
      </c>
      <c r="EJ24" s="144">
        <f t="shared" si="89"/>
        <v>22000</v>
      </c>
      <c r="EK24" s="144">
        <f t="shared" si="89"/>
        <v>22000</v>
      </c>
      <c r="EL24" s="144">
        <f t="shared" si="89"/>
        <v>22000</v>
      </c>
      <c r="EM24" s="144">
        <f t="shared" si="89"/>
        <v>22000</v>
      </c>
      <c r="EN24" s="144">
        <f t="shared" si="89"/>
        <v>22000</v>
      </c>
      <c r="EO24" s="144">
        <f t="shared" si="89"/>
        <v>22000</v>
      </c>
      <c r="EP24" s="144">
        <f t="shared" si="89"/>
        <v>22000</v>
      </c>
      <c r="EQ24" s="144">
        <f t="shared" si="89"/>
        <v>22000</v>
      </c>
      <c r="ER24" s="144">
        <f t="shared" si="89"/>
        <v>22000</v>
      </c>
      <c r="ES24" s="144">
        <f t="shared" si="89"/>
        <v>22000</v>
      </c>
      <c r="ET24" s="144">
        <f t="shared" si="89"/>
        <v>22000</v>
      </c>
      <c r="EU24" s="144">
        <f t="shared" si="89"/>
        <v>22000</v>
      </c>
      <c r="EV24" s="144">
        <f t="shared" si="89"/>
        <v>22000</v>
      </c>
      <c r="EW24" s="144">
        <f t="shared" si="89"/>
        <v>22000</v>
      </c>
      <c r="EX24" s="147">
        <f>PV(0.05,'PV factor'!C185,,-BR24)</f>
        <v>0</v>
      </c>
      <c r="EY24" s="147">
        <f>PV(0.05,'PV factor'!D185,,-BS24)</f>
        <v>0</v>
      </c>
      <c r="EZ24" s="147">
        <f>PV(0.05,'PV factor'!E185,,-BT24)</f>
        <v>13985.942071461994</v>
      </c>
      <c r="FA24" s="147">
        <f>PV(0.05,'PV factor'!F185,,-BU24)</f>
        <v>11752.892497026884</v>
      </c>
      <c r="FB24" s="147">
        <f>PV(0.05,'PV factor'!G185,,-BV24)</f>
        <v>0</v>
      </c>
      <c r="FC24" s="147">
        <f>PV(0.05,'PV factor'!H185,,-BW24)</f>
        <v>0</v>
      </c>
      <c r="FD24" s="147">
        <f>PV(0.05,'PV factor'!I185,,-BX24)</f>
        <v>0</v>
      </c>
      <c r="FE24" s="147">
        <f>PV(0.05,'PV factor'!J185,,-BY24)</f>
        <v>0</v>
      </c>
      <c r="FF24" s="147">
        <f>PV(0.05,'PV factor'!K185,,-BZ24)</f>
        <v>0</v>
      </c>
      <c r="FG24" s="147">
        <f>PV(0.05,'PV factor'!L185,,-CA24)</f>
        <v>0</v>
      </c>
      <c r="FH24" s="147">
        <f>PV(0.05,'PV factor'!M185,,-CB24)</f>
        <v>0</v>
      </c>
      <c r="FI24" s="147">
        <f>PV(0.05,'PV factor'!N185,,-CC24)</f>
        <v>0</v>
      </c>
      <c r="FJ24" s="147">
        <f>PV(0.05,'PV factor'!O185,,-CD24)</f>
        <v>0</v>
      </c>
      <c r="FK24" s="147">
        <f>PV(0.05,'PV factor'!P185,,-CE24)</f>
        <v>0</v>
      </c>
      <c r="FL24" s="147">
        <f>PV(0.05,'PV factor'!Q185,,-CF24)</f>
        <v>0</v>
      </c>
      <c r="FM24" s="147">
        <f>PV(0.05,'PV factor'!R185,,-CG24)</f>
        <v>0</v>
      </c>
      <c r="FN24" s="147">
        <f>PV(0.05,'PV factor'!S185,,-CH24)</f>
        <v>0</v>
      </c>
      <c r="FO24" s="147">
        <f>PV(0.05,'PV factor'!T185,,-CI24)</f>
        <v>0</v>
      </c>
      <c r="FP24" s="147">
        <f>PV(0.05,'PV factor'!U185,,-CJ24)</f>
        <v>0</v>
      </c>
      <c r="FQ24" s="147">
        <f>PV(0.05,'PV factor'!V185,,-CK24)</f>
        <v>0</v>
      </c>
      <c r="FR24" s="147">
        <f>PV(0.05,'PV factor'!W185,,-CL24)</f>
        <v>0</v>
      </c>
      <c r="FS24" s="147">
        <f>PV(0.05,'PV factor'!X185,,-CM24)</f>
        <v>0</v>
      </c>
      <c r="FT24" s="147">
        <f>PV(0.05,'PV factor'!Y185,,-CN24)</f>
        <v>0</v>
      </c>
      <c r="FU24" s="147">
        <f>PV(0.05,'PV factor'!Z185,,-CO24)</f>
        <v>0</v>
      </c>
      <c r="FV24" s="147">
        <f>PV(0.05,'PV factor'!AA185,,-CP24)</f>
        <v>0</v>
      </c>
      <c r="FW24" s="147">
        <f>PV(0.05,'PV factor'!AB185,,-CQ24)</f>
        <v>0</v>
      </c>
      <c r="FX24" s="147">
        <f>PV(0.05,'PV factor'!AC185,,-CR24)</f>
        <v>0</v>
      </c>
      <c r="FY24" s="147">
        <f>PV(0.05,'PV factor'!AD185,,-CS24)</f>
        <v>0</v>
      </c>
      <c r="FZ24" s="147">
        <f>PV(0.05,'PV factor'!AE185,,-CT24)</f>
        <v>0</v>
      </c>
      <c r="GA24" s="147">
        <f>PV(0.05,'PV factor'!AF185,,-CU24)</f>
        <v>0</v>
      </c>
      <c r="GB24" s="147">
        <f>PV(0.05,'PV factor'!AG185,,-CV24)</f>
        <v>0</v>
      </c>
      <c r="GC24" s="147">
        <f>PV(0.05,'PV factor'!AH185,,-CW24)</f>
        <v>0</v>
      </c>
      <c r="GD24" s="147">
        <f>PV(0.05,'PV factor'!AI185,,-CX24)</f>
        <v>0</v>
      </c>
      <c r="GE24" s="147">
        <f>PV(0.05,'PV factor'!AJ185,,-CY24)</f>
        <v>0</v>
      </c>
      <c r="GF24" s="147">
        <f>PV(0.05,'PV factor'!AK185,,-CZ24)</f>
        <v>0</v>
      </c>
      <c r="GG24" s="147">
        <f>PV(0.05,'PV factor'!AL185,,-DA24)</f>
        <v>0</v>
      </c>
      <c r="GH24" s="147">
        <f>PV(0.05,'PV factor'!AM185,,-DB24)</f>
        <v>0</v>
      </c>
      <c r="GI24" s="147">
        <f>PV(0.05,'PV factor'!AN185,,-DC24)</f>
        <v>0</v>
      </c>
      <c r="GJ24" s="147">
        <f>PV(0.05,'PV factor'!AO185,,-DD24)</f>
        <v>0</v>
      </c>
      <c r="GK24" s="147">
        <f>PV(0.05,'PV factor'!AP185,,-DE24)</f>
        <v>0</v>
      </c>
      <c r="GL24" s="147">
        <f>PV(0.05,'PV factor'!C185,,-DI24)</f>
        <v>19954.648526077097</v>
      </c>
      <c r="GM24" s="147">
        <f>PV(0.05,'PV factor'!D185,,-DJ24)</f>
        <v>19004.427167692473</v>
      </c>
      <c r="GN24" s="147">
        <f>PV(0.05,'PV factor'!E185,,-DK24)</f>
        <v>18099.454445421405</v>
      </c>
      <c r="GO24" s="147">
        <f>PV(0.05,'PV factor'!F185,,-DL24)</f>
        <v>17237.575662306095</v>
      </c>
      <c r="GP24" s="147">
        <f>PV(0.05,'PV factor'!G185,,-DM24)</f>
        <v>16416.738726005809</v>
      </c>
      <c r="GQ24" s="147">
        <f>PV(0.05,'PV factor'!H185,,-DN24)</f>
        <v>15634.989262862671</v>
      </c>
      <c r="GR24" s="147">
        <f>PV(0.05,'PV factor'!I185,,-DO24)</f>
        <v>14890.465964631117</v>
      </c>
      <c r="GS24" s="147">
        <f>PV(0.05,'PV factor'!J185,,-DP24)</f>
        <v>14181.396156791539</v>
      </c>
      <c r="GT24" s="147">
        <f>PV(0.05,'PV factor'!K185,,-DQ24)</f>
        <v>13506.091577896705</v>
      </c>
      <c r="GU24" s="147">
        <f>PV(0.05,'PV factor'!L185,,-DR24)</f>
        <v>12862.944359901623</v>
      </c>
      <c r="GV24" s="147">
        <f>PV(0.05,'PV factor'!M185,,-DS24)</f>
        <v>12250.423199906309</v>
      </c>
      <c r="GW24" s="147">
        <f>PV(0.05,'PV factor'!N185,,-DT24)</f>
        <v>11667.069714196483</v>
      </c>
      <c r="GX24" s="147">
        <f>PV(0.05,'PV factor'!O185,,-DU24)</f>
        <v>11111.494965901415</v>
      </c>
      <c r="GY24" s="147">
        <f>PV(0.05,'PV factor'!P185,,-DV24)</f>
        <v>10582.376158001343</v>
      </c>
      <c r="GZ24" s="147">
        <f>PV(0.05,'PV factor'!Q185,,-DW24)</f>
        <v>10078.453483810805</v>
      </c>
      <c r="HA24" s="147">
        <f>PV(0.05,'PV factor'!R185,,-DX24)</f>
        <v>9598.5271274388597</v>
      </c>
      <c r="HB24" s="147">
        <f>PV(0.05,'PV factor'!S185,,-DY24)</f>
        <v>9141.4544070846296</v>
      </c>
      <c r="HC24" s="147">
        <f>PV(0.05,'PV factor'!T185,,-DZ24)</f>
        <v>8706.1470543663127</v>
      </c>
      <c r="HD24" s="147">
        <f>PV(0.05,'PV factor'!U185,,-EA24)</f>
        <v>8291.5686232060125</v>
      </c>
      <c r="HE24" s="147">
        <f>PV(0.05,'PV factor'!V185,,-EB24)</f>
        <v>7896.732022100965</v>
      </c>
      <c r="HF24" s="147">
        <f>PV(0.05,'PV factor'!W185,,-EC24)</f>
        <v>7520.6971639056819</v>
      </c>
      <c r="HG24" s="147">
        <f>PV(0.05,'PV factor'!X185,,-ED24)</f>
        <v>7162.5687275292194</v>
      </c>
      <c r="HH24" s="147">
        <f>PV(0.05,'PV factor'!Y185,,-EE24)</f>
        <v>6821.4940262183045</v>
      </c>
      <c r="HI24" s="147">
        <f>PV(0.05,'PV factor'!Z185,,-EF24)</f>
        <v>6496.6609773507662</v>
      </c>
      <c r="HJ24" s="147">
        <f>PV(0.05,'PV factor'!AA185,,-EG24)</f>
        <v>6187.2961689054919</v>
      </c>
      <c r="HK24" s="147">
        <f>PV(0.05,'PV factor'!AB185,,-EH24)</f>
        <v>5892.6630180052298</v>
      </c>
      <c r="HL24" s="147">
        <f>PV(0.05,'PV factor'!AC185,,-EI24)</f>
        <v>5612.0600171478382</v>
      </c>
      <c r="HM24" s="147">
        <f>PV(0.05,'PV factor'!AD185,,-EJ24)</f>
        <v>5344.8190639503209</v>
      </c>
      <c r="HN24" s="147">
        <f>PV(0.05,'PV factor'!AE185,,-EK24)</f>
        <v>5090.3038704288792</v>
      </c>
      <c r="HO24" s="147">
        <f>PV(0.05,'PV factor'!AF185,,-EL24)</f>
        <v>4847.9084480275023</v>
      </c>
      <c r="HP24" s="147">
        <f>PV(0.05,'PV factor'!AG185,,-EM24)</f>
        <v>4617.0556647880976</v>
      </c>
      <c r="HQ24" s="147">
        <f>PV(0.05,'PV factor'!AH185,,-EN24)</f>
        <v>4397.1958712267597</v>
      </c>
      <c r="HR24" s="147">
        <f>PV(0.05,'PV factor'!AI185,,-EO24)</f>
        <v>4187.8055916445328</v>
      </c>
      <c r="HS24" s="147">
        <f>PV(0.05,'PV factor'!AJ185,,-EP24)</f>
        <v>3988.3862777566974</v>
      </c>
      <c r="HT24" s="147">
        <f>PV(0.05,'PV factor'!AK185,,-EQ24)</f>
        <v>3798.4631216730459</v>
      </c>
      <c r="HU24" s="147">
        <f>PV(0.05,'PV factor'!AL185,,-ER24)</f>
        <v>3617.5839254029001</v>
      </c>
      <c r="HV24" s="147">
        <f>PV(0.05,'PV factor'!AM185,,-ES24)</f>
        <v>3445.3180241932391</v>
      </c>
      <c r="HW24" s="147">
        <f>PV(0.05,'PV factor'!AN185,,-ET24)</f>
        <v>3281.2552611364176</v>
      </c>
      <c r="HX24" s="147">
        <f>PV(0.05,'PV factor'!AO185,,-EU24)</f>
        <v>3125.0050106061121</v>
      </c>
      <c r="HY24" s="147">
        <f>PV(0.05,'PV factor'!AP185,,-EV24)</f>
        <v>2976.1952481962971</v>
      </c>
      <c r="HZ24" s="147">
        <f t="shared" si="67"/>
        <v>25738.834568488877</v>
      </c>
      <c r="IA24" s="147">
        <f t="shared" si="68"/>
        <v>359523.71408369305</v>
      </c>
      <c r="IB24" s="401">
        <f t="shared" si="69"/>
        <v>13.968142696089469</v>
      </c>
    </row>
    <row r="25" spans="1:236" ht="90" customHeight="1" x14ac:dyDescent="0.2">
      <c r="A25" s="254" t="s">
        <v>200</v>
      </c>
      <c r="B25" s="8" t="s">
        <v>201</v>
      </c>
      <c r="C25" s="254" t="s">
        <v>232</v>
      </c>
      <c r="D25" s="255">
        <v>6</v>
      </c>
      <c r="E25" s="8" t="s">
        <v>233</v>
      </c>
      <c r="F25" s="7" t="s">
        <v>234</v>
      </c>
      <c r="G25" s="7" t="s">
        <v>235</v>
      </c>
      <c r="H25" s="4" t="s">
        <v>77</v>
      </c>
      <c r="I25" s="7" t="s">
        <v>224</v>
      </c>
      <c r="J25" s="7">
        <v>40</v>
      </c>
      <c r="K25" s="227" t="s">
        <v>94</v>
      </c>
      <c r="L25" s="76">
        <v>860000</v>
      </c>
      <c r="M25" s="4" t="s">
        <v>243</v>
      </c>
      <c r="N25" s="4" t="s">
        <v>81</v>
      </c>
      <c r="O25" s="13" t="s">
        <v>217</v>
      </c>
      <c r="P25" s="4" t="s">
        <v>218</v>
      </c>
      <c r="Q25" s="112" t="s">
        <v>100</v>
      </c>
      <c r="R25" s="4" t="s">
        <v>108</v>
      </c>
      <c r="S25" s="4" t="s">
        <v>99</v>
      </c>
      <c r="T25" s="4" t="s">
        <v>208</v>
      </c>
      <c r="U25" s="4" t="s">
        <v>100</v>
      </c>
      <c r="V25" s="6">
        <v>1</v>
      </c>
      <c r="W25" s="256">
        <v>1198185</v>
      </c>
      <c r="X25" s="256">
        <v>0</v>
      </c>
      <c r="Y25" s="256">
        <v>0</v>
      </c>
      <c r="Z25" s="256">
        <v>0</v>
      </c>
      <c r="AA25" s="256">
        <v>0</v>
      </c>
      <c r="AB25" s="256">
        <v>1198185</v>
      </c>
      <c r="AC25" s="256">
        <v>0</v>
      </c>
      <c r="AD25" s="256">
        <v>0</v>
      </c>
      <c r="AE25" s="256">
        <v>0</v>
      </c>
      <c r="AF25" s="256">
        <v>0</v>
      </c>
      <c r="AG25" s="256">
        <v>0</v>
      </c>
      <c r="AH25" s="256">
        <v>0</v>
      </c>
      <c r="AI25" s="5"/>
      <c r="AJ25" s="256">
        <v>0</v>
      </c>
      <c r="AK25" s="256">
        <v>0</v>
      </c>
      <c r="AL25" s="256">
        <v>0</v>
      </c>
      <c r="AM25" s="256">
        <v>0</v>
      </c>
      <c r="AN25" s="256">
        <v>0</v>
      </c>
      <c r="AO25" s="256">
        <v>0</v>
      </c>
      <c r="AP25" s="256">
        <v>0</v>
      </c>
      <c r="AQ25" s="256">
        <v>0</v>
      </c>
      <c r="AR25" s="256">
        <v>0</v>
      </c>
      <c r="AS25" s="256">
        <v>0</v>
      </c>
      <c r="AT25" s="256">
        <v>0</v>
      </c>
      <c r="AU25" s="7"/>
      <c r="AV25" s="230">
        <f t="shared" si="35"/>
        <v>0</v>
      </c>
      <c r="AW25" s="230">
        <f t="shared" si="36"/>
        <v>0</v>
      </c>
      <c r="AX25" s="230" t="str">
        <f t="shared" si="37"/>
        <v>B3</v>
      </c>
      <c r="AY25" s="141">
        <f t="shared" si="38"/>
        <v>9</v>
      </c>
      <c r="AZ25" s="70">
        <f t="shared" si="39"/>
        <v>1</v>
      </c>
      <c r="BA25" s="70">
        <f t="shared" si="40"/>
        <v>1</v>
      </c>
      <c r="BB25" s="70">
        <f t="shared" si="41"/>
        <v>1</v>
      </c>
      <c r="BC25" s="70">
        <f t="shared" si="42"/>
        <v>1</v>
      </c>
      <c r="BD25" s="70">
        <f t="shared" si="43"/>
        <v>1</v>
      </c>
      <c r="BE25" s="70">
        <f t="shared" si="44"/>
        <v>1</v>
      </c>
      <c r="BF25" s="70">
        <f t="shared" si="45"/>
        <v>1</v>
      </c>
      <c r="BG25" s="71">
        <f t="shared" si="46"/>
        <v>0</v>
      </c>
      <c r="BH25" s="71">
        <f t="shared" si="47"/>
        <v>1</v>
      </c>
      <c r="BI25" s="71">
        <f t="shared" si="48"/>
        <v>0</v>
      </c>
      <c r="BJ25" s="71">
        <f t="shared" si="49"/>
        <v>0</v>
      </c>
      <c r="BK25" s="71">
        <f t="shared" si="50"/>
        <v>1</v>
      </c>
      <c r="BL25" s="70">
        <f t="shared" si="51"/>
        <v>1</v>
      </c>
      <c r="BM25" s="70">
        <f t="shared" si="52"/>
        <v>1</v>
      </c>
      <c r="BN25" s="70">
        <f t="shared" si="53"/>
        <v>0</v>
      </c>
      <c r="BO25" s="70">
        <f t="shared" si="54"/>
        <v>1</v>
      </c>
      <c r="BP25" s="144">
        <f t="shared" si="55"/>
        <v>0</v>
      </c>
      <c r="BQ25" s="144">
        <f t="shared" si="56"/>
        <v>0</v>
      </c>
      <c r="BR25" s="144">
        <f t="shared" si="57"/>
        <v>0</v>
      </c>
      <c r="BS25" s="144">
        <f t="shared" si="58"/>
        <v>1198185</v>
      </c>
      <c r="BT25" s="144">
        <f t="shared" si="59"/>
        <v>0</v>
      </c>
      <c r="BU25" s="144">
        <f t="shared" si="60"/>
        <v>0</v>
      </c>
      <c r="BV25" s="144">
        <f t="shared" si="61"/>
        <v>0</v>
      </c>
      <c r="BW25" s="144">
        <f t="shared" si="62"/>
        <v>0</v>
      </c>
      <c r="BX25" s="144">
        <f t="shared" si="63"/>
        <v>0</v>
      </c>
      <c r="BY25" s="144">
        <f t="shared" si="64"/>
        <v>0</v>
      </c>
      <c r="BZ25" s="9">
        <v>0</v>
      </c>
      <c r="CA25" s="9">
        <v>0</v>
      </c>
      <c r="CB25" s="9">
        <v>0</v>
      </c>
      <c r="CC25" s="9">
        <v>0</v>
      </c>
      <c r="CD25" s="9">
        <v>0</v>
      </c>
      <c r="CE25" s="9">
        <v>0</v>
      </c>
      <c r="CF25" s="9">
        <v>0</v>
      </c>
      <c r="CG25" s="9">
        <v>0</v>
      </c>
      <c r="CH25" s="9">
        <v>0</v>
      </c>
      <c r="CI25" s="9">
        <v>0</v>
      </c>
      <c r="CJ25" s="9">
        <v>0</v>
      </c>
      <c r="CK25" s="9">
        <v>0</v>
      </c>
      <c r="CL25" s="9">
        <v>0</v>
      </c>
      <c r="CM25" s="9">
        <v>0</v>
      </c>
      <c r="CN25" s="9">
        <v>0</v>
      </c>
      <c r="CO25" s="9">
        <v>0</v>
      </c>
      <c r="CP25" s="9">
        <v>0</v>
      </c>
      <c r="CQ25" s="9">
        <v>0</v>
      </c>
      <c r="CR25" s="9">
        <v>0</v>
      </c>
      <c r="CS25" s="9">
        <v>0</v>
      </c>
      <c r="CT25" s="9">
        <v>0</v>
      </c>
      <c r="CU25" s="9">
        <v>0</v>
      </c>
      <c r="CV25" s="9">
        <v>0</v>
      </c>
      <c r="CW25" s="9">
        <v>0</v>
      </c>
      <c r="CX25" s="9">
        <v>0</v>
      </c>
      <c r="CY25" s="9">
        <v>0</v>
      </c>
      <c r="CZ25" s="9">
        <v>0</v>
      </c>
      <c r="DA25" s="9">
        <v>0</v>
      </c>
      <c r="DB25" s="9">
        <v>0</v>
      </c>
      <c r="DC25" s="9">
        <v>0</v>
      </c>
      <c r="DD25" s="9">
        <v>0</v>
      </c>
      <c r="DE25" s="9">
        <v>0</v>
      </c>
      <c r="DF25" s="9">
        <v>0</v>
      </c>
      <c r="DG25" s="144">
        <f t="shared" si="65"/>
        <v>860000</v>
      </c>
      <c r="DH25" s="144">
        <f t="shared" ref="DH25:EW25" si="90">DG25</f>
        <v>860000</v>
      </c>
      <c r="DI25" s="144">
        <f t="shared" si="90"/>
        <v>860000</v>
      </c>
      <c r="DJ25" s="144">
        <f t="shared" si="90"/>
        <v>860000</v>
      </c>
      <c r="DK25" s="144">
        <f t="shared" si="90"/>
        <v>860000</v>
      </c>
      <c r="DL25" s="144">
        <f t="shared" si="90"/>
        <v>860000</v>
      </c>
      <c r="DM25" s="144">
        <f t="shared" si="90"/>
        <v>860000</v>
      </c>
      <c r="DN25" s="144">
        <f t="shared" si="90"/>
        <v>860000</v>
      </c>
      <c r="DO25" s="144">
        <f t="shared" si="90"/>
        <v>860000</v>
      </c>
      <c r="DP25" s="144">
        <f t="shared" si="90"/>
        <v>860000</v>
      </c>
      <c r="DQ25" s="144">
        <f t="shared" si="90"/>
        <v>860000</v>
      </c>
      <c r="DR25" s="144">
        <f t="shared" si="90"/>
        <v>860000</v>
      </c>
      <c r="DS25" s="144">
        <f t="shared" si="90"/>
        <v>860000</v>
      </c>
      <c r="DT25" s="144">
        <f t="shared" si="90"/>
        <v>860000</v>
      </c>
      <c r="DU25" s="144">
        <f t="shared" si="90"/>
        <v>860000</v>
      </c>
      <c r="DV25" s="144">
        <f t="shared" si="90"/>
        <v>860000</v>
      </c>
      <c r="DW25" s="144">
        <f t="shared" si="90"/>
        <v>860000</v>
      </c>
      <c r="DX25" s="144">
        <f t="shared" si="90"/>
        <v>860000</v>
      </c>
      <c r="DY25" s="144">
        <f t="shared" si="90"/>
        <v>860000</v>
      </c>
      <c r="DZ25" s="144">
        <f t="shared" si="90"/>
        <v>860000</v>
      </c>
      <c r="EA25" s="144">
        <f t="shared" si="90"/>
        <v>860000</v>
      </c>
      <c r="EB25" s="144">
        <f t="shared" si="90"/>
        <v>860000</v>
      </c>
      <c r="EC25" s="144">
        <f t="shared" si="90"/>
        <v>860000</v>
      </c>
      <c r="ED25" s="144">
        <f t="shared" si="90"/>
        <v>860000</v>
      </c>
      <c r="EE25" s="144">
        <f t="shared" si="90"/>
        <v>860000</v>
      </c>
      <c r="EF25" s="144">
        <f t="shared" si="90"/>
        <v>860000</v>
      </c>
      <c r="EG25" s="144">
        <f t="shared" si="90"/>
        <v>860000</v>
      </c>
      <c r="EH25" s="144">
        <f t="shared" si="90"/>
        <v>860000</v>
      </c>
      <c r="EI25" s="144">
        <f t="shared" si="90"/>
        <v>860000</v>
      </c>
      <c r="EJ25" s="144">
        <f t="shared" si="90"/>
        <v>860000</v>
      </c>
      <c r="EK25" s="144">
        <f t="shared" si="90"/>
        <v>860000</v>
      </c>
      <c r="EL25" s="144">
        <f t="shared" si="90"/>
        <v>860000</v>
      </c>
      <c r="EM25" s="144">
        <f t="shared" si="90"/>
        <v>860000</v>
      </c>
      <c r="EN25" s="144">
        <f t="shared" si="90"/>
        <v>860000</v>
      </c>
      <c r="EO25" s="144">
        <f t="shared" si="90"/>
        <v>860000</v>
      </c>
      <c r="EP25" s="144">
        <f t="shared" si="90"/>
        <v>860000</v>
      </c>
      <c r="EQ25" s="144">
        <f t="shared" si="90"/>
        <v>860000</v>
      </c>
      <c r="ER25" s="144">
        <f t="shared" si="90"/>
        <v>860000</v>
      </c>
      <c r="ES25" s="144">
        <f t="shared" si="90"/>
        <v>860000</v>
      </c>
      <c r="ET25" s="144">
        <f t="shared" si="90"/>
        <v>860000</v>
      </c>
      <c r="EU25" s="144">
        <f t="shared" si="90"/>
        <v>860000</v>
      </c>
      <c r="EV25" s="144">
        <f t="shared" si="90"/>
        <v>860000</v>
      </c>
      <c r="EW25" s="144">
        <f t="shared" si="90"/>
        <v>860000</v>
      </c>
      <c r="EX25" s="147">
        <f>PV(0.05,'PV factor'!C57,,-BR25)</f>
        <v>0</v>
      </c>
      <c r="EY25" s="147">
        <f>PV(0.05,'PV factor'!D57,,-BS25)</f>
        <v>1035037.2529964366</v>
      </c>
      <c r="EZ25" s="147">
        <f>PV(0.05,'PV factor'!E57,,-BT25)</f>
        <v>0</v>
      </c>
      <c r="FA25" s="147">
        <f>PV(0.05,'PV factor'!F57,,-BU25)</f>
        <v>0</v>
      </c>
      <c r="FB25" s="147">
        <f>PV(0.05,'PV factor'!G57,,-BV25)</f>
        <v>0</v>
      </c>
      <c r="FC25" s="147">
        <f>PV(0.05,'PV factor'!H57,,-BW25)</f>
        <v>0</v>
      </c>
      <c r="FD25" s="147">
        <f>PV(0.05,'PV factor'!I57,,-BX25)</f>
        <v>0</v>
      </c>
      <c r="FE25" s="147">
        <f>PV(0.05,'PV factor'!J57,,-BY25)</f>
        <v>0</v>
      </c>
      <c r="FF25" s="147">
        <f>PV(0.05,'PV factor'!K57,,-BZ25)</f>
        <v>0</v>
      </c>
      <c r="FG25" s="147">
        <f>PV(0.05,'PV factor'!L57,,-CA25)</f>
        <v>0</v>
      </c>
      <c r="FH25" s="147">
        <f>PV(0.05,'PV factor'!M57,,-CB25)</f>
        <v>0</v>
      </c>
      <c r="FI25" s="147">
        <f>PV(0.05,'PV factor'!N57,,-CC25)</f>
        <v>0</v>
      </c>
      <c r="FJ25" s="147">
        <f>PV(0.05,'PV factor'!O57,,-CD25)</f>
        <v>0</v>
      </c>
      <c r="FK25" s="147">
        <f>PV(0.05,'PV factor'!P57,,-CE25)</f>
        <v>0</v>
      </c>
      <c r="FL25" s="147">
        <f>PV(0.05,'PV factor'!Q57,,-CF25)</f>
        <v>0</v>
      </c>
      <c r="FM25" s="147">
        <f>PV(0.05,'PV factor'!R57,,-CG25)</f>
        <v>0</v>
      </c>
      <c r="FN25" s="147">
        <f>PV(0.05,'PV factor'!S57,,-CH25)</f>
        <v>0</v>
      </c>
      <c r="FO25" s="147">
        <f>PV(0.05,'PV factor'!T57,,-CI25)</f>
        <v>0</v>
      </c>
      <c r="FP25" s="147">
        <f>PV(0.05,'PV factor'!U57,,-CJ25)</f>
        <v>0</v>
      </c>
      <c r="FQ25" s="147">
        <f>PV(0.05,'PV factor'!V57,,-CK25)</f>
        <v>0</v>
      </c>
      <c r="FR25" s="147">
        <f>PV(0.05,'PV factor'!W57,,-CL25)</f>
        <v>0</v>
      </c>
      <c r="FS25" s="147">
        <f>PV(0.05,'PV factor'!X57,,-CM25)</f>
        <v>0</v>
      </c>
      <c r="FT25" s="147">
        <f>PV(0.05,'PV factor'!Y57,,-CN25)</f>
        <v>0</v>
      </c>
      <c r="FU25" s="147">
        <f>PV(0.05,'PV factor'!Z57,,-CO25)</f>
        <v>0</v>
      </c>
      <c r="FV25" s="147">
        <f>PV(0.05,'PV factor'!AA57,,-CP25)</f>
        <v>0</v>
      </c>
      <c r="FW25" s="147">
        <f>PV(0.05,'PV factor'!AB57,,-CQ25)</f>
        <v>0</v>
      </c>
      <c r="FX25" s="147">
        <f>PV(0.05,'PV factor'!AC57,,-CR25)</f>
        <v>0</v>
      </c>
      <c r="FY25" s="147">
        <f>PV(0.05,'PV factor'!AD57,,-CS25)</f>
        <v>0</v>
      </c>
      <c r="FZ25" s="147">
        <f>PV(0.05,'PV factor'!AE57,,-CT25)</f>
        <v>0</v>
      </c>
      <c r="GA25" s="147">
        <f>PV(0.05,'PV factor'!AF57,,-CU25)</f>
        <v>0</v>
      </c>
      <c r="GB25" s="147">
        <f>PV(0.05,'PV factor'!AG57,,-CV25)</f>
        <v>0</v>
      </c>
      <c r="GC25" s="147">
        <f>PV(0.05,'PV factor'!AH57,,-CW25)</f>
        <v>0</v>
      </c>
      <c r="GD25" s="147">
        <f>PV(0.05,'PV factor'!AI57,,-CX25)</f>
        <v>0</v>
      </c>
      <c r="GE25" s="147">
        <f>PV(0.05,'PV factor'!AJ57,,-CY25)</f>
        <v>0</v>
      </c>
      <c r="GF25" s="147">
        <f>PV(0.05,'PV factor'!AK57,,-CZ25)</f>
        <v>0</v>
      </c>
      <c r="GG25" s="147">
        <f>PV(0.05,'PV factor'!AL57,,-DA25)</f>
        <v>0</v>
      </c>
      <c r="GH25" s="147">
        <f>PV(0.05,'PV factor'!AM57,,-DB25)</f>
        <v>0</v>
      </c>
      <c r="GI25" s="147">
        <f>PV(0.05,'PV factor'!AN57,,-DC25)</f>
        <v>0</v>
      </c>
      <c r="GJ25" s="147">
        <f>PV(0.05,'PV factor'!AO57,,-DD25)</f>
        <v>0</v>
      </c>
      <c r="GK25" s="147">
        <f>PV(0.05,'PV factor'!AP57,,-DE25)</f>
        <v>0</v>
      </c>
      <c r="GL25" s="147">
        <f>PV(0.05,'PV factor'!C57,,-DI25)</f>
        <v>780045.35147392284</v>
      </c>
      <c r="GM25" s="147">
        <f>PV(0.05,'PV factor'!D57,,-DJ25)</f>
        <v>742900.33473706932</v>
      </c>
      <c r="GN25" s="147">
        <f>PV(0.05,'PV factor'!E57,,-DK25)</f>
        <v>707524.12832101854</v>
      </c>
      <c r="GO25" s="147">
        <f>PV(0.05,'PV factor'!F57,,-DL25)</f>
        <v>673832.50316287472</v>
      </c>
      <c r="GP25" s="147">
        <f>PV(0.05,'PV factor'!G57,,-DM25)</f>
        <v>641745.24110749981</v>
      </c>
      <c r="GQ25" s="147">
        <f>PV(0.05,'PV factor'!H57,,-DN25)</f>
        <v>611185.94391190447</v>
      </c>
      <c r="GR25" s="147">
        <f>PV(0.05,'PV factor'!I57,,-DO25)</f>
        <v>582081.85134467098</v>
      </c>
      <c r="GS25" s="147">
        <f>PV(0.05,'PV factor'!J57,,-DP25)</f>
        <v>554363.66794730572</v>
      </c>
      <c r="GT25" s="147">
        <f>PV(0.05,'PV factor'!K57,,-DQ25)</f>
        <v>527965.39804505301</v>
      </c>
      <c r="GU25" s="147">
        <f>PV(0.05,'PV factor'!L57,,-DR25)</f>
        <v>502824.18861433619</v>
      </c>
      <c r="GV25" s="147">
        <f>PV(0.05,'PV factor'!M57,,-DS25)</f>
        <v>478880.17963270115</v>
      </c>
      <c r="GW25" s="147">
        <f>PV(0.05,'PV factor'!N57,,-DT25)</f>
        <v>456076.36155495344</v>
      </c>
      <c r="GX25" s="147">
        <f>PV(0.05,'PV factor'!O57,,-DU25)</f>
        <v>434358.43957614619</v>
      </c>
      <c r="GY25" s="147">
        <f>PV(0.05,'PV factor'!P57,,-DV25)</f>
        <v>413674.70435823436</v>
      </c>
      <c r="GZ25" s="147">
        <f>PV(0.05,'PV factor'!Q57,,-DW25)</f>
        <v>393975.90891260421</v>
      </c>
      <c r="HA25" s="147">
        <f>PV(0.05,'PV factor'!R57,,-DX25)</f>
        <v>375215.15134533728</v>
      </c>
      <c r="HB25" s="147">
        <f>PV(0.05,'PV factor'!S57,,-DY25)</f>
        <v>357347.7631860355</v>
      </c>
      <c r="HC25" s="147">
        <f>PV(0.05,'PV factor'!T57,,-DZ25)</f>
        <v>340331.20303431951</v>
      </c>
      <c r="HD25" s="147">
        <f>PV(0.05,'PV factor'!U57,,-EA25)</f>
        <v>324124.95527078054</v>
      </c>
      <c r="HE25" s="147">
        <f>PV(0.05,'PV factor'!V57,,-EB25)</f>
        <v>308690.43359121954</v>
      </c>
      <c r="HF25" s="147">
        <f>PV(0.05,'PV factor'!W57,,-EC25)</f>
        <v>293990.88913449482</v>
      </c>
      <c r="HG25" s="147">
        <f>PV(0.05,'PV factor'!X57,,-ED25)</f>
        <v>279991.3229852331</v>
      </c>
      <c r="HH25" s="147">
        <f>PV(0.05,'PV factor'!Y57,,-EE25)</f>
        <v>266658.40284307918</v>
      </c>
      <c r="HI25" s="147">
        <f>PV(0.05,'PV factor'!Z57,,-EF25)</f>
        <v>253960.3836600754</v>
      </c>
      <c r="HJ25" s="147">
        <f>PV(0.05,'PV factor'!AA57,,-EG25)</f>
        <v>241867.03205721467</v>
      </c>
      <c r="HK25" s="147">
        <f>PV(0.05,'PV factor'!AB57,,-EH25)</f>
        <v>230349.55434020443</v>
      </c>
      <c r="HL25" s="147">
        <f>PV(0.05,'PV factor'!AC57,,-EI25)</f>
        <v>219380.52794305186</v>
      </c>
      <c r="HM25" s="147">
        <f>PV(0.05,'PV factor'!AD57,,-EJ25)</f>
        <v>208933.83613623981</v>
      </c>
      <c r="HN25" s="147">
        <f>PV(0.05,'PV factor'!AE57,,-EK25)</f>
        <v>198984.60584403801</v>
      </c>
      <c r="HO25" s="147">
        <f>PV(0.05,'PV factor'!AF57,,-EL25)</f>
        <v>189509.14842289325</v>
      </c>
      <c r="HP25" s="147">
        <f>PV(0.05,'PV factor'!AG57,,-EM25)</f>
        <v>180484.90325989836</v>
      </c>
      <c r="HQ25" s="147">
        <f>PV(0.05,'PV factor'!AH57,,-EN25)</f>
        <v>171890.38405704606</v>
      </c>
      <c r="HR25" s="147">
        <f>PV(0.05,'PV factor'!AI57,,-EO25)</f>
        <v>163705.1276733772</v>
      </c>
      <c r="HS25" s="147">
        <f>PV(0.05,'PV factor'!AJ57,,-EP25)</f>
        <v>155909.64540321636</v>
      </c>
      <c r="HT25" s="147">
        <f>PV(0.05,'PV factor'!AK57,,-EQ25)</f>
        <v>148485.37657449179</v>
      </c>
      <c r="HU25" s="147">
        <f>PV(0.05,'PV factor'!AL57,,-ER25)</f>
        <v>141414.64435665883</v>
      </c>
      <c r="HV25" s="147">
        <f>PV(0.05,'PV factor'!AM57,,-ES25)</f>
        <v>134680.61367300843</v>
      </c>
      <c r="HW25" s="147">
        <f>PV(0.05,'PV factor'!AN57,,-ET25)</f>
        <v>128267.25111715087</v>
      </c>
      <c r="HX25" s="147">
        <f>PV(0.05,'PV factor'!AO57,,-EU25)</f>
        <v>122159.28677823894</v>
      </c>
      <c r="HY25" s="147">
        <f>PV(0.05,'PV factor'!AP57,,-EV25)</f>
        <v>116342.17788403707</v>
      </c>
      <c r="HZ25" s="147">
        <f t="shared" si="67"/>
        <v>1035037.2529964366</v>
      </c>
      <c r="IA25" s="147">
        <f t="shared" si="68"/>
        <v>14054108.823271632</v>
      </c>
      <c r="IB25" s="401">
        <f t="shared" si="69"/>
        <v>13.578360375517825</v>
      </c>
    </row>
    <row r="26" spans="1:236" ht="90" customHeight="1" x14ac:dyDescent="0.2">
      <c r="A26" s="242" t="s">
        <v>294</v>
      </c>
      <c r="B26" s="195" t="s">
        <v>295</v>
      </c>
      <c r="C26" s="195" t="s">
        <v>318</v>
      </c>
      <c r="D26" s="115">
        <v>4</v>
      </c>
      <c r="E26" s="195" t="s">
        <v>319</v>
      </c>
      <c r="F26" s="113" t="s">
        <v>320</v>
      </c>
      <c r="G26" s="113" t="s">
        <v>321</v>
      </c>
      <c r="H26" s="194"/>
      <c r="I26" s="113" t="s">
        <v>306</v>
      </c>
      <c r="J26" s="113">
        <v>40</v>
      </c>
      <c r="K26" s="227" t="s">
        <v>94</v>
      </c>
      <c r="L26" s="111">
        <v>20000</v>
      </c>
      <c r="M26" s="113" t="s">
        <v>322</v>
      </c>
      <c r="N26" s="112" t="s">
        <v>96</v>
      </c>
      <c r="O26" s="13" t="s">
        <v>217</v>
      </c>
      <c r="P26" s="112" t="s">
        <v>218</v>
      </c>
      <c r="Q26" s="79" t="s">
        <v>87</v>
      </c>
      <c r="R26" s="112" t="s">
        <v>317</v>
      </c>
      <c r="S26" s="112" t="s">
        <v>323</v>
      </c>
      <c r="T26" s="112">
        <v>635006</v>
      </c>
      <c r="U26" s="112" t="s">
        <v>100</v>
      </c>
      <c r="V26" s="247">
        <v>0</v>
      </c>
      <c r="W26" s="256">
        <v>30000</v>
      </c>
      <c r="X26" s="243">
        <v>0</v>
      </c>
      <c r="Y26" s="243">
        <v>0</v>
      </c>
      <c r="Z26" s="243">
        <v>0</v>
      </c>
      <c r="AA26" s="243">
        <v>0</v>
      </c>
      <c r="AB26" s="246">
        <v>0</v>
      </c>
      <c r="AC26" s="246">
        <v>30000</v>
      </c>
      <c r="AD26" s="243">
        <v>0</v>
      </c>
      <c r="AE26" s="243">
        <v>0</v>
      </c>
      <c r="AF26" s="243">
        <v>0</v>
      </c>
      <c r="AG26" s="243">
        <v>0</v>
      </c>
      <c r="AH26" s="243">
        <v>0</v>
      </c>
      <c r="AI26" s="112"/>
      <c r="AJ26" s="246"/>
      <c r="AK26" s="243"/>
      <c r="AL26" s="243"/>
      <c r="AM26" s="243"/>
      <c r="AN26" s="243"/>
      <c r="AO26" s="246"/>
      <c r="AP26" s="243">
        <v>0</v>
      </c>
      <c r="AQ26" s="243">
        <v>0</v>
      </c>
      <c r="AR26" s="243">
        <v>0</v>
      </c>
      <c r="AS26" s="243">
        <v>0</v>
      </c>
      <c r="AT26" s="243">
        <v>0</v>
      </c>
      <c r="AU26" s="113" t="s">
        <v>324</v>
      </c>
      <c r="AV26" s="230">
        <f t="shared" si="35"/>
        <v>1</v>
      </c>
      <c r="AW26" s="230">
        <f t="shared" si="36"/>
        <v>0</v>
      </c>
      <c r="AX26" s="230" t="str">
        <f t="shared" si="37"/>
        <v>B3</v>
      </c>
      <c r="AY26" s="141">
        <f t="shared" si="38"/>
        <v>7</v>
      </c>
      <c r="AZ26" s="70">
        <f t="shared" si="39"/>
        <v>1</v>
      </c>
      <c r="BA26" s="70">
        <f t="shared" si="40"/>
        <v>1</v>
      </c>
      <c r="BB26" s="70">
        <f t="shared" si="41"/>
        <v>1</v>
      </c>
      <c r="BC26" s="70">
        <f t="shared" si="42"/>
        <v>1</v>
      </c>
      <c r="BD26" s="70">
        <f t="shared" si="43"/>
        <v>1</v>
      </c>
      <c r="BE26" s="70">
        <f t="shared" si="44"/>
        <v>0</v>
      </c>
      <c r="BF26" s="70">
        <f t="shared" si="45"/>
        <v>0</v>
      </c>
      <c r="BG26" s="71">
        <f t="shared" si="46"/>
        <v>0</v>
      </c>
      <c r="BH26" s="71">
        <f t="shared" si="47"/>
        <v>0</v>
      </c>
      <c r="BI26" s="71">
        <f t="shared" si="48"/>
        <v>0</v>
      </c>
      <c r="BJ26" s="71">
        <f t="shared" si="49"/>
        <v>0</v>
      </c>
      <c r="BK26" s="71">
        <f t="shared" si="50"/>
        <v>0</v>
      </c>
      <c r="BL26" s="70">
        <f t="shared" si="51"/>
        <v>1</v>
      </c>
      <c r="BM26" s="70">
        <f t="shared" si="52"/>
        <v>1</v>
      </c>
      <c r="BN26" s="70">
        <f t="shared" si="53"/>
        <v>0</v>
      </c>
      <c r="BO26" s="70">
        <f t="shared" si="54"/>
        <v>1</v>
      </c>
      <c r="BP26" s="144">
        <f t="shared" si="55"/>
        <v>0</v>
      </c>
      <c r="BQ26" s="144">
        <f t="shared" si="56"/>
        <v>0</v>
      </c>
      <c r="BR26" s="144">
        <f t="shared" si="57"/>
        <v>0</v>
      </c>
      <c r="BS26" s="144">
        <f t="shared" si="58"/>
        <v>0</v>
      </c>
      <c r="BT26" s="144">
        <f t="shared" si="59"/>
        <v>30000</v>
      </c>
      <c r="BU26" s="144">
        <f t="shared" si="60"/>
        <v>0</v>
      </c>
      <c r="BV26" s="144">
        <f t="shared" si="61"/>
        <v>0</v>
      </c>
      <c r="BW26" s="144">
        <f t="shared" si="62"/>
        <v>0</v>
      </c>
      <c r="BX26" s="144">
        <f t="shared" si="63"/>
        <v>0</v>
      </c>
      <c r="BY26" s="144">
        <f t="shared" si="64"/>
        <v>0</v>
      </c>
      <c r="BZ26" s="9">
        <v>0</v>
      </c>
      <c r="CA26" s="9">
        <v>0</v>
      </c>
      <c r="CB26" s="9">
        <v>0</v>
      </c>
      <c r="CC26" s="9">
        <v>0</v>
      </c>
      <c r="CD26" s="9">
        <v>0</v>
      </c>
      <c r="CE26" s="9">
        <v>0</v>
      </c>
      <c r="CF26" s="9">
        <v>0</v>
      </c>
      <c r="CG26" s="9">
        <v>0</v>
      </c>
      <c r="CH26" s="9">
        <v>0</v>
      </c>
      <c r="CI26" s="9">
        <v>0</v>
      </c>
      <c r="CJ26" s="9">
        <v>0</v>
      </c>
      <c r="CK26" s="9">
        <v>0</v>
      </c>
      <c r="CL26" s="9">
        <v>0</v>
      </c>
      <c r="CM26" s="9">
        <v>0</v>
      </c>
      <c r="CN26" s="9">
        <v>0</v>
      </c>
      <c r="CO26" s="9">
        <v>0</v>
      </c>
      <c r="CP26" s="9">
        <v>0</v>
      </c>
      <c r="CQ26" s="9">
        <v>0</v>
      </c>
      <c r="CR26" s="9">
        <v>0</v>
      </c>
      <c r="CS26" s="9">
        <v>0</v>
      </c>
      <c r="CT26" s="9">
        <v>0</v>
      </c>
      <c r="CU26" s="9">
        <v>0</v>
      </c>
      <c r="CV26" s="9">
        <v>0</v>
      </c>
      <c r="CW26" s="9">
        <v>0</v>
      </c>
      <c r="CX26" s="9">
        <v>0</v>
      </c>
      <c r="CY26" s="9">
        <v>0</v>
      </c>
      <c r="CZ26" s="9">
        <v>0</v>
      </c>
      <c r="DA26" s="9">
        <v>0</v>
      </c>
      <c r="DB26" s="9">
        <v>0</v>
      </c>
      <c r="DC26" s="9">
        <v>0</v>
      </c>
      <c r="DD26" s="9">
        <v>0</v>
      </c>
      <c r="DE26" s="9">
        <v>0</v>
      </c>
      <c r="DF26" s="9">
        <v>0</v>
      </c>
      <c r="DG26" s="144">
        <f t="shared" si="65"/>
        <v>20000</v>
      </c>
      <c r="DH26" s="144">
        <f t="shared" ref="DH26:EW26" si="91">DG26</f>
        <v>20000</v>
      </c>
      <c r="DI26" s="144">
        <f t="shared" si="91"/>
        <v>20000</v>
      </c>
      <c r="DJ26" s="144">
        <f t="shared" si="91"/>
        <v>20000</v>
      </c>
      <c r="DK26" s="144">
        <f t="shared" si="91"/>
        <v>20000</v>
      </c>
      <c r="DL26" s="144">
        <f t="shared" si="91"/>
        <v>20000</v>
      </c>
      <c r="DM26" s="144">
        <f t="shared" si="91"/>
        <v>20000</v>
      </c>
      <c r="DN26" s="144">
        <f t="shared" si="91"/>
        <v>20000</v>
      </c>
      <c r="DO26" s="144">
        <f t="shared" si="91"/>
        <v>20000</v>
      </c>
      <c r="DP26" s="144">
        <f t="shared" si="91"/>
        <v>20000</v>
      </c>
      <c r="DQ26" s="144">
        <f t="shared" si="91"/>
        <v>20000</v>
      </c>
      <c r="DR26" s="144">
        <f t="shared" si="91"/>
        <v>20000</v>
      </c>
      <c r="DS26" s="144">
        <f t="shared" si="91"/>
        <v>20000</v>
      </c>
      <c r="DT26" s="144">
        <f t="shared" si="91"/>
        <v>20000</v>
      </c>
      <c r="DU26" s="144">
        <f t="shared" si="91"/>
        <v>20000</v>
      </c>
      <c r="DV26" s="144">
        <f t="shared" si="91"/>
        <v>20000</v>
      </c>
      <c r="DW26" s="144">
        <f t="shared" si="91"/>
        <v>20000</v>
      </c>
      <c r="DX26" s="144">
        <f t="shared" si="91"/>
        <v>20000</v>
      </c>
      <c r="DY26" s="144">
        <f t="shared" si="91"/>
        <v>20000</v>
      </c>
      <c r="DZ26" s="144">
        <f t="shared" si="91"/>
        <v>20000</v>
      </c>
      <c r="EA26" s="144">
        <f t="shared" si="91"/>
        <v>20000</v>
      </c>
      <c r="EB26" s="144">
        <f t="shared" si="91"/>
        <v>20000</v>
      </c>
      <c r="EC26" s="144">
        <f t="shared" si="91"/>
        <v>20000</v>
      </c>
      <c r="ED26" s="144">
        <f t="shared" si="91"/>
        <v>20000</v>
      </c>
      <c r="EE26" s="144">
        <f t="shared" si="91"/>
        <v>20000</v>
      </c>
      <c r="EF26" s="144">
        <f t="shared" si="91"/>
        <v>20000</v>
      </c>
      <c r="EG26" s="144">
        <f t="shared" si="91"/>
        <v>20000</v>
      </c>
      <c r="EH26" s="144">
        <f t="shared" si="91"/>
        <v>20000</v>
      </c>
      <c r="EI26" s="144">
        <f t="shared" si="91"/>
        <v>20000</v>
      </c>
      <c r="EJ26" s="144">
        <f t="shared" si="91"/>
        <v>20000</v>
      </c>
      <c r="EK26" s="144">
        <f t="shared" si="91"/>
        <v>20000</v>
      </c>
      <c r="EL26" s="144">
        <f t="shared" si="91"/>
        <v>20000</v>
      </c>
      <c r="EM26" s="144">
        <f t="shared" si="91"/>
        <v>20000</v>
      </c>
      <c r="EN26" s="144">
        <f t="shared" si="91"/>
        <v>20000</v>
      </c>
      <c r="EO26" s="144">
        <f t="shared" si="91"/>
        <v>20000</v>
      </c>
      <c r="EP26" s="144">
        <f t="shared" si="91"/>
        <v>20000</v>
      </c>
      <c r="EQ26" s="144">
        <f t="shared" si="91"/>
        <v>20000</v>
      </c>
      <c r="ER26" s="144">
        <f t="shared" si="91"/>
        <v>20000</v>
      </c>
      <c r="ES26" s="144">
        <f t="shared" si="91"/>
        <v>20000</v>
      </c>
      <c r="ET26" s="144">
        <f t="shared" si="91"/>
        <v>20000</v>
      </c>
      <c r="EU26" s="144">
        <f t="shared" si="91"/>
        <v>20000</v>
      </c>
      <c r="EV26" s="144">
        <f t="shared" si="91"/>
        <v>20000</v>
      </c>
      <c r="EW26" s="144">
        <f t="shared" si="91"/>
        <v>20000</v>
      </c>
      <c r="EX26" s="147">
        <f>PV(0.05,'PV factor'!C42,,-BR26)</f>
        <v>0</v>
      </c>
      <c r="EY26" s="147">
        <f>PV(0.05,'PV factor'!D42,,-BS26)</f>
        <v>0</v>
      </c>
      <c r="EZ26" s="147">
        <f>PV(0.05,'PV factor'!E42,,-BT26)</f>
        <v>24681.074243756459</v>
      </c>
      <c r="FA26" s="147">
        <f>PV(0.05,'PV factor'!F42,,-BU26)</f>
        <v>0</v>
      </c>
      <c r="FB26" s="147">
        <f>PV(0.05,'PV factor'!G42,,-BV26)</f>
        <v>0</v>
      </c>
      <c r="FC26" s="147">
        <f>PV(0.05,'PV factor'!H42,,-BW26)</f>
        <v>0</v>
      </c>
      <c r="FD26" s="147">
        <f>PV(0.05,'PV factor'!I42,,-BX26)</f>
        <v>0</v>
      </c>
      <c r="FE26" s="147">
        <f>PV(0.05,'PV factor'!J42,,-BY26)</f>
        <v>0</v>
      </c>
      <c r="FF26" s="147">
        <f>PV(0.05,'PV factor'!K42,,-BZ26)</f>
        <v>0</v>
      </c>
      <c r="FG26" s="147">
        <f>PV(0.05,'PV factor'!L42,,-CA26)</f>
        <v>0</v>
      </c>
      <c r="FH26" s="147">
        <f>PV(0.05,'PV factor'!M42,,-CB26)</f>
        <v>0</v>
      </c>
      <c r="FI26" s="147">
        <f>PV(0.05,'PV factor'!N42,,-CC26)</f>
        <v>0</v>
      </c>
      <c r="FJ26" s="147">
        <f>PV(0.05,'PV factor'!O42,,-CD26)</f>
        <v>0</v>
      </c>
      <c r="FK26" s="147">
        <f>PV(0.05,'PV factor'!P42,,-CE26)</f>
        <v>0</v>
      </c>
      <c r="FL26" s="147">
        <f>PV(0.05,'PV factor'!Q42,,-CF26)</f>
        <v>0</v>
      </c>
      <c r="FM26" s="147">
        <f>PV(0.05,'PV factor'!R42,,-CG26)</f>
        <v>0</v>
      </c>
      <c r="FN26" s="147">
        <f>PV(0.05,'PV factor'!S42,,-CH26)</f>
        <v>0</v>
      </c>
      <c r="FO26" s="147">
        <f>PV(0.05,'PV factor'!T42,,-CI26)</f>
        <v>0</v>
      </c>
      <c r="FP26" s="147">
        <f>PV(0.05,'PV factor'!U42,,-CJ26)</f>
        <v>0</v>
      </c>
      <c r="FQ26" s="147">
        <f>PV(0.05,'PV factor'!V42,,-CK26)</f>
        <v>0</v>
      </c>
      <c r="FR26" s="147">
        <f>PV(0.05,'PV factor'!W42,,-CL26)</f>
        <v>0</v>
      </c>
      <c r="FS26" s="147">
        <f>PV(0.05,'PV factor'!X42,,-CM26)</f>
        <v>0</v>
      </c>
      <c r="FT26" s="147">
        <f>PV(0.05,'PV factor'!Y42,,-CN26)</f>
        <v>0</v>
      </c>
      <c r="FU26" s="147">
        <f>PV(0.05,'PV factor'!Z42,,-CO26)</f>
        <v>0</v>
      </c>
      <c r="FV26" s="147">
        <f>PV(0.05,'PV factor'!AA42,,-CP26)</f>
        <v>0</v>
      </c>
      <c r="FW26" s="147">
        <f>PV(0.05,'PV factor'!AB42,,-CQ26)</f>
        <v>0</v>
      </c>
      <c r="FX26" s="147">
        <f>PV(0.05,'PV factor'!AC42,,-CR26)</f>
        <v>0</v>
      </c>
      <c r="FY26" s="147">
        <f>PV(0.05,'PV factor'!AD42,,-CS26)</f>
        <v>0</v>
      </c>
      <c r="FZ26" s="147">
        <f>PV(0.05,'PV factor'!AE42,,-CT26)</f>
        <v>0</v>
      </c>
      <c r="GA26" s="147">
        <f>PV(0.05,'PV factor'!AF42,,-CU26)</f>
        <v>0</v>
      </c>
      <c r="GB26" s="147">
        <f>PV(0.05,'PV factor'!AG42,,-CV26)</f>
        <v>0</v>
      </c>
      <c r="GC26" s="147">
        <f>PV(0.05,'PV factor'!AH42,,-CW26)</f>
        <v>0</v>
      </c>
      <c r="GD26" s="147">
        <f>PV(0.05,'PV factor'!AI42,,-CX26)</f>
        <v>0</v>
      </c>
      <c r="GE26" s="147">
        <f>PV(0.05,'PV factor'!AJ42,,-CY26)</f>
        <v>0</v>
      </c>
      <c r="GF26" s="147">
        <f>PV(0.05,'PV factor'!AK42,,-CZ26)</f>
        <v>0</v>
      </c>
      <c r="GG26" s="147">
        <f>PV(0.05,'PV factor'!AL42,,-DA26)</f>
        <v>0</v>
      </c>
      <c r="GH26" s="147">
        <f>PV(0.05,'PV factor'!AM42,,-DB26)</f>
        <v>0</v>
      </c>
      <c r="GI26" s="147">
        <f>PV(0.05,'PV factor'!AN42,,-DC26)</f>
        <v>0</v>
      </c>
      <c r="GJ26" s="147">
        <f>PV(0.05,'PV factor'!AO42,,-DD26)</f>
        <v>0</v>
      </c>
      <c r="GK26" s="147">
        <f>PV(0.05,'PV factor'!AP42,,-DE26)</f>
        <v>0</v>
      </c>
      <c r="GL26" s="147">
        <f>PV(0.05,'PV factor'!C42,,-DI26)</f>
        <v>18140.589569160999</v>
      </c>
      <c r="GM26" s="147">
        <f>PV(0.05,'PV factor'!D42,,-DJ26)</f>
        <v>17276.751970629521</v>
      </c>
      <c r="GN26" s="147">
        <f>PV(0.05,'PV factor'!E42,,-DK26)</f>
        <v>16454.04949583764</v>
      </c>
      <c r="GO26" s="147">
        <f>PV(0.05,'PV factor'!F42,,-DL26)</f>
        <v>15670.523329369178</v>
      </c>
      <c r="GP26" s="147">
        <f>PV(0.05,'PV factor'!G42,,-DM26)</f>
        <v>14924.307932732554</v>
      </c>
      <c r="GQ26" s="147">
        <f>PV(0.05,'PV factor'!H42,,-DN26)</f>
        <v>14213.62660260243</v>
      </c>
      <c r="GR26" s="147">
        <f>PV(0.05,'PV factor'!I42,,-DO26)</f>
        <v>13536.787240573743</v>
      </c>
      <c r="GS26" s="147">
        <f>PV(0.05,'PV factor'!J42,,-DP26)</f>
        <v>12892.178324355946</v>
      </c>
      <c r="GT26" s="147">
        <f>PV(0.05,'PV factor'!K42,,-DQ26)</f>
        <v>12278.265070815187</v>
      </c>
      <c r="GU26" s="147">
        <f>PV(0.05,'PV factor'!L42,,-DR26)</f>
        <v>11693.585781728749</v>
      </c>
      <c r="GV26" s="147">
        <f>PV(0.05,'PV factor'!M42,,-DS26)</f>
        <v>11136.748363551191</v>
      </c>
      <c r="GW26" s="147">
        <f>PV(0.05,'PV factor'!N42,,-DT26)</f>
        <v>10606.427012905893</v>
      </c>
      <c r="GX26" s="147">
        <f>PV(0.05,'PV factor'!O42,,-DU26)</f>
        <v>10101.359059910377</v>
      </c>
      <c r="GY26" s="147">
        <f>PV(0.05,'PV factor'!P42,,-DV26)</f>
        <v>9620.3419618194039</v>
      </c>
      <c r="GZ26" s="147">
        <f>PV(0.05,'PV factor'!Q42,,-DW26)</f>
        <v>9162.2304398280048</v>
      </c>
      <c r="HA26" s="147">
        <f>PV(0.05,'PV factor'!R42,,-DX26)</f>
        <v>8725.9337522171463</v>
      </c>
      <c r="HB26" s="147">
        <f>PV(0.05,'PV factor'!S42,,-DY26)</f>
        <v>8310.4130973496631</v>
      </c>
      <c r="HC26" s="147">
        <f>PV(0.05,'PV factor'!T42,,-DZ26)</f>
        <v>7914.6791403330126</v>
      </c>
      <c r="HD26" s="147">
        <f>PV(0.05,'PV factor'!U42,,-EA26)</f>
        <v>7537.7896574600118</v>
      </c>
      <c r="HE26" s="147">
        <f>PV(0.05,'PV factor'!V42,,-EB26)</f>
        <v>7178.8472928190595</v>
      </c>
      <c r="HF26" s="147">
        <f>PV(0.05,'PV factor'!W42,,-EC26)</f>
        <v>6836.9974217324379</v>
      </c>
      <c r="HG26" s="147">
        <f>PV(0.05,'PV factor'!X42,,-ED26)</f>
        <v>6511.4261159356538</v>
      </c>
      <c r="HH26" s="147">
        <f>PV(0.05,'PV factor'!Y42,,-EE26)</f>
        <v>6201.358205653004</v>
      </c>
      <c r="HI26" s="147">
        <f>PV(0.05,'PV factor'!Z42,,-EF26)</f>
        <v>5906.0554339552418</v>
      </c>
      <c r="HJ26" s="147">
        <f>PV(0.05,'PV factor'!AA42,,-EG26)</f>
        <v>5624.8146990049927</v>
      </c>
      <c r="HK26" s="147">
        <f>PV(0.05,'PV factor'!AB42,,-EH26)</f>
        <v>5356.9663800047538</v>
      </c>
      <c r="HL26" s="147">
        <f>PV(0.05,'PV factor'!AC42,,-EI26)</f>
        <v>5101.8727428616712</v>
      </c>
      <c r="HM26" s="147">
        <f>PV(0.05,'PV factor'!AD42,,-EJ26)</f>
        <v>4858.9264217730197</v>
      </c>
      <c r="HN26" s="147">
        <f>PV(0.05,'PV factor'!AE42,,-EK26)</f>
        <v>4627.5489731171629</v>
      </c>
      <c r="HO26" s="147">
        <f>PV(0.05,'PV factor'!AF42,,-EL26)</f>
        <v>4407.1894982068197</v>
      </c>
      <c r="HP26" s="147">
        <f>PV(0.05,'PV factor'!AG42,,-EM26)</f>
        <v>4197.3233316255428</v>
      </c>
      <c r="HQ26" s="147">
        <f>PV(0.05,'PV factor'!AH42,,-EN26)</f>
        <v>3997.4507920243268</v>
      </c>
      <c r="HR26" s="147">
        <f>PV(0.05,'PV factor'!AI42,,-EO26)</f>
        <v>3807.0959924041208</v>
      </c>
      <c r="HS26" s="147">
        <f>PV(0.05,'PV factor'!AJ42,,-EP26)</f>
        <v>3625.8057070515433</v>
      </c>
      <c r="HT26" s="147">
        <f>PV(0.05,'PV factor'!AK42,,-EQ26)</f>
        <v>3453.1482924300417</v>
      </c>
      <c r="HU26" s="147">
        <f>PV(0.05,'PV factor'!AL42,,-ER26)</f>
        <v>3288.7126594571823</v>
      </c>
      <c r="HV26" s="147">
        <f>PV(0.05,'PV factor'!AM42,,-ES26)</f>
        <v>3132.1072947211264</v>
      </c>
      <c r="HW26" s="147">
        <f>PV(0.05,'PV factor'!AN42,,-ET26)</f>
        <v>2982.9593283058339</v>
      </c>
      <c r="HX26" s="147">
        <f>PV(0.05,'PV factor'!AO42,,-EU26)</f>
        <v>2840.9136460055565</v>
      </c>
      <c r="HY26" s="147">
        <f>PV(0.05,'PV factor'!AP42,,-EV26)</f>
        <v>2705.6320438148155</v>
      </c>
      <c r="HZ26" s="147">
        <f t="shared" si="67"/>
        <v>24681.074243756459</v>
      </c>
      <c r="IA26" s="147">
        <f t="shared" si="68"/>
        <v>326839.74007608456</v>
      </c>
      <c r="IB26" s="401">
        <f t="shared" si="69"/>
        <v>13.24252489369521</v>
      </c>
    </row>
    <row r="27" spans="1:236" ht="90" customHeight="1" x14ac:dyDescent="0.2">
      <c r="A27" s="224" t="s">
        <v>638</v>
      </c>
      <c r="B27" s="225" t="s">
        <v>639</v>
      </c>
      <c r="C27" s="225" t="s">
        <v>688</v>
      </c>
      <c r="D27" s="226">
        <v>3</v>
      </c>
      <c r="E27" s="225" t="s">
        <v>689</v>
      </c>
      <c r="F27" s="227" t="s">
        <v>690</v>
      </c>
      <c r="G27" s="227" t="s">
        <v>691</v>
      </c>
      <c r="H27" s="73" t="s">
        <v>77</v>
      </c>
      <c r="I27" s="227" t="s">
        <v>692</v>
      </c>
      <c r="J27" s="227">
        <v>5</v>
      </c>
      <c r="K27" s="227" t="s">
        <v>79</v>
      </c>
      <c r="L27" s="191">
        <v>81456</v>
      </c>
      <c r="M27" s="73" t="s">
        <v>693</v>
      </c>
      <c r="N27" s="73" t="s">
        <v>81</v>
      </c>
      <c r="O27" s="73" t="s">
        <v>82</v>
      </c>
      <c r="P27" s="73" t="s">
        <v>83</v>
      </c>
      <c r="Q27" s="112" t="s">
        <v>100</v>
      </c>
      <c r="R27" s="73" t="s">
        <v>108</v>
      </c>
      <c r="S27" s="73" t="s">
        <v>99</v>
      </c>
      <c r="T27" s="73" t="s">
        <v>645</v>
      </c>
      <c r="U27" s="73" t="s">
        <v>100</v>
      </c>
      <c r="V27" s="228">
        <v>1</v>
      </c>
      <c r="W27" s="229">
        <v>30000</v>
      </c>
      <c r="X27" s="229">
        <v>0</v>
      </c>
      <c r="Y27" s="229">
        <v>0</v>
      </c>
      <c r="Z27" s="229">
        <v>0</v>
      </c>
      <c r="AA27" s="229">
        <v>0</v>
      </c>
      <c r="AB27" s="229">
        <v>30000</v>
      </c>
      <c r="AC27" s="229">
        <v>0</v>
      </c>
      <c r="AD27" s="229">
        <v>0</v>
      </c>
      <c r="AE27" s="229">
        <v>0</v>
      </c>
      <c r="AF27" s="229">
        <v>0</v>
      </c>
      <c r="AG27" s="229">
        <v>0</v>
      </c>
      <c r="AH27" s="229">
        <v>0</v>
      </c>
      <c r="AI27" s="73" t="s">
        <v>88</v>
      </c>
      <c r="AJ27" s="229">
        <v>0</v>
      </c>
      <c r="AK27" s="229">
        <v>0</v>
      </c>
      <c r="AL27" s="229">
        <v>0</v>
      </c>
      <c r="AM27" s="229">
        <v>0</v>
      </c>
      <c r="AN27" s="229">
        <v>0</v>
      </c>
      <c r="AO27" s="229">
        <v>0</v>
      </c>
      <c r="AP27" s="229">
        <v>0</v>
      </c>
      <c r="AQ27" s="229">
        <v>0</v>
      </c>
      <c r="AR27" s="229">
        <v>0</v>
      </c>
      <c r="AS27" s="229">
        <v>0</v>
      </c>
      <c r="AT27" s="229">
        <v>0</v>
      </c>
      <c r="AU27" s="227" t="s">
        <v>694</v>
      </c>
      <c r="AV27" s="230">
        <f t="shared" si="35"/>
        <v>1</v>
      </c>
      <c r="AW27" s="230">
        <f t="shared" si="36"/>
        <v>0</v>
      </c>
      <c r="AX27" s="230" t="str">
        <f t="shared" si="37"/>
        <v>D2</v>
      </c>
      <c r="AY27" s="141">
        <f t="shared" si="38"/>
        <v>9</v>
      </c>
      <c r="AZ27" s="70">
        <f t="shared" si="39"/>
        <v>1</v>
      </c>
      <c r="BA27" s="70">
        <f t="shared" si="40"/>
        <v>1</v>
      </c>
      <c r="BB27" s="70">
        <f t="shared" si="41"/>
        <v>1</v>
      </c>
      <c r="BC27" s="70">
        <f t="shared" si="42"/>
        <v>1</v>
      </c>
      <c r="BD27" s="70">
        <f t="shared" si="43"/>
        <v>1</v>
      </c>
      <c r="BE27" s="70">
        <f t="shared" si="44"/>
        <v>1</v>
      </c>
      <c r="BF27" s="70">
        <f t="shared" si="45"/>
        <v>1</v>
      </c>
      <c r="BG27" s="71">
        <f t="shared" si="46"/>
        <v>0</v>
      </c>
      <c r="BH27" s="71">
        <f t="shared" si="47"/>
        <v>1</v>
      </c>
      <c r="BI27" s="71">
        <f t="shared" si="48"/>
        <v>0</v>
      </c>
      <c r="BJ27" s="71">
        <f t="shared" si="49"/>
        <v>0</v>
      </c>
      <c r="BK27" s="71">
        <f t="shared" si="50"/>
        <v>1</v>
      </c>
      <c r="BL27" s="70">
        <f t="shared" si="51"/>
        <v>1</v>
      </c>
      <c r="BM27" s="70">
        <f t="shared" si="52"/>
        <v>1</v>
      </c>
      <c r="BN27" s="70">
        <f t="shared" si="53"/>
        <v>0</v>
      </c>
      <c r="BO27" s="70">
        <f t="shared" si="54"/>
        <v>1</v>
      </c>
      <c r="BP27" s="144">
        <f t="shared" si="55"/>
        <v>0</v>
      </c>
      <c r="BQ27" s="144">
        <f t="shared" si="56"/>
        <v>0</v>
      </c>
      <c r="BR27" s="144">
        <f t="shared" si="57"/>
        <v>0</v>
      </c>
      <c r="BS27" s="144">
        <f t="shared" si="58"/>
        <v>30000</v>
      </c>
      <c r="BT27" s="144">
        <f t="shared" si="59"/>
        <v>0</v>
      </c>
      <c r="BU27" s="144">
        <f t="shared" si="60"/>
        <v>0</v>
      </c>
      <c r="BV27" s="144">
        <f t="shared" si="61"/>
        <v>0</v>
      </c>
      <c r="BW27" s="144">
        <f t="shared" si="62"/>
        <v>0</v>
      </c>
      <c r="BX27" s="144">
        <f t="shared" si="63"/>
        <v>0</v>
      </c>
      <c r="BY27" s="144">
        <f t="shared" si="64"/>
        <v>0</v>
      </c>
      <c r="BZ27" s="9">
        <v>0</v>
      </c>
      <c r="CA27" s="9">
        <v>0</v>
      </c>
      <c r="CB27" s="9">
        <v>0</v>
      </c>
      <c r="CC27" s="9">
        <v>0</v>
      </c>
      <c r="CD27" s="9">
        <v>0</v>
      </c>
      <c r="CE27" s="9">
        <v>0</v>
      </c>
      <c r="CF27" s="9">
        <v>0</v>
      </c>
      <c r="CG27" s="9">
        <v>0</v>
      </c>
      <c r="CH27" s="9">
        <v>0</v>
      </c>
      <c r="CI27" s="9">
        <v>0</v>
      </c>
      <c r="CJ27" s="9">
        <v>0</v>
      </c>
      <c r="CK27" s="9">
        <v>0</v>
      </c>
      <c r="CL27" s="9">
        <v>0</v>
      </c>
      <c r="CM27" s="9">
        <v>0</v>
      </c>
      <c r="CN27" s="9">
        <v>0</v>
      </c>
      <c r="CO27" s="9">
        <v>0</v>
      </c>
      <c r="CP27" s="9">
        <v>0</v>
      </c>
      <c r="CQ27" s="9">
        <v>0</v>
      </c>
      <c r="CR27" s="9">
        <v>0</v>
      </c>
      <c r="CS27" s="9">
        <v>0</v>
      </c>
      <c r="CT27" s="9">
        <v>0</v>
      </c>
      <c r="CU27" s="9">
        <v>0</v>
      </c>
      <c r="CV27" s="9">
        <v>0</v>
      </c>
      <c r="CW27" s="9">
        <v>0</v>
      </c>
      <c r="CX27" s="9">
        <v>0</v>
      </c>
      <c r="CY27" s="9">
        <v>0</v>
      </c>
      <c r="CZ27" s="9">
        <v>0</v>
      </c>
      <c r="DA27" s="9">
        <v>0</v>
      </c>
      <c r="DB27" s="9">
        <v>0</v>
      </c>
      <c r="DC27" s="9">
        <v>0</v>
      </c>
      <c r="DD27" s="9">
        <v>0</v>
      </c>
      <c r="DE27" s="9">
        <v>0</v>
      </c>
      <c r="DF27" s="9">
        <v>0</v>
      </c>
      <c r="DG27" s="144">
        <f t="shared" si="65"/>
        <v>81456</v>
      </c>
      <c r="DH27" s="144">
        <f t="shared" ref="DH27:EW27" si="92">DG27</f>
        <v>81456</v>
      </c>
      <c r="DI27" s="144">
        <f t="shared" si="92"/>
        <v>81456</v>
      </c>
      <c r="DJ27" s="144">
        <f t="shared" si="92"/>
        <v>81456</v>
      </c>
      <c r="DK27" s="144">
        <f t="shared" si="92"/>
        <v>81456</v>
      </c>
      <c r="DL27" s="144">
        <f t="shared" si="92"/>
        <v>81456</v>
      </c>
      <c r="DM27" s="144">
        <f t="shared" si="92"/>
        <v>81456</v>
      </c>
      <c r="DN27" s="144">
        <f t="shared" si="92"/>
        <v>81456</v>
      </c>
      <c r="DO27" s="144">
        <f t="shared" si="92"/>
        <v>81456</v>
      </c>
      <c r="DP27" s="144">
        <f t="shared" si="92"/>
        <v>81456</v>
      </c>
      <c r="DQ27" s="144">
        <f t="shared" si="92"/>
        <v>81456</v>
      </c>
      <c r="DR27" s="144">
        <f t="shared" si="92"/>
        <v>81456</v>
      </c>
      <c r="DS27" s="144">
        <f t="shared" si="92"/>
        <v>81456</v>
      </c>
      <c r="DT27" s="144">
        <f t="shared" si="92"/>
        <v>81456</v>
      </c>
      <c r="DU27" s="144">
        <f t="shared" si="92"/>
        <v>81456</v>
      </c>
      <c r="DV27" s="144">
        <f t="shared" si="92"/>
        <v>81456</v>
      </c>
      <c r="DW27" s="144">
        <f t="shared" si="92"/>
        <v>81456</v>
      </c>
      <c r="DX27" s="144">
        <f t="shared" si="92"/>
        <v>81456</v>
      </c>
      <c r="DY27" s="144">
        <f t="shared" si="92"/>
        <v>81456</v>
      </c>
      <c r="DZ27" s="144">
        <f t="shared" si="92"/>
        <v>81456</v>
      </c>
      <c r="EA27" s="144">
        <f t="shared" si="92"/>
        <v>81456</v>
      </c>
      <c r="EB27" s="144">
        <f t="shared" si="92"/>
        <v>81456</v>
      </c>
      <c r="EC27" s="144">
        <f t="shared" si="92"/>
        <v>81456</v>
      </c>
      <c r="ED27" s="144">
        <f t="shared" si="92"/>
        <v>81456</v>
      </c>
      <c r="EE27" s="144">
        <f t="shared" si="92"/>
        <v>81456</v>
      </c>
      <c r="EF27" s="144">
        <f t="shared" si="92"/>
        <v>81456</v>
      </c>
      <c r="EG27" s="144">
        <f t="shared" si="92"/>
        <v>81456</v>
      </c>
      <c r="EH27" s="144">
        <f t="shared" si="92"/>
        <v>81456</v>
      </c>
      <c r="EI27" s="144">
        <f t="shared" si="92"/>
        <v>81456</v>
      </c>
      <c r="EJ27" s="144">
        <f t="shared" si="92"/>
        <v>81456</v>
      </c>
      <c r="EK27" s="144">
        <f t="shared" si="92"/>
        <v>81456</v>
      </c>
      <c r="EL27" s="144">
        <f t="shared" si="92"/>
        <v>81456</v>
      </c>
      <c r="EM27" s="144">
        <f t="shared" si="92"/>
        <v>81456</v>
      </c>
      <c r="EN27" s="144">
        <f t="shared" si="92"/>
        <v>81456</v>
      </c>
      <c r="EO27" s="144">
        <f t="shared" si="92"/>
        <v>81456</v>
      </c>
      <c r="EP27" s="144">
        <f t="shared" si="92"/>
        <v>81456</v>
      </c>
      <c r="EQ27" s="144">
        <f t="shared" si="92"/>
        <v>81456</v>
      </c>
      <c r="ER27" s="144">
        <f t="shared" si="92"/>
        <v>81456</v>
      </c>
      <c r="ES27" s="144">
        <f t="shared" si="92"/>
        <v>81456</v>
      </c>
      <c r="ET27" s="144">
        <f t="shared" si="92"/>
        <v>81456</v>
      </c>
      <c r="EU27" s="144">
        <f t="shared" si="92"/>
        <v>81456</v>
      </c>
      <c r="EV27" s="144">
        <f t="shared" si="92"/>
        <v>81456</v>
      </c>
      <c r="EW27" s="144">
        <f t="shared" si="92"/>
        <v>81456</v>
      </c>
      <c r="EX27" s="147">
        <f>PV(0.05,'PV factor'!C11,,-BR27)</f>
        <v>0</v>
      </c>
      <c r="EY27" s="147">
        <f>PV(0.05,'PV factor'!D11,,-BS27)</f>
        <v>25915.127955944281</v>
      </c>
      <c r="EZ27" s="147">
        <f>PV(0.05,'PV factor'!E11,,-BT27)</f>
        <v>0</v>
      </c>
      <c r="FA27" s="147">
        <f>PV(0.05,'PV factor'!F11,,-BU27)</f>
        <v>0</v>
      </c>
      <c r="FB27" s="147">
        <f>PV(0.05,'PV factor'!G11,,-BV27)</f>
        <v>0</v>
      </c>
      <c r="FC27" s="147">
        <f>PV(0.05,'PV factor'!H11,,-BW27)</f>
        <v>0</v>
      </c>
      <c r="FD27" s="147">
        <f>PV(0.05,'PV factor'!I11,,-BX27)</f>
        <v>0</v>
      </c>
      <c r="FE27" s="147">
        <f>PV(0.05,'PV factor'!J11,,-BY27)</f>
        <v>0</v>
      </c>
      <c r="FF27" s="147">
        <f>PV(0.05,'PV factor'!K11,,-BZ27)</f>
        <v>0</v>
      </c>
      <c r="FG27" s="147">
        <f>PV(0.05,'PV factor'!L11,,-CA27)</f>
        <v>0</v>
      </c>
      <c r="FH27" s="147">
        <f>PV(0.05,'PV factor'!M11,,-CB27)</f>
        <v>0</v>
      </c>
      <c r="FI27" s="147">
        <f>PV(0.05,'PV factor'!N11,,-CC27)</f>
        <v>0</v>
      </c>
      <c r="FJ27" s="147">
        <f>PV(0.05,'PV factor'!O11,,-CD27)</f>
        <v>0</v>
      </c>
      <c r="FK27" s="147">
        <f>PV(0.05,'PV factor'!P11,,-CE27)</f>
        <v>0</v>
      </c>
      <c r="FL27" s="147">
        <f>PV(0.05,'PV factor'!Q11,,-CF27)</f>
        <v>0</v>
      </c>
      <c r="FM27" s="147">
        <f>PV(0.05,'PV factor'!R11,,-CG27)</f>
        <v>0</v>
      </c>
      <c r="FN27" s="147">
        <f>PV(0.05,'PV factor'!S11,,-CH27)</f>
        <v>0</v>
      </c>
      <c r="FO27" s="147">
        <f>PV(0.05,'PV factor'!T11,,-CI27)</f>
        <v>0</v>
      </c>
      <c r="FP27" s="147">
        <f>PV(0.05,'PV factor'!U11,,-CJ27)</f>
        <v>0</v>
      </c>
      <c r="FQ27" s="147">
        <f>PV(0.05,'PV factor'!V11,,-CK27)</f>
        <v>0</v>
      </c>
      <c r="FR27" s="147">
        <f>PV(0.05,'PV factor'!W11,,-CL27)</f>
        <v>0</v>
      </c>
      <c r="FS27" s="147">
        <f>PV(0.05,'PV factor'!X11,,-CM27)</f>
        <v>0</v>
      </c>
      <c r="FT27" s="147">
        <f>PV(0.05,'PV factor'!Y11,,-CN27)</f>
        <v>0</v>
      </c>
      <c r="FU27" s="147">
        <f>PV(0.05,'PV factor'!Z11,,-CO27)</f>
        <v>0</v>
      </c>
      <c r="FV27" s="147">
        <f>PV(0.05,'PV factor'!AA11,,-CP27)</f>
        <v>0</v>
      </c>
      <c r="FW27" s="147">
        <f>PV(0.05,'PV factor'!AB11,,-CQ27)</f>
        <v>0</v>
      </c>
      <c r="FX27" s="147">
        <f>PV(0.05,'PV factor'!AC11,,-CR27)</f>
        <v>0</v>
      </c>
      <c r="FY27" s="147">
        <f>PV(0.05,'PV factor'!AD11,,-CS27)</f>
        <v>0</v>
      </c>
      <c r="FZ27" s="147">
        <f>PV(0.05,'PV factor'!AE11,,-CT27)</f>
        <v>0</v>
      </c>
      <c r="GA27" s="147">
        <f>PV(0.05,'PV factor'!AF11,,-CU27)</f>
        <v>0</v>
      </c>
      <c r="GB27" s="147">
        <f>PV(0.05,'PV factor'!AG11,,-CV27)</f>
        <v>0</v>
      </c>
      <c r="GC27" s="147">
        <f>PV(0.05,'PV factor'!AH11,,-CW27)</f>
        <v>0</v>
      </c>
      <c r="GD27" s="147">
        <f>PV(0.05,'PV factor'!AI11,,-CX27)</f>
        <v>0</v>
      </c>
      <c r="GE27" s="147">
        <f>PV(0.05,'PV factor'!AJ11,,-CY27)</f>
        <v>0</v>
      </c>
      <c r="GF27" s="147">
        <f>PV(0.05,'PV factor'!AK11,,-CZ27)</f>
        <v>0</v>
      </c>
      <c r="GG27" s="147">
        <f>PV(0.05,'PV factor'!AL11,,-DA27)</f>
        <v>0</v>
      </c>
      <c r="GH27" s="147">
        <f>PV(0.05,'PV factor'!AM11,,-DB27)</f>
        <v>0</v>
      </c>
      <c r="GI27" s="147">
        <f>PV(0.05,'PV factor'!AN11,,-DC27)</f>
        <v>0</v>
      </c>
      <c r="GJ27" s="147">
        <f>PV(0.05,'PV factor'!AO11,,-DD27)</f>
        <v>0</v>
      </c>
      <c r="GK27" s="147">
        <f>PV(0.05,'PV factor'!AP11,,-DE27)</f>
        <v>0</v>
      </c>
      <c r="GL27" s="147">
        <f>PV(0.05,'PV factor'!C11,,-DI27)</f>
        <v>73882.993197278905</v>
      </c>
      <c r="GM27" s="147">
        <f>PV(0.05,'PV factor'!D11,,-DJ27)</f>
        <v>70364.755425979907</v>
      </c>
      <c r="GN27" s="147">
        <f>PV(0.05,'PV factor'!E11,,-DK27)</f>
        <v>67014.052786647531</v>
      </c>
      <c r="GO27" s="147">
        <f>PV(0.05,'PV factor'!F11,,-DL27)</f>
        <v>63822.907415854796</v>
      </c>
      <c r="GP27" s="147">
        <f>PV(0.05,'PV factor'!G11,,-DM27)</f>
        <v>60783.721348433144</v>
      </c>
      <c r="GQ27" s="147">
        <f>PV(0.05,'PV factor'!H11,,-DN27)</f>
        <v>57889.25842707917</v>
      </c>
      <c r="GR27" s="147">
        <f>PV(0.05,'PV factor'!I11,,-DO27)</f>
        <v>55132.627073408745</v>
      </c>
      <c r="GS27" s="147">
        <f>PV(0.05,'PV factor'!J11,,-DP27)</f>
        <v>52507.263879436898</v>
      </c>
      <c r="GT27" s="147">
        <f>PV(0.05,'PV factor'!K11,,-DQ27)</f>
        <v>50006.917980416089</v>
      </c>
      <c r="GU27" s="147">
        <f>PV(0.05,'PV factor'!L11,,-DR27)</f>
        <v>47625.636171824844</v>
      </c>
      <c r="GV27" s="147">
        <f>PV(0.05,'PV factor'!M11,,-DS27)</f>
        <v>45357.748735071291</v>
      </c>
      <c r="GW27" s="147">
        <f>PV(0.05,'PV factor'!N11,,-DT27)</f>
        <v>43197.85593816312</v>
      </c>
      <c r="GX27" s="147">
        <f>PV(0.05,'PV factor'!O11,,-DU27)</f>
        <v>41140.815179202982</v>
      </c>
      <c r="GY27" s="147">
        <f>PV(0.05,'PV factor'!P11,,-DV27)</f>
        <v>39181.728742098065</v>
      </c>
      <c r="GZ27" s="147">
        <f>PV(0.05,'PV factor'!Q11,,-DW27)</f>
        <v>37315.932135331495</v>
      </c>
      <c r="HA27" s="147">
        <f>PV(0.05,'PV factor'!R11,,-DX27)</f>
        <v>35538.982986029994</v>
      </c>
      <c r="HB27" s="147">
        <f>PV(0.05,'PV factor'!S11,,-DY27)</f>
        <v>33846.650462885707</v>
      </c>
      <c r="HC27" s="147">
        <f>PV(0.05,'PV factor'!T11,,-DZ27)</f>
        <v>32234.905202748294</v>
      </c>
      <c r="HD27" s="147">
        <f>PV(0.05,'PV factor'!U11,,-EA27)</f>
        <v>30699.909716903137</v>
      </c>
      <c r="HE27" s="147">
        <f>PV(0.05,'PV factor'!V11,,-EB27)</f>
        <v>29238.009254193465</v>
      </c>
      <c r="HF27" s="147">
        <f>PV(0.05,'PV factor'!W11,,-EC27)</f>
        <v>27845.723099231873</v>
      </c>
      <c r="HG27" s="147">
        <f>PV(0.05,'PV factor'!X11,,-ED27)</f>
        <v>26519.73628498273</v>
      </c>
      <c r="HH27" s="147">
        <f>PV(0.05,'PV factor'!Y11,,-EE27)</f>
        <v>25256.891699983556</v>
      </c>
      <c r="HI27" s="147">
        <f>PV(0.05,'PV factor'!Z11,,-EF27)</f>
        <v>24054.182571412908</v>
      </c>
      <c r="HJ27" s="147">
        <f>PV(0.05,'PV factor'!AA11,,-EG27)</f>
        <v>22908.745306107532</v>
      </c>
      <c r="HK27" s="147">
        <f>PV(0.05,'PV factor'!AB11,,-EH27)</f>
        <v>21817.852672483361</v>
      </c>
      <c r="HL27" s="147">
        <f>PV(0.05,'PV factor'!AC11,,-EI27)</f>
        <v>20778.907307127014</v>
      </c>
      <c r="HM27" s="147">
        <f>PV(0.05,'PV factor'!AD11,,-EJ27)</f>
        <v>19789.435530597151</v>
      </c>
      <c r="HN27" s="147">
        <f>PV(0.05,'PV factor'!AE11,,-EK27)</f>
        <v>18847.081457711582</v>
      </c>
      <c r="HO27" s="147">
        <f>PV(0.05,'PV factor'!AF11,,-EL27)</f>
        <v>17949.601388296738</v>
      </c>
      <c r="HP27" s="147">
        <f>PV(0.05,'PV factor'!AG11,,-EM27)</f>
        <v>17094.858465044512</v>
      </c>
      <c r="HQ27" s="147">
        <f>PV(0.05,'PV factor'!AH11,,-EN27)</f>
        <v>16280.817585756678</v>
      </c>
      <c r="HR27" s="147">
        <f>PV(0.05,'PV factor'!AI11,,-EO27)</f>
        <v>15505.540557863504</v>
      </c>
      <c r="HS27" s="147">
        <f>PV(0.05,'PV factor'!AJ11,,-EP27)</f>
        <v>14767.181483679526</v>
      </c>
      <c r="HT27" s="147">
        <f>PV(0.05,'PV factor'!AK11,,-EQ27)</f>
        <v>14063.982365409074</v>
      </c>
      <c r="HU27" s="147">
        <f>PV(0.05,'PV factor'!AL11,,-ER27)</f>
        <v>13394.268919437211</v>
      </c>
      <c r="HV27" s="147">
        <f>PV(0.05,'PV factor'!AM11,,-ES27)</f>
        <v>12756.446589940204</v>
      </c>
      <c r="HW27" s="147">
        <f>PV(0.05,'PV factor'!AN11,,-ET27)</f>
        <v>12148.996752324001</v>
      </c>
      <c r="HX27" s="147">
        <f>PV(0.05,'PV factor'!AO11,,-EU27)</f>
        <v>11570.473097451431</v>
      </c>
      <c r="HY27" s="147">
        <f>PV(0.05,'PV factor'!AP11,,-EV27)</f>
        <v>11019.498188048981</v>
      </c>
      <c r="HZ27" s="147">
        <f t="shared" si="67"/>
        <v>25915.127955944281</v>
      </c>
      <c r="IA27" s="147">
        <f t="shared" si="68"/>
        <v>335868.43017419428</v>
      </c>
      <c r="IB27" s="401">
        <f t="shared" si="69"/>
        <v>12.960323049346723</v>
      </c>
    </row>
    <row r="28" spans="1:236" ht="90" customHeight="1" x14ac:dyDescent="0.2">
      <c r="A28" s="276" t="s">
        <v>634</v>
      </c>
      <c r="B28" s="277" t="s">
        <v>1167</v>
      </c>
      <c r="C28" s="277" t="s">
        <v>1260</v>
      </c>
      <c r="D28" s="99"/>
      <c r="E28" s="277" t="s">
        <v>1261</v>
      </c>
      <c r="F28" s="103" t="s">
        <v>1262</v>
      </c>
      <c r="G28" s="103" t="s">
        <v>1263</v>
      </c>
      <c r="H28" s="99" t="s">
        <v>77</v>
      </c>
      <c r="I28" s="103" t="s">
        <v>1189</v>
      </c>
      <c r="J28" s="103">
        <v>5</v>
      </c>
      <c r="K28" s="227" t="s">
        <v>79</v>
      </c>
      <c r="L28" s="98">
        <v>102474</v>
      </c>
      <c r="M28" s="99" t="s">
        <v>1194</v>
      </c>
      <c r="N28" s="99" t="s">
        <v>147</v>
      </c>
      <c r="O28" s="73" t="s">
        <v>106</v>
      </c>
      <c r="P28" s="99" t="s">
        <v>293</v>
      </c>
      <c r="Q28" s="112" t="s">
        <v>100</v>
      </c>
      <c r="R28" s="99" t="s">
        <v>108</v>
      </c>
      <c r="S28" s="99" t="s">
        <v>99</v>
      </c>
      <c r="T28" s="99" t="s">
        <v>366</v>
      </c>
      <c r="U28" s="99" t="s">
        <v>100</v>
      </c>
      <c r="V28" s="102">
        <v>1</v>
      </c>
      <c r="W28" s="278">
        <v>36000</v>
      </c>
      <c r="X28" s="278">
        <v>0</v>
      </c>
      <c r="Y28" s="278">
        <v>0</v>
      </c>
      <c r="Z28" s="278">
        <v>0</v>
      </c>
      <c r="AA28" s="278">
        <v>36000</v>
      </c>
      <c r="AB28" s="278">
        <v>0</v>
      </c>
      <c r="AC28" s="278">
        <v>0</v>
      </c>
      <c r="AD28" s="278">
        <v>0</v>
      </c>
      <c r="AE28" s="278">
        <v>0</v>
      </c>
      <c r="AF28" s="278">
        <v>0</v>
      </c>
      <c r="AG28" s="278">
        <v>0</v>
      </c>
      <c r="AH28" s="278">
        <v>0</v>
      </c>
      <c r="AI28" s="100" t="s">
        <v>88</v>
      </c>
      <c r="AJ28" s="278">
        <v>0</v>
      </c>
      <c r="AK28" s="278">
        <v>0</v>
      </c>
      <c r="AL28" s="278">
        <v>0</v>
      </c>
      <c r="AM28" s="278">
        <v>0</v>
      </c>
      <c r="AN28" s="278">
        <v>0</v>
      </c>
      <c r="AO28" s="278">
        <v>0</v>
      </c>
      <c r="AP28" s="278">
        <v>0</v>
      </c>
      <c r="AQ28" s="278">
        <v>0</v>
      </c>
      <c r="AR28" s="278">
        <v>0</v>
      </c>
      <c r="AS28" s="278">
        <v>0</v>
      </c>
      <c r="AT28" s="278">
        <v>0</v>
      </c>
      <c r="AU28" s="103"/>
      <c r="AV28" s="230">
        <f t="shared" si="35"/>
        <v>1</v>
      </c>
      <c r="AW28" s="230">
        <f t="shared" si="36"/>
        <v>0</v>
      </c>
      <c r="AX28" s="230" t="str">
        <f t="shared" si="37"/>
        <v>C2</v>
      </c>
      <c r="AY28" s="141">
        <f t="shared" si="38"/>
        <v>8</v>
      </c>
      <c r="AZ28" s="70">
        <f t="shared" si="39"/>
        <v>1</v>
      </c>
      <c r="BA28" s="70">
        <f t="shared" si="40"/>
        <v>1</v>
      </c>
      <c r="BB28" s="70">
        <f t="shared" si="41"/>
        <v>1</v>
      </c>
      <c r="BC28" s="70">
        <f t="shared" si="42"/>
        <v>0</v>
      </c>
      <c r="BD28" s="70">
        <f t="shared" si="43"/>
        <v>1</v>
      </c>
      <c r="BE28" s="70">
        <f t="shared" si="44"/>
        <v>1</v>
      </c>
      <c r="BF28" s="70">
        <f t="shared" si="45"/>
        <v>1</v>
      </c>
      <c r="BG28" s="71">
        <f t="shared" si="46"/>
        <v>0</v>
      </c>
      <c r="BH28" s="71">
        <f t="shared" si="47"/>
        <v>1</v>
      </c>
      <c r="BI28" s="71">
        <f t="shared" si="48"/>
        <v>0</v>
      </c>
      <c r="BJ28" s="71">
        <f t="shared" si="49"/>
        <v>1</v>
      </c>
      <c r="BK28" s="71">
        <f t="shared" si="50"/>
        <v>0</v>
      </c>
      <c r="BL28" s="70">
        <f t="shared" si="51"/>
        <v>1</v>
      </c>
      <c r="BM28" s="70">
        <f t="shared" si="52"/>
        <v>1</v>
      </c>
      <c r="BN28" s="70">
        <f t="shared" si="53"/>
        <v>0</v>
      </c>
      <c r="BO28" s="70">
        <f t="shared" si="54"/>
        <v>1</v>
      </c>
      <c r="BP28" s="144">
        <f t="shared" si="55"/>
        <v>0</v>
      </c>
      <c r="BQ28" s="144">
        <f t="shared" si="56"/>
        <v>0</v>
      </c>
      <c r="BR28" s="144">
        <f t="shared" si="57"/>
        <v>36000</v>
      </c>
      <c r="BS28" s="144">
        <f t="shared" si="58"/>
        <v>0</v>
      </c>
      <c r="BT28" s="144">
        <f t="shared" si="59"/>
        <v>0</v>
      </c>
      <c r="BU28" s="144">
        <f t="shared" si="60"/>
        <v>0</v>
      </c>
      <c r="BV28" s="144">
        <f t="shared" si="61"/>
        <v>0</v>
      </c>
      <c r="BW28" s="144">
        <f t="shared" si="62"/>
        <v>0</v>
      </c>
      <c r="BX28" s="144">
        <f t="shared" si="63"/>
        <v>0</v>
      </c>
      <c r="BY28" s="144">
        <f t="shared" si="64"/>
        <v>0</v>
      </c>
      <c r="BZ28" s="9">
        <v>0</v>
      </c>
      <c r="CA28" s="9">
        <v>0</v>
      </c>
      <c r="CB28" s="9">
        <v>0</v>
      </c>
      <c r="CC28" s="9">
        <v>0</v>
      </c>
      <c r="CD28" s="9">
        <v>0</v>
      </c>
      <c r="CE28" s="9">
        <v>0</v>
      </c>
      <c r="CF28" s="9">
        <v>0</v>
      </c>
      <c r="CG28" s="9">
        <v>0</v>
      </c>
      <c r="CH28" s="9">
        <v>0</v>
      </c>
      <c r="CI28" s="9">
        <v>0</v>
      </c>
      <c r="CJ28" s="9">
        <v>0</v>
      </c>
      <c r="CK28" s="9">
        <v>0</v>
      </c>
      <c r="CL28" s="9">
        <v>0</v>
      </c>
      <c r="CM28" s="9">
        <v>0</v>
      </c>
      <c r="CN28" s="9">
        <v>0</v>
      </c>
      <c r="CO28" s="9">
        <v>0</v>
      </c>
      <c r="CP28" s="9">
        <v>0</v>
      </c>
      <c r="CQ28" s="9">
        <v>0</v>
      </c>
      <c r="CR28" s="9">
        <v>0</v>
      </c>
      <c r="CS28" s="9">
        <v>0</v>
      </c>
      <c r="CT28" s="9">
        <v>0</v>
      </c>
      <c r="CU28" s="9">
        <v>0</v>
      </c>
      <c r="CV28" s="9">
        <v>0</v>
      </c>
      <c r="CW28" s="9">
        <v>0</v>
      </c>
      <c r="CX28" s="9">
        <v>0</v>
      </c>
      <c r="CY28" s="9">
        <v>0</v>
      </c>
      <c r="CZ28" s="9">
        <v>0</v>
      </c>
      <c r="DA28" s="9">
        <v>0</v>
      </c>
      <c r="DB28" s="9">
        <v>0</v>
      </c>
      <c r="DC28" s="9">
        <v>0</v>
      </c>
      <c r="DD28" s="9">
        <v>0</v>
      </c>
      <c r="DE28" s="9">
        <v>0</v>
      </c>
      <c r="DF28" s="9">
        <v>0</v>
      </c>
      <c r="DG28" s="144">
        <f t="shared" si="65"/>
        <v>102474</v>
      </c>
      <c r="DH28" s="144">
        <f t="shared" ref="DH28:EW28" si="93">DG28</f>
        <v>102474</v>
      </c>
      <c r="DI28" s="144">
        <f t="shared" si="93"/>
        <v>102474</v>
      </c>
      <c r="DJ28" s="144">
        <f t="shared" si="93"/>
        <v>102474</v>
      </c>
      <c r="DK28" s="144">
        <f t="shared" si="93"/>
        <v>102474</v>
      </c>
      <c r="DL28" s="144">
        <f t="shared" si="93"/>
        <v>102474</v>
      </c>
      <c r="DM28" s="144">
        <f t="shared" si="93"/>
        <v>102474</v>
      </c>
      <c r="DN28" s="144">
        <f t="shared" si="93"/>
        <v>102474</v>
      </c>
      <c r="DO28" s="144">
        <f t="shared" si="93"/>
        <v>102474</v>
      </c>
      <c r="DP28" s="144">
        <f t="shared" si="93"/>
        <v>102474</v>
      </c>
      <c r="DQ28" s="144">
        <f t="shared" si="93"/>
        <v>102474</v>
      </c>
      <c r="DR28" s="144">
        <f t="shared" si="93"/>
        <v>102474</v>
      </c>
      <c r="DS28" s="144">
        <f t="shared" si="93"/>
        <v>102474</v>
      </c>
      <c r="DT28" s="144">
        <f t="shared" si="93"/>
        <v>102474</v>
      </c>
      <c r="DU28" s="144">
        <f t="shared" si="93"/>
        <v>102474</v>
      </c>
      <c r="DV28" s="144">
        <f t="shared" si="93"/>
        <v>102474</v>
      </c>
      <c r="DW28" s="144">
        <f t="shared" si="93"/>
        <v>102474</v>
      </c>
      <c r="DX28" s="144">
        <f t="shared" si="93"/>
        <v>102474</v>
      </c>
      <c r="DY28" s="144">
        <f t="shared" si="93"/>
        <v>102474</v>
      </c>
      <c r="DZ28" s="144">
        <f t="shared" si="93"/>
        <v>102474</v>
      </c>
      <c r="EA28" s="144">
        <f t="shared" si="93"/>
        <v>102474</v>
      </c>
      <c r="EB28" s="144">
        <f t="shared" si="93"/>
        <v>102474</v>
      </c>
      <c r="EC28" s="144">
        <f t="shared" si="93"/>
        <v>102474</v>
      </c>
      <c r="ED28" s="144">
        <f t="shared" si="93"/>
        <v>102474</v>
      </c>
      <c r="EE28" s="144">
        <f t="shared" si="93"/>
        <v>102474</v>
      </c>
      <c r="EF28" s="144">
        <f t="shared" si="93"/>
        <v>102474</v>
      </c>
      <c r="EG28" s="144">
        <f t="shared" si="93"/>
        <v>102474</v>
      </c>
      <c r="EH28" s="144">
        <f t="shared" si="93"/>
        <v>102474</v>
      </c>
      <c r="EI28" s="144">
        <f t="shared" si="93"/>
        <v>102474</v>
      </c>
      <c r="EJ28" s="144">
        <f t="shared" si="93"/>
        <v>102474</v>
      </c>
      <c r="EK28" s="144">
        <f t="shared" si="93"/>
        <v>102474</v>
      </c>
      <c r="EL28" s="144">
        <f t="shared" si="93"/>
        <v>102474</v>
      </c>
      <c r="EM28" s="144">
        <f t="shared" si="93"/>
        <v>102474</v>
      </c>
      <c r="EN28" s="144">
        <f t="shared" si="93"/>
        <v>102474</v>
      </c>
      <c r="EO28" s="144">
        <f t="shared" si="93"/>
        <v>102474</v>
      </c>
      <c r="EP28" s="144">
        <f t="shared" si="93"/>
        <v>102474</v>
      </c>
      <c r="EQ28" s="144">
        <f t="shared" si="93"/>
        <v>102474</v>
      </c>
      <c r="ER28" s="144">
        <f t="shared" si="93"/>
        <v>102474</v>
      </c>
      <c r="ES28" s="144">
        <f t="shared" si="93"/>
        <v>102474</v>
      </c>
      <c r="ET28" s="144">
        <f t="shared" si="93"/>
        <v>102474</v>
      </c>
      <c r="EU28" s="144">
        <f t="shared" si="93"/>
        <v>102474</v>
      </c>
      <c r="EV28" s="144">
        <f t="shared" si="93"/>
        <v>102474</v>
      </c>
      <c r="EW28" s="144">
        <f t="shared" si="93"/>
        <v>102474</v>
      </c>
      <c r="EX28" s="147">
        <f>PV(0.05,'PV factor'!C139,,-BR28)</f>
        <v>32653.061224489797</v>
      </c>
      <c r="EY28" s="147">
        <f>PV(0.05,'PV factor'!D139,,-BS28)</f>
        <v>0</v>
      </c>
      <c r="EZ28" s="147">
        <f>PV(0.05,'PV factor'!E139,,-BT28)</f>
        <v>0</v>
      </c>
      <c r="FA28" s="147">
        <f>PV(0.05,'PV factor'!F139,,-BU28)</f>
        <v>0</v>
      </c>
      <c r="FB28" s="147">
        <f>PV(0.05,'PV factor'!G139,,-BV28)</f>
        <v>0</v>
      </c>
      <c r="FC28" s="147">
        <f>PV(0.05,'PV factor'!H139,,-BW28)</f>
        <v>0</v>
      </c>
      <c r="FD28" s="147">
        <f>PV(0.05,'PV factor'!I139,,-BX28)</f>
        <v>0</v>
      </c>
      <c r="FE28" s="147">
        <f>PV(0.05,'PV factor'!J139,,-BY28)</f>
        <v>0</v>
      </c>
      <c r="FF28" s="147">
        <f>PV(0.05,'PV factor'!K139,,-BZ28)</f>
        <v>0</v>
      </c>
      <c r="FG28" s="147">
        <f>PV(0.05,'PV factor'!L139,,-CA28)</f>
        <v>0</v>
      </c>
      <c r="FH28" s="147">
        <f>PV(0.05,'PV factor'!M139,,-CB28)</f>
        <v>0</v>
      </c>
      <c r="FI28" s="147">
        <f>PV(0.05,'PV factor'!N139,,-CC28)</f>
        <v>0</v>
      </c>
      <c r="FJ28" s="147">
        <f>PV(0.05,'PV factor'!O139,,-CD28)</f>
        <v>0</v>
      </c>
      <c r="FK28" s="147">
        <f>PV(0.05,'PV factor'!P139,,-CE28)</f>
        <v>0</v>
      </c>
      <c r="FL28" s="147">
        <f>PV(0.05,'PV factor'!Q139,,-CF28)</f>
        <v>0</v>
      </c>
      <c r="FM28" s="147">
        <f>PV(0.05,'PV factor'!R139,,-CG28)</f>
        <v>0</v>
      </c>
      <c r="FN28" s="147">
        <f>PV(0.05,'PV factor'!S139,,-CH28)</f>
        <v>0</v>
      </c>
      <c r="FO28" s="147">
        <f>PV(0.05,'PV factor'!T139,,-CI28)</f>
        <v>0</v>
      </c>
      <c r="FP28" s="147">
        <f>PV(0.05,'PV factor'!U139,,-CJ28)</f>
        <v>0</v>
      </c>
      <c r="FQ28" s="147">
        <f>PV(0.05,'PV factor'!V139,,-CK28)</f>
        <v>0</v>
      </c>
      <c r="FR28" s="147">
        <f>PV(0.05,'PV factor'!W139,,-CL28)</f>
        <v>0</v>
      </c>
      <c r="FS28" s="147">
        <f>PV(0.05,'PV factor'!X139,,-CM28)</f>
        <v>0</v>
      </c>
      <c r="FT28" s="147">
        <f>PV(0.05,'PV factor'!Y139,,-CN28)</f>
        <v>0</v>
      </c>
      <c r="FU28" s="147">
        <f>PV(0.05,'PV factor'!Z139,,-CO28)</f>
        <v>0</v>
      </c>
      <c r="FV28" s="147">
        <f>PV(0.05,'PV factor'!AA139,,-CP28)</f>
        <v>0</v>
      </c>
      <c r="FW28" s="147">
        <f>PV(0.05,'PV factor'!AB139,,-CQ28)</f>
        <v>0</v>
      </c>
      <c r="FX28" s="147">
        <f>PV(0.05,'PV factor'!AC139,,-CR28)</f>
        <v>0</v>
      </c>
      <c r="FY28" s="147">
        <f>PV(0.05,'PV factor'!AD139,,-CS28)</f>
        <v>0</v>
      </c>
      <c r="FZ28" s="147">
        <f>PV(0.05,'PV factor'!AE139,,-CT28)</f>
        <v>0</v>
      </c>
      <c r="GA28" s="147">
        <f>PV(0.05,'PV factor'!AF139,,-CU28)</f>
        <v>0</v>
      </c>
      <c r="GB28" s="147">
        <f>PV(0.05,'PV factor'!AG139,,-CV28)</f>
        <v>0</v>
      </c>
      <c r="GC28" s="147">
        <f>PV(0.05,'PV factor'!AH139,,-CW28)</f>
        <v>0</v>
      </c>
      <c r="GD28" s="147">
        <f>PV(0.05,'PV factor'!AI139,,-CX28)</f>
        <v>0</v>
      </c>
      <c r="GE28" s="147">
        <f>PV(0.05,'PV factor'!AJ139,,-CY28)</f>
        <v>0</v>
      </c>
      <c r="GF28" s="147">
        <f>PV(0.05,'PV factor'!AK139,,-CZ28)</f>
        <v>0</v>
      </c>
      <c r="GG28" s="147">
        <f>PV(0.05,'PV factor'!AL139,,-DA28)</f>
        <v>0</v>
      </c>
      <c r="GH28" s="147">
        <f>PV(0.05,'PV factor'!AM139,,-DB28)</f>
        <v>0</v>
      </c>
      <c r="GI28" s="147">
        <f>PV(0.05,'PV factor'!AN139,,-DC28)</f>
        <v>0</v>
      </c>
      <c r="GJ28" s="147">
        <f>PV(0.05,'PV factor'!AO139,,-DD28)</f>
        <v>0</v>
      </c>
      <c r="GK28" s="147">
        <f>PV(0.05,'PV factor'!AP139,,-DE28)</f>
        <v>0</v>
      </c>
      <c r="GL28" s="147">
        <f>PV(0.05,'PV factor'!C139,,-DI28)</f>
        <v>92946.938775510207</v>
      </c>
      <c r="GM28" s="147">
        <f>PV(0.05,'PV factor'!D139,,-DJ28)</f>
        <v>88520.894071914474</v>
      </c>
      <c r="GN28" s="147">
        <f>PV(0.05,'PV factor'!E139,,-DK28)</f>
        <v>84305.613401823313</v>
      </c>
      <c r="GO28" s="147">
        <f>PV(0.05,'PV factor'!F139,,-DL28)</f>
        <v>80291.060382688869</v>
      </c>
      <c r="GP28" s="147">
        <f>PV(0.05,'PV factor'!G139,,-DM28)</f>
        <v>76467.676554941791</v>
      </c>
      <c r="GQ28" s="147">
        <f>PV(0.05,'PV factor'!H139,,-DN28)</f>
        <v>72826.358623754058</v>
      </c>
      <c r="GR28" s="147">
        <f>PV(0.05,'PV factor'!I139,,-DO28)</f>
        <v>69358.436784527687</v>
      </c>
      <c r="GS28" s="147">
        <f>PV(0.05,'PV factor'!J139,,-DP28)</f>
        <v>66055.654080502558</v>
      </c>
      <c r="GT28" s="147">
        <f>PV(0.05,'PV factor'!K139,,-DQ28)</f>
        <v>62910.146743335768</v>
      </c>
      <c r="GU28" s="147">
        <f>PV(0.05,'PV factor'!L139,,-DR28)</f>
        <v>59914.425469843583</v>
      </c>
      <c r="GV28" s="147">
        <f>PV(0.05,'PV factor'!M139,,-DS28)</f>
        <v>57061.357590327236</v>
      </c>
      <c r="GW28" s="147">
        <f>PV(0.05,'PV factor'!N139,,-DT28)</f>
        <v>54344.150086025926</v>
      </c>
      <c r="GX28" s="147">
        <f>PV(0.05,'PV factor'!O139,,-DU28)</f>
        <v>51756.333415262801</v>
      </c>
      <c r="GY28" s="147">
        <f>PV(0.05,'PV factor'!P139,,-DV28)</f>
        <v>49291.746109774082</v>
      </c>
      <c r="GZ28" s="147">
        <f>PV(0.05,'PV factor'!Q139,,-DW28)</f>
        <v>46944.520104546747</v>
      </c>
      <c r="HA28" s="147">
        <f>PV(0.05,'PV factor'!R139,,-DX28)</f>
        <v>44709.066766234988</v>
      </c>
      <c r="HB28" s="147">
        <f>PV(0.05,'PV factor'!S139,,-DY28)</f>
        <v>42580.063586890465</v>
      </c>
      <c r="HC28" s="147">
        <f>PV(0.05,'PV factor'!T139,,-DZ28)</f>
        <v>40552.441511324258</v>
      </c>
      <c r="HD28" s="147">
        <f>PV(0.05,'PV factor'!U139,,-EA28)</f>
        <v>38621.372867927865</v>
      </c>
      <c r="HE28" s="147">
        <f>PV(0.05,'PV factor'!V139,,-EB28)</f>
        <v>36782.259874217016</v>
      </c>
      <c r="HF28" s="147">
        <f>PV(0.05,'PV factor'!W139,,-EC28)</f>
        <v>35030.72368973049</v>
      </c>
      <c r="HG28" s="147">
        <f>PV(0.05,'PV factor'!X139,,-ED28)</f>
        <v>33362.59399021951</v>
      </c>
      <c r="HH28" s="147">
        <f>PV(0.05,'PV factor'!Y139,,-EE28)</f>
        <v>31773.899038304298</v>
      </c>
      <c r="HI28" s="147">
        <f>PV(0.05,'PV factor'!Z139,,-EF28)</f>
        <v>30260.856226956472</v>
      </c>
      <c r="HJ28" s="147">
        <f>PV(0.05,'PV factor'!AA139,,-EG28)</f>
        <v>28819.863073291879</v>
      </c>
      <c r="HK28" s="147">
        <f>PV(0.05,'PV factor'!AB139,,-EH28)</f>
        <v>27447.488641230357</v>
      </c>
      <c r="HL28" s="147">
        <f>PV(0.05,'PV factor'!AC139,,-EI28)</f>
        <v>26140.465372600345</v>
      </c>
      <c r="HM28" s="147">
        <f>PV(0.05,'PV factor'!AD139,,-EJ28)</f>
        <v>24895.681307238418</v>
      </c>
      <c r="HN28" s="147">
        <f>PV(0.05,'PV factor'!AE139,,-EK28)</f>
        <v>23710.172673560406</v>
      </c>
      <c r="HO28" s="147">
        <f>PV(0.05,'PV factor'!AF139,,-EL28)</f>
        <v>22581.116831962285</v>
      </c>
      <c r="HP28" s="147">
        <f>PV(0.05,'PV factor'!AG139,,-EM28)</f>
        <v>21505.825554249797</v>
      </c>
      <c r="HQ28" s="147">
        <f>PV(0.05,'PV factor'!AH139,,-EN28)</f>
        <v>20481.738623095043</v>
      </c>
      <c r="HR28" s="147">
        <f>PV(0.05,'PV factor'!AI139,,-EO28)</f>
        <v>19506.417736280993</v>
      </c>
      <c r="HS28" s="147">
        <f>PV(0.05,'PV factor'!AJ139,,-EP28)</f>
        <v>18577.54070121999</v>
      </c>
      <c r="HT28" s="147">
        <f>PV(0.05,'PV factor'!AK139,,-EQ28)</f>
        <v>17692.895905923804</v>
      </c>
      <c r="HU28" s="147">
        <f>PV(0.05,'PV factor'!AL139,,-ER28)</f>
        <v>16850.377053260763</v>
      </c>
      <c r="HV28" s="147">
        <f>PV(0.05,'PV factor'!AM139,,-ES28)</f>
        <v>16047.978145962636</v>
      </c>
      <c r="HW28" s="147">
        <f>PV(0.05,'PV factor'!AN139,,-ET28)</f>
        <v>15283.788710440602</v>
      </c>
      <c r="HX28" s="147">
        <f>PV(0.05,'PV factor'!AO139,,-EU28)</f>
        <v>14555.98924803867</v>
      </c>
      <c r="HY28" s="147">
        <f>PV(0.05,'PV factor'!AP139,,-EV28)</f>
        <v>13862.846902893971</v>
      </c>
      <c r="HZ28" s="147">
        <f t="shared" si="67"/>
        <v>32653.061224489797</v>
      </c>
      <c r="IA28" s="147">
        <f t="shared" si="68"/>
        <v>422532.18318687868</v>
      </c>
      <c r="IB28" s="401">
        <f t="shared" si="69"/>
        <v>12.940048110098159</v>
      </c>
    </row>
    <row r="29" spans="1:236" ht="90" customHeight="1" x14ac:dyDescent="0.2">
      <c r="A29" s="137" t="s">
        <v>1510</v>
      </c>
      <c r="B29" s="138" t="s">
        <v>1511</v>
      </c>
      <c r="C29" s="138" t="s">
        <v>1622</v>
      </c>
      <c r="D29" s="142">
        <v>10</v>
      </c>
      <c r="E29" s="138" t="s">
        <v>3593</v>
      </c>
      <c r="F29" s="118" t="s">
        <v>3592</v>
      </c>
      <c r="G29" s="118" t="s">
        <v>3591</v>
      </c>
      <c r="H29" s="142" t="s">
        <v>77</v>
      </c>
      <c r="I29" s="118" t="s">
        <v>1592</v>
      </c>
      <c r="J29" s="118">
        <v>5</v>
      </c>
      <c r="K29" s="227" t="s">
        <v>79</v>
      </c>
      <c r="L29" s="110">
        <v>38949</v>
      </c>
      <c r="M29" s="142" t="s">
        <v>1534</v>
      </c>
      <c r="N29" s="142" t="s">
        <v>81</v>
      </c>
      <c r="O29" s="73" t="s">
        <v>106</v>
      </c>
      <c r="P29" s="142" t="s">
        <v>466</v>
      </c>
      <c r="Q29" s="112" t="s">
        <v>100</v>
      </c>
      <c r="R29" s="142" t="s">
        <v>108</v>
      </c>
      <c r="S29" s="142" t="s">
        <v>99</v>
      </c>
      <c r="T29" s="142" t="s">
        <v>366</v>
      </c>
      <c r="U29" s="142" t="s">
        <v>100</v>
      </c>
      <c r="V29" s="117">
        <v>1</v>
      </c>
      <c r="W29" s="135">
        <v>14500</v>
      </c>
      <c r="X29" s="134">
        <v>0</v>
      </c>
      <c r="Y29" s="134">
        <v>0</v>
      </c>
      <c r="Z29" s="134">
        <v>0</v>
      </c>
      <c r="AA29" s="134">
        <v>8500</v>
      </c>
      <c r="AB29" s="125">
        <v>6000</v>
      </c>
      <c r="AC29" s="134">
        <v>0</v>
      </c>
      <c r="AD29" s="134">
        <v>0</v>
      </c>
      <c r="AE29" s="139">
        <v>0</v>
      </c>
      <c r="AF29" s="139">
        <v>0</v>
      </c>
      <c r="AG29" s="139">
        <v>0</v>
      </c>
      <c r="AH29" s="139">
        <v>0</v>
      </c>
      <c r="AI29" s="116" t="s">
        <v>88</v>
      </c>
      <c r="AJ29" s="136">
        <v>0</v>
      </c>
      <c r="AK29" s="136">
        <v>0</v>
      </c>
      <c r="AL29" s="136">
        <v>0</v>
      </c>
      <c r="AM29" s="136">
        <v>0</v>
      </c>
      <c r="AN29" s="136">
        <v>0</v>
      </c>
      <c r="AO29" s="136">
        <v>0</v>
      </c>
      <c r="AP29" s="136">
        <v>0</v>
      </c>
      <c r="AQ29" s="139">
        <v>0</v>
      </c>
      <c r="AR29" s="139">
        <v>0</v>
      </c>
      <c r="AS29" s="139">
        <v>0</v>
      </c>
      <c r="AT29" s="139">
        <v>0</v>
      </c>
      <c r="AU29" s="122"/>
      <c r="AV29" s="230">
        <f t="shared" si="35"/>
        <v>1</v>
      </c>
      <c r="AW29" s="230">
        <f t="shared" si="36"/>
        <v>0</v>
      </c>
      <c r="AX29" s="230" t="str">
        <f t="shared" si="37"/>
        <v>C91</v>
      </c>
      <c r="AY29" s="141">
        <f t="shared" si="38"/>
        <v>9</v>
      </c>
      <c r="AZ29" s="70">
        <f t="shared" si="39"/>
        <v>1</v>
      </c>
      <c r="BA29" s="70">
        <f t="shared" si="40"/>
        <v>1</v>
      </c>
      <c r="BB29" s="70">
        <f t="shared" si="41"/>
        <v>1</v>
      </c>
      <c r="BC29" s="70">
        <f t="shared" si="42"/>
        <v>1</v>
      </c>
      <c r="BD29" s="70">
        <f t="shared" si="43"/>
        <v>1</v>
      </c>
      <c r="BE29" s="70">
        <f t="shared" si="44"/>
        <v>1</v>
      </c>
      <c r="BF29" s="70">
        <f t="shared" si="45"/>
        <v>1</v>
      </c>
      <c r="BG29" s="71">
        <f t="shared" si="46"/>
        <v>0</v>
      </c>
      <c r="BH29" s="71">
        <f t="shared" si="47"/>
        <v>1</v>
      </c>
      <c r="BI29" s="71">
        <f t="shared" si="48"/>
        <v>0</v>
      </c>
      <c r="BJ29" s="71">
        <f t="shared" si="49"/>
        <v>0</v>
      </c>
      <c r="BK29" s="71">
        <f t="shared" si="50"/>
        <v>1</v>
      </c>
      <c r="BL29" s="70">
        <f t="shared" si="51"/>
        <v>1</v>
      </c>
      <c r="BM29" s="70">
        <f t="shared" si="52"/>
        <v>1</v>
      </c>
      <c r="BN29" s="70">
        <f t="shared" si="53"/>
        <v>0</v>
      </c>
      <c r="BO29" s="70">
        <f t="shared" si="54"/>
        <v>1</v>
      </c>
      <c r="BP29" s="144">
        <f t="shared" si="55"/>
        <v>0</v>
      </c>
      <c r="BQ29" s="144">
        <f t="shared" si="56"/>
        <v>0</v>
      </c>
      <c r="BR29" s="144">
        <f t="shared" si="57"/>
        <v>8500</v>
      </c>
      <c r="BS29" s="144">
        <f t="shared" si="58"/>
        <v>6000</v>
      </c>
      <c r="BT29" s="144">
        <f t="shared" si="59"/>
        <v>0</v>
      </c>
      <c r="BU29" s="144">
        <f t="shared" si="60"/>
        <v>0</v>
      </c>
      <c r="BV29" s="144">
        <f t="shared" si="61"/>
        <v>0</v>
      </c>
      <c r="BW29" s="144">
        <f t="shared" si="62"/>
        <v>0</v>
      </c>
      <c r="BX29" s="144">
        <f t="shared" si="63"/>
        <v>0</v>
      </c>
      <c r="BY29" s="144">
        <f t="shared" si="64"/>
        <v>0</v>
      </c>
      <c r="BZ29" s="9">
        <v>0</v>
      </c>
      <c r="CA29" s="9">
        <v>0</v>
      </c>
      <c r="CB29" s="9">
        <v>0</v>
      </c>
      <c r="CC29" s="9">
        <v>0</v>
      </c>
      <c r="CD29" s="9">
        <v>0</v>
      </c>
      <c r="CE29" s="9">
        <v>0</v>
      </c>
      <c r="CF29" s="9">
        <v>0</v>
      </c>
      <c r="CG29" s="9">
        <v>0</v>
      </c>
      <c r="CH29" s="9">
        <v>0</v>
      </c>
      <c r="CI29" s="9">
        <v>0</v>
      </c>
      <c r="CJ29" s="9">
        <v>0</v>
      </c>
      <c r="CK29" s="9">
        <v>0</v>
      </c>
      <c r="CL29" s="9">
        <v>0</v>
      </c>
      <c r="CM29" s="9">
        <v>0</v>
      </c>
      <c r="CN29" s="9">
        <v>0</v>
      </c>
      <c r="CO29" s="9">
        <v>0</v>
      </c>
      <c r="CP29" s="9">
        <v>0</v>
      </c>
      <c r="CQ29" s="9">
        <v>0</v>
      </c>
      <c r="CR29" s="9">
        <v>0</v>
      </c>
      <c r="CS29" s="9">
        <v>0</v>
      </c>
      <c r="CT29" s="9">
        <v>0</v>
      </c>
      <c r="CU29" s="9">
        <v>0</v>
      </c>
      <c r="CV29" s="9">
        <v>0</v>
      </c>
      <c r="CW29" s="9">
        <v>0</v>
      </c>
      <c r="CX29" s="9">
        <v>0</v>
      </c>
      <c r="CY29" s="9">
        <v>0</v>
      </c>
      <c r="CZ29" s="9">
        <v>0</v>
      </c>
      <c r="DA29" s="9">
        <v>0</v>
      </c>
      <c r="DB29" s="9">
        <v>0</v>
      </c>
      <c r="DC29" s="9">
        <v>0</v>
      </c>
      <c r="DD29" s="9">
        <v>0</v>
      </c>
      <c r="DE29" s="9">
        <v>0</v>
      </c>
      <c r="DF29" s="9">
        <v>0</v>
      </c>
      <c r="DG29" s="144">
        <f t="shared" si="65"/>
        <v>38949</v>
      </c>
      <c r="DH29" s="144">
        <f t="shared" ref="DH29:EW29" si="94">DG29</f>
        <v>38949</v>
      </c>
      <c r="DI29" s="144">
        <f t="shared" si="94"/>
        <v>38949</v>
      </c>
      <c r="DJ29" s="144">
        <f t="shared" si="94"/>
        <v>38949</v>
      </c>
      <c r="DK29" s="144">
        <f t="shared" si="94"/>
        <v>38949</v>
      </c>
      <c r="DL29" s="144">
        <f t="shared" si="94"/>
        <v>38949</v>
      </c>
      <c r="DM29" s="144">
        <f t="shared" si="94"/>
        <v>38949</v>
      </c>
      <c r="DN29" s="144">
        <f t="shared" si="94"/>
        <v>38949</v>
      </c>
      <c r="DO29" s="144">
        <f t="shared" si="94"/>
        <v>38949</v>
      </c>
      <c r="DP29" s="144">
        <f t="shared" si="94"/>
        <v>38949</v>
      </c>
      <c r="DQ29" s="144">
        <f t="shared" si="94"/>
        <v>38949</v>
      </c>
      <c r="DR29" s="144">
        <f t="shared" si="94"/>
        <v>38949</v>
      </c>
      <c r="DS29" s="144">
        <f t="shared" si="94"/>
        <v>38949</v>
      </c>
      <c r="DT29" s="144">
        <f t="shared" si="94"/>
        <v>38949</v>
      </c>
      <c r="DU29" s="144">
        <f t="shared" si="94"/>
        <v>38949</v>
      </c>
      <c r="DV29" s="144">
        <f t="shared" si="94"/>
        <v>38949</v>
      </c>
      <c r="DW29" s="144">
        <f t="shared" si="94"/>
        <v>38949</v>
      </c>
      <c r="DX29" s="144">
        <f t="shared" si="94"/>
        <v>38949</v>
      </c>
      <c r="DY29" s="144">
        <f t="shared" si="94"/>
        <v>38949</v>
      </c>
      <c r="DZ29" s="144">
        <f t="shared" si="94"/>
        <v>38949</v>
      </c>
      <c r="EA29" s="144">
        <f t="shared" si="94"/>
        <v>38949</v>
      </c>
      <c r="EB29" s="144">
        <f t="shared" si="94"/>
        <v>38949</v>
      </c>
      <c r="EC29" s="144">
        <f t="shared" si="94"/>
        <v>38949</v>
      </c>
      <c r="ED29" s="144">
        <f t="shared" si="94"/>
        <v>38949</v>
      </c>
      <c r="EE29" s="144">
        <f t="shared" si="94"/>
        <v>38949</v>
      </c>
      <c r="EF29" s="144">
        <f t="shared" si="94"/>
        <v>38949</v>
      </c>
      <c r="EG29" s="144">
        <f t="shared" si="94"/>
        <v>38949</v>
      </c>
      <c r="EH29" s="144">
        <f t="shared" si="94"/>
        <v>38949</v>
      </c>
      <c r="EI29" s="144">
        <f t="shared" si="94"/>
        <v>38949</v>
      </c>
      <c r="EJ29" s="144">
        <f t="shared" si="94"/>
        <v>38949</v>
      </c>
      <c r="EK29" s="144">
        <f t="shared" si="94"/>
        <v>38949</v>
      </c>
      <c r="EL29" s="144">
        <f t="shared" si="94"/>
        <v>38949</v>
      </c>
      <c r="EM29" s="144">
        <f t="shared" si="94"/>
        <v>38949</v>
      </c>
      <c r="EN29" s="144">
        <f t="shared" si="94"/>
        <v>38949</v>
      </c>
      <c r="EO29" s="144">
        <f t="shared" si="94"/>
        <v>38949</v>
      </c>
      <c r="EP29" s="144">
        <f t="shared" si="94"/>
        <v>38949</v>
      </c>
      <c r="EQ29" s="144">
        <f t="shared" si="94"/>
        <v>38949</v>
      </c>
      <c r="ER29" s="144">
        <f t="shared" si="94"/>
        <v>38949</v>
      </c>
      <c r="ES29" s="144">
        <f t="shared" si="94"/>
        <v>38949</v>
      </c>
      <c r="ET29" s="144">
        <f t="shared" si="94"/>
        <v>38949</v>
      </c>
      <c r="EU29" s="144">
        <f t="shared" si="94"/>
        <v>38949</v>
      </c>
      <c r="EV29" s="144">
        <f t="shared" si="94"/>
        <v>38949</v>
      </c>
      <c r="EW29" s="144">
        <f t="shared" si="94"/>
        <v>38949</v>
      </c>
      <c r="EX29" s="147">
        <f>PV(0.05,'PV factor'!C252,,-BR29)</f>
        <v>7709.7505668934236</v>
      </c>
      <c r="EY29" s="147">
        <f>PV(0.05,'PV factor'!D252,,-BS29)</f>
        <v>5183.0255911888562</v>
      </c>
      <c r="EZ29" s="147">
        <f>PV(0.05,'PV factor'!E252,,-BT29)</f>
        <v>0</v>
      </c>
      <c r="FA29" s="147">
        <f>PV(0.05,'PV factor'!F252,,-BU29)</f>
        <v>0</v>
      </c>
      <c r="FB29" s="147">
        <f>PV(0.05,'PV factor'!G252,,-BV29)</f>
        <v>0</v>
      </c>
      <c r="FC29" s="147">
        <f>PV(0.05,'PV factor'!H252,,-BW29)</f>
        <v>0</v>
      </c>
      <c r="FD29" s="147">
        <f>PV(0.05,'PV factor'!I252,,-BX29)</f>
        <v>0</v>
      </c>
      <c r="FE29" s="147">
        <f>PV(0.05,'PV factor'!J252,,-BY29)</f>
        <v>0</v>
      </c>
      <c r="FF29" s="147">
        <f>PV(0.05,'PV factor'!K252,,-BZ29)</f>
        <v>0</v>
      </c>
      <c r="FG29" s="147">
        <f>PV(0.05,'PV factor'!L252,,-CA29)</f>
        <v>0</v>
      </c>
      <c r="FH29" s="147">
        <f>PV(0.05,'PV factor'!M252,,-CB29)</f>
        <v>0</v>
      </c>
      <c r="FI29" s="147">
        <f>PV(0.05,'PV factor'!N252,,-CC29)</f>
        <v>0</v>
      </c>
      <c r="FJ29" s="147">
        <f>PV(0.05,'PV factor'!O252,,-CD29)</f>
        <v>0</v>
      </c>
      <c r="FK29" s="147">
        <f>PV(0.05,'PV factor'!P252,,-CE29)</f>
        <v>0</v>
      </c>
      <c r="FL29" s="147">
        <f>PV(0.05,'PV factor'!Q252,,-CF29)</f>
        <v>0</v>
      </c>
      <c r="FM29" s="147">
        <f>PV(0.05,'PV factor'!R252,,-CG29)</f>
        <v>0</v>
      </c>
      <c r="FN29" s="147">
        <f>PV(0.05,'PV factor'!S252,,-CH29)</f>
        <v>0</v>
      </c>
      <c r="FO29" s="147">
        <f>PV(0.05,'PV factor'!T252,,-CI29)</f>
        <v>0</v>
      </c>
      <c r="FP29" s="147">
        <f>PV(0.05,'PV factor'!U252,,-CJ29)</f>
        <v>0</v>
      </c>
      <c r="FQ29" s="147">
        <f>PV(0.05,'PV factor'!V252,,-CK29)</f>
        <v>0</v>
      </c>
      <c r="FR29" s="147">
        <f>PV(0.05,'PV factor'!W252,,-CL29)</f>
        <v>0</v>
      </c>
      <c r="FS29" s="147">
        <f>PV(0.05,'PV factor'!X252,,-CM29)</f>
        <v>0</v>
      </c>
      <c r="FT29" s="147">
        <f>PV(0.05,'PV factor'!Y252,,-CN29)</f>
        <v>0</v>
      </c>
      <c r="FU29" s="147">
        <f>PV(0.05,'PV factor'!Z252,,-CO29)</f>
        <v>0</v>
      </c>
      <c r="FV29" s="147">
        <f>PV(0.05,'PV factor'!AA252,,-CP29)</f>
        <v>0</v>
      </c>
      <c r="FW29" s="147">
        <f>PV(0.05,'PV factor'!AB252,,-CQ29)</f>
        <v>0</v>
      </c>
      <c r="FX29" s="147">
        <f>PV(0.05,'PV factor'!AC252,,-CR29)</f>
        <v>0</v>
      </c>
      <c r="FY29" s="147">
        <f>PV(0.05,'PV factor'!AD252,,-CS29)</f>
        <v>0</v>
      </c>
      <c r="FZ29" s="147">
        <f>PV(0.05,'PV factor'!AE252,,-CT29)</f>
        <v>0</v>
      </c>
      <c r="GA29" s="147">
        <f>PV(0.05,'PV factor'!AF252,,-CU29)</f>
        <v>0</v>
      </c>
      <c r="GB29" s="147">
        <f>PV(0.05,'PV factor'!AG252,,-CV29)</f>
        <v>0</v>
      </c>
      <c r="GC29" s="147">
        <f>PV(0.05,'PV factor'!AH252,,-CW29)</f>
        <v>0</v>
      </c>
      <c r="GD29" s="147">
        <f>PV(0.05,'PV factor'!AI252,,-CX29)</f>
        <v>0</v>
      </c>
      <c r="GE29" s="147">
        <f>PV(0.05,'PV factor'!AJ252,,-CY29)</f>
        <v>0</v>
      </c>
      <c r="GF29" s="147">
        <f>PV(0.05,'PV factor'!AK252,,-CZ29)</f>
        <v>0</v>
      </c>
      <c r="GG29" s="147">
        <f>PV(0.05,'PV factor'!AL252,,-DA29)</f>
        <v>0</v>
      </c>
      <c r="GH29" s="147">
        <f>PV(0.05,'PV factor'!AM252,,-DB29)</f>
        <v>0</v>
      </c>
      <c r="GI29" s="147">
        <f>PV(0.05,'PV factor'!AN252,,-DC29)</f>
        <v>0</v>
      </c>
      <c r="GJ29" s="147">
        <f>PV(0.05,'PV factor'!AO252,,-DD29)</f>
        <v>0</v>
      </c>
      <c r="GK29" s="147">
        <f>PV(0.05,'PV factor'!AP252,,-DE29)</f>
        <v>0</v>
      </c>
      <c r="GL29" s="147">
        <f>PV(0.05,'PV factor'!C252,,-DI29)</f>
        <v>35327.891156462581</v>
      </c>
      <c r="GM29" s="147">
        <f>PV(0.05,'PV factor'!D252,,-DJ29)</f>
        <v>33645.610625202455</v>
      </c>
      <c r="GN29" s="147">
        <f>PV(0.05,'PV factor'!E252,,-DK29)</f>
        <v>32043.438690669012</v>
      </c>
      <c r="GO29" s="147">
        <f>PV(0.05,'PV factor'!F252,,-DL29)</f>
        <v>30517.560657780006</v>
      </c>
      <c r="GP29" s="147">
        <f>PV(0.05,'PV factor'!G252,,-DM29)</f>
        <v>29064.343483600012</v>
      </c>
      <c r="GQ29" s="147">
        <f>PV(0.05,'PV factor'!H252,,-DN29)</f>
        <v>27680.327127238099</v>
      </c>
      <c r="GR29" s="147">
        <f>PV(0.05,'PV factor'!I252,,-DO29)</f>
        <v>26362.216311655338</v>
      </c>
      <c r="GS29" s="147">
        <f>PV(0.05,'PV factor'!J252,,-DP29)</f>
        <v>25106.872677766987</v>
      </c>
      <c r="GT29" s="147">
        <f>PV(0.05,'PV factor'!K252,,-DQ29)</f>
        <v>23911.307312159035</v>
      </c>
      <c r="GU29" s="147">
        <f>PV(0.05,'PV factor'!L252,,-DR29)</f>
        <v>22772.673630627651</v>
      </c>
      <c r="GV29" s="147">
        <f>PV(0.05,'PV factor'!M252,,-DS29)</f>
        <v>21688.260600597765</v>
      </c>
      <c r="GW29" s="147">
        <f>PV(0.05,'PV factor'!N252,,-DT29)</f>
        <v>20655.486286283583</v>
      </c>
      <c r="GX29" s="147">
        <f>PV(0.05,'PV factor'!O252,,-DU29)</f>
        <v>19671.891701222463</v>
      </c>
      <c r="GY29" s="147">
        <f>PV(0.05,'PV factor'!P252,,-DV29)</f>
        <v>18735.134953545199</v>
      </c>
      <c r="GZ29" s="147">
        <f>PV(0.05,'PV factor'!Q252,,-DW29)</f>
        <v>17842.985670043046</v>
      </c>
      <c r="HA29" s="147">
        <f>PV(0.05,'PV factor'!R252,,-DX29)</f>
        <v>16993.319685755279</v>
      </c>
      <c r="HB29" s="147">
        <f>PV(0.05,'PV factor'!S252,,-DY29)</f>
        <v>16184.113986433602</v>
      </c>
      <c r="HC29" s="147">
        <f>PV(0.05,'PV factor'!T252,,-DZ29)</f>
        <v>15413.441891841525</v>
      </c>
      <c r="HD29" s="147">
        <f>PV(0.05,'PV factor'!U252,,-EA29)</f>
        <v>14679.4684684205</v>
      </c>
      <c r="HE29" s="147">
        <f>PV(0.05,'PV factor'!V252,,-EB29)</f>
        <v>13980.446160400477</v>
      </c>
      <c r="HF29" s="147">
        <f>PV(0.05,'PV factor'!W252,,-EC29)</f>
        <v>13314.710628952836</v>
      </c>
      <c r="HG29" s="147">
        <f>PV(0.05,'PV factor'!X252,,-ED29)</f>
        <v>12680.676789478888</v>
      </c>
      <c r="HH29" s="147">
        <f>PV(0.05,'PV factor'!Y252,,-EE29)</f>
        <v>12076.835037598943</v>
      </c>
      <c r="HI29" s="147">
        <f>PV(0.05,'PV factor'!Z252,,-EF29)</f>
        <v>11501.747654856135</v>
      </c>
      <c r="HJ29" s="147">
        <f>PV(0.05,'PV factor'!AA252,,-EG29)</f>
        <v>10954.045385577272</v>
      </c>
      <c r="HK29" s="147">
        <f>PV(0.05,'PV factor'!AB252,,-EH29)</f>
        <v>10432.424176740258</v>
      </c>
      <c r="HL29" s="147">
        <f>PV(0.05,'PV factor'!AC252,,-EI29)</f>
        <v>9935.6420730859609</v>
      </c>
      <c r="HM29" s="147">
        <f>PV(0.05,'PV factor'!AD252,,-EJ29)</f>
        <v>9462.5162600818658</v>
      </c>
      <c r="HN29" s="147">
        <f>PV(0.05,'PV factor'!AE252,,-EK29)</f>
        <v>9011.9202476970186</v>
      </c>
      <c r="HO29" s="147">
        <f>PV(0.05,'PV factor'!AF252,,-EL29)</f>
        <v>8582.7811882828719</v>
      </c>
      <c r="HP29" s="147">
        <f>PV(0.05,'PV factor'!AG252,,-EM29)</f>
        <v>8174.0773221741638</v>
      </c>
      <c r="HQ29" s="147">
        <f>PV(0.05,'PV factor'!AH252,,-EN29)</f>
        <v>7784.8355449277751</v>
      </c>
      <c r="HR29" s="147">
        <f>PV(0.05,'PV factor'!AI252,,-EO29)</f>
        <v>7414.1290904074049</v>
      </c>
      <c r="HS29" s="147">
        <f>PV(0.05,'PV factor'!AJ252,,-EP29)</f>
        <v>7061.0753241975281</v>
      </c>
      <c r="HT29" s="147">
        <f>PV(0.05,'PV factor'!AK252,,-EQ29)</f>
        <v>6724.8336420928845</v>
      </c>
      <c r="HU29" s="147">
        <f>PV(0.05,'PV factor'!AL252,,-ER29)</f>
        <v>6404.6034686598896</v>
      </c>
      <c r="HV29" s="147">
        <f>PV(0.05,'PV factor'!AM252,,-ES29)</f>
        <v>6099.6223511046574</v>
      </c>
      <c r="HW29" s="147">
        <f>PV(0.05,'PV factor'!AN252,,-ET29)</f>
        <v>5809.1641439091964</v>
      </c>
      <c r="HX29" s="147">
        <f>PV(0.05,'PV factor'!AO252,,-EU29)</f>
        <v>5532.5372799135212</v>
      </c>
      <c r="HY29" s="147">
        <f>PV(0.05,'PV factor'!AP252,,-EV29)</f>
        <v>5269.0831237271623</v>
      </c>
      <c r="HZ29" s="147">
        <f t="shared" si="67"/>
        <v>12892.776158082281</v>
      </c>
      <c r="IA29" s="147">
        <f t="shared" si="68"/>
        <v>160598.84461371406</v>
      </c>
      <c r="IB29" s="401">
        <f t="shared" si="69"/>
        <v>12.456498324686816</v>
      </c>
    </row>
    <row r="30" spans="1:236" ht="90" customHeight="1" x14ac:dyDescent="0.2">
      <c r="A30" s="276" t="s">
        <v>634</v>
      </c>
      <c r="B30" s="277" t="s">
        <v>1167</v>
      </c>
      <c r="C30" s="277" t="s">
        <v>1253</v>
      </c>
      <c r="D30" s="99"/>
      <c r="E30" s="277" t="s">
        <v>1254</v>
      </c>
      <c r="F30" s="103" t="s">
        <v>1255</v>
      </c>
      <c r="G30" s="103" t="s">
        <v>1250</v>
      </c>
      <c r="H30" s="99" t="s">
        <v>77</v>
      </c>
      <c r="I30" s="103" t="s">
        <v>1189</v>
      </c>
      <c r="J30" s="103">
        <v>5</v>
      </c>
      <c r="K30" s="227" t="s">
        <v>79</v>
      </c>
      <c r="L30" s="98">
        <v>102474</v>
      </c>
      <c r="M30" s="99" t="s">
        <v>1194</v>
      </c>
      <c r="N30" s="99" t="s">
        <v>147</v>
      </c>
      <c r="O30" s="73" t="s">
        <v>106</v>
      </c>
      <c r="P30" s="90" t="s">
        <v>728</v>
      </c>
      <c r="Q30" s="112" t="s">
        <v>100</v>
      </c>
      <c r="R30" s="99" t="s">
        <v>108</v>
      </c>
      <c r="S30" s="99" t="s">
        <v>99</v>
      </c>
      <c r="T30" s="99" t="s">
        <v>366</v>
      </c>
      <c r="U30" s="99" t="s">
        <v>100</v>
      </c>
      <c r="V30" s="102">
        <v>1</v>
      </c>
      <c r="W30" s="278">
        <v>38000</v>
      </c>
      <c r="X30" s="278">
        <v>0</v>
      </c>
      <c r="Y30" s="278">
        <v>0</v>
      </c>
      <c r="Z30" s="278">
        <v>0</v>
      </c>
      <c r="AA30" s="278">
        <v>38000</v>
      </c>
      <c r="AB30" s="278">
        <v>0</v>
      </c>
      <c r="AC30" s="278">
        <v>0</v>
      </c>
      <c r="AD30" s="278">
        <v>0</v>
      </c>
      <c r="AE30" s="278">
        <v>0</v>
      </c>
      <c r="AF30" s="278">
        <v>0</v>
      </c>
      <c r="AG30" s="278">
        <v>0</v>
      </c>
      <c r="AH30" s="278">
        <v>0</v>
      </c>
      <c r="AI30" s="100" t="s">
        <v>88</v>
      </c>
      <c r="AJ30" s="278">
        <v>0</v>
      </c>
      <c r="AK30" s="278">
        <v>0</v>
      </c>
      <c r="AL30" s="278">
        <v>0</v>
      </c>
      <c r="AM30" s="278">
        <v>0</v>
      </c>
      <c r="AN30" s="278">
        <v>0</v>
      </c>
      <c r="AO30" s="278">
        <v>0</v>
      </c>
      <c r="AP30" s="278">
        <v>0</v>
      </c>
      <c r="AQ30" s="278">
        <v>0</v>
      </c>
      <c r="AR30" s="278">
        <v>0</v>
      </c>
      <c r="AS30" s="278">
        <v>0</v>
      </c>
      <c r="AT30" s="278">
        <v>0</v>
      </c>
      <c r="AU30" s="103"/>
      <c r="AV30" s="230">
        <f t="shared" si="35"/>
        <v>1</v>
      </c>
      <c r="AW30" s="230">
        <f t="shared" si="36"/>
        <v>0</v>
      </c>
      <c r="AX30" s="230" t="str">
        <f t="shared" si="37"/>
        <v>C1</v>
      </c>
      <c r="AY30" s="141">
        <f t="shared" si="38"/>
        <v>8</v>
      </c>
      <c r="AZ30" s="70">
        <f t="shared" si="39"/>
        <v>1</v>
      </c>
      <c r="BA30" s="70">
        <f t="shared" si="40"/>
        <v>1</v>
      </c>
      <c r="BB30" s="70">
        <f t="shared" si="41"/>
        <v>1</v>
      </c>
      <c r="BC30" s="70">
        <f t="shared" si="42"/>
        <v>0</v>
      </c>
      <c r="BD30" s="70">
        <f t="shared" si="43"/>
        <v>1</v>
      </c>
      <c r="BE30" s="70">
        <f t="shared" si="44"/>
        <v>1</v>
      </c>
      <c r="BF30" s="70">
        <f t="shared" si="45"/>
        <v>1</v>
      </c>
      <c r="BG30" s="71">
        <f t="shared" si="46"/>
        <v>0</v>
      </c>
      <c r="BH30" s="71">
        <f t="shared" si="47"/>
        <v>1</v>
      </c>
      <c r="BI30" s="71">
        <f t="shared" si="48"/>
        <v>0</v>
      </c>
      <c r="BJ30" s="71">
        <f t="shared" si="49"/>
        <v>1</v>
      </c>
      <c r="BK30" s="71">
        <f t="shared" si="50"/>
        <v>0</v>
      </c>
      <c r="BL30" s="70">
        <f t="shared" si="51"/>
        <v>1</v>
      </c>
      <c r="BM30" s="70">
        <f t="shared" si="52"/>
        <v>1</v>
      </c>
      <c r="BN30" s="70">
        <f t="shared" si="53"/>
        <v>0</v>
      </c>
      <c r="BO30" s="70">
        <f t="shared" si="54"/>
        <v>1</v>
      </c>
      <c r="BP30" s="144">
        <f t="shared" si="55"/>
        <v>0</v>
      </c>
      <c r="BQ30" s="144">
        <f t="shared" si="56"/>
        <v>0</v>
      </c>
      <c r="BR30" s="144">
        <f t="shared" si="57"/>
        <v>38000</v>
      </c>
      <c r="BS30" s="144">
        <f t="shared" si="58"/>
        <v>0</v>
      </c>
      <c r="BT30" s="144">
        <f t="shared" si="59"/>
        <v>0</v>
      </c>
      <c r="BU30" s="144">
        <f t="shared" si="60"/>
        <v>0</v>
      </c>
      <c r="BV30" s="144">
        <f t="shared" si="61"/>
        <v>0</v>
      </c>
      <c r="BW30" s="144">
        <f t="shared" si="62"/>
        <v>0</v>
      </c>
      <c r="BX30" s="144">
        <f t="shared" si="63"/>
        <v>0</v>
      </c>
      <c r="BY30" s="144">
        <f t="shared" si="64"/>
        <v>0</v>
      </c>
      <c r="BZ30" s="9">
        <v>0</v>
      </c>
      <c r="CA30" s="9">
        <v>0</v>
      </c>
      <c r="CB30" s="9">
        <v>0</v>
      </c>
      <c r="CC30" s="9">
        <v>0</v>
      </c>
      <c r="CD30" s="9">
        <v>0</v>
      </c>
      <c r="CE30" s="9">
        <v>0</v>
      </c>
      <c r="CF30" s="9">
        <v>0</v>
      </c>
      <c r="CG30" s="9">
        <v>0</v>
      </c>
      <c r="CH30" s="9">
        <v>0</v>
      </c>
      <c r="CI30" s="9">
        <v>0</v>
      </c>
      <c r="CJ30" s="9">
        <v>0</v>
      </c>
      <c r="CK30" s="9">
        <v>0</v>
      </c>
      <c r="CL30" s="9">
        <v>0</v>
      </c>
      <c r="CM30" s="9">
        <v>0</v>
      </c>
      <c r="CN30" s="9">
        <v>0</v>
      </c>
      <c r="CO30" s="9">
        <v>0</v>
      </c>
      <c r="CP30" s="9">
        <v>0</v>
      </c>
      <c r="CQ30" s="9">
        <v>0</v>
      </c>
      <c r="CR30" s="9">
        <v>0</v>
      </c>
      <c r="CS30" s="9">
        <v>0</v>
      </c>
      <c r="CT30" s="9">
        <v>0</v>
      </c>
      <c r="CU30" s="9">
        <v>0</v>
      </c>
      <c r="CV30" s="9">
        <v>0</v>
      </c>
      <c r="CW30" s="9">
        <v>0</v>
      </c>
      <c r="CX30" s="9">
        <v>0</v>
      </c>
      <c r="CY30" s="9">
        <v>0</v>
      </c>
      <c r="CZ30" s="9">
        <v>0</v>
      </c>
      <c r="DA30" s="9">
        <v>0</v>
      </c>
      <c r="DB30" s="9">
        <v>0</v>
      </c>
      <c r="DC30" s="9">
        <v>0</v>
      </c>
      <c r="DD30" s="9">
        <v>0</v>
      </c>
      <c r="DE30" s="9">
        <v>0</v>
      </c>
      <c r="DF30" s="9">
        <v>0</v>
      </c>
      <c r="DG30" s="144">
        <f t="shared" si="65"/>
        <v>102474</v>
      </c>
      <c r="DH30" s="144">
        <f t="shared" ref="DH30:EW30" si="95">DG30</f>
        <v>102474</v>
      </c>
      <c r="DI30" s="144">
        <f t="shared" si="95"/>
        <v>102474</v>
      </c>
      <c r="DJ30" s="144">
        <f t="shared" si="95"/>
        <v>102474</v>
      </c>
      <c r="DK30" s="144">
        <f t="shared" si="95"/>
        <v>102474</v>
      </c>
      <c r="DL30" s="144">
        <f t="shared" si="95"/>
        <v>102474</v>
      </c>
      <c r="DM30" s="144">
        <f t="shared" si="95"/>
        <v>102474</v>
      </c>
      <c r="DN30" s="144">
        <f t="shared" si="95"/>
        <v>102474</v>
      </c>
      <c r="DO30" s="144">
        <f t="shared" si="95"/>
        <v>102474</v>
      </c>
      <c r="DP30" s="144">
        <f t="shared" si="95"/>
        <v>102474</v>
      </c>
      <c r="DQ30" s="144">
        <f t="shared" si="95"/>
        <v>102474</v>
      </c>
      <c r="DR30" s="144">
        <f t="shared" si="95"/>
        <v>102474</v>
      </c>
      <c r="DS30" s="144">
        <f t="shared" si="95"/>
        <v>102474</v>
      </c>
      <c r="DT30" s="144">
        <f t="shared" si="95"/>
        <v>102474</v>
      </c>
      <c r="DU30" s="144">
        <f t="shared" si="95"/>
        <v>102474</v>
      </c>
      <c r="DV30" s="144">
        <f t="shared" si="95"/>
        <v>102474</v>
      </c>
      <c r="DW30" s="144">
        <f t="shared" si="95"/>
        <v>102474</v>
      </c>
      <c r="DX30" s="144">
        <f t="shared" si="95"/>
        <v>102474</v>
      </c>
      <c r="DY30" s="144">
        <f t="shared" si="95"/>
        <v>102474</v>
      </c>
      <c r="DZ30" s="144">
        <f t="shared" si="95"/>
        <v>102474</v>
      </c>
      <c r="EA30" s="144">
        <f t="shared" si="95"/>
        <v>102474</v>
      </c>
      <c r="EB30" s="144">
        <f t="shared" si="95"/>
        <v>102474</v>
      </c>
      <c r="EC30" s="144">
        <f t="shared" si="95"/>
        <v>102474</v>
      </c>
      <c r="ED30" s="144">
        <f t="shared" si="95"/>
        <v>102474</v>
      </c>
      <c r="EE30" s="144">
        <f t="shared" si="95"/>
        <v>102474</v>
      </c>
      <c r="EF30" s="144">
        <f t="shared" si="95"/>
        <v>102474</v>
      </c>
      <c r="EG30" s="144">
        <f t="shared" si="95"/>
        <v>102474</v>
      </c>
      <c r="EH30" s="144">
        <f t="shared" si="95"/>
        <v>102474</v>
      </c>
      <c r="EI30" s="144">
        <f t="shared" si="95"/>
        <v>102474</v>
      </c>
      <c r="EJ30" s="144">
        <f t="shared" si="95"/>
        <v>102474</v>
      </c>
      <c r="EK30" s="144">
        <f t="shared" si="95"/>
        <v>102474</v>
      </c>
      <c r="EL30" s="144">
        <f t="shared" si="95"/>
        <v>102474</v>
      </c>
      <c r="EM30" s="144">
        <f t="shared" si="95"/>
        <v>102474</v>
      </c>
      <c r="EN30" s="144">
        <f t="shared" si="95"/>
        <v>102474</v>
      </c>
      <c r="EO30" s="144">
        <f t="shared" si="95"/>
        <v>102474</v>
      </c>
      <c r="EP30" s="144">
        <f t="shared" si="95"/>
        <v>102474</v>
      </c>
      <c r="EQ30" s="144">
        <f t="shared" si="95"/>
        <v>102474</v>
      </c>
      <c r="ER30" s="144">
        <f t="shared" si="95"/>
        <v>102474</v>
      </c>
      <c r="ES30" s="144">
        <f t="shared" si="95"/>
        <v>102474</v>
      </c>
      <c r="ET30" s="144">
        <f t="shared" si="95"/>
        <v>102474</v>
      </c>
      <c r="EU30" s="144">
        <f t="shared" si="95"/>
        <v>102474</v>
      </c>
      <c r="EV30" s="144">
        <f t="shared" si="95"/>
        <v>102474</v>
      </c>
      <c r="EW30" s="144">
        <f t="shared" si="95"/>
        <v>102474</v>
      </c>
      <c r="EX30" s="147">
        <f>PV(0.05,'PV factor'!C137,,-BR30)</f>
        <v>34467.120181405895</v>
      </c>
      <c r="EY30" s="147">
        <f>PV(0.05,'PV factor'!D137,,-BS30)</f>
        <v>0</v>
      </c>
      <c r="EZ30" s="147">
        <f>PV(0.05,'PV factor'!E137,,-BT30)</f>
        <v>0</v>
      </c>
      <c r="FA30" s="147">
        <f>PV(0.05,'PV factor'!F137,,-BU30)</f>
        <v>0</v>
      </c>
      <c r="FB30" s="147">
        <f>PV(0.05,'PV factor'!G137,,-BV30)</f>
        <v>0</v>
      </c>
      <c r="FC30" s="147">
        <f>PV(0.05,'PV factor'!H137,,-BW30)</f>
        <v>0</v>
      </c>
      <c r="FD30" s="147">
        <f>PV(0.05,'PV factor'!I137,,-BX30)</f>
        <v>0</v>
      </c>
      <c r="FE30" s="147">
        <f>PV(0.05,'PV factor'!J137,,-BY30)</f>
        <v>0</v>
      </c>
      <c r="FF30" s="147">
        <f>PV(0.05,'PV factor'!K137,,-BZ30)</f>
        <v>0</v>
      </c>
      <c r="FG30" s="147">
        <f>PV(0.05,'PV factor'!L137,,-CA30)</f>
        <v>0</v>
      </c>
      <c r="FH30" s="147">
        <f>PV(0.05,'PV factor'!M137,,-CB30)</f>
        <v>0</v>
      </c>
      <c r="FI30" s="147">
        <f>PV(0.05,'PV factor'!N137,,-CC30)</f>
        <v>0</v>
      </c>
      <c r="FJ30" s="147">
        <f>PV(0.05,'PV factor'!O137,,-CD30)</f>
        <v>0</v>
      </c>
      <c r="FK30" s="147">
        <f>PV(0.05,'PV factor'!P137,,-CE30)</f>
        <v>0</v>
      </c>
      <c r="FL30" s="147">
        <f>PV(0.05,'PV factor'!Q137,,-CF30)</f>
        <v>0</v>
      </c>
      <c r="FM30" s="147">
        <f>PV(0.05,'PV factor'!R137,,-CG30)</f>
        <v>0</v>
      </c>
      <c r="FN30" s="147">
        <f>PV(0.05,'PV factor'!S137,,-CH30)</f>
        <v>0</v>
      </c>
      <c r="FO30" s="147">
        <f>PV(0.05,'PV factor'!T137,,-CI30)</f>
        <v>0</v>
      </c>
      <c r="FP30" s="147">
        <f>PV(0.05,'PV factor'!U137,,-CJ30)</f>
        <v>0</v>
      </c>
      <c r="FQ30" s="147">
        <f>PV(0.05,'PV factor'!V137,,-CK30)</f>
        <v>0</v>
      </c>
      <c r="FR30" s="147">
        <f>PV(0.05,'PV factor'!W137,,-CL30)</f>
        <v>0</v>
      </c>
      <c r="FS30" s="147">
        <f>PV(0.05,'PV factor'!X137,,-CM30)</f>
        <v>0</v>
      </c>
      <c r="FT30" s="147">
        <f>PV(0.05,'PV factor'!Y137,,-CN30)</f>
        <v>0</v>
      </c>
      <c r="FU30" s="147">
        <f>PV(0.05,'PV factor'!Z137,,-CO30)</f>
        <v>0</v>
      </c>
      <c r="FV30" s="147">
        <f>PV(0.05,'PV factor'!AA137,,-CP30)</f>
        <v>0</v>
      </c>
      <c r="FW30" s="147">
        <f>PV(0.05,'PV factor'!AB137,,-CQ30)</f>
        <v>0</v>
      </c>
      <c r="FX30" s="147">
        <f>PV(0.05,'PV factor'!AC137,,-CR30)</f>
        <v>0</v>
      </c>
      <c r="FY30" s="147">
        <f>PV(0.05,'PV factor'!AD137,,-CS30)</f>
        <v>0</v>
      </c>
      <c r="FZ30" s="147">
        <f>PV(0.05,'PV factor'!AE137,,-CT30)</f>
        <v>0</v>
      </c>
      <c r="GA30" s="147">
        <f>PV(0.05,'PV factor'!AF137,,-CU30)</f>
        <v>0</v>
      </c>
      <c r="GB30" s="147">
        <f>PV(0.05,'PV factor'!AG137,,-CV30)</f>
        <v>0</v>
      </c>
      <c r="GC30" s="147">
        <f>PV(0.05,'PV factor'!AH137,,-CW30)</f>
        <v>0</v>
      </c>
      <c r="GD30" s="147">
        <f>PV(0.05,'PV factor'!AI137,,-CX30)</f>
        <v>0</v>
      </c>
      <c r="GE30" s="147">
        <f>PV(0.05,'PV factor'!AJ137,,-CY30)</f>
        <v>0</v>
      </c>
      <c r="GF30" s="147">
        <f>PV(0.05,'PV factor'!AK137,,-CZ30)</f>
        <v>0</v>
      </c>
      <c r="GG30" s="147">
        <f>PV(0.05,'PV factor'!AL137,,-DA30)</f>
        <v>0</v>
      </c>
      <c r="GH30" s="147">
        <f>PV(0.05,'PV factor'!AM137,,-DB30)</f>
        <v>0</v>
      </c>
      <c r="GI30" s="147">
        <f>PV(0.05,'PV factor'!AN137,,-DC30)</f>
        <v>0</v>
      </c>
      <c r="GJ30" s="147">
        <f>PV(0.05,'PV factor'!AO137,,-DD30)</f>
        <v>0</v>
      </c>
      <c r="GK30" s="147">
        <f>PV(0.05,'PV factor'!AP137,,-DE30)</f>
        <v>0</v>
      </c>
      <c r="GL30" s="147">
        <f>PV(0.05,'PV factor'!C137,,-DI30)</f>
        <v>92946.938775510207</v>
      </c>
      <c r="GM30" s="147">
        <f>PV(0.05,'PV factor'!D137,,-DJ30)</f>
        <v>88520.894071914474</v>
      </c>
      <c r="GN30" s="147">
        <f>PV(0.05,'PV factor'!E137,,-DK30)</f>
        <v>84305.613401823313</v>
      </c>
      <c r="GO30" s="147">
        <f>PV(0.05,'PV factor'!F137,,-DL30)</f>
        <v>80291.060382688869</v>
      </c>
      <c r="GP30" s="147">
        <f>PV(0.05,'PV factor'!G137,,-DM30)</f>
        <v>76467.676554941791</v>
      </c>
      <c r="GQ30" s="147">
        <f>PV(0.05,'PV factor'!H137,,-DN30)</f>
        <v>72826.358623754058</v>
      </c>
      <c r="GR30" s="147">
        <f>PV(0.05,'PV factor'!I137,,-DO30)</f>
        <v>69358.436784527687</v>
      </c>
      <c r="GS30" s="147">
        <f>PV(0.05,'PV factor'!J137,,-DP30)</f>
        <v>66055.654080502558</v>
      </c>
      <c r="GT30" s="147">
        <f>PV(0.05,'PV factor'!K137,,-DQ30)</f>
        <v>62910.146743335768</v>
      </c>
      <c r="GU30" s="147">
        <f>PV(0.05,'PV factor'!L137,,-DR30)</f>
        <v>59914.425469843583</v>
      </c>
      <c r="GV30" s="147">
        <f>PV(0.05,'PV factor'!M137,,-DS30)</f>
        <v>57061.357590327236</v>
      </c>
      <c r="GW30" s="147">
        <f>PV(0.05,'PV factor'!N137,,-DT30)</f>
        <v>54344.150086025926</v>
      </c>
      <c r="GX30" s="147">
        <f>PV(0.05,'PV factor'!O137,,-DU30)</f>
        <v>51756.333415262801</v>
      </c>
      <c r="GY30" s="147">
        <f>PV(0.05,'PV factor'!P137,,-DV30)</f>
        <v>49291.746109774082</v>
      </c>
      <c r="GZ30" s="147">
        <f>PV(0.05,'PV factor'!Q137,,-DW30)</f>
        <v>46944.520104546747</v>
      </c>
      <c r="HA30" s="147">
        <f>PV(0.05,'PV factor'!R137,,-DX30)</f>
        <v>44709.066766234988</v>
      </c>
      <c r="HB30" s="147">
        <f>PV(0.05,'PV factor'!S137,,-DY30)</f>
        <v>42580.063586890465</v>
      </c>
      <c r="HC30" s="147">
        <f>PV(0.05,'PV factor'!T137,,-DZ30)</f>
        <v>40552.441511324258</v>
      </c>
      <c r="HD30" s="147">
        <f>PV(0.05,'PV factor'!U137,,-EA30)</f>
        <v>38621.372867927865</v>
      </c>
      <c r="HE30" s="147">
        <f>PV(0.05,'PV factor'!V137,,-EB30)</f>
        <v>36782.259874217016</v>
      </c>
      <c r="HF30" s="147">
        <f>PV(0.05,'PV factor'!W137,,-EC30)</f>
        <v>35030.72368973049</v>
      </c>
      <c r="HG30" s="147">
        <f>PV(0.05,'PV factor'!X137,,-ED30)</f>
        <v>33362.59399021951</v>
      </c>
      <c r="HH30" s="147">
        <f>PV(0.05,'PV factor'!Y137,,-EE30)</f>
        <v>31773.899038304298</v>
      </c>
      <c r="HI30" s="147">
        <f>PV(0.05,'PV factor'!Z137,,-EF30)</f>
        <v>30260.856226956472</v>
      </c>
      <c r="HJ30" s="147">
        <f>PV(0.05,'PV factor'!AA137,,-EG30)</f>
        <v>28819.863073291879</v>
      </c>
      <c r="HK30" s="147">
        <f>PV(0.05,'PV factor'!AB137,,-EH30)</f>
        <v>27447.488641230357</v>
      </c>
      <c r="HL30" s="147">
        <f>PV(0.05,'PV factor'!AC137,,-EI30)</f>
        <v>26140.465372600345</v>
      </c>
      <c r="HM30" s="147">
        <f>PV(0.05,'PV factor'!AD137,,-EJ30)</f>
        <v>24895.681307238418</v>
      </c>
      <c r="HN30" s="147">
        <f>PV(0.05,'PV factor'!AE137,,-EK30)</f>
        <v>23710.172673560406</v>
      </c>
      <c r="HO30" s="147">
        <f>PV(0.05,'PV factor'!AF137,,-EL30)</f>
        <v>22581.116831962285</v>
      </c>
      <c r="HP30" s="147">
        <f>PV(0.05,'PV factor'!AG137,,-EM30)</f>
        <v>21505.825554249797</v>
      </c>
      <c r="HQ30" s="147">
        <f>PV(0.05,'PV factor'!AH137,,-EN30)</f>
        <v>20481.738623095043</v>
      </c>
      <c r="HR30" s="147">
        <f>PV(0.05,'PV factor'!AI137,,-EO30)</f>
        <v>19506.417736280993</v>
      </c>
      <c r="HS30" s="147">
        <f>PV(0.05,'PV factor'!AJ137,,-EP30)</f>
        <v>18577.54070121999</v>
      </c>
      <c r="HT30" s="147">
        <f>PV(0.05,'PV factor'!AK137,,-EQ30)</f>
        <v>17692.895905923804</v>
      </c>
      <c r="HU30" s="147">
        <f>PV(0.05,'PV factor'!AL137,,-ER30)</f>
        <v>16850.377053260763</v>
      </c>
      <c r="HV30" s="147">
        <f>PV(0.05,'PV factor'!AM137,,-ES30)</f>
        <v>16047.978145962636</v>
      </c>
      <c r="HW30" s="147">
        <f>PV(0.05,'PV factor'!AN137,,-ET30)</f>
        <v>15283.788710440602</v>
      </c>
      <c r="HX30" s="147">
        <f>PV(0.05,'PV factor'!AO137,,-EU30)</f>
        <v>14555.98924803867</v>
      </c>
      <c r="HY30" s="147">
        <f>PV(0.05,'PV factor'!AP137,,-EV30)</f>
        <v>13862.846902893971</v>
      </c>
      <c r="HZ30" s="147">
        <f t="shared" si="67"/>
        <v>34467.120181405895</v>
      </c>
      <c r="IA30" s="147">
        <f t="shared" si="68"/>
        <v>422532.18318687868</v>
      </c>
      <c r="IB30" s="401">
        <f t="shared" si="69"/>
        <v>12.258992946408783</v>
      </c>
    </row>
    <row r="31" spans="1:236" ht="90" customHeight="1" x14ac:dyDescent="0.2">
      <c r="A31" s="161" t="s">
        <v>3062</v>
      </c>
      <c r="B31" s="150" t="s">
        <v>3063</v>
      </c>
      <c r="C31" s="150" t="s">
        <v>3196</v>
      </c>
      <c r="D31" s="165">
        <v>4</v>
      </c>
      <c r="E31" s="150" t="s">
        <v>3642</v>
      </c>
      <c r="F31" s="151" t="s">
        <v>3078</v>
      </c>
      <c r="G31" s="151" t="s">
        <v>3079</v>
      </c>
      <c r="H31" s="79" t="s">
        <v>77</v>
      </c>
      <c r="I31" s="151" t="s">
        <v>3075</v>
      </c>
      <c r="J31" s="151">
        <v>40</v>
      </c>
      <c r="K31" s="227" t="s">
        <v>94</v>
      </c>
      <c r="L31" s="79">
        <v>72200</v>
      </c>
      <c r="M31" s="79" t="s">
        <v>3080</v>
      </c>
      <c r="N31" s="79" t="s">
        <v>96</v>
      </c>
      <c r="O31" s="79" t="s">
        <v>106</v>
      </c>
      <c r="P31" s="79" t="s">
        <v>176</v>
      </c>
      <c r="Q31" s="112" t="s">
        <v>100</v>
      </c>
      <c r="R31" s="79" t="s">
        <v>261</v>
      </c>
      <c r="S31" s="79" t="s">
        <v>191</v>
      </c>
      <c r="T31" s="79" t="s">
        <v>3070</v>
      </c>
      <c r="U31" s="79" t="s">
        <v>100</v>
      </c>
      <c r="V31" s="81">
        <v>0.97929999999999995</v>
      </c>
      <c r="W31" s="258">
        <v>650000</v>
      </c>
      <c r="X31" s="258">
        <v>12960</v>
      </c>
      <c r="Y31" s="258">
        <v>12960</v>
      </c>
      <c r="Z31" s="258">
        <v>0</v>
      </c>
      <c r="AA31" s="258">
        <v>637040</v>
      </c>
      <c r="AB31" s="258">
        <v>0</v>
      </c>
      <c r="AC31" s="258">
        <v>0</v>
      </c>
      <c r="AD31" s="258">
        <v>0</v>
      </c>
      <c r="AE31" s="149">
        <v>0</v>
      </c>
      <c r="AF31" s="149">
        <v>0</v>
      </c>
      <c r="AG31" s="149">
        <v>0</v>
      </c>
      <c r="AH31" s="149">
        <v>0</v>
      </c>
      <c r="AI31" s="88" t="s">
        <v>88</v>
      </c>
      <c r="AJ31" s="162">
        <v>0</v>
      </c>
      <c r="AK31" s="162">
        <v>0</v>
      </c>
      <c r="AL31" s="162">
        <v>0</v>
      </c>
      <c r="AM31" s="162">
        <v>0</v>
      </c>
      <c r="AN31" s="162">
        <v>0</v>
      </c>
      <c r="AO31" s="162">
        <v>0</v>
      </c>
      <c r="AP31" s="162">
        <v>0</v>
      </c>
      <c r="AQ31" s="149">
        <v>0</v>
      </c>
      <c r="AR31" s="149">
        <v>0</v>
      </c>
      <c r="AS31" s="149">
        <v>0</v>
      </c>
      <c r="AT31" s="149">
        <v>0</v>
      </c>
      <c r="AU31" s="177" t="s">
        <v>3381</v>
      </c>
      <c r="AV31" s="230">
        <f t="shared" si="35"/>
        <v>0</v>
      </c>
      <c r="AW31" s="230">
        <f t="shared" si="36"/>
        <v>0</v>
      </c>
      <c r="AX31" s="230" t="str">
        <f t="shared" si="37"/>
        <v>C6</v>
      </c>
      <c r="AY31" s="141">
        <f t="shared" si="38"/>
        <v>8</v>
      </c>
      <c r="AZ31" s="70">
        <f t="shared" si="39"/>
        <v>1</v>
      </c>
      <c r="BA31" s="70">
        <f t="shared" si="40"/>
        <v>1</v>
      </c>
      <c r="BB31" s="70">
        <f t="shared" si="41"/>
        <v>1</v>
      </c>
      <c r="BC31" s="70">
        <f t="shared" si="42"/>
        <v>1</v>
      </c>
      <c r="BD31" s="70">
        <f t="shared" si="43"/>
        <v>1</v>
      </c>
      <c r="BE31" s="70">
        <f t="shared" si="44"/>
        <v>1</v>
      </c>
      <c r="BF31" s="70">
        <f t="shared" si="45"/>
        <v>1</v>
      </c>
      <c r="BG31" s="71">
        <f t="shared" si="46"/>
        <v>0</v>
      </c>
      <c r="BH31" s="71">
        <f t="shared" si="47"/>
        <v>0</v>
      </c>
      <c r="BI31" s="71">
        <f t="shared" si="48"/>
        <v>0</v>
      </c>
      <c r="BJ31" s="71">
        <f t="shared" si="49"/>
        <v>0</v>
      </c>
      <c r="BK31" s="71">
        <f t="shared" si="50"/>
        <v>0</v>
      </c>
      <c r="BL31" s="70">
        <f t="shared" si="51"/>
        <v>1</v>
      </c>
      <c r="BM31" s="70">
        <f t="shared" si="52"/>
        <v>1</v>
      </c>
      <c r="BN31" s="70">
        <f t="shared" si="53"/>
        <v>0</v>
      </c>
      <c r="BO31" s="70">
        <f t="shared" si="54"/>
        <v>1</v>
      </c>
      <c r="BP31" s="144">
        <f t="shared" si="55"/>
        <v>12960</v>
      </c>
      <c r="BQ31" s="144">
        <f t="shared" si="56"/>
        <v>0</v>
      </c>
      <c r="BR31" s="144">
        <f t="shared" si="57"/>
        <v>637040</v>
      </c>
      <c r="BS31" s="144">
        <f t="shared" si="58"/>
        <v>0</v>
      </c>
      <c r="BT31" s="144">
        <f t="shared" si="59"/>
        <v>0</v>
      </c>
      <c r="BU31" s="144">
        <f t="shared" si="60"/>
        <v>0</v>
      </c>
      <c r="BV31" s="144">
        <f t="shared" si="61"/>
        <v>0</v>
      </c>
      <c r="BW31" s="144">
        <f t="shared" si="62"/>
        <v>0</v>
      </c>
      <c r="BX31" s="144">
        <f t="shared" si="63"/>
        <v>0</v>
      </c>
      <c r="BY31" s="144">
        <f t="shared" si="64"/>
        <v>0</v>
      </c>
      <c r="BZ31" s="9">
        <v>0</v>
      </c>
      <c r="CA31" s="9">
        <v>0</v>
      </c>
      <c r="CB31" s="9">
        <v>0</v>
      </c>
      <c r="CC31" s="9">
        <v>0</v>
      </c>
      <c r="CD31" s="9">
        <v>0</v>
      </c>
      <c r="CE31" s="9">
        <v>0</v>
      </c>
      <c r="CF31" s="9">
        <v>0</v>
      </c>
      <c r="CG31" s="9">
        <v>0</v>
      </c>
      <c r="CH31" s="9">
        <v>0</v>
      </c>
      <c r="CI31" s="9">
        <v>0</v>
      </c>
      <c r="CJ31" s="9">
        <v>0</v>
      </c>
      <c r="CK31" s="9">
        <v>0</v>
      </c>
      <c r="CL31" s="9">
        <v>0</v>
      </c>
      <c r="CM31" s="9">
        <v>0</v>
      </c>
      <c r="CN31" s="9">
        <v>0</v>
      </c>
      <c r="CO31" s="9">
        <v>0</v>
      </c>
      <c r="CP31" s="9">
        <v>0</v>
      </c>
      <c r="CQ31" s="9">
        <v>0</v>
      </c>
      <c r="CR31" s="9">
        <v>0</v>
      </c>
      <c r="CS31" s="9">
        <v>0</v>
      </c>
      <c r="CT31" s="9">
        <v>0</v>
      </c>
      <c r="CU31" s="9">
        <v>0</v>
      </c>
      <c r="CV31" s="9">
        <v>0</v>
      </c>
      <c r="CW31" s="9">
        <v>0</v>
      </c>
      <c r="CX31" s="9">
        <v>0</v>
      </c>
      <c r="CY31" s="9">
        <v>0</v>
      </c>
      <c r="CZ31" s="9">
        <v>0</v>
      </c>
      <c r="DA31" s="9">
        <v>0</v>
      </c>
      <c r="DB31" s="9">
        <v>0</v>
      </c>
      <c r="DC31" s="9">
        <v>0</v>
      </c>
      <c r="DD31" s="9">
        <v>0</v>
      </c>
      <c r="DE31" s="9">
        <v>0</v>
      </c>
      <c r="DF31" s="9">
        <v>0</v>
      </c>
      <c r="DG31" s="144">
        <f t="shared" si="65"/>
        <v>72200</v>
      </c>
      <c r="DH31" s="144">
        <f t="shared" ref="DH31:EW31" si="96">DG31</f>
        <v>72200</v>
      </c>
      <c r="DI31" s="144">
        <f t="shared" si="96"/>
        <v>72200</v>
      </c>
      <c r="DJ31" s="144">
        <f t="shared" si="96"/>
        <v>72200</v>
      </c>
      <c r="DK31" s="144">
        <f t="shared" si="96"/>
        <v>72200</v>
      </c>
      <c r="DL31" s="144">
        <f t="shared" si="96"/>
        <v>72200</v>
      </c>
      <c r="DM31" s="144">
        <f t="shared" si="96"/>
        <v>72200</v>
      </c>
      <c r="DN31" s="144">
        <f t="shared" si="96"/>
        <v>72200</v>
      </c>
      <c r="DO31" s="144">
        <f t="shared" si="96"/>
        <v>72200</v>
      </c>
      <c r="DP31" s="144">
        <f t="shared" si="96"/>
        <v>72200</v>
      </c>
      <c r="DQ31" s="144">
        <f t="shared" si="96"/>
        <v>72200</v>
      </c>
      <c r="DR31" s="144">
        <f t="shared" si="96"/>
        <v>72200</v>
      </c>
      <c r="DS31" s="144">
        <f t="shared" si="96"/>
        <v>72200</v>
      </c>
      <c r="DT31" s="144">
        <f t="shared" si="96"/>
        <v>72200</v>
      </c>
      <c r="DU31" s="144">
        <f t="shared" si="96"/>
        <v>72200</v>
      </c>
      <c r="DV31" s="144">
        <f t="shared" si="96"/>
        <v>72200</v>
      </c>
      <c r="DW31" s="144">
        <f t="shared" si="96"/>
        <v>72200</v>
      </c>
      <c r="DX31" s="144">
        <f t="shared" si="96"/>
        <v>72200</v>
      </c>
      <c r="DY31" s="144">
        <f t="shared" si="96"/>
        <v>72200</v>
      </c>
      <c r="DZ31" s="144">
        <f t="shared" si="96"/>
        <v>72200</v>
      </c>
      <c r="EA31" s="144">
        <f t="shared" si="96"/>
        <v>72200</v>
      </c>
      <c r="EB31" s="144">
        <f t="shared" si="96"/>
        <v>72200</v>
      </c>
      <c r="EC31" s="144">
        <f t="shared" si="96"/>
        <v>72200</v>
      </c>
      <c r="ED31" s="144">
        <f t="shared" si="96"/>
        <v>72200</v>
      </c>
      <c r="EE31" s="144">
        <f t="shared" si="96"/>
        <v>72200</v>
      </c>
      <c r="EF31" s="144">
        <f t="shared" si="96"/>
        <v>72200</v>
      </c>
      <c r="EG31" s="144">
        <f t="shared" si="96"/>
        <v>72200</v>
      </c>
      <c r="EH31" s="144">
        <f t="shared" si="96"/>
        <v>72200</v>
      </c>
      <c r="EI31" s="144">
        <f t="shared" si="96"/>
        <v>72200</v>
      </c>
      <c r="EJ31" s="144">
        <f t="shared" si="96"/>
        <v>72200</v>
      </c>
      <c r="EK31" s="144">
        <f t="shared" si="96"/>
        <v>72200</v>
      </c>
      <c r="EL31" s="144">
        <f t="shared" si="96"/>
        <v>72200</v>
      </c>
      <c r="EM31" s="144">
        <f t="shared" si="96"/>
        <v>72200</v>
      </c>
      <c r="EN31" s="144">
        <f t="shared" si="96"/>
        <v>72200</v>
      </c>
      <c r="EO31" s="144">
        <f t="shared" si="96"/>
        <v>72200</v>
      </c>
      <c r="EP31" s="144">
        <f t="shared" si="96"/>
        <v>72200</v>
      </c>
      <c r="EQ31" s="144">
        <f t="shared" si="96"/>
        <v>72200</v>
      </c>
      <c r="ER31" s="144">
        <f t="shared" si="96"/>
        <v>72200</v>
      </c>
      <c r="ES31" s="144">
        <f t="shared" si="96"/>
        <v>72200</v>
      </c>
      <c r="ET31" s="144">
        <f t="shared" si="96"/>
        <v>72200</v>
      </c>
      <c r="EU31" s="144">
        <f t="shared" si="96"/>
        <v>72200</v>
      </c>
      <c r="EV31" s="144">
        <f t="shared" si="96"/>
        <v>72200</v>
      </c>
      <c r="EW31" s="144">
        <f t="shared" si="96"/>
        <v>72200</v>
      </c>
      <c r="EX31" s="147">
        <f>PV(0.05,'PV factor'!C446,,-BR31)</f>
        <v>577814.05895691609</v>
      </c>
      <c r="EY31" s="147">
        <f>PV(0.05,'PV factor'!D446,,-BS31)</f>
        <v>0</v>
      </c>
      <c r="EZ31" s="147">
        <f>PV(0.05,'PV factor'!E446,,-BT31)</f>
        <v>0</v>
      </c>
      <c r="FA31" s="147">
        <f>PV(0.05,'PV factor'!F446,,-BU31)</f>
        <v>0</v>
      </c>
      <c r="FB31" s="147">
        <f>PV(0.05,'PV factor'!G446,,-BV31)</f>
        <v>0</v>
      </c>
      <c r="FC31" s="147">
        <f>PV(0.05,'PV factor'!H446,,-BW31)</f>
        <v>0</v>
      </c>
      <c r="FD31" s="147">
        <f>PV(0.05,'PV factor'!I446,,-BX31)</f>
        <v>0</v>
      </c>
      <c r="FE31" s="147">
        <f>PV(0.05,'PV factor'!J446,,-BY31)</f>
        <v>0</v>
      </c>
      <c r="FF31" s="147">
        <f>PV(0.05,'PV factor'!K446,,-BZ31)</f>
        <v>0</v>
      </c>
      <c r="FG31" s="147">
        <f>PV(0.05,'PV factor'!L446,,-CA31)</f>
        <v>0</v>
      </c>
      <c r="FH31" s="147">
        <f>PV(0.05,'PV factor'!M446,,-CB31)</f>
        <v>0</v>
      </c>
      <c r="FI31" s="147">
        <f>PV(0.05,'PV factor'!N446,,-CC31)</f>
        <v>0</v>
      </c>
      <c r="FJ31" s="147">
        <f>PV(0.05,'PV factor'!O446,,-CD31)</f>
        <v>0</v>
      </c>
      <c r="FK31" s="147">
        <f>PV(0.05,'PV factor'!P446,,-CE31)</f>
        <v>0</v>
      </c>
      <c r="FL31" s="147">
        <f>PV(0.05,'PV factor'!Q446,,-CF31)</f>
        <v>0</v>
      </c>
      <c r="FM31" s="147">
        <f>PV(0.05,'PV factor'!R446,,-CG31)</f>
        <v>0</v>
      </c>
      <c r="FN31" s="147">
        <f>PV(0.05,'PV factor'!S446,,-CH31)</f>
        <v>0</v>
      </c>
      <c r="FO31" s="147">
        <f>PV(0.05,'PV factor'!T446,,-CI31)</f>
        <v>0</v>
      </c>
      <c r="FP31" s="147">
        <f>PV(0.05,'PV factor'!U446,,-CJ31)</f>
        <v>0</v>
      </c>
      <c r="FQ31" s="147">
        <f>PV(0.05,'PV factor'!V446,,-CK31)</f>
        <v>0</v>
      </c>
      <c r="FR31" s="147">
        <f>PV(0.05,'PV factor'!W446,,-CL31)</f>
        <v>0</v>
      </c>
      <c r="FS31" s="147">
        <f>PV(0.05,'PV factor'!X446,,-CM31)</f>
        <v>0</v>
      </c>
      <c r="FT31" s="147">
        <f>PV(0.05,'PV factor'!Y446,,-CN31)</f>
        <v>0</v>
      </c>
      <c r="FU31" s="147">
        <f>PV(0.05,'PV factor'!Z446,,-CO31)</f>
        <v>0</v>
      </c>
      <c r="FV31" s="147">
        <f>PV(0.05,'PV factor'!AA446,,-CP31)</f>
        <v>0</v>
      </c>
      <c r="FW31" s="147">
        <f>PV(0.05,'PV factor'!AB446,,-CQ31)</f>
        <v>0</v>
      </c>
      <c r="FX31" s="147">
        <f>PV(0.05,'PV factor'!AC446,,-CR31)</f>
        <v>0</v>
      </c>
      <c r="FY31" s="147">
        <f>PV(0.05,'PV factor'!AD446,,-CS31)</f>
        <v>0</v>
      </c>
      <c r="FZ31" s="147">
        <f>PV(0.05,'PV factor'!AE446,,-CT31)</f>
        <v>0</v>
      </c>
      <c r="GA31" s="147">
        <f>PV(0.05,'PV factor'!AF446,,-CU31)</f>
        <v>0</v>
      </c>
      <c r="GB31" s="147">
        <f>PV(0.05,'PV factor'!AG446,,-CV31)</f>
        <v>0</v>
      </c>
      <c r="GC31" s="147">
        <f>PV(0.05,'PV factor'!AH446,,-CW31)</f>
        <v>0</v>
      </c>
      <c r="GD31" s="147">
        <f>PV(0.05,'PV factor'!AI446,,-CX31)</f>
        <v>0</v>
      </c>
      <c r="GE31" s="147">
        <f>PV(0.05,'PV factor'!AJ446,,-CY31)</f>
        <v>0</v>
      </c>
      <c r="GF31" s="147">
        <f>PV(0.05,'PV factor'!AK446,,-CZ31)</f>
        <v>0</v>
      </c>
      <c r="GG31" s="147">
        <f>PV(0.05,'PV factor'!AL446,,-DA31)</f>
        <v>0</v>
      </c>
      <c r="GH31" s="147">
        <f>PV(0.05,'PV factor'!AM446,,-DB31)</f>
        <v>0</v>
      </c>
      <c r="GI31" s="147">
        <f>PV(0.05,'PV factor'!AN446,,-DC31)</f>
        <v>0</v>
      </c>
      <c r="GJ31" s="147">
        <f>PV(0.05,'PV factor'!AO446,,-DD31)</f>
        <v>0</v>
      </c>
      <c r="GK31" s="147">
        <f>PV(0.05,'PV factor'!AP446,,-DE31)</f>
        <v>0</v>
      </c>
      <c r="GL31" s="147">
        <f>PV(0.05,'PV factor'!C446,,-DI31)</f>
        <v>65487.528344671198</v>
      </c>
      <c r="GM31" s="147">
        <f>PV(0.05,'PV factor'!D446,,-DJ31)</f>
        <v>62369.074613972567</v>
      </c>
      <c r="GN31" s="147">
        <f>PV(0.05,'PV factor'!E446,,-DK31)</f>
        <v>59399.118679973879</v>
      </c>
      <c r="GO31" s="147">
        <f>PV(0.05,'PV factor'!F446,,-DL31)</f>
        <v>56570.589219022739</v>
      </c>
      <c r="GP31" s="147">
        <f>PV(0.05,'PV factor'!G446,,-DM31)</f>
        <v>53876.751637164518</v>
      </c>
      <c r="GQ31" s="147">
        <f>PV(0.05,'PV factor'!H446,,-DN31)</f>
        <v>51311.192035394772</v>
      </c>
      <c r="GR31" s="147">
        <f>PV(0.05,'PV factor'!I446,,-DO31)</f>
        <v>48867.801938471217</v>
      </c>
      <c r="GS31" s="147">
        <f>PV(0.05,'PV factor'!J446,,-DP31)</f>
        <v>46540.763750924962</v>
      </c>
      <c r="GT31" s="147">
        <f>PV(0.05,'PV factor'!K446,,-DQ31)</f>
        <v>44324.536905642824</v>
      </c>
      <c r="GU31" s="147">
        <f>PV(0.05,'PV factor'!L446,,-DR31)</f>
        <v>42213.844672040781</v>
      </c>
      <c r="GV31" s="147">
        <f>PV(0.05,'PV factor'!M446,,-DS31)</f>
        <v>40203.661592419798</v>
      </c>
      <c r="GW31" s="147">
        <f>PV(0.05,'PV factor'!N446,,-DT31)</f>
        <v>38289.201516590278</v>
      </c>
      <c r="GX31" s="147">
        <f>PV(0.05,'PV factor'!O446,,-DU31)</f>
        <v>36465.906206276464</v>
      </c>
      <c r="GY31" s="147">
        <f>PV(0.05,'PV factor'!P446,,-DV31)</f>
        <v>34729.43448216805</v>
      </c>
      <c r="GZ31" s="147">
        <f>PV(0.05,'PV factor'!Q446,,-DW31)</f>
        <v>33075.651887779095</v>
      </c>
      <c r="HA31" s="147">
        <f>PV(0.05,'PV factor'!R446,,-DX31)</f>
        <v>31500.620845503898</v>
      </c>
      <c r="HB31" s="147">
        <f>PV(0.05,'PV factor'!S446,,-DY31)</f>
        <v>30000.591281432284</v>
      </c>
      <c r="HC31" s="147">
        <f>PV(0.05,'PV factor'!T446,,-DZ31)</f>
        <v>28571.991696602174</v>
      </c>
      <c r="HD31" s="147">
        <f>PV(0.05,'PV factor'!U446,,-EA31)</f>
        <v>27211.420663430643</v>
      </c>
      <c r="HE31" s="147">
        <f>PV(0.05,'PV factor'!V446,,-EB31)</f>
        <v>25915.638727076803</v>
      </c>
      <c r="HF31" s="147">
        <f>PV(0.05,'PV factor'!W446,,-EC31)</f>
        <v>24681.560692454099</v>
      </c>
      <c r="HG31" s="147">
        <f>PV(0.05,'PV factor'!X446,,-ED31)</f>
        <v>23506.24827852771</v>
      </c>
      <c r="HH31" s="147">
        <f>PV(0.05,'PV factor'!Y446,,-EE31)</f>
        <v>22386.903122407344</v>
      </c>
      <c r="HI31" s="147">
        <f>PV(0.05,'PV factor'!Z446,,-EF31)</f>
        <v>21320.860116578424</v>
      </c>
      <c r="HJ31" s="147">
        <f>PV(0.05,'PV factor'!AA446,,-EG31)</f>
        <v>20305.581063408023</v>
      </c>
      <c r="HK31" s="147">
        <f>PV(0.05,'PV factor'!AB446,,-EH31)</f>
        <v>19338.648631817163</v>
      </c>
      <c r="HL31" s="147">
        <f>PV(0.05,'PV factor'!AC446,,-EI31)</f>
        <v>18417.760601730632</v>
      </c>
      <c r="HM31" s="147">
        <f>PV(0.05,'PV factor'!AD446,,-EJ31)</f>
        <v>17540.724382600598</v>
      </c>
      <c r="HN31" s="147">
        <f>PV(0.05,'PV factor'!AE446,,-EK31)</f>
        <v>16705.451792952957</v>
      </c>
      <c r="HO31" s="147">
        <f>PV(0.05,'PV factor'!AF446,,-EL31)</f>
        <v>15909.95408852662</v>
      </c>
      <c r="HP31" s="147">
        <f>PV(0.05,'PV factor'!AG446,,-EM31)</f>
        <v>15152.337227168211</v>
      </c>
      <c r="HQ31" s="147">
        <f>PV(0.05,'PV factor'!AH446,,-EN31)</f>
        <v>14430.79735920782</v>
      </c>
      <c r="HR31" s="147">
        <f>PV(0.05,'PV factor'!AI446,,-EO31)</f>
        <v>13743.616532578877</v>
      </c>
      <c r="HS31" s="147">
        <f>PV(0.05,'PV factor'!AJ446,,-EP31)</f>
        <v>13089.158602456071</v>
      </c>
      <c r="HT31" s="147">
        <f>PV(0.05,'PV factor'!AK446,,-EQ31)</f>
        <v>12465.86533567245</v>
      </c>
      <c r="HU31" s="147">
        <f>PV(0.05,'PV factor'!AL446,,-ER31)</f>
        <v>11872.252700640427</v>
      </c>
      <c r="HV31" s="147">
        <f>PV(0.05,'PV factor'!AM446,,-ES31)</f>
        <v>11306.907333943265</v>
      </c>
      <c r="HW31" s="147">
        <f>PV(0.05,'PV factor'!AN446,,-ET31)</f>
        <v>10768.483175184061</v>
      </c>
      <c r="HX31" s="147">
        <f>PV(0.05,'PV factor'!AO446,,-EU31)</f>
        <v>10255.698262080059</v>
      </c>
      <c r="HY31" s="147">
        <f>PV(0.05,'PV factor'!AP446,,-EV31)</f>
        <v>9767.3316781714839</v>
      </c>
      <c r="HZ31" s="147">
        <f t="shared" si="67"/>
        <v>577814.05895691609</v>
      </c>
      <c r="IA31" s="147">
        <f t="shared" si="68"/>
        <v>1179891.4616746656</v>
      </c>
      <c r="IB31" s="401">
        <f t="shared" si="69"/>
        <v>2.0419916119809098</v>
      </c>
    </row>
    <row r="32" spans="1:236" ht="90" customHeight="1" x14ac:dyDescent="0.2">
      <c r="A32" s="137" t="s">
        <v>2026</v>
      </c>
      <c r="B32" s="138" t="s">
        <v>2027</v>
      </c>
      <c r="C32" s="138" t="s">
        <v>2049</v>
      </c>
      <c r="D32" s="121">
        <v>4</v>
      </c>
      <c r="E32" s="138" t="s">
        <v>2050</v>
      </c>
      <c r="F32" s="118" t="s">
        <v>2051</v>
      </c>
      <c r="G32" s="118" t="s">
        <v>2052</v>
      </c>
      <c r="H32" s="142" t="s">
        <v>77</v>
      </c>
      <c r="I32" s="118" t="s">
        <v>2053</v>
      </c>
      <c r="J32" s="142">
        <v>40</v>
      </c>
      <c r="K32" s="227" t="s">
        <v>94</v>
      </c>
      <c r="L32" s="142">
        <v>92000</v>
      </c>
      <c r="M32" s="142" t="s">
        <v>2054</v>
      </c>
      <c r="N32" s="142" t="s">
        <v>96</v>
      </c>
      <c r="O32" s="123" t="s">
        <v>217</v>
      </c>
      <c r="P32" s="142" t="s">
        <v>218</v>
      </c>
      <c r="Q32" s="112" t="s">
        <v>100</v>
      </c>
      <c r="R32" s="142" t="s">
        <v>108</v>
      </c>
      <c r="S32" s="142" t="s">
        <v>99</v>
      </c>
      <c r="T32" s="142" t="s">
        <v>2034</v>
      </c>
      <c r="U32" s="142" t="s">
        <v>100</v>
      </c>
      <c r="V32" s="117">
        <v>1</v>
      </c>
      <c r="W32" s="136">
        <v>150000</v>
      </c>
      <c r="X32" s="136">
        <v>14000</v>
      </c>
      <c r="Y32" s="136">
        <v>0</v>
      </c>
      <c r="Z32" s="127">
        <v>0</v>
      </c>
      <c r="AA32" s="136">
        <v>14000</v>
      </c>
      <c r="AB32" s="136">
        <v>136000</v>
      </c>
      <c r="AC32" s="136">
        <v>0</v>
      </c>
      <c r="AD32" s="136">
        <v>0</v>
      </c>
      <c r="AE32" s="139">
        <v>0</v>
      </c>
      <c r="AF32" s="139">
        <v>0</v>
      </c>
      <c r="AG32" s="139">
        <v>0</v>
      </c>
      <c r="AH32" s="139">
        <v>0</v>
      </c>
      <c r="AI32" s="116" t="s">
        <v>88</v>
      </c>
      <c r="AJ32" s="136">
        <v>0</v>
      </c>
      <c r="AK32" s="136">
        <v>0</v>
      </c>
      <c r="AL32" s="136">
        <v>0</v>
      </c>
      <c r="AM32" s="136">
        <v>0</v>
      </c>
      <c r="AN32" s="136">
        <v>0</v>
      </c>
      <c r="AO32" s="136">
        <v>0</v>
      </c>
      <c r="AP32" s="136">
        <v>0</v>
      </c>
      <c r="AQ32" s="139">
        <v>0</v>
      </c>
      <c r="AR32" s="139">
        <v>0</v>
      </c>
      <c r="AS32" s="139">
        <v>0</v>
      </c>
      <c r="AT32" s="139">
        <v>0</v>
      </c>
      <c r="AU32" s="118" t="s">
        <v>2055</v>
      </c>
      <c r="AV32" s="230">
        <f t="shared" si="35"/>
        <v>1</v>
      </c>
      <c r="AW32" s="230">
        <f t="shared" si="36"/>
        <v>0</v>
      </c>
      <c r="AX32" s="230" t="str">
        <f t="shared" si="37"/>
        <v>B3</v>
      </c>
      <c r="AY32" s="141">
        <f t="shared" si="38"/>
        <v>7</v>
      </c>
      <c r="AZ32" s="70">
        <f t="shared" si="39"/>
        <v>1</v>
      </c>
      <c r="BA32" s="70">
        <f t="shared" si="40"/>
        <v>1</v>
      </c>
      <c r="BB32" s="70">
        <f t="shared" si="41"/>
        <v>0</v>
      </c>
      <c r="BC32" s="70">
        <f t="shared" si="42"/>
        <v>1</v>
      </c>
      <c r="BD32" s="70">
        <f t="shared" si="43"/>
        <v>1</v>
      </c>
      <c r="BE32" s="70">
        <f t="shared" si="44"/>
        <v>1</v>
      </c>
      <c r="BF32" s="70">
        <f t="shared" si="45"/>
        <v>1</v>
      </c>
      <c r="BG32" s="71">
        <f t="shared" si="46"/>
        <v>0</v>
      </c>
      <c r="BH32" s="71">
        <f t="shared" si="47"/>
        <v>0</v>
      </c>
      <c r="BI32" s="71">
        <f t="shared" si="48"/>
        <v>0</v>
      </c>
      <c r="BJ32" s="71">
        <f t="shared" si="49"/>
        <v>0</v>
      </c>
      <c r="BK32" s="71">
        <f t="shared" si="50"/>
        <v>0</v>
      </c>
      <c r="BL32" s="70">
        <f t="shared" si="51"/>
        <v>1</v>
      </c>
      <c r="BM32" s="70">
        <f t="shared" si="52"/>
        <v>1</v>
      </c>
      <c r="BN32" s="70">
        <f t="shared" si="53"/>
        <v>0</v>
      </c>
      <c r="BO32" s="70">
        <f t="shared" si="54"/>
        <v>1</v>
      </c>
      <c r="BP32" s="144">
        <f t="shared" si="55"/>
        <v>0</v>
      </c>
      <c r="BQ32" s="144">
        <f t="shared" si="56"/>
        <v>0</v>
      </c>
      <c r="BR32" s="144">
        <f t="shared" si="57"/>
        <v>14000</v>
      </c>
      <c r="BS32" s="144">
        <f t="shared" si="58"/>
        <v>136000</v>
      </c>
      <c r="BT32" s="144">
        <f t="shared" si="59"/>
        <v>0</v>
      </c>
      <c r="BU32" s="144">
        <f t="shared" si="60"/>
        <v>0</v>
      </c>
      <c r="BV32" s="144">
        <f t="shared" si="61"/>
        <v>0</v>
      </c>
      <c r="BW32" s="144">
        <f t="shared" si="62"/>
        <v>0</v>
      </c>
      <c r="BX32" s="144">
        <f t="shared" si="63"/>
        <v>0</v>
      </c>
      <c r="BY32" s="144">
        <f t="shared" si="64"/>
        <v>0</v>
      </c>
      <c r="BZ32" s="9">
        <v>0</v>
      </c>
      <c r="CA32" s="9">
        <v>0</v>
      </c>
      <c r="CB32" s="9">
        <v>0</v>
      </c>
      <c r="CC32" s="9">
        <v>0</v>
      </c>
      <c r="CD32" s="9">
        <v>0</v>
      </c>
      <c r="CE32" s="9">
        <v>0</v>
      </c>
      <c r="CF32" s="9">
        <v>0</v>
      </c>
      <c r="CG32" s="9">
        <v>0</v>
      </c>
      <c r="CH32" s="9">
        <v>0</v>
      </c>
      <c r="CI32" s="9">
        <v>0</v>
      </c>
      <c r="CJ32" s="9">
        <v>0</v>
      </c>
      <c r="CK32" s="9">
        <v>0</v>
      </c>
      <c r="CL32" s="9">
        <v>0</v>
      </c>
      <c r="CM32" s="9">
        <v>0</v>
      </c>
      <c r="CN32" s="9">
        <v>0</v>
      </c>
      <c r="CO32" s="9">
        <v>0</v>
      </c>
      <c r="CP32" s="9">
        <v>0</v>
      </c>
      <c r="CQ32" s="9">
        <v>0</v>
      </c>
      <c r="CR32" s="9">
        <v>0</v>
      </c>
      <c r="CS32" s="9">
        <v>0</v>
      </c>
      <c r="CT32" s="9">
        <v>0</v>
      </c>
      <c r="CU32" s="9">
        <v>0</v>
      </c>
      <c r="CV32" s="9">
        <v>0</v>
      </c>
      <c r="CW32" s="9">
        <v>0</v>
      </c>
      <c r="CX32" s="9">
        <v>0</v>
      </c>
      <c r="CY32" s="9">
        <v>0</v>
      </c>
      <c r="CZ32" s="9">
        <v>0</v>
      </c>
      <c r="DA32" s="9">
        <v>0</v>
      </c>
      <c r="DB32" s="9">
        <v>0</v>
      </c>
      <c r="DC32" s="9">
        <v>0</v>
      </c>
      <c r="DD32" s="9">
        <v>0</v>
      </c>
      <c r="DE32" s="9">
        <v>0</v>
      </c>
      <c r="DF32" s="9">
        <v>0</v>
      </c>
      <c r="DG32" s="144">
        <f t="shared" si="65"/>
        <v>92000</v>
      </c>
      <c r="DH32" s="144">
        <f t="shared" ref="DH32:EW32" si="97">DG32</f>
        <v>92000</v>
      </c>
      <c r="DI32" s="144">
        <f t="shared" si="97"/>
        <v>92000</v>
      </c>
      <c r="DJ32" s="144">
        <f t="shared" si="97"/>
        <v>92000</v>
      </c>
      <c r="DK32" s="144">
        <f t="shared" si="97"/>
        <v>92000</v>
      </c>
      <c r="DL32" s="144">
        <f t="shared" si="97"/>
        <v>92000</v>
      </c>
      <c r="DM32" s="144">
        <f t="shared" si="97"/>
        <v>92000</v>
      </c>
      <c r="DN32" s="144">
        <f t="shared" si="97"/>
        <v>92000</v>
      </c>
      <c r="DO32" s="144">
        <f t="shared" si="97"/>
        <v>92000</v>
      </c>
      <c r="DP32" s="144">
        <f t="shared" si="97"/>
        <v>92000</v>
      </c>
      <c r="DQ32" s="144">
        <f t="shared" si="97"/>
        <v>92000</v>
      </c>
      <c r="DR32" s="144">
        <f t="shared" si="97"/>
        <v>92000</v>
      </c>
      <c r="DS32" s="144">
        <f t="shared" si="97"/>
        <v>92000</v>
      </c>
      <c r="DT32" s="144">
        <f t="shared" si="97"/>
        <v>92000</v>
      </c>
      <c r="DU32" s="144">
        <f t="shared" si="97"/>
        <v>92000</v>
      </c>
      <c r="DV32" s="144">
        <f t="shared" si="97"/>
        <v>92000</v>
      </c>
      <c r="DW32" s="144">
        <f t="shared" si="97"/>
        <v>92000</v>
      </c>
      <c r="DX32" s="144">
        <f t="shared" si="97"/>
        <v>92000</v>
      </c>
      <c r="DY32" s="144">
        <f t="shared" si="97"/>
        <v>92000</v>
      </c>
      <c r="DZ32" s="144">
        <f t="shared" si="97"/>
        <v>92000</v>
      </c>
      <c r="EA32" s="144">
        <f t="shared" si="97"/>
        <v>92000</v>
      </c>
      <c r="EB32" s="144">
        <f t="shared" si="97"/>
        <v>92000</v>
      </c>
      <c r="EC32" s="144">
        <f t="shared" si="97"/>
        <v>92000</v>
      </c>
      <c r="ED32" s="144">
        <f t="shared" si="97"/>
        <v>92000</v>
      </c>
      <c r="EE32" s="144">
        <f t="shared" si="97"/>
        <v>92000</v>
      </c>
      <c r="EF32" s="144">
        <f t="shared" si="97"/>
        <v>92000</v>
      </c>
      <c r="EG32" s="144">
        <f t="shared" si="97"/>
        <v>92000</v>
      </c>
      <c r="EH32" s="144">
        <f t="shared" si="97"/>
        <v>92000</v>
      </c>
      <c r="EI32" s="144">
        <f t="shared" si="97"/>
        <v>92000</v>
      </c>
      <c r="EJ32" s="144">
        <f t="shared" si="97"/>
        <v>92000</v>
      </c>
      <c r="EK32" s="144">
        <f t="shared" si="97"/>
        <v>92000</v>
      </c>
      <c r="EL32" s="144">
        <f t="shared" si="97"/>
        <v>92000</v>
      </c>
      <c r="EM32" s="144">
        <f t="shared" si="97"/>
        <v>92000</v>
      </c>
      <c r="EN32" s="144">
        <f t="shared" si="97"/>
        <v>92000</v>
      </c>
      <c r="EO32" s="144">
        <f t="shared" si="97"/>
        <v>92000</v>
      </c>
      <c r="EP32" s="144">
        <f t="shared" si="97"/>
        <v>92000</v>
      </c>
      <c r="EQ32" s="144">
        <f t="shared" si="97"/>
        <v>92000</v>
      </c>
      <c r="ER32" s="144">
        <f t="shared" si="97"/>
        <v>92000</v>
      </c>
      <c r="ES32" s="144">
        <f t="shared" si="97"/>
        <v>92000</v>
      </c>
      <c r="ET32" s="144">
        <f t="shared" si="97"/>
        <v>92000</v>
      </c>
      <c r="EU32" s="144">
        <f t="shared" si="97"/>
        <v>92000</v>
      </c>
      <c r="EV32" s="144">
        <f t="shared" si="97"/>
        <v>92000</v>
      </c>
      <c r="EW32" s="144">
        <f t="shared" si="97"/>
        <v>92000</v>
      </c>
      <c r="EX32" s="147">
        <f>PV(0.05,'PV factor'!C180,,-BR32)</f>
        <v>12698.412698412698</v>
      </c>
      <c r="EY32" s="147">
        <f>PV(0.05,'PV factor'!D180,,-BS32)</f>
        <v>117481.91340028074</v>
      </c>
      <c r="EZ32" s="147">
        <f>PV(0.05,'PV factor'!E180,,-BT32)</f>
        <v>0</v>
      </c>
      <c r="FA32" s="147">
        <f>PV(0.05,'PV factor'!F180,,-BU32)</f>
        <v>0</v>
      </c>
      <c r="FB32" s="147">
        <f>PV(0.05,'PV factor'!G180,,-BV32)</f>
        <v>0</v>
      </c>
      <c r="FC32" s="147">
        <f>PV(0.05,'PV factor'!H180,,-BW32)</f>
        <v>0</v>
      </c>
      <c r="FD32" s="147">
        <f>PV(0.05,'PV factor'!I180,,-BX32)</f>
        <v>0</v>
      </c>
      <c r="FE32" s="147">
        <f>PV(0.05,'PV factor'!J180,,-BY32)</f>
        <v>0</v>
      </c>
      <c r="FF32" s="147">
        <f>PV(0.05,'PV factor'!K180,,-BZ32)</f>
        <v>0</v>
      </c>
      <c r="FG32" s="147">
        <f>PV(0.05,'PV factor'!L180,,-CA32)</f>
        <v>0</v>
      </c>
      <c r="FH32" s="147">
        <f>PV(0.05,'PV factor'!M180,,-CB32)</f>
        <v>0</v>
      </c>
      <c r="FI32" s="147">
        <f>PV(0.05,'PV factor'!N180,,-CC32)</f>
        <v>0</v>
      </c>
      <c r="FJ32" s="147">
        <f>PV(0.05,'PV factor'!O180,,-CD32)</f>
        <v>0</v>
      </c>
      <c r="FK32" s="147">
        <f>PV(0.05,'PV factor'!P180,,-CE32)</f>
        <v>0</v>
      </c>
      <c r="FL32" s="147">
        <f>PV(0.05,'PV factor'!Q180,,-CF32)</f>
        <v>0</v>
      </c>
      <c r="FM32" s="147">
        <f>PV(0.05,'PV factor'!R180,,-CG32)</f>
        <v>0</v>
      </c>
      <c r="FN32" s="147">
        <f>PV(0.05,'PV factor'!S180,,-CH32)</f>
        <v>0</v>
      </c>
      <c r="FO32" s="147">
        <f>PV(0.05,'PV factor'!T180,,-CI32)</f>
        <v>0</v>
      </c>
      <c r="FP32" s="147">
        <f>PV(0.05,'PV factor'!U180,,-CJ32)</f>
        <v>0</v>
      </c>
      <c r="FQ32" s="147">
        <f>PV(0.05,'PV factor'!V180,,-CK32)</f>
        <v>0</v>
      </c>
      <c r="FR32" s="147">
        <f>PV(0.05,'PV factor'!W180,,-CL32)</f>
        <v>0</v>
      </c>
      <c r="FS32" s="147">
        <f>PV(0.05,'PV factor'!X180,,-CM32)</f>
        <v>0</v>
      </c>
      <c r="FT32" s="147">
        <f>PV(0.05,'PV factor'!Y180,,-CN32)</f>
        <v>0</v>
      </c>
      <c r="FU32" s="147">
        <f>PV(0.05,'PV factor'!Z180,,-CO32)</f>
        <v>0</v>
      </c>
      <c r="FV32" s="147">
        <f>PV(0.05,'PV factor'!AA180,,-CP32)</f>
        <v>0</v>
      </c>
      <c r="FW32" s="147">
        <f>PV(0.05,'PV factor'!AB180,,-CQ32)</f>
        <v>0</v>
      </c>
      <c r="FX32" s="147">
        <f>PV(0.05,'PV factor'!AC180,,-CR32)</f>
        <v>0</v>
      </c>
      <c r="FY32" s="147">
        <f>PV(0.05,'PV factor'!AD180,,-CS32)</f>
        <v>0</v>
      </c>
      <c r="FZ32" s="147">
        <f>PV(0.05,'PV factor'!AE180,,-CT32)</f>
        <v>0</v>
      </c>
      <c r="GA32" s="147">
        <f>PV(0.05,'PV factor'!AF180,,-CU32)</f>
        <v>0</v>
      </c>
      <c r="GB32" s="147">
        <f>PV(0.05,'PV factor'!AG180,,-CV32)</f>
        <v>0</v>
      </c>
      <c r="GC32" s="147">
        <f>PV(0.05,'PV factor'!AH180,,-CW32)</f>
        <v>0</v>
      </c>
      <c r="GD32" s="147">
        <f>PV(0.05,'PV factor'!AI180,,-CX32)</f>
        <v>0</v>
      </c>
      <c r="GE32" s="147">
        <f>PV(0.05,'PV factor'!AJ180,,-CY32)</f>
        <v>0</v>
      </c>
      <c r="GF32" s="147">
        <f>PV(0.05,'PV factor'!AK180,,-CZ32)</f>
        <v>0</v>
      </c>
      <c r="GG32" s="147">
        <f>PV(0.05,'PV factor'!AL180,,-DA32)</f>
        <v>0</v>
      </c>
      <c r="GH32" s="147">
        <f>PV(0.05,'PV factor'!AM180,,-DB32)</f>
        <v>0</v>
      </c>
      <c r="GI32" s="147">
        <f>PV(0.05,'PV factor'!AN180,,-DC32)</f>
        <v>0</v>
      </c>
      <c r="GJ32" s="147">
        <f>PV(0.05,'PV factor'!AO180,,-DD32)</f>
        <v>0</v>
      </c>
      <c r="GK32" s="147">
        <f>PV(0.05,'PV factor'!AP180,,-DE32)</f>
        <v>0</v>
      </c>
      <c r="GL32" s="147">
        <f>PV(0.05,'PV factor'!C180,,-DI32)</f>
        <v>83446.712018140592</v>
      </c>
      <c r="GM32" s="147">
        <f>PV(0.05,'PV factor'!D180,,-DJ32)</f>
        <v>79473.059064895788</v>
      </c>
      <c r="GN32" s="147">
        <f>PV(0.05,'PV factor'!E180,,-DK32)</f>
        <v>75688.62768085314</v>
      </c>
      <c r="GO32" s="147">
        <f>PV(0.05,'PV factor'!F180,,-DL32)</f>
        <v>72084.407315098229</v>
      </c>
      <c r="GP32" s="147">
        <f>PV(0.05,'PV factor'!G180,,-DM32)</f>
        <v>68651.816490569749</v>
      </c>
      <c r="GQ32" s="147">
        <f>PV(0.05,'PV factor'!H180,,-DN32)</f>
        <v>65382.682371971176</v>
      </c>
      <c r="GR32" s="147">
        <f>PV(0.05,'PV factor'!I180,,-DO32)</f>
        <v>62269.221306639221</v>
      </c>
      <c r="GS32" s="147">
        <f>PV(0.05,'PV factor'!J180,,-DP32)</f>
        <v>59304.020292037349</v>
      </c>
      <c r="GT32" s="147">
        <f>PV(0.05,'PV factor'!K180,,-DQ32)</f>
        <v>56480.019325749854</v>
      </c>
      <c r="GU32" s="147">
        <f>PV(0.05,'PV factor'!L180,,-DR32)</f>
        <v>53790.494595952237</v>
      </c>
      <c r="GV32" s="147">
        <f>PV(0.05,'PV factor'!M180,,-DS32)</f>
        <v>51229.042472335474</v>
      </c>
      <c r="GW32" s="147">
        <f>PV(0.05,'PV factor'!N180,,-DT32)</f>
        <v>48789.564259367107</v>
      </c>
      <c r="GX32" s="147">
        <f>PV(0.05,'PV factor'!O180,,-DU32)</f>
        <v>46466.251675587737</v>
      </c>
      <c r="GY32" s="147">
        <f>PV(0.05,'PV factor'!P180,,-DV32)</f>
        <v>44253.57302436926</v>
      </c>
      <c r="GZ32" s="147">
        <f>PV(0.05,'PV factor'!Q180,,-DW32)</f>
        <v>42146.260023208823</v>
      </c>
      <c r="HA32" s="147">
        <f>PV(0.05,'PV factor'!R180,,-DX32)</f>
        <v>40139.295260198873</v>
      </c>
      <c r="HB32" s="147">
        <f>PV(0.05,'PV factor'!S180,,-DY32)</f>
        <v>38227.900247808451</v>
      </c>
      <c r="HC32" s="147">
        <f>PV(0.05,'PV factor'!T180,,-DZ32)</f>
        <v>36407.524045531856</v>
      </c>
      <c r="HD32" s="147">
        <f>PV(0.05,'PV factor'!U180,,-EA32)</f>
        <v>34673.832424316053</v>
      </c>
      <c r="HE32" s="147">
        <f>PV(0.05,'PV factor'!V180,,-EB32)</f>
        <v>33022.697546967669</v>
      </c>
      <c r="HF32" s="147">
        <f>PV(0.05,'PV factor'!W180,,-EC32)</f>
        <v>31450.188139969214</v>
      </c>
      <c r="HG32" s="147">
        <f>PV(0.05,'PV factor'!X180,,-ED32)</f>
        <v>29952.560133304007</v>
      </c>
      <c r="HH32" s="147">
        <f>PV(0.05,'PV factor'!Y180,,-EE32)</f>
        <v>28526.247746003821</v>
      </c>
      <c r="HI32" s="147">
        <f>PV(0.05,'PV factor'!Z180,,-EF32)</f>
        <v>27167.854996194113</v>
      </c>
      <c r="HJ32" s="147">
        <f>PV(0.05,'PV factor'!AA180,,-EG32)</f>
        <v>25874.147615422964</v>
      </c>
      <c r="HK32" s="147">
        <f>PV(0.05,'PV factor'!AB180,,-EH32)</f>
        <v>24642.045348021868</v>
      </c>
      <c r="HL32" s="147">
        <f>PV(0.05,'PV factor'!AC180,,-EI32)</f>
        <v>23468.614617163686</v>
      </c>
      <c r="HM32" s="147">
        <f>PV(0.05,'PV factor'!AD180,,-EJ32)</f>
        <v>22351.06154015589</v>
      </c>
      <c r="HN32" s="147">
        <f>PV(0.05,'PV factor'!AE180,,-EK32)</f>
        <v>21286.725276338948</v>
      </c>
      <c r="HO32" s="147">
        <f>PV(0.05,'PV factor'!AF180,,-EL32)</f>
        <v>20273.071691751371</v>
      </c>
      <c r="HP32" s="147">
        <f>PV(0.05,'PV factor'!AG180,,-EM32)</f>
        <v>19307.687325477498</v>
      </c>
      <c r="HQ32" s="147">
        <f>PV(0.05,'PV factor'!AH180,,-EN32)</f>
        <v>18388.273643311903</v>
      </c>
      <c r="HR32" s="147">
        <f>PV(0.05,'PV factor'!AI180,,-EO32)</f>
        <v>17512.641565058955</v>
      </c>
      <c r="HS32" s="147">
        <f>PV(0.05,'PV factor'!AJ180,,-EP32)</f>
        <v>16678.706252437099</v>
      </c>
      <c r="HT32" s="147">
        <f>PV(0.05,'PV factor'!AK180,,-EQ32)</f>
        <v>15884.482145178192</v>
      </c>
      <c r="HU32" s="147">
        <f>PV(0.05,'PV factor'!AL180,,-ER32)</f>
        <v>15128.078233503038</v>
      </c>
      <c r="HV32" s="147">
        <f>PV(0.05,'PV factor'!AM180,,-ES32)</f>
        <v>14407.693555717182</v>
      </c>
      <c r="HW32" s="147">
        <f>PV(0.05,'PV factor'!AN180,,-ET32)</f>
        <v>13721.612910206837</v>
      </c>
      <c r="HX32" s="147">
        <f>PV(0.05,'PV factor'!AO180,,-EU32)</f>
        <v>13068.20277162556</v>
      </c>
      <c r="HY32" s="147">
        <f>PV(0.05,'PV factor'!AP180,,-EV32)</f>
        <v>12445.907401548151</v>
      </c>
      <c r="HZ32" s="147">
        <f t="shared" si="67"/>
        <v>130180.32609869343</v>
      </c>
      <c r="IA32" s="147">
        <f t="shared" si="68"/>
        <v>1503462.8043499889</v>
      </c>
      <c r="IB32" s="401">
        <f t="shared" si="69"/>
        <v>11.549078492937333</v>
      </c>
    </row>
    <row r="33" spans="1:236" ht="90" customHeight="1" x14ac:dyDescent="0.2">
      <c r="A33" s="392" t="s">
        <v>2268</v>
      </c>
      <c r="B33" s="394" t="s">
        <v>3468</v>
      </c>
      <c r="C33" s="394" t="s">
        <v>3579</v>
      </c>
      <c r="D33" s="393">
        <v>3</v>
      </c>
      <c r="E33" s="506" t="s">
        <v>3580</v>
      </c>
      <c r="F33" s="398" t="s">
        <v>3581</v>
      </c>
      <c r="G33" s="396" t="s">
        <v>3582</v>
      </c>
      <c r="H33" s="399" t="s">
        <v>77</v>
      </c>
      <c r="I33" s="396" t="s">
        <v>3583</v>
      </c>
      <c r="J33" s="396">
        <v>5</v>
      </c>
      <c r="K33" s="396" t="s">
        <v>3584</v>
      </c>
      <c r="L33" s="400">
        <v>250000</v>
      </c>
      <c r="M33" s="399" t="s">
        <v>3585</v>
      </c>
      <c r="N33" s="399" t="s">
        <v>147</v>
      </c>
      <c r="O33" s="399" t="s">
        <v>82</v>
      </c>
      <c r="P33" s="399" t="s">
        <v>280</v>
      </c>
      <c r="Q33" s="112" t="s">
        <v>100</v>
      </c>
      <c r="R33" s="399" t="s">
        <v>108</v>
      </c>
      <c r="S33" s="399" t="s">
        <v>99</v>
      </c>
      <c r="T33" s="399" t="s">
        <v>1356</v>
      </c>
      <c r="U33" s="399" t="s">
        <v>100</v>
      </c>
      <c r="V33" s="397">
        <v>1</v>
      </c>
      <c r="W33" s="402">
        <v>109400</v>
      </c>
      <c r="X33" s="402">
        <v>0</v>
      </c>
      <c r="Y33" s="402">
        <v>0</v>
      </c>
      <c r="Z33" s="402">
        <v>0</v>
      </c>
      <c r="AA33" s="402">
        <v>54700</v>
      </c>
      <c r="AB33" s="402">
        <v>0</v>
      </c>
      <c r="AC33" s="402">
        <v>0</v>
      </c>
      <c r="AD33" s="402">
        <v>0</v>
      </c>
      <c r="AE33" s="395">
        <v>54700</v>
      </c>
      <c r="AF33" s="395">
        <v>0</v>
      </c>
      <c r="AG33" s="395">
        <v>0</v>
      </c>
      <c r="AH33" s="395">
        <v>0</v>
      </c>
      <c r="AI33" s="399" t="s">
        <v>88</v>
      </c>
      <c r="AJ33" s="402">
        <v>0</v>
      </c>
      <c r="AK33" s="402">
        <v>0</v>
      </c>
      <c r="AL33" s="402">
        <v>0</v>
      </c>
      <c r="AM33" s="402">
        <v>0</v>
      </c>
      <c r="AN33" s="402">
        <v>0</v>
      </c>
      <c r="AO33" s="402">
        <v>0</v>
      </c>
      <c r="AP33" s="402">
        <v>0</v>
      </c>
      <c r="AQ33" s="395">
        <v>0</v>
      </c>
      <c r="AR33" s="395">
        <v>0</v>
      </c>
      <c r="AS33" s="395">
        <v>0</v>
      </c>
      <c r="AT33" s="395">
        <v>0</v>
      </c>
      <c r="AU33" s="118"/>
      <c r="AV33" s="230">
        <f t="shared" si="35"/>
        <v>1</v>
      </c>
      <c r="AW33" s="230">
        <f t="shared" si="36"/>
        <v>0</v>
      </c>
      <c r="AX33" s="230" t="str">
        <f t="shared" si="37"/>
        <v>D1</v>
      </c>
      <c r="AY33" s="141">
        <f t="shared" si="38"/>
        <v>9</v>
      </c>
      <c r="AZ33" s="70">
        <f t="shared" si="39"/>
        <v>1</v>
      </c>
      <c r="BA33" s="70">
        <f t="shared" si="40"/>
        <v>1</v>
      </c>
      <c r="BB33" s="70">
        <f t="shared" si="41"/>
        <v>1</v>
      </c>
      <c r="BC33" s="70">
        <f t="shared" si="42"/>
        <v>1</v>
      </c>
      <c r="BD33" s="70">
        <f t="shared" si="43"/>
        <v>1</v>
      </c>
      <c r="BE33" s="70">
        <f t="shared" si="44"/>
        <v>1</v>
      </c>
      <c r="BF33" s="70">
        <f t="shared" si="45"/>
        <v>1</v>
      </c>
      <c r="BG33" s="71">
        <f t="shared" si="46"/>
        <v>0</v>
      </c>
      <c r="BH33" s="71">
        <f t="shared" si="47"/>
        <v>1</v>
      </c>
      <c r="BI33" s="71">
        <f t="shared" si="48"/>
        <v>0</v>
      </c>
      <c r="BJ33" s="71">
        <f t="shared" si="49"/>
        <v>1</v>
      </c>
      <c r="BK33" s="71">
        <f t="shared" si="50"/>
        <v>0</v>
      </c>
      <c r="BL33" s="70">
        <f t="shared" si="51"/>
        <v>1</v>
      </c>
      <c r="BM33" s="70">
        <f t="shared" si="52"/>
        <v>1</v>
      </c>
      <c r="BN33" s="70">
        <f t="shared" si="53"/>
        <v>0</v>
      </c>
      <c r="BO33" s="70">
        <f t="shared" si="54"/>
        <v>1</v>
      </c>
      <c r="BP33" s="144">
        <f t="shared" si="55"/>
        <v>0</v>
      </c>
      <c r="BQ33" s="144">
        <f t="shared" si="56"/>
        <v>0</v>
      </c>
      <c r="BR33" s="144">
        <f t="shared" si="57"/>
        <v>54700</v>
      </c>
      <c r="BS33" s="144">
        <f t="shared" si="58"/>
        <v>0</v>
      </c>
      <c r="BT33" s="144">
        <f t="shared" si="59"/>
        <v>0</v>
      </c>
      <c r="BU33" s="144">
        <f t="shared" si="60"/>
        <v>0</v>
      </c>
      <c r="BV33" s="144">
        <f t="shared" si="61"/>
        <v>54700</v>
      </c>
      <c r="BW33" s="144">
        <f t="shared" si="62"/>
        <v>0</v>
      </c>
      <c r="BX33" s="144">
        <f t="shared" si="63"/>
        <v>0</v>
      </c>
      <c r="BY33" s="144">
        <f t="shared" si="64"/>
        <v>0</v>
      </c>
      <c r="BZ33" s="9">
        <v>0</v>
      </c>
      <c r="CA33" s="9">
        <v>0</v>
      </c>
      <c r="CB33" s="9">
        <v>0</v>
      </c>
      <c r="CC33" s="9">
        <v>0</v>
      </c>
      <c r="CD33" s="9">
        <v>0</v>
      </c>
      <c r="CE33" s="9">
        <v>0</v>
      </c>
      <c r="CF33" s="9">
        <v>0</v>
      </c>
      <c r="CG33" s="9">
        <v>0</v>
      </c>
      <c r="CH33" s="9">
        <v>0</v>
      </c>
      <c r="CI33" s="9">
        <v>0</v>
      </c>
      <c r="CJ33" s="9">
        <v>0</v>
      </c>
      <c r="CK33" s="9">
        <v>0</v>
      </c>
      <c r="CL33" s="9">
        <v>0</v>
      </c>
      <c r="CM33" s="9">
        <v>0</v>
      </c>
      <c r="CN33" s="9">
        <v>0</v>
      </c>
      <c r="CO33" s="9">
        <v>0</v>
      </c>
      <c r="CP33" s="9">
        <v>0</v>
      </c>
      <c r="CQ33" s="9">
        <v>0</v>
      </c>
      <c r="CR33" s="9">
        <v>0</v>
      </c>
      <c r="CS33" s="9">
        <v>0</v>
      </c>
      <c r="CT33" s="9">
        <v>0</v>
      </c>
      <c r="CU33" s="9">
        <v>0</v>
      </c>
      <c r="CV33" s="9">
        <v>0</v>
      </c>
      <c r="CW33" s="9">
        <v>0</v>
      </c>
      <c r="CX33" s="9">
        <v>0</v>
      </c>
      <c r="CY33" s="9">
        <v>0</v>
      </c>
      <c r="CZ33" s="9">
        <v>0</v>
      </c>
      <c r="DA33" s="9">
        <v>0</v>
      </c>
      <c r="DB33" s="9">
        <v>0</v>
      </c>
      <c r="DC33" s="9">
        <v>0</v>
      </c>
      <c r="DD33" s="9">
        <v>0</v>
      </c>
      <c r="DE33" s="9">
        <v>0</v>
      </c>
      <c r="DF33" s="9">
        <v>0</v>
      </c>
      <c r="DG33" s="144">
        <f t="shared" si="65"/>
        <v>250000</v>
      </c>
      <c r="DH33" s="144">
        <f t="shared" ref="DH33:EW33" si="98">DG33</f>
        <v>250000</v>
      </c>
      <c r="DI33" s="144">
        <f t="shared" si="98"/>
        <v>250000</v>
      </c>
      <c r="DJ33" s="144">
        <f t="shared" si="98"/>
        <v>250000</v>
      </c>
      <c r="DK33" s="144">
        <f t="shared" si="98"/>
        <v>250000</v>
      </c>
      <c r="DL33" s="144">
        <f t="shared" si="98"/>
        <v>250000</v>
      </c>
      <c r="DM33" s="144">
        <f t="shared" si="98"/>
        <v>250000</v>
      </c>
      <c r="DN33" s="144">
        <f t="shared" si="98"/>
        <v>250000</v>
      </c>
      <c r="DO33" s="144">
        <f t="shared" si="98"/>
        <v>250000</v>
      </c>
      <c r="DP33" s="144">
        <f t="shared" si="98"/>
        <v>250000</v>
      </c>
      <c r="DQ33" s="144">
        <f t="shared" si="98"/>
        <v>250000</v>
      </c>
      <c r="DR33" s="144">
        <f t="shared" si="98"/>
        <v>250000</v>
      </c>
      <c r="DS33" s="144">
        <f t="shared" si="98"/>
        <v>250000</v>
      </c>
      <c r="DT33" s="144">
        <f t="shared" si="98"/>
        <v>250000</v>
      </c>
      <c r="DU33" s="144">
        <f t="shared" si="98"/>
        <v>250000</v>
      </c>
      <c r="DV33" s="144">
        <f t="shared" si="98"/>
        <v>250000</v>
      </c>
      <c r="DW33" s="144">
        <f t="shared" si="98"/>
        <v>250000</v>
      </c>
      <c r="DX33" s="144">
        <f t="shared" si="98"/>
        <v>250000</v>
      </c>
      <c r="DY33" s="144">
        <f t="shared" si="98"/>
        <v>250000</v>
      </c>
      <c r="DZ33" s="144">
        <f t="shared" si="98"/>
        <v>250000</v>
      </c>
      <c r="EA33" s="144">
        <f t="shared" si="98"/>
        <v>250000</v>
      </c>
      <c r="EB33" s="144">
        <f t="shared" si="98"/>
        <v>250000</v>
      </c>
      <c r="EC33" s="144">
        <f t="shared" si="98"/>
        <v>250000</v>
      </c>
      <c r="ED33" s="144">
        <f t="shared" si="98"/>
        <v>250000</v>
      </c>
      <c r="EE33" s="144">
        <f t="shared" si="98"/>
        <v>250000</v>
      </c>
      <c r="EF33" s="144">
        <f t="shared" si="98"/>
        <v>250000</v>
      </c>
      <c r="EG33" s="144">
        <f t="shared" si="98"/>
        <v>250000</v>
      </c>
      <c r="EH33" s="144">
        <f t="shared" si="98"/>
        <v>250000</v>
      </c>
      <c r="EI33" s="144">
        <f t="shared" si="98"/>
        <v>250000</v>
      </c>
      <c r="EJ33" s="144">
        <f t="shared" si="98"/>
        <v>250000</v>
      </c>
      <c r="EK33" s="144">
        <f t="shared" si="98"/>
        <v>250000</v>
      </c>
      <c r="EL33" s="144">
        <f t="shared" si="98"/>
        <v>250000</v>
      </c>
      <c r="EM33" s="144">
        <f t="shared" si="98"/>
        <v>250000</v>
      </c>
      <c r="EN33" s="144">
        <f t="shared" si="98"/>
        <v>250000</v>
      </c>
      <c r="EO33" s="144">
        <f t="shared" si="98"/>
        <v>250000</v>
      </c>
      <c r="EP33" s="144">
        <f t="shared" si="98"/>
        <v>250000</v>
      </c>
      <c r="EQ33" s="144">
        <f t="shared" si="98"/>
        <v>250000</v>
      </c>
      <c r="ER33" s="144">
        <f t="shared" si="98"/>
        <v>250000</v>
      </c>
      <c r="ES33" s="144">
        <f t="shared" si="98"/>
        <v>250000</v>
      </c>
      <c r="ET33" s="144">
        <f t="shared" si="98"/>
        <v>250000</v>
      </c>
      <c r="EU33" s="144">
        <f t="shared" si="98"/>
        <v>250000</v>
      </c>
      <c r="EV33" s="144">
        <f t="shared" si="98"/>
        <v>250000</v>
      </c>
      <c r="EW33" s="144">
        <f t="shared" si="98"/>
        <v>250000</v>
      </c>
      <c r="EX33" s="147">
        <f>PV(0.05,'PV factor'!C290,,-BR33)</f>
        <v>49614.512471655325</v>
      </c>
      <c r="EY33" s="147">
        <f>PV(0.05,'PV factor'!D290,,-BS33)</f>
        <v>0</v>
      </c>
      <c r="EZ33" s="147">
        <f>PV(0.05,'PV factor'!E290,,-BT33)</f>
        <v>0</v>
      </c>
      <c r="FA33" s="147">
        <f>PV(0.05,'PV factor'!F290,,-BU33)</f>
        <v>0</v>
      </c>
      <c r="FB33" s="147">
        <f>PV(0.05,'PV factor'!G290,,-BV33)</f>
        <v>40817.982196023535</v>
      </c>
      <c r="FC33" s="147">
        <f>PV(0.05,'PV factor'!H290,,-BW33)</f>
        <v>0</v>
      </c>
      <c r="FD33" s="147">
        <f>PV(0.05,'PV factor'!I290,,-BX33)</f>
        <v>0</v>
      </c>
      <c r="FE33" s="147">
        <f>PV(0.05,'PV factor'!J290,,-BY33)</f>
        <v>0</v>
      </c>
      <c r="FF33" s="147">
        <f>PV(0.05,'PV factor'!K290,,-BZ33)</f>
        <v>0</v>
      </c>
      <c r="FG33" s="147">
        <f>PV(0.05,'PV factor'!L290,,-CA33)</f>
        <v>0</v>
      </c>
      <c r="FH33" s="147">
        <f>PV(0.05,'PV factor'!M290,,-CB33)</f>
        <v>0</v>
      </c>
      <c r="FI33" s="147">
        <f>PV(0.05,'PV factor'!N290,,-CC33)</f>
        <v>0</v>
      </c>
      <c r="FJ33" s="147">
        <f>PV(0.05,'PV factor'!O290,,-CD33)</f>
        <v>0</v>
      </c>
      <c r="FK33" s="147">
        <f>PV(0.05,'PV factor'!P290,,-CE33)</f>
        <v>0</v>
      </c>
      <c r="FL33" s="147">
        <f>PV(0.05,'PV factor'!Q290,,-CF33)</f>
        <v>0</v>
      </c>
      <c r="FM33" s="147">
        <f>PV(0.05,'PV factor'!R290,,-CG33)</f>
        <v>0</v>
      </c>
      <c r="FN33" s="147">
        <f>PV(0.05,'PV factor'!S290,,-CH33)</f>
        <v>0</v>
      </c>
      <c r="FO33" s="147">
        <f>PV(0.05,'PV factor'!T290,,-CI33)</f>
        <v>0</v>
      </c>
      <c r="FP33" s="147">
        <f>PV(0.05,'PV factor'!U290,,-CJ33)</f>
        <v>0</v>
      </c>
      <c r="FQ33" s="147">
        <f>PV(0.05,'PV factor'!V290,,-CK33)</f>
        <v>0</v>
      </c>
      <c r="FR33" s="147">
        <f>PV(0.05,'PV factor'!W290,,-CL33)</f>
        <v>0</v>
      </c>
      <c r="FS33" s="147">
        <f>PV(0.05,'PV factor'!X290,,-CM33)</f>
        <v>0</v>
      </c>
      <c r="FT33" s="147">
        <f>PV(0.05,'PV factor'!Y290,,-CN33)</f>
        <v>0</v>
      </c>
      <c r="FU33" s="147">
        <f>PV(0.05,'PV factor'!Z290,,-CO33)</f>
        <v>0</v>
      </c>
      <c r="FV33" s="147">
        <f>PV(0.05,'PV factor'!AA290,,-CP33)</f>
        <v>0</v>
      </c>
      <c r="FW33" s="147">
        <f>PV(0.05,'PV factor'!AB290,,-CQ33)</f>
        <v>0</v>
      </c>
      <c r="FX33" s="147">
        <f>PV(0.05,'PV factor'!AC290,,-CR33)</f>
        <v>0</v>
      </c>
      <c r="FY33" s="147">
        <f>PV(0.05,'PV factor'!AD290,,-CS33)</f>
        <v>0</v>
      </c>
      <c r="FZ33" s="147">
        <f>PV(0.05,'PV factor'!AE290,,-CT33)</f>
        <v>0</v>
      </c>
      <c r="GA33" s="147">
        <f>PV(0.05,'PV factor'!AF290,,-CU33)</f>
        <v>0</v>
      </c>
      <c r="GB33" s="147">
        <f>PV(0.05,'PV factor'!AG290,,-CV33)</f>
        <v>0</v>
      </c>
      <c r="GC33" s="147">
        <f>PV(0.05,'PV factor'!AH290,,-CW33)</f>
        <v>0</v>
      </c>
      <c r="GD33" s="147">
        <f>PV(0.05,'PV factor'!AI290,,-CX33)</f>
        <v>0</v>
      </c>
      <c r="GE33" s="147">
        <f>PV(0.05,'PV factor'!AJ290,,-CY33)</f>
        <v>0</v>
      </c>
      <c r="GF33" s="147">
        <f>PV(0.05,'PV factor'!AK290,,-CZ33)</f>
        <v>0</v>
      </c>
      <c r="GG33" s="147">
        <f>PV(0.05,'PV factor'!AL290,,-DA33)</f>
        <v>0</v>
      </c>
      <c r="GH33" s="147">
        <f>PV(0.05,'PV factor'!AM290,,-DB33)</f>
        <v>0</v>
      </c>
      <c r="GI33" s="147">
        <f>PV(0.05,'PV factor'!AN290,,-DC33)</f>
        <v>0</v>
      </c>
      <c r="GJ33" s="147">
        <f>PV(0.05,'PV factor'!AO290,,-DD33)</f>
        <v>0</v>
      </c>
      <c r="GK33" s="147">
        <f>PV(0.05,'PV factor'!AP290,,-DE33)</f>
        <v>0</v>
      </c>
      <c r="GL33" s="147">
        <f>PV(0.05,'PV factor'!C290,,-DI33)</f>
        <v>226757.36961451246</v>
      </c>
      <c r="GM33" s="147">
        <f>PV(0.05,'PV factor'!D290,,-DJ33)</f>
        <v>215959.399632869</v>
      </c>
      <c r="GN33" s="147">
        <f>PV(0.05,'PV factor'!E290,,-DK33)</f>
        <v>205675.61869797049</v>
      </c>
      <c r="GO33" s="147">
        <f>PV(0.05,'PV factor'!F290,,-DL33)</f>
        <v>195881.54161711474</v>
      </c>
      <c r="GP33" s="147">
        <f>PV(0.05,'PV factor'!G290,,-DM33)</f>
        <v>186553.8491591569</v>
      </c>
      <c r="GQ33" s="147">
        <f>PV(0.05,'PV factor'!H290,,-DN33)</f>
        <v>177670.33253253036</v>
      </c>
      <c r="GR33" s="147">
        <f>PV(0.05,'PV factor'!I290,,-DO33)</f>
        <v>169209.84050717179</v>
      </c>
      <c r="GS33" s="147">
        <f>PV(0.05,'PV factor'!J290,,-DP33)</f>
        <v>161152.22905444933</v>
      </c>
      <c r="GT33" s="147">
        <f>PV(0.05,'PV factor'!K290,,-DQ33)</f>
        <v>153478.31338518983</v>
      </c>
      <c r="GU33" s="147">
        <f>PV(0.05,'PV factor'!L290,,-DR33)</f>
        <v>146169.82227160936</v>
      </c>
      <c r="GV33" s="147">
        <f>PV(0.05,'PV factor'!M290,,-DS33)</f>
        <v>139209.35454438988</v>
      </c>
      <c r="GW33" s="147">
        <f>PV(0.05,'PV factor'!N290,,-DT33)</f>
        <v>132580.33766132366</v>
      </c>
      <c r="GX33" s="147">
        <f>PV(0.05,'PV factor'!O290,,-DU33)</f>
        <v>126266.98824887972</v>
      </c>
      <c r="GY33" s="147">
        <f>PV(0.05,'PV factor'!P290,,-DV33)</f>
        <v>120254.27452274255</v>
      </c>
      <c r="GZ33" s="147">
        <f>PV(0.05,'PV factor'!Q290,,-DW33)</f>
        <v>114527.88049785006</v>
      </c>
      <c r="HA33" s="147">
        <f>PV(0.05,'PV factor'!R290,,-DX33)</f>
        <v>109074.17190271433</v>
      </c>
      <c r="HB33" s="147">
        <f>PV(0.05,'PV factor'!S290,,-DY33)</f>
        <v>103880.16371687078</v>
      </c>
      <c r="HC33" s="147">
        <f>PV(0.05,'PV factor'!T290,,-DZ33)</f>
        <v>98933.489254162647</v>
      </c>
      <c r="HD33" s="147">
        <f>PV(0.05,'PV factor'!U290,,-EA33)</f>
        <v>94222.370718250153</v>
      </c>
      <c r="HE33" s="147">
        <f>PV(0.05,'PV factor'!V290,,-EB33)</f>
        <v>89735.59116023824</v>
      </c>
      <c r="HF33" s="147">
        <f>PV(0.05,'PV factor'!W290,,-EC33)</f>
        <v>85462.467771655472</v>
      </c>
      <c r="HG33" s="147">
        <f>PV(0.05,'PV factor'!X290,,-ED33)</f>
        <v>81392.826449195665</v>
      </c>
      <c r="HH33" s="147">
        <f>PV(0.05,'PV factor'!Y290,,-EE33)</f>
        <v>77516.977570662551</v>
      </c>
      <c r="HI33" s="147">
        <f>PV(0.05,'PV factor'!Z290,,-EF33)</f>
        <v>73825.692924440518</v>
      </c>
      <c r="HJ33" s="147">
        <f>PV(0.05,'PV factor'!AA290,,-EG33)</f>
        <v>70310.183737562402</v>
      </c>
      <c r="HK33" s="147">
        <f>PV(0.05,'PV factor'!AB290,,-EH33)</f>
        <v>66962.07975005942</v>
      </c>
      <c r="HL33" s="147">
        <f>PV(0.05,'PV factor'!AC290,,-EI33)</f>
        <v>63773.409285770889</v>
      </c>
      <c r="HM33" s="147">
        <f>PV(0.05,'PV factor'!AD290,,-EJ33)</f>
        <v>60736.580272162741</v>
      </c>
      <c r="HN33" s="147">
        <f>PV(0.05,'PV factor'!AE290,,-EK33)</f>
        <v>57844.362163964535</v>
      </c>
      <c r="HO33" s="147">
        <f>PV(0.05,'PV factor'!AF290,,-EL33)</f>
        <v>55089.86872758525</v>
      </c>
      <c r="HP33" s="147">
        <f>PV(0.05,'PV factor'!AG290,,-EM33)</f>
        <v>52466.541645319288</v>
      </c>
      <c r="HQ33" s="147">
        <f>PV(0.05,'PV factor'!AH290,,-EN33)</f>
        <v>49968.134900304081</v>
      </c>
      <c r="HR33" s="147">
        <f>PV(0.05,'PV factor'!AI290,,-EO33)</f>
        <v>47588.699905051508</v>
      </c>
      <c r="HS33" s="147">
        <f>PV(0.05,'PV factor'!AJ290,,-EP33)</f>
        <v>45322.571338144291</v>
      </c>
      <c r="HT33" s="147">
        <f>PV(0.05,'PV factor'!AK290,,-EQ33)</f>
        <v>43164.353655375518</v>
      </c>
      <c r="HU33" s="147">
        <f>PV(0.05,'PV factor'!AL290,,-ER33)</f>
        <v>41108.908243214777</v>
      </c>
      <c r="HV33" s="147">
        <f>PV(0.05,'PV factor'!AM290,,-ES33)</f>
        <v>39151.341184014076</v>
      </c>
      <c r="HW33" s="147">
        <f>PV(0.05,'PV factor'!AN290,,-ET33)</f>
        <v>37286.991603822928</v>
      </c>
      <c r="HX33" s="147">
        <f>PV(0.05,'PV factor'!AO290,,-EU33)</f>
        <v>35511.42057506946</v>
      </c>
      <c r="HY33" s="147">
        <f>PV(0.05,'PV factor'!AP290,,-EV33)</f>
        <v>33820.400547685196</v>
      </c>
      <c r="HZ33" s="147">
        <f t="shared" si="67"/>
        <v>90432.494667678868</v>
      </c>
      <c r="IA33" s="147">
        <f t="shared" si="68"/>
        <v>1030827.7787216236</v>
      </c>
      <c r="IB33" s="401">
        <f t="shared" si="69"/>
        <v>11.398864783170112</v>
      </c>
    </row>
    <row r="34" spans="1:236" ht="90" customHeight="1" x14ac:dyDescent="0.2">
      <c r="A34" s="161" t="s">
        <v>2267</v>
      </c>
      <c r="B34" s="150" t="s">
        <v>2745</v>
      </c>
      <c r="C34" s="150" t="s">
        <v>2206</v>
      </c>
      <c r="D34" s="148" t="s">
        <v>73</v>
      </c>
      <c r="E34" s="150" t="s">
        <v>2766</v>
      </c>
      <c r="F34" s="151" t="s">
        <v>3058</v>
      </c>
      <c r="G34" s="151" t="s">
        <v>2767</v>
      </c>
      <c r="H34" s="79" t="s">
        <v>77</v>
      </c>
      <c r="I34" s="151" t="s">
        <v>316</v>
      </c>
      <c r="J34" s="151">
        <v>10</v>
      </c>
      <c r="K34" s="227" t="s">
        <v>79</v>
      </c>
      <c r="L34" s="159">
        <v>55326</v>
      </c>
      <c r="M34" s="79" t="s">
        <v>2749</v>
      </c>
      <c r="N34" s="79" t="s">
        <v>81</v>
      </c>
      <c r="O34" s="79" t="s">
        <v>133</v>
      </c>
      <c r="P34" s="79" t="s">
        <v>468</v>
      </c>
      <c r="Q34" s="112" t="s">
        <v>87</v>
      </c>
      <c r="R34" s="79" t="s">
        <v>162</v>
      </c>
      <c r="S34" s="79" t="s">
        <v>99</v>
      </c>
      <c r="T34" s="79" t="s">
        <v>407</v>
      </c>
      <c r="U34" s="79" t="s">
        <v>87</v>
      </c>
      <c r="V34" s="81">
        <v>1</v>
      </c>
      <c r="W34" s="149">
        <v>997000</v>
      </c>
      <c r="X34" s="149">
        <v>6880</v>
      </c>
      <c r="Y34" s="149">
        <v>910000</v>
      </c>
      <c r="Z34" s="149">
        <v>87000</v>
      </c>
      <c r="AA34" s="149">
        <v>0</v>
      </c>
      <c r="AB34" s="149">
        <v>0</v>
      </c>
      <c r="AC34" s="149">
        <v>0</v>
      </c>
      <c r="AD34" s="149">
        <v>0</v>
      </c>
      <c r="AE34" s="149">
        <v>0</v>
      </c>
      <c r="AF34" s="149">
        <v>0</v>
      </c>
      <c r="AG34" s="149">
        <v>0</v>
      </c>
      <c r="AH34" s="149">
        <v>0</v>
      </c>
      <c r="AI34" s="88" t="s">
        <v>2768</v>
      </c>
      <c r="AJ34" s="149">
        <v>40000</v>
      </c>
      <c r="AK34" s="149">
        <v>0</v>
      </c>
      <c r="AL34" s="149">
        <v>0</v>
      </c>
      <c r="AM34" s="149">
        <v>40000</v>
      </c>
      <c r="AN34" s="149">
        <v>0</v>
      </c>
      <c r="AO34" s="149">
        <v>0</v>
      </c>
      <c r="AP34" s="149">
        <v>0</v>
      </c>
      <c r="AQ34" s="149">
        <v>0</v>
      </c>
      <c r="AR34" s="149">
        <v>0</v>
      </c>
      <c r="AS34" s="149">
        <v>0</v>
      </c>
      <c r="AT34" s="149">
        <v>0</v>
      </c>
      <c r="AU34" s="151" t="s">
        <v>2769</v>
      </c>
      <c r="AV34" s="230">
        <f t="shared" si="35"/>
        <v>0</v>
      </c>
      <c r="AW34" s="230">
        <f t="shared" si="36"/>
        <v>0</v>
      </c>
      <c r="AX34" s="230" t="str">
        <f t="shared" si="37"/>
        <v>F1</v>
      </c>
      <c r="AY34" s="141">
        <f t="shared" si="38"/>
        <v>9</v>
      </c>
      <c r="AZ34" s="70">
        <f t="shared" si="39"/>
        <v>1</v>
      </c>
      <c r="BA34" s="70">
        <f t="shared" si="40"/>
        <v>1</v>
      </c>
      <c r="BB34" s="70">
        <f t="shared" si="41"/>
        <v>1</v>
      </c>
      <c r="BC34" s="70">
        <f t="shared" si="42"/>
        <v>1</v>
      </c>
      <c r="BD34" s="70">
        <f t="shared" si="43"/>
        <v>1</v>
      </c>
      <c r="BE34" s="70">
        <f t="shared" si="44"/>
        <v>1</v>
      </c>
      <c r="BF34" s="70">
        <f t="shared" si="45"/>
        <v>1</v>
      </c>
      <c r="BG34" s="71">
        <f t="shared" si="46"/>
        <v>0</v>
      </c>
      <c r="BH34" s="71">
        <f t="shared" si="47"/>
        <v>1</v>
      </c>
      <c r="BI34" s="71">
        <f t="shared" si="48"/>
        <v>0</v>
      </c>
      <c r="BJ34" s="71">
        <f t="shared" si="49"/>
        <v>0</v>
      </c>
      <c r="BK34" s="71">
        <f t="shared" si="50"/>
        <v>1</v>
      </c>
      <c r="BL34" s="70">
        <f t="shared" si="51"/>
        <v>1</v>
      </c>
      <c r="BM34" s="70">
        <f t="shared" si="52"/>
        <v>1</v>
      </c>
      <c r="BN34" s="70">
        <f t="shared" si="53"/>
        <v>1</v>
      </c>
      <c r="BO34" s="70">
        <f t="shared" si="54"/>
        <v>0</v>
      </c>
      <c r="BP34" s="144">
        <f t="shared" si="55"/>
        <v>910000</v>
      </c>
      <c r="BQ34" s="144">
        <f t="shared" si="56"/>
        <v>87000</v>
      </c>
      <c r="BR34" s="144">
        <f t="shared" si="57"/>
        <v>40000</v>
      </c>
      <c r="BS34" s="144">
        <f t="shared" si="58"/>
        <v>0</v>
      </c>
      <c r="BT34" s="144">
        <f t="shared" si="59"/>
        <v>0</v>
      </c>
      <c r="BU34" s="144">
        <f t="shared" si="60"/>
        <v>0</v>
      </c>
      <c r="BV34" s="144">
        <f t="shared" si="61"/>
        <v>0</v>
      </c>
      <c r="BW34" s="144">
        <f t="shared" si="62"/>
        <v>0</v>
      </c>
      <c r="BX34" s="144">
        <f t="shared" si="63"/>
        <v>0</v>
      </c>
      <c r="BY34" s="144">
        <f t="shared" si="64"/>
        <v>0</v>
      </c>
      <c r="BZ34" s="9">
        <v>0</v>
      </c>
      <c r="CA34" s="9">
        <v>0</v>
      </c>
      <c r="CB34" s="9">
        <v>0</v>
      </c>
      <c r="CC34" s="9">
        <v>0</v>
      </c>
      <c r="CD34" s="9">
        <v>0</v>
      </c>
      <c r="CE34" s="9">
        <v>0</v>
      </c>
      <c r="CF34" s="9">
        <v>0</v>
      </c>
      <c r="CG34" s="9">
        <v>0</v>
      </c>
      <c r="CH34" s="9">
        <v>0</v>
      </c>
      <c r="CI34" s="9">
        <v>0</v>
      </c>
      <c r="CJ34" s="9">
        <v>0</v>
      </c>
      <c r="CK34" s="9">
        <v>0</v>
      </c>
      <c r="CL34" s="9">
        <v>0</v>
      </c>
      <c r="CM34" s="9">
        <v>0</v>
      </c>
      <c r="CN34" s="9">
        <v>0</v>
      </c>
      <c r="CO34" s="9">
        <v>0</v>
      </c>
      <c r="CP34" s="9">
        <v>0</v>
      </c>
      <c r="CQ34" s="9">
        <v>0</v>
      </c>
      <c r="CR34" s="9">
        <v>0</v>
      </c>
      <c r="CS34" s="9">
        <v>0</v>
      </c>
      <c r="CT34" s="9">
        <v>0</v>
      </c>
      <c r="CU34" s="9">
        <v>0</v>
      </c>
      <c r="CV34" s="9">
        <v>0</v>
      </c>
      <c r="CW34" s="9">
        <v>0</v>
      </c>
      <c r="CX34" s="9">
        <v>0</v>
      </c>
      <c r="CY34" s="9">
        <v>0</v>
      </c>
      <c r="CZ34" s="9">
        <v>0</v>
      </c>
      <c r="DA34" s="9">
        <v>0</v>
      </c>
      <c r="DB34" s="9">
        <v>0</v>
      </c>
      <c r="DC34" s="9">
        <v>0</v>
      </c>
      <c r="DD34" s="9">
        <v>0</v>
      </c>
      <c r="DE34" s="9">
        <v>0</v>
      </c>
      <c r="DF34" s="9">
        <v>0</v>
      </c>
      <c r="DG34" s="144">
        <f t="shared" si="65"/>
        <v>55326</v>
      </c>
      <c r="DH34" s="144">
        <f t="shared" ref="DH34:EW34" si="99">DG34</f>
        <v>55326</v>
      </c>
      <c r="DI34" s="144">
        <f t="shared" si="99"/>
        <v>55326</v>
      </c>
      <c r="DJ34" s="144">
        <f t="shared" si="99"/>
        <v>55326</v>
      </c>
      <c r="DK34" s="144">
        <f t="shared" si="99"/>
        <v>55326</v>
      </c>
      <c r="DL34" s="144">
        <f t="shared" si="99"/>
        <v>55326</v>
      </c>
      <c r="DM34" s="144">
        <f t="shared" si="99"/>
        <v>55326</v>
      </c>
      <c r="DN34" s="144">
        <f t="shared" si="99"/>
        <v>55326</v>
      </c>
      <c r="DO34" s="144">
        <f t="shared" si="99"/>
        <v>55326</v>
      </c>
      <c r="DP34" s="144">
        <f t="shared" si="99"/>
        <v>55326</v>
      </c>
      <c r="DQ34" s="144">
        <f t="shared" si="99"/>
        <v>55326</v>
      </c>
      <c r="DR34" s="144">
        <f t="shared" si="99"/>
        <v>55326</v>
      </c>
      <c r="DS34" s="144">
        <f t="shared" si="99"/>
        <v>55326</v>
      </c>
      <c r="DT34" s="144">
        <f t="shared" si="99"/>
        <v>55326</v>
      </c>
      <c r="DU34" s="144">
        <f t="shared" si="99"/>
        <v>55326</v>
      </c>
      <c r="DV34" s="144">
        <f t="shared" si="99"/>
        <v>55326</v>
      </c>
      <c r="DW34" s="144">
        <f t="shared" si="99"/>
        <v>55326</v>
      </c>
      <c r="DX34" s="144">
        <f t="shared" si="99"/>
        <v>55326</v>
      </c>
      <c r="DY34" s="144">
        <f t="shared" si="99"/>
        <v>55326</v>
      </c>
      <c r="DZ34" s="144">
        <f t="shared" si="99"/>
        <v>55326</v>
      </c>
      <c r="EA34" s="144">
        <f t="shared" si="99"/>
        <v>55326</v>
      </c>
      <c r="EB34" s="144">
        <f t="shared" si="99"/>
        <v>55326</v>
      </c>
      <c r="EC34" s="144">
        <f t="shared" si="99"/>
        <v>55326</v>
      </c>
      <c r="ED34" s="144">
        <f t="shared" si="99"/>
        <v>55326</v>
      </c>
      <c r="EE34" s="144">
        <f t="shared" si="99"/>
        <v>55326</v>
      </c>
      <c r="EF34" s="144">
        <f t="shared" si="99"/>
        <v>55326</v>
      </c>
      <c r="EG34" s="144">
        <f t="shared" si="99"/>
        <v>55326</v>
      </c>
      <c r="EH34" s="144">
        <f t="shared" si="99"/>
        <v>55326</v>
      </c>
      <c r="EI34" s="144">
        <f t="shared" si="99"/>
        <v>55326</v>
      </c>
      <c r="EJ34" s="144">
        <f t="shared" si="99"/>
        <v>55326</v>
      </c>
      <c r="EK34" s="144">
        <f t="shared" si="99"/>
        <v>55326</v>
      </c>
      <c r="EL34" s="144">
        <f t="shared" si="99"/>
        <v>55326</v>
      </c>
      <c r="EM34" s="144">
        <f t="shared" si="99"/>
        <v>55326</v>
      </c>
      <c r="EN34" s="144">
        <f t="shared" si="99"/>
        <v>55326</v>
      </c>
      <c r="EO34" s="144">
        <f t="shared" si="99"/>
        <v>55326</v>
      </c>
      <c r="EP34" s="144">
        <f t="shared" si="99"/>
        <v>55326</v>
      </c>
      <c r="EQ34" s="144">
        <f t="shared" si="99"/>
        <v>55326</v>
      </c>
      <c r="ER34" s="144">
        <f t="shared" si="99"/>
        <v>55326</v>
      </c>
      <c r="ES34" s="144">
        <f t="shared" si="99"/>
        <v>55326</v>
      </c>
      <c r="ET34" s="144">
        <f t="shared" si="99"/>
        <v>55326</v>
      </c>
      <c r="EU34" s="144">
        <f t="shared" si="99"/>
        <v>55326</v>
      </c>
      <c r="EV34" s="144">
        <f t="shared" si="99"/>
        <v>55326</v>
      </c>
      <c r="EW34" s="144">
        <f t="shared" si="99"/>
        <v>55326</v>
      </c>
      <c r="EX34" s="147">
        <f>PV(0.05,'PV factor'!C382,,-BR34)</f>
        <v>36281.179138321997</v>
      </c>
      <c r="EY34" s="147">
        <f>PV(0.05,'PV factor'!D382,,-BS34)</f>
        <v>0</v>
      </c>
      <c r="EZ34" s="147">
        <f>PV(0.05,'PV factor'!E382,,-BT34)</f>
        <v>0</v>
      </c>
      <c r="FA34" s="147">
        <f>PV(0.05,'PV factor'!F382,,-BU34)</f>
        <v>0</v>
      </c>
      <c r="FB34" s="147">
        <f>PV(0.05,'PV factor'!G382,,-BV34)</f>
        <v>0</v>
      </c>
      <c r="FC34" s="147">
        <f>PV(0.05,'PV factor'!H382,,-BW34)</f>
        <v>0</v>
      </c>
      <c r="FD34" s="147">
        <f>PV(0.05,'PV factor'!I382,,-BX34)</f>
        <v>0</v>
      </c>
      <c r="FE34" s="147">
        <f>PV(0.05,'PV factor'!J382,,-BY34)</f>
        <v>0</v>
      </c>
      <c r="FF34" s="147">
        <f>PV(0.05,'PV factor'!K382,,-BZ34)</f>
        <v>0</v>
      </c>
      <c r="FG34" s="147">
        <f>PV(0.05,'PV factor'!L382,,-CA34)</f>
        <v>0</v>
      </c>
      <c r="FH34" s="147">
        <f>PV(0.05,'PV factor'!M382,,-CB34)</f>
        <v>0</v>
      </c>
      <c r="FI34" s="147">
        <f>PV(0.05,'PV factor'!N382,,-CC34)</f>
        <v>0</v>
      </c>
      <c r="FJ34" s="147">
        <f>PV(0.05,'PV factor'!O382,,-CD34)</f>
        <v>0</v>
      </c>
      <c r="FK34" s="147">
        <f>PV(0.05,'PV factor'!P382,,-CE34)</f>
        <v>0</v>
      </c>
      <c r="FL34" s="147">
        <f>PV(0.05,'PV factor'!Q382,,-CF34)</f>
        <v>0</v>
      </c>
      <c r="FM34" s="147">
        <f>PV(0.05,'PV factor'!R382,,-CG34)</f>
        <v>0</v>
      </c>
      <c r="FN34" s="147">
        <f>PV(0.05,'PV factor'!S382,,-CH34)</f>
        <v>0</v>
      </c>
      <c r="FO34" s="147">
        <f>PV(0.05,'PV factor'!T382,,-CI34)</f>
        <v>0</v>
      </c>
      <c r="FP34" s="147">
        <f>PV(0.05,'PV factor'!U382,,-CJ34)</f>
        <v>0</v>
      </c>
      <c r="FQ34" s="147">
        <f>PV(0.05,'PV factor'!V382,,-CK34)</f>
        <v>0</v>
      </c>
      <c r="FR34" s="147">
        <f>PV(0.05,'PV factor'!W382,,-CL34)</f>
        <v>0</v>
      </c>
      <c r="FS34" s="147">
        <f>PV(0.05,'PV factor'!X382,,-CM34)</f>
        <v>0</v>
      </c>
      <c r="FT34" s="147">
        <f>PV(0.05,'PV factor'!Y382,,-CN34)</f>
        <v>0</v>
      </c>
      <c r="FU34" s="147">
        <f>PV(0.05,'PV factor'!Z382,,-CO34)</f>
        <v>0</v>
      </c>
      <c r="FV34" s="147">
        <f>PV(0.05,'PV factor'!AA382,,-CP34)</f>
        <v>0</v>
      </c>
      <c r="FW34" s="147">
        <f>PV(0.05,'PV factor'!AB382,,-CQ34)</f>
        <v>0</v>
      </c>
      <c r="FX34" s="147">
        <f>PV(0.05,'PV factor'!AC382,,-CR34)</f>
        <v>0</v>
      </c>
      <c r="FY34" s="147">
        <f>PV(0.05,'PV factor'!AD382,,-CS34)</f>
        <v>0</v>
      </c>
      <c r="FZ34" s="147">
        <f>PV(0.05,'PV factor'!AE382,,-CT34)</f>
        <v>0</v>
      </c>
      <c r="GA34" s="147">
        <f>PV(0.05,'PV factor'!AF382,,-CU34)</f>
        <v>0</v>
      </c>
      <c r="GB34" s="147">
        <f>PV(0.05,'PV factor'!AG382,,-CV34)</f>
        <v>0</v>
      </c>
      <c r="GC34" s="147">
        <f>PV(0.05,'PV factor'!AH382,,-CW34)</f>
        <v>0</v>
      </c>
      <c r="GD34" s="147">
        <f>PV(0.05,'PV factor'!AI382,,-CX34)</f>
        <v>0</v>
      </c>
      <c r="GE34" s="147">
        <f>PV(0.05,'PV factor'!AJ382,,-CY34)</f>
        <v>0</v>
      </c>
      <c r="GF34" s="147">
        <f>PV(0.05,'PV factor'!AK382,,-CZ34)</f>
        <v>0</v>
      </c>
      <c r="GG34" s="147">
        <f>PV(0.05,'PV factor'!AL382,,-DA34)</f>
        <v>0</v>
      </c>
      <c r="GH34" s="147">
        <f>PV(0.05,'PV factor'!AM382,,-DB34)</f>
        <v>0</v>
      </c>
      <c r="GI34" s="147">
        <f>PV(0.05,'PV factor'!AN382,,-DC34)</f>
        <v>0</v>
      </c>
      <c r="GJ34" s="147">
        <f>PV(0.05,'PV factor'!AO382,,-DD34)</f>
        <v>0</v>
      </c>
      <c r="GK34" s="147">
        <f>PV(0.05,'PV factor'!AP382,,-DE34)</f>
        <v>0</v>
      </c>
      <c r="GL34" s="147">
        <f>PV(0.05,'PV factor'!C382,,-DI34)</f>
        <v>50182.312925170067</v>
      </c>
      <c r="GM34" s="147">
        <f>PV(0.05,'PV factor'!D382,,-DJ34)</f>
        <v>47792.678976352443</v>
      </c>
      <c r="GN34" s="147">
        <f>PV(0.05,'PV factor'!E382,,-DK34)</f>
        <v>45516.837120335666</v>
      </c>
      <c r="GO34" s="147">
        <f>PV(0.05,'PV factor'!F382,,-DL34)</f>
        <v>43349.368686033959</v>
      </c>
      <c r="GP34" s="147">
        <f>PV(0.05,'PV factor'!G382,,-DM34)</f>
        <v>41285.113034318063</v>
      </c>
      <c r="GQ34" s="147">
        <f>PV(0.05,'PV factor'!H382,,-DN34)</f>
        <v>39319.155270779098</v>
      </c>
      <c r="GR34" s="147">
        <f>PV(0.05,'PV factor'!I382,,-DO34)</f>
        <v>37446.814543599146</v>
      </c>
      <c r="GS34" s="147">
        <f>PV(0.05,'PV factor'!J382,,-DP34)</f>
        <v>35663.632898665855</v>
      </c>
      <c r="GT34" s="147">
        <f>PV(0.05,'PV factor'!K382,,-DQ34)</f>
        <v>33965.364665396053</v>
      </c>
      <c r="GU34" s="147">
        <f>PV(0.05,'PV factor'!L382,,-DR34)</f>
        <v>32347.966347996236</v>
      </c>
      <c r="GV34" s="147">
        <f>PV(0.05,'PV factor'!M382,,-DS34)</f>
        <v>30807.586998091658</v>
      </c>
      <c r="GW34" s="147">
        <f>PV(0.05,'PV factor'!N382,,-DT34)</f>
        <v>29340.559045801572</v>
      </c>
      <c r="GX34" s="147">
        <f>PV(0.05,'PV factor'!O382,,-DU34)</f>
        <v>27943.389567430077</v>
      </c>
      <c r="GY34" s="147">
        <f>PV(0.05,'PV factor'!P382,,-DV34)</f>
        <v>26612.751968981018</v>
      </c>
      <c r="GZ34" s="147">
        <f>PV(0.05,'PV factor'!Q382,,-DW34)</f>
        <v>25345.47806569621</v>
      </c>
      <c r="HA34" s="147">
        <f>PV(0.05,'PV factor'!R382,,-DX34)</f>
        <v>24138.550538758289</v>
      </c>
      <c r="HB34" s="147">
        <f>PV(0.05,'PV factor'!S382,,-DY34)</f>
        <v>22989.095751198372</v>
      </c>
      <c r="HC34" s="147">
        <f>PV(0.05,'PV factor'!T382,,-DZ34)</f>
        <v>21894.376905903213</v>
      </c>
      <c r="HD34" s="147">
        <f>PV(0.05,'PV factor'!U382,,-EA34)</f>
        <v>20851.787529431633</v>
      </c>
      <c r="HE34" s="147">
        <f>PV(0.05,'PV factor'!V382,,-EB34)</f>
        <v>19858.845266125365</v>
      </c>
      <c r="HF34" s="147">
        <f>PV(0.05,'PV factor'!W382,,-EC34)</f>
        <v>18913.185967738442</v>
      </c>
      <c r="HG34" s="147">
        <f>PV(0.05,'PV factor'!X382,,-ED34)</f>
        <v>18012.558064512799</v>
      </c>
      <c r="HH34" s="147">
        <f>PV(0.05,'PV factor'!Y382,,-EE34)</f>
        <v>17154.817204297906</v>
      </c>
      <c r="HI34" s="147">
        <f>PV(0.05,'PV factor'!Z382,,-EF34)</f>
        <v>16337.921146950386</v>
      </c>
      <c r="HJ34" s="147">
        <f>PV(0.05,'PV factor'!AA382,,-EG34)</f>
        <v>15559.92490185751</v>
      </c>
      <c r="HK34" s="147">
        <f>PV(0.05,'PV factor'!AB382,,-EH34)</f>
        <v>14818.976097007151</v>
      </c>
      <c r="HL34" s="147">
        <f>PV(0.05,'PV factor'!AC382,,-EI34)</f>
        <v>14113.310568578241</v>
      </c>
      <c r="HM34" s="147">
        <f>PV(0.05,'PV factor'!AD382,,-EJ34)</f>
        <v>13441.248160550704</v>
      </c>
      <c r="HN34" s="147">
        <f>PV(0.05,'PV factor'!AE382,,-EK34)</f>
        <v>12801.188724334008</v>
      </c>
      <c r="HO34" s="147">
        <f>PV(0.05,'PV factor'!AF382,,-EL34)</f>
        <v>12191.608308889527</v>
      </c>
      <c r="HP34" s="147">
        <f>PV(0.05,'PV factor'!AG382,,-EM34)</f>
        <v>11611.055532275741</v>
      </c>
      <c r="HQ34" s="147">
        <f>PV(0.05,'PV factor'!AH382,,-EN34)</f>
        <v>11058.148125976895</v>
      </c>
      <c r="HR34" s="147">
        <f>PV(0.05,'PV factor'!AI382,,-EO34)</f>
        <v>10531.569643787519</v>
      </c>
      <c r="HS34" s="147">
        <f>PV(0.05,'PV factor'!AJ382,,-EP34)</f>
        <v>10030.066327416684</v>
      </c>
      <c r="HT34" s="147">
        <f>PV(0.05,'PV factor'!AK382,,-EQ34)</f>
        <v>9552.4441213492246</v>
      </c>
      <c r="HU34" s="147">
        <f>PV(0.05,'PV factor'!AL382,,-ER34)</f>
        <v>9097.5658298564031</v>
      </c>
      <c r="HV34" s="147">
        <f>PV(0.05,'PV factor'!AM382,,-ES34)</f>
        <v>8664.348409387052</v>
      </c>
      <c r="HW34" s="147">
        <f>PV(0.05,'PV factor'!AN382,,-ET34)</f>
        <v>8251.7603898924281</v>
      </c>
      <c r="HX34" s="147">
        <f>PV(0.05,'PV factor'!AO382,,-EU34)</f>
        <v>7858.8194189451715</v>
      </c>
      <c r="HY34" s="147">
        <f>PV(0.05,'PV factor'!AP382,,-EV34)</f>
        <v>7484.5899228049248</v>
      </c>
      <c r="HZ34" s="147">
        <f t="shared" si="67"/>
        <v>36281.179138321997</v>
      </c>
      <c r="IA34" s="147">
        <f t="shared" si="68"/>
        <v>406869.24446864659</v>
      </c>
      <c r="IB34" s="401">
        <f t="shared" si="69"/>
        <v>11.214333550667071</v>
      </c>
    </row>
    <row r="35" spans="1:236" ht="90" customHeight="1" x14ac:dyDescent="0.2">
      <c r="A35" s="276" t="s">
        <v>634</v>
      </c>
      <c r="B35" s="277" t="s">
        <v>1167</v>
      </c>
      <c r="C35" s="277" t="s">
        <v>1226</v>
      </c>
      <c r="D35" s="99"/>
      <c r="E35" s="277" t="s">
        <v>1227</v>
      </c>
      <c r="F35" s="103" t="s">
        <v>1228</v>
      </c>
      <c r="G35" s="103" t="s">
        <v>1229</v>
      </c>
      <c r="H35" s="99" t="s">
        <v>77</v>
      </c>
      <c r="I35" s="103" t="s">
        <v>1230</v>
      </c>
      <c r="J35" s="103">
        <v>40</v>
      </c>
      <c r="K35" s="227" t="s">
        <v>94</v>
      </c>
      <c r="L35" s="98">
        <v>56689</v>
      </c>
      <c r="M35" s="99" t="s">
        <v>1231</v>
      </c>
      <c r="N35" s="99" t="s">
        <v>81</v>
      </c>
      <c r="O35" s="13" t="s">
        <v>217</v>
      </c>
      <c r="P35" s="99" t="s">
        <v>218</v>
      </c>
      <c r="Q35" s="112" t="s">
        <v>100</v>
      </c>
      <c r="R35" s="99" t="s">
        <v>108</v>
      </c>
      <c r="S35" s="99" t="s">
        <v>99</v>
      </c>
      <c r="T35" s="99" t="s">
        <v>366</v>
      </c>
      <c r="U35" s="99" t="s">
        <v>100</v>
      </c>
      <c r="V35" s="102">
        <v>1</v>
      </c>
      <c r="W35" s="105">
        <v>100000</v>
      </c>
      <c r="X35" s="105">
        <v>0</v>
      </c>
      <c r="Y35" s="105">
        <v>0</v>
      </c>
      <c r="Z35" s="105">
        <v>0</v>
      </c>
      <c r="AA35" s="105">
        <v>0</v>
      </c>
      <c r="AB35" s="105">
        <v>100000</v>
      </c>
      <c r="AC35" s="105">
        <v>0</v>
      </c>
      <c r="AD35" s="105">
        <v>0</v>
      </c>
      <c r="AE35" s="278">
        <v>0</v>
      </c>
      <c r="AF35" s="278">
        <v>0</v>
      </c>
      <c r="AG35" s="278">
        <v>0</v>
      </c>
      <c r="AH35" s="278">
        <v>0</v>
      </c>
      <c r="AI35" s="100" t="s">
        <v>88</v>
      </c>
      <c r="AJ35" s="105">
        <v>0</v>
      </c>
      <c r="AK35" s="105">
        <v>0</v>
      </c>
      <c r="AL35" s="105">
        <v>0</v>
      </c>
      <c r="AM35" s="105">
        <v>0</v>
      </c>
      <c r="AN35" s="105">
        <v>0</v>
      </c>
      <c r="AO35" s="105">
        <v>0</v>
      </c>
      <c r="AP35" s="105">
        <v>0</v>
      </c>
      <c r="AQ35" s="278">
        <v>0</v>
      </c>
      <c r="AR35" s="278">
        <v>0</v>
      </c>
      <c r="AS35" s="278">
        <v>0</v>
      </c>
      <c r="AT35" s="278">
        <v>0</v>
      </c>
      <c r="AU35" s="103"/>
      <c r="AV35" s="230">
        <f t="shared" si="35"/>
        <v>1</v>
      </c>
      <c r="AW35" s="230">
        <f t="shared" si="36"/>
        <v>0</v>
      </c>
      <c r="AX35" s="230" t="str">
        <f t="shared" si="37"/>
        <v>B3</v>
      </c>
      <c r="AY35" s="141">
        <f t="shared" si="38"/>
        <v>8</v>
      </c>
      <c r="AZ35" s="70">
        <f t="shared" si="39"/>
        <v>1</v>
      </c>
      <c r="BA35" s="70">
        <f t="shared" si="40"/>
        <v>1</v>
      </c>
      <c r="BB35" s="70">
        <f t="shared" si="41"/>
        <v>1</v>
      </c>
      <c r="BC35" s="70">
        <f t="shared" si="42"/>
        <v>0</v>
      </c>
      <c r="BD35" s="70">
        <f t="shared" si="43"/>
        <v>1</v>
      </c>
      <c r="BE35" s="70">
        <f t="shared" si="44"/>
        <v>1</v>
      </c>
      <c r="BF35" s="70">
        <f t="shared" si="45"/>
        <v>1</v>
      </c>
      <c r="BG35" s="71">
        <f t="shared" si="46"/>
        <v>0</v>
      </c>
      <c r="BH35" s="71">
        <f t="shared" si="47"/>
        <v>1</v>
      </c>
      <c r="BI35" s="71">
        <f t="shared" si="48"/>
        <v>0</v>
      </c>
      <c r="BJ35" s="71">
        <f t="shared" si="49"/>
        <v>0</v>
      </c>
      <c r="BK35" s="71">
        <f t="shared" si="50"/>
        <v>1</v>
      </c>
      <c r="BL35" s="70">
        <f t="shared" si="51"/>
        <v>1</v>
      </c>
      <c r="BM35" s="70">
        <f t="shared" si="52"/>
        <v>1</v>
      </c>
      <c r="BN35" s="70">
        <f t="shared" si="53"/>
        <v>0</v>
      </c>
      <c r="BO35" s="70">
        <f t="shared" si="54"/>
        <v>1</v>
      </c>
      <c r="BP35" s="144">
        <f t="shared" si="55"/>
        <v>0</v>
      </c>
      <c r="BQ35" s="144">
        <f t="shared" si="56"/>
        <v>0</v>
      </c>
      <c r="BR35" s="144">
        <f t="shared" si="57"/>
        <v>0</v>
      </c>
      <c r="BS35" s="144">
        <f t="shared" si="58"/>
        <v>100000</v>
      </c>
      <c r="BT35" s="144">
        <f t="shared" si="59"/>
        <v>0</v>
      </c>
      <c r="BU35" s="144">
        <f t="shared" si="60"/>
        <v>0</v>
      </c>
      <c r="BV35" s="144">
        <f t="shared" si="61"/>
        <v>0</v>
      </c>
      <c r="BW35" s="144">
        <f t="shared" si="62"/>
        <v>0</v>
      </c>
      <c r="BX35" s="144">
        <f t="shared" si="63"/>
        <v>0</v>
      </c>
      <c r="BY35" s="144">
        <f t="shared" si="64"/>
        <v>0</v>
      </c>
      <c r="BZ35" s="9">
        <v>0</v>
      </c>
      <c r="CA35" s="9">
        <v>0</v>
      </c>
      <c r="CB35" s="9">
        <v>0</v>
      </c>
      <c r="CC35" s="9">
        <v>0</v>
      </c>
      <c r="CD35" s="9">
        <v>0</v>
      </c>
      <c r="CE35" s="9">
        <v>0</v>
      </c>
      <c r="CF35" s="9">
        <v>0</v>
      </c>
      <c r="CG35" s="9">
        <v>0</v>
      </c>
      <c r="CH35" s="9">
        <v>0</v>
      </c>
      <c r="CI35" s="9">
        <v>0</v>
      </c>
      <c r="CJ35" s="9">
        <v>0</v>
      </c>
      <c r="CK35" s="9">
        <v>0</v>
      </c>
      <c r="CL35" s="9">
        <v>0</v>
      </c>
      <c r="CM35" s="9">
        <v>0</v>
      </c>
      <c r="CN35" s="9">
        <v>0</v>
      </c>
      <c r="CO35" s="9">
        <v>0</v>
      </c>
      <c r="CP35" s="9">
        <v>0</v>
      </c>
      <c r="CQ35" s="9">
        <v>0</v>
      </c>
      <c r="CR35" s="9">
        <v>0</v>
      </c>
      <c r="CS35" s="9">
        <v>0</v>
      </c>
      <c r="CT35" s="9">
        <v>0</v>
      </c>
      <c r="CU35" s="9">
        <v>0</v>
      </c>
      <c r="CV35" s="9">
        <v>0</v>
      </c>
      <c r="CW35" s="9">
        <v>0</v>
      </c>
      <c r="CX35" s="9">
        <v>0</v>
      </c>
      <c r="CY35" s="9">
        <v>0</v>
      </c>
      <c r="CZ35" s="9">
        <v>0</v>
      </c>
      <c r="DA35" s="9">
        <v>0</v>
      </c>
      <c r="DB35" s="9">
        <v>0</v>
      </c>
      <c r="DC35" s="9">
        <v>0</v>
      </c>
      <c r="DD35" s="9">
        <v>0</v>
      </c>
      <c r="DE35" s="9">
        <v>0</v>
      </c>
      <c r="DF35" s="9">
        <v>0</v>
      </c>
      <c r="DG35" s="144">
        <f t="shared" si="65"/>
        <v>56689</v>
      </c>
      <c r="DH35" s="144">
        <f t="shared" ref="DH35:EW35" si="100">DG35</f>
        <v>56689</v>
      </c>
      <c r="DI35" s="144">
        <f t="shared" si="100"/>
        <v>56689</v>
      </c>
      <c r="DJ35" s="144">
        <f t="shared" si="100"/>
        <v>56689</v>
      </c>
      <c r="DK35" s="144">
        <f t="shared" si="100"/>
        <v>56689</v>
      </c>
      <c r="DL35" s="144">
        <f t="shared" si="100"/>
        <v>56689</v>
      </c>
      <c r="DM35" s="144">
        <f t="shared" si="100"/>
        <v>56689</v>
      </c>
      <c r="DN35" s="144">
        <f t="shared" si="100"/>
        <v>56689</v>
      </c>
      <c r="DO35" s="144">
        <f t="shared" si="100"/>
        <v>56689</v>
      </c>
      <c r="DP35" s="144">
        <f t="shared" si="100"/>
        <v>56689</v>
      </c>
      <c r="DQ35" s="144">
        <f t="shared" si="100"/>
        <v>56689</v>
      </c>
      <c r="DR35" s="144">
        <f t="shared" si="100"/>
        <v>56689</v>
      </c>
      <c r="DS35" s="144">
        <f t="shared" si="100"/>
        <v>56689</v>
      </c>
      <c r="DT35" s="144">
        <f t="shared" si="100"/>
        <v>56689</v>
      </c>
      <c r="DU35" s="144">
        <f t="shared" si="100"/>
        <v>56689</v>
      </c>
      <c r="DV35" s="144">
        <f t="shared" si="100"/>
        <v>56689</v>
      </c>
      <c r="DW35" s="144">
        <f t="shared" si="100"/>
        <v>56689</v>
      </c>
      <c r="DX35" s="144">
        <f t="shared" si="100"/>
        <v>56689</v>
      </c>
      <c r="DY35" s="144">
        <f t="shared" si="100"/>
        <v>56689</v>
      </c>
      <c r="DZ35" s="144">
        <f t="shared" si="100"/>
        <v>56689</v>
      </c>
      <c r="EA35" s="144">
        <f t="shared" si="100"/>
        <v>56689</v>
      </c>
      <c r="EB35" s="144">
        <f t="shared" si="100"/>
        <v>56689</v>
      </c>
      <c r="EC35" s="144">
        <f t="shared" si="100"/>
        <v>56689</v>
      </c>
      <c r="ED35" s="144">
        <f t="shared" si="100"/>
        <v>56689</v>
      </c>
      <c r="EE35" s="144">
        <f t="shared" si="100"/>
        <v>56689</v>
      </c>
      <c r="EF35" s="144">
        <f t="shared" si="100"/>
        <v>56689</v>
      </c>
      <c r="EG35" s="144">
        <f t="shared" si="100"/>
        <v>56689</v>
      </c>
      <c r="EH35" s="144">
        <f t="shared" si="100"/>
        <v>56689</v>
      </c>
      <c r="EI35" s="144">
        <f t="shared" si="100"/>
        <v>56689</v>
      </c>
      <c r="EJ35" s="144">
        <f t="shared" si="100"/>
        <v>56689</v>
      </c>
      <c r="EK35" s="144">
        <f t="shared" si="100"/>
        <v>56689</v>
      </c>
      <c r="EL35" s="144">
        <f t="shared" si="100"/>
        <v>56689</v>
      </c>
      <c r="EM35" s="144">
        <f t="shared" si="100"/>
        <v>56689</v>
      </c>
      <c r="EN35" s="144">
        <f t="shared" si="100"/>
        <v>56689</v>
      </c>
      <c r="EO35" s="144">
        <f t="shared" si="100"/>
        <v>56689</v>
      </c>
      <c r="EP35" s="144">
        <f t="shared" si="100"/>
        <v>56689</v>
      </c>
      <c r="EQ35" s="144">
        <f t="shared" si="100"/>
        <v>56689</v>
      </c>
      <c r="ER35" s="144">
        <f t="shared" si="100"/>
        <v>56689</v>
      </c>
      <c r="ES35" s="144">
        <f t="shared" si="100"/>
        <v>56689</v>
      </c>
      <c r="ET35" s="144">
        <f t="shared" si="100"/>
        <v>56689</v>
      </c>
      <c r="EU35" s="144">
        <f t="shared" si="100"/>
        <v>56689</v>
      </c>
      <c r="EV35" s="144">
        <f t="shared" si="100"/>
        <v>56689</v>
      </c>
      <c r="EW35" s="144">
        <f t="shared" si="100"/>
        <v>56689</v>
      </c>
      <c r="EX35" s="147">
        <f>PV(0.05,'PV factor'!C131,,-BR35)</f>
        <v>0</v>
      </c>
      <c r="EY35" s="147">
        <f>PV(0.05,'PV factor'!D131,,-BS35)</f>
        <v>86383.759853147596</v>
      </c>
      <c r="EZ35" s="147">
        <f>PV(0.05,'PV factor'!E131,,-BT35)</f>
        <v>0</v>
      </c>
      <c r="FA35" s="147">
        <f>PV(0.05,'PV factor'!F131,,-BU35)</f>
        <v>0</v>
      </c>
      <c r="FB35" s="147">
        <f>PV(0.05,'PV factor'!G131,,-BV35)</f>
        <v>0</v>
      </c>
      <c r="FC35" s="147">
        <f>PV(0.05,'PV factor'!H131,,-BW35)</f>
        <v>0</v>
      </c>
      <c r="FD35" s="147">
        <f>PV(0.05,'PV factor'!I131,,-BX35)</f>
        <v>0</v>
      </c>
      <c r="FE35" s="147">
        <f>PV(0.05,'PV factor'!J131,,-BY35)</f>
        <v>0</v>
      </c>
      <c r="FF35" s="147">
        <f>PV(0.05,'PV factor'!K131,,-BZ35)</f>
        <v>0</v>
      </c>
      <c r="FG35" s="147">
        <f>PV(0.05,'PV factor'!L131,,-CA35)</f>
        <v>0</v>
      </c>
      <c r="FH35" s="147">
        <f>PV(0.05,'PV factor'!M131,,-CB35)</f>
        <v>0</v>
      </c>
      <c r="FI35" s="147">
        <f>PV(0.05,'PV factor'!N131,,-CC35)</f>
        <v>0</v>
      </c>
      <c r="FJ35" s="147">
        <f>PV(0.05,'PV factor'!O131,,-CD35)</f>
        <v>0</v>
      </c>
      <c r="FK35" s="147">
        <f>PV(0.05,'PV factor'!P131,,-CE35)</f>
        <v>0</v>
      </c>
      <c r="FL35" s="147">
        <f>PV(0.05,'PV factor'!Q131,,-CF35)</f>
        <v>0</v>
      </c>
      <c r="FM35" s="147">
        <f>PV(0.05,'PV factor'!R131,,-CG35)</f>
        <v>0</v>
      </c>
      <c r="FN35" s="147">
        <f>PV(0.05,'PV factor'!S131,,-CH35)</f>
        <v>0</v>
      </c>
      <c r="FO35" s="147">
        <f>PV(0.05,'PV factor'!T131,,-CI35)</f>
        <v>0</v>
      </c>
      <c r="FP35" s="147">
        <f>PV(0.05,'PV factor'!U131,,-CJ35)</f>
        <v>0</v>
      </c>
      <c r="FQ35" s="147">
        <f>PV(0.05,'PV factor'!V131,,-CK35)</f>
        <v>0</v>
      </c>
      <c r="FR35" s="147">
        <f>PV(0.05,'PV factor'!W131,,-CL35)</f>
        <v>0</v>
      </c>
      <c r="FS35" s="147">
        <f>PV(0.05,'PV factor'!X131,,-CM35)</f>
        <v>0</v>
      </c>
      <c r="FT35" s="147">
        <f>PV(0.05,'PV factor'!Y131,,-CN35)</f>
        <v>0</v>
      </c>
      <c r="FU35" s="147">
        <f>PV(0.05,'PV factor'!Z131,,-CO35)</f>
        <v>0</v>
      </c>
      <c r="FV35" s="147">
        <f>PV(0.05,'PV factor'!AA131,,-CP35)</f>
        <v>0</v>
      </c>
      <c r="FW35" s="147">
        <f>PV(0.05,'PV factor'!AB131,,-CQ35)</f>
        <v>0</v>
      </c>
      <c r="FX35" s="147">
        <f>PV(0.05,'PV factor'!AC131,,-CR35)</f>
        <v>0</v>
      </c>
      <c r="FY35" s="147">
        <f>PV(0.05,'PV factor'!AD131,,-CS35)</f>
        <v>0</v>
      </c>
      <c r="FZ35" s="147">
        <f>PV(0.05,'PV factor'!AE131,,-CT35)</f>
        <v>0</v>
      </c>
      <c r="GA35" s="147">
        <f>PV(0.05,'PV factor'!AF131,,-CU35)</f>
        <v>0</v>
      </c>
      <c r="GB35" s="147">
        <f>PV(0.05,'PV factor'!AG131,,-CV35)</f>
        <v>0</v>
      </c>
      <c r="GC35" s="147">
        <f>PV(0.05,'PV factor'!AH131,,-CW35)</f>
        <v>0</v>
      </c>
      <c r="GD35" s="147">
        <f>PV(0.05,'PV factor'!AI131,,-CX35)</f>
        <v>0</v>
      </c>
      <c r="GE35" s="147">
        <f>PV(0.05,'PV factor'!AJ131,,-CY35)</f>
        <v>0</v>
      </c>
      <c r="GF35" s="147">
        <f>PV(0.05,'PV factor'!AK131,,-CZ35)</f>
        <v>0</v>
      </c>
      <c r="GG35" s="147">
        <f>PV(0.05,'PV factor'!AL131,,-DA35)</f>
        <v>0</v>
      </c>
      <c r="GH35" s="147">
        <f>PV(0.05,'PV factor'!AM131,,-DB35)</f>
        <v>0</v>
      </c>
      <c r="GI35" s="147">
        <f>PV(0.05,'PV factor'!AN131,,-DC35)</f>
        <v>0</v>
      </c>
      <c r="GJ35" s="147">
        <f>PV(0.05,'PV factor'!AO131,,-DD35)</f>
        <v>0</v>
      </c>
      <c r="GK35" s="147">
        <f>PV(0.05,'PV factor'!AP131,,-DE35)</f>
        <v>0</v>
      </c>
      <c r="GL35" s="147">
        <f>PV(0.05,'PV factor'!C131,,-DI35)</f>
        <v>51418.594104308388</v>
      </c>
      <c r="GM35" s="147">
        <f>PV(0.05,'PV factor'!D131,,-DJ35)</f>
        <v>48970.089623150845</v>
      </c>
      <c r="GN35" s="147">
        <f>PV(0.05,'PV factor'!E131,,-DK35)</f>
        <v>46638.180593476995</v>
      </c>
      <c r="GO35" s="147">
        <f>PV(0.05,'PV factor'!F131,,-DL35)</f>
        <v>44417.314850930466</v>
      </c>
      <c r="GP35" s="147">
        <f>PV(0.05,'PV factor'!G131,,-DM35)</f>
        <v>42302.204619933786</v>
      </c>
      <c r="GQ35" s="147">
        <f>PV(0.05,'PV factor'!H131,,-DN35)</f>
        <v>40287.813923746457</v>
      </c>
      <c r="GR35" s="147">
        <f>PV(0.05,'PV factor'!I131,,-DO35)</f>
        <v>38369.346594044247</v>
      </c>
      <c r="GS35" s="147">
        <f>PV(0.05,'PV factor'!J131,,-DP35)</f>
        <v>36542.234851470712</v>
      </c>
      <c r="GT35" s="147">
        <f>PV(0.05,'PV factor'!K131,,-DQ35)</f>
        <v>34802.128429972108</v>
      </c>
      <c r="GU35" s="147">
        <f>PV(0.05,'PV factor'!L131,,-DR35)</f>
        <v>33144.884219021049</v>
      </c>
      <c r="GV35" s="147">
        <f>PV(0.05,'PV factor'!M131,,-DS35)</f>
        <v>31566.556399067671</v>
      </c>
      <c r="GW35" s="147">
        <f>PV(0.05,'PV factor'!N131,,-DT35)</f>
        <v>30063.38704673111</v>
      </c>
      <c r="GX35" s="147">
        <f>PV(0.05,'PV factor'!O131,,-DU35)</f>
        <v>28631.797187362969</v>
      </c>
      <c r="GY35" s="147">
        <f>PV(0.05,'PV factor'!P131,,-DV35)</f>
        <v>27268.378273679009</v>
      </c>
      <c r="GZ35" s="147">
        <f>PV(0.05,'PV factor'!Q131,,-DW35)</f>
        <v>25969.884070170487</v>
      </c>
      <c r="HA35" s="147">
        <f>PV(0.05,'PV factor'!R131,,-DX35)</f>
        <v>24733.222923971891</v>
      </c>
      <c r="HB35" s="147">
        <f>PV(0.05,'PV factor'!S131,,-DY35)</f>
        <v>23555.450403782754</v>
      </c>
      <c r="HC35" s="147">
        <f>PV(0.05,'PV factor'!T131,,-DZ35)</f>
        <v>22433.762289316906</v>
      </c>
      <c r="HD35" s="147">
        <f>PV(0.05,'PV factor'!U131,,-EA35)</f>
        <v>21365.487894587532</v>
      </c>
      <c r="HE35" s="147">
        <f>PV(0.05,'PV factor'!V131,,-EB35)</f>
        <v>20348.083709130984</v>
      </c>
      <c r="HF35" s="147">
        <f>PV(0.05,'PV factor'!W131,,-EC35)</f>
        <v>19379.127342029507</v>
      </c>
      <c r="HG35" s="147">
        <f>PV(0.05,'PV factor'!X131,,-ED35)</f>
        <v>18456.311754313814</v>
      </c>
      <c r="HH35" s="147">
        <f>PV(0.05,'PV factor'!Y131,,-EE35)</f>
        <v>17577.439766013158</v>
      </c>
      <c r="HI35" s="147">
        <f>PV(0.05,'PV factor'!Z131,,-EF35)</f>
        <v>16740.418824774435</v>
      </c>
      <c r="HJ35" s="147">
        <f>PV(0.05,'PV factor'!AA131,,-EG35)</f>
        <v>15943.2560235947</v>
      </c>
      <c r="HK35" s="147">
        <f>PV(0.05,'PV factor'!AB131,,-EH35)</f>
        <v>15184.053355804475</v>
      </c>
      <c r="HL35" s="147">
        <f>PV(0.05,'PV factor'!AC131,,-EI35)</f>
        <v>14461.003196004263</v>
      </c>
      <c r="HM35" s="147">
        <f>PV(0.05,'PV factor'!AD131,,-EJ35)</f>
        <v>13772.383996194534</v>
      </c>
      <c r="HN35" s="147">
        <f>PV(0.05,'PV factor'!AE131,,-EK35)</f>
        <v>13116.556186851942</v>
      </c>
      <c r="HO35" s="147">
        <f>PV(0.05,'PV factor'!AF131,,-EL35)</f>
        <v>12491.958273192322</v>
      </c>
      <c r="HP35" s="147">
        <f>PV(0.05,'PV factor'!AG131,,-EM35)</f>
        <v>11897.103117326022</v>
      </c>
      <c r="HQ35" s="147">
        <f>PV(0.05,'PV factor'!AH131,,-EN35)</f>
        <v>11330.574397453353</v>
      </c>
      <c r="HR35" s="147">
        <f>PV(0.05,'PV factor'!AI131,,-EO35)</f>
        <v>10791.02323566986</v>
      </c>
      <c r="HS35" s="147">
        <f>PV(0.05,'PV factor'!AJ131,,-EP35)</f>
        <v>10277.164986352247</v>
      </c>
      <c r="HT35" s="147">
        <f>PV(0.05,'PV factor'!AK131,,-EQ35)</f>
        <v>9787.7761774783321</v>
      </c>
      <c r="HU35" s="147">
        <f>PV(0.05,'PV factor'!AL131,,-ER35)</f>
        <v>9321.6915975984102</v>
      </c>
      <c r="HV35" s="147">
        <f>PV(0.05,'PV factor'!AM131,,-ES35)</f>
        <v>8877.8015215222968</v>
      </c>
      <c r="HW35" s="147">
        <f>PV(0.05,'PV factor'!AN131,,-ET35)</f>
        <v>8455.049068116472</v>
      </c>
      <c r="HX35" s="147">
        <f>PV(0.05,'PV factor'!AO131,,-EU35)</f>
        <v>8052.4276839204504</v>
      </c>
      <c r="HY35" s="147">
        <f>PV(0.05,'PV factor'!AP131,,-EV35)</f>
        <v>7668.9787465909039</v>
      </c>
      <c r="HZ35" s="147">
        <f t="shared" si="67"/>
        <v>86383.759853147596</v>
      </c>
      <c r="IA35" s="147">
        <f t="shared" si="68"/>
        <v>926410.90125865792</v>
      </c>
      <c r="IB35" s="401">
        <f t="shared" si="69"/>
        <v>10.724364195695541</v>
      </c>
    </row>
    <row r="36" spans="1:236" ht="90" customHeight="1" x14ac:dyDescent="0.2">
      <c r="A36" s="242" t="s">
        <v>997</v>
      </c>
      <c r="B36" s="195" t="s">
        <v>998</v>
      </c>
      <c r="C36" s="195" t="s">
        <v>1092</v>
      </c>
      <c r="D36" s="115">
        <v>3</v>
      </c>
      <c r="E36" s="195" t="s">
        <v>1093</v>
      </c>
      <c r="F36" s="113" t="s">
        <v>1094</v>
      </c>
      <c r="G36" s="113" t="s">
        <v>1095</v>
      </c>
      <c r="H36" s="112" t="s">
        <v>77</v>
      </c>
      <c r="I36" s="113" t="s">
        <v>1096</v>
      </c>
      <c r="J36" s="113">
        <v>10</v>
      </c>
      <c r="K36" s="227" t="s">
        <v>94</v>
      </c>
      <c r="L36" s="111">
        <v>18668.7</v>
      </c>
      <c r="M36" s="112" t="s">
        <v>1097</v>
      </c>
      <c r="N36" s="112" t="s">
        <v>81</v>
      </c>
      <c r="O36" s="73" t="s">
        <v>106</v>
      </c>
      <c r="P36" s="112" t="s">
        <v>199</v>
      </c>
      <c r="Q36" s="79" t="s">
        <v>87</v>
      </c>
      <c r="R36" s="112" t="s">
        <v>108</v>
      </c>
      <c r="S36" s="112" t="s">
        <v>99</v>
      </c>
      <c r="T36" s="112" t="s">
        <v>1046</v>
      </c>
      <c r="U36" s="112" t="s">
        <v>100</v>
      </c>
      <c r="V36" s="201">
        <v>1</v>
      </c>
      <c r="W36" s="217">
        <v>14400</v>
      </c>
      <c r="X36" s="217">
        <v>0</v>
      </c>
      <c r="Y36" s="217">
        <v>0</v>
      </c>
      <c r="Z36" s="217">
        <v>0</v>
      </c>
      <c r="AA36" s="217">
        <v>14400</v>
      </c>
      <c r="AB36" s="217">
        <v>0</v>
      </c>
      <c r="AC36" s="217">
        <v>0</v>
      </c>
      <c r="AD36" s="217">
        <v>0</v>
      </c>
      <c r="AE36" s="286">
        <v>0</v>
      </c>
      <c r="AF36" s="286">
        <v>0</v>
      </c>
      <c r="AG36" s="286">
        <v>0</v>
      </c>
      <c r="AH36" s="286">
        <v>0</v>
      </c>
      <c r="AI36" s="112" t="s">
        <v>88</v>
      </c>
      <c r="AJ36" s="217">
        <v>0</v>
      </c>
      <c r="AK36" s="217">
        <v>0</v>
      </c>
      <c r="AL36" s="217">
        <v>0</v>
      </c>
      <c r="AM36" s="217">
        <v>0</v>
      </c>
      <c r="AN36" s="217">
        <v>0</v>
      </c>
      <c r="AO36" s="217">
        <v>0</v>
      </c>
      <c r="AP36" s="217">
        <v>0</v>
      </c>
      <c r="AQ36" s="286">
        <v>0</v>
      </c>
      <c r="AR36" s="286">
        <v>0</v>
      </c>
      <c r="AS36" s="286">
        <v>0</v>
      </c>
      <c r="AT36" s="286">
        <v>0</v>
      </c>
      <c r="AU36" s="113" t="s">
        <v>1098</v>
      </c>
      <c r="AV36" s="230">
        <f t="shared" si="35"/>
        <v>1</v>
      </c>
      <c r="AW36" s="230">
        <f t="shared" si="36"/>
        <v>0</v>
      </c>
      <c r="AX36" s="230" t="str">
        <f t="shared" si="37"/>
        <v>C90</v>
      </c>
      <c r="AY36" s="141">
        <f t="shared" si="38"/>
        <v>9</v>
      </c>
      <c r="AZ36" s="70">
        <f t="shared" si="39"/>
        <v>1</v>
      </c>
      <c r="BA36" s="70">
        <f t="shared" si="40"/>
        <v>1</v>
      </c>
      <c r="BB36" s="70">
        <f t="shared" si="41"/>
        <v>1</v>
      </c>
      <c r="BC36" s="70">
        <f t="shared" si="42"/>
        <v>1</v>
      </c>
      <c r="BD36" s="70">
        <f t="shared" si="43"/>
        <v>1</v>
      </c>
      <c r="BE36" s="70">
        <f t="shared" si="44"/>
        <v>1</v>
      </c>
      <c r="BF36" s="70">
        <f t="shared" si="45"/>
        <v>1</v>
      </c>
      <c r="BG36" s="71">
        <f t="shared" si="46"/>
        <v>0</v>
      </c>
      <c r="BH36" s="71">
        <f t="shared" si="47"/>
        <v>1</v>
      </c>
      <c r="BI36" s="71">
        <f t="shared" si="48"/>
        <v>0</v>
      </c>
      <c r="BJ36" s="71">
        <f t="shared" si="49"/>
        <v>0</v>
      </c>
      <c r="BK36" s="71">
        <f t="shared" si="50"/>
        <v>1</v>
      </c>
      <c r="BL36" s="70">
        <f t="shared" si="51"/>
        <v>1</v>
      </c>
      <c r="BM36" s="70">
        <f t="shared" si="52"/>
        <v>1</v>
      </c>
      <c r="BN36" s="70">
        <f t="shared" si="53"/>
        <v>0</v>
      </c>
      <c r="BO36" s="70">
        <f t="shared" si="54"/>
        <v>1</v>
      </c>
      <c r="BP36" s="403">
        <f t="shared" si="55"/>
        <v>0</v>
      </c>
      <c r="BQ36" s="403">
        <f t="shared" si="56"/>
        <v>0</v>
      </c>
      <c r="BR36" s="403">
        <f t="shared" si="57"/>
        <v>14400</v>
      </c>
      <c r="BS36" s="403">
        <f t="shared" si="58"/>
        <v>0</v>
      </c>
      <c r="BT36" s="403">
        <f t="shared" si="59"/>
        <v>0</v>
      </c>
      <c r="BU36" s="403">
        <f t="shared" si="60"/>
        <v>0</v>
      </c>
      <c r="BV36" s="403">
        <f t="shared" si="61"/>
        <v>0</v>
      </c>
      <c r="BW36" s="403">
        <f t="shared" si="62"/>
        <v>0</v>
      </c>
      <c r="BX36" s="403">
        <f t="shared" si="63"/>
        <v>0</v>
      </c>
      <c r="BY36" s="403">
        <f t="shared" si="64"/>
        <v>0</v>
      </c>
      <c r="BZ36" s="401">
        <v>0</v>
      </c>
      <c r="CA36" s="401">
        <v>0</v>
      </c>
      <c r="CB36" s="401">
        <v>0</v>
      </c>
      <c r="CC36" s="401">
        <v>0</v>
      </c>
      <c r="CD36" s="401">
        <v>0</v>
      </c>
      <c r="CE36" s="401">
        <v>0</v>
      </c>
      <c r="CF36" s="401">
        <v>0</v>
      </c>
      <c r="CG36" s="401">
        <v>0</v>
      </c>
      <c r="CH36" s="401">
        <v>0</v>
      </c>
      <c r="CI36" s="401">
        <v>0</v>
      </c>
      <c r="CJ36" s="401">
        <v>0</v>
      </c>
      <c r="CK36" s="401">
        <v>0</v>
      </c>
      <c r="CL36" s="401">
        <v>0</v>
      </c>
      <c r="CM36" s="401">
        <v>0</v>
      </c>
      <c r="CN36" s="401">
        <v>0</v>
      </c>
      <c r="CO36" s="401">
        <v>0</v>
      </c>
      <c r="CP36" s="401">
        <v>0</v>
      </c>
      <c r="CQ36" s="401">
        <v>0</v>
      </c>
      <c r="CR36" s="401">
        <v>0</v>
      </c>
      <c r="CS36" s="401">
        <v>0</v>
      </c>
      <c r="CT36" s="401">
        <v>0</v>
      </c>
      <c r="CU36" s="401">
        <v>0</v>
      </c>
      <c r="CV36" s="401">
        <v>0</v>
      </c>
      <c r="CW36" s="401">
        <v>0</v>
      </c>
      <c r="CX36" s="401">
        <v>0</v>
      </c>
      <c r="CY36" s="401">
        <v>0</v>
      </c>
      <c r="CZ36" s="401">
        <v>0</v>
      </c>
      <c r="DA36" s="401">
        <v>0</v>
      </c>
      <c r="DB36" s="401">
        <v>0</v>
      </c>
      <c r="DC36" s="401">
        <v>0</v>
      </c>
      <c r="DD36" s="401">
        <v>0</v>
      </c>
      <c r="DE36" s="401">
        <v>0</v>
      </c>
      <c r="DF36" s="401">
        <v>0</v>
      </c>
      <c r="DG36" s="403">
        <f t="shared" si="65"/>
        <v>18668.7</v>
      </c>
      <c r="DH36" s="403">
        <f t="shared" ref="DH36:EW36" si="101">DG36</f>
        <v>18668.7</v>
      </c>
      <c r="DI36" s="403">
        <f t="shared" si="101"/>
        <v>18668.7</v>
      </c>
      <c r="DJ36" s="403">
        <f t="shared" si="101"/>
        <v>18668.7</v>
      </c>
      <c r="DK36" s="403">
        <f t="shared" si="101"/>
        <v>18668.7</v>
      </c>
      <c r="DL36" s="403">
        <f t="shared" si="101"/>
        <v>18668.7</v>
      </c>
      <c r="DM36" s="403">
        <f t="shared" si="101"/>
        <v>18668.7</v>
      </c>
      <c r="DN36" s="403">
        <f t="shared" si="101"/>
        <v>18668.7</v>
      </c>
      <c r="DO36" s="403">
        <f t="shared" si="101"/>
        <v>18668.7</v>
      </c>
      <c r="DP36" s="403">
        <f t="shared" si="101"/>
        <v>18668.7</v>
      </c>
      <c r="DQ36" s="403">
        <f t="shared" si="101"/>
        <v>18668.7</v>
      </c>
      <c r="DR36" s="403">
        <f t="shared" si="101"/>
        <v>18668.7</v>
      </c>
      <c r="DS36" s="403">
        <f t="shared" si="101"/>
        <v>18668.7</v>
      </c>
      <c r="DT36" s="403">
        <f t="shared" si="101"/>
        <v>18668.7</v>
      </c>
      <c r="DU36" s="403">
        <f t="shared" si="101"/>
        <v>18668.7</v>
      </c>
      <c r="DV36" s="403">
        <f t="shared" si="101"/>
        <v>18668.7</v>
      </c>
      <c r="DW36" s="403">
        <f t="shared" si="101"/>
        <v>18668.7</v>
      </c>
      <c r="DX36" s="403">
        <f t="shared" si="101"/>
        <v>18668.7</v>
      </c>
      <c r="DY36" s="403">
        <f t="shared" si="101"/>
        <v>18668.7</v>
      </c>
      <c r="DZ36" s="403">
        <f t="shared" si="101"/>
        <v>18668.7</v>
      </c>
      <c r="EA36" s="403">
        <f t="shared" si="101"/>
        <v>18668.7</v>
      </c>
      <c r="EB36" s="403">
        <f t="shared" si="101"/>
        <v>18668.7</v>
      </c>
      <c r="EC36" s="403">
        <f t="shared" si="101"/>
        <v>18668.7</v>
      </c>
      <c r="ED36" s="403">
        <f t="shared" si="101"/>
        <v>18668.7</v>
      </c>
      <c r="EE36" s="403">
        <f t="shared" si="101"/>
        <v>18668.7</v>
      </c>
      <c r="EF36" s="403">
        <f t="shared" si="101"/>
        <v>18668.7</v>
      </c>
      <c r="EG36" s="403">
        <f t="shared" si="101"/>
        <v>18668.7</v>
      </c>
      <c r="EH36" s="403">
        <f t="shared" si="101"/>
        <v>18668.7</v>
      </c>
      <c r="EI36" s="403">
        <f t="shared" si="101"/>
        <v>18668.7</v>
      </c>
      <c r="EJ36" s="403">
        <f t="shared" si="101"/>
        <v>18668.7</v>
      </c>
      <c r="EK36" s="403">
        <f t="shared" si="101"/>
        <v>18668.7</v>
      </c>
      <c r="EL36" s="403">
        <f t="shared" si="101"/>
        <v>18668.7</v>
      </c>
      <c r="EM36" s="403">
        <f t="shared" si="101"/>
        <v>18668.7</v>
      </c>
      <c r="EN36" s="403">
        <f t="shared" si="101"/>
        <v>18668.7</v>
      </c>
      <c r="EO36" s="403">
        <f t="shared" si="101"/>
        <v>18668.7</v>
      </c>
      <c r="EP36" s="403">
        <f t="shared" si="101"/>
        <v>18668.7</v>
      </c>
      <c r="EQ36" s="403">
        <f t="shared" si="101"/>
        <v>18668.7</v>
      </c>
      <c r="ER36" s="403">
        <f t="shared" si="101"/>
        <v>18668.7</v>
      </c>
      <c r="ES36" s="403">
        <f t="shared" si="101"/>
        <v>18668.7</v>
      </c>
      <c r="ET36" s="403">
        <f t="shared" si="101"/>
        <v>18668.7</v>
      </c>
      <c r="EU36" s="403">
        <f t="shared" si="101"/>
        <v>18668.7</v>
      </c>
      <c r="EV36" s="403">
        <f t="shared" si="101"/>
        <v>18668.7</v>
      </c>
      <c r="EW36" s="403">
        <f t="shared" si="101"/>
        <v>18668.7</v>
      </c>
      <c r="EX36" s="404">
        <f>PV(0.05,'PV factor'!C176,,-BR36)</f>
        <v>13061.224489795917</v>
      </c>
      <c r="EY36" s="404">
        <f>PV(0.05,'PV factor'!D176,,-BS36)</f>
        <v>0</v>
      </c>
      <c r="EZ36" s="404">
        <f>PV(0.05,'PV factor'!E176,,-BT36)</f>
        <v>0</v>
      </c>
      <c r="FA36" s="404">
        <f>PV(0.05,'PV factor'!F176,,-BU36)</f>
        <v>0</v>
      </c>
      <c r="FB36" s="404">
        <f>PV(0.05,'PV factor'!G176,,-BV36)</f>
        <v>0</v>
      </c>
      <c r="FC36" s="404">
        <f>PV(0.05,'PV factor'!H176,,-BW36)</f>
        <v>0</v>
      </c>
      <c r="FD36" s="404">
        <f>PV(0.05,'PV factor'!I176,,-BX36)</f>
        <v>0</v>
      </c>
      <c r="FE36" s="404">
        <f>PV(0.05,'PV factor'!J176,,-BY36)</f>
        <v>0</v>
      </c>
      <c r="FF36" s="404">
        <f>PV(0.05,'PV factor'!K176,,-BZ36)</f>
        <v>0</v>
      </c>
      <c r="FG36" s="404">
        <f>PV(0.05,'PV factor'!L176,,-CA36)</f>
        <v>0</v>
      </c>
      <c r="FH36" s="404">
        <f>PV(0.05,'PV factor'!M176,,-CB36)</f>
        <v>0</v>
      </c>
      <c r="FI36" s="404">
        <f>PV(0.05,'PV factor'!N176,,-CC36)</f>
        <v>0</v>
      </c>
      <c r="FJ36" s="404">
        <f>PV(0.05,'PV factor'!O176,,-CD36)</f>
        <v>0</v>
      </c>
      <c r="FK36" s="404">
        <f>PV(0.05,'PV factor'!P176,,-CE36)</f>
        <v>0</v>
      </c>
      <c r="FL36" s="404">
        <f>PV(0.05,'PV factor'!Q176,,-CF36)</f>
        <v>0</v>
      </c>
      <c r="FM36" s="404">
        <f>PV(0.05,'PV factor'!R176,,-CG36)</f>
        <v>0</v>
      </c>
      <c r="FN36" s="404">
        <f>PV(0.05,'PV factor'!S176,,-CH36)</f>
        <v>0</v>
      </c>
      <c r="FO36" s="404">
        <f>PV(0.05,'PV factor'!T176,,-CI36)</f>
        <v>0</v>
      </c>
      <c r="FP36" s="404">
        <f>PV(0.05,'PV factor'!U176,,-CJ36)</f>
        <v>0</v>
      </c>
      <c r="FQ36" s="404">
        <f>PV(0.05,'PV factor'!V176,,-CK36)</f>
        <v>0</v>
      </c>
      <c r="FR36" s="404">
        <f>PV(0.05,'PV factor'!W176,,-CL36)</f>
        <v>0</v>
      </c>
      <c r="FS36" s="404">
        <f>PV(0.05,'PV factor'!X176,,-CM36)</f>
        <v>0</v>
      </c>
      <c r="FT36" s="404">
        <f>PV(0.05,'PV factor'!Y176,,-CN36)</f>
        <v>0</v>
      </c>
      <c r="FU36" s="404">
        <f>PV(0.05,'PV factor'!Z176,,-CO36)</f>
        <v>0</v>
      </c>
      <c r="FV36" s="404">
        <f>PV(0.05,'PV factor'!AA176,,-CP36)</f>
        <v>0</v>
      </c>
      <c r="FW36" s="404">
        <f>PV(0.05,'PV factor'!AB176,,-CQ36)</f>
        <v>0</v>
      </c>
      <c r="FX36" s="404">
        <f>PV(0.05,'PV factor'!AC176,,-CR36)</f>
        <v>0</v>
      </c>
      <c r="FY36" s="404">
        <f>PV(0.05,'PV factor'!AD176,,-CS36)</f>
        <v>0</v>
      </c>
      <c r="FZ36" s="404">
        <f>PV(0.05,'PV factor'!AE176,,-CT36)</f>
        <v>0</v>
      </c>
      <c r="GA36" s="404">
        <f>PV(0.05,'PV factor'!AF176,,-CU36)</f>
        <v>0</v>
      </c>
      <c r="GB36" s="404">
        <f>PV(0.05,'PV factor'!AG176,,-CV36)</f>
        <v>0</v>
      </c>
      <c r="GC36" s="404">
        <f>PV(0.05,'PV factor'!AH176,,-CW36)</f>
        <v>0</v>
      </c>
      <c r="GD36" s="404">
        <f>PV(0.05,'PV factor'!AI176,,-CX36)</f>
        <v>0</v>
      </c>
      <c r="GE36" s="404">
        <f>PV(0.05,'PV factor'!AJ176,,-CY36)</f>
        <v>0</v>
      </c>
      <c r="GF36" s="404">
        <f>PV(0.05,'PV factor'!AK176,,-CZ36)</f>
        <v>0</v>
      </c>
      <c r="GG36" s="404">
        <f>PV(0.05,'PV factor'!AL176,,-DA36)</f>
        <v>0</v>
      </c>
      <c r="GH36" s="404">
        <f>PV(0.05,'PV factor'!AM176,,-DB36)</f>
        <v>0</v>
      </c>
      <c r="GI36" s="404">
        <f>PV(0.05,'PV factor'!AN176,,-DC36)</f>
        <v>0</v>
      </c>
      <c r="GJ36" s="404">
        <f>PV(0.05,'PV factor'!AO176,,-DD36)</f>
        <v>0</v>
      </c>
      <c r="GK36" s="404">
        <f>PV(0.05,'PV factor'!AP176,,-DE36)</f>
        <v>0</v>
      </c>
      <c r="GL36" s="404">
        <f>PV(0.05,'PV factor'!C176,,-DI36)</f>
        <v>16933.061224489797</v>
      </c>
      <c r="GM36" s="404">
        <f>PV(0.05,'PV factor'!D176,,-DJ36)</f>
        <v>16126.724975704567</v>
      </c>
      <c r="GN36" s="404">
        <f>PV(0.05,'PV factor'!E176,,-DK36)</f>
        <v>15358.785691147208</v>
      </c>
      <c r="GO36" s="404">
        <f>PV(0.05,'PV factor'!F176,,-DL36)</f>
        <v>14627.41494394972</v>
      </c>
      <c r="GP36" s="404">
        <f>PV(0.05,'PV factor'!G176,,-DM36)</f>
        <v>13930.871375190211</v>
      </c>
      <c r="GQ36" s="404">
        <f>PV(0.05,'PV factor'!H176,,-DN36)</f>
        <v>13267.4965478002</v>
      </c>
      <c r="GR36" s="404">
        <f>PV(0.05,'PV factor'!I176,,-DO36)</f>
        <v>12635.710997904953</v>
      </c>
      <c r="GS36" s="404">
        <f>PV(0.05,'PV factor'!J176,,-DP36)</f>
        <v>12034.010474195193</v>
      </c>
      <c r="GT36" s="404">
        <f>PV(0.05,'PV factor'!K176,,-DQ36)</f>
        <v>11460.962356376374</v>
      </c>
      <c r="GU36" s="404">
        <f>PV(0.05,'PV factor'!L176,,-DR36)</f>
        <v>10915.202244167975</v>
      </c>
      <c r="GV36" s="404">
        <f>PV(0.05,'PV factor'!M176,,-DS36)</f>
        <v>10395.430708731406</v>
      </c>
      <c r="GW36" s="404">
        <f>PV(0.05,'PV factor'!N176,,-DT36)</f>
        <v>9900.4101987918129</v>
      </c>
      <c r="GX36" s="404">
        <f>PV(0.05,'PV factor'!O176,,-DU36)</f>
        <v>9428.9620940874429</v>
      </c>
      <c r="GY36" s="404">
        <f>PV(0.05,'PV factor'!P176,,-DV36)</f>
        <v>8979.9638991308948</v>
      </c>
      <c r="GZ36" s="404">
        <f>PV(0.05,'PV factor'!Q176,,-DW36)</f>
        <v>8552.3465706008537</v>
      </c>
      <c r="HA36" s="404">
        <f>PV(0.05,'PV factor'!R176,,-DX36)</f>
        <v>8145.0919720008123</v>
      </c>
      <c r="HB36" s="404">
        <f>PV(0.05,'PV factor'!S176,,-DY36)</f>
        <v>7757.2304495245826</v>
      </c>
      <c r="HC36" s="404">
        <f>PV(0.05,'PV factor'!T176,,-DZ36)</f>
        <v>7387.8385233567451</v>
      </c>
      <c r="HD36" s="404">
        <f>PV(0.05,'PV factor'!U176,,-EA36)</f>
        <v>7036.0366889111865</v>
      </c>
      <c r="HE36" s="404">
        <f>PV(0.05,'PV factor'!V176,,-EB36)</f>
        <v>6700.9873227725584</v>
      </c>
      <c r="HF36" s="404">
        <f>PV(0.05,'PV factor'!W176,,-EC36)</f>
        <v>6381.8926883548183</v>
      </c>
      <c r="HG36" s="404">
        <f>PV(0.05,'PV factor'!X176,,-ED36)</f>
        <v>6077.9930365283972</v>
      </c>
      <c r="HH36" s="404">
        <f>PV(0.05,'PV factor'!Y176,,-EE36)</f>
        <v>5788.5647966937122</v>
      </c>
      <c r="HI36" s="404">
        <f>PV(0.05,'PV factor'!Z176,,-EF36)</f>
        <v>5512.9188539940114</v>
      </c>
      <c r="HJ36" s="404">
        <f>PV(0.05,'PV factor'!AA176,,-EG36)</f>
        <v>5250.3989085657249</v>
      </c>
      <c r="HK36" s="404">
        <f>PV(0.05,'PV factor'!AB176,,-EH36)</f>
        <v>5000.3799129197378</v>
      </c>
      <c r="HL36" s="404">
        <f>PV(0.05,'PV factor'!AC176,,-EI36)</f>
        <v>4762.2665837330842</v>
      </c>
      <c r="HM36" s="404">
        <f>PV(0.05,'PV factor'!AD176,,-EJ36)</f>
        <v>4535.4919845076984</v>
      </c>
      <c r="HN36" s="404">
        <f>PV(0.05,'PV factor'!AE176,,-EK36)</f>
        <v>4319.5161757216192</v>
      </c>
      <c r="HO36" s="404">
        <f>PV(0.05,'PV factor'!AF176,,-EL36)</f>
        <v>4113.8249292586834</v>
      </c>
      <c r="HP36" s="404">
        <f>PV(0.05,'PV factor'!AG176,,-EM36)</f>
        <v>3917.9285040558889</v>
      </c>
      <c r="HQ36" s="404">
        <f>PV(0.05,'PV factor'!AH176,,-EN36)</f>
        <v>3731.3604800532275</v>
      </c>
      <c r="HR36" s="404">
        <f>PV(0.05,'PV factor'!AI176,,-EO36)</f>
        <v>3553.6766476697408</v>
      </c>
      <c r="HS36" s="404">
        <f>PV(0.05,'PV factor'!AJ176,,-EP36)</f>
        <v>3384.4539501616573</v>
      </c>
      <c r="HT36" s="404">
        <f>PV(0.05,'PV factor'!AK176,,-EQ36)</f>
        <v>3223.289476344436</v>
      </c>
      <c r="HU36" s="404">
        <f>PV(0.05,'PV factor'!AL176,,-ER36)</f>
        <v>3069.7995012804149</v>
      </c>
      <c r="HV36" s="404">
        <f>PV(0.05,'PV factor'!AM176,,-ES36)</f>
        <v>2923.6185726480148</v>
      </c>
      <c r="HW36" s="404">
        <f>PV(0.05,'PV factor'!AN176,,-ET36)</f>
        <v>2784.3986406171562</v>
      </c>
      <c r="HX36" s="404">
        <f>PV(0.05,'PV factor'!AO176,,-EU36)</f>
        <v>2651.8082291591968</v>
      </c>
      <c r="HY36" s="404">
        <f>PV(0.05,'PV factor'!AP176,,-EV36)</f>
        <v>2525.5316468182823</v>
      </c>
      <c r="HZ36" s="404">
        <f t="shared" si="67"/>
        <v>13061.224489795917</v>
      </c>
      <c r="IA36" s="404">
        <f t="shared" si="68"/>
        <v>137290.2408309262</v>
      </c>
      <c r="IB36" s="401">
        <f t="shared" si="69"/>
        <v>10.511284063617788</v>
      </c>
    </row>
    <row r="37" spans="1:236" ht="90" customHeight="1" x14ac:dyDescent="0.2">
      <c r="A37" s="137" t="s">
        <v>1777</v>
      </c>
      <c r="B37" s="138" t="s">
        <v>1778</v>
      </c>
      <c r="C37" s="138" t="s">
        <v>1780</v>
      </c>
      <c r="D37" s="121">
        <v>7</v>
      </c>
      <c r="E37" s="138" t="s">
        <v>1781</v>
      </c>
      <c r="F37" s="118" t="s">
        <v>3393</v>
      </c>
      <c r="G37" s="118" t="s">
        <v>1782</v>
      </c>
      <c r="H37" s="142" t="s">
        <v>77</v>
      </c>
      <c r="I37" s="118" t="s">
        <v>1783</v>
      </c>
      <c r="J37" s="118">
        <v>5</v>
      </c>
      <c r="K37" s="227" t="s">
        <v>79</v>
      </c>
      <c r="L37" s="110">
        <v>596459</v>
      </c>
      <c r="M37" s="142" t="s">
        <v>1784</v>
      </c>
      <c r="N37" s="142" t="s">
        <v>1785</v>
      </c>
      <c r="O37" s="142" t="s">
        <v>82</v>
      </c>
      <c r="P37" s="142" t="s">
        <v>280</v>
      </c>
      <c r="Q37" s="112" t="s">
        <v>100</v>
      </c>
      <c r="R37" s="142" t="s">
        <v>108</v>
      </c>
      <c r="S37" s="142" t="s">
        <v>99</v>
      </c>
      <c r="T37" s="142" t="s">
        <v>125</v>
      </c>
      <c r="U37" s="142" t="s">
        <v>100</v>
      </c>
      <c r="V37" s="117">
        <v>1</v>
      </c>
      <c r="W37" s="136">
        <v>142000</v>
      </c>
      <c r="X37" s="136">
        <v>0</v>
      </c>
      <c r="Y37" s="136">
        <v>0</v>
      </c>
      <c r="Z37" s="136">
        <v>0</v>
      </c>
      <c r="AA37" s="136">
        <v>0</v>
      </c>
      <c r="AB37" s="136">
        <v>85000</v>
      </c>
      <c r="AC37" s="136">
        <v>57000</v>
      </c>
      <c r="AD37" s="136">
        <v>0</v>
      </c>
      <c r="AE37" s="139">
        <v>0</v>
      </c>
      <c r="AF37" s="139">
        <v>0</v>
      </c>
      <c r="AG37" s="139">
        <v>0</v>
      </c>
      <c r="AH37" s="139">
        <v>0</v>
      </c>
      <c r="AI37" s="119" t="s">
        <v>1786</v>
      </c>
      <c r="AJ37" s="136">
        <v>139900</v>
      </c>
      <c r="AK37" s="136">
        <v>0</v>
      </c>
      <c r="AL37" s="136"/>
      <c r="AM37" s="136">
        <v>32900</v>
      </c>
      <c r="AN37" s="136">
        <v>37000</v>
      </c>
      <c r="AO37" s="136">
        <v>35000</v>
      </c>
      <c r="AP37" s="136">
        <v>35000</v>
      </c>
      <c r="AQ37" s="139">
        <v>0</v>
      </c>
      <c r="AR37" s="139">
        <v>0</v>
      </c>
      <c r="AS37" s="139">
        <v>0</v>
      </c>
      <c r="AT37" s="139">
        <v>0</v>
      </c>
      <c r="AU37" s="118" t="s">
        <v>1787</v>
      </c>
      <c r="AV37" s="230">
        <f t="shared" si="35"/>
        <v>1</v>
      </c>
      <c r="AW37" s="230">
        <f t="shared" si="36"/>
        <v>0</v>
      </c>
      <c r="AX37" s="230" t="str">
        <f t="shared" si="37"/>
        <v>D1</v>
      </c>
      <c r="AY37" s="141">
        <f t="shared" si="38"/>
        <v>8</v>
      </c>
      <c r="AZ37" s="70">
        <f t="shared" si="39"/>
        <v>1</v>
      </c>
      <c r="BA37" s="70">
        <f t="shared" si="40"/>
        <v>1</v>
      </c>
      <c r="BB37" s="70">
        <f t="shared" si="41"/>
        <v>1</v>
      </c>
      <c r="BC37" s="70">
        <f t="shared" si="42"/>
        <v>1</v>
      </c>
      <c r="BD37" s="70">
        <f t="shared" si="43"/>
        <v>1</v>
      </c>
      <c r="BE37" s="70">
        <f t="shared" si="44"/>
        <v>1</v>
      </c>
      <c r="BF37" s="70">
        <f t="shared" si="45"/>
        <v>1</v>
      </c>
      <c r="BG37" s="71">
        <f t="shared" si="46"/>
        <v>0</v>
      </c>
      <c r="BH37" s="71">
        <f t="shared" si="47"/>
        <v>0</v>
      </c>
      <c r="BI37" s="71">
        <f t="shared" si="48"/>
        <v>0</v>
      </c>
      <c r="BJ37" s="71">
        <f t="shared" si="49"/>
        <v>0</v>
      </c>
      <c r="BK37" s="71">
        <f t="shared" si="50"/>
        <v>0</v>
      </c>
      <c r="BL37" s="70">
        <f t="shared" si="51"/>
        <v>1</v>
      </c>
      <c r="BM37" s="70">
        <f t="shared" si="52"/>
        <v>1</v>
      </c>
      <c r="BN37" s="70">
        <f t="shared" si="53"/>
        <v>0</v>
      </c>
      <c r="BO37" s="70">
        <f t="shared" si="54"/>
        <v>1</v>
      </c>
      <c r="BP37" s="144">
        <f t="shared" si="55"/>
        <v>0</v>
      </c>
      <c r="BQ37" s="144">
        <f t="shared" si="56"/>
        <v>0</v>
      </c>
      <c r="BR37" s="144">
        <f t="shared" si="57"/>
        <v>32900</v>
      </c>
      <c r="BS37" s="144">
        <f t="shared" si="58"/>
        <v>122000</v>
      </c>
      <c r="BT37" s="144">
        <f t="shared" si="59"/>
        <v>92000</v>
      </c>
      <c r="BU37" s="144">
        <f t="shared" si="60"/>
        <v>35000</v>
      </c>
      <c r="BV37" s="144">
        <f t="shared" si="61"/>
        <v>0</v>
      </c>
      <c r="BW37" s="144">
        <f t="shared" si="62"/>
        <v>0</v>
      </c>
      <c r="BX37" s="144">
        <f t="shared" si="63"/>
        <v>0</v>
      </c>
      <c r="BY37" s="144">
        <f t="shared" si="64"/>
        <v>0</v>
      </c>
      <c r="BZ37" s="9">
        <v>0</v>
      </c>
      <c r="CA37" s="9">
        <v>0</v>
      </c>
      <c r="CB37" s="9">
        <v>0</v>
      </c>
      <c r="CC37" s="9">
        <v>0</v>
      </c>
      <c r="CD37" s="9">
        <v>0</v>
      </c>
      <c r="CE37" s="9">
        <v>0</v>
      </c>
      <c r="CF37" s="9">
        <v>0</v>
      </c>
      <c r="CG37" s="9">
        <v>0</v>
      </c>
      <c r="CH37" s="9">
        <v>0</v>
      </c>
      <c r="CI37" s="9">
        <v>0</v>
      </c>
      <c r="CJ37" s="9">
        <v>0</v>
      </c>
      <c r="CK37" s="9">
        <v>0</v>
      </c>
      <c r="CL37" s="9">
        <v>0</v>
      </c>
      <c r="CM37" s="9">
        <v>0</v>
      </c>
      <c r="CN37" s="9">
        <v>0</v>
      </c>
      <c r="CO37" s="9">
        <v>0</v>
      </c>
      <c r="CP37" s="9">
        <v>0</v>
      </c>
      <c r="CQ37" s="9">
        <v>0</v>
      </c>
      <c r="CR37" s="9">
        <v>0</v>
      </c>
      <c r="CS37" s="9">
        <v>0</v>
      </c>
      <c r="CT37" s="9">
        <v>0</v>
      </c>
      <c r="CU37" s="9">
        <v>0</v>
      </c>
      <c r="CV37" s="9">
        <v>0</v>
      </c>
      <c r="CW37" s="9">
        <v>0</v>
      </c>
      <c r="CX37" s="9">
        <v>0</v>
      </c>
      <c r="CY37" s="9">
        <v>0</v>
      </c>
      <c r="CZ37" s="9">
        <v>0</v>
      </c>
      <c r="DA37" s="9">
        <v>0</v>
      </c>
      <c r="DB37" s="9">
        <v>0</v>
      </c>
      <c r="DC37" s="9">
        <v>0</v>
      </c>
      <c r="DD37" s="9">
        <v>0</v>
      </c>
      <c r="DE37" s="9">
        <v>0</v>
      </c>
      <c r="DF37" s="9">
        <v>0</v>
      </c>
      <c r="DG37" s="144">
        <f t="shared" si="65"/>
        <v>596459</v>
      </c>
      <c r="DH37" s="144">
        <f t="shared" ref="DH37:EW37" si="102">DG37</f>
        <v>596459</v>
      </c>
      <c r="DI37" s="144">
        <f t="shared" si="102"/>
        <v>596459</v>
      </c>
      <c r="DJ37" s="144">
        <f t="shared" si="102"/>
        <v>596459</v>
      </c>
      <c r="DK37" s="144">
        <f t="shared" si="102"/>
        <v>596459</v>
      </c>
      <c r="DL37" s="144">
        <f t="shared" si="102"/>
        <v>596459</v>
      </c>
      <c r="DM37" s="144">
        <f t="shared" si="102"/>
        <v>596459</v>
      </c>
      <c r="DN37" s="144">
        <f t="shared" si="102"/>
        <v>596459</v>
      </c>
      <c r="DO37" s="144">
        <f t="shared" si="102"/>
        <v>596459</v>
      </c>
      <c r="DP37" s="144">
        <f t="shared" si="102"/>
        <v>596459</v>
      </c>
      <c r="DQ37" s="144">
        <f t="shared" si="102"/>
        <v>596459</v>
      </c>
      <c r="DR37" s="144">
        <f t="shared" si="102"/>
        <v>596459</v>
      </c>
      <c r="DS37" s="144">
        <f t="shared" si="102"/>
        <v>596459</v>
      </c>
      <c r="DT37" s="144">
        <f t="shared" si="102"/>
        <v>596459</v>
      </c>
      <c r="DU37" s="144">
        <f t="shared" si="102"/>
        <v>596459</v>
      </c>
      <c r="DV37" s="144">
        <f t="shared" si="102"/>
        <v>596459</v>
      </c>
      <c r="DW37" s="144">
        <f t="shared" si="102"/>
        <v>596459</v>
      </c>
      <c r="DX37" s="144">
        <f t="shared" si="102"/>
        <v>596459</v>
      </c>
      <c r="DY37" s="144">
        <f t="shared" si="102"/>
        <v>596459</v>
      </c>
      <c r="DZ37" s="144">
        <f t="shared" si="102"/>
        <v>596459</v>
      </c>
      <c r="EA37" s="144">
        <f t="shared" si="102"/>
        <v>596459</v>
      </c>
      <c r="EB37" s="144">
        <f t="shared" si="102"/>
        <v>596459</v>
      </c>
      <c r="EC37" s="144">
        <f t="shared" si="102"/>
        <v>596459</v>
      </c>
      <c r="ED37" s="144">
        <f t="shared" si="102"/>
        <v>596459</v>
      </c>
      <c r="EE37" s="144">
        <f t="shared" si="102"/>
        <v>596459</v>
      </c>
      <c r="EF37" s="144">
        <f t="shared" si="102"/>
        <v>596459</v>
      </c>
      <c r="EG37" s="144">
        <f t="shared" si="102"/>
        <v>596459</v>
      </c>
      <c r="EH37" s="144">
        <f t="shared" si="102"/>
        <v>596459</v>
      </c>
      <c r="EI37" s="144">
        <f t="shared" si="102"/>
        <v>596459</v>
      </c>
      <c r="EJ37" s="144">
        <f t="shared" si="102"/>
        <v>596459</v>
      </c>
      <c r="EK37" s="144">
        <f t="shared" si="102"/>
        <v>596459</v>
      </c>
      <c r="EL37" s="144">
        <f t="shared" si="102"/>
        <v>596459</v>
      </c>
      <c r="EM37" s="144">
        <f t="shared" si="102"/>
        <v>596459</v>
      </c>
      <c r="EN37" s="144">
        <f t="shared" si="102"/>
        <v>596459</v>
      </c>
      <c r="EO37" s="144">
        <f t="shared" si="102"/>
        <v>596459</v>
      </c>
      <c r="EP37" s="144">
        <f t="shared" si="102"/>
        <v>596459</v>
      </c>
      <c r="EQ37" s="144">
        <f t="shared" si="102"/>
        <v>596459</v>
      </c>
      <c r="ER37" s="144">
        <f t="shared" si="102"/>
        <v>596459</v>
      </c>
      <c r="ES37" s="144">
        <f t="shared" si="102"/>
        <v>596459</v>
      </c>
      <c r="ET37" s="144">
        <f t="shared" si="102"/>
        <v>596459</v>
      </c>
      <c r="EU37" s="144">
        <f t="shared" si="102"/>
        <v>596459</v>
      </c>
      <c r="EV37" s="144">
        <f t="shared" si="102"/>
        <v>596459</v>
      </c>
      <c r="EW37" s="144">
        <f t="shared" si="102"/>
        <v>596459</v>
      </c>
      <c r="EX37" s="147">
        <f>PV(0.05,'PV factor'!C272,,-BR37)</f>
        <v>29841.269841269841</v>
      </c>
      <c r="EY37" s="147">
        <f>PV(0.05,'PV factor'!D272,,-BS37)</f>
        <v>105388.18702084007</v>
      </c>
      <c r="EZ37" s="147">
        <f>PV(0.05,'PV factor'!E272,,-BT37)</f>
        <v>75688.62768085314</v>
      </c>
      <c r="FA37" s="147">
        <f>PV(0.05,'PV factor'!F272,,-BU37)</f>
        <v>27423.415826396063</v>
      </c>
      <c r="FB37" s="147">
        <f>PV(0.05,'PV factor'!G272,,-BV37)</f>
        <v>0</v>
      </c>
      <c r="FC37" s="147">
        <f>PV(0.05,'PV factor'!H272,,-BW37)</f>
        <v>0</v>
      </c>
      <c r="FD37" s="147">
        <f>PV(0.05,'PV factor'!I272,,-BX37)</f>
        <v>0</v>
      </c>
      <c r="FE37" s="147">
        <f>PV(0.05,'PV factor'!J272,,-BY37)</f>
        <v>0</v>
      </c>
      <c r="FF37" s="147">
        <f>PV(0.05,'PV factor'!K272,,-BZ37)</f>
        <v>0</v>
      </c>
      <c r="FG37" s="147">
        <f>PV(0.05,'PV factor'!L272,,-CA37)</f>
        <v>0</v>
      </c>
      <c r="FH37" s="147">
        <f>PV(0.05,'PV factor'!M272,,-CB37)</f>
        <v>0</v>
      </c>
      <c r="FI37" s="147">
        <f>PV(0.05,'PV factor'!N272,,-CC37)</f>
        <v>0</v>
      </c>
      <c r="FJ37" s="147">
        <f>PV(0.05,'PV factor'!O272,,-CD37)</f>
        <v>0</v>
      </c>
      <c r="FK37" s="147">
        <f>PV(0.05,'PV factor'!P272,,-CE37)</f>
        <v>0</v>
      </c>
      <c r="FL37" s="147">
        <f>PV(0.05,'PV factor'!Q272,,-CF37)</f>
        <v>0</v>
      </c>
      <c r="FM37" s="147">
        <f>PV(0.05,'PV factor'!R272,,-CG37)</f>
        <v>0</v>
      </c>
      <c r="FN37" s="147">
        <f>PV(0.05,'PV factor'!S272,,-CH37)</f>
        <v>0</v>
      </c>
      <c r="FO37" s="147">
        <f>PV(0.05,'PV factor'!T272,,-CI37)</f>
        <v>0</v>
      </c>
      <c r="FP37" s="147">
        <f>PV(0.05,'PV factor'!U272,,-CJ37)</f>
        <v>0</v>
      </c>
      <c r="FQ37" s="147">
        <f>PV(0.05,'PV factor'!V272,,-CK37)</f>
        <v>0</v>
      </c>
      <c r="FR37" s="147">
        <f>PV(0.05,'PV factor'!W272,,-CL37)</f>
        <v>0</v>
      </c>
      <c r="FS37" s="147">
        <f>PV(0.05,'PV factor'!X272,,-CM37)</f>
        <v>0</v>
      </c>
      <c r="FT37" s="147">
        <f>PV(0.05,'PV factor'!Y272,,-CN37)</f>
        <v>0</v>
      </c>
      <c r="FU37" s="147">
        <f>PV(0.05,'PV factor'!Z272,,-CO37)</f>
        <v>0</v>
      </c>
      <c r="FV37" s="147">
        <f>PV(0.05,'PV factor'!AA272,,-CP37)</f>
        <v>0</v>
      </c>
      <c r="FW37" s="147">
        <f>PV(0.05,'PV factor'!AB272,,-CQ37)</f>
        <v>0</v>
      </c>
      <c r="FX37" s="147">
        <f>PV(0.05,'PV factor'!AC272,,-CR37)</f>
        <v>0</v>
      </c>
      <c r="FY37" s="147">
        <f>PV(0.05,'PV factor'!AD272,,-CS37)</f>
        <v>0</v>
      </c>
      <c r="FZ37" s="147">
        <f>PV(0.05,'PV factor'!AE272,,-CT37)</f>
        <v>0</v>
      </c>
      <c r="GA37" s="147">
        <f>PV(0.05,'PV factor'!AF272,,-CU37)</f>
        <v>0</v>
      </c>
      <c r="GB37" s="147">
        <f>PV(0.05,'PV factor'!AG272,,-CV37)</f>
        <v>0</v>
      </c>
      <c r="GC37" s="147">
        <f>PV(0.05,'PV factor'!AH272,,-CW37)</f>
        <v>0</v>
      </c>
      <c r="GD37" s="147">
        <f>PV(0.05,'PV factor'!AI272,,-CX37)</f>
        <v>0</v>
      </c>
      <c r="GE37" s="147">
        <f>PV(0.05,'PV factor'!AJ272,,-CY37)</f>
        <v>0</v>
      </c>
      <c r="GF37" s="147">
        <f>PV(0.05,'PV factor'!AK272,,-CZ37)</f>
        <v>0</v>
      </c>
      <c r="GG37" s="147">
        <f>PV(0.05,'PV factor'!AL272,,-DA37)</f>
        <v>0</v>
      </c>
      <c r="GH37" s="147">
        <f>PV(0.05,'PV factor'!AM272,,-DB37)</f>
        <v>0</v>
      </c>
      <c r="GI37" s="147">
        <f>PV(0.05,'PV factor'!AN272,,-DC37)</f>
        <v>0</v>
      </c>
      <c r="GJ37" s="147">
        <f>PV(0.05,'PV factor'!AO272,,-DD37)</f>
        <v>0</v>
      </c>
      <c r="GK37" s="147">
        <f>PV(0.05,'PV factor'!AP272,,-DE37)</f>
        <v>0</v>
      </c>
      <c r="GL37" s="147">
        <f>PV(0.05,'PV factor'!C272,,-DI37)</f>
        <v>541005.89569160994</v>
      </c>
      <c r="GM37" s="147">
        <f>PV(0.05,'PV factor'!D272,,-DJ37)</f>
        <v>515243.71018248564</v>
      </c>
      <c r="GN37" s="147">
        <f>PV(0.05,'PV factor'!E272,,-DK37)</f>
        <v>490708.29541189113</v>
      </c>
      <c r="GO37" s="147">
        <f>PV(0.05,'PV factor'!F272,,-DL37)</f>
        <v>467341.23372561054</v>
      </c>
      <c r="GP37" s="147">
        <f>PV(0.05,'PV factor'!G272,,-DM37)</f>
        <v>445086.88926248631</v>
      </c>
      <c r="GQ37" s="147">
        <f>PV(0.05,'PV factor'!H272,,-DN37)</f>
        <v>423892.27548808209</v>
      </c>
      <c r="GR37" s="147">
        <f>PV(0.05,'PV factor'!I272,,-DO37)</f>
        <v>403706.92903626873</v>
      </c>
      <c r="GS37" s="147">
        <f>PV(0.05,'PV factor'!J272,,-DP37)</f>
        <v>384482.78955835116</v>
      </c>
      <c r="GT37" s="147">
        <f>PV(0.05,'PV factor'!K272,,-DQ37)</f>
        <v>366174.08529366774</v>
      </c>
      <c r="GU37" s="147">
        <f>PV(0.05,'PV factor'!L272,,-DR37)</f>
        <v>348737.22408920736</v>
      </c>
      <c r="GV37" s="147">
        <f>PV(0.05,'PV factor'!M272,,-DS37)</f>
        <v>332130.68960876897</v>
      </c>
      <c r="GW37" s="147">
        <f>PV(0.05,'PV factor'!N272,,-DT37)</f>
        <v>316314.9424845418</v>
      </c>
      <c r="GX37" s="147">
        <f>PV(0.05,'PV factor'!O272,,-DU37)</f>
        <v>301252.32617575419</v>
      </c>
      <c r="GY37" s="147">
        <f>PV(0.05,'PV factor'!P272,,-DV37)</f>
        <v>286906.97731024196</v>
      </c>
      <c r="GZ37" s="147">
        <f>PV(0.05,'PV factor'!Q272,,-DW37)</f>
        <v>273244.7402954686</v>
      </c>
      <c r="HA37" s="147">
        <f>PV(0.05,'PV factor'!R272,,-DX37)</f>
        <v>260233.08599568432</v>
      </c>
      <c r="HB37" s="147">
        <f>PV(0.05,'PV factor'!S272,,-DY37)</f>
        <v>247841.03428160414</v>
      </c>
      <c r="HC37" s="147">
        <f>PV(0.05,'PV factor'!T272,,-DZ37)</f>
        <v>236039.0802681944</v>
      </c>
      <c r="HD37" s="147">
        <f>PV(0.05,'PV factor'!U272,,-EA37)</f>
        <v>224799.12406494707</v>
      </c>
      <c r="HE37" s="147">
        <f>PV(0.05,'PV factor'!V272,,-EB37)</f>
        <v>214094.40387137816</v>
      </c>
      <c r="HF37" s="147">
        <f>PV(0.05,'PV factor'!W272,,-EC37)</f>
        <v>203899.4322584554</v>
      </c>
      <c r="HG37" s="147">
        <f>PV(0.05,'PV factor'!X272,,-ED37)</f>
        <v>194189.93548424321</v>
      </c>
      <c r="HH37" s="147">
        <f>PV(0.05,'PV factor'!Y272,,-EE37)</f>
        <v>184942.79569927926</v>
      </c>
      <c r="HI37" s="147">
        <f>PV(0.05,'PV factor'!Z272,,-EF37)</f>
        <v>176135.99590407548</v>
      </c>
      <c r="HJ37" s="147">
        <f>PV(0.05,'PV factor'!AA272,,-EG37)</f>
        <v>167748.56752769093</v>
      </c>
      <c r="HK37" s="147">
        <f>PV(0.05,'PV factor'!AB272,,-EH37)</f>
        <v>159760.54050256277</v>
      </c>
      <c r="HL37" s="147">
        <f>PV(0.05,'PV factor'!AC272,,-EI37)</f>
        <v>152152.89571672649</v>
      </c>
      <c r="HM37" s="147">
        <f>PV(0.05,'PV factor'!AD272,,-EJ37)</f>
        <v>144907.51973021566</v>
      </c>
      <c r="HN37" s="147">
        <f>PV(0.05,'PV factor'!AE272,,-EK37)</f>
        <v>138007.16164782448</v>
      </c>
      <c r="HO37" s="147">
        <f>PV(0.05,'PV factor'!AF272,,-EL37)</f>
        <v>131435.39204554708</v>
      </c>
      <c r="HP37" s="147">
        <f>PV(0.05,'PV factor'!AG272,,-EM37)</f>
        <v>125176.56385290199</v>
      </c>
      <c r="HQ37" s="147">
        <f>PV(0.05,'PV factor'!AH272,,-EN37)</f>
        <v>119215.77509800189</v>
      </c>
      <c r="HR37" s="147">
        <f>PV(0.05,'PV factor'!AI272,,-EO37)</f>
        <v>113538.83342666848</v>
      </c>
      <c r="HS37" s="147">
        <f>PV(0.05,'PV factor'!AJ272,,-EP37)</f>
        <v>108132.22231111281</v>
      </c>
      <c r="HT37" s="147">
        <f>PV(0.05,'PV factor'!AK272,,-EQ37)</f>
        <v>102983.06886772651</v>
      </c>
      <c r="HU37" s="147">
        <f>PV(0.05,'PV factor'!AL272,,-ER37)</f>
        <v>98079.113207358576</v>
      </c>
      <c r="HV37" s="147">
        <f>PV(0.05,'PV factor'!AM272,,-ES37)</f>
        <v>93408.679245103413</v>
      </c>
      <c r="HW37" s="147">
        <f>PV(0.05,'PV factor'!AN272,,-ET37)</f>
        <v>88960.64690009848</v>
      </c>
      <c r="HX37" s="147">
        <f>PV(0.05,'PV factor'!AO272,,-EU37)</f>
        <v>84724.425619141417</v>
      </c>
      <c r="HY37" s="147">
        <f>PV(0.05,'PV factor'!AP272,,-EV37)</f>
        <v>80689.929161087057</v>
      </c>
      <c r="HZ37" s="147">
        <f t="shared" si="67"/>
        <v>238341.50036935913</v>
      </c>
      <c r="IA37" s="147">
        <f t="shared" si="68"/>
        <v>2459386.0242740833</v>
      </c>
      <c r="IB37" s="401">
        <f t="shared" si="69"/>
        <v>10.318748604262201</v>
      </c>
    </row>
    <row r="38" spans="1:236" ht="90" customHeight="1" x14ac:dyDescent="0.2">
      <c r="A38" s="161" t="s">
        <v>3062</v>
      </c>
      <c r="B38" s="150" t="s">
        <v>3063</v>
      </c>
      <c r="C38" s="260" t="s">
        <v>3201</v>
      </c>
      <c r="D38" s="222">
        <v>5</v>
      </c>
      <c r="E38" s="261" t="s">
        <v>3645</v>
      </c>
      <c r="F38" s="177" t="s">
        <v>3082</v>
      </c>
      <c r="G38" s="177" t="s">
        <v>3083</v>
      </c>
      <c r="H38" s="165" t="s">
        <v>88</v>
      </c>
      <c r="I38" s="177" t="s">
        <v>3084</v>
      </c>
      <c r="J38" s="151">
        <v>40</v>
      </c>
      <c r="K38" s="227" t="s">
        <v>94</v>
      </c>
      <c r="L38" s="79">
        <v>30850</v>
      </c>
      <c r="M38" s="79" t="s">
        <v>3085</v>
      </c>
      <c r="N38" s="165" t="s">
        <v>96</v>
      </c>
      <c r="O38" s="79" t="s">
        <v>217</v>
      </c>
      <c r="P38" s="79" t="s">
        <v>460</v>
      </c>
      <c r="Q38" s="112" t="s">
        <v>100</v>
      </c>
      <c r="R38" s="165" t="s">
        <v>108</v>
      </c>
      <c r="S38" s="79" t="s">
        <v>99</v>
      </c>
      <c r="T38" s="79" t="s">
        <v>3070</v>
      </c>
      <c r="U38" s="165" t="s">
        <v>100</v>
      </c>
      <c r="V38" s="175">
        <v>1</v>
      </c>
      <c r="W38" s="258">
        <v>3000000</v>
      </c>
      <c r="X38" s="258">
        <v>130000</v>
      </c>
      <c r="Y38" s="258">
        <v>0</v>
      </c>
      <c r="Z38" s="258">
        <v>0</v>
      </c>
      <c r="AA38" s="258">
        <v>130000</v>
      </c>
      <c r="AB38" s="258">
        <v>2870000</v>
      </c>
      <c r="AC38" s="258">
        <v>0</v>
      </c>
      <c r="AD38" s="258">
        <v>0</v>
      </c>
      <c r="AE38" s="149">
        <v>0</v>
      </c>
      <c r="AF38" s="149">
        <v>0</v>
      </c>
      <c r="AG38" s="149">
        <v>0</v>
      </c>
      <c r="AH38" s="149">
        <v>0</v>
      </c>
      <c r="AI38" s="88" t="s">
        <v>88</v>
      </c>
      <c r="AJ38" s="162">
        <v>0</v>
      </c>
      <c r="AK38" s="162">
        <v>0</v>
      </c>
      <c r="AL38" s="162">
        <v>0</v>
      </c>
      <c r="AM38" s="162">
        <v>0</v>
      </c>
      <c r="AN38" s="162">
        <v>0</v>
      </c>
      <c r="AO38" s="162">
        <v>0</v>
      </c>
      <c r="AP38" s="162">
        <v>0</v>
      </c>
      <c r="AQ38" s="149">
        <v>0</v>
      </c>
      <c r="AR38" s="149">
        <v>0</v>
      </c>
      <c r="AS38" s="149">
        <v>0</v>
      </c>
      <c r="AT38" s="149">
        <v>0</v>
      </c>
      <c r="AU38" s="177" t="s">
        <v>3086</v>
      </c>
      <c r="AV38" s="230">
        <f t="shared" si="35"/>
        <v>0</v>
      </c>
      <c r="AW38" s="230">
        <f t="shared" si="36"/>
        <v>1</v>
      </c>
      <c r="AX38" s="230" t="str">
        <f t="shared" si="37"/>
        <v>B4</v>
      </c>
      <c r="AY38" s="141">
        <f t="shared" si="38"/>
        <v>8</v>
      </c>
      <c r="AZ38" s="70">
        <f t="shared" si="39"/>
        <v>1</v>
      </c>
      <c r="BA38" s="70">
        <f t="shared" si="40"/>
        <v>1</v>
      </c>
      <c r="BB38" s="70">
        <f t="shared" si="41"/>
        <v>1</v>
      </c>
      <c r="BC38" s="70">
        <f t="shared" si="42"/>
        <v>1</v>
      </c>
      <c r="BD38" s="70">
        <f t="shared" si="43"/>
        <v>1</v>
      </c>
      <c r="BE38" s="70">
        <f t="shared" si="44"/>
        <v>1</v>
      </c>
      <c r="BF38" s="70">
        <f t="shared" si="45"/>
        <v>0</v>
      </c>
      <c r="BG38" s="71">
        <f t="shared" si="46"/>
        <v>1</v>
      </c>
      <c r="BH38" s="71">
        <f t="shared" si="47"/>
        <v>0</v>
      </c>
      <c r="BI38" s="71">
        <f t="shared" si="48"/>
        <v>0</v>
      </c>
      <c r="BJ38" s="71">
        <f t="shared" si="49"/>
        <v>0</v>
      </c>
      <c r="BK38" s="71">
        <f t="shared" si="50"/>
        <v>0</v>
      </c>
      <c r="BL38" s="70">
        <f t="shared" si="51"/>
        <v>1</v>
      </c>
      <c r="BM38" s="70">
        <f t="shared" si="52"/>
        <v>1</v>
      </c>
      <c r="BN38" s="70">
        <f t="shared" si="53"/>
        <v>0</v>
      </c>
      <c r="BO38" s="70">
        <f t="shared" si="54"/>
        <v>1</v>
      </c>
      <c r="BP38" s="144">
        <f t="shared" si="55"/>
        <v>0</v>
      </c>
      <c r="BQ38" s="144">
        <f t="shared" si="56"/>
        <v>0</v>
      </c>
      <c r="BR38" s="144">
        <f t="shared" si="57"/>
        <v>130000</v>
      </c>
      <c r="BS38" s="144">
        <f t="shared" si="58"/>
        <v>2870000</v>
      </c>
      <c r="BT38" s="144">
        <f t="shared" si="59"/>
        <v>0</v>
      </c>
      <c r="BU38" s="144">
        <f t="shared" si="60"/>
        <v>0</v>
      </c>
      <c r="BV38" s="144">
        <f t="shared" si="61"/>
        <v>0</v>
      </c>
      <c r="BW38" s="144">
        <f t="shared" si="62"/>
        <v>0</v>
      </c>
      <c r="BX38" s="144">
        <f t="shared" si="63"/>
        <v>0</v>
      </c>
      <c r="BY38" s="144">
        <f t="shared" si="64"/>
        <v>0</v>
      </c>
      <c r="BZ38" s="9">
        <v>0</v>
      </c>
      <c r="CA38" s="9">
        <v>0</v>
      </c>
      <c r="CB38" s="9">
        <v>0</v>
      </c>
      <c r="CC38" s="9">
        <v>0</v>
      </c>
      <c r="CD38" s="9">
        <v>0</v>
      </c>
      <c r="CE38" s="9">
        <v>0</v>
      </c>
      <c r="CF38" s="9">
        <v>0</v>
      </c>
      <c r="CG38" s="9">
        <v>0</v>
      </c>
      <c r="CH38" s="9">
        <v>0</v>
      </c>
      <c r="CI38" s="9">
        <v>0</v>
      </c>
      <c r="CJ38" s="9">
        <v>0</v>
      </c>
      <c r="CK38" s="9">
        <v>0</v>
      </c>
      <c r="CL38" s="9">
        <v>0</v>
      </c>
      <c r="CM38" s="9">
        <v>0</v>
      </c>
      <c r="CN38" s="9">
        <v>0</v>
      </c>
      <c r="CO38" s="9">
        <v>0</v>
      </c>
      <c r="CP38" s="9">
        <v>0</v>
      </c>
      <c r="CQ38" s="9">
        <v>0</v>
      </c>
      <c r="CR38" s="9">
        <v>0</v>
      </c>
      <c r="CS38" s="9">
        <v>0</v>
      </c>
      <c r="CT38" s="9">
        <v>0</v>
      </c>
      <c r="CU38" s="9">
        <v>0</v>
      </c>
      <c r="CV38" s="9">
        <v>0</v>
      </c>
      <c r="CW38" s="9">
        <v>0</v>
      </c>
      <c r="CX38" s="9">
        <v>0</v>
      </c>
      <c r="CY38" s="9">
        <v>0</v>
      </c>
      <c r="CZ38" s="9">
        <v>0</v>
      </c>
      <c r="DA38" s="9">
        <v>0</v>
      </c>
      <c r="DB38" s="9">
        <v>0</v>
      </c>
      <c r="DC38" s="9">
        <v>0</v>
      </c>
      <c r="DD38" s="9">
        <v>0</v>
      </c>
      <c r="DE38" s="9">
        <v>0</v>
      </c>
      <c r="DF38" s="9">
        <v>0</v>
      </c>
      <c r="DG38" s="144">
        <f t="shared" si="65"/>
        <v>30850</v>
      </c>
      <c r="DH38" s="144">
        <f t="shared" ref="DH38:EW38" si="103">DG38</f>
        <v>30850</v>
      </c>
      <c r="DI38" s="144">
        <f t="shared" si="103"/>
        <v>30850</v>
      </c>
      <c r="DJ38" s="144">
        <f t="shared" si="103"/>
        <v>30850</v>
      </c>
      <c r="DK38" s="144">
        <f t="shared" si="103"/>
        <v>30850</v>
      </c>
      <c r="DL38" s="144">
        <f t="shared" si="103"/>
        <v>30850</v>
      </c>
      <c r="DM38" s="144">
        <f t="shared" si="103"/>
        <v>30850</v>
      </c>
      <c r="DN38" s="144">
        <f t="shared" si="103"/>
        <v>30850</v>
      </c>
      <c r="DO38" s="144">
        <f t="shared" si="103"/>
        <v>30850</v>
      </c>
      <c r="DP38" s="144">
        <f t="shared" si="103"/>
        <v>30850</v>
      </c>
      <c r="DQ38" s="144">
        <f t="shared" si="103"/>
        <v>30850</v>
      </c>
      <c r="DR38" s="144">
        <f t="shared" si="103"/>
        <v>30850</v>
      </c>
      <c r="DS38" s="144">
        <f t="shared" si="103"/>
        <v>30850</v>
      </c>
      <c r="DT38" s="144">
        <f t="shared" si="103"/>
        <v>30850</v>
      </c>
      <c r="DU38" s="144">
        <f t="shared" si="103"/>
        <v>30850</v>
      </c>
      <c r="DV38" s="144">
        <f t="shared" si="103"/>
        <v>30850</v>
      </c>
      <c r="DW38" s="144">
        <f t="shared" si="103"/>
        <v>30850</v>
      </c>
      <c r="DX38" s="144">
        <f t="shared" si="103"/>
        <v>30850</v>
      </c>
      <c r="DY38" s="144">
        <f t="shared" si="103"/>
        <v>30850</v>
      </c>
      <c r="DZ38" s="144">
        <f t="shared" si="103"/>
        <v>30850</v>
      </c>
      <c r="EA38" s="144">
        <f t="shared" si="103"/>
        <v>30850</v>
      </c>
      <c r="EB38" s="144">
        <f t="shared" si="103"/>
        <v>30850</v>
      </c>
      <c r="EC38" s="144">
        <f t="shared" si="103"/>
        <v>30850</v>
      </c>
      <c r="ED38" s="144">
        <f t="shared" si="103"/>
        <v>30850</v>
      </c>
      <c r="EE38" s="144">
        <f t="shared" si="103"/>
        <v>30850</v>
      </c>
      <c r="EF38" s="144">
        <f t="shared" si="103"/>
        <v>30850</v>
      </c>
      <c r="EG38" s="144">
        <f t="shared" si="103"/>
        <v>30850</v>
      </c>
      <c r="EH38" s="144">
        <f t="shared" si="103"/>
        <v>30850</v>
      </c>
      <c r="EI38" s="144">
        <f t="shared" si="103"/>
        <v>30850</v>
      </c>
      <c r="EJ38" s="144">
        <f t="shared" si="103"/>
        <v>30850</v>
      </c>
      <c r="EK38" s="144">
        <f t="shared" si="103"/>
        <v>30850</v>
      </c>
      <c r="EL38" s="144">
        <f t="shared" si="103"/>
        <v>30850</v>
      </c>
      <c r="EM38" s="144">
        <f t="shared" si="103"/>
        <v>30850</v>
      </c>
      <c r="EN38" s="144">
        <f t="shared" si="103"/>
        <v>30850</v>
      </c>
      <c r="EO38" s="144">
        <f t="shared" si="103"/>
        <v>30850</v>
      </c>
      <c r="EP38" s="144">
        <f t="shared" si="103"/>
        <v>30850</v>
      </c>
      <c r="EQ38" s="144">
        <f t="shared" si="103"/>
        <v>30850</v>
      </c>
      <c r="ER38" s="144">
        <f t="shared" si="103"/>
        <v>30850</v>
      </c>
      <c r="ES38" s="144">
        <f t="shared" si="103"/>
        <v>30850</v>
      </c>
      <c r="ET38" s="144">
        <f t="shared" si="103"/>
        <v>30850</v>
      </c>
      <c r="EU38" s="144">
        <f t="shared" si="103"/>
        <v>30850</v>
      </c>
      <c r="EV38" s="144">
        <f t="shared" si="103"/>
        <v>30850</v>
      </c>
      <c r="EW38" s="144">
        <f t="shared" si="103"/>
        <v>30850</v>
      </c>
      <c r="EX38" s="147">
        <f>PV(0.05,'PV factor'!C447,,-BR38)</f>
        <v>117913.83219954648</v>
      </c>
      <c r="EY38" s="147">
        <f>PV(0.05,'PV factor'!D447,,-BS38)</f>
        <v>2479213.907785336</v>
      </c>
      <c r="EZ38" s="147">
        <f>PV(0.05,'PV factor'!E447,,-BT38)</f>
        <v>0</v>
      </c>
      <c r="FA38" s="147">
        <f>PV(0.05,'PV factor'!F447,,-BU38)</f>
        <v>0</v>
      </c>
      <c r="FB38" s="147">
        <f>PV(0.05,'PV factor'!G447,,-BV38)</f>
        <v>0</v>
      </c>
      <c r="FC38" s="147">
        <f>PV(0.05,'PV factor'!H447,,-BW38)</f>
        <v>0</v>
      </c>
      <c r="FD38" s="147">
        <f>PV(0.05,'PV factor'!I447,,-BX38)</f>
        <v>0</v>
      </c>
      <c r="FE38" s="147">
        <f>PV(0.05,'PV factor'!J447,,-BY38)</f>
        <v>0</v>
      </c>
      <c r="FF38" s="147">
        <f>PV(0.05,'PV factor'!K447,,-BZ38)</f>
        <v>0</v>
      </c>
      <c r="FG38" s="147">
        <f>PV(0.05,'PV factor'!L447,,-CA38)</f>
        <v>0</v>
      </c>
      <c r="FH38" s="147">
        <f>PV(0.05,'PV factor'!M447,,-CB38)</f>
        <v>0</v>
      </c>
      <c r="FI38" s="147">
        <f>PV(0.05,'PV factor'!N447,,-CC38)</f>
        <v>0</v>
      </c>
      <c r="FJ38" s="147">
        <f>PV(0.05,'PV factor'!O447,,-CD38)</f>
        <v>0</v>
      </c>
      <c r="FK38" s="147">
        <f>PV(0.05,'PV factor'!P447,,-CE38)</f>
        <v>0</v>
      </c>
      <c r="FL38" s="147">
        <f>PV(0.05,'PV factor'!Q447,,-CF38)</f>
        <v>0</v>
      </c>
      <c r="FM38" s="147">
        <f>PV(0.05,'PV factor'!R447,,-CG38)</f>
        <v>0</v>
      </c>
      <c r="FN38" s="147">
        <f>PV(0.05,'PV factor'!S447,,-CH38)</f>
        <v>0</v>
      </c>
      <c r="FO38" s="147">
        <f>PV(0.05,'PV factor'!T447,,-CI38)</f>
        <v>0</v>
      </c>
      <c r="FP38" s="147">
        <f>PV(0.05,'PV factor'!U447,,-CJ38)</f>
        <v>0</v>
      </c>
      <c r="FQ38" s="147">
        <f>PV(0.05,'PV factor'!V447,,-CK38)</f>
        <v>0</v>
      </c>
      <c r="FR38" s="147">
        <f>PV(0.05,'PV factor'!W447,,-CL38)</f>
        <v>0</v>
      </c>
      <c r="FS38" s="147">
        <f>PV(0.05,'PV factor'!X447,,-CM38)</f>
        <v>0</v>
      </c>
      <c r="FT38" s="147">
        <f>PV(0.05,'PV factor'!Y447,,-CN38)</f>
        <v>0</v>
      </c>
      <c r="FU38" s="147">
        <f>PV(0.05,'PV factor'!Z447,,-CO38)</f>
        <v>0</v>
      </c>
      <c r="FV38" s="147">
        <f>PV(0.05,'PV factor'!AA447,,-CP38)</f>
        <v>0</v>
      </c>
      <c r="FW38" s="147">
        <f>PV(0.05,'PV factor'!AB447,,-CQ38)</f>
        <v>0</v>
      </c>
      <c r="FX38" s="147">
        <f>PV(0.05,'PV factor'!AC447,,-CR38)</f>
        <v>0</v>
      </c>
      <c r="FY38" s="147">
        <f>PV(0.05,'PV factor'!AD447,,-CS38)</f>
        <v>0</v>
      </c>
      <c r="FZ38" s="147">
        <f>PV(0.05,'PV factor'!AE447,,-CT38)</f>
        <v>0</v>
      </c>
      <c r="GA38" s="147">
        <f>PV(0.05,'PV factor'!AF447,,-CU38)</f>
        <v>0</v>
      </c>
      <c r="GB38" s="147">
        <f>PV(0.05,'PV factor'!AG447,,-CV38)</f>
        <v>0</v>
      </c>
      <c r="GC38" s="147">
        <f>PV(0.05,'PV factor'!AH447,,-CW38)</f>
        <v>0</v>
      </c>
      <c r="GD38" s="147">
        <f>PV(0.05,'PV factor'!AI447,,-CX38)</f>
        <v>0</v>
      </c>
      <c r="GE38" s="147">
        <f>PV(0.05,'PV factor'!AJ447,,-CY38)</f>
        <v>0</v>
      </c>
      <c r="GF38" s="147">
        <f>PV(0.05,'PV factor'!AK447,,-CZ38)</f>
        <v>0</v>
      </c>
      <c r="GG38" s="147">
        <f>PV(0.05,'PV factor'!AL447,,-DA38)</f>
        <v>0</v>
      </c>
      <c r="GH38" s="147">
        <f>PV(0.05,'PV factor'!AM447,,-DB38)</f>
        <v>0</v>
      </c>
      <c r="GI38" s="147">
        <f>PV(0.05,'PV factor'!AN447,,-DC38)</f>
        <v>0</v>
      </c>
      <c r="GJ38" s="147">
        <f>PV(0.05,'PV factor'!AO447,,-DD38)</f>
        <v>0</v>
      </c>
      <c r="GK38" s="147">
        <f>PV(0.05,'PV factor'!AP447,,-DE38)</f>
        <v>0</v>
      </c>
      <c r="GL38" s="147">
        <f>PV(0.05,'PV factor'!C447,,-DI38)</f>
        <v>27981.859410430839</v>
      </c>
      <c r="GM38" s="147">
        <f>PV(0.05,'PV factor'!D447,,-DJ38)</f>
        <v>26649.389914696036</v>
      </c>
      <c r="GN38" s="147">
        <f>PV(0.05,'PV factor'!E447,,-DK38)</f>
        <v>25380.371347329557</v>
      </c>
      <c r="GO38" s="147">
        <f>PV(0.05,'PV factor'!F447,,-DL38)</f>
        <v>24171.78223555196</v>
      </c>
      <c r="GP38" s="147">
        <f>PV(0.05,'PV factor'!G447,,-DM38)</f>
        <v>23020.744986239963</v>
      </c>
      <c r="GQ38" s="147">
        <f>PV(0.05,'PV factor'!H447,,-DN38)</f>
        <v>21924.519034514247</v>
      </c>
      <c r="GR38" s="147">
        <f>PV(0.05,'PV factor'!I447,,-DO38)</f>
        <v>20880.494318584999</v>
      </c>
      <c r="GS38" s="147">
        <f>PV(0.05,'PV factor'!J447,,-DP38)</f>
        <v>19886.185065319045</v>
      </c>
      <c r="GT38" s="147">
        <f>PV(0.05,'PV factor'!K447,,-DQ38)</f>
        <v>18939.223871732425</v>
      </c>
      <c r="GU38" s="147">
        <f>PV(0.05,'PV factor'!L447,,-DR38)</f>
        <v>18037.356068316592</v>
      </c>
      <c r="GV38" s="147">
        <f>PV(0.05,'PV factor'!M447,,-DS38)</f>
        <v>17178.434350777712</v>
      </c>
      <c r="GW38" s="147">
        <f>PV(0.05,'PV factor'!N447,,-DT38)</f>
        <v>16360.413667407342</v>
      </c>
      <c r="GX38" s="147">
        <f>PV(0.05,'PV factor'!O447,,-DU38)</f>
        <v>15581.346349911757</v>
      </c>
      <c r="GY38" s="147">
        <f>PV(0.05,'PV factor'!P447,,-DV38)</f>
        <v>14839.377476106431</v>
      </c>
      <c r="GZ38" s="147">
        <f>PV(0.05,'PV factor'!Q447,,-DW38)</f>
        <v>14132.740453434697</v>
      </c>
      <c r="HA38" s="147">
        <f>PV(0.05,'PV factor'!R447,,-DX38)</f>
        <v>13459.752812794948</v>
      </c>
      <c r="HB38" s="147">
        <f>PV(0.05,'PV factor'!S447,,-DY38)</f>
        <v>12818.812202661855</v>
      </c>
      <c r="HC38" s="147">
        <f>PV(0.05,'PV factor'!T447,,-DZ38)</f>
        <v>12208.392573963671</v>
      </c>
      <c r="HD38" s="147">
        <f>PV(0.05,'PV factor'!U447,,-EA38)</f>
        <v>11627.040546632068</v>
      </c>
      <c r="HE38" s="147">
        <f>PV(0.05,'PV factor'!V447,,-EB38)</f>
        <v>11073.371949173399</v>
      </c>
      <c r="HF38" s="147">
        <f>PV(0.05,'PV factor'!W447,,-EC38)</f>
        <v>10546.068523022284</v>
      </c>
      <c r="HG38" s="147">
        <f>PV(0.05,'PV factor'!X447,,-ED38)</f>
        <v>10043.874783830746</v>
      </c>
      <c r="HH38" s="147">
        <f>PV(0.05,'PV factor'!Y447,,-EE38)</f>
        <v>9565.5950322197587</v>
      </c>
      <c r="HI38" s="147">
        <f>PV(0.05,'PV factor'!Z447,,-EF38)</f>
        <v>9110.0905068759603</v>
      </c>
      <c r="HJ38" s="147">
        <f>PV(0.05,'PV factor'!AA447,,-EG38)</f>
        <v>8676.2766732152013</v>
      </c>
      <c r="HK38" s="147">
        <f>PV(0.05,'PV factor'!AB447,,-EH38)</f>
        <v>8263.120641157333</v>
      </c>
      <c r="HL38" s="147">
        <f>PV(0.05,'PV factor'!AC447,,-EI38)</f>
        <v>7869.6387058641276</v>
      </c>
      <c r="HM38" s="147">
        <f>PV(0.05,'PV factor'!AD447,,-EJ38)</f>
        <v>7494.8940055848825</v>
      </c>
      <c r="HN38" s="147">
        <f>PV(0.05,'PV factor'!AE447,,-EK38)</f>
        <v>7137.9942910332238</v>
      </c>
      <c r="HO38" s="147">
        <f>PV(0.05,'PV factor'!AF447,,-EL38)</f>
        <v>6798.0898009840203</v>
      </c>
      <c r="HP38" s="147">
        <f>PV(0.05,'PV factor'!AG447,,-EM38)</f>
        <v>6474.3712390324008</v>
      </c>
      <c r="HQ38" s="147">
        <f>PV(0.05,'PV factor'!AH447,,-EN38)</f>
        <v>6166.0678466975241</v>
      </c>
      <c r="HR38" s="147">
        <f>PV(0.05,'PV factor'!AI447,,-EO38)</f>
        <v>5872.4455682833568</v>
      </c>
      <c r="HS38" s="147">
        <f>PV(0.05,'PV factor'!AJ447,,-EP38)</f>
        <v>5592.8053031270056</v>
      </c>
      <c r="HT38" s="147">
        <f>PV(0.05,'PV factor'!AK447,,-EQ38)</f>
        <v>5326.4812410733393</v>
      </c>
      <c r="HU38" s="147">
        <f>PV(0.05,'PV factor'!AL447,,-ER38)</f>
        <v>5072.8392772127036</v>
      </c>
      <c r="HV38" s="147">
        <f>PV(0.05,'PV factor'!AM447,,-ES38)</f>
        <v>4831.2755021073372</v>
      </c>
      <c r="HW38" s="147">
        <f>PV(0.05,'PV factor'!AN447,,-ET38)</f>
        <v>4601.2147639117493</v>
      </c>
      <c r="HX38" s="147">
        <f>PV(0.05,'PV factor'!AO447,,-EU38)</f>
        <v>4382.1092989635708</v>
      </c>
      <c r="HY38" s="147">
        <f>PV(0.05,'PV factor'!AP447,,-EV38)</f>
        <v>4173.4374275843529</v>
      </c>
      <c r="HZ38" s="147">
        <f t="shared" si="67"/>
        <v>2597127.7399848825</v>
      </c>
      <c r="IA38" s="147">
        <f t="shared" si="68"/>
        <v>504150.29906736052</v>
      </c>
      <c r="IB38" s="401">
        <f t="shared" si="69"/>
        <v>0.19411840677128001</v>
      </c>
    </row>
    <row r="39" spans="1:236" ht="90" customHeight="1" x14ac:dyDescent="0.2">
      <c r="A39" s="427" t="s">
        <v>2267</v>
      </c>
      <c r="B39" s="429" t="s">
        <v>2745</v>
      </c>
      <c r="C39" s="429" t="s">
        <v>2210</v>
      </c>
      <c r="D39" s="466">
        <v>11</v>
      </c>
      <c r="E39" s="429" t="s">
        <v>2783</v>
      </c>
      <c r="F39" s="441" t="s">
        <v>2784</v>
      </c>
      <c r="G39" s="441" t="s">
        <v>2785</v>
      </c>
      <c r="H39" s="443" t="s">
        <v>77</v>
      </c>
      <c r="I39" s="441" t="s">
        <v>316</v>
      </c>
      <c r="J39" s="441">
        <v>5</v>
      </c>
      <c r="K39" s="413" t="s">
        <v>79</v>
      </c>
      <c r="L39" s="468">
        <v>55326</v>
      </c>
      <c r="M39" s="443" t="s">
        <v>2749</v>
      </c>
      <c r="N39" s="443" t="s">
        <v>81</v>
      </c>
      <c r="O39" s="443" t="s">
        <v>133</v>
      </c>
      <c r="P39" s="443" t="s">
        <v>134</v>
      </c>
      <c r="Q39" s="112" t="s">
        <v>100</v>
      </c>
      <c r="R39" s="443" t="s">
        <v>108</v>
      </c>
      <c r="S39" s="443" t="s">
        <v>99</v>
      </c>
      <c r="T39" s="443" t="s">
        <v>407</v>
      </c>
      <c r="U39" s="443" t="s">
        <v>100</v>
      </c>
      <c r="V39" s="471">
        <v>1</v>
      </c>
      <c r="W39" s="452">
        <v>0</v>
      </c>
      <c r="X39" s="452">
        <v>0</v>
      </c>
      <c r="Y39" s="452">
        <v>0</v>
      </c>
      <c r="Z39" s="452">
        <v>0</v>
      </c>
      <c r="AA39" s="452">
        <v>0</v>
      </c>
      <c r="AB39" s="452">
        <v>0</v>
      </c>
      <c r="AC39" s="452">
        <v>0</v>
      </c>
      <c r="AD39" s="452">
        <v>0</v>
      </c>
      <c r="AE39" s="452">
        <v>0</v>
      </c>
      <c r="AF39" s="452">
        <v>0</v>
      </c>
      <c r="AG39" s="452">
        <v>0</v>
      </c>
      <c r="AH39" s="452">
        <v>0</v>
      </c>
      <c r="AI39" s="453" t="s">
        <v>2782</v>
      </c>
      <c r="AJ39" s="452">
        <v>27000</v>
      </c>
      <c r="AK39" s="452">
        <v>0</v>
      </c>
      <c r="AL39" s="452">
        <v>0</v>
      </c>
      <c r="AM39" s="452">
        <v>27000</v>
      </c>
      <c r="AN39" s="452">
        <v>0</v>
      </c>
      <c r="AO39" s="452">
        <v>0</v>
      </c>
      <c r="AP39" s="452">
        <v>0</v>
      </c>
      <c r="AQ39" s="452">
        <v>0</v>
      </c>
      <c r="AR39" s="452">
        <v>0</v>
      </c>
      <c r="AS39" s="452">
        <v>0</v>
      </c>
      <c r="AT39" s="452">
        <v>0</v>
      </c>
      <c r="AU39" s="441"/>
      <c r="AV39" s="230">
        <f t="shared" si="35"/>
        <v>1</v>
      </c>
      <c r="AW39" s="230">
        <f t="shared" si="36"/>
        <v>0</v>
      </c>
      <c r="AX39" s="343" t="str">
        <f t="shared" si="37"/>
        <v>F2</v>
      </c>
      <c r="AY39" s="344">
        <f t="shared" si="38"/>
        <v>8</v>
      </c>
      <c r="AZ39" s="345">
        <f t="shared" si="39"/>
        <v>1</v>
      </c>
      <c r="BA39" s="345">
        <f t="shared" si="40"/>
        <v>1</v>
      </c>
      <c r="BB39" s="345">
        <f t="shared" si="41"/>
        <v>0</v>
      </c>
      <c r="BC39" s="345">
        <f t="shared" si="42"/>
        <v>1</v>
      </c>
      <c r="BD39" s="345">
        <f t="shared" si="43"/>
        <v>1</v>
      </c>
      <c r="BE39" s="345">
        <f t="shared" si="44"/>
        <v>1</v>
      </c>
      <c r="BF39" s="345">
        <f t="shared" si="45"/>
        <v>1</v>
      </c>
      <c r="BG39" s="346">
        <f t="shared" si="46"/>
        <v>0</v>
      </c>
      <c r="BH39" s="346">
        <f t="shared" si="47"/>
        <v>1</v>
      </c>
      <c r="BI39" s="346">
        <f t="shared" si="48"/>
        <v>0</v>
      </c>
      <c r="BJ39" s="346">
        <f t="shared" si="49"/>
        <v>0</v>
      </c>
      <c r="BK39" s="346">
        <f t="shared" si="50"/>
        <v>1</v>
      </c>
      <c r="BL39" s="345">
        <f t="shared" si="51"/>
        <v>1</v>
      </c>
      <c r="BM39" s="345">
        <f t="shared" si="52"/>
        <v>1</v>
      </c>
      <c r="BN39" s="345">
        <f t="shared" si="53"/>
        <v>0</v>
      </c>
      <c r="BO39" s="345">
        <f t="shared" si="54"/>
        <v>1</v>
      </c>
      <c r="BP39" s="347">
        <f t="shared" si="55"/>
        <v>0</v>
      </c>
      <c r="BQ39" s="347">
        <f t="shared" si="56"/>
        <v>0</v>
      </c>
      <c r="BR39" s="347">
        <f t="shared" si="57"/>
        <v>27000</v>
      </c>
      <c r="BS39" s="347">
        <f t="shared" si="58"/>
        <v>0</v>
      </c>
      <c r="BT39" s="347">
        <f t="shared" si="59"/>
        <v>0</v>
      </c>
      <c r="BU39" s="347">
        <f t="shared" si="60"/>
        <v>0</v>
      </c>
      <c r="BV39" s="347">
        <f t="shared" si="61"/>
        <v>0</v>
      </c>
      <c r="BW39" s="347">
        <f t="shared" si="62"/>
        <v>0</v>
      </c>
      <c r="BX39" s="347">
        <f t="shared" si="63"/>
        <v>0</v>
      </c>
      <c r="BY39" s="347">
        <f t="shared" si="64"/>
        <v>0</v>
      </c>
      <c r="BZ39" s="348">
        <v>0</v>
      </c>
      <c r="CA39" s="348">
        <v>0</v>
      </c>
      <c r="CB39" s="348">
        <v>0</v>
      </c>
      <c r="CC39" s="348">
        <v>0</v>
      </c>
      <c r="CD39" s="348">
        <v>0</v>
      </c>
      <c r="CE39" s="348">
        <v>0</v>
      </c>
      <c r="CF39" s="348">
        <v>0</v>
      </c>
      <c r="CG39" s="348">
        <v>0</v>
      </c>
      <c r="CH39" s="348">
        <v>0</v>
      </c>
      <c r="CI39" s="348">
        <v>0</v>
      </c>
      <c r="CJ39" s="348">
        <v>0</v>
      </c>
      <c r="CK39" s="348">
        <v>0</v>
      </c>
      <c r="CL39" s="348">
        <v>0</v>
      </c>
      <c r="CM39" s="348">
        <v>0</v>
      </c>
      <c r="CN39" s="348">
        <v>0</v>
      </c>
      <c r="CO39" s="348">
        <v>0</v>
      </c>
      <c r="CP39" s="348">
        <v>0</v>
      </c>
      <c r="CQ39" s="348">
        <v>0</v>
      </c>
      <c r="CR39" s="348">
        <v>0</v>
      </c>
      <c r="CS39" s="348">
        <v>0</v>
      </c>
      <c r="CT39" s="348">
        <v>0</v>
      </c>
      <c r="CU39" s="348">
        <v>0</v>
      </c>
      <c r="CV39" s="348">
        <v>0</v>
      </c>
      <c r="CW39" s="348">
        <v>0</v>
      </c>
      <c r="CX39" s="348">
        <v>0</v>
      </c>
      <c r="CY39" s="348">
        <v>0</v>
      </c>
      <c r="CZ39" s="348">
        <v>0</v>
      </c>
      <c r="DA39" s="348">
        <v>0</v>
      </c>
      <c r="DB39" s="348">
        <v>0</v>
      </c>
      <c r="DC39" s="348">
        <v>0</v>
      </c>
      <c r="DD39" s="348">
        <v>0</v>
      </c>
      <c r="DE39" s="348">
        <v>0</v>
      </c>
      <c r="DF39" s="348">
        <v>0</v>
      </c>
      <c r="DG39" s="347">
        <f t="shared" si="65"/>
        <v>55326</v>
      </c>
      <c r="DH39" s="347">
        <f t="shared" ref="DH39:EW39" si="104">DG39</f>
        <v>55326</v>
      </c>
      <c r="DI39" s="347">
        <f t="shared" si="104"/>
        <v>55326</v>
      </c>
      <c r="DJ39" s="347">
        <f t="shared" si="104"/>
        <v>55326</v>
      </c>
      <c r="DK39" s="347">
        <f t="shared" si="104"/>
        <v>55326</v>
      </c>
      <c r="DL39" s="347">
        <f t="shared" si="104"/>
        <v>55326</v>
      </c>
      <c r="DM39" s="347">
        <f t="shared" si="104"/>
        <v>55326</v>
      </c>
      <c r="DN39" s="347">
        <f t="shared" si="104"/>
        <v>55326</v>
      </c>
      <c r="DO39" s="347">
        <f t="shared" si="104"/>
        <v>55326</v>
      </c>
      <c r="DP39" s="347">
        <f t="shared" si="104"/>
        <v>55326</v>
      </c>
      <c r="DQ39" s="347">
        <f t="shared" si="104"/>
        <v>55326</v>
      </c>
      <c r="DR39" s="347">
        <f t="shared" si="104"/>
        <v>55326</v>
      </c>
      <c r="DS39" s="347">
        <f t="shared" si="104"/>
        <v>55326</v>
      </c>
      <c r="DT39" s="347">
        <f t="shared" si="104"/>
        <v>55326</v>
      </c>
      <c r="DU39" s="347">
        <f t="shared" si="104"/>
        <v>55326</v>
      </c>
      <c r="DV39" s="347">
        <f t="shared" si="104"/>
        <v>55326</v>
      </c>
      <c r="DW39" s="347">
        <f t="shared" si="104"/>
        <v>55326</v>
      </c>
      <c r="DX39" s="347">
        <f t="shared" si="104"/>
        <v>55326</v>
      </c>
      <c r="DY39" s="347">
        <f t="shared" si="104"/>
        <v>55326</v>
      </c>
      <c r="DZ39" s="347">
        <f t="shared" si="104"/>
        <v>55326</v>
      </c>
      <c r="EA39" s="347">
        <f t="shared" si="104"/>
        <v>55326</v>
      </c>
      <c r="EB39" s="347">
        <f t="shared" si="104"/>
        <v>55326</v>
      </c>
      <c r="EC39" s="347">
        <f t="shared" si="104"/>
        <v>55326</v>
      </c>
      <c r="ED39" s="347">
        <f t="shared" si="104"/>
        <v>55326</v>
      </c>
      <c r="EE39" s="347">
        <f t="shared" si="104"/>
        <v>55326</v>
      </c>
      <c r="EF39" s="347">
        <f t="shared" si="104"/>
        <v>55326</v>
      </c>
      <c r="EG39" s="347">
        <f t="shared" si="104"/>
        <v>55326</v>
      </c>
      <c r="EH39" s="347">
        <f t="shared" si="104"/>
        <v>55326</v>
      </c>
      <c r="EI39" s="347">
        <f t="shared" si="104"/>
        <v>55326</v>
      </c>
      <c r="EJ39" s="347">
        <f t="shared" si="104"/>
        <v>55326</v>
      </c>
      <c r="EK39" s="347">
        <f t="shared" si="104"/>
        <v>55326</v>
      </c>
      <c r="EL39" s="347">
        <f t="shared" si="104"/>
        <v>55326</v>
      </c>
      <c r="EM39" s="347">
        <f t="shared" si="104"/>
        <v>55326</v>
      </c>
      <c r="EN39" s="347">
        <f t="shared" si="104"/>
        <v>55326</v>
      </c>
      <c r="EO39" s="347">
        <f t="shared" si="104"/>
        <v>55326</v>
      </c>
      <c r="EP39" s="347">
        <f t="shared" si="104"/>
        <v>55326</v>
      </c>
      <c r="EQ39" s="347">
        <f t="shared" si="104"/>
        <v>55326</v>
      </c>
      <c r="ER39" s="347">
        <f t="shared" si="104"/>
        <v>55326</v>
      </c>
      <c r="ES39" s="347">
        <f t="shared" si="104"/>
        <v>55326</v>
      </c>
      <c r="ET39" s="347">
        <f t="shared" si="104"/>
        <v>55326</v>
      </c>
      <c r="EU39" s="347">
        <f t="shared" si="104"/>
        <v>55326</v>
      </c>
      <c r="EV39" s="347">
        <f t="shared" si="104"/>
        <v>55326</v>
      </c>
      <c r="EW39" s="347">
        <f t="shared" si="104"/>
        <v>55326</v>
      </c>
      <c r="EX39" s="349">
        <f>PV(0.05,'PV factor'!C386,,-BR39)</f>
        <v>24489.795918367345</v>
      </c>
      <c r="EY39" s="349">
        <f>PV(0.05,'PV factor'!D386,,-BS39)</f>
        <v>0</v>
      </c>
      <c r="EZ39" s="349">
        <f>PV(0.05,'PV factor'!E386,,-BT39)</f>
        <v>0</v>
      </c>
      <c r="FA39" s="349">
        <f>PV(0.05,'PV factor'!F386,,-BU39)</f>
        <v>0</v>
      </c>
      <c r="FB39" s="349">
        <f>PV(0.05,'PV factor'!G386,,-BV39)</f>
        <v>0</v>
      </c>
      <c r="FC39" s="349">
        <f>PV(0.05,'PV factor'!H386,,-BW39)</f>
        <v>0</v>
      </c>
      <c r="FD39" s="349">
        <f>PV(0.05,'PV factor'!I386,,-BX39)</f>
        <v>0</v>
      </c>
      <c r="FE39" s="349">
        <f>PV(0.05,'PV factor'!J386,,-BY39)</f>
        <v>0</v>
      </c>
      <c r="FF39" s="349">
        <f>PV(0.05,'PV factor'!K386,,-BZ39)</f>
        <v>0</v>
      </c>
      <c r="FG39" s="349">
        <f>PV(0.05,'PV factor'!L386,,-CA39)</f>
        <v>0</v>
      </c>
      <c r="FH39" s="349">
        <f>PV(0.05,'PV factor'!M386,,-CB39)</f>
        <v>0</v>
      </c>
      <c r="FI39" s="349">
        <f>PV(0.05,'PV factor'!N386,,-CC39)</f>
        <v>0</v>
      </c>
      <c r="FJ39" s="349">
        <f>PV(0.05,'PV factor'!O386,,-CD39)</f>
        <v>0</v>
      </c>
      <c r="FK39" s="349">
        <f>PV(0.05,'PV factor'!P386,,-CE39)</f>
        <v>0</v>
      </c>
      <c r="FL39" s="349">
        <f>PV(0.05,'PV factor'!Q386,,-CF39)</f>
        <v>0</v>
      </c>
      <c r="FM39" s="349">
        <f>PV(0.05,'PV factor'!R386,,-CG39)</f>
        <v>0</v>
      </c>
      <c r="FN39" s="349">
        <f>PV(0.05,'PV factor'!S386,,-CH39)</f>
        <v>0</v>
      </c>
      <c r="FO39" s="349">
        <f>PV(0.05,'PV factor'!T386,,-CI39)</f>
        <v>0</v>
      </c>
      <c r="FP39" s="349">
        <f>PV(0.05,'PV factor'!U386,,-CJ39)</f>
        <v>0</v>
      </c>
      <c r="FQ39" s="349">
        <f>PV(0.05,'PV factor'!V386,,-CK39)</f>
        <v>0</v>
      </c>
      <c r="FR39" s="349">
        <f>PV(0.05,'PV factor'!W386,,-CL39)</f>
        <v>0</v>
      </c>
      <c r="FS39" s="349">
        <f>PV(0.05,'PV factor'!X386,,-CM39)</f>
        <v>0</v>
      </c>
      <c r="FT39" s="349">
        <f>PV(0.05,'PV factor'!Y386,,-CN39)</f>
        <v>0</v>
      </c>
      <c r="FU39" s="349">
        <f>PV(0.05,'PV factor'!Z386,,-CO39)</f>
        <v>0</v>
      </c>
      <c r="FV39" s="349">
        <f>PV(0.05,'PV factor'!AA386,,-CP39)</f>
        <v>0</v>
      </c>
      <c r="FW39" s="349">
        <f>PV(0.05,'PV factor'!AB386,,-CQ39)</f>
        <v>0</v>
      </c>
      <c r="FX39" s="349">
        <f>PV(0.05,'PV factor'!AC386,,-CR39)</f>
        <v>0</v>
      </c>
      <c r="FY39" s="349">
        <f>PV(0.05,'PV factor'!AD386,,-CS39)</f>
        <v>0</v>
      </c>
      <c r="FZ39" s="349">
        <f>PV(0.05,'PV factor'!AE386,,-CT39)</f>
        <v>0</v>
      </c>
      <c r="GA39" s="349">
        <f>PV(0.05,'PV factor'!AF386,,-CU39)</f>
        <v>0</v>
      </c>
      <c r="GB39" s="349">
        <f>PV(0.05,'PV factor'!AG386,,-CV39)</f>
        <v>0</v>
      </c>
      <c r="GC39" s="349">
        <f>PV(0.05,'PV factor'!AH386,,-CW39)</f>
        <v>0</v>
      </c>
      <c r="GD39" s="349">
        <f>PV(0.05,'PV factor'!AI386,,-CX39)</f>
        <v>0</v>
      </c>
      <c r="GE39" s="349">
        <f>PV(0.05,'PV factor'!AJ386,,-CY39)</f>
        <v>0</v>
      </c>
      <c r="GF39" s="349">
        <f>PV(0.05,'PV factor'!AK386,,-CZ39)</f>
        <v>0</v>
      </c>
      <c r="GG39" s="349">
        <f>PV(0.05,'PV factor'!AL386,,-DA39)</f>
        <v>0</v>
      </c>
      <c r="GH39" s="349">
        <f>PV(0.05,'PV factor'!AM386,,-DB39)</f>
        <v>0</v>
      </c>
      <c r="GI39" s="349">
        <f>PV(0.05,'PV factor'!AN386,,-DC39)</f>
        <v>0</v>
      </c>
      <c r="GJ39" s="349">
        <f>PV(0.05,'PV factor'!AO386,,-DD39)</f>
        <v>0</v>
      </c>
      <c r="GK39" s="349">
        <f>PV(0.05,'PV factor'!AP386,,-DE39)</f>
        <v>0</v>
      </c>
      <c r="GL39" s="349">
        <f>PV(0.05,'PV factor'!C386,,-DI39)</f>
        <v>50182.312925170067</v>
      </c>
      <c r="GM39" s="349">
        <f>PV(0.05,'PV factor'!D386,,-DJ39)</f>
        <v>47792.678976352443</v>
      </c>
      <c r="GN39" s="349">
        <f>PV(0.05,'PV factor'!E386,,-DK39)</f>
        <v>45516.837120335666</v>
      </c>
      <c r="GO39" s="349">
        <f>PV(0.05,'PV factor'!F386,,-DL39)</f>
        <v>43349.368686033959</v>
      </c>
      <c r="GP39" s="349">
        <f>PV(0.05,'PV factor'!G386,,-DM39)</f>
        <v>41285.113034318063</v>
      </c>
      <c r="GQ39" s="349">
        <f>PV(0.05,'PV factor'!H386,,-DN39)</f>
        <v>39319.155270779098</v>
      </c>
      <c r="GR39" s="349">
        <f>PV(0.05,'PV factor'!I386,,-DO39)</f>
        <v>37446.814543599146</v>
      </c>
      <c r="GS39" s="349">
        <f>PV(0.05,'PV factor'!J386,,-DP39)</f>
        <v>35663.632898665855</v>
      </c>
      <c r="GT39" s="349">
        <f>PV(0.05,'PV factor'!K386,,-DQ39)</f>
        <v>33965.364665396053</v>
      </c>
      <c r="GU39" s="349">
        <f>PV(0.05,'PV factor'!L386,,-DR39)</f>
        <v>32347.966347996236</v>
      </c>
      <c r="GV39" s="349">
        <f>PV(0.05,'PV factor'!M386,,-DS39)</f>
        <v>30807.586998091658</v>
      </c>
      <c r="GW39" s="349">
        <f>PV(0.05,'PV factor'!N386,,-DT39)</f>
        <v>29340.559045801572</v>
      </c>
      <c r="GX39" s="349">
        <f>PV(0.05,'PV factor'!O386,,-DU39)</f>
        <v>27943.389567430077</v>
      </c>
      <c r="GY39" s="349">
        <f>PV(0.05,'PV factor'!P386,,-DV39)</f>
        <v>26612.751968981018</v>
      </c>
      <c r="GZ39" s="349">
        <f>PV(0.05,'PV factor'!Q386,,-DW39)</f>
        <v>25345.47806569621</v>
      </c>
      <c r="HA39" s="349">
        <f>PV(0.05,'PV factor'!R386,,-DX39)</f>
        <v>24138.550538758289</v>
      </c>
      <c r="HB39" s="349">
        <f>PV(0.05,'PV factor'!S386,,-DY39)</f>
        <v>22989.095751198372</v>
      </c>
      <c r="HC39" s="349">
        <f>PV(0.05,'PV factor'!T386,,-DZ39)</f>
        <v>21894.376905903213</v>
      </c>
      <c r="HD39" s="349">
        <f>PV(0.05,'PV factor'!U386,,-EA39)</f>
        <v>20851.787529431633</v>
      </c>
      <c r="HE39" s="349">
        <f>PV(0.05,'PV factor'!V386,,-EB39)</f>
        <v>19858.845266125365</v>
      </c>
      <c r="HF39" s="349">
        <f>PV(0.05,'PV factor'!W386,,-EC39)</f>
        <v>18913.185967738442</v>
      </c>
      <c r="HG39" s="349">
        <f>PV(0.05,'PV factor'!X386,,-ED39)</f>
        <v>18012.558064512799</v>
      </c>
      <c r="HH39" s="349">
        <f>PV(0.05,'PV factor'!Y386,,-EE39)</f>
        <v>17154.817204297906</v>
      </c>
      <c r="HI39" s="349">
        <f>PV(0.05,'PV factor'!Z386,,-EF39)</f>
        <v>16337.921146950386</v>
      </c>
      <c r="HJ39" s="349">
        <f>PV(0.05,'PV factor'!AA386,,-EG39)</f>
        <v>15559.92490185751</v>
      </c>
      <c r="HK39" s="349">
        <f>PV(0.05,'PV factor'!AB386,,-EH39)</f>
        <v>14818.976097007151</v>
      </c>
      <c r="HL39" s="349">
        <f>PV(0.05,'PV factor'!AC386,,-EI39)</f>
        <v>14113.310568578241</v>
      </c>
      <c r="HM39" s="349">
        <f>PV(0.05,'PV factor'!AD386,,-EJ39)</f>
        <v>13441.248160550704</v>
      </c>
      <c r="HN39" s="349">
        <f>PV(0.05,'PV factor'!AE386,,-EK39)</f>
        <v>12801.188724334008</v>
      </c>
      <c r="HO39" s="349">
        <f>PV(0.05,'PV factor'!AF386,,-EL39)</f>
        <v>12191.608308889527</v>
      </c>
      <c r="HP39" s="349">
        <f>PV(0.05,'PV factor'!AG386,,-EM39)</f>
        <v>11611.055532275741</v>
      </c>
      <c r="HQ39" s="349">
        <f>PV(0.05,'PV factor'!AH386,,-EN39)</f>
        <v>11058.148125976895</v>
      </c>
      <c r="HR39" s="349">
        <f>PV(0.05,'PV factor'!AI386,,-EO39)</f>
        <v>10531.569643787519</v>
      </c>
      <c r="HS39" s="349">
        <f>PV(0.05,'PV factor'!AJ386,,-EP39)</f>
        <v>10030.066327416684</v>
      </c>
      <c r="HT39" s="349">
        <f>PV(0.05,'PV factor'!AK386,,-EQ39)</f>
        <v>9552.4441213492246</v>
      </c>
      <c r="HU39" s="349">
        <f>PV(0.05,'PV factor'!AL386,,-ER39)</f>
        <v>9097.5658298564031</v>
      </c>
      <c r="HV39" s="349">
        <f>PV(0.05,'PV factor'!AM386,,-ES39)</f>
        <v>8664.348409387052</v>
      </c>
      <c r="HW39" s="349">
        <f>PV(0.05,'PV factor'!AN386,,-ET39)</f>
        <v>8251.7603898924281</v>
      </c>
      <c r="HX39" s="349">
        <f>PV(0.05,'PV factor'!AO386,,-EU39)</f>
        <v>7858.8194189451715</v>
      </c>
      <c r="HY39" s="349">
        <f>PV(0.05,'PV factor'!AP386,,-EV39)</f>
        <v>7484.5899228049248</v>
      </c>
      <c r="HZ39" s="349">
        <f t="shared" si="67"/>
        <v>24489.795918367345</v>
      </c>
      <c r="IA39" s="349">
        <f t="shared" si="68"/>
        <v>228126.31074221019</v>
      </c>
      <c r="IB39" s="348">
        <f t="shared" si="69"/>
        <v>9.3151576886402498</v>
      </c>
    </row>
    <row r="40" spans="1:236" ht="90" customHeight="1" x14ac:dyDescent="0.2">
      <c r="A40" s="242" t="s">
        <v>1912</v>
      </c>
      <c r="B40" s="195" t="s">
        <v>1913</v>
      </c>
      <c r="C40" s="195" t="s">
        <v>1941</v>
      </c>
      <c r="D40" s="115">
        <v>4</v>
      </c>
      <c r="E40" s="195" t="s">
        <v>1942</v>
      </c>
      <c r="F40" s="113" t="s">
        <v>1943</v>
      </c>
      <c r="G40" s="113" t="s">
        <v>1944</v>
      </c>
      <c r="H40" s="112" t="s">
        <v>77</v>
      </c>
      <c r="I40" s="113" t="s">
        <v>1916</v>
      </c>
      <c r="J40" s="113">
        <v>5</v>
      </c>
      <c r="K40" s="227" t="s">
        <v>79</v>
      </c>
      <c r="L40" s="112">
        <v>12268</v>
      </c>
      <c r="M40" s="112" t="s">
        <v>1945</v>
      </c>
      <c r="N40" s="112" t="s">
        <v>81</v>
      </c>
      <c r="O40" s="112" t="s">
        <v>82</v>
      </c>
      <c r="P40" s="112" t="s">
        <v>83</v>
      </c>
      <c r="Q40" s="112" t="s">
        <v>100</v>
      </c>
      <c r="R40" s="112" t="s">
        <v>108</v>
      </c>
      <c r="S40" s="112" t="s">
        <v>99</v>
      </c>
      <c r="T40" s="112" t="s">
        <v>1918</v>
      </c>
      <c r="U40" s="112" t="s">
        <v>100</v>
      </c>
      <c r="V40" s="201">
        <v>1</v>
      </c>
      <c r="W40" s="286">
        <v>6000</v>
      </c>
      <c r="X40" s="286">
        <v>0</v>
      </c>
      <c r="Y40" s="286">
        <v>0</v>
      </c>
      <c r="Z40" s="286">
        <v>0</v>
      </c>
      <c r="AA40" s="286">
        <v>6000</v>
      </c>
      <c r="AB40" s="286">
        <v>0</v>
      </c>
      <c r="AC40" s="286">
        <v>0</v>
      </c>
      <c r="AD40" s="286">
        <v>0</v>
      </c>
      <c r="AE40" s="286">
        <v>0</v>
      </c>
      <c r="AF40" s="286">
        <v>0</v>
      </c>
      <c r="AG40" s="286">
        <v>0</v>
      </c>
      <c r="AH40" s="286">
        <v>0</v>
      </c>
      <c r="AI40" s="112" t="s">
        <v>1946</v>
      </c>
      <c r="AJ40" s="286">
        <v>14000</v>
      </c>
      <c r="AK40" s="286">
        <v>0</v>
      </c>
      <c r="AL40" s="286">
        <v>14000</v>
      </c>
      <c r="AM40" s="286">
        <v>0</v>
      </c>
      <c r="AN40" s="286">
        <v>0</v>
      </c>
      <c r="AO40" s="286">
        <v>0</v>
      </c>
      <c r="AP40" s="286">
        <v>0</v>
      </c>
      <c r="AQ40" s="286">
        <v>0</v>
      </c>
      <c r="AR40" s="286">
        <v>0</v>
      </c>
      <c r="AS40" s="286">
        <v>0</v>
      </c>
      <c r="AT40" s="286">
        <v>0</v>
      </c>
      <c r="AU40" s="113"/>
      <c r="AV40" s="230">
        <f t="shared" si="35"/>
        <v>1</v>
      </c>
      <c r="AW40" s="230">
        <f t="shared" si="36"/>
        <v>0</v>
      </c>
      <c r="AX40" s="230" t="str">
        <f t="shared" si="37"/>
        <v>D2</v>
      </c>
      <c r="AY40" s="141">
        <f t="shared" si="38"/>
        <v>9</v>
      </c>
      <c r="AZ40" s="70">
        <f t="shared" si="39"/>
        <v>1</v>
      </c>
      <c r="BA40" s="70">
        <f t="shared" si="40"/>
        <v>1</v>
      </c>
      <c r="BB40" s="70">
        <f t="shared" si="41"/>
        <v>1</v>
      </c>
      <c r="BC40" s="70">
        <f t="shared" si="42"/>
        <v>1</v>
      </c>
      <c r="BD40" s="70">
        <f t="shared" si="43"/>
        <v>1</v>
      </c>
      <c r="BE40" s="70">
        <f t="shared" si="44"/>
        <v>1</v>
      </c>
      <c r="BF40" s="70">
        <f t="shared" si="45"/>
        <v>1</v>
      </c>
      <c r="BG40" s="71">
        <f t="shared" si="46"/>
        <v>0</v>
      </c>
      <c r="BH40" s="71">
        <f t="shared" si="47"/>
        <v>1</v>
      </c>
      <c r="BI40" s="71">
        <f t="shared" si="48"/>
        <v>0</v>
      </c>
      <c r="BJ40" s="71">
        <f t="shared" si="49"/>
        <v>0</v>
      </c>
      <c r="BK40" s="71">
        <f t="shared" si="50"/>
        <v>1</v>
      </c>
      <c r="BL40" s="70">
        <f t="shared" si="51"/>
        <v>1</v>
      </c>
      <c r="BM40" s="70">
        <f t="shared" si="52"/>
        <v>1</v>
      </c>
      <c r="BN40" s="70">
        <f t="shared" si="53"/>
        <v>0</v>
      </c>
      <c r="BO40" s="70">
        <f t="shared" si="54"/>
        <v>1</v>
      </c>
      <c r="BP40" s="144">
        <f t="shared" si="55"/>
        <v>0</v>
      </c>
      <c r="BQ40" s="144">
        <f t="shared" si="56"/>
        <v>14000</v>
      </c>
      <c r="BR40" s="144">
        <f t="shared" si="57"/>
        <v>6000</v>
      </c>
      <c r="BS40" s="144">
        <f t="shared" si="58"/>
        <v>0</v>
      </c>
      <c r="BT40" s="144">
        <f t="shared" si="59"/>
        <v>0</v>
      </c>
      <c r="BU40" s="144">
        <f t="shared" si="60"/>
        <v>0</v>
      </c>
      <c r="BV40" s="144">
        <f t="shared" si="61"/>
        <v>0</v>
      </c>
      <c r="BW40" s="144">
        <f t="shared" si="62"/>
        <v>0</v>
      </c>
      <c r="BX40" s="144">
        <f t="shared" si="63"/>
        <v>0</v>
      </c>
      <c r="BY40" s="144">
        <f t="shared" si="64"/>
        <v>0</v>
      </c>
      <c r="BZ40" s="9">
        <v>0</v>
      </c>
      <c r="CA40" s="9">
        <v>0</v>
      </c>
      <c r="CB40" s="9">
        <v>0</v>
      </c>
      <c r="CC40" s="9">
        <v>0</v>
      </c>
      <c r="CD40" s="9">
        <v>0</v>
      </c>
      <c r="CE40" s="9">
        <v>0</v>
      </c>
      <c r="CF40" s="9">
        <v>0</v>
      </c>
      <c r="CG40" s="9">
        <v>0</v>
      </c>
      <c r="CH40" s="9">
        <v>0</v>
      </c>
      <c r="CI40" s="9">
        <v>0</v>
      </c>
      <c r="CJ40" s="9">
        <v>0</v>
      </c>
      <c r="CK40" s="9">
        <v>0</v>
      </c>
      <c r="CL40" s="9">
        <v>0</v>
      </c>
      <c r="CM40" s="9">
        <v>0</v>
      </c>
      <c r="CN40" s="9">
        <v>0</v>
      </c>
      <c r="CO40" s="9">
        <v>0</v>
      </c>
      <c r="CP40" s="9">
        <v>0</v>
      </c>
      <c r="CQ40" s="9">
        <v>0</v>
      </c>
      <c r="CR40" s="9">
        <v>0</v>
      </c>
      <c r="CS40" s="9">
        <v>0</v>
      </c>
      <c r="CT40" s="9">
        <v>0</v>
      </c>
      <c r="CU40" s="9">
        <v>0</v>
      </c>
      <c r="CV40" s="9">
        <v>0</v>
      </c>
      <c r="CW40" s="9">
        <v>0</v>
      </c>
      <c r="CX40" s="9">
        <v>0</v>
      </c>
      <c r="CY40" s="9">
        <v>0</v>
      </c>
      <c r="CZ40" s="9">
        <v>0</v>
      </c>
      <c r="DA40" s="9">
        <v>0</v>
      </c>
      <c r="DB40" s="9">
        <v>0</v>
      </c>
      <c r="DC40" s="9">
        <v>0</v>
      </c>
      <c r="DD40" s="9">
        <v>0</v>
      </c>
      <c r="DE40" s="9">
        <v>0</v>
      </c>
      <c r="DF40" s="9">
        <v>0</v>
      </c>
      <c r="DG40" s="144">
        <f t="shared" si="65"/>
        <v>12268</v>
      </c>
      <c r="DH40" s="144">
        <f t="shared" ref="DH40:EW40" si="105">DG40</f>
        <v>12268</v>
      </c>
      <c r="DI40" s="144">
        <f t="shared" si="105"/>
        <v>12268</v>
      </c>
      <c r="DJ40" s="144">
        <f t="shared" si="105"/>
        <v>12268</v>
      </c>
      <c r="DK40" s="144">
        <f t="shared" si="105"/>
        <v>12268</v>
      </c>
      <c r="DL40" s="144">
        <f t="shared" si="105"/>
        <v>12268</v>
      </c>
      <c r="DM40" s="144">
        <f t="shared" si="105"/>
        <v>12268</v>
      </c>
      <c r="DN40" s="144">
        <f t="shared" si="105"/>
        <v>12268</v>
      </c>
      <c r="DO40" s="144">
        <f t="shared" si="105"/>
        <v>12268</v>
      </c>
      <c r="DP40" s="144">
        <f t="shared" si="105"/>
        <v>12268</v>
      </c>
      <c r="DQ40" s="144">
        <f t="shared" si="105"/>
        <v>12268</v>
      </c>
      <c r="DR40" s="144">
        <f t="shared" si="105"/>
        <v>12268</v>
      </c>
      <c r="DS40" s="144">
        <f t="shared" si="105"/>
        <v>12268</v>
      </c>
      <c r="DT40" s="144">
        <f t="shared" si="105"/>
        <v>12268</v>
      </c>
      <c r="DU40" s="144">
        <f t="shared" si="105"/>
        <v>12268</v>
      </c>
      <c r="DV40" s="144">
        <f t="shared" si="105"/>
        <v>12268</v>
      </c>
      <c r="DW40" s="144">
        <f t="shared" si="105"/>
        <v>12268</v>
      </c>
      <c r="DX40" s="144">
        <f t="shared" si="105"/>
        <v>12268</v>
      </c>
      <c r="DY40" s="144">
        <f t="shared" si="105"/>
        <v>12268</v>
      </c>
      <c r="DZ40" s="144">
        <f t="shared" si="105"/>
        <v>12268</v>
      </c>
      <c r="EA40" s="144">
        <f t="shared" si="105"/>
        <v>12268</v>
      </c>
      <c r="EB40" s="144">
        <f t="shared" si="105"/>
        <v>12268</v>
      </c>
      <c r="EC40" s="144">
        <f t="shared" si="105"/>
        <v>12268</v>
      </c>
      <c r="ED40" s="144">
        <f t="shared" si="105"/>
        <v>12268</v>
      </c>
      <c r="EE40" s="144">
        <f t="shared" si="105"/>
        <v>12268</v>
      </c>
      <c r="EF40" s="144">
        <f t="shared" si="105"/>
        <v>12268</v>
      </c>
      <c r="EG40" s="144">
        <f t="shared" si="105"/>
        <v>12268</v>
      </c>
      <c r="EH40" s="144">
        <f t="shared" si="105"/>
        <v>12268</v>
      </c>
      <c r="EI40" s="144">
        <f t="shared" si="105"/>
        <v>12268</v>
      </c>
      <c r="EJ40" s="144">
        <f t="shared" si="105"/>
        <v>12268</v>
      </c>
      <c r="EK40" s="144">
        <f t="shared" si="105"/>
        <v>12268</v>
      </c>
      <c r="EL40" s="144">
        <f t="shared" si="105"/>
        <v>12268</v>
      </c>
      <c r="EM40" s="144">
        <f t="shared" si="105"/>
        <v>12268</v>
      </c>
      <c r="EN40" s="144">
        <f t="shared" si="105"/>
        <v>12268</v>
      </c>
      <c r="EO40" s="144">
        <f t="shared" si="105"/>
        <v>12268</v>
      </c>
      <c r="EP40" s="144">
        <f t="shared" si="105"/>
        <v>12268</v>
      </c>
      <c r="EQ40" s="144">
        <f t="shared" si="105"/>
        <v>12268</v>
      </c>
      <c r="ER40" s="144">
        <f t="shared" si="105"/>
        <v>12268</v>
      </c>
      <c r="ES40" s="144">
        <f t="shared" si="105"/>
        <v>12268</v>
      </c>
      <c r="ET40" s="144">
        <f t="shared" si="105"/>
        <v>12268</v>
      </c>
      <c r="EU40" s="144">
        <f t="shared" si="105"/>
        <v>12268</v>
      </c>
      <c r="EV40" s="144">
        <f t="shared" si="105"/>
        <v>12268</v>
      </c>
      <c r="EW40" s="144">
        <f t="shared" si="105"/>
        <v>12268</v>
      </c>
      <c r="EX40" s="147">
        <f>PV(0.05,'PV factor'!C300,,-BR40)</f>
        <v>5442.1768707482988</v>
      </c>
      <c r="EY40" s="147">
        <f>PV(0.05,'PV factor'!D300,,-BS40)</f>
        <v>0</v>
      </c>
      <c r="EZ40" s="147">
        <f>PV(0.05,'PV factor'!E300,,-BT40)</f>
        <v>0</v>
      </c>
      <c r="FA40" s="147">
        <f>PV(0.05,'PV factor'!F300,,-BU40)</f>
        <v>0</v>
      </c>
      <c r="FB40" s="147">
        <f>PV(0.05,'PV factor'!G300,,-BV40)</f>
        <v>0</v>
      </c>
      <c r="FC40" s="147">
        <f>PV(0.05,'PV factor'!H300,,-BW40)</f>
        <v>0</v>
      </c>
      <c r="FD40" s="147">
        <f>PV(0.05,'PV factor'!I300,,-BX40)</f>
        <v>0</v>
      </c>
      <c r="FE40" s="147">
        <f>PV(0.05,'PV factor'!J300,,-BY40)</f>
        <v>0</v>
      </c>
      <c r="FF40" s="147">
        <f>PV(0.05,'PV factor'!K300,,-BZ40)</f>
        <v>0</v>
      </c>
      <c r="FG40" s="147">
        <f>PV(0.05,'PV factor'!L300,,-CA40)</f>
        <v>0</v>
      </c>
      <c r="FH40" s="147">
        <f>PV(0.05,'PV factor'!M300,,-CB40)</f>
        <v>0</v>
      </c>
      <c r="FI40" s="147">
        <f>PV(0.05,'PV factor'!N300,,-CC40)</f>
        <v>0</v>
      </c>
      <c r="FJ40" s="147">
        <f>PV(0.05,'PV factor'!O300,,-CD40)</f>
        <v>0</v>
      </c>
      <c r="FK40" s="147">
        <f>PV(0.05,'PV factor'!P300,,-CE40)</f>
        <v>0</v>
      </c>
      <c r="FL40" s="147">
        <f>PV(0.05,'PV factor'!Q300,,-CF40)</f>
        <v>0</v>
      </c>
      <c r="FM40" s="147">
        <f>PV(0.05,'PV factor'!R300,,-CG40)</f>
        <v>0</v>
      </c>
      <c r="FN40" s="147">
        <f>PV(0.05,'PV factor'!S300,,-CH40)</f>
        <v>0</v>
      </c>
      <c r="FO40" s="147">
        <f>PV(0.05,'PV factor'!T300,,-CI40)</f>
        <v>0</v>
      </c>
      <c r="FP40" s="147">
        <f>PV(0.05,'PV factor'!U300,,-CJ40)</f>
        <v>0</v>
      </c>
      <c r="FQ40" s="147">
        <f>PV(0.05,'PV factor'!V300,,-CK40)</f>
        <v>0</v>
      </c>
      <c r="FR40" s="147">
        <f>PV(0.05,'PV factor'!W300,,-CL40)</f>
        <v>0</v>
      </c>
      <c r="FS40" s="147">
        <f>PV(0.05,'PV factor'!X300,,-CM40)</f>
        <v>0</v>
      </c>
      <c r="FT40" s="147">
        <f>PV(0.05,'PV factor'!Y300,,-CN40)</f>
        <v>0</v>
      </c>
      <c r="FU40" s="147">
        <f>PV(0.05,'PV factor'!Z300,,-CO40)</f>
        <v>0</v>
      </c>
      <c r="FV40" s="147">
        <f>PV(0.05,'PV factor'!AA300,,-CP40)</f>
        <v>0</v>
      </c>
      <c r="FW40" s="147">
        <f>PV(0.05,'PV factor'!AB300,,-CQ40)</f>
        <v>0</v>
      </c>
      <c r="FX40" s="147">
        <f>PV(0.05,'PV factor'!AC300,,-CR40)</f>
        <v>0</v>
      </c>
      <c r="FY40" s="147">
        <f>PV(0.05,'PV factor'!AD300,,-CS40)</f>
        <v>0</v>
      </c>
      <c r="FZ40" s="147">
        <f>PV(0.05,'PV factor'!AE300,,-CT40)</f>
        <v>0</v>
      </c>
      <c r="GA40" s="147">
        <f>PV(0.05,'PV factor'!AF300,,-CU40)</f>
        <v>0</v>
      </c>
      <c r="GB40" s="147">
        <f>PV(0.05,'PV factor'!AG300,,-CV40)</f>
        <v>0</v>
      </c>
      <c r="GC40" s="147">
        <f>PV(0.05,'PV factor'!AH300,,-CW40)</f>
        <v>0</v>
      </c>
      <c r="GD40" s="147">
        <f>PV(0.05,'PV factor'!AI300,,-CX40)</f>
        <v>0</v>
      </c>
      <c r="GE40" s="147">
        <f>PV(0.05,'PV factor'!AJ300,,-CY40)</f>
        <v>0</v>
      </c>
      <c r="GF40" s="147">
        <f>PV(0.05,'PV factor'!AK300,,-CZ40)</f>
        <v>0</v>
      </c>
      <c r="GG40" s="147">
        <f>PV(0.05,'PV factor'!AL300,,-DA40)</f>
        <v>0</v>
      </c>
      <c r="GH40" s="147">
        <f>PV(0.05,'PV factor'!AM300,,-DB40)</f>
        <v>0</v>
      </c>
      <c r="GI40" s="147">
        <f>PV(0.05,'PV factor'!AN300,,-DC40)</f>
        <v>0</v>
      </c>
      <c r="GJ40" s="147">
        <f>PV(0.05,'PV factor'!AO300,,-DD40)</f>
        <v>0</v>
      </c>
      <c r="GK40" s="147">
        <f>PV(0.05,'PV factor'!AP300,,-DE40)</f>
        <v>0</v>
      </c>
      <c r="GL40" s="147">
        <f>PV(0.05,'PV factor'!C300,,-DI40)</f>
        <v>11127.437641723356</v>
      </c>
      <c r="GM40" s="147">
        <f>PV(0.05,'PV factor'!D300,,-DJ40)</f>
        <v>10597.559658784148</v>
      </c>
      <c r="GN40" s="147">
        <f>PV(0.05,'PV factor'!E300,,-DK40)</f>
        <v>10092.913960746808</v>
      </c>
      <c r="GO40" s="147">
        <f>PV(0.05,'PV factor'!F300,,-DL40)</f>
        <v>9612.2990102350541</v>
      </c>
      <c r="GP40" s="147">
        <f>PV(0.05,'PV factor'!G300,,-DM40)</f>
        <v>9154.5704859381476</v>
      </c>
      <c r="GQ40" s="147">
        <f>PV(0.05,'PV factor'!H300,,-DN40)</f>
        <v>8718.6385580363294</v>
      </c>
      <c r="GR40" s="147">
        <f>PV(0.05,'PV factor'!I300,,-DO40)</f>
        <v>8303.4652933679336</v>
      </c>
      <c r="GS40" s="147">
        <f>PV(0.05,'PV factor'!J300,,-DP40)</f>
        <v>7908.0621841599368</v>
      </c>
      <c r="GT40" s="147">
        <f>PV(0.05,'PV factor'!K300,,-DQ40)</f>
        <v>7531.4877944380351</v>
      </c>
      <c r="GU40" s="147">
        <f>PV(0.05,'PV factor'!L300,,-DR40)</f>
        <v>7172.8455185124139</v>
      </c>
      <c r="GV40" s="147">
        <f>PV(0.05,'PV factor'!M300,,-DS40)</f>
        <v>6831.2814462022998</v>
      </c>
      <c r="GW40" s="147">
        <f>PV(0.05,'PV factor'!N300,,-DT40)</f>
        <v>6505.9823297164749</v>
      </c>
      <c r="GX40" s="147">
        <f>PV(0.05,'PV factor'!O300,,-DU40)</f>
        <v>6196.1736473490255</v>
      </c>
      <c r="GY40" s="147">
        <f>PV(0.05,'PV factor'!P300,,-DV40)</f>
        <v>5901.1177593800221</v>
      </c>
      <c r="GZ40" s="147">
        <f>PV(0.05,'PV factor'!Q300,,-DW40)</f>
        <v>5620.1121517904976</v>
      </c>
      <c r="HA40" s="147">
        <f>PV(0.05,'PV factor'!R300,,-DX40)</f>
        <v>5352.4877636099973</v>
      </c>
      <c r="HB40" s="147">
        <f>PV(0.05,'PV factor'!S300,,-DY40)</f>
        <v>5097.6073939142834</v>
      </c>
      <c r="HC40" s="147">
        <f>PV(0.05,'PV factor'!T300,,-DZ40)</f>
        <v>4854.8641846802693</v>
      </c>
      <c r="HD40" s="147">
        <f>PV(0.05,'PV factor'!U300,,-EA40)</f>
        <v>4623.680175885971</v>
      </c>
      <c r="HE40" s="147">
        <f>PV(0.05,'PV factor'!V300,,-EB40)</f>
        <v>4403.5049294152113</v>
      </c>
      <c r="HF40" s="147">
        <f>PV(0.05,'PV factor'!W300,,-EC40)</f>
        <v>4193.8142184906774</v>
      </c>
      <c r="HG40" s="147">
        <f>PV(0.05,'PV factor'!X300,,-ED40)</f>
        <v>3994.1087795149301</v>
      </c>
      <c r="HH40" s="147">
        <f>PV(0.05,'PV factor'!Y300,,-EE40)</f>
        <v>3803.9131233475528</v>
      </c>
      <c r="HI40" s="147">
        <f>PV(0.05,'PV factor'!Z300,,-EF40)</f>
        <v>3622.7744031881452</v>
      </c>
      <c r="HJ40" s="147">
        <f>PV(0.05,'PV factor'!AA300,,-EG40)</f>
        <v>3450.2613363696623</v>
      </c>
      <c r="HK40" s="147">
        <f>PV(0.05,'PV factor'!AB300,,-EH40)</f>
        <v>3285.9631774949162</v>
      </c>
      <c r="HL40" s="147">
        <f>PV(0.05,'PV factor'!AC300,,-EI40)</f>
        <v>3129.488740471349</v>
      </c>
      <c r="HM40" s="147">
        <f>PV(0.05,'PV factor'!AD300,,-EJ40)</f>
        <v>2980.4654671155699</v>
      </c>
      <c r="HN40" s="147">
        <f>PV(0.05,'PV factor'!AE300,,-EK40)</f>
        <v>2838.5385401100675</v>
      </c>
      <c r="HO40" s="147">
        <f>PV(0.05,'PV factor'!AF300,,-EL40)</f>
        <v>2703.3700382000634</v>
      </c>
      <c r="HP40" s="147">
        <f>PV(0.05,'PV factor'!AG300,,-EM40)</f>
        <v>2574.6381316191082</v>
      </c>
      <c r="HQ40" s="147">
        <f>PV(0.05,'PV factor'!AH300,,-EN40)</f>
        <v>2452.0363158277219</v>
      </c>
      <c r="HR40" s="147">
        <f>PV(0.05,'PV factor'!AI300,,-EO40)</f>
        <v>2335.2726817406879</v>
      </c>
      <c r="HS40" s="147">
        <f>PV(0.05,'PV factor'!AJ300,,-EP40)</f>
        <v>2224.0692207054167</v>
      </c>
      <c r="HT40" s="147">
        <f>PV(0.05,'PV factor'!AK300,,-EQ40)</f>
        <v>2118.1611625765877</v>
      </c>
      <c r="HU40" s="147">
        <f>PV(0.05,'PV factor'!AL300,,-ER40)</f>
        <v>2017.2963453110356</v>
      </c>
      <c r="HV40" s="147">
        <f>PV(0.05,'PV factor'!AM300,,-ES40)</f>
        <v>1921.234614581939</v>
      </c>
      <c r="HW40" s="147">
        <f>PV(0.05,'PV factor'!AN300,,-ET40)</f>
        <v>1829.7472519827986</v>
      </c>
      <c r="HX40" s="147">
        <f>PV(0.05,'PV factor'!AO300,,-EU40)</f>
        <v>1742.6164304598085</v>
      </c>
      <c r="HY40" s="147">
        <f>PV(0.05,'PV factor'!AP300,,-EV40)</f>
        <v>1659.6346956760078</v>
      </c>
      <c r="HZ40" s="147">
        <f t="shared" si="67"/>
        <v>5442.1768707482988</v>
      </c>
      <c r="IA40" s="147">
        <f t="shared" si="68"/>
        <v>50584.780757427507</v>
      </c>
      <c r="IB40" s="401">
        <f t="shared" si="69"/>
        <v>9.2949534641773059</v>
      </c>
    </row>
    <row r="41" spans="1:236" ht="90" customHeight="1" x14ac:dyDescent="0.2">
      <c r="A41" s="161" t="s">
        <v>2267</v>
      </c>
      <c r="B41" s="150" t="s">
        <v>2865</v>
      </c>
      <c r="C41" s="150" t="s">
        <v>2233</v>
      </c>
      <c r="D41" s="148">
        <v>3</v>
      </c>
      <c r="E41" s="150" t="s">
        <v>2870</v>
      </c>
      <c r="F41" s="151" t="s">
        <v>2871</v>
      </c>
      <c r="G41" s="151" t="s">
        <v>2872</v>
      </c>
      <c r="H41" s="79" t="s">
        <v>77</v>
      </c>
      <c r="I41" s="151" t="s">
        <v>2549</v>
      </c>
      <c r="J41" s="151">
        <v>40</v>
      </c>
      <c r="K41" s="227" t="s">
        <v>79</v>
      </c>
      <c r="L41" s="79">
        <v>9568</v>
      </c>
      <c r="M41" s="79" t="s">
        <v>3547</v>
      </c>
      <c r="N41" s="79" t="s">
        <v>81</v>
      </c>
      <c r="O41" s="13" t="s">
        <v>217</v>
      </c>
      <c r="P41" s="79" t="s">
        <v>461</v>
      </c>
      <c r="Q41" s="112" t="s">
        <v>100</v>
      </c>
      <c r="R41" s="79" t="s">
        <v>108</v>
      </c>
      <c r="S41" s="79" t="s">
        <v>99</v>
      </c>
      <c r="T41" s="79" t="s">
        <v>2551</v>
      </c>
      <c r="U41" s="79" t="s">
        <v>100</v>
      </c>
      <c r="V41" s="81">
        <v>1</v>
      </c>
      <c r="W41" s="149">
        <v>18600</v>
      </c>
      <c r="X41" s="149">
        <v>0</v>
      </c>
      <c r="Y41" s="149">
        <v>0</v>
      </c>
      <c r="Z41" s="149">
        <v>0</v>
      </c>
      <c r="AA41" s="149">
        <v>18600</v>
      </c>
      <c r="AB41" s="149">
        <v>0</v>
      </c>
      <c r="AC41" s="149">
        <v>0</v>
      </c>
      <c r="AD41" s="149">
        <v>0</v>
      </c>
      <c r="AE41" s="149">
        <v>0</v>
      </c>
      <c r="AF41" s="149">
        <v>0</v>
      </c>
      <c r="AG41" s="149">
        <v>0</v>
      </c>
      <c r="AH41" s="149">
        <v>0</v>
      </c>
      <c r="AI41" s="88" t="s">
        <v>88</v>
      </c>
      <c r="AJ41" s="149">
        <v>0</v>
      </c>
      <c r="AK41" s="149">
        <v>0</v>
      </c>
      <c r="AL41" s="149">
        <v>0</v>
      </c>
      <c r="AM41" s="149">
        <v>0</v>
      </c>
      <c r="AN41" s="149">
        <v>0</v>
      </c>
      <c r="AO41" s="149">
        <v>0</v>
      </c>
      <c r="AP41" s="149">
        <v>0</v>
      </c>
      <c r="AQ41" s="149">
        <v>0</v>
      </c>
      <c r="AR41" s="149">
        <v>0</v>
      </c>
      <c r="AS41" s="149">
        <v>0</v>
      </c>
      <c r="AT41" s="149">
        <v>0</v>
      </c>
      <c r="AU41" s="151"/>
      <c r="AV41" s="230">
        <f t="shared" si="35"/>
        <v>1</v>
      </c>
      <c r="AW41" s="230">
        <f t="shared" si="36"/>
        <v>0</v>
      </c>
      <c r="AX41" s="230" t="str">
        <f t="shared" si="37"/>
        <v>B5</v>
      </c>
      <c r="AY41" s="141">
        <f t="shared" si="38"/>
        <v>9</v>
      </c>
      <c r="AZ41" s="70">
        <f t="shared" si="39"/>
        <v>1</v>
      </c>
      <c r="BA41" s="70">
        <f t="shared" si="40"/>
        <v>1</v>
      </c>
      <c r="BB41" s="70">
        <f t="shared" si="41"/>
        <v>1</v>
      </c>
      <c r="BC41" s="70">
        <f t="shared" si="42"/>
        <v>1</v>
      </c>
      <c r="BD41" s="70">
        <f t="shared" si="43"/>
        <v>1</v>
      </c>
      <c r="BE41" s="70">
        <f t="shared" si="44"/>
        <v>1</v>
      </c>
      <c r="BF41" s="70">
        <f t="shared" si="45"/>
        <v>1</v>
      </c>
      <c r="BG41" s="71">
        <f t="shared" si="46"/>
        <v>0</v>
      </c>
      <c r="BH41" s="71">
        <f t="shared" si="47"/>
        <v>1</v>
      </c>
      <c r="BI41" s="71">
        <f t="shared" si="48"/>
        <v>0</v>
      </c>
      <c r="BJ41" s="71">
        <f t="shared" si="49"/>
        <v>0</v>
      </c>
      <c r="BK41" s="71">
        <f t="shared" si="50"/>
        <v>1</v>
      </c>
      <c r="BL41" s="70">
        <f t="shared" si="51"/>
        <v>1</v>
      </c>
      <c r="BM41" s="70">
        <f t="shared" si="52"/>
        <v>1</v>
      </c>
      <c r="BN41" s="70">
        <f t="shared" si="53"/>
        <v>0</v>
      </c>
      <c r="BO41" s="70">
        <f t="shared" si="54"/>
        <v>1</v>
      </c>
      <c r="BP41" s="144">
        <f t="shared" si="55"/>
        <v>0</v>
      </c>
      <c r="BQ41" s="144">
        <f t="shared" si="56"/>
        <v>0</v>
      </c>
      <c r="BR41" s="144">
        <f t="shared" si="57"/>
        <v>18600</v>
      </c>
      <c r="BS41" s="144">
        <f t="shared" si="58"/>
        <v>0</v>
      </c>
      <c r="BT41" s="144">
        <f t="shared" si="59"/>
        <v>0</v>
      </c>
      <c r="BU41" s="144">
        <f t="shared" si="60"/>
        <v>0</v>
      </c>
      <c r="BV41" s="144">
        <f t="shared" si="61"/>
        <v>0</v>
      </c>
      <c r="BW41" s="144">
        <f t="shared" si="62"/>
        <v>0</v>
      </c>
      <c r="BX41" s="144">
        <f t="shared" si="63"/>
        <v>0</v>
      </c>
      <c r="BY41" s="144">
        <f t="shared" si="64"/>
        <v>0</v>
      </c>
      <c r="BZ41" s="9">
        <v>0</v>
      </c>
      <c r="CA41" s="9">
        <v>0</v>
      </c>
      <c r="CB41" s="9">
        <v>0</v>
      </c>
      <c r="CC41" s="9">
        <v>0</v>
      </c>
      <c r="CD41" s="9">
        <v>0</v>
      </c>
      <c r="CE41" s="9">
        <v>0</v>
      </c>
      <c r="CF41" s="9">
        <v>0</v>
      </c>
      <c r="CG41" s="9">
        <v>0</v>
      </c>
      <c r="CH41" s="9">
        <v>0</v>
      </c>
      <c r="CI41" s="9">
        <v>0</v>
      </c>
      <c r="CJ41" s="9">
        <v>0</v>
      </c>
      <c r="CK41" s="9">
        <v>0</v>
      </c>
      <c r="CL41" s="9">
        <v>0</v>
      </c>
      <c r="CM41" s="9">
        <v>0</v>
      </c>
      <c r="CN41" s="9">
        <v>0</v>
      </c>
      <c r="CO41" s="9">
        <v>0</v>
      </c>
      <c r="CP41" s="9">
        <v>0</v>
      </c>
      <c r="CQ41" s="9">
        <v>0</v>
      </c>
      <c r="CR41" s="9">
        <v>0</v>
      </c>
      <c r="CS41" s="9">
        <v>0</v>
      </c>
      <c r="CT41" s="9">
        <v>0</v>
      </c>
      <c r="CU41" s="9">
        <v>0</v>
      </c>
      <c r="CV41" s="9">
        <v>0</v>
      </c>
      <c r="CW41" s="9">
        <v>0</v>
      </c>
      <c r="CX41" s="9">
        <v>0</v>
      </c>
      <c r="CY41" s="9">
        <v>0</v>
      </c>
      <c r="CZ41" s="9">
        <v>0</v>
      </c>
      <c r="DA41" s="9">
        <v>0</v>
      </c>
      <c r="DB41" s="9">
        <v>0</v>
      </c>
      <c r="DC41" s="9">
        <v>0</v>
      </c>
      <c r="DD41" s="9">
        <v>0</v>
      </c>
      <c r="DE41" s="9">
        <v>0</v>
      </c>
      <c r="DF41" s="9">
        <v>0</v>
      </c>
      <c r="DG41" s="144">
        <f t="shared" si="65"/>
        <v>9568</v>
      </c>
      <c r="DH41" s="144">
        <f t="shared" ref="DH41:EW41" si="106">DG41</f>
        <v>9568</v>
      </c>
      <c r="DI41" s="144">
        <f t="shared" si="106"/>
        <v>9568</v>
      </c>
      <c r="DJ41" s="144">
        <f t="shared" si="106"/>
        <v>9568</v>
      </c>
      <c r="DK41" s="144">
        <f t="shared" si="106"/>
        <v>9568</v>
      </c>
      <c r="DL41" s="144">
        <f t="shared" si="106"/>
        <v>9568</v>
      </c>
      <c r="DM41" s="144">
        <f t="shared" si="106"/>
        <v>9568</v>
      </c>
      <c r="DN41" s="144">
        <f t="shared" si="106"/>
        <v>9568</v>
      </c>
      <c r="DO41" s="144">
        <f t="shared" si="106"/>
        <v>9568</v>
      </c>
      <c r="DP41" s="144">
        <f t="shared" si="106"/>
        <v>9568</v>
      </c>
      <c r="DQ41" s="144">
        <f t="shared" si="106"/>
        <v>9568</v>
      </c>
      <c r="DR41" s="144">
        <f t="shared" si="106"/>
        <v>9568</v>
      </c>
      <c r="DS41" s="144">
        <f t="shared" si="106"/>
        <v>9568</v>
      </c>
      <c r="DT41" s="144">
        <f t="shared" si="106"/>
        <v>9568</v>
      </c>
      <c r="DU41" s="144">
        <f t="shared" si="106"/>
        <v>9568</v>
      </c>
      <c r="DV41" s="144">
        <f t="shared" si="106"/>
        <v>9568</v>
      </c>
      <c r="DW41" s="144">
        <f t="shared" si="106"/>
        <v>9568</v>
      </c>
      <c r="DX41" s="144">
        <f t="shared" si="106"/>
        <v>9568</v>
      </c>
      <c r="DY41" s="144">
        <f t="shared" si="106"/>
        <v>9568</v>
      </c>
      <c r="DZ41" s="144">
        <f t="shared" si="106"/>
        <v>9568</v>
      </c>
      <c r="EA41" s="144">
        <f t="shared" si="106"/>
        <v>9568</v>
      </c>
      <c r="EB41" s="144">
        <f t="shared" si="106"/>
        <v>9568</v>
      </c>
      <c r="EC41" s="144">
        <f t="shared" si="106"/>
        <v>9568</v>
      </c>
      <c r="ED41" s="144">
        <f t="shared" si="106"/>
        <v>9568</v>
      </c>
      <c r="EE41" s="144">
        <f t="shared" si="106"/>
        <v>9568</v>
      </c>
      <c r="EF41" s="144">
        <f t="shared" si="106"/>
        <v>9568</v>
      </c>
      <c r="EG41" s="144">
        <f t="shared" si="106"/>
        <v>9568</v>
      </c>
      <c r="EH41" s="144">
        <f t="shared" si="106"/>
        <v>9568</v>
      </c>
      <c r="EI41" s="144">
        <f t="shared" si="106"/>
        <v>9568</v>
      </c>
      <c r="EJ41" s="144">
        <f t="shared" si="106"/>
        <v>9568</v>
      </c>
      <c r="EK41" s="144">
        <f t="shared" si="106"/>
        <v>9568</v>
      </c>
      <c r="EL41" s="144">
        <f t="shared" si="106"/>
        <v>9568</v>
      </c>
      <c r="EM41" s="144">
        <f t="shared" si="106"/>
        <v>9568</v>
      </c>
      <c r="EN41" s="144">
        <f t="shared" si="106"/>
        <v>9568</v>
      </c>
      <c r="EO41" s="144">
        <f t="shared" si="106"/>
        <v>9568</v>
      </c>
      <c r="EP41" s="144">
        <f t="shared" si="106"/>
        <v>9568</v>
      </c>
      <c r="EQ41" s="144">
        <f t="shared" si="106"/>
        <v>9568</v>
      </c>
      <c r="ER41" s="144">
        <f t="shared" si="106"/>
        <v>9568</v>
      </c>
      <c r="ES41" s="144">
        <f t="shared" si="106"/>
        <v>9568</v>
      </c>
      <c r="ET41" s="144">
        <f t="shared" si="106"/>
        <v>9568</v>
      </c>
      <c r="EU41" s="144">
        <f t="shared" si="106"/>
        <v>9568</v>
      </c>
      <c r="EV41" s="144">
        <f t="shared" si="106"/>
        <v>9568</v>
      </c>
      <c r="EW41" s="144">
        <f t="shared" si="106"/>
        <v>9568</v>
      </c>
      <c r="EX41" s="147">
        <f>PV(0.05,'PV factor'!C408,,-BR41)</f>
        <v>16870.748299319726</v>
      </c>
      <c r="EY41" s="147">
        <f>PV(0.05,'PV factor'!D408,,-BS41)</f>
        <v>0</v>
      </c>
      <c r="EZ41" s="147">
        <f>PV(0.05,'PV factor'!E408,,-BT41)</f>
        <v>0</v>
      </c>
      <c r="FA41" s="147">
        <f>PV(0.05,'PV factor'!F408,,-BU41)</f>
        <v>0</v>
      </c>
      <c r="FB41" s="147">
        <f>PV(0.05,'PV factor'!G408,,-BV41)</f>
        <v>0</v>
      </c>
      <c r="FC41" s="147">
        <f>PV(0.05,'PV factor'!H408,,-BW41)</f>
        <v>0</v>
      </c>
      <c r="FD41" s="147">
        <f>PV(0.05,'PV factor'!I408,,-BX41)</f>
        <v>0</v>
      </c>
      <c r="FE41" s="147">
        <f>PV(0.05,'PV factor'!J408,,-BY41)</f>
        <v>0</v>
      </c>
      <c r="FF41" s="147">
        <f>PV(0.05,'PV factor'!K408,,-BZ41)</f>
        <v>0</v>
      </c>
      <c r="FG41" s="147">
        <f>PV(0.05,'PV factor'!L408,,-CA41)</f>
        <v>0</v>
      </c>
      <c r="FH41" s="147">
        <f>PV(0.05,'PV factor'!M408,,-CB41)</f>
        <v>0</v>
      </c>
      <c r="FI41" s="147">
        <f>PV(0.05,'PV factor'!N408,,-CC41)</f>
        <v>0</v>
      </c>
      <c r="FJ41" s="147">
        <f>PV(0.05,'PV factor'!O408,,-CD41)</f>
        <v>0</v>
      </c>
      <c r="FK41" s="147">
        <f>PV(0.05,'PV factor'!P408,,-CE41)</f>
        <v>0</v>
      </c>
      <c r="FL41" s="147">
        <f>PV(0.05,'PV factor'!Q408,,-CF41)</f>
        <v>0</v>
      </c>
      <c r="FM41" s="147">
        <f>PV(0.05,'PV factor'!R408,,-CG41)</f>
        <v>0</v>
      </c>
      <c r="FN41" s="147">
        <f>PV(0.05,'PV factor'!S408,,-CH41)</f>
        <v>0</v>
      </c>
      <c r="FO41" s="147">
        <f>PV(0.05,'PV factor'!T408,,-CI41)</f>
        <v>0</v>
      </c>
      <c r="FP41" s="147">
        <f>PV(0.05,'PV factor'!U408,,-CJ41)</f>
        <v>0</v>
      </c>
      <c r="FQ41" s="147">
        <f>PV(0.05,'PV factor'!V408,,-CK41)</f>
        <v>0</v>
      </c>
      <c r="FR41" s="147">
        <f>PV(0.05,'PV factor'!W408,,-CL41)</f>
        <v>0</v>
      </c>
      <c r="FS41" s="147">
        <f>PV(0.05,'PV factor'!X408,,-CM41)</f>
        <v>0</v>
      </c>
      <c r="FT41" s="147">
        <f>PV(0.05,'PV factor'!Y408,,-CN41)</f>
        <v>0</v>
      </c>
      <c r="FU41" s="147">
        <f>PV(0.05,'PV factor'!Z408,,-CO41)</f>
        <v>0</v>
      </c>
      <c r="FV41" s="147">
        <f>PV(0.05,'PV factor'!AA408,,-CP41)</f>
        <v>0</v>
      </c>
      <c r="FW41" s="147">
        <f>PV(0.05,'PV factor'!AB408,,-CQ41)</f>
        <v>0</v>
      </c>
      <c r="FX41" s="147">
        <f>PV(0.05,'PV factor'!AC408,,-CR41)</f>
        <v>0</v>
      </c>
      <c r="FY41" s="147">
        <f>PV(0.05,'PV factor'!AD408,,-CS41)</f>
        <v>0</v>
      </c>
      <c r="FZ41" s="147">
        <f>PV(0.05,'PV factor'!AE408,,-CT41)</f>
        <v>0</v>
      </c>
      <c r="GA41" s="147">
        <f>PV(0.05,'PV factor'!AF408,,-CU41)</f>
        <v>0</v>
      </c>
      <c r="GB41" s="147">
        <f>PV(0.05,'PV factor'!AG408,,-CV41)</f>
        <v>0</v>
      </c>
      <c r="GC41" s="147">
        <f>PV(0.05,'PV factor'!AH408,,-CW41)</f>
        <v>0</v>
      </c>
      <c r="GD41" s="147">
        <f>PV(0.05,'PV factor'!AI408,,-CX41)</f>
        <v>0</v>
      </c>
      <c r="GE41" s="147">
        <f>PV(0.05,'PV factor'!AJ408,,-CY41)</f>
        <v>0</v>
      </c>
      <c r="GF41" s="147">
        <f>PV(0.05,'PV factor'!AK408,,-CZ41)</f>
        <v>0</v>
      </c>
      <c r="GG41" s="147">
        <f>PV(0.05,'PV factor'!AL408,,-DA41)</f>
        <v>0</v>
      </c>
      <c r="GH41" s="147">
        <f>PV(0.05,'PV factor'!AM408,,-DB41)</f>
        <v>0</v>
      </c>
      <c r="GI41" s="147">
        <f>PV(0.05,'PV factor'!AN408,,-DC41)</f>
        <v>0</v>
      </c>
      <c r="GJ41" s="147">
        <f>PV(0.05,'PV factor'!AO408,,-DD41)</f>
        <v>0</v>
      </c>
      <c r="GK41" s="147">
        <f>PV(0.05,'PV factor'!AP408,,-DE41)</f>
        <v>0</v>
      </c>
      <c r="GL41" s="147">
        <f>PV(0.05,'PV factor'!C408,,-DI41)</f>
        <v>8678.4580498866217</v>
      </c>
      <c r="GM41" s="147">
        <f>PV(0.05,'PV factor'!D408,,-DJ41)</f>
        <v>8265.1981427491628</v>
      </c>
      <c r="GN41" s="147">
        <f>PV(0.05,'PV factor'!E408,,-DK41)</f>
        <v>7871.617278808727</v>
      </c>
      <c r="GO41" s="147">
        <f>PV(0.05,'PV factor'!F408,,-DL41)</f>
        <v>7496.7783607702149</v>
      </c>
      <c r="GP41" s="147">
        <f>PV(0.05,'PV factor'!G408,,-DM41)</f>
        <v>7139.7889150192532</v>
      </c>
      <c r="GQ41" s="147">
        <f>PV(0.05,'PV factor'!H408,,-DN41)</f>
        <v>6799.7989666850017</v>
      </c>
      <c r="GR41" s="147">
        <f>PV(0.05,'PV factor'!I408,,-DO41)</f>
        <v>6475.9990158904793</v>
      </c>
      <c r="GS41" s="147">
        <f>PV(0.05,'PV factor'!J408,,-DP41)</f>
        <v>6167.6181103718845</v>
      </c>
      <c r="GT41" s="147">
        <f>PV(0.05,'PV factor'!K408,,-DQ41)</f>
        <v>5873.9220098779851</v>
      </c>
      <c r="GU41" s="147">
        <f>PV(0.05,'PV factor'!L408,,-DR41)</f>
        <v>5594.2114379790328</v>
      </c>
      <c r="GV41" s="147">
        <f>PV(0.05,'PV factor'!M408,,-DS41)</f>
        <v>5327.820417122889</v>
      </c>
      <c r="GW41" s="147">
        <f>PV(0.05,'PV factor'!N408,,-DT41)</f>
        <v>5074.1146829741792</v>
      </c>
      <c r="GX41" s="147">
        <f>PV(0.05,'PV factor'!O408,,-DU41)</f>
        <v>4832.4901742611246</v>
      </c>
      <c r="GY41" s="147">
        <f>PV(0.05,'PV factor'!P408,,-DV41)</f>
        <v>4602.3715945344029</v>
      </c>
      <c r="GZ41" s="147">
        <f>PV(0.05,'PV factor'!Q408,,-DW41)</f>
        <v>4383.2110424137172</v>
      </c>
      <c r="HA41" s="147">
        <f>PV(0.05,'PV factor'!R408,,-DX41)</f>
        <v>4174.4867070606824</v>
      </c>
      <c r="HB41" s="147">
        <f>PV(0.05,'PV factor'!S408,,-DY41)</f>
        <v>3975.7016257720788</v>
      </c>
      <c r="HC41" s="147">
        <f>PV(0.05,'PV factor'!T408,,-DZ41)</f>
        <v>3786.382500735313</v>
      </c>
      <c r="HD41" s="147">
        <f>PV(0.05,'PV factor'!U408,,-EA41)</f>
        <v>3606.0785721288698</v>
      </c>
      <c r="HE41" s="147">
        <f>PV(0.05,'PV factor'!V408,,-EB41)</f>
        <v>3434.3605448846379</v>
      </c>
      <c r="HF41" s="147">
        <f>PV(0.05,'PV factor'!W408,,-EC41)</f>
        <v>3270.8195665567982</v>
      </c>
      <c r="HG41" s="147">
        <f>PV(0.05,'PV factor'!X408,,-ED41)</f>
        <v>3115.0662538636166</v>
      </c>
      <c r="HH41" s="147">
        <f>PV(0.05,'PV factor'!Y408,,-EE41)</f>
        <v>2966.7297655843972</v>
      </c>
      <c r="HI41" s="147">
        <f>PV(0.05,'PV factor'!Z408,,-EF41)</f>
        <v>2825.456919604188</v>
      </c>
      <c r="HJ41" s="147">
        <f>PV(0.05,'PV factor'!AA408,,-EG41)</f>
        <v>2690.9113520039882</v>
      </c>
      <c r="HK41" s="147">
        <f>PV(0.05,'PV factor'!AB408,,-EH41)</f>
        <v>2562.7727161942744</v>
      </c>
      <c r="HL41" s="147">
        <f>PV(0.05,'PV factor'!AC408,,-EI41)</f>
        <v>2440.7359201850236</v>
      </c>
      <c r="HM41" s="147">
        <f>PV(0.05,'PV factor'!AD408,,-EJ41)</f>
        <v>2324.5104001762124</v>
      </c>
      <c r="HN41" s="147">
        <f>PV(0.05,'PV factor'!AE408,,-EK41)</f>
        <v>2213.8194287392507</v>
      </c>
      <c r="HO41" s="147">
        <f>PV(0.05,'PV factor'!AF408,,-EL41)</f>
        <v>2108.3994559421426</v>
      </c>
      <c r="HP41" s="147">
        <f>PV(0.05,'PV factor'!AG408,,-EM41)</f>
        <v>2007.9994818496598</v>
      </c>
      <c r="HQ41" s="147">
        <f>PV(0.05,'PV factor'!AH408,,-EN41)</f>
        <v>1912.380458904438</v>
      </c>
      <c r="HR41" s="147">
        <f>PV(0.05,'PV factor'!AI408,,-EO41)</f>
        <v>1821.3147227661314</v>
      </c>
      <c r="HS41" s="147">
        <f>PV(0.05,'PV factor'!AJ408,,-EP41)</f>
        <v>1734.5854502534582</v>
      </c>
      <c r="HT41" s="147">
        <f>PV(0.05,'PV factor'!AK408,,-EQ41)</f>
        <v>1651.9861430985318</v>
      </c>
      <c r="HU41" s="147">
        <f>PV(0.05,'PV factor'!AL408,,-ER41)</f>
        <v>1573.3201362843158</v>
      </c>
      <c r="HV41" s="147">
        <f>PV(0.05,'PV factor'!AM408,,-ES41)</f>
        <v>1498.4001297945867</v>
      </c>
      <c r="HW41" s="147">
        <f>PV(0.05,'PV factor'!AN408,,-ET41)</f>
        <v>1427.0477426615109</v>
      </c>
      <c r="HX41" s="147">
        <f>PV(0.05,'PV factor'!AO408,,-EU41)</f>
        <v>1359.0930882490584</v>
      </c>
      <c r="HY41" s="147">
        <f>PV(0.05,'PV factor'!AP408,,-EV41)</f>
        <v>1294.3743697610078</v>
      </c>
      <c r="HZ41" s="147">
        <f t="shared" si="67"/>
        <v>16870.748299319726</v>
      </c>
      <c r="IA41" s="147">
        <f t="shared" si="68"/>
        <v>156360.13165239888</v>
      </c>
      <c r="IB41" s="401">
        <f t="shared" si="69"/>
        <v>9.26812070681558</v>
      </c>
    </row>
    <row r="42" spans="1:236" ht="90" customHeight="1" x14ac:dyDescent="0.2">
      <c r="A42" s="224" t="s">
        <v>638</v>
      </c>
      <c r="B42" s="225" t="s">
        <v>639</v>
      </c>
      <c r="C42" s="225" t="s">
        <v>647</v>
      </c>
      <c r="D42" s="226">
        <v>2</v>
      </c>
      <c r="E42" s="225" t="s">
        <v>648</v>
      </c>
      <c r="F42" s="227" t="s">
        <v>649</v>
      </c>
      <c r="G42" s="227" t="s">
        <v>650</v>
      </c>
      <c r="H42" s="73" t="s">
        <v>77</v>
      </c>
      <c r="I42" s="227" t="s">
        <v>651</v>
      </c>
      <c r="J42" s="227">
        <v>40</v>
      </c>
      <c r="K42" s="227" t="s">
        <v>79</v>
      </c>
      <c r="L42" s="191">
        <v>50347</v>
      </c>
      <c r="M42" s="73" t="s">
        <v>702</v>
      </c>
      <c r="N42" s="73" t="s">
        <v>81</v>
      </c>
      <c r="O42" s="73" t="s">
        <v>217</v>
      </c>
      <c r="P42" s="73" t="s">
        <v>468</v>
      </c>
      <c r="Q42" s="112" t="s">
        <v>100</v>
      </c>
      <c r="R42" s="73" t="s">
        <v>108</v>
      </c>
      <c r="S42" s="73" t="s">
        <v>99</v>
      </c>
      <c r="T42" s="73" t="s">
        <v>645</v>
      </c>
      <c r="U42" s="73" t="s">
        <v>100</v>
      </c>
      <c r="V42" s="228">
        <v>1</v>
      </c>
      <c r="W42" s="229">
        <v>99600</v>
      </c>
      <c r="X42" s="229">
        <v>0</v>
      </c>
      <c r="Y42" s="229">
        <v>0</v>
      </c>
      <c r="Z42" s="229">
        <v>0</v>
      </c>
      <c r="AA42" s="229">
        <v>99600</v>
      </c>
      <c r="AB42" s="229">
        <v>0</v>
      </c>
      <c r="AC42" s="229">
        <v>0</v>
      </c>
      <c r="AD42" s="229">
        <v>0</v>
      </c>
      <c r="AE42" s="229">
        <v>0</v>
      </c>
      <c r="AF42" s="229">
        <v>0</v>
      </c>
      <c r="AG42" s="229">
        <v>0</v>
      </c>
      <c r="AH42" s="229">
        <v>0</v>
      </c>
      <c r="AI42" s="73" t="s">
        <v>88</v>
      </c>
      <c r="AJ42" s="229">
        <v>0</v>
      </c>
      <c r="AK42" s="229">
        <v>0</v>
      </c>
      <c r="AL42" s="229">
        <v>0</v>
      </c>
      <c r="AM42" s="229">
        <v>0</v>
      </c>
      <c r="AN42" s="229">
        <v>0</v>
      </c>
      <c r="AO42" s="229">
        <v>0</v>
      </c>
      <c r="AP42" s="229">
        <v>0</v>
      </c>
      <c r="AQ42" s="229">
        <v>0</v>
      </c>
      <c r="AR42" s="229">
        <v>0</v>
      </c>
      <c r="AS42" s="229">
        <v>0</v>
      </c>
      <c r="AT42" s="229">
        <v>0</v>
      </c>
      <c r="AU42" s="227" t="s">
        <v>652</v>
      </c>
      <c r="AV42" s="230">
        <f t="shared" si="35"/>
        <v>1</v>
      </c>
      <c r="AW42" s="230">
        <f t="shared" si="36"/>
        <v>0</v>
      </c>
      <c r="AX42" s="230" t="str">
        <f t="shared" si="37"/>
        <v>F1</v>
      </c>
      <c r="AY42" s="141">
        <f t="shared" si="38"/>
        <v>9</v>
      </c>
      <c r="AZ42" s="70">
        <f t="shared" si="39"/>
        <v>1</v>
      </c>
      <c r="BA42" s="70">
        <f t="shared" si="40"/>
        <v>1</v>
      </c>
      <c r="BB42" s="70">
        <f t="shared" si="41"/>
        <v>1</v>
      </c>
      <c r="BC42" s="70">
        <f t="shared" si="42"/>
        <v>1</v>
      </c>
      <c r="BD42" s="70">
        <f t="shared" si="43"/>
        <v>1</v>
      </c>
      <c r="BE42" s="70">
        <f t="shared" si="44"/>
        <v>1</v>
      </c>
      <c r="BF42" s="70">
        <f t="shared" si="45"/>
        <v>1</v>
      </c>
      <c r="BG42" s="71">
        <f t="shared" si="46"/>
        <v>0</v>
      </c>
      <c r="BH42" s="71">
        <f t="shared" si="47"/>
        <v>1</v>
      </c>
      <c r="BI42" s="71">
        <f t="shared" si="48"/>
        <v>0</v>
      </c>
      <c r="BJ42" s="71">
        <f t="shared" si="49"/>
        <v>0</v>
      </c>
      <c r="BK42" s="71">
        <f t="shared" si="50"/>
        <v>1</v>
      </c>
      <c r="BL42" s="70">
        <f t="shared" si="51"/>
        <v>1</v>
      </c>
      <c r="BM42" s="70">
        <f t="shared" si="52"/>
        <v>1</v>
      </c>
      <c r="BN42" s="70">
        <f t="shared" si="53"/>
        <v>0</v>
      </c>
      <c r="BO42" s="70">
        <f t="shared" si="54"/>
        <v>1</v>
      </c>
      <c r="BP42" s="144">
        <f t="shared" si="55"/>
        <v>0</v>
      </c>
      <c r="BQ42" s="144">
        <f t="shared" si="56"/>
        <v>0</v>
      </c>
      <c r="BR42" s="144">
        <f t="shared" si="57"/>
        <v>99600</v>
      </c>
      <c r="BS42" s="144">
        <f t="shared" si="58"/>
        <v>0</v>
      </c>
      <c r="BT42" s="144">
        <f t="shared" si="59"/>
        <v>0</v>
      </c>
      <c r="BU42" s="144">
        <f t="shared" si="60"/>
        <v>0</v>
      </c>
      <c r="BV42" s="144">
        <f t="shared" si="61"/>
        <v>0</v>
      </c>
      <c r="BW42" s="144">
        <f t="shared" si="62"/>
        <v>0</v>
      </c>
      <c r="BX42" s="144">
        <f t="shared" si="63"/>
        <v>0</v>
      </c>
      <c r="BY42" s="144">
        <f t="shared" si="64"/>
        <v>0</v>
      </c>
      <c r="BZ42" s="9">
        <v>0</v>
      </c>
      <c r="CA42" s="9">
        <v>0</v>
      </c>
      <c r="CB42" s="9">
        <v>0</v>
      </c>
      <c r="CC42" s="9">
        <v>0</v>
      </c>
      <c r="CD42" s="9">
        <v>0</v>
      </c>
      <c r="CE42" s="9">
        <v>0</v>
      </c>
      <c r="CF42" s="9">
        <v>0</v>
      </c>
      <c r="CG42" s="9">
        <v>0</v>
      </c>
      <c r="CH42" s="9">
        <v>0</v>
      </c>
      <c r="CI42" s="9">
        <v>0</v>
      </c>
      <c r="CJ42" s="9">
        <v>0</v>
      </c>
      <c r="CK42" s="9">
        <v>0</v>
      </c>
      <c r="CL42" s="9">
        <v>0</v>
      </c>
      <c r="CM42" s="9">
        <v>0</v>
      </c>
      <c r="CN42" s="9">
        <v>0</v>
      </c>
      <c r="CO42" s="9">
        <v>0</v>
      </c>
      <c r="CP42" s="9">
        <v>0</v>
      </c>
      <c r="CQ42" s="9">
        <v>0</v>
      </c>
      <c r="CR42" s="9">
        <v>0</v>
      </c>
      <c r="CS42" s="9">
        <v>0</v>
      </c>
      <c r="CT42" s="9">
        <v>0</v>
      </c>
      <c r="CU42" s="9">
        <v>0</v>
      </c>
      <c r="CV42" s="9">
        <v>0</v>
      </c>
      <c r="CW42" s="9">
        <v>0</v>
      </c>
      <c r="CX42" s="9">
        <v>0</v>
      </c>
      <c r="CY42" s="9">
        <v>0</v>
      </c>
      <c r="CZ42" s="9">
        <v>0</v>
      </c>
      <c r="DA42" s="9">
        <v>0</v>
      </c>
      <c r="DB42" s="9">
        <v>0</v>
      </c>
      <c r="DC42" s="9">
        <v>0</v>
      </c>
      <c r="DD42" s="9">
        <v>0</v>
      </c>
      <c r="DE42" s="9">
        <v>0</v>
      </c>
      <c r="DF42" s="9">
        <v>0</v>
      </c>
      <c r="DG42" s="144">
        <f t="shared" si="65"/>
        <v>50347</v>
      </c>
      <c r="DH42" s="144">
        <f t="shared" ref="DH42:EW42" si="107">DG42</f>
        <v>50347</v>
      </c>
      <c r="DI42" s="144">
        <f t="shared" si="107"/>
        <v>50347</v>
      </c>
      <c r="DJ42" s="144">
        <f t="shared" si="107"/>
        <v>50347</v>
      </c>
      <c r="DK42" s="144">
        <f t="shared" si="107"/>
        <v>50347</v>
      </c>
      <c r="DL42" s="144">
        <f t="shared" si="107"/>
        <v>50347</v>
      </c>
      <c r="DM42" s="144">
        <f t="shared" si="107"/>
        <v>50347</v>
      </c>
      <c r="DN42" s="144">
        <f t="shared" si="107"/>
        <v>50347</v>
      </c>
      <c r="DO42" s="144">
        <f t="shared" si="107"/>
        <v>50347</v>
      </c>
      <c r="DP42" s="144">
        <f t="shared" si="107"/>
        <v>50347</v>
      </c>
      <c r="DQ42" s="144">
        <f t="shared" si="107"/>
        <v>50347</v>
      </c>
      <c r="DR42" s="144">
        <f t="shared" si="107"/>
        <v>50347</v>
      </c>
      <c r="DS42" s="144">
        <f t="shared" si="107"/>
        <v>50347</v>
      </c>
      <c r="DT42" s="144">
        <f t="shared" si="107"/>
        <v>50347</v>
      </c>
      <c r="DU42" s="144">
        <f t="shared" si="107"/>
        <v>50347</v>
      </c>
      <c r="DV42" s="144">
        <f t="shared" si="107"/>
        <v>50347</v>
      </c>
      <c r="DW42" s="144">
        <f t="shared" si="107"/>
        <v>50347</v>
      </c>
      <c r="DX42" s="144">
        <f t="shared" si="107"/>
        <v>50347</v>
      </c>
      <c r="DY42" s="144">
        <f t="shared" si="107"/>
        <v>50347</v>
      </c>
      <c r="DZ42" s="144">
        <f t="shared" si="107"/>
        <v>50347</v>
      </c>
      <c r="EA42" s="144">
        <f t="shared" si="107"/>
        <v>50347</v>
      </c>
      <c r="EB42" s="144">
        <f t="shared" si="107"/>
        <v>50347</v>
      </c>
      <c r="EC42" s="144">
        <f t="shared" si="107"/>
        <v>50347</v>
      </c>
      <c r="ED42" s="144">
        <f t="shared" si="107"/>
        <v>50347</v>
      </c>
      <c r="EE42" s="144">
        <f t="shared" si="107"/>
        <v>50347</v>
      </c>
      <c r="EF42" s="144">
        <f t="shared" si="107"/>
        <v>50347</v>
      </c>
      <c r="EG42" s="144">
        <f t="shared" si="107"/>
        <v>50347</v>
      </c>
      <c r="EH42" s="144">
        <f t="shared" si="107"/>
        <v>50347</v>
      </c>
      <c r="EI42" s="144">
        <f t="shared" si="107"/>
        <v>50347</v>
      </c>
      <c r="EJ42" s="144">
        <f t="shared" si="107"/>
        <v>50347</v>
      </c>
      <c r="EK42" s="144">
        <f t="shared" si="107"/>
        <v>50347</v>
      </c>
      <c r="EL42" s="144">
        <f t="shared" si="107"/>
        <v>50347</v>
      </c>
      <c r="EM42" s="144">
        <f t="shared" si="107"/>
        <v>50347</v>
      </c>
      <c r="EN42" s="144">
        <f t="shared" si="107"/>
        <v>50347</v>
      </c>
      <c r="EO42" s="144">
        <f t="shared" si="107"/>
        <v>50347</v>
      </c>
      <c r="EP42" s="144">
        <f t="shared" si="107"/>
        <v>50347</v>
      </c>
      <c r="EQ42" s="144">
        <f t="shared" si="107"/>
        <v>50347</v>
      </c>
      <c r="ER42" s="144">
        <f t="shared" si="107"/>
        <v>50347</v>
      </c>
      <c r="ES42" s="144">
        <f t="shared" si="107"/>
        <v>50347</v>
      </c>
      <c r="ET42" s="144">
        <f t="shared" si="107"/>
        <v>50347</v>
      </c>
      <c r="EU42" s="144">
        <f t="shared" si="107"/>
        <v>50347</v>
      </c>
      <c r="EV42" s="144">
        <f t="shared" si="107"/>
        <v>50347</v>
      </c>
      <c r="EW42" s="144">
        <f t="shared" si="107"/>
        <v>50347</v>
      </c>
      <c r="EX42" s="147">
        <f>PV(0.05,'PV factor'!C4,,-BR42)</f>
        <v>90340.13605442176</v>
      </c>
      <c r="EY42" s="147">
        <f>PV(0.05,'PV factor'!D4,,-BS42)</f>
        <v>0</v>
      </c>
      <c r="EZ42" s="147">
        <f>PV(0.05,'PV factor'!E4,,-BT42)</f>
        <v>0</v>
      </c>
      <c r="FA42" s="147">
        <f>PV(0.05,'PV factor'!F4,,-BU42)</f>
        <v>0</v>
      </c>
      <c r="FB42" s="147">
        <f>PV(0.05,'PV factor'!G4,,-BV42)</f>
        <v>0</v>
      </c>
      <c r="FC42" s="147">
        <f>PV(0.05,'PV factor'!H4,,-BW42)</f>
        <v>0</v>
      </c>
      <c r="FD42" s="147">
        <f>PV(0.05,'PV factor'!I4,,-BX42)</f>
        <v>0</v>
      </c>
      <c r="FE42" s="147">
        <f>PV(0.05,'PV factor'!J4,,-BY42)</f>
        <v>0</v>
      </c>
      <c r="FF42" s="147">
        <f>PV(0.05,'PV factor'!K4,,-BZ42)</f>
        <v>0</v>
      </c>
      <c r="FG42" s="147">
        <f>PV(0.05,'PV factor'!L4,,-CA42)</f>
        <v>0</v>
      </c>
      <c r="FH42" s="147">
        <f>PV(0.05,'PV factor'!M4,,-CB42)</f>
        <v>0</v>
      </c>
      <c r="FI42" s="147">
        <f>PV(0.05,'PV factor'!N4,,-CC42)</f>
        <v>0</v>
      </c>
      <c r="FJ42" s="147">
        <f>PV(0.05,'PV factor'!O4,,-CD42)</f>
        <v>0</v>
      </c>
      <c r="FK42" s="147">
        <f>PV(0.05,'PV factor'!P4,,-CE42)</f>
        <v>0</v>
      </c>
      <c r="FL42" s="147">
        <f>PV(0.05,'PV factor'!Q4,,-CF42)</f>
        <v>0</v>
      </c>
      <c r="FM42" s="147">
        <f>PV(0.05,'PV factor'!R4,,-CG42)</f>
        <v>0</v>
      </c>
      <c r="FN42" s="147">
        <f>PV(0.05,'PV factor'!S4,,-CH42)</f>
        <v>0</v>
      </c>
      <c r="FO42" s="147">
        <f>PV(0.05,'PV factor'!T4,,-CI42)</f>
        <v>0</v>
      </c>
      <c r="FP42" s="147">
        <f>PV(0.05,'PV factor'!U4,,-CJ42)</f>
        <v>0</v>
      </c>
      <c r="FQ42" s="147">
        <f>PV(0.05,'PV factor'!V4,,-CK42)</f>
        <v>0</v>
      </c>
      <c r="FR42" s="147">
        <f>PV(0.05,'PV factor'!W4,,-CL42)</f>
        <v>0</v>
      </c>
      <c r="FS42" s="147">
        <f>PV(0.05,'PV factor'!X4,,-CM42)</f>
        <v>0</v>
      </c>
      <c r="FT42" s="147">
        <f>PV(0.05,'PV factor'!Y4,,-CN42)</f>
        <v>0</v>
      </c>
      <c r="FU42" s="147">
        <f>PV(0.05,'PV factor'!Z4,,-CO42)</f>
        <v>0</v>
      </c>
      <c r="FV42" s="147">
        <f>PV(0.05,'PV factor'!AA4,,-CP42)</f>
        <v>0</v>
      </c>
      <c r="FW42" s="147">
        <f>PV(0.05,'PV factor'!AB4,,-CQ42)</f>
        <v>0</v>
      </c>
      <c r="FX42" s="147">
        <f>PV(0.05,'PV factor'!AC4,,-CR42)</f>
        <v>0</v>
      </c>
      <c r="FY42" s="147">
        <f>PV(0.05,'PV factor'!AD4,,-CS42)</f>
        <v>0</v>
      </c>
      <c r="FZ42" s="147">
        <f>PV(0.05,'PV factor'!AE4,,-CT42)</f>
        <v>0</v>
      </c>
      <c r="GA42" s="147">
        <f>PV(0.05,'PV factor'!AF4,,-CU42)</f>
        <v>0</v>
      </c>
      <c r="GB42" s="147">
        <f>PV(0.05,'PV factor'!AG4,,-CV42)</f>
        <v>0</v>
      </c>
      <c r="GC42" s="147">
        <f>PV(0.05,'PV factor'!AH4,,-CW42)</f>
        <v>0</v>
      </c>
      <c r="GD42" s="147">
        <f>PV(0.05,'PV factor'!AI4,,-CX42)</f>
        <v>0</v>
      </c>
      <c r="GE42" s="147">
        <f>PV(0.05,'PV factor'!AJ4,,-CY42)</f>
        <v>0</v>
      </c>
      <c r="GF42" s="147">
        <f>PV(0.05,'PV factor'!AK4,,-CZ42)</f>
        <v>0</v>
      </c>
      <c r="GG42" s="147">
        <f>PV(0.05,'PV factor'!AL4,,-DA42)</f>
        <v>0</v>
      </c>
      <c r="GH42" s="147">
        <f>PV(0.05,'PV factor'!AM4,,-DB42)</f>
        <v>0</v>
      </c>
      <c r="GI42" s="147">
        <f>PV(0.05,'PV factor'!AN4,,-DC42)</f>
        <v>0</v>
      </c>
      <c r="GJ42" s="147">
        <f>PV(0.05,'PV factor'!AO4,,-DD42)</f>
        <v>0</v>
      </c>
      <c r="GK42" s="147">
        <f>PV(0.05,'PV factor'!AP4,,-DE42)</f>
        <v>0</v>
      </c>
      <c r="GL42" s="147">
        <f>PV(0.05,'PV factor'!C4,,-DI42)</f>
        <v>45666.213151927434</v>
      </c>
      <c r="GM42" s="147">
        <f>PV(0.05,'PV factor'!D4,,-DJ42)</f>
        <v>43491.631573264225</v>
      </c>
      <c r="GN42" s="147">
        <f>PV(0.05,'PV factor'!E4,,-DK42)</f>
        <v>41420.601498346885</v>
      </c>
      <c r="GO42" s="147">
        <f>PV(0.05,'PV factor'!F4,,-DL42)</f>
        <v>39448.1919031875</v>
      </c>
      <c r="GP42" s="147">
        <f>PV(0.05,'PV factor'!G4,,-DM42)</f>
        <v>37569.70657446429</v>
      </c>
      <c r="GQ42" s="147">
        <f>PV(0.05,'PV factor'!H4,,-DN42)</f>
        <v>35780.672928061227</v>
      </c>
      <c r="GR42" s="147">
        <f>PV(0.05,'PV factor'!I4,,-DO42)</f>
        <v>34076.831360058313</v>
      </c>
      <c r="GS42" s="147">
        <f>PV(0.05,'PV factor'!J4,,-DP42)</f>
        <v>32454.125104817438</v>
      </c>
      <c r="GT42" s="147">
        <f>PV(0.05,'PV factor'!K4,,-DQ42)</f>
        <v>30908.690576016608</v>
      </c>
      <c r="GU42" s="147">
        <f>PV(0.05,'PV factor'!L4,,-DR42)</f>
        <v>29436.848167634864</v>
      </c>
      <c r="GV42" s="147">
        <f>PV(0.05,'PV factor'!M4,,-DS42)</f>
        <v>28035.09349298559</v>
      </c>
      <c r="GW42" s="147">
        <f>PV(0.05,'PV factor'!N4,,-DT42)</f>
        <v>26700.089040938652</v>
      </c>
      <c r="GX42" s="147">
        <f>PV(0.05,'PV factor'!O4,,-DU42)</f>
        <v>25428.656229465389</v>
      </c>
      <c r="GY42" s="147">
        <f>PV(0.05,'PV factor'!P4,,-DV42)</f>
        <v>24217.767837586074</v>
      </c>
      <c r="GZ42" s="147">
        <f>PV(0.05,'PV factor'!Q4,,-DW42)</f>
        <v>23064.540797701025</v>
      </c>
      <c r="HA42" s="147">
        <f>PV(0.05,'PV factor'!R4,,-DX42)</f>
        <v>21966.229331143833</v>
      </c>
      <c r="HB42" s="147">
        <f>PV(0.05,'PV factor'!S4,,-DY42)</f>
        <v>20920.218410613175</v>
      </c>
      <c r="HC42" s="147">
        <f>PV(0.05,'PV factor'!T4,,-DZ42)</f>
        <v>19924.017533917307</v>
      </c>
      <c r="HD42" s="147">
        <f>PV(0.05,'PV factor'!U4,,-EA42)</f>
        <v>18975.254794206961</v>
      </c>
      <c r="HE42" s="147">
        <f>PV(0.05,'PV factor'!V4,,-EB42)</f>
        <v>18071.671232578057</v>
      </c>
      <c r="HF42" s="147">
        <f>PV(0.05,'PV factor'!W4,,-EC42)</f>
        <v>17211.115459598153</v>
      </c>
      <c r="HG42" s="147">
        <f>PV(0.05,'PV factor'!X4,,-ED42)</f>
        <v>16391.538532950617</v>
      </c>
      <c r="HH42" s="147">
        <f>PV(0.05,'PV factor'!Y4,,-EE42)</f>
        <v>15610.98907900059</v>
      </c>
      <c r="HI42" s="147">
        <f>PV(0.05,'PV factor'!Z4,,-EF42)</f>
        <v>14867.608646667228</v>
      </c>
      <c r="HJ42" s="147">
        <f>PV(0.05,'PV factor'!AA4,,-EG42)</f>
        <v>14159.627282540217</v>
      </c>
      <c r="HK42" s="147">
        <f>PV(0.05,'PV factor'!AB4,,-EH42)</f>
        <v>13485.359316704968</v>
      </c>
      <c r="HL42" s="147">
        <f>PV(0.05,'PV factor'!AC4,,-EI42)</f>
        <v>12843.199349242828</v>
      </c>
      <c r="HM42" s="147">
        <f>PV(0.05,'PV factor'!AD4,,-EJ42)</f>
        <v>12231.61842785031</v>
      </c>
      <c r="HN42" s="147">
        <f>PV(0.05,'PV factor'!AE4,,-EK42)</f>
        <v>11649.160407476489</v>
      </c>
      <c r="HO42" s="147">
        <f>PV(0.05,'PV factor'!AF4,,-EL42)</f>
        <v>11094.438483310938</v>
      </c>
      <c r="HP42" s="147">
        <f>PV(0.05,'PV factor'!AG4,,-EM42)</f>
        <v>10566.131888867561</v>
      </c>
      <c r="HQ42" s="147">
        <f>PV(0.05,'PV factor'!AH4,,-EN42)</f>
        <v>10062.982751302439</v>
      </c>
      <c r="HR42" s="147">
        <f>PV(0.05,'PV factor'!AI4,,-EO42)</f>
        <v>9583.7930964785137</v>
      </c>
      <c r="HS42" s="147">
        <f>PV(0.05,'PV factor'!AJ4,,-EP42)</f>
        <v>9127.4219966462024</v>
      </c>
      <c r="HT42" s="147">
        <f>PV(0.05,'PV factor'!AK4,,-EQ42)</f>
        <v>8692.7828539487655</v>
      </c>
      <c r="HU42" s="147">
        <f>PV(0.05,'PV factor'!AL4,,-ER42)</f>
        <v>8278.8408132845379</v>
      </c>
      <c r="HV42" s="147">
        <f>PV(0.05,'PV factor'!AM4,,-ES42)</f>
        <v>7884.6102983662277</v>
      </c>
      <c r="HW42" s="147">
        <f>PV(0.05,'PV factor'!AN4,,-ET42)</f>
        <v>7509.1526651106915</v>
      </c>
      <c r="HX42" s="147">
        <f>PV(0.05,'PV factor'!AO4,,-EU42)</f>
        <v>7151.5739667720882</v>
      </c>
      <c r="HY42" s="147">
        <f>PV(0.05,'PV factor'!AP4,,-EV42)</f>
        <v>6811.0228254972262</v>
      </c>
      <c r="HZ42" s="147">
        <f t="shared" si="67"/>
        <v>90340.13605442176</v>
      </c>
      <c r="IA42" s="147">
        <f t="shared" si="68"/>
        <v>822770.01968053135</v>
      </c>
      <c r="IB42" s="401">
        <f t="shared" si="69"/>
        <v>9.1074693443552803</v>
      </c>
    </row>
    <row r="43" spans="1:236" ht="90" customHeight="1" x14ac:dyDescent="0.2">
      <c r="A43" s="242" t="s">
        <v>1912</v>
      </c>
      <c r="B43" s="195" t="s">
        <v>1913</v>
      </c>
      <c r="C43" s="195" t="s">
        <v>1931</v>
      </c>
      <c r="D43" s="115">
        <v>3</v>
      </c>
      <c r="E43" s="195" t="s">
        <v>1932</v>
      </c>
      <c r="F43" s="113" t="s">
        <v>1933</v>
      </c>
      <c r="G43" s="113" t="s">
        <v>1934</v>
      </c>
      <c r="H43" s="112" t="s">
        <v>77</v>
      </c>
      <c r="I43" s="113" t="s">
        <v>1923</v>
      </c>
      <c r="J43" s="113">
        <v>10</v>
      </c>
      <c r="K43" s="227" t="s">
        <v>79</v>
      </c>
      <c r="L43" s="112">
        <v>12268</v>
      </c>
      <c r="M43" s="112" t="s">
        <v>1935</v>
      </c>
      <c r="N43" s="112" t="s">
        <v>81</v>
      </c>
      <c r="O43" s="73" t="s">
        <v>106</v>
      </c>
      <c r="P43" s="112" t="s">
        <v>169</v>
      </c>
      <c r="Q43" s="112" t="s">
        <v>100</v>
      </c>
      <c r="R43" s="112" t="s">
        <v>108</v>
      </c>
      <c r="S43" s="112" t="s">
        <v>99</v>
      </c>
      <c r="T43" s="112" t="s">
        <v>1925</v>
      </c>
      <c r="U43" s="112" t="s">
        <v>100</v>
      </c>
      <c r="V43" s="201">
        <v>1</v>
      </c>
      <c r="W43" s="217">
        <v>10948.56</v>
      </c>
      <c r="X43" s="217">
        <v>0</v>
      </c>
      <c r="Y43" s="217">
        <v>0</v>
      </c>
      <c r="Z43" s="217">
        <v>0</v>
      </c>
      <c r="AA43" s="217">
        <v>10948.56</v>
      </c>
      <c r="AB43" s="217">
        <v>0</v>
      </c>
      <c r="AC43" s="217">
        <v>0</v>
      </c>
      <c r="AD43" s="217">
        <v>0</v>
      </c>
      <c r="AE43" s="286">
        <v>0</v>
      </c>
      <c r="AF43" s="286">
        <v>0</v>
      </c>
      <c r="AG43" s="286">
        <v>0</v>
      </c>
      <c r="AH43" s="286">
        <v>0</v>
      </c>
      <c r="AI43" s="112" t="s">
        <v>88</v>
      </c>
      <c r="AJ43" s="217">
        <v>0</v>
      </c>
      <c r="AK43" s="217">
        <v>0</v>
      </c>
      <c r="AL43" s="217">
        <v>0</v>
      </c>
      <c r="AM43" s="217">
        <v>0</v>
      </c>
      <c r="AN43" s="217">
        <v>0</v>
      </c>
      <c r="AO43" s="217">
        <v>0</v>
      </c>
      <c r="AP43" s="217">
        <v>0</v>
      </c>
      <c r="AQ43" s="286">
        <v>0</v>
      </c>
      <c r="AR43" s="286">
        <v>0</v>
      </c>
      <c r="AS43" s="286">
        <v>0</v>
      </c>
      <c r="AT43" s="286">
        <v>0</v>
      </c>
      <c r="AU43" s="113"/>
      <c r="AV43" s="230">
        <f t="shared" si="35"/>
        <v>1</v>
      </c>
      <c r="AW43" s="230">
        <f t="shared" si="36"/>
        <v>0</v>
      </c>
      <c r="AX43" s="230" t="str">
        <f t="shared" si="37"/>
        <v>C7</v>
      </c>
      <c r="AY43" s="141">
        <f t="shared" si="38"/>
        <v>9</v>
      </c>
      <c r="AZ43" s="70">
        <f t="shared" si="39"/>
        <v>1</v>
      </c>
      <c r="BA43" s="70">
        <f t="shared" si="40"/>
        <v>1</v>
      </c>
      <c r="BB43" s="70">
        <f t="shared" si="41"/>
        <v>1</v>
      </c>
      <c r="BC43" s="70">
        <f t="shared" si="42"/>
        <v>1</v>
      </c>
      <c r="BD43" s="70">
        <f t="shared" si="43"/>
        <v>1</v>
      </c>
      <c r="BE43" s="70">
        <f t="shared" si="44"/>
        <v>1</v>
      </c>
      <c r="BF43" s="70">
        <f t="shared" si="45"/>
        <v>1</v>
      </c>
      <c r="BG43" s="71">
        <f t="shared" si="46"/>
        <v>0</v>
      </c>
      <c r="BH43" s="71">
        <f t="shared" si="47"/>
        <v>1</v>
      </c>
      <c r="BI43" s="71">
        <f t="shared" si="48"/>
        <v>0</v>
      </c>
      <c r="BJ43" s="71">
        <f t="shared" si="49"/>
        <v>0</v>
      </c>
      <c r="BK43" s="71">
        <f t="shared" si="50"/>
        <v>1</v>
      </c>
      <c r="BL43" s="70">
        <f t="shared" si="51"/>
        <v>1</v>
      </c>
      <c r="BM43" s="70">
        <f t="shared" si="52"/>
        <v>1</v>
      </c>
      <c r="BN43" s="70">
        <f t="shared" si="53"/>
        <v>0</v>
      </c>
      <c r="BO43" s="70">
        <f t="shared" si="54"/>
        <v>1</v>
      </c>
      <c r="BP43" s="144">
        <f t="shared" si="55"/>
        <v>0</v>
      </c>
      <c r="BQ43" s="144">
        <f t="shared" si="56"/>
        <v>0</v>
      </c>
      <c r="BR43" s="144">
        <f t="shared" si="57"/>
        <v>10948.56</v>
      </c>
      <c r="BS43" s="144">
        <f t="shared" si="58"/>
        <v>0</v>
      </c>
      <c r="BT43" s="144">
        <f t="shared" si="59"/>
        <v>0</v>
      </c>
      <c r="BU43" s="144">
        <f t="shared" si="60"/>
        <v>0</v>
      </c>
      <c r="BV43" s="144">
        <f t="shared" si="61"/>
        <v>0</v>
      </c>
      <c r="BW43" s="144">
        <f t="shared" si="62"/>
        <v>0</v>
      </c>
      <c r="BX43" s="144">
        <f t="shared" si="63"/>
        <v>0</v>
      </c>
      <c r="BY43" s="144">
        <f t="shared" si="64"/>
        <v>0</v>
      </c>
      <c r="BZ43" s="9">
        <v>0</v>
      </c>
      <c r="CA43" s="9">
        <v>0</v>
      </c>
      <c r="CB43" s="9">
        <v>0</v>
      </c>
      <c r="CC43" s="9">
        <v>0</v>
      </c>
      <c r="CD43" s="9">
        <v>0</v>
      </c>
      <c r="CE43" s="9">
        <v>0</v>
      </c>
      <c r="CF43" s="9">
        <v>0</v>
      </c>
      <c r="CG43" s="9">
        <v>0</v>
      </c>
      <c r="CH43" s="9">
        <v>0</v>
      </c>
      <c r="CI43" s="9">
        <v>0</v>
      </c>
      <c r="CJ43" s="9">
        <v>0</v>
      </c>
      <c r="CK43" s="9">
        <v>0</v>
      </c>
      <c r="CL43" s="9">
        <v>0</v>
      </c>
      <c r="CM43" s="9">
        <v>0</v>
      </c>
      <c r="CN43" s="9">
        <v>0</v>
      </c>
      <c r="CO43" s="9">
        <v>0</v>
      </c>
      <c r="CP43" s="9">
        <v>0</v>
      </c>
      <c r="CQ43" s="9">
        <v>0</v>
      </c>
      <c r="CR43" s="9">
        <v>0</v>
      </c>
      <c r="CS43" s="9">
        <v>0</v>
      </c>
      <c r="CT43" s="9">
        <v>0</v>
      </c>
      <c r="CU43" s="9">
        <v>0</v>
      </c>
      <c r="CV43" s="9">
        <v>0</v>
      </c>
      <c r="CW43" s="9">
        <v>0</v>
      </c>
      <c r="CX43" s="9">
        <v>0</v>
      </c>
      <c r="CY43" s="9">
        <v>0</v>
      </c>
      <c r="CZ43" s="9">
        <v>0</v>
      </c>
      <c r="DA43" s="9">
        <v>0</v>
      </c>
      <c r="DB43" s="9">
        <v>0</v>
      </c>
      <c r="DC43" s="9">
        <v>0</v>
      </c>
      <c r="DD43" s="9">
        <v>0</v>
      </c>
      <c r="DE43" s="9">
        <v>0</v>
      </c>
      <c r="DF43" s="9">
        <v>0</v>
      </c>
      <c r="DG43" s="144">
        <f t="shared" si="65"/>
        <v>12268</v>
      </c>
      <c r="DH43" s="144">
        <f t="shared" ref="DH43:EW43" si="108">DG43</f>
        <v>12268</v>
      </c>
      <c r="DI43" s="144">
        <f t="shared" si="108"/>
        <v>12268</v>
      </c>
      <c r="DJ43" s="144">
        <f t="shared" si="108"/>
        <v>12268</v>
      </c>
      <c r="DK43" s="144">
        <f t="shared" si="108"/>
        <v>12268</v>
      </c>
      <c r="DL43" s="144">
        <f t="shared" si="108"/>
        <v>12268</v>
      </c>
      <c r="DM43" s="144">
        <f t="shared" si="108"/>
        <v>12268</v>
      </c>
      <c r="DN43" s="144">
        <f t="shared" si="108"/>
        <v>12268</v>
      </c>
      <c r="DO43" s="144">
        <f t="shared" si="108"/>
        <v>12268</v>
      </c>
      <c r="DP43" s="144">
        <f t="shared" si="108"/>
        <v>12268</v>
      </c>
      <c r="DQ43" s="144">
        <f t="shared" si="108"/>
        <v>12268</v>
      </c>
      <c r="DR43" s="144">
        <f t="shared" si="108"/>
        <v>12268</v>
      </c>
      <c r="DS43" s="144">
        <f t="shared" si="108"/>
        <v>12268</v>
      </c>
      <c r="DT43" s="144">
        <f t="shared" si="108"/>
        <v>12268</v>
      </c>
      <c r="DU43" s="144">
        <f t="shared" si="108"/>
        <v>12268</v>
      </c>
      <c r="DV43" s="144">
        <f t="shared" si="108"/>
        <v>12268</v>
      </c>
      <c r="DW43" s="144">
        <f t="shared" si="108"/>
        <v>12268</v>
      </c>
      <c r="DX43" s="144">
        <f t="shared" si="108"/>
        <v>12268</v>
      </c>
      <c r="DY43" s="144">
        <f t="shared" si="108"/>
        <v>12268</v>
      </c>
      <c r="DZ43" s="144">
        <f t="shared" si="108"/>
        <v>12268</v>
      </c>
      <c r="EA43" s="144">
        <f t="shared" si="108"/>
        <v>12268</v>
      </c>
      <c r="EB43" s="144">
        <f t="shared" si="108"/>
        <v>12268</v>
      </c>
      <c r="EC43" s="144">
        <f t="shared" si="108"/>
        <v>12268</v>
      </c>
      <c r="ED43" s="144">
        <f t="shared" si="108"/>
        <v>12268</v>
      </c>
      <c r="EE43" s="144">
        <f t="shared" si="108"/>
        <v>12268</v>
      </c>
      <c r="EF43" s="144">
        <f t="shared" si="108"/>
        <v>12268</v>
      </c>
      <c r="EG43" s="144">
        <f t="shared" si="108"/>
        <v>12268</v>
      </c>
      <c r="EH43" s="144">
        <f t="shared" si="108"/>
        <v>12268</v>
      </c>
      <c r="EI43" s="144">
        <f t="shared" si="108"/>
        <v>12268</v>
      </c>
      <c r="EJ43" s="144">
        <f t="shared" si="108"/>
        <v>12268</v>
      </c>
      <c r="EK43" s="144">
        <f t="shared" si="108"/>
        <v>12268</v>
      </c>
      <c r="EL43" s="144">
        <f t="shared" si="108"/>
        <v>12268</v>
      </c>
      <c r="EM43" s="144">
        <f t="shared" si="108"/>
        <v>12268</v>
      </c>
      <c r="EN43" s="144">
        <f t="shared" si="108"/>
        <v>12268</v>
      </c>
      <c r="EO43" s="144">
        <f t="shared" si="108"/>
        <v>12268</v>
      </c>
      <c r="EP43" s="144">
        <f t="shared" si="108"/>
        <v>12268</v>
      </c>
      <c r="EQ43" s="144">
        <f t="shared" si="108"/>
        <v>12268</v>
      </c>
      <c r="ER43" s="144">
        <f t="shared" si="108"/>
        <v>12268</v>
      </c>
      <c r="ES43" s="144">
        <f t="shared" si="108"/>
        <v>12268</v>
      </c>
      <c r="ET43" s="144">
        <f t="shared" si="108"/>
        <v>12268</v>
      </c>
      <c r="EU43" s="144">
        <f t="shared" si="108"/>
        <v>12268</v>
      </c>
      <c r="EV43" s="144">
        <f t="shared" si="108"/>
        <v>12268</v>
      </c>
      <c r="EW43" s="144">
        <f t="shared" si="108"/>
        <v>12268</v>
      </c>
      <c r="EX43" s="147">
        <f>PV(0.05,'PV factor'!C298,,-BR43)</f>
        <v>9930.6666666666661</v>
      </c>
      <c r="EY43" s="147">
        <f>PV(0.05,'PV factor'!D298,,-BS43)</f>
        <v>0</v>
      </c>
      <c r="EZ43" s="147">
        <f>PV(0.05,'PV factor'!E298,,-BT43)</f>
        <v>0</v>
      </c>
      <c r="FA43" s="147">
        <f>PV(0.05,'PV factor'!F298,,-BU43)</f>
        <v>0</v>
      </c>
      <c r="FB43" s="147">
        <f>PV(0.05,'PV factor'!G298,,-BV43)</f>
        <v>0</v>
      </c>
      <c r="FC43" s="147">
        <f>PV(0.05,'PV factor'!H298,,-BW43)</f>
        <v>0</v>
      </c>
      <c r="FD43" s="147">
        <f>PV(0.05,'PV factor'!I298,,-BX43)</f>
        <v>0</v>
      </c>
      <c r="FE43" s="147">
        <f>PV(0.05,'PV factor'!J298,,-BY43)</f>
        <v>0</v>
      </c>
      <c r="FF43" s="147">
        <f>PV(0.05,'PV factor'!K298,,-BZ43)</f>
        <v>0</v>
      </c>
      <c r="FG43" s="147">
        <f>PV(0.05,'PV factor'!L298,,-CA43)</f>
        <v>0</v>
      </c>
      <c r="FH43" s="147">
        <f>PV(0.05,'PV factor'!M298,,-CB43)</f>
        <v>0</v>
      </c>
      <c r="FI43" s="147">
        <f>PV(0.05,'PV factor'!N298,,-CC43)</f>
        <v>0</v>
      </c>
      <c r="FJ43" s="147">
        <f>PV(0.05,'PV factor'!O298,,-CD43)</f>
        <v>0</v>
      </c>
      <c r="FK43" s="147">
        <f>PV(0.05,'PV factor'!P298,,-CE43)</f>
        <v>0</v>
      </c>
      <c r="FL43" s="147">
        <f>PV(0.05,'PV factor'!Q298,,-CF43)</f>
        <v>0</v>
      </c>
      <c r="FM43" s="147">
        <f>PV(0.05,'PV factor'!R298,,-CG43)</f>
        <v>0</v>
      </c>
      <c r="FN43" s="147">
        <f>PV(0.05,'PV factor'!S298,,-CH43)</f>
        <v>0</v>
      </c>
      <c r="FO43" s="147">
        <f>PV(0.05,'PV factor'!T298,,-CI43)</f>
        <v>0</v>
      </c>
      <c r="FP43" s="147">
        <f>PV(0.05,'PV factor'!U298,,-CJ43)</f>
        <v>0</v>
      </c>
      <c r="FQ43" s="147">
        <f>PV(0.05,'PV factor'!V298,,-CK43)</f>
        <v>0</v>
      </c>
      <c r="FR43" s="147">
        <f>PV(0.05,'PV factor'!W298,,-CL43)</f>
        <v>0</v>
      </c>
      <c r="FS43" s="147">
        <f>PV(0.05,'PV factor'!X298,,-CM43)</f>
        <v>0</v>
      </c>
      <c r="FT43" s="147">
        <f>PV(0.05,'PV factor'!Y298,,-CN43)</f>
        <v>0</v>
      </c>
      <c r="FU43" s="147">
        <f>PV(0.05,'PV factor'!Z298,,-CO43)</f>
        <v>0</v>
      </c>
      <c r="FV43" s="147">
        <f>PV(0.05,'PV factor'!AA298,,-CP43)</f>
        <v>0</v>
      </c>
      <c r="FW43" s="147">
        <f>PV(0.05,'PV factor'!AB298,,-CQ43)</f>
        <v>0</v>
      </c>
      <c r="FX43" s="147">
        <f>PV(0.05,'PV factor'!AC298,,-CR43)</f>
        <v>0</v>
      </c>
      <c r="FY43" s="147">
        <f>PV(0.05,'PV factor'!AD298,,-CS43)</f>
        <v>0</v>
      </c>
      <c r="FZ43" s="147">
        <f>PV(0.05,'PV factor'!AE298,,-CT43)</f>
        <v>0</v>
      </c>
      <c r="GA43" s="147">
        <f>PV(0.05,'PV factor'!AF298,,-CU43)</f>
        <v>0</v>
      </c>
      <c r="GB43" s="147">
        <f>PV(0.05,'PV factor'!AG298,,-CV43)</f>
        <v>0</v>
      </c>
      <c r="GC43" s="147">
        <f>PV(0.05,'PV factor'!AH298,,-CW43)</f>
        <v>0</v>
      </c>
      <c r="GD43" s="147">
        <f>PV(0.05,'PV factor'!AI298,,-CX43)</f>
        <v>0</v>
      </c>
      <c r="GE43" s="147">
        <f>PV(0.05,'PV factor'!AJ298,,-CY43)</f>
        <v>0</v>
      </c>
      <c r="GF43" s="147">
        <f>PV(0.05,'PV factor'!AK298,,-CZ43)</f>
        <v>0</v>
      </c>
      <c r="GG43" s="147">
        <f>PV(0.05,'PV factor'!AL298,,-DA43)</f>
        <v>0</v>
      </c>
      <c r="GH43" s="147">
        <f>PV(0.05,'PV factor'!AM298,,-DB43)</f>
        <v>0</v>
      </c>
      <c r="GI43" s="147">
        <f>PV(0.05,'PV factor'!AN298,,-DC43)</f>
        <v>0</v>
      </c>
      <c r="GJ43" s="147">
        <f>PV(0.05,'PV factor'!AO298,,-DD43)</f>
        <v>0</v>
      </c>
      <c r="GK43" s="147">
        <f>PV(0.05,'PV factor'!AP298,,-DE43)</f>
        <v>0</v>
      </c>
      <c r="GL43" s="147">
        <f>PV(0.05,'PV factor'!C298,,-DI43)</f>
        <v>11127.437641723356</v>
      </c>
      <c r="GM43" s="147">
        <f>PV(0.05,'PV factor'!D298,,-DJ43)</f>
        <v>10597.559658784148</v>
      </c>
      <c r="GN43" s="147">
        <f>PV(0.05,'PV factor'!E298,,-DK43)</f>
        <v>10092.913960746808</v>
      </c>
      <c r="GO43" s="147">
        <f>PV(0.05,'PV factor'!F298,,-DL43)</f>
        <v>9612.2990102350541</v>
      </c>
      <c r="GP43" s="147">
        <f>PV(0.05,'PV factor'!G298,,-DM43)</f>
        <v>9154.5704859381476</v>
      </c>
      <c r="GQ43" s="147">
        <f>PV(0.05,'PV factor'!H298,,-DN43)</f>
        <v>8718.6385580363294</v>
      </c>
      <c r="GR43" s="147">
        <f>PV(0.05,'PV factor'!I298,,-DO43)</f>
        <v>8303.4652933679336</v>
      </c>
      <c r="GS43" s="147">
        <f>PV(0.05,'PV factor'!J298,,-DP43)</f>
        <v>7908.0621841599368</v>
      </c>
      <c r="GT43" s="147">
        <f>PV(0.05,'PV factor'!K298,,-DQ43)</f>
        <v>7531.4877944380351</v>
      </c>
      <c r="GU43" s="147">
        <f>PV(0.05,'PV factor'!L298,,-DR43)</f>
        <v>7172.8455185124139</v>
      </c>
      <c r="GV43" s="147">
        <f>PV(0.05,'PV factor'!M298,,-DS43)</f>
        <v>6831.2814462022998</v>
      </c>
      <c r="GW43" s="147">
        <f>PV(0.05,'PV factor'!N298,,-DT43)</f>
        <v>6505.9823297164749</v>
      </c>
      <c r="GX43" s="147">
        <f>PV(0.05,'PV factor'!O298,,-DU43)</f>
        <v>6196.1736473490255</v>
      </c>
      <c r="GY43" s="147">
        <f>PV(0.05,'PV factor'!P298,,-DV43)</f>
        <v>5901.1177593800221</v>
      </c>
      <c r="GZ43" s="147">
        <f>PV(0.05,'PV factor'!Q298,,-DW43)</f>
        <v>5620.1121517904976</v>
      </c>
      <c r="HA43" s="147">
        <f>PV(0.05,'PV factor'!R298,,-DX43)</f>
        <v>5352.4877636099973</v>
      </c>
      <c r="HB43" s="147">
        <f>PV(0.05,'PV factor'!S298,,-DY43)</f>
        <v>5097.6073939142834</v>
      </c>
      <c r="HC43" s="147">
        <f>PV(0.05,'PV factor'!T298,,-DZ43)</f>
        <v>4854.8641846802693</v>
      </c>
      <c r="HD43" s="147">
        <f>PV(0.05,'PV factor'!U298,,-EA43)</f>
        <v>4623.680175885971</v>
      </c>
      <c r="HE43" s="147">
        <f>PV(0.05,'PV factor'!V298,,-EB43)</f>
        <v>4403.5049294152113</v>
      </c>
      <c r="HF43" s="147">
        <f>PV(0.05,'PV factor'!W298,,-EC43)</f>
        <v>4193.8142184906774</v>
      </c>
      <c r="HG43" s="147">
        <f>PV(0.05,'PV factor'!X298,,-ED43)</f>
        <v>3994.1087795149301</v>
      </c>
      <c r="HH43" s="147">
        <f>PV(0.05,'PV factor'!Y298,,-EE43)</f>
        <v>3803.9131233475528</v>
      </c>
      <c r="HI43" s="147">
        <f>PV(0.05,'PV factor'!Z298,,-EF43)</f>
        <v>3622.7744031881452</v>
      </c>
      <c r="HJ43" s="147">
        <f>PV(0.05,'PV factor'!AA298,,-EG43)</f>
        <v>3450.2613363696623</v>
      </c>
      <c r="HK43" s="147">
        <f>PV(0.05,'PV factor'!AB298,,-EH43)</f>
        <v>3285.9631774949162</v>
      </c>
      <c r="HL43" s="147">
        <f>PV(0.05,'PV factor'!AC298,,-EI43)</f>
        <v>3129.488740471349</v>
      </c>
      <c r="HM43" s="147">
        <f>PV(0.05,'PV factor'!AD298,,-EJ43)</f>
        <v>2980.4654671155699</v>
      </c>
      <c r="HN43" s="147">
        <f>PV(0.05,'PV factor'!AE298,,-EK43)</f>
        <v>2838.5385401100675</v>
      </c>
      <c r="HO43" s="147">
        <f>PV(0.05,'PV factor'!AF298,,-EL43)</f>
        <v>2703.3700382000634</v>
      </c>
      <c r="HP43" s="147">
        <f>PV(0.05,'PV factor'!AG298,,-EM43)</f>
        <v>2574.6381316191082</v>
      </c>
      <c r="HQ43" s="147">
        <f>PV(0.05,'PV factor'!AH298,,-EN43)</f>
        <v>2452.0363158277219</v>
      </c>
      <c r="HR43" s="147">
        <f>PV(0.05,'PV factor'!AI298,,-EO43)</f>
        <v>2335.2726817406879</v>
      </c>
      <c r="HS43" s="147">
        <f>PV(0.05,'PV factor'!AJ298,,-EP43)</f>
        <v>2224.0692207054167</v>
      </c>
      <c r="HT43" s="147">
        <f>PV(0.05,'PV factor'!AK298,,-EQ43)</f>
        <v>2118.1611625765877</v>
      </c>
      <c r="HU43" s="147">
        <f>PV(0.05,'PV factor'!AL298,,-ER43)</f>
        <v>2017.2963453110356</v>
      </c>
      <c r="HV43" s="147">
        <f>PV(0.05,'PV factor'!AM298,,-ES43)</f>
        <v>1921.234614581939</v>
      </c>
      <c r="HW43" s="147">
        <f>PV(0.05,'PV factor'!AN298,,-ET43)</f>
        <v>1829.7472519827986</v>
      </c>
      <c r="HX43" s="147">
        <f>PV(0.05,'PV factor'!AO298,,-EU43)</f>
        <v>1742.6164304598085</v>
      </c>
      <c r="HY43" s="147">
        <f>PV(0.05,'PV factor'!AP298,,-EV43)</f>
        <v>1659.6346956760078</v>
      </c>
      <c r="HZ43" s="147">
        <f t="shared" si="67"/>
        <v>9930.6666666666661</v>
      </c>
      <c r="IA43" s="147">
        <f t="shared" si="68"/>
        <v>90219.280105942162</v>
      </c>
      <c r="IB43" s="401">
        <f t="shared" si="69"/>
        <v>9.0849167668443371</v>
      </c>
    </row>
    <row r="44" spans="1:236" ht="90" customHeight="1" x14ac:dyDescent="0.2">
      <c r="A44" s="137" t="s">
        <v>1510</v>
      </c>
      <c r="B44" s="138" t="s">
        <v>1511</v>
      </c>
      <c r="C44" s="108" t="s">
        <v>1629</v>
      </c>
      <c r="D44" s="123">
        <v>8</v>
      </c>
      <c r="E44" s="108" t="s">
        <v>1630</v>
      </c>
      <c r="F44" s="124" t="s">
        <v>1631</v>
      </c>
      <c r="G44" s="124" t="s">
        <v>1632</v>
      </c>
      <c r="H44" s="142" t="s">
        <v>77</v>
      </c>
      <c r="I44" s="124" t="s">
        <v>1522</v>
      </c>
      <c r="J44" s="118">
        <v>5</v>
      </c>
      <c r="K44" s="227" t="s">
        <v>79</v>
      </c>
      <c r="L44" s="110">
        <v>38949</v>
      </c>
      <c r="M44" s="142" t="s">
        <v>1534</v>
      </c>
      <c r="N44" s="142" t="s">
        <v>81</v>
      </c>
      <c r="O44" s="123" t="s">
        <v>82</v>
      </c>
      <c r="P44" s="123" t="s">
        <v>280</v>
      </c>
      <c r="Q44" s="112" t="s">
        <v>100</v>
      </c>
      <c r="R44" s="123" t="s">
        <v>108</v>
      </c>
      <c r="S44" s="123" t="s">
        <v>99</v>
      </c>
      <c r="T44" s="142" t="s">
        <v>1633</v>
      </c>
      <c r="U44" s="142" t="s">
        <v>100</v>
      </c>
      <c r="V44" s="117">
        <v>1</v>
      </c>
      <c r="W44" s="140">
        <v>22000</v>
      </c>
      <c r="X44" s="125">
        <v>0</v>
      </c>
      <c r="Y44" s="125">
        <v>0</v>
      </c>
      <c r="Z44" s="125">
        <v>0</v>
      </c>
      <c r="AA44" s="125">
        <v>0</v>
      </c>
      <c r="AB44" s="125">
        <v>0</v>
      </c>
      <c r="AC44" s="125">
        <v>22000</v>
      </c>
      <c r="AD44" s="136">
        <v>0</v>
      </c>
      <c r="AE44" s="139">
        <v>0</v>
      </c>
      <c r="AF44" s="139">
        <v>0</v>
      </c>
      <c r="AG44" s="139">
        <v>0</v>
      </c>
      <c r="AH44" s="139">
        <v>0</v>
      </c>
      <c r="AI44" s="116" t="s">
        <v>88</v>
      </c>
      <c r="AJ44" s="136">
        <v>0</v>
      </c>
      <c r="AK44" s="136">
        <v>0</v>
      </c>
      <c r="AL44" s="136">
        <v>0</v>
      </c>
      <c r="AM44" s="136">
        <v>0</v>
      </c>
      <c r="AN44" s="136">
        <v>0</v>
      </c>
      <c r="AO44" s="136">
        <v>0</v>
      </c>
      <c r="AP44" s="136">
        <v>0</v>
      </c>
      <c r="AQ44" s="139">
        <v>0</v>
      </c>
      <c r="AR44" s="139">
        <v>0</v>
      </c>
      <c r="AS44" s="139">
        <v>0</v>
      </c>
      <c r="AT44" s="139">
        <v>0</v>
      </c>
      <c r="AU44" s="109"/>
      <c r="AV44" s="230">
        <f t="shared" si="35"/>
        <v>1</v>
      </c>
      <c r="AW44" s="230">
        <f t="shared" si="36"/>
        <v>0</v>
      </c>
      <c r="AX44" s="230" t="str">
        <f t="shared" si="37"/>
        <v>D1</v>
      </c>
      <c r="AY44" s="141">
        <f t="shared" si="38"/>
        <v>8</v>
      </c>
      <c r="AZ44" s="70">
        <f t="shared" si="39"/>
        <v>1</v>
      </c>
      <c r="BA44" s="70">
        <f t="shared" si="40"/>
        <v>1</v>
      </c>
      <c r="BB44" s="70">
        <f t="shared" si="41"/>
        <v>1</v>
      </c>
      <c r="BC44" s="70">
        <f t="shared" si="42"/>
        <v>1</v>
      </c>
      <c r="BD44" s="70">
        <f t="shared" si="43"/>
        <v>1</v>
      </c>
      <c r="BE44" s="70">
        <f t="shared" si="44"/>
        <v>1</v>
      </c>
      <c r="BF44" s="70">
        <f t="shared" si="45"/>
        <v>1</v>
      </c>
      <c r="BG44" s="71">
        <f t="shared" si="46"/>
        <v>0</v>
      </c>
      <c r="BH44" s="71">
        <f t="shared" si="47"/>
        <v>0</v>
      </c>
      <c r="BI44" s="71">
        <f t="shared" si="48"/>
        <v>0</v>
      </c>
      <c r="BJ44" s="71">
        <f t="shared" si="49"/>
        <v>0</v>
      </c>
      <c r="BK44" s="71">
        <f t="shared" si="50"/>
        <v>0</v>
      </c>
      <c r="BL44" s="70">
        <f t="shared" si="51"/>
        <v>1</v>
      </c>
      <c r="BM44" s="70">
        <f t="shared" si="52"/>
        <v>1</v>
      </c>
      <c r="BN44" s="70">
        <f t="shared" si="53"/>
        <v>0</v>
      </c>
      <c r="BO44" s="70">
        <f t="shared" si="54"/>
        <v>1</v>
      </c>
      <c r="BP44" s="144">
        <f t="shared" si="55"/>
        <v>0</v>
      </c>
      <c r="BQ44" s="144">
        <f t="shared" si="56"/>
        <v>0</v>
      </c>
      <c r="BR44" s="144">
        <f t="shared" si="57"/>
        <v>0</v>
      </c>
      <c r="BS44" s="144">
        <f t="shared" si="58"/>
        <v>0</v>
      </c>
      <c r="BT44" s="144">
        <f t="shared" si="59"/>
        <v>22000</v>
      </c>
      <c r="BU44" s="144">
        <f t="shared" si="60"/>
        <v>0</v>
      </c>
      <c r="BV44" s="144">
        <f t="shared" si="61"/>
        <v>0</v>
      </c>
      <c r="BW44" s="144">
        <f t="shared" si="62"/>
        <v>0</v>
      </c>
      <c r="BX44" s="144">
        <f t="shared" si="63"/>
        <v>0</v>
      </c>
      <c r="BY44" s="144">
        <f t="shared" si="64"/>
        <v>0</v>
      </c>
      <c r="BZ44" s="9">
        <v>0</v>
      </c>
      <c r="CA44" s="9">
        <v>0</v>
      </c>
      <c r="CB44" s="9">
        <v>0</v>
      </c>
      <c r="CC44" s="9">
        <v>0</v>
      </c>
      <c r="CD44" s="9">
        <v>0</v>
      </c>
      <c r="CE44" s="9">
        <v>0</v>
      </c>
      <c r="CF44" s="9">
        <v>0</v>
      </c>
      <c r="CG44" s="9">
        <v>0</v>
      </c>
      <c r="CH44" s="9">
        <v>0</v>
      </c>
      <c r="CI44" s="9">
        <v>0</v>
      </c>
      <c r="CJ44" s="9">
        <v>0</v>
      </c>
      <c r="CK44" s="9">
        <v>0</v>
      </c>
      <c r="CL44" s="9">
        <v>0</v>
      </c>
      <c r="CM44" s="9">
        <v>0</v>
      </c>
      <c r="CN44" s="9">
        <v>0</v>
      </c>
      <c r="CO44" s="9">
        <v>0</v>
      </c>
      <c r="CP44" s="9">
        <v>0</v>
      </c>
      <c r="CQ44" s="9">
        <v>0</v>
      </c>
      <c r="CR44" s="9">
        <v>0</v>
      </c>
      <c r="CS44" s="9">
        <v>0</v>
      </c>
      <c r="CT44" s="9">
        <v>0</v>
      </c>
      <c r="CU44" s="9">
        <v>0</v>
      </c>
      <c r="CV44" s="9">
        <v>0</v>
      </c>
      <c r="CW44" s="9">
        <v>0</v>
      </c>
      <c r="CX44" s="9">
        <v>0</v>
      </c>
      <c r="CY44" s="9">
        <v>0</v>
      </c>
      <c r="CZ44" s="9">
        <v>0</v>
      </c>
      <c r="DA44" s="9">
        <v>0</v>
      </c>
      <c r="DB44" s="9">
        <v>0</v>
      </c>
      <c r="DC44" s="9">
        <v>0</v>
      </c>
      <c r="DD44" s="9">
        <v>0</v>
      </c>
      <c r="DE44" s="9">
        <v>0</v>
      </c>
      <c r="DF44" s="9">
        <v>0</v>
      </c>
      <c r="DG44" s="144">
        <f t="shared" si="65"/>
        <v>38949</v>
      </c>
      <c r="DH44" s="144">
        <f t="shared" ref="DH44:EW44" si="109">DG44</f>
        <v>38949</v>
      </c>
      <c r="DI44" s="144">
        <f t="shared" si="109"/>
        <v>38949</v>
      </c>
      <c r="DJ44" s="144">
        <f t="shared" si="109"/>
        <v>38949</v>
      </c>
      <c r="DK44" s="144">
        <f t="shared" si="109"/>
        <v>38949</v>
      </c>
      <c r="DL44" s="144">
        <f t="shared" si="109"/>
        <v>38949</v>
      </c>
      <c r="DM44" s="144">
        <f t="shared" si="109"/>
        <v>38949</v>
      </c>
      <c r="DN44" s="144">
        <f t="shared" si="109"/>
        <v>38949</v>
      </c>
      <c r="DO44" s="144">
        <f t="shared" si="109"/>
        <v>38949</v>
      </c>
      <c r="DP44" s="144">
        <f t="shared" si="109"/>
        <v>38949</v>
      </c>
      <c r="DQ44" s="144">
        <f t="shared" si="109"/>
        <v>38949</v>
      </c>
      <c r="DR44" s="144">
        <f t="shared" si="109"/>
        <v>38949</v>
      </c>
      <c r="DS44" s="144">
        <f t="shared" si="109"/>
        <v>38949</v>
      </c>
      <c r="DT44" s="144">
        <f t="shared" si="109"/>
        <v>38949</v>
      </c>
      <c r="DU44" s="144">
        <f t="shared" si="109"/>
        <v>38949</v>
      </c>
      <c r="DV44" s="144">
        <f t="shared" si="109"/>
        <v>38949</v>
      </c>
      <c r="DW44" s="144">
        <f t="shared" si="109"/>
        <v>38949</v>
      </c>
      <c r="DX44" s="144">
        <f t="shared" si="109"/>
        <v>38949</v>
      </c>
      <c r="DY44" s="144">
        <f t="shared" si="109"/>
        <v>38949</v>
      </c>
      <c r="DZ44" s="144">
        <f t="shared" si="109"/>
        <v>38949</v>
      </c>
      <c r="EA44" s="144">
        <f t="shared" si="109"/>
        <v>38949</v>
      </c>
      <c r="EB44" s="144">
        <f t="shared" si="109"/>
        <v>38949</v>
      </c>
      <c r="EC44" s="144">
        <f t="shared" si="109"/>
        <v>38949</v>
      </c>
      <c r="ED44" s="144">
        <f t="shared" si="109"/>
        <v>38949</v>
      </c>
      <c r="EE44" s="144">
        <f t="shared" si="109"/>
        <v>38949</v>
      </c>
      <c r="EF44" s="144">
        <f t="shared" si="109"/>
        <v>38949</v>
      </c>
      <c r="EG44" s="144">
        <f t="shared" si="109"/>
        <v>38949</v>
      </c>
      <c r="EH44" s="144">
        <f t="shared" si="109"/>
        <v>38949</v>
      </c>
      <c r="EI44" s="144">
        <f t="shared" si="109"/>
        <v>38949</v>
      </c>
      <c r="EJ44" s="144">
        <f t="shared" si="109"/>
        <v>38949</v>
      </c>
      <c r="EK44" s="144">
        <f t="shared" si="109"/>
        <v>38949</v>
      </c>
      <c r="EL44" s="144">
        <f t="shared" si="109"/>
        <v>38949</v>
      </c>
      <c r="EM44" s="144">
        <f t="shared" si="109"/>
        <v>38949</v>
      </c>
      <c r="EN44" s="144">
        <f t="shared" si="109"/>
        <v>38949</v>
      </c>
      <c r="EO44" s="144">
        <f t="shared" si="109"/>
        <v>38949</v>
      </c>
      <c r="EP44" s="144">
        <f t="shared" si="109"/>
        <v>38949</v>
      </c>
      <c r="EQ44" s="144">
        <f t="shared" si="109"/>
        <v>38949</v>
      </c>
      <c r="ER44" s="144">
        <f t="shared" si="109"/>
        <v>38949</v>
      </c>
      <c r="ES44" s="144">
        <f t="shared" si="109"/>
        <v>38949</v>
      </c>
      <c r="ET44" s="144">
        <f t="shared" si="109"/>
        <v>38949</v>
      </c>
      <c r="EU44" s="144">
        <f t="shared" si="109"/>
        <v>38949</v>
      </c>
      <c r="EV44" s="144">
        <f t="shared" si="109"/>
        <v>38949</v>
      </c>
      <c r="EW44" s="144">
        <f t="shared" si="109"/>
        <v>38949</v>
      </c>
      <c r="EX44" s="147">
        <f>PV(0.05,'PV factor'!C255,,-BR44)</f>
        <v>0</v>
      </c>
      <c r="EY44" s="147">
        <f>PV(0.05,'PV factor'!D255,,-BS44)</f>
        <v>0</v>
      </c>
      <c r="EZ44" s="147">
        <f>PV(0.05,'PV factor'!E255,,-BT44)</f>
        <v>18099.454445421405</v>
      </c>
      <c r="FA44" s="147">
        <f>PV(0.05,'PV factor'!F255,,-BU44)</f>
        <v>0</v>
      </c>
      <c r="FB44" s="147">
        <f>PV(0.05,'PV factor'!G255,,-BV44)</f>
        <v>0</v>
      </c>
      <c r="FC44" s="147">
        <f>PV(0.05,'PV factor'!H255,,-BW44)</f>
        <v>0</v>
      </c>
      <c r="FD44" s="147">
        <f>PV(0.05,'PV factor'!I255,,-BX44)</f>
        <v>0</v>
      </c>
      <c r="FE44" s="147">
        <f>PV(0.05,'PV factor'!J255,,-BY44)</f>
        <v>0</v>
      </c>
      <c r="FF44" s="147">
        <f>PV(0.05,'PV factor'!K255,,-BZ44)</f>
        <v>0</v>
      </c>
      <c r="FG44" s="147">
        <f>PV(0.05,'PV factor'!L255,,-CA44)</f>
        <v>0</v>
      </c>
      <c r="FH44" s="147">
        <f>PV(0.05,'PV factor'!M255,,-CB44)</f>
        <v>0</v>
      </c>
      <c r="FI44" s="147">
        <f>PV(0.05,'PV factor'!N255,,-CC44)</f>
        <v>0</v>
      </c>
      <c r="FJ44" s="147">
        <f>PV(0.05,'PV factor'!O255,,-CD44)</f>
        <v>0</v>
      </c>
      <c r="FK44" s="147">
        <f>PV(0.05,'PV factor'!P255,,-CE44)</f>
        <v>0</v>
      </c>
      <c r="FL44" s="147">
        <f>PV(0.05,'PV factor'!Q255,,-CF44)</f>
        <v>0</v>
      </c>
      <c r="FM44" s="147">
        <f>PV(0.05,'PV factor'!R255,,-CG44)</f>
        <v>0</v>
      </c>
      <c r="FN44" s="147">
        <f>PV(0.05,'PV factor'!S255,,-CH44)</f>
        <v>0</v>
      </c>
      <c r="FO44" s="147">
        <f>PV(0.05,'PV factor'!T255,,-CI44)</f>
        <v>0</v>
      </c>
      <c r="FP44" s="147">
        <f>PV(0.05,'PV factor'!U255,,-CJ44)</f>
        <v>0</v>
      </c>
      <c r="FQ44" s="147">
        <f>PV(0.05,'PV factor'!V255,,-CK44)</f>
        <v>0</v>
      </c>
      <c r="FR44" s="147">
        <f>PV(0.05,'PV factor'!W255,,-CL44)</f>
        <v>0</v>
      </c>
      <c r="FS44" s="147">
        <f>PV(0.05,'PV factor'!X255,,-CM44)</f>
        <v>0</v>
      </c>
      <c r="FT44" s="147">
        <f>PV(0.05,'PV factor'!Y255,,-CN44)</f>
        <v>0</v>
      </c>
      <c r="FU44" s="147">
        <f>PV(0.05,'PV factor'!Z255,,-CO44)</f>
        <v>0</v>
      </c>
      <c r="FV44" s="147">
        <f>PV(0.05,'PV factor'!AA255,,-CP44)</f>
        <v>0</v>
      </c>
      <c r="FW44" s="147">
        <f>PV(0.05,'PV factor'!AB255,,-CQ44)</f>
        <v>0</v>
      </c>
      <c r="FX44" s="147">
        <f>PV(0.05,'PV factor'!AC255,,-CR44)</f>
        <v>0</v>
      </c>
      <c r="FY44" s="147">
        <f>PV(0.05,'PV factor'!AD255,,-CS44)</f>
        <v>0</v>
      </c>
      <c r="FZ44" s="147">
        <f>PV(0.05,'PV factor'!AE255,,-CT44)</f>
        <v>0</v>
      </c>
      <c r="GA44" s="147">
        <f>PV(0.05,'PV factor'!AF255,,-CU44)</f>
        <v>0</v>
      </c>
      <c r="GB44" s="147">
        <f>PV(0.05,'PV factor'!AG255,,-CV44)</f>
        <v>0</v>
      </c>
      <c r="GC44" s="147">
        <f>PV(0.05,'PV factor'!AH255,,-CW44)</f>
        <v>0</v>
      </c>
      <c r="GD44" s="147">
        <f>PV(0.05,'PV factor'!AI255,,-CX44)</f>
        <v>0</v>
      </c>
      <c r="GE44" s="147">
        <f>PV(0.05,'PV factor'!AJ255,,-CY44)</f>
        <v>0</v>
      </c>
      <c r="GF44" s="147">
        <f>PV(0.05,'PV factor'!AK255,,-CZ44)</f>
        <v>0</v>
      </c>
      <c r="GG44" s="147">
        <f>PV(0.05,'PV factor'!AL255,,-DA44)</f>
        <v>0</v>
      </c>
      <c r="GH44" s="147">
        <f>PV(0.05,'PV factor'!AM255,,-DB44)</f>
        <v>0</v>
      </c>
      <c r="GI44" s="147">
        <f>PV(0.05,'PV factor'!AN255,,-DC44)</f>
        <v>0</v>
      </c>
      <c r="GJ44" s="147">
        <f>PV(0.05,'PV factor'!AO255,,-DD44)</f>
        <v>0</v>
      </c>
      <c r="GK44" s="147">
        <f>PV(0.05,'PV factor'!AP255,,-DE44)</f>
        <v>0</v>
      </c>
      <c r="GL44" s="147">
        <f>PV(0.05,'PV factor'!C255,,-DI44)</f>
        <v>35327.891156462581</v>
      </c>
      <c r="GM44" s="147">
        <f>PV(0.05,'PV factor'!D255,,-DJ44)</f>
        <v>33645.610625202455</v>
      </c>
      <c r="GN44" s="147">
        <f>PV(0.05,'PV factor'!E255,,-DK44)</f>
        <v>32043.438690669012</v>
      </c>
      <c r="GO44" s="147">
        <f>PV(0.05,'PV factor'!F255,,-DL44)</f>
        <v>30517.560657780006</v>
      </c>
      <c r="GP44" s="147">
        <f>PV(0.05,'PV factor'!G255,,-DM44)</f>
        <v>29064.343483600012</v>
      </c>
      <c r="GQ44" s="147">
        <f>PV(0.05,'PV factor'!H255,,-DN44)</f>
        <v>27680.327127238099</v>
      </c>
      <c r="GR44" s="147">
        <f>PV(0.05,'PV factor'!I255,,-DO44)</f>
        <v>26362.216311655338</v>
      </c>
      <c r="GS44" s="147">
        <f>PV(0.05,'PV factor'!J255,,-DP44)</f>
        <v>25106.872677766987</v>
      </c>
      <c r="GT44" s="147">
        <f>PV(0.05,'PV factor'!K255,,-DQ44)</f>
        <v>23911.307312159035</v>
      </c>
      <c r="GU44" s="147">
        <f>PV(0.05,'PV factor'!L255,,-DR44)</f>
        <v>22772.673630627651</v>
      </c>
      <c r="GV44" s="147">
        <f>PV(0.05,'PV factor'!M255,,-DS44)</f>
        <v>21688.260600597765</v>
      </c>
      <c r="GW44" s="147">
        <f>PV(0.05,'PV factor'!N255,,-DT44)</f>
        <v>20655.486286283583</v>
      </c>
      <c r="GX44" s="147">
        <f>PV(0.05,'PV factor'!O255,,-DU44)</f>
        <v>19671.891701222463</v>
      </c>
      <c r="GY44" s="147">
        <f>PV(0.05,'PV factor'!P255,,-DV44)</f>
        <v>18735.134953545199</v>
      </c>
      <c r="GZ44" s="147">
        <f>PV(0.05,'PV factor'!Q255,,-DW44)</f>
        <v>17842.985670043046</v>
      </c>
      <c r="HA44" s="147">
        <f>PV(0.05,'PV factor'!R255,,-DX44)</f>
        <v>16993.319685755279</v>
      </c>
      <c r="HB44" s="147">
        <f>PV(0.05,'PV factor'!S255,,-DY44)</f>
        <v>16184.113986433602</v>
      </c>
      <c r="HC44" s="147">
        <f>PV(0.05,'PV factor'!T255,,-DZ44)</f>
        <v>15413.441891841525</v>
      </c>
      <c r="HD44" s="147">
        <f>PV(0.05,'PV factor'!U255,,-EA44)</f>
        <v>14679.4684684205</v>
      </c>
      <c r="HE44" s="147">
        <f>PV(0.05,'PV factor'!V255,,-EB44)</f>
        <v>13980.446160400477</v>
      </c>
      <c r="HF44" s="147">
        <f>PV(0.05,'PV factor'!W255,,-EC44)</f>
        <v>13314.710628952836</v>
      </c>
      <c r="HG44" s="147">
        <f>PV(0.05,'PV factor'!X255,,-ED44)</f>
        <v>12680.676789478888</v>
      </c>
      <c r="HH44" s="147">
        <f>PV(0.05,'PV factor'!Y255,,-EE44)</f>
        <v>12076.835037598943</v>
      </c>
      <c r="HI44" s="147">
        <f>PV(0.05,'PV factor'!Z255,,-EF44)</f>
        <v>11501.747654856135</v>
      </c>
      <c r="HJ44" s="147">
        <f>PV(0.05,'PV factor'!AA255,,-EG44)</f>
        <v>10954.045385577272</v>
      </c>
      <c r="HK44" s="147">
        <f>PV(0.05,'PV factor'!AB255,,-EH44)</f>
        <v>10432.424176740258</v>
      </c>
      <c r="HL44" s="147">
        <f>PV(0.05,'PV factor'!AC255,,-EI44)</f>
        <v>9935.6420730859609</v>
      </c>
      <c r="HM44" s="147">
        <f>PV(0.05,'PV factor'!AD255,,-EJ44)</f>
        <v>9462.5162600818658</v>
      </c>
      <c r="HN44" s="147">
        <f>PV(0.05,'PV factor'!AE255,,-EK44)</f>
        <v>9011.9202476970186</v>
      </c>
      <c r="HO44" s="147">
        <f>PV(0.05,'PV factor'!AF255,,-EL44)</f>
        <v>8582.7811882828719</v>
      </c>
      <c r="HP44" s="147">
        <f>PV(0.05,'PV factor'!AG255,,-EM44)</f>
        <v>8174.0773221741638</v>
      </c>
      <c r="HQ44" s="147">
        <f>PV(0.05,'PV factor'!AH255,,-EN44)</f>
        <v>7784.8355449277751</v>
      </c>
      <c r="HR44" s="147">
        <f>PV(0.05,'PV factor'!AI255,,-EO44)</f>
        <v>7414.1290904074049</v>
      </c>
      <c r="HS44" s="147">
        <f>PV(0.05,'PV factor'!AJ255,,-EP44)</f>
        <v>7061.0753241975281</v>
      </c>
      <c r="HT44" s="147">
        <f>PV(0.05,'PV factor'!AK255,,-EQ44)</f>
        <v>6724.8336420928845</v>
      </c>
      <c r="HU44" s="147">
        <f>PV(0.05,'PV factor'!AL255,,-ER44)</f>
        <v>6404.6034686598896</v>
      </c>
      <c r="HV44" s="147">
        <f>PV(0.05,'PV factor'!AM255,,-ES44)</f>
        <v>6099.6223511046574</v>
      </c>
      <c r="HW44" s="147">
        <f>PV(0.05,'PV factor'!AN255,,-ET44)</f>
        <v>5809.1641439091964</v>
      </c>
      <c r="HX44" s="147">
        <f>PV(0.05,'PV factor'!AO255,,-EU44)</f>
        <v>5532.5372799135212</v>
      </c>
      <c r="HY44" s="147">
        <f>PV(0.05,'PV factor'!AP255,,-EV44)</f>
        <v>5269.0831237271623</v>
      </c>
      <c r="HZ44" s="147">
        <f t="shared" si="67"/>
        <v>18099.454445421405</v>
      </c>
      <c r="IA44" s="147">
        <f t="shared" si="68"/>
        <v>160598.84461371406</v>
      </c>
      <c r="IB44" s="401">
        <f t="shared" si="69"/>
        <v>8.8731317895794657</v>
      </c>
    </row>
    <row r="45" spans="1:236" ht="90" customHeight="1" x14ac:dyDescent="0.2">
      <c r="A45" s="276" t="s">
        <v>634</v>
      </c>
      <c r="B45" s="277" t="s">
        <v>1167</v>
      </c>
      <c r="C45" s="277" t="s">
        <v>1285</v>
      </c>
      <c r="D45" s="99"/>
      <c r="E45" s="277" t="s">
        <v>1286</v>
      </c>
      <c r="F45" s="103" t="s">
        <v>1287</v>
      </c>
      <c r="G45" s="103" t="s">
        <v>1288</v>
      </c>
      <c r="H45" s="99" t="s">
        <v>77</v>
      </c>
      <c r="I45" s="103" t="s">
        <v>1189</v>
      </c>
      <c r="J45" s="103">
        <v>40</v>
      </c>
      <c r="K45" s="227" t="s">
        <v>79</v>
      </c>
      <c r="L45" s="98">
        <v>102474</v>
      </c>
      <c r="M45" s="99" t="s">
        <v>1194</v>
      </c>
      <c r="N45" s="99" t="s">
        <v>81</v>
      </c>
      <c r="O45" s="13" t="s">
        <v>217</v>
      </c>
      <c r="P45" s="99" t="s">
        <v>218</v>
      </c>
      <c r="Q45" s="112" t="s">
        <v>100</v>
      </c>
      <c r="R45" s="99" t="s">
        <v>98</v>
      </c>
      <c r="S45" s="99" t="s">
        <v>99</v>
      </c>
      <c r="T45" s="99" t="s">
        <v>366</v>
      </c>
      <c r="U45" s="99" t="s">
        <v>100</v>
      </c>
      <c r="V45" s="102">
        <v>1</v>
      </c>
      <c r="W45" s="278">
        <v>230000</v>
      </c>
      <c r="X45" s="278">
        <v>0</v>
      </c>
      <c r="Y45" s="278">
        <v>0</v>
      </c>
      <c r="Z45" s="278">
        <v>0</v>
      </c>
      <c r="AA45" s="105">
        <v>0</v>
      </c>
      <c r="AB45" s="278">
        <v>0</v>
      </c>
      <c r="AC45" s="278">
        <v>230000</v>
      </c>
      <c r="AD45" s="278">
        <v>0</v>
      </c>
      <c r="AE45" s="278">
        <v>0</v>
      </c>
      <c r="AF45" s="278">
        <v>0</v>
      </c>
      <c r="AG45" s="278">
        <v>0</v>
      </c>
      <c r="AH45" s="278">
        <v>0</v>
      </c>
      <c r="AI45" s="100" t="s">
        <v>88</v>
      </c>
      <c r="AJ45" s="278">
        <v>0</v>
      </c>
      <c r="AK45" s="278">
        <v>0</v>
      </c>
      <c r="AL45" s="278">
        <v>0</v>
      </c>
      <c r="AM45" s="278">
        <v>0</v>
      </c>
      <c r="AN45" s="278">
        <v>0</v>
      </c>
      <c r="AO45" s="278">
        <v>0</v>
      </c>
      <c r="AP45" s="278">
        <v>0</v>
      </c>
      <c r="AQ45" s="278">
        <v>0</v>
      </c>
      <c r="AR45" s="278">
        <v>0</v>
      </c>
      <c r="AS45" s="278">
        <v>0</v>
      </c>
      <c r="AT45" s="278">
        <v>0</v>
      </c>
      <c r="AU45" s="103"/>
      <c r="AV45" s="230">
        <f t="shared" si="35"/>
        <v>1</v>
      </c>
      <c r="AW45" s="230">
        <f t="shared" si="36"/>
        <v>0</v>
      </c>
      <c r="AX45" s="230" t="str">
        <f t="shared" si="37"/>
        <v>B3</v>
      </c>
      <c r="AY45" s="141">
        <f t="shared" si="38"/>
        <v>8</v>
      </c>
      <c r="AZ45" s="70">
        <f t="shared" si="39"/>
        <v>1</v>
      </c>
      <c r="BA45" s="70">
        <f t="shared" si="40"/>
        <v>1</v>
      </c>
      <c r="BB45" s="70">
        <f t="shared" si="41"/>
        <v>1</v>
      </c>
      <c r="BC45" s="70">
        <f t="shared" si="42"/>
        <v>0</v>
      </c>
      <c r="BD45" s="70">
        <f t="shared" si="43"/>
        <v>1</v>
      </c>
      <c r="BE45" s="70">
        <f t="shared" si="44"/>
        <v>1</v>
      </c>
      <c r="BF45" s="70">
        <f t="shared" si="45"/>
        <v>1</v>
      </c>
      <c r="BG45" s="71">
        <f t="shared" si="46"/>
        <v>0</v>
      </c>
      <c r="BH45" s="71">
        <f t="shared" si="47"/>
        <v>1</v>
      </c>
      <c r="BI45" s="71">
        <f t="shared" si="48"/>
        <v>0</v>
      </c>
      <c r="BJ45" s="71">
        <f t="shared" si="49"/>
        <v>0</v>
      </c>
      <c r="BK45" s="71">
        <f t="shared" si="50"/>
        <v>1</v>
      </c>
      <c r="BL45" s="70">
        <f t="shared" si="51"/>
        <v>1</v>
      </c>
      <c r="BM45" s="70">
        <f t="shared" si="52"/>
        <v>1</v>
      </c>
      <c r="BN45" s="70">
        <f t="shared" si="53"/>
        <v>0</v>
      </c>
      <c r="BO45" s="70">
        <f t="shared" si="54"/>
        <v>1</v>
      </c>
      <c r="BP45" s="144">
        <f t="shared" si="55"/>
        <v>0</v>
      </c>
      <c r="BQ45" s="144">
        <f t="shared" si="56"/>
        <v>0</v>
      </c>
      <c r="BR45" s="144">
        <f t="shared" si="57"/>
        <v>0</v>
      </c>
      <c r="BS45" s="144">
        <f t="shared" si="58"/>
        <v>0</v>
      </c>
      <c r="BT45" s="144">
        <f t="shared" si="59"/>
        <v>230000</v>
      </c>
      <c r="BU45" s="144">
        <f t="shared" si="60"/>
        <v>0</v>
      </c>
      <c r="BV45" s="144">
        <f t="shared" si="61"/>
        <v>0</v>
      </c>
      <c r="BW45" s="144">
        <f t="shared" si="62"/>
        <v>0</v>
      </c>
      <c r="BX45" s="144">
        <f t="shared" si="63"/>
        <v>0</v>
      </c>
      <c r="BY45" s="144">
        <f t="shared" si="64"/>
        <v>0</v>
      </c>
      <c r="BZ45" s="9">
        <v>0</v>
      </c>
      <c r="CA45" s="9">
        <v>0</v>
      </c>
      <c r="CB45" s="9">
        <v>0</v>
      </c>
      <c r="CC45" s="9">
        <v>0</v>
      </c>
      <c r="CD45" s="9">
        <v>0</v>
      </c>
      <c r="CE45" s="9">
        <v>0</v>
      </c>
      <c r="CF45" s="9">
        <v>0</v>
      </c>
      <c r="CG45" s="9">
        <v>0</v>
      </c>
      <c r="CH45" s="9">
        <v>0</v>
      </c>
      <c r="CI45" s="9">
        <v>0</v>
      </c>
      <c r="CJ45" s="9">
        <v>0</v>
      </c>
      <c r="CK45" s="9">
        <v>0</v>
      </c>
      <c r="CL45" s="9">
        <v>0</v>
      </c>
      <c r="CM45" s="9">
        <v>0</v>
      </c>
      <c r="CN45" s="9">
        <v>0</v>
      </c>
      <c r="CO45" s="9">
        <v>0</v>
      </c>
      <c r="CP45" s="9">
        <v>0</v>
      </c>
      <c r="CQ45" s="9">
        <v>0</v>
      </c>
      <c r="CR45" s="9">
        <v>0</v>
      </c>
      <c r="CS45" s="9">
        <v>0</v>
      </c>
      <c r="CT45" s="9">
        <v>0</v>
      </c>
      <c r="CU45" s="9">
        <v>0</v>
      </c>
      <c r="CV45" s="9">
        <v>0</v>
      </c>
      <c r="CW45" s="9">
        <v>0</v>
      </c>
      <c r="CX45" s="9">
        <v>0</v>
      </c>
      <c r="CY45" s="9">
        <v>0</v>
      </c>
      <c r="CZ45" s="9">
        <v>0</v>
      </c>
      <c r="DA45" s="9">
        <v>0</v>
      </c>
      <c r="DB45" s="9">
        <v>0</v>
      </c>
      <c r="DC45" s="9">
        <v>0</v>
      </c>
      <c r="DD45" s="9">
        <v>0</v>
      </c>
      <c r="DE45" s="9">
        <v>0</v>
      </c>
      <c r="DF45" s="9">
        <v>0</v>
      </c>
      <c r="DG45" s="144">
        <f t="shared" si="65"/>
        <v>102474</v>
      </c>
      <c r="DH45" s="144">
        <f t="shared" ref="DH45:EW45" si="110">DG45</f>
        <v>102474</v>
      </c>
      <c r="DI45" s="144">
        <f t="shared" si="110"/>
        <v>102474</v>
      </c>
      <c r="DJ45" s="144">
        <f t="shared" si="110"/>
        <v>102474</v>
      </c>
      <c r="DK45" s="144">
        <f t="shared" si="110"/>
        <v>102474</v>
      </c>
      <c r="DL45" s="144">
        <f t="shared" si="110"/>
        <v>102474</v>
      </c>
      <c r="DM45" s="144">
        <f t="shared" si="110"/>
        <v>102474</v>
      </c>
      <c r="DN45" s="144">
        <f t="shared" si="110"/>
        <v>102474</v>
      </c>
      <c r="DO45" s="144">
        <f t="shared" si="110"/>
        <v>102474</v>
      </c>
      <c r="DP45" s="144">
        <f t="shared" si="110"/>
        <v>102474</v>
      </c>
      <c r="DQ45" s="144">
        <f t="shared" si="110"/>
        <v>102474</v>
      </c>
      <c r="DR45" s="144">
        <f t="shared" si="110"/>
        <v>102474</v>
      </c>
      <c r="DS45" s="144">
        <f t="shared" si="110"/>
        <v>102474</v>
      </c>
      <c r="DT45" s="144">
        <f t="shared" si="110"/>
        <v>102474</v>
      </c>
      <c r="DU45" s="144">
        <f t="shared" si="110"/>
        <v>102474</v>
      </c>
      <c r="DV45" s="144">
        <f t="shared" si="110"/>
        <v>102474</v>
      </c>
      <c r="DW45" s="144">
        <f t="shared" si="110"/>
        <v>102474</v>
      </c>
      <c r="DX45" s="144">
        <f t="shared" si="110"/>
        <v>102474</v>
      </c>
      <c r="DY45" s="144">
        <f t="shared" si="110"/>
        <v>102474</v>
      </c>
      <c r="DZ45" s="144">
        <f t="shared" si="110"/>
        <v>102474</v>
      </c>
      <c r="EA45" s="144">
        <f t="shared" si="110"/>
        <v>102474</v>
      </c>
      <c r="EB45" s="144">
        <f t="shared" si="110"/>
        <v>102474</v>
      </c>
      <c r="EC45" s="144">
        <f t="shared" si="110"/>
        <v>102474</v>
      </c>
      <c r="ED45" s="144">
        <f t="shared" si="110"/>
        <v>102474</v>
      </c>
      <c r="EE45" s="144">
        <f t="shared" si="110"/>
        <v>102474</v>
      </c>
      <c r="EF45" s="144">
        <f t="shared" si="110"/>
        <v>102474</v>
      </c>
      <c r="EG45" s="144">
        <f t="shared" si="110"/>
        <v>102474</v>
      </c>
      <c r="EH45" s="144">
        <f t="shared" si="110"/>
        <v>102474</v>
      </c>
      <c r="EI45" s="144">
        <f t="shared" si="110"/>
        <v>102474</v>
      </c>
      <c r="EJ45" s="144">
        <f t="shared" si="110"/>
        <v>102474</v>
      </c>
      <c r="EK45" s="144">
        <f t="shared" si="110"/>
        <v>102474</v>
      </c>
      <c r="EL45" s="144">
        <f t="shared" si="110"/>
        <v>102474</v>
      </c>
      <c r="EM45" s="144">
        <f t="shared" si="110"/>
        <v>102474</v>
      </c>
      <c r="EN45" s="144">
        <f t="shared" si="110"/>
        <v>102474</v>
      </c>
      <c r="EO45" s="144">
        <f t="shared" si="110"/>
        <v>102474</v>
      </c>
      <c r="EP45" s="144">
        <f t="shared" si="110"/>
        <v>102474</v>
      </c>
      <c r="EQ45" s="144">
        <f t="shared" si="110"/>
        <v>102474</v>
      </c>
      <c r="ER45" s="144">
        <f t="shared" si="110"/>
        <v>102474</v>
      </c>
      <c r="ES45" s="144">
        <f t="shared" si="110"/>
        <v>102474</v>
      </c>
      <c r="ET45" s="144">
        <f t="shared" si="110"/>
        <v>102474</v>
      </c>
      <c r="EU45" s="144">
        <f t="shared" si="110"/>
        <v>102474</v>
      </c>
      <c r="EV45" s="144">
        <f t="shared" si="110"/>
        <v>102474</v>
      </c>
      <c r="EW45" s="144">
        <f t="shared" si="110"/>
        <v>102474</v>
      </c>
      <c r="EX45" s="147">
        <f>PV(0.05,'PV factor'!C145,,-BR45)</f>
        <v>0</v>
      </c>
      <c r="EY45" s="147">
        <f>PV(0.05,'PV factor'!D145,,-BS45)</f>
        <v>0</v>
      </c>
      <c r="EZ45" s="147">
        <f>PV(0.05,'PV factor'!E145,,-BT45)</f>
        <v>189221.56920213284</v>
      </c>
      <c r="FA45" s="147">
        <f>PV(0.05,'PV factor'!F145,,-BU45)</f>
        <v>0</v>
      </c>
      <c r="FB45" s="147">
        <f>PV(0.05,'PV factor'!G145,,-BV45)</f>
        <v>0</v>
      </c>
      <c r="FC45" s="147">
        <f>PV(0.05,'PV factor'!H145,,-BW45)</f>
        <v>0</v>
      </c>
      <c r="FD45" s="147">
        <f>PV(0.05,'PV factor'!I145,,-BX45)</f>
        <v>0</v>
      </c>
      <c r="FE45" s="147">
        <f>PV(0.05,'PV factor'!J145,,-BY45)</f>
        <v>0</v>
      </c>
      <c r="FF45" s="147">
        <f>PV(0.05,'PV factor'!K145,,-BZ45)</f>
        <v>0</v>
      </c>
      <c r="FG45" s="147">
        <f>PV(0.05,'PV factor'!L145,,-CA45)</f>
        <v>0</v>
      </c>
      <c r="FH45" s="147">
        <f>PV(0.05,'PV factor'!M145,,-CB45)</f>
        <v>0</v>
      </c>
      <c r="FI45" s="147">
        <f>PV(0.05,'PV factor'!N145,,-CC45)</f>
        <v>0</v>
      </c>
      <c r="FJ45" s="147">
        <f>PV(0.05,'PV factor'!O145,,-CD45)</f>
        <v>0</v>
      </c>
      <c r="FK45" s="147">
        <f>PV(0.05,'PV factor'!P145,,-CE45)</f>
        <v>0</v>
      </c>
      <c r="FL45" s="147">
        <f>PV(0.05,'PV factor'!Q145,,-CF45)</f>
        <v>0</v>
      </c>
      <c r="FM45" s="147">
        <f>PV(0.05,'PV factor'!R145,,-CG45)</f>
        <v>0</v>
      </c>
      <c r="FN45" s="147">
        <f>PV(0.05,'PV factor'!S145,,-CH45)</f>
        <v>0</v>
      </c>
      <c r="FO45" s="147">
        <f>PV(0.05,'PV factor'!T145,,-CI45)</f>
        <v>0</v>
      </c>
      <c r="FP45" s="147">
        <f>PV(0.05,'PV factor'!U145,,-CJ45)</f>
        <v>0</v>
      </c>
      <c r="FQ45" s="147">
        <f>PV(0.05,'PV factor'!V145,,-CK45)</f>
        <v>0</v>
      </c>
      <c r="FR45" s="147">
        <f>PV(0.05,'PV factor'!W145,,-CL45)</f>
        <v>0</v>
      </c>
      <c r="FS45" s="147">
        <f>PV(0.05,'PV factor'!X145,,-CM45)</f>
        <v>0</v>
      </c>
      <c r="FT45" s="147">
        <f>PV(0.05,'PV factor'!Y145,,-CN45)</f>
        <v>0</v>
      </c>
      <c r="FU45" s="147">
        <f>PV(0.05,'PV factor'!Z145,,-CO45)</f>
        <v>0</v>
      </c>
      <c r="FV45" s="147">
        <f>PV(0.05,'PV factor'!AA145,,-CP45)</f>
        <v>0</v>
      </c>
      <c r="FW45" s="147">
        <f>PV(0.05,'PV factor'!AB145,,-CQ45)</f>
        <v>0</v>
      </c>
      <c r="FX45" s="147">
        <f>PV(0.05,'PV factor'!AC145,,-CR45)</f>
        <v>0</v>
      </c>
      <c r="FY45" s="147">
        <f>PV(0.05,'PV factor'!AD145,,-CS45)</f>
        <v>0</v>
      </c>
      <c r="FZ45" s="147">
        <f>PV(0.05,'PV factor'!AE145,,-CT45)</f>
        <v>0</v>
      </c>
      <c r="GA45" s="147">
        <f>PV(0.05,'PV factor'!AF145,,-CU45)</f>
        <v>0</v>
      </c>
      <c r="GB45" s="147">
        <f>PV(0.05,'PV factor'!AG145,,-CV45)</f>
        <v>0</v>
      </c>
      <c r="GC45" s="147">
        <f>PV(0.05,'PV factor'!AH145,,-CW45)</f>
        <v>0</v>
      </c>
      <c r="GD45" s="147">
        <f>PV(0.05,'PV factor'!AI145,,-CX45)</f>
        <v>0</v>
      </c>
      <c r="GE45" s="147">
        <f>PV(0.05,'PV factor'!AJ145,,-CY45)</f>
        <v>0</v>
      </c>
      <c r="GF45" s="147">
        <f>PV(0.05,'PV factor'!AK145,,-CZ45)</f>
        <v>0</v>
      </c>
      <c r="GG45" s="147">
        <f>PV(0.05,'PV factor'!AL145,,-DA45)</f>
        <v>0</v>
      </c>
      <c r="GH45" s="147">
        <f>PV(0.05,'PV factor'!AM145,,-DB45)</f>
        <v>0</v>
      </c>
      <c r="GI45" s="147">
        <f>PV(0.05,'PV factor'!AN145,,-DC45)</f>
        <v>0</v>
      </c>
      <c r="GJ45" s="147">
        <f>PV(0.05,'PV factor'!AO145,,-DD45)</f>
        <v>0</v>
      </c>
      <c r="GK45" s="147">
        <f>PV(0.05,'PV factor'!AP145,,-DE45)</f>
        <v>0</v>
      </c>
      <c r="GL45" s="147">
        <f>PV(0.05,'PV factor'!C145,,-DI45)</f>
        <v>92946.938775510207</v>
      </c>
      <c r="GM45" s="147">
        <f>PV(0.05,'PV factor'!D145,,-DJ45)</f>
        <v>88520.894071914474</v>
      </c>
      <c r="GN45" s="147">
        <f>PV(0.05,'PV factor'!E145,,-DK45)</f>
        <v>84305.613401823313</v>
      </c>
      <c r="GO45" s="147">
        <f>PV(0.05,'PV factor'!F145,,-DL45)</f>
        <v>80291.060382688869</v>
      </c>
      <c r="GP45" s="147">
        <f>PV(0.05,'PV factor'!G145,,-DM45)</f>
        <v>76467.676554941791</v>
      </c>
      <c r="GQ45" s="147">
        <f>PV(0.05,'PV factor'!H145,,-DN45)</f>
        <v>72826.358623754058</v>
      </c>
      <c r="GR45" s="147">
        <f>PV(0.05,'PV factor'!I145,,-DO45)</f>
        <v>69358.436784527687</v>
      </c>
      <c r="GS45" s="147">
        <f>PV(0.05,'PV factor'!J145,,-DP45)</f>
        <v>66055.654080502558</v>
      </c>
      <c r="GT45" s="147">
        <f>PV(0.05,'PV factor'!K145,,-DQ45)</f>
        <v>62910.146743335768</v>
      </c>
      <c r="GU45" s="147">
        <f>PV(0.05,'PV factor'!L145,,-DR45)</f>
        <v>59914.425469843583</v>
      </c>
      <c r="GV45" s="147">
        <f>PV(0.05,'PV factor'!M145,,-DS45)</f>
        <v>57061.357590327236</v>
      </c>
      <c r="GW45" s="147">
        <f>PV(0.05,'PV factor'!N145,,-DT45)</f>
        <v>54344.150086025926</v>
      </c>
      <c r="GX45" s="147">
        <f>PV(0.05,'PV factor'!O145,,-DU45)</f>
        <v>51756.333415262801</v>
      </c>
      <c r="GY45" s="147">
        <f>PV(0.05,'PV factor'!P145,,-DV45)</f>
        <v>49291.746109774082</v>
      </c>
      <c r="GZ45" s="147">
        <f>PV(0.05,'PV factor'!Q145,,-DW45)</f>
        <v>46944.520104546747</v>
      </c>
      <c r="HA45" s="147">
        <f>PV(0.05,'PV factor'!R145,,-DX45)</f>
        <v>44709.066766234988</v>
      </c>
      <c r="HB45" s="147">
        <f>PV(0.05,'PV factor'!S145,,-DY45)</f>
        <v>42580.063586890465</v>
      </c>
      <c r="HC45" s="147">
        <f>PV(0.05,'PV factor'!T145,,-DZ45)</f>
        <v>40552.441511324258</v>
      </c>
      <c r="HD45" s="147">
        <f>PV(0.05,'PV factor'!U145,,-EA45)</f>
        <v>38621.372867927865</v>
      </c>
      <c r="HE45" s="147">
        <f>PV(0.05,'PV factor'!V145,,-EB45)</f>
        <v>36782.259874217016</v>
      </c>
      <c r="HF45" s="147">
        <f>PV(0.05,'PV factor'!W145,,-EC45)</f>
        <v>35030.72368973049</v>
      </c>
      <c r="HG45" s="147">
        <f>PV(0.05,'PV factor'!X145,,-ED45)</f>
        <v>33362.59399021951</v>
      </c>
      <c r="HH45" s="147">
        <f>PV(0.05,'PV factor'!Y145,,-EE45)</f>
        <v>31773.899038304298</v>
      </c>
      <c r="HI45" s="147">
        <f>PV(0.05,'PV factor'!Z145,,-EF45)</f>
        <v>30260.856226956472</v>
      </c>
      <c r="HJ45" s="147">
        <f>PV(0.05,'PV factor'!AA145,,-EG45)</f>
        <v>28819.863073291879</v>
      </c>
      <c r="HK45" s="147">
        <f>PV(0.05,'PV factor'!AB145,,-EH45)</f>
        <v>27447.488641230357</v>
      </c>
      <c r="HL45" s="147">
        <f>PV(0.05,'PV factor'!AC145,,-EI45)</f>
        <v>26140.465372600345</v>
      </c>
      <c r="HM45" s="147">
        <f>PV(0.05,'PV factor'!AD145,,-EJ45)</f>
        <v>24895.681307238418</v>
      </c>
      <c r="HN45" s="147">
        <f>PV(0.05,'PV factor'!AE145,,-EK45)</f>
        <v>23710.172673560406</v>
      </c>
      <c r="HO45" s="147">
        <f>PV(0.05,'PV factor'!AF145,,-EL45)</f>
        <v>22581.116831962285</v>
      </c>
      <c r="HP45" s="147">
        <f>PV(0.05,'PV factor'!AG145,,-EM45)</f>
        <v>21505.825554249797</v>
      </c>
      <c r="HQ45" s="147">
        <f>PV(0.05,'PV factor'!AH145,,-EN45)</f>
        <v>20481.738623095043</v>
      </c>
      <c r="HR45" s="147">
        <f>PV(0.05,'PV factor'!AI145,,-EO45)</f>
        <v>19506.417736280993</v>
      </c>
      <c r="HS45" s="147">
        <f>PV(0.05,'PV factor'!AJ145,,-EP45)</f>
        <v>18577.54070121999</v>
      </c>
      <c r="HT45" s="147">
        <f>PV(0.05,'PV factor'!AK145,,-EQ45)</f>
        <v>17692.895905923804</v>
      </c>
      <c r="HU45" s="147">
        <f>PV(0.05,'PV factor'!AL145,,-ER45)</f>
        <v>16850.377053260763</v>
      </c>
      <c r="HV45" s="147">
        <f>PV(0.05,'PV factor'!AM145,,-ES45)</f>
        <v>16047.978145962636</v>
      </c>
      <c r="HW45" s="147">
        <f>PV(0.05,'PV factor'!AN145,,-ET45)</f>
        <v>15283.788710440602</v>
      </c>
      <c r="HX45" s="147">
        <f>PV(0.05,'PV factor'!AO145,,-EU45)</f>
        <v>14555.98924803867</v>
      </c>
      <c r="HY45" s="147">
        <f>PV(0.05,'PV factor'!AP145,,-EV45)</f>
        <v>13862.846902893971</v>
      </c>
      <c r="HZ45" s="147">
        <f t="shared" si="67"/>
        <v>189221.56920213284</v>
      </c>
      <c r="IA45" s="147">
        <f t="shared" si="68"/>
        <v>1674628.7762278346</v>
      </c>
      <c r="IB45" s="401">
        <f t="shared" si="69"/>
        <v>8.8500945388468892</v>
      </c>
    </row>
    <row r="46" spans="1:236" ht="90" customHeight="1" x14ac:dyDescent="0.2">
      <c r="A46" s="161" t="s">
        <v>2267</v>
      </c>
      <c r="B46" s="150" t="s">
        <v>2929</v>
      </c>
      <c r="C46" s="150" t="s">
        <v>2248</v>
      </c>
      <c r="D46" s="148">
        <v>1</v>
      </c>
      <c r="E46" s="150" t="s">
        <v>2935</v>
      </c>
      <c r="F46" s="151" t="s">
        <v>2936</v>
      </c>
      <c r="G46" s="151" t="s">
        <v>2937</v>
      </c>
      <c r="H46" s="79" t="s">
        <v>77</v>
      </c>
      <c r="I46" s="151"/>
      <c r="J46" s="151">
        <v>10</v>
      </c>
      <c r="K46" s="227" t="s">
        <v>79</v>
      </c>
      <c r="L46" s="79">
        <v>53765</v>
      </c>
      <c r="M46" s="79" t="s">
        <v>2938</v>
      </c>
      <c r="N46" s="79" t="s">
        <v>81</v>
      </c>
      <c r="O46" s="79" t="s">
        <v>133</v>
      </c>
      <c r="P46" s="79" t="s">
        <v>134</v>
      </c>
      <c r="Q46" s="112" t="s">
        <v>100</v>
      </c>
      <c r="R46" s="79" t="s">
        <v>108</v>
      </c>
      <c r="S46" s="79" t="s">
        <v>99</v>
      </c>
      <c r="T46" s="79" t="s">
        <v>2933</v>
      </c>
      <c r="U46" s="79" t="s">
        <v>100</v>
      </c>
      <c r="V46" s="81">
        <v>1</v>
      </c>
      <c r="W46" s="149">
        <v>50000</v>
      </c>
      <c r="X46" s="149">
        <v>0</v>
      </c>
      <c r="Y46" s="149">
        <v>0</v>
      </c>
      <c r="Z46" s="149">
        <v>0</v>
      </c>
      <c r="AA46" s="149">
        <v>50000</v>
      </c>
      <c r="AB46" s="164">
        <v>0</v>
      </c>
      <c r="AC46" s="149">
        <v>0</v>
      </c>
      <c r="AD46" s="149">
        <v>0</v>
      </c>
      <c r="AE46" s="149">
        <v>0</v>
      </c>
      <c r="AF46" s="168">
        <v>0</v>
      </c>
      <c r="AG46" s="149">
        <v>0</v>
      </c>
      <c r="AH46" s="149">
        <v>0</v>
      </c>
      <c r="AI46" s="88" t="s">
        <v>88</v>
      </c>
      <c r="AJ46" s="149">
        <v>0</v>
      </c>
      <c r="AK46" s="149">
        <v>0</v>
      </c>
      <c r="AL46" s="149">
        <v>0</v>
      </c>
      <c r="AM46" s="149">
        <v>0</v>
      </c>
      <c r="AN46" s="149">
        <v>0</v>
      </c>
      <c r="AO46" s="149">
        <v>0</v>
      </c>
      <c r="AP46" s="149">
        <v>0</v>
      </c>
      <c r="AQ46" s="149">
        <v>0</v>
      </c>
      <c r="AR46" s="149">
        <v>0</v>
      </c>
      <c r="AS46" s="149">
        <v>0</v>
      </c>
      <c r="AT46" s="149">
        <v>0</v>
      </c>
      <c r="AU46" s="168" t="s">
        <v>2939</v>
      </c>
      <c r="AV46" s="230">
        <f t="shared" si="35"/>
        <v>1</v>
      </c>
      <c r="AW46" s="230">
        <f t="shared" si="36"/>
        <v>0</v>
      </c>
      <c r="AX46" s="230" t="str">
        <f t="shared" si="37"/>
        <v>F2</v>
      </c>
      <c r="AY46" s="141">
        <f t="shared" si="38"/>
        <v>8</v>
      </c>
      <c r="AZ46" s="70">
        <f t="shared" si="39"/>
        <v>1</v>
      </c>
      <c r="BA46" s="70">
        <f t="shared" si="40"/>
        <v>1</v>
      </c>
      <c r="BB46" s="70">
        <f t="shared" si="41"/>
        <v>1</v>
      </c>
      <c r="BC46" s="70">
        <f t="shared" si="42"/>
        <v>1</v>
      </c>
      <c r="BD46" s="70">
        <f t="shared" si="43"/>
        <v>1</v>
      </c>
      <c r="BE46" s="70">
        <f t="shared" si="44"/>
        <v>1</v>
      </c>
      <c r="BF46" s="70">
        <f t="shared" si="45"/>
        <v>1</v>
      </c>
      <c r="BG46" s="71">
        <f t="shared" si="46"/>
        <v>0</v>
      </c>
      <c r="BH46" s="71">
        <f t="shared" si="47"/>
        <v>1</v>
      </c>
      <c r="BI46" s="71">
        <f t="shared" si="48"/>
        <v>0</v>
      </c>
      <c r="BJ46" s="71">
        <f t="shared" si="49"/>
        <v>0</v>
      </c>
      <c r="BK46" s="71">
        <f t="shared" si="50"/>
        <v>1</v>
      </c>
      <c r="BL46" s="70">
        <f t="shared" si="51"/>
        <v>0</v>
      </c>
      <c r="BM46" s="70">
        <f t="shared" si="52"/>
        <v>1</v>
      </c>
      <c r="BN46" s="70">
        <f t="shared" si="53"/>
        <v>0</v>
      </c>
      <c r="BO46" s="70">
        <f t="shared" si="54"/>
        <v>1</v>
      </c>
      <c r="BP46" s="144">
        <f t="shared" si="55"/>
        <v>0</v>
      </c>
      <c r="BQ46" s="144">
        <f t="shared" si="56"/>
        <v>0</v>
      </c>
      <c r="BR46" s="144">
        <f t="shared" si="57"/>
        <v>50000</v>
      </c>
      <c r="BS46" s="144">
        <f t="shared" si="58"/>
        <v>0</v>
      </c>
      <c r="BT46" s="144">
        <f t="shared" si="59"/>
        <v>0</v>
      </c>
      <c r="BU46" s="144">
        <f t="shared" si="60"/>
        <v>0</v>
      </c>
      <c r="BV46" s="144">
        <f t="shared" si="61"/>
        <v>0</v>
      </c>
      <c r="BW46" s="144">
        <f t="shared" si="62"/>
        <v>0</v>
      </c>
      <c r="BX46" s="144">
        <f t="shared" si="63"/>
        <v>0</v>
      </c>
      <c r="BY46" s="144">
        <f t="shared" si="64"/>
        <v>0</v>
      </c>
      <c r="BZ46" s="9">
        <v>0</v>
      </c>
      <c r="CA46" s="9">
        <v>0</v>
      </c>
      <c r="CB46" s="9">
        <v>0</v>
      </c>
      <c r="CC46" s="9">
        <v>0</v>
      </c>
      <c r="CD46" s="9">
        <v>0</v>
      </c>
      <c r="CE46" s="9">
        <v>0</v>
      </c>
      <c r="CF46" s="9">
        <v>0</v>
      </c>
      <c r="CG46" s="9">
        <v>0</v>
      </c>
      <c r="CH46" s="9">
        <v>0</v>
      </c>
      <c r="CI46" s="9">
        <v>0</v>
      </c>
      <c r="CJ46" s="9">
        <v>0</v>
      </c>
      <c r="CK46" s="9">
        <v>0</v>
      </c>
      <c r="CL46" s="9">
        <v>0</v>
      </c>
      <c r="CM46" s="9">
        <v>0</v>
      </c>
      <c r="CN46" s="9">
        <v>0</v>
      </c>
      <c r="CO46" s="9">
        <v>0</v>
      </c>
      <c r="CP46" s="9">
        <v>0</v>
      </c>
      <c r="CQ46" s="9">
        <v>0</v>
      </c>
      <c r="CR46" s="9">
        <v>0</v>
      </c>
      <c r="CS46" s="9">
        <v>0</v>
      </c>
      <c r="CT46" s="9">
        <v>0</v>
      </c>
      <c r="CU46" s="9">
        <v>0</v>
      </c>
      <c r="CV46" s="9">
        <v>0</v>
      </c>
      <c r="CW46" s="9">
        <v>0</v>
      </c>
      <c r="CX46" s="9">
        <v>0</v>
      </c>
      <c r="CY46" s="9">
        <v>0</v>
      </c>
      <c r="CZ46" s="9">
        <v>0</v>
      </c>
      <c r="DA46" s="9">
        <v>0</v>
      </c>
      <c r="DB46" s="9">
        <v>0</v>
      </c>
      <c r="DC46" s="9">
        <v>0</v>
      </c>
      <c r="DD46" s="9">
        <v>0</v>
      </c>
      <c r="DE46" s="9">
        <v>0</v>
      </c>
      <c r="DF46" s="9">
        <v>0</v>
      </c>
      <c r="DG46" s="144">
        <f t="shared" si="65"/>
        <v>53765</v>
      </c>
      <c r="DH46" s="144">
        <f t="shared" ref="DH46:EW46" si="111">DG46</f>
        <v>53765</v>
      </c>
      <c r="DI46" s="144">
        <f t="shared" si="111"/>
        <v>53765</v>
      </c>
      <c r="DJ46" s="144">
        <f t="shared" si="111"/>
        <v>53765</v>
      </c>
      <c r="DK46" s="144">
        <f t="shared" si="111"/>
        <v>53765</v>
      </c>
      <c r="DL46" s="144">
        <f t="shared" si="111"/>
        <v>53765</v>
      </c>
      <c r="DM46" s="144">
        <f t="shared" si="111"/>
        <v>53765</v>
      </c>
      <c r="DN46" s="144">
        <f t="shared" si="111"/>
        <v>53765</v>
      </c>
      <c r="DO46" s="144">
        <f t="shared" si="111"/>
        <v>53765</v>
      </c>
      <c r="DP46" s="144">
        <f t="shared" si="111"/>
        <v>53765</v>
      </c>
      <c r="DQ46" s="144">
        <f t="shared" si="111"/>
        <v>53765</v>
      </c>
      <c r="DR46" s="144">
        <f t="shared" si="111"/>
        <v>53765</v>
      </c>
      <c r="DS46" s="144">
        <f t="shared" si="111"/>
        <v>53765</v>
      </c>
      <c r="DT46" s="144">
        <f t="shared" si="111"/>
        <v>53765</v>
      </c>
      <c r="DU46" s="144">
        <f t="shared" si="111"/>
        <v>53765</v>
      </c>
      <c r="DV46" s="144">
        <f t="shared" si="111"/>
        <v>53765</v>
      </c>
      <c r="DW46" s="144">
        <f t="shared" si="111"/>
        <v>53765</v>
      </c>
      <c r="DX46" s="144">
        <f t="shared" si="111"/>
        <v>53765</v>
      </c>
      <c r="DY46" s="144">
        <f t="shared" si="111"/>
        <v>53765</v>
      </c>
      <c r="DZ46" s="144">
        <f t="shared" si="111"/>
        <v>53765</v>
      </c>
      <c r="EA46" s="144">
        <f t="shared" si="111"/>
        <v>53765</v>
      </c>
      <c r="EB46" s="144">
        <f t="shared" si="111"/>
        <v>53765</v>
      </c>
      <c r="EC46" s="144">
        <f t="shared" si="111"/>
        <v>53765</v>
      </c>
      <c r="ED46" s="144">
        <f t="shared" si="111"/>
        <v>53765</v>
      </c>
      <c r="EE46" s="144">
        <f t="shared" si="111"/>
        <v>53765</v>
      </c>
      <c r="EF46" s="144">
        <f t="shared" si="111"/>
        <v>53765</v>
      </c>
      <c r="EG46" s="144">
        <f t="shared" si="111"/>
        <v>53765</v>
      </c>
      <c r="EH46" s="144">
        <f t="shared" si="111"/>
        <v>53765</v>
      </c>
      <c r="EI46" s="144">
        <f t="shared" si="111"/>
        <v>53765</v>
      </c>
      <c r="EJ46" s="144">
        <f t="shared" si="111"/>
        <v>53765</v>
      </c>
      <c r="EK46" s="144">
        <f t="shared" si="111"/>
        <v>53765</v>
      </c>
      <c r="EL46" s="144">
        <f t="shared" si="111"/>
        <v>53765</v>
      </c>
      <c r="EM46" s="144">
        <f t="shared" si="111"/>
        <v>53765</v>
      </c>
      <c r="EN46" s="144">
        <f t="shared" si="111"/>
        <v>53765</v>
      </c>
      <c r="EO46" s="144">
        <f t="shared" si="111"/>
        <v>53765</v>
      </c>
      <c r="EP46" s="144">
        <f t="shared" si="111"/>
        <v>53765</v>
      </c>
      <c r="EQ46" s="144">
        <f t="shared" si="111"/>
        <v>53765</v>
      </c>
      <c r="ER46" s="144">
        <f t="shared" si="111"/>
        <v>53765</v>
      </c>
      <c r="ES46" s="144">
        <f t="shared" si="111"/>
        <v>53765</v>
      </c>
      <c r="ET46" s="144">
        <f t="shared" si="111"/>
        <v>53765</v>
      </c>
      <c r="EU46" s="144">
        <f t="shared" si="111"/>
        <v>53765</v>
      </c>
      <c r="EV46" s="144">
        <f t="shared" si="111"/>
        <v>53765</v>
      </c>
      <c r="EW46" s="144">
        <f t="shared" si="111"/>
        <v>53765</v>
      </c>
      <c r="EX46" s="147">
        <f>PV(0.05,'PV factor'!C423,,-BR46)</f>
        <v>45351.473922902493</v>
      </c>
      <c r="EY46" s="147">
        <f>PV(0.05,'PV factor'!D423,,-BS46)</f>
        <v>0</v>
      </c>
      <c r="EZ46" s="147">
        <f>PV(0.05,'PV factor'!E423,,-BT46)</f>
        <v>0</v>
      </c>
      <c r="FA46" s="147">
        <f>PV(0.05,'PV factor'!F423,,-BU46)</f>
        <v>0</v>
      </c>
      <c r="FB46" s="147">
        <f>PV(0.05,'PV factor'!G423,,-BV46)</f>
        <v>0</v>
      </c>
      <c r="FC46" s="147">
        <f>PV(0.05,'PV factor'!H423,,-BW46)</f>
        <v>0</v>
      </c>
      <c r="FD46" s="147">
        <f>PV(0.05,'PV factor'!I423,,-BX46)</f>
        <v>0</v>
      </c>
      <c r="FE46" s="147">
        <f>PV(0.05,'PV factor'!J423,,-BY46)</f>
        <v>0</v>
      </c>
      <c r="FF46" s="147">
        <f>PV(0.05,'PV factor'!K423,,-BZ46)</f>
        <v>0</v>
      </c>
      <c r="FG46" s="147">
        <f>PV(0.05,'PV factor'!L423,,-CA46)</f>
        <v>0</v>
      </c>
      <c r="FH46" s="147">
        <f>PV(0.05,'PV factor'!M423,,-CB46)</f>
        <v>0</v>
      </c>
      <c r="FI46" s="147">
        <f>PV(0.05,'PV factor'!N423,,-CC46)</f>
        <v>0</v>
      </c>
      <c r="FJ46" s="147">
        <f>PV(0.05,'PV factor'!O423,,-CD46)</f>
        <v>0</v>
      </c>
      <c r="FK46" s="147">
        <f>PV(0.05,'PV factor'!P423,,-CE46)</f>
        <v>0</v>
      </c>
      <c r="FL46" s="147">
        <f>PV(0.05,'PV factor'!Q423,,-CF46)</f>
        <v>0</v>
      </c>
      <c r="FM46" s="147">
        <f>PV(0.05,'PV factor'!R423,,-CG46)</f>
        <v>0</v>
      </c>
      <c r="FN46" s="147">
        <f>PV(0.05,'PV factor'!S423,,-CH46)</f>
        <v>0</v>
      </c>
      <c r="FO46" s="147">
        <f>PV(0.05,'PV factor'!T423,,-CI46)</f>
        <v>0</v>
      </c>
      <c r="FP46" s="147">
        <f>PV(0.05,'PV factor'!U423,,-CJ46)</f>
        <v>0</v>
      </c>
      <c r="FQ46" s="147">
        <f>PV(0.05,'PV factor'!V423,,-CK46)</f>
        <v>0</v>
      </c>
      <c r="FR46" s="147">
        <f>PV(0.05,'PV factor'!W423,,-CL46)</f>
        <v>0</v>
      </c>
      <c r="FS46" s="147">
        <f>PV(0.05,'PV factor'!X423,,-CM46)</f>
        <v>0</v>
      </c>
      <c r="FT46" s="147">
        <f>PV(0.05,'PV factor'!Y423,,-CN46)</f>
        <v>0</v>
      </c>
      <c r="FU46" s="147">
        <f>PV(0.05,'PV factor'!Z423,,-CO46)</f>
        <v>0</v>
      </c>
      <c r="FV46" s="147">
        <f>PV(0.05,'PV factor'!AA423,,-CP46)</f>
        <v>0</v>
      </c>
      <c r="FW46" s="147">
        <f>PV(0.05,'PV factor'!AB423,,-CQ46)</f>
        <v>0</v>
      </c>
      <c r="FX46" s="147">
        <f>PV(0.05,'PV factor'!AC423,,-CR46)</f>
        <v>0</v>
      </c>
      <c r="FY46" s="147">
        <f>PV(0.05,'PV factor'!AD423,,-CS46)</f>
        <v>0</v>
      </c>
      <c r="FZ46" s="147">
        <f>PV(0.05,'PV factor'!AE423,,-CT46)</f>
        <v>0</v>
      </c>
      <c r="GA46" s="147">
        <f>PV(0.05,'PV factor'!AF423,,-CU46)</f>
        <v>0</v>
      </c>
      <c r="GB46" s="147">
        <f>PV(0.05,'PV factor'!AG423,,-CV46)</f>
        <v>0</v>
      </c>
      <c r="GC46" s="147">
        <f>PV(0.05,'PV factor'!AH423,,-CW46)</f>
        <v>0</v>
      </c>
      <c r="GD46" s="147">
        <f>PV(0.05,'PV factor'!AI423,,-CX46)</f>
        <v>0</v>
      </c>
      <c r="GE46" s="147">
        <f>PV(0.05,'PV factor'!AJ423,,-CY46)</f>
        <v>0</v>
      </c>
      <c r="GF46" s="147">
        <f>PV(0.05,'PV factor'!AK423,,-CZ46)</f>
        <v>0</v>
      </c>
      <c r="GG46" s="147">
        <f>PV(0.05,'PV factor'!AL423,,-DA46)</f>
        <v>0</v>
      </c>
      <c r="GH46" s="147">
        <f>PV(0.05,'PV factor'!AM423,,-DB46)</f>
        <v>0</v>
      </c>
      <c r="GI46" s="147">
        <f>PV(0.05,'PV factor'!AN423,,-DC46)</f>
        <v>0</v>
      </c>
      <c r="GJ46" s="147">
        <f>PV(0.05,'PV factor'!AO423,,-DD46)</f>
        <v>0</v>
      </c>
      <c r="GK46" s="147">
        <f>PV(0.05,'PV factor'!AP423,,-DE46)</f>
        <v>0</v>
      </c>
      <c r="GL46" s="147">
        <f>PV(0.05,'PV factor'!C423,,-DI46)</f>
        <v>48766.439909297049</v>
      </c>
      <c r="GM46" s="147">
        <f>PV(0.05,'PV factor'!D423,,-DJ46)</f>
        <v>46444.228485044805</v>
      </c>
      <c r="GN46" s="147">
        <f>PV(0.05,'PV factor'!E423,,-DK46)</f>
        <v>44232.598557185534</v>
      </c>
      <c r="GO46" s="147">
        <f>PV(0.05,'PV factor'!F423,,-DL46)</f>
        <v>42126.284340176695</v>
      </c>
      <c r="GP46" s="147">
        <f>PV(0.05,'PV factor'!G423,,-DM46)</f>
        <v>40120.270800168284</v>
      </c>
      <c r="GQ46" s="147">
        <f>PV(0.05,'PV factor'!H423,,-DN46)</f>
        <v>38209.781714445977</v>
      </c>
      <c r="GR46" s="147">
        <f>PV(0.05,'PV factor'!I423,,-DO46)</f>
        <v>36390.268299472365</v>
      </c>
      <c r="GS46" s="147">
        <f>PV(0.05,'PV factor'!J423,,-DP46)</f>
        <v>34657.398380449871</v>
      </c>
      <c r="GT46" s="147">
        <f>PV(0.05,'PV factor'!K423,,-DQ46)</f>
        <v>33007.046076618928</v>
      </c>
      <c r="GU46" s="147">
        <f>PV(0.05,'PV factor'!L423,,-DR46)</f>
        <v>31435.281977732306</v>
      </c>
      <c r="GV46" s="147">
        <f>PV(0.05,'PV factor'!M423,,-DS46)</f>
        <v>29938.363788316488</v>
      </c>
      <c r="GW46" s="147">
        <f>PV(0.05,'PV factor'!N423,,-DT46)</f>
        <v>28512.727417444268</v>
      </c>
      <c r="GX46" s="147">
        <f>PV(0.05,'PV factor'!O423,,-DU46)</f>
        <v>27154.978492804072</v>
      </c>
      <c r="GY46" s="147">
        <f>PV(0.05,'PV factor'!P423,,-DV46)</f>
        <v>25861.884278861013</v>
      </c>
      <c r="GZ46" s="147">
        <f>PV(0.05,'PV factor'!Q423,,-DW46)</f>
        <v>24630.365979867634</v>
      </c>
      <c r="HA46" s="147">
        <f>PV(0.05,'PV factor'!R423,,-DX46)</f>
        <v>23457.491409397742</v>
      </c>
      <c r="HB46" s="147">
        <f>PV(0.05,'PV factor'!S423,,-DY46)</f>
        <v>22340.468008950233</v>
      </c>
      <c r="HC46" s="147">
        <f>PV(0.05,'PV factor'!T423,,-DZ46)</f>
        <v>21276.636199000219</v>
      </c>
      <c r="HD46" s="147">
        <f>PV(0.05,'PV factor'!U423,,-EA46)</f>
        <v>20263.463046666879</v>
      </c>
      <c r="HE46" s="147">
        <f>PV(0.05,'PV factor'!V423,,-EB46)</f>
        <v>19298.536234920837</v>
      </c>
      <c r="HF46" s="147">
        <f>PV(0.05,'PV factor'!W423,,-EC46)</f>
        <v>18379.558318972227</v>
      </c>
      <c r="HG46" s="147">
        <f>PV(0.05,'PV factor'!X423,,-ED46)</f>
        <v>17504.341256164022</v>
      </c>
      <c r="HH46" s="147">
        <f>PV(0.05,'PV factor'!Y423,,-EE46)</f>
        <v>16670.801196346689</v>
      </c>
      <c r="HI46" s="147">
        <f>PV(0.05,'PV factor'!Z423,,-EF46)</f>
        <v>15876.953520330178</v>
      </c>
      <c r="HJ46" s="147">
        <f>PV(0.05,'PV factor'!AA423,,-EG46)</f>
        <v>15120.90811460017</v>
      </c>
      <c r="HK46" s="147">
        <f>PV(0.05,'PV factor'!AB423,,-EH46)</f>
        <v>14400.864871047779</v>
      </c>
      <c r="HL46" s="147">
        <f>PV(0.05,'PV factor'!AC423,,-EI46)</f>
        <v>13715.109400997888</v>
      </c>
      <c r="HM46" s="147">
        <f>PV(0.05,'PV factor'!AD423,,-EJ46)</f>
        <v>13062.008953331318</v>
      </c>
      <c r="HN46" s="147">
        <f>PV(0.05,'PV factor'!AE423,,-EK46)</f>
        <v>12440.008526982214</v>
      </c>
      <c r="HO46" s="147">
        <f>PV(0.05,'PV factor'!AF423,,-EL46)</f>
        <v>11847.627168554483</v>
      </c>
      <c r="HP46" s="147">
        <f>PV(0.05,'PV factor'!AG423,,-EM46)</f>
        <v>11283.454446242367</v>
      </c>
      <c r="HQ46" s="147">
        <f>PV(0.05,'PV factor'!AH423,,-EN46)</f>
        <v>10746.147091659397</v>
      </c>
      <c r="HR46" s="147">
        <f>PV(0.05,'PV factor'!AI423,,-EO46)</f>
        <v>10234.425801580377</v>
      </c>
      <c r="HS46" s="147">
        <f>PV(0.05,'PV factor'!AJ423,,-EP46)</f>
        <v>9747.0721919813113</v>
      </c>
      <c r="HT46" s="147">
        <f>PV(0.05,'PV factor'!AK423,,-EQ46)</f>
        <v>9282.9258971250601</v>
      </c>
      <c r="HU46" s="147">
        <f>PV(0.05,'PV factor'!AL423,,-ER46)</f>
        <v>8840.8818067857701</v>
      </c>
      <c r="HV46" s="147">
        <f>PV(0.05,'PV factor'!AM423,,-ES46)</f>
        <v>8419.8874350340684</v>
      </c>
      <c r="HW46" s="147">
        <f>PV(0.05,'PV factor'!AN423,,-ET46)</f>
        <v>8018.9404143181582</v>
      </c>
      <c r="HX46" s="147">
        <f>PV(0.05,'PV factor'!AO423,,-EU46)</f>
        <v>7637.0861088744377</v>
      </c>
      <c r="HY46" s="147">
        <f>PV(0.05,'PV factor'!AP423,,-EV46)</f>
        <v>7273.4153417851785</v>
      </c>
      <c r="HZ46" s="147">
        <f t="shared" si="67"/>
        <v>45351.473922902493</v>
      </c>
      <c r="IA46" s="147">
        <f t="shared" si="68"/>
        <v>395389.59854059183</v>
      </c>
      <c r="IB46" s="401">
        <f t="shared" si="69"/>
        <v>8.7183406478200496</v>
      </c>
    </row>
    <row r="47" spans="1:236" ht="90" customHeight="1" x14ac:dyDescent="0.2">
      <c r="A47" s="233" t="s">
        <v>336</v>
      </c>
      <c r="B47" s="234" t="s">
        <v>337</v>
      </c>
      <c r="C47" s="234" t="s">
        <v>418</v>
      </c>
      <c r="D47" s="235">
        <v>7</v>
      </c>
      <c r="E47" s="234" t="s">
        <v>419</v>
      </c>
      <c r="F47" s="236" t="s">
        <v>420</v>
      </c>
      <c r="G47" s="236" t="s">
        <v>421</v>
      </c>
      <c r="H47" s="13" t="s">
        <v>77</v>
      </c>
      <c r="I47" s="236" t="s">
        <v>422</v>
      </c>
      <c r="J47" s="236">
        <v>40</v>
      </c>
      <c r="K47" s="227" t="s">
        <v>79</v>
      </c>
      <c r="L47" s="77">
        <v>2500</v>
      </c>
      <c r="M47" s="237" t="s">
        <v>423</v>
      </c>
      <c r="N47" s="13" t="s">
        <v>81</v>
      </c>
      <c r="O47" s="13" t="s">
        <v>217</v>
      </c>
      <c r="P47" s="13" t="s">
        <v>218</v>
      </c>
      <c r="Q47" s="112" t="s">
        <v>100</v>
      </c>
      <c r="R47" s="13" t="s">
        <v>108</v>
      </c>
      <c r="S47" s="13" t="s">
        <v>99</v>
      </c>
      <c r="T47" s="72" t="s">
        <v>366</v>
      </c>
      <c r="U47" s="13" t="s">
        <v>87</v>
      </c>
      <c r="V47" s="196">
        <v>1</v>
      </c>
      <c r="W47" s="239">
        <v>10000</v>
      </c>
      <c r="X47" s="239">
        <v>1700</v>
      </c>
      <c r="Y47" s="239">
        <v>0</v>
      </c>
      <c r="Z47" s="239">
        <v>0</v>
      </c>
      <c r="AA47" s="239">
        <v>10000</v>
      </c>
      <c r="AB47" s="238">
        <v>0</v>
      </c>
      <c r="AC47" s="238">
        <v>0</v>
      </c>
      <c r="AD47" s="238">
        <v>0</v>
      </c>
      <c r="AE47" s="239">
        <v>0</v>
      </c>
      <c r="AF47" s="239">
        <v>0</v>
      </c>
      <c r="AG47" s="239">
        <v>0</v>
      </c>
      <c r="AH47" s="239">
        <v>0</v>
      </c>
      <c r="AI47" s="14" t="s">
        <v>424</v>
      </c>
      <c r="AJ47" s="239">
        <v>2000</v>
      </c>
      <c r="AK47" s="239">
        <v>0</v>
      </c>
      <c r="AL47" s="239">
        <v>2000</v>
      </c>
      <c r="AM47" s="239">
        <v>0</v>
      </c>
      <c r="AN47" s="239">
        <v>0</v>
      </c>
      <c r="AO47" s="239">
        <v>0</v>
      </c>
      <c r="AP47" s="239">
        <v>0</v>
      </c>
      <c r="AQ47" s="239">
        <v>0</v>
      </c>
      <c r="AR47" s="239">
        <v>0</v>
      </c>
      <c r="AS47" s="239">
        <v>0</v>
      </c>
      <c r="AT47" s="239">
        <v>0</v>
      </c>
      <c r="AU47" s="236"/>
      <c r="AV47" s="230">
        <f t="shared" si="35"/>
        <v>1</v>
      </c>
      <c r="AW47" s="230">
        <f t="shared" si="36"/>
        <v>0</v>
      </c>
      <c r="AX47" s="230" t="str">
        <f t="shared" si="37"/>
        <v>B3</v>
      </c>
      <c r="AY47" s="141">
        <f t="shared" si="38"/>
        <v>7</v>
      </c>
      <c r="AZ47" s="70">
        <f t="shared" si="39"/>
        <v>1</v>
      </c>
      <c r="BA47" s="70">
        <f t="shared" si="40"/>
        <v>1</v>
      </c>
      <c r="BB47" s="70">
        <f t="shared" si="41"/>
        <v>0</v>
      </c>
      <c r="BC47" s="70">
        <f t="shared" si="42"/>
        <v>1</v>
      </c>
      <c r="BD47" s="70">
        <f t="shared" si="43"/>
        <v>1</v>
      </c>
      <c r="BE47" s="70">
        <f t="shared" si="44"/>
        <v>1</v>
      </c>
      <c r="BF47" s="70">
        <f t="shared" si="45"/>
        <v>1</v>
      </c>
      <c r="BG47" s="71">
        <f t="shared" si="46"/>
        <v>0</v>
      </c>
      <c r="BH47" s="71">
        <f t="shared" si="47"/>
        <v>1</v>
      </c>
      <c r="BI47" s="71">
        <f t="shared" si="48"/>
        <v>0</v>
      </c>
      <c r="BJ47" s="71">
        <f t="shared" si="49"/>
        <v>0</v>
      </c>
      <c r="BK47" s="71">
        <f t="shared" si="50"/>
        <v>1</v>
      </c>
      <c r="BL47" s="70">
        <f t="shared" si="51"/>
        <v>1</v>
      </c>
      <c r="BM47" s="70">
        <f t="shared" si="52"/>
        <v>0</v>
      </c>
      <c r="BN47" s="70">
        <f t="shared" si="53"/>
        <v>0</v>
      </c>
      <c r="BO47" s="70">
        <f t="shared" si="54"/>
        <v>0</v>
      </c>
      <c r="BP47" s="144">
        <f t="shared" si="55"/>
        <v>0</v>
      </c>
      <c r="BQ47" s="144">
        <f t="shared" si="56"/>
        <v>2000</v>
      </c>
      <c r="BR47" s="144">
        <f t="shared" si="57"/>
        <v>10000</v>
      </c>
      <c r="BS47" s="144">
        <f t="shared" si="58"/>
        <v>0</v>
      </c>
      <c r="BT47" s="144">
        <f t="shared" si="59"/>
        <v>0</v>
      </c>
      <c r="BU47" s="144">
        <f t="shared" si="60"/>
        <v>0</v>
      </c>
      <c r="BV47" s="144">
        <f t="shared" si="61"/>
        <v>0</v>
      </c>
      <c r="BW47" s="144">
        <f t="shared" si="62"/>
        <v>0</v>
      </c>
      <c r="BX47" s="144">
        <f t="shared" si="63"/>
        <v>0</v>
      </c>
      <c r="BY47" s="144">
        <f t="shared" si="64"/>
        <v>0</v>
      </c>
      <c r="BZ47" s="9">
        <v>0</v>
      </c>
      <c r="CA47" s="9">
        <v>0</v>
      </c>
      <c r="CB47" s="9">
        <v>0</v>
      </c>
      <c r="CC47" s="9">
        <v>0</v>
      </c>
      <c r="CD47" s="9">
        <v>0</v>
      </c>
      <c r="CE47" s="9">
        <v>0</v>
      </c>
      <c r="CF47" s="9">
        <v>0</v>
      </c>
      <c r="CG47" s="9">
        <v>0</v>
      </c>
      <c r="CH47" s="9">
        <v>0</v>
      </c>
      <c r="CI47" s="9">
        <v>0</v>
      </c>
      <c r="CJ47" s="9">
        <v>0</v>
      </c>
      <c r="CK47" s="9">
        <v>0</v>
      </c>
      <c r="CL47" s="9">
        <v>0</v>
      </c>
      <c r="CM47" s="9">
        <v>0</v>
      </c>
      <c r="CN47" s="9">
        <v>0</v>
      </c>
      <c r="CO47" s="9">
        <v>0</v>
      </c>
      <c r="CP47" s="9">
        <v>0</v>
      </c>
      <c r="CQ47" s="9">
        <v>0</v>
      </c>
      <c r="CR47" s="9">
        <v>0</v>
      </c>
      <c r="CS47" s="9">
        <v>0</v>
      </c>
      <c r="CT47" s="9">
        <v>0</v>
      </c>
      <c r="CU47" s="9">
        <v>0</v>
      </c>
      <c r="CV47" s="9">
        <v>0</v>
      </c>
      <c r="CW47" s="9">
        <v>0</v>
      </c>
      <c r="CX47" s="9">
        <v>0</v>
      </c>
      <c r="CY47" s="9">
        <v>0</v>
      </c>
      <c r="CZ47" s="9">
        <v>0</v>
      </c>
      <c r="DA47" s="9">
        <v>0</v>
      </c>
      <c r="DB47" s="9">
        <v>0</v>
      </c>
      <c r="DC47" s="9">
        <v>0</v>
      </c>
      <c r="DD47" s="9">
        <v>0</v>
      </c>
      <c r="DE47" s="9">
        <v>0</v>
      </c>
      <c r="DF47" s="9">
        <v>0</v>
      </c>
      <c r="DG47" s="144">
        <f t="shared" si="65"/>
        <v>2500</v>
      </c>
      <c r="DH47" s="144">
        <f t="shared" ref="DH47:EW47" si="112">DG47</f>
        <v>2500</v>
      </c>
      <c r="DI47" s="144">
        <f t="shared" si="112"/>
        <v>2500</v>
      </c>
      <c r="DJ47" s="144">
        <f t="shared" si="112"/>
        <v>2500</v>
      </c>
      <c r="DK47" s="144">
        <f t="shared" si="112"/>
        <v>2500</v>
      </c>
      <c r="DL47" s="144">
        <f t="shared" si="112"/>
        <v>2500</v>
      </c>
      <c r="DM47" s="144">
        <f t="shared" si="112"/>
        <v>2500</v>
      </c>
      <c r="DN47" s="144">
        <f t="shared" si="112"/>
        <v>2500</v>
      </c>
      <c r="DO47" s="144">
        <f t="shared" si="112"/>
        <v>2500</v>
      </c>
      <c r="DP47" s="144">
        <f t="shared" si="112"/>
        <v>2500</v>
      </c>
      <c r="DQ47" s="144">
        <f t="shared" si="112"/>
        <v>2500</v>
      </c>
      <c r="DR47" s="144">
        <f t="shared" si="112"/>
        <v>2500</v>
      </c>
      <c r="DS47" s="144">
        <f t="shared" si="112"/>
        <v>2500</v>
      </c>
      <c r="DT47" s="144">
        <f t="shared" si="112"/>
        <v>2500</v>
      </c>
      <c r="DU47" s="144">
        <f t="shared" si="112"/>
        <v>2500</v>
      </c>
      <c r="DV47" s="144">
        <f t="shared" si="112"/>
        <v>2500</v>
      </c>
      <c r="DW47" s="144">
        <f t="shared" si="112"/>
        <v>2500</v>
      </c>
      <c r="DX47" s="144">
        <f t="shared" si="112"/>
        <v>2500</v>
      </c>
      <c r="DY47" s="144">
        <f t="shared" si="112"/>
        <v>2500</v>
      </c>
      <c r="DZ47" s="144">
        <f t="shared" si="112"/>
        <v>2500</v>
      </c>
      <c r="EA47" s="144">
        <f t="shared" si="112"/>
        <v>2500</v>
      </c>
      <c r="EB47" s="144">
        <f t="shared" si="112"/>
        <v>2500</v>
      </c>
      <c r="EC47" s="144">
        <f t="shared" si="112"/>
        <v>2500</v>
      </c>
      <c r="ED47" s="144">
        <f t="shared" si="112"/>
        <v>2500</v>
      </c>
      <c r="EE47" s="144">
        <f t="shared" si="112"/>
        <v>2500</v>
      </c>
      <c r="EF47" s="144">
        <f t="shared" si="112"/>
        <v>2500</v>
      </c>
      <c r="EG47" s="144">
        <f t="shared" si="112"/>
        <v>2500</v>
      </c>
      <c r="EH47" s="144">
        <f t="shared" si="112"/>
        <v>2500</v>
      </c>
      <c r="EI47" s="144">
        <f t="shared" si="112"/>
        <v>2500</v>
      </c>
      <c r="EJ47" s="144">
        <f t="shared" si="112"/>
        <v>2500</v>
      </c>
      <c r="EK47" s="144">
        <f t="shared" si="112"/>
        <v>2500</v>
      </c>
      <c r="EL47" s="144">
        <f t="shared" si="112"/>
        <v>2500</v>
      </c>
      <c r="EM47" s="144">
        <f t="shared" si="112"/>
        <v>2500</v>
      </c>
      <c r="EN47" s="144">
        <f t="shared" si="112"/>
        <v>2500</v>
      </c>
      <c r="EO47" s="144">
        <f t="shared" si="112"/>
        <v>2500</v>
      </c>
      <c r="EP47" s="144">
        <f t="shared" si="112"/>
        <v>2500</v>
      </c>
      <c r="EQ47" s="144">
        <f t="shared" si="112"/>
        <v>2500</v>
      </c>
      <c r="ER47" s="144">
        <f t="shared" si="112"/>
        <v>2500</v>
      </c>
      <c r="ES47" s="144">
        <f t="shared" si="112"/>
        <v>2500</v>
      </c>
      <c r="ET47" s="144">
        <f t="shared" si="112"/>
        <v>2500</v>
      </c>
      <c r="EU47" s="144">
        <f t="shared" si="112"/>
        <v>2500</v>
      </c>
      <c r="EV47" s="144">
        <f t="shared" si="112"/>
        <v>2500</v>
      </c>
      <c r="EW47" s="144">
        <f t="shared" si="112"/>
        <v>2500</v>
      </c>
      <c r="EX47" s="147">
        <f>PV(0.05,'PV factor'!C37,,-BR47)</f>
        <v>9070.2947845804993</v>
      </c>
      <c r="EY47" s="147">
        <f>PV(0.05,'PV factor'!D37,,-BS47)</f>
        <v>0</v>
      </c>
      <c r="EZ47" s="147">
        <f>PV(0.05,'PV factor'!E37,,-BT47)</f>
        <v>0</v>
      </c>
      <c r="FA47" s="147">
        <f>PV(0.05,'PV factor'!F37,,-BU47)</f>
        <v>0</v>
      </c>
      <c r="FB47" s="147">
        <f>PV(0.05,'PV factor'!G37,,-BV47)</f>
        <v>0</v>
      </c>
      <c r="FC47" s="147">
        <f>PV(0.05,'PV factor'!H37,,-BW47)</f>
        <v>0</v>
      </c>
      <c r="FD47" s="147">
        <f>PV(0.05,'PV factor'!I37,,-BX47)</f>
        <v>0</v>
      </c>
      <c r="FE47" s="147">
        <f>PV(0.05,'PV factor'!J37,,-BY47)</f>
        <v>0</v>
      </c>
      <c r="FF47" s="147">
        <f>PV(0.05,'PV factor'!K37,,-BZ47)</f>
        <v>0</v>
      </c>
      <c r="FG47" s="147">
        <f>PV(0.05,'PV factor'!L37,,-CA47)</f>
        <v>0</v>
      </c>
      <c r="FH47" s="147">
        <f>PV(0.05,'PV factor'!M37,,-CB47)</f>
        <v>0</v>
      </c>
      <c r="FI47" s="147">
        <f>PV(0.05,'PV factor'!N37,,-CC47)</f>
        <v>0</v>
      </c>
      <c r="FJ47" s="147">
        <f>PV(0.05,'PV factor'!O37,,-CD47)</f>
        <v>0</v>
      </c>
      <c r="FK47" s="147">
        <f>PV(0.05,'PV factor'!P37,,-CE47)</f>
        <v>0</v>
      </c>
      <c r="FL47" s="147">
        <f>PV(0.05,'PV factor'!Q37,,-CF47)</f>
        <v>0</v>
      </c>
      <c r="FM47" s="147">
        <f>PV(0.05,'PV factor'!R37,,-CG47)</f>
        <v>0</v>
      </c>
      <c r="FN47" s="147">
        <f>PV(0.05,'PV factor'!S37,,-CH47)</f>
        <v>0</v>
      </c>
      <c r="FO47" s="147">
        <f>PV(0.05,'PV factor'!T37,,-CI47)</f>
        <v>0</v>
      </c>
      <c r="FP47" s="147">
        <f>PV(0.05,'PV factor'!U37,,-CJ47)</f>
        <v>0</v>
      </c>
      <c r="FQ47" s="147">
        <f>PV(0.05,'PV factor'!V37,,-CK47)</f>
        <v>0</v>
      </c>
      <c r="FR47" s="147">
        <f>PV(0.05,'PV factor'!W37,,-CL47)</f>
        <v>0</v>
      </c>
      <c r="FS47" s="147">
        <f>PV(0.05,'PV factor'!X37,,-CM47)</f>
        <v>0</v>
      </c>
      <c r="FT47" s="147">
        <f>PV(0.05,'PV factor'!Y37,,-CN47)</f>
        <v>0</v>
      </c>
      <c r="FU47" s="147">
        <f>PV(0.05,'PV factor'!Z37,,-CO47)</f>
        <v>0</v>
      </c>
      <c r="FV47" s="147">
        <f>PV(0.05,'PV factor'!AA37,,-CP47)</f>
        <v>0</v>
      </c>
      <c r="FW47" s="147">
        <f>PV(0.05,'PV factor'!AB37,,-CQ47)</f>
        <v>0</v>
      </c>
      <c r="FX47" s="147">
        <f>PV(0.05,'PV factor'!AC37,,-CR47)</f>
        <v>0</v>
      </c>
      <c r="FY47" s="147">
        <f>PV(0.05,'PV factor'!AD37,,-CS47)</f>
        <v>0</v>
      </c>
      <c r="FZ47" s="147">
        <f>PV(0.05,'PV factor'!AE37,,-CT47)</f>
        <v>0</v>
      </c>
      <c r="GA47" s="147">
        <f>PV(0.05,'PV factor'!AF37,,-CU47)</f>
        <v>0</v>
      </c>
      <c r="GB47" s="147">
        <f>PV(0.05,'PV factor'!AG37,,-CV47)</f>
        <v>0</v>
      </c>
      <c r="GC47" s="147">
        <f>PV(0.05,'PV factor'!AH37,,-CW47)</f>
        <v>0</v>
      </c>
      <c r="GD47" s="147">
        <f>PV(0.05,'PV factor'!AI37,,-CX47)</f>
        <v>0</v>
      </c>
      <c r="GE47" s="147">
        <f>PV(0.05,'PV factor'!AJ37,,-CY47)</f>
        <v>0</v>
      </c>
      <c r="GF47" s="147">
        <f>PV(0.05,'PV factor'!AK37,,-CZ47)</f>
        <v>0</v>
      </c>
      <c r="GG47" s="147">
        <f>PV(0.05,'PV factor'!AL37,,-DA47)</f>
        <v>0</v>
      </c>
      <c r="GH47" s="147">
        <f>PV(0.05,'PV factor'!AM37,,-DB47)</f>
        <v>0</v>
      </c>
      <c r="GI47" s="147">
        <f>PV(0.05,'PV factor'!AN37,,-DC47)</f>
        <v>0</v>
      </c>
      <c r="GJ47" s="147">
        <f>PV(0.05,'PV factor'!AO37,,-DD47)</f>
        <v>0</v>
      </c>
      <c r="GK47" s="147">
        <f>PV(0.05,'PV factor'!AP37,,-DE47)</f>
        <v>0</v>
      </c>
      <c r="GL47" s="147">
        <f>PV(0.05,'PV factor'!C37,,-DI47)</f>
        <v>2267.5736961451248</v>
      </c>
      <c r="GM47" s="147">
        <f>PV(0.05,'PV factor'!D37,,-DJ47)</f>
        <v>2159.5939963286901</v>
      </c>
      <c r="GN47" s="147">
        <f>PV(0.05,'PV factor'!E37,,-DK47)</f>
        <v>2056.756186979705</v>
      </c>
      <c r="GO47" s="147">
        <f>PV(0.05,'PV factor'!F37,,-DL47)</f>
        <v>1958.8154161711473</v>
      </c>
      <c r="GP47" s="147">
        <f>PV(0.05,'PV factor'!G37,,-DM47)</f>
        <v>1865.5384915915693</v>
      </c>
      <c r="GQ47" s="147">
        <f>PV(0.05,'PV factor'!H37,,-DN47)</f>
        <v>1776.7033253253037</v>
      </c>
      <c r="GR47" s="147">
        <f>PV(0.05,'PV factor'!I37,,-DO47)</f>
        <v>1692.0984050717179</v>
      </c>
      <c r="GS47" s="147">
        <f>PV(0.05,'PV factor'!J37,,-DP47)</f>
        <v>1611.5222905444932</v>
      </c>
      <c r="GT47" s="147">
        <f>PV(0.05,'PV factor'!K37,,-DQ47)</f>
        <v>1534.7831338518984</v>
      </c>
      <c r="GU47" s="147">
        <f>PV(0.05,'PV factor'!L37,,-DR47)</f>
        <v>1461.6982227160936</v>
      </c>
      <c r="GV47" s="147">
        <f>PV(0.05,'PV factor'!M37,,-DS47)</f>
        <v>1392.0935454438988</v>
      </c>
      <c r="GW47" s="147">
        <f>PV(0.05,'PV factor'!N37,,-DT47)</f>
        <v>1325.8033766132367</v>
      </c>
      <c r="GX47" s="147">
        <f>PV(0.05,'PV factor'!O37,,-DU47)</f>
        <v>1262.6698824887972</v>
      </c>
      <c r="GY47" s="147">
        <f>PV(0.05,'PV factor'!P37,,-DV47)</f>
        <v>1202.5427452274255</v>
      </c>
      <c r="GZ47" s="147">
        <f>PV(0.05,'PV factor'!Q37,,-DW47)</f>
        <v>1145.2788049785006</v>
      </c>
      <c r="HA47" s="147">
        <f>PV(0.05,'PV factor'!R37,,-DX47)</f>
        <v>1090.7417190271433</v>
      </c>
      <c r="HB47" s="147">
        <f>PV(0.05,'PV factor'!S37,,-DY47)</f>
        <v>1038.8016371687079</v>
      </c>
      <c r="HC47" s="147">
        <f>PV(0.05,'PV factor'!T37,,-DZ47)</f>
        <v>989.33489254162657</v>
      </c>
      <c r="HD47" s="147">
        <f>PV(0.05,'PV factor'!U37,,-EA47)</f>
        <v>942.22370718250147</v>
      </c>
      <c r="HE47" s="147">
        <f>PV(0.05,'PV factor'!V37,,-EB47)</f>
        <v>897.35591160238243</v>
      </c>
      <c r="HF47" s="147">
        <f>PV(0.05,'PV factor'!W37,,-EC47)</f>
        <v>854.62467771655474</v>
      </c>
      <c r="HG47" s="147">
        <f>PV(0.05,'PV factor'!X37,,-ED47)</f>
        <v>813.92826449195672</v>
      </c>
      <c r="HH47" s="147">
        <f>PV(0.05,'PV factor'!Y37,,-EE47)</f>
        <v>775.1697757066255</v>
      </c>
      <c r="HI47" s="147">
        <f>PV(0.05,'PV factor'!Z37,,-EF47)</f>
        <v>738.25692924440523</v>
      </c>
      <c r="HJ47" s="147">
        <f>PV(0.05,'PV factor'!AA37,,-EG47)</f>
        <v>703.10183737562409</v>
      </c>
      <c r="HK47" s="147">
        <f>PV(0.05,'PV factor'!AB37,,-EH47)</f>
        <v>669.62079750059422</v>
      </c>
      <c r="HL47" s="147">
        <f>PV(0.05,'PV factor'!AC37,,-EI47)</f>
        <v>637.7340928577089</v>
      </c>
      <c r="HM47" s="147">
        <f>PV(0.05,'PV factor'!AD37,,-EJ47)</f>
        <v>607.36580272162746</v>
      </c>
      <c r="HN47" s="147">
        <f>PV(0.05,'PV factor'!AE37,,-EK47)</f>
        <v>578.44362163964536</v>
      </c>
      <c r="HO47" s="147">
        <f>PV(0.05,'PV factor'!AF37,,-EL47)</f>
        <v>550.89868727585247</v>
      </c>
      <c r="HP47" s="147">
        <f>PV(0.05,'PV factor'!AG37,,-EM47)</f>
        <v>524.66541645319285</v>
      </c>
      <c r="HQ47" s="147">
        <f>PV(0.05,'PV factor'!AH37,,-EN47)</f>
        <v>499.68134900304085</v>
      </c>
      <c r="HR47" s="147">
        <f>PV(0.05,'PV factor'!AI37,,-EO47)</f>
        <v>475.8869990505151</v>
      </c>
      <c r="HS47" s="147">
        <f>PV(0.05,'PV factor'!AJ37,,-EP47)</f>
        <v>453.22571338144292</v>
      </c>
      <c r="HT47" s="147">
        <f>PV(0.05,'PV factor'!AK37,,-EQ47)</f>
        <v>431.64353655375521</v>
      </c>
      <c r="HU47" s="147">
        <f>PV(0.05,'PV factor'!AL37,,-ER47)</f>
        <v>411.08908243214779</v>
      </c>
      <c r="HV47" s="147">
        <f>PV(0.05,'PV factor'!AM37,,-ES47)</f>
        <v>391.5134118401408</v>
      </c>
      <c r="HW47" s="147">
        <f>PV(0.05,'PV factor'!AN37,,-ET47)</f>
        <v>372.86991603822923</v>
      </c>
      <c r="HX47" s="147">
        <f>PV(0.05,'PV factor'!AO37,,-EU47)</f>
        <v>355.11420575069457</v>
      </c>
      <c r="HY47" s="147">
        <f>PV(0.05,'PV factor'!AP37,,-EV47)</f>
        <v>338.20400547685193</v>
      </c>
      <c r="HZ47" s="147">
        <f t="shared" si="67"/>
        <v>9070.2947845804993</v>
      </c>
      <c r="IA47" s="147">
        <f t="shared" si="68"/>
        <v>40854.96750951057</v>
      </c>
      <c r="IB47" s="401">
        <f t="shared" si="69"/>
        <v>4.5042601679235403</v>
      </c>
    </row>
    <row r="48" spans="1:236" ht="90" customHeight="1" x14ac:dyDescent="0.2">
      <c r="A48" s="161" t="s">
        <v>3062</v>
      </c>
      <c r="B48" s="150" t="s">
        <v>3063</v>
      </c>
      <c r="C48" s="150" t="s">
        <v>3064</v>
      </c>
      <c r="D48" s="165">
        <v>1</v>
      </c>
      <c r="E48" s="150" t="s">
        <v>3646</v>
      </c>
      <c r="F48" s="151" t="s">
        <v>3066</v>
      </c>
      <c r="G48" s="151" t="s">
        <v>3067</v>
      </c>
      <c r="H48" s="79" t="s">
        <v>77</v>
      </c>
      <c r="I48" s="151" t="s">
        <v>3068</v>
      </c>
      <c r="J48" s="151">
        <v>40</v>
      </c>
      <c r="K48" s="227" t="s">
        <v>79</v>
      </c>
      <c r="L48" s="79">
        <v>52367</v>
      </c>
      <c r="M48" s="79" t="s">
        <v>3069</v>
      </c>
      <c r="N48" s="79" t="s">
        <v>96</v>
      </c>
      <c r="O48" s="79" t="s">
        <v>106</v>
      </c>
      <c r="P48" s="79" t="s">
        <v>314</v>
      </c>
      <c r="Q48" s="112" t="s">
        <v>100</v>
      </c>
      <c r="R48" s="79" t="s">
        <v>84</v>
      </c>
      <c r="S48" s="79" t="s">
        <v>191</v>
      </c>
      <c r="T48" s="79" t="s">
        <v>3070</v>
      </c>
      <c r="U48" s="79" t="s">
        <v>87</v>
      </c>
      <c r="V48" s="81">
        <v>0.95</v>
      </c>
      <c r="W48" s="258">
        <v>72640</v>
      </c>
      <c r="X48" s="258">
        <v>3840</v>
      </c>
      <c r="Y48" s="258">
        <v>3840</v>
      </c>
      <c r="Z48" s="258">
        <v>68800</v>
      </c>
      <c r="AA48" s="258">
        <v>0</v>
      </c>
      <c r="AB48" s="258">
        <v>0</v>
      </c>
      <c r="AC48" s="258">
        <v>0</v>
      </c>
      <c r="AD48" s="258">
        <v>0</v>
      </c>
      <c r="AE48" s="149">
        <v>0</v>
      </c>
      <c r="AF48" s="149">
        <v>0</v>
      </c>
      <c r="AG48" s="149">
        <v>0</v>
      </c>
      <c r="AH48" s="149">
        <v>0</v>
      </c>
      <c r="AI48" s="88" t="s">
        <v>88</v>
      </c>
      <c r="AJ48" s="162">
        <v>0</v>
      </c>
      <c r="AK48" s="162">
        <v>0</v>
      </c>
      <c r="AL48" s="162">
        <v>0</v>
      </c>
      <c r="AM48" s="162">
        <v>0</v>
      </c>
      <c r="AN48" s="162">
        <v>0</v>
      </c>
      <c r="AO48" s="162">
        <v>0</v>
      </c>
      <c r="AP48" s="162">
        <v>0</v>
      </c>
      <c r="AQ48" s="149">
        <v>0</v>
      </c>
      <c r="AR48" s="149">
        <v>0</v>
      </c>
      <c r="AS48" s="149">
        <v>0</v>
      </c>
      <c r="AT48" s="149">
        <v>0</v>
      </c>
      <c r="AU48" s="259" t="s">
        <v>3071</v>
      </c>
      <c r="AV48" s="230">
        <f t="shared" si="35"/>
        <v>1</v>
      </c>
      <c r="AW48" s="230">
        <f t="shared" si="36"/>
        <v>0</v>
      </c>
      <c r="AX48" s="230" t="str">
        <f t="shared" si="37"/>
        <v>C9</v>
      </c>
      <c r="AY48" s="141">
        <f t="shared" si="38"/>
        <v>7</v>
      </c>
      <c r="AZ48" s="70">
        <f t="shared" si="39"/>
        <v>1</v>
      </c>
      <c r="BA48" s="70">
        <f t="shared" si="40"/>
        <v>1</v>
      </c>
      <c r="BB48" s="70">
        <f t="shared" si="41"/>
        <v>0</v>
      </c>
      <c r="BC48" s="70">
        <f t="shared" si="42"/>
        <v>1</v>
      </c>
      <c r="BD48" s="70">
        <f t="shared" si="43"/>
        <v>1</v>
      </c>
      <c r="BE48" s="70">
        <f t="shared" si="44"/>
        <v>1</v>
      </c>
      <c r="BF48" s="70">
        <f t="shared" si="45"/>
        <v>1</v>
      </c>
      <c r="BG48" s="71">
        <f t="shared" si="46"/>
        <v>0</v>
      </c>
      <c r="BH48" s="71">
        <f t="shared" si="47"/>
        <v>0</v>
      </c>
      <c r="BI48" s="71">
        <f t="shared" si="48"/>
        <v>0</v>
      </c>
      <c r="BJ48" s="71">
        <f t="shared" si="49"/>
        <v>0</v>
      </c>
      <c r="BK48" s="71">
        <f t="shared" si="50"/>
        <v>0</v>
      </c>
      <c r="BL48" s="70">
        <f t="shared" si="51"/>
        <v>1</v>
      </c>
      <c r="BM48" s="70">
        <f t="shared" si="52"/>
        <v>1</v>
      </c>
      <c r="BN48" s="70">
        <f t="shared" si="53"/>
        <v>1</v>
      </c>
      <c r="BO48" s="70">
        <f t="shared" si="54"/>
        <v>0</v>
      </c>
      <c r="BP48" s="144">
        <f t="shared" si="55"/>
        <v>3840</v>
      </c>
      <c r="BQ48" s="144">
        <f t="shared" si="56"/>
        <v>68800</v>
      </c>
      <c r="BR48" s="144">
        <f t="shared" si="57"/>
        <v>0</v>
      </c>
      <c r="BS48" s="144">
        <f t="shared" si="58"/>
        <v>0</v>
      </c>
      <c r="BT48" s="144">
        <f t="shared" si="59"/>
        <v>0</v>
      </c>
      <c r="BU48" s="144">
        <f t="shared" si="60"/>
        <v>0</v>
      </c>
      <c r="BV48" s="144">
        <f t="shared" si="61"/>
        <v>0</v>
      </c>
      <c r="BW48" s="144">
        <f t="shared" si="62"/>
        <v>0</v>
      </c>
      <c r="BX48" s="144">
        <f t="shared" si="63"/>
        <v>0</v>
      </c>
      <c r="BY48" s="144">
        <f t="shared" si="64"/>
        <v>0</v>
      </c>
      <c r="BZ48" s="9">
        <v>0</v>
      </c>
      <c r="CA48" s="9">
        <v>0</v>
      </c>
      <c r="CB48" s="9">
        <v>0</v>
      </c>
      <c r="CC48" s="9">
        <v>0</v>
      </c>
      <c r="CD48" s="9">
        <v>0</v>
      </c>
      <c r="CE48" s="9">
        <v>0</v>
      </c>
      <c r="CF48" s="9">
        <v>0</v>
      </c>
      <c r="CG48" s="9">
        <v>0</v>
      </c>
      <c r="CH48" s="9">
        <v>0</v>
      </c>
      <c r="CI48" s="9">
        <v>0</v>
      </c>
      <c r="CJ48" s="9">
        <v>0</v>
      </c>
      <c r="CK48" s="9">
        <v>0</v>
      </c>
      <c r="CL48" s="9">
        <v>0</v>
      </c>
      <c r="CM48" s="9">
        <v>0</v>
      </c>
      <c r="CN48" s="9">
        <v>0</v>
      </c>
      <c r="CO48" s="9">
        <v>0</v>
      </c>
      <c r="CP48" s="9">
        <v>0</v>
      </c>
      <c r="CQ48" s="9">
        <v>0</v>
      </c>
      <c r="CR48" s="9">
        <v>0</v>
      </c>
      <c r="CS48" s="9">
        <v>0</v>
      </c>
      <c r="CT48" s="9">
        <v>0</v>
      </c>
      <c r="CU48" s="9">
        <v>0</v>
      </c>
      <c r="CV48" s="9">
        <v>0</v>
      </c>
      <c r="CW48" s="9">
        <v>0</v>
      </c>
      <c r="CX48" s="9">
        <v>0</v>
      </c>
      <c r="CY48" s="9">
        <v>0</v>
      </c>
      <c r="CZ48" s="9">
        <v>0</v>
      </c>
      <c r="DA48" s="9">
        <v>0</v>
      </c>
      <c r="DB48" s="9">
        <v>0</v>
      </c>
      <c r="DC48" s="9">
        <v>0</v>
      </c>
      <c r="DD48" s="9">
        <v>0</v>
      </c>
      <c r="DE48" s="9">
        <v>0</v>
      </c>
      <c r="DF48" s="9">
        <v>0</v>
      </c>
      <c r="DG48" s="144">
        <f t="shared" si="65"/>
        <v>52367</v>
      </c>
      <c r="DH48" s="144">
        <f t="shared" ref="DH48:EW48" si="113">DG48</f>
        <v>52367</v>
      </c>
      <c r="DI48" s="144">
        <f t="shared" si="113"/>
        <v>52367</v>
      </c>
      <c r="DJ48" s="144">
        <f t="shared" si="113"/>
        <v>52367</v>
      </c>
      <c r="DK48" s="144">
        <f t="shared" si="113"/>
        <v>52367</v>
      </c>
      <c r="DL48" s="144">
        <f t="shared" si="113"/>
        <v>52367</v>
      </c>
      <c r="DM48" s="144">
        <f t="shared" si="113"/>
        <v>52367</v>
      </c>
      <c r="DN48" s="144">
        <f t="shared" si="113"/>
        <v>52367</v>
      </c>
      <c r="DO48" s="144">
        <f t="shared" si="113"/>
        <v>52367</v>
      </c>
      <c r="DP48" s="144">
        <f t="shared" si="113"/>
        <v>52367</v>
      </c>
      <c r="DQ48" s="144">
        <f t="shared" si="113"/>
        <v>52367</v>
      </c>
      <c r="DR48" s="144">
        <f t="shared" si="113"/>
        <v>52367</v>
      </c>
      <c r="DS48" s="144">
        <f t="shared" si="113"/>
        <v>52367</v>
      </c>
      <c r="DT48" s="144">
        <f t="shared" si="113"/>
        <v>52367</v>
      </c>
      <c r="DU48" s="144">
        <f t="shared" si="113"/>
        <v>52367</v>
      </c>
      <c r="DV48" s="144">
        <f t="shared" si="113"/>
        <v>52367</v>
      </c>
      <c r="DW48" s="144">
        <f t="shared" si="113"/>
        <v>52367</v>
      </c>
      <c r="DX48" s="144">
        <f t="shared" si="113"/>
        <v>52367</v>
      </c>
      <c r="DY48" s="144">
        <f t="shared" si="113"/>
        <v>52367</v>
      </c>
      <c r="DZ48" s="144">
        <f t="shared" si="113"/>
        <v>52367</v>
      </c>
      <c r="EA48" s="144">
        <f t="shared" si="113"/>
        <v>52367</v>
      </c>
      <c r="EB48" s="144">
        <f t="shared" si="113"/>
        <v>52367</v>
      </c>
      <c r="EC48" s="144">
        <f t="shared" si="113"/>
        <v>52367</v>
      </c>
      <c r="ED48" s="144">
        <f t="shared" si="113"/>
        <v>52367</v>
      </c>
      <c r="EE48" s="144">
        <f t="shared" si="113"/>
        <v>52367</v>
      </c>
      <c r="EF48" s="144">
        <f t="shared" si="113"/>
        <v>52367</v>
      </c>
      <c r="EG48" s="144">
        <f t="shared" si="113"/>
        <v>52367</v>
      </c>
      <c r="EH48" s="144">
        <f t="shared" si="113"/>
        <v>52367</v>
      </c>
      <c r="EI48" s="144">
        <f t="shared" si="113"/>
        <v>52367</v>
      </c>
      <c r="EJ48" s="144">
        <f t="shared" si="113"/>
        <v>52367</v>
      </c>
      <c r="EK48" s="144">
        <f t="shared" si="113"/>
        <v>52367</v>
      </c>
      <c r="EL48" s="144">
        <f t="shared" si="113"/>
        <v>52367</v>
      </c>
      <c r="EM48" s="144">
        <f t="shared" si="113"/>
        <v>52367</v>
      </c>
      <c r="EN48" s="144">
        <f t="shared" si="113"/>
        <v>52367</v>
      </c>
      <c r="EO48" s="144">
        <f t="shared" si="113"/>
        <v>52367</v>
      </c>
      <c r="EP48" s="144">
        <f t="shared" si="113"/>
        <v>52367</v>
      </c>
      <c r="EQ48" s="144">
        <f t="shared" si="113"/>
        <v>52367</v>
      </c>
      <c r="ER48" s="144">
        <f t="shared" si="113"/>
        <v>52367</v>
      </c>
      <c r="ES48" s="144">
        <f t="shared" si="113"/>
        <v>52367</v>
      </c>
      <c r="ET48" s="144">
        <f t="shared" si="113"/>
        <v>52367</v>
      </c>
      <c r="EU48" s="144">
        <f t="shared" si="113"/>
        <v>52367</v>
      </c>
      <c r="EV48" s="144">
        <f t="shared" si="113"/>
        <v>52367</v>
      </c>
      <c r="EW48" s="144">
        <f t="shared" si="113"/>
        <v>52367</v>
      </c>
      <c r="EX48" s="147">
        <f>PV(0.05,'PV factor'!C444,,-BR48)</f>
        <v>0</v>
      </c>
      <c r="EY48" s="147">
        <f>PV(0.05,'PV factor'!D444,,-BS48)</f>
        <v>0</v>
      </c>
      <c r="EZ48" s="147">
        <f>PV(0.05,'PV factor'!E444,,-BT48)</f>
        <v>0</v>
      </c>
      <c r="FA48" s="147">
        <f>PV(0.05,'PV factor'!F444,,-BU48)</f>
        <v>0</v>
      </c>
      <c r="FB48" s="147">
        <f>PV(0.05,'PV factor'!G444,,-BV48)</f>
        <v>0</v>
      </c>
      <c r="FC48" s="147">
        <f>PV(0.05,'PV factor'!H444,,-BW48)</f>
        <v>0</v>
      </c>
      <c r="FD48" s="147">
        <f>PV(0.05,'PV factor'!I444,,-BX48)</f>
        <v>0</v>
      </c>
      <c r="FE48" s="147">
        <f>PV(0.05,'PV factor'!J444,,-BY48)</f>
        <v>0</v>
      </c>
      <c r="FF48" s="147">
        <f>PV(0.05,'PV factor'!K444,,-BZ48)</f>
        <v>0</v>
      </c>
      <c r="FG48" s="147">
        <f>PV(0.05,'PV factor'!L444,,-CA48)</f>
        <v>0</v>
      </c>
      <c r="FH48" s="147">
        <f>PV(0.05,'PV factor'!M444,,-CB48)</f>
        <v>0</v>
      </c>
      <c r="FI48" s="147">
        <f>PV(0.05,'PV factor'!N444,,-CC48)</f>
        <v>0</v>
      </c>
      <c r="FJ48" s="147">
        <f>PV(0.05,'PV factor'!O444,,-CD48)</f>
        <v>0</v>
      </c>
      <c r="FK48" s="147">
        <f>PV(0.05,'PV factor'!P444,,-CE48)</f>
        <v>0</v>
      </c>
      <c r="FL48" s="147">
        <f>PV(0.05,'PV factor'!Q444,,-CF48)</f>
        <v>0</v>
      </c>
      <c r="FM48" s="147">
        <f>PV(0.05,'PV factor'!R444,,-CG48)</f>
        <v>0</v>
      </c>
      <c r="FN48" s="147">
        <f>PV(0.05,'PV factor'!S444,,-CH48)</f>
        <v>0</v>
      </c>
      <c r="FO48" s="147">
        <f>PV(0.05,'PV factor'!T444,,-CI48)</f>
        <v>0</v>
      </c>
      <c r="FP48" s="147">
        <f>PV(0.05,'PV factor'!U444,,-CJ48)</f>
        <v>0</v>
      </c>
      <c r="FQ48" s="147">
        <f>PV(0.05,'PV factor'!V444,,-CK48)</f>
        <v>0</v>
      </c>
      <c r="FR48" s="147">
        <f>PV(0.05,'PV factor'!W444,,-CL48)</f>
        <v>0</v>
      </c>
      <c r="FS48" s="147">
        <f>PV(0.05,'PV factor'!X444,,-CM48)</f>
        <v>0</v>
      </c>
      <c r="FT48" s="147">
        <f>PV(0.05,'PV factor'!Y444,,-CN48)</f>
        <v>0</v>
      </c>
      <c r="FU48" s="147">
        <f>PV(0.05,'PV factor'!Z444,,-CO48)</f>
        <v>0</v>
      </c>
      <c r="FV48" s="147">
        <f>PV(0.05,'PV factor'!AA444,,-CP48)</f>
        <v>0</v>
      </c>
      <c r="FW48" s="147">
        <f>PV(0.05,'PV factor'!AB444,,-CQ48)</f>
        <v>0</v>
      </c>
      <c r="FX48" s="147">
        <f>PV(0.05,'PV factor'!AC444,,-CR48)</f>
        <v>0</v>
      </c>
      <c r="FY48" s="147">
        <f>PV(0.05,'PV factor'!AD444,,-CS48)</f>
        <v>0</v>
      </c>
      <c r="FZ48" s="147">
        <f>PV(0.05,'PV factor'!AE444,,-CT48)</f>
        <v>0</v>
      </c>
      <c r="GA48" s="147">
        <f>PV(0.05,'PV factor'!AF444,,-CU48)</f>
        <v>0</v>
      </c>
      <c r="GB48" s="147">
        <f>PV(0.05,'PV factor'!AG444,,-CV48)</f>
        <v>0</v>
      </c>
      <c r="GC48" s="147">
        <f>PV(0.05,'PV factor'!AH444,,-CW48)</f>
        <v>0</v>
      </c>
      <c r="GD48" s="147">
        <f>PV(0.05,'PV factor'!AI444,,-CX48)</f>
        <v>0</v>
      </c>
      <c r="GE48" s="147">
        <f>PV(0.05,'PV factor'!AJ444,,-CY48)</f>
        <v>0</v>
      </c>
      <c r="GF48" s="147">
        <f>PV(0.05,'PV factor'!AK444,,-CZ48)</f>
        <v>0</v>
      </c>
      <c r="GG48" s="147">
        <f>PV(0.05,'PV factor'!AL444,,-DA48)</f>
        <v>0</v>
      </c>
      <c r="GH48" s="147">
        <f>PV(0.05,'PV factor'!AM444,,-DB48)</f>
        <v>0</v>
      </c>
      <c r="GI48" s="147">
        <f>PV(0.05,'PV factor'!AN444,,-DC48)</f>
        <v>0</v>
      </c>
      <c r="GJ48" s="147">
        <f>PV(0.05,'PV factor'!AO444,,-DD48)</f>
        <v>0</v>
      </c>
      <c r="GK48" s="147">
        <f>PV(0.05,'PV factor'!AP444,,-DE48)</f>
        <v>0</v>
      </c>
      <c r="GL48" s="147">
        <f>PV(0.05,'PV factor'!C444,,-DI48)</f>
        <v>47498.4126984127</v>
      </c>
      <c r="GM48" s="147">
        <f>PV(0.05,'PV factor'!D444,,-DJ48)</f>
        <v>45236.583522297806</v>
      </c>
      <c r="GN48" s="147">
        <f>PV(0.05,'PV factor'!E444,,-DK48)</f>
        <v>43082.46049742648</v>
      </c>
      <c r="GO48" s="147">
        <f>PV(0.05,'PV factor'!F444,,-DL48)</f>
        <v>41030.914759453786</v>
      </c>
      <c r="GP48" s="147">
        <f>PV(0.05,'PV factor'!G444,,-DM48)</f>
        <v>39077.06167567028</v>
      </c>
      <c r="GQ48" s="147">
        <f>PV(0.05,'PV factor'!H444,,-DN48)</f>
        <v>37216.249214924072</v>
      </c>
      <c r="GR48" s="147">
        <f>PV(0.05,'PV factor'!I444,,-DO48)</f>
        <v>35444.046871356259</v>
      </c>
      <c r="GS48" s="147">
        <f>PV(0.05,'PV factor'!J444,,-DP48)</f>
        <v>33756.235115577387</v>
      </c>
      <c r="GT48" s="147">
        <f>PV(0.05,'PV factor'!K444,,-DQ48)</f>
        <v>32148.795348168944</v>
      </c>
      <c r="GU48" s="147">
        <f>PV(0.05,'PV factor'!L444,,-DR48)</f>
        <v>30617.900331589466</v>
      </c>
      <c r="GV48" s="147">
        <f>PV(0.05,'PV factor'!M444,,-DS48)</f>
        <v>29159.905077704258</v>
      </c>
      <c r="GW48" s="147">
        <f>PV(0.05,'PV factor'!N444,,-DT48)</f>
        <v>27771.338169242146</v>
      </c>
      <c r="GX48" s="147">
        <f>PV(0.05,'PV factor'!O444,,-DU48)</f>
        <v>26448.893494516335</v>
      </c>
      <c r="GY48" s="147">
        <f>PV(0.05,'PV factor'!P444,,-DV48)</f>
        <v>25189.422375729835</v>
      </c>
      <c r="GZ48" s="147">
        <f>PV(0.05,'PV factor'!Q444,,-DW48)</f>
        <v>23989.926072123657</v>
      </c>
      <c r="HA48" s="147">
        <f>PV(0.05,'PV factor'!R444,,-DX48)</f>
        <v>22847.548640117762</v>
      </c>
      <c r="HB48" s="147">
        <f>PV(0.05,'PV factor'!S444,,-DY48)</f>
        <v>21759.57013344549</v>
      </c>
      <c r="HC48" s="147">
        <f>PV(0.05,'PV factor'!T444,,-DZ48)</f>
        <v>20723.400127090943</v>
      </c>
      <c r="HD48" s="147">
        <f>PV(0.05,'PV factor'!U444,,-EA48)</f>
        <v>19736.571549610424</v>
      </c>
      <c r="HE48" s="147">
        <f>PV(0.05,'PV factor'!V444,,-EB48)</f>
        <v>18796.734809152782</v>
      </c>
      <c r="HF48" s="147">
        <f>PV(0.05,'PV factor'!W444,,-EC48)</f>
        <v>17901.652199193129</v>
      </c>
      <c r="HG48" s="147">
        <f>PV(0.05,'PV factor'!X444,,-ED48)</f>
        <v>17049.192570660118</v>
      </c>
      <c r="HH48" s="147">
        <f>PV(0.05,'PV factor'!Y444,,-EE48)</f>
        <v>16237.326257771543</v>
      </c>
      <c r="HI48" s="147">
        <f>PV(0.05,'PV factor'!Z444,,-EF48)</f>
        <v>15464.120245496708</v>
      </c>
      <c r="HJ48" s="147">
        <f>PV(0.05,'PV factor'!AA444,,-EG48)</f>
        <v>14727.733567139721</v>
      </c>
      <c r="HK48" s="147">
        <f>PV(0.05,'PV factor'!AB444,,-EH48)</f>
        <v>14026.412921085448</v>
      </c>
      <c r="HL48" s="147">
        <f>PV(0.05,'PV factor'!AC444,,-EI48)</f>
        <v>13358.488496271857</v>
      </c>
      <c r="HM48" s="147">
        <f>PV(0.05,'PV factor'!AD444,,-EJ48)</f>
        <v>12722.369996449384</v>
      </c>
      <c r="HN48" s="147">
        <f>PV(0.05,'PV factor'!AE444,,-EK48)</f>
        <v>12116.542853761322</v>
      </c>
      <c r="HO48" s="147">
        <f>PV(0.05,'PV factor'!AF444,,-EL48)</f>
        <v>11539.564622629827</v>
      </c>
      <c r="HP48" s="147">
        <f>PV(0.05,'PV factor'!AG444,,-EM48)</f>
        <v>10990.061545361741</v>
      </c>
      <c r="HQ48" s="147">
        <f>PV(0.05,'PV factor'!AH444,,-EN48)</f>
        <v>10466.725281296896</v>
      </c>
      <c r="HR48" s="147">
        <f>PV(0.05,'PV factor'!AI444,,-EO48)</f>
        <v>9968.30979171133</v>
      </c>
      <c r="HS48" s="147">
        <f>PV(0.05,'PV factor'!AJ444,,-EP48)</f>
        <v>9493.6283730584073</v>
      </c>
      <c r="HT48" s="147">
        <f>PV(0.05,'PV factor'!AK444,,-EQ48)</f>
        <v>9041.5508314841991</v>
      </c>
      <c r="HU48" s="147">
        <f>PV(0.05,'PV factor'!AL444,,-ER48)</f>
        <v>8611.0007918897136</v>
      </c>
      <c r="HV48" s="147">
        <f>PV(0.05,'PV factor'!AM444,,-ES48)</f>
        <v>8200.9531351330606</v>
      </c>
      <c r="HW48" s="147">
        <f>PV(0.05,'PV factor'!AN444,,-ET48)</f>
        <v>7810.4315572695805</v>
      </c>
      <c r="HX48" s="147">
        <f>PV(0.05,'PV factor'!AO444,,-EU48)</f>
        <v>7438.5062450186488</v>
      </c>
      <c r="HY48" s="147">
        <f>PV(0.05,'PV factor'!AP444,,-EV48)</f>
        <v>7084.2916619225225</v>
      </c>
      <c r="HZ48" s="147">
        <f t="shared" si="67"/>
        <v>0</v>
      </c>
      <c r="IA48" s="147">
        <f t="shared" si="68"/>
        <v>855780.83342821593</v>
      </c>
      <c r="IB48" s="401">
        <f t="shared" si="69"/>
        <v>0</v>
      </c>
    </row>
    <row r="49" spans="1:236" ht="90" customHeight="1" x14ac:dyDescent="0.2">
      <c r="A49" s="137" t="s">
        <v>1777</v>
      </c>
      <c r="B49" s="138" t="s">
        <v>1778</v>
      </c>
      <c r="C49" s="138" t="s">
        <v>1814</v>
      </c>
      <c r="D49" s="142">
        <v>6</v>
      </c>
      <c r="E49" s="138" t="s">
        <v>3395</v>
      </c>
      <c r="F49" s="118" t="s">
        <v>3396</v>
      </c>
      <c r="G49" s="118" t="s">
        <v>1815</v>
      </c>
      <c r="H49" s="118" t="s">
        <v>1816</v>
      </c>
      <c r="I49" s="118" t="s">
        <v>3397</v>
      </c>
      <c r="J49" s="118">
        <v>40</v>
      </c>
      <c r="K49" s="227" t="s">
        <v>94</v>
      </c>
      <c r="L49" s="110">
        <v>854694</v>
      </c>
      <c r="M49" s="142" t="s">
        <v>1817</v>
      </c>
      <c r="N49" s="142" t="s">
        <v>96</v>
      </c>
      <c r="O49" s="13" t="s">
        <v>217</v>
      </c>
      <c r="P49" s="142" t="s">
        <v>225</v>
      </c>
      <c r="Q49" s="112" t="s">
        <v>100</v>
      </c>
      <c r="R49" s="142" t="s">
        <v>226</v>
      </c>
      <c r="S49" s="142" t="s">
        <v>99</v>
      </c>
      <c r="T49" s="142" t="s">
        <v>1727</v>
      </c>
      <c r="U49" s="142" t="s">
        <v>100</v>
      </c>
      <c r="V49" s="117">
        <v>1</v>
      </c>
      <c r="W49" s="136">
        <v>2209054</v>
      </c>
      <c r="X49" s="136">
        <v>196000</v>
      </c>
      <c r="Y49" s="136">
        <v>0</v>
      </c>
      <c r="Z49" s="136">
        <v>0</v>
      </c>
      <c r="AA49" s="136">
        <v>0</v>
      </c>
      <c r="AB49" s="136">
        <v>0</v>
      </c>
      <c r="AC49" s="136">
        <v>140000</v>
      </c>
      <c r="AD49" s="136">
        <v>0</v>
      </c>
      <c r="AE49" s="139">
        <v>2013054</v>
      </c>
      <c r="AF49" s="139">
        <v>0</v>
      </c>
      <c r="AG49" s="139">
        <v>0</v>
      </c>
      <c r="AH49" s="139">
        <v>0</v>
      </c>
      <c r="AI49" s="116" t="s">
        <v>88</v>
      </c>
      <c r="AJ49" s="136">
        <v>0</v>
      </c>
      <c r="AK49" s="136">
        <v>0</v>
      </c>
      <c r="AL49" s="136">
        <v>0</v>
      </c>
      <c r="AM49" s="136">
        <v>0</v>
      </c>
      <c r="AN49" s="136">
        <v>0</v>
      </c>
      <c r="AO49" s="136">
        <v>0</v>
      </c>
      <c r="AP49" s="136">
        <v>0</v>
      </c>
      <c r="AQ49" s="139">
        <v>0</v>
      </c>
      <c r="AR49" s="139">
        <v>0</v>
      </c>
      <c r="AS49" s="139">
        <v>0</v>
      </c>
      <c r="AT49" s="139">
        <v>0</v>
      </c>
      <c r="AU49" s="118" t="s">
        <v>1818</v>
      </c>
      <c r="AV49" s="230">
        <f t="shared" si="35"/>
        <v>0</v>
      </c>
      <c r="AW49" s="230">
        <f t="shared" si="36"/>
        <v>0</v>
      </c>
      <c r="AX49" s="230" t="str">
        <f t="shared" si="37"/>
        <v>B1</v>
      </c>
      <c r="AY49" s="141">
        <f t="shared" si="38"/>
        <v>5</v>
      </c>
      <c r="AZ49" s="70">
        <f t="shared" si="39"/>
        <v>0</v>
      </c>
      <c r="BA49" s="70">
        <f t="shared" si="40"/>
        <v>1</v>
      </c>
      <c r="BB49" s="70">
        <f t="shared" si="41"/>
        <v>0</v>
      </c>
      <c r="BC49" s="70">
        <f t="shared" si="42"/>
        <v>1</v>
      </c>
      <c r="BD49" s="70">
        <f t="shared" si="43"/>
        <v>1</v>
      </c>
      <c r="BE49" s="70">
        <f t="shared" si="44"/>
        <v>0</v>
      </c>
      <c r="BF49" s="70">
        <f t="shared" si="45"/>
        <v>0</v>
      </c>
      <c r="BG49" s="71">
        <f t="shared" si="46"/>
        <v>0</v>
      </c>
      <c r="BH49" s="71">
        <f t="shared" si="47"/>
        <v>0</v>
      </c>
      <c r="BI49" s="71">
        <f t="shared" si="48"/>
        <v>0</v>
      </c>
      <c r="BJ49" s="71">
        <f t="shared" si="49"/>
        <v>0</v>
      </c>
      <c r="BK49" s="71">
        <f t="shared" si="50"/>
        <v>0</v>
      </c>
      <c r="BL49" s="70">
        <f t="shared" si="51"/>
        <v>1</v>
      </c>
      <c r="BM49" s="70">
        <f t="shared" si="52"/>
        <v>1</v>
      </c>
      <c r="BN49" s="70">
        <f t="shared" si="53"/>
        <v>0</v>
      </c>
      <c r="BO49" s="70">
        <f t="shared" si="54"/>
        <v>1</v>
      </c>
      <c r="BP49" s="144">
        <f t="shared" si="55"/>
        <v>0</v>
      </c>
      <c r="BQ49" s="144">
        <f t="shared" si="56"/>
        <v>0</v>
      </c>
      <c r="BR49" s="144">
        <f t="shared" si="57"/>
        <v>0</v>
      </c>
      <c r="BS49" s="144">
        <f t="shared" si="58"/>
        <v>0</v>
      </c>
      <c r="BT49" s="144">
        <f t="shared" si="59"/>
        <v>140000</v>
      </c>
      <c r="BU49" s="144">
        <f t="shared" si="60"/>
        <v>0</v>
      </c>
      <c r="BV49" s="144">
        <f t="shared" si="61"/>
        <v>2013054</v>
      </c>
      <c r="BW49" s="144">
        <f t="shared" si="62"/>
        <v>0</v>
      </c>
      <c r="BX49" s="144">
        <f t="shared" si="63"/>
        <v>0</v>
      </c>
      <c r="BY49" s="144">
        <f t="shared" si="64"/>
        <v>0</v>
      </c>
      <c r="BZ49" s="9">
        <v>0</v>
      </c>
      <c r="CA49" s="9">
        <v>0</v>
      </c>
      <c r="CB49" s="9">
        <v>0</v>
      </c>
      <c r="CC49" s="9">
        <v>0</v>
      </c>
      <c r="CD49" s="9">
        <v>0</v>
      </c>
      <c r="CE49" s="9">
        <v>0</v>
      </c>
      <c r="CF49" s="9">
        <v>0</v>
      </c>
      <c r="CG49" s="9">
        <v>0</v>
      </c>
      <c r="CH49" s="9">
        <v>0</v>
      </c>
      <c r="CI49" s="9">
        <v>0</v>
      </c>
      <c r="CJ49" s="9">
        <v>0</v>
      </c>
      <c r="CK49" s="9">
        <v>0</v>
      </c>
      <c r="CL49" s="9">
        <v>0</v>
      </c>
      <c r="CM49" s="9">
        <v>0</v>
      </c>
      <c r="CN49" s="9">
        <v>0</v>
      </c>
      <c r="CO49" s="9">
        <v>0</v>
      </c>
      <c r="CP49" s="9">
        <v>0</v>
      </c>
      <c r="CQ49" s="9">
        <v>0</v>
      </c>
      <c r="CR49" s="9">
        <v>0</v>
      </c>
      <c r="CS49" s="9">
        <v>0</v>
      </c>
      <c r="CT49" s="9">
        <v>0</v>
      </c>
      <c r="CU49" s="9">
        <v>0</v>
      </c>
      <c r="CV49" s="9">
        <v>0</v>
      </c>
      <c r="CW49" s="9">
        <v>0</v>
      </c>
      <c r="CX49" s="9">
        <v>0</v>
      </c>
      <c r="CY49" s="9">
        <v>0</v>
      </c>
      <c r="CZ49" s="9">
        <v>0</v>
      </c>
      <c r="DA49" s="9">
        <v>0</v>
      </c>
      <c r="DB49" s="9">
        <v>0</v>
      </c>
      <c r="DC49" s="9">
        <v>0</v>
      </c>
      <c r="DD49" s="9">
        <v>0</v>
      </c>
      <c r="DE49" s="9">
        <v>0</v>
      </c>
      <c r="DF49" s="9">
        <v>0</v>
      </c>
      <c r="DG49" s="144">
        <f t="shared" si="65"/>
        <v>854694</v>
      </c>
      <c r="DH49" s="144">
        <f t="shared" ref="DH49:EW49" si="114">DG49</f>
        <v>854694</v>
      </c>
      <c r="DI49" s="144">
        <f t="shared" si="114"/>
        <v>854694</v>
      </c>
      <c r="DJ49" s="144">
        <f t="shared" si="114"/>
        <v>854694</v>
      </c>
      <c r="DK49" s="144">
        <f t="shared" si="114"/>
        <v>854694</v>
      </c>
      <c r="DL49" s="144">
        <f t="shared" si="114"/>
        <v>854694</v>
      </c>
      <c r="DM49" s="144">
        <f t="shared" si="114"/>
        <v>854694</v>
      </c>
      <c r="DN49" s="144">
        <f t="shared" si="114"/>
        <v>854694</v>
      </c>
      <c r="DO49" s="144">
        <f t="shared" si="114"/>
        <v>854694</v>
      </c>
      <c r="DP49" s="144">
        <f t="shared" si="114"/>
        <v>854694</v>
      </c>
      <c r="DQ49" s="144">
        <f t="shared" si="114"/>
        <v>854694</v>
      </c>
      <c r="DR49" s="144">
        <f t="shared" si="114"/>
        <v>854694</v>
      </c>
      <c r="DS49" s="144">
        <f t="shared" si="114"/>
        <v>854694</v>
      </c>
      <c r="DT49" s="144">
        <f t="shared" si="114"/>
        <v>854694</v>
      </c>
      <c r="DU49" s="144">
        <f t="shared" si="114"/>
        <v>854694</v>
      </c>
      <c r="DV49" s="144">
        <f t="shared" si="114"/>
        <v>854694</v>
      </c>
      <c r="DW49" s="144">
        <f t="shared" si="114"/>
        <v>854694</v>
      </c>
      <c r="DX49" s="144">
        <f t="shared" si="114"/>
        <v>854694</v>
      </c>
      <c r="DY49" s="144">
        <f t="shared" si="114"/>
        <v>854694</v>
      </c>
      <c r="DZ49" s="144">
        <f t="shared" si="114"/>
        <v>854694</v>
      </c>
      <c r="EA49" s="144">
        <f t="shared" si="114"/>
        <v>854694</v>
      </c>
      <c r="EB49" s="144">
        <f t="shared" si="114"/>
        <v>854694</v>
      </c>
      <c r="EC49" s="144">
        <f t="shared" si="114"/>
        <v>854694</v>
      </c>
      <c r="ED49" s="144">
        <f t="shared" si="114"/>
        <v>854694</v>
      </c>
      <c r="EE49" s="144">
        <f t="shared" si="114"/>
        <v>854694</v>
      </c>
      <c r="EF49" s="144">
        <f t="shared" si="114"/>
        <v>854694</v>
      </c>
      <c r="EG49" s="144">
        <f t="shared" si="114"/>
        <v>854694</v>
      </c>
      <c r="EH49" s="144">
        <f t="shared" si="114"/>
        <v>854694</v>
      </c>
      <c r="EI49" s="144">
        <f t="shared" si="114"/>
        <v>854694</v>
      </c>
      <c r="EJ49" s="144">
        <f t="shared" si="114"/>
        <v>854694</v>
      </c>
      <c r="EK49" s="144">
        <f t="shared" si="114"/>
        <v>854694</v>
      </c>
      <c r="EL49" s="144">
        <f t="shared" si="114"/>
        <v>854694</v>
      </c>
      <c r="EM49" s="144">
        <f t="shared" si="114"/>
        <v>854694</v>
      </c>
      <c r="EN49" s="144">
        <f t="shared" si="114"/>
        <v>854694</v>
      </c>
      <c r="EO49" s="144">
        <f t="shared" si="114"/>
        <v>854694</v>
      </c>
      <c r="EP49" s="144">
        <f t="shared" si="114"/>
        <v>854694</v>
      </c>
      <c r="EQ49" s="144">
        <f t="shared" si="114"/>
        <v>854694</v>
      </c>
      <c r="ER49" s="144">
        <f t="shared" si="114"/>
        <v>854694</v>
      </c>
      <c r="ES49" s="144">
        <f t="shared" si="114"/>
        <v>854694</v>
      </c>
      <c r="ET49" s="144">
        <f t="shared" si="114"/>
        <v>854694</v>
      </c>
      <c r="EU49" s="144">
        <f t="shared" si="114"/>
        <v>854694</v>
      </c>
      <c r="EV49" s="144">
        <f t="shared" si="114"/>
        <v>854694</v>
      </c>
      <c r="EW49" s="144">
        <f t="shared" si="114"/>
        <v>854694</v>
      </c>
      <c r="EX49" s="147">
        <f>PV(0.05,'PV factor'!C277,,-BR49)</f>
        <v>0</v>
      </c>
      <c r="EY49" s="147">
        <f>PV(0.05,'PV factor'!D277,,-BS49)</f>
        <v>0</v>
      </c>
      <c r="EZ49" s="147">
        <f>PV(0.05,'PV factor'!E277,,-BT49)</f>
        <v>115178.34647086347</v>
      </c>
      <c r="FA49" s="147">
        <f>PV(0.05,'PV factor'!F277,,-BU49)</f>
        <v>0</v>
      </c>
      <c r="FB49" s="147">
        <f>PV(0.05,'PV factor'!G277,,-BV49)</f>
        <v>1502171.8890609499</v>
      </c>
      <c r="FC49" s="147">
        <f>PV(0.05,'PV factor'!H277,,-BW49)</f>
        <v>0</v>
      </c>
      <c r="FD49" s="147">
        <f>PV(0.05,'PV factor'!I277,,-BX49)</f>
        <v>0</v>
      </c>
      <c r="FE49" s="147">
        <f>PV(0.05,'PV factor'!J277,,-BY49)</f>
        <v>0</v>
      </c>
      <c r="FF49" s="147">
        <f>PV(0.05,'PV factor'!K277,,-BZ49)</f>
        <v>0</v>
      </c>
      <c r="FG49" s="147">
        <f>PV(0.05,'PV factor'!L277,,-CA49)</f>
        <v>0</v>
      </c>
      <c r="FH49" s="147">
        <f>PV(0.05,'PV factor'!M277,,-CB49)</f>
        <v>0</v>
      </c>
      <c r="FI49" s="147">
        <f>PV(0.05,'PV factor'!N277,,-CC49)</f>
        <v>0</v>
      </c>
      <c r="FJ49" s="147">
        <f>PV(0.05,'PV factor'!O277,,-CD49)</f>
        <v>0</v>
      </c>
      <c r="FK49" s="147">
        <f>PV(0.05,'PV factor'!P277,,-CE49)</f>
        <v>0</v>
      </c>
      <c r="FL49" s="147">
        <f>PV(0.05,'PV factor'!Q277,,-CF49)</f>
        <v>0</v>
      </c>
      <c r="FM49" s="147">
        <f>PV(0.05,'PV factor'!R277,,-CG49)</f>
        <v>0</v>
      </c>
      <c r="FN49" s="147">
        <f>PV(0.05,'PV factor'!S277,,-CH49)</f>
        <v>0</v>
      </c>
      <c r="FO49" s="147">
        <f>PV(0.05,'PV factor'!T277,,-CI49)</f>
        <v>0</v>
      </c>
      <c r="FP49" s="147">
        <f>PV(0.05,'PV factor'!U277,,-CJ49)</f>
        <v>0</v>
      </c>
      <c r="FQ49" s="147">
        <f>PV(0.05,'PV factor'!V277,,-CK49)</f>
        <v>0</v>
      </c>
      <c r="FR49" s="147">
        <f>PV(0.05,'PV factor'!W277,,-CL49)</f>
        <v>0</v>
      </c>
      <c r="FS49" s="147">
        <f>PV(0.05,'PV factor'!X277,,-CM49)</f>
        <v>0</v>
      </c>
      <c r="FT49" s="147">
        <f>PV(0.05,'PV factor'!Y277,,-CN49)</f>
        <v>0</v>
      </c>
      <c r="FU49" s="147">
        <f>PV(0.05,'PV factor'!Z277,,-CO49)</f>
        <v>0</v>
      </c>
      <c r="FV49" s="147">
        <f>PV(0.05,'PV factor'!AA277,,-CP49)</f>
        <v>0</v>
      </c>
      <c r="FW49" s="147">
        <f>PV(0.05,'PV factor'!AB277,,-CQ49)</f>
        <v>0</v>
      </c>
      <c r="FX49" s="147">
        <f>PV(0.05,'PV factor'!AC277,,-CR49)</f>
        <v>0</v>
      </c>
      <c r="FY49" s="147">
        <f>PV(0.05,'PV factor'!AD277,,-CS49)</f>
        <v>0</v>
      </c>
      <c r="FZ49" s="147">
        <f>PV(0.05,'PV factor'!AE277,,-CT49)</f>
        <v>0</v>
      </c>
      <c r="GA49" s="147">
        <f>PV(0.05,'PV factor'!AF277,,-CU49)</f>
        <v>0</v>
      </c>
      <c r="GB49" s="147">
        <f>PV(0.05,'PV factor'!AG277,,-CV49)</f>
        <v>0</v>
      </c>
      <c r="GC49" s="147">
        <f>PV(0.05,'PV factor'!AH277,,-CW49)</f>
        <v>0</v>
      </c>
      <c r="GD49" s="147">
        <f>PV(0.05,'PV factor'!AI277,,-CX49)</f>
        <v>0</v>
      </c>
      <c r="GE49" s="147">
        <f>PV(0.05,'PV factor'!AJ277,,-CY49)</f>
        <v>0</v>
      </c>
      <c r="GF49" s="147">
        <f>PV(0.05,'PV factor'!AK277,,-CZ49)</f>
        <v>0</v>
      </c>
      <c r="GG49" s="147">
        <f>PV(0.05,'PV factor'!AL277,,-DA49)</f>
        <v>0</v>
      </c>
      <c r="GH49" s="147">
        <f>PV(0.05,'PV factor'!AM277,,-DB49)</f>
        <v>0</v>
      </c>
      <c r="GI49" s="147">
        <f>PV(0.05,'PV factor'!AN277,,-DC49)</f>
        <v>0</v>
      </c>
      <c r="GJ49" s="147">
        <f>PV(0.05,'PV factor'!AO277,,-DD49)</f>
        <v>0</v>
      </c>
      <c r="GK49" s="147">
        <f>PV(0.05,'PV factor'!AP277,,-DE49)</f>
        <v>0</v>
      </c>
      <c r="GL49" s="147">
        <f>PV(0.05,'PV factor'!C277,,-DI49)</f>
        <v>775232.6530612245</v>
      </c>
      <c r="GM49" s="147">
        <f>PV(0.05,'PV factor'!D277,,-DJ49)</f>
        <v>738316.81243926135</v>
      </c>
      <c r="GN49" s="147">
        <f>PV(0.05,'PV factor'!E277,,-DK49)</f>
        <v>703158.86898977275</v>
      </c>
      <c r="GO49" s="147">
        <f>PV(0.05,'PV factor'!F277,,-DL49)</f>
        <v>669675.11332359305</v>
      </c>
      <c r="GP49" s="147">
        <f>PV(0.05,'PV factor'!G277,,-DM49)</f>
        <v>637785.8222129459</v>
      </c>
      <c r="GQ49" s="147">
        <f>PV(0.05,'PV factor'!H277,,-DN49)</f>
        <v>607415.06877423404</v>
      </c>
      <c r="GR49" s="147">
        <f>PV(0.05,'PV factor'!I277,,-DO49)</f>
        <v>578490.54168974678</v>
      </c>
      <c r="GS49" s="147">
        <f>PV(0.05,'PV factor'!J277,,-DP49)</f>
        <v>550943.37303785398</v>
      </c>
      <c r="GT49" s="147">
        <f>PV(0.05,'PV factor'!K277,,-DQ49)</f>
        <v>524707.97432176571</v>
      </c>
      <c r="GU49" s="147">
        <f>PV(0.05,'PV factor'!L277,,-DR49)</f>
        <v>499721.88030644355</v>
      </c>
      <c r="GV49" s="147">
        <f>PV(0.05,'PV factor'!M277,,-DS49)</f>
        <v>475925.60029185103</v>
      </c>
      <c r="GW49" s="147">
        <f>PV(0.05,'PV factor'!N277,,-DT49)</f>
        <v>453262.47646842949</v>
      </c>
      <c r="GX49" s="147">
        <f>PV(0.05,'PV factor'!O277,,-DU49)</f>
        <v>431678.549017552</v>
      </c>
      <c r="GY49" s="147">
        <f>PV(0.05,'PV factor'!P277,,-DV49)</f>
        <v>411122.42763576366</v>
      </c>
      <c r="GZ49" s="147">
        <f>PV(0.05,'PV factor'!Q277,,-DW49)</f>
        <v>391545.16917691781</v>
      </c>
      <c r="HA49" s="147">
        <f>PV(0.05,'PV factor'!R277,,-DX49)</f>
        <v>372900.16112087405</v>
      </c>
      <c r="HB49" s="147">
        <f>PV(0.05,'PV factor'!S277,,-DY49)</f>
        <v>355143.01059130864</v>
      </c>
      <c r="HC49" s="147">
        <f>PV(0.05,'PV factor'!T277,,-DZ49)</f>
        <v>338231.4386583892</v>
      </c>
      <c r="HD49" s="147">
        <f>PV(0.05,'PV factor'!U277,,-EA49)</f>
        <v>322125.17967465636</v>
      </c>
      <c r="HE49" s="147">
        <f>PV(0.05,'PV factor'!V277,,-EB49)</f>
        <v>306785.88540443464</v>
      </c>
      <c r="HF49" s="147">
        <f>PV(0.05,'PV factor'!W277,,-EC49)</f>
        <v>292177.03371850919</v>
      </c>
      <c r="HG49" s="147">
        <f>PV(0.05,'PV factor'!X277,,-ED49)</f>
        <v>278263.84163667535</v>
      </c>
      <c r="HH49" s="147">
        <f>PV(0.05,'PV factor'!Y277,,-EE49)</f>
        <v>265013.18251111946</v>
      </c>
      <c r="HI49" s="147">
        <f>PV(0.05,'PV factor'!Z277,,-EF49)</f>
        <v>252393.50715344708</v>
      </c>
      <c r="HJ49" s="147">
        <f>PV(0.05,'PV factor'!AA277,,-EG49)</f>
        <v>240374.76871756863</v>
      </c>
      <c r="HK49" s="147">
        <f>PV(0.05,'PV factor'!AB277,,-EH49)</f>
        <v>228928.35115958916</v>
      </c>
      <c r="HL49" s="147">
        <f>PV(0.05,'PV factor'!AC277,,-EI49)</f>
        <v>218027.00110437066</v>
      </c>
      <c r="HM49" s="147">
        <f>PV(0.05,'PV factor'!AD277,,-EJ49)</f>
        <v>207644.76295654345</v>
      </c>
      <c r="HN49" s="147">
        <f>PV(0.05,'PV factor'!AE277,,-EK49)</f>
        <v>197756.91710147003</v>
      </c>
      <c r="HO49" s="147">
        <f>PV(0.05,'PV factor'!AF277,,-EL49)</f>
        <v>188339.921049019</v>
      </c>
      <c r="HP49" s="147">
        <f>PV(0.05,'PV factor'!AG277,,-EM49)</f>
        <v>179371.35338001809</v>
      </c>
      <c r="HQ49" s="147">
        <f>PV(0.05,'PV factor'!AH277,,-EN49)</f>
        <v>170829.86036192201</v>
      </c>
      <c r="HR49" s="147">
        <f>PV(0.05,'PV factor'!AI277,,-EO49)</f>
        <v>162695.10510659238</v>
      </c>
      <c r="HS49" s="147">
        <f>PV(0.05,'PV factor'!AJ277,,-EP49)</f>
        <v>154947.71914913558</v>
      </c>
      <c r="HT49" s="147">
        <f>PV(0.05,'PV factor'!AK277,,-EQ49)</f>
        <v>147569.25633251009</v>
      </c>
      <c r="HU49" s="147">
        <f>PV(0.05,'PV factor'!AL277,,-ER49)</f>
        <v>140542.14888810483</v>
      </c>
      <c r="HV49" s="147">
        <f>PV(0.05,'PV factor'!AM277,,-ES49)</f>
        <v>133849.66560771893</v>
      </c>
      <c r="HW49" s="147">
        <f>PV(0.05,'PV factor'!AN277,,-ET49)</f>
        <v>127475.87200735133</v>
      </c>
      <c r="HX49" s="147">
        <f>PV(0.05,'PV factor'!AO277,,-EU49)</f>
        <v>121405.59238795366</v>
      </c>
      <c r="HY49" s="147">
        <f>PV(0.05,'PV factor'!AP277,,-EV49)</f>
        <v>115624.373702813</v>
      </c>
      <c r="HZ49" s="147">
        <f t="shared" si="67"/>
        <v>1617350.2355318135</v>
      </c>
      <c r="IA49" s="147">
        <f t="shared" si="68"/>
        <v>13967398.240229452</v>
      </c>
      <c r="IB49" s="401">
        <f t="shared" si="69"/>
        <v>8.6359762612806765</v>
      </c>
    </row>
    <row r="50" spans="1:236" ht="90" customHeight="1" x14ac:dyDescent="0.2">
      <c r="A50" s="161" t="s">
        <v>2265</v>
      </c>
      <c r="B50" s="150" t="s">
        <v>3213</v>
      </c>
      <c r="C50" s="150" t="s">
        <v>2137</v>
      </c>
      <c r="D50" s="79">
        <v>5</v>
      </c>
      <c r="E50" s="150" t="s">
        <v>3233</v>
      </c>
      <c r="F50" s="150" t="s">
        <v>3234</v>
      </c>
      <c r="G50" s="150" t="s">
        <v>3235</v>
      </c>
      <c r="H50" s="79" t="s">
        <v>77</v>
      </c>
      <c r="I50" s="150" t="s">
        <v>3236</v>
      </c>
      <c r="J50" s="151">
        <v>40</v>
      </c>
      <c r="K50" s="227" t="s">
        <v>94</v>
      </c>
      <c r="L50" s="111">
        <v>35000</v>
      </c>
      <c r="M50" s="214" t="s">
        <v>3237</v>
      </c>
      <c r="N50" s="79" t="s">
        <v>81</v>
      </c>
      <c r="O50" s="13" t="s">
        <v>217</v>
      </c>
      <c r="P50" s="79" t="s">
        <v>218</v>
      </c>
      <c r="Q50" s="112" t="s">
        <v>100</v>
      </c>
      <c r="R50" s="79" t="s">
        <v>108</v>
      </c>
      <c r="S50" s="79" t="s">
        <v>99</v>
      </c>
      <c r="T50" s="79" t="s">
        <v>2696</v>
      </c>
      <c r="U50" s="79" t="s">
        <v>100</v>
      </c>
      <c r="V50" s="81">
        <v>1</v>
      </c>
      <c r="W50" s="162">
        <v>75000</v>
      </c>
      <c r="X50" s="162">
        <v>0</v>
      </c>
      <c r="Y50" s="149">
        <v>0</v>
      </c>
      <c r="Z50" s="127">
        <v>0</v>
      </c>
      <c r="AA50" s="162">
        <v>45000</v>
      </c>
      <c r="AB50" s="162">
        <v>30000</v>
      </c>
      <c r="AC50" s="162">
        <v>0</v>
      </c>
      <c r="AD50" s="162">
        <v>0</v>
      </c>
      <c r="AE50" s="149">
        <v>0</v>
      </c>
      <c r="AF50" s="149">
        <v>0</v>
      </c>
      <c r="AG50" s="149">
        <v>0</v>
      </c>
      <c r="AH50" s="149">
        <v>0</v>
      </c>
      <c r="AI50" s="79" t="s">
        <v>88</v>
      </c>
      <c r="AJ50" s="176">
        <v>0</v>
      </c>
      <c r="AK50" s="176">
        <v>0</v>
      </c>
      <c r="AL50" s="176">
        <v>0</v>
      </c>
      <c r="AM50" s="176">
        <v>0</v>
      </c>
      <c r="AN50" s="176">
        <v>0</v>
      </c>
      <c r="AO50" s="176">
        <v>0</v>
      </c>
      <c r="AP50" s="176">
        <v>0</v>
      </c>
      <c r="AQ50" s="149">
        <v>0</v>
      </c>
      <c r="AR50" s="149">
        <v>0</v>
      </c>
      <c r="AS50" s="149">
        <v>0</v>
      </c>
      <c r="AT50" s="149">
        <v>0</v>
      </c>
      <c r="AU50" s="151"/>
      <c r="AV50" s="230">
        <f t="shared" si="35"/>
        <v>1</v>
      </c>
      <c r="AW50" s="230">
        <f t="shared" si="36"/>
        <v>0</v>
      </c>
      <c r="AX50" s="230" t="str">
        <f t="shared" si="37"/>
        <v>B3</v>
      </c>
      <c r="AY50" s="141">
        <f t="shared" si="38"/>
        <v>9</v>
      </c>
      <c r="AZ50" s="70">
        <f t="shared" si="39"/>
        <v>1</v>
      </c>
      <c r="BA50" s="70">
        <f t="shared" si="40"/>
        <v>1</v>
      </c>
      <c r="BB50" s="70">
        <f t="shared" si="41"/>
        <v>1</v>
      </c>
      <c r="BC50" s="70">
        <f t="shared" si="42"/>
        <v>1</v>
      </c>
      <c r="BD50" s="70">
        <f t="shared" si="43"/>
        <v>1</v>
      </c>
      <c r="BE50" s="70">
        <f t="shared" si="44"/>
        <v>1</v>
      </c>
      <c r="BF50" s="70">
        <f t="shared" si="45"/>
        <v>1</v>
      </c>
      <c r="BG50" s="71">
        <f t="shared" si="46"/>
        <v>0</v>
      </c>
      <c r="BH50" s="71">
        <f t="shared" si="47"/>
        <v>1</v>
      </c>
      <c r="BI50" s="71">
        <f t="shared" si="48"/>
        <v>0</v>
      </c>
      <c r="BJ50" s="71">
        <f t="shared" si="49"/>
        <v>0</v>
      </c>
      <c r="BK50" s="71">
        <f t="shared" si="50"/>
        <v>1</v>
      </c>
      <c r="BL50" s="70">
        <f t="shared" si="51"/>
        <v>1</v>
      </c>
      <c r="BM50" s="70">
        <f t="shared" si="52"/>
        <v>1</v>
      </c>
      <c r="BN50" s="70">
        <f t="shared" si="53"/>
        <v>0</v>
      </c>
      <c r="BO50" s="70">
        <f t="shared" si="54"/>
        <v>1</v>
      </c>
      <c r="BP50" s="144">
        <f t="shared" si="55"/>
        <v>0</v>
      </c>
      <c r="BQ50" s="144">
        <f t="shared" si="56"/>
        <v>0</v>
      </c>
      <c r="BR50" s="144">
        <f t="shared" si="57"/>
        <v>45000</v>
      </c>
      <c r="BS50" s="144">
        <f t="shared" si="58"/>
        <v>30000</v>
      </c>
      <c r="BT50" s="144">
        <f t="shared" si="59"/>
        <v>0</v>
      </c>
      <c r="BU50" s="144">
        <f t="shared" si="60"/>
        <v>0</v>
      </c>
      <c r="BV50" s="144">
        <f t="shared" si="61"/>
        <v>0</v>
      </c>
      <c r="BW50" s="144">
        <f t="shared" si="62"/>
        <v>0</v>
      </c>
      <c r="BX50" s="144">
        <f t="shared" si="63"/>
        <v>0</v>
      </c>
      <c r="BY50" s="144">
        <f t="shared" si="64"/>
        <v>0</v>
      </c>
      <c r="BZ50" s="9">
        <v>0</v>
      </c>
      <c r="CA50" s="9">
        <v>0</v>
      </c>
      <c r="CB50" s="9">
        <v>0</v>
      </c>
      <c r="CC50" s="9">
        <v>0</v>
      </c>
      <c r="CD50" s="9">
        <v>0</v>
      </c>
      <c r="CE50" s="9">
        <v>0</v>
      </c>
      <c r="CF50" s="9">
        <v>0</v>
      </c>
      <c r="CG50" s="9">
        <v>0</v>
      </c>
      <c r="CH50" s="9">
        <v>0</v>
      </c>
      <c r="CI50" s="9">
        <v>0</v>
      </c>
      <c r="CJ50" s="9">
        <v>0</v>
      </c>
      <c r="CK50" s="9">
        <v>0</v>
      </c>
      <c r="CL50" s="9">
        <v>0</v>
      </c>
      <c r="CM50" s="9">
        <v>0</v>
      </c>
      <c r="CN50" s="9">
        <v>0</v>
      </c>
      <c r="CO50" s="9">
        <v>0</v>
      </c>
      <c r="CP50" s="9">
        <v>0</v>
      </c>
      <c r="CQ50" s="9">
        <v>0</v>
      </c>
      <c r="CR50" s="9">
        <v>0</v>
      </c>
      <c r="CS50" s="9">
        <v>0</v>
      </c>
      <c r="CT50" s="9">
        <v>0</v>
      </c>
      <c r="CU50" s="9">
        <v>0</v>
      </c>
      <c r="CV50" s="9">
        <v>0</v>
      </c>
      <c r="CW50" s="9">
        <v>0</v>
      </c>
      <c r="CX50" s="9">
        <v>0</v>
      </c>
      <c r="CY50" s="9">
        <v>0</v>
      </c>
      <c r="CZ50" s="9">
        <v>0</v>
      </c>
      <c r="DA50" s="9">
        <v>0</v>
      </c>
      <c r="DB50" s="9">
        <v>0</v>
      </c>
      <c r="DC50" s="9">
        <v>0</v>
      </c>
      <c r="DD50" s="9">
        <v>0</v>
      </c>
      <c r="DE50" s="9">
        <v>0</v>
      </c>
      <c r="DF50" s="9">
        <v>0</v>
      </c>
      <c r="DG50" s="144">
        <f t="shared" si="65"/>
        <v>35000</v>
      </c>
      <c r="DH50" s="144">
        <f t="shared" ref="DH50:EW50" si="115">DG50</f>
        <v>35000</v>
      </c>
      <c r="DI50" s="144">
        <f t="shared" si="115"/>
        <v>35000</v>
      </c>
      <c r="DJ50" s="144">
        <f t="shared" si="115"/>
        <v>35000</v>
      </c>
      <c r="DK50" s="144">
        <f t="shared" si="115"/>
        <v>35000</v>
      </c>
      <c r="DL50" s="144">
        <f t="shared" si="115"/>
        <v>35000</v>
      </c>
      <c r="DM50" s="144">
        <f t="shared" si="115"/>
        <v>35000</v>
      </c>
      <c r="DN50" s="144">
        <f t="shared" si="115"/>
        <v>35000</v>
      </c>
      <c r="DO50" s="144">
        <f t="shared" si="115"/>
        <v>35000</v>
      </c>
      <c r="DP50" s="144">
        <f t="shared" si="115"/>
        <v>35000</v>
      </c>
      <c r="DQ50" s="144">
        <f t="shared" si="115"/>
        <v>35000</v>
      </c>
      <c r="DR50" s="144">
        <f t="shared" si="115"/>
        <v>35000</v>
      </c>
      <c r="DS50" s="144">
        <f t="shared" si="115"/>
        <v>35000</v>
      </c>
      <c r="DT50" s="144">
        <f t="shared" si="115"/>
        <v>35000</v>
      </c>
      <c r="DU50" s="144">
        <f t="shared" si="115"/>
        <v>35000</v>
      </c>
      <c r="DV50" s="144">
        <f t="shared" si="115"/>
        <v>35000</v>
      </c>
      <c r="DW50" s="144">
        <f t="shared" si="115"/>
        <v>35000</v>
      </c>
      <c r="DX50" s="144">
        <f t="shared" si="115"/>
        <v>35000</v>
      </c>
      <c r="DY50" s="144">
        <f t="shared" si="115"/>
        <v>35000</v>
      </c>
      <c r="DZ50" s="144">
        <f t="shared" si="115"/>
        <v>35000</v>
      </c>
      <c r="EA50" s="144">
        <f t="shared" si="115"/>
        <v>35000</v>
      </c>
      <c r="EB50" s="144">
        <f t="shared" si="115"/>
        <v>35000</v>
      </c>
      <c r="EC50" s="144">
        <f t="shared" si="115"/>
        <v>35000</v>
      </c>
      <c r="ED50" s="144">
        <f t="shared" si="115"/>
        <v>35000</v>
      </c>
      <c r="EE50" s="144">
        <f t="shared" si="115"/>
        <v>35000</v>
      </c>
      <c r="EF50" s="144">
        <f t="shared" si="115"/>
        <v>35000</v>
      </c>
      <c r="EG50" s="144">
        <f t="shared" si="115"/>
        <v>35000</v>
      </c>
      <c r="EH50" s="144">
        <f t="shared" si="115"/>
        <v>35000</v>
      </c>
      <c r="EI50" s="144">
        <f t="shared" si="115"/>
        <v>35000</v>
      </c>
      <c r="EJ50" s="144">
        <f t="shared" si="115"/>
        <v>35000</v>
      </c>
      <c r="EK50" s="144">
        <f t="shared" si="115"/>
        <v>35000</v>
      </c>
      <c r="EL50" s="144">
        <f t="shared" si="115"/>
        <v>35000</v>
      </c>
      <c r="EM50" s="144">
        <f t="shared" si="115"/>
        <v>35000</v>
      </c>
      <c r="EN50" s="144">
        <f t="shared" si="115"/>
        <v>35000</v>
      </c>
      <c r="EO50" s="144">
        <f t="shared" si="115"/>
        <v>35000</v>
      </c>
      <c r="EP50" s="144">
        <f t="shared" si="115"/>
        <v>35000</v>
      </c>
      <c r="EQ50" s="144">
        <f t="shared" si="115"/>
        <v>35000</v>
      </c>
      <c r="ER50" s="144">
        <f t="shared" si="115"/>
        <v>35000</v>
      </c>
      <c r="ES50" s="144">
        <f t="shared" si="115"/>
        <v>35000</v>
      </c>
      <c r="ET50" s="144">
        <f t="shared" si="115"/>
        <v>35000</v>
      </c>
      <c r="EU50" s="144">
        <f t="shared" si="115"/>
        <v>35000</v>
      </c>
      <c r="EV50" s="144">
        <f t="shared" si="115"/>
        <v>35000</v>
      </c>
      <c r="EW50" s="144">
        <f t="shared" si="115"/>
        <v>35000</v>
      </c>
      <c r="EX50" s="147">
        <f>PV(0.05,'PV factor'!C330,,-BR50)</f>
        <v>40816.326530612241</v>
      </c>
      <c r="EY50" s="147">
        <f>PV(0.05,'PV factor'!D330,,-BS50)</f>
        <v>25915.127955944281</v>
      </c>
      <c r="EZ50" s="147">
        <f>PV(0.05,'PV factor'!E330,,-BT50)</f>
        <v>0</v>
      </c>
      <c r="FA50" s="147">
        <f>PV(0.05,'PV factor'!F330,,-BU50)</f>
        <v>0</v>
      </c>
      <c r="FB50" s="147">
        <f>PV(0.05,'PV factor'!G330,,-BV50)</f>
        <v>0</v>
      </c>
      <c r="FC50" s="147">
        <f>PV(0.05,'PV factor'!H330,,-BW50)</f>
        <v>0</v>
      </c>
      <c r="FD50" s="147">
        <f>PV(0.05,'PV factor'!I330,,-BX50)</f>
        <v>0</v>
      </c>
      <c r="FE50" s="147">
        <f>PV(0.05,'PV factor'!J330,,-BY50)</f>
        <v>0</v>
      </c>
      <c r="FF50" s="147">
        <f>PV(0.05,'PV factor'!K330,,-BZ50)</f>
        <v>0</v>
      </c>
      <c r="FG50" s="147">
        <f>PV(0.05,'PV factor'!L330,,-CA50)</f>
        <v>0</v>
      </c>
      <c r="FH50" s="147">
        <f>PV(0.05,'PV factor'!M330,,-CB50)</f>
        <v>0</v>
      </c>
      <c r="FI50" s="147">
        <f>PV(0.05,'PV factor'!N330,,-CC50)</f>
        <v>0</v>
      </c>
      <c r="FJ50" s="147">
        <f>PV(0.05,'PV factor'!O330,,-CD50)</f>
        <v>0</v>
      </c>
      <c r="FK50" s="147">
        <f>PV(0.05,'PV factor'!P330,,-CE50)</f>
        <v>0</v>
      </c>
      <c r="FL50" s="147">
        <f>PV(0.05,'PV factor'!Q330,,-CF50)</f>
        <v>0</v>
      </c>
      <c r="FM50" s="147">
        <f>PV(0.05,'PV factor'!R330,,-CG50)</f>
        <v>0</v>
      </c>
      <c r="FN50" s="147">
        <f>PV(0.05,'PV factor'!S330,,-CH50)</f>
        <v>0</v>
      </c>
      <c r="FO50" s="147">
        <f>PV(0.05,'PV factor'!T330,,-CI50)</f>
        <v>0</v>
      </c>
      <c r="FP50" s="147">
        <f>PV(0.05,'PV factor'!U330,,-CJ50)</f>
        <v>0</v>
      </c>
      <c r="FQ50" s="147">
        <f>PV(0.05,'PV factor'!V330,,-CK50)</f>
        <v>0</v>
      </c>
      <c r="FR50" s="147">
        <f>PV(0.05,'PV factor'!W330,,-CL50)</f>
        <v>0</v>
      </c>
      <c r="FS50" s="147">
        <f>PV(0.05,'PV factor'!X330,,-CM50)</f>
        <v>0</v>
      </c>
      <c r="FT50" s="147">
        <f>PV(0.05,'PV factor'!Y330,,-CN50)</f>
        <v>0</v>
      </c>
      <c r="FU50" s="147">
        <f>PV(0.05,'PV factor'!Z330,,-CO50)</f>
        <v>0</v>
      </c>
      <c r="FV50" s="147">
        <f>PV(0.05,'PV factor'!AA330,,-CP50)</f>
        <v>0</v>
      </c>
      <c r="FW50" s="147">
        <f>PV(0.05,'PV factor'!AB330,,-CQ50)</f>
        <v>0</v>
      </c>
      <c r="FX50" s="147">
        <f>PV(0.05,'PV factor'!AC330,,-CR50)</f>
        <v>0</v>
      </c>
      <c r="FY50" s="147">
        <f>PV(0.05,'PV factor'!AD330,,-CS50)</f>
        <v>0</v>
      </c>
      <c r="FZ50" s="147">
        <f>PV(0.05,'PV factor'!AE330,,-CT50)</f>
        <v>0</v>
      </c>
      <c r="GA50" s="147">
        <f>PV(0.05,'PV factor'!AF330,,-CU50)</f>
        <v>0</v>
      </c>
      <c r="GB50" s="147">
        <f>PV(0.05,'PV factor'!AG330,,-CV50)</f>
        <v>0</v>
      </c>
      <c r="GC50" s="147">
        <f>PV(0.05,'PV factor'!AH330,,-CW50)</f>
        <v>0</v>
      </c>
      <c r="GD50" s="147">
        <f>PV(0.05,'PV factor'!AI330,,-CX50)</f>
        <v>0</v>
      </c>
      <c r="GE50" s="147">
        <f>PV(0.05,'PV factor'!AJ330,,-CY50)</f>
        <v>0</v>
      </c>
      <c r="GF50" s="147">
        <f>PV(0.05,'PV factor'!AK330,,-CZ50)</f>
        <v>0</v>
      </c>
      <c r="GG50" s="147">
        <f>PV(0.05,'PV factor'!AL330,,-DA50)</f>
        <v>0</v>
      </c>
      <c r="GH50" s="147">
        <f>PV(0.05,'PV factor'!AM330,,-DB50)</f>
        <v>0</v>
      </c>
      <c r="GI50" s="147">
        <f>PV(0.05,'PV factor'!AN330,,-DC50)</f>
        <v>0</v>
      </c>
      <c r="GJ50" s="147">
        <f>PV(0.05,'PV factor'!AO330,,-DD50)</f>
        <v>0</v>
      </c>
      <c r="GK50" s="147">
        <f>PV(0.05,'PV factor'!AP330,,-DE50)</f>
        <v>0</v>
      </c>
      <c r="GL50" s="147">
        <f>PV(0.05,'PV factor'!C330,,-DI50)</f>
        <v>31746.031746031746</v>
      </c>
      <c r="GM50" s="147">
        <f>PV(0.05,'PV factor'!D330,,-DJ50)</f>
        <v>30234.315948601659</v>
      </c>
      <c r="GN50" s="147">
        <f>PV(0.05,'PV factor'!E330,,-DK50)</f>
        <v>28794.586617715868</v>
      </c>
      <c r="GO50" s="147">
        <f>PV(0.05,'PV factor'!F330,,-DL50)</f>
        <v>27423.415826396063</v>
      </c>
      <c r="GP50" s="147">
        <f>PV(0.05,'PV factor'!G330,,-DM50)</f>
        <v>26117.53888228197</v>
      </c>
      <c r="GQ50" s="147">
        <f>PV(0.05,'PV factor'!H330,,-DN50)</f>
        <v>24873.846554554249</v>
      </c>
      <c r="GR50" s="147">
        <f>PV(0.05,'PV factor'!I330,,-DO50)</f>
        <v>23689.377671004051</v>
      </c>
      <c r="GS50" s="147">
        <f>PV(0.05,'PV factor'!J330,,-DP50)</f>
        <v>22561.312067622905</v>
      </c>
      <c r="GT50" s="147">
        <f>PV(0.05,'PV factor'!K330,,-DQ50)</f>
        <v>21486.963873926576</v>
      </c>
      <c r="GU50" s="147">
        <f>PV(0.05,'PV factor'!L330,,-DR50)</f>
        <v>20463.775118025311</v>
      </c>
      <c r="GV50" s="147">
        <f>PV(0.05,'PV factor'!M330,,-DS50)</f>
        <v>19489.309636214584</v>
      </c>
      <c r="GW50" s="147">
        <f>PV(0.05,'PV factor'!N330,,-DT50)</f>
        <v>18561.247272585315</v>
      </c>
      <c r="GX50" s="147">
        <f>PV(0.05,'PV factor'!O330,,-DU50)</f>
        <v>17677.37835484316</v>
      </c>
      <c r="GY50" s="147">
        <f>PV(0.05,'PV factor'!P330,,-DV50)</f>
        <v>16835.598433183957</v>
      </c>
      <c r="GZ50" s="147">
        <f>PV(0.05,'PV factor'!Q330,,-DW50)</f>
        <v>16033.903269699007</v>
      </c>
      <c r="HA50" s="147">
        <f>PV(0.05,'PV factor'!R330,,-DX50)</f>
        <v>15270.384066380006</v>
      </c>
      <c r="HB50" s="147">
        <f>PV(0.05,'PV factor'!S330,,-DY50)</f>
        <v>14543.22292036191</v>
      </c>
      <c r="HC50" s="147">
        <f>PV(0.05,'PV factor'!T330,,-DZ50)</f>
        <v>13850.688495582772</v>
      </c>
      <c r="HD50" s="147">
        <f>PV(0.05,'PV factor'!U330,,-EA50)</f>
        <v>13191.131900555021</v>
      </c>
      <c r="HE50" s="147">
        <f>PV(0.05,'PV factor'!V330,,-EB50)</f>
        <v>12562.982762433354</v>
      </c>
      <c r="HF50" s="147">
        <f>PV(0.05,'PV factor'!W330,,-EC50)</f>
        <v>11964.745488031765</v>
      </c>
      <c r="HG50" s="147">
        <f>PV(0.05,'PV factor'!X330,,-ED50)</f>
        <v>11394.995702887394</v>
      </c>
      <c r="HH50" s="147">
        <f>PV(0.05,'PV factor'!Y330,,-EE50)</f>
        <v>10852.376859892758</v>
      </c>
      <c r="HI50" s="147">
        <f>PV(0.05,'PV factor'!Z330,,-EF50)</f>
        <v>10335.597009421674</v>
      </c>
      <c r="HJ50" s="147">
        <f>PV(0.05,'PV factor'!AA330,,-EG50)</f>
        <v>9843.425723258737</v>
      </c>
      <c r="HK50" s="147">
        <f>PV(0.05,'PV factor'!AB330,,-EH50)</f>
        <v>9374.6911650083202</v>
      </c>
      <c r="HL50" s="147">
        <f>PV(0.05,'PV factor'!AC330,,-EI50)</f>
        <v>8928.2773000079251</v>
      </c>
      <c r="HM50" s="147">
        <f>PV(0.05,'PV factor'!AD330,,-EJ50)</f>
        <v>8503.1212381027835</v>
      </c>
      <c r="HN50" s="147">
        <f>PV(0.05,'PV factor'!AE330,,-EK50)</f>
        <v>8098.2107029550352</v>
      </c>
      <c r="HO50" s="147">
        <f>PV(0.05,'PV factor'!AF330,,-EL50)</f>
        <v>7712.5816218619348</v>
      </c>
      <c r="HP50" s="147">
        <f>PV(0.05,'PV factor'!AG330,,-EM50)</f>
        <v>7345.3158303447008</v>
      </c>
      <c r="HQ50" s="147">
        <f>PV(0.05,'PV factor'!AH330,,-EN50)</f>
        <v>6995.5388860425719</v>
      </c>
      <c r="HR50" s="147">
        <f>PV(0.05,'PV factor'!AI330,,-EO50)</f>
        <v>6662.4179867072116</v>
      </c>
      <c r="HS50" s="147">
        <f>PV(0.05,'PV factor'!AJ330,,-EP50)</f>
        <v>6345.1599873402001</v>
      </c>
      <c r="HT50" s="147">
        <f>PV(0.05,'PV factor'!AK330,,-EQ50)</f>
        <v>6043.0095117525725</v>
      </c>
      <c r="HU50" s="147">
        <f>PV(0.05,'PV factor'!AL330,,-ER50)</f>
        <v>5755.2471540500683</v>
      </c>
      <c r="HV50" s="147">
        <f>PV(0.05,'PV factor'!AM330,,-ES50)</f>
        <v>5481.1877657619707</v>
      </c>
      <c r="HW50" s="147">
        <f>PV(0.05,'PV factor'!AN330,,-ET50)</f>
        <v>5220.17882453521</v>
      </c>
      <c r="HX50" s="147">
        <f>PV(0.05,'PV factor'!AO330,,-EU50)</f>
        <v>4971.598880509724</v>
      </c>
      <c r="HY50" s="147">
        <f>PV(0.05,'PV factor'!AP330,,-EV50)</f>
        <v>4734.8560766759274</v>
      </c>
      <c r="HZ50" s="147">
        <f t="shared" si="67"/>
        <v>66731.454486556526</v>
      </c>
      <c r="IA50" s="147">
        <f t="shared" si="68"/>
        <v>571969.54513314797</v>
      </c>
      <c r="IB50" s="401">
        <f t="shared" si="69"/>
        <v>8.5712135234273195</v>
      </c>
    </row>
    <row r="51" spans="1:236" ht="90" customHeight="1" x14ac:dyDescent="0.2">
      <c r="A51" s="161" t="s">
        <v>3062</v>
      </c>
      <c r="B51" s="150" t="s">
        <v>3063</v>
      </c>
      <c r="C51" s="150" t="s">
        <v>3205</v>
      </c>
      <c r="D51" s="165">
        <v>2</v>
      </c>
      <c r="E51" s="150" t="s">
        <v>1504</v>
      </c>
      <c r="F51" s="151" t="s">
        <v>3087</v>
      </c>
      <c r="G51" s="151" t="s">
        <v>1245</v>
      </c>
      <c r="H51" s="79" t="s">
        <v>77</v>
      </c>
      <c r="I51" s="151" t="s">
        <v>3088</v>
      </c>
      <c r="J51" s="151">
        <v>5</v>
      </c>
      <c r="K51" s="227" t="s">
        <v>79</v>
      </c>
      <c r="L51" s="79">
        <v>57569</v>
      </c>
      <c r="M51" s="79" t="s">
        <v>3089</v>
      </c>
      <c r="N51" s="79" t="s">
        <v>147</v>
      </c>
      <c r="O51" s="73" t="s">
        <v>106</v>
      </c>
      <c r="P51" s="79" t="s">
        <v>465</v>
      </c>
      <c r="Q51" s="112" t="s">
        <v>100</v>
      </c>
      <c r="R51" s="79" t="s">
        <v>84</v>
      </c>
      <c r="S51" s="79" t="s">
        <v>191</v>
      </c>
      <c r="T51" s="79" t="s">
        <v>3070</v>
      </c>
      <c r="U51" s="79" t="s">
        <v>87</v>
      </c>
      <c r="V51" s="81">
        <v>0.93</v>
      </c>
      <c r="W51" s="258">
        <v>104958</v>
      </c>
      <c r="X51" s="258">
        <v>0</v>
      </c>
      <c r="Y51" s="258">
        <v>0</v>
      </c>
      <c r="Z51" s="258">
        <v>97971</v>
      </c>
      <c r="AA51" s="258">
        <v>6987</v>
      </c>
      <c r="AB51" s="162">
        <v>0</v>
      </c>
      <c r="AC51" s="162">
        <v>0</v>
      </c>
      <c r="AD51" s="162">
        <v>0</v>
      </c>
      <c r="AE51" s="149">
        <v>0</v>
      </c>
      <c r="AF51" s="149">
        <v>0</v>
      </c>
      <c r="AG51" s="149">
        <v>0</v>
      </c>
      <c r="AH51" s="149">
        <v>0</v>
      </c>
      <c r="AI51" s="88" t="s">
        <v>88</v>
      </c>
      <c r="AJ51" s="162">
        <v>0</v>
      </c>
      <c r="AK51" s="162">
        <v>0</v>
      </c>
      <c r="AL51" s="162">
        <v>0</v>
      </c>
      <c r="AM51" s="162">
        <v>0</v>
      </c>
      <c r="AN51" s="162">
        <v>0</v>
      </c>
      <c r="AO51" s="162">
        <v>0</v>
      </c>
      <c r="AP51" s="162">
        <v>0</v>
      </c>
      <c r="AQ51" s="149">
        <v>0</v>
      </c>
      <c r="AR51" s="149">
        <v>0</v>
      </c>
      <c r="AS51" s="149">
        <v>0</v>
      </c>
      <c r="AT51" s="149">
        <v>0</v>
      </c>
      <c r="AU51" s="151" t="s">
        <v>3382</v>
      </c>
      <c r="AV51" s="230">
        <f t="shared" si="35"/>
        <v>1</v>
      </c>
      <c r="AW51" s="230">
        <f t="shared" si="36"/>
        <v>0</v>
      </c>
      <c r="AX51" s="230" t="str">
        <f t="shared" si="37"/>
        <v>C5</v>
      </c>
      <c r="AY51" s="141">
        <f t="shared" si="38"/>
        <v>9</v>
      </c>
      <c r="AZ51" s="70">
        <f t="shared" si="39"/>
        <v>1</v>
      </c>
      <c r="BA51" s="70">
        <f t="shared" si="40"/>
        <v>1</v>
      </c>
      <c r="BB51" s="70">
        <f t="shared" si="41"/>
        <v>1</v>
      </c>
      <c r="BC51" s="70">
        <f t="shared" si="42"/>
        <v>1</v>
      </c>
      <c r="BD51" s="70">
        <f t="shared" si="43"/>
        <v>1</v>
      </c>
      <c r="BE51" s="70">
        <f t="shared" si="44"/>
        <v>1</v>
      </c>
      <c r="BF51" s="70">
        <f t="shared" si="45"/>
        <v>1</v>
      </c>
      <c r="BG51" s="71">
        <f t="shared" si="46"/>
        <v>0</v>
      </c>
      <c r="BH51" s="71">
        <f t="shared" si="47"/>
        <v>1</v>
      </c>
      <c r="BI51" s="71">
        <f t="shared" si="48"/>
        <v>0</v>
      </c>
      <c r="BJ51" s="71">
        <f t="shared" si="49"/>
        <v>1</v>
      </c>
      <c r="BK51" s="71">
        <f t="shared" si="50"/>
        <v>0</v>
      </c>
      <c r="BL51" s="70">
        <f t="shared" si="51"/>
        <v>1</v>
      </c>
      <c r="BM51" s="70">
        <f t="shared" si="52"/>
        <v>1</v>
      </c>
      <c r="BN51" s="70">
        <f t="shared" si="53"/>
        <v>1</v>
      </c>
      <c r="BO51" s="70">
        <f t="shared" si="54"/>
        <v>0</v>
      </c>
      <c r="BP51" s="144">
        <f t="shared" si="55"/>
        <v>0</v>
      </c>
      <c r="BQ51" s="144">
        <f t="shared" si="56"/>
        <v>97971</v>
      </c>
      <c r="BR51" s="144">
        <f t="shared" si="57"/>
        <v>6987</v>
      </c>
      <c r="BS51" s="144">
        <f t="shared" si="58"/>
        <v>0</v>
      </c>
      <c r="BT51" s="144">
        <f t="shared" si="59"/>
        <v>0</v>
      </c>
      <c r="BU51" s="144">
        <f t="shared" si="60"/>
        <v>0</v>
      </c>
      <c r="BV51" s="144">
        <f t="shared" si="61"/>
        <v>0</v>
      </c>
      <c r="BW51" s="144">
        <f t="shared" si="62"/>
        <v>0</v>
      </c>
      <c r="BX51" s="144">
        <f t="shared" si="63"/>
        <v>0</v>
      </c>
      <c r="BY51" s="144">
        <f t="shared" si="64"/>
        <v>0</v>
      </c>
      <c r="BZ51" s="9">
        <v>0</v>
      </c>
      <c r="CA51" s="9">
        <v>0</v>
      </c>
      <c r="CB51" s="9">
        <v>0</v>
      </c>
      <c r="CC51" s="9">
        <v>0</v>
      </c>
      <c r="CD51" s="9">
        <v>0</v>
      </c>
      <c r="CE51" s="9">
        <v>0</v>
      </c>
      <c r="CF51" s="9">
        <v>0</v>
      </c>
      <c r="CG51" s="9">
        <v>0</v>
      </c>
      <c r="CH51" s="9">
        <v>0</v>
      </c>
      <c r="CI51" s="9">
        <v>0</v>
      </c>
      <c r="CJ51" s="9">
        <v>0</v>
      </c>
      <c r="CK51" s="9">
        <v>0</v>
      </c>
      <c r="CL51" s="9">
        <v>0</v>
      </c>
      <c r="CM51" s="9">
        <v>0</v>
      </c>
      <c r="CN51" s="9">
        <v>0</v>
      </c>
      <c r="CO51" s="9">
        <v>0</v>
      </c>
      <c r="CP51" s="9">
        <v>0</v>
      </c>
      <c r="CQ51" s="9">
        <v>0</v>
      </c>
      <c r="CR51" s="9">
        <v>0</v>
      </c>
      <c r="CS51" s="9">
        <v>0</v>
      </c>
      <c r="CT51" s="9">
        <v>0</v>
      </c>
      <c r="CU51" s="9">
        <v>0</v>
      </c>
      <c r="CV51" s="9">
        <v>0</v>
      </c>
      <c r="CW51" s="9">
        <v>0</v>
      </c>
      <c r="CX51" s="9">
        <v>0</v>
      </c>
      <c r="CY51" s="9">
        <v>0</v>
      </c>
      <c r="CZ51" s="9">
        <v>0</v>
      </c>
      <c r="DA51" s="9">
        <v>0</v>
      </c>
      <c r="DB51" s="9">
        <v>0</v>
      </c>
      <c r="DC51" s="9">
        <v>0</v>
      </c>
      <c r="DD51" s="9">
        <v>0</v>
      </c>
      <c r="DE51" s="9">
        <v>0</v>
      </c>
      <c r="DF51" s="9">
        <v>0</v>
      </c>
      <c r="DG51" s="144">
        <f t="shared" si="65"/>
        <v>57569</v>
      </c>
      <c r="DH51" s="144">
        <f t="shared" ref="DH51:EW51" si="116">DG51</f>
        <v>57569</v>
      </c>
      <c r="DI51" s="144">
        <f t="shared" si="116"/>
        <v>57569</v>
      </c>
      <c r="DJ51" s="144">
        <f t="shared" si="116"/>
        <v>57569</v>
      </c>
      <c r="DK51" s="144">
        <f t="shared" si="116"/>
        <v>57569</v>
      </c>
      <c r="DL51" s="144">
        <f t="shared" si="116"/>
        <v>57569</v>
      </c>
      <c r="DM51" s="144">
        <f t="shared" si="116"/>
        <v>57569</v>
      </c>
      <c r="DN51" s="144">
        <f t="shared" si="116"/>
        <v>57569</v>
      </c>
      <c r="DO51" s="144">
        <f t="shared" si="116"/>
        <v>57569</v>
      </c>
      <c r="DP51" s="144">
        <f t="shared" si="116"/>
        <v>57569</v>
      </c>
      <c r="DQ51" s="144">
        <f t="shared" si="116"/>
        <v>57569</v>
      </c>
      <c r="DR51" s="144">
        <f t="shared" si="116"/>
        <v>57569</v>
      </c>
      <c r="DS51" s="144">
        <f t="shared" si="116"/>
        <v>57569</v>
      </c>
      <c r="DT51" s="144">
        <f t="shared" si="116"/>
        <v>57569</v>
      </c>
      <c r="DU51" s="144">
        <f t="shared" si="116"/>
        <v>57569</v>
      </c>
      <c r="DV51" s="144">
        <f t="shared" si="116"/>
        <v>57569</v>
      </c>
      <c r="DW51" s="144">
        <f t="shared" si="116"/>
        <v>57569</v>
      </c>
      <c r="DX51" s="144">
        <f t="shared" si="116"/>
        <v>57569</v>
      </c>
      <c r="DY51" s="144">
        <f t="shared" si="116"/>
        <v>57569</v>
      </c>
      <c r="DZ51" s="144">
        <f t="shared" si="116"/>
        <v>57569</v>
      </c>
      <c r="EA51" s="144">
        <f t="shared" si="116"/>
        <v>57569</v>
      </c>
      <c r="EB51" s="144">
        <f t="shared" si="116"/>
        <v>57569</v>
      </c>
      <c r="EC51" s="144">
        <f t="shared" si="116"/>
        <v>57569</v>
      </c>
      <c r="ED51" s="144">
        <f t="shared" si="116"/>
        <v>57569</v>
      </c>
      <c r="EE51" s="144">
        <f t="shared" si="116"/>
        <v>57569</v>
      </c>
      <c r="EF51" s="144">
        <f t="shared" si="116"/>
        <v>57569</v>
      </c>
      <c r="EG51" s="144">
        <f t="shared" si="116"/>
        <v>57569</v>
      </c>
      <c r="EH51" s="144">
        <f t="shared" si="116"/>
        <v>57569</v>
      </c>
      <c r="EI51" s="144">
        <f t="shared" si="116"/>
        <v>57569</v>
      </c>
      <c r="EJ51" s="144">
        <f t="shared" si="116"/>
        <v>57569</v>
      </c>
      <c r="EK51" s="144">
        <f t="shared" si="116"/>
        <v>57569</v>
      </c>
      <c r="EL51" s="144">
        <f t="shared" si="116"/>
        <v>57569</v>
      </c>
      <c r="EM51" s="144">
        <f t="shared" si="116"/>
        <v>57569</v>
      </c>
      <c r="EN51" s="144">
        <f t="shared" si="116"/>
        <v>57569</v>
      </c>
      <c r="EO51" s="144">
        <f t="shared" si="116"/>
        <v>57569</v>
      </c>
      <c r="EP51" s="144">
        <f t="shared" si="116"/>
        <v>57569</v>
      </c>
      <c r="EQ51" s="144">
        <f t="shared" si="116"/>
        <v>57569</v>
      </c>
      <c r="ER51" s="144">
        <f t="shared" si="116"/>
        <v>57569</v>
      </c>
      <c r="ES51" s="144">
        <f t="shared" si="116"/>
        <v>57569</v>
      </c>
      <c r="ET51" s="144">
        <f t="shared" si="116"/>
        <v>57569</v>
      </c>
      <c r="EU51" s="144">
        <f t="shared" si="116"/>
        <v>57569</v>
      </c>
      <c r="EV51" s="144">
        <f t="shared" si="116"/>
        <v>57569</v>
      </c>
      <c r="EW51" s="144">
        <f t="shared" si="116"/>
        <v>57569</v>
      </c>
      <c r="EX51" s="147">
        <f>PV(0.05,'PV factor'!C448,,-BR51)</f>
        <v>6337.4149659863942</v>
      </c>
      <c r="EY51" s="147">
        <f>PV(0.05,'PV factor'!D448,,-BS51)</f>
        <v>0</v>
      </c>
      <c r="EZ51" s="147">
        <f>PV(0.05,'PV factor'!E448,,-BT51)</f>
        <v>0</v>
      </c>
      <c r="FA51" s="147">
        <f>PV(0.05,'PV factor'!F448,,-BU51)</f>
        <v>0</v>
      </c>
      <c r="FB51" s="147">
        <f>PV(0.05,'PV factor'!G448,,-BV51)</f>
        <v>0</v>
      </c>
      <c r="FC51" s="147">
        <f>PV(0.05,'PV factor'!H448,,-BW51)</f>
        <v>0</v>
      </c>
      <c r="FD51" s="147">
        <f>PV(0.05,'PV factor'!I448,,-BX51)</f>
        <v>0</v>
      </c>
      <c r="FE51" s="147">
        <f>PV(0.05,'PV factor'!J448,,-BY51)</f>
        <v>0</v>
      </c>
      <c r="FF51" s="147">
        <f>PV(0.05,'PV factor'!K448,,-BZ51)</f>
        <v>0</v>
      </c>
      <c r="FG51" s="147">
        <f>PV(0.05,'PV factor'!L448,,-CA51)</f>
        <v>0</v>
      </c>
      <c r="FH51" s="147">
        <f>PV(0.05,'PV factor'!M448,,-CB51)</f>
        <v>0</v>
      </c>
      <c r="FI51" s="147">
        <f>PV(0.05,'PV factor'!N448,,-CC51)</f>
        <v>0</v>
      </c>
      <c r="FJ51" s="147">
        <f>PV(0.05,'PV factor'!O448,,-CD51)</f>
        <v>0</v>
      </c>
      <c r="FK51" s="147">
        <f>PV(0.05,'PV factor'!P448,,-CE51)</f>
        <v>0</v>
      </c>
      <c r="FL51" s="147">
        <f>PV(0.05,'PV factor'!Q448,,-CF51)</f>
        <v>0</v>
      </c>
      <c r="FM51" s="147">
        <f>PV(0.05,'PV factor'!R448,,-CG51)</f>
        <v>0</v>
      </c>
      <c r="FN51" s="147">
        <f>PV(0.05,'PV factor'!S448,,-CH51)</f>
        <v>0</v>
      </c>
      <c r="FO51" s="147">
        <f>PV(0.05,'PV factor'!T448,,-CI51)</f>
        <v>0</v>
      </c>
      <c r="FP51" s="147">
        <f>PV(0.05,'PV factor'!U448,,-CJ51)</f>
        <v>0</v>
      </c>
      <c r="FQ51" s="147">
        <f>PV(0.05,'PV factor'!V448,,-CK51)</f>
        <v>0</v>
      </c>
      <c r="FR51" s="147">
        <f>PV(0.05,'PV factor'!W448,,-CL51)</f>
        <v>0</v>
      </c>
      <c r="FS51" s="147">
        <f>PV(0.05,'PV factor'!X448,,-CM51)</f>
        <v>0</v>
      </c>
      <c r="FT51" s="147">
        <f>PV(0.05,'PV factor'!Y448,,-CN51)</f>
        <v>0</v>
      </c>
      <c r="FU51" s="147">
        <f>PV(0.05,'PV factor'!Z448,,-CO51)</f>
        <v>0</v>
      </c>
      <c r="FV51" s="147">
        <f>PV(0.05,'PV factor'!AA448,,-CP51)</f>
        <v>0</v>
      </c>
      <c r="FW51" s="147">
        <f>PV(0.05,'PV factor'!AB448,,-CQ51)</f>
        <v>0</v>
      </c>
      <c r="FX51" s="147">
        <f>PV(0.05,'PV factor'!AC448,,-CR51)</f>
        <v>0</v>
      </c>
      <c r="FY51" s="147">
        <f>PV(0.05,'PV factor'!AD448,,-CS51)</f>
        <v>0</v>
      </c>
      <c r="FZ51" s="147">
        <f>PV(0.05,'PV factor'!AE448,,-CT51)</f>
        <v>0</v>
      </c>
      <c r="GA51" s="147">
        <f>PV(0.05,'PV factor'!AF448,,-CU51)</f>
        <v>0</v>
      </c>
      <c r="GB51" s="147">
        <f>PV(0.05,'PV factor'!AG448,,-CV51)</f>
        <v>0</v>
      </c>
      <c r="GC51" s="147">
        <f>PV(0.05,'PV factor'!AH448,,-CW51)</f>
        <v>0</v>
      </c>
      <c r="GD51" s="147">
        <f>PV(0.05,'PV factor'!AI448,,-CX51)</f>
        <v>0</v>
      </c>
      <c r="GE51" s="147">
        <f>PV(0.05,'PV factor'!AJ448,,-CY51)</f>
        <v>0</v>
      </c>
      <c r="GF51" s="147">
        <f>PV(0.05,'PV factor'!AK448,,-CZ51)</f>
        <v>0</v>
      </c>
      <c r="GG51" s="147">
        <f>PV(0.05,'PV factor'!AL448,,-DA51)</f>
        <v>0</v>
      </c>
      <c r="GH51" s="147">
        <f>PV(0.05,'PV factor'!AM448,,-DB51)</f>
        <v>0</v>
      </c>
      <c r="GI51" s="147">
        <f>PV(0.05,'PV factor'!AN448,,-DC51)</f>
        <v>0</v>
      </c>
      <c r="GJ51" s="147">
        <f>PV(0.05,'PV factor'!AO448,,-DD51)</f>
        <v>0</v>
      </c>
      <c r="GK51" s="147">
        <f>PV(0.05,'PV factor'!AP448,,-DE51)</f>
        <v>0</v>
      </c>
      <c r="GL51" s="147">
        <f>PV(0.05,'PV factor'!C448,,-DI51)</f>
        <v>52216.780045351472</v>
      </c>
      <c r="GM51" s="147">
        <f>PV(0.05,'PV factor'!D448,,-DJ51)</f>
        <v>49730.266709858544</v>
      </c>
      <c r="GN51" s="147">
        <f>PV(0.05,'PV factor'!E448,,-DK51)</f>
        <v>47362.158771293856</v>
      </c>
      <c r="GO51" s="147">
        <f>PV(0.05,'PV factor'!F448,,-DL51)</f>
        <v>45106.817877422713</v>
      </c>
      <c r="GP51" s="147">
        <f>PV(0.05,'PV factor'!G448,,-DM51)</f>
        <v>42958.87416897402</v>
      </c>
      <c r="GQ51" s="147">
        <f>PV(0.05,'PV factor'!H448,,-DN51)</f>
        <v>40913.213494260963</v>
      </c>
      <c r="GR51" s="147">
        <f>PV(0.05,'PV factor'!I448,,-DO51)</f>
        <v>38964.965232629489</v>
      </c>
      <c r="GS51" s="147">
        <f>PV(0.05,'PV factor'!J448,,-DP51)</f>
        <v>37109.490697742374</v>
      </c>
      <c r="GT51" s="147">
        <f>PV(0.05,'PV factor'!K448,,-DQ51)</f>
        <v>35342.372093087972</v>
      </c>
      <c r="GU51" s="147">
        <f>PV(0.05,'PV factor'!L448,,-DR51)</f>
        <v>33659.401993417116</v>
      </c>
      <c r="GV51" s="147">
        <f>PV(0.05,'PV factor'!M448,,-DS51)</f>
        <v>32056.573327063925</v>
      </c>
      <c r="GW51" s="147">
        <f>PV(0.05,'PV factor'!N448,,-DT51)</f>
        <v>30530.069835298968</v>
      </c>
      <c r="GX51" s="147">
        <f>PV(0.05,'PV factor'!O448,,-DU51)</f>
        <v>29076.256985999025</v>
      </c>
      <c r="GY51" s="147">
        <f>PV(0.05,'PV factor'!P448,,-DV51)</f>
        <v>27691.673319999063</v>
      </c>
      <c r="GZ51" s="147">
        <f>PV(0.05,'PV factor'!Q448,,-DW51)</f>
        <v>26373.022209522918</v>
      </c>
      <c r="HA51" s="147">
        <f>PV(0.05,'PV factor'!R448,,-DX51)</f>
        <v>25117.164009069442</v>
      </c>
      <c r="HB51" s="147">
        <f>PV(0.05,'PV factor'!S448,,-DY51)</f>
        <v>23921.108580066139</v>
      </c>
      <c r="HC51" s="147">
        <f>PV(0.05,'PV factor'!T448,,-DZ51)</f>
        <v>22782.008171491558</v>
      </c>
      <c r="HD51" s="147">
        <f>PV(0.05,'PV factor'!U448,,-EA51)</f>
        <v>21697.15063951577</v>
      </c>
      <c r="HE51" s="147">
        <f>PV(0.05,'PV factor'!V448,,-EB51)</f>
        <v>20663.952990015019</v>
      </c>
      <c r="HF51" s="147">
        <f>PV(0.05,'PV factor'!W448,,-EC51)</f>
        <v>19679.955228585735</v>
      </c>
      <c r="HG51" s="147">
        <f>PV(0.05,'PV factor'!X448,,-ED51)</f>
        <v>18742.814503414982</v>
      </c>
      <c r="HH51" s="147">
        <f>PV(0.05,'PV factor'!Y448,,-EE51)</f>
        <v>17850.299527061889</v>
      </c>
      <c r="HI51" s="147">
        <f>PV(0.05,'PV factor'!Z448,,-EF51)</f>
        <v>17000.285263868467</v>
      </c>
      <c r="HJ51" s="147">
        <f>PV(0.05,'PV factor'!AA448,,-EG51)</f>
        <v>16190.74787035092</v>
      </c>
      <c r="HK51" s="147">
        <f>PV(0.05,'PV factor'!AB448,,-EH51)</f>
        <v>15419.759876524684</v>
      </c>
      <c r="HL51" s="147">
        <f>PV(0.05,'PV factor'!AC448,,-EI51)</f>
        <v>14685.485596690178</v>
      </c>
      <c r="HM51" s="147">
        <f>PV(0.05,'PV factor'!AD448,,-EJ51)</f>
        <v>13986.176758752546</v>
      </c>
      <c r="HN51" s="147">
        <f>PV(0.05,'PV factor'!AE448,,-EK51)</f>
        <v>13320.168341669098</v>
      </c>
      <c r="HO51" s="147">
        <f>PV(0.05,'PV factor'!AF448,,-EL51)</f>
        <v>12685.874611113421</v>
      </c>
      <c r="HP51" s="147">
        <f>PV(0.05,'PV factor'!AG448,,-EM51)</f>
        <v>12081.785343917545</v>
      </c>
      <c r="HQ51" s="147">
        <f>PV(0.05,'PV factor'!AH448,,-EN51)</f>
        <v>11506.462232302423</v>
      </c>
      <c r="HR51" s="147">
        <f>PV(0.05,'PV factor'!AI448,,-EO51)</f>
        <v>10958.535459335642</v>
      </c>
      <c r="HS51" s="147">
        <f>PV(0.05,'PV factor'!AJ448,,-EP51)</f>
        <v>10436.700437462514</v>
      </c>
      <c r="HT51" s="147">
        <f>PV(0.05,'PV factor'!AK448,,-EQ51)</f>
        <v>9939.7147023452526</v>
      </c>
      <c r="HU51" s="147">
        <f>PV(0.05,'PV factor'!AL448,,-ER51)</f>
        <v>9466.3949546145268</v>
      </c>
      <c r="HV51" s="147">
        <f>PV(0.05,'PV factor'!AM448,,-ES51)</f>
        <v>9015.6142424900263</v>
      </c>
      <c r="HW51" s="147">
        <f>PV(0.05,'PV factor'!AN448,,-ET51)</f>
        <v>8586.2992785619281</v>
      </c>
      <c r="HX51" s="147">
        <f>PV(0.05,'PV factor'!AO448,,-EU51)</f>
        <v>8177.4278843446946</v>
      </c>
      <c r="HY51" s="147">
        <f>PV(0.05,'PV factor'!AP448,,-EV51)</f>
        <v>7788.0265565187556</v>
      </c>
      <c r="HZ51" s="147">
        <f t="shared" si="67"/>
        <v>6337.4149659863942</v>
      </c>
      <c r="IA51" s="147">
        <f t="shared" si="68"/>
        <v>237374.89757290061</v>
      </c>
      <c r="IB51" s="401">
        <f t="shared" si="69"/>
        <v>37.456107710623002</v>
      </c>
    </row>
    <row r="52" spans="1:236" ht="90" customHeight="1" x14ac:dyDescent="0.2">
      <c r="A52" s="264" t="s">
        <v>271</v>
      </c>
      <c r="B52" s="85" t="s">
        <v>264</v>
      </c>
      <c r="C52" s="264" t="s">
        <v>958</v>
      </c>
      <c r="D52" s="265">
        <v>18</v>
      </c>
      <c r="E52" s="232" t="s">
        <v>959</v>
      </c>
      <c r="F52" s="198" t="s">
        <v>960</v>
      </c>
      <c r="G52" s="198" t="s">
        <v>961</v>
      </c>
      <c r="H52" s="75" t="s">
        <v>77</v>
      </c>
      <c r="I52" s="95" t="s">
        <v>864</v>
      </c>
      <c r="J52" s="266">
        <v>10</v>
      </c>
      <c r="K52" s="227" t="s">
        <v>79</v>
      </c>
      <c r="L52" s="74">
        <v>49763</v>
      </c>
      <c r="M52" s="90" t="s">
        <v>962</v>
      </c>
      <c r="N52" s="90" t="s">
        <v>147</v>
      </c>
      <c r="O52" s="13" t="s">
        <v>217</v>
      </c>
      <c r="P52" s="90" t="s">
        <v>218</v>
      </c>
      <c r="Q52" s="112" t="s">
        <v>100</v>
      </c>
      <c r="R52" s="90" t="s">
        <v>108</v>
      </c>
      <c r="S52" s="90" t="s">
        <v>99</v>
      </c>
      <c r="T52" s="90" t="s">
        <v>866</v>
      </c>
      <c r="U52" s="90" t="s">
        <v>100</v>
      </c>
      <c r="V52" s="193">
        <v>1</v>
      </c>
      <c r="W52" s="94">
        <v>50000</v>
      </c>
      <c r="X52" s="94">
        <v>0</v>
      </c>
      <c r="Y52" s="94">
        <v>0</v>
      </c>
      <c r="Z52" s="94">
        <v>0</v>
      </c>
      <c r="AA52" s="94">
        <v>0</v>
      </c>
      <c r="AB52" s="94">
        <v>50000</v>
      </c>
      <c r="AC52" s="94">
        <v>0</v>
      </c>
      <c r="AD52" s="94">
        <v>0</v>
      </c>
      <c r="AE52" s="192">
        <v>0</v>
      </c>
      <c r="AF52" s="192">
        <v>0</v>
      </c>
      <c r="AG52" s="192">
        <v>0</v>
      </c>
      <c r="AH52" s="192">
        <v>0</v>
      </c>
      <c r="AI52" s="90" t="s">
        <v>88</v>
      </c>
      <c r="AJ52" s="94">
        <v>0</v>
      </c>
      <c r="AK52" s="94">
        <v>0</v>
      </c>
      <c r="AL52" s="94">
        <v>0</v>
      </c>
      <c r="AM52" s="94">
        <v>0</v>
      </c>
      <c r="AN52" s="94">
        <v>0</v>
      </c>
      <c r="AO52" s="94">
        <v>0</v>
      </c>
      <c r="AP52" s="94">
        <v>0</v>
      </c>
      <c r="AQ52" s="192">
        <v>0</v>
      </c>
      <c r="AR52" s="192">
        <v>0</v>
      </c>
      <c r="AS52" s="192">
        <v>0</v>
      </c>
      <c r="AT52" s="192">
        <v>0</v>
      </c>
      <c r="AU52" s="95"/>
      <c r="AV52" s="230">
        <f t="shared" si="35"/>
        <v>1</v>
      </c>
      <c r="AW52" s="230">
        <f t="shared" si="36"/>
        <v>0</v>
      </c>
      <c r="AX52" s="230" t="str">
        <f t="shared" si="37"/>
        <v>B3</v>
      </c>
      <c r="AY52" s="141">
        <f t="shared" si="38"/>
        <v>8</v>
      </c>
      <c r="AZ52" s="70">
        <f t="shared" si="39"/>
        <v>1</v>
      </c>
      <c r="BA52" s="70">
        <f t="shared" si="40"/>
        <v>1</v>
      </c>
      <c r="BB52" s="70">
        <f t="shared" si="41"/>
        <v>1</v>
      </c>
      <c r="BC52" s="70">
        <f t="shared" si="42"/>
        <v>1</v>
      </c>
      <c r="BD52" s="70">
        <f t="shared" si="43"/>
        <v>1</v>
      </c>
      <c r="BE52" s="70">
        <f t="shared" si="44"/>
        <v>1</v>
      </c>
      <c r="BF52" s="70">
        <f t="shared" si="45"/>
        <v>1</v>
      </c>
      <c r="BG52" s="71">
        <f t="shared" si="46"/>
        <v>0</v>
      </c>
      <c r="BH52" s="71">
        <f t="shared" si="47"/>
        <v>0</v>
      </c>
      <c r="BI52" s="71">
        <f t="shared" si="48"/>
        <v>0</v>
      </c>
      <c r="BJ52" s="71">
        <f t="shared" si="49"/>
        <v>0</v>
      </c>
      <c r="BK52" s="71">
        <f t="shared" si="50"/>
        <v>0</v>
      </c>
      <c r="BL52" s="70">
        <f t="shared" si="51"/>
        <v>1</v>
      </c>
      <c r="BM52" s="70">
        <f t="shared" si="52"/>
        <v>1</v>
      </c>
      <c r="BN52" s="70">
        <f t="shared" si="53"/>
        <v>0</v>
      </c>
      <c r="BO52" s="70">
        <f t="shared" si="54"/>
        <v>1</v>
      </c>
      <c r="BP52" s="144">
        <f t="shared" si="55"/>
        <v>0</v>
      </c>
      <c r="BQ52" s="144">
        <f t="shared" si="56"/>
        <v>0</v>
      </c>
      <c r="BR52" s="144">
        <f t="shared" si="57"/>
        <v>0</v>
      </c>
      <c r="BS52" s="144">
        <f t="shared" si="58"/>
        <v>50000</v>
      </c>
      <c r="BT52" s="144">
        <f t="shared" si="59"/>
        <v>0</v>
      </c>
      <c r="BU52" s="144">
        <f t="shared" si="60"/>
        <v>0</v>
      </c>
      <c r="BV52" s="144">
        <f t="shared" si="61"/>
        <v>0</v>
      </c>
      <c r="BW52" s="144">
        <f t="shared" si="62"/>
        <v>0</v>
      </c>
      <c r="BX52" s="144">
        <f t="shared" si="63"/>
        <v>0</v>
      </c>
      <c r="BY52" s="144">
        <f t="shared" si="64"/>
        <v>0</v>
      </c>
      <c r="BZ52" s="9">
        <v>0</v>
      </c>
      <c r="CA52" s="9">
        <v>0</v>
      </c>
      <c r="CB52" s="9">
        <v>0</v>
      </c>
      <c r="CC52" s="9">
        <v>0</v>
      </c>
      <c r="CD52" s="9">
        <v>0</v>
      </c>
      <c r="CE52" s="9">
        <v>0</v>
      </c>
      <c r="CF52" s="9">
        <v>0</v>
      </c>
      <c r="CG52" s="9">
        <v>0</v>
      </c>
      <c r="CH52" s="9">
        <v>0</v>
      </c>
      <c r="CI52" s="9">
        <v>0</v>
      </c>
      <c r="CJ52" s="9">
        <v>0</v>
      </c>
      <c r="CK52" s="9">
        <v>0</v>
      </c>
      <c r="CL52" s="9">
        <v>0</v>
      </c>
      <c r="CM52" s="9">
        <v>0</v>
      </c>
      <c r="CN52" s="9">
        <v>0</v>
      </c>
      <c r="CO52" s="9">
        <v>0</v>
      </c>
      <c r="CP52" s="9">
        <v>0</v>
      </c>
      <c r="CQ52" s="9">
        <v>0</v>
      </c>
      <c r="CR52" s="9">
        <v>0</v>
      </c>
      <c r="CS52" s="9">
        <v>0</v>
      </c>
      <c r="CT52" s="9">
        <v>0</v>
      </c>
      <c r="CU52" s="9">
        <v>0</v>
      </c>
      <c r="CV52" s="9">
        <v>0</v>
      </c>
      <c r="CW52" s="9">
        <v>0</v>
      </c>
      <c r="CX52" s="9">
        <v>0</v>
      </c>
      <c r="CY52" s="9">
        <v>0</v>
      </c>
      <c r="CZ52" s="9">
        <v>0</v>
      </c>
      <c r="DA52" s="9">
        <v>0</v>
      </c>
      <c r="DB52" s="9">
        <v>0</v>
      </c>
      <c r="DC52" s="9">
        <v>0</v>
      </c>
      <c r="DD52" s="9">
        <v>0</v>
      </c>
      <c r="DE52" s="9">
        <v>0</v>
      </c>
      <c r="DF52" s="9">
        <v>0</v>
      </c>
      <c r="DG52" s="144">
        <f t="shared" si="65"/>
        <v>49763</v>
      </c>
      <c r="DH52" s="144">
        <f t="shared" ref="DH52:EW52" si="117">DG52</f>
        <v>49763</v>
      </c>
      <c r="DI52" s="144">
        <f t="shared" si="117"/>
        <v>49763</v>
      </c>
      <c r="DJ52" s="144">
        <f t="shared" si="117"/>
        <v>49763</v>
      </c>
      <c r="DK52" s="144">
        <f t="shared" si="117"/>
        <v>49763</v>
      </c>
      <c r="DL52" s="144">
        <f t="shared" si="117"/>
        <v>49763</v>
      </c>
      <c r="DM52" s="144">
        <f t="shared" si="117"/>
        <v>49763</v>
      </c>
      <c r="DN52" s="144">
        <f t="shared" si="117"/>
        <v>49763</v>
      </c>
      <c r="DO52" s="144">
        <f t="shared" si="117"/>
        <v>49763</v>
      </c>
      <c r="DP52" s="144">
        <f t="shared" si="117"/>
        <v>49763</v>
      </c>
      <c r="DQ52" s="144">
        <f t="shared" si="117"/>
        <v>49763</v>
      </c>
      <c r="DR52" s="144">
        <f t="shared" si="117"/>
        <v>49763</v>
      </c>
      <c r="DS52" s="144">
        <f t="shared" si="117"/>
        <v>49763</v>
      </c>
      <c r="DT52" s="144">
        <f t="shared" si="117"/>
        <v>49763</v>
      </c>
      <c r="DU52" s="144">
        <f t="shared" si="117"/>
        <v>49763</v>
      </c>
      <c r="DV52" s="144">
        <f t="shared" si="117"/>
        <v>49763</v>
      </c>
      <c r="DW52" s="144">
        <f t="shared" si="117"/>
        <v>49763</v>
      </c>
      <c r="DX52" s="144">
        <f t="shared" si="117"/>
        <v>49763</v>
      </c>
      <c r="DY52" s="144">
        <f t="shared" si="117"/>
        <v>49763</v>
      </c>
      <c r="DZ52" s="144">
        <f t="shared" si="117"/>
        <v>49763</v>
      </c>
      <c r="EA52" s="144">
        <f t="shared" si="117"/>
        <v>49763</v>
      </c>
      <c r="EB52" s="144">
        <f t="shared" si="117"/>
        <v>49763</v>
      </c>
      <c r="EC52" s="144">
        <f t="shared" si="117"/>
        <v>49763</v>
      </c>
      <c r="ED52" s="144">
        <f t="shared" si="117"/>
        <v>49763</v>
      </c>
      <c r="EE52" s="144">
        <f t="shared" si="117"/>
        <v>49763</v>
      </c>
      <c r="EF52" s="144">
        <f t="shared" si="117"/>
        <v>49763</v>
      </c>
      <c r="EG52" s="144">
        <f t="shared" si="117"/>
        <v>49763</v>
      </c>
      <c r="EH52" s="144">
        <f t="shared" si="117"/>
        <v>49763</v>
      </c>
      <c r="EI52" s="144">
        <f t="shared" si="117"/>
        <v>49763</v>
      </c>
      <c r="EJ52" s="144">
        <f t="shared" si="117"/>
        <v>49763</v>
      </c>
      <c r="EK52" s="144">
        <f t="shared" si="117"/>
        <v>49763</v>
      </c>
      <c r="EL52" s="144">
        <f t="shared" si="117"/>
        <v>49763</v>
      </c>
      <c r="EM52" s="144">
        <f t="shared" si="117"/>
        <v>49763</v>
      </c>
      <c r="EN52" s="144">
        <f t="shared" si="117"/>
        <v>49763</v>
      </c>
      <c r="EO52" s="144">
        <f t="shared" si="117"/>
        <v>49763</v>
      </c>
      <c r="EP52" s="144">
        <f t="shared" si="117"/>
        <v>49763</v>
      </c>
      <c r="EQ52" s="144">
        <f t="shared" si="117"/>
        <v>49763</v>
      </c>
      <c r="ER52" s="144">
        <f t="shared" si="117"/>
        <v>49763</v>
      </c>
      <c r="ES52" s="144">
        <f t="shared" si="117"/>
        <v>49763</v>
      </c>
      <c r="ET52" s="144">
        <f t="shared" si="117"/>
        <v>49763</v>
      </c>
      <c r="EU52" s="144">
        <f t="shared" si="117"/>
        <v>49763</v>
      </c>
      <c r="EV52" s="144">
        <f t="shared" si="117"/>
        <v>49763</v>
      </c>
      <c r="EW52" s="144">
        <f t="shared" si="117"/>
        <v>49763</v>
      </c>
      <c r="EX52" s="147">
        <f>PV(0.05,'PV factor'!C96,,-BR52)</f>
        <v>0</v>
      </c>
      <c r="EY52" s="147">
        <f>PV(0.05,'PV factor'!D96,,-BS52)</f>
        <v>43191.879926573798</v>
      </c>
      <c r="EZ52" s="147">
        <f>PV(0.05,'PV factor'!E96,,-BT52)</f>
        <v>0</v>
      </c>
      <c r="FA52" s="147">
        <f>PV(0.05,'PV factor'!F96,,-BU52)</f>
        <v>0</v>
      </c>
      <c r="FB52" s="147">
        <f>PV(0.05,'PV factor'!G96,,-BV52)</f>
        <v>0</v>
      </c>
      <c r="FC52" s="147">
        <f>PV(0.05,'PV factor'!H96,,-BW52)</f>
        <v>0</v>
      </c>
      <c r="FD52" s="147">
        <f>PV(0.05,'PV factor'!I96,,-BX52)</f>
        <v>0</v>
      </c>
      <c r="FE52" s="147">
        <f>PV(0.05,'PV factor'!J96,,-BY52)</f>
        <v>0</v>
      </c>
      <c r="FF52" s="147">
        <f>PV(0.05,'PV factor'!K96,,-BZ52)</f>
        <v>0</v>
      </c>
      <c r="FG52" s="147">
        <f>PV(0.05,'PV factor'!L96,,-CA52)</f>
        <v>0</v>
      </c>
      <c r="FH52" s="147">
        <f>PV(0.05,'PV factor'!M96,,-CB52)</f>
        <v>0</v>
      </c>
      <c r="FI52" s="147">
        <f>PV(0.05,'PV factor'!N96,,-CC52)</f>
        <v>0</v>
      </c>
      <c r="FJ52" s="147">
        <f>PV(0.05,'PV factor'!O96,,-CD52)</f>
        <v>0</v>
      </c>
      <c r="FK52" s="147">
        <f>PV(0.05,'PV factor'!P96,,-CE52)</f>
        <v>0</v>
      </c>
      <c r="FL52" s="147">
        <f>PV(0.05,'PV factor'!Q96,,-CF52)</f>
        <v>0</v>
      </c>
      <c r="FM52" s="147">
        <f>PV(0.05,'PV factor'!R96,,-CG52)</f>
        <v>0</v>
      </c>
      <c r="FN52" s="147">
        <f>PV(0.05,'PV factor'!S96,,-CH52)</f>
        <v>0</v>
      </c>
      <c r="FO52" s="147">
        <f>PV(0.05,'PV factor'!T96,,-CI52)</f>
        <v>0</v>
      </c>
      <c r="FP52" s="147">
        <f>PV(0.05,'PV factor'!U96,,-CJ52)</f>
        <v>0</v>
      </c>
      <c r="FQ52" s="147">
        <f>PV(0.05,'PV factor'!V96,,-CK52)</f>
        <v>0</v>
      </c>
      <c r="FR52" s="147">
        <f>PV(0.05,'PV factor'!W96,,-CL52)</f>
        <v>0</v>
      </c>
      <c r="FS52" s="147">
        <f>PV(0.05,'PV factor'!X96,,-CM52)</f>
        <v>0</v>
      </c>
      <c r="FT52" s="147">
        <f>PV(0.05,'PV factor'!Y96,,-CN52)</f>
        <v>0</v>
      </c>
      <c r="FU52" s="147">
        <f>PV(0.05,'PV factor'!Z96,,-CO52)</f>
        <v>0</v>
      </c>
      <c r="FV52" s="147">
        <f>PV(0.05,'PV factor'!AA96,,-CP52)</f>
        <v>0</v>
      </c>
      <c r="FW52" s="147">
        <f>PV(0.05,'PV factor'!AB96,,-CQ52)</f>
        <v>0</v>
      </c>
      <c r="FX52" s="147">
        <f>PV(0.05,'PV factor'!AC96,,-CR52)</f>
        <v>0</v>
      </c>
      <c r="FY52" s="147">
        <f>PV(0.05,'PV factor'!AD96,,-CS52)</f>
        <v>0</v>
      </c>
      <c r="FZ52" s="147">
        <f>PV(0.05,'PV factor'!AE96,,-CT52)</f>
        <v>0</v>
      </c>
      <c r="GA52" s="147">
        <f>PV(0.05,'PV factor'!AF96,,-CU52)</f>
        <v>0</v>
      </c>
      <c r="GB52" s="147">
        <f>PV(0.05,'PV factor'!AG96,,-CV52)</f>
        <v>0</v>
      </c>
      <c r="GC52" s="147">
        <f>PV(0.05,'PV factor'!AH96,,-CW52)</f>
        <v>0</v>
      </c>
      <c r="GD52" s="147">
        <f>PV(0.05,'PV factor'!AI96,,-CX52)</f>
        <v>0</v>
      </c>
      <c r="GE52" s="147">
        <f>PV(0.05,'PV factor'!AJ96,,-CY52)</f>
        <v>0</v>
      </c>
      <c r="GF52" s="147">
        <f>PV(0.05,'PV factor'!AK96,,-CZ52)</f>
        <v>0</v>
      </c>
      <c r="GG52" s="147">
        <f>PV(0.05,'PV factor'!AL96,,-DA52)</f>
        <v>0</v>
      </c>
      <c r="GH52" s="147">
        <f>PV(0.05,'PV factor'!AM96,,-DB52)</f>
        <v>0</v>
      </c>
      <c r="GI52" s="147">
        <f>PV(0.05,'PV factor'!AN96,,-DC52)</f>
        <v>0</v>
      </c>
      <c r="GJ52" s="147">
        <f>PV(0.05,'PV factor'!AO96,,-DD52)</f>
        <v>0</v>
      </c>
      <c r="GK52" s="147">
        <f>PV(0.05,'PV factor'!AP96,,-DE52)</f>
        <v>0</v>
      </c>
      <c r="GL52" s="147">
        <f>PV(0.05,'PV factor'!C96,,-DI52)</f>
        <v>45136.507936507936</v>
      </c>
      <c r="GM52" s="147">
        <f>PV(0.05,'PV factor'!D96,,-DJ52)</f>
        <v>42987.150415721837</v>
      </c>
      <c r="GN52" s="147">
        <f>PV(0.05,'PV factor'!E96,,-DK52)</f>
        <v>40940.143253068425</v>
      </c>
      <c r="GO52" s="147">
        <f>PV(0.05,'PV factor'!F96,,-DL52)</f>
        <v>38990.612621969922</v>
      </c>
      <c r="GP52" s="147">
        <f>PV(0.05,'PV factor'!G96,,-DM52)</f>
        <v>37133.916782828499</v>
      </c>
      <c r="GQ52" s="147">
        <f>PV(0.05,'PV factor'!H96,,-DN52)</f>
        <v>35365.635031265236</v>
      </c>
      <c r="GR52" s="147">
        <f>PV(0.05,'PV factor'!I96,,-DO52)</f>
        <v>33681.557172633562</v>
      </c>
      <c r="GS52" s="147">
        <f>PV(0.05,'PV factor'!J96,,-DP52)</f>
        <v>32077.673497746247</v>
      </c>
      <c r="GT52" s="147">
        <f>PV(0.05,'PV factor'!K96,,-DQ52)</f>
        <v>30550.165235948807</v>
      </c>
      <c r="GU52" s="147">
        <f>PV(0.05,'PV factor'!L96,,-DR52)</f>
        <v>29095.395462808385</v>
      </c>
      <c r="GV52" s="147">
        <f>PV(0.05,'PV factor'!M96,,-DS52)</f>
        <v>27709.900440769892</v>
      </c>
      <c r="GW52" s="147">
        <f>PV(0.05,'PV factor'!N96,,-DT52)</f>
        <v>26390.381372161799</v>
      </c>
      <c r="GX52" s="147">
        <f>PV(0.05,'PV factor'!O96,,-DU52)</f>
        <v>25133.696544916005</v>
      </c>
      <c r="GY52" s="147">
        <f>PV(0.05,'PV factor'!P96,,-DV52)</f>
        <v>23936.853852300948</v>
      </c>
      <c r="GZ52" s="147">
        <f>PV(0.05,'PV factor'!Q96,,-DW52)</f>
        <v>22797.003668858048</v>
      </c>
      <c r="HA52" s="147">
        <f>PV(0.05,'PV factor'!R96,,-DX52)</f>
        <v>21711.432065579091</v>
      </c>
      <c r="HB52" s="147">
        <f>PV(0.05,'PV factor'!S96,,-DY52)</f>
        <v>20677.554348170564</v>
      </c>
      <c r="HC52" s="147">
        <f>PV(0.05,'PV factor'!T96,,-DZ52)</f>
        <v>19692.908903019583</v>
      </c>
      <c r="HD52" s="147">
        <f>PV(0.05,'PV factor'!U96,,-EA52)</f>
        <v>18755.151336209128</v>
      </c>
      <c r="HE52" s="147">
        <f>PV(0.05,'PV factor'!V96,,-EB52)</f>
        <v>17862.048891627743</v>
      </c>
      <c r="HF52" s="147">
        <f>PV(0.05,'PV factor'!W96,,-EC52)</f>
        <v>17011.475134883563</v>
      </c>
      <c r="HG52" s="147">
        <f>PV(0.05,'PV factor'!X96,,-ED52)</f>
        <v>16201.404890365297</v>
      </c>
      <c r="HH52" s="147">
        <f>PV(0.05,'PV factor'!Y96,,-EE52)</f>
        <v>15429.909419395522</v>
      </c>
      <c r="HI52" s="147">
        <f>PV(0.05,'PV factor'!Z96,,-EF52)</f>
        <v>14695.151827995734</v>
      </c>
      <c r="HJ52" s="147">
        <f>PV(0.05,'PV factor'!AA96,,-EG52)</f>
        <v>13995.382693329271</v>
      </c>
      <c r="HK52" s="147">
        <f>PV(0.05,'PV factor'!AB96,,-EH52)</f>
        <v>13328.935898408829</v>
      </c>
      <c r="HL52" s="147">
        <f>PV(0.05,'PV factor'!AC96,,-EI52)</f>
        <v>12694.224665151267</v>
      </c>
      <c r="HM52" s="147">
        <f>PV(0.05,'PV factor'!AD96,,-EJ52)</f>
        <v>12089.737776334538</v>
      </c>
      <c r="HN52" s="147">
        <f>PV(0.05,'PV factor'!AE96,,-EK52)</f>
        <v>11514.035977461468</v>
      </c>
      <c r="HO52" s="147">
        <f>PV(0.05,'PV factor'!AF96,,-EL52)</f>
        <v>10965.748549963299</v>
      </c>
      <c r="HP52" s="147">
        <f>PV(0.05,'PV factor'!AG96,,-EM52)</f>
        <v>10443.570047584095</v>
      </c>
      <c r="HQ52" s="147">
        <f>PV(0.05,'PV factor'!AH96,,-EN52)</f>
        <v>9946.2571881753283</v>
      </c>
      <c r="HR52" s="147">
        <f>PV(0.05,'PV factor'!AI96,,-EO52)</f>
        <v>9472.6258935003134</v>
      </c>
      <c r="HS52" s="147">
        <f>PV(0.05,'PV factor'!AJ96,,-EP52)</f>
        <v>9021.5484700002962</v>
      </c>
      <c r="HT52" s="147">
        <f>PV(0.05,'PV factor'!AK96,,-EQ52)</f>
        <v>8591.9509238098071</v>
      </c>
      <c r="HU52" s="147">
        <f>PV(0.05,'PV factor'!AL96,,-ER52)</f>
        <v>8182.8104036283876</v>
      </c>
      <c r="HV52" s="147">
        <f>PV(0.05,'PV factor'!AM96,,-ES52)</f>
        <v>7793.1527653603707</v>
      </c>
      <c r="HW52" s="147">
        <f>PV(0.05,'PV factor'!AN96,,-ET52)</f>
        <v>7422.0502527241606</v>
      </c>
      <c r="HX52" s="147">
        <f>PV(0.05,'PV factor'!AO96,,-EU52)</f>
        <v>7068.619288308726</v>
      </c>
      <c r="HY52" s="147">
        <f>PV(0.05,'PV factor'!AP96,,-EV52)</f>
        <v>6732.0183698178334</v>
      </c>
      <c r="HZ52" s="147">
        <f t="shared" si="67"/>
        <v>43191.879926573798</v>
      </c>
      <c r="IA52" s="147">
        <f t="shared" si="68"/>
        <v>365958.75741049886</v>
      </c>
      <c r="IB52" s="401">
        <f t="shared" si="69"/>
        <v>8.4728601309465752</v>
      </c>
    </row>
    <row r="53" spans="1:236" ht="90" customHeight="1" x14ac:dyDescent="0.2">
      <c r="A53" s="224" t="s">
        <v>638</v>
      </c>
      <c r="B53" s="225" t="s">
        <v>639</v>
      </c>
      <c r="C53" s="225" t="s">
        <v>681</v>
      </c>
      <c r="D53" s="226">
        <v>4</v>
      </c>
      <c r="E53" s="225" t="s">
        <v>682</v>
      </c>
      <c r="F53" s="227" t="s">
        <v>683</v>
      </c>
      <c r="G53" s="227" t="s">
        <v>684</v>
      </c>
      <c r="H53" s="73" t="s">
        <v>77</v>
      </c>
      <c r="I53" s="227" t="s">
        <v>685</v>
      </c>
      <c r="J53" s="227">
        <v>10</v>
      </c>
      <c r="K53" s="227" t="s">
        <v>79</v>
      </c>
      <c r="L53" s="191">
        <v>47000</v>
      </c>
      <c r="M53" s="73" t="s">
        <v>686</v>
      </c>
      <c r="N53" s="73" t="s">
        <v>81</v>
      </c>
      <c r="O53" s="73" t="s">
        <v>133</v>
      </c>
      <c r="P53" s="73" t="s">
        <v>134</v>
      </c>
      <c r="Q53" s="112" t="s">
        <v>100</v>
      </c>
      <c r="R53" s="73" t="s">
        <v>108</v>
      </c>
      <c r="S53" s="73" t="s">
        <v>99</v>
      </c>
      <c r="T53" s="73" t="s">
        <v>645</v>
      </c>
      <c r="U53" s="73" t="s">
        <v>100</v>
      </c>
      <c r="V53" s="228">
        <v>1</v>
      </c>
      <c r="W53" s="229">
        <v>50000</v>
      </c>
      <c r="X53" s="229">
        <v>2000</v>
      </c>
      <c r="Y53" s="229">
        <v>0</v>
      </c>
      <c r="Z53" s="229">
        <v>0</v>
      </c>
      <c r="AA53" s="229">
        <v>0</v>
      </c>
      <c r="AB53" s="229">
        <v>2000</v>
      </c>
      <c r="AC53" s="229">
        <v>48000</v>
      </c>
      <c r="AD53" s="229">
        <v>0</v>
      </c>
      <c r="AE53" s="229">
        <v>0</v>
      </c>
      <c r="AF53" s="229">
        <v>0</v>
      </c>
      <c r="AG53" s="229">
        <v>0</v>
      </c>
      <c r="AH53" s="229">
        <v>0</v>
      </c>
      <c r="AI53" s="73" t="s">
        <v>88</v>
      </c>
      <c r="AJ53" s="229">
        <v>0</v>
      </c>
      <c r="AK53" s="229">
        <v>0</v>
      </c>
      <c r="AL53" s="229">
        <v>0</v>
      </c>
      <c r="AM53" s="229">
        <v>0</v>
      </c>
      <c r="AN53" s="229">
        <v>0</v>
      </c>
      <c r="AO53" s="229">
        <v>0</v>
      </c>
      <c r="AP53" s="229">
        <v>0</v>
      </c>
      <c r="AQ53" s="229">
        <v>0</v>
      </c>
      <c r="AR53" s="229">
        <v>0</v>
      </c>
      <c r="AS53" s="229">
        <v>0</v>
      </c>
      <c r="AT53" s="229">
        <v>0</v>
      </c>
      <c r="AU53" s="227" t="s">
        <v>687</v>
      </c>
      <c r="AV53" s="230">
        <f t="shared" si="35"/>
        <v>1</v>
      </c>
      <c r="AW53" s="230">
        <f t="shared" si="36"/>
        <v>0</v>
      </c>
      <c r="AX53" s="230" t="str">
        <f t="shared" si="37"/>
        <v>F2</v>
      </c>
      <c r="AY53" s="141">
        <f t="shared" si="38"/>
        <v>9</v>
      </c>
      <c r="AZ53" s="70">
        <f t="shared" si="39"/>
        <v>1</v>
      </c>
      <c r="BA53" s="70">
        <f t="shared" si="40"/>
        <v>1</v>
      </c>
      <c r="BB53" s="70">
        <f t="shared" si="41"/>
        <v>1</v>
      </c>
      <c r="BC53" s="70">
        <f t="shared" si="42"/>
        <v>1</v>
      </c>
      <c r="BD53" s="70">
        <f t="shared" si="43"/>
        <v>1</v>
      </c>
      <c r="BE53" s="70">
        <f t="shared" si="44"/>
        <v>1</v>
      </c>
      <c r="BF53" s="70">
        <f t="shared" si="45"/>
        <v>1</v>
      </c>
      <c r="BG53" s="71">
        <f t="shared" si="46"/>
        <v>0</v>
      </c>
      <c r="BH53" s="71">
        <f t="shared" si="47"/>
        <v>1</v>
      </c>
      <c r="BI53" s="71">
        <f t="shared" si="48"/>
        <v>0</v>
      </c>
      <c r="BJ53" s="71">
        <f t="shared" si="49"/>
        <v>0</v>
      </c>
      <c r="BK53" s="71">
        <f t="shared" si="50"/>
        <v>1</v>
      </c>
      <c r="BL53" s="70">
        <f t="shared" si="51"/>
        <v>1</v>
      </c>
      <c r="BM53" s="70">
        <f t="shared" si="52"/>
        <v>1</v>
      </c>
      <c r="BN53" s="70">
        <f t="shared" si="53"/>
        <v>0</v>
      </c>
      <c r="BO53" s="70">
        <f t="shared" si="54"/>
        <v>1</v>
      </c>
      <c r="BP53" s="144">
        <f t="shared" si="55"/>
        <v>0</v>
      </c>
      <c r="BQ53" s="144">
        <f t="shared" si="56"/>
        <v>0</v>
      </c>
      <c r="BR53" s="144">
        <f t="shared" si="57"/>
        <v>0</v>
      </c>
      <c r="BS53" s="144">
        <f t="shared" si="58"/>
        <v>2000</v>
      </c>
      <c r="BT53" s="144">
        <f t="shared" si="59"/>
        <v>48000</v>
      </c>
      <c r="BU53" s="144">
        <f t="shared" si="60"/>
        <v>0</v>
      </c>
      <c r="BV53" s="144">
        <f t="shared" si="61"/>
        <v>0</v>
      </c>
      <c r="BW53" s="144">
        <f t="shared" si="62"/>
        <v>0</v>
      </c>
      <c r="BX53" s="144">
        <f t="shared" si="63"/>
        <v>0</v>
      </c>
      <c r="BY53" s="144">
        <f t="shared" si="64"/>
        <v>0</v>
      </c>
      <c r="BZ53" s="9">
        <v>0</v>
      </c>
      <c r="CA53" s="9">
        <v>0</v>
      </c>
      <c r="CB53" s="9">
        <v>0</v>
      </c>
      <c r="CC53" s="9">
        <v>0</v>
      </c>
      <c r="CD53" s="9">
        <v>0</v>
      </c>
      <c r="CE53" s="9">
        <v>0</v>
      </c>
      <c r="CF53" s="9">
        <v>0</v>
      </c>
      <c r="CG53" s="9">
        <v>0</v>
      </c>
      <c r="CH53" s="9">
        <v>0</v>
      </c>
      <c r="CI53" s="9">
        <v>0</v>
      </c>
      <c r="CJ53" s="9">
        <v>0</v>
      </c>
      <c r="CK53" s="9">
        <v>0</v>
      </c>
      <c r="CL53" s="9">
        <v>0</v>
      </c>
      <c r="CM53" s="9">
        <v>0</v>
      </c>
      <c r="CN53" s="9">
        <v>0</v>
      </c>
      <c r="CO53" s="9">
        <v>0</v>
      </c>
      <c r="CP53" s="9">
        <v>0</v>
      </c>
      <c r="CQ53" s="9">
        <v>0</v>
      </c>
      <c r="CR53" s="9">
        <v>0</v>
      </c>
      <c r="CS53" s="9">
        <v>0</v>
      </c>
      <c r="CT53" s="9">
        <v>0</v>
      </c>
      <c r="CU53" s="9">
        <v>0</v>
      </c>
      <c r="CV53" s="9">
        <v>0</v>
      </c>
      <c r="CW53" s="9">
        <v>0</v>
      </c>
      <c r="CX53" s="9">
        <v>0</v>
      </c>
      <c r="CY53" s="9">
        <v>0</v>
      </c>
      <c r="CZ53" s="9">
        <v>0</v>
      </c>
      <c r="DA53" s="9">
        <v>0</v>
      </c>
      <c r="DB53" s="9">
        <v>0</v>
      </c>
      <c r="DC53" s="9">
        <v>0</v>
      </c>
      <c r="DD53" s="9">
        <v>0</v>
      </c>
      <c r="DE53" s="9">
        <v>0</v>
      </c>
      <c r="DF53" s="9">
        <v>0</v>
      </c>
      <c r="DG53" s="144">
        <f t="shared" si="65"/>
        <v>47000</v>
      </c>
      <c r="DH53" s="144">
        <f t="shared" ref="DH53:EW53" si="118">DG53</f>
        <v>47000</v>
      </c>
      <c r="DI53" s="144">
        <f t="shared" si="118"/>
        <v>47000</v>
      </c>
      <c r="DJ53" s="144">
        <f t="shared" si="118"/>
        <v>47000</v>
      </c>
      <c r="DK53" s="144">
        <f t="shared" si="118"/>
        <v>47000</v>
      </c>
      <c r="DL53" s="144">
        <f t="shared" si="118"/>
        <v>47000</v>
      </c>
      <c r="DM53" s="144">
        <f t="shared" si="118"/>
        <v>47000</v>
      </c>
      <c r="DN53" s="144">
        <f t="shared" si="118"/>
        <v>47000</v>
      </c>
      <c r="DO53" s="144">
        <f t="shared" si="118"/>
        <v>47000</v>
      </c>
      <c r="DP53" s="144">
        <f t="shared" si="118"/>
        <v>47000</v>
      </c>
      <c r="DQ53" s="144">
        <f t="shared" si="118"/>
        <v>47000</v>
      </c>
      <c r="DR53" s="144">
        <f t="shared" si="118"/>
        <v>47000</v>
      </c>
      <c r="DS53" s="144">
        <f t="shared" si="118"/>
        <v>47000</v>
      </c>
      <c r="DT53" s="144">
        <f t="shared" si="118"/>
        <v>47000</v>
      </c>
      <c r="DU53" s="144">
        <f t="shared" si="118"/>
        <v>47000</v>
      </c>
      <c r="DV53" s="144">
        <f t="shared" si="118"/>
        <v>47000</v>
      </c>
      <c r="DW53" s="144">
        <f t="shared" si="118"/>
        <v>47000</v>
      </c>
      <c r="DX53" s="144">
        <f t="shared" si="118"/>
        <v>47000</v>
      </c>
      <c r="DY53" s="144">
        <f t="shared" si="118"/>
        <v>47000</v>
      </c>
      <c r="DZ53" s="144">
        <f t="shared" si="118"/>
        <v>47000</v>
      </c>
      <c r="EA53" s="144">
        <f t="shared" si="118"/>
        <v>47000</v>
      </c>
      <c r="EB53" s="144">
        <f t="shared" si="118"/>
        <v>47000</v>
      </c>
      <c r="EC53" s="144">
        <f t="shared" si="118"/>
        <v>47000</v>
      </c>
      <c r="ED53" s="144">
        <f t="shared" si="118"/>
        <v>47000</v>
      </c>
      <c r="EE53" s="144">
        <f t="shared" si="118"/>
        <v>47000</v>
      </c>
      <c r="EF53" s="144">
        <f t="shared" si="118"/>
        <v>47000</v>
      </c>
      <c r="EG53" s="144">
        <f t="shared" si="118"/>
        <v>47000</v>
      </c>
      <c r="EH53" s="144">
        <f t="shared" si="118"/>
        <v>47000</v>
      </c>
      <c r="EI53" s="144">
        <f t="shared" si="118"/>
        <v>47000</v>
      </c>
      <c r="EJ53" s="144">
        <f t="shared" si="118"/>
        <v>47000</v>
      </c>
      <c r="EK53" s="144">
        <f t="shared" si="118"/>
        <v>47000</v>
      </c>
      <c r="EL53" s="144">
        <f t="shared" si="118"/>
        <v>47000</v>
      </c>
      <c r="EM53" s="144">
        <f t="shared" si="118"/>
        <v>47000</v>
      </c>
      <c r="EN53" s="144">
        <f t="shared" si="118"/>
        <v>47000</v>
      </c>
      <c r="EO53" s="144">
        <f t="shared" si="118"/>
        <v>47000</v>
      </c>
      <c r="EP53" s="144">
        <f t="shared" si="118"/>
        <v>47000</v>
      </c>
      <c r="EQ53" s="144">
        <f t="shared" si="118"/>
        <v>47000</v>
      </c>
      <c r="ER53" s="144">
        <f t="shared" si="118"/>
        <v>47000</v>
      </c>
      <c r="ES53" s="144">
        <f t="shared" si="118"/>
        <v>47000</v>
      </c>
      <c r="ET53" s="144">
        <f t="shared" si="118"/>
        <v>47000</v>
      </c>
      <c r="EU53" s="144">
        <f t="shared" si="118"/>
        <v>47000</v>
      </c>
      <c r="EV53" s="144">
        <f t="shared" si="118"/>
        <v>47000</v>
      </c>
      <c r="EW53" s="144">
        <f t="shared" si="118"/>
        <v>47000</v>
      </c>
      <c r="EX53" s="147">
        <f>PV(0.05,'PV factor'!C10,,-BR53)</f>
        <v>0</v>
      </c>
      <c r="EY53" s="147">
        <f>PV(0.05,'PV factor'!D10,,-BS53)</f>
        <v>1727.6751970629521</v>
      </c>
      <c r="EZ53" s="147">
        <f>PV(0.05,'PV factor'!E10,,-BT53)</f>
        <v>39489.718790010338</v>
      </c>
      <c r="FA53" s="147">
        <f>PV(0.05,'PV factor'!F10,,-BU53)</f>
        <v>0</v>
      </c>
      <c r="FB53" s="147">
        <f>PV(0.05,'PV factor'!G10,,-BV53)</f>
        <v>0</v>
      </c>
      <c r="FC53" s="147">
        <f>PV(0.05,'PV factor'!H10,,-BW53)</f>
        <v>0</v>
      </c>
      <c r="FD53" s="147">
        <f>PV(0.05,'PV factor'!I10,,-BX53)</f>
        <v>0</v>
      </c>
      <c r="FE53" s="147">
        <f>PV(0.05,'PV factor'!J10,,-BY53)</f>
        <v>0</v>
      </c>
      <c r="FF53" s="147">
        <f>PV(0.05,'PV factor'!K10,,-BZ53)</f>
        <v>0</v>
      </c>
      <c r="FG53" s="147">
        <f>PV(0.05,'PV factor'!L10,,-CA53)</f>
        <v>0</v>
      </c>
      <c r="FH53" s="147">
        <f>PV(0.05,'PV factor'!M10,,-CB53)</f>
        <v>0</v>
      </c>
      <c r="FI53" s="147">
        <f>PV(0.05,'PV factor'!N10,,-CC53)</f>
        <v>0</v>
      </c>
      <c r="FJ53" s="147">
        <f>PV(0.05,'PV factor'!O10,,-CD53)</f>
        <v>0</v>
      </c>
      <c r="FK53" s="147">
        <f>PV(0.05,'PV factor'!P10,,-CE53)</f>
        <v>0</v>
      </c>
      <c r="FL53" s="147">
        <f>PV(0.05,'PV factor'!Q10,,-CF53)</f>
        <v>0</v>
      </c>
      <c r="FM53" s="147">
        <f>PV(0.05,'PV factor'!R10,,-CG53)</f>
        <v>0</v>
      </c>
      <c r="FN53" s="147">
        <f>PV(0.05,'PV factor'!S10,,-CH53)</f>
        <v>0</v>
      </c>
      <c r="FO53" s="147">
        <f>PV(0.05,'PV factor'!T10,,-CI53)</f>
        <v>0</v>
      </c>
      <c r="FP53" s="147">
        <f>PV(0.05,'PV factor'!U10,,-CJ53)</f>
        <v>0</v>
      </c>
      <c r="FQ53" s="147">
        <f>PV(0.05,'PV factor'!V10,,-CK53)</f>
        <v>0</v>
      </c>
      <c r="FR53" s="147">
        <f>PV(0.05,'PV factor'!W10,,-CL53)</f>
        <v>0</v>
      </c>
      <c r="FS53" s="147">
        <f>PV(0.05,'PV factor'!X10,,-CM53)</f>
        <v>0</v>
      </c>
      <c r="FT53" s="147">
        <f>PV(0.05,'PV factor'!Y10,,-CN53)</f>
        <v>0</v>
      </c>
      <c r="FU53" s="147">
        <f>PV(0.05,'PV factor'!Z10,,-CO53)</f>
        <v>0</v>
      </c>
      <c r="FV53" s="147">
        <f>PV(0.05,'PV factor'!AA10,,-CP53)</f>
        <v>0</v>
      </c>
      <c r="FW53" s="147">
        <f>PV(0.05,'PV factor'!AB10,,-CQ53)</f>
        <v>0</v>
      </c>
      <c r="FX53" s="147">
        <f>PV(0.05,'PV factor'!AC10,,-CR53)</f>
        <v>0</v>
      </c>
      <c r="FY53" s="147">
        <f>PV(0.05,'PV factor'!AD10,,-CS53)</f>
        <v>0</v>
      </c>
      <c r="FZ53" s="147">
        <f>PV(0.05,'PV factor'!AE10,,-CT53)</f>
        <v>0</v>
      </c>
      <c r="GA53" s="147">
        <f>PV(0.05,'PV factor'!AF10,,-CU53)</f>
        <v>0</v>
      </c>
      <c r="GB53" s="147">
        <f>PV(0.05,'PV factor'!AG10,,-CV53)</f>
        <v>0</v>
      </c>
      <c r="GC53" s="147">
        <f>PV(0.05,'PV factor'!AH10,,-CW53)</f>
        <v>0</v>
      </c>
      <c r="GD53" s="147">
        <f>PV(0.05,'PV factor'!AI10,,-CX53)</f>
        <v>0</v>
      </c>
      <c r="GE53" s="147">
        <f>PV(0.05,'PV factor'!AJ10,,-CY53)</f>
        <v>0</v>
      </c>
      <c r="GF53" s="147">
        <f>PV(0.05,'PV factor'!AK10,,-CZ53)</f>
        <v>0</v>
      </c>
      <c r="GG53" s="147">
        <f>PV(0.05,'PV factor'!AL10,,-DA53)</f>
        <v>0</v>
      </c>
      <c r="GH53" s="147">
        <f>PV(0.05,'PV factor'!AM10,,-DB53)</f>
        <v>0</v>
      </c>
      <c r="GI53" s="147">
        <f>PV(0.05,'PV factor'!AN10,,-DC53)</f>
        <v>0</v>
      </c>
      <c r="GJ53" s="147">
        <f>PV(0.05,'PV factor'!AO10,,-DD53)</f>
        <v>0</v>
      </c>
      <c r="GK53" s="147">
        <f>PV(0.05,'PV factor'!AP10,,-DE53)</f>
        <v>0</v>
      </c>
      <c r="GL53" s="147">
        <f>PV(0.05,'PV factor'!C10,,-DI53)</f>
        <v>42630.385487528343</v>
      </c>
      <c r="GM53" s="147">
        <f>PV(0.05,'PV factor'!D10,,-DJ53)</f>
        <v>40600.367130979372</v>
      </c>
      <c r="GN53" s="147">
        <f>PV(0.05,'PV factor'!E10,,-DK53)</f>
        <v>38667.016315218454</v>
      </c>
      <c r="GO53" s="147">
        <f>PV(0.05,'PV factor'!F10,,-DL53)</f>
        <v>36825.729824017573</v>
      </c>
      <c r="GP53" s="147">
        <f>PV(0.05,'PV factor'!G10,,-DM53)</f>
        <v>35072.123641921498</v>
      </c>
      <c r="GQ53" s="147">
        <f>PV(0.05,'PV factor'!H10,,-DN53)</f>
        <v>33402.022516115707</v>
      </c>
      <c r="GR53" s="147">
        <f>PV(0.05,'PV factor'!I10,,-DO53)</f>
        <v>31811.450015348299</v>
      </c>
      <c r="GS53" s="147">
        <f>PV(0.05,'PV factor'!J10,,-DP53)</f>
        <v>30296.619062236474</v>
      </c>
      <c r="GT53" s="147">
        <f>PV(0.05,'PV factor'!K10,,-DQ53)</f>
        <v>28853.92291641569</v>
      </c>
      <c r="GU53" s="147">
        <f>PV(0.05,'PV factor'!L10,,-DR53)</f>
        <v>27479.926587062557</v>
      </c>
      <c r="GV53" s="147">
        <f>PV(0.05,'PV factor'!M10,,-DS53)</f>
        <v>26171.358654345298</v>
      </c>
      <c r="GW53" s="147">
        <f>PV(0.05,'PV factor'!N10,,-DT53)</f>
        <v>24925.103480328849</v>
      </c>
      <c r="GX53" s="147">
        <f>PV(0.05,'PV factor'!O10,,-DU53)</f>
        <v>23738.193790789384</v>
      </c>
      <c r="GY53" s="147">
        <f>PV(0.05,'PV factor'!P10,,-DV53)</f>
        <v>22607.803610275598</v>
      </c>
      <c r="GZ53" s="147">
        <f>PV(0.05,'PV factor'!Q10,,-DW53)</f>
        <v>21531.24153359581</v>
      </c>
      <c r="HA53" s="147">
        <f>PV(0.05,'PV factor'!R10,,-DX53)</f>
        <v>20505.944317710291</v>
      </c>
      <c r="HB53" s="147">
        <f>PV(0.05,'PV factor'!S10,,-DY53)</f>
        <v>19529.470778771709</v>
      </c>
      <c r="HC53" s="147">
        <f>PV(0.05,'PV factor'!T10,,-DZ53)</f>
        <v>18599.49597978258</v>
      </c>
      <c r="HD53" s="147">
        <f>PV(0.05,'PV factor'!U10,,-EA53)</f>
        <v>17713.805695031027</v>
      </c>
      <c r="HE53" s="147">
        <f>PV(0.05,'PV factor'!V10,,-EB53)</f>
        <v>16870.29113812479</v>
      </c>
      <c r="HF53" s="147">
        <f>PV(0.05,'PV factor'!W10,,-EC53)</f>
        <v>16066.943941071229</v>
      </c>
      <c r="HG53" s="147">
        <f>PV(0.05,'PV factor'!X10,,-ED53)</f>
        <v>15301.851372448786</v>
      </c>
      <c r="HH53" s="147">
        <f>PV(0.05,'PV factor'!Y10,,-EE53)</f>
        <v>14573.191783284559</v>
      </c>
      <c r="HI53" s="147">
        <f>PV(0.05,'PV factor'!Z10,,-EF53)</f>
        <v>13879.230269794818</v>
      </c>
      <c r="HJ53" s="147">
        <f>PV(0.05,'PV factor'!AA10,,-EG53)</f>
        <v>13218.314542661732</v>
      </c>
      <c r="HK53" s="147">
        <f>PV(0.05,'PV factor'!AB10,,-EH53)</f>
        <v>12588.870993011173</v>
      </c>
      <c r="HL53" s="147">
        <f>PV(0.05,'PV factor'!AC10,,-EI53)</f>
        <v>11989.400945724927</v>
      </c>
      <c r="HM53" s="147">
        <f>PV(0.05,'PV factor'!AD10,,-EJ53)</f>
        <v>11418.477091166595</v>
      </c>
      <c r="HN53" s="147">
        <f>PV(0.05,'PV factor'!AE10,,-EK53)</f>
        <v>10874.740086825333</v>
      </c>
      <c r="HO53" s="147">
        <f>PV(0.05,'PV factor'!AF10,,-EL53)</f>
        <v>10356.895320786027</v>
      </c>
      <c r="HP53" s="147">
        <f>PV(0.05,'PV factor'!AG10,,-EM53)</f>
        <v>9863.709829320027</v>
      </c>
      <c r="HQ53" s="147">
        <f>PV(0.05,'PV factor'!AH10,,-EN53)</f>
        <v>9394.0093612571673</v>
      </c>
      <c r="HR53" s="147">
        <f>PV(0.05,'PV factor'!AI10,,-EO53)</f>
        <v>8946.6755821496845</v>
      </c>
      <c r="HS53" s="147">
        <f>PV(0.05,'PV factor'!AJ10,,-EP53)</f>
        <v>8520.6434115711272</v>
      </c>
      <c r="HT53" s="147">
        <f>PV(0.05,'PV factor'!AK10,,-EQ53)</f>
        <v>8114.8984872105975</v>
      </c>
      <c r="HU53" s="147">
        <f>PV(0.05,'PV factor'!AL10,,-ER53)</f>
        <v>7728.4747497243779</v>
      </c>
      <c r="HV53" s="147">
        <f>PV(0.05,'PV factor'!AM10,,-ES53)</f>
        <v>7360.4521425946468</v>
      </c>
      <c r="HW53" s="147">
        <f>PV(0.05,'PV factor'!AN10,,-ET53)</f>
        <v>7009.9544215187098</v>
      </c>
      <c r="HX53" s="147">
        <f>PV(0.05,'PV factor'!AO10,,-EU53)</f>
        <v>6676.1470681130577</v>
      </c>
      <c r="HY53" s="147">
        <f>PV(0.05,'PV factor'!AP10,,-EV53)</f>
        <v>6358.2353029648166</v>
      </c>
      <c r="HZ53" s="147">
        <f t="shared" si="67"/>
        <v>41217.393987073287</v>
      </c>
      <c r="IA53" s="147">
        <f t="shared" si="68"/>
        <v>345639.56349684391</v>
      </c>
      <c r="IB53" s="401">
        <f t="shared" si="69"/>
        <v>8.3857694546444232</v>
      </c>
    </row>
    <row r="54" spans="1:236" ht="90" customHeight="1" x14ac:dyDescent="0.2">
      <c r="A54" s="137" t="s">
        <v>1777</v>
      </c>
      <c r="B54" s="138" t="s">
        <v>1778</v>
      </c>
      <c r="C54" s="138" t="s">
        <v>1827</v>
      </c>
      <c r="D54" s="142">
        <v>1</v>
      </c>
      <c r="E54" s="138" t="s">
        <v>1828</v>
      </c>
      <c r="F54" s="118" t="s">
        <v>1829</v>
      </c>
      <c r="G54" s="118" t="s">
        <v>1830</v>
      </c>
      <c r="H54" s="142" t="s">
        <v>88</v>
      </c>
      <c r="I54" s="118" t="s">
        <v>1831</v>
      </c>
      <c r="J54" s="118">
        <v>40</v>
      </c>
      <c r="K54" s="227" t="s">
        <v>94</v>
      </c>
      <c r="L54" s="110">
        <v>618559</v>
      </c>
      <c r="M54" s="142" t="s">
        <v>1832</v>
      </c>
      <c r="N54" s="142" t="s">
        <v>96</v>
      </c>
      <c r="O54" s="384" t="s">
        <v>97</v>
      </c>
      <c r="P54" s="384" t="s">
        <v>97</v>
      </c>
      <c r="Q54" s="112" t="s">
        <v>100</v>
      </c>
      <c r="R54" s="142" t="s">
        <v>226</v>
      </c>
      <c r="S54" s="142" t="s">
        <v>99</v>
      </c>
      <c r="T54" s="142" t="s">
        <v>1727</v>
      </c>
      <c r="U54" s="142" t="s">
        <v>100</v>
      </c>
      <c r="V54" s="117">
        <v>1</v>
      </c>
      <c r="W54" s="136">
        <v>1394300</v>
      </c>
      <c r="X54" s="136">
        <v>0</v>
      </c>
      <c r="Y54" s="136">
        <v>0</v>
      </c>
      <c r="Z54" s="136">
        <v>0</v>
      </c>
      <c r="AA54" s="136">
        <v>112300</v>
      </c>
      <c r="AB54" s="136">
        <v>1282000</v>
      </c>
      <c r="AC54" s="136">
        <v>0</v>
      </c>
      <c r="AD54" s="134">
        <v>0</v>
      </c>
      <c r="AE54" s="139">
        <v>0</v>
      </c>
      <c r="AF54" s="139">
        <v>0</v>
      </c>
      <c r="AG54" s="139">
        <v>0</v>
      </c>
      <c r="AH54" s="139">
        <v>0</v>
      </c>
      <c r="AI54" s="116" t="s">
        <v>88</v>
      </c>
      <c r="AJ54" s="136">
        <v>0</v>
      </c>
      <c r="AK54" s="136">
        <v>0</v>
      </c>
      <c r="AL54" s="136">
        <v>0</v>
      </c>
      <c r="AM54" s="136"/>
      <c r="AN54" s="136">
        <v>0</v>
      </c>
      <c r="AO54" s="136">
        <v>0</v>
      </c>
      <c r="AP54" s="136">
        <v>0</v>
      </c>
      <c r="AQ54" s="139">
        <v>0</v>
      </c>
      <c r="AR54" s="139">
        <v>0</v>
      </c>
      <c r="AS54" s="139">
        <v>0</v>
      </c>
      <c r="AT54" s="139">
        <v>0</v>
      </c>
      <c r="AU54" s="124" t="s">
        <v>1833</v>
      </c>
      <c r="AV54" s="230">
        <f t="shared" si="35"/>
        <v>0</v>
      </c>
      <c r="AW54" s="230">
        <f t="shared" si="36"/>
        <v>0</v>
      </c>
      <c r="AX54" s="230" t="str">
        <f t="shared" si="37"/>
        <v>0</v>
      </c>
      <c r="AY54" s="141">
        <f t="shared" si="38"/>
        <v>8</v>
      </c>
      <c r="AZ54" s="70">
        <f t="shared" si="39"/>
        <v>1</v>
      </c>
      <c r="BA54" s="70">
        <f t="shared" si="40"/>
        <v>1</v>
      </c>
      <c r="BB54" s="70">
        <f t="shared" si="41"/>
        <v>1</v>
      </c>
      <c r="BC54" s="70">
        <f t="shared" si="42"/>
        <v>1</v>
      </c>
      <c r="BD54" s="70">
        <f t="shared" si="43"/>
        <v>1</v>
      </c>
      <c r="BE54" s="70">
        <f t="shared" si="44"/>
        <v>0</v>
      </c>
      <c r="BF54" s="70">
        <f t="shared" si="45"/>
        <v>0</v>
      </c>
      <c r="BG54" s="71">
        <f t="shared" si="46"/>
        <v>0</v>
      </c>
      <c r="BH54" s="71">
        <f t="shared" si="47"/>
        <v>1</v>
      </c>
      <c r="BI54" s="71">
        <f t="shared" si="48"/>
        <v>1</v>
      </c>
      <c r="BJ54" s="71">
        <f t="shared" si="49"/>
        <v>0</v>
      </c>
      <c r="BK54" s="71">
        <f t="shared" si="50"/>
        <v>0</v>
      </c>
      <c r="BL54" s="70">
        <f t="shared" si="51"/>
        <v>1</v>
      </c>
      <c r="BM54" s="70">
        <f t="shared" si="52"/>
        <v>1</v>
      </c>
      <c r="BN54" s="70">
        <f t="shared" si="53"/>
        <v>0</v>
      </c>
      <c r="BO54" s="70">
        <f t="shared" si="54"/>
        <v>1</v>
      </c>
      <c r="BP54" s="144">
        <f t="shared" si="55"/>
        <v>0</v>
      </c>
      <c r="BQ54" s="144">
        <f t="shared" si="56"/>
        <v>0</v>
      </c>
      <c r="BR54" s="144">
        <f t="shared" si="57"/>
        <v>112300</v>
      </c>
      <c r="BS54" s="144">
        <f t="shared" si="58"/>
        <v>1282000</v>
      </c>
      <c r="BT54" s="144">
        <f t="shared" si="59"/>
        <v>0</v>
      </c>
      <c r="BU54" s="144">
        <f t="shared" si="60"/>
        <v>0</v>
      </c>
      <c r="BV54" s="144">
        <f t="shared" si="61"/>
        <v>0</v>
      </c>
      <c r="BW54" s="144">
        <f t="shared" si="62"/>
        <v>0</v>
      </c>
      <c r="BX54" s="144">
        <f t="shared" si="63"/>
        <v>0</v>
      </c>
      <c r="BY54" s="144">
        <f t="shared" si="64"/>
        <v>0</v>
      </c>
      <c r="BZ54" s="9">
        <v>0</v>
      </c>
      <c r="CA54" s="9">
        <v>0</v>
      </c>
      <c r="CB54" s="9">
        <v>0</v>
      </c>
      <c r="CC54" s="9">
        <v>0</v>
      </c>
      <c r="CD54" s="9">
        <v>0</v>
      </c>
      <c r="CE54" s="9">
        <v>0</v>
      </c>
      <c r="CF54" s="9">
        <v>0</v>
      </c>
      <c r="CG54" s="9">
        <v>0</v>
      </c>
      <c r="CH54" s="9">
        <v>0</v>
      </c>
      <c r="CI54" s="9">
        <v>0</v>
      </c>
      <c r="CJ54" s="9">
        <v>0</v>
      </c>
      <c r="CK54" s="9">
        <v>0</v>
      </c>
      <c r="CL54" s="9">
        <v>0</v>
      </c>
      <c r="CM54" s="9">
        <v>0</v>
      </c>
      <c r="CN54" s="9">
        <v>0</v>
      </c>
      <c r="CO54" s="9">
        <v>0</v>
      </c>
      <c r="CP54" s="9">
        <v>0</v>
      </c>
      <c r="CQ54" s="9">
        <v>0</v>
      </c>
      <c r="CR54" s="9">
        <v>0</v>
      </c>
      <c r="CS54" s="9">
        <v>0</v>
      </c>
      <c r="CT54" s="9">
        <v>0</v>
      </c>
      <c r="CU54" s="9">
        <v>0</v>
      </c>
      <c r="CV54" s="9">
        <v>0</v>
      </c>
      <c r="CW54" s="9">
        <v>0</v>
      </c>
      <c r="CX54" s="9">
        <v>0</v>
      </c>
      <c r="CY54" s="9">
        <v>0</v>
      </c>
      <c r="CZ54" s="9">
        <v>0</v>
      </c>
      <c r="DA54" s="9">
        <v>0</v>
      </c>
      <c r="DB54" s="9">
        <v>0</v>
      </c>
      <c r="DC54" s="9">
        <v>0</v>
      </c>
      <c r="DD54" s="9">
        <v>0</v>
      </c>
      <c r="DE54" s="9">
        <v>0</v>
      </c>
      <c r="DF54" s="9">
        <v>0</v>
      </c>
      <c r="DG54" s="144">
        <f t="shared" si="65"/>
        <v>618559</v>
      </c>
      <c r="DH54" s="144">
        <f t="shared" ref="DH54:EW54" si="119">DG54</f>
        <v>618559</v>
      </c>
      <c r="DI54" s="144">
        <f t="shared" si="119"/>
        <v>618559</v>
      </c>
      <c r="DJ54" s="144">
        <f t="shared" si="119"/>
        <v>618559</v>
      </c>
      <c r="DK54" s="144">
        <f t="shared" si="119"/>
        <v>618559</v>
      </c>
      <c r="DL54" s="144">
        <f t="shared" si="119"/>
        <v>618559</v>
      </c>
      <c r="DM54" s="144">
        <f t="shared" si="119"/>
        <v>618559</v>
      </c>
      <c r="DN54" s="144">
        <f t="shared" si="119"/>
        <v>618559</v>
      </c>
      <c r="DO54" s="144">
        <f t="shared" si="119"/>
        <v>618559</v>
      </c>
      <c r="DP54" s="144">
        <f t="shared" si="119"/>
        <v>618559</v>
      </c>
      <c r="DQ54" s="144">
        <f t="shared" si="119"/>
        <v>618559</v>
      </c>
      <c r="DR54" s="144">
        <f t="shared" si="119"/>
        <v>618559</v>
      </c>
      <c r="DS54" s="144">
        <f t="shared" si="119"/>
        <v>618559</v>
      </c>
      <c r="DT54" s="144">
        <f t="shared" si="119"/>
        <v>618559</v>
      </c>
      <c r="DU54" s="144">
        <f t="shared" si="119"/>
        <v>618559</v>
      </c>
      <c r="DV54" s="144">
        <f t="shared" si="119"/>
        <v>618559</v>
      </c>
      <c r="DW54" s="144">
        <f t="shared" si="119"/>
        <v>618559</v>
      </c>
      <c r="DX54" s="144">
        <f t="shared" si="119"/>
        <v>618559</v>
      </c>
      <c r="DY54" s="144">
        <f t="shared" si="119"/>
        <v>618559</v>
      </c>
      <c r="DZ54" s="144">
        <f t="shared" si="119"/>
        <v>618559</v>
      </c>
      <c r="EA54" s="144">
        <f t="shared" si="119"/>
        <v>618559</v>
      </c>
      <c r="EB54" s="144">
        <f t="shared" si="119"/>
        <v>618559</v>
      </c>
      <c r="EC54" s="144">
        <f t="shared" si="119"/>
        <v>618559</v>
      </c>
      <c r="ED54" s="144">
        <f t="shared" si="119"/>
        <v>618559</v>
      </c>
      <c r="EE54" s="144">
        <f t="shared" si="119"/>
        <v>618559</v>
      </c>
      <c r="EF54" s="144">
        <f t="shared" si="119"/>
        <v>618559</v>
      </c>
      <c r="EG54" s="144">
        <f t="shared" si="119"/>
        <v>618559</v>
      </c>
      <c r="EH54" s="144">
        <f t="shared" si="119"/>
        <v>618559</v>
      </c>
      <c r="EI54" s="144">
        <f t="shared" si="119"/>
        <v>618559</v>
      </c>
      <c r="EJ54" s="144">
        <f t="shared" si="119"/>
        <v>618559</v>
      </c>
      <c r="EK54" s="144">
        <f t="shared" si="119"/>
        <v>618559</v>
      </c>
      <c r="EL54" s="144">
        <f t="shared" si="119"/>
        <v>618559</v>
      </c>
      <c r="EM54" s="144">
        <f t="shared" si="119"/>
        <v>618559</v>
      </c>
      <c r="EN54" s="144">
        <f t="shared" si="119"/>
        <v>618559</v>
      </c>
      <c r="EO54" s="144">
        <f t="shared" si="119"/>
        <v>618559</v>
      </c>
      <c r="EP54" s="144">
        <f t="shared" si="119"/>
        <v>618559</v>
      </c>
      <c r="EQ54" s="144">
        <f t="shared" si="119"/>
        <v>618559</v>
      </c>
      <c r="ER54" s="144">
        <f t="shared" si="119"/>
        <v>618559</v>
      </c>
      <c r="ES54" s="144">
        <f t="shared" si="119"/>
        <v>618559</v>
      </c>
      <c r="ET54" s="144">
        <f t="shared" si="119"/>
        <v>618559</v>
      </c>
      <c r="EU54" s="144">
        <f t="shared" si="119"/>
        <v>618559</v>
      </c>
      <c r="EV54" s="144">
        <f t="shared" si="119"/>
        <v>618559</v>
      </c>
      <c r="EW54" s="144">
        <f t="shared" si="119"/>
        <v>618559</v>
      </c>
      <c r="EX54" s="147">
        <f>PV(0.05,'PV factor'!C279,,-BR54)</f>
        <v>101859.41043083899</v>
      </c>
      <c r="EY54" s="147">
        <f>PV(0.05,'PV factor'!D279,,-BS54)</f>
        <v>1107439.8013173521</v>
      </c>
      <c r="EZ54" s="147">
        <f>PV(0.05,'PV factor'!E279,,-BT54)</f>
        <v>0</v>
      </c>
      <c r="FA54" s="147">
        <f>PV(0.05,'PV factor'!F279,,-BU54)</f>
        <v>0</v>
      </c>
      <c r="FB54" s="147">
        <f>PV(0.05,'PV factor'!G279,,-BV54)</f>
        <v>0</v>
      </c>
      <c r="FC54" s="147">
        <f>PV(0.05,'PV factor'!H279,,-BW54)</f>
        <v>0</v>
      </c>
      <c r="FD54" s="147">
        <f>PV(0.05,'PV factor'!I279,,-BX54)</f>
        <v>0</v>
      </c>
      <c r="FE54" s="147">
        <f>PV(0.05,'PV factor'!J279,,-BY54)</f>
        <v>0</v>
      </c>
      <c r="FF54" s="147">
        <f>PV(0.05,'PV factor'!K279,,-BZ54)</f>
        <v>0</v>
      </c>
      <c r="FG54" s="147">
        <f>PV(0.05,'PV factor'!L279,,-CA54)</f>
        <v>0</v>
      </c>
      <c r="FH54" s="147">
        <f>PV(0.05,'PV factor'!M279,,-CB54)</f>
        <v>0</v>
      </c>
      <c r="FI54" s="147">
        <f>PV(0.05,'PV factor'!N279,,-CC54)</f>
        <v>0</v>
      </c>
      <c r="FJ54" s="147">
        <f>PV(0.05,'PV factor'!O279,,-CD54)</f>
        <v>0</v>
      </c>
      <c r="FK54" s="147">
        <f>PV(0.05,'PV factor'!P279,,-CE54)</f>
        <v>0</v>
      </c>
      <c r="FL54" s="147">
        <f>PV(0.05,'PV factor'!Q279,,-CF54)</f>
        <v>0</v>
      </c>
      <c r="FM54" s="147">
        <f>PV(0.05,'PV factor'!R279,,-CG54)</f>
        <v>0</v>
      </c>
      <c r="FN54" s="147">
        <f>PV(0.05,'PV factor'!S279,,-CH54)</f>
        <v>0</v>
      </c>
      <c r="FO54" s="147">
        <f>PV(0.05,'PV factor'!T279,,-CI54)</f>
        <v>0</v>
      </c>
      <c r="FP54" s="147">
        <f>PV(0.05,'PV factor'!U279,,-CJ54)</f>
        <v>0</v>
      </c>
      <c r="FQ54" s="147">
        <f>PV(0.05,'PV factor'!V279,,-CK54)</f>
        <v>0</v>
      </c>
      <c r="FR54" s="147">
        <f>PV(0.05,'PV factor'!W279,,-CL54)</f>
        <v>0</v>
      </c>
      <c r="FS54" s="147">
        <f>PV(0.05,'PV factor'!X279,,-CM54)</f>
        <v>0</v>
      </c>
      <c r="FT54" s="147">
        <f>PV(0.05,'PV factor'!Y279,,-CN54)</f>
        <v>0</v>
      </c>
      <c r="FU54" s="147">
        <f>PV(0.05,'PV factor'!Z279,,-CO54)</f>
        <v>0</v>
      </c>
      <c r="FV54" s="147">
        <f>PV(0.05,'PV factor'!AA279,,-CP54)</f>
        <v>0</v>
      </c>
      <c r="FW54" s="147">
        <f>PV(0.05,'PV factor'!AB279,,-CQ54)</f>
        <v>0</v>
      </c>
      <c r="FX54" s="147">
        <f>PV(0.05,'PV factor'!AC279,,-CR54)</f>
        <v>0</v>
      </c>
      <c r="FY54" s="147">
        <f>PV(0.05,'PV factor'!AD279,,-CS54)</f>
        <v>0</v>
      </c>
      <c r="FZ54" s="147">
        <f>PV(0.05,'PV factor'!AE279,,-CT54)</f>
        <v>0</v>
      </c>
      <c r="GA54" s="147">
        <f>PV(0.05,'PV factor'!AF279,,-CU54)</f>
        <v>0</v>
      </c>
      <c r="GB54" s="147">
        <f>PV(0.05,'PV factor'!AG279,,-CV54)</f>
        <v>0</v>
      </c>
      <c r="GC54" s="147">
        <f>PV(0.05,'PV factor'!AH279,,-CW54)</f>
        <v>0</v>
      </c>
      <c r="GD54" s="147">
        <f>PV(0.05,'PV factor'!AI279,,-CX54)</f>
        <v>0</v>
      </c>
      <c r="GE54" s="147">
        <f>PV(0.05,'PV factor'!AJ279,,-CY54)</f>
        <v>0</v>
      </c>
      <c r="GF54" s="147">
        <f>PV(0.05,'PV factor'!AK279,,-CZ54)</f>
        <v>0</v>
      </c>
      <c r="GG54" s="147">
        <f>PV(0.05,'PV factor'!AL279,,-DA54)</f>
        <v>0</v>
      </c>
      <c r="GH54" s="147">
        <f>PV(0.05,'PV factor'!AM279,,-DB54)</f>
        <v>0</v>
      </c>
      <c r="GI54" s="147">
        <f>PV(0.05,'PV factor'!AN279,,-DC54)</f>
        <v>0</v>
      </c>
      <c r="GJ54" s="147">
        <f>PV(0.05,'PV factor'!AO279,,-DD54)</f>
        <v>0</v>
      </c>
      <c r="GK54" s="147">
        <f>PV(0.05,'PV factor'!AP279,,-DE54)</f>
        <v>0</v>
      </c>
      <c r="GL54" s="147">
        <f>PV(0.05,'PV factor'!C279,,-DI54)</f>
        <v>561051.2471655329</v>
      </c>
      <c r="GM54" s="147">
        <f>PV(0.05,'PV factor'!D279,,-DJ54)</f>
        <v>534334.52111003129</v>
      </c>
      <c r="GN54" s="147">
        <f>PV(0.05,'PV factor'!E279,,-DK54)</f>
        <v>508890.02010479174</v>
      </c>
      <c r="GO54" s="147">
        <f>PV(0.05,'PV factor'!F279,,-DL54)</f>
        <v>484657.16200456349</v>
      </c>
      <c r="GP54" s="147">
        <f>PV(0.05,'PV factor'!G279,,-DM54)</f>
        <v>461578.24952815578</v>
      </c>
      <c r="GQ54" s="147">
        <f>PV(0.05,'PV factor'!H279,,-DN54)</f>
        <v>439598.33288395777</v>
      </c>
      <c r="GR54" s="147">
        <f>PV(0.05,'PV factor'!I279,,-DO54)</f>
        <v>418665.07893710269</v>
      </c>
      <c r="GS54" s="147">
        <f>PV(0.05,'PV factor'!J279,,-DP54)</f>
        <v>398728.64660676447</v>
      </c>
      <c r="GT54" s="147">
        <f>PV(0.05,'PV factor'!K279,,-DQ54)</f>
        <v>379741.56819691852</v>
      </c>
      <c r="GU54" s="147">
        <f>PV(0.05,'PV factor'!L279,,-DR54)</f>
        <v>361658.6363780176</v>
      </c>
      <c r="GV54" s="147">
        <f>PV(0.05,'PV factor'!M279,,-DS54)</f>
        <v>344436.79655049305</v>
      </c>
      <c r="GW54" s="147">
        <f>PV(0.05,'PV factor'!N279,,-DT54)</f>
        <v>328035.04433380283</v>
      </c>
      <c r="GX54" s="147">
        <f>PV(0.05,'PV factor'!O279,,-DU54)</f>
        <v>312414.32793695515</v>
      </c>
      <c r="GY54" s="147">
        <f>PV(0.05,'PV factor'!P279,,-DV54)</f>
        <v>297537.45517805242</v>
      </c>
      <c r="GZ54" s="147">
        <f>PV(0.05,'PV factor'!Q279,,-DW54)</f>
        <v>283369.00493147853</v>
      </c>
      <c r="HA54" s="147">
        <f>PV(0.05,'PV factor'!R279,,-DX54)</f>
        <v>269875.24279188429</v>
      </c>
      <c r="HB54" s="147">
        <f>PV(0.05,'PV factor'!S279,,-DY54)</f>
        <v>257024.04075417551</v>
      </c>
      <c r="HC54" s="147">
        <f>PV(0.05,'PV factor'!T279,,-DZ54)</f>
        <v>244784.80071826238</v>
      </c>
      <c r="HD54" s="147">
        <f>PV(0.05,'PV factor'!U279,,-EA54)</f>
        <v>233128.38163644038</v>
      </c>
      <c r="HE54" s="147">
        <f>PV(0.05,'PV factor'!V279,,-EB54)</f>
        <v>222027.03012994322</v>
      </c>
      <c r="HF54" s="147">
        <f>PV(0.05,'PV factor'!W279,,-EC54)</f>
        <v>211454.31440946975</v>
      </c>
      <c r="HG54" s="147">
        <f>PV(0.05,'PV factor'!X279,,-ED54)</f>
        <v>201385.0613423521</v>
      </c>
      <c r="HH54" s="147">
        <f>PV(0.05,'PV factor'!Y279,,-EE54)</f>
        <v>191795.29651652582</v>
      </c>
      <c r="HI54" s="147">
        <f>PV(0.05,'PV factor'!Z279,,-EF54)</f>
        <v>182662.18715859603</v>
      </c>
      <c r="HJ54" s="147">
        <f>PV(0.05,'PV factor'!AA279,,-EG54)</f>
        <v>173963.98777009145</v>
      </c>
      <c r="HK54" s="147">
        <f>PV(0.05,'PV factor'!AB279,,-EH54)</f>
        <v>165679.98835246803</v>
      </c>
      <c r="HL54" s="147">
        <f>PV(0.05,'PV factor'!AC279,,-EI54)</f>
        <v>157790.46509758863</v>
      </c>
      <c r="HM54" s="147">
        <f>PV(0.05,'PV factor'!AD279,,-EJ54)</f>
        <v>150276.63342627484</v>
      </c>
      <c r="HN54" s="147">
        <f>PV(0.05,'PV factor'!AE279,,-EK54)</f>
        <v>143120.60326311894</v>
      </c>
      <c r="HO54" s="147">
        <f>PV(0.05,'PV factor'!AF279,,-EL54)</f>
        <v>136305.33644106562</v>
      </c>
      <c r="HP54" s="147">
        <f>PV(0.05,'PV factor'!AG279,,-EM54)</f>
        <v>129814.60613434821</v>
      </c>
      <c r="HQ54" s="147">
        <f>PV(0.05,'PV factor'!AH279,,-EN54)</f>
        <v>123632.95822318878</v>
      </c>
      <c r="HR54" s="147">
        <f>PV(0.05,'PV factor'!AI279,,-EO54)</f>
        <v>117745.67449827502</v>
      </c>
      <c r="HS54" s="147">
        <f>PV(0.05,'PV factor'!AJ279,,-EP54)</f>
        <v>112138.73761740477</v>
      </c>
      <c r="HT54" s="147">
        <f>PV(0.05,'PV factor'!AK279,,-EQ54)</f>
        <v>106798.7977308617</v>
      </c>
      <c r="HU54" s="147">
        <f>PV(0.05,'PV factor'!AL279,,-ER54)</f>
        <v>101713.14069605876</v>
      </c>
      <c r="HV54" s="147">
        <f>PV(0.05,'PV factor'!AM279,,-ES54)</f>
        <v>96869.657805770257</v>
      </c>
      <c r="HW54" s="147">
        <f>PV(0.05,'PV factor'!AN279,,-ET54)</f>
        <v>92256.816957876421</v>
      </c>
      <c r="HX54" s="147">
        <f>PV(0.05,'PV factor'!AO279,,-EU54)</f>
        <v>87863.63519797755</v>
      </c>
      <c r="HY54" s="147">
        <f>PV(0.05,'PV factor'!AP279,,-EV54)</f>
        <v>83679.652569502432</v>
      </c>
      <c r="HZ54" s="147">
        <f t="shared" si="67"/>
        <v>1209299.2117481912</v>
      </c>
      <c r="IA54" s="147">
        <f t="shared" si="68"/>
        <v>10108483.13908614</v>
      </c>
      <c r="IB54" s="401">
        <f t="shared" si="69"/>
        <v>8.358959503887446</v>
      </c>
    </row>
    <row r="55" spans="1:236" ht="90" customHeight="1" x14ac:dyDescent="0.2">
      <c r="A55" s="231" t="s">
        <v>271</v>
      </c>
      <c r="B55" s="85" t="s">
        <v>264</v>
      </c>
      <c r="C55" s="231" t="s">
        <v>893</v>
      </c>
      <c r="D55" s="199">
        <v>3</v>
      </c>
      <c r="E55" s="231" t="s">
        <v>894</v>
      </c>
      <c r="F55" s="95" t="s">
        <v>895</v>
      </c>
      <c r="G55" s="95" t="s">
        <v>896</v>
      </c>
      <c r="H55" s="90" t="s">
        <v>77</v>
      </c>
      <c r="I55" s="95" t="s">
        <v>897</v>
      </c>
      <c r="J55" s="266">
        <v>40</v>
      </c>
      <c r="K55" s="227" t="s">
        <v>79</v>
      </c>
      <c r="L55" s="74">
        <v>49763</v>
      </c>
      <c r="M55" s="90" t="s">
        <v>79</v>
      </c>
      <c r="N55" s="90" t="s">
        <v>81</v>
      </c>
      <c r="O55" s="73" t="s">
        <v>106</v>
      </c>
      <c r="P55" s="157" t="s">
        <v>176</v>
      </c>
      <c r="Q55" s="112" t="s">
        <v>100</v>
      </c>
      <c r="R55" s="90" t="s">
        <v>108</v>
      </c>
      <c r="S55" s="90" t="s">
        <v>99</v>
      </c>
      <c r="T55" s="90" t="s">
        <v>866</v>
      </c>
      <c r="U55" s="90" t="s">
        <v>100</v>
      </c>
      <c r="V55" s="193">
        <v>1</v>
      </c>
      <c r="W55" s="94">
        <v>110000</v>
      </c>
      <c r="X55" s="94">
        <v>0</v>
      </c>
      <c r="Y55" s="94">
        <v>0</v>
      </c>
      <c r="Z55" s="94">
        <v>0</v>
      </c>
      <c r="AA55" s="94">
        <v>110000</v>
      </c>
      <c r="AB55" s="94">
        <v>0</v>
      </c>
      <c r="AC55" s="94">
        <v>0</v>
      </c>
      <c r="AD55" s="94">
        <v>0</v>
      </c>
      <c r="AE55" s="192">
        <v>0</v>
      </c>
      <c r="AF55" s="192">
        <v>0</v>
      </c>
      <c r="AG55" s="192">
        <v>0</v>
      </c>
      <c r="AH55" s="192">
        <v>0</v>
      </c>
      <c r="AI55" s="90" t="s">
        <v>88</v>
      </c>
      <c r="AJ55" s="94">
        <v>0</v>
      </c>
      <c r="AK55" s="94">
        <v>0</v>
      </c>
      <c r="AL55" s="94">
        <v>0</v>
      </c>
      <c r="AM55" s="94">
        <v>0</v>
      </c>
      <c r="AN55" s="94">
        <v>0</v>
      </c>
      <c r="AO55" s="94">
        <v>0</v>
      </c>
      <c r="AP55" s="94">
        <v>0</v>
      </c>
      <c r="AQ55" s="192">
        <v>0</v>
      </c>
      <c r="AR55" s="192">
        <v>0</v>
      </c>
      <c r="AS55" s="192">
        <v>0</v>
      </c>
      <c r="AT55" s="192">
        <v>0</v>
      </c>
      <c r="AU55" s="95" t="s">
        <v>898</v>
      </c>
      <c r="AV55" s="230">
        <f t="shared" si="35"/>
        <v>1</v>
      </c>
      <c r="AW55" s="230">
        <f t="shared" si="36"/>
        <v>0</v>
      </c>
      <c r="AX55" s="230" t="str">
        <f t="shared" si="37"/>
        <v>C6</v>
      </c>
      <c r="AY55" s="141">
        <f t="shared" si="38"/>
        <v>9</v>
      </c>
      <c r="AZ55" s="70">
        <f t="shared" si="39"/>
        <v>1</v>
      </c>
      <c r="BA55" s="70">
        <f t="shared" si="40"/>
        <v>1</v>
      </c>
      <c r="BB55" s="70">
        <f t="shared" si="41"/>
        <v>1</v>
      </c>
      <c r="BC55" s="70">
        <f t="shared" si="42"/>
        <v>1</v>
      </c>
      <c r="BD55" s="70">
        <f t="shared" si="43"/>
        <v>1</v>
      </c>
      <c r="BE55" s="70">
        <f t="shared" si="44"/>
        <v>1</v>
      </c>
      <c r="BF55" s="70">
        <f t="shared" si="45"/>
        <v>1</v>
      </c>
      <c r="BG55" s="71">
        <f t="shared" si="46"/>
        <v>0</v>
      </c>
      <c r="BH55" s="71">
        <f t="shared" si="47"/>
        <v>1</v>
      </c>
      <c r="BI55" s="71">
        <f t="shared" si="48"/>
        <v>0</v>
      </c>
      <c r="BJ55" s="71">
        <f t="shared" si="49"/>
        <v>0</v>
      </c>
      <c r="BK55" s="71">
        <f t="shared" si="50"/>
        <v>1</v>
      </c>
      <c r="BL55" s="70">
        <f t="shared" si="51"/>
        <v>1</v>
      </c>
      <c r="BM55" s="70">
        <f t="shared" si="52"/>
        <v>1</v>
      </c>
      <c r="BN55" s="70">
        <f t="shared" si="53"/>
        <v>0</v>
      </c>
      <c r="BO55" s="70">
        <f t="shared" si="54"/>
        <v>1</v>
      </c>
      <c r="BP55" s="144">
        <f t="shared" si="55"/>
        <v>0</v>
      </c>
      <c r="BQ55" s="144">
        <f t="shared" si="56"/>
        <v>0</v>
      </c>
      <c r="BR55" s="144">
        <f t="shared" si="57"/>
        <v>110000</v>
      </c>
      <c r="BS55" s="144">
        <f t="shared" si="58"/>
        <v>0</v>
      </c>
      <c r="BT55" s="144">
        <f t="shared" si="59"/>
        <v>0</v>
      </c>
      <c r="BU55" s="144">
        <f t="shared" si="60"/>
        <v>0</v>
      </c>
      <c r="BV55" s="144">
        <f t="shared" si="61"/>
        <v>0</v>
      </c>
      <c r="BW55" s="144">
        <f t="shared" si="62"/>
        <v>0</v>
      </c>
      <c r="BX55" s="144">
        <f t="shared" si="63"/>
        <v>0</v>
      </c>
      <c r="BY55" s="144">
        <f t="shared" si="64"/>
        <v>0</v>
      </c>
      <c r="BZ55" s="9">
        <v>0</v>
      </c>
      <c r="CA55" s="9">
        <v>0</v>
      </c>
      <c r="CB55" s="9">
        <v>0</v>
      </c>
      <c r="CC55" s="9">
        <v>0</v>
      </c>
      <c r="CD55" s="9">
        <v>0</v>
      </c>
      <c r="CE55" s="9">
        <v>0</v>
      </c>
      <c r="CF55" s="9">
        <v>0</v>
      </c>
      <c r="CG55" s="9">
        <v>0</v>
      </c>
      <c r="CH55" s="9">
        <v>0</v>
      </c>
      <c r="CI55" s="9">
        <v>0</v>
      </c>
      <c r="CJ55" s="9">
        <v>0</v>
      </c>
      <c r="CK55" s="9">
        <v>0</v>
      </c>
      <c r="CL55" s="9">
        <v>0</v>
      </c>
      <c r="CM55" s="9">
        <v>0</v>
      </c>
      <c r="CN55" s="9">
        <v>0</v>
      </c>
      <c r="CO55" s="9">
        <v>0</v>
      </c>
      <c r="CP55" s="9">
        <v>0</v>
      </c>
      <c r="CQ55" s="9">
        <v>0</v>
      </c>
      <c r="CR55" s="9">
        <v>0</v>
      </c>
      <c r="CS55" s="9">
        <v>0</v>
      </c>
      <c r="CT55" s="9">
        <v>0</v>
      </c>
      <c r="CU55" s="9">
        <v>0</v>
      </c>
      <c r="CV55" s="9">
        <v>0</v>
      </c>
      <c r="CW55" s="9">
        <v>0</v>
      </c>
      <c r="CX55" s="9">
        <v>0</v>
      </c>
      <c r="CY55" s="9">
        <v>0</v>
      </c>
      <c r="CZ55" s="9">
        <v>0</v>
      </c>
      <c r="DA55" s="9">
        <v>0</v>
      </c>
      <c r="DB55" s="9">
        <v>0</v>
      </c>
      <c r="DC55" s="9">
        <v>0</v>
      </c>
      <c r="DD55" s="9">
        <v>0</v>
      </c>
      <c r="DE55" s="9">
        <v>0</v>
      </c>
      <c r="DF55" s="9">
        <v>0</v>
      </c>
      <c r="DG55" s="144">
        <f t="shared" si="65"/>
        <v>49763</v>
      </c>
      <c r="DH55" s="144">
        <f t="shared" ref="DH55:EW55" si="120">DG55</f>
        <v>49763</v>
      </c>
      <c r="DI55" s="144">
        <f t="shared" si="120"/>
        <v>49763</v>
      </c>
      <c r="DJ55" s="144">
        <f t="shared" si="120"/>
        <v>49763</v>
      </c>
      <c r="DK55" s="144">
        <f t="shared" si="120"/>
        <v>49763</v>
      </c>
      <c r="DL55" s="144">
        <f t="shared" si="120"/>
        <v>49763</v>
      </c>
      <c r="DM55" s="144">
        <f t="shared" si="120"/>
        <v>49763</v>
      </c>
      <c r="DN55" s="144">
        <f t="shared" si="120"/>
        <v>49763</v>
      </c>
      <c r="DO55" s="144">
        <f t="shared" si="120"/>
        <v>49763</v>
      </c>
      <c r="DP55" s="144">
        <f t="shared" si="120"/>
        <v>49763</v>
      </c>
      <c r="DQ55" s="144">
        <f t="shared" si="120"/>
        <v>49763</v>
      </c>
      <c r="DR55" s="144">
        <f t="shared" si="120"/>
        <v>49763</v>
      </c>
      <c r="DS55" s="144">
        <f t="shared" si="120"/>
        <v>49763</v>
      </c>
      <c r="DT55" s="144">
        <f t="shared" si="120"/>
        <v>49763</v>
      </c>
      <c r="DU55" s="144">
        <f t="shared" si="120"/>
        <v>49763</v>
      </c>
      <c r="DV55" s="144">
        <f t="shared" si="120"/>
        <v>49763</v>
      </c>
      <c r="DW55" s="144">
        <f t="shared" si="120"/>
        <v>49763</v>
      </c>
      <c r="DX55" s="144">
        <f t="shared" si="120"/>
        <v>49763</v>
      </c>
      <c r="DY55" s="144">
        <f t="shared" si="120"/>
        <v>49763</v>
      </c>
      <c r="DZ55" s="144">
        <f t="shared" si="120"/>
        <v>49763</v>
      </c>
      <c r="EA55" s="144">
        <f t="shared" si="120"/>
        <v>49763</v>
      </c>
      <c r="EB55" s="144">
        <f t="shared" si="120"/>
        <v>49763</v>
      </c>
      <c r="EC55" s="144">
        <f t="shared" si="120"/>
        <v>49763</v>
      </c>
      <c r="ED55" s="144">
        <f t="shared" si="120"/>
        <v>49763</v>
      </c>
      <c r="EE55" s="144">
        <f t="shared" si="120"/>
        <v>49763</v>
      </c>
      <c r="EF55" s="144">
        <f t="shared" si="120"/>
        <v>49763</v>
      </c>
      <c r="EG55" s="144">
        <f t="shared" si="120"/>
        <v>49763</v>
      </c>
      <c r="EH55" s="144">
        <f t="shared" si="120"/>
        <v>49763</v>
      </c>
      <c r="EI55" s="144">
        <f t="shared" si="120"/>
        <v>49763</v>
      </c>
      <c r="EJ55" s="144">
        <f t="shared" si="120"/>
        <v>49763</v>
      </c>
      <c r="EK55" s="144">
        <f t="shared" si="120"/>
        <v>49763</v>
      </c>
      <c r="EL55" s="144">
        <f t="shared" si="120"/>
        <v>49763</v>
      </c>
      <c r="EM55" s="144">
        <f t="shared" si="120"/>
        <v>49763</v>
      </c>
      <c r="EN55" s="144">
        <f t="shared" si="120"/>
        <v>49763</v>
      </c>
      <c r="EO55" s="144">
        <f t="shared" si="120"/>
        <v>49763</v>
      </c>
      <c r="EP55" s="144">
        <f t="shared" si="120"/>
        <v>49763</v>
      </c>
      <c r="EQ55" s="144">
        <f t="shared" si="120"/>
        <v>49763</v>
      </c>
      <c r="ER55" s="144">
        <f t="shared" si="120"/>
        <v>49763</v>
      </c>
      <c r="ES55" s="144">
        <f t="shared" si="120"/>
        <v>49763</v>
      </c>
      <c r="ET55" s="144">
        <f t="shared" si="120"/>
        <v>49763</v>
      </c>
      <c r="EU55" s="144">
        <f t="shared" si="120"/>
        <v>49763</v>
      </c>
      <c r="EV55" s="144">
        <f t="shared" si="120"/>
        <v>49763</v>
      </c>
      <c r="EW55" s="144">
        <f t="shared" si="120"/>
        <v>49763</v>
      </c>
      <c r="EX55" s="147">
        <f>PV(0.05,'PV factor'!C83,,-BR55)</f>
        <v>99773.242630385488</v>
      </c>
      <c r="EY55" s="147">
        <f>PV(0.05,'PV factor'!D83,,-BS55)</f>
        <v>0</v>
      </c>
      <c r="EZ55" s="147">
        <f>PV(0.05,'PV factor'!E83,,-BT55)</f>
        <v>0</v>
      </c>
      <c r="FA55" s="147">
        <f>PV(0.05,'PV factor'!F83,,-BU55)</f>
        <v>0</v>
      </c>
      <c r="FB55" s="147">
        <f>PV(0.05,'PV factor'!G83,,-BV55)</f>
        <v>0</v>
      </c>
      <c r="FC55" s="147">
        <f>PV(0.05,'PV factor'!H83,,-BW55)</f>
        <v>0</v>
      </c>
      <c r="FD55" s="147">
        <f>PV(0.05,'PV factor'!I83,,-BX55)</f>
        <v>0</v>
      </c>
      <c r="FE55" s="147">
        <f>PV(0.05,'PV factor'!J83,,-BY55)</f>
        <v>0</v>
      </c>
      <c r="FF55" s="147">
        <f>PV(0.05,'PV factor'!K83,,-BZ55)</f>
        <v>0</v>
      </c>
      <c r="FG55" s="147">
        <f>PV(0.05,'PV factor'!L83,,-CA55)</f>
        <v>0</v>
      </c>
      <c r="FH55" s="147">
        <f>PV(0.05,'PV factor'!M83,,-CB55)</f>
        <v>0</v>
      </c>
      <c r="FI55" s="147">
        <f>PV(0.05,'PV factor'!N83,,-CC55)</f>
        <v>0</v>
      </c>
      <c r="FJ55" s="147">
        <f>PV(0.05,'PV factor'!O83,,-CD55)</f>
        <v>0</v>
      </c>
      <c r="FK55" s="147">
        <f>PV(0.05,'PV factor'!P83,,-CE55)</f>
        <v>0</v>
      </c>
      <c r="FL55" s="147">
        <f>PV(0.05,'PV factor'!Q83,,-CF55)</f>
        <v>0</v>
      </c>
      <c r="FM55" s="147">
        <f>PV(0.05,'PV factor'!R83,,-CG55)</f>
        <v>0</v>
      </c>
      <c r="FN55" s="147">
        <f>PV(0.05,'PV factor'!S83,,-CH55)</f>
        <v>0</v>
      </c>
      <c r="FO55" s="147">
        <f>PV(0.05,'PV factor'!T83,,-CI55)</f>
        <v>0</v>
      </c>
      <c r="FP55" s="147">
        <f>PV(0.05,'PV factor'!U83,,-CJ55)</f>
        <v>0</v>
      </c>
      <c r="FQ55" s="147">
        <f>PV(0.05,'PV factor'!V83,,-CK55)</f>
        <v>0</v>
      </c>
      <c r="FR55" s="147">
        <f>PV(0.05,'PV factor'!W83,,-CL55)</f>
        <v>0</v>
      </c>
      <c r="FS55" s="147">
        <f>PV(0.05,'PV factor'!X83,,-CM55)</f>
        <v>0</v>
      </c>
      <c r="FT55" s="147">
        <f>PV(0.05,'PV factor'!Y83,,-CN55)</f>
        <v>0</v>
      </c>
      <c r="FU55" s="147">
        <f>PV(0.05,'PV factor'!Z83,,-CO55)</f>
        <v>0</v>
      </c>
      <c r="FV55" s="147">
        <f>PV(0.05,'PV factor'!AA83,,-CP55)</f>
        <v>0</v>
      </c>
      <c r="FW55" s="147">
        <f>PV(0.05,'PV factor'!AB83,,-CQ55)</f>
        <v>0</v>
      </c>
      <c r="FX55" s="147">
        <f>PV(0.05,'PV factor'!AC83,,-CR55)</f>
        <v>0</v>
      </c>
      <c r="FY55" s="147">
        <f>PV(0.05,'PV factor'!AD83,,-CS55)</f>
        <v>0</v>
      </c>
      <c r="FZ55" s="147">
        <f>PV(0.05,'PV factor'!AE83,,-CT55)</f>
        <v>0</v>
      </c>
      <c r="GA55" s="147">
        <f>PV(0.05,'PV factor'!AF83,,-CU55)</f>
        <v>0</v>
      </c>
      <c r="GB55" s="147">
        <f>PV(0.05,'PV factor'!AG83,,-CV55)</f>
        <v>0</v>
      </c>
      <c r="GC55" s="147">
        <f>PV(0.05,'PV factor'!AH83,,-CW55)</f>
        <v>0</v>
      </c>
      <c r="GD55" s="147">
        <f>PV(0.05,'PV factor'!AI83,,-CX55)</f>
        <v>0</v>
      </c>
      <c r="GE55" s="147">
        <f>PV(0.05,'PV factor'!AJ83,,-CY55)</f>
        <v>0</v>
      </c>
      <c r="GF55" s="147">
        <f>PV(0.05,'PV factor'!AK83,,-CZ55)</f>
        <v>0</v>
      </c>
      <c r="GG55" s="147">
        <f>PV(0.05,'PV factor'!AL83,,-DA55)</f>
        <v>0</v>
      </c>
      <c r="GH55" s="147">
        <f>PV(0.05,'PV factor'!AM83,,-DB55)</f>
        <v>0</v>
      </c>
      <c r="GI55" s="147">
        <f>PV(0.05,'PV factor'!AN83,,-DC55)</f>
        <v>0</v>
      </c>
      <c r="GJ55" s="147">
        <f>PV(0.05,'PV factor'!AO83,,-DD55)</f>
        <v>0</v>
      </c>
      <c r="GK55" s="147">
        <f>PV(0.05,'PV factor'!AP83,,-DE55)</f>
        <v>0</v>
      </c>
      <c r="GL55" s="147">
        <f>PV(0.05,'PV factor'!C83,,-DI55)</f>
        <v>45136.507936507936</v>
      </c>
      <c r="GM55" s="147">
        <f>PV(0.05,'PV factor'!D83,,-DJ55)</f>
        <v>42987.150415721837</v>
      </c>
      <c r="GN55" s="147">
        <f>PV(0.05,'PV factor'!E83,,-DK55)</f>
        <v>40940.143253068425</v>
      </c>
      <c r="GO55" s="147">
        <f>PV(0.05,'PV factor'!F83,,-DL55)</f>
        <v>38990.612621969922</v>
      </c>
      <c r="GP55" s="147">
        <f>PV(0.05,'PV factor'!G83,,-DM55)</f>
        <v>37133.916782828499</v>
      </c>
      <c r="GQ55" s="147">
        <f>PV(0.05,'PV factor'!H83,,-DN55)</f>
        <v>35365.635031265236</v>
      </c>
      <c r="GR55" s="147">
        <f>PV(0.05,'PV factor'!I83,,-DO55)</f>
        <v>33681.557172633562</v>
      </c>
      <c r="GS55" s="147">
        <f>PV(0.05,'PV factor'!J83,,-DP55)</f>
        <v>32077.673497746247</v>
      </c>
      <c r="GT55" s="147">
        <f>PV(0.05,'PV factor'!K83,,-DQ55)</f>
        <v>30550.165235948807</v>
      </c>
      <c r="GU55" s="147">
        <f>PV(0.05,'PV factor'!L83,,-DR55)</f>
        <v>29095.395462808385</v>
      </c>
      <c r="GV55" s="147">
        <f>PV(0.05,'PV factor'!M83,,-DS55)</f>
        <v>27709.900440769892</v>
      </c>
      <c r="GW55" s="147">
        <f>PV(0.05,'PV factor'!N83,,-DT55)</f>
        <v>26390.381372161799</v>
      </c>
      <c r="GX55" s="147">
        <f>PV(0.05,'PV factor'!O83,,-DU55)</f>
        <v>25133.696544916005</v>
      </c>
      <c r="GY55" s="147">
        <f>PV(0.05,'PV factor'!P83,,-DV55)</f>
        <v>23936.853852300948</v>
      </c>
      <c r="GZ55" s="147">
        <f>PV(0.05,'PV factor'!Q83,,-DW55)</f>
        <v>22797.003668858048</v>
      </c>
      <c r="HA55" s="147">
        <f>PV(0.05,'PV factor'!R83,,-DX55)</f>
        <v>21711.432065579091</v>
      </c>
      <c r="HB55" s="147">
        <f>PV(0.05,'PV factor'!S83,,-DY55)</f>
        <v>20677.554348170564</v>
      </c>
      <c r="HC55" s="147">
        <f>PV(0.05,'PV factor'!T83,,-DZ55)</f>
        <v>19692.908903019583</v>
      </c>
      <c r="HD55" s="147">
        <f>PV(0.05,'PV factor'!U83,,-EA55)</f>
        <v>18755.151336209128</v>
      </c>
      <c r="HE55" s="147">
        <f>PV(0.05,'PV factor'!V83,,-EB55)</f>
        <v>17862.048891627743</v>
      </c>
      <c r="HF55" s="147">
        <f>PV(0.05,'PV factor'!W83,,-EC55)</f>
        <v>17011.475134883563</v>
      </c>
      <c r="HG55" s="147">
        <f>PV(0.05,'PV factor'!X83,,-ED55)</f>
        <v>16201.404890365297</v>
      </c>
      <c r="HH55" s="147">
        <f>PV(0.05,'PV factor'!Y83,,-EE55)</f>
        <v>15429.909419395522</v>
      </c>
      <c r="HI55" s="147">
        <f>PV(0.05,'PV factor'!Z83,,-EF55)</f>
        <v>14695.151827995734</v>
      </c>
      <c r="HJ55" s="147">
        <f>PV(0.05,'PV factor'!AA83,,-EG55)</f>
        <v>13995.382693329271</v>
      </c>
      <c r="HK55" s="147">
        <f>PV(0.05,'PV factor'!AB83,,-EH55)</f>
        <v>13328.935898408829</v>
      </c>
      <c r="HL55" s="147">
        <f>PV(0.05,'PV factor'!AC83,,-EI55)</f>
        <v>12694.224665151267</v>
      </c>
      <c r="HM55" s="147">
        <f>PV(0.05,'PV factor'!AD83,,-EJ55)</f>
        <v>12089.737776334538</v>
      </c>
      <c r="HN55" s="147">
        <f>PV(0.05,'PV factor'!AE83,,-EK55)</f>
        <v>11514.035977461468</v>
      </c>
      <c r="HO55" s="147">
        <f>PV(0.05,'PV factor'!AF83,,-EL55)</f>
        <v>10965.748549963299</v>
      </c>
      <c r="HP55" s="147">
        <f>PV(0.05,'PV factor'!AG83,,-EM55)</f>
        <v>10443.570047584095</v>
      </c>
      <c r="HQ55" s="147">
        <f>PV(0.05,'PV factor'!AH83,,-EN55)</f>
        <v>9946.2571881753283</v>
      </c>
      <c r="HR55" s="147">
        <f>PV(0.05,'PV factor'!AI83,,-EO55)</f>
        <v>9472.6258935003134</v>
      </c>
      <c r="HS55" s="147">
        <f>PV(0.05,'PV factor'!AJ83,,-EP55)</f>
        <v>9021.5484700002962</v>
      </c>
      <c r="HT55" s="147">
        <f>PV(0.05,'PV factor'!AK83,,-EQ55)</f>
        <v>8591.9509238098071</v>
      </c>
      <c r="HU55" s="147">
        <f>PV(0.05,'PV factor'!AL83,,-ER55)</f>
        <v>8182.8104036283876</v>
      </c>
      <c r="HV55" s="147">
        <f>PV(0.05,'PV factor'!AM83,,-ES55)</f>
        <v>7793.1527653603707</v>
      </c>
      <c r="HW55" s="147">
        <f>PV(0.05,'PV factor'!AN83,,-ET55)</f>
        <v>7422.0502527241606</v>
      </c>
      <c r="HX55" s="147">
        <f>PV(0.05,'PV factor'!AO83,,-EU55)</f>
        <v>7068.619288308726</v>
      </c>
      <c r="HY55" s="147">
        <f>PV(0.05,'PV factor'!AP83,,-EV55)</f>
        <v>6732.0183698178334</v>
      </c>
      <c r="HZ55" s="147">
        <f t="shared" si="67"/>
        <v>99773.242630385488</v>
      </c>
      <c r="IA55" s="147">
        <f t="shared" si="68"/>
        <v>813226.29927030997</v>
      </c>
      <c r="IB55" s="401">
        <f t="shared" si="69"/>
        <v>8.1507454085956059</v>
      </c>
    </row>
    <row r="56" spans="1:236" ht="90" customHeight="1" x14ac:dyDescent="0.2">
      <c r="A56" s="231" t="s">
        <v>784</v>
      </c>
      <c r="B56" s="85" t="s">
        <v>785</v>
      </c>
      <c r="C56" s="85" t="s">
        <v>830</v>
      </c>
      <c r="D56" s="199">
        <v>10</v>
      </c>
      <c r="E56" s="85" t="s">
        <v>831</v>
      </c>
      <c r="F56" s="95" t="s">
        <v>832</v>
      </c>
      <c r="G56" s="95" t="s">
        <v>833</v>
      </c>
      <c r="H56" s="90" t="s">
        <v>77</v>
      </c>
      <c r="I56" s="95" t="s">
        <v>789</v>
      </c>
      <c r="J56" s="90">
        <v>40</v>
      </c>
      <c r="K56" s="227" t="s">
        <v>94</v>
      </c>
      <c r="L56" s="74">
        <v>5500</v>
      </c>
      <c r="M56" s="85" t="s">
        <v>856</v>
      </c>
      <c r="N56" s="90" t="s">
        <v>81</v>
      </c>
      <c r="O56" s="13" t="s">
        <v>217</v>
      </c>
      <c r="P56" s="90" t="s">
        <v>218</v>
      </c>
      <c r="Q56" s="112" t="s">
        <v>100</v>
      </c>
      <c r="R56" s="90" t="s">
        <v>84</v>
      </c>
      <c r="S56" s="90" t="s">
        <v>99</v>
      </c>
      <c r="T56" s="90" t="s">
        <v>791</v>
      </c>
      <c r="U56" s="90" t="s">
        <v>87</v>
      </c>
      <c r="V56" s="193">
        <v>1</v>
      </c>
      <c r="W56" s="192">
        <v>30000</v>
      </c>
      <c r="X56" s="192">
        <v>0</v>
      </c>
      <c r="Y56" s="192">
        <v>0</v>
      </c>
      <c r="Z56" s="192">
        <v>0</v>
      </c>
      <c r="AA56" s="192">
        <v>30000</v>
      </c>
      <c r="AB56" s="192">
        <v>0</v>
      </c>
      <c r="AC56" s="192">
        <v>0</v>
      </c>
      <c r="AD56" s="192">
        <v>0</v>
      </c>
      <c r="AE56" s="192">
        <v>0</v>
      </c>
      <c r="AF56" s="192">
        <v>0</v>
      </c>
      <c r="AG56" s="192">
        <v>0</v>
      </c>
      <c r="AH56" s="192">
        <v>0</v>
      </c>
      <c r="AI56" s="90" t="s">
        <v>88</v>
      </c>
      <c r="AJ56" s="192">
        <v>0</v>
      </c>
      <c r="AK56" s="192">
        <v>0</v>
      </c>
      <c r="AL56" s="192">
        <v>0</v>
      </c>
      <c r="AM56" s="192">
        <v>0</v>
      </c>
      <c r="AN56" s="192">
        <v>0</v>
      </c>
      <c r="AO56" s="192">
        <v>0</v>
      </c>
      <c r="AP56" s="192">
        <v>0</v>
      </c>
      <c r="AQ56" s="192">
        <v>0</v>
      </c>
      <c r="AR56" s="192">
        <v>0</v>
      </c>
      <c r="AS56" s="192">
        <v>0</v>
      </c>
      <c r="AT56" s="192">
        <v>0</v>
      </c>
      <c r="AU56" s="95"/>
      <c r="AV56" s="230">
        <f t="shared" si="35"/>
        <v>1</v>
      </c>
      <c r="AW56" s="230">
        <f t="shared" si="36"/>
        <v>0</v>
      </c>
      <c r="AX56" s="230" t="str">
        <f t="shared" si="37"/>
        <v>B3</v>
      </c>
      <c r="AY56" s="141">
        <f t="shared" si="38"/>
        <v>9</v>
      </c>
      <c r="AZ56" s="70">
        <f t="shared" si="39"/>
        <v>1</v>
      </c>
      <c r="BA56" s="70">
        <f t="shared" si="40"/>
        <v>1</v>
      </c>
      <c r="BB56" s="70">
        <f t="shared" si="41"/>
        <v>1</v>
      </c>
      <c r="BC56" s="70">
        <f t="shared" si="42"/>
        <v>1</v>
      </c>
      <c r="BD56" s="70">
        <f t="shared" si="43"/>
        <v>1</v>
      </c>
      <c r="BE56" s="70">
        <f t="shared" si="44"/>
        <v>1</v>
      </c>
      <c r="BF56" s="70">
        <f t="shared" si="45"/>
        <v>1</v>
      </c>
      <c r="BG56" s="71">
        <f t="shared" si="46"/>
        <v>0</v>
      </c>
      <c r="BH56" s="71">
        <f t="shared" si="47"/>
        <v>1</v>
      </c>
      <c r="BI56" s="71">
        <f t="shared" si="48"/>
        <v>0</v>
      </c>
      <c r="BJ56" s="71">
        <f t="shared" si="49"/>
        <v>0</v>
      </c>
      <c r="BK56" s="71">
        <f t="shared" si="50"/>
        <v>1</v>
      </c>
      <c r="BL56" s="70">
        <f t="shared" si="51"/>
        <v>1</v>
      </c>
      <c r="BM56" s="70">
        <f t="shared" si="52"/>
        <v>1</v>
      </c>
      <c r="BN56" s="70">
        <f t="shared" si="53"/>
        <v>1</v>
      </c>
      <c r="BO56" s="70">
        <f t="shared" si="54"/>
        <v>0</v>
      </c>
      <c r="BP56" s="144">
        <f t="shared" si="55"/>
        <v>0</v>
      </c>
      <c r="BQ56" s="144">
        <f t="shared" si="56"/>
        <v>0</v>
      </c>
      <c r="BR56" s="144">
        <f t="shared" si="57"/>
        <v>30000</v>
      </c>
      <c r="BS56" s="144">
        <f t="shared" si="58"/>
        <v>0</v>
      </c>
      <c r="BT56" s="144">
        <f t="shared" si="59"/>
        <v>0</v>
      </c>
      <c r="BU56" s="144">
        <f t="shared" si="60"/>
        <v>0</v>
      </c>
      <c r="BV56" s="144">
        <f t="shared" si="61"/>
        <v>0</v>
      </c>
      <c r="BW56" s="144">
        <f t="shared" si="62"/>
        <v>0</v>
      </c>
      <c r="BX56" s="144">
        <f t="shared" si="63"/>
        <v>0</v>
      </c>
      <c r="BY56" s="144">
        <f t="shared" si="64"/>
        <v>0</v>
      </c>
      <c r="BZ56" s="9">
        <v>0</v>
      </c>
      <c r="CA56" s="9">
        <v>0</v>
      </c>
      <c r="CB56" s="9">
        <v>0</v>
      </c>
      <c r="CC56" s="9">
        <v>0</v>
      </c>
      <c r="CD56" s="9">
        <v>0</v>
      </c>
      <c r="CE56" s="9">
        <v>0</v>
      </c>
      <c r="CF56" s="9">
        <v>0</v>
      </c>
      <c r="CG56" s="9">
        <v>0</v>
      </c>
      <c r="CH56" s="9">
        <v>0</v>
      </c>
      <c r="CI56" s="9">
        <v>0</v>
      </c>
      <c r="CJ56" s="9">
        <v>0</v>
      </c>
      <c r="CK56" s="9">
        <v>0</v>
      </c>
      <c r="CL56" s="9">
        <v>0</v>
      </c>
      <c r="CM56" s="9">
        <v>0</v>
      </c>
      <c r="CN56" s="9">
        <v>0</v>
      </c>
      <c r="CO56" s="9">
        <v>0</v>
      </c>
      <c r="CP56" s="9">
        <v>0</v>
      </c>
      <c r="CQ56" s="9">
        <v>0</v>
      </c>
      <c r="CR56" s="9">
        <v>0</v>
      </c>
      <c r="CS56" s="9">
        <v>0</v>
      </c>
      <c r="CT56" s="9">
        <v>0</v>
      </c>
      <c r="CU56" s="9">
        <v>0</v>
      </c>
      <c r="CV56" s="9">
        <v>0</v>
      </c>
      <c r="CW56" s="9">
        <v>0</v>
      </c>
      <c r="CX56" s="9">
        <v>0</v>
      </c>
      <c r="CY56" s="9">
        <v>0</v>
      </c>
      <c r="CZ56" s="9">
        <v>0</v>
      </c>
      <c r="DA56" s="9">
        <v>0</v>
      </c>
      <c r="DB56" s="9">
        <v>0</v>
      </c>
      <c r="DC56" s="9">
        <v>0</v>
      </c>
      <c r="DD56" s="9">
        <v>0</v>
      </c>
      <c r="DE56" s="9">
        <v>0</v>
      </c>
      <c r="DF56" s="9">
        <v>0</v>
      </c>
      <c r="DG56" s="144">
        <f t="shared" si="65"/>
        <v>5500</v>
      </c>
      <c r="DH56" s="144">
        <f t="shared" ref="DH56:EW56" si="121">DG56</f>
        <v>5500</v>
      </c>
      <c r="DI56" s="144">
        <f t="shared" si="121"/>
        <v>5500</v>
      </c>
      <c r="DJ56" s="144">
        <f t="shared" si="121"/>
        <v>5500</v>
      </c>
      <c r="DK56" s="144">
        <f t="shared" si="121"/>
        <v>5500</v>
      </c>
      <c r="DL56" s="144">
        <f t="shared" si="121"/>
        <v>5500</v>
      </c>
      <c r="DM56" s="144">
        <f t="shared" si="121"/>
        <v>5500</v>
      </c>
      <c r="DN56" s="144">
        <f t="shared" si="121"/>
        <v>5500</v>
      </c>
      <c r="DO56" s="144">
        <f t="shared" si="121"/>
        <v>5500</v>
      </c>
      <c r="DP56" s="144">
        <f t="shared" si="121"/>
        <v>5500</v>
      </c>
      <c r="DQ56" s="144">
        <f t="shared" si="121"/>
        <v>5500</v>
      </c>
      <c r="DR56" s="144">
        <f t="shared" si="121"/>
        <v>5500</v>
      </c>
      <c r="DS56" s="144">
        <f t="shared" si="121"/>
        <v>5500</v>
      </c>
      <c r="DT56" s="144">
        <f t="shared" si="121"/>
        <v>5500</v>
      </c>
      <c r="DU56" s="144">
        <f t="shared" si="121"/>
        <v>5500</v>
      </c>
      <c r="DV56" s="144">
        <f t="shared" si="121"/>
        <v>5500</v>
      </c>
      <c r="DW56" s="144">
        <f t="shared" si="121"/>
        <v>5500</v>
      </c>
      <c r="DX56" s="144">
        <f t="shared" si="121"/>
        <v>5500</v>
      </c>
      <c r="DY56" s="144">
        <f t="shared" si="121"/>
        <v>5500</v>
      </c>
      <c r="DZ56" s="144">
        <f t="shared" si="121"/>
        <v>5500</v>
      </c>
      <c r="EA56" s="144">
        <f t="shared" si="121"/>
        <v>5500</v>
      </c>
      <c r="EB56" s="144">
        <f t="shared" si="121"/>
        <v>5500</v>
      </c>
      <c r="EC56" s="144">
        <f t="shared" si="121"/>
        <v>5500</v>
      </c>
      <c r="ED56" s="144">
        <f t="shared" si="121"/>
        <v>5500</v>
      </c>
      <c r="EE56" s="144">
        <f t="shared" si="121"/>
        <v>5500</v>
      </c>
      <c r="EF56" s="144">
        <f t="shared" si="121"/>
        <v>5500</v>
      </c>
      <c r="EG56" s="144">
        <f t="shared" si="121"/>
        <v>5500</v>
      </c>
      <c r="EH56" s="144">
        <f t="shared" si="121"/>
        <v>5500</v>
      </c>
      <c r="EI56" s="144">
        <f t="shared" si="121"/>
        <v>5500</v>
      </c>
      <c r="EJ56" s="144">
        <f t="shared" si="121"/>
        <v>5500</v>
      </c>
      <c r="EK56" s="144">
        <f t="shared" si="121"/>
        <v>5500</v>
      </c>
      <c r="EL56" s="144">
        <f t="shared" si="121"/>
        <v>5500</v>
      </c>
      <c r="EM56" s="144">
        <f t="shared" si="121"/>
        <v>5500</v>
      </c>
      <c r="EN56" s="144">
        <f t="shared" si="121"/>
        <v>5500</v>
      </c>
      <c r="EO56" s="144">
        <f t="shared" si="121"/>
        <v>5500</v>
      </c>
      <c r="EP56" s="144">
        <f t="shared" si="121"/>
        <v>5500</v>
      </c>
      <c r="EQ56" s="144">
        <f t="shared" si="121"/>
        <v>5500</v>
      </c>
      <c r="ER56" s="144">
        <f t="shared" si="121"/>
        <v>5500</v>
      </c>
      <c r="ES56" s="144">
        <f t="shared" si="121"/>
        <v>5500</v>
      </c>
      <c r="ET56" s="144">
        <f t="shared" si="121"/>
        <v>5500</v>
      </c>
      <c r="EU56" s="144">
        <f t="shared" si="121"/>
        <v>5500</v>
      </c>
      <c r="EV56" s="144">
        <f t="shared" si="121"/>
        <v>5500</v>
      </c>
      <c r="EW56" s="144">
        <f t="shared" si="121"/>
        <v>5500</v>
      </c>
      <c r="EX56" s="147">
        <f>PV(0.05,'PV factor'!C69,,-BR56)</f>
        <v>27210.884353741494</v>
      </c>
      <c r="EY56" s="147">
        <f>PV(0.05,'PV factor'!D69,,-BS56)</f>
        <v>0</v>
      </c>
      <c r="EZ56" s="147">
        <f>PV(0.05,'PV factor'!E69,,-BT56)</f>
        <v>0</v>
      </c>
      <c r="FA56" s="147">
        <f>PV(0.05,'PV factor'!F69,,-BU56)</f>
        <v>0</v>
      </c>
      <c r="FB56" s="147">
        <f>PV(0.05,'PV factor'!G69,,-BV56)</f>
        <v>0</v>
      </c>
      <c r="FC56" s="147">
        <f>PV(0.05,'PV factor'!H69,,-BW56)</f>
        <v>0</v>
      </c>
      <c r="FD56" s="147">
        <f>PV(0.05,'PV factor'!I69,,-BX56)</f>
        <v>0</v>
      </c>
      <c r="FE56" s="147">
        <f>PV(0.05,'PV factor'!J69,,-BY56)</f>
        <v>0</v>
      </c>
      <c r="FF56" s="147">
        <f>PV(0.05,'PV factor'!K69,,-BZ56)</f>
        <v>0</v>
      </c>
      <c r="FG56" s="147">
        <f>PV(0.05,'PV factor'!L69,,-CA56)</f>
        <v>0</v>
      </c>
      <c r="FH56" s="147">
        <f>PV(0.05,'PV factor'!M69,,-CB56)</f>
        <v>0</v>
      </c>
      <c r="FI56" s="147">
        <f>PV(0.05,'PV factor'!N69,,-CC56)</f>
        <v>0</v>
      </c>
      <c r="FJ56" s="147">
        <f>PV(0.05,'PV factor'!O69,,-CD56)</f>
        <v>0</v>
      </c>
      <c r="FK56" s="147">
        <f>PV(0.05,'PV factor'!P69,,-CE56)</f>
        <v>0</v>
      </c>
      <c r="FL56" s="147">
        <f>PV(0.05,'PV factor'!Q69,,-CF56)</f>
        <v>0</v>
      </c>
      <c r="FM56" s="147">
        <f>PV(0.05,'PV factor'!R69,,-CG56)</f>
        <v>0</v>
      </c>
      <c r="FN56" s="147">
        <f>PV(0.05,'PV factor'!S69,,-CH56)</f>
        <v>0</v>
      </c>
      <c r="FO56" s="147">
        <f>PV(0.05,'PV factor'!T69,,-CI56)</f>
        <v>0</v>
      </c>
      <c r="FP56" s="147">
        <f>PV(0.05,'PV factor'!U69,,-CJ56)</f>
        <v>0</v>
      </c>
      <c r="FQ56" s="147">
        <f>PV(0.05,'PV factor'!V69,,-CK56)</f>
        <v>0</v>
      </c>
      <c r="FR56" s="147">
        <f>PV(0.05,'PV factor'!W69,,-CL56)</f>
        <v>0</v>
      </c>
      <c r="FS56" s="147">
        <f>PV(0.05,'PV factor'!X69,,-CM56)</f>
        <v>0</v>
      </c>
      <c r="FT56" s="147">
        <f>PV(0.05,'PV factor'!Y69,,-CN56)</f>
        <v>0</v>
      </c>
      <c r="FU56" s="147">
        <f>PV(0.05,'PV factor'!Z69,,-CO56)</f>
        <v>0</v>
      </c>
      <c r="FV56" s="147">
        <f>PV(0.05,'PV factor'!AA69,,-CP56)</f>
        <v>0</v>
      </c>
      <c r="FW56" s="147">
        <f>PV(0.05,'PV factor'!AB69,,-CQ56)</f>
        <v>0</v>
      </c>
      <c r="FX56" s="147">
        <f>PV(0.05,'PV factor'!AC69,,-CR56)</f>
        <v>0</v>
      </c>
      <c r="FY56" s="147">
        <f>PV(0.05,'PV factor'!AD69,,-CS56)</f>
        <v>0</v>
      </c>
      <c r="FZ56" s="147">
        <f>PV(0.05,'PV factor'!AE69,,-CT56)</f>
        <v>0</v>
      </c>
      <c r="GA56" s="147">
        <f>PV(0.05,'PV factor'!AF69,,-CU56)</f>
        <v>0</v>
      </c>
      <c r="GB56" s="147">
        <f>PV(0.05,'PV factor'!AG69,,-CV56)</f>
        <v>0</v>
      </c>
      <c r="GC56" s="147">
        <f>PV(0.05,'PV factor'!AH69,,-CW56)</f>
        <v>0</v>
      </c>
      <c r="GD56" s="147">
        <f>PV(0.05,'PV factor'!AI69,,-CX56)</f>
        <v>0</v>
      </c>
      <c r="GE56" s="147">
        <f>PV(0.05,'PV factor'!AJ69,,-CY56)</f>
        <v>0</v>
      </c>
      <c r="GF56" s="147">
        <f>PV(0.05,'PV factor'!AK69,,-CZ56)</f>
        <v>0</v>
      </c>
      <c r="GG56" s="147">
        <f>PV(0.05,'PV factor'!AL69,,-DA56)</f>
        <v>0</v>
      </c>
      <c r="GH56" s="147">
        <f>PV(0.05,'PV factor'!AM69,,-DB56)</f>
        <v>0</v>
      </c>
      <c r="GI56" s="147">
        <f>PV(0.05,'PV factor'!AN69,,-DC56)</f>
        <v>0</v>
      </c>
      <c r="GJ56" s="147">
        <f>PV(0.05,'PV factor'!AO69,,-DD56)</f>
        <v>0</v>
      </c>
      <c r="GK56" s="147">
        <f>PV(0.05,'PV factor'!AP69,,-DE56)</f>
        <v>0</v>
      </c>
      <c r="GL56" s="147">
        <f>PV(0.05,'PV factor'!C69,,-DI56)</f>
        <v>4988.6621315192742</v>
      </c>
      <c r="GM56" s="147">
        <f>PV(0.05,'PV factor'!D69,,-DJ56)</f>
        <v>4751.1067919231182</v>
      </c>
      <c r="GN56" s="147">
        <f>PV(0.05,'PV factor'!E69,,-DK56)</f>
        <v>4524.8636113553512</v>
      </c>
      <c r="GO56" s="147">
        <f>PV(0.05,'PV factor'!F69,,-DL56)</f>
        <v>4309.3939155765238</v>
      </c>
      <c r="GP56" s="147">
        <f>PV(0.05,'PV factor'!G69,,-DM56)</f>
        <v>4104.1846815014524</v>
      </c>
      <c r="GQ56" s="147">
        <f>PV(0.05,'PV factor'!H69,,-DN56)</f>
        <v>3908.7473157156678</v>
      </c>
      <c r="GR56" s="147">
        <f>PV(0.05,'PV factor'!I69,,-DO56)</f>
        <v>3722.6164911577794</v>
      </c>
      <c r="GS56" s="147">
        <f>PV(0.05,'PV factor'!J69,,-DP56)</f>
        <v>3545.3490391978848</v>
      </c>
      <c r="GT56" s="147">
        <f>PV(0.05,'PV factor'!K69,,-DQ56)</f>
        <v>3376.5228944741762</v>
      </c>
      <c r="GU56" s="147">
        <f>PV(0.05,'PV factor'!L69,,-DR56)</f>
        <v>3215.7360899754058</v>
      </c>
      <c r="GV56" s="147">
        <f>PV(0.05,'PV factor'!M69,,-DS56)</f>
        <v>3062.6057999765771</v>
      </c>
      <c r="GW56" s="147">
        <f>PV(0.05,'PV factor'!N69,,-DT56)</f>
        <v>2916.7674285491207</v>
      </c>
      <c r="GX56" s="147">
        <f>PV(0.05,'PV factor'!O69,,-DU56)</f>
        <v>2777.8737414753537</v>
      </c>
      <c r="GY56" s="147">
        <f>PV(0.05,'PV factor'!P69,,-DV56)</f>
        <v>2645.5940395003358</v>
      </c>
      <c r="GZ56" s="147">
        <f>PV(0.05,'PV factor'!Q69,,-DW56)</f>
        <v>2519.6133709527012</v>
      </c>
      <c r="HA56" s="147">
        <f>PV(0.05,'PV factor'!R69,,-DX56)</f>
        <v>2399.6317818597149</v>
      </c>
      <c r="HB56" s="147">
        <f>PV(0.05,'PV factor'!S69,,-DY56)</f>
        <v>2285.3636017711574</v>
      </c>
      <c r="HC56" s="147">
        <f>PV(0.05,'PV factor'!T69,,-DZ56)</f>
        <v>2176.5367635915782</v>
      </c>
      <c r="HD56" s="147">
        <f>PV(0.05,'PV factor'!U69,,-EA56)</f>
        <v>2072.8921558015031</v>
      </c>
      <c r="HE56" s="147">
        <f>PV(0.05,'PV factor'!V69,,-EB56)</f>
        <v>1974.1830055252412</v>
      </c>
      <c r="HF56" s="147">
        <f>PV(0.05,'PV factor'!W69,,-EC56)</f>
        <v>1880.1742909764205</v>
      </c>
      <c r="HG56" s="147">
        <f>PV(0.05,'PV factor'!X69,,-ED56)</f>
        <v>1790.6421818823048</v>
      </c>
      <c r="HH56" s="147">
        <f>PV(0.05,'PV factor'!Y69,,-EE56)</f>
        <v>1705.3735065545761</v>
      </c>
      <c r="HI56" s="147">
        <f>PV(0.05,'PV factor'!Z69,,-EF56)</f>
        <v>1624.1652443376915</v>
      </c>
      <c r="HJ56" s="147">
        <f>PV(0.05,'PV factor'!AA69,,-EG56)</f>
        <v>1546.824042226373</v>
      </c>
      <c r="HK56" s="147">
        <f>PV(0.05,'PV factor'!AB69,,-EH56)</f>
        <v>1473.1657545013074</v>
      </c>
      <c r="HL56" s="147">
        <f>PV(0.05,'PV factor'!AC69,,-EI56)</f>
        <v>1403.0150042869595</v>
      </c>
      <c r="HM56" s="147">
        <f>PV(0.05,'PV factor'!AD69,,-EJ56)</f>
        <v>1336.2047659875802</v>
      </c>
      <c r="HN56" s="147">
        <f>PV(0.05,'PV factor'!AE69,,-EK56)</f>
        <v>1272.5759676072198</v>
      </c>
      <c r="HO56" s="147">
        <f>PV(0.05,'PV factor'!AF69,,-EL56)</f>
        <v>1211.9771120068756</v>
      </c>
      <c r="HP56" s="147">
        <f>PV(0.05,'PV factor'!AG69,,-EM56)</f>
        <v>1154.2639161970244</v>
      </c>
      <c r="HQ56" s="147">
        <f>PV(0.05,'PV factor'!AH69,,-EN56)</f>
        <v>1099.2989678066899</v>
      </c>
      <c r="HR56" s="147">
        <f>PV(0.05,'PV factor'!AI69,,-EO56)</f>
        <v>1046.9513979111332</v>
      </c>
      <c r="HS56" s="147">
        <f>PV(0.05,'PV factor'!AJ69,,-EP56)</f>
        <v>997.09656943917435</v>
      </c>
      <c r="HT56" s="147">
        <f>PV(0.05,'PV factor'!AK69,,-EQ56)</f>
        <v>949.61578041826147</v>
      </c>
      <c r="HU56" s="147">
        <f>PV(0.05,'PV factor'!AL69,,-ER56)</f>
        <v>904.39598135072504</v>
      </c>
      <c r="HV56" s="147">
        <f>PV(0.05,'PV factor'!AM69,,-ES56)</f>
        <v>861.32950604830978</v>
      </c>
      <c r="HW56" s="147">
        <f>PV(0.05,'PV factor'!AN69,,-ET56)</f>
        <v>820.31381528410441</v>
      </c>
      <c r="HX56" s="147">
        <f>PV(0.05,'PV factor'!AO69,,-EU56)</f>
        <v>781.25125265152803</v>
      </c>
      <c r="HY56" s="147">
        <f>PV(0.05,'PV factor'!AP69,,-EV56)</f>
        <v>744.04881204907429</v>
      </c>
      <c r="HZ56" s="147">
        <f t="shared" si="67"/>
        <v>27210.884353741494</v>
      </c>
      <c r="IA56" s="147">
        <f t="shared" si="68"/>
        <v>89880.928520923262</v>
      </c>
      <c r="IB56" s="401">
        <f t="shared" si="69"/>
        <v>3.3031241231439301</v>
      </c>
    </row>
    <row r="57" spans="1:236" ht="90" customHeight="1" x14ac:dyDescent="0.2">
      <c r="A57" s="161" t="s">
        <v>3062</v>
      </c>
      <c r="B57" s="150" t="s">
        <v>3063</v>
      </c>
      <c r="C57" s="150" t="s">
        <v>3209</v>
      </c>
      <c r="D57" s="165">
        <v>14</v>
      </c>
      <c r="E57" s="150" t="s">
        <v>3090</v>
      </c>
      <c r="F57" s="151" t="s">
        <v>3091</v>
      </c>
      <c r="G57" s="151" t="s">
        <v>3092</v>
      </c>
      <c r="H57" s="79" t="s">
        <v>77</v>
      </c>
      <c r="I57" s="151" t="s">
        <v>3088</v>
      </c>
      <c r="J57" s="151">
        <v>5</v>
      </c>
      <c r="K57" s="227" t="s">
        <v>79</v>
      </c>
      <c r="L57" s="79">
        <v>45867</v>
      </c>
      <c r="M57" s="79" t="s">
        <v>3093</v>
      </c>
      <c r="N57" s="79" t="s">
        <v>147</v>
      </c>
      <c r="O57" s="73" t="s">
        <v>106</v>
      </c>
      <c r="P57" s="90" t="s">
        <v>728</v>
      </c>
      <c r="Q57" s="112" t="s">
        <v>100</v>
      </c>
      <c r="R57" s="79" t="s">
        <v>108</v>
      </c>
      <c r="S57" s="79" t="s">
        <v>99</v>
      </c>
      <c r="T57" s="79" t="s">
        <v>1850</v>
      </c>
      <c r="U57" s="79" t="s">
        <v>100</v>
      </c>
      <c r="V57" s="81">
        <v>1</v>
      </c>
      <c r="W57" s="162">
        <v>25720</v>
      </c>
      <c r="X57" s="162">
        <v>0</v>
      </c>
      <c r="Y57" s="162">
        <v>0</v>
      </c>
      <c r="Z57" s="162">
        <v>0</v>
      </c>
      <c r="AA57" s="162">
        <v>25720</v>
      </c>
      <c r="AB57" s="162">
        <v>0</v>
      </c>
      <c r="AC57" s="162">
        <v>0</v>
      </c>
      <c r="AD57" s="162">
        <v>0</v>
      </c>
      <c r="AE57" s="149">
        <v>0</v>
      </c>
      <c r="AF57" s="149">
        <v>0</v>
      </c>
      <c r="AG57" s="149">
        <v>0</v>
      </c>
      <c r="AH57" s="149">
        <v>0</v>
      </c>
      <c r="AI57" s="88" t="s">
        <v>88</v>
      </c>
      <c r="AJ57" s="162">
        <v>7282</v>
      </c>
      <c r="AK57" s="162">
        <v>0</v>
      </c>
      <c r="AL57" s="162">
        <v>7282</v>
      </c>
      <c r="AM57" s="162">
        <v>0</v>
      </c>
      <c r="AN57" s="162">
        <v>0</v>
      </c>
      <c r="AO57" s="162">
        <v>0</v>
      </c>
      <c r="AP57" s="162">
        <v>0</v>
      </c>
      <c r="AQ57" s="149">
        <v>0</v>
      </c>
      <c r="AR57" s="149">
        <v>0</v>
      </c>
      <c r="AS57" s="149">
        <v>0</v>
      </c>
      <c r="AT57" s="149">
        <v>0</v>
      </c>
      <c r="AU57" s="151" t="s">
        <v>3094</v>
      </c>
      <c r="AV57" s="230">
        <f t="shared" si="35"/>
        <v>1</v>
      </c>
      <c r="AW57" s="230">
        <f t="shared" si="36"/>
        <v>0</v>
      </c>
      <c r="AX57" s="230" t="str">
        <f t="shared" si="37"/>
        <v>C1</v>
      </c>
      <c r="AY57" s="141">
        <f t="shared" si="38"/>
        <v>9</v>
      </c>
      <c r="AZ57" s="70">
        <f t="shared" si="39"/>
        <v>1</v>
      </c>
      <c r="BA57" s="70">
        <f t="shared" si="40"/>
        <v>1</v>
      </c>
      <c r="BB57" s="70">
        <f t="shared" si="41"/>
        <v>1</v>
      </c>
      <c r="BC57" s="70">
        <f t="shared" si="42"/>
        <v>1</v>
      </c>
      <c r="BD57" s="70">
        <f t="shared" si="43"/>
        <v>1</v>
      </c>
      <c r="BE57" s="70">
        <f t="shared" si="44"/>
        <v>1</v>
      </c>
      <c r="BF57" s="70">
        <f t="shared" si="45"/>
        <v>1</v>
      </c>
      <c r="BG57" s="71">
        <f t="shared" si="46"/>
        <v>0</v>
      </c>
      <c r="BH57" s="71">
        <f t="shared" si="47"/>
        <v>1</v>
      </c>
      <c r="BI57" s="71">
        <f t="shared" si="48"/>
        <v>0</v>
      </c>
      <c r="BJ57" s="71">
        <f t="shared" si="49"/>
        <v>1</v>
      </c>
      <c r="BK57" s="71">
        <f t="shared" si="50"/>
        <v>0</v>
      </c>
      <c r="BL57" s="70">
        <f t="shared" si="51"/>
        <v>1</v>
      </c>
      <c r="BM57" s="70">
        <f t="shared" si="52"/>
        <v>1</v>
      </c>
      <c r="BN57" s="70">
        <f t="shared" si="53"/>
        <v>0</v>
      </c>
      <c r="BO57" s="70">
        <f t="shared" si="54"/>
        <v>1</v>
      </c>
      <c r="BP57" s="144">
        <f t="shared" si="55"/>
        <v>0</v>
      </c>
      <c r="BQ57" s="144">
        <f t="shared" si="56"/>
        <v>7282</v>
      </c>
      <c r="BR57" s="144">
        <f t="shared" si="57"/>
        <v>25720</v>
      </c>
      <c r="BS57" s="144">
        <f t="shared" si="58"/>
        <v>0</v>
      </c>
      <c r="BT57" s="144">
        <f t="shared" si="59"/>
        <v>0</v>
      </c>
      <c r="BU57" s="144">
        <f t="shared" si="60"/>
        <v>0</v>
      </c>
      <c r="BV57" s="144">
        <f t="shared" si="61"/>
        <v>0</v>
      </c>
      <c r="BW57" s="144">
        <f t="shared" si="62"/>
        <v>0</v>
      </c>
      <c r="BX57" s="144">
        <f t="shared" si="63"/>
        <v>0</v>
      </c>
      <c r="BY57" s="144">
        <f t="shared" si="64"/>
        <v>0</v>
      </c>
      <c r="BZ57" s="9">
        <v>0</v>
      </c>
      <c r="CA57" s="9">
        <v>0</v>
      </c>
      <c r="CB57" s="9">
        <v>0</v>
      </c>
      <c r="CC57" s="9">
        <v>0</v>
      </c>
      <c r="CD57" s="9">
        <v>0</v>
      </c>
      <c r="CE57" s="9">
        <v>0</v>
      </c>
      <c r="CF57" s="9">
        <v>0</v>
      </c>
      <c r="CG57" s="9">
        <v>0</v>
      </c>
      <c r="CH57" s="9">
        <v>0</v>
      </c>
      <c r="CI57" s="9">
        <v>0</v>
      </c>
      <c r="CJ57" s="9">
        <v>0</v>
      </c>
      <c r="CK57" s="9">
        <v>0</v>
      </c>
      <c r="CL57" s="9">
        <v>0</v>
      </c>
      <c r="CM57" s="9">
        <v>0</v>
      </c>
      <c r="CN57" s="9">
        <v>0</v>
      </c>
      <c r="CO57" s="9">
        <v>0</v>
      </c>
      <c r="CP57" s="9">
        <v>0</v>
      </c>
      <c r="CQ57" s="9">
        <v>0</v>
      </c>
      <c r="CR57" s="9">
        <v>0</v>
      </c>
      <c r="CS57" s="9">
        <v>0</v>
      </c>
      <c r="CT57" s="9">
        <v>0</v>
      </c>
      <c r="CU57" s="9">
        <v>0</v>
      </c>
      <c r="CV57" s="9">
        <v>0</v>
      </c>
      <c r="CW57" s="9">
        <v>0</v>
      </c>
      <c r="CX57" s="9">
        <v>0</v>
      </c>
      <c r="CY57" s="9">
        <v>0</v>
      </c>
      <c r="CZ57" s="9">
        <v>0</v>
      </c>
      <c r="DA57" s="9">
        <v>0</v>
      </c>
      <c r="DB57" s="9">
        <v>0</v>
      </c>
      <c r="DC57" s="9">
        <v>0</v>
      </c>
      <c r="DD57" s="9">
        <v>0</v>
      </c>
      <c r="DE57" s="9">
        <v>0</v>
      </c>
      <c r="DF57" s="9">
        <v>0</v>
      </c>
      <c r="DG57" s="144">
        <f t="shared" si="65"/>
        <v>45867</v>
      </c>
      <c r="DH57" s="144">
        <f t="shared" ref="DH57:EW57" si="122">DG57</f>
        <v>45867</v>
      </c>
      <c r="DI57" s="144">
        <f t="shared" si="122"/>
        <v>45867</v>
      </c>
      <c r="DJ57" s="144">
        <f t="shared" si="122"/>
        <v>45867</v>
      </c>
      <c r="DK57" s="144">
        <f t="shared" si="122"/>
        <v>45867</v>
      </c>
      <c r="DL57" s="144">
        <f t="shared" si="122"/>
        <v>45867</v>
      </c>
      <c r="DM57" s="144">
        <f t="shared" si="122"/>
        <v>45867</v>
      </c>
      <c r="DN57" s="144">
        <f t="shared" si="122"/>
        <v>45867</v>
      </c>
      <c r="DO57" s="144">
        <f t="shared" si="122"/>
        <v>45867</v>
      </c>
      <c r="DP57" s="144">
        <f t="shared" si="122"/>
        <v>45867</v>
      </c>
      <c r="DQ57" s="144">
        <f t="shared" si="122"/>
        <v>45867</v>
      </c>
      <c r="DR57" s="144">
        <f t="shared" si="122"/>
        <v>45867</v>
      </c>
      <c r="DS57" s="144">
        <f t="shared" si="122"/>
        <v>45867</v>
      </c>
      <c r="DT57" s="144">
        <f t="shared" si="122"/>
        <v>45867</v>
      </c>
      <c r="DU57" s="144">
        <f t="shared" si="122"/>
        <v>45867</v>
      </c>
      <c r="DV57" s="144">
        <f t="shared" si="122"/>
        <v>45867</v>
      </c>
      <c r="DW57" s="144">
        <f t="shared" si="122"/>
        <v>45867</v>
      </c>
      <c r="DX57" s="144">
        <f t="shared" si="122"/>
        <v>45867</v>
      </c>
      <c r="DY57" s="144">
        <f t="shared" si="122"/>
        <v>45867</v>
      </c>
      <c r="DZ57" s="144">
        <f t="shared" si="122"/>
        <v>45867</v>
      </c>
      <c r="EA57" s="144">
        <f t="shared" si="122"/>
        <v>45867</v>
      </c>
      <c r="EB57" s="144">
        <f t="shared" si="122"/>
        <v>45867</v>
      </c>
      <c r="EC57" s="144">
        <f t="shared" si="122"/>
        <v>45867</v>
      </c>
      <c r="ED57" s="144">
        <f t="shared" si="122"/>
        <v>45867</v>
      </c>
      <c r="EE57" s="144">
        <f t="shared" si="122"/>
        <v>45867</v>
      </c>
      <c r="EF57" s="144">
        <f t="shared" si="122"/>
        <v>45867</v>
      </c>
      <c r="EG57" s="144">
        <f t="shared" si="122"/>
        <v>45867</v>
      </c>
      <c r="EH57" s="144">
        <f t="shared" si="122"/>
        <v>45867</v>
      </c>
      <c r="EI57" s="144">
        <f t="shared" si="122"/>
        <v>45867</v>
      </c>
      <c r="EJ57" s="144">
        <f t="shared" si="122"/>
        <v>45867</v>
      </c>
      <c r="EK57" s="144">
        <f t="shared" si="122"/>
        <v>45867</v>
      </c>
      <c r="EL57" s="144">
        <f t="shared" si="122"/>
        <v>45867</v>
      </c>
      <c r="EM57" s="144">
        <f t="shared" si="122"/>
        <v>45867</v>
      </c>
      <c r="EN57" s="144">
        <f t="shared" si="122"/>
        <v>45867</v>
      </c>
      <c r="EO57" s="144">
        <f t="shared" si="122"/>
        <v>45867</v>
      </c>
      <c r="EP57" s="144">
        <f t="shared" si="122"/>
        <v>45867</v>
      </c>
      <c r="EQ57" s="144">
        <f t="shared" si="122"/>
        <v>45867</v>
      </c>
      <c r="ER57" s="144">
        <f t="shared" si="122"/>
        <v>45867</v>
      </c>
      <c r="ES57" s="144">
        <f t="shared" si="122"/>
        <v>45867</v>
      </c>
      <c r="ET57" s="144">
        <f t="shared" si="122"/>
        <v>45867</v>
      </c>
      <c r="EU57" s="144">
        <f t="shared" si="122"/>
        <v>45867</v>
      </c>
      <c r="EV57" s="144">
        <f t="shared" si="122"/>
        <v>45867</v>
      </c>
      <c r="EW57" s="144">
        <f t="shared" si="122"/>
        <v>45867</v>
      </c>
      <c r="EX57" s="147">
        <f>PV(0.05,'PV factor'!C449,,-BR57)</f>
        <v>23328.798185941043</v>
      </c>
      <c r="EY57" s="147">
        <f>PV(0.05,'PV factor'!D449,,-BS57)</f>
        <v>0</v>
      </c>
      <c r="EZ57" s="147">
        <f>PV(0.05,'PV factor'!E449,,-BT57)</f>
        <v>0</v>
      </c>
      <c r="FA57" s="147">
        <f>PV(0.05,'PV factor'!F449,,-BU57)</f>
        <v>0</v>
      </c>
      <c r="FB57" s="147">
        <f>PV(0.05,'PV factor'!G449,,-BV57)</f>
        <v>0</v>
      </c>
      <c r="FC57" s="147">
        <f>PV(0.05,'PV factor'!H449,,-BW57)</f>
        <v>0</v>
      </c>
      <c r="FD57" s="147">
        <f>PV(0.05,'PV factor'!I449,,-BX57)</f>
        <v>0</v>
      </c>
      <c r="FE57" s="147">
        <f>PV(0.05,'PV factor'!J449,,-BY57)</f>
        <v>0</v>
      </c>
      <c r="FF57" s="147">
        <f>PV(0.05,'PV factor'!K449,,-BZ57)</f>
        <v>0</v>
      </c>
      <c r="FG57" s="147">
        <f>PV(0.05,'PV factor'!L449,,-CA57)</f>
        <v>0</v>
      </c>
      <c r="FH57" s="147">
        <f>PV(0.05,'PV factor'!M449,,-CB57)</f>
        <v>0</v>
      </c>
      <c r="FI57" s="147">
        <f>PV(0.05,'PV factor'!N449,,-CC57)</f>
        <v>0</v>
      </c>
      <c r="FJ57" s="147">
        <f>PV(0.05,'PV factor'!O449,,-CD57)</f>
        <v>0</v>
      </c>
      <c r="FK57" s="147">
        <f>PV(0.05,'PV factor'!P449,,-CE57)</f>
        <v>0</v>
      </c>
      <c r="FL57" s="147">
        <f>PV(0.05,'PV factor'!Q449,,-CF57)</f>
        <v>0</v>
      </c>
      <c r="FM57" s="147">
        <f>PV(0.05,'PV factor'!R449,,-CG57)</f>
        <v>0</v>
      </c>
      <c r="FN57" s="147">
        <f>PV(0.05,'PV factor'!S449,,-CH57)</f>
        <v>0</v>
      </c>
      <c r="FO57" s="147">
        <f>PV(0.05,'PV factor'!T449,,-CI57)</f>
        <v>0</v>
      </c>
      <c r="FP57" s="147">
        <f>PV(0.05,'PV factor'!U449,,-CJ57)</f>
        <v>0</v>
      </c>
      <c r="FQ57" s="147">
        <f>PV(0.05,'PV factor'!V449,,-CK57)</f>
        <v>0</v>
      </c>
      <c r="FR57" s="147">
        <f>PV(0.05,'PV factor'!W449,,-CL57)</f>
        <v>0</v>
      </c>
      <c r="FS57" s="147">
        <f>PV(0.05,'PV factor'!X449,,-CM57)</f>
        <v>0</v>
      </c>
      <c r="FT57" s="147">
        <f>PV(0.05,'PV factor'!Y449,,-CN57)</f>
        <v>0</v>
      </c>
      <c r="FU57" s="147">
        <f>PV(0.05,'PV factor'!Z449,,-CO57)</f>
        <v>0</v>
      </c>
      <c r="FV57" s="147">
        <f>PV(0.05,'PV factor'!AA449,,-CP57)</f>
        <v>0</v>
      </c>
      <c r="FW57" s="147">
        <f>PV(0.05,'PV factor'!AB449,,-CQ57)</f>
        <v>0</v>
      </c>
      <c r="FX57" s="147">
        <f>PV(0.05,'PV factor'!AC449,,-CR57)</f>
        <v>0</v>
      </c>
      <c r="FY57" s="147">
        <f>PV(0.05,'PV factor'!AD449,,-CS57)</f>
        <v>0</v>
      </c>
      <c r="FZ57" s="147">
        <f>PV(0.05,'PV factor'!AE449,,-CT57)</f>
        <v>0</v>
      </c>
      <c r="GA57" s="147">
        <f>PV(0.05,'PV factor'!AF449,,-CU57)</f>
        <v>0</v>
      </c>
      <c r="GB57" s="147">
        <f>PV(0.05,'PV factor'!AG449,,-CV57)</f>
        <v>0</v>
      </c>
      <c r="GC57" s="147">
        <f>PV(0.05,'PV factor'!AH449,,-CW57)</f>
        <v>0</v>
      </c>
      <c r="GD57" s="147">
        <f>PV(0.05,'PV factor'!AI449,,-CX57)</f>
        <v>0</v>
      </c>
      <c r="GE57" s="147">
        <f>PV(0.05,'PV factor'!AJ449,,-CY57)</f>
        <v>0</v>
      </c>
      <c r="GF57" s="147">
        <f>PV(0.05,'PV factor'!AK449,,-CZ57)</f>
        <v>0</v>
      </c>
      <c r="GG57" s="147">
        <f>PV(0.05,'PV factor'!AL449,,-DA57)</f>
        <v>0</v>
      </c>
      <c r="GH57" s="147">
        <f>PV(0.05,'PV factor'!AM449,,-DB57)</f>
        <v>0</v>
      </c>
      <c r="GI57" s="147">
        <f>PV(0.05,'PV factor'!AN449,,-DC57)</f>
        <v>0</v>
      </c>
      <c r="GJ57" s="147">
        <f>PV(0.05,'PV factor'!AO449,,-DD57)</f>
        <v>0</v>
      </c>
      <c r="GK57" s="147">
        <f>PV(0.05,'PV factor'!AP449,,-DE57)</f>
        <v>0</v>
      </c>
      <c r="GL57" s="147">
        <f>PV(0.05,'PV factor'!C449,,-DI57)</f>
        <v>41602.72108843537</v>
      </c>
      <c r="GM57" s="147">
        <f>PV(0.05,'PV factor'!D449,,-DJ57)</f>
        <v>39621.639131843207</v>
      </c>
      <c r="GN57" s="147">
        <f>PV(0.05,'PV factor'!E449,,-DK57)</f>
        <v>37734.894411279252</v>
      </c>
      <c r="GO57" s="147">
        <f>PV(0.05,'PV factor'!F449,,-DL57)</f>
        <v>35937.994677408809</v>
      </c>
      <c r="GP57" s="147">
        <f>PV(0.05,'PV factor'!G449,,-DM57)</f>
        <v>34226.661597532198</v>
      </c>
      <c r="GQ57" s="147">
        <f>PV(0.05,'PV factor'!H449,,-DN57)</f>
        <v>32596.820569078282</v>
      </c>
      <c r="GR57" s="147">
        <f>PV(0.05,'PV factor'!I449,,-DO57)</f>
        <v>31044.591018169795</v>
      </c>
      <c r="GS57" s="147">
        <f>PV(0.05,'PV factor'!J449,,-DP57)</f>
        <v>29566.27716016171</v>
      </c>
      <c r="GT57" s="147">
        <f>PV(0.05,'PV factor'!K449,,-DQ57)</f>
        <v>28158.359200154009</v>
      </c>
      <c r="GU57" s="147">
        <f>PV(0.05,'PV factor'!L449,,-DR57)</f>
        <v>26817.484952527626</v>
      </c>
      <c r="GV57" s="147">
        <f>PV(0.05,'PV factor'!M449,,-DS57)</f>
        <v>25540.461859550123</v>
      </c>
      <c r="GW57" s="147">
        <f>PV(0.05,'PV factor'!N449,,-DT57)</f>
        <v>24324.249390047731</v>
      </c>
      <c r="GX57" s="147">
        <f>PV(0.05,'PV factor'!O449,,-DU57)</f>
        <v>23165.951800045463</v>
      </c>
      <c r="GY57" s="147">
        <f>PV(0.05,'PV factor'!P449,,-DV57)</f>
        <v>22062.811238138529</v>
      </c>
      <c r="GZ57" s="147">
        <f>PV(0.05,'PV factor'!Q449,,-DW57)</f>
        <v>21012.201179179556</v>
      </c>
      <c r="HA57" s="147">
        <f>PV(0.05,'PV factor'!R449,,-DX57)</f>
        <v>20011.620170647191</v>
      </c>
      <c r="HB57" s="147">
        <f>PV(0.05,'PV factor'!S449,,-DY57)</f>
        <v>19058.685876806849</v>
      </c>
      <c r="HC57" s="147">
        <f>PV(0.05,'PV factor'!T449,,-DZ57)</f>
        <v>18151.129406482713</v>
      </c>
      <c r="HD57" s="147">
        <f>PV(0.05,'PV factor'!U449,,-EA57)</f>
        <v>17286.789910935917</v>
      </c>
      <c r="HE57" s="147">
        <f>PV(0.05,'PV factor'!V449,,-EB57)</f>
        <v>16463.60943898659</v>
      </c>
      <c r="HF57" s="147">
        <f>PV(0.05,'PV factor'!W449,,-EC57)</f>
        <v>15679.628037130085</v>
      </c>
      <c r="HG57" s="147">
        <f>PV(0.05,'PV factor'!X449,,-ED57)</f>
        <v>14932.979082981032</v>
      </c>
      <c r="HH57" s="147">
        <f>PV(0.05,'PV factor'!Y449,,-EE57)</f>
        <v>14221.884840934317</v>
      </c>
      <c r="HI57" s="147">
        <f>PV(0.05,'PV factor'!Z449,,-EF57)</f>
        <v>13544.652229461255</v>
      </c>
      <c r="HJ57" s="147">
        <f>PV(0.05,'PV factor'!AA449,,-EG57)</f>
        <v>12899.6687899631</v>
      </c>
      <c r="HK57" s="147">
        <f>PV(0.05,'PV factor'!AB449,,-EH57)</f>
        <v>12285.398847583903</v>
      </c>
      <c r="HL57" s="147">
        <f>PV(0.05,'PV factor'!AC449,,-EI57)</f>
        <v>11700.379854841814</v>
      </c>
      <c r="HM57" s="147">
        <f>PV(0.05,'PV factor'!AD449,,-EJ57)</f>
        <v>11143.218909373154</v>
      </c>
      <c r="HN57" s="147">
        <f>PV(0.05,'PV factor'!AE449,,-EK57)</f>
        <v>10612.589437498245</v>
      </c>
      <c r="HO57" s="147">
        <f>PV(0.05,'PV factor'!AF449,,-EL57)</f>
        <v>10107.228035712611</v>
      </c>
      <c r="HP57" s="147">
        <f>PV(0.05,'PV factor'!AG449,,-EM57)</f>
        <v>9625.9314625834395</v>
      </c>
      <c r="HQ57" s="147">
        <f>PV(0.05,'PV factor'!AH449,,-EN57)</f>
        <v>9167.5537738889889</v>
      </c>
      <c r="HR57" s="147">
        <f>PV(0.05,'PV factor'!AI449,,-EO57)</f>
        <v>8731.0035941799906</v>
      </c>
      <c r="HS57" s="147">
        <f>PV(0.05,'PV factor'!AJ449,,-EP57)</f>
        <v>8315.2415182666573</v>
      </c>
      <c r="HT57" s="147">
        <f>PV(0.05,'PV factor'!AK449,,-EQ57)</f>
        <v>7919.2776364444362</v>
      </c>
      <c r="HU57" s="147">
        <f>PV(0.05,'PV factor'!AL449,,-ER57)</f>
        <v>7542.1691775661284</v>
      </c>
      <c r="HV57" s="147">
        <f>PV(0.05,'PV factor'!AM449,,-ES57)</f>
        <v>7183.0182643486951</v>
      </c>
      <c r="HW57" s="147">
        <f>PV(0.05,'PV factor'!AN449,,-ET57)</f>
        <v>6840.9697755701845</v>
      </c>
      <c r="HX57" s="147">
        <f>PV(0.05,'PV factor'!AO449,,-EU57)</f>
        <v>6515.2093100668435</v>
      </c>
      <c r="HY57" s="147">
        <f>PV(0.05,'PV factor'!AP449,,-EV57)</f>
        <v>6204.9612476827078</v>
      </c>
      <c r="HZ57" s="147">
        <f t="shared" si="67"/>
        <v>23328.798185941043</v>
      </c>
      <c r="IA57" s="147">
        <f t="shared" si="68"/>
        <v>189123.91090649884</v>
      </c>
      <c r="IB57" s="401">
        <f t="shared" si="69"/>
        <v>8.106886149860614</v>
      </c>
    </row>
    <row r="58" spans="1:236" ht="90" customHeight="1" x14ac:dyDescent="0.2">
      <c r="A58" s="137" t="s">
        <v>1510</v>
      </c>
      <c r="B58" s="138" t="s">
        <v>1511</v>
      </c>
      <c r="C58" s="138" t="s">
        <v>1623</v>
      </c>
      <c r="D58" s="142" t="s">
        <v>73</v>
      </c>
      <c r="E58" s="138" t="s">
        <v>1624</v>
      </c>
      <c r="F58" s="124" t="s">
        <v>1625</v>
      </c>
      <c r="G58" s="124" t="s">
        <v>1626</v>
      </c>
      <c r="H58" s="142" t="s">
        <v>77</v>
      </c>
      <c r="I58" s="124" t="s">
        <v>1522</v>
      </c>
      <c r="J58" s="118">
        <v>40</v>
      </c>
      <c r="K58" s="227" t="s">
        <v>94</v>
      </c>
      <c r="L58" s="142">
        <v>2000</v>
      </c>
      <c r="M58" s="142" t="s">
        <v>1627</v>
      </c>
      <c r="N58" s="142" t="s">
        <v>96</v>
      </c>
      <c r="O58" s="142" t="s">
        <v>217</v>
      </c>
      <c r="P58" s="157" t="s">
        <v>460</v>
      </c>
      <c r="Q58" s="112" t="s">
        <v>100</v>
      </c>
      <c r="R58" s="73" t="s">
        <v>162</v>
      </c>
      <c r="S58" s="123" t="s">
        <v>85</v>
      </c>
      <c r="T58" s="142" t="s">
        <v>366</v>
      </c>
      <c r="U58" s="142" t="s">
        <v>87</v>
      </c>
      <c r="V58" s="117">
        <v>1</v>
      </c>
      <c r="W58" s="136">
        <v>64158.239999999998</v>
      </c>
      <c r="X58" s="136">
        <v>0</v>
      </c>
      <c r="Y58" s="136">
        <v>0</v>
      </c>
      <c r="Z58" s="125">
        <v>59683.199999999997</v>
      </c>
      <c r="AA58" s="136">
        <v>4475.04</v>
      </c>
      <c r="AB58" s="136">
        <v>0</v>
      </c>
      <c r="AC58" s="136">
        <v>0</v>
      </c>
      <c r="AD58" s="136">
        <v>0</v>
      </c>
      <c r="AE58" s="139">
        <v>0</v>
      </c>
      <c r="AF58" s="139">
        <v>0</v>
      </c>
      <c r="AG58" s="139">
        <v>0</v>
      </c>
      <c r="AH58" s="139">
        <v>0</v>
      </c>
      <c r="AI58" s="116" t="s">
        <v>88</v>
      </c>
      <c r="AJ58" s="136">
        <v>60</v>
      </c>
      <c r="AK58" s="136">
        <v>0</v>
      </c>
      <c r="AL58" s="136">
        <v>0</v>
      </c>
      <c r="AM58" s="136">
        <v>60</v>
      </c>
      <c r="AN58" s="136">
        <v>0</v>
      </c>
      <c r="AO58" s="136">
        <v>0</v>
      </c>
      <c r="AP58" s="136">
        <v>0</v>
      </c>
      <c r="AQ58" s="139">
        <v>0</v>
      </c>
      <c r="AR58" s="139">
        <v>0</v>
      </c>
      <c r="AS58" s="139">
        <v>0</v>
      </c>
      <c r="AT58" s="139">
        <v>0</v>
      </c>
      <c r="AU58" s="122" t="s">
        <v>1529</v>
      </c>
      <c r="AV58" s="230">
        <f t="shared" si="35"/>
        <v>1</v>
      </c>
      <c r="AW58" s="230">
        <f t="shared" si="36"/>
        <v>0</v>
      </c>
      <c r="AX58" s="230" t="str">
        <f t="shared" si="37"/>
        <v>B4</v>
      </c>
      <c r="AY58" s="141">
        <f t="shared" si="38"/>
        <v>8</v>
      </c>
      <c r="AZ58" s="70">
        <f t="shared" si="39"/>
        <v>1</v>
      </c>
      <c r="BA58" s="70">
        <f t="shared" si="40"/>
        <v>1</v>
      </c>
      <c r="BB58" s="70">
        <f t="shared" si="41"/>
        <v>1</v>
      </c>
      <c r="BC58" s="70">
        <f t="shared" si="42"/>
        <v>1</v>
      </c>
      <c r="BD58" s="70">
        <f t="shared" si="43"/>
        <v>1</v>
      </c>
      <c r="BE58" s="70">
        <f t="shared" si="44"/>
        <v>1</v>
      </c>
      <c r="BF58" s="70">
        <f t="shared" si="45"/>
        <v>1</v>
      </c>
      <c r="BG58" s="71">
        <f t="shared" si="46"/>
        <v>0</v>
      </c>
      <c r="BH58" s="71">
        <f t="shared" si="47"/>
        <v>0</v>
      </c>
      <c r="BI58" s="71">
        <f t="shared" si="48"/>
        <v>0</v>
      </c>
      <c r="BJ58" s="71">
        <f t="shared" si="49"/>
        <v>0</v>
      </c>
      <c r="BK58" s="71">
        <f t="shared" si="50"/>
        <v>0</v>
      </c>
      <c r="BL58" s="70">
        <f t="shared" si="51"/>
        <v>1</v>
      </c>
      <c r="BM58" s="70">
        <f t="shared" si="52"/>
        <v>1</v>
      </c>
      <c r="BN58" s="70">
        <f t="shared" si="53"/>
        <v>1</v>
      </c>
      <c r="BO58" s="70">
        <f t="shared" si="54"/>
        <v>0</v>
      </c>
      <c r="BP58" s="144">
        <f t="shared" si="55"/>
        <v>0</v>
      </c>
      <c r="BQ58" s="144">
        <f t="shared" si="56"/>
        <v>59683.199999999997</v>
      </c>
      <c r="BR58" s="144">
        <f t="shared" si="57"/>
        <v>4535.04</v>
      </c>
      <c r="BS58" s="144">
        <f t="shared" si="58"/>
        <v>0</v>
      </c>
      <c r="BT58" s="144">
        <f t="shared" si="59"/>
        <v>0</v>
      </c>
      <c r="BU58" s="144">
        <f t="shared" si="60"/>
        <v>0</v>
      </c>
      <c r="BV58" s="144">
        <f t="shared" si="61"/>
        <v>0</v>
      </c>
      <c r="BW58" s="144">
        <f t="shared" si="62"/>
        <v>0</v>
      </c>
      <c r="BX58" s="144">
        <f t="shared" si="63"/>
        <v>0</v>
      </c>
      <c r="BY58" s="144">
        <f t="shared" si="64"/>
        <v>0</v>
      </c>
      <c r="BZ58" s="9">
        <v>0</v>
      </c>
      <c r="CA58" s="9">
        <v>0</v>
      </c>
      <c r="CB58" s="9">
        <v>0</v>
      </c>
      <c r="CC58" s="9">
        <v>0</v>
      </c>
      <c r="CD58" s="9">
        <v>0</v>
      </c>
      <c r="CE58" s="9">
        <v>0</v>
      </c>
      <c r="CF58" s="9">
        <v>0</v>
      </c>
      <c r="CG58" s="9">
        <v>0</v>
      </c>
      <c r="CH58" s="9">
        <v>0</v>
      </c>
      <c r="CI58" s="9">
        <v>0</v>
      </c>
      <c r="CJ58" s="9">
        <v>0</v>
      </c>
      <c r="CK58" s="9">
        <v>0</v>
      </c>
      <c r="CL58" s="9">
        <v>0</v>
      </c>
      <c r="CM58" s="9">
        <v>0</v>
      </c>
      <c r="CN58" s="9">
        <v>0</v>
      </c>
      <c r="CO58" s="9">
        <v>0</v>
      </c>
      <c r="CP58" s="9">
        <v>0</v>
      </c>
      <c r="CQ58" s="9">
        <v>0</v>
      </c>
      <c r="CR58" s="9">
        <v>0</v>
      </c>
      <c r="CS58" s="9">
        <v>0</v>
      </c>
      <c r="CT58" s="9">
        <v>0</v>
      </c>
      <c r="CU58" s="9">
        <v>0</v>
      </c>
      <c r="CV58" s="9">
        <v>0</v>
      </c>
      <c r="CW58" s="9">
        <v>0</v>
      </c>
      <c r="CX58" s="9">
        <v>0</v>
      </c>
      <c r="CY58" s="9">
        <v>0</v>
      </c>
      <c r="CZ58" s="9">
        <v>0</v>
      </c>
      <c r="DA58" s="9">
        <v>0</v>
      </c>
      <c r="DB58" s="9">
        <v>0</v>
      </c>
      <c r="DC58" s="9">
        <v>0</v>
      </c>
      <c r="DD58" s="9">
        <v>0</v>
      </c>
      <c r="DE58" s="9">
        <v>0</v>
      </c>
      <c r="DF58" s="9">
        <v>0</v>
      </c>
      <c r="DG58" s="144">
        <f t="shared" si="65"/>
        <v>2000</v>
      </c>
      <c r="DH58" s="144">
        <f t="shared" ref="DH58:EW58" si="123">DG58</f>
        <v>2000</v>
      </c>
      <c r="DI58" s="144">
        <f t="shared" si="123"/>
        <v>2000</v>
      </c>
      <c r="DJ58" s="144">
        <f t="shared" si="123"/>
        <v>2000</v>
      </c>
      <c r="DK58" s="144">
        <f t="shared" si="123"/>
        <v>2000</v>
      </c>
      <c r="DL58" s="144">
        <f t="shared" si="123"/>
        <v>2000</v>
      </c>
      <c r="DM58" s="144">
        <f t="shared" si="123"/>
        <v>2000</v>
      </c>
      <c r="DN58" s="144">
        <f t="shared" si="123"/>
        <v>2000</v>
      </c>
      <c r="DO58" s="144">
        <f t="shared" si="123"/>
        <v>2000</v>
      </c>
      <c r="DP58" s="144">
        <f t="shared" si="123"/>
        <v>2000</v>
      </c>
      <c r="DQ58" s="144">
        <f t="shared" si="123"/>
        <v>2000</v>
      </c>
      <c r="DR58" s="144">
        <f t="shared" si="123"/>
        <v>2000</v>
      </c>
      <c r="DS58" s="144">
        <f t="shared" si="123"/>
        <v>2000</v>
      </c>
      <c r="DT58" s="144">
        <f t="shared" si="123"/>
        <v>2000</v>
      </c>
      <c r="DU58" s="144">
        <f t="shared" si="123"/>
        <v>2000</v>
      </c>
      <c r="DV58" s="144">
        <f t="shared" si="123"/>
        <v>2000</v>
      </c>
      <c r="DW58" s="144">
        <f t="shared" si="123"/>
        <v>2000</v>
      </c>
      <c r="DX58" s="144">
        <f t="shared" si="123"/>
        <v>2000</v>
      </c>
      <c r="DY58" s="144">
        <f t="shared" si="123"/>
        <v>2000</v>
      </c>
      <c r="DZ58" s="144">
        <f t="shared" si="123"/>
        <v>2000</v>
      </c>
      <c r="EA58" s="144">
        <f t="shared" si="123"/>
        <v>2000</v>
      </c>
      <c r="EB58" s="144">
        <f t="shared" si="123"/>
        <v>2000</v>
      </c>
      <c r="EC58" s="144">
        <f t="shared" si="123"/>
        <v>2000</v>
      </c>
      <c r="ED58" s="144">
        <f t="shared" si="123"/>
        <v>2000</v>
      </c>
      <c r="EE58" s="144">
        <f t="shared" si="123"/>
        <v>2000</v>
      </c>
      <c r="EF58" s="144">
        <f t="shared" si="123"/>
        <v>2000</v>
      </c>
      <c r="EG58" s="144">
        <f t="shared" si="123"/>
        <v>2000</v>
      </c>
      <c r="EH58" s="144">
        <f t="shared" si="123"/>
        <v>2000</v>
      </c>
      <c r="EI58" s="144">
        <f t="shared" si="123"/>
        <v>2000</v>
      </c>
      <c r="EJ58" s="144">
        <f t="shared" si="123"/>
        <v>2000</v>
      </c>
      <c r="EK58" s="144">
        <f t="shared" si="123"/>
        <v>2000</v>
      </c>
      <c r="EL58" s="144">
        <f t="shared" si="123"/>
        <v>2000</v>
      </c>
      <c r="EM58" s="144">
        <f t="shared" si="123"/>
        <v>2000</v>
      </c>
      <c r="EN58" s="144">
        <f t="shared" si="123"/>
        <v>2000</v>
      </c>
      <c r="EO58" s="144">
        <f t="shared" si="123"/>
        <v>2000</v>
      </c>
      <c r="EP58" s="144">
        <f t="shared" si="123"/>
        <v>2000</v>
      </c>
      <c r="EQ58" s="144">
        <f t="shared" si="123"/>
        <v>2000</v>
      </c>
      <c r="ER58" s="144">
        <f t="shared" si="123"/>
        <v>2000</v>
      </c>
      <c r="ES58" s="144">
        <f t="shared" si="123"/>
        <v>2000</v>
      </c>
      <c r="ET58" s="144">
        <f t="shared" si="123"/>
        <v>2000</v>
      </c>
      <c r="EU58" s="144">
        <f t="shared" si="123"/>
        <v>2000</v>
      </c>
      <c r="EV58" s="144">
        <f t="shared" si="123"/>
        <v>2000</v>
      </c>
      <c r="EW58" s="144">
        <f t="shared" si="123"/>
        <v>2000</v>
      </c>
      <c r="EX58" s="147">
        <f>PV(0.05,'PV factor'!C253,,-BR58)</f>
        <v>4113.4149659863942</v>
      </c>
      <c r="EY58" s="147">
        <f>PV(0.05,'PV factor'!D253,,-BS58)</f>
        <v>0</v>
      </c>
      <c r="EZ58" s="147">
        <f>PV(0.05,'PV factor'!E253,,-BT58)</f>
        <v>0</v>
      </c>
      <c r="FA58" s="147">
        <f>PV(0.05,'PV factor'!F253,,-BU58)</f>
        <v>0</v>
      </c>
      <c r="FB58" s="147">
        <f>PV(0.05,'PV factor'!G253,,-BV58)</f>
        <v>0</v>
      </c>
      <c r="FC58" s="147">
        <f>PV(0.05,'PV factor'!H253,,-BW58)</f>
        <v>0</v>
      </c>
      <c r="FD58" s="147">
        <f>PV(0.05,'PV factor'!I253,,-BX58)</f>
        <v>0</v>
      </c>
      <c r="FE58" s="147">
        <f>PV(0.05,'PV factor'!J253,,-BY58)</f>
        <v>0</v>
      </c>
      <c r="FF58" s="147">
        <f>PV(0.05,'PV factor'!K253,,-BZ58)</f>
        <v>0</v>
      </c>
      <c r="FG58" s="147">
        <f>PV(0.05,'PV factor'!L253,,-CA58)</f>
        <v>0</v>
      </c>
      <c r="FH58" s="147">
        <f>PV(0.05,'PV factor'!M253,,-CB58)</f>
        <v>0</v>
      </c>
      <c r="FI58" s="147">
        <f>PV(0.05,'PV factor'!N253,,-CC58)</f>
        <v>0</v>
      </c>
      <c r="FJ58" s="147">
        <f>PV(0.05,'PV factor'!O253,,-CD58)</f>
        <v>0</v>
      </c>
      <c r="FK58" s="147">
        <f>PV(0.05,'PV factor'!P253,,-CE58)</f>
        <v>0</v>
      </c>
      <c r="FL58" s="147">
        <f>PV(0.05,'PV factor'!Q253,,-CF58)</f>
        <v>0</v>
      </c>
      <c r="FM58" s="147">
        <f>PV(0.05,'PV factor'!R253,,-CG58)</f>
        <v>0</v>
      </c>
      <c r="FN58" s="147">
        <f>PV(0.05,'PV factor'!S253,,-CH58)</f>
        <v>0</v>
      </c>
      <c r="FO58" s="147">
        <f>PV(0.05,'PV factor'!T253,,-CI58)</f>
        <v>0</v>
      </c>
      <c r="FP58" s="147">
        <f>PV(0.05,'PV factor'!U253,,-CJ58)</f>
        <v>0</v>
      </c>
      <c r="FQ58" s="147">
        <f>PV(0.05,'PV factor'!V253,,-CK58)</f>
        <v>0</v>
      </c>
      <c r="FR58" s="147">
        <f>PV(0.05,'PV factor'!W253,,-CL58)</f>
        <v>0</v>
      </c>
      <c r="FS58" s="147">
        <f>PV(0.05,'PV factor'!X253,,-CM58)</f>
        <v>0</v>
      </c>
      <c r="FT58" s="147">
        <f>PV(0.05,'PV factor'!Y253,,-CN58)</f>
        <v>0</v>
      </c>
      <c r="FU58" s="147">
        <f>PV(0.05,'PV factor'!Z253,,-CO58)</f>
        <v>0</v>
      </c>
      <c r="FV58" s="147">
        <f>PV(0.05,'PV factor'!AA253,,-CP58)</f>
        <v>0</v>
      </c>
      <c r="FW58" s="147">
        <f>PV(0.05,'PV factor'!AB253,,-CQ58)</f>
        <v>0</v>
      </c>
      <c r="FX58" s="147">
        <f>PV(0.05,'PV factor'!AC253,,-CR58)</f>
        <v>0</v>
      </c>
      <c r="FY58" s="147">
        <f>PV(0.05,'PV factor'!AD253,,-CS58)</f>
        <v>0</v>
      </c>
      <c r="FZ58" s="147">
        <f>PV(0.05,'PV factor'!AE253,,-CT58)</f>
        <v>0</v>
      </c>
      <c r="GA58" s="147">
        <f>PV(0.05,'PV factor'!AF253,,-CU58)</f>
        <v>0</v>
      </c>
      <c r="GB58" s="147">
        <f>PV(0.05,'PV factor'!AG253,,-CV58)</f>
        <v>0</v>
      </c>
      <c r="GC58" s="147">
        <f>PV(0.05,'PV factor'!AH253,,-CW58)</f>
        <v>0</v>
      </c>
      <c r="GD58" s="147">
        <f>PV(0.05,'PV factor'!AI253,,-CX58)</f>
        <v>0</v>
      </c>
      <c r="GE58" s="147">
        <f>PV(0.05,'PV factor'!AJ253,,-CY58)</f>
        <v>0</v>
      </c>
      <c r="GF58" s="147">
        <f>PV(0.05,'PV factor'!AK253,,-CZ58)</f>
        <v>0</v>
      </c>
      <c r="GG58" s="147">
        <f>PV(0.05,'PV factor'!AL253,,-DA58)</f>
        <v>0</v>
      </c>
      <c r="GH58" s="147">
        <f>PV(0.05,'PV factor'!AM253,,-DB58)</f>
        <v>0</v>
      </c>
      <c r="GI58" s="147">
        <f>PV(0.05,'PV factor'!AN253,,-DC58)</f>
        <v>0</v>
      </c>
      <c r="GJ58" s="147">
        <f>PV(0.05,'PV factor'!AO253,,-DD58)</f>
        <v>0</v>
      </c>
      <c r="GK58" s="147">
        <f>PV(0.05,'PV factor'!AP253,,-DE58)</f>
        <v>0</v>
      </c>
      <c r="GL58" s="147">
        <f>PV(0.05,'PV factor'!C253,,-DI58)</f>
        <v>1814.0589569160998</v>
      </c>
      <c r="GM58" s="147">
        <f>PV(0.05,'PV factor'!D253,,-DJ58)</f>
        <v>1727.6751970629521</v>
      </c>
      <c r="GN58" s="147">
        <f>PV(0.05,'PV factor'!E253,,-DK58)</f>
        <v>1645.4049495837639</v>
      </c>
      <c r="GO58" s="147">
        <f>PV(0.05,'PV factor'!F253,,-DL58)</f>
        <v>1567.052332936918</v>
      </c>
      <c r="GP58" s="147">
        <f>PV(0.05,'PV factor'!G253,,-DM58)</f>
        <v>1492.4307932732554</v>
      </c>
      <c r="GQ58" s="147">
        <f>PV(0.05,'PV factor'!H253,,-DN58)</f>
        <v>1421.3626602602428</v>
      </c>
      <c r="GR58" s="147">
        <f>PV(0.05,'PV factor'!I253,,-DO58)</f>
        <v>1353.6787240573744</v>
      </c>
      <c r="GS58" s="147">
        <f>PV(0.05,'PV factor'!J253,,-DP58)</f>
        <v>1289.2178324355946</v>
      </c>
      <c r="GT58" s="147">
        <f>PV(0.05,'PV factor'!K253,,-DQ58)</f>
        <v>1227.8265070815187</v>
      </c>
      <c r="GU58" s="147">
        <f>PV(0.05,'PV factor'!L253,,-DR58)</f>
        <v>1169.3585781728748</v>
      </c>
      <c r="GV58" s="147">
        <f>PV(0.05,'PV factor'!M253,,-DS58)</f>
        <v>1113.6748363551189</v>
      </c>
      <c r="GW58" s="147">
        <f>PV(0.05,'PV factor'!N253,,-DT58)</f>
        <v>1060.6427012905895</v>
      </c>
      <c r="GX58" s="147">
        <f>PV(0.05,'PV factor'!O253,,-DU58)</f>
        <v>1010.1359059910377</v>
      </c>
      <c r="GY58" s="147">
        <f>PV(0.05,'PV factor'!P253,,-DV58)</f>
        <v>962.03419618194039</v>
      </c>
      <c r="GZ58" s="147">
        <f>PV(0.05,'PV factor'!Q253,,-DW58)</f>
        <v>916.22304398280039</v>
      </c>
      <c r="HA58" s="147">
        <f>PV(0.05,'PV factor'!R253,,-DX58)</f>
        <v>872.59337522171461</v>
      </c>
      <c r="HB58" s="147">
        <f>PV(0.05,'PV factor'!S253,,-DY58)</f>
        <v>831.04130973496626</v>
      </c>
      <c r="HC58" s="147">
        <f>PV(0.05,'PV factor'!T253,,-DZ58)</f>
        <v>791.46791403330121</v>
      </c>
      <c r="HD58" s="147">
        <f>PV(0.05,'PV factor'!U253,,-EA58)</f>
        <v>753.77896574600118</v>
      </c>
      <c r="HE58" s="147">
        <f>PV(0.05,'PV factor'!V253,,-EB58)</f>
        <v>717.88472928190595</v>
      </c>
      <c r="HF58" s="147">
        <f>PV(0.05,'PV factor'!W253,,-EC58)</f>
        <v>683.69974217324375</v>
      </c>
      <c r="HG58" s="147">
        <f>PV(0.05,'PV factor'!X253,,-ED58)</f>
        <v>651.14261159356533</v>
      </c>
      <c r="HH58" s="147">
        <f>PV(0.05,'PV factor'!Y253,,-EE58)</f>
        <v>620.13582056530038</v>
      </c>
      <c r="HI58" s="147">
        <f>PV(0.05,'PV factor'!Z253,,-EF58)</f>
        <v>590.60554339552425</v>
      </c>
      <c r="HJ58" s="147">
        <f>PV(0.05,'PV factor'!AA253,,-EG58)</f>
        <v>562.48146990049918</v>
      </c>
      <c r="HK58" s="147">
        <f>PV(0.05,'PV factor'!AB253,,-EH58)</f>
        <v>535.69663800047545</v>
      </c>
      <c r="HL58" s="147">
        <f>PV(0.05,'PV factor'!AC253,,-EI58)</f>
        <v>510.18727428616711</v>
      </c>
      <c r="HM58" s="147">
        <f>PV(0.05,'PV factor'!AD253,,-EJ58)</f>
        <v>485.89264217730192</v>
      </c>
      <c r="HN58" s="147">
        <f>PV(0.05,'PV factor'!AE253,,-EK58)</f>
        <v>462.75489731171626</v>
      </c>
      <c r="HO58" s="147">
        <f>PV(0.05,'PV factor'!AF253,,-EL58)</f>
        <v>440.71894982068198</v>
      </c>
      <c r="HP58" s="147">
        <f>PV(0.05,'PV factor'!AG253,,-EM58)</f>
        <v>419.73233316255431</v>
      </c>
      <c r="HQ58" s="147">
        <f>PV(0.05,'PV factor'!AH253,,-EN58)</f>
        <v>399.74507920243269</v>
      </c>
      <c r="HR58" s="147">
        <f>PV(0.05,'PV factor'!AI253,,-EO58)</f>
        <v>380.7095992404121</v>
      </c>
      <c r="HS58" s="147">
        <f>PV(0.05,'PV factor'!AJ253,,-EP58)</f>
        <v>362.58057070515429</v>
      </c>
      <c r="HT58" s="147">
        <f>PV(0.05,'PV factor'!AK253,,-EQ58)</f>
        <v>345.31482924300417</v>
      </c>
      <c r="HU58" s="147">
        <f>PV(0.05,'PV factor'!AL253,,-ER58)</f>
        <v>328.87126594571822</v>
      </c>
      <c r="HV58" s="147">
        <f>PV(0.05,'PV factor'!AM253,,-ES58)</f>
        <v>313.21072947211263</v>
      </c>
      <c r="HW58" s="147">
        <f>PV(0.05,'PV factor'!AN253,,-ET58)</f>
        <v>298.29593283058341</v>
      </c>
      <c r="HX58" s="147">
        <f>PV(0.05,'PV factor'!AO253,,-EU58)</f>
        <v>284.09136460055566</v>
      </c>
      <c r="HY58" s="147">
        <f>PV(0.05,'PV factor'!AP253,,-EV58)</f>
        <v>270.56320438148157</v>
      </c>
      <c r="HZ58" s="147">
        <f t="shared" si="67"/>
        <v>4113.4149659863942</v>
      </c>
      <c r="IA58" s="147">
        <f t="shared" si="68"/>
        <v>32683.974007608464</v>
      </c>
      <c r="IB58" s="401">
        <f t="shared" si="69"/>
        <v>7.94570309046631</v>
      </c>
    </row>
    <row r="59" spans="1:236" ht="90" customHeight="1" x14ac:dyDescent="0.2">
      <c r="A59" s="161" t="s">
        <v>2267</v>
      </c>
      <c r="B59" s="150" t="s">
        <v>2613</v>
      </c>
      <c r="C59" s="150" t="s">
        <v>2172</v>
      </c>
      <c r="D59" s="148">
        <v>1</v>
      </c>
      <c r="E59" s="150" t="s">
        <v>2614</v>
      </c>
      <c r="F59" s="151" t="s">
        <v>2615</v>
      </c>
      <c r="G59" s="151" t="s">
        <v>2616</v>
      </c>
      <c r="H59" s="79" t="s">
        <v>77</v>
      </c>
      <c r="I59" s="151" t="s">
        <v>2617</v>
      </c>
      <c r="J59" s="151">
        <v>40</v>
      </c>
      <c r="K59" s="227" t="s">
        <v>94</v>
      </c>
      <c r="L59" s="159">
        <v>70000</v>
      </c>
      <c r="M59" s="79" t="s">
        <v>2618</v>
      </c>
      <c r="N59" s="79" t="s">
        <v>81</v>
      </c>
      <c r="O59" s="79" t="s">
        <v>454</v>
      </c>
      <c r="P59" s="79" t="s">
        <v>457</v>
      </c>
      <c r="Q59" s="112" t="s">
        <v>100</v>
      </c>
      <c r="R59" s="79" t="s">
        <v>84</v>
      </c>
      <c r="S59" s="79" t="s">
        <v>99</v>
      </c>
      <c r="T59" s="79" t="s">
        <v>2034</v>
      </c>
      <c r="U59" s="79" t="s">
        <v>100</v>
      </c>
      <c r="V59" s="81">
        <v>1</v>
      </c>
      <c r="W59" s="149">
        <v>80000</v>
      </c>
      <c r="X59" s="149">
        <v>0</v>
      </c>
      <c r="Y59" s="149">
        <v>0</v>
      </c>
      <c r="Z59" s="149">
        <v>0</v>
      </c>
      <c r="AA59" s="149">
        <v>80000</v>
      </c>
      <c r="AB59" s="149">
        <v>0</v>
      </c>
      <c r="AC59" s="149">
        <v>0</v>
      </c>
      <c r="AD59" s="149">
        <v>0</v>
      </c>
      <c r="AE59" s="149">
        <v>0</v>
      </c>
      <c r="AF59" s="149">
        <v>0</v>
      </c>
      <c r="AG59" s="149">
        <v>0</v>
      </c>
      <c r="AH59" s="149">
        <v>0</v>
      </c>
      <c r="AI59" s="88" t="s">
        <v>88</v>
      </c>
      <c r="AJ59" s="149">
        <v>80000</v>
      </c>
      <c r="AK59" s="149">
        <v>0</v>
      </c>
      <c r="AL59" s="149">
        <v>0</v>
      </c>
      <c r="AM59" s="149">
        <v>80000</v>
      </c>
      <c r="AN59" s="149">
        <v>0</v>
      </c>
      <c r="AO59" s="149">
        <v>0</v>
      </c>
      <c r="AP59" s="149">
        <v>0</v>
      </c>
      <c r="AQ59" s="149">
        <v>0</v>
      </c>
      <c r="AR59" s="149">
        <v>0</v>
      </c>
      <c r="AS59" s="149">
        <v>0</v>
      </c>
      <c r="AT59" s="149">
        <v>0</v>
      </c>
      <c r="AU59" s="151" t="s">
        <v>2619</v>
      </c>
      <c r="AV59" s="230">
        <f t="shared" si="35"/>
        <v>1</v>
      </c>
      <c r="AW59" s="230">
        <f t="shared" si="36"/>
        <v>0</v>
      </c>
      <c r="AX59" s="230" t="str">
        <f t="shared" si="37"/>
        <v>A2</v>
      </c>
      <c r="AY59" s="141">
        <f t="shared" si="38"/>
        <v>8</v>
      </c>
      <c r="AZ59" s="70">
        <f t="shared" si="39"/>
        <v>1</v>
      </c>
      <c r="BA59" s="70">
        <f t="shared" si="40"/>
        <v>1</v>
      </c>
      <c r="BB59" s="70">
        <f t="shared" si="41"/>
        <v>1</v>
      </c>
      <c r="BC59" s="70">
        <f t="shared" si="42"/>
        <v>1</v>
      </c>
      <c r="BD59" s="70">
        <f t="shared" si="43"/>
        <v>1</v>
      </c>
      <c r="BE59" s="70">
        <f t="shared" si="44"/>
        <v>1</v>
      </c>
      <c r="BF59" s="70">
        <f t="shared" si="45"/>
        <v>1</v>
      </c>
      <c r="BG59" s="71">
        <f t="shared" si="46"/>
        <v>0</v>
      </c>
      <c r="BH59" s="71">
        <f t="shared" si="47"/>
        <v>1</v>
      </c>
      <c r="BI59" s="71">
        <f t="shared" si="48"/>
        <v>0</v>
      </c>
      <c r="BJ59" s="71">
        <f t="shared" si="49"/>
        <v>0</v>
      </c>
      <c r="BK59" s="71">
        <f t="shared" si="50"/>
        <v>1</v>
      </c>
      <c r="BL59" s="70">
        <f t="shared" si="51"/>
        <v>1</v>
      </c>
      <c r="BM59" s="70">
        <f t="shared" si="52"/>
        <v>0</v>
      </c>
      <c r="BN59" s="70">
        <f t="shared" si="53"/>
        <v>0</v>
      </c>
      <c r="BO59" s="70">
        <f t="shared" si="54"/>
        <v>0</v>
      </c>
      <c r="BP59" s="144">
        <f t="shared" si="55"/>
        <v>0</v>
      </c>
      <c r="BQ59" s="144">
        <f t="shared" si="56"/>
        <v>0</v>
      </c>
      <c r="BR59" s="144">
        <f t="shared" si="57"/>
        <v>160000</v>
      </c>
      <c r="BS59" s="144">
        <f t="shared" si="58"/>
        <v>0</v>
      </c>
      <c r="BT59" s="144">
        <f t="shared" si="59"/>
        <v>0</v>
      </c>
      <c r="BU59" s="144">
        <f t="shared" si="60"/>
        <v>0</v>
      </c>
      <c r="BV59" s="144">
        <f t="shared" si="61"/>
        <v>0</v>
      </c>
      <c r="BW59" s="144">
        <f t="shared" si="62"/>
        <v>0</v>
      </c>
      <c r="BX59" s="144">
        <f t="shared" si="63"/>
        <v>0</v>
      </c>
      <c r="BY59" s="144">
        <f t="shared" si="64"/>
        <v>0</v>
      </c>
      <c r="BZ59" s="9">
        <v>0</v>
      </c>
      <c r="CA59" s="9">
        <v>0</v>
      </c>
      <c r="CB59" s="9">
        <v>0</v>
      </c>
      <c r="CC59" s="9">
        <v>0</v>
      </c>
      <c r="CD59" s="9">
        <v>0</v>
      </c>
      <c r="CE59" s="9">
        <v>0</v>
      </c>
      <c r="CF59" s="9">
        <v>0</v>
      </c>
      <c r="CG59" s="9">
        <v>0</v>
      </c>
      <c r="CH59" s="9">
        <v>0</v>
      </c>
      <c r="CI59" s="9">
        <v>0</v>
      </c>
      <c r="CJ59" s="9">
        <v>0</v>
      </c>
      <c r="CK59" s="9">
        <v>0</v>
      </c>
      <c r="CL59" s="9">
        <v>0</v>
      </c>
      <c r="CM59" s="9">
        <v>0</v>
      </c>
      <c r="CN59" s="9">
        <v>0</v>
      </c>
      <c r="CO59" s="9">
        <v>0</v>
      </c>
      <c r="CP59" s="9">
        <v>0</v>
      </c>
      <c r="CQ59" s="9">
        <v>0</v>
      </c>
      <c r="CR59" s="9">
        <v>0</v>
      </c>
      <c r="CS59" s="9">
        <v>0</v>
      </c>
      <c r="CT59" s="9">
        <v>0</v>
      </c>
      <c r="CU59" s="9">
        <v>0</v>
      </c>
      <c r="CV59" s="9">
        <v>0</v>
      </c>
      <c r="CW59" s="9">
        <v>0</v>
      </c>
      <c r="CX59" s="9">
        <v>0</v>
      </c>
      <c r="CY59" s="9">
        <v>0</v>
      </c>
      <c r="CZ59" s="9">
        <v>0</v>
      </c>
      <c r="DA59" s="9">
        <v>0</v>
      </c>
      <c r="DB59" s="9">
        <v>0</v>
      </c>
      <c r="DC59" s="9">
        <v>0</v>
      </c>
      <c r="DD59" s="9">
        <v>0</v>
      </c>
      <c r="DE59" s="9">
        <v>0</v>
      </c>
      <c r="DF59" s="9">
        <v>0</v>
      </c>
      <c r="DG59" s="144">
        <f t="shared" si="65"/>
        <v>70000</v>
      </c>
      <c r="DH59" s="144">
        <f t="shared" ref="DH59:EW59" si="124">DG59</f>
        <v>70000</v>
      </c>
      <c r="DI59" s="144">
        <f t="shared" si="124"/>
        <v>70000</v>
      </c>
      <c r="DJ59" s="144">
        <f t="shared" si="124"/>
        <v>70000</v>
      </c>
      <c r="DK59" s="144">
        <f t="shared" si="124"/>
        <v>70000</v>
      </c>
      <c r="DL59" s="144">
        <f t="shared" si="124"/>
        <v>70000</v>
      </c>
      <c r="DM59" s="144">
        <f t="shared" si="124"/>
        <v>70000</v>
      </c>
      <c r="DN59" s="144">
        <f t="shared" si="124"/>
        <v>70000</v>
      </c>
      <c r="DO59" s="144">
        <f t="shared" si="124"/>
        <v>70000</v>
      </c>
      <c r="DP59" s="144">
        <f t="shared" si="124"/>
        <v>70000</v>
      </c>
      <c r="DQ59" s="144">
        <f t="shared" si="124"/>
        <v>70000</v>
      </c>
      <c r="DR59" s="144">
        <f t="shared" si="124"/>
        <v>70000</v>
      </c>
      <c r="DS59" s="144">
        <f t="shared" si="124"/>
        <v>70000</v>
      </c>
      <c r="DT59" s="144">
        <f t="shared" si="124"/>
        <v>70000</v>
      </c>
      <c r="DU59" s="144">
        <f t="shared" si="124"/>
        <v>70000</v>
      </c>
      <c r="DV59" s="144">
        <f t="shared" si="124"/>
        <v>70000</v>
      </c>
      <c r="DW59" s="144">
        <f t="shared" si="124"/>
        <v>70000</v>
      </c>
      <c r="DX59" s="144">
        <f t="shared" si="124"/>
        <v>70000</v>
      </c>
      <c r="DY59" s="144">
        <f t="shared" si="124"/>
        <v>70000</v>
      </c>
      <c r="DZ59" s="144">
        <f t="shared" si="124"/>
        <v>70000</v>
      </c>
      <c r="EA59" s="144">
        <f t="shared" si="124"/>
        <v>70000</v>
      </c>
      <c r="EB59" s="144">
        <f t="shared" si="124"/>
        <v>70000</v>
      </c>
      <c r="EC59" s="144">
        <f t="shared" si="124"/>
        <v>70000</v>
      </c>
      <c r="ED59" s="144">
        <f t="shared" si="124"/>
        <v>70000</v>
      </c>
      <c r="EE59" s="144">
        <f t="shared" si="124"/>
        <v>70000</v>
      </c>
      <c r="EF59" s="144">
        <f t="shared" si="124"/>
        <v>70000</v>
      </c>
      <c r="EG59" s="144">
        <f t="shared" si="124"/>
        <v>70000</v>
      </c>
      <c r="EH59" s="144">
        <f t="shared" si="124"/>
        <v>70000</v>
      </c>
      <c r="EI59" s="144">
        <f t="shared" si="124"/>
        <v>70000</v>
      </c>
      <c r="EJ59" s="144">
        <f t="shared" si="124"/>
        <v>70000</v>
      </c>
      <c r="EK59" s="144">
        <f t="shared" si="124"/>
        <v>70000</v>
      </c>
      <c r="EL59" s="144">
        <f t="shared" si="124"/>
        <v>70000</v>
      </c>
      <c r="EM59" s="144">
        <f t="shared" si="124"/>
        <v>70000</v>
      </c>
      <c r="EN59" s="144">
        <f t="shared" si="124"/>
        <v>70000</v>
      </c>
      <c r="EO59" s="144">
        <f t="shared" si="124"/>
        <v>70000</v>
      </c>
      <c r="EP59" s="144">
        <f t="shared" si="124"/>
        <v>70000</v>
      </c>
      <c r="EQ59" s="144">
        <f t="shared" si="124"/>
        <v>70000</v>
      </c>
      <c r="ER59" s="144">
        <f t="shared" si="124"/>
        <v>70000</v>
      </c>
      <c r="ES59" s="144">
        <f t="shared" si="124"/>
        <v>70000</v>
      </c>
      <c r="ET59" s="144">
        <f t="shared" si="124"/>
        <v>70000</v>
      </c>
      <c r="EU59" s="144">
        <f t="shared" si="124"/>
        <v>70000</v>
      </c>
      <c r="EV59" s="144">
        <f t="shared" si="124"/>
        <v>70000</v>
      </c>
      <c r="EW59" s="144">
        <f t="shared" si="124"/>
        <v>70000</v>
      </c>
      <c r="EX59" s="147">
        <f>PV(0.05,'PV factor'!C352,,-BR59)</f>
        <v>145124.71655328799</v>
      </c>
      <c r="EY59" s="147">
        <f>PV(0.05,'PV factor'!D352,,-BS59)</f>
        <v>0</v>
      </c>
      <c r="EZ59" s="147">
        <f>PV(0.05,'PV factor'!E352,,-BT59)</f>
        <v>0</v>
      </c>
      <c r="FA59" s="147">
        <f>PV(0.05,'PV factor'!F352,,-BU59)</f>
        <v>0</v>
      </c>
      <c r="FB59" s="147">
        <f>PV(0.05,'PV factor'!G352,,-BV59)</f>
        <v>0</v>
      </c>
      <c r="FC59" s="147">
        <f>PV(0.05,'PV factor'!H352,,-BW59)</f>
        <v>0</v>
      </c>
      <c r="FD59" s="147">
        <f>PV(0.05,'PV factor'!I352,,-BX59)</f>
        <v>0</v>
      </c>
      <c r="FE59" s="147">
        <f>PV(0.05,'PV factor'!J352,,-BY59)</f>
        <v>0</v>
      </c>
      <c r="FF59" s="147">
        <f>PV(0.05,'PV factor'!K352,,-BZ59)</f>
        <v>0</v>
      </c>
      <c r="FG59" s="147">
        <f>PV(0.05,'PV factor'!L352,,-CA59)</f>
        <v>0</v>
      </c>
      <c r="FH59" s="147">
        <f>PV(0.05,'PV factor'!M352,,-CB59)</f>
        <v>0</v>
      </c>
      <c r="FI59" s="147">
        <f>PV(0.05,'PV factor'!N352,,-CC59)</f>
        <v>0</v>
      </c>
      <c r="FJ59" s="147">
        <f>PV(0.05,'PV factor'!O352,,-CD59)</f>
        <v>0</v>
      </c>
      <c r="FK59" s="147">
        <f>PV(0.05,'PV factor'!P352,,-CE59)</f>
        <v>0</v>
      </c>
      <c r="FL59" s="147">
        <f>PV(0.05,'PV factor'!Q352,,-CF59)</f>
        <v>0</v>
      </c>
      <c r="FM59" s="147">
        <f>PV(0.05,'PV factor'!R352,,-CG59)</f>
        <v>0</v>
      </c>
      <c r="FN59" s="147">
        <f>PV(0.05,'PV factor'!S352,,-CH59)</f>
        <v>0</v>
      </c>
      <c r="FO59" s="147">
        <f>PV(0.05,'PV factor'!T352,,-CI59)</f>
        <v>0</v>
      </c>
      <c r="FP59" s="147">
        <f>PV(0.05,'PV factor'!U352,,-CJ59)</f>
        <v>0</v>
      </c>
      <c r="FQ59" s="147">
        <f>PV(0.05,'PV factor'!V352,,-CK59)</f>
        <v>0</v>
      </c>
      <c r="FR59" s="147">
        <f>PV(0.05,'PV factor'!W352,,-CL59)</f>
        <v>0</v>
      </c>
      <c r="FS59" s="147">
        <f>PV(0.05,'PV factor'!X352,,-CM59)</f>
        <v>0</v>
      </c>
      <c r="FT59" s="147">
        <f>PV(0.05,'PV factor'!Y352,,-CN59)</f>
        <v>0</v>
      </c>
      <c r="FU59" s="147">
        <f>PV(0.05,'PV factor'!Z352,,-CO59)</f>
        <v>0</v>
      </c>
      <c r="FV59" s="147">
        <f>PV(0.05,'PV factor'!AA352,,-CP59)</f>
        <v>0</v>
      </c>
      <c r="FW59" s="147">
        <f>PV(0.05,'PV factor'!AB352,,-CQ59)</f>
        <v>0</v>
      </c>
      <c r="FX59" s="147">
        <f>PV(0.05,'PV factor'!AC352,,-CR59)</f>
        <v>0</v>
      </c>
      <c r="FY59" s="147">
        <f>PV(0.05,'PV factor'!AD352,,-CS59)</f>
        <v>0</v>
      </c>
      <c r="FZ59" s="147">
        <f>PV(0.05,'PV factor'!AE352,,-CT59)</f>
        <v>0</v>
      </c>
      <c r="GA59" s="147">
        <f>PV(0.05,'PV factor'!AF352,,-CU59)</f>
        <v>0</v>
      </c>
      <c r="GB59" s="147">
        <f>PV(0.05,'PV factor'!AG352,,-CV59)</f>
        <v>0</v>
      </c>
      <c r="GC59" s="147">
        <f>PV(0.05,'PV factor'!AH352,,-CW59)</f>
        <v>0</v>
      </c>
      <c r="GD59" s="147">
        <f>PV(0.05,'PV factor'!AI352,,-CX59)</f>
        <v>0</v>
      </c>
      <c r="GE59" s="147">
        <f>PV(0.05,'PV factor'!AJ352,,-CY59)</f>
        <v>0</v>
      </c>
      <c r="GF59" s="147">
        <f>PV(0.05,'PV factor'!AK352,,-CZ59)</f>
        <v>0</v>
      </c>
      <c r="GG59" s="147">
        <f>PV(0.05,'PV factor'!AL352,,-DA59)</f>
        <v>0</v>
      </c>
      <c r="GH59" s="147">
        <f>PV(0.05,'PV factor'!AM352,,-DB59)</f>
        <v>0</v>
      </c>
      <c r="GI59" s="147">
        <f>PV(0.05,'PV factor'!AN352,,-DC59)</f>
        <v>0</v>
      </c>
      <c r="GJ59" s="147">
        <f>PV(0.05,'PV factor'!AO352,,-DD59)</f>
        <v>0</v>
      </c>
      <c r="GK59" s="147">
        <f>PV(0.05,'PV factor'!AP352,,-DE59)</f>
        <v>0</v>
      </c>
      <c r="GL59" s="147">
        <f>PV(0.05,'PV factor'!C352,,-DI59)</f>
        <v>63492.063492063491</v>
      </c>
      <c r="GM59" s="147">
        <f>PV(0.05,'PV factor'!D352,,-DJ59)</f>
        <v>60468.631897203319</v>
      </c>
      <c r="GN59" s="147">
        <f>PV(0.05,'PV factor'!E352,,-DK59)</f>
        <v>57589.173235431736</v>
      </c>
      <c r="GO59" s="147">
        <f>PV(0.05,'PV factor'!F352,,-DL59)</f>
        <v>54846.831652792127</v>
      </c>
      <c r="GP59" s="147">
        <f>PV(0.05,'PV factor'!G352,,-DM59)</f>
        <v>52235.077764563939</v>
      </c>
      <c r="GQ59" s="147">
        <f>PV(0.05,'PV factor'!H352,,-DN59)</f>
        <v>49747.693109108499</v>
      </c>
      <c r="GR59" s="147">
        <f>PV(0.05,'PV factor'!I352,,-DO59)</f>
        <v>47378.755342008102</v>
      </c>
      <c r="GS59" s="147">
        <f>PV(0.05,'PV factor'!J352,,-DP59)</f>
        <v>45122.624135245809</v>
      </c>
      <c r="GT59" s="147">
        <f>PV(0.05,'PV factor'!K352,,-DQ59)</f>
        <v>42973.927747853151</v>
      </c>
      <c r="GU59" s="147">
        <f>PV(0.05,'PV factor'!L352,,-DR59)</f>
        <v>40927.550236050622</v>
      </c>
      <c r="GV59" s="147">
        <f>PV(0.05,'PV factor'!M352,,-DS59)</f>
        <v>38978.619272429169</v>
      </c>
      <c r="GW59" s="147">
        <f>PV(0.05,'PV factor'!N352,,-DT59)</f>
        <v>37122.49454517063</v>
      </c>
      <c r="GX59" s="147">
        <f>PV(0.05,'PV factor'!O352,,-DU59)</f>
        <v>35354.75670968632</v>
      </c>
      <c r="GY59" s="147">
        <f>PV(0.05,'PV factor'!P352,,-DV59)</f>
        <v>33671.196866367914</v>
      </c>
      <c r="GZ59" s="147">
        <f>PV(0.05,'PV factor'!Q352,,-DW59)</f>
        <v>32067.806539398014</v>
      </c>
      <c r="HA59" s="147">
        <f>PV(0.05,'PV factor'!R352,,-DX59)</f>
        <v>30540.768132760011</v>
      </c>
      <c r="HB59" s="147">
        <f>PV(0.05,'PV factor'!S352,,-DY59)</f>
        <v>29086.44584072382</v>
      </c>
      <c r="HC59" s="147">
        <f>PV(0.05,'PV factor'!T352,,-DZ59)</f>
        <v>27701.376991165544</v>
      </c>
      <c r="HD59" s="147">
        <f>PV(0.05,'PV factor'!U352,,-EA59)</f>
        <v>26382.263801110043</v>
      </c>
      <c r="HE59" s="147">
        <f>PV(0.05,'PV factor'!V352,,-EB59)</f>
        <v>25125.965524866708</v>
      </c>
      <c r="HF59" s="147">
        <f>PV(0.05,'PV factor'!W352,,-EC59)</f>
        <v>23929.490976063531</v>
      </c>
      <c r="HG59" s="147">
        <f>PV(0.05,'PV factor'!X352,,-ED59)</f>
        <v>22789.991405774788</v>
      </c>
      <c r="HH59" s="147">
        <f>PV(0.05,'PV factor'!Y352,,-EE59)</f>
        <v>21704.753719785516</v>
      </c>
      <c r="HI59" s="147">
        <f>PV(0.05,'PV factor'!Z352,,-EF59)</f>
        <v>20671.194018843347</v>
      </c>
      <c r="HJ59" s="147">
        <f>PV(0.05,'PV factor'!AA352,,-EG59)</f>
        <v>19686.851446517474</v>
      </c>
      <c r="HK59" s="147">
        <f>PV(0.05,'PV factor'!AB352,,-EH59)</f>
        <v>18749.38233001664</v>
      </c>
      <c r="HL59" s="147">
        <f>PV(0.05,'PV factor'!AC352,,-EI59)</f>
        <v>17856.55460001585</v>
      </c>
      <c r="HM59" s="147">
        <f>PV(0.05,'PV factor'!AD352,,-EJ59)</f>
        <v>17006.242476205567</v>
      </c>
      <c r="HN59" s="147">
        <f>PV(0.05,'PV factor'!AE352,,-EK59)</f>
        <v>16196.42140591007</v>
      </c>
      <c r="HO59" s="147">
        <f>PV(0.05,'PV factor'!AF352,,-EL59)</f>
        <v>15425.16324372387</v>
      </c>
      <c r="HP59" s="147">
        <f>PV(0.05,'PV factor'!AG352,,-EM59)</f>
        <v>14690.631660689402</v>
      </c>
      <c r="HQ59" s="147">
        <f>PV(0.05,'PV factor'!AH352,,-EN59)</f>
        <v>13991.077772085144</v>
      </c>
      <c r="HR59" s="147">
        <f>PV(0.05,'PV factor'!AI352,,-EO59)</f>
        <v>13324.835973414423</v>
      </c>
      <c r="HS59" s="147">
        <f>PV(0.05,'PV factor'!AJ352,,-EP59)</f>
        <v>12690.3199746804</v>
      </c>
      <c r="HT59" s="147">
        <f>PV(0.05,'PV factor'!AK352,,-EQ59)</f>
        <v>12086.019023505145</v>
      </c>
      <c r="HU59" s="147">
        <f>PV(0.05,'PV factor'!AL352,,-ER59)</f>
        <v>11510.494308100137</v>
      </c>
      <c r="HV59" s="147">
        <f>PV(0.05,'PV factor'!AM352,,-ES59)</f>
        <v>10962.375531523941</v>
      </c>
      <c r="HW59" s="147">
        <f>PV(0.05,'PV factor'!AN352,,-ET59)</f>
        <v>10440.35764907042</v>
      </c>
      <c r="HX59" s="147">
        <f>PV(0.05,'PV factor'!AO352,,-EU59)</f>
        <v>9943.1977610194481</v>
      </c>
      <c r="HY59" s="147">
        <f>PV(0.05,'PV factor'!AP352,,-EV59)</f>
        <v>9469.7121533518548</v>
      </c>
      <c r="HZ59" s="147">
        <f t="shared" si="67"/>
        <v>145124.71655328799</v>
      </c>
      <c r="IA59" s="147">
        <f t="shared" si="68"/>
        <v>1143939.0902662959</v>
      </c>
      <c r="IB59" s="401">
        <f t="shared" si="69"/>
        <v>7.8824552938661947</v>
      </c>
    </row>
    <row r="60" spans="1:236" ht="90" customHeight="1" x14ac:dyDescent="0.2">
      <c r="A60" s="161" t="s">
        <v>2267</v>
      </c>
      <c r="B60" s="150" t="s">
        <v>2545</v>
      </c>
      <c r="C60" s="150" t="s">
        <v>2195</v>
      </c>
      <c r="D60" s="148">
        <v>3</v>
      </c>
      <c r="E60" s="150" t="s">
        <v>2546</v>
      </c>
      <c r="F60" s="151" t="s">
        <v>2547</v>
      </c>
      <c r="G60" s="151" t="s">
        <v>2548</v>
      </c>
      <c r="H60" s="79" t="s">
        <v>77</v>
      </c>
      <c r="I60" s="151" t="s">
        <v>2549</v>
      </c>
      <c r="J60" s="151">
        <v>40</v>
      </c>
      <c r="K60" s="227" t="s">
        <v>79</v>
      </c>
      <c r="L60" s="159">
        <v>76801</v>
      </c>
      <c r="M60" s="151" t="s">
        <v>2550</v>
      </c>
      <c r="N60" s="79" t="s">
        <v>81</v>
      </c>
      <c r="O60" s="13" t="s">
        <v>217</v>
      </c>
      <c r="P60" s="79" t="s">
        <v>218</v>
      </c>
      <c r="Q60" s="79" t="s">
        <v>87</v>
      </c>
      <c r="R60" s="79" t="s">
        <v>261</v>
      </c>
      <c r="S60" s="79" t="s">
        <v>99</v>
      </c>
      <c r="T60" s="79" t="s">
        <v>2551</v>
      </c>
      <c r="U60" s="79" t="s">
        <v>100</v>
      </c>
      <c r="V60" s="81">
        <v>1</v>
      </c>
      <c r="W60" s="149">
        <v>180000</v>
      </c>
      <c r="X60" s="149">
        <v>0</v>
      </c>
      <c r="Y60" s="149">
        <v>0</v>
      </c>
      <c r="Z60" s="149">
        <v>0</v>
      </c>
      <c r="AA60" s="149">
        <v>180000</v>
      </c>
      <c r="AB60" s="149">
        <v>0</v>
      </c>
      <c r="AC60" s="149">
        <v>0</v>
      </c>
      <c r="AD60" s="149">
        <v>0</v>
      </c>
      <c r="AE60" s="149">
        <v>0</v>
      </c>
      <c r="AF60" s="149">
        <v>0</v>
      </c>
      <c r="AG60" s="149">
        <v>0</v>
      </c>
      <c r="AH60" s="149">
        <v>0</v>
      </c>
      <c r="AI60" s="88" t="s">
        <v>88</v>
      </c>
      <c r="AJ60" s="149">
        <v>0</v>
      </c>
      <c r="AK60" s="149">
        <v>0</v>
      </c>
      <c r="AL60" s="149">
        <v>0</v>
      </c>
      <c r="AM60" s="149">
        <v>0</v>
      </c>
      <c r="AN60" s="149">
        <v>0</v>
      </c>
      <c r="AO60" s="149">
        <v>0</v>
      </c>
      <c r="AP60" s="149">
        <v>0</v>
      </c>
      <c r="AQ60" s="149">
        <v>0</v>
      </c>
      <c r="AR60" s="149">
        <v>0</v>
      </c>
      <c r="AS60" s="149">
        <v>0</v>
      </c>
      <c r="AT60" s="149">
        <v>0</v>
      </c>
      <c r="AU60" s="151" t="s">
        <v>2552</v>
      </c>
      <c r="AV60" s="230">
        <f t="shared" si="35"/>
        <v>1</v>
      </c>
      <c r="AW60" s="230">
        <f t="shared" si="36"/>
        <v>0</v>
      </c>
      <c r="AX60" s="230" t="str">
        <f t="shared" si="37"/>
        <v>B3</v>
      </c>
      <c r="AY60" s="141">
        <f t="shared" si="38"/>
        <v>9</v>
      </c>
      <c r="AZ60" s="70">
        <f t="shared" si="39"/>
        <v>1</v>
      </c>
      <c r="BA60" s="70">
        <f t="shared" si="40"/>
        <v>1</v>
      </c>
      <c r="BB60" s="70">
        <f t="shared" si="41"/>
        <v>1</v>
      </c>
      <c r="BC60" s="70">
        <f t="shared" si="42"/>
        <v>1</v>
      </c>
      <c r="BD60" s="70">
        <f t="shared" si="43"/>
        <v>1</v>
      </c>
      <c r="BE60" s="70">
        <f t="shared" si="44"/>
        <v>1</v>
      </c>
      <c r="BF60" s="70">
        <f t="shared" si="45"/>
        <v>1</v>
      </c>
      <c r="BG60" s="71">
        <f t="shared" si="46"/>
        <v>0</v>
      </c>
      <c r="BH60" s="71">
        <f t="shared" si="47"/>
        <v>1</v>
      </c>
      <c r="BI60" s="71">
        <f t="shared" si="48"/>
        <v>0</v>
      </c>
      <c r="BJ60" s="71">
        <f t="shared" si="49"/>
        <v>0</v>
      </c>
      <c r="BK60" s="71">
        <f t="shared" si="50"/>
        <v>1</v>
      </c>
      <c r="BL60" s="70">
        <f t="shared" si="51"/>
        <v>1</v>
      </c>
      <c r="BM60" s="70">
        <f t="shared" si="52"/>
        <v>1</v>
      </c>
      <c r="BN60" s="70">
        <f t="shared" si="53"/>
        <v>0</v>
      </c>
      <c r="BO60" s="70">
        <f t="shared" si="54"/>
        <v>1</v>
      </c>
      <c r="BP60" s="144">
        <f t="shared" si="55"/>
        <v>0</v>
      </c>
      <c r="BQ60" s="144">
        <f t="shared" si="56"/>
        <v>0</v>
      </c>
      <c r="BR60" s="144">
        <f t="shared" si="57"/>
        <v>180000</v>
      </c>
      <c r="BS60" s="144">
        <f t="shared" si="58"/>
        <v>0</v>
      </c>
      <c r="BT60" s="144">
        <f t="shared" si="59"/>
        <v>0</v>
      </c>
      <c r="BU60" s="144">
        <f t="shared" si="60"/>
        <v>0</v>
      </c>
      <c r="BV60" s="144">
        <f t="shared" si="61"/>
        <v>0</v>
      </c>
      <c r="BW60" s="144">
        <f t="shared" si="62"/>
        <v>0</v>
      </c>
      <c r="BX60" s="144">
        <f t="shared" si="63"/>
        <v>0</v>
      </c>
      <c r="BY60" s="144">
        <f t="shared" si="64"/>
        <v>0</v>
      </c>
      <c r="BZ60" s="9">
        <v>0</v>
      </c>
      <c r="CA60" s="9">
        <v>0</v>
      </c>
      <c r="CB60" s="9">
        <v>0</v>
      </c>
      <c r="CC60" s="9">
        <v>0</v>
      </c>
      <c r="CD60" s="9">
        <v>0</v>
      </c>
      <c r="CE60" s="9">
        <v>0</v>
      </c>
      <c r="CF60" s="9">
        <v>0</v>
      </c>
      <c r="CG60" s="9">
        <v>0</v>
      </c>
      <c r="CH60" s="9">
        <v>0</v>
      </c>
      <c r="CI60" s="9">
        <v>0</v>
      </c>
      <c r="CJ60" s="9">
        <v>0</v>
      </c>
      <c r="CK60" s="9">
        <v>0</v>
      </c>
      <c r="CL60" s="9">
        <v>0</v>
      </c>
      <c r="CM60" s="9">
        <v>0</v>
      </c>
      <c r="CN60" s="9">
        <v>0</v>
      </c>
      <c r="CO60" s="9">
        <v>0</v>
      </c>
      <c r="CP60" s="9">
        <v>0</v>
      </c>
      <c r="CQ60" s="9">
        <v>0</v>
      </c>
      <c r="CR60" s="9">
        <v>0</v>
      </c>
      <c r="CS60" s="9">
        <v>0</v>
      </c>
      <c r="CT60" s="9">
        <v>0</v>
      </c>
      <c r="CU60" s="9">
        <v>0</v>
      </c>
      <c r="CV60" s="9">
        <v>0</v>
      </c>
      <c r="CW60" s="9">
        <v>0</v>
      </c>
      <c r="CX60" s="9">
        <v>0</v>
      </c>
      <c r="CY60" s="9">
        <v>0</v>
      </c>
      <c r="CZ60" s="9">
        <v>0</v>
      </c>
      <c r="DA60" s="9">
        <v>0</v>
      </c>
      <c r="DB60" s="9">
        <v>0</v>
      </c>
      <c r="DC60" s="9">
        <v>0</v>
      </c>
      <c r="DD60" s="9">
        <v>0</v>
      </c>
      <c r="DE60" s="9">
        <v>0</v>
      </c>
      <c r="DF60" s="9">
        <v>0</v>
      </c>
      <c r="DG60" s="144">
        <f t="shared" si="65"/>
        <v>76801</v>
      </c>
      <c r="DH60" s="144">
        <f t="shared" ref="DH60:EW60" si="125">DG60</f>
        <v>76801</v>
      </c>
      <c r="DI60" s="144">
        <f t="shared" si="125"/>
        <v>76801</v>
      </c>
      <c r="DJ60" s="144">
        <f t="shared" si="125"/>
        <v>76801</v>
      </c>
      <c r="DK60" s="144">
        <f t="shared" si="125"/>
        <v>76801</v>
      </c>
      <c r="DL60" s="144">
        <f t="shared" si="125"/>
        <v>76801</v>
      </c>
      <c r="DM60" s="144">
        <f t="shared" si="125"/>
        <v>76801</v>
      </c>
      <c r="DN60" s="144">
        <f t="shared" si="125"/>
        <v>76801</v>
      </c>
      <c r="DO60" s="144">
        <f t="shared" si="125"/>
        <v>76801</v>
      </c>
      <c r="DP60" s="144">
        <f t="shared" si="125"/>
        <v>76801</v>
      </c>
      <c r="DQ60" s="144">
        <f t="shared" si="125"/>
        <v>76801</v>
      </c>
      <c r="DR60" s="144">
        <f t="shared" si="125"/>
        <v>76801</v>
      </c>
      <c r="DS60" s="144">
        <f t="shared" si="125"/>
        <v>76801</v>
      </c>
      <c r="DT60" s="144">
        <f t="shared" si="125"/>
        <v>76801</v>
      </c>
      <c r="DU60" s="144">
        <f t="shared" si="125"/>
        <v>76801</v>
      </c>
      <c r="DV60" s="144">
        <f t="shared" si="125"/>
        <v>76801</v>
      </c>
      <c r="DW60" s="144">
        <f t="shared" si="125"/>
        <v>76801</v>
      </c>
      <c r="DX60" s="144">
        <f t="shared" si="125"/>
        <v>76801</v>
      </c>
      <c r="DY60" s="144">
        <f t="shared" si="125"/>
        <v>76801</v>
      </c>
      <c r="DZ60" s="144">
        <f t="shared" si="125"/>
        <v>76801</v>
      </c>
      <c r="EA60" s="144">
        <f t="shared" si="125"/>
        <v>76801</v>
      </c>
      <c r="EB60" s="144">
        <f t="shared" si="125"/>
        <v>76801</v>
      </c>
      <c r="EC60" s="144">
        <f t="shared" si="125"/>
        <v>76801</v>
      </c>
      <c r="ED60" s="144">
        <f t="shared" si="125"/>
        <v>76801</v>
      </c>
      <c r="EE60" s="144">
        <f t="shared" si="125"/>
        <v>76801</v>
      </c>
      <c r="EF60" s="144">
        <f t="shared" si="125"/>
        <v>76801</v>
      </c>
      <c r="EG60" s="144">
        <f t="shared" si="125"/>
        <v>76801</v>
      </c>
      <c r="EH60" s="144">
        <f t="shared" si="125"/>
        <v>76801</v>
      </c>
      <c r="EI60" s="144">
        <f t="shared" si="125"/>
        <v>76801</v>
      </c>
      <c r="EJ60" s="144">
        <f t="shared" si="125"/>
        <v>76801</v>
      </c>
      <c r="EK60" s="144">
        <f t="shared" si="125"/>
        <v>76801</v>
      </c>
      <c r="EL60" s="144">
        <f t="shared" si="125"/>
        <v>76801</v>
      </c>
      <c r="EM60" s="144">
        <f t="shared" si="125"/>
        <v>76801</v>
      </c>
      <c r="EN60" s="144">
        <f t="shared" si="125"/>
        <v>76801</v>
      </c>
      <c r="EO60" s="144">
        <f t="shared" si="125"/>
        <v>76801</v>
      </c>
      <c r="EP60" s="144">
        <f t="shared" si="125"/>
        <v>76801</v>
      </c>
      <c r="EQ60" s="144">
        <f t="shared" si="125"/>
        <v>76801</v>
      </c>
      <c r="ER60" s="144">
        <f t="shared" si="125"/>
        <v>76801</v>
      </c>
      <c r="ES60" s="144">
        <f t="shared" si="125"/>
        <v>76801</v>
      </c>
      <c r="ET60" s="144">
        <f t="shared" si="125"/>
        <v>76801</v>
      </c>
      <c r="EU60" s="144">
        <f t="shared" si="125"/>
        <v>76801</v>
      </c>
      <c r="EV60" s="144">
        <f t="shared" si="125"/>
        <v>76801</v>
      </c>
      <c r="EW60" s="144">
        <f t="shared" si="125"/>
        <v>76801</v>
      </c>
      <c r="EX60" s="147">
        <f>PV(0.05,'PV factor'!C338,,-BR60)</f>
        <v>163265.30612244896</v>
      </c>
      <c r="EY60" s="147">
        <f>PV(0.05,'PV factor'!D338,,-BS60)</f>
        <v>0</v>
      </c>
      <c r="EZ60" s="147">
        <f>PV(0.05,'PV factor'!E338,,-BT60)</f>
        <v>0</v>
      </c>
      <c r="FA60" s="147">
        <f>PV(0.05,'PV factor'!F338,,-BU60)</f>
        <v>0</v>
      </c>
      <c r="FB60" s="147">
        <f>PV(0.05,'PV factor'!G338,,-BV60)</f>
        <v>0</v>
      </c>
      <c r="FC60" s="147">
        <f>PV(0.05,'PV factor'!H338,,-BW60)</f>
        <v>0</v>
      </c>
      <c r="FD60" s="147">
        <f>PV(0.05,'PV factor'!I338,,-BX60)</f>
        <v>0</v>
      </c>
      <c r="FE60" s="147">
        <f>PV(0.05,'PV factor'!J338,,-BY60)</f>
        <v>0</v>
      </c>
      <c r="FF60" s="147">
        <f>PV(0.05,'PV factor'!K338,,-BZ60)</f>
        <v>0</v>
      </c>
      <c r="FG60" s="147">
        <f>PV(0.05,'PV factor'!L338,,-CA60)</f>
        <v>0</v>
      </c>
      <c r="FH60" s="147">
        <f>PV(0.05,'PV factor'!M338,,-CB60)</f>
        <v>0</v>
      </c>
      <c r="FI60" s="147">
        <f>PV(0.05,'PV factor'!N338,,-CC60)</f>
        <v>0</v>
      </c>
      <c r="FJ60" s="147">
        <f>PV(0.05,'PV factor'!O338,,-CD60)</f>
        <v>0</v>
      </c>
      <c r="FK60" s="147">
        <f>PV(0.05,'PV factor'!P338,,-CE60)</f>
        <v>0</v>
      </c>
      <c r="FL60" s="147">
        <f>PV(0.05,'PV factor'!Q338,,-CF60)</f>
        <v>0</v>
      </c>
      <c r="FM60" s="147">
        <f>PV(0.05,'PV factor'!R338,,-CG60)</f>
        <v>0</v>
      </c>
      <c r="FN60" s="147">
        <f>PV(0.05,'PV factor'!S338,,-CH60)</f>
        <v>0</v>
      </c>
      <c r="FO60" s="147">
        <f>PV(0.05,'PV factor'!T338,,-CI60)</f>
        <v>0</v>
      </c>
      <c r="FP60" s="147">
        <f>PV(0.05,'PV factor'!U338,,-CJ60)</f>
        <v>0</v>
      </c>
      <c r="FQ60" s="147">
        <f>PV(0.05,'PV factor'!V338,,-CK60)</f>
        <v>0</v>
      </c>
      <c r="FR60" s="147">
        <f>PV(0.05,'PV factor'!W338,,-CL60)</f>
        <v>0</v>
      </c>
      <c r="FS60" s="147">
        <f>PV(0.05,'PV factor'!X338,,-CM60)</f>
        <v>0</v>
      </c>
      <c r="FT60" s="147">
        <f>PV(0.05,'PV factor'!Y338,,-CN60)</f>
        <v>0</v>
      </c>
      <c r="FU60" s="147">
        <f>PV(0.05,'PV factor'!Z338,,-CO60)</f>
        <v>0</v>
      </c>
      <c r="FV60" s="147">
        <f>PV(0.05,'PV factor'!AA338,,-CP60)</f>
        <v>0</v>
      </c>
      <c r="FW60" s="147">
        <f>PV(0.05,'PV factor'!AB338,,-CQ60)</f>
        <v>0</v>
      </c>
      <c r="FX60" s="147">
        <f>PV(0.05,'PV factor'!AC338,,-CR60)</f>
        <v>0</v>
      </c>
      <c r="FY60" s="147">
        <f>PV(0.05,'PV factor'!AD338,,-CS60)</f>
        <v>0</v>
      </c>
      <c r="FZ60" s="147">
        <f>PV(0.05,'PV factor'!AE338,,-CT60)</f>
        <v>0</v>
      </c>
      <c r="GA60" s="147">
        <f>PV(0.05,'PV factor'!AF338,,-CU60)</f>
        <v>0</v>
      </c>
      <c r="GB60" s="147">
        <f>PV(0.05,'PV factor'!AG338,,-CV60)</f>
        <v>0</v>
      </c>
      <c r="GC60" s="147">
        <f>PV(0.05,'PV factor'!AH338,,-CW60)</f>
        <v>0</v>
      </c>
      <c r="GD60" s="147">
        <f>PV(0.05,'PV factor'!AI338,,-CX60)</f>
        <v>0</v>
      </c>
      <c r="GE60" s="147">
        <f>PV(0.05,'PV factor'!AJ338,,-CY60)</f>
        <v>0</v>
      </c>
      <c r="GF60" s="147">
        <f>PV(0.05,'PV factor'!AK338,,-CZ60)</f>
        <v>0</v>
      </c>
      <c r="GG60" s="147">
        <f>PV(0.05,'PV factor'!AL338,,-DA60)</f>
        <v>0</v>
      </c>
      <c r="GH60" s="147">
        <f>PV(0.05,'PV factor'!AM338,,-DB60)</f>
        <v>0</v>
      </c>
      <c r="GI60" s="147">
        <f>PV(0.05,'PV factor'!AN338,,-DC60)</f>
        <v>0</v>
      </c>
      <c r="GJ60" s="147">
        <f>PV(0.05,'PV factor'!AO338,,-DD60)</f>
        <v>0</v>
      </c>
      <c r="GK60" s="147">
        <f>PV(0.05,'PV factor'!AP338,,-DE60)</f>
        <v>0</v>
      </c>
      <c r="GL60" s="147">
        <f>PV(0.05,'PV factor'!C338,,-DI60)</f>
        <v>69660.770975056686</v>
      </c>
      <c r="GM60" s="147">
        <f>PV(0.05,'PV factor'!D338,,-DJ60)</f>
        <v>66343.591404815888</v>
      </c>
      <c r="GN60" s="147">
        <f>PV(0.05,'PV factor'!E338,,-DK60)</f>
        <v>63184.372766491331</v>
      </c>
      <c r="GO60" s="147">
        <f>PV(0.05,'PV factor'!F338,,-DL60)</f>
        <v>60175.593110944115</v>
      </c>
      <c r="GP60" s="147">
        <f>PV(0.05,'PV factor'!G338,,-DM60)</f>
        <v>57310.08867708964</v>
      </c>
      <c r="GQ60" s="147">
        <f>PV(0.05,'PV factor'!H338,,-DN60)</f>
        <v>54581.036835323459</v>
      </c>
      <c r="GR60" s="147">
        <f>PV(0.05,'PV factor'!I338,,-DO60)</f>
        <v>51981.939843165201</v>
      </c>
      <c r="GS60" s="147">
        <f>PV(0.05,'PV factor'!J338,,-DP60)</f>
        <v>49506.609374443047</v>
      </c>
      <c r="GT60" s="147">
        <f>PV(0.05,'PV factor'!K338,,-DQ60)</f>
        <v>47149.151785183858</v>
      </c>
      <c r="GU60" s="147">
        <f>PV(0.05,'PV factor'!L338,,-DR60)</f>
        <v>44903.954081127478</v>
      </c>
      <c r="GV60" s="147">
        <f>PV(0.05,'PV factor'!M338,,-DS60)</f>
        <v>42765.670553454751</v>
      </c>
      <c r="GW60" s="147">
        <f>PV(0.05,'PV factor'!N338,,-DT60)</f>
        <v>40729.210050909278</v>
      </c>
      <c r="GX60" s="147">
        <f>PV(0.05,'PV factor'!O338,,-DU60)</f>
        <v>38789.723858008845</v>
      </c>
      <c r="GY60" s="147">
        <f>PV(0.05,'PV factor'!P338,,-DV60)</f>
        <v>36942.594150484598</v>
      </c>
      <c r="GZ60" s="147">
        <f>PV(0.05,'PV factor'!Q338,,-DW60)</f>
        <v>35183.423000461531</v>
      </c>
      <c r="HA60" s="147">
        <f>PV(0.05,'PV factor'!R338,,-DX60)</f>
        <v>33508.021905201451</v>
      </c>
      <c r="HB60" s="147">
        <f>PV(0.05,'PV factor'!S338,,-DY60)</f>
        <v>31912.401814477573</v>
      </c>
      <c r="HC60" s="147">
        <f>PV(0.05,'PV factor'!T338,,-DZ60)</f>
        <v>30392.763632835784</v>
      </c>
      <c r="HD60" s="147">
        <f>PV(0.05,'PV factor'!U338,,-EA60)</f>
        <v>28945.489174129318</v>
      </c>
      <c r="HE60" s="147">
        <f>PV(0.05,'PV factor'!V338,,-EB60)</f>
        <v>27567.132546789828</v>
      </c>
      <c r="HF60" s="147">
        <f>PV(0.05,'PV factor'!W338,,-EC60)</f>
        <v>26254.411949323647</v>
      </c>
      <c r="HG60" s="147">
        <f>PV(0.05,'PV factor'!X338,,-ED60)</f>
        <v>25004.201856498708</v>
      </c>
      <c r="HH60" s="147">
        <f>PV(0.05,'PV factor'!Y338,,-EE60)</f>
        <v>23813.52557761782</v>
      </c>
      <c r="HI60" s="147">
        <f>PV(0.05,'PV factor'!Z338,,-EF60)</f>
        <v>22679.548169159829</v>
      </c>
      <c r="HJ60" s="147">
        <f>PV(0.05,'PV factor'!AA338,,-EG60)</f>
        <v>21599.56968491412</v>
      </c>
      <c r="HK60" s="147">
        <f>PV(0.05,'PV factor'!AB338,,-EH60)</f>
        <v>20571.018747537255</v>
      </c>
      <c r="HL60" s="147">
        <f>PV(0.05,'PV factor'!AC338,,-EI60)</f>
        <v>19591.446426225961</v>
      </c>
      <c r="HM60" s="147">
        <f>PV(0.05,'PV factor'!AD338,,-EJ60)</f>
        <v>18658.520405929481</v>
      </c>
      <c r="HN60" s="147">
        <f>PV(0.05,'PV factor'!AE338,,-EK60)</f>
        <v>17770.01943421856</v>
      </c>
      <c r="HO60" s="147">
        <f>PV(0.05,'PV factor'!AF338,,-EL60)</f>
        <v>16923.828032589099</v>
      </c>
      <c r="HP60" s="147">
        <f>PV(0.05,'PV factor'!AG338,,-EM60)</f>
        <v>16117.931459608668</v>
      </c>
      <c r="HQ60" s="147">
        <f>PV(0.05,'PV factor'!AH338,,-EN60)</f>
        <v>15350.410913913016</v>
      </c>
      <c r="HR60" s="147">
        <f>PV(0.05,'PV factor'!AI338,,-EO60)</f>
        <v>14619.438965631445</v>
      </c>
      <c r="HS60" s="147">
        <f>PV(0.05,'PV factor'!AJ338,,-EP60)</f>
        <v>13923.275205363278</v>
      </c>
      <c r="HT60" s="147">
        <f>PV(0.05,'PV factor'!AK338,,-EQ60)</f>
        <v>13260.262100345981</v>
      </c>
      <c r="HU60" s="147">
        <f>PV(0.05,'PV factor'!AL338,,-ER60)</f>
        <v>12628.821047948551</v>
      </c>
      <c r="HV60" s="147">
        <f>PV(0.05,'PV factor'!AM338,,-ES60)</f>
        <v>12027.448617093862</v>
      </c>
      <c r="HW60" s="147">
        <f>PV(0.05,'PV factor'!AN338,,-ET60)</f>
        <v>11454.712968660819</v>
      </c>
      <c r="HX60" s="147">
        <f>PV(0.05,'PV factor'!AO338,,-EU60)</f>
        <v>10909.250446343638</v>
      </c>
      <c r="HY60" s="147">
        <f>PV(0.05,'PV factor'!AP338,,-EV60)</f>
        <v>10389.762329851083</v>
      </c>
      <c r="HZ60" s="147">
        <f t="shared" si="67"/>
        <v>163265.30612244896</v>
      </c>
      <c r="IA60" s="147">
        <f t="shared" si="68"/>
        <v>1255080.9438791685</v>
      </c>
      <c r="IB60" s="401">
        <f t="shared" si="69"/>
        <v>7.6873707812599079</v>
      </c>
    </row>
    <row r="61" spans="1:236" ht="90" customHeight="1" x14ac:dyDescent="0.2">
      <c r="A61" s="276" t="s">
        <v>634</v>
      </c>
      <c r="B61" s="277" t="s">
        <v>1167</v>
      </c>
      <c r="C61" s="277" t="s">
        <v>1218</v>
      </c>
      <c r="D61" s="99"/>
      <c r="E61" s="277" t="s">
        <v>1219</v>
      </c>
      <c r="F61" s="103" t="s">
        <v>1220</v>
      </c>
      <c r="G61" s="103" t="s">
        <v>1221</v>
      </c>
      <c r="H61" s="99" t="s">
        <v>77</v>
      </c>
      <c r="I61" s="103" t="s">
        <v>1189</v>
      </c>
      <c r="J61" s="103">
        <v>40</v>
      </c>
      <c r="K61" s="227" t="s">
        <v>79</v>
      </c>
      <c r="L61" s="98">
        <v>83516</v>
      </c>
      <c r="M61" s="99" t="s">
        <v>1190</v>
      </c>
      <c r="N61" s="99" t="s">
        <v>81</v>
      </c>
      <c r="O61" s="13" t="s">
        <v>217</v>
      </c>
      <c r="P61" s="99" t="s">
        <v>218</v>
      </c>
      <c r="Q61" s="112" t="s">
        <v>100</v>
      </c>
      <c r="R61" s="99" t="s">
        <v>108</v>
      </c>
      <c r="S61" s="99" t="s">
        <v>99</v>
      </c>
      <c r="T61" s="99" t="s">
        <v>366</v>
      </c>
      <c r="U61" s="99" t="s">
        <v>100</v>
      </c>
      <c r="V61" s="102">
        <v>1</v>
      </c>
      <c r="W61" s="105">
        <v>200000</v>
      </c>
      <c r="X61" s="105">
        <v>0</v>
      </c>
      <c r="Y61" s="105">
        <v>0</v>
      </c>
      <c r="Z61" s="105">
        <v>0</v>
      </c>
      <c r="AA61" s="105">
        <v>200000</v>
      </c>
      <c r="AB61" s="105">
        <v>0</v>
      </c>
      <c r="AC61" s="105">
        <v>0</v>
      </c>
      <c r="AD61" s="105">
        <v>0</v>
      </c>
      <c r="AE61" s="278">
        <v>0</v>
      </c>
      <c r="AF61" s="278">
        <v>0</v>
      </c>
      <c r="AG61" s="278">
        <v>0</v>
      </c>
      <c r="AH61" s="278">
        <v>0</v>
      </c>
      <c r="AI61" s="100" t="s">
        <v>88</v>
      </c>
      <c r="AJ61" s="101">
        <v>0</v>
      </c>
      <c r="AK61" s="105">
        <v>0</v>
      </c>
      <c r="AL61" s="105">
        <v>0</v>
      </c>
      <c r="AM61" s="105">
        <v>0</v>
      </c>
      <c r="AN61" s="105">
        <v>0</v>
      </c>
      <c r="AO61" s="105">
        <v>0</v>
      </c>
      <c r="AP61" s="105">
        <v>0</v>
      </c>
      <c r="AQ61" s="278">
        <v>0</v>
      </c>
      <c r="AR61" s="278">
        <v>0</v>
      </c>
      <c r="AS61" s="278">
        <v>0</v>
      </c>
      <c r="AT61" s="278">
        <v>0</v>
      </c>
      <c r="AU61" s="103"/>
      <c r="AV61" s="230">
        <f t="shared" si="35"/>
        <v>1</v>
      </c>
      <c r="AW61" s="230">
        <f t="shared" si="36"/>
        <v>0</v>
      </c>
      <c r="AX61" s="230" t="str">
        <f t="shared" si="37"/>
        <v>B3</v>
      </c>
      <c r="AY61" s="141">
        <f t="shared" si="38"/>
        <v>8</v>
      </c>
      <c r="AZ61" s="70">
        <f t="shared" si="39"/>
        <v>1</v>
      </c>
      <c r="BA61" s="70">
        <f t="shared" si="40"/>
        <v>1</v>
      </c>
      <c r="BB61" s="70">
        <f t="shared" si="41"/>
        <v>1</v>
      </c>
      <c r="BC61" s="70">
        <f t="shared" si="42"/>
        <v>0</v>
      </c>
      <c r="BD61" s="70">
        <f t="shared" si="43"/>
        <v>1</v>
      </c>
      <c r="BE61" s="70">
        <f t="shared" si="44"/>
        <v>1</v>
      </c>
      <c r="BF61" s="70">
        <f t="shared" si="45"/>
        <v>1</v>
      </c>
      <c r="BG61" s="71">
        <f t="shared" si="46"/>
        <v>0</v>
      </c>
      <c r="BH61" s="71">
        <f t="shared" si="47"/>
        <v>1</v>
      </c>
      <c r="BI61" s="71">
        <f t="shared" si="48"/>
        <v>0</v>
      </c>
      <c r="BJ61" s="71">
        <f t="shared" si="49"/>
        <v>0</v>
      </c>
      <c r="BK61" s="71">
        <f t="shared" si="50"/>
        <v>1</v>
      </c>
      <c r="BL61" s="70">
        <f t="shared" si="51"/>
        <v>1</v>
      </c>
      <c r="BM61" s="70">
        <f t="shared" si="52"/>
        <v>1</v>
      </c>
      <c r="BN61" s="70">
        <f t="shared" si="53"/>
        <v>0</v>
      </c>
      <c r="BO61" s="70">
        <f t="shared" si="54"/>
        <v>1</v>
      </c>
      <c r="BP61" s="144">
        <f t="shared" si="55"/>
        <v>0</v>
      </c>
      <c r="BQ61" s="144">
        <f t="shared" si="56"/>
        <v>0</v>
      </c>
      <c r="BR61" s="144">
        <f t="shared" si="57"/>
        <v>200000</v>
      </c>
      <c r="BS61" s="144">
        <f t="shared" si="58"/>
        <v>0</v>
      </c>
      <c r="BT61" s="144">
        <f t="shared" si="59"/>
        <v>0</v>
      </c>
      <c r="BU61" s="144">
        <f t="shared" si="60"/>
        <v>0</v>
      </c>
      <c r="BV61" s="144">
        <f t="shared" si="61"/>
        <v>0</v>
      </c>
      <c r="BW61" s="144">
        <f t="shared" si="62"/>
        <v>0</v>
      </c>
      <c r="BX61" s="144">
        <f t="shared" si="63"/>
        <v>0</v>
      </c>
      <c r="BY61" s="144">
        <f t="shared" si="64"/>
        <v>0</v>
      </c>
      <c r="BZ61" s="9">
        <v>0</v>
      </c>
      <c r="CA61" s="9">
        <v>0</v>
      </c>
      <c r="CB61" s="9">
        <v>0</v>
      </c>
      <c r="CC61" s="9">
        <v>0</v>
      </c>
      <c r="CD61" s="9">
        <v>0</v>
      </c>
      <c r="CE61" s="9">
        <v>0</v>
      </c>
      <c r="CF61" s="9">
        <v>0</v>
      </c>
      <c r="CG61" s="9">
        <v>0</v>
      </c>
      <c r="CH61" s="9">
        <v>0</v>
      </c>
      <c r="CI61" s="9">
        <v>0</v>
      </c>
      <c r="CJ61" s="9">
        <v>0</v>
      </c>
      <c r="CK61" s="9">
        <v>0</v>
      </c>
      <c r="CL61" s="9">
        <v>0</v>
      </c>
      <c r="CM61" s="9">
        <v>0</v>
      </c>
      <c r="CN61" s="9">
        <v>0</v>
      </c>
      <c r="CO61" s="9">
        <v>0</v>
      </c>
      <c r="CP61" s="9">
        <v>0</v>
      </c>
      <c r="CQ61" s="9">
        <v>0</v>
      </c>
      <c r="CR61" s="9">
        <v>0</v>
      </c>
      <c r="CS61" s="9">
        <v>0</v>
      </c>
      <c r="CT61" s="9">
        <v>0</v>
      </c>
      <c r="CU61" s="9">
        <v>0</v>
      </c>
      <c r="CV61" s="9">
        <v>0</v>
      </c>
      <c r="CW61" s="9">
        <v>0</v>
      </c>
      <c r="CX61" s="9">
        <v>0</v>
      </c>
      <c r="CY61" s="9">
        <v>0</v>
      </c>
      <c r="CZ61" s="9">
        <v>0</v>
      </c>
      <c r="DA61" s="9">
        <v>0</v>
      </c>
      <c r="DB61" s="9">
        <v>0</v>
      </c>
      <c r="DC61" s="9">
        <v>0</v>
      </c>
      <c r="DD61" s="9">
        <v>0</v>
      </c>
      <c r="DE61" s="9">
        <v>0</v>
      </c>
      <c r="DF61" s="9">
        <v>0</v>
      </c>
      <c r="DG61" s="144">
        <f t="shared" si="65"/>
        <v>83516</v>
      </c>
      <c r="DH61" s="144">
        <f t="shared" ref="DH61:EW61" si="126">DG61</f>
        <v>83516</v>
      </c>
      <c r="DI61" s="144">
        <f t="shared" si="126"/>
        <v>83516</v>
      </c>
      <c r="DJ61" s="144">
        <f t="shared" si="126"/>
        <v>83516</v>
      </c>
      <c r="DK61" s="144">
        <f t="shared" si="126"/>
        <v>83516</v>
      </c>
      <c r="DL61" s="144">
        <f t="shared" si="126"/>
        <v>83516</v>
      </c>
      <c r="DM61" s="144">
        <f t="shared" si="126"/>
        <v>83516</v>
      </c>
      <c r="DN61" s="144">
        <f t="shared" si="126"/>
        <v>83516</v>
      </c>
      <c r="DO61" s="144">
        <f t="shared" si="126"/>
        <v>83516</v>
      </c>
      <c r="DP61" s="144">
        <f t="shared" si="126"/>
        <v>83516</v>
      </c>
      <c r="DQ61" s="144">
        <f t="shared" si="126"/>
        <v>83516</v>
      </c>
      <c r="DR61" s="144">
        <f t="shared" si="126"/>
        <v>83516</v>
      </c>
      <c r="DS61" s="144">
        <f t="shared" si="126"/>
        <v>83516</v>
      </c>
      <c r="DT61" s="144">
        <f t="shared" si="126"/>
        <v>83516</v>
      </c>
      <c r="DU61" s="144">
        <f t="shared" si="126"/>
        <v>83516</v>
      </c>
      <c r="DV61" s="144">
        <f t="shared" si="126"/>
        <v>83516</v>
      </c>
      <c r="DW61" s="144">
        <f t="shared" si="126"/>
        <v>83516</v>
      </c>
      <c r="DX61" s="144">
        <f t="shared" si="126"/>
        <v>83516</v>
      </c>
      <c r="DY61" s="144">
        <f t="shared" si="126"/>
        <v>83516</v>
      </c>
      <c r="DZ61" s="144">
        <f t="shared" si="126"/>
        <v>83516</v>
      </c>
      <c r="EA61" s="144">
        <f t="shared" si="126"/>
        <v>83516</v>
      </c>
      <c r="EB61" s="144">
        <f t="shared" si="126"/>
        <v>83516</v>
      </c>
      <c r="EC61" s="144">
        <f t="shared" si="126"/>
        <v>83516</v>
      </c>
      <c r="ED61" s="144">
        <f t="shared" si="126"/>
        <v>83516</v>
      </c>
      <c r="EE61" s="144">
        <f t="shared" si="126"/>
        <v>83516</v>
      </c>
      <c r="EF61" s="144">
        <f t="shared" si="126"/>
        <v>83516</v>
      </c>
      <c r="EG61" s="144">
        <f t="shared" si="126"/>
        <v>83516</v>
      </c>
      <c r="EH61" s="144">
        <f t="shared" si="126"/>
        <v>83516</v>
      </c>
      <c r="EI61" s="144">
        <f t="shared" si="126"/>
        <v>83516</v>
      </c>
      <c r="EJ61" s="144">
        <f t="shared" si="126"/>
        <v>83516</v>
      </c>
      <c r="EK61" s="144">
        <f t="shared" si="126"/>
        <v>83516</v>
      </c>
      <c r="EL61" s="144">
        <f t="shared" si="126"/>
        <v>83516</v>
      </c>
      <c r="EM61" s="144">
        <f t="shared" si="126"/>
        <v>83516</v>
      </c>
      <c r="EN61" s="144">
        <f t="shared" si="126"/>
        <v>83516</v>
      </c>
      <c r="EO61" s="144">
        <f t="shared" si="126"/>
        <v>83516</v>
      </c>
      <c r="EP61" s="144">
        <f t="shared" si="126"/>
        <v>83516</v>
      </c>
      <c r="EQ61" s="144">
        <f t="shared" si="126"/>
        <v>83516</v>
      </c>
      <c r="ER61" s="144">
        <f t="shared" si="126"/>
        <v>83516</v>
      </c>
      <c r="ES61" s="144">
        <f t="shared" si="126"/>
        <v>83516</v>
      </c>
      <c r="ET61" s="144">
        <f t="shared" si="126"/>
        <v>83516</v>
      </c>
      <c r="EU61" s="144">
        <f t="shared" si="126"/>
        <v>83516</v>
      </c>
      <c r="EV61" s="144">
        <f t="shared" si="126"/>
        <v>83516</v>
      </c>
      <c r="EW61" s="144">
        <f t="shared" si="126"/>
        <v>83516</v>
      </c>
      <c r="EX61" s="147">
        <f>PV(0.05,'PV factor'!C129,,-BR61)</f>
        <v>181405.89569160997</v>
      </c>
      <c r="EY61" s="147">
        <f>PV(0.05,'PV factor'!D129,,-BS61)</f>
        <v>0</v>
      </c>
      <c r="EZ61" s="147">
        <f>PV(0.05,'PV factor'!E129,,-BT61)</f>
        <v>0</v>
      </c>
      <c r="FA61" s="147">
        <f>PV(0.05,'PV factor'!F129,,-BU61)</f>
        <v>0</v>
      </c>
      <c r="FB61" s="147">
        <f>PV(0.05,'PV factor'!G129,,-BV61)</f>
        <v>0</v>
      </c>
      <c r="FC61" s="147">
        <f>PV(0.05,'PV factor'!H129,,-BW61)</f>
        <v>0</v>
      </c>
      <c r="FD61" s="147">
        <f>PV(0.05,'PV factor'!I129,,-BX61)</f>
        <v>0</v>
      </c>
      <c r="FE61" s="147">
        <f>PV(0.05,'PV factor'!J129,,-BY61)</f>
        <v>0</v>
      </c>
      <c r="FF61" s="147">
        <f>PV(0.05,'PV factor'!K129,,-BZ61)</f>
        <v>0</v>
      </c>
      <c r="FG61" s="147">
        <f>PV(0.05,'PV factor'!L129,,-CA61)</f>
        <v>0</v>
      </c>
      <c r="FH61" s="147">
        <f>PV(0.05,'PV factor'!M129,,-CB61)</f>
        <v>0</v>
      </c>
      <c r="FI61" s="147">
        <f>PV(0.05,'PV factor'!N129,,-CC61)</f>
        <v>0</v>
      </c>
      <c r="FJ61" s="147">
        <f>PV(0.05,'PV factor'!O129,,-CD61)</f>
        <v>0</v>
      </c>
      <c r="FK61" s="147">
        <f>PV(0.05,'PV factor'!P129,,-CE61)</f>
        <v>0</v>
      </c>
      <c r="FL61" s="147">
        <f>PV(0.05,'PV factor'!Q129,,-CF61)</f>
        <v>0</v>
      </c>
      <c r="FM61" s="147">
        <f>PV(0.05,'PV factor'!R129,,-CG61)</f>
        <v>0</v>
      </c>
      <c r="FN61" s="147">
        <f>PV(0.05,'PV factor'!S129,,-CH61)</f>
        <v>0</v>
      </c>
      <c r="FO61" s="147">
        <f>PV(0.05,'PV factor'!T129,,-CI61)</f>
        <v>0</v>
      </c>
      <c r="FP61" s="147">
        <f>PV(0.05,'PV factor'!U129,,-CJ61)</f>
        <v>0</v>
      </c>
      <c r="FQ61" s="147">
        <f>PV(0.05,'PV factor'!V129,,-CK61)</f>
        <v>0</v>
      </c>
      <c r="FR61" s="147">
        <f>PV(0.05,'PV factor'!W129,,-CL61)</f>
        <v>0</v>
      </c>
      <c r="FS61" s="147">
        <f>PV(0.05,'PV factor'!X129,,-CM61)</f>
        <v>0</v>
      </c>
      <c r="FT61" s="147">
        <f>PV(0.05,'PV factor'!Y129,,-CN61)</f>
        <v>0</v>
      </c>
      <c r="FU61" s="147">
        <f>PV(0.05,'PV factor'!Z129,,-CO61)</f>
        <v>0</v>
      </c>
      <c r="FV61" s="147">
        <f>PV(0.05,'PV factor'!AA129,,-CP61)</f>
        <v>0</v>
      </c>
      <c r="FW61" s="147">
        <f>PV(0.05,'PV factor'!AB129,,-CQ61)</f>
        <v>0</v>
      </c>
      <c r="FX61" s="147">
        <f>PV(0.05,'PV factor'!AC129,,-CR61)</f>
        <v>0</v>
      </c>
      <c r="FY61" s="147">
        <f>PV(0.05,'PV factor'!AD129,,-CS61)</f>
        <v>0</v>
      </c>
      <c r="FZ61" s="147">
        <f>PV(0.05,'PV factor'!AE129,,-CT61)</f>
        <v>0</v>
      </c>
      <c r="GA61" s="147">
        <f>PV(0.05,'PV factor'!AF129,,-CU61)</f>
        <v>0</v>
      </c>
      <c r="GB61" s="147">
        <f>PV(0.05,'PV factor'!AG129,,-CV61)</f>
        <v>0</v>
      </c>
      <c r="GC61" s="147">
        <f>PV(0.05,'PV factor'!AH129,,-CW61)</f>
        <v>0</v>
      </c>
      <c r="GD61" s="147">
        <f>PV(0.05,'PV factor'!AI129,,-CX61)</f>
        <v>0</v>
      </c>
      <c r="GE61" s="147">
        <f>PV(0.05,'PV factor'!AJ129,,-CY61)</f>
        <v>0</v>
      </c>
      <c r="GF61" s="147">
        <f>PV(0.05,'PV factor'!AK129,,-CZ61)</f>
        <v>0</v>
      </c>
      <c r="GG61" s="147">
        <f>PV(0.05,'PV factor'!AL129,,-DA61)</f>
        <v>0</v>
      </c>
      <c r="GH61" s="147">
        <f>PV(0.05,'PV factor'!AM129,,-DB61)</f>
        <v>0</v>
      </c>
      <c r="GI61" s="147">
        <f>PV(0.05,'PV factor'!AN129,,-DC61)</f>
        <v>0</v>
      </c>
      <c r="GJ61" s="147">
        <f>PV(0.05,'PV factor'!AO129,,-DD61)</f>
        <v>0</v>
      </c>
      <c r="GK61" s="147">
        <f>PV(0.05,'PV factor'!AP129,,-DE61)</f>
        <v>0</v>
      </c>
      <c r="GL61" s="147">
        <f>PV(0.05,'PV factor'!C129,,-DI61)</f>
        <v>75751.473922902485</v>
      </c>
      <c r="GM61" s="147">
        <f>PV(0.05,'PV factor'!D129,,-DJ61)</f>
        <v>72144.260878954752</v>
      </c>
      <c r="GN61" s="147">
        <f>PV(0.05,'PV factor'!E129,,-DK61)</f>
        <v>68708.819884718818</v>
      </c>
      <c r="GO61" s="147">
        <f>PV(0.05,'PV factor'!F129,,-DL61)</f>
        <v>65436.971318779819</v>
      </c>
      <c r="GP61" s="147">
        <f>PV(0.05,'PV factor'!G129,,-DM61)</f>
        <v>62320.925065504598</v>
      </c>
      <c r="GQ61" s="147">
        <f>PV(0.05,'PV factor'!H129,,-DN61)</f>
        <v>59353.26196714722</v>
      </c>
      <c r="GR61" s="147">
        <f>PV(0.05,'PV factor'!I129,,-DO61)</f>
        <v>56526.916159187836</v>
      </c>
      <c r="GS61" s="147">
        <f>PV(0.05,'PV factor'!J129,,-DP61)</f>
        <v>53835.15824684556</v>
      </c>
      <c r="GT61" s="147">
        <f>PV(0.05,'PV factor'!K129,,-DQ61)</f>
        <v>51271.579282710052</v>
      </c>
      <c r="GU61" s="147">
        <f>PV(0.05,'PV factor'!L129,,-DR61)</f>
        <v>48830.075507342903</v>
      </c>
      <c r="GV61" s="147">
        <f>PV(0.05,'PV factor'!M129,,-DS61)</f>
        <v>46504.833816517057</v>
      </c>
      <c r="GW61" s="147">
        <f>PV(0.05,'PV factor'!N129,,-DT61)</f>
        <v>44290.317920492431</v>
      </c>
      <c r="GX61" s="147">
        <f>PV(0.05,'PV factor'!O129,,-DU61)</f>
        <v>42181.255162373753</v>
      </c>
      <c r="GY61" s="147">
        <f>PV(0.05,'PV factor'!P129,,-DV61)</f>
        <v>40172.623964165468</v>
      </c>
      <c r="GZ61" s="147">
        <f>PV(0.05,'PV factor'!Q129,,-DW61)</f>
        <v>38259.641870633779</v>
      </c>
      <c r="HA61" s="147">
        <f>PV(0.05,'PV factor'!R129,,-DX61)</f>
        <v>36437.754162508361</v>
      </c>
      <c r="HB61" s="147">
        <f>PV(0.05,'PV factor'!S129,,-DY61)</f>
        <v>34702.623011912721</v>
      </c>
      <c r="HC61" s="147">
        <f>PV(0.05,'PV factor'!T129,,-DZ61)</f>
        <v>33050.117154202591</v>
      </c>
      <c r="HD61" s="147">
        <f>PV(0.05,'PV factor'!U129,,-EA61)</f>
        <v>31476.302051621518</v>
      </c>
      <c r="HE61" s="147">
        <f>PV(0.05,'PV factor'!V129,,-EB61)</f>
        <v>29977.430525353826</v>
      </c>
      <c r="HF61" s="147">
        <f>PV(0.05,'PV factor'!W129,,-EC61)</f>
        <v>28549.933833670315</v>
      </c>
      <c r="HG61" s="147">
        <f>PV(0.05,'PV factor'!X129,,-ED61)</f>
        <v>27190.413174924102</v>
      </c>
      <c r="HH61" s="147">
        <f>PV(0.05,'PV factor'!Y129,,-EE61)</f>
        <v>25895.631595165814</v>
      </c>
      <c r="HI61" s="147">
        <f>PV(0.05,'PV factor'!Z129,,-EF61)</f>
        <v>24662.506281110298</v>
      </c>
      <c r="HJ61" s="147">
        <f>PV(0.05,'PV factor'!AA129,,-EG61)</f>
        <v>23488.101220105047</v>
      </c>
      <c r="HK61" s="147">
        <f>PV(0.05,'PV factor'!AB129,,-EH61)</f>
        <v>22369.620209623852</v>
      </c>
      <c r="HL61" s="147">
        <f>PV(0.05,'PV factor'!AC129,,-EI61)</f>
        <v>21304.400199641768</v>
      </c>
      <c r="HM61" s="147">
        <f>PV(0.05,'PV factor'!AD129,,-EJ61)</f>
        <v>20289.904952039775</v>
      </c>
      <c r="HN61" s="147">
        <f>PV(0.05,'PV factor'!AE129,,-EK61)</f>
        <v>19323.719001942649</v>
      </c>
      <c r="HO61" s="147">
        <f>PV(0.05,'PV factor'!AF129,,-EL61)</f>
        <v>18403.541906612038</v>
      </c>
      <c r="HP61" s="147">
        <f>PV(0.05,'PV factor'!AG129,,-EM61)</f>
        <v>17527.182768201943</v>
      </c>
      <c r="HQ61" s="147">
        <f>PV(0.05,'PV factor'!AH129,,-EN61)</f>
        <v>16692.555017335184</v>
      </c>
      <c r="HR61" s="147">
        <f>PV(0.05,'PV factor'!AI129,,-EO61)</f>
        <v>15897.671445081129</v>
      </c>
      <c r="HS61" s="147">
        <f>PV(0.05,'PV factor'!AJ129,,-EP61)</f>
        <v>15140.639471505834</v>
      </c>
      <c r="HT61" s="147">
        <f>PV(0.05,'PV factor'!AK129,,-EQ61)</f>
        <v>14419.656639529367</v>
      </c>
      <c r="HU61" s="147">
        <f>PV(0.05,'PV factor'!AL129,,-ER61)</f>
        <v>13733.006323361302</v>
      </c>
      <c r="HV61" s="147">
        <f>PV(0.05,'PV factor'!AM129,,-ES61)</f>
        <v>13079.053641296479</v>
      </c>
      <c r="HW61" s="147">
        <f>PV(0.05,'PV factor'!AN129,,-ET61)</f>
        <v>12456.241563139502</v>
      </c>
      <c r="HX61" s="147">
        <f>PV(0.05,'PV factor'!AO129,,-EU61)</f>
        <v>11863.087202990004</v>
      </c>
      <c r="HY61" s="147">
        <f>PV(0.05,'PV factor'!AP129,,-EV61)</f>
        <v>11298.178288561907</v>
      </c>
      <c r="HZ61" s="147">
        <f t="shared" si="67"/>
        <v>181405.89569160997</v>
      </c>
      <c r="IA61" s="147">
        <f t="shared" si="68"/>
        <v>1364817.3866097135</v>
      </c>
      <c r="IB61" s="401">
        <f t="shared" si="69"/>
        <v>7.5235558436860464</v>
      </c>
    </row>
    <row r="62" spans="1:236" ht="90" customHeight="1" x14ac:dyDescent="0.2">
      <c r="A62" s="276" t="s">
        <v>634</v>
      </c>
      <c r="B62" s="277" t="s">
        <v>1167</v>
      </c>
      <c r="C62" s="277" t="s">
        <v>1300</v>
      </c>
      <c r="D62" s="99"/>
      <c r="E62" s="277" t="s">
        <v>1301</v>
      </c>
      <c r="F62" s="103" t="s">
        <v>1302</v>
      </c>
      <c r="G62" s="103" t="s">
        <v>1303</v>
      </c>
      <c r="H62" s="99" t="s">
        <v>77</v>
      </c>
      <c r="I62" s="103" t="s">
        <v>1216</v>
      </c>
      <c r="J62" s="103">
        <v>40</v>
      </c>
      <c r="K62" s="227" t="s">
        <v>94</v>
      </c>
      <c r="L62" s="98">
        <v>140280.66666666666</v>
      </c>
      <c r="M62" s="99" t="s">
        <v>3649</v>
      </c>
      <c r="N62" s="99" t="s">
        <v>81</v>
      </c>
      <c r="O62" s="13" t="s">
        <v>217</v>
      </c>
      <c r="P62" s="99" t="s">
        <v>218</v>
      </c>
      <c r="Q62" s="112" t="s">
        <v>100</v>
      </c>
      <c r="R62" s="99" t="s">
        <v>108</v>
      </c>
      <c r="S62" s="99" t="s">
        <v>99</v>
      </c>
      <c r="T62" s="99" t="s">
        <v>366</v>
      </c>
      <c r="U62" s="99" t="s">
        <v>100</v>
      </c>
      <c r="V62" s="102">
        <v>1</v>
      </c>
      <c r="W62" s="278">
        <v>350000</v>
      </c>
      <c r="X62" s="278">
        <v>0</v>
      </c>
      <c r="Y62" s="278">
        <v>0</v>
      </c>
      <c r="Z62" s="278">
        <v>0</v>
      </c>
      <c r="AA62" s="278">
        <v>350000</v>
      </c>
      <c r="AB62" s="278">
        <v>0</v>
      </c>
      <c r="AC62" s="278">
        <v>0</v>
      </c>
      <c r="AD62" s="278">
        <v>0</v>
      </c>
      <c r="AE62" s="278">
        <v>0</v>
      </c>
      <c r="AF62" s="278">
        <v>0</v>
      </c>
      <c r="AG62" s="278">
        <v>0</v>
      </c>
      <c r="AH62" s="278">
        <v>0</v>
      </c>
      <c r="AI62" s="100" t="s">
        <v>88</v>
      </c>
      <c r="AJ62" s="278">
        <v>0</v>
      </c>
      <c r="AK62" s="278">
        <v>0</v>
      </c>
      <c r="AL62" s="278">
        <v>0</v>
      </c>
      <c r="AM62" s="278">
        <v>0</v>
      </c>
      <c r="AN62" s="278">
        <v>0</v>
      </c>
      <c r="AO62" s="278">
        <v>0</v>
      </c>
      <c r="AP62" s="278">
        <v>0</v>
      </c>
      <c r="AQ62" s="278">
        <v>0</v>
      </c>
      <c r="AR62" s="278">
        <v>0</v>
      </c>
      <c r="AS62" s="278">
        <v>0</v>
      </c>
      <c r="AT62" s="278">
        <v>0</v>
      </c>
      <c r="AU62" s="279"/>
      <c r="AV62" s="230">
        <f t="shared" si="35"/>
        <v>0</v>
      </c>
      <c r="AW62" s="230">
        <f t="shared" si="36"/>
        <v>0</v>
      </c>
      <c r="AX62" s="230" t="str">
        <f t="shared" si="37"/>
        <v>B3</v>
      </c>
      <c r="AY62" s="141">
        <f t="shared" si="38"/>
        <v>8</v>
      </c>
      <c r="AZ62" s="70">
        <f t="shared" si="39"/>
        <v>1</v>
      </c>
      <c r="BA62" s="70">
        <f t="shared" si="40"/>
        <v>1</v>
      </c>
      <c r="BB62" s="70">
        <f t="shared" si="41"/>
        <v>1</v>
      </c>
      <c r="BC62" s="70">
        <f t="shared" si="42"/>
        <v>0</v>
      </c>
      <c r="BD62" s="70">
        <f t="shared" si="43"/>
        <v>1</v>
      </c>
      <c r="BE62" s="70">
        <f t="shared" si="44"/>
        <v>1</v>
      </c>
      <c r="BF62" s="70">
        <f t="shared" si="45"/>
        <v>1</v>
      </c>
      <c r="BG62" s="71">
        <f t="shared" si="46"/>
        <v>0</v>
      </c>
      <c r="BH62" s="71">
        <f t="shared" si="47"/>
        <v>1</v>
      </c>
      <c r="BI62" s="71">
        <f t="shared" si="48"/>
        <v>0</v>
      </c>
      <c r="BJ62" s="71">
        <f t="shared" si="49"/>
        <v>0</v>
      </c>
      <c r="BK62" s="71">
        <f t="shared" si="50"/>
        <v>1</v>
      </c>
      <c r="BL62" s="70">
        <f t="shared" si="51"/>
        <v>1</v>
      </c>
      <c r="BM62" s="70">
        <f t="shared" si="52"/>
        <v>1</v>
      </c>
      <c r="BN62" s="70">
        <f t="shared" si="53"/>
        <v>0</v>
      </c>
      <c r="BO62" s="70">
        <f t="shared" si="54"/>
        <v>1</v>
      </c>
      <c r="BP62" s="144">
        <f t="shared" si="55"/>
        <v>0</v>
      </c>
      <c r="BQ62" s="144">
        <f t="shared" si="56"/>
        <v>0</v>
      </c>
      <c r="BR62" s="144">
        <f t="shared" si="57"/>
        <v>350000</v>
      </c>
      <c r="BS62" s="144">
        <f t="shared" si="58"/>
        <v>0</v>
      </c>
      <c r="BT62" s="144">
        <f t="shared" si="59"/>
        <v>0</v>
      </c>
      <c r="BU62" s="144">
        <f t="shared" si="60"/>
        <v>0</v>
      </c>
      <c r="BV62" s="144">
        <f t="shared" si="61"/>
        <v>0</v>
      </c>
      <c r="BW62" s="144">
        <f t="shared" si="62"/>
        <v>0</v>
      </c>
      <c r="BX62" s="144">
        <f t="shared" si="63"/>
        <v>0</v>
      </c>
      <c r="BY62" s="144">
        <f t="shared" si="64"/>
        <v>0</v>
      </c>
      <c r="BZ62" s="9">
        <v>0</v>
      </c>
      <c r="CA62" s="9">
        <v>0</v>
      </c>
      <c r="CB62" s="9">
        <v>0</v>
      </c>
      <c r="CC62" s="9">
        <v>0</v>
      </c>
      <c r="CD62" s="9">
        <v>0</v>
      </c>
      <c r="CE62" s="9">
        <v>0</v>
      </c>
      <c r="CF62" s="9">
        <v>0</v>
      </c>
      <c r="CG62" s="9">
        <v>0</v>
      </c>
      <c r="CH62" s="9">
        <v>0</v>
      </c>
      <c r="CI62" s="9">
        <v>0</v>
      </c>
      <c r="CJ62" s="9">
        <v>0</v>
      </c>
      <c r="CK62" s="9">
        <v>0</v>
      </c>
      <c r="CL62" s="9">
        <v>0</v>
      </c>
      <c r="CM62" s="9">
        <v>0</v>
      </c>
      <c r="CN62" s="9">
        <v>0</v>
      </c>
      <c r="CO62" s="9">
        <v>0</v>
      </c>
      <c r="CP62" s="9">
        <v>0</v>
      </c>
      <c r="CQ62" s="9">
        <v>0</v>
      </c>
      <c r="CR62" s="9">
        <v>0</v>
      </c>
      <c r="CS62" s="9">
        <v>0</v>
      </c>
      <c r="CT62" s="9">
        <v>0</v>
      </c>
      <c r="CU62" s="9">
        <v>0</v>
      </c>
      <c r="CV62" s="9">
        <v>0</v>
      </c>
      <c r="CW62" s="9">
        <v>0</v>
      </c>
      <c r="CX62" s="9">
        <v>0</v>
      </c>
      <c r="CY62" s="9">
        <v>0</v>
      </c>
      <c r="CZ62" s="9">
        <v>0</v>
      </c>
      <c r="DA62" s="9">
        <v>0</v>
      </c>
      <c r="DB62" s="9">
        <v>0</v>
      </c>
      <c r="DC62" s="9">
        <v>0</v>
      </c>
      <c r="DD62" s="9">
        <v>0</v>
      </c>
      <c r="DE62" s="9">
        <v>0</v>
      </c>
      <c r="DF62" s="9">
        <v>0</v>
      </c>
      <c r="DG62" s="144">
        <f t="shared" si="65"/>
        <v>140280.66666666666</v>
      </c>
      <c r="DH62" s="144">
        <f t="shared" ref="DH62:EW62" si="127">DG62</f>
        <v>140280.66666666666</v>
      </c>
      <c r="DI62" s="144">
        <f t="shared" si="127"/>
        <v>140280.66666666666</v>
      </c>
      <c r="DJ62" s="144">
        <f t="shared" si="127"/>
        <v>140280.66666666666</v>
      </c>
      <c r="DK62" s="144">
        <f t="shared" si="127"/>
        <v>140280.66666666666</v>
      </c>
      <c r="DL62" s="144">
        <f t="shared" si="127"/>
        <v>140280.66666666666</v>
      </c>
      <c r="DM62" s="144">
        <f t="shared" si="127"/>
        <v>140280.66666666666</v>
      </c>
      <c r="DN62" s="144">
        <f t="shared" si="127"/>
        <v>140280.66666666666</v>
      </c>
      <c r="DO62" s="144">
        <f t="shared" si="127"/>
        <v>140280.66666666666</v>
      </c>
      <c r="DP62" s="144">
        <f t="shared" si="127"/>
        <v>140280.66666666666</v>
      </c>
      <c r="DQ62" s="144">
        <f t="shared" si="127"/>
        <v>140280.66666666666</v>
      </c>
      <c r="DR62" s="144">
        <f t="shared" si="127"/>
        <v>140280.66666666666</v>
      </c>
      <c r="DS62" s="144">
        <f t="shared" si="127"/>
        <v>140280.66666666666</v>
      </c>
      <c r="DT62" s="144">
        <f t="shared" si="127"/>
        <v>140280.66666666666</v>
      </c>
      <c r="DU62" s="144">
        <f t="shared" si="127"/>
        <v>140280.66666666666</v>
      </c>
      <c r="DV62" s="144">
        <f t="shared" si="127"/>
        <v>140280.66666666666</v>
      </c>
      <c r="DW62" s="144">
        <f t="shared" si="127"/>
        <v>140280.66666666666</v>
      </c>
      <c r="DX62" s="144">
        <f t="shared" si="127"/>
        <v>140280.66666666666</v>
      </c>
      <c r="DY62" s="144">
        <f t="shared" si="127"/>
        <v>140280.66666666666</v>
      </c>
      <c r="DZ62" s="144">
        <f t="shared" si="127"/>
        <v>140280.66666666666</v>
      </c>
      <c r="EA62" s="144">
        <f t="shared" si="127"/>
        <v>140280.66666666666</v>
      </c>
      <c r="EB62" s="144">
        <f t="shared" si="127"/>
        <v>140280.66666666666</v>
      </c>
      <c r="EC62" s="144">
        <f t="shared" si="127"/>
        <v>140280.66666666666</v>
      </c>
      <c r="ED62" s="144">
        <f t="shared" si="127"/>
        <v>140280.66666666666</v>
      </c>
      <c r="EE62" s="144">
        <f t="shared" si="127"/>
        <v>140280.66666666666</v>
      </c>
      <c r="EF62" s="144">
        <f t="shared" si="127"/>
        <v>140280.66666666666</v>
      </c>
      <c r="EG62" s="144">
        <f t="shared" si="127"/>
        <v>140280.66666666666</v>
      </c>
      <c r="EH62" s="144">
        <f t="shared" si="127"/>
        <v>140280.66666666666</v>
      </c>
      <c r="EI62" s="144">
        <f t="shared" si="127"/>
        <v>140280.66666666666</v>
      </c>
      <c r="EJ62" s="144">
        <f t="shared" si="127"/>
        <v>140280.66666666666</v>
      </c>
      <c r="EK62" s="144">
        <f t="shared" si="127"/>
        <v>140280.66666666666</v>
      </c>
      <c r="EL62" s="144">
        <f t="shared" si="127"/>
        <v>140280.66666666666</v>
      </c>
      <c r="EM62" s="144">
        <f t="shared" si="127"/>
        <v>140280.66666666666</v>
      </c>
      <c r="EN62" s="144">
        <f t="shared" si="127"/>
        <v>140280.66666666666</v>
      </c>
      <c r="EO62" s="144">
        <f t="shared" si="127"/>
        <v>140280.66666666666</v>
      </c>
      <c r="EP62" s="144">
        <f t="shared" si="127"/>
        <v>140280.66666666666</v>
      </c>
      <c r="EQ62" s="144">
        <f t="shared" si="127"/>
        <v>140280.66666666666</v>
      </c>
      <c r="ER62" s="144">
        <f t="shared" si="127"/>
        <v>140280.66666666666</v>
      </c>
      <c r="ES62" s="144">
        <f t="shared" si="127"/>
        <v>140280.66666666666</v>
      </c>
      <c r="ET62" s="144">
        <f t="shared" si="127"/>
        <v>140280.66666666666</v>
      </c>
      <c r="EU62" s="144">
        <f t="shared" si="127"/>
        <v>140280.66666666666</v>
      </c>
      <c r="EV62" s="144">
        <f t="shared" si="127"/>
        <v>140280.66666666666</v>
      </c>
      <c r="EW62" s="144">
        <f t="shared" si="127"/>
        <v>140280.66666666666</v>
      </c>
      <c r="EX62" s="147">
        <f>PV(0.05,'PV factor'!C149,,-BR62)</f>
        <v>317460.31746031746</v>
      </c>
      <c r="EY62" s="147">
        <f>PV(0.05,'PV factor'!D149,,-BS62)</f>
        <v>0</v>
      </c>
      <c r="EZ62" s="147">
        <f>PV(0.05,'PV factor'!E149,,-BT62)</f>
        <v>0</v>
      </c>
      <c r="FA62" s="147">
        <f>PV(0.05,'PV factor'!F149,,-BU62)</f>
        <v>0</v>
      </c>
      <c r="FB62" s="147">
        <f>PV(0.05,'PV factor'!G149,,-BV62)</f>
        <v>0</v>
      </c>
      <c r="FC62" s="147">
        <f>PV(0.05,'PV factor'!H149,,-BW62)</f>
        <v>0</v>
      </c>
      <c r="FD62" s="147">
        <f>PV(0.05,'PV factor'!I149,,-BX62)</f>
        <v>0</v>
      </c>
      <c r="FE62" s="147">
        <f>PV(0.05,'PV factor'!J149,,-BY62)</f>
        <v>0</v>
      </c>
      <c r="FF62" s="147">
        <f>PV(0.05,'PV factor'!K149,,-BZ62)</f>
        <v>0</v>
      </c>
      <c r="FG62" s="147">
        <f>PV(0.05,'PV factor'!L149,,-CA62)</f>
        <v>0</v>
      </c>
      <c r="FH62" s="147">
        <f>PV(0.05,'PV factor'!M149,,-CB62)</f>
        <v>0</v>
      </c>
      <c r="FI62" s="147">
        <f>PV(0.05,'PV factor'!N149,,-CC62)</f>
        <v>0</v>
      </c>
      <c r="FJ62" s="147">
        <f>PV(0.05,'PV factor'!O149,,-CD62)</f>
        <v>0</v>
      </c>
      <c r="FK62" s="147">
        <f>PV(0.05,'PV factor'!P149,,-CE62)</f>
        <v>0</v>
      </c>
      <c r="FL62" s="147">
        <f>PV(0.05,'PV factor'!Q149,,-CF62)</f>
        <v>0</v>
      </c>
      <c r="FM62" s="147">
        <f>PV(0.05,'PV factor'!R149,,-CG62)</f>
        <v>0</v>
      </c>
      <c r="FN62" s="147">
        <f>PV(0.05,'PV factor'!S149,,-CH62)</f>
        <v>0</v>
      </c>
      <c r="FO62" s="147">
        <f>PV(0.05,'PV factor'!T149,,-CI62)</f>
        <v>0</v>
      </c>
      <c r="FP62" s="147">
        <f>PV(0.05,'PV factor'!U149,,-CJ62)</f>
        <v>0</v>
      </c>
      <c r="FQ62" s="147">
        <f>PV(0.05,'PV factor'!V149,,-CK62)</f>
        <v>0</v>
      </c>
      <c r="FR62" s="147">
        <f>PV(0.05,'PV factor'!W149,,-CL62)</f>
        <v>0</v>
      </c>
      <c r="FS62" s="147">
        <f>PV(0.05,'PV factor'!X149,,-CM62)</f>
        <v>0</v>
      </c>
      <c r="FT62" s="147">
        <f>PV(0.05,'PV factor'!Y149,,-CN62)</f>
        <v>0</v>
      </c>
      <c r="FU62" s="147">
        <f>PV(0.05,'PV factor'!Z149,,-CO62)</f>
        <v>0</v>
      </c>
      <c r="FV62" s="147">
        <f>PV(0.05,'PV factor'!AA149,,-CP62)</f>
        <v>0</v>
      </c>
      <c r="FW62" s="147">
        <f>PV(0.05,'PV factor'!AB149,,-CQ62)</f>
        <v>0</v>
      </c>
      <c r="FX62" s="147">
        <f>PV(0.05,'PV factor'!AC149,,-CR62)</f>
        <v>0</v>
      </c>
      <c r="FY62" s="147">
        <f>PV(0.05,'PV factor'!AD149,,-CS62)</f>
        <v>0</v>
      </c>
      <c r="FZ62" s="147">
        <f>PV(0.05,'PV factor'!AE149,,-CT62)</f>
        <v>0</v>
      </c>
      <c r="GA62" s="147">
        <f>PV(0.05,'PV factor'!AF149,,-CU62)</f>
        <v>0</v>
      </c>
      <c r="GB62" s="147">
        <f>PV(0.05,'PV factor'!AG149,,-CV62)</f>
        <v>0</v>
      </c>
      <c r="GC62" s="147">
        <f>PV(0.05,'PV factor'!AH149,,-CW62)</f>
        <v>0</v>
      </c>
      <c r="GD62" s="147">
        <f>PV(0.05,'PV factor'!AI149,,-CX62)</f>
        <v>0</v>
      </c>
      <c r="GE62" s="147">
        <f>PV(0.05,'PV factor'!AJ149,,-CY62)</f>
        <v>0</v>
      </c>
      <c r="GF62" s="147">
        <f>PV(0.05,'PV factor'!AK149,,-CZ62)</f>
        <v>0</v>
      </c>
      <c r="GG62" s="147">
        <f>PV(0.05,'PV factor'!AL149,,-DA62)</f>
        <v>0</v>
      </c>
      <c r="GH62" s="147">
        <f>PV(0.05,'PV factor'!AM149,,-DB62)</f>
        <v>0</v>
      </c>
      <c r="GI62" s="147">
        <f>PV(0.05,'PV factor'!AN149,,-DC62)</f>
        <v>0</v>
      </c>
      <c r="GJ62" s="147">
        <f>PV(0.05,'PV factor'!AO149,,-DD62)</f>
        <v>0</v>
      </c>
      <c r="GK62" s="147">
        <f>PV(0.05,'PV factor'!AP149,,-DE62)</f>
        <v>0</v>
      </c>
      <c r="GL62" s="147">
        <f>PV(0.05,'PV factor'!C149,,-DI62)</f>
        <v>127238.69992441419</v>
      </c>
      <c r="GM62" s="147">
        <f>PV(0.05,'PV factor'!D149,,-DJ62)</f>
        <v>121179.7142137278</v>
      </c>
      <c r="GN62" s="147">
        <f>PV(0.05,'PV factor'!E149,,-DK62)</f>
        <v>115409.25163212173</v>
      </c>
      <c r="GO62" s="147">
        <f>PV(0.05,'PV factor'!F149,,-DL62)</f>
        <v>109913.57298297306</v>
      </c>
      <c r="GP62" s="147">
        <f>PV(0.05,'PV factor'!G149,,-DM62)</f>
        <v>104679.59331711721</v>
      </c>
      <c r="GQ62" s="147">
        <f>PV(0.05,'PV factor'!H149,,-DN62)</f>
        <v>99694.850778206848</v>
      </c>
      <c r="GR62" s="147">
        <f>PV(0.05,'PV factor'!I149,,-DO62)</f>
        <v>94947.476931625584</v>
      </c>
      <c r="GS62" s="147">
        <f>PV(0.05,'PV factor'!J149,,-DP62)</f>
        <v>90426.168506310074</v>
      </c>
      <c r="GT62" s="147">
        <f>PV(0.05,'PV factor'!K149,,-DQ62)</f>
        <v>86120.160482200066</v>
      </c>
      <c r="GU62" s="147">
        <f>PV(0.05,'PV factor'!L149,,-DR62)</f>
        <v>82019.200459238156</v>
      </c>
      <c r="GV62" s="147">
        <f>PV(0.05,'PV factor'!M149,,-DS62)</f>
        <v>78113.524246893488</v>
      </c>
      <c r="GW62" s="147">
        <f>PV(0.05,'PV factor'!N149,,-DT62)</f>
        <v>74393.832616089028</v>
      </c>
      <c r="GX62" s="147">
        <f>PV(0.05,'PV factor'!O149,,-DU62)</f>
        <v>70851.269158180046</v>
      </c>
      <c r="GY62" s="147">
        <f>PV(0.05,'PV factor'!P149,,-DV62)</f>
        <v>67477.399198266692</v>
      </c>
      <c r="GZ62" s="147">
        <f>PV(0.05,'PV factor'!Q149,,-DW62)</f>
        <v>64264.189712634943</v>
      </c>
      <c r="HA62" s="147">
        <f>PV(0.05,'PV factor'!R149,,-DX62)</f>
        <v>61203.990202509463</v>
      </c>
      <c r="HB62" s="147">
        <f>PV(0.05,'PV factor'!S149,,-DY62)</f>
        <v>58289.514478580444</v>
      </c>
      <c r="HC62" s="147">
        <f>PV(0.05,'PV factor'!T149,,-DZ62)</f>
        <v>55513.823312933753</v>
      </c>
      <c r="HD62" s="147">
        <f>PV(0.05,'PV factor'!U149,,-EA62)</f>
        <v>52870.307917079772</v>
      </c>
      <c r="HE62" s="147">
        <f>PV(0.05,'PV factor'!V149,,-EB62)</f>
        <v>50352.674206742638</v>
      </c>
      <c r="HF62" s="147">
        <f>PV(0.05,'PV factor'!W149,,-EC62)</f>
        <v>47954.927815945375</v>
      </c>
      <c r="HG62" s="147">
        <f>PV(0.05,'PV factor'!X149,,-ED62)</f>
        <v>45671.359824709871</v>
      </c>
      <c r="HH62" s="147">
        <f>PV(0.05,'PV factor'!Y149,,-EE62)</f>
        <v>43496.533166390356</v>
      </c>
      <c r="HI62" s="147">
        <f>PV(0.05,'PV factor'!Z149,,-EF62)</f>
        <v>41425.269682276528</v>
      </c>
      <c r="HJ62" s="147">
        <f>PV(0.05,'PV factor'!AA149,,-EG62)</f>
        <v>39452.637792644317</v>
      </c>
      <c r="HK62" s="147">
        <f>PV(0.05,'PV factor'!AB149,,-EH62)</f>
        <v>37573.94075489934</v>
      </c>
      <c r="HL62" s="147">
        <f>PV(0.05,'PV factor'!AC149,,-EI62)</f>
        <v>35784.705480856523</v>
      </c>
      <c r="HM62" s="147">
        <f>PV(0.05,'PV factor'!AD149,,-EJ62)</f>
        <v>34080.671886530014</v>
      </c>
      <c r="HN62" s="147">
        <f>PV(0.05,'PV factor'!AE149,,-EK62)</f>
        <v>32457.782749076214</v>
      </c>
      <c r="HO62" s="147">
        <f>PV(0.05,'PV factor'!AF149,,-EL62)</f>
        <v>30912.174046739241</v>
      </c>
      <c r="HP62" s="147">
        <f>PV(0.05,'PV factor'!AG149,,-EM62)</f>
        <v>29440.165758799278</v>
      </c>
      <c r="HQ62" s="147">
        <f>PV(0.05,'PV factor'!AH149,,-EN62)</f>
        <v>28038.253103618361</v>
      </c>
      <c r="HR62" s="147">
        <f>PV(0.05,'PV factor'!AI149,,-EO62)</f>
        <v>26703.098193922247</v>
      </c>
      <c r="HS62" s="147">
        <f>PV(0.05,'PV factor'!AJ149,,-EP62)</f>
        <v>25431.522089449758</v>
      </c>
      <c r="HT62" s="147">
        <f>PV(0.05,'PV factor'!AK149,,-EQ62)</f>
        <v>24220.497228047392</v>
      </c>
      <c r="HU62" s="147">
        <f>PV(0.05,'PV factor'!AL149,,-ER62)</f>
        <v>23067.140217187989</v>
      </c>
      <c r="HV62" s="147">
        <f>PV(0.05,'PV factor'!AM149,,-ES62)</f>
        <v>21968.70496875047</v>
      </c>
      <c r="HW62" s="147">
        <f>PV(0.05,'PV factor'!AN149,,-ET62)</f>
        <v>20922.576160714729</v>
      </c>
      <c r="HX62" s="147">
        <f>PV(0.05,'PV factor'!AO149,,-EU62)</f>
        <v>19926.263010204508</v>
      </c>
      <c r="HY62" s="147">
        <f>PV(0.05,'PV factor'!AP149,,-EV62)</f>
        <v>18977.39334305191</v>
      </c>
      <c r="HZ62" s="147">
        <f t="shared" si="67"/>
        <v>317460.31746031746</v>
      </c>
      <c r="IA62" s="147">
        <f t="shared" si="68"/>
        <v>2292464.8315516585</v>
      </c>
      <c r="IB62" s="401">
        <f t="shared" si="69"/>
        <v>7.2212642193877246</v>
      </c>
    </row>
    <row r="63" spans="1:236" ht="90" customHeight="1" x14ac:dyDescent="0.2">
      <c r="A63" s="233" t="s">
        <v>336</v>
      </c>
      <c r="B63" s="234" t="s">
        <v>337</v>
      </c>
      <c r="C63" s="234" t="s">
        <v>360</v>
      </c>
      <c r="D63" s="235">
        <v>1</v>
      </c>
      <c r="E63" s="234" t="s">
        <v>361</v>
      </c>
      <c r="F63" s="236" t="s">
        <v>362</v>
      </c>
      <c r="G63" s="236" t="s">
        <v>363</v>
      </c>
      <c r="H63" s="13" t="s">
        <v>77</v>
      </c>
      <c r="I63" s="236" t="s">
        <v>364</v>
      </c>
      <c r="J63" s="236">
        <v>10</v>
      </c>
      <c r="K63" s="236" t="s">
        <v>197</v>
      </c>
      <c r="L63" s="77">
        <v>32000</v>
      </c>
      <c r="M63" s="237" t="s">
        <v>365</v>
      </c>
      <c r="N63" s="13" t="s">
        <v>81</v>
      </c>
      <c r="O63" s="73" t="s">
        <v>106</v>
      </c>
      <c r="P63" s="13" t="s">
        <v>199</v>
      </c>
      <c r="Q63" s="112" t="s">
        <v>100</v>
      </c>
      <c r="R63" s="13" t="s">
        <v>108</v>
      </c>
      <c r="S63" s="13" t="s">
        <v>99</v>
      </c>
      <c r="T63" s="72" t="s">
        <v>366</v>
      </c>
      <c r="U63" s="13" t="s">
        <v>100</v>
      </c>
      <c r="V63" s="196">
        <v>1</v>
      </c>
      <c r="W63" s="238">
        <v>36000</v>
      </c>
      <c r="X63" s="238">
        <v>0</v>
      </c>
      <c r="Y63" s="238">
        <v>0</v>
      </c>
      <c r="Z63" s="238">
        <v>0</v>
      </c>
      <c r="AA63" s="238">
        <v>36000</v>
      </c>
      <c r="AB63" s="238">
        <v>0</v>
      </c>
      <c r="AC63" s="238">
        <v>0</v>
      </c>
      <c r="AD63" s="238">
        <v>0</v>
      </c>
      <c r="AE63" s="239">
        <v>0</v>
      </c>
      <c r="AF63" s="239">
        <v>0</v>
      </c>
      <c r="AG63" s="239">
        <v>0</v>
      </c>
      <c r="AH63" s="239">
        <v>0</v>
      </c>
      <c r="AI63" s="14" t="s">
        <v>88</v>
      </c>
      <c r="AJ63" s="240">
        <v>0</v>
      </c>
      <c r="AK63" s="238">
        <v>0</v>
      </c>
      <c r="AL63" s="238">
        <v>0</v>
      </c>
      <c r="AM63" s="238">
        <v>0</v>
      </c>
      <c r="AN63" s="238">
        <v>0</v>
      </c>
      <c r="AO63" s="238">
        <v>0</v>
      </c>
      <c r="AP63" s="238">
        <v>0</v>
      </c>
      <c r="AQ63" s="239">
        <v>0</v>
      </c>
      <c r="AR63" s="239">
        <v>0</v>
      </c>
      <c r="AS63" s="239">
        <v>0</v>
      </c>
      <c r="AT63" s="239">
        <v>0</v>
      </c>
      <c r="AU63" s="236"/>
      <c r="AV63" s="230">
        <f t="shared" si="35"/>
        <v>1</v>
      </c>
      <c r="AW63" s="230">
        <f t="shared" si="36"/>
        <v>0</v>
      </c>
      <c r="AX63" s="230" t="str">
        <f t="shared" si="37"/>
        <v>C90</v>
      </c>
      <c r="AY63" s="141">
        <f t="shared" si="38"/>
        <v>9</v>
      </c>
      <c r="AZ63" s="70">
        <f t="shared" si="39"/>
        <v>1</v>
      </c>
      <c r="BA63" s="70">
        <f t="shared" si="40"/>
        <v>1</v>
      </c>
      <c r="BB63" s="70">
        <f t="shared" si="41"/>
        <v>1</v>
      </c>
      <c r="BC63" s="70">
        <f t="shared" si="42"/>
        <v>1</v>
      </c>
      <c r="BD63" s="70">
        <f t="shared" si="43"/>
        <v>1</v>
      </c>
      <c r="BE63" s="70">
        <f t="shared" si="44"/>
        <v>1</v>
      </c>
      <c r="BF63" s="70">
        <f t="shared" si="45"/>
        <v>1</v>
      </c>
      <c r="BG63" s="71">
        <f t="shared" si="46"/>
        <v>0</v>
      </c>
      <c r="BH63" s="71">
        <f t="shared" si="47"/>
        <v>1</v>
      </c>
      <c r="BI63" s="71">
        <f t="shared" si="48"/>
        <v>0</v>
      </c>
      <c r="BJ63" s="71">
        <f t="shared" si="49"/>
        <v>0</v>
      </c>
      <c r="BK63" s="71">
        <f t="shared" si="50"/>
        <v>1</v>
      </c>
      <c r="BL63" s="70">
        <f t="shared" si="51"/>
        <v>1</v>
      </c>
      <c r="BM63" s="70">
        <f t="shared" si="52"/>
        <v>1</v>
      </c>
      <c r="BN63" s="70">
        <f t="shared" si="53"/>
        <v>0</v>
      </c>
      <c r="BO63" s="70">
        <f t="shared" si="54"/>
        <v>1</v>
      </c>
      <c r="BP63" s="144">
        <f t="shared" si="55"/>
        <v>0</v>
      </c>
      <c r="BQ63" s="144">
        <f t="shared" si="56"/>
        <v>0</v>
      </c>
      <c r="BR63" s="144">
        <f t="shared" si="57"/>
        <v>36000</v>
      </c>
      <c r="BS63" s="144">
        <f t="shared" si="58"/>
        <v>0</v>
      </c>
      <c r="BT63" s="144">
        <f t="shared" si="59"/>
        <v>0</v>
      </c>
      <c r="BU63" s="144">
        <f t="shared" si="60"/>
        <v>0</v>
      </c>
      <c r="BV63" s="144">
        <f t="shared" si="61"/>
        <v>0</v>
      </c>
      <c r="BW63" s="144">
        <f t="shared" si="62"/>
        <v>0</v>
      </c>
      <c r="BX63" s="144">
        <f t="shared" si="63"/>
        <v>0</v>
      </c>
      <c r="BY63" s="144">
        <f t="shared" si="64"/>
        <v>0</v>
      </c>
      <c r="BZ63" s="9">
        <v>0</v>
      </c>
      <c r="CA63" s="9">
        <v>0</v>
      </c>
      <c r="CB63" s="9">
        <v>0</v>
      </c>
      <c r="CC63" s="9">
        <v>0</v>
      </c>
      <c r="CD63" s="9">
        <v>0</v>
      </c>
      <c r="CE63" s="9">
        <v>0</v>
      </c>
      <c r="CF63" s="9">
        <v>0</v>
      </c>
      <c r="CG63" s="9">
        <v>0</v>
      </c>
      <c r="CH63" s="9">
        <v>0</v>
      </c>
      <c r="CI63" s="9">
        <v>0</v>
      </c>
      <c r="CJ63" s="9">
        <v>0</v>
      </c>
      <c r="CK63" s="9">
        <v>0</v>
      </c>
      <c r="CL63" s="9">
        <v>0</v>
      </c>
      <c r="CM63" s="9">
        <v>0</v>
      </c>
      <c r="CN63" s="9">
        <v>0</v>
      </c>
      <c r="CO63" s="9">
        <v>0</v>
      </c>
      <c r="CP63" s="9">
        <v>0</v>
      </c>
      <c r="CQ63" s="9">
        <v>0</v>
      </c>
      <c r="CR63" s="9">
        <v>0</v>
      </c>
      <c r="CS63" s="9">
        <v>0</v>
      </c>
      <c r="CT63" s="9">
        <v>0</v>
      </c>
      <c r="CU63" s="9">
        <v>0</v>
      </c>
      <c r="CV63" s="9">
        <v>0</v>
      </c>
      <c r="CW63" s="9">
        <v>0</v>
      </c>
      <c r="CX63" s="9">
        <v>0</v>
      </c>
      <c r="CY63" s="9">
        <v>0</v>
      </c>
      <c r="CZ63" s="9">
        <v>0</v>
      </c>
      <c r="DA63" s="9">
        <v>0</v>
      </c>
      <c r="DB63" s="9">
        <v>0</v>
      </c>
      <c r="DC63" s="9">
        <v>0</v>
      </c>
      <c r="DD63" s="9">
        <v>0</v>
      </c>
      <c r="DE63" s="9">
        <v>0</v>
      </c>
      <c r="DF63" s="9">
        <v>0</v>
      </c>
      <c r="DG63" s="144">
        <f t="shared" si="65"/>
        <v>32000</v>
      </c>
      <c r="DH63" s="144">
        <f t="shared" ref="DH63:EW63" si="128">DG63</f>
        <v>32000</v>
      </c>
      <c r="DI63" s="144">
        <f t="shared" si="128"/>
        <v>32000</v>
      </c>
      <c r="DJ63" s="144">
        <f t="shared" si="128"/>
        <v>32000</v>
      </c>
      <c r="DK63" s="144">
        <f t="shared" si="128"/>
        <v>32000</v>
      </c>
      <c r="DL63" s="144">
        <f t="shared" si="128"/>
        <v>32000</v>
      </c>
      <c r="DM63" s="144">
        <f t="shared" si="128"/>
        <v>32000</v>
      </c>
      <c r="DN63" s="144">
        <f t="shared" si="128"/>
        <v>32000</v>
      </c>
      <c r="DO63" s="144">
        <f t="shared" si="128"/>
        <v>32000</v>
      </c>
      <c r="DP63" s="144">
        <f t="shared" si="128"/>
        <v>32000</v>
      </c>
      <c r="DQ63" s="144">
        <f t="shared" si="128"/>
        <v>32000</v>
      </c>
      <c r="DR63" s="144">
        <f t="shared" si="128"/>
        <v>32000</v>
      </c>
      <c r="DS63" s="144">
        <f t="shared" si="128"/>
        <v>32000</v>
      </c>
      <c r="DT63" s="144">
        <f t="shared" si="128"/>
        <v>32000</v>
      </c>
      <c r="DU63" s="144">
        <f t="shared" si="128"/>
        <v>32000</v>
      </c>
      <c r="DV63" s="144">
        <f t="shared" si="128"/>
        <v>32000</v>
      </c>
      <c r="DW63" s="144">
        <f t="shared" si="128"/>
        <v>32000</v>
      </c>
      <c r="DX63" s="144">
        <f t="shared" si="128"/>
        <v>32000</v>
      </c>
      <c r="DY63" s="144">
        <f t="shared" si="128"/>
        <v>32000</v>
      </c>
      <c r="DZ63" s="144">
        <f t="shared" si="128"/>
        <v>32000</v>
      </c>
      <c r="EA63" s="144">
        <f t="shared" si="128"/>
        <v>32000</v>
      </c>
      <c r="EB63" s="144">
        <f t="shared" si="128"/>
        <v>32000</v>
      </c>
      <c r="EC63" s="144">
        <f t="shared" si="128"/>
        <v>32000</v>
      </c>
      <c r="ED63" s="144">
        <f t="shared" si="128"/>
        <v>32000</v>
      </c>
      <c r="EE63" s="144">
        <f t="shared" si="128"/>
        <v>32000</v>
      </c>
      <c r="EF63" s="144">
        <f t="shared" si="128"/>
        <v>32000</v>
      </c>
      <c r="EG63" s="144">
        <f t="shared" si="128"/>
        <v>32000</v>
      </c>
      <c r="EH63" s="144">
        <f t="shared" si="128"/>
        <v>32000</v>
      </c>
      <c r="EI63" s="144">
        <f t="shared" si="128"/>
        <v>32000</v>
      </c>
      <c r="EJ63" s="144">
        <f t="shared" si="128"/>
        <v>32000</v>
      </c>
      <c r="EK63" s="144">
        <f t="shared" si="128"/>
        <v>32000</v>
      </c>
      <c r="EL63" s="144">
        <f t="shared" si="128"/>
        <v>32000</v>
      </c>
      <c r="EM63" s="144">
        <f t="shared" si="128"/>
        <v>32000</v>
      </c>
      <c r="EN63" s="144">
        <f t="shared" si="128"/>
        <v>32000</v>
      </c>
      <c r="EO63" s="144">
        <f t="shared" si="128"/>
        <v>32000</v>
      </c>
      <c r="EP63" s="144">
        <f t="shared" si="128"/>
        <v>32000</v>
      </c>
      <c r="EQ63" s="144">
        <f t="shared" si="128"/>
        <v>32000</v>
      </c>
      <c r="ER63" s="144">
        <f t="shared" si="128"/>
        <v>32000</v>
      </c>
      <c r="ES63" s="144">
        <f t="shared" si="128"/>
        <v>32000</v>
      </c>
      <c r="ET63" s="144">
        <f t="shared" si="128"/>
        <v>32000</v>
      </c>
      <c r="EU63" s="144">
        <f t="shared" si="128"/>
        <v>32000</v>
      </c>
      <c r="EV63" s="144">
        <f t="shared" si="128"/>
        <v>32000</v>
      </c>
      <c r="EW63" s="144">
        <f t="shared" si="128"/>
        <v>32000</v>
      </c>
      <c r="EX63" s="147">
        <f>PV(0.05,'PV factor'!C28,,-BR63)</f>
        <v>32653.061224489797</v>
      </c>
      <c r="EY63" s="147">
        <f>PV(0.05,'PV factor'!D28,,-BS63)</f>
        <v>0</v>
      </c>
      <c r="EZ63" s="147">
        <f>PV(0.05,'PV factor'!E28,,-BT63)</f>
        <v>0</v>
      </c>
      <c r="FA63" s="147">
        <f>PV(0.05,'PV factor'!F28,,-BU63)</f>
        <v>0</v>
      </c>
      <c r="FB63" s="147">
        <f>PV(0.05,'PV factor'!G28,,-BV63)</f>
        <v>0</v>
      </c>
      <c r="FC63" s="147">
        <f>PV(0.05,'PV factor'!H28,,-BW63)</f>
        <v>0</v>
      </c>
      <c r="FD63" s="147">
        <f>PV(0.05,'PV factor'!I28,,-BX63)</f>
        <v>0</v>
      </c>
      <c r="FE63" s="147">
        <f>PV(0.05,'PV factor'!J28,,-BY63)</f>
        <v>0</v>
      </c>
      <c r="FF63" s="147">
        <f>PV(0.05,'PV factor'!K28,,-BZ63)</f>
        <v>0</v>
      </c>
      <c r="FG63" s="147">
        <f>PV(0.05,'PV factor'!L28,,-CA63)</f>
        <v>0</v>
      </c>
      <c r="FH63" s="147">
        <f>PV(0.05,'PV factor'!M28,,-CB63)</f>
        <v>0</v>
      </c>
      <c r="FI63" s="147">
        <f>PV(0.05,'PV factor'!N28,,-CC63)</f>
        <v>0</v>
      </c>
      <c r="FJ63" s="147">
        <f>PV(0.05,'PV factor'!O28,,-CD63)</f>
        <v>0</v>
      </c>
      <c r="FK63" s="147">
        <f>PV(0.05,'PV factor'!P28,,-CE63)</f>
        <v>0</v>
      </c>
      <c r="FL63" s="147">
        <f>PV(0.05,'PV factor'!Q28,,-CF63)</f>
        <v>0</v>
      </c>
      <c r="FM63" s="147">
        <f>PV(0.05,'PV factor'!R28,,-CG63)</f>
        <v>0</v>
      </c>
      <c r="FN63" s="147">
        <f>PV(0.05,'PV factor'!S28,,-CH63)</f>
        <v>0</v>
      </c>
      <c r="FO63" s="147">
        <f>PV(0.05,'PV factor'!T28,,-CI63)</f>
        <v>0</v>
      </c>
      <c r="FP63" s="147">
        <f>PV(0.05,'PV factor'!U28,,-CJ63)</f>
        <v>0</v>
      </c>
      <c r="FQ63" s="147">
        <f>PV(0.05,'PV factor'!V28,,-CK63)</f>
        <v>0</v>
      </c>
      <c r="FR63" s="147">
        <f>PV(0.05,'PV factor'!W28,,-CL63)</f>
        <v>0</v>
      </c>
      <c r="FS63" s="147">
        <f>PV(0.05,'PV factor'!X28,,-CM63)</f>
        <v>0</v>
      </c>
      <c r="FT63" s="147">
        <f>PV(0.05,'PV factor'!Y28,,-CN63)</f>
        <v>0</v>
      </c>
      <c r="FU63" s="147">
        <f>PV(0.05,'PV factor'!Z28,,-CO63)</f>
        <v>0</v>
      </c>
      <c r="FV63" s="147">
        <f>PV(0.05,'PV factor'!AA28,,-CP63)</f>
        <v>0</v>
      </c>
      <c r="FW63" s="147">
        <f>PV(0.05,'PV factor'!AB28,,-CQ63)</f>
        <v>0</v>
      </c>
      <c r="FX63" s="147">
        <f>PV(0.05,'PV factor'!AC28,,-CR63)</f>
        <v>0</v>
      </c>
      <c r="FY63" s="147">
        <f>PV(0.05,'PV factor'!AD28,,-CS63)</f>
        <v>0</v>
      </c>
      <c r="FZ63" s="147">
        <f>PV(0.05,'PV factor'!AE28,,-CT63)</f>
        <v>0</v>
      </c>
      <c r="GA63" s="147">
        <f>PV(0.05,'PV factor'!AF28,,-CU63)</f>
        <v>0</v>
      </c>
      <c r="GB63" s="147">
        <f>PV(0.05,'PV factor'!AG28,,-CV63)</f>
        <v>0</v>
      </c>
      <c r="GC63" s="147">
        <f>PV(0.05,'PV factor'!AH28,,-CW63)</f>
        <v>0</v>
      </c>
      <c r="GD63" s="147">
        <f>PV(0.05,'PV factor'!AI28,,-CX63)</f>
        <v>0</v>
      </c>
      <c r="GE63" s="147">
        <f>PV(0.05,'PV factor'!AJ28,,-CY63)</f>
        <v>0</v>
      </c>
      <c r="GF63" s="147">
        <f>PV(0.05,'PV factor'!AK28,,-CZ63)</f>
        <v>0</v>
      </c>
      <c r="GG63" s="147">
        <f>PV(0.05,'PV factor'!AL28,,-DA63)</f>
        <v>0</v>
      </c>
      <c r="GH63" s="147">
        <f>PV(0.05,'PV factor'!AM28,,-DB63)</f>
        <v>0</v>
      </c>
      <c r="GI63" s="147">
        <f>PV(0.05,'PV factor'!AN28,,-DC63)</f>
        <v>0</v>
      </c>
      <c r="GJ63" s="147">
        <f>PV(0.05,'PV factor'!AO28,,-DD63)</f>
        <v>0</v>
      </c>
      <c r="GK63" s="147">
        <f>PV(0.05,'PV factor'!AP28,,-DE63)</f>
        <v>0</v>
      </c>
      <c r="GL63" s="147">
        <f>PV(0.05,'PV factor'!C28,,-DI63)</f>
        <v>29024.943310657596</v>
      </c>
      <c r="GM63" s="147">
        <f>PV(0.05,'PV factor'!D28,,-DJ63)</f>
        <v>27642.803153007233</v>
      </c>
      <c r="GN63" s="147">
        <f>PV(0.05,'PV factor'!E28,,-DK63)</f>
        <v>26326.479193340223</v>
      </c>
      <c r="GO63" s="147">
        <f>PV(0.05,'PV factor'!F28,,-DL63)</f>
        <v>25072.837326990688</v>
      </c>
      <c r="GP63" s="147">
        <f>PV(0.05,'PV factor'!G28,,-DM63)</f>
        <v>23878.892692372086</v>
      </c>
      <c r="GQ63" s="147">
        <f>PV(0.05,'PV factor'!H28,,-DN63)</f>
        <v>22741.802564163885</v>
      </c>
      <c r="GR63" s="147">
        <f>PV(0.05,'PV factor'!I28,,-DO63)</f>
        <v>21658.859584917991</v>
      </c>
      <c r="GS63" s="147">
        <f>PV(0.05,'PV factor'!J28,,-DP63)</f>
        <v>20627.485318969513</v>
      </c>
      <c r="GT63" s="147">
        <f>PV(0.05,'PV factor'!K28,,-DQ63)</f>
        <v>19645.224113304299</v>
      </c>
      <c r="GU63" s="147">
        <f>PV(0.05,'PV factor'!L28,,-DR63)</f>
        <v>18709.737250765997</v>
      </c>
      <c r="GV63" s="147">
        <f>PV(0.05,'PV factor'!M28,,-DS63)</f>
        <v>17818.797381681903</v>
      </c>
      <c r="GW63" s="147">
        <f>PV(0.05,'PV factor'!N28,,-DT63)</f>
        <v>16970.283220649431</v>
      </c>
      <c r="GX63" s="147">
        <f>PV(0.05,'PV factor'!O28,,-DU63)</f>
        <v>16162.174495856603</v>
      </c>
      <c r="GY63" s="147">
        <f>PV(0.05,'PV factor'!P28,,-DV63)</f>
        <v>15392.547138911046</v>
      </c>
      <c r="GZ63" s="147">
        <f>PV(0.05,'PV factor'!Q28,,-DW63)</f>
        <v>14659.568703724806</v>
      </c>
      <c r="HA63" s="147">
        <f>PV(0.05,'PV factor'!R28,,-DX63)</f>
        <v>13961.494003547434</v>
      </c>
      <c r="HB63" s="147">
        <f>PV(0.05,'PV factor'!S28,,-DY63)</f>
        <v>13296.66095575946</v>
      </c>
      <c r="HC63" s="147">
        <f>PV(0.05,'PV factor'!T28,,-DZ63)</f>
        <v>12663.486624532819</v>
      </c>
      <c r="HD63" s="147">
        <f>PV(0.05,'PV factor'!U28,,-EA63)</f>
        <v>12060.463451936019</v>
      </c>
      <c r="HE63" s="147">
        <f>PV(0.05,'PV factor'!V28,,-EB63)</f>
        <v>11486.155668510495</v>
      </c>
      <c r="HF63" s="147">
        <f>PV(0.05,'PV factor'!W28,,-EC63)</f>
        <v>10939.1958747719</v>
      </c>
      <c r="HG63" s="147">
        <f>PV(0.05,'PV factor'!X28,,-ED63)</f>
        <v>10418.281785497045</v>
      </c>
      <c r="HH63" s="147">
        <f>PV(0.05,'PV factor'!Y28,,-EE63)</f>
        <v>9922.173129044806</v>
      </c>
      <c r="HI63" s="147">
        <f>PV(0.05,'PV factor'!Z28,,-EF63)</f>
        <v>9449.688694328388</v>
      </c>
      <c r="HJ63" s="147">
        <f>PV(0.05,'PV factor'!AA28,,-EG63)</f>
        <v>8999.7035184079868</v>
      </c>
      <c r="HK63" s="147">
        <f>PV(0.05,'PV factor'!AB28,,-EH63)</f>
        <v>8571.1462080076071</v>
      </c>
      <c r="HL63" s="147">
        <f>PV(0.05,'PV factor'!AC28,,-EI63)</f>
        <v>8162.9963885786738</v>
      </c>
      <c r="HM63" s="147">
        <f>PV(0.05,'PV factor'!AD28,,-EJ63)</f>
        <v>7774.2822748368308</v>
      </c>
      <c r="HN63" s="147">
        <f>PV(0.05,'PV factor'!AE28,,-EK63)</f>
        <v>7404.0783569874602</v>
      </c>
      <c r="HO63" s="147">
        <f>PV(0.05,'PV factor'!AF28,,-EL63)</f>
        <v>7051.5031971309118</v>
      </c>
      <c r="HP63" s="147">
        <f>PV(0.05,'PV factor'!AG28,,-EM63)</f>
        <v>6715.717330600869</v>
      </c>
      <c r="HQ63" s="147">
        <f>PV(0.05,'PV factor'!AH28,,-EN63)</f>
        <v>6395.9212672389231</v>
      </c>
      <c r="HR63" s="147">
        <f>PV(0.05,'PV factor'!AI28,,-EO63)</f>
        <v>6091.3535878465937</v>
      </c>
      <c r="HS63" s="147">
        <f>PV(0.05,'PV factor'!AJ28,,-EP63)</f>
        <v>5801.2891312824686</v>
      </c>
      <c r="HT63" s="147">
        <f>PV(0.05,'PV factor'!AK28,,-EQ63)</f>
        <v>5525.0372678880667</v>
      </c>
      <c r="HU63" s="147">
        <f>PV(0.05,'PV factor'!AL28,,-ER63)</f>
        <v>5261.9402551314915</v>
      </c>
      <c r="HV63" s="147">
        <f>PV(0.05,'PV factor'!AM28,,-ES63)</f>
        <v>5011.3716715538021</v>
      </c>
      <c r="HW63" s="147">
        <f>PV(0.05,'PV factor'!AN28,,-ET63)</f>
        <v>4772.7349252893346</v>
      </c>
      <c r="HX63" s="147">
        <f>PV(0.05,'PV factor'!AO28,,-EU63)</f>
        <v>4545.4618336088906</v>
      </c>
      <c r="HY63" s="147">
        <f>PV(0.05,'PV factor'!AP28,,-EV63)</f>
        <v>4329.0112701037051</v>
      </c>
      <c r="HZ63" s="147">
        <f t="shared" si="67"/>
        <v>32653.061224489797</v>
      </c>
      <c r="IA63" s="147">
        <f t="shared" si="68"/>
        <v>235329.06450848948</v>
      </c>
      <c r="IB63" s="401">
        <f t="shared" si="69"/>
        <v>7.2069526005724898</v>
      </c>
    </row>
    <row r="64" spans="1:236" ht="90" customHeight="1" x14ac:dyDescent="0.2">
      <c r="A64" s="161" t="s">
        <v>2267</v>
      </c>
      <c r="B64" s="150" t="s">
        <v>2745</v>
      </c>
      <c r="C64" s="150" t="s">
        <v>2209</v>
      </c>
      <c r="D64" s="148">
        <v>10</v>
      </c>
      <c r="E64" s="150" t="s">
        <v>2779</v>
      </c>
      <c r="F64" s="151" t="s">
        <v>2780</v>
      </c>
      <c r="G64" s="151" t="s">
        <v>2781</v>
      </c>
      <c r="H64" s="79" t="s">
        <v>77</v>
      </c>
      <c r="I64" s="151" t="s">
        <v>316</v>
      </c>
      <c r="J64" s="151">
        <v>5</v>
      </c>
      <c r="K64" s="227" t="s">
        <v>79</v>
      </c>
      <c r="L64" s="159">
        <v>55326</v>
      </c>
      <c r="M64" s="79" t="s">
        <v>2749</v>
      </c>
      <c r="N64" s="79" t="s">
        <v>81</v>
      </c>
      <c r="O64" s="79" t="s">
        <v>133</v>
      </c>
      <c r="P64" s="79" t="s">
        <v>134</v>
      </c>
      <c r="Q64" s="112" t="s">
        <v>100</v>
      </c>
      <c r="R64" s="79" t="s">
        <v>108</v>
      </c>
      <c r="S64" s="79" t="s">
        <v>99</v>
      </c>
      <c r="T64" s="79" t="s">
        <v>407</v>
      </c>
      <c r="U64" s="79" t="s">
        <v>100</v>
      </c>
      <c r="V64" s="81">
        <v>1</v>
      </c>
      <c r="W64" s="149">
        <v>0</v>
      </c>
      <c r="X64" s="149">
        <v>0</v>
      </c>
      <c r="Y64" s="149">
        <v>0</v>
      </c>
      <c r="Z64" s="149">
        <v>0</v>
      </c>
      <c r="AA64" s="149">
        <v>0</v>
      </c>
      <c r="AB64" s="149">
        <v>0</v>
      </c>
      <c r="AC64" s="149">
        <v>0</v>
      </c>
      <c r="AD64" s="149">
        <v>0</v>
      </c>
      <c r="AE64" s="149">
        <v>0</v>
      </c>
      <c r="AF64" s="149">
        <v>0</v>
      </c>
      <c r="AG64" s="149">
        <v>0</v>
      </c>
      <c r="AH64" s="149">
        <v>0</v>
      </c>
      <c r="AI64" s="88" t="s">
        <v>2782</v>
      </c>
      <c r="AJ64" s="149">
        <v>35000</v>
      </c>
      <c r="AK64" s="149">
        <v>0</v>
      </c>
      <c r="AL64" s="149">
        <v>0</v>
      </c>
      <c r="AM64" s="149">
        <v>35000</v>
      </c>
      <c r="AN64" s="149">
        <v>0</v>
      </c>
      <c r="AO64" s="149">
        <v>0</v>
      </c>
      <c r="AP64" s="149">
        <v>0</v>
      </c>
      <c r="AQ64" s="149">
        <v>0</v>
      </c>
      <c r="AR64" s="149">
        <v>0</v>
      </c>
      <c r="AS64" s="149">
        <v>0</v>
      </c>
      <c r="AT64" s="149">
        <v>0</v>
      </c>
      <c r="AU64" s="151"/>
      <c r="AV64" s="230">
        <f t="shared" si="35"/>
        <v>1</v>
      </c>
      <c r="AW64" s="230">
        <f t="shared" si="36"/>
        <v>0</v>
      </c>
      <c r="AX64" s="230" t="str">
        <f t="shared" si="37"/>
        <v>F2</v>
      </c>
      <c r="AY64" s="141">
        <f t="shared" si="38"/>
        <v>8</v>
      </c>
      <c r="AZ64" s="70">
        <f t="shared" si="39"/>
        <v>1</v>
      </c>
      <c r="BA64" s="70">
        <f t="shared" si="40"/>
        <v>1</v>
      </c>
      <c r="BB64" s="70">
        <f t="shared" si="41"/>
        <v>0</v>
      </c>
      <c r="BC64" s="70">
        <f t="shared" si="42"/>
        <v>1</v>
      </c>
      <c r="BD64" s="70">
        <f t="shared" si="43"/>
        <v>1</v>
      </c>
      <c r="BE64" s="70">
        <f t="shared" si="44"/>
        <v>1</v>
      </c>
      <c r="BF64" s="70">
        <f t="shared" si="45"/>
        <v>1</v>
      </c>
      <c r="BG64" s="71">
        <f t="shared" si="46"/>
        <v>0</v>
      </c>
      <c r="BH64" s="71">
        <f t="shared" si="47"/>
        <v>1</v>
      </c>
      <c r="BI64" s="71">
        <f t="shared" si="48"/>
        <v>0</v>
      </c>
      <c r="BJ64" s="71">
        <f t="shared" si="49"/>
        <v>0</v>
      </c>
      <c r="BK64" s="71">
        <f t="shared" si="50"/>
        <v>1</v>
      </c>
      <c r="BL64" s="70">
        <f t="shared" si="51"/>
        <v>1</v>
      </c>
      <c r="BM64" s="70">
        <f t="shared" si="52"/>
        <v>1</v>
      </c>
      <c r="BN64" s="70">
        <f t="shared" si="53"/>
        <v>0</v>
      </c>
      <c r="BO64" s="70">
        <f t="shared" si="54"/>
        <v>1</v>
      </c>
      <c r="BP64" s="144">
        <f t="shared" si="55"/>
        <v>0</v>
      </c>
      <c r="BQ64" s="144">
        <f t="shared" si="56"/>
        <v>0</v>
      </c>
      <c r="BR64" s="144">
        <f t="shared" si="57"/>
        <v>35000</v>
      </c>
      <c r="BS64" s="144">
        <f t="shared" si="58"/>
        <v>0</v>
      </c>
      <c r="BT64" s="144">
        <f t="shared" si="59"/>
        <v>0</v>
      </c>
      <c r="BU64" s="144">
        <f t="shared" si="60"/>
        <v>0</v>
      </c>
      <c r="BV64" s="144">
        <f t="shared" si="61"/>
        <v>0</v>
      </c>
      <c r="BW64" s="144">
        <f t="shared" si="62"/>
        <v>0</v>
      </c>
      <c r="BX64" s="144">
        <f t="shared" si="63"/>
        <v>0</v>
      </c>
      <c r="BY64" s="144">
        <f t="shared" si="64"/>
        <v>0</v>
      </c>
      <c r="BZ64" s="9">
        <v>0</v>
      </c>
      <c r="CA64" s="9">
        <v>0</v>
      </c>
      <c r="CB64" s="9">
        <v>0</v>
      </c>
      <c r="CC64" s="9">
        <v>0</v>
      </c>
      <c r="CD64" s="9">
        <v>0</v>
      </c>
      <c r="CE64" s="9">
        <v>0</v>
      </c>
      <c r="CF64" s="9">
        <v>0</v>
      </c>
      <c r="CG64" s="9">
        <v>0</v>
      </c>
      <c r="CH64" s="9">
        <v>0</v>
      </c>
      <c r="CI64" s="9">
        <v>0</v>
      </c>
      <c r="CJ64" s="9">
        <v>0</v>
      </c>
      <c r="CK64" s="9">
        <v>0</v>
      </c>
      <c r="CL64" s="9">
        <v>0</v>
      </c>
      <c r="CM64" s="9">
        <v>0</v>
      </c>
      <c r="CN64" s="9">
        <v>0</v>
      </c>
      <c r="CO64" s="9">
        <v>0</v>
      </c>
      <c r="CP64" s="9">
        <v>0</v>
      </c>
      <c r="CQ64" s="9">
        <v>0</v>
      </c>
      <c r="CR64" s="9">
        <v>0</v>
      </c>
      <c r="CS64" s="9">
        <v>0</v>
      </c>
      <c r="CT64" s="9">
        <v>0</v>
      </c>
      <c r="CU64" s="9">
        <v>0</v>
      </c>
      <c r="CV64" s="9">
        <v>0</v>
      </c>
      <c r="CW64" s="9">
        <v>0</v>
      </c>
      <c r="CX64" s="9">
        <v>0</v>
      </c>
      <c r="CY64" s="9">
        <v>0</v>
      </c>
      <c r="CZ64" s="9">
        <v>0</v>
      </c>
      <c r="DA64" s="9">
        <v>0</v>
      </c>
      <c r="DB64" s="9">
        <v>0</v>
      </c>
      <c r="DC64" s="9">
        <v>0</v>
      </c>
      <c r="DD64" s="9">
        <v>0</v>
      </c>
      <c r="DE64" s="9">
        <v>0</v>
      </c>
      <c r="DF64" s="9">
        <v>0</v>
      </c>
      <c r="DG64" s="144">
        <f t="shared" si="65"/>
        <v>55326</v>
      </c>
      <c r="DH64" s="144">
        <f t="shared" ref="DH64:EW64" si="129">DG64</f>
        <v>55326</v>
      </c>
      <c r="DI64" s="144">
        <f t="shared" si="129"/>
        <v>55326</v>
      </c>
      <c r="DJ64" s="144">
        <f t="shared" si="129"/>
        <v>55326</v>
      </c>
      <c r="DK64" s="144">
        <f t="shared" si="129"/>
        <v>55326</v>
      </c>
      <c r="DL64" s="144">
        <f t="shared" si="129"/>
        <v>55326</v>
      </c>
      <c r="DM64" s="144">
        <f t="shared" si="129"/>
        <v>55326</v>
      </c>
      <c r="DN64" s="144">
        <f t="shared" si="129"/>
        <v>55326</v>
      </c>
      <c r="DO64" s="144">
        <f t="shared" si="129"/>
        <v>55326</v>
      </c>
      <c r="DP64" s="144">
        <f t="shared" si="129"/>
        <v>55326</v>
      </c>
      <c r="DQ64" s="144">
        <f t="shared" si="129"/>
        <v>55326</v>
      </c>
      <c r="DR64" s="144">
        <f t="shared" si="129"/>
        <v>55326</v>
      </c>
      <c r="DS64" s="144">
        <f t="shared" si="129"/>
        <v>55326</v>
      </c>
      <c r="DT64" s="144">
        <f t="shared" si="129"/>
        <v>55326</v>
      </c>
      <c r="DU64" s="144">
        <f t="shared" si="129"/>
        <v>55326</v>
      </c>
      <c r="DV64" s="144">
        <f t="shared" si="129"/>
        <v>55326</v>
      </c>
      <c r="DW64" s="144">
        <f t="shared" si="129"/>
        <v>55326</v>
      </c>
      <c r="DX64" s="144">
        <f t="shared" si="129"/>
        <v>55326</v>
      </c>
      <c r="DY64" s="144">
        <f t="shared" si="129"/>
        <v>55326</v>
      </c>
      <c r="DZ64" s="144">
        <f t="shared" si="129"/>
        <v>55326</v>
      </c>
      <c r="EA64" s="144">
        <f t="shared" si="129"/>
        <v>55326</v>
      </c>
      <c r="EB64" s="144">
        <f t="shared" si="129"/>
        <v>55326</v>
      </c>
      <c r="EC64" s="144">
        <f t="shared" si="129"/>
        <v>55326</v>
      </c>
      <c r="ED64" s="144">
        <f t="shared" si="129"/>
        <v>55326</v>
      </c>
      <c r="EE64" s="144">
        <f t="shared" si="129"/>
        <v>55326</v>
      </c>
      <c r="EF64" s="144">
        <f t="shared" si="129"/>
        <v>55326</v>
      </c>
      <c r="EG64" s="144">
        <f t="shared" si="129"/>
        <v>55326</v>
      </c>
      <c r="EH64" s="144">
        <f t="shared" si="129"/>
        <v>55326</v>
      </c>
      <c r="EI64" s="144">
        <f t="shared" si="129"/>
        <v>55326</v>
      </c>
      <c r="EJ64" s="144">
        <f t="shared" si="129"/>
        <v>55326</v>
      </c>
      <c r="EK64" s="144">
        <f t="shared" si="129"/>
        <v>55326</v>
      </c>
      <c r="EL64" s="144">
        <f t="shared" si="129"/>
        <v>55326</v>
      </c>
      <c r="EM64" s="144">
        <f t="shared" si="129"/>
        <v>55326</v>
      </c>
      <c r="EN64" s="144">
        <f t="shared" si="129"/>
        <v>55326</v>
      </c>
      <c r="EO64" s="144">
        <f t="shared" si="129"/>
        <v>55326</v>
      </c>
      <c r="EP64" s="144">
        <f t="shared" si="129"/>
        <v>55326</v>
      </c>
      <c r="EQ64" s="144">
        <f t="shared" si="129"/>
        <v>55326</v>
      </c>
      <c r="ER64" s="144">
        <f t="shared" si="129"/>
        <v>55326</v>
      </c>
      <c r="ES64" s="144">
        <f t="shared" si="129"/>
        <v>55326</v>
      </c>
      <c r="ET64" s="144">
        <f t="shared" si="129"/>
        <v>55326</v>
      </c>
      <c r="EU64" s="144">
        <f t="shared" si="129"/>
        <v>55326</v>
      </c>
      <c r="EV64" s="144">
        <f t="shared" si="129"/>
        <v>55326</v>
      </c>
      <c r="EW64" s="144">
        <f t="shared" si="129"/>
        <v>55326</v>
      </c>
      <c r="EX64" s="147">
        <f>PV(0.05,'PV factor'!C385,,-BR64)</f>
        <v>31746.031746031746</v>
      </c>
      <c r="EY64" s="147">
        <f>PV(0.05,'PV factor'!D385,,-BS64)</f>
        <v>0</v>
      </c>
      <c r="EZ64" s="147">
        <f>PV(0.05,'PV factor'!E385,,-BT64)</f>
        <v>0</v>
      </c>
      <c r="FA64" s="147">
        <f>PV(0.05,'PV factor'!F385,,-BU64)</f>
        <v>0</v>
      </c>
      <c r="FB64" s="147">
        <f>PV(0.05,'PV factor'!G385,,-BV64)</f>
        <v>0</v>
      </c>
      <c r="FC64" s="147">
        <f>PV(0.05,'PV factor'!H385,,-BW64)</f>
        <v>0</v>
      </c>
      <c r="FD64" s="147">
        <f>PV(0.05,'PV factor'!I385,,-BX64)</f>
        <v>0</v>
      </c>
      <c r="FE64" s="147">
        <f>PV(0.05,'PV factor'!J385,,-BY64)</f>
        <v>0</v>
      </c>
      <c r="FF64" s="147">
        <f>PV(0.05,'PV factor'!K385,,-BZ64)</f>
        <v>0</v>
      </c>
      <c r="FG64" s="147">
        <f>PV(0.05,'PV factor'!L385,,-CA64)</f>
        <v>0</v>
      </c>
      <c r="FH64" s="147">
        <f>PV(0.05,'PV factor'!M385,,-CB64)</f>
        <v>0</v>
      </c>
      <c r="FI64" s="147">
        <f>PV(0.05,'PV factor'!N385,,-CC64)</f>
        <v>0</v>
      </c>
      <c r="FJ64" s="147">
        <f>PV(0.05,'PV factor'!O385,,-CD64)</f>
        <v>0</v>
      </c>
      <c r="FK64" s="147">
        <f>PV(0.05,'PV factor'!P385,,-CE64)</f>
        <v>0</v>
      </c>
      <c r="FL64" s="147">
        <f>PV(0.05,'PV factor'!Q385,,-CF64)</f>
        <v>0</v>
      </c>
      <c r="FM64" s="147">
        <f>PV(0.05,'PV factor'!R385,,-CG64)</f>
        <v>0</v>
      </c>
      <c r="FN64" s="147">
        <f>PV(0.05,'PV factor'!S385,,-CH64)</f>
        <v>0</v>
      </c>
      <c r="FO64" s="147">
        <f>PV(0.05,'PV factor'!T385,,-CI64)</f>
        <v>0</v>
      </c>
      <c r="FP64" s="147">
        <f>PV(0.05,'PV factor'!U385,,-CJ64)</f>
        <v>0</v>
      </c>
      <c r="FQ64" s="147">
        <f>PV(0.05,'PV factor'!V385,,-CK64)</f>
        <v>0</v>
      </c>
      <c r="FR64" s="147">
        <f>PV(0.05,'PV factor'!W385,,-CL64)</f>
        <v>0</v>
      </c>
      <c r="FS64" s="147">
        <f>PV(0.05,'PV factor'!X385,,-CM64)</f>
        <v>0</v>
      </c>
      <c r="FT64" s="147">
        <f>PV(0.05,'PV factor'!Y385,,-CN64)</f>
        <v>0</v>
      </c>
      <c r="FU64" s="147">
        <f>PV(0.05,'PV factor'!Z385,,-CO64)</f>
        <v>0</v>
      </c>
      <c r="FV64" s="147">
        <f>PV(0.05,'PV factor'!AA385,,-CP64)</f>
        <v>0</v>
      </c>
      <c r="FW64" s="147">
        <f>PV(0.05,'PV factor'!AB385,,-CQ64)</f>
        <v>0</v>
      </c>
      <c r="FX64" s="147">
        <f>PV(0.05,'PV factor'!AC385,,-CR64)</f>
        <v>0</v>
      </c>
      <c r="FY64" s="147">
        <f>PV(0.05,'PV factor'!AD385,,-CS64)</f>
        <v>0</v>
      </c>
      <c r="FZ64" s="147">
        <f>PV(0.05,'PV factor'!AE385,,-CT64)</f>
        <v>0</v>
      </c>
      <c r="GA64" s="147">
        <f>PV(0.05,'PV factor'!AF385,,-CU64)</f>
        <v>0</v>
      </c>
      <c r="GB64" s="147">
        <f>PV(0.05,'PV factor'!AG385,,-CV64)</f>
        <v>0</v>
      </c>
      <c r="GC64" s="147">
        <f>PV(0.05,'PV factor'!AH385,,-CW64)</f>
        <v>0</v>
      </c>
      <c r="GD64" s="147">
        <f>PV(0.05,'PV factor'!AI385,,-CX64)</f>
        <v>0</v>
      </c>
      <c r="GE64" s="147">
        <f>PV(0.05,'PV factor'!AJ385,,-CY64)</f>
        <v>0</v>
      </c>
      <c r="GF64" s="147">
        <f>PV(0.05,'PV factor'!AK385,,-CZ64)</f>
        <v>0</v>
      </c>
      <c r="GG64" s="147">
        <f>PV(0.05,'PV factor'!AL385,,-DA64)</f>
        <v>0</v>
      </c>
      <c r="GH64" s="147">
        <f>PV(0.05,'PV factor'!AM385,,-DB64)</f>
        <v>0</v>
      </c>
      <c r="GI64" s="147">
        <f>PV(0.05,'PV factor'!AN385,,-DC64)</f>
        <v>0</v>
      </c>
      <c r="GJ64" s="147">
        <f>PV(0.05,'PV factor'!AO385,,-DD64)</f>
        <v>0</v>
      </c>
      <c r="GK64" s="147">
        <f>PV(0.05,'PV factor'!AP385,,-DE64)</f>
        <v>0</v>
      </c>
      <c r="GL64" s="147">
        <f>PV(0.05,'PV factor'!C385,,-DI64)</f>
        <v>50182.312925170067</v>
      </c>
      <c r="GM64" s="147">
        <f>PV(0.05,'PV factor'!D385,,-DJ64)</f>
        <v>47792.678976352443</v>
      </c>
      <c r="GN64" s="147">
        <f>PV(0.05,'PV factor'!E385,,-DK64)</f>
        <v>45516.837120335666</v>
      </c>
      <c r="GO64" s="147">
        <f>PV(0.05,'PV factor'!F385,,-DL64)</f>
        <v>43349.368686033959</v>
      </c>
      <c r="GP64" s="147">
        <f>PV(0.05,'PV factor'!G385,,-DM64)</f>
        <v>41285.113034318063</v>
      </c>
      <c r="GQ64" s="147">
        <f>PV(0.05,'PV factor'!H385,,-DN64)</f>
        <v>39319.155270779098</v>
      </c>
      <c r="GR64" s="147">
        <f>PV(0.05,'PV factor'!I385,,-DO64)</f>
        <v>37446.814543599146</v>
      </c>
      <c r="GS64" s="147">
        <f>PV(0.05,'PV factor'!J385,,-DP64)</f>
        <v>35663.632898665855</v>
      </c>
      <c r="GT64" s="147">
        <f>PV(0.05,'PV factor'!K385,,-DQ64)</f>
        <v>33965.364665396053</v>
      </c>
      <c r="GU64" s="147">
        <f>PV(0.05,'PV factor'!L385,,-DR64)</f>
        <v>32347.966347996236</v>
      </c>
      <c r="GV64" s="147">
        <f>PV(0.05,'PV factor'!M385,,-DS64)</f>
        <v>30807.586998091658</v>
      </c>
      <c r="GW64" s="147">
        <f>PV(0.05,'PV factor'!N385,,-DT64)</f>
        <v>29340.559045801572</v>
      </c>
      <c r="GX64" s="147">
        <f>PV(0.05,'PV factor'!O385,,-DU64)</f>
        <v>27943.389567430077</v>
      </c>
      <c r="GY64" s="147">
        <f>PV(0.05,'PV factor'!P385,,-DV64)</f>
        <v>26612.751968981018</v>
      </c>
      <c r="GZ64" s="147">
        <f>PV(0.05,'PV factor'!Q385,,-DW64)</f>
        <v>25345.47806569621</v>
      </c>
      <c r="HA64" s="147">
        <f>PV(0.05,'PV factor'!R385,,-DX64)</f>
        <v>24138.550538758289</v>
      </c>
      <c r="HB64" s="147">
        <f>PV(0.05,'PV factor'!S385,,-DY64)</f>
        <v>22989.095751198372</v>
      </c>
      <c r="HC64" s="147">
        <f>PV(0.05,'PV factor'!T385,,-DZ64)</f>
        <v>21894.376905903213</v>
      </c>
      <c r="HD64" s="147">
        <f>PV(0.05,'PV factor'!U385,,-EA64)</f>
        <v>20851.787529431633</v>
      </c>
      <c r="HE64" s="147">
        <f>PV(0.05,'PV factor'!V385,,-EB64)</f>
        <v>19858.845266125365</v>
      </c>
      <c r="HF64" s="147">
        <f>PV(0.05,'PV factor'!W385,,-EC64)</f>
        <v>18913.185967738442</v>
      </c>
      <c r="HG64" s="147">
        <f>PV(0.05,'PV factor'!X385,,-ED64)</f>
        <v>18012.558064512799</v>
      </c>
      <c r="HH64" s="147">
        <f>PV(0.05,'PV factor'!Y385,,-EE64)</f>
        <v>17154.817204297906</v>
      </c>
      <c r="HI64" s="147">
        <f>PV(0.05,'PV factor'!Z385,,-EF64)</f>
        <v>16337.921146950386</v>
      </c>
      <c r="HJ64" s="147">
        <f>PV(0.05,'PV factor'!AA385,,-EG64)</f>
        <v>15559.92490185751</v>
      </c>
      <c r="HK64" s="147">
        <f>PV(0.05,'PV factor'!AB385,,-EH64)</f>
        <v>14818.976097007151</v>
      </c>
      <c r="HL64" s="147">
        <f>PV(0.05,'PV factor'!AC385,,-EI64)</f>
        <v>14113.310568578241</v>
      </c>
      <c r="HM64" s="147">
        <f>PV(0.05,'PV factor'!AD385,,-EJ64)</f>
        <v>13441.248160550704</v>
      </c>
      <c r="HN64" s="147">
        <f>PV(0.05,'PV factor'!AE385,,-EK64)</f>
        <v>12801.188724334008</v>
      </c>
      <c r="HO64" s="147">
        <f>PV(0.05,'PV factor'!AF385,,-EL64)</f>
        <v>12191.608308889527</v>
      </c>
      <c r="HP64" s="147">
        <f>PV(0.05,'PV factor'!AG385,,-EM64)</f>
        <v>11611.055532275741</v>
      </c>
      <c r="HQ64" s="147">
        <f>PV(0.05,'PV factor'!AH385,,-EN64)</f>
        <v>11058.148125976895</v>
      </c>
      <c r="HR64" s="147">
        <f>PV(0.05,'PV factor'!AI385,,-EO64)</f>
        <v>10531.569643787519</v>
      </c>
      <c r="HS64" s="147">
        <f>PV(0.05,'PV factor'!AJ385,,-EP64)</f>
        <v>10030.066327416684</v>
      </c>
      <c r="HT64" s="147">
        <f>PV(0.05,'PV factor'!AK385,,-EQ64)</f>
        <v>9552.4441213492246</v>
      </c>
      <c r="HU64" s="147">
        <f>PV(0.05,'PV factor'!AL385,,-ER64)</f>
        <v>9097.5658298564031</v>
      </c>
      <c r="HV64" s="147">
        <f>PV(0.05,'PV factor'!AM385,,-ES64)</f>
        <v>8664.348409387052</v>
      </c>
      <c r="HW64" s="147">
        <f>PV(0.05,'PV factor'!AN385,,-ET64)</f>
        <v>8251.7603898924281</v>
      </c>
      <c r="HX64" s="147">
        <f>PV(0.05,'PV factor'!AO385,,-EU64)</f>
        <v>7858.8194189451715</v>
      </c>
      <c r="HY64" s="147">
        <f>PV(0.05,'PV factor'!AP385,,-EV64)</f>
        <v>7484.5899228049248</v>
      </c>
      <c r="HZ64" s="147">
        <f t="shared" si="67"/>
        <v>31746.031746031746</v>
      </c>
      <c r="IA64" s="147">
        <f t="shared" si="68"/>
        <v>228126.31074221019</v>
      </c>
      <c r="IB64" s="401">
        <f t="shared" si="69"/>
        <v>7.1859787883796207</v>
      </c>
    </row>
    <row r="65" spans="1:236" ht="90" customHeight="1" x14ac:dyDescent="0.2">
      <c r="A65" s="242" t="s">
        <v>997</v>
      </c>
      <c r="B65" s="195" t="s">
        <v>998</v>
      </c>
      <c r="C65" s="195" t="s">
        <v>1073</v>
      </c>
      <c r="D65" s="115">
        <v>2</v>
      </c>
      <c r="E65" s="195" t="s">
        <v>1074</v>
      </c>
      <c r="F65" s="113" t="s">
        <v>1075</v>
      </c>
      <c r="G65" s="113" t="s">
        <v>1076</v>
      </c>
      <c r="H65" s="112" t="s">
        <v>77</v>
      </c>
      <c r="I65" s="113" t="s">
        <v>1077</v>
      </c>
      <c r="J65" s="113">
        <v>5</v>
      </c>
      <c r="K65" s="227" t="s">
        <v>79</v>
      </c>
      <c r="L65" s="111">
        <v>61475</v>
      </c>
      <c r="M65" s="112" t="s">
        <v>1078</v>
      </c>
      <c r="N65" s="112" t="s">
        <v>81</v>
      </c>
      <c r="O65" s="112" t="s">
        <v>82</v>
      </c>
      <c r="P65" s="112" t="s">
        <v>124</v>
      </c>
      <c r="Q65" s="112" t="s">
        <v>100</v>
      </c>
      <c r="R65" s="112" t="s">
        <v>108</v>
      </c>
      <c r="S65" s="112" t="s">
        <v>99</v>
      </c>
      <c r="T65" s="112" t="s">
        <v>1014</v>
      </c>
      <c r="U65" s="112" t="s">
        <v>100</v>
      </c>
      <c r="V65" s="201">
        <v>1</v>
      </c>
      <c r="W65" s="217">
        <v>40250</v>
      </c>
      <c r="X65" s="217">
        <v>0</v>
      </c>
      <c r="Y65" s="217">
        <v>0</v>
      </c>
      <c r="Z65" s="217">
        <v>0</v>
      </c>
      <c r="AA65" s="217">
        <v>20250</v>
      </c>
      <c r="AB65" s="217">
        <v>20000</v>
      </c>
      <c r="AC65" s="217">
        <v>0</v>
      </c>
      <c r="AD65" s="217">
        <v>0</v>
      </c>
      <c r="AE65" s="286">
        <v>0</v>
      </c>
      <c r="AF65" s="286">
        <v>0</v>
      </c>
      <c r="AG65" s="286">
        <v>0</v>
      </c>
      <c r="AH65" s="286">
        <v>0</v>
      </c>
      <c r="AI65" s="112" t="s">
        <v>88</v>
      </c>
      <c r="AJ65" s="217">
        <v>0</v>
      </c>
      <c r="AK65" s="217">
        <v>0</v>
      </c>
      <c r="AL65" s="217">
        <v>0</v>
      </c>
      <c r="AM65" s="217">
        <v>0</v>
      </c>
      <c r="AN65" s="217">
        <v>0</v>
      </c>
      <c r="AO65" s="217">
        <v>0</v>
      </c>
      <c r="AP65" s="217">
        <v>0</v>
      </c>
      <c r="AQ65" s="286">
        <v>0</v>
      </c>
      <c r="AR65" s="286">
        <v>0</v>
      </c>
      <c r="AS65" s="286">
        <v>0</v>
      </c>
      <c r="AT65" s="286">
        <v>0</v>
      </c>
      <c r="AU65" s="113"/>
      <c r="AV65" s="230">
        <f t="shared" si="35"/>
        <v>1</v>
      </c>
      <c r="AW65" s="230">
        <f t="shared" si="36"/>
        <v>0</v>
      </c>
      <c r="AX65" s="230" t="str">
        <f t="shared" si="37"/>
        <v>D3</v>
      </c>
      <c r="AY65" s="141">
        <f t="shared" si="38"/>
        <v>9</v>
      </c>
      <c r="AZ65" s="70">
        <f t="shared" si="39"/>
        <v>1</v>
      </c>
      <c r="BA65" s="70">
        <f t="shared" si="40"/>
        <v>1</v>
      </c>
      <c r="BB65" s="70">
        <f t="shared" si="41"/>
        <v>1</v>
      </c>
      <c r="BC65" s="70">
        <f t="shared" si="42"/>
        <v>1</v>
      </c>
      <c r="BD65" s="70">
        <f t="shared" si="43"/>
        <v>1</v>
      </c>
      <c r="BE65" s="70">
        <f t="shared" si="44"/>
        <v>1</v>
      </c>
      <c r="BF65" s="70">
        <f t="shared" si="45"/>
        <v>1</v>
      </c>
      <c r="BG65" s="71">
        <f t="shared" si="46"/>
        <v>0</v>
      </c>
      <c r="BH65" s="71">
        <f t="shared" si="47"/>
        <v>1</v>
      </c>
      <c r="BI65" s="71">
        <f t="shared" si="48"/>
        <v>0</v>
      </c>
      <c r="BJ65" s="71">
        <f t="shared" si="49"/>
        <v>0</v>
      </c>
      <c r="BK65" s="71">
        <f t="shared" si="50"/>
        <v>1</v>
      </c>
      <c r="BL65" s="70">
        <f t="shared" si="51"/>
        <v>1</v>
      </c>
      <c r="BM65" s="70">
        <f t="shared" si="52"/>
        <v>1</v>
      </c>
      <c r="BN65" s="70">
        <f t="shared" si="53"/>
        <v>0</v>
      </c>
      <c r="BO65" s="70">
        <f t="shared" si="54"/>
        <v>1</v>
      </c>
      <c r="BP65" s="144">
        <f t="shared" si="55"/>
        <v>0</v>
      </c>
      <c r="BQ65" s="144">
        <f t="shared" si="56"/>
        <v>0</v>
      </c>
      <c r="BR65" s="144">
        <f t="shared" si="57"/>
        <v>20250</v>
      </c>
      <c r="BS65" s="144">
        <f t="shared" si="58"/>
        <v>20000</v>
      </c>
      <c r="BT65" s="144">
        <f t="shared" si="59"/>
        <v>0</v>
      </c>
      <c r="BU65" s="144">
        <f t="shared" si="60"/>
        <v>0</v>
      </c>
      <c r="BV65" s="144">
        <f t="shared" si="61"/>
        <v>0</v>
      </c>
      <c r="BW65" s="144">
        <f t="shared" si="62"/>
        <v>0</v>
      </c>
      <c r="BX65" s="144">
        <f t="shared" si="63"/>
        <v>0</v>
      </c>
      <c r="BY65" s="144">
        <f t="shared" si="64"/>
        <v>0</v>
      </c>
      <c r="BZ65" s="9">
        <v>0</v>
      </c>
      <c r="CA65" s="9">
        <v>0</v>
      </c>
      <c r="CB65" s="9">
        <v>0</v>
      </c>
      <c r="CC65" s="9">
        <v>0</v>
      </c>
      <c r="CD65" s="9">
        <v>0</v>
      </c>
      <c r="CE65" s="9">
        <v>0</v>
      </c>
      <c r="CF65" s="9">
        <v>0</v>
      </c>
      <c r="CG65" s="9">
        <v>0</v>
      </c>
      <c r="CH65" s="9">
        <v>0</v>
      </c>
      <c r="CI65" s="9">
        <v>0</v>
      </c>
      <c r="CJ65" s="9">
        <v>0</v>
      </c>
      <c r="CK65" s="9">
        <v>0</v>
      </c>
      <c r="CL65" s="9">
        <v>0</v>
      </c>
      <c r="CM65" s="9">
        <v>0</v>
      </c>
      <c r="CN65" s="9">
        <v>0</v>
      </c>
      <c r="CO65" s="9">
        <v>0</v>
      </c>
      <c r="CP65" s="9">
        <v>0</v>
      </c>
      <c r="CQ65" s="9">
        <v>0</v>
      </c>
      <c r="CR65" s="9">
        <v>0</v>
      </c>
      <c r="CS65" s="9">
        <v>0</v>
      </c>
      <c r="CT65" s="9">
        <v>0</v>
      </c>
      <c r="CU65" s="9">
        <v>0</v>
      </c>
      <c r="CV65" s="9">
        <v>0</v>
      </c>
      <c r="CW65" s="9">
        <v>0</v>
      </c>
      <c r="CX65" s="9">
        <v>0</v>
      </c>
      <c r="CY65" s="9">
        <v>0</v>
      </c>
      <c r="CZ65" s="9">
        <v>0</v>
      </c>
      <c r="DA65" s="9">
        <v>0</v>
      </c>
      <c r="DB65" s="9">
        <v>0</v>
      </c>
      <c r="DC65" s="9">
        <v>0</v>
      </c>
      <c r="DD65" s="9">
        <v>0</v>
      </c>
      <c r="DE65" s="9">
        <v>0</v>
      </c>
      <c r="DF65" s="9">
        <v>0</v>
      </c>
      <c r="DG65" s="144">
        <f t="shared" si="65"/>
        <v>61475</v>
      </c>
      <c r="DH65" s="144">
        <f t="shared" ref="DH65:EW65" si="130">DG65</f>
        <v>61475</v>
      </c>
      <c r="DI65" s="144">
        <f t="shared" si="130"/>
        <v>61475</v>
      </c>
      <c r="DJ65" s="144">
        <f t="shared" si="130"/>
        <v>61475</v>
      </c>
      <c r="DK65" s="144">
        <f t="shared" si="130"/>
        <v>61475</v>
      </c>
      <c r="DL65" s="144">
        <f t="shared" si="130"/>
        <v>61475</v>
      </c>
      <c r="DM65" s="144">
        <f t="shared" si="130"/>
        <v>61475</v>
      </c>
      <c r="DN65" s="144">
        <f t="shared" si="130"/>
        <v>61475</v>
      </c>
      <c r="DO65" s="144">
        <f t="shared" si="130"/>
        <v>61475</v>
      </c>
      <c r="DP65" s="144">
        <f t="shared" si="130"/>
        <v>61475</v>
      </c>
      <c r="DQ65" s="144">
        <f t="shared" si="130"/>
        <v>61475</v>
      </c>
      <c r="DR65" s="144">
        <f t="shared" si="130"/>
        <v>61475</v>
      </c>
      <c r="DS65" s="144">
        <f t="shared" si="130"/>
        <v>61475</v>
      </c>
      <c r="DT65" s="144">
        <f t="shared" si="130"/>
        <v>61475</v>
      </c>
      <c r="DU65" s="144">
        <f t="shared" si="130"/>
        <v>61475</v>
      </c>
      <c r="DV65" s="144">
        <f t="shared" si="130"/>
        <v>61475</v>
      </c>
      <c r="DW65" s="144">
        <f t="shared" si="130"/>
        <v>61475</v>
      </c>
      <c r="DX65" s="144">
        <f t="shared" si="130"/>
        <v>61475</v>
      </c>
      <c r="DY65" s="144">
        <f t="shared" si="130"/>
        <v>61475</v>
      </c>
      <c r="DZ65" s="144">
        <f t="shared" si="130"/>
        <v>61475</v>
      </c>
      <c r="EA65" s="144">
        <f t="shared" si="130"/>
        <v>61475</v>
      </c>
      <c r="EB65" s="144">
        <f t="shared" si="130"/>
        <v>61475</v>
      </c>
      <c r="EC65" s="144">
        <f t="shared" si="130"/>
        <v>61475</v>
      </c>
      <c r="ED65" s="144">
        <f t="shared" si="130"/>
        <v>61475</v>
      </c>
      <c r="EE65" s="144">
        <f t="shared" si="130"/>
        <v>61475</v>
      </c>
      <c r="EF65" s="144">
        <f t="shared" si="130"/>
        <v>61475</v>
      </c>
      <c r="EG65" s="144">
        <f t="shared" si="130"/>
        <v>61475</v>
      </c>
      <c r="EH65" s="144">
        <f t="shared" si="130"/>
        <v>61475</v>
      </c>
      <c r="EI65" s="144">
        <f t="shared" si="130"/>
        <v>61475</v>
      </c>
      <c r="EJ65" s="144">
        <f t="shared" si="130"/>
        <v>61475</v>
      </c>
      <c r="EK65" s="144">
        <f t="shared" si="130"/>
        <v>61475</v>
      </c>
      <c r="EL65" s="144">
        <f t="shared" si="130"/>
        <v>61475</v>
      </c>
      <c r="EM65" s="144">
        <f t="shared" si="130"/>
        <v>61475</v>
      </c>
      <c r="EN65" s="144">
        <f t="shared" si="130"/>
        <v>61475</v>
      </c>
      <c r="EO65" s="144">
        <f t="shared" si="130"/>
        <v>61475</v>
      </c>
      <c r="EP65" s="144">
        <f t="shared" si="130"/>
        <v>61475</v>
      </c>
      <c r="EQ65" s="144">
        <f t="shared" si="130"/>
        <v>61475</v>
      </c>
      <c r="ER65" s="144">
        <f t="shared" si="130"/>
        <v>61475</v>
      </c>
      <c r="ES65" s="144">
        <f t="shared" si="130"/>
        <v>61475</v>
      </c>
      <c r="ET65" s="144">
        <f t="shared" si="130"/>
        <v>61475</v>
      </c>
      <c r="EU65" s="144">
        <f t="shared" si="130"/>
        <v>61475</v>
      </c>
      <c r="EV65" s="144">
        <f t="shared" si="130"/>
        <v>61475</v>
      </c>
      <c r="EW65" s="144">
        <f t="shared" si="130"/>
        <v>61475</v>
      </c>
      <c r="EX65" s="147">
        <f>PV(0.05,'PV factor'!C173,,-BR65)</f>
        <v>18367.34693877551</v>
      </c>
      <c r="EY65" s="147">
        <f>PV(0.05,'PV factor'!D173,,-BS65)</f>
        <v>17276.751970629521</v>
      </c>
      <c r="EZ65" s="147">
        <f>PV(0.05,'PV factor'!E173,,-BT65)</f>
        <v>0</v>
      </c>
      <c r="FA65" s="147">
        <f>PV(0.05,'PV factor'!F173,,-BU65)</f>
        <v>0</v>
      </c>
      <c r="FB65" s="147">
        <f>PV(0.05,'PV factor'!G173,,-BV65)</f>
        <v>0</v>
      </c>
      <c r="FC65" s="147">
        <f>PV(0.05,'PV factor'!H173,,-BW65)</f>
        <v>0</v>
      </c>
      <c r="FD65" s="147">
        <f>PV(0.05,'PV factor'!I173,,-BX65)</f>
        <v>0</v>
      </c>
      <c r="FE65" s="147">
        <f>PV(0.05,'PV factor'!J173,,-BY65)</f>
        <v>0</v>
      </c>
      <c r="FF65" s="147">
        <f>PV(0.05,'PV factor'!K173,,-BZ65)</f>
        <v>0</v>
      </c>
      <c r="FG65" s="147">
        <f>PV(0.05,'PV factor'!L173,,-CA65)</f>
        <v>0</v>
      </c>
      <c r="FH65" s="147">
        <f>PV(0.05,'PV factor'!M173,,-CB65)</f>
        <v>0</v>
      </c>
      <c r="FI65" s="147">
        <f>PV(0.05,'PV factor'!N173,,-CC65)</f>
        <v>0</v>
      </c>
      <c r="FJ65" s="147">
        <f>PV(0.05,'PV factor'!O173,,-CD65)</f>
        <v>0</v>
      </c>
      <c r="FK65" s="147">
        <f>PV(0.05,'PV factor'!P173,,-CE65)</f>
        <v>0</v>
      </c>
      <c r="FL65" s="147">
        <f>PV(0.05,'PV factor'!Q173,,-CF65)</f>
        <v>0</v>
      </c>
      <c r="FM65" s="147">
        <f>PV(0.05,'PV factor'!R173,,-CG65)</f>
        <v>0</v>
      </c>
      <c r="FN65" s="147">
        <f>PV(0.05,'PV factor'!S173,,-CH65)</f>
        <v>0</v>
      </c>
      <c r="FO65" s="147">
        <f>PV(0.05,'PV factor'!T173,,-CI65)</f>
        <v>0</v>
      </c>
      <c r="FP65" s="147">
        <f>PV(0.05,'PV factor'!U173,,-CJ65)</f>
        <v>0</v>
      </c>
      <c r="FQ65" s="147">
        <f>PV(0.05,'PV factor'!V173,,-CK65)</f>
        <v>0</v>
      </c>
      <c r="FR65" s="147">
        <f>PV(0.05,'PV factor'!W173,,-CL65)</f>
        <v>0</v>
      </c>
      <c r="FS65" s="147">
        <f>PV(0.05,'PV factor'!X173,,-CM65)</f>
        <v>0</v>
      </c>
      <c r="FT65" s="147">
        <f>PV(0.05,'PV factor'!Y173,,-CN65)</f>
        <v>0</v>
      </c>
      <c r="FU65" s="147">
        <f>PV(0.05,'PV factor'!Z173,,-CO65)</f>
        <v>0</v>
      </c>
      <c r="FV65" s="147">
        <f>PV(0.05,'PV factor'!AA173,,-CP65)</f>
        <v>0</v>
      </c>
      <c r="FW65" s="147">
        <f>PV(0.05,'PV factor'!AB173,,-CQ65)</f>
        <v>0</v>
      </c>
      <c r="FX65" s="147">
        <f>PV(0.05,'PV factor'!AC173,,-CR65)</f>
        <v>0</v>
      </c>
      <c r="FY65" s="147">
        <f>PV(0.05,'PV factor'!AD173,,-CS65)</f>
        <v>0</v>
      </c>
      <c r="FZ65" s="147">
        <f>PV(0.05,'PV factor'!AE173,,-CT65)</f>
        <v>0</v>
      </c>
      <c r="GA65" s="147">
        <f>PV(0.05,'PV factor'!AF173,,-CU65)</f>
        <v>0</v>
      </c>
      <c r="GB65" s="147">
        <f>PV(0.05,'PV factor'!AG173,,-CV65)</f>
        <v>0</v>
      </c>
      <c r="GC65" s="147">
        <f>PV(0.05,'PV factor'!AH173,,-CW65)</f>
        <v>0</v>
      </c>
      <c r="GD65" s="147">
        <f>PV(0.05,'PV factor'!AI173,,-CX65)</f>
        <v>0</v>
      </c>
      <c r="GE65" s="147">
        <f>PV(0.05,'PV factor'!AJ173,,-CY65)</f>
        <v>0</v>
      </c>
      <c r="GF65" s="147">
        <f>PV(0.05,'PV factor'!AK173,,-CZ65)</f>
        <v>0</v>
      </c>
      <c r="GG65" s="147">
        <f>PV(0.05,'PV factor'!AL173,,-DA65)</f>
        <v>0</v>
      </c>
      <c r="GH65" s="147">
        <f>PV(0.05,'PV factor'!AM173,,-DB65)</f>
        <v>0</v>
      </c>
      <c r="GI65" s="147">
        <f>PV(0.05,'PV factor'!AN173,,-DC65)</f>
        <v>0</v>
      </c>
      <c r="GJ65" s="147">
        <f>PV(0.05,'PV factor'!AO173,,-DD65)</f>
        <v>0</v>
      </c>
      <c r="GK65" s="147">
        <f>PV(0.05,'PV factor'!AP173,,-DE65)</f>
        <v>0</v>
      </c>
      <c r="GL65" s="147">
        <f>PV(0.05,'PV factor'!C173,,-DI65)</f>
        <v>55759.637188208617</v>
      </c>
      <c r="GM65" s="147">
        <f>PV(0.05,'PV factor'!D173,,-DJ65)</f>
        <v>53104.416369722487</v>
      </c>
      <c r="GN65" s="147">
        <f>PV(0.05,'PV factor'!E173,,-DK65)</f>
        <v>50575.634637830946</v>
      </c>
      <c r="GO65" s="147">
        <f>PV(0.05,'PV factor'!F173,,-DL65)</f>
        <v>48167.271083648513</v>
      </c>
      <c r="GP65" s="147">
        <f>PV(0.05,'PV factor'!G173,,-DM65)</f>
        <v>45873.591508236685</v>
      </c>
      <c r="GQ65" s="147">
        <f>PV(0.05,'PV factor'!H173,,-DN65)</f>
        <v>43689.134769749217</v>
      </c>
      <c r="GR65" s="147">
        <f>PV(0.05,'PV factor'!I173,,-DO65)</f>
        <v>41608.699780713541</v>
      </c>
      <c r="GS65" s="147">
        <f>PV(0.05,'PV factor'!J173,,-DP65)</f>
        <v>39627.333124489087</v>
      </c>
      <c r="GT65" s="147">
        <f>PV(0.05,'PV factor'!K173,,-DQ65)</f>
        <v>37740.317261418182</v>
      </c>
      <c r="GU65" s="147">
        <f>PV(0.05,'PV factor'!L173,,-DR65)</f>
        <v>35943.159296588739</v>
      </c>
      <c r="GV65" s="147">
        <f>PV(0.05,'PV factor'!M173,,-DS65)</f>
        <v>34231.580282465467</v>
      </c>
      <c r="GW65" s="147">
        <f>PV(0.05,'PV factor'!N173,,-DT65)</f>
        <v>32601.505030919488</v>
      </c>
      <c r="GX65" s="147">
        <f>PV(0.05,'PV factor'!O173,,-DU65)</f>
        <v>31049.052410399523</v>
      </c>
      <c r="GY65" s="147">
        <f>PV(0.05,'PV factor'!P173,,-DV65)</f>
        <v>29570.526105142391</v>
      </c>
      <c r="GZ65" s="147">
        <f>PV(0.05,'PV factor'!Q173,,-DW65)</f>
        <v>28162.40581442133</v>
      </c>
      <c r="HA65" s="147">
        <f>PV(0.05,'PV factor'!R173,,-DX65)</f>
        <v>26821.338870877451</v>
      </c>
      <c r="HB65" s="147">
        <f>PV(0.05,'PV factor'!S173,,-DY65)</f>
        <v>25544.132257978526</v>
      </c>
      <c r="HC65" s="147">
        <f>PV(0.05,'PV factor'!T173,,-DZ65)</f>
        <v>24327.745007598598</v>
      </c>
      <c r="HD65" s="147">
        <f>PV(0.05,'PV factor'!U173,,-EA65)</f>
        <v>23169.28095961771</v>
      </c>
      <c r="HE65" s="147">
        <f>PV(0.05,'PV factor'!V173,,-EB65)</f>
        <v>22065.981866302584</v>
      </c>
      <c r="HF65" s="147">
        <f>PV(0.05,'PV factor'!W173,,-EC65)</f>
        <v>21015.220825050081</v>
      </c>
      <c r="HG65" s="147">
        <f>PV(0.05,'PV factor'!X173,,-ED65)</f>
        <v>20014.496023857217</v>
      </c>
      <c r="HH65" s="147">
        <f>PV(0.05,'PV factor'!Y173,,-EE65)</f>
        <v>19061.42478462592</v>
      </c>
      <c r="HI65" s="147">
        <f>PV(0.05,'PV factor'!Z173,,-EF65)</f>
        <v>18153.737890119926</v>
      </c>
      <c r="HJ65" s="147">
        <f>PV(0.05,'PV factor'!AA173,,-EG65)</f>
        <v>17289.274181066594</v>
      </c>
      <c r="HK65" s="147">
        <f>PV(0.05,'PV factor'!AB173,,-EH65)</f>
        <v>16465.975410539613</v>
      </c>
      <c r="HL65" s="147">
        <f>PV(0.05,'PV factor'!AC173,,-EI65)</f>
        <v>15681.881343371062</v>
      </c>
      <c r="HM65" s="147">
        <f>PV(0.05,'PV factor'!AD173,,-EJ65)</f>
        <v>14935.125088924819</v>
      </c>
      <c r="HN65" s="147">
        <f>PV(0.05,'PV factor'!AE173,,-EK65)</f>
        <v>14223.92865611888</v>
      </c>
      <c r="HO65" s="147">
        <f>PV(0.05,'PV factor'!AF173,,-EL65)</f>
        <v>13546.598720113214</v>
      </c>
      <c r="HP65" s="147">
        <f>PV(0.05,'PV factor'!AG173,,-EM65)</f>
        <v>12901.522590584014</v>
      </c>
      <c r="HQ65" s="147">
        <f>PV(0.05,'PV factor'!AH173,,-EN65)</f>
        <v>12287.164371984774</v>
      </c>
      <c r="HR65" s="147">
        <f>PV(0.05,'PV factor'!AI173,,-EO65)</f>
        <v>11702.061306652167</v>
      </c>
      <c r="HS65" s="147">
        <f>PV(0.05,'PV factor'!AJ173,,-EP65)</f>
        <v>11144.820292049681</v>
      </c>
      <c r="HT65" s="147">
        <f>PV(0.05,'PV factor'!AK173,,-EQ65)</f>
        <v>10614.11456385684</v>
      </c>
      <c r="HU65" s="147">
        <f>PV(0.05,'PV factor'!AL173,,-ER65)</f>
        <v>10108.680537006514</v>
      </c>
      <c r="HV65" s="147">
        <f>PV(0.05,'PV factor'!AM173,,-ES65)</f>
        <v>9627.3147971490616</v>
      </c>
      <c r="HW65" s="147">
        <f>PV(0.05,'PV factor'!AN173,,-ET65)</f>
        <v>9168.8712353800565</v>
      </c>
      <c r="HX65" s="147">
        <f>PV(0.05,'PV factor'!AO173,,-EU65)</f>
        <v>8732.2583194095805</v>
      </c>
      <c r="HY65" s="147">
        <f>PV(0.05,'PV factor'!AP173,,-EV65)</f>
        <v>8316.4364946757887</v>
      </c>
      <c r="HZ65" s="147">
        <f t="shared" si="67"/>
        <v>35644.098909405031</v>
      </c>
      <c r="IA65" s="147">
        <f t="shared" si="68"/>
        <v>253480.55078764725</v>
      </c>
      <c r="IB65" s="401">
        <f t="shared" si="69"/>
        <v>7.1114310234607734</v>
      </c>
    </row>
    <row r="66" spans="1:236" ht="90" customHeight="1" x14ac:dyDescent="0.2">
      <c r="A66" s="276" t="s">
        <v>634</v>
      </c>
      <c r="B66" s="277" t="s">
        <v>1167</v>
      </c>
      <c r="C66" s="277" t="s">
        <v>1308</v>
      </c>
      <c r="D66" s="99"/>
      <c r="E66" s="277" t="s">
        <v>1309</v>
      </c>
      <c r="F66" s="103" t="s">
        <v>1310</v>
      </c>
      <c r="G66" s="103" t="s">
        <v>1311</v>
      </c>
      <c r="H66" s="99" t="s">
        <v>77</v>
      </c>
      <c r="I66" s="103" t="s">
        <v>1216</v>
      </c>
      <c r="J66" s="103">
        <v>40</v>
      </c>
      <c r="K66" s="227" t="s">
        <v>94</v>
      </c>
      <c r="L66" s="98">
        <v>55000</v>
      </c>
      <c r="M66" s="99" t="s">
        <v>1312</v>
      </c>
      <c r="N66" s="99" t="s">
        <v>81</v>
      </c>
      <c r="O66" s="13" t="s">
        <v>217</v>
      </c>
      <c r="P66" s="99" t="s">
        <v>218</v>
      </c>
      <c r="Q66" s="112" t="s">
        <v>100</v>
      </c>
      <c r="R66" s="99" t="s">
        <v>108</v>
      </c>
      <c r="S66" s="99" t="s">
        <v>99</v>
      </c>
      <c r="T66" s="99" t="s">
        <v>366</v>
      </c>
      <c r="U66" s="99" t="s">
        <v>100</v>
      </c>
      <c r="V66" s="102">
        <v>1</v>
      </c>
      <c r="W66" s="278">
        <v>140000</v>
      </c>
      <c r="X66" s="278">
        <v>0</v>
      </c>
      <c r="Y66" s="278">
        <v>0</v>
      </c>
      <c r="Z66" s="278">
        <v>0</v>
      </c>
      <c r="AA66" s="105">
        <v>140000</v>
      </c>
      <c r="AB66" s="278">
        <v>0</v>
      </c>
      <c r="AC66" s="278">
        <v>0</v>
      </c>
      <c r="AD66" s="278">
        <v>0</v>
      </c>
      <c r="AE66" s="278">
        <v>0</v>
      </c>
      <c r="AF66" s="278">
        <v>0</v>
      </c>
      <c r="AG66" s="278">
        <v>0</v>
      </c>
      <c r="AH66" s="278">
        <v>0</v>
      </c>
      <c r="AI66" s="100" t="s">
        <v>88</v>
      </c>
      <c r="AJ66" s="278">
        <v>0</v>
      </c>
      <c r="AK66" s="278">
        <v>0</v>
      </c>
      <c r="AL66" s="278">
        <v>0</v>
      </c>
      <c r="AM66" s="278">
        <v>0</v>
      </c>
      <c r="AN66" s="278">
        <v>0</v>
      </c>
      <c r="AO66" s="278">
        <v>0</v>
      </c>
      <c r="AP66" s="278">
        <v>0</v>
      </c>
      <c r="AQ66" s="278">
        <v>0</v>
      </c>
      <c r="AR66" s="278">
        <v>0</v>
      </c>
      <c r="AS66" s="278">
        <v>0</v>
      </c>
      <c r="AT66" s="278">
        <v>0</v>
      </c>
      <c r="AU66" s="279"/>
      <c r="AV66" s="230">
        <f t="shared" si="35"/>
        <v>1</v>
      </c>
      <c r="AW66" s="230">
        <f t="shared" si="36"/>
        <v>0</v>
      </c>
      <c r="AX66" s="230" t="str">
        <f t="shared" si="37"/>
        <v>B3</v>
      </c>
      <c r="AY66" s="141">
        <f t="shared" si="38"/>
        <v>8</v>
      </c>
      <c r="AZ66" s="70">
        <f t="shared" si="39"/>
        <v>1</v>
      </c>
      <c r="BA66" s="70">
        <f t="shared" si="40"/>
        <v>1</v>
      </c>
      <c r="BB66" s="70">
        <f t="shared" si="41"/>
        <v>1</v>
      </c>
      <c r="BC66" s="70">
        <f t="shared" si="42"/>
        <v>0</v>
      </c>
      <c r="BD66" s="70">
        <f t="shared" si="43"/>
        <v>1</v>
      </c>
      <c r="BE66" s="70">
        <f t="shared" si="44"/>
        <v>1</v>
      </c>
      <c r="BF66" s="70">
        <f t="shared" si="45"/>
        <v>1</v>
      </c>
      <c r="BG66" s="71">
        <f t="shared" si="46"/>
        <v>0</v>
      </c>
      <c r="BH66" s="71">
        <f t="shared" si="47"/>
        <v>1</v>
      </c>
      <c r="BI66" s="71">
        <f t="shared" si="48"/>
        <v>0</v>
      </c>
      <c r="BJ66" s="71">
        <f t="shared" si="49"/>
        <v>0</v>
      </c>
      <c r="BK66" s="71">
        <f t="shared" si="50"/>
        <v>1</v>
      </c>
      <c r="BL66" s="70">
        <f t="shared" si="51"/>
        <v>1</v>
      </c>
      <c r="BM66" s="70">
        <f t="shared" si="52"/>
        <v>1</v>
      </c>
      <c r="BN66" s="70">
        <f t="shared" si="53"/>
        <v>0</v>
      </c>
      <c r="BO66" s="70">
        <f t="shared" si="54"/>
        <v>1</v>
      </c>
      <c r="BP66" s="144">
        <f t="shared" si="55"/>
        <v>0</v>
      </c>
      <c r="BQ66" s="144">
        <f t="shared" si="56"/>
        <v>0</v>
      </c>
      <c r="BR66" s="144">
        <f t="shared" si="57"/>
        <v>140000</v>
      </c>
      <c r="BS66" s="144">
        <f t="shared" si="58"/>
        <v>0</v>
      </c>
      <c r="BT66" s="144">
        <f t="shared" si="59"/>
        <v>0</v>
      </c>
      <c r="BU66" s="144">
        <f t="shared" si="60"/>
        <v>0</v>
      </c>
      <c r="BV66" s="144">
        <f t="shared" si="61"/>
        <v>0</v>
      </c>
      <c r="BW66" s="144">
        <f t="shared" si="62"/>
        <v>0</v>
      </c>
      <c r="BX66" s="144">
        <f t="shared" si="63"/>
        <v>0</v>
      </c>
      <c r="BY66" s="144">
        <f t="shared" si="64"/>
        <v>0</v>
      </c>
      <c r="BZ66" s="9">
        <v>0</v>
      </c>
      <c r="CA66" s="9">
        <v>0</v>
      </c>
      <c r="CB66" s="9">
        <v>0</v>
      </c>
      <c r="CC66" s="9">
        <v>0</v>
      </c>
      <c r="CD66" s="9">
        <v>0</v>
      </c>
      <c r="CE66" s="9">
        <v>0</v>
      </c>
      <c r="CF66" s="9">
        <v>0</v>
      </c>
      <c r="CG66" s="9">
        <v>0</v>
      </c>
      <c r="CH66" s="9">
        <v>0</v>
      </c>
      <c r="CI66" s="9">
        <v>0</v>
      </c>
      <c r="CJ66" s="9">
        <v>0</v>
      </c>
      <c r="CK66" s="9">
        <v>0</v>
      </c>
      <c r="CL66" s="9">
        <v>0</v>
      </c>
      <c r="CM66" s="9">
        <v>0</v>
      </c>
      <c r="CN66" s="9">
        <v>0</v>
      </c>
      <c r="CO66" s="9">
        <v>0</v>
      </c>
      <c r="CP66" s="9">
        <v>0</v>
      </c>
      <c r="CQ66" s="9">
        <v>0</v>
      </c>
      <c r="CR66" s="9">
        <v>0</v>
      </c>
      <c r="CS66" s="9">
        <v>0</v>
      </c>
      <c r="CT66" s="9">
        <v>0</v>
      </c>
      <c r="CU66" s="9">
        <v>0</v>
      </c>
      <c r="CV66" s="9">
        <v>0</v>
      </c>
      <c r="CW66" s="9">
        <v>0</v>
      </c>
      <c r="CX66" s="9">
        <v>0</v>
      </c>
      <c r="CY66" s="9">
        <v>0</v>
      </c>
      <c r="CZ66" s="9">
        <v>0</v>
      </c>
      <c r="DA66" s="9">
        <v>0</v>
      </c>
      <c r="DB66" s="9">
        <v>0</v>
      </c>
      <c r="DC66" s="9">
        <v>0</v>
      </c>
      <c r="DD66" s="9">
        <v>0</v>
      </c>
      <c r="DE66" s="9">
        <v>0</v>
      </c>
      <c r="DF66" s="9">
        <v>0</v>
      </c>
      <c r="DG66" s="144">
        <f t="shared" si="65"/>
        <v>55000</v>
      </c>
      <c r="DH66" s="144">
        <f t="shared" ref="DH66:EW66" si="131">DG66</f>
        <v>55000</v>
      </c>
      <c r="DI66" s="144">
        <f t="shared" si="131"/>
        <v>55000</v>
      </c>
      <c r="DJ66" s="144">
        <f t="shared" si="131"/>
        <v>55000</v>
      </c>
      <c r="DK66" s="144">
        <f t="shared" si="131"/>
        <v>55000</v>
      </c>
      <c r="DL66" s="144">
        <f t="shared" si="131"/>
        <v>55000</v>
      </c>
      <c r="DM66" s="144">
        <f t="shared" si="131"/>
        <v>55000</v>
      </c>
      <c r="DN66" s="144">
        <f t="shared" si="131"/>
        <v>55000</v>
      </c>
      <c r="DO66" s="144">
        <f t="shared" si="131"/>
        <v>55000</v>
      </c>
      <c r="DP66" s="144">
        <f t="shared" si="131"/>
        <v>55000</v>
      </c>
      <c r="DQ66" s="144">
        <f t="shared" si="131"/>
        <v>55000</v>
      </c>
      <c r="DR66" s="144">
        <f t="shared" si="131"/>
        <v>55000</v>
      </c>
      <c r="DS66" s="144">
        <f t="shared" si="131"/>
        <v>55000</v>
      </c>
      <c r="DT66" s="144">
        <f t="shared" si="131"/>
        <v>55000</v>
      </c>
      <c r="DU66" s="144">
        <f t="shared" si="131"/>
        <v>55000</v>
      </c>
      <c r="DV66" s="144">
        <f t="shared" si="131"/>
        <v>55000</v>
      </c>
      <c r="DW66" s="144">
        <f t="shared" si="131"/>
        <v>55000</v>
      </c>
      <c r="DX66" s="144">
        <f t="shared" si="131"/>
        <v>55000</v>
      </c>
      <c r="DY66" s="144">
        <f t="shared" si="131"/>
        <v>55000</v>
      </c>
      <c r="DZ66" s="144">
        <f t="shared" si="131"/>
        <v>55000</v>
      </c>
      <c r="EA66" s="144">
        <f t="shared" si="131"/>
        <v>55000</v>
      </c>
      <c r="EB66" s="144">
        <f t="shared" si="131"/>
        <v>55000</v>
      </c>
      <c r="EC66" s="144">
        <f t="shared" si="131"/>
        <v>55000</v>
      </c>
      <c r="ED66" s="144">
        <f t="shared" si="131"/>
        <v>55000</v>
      </c>
      <c r="EE66" s="144">
        <f t="shared" si="131"/>
        <v>55000</v>
      </c>
      <c r="EF66" s="144">
        <f t="shared" si="131"/>
        <v>55000</v>
      </c>
      <c r="EG66" s="144">
        <f t="shared" si="131"/>
        <v>55000</v>
      </c>
      <c r="EH66" s="144">
        <f t="shared" si="131"/>
        <v>55000</v>
      </c>
      <c r="EI66" s="144">
        <f t="shared" si="131"/>
        <v>55000</v>
      </c>
      <c r="EJ66" s="144">
        <f t="shared" si="131"/>
        <v>55000</v>
      </c>
      <c r="EK66" s="144">
        <f t="shared" si="131"/>
        <v>55000</v>
      </c>
      <c r="EL66" s="144">
        <f t="shared" si="131"/>
        <v>55000</v>
      </c>
      <c r="EM66" s="144">
        <f t="shared" si="131"/>
        <v>55000</v>
      </c>
      <c r="EN66" s="144">
        <f t="shared" si="131"/>
        <v>55000</v>
      </c>
      <c r="EO66" s="144">
        <f t="shared" si="131"/>
        <v>55000</v>
      </c>
      <c r="EP66" s="144">
        <f t="shared" si="131"/>
        <v>55000</v>
      </c>
      <c r="EQ66" s="144">
        <f t="shared" si="131"/>
        <v>55000</v>
      </c>
      <c r="ER66" s="144">
        <f t="shared" si="131"/>
        <v>55000</v>
      </c>
      <c r="ES66" s="144">
        <f t="shared" si="131"/>
        <v>55000</v>
      </c>
      <c r="ET66" s="144">
        <f t="shared" si="131"/>
        <v>55000</v>
      </c>
      <c r="EU66" s="144">
        <f t="shared" si="131"/>
        <v>55000</v>
      </c>
      <c r="EV66" s="144">
        <f t="shared" si="131"/>
        <v>55000</v>
      </c>
      <c r="EW66" s="144">
        <f t="shared" si="131"/>
        <v>55000</v>
      </c>
      <c r="EX66" s="147">
        <f>PV(0.05,'PV factor'!C151,,-BR66)</f>
        <v>126984.12698412698</v>
      </c>
      <c r="EY66" s="147">
        <f>PV(0.05,'PV factor'!D151,,-BS66)</f>
        <v>0</v>
      </c>
      <c r="EZ66" s="147">
        <f>PV(0.05,'PV factor'!E151,,-BT66)</f>
        <v>0</v>
      </c>
      <c r="FA66" s="147">
        <f>PV(0.05,'PV factor'!F151,,-BU66)</f>
        <v>0</v>
      </c>
      <c r="FB66" s="147">
        <f>PV(0.05,'PV factor'!G151,,-BV66)</f>
        <v>0</v>
      </c>
      <c r="FC66" s="147">
        <f>PV(0.05,'PV factor'!H151,,-BW66)</f>
        <v>0</v>
      </c>
      <c r="FD66" s="147">
        <f>PV(0.05,'PV factor'!I151,,-BX66)</f>
        <v>0</v>
      </c>
      <c r="FE66" s="147">
        <f>PV(0.05,'PV factor'!J151,,-BY66)</f>
        <v>0</v>
      </c>
      <c r="FF66" s="147">
        <f>PV(0.05,'PV factor'!K151,,-BZ66)</f>
        <v>0</v>
      </c>
      <c r="FG66" s="147">
        <f>PV(0.05,'PV factor'!L151,,-CA66)</f>
        <v>0</v>
      </c>
      <c r="FH66" s="147">
        <f>PV(0.05,'PV factor'!M151,,-CB66)</f>
        <v>0</v>
      </c>
      <c r="FI66" s="147">
        <f>PV(0.05,'PV factor'!N151,,-CC66)</f>
        <v>0</v>
      </c>
      <c r="FJ66" s="147">
        <f>PV(0.05,'PV factor'!O151,,-CD66)</f>
        <v>0</v>
      </c>
      <c r="FK66" s="147">
        <f>PV(0.05,'PV factor'!P151,,-CE66)</f>
        <v>0</v>
      </c>
      <c r="FL66" s="147">
        <f>PV(0.05,'PV factor'!Q151,,-CF66)</f>
        <v>0</v>
      </c>
      <c r="FM66" s="147">
        <f>PV(0.05,'PV factor'!R151,,-CG66)</f>
        <v>0</v>
      </c>
      <c r="FN66" s="147">
        <f>PV(0.05,'PV factor'!S151,,-CH66)</f>
        <v>0</v>
      </c>
      <c r="FO66" s="147">
        <f>PV(0.05,'PV factor'!T151,,-CI66)</f>
        <v>0</v>
      </c>
      <c r="FP66" s="147">
        <f>PV(0.05,'PV factor'!U151,,-CJ66)</f>
        <v>0</v>
      </c>
      <c r="FQ66" s="147">
        <f>PV(0.05,'PV factor'!V151,,-CK66)</f>
        <v>0</v>
      </c>
      <c r="FR66" s="147">
        <f>PV(0.05,'PV factor'!W151,,-CL66)</f>
        <v>0</v>
      </c>
      <c r="FS66" s="147">
        <f>PV(0.05,'PV factor'!X151,,-CM66)</f>
        <v>0</v>
      </c>
      <c r="FT66" s="147">
        <f>PV(0.05,'PV factor'!Y151,,-CN66)</f>
        <v>0</v>
      </c>
      <c r="FU66" s="147">
        <f>PV(0.05,'PV factor'!Z151,,-CO66)</f>
        <v>0</v>
      </c>
      <c r="FV66" s="147">
        <f>PV(0.05,'PV factor'!AA151,,-CP66)</f>
        <v>0</v>
      </c>
      <c r="FW66" s="147">
        <f>PV(0.05,'PV factor'!AB151,,-CQ66)</f>
        <v>0</v>
      </c>
      <c r="FX66" s="147">
        <f>PV(0.05,'PV factor'!AC151,,-CR66)</f>
        <v>0</v>
      </c>
      <c r="FY66" s="147">
        <f>PV(0.05,'PV factor'!AD151,,-CS66)</f>
        <v>0</v>
      </c>
      <c r="FZ66" s="147">
        <f>PV(0.05,'PV factor'!AE151,,-CT66)</f>
        <v>0</v>
      </c>
      <c r="GA66" s="147">
        <f>PV(0.05,'PV factor'!AF151,,-CU66)</f>
        <v>0</v>
      </c>
      <c r="GB66" s="147">
        <f>PV(0.05,'PV factor'!AG151,,-CV66)</f>
        <v>0</v>
      </c>
      <c r="GC66" s="147">
        <f>PV(0.05,'PV factor'!AH151,,-CW66)</f>
        <v>0</v>
      </c>
      <c r="GD66" s="147">
        <f>PV(0.05,'PV factor'!AI151,,-CX66)</f>
        <v>0</v>
      </c>
      <c r="GE66" s="147">
        <f>PV(0.05,'PV factor'!AJ151,,-CY66)</f>
        <v>0</v>
      </c>
      <c r="GF66" s="147">
        <f>PV(0.05,'PV factor'!AK151,,-CZ66)</f>
        <v>0</v>
      </c>
      <c r="GG66" s="147">
        <f>PV(0.05,'PV factor'!AL151,,-DA66)</f>
        <v>0</v>
      </c>
      <c r="GH66" s="147">
        <f>PV(0.05,'PV factor'!AM151,,-DB66)</f>
        <v>0</v>
      </c>
      <c r="GI66" s="147">
        <f>PV(0.05,'PV factor'!AN151,,-DC66)</f>
        <v>0</v>
      </c>
      <c r="GJ66" s="147">
        <f>PV(0.05,'PV factor'!AO151,,-DD66)</f>
        <v>0</v>
      </c>
      <c r="GK66" s="147">
        <f>PV(0.05,'PV factor'!AP151,,-DE66)</f>
        <v>0</v>
      </c>
      <c r="GL66" s="147">
        <f>PV(0.05,'PV factor'!C151,,-DI66)</f>
        <v>49886.621315192744</v>
      </c>
      <c r="GM66" s="147">
        <f>PV(0.05,'PV factor'!D151,,-DJ66)</f>
        <v>47511.06791923118</v>
      </c>
      <c r="GN66" s="147">
        <f>PV(0.05,'PV factor'!E151,,-DK66)</f>
        <v>45248.636113553512</v>
      </c>
      <c r="GO66" s="147">
        <f>PV(0.05,'PV factor'!F151,,-DL66)</f>
        <v>43093.939155765242</v>
      </c>
      <c r="GP66" s="147">
        <f>PV(0.05,'PV factor'!G151,,-DM66)</f>
        <v>41041.84681501452</v>
      </c>
      <c r="GQ66" s="147">
        <f>PV(0.05,'PV factor'!H151,,-DN66)</f>
        <v>39087.473157156681</v>
      </c>
      <c r="GR66" s="147">
        <f>PV(0.05,'PV factor'!I151,,-DO66)</f>
        <v>37226.164911577798</v>
      </c>
      <c r="GS66" s="147">
        <f>PV(0.05,'PV factor'!J151,,-DP66)</f>
        <v>35453.490391978848</v>
      </c>
      <c r="GT66" s="147">
        <f>PV(0.05,'PV factor'!K151,,-DQ66)</f>
        <v>33765.228944741764</v>
      </c>
      <c r="GU66" s="147">
        <f>PV(0.05,'PV factor'!L151,,-DR66)</f>
        <v>32157.360899754058</v>
      </c>
      <c r="GV66" s="147">
        <f>PV(0.05,'PV factor'!M151,,-DS66)</f>
        <v>30626.057999765773</v>
      </c>
      <c r="GW66" s="147">
        <f>PV(0.05,'PV factor'!N151,,-DT66)</f>
        <v>29167.674285491208</v>
      </c>
      <c r="GX66" s="147">
        <f>PV(0.05,'PV factor'!O151,,-DU66)</f>
        <v>27778.737414753537</v>
      </c>
      <c r="GY66" s="147">
        <f>PV(0.05,'PV factor'!P151,,-DV66)</f>
        <v>26455.940395003359</v>
      </c>
      <c r="GZ66" s="147">
        <f>PV(0.05,'PV factor'!Q151,,-DW66)</f>
        <v>25196.133709527014</v>
      </c>
      <c r="HA66" s="147">
        <f>PV(0.05,'PV factor'!R151,,-DX66)</f>
        <v>23996.317818597152</v>
      </c>
      <c r="HB66" s="147">
        <f>PV(0.05,'PV factor'!S151,,-DY66)</f>
        <v>22853.636017711571</v>
      </c>
      <c r="HC66" s="147">
        <f>PV(0.05,'PV factor'!T151,,-DZ66)</f>
        <v>21765.367635915783</v>
      </c>
      <c r="HD66" s="147">
        <f>PV(0.05,'PV factor'!U151,,-EA66)</f>
        <v>20728.921558015034</v>
      </c>
      <c r="HE66" s="147">
        <f>PV(0.05,'PV factor'!V151,,-EB66)</f>
        <v>19741.830055252412</v>
      </c>
      <c r="HF66" s="147">
        <f>PV(0.05,'PV factor'!W151,,-EC66)</f>
        <v>18801.742909764205</v>
      </c>
      <c r="HG66" s="147">
        <f>PV(0.05,'PV factor'!X151,,-ED66)</f>
        <v>17906.421818823048</v>
      </c>
      <c r="HH66" s="147">
        <f>PV(0.05,'PV factor'!Y151,,-EE66)</f>
        <v>17053.735065545763</v>
      </c>
      <c r="HI66" s="147">
        <f>PV(0.05,'PV factor'!Z151,,-EF66)</f>
        <v>16241.652443376915</v>
      </c>
      <c r="HJ66" s="147">
        <f>PV(0.05,'PV factor'!AA151,,-EG66)</f>
        <v>15468.240422263729</v>
      </c>
      <c r="HK66" s="147">
        <f>PV(0.05,'PV factor'!AB151,,-EH66)</f>
        <v>14731.657545013073</v>
      </c>
      <c r="HL66" s="147">
        <f>PV(0.05,'PV factor'!AC151,,-EI66)</f>
        <v>14030.150042869596</v>
      </c>
      <c r="HM66" s="147">
        <f>PV(0.05,'PV factor'!AD151,,-EJ66)</f>
        <v>13362.047659875803</v>
      </c>
      <c r="HN66" s="147">
        <f>PV(0.05,'PV factor'!AE151,,-EK66)</f>
        <v>12725.759676072197</v>
      </c>
      <c r="HO66" s="147">
        <f>PV(0.05,'PV factor'!AF151,,-EL66)</f>
        <v>12119.771120068755</v>
      </c>
      <c r="HP66" s="147">
        <f>PV(0.05,'PV factor'!AG151,,-EM66)</f>
        <v>11542.639161970244</v>
      </c>
      <c r="HQ66" s="147">
        <f>PV(0.05,'PV factor'!AH151,,-EN66)</f>
        <v>10992.989678066899</v>
      </c>
      <c r="HR66" s="147">
        <f>PV(0.05,'PV factor'!AI151,,-EO66)</f>
        <v>10469.513979111332</v>
      </c>
      <c r="HS66" s="147">
        <f>PV(0.05,'PV factor'!AJ151,,-EP66)</f>
        <v>9970.9656943917435</v>
      </c>
      <c r="HT66" s="147">
        <f>PV(0.05,'PV factor'!AK151,,-EQ66)</f>
        <v>9496.1578041826142</v>
      </c>
      <c r="HU66" s="147">
        <f>PV(0.05,'PV factor'!AL151,,-ER66)</f>
        <v>9043.9598135072501</v>
      </c>
      <c r="HV66" s="147">
        <f>PV(0.05,'PV factor'!AM151,,-ES66)</f>
        <v>8613.2950604830967</v>
      </c>
      <c r="HW66" s="147">
        <f>PV(0.05,'PV factor'!AN151,,-ET66)</f>
        <v>8203.1381528410438</v>
      </c>
      <c r="HX66" s="147">
        <f>PV(0.05,'PV factor'!AO151,,-EU66)</f>
        <v>7812.512526515281</v>
      </c>
      <c r="HY66" s="147">
        <f>PV(0.05,'PV factor'!AP151,,-EV66)</f>
        <v>7440.4881204907433</v>
      </c>
      <c r="HZ66" s="147">
        <f t="shared" si="67"/>
        <v>126984.12698412698</v>
      </c>
      <c r="IA66" s="147">
        <f t="shared" si="68"/>
        <v>898809.28520923271</v>
      </c>
      <c r="IB66" s="401">
        <f t="shared" si="69"/>
        <v>7.078123121022708</v>
      </c>
    </row>
    <row r="67" spans="1:236" ht="90" customHeight="1" x14ac:dyDescent="0.2">
      <c r="A67" s="264" t="s">
        <v>271</v>
      </c>
      <c r="B67" s="232" t="s">
        <v>264</v>
      </c>
      <c r="C67" s="264" t="s">
        <v>932</v>
      </c>
      <c r="D67" s="265">
        <v>10</v>
      </c>
      <c r="E67" s="232" t="s">
        <v>933</v>
      </c>
      <c r="F67" s="232" t="s">
        <v>934</v>
      </c>
      <c r="G67" s="198" t="s">
        <v>935</v>
      </c>
      <c r="H67" s="75"/>
      <c r="I67" s="198" t="s">
        <v>876</v>
      </c>
      <c r="J67" s="266">
        <v>10</v>
      </c>
      <c r="K67" s="227" t="s">
        <v>79</v>
      </c>
      <c r="L67" s="74">
        <v>49763</v>
      </c>
      <c r="M67" s="90" t="s">
        <v>936</v>
      </c>
      <c r="N67" s="75" t="s">
        <v>147</v>
      </c>
      <c r="O67" s="73" t="s">
        <v>106</v>
      </c>
      <c r="P67" s="75" t="s">
        <v>460</v>
      </c>
      <c r="Q67" s="112" t="s">
        <v>100</v>
      </c>
      <c r="R67" s="75" t="s">
        <v>108</v>
      </c>
      <c r="S67" s="75" t="s">
        <v>99</v>
      </c>
      <c r="T67" s="90" t="s">
        <v>866</v>
      </c>
      <c r="U67" s="75" t="s">
        <v>100</v>
      </c>
      <c r="V67" s="267">
        <v>1</v>
      </c>
      <c r="W67" s="268">
        <v>60000</v>
      </c>
      <c r="X67" s="94">
        <v>0</v>
      </c>
      <c r="Y67" s="94">
        <v>0</v>
      </c>
      <c r="Z67" s="94">
        <v>0</v>
      </c>
      <c r="AA67" s="94">
        <v>0</v>
      </c>
      <c r="AB67" s="94">
        <v>60000</v>
      </c>
      <c r="AC67" s="94">
        <v>0</v>
      </c>
      <c r="AD67" s="94">
        <v>0</v>
      </c>
      <c r="AE67" s="192">
        <v>0</v>
      </c>
      <c r="AF67" s="192">
        <v>0</v>
      </c>
      <c r="AG67" s="192">
        <v>0</v>
      </c>
      <c r="AH67" s="192">
        <v>0</v>
      </c>
      <c r="AI67" s="90" t="s">
        <v>88</v>
      </c>
      <c r="AJ67" s="94">
        <v>0</v>
      </c>
      <c r="AK67" s="94">
        <v>0</v>
      </c>
      <c r="AL67" s="94">
        <v>0</v>
      </c>
      <c r="AM67" s="94">
        <v>0</v>
      </c>
      <c r="AN67" s="94">
        <v>0</v>
      </c>
      <c r="AO67" s="94">
        <v>0</v>
      </c>
      <c r="AP67" s="94">
        <v>0</v>
      </c>
      <c r="AQ67" s="192">
        <v>0</v>
      </c>
      <c r="AR67" s="192">
        <v>0</v>
      </c>
      <c r="AS67" s="192">
        <v>0</v>
      </c>
      <c r="AT67" s="192">
        <v>0</v>
      </c>
      <c r="AU67" s="95"/>
      <c r="AV67" s="230">
        <f t="shared" si="35"/>
        <v>1</v>
      </c>
      <c r="AW67" s="230">
        <f t="shared" si="36"/>
        <v>0</v>
      </c>
      <c r="AX67" s="230" t="str">
        <f t="shared" si="37"/>
        <v>B4</v>
      </c>
      <c r="AY67" s="141">
        <f t="shared" si="38"/>
        <v>7</v>
      </c>
      <c r="AZ67" s="70">
        <f t="shared" si="39"/>
        <v>1</v>
      </c>
      <c r="BA67" s="70">
        <f t="shared" si="40"/>
        <v>1</v>
      </c>
      <c r="BB67" s="70">
        <f t="shared" si="41"/>
        <v>1</v>
      </c>
      <c r="BC67" s="70">
        <f t="shared" si="42"/>
        <v>1</v>
      </c>
      <c r="BD67" s="70">
        <f t="shared" si="43"/>
        <v>1</v>
      </c>
      <c r="BE67" s="70">
        <f t="shared" si="44"/>
        <v>0</v>
      </c>
      <c r="BF67" s="70">
        <f t="shared" si="45"/>
        <v>0</v>
      </c>
      <c r="BG67" s="71">
        <f t="shared" si="46"/>
        <v>0</v>
      </c>
      <c r="BH67" s="71">
        <f t="shared" si="47"/>
        <v>0</v>
      </c>
      <c r="BI67" s="71">
        <f t="shared" si="48"/>
        <v>0</v>
      </c>
      <c r="BJ67" s="71">
        <f t="shared" si="49"/>
        <v>0</v>
      </c>
      <c r="BK67" s="71">
        <f t="shared" si="50"/>
        <v>0</v>
      </c>
      <c r="BL67" s="70">
        <f t="shared" si="51"/>
        <v>1</v>
      </c>
      <c r="BM67" s="70">
        <f t="shared" si="52"/>
        <v>1</v>
      </c>
      <c r="BN67" s="70">
        <f t="shared" si="53"/>
        <v>0</v>
      </c>
      <c r="BO67" s="70">
        <f t="shared" si="54"/>
        <v>1</v>
      </c>
      <c r="BP67" s="144">
        <f t="shared" si="55"/>
        <v>0</v>
      </c>
      <c r="BQ67" s="144">
        <f t="shared" si="56"/>
        <v>0</v>
      </c>
      <c r="BR67" s="144">
        <f t="shared" si="57"/>
        <v>0</v>
      </c>
      <c r="BS67" s="144">
        <f t="shared" si="58"/>
        <v>60000</v>
      </c>
      <c r="BT67" s="144">
        <f t="shared" si="59"/>
        <v>0</v>
      </c>
      <c r="BU67" s="144">
        <f t="shared" si="60"/>
        <v>0</v>
      </c>
      <c r="BV67" s="144">
        <f t="shared" si="61"/>
        <v>0</v>
      </c>
      <c r="BW67" s="144">
        <f t="shared" si="62"/>
        <v>0</v>
      </c>
      <c r="BX67" s="144">
        <f t="shared" si="63"/>
        <v>0</v>
      </c>
      <c r="BY67" s="144">
        <f t="shared" si="64"/>
        <v>0</v>
      </c>
      <c r="BZ67" s="9">
        <v>0</v>
      </c>
      <c r="CA67" s="9">
        <v>0</v>
      </c>
      <c r="CB67" s="9">
        <v>0</v>
      </c>
      <c r="CC67" s="9">
        <v>0</v>
      </c>
      <c r="CD67" s="9">
        <v>0</v>
      </c>
      <c r="CE67" s="9">
        <v>0</v>
      </c>
      <c r="CF67" s="9">
        <v>0</v>
      </c>
      <c r="CG67" s="9">
        <v>0</v>
      </c>
      <c r="CH67" s="9">
        <v>0</v>
      </c>
      <c r="CI67" s="9">
        <v>0</v>
      </c>
      <c r="CJ67" s="9">
        <v>0</v>
      </c>
      <c r="CK67" s="9">
        <v>0</v>
      </c>
      <c r="CL67" s="9">
        <v>0</v>
      </c>
      <c r="CM67" s="9">
        <v>0</v>
      </c>
      <c r="CN67" s="9">
        <v>0</v>
      </c>
      <c r="CO67" s="9">
        <v>0</v>
      </c>
      <c r="CP67" s="9">
        <v>0</v>
      </c>
      <c r="CQ67" s="9">
        <v>0</v>
      </c>
      <c r="CR67" s="9">
        <v>0</v>
      </c>
      <c r="CS67" s="9">
        <v>0</v>
      </c>
      <c r="CT67" s="9">
        <v>0</v>
      </c>
      <c r="CU67" s="9">
        <v>0</v>
      </c>
      <c r="CV67" s="9">
        <v>0</v>
      </c>
      <c r="CW67" s="9">
        <v>0</v>
      </c>
      <c r="CX67" s="9">
        <v>0</v>
      </c>
      <c r="CY67" s="9">
        <v>0</v>
      </c>
      <c r="CZ67" s="9">
        <v>0</v>
      </c>
      <c r="DA67" s="9">
        <v>0</v>
      </c>
      <c r="DB67" s="9">
        <v>0</v>
      </c>
      <c r="DC67" s="9">
        <v>0</v>
      </c>
      <c r="DD67" s="9">
        <v>0</v>
      </c>
      <c r="DE67" s="9">
        <v>0</v>
      </c>
      <c r="DF67" s="9">
        <v>0</v>
      </c>
      <c r="DG67" s="144">
        <f t="shared" si="65"/>
        <v>49763</v>
      </c>
      <c r="DH67" s="144">
        <f t="shared" ref="DH67:EW67" si="132">DG67</f>
        <v>49763</v>
      </c>
      <c r="DI67" s="144">
        <f t="shared" si="132"/>
        <v>49763</v>
      </c>
      <c r="DJ67" s="144">
        <f t="shared" si="132"/>
        <v>49763</v>
      </c>
      <c r="DK67" s="144">
        <f t="shared" si="132"/>
        <v>49763</v>
      </c>
      <c r="DL67" s="144">
        <f t="shared" si="132"/>
        <v>49763</v>
      </c>
      <c r="DM67" s="144">
        <f t="shared" si="132"/>
        <v>49763</v>
      </c>
      <c r="DN67" s="144">
        <f t="shared" si="132"/>
        <v>49763</v>
      </c>
      <c r="DO67" s="144">
        <f t="shared" si="132"/>
        <v>49763</v>
      </c>
      <c r="DP67" s="144">
        <f t="shared" si="132"/>
        <v>49763</v>
      </c>
      <c r="DQ67" s="144">
        <f t="shared" si="132"/>
        <v>49763</v>
      </c>
      <c r="DR67" s="144">
        <f t="shared" si="132"/>
        <v>49763</v>
      </c>
      <c r="DS67" s="144">
        <f t="shared" si="132"/>
        <v>49763</v>
      </c>
      <c r="DT67" s="144">
        <f t="shared" si="132"/>
        <v>49763</v>
      </c>
      <c r="DU67" s="144">
        <f t="shared" si="132"/>
        <v>49763</v>
      </c>
      <c r="DV67" s="144">
        <f t="shared" si="132"/>
        <v>49763</v>
      </c>
      <c r="DW67" s="144">
        <f t="shared" si="132"/>
        <v>49763</v>
      </c>
      <c r="DX67" s="144">
        <f t="shared" si="132"/>
        <v>49763</v>
      </c>
      <c r="DY67" s="144">
        <f t="shared" si="132"/>
        <v>49763</v>
      </c>
      <c r="DZ67" s="144">
        <f t="shared" si="132"/>
        <v>49763</v>
      </c>
      <c r="EA67" s="144">
        <f t="shared" si="132"/>
        <v>49763</v>
      </c>
      <c r="EB67" s="144">
        <f t="shared" si="132"/>
        <v>49763</v>
      </c>
      <c r="EC67" s="144">
        <f t="shared" si="132"/>
        <v>49763</v>
      </c>
      <c r="ED67" s="144">
        <f t="shared" si="132"/>
        <v>49763</v>
      </c>
      <c r="EE67" s="144">
        <f t="shared" si="132"/>
        <v>49763</v>
      </c>
      <c r="EF67" s="144">
        <f t="shared" si="132"/>
        <v>49763</v>
      </c>
      <c r="EG67" s="144">
        <f t="shared" si="132"/>
        <v>49763</v>
      </c>
      <c r="EH67" s="144">
        <f t="shared" si="132"/>
        <v>49763</v>
      </c>
      <c r="EI67" s="144">
        <f t="shared" si="132"/>
        <v>49763</v>
      </c>
      <c r="EJ67" s="144">
        <f t="shared" si="132"/>
        <v>49763</v>
      </c>
      <c r="EK67" s="144">
        <f t="shared" si="132"/>
        <v>49763</v>
      </c>
      <c r="EL67" s="144">
        <f t="shared" si="132"/>
        <v>49763</v>
      </c>
      <c r="EM67" s="144">
        <f t="shared" si="132"/>
        <v>49763</v>
      </c>
      <c r="EN67" s="144">
        <f t="shared" si="132"/>
        <v>49763</v>
      </c>
      <c r="EO67" s="144">
        <f t="shared" si="132"/>
        <v>49763</v>
      </c>
      <c r="EP67" s="144">
        <f t="shared" si="132"/>
        <v>49763</v>
      </c>
      <c r="EQ67" s="144">
        <f t="shared" si="132"/>
        <v>49763</v>
      </c>
      <c r="ER67" s="144">
        <f t="shared" si="132"/>
        <v>49763</v>
      </c>
      <c r="ES67" s="144">
        <f t="shared" si="132"/>
        <v>49763</v>
      </c>
      <c r="ET67" s="144">
        <f t="shared" si="132"/>
        <v>49763</v>
      </c>
      <c r="EU67" s="144">
        <f t="shared" si="132"/>
        <v>49763</v>
      </c>
      <c r="EV67" s="144">
        <f t="shared" si="132"/>
        <v>49763</v>
      </c>
      <c r="EW67" s="144">
        <f t="shared" si="132"/>
        <v>49763</v>
      </c>
      <c r="EX67" s="147">
        <f>PV(0.05,'PV factor'!C90,,-BR67)</f>
        <v>0</v>
      </c>
      <c r="EY67" s="147">
        <f>PV(0.05,'PV factor'!D90,,-BS67)</f>
        <v>51830.255911888562</v>
      </c>
      <c r="EZ67" s="147">
        <f>PV(0.05,'PV factor'!E90,,-BT67)</f>
        <v>0</v>
      </c>
      <c r="FA67" s="147">
        <f>PV(0.05,'PV factor'!F90,,-BU67)</f>
        <v>0</v>
      </c>
      <c r="FB67" s="147">
        <f>PV(0.05,'PV factor'!G90,,-BV67)</f>
        <v>0</v>
      </c>
      <c r="FC67" s="147">
        <f>PV(0.05,'PV factor'!H90,,-BW67)</f>
        <v>0</v>
      </c>
      <c r="FD67" s="147">
        <f>PV(0.05,'PV factor'!I90,,-BX67)</f>
        <v>0</v>
      </c>
      <c r="FE67" s="147">
        <f>PV(0.05,'PV factor'!J90,,-BY67)</f>
        <v>0</v>
      </c>
      <c r="FF67" s="147">
        <f>PV(0.05,'PV factor'!K90,,-BZ67)</f>
        <v>0</v>
      </c>
      <c r="FG67" s="147">
        <f>PV(0.05,'PV factor'!L90,,-CA67)</f>
        <v>0</v>
      </c>
      <c r="FH67" s="147">
        <f>PV(0.05,'PV factor'!M90,,-CB67)</f>
        <v>0</v>
      </c>
      <c r="FI67" s="147">
        <f>PV(0.05,'PV factor'!N90,,-CC67)</f>
        <v>0</v>
      </c>
      <c r="FJ67" s="147">
        <f>PV(0.05,'PV factor'!O90,,-CD67)</f>
        <v>0</v>
      </c>
      <c r="FK67" s="147">
        <f>PV(0.05,'PV factor'!P90,,-CE67)</f>
        <v>0</v>
      </c>
      <c r="FL67" s="147">
        <f>PV(0.05,'PV factor'!Q90,,-CF67)</f>
        <v>0</v>
      </c>
      <c r="FM67" s="147">
        <f>PV(0.05,'PV factor'!R90,,-CG67)</f>
        <v>0</v>
      </c>
      <c r="FN67" s="147">
        <f>PV(0.05,'PV factor'!S90,,-CH67)</f>
        <v>0</v>
      </c>
      <c r="FO67" s="147">
        <f>PV(0.05,'PV factor'!T90,,-CI67)</f>
        <v>0</v>
      </c>
      <c r="FP67" s="147">
        <f>PV(0.05,'PV factor'!U90,,-CJ67)</f>
        <v>0</v>
      </c>
      <c r="FQ67" s="147">
        <f>PV(0.05,'PV factor'!V90,,-CK67)</f>
        <v>0</v>
      </c>
      <c r="FR67" s="147">
        <f>PV(0.05,'PV factor'!W90,,-CL67)</f>
        <v>0</v>
      </c>
      <c r="FS67" s="147">
        <f>PV(0.05,'PV factor'!X90,,-CM67)</f>
        <v>0</v>
      </c>
      <c r="FT67" s="147">
        <f>PV(0.05,'PV factor'!Y90,,-CN67)</f>
        <v>0</v>
      </c>
      <c r="FU67" s="147">
        <f>PV(0.05,'PV factor'!Z90,,-CO67)</f>
        <v>0</v>
      </c>
      <c r="FV67" s="147">
        <f>PV(0.05,'PV factor'!AA90,,-CP67)</f>
        <v>0</v>
      </c>
      <c r="FW67" s="147">
        <f>PV(0.05,'PV factor'!AB90,,-CQ67)</f>
        <v>0</v>
      </c>
      <c r="FX67" s="147">
        <f>PV(0.05,'PV factor'!AC90,,-CR67)</f>
        <v>0</v>
      </c>
      <c r="FY67" s="147">
        <f>PV(0.05,'PV factor'!AD90,,-CS67)</f>
        <v>0</v>
      </c>
      <c r="FZ67" s="147">
        <f>PV(0.05,'PV factor'!AE90,,-CT67)</f>
        <v>0</v>
      </c>
      <c r="GA67" s="147">
        <f>PV(0.05,'PV factor'!AF90,,-CU67)</f>
        <v>0</v>
      </c>
      <c r="GB67" s="147">
        <f>PV(0.05,'PV factor'!AG90,,-CV67)</f>
        <v>0</v>
      </c>
      <c r="GC67" s="147">
        <f>PV(0.05,'PV factor'!AH90,,-CW67)</f>
        <v>0</v>
      </c>
      <c r="GD67" s="147">
        <f>PV(0.05,'PV factor'!AI90,,-CX67)</f>
        <v>0</v>
      </c>
      <c r="GE67" s="147">
        <f>PV(0.05,'PV factor'!AJ90,,-CY67)</f>
        <v>0</v>
      </c>
      <c r="GF67" s="147">
        <f>PV(0.05,'PV factor'!AK90,,-CZ67)</f>
        <v>0</v>
      </c>
      <c r="GG67" s="147">
        <f>PV(0.05,'PV factor'!AL90,,-DA67)</f>
        <v>0</v>
      </c>
      <c r="GH67" s="147">
        <f>PV(0.05,'PV factor'!AM90,,-DB67)</f>
        <v>0</v>
      </c>
      <c r="GI67" s="147">
        <f>PV(0.05,'PV factor'!AN90,,-DC67)</f>
        <v>0</v>
      </c>
      <c r="GJ67" s="147">
        <f>PV(0.05,'PV factor'!AO90,,-DD67)</f>
        <v>0</v>
      </c>
      <c r="GK67" s="147">
        <f>PV(0.05,'PV factor'!AP90,,-DE67)</f>
        <v>0</v>
      </c>
      <c r="GL67" s="147">
        <f>PV(0.05,'PV factor'!C90,,-DI67)</f>
        <v>45136.507936507936</v>
      </c>
      <c r="GM67" s="147">
        <f>PV(0.05,'PV factor'!D90,,-DJ67)</f>
        <v>42987.150415721837</v>
      </c>
      <c r="GN67" s="147">
        <f>PV(0.05,'PV factor'!E90,,-DK67)</f>
        <v>40940.143253068425</v>
      </c>
      <c r="GO67" s="147">
        <f>PV(0.05,'PV factor'!F90,,-DL67)</f>
        <v>38990.612621969922</v>
      </c>
      <c r="GP67" s="147">
        <f>PV(0.05,'PV factor'!G90,,-DM67)</f>
        <v>37133.916782828499</v>
      </c>
      <c r="GQ67" s="147">
        <f>PV(0.05,'PV factor'!H90,,-DN67)</f>
        <v>35365.635031265236</v>
      </c>
      <c r="GR67" s="147">
        <f>PV(0.05,'PV factor'!I90,,-DO67)</f>
        <v>33681.557172633562</v>
      </c>
      <c r="GS67" s="147">
        <f>PV(0.05,'PV factor'!J90,,-DP67)</f>
        <v>32077.673497746247</v>
      </c>
      <c r="GT67" s="147">
        <f>PV(0.05,'PV factor'!K90,,-DQ67)</f>
        <v>30550.165235948807</v>
      </c>
      <c r="GU67" s="147">
        <f>PV(0.05,'PV factor'!L90,,-DR67)</f>
        <v>29095.395462808385</v>
      </c>
      <c r="GV67" s="147">
        <f>PV(0.05,'PV factor'!M90,,-DS67)</f>
        <v>27709.900440769892</v>
      </c>
      <c r="GW67" s="147">
        <f>PV(0.05,'PV factor'!N90,,-DT67)</f>
        <v>26390.381372161799</v>
      </c>
      <c r="GX67" s="147">
        <f>PV(0.05,'PV factor'!O90,,-DU67)</f>
        <v>25133.696544916005</v>
      </c>
      <c r="GY67" s="147">
        <f>PV(0.05,'PV factor'!P90,,-DV67)</f>
        <v>23936.853852300948</v>
      </c>
      <c r="GZ67" s="147">
        <f>PV(0.05,'PV factor'!Q90,,-DW67)</f>
        <v>22797.003668858048</v>
      </c>
      <c r="HA67" s="147">
        <f>PV(0.05,'PV factor'!R90,,-DX67)</f>
        <v>21711.432065579091</v>
      </c>
      <c r="HB67" s="147">
        <f>PV(0.05,'PV factor'!S90,,-DY67)</f>
        <v>20677.554348170564</v>
      </c>
      <c r="HC67" s="147">
        <f>PV(0.05,'PV factor'!T90,,-DZ67)</f>
        <v>19692.908903019583</v>
      </c>
      <c r="HD67" s="147">
        <f>PV(0.05,'PV factor'!U90,,-EA67)</f>
        <v>18755.151336209128</v>
      </c>
      <c r="HE67" s="147">
        <f>PV(0.05,'PV factor'!V90,,-EB67)</f>
        <v>17862.048891627743</v>
      </c>
      <c r="HF67" s="147">
        <f>PV(0.05,'PV factor'!W90,,-EC67)</f>
        <v>17011.475134883563</v>
      </c>
      <c r="HG67" s="147">
        <f>PV(0.05,'PV factor'!X90,,-ED67)</f>
        <v>16201.404890365297</v>
      </c>
      <c r="HH67" s="147">
        <f>PV(0.05,'PV factor'!Y90,,-EE67)</f>
        <v>15429.909419395522</v>
      </c>
      <c r="HI67" s="147">
        <f>PV(0.05,'PV factor'!Z90,,-EF67)</f>
        <v>14695.151827995734</v>
      </c>
      <c r="HJ67" s="147">
        <f>PV(0.05,'PV factor'!AA90,,-EG67)</f>
        <v>13995.382693329271</v>
      </c>
      <c r="HK67" s="147">
        <f>PV(0.05,'PV factor'!AB90,,-EH67)</f>
        <v>13328.935898408829</v>
      </c>
      <c r="HL67" s="147">
        <f>PV(0.05,'PV factor'!AC90,,-EI67)</f>
        <v>12694.224665151267</v>
      </c>
      <c r="HM67" s="147">
        <f>PV(0.05,'PV factor'!AD90,,-EJ67)</f>
        <v>12089.737776334538</v>
      </c>
      <c r="HN67" s="147">
        <f>PV(0.05,'PV factor'!AE90,,-EK67)</f>
        <v>11514.035977461468</v>
      </c>
      <c r="HO67" s="147">
        <f>PV(0.05,'PV factor'!AF90,,-EL67)</f>
        <v>10965.748549963299</v>
      </c>
      <c r="HP67" s="147">
        <f>PV(0.05,'PV factor'!AG90,,-EM67)</f>
        <v>10443.570047584095</v>
      </c>
      <c r="HQ67" s="147">
        <f>PV(0.05,'PV factor'!AH90,,-EN67)</f>
        <v>9946.2571881753283</v>
      </c>
      <c r="HR67" s="147">
        <f>PV(0.05,'PV factor'!AI90,,-EO67)</f>
        <v>9472.6258935003134</v>
      </c>
      <c r="HS67" s="147">
        <f>PV(0.05,'PV factor'!AJ90,,-EP67)</f>
        <v>9021.5484700002962</v>
      </c>
      <c r="HT67" s="147">
        <f>PV(0.05,'PV factor'!AK90,,-EQ67)</f>
        <v>8591.9509238098071</v>
      </c>
      <c r="HU67" s="147">
        <f>PV(0.05,'PV factor'!AL90,,-ER67)</f>
        <v>8182.8104036283876</v>
      </c>
      <c r="HV67" s="147">
        <f>PV(0.05,'PV factor'!AM90,,-ES67)</f>
        <v>7793.1527653603707</v>
      </c>
      <c r="HW67" s="147">
        <f>PV(0.05,'PV factor'!AN90,,-ET67)</f>
        <v>7422.0502527241606</v>
      </c>
      <c r="HX67" s="147">
        <f>PV(0.05,'PV factor'!AO90,,-EU67)</f>
        <v>7068.619288308726</v>
      </c>
      <c r="HY67" s="147">
        <f>PV(0.05,'PV factor'!AP90,,-EV67)</f>
        <v>6732.0183698178334</v>
      </c>
      <c r="HZ67" s="147">
        <f t="shared" si="67"/>
        <v>51830.255911888562</v>
      </c>
      <c r="IA67" s="147">
        <f t="shared" si="68"/>
        <v>365958.75741049886</v>
      </c>
      <c r="IB67" s="401">
        <f t="shared" si="69"/>
        <v>7.060716775788813</v>
      </c>
    </row>
    <row r="68" spans="1:236" ht="90" customHeight="1" x14ac:dyDescent="0.2">
      <c r="A68" s="224" t="s">
        <v>638</v>
      </c>
      <c r="B68" s="225" t="s">
        <v>639</v>
      </c>
      <c r="C68" s="225" t="s">
        <v>653</v>
      </c>
      <c r="D68" s="226">
        <v>6</v>
      </c>
      <c r="E68" s="225" t="s">
        <v>654</v>
      </c>
      <c r="F68" s="227" t="s">
        <v>655</v>
      </c>
      <c r="G68" s="227" t="s">
        <v>656</v>
      </c>
      <c r="H68" s="73" t="s">
        <v>77</v>
      </c>
      <c r="I68" s="227" t="s">
        <v>657</v>
      </c>
      <c r="J68" s="227">
        <v>10</v>
      </c>
      <c r="K68" s="227" t="s">
        <v>197</v>
      </c>
      <c r="L68" s="191">
        <v>16000</v>
      </c>
      <c r="M68" s="73" t="s">
        <v>658</v>
      </c>
      <c r="N68" s="73" t="s">
        <v>81</v>
      </c>
      <c r="O68" s="73" t="s">
        <v>106</v>
      </c>
      <c r="P68" s="73" t="s">
        <v>199</v>
      </c>
      <c r="Q68" s="112" t="s">
        <v>100</v>
      </c>
      <c r="R68" s="73" t="s">
        <v>108</v>
      </c>
      <c r="S68" s="73" t="s">
        <v>99</v>
      </c>
      <c r="T68" s="73" t="s">
        <v>645</v>
      </c>
      <c r="U68" s="73" t="s">
        <v>100</v>
      </c>
      <c r="V68" s="228">
        <v>1</v>
      </c>
      <c r="W68" s="229">
        <v>20000</v>
      </c>
      <c r="X68" s="229">
        <v>0</v>
      </c>
      <c r="Y68" s="229">
        <v>0</v>
      </c>
      <c r="Z68" s="229">
        <v>0</v>
      </c>
      <c r="AA68" s="229">
        <v>0</v>
      </c>
      <c r="AB68" s="229">
        <v>20000</v>
      </c>
      <c r="AC68" s="229">
        <v>0</v>
      </c>
      <c r="AD68" s="229">
        <v>0</v>
      </c>
      <c r="AE68" s="229">
        <v>0</v>
      </c>
      <c r="AF68" s="229">
        <v>0</v>
      </c>
      <c r="AG68" s="229">
        <v>0</v>
      </c>
      <c r="AH68" s="229">
        <v>0</v>
      </c>
      <c r="AI68" s="73" t="s">
        <v>88</v>
      </c>
      <c r="AJ68" s="229">
        <v>0</v>
      </c>
      <c r="AK68" s="229">
        <v>0</v>
      </c>
      <c r="AL68" s="229">
        <v>0</v>
      </c>
      <c r="AM68" s="229">
        <v>0</v>
      </c>
      <c r="AN68" s="229">
        <v>0</v>
      </c>
      <c r="AO68" s="229">
        <v>0</v>
      </c>
      <c r="AP68" s="229">
        <v>0</v>
      </c>
      <c r="AQ68" s="229">
        <v>0</v>
      </c>
      <c r="AR68" s="229">
        <v>0</v>
      </c>
      <c r="AS68" s="229">
        <v>0</v>
      </c>
      <c r="AT68" s="229">
        <v>0</v>
      </c>
      <c r="AU68" s="227" t="s">
        <v>659</v>
      </c>
      <c r="AV68" s="230">
        <f t="shared" ref="AV68:AV131" si="133">IF(W68&lt;300000,1,0)</f>
        <v>1</v>
      </c>
      <c r="AW68" s="230">
        <f t="shared" ref="AW68:AW131" si="134">IF(W68&gt;=3000000,1,0)</f>
        <v>0</v>
      </c>
      <c r="AX68" s="230" t="str">
        <f t="shared" ref="AX68:AX131" si="135">LEFT(P68,(FIND(" ",P68,1)-1))</f>
        <v>C90</v>
      </c>
      <c r="AY68" s="141">
        <f t="shared" ref="AY68:AY131" si="136">AZ68+BA68+BB68+BC68+BD68+BE68+BH68+BL68+BM68</f>
        <v>9</v>
      </c>
      <c r="AZ68" s="70">
        <f t="shared" ref="AZ68:AZ131" si="137">IF(W68=SUM(Y68:AH68),1,0)</f>
        <v>1</v>
      </c>
      <c r="BA68" s="70">
        <f t="shared" ref="BA68:BA131" si="138">IF(AJ68=SUM(AK68:AT68),1,0)</f>
        <v>1</v>
      </c>
      <c r="BB68" s="70">
        <f t="shared" ref="BB68:BB131" si="139">IF(X68&lt;0.05*W68,1,0)</f>
        <v>1</v>
      </c>
      <c r="BC68" s="70">
        <f t="shared" ref="BC68:BC131" si="140">IF(IF(ISBLANK(A68),0,IF(ISBLANK(B68),0,IF(ISBLANK(C68),0,IF(ISBLANK(D68),0))))=FALSE,1,0)</f>
        <v>1</v>
      </c>
      <c r="BD68" s="70">
        <f t="shared" ref="BD68:BD131" si="141">IF(IF(ISBLANK(E68),0,IF(ISBLANK(F68),0,IF(ISBLANK(G68),0,IF(ISBLANK(N68),0,IF(ISBLANK(O68),0,IF(ISBLANK(P68),0,IF(ISBLANK(R68),0,IF(ISBLANK(S68),0,IF(ISBLANK(U68),0,IF(ISBLANK(V68),0))))))))))=FALSE,1,0)</f>
        <v>1</v>
      </c>
      <c r="BE68" s="70">
        <f t="shared" ref="BE68:BE131" si="142">IF(OR(BF68=1,BG68=1),1,0)</f>
        <v>1</v>
      </c>
      <c r="BF68" s="70">
        <f t="shared" ref="BF68:BF131" si="143">IF(AND(AW68=0,H68="n/a"),1,0)</f>
        <v>1</v>
      </c>
      <c r="BG68" s="71">
        <f t="shared" ref="BG68:BG131" si="144">IF(AND(AW68=1,ISBLANK(H68)=FALSE),1,0)</f>
        <v>0</v>
      </c>
      <c r="BH68" s="71">
        <f t="shared" ref="BH68:BH131" si="145">IF(OR(BI68=1,BJ68=1,BK68=1),1,0)</f>
        <v>1</v>
      </c>
      <c r="BI68" s="71">
        <f t="shared" ref="BI68:BI131" si="146">IF(AND(N68="01 Záchrana",O68="0 Odstránenie havarijného stavu",P68="0 Odstránenie havarijného stavu"),1,0)</f>
        <v>0</v>
      </c>
      <c r="BJ68" s="71">
        <f t="shared" ref="BJ68:BJ131" si="147">IF(AND(N68="02 Hlavná činnosť",OR(P68="C1 Javisková technika",P68="C2 Osvetľovacia technika",P68="C3 Zvuková technika",P68="C4 Nahrávacia a vysielacia technika",P68="C5 Mikroporty",P68="D1 Nákup štandardnej IT techniky",P68="E1 Nákup hudobných nástrojov",P68="E2 Tvorba inscenácií, nákup umeleckých licencií",P68="E3 Akvizícia zbierkových predmetov")),1,0)</f>
        <v>0</v>
      </c>
      <c r="BK68" s="71">
        <f t="shared" ref="BK68:BK131" si="148">IF(AND(N68="03 Rozvoj",OR(P68="A1 Nákup budovy",P68="A2 Výstavba budovy",P68="A3 Dostavba budovy",P68="A4 Stavebný dozor",P68="B1 Komplexná rekonštrukcia",P68="B2 Stavebná reprofilizácia priestorov",P68="B3 Stavebná rekonštrukcia priestorov",P68="B4 Vykurovanie nehnuteľnosti",P68="B5 Rekonštrukcia extravilánu",P68="C6 Vzduchotechnika",P68="C90 Dopravné prostriedky",P68="C7 Zabezpečovacia technika",P68="C8 Mobiliár",P68="C9 Elektrické spotrebiče",P68="C91 Technické vybavenie dielní",P68="D2 Zhodnotenie existujúceho špeciálneho HW/SW",P68="D3 Obstaranie novej IT funkcionality",P68="F1 Rekonštrukcia expozičných priestorov",P68="F2 Vytvorenie novej expozície/výstavy",P68="F3 Realizácia výskumu",P68="G Reformný zámer")),1,0)</f>
        <v>1</v>
      </c>
      <c r="BL68" s="70">
        <f t="shared" ref="BL68:BL131" si="149">IF(I68="",0,1)</f>
        <v>1</v>
      </c>
      <c r="BM68" s="70">
        <f t="shared" ref="BM68:BM131" si="150">IF(OR(BN68=1,BO68=1),1,0)</f>
        <v>1</v>
      </c>
      <c r="BN68" s="70">
        <f t="shared" ref="BN68:BN131" si="151">IF((AND(U68="áno",OR(R68="07 V realizácii",R68="08 Realizované",R68="06 Pred vyhlásením verejného obstarávania"))),1,0)</f>
        <v>0</v>
      </c>
      <c r="BO68" s="70">
        <f t="shared" ref="BO68:BO131" si="152">IF((AND(U68="nie",OR(R68="01 Investičný zámer",R68="02 Analýza / podkladová štúdia k investičnému zámeru",R68="03 Projektová dokumentácia k dispozícii - pre územné rozhodnutie",R68="04 Projektová dokumentácia k dispozícii - pre stavebné povolenie",R68="05 Projektová dokumentácia k dispozícii - pre realizáciu stavby"))),1,0)</f>
        <v>1</v>
      </c>
      <c r="BP68" s="144">
        <f t="shared" ref="BP68:BP131" si="153">Y68+AK68</f>
        <v>0</v>
      </c>
      <c r="BQ68" s="144">
        <f t="shared" ref="BQ68:BQ131" si="154">Z68+AL68</f>
        <v>0</v>
      </c>
      <c r="BR68" s="144">
        <f t="shared" ref="BR68:BR131" si="155">AA68+AM68</f>
        <v>0</v>
      </c>
      <c r="BS68" s="144">
        <f t="shared" ref="BS68:BS131" si="156">AB68+AN68</f>
        <v>20000</v>
      </c>
      <c r="BT68" s="144">
        <f t="shared" ref="BT68:BT131" si="157">AC68+AO68</f>
        <v>0</v>
      </c>
      <c r="BU68" s="144">
        <f t="shared" ref="BU68:BU131" si="158">AD68+AP68</f>
        <v>0</v>
      </c>
      <c r="BV68" s="144">
        <f t="shared" ref="BV68:BV131" si="159">AE68+AQ68</f>
        <v>0</v>
      </c>
      <c r="BW68" s="144">
        <f t="shared" ref="BW68:BW131" si="160">AF68+AR68</f>
        <v>0</v>
      </c>
      <c r="BX68" s="144">
        <f t="shared" ref="BX68:BX131" si="161">AG68+AS68</f>
        <v>0</v>
      </c>
      <c r="BY68" s="144">
        <f t="shared" ref="BY68:BY131" si="162">AH68+AT68</f>
        <v>0</v>
      </c>
      <c r="BZ68" s="9">
        <v>0</v>
      </c>
      <c r="CA68" s="9">
        <v>0</v>
      </c>
      <c r="CB68" s="9">
        <v>0</v>
      </c>
      <c r="CC68" s="9">
        <v>0</v>
      </c>
      <c r="CD68" s="9">
        <v>0</v>
      </c>
      <c r="CE68" s="9">
        <v>0</v>
      </c>
      <c r="CF68" s="9">
        <v>0</v>
      </c>
      <c r="CG68" s="9">
        <v>0</v>
      </c>
      <c r="CH68" s="9">
        <v>0</v>
      </c>
      <c r="CI68" s="9">
        <v>0</v>
      </c>
      <c r="CJ68" s="9">
        <v>0</v>
      </c>
      <c r="CK68" s="9">
        <v>0</v>
      </c>
      <c r="CL68" s="9">
        <v>0</v>
      </c>
      <c r="CM68" s="9">
        <v>0</v>
      </c>
      <c r="CN68" s="9">
        <v>0</v>
      </c>
      <c r="CO68" s="9">
        <v>0</v>
      </c>
      <c r="CP68" s="9">
        <v>0</v>
      </c>
      <c r="CQ68" s="9">
        <v>0</v>
      </c>
      <c r="CR68" s="9">
        <v>0</v>
      </c>
      <c r="CS68" s="9">
        <v>0</v>
      </c>
      <c r="CT68" s="9">
        <v>0</v>
      </c>
      <c r="CU68" s="9">
        <v>0</v>
      </c>
      <c r="CV68" s="9">
        <v>0</v>
      </c>
      <c r="CW68" s="9">
        <v>0</v>
      </c>
      <c r="CX68" s="9">
        <v>0</v>
      </c>
      <c r="CY68" s="9">
        <v>0</v>
      </c>
      <c r="CZ68" s="9">
        <v>0</v>
      </c>
      <c r="DA68" s="9">
        <v>0</v>
      </c>
      <c r="DB68" s="9">
        <v>0</v>
      </c>
      <c r="DC68" s="9">
        <v>0</v>
      </c>
      <c r="DD68" s="9">
        <v>0</v>
      </c>
      <c r="DE68" s="9">
        <v>0</v>
      </c>
      <c r="DF68" s="9">
        <v>0</v>
      </c>
      <c r="DG68" s="144">
        <f t="shared" ref="DG68:DG131" si="163">L68</f>
        <v>16000</v>
      </c>
      <c r="DH68" s="144">
        <f t="shared" ref="DH68:EW68" si="164">DG68</f>
        <v>16000</v>
      </c>
      <c r="DI68" s="144">
        <f t="shared" si="164"/>
        <v>16000</v>
      </c>
      <c r="DJ68" s="144">
        <f t="shared" si="164"/>
        <v>16000</v>
      </c>
      <c r="DK68" s="144">
        <f t="shared" si="164"/>
        <v>16000</v>
      </c>
      <c r="DL68" s="144">
        <f t="shared" si="164"/>
        <v>16000</v>
      </c>
      <c r="DM68" s="144">
        <f t="shared" si="164"/>
        <v>16000</v>
      </c>
      <c r="DN68" s="144">
        <f t="shared" si="164"/>
        <v>16000</v>
      </c>
      <c r="DO68" s="144">
        <f t="shared" si="164"/>
        <v>16000</v>
      </c>
      <c r="DP68" s="144">
        <f t="shared" si="164"/>
        <v>16000</v>
      </c>
      <c r="DQ68" s="144">
        <f t="shared" si="164"/>
        <v>16000</v>
      </c>
      <c r="DR68" s="144">
        <f t="shared" si="164"/>
        <v>16000</v>
      </c>
      <c r="DS68" s="144">
        <f t="shared" si="164"/>
        <v>16000</v>
      </c>
      <c r="DT68" s="144">
        <f t="shared" si="164"/>
        <v>16000</v>
      </c>
      <c r="DU68" s="144">
        <f t="shared" si="164"/>
        <v>16000</v>
      </c>
      <c r="DV68" s="144">
        <f t="shared" si="164"/>
        <v>16000</v>
      </c>
      <c r="DW68" s="144">
        <f t="shared" si="164"/>
        <v>16000</v>
      </c>
      <c r="DX68" s="144">
        <f t="shared" si="164"/>
        <v>16000</v>
      </c>
      <c r="DY68" s="144">
        <f t="shared" si="164"/>
        <v>16000</v>
      </c>
      <c r="DZ68" s="144">
        <f t="shared" si="164"/>
        <v>16000</v>
      </c>
      <c r="EA68" s="144">
        <f t="shared" si="164"/>
        <v>16000</v>
      </c>
      <c r="EB68" s="144">
        <f t="shared" si="164"/>
        <v>16000</v>
      </c>
      <c r="EC68" s="144">
        <f t="shared" si="164"/>
        <v>16000</v>
      </c>
      <c r="ED68" s="144">
        <f t="shared" si="164"/>
        <v>16000</v>
      </c>
      <c r="EE68" s="144">
        <f t="shared" si="164"/>
        <v>16000</v>
      </c>
      <c r="EF68" s="144">
        <f t="shared" si="164"/>
        <v>16000</v>
      </c>
      <c r="EG68" s="144">
        <f t="shared" si="164"/>
        <v>16000</v>
      </c>
      <c r="EH68" s="144">
        <f t="shared" si="164"/>
        <v>16000</v>
      </c>
      <c r="EI68" s="144">
        <f t="shared" si="164"/>
        <v>16000</v>
      </c>
      <c r="EJ68" s="144">
        <f t="shared" si="164"/>
        <v>16000</v>
      </c>
      <c r="EK68" s="144">
        <f t="shared" si="164"/>
        <v>16000</v>
      </c>
      <c r="EL68" s="144">
        <f t="shared" si="164"/>
        <v>16000</v>
      </c>
      <c r="EM68" s="144">
        <f t="shared" si="164"/>
        <v>16000</v>
      </c>
      <c r="EN68" s="144">
        <f t="shared" si="164"/>
        <v>16000</v>
      </c>
      <c r="EO68" s="144">
        <f t="shared" si="164"/>
        <v>16000</v>
      </c>
      <c r="EP68" s="144">
        <f t="shared" si="164"/>
        <v>16000</v>
      </c>
      <c r="EQ68" s="144">
        <f t="shared" si="164"/>
        <v>16000</v>
      </c>
      <c r="ER68" s="144">
        <f t="shared" si="164"/>
        <v>16000</v>
      </c>
      <c r="ES68" s="144">
        <f t="shared" si="164"/>
        <v>16000</v>
      </c>
      <c r="ET68" s="144">
        <f t="shared" si="164"/>
        <v>16000</v>
      </c>
      <c r="EU68" s="144">
        <f t="shared" si="164"/>
        <v>16000</v>
      </c>
      <c r="EV68" s="144">
        <f t="shared" si="164"/>
        <v>16000</v>
      </c>
      <c r="EW68" s="144">
        <f t="shared" si="164"/>
        <v>16000</v>
      </c>
      <c r="EX68" s="147">
        <f>PV(0.05,'PV factor'!C5,,-BR68)</f>
        <v>0</v>
      </c>
      <c r="EY68" s="147">
        <f>PV(0.05,'PV factor'!D5,,-BS68)</f>
        <v>17276.751970629521</v>
      </c>
      <c r="EZ68" s="147">
        <f>PV(0.05,'PV factor'!E5,,-BT68)</f>
        <v>0</v>
      </c>
      <c r="FA68" s="147">
        <f>PV(0.05,'PV factor'!F5,,-BU68)</f>
        <v>0</v>
      </c>
      <c r="FB68" s="147">
        <f>PV(0.05,'PV factor'!G5,,-BV68)</f>
        <v>0</v>
      </c>
      <c r="FC68" s="147">
        <f>PV(0.05,'PV factor'!H5,,-BW68)</f>
        <v>0</v>
      </c>
      <c r="FD68" s="147">
        <f>PV(0.05,'PV factor'!I5,,-BX68)</f>
        <v>0</v>
      </c>
      <c r="FE68" s="147">
        <f>PV(0.05,'PV factor'!J5,,-BY68)</f>
        <v>0</v>
      </c>
      <c r="FF68" s="147">
        <f>PV(0.05,'PV factor'!K5,,-BZ68)</f>
        <v>0</v>
      </c>
      <c r="FG68" s="147">
        <f>PV(0.05,'PV factor'!L5,,-CA68)</f>
        <v>0</v>
      </c>
      <c r="FH68" s="147">
        <f>PV(0.05,'PV factor'!M5,,-CB68)</f>
        <v>0</v>
      </c>
      <c r="FI68" s="147">
        <f>PV(0.05,'PV factor'!N5,,-CC68)</f>
        <v>0</v>
      </c>
      <c r="FJ68" s="147">
        <f>PV(0.05,'PV factor'!O5,,-CD68)</f>
        <v>0</v>
      </c>
      <c r="FK68" s="147">
        <f>PV(0.05,'PV factor'!P5,,-CE68)</f>
        <v>0</v>
      </c>
      <c r="FL68" s="147">
        <f>PV(0.05,'PV factor'!Q5,,-CF68)</f>
        <v>0</v>
      </c>
      <c r="FM68" s="147">
        <f>PV(0.05,'PV factor'!R5,,-CG68)</f>
        <v>0</v>
      </c>
      <c r="FN68" s="147">
        <f>PV(0.05,'PV factor'!S5,,-CH68)</f>
        <v>0</v>
      </c>
      <c r="FO68" s="147">
        <f>PV(0.05,'PV factor'!T5,,-CI68)</f>
        <v>0</v>
      </c>
      <c r="FP68" s="147">
        <f>PV(0.05,'PV factor'!U5,,-CJ68)</f>
        <v>0</v>
      </c>
      <c r="FQ68" s="147">
        <f>PV(0.05,'PV factor'!V5,,-CK68)</f>
        <v>0</v>
      </c>
      <c r="FR68" s="147">
        <f>PV(0.05,'PV factor'!W5,,-CL68)</f>
        <v>0</v>
      </c>
      <c r="FS68" s="147">
        <f>PV(0.05,'PV factor'!X5,,-CM68)</f>
        <v>0</v>
      </c>
      <c r="FT68" s="147">
        <f>PV(0.05,'PV factor'!Y5,,-CN68)</f>
        <v>0</v>
      </c>
      <c r="FU68" s="147">
        <f>PV(0.05,'PV factor'!Z5,,-CO68)</f>
        <v>0</v>
      </c>
      <c r="FV68" s="147">
        <f>PV(0.05,'PV factor'!AA5,,-CP68)</f>
        <v>0</v>
      </c>
      <c r="FW68" s="147">
        <f>PV(0.05,'PV factor'!AB5,,-CQ68)</f>
        <v>0</v>
      </c>
      <c r="FX68" s="147">
        <f>PV(0.05,'PV factor'!AC5,,-CR68)</f>
        <v>0</v>
      </c>
      <c r="FY68" s="147">
        <f>PV(0.05,'PV factor'!AD5,,-CS68)</f>
        <v>0</v>
      </c>
      <c r="FZ68" s="147">
        <f>PV(0.05,'PV factor'!AE5,,-CT68)</f>
        <v>0</v>
      </c>
      <c r="GA68" s="147">
        <f>PV(0.05,'PV factor'!AF5,,-CU68)</f>
        <v>0</v>
      </c>
      <c r="GB68" s="147">
        <f>PV(0.05,'PV factor'!AG5,,-CV68)</f>
        <v>0</v>
      </c>
      <c r="GC68" s="147">
        <f>PV(0.05,'PV factor'!AH5,,-CW68)</f>
        <v>0</v>
      </c>
      <c r="GD68" s="147">
        <f>PV(0.05,'PV factor'!AI5,,-CX68)</f>
        <v>0</v>
      </c>
      <c r="GE68" s="147">
        <f>PV(0.05,'PV factor'!AJ5,,-CY68)</f>
        <v>0</v>
      </c>
      <c r="GF68" s="147">
        <f>PV(0.05,'PV factor'!AK5,,-CZ68)</f>
        <v>0</v>
      </c>
      <c r="GG68" s="147">
        <f>PV(0.05,'PV factor'!AL5,,-DA68)</f>
        <v>0</v>
      </c>
      <c r="GH68" s="147">
        <f>PV(0.05,'PV factor'!AM5,,-DB68)</f>
        <v>0</v>
      </c>
      <c r="GI68" s="147">
        <f>PV(0.05,'PV factor'!AN5,,-DC68)</f>
        <v>0</v>
      </c>
      <c r="GJ68" s="147">
        <f>PV(0.05,'PV factor'!AO5,,-DD68)</f>
        <v>0</v>
      </c>
      <c r="GK68" s="147">
        <f>PV(0.05,'PV factor'!AP5,,-DE68)</f>
        <v>0</v>
      </c>
      <c r="GL68" s="147">
        <f>PV(0.05,'PV factor'!C5,,-DI68)</f>
        <v>14512.471655328798</v>
      </c>
      <c r="GM68" s="147">
        <f>PV(0.05,'PV factor'!D5,,-DJ68)</f>
        <v>13821.401576503617</v>
      </c>
      <c r="GN68" s="147">
        <f>PV(0.05,'PV factor'!E5,,-DK68)</f>
        <v>13163.239596670111</v>
      </c>
      <c r="GO68" s="147">
        <f>PV(0.05,'PV factor'!F5,,-DL68)</f>
        <v>12536.418663495344</v>
      </c>
      <c r="GP68" s="147">
        <f>PV(0.05,'PV factor'!G5,,-DM68)</f>
        <v>11939.446346186043</v>
      </c>
      <c r="GQ68" s="147">
        <f>PV(0.05,'PV factor'!H5,,-DN68)</f>
        <v>11370.901282081943</v>
      </c>
      <c r="GR68" s="147">
        <f>PV(0.05,'PV factor'!I5,,-DO68)</f>
        <v>10829.429792458996</v>
      </c>
      <c r="GS68" s="147">
        <f>PV(0.05,'PV factor'!J5,,-DP68)</f>
        <v>10313.742659484757</v>
      </c>
      <c r="GT68" s="147">
        <f>PV(0.05,'PV factor'!K5,,-DQ68)</f>
        <v>9822.6120566521495</v>
      </c>
      <c r="GU68" s="147">
        <f>PV(0.05,'PV factor'!L5,,-DR68)</f>
        <v>9354.8686253829983</v>
      </c>
      <c r="GV68" s="147">
        <f>PV(0.05,'PV factor'!M5,,-DS68)</f>
        <v>8909.3986908409515</v>
      </c>
      <c r="GW68" s="147">
        <f>PV(0.05,'PV factor'!N5,,-DT68)</f>
        <v>8485.1416103247157</v>
      </c>
      <c r="GX68" s="147">
        <f>PV(0.05,'PV factor'!O5,,-DU68)</f>
        <v>8081.0872479283016</v>
      </c>
      <c r="GY68" s="147">
        <f>PV(0.05,'PV factor'!P5,,-DV68)</f>
        <v>7696.2735694555231</v>
      </c>
      <c r="GZ68" s="147">
        <f>PV(0.05,'PV factor'!Q5,,-DW68)</f>
        <v>7329.7843518624031</v>
      </c>
      <c r="HA68" s="147">
        <f>PV(0.05,'PV factor'!R5,,-DX68)</f>
        <v>6980.7470017737169</v>
      </c>
      <c r="HB68" s="147">
        <f>PV(0.05,'PV factor'!S5,,-DY68)</f>
        <v>6648.3304778797301</v>
      </c>
      <c r="HC68" s="147">
        <f>PV(0.05,'PV factor'!T5,,-DZ68)</f>
        <v>6331.7433122664097</v>
      </c>
      <c r="HD68" s="147">
        <f>PV(0.05,'PV factor'!U5,,-EA68)</f>
        <v>6030.2317259680094</v>
      </c>
      <c r="HE68" s="147">
        <f>PV(0.05,'PV factor'!V5,,-EB68)</f>
        <v>5743.0778342552476</v>
      </c>
      <c r="HF68" s="147">
        <f>PV(0.05,'PV factor'!W5,,-EC68)</f>
        <v>5469.59793738595</v>
      </c>
      <c r="HG68" s="147">
        <f>PV(0.05,'PV factor'!X5,,-ED68)</f>
        <v>5209.1408927485227</v>
      </c>
      <c r="HH68" s="147">
        <f>PV(0.05,'PV factor'!Y5,,-EE68)</f>
        <v>4961.086564522403</v>
      </c>
      <c r="HI68" s="147">
        <f>PV(0.05,'PV factor'!Z5,,-EF68)</f>
        <v>4724.844347164194</v>
      </c>
      <c r="HJ68" s="147">
        <f>PV(0.05,'PV factor'!AA5,,-EG68)</f>
        <v>4499.8517592039934</v>
      </c>
      <c r="HK68" s="147">
        <f>PV(0.05,'PV factor'!AB5,,-EH68)</f>
        <v>4285.5731040038036</v>
      </c>
      <c r="HL68" s="147">
        <f>PV(0.05,'PV factor'!AC5,,-EI68)</f>
        <v>4081.4981942893369</v>
      </c>
      <c r="HM68" s="147">
        <f>PV(0.05,'PV factor'!AD5,,-EJ68)</f>
        <v>3887.1411374184154</v>
      </c>
      <c r="HN68" s="147">
        <f>PV(0.05,'PV factor'!AE5,,-EK68)</f>
        <v>3702.0391784937301</v>
      </c>
      <c r="HO68" s="147">
        <f>PV(0.05,'PV factor'!AF5,,-EL68)</f>
        <v>3525.7515985654559</v>
      </c>
      <c r="HP68" s="147">
        <f>PV(0.05,'PV factor'!AG5,,-EM68)</f>
        <v>3357.8586653004345</v>
      </c>
      <c r="HQ68" s="147">
        <f>PV(0.05,'PV factor'!AH5,,-EN68)</f>
        <v>3197.9606336194615</v>
      </c>
      <c r="HR68" s="147">
        <f>PV(0.05,'PV factor'!AI5,,-EO68)</f>
        <v>3045.6767939232968</v>
      </c>
      <c r="HS68" s="147">
        <f>PV(0.05,'PV factor'!AJ5,,-EP68)</f>
        <v>2900.6445656412343</v>
      </c>
      <c r="HT68" s="147">
        <f>PV(0.05,'PV factor'!AK5,,-EQ68)</f>
        <v>2762.5186339440334</v>
      </c>
      <c r="HU68" s="147">
        <f>PV(0.05,'PV factor'!AL5,,-ER68)</f>
        <v>2630.9701275657458</v>
      </c>
      <c r="HV68" s="147">
        <f>PV(0.05,'PV factor'!AM5,,-ES68)</f>
        <v>2505.6858357769011</v>
      </c>
      <c r="HW68" s="147">
        <f>PV(0.05,'PV factor'!AN5,,-ET68)</f>
        <v>2386.3674626446673</v>
      </c>
      <c r="HX68" s="147">
        <f>PV(0.05,'PV factor'!AO5,,-EU68)</f>
        <v>2272.7309168044453</v>
      </c>
      <c r="HY68" s="147">
        <f>PV(0.05,'PV factor'!AP5,,-EV68)</f>
        <v>2164.5056350518526</v>
      </c>
      <c r="HZ68" s="147">
        <f t="shared" ref="HZ68:HZ131" si="165">IF(J68=40,SUM(EX68:GK68),IF(J68=10,SUM(EX68:FG68),IF(J68=5,SUM(EX68:FB68),"")))</f>
        <v>17276.751970629521</v>
      </c>
      <c r="IA68" s="147">
        <f t="shared" ref="IA68:IA131" si="166">IF(J68=40,SUM(GL68:HY68),IF(J68=10,SUM(GL68:GU68),IF(J68=5,SUM(GL68:GP68),"")))</f>
        <v>117664.53225424474</v>
      </c>
      <c r="IB68" s="401">
        <f t="shared" ref="IB68:IB131" si="167">IFERROR(IA68/HZ68,0)</f>
        <v>6.8105702075410033</v>
      </c>
    </row>
    <row r="69" spans="1:236" ht="90" customHeight="1" x14ac:dyDescent="0.2">
      <c r="A69" s="161" t="s">
        <v>2265</v>
      </c>
      <c r="B69" s="150" t="s">
        <v>3213</v>
      </c>
      <c r="C69" s="150" t="s">
        <v>3238</v>
      </c>
      <c r="D69" s="79">
        <v>6</v>
      </c>
      <c r="E69" s="150" t="s">
        <v>3239</v>
      </c>
      <c r="F69" s="150" t="s">
        <v>3240</v>
      </c>
      <c r="G69" s="150" t="s">
        <v>3241</v>
      </c>
      <c r="H69" s="79" t="s">
        <v>77</v>
      </c>
      <c r="I69" s="150" t="s">
        <v>3242</v>
      </c>
      <c r="J69" s="151">
        <v>10</v>
      </c>
      <c r="K69" s="227" t="s">
        <v>94</v>
      </c>
      <c r="L69" s="111">
        <v>7200</v>
      </c>
      <c r="M69" s="214" t="s">
        <v>3243</v>
      </c>
      <c r="N69" s="79" t="s">
        <v>81</v>
      </c>
      <c r="O69" s="73" t="s">
        <v>106</v>
      </c>
      <c r="P69" s="79" t="s">
        <v>469</v>
      </c>
      <c r="Q69" s="112" t="s">
        <v>100</v>
      </c>
      <c r="R69" s="79" t="s">
        <v>226</v>
      </c>
      <c r="S69" s="79" t="s">
        <v>191</v>
      </c>
      <c r="T69" s="79" t="s">
        <v>2696</v>
      </c>
      <c r="U69" s="79" t="s">
        <v>100</v>
      </c>
      <c r="V69" s="81">
        <v>0.30555555555555602</v>
      </c>
      <c r="W69" s="162">
        <v>8800</v>
      </c>
      <c r="X69" s="162">
        <v>0</v>
      </c>
      <c r="Y69" s="162">
        <v>0</v>
      </c>
      <c r="Z69" s="127">
        <v>0</v>
      </c>
      <c r="AA69" s="149">
        <v>8800</v>
      </c>
      <c r="AB69" s="162">
        <v>0</v>
      </c>
      <c r="AC69" s="162">
        <v>0</v>
      </c>
      <c r="AD69" s="162">
        <v>0</v>
      </c>
      <c r="AE69" s="149">
        <v>0</v>
      </c>
      <c r="AF69" s="149">
        <v>0</v>
      </c>
      <c r="AG69" s="149">
        <v>0</v>
      </c>
      <c r="AH69" s="149">
        <v>0</v>
      </c>
      <c r="AI69" s="219"/>
      <c r="AJ69" s="162">
        <v>0</v>
      </c>
      <c r="AK69" s="162">
        <v>0</v>
      </c>
      <c r="AL69" s="162">
        <v>0</v>
      </c>
      <c r="AM69" s="162">
        <v>0</v>
      </c>
      <c r="AN69" s="162">
        <v>0</v>
      </c>
      <c r="AO69" s="162">
        <v>0</v>
      </c>
      <c r="AP69" s="162">
        <v>0</v>
      </c>
      <c r="AQ69" s="149">
        <v>0</v>
      </c>
      <c r="AR69" s="149">
        <v>0</v>
      </c>
      <c r="AS69" s="149">
        <v>0</v>
      </c>
      <c r="AT69" s="149">
        <v>0</v>
      </c>
      <c r="AU69" s="151" t="s">
        <v>3244</v>
      </c>
      <c r="AV69" s="230">
        <f t="shared" si="133"/>
        <v>1</v>
      </c>
      <c r="AW69" s="230">
        <f t="shared" si="134"/>
        <v>0</v>
      </c>
      <c r="AX69" s="230" t="str">
        <f t="shared" si="135"/>
        <v>F3</v>
      </c>
      <c r="AY69" s="141">
        <f t="shared" si="136"/>
        <v>9</v>
      </c>
      <c r="AZ69" s="70">
        <f t="shared" si="137"/>
        <v>1</v>
      </c>
      <c r="BA69" s="70">
        <f t="shared" si="138"/>
        <v>1</v>
      </c>
      <c r="BB69" s="70">
        <f t="shared" si="139"/>
        <v>1</v>
      </c>
      <c r="BC69" s="70">
        <f t="shared" si="140"/>
        <v>1</v>
      </c>
      <c r="BD69" s="70">
        <f t="shared" si="141"/>
        <v>1</v>
      </c>
      <c r="BE69" s="70">
        <f t="shared" si="142"/>
        <v>1</v>
      </c>
      <c r="BF69" s="70">
        <f t="shared" si="143"/>
        <v>1</v>
      </c>
      <c r="BG69" s="71">
        <f t="shared" si="144"/>
        <v>0</v>
      </c>
      <c r="BH69" s="71">
        <f t="shared" si="145"/>
        <v>1</v>
      </c>
      <c r="BI69" s="71">
        <f t="shared" si="146"/>
        <v>0</v>
      </c>
      <c r="BJ69" s="71">
        <f t="shared" si="147"/>
        <v>0</v>
      </c>
      <c r="BK69" s="71">
        <f t="shared" si="148"/>
        <v>1</v>
      </c>
      <c r="BL69" s="70">
        <f t="shared" si="149"/>
        <v>1</v>
      </c>
      <c r="BM69" s="70">
        <f t="shared" si="150"/>
        <v>1</v>
      </c>
      <c r="BN69" s="70">
        <f t="shared" si="151"/>
        <v>0</v>
      </c>
      <c r="BO69" s="70">
        <f t="shared" si="152"/>
        <v>1</v>
      </c>
      <c r="BP69" s="144">
        <f t="shared" si="153"/>
        <v>0</v>
      </c>
      <c r="BQ69" s="144">
        <f t="shared" si="154"/>
        <v>0</v>
      </c>
      <c r="BR69" s="144">
        <f t="shared" si="155"/>
        <v>8800</v>
      </c>
      <c r="BS69" s="144">
        <f t="shared" si="156"/>
        <v>0</v>
      </c>
      <c r="BT69" s="144">
        <f t="shared" si="157"/>
        <v>0</v>
      </c>
      <c r="BU69" s="144">
        <f t="shared" si="158"/>
        <v>0</v>
      </c>
      <c r="BV69" s="144">
        <f t="shared" si="159"/>
        <v>0</v>
      </c>
      <c r="BW69" s="144">
        <f t="shared" si="160"/>
        <v>0</v>
      </c>
      <c r="BX69" s="144">
        <f t="shared" si="161"/>
        <v>0</v>
      </c>
      <c r="BY69" s="144">
        <f t="shared" si="162"/>
        <v>0</v>
      </c>
      <c r="BZ69" s="9">
        <v>0</v>
      </c>
      <c r="CA69" s="9">
        <v>0</v>
      </c>
      <c r="CB69" s="9">
        <v>0</v>
      </c>
      <c r="CC69" s="9">
        <v>0</v>
      </c>
      <c r="CD69" s="9">
        <v>0</v>
      </c>
      <c r="CE69" s="9">
        <v>0</v>
      </c>
      <c r="CF69" s="9">
        <v>0</v>
      </c>
      <c r="CG69" s="9">
        <v>0</v>
      </c>
      <c r="CH69" s="9">
        <v>0</v>
      </c>
      <c r="CI69" s="9">
        <v>0</v>
      </c>
      <c r="CJ69" s="9">
        <v>0</v>
      </c>
      <c r="CK69" s="9">
        <v>0</v>
      </c>
      <c r="CL69" s="9">
        <v>0</v>
      </c>
      <c r="CM69" s="9">
        <v>0</v>
      </c>
      <c r="CN69" s="9">
        <v>0</v>
      </c>
      <c r="CO69" s="9">
        <v>0</v>
      </c>
      <c r="CP69" s="9">
        <v>0</v>
      </c>
      <c r="CQ69" s="9">
        <v>0</v>
      </c>
      <c r="CR69" s="9">
        <v>0</v>
      </c>
      <c r="CS69" s="9">
        <v>0</v>
      </c>
      <c r="CT69" s="9">
        <v>0</v>
      </c>
      <c r="CU69" s="9">
        <v>0</v>
      </c>
      <c r="CV69" s="9">
        <v>0</v>
      </c>
      <c r="CW69" s="9">
        <v>0</v>
      </c>
      <c r="CX69" s="9">
        <v>0</v>
      </c>
      <c r="CY69" s="9">
        <v>0</v>
      </c>
      <c r="CZ69" s="9">
        <v>0</v>
      </c>
      <c r="DA69" s="9">
        <v>0</v>
      </c>
      <c r="DB69" s="9">
        <v>0</v>
      </c>
      <c r="DC69" s="9">
        <v>0</v>
      </c>
      <c r="DD69" s="9">
        <v>0</v>
      </c>
      <c r="DE69" s="9">
        <v>0</v>
      </c>
      <c r="DF69" s="9">
        <v>0</v>
      </c>
      <c r="DG69" s="144">
        <f t="shared" si="163"/>
        <v>7200</v>
      </c>
      <c r="DH69" s="144">
        <f t="shared" ref="DH69:EW69" si="168">DG69</f>
        <v>7200</v>
      </c>
      <c r="DI69" s="144">
        <f t="shared" si="168"/>
        <v>7200</v>
      </c>
      <c r="DJ69" s="144">
        <f t="shared" si="168"/>
        <v>7200</v>
      </c>
      <c r="DK69" s="144">
        <f t="shared" si="168"/>
        <v>7200</v>
      </c>
      <c r="DL69" s="144">
        <f t="shared" si="168"/>
        <v>7200</v>
      </c>
      <c r="DM69" s="144">
        <f t="shared" si="168"/>
        <v>7200</v>
      </c>
      <c r="DN69" s="144">
        <f t="shared" si="168"/>
        <v>7200</v>
      </c>
      <c r="DO69" s="144">
        <f t="shared" si="168"/>
        <v>7200</v>
      </c>
      <c r="DP69" s="144">
        <f t="shared" si="168"/>
        <v>7200</v>
      </c>
      <c r="DQ69" s="144">
        <f t="shared" si="168"/>
        <v>7200</v>
      </c>
      <c r="DR69" s="144">
        <f t="shared" si="168"/>
        <v>7200</v>
      </c>
      <c r="DS69" s="144">
        <f t="shared" si="168"/>
        <v>7200</v>
      </c>
      <c r="DT69" s="144">
        <f t="shared" si="168"/>
        <v>7200</v>
      </c>
      <c r="DU69" s="144">
        <f t="shared" si="168"/>
        <v>7200</v>
      </c>
      <c r="DV69" s="144">
        <f t="shared" si="168"/>
        <v>7200</v>
      </c>
      <c r="DW69" s="144">
        <f t="shared" si="168"/>
        <v>7200</v>
      </c>
      <c r="DX69" s="144">
        <f t="shared" si="168"/>
        <v>7200</v>
      </c>
      <c r="DY69" s="144">
        <f t="shared" si="168"/>
        <v>7200</v>
      </c>
      <c r="DZ69" s="144">
        <f t="shared" si="168"/>
        <v>7200</v>
      </c>
      <c r="EA69" s="144">
        <f t="shared" si="168"/>
        <v>7200</v>
      </c>
      <c r="EB69" s="144">
        <f t="shared" si="168"/>
        <v>7200</v>
      </c>
      <c r="EC69" s="144">
        <f t="shared" si="168"/>
        <v>7200</v>
      </c>
      <c r="ED69" s="144">
        <f t="shared" si="168"/>
        <v>7200</v>
      </c>
      <c r="EE69" s="144">
        <f t="shared" si="168"/>
        <v>7200</v>
      </c>
      <c r="EF69" s="144">
        <f t="shared" si="168"/>
        <v>7200</v>
      </c>
      <c r="EG69" s="144">
        <f t="shared" si="168"/>
        <v>7200</v>
      </c>
      <c r="EH69" s="144">
        <f t="shared" si="168"/>
        <v>7200</v>
      </c>
      <c r="EI69" s="144">
        <f t="shared" si="168"/>
        <v>7200</v>
      </c>
      <c r="EJ69" s="144">
        <f t="shared" si="168"/>
        <v>7200</v>
      </c>
      <c r="EK69" s="144">
        <f t="shared" si="168"/>
        <v>7200</v>
      </c>
      <c r="EL69" s="144">
        <f t="shared" si="168"/>
        <v>7200</v>
      </c>
      <c r="EM69" s="144">
        <f t="shared" si="168"/>
        <v>7200</v>
      </c>
      <c r="EN69" s="144">
        <f t="shared" si="168"/>
        <v>7200</v>
      </c>
      <c r="EO69" s="144">
        <f t="shared" si="168"/>
        <v>7200</v>
      </c>
      <c r="EP69" s="144">
        <f t="shared" si="168"/>
        <v>7200</v>
      </c>
      <c r="EQ69" s="144">
        <f t="shared" si="168"/>
        <v>7200</v>
      </c>
      <c r="ER69" s="144">
        <f t="shared" si="168"/>
        <v>7200</v>
      </c>
      <c r="ES69" s="144">
        <f t="shared" si="168"/>
        <v>7200</v>
      </c>
      <c r="ET69" s="144">
        <f t="shared" si="168"/>
        <v>7200</v>
      </c>
      <c r="EU69" s="144">
        <f t="shared" si="168"/>
        <v>7200</v>
      </c>
      <c r="EV69" s="144">
        <f t="shared" si="168"/>
        <v>7200</v>
      </c>
      <c r="EW69" s="144">
        <f t="shared" si="168"/>
        <v>7200</v>
      </c>
      <c r="EX69" s="147">
        <f>PV(0.05,'PV factor'!C331,,-BR69)</f>
        <v>7981.8594104308386</v>
      </c>
      <c r="EY69" s="147">
        <f>PV(0.05,'PV factor'!D331,,-BS69)</f>
        <v>0</v>
      </c>
      <c r="EZ69" s="147">
        <f>PV(0.05,'PV factor'!E331,,-BT69)</f>
        <v>0</v>
      </c>
      <c r="FA69" s="147">
        <f>PV(0.05,'PV factor'!F331,,-BU69)</f>
        <v>0</v>
      </c>
      <c r="FB69" s="147">
        <f>PV(0.05,'PV factor'!G331,,-BV69)</f>
        <v>0</v>
      </c>
      <c r="FC69" s="147">
        <f>PV(0.05,'PV factor'!H331,,-BW69)</f>
        <v>0</v>
      </c>
      <c r="FD69" s="147">
        <f>PV(0.05,'PV factor'!I331,,-BX69)</f>
        <v>0</v>
      </c>
      <c r="FE69" s="147">
        <f>PV(0.05,'PV factor'!J331,,-BY69)</f>
        <v>0</v>
      </c>
      <c r="FF69" s="147">
        <f>PV(0.05,'PV factor'!K331,,-BZ69)</f>
        <v>0</v>
      </c>
      <c r="FG69" s="147">
        <f>PV(0.05,'PV factor'!L331,,-CA69)</f>
        <v>0</v>
      </c>
      <c r="FH69" s="147">
        <f>PV(0.05,'PV factor'!M331,,-CB69)</f>
        <v>0</v>
      </c>
      <c r="FI69" s="147">
        <f>PV(0.05,'PV factor'!N331,,-CC69)</f>
        <v>0</v>
      </c>
      <c r="FJ69" s="147">
        <f>PV(0.05,'PV factor'!O331,,-CD69)</f>
        <v>0</v>
      </c>
      <c r="FK69" s="147">
        <f>PV(0.05,'PV factor'!P331,,-CE69)</f>
        <v>0</v>
      </c>
      <c r="FL69" s="147">
        <f>PV(0.05,'PV factor'!Q331,,-CF69)</f>
        <v>0</v>
      </c>
      <c r="FM69" s="147">
        <f>PV(0.05,'PV factor'!R331,,-CG69)</f>
        <v>0</v>
      </c>
      <c r="FN69" s="147">
        <f>PV(0.05,'PV factor'!S331,,-CH69)</f>
        <v>0</v>
      </c>
      <c r="FO69" s="147">
        <f>PV(0.05,'PV factor'!T331,,-CI69)</f>
        <v>0</v>
      </c>
      <c r="FP69" s="147">
        <f>PV(0.05,'PV factor'!U331,,-CJ69)</f>
        <v>0</v>
      </c>
      <c r="FQ69" s="147">
        <f>PV(0.05,'PV factor'!V331,,-CK69)</f>
        <v>0</v>
      </c>
      <c r="FR69" s="147">
        <f>PV(0.05,'PV factor'!W331,,-CL69)</f>
        <v>0</v>
      </c>
      <c r="FS69" s="147">
        <f>PV(0.05,'PV factor'!X331,,-CM69)</f>
        <v>0</v>
      </c>
      <c r="FT69" s="147">
        <f>PV(0.05,'PV factor'!Y331,,-CN69)</f>
        <v>0</v>
      </c>
      <c r="FU69" s="147">
        <f>PV(0.05,'PV factor'!Z331,,-CO69)</f>
        <v>0</v>
      </c>
      <c r="FV69" s="147">
        <f>PV(0.05,'PV factor'!AA331,,-CP69)</f>
        <v>0</v>
      </c>
      <c r="FW69" s="147">
        <f>PV(0.05,'PV factor'!AB331,,-CQ69)</f>
        <v>0</v>
      </c>
      <c r="FX69" s="147">
        <f>PV(0.05,'PV factor'!AC331,,-CR69)</f>
        <v>0</v>
      </c>
      <c r="FY69" s="147">
        <f>PV(0.05,'PV factor'!AD331,,-CS69)</f>
        <v>0</v>
      </c>
      <c r="FZ69" s="147">
        <f>PV(0.05,'PV factor'!AE331,,-CT69)</f>
        <v>0</v>
      </c>
      <c r="GA69" s="147">
        <f>PV(0.05,'PV factor'!AF331,,-CU69)</f>
        <v>0</v>
      </c>
      <c r="GB69" s="147">
        <f>PV(0.05,'PV factor'!AG331,,-CV69)</f>
        <v>0</v>
      </c>
      <c r="GC69" s="147">
        <f>PV(0.05,'PV factor'!AH331,,-CW69)</f>
        <v>0</v>
      </c>
      <c r="GD69" s="147">
        <f>PV(0.05,'PV factor'!AI331,,-CX69)</f>
        <v>0</v>
      </c>
      <c r="GE69" s="147">
        <f>PV(0.05,'PV factor'!AJ331,,-CY69)</f>
        <v>0</v>
      </c>
      <c r="GF69" s="147">
        <f>PV(0.05,'PV factor'!AK331,,-CZ69)</f>
        <v>0</v>
      </c>
      <c r="GG69" s="147">
        <f>PV(0.05,'PV factor'!AL331,,-DA69)</f>
        <v>0</v>
      </c>
      <c r="GH69" s="147">
        <f>PV(0.05,'PV factor'!AM331,,-DB69)</f>
        <v>0</v>
      </c>
      <c r="GI69" s="147">
        <f>PV(0.05,'PV factor'!AN331,,-DC69)</f>
        <v>0</v>
      </c>
      <c r="GJ69" s="147">
        <f>PV(0.05,'PV factor'!AO331,,-DD69)</f>
        <v>0</v>
      </c>
      <c r="GK69" s="147">
        <f>PV(0.05,'PV factor'!AP331,,-DE69)</f>
        <v>0</v>
      </c>
      <c r="GL69" s="147">
        <f>PV(0.05,'PV factor'!C331,,-DI69)</f>
        <v>6530.6122448979586</v>
      </c>
      <c r="GM69" s="147">
        <f>PV(0.05,'PV factor'!D331,,-DJ69)</f>
        <v>6219.6307094266267</v>
      </c>
      <c r="GN69" s="147">
        <f>PV(0.05,'PV factor'!E331,,-DK69)</f>
        <v>5923.4578185015498</v>
      </c>
      <c r="GO69" s="147">
        <f>PV(0.05,'PV factor'!F331,,-DL69)</f>
        <v>5641.3883985729044</v>
      </c>
      <c r="GP69" s="147">
        <f>PV(0.05,'PV factor'!G331,,-DM69)</f>
        <v>5372.7508557837191</v>
      </c>
      <c r="GQ69" s="147">
        <f>PV(0.05,'PV factor'!H331,,-DN69)</f>
        <v>5116.9055769368742</v>
      </c>
      <c r="GR69" s="147">
        <f>PV(0.05,'PV factor'!I331,,-DO69)</f>
        <v>4873.243406606548</v>
      </c>
      <c r="GS69" s="147">
        <f>PV(0.05,'PV factor'!J331,,-DP69)</f>
        <v>4641.1841967681403</v>
      </c>
      <c r="GT69" s="147">
        <f>PV(0.05,'PV factor'!K331,,-DQ69)</f>
        <v>4420.1754254934667</v>
      </c>
      <c r="GU69" s="147">
        <f>PV(0.05,'PV factor'!L331,,-DR69)</f>
        <v>4209.6908814223489</v>
      </c>
      <c r="GV69" s="147">
        <f>PV(0.05,'PV factor'!M331,,-DS69)</f>
        <v>4009.2294108784286</v>
      </c>
      <c r="GW69" s="147">
        <f>PV(0.05,'PV factor'!N331,,-DT69)</f>
        <v>3818.3137246461215</v>
      </c>
      <c r="GX69" s="147">
        <f>PV(0.05,'PV factor'!O331,,-DU69)</f>
        <v>3636.4892615677359</v>
      </c>
      <c r="GY69" s="147">
        <f>PV(0.05,'PV factor'!P331,,-DV69)</f>
        <v>3463.3231062549853</v>
      </c>
      <c r="GZ69" s="147">
        <f>PV(0.05,'PV factor'!Q331,,-DW69)</f>
        <v>3298.4029583380816</v>
      </c>
      <c r="HA69" s="147">
        <f>PV(0.05,'PV factor'!R331,,-DX69)</f>
        <v>3141.3361507981726</v>
      </c>
      <c r="HB69" s="147">
        <f>PV(0.05,'PV factor'!S331,,-DY69)</f>
        <v>2991.7487150458787</v>
      </c>
      <c r="HC69" s="147">
        <f>PV(0.05,'PV factor'!T331,,-DZ69)</f>
        <v>2849.2844905198845</v>
      </c>
      <c r="HD69" s="147">
        <f>PV(0.05,'PV factor'!U331,,-EA69)</f>
        <v>2713.6042766856044</v>
      </c>
      <c r="HE69" s="147">
        <f>PV(0.05,'PV factor'!V331,,-EB69)</f>
        <v>2584.3850254148615</v>
      </c>
      <c r="HF69" s="147">
        <f>PV(0.05,'PV factor'!W331,,-EC69)</f>
        <v>2461.3190718236774</v>
      </c>
      <c r="HG69" s="147">
        <f>PV(0.05,'PV factor'!X331,,-ED69)</f>
        <v>2344.1134017368354</v>
      </c>
      <c r="HH69" s="147">
        <f>PV(0.05,'PV factor'!Y331,,-EE69)</f>
        <v>2232.4889540350814</v>
      </c>
      <c r="HI69" s="147">
        <f>PV(0.05,'PV factor'!Z331,,-EF69)</f>
        <v>2126.1799562238871</v>
      </c>
      <c r="HJ69" s="147">
        <f>PV(0.05,'PV factor'!AA331,,-EG69)</f>
        <v>2024.9332916417973</v>
      </c>
      <c r="HK69" s="147">
        <f>PV(0.05,'PV factor'!AB331,,-EH69)</f>
        <v>1928.5078968017115</v>
      </c>
      <c r="HL69" s="147">
        <f>PV(0.05,'PV factor'!AC331,,-EI69)</f>
        <v>1836.6741874302018</v>
      </c>
      <c r="HM69" s="147">
        <f>PV(0.05,'PV factor'!AD331,,-EJ69)</f>
        <v>1749.2135118382869</v>
      </c>
      <c r="HN69" s="147">
        <f>PV(0.05,'PV factor'!AE331,,-EK69)</f>
        <v>1665.9176303221786</v>
      </c>
      <c r="HO69" s="147">
        <f>PV(0.05,'PV factor'!AF331,,-EL69)</f>
        <v>1586.5882193544553</v>
      </c>
      <c r="HP69" s="147">
        <f>PV(0.05,'PV factor'!AG331,,-EM69)</f>
        <v>1511.0363993851956</v>
      </c>
      <c r="HQ69" s="147">
        <f>PV(0.05,'PV factor'!AH331,,-EN69)</f>
        <v>1439.0822851287576</v>
      </c>
      <c r="HR69" s="147">
        <f>PV(0.05,'PV factor'!AI331,,-EO69)</f>
        <v>1370.5545572654835</v>
      </c>
      <c r="HS69" s="147">
        <f>PV(0.05,'PV factor'!AJ331,,-EP69)</f>
        <v>1305.2900545385555</v>
      </c>
      <c r="HT69" s="147">
        <f>PV(0.05,'PV factor'!AK331,,-EQ69)</f>
        <v>1243.1333852748151</v>
      </c>
      <c r="HU69" s="147">
        <f>PV(0.05,'PV factor'!AL331,,-ER69)</f>
        <v>1183.9365574045855</v>
      </c>
      <c r="HV69" s="147">
        <f>PV(0.05,'PV factor'!AM331,,-ES69)</f>
        <v>1127.5586260996056</v>
      </c>
      <c r="HW69" s="147">
        <f>PV(0.05,'PV factor'!AN331,,-ET69)</f>
        <v>1073.8653581901003</v>
      </c>
      <c r="HX69" s="147">
        <f>PV(0.05,'PV factor'!AO331,,-EU69)</f>
        <v>1022.7289125620003</v>
      </c>
      <c r="HY69" s="147">
        <f>PV(0.05,'PV factor'!AP331,,-EV69)</f>
        <v>974.02753577333363</v>
      </c>
      <c r="HZ69" s="147">
        <f t="shared" si="165"/>
        <v>7981.8594104308386</v>
      </c>
      <c r="IA69" s="147">
        <f t="shared" si="166"/>
        <v>52949.039514410128</v>
      </c>
      <c r="IB69" s="401">
        <f t="shared" si="167"/>
        <v>6.6336722800724059</v>
      </c>
    </row>
    <row r="70" spans="1:236" ht="90" customHeight="1" x14ac:dyDescent="0.2">
      <c r="A70" s="231" t="s">
        <v>703</v>
      </c>
      <c r="B70" s="85" t="s">
        <v>704</v>
      </c>
      <c r="C70" s="85" t="s">
        <v>719</v>
      </c>
      <c r="D70" s="199">
        <v>4</v>
      </c>
      <c r="E70" s="85" t="s">
        <v>720</v>
      </c>
      <c r="F70" s="85" t="s">
        <v>721</v>
      </c>
      <c r="G70" s="95" t="s">
        <v>714</v>
      </c>
      <c r="H70" s="90" t="s">
        <v>77</v>
      </c>
      <c r="I70" s="95" t="s">
        <v>722</v>
      </c>
      <c r="J70" s="95">
        <v>5</v>
      </c>
      <c r="K70" s="227" t="s">
        <v>79</v>
      </c>
      <c r="L70" s="74">
        <v>73663</v>
      </c>
      <c r="M70" s="90" t="s">
        <v>710</v>
      </c>
      <c r="N70" s="90" t="s">
        <v>147</v>
      </c>
      <c r="O70" s="73" t="s">
        <v>106</v>
      </c>
      <c r="P70" s="90" t="s">
        <v>293</v>
      </c>
      <c r="Q70" s="112" t="s">
        <v>100</v>
      </c>
      <c r="R70" s="90" t="s">
        <v>108</v>
      </c>
      <c r="S70" s="90" t="s">
        <v>99</v>
      </c>
      <c r="T70" s="90" t="s">
        <v>125</v>
      </c>
      <c r="U70" s="90" t="s">
        <v>100</v>
      </c>
      <c r="V70" s="193">
        <v>1</v>
      </c>
      <c r="W70" s="92">
        <v>52000</v>
      </c>
      <c r="X70" s="192">
        <v>0</v>
      </c>
      <c r="Y70" s="192">
        <v>0</v>
      </c>
      <c r="Z70" s="192">
        <v>0</v>
      </c>
      <c r="AA70" s="192">
        <v>26000</v>
      </c>
      <c r="AB70" s="192">
        <v>26000</v>
      </c>
      <c r="AC70" s="192">
        <v>0</v>
      </c>
      <c r="AD70" s="192">
        <v>0</v>
      </c>
      <c r="AE70" s="192">
        <v>0</v>
      </c>
      <c r="AF70" s="192">
        <v>0</v>
      </c>
      <c r="AG70" s="192">
        <v>0</v>
      </c>
      <c r="AH70" s="192">
        <v>0</v>
      </c>
      <c r="AI70" s="90" t="s">
        <v>88</v>
      </c>
      <c r="AJ70" s="192">
        <v>0</v>
      </c>
      <c r="AK70" s="192">
        <v>0</v>
      </c>
      <c r="AL70" s="192">
        <v>0</v>
      </c>
      <c r="AM70" s="192">
        <v>0</v>
      </c>
      <c r="AN70" s="192">
        <v>0</v>
      </c>
      <c r="AO70" s="192">
        <v>0</v>
      </c>
      <c r="AP70" s="192">
        <v>0</v>
      </c>
      <c r="AQ70" s="192">
        <v>0</v>
      </c>
      <c r="AR70" s="192">
        <v>0</v>
      </c>
      <c r="AS70" s="192">
        <v>0</v>
      </c>
      <c r="AT70" s="192">
        <v>0</v>
      </c>
      <c r="AU70" s="95"/>
      <c r="AV70" s="230">
        <f t="shared" si="133"/>
        <v>1</v>
      </c>
      <c r="AW70" s="230">
        <f t="shared" si="134"/>
        <v>0</v>
      </c>
      <c r="AX70" s="230" t="str">
        <f t="shared" si="135"/>
        <v>C2</v>
      </c>
      <c r="AY70" s="141">
        <f t="shared" si="136"/>
        <v>9</v>
      </c>
      <c r="AZ70" s="70">
        <f t="shared" si="137"/>
        <v>1</v>
      </c>
      <c r="BA70" s="70">
        <f t="shared" si="138"/>
        <v>1</v>
      </c>
      <c r="BB70" s="70">
        <f t="shared" si="139"/>
        <v>1</v>
      </c>
      <c r="BC70" s="70">
        <f t="shared" si="140"/>
        <v>1</v>
      </c>
      <c r="BD70" s="70">
        <f t="shared" si="141"/>
        <v>1</v>
      </c>
      <c r="BE70" s="70">
        <f t="shared" si="142"/>
        <v>1</v>
      </c>
      <c r="BF70" s="70">
        <f t="shared" si="143"/>
        <v>1</v>
      </c>
      <c r="BG70" s="71">
        <f t="shared" si="144"/>
        <v>0</v>
      </c>
      <c r="BH70" s="71">
        <f t="shared" si="145"/>
        <v>1</v>
      </c>
      <c r="BI70" s="71">
        <f t="shared" si="146"/>
        <v>0</v>
      </c>
      <c r="BJ70" s="71">
        <f t="shared" si="147"/>
        <v>1</v>
      </c>
      <c r="BK70" s="71">
        <f t="shared" si="148"/>
        <v>0</v>
      </c>
      <c r="BL70" s="70">
        <f t="shared" si="149"/>
        <v>1</v>
      </c>
      <c r="BM70" s="70">
        <f t="shared" si="150"/>
        <v>1</v>
      </c>
      <c r="BN70" s="70">
        <f t="shared" si="151"/>
        <v>0</v>
      </c>
      <c r="BO70" s="70">
        <f t="shared" si="152"/>
        <v>1</v>
      </c>
      <c r="BP70" s="144">
        <f t="shared" si="153"/>
        <v>0</v>
      </c>
      <c r="BQ70" s="144">
        <f t="shared" si="154"/>
        <v>0</v>
      </c>
      <c r="BR70" s="144">
        <f t="shared" si="155"/>
        <v>26000</v>
      </c>
      <c r="BS70" s="144">
        <f t="shared" si="156"/>
        <v>26000</v>
      </c>
      <c r="BT70" s="144">
        <f t="shared" si="157"/>
        <v>0</v>
      </c>
      <c r="BU70" s="144">
        <f t="shared" si="158"/>
        <v>0</v>
      </c>
      <c r="BV70" s="144">
        <f t="shared" si="159"/>
        <v>0</v>
      </c>
      <c r="BW70" s="144">
        <f t="shared" si="160"/>
        <v>0</v>
      </c>
      <c r="BX70" s="144">
        <f t="shared" si="161"/>
        <v>0</v>
      </c>
      <c r="BY70" s="144">
        <f t="shared" si="162"/>
        <v>0</v>
      </c>
      <c r="BZ70" s="9">
        <v>0</v>
      </c>
      <c r="CA70" s="9">
        <v>0</v>
      </c>
      <c r="CB70" s="9">
        <v>0</v>
      </c>
      <c r="CC70" s="9">
        <v>0</v>
      </c>
      <c r="CD70" s="9">
        <v>0</v>
      </c>
      <c r="CE70" s="9">
        <v>0</v>
      </c>
      <c r="CF70" s="9">
        <v>0</v>
      </c>
      <c r="CG70" s="9">
        <v>0</v>
      </c>
      <c r="CH70" s="9">
        <v>0</v>
      </c>
      <c r="CI70" s="9">
        <v>0</v>
      </c>
      <c r="CJ70" s="9">
        <v>0</v>
      </c>
      <c r="CK70" s="9">
        <v>0</v>
      </c>
      <c r="CL70" s="9">
        <v>0</v>
      </c>
      <c r="CM70" s="9">
        <v>0</v>
      </c>
      <c r="CN70" s="9">
        <v>0</v>
      </c>
      <c r="CO70" s="9">
        <v>0</v>
      </c>
      <c r="CP70" s="9">
        <v>0</v>
      </c>
      <c r="CQ70" s="9">
        <v>0</v>
      </c>
      <c r="CR70" s="9">
        <v>0</v>
      </c>
      <c r="CS70" s="9">
        <v>0</v>
      </c>
      <c r="CT70" s="9">
        <v>0</v>
      </c>
      <c r="CU70" s="9">
        <v>0</v>
      </c>
      <c r="CV70" s="9">
        <v>0</v>
      </c>
      <c r="CW70" s="9">
        <v>0</v>
      </c>
      <c r="CX70" s="9">
        <v>0</v>
      </c>
      <c r="CY70" s="9">
        <v>0</v>
      </c>
      <c r="CZ70" s="9">
        <v>0</v>
      </c>
      <c r="DA70" s="9">
        <v>0</v>
      </c>
      <c r="DB70" s="9">
        <v>0</v>
      </c>
      <c r="DC70" s="9">
        <v>0</v>
      </c>
      <c r="DD70" s="9">
        <v>0</v>
      </c>
      <c r="DE70" s="9">
        <v>0</v>
      </c>
      <c r="DF70" s="9">
        <v>0</v>
      </c>
      <c r="DG70" s="144">
        <f t="shared" si="163"/>
        <v>73663</v>
      </c>
      <c r="DH70" s="144">
        <f t="shared" ref="DH70:EW70" si="169">DG70</f>
        <v>73663</v>
      </c>
      <c r="DI70" s="144">
        <f t="shared" si="169"/>
        <v>73663</v>
      </c>
      <c r="DJ70" s="144">
        <f t="shared" si="169"/>
        <v>73663</v>
      </c>
      <c r="DK70" s="144">
        <f t="shared" si="169"/>
        <v>73663</v>
      </c>
      <c r="DL70" s="144">
        <f t="shared" si="169"/>
        <v>73663</v>
      </c>
      <c r="DM70" s="144">
        <f t="shared" si="169"/>
        <v>73663</v>
      </c>
      <c r="DN70" s="144">
        <f t="shared" si="169"/>
        <v>73663</v>
      </c>
      <c r="DO70" s="144">
        <f t="shared" si="169"/>
        <v>73663</v>
      </c>
      <c r="DP70" s="144">
        <f t="shared" si="169"/>
        <v>73663</v>
      </c>
      <c r="DQ70" s="144">
        <f t="shared" si="169"/>
        <v>73663</v>
      </c>
      <c r="DR70" s="144">
        <f t="shared" si="169"/>
        <v>73663</v>
      </c>
      <c r="DS70" s="144">
        <f t="shared" si="169"/>
        <v>73663</v>
      </c>
      <c r="DT70" s="144">
        <f t="shared" si="169"/>
        <v>73663</v>
      </c>
      <c r="DU70" s="144">
        <f t="shared" si="169"/>
        <v>73663</v>
      </c>
      <c r="DV70" s="144">
        <f t="shared" si="169"/>
        <v>73663</v>
      </c>
      <c r="DW70" s="144">
        <f t="shared" si="169"/>
        <v>73663</v>
      </c>
      <c r="DX70" s="144">
        <f t="shared" si="169"/>
        <v>73663</v>
      </c>
      <c r="DY70" s="144">
        <f t="shared" si="169"/>
        <v>73663</v>
      </c>
      <c r="DZ70" s="144">
        <f t="shared" si="169"/>
        <v>73663</v>
      </c>
      <c r="EA70" s="144">
        <f t="shared" si="169"/>
        <v>73663</v>
      </c>
      <c r="EB70" s="144">
        <f t="shared" si="169"/>
        <v>73663</v>
      </c>
      <c r="EC70" s="144">
        <f t="shared" si="169"/>
        <v>73663</v>
      </c>
      <c r="ED70" s="144">
        <f t="shared" si="169"/>
        <v>73663</v>
      </c>
      <c r="EE70" s="144">
        <f t="shared" si="169"/>
        <v>73663</v>
      </c>
      <c r="EF70" s="144">
        <f t="shared" si="169"/>
        <v>73663</v>
      </c>
      <c r="EG70" s="144">
        <f t="shared" si="169"/>
        <v>73663</v>
      </c>
      <c r="EH70" s="144">
        <f t="shared" si="169"/>
        <v>73663</v>
      </c>
      <c r="EI70" s="144">
        <f t="shared" si="169"/>
        <v>73663</v>
      </c>
      <c r="EJ70" s="144">
        <f t="shared" si="169"/>
        <v>73663</v>
      </c>
      <c r="EK70" s="144">
        <f t="shared" si="169"/>
        <v>73663</v>
      </c>
      <c r="EL70" s="144">
        <f t="shared" si="169"/>
        <v>73663</v>
      </c>
      <c r="EM70" s="144">
        <f t="shared" si="169"/>
        <v>73663</v>
      </c>
      <c r="EN70" s="144">
        <f t="shared" si="169"/>
        <v>73663</v>
      </c>
      <c r="EO70" s="144">
        <f t="shared" si="169"/>
        <v>73663</v>
      </c>
      <c r="EP70" s="144">
        <f t="shared" si="169"/>
        <v>73663</v>
      </c>
      <c r="EQ70" s="144">
        <f t="shared" si="169"/>
        <v>73663</v>
      </c>
      <c r="ER70" s="144">
        <f t="shared" si="169"/>
        <v>73663</v>
      </c>
      <c r="ES70" s="144">
        <f t="shared" si="169"/>
        <v>73663</v>
      </c>
      <c r="ET70" s="144">
        <f t="shared" si="169"/>
        <v>73663</v>
      </c>
      <c r="EU70" s="144">
        <f t="shared" si="169"/>
        <v>73663</v>
      </c>
      <c r="EV70" s="144">
        <f t="shared" si="169"/>
        <v>73663</v>
      </c>
      <c r="EW70" s="144">
        <f t="shared" si="169"/>
        <v>73663</v>
      </c>
      <c r="EX70" s="147">
        <f>PV(0.05,'PV factor'!C16,,-BR70)</f>
        <v>23582.766439909297</v>
      </c>
      <c r="EY70" s="147">
        <f>PV(0.05,'PV factor'!D16,,-BS70)</f>
        <v>22459.777561818377</v>
      </c>
      <c r="EZ70" s="147">
        <f>PV(0.05,'PV factor'!E16,,-BT70)</f>
        <v>0</v>
      </c>
      <c r="FA70" s="147">
        <f>PV(0.05,'PV factor'!F16,,-BU70)</f>
        <v>0</v>
      </c>
      <c r="FB70" s="147">
        <f>PV(0.05,'PV factor'!G16,,-BV70)</f>
        <v>0</v>
      </c>
      <c r="FC70" s="147">
        <f>PV(0.05,'PV factor'!H16,,-BW70)</f>
        <v>0</v>
      </c>
      <c r="FD70" s="147">
        <f>PV(0.05,'PV factor'!I16,,-BX70)</f>
        <v>0</v>
      </c>
      <c r="FE70" s="147">
        <f>PV(0.05,'PV factor'!J16,,-BY70)</f>
        <v>0</v>
      </c>
      <c r="FF70" s="147">
        <f>PV(0.05,'PV factor'!K16,,-BZ70)</f>
        <v>0</v>
      </c>
      <c r="FG70" s="147">
        <f>PV(0.05,'PV factor'!L16,,-CA70)</f>
        <v>0</v>
      </c>
      <c r="FH70" s="147">
        <f>PV(0.05,'PV factor'!M16,,-CB70)</f>
        <v>0</v>
      </c>
      <c r="FI70" s="147">
        <f>PV(0.05,'PV factor'!N16,,-CC70)</f>
        <v>0</v>
      </c>
      <c r="FJ70" s="147">
        <f>PV(0.05,'PV factor'!O16,,-CD70)</f>
        <v>0</v>
      </c>
      <c r="FK70" s="147">
        <f>PV(0.05,'PV factor'!P16,,-CE70)</f>
        <v>0</v>
      </c>
      <c r="FL70" s="147">
        <f>PV(0.05,'PV factor'!Q16,,-CF70)</f>
        <v>0</v>
      </c>
      <c r="FM70" s="147">
        <f>PV(0.05,'PV factor'!R16,,-CG70)</f>
        <v>0</v>
      </c>
      <c r="FN70" s="147">
        <f>PV(0.05,'PV factor'!S16,,-CH70)</f>
        <v>0</v>
      </c>
      <c r="FO70" s="147">
        <f>PV(0.05,'PV factor'!T16,,-CI70)</f>
        <v>0</v>
      </c>
      <c r="FP70" s="147">
        <f>PV(0.05,'PV factor'!U16,,-CJ70)</f>
        <v>0</v>
      </c>
      <c r="FQ70" s="147">
        <f>PV(0.05,'PV factor'!V16,,-CK70)</f>
        <v>0</v>
      </c>
      <c r="FR70" s="147">
        <f>PV(0.05,'PV factor'!W16,,-CL70)</f>
        <v>0</v>
      </c>
      <c r="FS70" s="147">
        <f>PV(0.05,'PV factor'!X16,,-CM70)</f>
        <v>0</v>
      </c>
      <c r="FT70" s="147">
        <f>PV(0.05,'PV factor'!Y16,,-CN70)</f>
        <v>0</v>
      </c>
      <c r="FU70" s="147">
        <f>PV(0.05,'PV factor'!Z16,,-CO70)</f>
        <v>0</v>
      </c>
      <c r="FV70" s="147">
        <f>PV(0.05,'PV factor'!AA16,,-CP70)</f>
        <v>0</v>
      </c>
      <c r="FW70" s="147">
        <f>PV(0.05,'PV factor'!AB16,,-CQ70)</f>
        <v>0</v>
      </c>
      <c r="FX70" s="147">
        <f>PV(0.05,'PV factor'!AC16,,-CR70)</f>
        <v>0</v>
      </c>
      <c r="FY70" s="147">
        <f>PV(0.05,'PV factor'!AD16,,-CS70)</f>
        <v>0</v>
      </c>
      <c r="FZ70" s="147">
        <f>PV(0.05,'PV factor'!AE16,,-CT70)</f>
        <v>0</v>
      </c>
      <c r="GA70" s="147">
        <f>PV(0.05,'PV factor'!AF16,,-CU70)</f>
        <v>0</v>
      </c>
      <c r="GB70" s="147">
        <f>PV(0.05,'PV factor'!AG16,,-CV70)</f>
        <v>0</v>
      </c>
      <c r="GC70" s="147">
        <f>PV(0.05,'PV factor'!AH16,,-CW70)</f>
        <v>0</v>
      </c>
      <c r="GD70" s="147">
        <f>PV(0.05,'PV factor'!AI16,,-CX70)</f>
        <v>0</v>
      </c>
      <c r="GE70" s="147">
        <f>PV(0.05,'PV factor'!AJ16,,-CY70)</f>
        <v>0</v>
      </c>
      <c r="GF70" s="147">
        <f>PV(0.05,'PV factor'!AK16,,-CZ70)</f>
        <v>0</v>
      </c>
      <c r="GG70" s="147">
        <f>PV(0.05,'PV factor'!AL16,,-DA70)</f>
        <v>0</v>
      </c>
      <c r="GH70" s="147">
        <f>PV(0.05,'PV factor'!AM16,,-DB70)</f>
        <v>0</v>
      </c>
      <c r="GI70" s="147">
        <f>PV(0.05,'PV factor'!AN16,,-DC70)</f>
        <v>0</v>
      </c>
      <c r="GJ70" s="147">
        <f>PV(0.05,'PV factor'!AO16,,-DD70)</f>
        <v>0</v>
      </c>
      <c r="GK70" s="147">
        <f>PV(0.05,'PV factor'!AP16,,-DE70)</f>
        <v>0</v>
      </c>
      <c r="GL70" s="147">
        <f>PV(0.05,'PV factor'!C16,,-DI70)</f>
        <v>66814.512471655325</v>
      </c>
      <c r="GM70" s="147">
        <f>PV(0.05,'PV factor'!D16,,-DJ70)</f>
        <v>63632.869020624115</v>
      </c>
      <c r="GN70" s="147">
        <f>PV(0.05,'PV factor'!E16,,-DK70)</f>
        <v>60602.732400594403</v>
      </c>
      <c r="GO70" s="147">
        <f>PV(0.05,'PV factor'!F16,,-DL70)</f>
        <v>57716.88800056609</v>
      </c>
      <c r="GP70" s="147">
        <f>PV(0.05,'PV factor'!G16,,-DM70)</f>
        <v>54968.464762443902</v>
      </c>
      <c r="GQ70" s="147">
        <f>PV(0.05,'PV factor'!H16,,-DN70)</f>
        <v>52350.918821375133</v>
      </c>
      <c r="GR70" s="147">
        <f>PV(0.05,'PV factor'!I16,,-DO70)</f>
        <v>49858.01792511918</v>
      </c>
      <c r="GS70" s="147">
        <f>PV(0.05,'PV factor'!J16,,-DP70)</f>
        <v>47483.826595351602</v>
      </c>
      <c r="GT70" s="147">
        <f>PV(0.05,'PV factor'!K16,,-DQ70)</f>
        <v>45222.691995572954</v>
      </c>
      <c r="GU70" s="147">
        <f>PV(0.05,'PV factor'!L16,,-DR70)</f>
        <v>43069.230471974239</v>
      </c>
      <c r="GV70" s="147">
        <f>PV(0.05,'PV factor'!M16,,-DS70)</f>
        <v>41018.314735213564</v>
      </c>
      <c r="GW70" s="147">
        <f>PV(0.05,'PV factor'!N16,,-DT70)</f>
        <v>39065.061652584343</v>
      </c>
      <c r="GX70" s="147">
        <f>PV(0.05,'PV factor'!O16,,-DU70)</f>
        <v>37204.820621508909</v>
      </c>
      <c r="GY70" s="147">
        <f>PV(0.05,'PV factor'!P16,,-DV70)</f>
        <v>35433.162496675133</v>
      </c>
      <c r="GZ70" s="147">
        <f>PV(0.05,'PV factor'!Q16,,-DW70)</f>
        <v>33745.869044452513</v>
      </c>
      <c r="HA70" s="147">
        <f>PV(0.05,'PV factor'!R16,,-DX70)</f>
        <v>32138.922899478581</v>
      </c>
      <c r="HB70" s="147">
        <f>PV(0.05,'PV factor'!S16,,-DY70)</f>
        <v>30608.497999503412</v>
      </c>
      <c r="HC70" s="147">
        <f>PV(0.05,'PV factor'!T16,,-DZ70)</f>
        <v>29150.950475717535</v>
      </c>
      <c r="HD70" s="147">
        <f>PV(0.05,'PV factor'!U16,,-EA70)</f>
        <v>27762.809976873843</v>
      </c>
      <c r="HE70" s="147">
        <f>PV(0.05,'PV factor'!V16,,-EB70)</f>
        <v>26440.771406546519</v>
      </c>
      <c r="HF70" s="147">
        <f>PV(0.05,'PV factor'!W16,,-EC70)</f>
        <v>25181.687053853828</v>
      </c>
      <c r="HG70" s="147">
        <f>PV(0.05,'PV factor'!X16,,-ED70)</f>
        <v>23982.559098908401</v>
      </c>
      <c r="HH70" s="147">
        <f>PV(0.05,'PV factor'!Y16,,-EE70)</f>
        <v>22840.532475150863</v>
      </c>
      <c r="HI70" s="147">
        <f>PV(0.05,'PV factor'!Z16,,-EF70)</f>
        <v>21752.888071572248</v>
      </c>
      <c r="HJ70" s="147">
        <f>PV(0.05,'PV factor'!AA16,,-EG70)</f>
        <v>20717.036258640237</v>
      </c>
      <c r="HK70" s="147">
        <f>PV(0.05,'PV factor'!AB16,,-EH70)</f>
        <v>19730.510722514511</v>
      </c>
      <c r="HL70" s="147">
        <f>PV(0.05,'PV factor'!AC16,,-EI70)</f>
        <v>18790.962592870965</v>
      </c>
      <c r="HM70" s="147">
        <f>PV(0.05,'PV factor'!AD16,,-EJ70)</f>
        <v>17896.154850353294</v>
      </c>
      <c r="HN70" s="147">
        <f>PV(0.05,'PV factor'!AE16,,-EK70)</f>
        <v>17043.957000336479</v>
      </c>
      <c r="HO70" s="147">
        <f>PV(0.05,'PV factor'!AF16,,-EL70)</f>
        <v>16232.34000032045</v>
      </c>
      <c r="HP70" s="147">
        <f>PV(0.05,'PV factor'!AG16,,-EM70)</f>
        <v>15459.371428876619</v>
      </c>
      <c r="HQ70" s="147">
        <f>PV(0.05,'PV factor'!AH16,,-EN70)</f>
        <v>14723.210884644399</v>
      </c>
      <c r="HR70" s="147">
        <f>PV(0.05,'PV factor'!AI16,,-EO70)</f>
        <v>14022.105604423237</v>
      </c>
      <c r="HS70" s="147">
        <f>PV(0.05,'PV factor'!AJ16,,-EP70)</f>
        <v>13354.386289926892</v>
      </c>
      <c r="HT70" s="147">
        <f>PV(0.05,'PV factor'!AK16,,-EQ70)</f>
        <v>12718.463133263707</v>
      </c>
      <c r="HU70" s="147">
        <f>PV(0.05,'PV factor'!AL16,,-ER70)</f>
        <v>12112.82203167972</v>
      </c>
      <c r="HV70" s="147">
        <f>PV(0.05,'PV factor'!AM16,,-ES70)</f>
        <v>11536.020982552116</v>
      </c>
      <c r="HW70" s="147">
        <f>PV(0.05,'PV factor'!AN16,,-ET70)</f>
        <v>10986.686650049633</v>
      </c>
      <c r="HX70" s="147">
        <f>PV(0.05,'PV factor'!AO16,,-EU70)</f>
        <v>10463.511095285367</v>
      </c>
      <c r="HY70" s="147">
        <f>PV(0.05,'PV factor'!AP16,,-EV70)</f>
        <v>9965.2486621765383</v>
      </c>
      <c r="HZ70" s="147">
        <f t="shared" si="165"/>
        <v>46042.544001727671</v>
      </c>
      <c r="IA70" s="147">
        <f t="shared" si="166"/>
        <v>303735.46665588382</v>
      </c>
      <c r="IB70" s="401">
        <f t="shared" si="167"/>
        <v>6.5968437070828809</v>
      </c>
    </row>
    <row r="71" spans="1:236" ht="90" customHeight="1" x14ac:dyDescent="0.2">
      <c r="A71" s="270" t="s">
        <v>1891</v>
      </c>
      <c r="B71" s="108" t="s">
        <v>1892</v>
      </c>
      <c r="C71" s="108" t="s">
        <v>1893</v>
      </c>
      <c r="D71" s="129">
        <v>1</v>
      </c>
      <c r="E71" s="108" t="s">
        <v>1895</v>
      </c>
      <c r="F71" s="124" t="s">
        <v>1896</v>
      </c>
      <c r="G71" s="124" t="s">
        <v>1897</v>
      </c>
      <c r="H71" s="123" t="s">
        <v>1898</v>
      </c>
      <c r="I71" s="124"/>
      <c r="J71" s="124">
        <v>40</v>
      </c>
      <c r="K71" s="227" t="s">
        <v>94</v>
      </c>
      <c r="L71" s="142">
        <v>30000</v>
      </c>
      <c r="M71" s="124" t="s">
        <v>1899</v>
      </c>
      <c r="N71" s="123" t="s">
        <v>81</v>
      </c>
      <c r="O71" s="13" t="s">
        <v>217</v>
      </c>
      <c r="P71" s="123" t="s">
        <v>218</v>
      </c>
      <c r="Q71" s="112" t="s">
        <v>100</v>
      </c>
      <c r="R71" s="123" t="s">
        <v>84</v>
      </c>
      <c r="S71" s="123" t="s">
        <v>99</v>
      </c>
      <c r="T71" s="123" t="s">
        <v>866</v>
      </c>
      <c r="U71" s="123" t="s">
        <v>100</v>
      </c>
      <c r="V71" s="308">
        <v>1</v>
      </c>
      <c r="W71" s="309">
        <v>82000</v>
      </c>
      <c r="X71" s="297">
        <v>0</v>
      </c>
      <c r="Y71" s="297">
        <v>0</v>
      </c>
      <c r="Z71" s="297">
        <v>0</v>
      </c>
      <c r="AA71" s="309">
        <v>82000</v>
      </c>
      <c r="AB71" s="297">
        <v>0</v>
      </c>
      <c r="AC71" s="297">
        <v>0</v>
      </c>
      <c r="AD71" s="297">
        <v>0</v>
      </c>
      <c r="AE71" s="297">
        <v>0</v>
      </c>
      <c r="AF71" s="297">
        <v>0</v>
      </c>
      <c r="AG71" s="297">
        <v>0</v>
      </c>
      <c r="AH71" s="297">
        <v>0</v>
      </c>
      <c r="AI71" s="123" t="s">
        <v>3014</v>
      </c>
      <c r="AJ71" s="297"/>
      <c r="AK71" s="297"/>
      <c r="AL71" s="297"/>
      <c r="AM71" s="297"/>
      <c r="AN71" s="297"/>
      <c r="AO71" s="297"/>
      <c r="AP71" s="297"/>
      <c r="AQ71" s="297"/>
      <c r="AR71" s="297"/>
      <c r="AS71" s="297"/>
      <c r="AT71" s="297"/>
      <c r="AU71" s="118"/>
      <c r="AV71" s="230">
        <f t="shared" si="133"/>
        <v>1</v>
      </c>
      <c r="AW71" s="230">
        <f t="shared" si="134"/>
        <v>0</v>
      </c>
      <c r="AX71" s="230" t="str">
        <f t="shared" si="135"/>
        <v>B3</v>
      </c>
      <c r="AY71" s="141">
        <f t="shared" si="136"/>
        <v>6</v>
      </c>
      <c r="AZ71" s="70">
        <f t="shared" si="137"/>
        <v>1</v>
      </c>
      <c r="BA71" s="70">
        <f t="shared" si="138"/>
        <v>1</v>
      </c>
      <c r="BB71" s="70">
        <f t="shared" si="139"/>
        <v>1</v>
      </c>
      <c r="BC71" s="70">
        <f t="shared" si="140"/>
        <v>1</v>
      </c>
      <c r="BD71" s="70">
        <f t="shared" si="141"/>
        <v>1</v>
      </c>
      <c r="BE71" s="70">
        <f t="shared" si="142"/>
        <v>0</v>
      </c>
      <c r="BF71" s="70">
        <f t="shared" si="143"/>
        <v>0</v>
      </c>
      <c r="BG71" s="71">
        <f t="shared" si="144"/>
        <v>0</v>
      </c>
      <c r="BH71" s="71">
        <f t="shared" si="145"/>
        <v>1</v>
      </c>
      <c r="BI71" s="71">
        <f t="shared" si="146"/>
        <v>0</v>
      </c>
      <c r="BJ71" s="71">
        <f t="shared" si="147"/>
        <v>0</v>
      </c>
      <c r="BK71" s="71">
        <f t="shared" si="148"/>
        <v>1</v>
      </c>
      <c r="BL71" s="70">
        <f t="shared" si="149"/>
        <v>0</v>
      </c>
      <c r="BM71" s="70">
        <f t="shared" si="150"/>
        <v>0</v>
      </c>
      <c r="BN71" s="70">
        <f t="shared" si="151"/>
        <v>0</v>
      </c>
      <c r="BO71" s="70">
        <f t="shared" si="152"/>
        <v>0</v>
      </c>
      <c r="BP71" s="144">
        <f t="shared" si="153"/>
        <v>0</v>
      </c>
      <c r="BQ71" s="144">
        <f t="shared" si="154"/>
        <v>0</v>
      </c>
      <c r="BR71" s="144">
        <f t="shared" si="155"/>
        <v>82000</v>
      </c>
      <c r="BS71" s="144">
        <f t="shared" si="156"/>
        <v>0</v>
      </c>
      <c r="BT71" s="144">
        <f t="shared" si="157"/>
        <v>0</v>
      </c>
      <c r="BU71" s="144">
        <f t="shared" si="158"/>
        <v>0</v>
      </c>
      <c r="BV71" s="144">
        <f t="shared" si="159"/>
        <v>0</v>
      </c>
      <c r="BW71" s="144">
        <f t="shared" si="160"/>
        <v>0</v>
      </c>
      <c r="BX71" s="144">
        <f t="shared" si="161"/>
        <v>0</v>
      </c>
      <c r="BY71" s="144">
        <f t="shared" si="162"/>
        <v>0</v>
      </c>
      <c r="BZ71" s="9">
        <v>0</v>
      </c>
      <c r="CA71" s="9">
        <v>0</v>
      </c>
      <c r="CB71" s="9">
        <v>0</v>
      </c>
      <c r="CC71" s="9">
        <v>0</v>
      </c>
      <c r="CD71" s="9">
        <v>0</v>
      </c>
      <c r="CE71" s="9">
        <v>0</v>
      </c>
      <c r="CF71" s="9">
        <v>0</v>
      </c>
      <c r="CG71" s="9">
        <v>0</v>
      </c>
      <c r="CH71" s="9">
        <v>0</v>
      </c>
      <c r="CI71" s="9">
        <v>0</v>
      </c>
      <c r="CJ71" s="9">
        <v>0</v>
      </c>
      <c r="CK71" s="9">
        <v>0</v>
      </c>
      <c r="CL71" s="9">
        <v>0</v>
      </c>
      <c r="CM71" s="9">
        <v>0</v>
      </c>
      <c r="CN71" s="9">
        <v>0</v>
      </c>
      <c r="CO71" s="9">
        <v>0</v>
      </c>
      <c r="CP71" s="9">
        <v>0</v>
      </c>
      <c r="CQ71" s="9">
        <v>0</v>
      </c>
      <c r="CR71" s="9">
        <v>0</v>
      </c>
      <c r="CS71" s="9">
        <v>0</v>
      </c>
      <c r="CT71" s="9">
        <v>0</v>
      </c>
      <c r="CU71" s="9">
        <v>0</v>
      </c>
      <c r="CV71" s="9">
        <v>0</v>
      </c>
      <c r="CW71" s="9">
        <v>0</v>
      </c>
      <c r="CX71" s="9">
        <v>0</v>
      </c>
      <c r="CY71" s="9">
        <v>0</v>
      </c>
      <c r="CZ71" s="9">
        <v>0</v>
      </c>
      <c r="DA71" s="9">
        <v>0</v>
      </c>
      <c r="DB71" s="9">
        <v>0</v>
      </c>
      <c r="DC71" s="9">
        <v>0</v>
      </c>
      <c r="DD71" s="9">
        <v>0</v>
      </c>
      <c r="DE71" s="9">
        <v>0</v>
      </c>
      <c r="DF71" s="9">
        <v>0</v>
      </c>
      <c r="DG71" s="144">
        <f t="shared" si="163"/>
        <v>30000</v>
      </c>
      <c r="DH71" s="144">
        <f t="shared" ref="DH71:EW71" si="170">DG71</f>
        <v>30000</v>
      </c>
      <c r="DI71" s="144">
        <f t="shared" si="170"/>
        <v>30000</v>
      </c>
      <c r="DJ71" s="144">
        <f t="shared" si="170"/>
        <v>30000</v>
      </c>
      <c r="DK71" s="144">
        <f t="shared" si="170"/>
        <v>30000</v>
      </c>
      <c r="DL71" s="144">
        <f t="shared" si="170"/>
        <v>30000</v>
      </c>
      <c r="DM71" s="144">
        <f t="shared" si="170"/>
        <v>30000</v>
      </c>
      <c r="DN71" s="144">
        <f t="shared" si="170"/>
        <v>30000</v>
      </c>
      <c r="DO71" s="144">
        <f t="shared" si="170"/>
        <v>30000</v>
      </c>
      <c r="DP71" s="144">
        <f t="shared" si="170"/>
        <v>30000</v>
      </c>
      <c r="DQ71" s="144">
        <f t="shared" si="170"/>
        <v>30000</v>
      </c>
      <c r="DR71" s="144">
        <f t="shared" si="170"/>
        <v>30000</v>
      </c>
      <c r="DS71" s="144">
        <f t="shared" si="170"/>
        <v>30000</v>
      </c>
      <c r="DT71" s="144">
        <f t="shared" si="170"/>
        <v>30000</v>
      </c>
      <c r="DU71" s="144">
        <f t="shared" si="170"/>
        <v>30000</v>
      </c>
      <c r="DV71" s="144">
        <f t="shared" si="170"/>
        <v>30000</v>
      </c>
      <c r="DW71" s="144">
        <f t="shared" si="170"/>
        <v>30000</v>
      </c>
      <c r="DX71" s="144">
        <f t="shared" si="170"/>
        <v>30000</v>
      </c>
      <c r="DY71" s="144">
        <f t="shared" si="170"/>
        <v>30000</v>
      </c>
      <c r="DZ71" s="144">
        <f t="shared" si="170"/>
        <v>30000</v>
      </c>
      <c r="EA71" s="144">
        <f t="shared" si="170"/>
        <v>30000</v>
      </c>
      <c r="EB71" s="144">
        <f t="shared" si="170"/>
        <v>30000</v>
      </c>
      <c r="EC71" s="144">
        <f t="shared" si="170"/>
        <v>30000</v>
      </c>
      <c r="ED71" s="144">
        <f t="shared" si="170"/>
        <v>30000</v>
      </c>
      <c r="EE71" s="144">
        <f t="shared" si="170"/>
        <v>30000</v>
      </c>
      <c r="EF71" s="144">
        <f t="shared" si="170"/>
        <v>30000</v>
      </c>
      <c r="EG71" s="144">
        <f t="shared" si="170"/>
        <v>30000</v>
      </c>
      <c r="EH71" s="144">
        <f t="shared" si="170"/>
        <v>30000</v>
      </c>
      <c r="EI71" s="144">
        <f t="shared" si="170"/>
        <v>30000</v>
      </c>
      <c r="EJ71" s="144">
        <f t="shared" si="170"/>
        <v>30000</v>
      </c>
      <c r="EK71" s="144">
        <f t="shared" si="170"/>
        <v>30000</v>
      </c>
      <c r="EL71" s="144">
        <f t="shared" si="170"/>
        <v>30000</v>
      </c>
      <c r="EM71" s="144">
        <f t="shared" si="170"/>
        <v>30000</v>
      </c>
      <c r="EN71" s="144">
        <f t="shared" si="170"/>
        <v>30000</v>
      </c>
      <c r="EO71" s="144">
        <f t="shared" si="170"/>
        <v>30000</v>
      </c>
      <c r="EP71" s="144">
        <f t="shared" si="170"/>
        <v>30000</v>
      </c>
      <c r="EQ71" s="144">
        <f t="shared" si="170"/>
        <v>30000</v>
      </c>
      <c r="ER71" s="144">
        <f t="shared" si="170"/>
        <v>30000</v>
      </c>
      <c r="ES71" s="144">
        <f t="shared" si="170"/>
        <v>30000</v>
      </c>
      <c r="ET71" s="144">
        <f t="shared" si="170"/>
        <v>30000</v>
      </c>
      <c r="EU71" s="144">
        <f t="shared" si="170"/>
        <v>30000</v>
      </c>
      <c r="EV71" s="144">
        <f t="shared" si="170"/>
        <v>30000</v>
      </c>
      <c r="EW71" s="144">
        <f t="shared" si="170"/>
        <v>30000</v>
      </c>
      <c r="EX71" s="147">
        <f>PV(0.05,'PV factor'!C291,,-BR71)</f>
        <v>74376.417233560089</v>
      </c>
      <c r="EY71" s="147">
        <f>PV(0.05,'PV factor'!D291,,-BS71)</f>
        <v>0</v>
      </c>
      <c r="EZ71" s="147">
        <f>PV(0.05,'PV factor'!E291,,-BT71)</f>
        <v>0</v>
      </c>
      <c r="FA71" s="147">
        <f>PV(0.05,'PV factor'!F291,,-BU71)</f>
        <v>0</v>
      </c>
      <c r="FB71" s="147">
        <f>PV(0.05,'PV factor'!G291,,-BV71)</f>
        <v>0</v>
      </c>
      <c r="FC71" s="147">
        <f>PV(0.05,'PV factor'!H291,,-BW71)</f>
        <v>0</v>
      </c>
      <c r="FD71" s="147">
        <f>PV(0.05,'PV factor'!I291,,-BX71)</f>
        <v>0</v>
      </c>
      <c r="FE71" s="147">
        <f>PV(0.05,'PV factor'!J291,,-BY71)</f>
        <v>0</v>
      </c>
      <c r="FF71" s="147">
        <f>PV(0.05,'PV factor'!K291,,-BZ71)</f>
        <v>0</v>
      </c>
      <c r="FG71" s="147">
        <f>PV(0.05,'PV factor'!L291,,-CA71)</f>
        <v>0</v>
      </c>
      <c r="FH71" s="147">
        <f>PV(0.05,'PV factor'!M291,,-CB71)</f>
        <v>0</v>
      </c>
      <c r="FI71" s="147">
        <f>PV(0.05,'PV factor'!N291,,-CC71)</f>
        <v>0</v>
      </c>
      <c r="FJ71" s="147">
        <f>PV(0.05,'PV factor'!O291,,-CD71)</f>
        <v>0</v>
      </c>
      <c r="FK71" s="147">
        <f>PV(0.05,'PV factor'!P291,,-CE71)</f>
        <v>0</v>
      </c>
      <c r="FL71" s="147">
        <f>PV(0.05,'PV factor'!Q291,,-CF71)</f>
        <v>0</v>
      </c>
      <c r="FM71" s="147">
        <f>PV(0.05,'PV factor'!R291,,-CG71)</f>
        <v>0</v>
      </c>
      <c r="FN71" s="147">
        <f>PV(0.05,'PV factor'!S291,,-CH71)</f>
        <v>0</v>
      </c>
      <c r="FO71" s="147">
        <f>PV(0.05,'PV factor'!T291,,-CI71)</f>
        <v>0</v>
      </c>
      <c r="FP71" s="147">
        <f>PV(0.05,'PV factor'!U291,,-CJ71)</f>
        <v>0</v>
      </c>
      <c r="FQ71" s="147">
        <f>PV(0.05,'PV factor'!V291,,-CK71)</f>
        <v>0</v>
      </c>
      <c r="FR71" s="147">
        <f>PV(0.05,'PV factor'!W291,,-CL71)</f>
        <v>0</v>
      </c>
      <c r="FS71" s="147">
        <f>PV(0.05,'PV factor'!X291,,-CM71)</f>
        <v>0</v>
      </c>
      <c r="FT71" s="147">
        <f>PV(0.05,'PV factor'!Y291,,-CN71)</f>
        <v>0</v>
      </c>
      <c r="FU71" s="147">
        <f>PV(0.05,'PV factor'!Z291,,-CO71)</f>
        <v>0</v>
      </c>
      <c r="FV71" s="147">
        <f>PV(0.05,'PV factor'!AA291,,-CP71)</f>
        <v>0</v>
      </c>
      <c r="FW71" s="147">
        <f>PV(0.05,'PV factor'!AB291,,-CQ71)</f>
        <v>0</v>
      </c>
      <c r="FX71" s="147">
        <f>PV(0.05,'PV factor'!AC291,,-CR71)</f>
        <v>0</v>
      </c>
      <c r="FY71" s="147">
        <f>PV(0.05,'PV factor'!AD291,,-CS71)</f>
        <v>0</v>
      </c>
      <c r="FZ71" s="147">
        <f>PV(0.05,'PV factor'!AE291,,-CT71)</f>
        <v>0</v>
      </c>
      <c r="GA71" s="147">
        <f>PV(0.05,'PV factor'!AF291,,-CU71)</f>
        <v>0</v>
      </c>
      <c r="GB71" s="147">
        <f>PV(0.05,'PV factor'!AG291,,-CV71)</f>
        <v>0</v>
      </c>
      <c r="GC71" s="147">
        <f>PV(0.05,'PV factor'!AH291,,-CW71)</f>
        <v>0</v>
      </c>
      <c r="GD71" s="147">
        <f>PV(0.05,'PV factor'!AI291,,-CX71)</f>
        <v>0</v>
      </c>
      <c r="GE71" s="147">
        <f>PV(0.05,'PV factor'!AJ291,,-CY71)</f>
        <v>0</v>
      </c>
      <c r="GF71" s="147">
        <f>PV(0.05,'PV factor'!AK291,,-CZ71)</f>
        <v>0</v>
      </c>
      <c r="GG71" s="147">
        <f>PV(0.05,'PV factor'!AL291,,-DA71)</f>
        <v>0</v>
      </c>
      <c r="GH71" s="147">
        <f>PV(0.05,'PV factor'!AM291,,-DB71)</f>
        <v>0</v>
      </c>
      <c r="GI71" s="147">
        <f>PV(0.05,'PV factor'!AN291,,-DC71)</f>
        <v>0</v>
      </c>
      <c r="GJ71" s="147">
        <f>PV(0.05,'PV factor'!AO291,,-DD71)</f>
        <v>0</v>
      </c>
      <c r="GK71" s="147">
        <f>PV(0.05,'PV factor'!AP291,,-DE71)</f>
        <v>0</v>
      </c>
      <c r="GL71" s="147">
        <f>PV(0.05,'PV factor'!C291,,-DI71)</f>
        <v>27210.884353741494</v>
      </c>
      <c r="GM71" s="147">
        <f>PV(0.05,'PV factor'!D291,,-DJ71)</f>
        <v>25915.127955944281</v>
      </c>
      <c r="GN71" s="147">
        <f>PV(0.05,'PV factor'!E291,,-DK71)</f>
        <v>24681.074243756459</v>
      </c>
      <c r="GO71" s="147">
        <f>PV(0.05,'PV factor'!F291,,-DL71)</f>
        <v>23505.784994053767</v>
      </c>
      <c r="GP71" s="147">
        <f>PV(0.05,'PV factor'!G291,,-DM71)</f>
        <v>22386.461899098831</v>
      </c>
      <c r="GQ71" s="147">
        <f>PV(0.05,'PV factor'!H291,,-DN71)</f>
        <v>21320.439903903643</v>
      </c>
      <c r="GR71" s="147">
        <f>PV(0.05,'PV factor'!I291,,-DO71)</f>
        <v>20305.180860860615</v>
      </c>
      <c r="GS71" s="147">
        <f>PV(0.05,'PV factor'!J291,,-DP71)</f>
        <v>19338.267486533918</v>
      </c>
      <c r="GT71" s="147">
        <f>PV(0.05,'PV factor'!K291,,-DQ71)</f>
        <v>18417.397606222781</v>
      </c>
      <c r="GU71" s="147">
        <f>PV(0.05,'PV factor'!L291,,-DR71)</f>
        <v>17540.37867259312</v>
      </c>
      <c r="GV71" s="147">
        <f>PV(0.05,'PV factor'!M291,,-DS71)</f>
        <v>16705.122545326787</v>
      </c>
      <c r="GW71" s="147">
        <f>PV(0.05,'PV factor'!N291,,-DT71)</f>
        <v>15909.64051935884</v>
      </c>
      <c r="GX71" s="147">
        <f>PV(0.05,'PV factor'!O291,,-DU71)</f>
        <v>15152.038589865566</v>
      </c>
      <c r="GY71" s="147">
        <f>PV(0.05,'PV factor'!P291,,-DV71)</f>
        <v>14430.512942729105</v>
      </c>
      <c r="GZ71" s="147">
        <f>PV(0.05,'PV factor'!Q291,,-DW71)</f>
        <v>13743.345659742006</v>
      </c>
      <c r="HA71" s="147">
        <f>PV(0.05,'PV factor'!R291,,-DX71)</f>
        <v>13088.900628325719</v>
      </c>
      <c r="HB71" s="147">
        <f>PV(0.05,'PV factor'!S291,,-DY71)</f>
        <v>12465.619646024494</v>
      </c>
      <c r="HC71" s="147">
        <f>PV(0.05,'PV factor'!T291,,-DZ71)</f>
        <v>11872.018710499518</v>
      </c>
      <c r="HD71" s="147">
        <f>PV(0.05,'PV factor'!U291,,-EA71)</f>
        <v>11306.684486190017</v>
      </c>
      <c r="HE71" s="147">
        <f>PV(0.05,'PV factor'!V291,,-EB71)</f>
        <v>10768.270939228589</v>
      </c>
      <c r="HF71" s="147">
        <f>PV(0.05,'PV factor'!W291,,-EC71)</f>
        <v>10255.496132598657</v>
      </c>
      <c r="HG71" s="147">
        <f>PV(0.05,'PV factor'!X291,,-ED71)</f>
        <v>9767.1391739034807</v>
      </c>
      <c r="HH71" s="147">
        <f>PV(0.05,'PV factor'!Y291,,-EE71)</f>
        <v>9302.0373084795065</v>
      </c>
      <c r="HI71" s="147">
        <f>PV(0.05,'PV factor'!Z291,,-EF71)</f>
        <v>8859.0831509328636</v>
      </c>
      <c r="HJ71" s="147">
        <f>PV(0.05,'PV factor'!AA291,,-EG71)</f>
        <v>8437.2220485074886</v>
      </c>
      <c r="HK71" s="147">
        <f>PV(0.05,'PV factor'!AB291,,-EH71)</f>
        <v>8035.4495700071311</v>
      </c>
      <c r="HL71" s="147">
        <f>PV(0.05,'PV factor'!AC291,,-EI71)</f>
        <v>7652.8091142925068</v>
      </c>
      <c r="HM71" s="147">
        <f>PV(0.05,'PV factor'!AD291,,-EJ71)</f>
        <v>7288.3896326595286</v>
      </c>
      <c r="HN71" s="147">
        <f>PV(0.05,'PV factor'!AE291,,-EK71)</f>
        <v>6941.3234596757438</v>
      </c>
      <c r="HO71" s="147">
        <f>PV(0.05,'PV factor'!AF291,,-EL71)</f>
        <v>6610.7842473102301</v>
      </c>
      <c r="HP71" s="147">
        <f>PV(0.05,'PV factor'!AG291,,-EM71)</f>
        <v>6295.9849974383151</v>
      </c>
      <c r="HQ71" s="147">
        <f>PV(0.05,'PV factor'!AH291,,-EN71)</f>
        <v>5996.1761880364902</v>
      </c>
      <c r="HR71" s="147">
        <f>PV(0.05,'PV factor'!AI291,,-EO71)</f>
        <v>5710.6439886061817</v>
      </c>
      <c r="HS71" s="147">
        <f>PV(0.05,'PV factor'!AJ291,,-EP71)</f>
        <v>5438.7085605773145</v>
      </c>
      <c r="HT71" s="147">
        <f>PV(0.05,'PV factor'!AK291,,-EQ71)</f>
        <v>5179.7224386450625</v>
      </c>
      <c r="HU71" s="147">
        <f>PV(0.05,'PV factor'!AL291,,-ER71)</f>
        <v>4933.0689891857728</v>
      </c>
      <c r="HV71" s="147">
        <f>PV(0.05,'PV factor'!AM291,,-ES71)</f>
        <v>4698.1609420816894</v>
      </c>
      <c r="HW71" s="147">
        <f>PV(0.05,'PV factor'!AN291,,-ET71)</f>
        <v>4474.4389924587513</v>
      </c>
      <c r="HX71" s="147">
        <f>PV(0.05,'PV factor'!AO291,,-EU71)</f>
        <v>4261.370469008335</v>
      </c>
      <c r="HY71" s="147">
        <f>PV(0.05,'PV factor'!AP291,,-EV71)</f>
        <v>4058.4480657222234</v>
      </c>
      <c r="HZ71" s="147">
        <f t="shared" si="165"/>
        <v>74376.417233560089</v>
      </c>
      <c r="IA71" s="147">
        <f t="shared" si="166"/>
        <v>490259.61011412699</v>
      </c>
      <c r="IB71" s="401">
        <f t="shared" si="167"/>
        <v>6.5916002457417688</v>
      </c>
    </row>
    <row r="72" spans="1:236" s="179" customFormat="1" ht="90" customHeight="1" x14ac:dyDescent="0.2">
      <c r="A72" s="231" t="s">
        <v>271</v>
      </c>
      <c r="B72" s="85" t="s">
        <v>264</v>
      </c>
      <c r="C72" s="85" t="s">
        <v>860</v>
      </c>
      <c r="D72" s="199">
        <v>1</v>
      </c>
      <c r="E72" s="85" t="s">
        <v>861</v>
      </c>
      <c r="F72" s="95" t="s">
        <v>862</v>
      </c>
      <c r="G72" s="95" t="s">
        <v>863</v>
      </c>
      <c r="H72" s="90"/>
      <c r="I72" s="95" t="s">
        <v>864</v>
      </c>
      <c r="J72" s="266">
        <v>40</v>
      </c>
      <c r="K72" s="227" t="s">
        <v>94</v>
      </c>
      <c r="L72" s="74">
        <v>20500</v>
      </c>
      <c r="M72" s="90" t="s">
        <v>865</v>
      </c>
      <c r="N72" s="90" t="s">
        <v>96</v>
      </c>
      <c r="O72" s="90" t="s">
        <v>217</v>
      </c>
      <c r="P72" s="90" t="s">
        <v>218</v>
      </c>
      <c r="Q72" s="112" t="s">
        <v>100</v>
      </c>
      <c r="R72" s="90" t="s">
        <v>84</v>
      </c>
      <c r="S72" s="90" t="s">
        <v>99</v>
      </c>
      <c r="T72" s="90" t="s">
        <v>866</v>
      </c>
      <c r="U72" s="90" t="s">
        <v>87</v>
      </c>
      <c r="V72" s="193">
        <v>1</v>
      </c>
      <c r="W72" s="94">
        <v>2019014</v>
      </c>
      <c r="X72" s="94">
        <v>0</v>
      </c>
      <c r="Y72" s="192">
        <v>0</v>
      </c>
      <c r="Z72" s="94">
        <v>2019014</v>
      </c>
      <c r="AA72" s="94">
        <v>0</v>
      </c>
      <c r="AB72" s="94">
        <v>0</v>
      </c>
      <c r="AC72" s="94">
        <v>0</v>
      </c>
      <c r="AD72" s="94">
        <v>0</v>
      </c>
      <c r="AE72" s="192">
        <v>0</v>
      </c>
      <c r="AF72" s="192">
        <v>0</v>
      </c>
      <c r="AG72" s="192">
        <v>0</v>
      </c>
      <c r="AH72" s="192">
        <v>0</v>
      </c>
      <c r="AI72" s="90" t="s">
        <v>88</v>
      </c>
      <c r="AJ72" s="94">
        <v>0</v>
      </c>
      <c r="AK72" s="94">
        <v>0</v>
      </c>
      <c r="AL72" s="94">
        <v>0</v>
      </c>
      <c r="AM72" s="94">
        <v>0</v>
      </c>
      <c r="AN72" s="94">
        <v>0</v>
      </c>
      <c r="AO72" s="94">
        <v>0</v>
      </c>
      <c r="AP72" s="94">
        <v>0</v>
      </c>
      <c r="AQ72" s="192">
        <v>0</v>
      </c>
      <c r="AR72" s="192">
        <v>0</v>
      </c>
      <c r="AS72" s="192">
        <v>0</v>
      </c>
      <c r="AT72" s="192">
        <v>0</v>
      </c>
      <c r="AU72" s="95" t="s">
        <v>867</v>
      </c>
      <c r="AV72" s="230">
        <f t="shared" si="133"/>
        <v>0</v>
      </c>
      <c r="AW72" s="230">
        <f t="shared" si="134"/>
        <v>0</v>
      </c>
      <c r="AX72" s="230" t="str">
        <f t="shared" si="135"/>
        <v>B3</v>
      </c>
      <c r="AY72" s="141">
        <f t="shared" si="136"/>
        <v>7</v>
      </c>
      <c r="AZ72" s="70">
        <f t="shared" si="137"/>
        <v>1</v>
      </c>
      <c r="BA72" s="70">
        <f t="shared" si="138"/>
        <v>1</v>
      </c>
      <c r="BB72" s="70">
        <f t="shared" si="139"/>
        <v>1</v>
      </c>
      <c r="BC72" s="70">
        <f t="shared" si="140"/>
        <v>1</v>
      </c>
      <c r="BD72" s="70">
        <f t="shared" si="141"/>
        <v>1</v>
      </c>
      <c r="BE72" s="70">
        <f t="shared" si="142"/>
        <v>0</v>
      </c>
      <c r="BF72" s="70">
        <f t="shared" si="143"/>
        <v>0</v>
      </c>
      <c r="BG72" s="71">
        <f t="shared" si="144"/>
        <v>0</v>
      </c>
      <c r="BH72" s="71">
        <f t="shared" si="145"/>
        <v>0</v>
      </c>
      <c r="BI72" s="71">
        <f t="shared" si="146"/>
        <v>0</v>
      </c>
      <c r="BJ72" s="71">
        <f t="shared" si="147"/>
        <v>0</v>
      </c>
      <c r="BK72" s="71">
        <f t="shared" si="148"/>
        <v>0</v>
      </c>
      <c r="BL72" s="70">
        <f t="shared" si="149"/>
        <v>1</v>
      </c>
      <c r="BM72" s="70">
        <f t="shared" si="150"/>
        <v>1</v>
      </c>
      <c r="BN72" s="70">
        <f t="shared" si="151"/>
        <v>1</v>
      </c>
      <c r="BO72" s="70">
        <f t="shared" si="152"/>
        <v>0</v>
      </c>
      <c r="BP72" s="144">
        <f t="shared" si="153"/>
        <v>0</v>
      </c>
      <c r="BQ72" s="144">
        <f t="shared" si="154"/>
        <v>2019014</v>
      </c>
      <c r="BR72" s="144">
        <f t="shared" si="155"/>
        <v>0</v>
      </c>
      <c r="BS72" s="144">
        <f t="shared" si="156"/>
        <v>0</v>
      </c>
      <c r="BT72" s="144">
        <f t="shared" si="157"/>
        <v>0</v>
      </c>
      <c r="BU72" s="144">
        <f t="shared" si="158"/>
        <v>0</v>
      </c>
      <c r="BV72" s="144">
        <f t="shared" si="159"/>
        <v>0</v>
      </c>
      <c r="BW72" s="144">
        <f t="shared" si="160"/>
        <v>0</v>
      </c>
      <c r="BX72" s="144">
        <f t="shared" si="161"/>
        <v>0</v>
      </c>
      <c r="BY72" s="144">
        <f t="shared" si="162"/>
        <v>0</v>
      </c>
      <c r="BZ72" s="9">
        <v>0</v>
      </c>
      <c r="CA72" s="9">
        <v>0</v>
      </c>
      <c r="CB72" s="9">
        <v>0</v>
      </c>
      <c r="CC72" s="9">
        <v>0</v>
      </c>
      <c r="CD72" s="9">
        <v>0</v>
      </c>
      <c r="CE72" s="9">
        <v>0</v>
      </c>
      <c r="CF72" s="9">
        <v>0</v>
      </c>
      <c r="CG72" s="9">
        <v>0</v>
      </c>
      <c r="CH72" s="9">
        <v>0</v>
      </c>
      <c r="CI72" s="9">
        <v>0</v>
      </c>
      <c r="CJ72" s="9">
        <v>0</v>
      </c>
      <c r="CK72" s="9">
        <v>0</v>
      </c>
      <c r="CL72" s="9">
        <v>0</v>
      </c>
      <c r="CM72" s="9">
        <v>0</v>
      </c>
      <c r="CN72" s="9">
        <v>0</v>
      </c>
      <c r="CO72" s="9">
        <v>0</v>
      </c>
      <c r="CP72" s="9">
        <v>0</v>
      </c>
      <c r="CQ72" s="9">
        <v>0</v>
      </c>
      <c r="CR72" s="9">
        <v>0</v>
      </c>
      <c r="CS72" s="9">
        <v>0</v>
      </c>
      <c r="CT72" s="9">
        <v>0</v>
      </c>
      <c r="CU72" s="9">
        <v>0</v>
      </c>
      <c r="CV72" s="9">
        <v>0</v>
      </c>
      <c r="CW72" s="9">
        <v>0</v>
      </c>
      <c r="CX72" s="9">
        <v>0</v>
      </c>
      <c r="CY72" s="9">
        <v>0</v>
      </c>
      <c r="CZ72" s="9">
        <v>0</v>
      </c>
      <c r="DA72" s="9">
        <v>0</v>
      </c>
      <c r="DB72" s="9">
        <v>0</v>
      </c>
      <c r="DC72" s="9">
        <v>0</v>
      </c>
      <c r="DD72" s="9">
        <v>0</v>
      </c>
      <c r="DE72" s="9">
        <v>0</v>
      </c>
      <c r="DF72" s="9">
        <v>0</v>
      </c>
      <c r="DG72" s="144">
        <f t="shared" si="163"/>
        <v>20500</v>
      </c>
      <c r="DH72" s="144">
        <f t="shared" ref="DH72:EW72" si="171">DG72</f>
        <v>20500</v>
      </c>
      <c r="DI72" s="144">
        <f t="shared" si="171"/>
        <v>20500</v>
      </c>
      <c r="DJ72" s="144">
        <f t="shared" si="171"/>
        <v>20500</v>
      </c>
      <c r="DK72" s="144">
        <f t="shared" si="171"/>
        <v>20500</v>
      </c>
      <c r="DL72" s="144">
        <f t="shared" si="171"/>
        <v>20500</v>
      </c>
      <c r="DM72" s="144">
        <f t="shared" si="171"/>
        <v>20500</v>
      </c>
      <c r="DN72" s="144">
        <f t="shared" si="171"/>
        <v>20500</v>
      </c>
      <c r="DO72" s="144">
        <f t="shared" si="171"/>
        <v>20500</v>
      </c>
      <c r="DP72" s="144">
        <f t="shared" si="171"/>
        <v>20500</v>
      </c>
      <c r="DQ72" s="144">
        <f t="shared" si="171"/>
        <v>20500</v>
      </c>
      <c r="DR72" s="144">
        <f t="shared" si="171"/>
        <v>20500</v>
      </c>
      <c r="DS72" s="144">
        <f t="shared" si="171"/>
        <v>20500</v>
      </c>
      <c r="DT72" s="144">
        <f t="shared" si="171"/>
        <v>20500</v>
      </c>
      <c r="DU72" s="144">
        <f t="shared" si="171"/>
        <v>20500</v>
      </c>
      <c r="DV72" s="144">
        <f t="shared" si="171"/>
        <v>20500</v>
      </c>
      <c r="DW72" s="144">
        <f t="shared" si="171"/>
        <v>20500</v>
      </c>
      <c r="DX72" s="144">
        <f t="shared" si="171"/>
        <v>20500</v>
      </c>
      <c r="DY72" s="144">
        <f t="shared" si="171"/>
        <v>20500</v>
      </c>
      <c r="DZ72" s="144">
        <f t="shared" si="171"/>
        <v>20500</v>
      </c>
      <c r="EA72" s="144">
        <f t="shared" si="171"/>
        <v>20500</v>
      </c>
      <c r="EB72" s="144">
        <f t="shared" si="171"/>
        <v>20500</v>
      </c>
      <c r="EC72" s="144">
        <f t="shared" si="171"/>
        <v>20500</v>
      </c>
      <c r="ED72" s="144">
        <f t="shared" si="171"/>
        <v>20500</v>
      </c>
      <c r="EE72" s="144">
        <f t="shared" si="171"/>
        <v>20500</v>
      </c>
      <c r="EF72" s="144">
        <f t="shared" si="171"/>
        <v>20500</v>
      </c>
      <c r="EG72" s="144">
        <f t="shared" si="171"/>
        <v>20500</v>
      </c>
      <c r="EH72" s="144">
        <f t="shared" si="171"/>
        <v>20500</v>
      </c>
      <c r="EI72" s="144">
        <f t="shared" si="171"/>
        <v>20500</v>
      </c>
      <c r="EJ72" s="144">
        <f t="shared" si="171"/>
        <v>20500</v>
      </c>
      <c r="EK72" s="144">
        <f t="shared" si="171"/>
        <v>20500</v>
      </c>
      <c r="EL72" s="144">
        <f t="shared" si="171"/>
        <v>20500</v>
      </c>
      <c r="EM72" s="144">
        <f t="shared" si="171"/>
        <v>20500</v>
      </c>
      <c r="EN72" s="144">
        <f t="shared" si="171"/>
        <v>20500</v>
      </c>
      <c r="EO72" s="144">
        <f t="shared" si="171"/>
        <v>20500</v>
      </c>
      <c r="EP72" s="144">
        <f t="shared" si="171"/>
        <v>20500</v>
      </c>
      <c r="EQ72" s="144">
        <f t="shared" si="171"/>
        <v>20500</v>
      </c>
      <c r="ER72" s="144">
        <f t="shared" si="171"/>
        <v>20500</v>
      </c>
      <c r="ES72" s="144">
        <f t="shared" si="171"/>
        <v>20500</v>
      </c>
      <c r="ET72" s="144">
        <f t="shared" si="171"/>
        <v>20500</v>
      </c>
      <c r="EU72" s="144">
        <f t="shared" si="171"/>
        <v>20500</v>
      </c>
      <c r="EV72" s="144">
        <f t="shared" si="171"/>
        <v>20500</v>
      </c>
      <c r="EW72" s="144">
        <f t="shared" si="171"/>
        <v>20500</v>
      </c>
      <c r="EX72" s="147">
        <f>PV(0.05,'PV factor'!C78,,-BR72)</f>
        <v>0</v>
      </c>
      <c r="EY72" s="147">
        <f>PV(0.05,'PV factor'!D78,,-BS72)</f>
        <v>0</v>
      </c>
      <c r="EZ72" s="147">
        <f>PV(0.05,'PV factor'!E78,,-BT72)</f>
        <v>0</v>
      </c>
      <c r="FA72" s="147">
        <f>PV(0.05,'PV factor'!F78,,-BU72)</f>
        <v>0</v>
      </c>
      <c r="FB72" s="147">
        <f>PV(0.05,'PV factor'!G78,,-BV72)</f>
        <v>0</v>
      </c>
      <c r="FC72" s="147">
        <f>PV(0.05,'PV factor'!H78,,-BW72)</f>
        <v>0</v>
      </c>
      <c r="FD72" s="147">
        <f>PV(0.05,'PV factor'!I78,,-BX72)</f>
        <v>0</v>
      </c>
      <c r="FE72" s="147">
        <f>PV(0.05,'PV factor'!J78,,-BY72)</f>
        <v>0</v>
      </c>
      <c r="FF72" s="147">
        <f>PV(0.05,'PV factor'!K78,,-BZ72)</f>
        <v>0</v>
      </c>
      <c r="FG72" s="147">
        <f>PV(0.05,'PV factor'!L78,,-CA72)</f>
        <v>0</v>
      </c>
      <c r="FH72" s="147">
        <f>PV(0.05,'PV factor'!M78,,-CB72)</f>
        <v>0</v>
      </c>
      <c r="FI72" s="147">
        <f>PV(0.05,'PV factor'!N78,,-CC72)</f>
        <v>0</v>
      </c>
      <c r="FJ72" s="147">
        <f>PV(0.05,'PV factor'!O78,,-CD72)</f>
        <v>0</v>
      </c>
      <c r="FK72" s="147">
        <f>PV(0.05,'PV factor'!P78,,-CE72)</f>
        <v>0</v>
      </c>
      <c r="FL72" s="147">
        <f>PV(0.05,'PV factor'!Q78,,-CF72)</f>
        <v>0</v>
      </c>
      <c r="FM72" s="147">
        <f>PV(0.05,'PV factor'!R78,,-CG72)</f>
        <v>0</v>
      </c>
      <c r="FN72" s="147">
        <f>PV(0.05,'PV factor'!S78,,-CH72)</f>
        <v>0</v>
      </c>
      <c r="FO72" s="147">
        <f>PV(0.05,'PV factor'!T78,,-CI72)</f>
        <v>0</v>
      </c>
      <c r="FP72" s="147">
        <f>PV(0.05,'PV factor'!U78,,-CJ72)</f>
        <v>0</v>
      </c>
      <c r="FQ72" s="147">
        <f>PV(0.05,'PV factor'!V78,,-CK72)</f>
        <v>0</v>
      </c>
      <c r="FR72" s="147">
        <f>PV(0.05,'PV factor'!W78,,-CL72)</f>
        <v>0</v>
      </c>
      <c r="FS72" s="147">
        <f>PV(0.05,'PV factor'!X78,,-CM72)</f>
        <v>0</v>
      </c>
      <c r="FT72" s="147">
        <f>PV(0.05,'PV factor'!Y78,,-CN72)</f>
        <v>0</v>
      </c>
      <c r="FU72" s="147">
        <f>PV(0.05,'PV factor'!Z78,,-CO72)</f>
        <v>0</v>
      </c>
      <c r="FV72" s="147">
        <f>PV(0.05,'PV factor'!AA78,,-CP72)</f>
        <v>0</v>
      </c>
      <c r="FW72" s="147">
        <f>PV(0.05,'PV factor'!AB78,,-CQ72)</f>
        <v>0</v>
      </c>
      <c r="FX72" s="147">
        <f>PV(0.05,'PV factor'!AC78,,-CR72)</f>
        <v>0</v>
      </c>
      <c r="FY72" s="147">
        <f>PV(0.05,'PV factor'!AD78,,-CS72)</f>
        <v>0</v>
      </c>
      <c r="FZ72" s="147">
        <f>PV(0.05,'PV factor'!AE78,,-CT72)</f>
        <v>0</v>
      </c>
      <c r="GA72" s="147">
        <f>PV(0.05,'PV factor'!AF78,,-CU72)</f>
        <v>0</v>
      </c>
      <c r="GB72" s="147">
        <f>PV(0.05,'PV factor'!AG78,,-CV72)</f>
        <v>0</v>
      </c>
      <c r="GC72" s="147">
        <f>PV(0.05,'PV factor'!AH78,,-CW72)</f>
        <v>0</v>
      </c>
      <c r="GD72" s="147">
        <f>PV(0.05,'PV factor'!AI78,,-CX72)</f>
        <v>0</v>
      </c>
      <c r="GE72" s="147">
        <f>PV(0.05,'PV factor'!AJ78,,-CY72)</f>
        <v>0</v>
      </c>
      <c r="GF72" s="147">
        <f>PV(0.05,'PV factor'!AK78,,-CZ72)</f>
        <v>0</v>
      </c>
      <c r="GG72" s="147">
        <f>PV(0.05,'PV factor'!AL78,,-DA72)</f>
        <v>0</v>
      </c>
      <c r="GH72" s="147">
        <f>PV(0.05,'PV factor'!AM78,,-DB72)</f>
        <v>0</v>
      </c>
      <c r="GI72" s="147">
        <f>PV(0.05,'PV factor'!AN78,,-DC72)</f>
        <v>0</v>
      </c>
      <c r="GJ72" s="147">
        <f>PV(0.05,'PV factor'!AO78,,-DD72)</f>
        <v>0</v>
      </c>
      <c r="GK72" s="147">
        <f>PV(0.05,'PV factor'!AP78,,-DE72)</f>
        <v>0</v>
      </c>
      <c r="GL72" s="147">
        <f>PV(0.05,'PV factor'!C78,,-DI72)</f>
        <v>18594.104308390022</v>
      </c>
      <c r="GM72" s="147">
        <f>PV(0.05,'PV factor'!D78,,-DJ72)</f>
        <v>17708.670769895256</v>
      </c>
      <c r="GN72" s="147">
        <f>PV(0.05,'PV factor'!E78,,-DK72)</f>
        <v>16865.400733233582</v>
      </c>
      <c r="GO72" s="147">
        <f>PV(0.05,'PV factor'!F78,,-DL72)</f>
        <v>16062.286412603409</v>
      </c>
      <c r="GP72" s="147">
        <f>PV(0.05,'PV factor'!G78,,-DM72)</f>
        <v>15297.415631050868</v>
      </c>
      <c r="GQ72" s="147">
        <f>PV(0.05,'PV factor'!H78,,-DN72)</f>
        <v>14568.967267667489</v>
      </c>
      <c r="GR72" s="147">
        <f>PV(0.05,'PV factor'!I78,,-DO72)</f>
        <v>13875.206921588087</v>
      </c>
      <c r="GS72" s="147">
        <f>PV(0.05,'PV factor'!J78,,-DP72)</f>
        <v>13214.482782464844</v>
      </c>
      <c r="GT72" s="147">
        <f>PV(0.05,'PV factor'!K78,,-DQ72)</f>
        <v>12585.221697585566</v>
      </c>
      <c r="GU72" s="147">
        <f>PV(0.05,'PV factor'!L78,,-DR72)</f>
        <v>11985.925426271966</v>
      </c>
      <c r="GV72" s="147">
        <f>PV(0.05,'PV factor'!M78,,-DS72)</f>
        <v>11415.16707263997</v>
      </c>
      <c r="GW72" s="147">
        <f>PV(0.05,'PV factor'!N78,,-DT72)</f>
        <v>10871.587688228541</v>
      </c>
      <c r="GX72" s="147">
        <f>PV(0.05,'PV factor'!O78,,-DU72)</f>
        <v>10353.893036408137</v>
      </c>
      <c r="GY72" s="147">
        <f>PV(0.05,'PV factor'!P78,,-DV72)</f>
        <v>9860.8505108648897</v>
      </c>
      <c r="GZ72" s="147">
        <f>PV(0.05,'PV factor'!Q78,,-DW72)</f>
        <v>9391.2862008237043</v>
      </c>
      <c r="HA72" s="147">
        <f>PV(0.05,'PV factor'!R78,,-DX72)</f>
        <v>8944.0820960225738</v>
      </c>
      <c r="HB72" s="147">
        <f>PV(0.05,'PV factor'!S78,,-DY72)</f>
        <v>8518.1734247834047</v>
      </c>
      <c r="HC72" s="147">
        <f>PV(0.05,'PV factor'!T78,,-DZ72)</f>
        <v>8112.5461188413374</v>
      </c>
      <c r="HD72" s="147">
        <f>PV(0.05,'PV factor'!U78,,-EA72)</f>
        <v>7726.2343988965122</v>
      </c>
      <c r="HE72" s="147">
        <f>PV(0.05,'PV factor'!V78,,-EB72)</f>
        <v>7358.3184751395356</v>
      </c>
      <c r="HF72" s="147">
        <f>PV(0.05,'PV factor'!W78,,-EC72)</f>
        <v>7007.9223572757483</v>
      </c>
      <c r="HG72" s="147">
        <f>PV(0.05,'PV factor'!X78,,-ED72)</f>
        <v>6674.211768834045</v>
      </c>
      <c r="HH72" s="147">
        <f>PV(0.05,'PV factor'!Y78,,-EE72)</f>
        <v>6356.3921607943294</v>
      </c>
      <c r="HI72" s="147">
        <f>PV(0.05,'PV factor'!Z78,,-EF72)</f>
        <v>6053.7068198041234</v>
      </c>
      <c r="HJ72" s="147">
        <f>PV(0.05,'PV factor'!AA78,,-EG72)</f>
        <v>5765.4350664801168</v>
      </c>
      <c r="HK72" s="147">
        <f>PV(0.05,'PV factor'!AB78,,-EH72)</f>
        <v>5490.8905395048732</v>
      </c>
      <c r="HL72" s="147">
        <f>PV(0.05,'PV factor'!AC78,,-EI72)</f>
        <v>5229.4195614332129</v>
      </c>
      <c r="HM72" s="147">
        <f>PV(0.05,'PV factor'!AD78,,-EJ72)</f>
        <v>4980.3995823173445</v>
      </c>
      <c r="HN72" s="147">
        <f>PV(0.05,'PV factor'!AE78,,-EK72)</f>
        <v>4743.2376974450917</v>
      </c>
      <c r="HO72" s="147">
        <f>PV(0.05,'PV factor'!AF78,,-EL72)</f>
        <v>4517.3692356619904</v>
      </c>
      <c r="HP72" s="147">
        <f>PV(0.05,'PV factor'!AG78,,-EM72)</f>
        <v>4302.2564149161817</v>
      </c>
      <c r="HQ72" s="147">
        <f>PV(0.05,'PV factor'!AH78,,-EN72)</f>
        <v>4097.3870618249348</v>
      </c>
      <c r="HR72" s="147">
        <f>PV(0.05,'PV factor'!AI78,,-EO72)</f>
        <v>3902.2733922142238</v>
      </c>
      <c r="HS72" s="147">
        <f>PV(0.05,'PV factor'!AJ78,,-EP72)</f>
        <v>3716.4508497278316</v>
      </c>
      <c r="HT72" s="147">
        <f>PV(0.05,'PV factor'!AK78,,-EQ72)</f>
        <v>3539.4769997407925</v>
      </c>
      <c r="HU72" s="147">
        <f>PV(0.05,'PV factor'!AL78,,-ER72)</f>
        <v>3370.9304759436118</v>
      </c>
      <c r="HV72" s="147">
        <f>PV(0.05,'PV factor'!AM78,,-ES72)</f>
        <v>3210.4099770891544</v>
      </c>
      <c r="HW72" s="147">
        <f>PV(0.05,'PV factor'!AN78,,-ET72)</f>
        <v>3057.5333115134799</v>
      </c>
      <c r="HX72" s="147">
        <f>PV(0.05,'PV factor'!AO78,,-EU72)</f>
        <v>2911.9364871556954</v>
      </c>
      <c r="HY72" s="147">
        <f>PV(0.05,'PV factor'!AP78,,-EV72)</f>
        <v>2773.272844910186</v>
      </c>
      <c r="HZ72" s="147">
        <f t="shared" si="165"/>
        <v>0</v>
      </c>
      <c r="IA72" s="147">
        <f t="shared" si="166"/>
        <v>335010.73357798671</v>
      </c>
      <c r="IB72" s="401">
        <f t="shared" si="167"/>
        <v>0</v>
      </c>
    </row>
    <row r="73" spans="1:236" ht="90" customHeight="1" x14ac:dyDescent="0.2">
      <c r="A73" s="137" t="s">
        <v>1349</v>
      </c>
      <c r="B73" s="138" t="s">
        <v>1350</v>
      </c>
      <c r="C73" s="138" t="s">
        <v>1379</v>
      </c>
      <c r="D73" s="121">
        <v>6</v>
      </c>
      <c r="E73" s="138" t="s">
        <v>1380</v>
      </c>
      <c r="F73" s="118" t="s">
        <v>1381</v>
      </c>
      <c r="G73" s="118" t="s">
        <v>1382</v>
      </c>
      <c r="H73" s="142" t="s">
        <v>77</v>
      </c>
      <c r="I73" s="118" t="s">
        <v>1383</v>
      </c>
      <c r="J73" s="118">
        <v>10</v>
      </c>
      <c r="K73" s="118" t="s">
        <v>1384</v>
      </c>
      <c r="L73" s="110">
        <v>28700</v>
      </c>
      <c r="M73" s="142" t="s">
        <v>1385</v>
      </c>
      <c r="N73" s="142" t="s">
        <v>81</v>
      </c>
      <c r="O73" s="73" t="s">
        <v>106</v>
      </c>
      <c r="P73" s="142" t="s">
        <v>199</v>
      </c>
      <c r="Q73" s="112" t="s">
        <v>100</v>
      </c>
      <c r="R73" s="142" t="s">
        <v>226</v>
      </c>
      <c r="S73" s="142" t="s">
        <v>191</v>
      </c>
      <c r="T73" s="142" t="s">
        <v>1356</v>
      </c>
      <c r="U73" s="142" t="s">
        <v>100</v>
      </c>
      <c r="V73" s="117">
        <v>0.83</v>
      </c>
      <c r="W73" s="136">
        <v>36000</v>
      </c>
      <c r="X73" s="136">
        <v>0</v>
      </c>
      <c r="Y73" s="136">
        <v>0</v>
      </c>
      <c r="Z73" s="136">
        <v>0</v>
      </c>
      <c r="AA73" s="136">
        <v>36000</v>
      </c>
      <c r="AB73" s="136">
        <v>0</v>
      </c>
      <c r="AC73" s="136">
        <v>0</v>
      </c>
      <c r="AD73" s="136">
        <v>0</v>
      </c>
      <c r="AE73" s="139">
        <v>0</v>
      </c>
      <c r="AF73" s="139">
        <v>0</v>
      </c>
      <c r="AG73" s="139">
        <v>0</v>
      </c>
      <c r="AH73" s="139">
        <v>0</v>
      </c>
      <c r="AI73" s="119" t="s">
        <v>1386</v>
      </c>
      <c r="AJ73" s="136">
        <v>0</v>
      </c>
      <c r="AK73" s="136">
        <v>0</v>
      </c>
      <c r="AL73" s="136">
        <v>0</v>
      </c>
      <c r="AM73" s="136">
        <v>0</v>
      </c>
      <c r="AN73" s="136">
        <v>0</v>
      </c>
      <c r="AO73" s="136">
        <v>0</v>
      </c>
      <c r="AP73" s="136">
        <v>0</v>
      </c>
      <c r="AQ73" s="139">
        <v>0</v>
      </c>
      <c r="AR73" s="139">
        <v>0</v>
      </c>
      <c r="AS73" s="139">
        <v>0</v>
      </c>
      <c r="AT73" s="139">
        <v>0</v>
      </c>
      <c r="AU73" s="120"/>
      <c r="AV73" s="230">
        <f t="shared" si="133"/>
        <v>1</v>
      </c>
      <c r="AW73" s="230">
        <f t="shared" si="134"/>
        <v>0</v>
      </c>
      <c r="AX73" s="230" t="str">
        <f t="shared" si="135"/>
        <v>C90</v>
      </c>
      <c r="AY73" s="141">
        <f t="shared" si="136"/>
        <v>9</v>
      </c>
      <c r="AZ73" s="70">
        <f t="shared" si="137"/>
        <v>1</v>
      </c>
      <c r="BA73" s="70">
        <f t="shared" si="138"/>
        <v>1</v>
      </c>
      <c r="BB73" s="70">
        <f t="shared" si="139"/>
        <v>1</v>
      </c>
      <c r="BC73" s="70">
        <f t="shared" si="140"/>
        <v>1</v>
      </c>
      <c r="BD73" s="70">
        <f t="shared" si="141"/>
        <v>1</v>
      </c>
      <c r="BE73" s="70">
        <f t="shared" si="142"/>
        <v>1</v>
      </c>
      <c r="BF73" s="70">
        <f t="shared" si="143"/>
        <v>1</v>
      </c>
      <c r="BG73" s="71">
        <f t="shared" si="144"/>
        <v>0</v>
      </c>
      <c r="BH73" s="71">
        <f t="shared" si="145"/>
        <v>1</v>
      </c>
      <c r="BI73" s="71">
        <f t="shared" si="146"/>
        <v>0</v>
      </c>
      <c r="BJ73" s="71">
        <f t="shared" si="147"/>
        <v>0</v>
      </c>
      <c r="BK73" s="71">
        <f t="shared" si="148"/>
        <v>1</v>
      </c>
      <c r="BL73" s="70">
        <f t="shared" si="149"/>
        <v>1</v>
      </c>
      <c r="BM73" s="70">
        <f t="shared" si="150"/>
        <v>1</v>
      </c>
      <c r="BN73" s="70">
        <f t="shared" si="151"/>
        <v>0</v>
      </c>
      <c r="BO73" s="70">
        <f t="shared" si="152"/>
        <v>1</v>
      </c>
      <c r="BP73" s="144">
        <f t="shared" si="153"/>
        <v>0</v>
      </c>
      <c r="BQ73" s="144">
        <f t="shared" si="154"/>
        <v>0</v>
      </c>
      <c r="BR73" s="144">
        <f t="shared" si="155"/>
        <v>36000</v>
      </c>
      <c r="BS73" s="144">
        <f t="shared" si="156"/>
        <v>0</v>
      </c>
      <c r="BT73" s="144">
        <f t="shared" si="157"/>
        <v>0</v>
      </c>
      <c r="BU73" s="144">
        <f t="shared" si="158"/>
        <v>0</v>
      </c>
      <c r="BV73" s="144">
        <f t="shared" si="159"/>
        <v>0</v>
      </c>
      <c r="BW73" s="144">
        <f t="shared" si="160"/>
        <v>0</v>
      </c>
      <c r="BX73" s="144">
        <f t="shared" si="161"/>
        <v>0</v>
      </c>
      <c r="BY73" s="144">
        <f t="shared" si="162"/>
        <v>0</v>
      </c>
      <c r="BZ73" s="9">
        <v>0</v>
      </c>
      <c r="CA73" s="9">
        <v>0</v>
      </c>
      <c r="CB73" s="9">
        <v>0</v>
      </c>
      <c r="CC73" s="9">
        <v>0</v>
      </c>
      <c r="CD73" s="9">
        <v>0</v>
      </c>
      <c r="CE73" s="9">
        <v>0</v>
      </c>
      <c r="CF73" s="9">
        <v>0</v>
      </c>
      <c r="CG73" s="9">
        <v>0</v>
      </c>
      <c r="CH73" s="9">
        <v>0</v>
      </c>
      <c r="CI73" s="9">
        <v>0</v>
      </c>
      <c r="CJ73" s="9">
        <v>0</v>
      </c>
      <c r="CK73" s="9">
        <v>0</v>
      </c>
      <c r="CL73" s="9">
        <v>0</v>
      </c>
      <c r="CM73" s="9">
        <v>0</v>
      </c>
      <c r="CN73" s="9">
        <v>0</v>
      </c>
      <c r="CO73" s="9">
        <v>0</v>
      </c>
      <c r="CP73" s="9">
        <v>0</v>
      </c>
      <c r="CQ73" s="9">
        <v>0</v>
      </c>
      <c r="CR73" s="9">
        <v>0</v>
      </c>
      <c r="CS73" s="9">
        <v>0</v>
      </c>
      <c r="CT73" s="9">
        <v>0</v>
      </c>
      <c r="CU73" s="9">
        <v>0</v>
      </c>
      <c r="CV73" s="9">
        <v>0</v>
      </c>
      <c r="CW73" s="9">
        <v>0</v>
      </c>
      <c r="CX73" s="9">
        <v>0</v>
      </c>
      <c r="CY73" s="9">
        <v>0</v>
      </c>
      <c r="CZ73" s="9">
        <v>0</v>
      </c>
      <c r="DA73" s="9">
        <v>0</v>
      </c>
      <c r="DB73" s="9">
        <v>0</v>
      </c>
      <c r="DC73" s="9">
        <v>0</v>
      </c>
      <c r="DD73" s="9">
        <v>0</v>
      </c>
      <c r="DE73" s="9">
        <v>0</v>
      </c>
      <c r="DF73" s="9">
        <v>0</v>
      </c>
      <c r="DG73" s="144">
        <f t="shared" si="163"/>
        <v>28700</v>
      </c>
      <c r="DH73" s="144">
        <f t="shared" ref="DH73:EW73" si="172">DG73</f>
        <v>28700</v>
      </c>
      <c r="DI73" s="144">
        <f t="shared" si="172"/>
        <v>28700</v>
      </c>
      <c r="DJ73" s="144">
        <f t="shared" si="172"/>
        <v>28700</v>
      </c>
      <c r="DK73" s="144">
        <f t="shared" si="172"/>
        <v>28700</v>
      </c>
      <c r="DL73" s="144">
        <f t="shared" si="172"/>
        <v>28700</v>
      </c>
      <c r="DM73" s="144">
        <f t="shared" si="172"/>
        <v>28700</v>
      </c>
      <c r="DN73" s="144">
        <f t="shared" si="172"/>
        <v>28700</v>
      </c>
      <c r="DO73" s="144">
        <f t="shared" si="172"/>
        <v>28700</v>
      </c>
      <c r="DP73" s="144">
        <f t="shared" si="172"/>
        <v>28700</v>
      </c>
      <c r="DQ73" s="144">
        <f t="shared" si="172"/>
        <v>28700</v>
      </c>
      <c r="DR73" s="144">
        <f t="shared" si="172"/>
        <v>28700</v>
      </c>
      <c r="DS73" s="144">
        <f t="shared" si="172"/>
        <v>28700</v>
      </c>
      <c r="DT73" s="144">
        <f t="shared" si="172"/>
        <v>28700</v>
      </c>
      <c r="DU73" s="144">
        <f t="shared" si="172"/>
        <v>28700</v>
      </c>
      <c r="DV73" s="144">
        <f t="shared" si="172"/>
        <v>28700</v>
      </c>
      <c r="DW73" s="144">
        <f t="shared" si="172"/>
        <v>28700</v>
      </c>
      <c r="DX73" s="144">
        <f t="shared" si="172"/>
        <v>28700</v>
      </c>
      <c r="DY73" s="144">
        <f t="shared" si="172"/>
        <v>28700</v>
      </c>
      <c r="DZ73" s="144">
        <f t="shared" si="172"/>
        <v>28700</v>
      </c>
      <c r="EA73" s="144">
        <f t="shared" si="172"/>
        <v>28700</v>
      </c>
      <c r="EB73" s="144">
        <f t="shared" si="172"/>
        <v>28700</v>
      </c>
      <c r="EC73" s="144">
        <f t="shared" si="172"/>
        <v>28700</v>
      </c>
      <c r="ED73" s="144">
        <f t="shared" si="172"/>
        <v>28700</v>
      </c>
      <c r="EE73" s="144">
        <f t="shared" si="172"/>
        <v>28700</v>
      </c>
      <c r="EF73" s="144">
        <f t="shared" si="172"/>
        <v>28700</v>
      </c>
      <c r="EG73" s="144">
        <f t="shared" si="172"/>
        <v>28700</v>
      </c>
      <c r="EH73" s="144">
        <f t="shared" si="172"/>
        <v>28700</v>
      </c>
      <c r="EI73" s="144">
        <f t="shared" si="172"/>
        <v>28700</v>
      </c>
      <c r="EJ73" s="144">
        <f t="shared" si="172"/>
        <v>28700</v>
      </c>
      <c r="EK73" s="144">
        <f t="shared" si="172"/>
        <v>28700</v>
      </c>
      <c r="EL73" s="144">
        <f t="shared" si="172"/>
        <v>28700</v>
      </c>
      <c r="EM73" s="144">
        <f t="shared" si="172"/>
        <v>28700</v>
      </c>
      <c r="EN73" s="144">
        <f t="shared" si="172"/>
        <v>28700</v>
      </c>
      <c r="EO73" s="144">
        <f t="shared" si="172"/>
        <v>28700</v>
      </c>
      <c r="EP73" s="144">
        <f t="shared" si="172"/>
        <v>28700</v>
      </c>
      <c r="EQ73" s="144">
        <f t="shared" si="172"/>
        <v>28700</v>
      </c>
      <c r="ER73" s="144">
        <f t="shared" si="172"/>
        <v>28700</v>
      </c>
      <c r="ES73" s="144">
        <f t="shared" si="172"/>
        <v>28700</v>
      </c>
      <c r="ET73" s="144">
        <f t="shared" si="172"/>
        <v>28700</v>
      </c>
      <c r="EU73" s="144">
        <f t="shared" si="172"/>
        <v>28700</v>
      </c>
      <c r="EV73" s="144">
        <f t="shared" si="172"/>
        <v>28700</v>
      </c>
      <c r="EW73" s="144">
        <f t="shared" si="172"/>
        <v>28700</v>
      </c>
      <c r="EX73" s="147">
        <f>PV(0.05,'PV factor'!C104,,-BR73)</f>
        <v>32653.061224489797</v>
      </c>
      <c r="EY73" s="147">
        <f>PV(0.05,'PV factor'!D104,,-BS73)</f>
        <v>0</v>
      </c>
      <c r="EZ73" s="147">
        <f>PV(0.05,'PV factor'!E104,,-BT73)</f>
        <v>0</v>
      </c>
      <c r="FA73" s="147">
        <f>PV(0.05,'PV factor'!F104,,-BU73)</f>
        <v>0</v>
      </c>
      <c r="FB73" s="147">
        <f>PV(0.05,'PV factor'!G104,,-BV73)</f>
        <v>0</v>
      </c>
      <c r="FC73" s="147">
        <f>PV(0.05,'PV factor'!H104,,-BW73)</f>
        <v>0</v>
      </c>
      <c r="FD73" s="147">
        <f>PV(0.05,'PV factor'!I104,,-BX73)</f>
        <v>0</v>
      </c>
      <c r="FE73" s="147">
        <f>PV(0.05,'PV factor'!J104,,-BY73)</f>
        <v>0</v>
      </c>
      <c r="FF73" s="147">
        <f>PV(0.05,'PV factor'!K104,,-BZ73)</f>
        <v>0</v>
      </c>
      <c r="FG73" s="147">
        <f>PV(0.05,'PV factor'!L104,,-CA73)</f>
        <v>0</v>
      </c>
      <c r="FH73" s="147">
        <f>PV(0.05,'PV factor'!M104,,-CB73)</f>
        <v>0</v>
      </c>
      <c r="FI73" s="147">
        <f>PV(0.05,'PV factor'!N104,,-CC73)</f>
        <v>0</v>
      </c>
      <c r="FJ73" s="147">
        <f>PV(0.05,'PV factor'!O104,,-CD73)</f>
        <v>0</v>
      </c>
      <c r="FK73" s="147">
        <f>PV(0.05,'PV factor'!P104,,-CE73)</f>
        <v>0</v>
      </c>
      <c r="FL73" s="147">
        <f>PV(0.05,'PV factor'!Q104,,-CF73)</f>
        <v>0</v>
      </c>
      <c r="FM73" s="147">
        <f>PV(0.05,'PV factor'!R104,,-CG73)</f>
        <v>0</v>
      </c>
      <c r="FN73" s="147">
        <f>PV(0.05,'PV factor'!S104,,-CH73)</f>
        <v>0</v>
      </c>
      <c r="FO73" s="147">
        <f>PV(0.05,'PV factor'!T104,,-CI73)</f>
        <v>0</v>
      </c>
      <c r="FP73" s="147">
        <f>PV(0.05,'PV factor'!U104,,-CJ73)</f>
        <v>0</v>
      </c>
      <c r="FQ73" s="147">
        <f>PV(0.05,'PV factor'!V104,,-CK73)</f>
        <v>0</v>
      </c>
      <c r="FR73" s="147">
        <f>PV(0.05,'PV factor'!W104,,-CL73)</f>
        <v>0</v>
      </c>
      <c r="FS73" s="147">
        <f>PV(0.05,'PV factor'!X104,,-CM73)</f>
        <v>0</v>
      </c>
      <c r="FT73" s="147">
        <f>PV(0.05,'PV factor'!Y104,,-CN73)</f>
        <v>0</v>
      </c>
      <c r="FU73" s="147">
        <f>PV(0.05,'PV factor'!Z104,,-CO73)</f>
        <v>0</v>
      </c>
      <c r="FV73" s="147">
        <f>PV(0.05,'PV factor'!AA104,,-CP73)</f>
        <v>0</v>
      </c>
      <c r="FW73" s="147">
        <f>PV(0.05,'PV factor'!AB104,,-CQ73)</f>
        <v>0</v>
      </c>
      <c r="FX73" s="147">
        <f>PV(0.05,'PV factor'!AC104,,-CR73)</f>
        <v>0</v>
      </c>
      <c r="FY73" s="147">
        <f>PV(0.05,'PV factor'!AD104,,-CS73)</f>
        <v>0</v>
      </c>
      <c r="FZ73" s="147">
        <f>PV(0.05,'PV factor'!AE104,,-CT73)</f>
        <v>0</v>
      </c>
      <c r="GA73" s="147">
        <f>PV(0.05,'PV factor'!AF104,,-CU73)</f>
        <v>0</v>
      </c>
      <c r="GB73" s="147">
        <f>PV(0.05,'PV factor'!AG104,,-CV73)</f>
        <v>0</v>
      </c>
      <c r="GC73" s="147">
        <f>PV(0.05,'PV factor'!AH104,,-CW73)</f>
        <v>0</v>
      </c>
      <c r="GD73" s="147">
        <f>PV(0.05,'PV factor'!AI104,,-CX73)</f>
        <v>0</v>
      </c>
      <c r="GE73" s="147">
        <f>PV(0.05,'PV factor'!AJ104,,-CY73)</f>
        <v>0</v>
      </c>
      <c r="GF73" s="147">
        <f>PV(0.05,'PV factor'!AK104,,-CZ73)</f>
        <v>0</v>
      </c>
      <c r="GG73" s="147">
        <f>PV(0.05,'PV factor'!AL104,,-DA73)</f>
        <v>0</v>
      </c>
      <c r="GH73" s="147">
        <f>PV(0.05,'PV factor'!AM104,,-DB73)</f>
        <v>0</v>
      </c>
      <c r="GI73" s="147">
        <f>PV(0.05,'PV factor'!AN104,,-DC73)</f>
        <v>0</v>
      </c>
      <c r="GJ73" s="147">
        <f>PV(0.05,'PV factor'!AO104,,-DD73)</f>
        <v>0</v>
      </c>
      <c r="GK73" s="147">
        <f>PV(0.05,'PV factor'!AP104,,-DE73)</f>
        <v>0</v>
      </c>
      <c r="GL73" s="147">
        <f>PV(0.05,'PV factor'!C104,,-DI73)</f>
        <v>26031.746031746032</v>
      </c>
      <c r="GM73" s="147">
        <f>PV(0.05,'PV factor'!D104,,-DJ73)</f>
        <v>24792.139077853361</v>
      </c>
      <c r="GN73" s="147">
        <f>PV(0.05,'PV factor'!E104,,-DK73)</f>
        <v>23611.561026527012</v>
      </c>
      <c r="GO73" s="147">
        <f>PV(0.05,'PV factor'!F104,,-DL73)</f>
        <v>22487.20097764477</v>
      </c>
      <c r="GP73" s="147">
        <f>PV(0.05,'PV factor'!G104,,-DM73)</f>
        <v>21416.381883471215</v>
      </c>
      <c r="GQ73" s="147">
        <f>PV(0.05,'PV factor'!H104,,-DN73)</f>
        <v>20396.554174734487</v>
      </c>
      <c r="GR73" s="147">
        <f>PV(0.05,'PV factor'!I104,,-DO73)</f>
        <v>19425.289690223322</v>
      </c>
      <c r="GS73" s="147">
        <f>PV(0.05,'PV factor'!J104,,-DP73)</f>
        <v>18500.275895450781</v>
      </c>
      <c r="GT73" s="147">
        <f>PV(0.05,'PV factor'!K104,,-DQ73)</f>
        <v>17619.310376619793</v>
      </c>
      <c r="GU73" s="147">
        <f>PV(0.05,'PV factor'!L104,,-DR73)</f>
        <v>16780.295596780754</v>
      </c>
      <c r="GV73" s="147">
        <f>PV(0.05,'PV factor'!M104,,-DS73)</f>
        <v>15981.233901695958</v>
      </c>
      <c r="GW73" s="147">
        <f>PV(0.05,'PV factor'!N104,,-DT73)</f>
        <v>15220.222763519958</v>
      </c>
      <c r="GX73" s="147">
        <f>PV(0.05,'PV factor'!O104,,-DU73)</f>
        <v>14495.450250971391</v>
      </c>
      <c r="GY73" s="147">
        <f>PV(0.05,'PV factor'!P104,,-DV73)</f>
        <v>13805.190715210845</v>
      </c>
      <c r="GZ73" s="147">
        <f>PV(0.05,'PV factor'!Q104,,-DW73)</f>
        <v>13147.800681153187</v>
      </c>
      <c r="HA73" s="147">
        <f>PV(0.05,'PV factor'!R104,,-DX73)</f>
        <v>12521.714934431604</v>
      </c>
      <c r="HB73" s="147">
        <f>PV(0.05,'PV factor'!S104,,-DY73)</f>
        <v>11925.442794696766</v>
      </c>
      <c r="HC73" s="147">
        <f>PV(0.05,'PV factor'!T104,,-DZ73)</f>
        <v>11357.564566377872</v>
      </c>
      <c r="HD73" s="147">
        <f>PV(0.05,'PV factor'!U104,,-EA73)</f>
        <v>10816.728158455116</v>
      </c>
      <c r="HE73" s="147">
        <f>PV(0.05,'PV factor'!V104,,-EB73)</f>
        <v>10301.645865195351</v>
      </c>
      <c r="HF73" s="147">
        <f>PV(0.05,'PV factor'!W104,,-EC73)</f>
        <v>9811.0913001860481</v>
      </c>
      <c r="HG73" s="147">
        <f>PV(0.05,'PV factor'!X104,,-ED73)</f>
        <v>9343.8964763676631</v>
      </c>
      <c r="HH73" s="147">
        <f>PV(0.05,'PV factor'!Y104,,-EE73)</f>
        <v>8898.9490251120606</v>
      </c>
      <c r="HI73" s="147">
        <f>PV(0.05,'PV factor'!Z104,,-EF73)</f>
        <v>8475.1895477257731</v>
      </c>
      <c r="HJ73" s="147">
        <f>PV(0.05,'PV factor'!AA104,,-EG73)</f>
        <v>8071.6090930721639</v>
      </c>
      <c r="HK73" s="147">
        <f>PV(0.05,'PV factor'!AB104,,-EH73)</f>
        <v>7687.2467553068218</v>
      </c>
      <c r="HL73" s="147">
        <f>PV(0.05,'PV factor'!AC104,,-EI73)</f>
        <v>7321.1873860064979</v>
      </c>
      <c r="HM73" s="147">
        <f>PV(0.05,'PV factor'!AD104,,-EJ73)</f>
        <v>6972.5594152442827</v>
      </c>
      <c r="HN73" s="147">
        <f>PV(0.05,'PV factor'!AE104,,-EK73)</f>
        <v>6640.5327764231288</v>
      </c>
      <c r="HO73" s="147">
        <f>PV(0.05,'PV factor'!AF104,,-EL73)</f>
        <v>6324.3169299267865</v>
      </c>
      <c r="HP73" s="147">
        <f>PV(0.05,'PV factor'!AG104,,-EM73)</f>
        <v>6023.1589808826548</v>
      </c>
      <c r="HQ73" s="147">
        <f>PV(0.05,'PV factor'!AH104,,-EN73)</f>
        <v>5736.3418865549093</v>
      </c>
      <c r="HR73" s="147">
        <f>PV(0.05,'PV factor'!AI104,,-EO73)</f>
        <v>5463.1827490999131</v>
      </c>
      <c r="HS73" s="147">
        <f>PV(0.05,'PV factor'!AJ104,,-EP73)</f>
        <v>5203.0311896189642</v>
      </c>
      <c r="HT73" s="147">
        <f>PV(0.05,'PV factor'!AK104,,-EQ73)</f>
        <v>4955.2677996371094</v>
      </c>
      <c r="HU73" s="147">
        <f>PV(0.05,'PV factor'!AL104,,-ER73)</f>
        <v>4719.3026663210567</v>
      </c>
      <c r="HV73" s="147">
        <f>PV(0.05,'PV factor'!AM104,,-ES73)</f>
        <v>4494.5739679248163</v>
      </c>
      <c r="HW73" s="147">
        <f>PV(0.05,'PV factor'!AN104,,-ET73)</f>
        <v>4280.5466361188719</v>
      </c>
      <c r="HX73" s="147">
        <f>PV(0.05,'PV factor'!AO104,,-EU73)</f>
        <v>4076.7110820179737</v>
      </c>
      <c r="HY73" s="147">
        <f>PV(0.05,'PV factor'!AP104,,-EV73)</f>
        <v>3882.5819828742606</v>
      </c>
      <c r="HZ73" s="147">
        <f t="shared" si="165"/>
        <v>32653.061224489797</v>
      </c>
      <c r="IA73" s="147">
        <f t="shared" si="166"/>
        <v>211060.75473105154</v>
      </c>
      <c r="IB73" s="401">
        <f t="shared" si="167"/>
        <v>6.4637356136384536</v>
      </c>
    </row>
    <row r="74" spans="1:236" ht="90" customHeight="1" x14ac:dyDescent="0.2">
      <c r="A74" s="242" t="s">
        <v>70</v>
      </c>
      <c r="B74" s="195" t="s">
        <v>71</v>
      </c>
      <c r="C74" s="195" t="s">
        <v>136</v>
      </c>
      <c r="D74" s="112">
        <v>4</v>
      </c>
      <c r="E74" s="195" t="s">
        <v>137</v>
      </c>
      <c r="F74" s="113" t="s">
        <v>138</v>
      </c>
      <c r="G74" s="113" t="s">
        <v>139</v>
      </c>
      <c r="H74" s="112" t="s">
        <v>77</v>
      </c>
      <c r="I74" s="113" t="s">
        <v>140</v>
      </c>
      <c r="J74" s="113">
        <v>40</v>
      </c>
      <c r="K74" s="227" t="s">
        <v>94</v>
      </c>
      <c r="L74" s="111">
        <v>20000</v>
      </c>
      <c r="M74" s="113" t="s">
        <v>141</v>
      </c>
      <c r="N74" s="112" t="s">
        <v>81</v>
      </c>
      <c r="O74" s="112" t="s">
        <v>116</v>
      </c>
      <c r="P74" s="112" t="s">
        <v>116</v>
      </c>
      <c r="Q74" s="112" t="s">
        <v>100</v>
      </c>
      <c r="R74" s="112" t="s">
        <v>108</v>
      </c>
      <c r="S74" s="112" t="s">
        <v>99</v>
      </c>
      <c r="T74" s="288" t="s">
        <v>86</v>
      </c>
      <c r="U74" s="112" t="s">
        <v>100</v>
      </c>
      <c r="V74" s="201">
        <v>1</v>
      </c>
      <c r="W74" s="217">
        <v>60000</v>
      </c>
      <c r="X74" s="217">
        <v>0</v>
      </c>
      <c r="Y74" s="217">
        <v>0</v>
      </c>
      <c r="Z74" s="315">
        <v>0</v>
      </c>
      <c r="AA74" s="217">
        <v>20000</v>
      </c>
      <c r="AB74" s="217">
        <v>20000</v>
      </c>
      <c r="AC74" s="217">
        <v>20000</v>
      </c>
      <c r="AD74" s="217">
        <v>0</v>
      </c>
      <c r="AE74" s="286">
        <v>0</v>
      </c>
      <c r="AF74" s="286">
        <v>0</v>
      </c>
      <c r="AG74" s="286">
        <v>0</v>
      </c>
      <c r="AH74" s="286">
        <v>0</v>
      </c>
      <c r="AI74" s="112" t="s">
        <v>88</v>
      </c>
      <c r="AJ74" s="217">
        <v>0</v>
      </c>
      <c r="AK74" s="217">
        <v>0</v>
      </c>
      <c r="AL74" s="217">
        <v>0</v>
      </c>
      <c r="AM74" s="217">
        <v>0</v>
      </c>
      <c r="AN74" s="217">
        <v>0</v>
      </c>
      <c r="AO74" s="217">
        <v>0</v>
      </c>
      <c r="AP74" s="217">
        <v>0</v>
      </c>
      <c r="AQ74" s="286">
        <v>0</v>
      </c>
      <c r="AR74" s="286">
        <v>0</v>
      </c>
      <c r="AS74" s="286">
        <v>0</v>
      </c>
      <c r="AT74" s="286">
        <v>0</v>
      </c>
      <c r="AU74" s="113"/>
      <c r="AV74" s="230">
        <f t="shared" si="133"/>
        <v>1</v>
      </c>
      <c r="AW74" s="230">
        <f t="shared" si="134"/>
        <v>0</v>
      </c>
      <c r="AX74" s="230" t="str">
        <f t="shared" si="135"/>
        <v>G</v>
      </c>
      <c r="AY74" s="141">
        <f t="shared" si="136"/>
        <v>9</v>
      </c>
      <c r="AZ74" s="70">
        <f t="shared" si="137"/>
        <v>1</v>
      </c>
      <c r="BA74" s="70">
        <f t="shared" si="138"/>
        <v>1</v>
      </c>
      <c r="BB74" s="70">
        <f t="shared" si="139"/>
        <v>1</v>
      </c>
      <c r="BC74" s="70">
        <f t="shared" si="140"/>
        <v>1</v>
      </c>
      <c r="BD74" s="70">
        <f t="shared" si="141"/>
        <v>1</v>
      </c>
      <c r="BE74" s="70">
        <f t="shared" si="142"/>
        <v>1</v>
      </c>
      <c r="BF74" s="70">
        <f t="shared" si="143"/>
        <v>1</v>
      </c>
      <c r="BG74" s="71">
        <f t="shared" si="144"/>
        <v>0</v>
      </c>
      <c r="BH74" s="71">
        <f t="shared" si="145"/>
        <v>1</v>
      </c>
      <c r="BI74" s="71">
        <f t="shared" si="146"/>
        <v>0</v>
      </c>
      <c r="BJ74" s="71">
        <f t="shared" si="147"/>
        <v>0</v>
      </c>
      <c r="BK74" s="71">
        <f t="shared" si="148"/>
        <v>1</v>
      </c>
      <c r="BL74" s="70">
        <f t="shared" si="149"/>
        <v>1</v>
      </c>
      <c r="BM74" s="70">
        <f t="shared" si="150"/>
        <v>1</v>
      </c>
      <c r="BN74" s="70">
        <f t="shared" si="151"/>
        <v>0</v>
      </c>
      <c r="BO74" s="70">
        <f t="shared" si="152"/>
        <v>1</v>
      </c>
      <c r="BP74" s="144">
        <f t="shared" si="153"/>
        <v>0</v>
      </c>
      <c r="BQ74" s="144">
        <f t="shared" si="154"/>
        <v>0</v>
      </c>
      <c r="BR74" s="144">
        <f t="shared" si="155"/>
        <v>20000</v>
      </c>
      <c r="BS74" s="144">
        <f t="shared" si="156"/>
        <v>20000</v>
      </c>
      <c r="BT74" s="144">
        <f t="shared" si="157"/>
        <v>20000</v>
      </c>
      <c r="BU74" s="144">
        <f t="shared" si="158"/>
        <v>0</v>
      </c>
      <c r="BV74" s="144">
        <f t="shared" si="159"/>
        <v>0</v>
      </c>
      <c r="BW74" s="144">
        <f t="shared" si="160"/>
        <v>0</v>
      </c>
      <c r="BX74" s="144">
        <f t="shared" si="161"/>
        <v>0</v>
      </c>
      <c r="BY74" s="144">
        <f t="shared" si="162"/>
        <v>0</v>
      </c>
      <c r="BZ74" s="9">
        <v>0</v>
      </c>
      <c r="CA74" s="9">
        <v>0</v>
      </c>
      <c r="CB74" s="9">
        <v>0</v>
      </c>
      <c r="CC74" s="9">
        <v>0</v>
      </c>
      <c r="CD74" s="9">
        <v>0</v>
      </c>
      <c r="CE74" s="9">
        <v>0</v>
      </c>
      <c r="CF74" s="9">
        <v>0</v>
      </c>
      <c r="CG74" s="9">
        <v>0</v>
      </c>
      <c r="CH74" s="9">
        <v>0</v>
      </c>
      <c r="CI74" s="9">
        <v>0</v>
      </c>
      <c r="CJ74" s="9">
        <v>0</v>
      </c>
      <c r="CK74" s="9">
        <v>0</v>
      </c>
      <c r="CL74" s="9">
        <v>0</v>
      </c>
      <c r="CM74" s="9">
        <v>0</v>
      </c>
      <c r="CN74" s="9">
        <v>0</v>
      </c>
      <c r="CO74" s="9">
        <v>0</v>
      </c>
      <c r="CP74" s="9">
        <v>0</v>
      </c>
      <c r="CQ74" s="9">
        <v>0</v>
      </c>
      <c r="CR74" s="9">
        <v>0</v>
      </c>
      <c r="CS74" s="9">
        <v>0</v>
      </c>
      <c r="CT74" s="9">
        <v>0</v>
      </c>
      <c r="CU74" s="9">
        <v>0</v>
      </c>
      <c r="CV74" s="9">
        <v>0</v>
      </c>
      <c r="CW74" s="9">
        <v>0</v>
      </c>
      <c r="CX74" s="9">
        <v>0</v>
      </c>
      <c r="CY74" s="9">
        <v>0</v>
      </c>
      <c r="CZ74" s="9">
        <v>0</v>
      </c>
      <c r="DA74" s="9">
        <v>0</v>
      </c>
      <c r="DB74" s="9">
        <v>0</v>
      </c>
      <c r="DC74" s="9">
        <v>0</v>
      </c>
      <c r="DD74" s="9">
        <v>0</v>
      </c>
      <c r="DE74" s="9">
        <v>0</v>
      </c>
      <c r="DF74" s="9">
        <v>0</v>
      </c>
      <c r="DG74" s="144">
        <f t="shared" si="163"/>
        <v>20000</v>
      </c>
      <c r="DH74" s="144">
        <f t="shared" ref="DH74:EW74" si="173">DG74</f>
        <v>20000</v>
      </c>
      <c r="DI74" s="144">
        <f t="shared" si="173"/>
        <v>20000</v>
      </c>
      <c r="DJ74" s="144">
        <f t="shared" si="173"/>
        <v>20000</v>
      </c>
      <c r="DK74" s="144">
        <f t="shared" si="173"/>
        <v>20000</v>
      </c>
      <c r="DL74" s="144">
        <f t="shared" si="173"/>
        <v>20000</v>
      </c>
      <c r="DM74" s="144">
        <f t="shared" si="173"/>
        <v>20000</v>
      </c>
      <c r="DN74" s="144">
        <f t="shared" si="173"/>
        <v>20000</v>
      </c>
      <c r="DO74" s="144">
        <f t="shared" si="173"/>
        <v>20000</v>
      </c>
      <c r="DP74" s="144">
        <f t="shared" si="173"/>
        <v>20000</v>
      </c>
      <c r="DQ74" s="144">
        <f t="shared" si="173"/>
        <v>20000</v>
      </c>
      <c r="DR74" s="144">
        <f t="shared" si="173"/>
        <v>20000</v>
      </c>
      <c r="DS74" s="144">
        <f t="shared" si="173"/>
        <v>20000</v>
      </c>
      <c r="DT74" s="144">
        <f t="shared" si="173"/>
        <v>20000</v>
      </c>
      <c r="DU74" s="144">
        <f t="shared" si="173"/>
        <v>20000</v>
      </c>
      <c r="DV74" s="144">
        <f t="shared" si="173"/>
        <v>20000</v>
      </c>
      <c r="DW74" s="144">
        <f t="shared" si="173"/>
        <v>20000</v>
      </c>
      <c r="DX74" s="144">
        <f t="shared" si="173"/>
        <v>20000</v>
      </c>
      <c r="DY74" s="144">
        <f t="shared" si="173"/>
        <v>20000</v>
      </c>
      <c r="DZ74" s="144">
        <f t="shared" si="173"/>
        <v>20000</v>
      </c>
      <c r="EA74" s="144">
        <f t="shared" si="173"/>
        <v>20000</v>
      </c>
      <c r="EB74" s="144">
        <f t="shared" si="173"/>
        <v>20000</v>
      </c>
      <c r="EC74" s="144">
        <f t="shared" si="173"/>
        <v>20000</v>
      </c>
      <c r="ED74" s="144">
        <f t="shared" si="173"/>
        <v>20000</v>
      </c>
      <c r="EE74" s="144">
        <f t="shared" si="173"/>
        <v>20000</v>
      </c>
      <c r="EF74" s="144">
        <f t="shared" si="173"/>
        <v>20000</v>
      </c>
      <c r="EG74" s="144">
        <f t="shared" si="173"/>
        <v>20000</v>
      </c>
      <c r="EH74" s="144">
        <f t="shared" si="173"/>
        <v>20000</v>
      </c>
      <c r="EI74" s="144">
        <f t="shared" si="173"/>
        <v>20000</v>
      </c>
      <c r="EJ74" s="144">
        <f t="shared" si="173"/>
        <v>20000</v>
      </c>
      <c r="EK74" s="144">
        <f t="shared" si="173"/>
        <v>20000</v>
      </c>
      <c r="EL74" s="144">
        <f t="shared" si="173"/>
        <v>20000</v>
      </c>
      <c r="EM74" s="144">
        <f t="shared" si="173"/>
        <v>20000</v>
      </c>
      <c r="EN74" s="144">
        <f t="shared" si="173"/>
        <v>20000</v>
      </c>
      <c r="EO74" s="144">
        <f t="shared" si="173"/>
        <v>20000</v>
      </c>
      <c r="EP74" s="144">
        <f t="shared" si="173"/>
        <v>20000</v>
      </c>
      <c r="EQ74" s="144">
        <f t="shared" si="173"/>
        <v>20000</v>
      </c>
      <c r="ER74" s="144">
        <f t="shared" si="173"/>
        <v>20000</v>
      </c>
      <c r="ES74" s="144">
        <f t="shared" si="173"/>
        <v>20000</v>
      </c>
      <c r="ET74" s="144">
        <f t="shared" si="173"/>
        <v>20000</v>
      </c>
      <c r="EU74" s="144">
        <f t="shared" si="173"/>
        <v>20000</v>
      </c>
      <c r="EV74" s="144">
        <f t="shared" si="173"/>
        <v>20000</v>
      </c>
      <c r="EW74" s="144">
        <f t="shared" si="173"/>
        <v>20000</v>
      </c>
      <c r="EX74" s="147">
        <f>PV(0.05,'PV factor'!C321,,-BR74)</f>
        <v>18140.589569160999</v>
      </c>
      <c r="EY74" s="147">
        <f>PV(0.05,'PV factor'!D321,,-BS74)</f>
        <v>17276.751970629521</v>
      </c>
      <c r="EZ74" s="147">
        <f>PV(0.05,'PV factor'!E321,,-BT74)</f>
        <v>16454.04949583764</v>
      </c>
      <c r="FA74" s="147">
        <f>PV(0.05,'PV factor'!F321,,-BU74)</f>
        <v>0</v>
      </c>
      <c r="FB74" s="147">
        <f>PV(0.05,'PV factor'!G321,,-BV74)</f>
        <v>0</v>
      </c>
      <c r="FC74" s="147">
        <f>PV(0.05,'PV factor'!H321,,-BW74)</f>
        <v>0</v>
      </c>
      <c r="FD74" s="147">
        <f>PV(0.05,'PV factor'!I321,,-BX74)</f>
        <v>0</v>
      </c>
      <c r="FE74" s="147">
        <f>PV(0.05,'PV factor'!J321,,-BY74)</f>
        <v>0</v>
      </c>
      <c r="FF74" s="147">
        <f>PV(0.05,'PV factor'!K321,,-BZ74)</f>
        <v>0</v>
      </c>
      <c r="FG74" s="147">
        <f>PV(0.05,'PV factor'!L321,,-CA74)</f>
        <v>0</v>
      </c>
      <c r="FH74" s="147">
        <f>PV(0.05,'PV factor'!M321,,-CB74)</f>
        <v>0</v>
      </c>
      <c r="FI74" s="147">
        <f>PV(0.05,'PV factor'!N321,,-CC74)</f>
        <v>0</v>
      </c>
      <c r="FJ74" s="147">
        <f>PV(0.05,'PV factor'!O321,,-CD74)</f>
        <v>0</v>
      </c>
      <c r="FK74" s="147">
        <f>PV(0.05,'PV factor'!P321,,-CE74)</f>
        <v>0</v>
      </c>
      <c r="FL74" s="147">
        <f>PV(0.05,'PV factor'!Q321,,-CF74)</f>
        <v>0</v>
      </c>
      <c r="FM74" s="147">
        <f>PV(0.05,'PV factor'!R321,,-CG74)</f>
        <v>0</v>
      </c>
      <c r="FN74" s="147">
        <f>PV(0.05,'PV factor'!S321,,-CH74)</f>
        <v>0</v>
      </c>
      <c r="FO74" s="147">
        <f>PV(0.05,'PV factor'!T321,,-CI74)</f>
        <v>0</v>
      </c>
      <c r="FP74" s="147">
        <f>PV(0.05,'PV factor'!U321,,-CJ74)</f>
        <v>0</v>
      </c>
      <c r="FQ74" s="147">
        <f>PV(0.05,'PV factor'!V321,,-CK74)</f>
        <v>0</v>
      </c>
      <c r="FR74" s="147">
        <f>PV(0.05,'PV factor'!W321,,-CL74)</f>
        <v>0</v>
      </c>
      <c r="FS74" s="147">
        <f>PV(0.05,'PV factor'!X321,,-CM74)</f>
        <v>0</v>
      </c>
      <c r="FT74" s="147">
        <f>PV(0.05,'PV factor'!Y321,,-CN74)</f>
        <v>0</v>
      </c>
      <c r="FU74" s="147">
        <f>PV(0.05,'PV factor'!Z321,,-CO74)</f>
        <v>0</v>
      </c>
      <c r="FV74" s="147">
        <f>PV(0.05,'PV factor'!AA321,,-CP74)</f>
        <v>0</v>
      </c>
      <c r="FW74" s="147">
        <f>PV(0.05,'PV factor'!AB321,,-CQ74)</f>
        <v>0</v>
      </c>
      <c r="FX74" s="147">
        <f>PV(0.05,'PV factor'!AC321,,-CR74)</f>
        <v>0</v>
      </c>
      <c r="FY74" s="147">
        <f>PV(0.05,'PV factor'!AD321,,-CS74)</f>
        <v>0</v>
      </c>
      <c r="FZ74" s="147">
        <f>PV(0.05,'PV factor'!AE321,,-CT74)</f>
        <v>0</v>
      </c>
      <c r="GA74" s="147">
        <f>PV(0.05,'PV factor'!AF321,,-CU74)</f>
        <v>0</v>
      </c>
      <c r="GB74" s="147">
        <f>PV(0.05,'PV factor'!AG321,,-CV74)</f>
        <v>0</v>
      </c>
      <c r="GC74" s="147">
        <f>PV(0.05,'PV factor'!AH321,,-CW74)</f>
        <v>0</v>
      </c>
      <c r="GD74" s="147">
        <f>PV(0.05,'PV factor'!AI321,,-CX74)</f>
        <v>0</v>
      </c>
      <c r="GE74" s="147">
        <f>PV(0.05,'PV factor'!AJ321,,-CY74)</f>
        <v>0</v>
      </c>
      <c r="GF74" s="147">
        <f>PV(0.05,'PV factor'!AK321,,-CZ74)</f>
        <v>0</v>
      </c>
      <c r="GG74" s="147">
        <f>PV(0.05,'PV factor'!AL321,,-DA74)</f>
        <v>0</v>
      </c>
      <c r="GH74" s="147">
        <f>PV(0.05,'PV factor'!AM321,,-DB74)</f>
        <v>0</v>
      </c>
      <c r="GI74" s="147">
        <f>PV(0.05,'PV factor'!AN321,,-DC74)</f>
        <v>0</v>
      </c>
      <c r="GJ74" s="147">
        <f>PV(0.05,'PV factor'!AO321,,-DD74)</f>
        <v>0</v>
      </c>
      <c r="GK74" s="147">
        <f>PV(0.05,'PV factor'!AP321,,-DE74)</f>
        <v>0</v>
      </c>
      <c r="GL74" s="147">
        <f>PV(0.05,'PV factor'!C321,,-DI74)</f>
        <v>18140.589569160999</v>
      </c>
      <c r="GM74" s="147">
        <f>PV(0.05,'PV factor'!D321,,-DJ74)</f>
        <v>17276.751970629521</v>
      </c>
      <c r="GN74" s="147">
        <f>PV(0.05,'PV factor'!E321,,-DK74)</f>
        <v>16454.04949583764</v>
      </c>
      <c r="GO74" s="147">
        <f>PV(0.05,'PV factor'!F321,,-DL74)</f>
        <v>15670.523329369178</v>
      </c>
      <c r="GP74" s="147">
        <f>PV(0.05,'PV factor'!G321,,-DM74)</f>
        <v>14924.307932732554</v>
      </c>
      <c r="GQ74" s="147">
        <f>PV(0.05,'PV factor'!H321,,-DN74)</f>
        <v>14213.62660260243</v>
      </c>
      <c r="GR74" s="147">
        <f>PV(0.05,'PV factor'!I321,,-DO74)</f>
        <v>13536.787240573743</v>
      </c>
      <c r="GS74" s="147">
        <f>PV(0.05,'PV factor'!J321,,-DP74)</f>
        <v>12892.178324355946</v>
      </c>
      <c r="GT74" s="147">
        <f>PV(0.05,'PV factor'!K321,,-DQ74)</f>
        <v>12278.265070815187</v>
      </c>
      <c r="GU74" s="147">
        <f>PV(0.05,'PV factor'!L321,,-DR74)</f>
        <v>11693.585781728749</v>
      </c>
      <c r="GV74" s="147">
        <f>PV(0.05,'PV factor'!M321,,-DS74)</f>
        <v>11136.748363551191</v>
      </c>
      <c r="GW74" s="147">
        <f>PV(0.05,'PV factor'!N321,,-DT74)</f>
        <v>10606.427012905893</v>
      </c>
      <c r="GX74" s="147">
        <f>PV(0.05,'PV factor'!O321,,-DU74)</f>
        <v>10101.359059910377</v>
      </c>
      <c r="GY74" s="147">
        <f>PV(0.05,'PV factor'!P321,,-DV74)</f>
        <v>9620.3419618194039</v>
      </c>
      <c r="GZ74" s="147">
        <f>PV(0.05,'PV factor'!Q321,,-DW74)</f>
        <v>9162.2304398280048</v>
      </c>
      <c r="HA74" s="147">
        <f>PV(0.05,'PV factor'!R321,,-DX74)</f>
        <v>8725.9337522171463</v>
      </c>
      <c r="HB74" s="147">
        <f>PV(0.05,'PV factor'!S321,,-DY74)</f>
        <v>8310.4130973496631</v>
      </c>
      <c r="HC74" s="147">
        <f>PV(0.05,'PV factor'!T321,,-DZ74)</f>
        <v>7914.6791403330126</v>
      </c>
      <c r="HD74" s="147">
        <f>PV(0.05,'PV factor'!U321,,-EA74)</f>
        <v>7537.7896574600118</v>
      </c>
      <c r="HE74" s="147">
        <f>PV(0.05,'PV factor'!V321,,-EB74)</f>
        <v>7178.8472928190595</v>
      </c>
      <c r="HF74" s="147">
        <f>PV(0.05,'PV factor'!W321,,-EC74)</f>
        <v>6836.9974217324379</v>
      </c>
      <c r="HG74" s="147">
        <f>PV(0.05,'PV factor'!X321,,-ED74)</f>
        <v>6511.4261159356538</v>
      </c>
      <c r="HH74" s="147">
        <f>PV(0.05,'PV factor'!Y321,,-EE74)</f>
        <v>6201.358205653004</v>
      </c>
      <c r="HI74" s="147">
        <f>PV(0.05,'PV factor'!Z321,,-EF74)</f>
        <v>5906.0554339552418</v>
      </c>
      <c r="HJ74" s="147">
        <f>PV(0.05,'PV factor'!AA321,,-EG74)</f>
        <v>5624.8146990049927</v>
      </c>
      <c r="HK74" s="147">
        <f>PV(0.05,'PV factor'!AB321,,-EH74)</f>
        <v>5356.9663800047538</v>
      </c>
      <c r="HL74" s="147">
        <f>PV(0.05,'PV factor'!AC321,,-EI74)</f>
        <v>5101.8727428616712</v>
      </c>
      <c r="HM74" s="147">
        <f>PV(0.05,'PV factor'!AD321,,-EJ74)</f>
        <v>4858.9264217730197</v>
      </c>
      <c r="HN74" s="147">
        <f>PV(0.05,'PV factor'!AE321,,-EK74)</f>
        <v>4627.5489731171629</v>
      </c>
      <c r="HO74" s="147">
        <f>PV(0.05,'PV factor'!AF321,,-EL74)</f>
        <v>4407.1894982068197</v>
      </c>
      <c r="HP74" s="147">
        <f>PV(0.05,'PV factor'!AG321,,-EM74)</f>
        <v>4197.3233316255428</v>
      </c>
      <c r="HQ74" s="147">
        <f>PV(0.05,'PV factor'!AH321,,-EN74)</f>
        <v>3997.4507920243268</v>
      </c>
      <c r="HR74" s="147">
        <f>PV(0.05,'PV factor'!AI321,,-EO74)</f>
        <v>3807.0959924041208</v>
      </c>
      <c r="HS74" s="147">
        <f>PV(0.05,'PV factor'!AJ321,,-EP74)</f>
        <v>3625.8057070515433</v>
      </c>
      <c r="HT74" s="147">
        <f>PV(0.05,'PV factor'!AK321,,-EQ74)</f>
        <v>3453.1482924300417</v>
      </c>
      <c r="HU74" s="147">
        <f>PV(0.05,'PV factor'!AL321,,-ER74)</f>
        <v>3288.7126594571823</v>
      </c>
      <c r="HV74" s="147">
        <f>PV(0.05,'PV factor'!AM321,,-ES74)</f>
        <v>3132.1072947211264</v>
      </c>
      <c r="HW74" s="147">
        <f>PV(0.05,'PV factor'!AN321,,-ET74)</f>
        <v>2982.9593283058339</v>
      </c>
      <c r="HX74" s="147">
        <f>PV(0.05,'PV factor'!AO321,,-EU74)</f>
        <v>2840.9136460055565</v>
      </c>
      <c r="HY74" s="147">
        <f>PV(0.05,'PV factor'!AP321,,-EV74)</f>
        <v>2705.6320438148155</v>
      </c>
      <c r="HZ74" s="147">
        <f t="shared" si="165"/>
        <v>51871.391035628156</v>
      </c>
      <c r="IA74" s="147">
        <f t="shared" si="166"/>
        <v>326839.74007608456</v>
      </c>
      <c r="IB74" s="401">
        <f t="shared" si="167"/>
        <v>6.3009634704338824</v>
      </c>
    </row>
    <row r="75" spans="1:236" ht="90" customHeight="1" x14ac:dyDescent="0.2">
      <c r="A75" s="137" t="s">
        <v>1510</v>
      </c>
      <c r="B75" s="138" t="s">
        <v>1511</v>
      </c>
      <c r="C75" s="138" t="s">
        <v>1615</v>
      </c>
      <c r="D75" s="142">
        <v>9</v>
      </c>
      <c r="E75" s="138" t="s">
        <v>1616</v>
      </c>
      <c r="F75" s="118" t="s">
        <v>1617</v>
      </c>
      <c r="G75" s="118" t="s">
        <v>1618</v>
      </c>
      <c r="H75" s="142" t="s">
        <v>77</v>
      </c>
      <c r="I75" s="118" t="s">
        <v>1549</v>
      </c>
      <c r="J75" s="118">
        <v>5</v>
      </c>
      <c r="K75" s="227" t="s">
        <v>79</v>
      </c>
      <c r="L75" s="110">
        <v>38949</v>
      </c>
      <c r="M75" s="142" t="s">
        <v>1534</v>
      </c>
      <c r="N75" s="142" t="s">
        <v>147</v>
      </c>
      <c r="O75" s="73" t="s">
        <v>106</v>
      </c>
      <c r="P75" s="90" t="s">
        <v>728</v>
      </c>
      <c r="Q75" s="112" t="s">
        <v>100</v>
      </c>
      <c r="R75" s="142" t="s">
        <v>108</v>
      </c>
      <c r="S75" s="142" t="s">
        <v>99</v>
      </c>
      <c r="T75" s="142" t="s">
        <v>366</v>
      </c>
      <c r="U75" s="142" t="s">
        <v>100</v>
      </c>
      <c r="V75" s="117">
        <v>1</v>
      </c>
      <c r="W75" s="135">
        <v>30000</v>
      </c>
      <c r="X75" s="134">
        <v>0</v>
      </c>
      <c r="Y75" s="134">
        <v>0</v>
      </c>
      <c r="Z75" s="134">
        <v>0</v>
      </c>
      <c r="AA75" s="134">
        <v>0</v>
      </c>
      <c r="AB75" s="134">
        <v>30000</v>
      </c>
      <c r="AC75" s="134">
        <v>0</v>
      </c>
      <c r="AD75" s="134">
        <v>0</v>
      </c>
      <c r="AE75" s="139">
        <v>0</v>
      </c>
      <c r="AF75" s="139">
        <v>0</v>
      </c>
      <c r="AG75" s="139">
        <v>0</v>
      </c>
      <c r="AH75" s="139">
        <v>0</v>
      </c>
      <c r="AI75" s="116" t="s">
        <v>88</v>
      </c>
      <c r="AJ75" s="136">
        <v>0</v>
      </c>
      <c r="AK75" s="136">
        <v>0</v>
      </c>
      <c r="AL75" s="136">
        <v>0</v>
      </c>
      <c r="AM75" s="136">
        <v>0</v>
      </c>
      <c r="AN75" s="136">
        <v>0</v>
      </c>
      <c r="AO75" s="136">
        <v>0</v>
      </c>
      <c r="AP75" s="136">
        <v>0</v>
      </c>
      <c r="AQ75" s="139">
        <v>0</v>
      </c>
      <c r="AR75" s="139">
        <v>0</v>
      </c>
      <c r="AS75" s="139">
        <v>0</v>
      </c>
      <c r="AT75" s="139">
        <v>0</v>
      </c>
      <c r="AU75" s="122"/>
      <c r="AV75" s="230">
        <f t="shared" si="133"/>
        <v>1</v>
      </c>
      <c r="AW75" s="230">
        <f t="shared" si="134"/>
        <v>0</v>
      </c>
      <c r="AX75" s="230" t="str">
        <f t="shared" si="135"/>
        <v>C1</v>
      </c>
      <c r="AY75" s="141">
        <f t="shared" si="136"/>
        <v>9</v>
      </c>
      <c r="AZ75" s="70">
        <f t="shared" si="137"/>
        <v>1</v>
      </c>
      <c r="BA75" s="70">
        <f t="shared" si="138"/>
        <v>1</v>
      </c>
      <c r="BB75" s="70">
        <f t="shared" si="139"/>
        <v>1</v>
      </c>
      <c r="BC75" s="70">
        <f t="shared" si="140"/>
        <v>1</v>
      </c>
      <c r="BD75" s="70">
        <f t="shared" si="141"/>
        <v>1</v>
      </c>
      <c r="BE75" s="70">
        <f t="shared" si="142"/>
        <v>1</v>
      </c>
      <c r="BF75" s="70">
        <f t="shared" si="143"/>
        <v>1</v>
      </c>
      <c r="BG75" s="71">
        <f t="shared" si="144"/>
        <v>0</v>
      </c>
      <c r="BH75" s="71">
        <f t="shared" si="145"/>
        <v>1</v>
      </c>
      <c r="BI75" s="71">
        <f t="shared" si="146"/>
        <v>0</v>
      </c>
      <c r="BJ75" s="71">
        <f t="shared" si="147"/>
        <v>1</v>
      </c>
      <c r="BK75" s="71">
        <f t="shared" si="148"/>
        <v>0</v>
      </c>
      <c r="BL75" s="70">
        <f t="shared" si="149"/>
        <v>1</v>
      </c>
      <c r="BM75" s="70">
        <f t="shared" si="150"/>
        <v>1</v>
      </c>
      <c r="BN75" s="70">
        <f t="shared" si="151"/>
        <v>0</v>
      </c>
      <c r="BO75" s="70">
        <f t="shared" si="152"/>
        <v>1</v>
      </c>
      <c r="BP75" s="144">
        <f t="shared" si="153"/>
        <v>0</v>
      </c>
      <c r="BQ75" s="144">
        <f t="shared" si="154"/>
        <v>0</v>
      </c>
      <c r="BR75" s="144">
        <f t="shared" si="155"/>
        <v>0</v>
      </c>
      <c r="BS75" s="144">
        <f t="shared" si="156"/>
        <v>30000</v>
      </c>
      <c r="BT75" s="144">
        <f t="shared" si="157"/>
        <v>0</v>
      </c>
      <c r="BU75" s="144">
        <f t="shared" si="158"/>
        <v>0</v>
      </c>
      <c r="BV75" s="144">
        <f t="shared" si="159"/>
        <v>0</v>
      </c>
      <c r="BW75" s="144">
        <f t="shared" si="160"/>
        <v>0</v>
      </c>
      <c r="BX75" s="144">
        <f t="shared" si="161"/>
        <v>0</v>
      </c>
      <c r="BY75" s="144">
        <f t="shared" si="162"/>
        <v>0</v>
      </c>
      <c r="BZ75" s="9">
        <v>0</v>
      </c>
      <c r="CA75" s="9">
        <v>0</v>
      </c>
      <c r="CB75" s="9">
        <v>0</v>
      </c>
      <c r="CC75" s="9">
        <v>0</v>
      </c>
      <c r="CD75" s="9">
        <v>0</v>
      </c>
      <c r="CE75" s="9">
        <v>0</v>
      </c>
      <c r="CF75" s="9">
        <v>0</v>
      </c>
      <c r="CG75" s="9">
        <v>0</v>
      </c>
      <c r="CH75" s="9">
        <v>0</v>
      </c>
      <c r="CI75" s="9">
        <v>0</v>
      </c>
      <c r="CJ75" s="9">
        <v>0</v>
      </c>
      <c r="CK75" s="9">
        <v>0</v>
      </c>
      <c r="CL75" s="9">
        <v>0</v>
      </c>
      <c r="CM75" s="9">
        <v>0</v>
      </c>
      <c r="CN75" s="9">
        <v>0</v>
      </c>
      <c r="CO75" s="9">
        <v>0</v>
      </c>
      <c r="CP75" s="9">
        <v>0</v>
      </c>
      <c r="CQ75" s="9">
        <v>0</v>
      </c>
      <c r="CR75" s="9">
        <v>0</v>
      </c>
      <c r="CS75" s="9">
        <v>0</v>
      </c>
      <c r="CT75" s="9">
        <v>0</v>
      </c>
      <c r="CU75" s="9">
        <v>0</v>
      </c>
      <c r="CV75" s="9">
        <v>0</v>
      </c>
      <c r="CW75" s="9">
        <v>0</v>
      </c>
      <c r="CX75" s="9">
        <v>0</v>
      </c>
      <c r="CY75" s="9">
        <v>0</v>
      </c>
      <c r="CZ75" s="9">
        <v>0</v>
      </c>
      <c r="DA75" s="9">
        <v>0</v>
      </c>
      <c r="DB75" s="9">
        <v>0</v>
      </c>
      <c r="DC75" s="9">
        <v>0</v>
      </c>
      <c r="DD75" s="9">
        <v>0</v>
      </c>
      <c r="DE75" s="9">
        <v>0</v>
      </c>
      <c r="DF75" s="9">
        <v>0</v>
      </c>
      <c r="DG75" s="144">
        <f t="shared" si="163"/>
        <v>38949</v>
      </c>
      <c r="DH75" s="144">
        <f t="shared" ref="DH75:EW75" si="174">DG75</f>
        <v>38949</v>
      </c>
      <c r="DI75" s="144">
        <f t="shared" si="174"/>
        <v>38949</v>
      </c>
      <c r="DJ75" s="144">
        <f t="shared" si="174"/>
        <v>38949</v>
      </c>
      <c r="DK75" s="144">
        <f t="shared" si="174"/>
        <v>38949</v>
      </c>
      <c r="DL75" s="144">
        <f t="shared" si="174"/>
        <v>38949</v>
      </c>
      <c r="DM75" s="144">
        <f t="shared" si="174"/>
        <v>38949</v>
      </c>
      <c r="DN75" s="144">
        <f t="shared" si="174"/>
        <v>38949</v>
      </c>
      <c r="DO75" s="144">
        <f t="shared" si="174"/>
        <v>38949</v>
      </c>
      <c r="DP75" s="144">
        <f t="shared" si="174"/>
        <v>38949</v>
      </c>
      <c r="DQ75" s="144">
        <f t="shared" si="174"/>
        <v>38949</v>
      </c>
      <c r="DR75" s="144">
        <f t="shared" si="174"/>
        <v>38949</v>
      </c>
      <c r="DS75" s="144">
        <f t="shared" si="174"/>
        <v>38949</v>
      </c>
      <c r="DT75" s="144">
        <f t="shared" si="174"/>
        <v>38949</v>
      </c>
      <c r="DU75" s="144">
        <f t="shared" si="174"/>
        <v>38949</v>
      </c>
      <c r="DV75" s="144">
        <f t="shared" si="174"/>
        <v>38949</v>
      </c>
      <c r="DW75" s="144">
        <f t="shared" si="174"/>
        <v>38949</v>
      </c>
      <c r="DX75" s="144">
        <f t="shared" si="174"/>
        <v>38949</v>
      </c>
      <c r="DY75" s="144">
        <f t="shared" si="174"/>
        <v>38949</v>
      </c>
      <c r="DZ75" s="144">
        <f t="shared" si="174"/>
        <v>38949</v>
      </c>
      <c r="EA75" s="144">
        <f t="shared" si="174"/>
        <v>38949</v>
      </c>
      <c r="EB75" s="144">
        <f t="shared" si="174"/>
        <v>38949</v>
      </c>
      <c r="EC75" s="144">
        <f t="shared" si="174"/>
        <v>38949</v>
      </c>
      <c r="ED75" s="144">
        <f t="shared" si="174"/>
        <v>38949</v>
      </c>
      <c r="EE75" s="144">
        <f t="shared" si="174"/>
        <v>38949</v>
      </c>
      <c r="EF75" s="144">
        <f t="shared" si="174"/>
        <v>38949</v>
      </c>
      <c r="EG75" s="144">
        <f t="shared" si="174"/>
        <v>38949</v>
      </c>
      <c r="EH75" s="144">
        <f t="shared" si="174"/>
        <v>38949</v>
      </c>
      <c r="EI75" s="144">
        <f t="shared" si="174"/>
        <v>38949</v>
      </c>
      <c r="EJ75" s="144">
        <f t="shared" si="174"/>
        <v>38949</v>
      </c>
      <c r="EK75" s="144">
        <f t="shared" si="174"/>
        <v>38949</v>
      </c>
      <c r="EL75" s="144">
        <f t="shared" si="174"/>
        <v>38949</v>
      </c>
      <c r="EM75" s="144">
        <f t="shared" si="174"/>
        <v>38949</v>
      </c>
      <c r="EN75" s="144">
        <f t="shared" si="174"/>
        <v>38949</v>
      </c>
      <c r="EO75" s="144">
        <f t="shared" si="174"/>
        <v>38949</v>
      </c>
      <c r="EP75" s="144">
        <f t="shared" si="174"/>
        <v>38949</v>
      </c>
      <c r="EQ75" s="144">
        <f t="shared" si="174"/>
        <v>38949</v>
      </c>
      <c r="ER75" s="144">
        <f t="shared" si="174"/>
        <v>38949</v>
      </c>
      <c r="ES75" s="144">
        <f t="shared" si="174"/>
        <v>38949</v>
      </c>
      <c r="ET75" s="144">
        <f t="shared" si="174"/>
        <v>38949</v>
      </c>
      <c r="EU75" s="144">
        <f t="shared" si="174"/>
        <v>38949</v>
      </c>
      <c r="EV75" s="144">
        <f t="shared" si="174"/>
        <v>38949</v>
      </c>
      <c r="EW75" s="144">
        <f t="shared" si="174"/>
        <v>38949</v>
      </c>
      <c r="EX75" s="147">
        <f>PV(0.05,'PV factor'!C250,,-BR75)</f>
        <v>0</v>
      </c>
      <c r="EY75" s="147">
        <f>PV(0.05,'PV factor'!D250,,-BS75)</f>
        <v>25915.127955944281</v>
      </c>
      <c r="EZ75" s="147">
        <f>PV(0.05,'PV factor'!E250,,-BT75)</f>
        <v>0</v>
      </c>
      <c r="FA75" s="147">
        <f>PV(0.05,'PV factor'!F250,,-BU75)</f>
        <v>0</v>
      </c>
      <c r="FB75" s="147">
        <f>PV(0.05,'PV factor'!G250,,-BV75)</f>
        <v>0</v>
      </c>
      <c r="FC75" s="147">
        <f>PV(0.05,'PV factor'!H250,,-BW75)</f>
        <v>0</v>
      </c>
      <c r="FD75" s="147">
        <f>PV(0.05,'PV factor'!I250,,-BX75)</f>
        <v>0</v>
      </c>
      <c r="FE75" s="147">
        <f>PV(0.05,'PV factor'!J250,,-BY75)</f>
        <v>0</v>
      </c>
      <c r="FF75" s="147">
        <f>PV(0.05,'PV factor'!K250,,-BZ75)</f>
        <v>0</v>
      </c>
      <c r="FG75" s="147">
        <f>PV(0.05,'PV factor'!L250,,-CA75)</f>
        <v>0</v>
      </c>
      <c r="FH75" s="147">
        <f>PV(0.05,'PV factor'!M250,,-CB75)</f>
        <v>0</v>
      </c>
      <c r="FI75" s="147">
        <f>PV(0.05,'PV factor'!N250,,-CC75)</f>
        <v>0</v>
      </c>
      <c r="FJ75" s="147">
        <f>PV(0.05,'PV factor'!O250,,-CD75)</f>
        <v>0</v>
      </c>
      <c r="FK75" s="147">
        <f>PV(0.05,'PV factor'!P250,,-CE75)</f>
        <v>0</v>
      </c>
      <c r="FL75" s="147">
        <f>PV(0.05,'PV factor'!Q250,,-CF75)</f>
        <v>0</v>
      </c>
      <c r="FM75" s="147">
        <f>PV(0.05,'PV factor'!R250,,-CG75)</f>
        <v>0</v>
      </c>
      <c r="FN75" s="147">
        <f>PV(0.05,'PV factor'!S250,,-CH75)</f>
        <v>0</v>
      </c>
      <c r="FO75" s="147">
        <f>PV(0.05,'PV factor'!T250,,-CI75)</f>
        <v>0</v>
      </c>
      <c r="FP75" s="147">
        <f>PV(0.05,'PV factor'!U250,,-CJ75)</f>
        <v>0</v>
      </c>
      <c r="FQ75" s="147">
        <f>PV(0.05,'PV factor'!V250,,-CK75)</f>
        <v>0</v>
      </c>
      <c r="FR75" s="147">
        <f>PV(0.05,'PV factor'!W250,,-CL75)</f>
        <v>0</v>
      </c>
      <c r="FS75" s="147">
        <f>PV(0.05,'PV factor'!X250,,-CM75)</f>
        <v>0</v>
      </c>
      <c r="FT75" s="147">
        <f>PV(0.05,'PV factor'!Y250,,-CN75)</f>
        <v>0</v>
      </c>
      <c r="FU75" s="147">
        <f>PV(0.05,'PV factor'!Z250,,-CO75)</f>
        <v>0</v>
      </c>
      <c r="FV75" s="147">
        <f>PV(0.05,'PV factor'!AA250,,-CP75)</f>
        <v>0</v>
      </c>
      <c r="FW75" s="147">
        <f>PV(0.05,'PV factor'!AB250,,-CQ75)</f>
        <v>0</v>
      </c>
      <c r="FX75" s="147">
        <f>PV(0.05,'PV factor'!AC250,,-CR75)</f>
        <v>0</v>
      </c>
      <c r="FY75" s="147">
        <f>PV(0.05,'PV factor'!AD250,,-CS75)</f>
        <v>0</v>
      </c>
      <c r="FZ75" s="147">
        <f>PV(0.05,'PV factor'!AE250,,-CT75)</f>
        <v>0</v>
      </c>
      <c r="GA75" s="147">
        <f>PV(0.05,'PV factor'!AF250,,-CU75)</f>
        <v>0</v>
      </c>
      <c r="GB75" s="147">
        <f>PV(0.05,'PV factor'!AG250,,-CV75)</f>
        <v>0</v>
      </c>
      <c r="GC75" s="147">
        <f>PV(0.05,'PV factor'!AH250,,-CW75)</f>
        <v>0</v>
      </c>
      <c r="GD75" s="147">
        <f>PV(0.05,'PV factor'!AI250,,-CX75)</f>
        <v>0</v>
      </c>
      <c r="GE75" s="147">
        <f>PV(0.05,'PV factor'!AJ250,,-CY75)</f>
        <v>0</v>
      </c>
      <c r="GF75" s="147">
        <f>PV(0.05,'PV factor'!AK250,,-CZ75)</f>
        <v>0</v>
      </c>
      <c r="GG75" s="147">
        <f>PV(0.05,'PV factor'!AL250,,-DA75)</f>
        <v>0</v>
      </c>
      <c r="GH75" s="147">
        <f>PV(0.05,'PV factor'!AM250,,-DB75)</f>
        <v>0</v>
      </c>
      <c r="GI75" s="147">
        <f>PV(0.05,'PV factor'!AN250,,-DC75)</f>
        <v>0</v>
      </c>
      <c r="GJ75" s="147">
        <f>PV(0.05,'PV factor'!AO250,,-DD75)</f>
        <v>0</v>
      </c>
      <c r="GK75" s="147">
        <f>PV(0.05,'PV factor'!AP250,,-DE75)</f>
        <v>0</v>
      </c>
      <c r="GL75" s="147">
        <f>PV(0.05,'PV factor'!C250,,-DI75)</f>
        <v>35327.891156462581</v>
      </c>
      <c r="GM75" s="147">
        <f>PV(0.05,'PV factor'!D250,,-DJ75)</f>
        <v>33645.610625202455</v>
      </c>
      <c r="GN75" s="147">
        <f>PV(0.05,'PV factor'!E250,,-DK75)</f>
        <v>32043.438690669012</v>
      </c>
      <c r="GO75" s="147">
        <f>PV(0.05,'PV factor'!F250,,-DL75)</f>
        <v>30517.560657780006</v>
      </c>
      <c r="GP75" s="147">
        <f>PV(0.05,'PV factor'!G250,,-DM75)</f>
        <v>29064.343483600012</v>
      </c>
      <c r="GQ75" s="147">
        <f>PV(0.05,'PV factor'!H250,,-DN75)</f>
        <v>27680.327127238099</v>
      </c>
      <c r="GR75" s="147">
        <f>PV(0.05,'PV factor'!I250,,-DO75)</f>
        <v>26362.216311655338</v>
      </c>
      <c r="GS75" s="147">
        <f>PV(0.05,'PV factor'!J250,,-DP75)</f>
        <v>25106.872677766987</v>
      </c>
      <c r="GT75" s="147">
        <f>PV(0.05,'PV factor'!K250,,-DQ75)</f>
        <v>23911.307312159035</v>
      </c>
      <c r="GU75" s="147">
        <f>PV(0.05,'PV factor'!L250,,-DR75)</f>
        <v>22772.673630627651</v>
      </c>
      <c r="GV75" s="147">
        <f>PV(0.05,'PV factor'!M250,,-DS75)</f>
        <v>21688.260600597765</v>
      </c>
      <c r="GW75" s="147">
        <f>PV(0.05,'PV factor'!N250,,-DT75)</f>
        <v>20655.486286283583</v>
      </c>
      <c r="GX75" s="147">
        <f>PV(0.05,'PV factor'!O250,,-DU75)</f>
        <v>19671.891701222463</v>
      </c>
      <c r="GY75" s="147">
        <f>PV(0.05,'PV factor'!P250,,-DV75)</f>
        <v>18735.134953545199</v>
      </c>
      <c r="GZ75" s="147">
        <f>PV(0.05,'PV factor'!Q250,,-DW75)</f>
        <v>17842.985670043046</v>
      </c>
      <c r="HA75" s="147">
        <f>PV(0.05,'PV factor'!R250,,-DX75)</f>
        <v>16993.319685755279</v>
      </c>
      <c r="HB75" s="147">
        <f>PV(0.05,'PV factor'!S250,,-DY75)</f>
        <v>16184.113986433602</v>
      </c>
      <c r="HC75" s="147">
        <f>PV(0.05,'PV factor'!T250,,-DZ75)</f>
        <v>15413.441891841525</v>
      </c>
      <c r="HD75" s="147">
        <f>PV(0.05,'PV factor'!U250,,-EA75)</f>
        <v>14679.4684684205</v>
      </c>
      <c r="HE75" s="147">
        <f>PV(0.05,'PV factor'!V250,,-EB75)</f>
        <v>13980.446160400477</v>
      </c>
      <c r="HF75" s="147">
        <f>PV(0.05,'PV factor'!W250,,-EC75)</f>
        <v>13314.710628952836</v>
      </c>
      <c r="HG75" s="147">
        <f>PV(0.05,'PV factor'!X250,,-ED75)</f>
        <v>12680.676789478888</v>
      </c>
      <c r="HH75" s="147">
        <f>PV(0.05,'PV factor'!Y250,,-EE75)</f>
        <v>12076.835037598943</v>
      </c>
      <c r="HI75" s="147">
        <f>PV(0.05,'PV factor'!Z250,,-EF75)</f>
        <v>11501.747654856135</v>
      </c>
      <c r="HJ75" s="147">
        <f>PV(0.05,'PV factor'!AA250,,-EG75)</f>
        <v>10954.045385577272</v>
      </c>
      <c r="HK75" s="147">
        <f>PV(0.05,'PV factor'!AB250,,-EH75)</f>
        <v>10432.424176740258</v>
      </c>
      <c r="HL75" s="147">
        <f>PV(0.05,'PV factor'!AC250,,-EI75)</f>
        <v>9935.6420730859609</v>
      </c>
      <c r="HM75" s="147">
        <f>PV(0.05,'PV factor'!AD250,,-EJ75)</f>
        <v>9462.5162600818658</v>
      </c>
      <c r="HN75" s="147">
        <f>PV(0.05,'PV factor'!AE250,,-EK75)</f>
        <v>9011.9202476970186</v>
      </c>
      <c r="HO75" s="147">
        <f>PV(0.05,'PV factor'!AF250,,-EL75)</f>
        <v>8582.7811882828719</v>
      </c>
      <c r="HP75" s="147">
        <f>PV(0.05,'PV factor'!AG250,,-EM75)</f>
        <v>8174.0773221741638</v>
      </c>
      <c r="HQ75" s="147">
        <f>PV(0.05,'PV factor'!AH250,,-EN75)</f>
        <v>7784.8355449277751</v>
      </c>
      <c r="HR75" s="147">
        <f>PV(0.05,'PV factor'!AI250,,-EO75)</f>
        <v>7414.1290904074049</v>
      </c>
      <c r="HS75" s="147">
        <f>PV(0.05,'PV factor'!AJ250,,-EP75)</f>
        <v>7061.0753241975281</v>
      </c>
      <c r="HT75" s="147">
        <f>PV(0.05,'PV factor'!AK250,,-EQ75)</f>
        <v>6724.8336420928845</v>
      </c>
      <c r="HU75" s="147">
        <f>PV(0.05,'PV factor'!AL250,,-ER75)</f>
        <v>6404.6034686598896</v>
      </c>
      <c r="HV75" s="147">
        <f>PV(0.05,'PV factor'!AM250,,-ES75)</f>
        <v>6099.6223511046574</v>
      </c>
      <c r="HW75" s="147">
        <f>PV(0.05,'PV factor'!AN250,,-ET75)</f>
        <v>5809.1641439091964</v>
      </c>
      <c r="HX75" s="147">
        <f>PV(0.05,'PV factor'!AO250,,-EU75)</f>
        <v>5532.5372799135212</v>
      </c>
      <c r="HY75" s="147">
        <f>PV(0.05,'PV factor'!AP250,,-EV75)</f>
        <v>5269.0831237271623</v>
      </c>
      <c r="HZ75" s="147">
        <f t="shared" si="165"/>
        <v>25915.127955944281</v>
      </c>
      <c r="IA75" s="147">
        <f t="shared" si="166"/>
        <v>160598.84461371406</v>
      </c>
      <c r="IB75" s="401">
        <f t="shared" si="167"/>
        <v>6.1971079165316914</v>
      </c>
    </row>
    <row r="76" spans="1:236" ht="90" customHeight="1" x14ac:dyDescent="0.2">
      <c r="A76" s="161" t="s">
        <v>2267</v>
      </c>
      <c r="B76" s="150" t="s">
        <v>2515</v>
      </c>
      <c r="C76" s="150" t="s">
        <v>2171</v>
      </c>
      <c r="D76" s="148">
        <v>3</v>
      </c>
      <c r="E76" s="150" t="s">
        <v>2608</v>
      </c>
      <c r="F76" s="151" t="s">
        <v>2609</v>
      </c>
      <c r="G76" s="151" t="s">
        <v>2610</v>
      </c>
      <c r="H76" s="79" t="s">
        <v>77</v>
      </c>
      <c r="I76" s="151" t="s">
        <v>2611</v>
      </c>
      <c r="J76" s="151">
        <v>10</v>
      </c>
      <c r="K76" s="227" t="s">
        <v>79</v>
      </c>
      <c r="L76" s="79">
        <v>60990</v>
      </c>
      <c r="M76" s="79" t="s">
        <v>2612</v>
      </c>
      <c r="N76" s="79" t="s">
        <v>81</v>
      </c>
      <c r="O76" s="79" t="s">
        <v>133</v>
      </c>
      <c r="P76" s="79" t="s">
        <v>134</v>
      </c>
      <c r="Q76" s="112" t="s">
        <v>100</v>
      </c>
      <c r="R76" s="79" t="s">
        <v>226</v>
      </c>
      <c r="S76" s="79" t="s">
        <v>99</v>
      </c>
      <c r="T76" s="79" t="s">
        <v>1850</v>
      </c>
      <c r="U76" s="79" t="s">
        <v>100</v>
      </c>
      <c r="V76" s="81">
        <v>1</v>
      </c>
      <c r="W76" s="149">
        <v>0</v>
      </c>
      <c r="X76" s="149">
        <v>0</v>
      </c>
      <c r="Y76" s="149">
        <v>0</v>
      </c>
      <c r="Z76" s="127">
        <v>0</v>
      </c>
      <c r="AA76" s="162">
        <v>0</v>
      </c>
      <c r="AB76" s="162">
        <v>0</v>
      </c>
      <c r="AC76" s="162">
        <v>0</v>
      </c>
      <c r="AD76" s="162">
        <v>0</v>
      </c>
      <c r="AE76" s="149">
        <v>0</v>
      </c>
      <c r="AF76" s="149">
        <v>0</v>
      </c>
      <c r="AG76" s="149">
        <v>0</v>
      </c>
      <c r="AH76" s="149">
        <v>0</v>
      </c>
      <c r="AI76" s="88" t="s">
        <v>88</v>
      </c>
      <c r="AJ76" s="149">
        <v>80000</v>
      </c>
      <c r="AK76" s="149">
        <v>0</v>
      </c>
      <c r="AL76" s="149">
        <v>0</v>
      </c>
      <c r="AM76" s="149">
        <v>80000</v>
      </c>
      <c r="AN76" s="149">
        <v>0</v>
      </c>
      <c r="AO76" s="149">
        <v>0</v>
      </c>
      <c r="AP76" s="149">
        <v>0</v>
      </c>
      <c r="AQ76" s="149">
        <v>0</v>
      </c>
      <c r="AR76" s="149">
        <v>0</v>
      </c>
      <c r="AS76" s="149">
        <v>0</v>
      </c>
      <c r="AT76" s="149">
        <v>0</v>
      </c>
      <c r="AU76" s="151"/>
      <c r="AV76" s="230">
        <f t="shared" si="133"/>
        <v>1</v>
      </c>
      <c r="AW76" s="230">
        <f t="shared" si="134"/>
        <v>0</v>
      </c>
      <c r="AX76" s="230" t="str">
        <f t="shared" si="135"/>
        <v>F2</v>
      </c>
      <c r="AY76" s="141">
        <f t="shared" si="136"/>
        <v>8</v>
      </c>
      <c r="AZ76" s="70">
        <f t="shared" si="137"/>
        <v>1</v>
      </c>
      <c r="BA76" s="70">
        <f t="shared" si="138"/>
        <v>1</v>
      </c>
      <c r="BB76" s="70">
        <f t="shared" si="139"/>
        <v>0</v>
      </c>
      <c r="BC76" s="70">
        <f t="shared" si="140"/>
        <v>1</v>
      </c>
      <c r="BD76" s="70">
        <f t="shared" si="141"/>
        <v>1</v>
      </c>
      <c r="BE76" s="70">
        <f t="shared" si="142"/>
        <v>1</v>
      </c>
      <c r="BF76" s="70">
        <f t="shared" si="143"/>
        <v>1</v>
      </c>
      <c r="BG76" s="71">
        <f t="shared" si="144"/>
        <v>0</v>
      </c>
      <c r="BH76" s="71">
        <f t="shared" si="145"/>
        <v>1</v>
      </c>
      <c r="BI76" s="71">
        <f t="shared" si="146"/>
        <v>0</v>
      </c>
      <c r="BJ76" s="71">
        <f t="shared" si="147"/>
        <v>0</v>
      </c>
      <c r="BK76" s="71">
        <f t="shared" si="148"/>
        <v>1</v>
      </c>
      <c r="BL76" s="70">
        <f t="shared" si="149"/>
        <v>1</v>
      </c>
      <c r="BM76" s="70">
        <f t="shared" si="150"/>
        <v>1</v>
      </c>
      <c r="BN76" s="70">
        <f t="shared" si="151"/>
        <v>0</v>
      </c>
      <c r="BO76" s="70">
        <f t="shared" si="152"/>
        <v>1</v>
      </c>
      <c r="BP76" s="144">
        <f t="shared" si="153"/>
        <v>0</v>
      </c>
      <c r="BQ76" s="144">
        <f t="shared" si="154"/>
        <v>0</v>
      </c>
      <c r="BR76" s="144">
        <f t="shared" si="155"/>
        <v>80000</v>
      </c>
      <c r="BS76" s="144">
        <f t="shared" si="156"/>
        <v>0</v>
      </c>
      <c r="BT76" s="144">
        <f t="shared" si="157"/>
        <v>0</v>
      </c>
      <c r="BU76" s="144">
        <f t="shared" si="158"/>
        <v>0</v>
      </c>
      <c r="BV76" s="144">
        <f t="shared" si="159"/>
        <v>0</v>
      </c>
      <c r="BW76" s="144">
        <f t="shared" si="160"/>
        <v>0</v>
      </c>
      <c r="BX76" s="144">
        <f t="shared" si="161"/>
        <v>0</v>
      </c>
      <c r="BY76" s="144">
        <f t="shared" si="162"/>
        <v>0</v>
      </c>
      <c r="BZ76" s="9">
        <v>0</v>
      </c>
      <c r="CA76" s="9">
        <v>0</v>
      </c>
      <c r="CB76" s="9">
        <v>0</v>
      </c>
      <c r="CC76" s="9">
        <v>0</v>
      </c>
      <c r="CD76" s="9">
        <v>0</v>
      </c>
      <c r="CE76" s="9">
        <v>0</v>
      </c>
      <c r="CF76" s="9">
        <v>0</v>
      </c>
      <c r="CG76" s="9">
        <v>0</v>
      </c>
      <c r="CH76" s="9">
        <v>0</v>
      </c>
      <c r="CI76" s="9">
        <v>0</v>
      </c>
      <c r="CJ76" s="9">
        <v>0</v>
      </c>
      <c r="CK76" s="9">
        <v>0</v>
      </c>
      <c r="CL76" s="9">
        <v>0</v>
      </c>
      <c r="CM76" s="9">
        <v>0</v>
      </c>
      <c r="CN76" s="9">
        <v>0</v>
      </c>
      <c r="CO76" s="9">
        <v>0</v>
      </c>
      <c r="CP76" s="9">
        <v>0</v>
      </c>
      <c r="CQ76" s="9">
        <v>0</v>
      </c>
      <c r="CR76" s="9">
        <v>0</v>
      </c>
      <c r="CS76" s="9">
        <v>0</v>
      </c>
      <c r="CT76" s="9">
        <v>0</v>
      </c>
      <c r="CU76" s="9">
        <v>0</v>
      </c>
      <c r="CV76" s="9">
        <v>0</v>
      </c>
      <c r="CW76" s="9">
        <v>0</v>
      </c>
      <c r="CX76" s="9">
        <v>0</v>
      </c>
      <c r="CY76" s="9">
        <v>0</v>
      </c>
      <c r="CZ76" s="9">
        <v>0</v>
      </c>
      <c r="DA76" s="9">
        <v>0</v>
      </c>
      <c r="DB76" s="9">
        <v>0</v>
      </c>
      <c r="DC76" s="9">
        <v>0</v>
      </c>
      <c r="DD76" s="9">
        <v>0</v>
      </c>
      <c r="DE76" s="9">
        <v>0</v>
      </c>
      <c r="DF76" s="9">
        <v>0</v>
      </c>
      <c r="DG76" s="144">
        <f t="shared" si="163"/>
        <v>60990</v>
      </c>
      <c r="DH76" s="144">
        <f t="shared" ref="DH76:EW76" si="175">DG76</f>
        <v>60990</v>
      </c>
      <c r="DI76" s="144">
        <f t="shared" si="175"/>
        <v>60990</v>
      </c>
      <c r="DJ76" s="144">
        <f t="shared" si="175"/>
        <v>60990</v>
      </c>
      <c r="DK76" s="144">
        <f t="shared" si="175"/>
        <v>60990</v>
      </c>
      <c r="DL76" s="144">
        <f t="shared" si="175"/>
        <v>60990</v>
      </c>
      <c r="DM76" s="144">
        <f t="shared" si="175"/>
        <v>60990</v>
      </c>
      <c r="DN76" s="144">
        <f t="shared" si="175"/>
        <v>60990</v>
      </c>
      <c r="DO76" s="144">
        <f t="shared" si="175"/>
        <v>60990</v>
      </c>
      <c r="DP76" s="144">
        <f t="shared" si="175"/>
        <v>60990</v>
      </c>
      <c r="DQ76" s="144">
        <f t="shared" si="175"/>
        <v>60990</v>
      </c>
      <c r="DR76" s="144">
        <f t="shared" si="175"/>
        <v>60990</v>
      </c>
      <c r="DS76" s="144">
        <f t="shared" si="175"/>
        <v>60990</v>
      </c>
      <c r="DT76" s="144">
        <f t="shared" si="175"/>
        <v>60990</v>
      </c>
      <c r="DU76" s="144">
        <f t="shared" si="175"/>
        <v>60990</v>
      </c>
      <c r="DV76" s="144">
        <f t="shared" si="175"/>
        <v>60990</v>
      </c>
      <c r="DW76" s="144">
        <f t="shared" si="175"/>
        <v>60990</v>
      </c>
      <c r="DX76" s="144">
        <f t="shared" si="175"/>
        <v>60990</v>
      </c>
      <c r="DY76" s="144">
        <f t="shared" si="175"/>
        <v>60990</v>
      </c>
      <c r="DZ76" s="144">
        <f t="shared" si="175"/>
        <v>60990</v>
      </c>
      <c r="EA76" s="144">
        <f t="shared" si="175"/>
        <v>60990</v>
      </c>
      <c r="EB76" s="144">
        <f t="shared" si="175"/>
        <v>60990</v>
      </c>
      <c r="EC76" s="144">
        <f t="shared" si="175"/>
        <v>60990</v>
      </c>
      <c r="ED76" s="144">
        <f t="shared" si="175"/>
        <v>60990</v>
      </c>
      <c r="EE76" s="144">
        <f t="shared" si="175"/>
        <v>60990</v>
      </c>
      <c r="EF76" s="144">
        <f t="shared" si="175"/>
        <v>60990</v>
      </c>
      <c r="EG76" s="144">
        <f t="shared" si="175"/>
        <v>60990</v>
      </c>
      <c r="EH76" s="144">
        <f t="shared" si="175"/>
        <v>60990</v>
      </c>
      <c r="EI76" s="144">
        <f t="shared" si="175"/>
        <v>60990</v>
      </c>
      <c r="EJ76" s="144">
        <f t="shared" si="175"/>
        <v>60990</v>
      </c>
      <c r="EK76" s="144">
        <f t="shared" si="175"/>
        <v>60990</v>
      </c>
      <c r="EL76" s="144">
        <f t="shared" si="175"/>
        <v>60990</v>
      </c>
      <c r="EM76" s="144">
        <f t="shared" si="175"/>
        <v>60990</v>
      </c>
      <c r="EN76" s="144">
        <f t="shared" si="175"/>
        <v>60990</v>
      </c>
      <c r="EO76" s="144">
        <f t="shared" si="175"/>
        <v>60990</v>
      </c>
      <c r="EP76" s="144">
        <f t="shared" si="175"/>
        <v>60990</v>
      </c>
      <c r="EQ76" s="144">
        <f t="shared" si="175"/>
        <v>60990</v>
      </c>
      <c r="ER76" s="144">
        <f t="shared" si="175"/>
        <v>60990</v>
      </c>
      <c r="ES76" s="144">
        <f t="shared" si="175"/>
        <v>60990</v>
      </c>
      <c r="ET76" s="144">
        <f t="shared" si="175"/>
        <v>60990</v>
      </c>
      <c r="EU76" s="144">
        <f t="shared" si="175"/>
        <v>60990</v>
      </c>
      <c r="EV76" s="144">
        <f t="shared" si="175"/>
        <v>60990</v>
      </c>
      <c r="EW76" s="144">
        <f t="shared" si="175"/>
        <v>60990</v>
      </c>
      <c r="EX76" s="147">
        <f>PV(0.05,'PV factor'!C351,,-BR76)</f>
        <v>72562.358276643994</v>
      </c>
      <c r="EY76" s="147">
        <f>PV(0.05,'PV factor'!D351,,-BS76)</f>
        <v>0</v>
      </c>
      <c r="EZ76" s="147">
        <f>PV(0.05,'PV factor'!E351,,-BT76)</f>
        <v>0</v>
      </c>
      <c r="FA76" s="147">
        <f>PV(0.05,'PV factor'!F351,,-BU76)</f>
        <v>0</v>
      </c>
      <c r="FB76" s="147">
        <f>PV(0.05,'PV factor'!G351,,-BV76)</f>
        <v>0</v>
      </c>
      <c r="FC76" s="147">
        <f>PV(0.05,'PV factor'!H351,,-BW76)</f>
        <v>0</v>
      </c>
      <c r="FD76" s="147">
        <f>PV(0.05,'PV factor'!I351,,-BX76)</f>
        <v>0</v>
      </c>
      <c r="FE76" s="147">
        <f>PV(0.05,'PV factor'!J351,,-BY76)</f>
        <v>0</v>
      </c>
      <c r="FF76" s="147">
        <f>PV(0.05,'PV factor'!K351,,-BZ76)</f>
        <v>0</v>
      </c>
      <c r="FG76" s="147">
        <f>PV(0.05,'PV factor'!L351,,-CA76)</f>
        <v>0</v>
      </c>
      <c r="FH76" s="147">
        <f>PV(0.05,'PV factor'!M351,,-CB76)</f>
        <v>0</v>
      </c>
      <c r="FI76" s="147">
        <f>PV(0.05,'PV factor'!N351,,-CC76)</f>
        <v>0</v>
      </c>
      <c r="FJ76" s="147">
        <f>PV(0.05,'PV factor'!O351,,-CD76)</f>
        <v>0</v>
      </c>
      <c r="FK76" s="147">
        <f>PV(0.05,'PV factor'!P351,,-CE76)</f>
        <v>0</v>
      </c>
      <c r="FL76" s="147">
        <f>PV(0.05,'PV factor'!Q351,,-CF76)</f>
        <v>0</v>
      </c>
      <c r="FM76" s="147">
        <f>PV(0.05,'PV factor'!R351,,-CG76)</f>
        <v>0</v>
      </c>
      <c r="FN76" s="147">
        <f>PV(0.05,'PV factor'!S351,,-CH76)</f>
        <v>0</v>
      </c>
      <c r="FO76" s="147">
        <f>PV(0.05,'PV factor'!T351,,-CI76)</f>
        <v>0</v>
      </c>
      <c r="FP76" s="147">
        <f>PV(0.05,'PV factor'!U351,,-CJ76)</f>
        <v>0</v>
      </c>
      <c r="FQ76" s="147">
        <f>PV(0.05,'PV factor'!V351,,-CK76)</f>
        <v>0</v>
      </c>
      <c r="FR76" s="147">
        <f>PV(0.05,'PV factor'!W351,,-CL76)</f>
        <v>0</v>
      </c>
      <c r="FS76" s="147">
        <f>PV(0.05,'PV factor'!X351,,-CM76)</f>
        <v>0</v>
      </c>
      <c r="FT76" s="147">
        <f>PV(0.05,'PV factor'!Y351,,-CN76)</f>
        <v>0</v>
      </c>
      <c r="FU76" s="147">
        <f>PV(0.05,'PV factor'!Z351,,-CO76)</f>
        <v>0</v>
      </c>
      <c r="FV76" s="147">
        <f>PV(0.05,'PV factor'!AA351,,-CP76)</f>
        <v>0</v>
      </c>
      <c r="FW76" s="147">
        <f>PV(0.05,'PV factor'!AB351,,-CQ76)</f>
        <v>0</v>
      </c>
      <c r="FX76" s="147">
        <f>PV(0.05,'PV factor'!AC351,,-CR76)</f>
        <v>0</v>
      </c>
      <c r="FY76" s="147">
        <f>PV(0.05,'PV factor'!AD351,,-CS76)</f>
        <v>0</v>
      </c>
      <c r="FZ76" s="147">
        <f>PV(0.05,'PV factor'!AE351,,-CT76)</f>
        <v>0</v>
      </c>
      <c r="GA76" s="147">
        <f>PV(0.05,'PV factor'!AF351,,-CU76)</f>
        <v>0</v>
      </c>
      <c r="GB76" s="147">
        <f>PV(0.05,'PV factor'!AG351,,-CV76)</f>
        <v>0</v>
      </c>
      <c r="GC76" s="147">
        <f>PV(0.05,'PV factor'!AH351,,-CW76)</f>
        <v>0</v>
      </c>
      <c r="GD76" s="147">
        <f>PV(0.05,'PV factor'!AI351,,-CX76)</f>
        <v>0</v>
      </c>
      <c r="GE76" s="147">
        <f>PV(0.05,'PV factor'!AJ351,,-CY76)</f>
        <v>0</v>
      </c>
      <c r="GF76" s="147">
        <f>PV(0.05,'PV factor'!AK351,,-CZ76)</f>
        <v>0</v>
      </c>
      <c r="GG76" s="147">
        <f>PV(0.05,'PV factor'!AL351,,-DA76)</f>
        <v>0</v>
      </c>
      <c r="GH76" s="147">
        <f>PV(0.05,'PV factor'!AM351,,-DB76)</f>
        <v>0</v>
      </c>
      <c r="GI76" s="147">
        <f>PV(0.05,'PV factor'!AN351,,-DC76)</f>
        <v>0</v>
      </c>
      <c r="GJ76" s="147">
        <f>PV(0.05,'PV factor'!AO351,,-DD76)</f>
        <v>0</v>
      </c>
      <c r="GK76" s="147">
        <f>PV(0.05,'PV factor'!AP351,,-DE76)</f>
        <v>0</v>
      </c>
      <c r="GL76" s="147">
        <f>PV(0.05,'PV factor'!C351,,-DI76)</f>
        <v>55319.727891156457</v>
      </c>
      <c r="GM76" s="147">
        <f>PV(0.05,'PV factor'!D351,,-DJ76)</f>
        <v>52685.45513443472</v>
      </c>
      <c r="GN76" s="147">
        <f>PV(0.05,'PV factor'!E351,,-DK76)</f>
        <v>50176.623937556884</v>
      </c>
      <c r="GO76" s="147">
        <f>PV(0.05,'PV factor'!F351,,-DL76)</f>
        <v>47787.260892911312</v>
      </c>
      <c r="GP76" s="147">
        <f>PV(0.05,'PV factor'!G351,,-DM76)</f>
        <v>45511.677040867922</v>
      </c>
      <c r="GQ76" s="147">
        <f>PV(0.05,'PV factor'!H351,,-DN76)</f>
        <v>43344.454324636106</v>
      </c>
      <c r="GR76" s="147">
        <f>PV(0.05,'PV factor'!I351,,-DO76)</f>
        <v>41280.43269012963</v>
      </c>
      <c r="GS76" s="147">
        <f>PV(0.05,'PV factor'!J351,,-DP76)</f>
        <v>39314.697800123453</v>
      </c>
      <c r="GT76" s="147">
        <f>PV(0.05,'PV factor'!K351,,-DQ76)</f>
        <v>37442.569333450912</v>
      </c>
      <c r="GU76" s="147">
        <f>PV(0.05,'PV factor'!L351,,-DR76)</f>
        <v>35659.589841381814</v>
      </c>
      <c r="GV76" s="147">
        <f>PV(0.05,'PV factor'!M351,,-DS76)</f>
        <v>33961.514134649355</v>
      </c>
      <c r="GW76" s="147">
        <f>PV(0.05,'PV factor'!N351,,-DT76)</f>
        <v>32344.299175856522</v>
      </c>
      <c r="GX76" s="147">
        <f>PV(0.05,'PV factor'!O351,,-DU76)</f>
        <v>30804.094453196696</v>
      </c>
      <c r="GY76" s="147">
        <f>PV(0.05,'PV factor'!P351,,-DV76)</f>
        <v>29337.232812568272</v>
      </c>
      <c r="GZ76" s="147">
        <f>PV(0.05,'PV factor'!Q351,,-DW76)</f>
        <v>27940.221726255499</v>
      </c>
      <c r="HA76" s="147">
        <f>PV(0.05,'PV factor'!R351,,-DX76)</f>
        <v>26609.734977386186</v>
      </c>
      <c r="HB76" s="147">
        <f>PV(0.05,'PV factor'!S351,,-DY76)</f>
        <v>25342.604740367799</v>
      </c>
      <c r="HC76" s="147">
        <f>PV(0.05,'PV factor'!T351,,-DZ76)</f>
        <v>24135.814038445522</v>
      </c>
      <c r="HD76" s="147">
        <f>PV(0.05,'PV factor'!U351,,-EA76)</f>
        <v>22986.489560424307</v>
      </c>
      <c r="HE76" s="147">
        <f>PV(0.05,'PV factor'!V351,,-EB76)</f>
        <v>21891.894819451722</v>
      </c>
      <c r="HF76" s="147">
        <f>PV(0.05,'PV factor'!W351,,-EC76)</f>
        <v>20849.423637573069</v>
      </c>
      <c r="HG76" s="147">
        <f>PV(0.05,'PV factor'!X351,,-ED76)</f>
        <v>19856.593940545776</v>
      </c>
      <c r="HH76" s="147">
        <f>PV(0.05,'PV factor'!Y351,,-EE76)</f>
        <v>18911.041848138837</v>
      </c>
      <c r="HI76" s="147">
        <f>PV(0.05,'PV factor'!Z351,,-EF76)</f>
        <v>18010.516045846511</v>
      </c>
      <c r="HJ76" s="147">
        <f>PV(0.05,'PV factor'!AA351,,-EG76)</f>
        <v>17152.872424615725</v>
      </c>
      <c r="HK76" s="147">
        <f>PV(0.05,'PV factor'!AB351,,-EH76)</f>
        <v>16336.068975824497</v>
      </c>
      <c r="HL76" s="147">
        <f>PV(0.05,'PV factor'!AC351,,-EI76)</f>
        <v>15558.160929356667</v>
      </c>
      <c r="HM76" s="147">
        <f>PV(0.05,'PV factor'!AD351,,-EJ76)</f>
        <v>14817.296123196822</v>
      </c>
      <c r="HN76" s="147">
        <f>PV(0.05,'PV factor'!AE351,,-EK76)</f>
        <v>14111.710593520787</v>
      </c>
      <c r="HO76" s="147">
        <f>PV(0.05,'PV factor'!AF351,,-EL76)</f>
        <v>13439.724374781697</v>
      </c>
      <c r="HP76" s="147">
        <f>PV(0.05,'PV factor'!AG351,,-EM76)</f>
        <v>12799.737499792094</v>
      </c>
      <c r="HQ76" s="147">
        <f>PV(0.05,'PV factor'!AH351,,-EN76)</f>
        <v>12190.226190278185</v>
      </c>
      <c r="HR76" s="147">
        <f>PV(0.05,'PV factor'!AI351,,-EO76)</f>
        <v>11609.739228836366</v>
      </c>
      <c r="HS76" s="147">
        <f>PV(0.05,'PV factor'!AJ351,,-EP76)</f>
        <v>11056.894503653681</v>
      </c>
      <c r="HT76" s="147">
        <f>PV(0.05,'PV factor'!AK351,,-EQ76)</f>
        <v>10530.375717765412</v>
      </c>
      <c r="HU76" s="147">
        <f>PV(0.05,'PV factor'!AL351,,-ER76)</f>
        <v>10028.929255014677</v>
      </c>
      <c r="HV76" s="147">
        <f>PV(0.05,'PV factor'!AM351,,-ES76)</f>
        <v>9551.361195252075</v>
      </c>
      <c r="HW76" s="147">
        <f>PV(0.05,'PV factor'!AN351,,-ET76)</f>
        <v>9096.5344716686413</v>
      </c>
      <c r="HX76" s="147">
        <f>PV(0.05,'PV factor'!AO351,,-EU76)</f>
        <v>8663.3661634939454</v>
      </c>
      <c r="HY76" s="147">
        <f>PV(0.05,'PV factor'!AP351,,-EV76)</f>
        <v>8250.8249176132795</v>
      </c>
      <c r="HZ76" s="147">
        <f t="shared" si="165"/>
        <v>72562.358276643994</v>
      </c>
      <c r="IA76" s="147">
        <f t="shared" si="166"/>
        <v>448522.48888664925</v>
      </c>
      <c r="IB76" s="401">
        <f t="shared" si="167"/>
        <v>6.1812005499691347</v>
      </c>
    </row>
    <row r="77" spans="1:236" ht="90" customHeight="1" x14ac:dyDescent="0.2">
      <c r="A77" s="224" t="s">
        <v>638</v>
      </c>
      <c r="B77" s="225" t="s">
        <v>639</v>
      </c>
      <c r="C77" s="225" t="s">
        <v>660</v>
      </c>
      <c r="D77" s="226">
        <v>5</v>
      </c>
      <c r="E77" s="225" t="s">
        <v>661</v>
      </c>
      <c r="F77" s="227" t="s">
        <v>662</v>
      </c>
      <c r="G77" s="227" t="s">
        <v>663</v>
      </c>
      <c r="H77" s="73" t="s">
        <v>77</v>
      </c>
      <c r="I77" s="227" t="s">
        <v>664</v>
      </c>
      <c r="J77" s="227">
        <v>40</v>
      </c>
      <c r="K77" s="227" t="s">
        <v>79</v>
      </c>
      <c r="L77" s="191">
        <v>50347</v>
      </c>
      <c r="M77" s="73" t="s">
        <v>702</v>
      </c>
      <c r="N77" s="73" t="s">
        <v>81</v>
      </c>
      <c r="O77" s="73" t="s">
        <v>217</v>
      </c>
      <c r="P77" s="73" t="s">
        <v>218</v>
      </c>
      <c r="Q77" s="112" t="s">
        <v>100</v>
      </c>
      <c r="R77" s="73" t="s">
        <v>108</v>
      </c>
      <c r="S77" s="73" t="s">
        <v>99</v>
      </c>
      <c r="T77" s="73" t="s">
        <v>645</v>
      </c>
      <c r="U77" s="73" t="s">
        <v>100</v>
      </c>
      <c r="V77" s="228">
        <v>1</v>
      </c>
      <c r="W77" s="229">
        <v>145000</v>
      </c>
      <c r="X77" s="229">
        <v>20000</v>
      </c>
      <c r="Y77" s="229">
        <v>0</v>
      </c>
      <c r="Z77" s="229">
        <v>0</v>
      </c>
      <c r="AA77" s="229">
        <v>0</v>
      </c>
      <c r="AB77" s="229">
        <v>145000</v>
      </c>
      <c r="AC77" s="229">
        <v>0</v>
      </c>
      <c r="AD77" s="229">
        <v>0</v>
      </c>
      <c r="AE77" s="229">
        <v>0</v>
      </c>
      <c r="AF77" s="229">
        <v>0</v>
      </c>
      <c r="AG77" s="229">
        <v>0</v>
      </c>
      <c r="AH77" s="229">
        <v>0</v>
      </c>
      <c r="AI77" s="73" t="s">
        <v>665</v>
      </c>
      <c r="AJ77" s="229">
        <v>10000</v>
      </c>
      <c r="AK77" s="229">
        <v>0</v>
      </c>
      <c r="AL77" s="229">
        <v>0</v>
      </c>
      <c r="AM77" s="229">
        <v>0</v>
      </c>
      <c r="AN77" s="229">
        <v>10000</v>
      </c>
      <c r="AO77" s="229">
        <v>0</v>
      </c>
      <c r="AP77" s="229">
        <v>0</v>
      </c>
      <c r="AQ77" s="229">
        <v>0</v>
      </c>
      <c r="AR77" s="229">
        <v>0</v>
      </c>
      <c r="AS77" s="229">
        <v>0</v>
      </c>
      <c r="AT77" s="229">
        <v>0</v>
      </c>
      <c r="AU77" s="227" t="s">
        <v>659</v>
      </c>
      <c r="AV77" s="230">
        <f t="shared" si="133"/>
        <v>1</v>
      </c>
      <c r="AW77" s="230">
        <f t="shared" si="134"/>
        <v>0</v>
      </c>
      <c r="AX77" s="230" t="str">
        <f t="shared" si="135"/>
        <v>B3</v>
      </c>
      <c r="AY77" s="141">
        <f t="shared" si="136"/>
        <v>8</v>
      </c>
      <c r="AZ77" s="70">
        <f t="shared" si="137"/>
        <v>1</v>
      </c>
      <c r="BA77" s="70">
        <f t="shared" si="138"/>
        <v>1</v>
      </c>
      <c r="BB77" s="70">
        <f t="shared" si="139"/>
        <v>0</v>
      </c>
      <c r="BC77" s="70">
        <f t="shared" si="140"/>
        <v>1</v>
      </c>
      <c r="BD77" s="70">
        <f t="shared" si="141"/>
        <v>1</v>
      </c>
      <c r="BE77" s="70">
        <f t="shared" si="142"/>
        <v>1</v>
      </c>
      <c r="BF77" s="70">
        <f t="shared" si="143"/>
        <v>1</v>
      </c>
      <c r="BG77" s="71">
        <f t="shared" si="144"/>
        <v>0</v>
      </c>
      <c r="BH77" s="71">
        <f t="shared" si="145"/>
        <v>1</v>
      </c>
      <c r="BI77" s="71">
        <f t="shared" si="146"/>
        <v>0</v>
      </c>
      <c r="BJ77" s="71">
        <f t="shared" si="147"/>
        <v>0</v>
      </c>
      <c r="BK77" s="71">
        <f t="shared" si="148"/>
        <v>1</v>
      </c>
      <c r="BL77" s="70">
        <f t="shared" si="149"/>
        <v>1</v>
      </c>
      <c r="BM77" s="70">
        <f t="shared" si="150"/>
        <v>1</v>
      </c>
      <c r="BN77" s="70">
        <f t="shared" si="151"/>
        <v>0</v>
      </c>
      <c r="BO77" s="70">
        <f t="shared" si="152"/>
        <v>1</v>
      </c>
      <c r="BP77" s="144">
        <f t="shared" si="153"/>
        <v>0</v>
      </c>
      <c r="BQ77" s="144">
        <f t="shared" si="154"/>
        <v>0</v>
      </c>
      <c r="BR77" s="144">
        <f t="shared" si="155"/>
        <v>0</v>
      </c>
      <c r="BS77" s="144">
        <f t="shared" si="156"/>
        <v>155000</v>
      </c>
      <c r="BT77" s="144">
        <f t="shared" si="157"/>
        <v>0</v>
      </c>
      <c r="BU77" s="144">
        <f t="shared" si="158"/>
        <v>0</v>
      </c>
      <c r="BV77" s="144">
        <f t="shared" si="159"/>
        <v>0</v>
      </c>
      <c r="BW77" s="144">
        <f t="shared" si="160"/>
        <v>0</v>
      </c>
      <c r="BX77" s="144">
        <f t="shared" si="161"/>
        <v>0</v>
      </c>
      <c r="BY77" s="144">
        <f t="shared" si="162"/>
        <v>0</v>
      </c>
      <c r="BZ77" s="9">
        <v>0</v>
      </c>
      <c r="CA77" s="9">
        <v>0</v>
      </c>
      <c r="CB77" s="9">
        <v>0</v>
      </c>
      <c r="CC77" s="9">
        <v>0</v>
      </c>
      <c r="CD77" s="9">
        <v>0</v>
      </c>
      <c r="CE77" s="9">
        <v>0</v>
      </c>
      <c r="CF77" s="9">
        <v>0</v>
      </c>
      <c r="CG77" s="9">
        <v>0</v>
      </c>
      <c r="CH77" s="9">
        <v>0</v>
      </c>
      <c r="CI77" s="9">
        <v>0</v>
      </c>
      <c r="CJ77" s="9">
        <v>0</v>
      </c>
      <c r="CK77" s="9">
        <v>0</v>
      </c>
      <c r="CL77" s="9">
        <v>0</v>
      </c>
      <c r="CM77" s="9">
        <v>0</v>
      </c>
      <c r="CN77" s="9">
        <v>0</v>
      </c>
      <c r="CO77" s="9">
        <v>0</v>
      </c>
      <c r="CP77" s="9">
        <v>0</v>
      </c>
      <c r="CQ77" s="9">
        <v>0</v>
      </c>
      <c r="CR77" s="9">
        <v>0</v>
      </c>
      <c r="CS77" s="9">
        <v>0</v>
      </c>
      <c r="CT77" s="9">
        <v>0</v>
      </c>
      <c r="CU77" s="9">
        <v>0</v>
      </c>
      <c r="CV77" s="9">
        <v>0</v>
      </c>
      <c r="CW77" s="9">
        <v>0</v>
      </c>
      <c r="CX77" s="9">
        <v>0</v>
      </c>
      <c r="CY77" s="9">
        <v>0</v>
      </c>
      <c r="CZ77" s="9">
        <v>0</v>
      </c>
      <c r="DA77" s="9">
        <v>0</v>
      </c>
      <c r="DB77" s="9">
        <v>0</v>
      </c>
      <c r="DC77" s="9">
        <v>0</v>
      </c>
      <c r="DD77" s="9">
        <v>0</v>
      </c>
      <c r="DE77" s="9">
        <v>0</v>
      </c>
      <c r="DF77" s="9">
        <v>0</v>
      </c>
      <c r="DG77" s="144">
        <f t="shared" si="163"/>
        <v>50347</v>
      </c>
      <c r="DH77" s="144">
        <f t="shared" ref="DH77:EW77" si="176">DG77</f>
        <v>50347</v>
      </c>
      <c r="DI77" s="144">
        <f t="shared" si="176"/>
        <v>50347</v>
      </c>
      <c r="DJ77" s="144">
        <f t="shared" si="176"/>
        <v>50347</v>
      </c>
      <c r="DK77" s="144">
        <f t="shared" si="176"/>
        <v>50347</v>
      </c>
      <c r="DL77" s="144">
        <f t="shared" si="176"/>
        <v>50347</v>
      </c>
      <c r="DM77" s="144">
        <f t="shared" si="176"/>
        <v>50347</v>
      </c>
      <c r="DN77" s="144">
        <f t="shared" si="176"/>
        <v>50347</v>
      </c>
      <c r="DO77" s="144">
        <f t="shared" si="176"/>
        <v>50347</v>
      </c>
      <c r="DP77" s="144">
        <f t="shared" si="176"/>
        <v>50347</v>
      </c>
      <c r="DQ77" s="144">
        <f t="shared" si="176"/>
        <v>50347</v>
      </c>
      <c r="DR77" s="144">
        <f t="shared" si="176"/>
        <v>50347</v>
      </c>
      <c r="DS77" s="144">
        <f t="shared" si="176"/>
        <v>50347</v>
      </c>
      <c r="DT77" s="144">
        <f t="shared" si="176"/>
        <v>50347</v>
      </c>
      <c r="DU77" s="144">
        <f t="shared" si="176"/>
        <v>50347</v>
      </c>
      <c r="DV77" s="144">
        <f t="shared" si="176"/>
        <v>50347</v>
      </c>
      <c r="DW77" s="144">
        <f t="shared" si="176"/>
        <v>50347</v>
      </c>
      <c r="DX77" s="144">
        <f t="shared" si="176"/>
        <v>50347</v>
      </c>
      <c r="DY77" s="144">
        <f t="shared" si="176"/>
        <v>50347</v>
      </c>
      <c r="DZ77" s="144">
        <f t="shared" si="176"/>
        <v>50347</v>
      </c>
      <c r="EA77" s="144">
        <f t="shared" si="176"/>
        <v>50347</v>
      </c>
      <c r="EB77" s="144">
        <f t="shared" si="176"/>
        <v>50347</v>
      </c>
      <c r="EC77" s="144">
        <f t="shared" si="176"/>
        <v>50347</v>
      </c>
      <c r="ED77" s="144">
        <f t="shared" si="176"/>
        <v>50347</v>
      </c>
      <c r="EE77" s="144">
        <f t="shared" si="176"/>
        <v>50347</v>
      </c>
      <c r="EF77" s="144">
        <f t="shared" si="176"/>
        <v>50347</v>
      </c>
      <c r="EG77" s="144">
        <f t="shared" si="176"/>
        <v>50347</v>
      </c>
      <c r="EH77" s="144">
        <f t="shared" si="176"/>
        <v>50347</v>
      </c>
      <c r="EI77" s="144">
        <f t="shared" si="176"/>
        <v>50347</v>
      </c>
      <c r="EJ77" s="144">
        <f t="shared" si="176"/>
        <v>50347</v>
      </c>
      <c r="EK77" s="144">
        <f t="shared" si="176"/>
        <v>50347</v>
      </c>
      <c r="EL77" s="144">
        <f t="shared" si="176"/>
        <v>50347</v>
      </c>
      <c r="EM77" s="144">
        <f t="shared" si="176"/>
        <v>50347</v>
      </c>
      <c r="EN77" s="144">
        <f t="shared" si="176"/>
        <v>50347</v>
      </c>
      <c r="EO77" s="144">
        <f t="shared" si="176"/>
        <v>50347</v>
      </c>
      <c r="EP77" s="144">
        <f t="shared" si="176"/>
        <v>50347</v>
      </c>
      <c r="EQ77" s="144">
        <f t="shared" si="176"/>
        <v>50347</v>
      </c>
      <c r="ER77" s="144">
        <f t="shared" si="176"/>
        <v>50347</v>
      </c>
      <c r="ES77" s="144">
        <f t="shared" si="176"/>
        <v>50347</v>
      </c>
      <c r="ET77" s="144">
        <f t="shared" si="176"/>
        <v>50347</v>
      </c>
      <c r="EU77" s="144">
        <f t="shared" si="176"/>
        <v>50347</v>
      </c>
      <c r="EV77" s="144">
        <f t="shared" si="176"/>
        <v>50347</v>
      </c>
      <c r="EW77" s="144">
        <f t="shared" si="176"/>
        <v>50347</v>
      </c>
      <c r="EX77" s="147">
        <f>PV(0.05,'PV factor'!C6,,-BR77)</f>
        <v>0</v>
      </c>
      <c r="EY77" s="147">
        <f>PV(0.05,'PV factor'!D6,,-BS77)</f>
        <v>133894.82777237878</v>
      </c>
      <c r="EZ77" s="147">
        <f>PV(0.05,'PV factor'!E6,,-BT77)</f>
        <v>0</v>
      </c>
      <c r="FA77" s="147">
        <f>PV(0.05,'PV factor'!F6,,-BU77)</f>
        <v>0</v>
      </c>
      <c r="FB77" s="147">
        <f>PV(0.05,'PV factor'!G6,,-BV77)</f>
        <v>0</v>
      </c>
      <c r="FC77" s="147">
        <f>PV(0.05,'PV factor'!H6,,-BW77)</f>
        <v>0</v>
      </c>
      <c r="FD77" s="147">
        <f>PV(0.05,'PV factor'!I6,,-BX77)</f>
        <v>0</v>
      </c>
      <c r="FE77" s="147">
        <f>PV(0.05,'PV factor'!J6,,-BY77)</f>
        <v>0</v>
      </c>
      <c r="FF77" s="147">
        <f>PV(0.05,'PV factor'!K6,,-BZ77)</f>
        <v>0</v>
      </c>
      <c r="FG77" s="147">
        <f>PV(0.05,'PV factor'!L6,,-CA77)</f>
        <v>0</v>
      </c>
      <c r="FH77" s="147">
        <f>PV(0.05,'PV factor'!M6,,-CB77)</f>
        <v>0</v>
      </c>
      <c r="FI77" s="147">
        <f>PV(0.05,'PV factor'!N6,,-CC77)</f>
        <v>0</v>
      </c>
      <c r="FJ77" s="147">
        <f>PV(0.05,'PV factor'!O6,,-CD77)</f>
        <v>0</v>
      </c>
      <c r="FK77" s="147">
        <f>PV(0.05,'PV factor'!P6,,-CE77)</f>
        <v>0</v>
      </c>
      <c r="FL77" s="147">
        <f>PV(0.05,'PV factor'!Q6,,-CF77)</f>
        <v>0</v>
      </c>
      <c r="FM77" s="147">
        <f>PV(0.05,'PV factor'!R6,,-CG77)</f>
        <v>0</v>
      </c>
      <c r="FN77" s="147">
        <f>PV(0.05,'PV factor'!S6,,-CH77)</f>
        <v>0</v>
      </c>
      <c r="FO77" s="147">
        <f>PV(0.05,'PV factor'!T6,,-CI77)</f>
        <v>0</v>
      </c>
      <c r="FP77" s="147">
        <f>PV(0.05,'PV factor'!U6,,-CJ77)</f>
        <v>0</v>
      </c>
      <c r="FQ77" s="147">
        <f>PV(0.05,'PV factor'!V6,,-CK77)</f>
        <v>0</v>
      </c>
      <c r="FR77" s="147">
        <f>PV(0.05,'PV factor'!W6,,-CL77)</f>
        <v>0</v>
      </c>
      <c r="FS77" s="147">
        <f>PV(0.05,'PV factor'!X6,,-CM77)</f>
        <v>0</v>
      </c>
      <c r="FT77" s="147">
        <f>PV(0.05,'PV factor'!Y6,,-CN77)</f>
        <v>0</v>
      </c>
      <c r="FU77" s="147">
        <f>PV(0.05,'PV factor'!Z6,,-CO77)</f>
        <v>0</v>
      </c>
      <c r="FV77" s="147">
        <f>PV(0.05,'PV factor'!AA6,,-CP77)</f>
        <v>0</v>
      </c>
      <c r="FW77" s="147">
        <f>PV(0.05,'PV factor'!AB6,,-CQ77)</f>
        <v>0</v>
      </c>
      <c r="FX77" s="147">
        <f>PV(0.05,'PV factor'!AC6,,-CR77)</f>
        <v>0</v>
      </c>
      <c r="FY77" s="147">
        <f>PV(0.05,'PV factor'!AD6,,-CS77)</f>
        <v>0</v>
      </c>
      <c r="FZ77" s="147">
        <f>PV(0.05,'PV factor'!AE6,,-CT77)</f>
        <v>0</v>
      </c>
      <c r="GA77" s="147">
        <f>PV(0.05,'PV factor'!AF6,,-CU77)</f>
        <v>0</v>
      </c>
      <c r="GB77" s="147">
        <f>PV(0.05,'PV factor'!AG6,,-CV77)</f>
        <v>0</v>
      </c>
      <c r="GC77" s="147">
        <f>PV(0.05,'PV factor'!AH6,,-CW77)</f>
        <v>0</v>
      </c>
      <c r="GD77" s="147">
        <f>PV(0.05,'PV factor'!AI6,,-CX77)</f>
        <v>0</v>
      </c>
      <c r="GE77" s="147">
        <f>PV(0.05,'PV factor'!AJ6,,-CY77)</f>
        <v>0</v>
      </c>
      <c r="GF77" s="147">
        <f>PV(0.05,'PV factor'!AK6,,-CZ77)</f>
        <v>0</v>
      </c>
      <c r="GG77" s="147">
        <f>PV(0.05,'PV factor'!AL6,,-DA77)</f>
        <v>0</v>
      </c>
      <c r="GH77" s="147">
        <f>PV(0.05,'PV factor'!AM6,,-DB77)</f>
        <v>0</v>
      </c>
      <c r="GI77" s="147">
        <f>PV(0.05,'PV factor'!AN6,,-DC77)</f>
        <v>0</v>
      </c>
      <c r="GJ77" s="147">
        <f>PV(0.05,'PV factor'!AO6,,-DD77)</f>
        <v>0</v>
      </c>
      <c r="GK77" s="147">
        <f>PV(0.05,'PV factor'!AP6,,-DE77)</f>
        <v>0</v>
      </c>
      <c r="GL77" s="147">
        <f>PV(0.05,'PV factor'!C6,,-DI77)</f>
        <v>45666.213151927434</v>
      </c>
      <c r="GM77" s="147">
        <f>PV(0.05,'PV factor'!D6,,-DJ77)</f>
        <v>43491.631573264225</v>
      </c>
      <c r="GN77" s="147">
        <f>PV(0.05,'PV factor'!E6,,-DK77)</f>
        <v>41420.601498346885</v>
      </c>
      <c r="GO77" s="147">
        <f>PV(0.05,'PV factor'!F6,,-DL77)</f>
        <v>39448.1919031875</v>
      </c>
      <c r="GP77" s="147">
        <f>PV(0.05,'PV factor'!G6,,-DM77)</f>
        <v>37569.70657446429</v>
      </c>
      <c r="GQ77" s="147">
        <f>PV(0.05,'PV factor'!H6,,-DN77)</f>
        <v>35780.672928061227</v>
      </c>
      <c r="GR77" s="147">
        <f>PV(0.05,'PV factor'!I6,,-DO77)</f>
        <v>34076.831360058313</v>
      </c>
      <c r="GS77" s="147">
        <f>PV(0.05,'PV factor'!J6,,-DP77)</f>
        <v>32454.125104817438</v>
      </c>
      <c r="GT77" s="147">
        <f>PV(0.05,'PV factor'!K6,,-DQ77)</f>
        <v>30908.690576016608</v>
      </c>
      <c r="GU77" s="147">
        <f>PV(0.05,'PV factor'!L6,,-DR77)</f>
        <v>29436.848167634864</v>
      </c>
      <c r="GV77" s="147">
        <f>PV(0.05,'PV factor'!M6,,-DS77)</f>
        <v>28035.09349298559</v>
      </c>
      <c r="GW77" s="147">
        <f>PV(0.05,'PV factor'!N6,,-DT77)</f>
        <v>26700.089040938652</v>
      </c>
      <c r="GX77" s="147">
        <f>PV(0.05,'PV factor'!O6,,-DU77)</f>
        <v>25428.656229465389</v>
      </c>
      <c r="GY77" s="147">
        <f>PV(0.05,'PV factor'!P6,,-DV77)</f>
        <v>24217.767837586074</v>
      </c>
      <c r="GZ77" s="147">
        <f>PV(0.05,'PV factor'!Q6,,-DW77)</f>
        <v>23064.540797701025</v>
      </c>
      <c r="HA77" s="147">
        <f>PV(0.05,'PV factor'!R6,,-DX77)</f>
        <v>21966.229331143833</v>
      </c>
      <c r="HB77" s="147">
        <f>PV(0.05,'PV factor'!S6,,-DY77)</f>
        <v>20920.218410613175</v>
      </c>
      <c r="HC77" s="147">
        <f>PV(0.05,'PV factor'!T6,,-DZ77)</f>
        <v>19924.017533917307</v>
      </c>
      <c r="HD77" s="147">
        <f>PV(0.05,'PV factor'!U6,,-EA77)</f>
        <v>18975.254794206961</v>
      </c>
      <c r="HE77" s="147">
        <f>PV(0.05,'PV factor'!V6,,-EB77)</f>
        <v>18071.671232578057</v>
      </c>
      <c r="HF77" s="147">
        <f>PV(0.05,'PV factor'!W6,,-EC77)</f>
        <v>17211.115459598153</v>
      </c>
      <c r="HG77" s="147">
        <f>PV(0.05,'PV factor'!X6,,-ED77)</f>
        <v>16391.538532950617</v>
      </c>
      <c r="HH77" s="147">
        <f>PV(0.05,'PV factor'!Y6,,-EE77)</f>
        <v>15610.98907900059</v>
      </c>
      <c r="HI77" s="147">
        <f>PV(0.05,'PV factor'!Z6,,-EF77)</f>
        <v>14867.608646667228</v>
      </c>
      <c r="HJ77" s="147">
        <f>PV(0.05,'PV factor'!AA6,,-EG77)</f>
        <v>14159.627282540217</v>
      </c>
      <c r="HK77" s="147">
        <f>PV(0.05,'PV factor'!AB6,,-EH77)</f>
        <v>13485.359316704968</v>
      </c>
      <c r="HL77" s="147">
        <f>PV(0.05,'PV factor'!AC6,,-EI77)</f>
        <v>12843.199349242828</v>
      </c>
      <c r="HM77" s="147">
        <f>PV(0.05,'PV factor'!AD6,,-EJ77)</f>
        <v>12231.61842785031</v>
      </c>
      <c r="HN77" s="147">
        <f>PV(0.05,'PV factor'!AE6,,-EK77)</f>
        <v>11649.160407476489</v>
      </c>
      <c r="HO77" s="147">
        <f>PV(0.05,'PV factor'!AF6,,-EL77)</f>
        <v>11094.438483310938</v>
      </c>
      <c r="HP77" s="147">
        <f>PV(0.05,'PV factor'!AG6,,-EM77)</f>
        <v>10566.131888867561</v>
      </c>
      <c r="HQ77" s="147">
        <f>PV(0.05,'PV factor'!AH6,,-EN77)</f>
        <v>10062.982751302439</v>
      </c>
      <c r="HR77" s="147">
        <f>PV(0.05,'PV factor'!AI6,,-EO77)</f>
        <v>9583.7930964785137</v>
      </c>
      <c r="HS77" s="147">
        <f>PV(0.05,'PV factor'!AJ6,,-EP77)</f>
        <v>9127.4219966462024</v>
      </c>
      <c r="HT77" s="147">
        <f>PV(0.05,'PV factor'!AK6,,-EQ77)</f>
        <v>8692.7828539487655</v>
      </c>
      <c r="HU77" s="147">
        <f>PV(0.05,'PV factor'!AL6,,-ER77)</f>
        <v>8278.8408132845379</v>
      </c>
      <c r="HV77" s="147">
        <f>PV(0.05,'PV factor'!AM6,,-ES77)</f>
        <v>7884.6102983662277</v>
      </c>
      <c r="HW77" s="147">
        <f>PV(0.05,'PV factor'!AN6,,-ET77)</f>
        <v>7509.1526651106915</v>
      </c>
      <c r="HX77" s="147">
        <f>PV(0.05,'PV factor'!AO6,,-EU77)</f>
        <v>7151.5739667720882</v>
      </c>
      <c r="HY77" s="147">
        <f>PV(0.05,'PV factor'!AP6,,-EV77)</f>
        <v>6811.0228254972262</v>
      </c>
      <c r="HZ77" s="147">
        <f t="shared" si="165"/>
        <v>133894.82777237878</v>
      </c>
      <c r="IA77" s="147">
        <f t="shared" si="166"/>
        <v>822770.01968053135</v>
      </c>
      <c r="IB77" s="401">
        <f t="shared" si="167"/>
        <v>6.1448977034366141</v>
      </c>
    </row>
    <row r="78" spans="1:236" ht="90" customHeight="1" x14ac:dyDescent="0.2">
      <c r="A78" s="242" t="s">
        <v>1912</v>
      </c>
      <c r="B78" s="195" t="s">
        <v>1913</v>
      </c>
      <c r="C78" s="195" t="s">
        <v>1926</v>
      </c>
      <c r="D78" s="115">
        <v>1</v>
      </c>
      <c r="E78" s="195" t="s">
        <v>1927</v>
      </c>
      <c r="F78" s="113" t="s">
        <v>1928</v>
      </c>
      <c r="G78" s="113" t="s">
        <v>1929</v>
      </c>
      <c r="H78" s="112" t="s">
        <v>77</v>
      </c>
      <c r="I78" s="113" t="s">
        <v>1923</v>
      </c>
      <c r="J78" s="113">
        <v>40</v>
      </c>
      <c r="K78" s="227" t="s">
        <v>79</v>
      </c>
      <c r="L78" s="112">
        <v>12268</v>
      </c>
      <c r="M78" s="112" t="s">
        <v>1930</v>
      </c>
      <c r="N78" s="112" t="s">
        <v>81</v>
      </c>
      <c r="O78" s="73" t="s">
        <v>106</v>
      </c>
      <c r="P78" s="312" t="s">
        <v>176</v>
      </c>
      <c r="Q78" s="112" t="s">
        <v>100</v>
      </c>
      <c r="R78" s="112" t="s">
        <v>108</v>
      </c>
      <c r="S78" s="112" t="s">
        <v>99</v>
      </c>
      <c r="T78" s="112" t="s">
        <v>1925</v>
      </c>
      <c r="U78" s="112" t="s">
        <v>100</v>
      </c>
      <c r="V78" s="201">
        <v>1</v>
      </c>
      <c r="W78" s="217">
        <v>36500</v>
      </c>
      <c r="X78" s="217">
        <v>0</v>
      </c>
      <c r="Y78" s="217">
        <v>0</v>
      </c>
      <c r="Z78" s="217">
        <v>0</v>
      </c>
      <c r="AA78" s="217">
        <v>36500</v>
      </c>
      <c r="AB78" s="217">
        <v>0</v>
      </c>
      <c r="AC78" s="217">
        <v>0</v>
      </c>
      <c r="AD78" s="217">
        <v>0</v>
      </c>
      <c r="AE78" s="286">
        <v>0</v>
      </c>
      <c r="AF78" s="286">
        <v>0</v>
      </c>
      <c r="AG78" s="286">
        <v>0</v>
      </c>
      <c r="AH78" s="286">
        <v>0</v>
      </c>
      <c r="AI78" s="112" t="s">
        <v>88</v>
      </c>
      <c r="AJ78" s="217">
        <v>0</v>
      </c>
      <c r="AK78" s="217">
        <v>0</v>
      </c>
      <c r="AL78" s="217">
        <v>0</v>
      </c>
      <c r="AM78" s="217">
        <v>0</v>
      </c>
      <c r="AN78" s="217">
        <v>0</v>
      </c>
      <c r="AO78" s="217">
        <v>0</v>
      </c>
      <c r="AP78" s="217">
        <v>0</v>
      </c>
      <c r="AQ78" s="286">
        <v>0</v>
      </c>
      <c r="AR78" s="286">
        <v>0</v>
      </c>
      <c r="AS78" s="286">
        <v>0</v>
      </c>
      <c r="AT78" s="286">
        <v>0</v>
      </c>
      <c r="AU78" s="113"/>
      <c r="AV78" s="230">
        <f t="shared" si="133"/>
        <v>1</v>
      </c>
      <c r="AW78" s="230">
        <f t="shared" si="134"/>
        <v>0</v>
      </c>
      <c r="AX78" s="230" t="str">
        <f t="shared" si="135"/>
        <v>C6</v>
      </c>
      <c r="AY78" s="141">
        <f t="shared" si="136"/>
        <v>9</v>
      </c>
      <c r="AZ78" s="70">
        <f t="shared" si="137"/>
        <v>1</v>
      </c>
      <c r="BA78" s="70">
        <f t="shared" si="138"/>
        <v>1</v>
      </c>
      <c r="BB78" s="70">
        <f t="shared" si="139"/>
        <v>1</v>
      </c>
      <c r="BC78" s="70">
        <f t="shared" si="140"/>
        <v>1</v>
      </c>
      <c r="BD78" s="70">
        <f t="shared" si="141"/>
        <v>1</v>
      </c>
      <c r="BE78" s="70">
        <f t="shared" si="142"/>
        <v>1</v>
      </c>
      <c r="BF78" s="70">
        <f t="shared" si="143"/>
        <v>1</v>
      </c>
      <c r="BG78" s="71">
        <f t="shared" si="144"/>
        <v>0</v>
      </c>
      <c r="BH78" s="71">
        <f t="shared" si="145"/>
        <v>1</v>
      </c>
      <c r="BI78" s="71">
        <f t="shared" si="146"/>
        <v>0</v>
      </c>
      <c r="BJ78" s="71">
        <f t="shared" si="147"/>
        <v>0</v>
      </c>
      <c r="BK78" s="71">
        <f t="shared" si="148"/>
        <v>1</v>
      </c>
      <c r="BL78" s="70">
        <f t="shared" si="149"/>
        <v>1</v>
      </c>
      <c r="BM78" s="70">
        <f t="shared" si="150"/>
        <v>1</v>
      </c>
      <c r="BN78" s="70">
        <f t="shared" si="151"/>
        <v>0</v>
      </c>
      <c r="BO78" s="70">
        <f t="shared" si="152"/>
        <v>1</v>
      </c>
      <c r="BP78" s="144">
        <f t="shared" si="153"/>
        <v>0</v>
      </c>
      <c r="BQ78" s="144">
        <f t="shared" si="154"/>
        <v>0</v>
      </c>
      <c r="BR78" s="144">
        <f t="shared" si="155"/>
        <v>36500</v>
      </c>
      <c r="BS78" s="144">
        <f t="shared" si="156"/>
        <v>0</v>
      </c>
      <c r="BT78" s="144">
        <f t="shared" si="157"/>
        <v>0</v>
      </c>
      <c r="BU78" s="144">
        <f t="shared" si="158"/>
        <v>0</v>
      </c>
      <c r="BV78" s="144">
        <f t="shared" si="159"/>
        <v>0</v>
      </c>
      <c r="BW78" s="144">
        <f t="shared" si="160"/>
        <v>0</v>
      </c>
      <c r="BX78" s="144">
        <f t="shared" si="161"/>
        <v>0</v>
      </c>
      <c r="BY78" s="144">
        <f t="shared" si="162"/>
        <v>0</v>
      </c>
      <c r="BZ78" s="9">
        <v>0</v>
      </c>
      <c r="CA78" s="9">
        <v>0</v>
      </c>
      <c r="CB78" s="9">
        <v>0</v>
      </c>
      <c r="CC78" s="9">
        <v>0</v>
      </c>
      <c r="CD78" s="9">
        <v>0</v>
      </c>
      <c r="CE78" s="9">
        <v>0</v>
      </c>
      <c r="CF78" s="9">
        <v>0</v>
      </c>
      <c r="CG78" s="9">
        <v>0</v>
      </c>
      <c r="CH78" s="9">
        <v>0</v>
      </c>
      <c r="CI78" s="9">
        <v>0</v>
      </c>
      <c r="CJ78" s="9">
        <v>0</v>
      </c>
      <c r="CK78" s="9">
        <v>0</v>
      </c>
      <c r="CL78" s="9">
        <v>0</v>
      </c>
      <c r="CM78" s="9">
        <v>0</v>
      </c>
      <c r="CN78" s="9">
        <v>0</v>
      </c>
      <c r="CO78" s="9">
        <v>0</v>
      </c>
      <c r="CP78" s="9">
        <v>0</v>
      </c>
      <c r="CQ78" s="9">
        <v>0</v>
      </c>
      <c r="CR78" s="9">
        <v>0</v>
      </c>
      <c r="CS78" s="9">
        <v>0</v>
      </c>
      <c r="CT78" s="9">
        <v>0</v>
      </c>
      <c r="CU78" s="9">
        <v>0</v>
      </c>
      <c r="CV78" s="9">
        <v>0</v>
      </c>
      <c r="CW78" s="9">
        <v>0</v>
      </c>
      <c r="CX78" s="9">
        <v>0</v>
      </c>
      <c r="CY78" s="9">
        <v>0</v>
      </c>
      <c r="CZ78" s="9">
        <v>0</v>
      </c>
      <c r="DA78" s="9">
        <v>0</v>
      </c>
      <c r="DB78" s="9">
        <v>0</v>
      </c>
      <c r="DC78" s="9">
        <v>0</v>
      </c>
      <c r="DD78" s="9">
        <v>0</v>
      </c>
      <c r="DE78" s="9">
        <v>0</v>
      </c>
      <c r="DF78" s="9">
        <v>0</v>
      </c>
      <c r="DG78" s="144">
        <f t="shared" si="163"/>
        <v>12268</v>
      </c>
      <c r="DH78" s="144">
        <f t="shared" ref="DH78:EW78" si="177">DG78</f>
        <v>12268</v>
      </c>
      <c r="DI78" s="144">
        <f t="shared" si="177"/>
        <v>12268</v>
      </c>
      <c r="DJ78" s="144">
        <f t="shared" si="177"/>
        <v>12268</v>
      </c>
      <c r="DK78" s="144">
        <f t="shared" si="177"/>
        <v>12268</v>
      </c>
      <c r="DL78" s="144">
        <f t="shared" si="177"/>
        <v>12268</v>
      </c>
      <c r="DM78" s="144">
        <f t="shared" si="177"/>
        <v>12268</v>
      </c>
      <c r="DN78" s="144">
        <f t="shared" si="177"/>
        <v>12268</v>
      </c>
      <c r="DO78" s="144">
        <f t="shared" si="177"/>
        <v>12268</v>
      </c>
      <c r="DP78" s="144">
        <f t="shared" si="177"/>
        <v>12268</v>
      </c>
      <c r="DQ78" s="144">
        <f t="shared" si="177"/>
        <v>12268</v>
      </c>
      <c r="DR78" s="144">
        <f t="shared" si="177"/>
        <v>12268</v>
      </c>
      <c r="DS78" s="144">
        <f t="shared" si="177"/>
        <v>12268</v>
      </c>
      <c r="DT78" s="144">
        <f t="shared" si="177"/>
        <v>12268</v>
      </c>
      <c r="DU78" s="144">
        <f t="shared" si="177"/>
        <v>12268</v>
      </c>
      <c r="DV78" s="144">
        <f t="shared" si="177"/>
        <v>12268</v>
      </c>
      <c r="DW78" s="144">
        <f t="shared" si="177"/>
        <v>12268</v>
      </c>
      <c r="DX78" s="144">
        <f t="shared" si="177"/>
        <v>12268</v>
      </c>
      <c r="DY78" s="144">
        <f t="shared" si="177"/>
        <v>12268</v>
      </c>
      <c r="DZ78" s="144">
        <f t="shared" si="177"/>
        <v>12268</v>
      </c>
      <c r="EA78" s="144">
        <f t="shared" si="177"/>
        <v>12268</v>
      </c>
      <c r="EB78" s="144">
        <f t="shared" si="177"/>
        <v>12268</v>
      </c>
      <c r="EC78" s="144">
        <f t="shared" si="177"/>
        <v>12268</v>
      </c>
      <c r="ED78" s="144">
        <f t="shared" si="177"/>
        <v>12268</v>
      </c>
      <c r="EE78" s="144">
        <f t="shared" si="177"/>
        <v>12268</v>
      </c>
      <c r="EF78" s="144">
        <f t="shared" si="177"/>
        <v>12268</v>
      </c>
      <c r="EG78" s="144">
        <f t="shared" si="177"/>
        <v>12268</v>
      </c>
      <c r="EH78" s="144">
        <f t="shared" si="177"/>
        <v>12268</v>
      </c>
      <c r="EI78" s="144">
        <f t="shared" si="177"/>
        <v>12268</v>
      </c>
      <c r="EJ78" s="144">
        <f t="shared" si="177"/>
        <v>12268</v>
      </c>
      <c r="EK78" s="144">
        <f t="shared" si="177"/>
        <v>12268</v>
      </c>
      <c r="EL78" s="144">
        <f t="shared" si="177"/>
        <v>12268</v>
      </c>
      <c r="EM78" s="144">
        <f t="shared" si="177"/>
        <v>12268</v>
      </c>
      <c r="EN78" s="144">
        <f t="shared" si="177"/>
        <v>12268</v>
      </c>
      <c r="EO78" s="144">
        <f t="shared" si="177"/>
        <v>12268</v>
      </c>
      <c r="EP78" s="144">
        <f t="shared" si="177"/>
        <v>12268</v>
      </c>
      <c r="EQ78" s="144">
        <f t="shared" si="177"/>
        <v>12268</v>
      </c>
      <c r="ER78" s="144">
        <f t="shared" si="177"/>
        <v>12268</v>
      </c>
      <c r="ES78" s="144">
        <f t="shared" si="177"/>
        <v>12268</v>
      </c>
      <c r="ET78" s="144">
        <f t="shared" si="177"/>
        <v>12268</v>
      </c>
      <c r="EU78" s="144">
        <f t="shared" si="177"/>
        <v>12268</v>
      </c>
      <c r="EV78" s="144">
        <f t="shared" si="177"/>
        <v>12268</v>
      </c>
      <c r="EW78" s="144">
        <f t="shared" si="177"/>
        <v>12268</v>
      </c>
      <c r="EX78" s="147">
        <f>PV(0.05,'PV factor'!C297,,-BR78)</f>
        <v>33106.575963718817</v>
      </c>
      <c r="EY78" s="147">
        <f>PV(0.05,'PV factor'!D297,,-BS78)</f>
        <v>0</v>
      </c>
      <c r="EZ78" s="147">
        <f>PV(0.05,'PV factor'!E297,,-BT78)</f>
        <v>0</v>
      </c>
      <c r="FA78" s="147">
        <f>PV(0.05,'PV factor'!F297,,-BU78)</f>
        <v>0</v>
      </c>
      <c r="FB78" s="147">
        <f>PV(0.05,'PV factor'!G297,,-BV78)</f>
        <v>0</v>
      </c>
      <c r="FC78" s="147">
        <f>PV(0.05,'PV factor'!H297,,-BW78)</f>
        <v>0</v>
      </c>
      <c r="FD78" s="147">
        <f>PV(0.05,'PV factor'!I297,,-BX78)</f>
        <v>0</v>
      </c>
      <c r="FE78" s="147">
        <f>PV(0.05,'PV factor'!J297,,-BY78)</f>
        <v>0</v>
      </c>
      <c r="FF78" s="147">
        <f>PV(0.05,'PV factor'!K297,,-BZ78)</f>
        <v>0</v>
      </c>
      <c r="FG78" s="147">
        <f>PV(0.05,'PV factor'!L297,,-CA78)</f>
        <v>0</v>
      </c>
      <c r="FH78" s="147">
        <f>PV(0.05,'PV factor'!M297,,-CB78)</f>
        <v>0</v>
      </c>
      <c r="FI78" s="147">
        <f>PV(0.05,'PV factor'!N297,,-CC78)</f>
        <v>0</v>
      </c>
      <c r="FJ78" s="147">
        <f>PV(0.05,'PV factor'!O297,,-CD78)</f>
        <v>0</v>
      </c>
      <c r="FK78" s="147">
        <f>PV(0.05,'PV factor'!P297,,-CE78)</f>
        <v>0</v>
      </c>
      <c r="FL78" s="147">
        <f>PV(0.05,'PV factor'!Q297,,-CF78)</f>
        <v>0</v>
      </c>
      <c r="FM78" s="147">
        <f>PV(0.05,'PV factor'!R297,,-CG78)</f>
        <v>0</v>
      </c>
      <c r="FN78" s="147">
        <f>PV(0.05,'PV factor'!S297,,-CH78)</f>
        <v>0</v>
      </c>
      <c r="FO78" s="147">
        <f>PV(0.05,'PV factor'!T297,,-CI78)</f>
        <v>0</v>
      </c>
      <c r="FP78" s="147">
        <f>PV(0.05,'PV factor'!U297,,-CJ78)</f>
        <v>0</v>
      </c>
      <c r="FQ78" s="147">
        <f>PV(0.05,'PV factor'!V297,,-CK78)</f>
        <v>0</v>
      </c>
      <c r="FR78" s="147">
        <f>PV(0.05,'PV factor'!W297,,-CL78)</f>
        <v>0</v>
      </c>
      <c r="FS78" s="147">
        <f>PV(0.05,'PV factor'!X297,,-CM78)</f>
        <v>0</v>
      </c>
      <c r="FT78" s="147">
        <f>PV(0.05,'PV factor'!Y297,,-CN78)</f>
        <v>0</v>
      </c>
      <c r="FU78" s="147">
        <f>PV(0.05,'PV factor'!Z297,,-CO78)</f>
        <v>0</v>
      </c>
      <c r="FV78" s="147">
        <f>PV(0.05,'PV factor'!AA297,,-CP78)</f>
        <v>0</v>
      </c>
      <c r="FW78" s="147">
        <f>PV(0.05,'PV factor'!AB297,,-CQ78)</f>
        <v>0</v>
      </c>
      <c r="FX78" s="147">
        <f>PV(0.05,'PV factor'!AC297,,-CR78)</f>
        <v>0</v>
      </c>
      <c r="FY78" s="147">
        <f>PV(0.05,'PV factor'!AD297,,-CS78)</f>
        <v>0</v>
      </c>
      <c r="FZ78" s="147">
        <f>PV(0.05,'PV factor'!AE297,,-CT78)</f>
        <v>0</v>
      </c>
      <c r="GA78" s="147">
        <f>PV(0.05,'PV factor'!AF297,,-CU78)</f>
        <v>0</v>
      </c>
      <c r="GB78" s="147">
        <f>PV(0.05,'PV factor'!AG297,,-CV78)</f>
        <v>0</v>
      </c>
      <c r="GC78" s="147">
        <f>PV(0.05,'PV factor'!AH297,,-CW78)</f>
        <v>0</v>
      </c>
      <c r="GD78" s="147">
        <f>PV(0.05,'PV factor'!AI297,,-CX78)</f>
        <v>0</v>
      </c>
      <c r="GE78" s="147">
        <f>PV(0.05,'PV factor'!AJ297,,-CY78)</f>
        <v>0</v>
      </c>
      <c r="GF78" s="147">
        <f>PV(0.05,'PV factor'!AK297,,-CZ78)</f>
        <v>0</v>
      </c>
      <c r="GG78" s="147">
        <f>PV(0.05,'PV factor'!AL297,,-DA78)</f>
        <v>0</v>
      </c>
      <c r="GH78" s="147">
        <f>PV(0.05,'PV factor'!AM297,,-DB78)</f>
        <v>0</v>
      </c>
      <c r="GI78" s="147">
        <f>PV(0.05,'PV factor'!AN297,,-DC78)</f>
        <v>0</v>
      </c>
      <c r="GJ78" s="147">
        <f>PV(0.05,'PV factor'!AO297,,-DD78)</f>
        <v>0</v>
      </c>
      <c r="GK78" s="147">
        <f>PV(0.05,'PV factor'!AP297,,-DE78)</f>
        <v>0</v>
      </c>
      <c r="GL78" s="147">
        <f>PV(0.05,'PV factor'!C297,,-DI78)</f>
        <v>11127.437641723356</v>
      </c>
      <c r="GM78" s="147">
        <f>PV(0.05,'PV factor'!D297,,-DJ78)</f>
        <v>10597.559658784148</v>
      </c>
      <c r="GN78" s="147">
        <f>PV(0.05,'PV factor'!E297,,-DK78)</f>
        <v>10092.913960746808</v>
      </c>
      <c r="GO78" s="147">
        <f>PV(0.05,'PV factor'!F297,,-DL78)</f>
        <v>9612.2990102350541</v>
      </c>
      <c r="GP78" s="147">
        <f>PV(0.05,'PV factor'!G297,,-DM78)</f>
        <v>9154.5704859381476</v>
      </c>
      <c r="GQ78" s="147">
        <f>PV(0.05,'PV factor'!H297,,-DN78)</f>
        <v>8718.6385580363294</v>
      </c>
      <c r="GR78" s="147">
        <f>PV(0.05,'PV factor'!I297,,-DO78)</f>
        <v>8303.4652933679336</v>
      </c>
      <c r="GS78" s="147">
        <f>PV(0.05,'PV factor'!J297,,-DP78)</f>
        <v>7908.0621841599368</v>
      </c>
      <c r="GT78" s="147">
        <f>PV(0.05,'PV factor'!K297,,-DQ78)</f>
        <v>7531.4877944380351</v>
      </c>
      <c r="GU78" s="147">
        <f>PV(0.05,'PV factor'!L297,,-DR78)</f>
        <v>7172.8455185124139</v>
      </c>
      <c r="GV78" s="147">
        <f>PV(0.05,'PV factor'!M297,,-DS78)</f>
        <v>6831.2814462022998</v>
      </c>
      <c r="GW78" s="147">
        <f>PV(0.05,'PV factor'!N297,,-DT78)</f>
        <v>6505.9823297164749</v>
      </c>
      <c r="GX78" s="147">
        <f>PV(0.05,'PV factor'!O297,,-DU78)</f>
        <v>6196.1736473490255</v>
      </c>
      <c r="GY78" s="147">
        <f>PV(0.05,'PV factor'!P297,,-DV78)</f>
        <v>5901.1177593800221</v>
      </c>
      <c r="GZ78" s="147">
        <f>PV(0.05,'PV factor'!Q297,,-DW78)</f>
        <v>5620.1121517904976</v>
      </c>
      <c r="HA78" s="147">
        <f>PV(0.05,'PV factor'!R297,,-DX78)</f>
        <v>5352.4877636099973</v>
      </c>
      <c r="HB78" s="147">
        <f>PV(0.05,'PV factor'!S297,,-DY78)</f>
        <v>5097.6073939142834</v>
      </c>
      <c r="HC78" s="147">
        <f>PV(0.05,'PV factor'!T297,,-DZ78)</f>
        <v>4854.8641846802693</v>
      </c>
      <c r="HD78" s="147">
        <f>PV(0.05,'PV factor'!U297,,-EA78)</f>
        <v>4623.680175885971</v>
      </c>
      <c r="HE78" s="147">
        <f>PV(0.05,'PV factor'!V297,,-EB78)</f>
        <v>4403.5049294152113</v>
      </c>
      <c r="HF78" s="147">
        <f>PV(0.05,'PV factor'!W297,,-EC78)</f>
        <v>4193.8142184906774</v>
      </c>
      <c r="HG78" s="147">
        <f>PV(0.05,'PV factor'!X297,,-ED78)</f>
        <v>3994.1087795149301</v>
      </c>
      <c r="HH78" s="147">
        <f>PV(0.05,'PV factor'!Y297,,-EE78)</f>
        <v>3803.9131233475528</v>
      </c>
      <c r="HI78" s="147">
        <f>PV(0.05,'PV factor'!Z297,,-EF78)</f>
        <v>3622.7744031881452</v>
      </c>
      <c r="HJ78" s="147">
        <f>PV(0.05,'PV factor'!AA297,,-EG78)</f>
        <v>3450.2613363696623</v>
      </c>
      <c r="HK78" s="147">
        <f>PV(0.05,'PV factor'!AB297,,-EH78)</f>
        <v>3285.9631774949162</v>
      </c>
      <c r="HL78" s="147">
        <f>PV(0.05,'PV factor'!AC297,,-EI78)</f>
        <v>3129.488740471349</v>
      </c>
      <c r="HM78" s="147">
        <f>PV(0.05,'PV factor'!AD297,,-EJ78)</f>
        <v>2980.4654671155699</v>
      </c>
      <c r="HN78" s="147">
        <f>PV(0.05,'PV factor'!AE297,,-EK78)</f>
        <v>2838.5385401100675</v>
      </c>
      <c r="HO78" s="147">
        <f>PV(0.05,'PV factor'!AF297,,-EL78)</f>
        <v>2703.3700382000634</v>
      </c>
      <c r="HP78" s="147">
        <f>PV(0.05,'PV factor'!AG297,,-EM78)</f>
        <v>2574.6381316191082</v>
      </c>
      <c r="HQ78" s="147">
        <f>PV(0.05,'PV factor'!AH297,,-EN78)</f>
        <v>2452.0363158277219</v>
      </c>
      <c r="HR78" s="147">
        <f>PV(0.05,'PV factor'!AI297,,-EO78)</f>
        <v>2335.2726817406879</v>
      </c>
      <c r="HS78" s="147">
        <f>PV(0.05,'PV factor'!AJ297,,-EP78)</f>
        <v>2224.0692207054167</v>
      </c>
      <c r="HT78" s="147">
        <f>PV(0.05,'PV factor'!AK297,,-EQ78)</f>
        <v>2118.1611625765877</v>
      </c>
      <c r="HU78" s="147">
        <f>PV(0.05,'PV factor'!AL297,,-ER78)</f>
        <v>2017.2963453110356</v>
      </c>
      <c r="HV78" s="147">
        <f>PV(0.05,'PV factor'!AM297,,-ES78)</f>
        <v>1921.234614581939</v>
      </c>
      <c r="HW78" s="147">
        <f>PV(0.05,'PV factor'!AN297,,-ET78)</f>
        <v>1829.7472519827986</v>
      </c>
      <c r="HX78" s="147">
        <f>PV(0.05,'PV factor'!AO297,,-EU78)</f>
        <v>1742.6164304598085</v>
      </c>
      <c r="HY78" s="147">
        <f>PV(0.05,'PV factor'!AP297,,-EV78)</f>
        <v>1659.6346956760078</v>
      </c>
      <c r="HZ78" s="147">
        <f t="shared" si="165"/>
        <v>33106.575963718817</v>
      </c>
      <c r="IA78" s="147">
        <f t="shared" si="166"/>
        <v>200483.49656267031</v>
      </c>
      <c r="IB78" s="401">
        <f t="shared" si="167"/>
        <v>6.055700135899837</v>
      </c>
    </row>
    <row r="79" spans="1:236" ht="90" customHeight="1" x14ac:dyDescent="0.2">
      <c r="A79" s="161" t="s">
        <v>2267</v>
      </c>
      <c r="B79" s="150" t="s">
        <v>2558</v>
      </c>
      <c r="C79" s="150" t="s">
        <v>2252</v>
      </c>
      <c r="D79" s="148">
        <v>1</v>
      </c>
      <c r="E79" s="150" t="s">
        <v>2569</v>
      </c>
      <c r="F79" s="151" t="s">
        <v>2570</v>
      </c>
      <c r="G79" s="151" t="s">
        <v>2571</v>
      </c>
      <c r="H79" s="79" t="s">
        <v>77</v>
      </c>
      <c r="I79" s="151" t="s">
        <v>2572</v>
      </c>
      <c r="J79" s="151">
        <v>5</v>
      </c>
      <c r="K79" s="227" t="s">
        <v>79</v>
      </c>
      <c r="L79" s="159">
        <v>883092</v>
      </c>
      <c r="M79" s="151" t="s">
        <v>2573</v>
      </c>
      <c r="N79" s="79" t="s">
        <v>147</v>
      </c>
      <c r="O79" s="90" t="s">
        <v>148</v>
      </c>
      <c r="P79" s="78" t="s">
        <v>149</v>
      </c>
      <c r="Q79" s="112" t="s">
        <v>100</v>
      </c>
      <c r="R79" s="79" t="s">
        <v>108</v>
      </c>
      <c r="S79" s="79" t="s">
        <v>99</v>
      </c>
      <c r="T79" s="79" t="s">
        <v>1126</v>
      </c>
      <c r="U79" s="79" t="s">
        <v>100</v>
      </c>
      <c r="V79" s="81">
        <v>1</v>
      </c>
      <c r="W79" s="149">
        <v>720000</v>
      </c>
      <c r="X79" s="149">
        <v>0</v>
      </c>
      <c r="Y79" s="149">
        <v>0</v>
      </c>
      <c r="Z79" s="149">
        <v>0</v>
      </c>
      <c r="AA79" s="149">
        <v>120000</v>
      </c>
      <c r="AB79" s="149">
        <v>200000</v>
      </c>
      <c r="AC79" s="149">
        <v>200000</v>
      </c>
      <c r="AD79" s="149">
        <v>200000</v>
      </c>
      <c r="AE79" s="149">
        <v>0</v>
      </c>
      <c r="AF79" s="149">
        <v>0</v>
      </c>
      <c r="AG79" s="149">
        <v>0</v>
      </c>
      <c r="AH79" s="149">
        <v>0</v>
      </c>
      <c r="AI79" s="88" t="s">
        <v>88</v>
      </c>
      <c r="AJ79" s="149">
        <v>0</v>
      </c>
      <c r="AK79" s="149">
        <v>0</v>
      </c>
      <c r="AL79" s="149">
        <v>0</v>
      </c>
      <c r="AM79" s="149">
        <v>0</v>
      </c>
      <c r="AN79" s="149">
        <v>0</v>
      </c>
      <c r="AO79" s="149">
        <v>0</v>
      </c>
      <c r="AP79" s="149">
        <v>0</v>
      </c>
      <c r="AQ79" s="149">
        <v>0</v>
      </c>
      <c r="AR79" s="149">
        <v>0</v>
      </c>
      <c r="AS79" s="149">
        <v>0</v>
      </c>
      <c r="AT79" s="149">
        <v>0</v>
      </c>
      <c r="AU79" s="151"/>
      <c r="AV79" s="230">
        <f t="shared" si="133"/>
        <v>0</v>
      </c>
      <c r="AW79" s="230">
        <f t="shared" si="134"/>
        <v>0</v>
      </c>
      <c r="AX79" s="230" t="str">
        <f t="shared" si="135"/>
        <v>E3</v>
      </c>
      <c r="AY79" s="141">
        <f t="shared" si="136"/>
        <v>9</v>
      </c>
      <c r="AZ79" s="70">
        <f t="shared" si="137"/>
        <v>1</v>
      </c>
      <c r="BA79" s="70">
        <f t="shared" si="138"/>
        <v>1</v>
      </c>
      <c r="BB79" s="70">
        <f t="shared" si="139"/>
        <v>1</v>
      </c>
      <c r="BC79" s="70">
        <f t="shared" si="140"/>
        <v>1</v>
      </c>
      <c r="BD79" s="70">
        <f t="shared" si="141"/>
        <v>1</v>
      </c>
      <c r="BE79" s="70">
        <f t="shared" si="142"/>
        <v>1</v>
      </c>
      <c r="BF79" s="70">
        <f t="shared" si="143"/>
        <v>1</v>
      </c>
      <c r="BG79" s="71">
        <f t="shared" si="144"/>
        <v>0</v>
      </c>
      <c r="BH79" s="71">
        <f t="shared" si="145"/>
        <v>1</v>
      </c>
      <c r="BI79" s="71">
        <f t="shared" si="146"/>
        <v>0</v>
      </c>
      <c r="BJ79" s="71">
        <f t="shared" si="147"/>
        <v>1</v>
      </c>
      <c r="BK79" s="71">
        <f t="shared" si="148"/>
        <v>0</v>
      </c>
      <c r="BL79" s="70">
        <f t="shared" si="149"/>
        <v>1</v>
      </c>
      <c r="BM79" s="70">
        <f t="shared" si="150"/>
        <v>1</v>
      </c>
      <c r="BN79" s="70">
        <f t="shared" si="151"/>
        <v>0</v>
      </c>
      <c r="BO79" s="70">
        <f t="shared" si="152"/>
        <v>1</v>
      </c>
      <c r="BP79" s="144">
        <f t="shared" si="153"/>
        <v>0</v>
      </c>
      <c r="BQ79" s="144">
        <f t="shared" si="154"/>
        <v>0</v>
      </c>
      <c r="BR79" s="144">
        <f t="shared" si="155"/>
        <v>120000</v>
      </c>
      <c r="BS79" s="144">
        <f t="shared" si="156"/>
        <v>200000</v>
      </c>
      <c r="BT79" s="144">
        <f t="shared" si="157"/>
        <v>200000</v>
      </c>
      <c r="BU79" s="144">
        <f t="shared" si="158"/>
        <v>200000</v>
      </c>
      <c r="BV79" s="144">
        <f t="shared" si="159"/>
        <v>0</v>
      </c>
      <c r="BW79" s="144">
        <f t="shared" si="160"/>
        <v>0</v>
      </c>
      <c r="BX79" s="144">
        <f t="shared" si="161"/>
        <v>0</v>
      </c>
      <c r="BY79" s="144">
        <f t="shared" si="162"/>
        <v>0</v>
      </c>
      <c r="BZ79" s="9">
        <v>0</v>
      </c>
      <c r="CA79" s="9">
        <v>0</v>
      </c>
      <c r="CB79" s="9">
        <v>0</v>
      </c>
      <c r="CC79" s="9">
        <v>0</v>
      </c>
      <c r="CD79" s="9">
        <v>0</v>
      </c>
      <c r="CE79" s="9">
        <v>0</v>
      </c>
      <c r="CF79" s="9">
        <v>0</v>
      </c>
      <c r="CG79" s="9">
        <v>0</v>
      </c>
      <c r="CH79" s="9">
        <v>0</v>
      </c>
      <c r="CI79" s="9">
        <v>0</v>
      </c>
      <c r="CJ79" s="9">
        <v>0</v>
      </c>
      <c r="CK79" s="9">
        <v>0</v>
      </c>
      <c r="CL79" s="9">
        <v>0</v>
      </c>
      <c r="CM79" s="9">
        <v>0</v>
      </c>
      <c r="CN79" s="9">
        <v>0</v>
      </c>
      <c r="CO79" s="9">
        <v>0</v>
      </c>
      <c r="CP79" s="9">
        <v>0</v>
      </c>
      <c r="CQ79" s="9">
        <v>0</v>
      </c>
      <c r="CR79" s="9">
        <v>0</v>
      </c>
      <c r="CS79" s="9">
        <v>0</v>
      </c>
      <c r="CT79" s="9">
        <v>0</v>
      </c>
      <c r="CU79" s="9">
        <v>0</v>
      </c>
      <c r="CV79" s="9">
        <v>0</v>
      </c>
      <c r="CW79" s="9">
        <v>0</v>
      </c>
      <c r="CX79" s="9">
        <v>0</v>
      </c>
      <c r="CY79" s="9">
        <v>0</v>
      </c>
      <c r="CZ79" s="9">
        <v>0</v>
      </c>
      <c r="DA79" s="9">
        <v>0</v>
      </c>
      <c r="DB79" s="9">
        <v>0</v>
      </c>
      <c r="DC79" s="9">
        <v>0</v>
      </c>
      <c r="DD79" s="9">
        <v>0</v>
      </c>
      <c r="DE79" s="9">
        <v>0</v>
      </c>
      <c r="DF79" s="9">
        <v>0</v>
      </c>
      <c r="DG79" s="144">
        <f t="shared" si="163"/>
        <v>883092</v>
      </c>
      <c r="DH79" s="144">
        <f t="shared" ref="DH79:EW79" si="178">DG79</f>
        <v>883092</v>
      </c>
      <c r="DI79" s="144">
        <f t="shared" si="178"/>
        <v>883092</v>
      </c>
      <c r="DJ79" s="144">
        <f t="shared" si="178"/>
        <v>883092</v>
      </c>
      <c r="DK79" s="144">
        <f t="shared" si="178"/>
        <v>883092</v>
      </c>
      <c r="DL79" s="144">
        <f t="shared" si="178"/>
        <v>883092</v>
      </c>
      <c r="DM79" s="144">
        <f t="shared" si="178"/>
        <v>883092</v>
      </c>
      <c r="DN79" s="144">
        <f t="shared" si="178"/>
        <v>883092</v>
      </c>
      <c r="DO79" s="144">
        <f t="shared" si="178"/>
        <v>883092</v>
      </c>
      <c r="DP79" s="144">
        <f t="shared" si="178"/>
        <v>883092</v>
      </c>
      <c r="DQ79" s="144">
        <f t="shared" si="178"/>
        <v>883092</v>
      </c>
      <c r="DR79" s="144">
        <f t="shared" si="178"/>
        <v>883092</v>
      </c>
      <c r="DS79" s="144">
        <f t="shared" si="178"/>
        <v>883092</v>
      </c>
      <c r="DT79" s="144">
        <f t="shared" si="178"/>
        <v>883092</v>
      </c>
      <c r="DU79" s="144">
        <f t="shared" si="178"/>
        <v>883092</v>
      </c>
      <c r="DV79" s="144">
        <f t="shared" si="178"/>
        <v>883092</v>
      </c>
      <c r="DW79" s="144">
        <f t="shared" si="178"/>
        <v>883092</v>
      </c>
      <c r="DX79" s="144">
        <f t="shared" si="178"/>
        <v>883092</v>
      </c>
      <c r="DY79" s="144">
        <f t="shared" si="178"/>
        <v>883092</v>
      </c>
      <c r="DZ79" s="144">
        <f t="shared" si="178"/>
        <v>883092</v>
      </c>
      <c r="EA79" s="144">
        <f t="shared" si="178"/>
        <v>883092</v>
      </c>
      <c r="EB79" s="144">
        <f t="shared" si="178"/>
        <v>883092</v>
      </c>
      <c r="EC79" s="144">
        <f t="shared" si="178"/>
        <v>883092</v>
      </c>
      <c r="ED79" s="144">
        <f t="shared" si="178"/>
        <v>883092</v>
      </c>
      <c r="EE79" s="144">
        <f t="shared" si="178"/>
        <v>883092</v>
      </c>
      <c r="EF79" s="144">
        <f t="shared" si="178"/>
        <v>883092</v>
      </c>
      <c r="EG79" s="144">
        <f t="shared" si="178"/>
        <v>883092</v>
      </c>
      <c r="EH79" s="144">
        <f t="shared" si="178"/>
        <v>883092</v>
      </c>
      <c r="EI79" s="144">
        <f t="shared" si="178"/>
        <v>883092</v>
      </c>
      <c r="EJ79" s="144">
        <f t="shared" si="178"/>
        <v>883092</v>
      </c>
      <c r="EK79" s="144">
        <f t="shared" si="178"/>
        <v>883092</v>
      </c>
      <c r="EL79" s="144">
        <f t="shared" si="178"/>
        <v>883092</v>
      </c>
      <c r="EM79" s="144">
        <f t="shared" si="178"/>
        <v>883092</v>
      </c>
      <c r="EN79" s="144">
        <f t="shared" si="178"/>
        <v>883092</v>
      </c>
      <c r="EO79" s="144">
        <f t="shared" si="178"/>
        <v>883092</v>
      </c>
      <c r="EP79" s="144">
        <f t="shared" si="178"/>
        <v>883092</v>
      </c>
      <c r="EQ79" s="144">
        <f t="shared" si="178"/>
        <v>883092</v>
      </c>
      <c r="ER79" s="144">
        <f t="shared" si="178"/>
        <v>883092</v>
      </c>
      <c r="ES79" s="144">
        <f t="shared" si="178"/>
        <v>883092</v>
      </c>
      <c r="ET79" s="144">
        <f t="shared" si="178"/>
        <v>883092</v>
      </c>
      <c r="EU79" s="144">
        <f t="shared" si="178"/>
        <v>883092</v>
      </c>
      <c r="EV79" s="144">
        <f t="shared" si="178"/>
        <v>883092</v>
      </c>
      <c r="EW79" s="144">
        <f t="shared" si="178"/>
        <v>883092</v>
      </c>
      <c r="EX79" s="147">
        <f>PV(0.05,'PV factor'!C342,,-BR79)</f>
        <v>108843.53741496598</v>
      </c>
      <c r="EY79" s="147">
        <f>PV(0.05,'PV factor'!D342,,-BS79)</f>
        <v>172767.51970629519</v>
      </c>
      <c r="EZ79" s="147">
        <f>PV(0.05,'PV factor'!E342,,-BT79)</f>
        <v>164540.4949583764</v>
      </c>
      <c r="FA79" s="147">
        <f>PV(0.05,'PV factor'!F342,,-BU79)</f>
        <v>156705.2332936918</v>
      </c>
      <c r="FB79" s="147">
        <f>PV(0.05,'PV factor'!G342,,-BV79)</f>
        <v>0</v>
      </c>
      <c r="FC79" s="147">
        <f>PV(0.05,'PV factor'!H342,,-BW79)</f>
        <v>0</v>
      </c>
      <c r="FD79" s="147">
        <f>PV(0.05,'PV factor'!I342,,-BX79)</f>
        <v>0</v>
      </c>
      <c r="FE79" s="147">
        <f>PV(0.05,'PV factor'!J342,,-BY79)</f>
        <v>0</v>
      </c>
      <c r="FF79" s="147">
        <f>PV(0.05,'PV factor'!K342,,-BZ79)</f>
        <v>0</v>
      </c>
      <c r="FG79" s="147">
        <f>PV(0.05,'PV factor'!L342,,-CA79)</f>
        <v>0</v>
      </c>
      <c r="FH79" s="147">
        <f>PV(0.05,'PV factor'!M342,,-CB79)</f>
        <v>0</v>
      </c>
      <c r="FI79" s="147">
        <f>PV(0.05,'PV factor'!N342,,-CC79)</f>
        <v>0</v>
      </c>
      <c r="FJ79" s="147">
        <f>PV(0.05,'PV factor'!O342,,-CD79)</f>
        <v>0</v>
      </c>
      <c r="FK79" s="147">
        <f>PV(0.05,'PV factor'!P342,,-CE79)</f>
        <v>0</v>
      </c>
      <c r="FL79" s="147">
        <f>PV(0.05,'PV factor'!Q342,,-CF79)</f>
        <v>0</v>
      </c>
      <c r="FM79" s="147">
        <f>PV(0.05,'PV factor'!R342,,-CG79)</f>
        <v>0</v>
      </c>
      <c r="FN79" s="147">
        <f>PV(0.05,'PV factor'!S342,,-CH79)</f>
        <v>0</v>
      </c>
      <c r="FO79" s="147">
        <f>PV(0.05,'PV factor'!T342,,-CI79)</f>
        <v>0</v>
      </c>
      <c r="FP79" s="147">
        <f>PV(0.05,'PV factor'!U342,,-CJ79)</f>
        <v>0</v>
      </c>
      <c r="FQ79" s="147">
        <f>PV(0.05,'PV factor'!V342,,-CK79)</f>
        <v>0</v>
      </c>
      <c r="FR79" s="147">
        <f>PV(0.05,'PV factor'!W342,,-CL79)</f>
        <v>0</v>
      </c>
      <c r="FS79" s="147">
        <f>PV(0.05,'PV factor'!X342,,-CM79)</f>
        <v>0</v>
      </c>
      <c r="FT79" s="147">
        <f>PV(0.05,'PV factor'!Y342,,-CN79)</f>
        <v>0</v>
      </c>
      <c r="FU79" s="147">
        <f>PV(0.05,'PV factor'!Z342,,-CO79)</f>
        <v>0</v>
      </c>
      <c r="FV79" s="147">
        <f>PV(0.05,'PV factor'!AA342,,-CP79)</f>
        <v>0</v>
      </c>
      <c r="FW79" s="147">
        <f>PV(0.05,'PV factor'!AB342,,-CQ79)</f>
        <v>0</v>
      </c>
      <c r="FX79" s="147">
        <f>PV(0.05,'PV factor'!AC342,,-CR79)</f>
        <v>0</v>
      </c>
      <c r="FY79" s="147">
        <f>PV(0.05,'PV factor'!AD342,,-CS79)</f>
        <v>0</v>
      </c>
      <c r="FZ79" s="147">
        <f>PV(0.05,'PV factor'!AE342,,-CT79)</f>
        <v>0</v>
      </c>
      <c r="GA79" s="147">
        <f>PV(0.05,'PV factor'!AF342,,-CU79)</f>
        <v>0</v>
      </c>
      <c r="GB79" s="147">
        <f>PV(0.05,'PV factor'!AG342,,-CV79)</f>
        <v>0</v>
      </c>
      <c r="GC79" s="147">
        <f>PV(0.05,'PV factor'!AH342,,-CW79)</f>
        <v>0</v>
      </c>
      <c r="GD79" s="147">
        <f>PV(0.05,'PV factor'!AI342,,-CX79)</f>
        <v>0</v>
      </c>
      <c r="GE79" s="147">
        <f>PV(0.05,'PV factor'!AJ342,,-CY79)</f>
        <v>0</v>
      </c>
      <c r="GF79" s="147">
        <f>PV(0.05,'PV factor'!AK342,,-CZ79)</f>
        <v>0</v>
      </c>
      <c r="GG79" s="147">
        <f>PV(0.05,'PV factor'!AL342,,-DA79)</f>
        <v>0</v>
      </c>
      <c r="GH79" s="147">
        <f>PV(0.05,'PV factor'!AM342,,-DB79)</f>
        <v>0</v>
      </c>
      <c r="GI79" s="147">
        <f>PV(0.05,'PV factor'!AN342,,-DC79)</f>
        <v>0</v>
      </c>
      <c r="GJ79" s="147">
        <f>PV(0.05,'PV factor'!AO342,,-DD79)</f>
        <v>0</v>
      </c>
      <c r="GK79" s="147">
        <f>PV(0.05,'PV factor'!AP342,,-DE79)</f>
        <v>0</v>
      </c>
      <c r="GL79" s="147">
        <f>PV(0.05,'PV factor'!C342,,-DI79)</f>
        <v>800990.47619047621</v>
      </c>
      <c r="GM79" s="147">
        <f>PV(0.05,'PV factor'!D342,,-DJ79)</f>
        <v>762848.07256235823</v>
      </c>
      <c r="GN79" s="147">
        <f>PV(0.05,'PV factor'!E342,,-DK79)</f>
        <v>726521.97386891267</v>
      </c>
      <c r="GO79" s="147">
        <f>PV(0.05,'PV factor'!F342,,-DL79)</f>
        <v>691925.6893989644</v>
      </c>
      <c r="GP79" s="147">
        <f>PV(0.05,'PV factor'!G342,,-DM79)</f>
        <v>658976.84704663279</v>
      </c>
      <c r="GQ79" s="147">
        <f>PV(0.05,'PV factor'!H342,,-DN79)</f>
        <v>627596.99718726927</v>
      </c>
      <c r="GR79" s="147">
        <f>PV(0.05,'PV factor'!I342,,-DO79)</f>
        <v>597711.42589263746</v>
      </c>
      <c r="GS79" s="147">
        <f>PV(0.05,'PV factor'!J342,,-DP79)</f>
        <v>569248.97704060702</v>
      </c>
      <c r="GT79" s="147">
        <f>PV(0.05,'PV factor'!K342,,-DQ79)</f>
        <v>542141.88289581623</v>
      </c>
      <c r="GU79" s="147">
        <f>PV(0.05,'PV factor'!L342,,-DR79)</f>
        <v>516325.60275792016</v>
      </c>
      <c r="GV79" s="147">
        <f>PV(0.05,'PV factor'!M342,,-DS79)</f>
        <v>491738.66929325741</v>
      </c>
      <c r="GW79" s="147">
        <f>PV(0.05,'PV factor'!N342,,-DT79)</f>
        <v>468322.54218405456</v>
      </c>
      <c r="GX79" s="147">
        <f>PV(0.05,'PV factor'!O342,,-DU79)</f>
        <v>446021.46874671872</v>
      </c>
      <c r="GY79" s="147">
        <f>PV(0.05,'PV factor'!P342,,-DV79)</f>
        <v>424782.35118735104</v>
      </c>
      <c r="GZ79" s="147">
        <f>PV(0.05,'PV factor'!Q342,,-DW79)</f>
        <v>404554.62017842958</v>
      </c>
      <c r="HA79" s="147">
        <f>PV(0.05,'PV factor'!R342,,-DX79)</f>
        <v>385290.11445564718</v>
      </c>
      <c r="HB79" s="147">
        <f>PV(0.05,'PV factor'!S342,,-DY79)</f>
        <v>366942.96614823543</v>
      </c>
      <c r="HC79" s="147">
        <f>PV(0.05,'PV factor'!T342,,-DZ79)</f>
        <v>349469.49156974803</v>
      </c>
      <c r="HD79" s="147">
        <f>PV(0.05,'PV factor'!U342,,-EA79)</f>
        <v>332828.08720928384</v>
      </c>
      <c r="HE79" s="147">
        <f>PV(0.05,'PV factor'!V342,,-EB79)</f>
        <v>316979.13067550841</v>
      </c>
      <c r="HF79" s="147">
        <f>PV(0.05,'PV factor'!W342,,-EC79)</f>
        <v>301884.88635762711</v>
      </c>
      <c r="HG79" s="147">
        <f>PV(0.05,'PV factor'!X342,,-ED79)</f>
        <v>287509.41557869239</v>
      </c>
      <c r="HH79" s="147">
        <f>PV(0.05,'PV factor'!Y342,,-EE79)</f>
        <v>273818.49102732615</v>
      </c>
      <c r="HI79" s="147">
        <f>PV(0.05,'PV factor'!Z342,,-EF79)</f>
        <v>260779.51526412013</v>
      </c>
      <c r="HJ79" s="147">
        <f>PV(0.05,'PV factor'!AA342,,-EG79)</f>
        <v>248361.44310868584</v>
      </c>
      <c r="HK79" s="147">
        <f>PV(0.05,'PV factor'!AB342,,-EH79)</f>
        <v>236534.70772255791</v>
      </c>
      <c r="HL79" s="147">
        <f>PV(0.05,'PV factor'!AC342,,-EI79)</f>
        <v>225271.15021195996</v>
      </c>
      <c r="HM79" s="147">
        <f>PV(0.05,'PV factor'!AD342,,-EJ79)</f>
        <v>214543.95258281895</v>
      </c>
      <c r="HN79" s="147">
        <f>PV(0.05,'PV factor'!AE342,,-EK79)</f>
        <v>204327.57388839909</v>
      </c>
      <c r="HO79" s="147">
        <f>PV(0.05,'PV factor'!AF342,,-EL79)</f>
        <v>194597.68941752287</v>
      </c>
      <c r="HP79" s="147">
        <f>PV(0.05,'PV factor'!AG342,,-EM79)</f>
        <v>185331.13277859322</v>
      </c>
      <c r="HQ79" s="147">
        <f>PV(0.05,'PV factor'!AH342,,-EN79)</f>
        <v>176505.84074151734</v>
      </c>
      <c r="HR79" s="147">
        <f>PV(0.05,'PV factor'!AI342,,-EO79)</f>
        <v>168100.800706207</v>
      </c>
      <c r="HS79" s="147">
        <f>PV(0.05,'PV factor'!AJ342,,-EP79)</f>
        <v>160096.00067257805</v>
      </c>
      <c r="HT79" s="147">
        <f>PV(0.05,'PV factor'!AK342,,-EQ79)</f>
        <v>152472.38159293152</v>
      </c>
      <c r="HU79" s="147">
        <f>PV(0.05,'PV factor'!AL342,,-ER79)</f>
        <v>145211.7919932681</v>
      </c>
      <c r="HV79" s="147">
        <f>PV(0.05,'PV factor'!AM342,,-ES79)</f>
        <v>138296.94475549346</v>
      </c>
      <c r="HW79" s="147">
        <f>PV(0.05,'PV factor'!AN342,,-ET79)</f>
        <v>131711.37595761279</v>
      </c>
      <c r="HX79" s="147">
        <f>PV(0.05,'PV factor'!AO342,,-EU79)</f>
        <v>125439.40567391695</v>
      </c>
      <c r="HY79" s="147">
        <f>PV(0.05,'PV factor'!AP342,,-EV79)</f>
        <v>119466.10064182566</v>
      </c>
      <c r="HZ79" s="147">
        <f t="shared" si="165"/>
        <v>602856.7853733293</v>
      </c>
      <c r="IA79" s="147">
        <f t="shared" si="166"/>
        <v>3641263.0590673443</v>
      </c>
      <c r="IB79" s="401">
        <f t="shared" si="167"/>
        <v>6.0400133952418402</v>
      </c>
    </row>
    <row r="80" spans="1:236" ht="90" customHeight="1" x14ac:dyDescent="0.2">
      <c r="A80" s="242" t="s">
        <v>1912</v>
      </c>
      <c r="B80" s="195" t="s">
        <v>1913</v>
      </c>
      <c r="C80" s="195" t="s">
        <v>1936</v>
      </c>
      <c r="D80" s="115">
        <v>2</v>
      </c>
      <c r="E80" s="195" t="s">
        <v>1937</v>
      </c>
      <c r="F80" s="113" t="s">
        <v>1938</v>
      </c>
      <c r="G80" s="113" t="s">
        <v>1939</v>
      </c>
      <c r="H80" s="112" t="s">
        <v>77</v>
      </c>
      <c r="I80" s="113" t="s">
        <v>1916</v>
      </c>
      <c r="J80" s="113">
        <v>10</v>
      </c>
      <c r="K80" s="227" t="s">
        <v>79</v>
      </c>
      <c r="L80" s="112">
        <v>12268</v>
      </c>
      <c r="M80" s="112" t="s">
        <v>1940</v>
      </c>
      <c r="N80" s="112" t="s">
        <v>81</v>
      </c>
      <c r="O80" s="73" t="s">
        <v>106</v>
      </c>
      <c r="P80" s="112" t="s">
        <v>169</v>
      </c>
      <c r="Q80" s="112" t="s">
        <v>100</v>
      </c>
      <c r="R80" s="112" t="s">
        <v>108</v>
      </c>
      <c r="S80" s="112" t="s">
        <v>99</v>
      </c>
      <c r="T80" s="112" t="s">
        <v>1925</v>
      </c>
      <c r="U80" s="112" t="s">
        <v>100</v>
      </c>
      <c r="V80" s="201">
        <v>1</v>
      </c>
      <c r="W80" s="217">
        <v>16500</v>
      </c>
      <c r="X80" s="217">
        <v>0</v>
      </c>
      <c r="Y80" s="217">
        <v>0</v>
      </c>
      <c r="Z80" s="217">
        <v>0</v>
      </c>
      <c r="AA80" s="217">
        <v>16500</v>
      </c>
      <c r="AB80" s="217">
        <v>0</v>
      </c>
      <c r="AC80" s="217">
        <v>0</v>
      </c>
      <c r="AD80" s="217">
        <v>0</v>
      </c>
      <c r="AE80" s="286">
        <v>0</v>
      </c>
      <c r="AF80" s="286">
        <v>0</v>
      </c>
      <c r="AG80" s="286">
        <v>0</v>
      </c>
      <c r="AH80" s="286">
        <v>0</v>
      </c>
      <c r="AI80" s="112" t="s">
        <v>88</v>
      </c>
      <c r="AJ80" s="217">
        <v>0</v>
      </c>
      <c r="AK80" s="217">
        <v>0</v>
      </c>
      <c r="AL80" s="217">
        <v>0</v>
      </c>
      <c r="AM80" s="217">
        <v>0</v>
      </c>
      <c r="AN80" s="217">
        <v>0</v>
      </c>
      <c r="AO80" s="217">
        <v>0</v>
      </c>
      <c r="AP80" s="217">
        <v>0</v>
      </c>
      <c r="AQ80" s="286">
        <v>0</v>
      </c>
      <c r="AR80" s="286">
        <v>0</v>
      </c>
      <c r="AS80" s="286">
        <v>0</v>
      </c>
      <c r="AT80" s="286">
        <v>0</v>
      </c>
      <c r="AU80" s="113"/>
      <c r="AV80" s="230">
        <f t="shared" si="133"/>
        <v>1</v>
      </c>
      <c r="AW80" s="230">
        <f t="shared" si="134"/>
        <v>0</v>
      </c>
      <c r="AX80" s="230" t="str">
        <f t="shared" si="135"/>
        <v>C7</v>
      </c>
      <c r="AY80" s="141">
        <f t="shared" si="136"/>
        <v>9</v>
      </c>
      <c r="AZ80" s="70">
        <f t="shared" si="137"/>
        <v>1</v>
      </c>
      <c r="BA80" s="70">
        <f t="shared" si="138"/>
        <v>1</v>
      </c>
      <c r="BB80" s="70">
        <f t="shared" si="139"/>
        <v>1</v>
      </c>
      <c r="BC80" s="70">
        <f t="shared" si="140"/>
        <v>1</v>
      </c>
      <c r="BD80" s="70">
        <f t="shared" si="141"/>
        <v>1</v>
      </c>
      <c r="BE80" s="70">
        <f t="shared" si="142"/>
        <v>1</v>
      </c>
      <c r="BF80" s="70">
        <f t="shared" si="143"/>
        <v>1</v>
      </c>
      <c r="BG80" s="71">
        <f t="shared" si="144"/>
        <v>0</v>
      </c>
      <c r="BH80" s="71">
        <f t="shared" si="145"/>
        <v>1</v>
      </c>
      <c r="BI80" s="71">
        <f t="shared" si="146"/>
        <v>0</v>
      </c>
      <c r="BJ80" s="71">
        <f t="shared" si="147"/>
        <v>0</v>
      </c>
      <c r="BK80" s="71">
        <f t="shared" si="148"/>
        <v>1</v>
      </c>
      <c r="BL80" s="70">
        <f t="shared" si="149"/>
        <v>1</v>
      </c>
      <c r="BM80" s="70">
        <f t="shared" si="150"/>
        <v>1</v>
      </c>
      <c r="BN80" s="70">
        <f t="shared" si="151"/>
        <v>0</v>
      </c>
      <c r="BO80" s="70">
        <f t="shared" si="152"/>
        <v>1</v>
      </c>
      <c r="BP80" s="144">
        <f t="shared" si="153"/>
        <v>0</v>
      </c>
      <c r="BQ80" s="144">
        <f t="shared" si="154"/>
        <v>0</v>
      </c>
      <c r="BR80" s="144">
        <f t="shared" si="155"/>
        <v>16500</v>
      </c>
      <c r="BS80" s="144">
        <f t="shared" si="156"/>
        <v>0</v>
      </c>
      <c r="BT80" s="144">
        <f t="shared" si="157"/>
        <v>0</v>
      </c>
      <c r="BU80" s="144">
        <f t="shared" si="158"/>
        <v>0</v>
      </c>
      <c r="BV80" s="144">
        <f t="shared" si="159"/>
        <v>0</v>
      </c>
      <c r="BW80" s="144">
        <f t="shared" si="160"/>
        <v>0</v>
      </c>
      <c r="BX80" s="144">
        <f t="shared" si="161"/>
        <v>0</v>
      </c>
      <c r="BY80" s="144">
        <f t="shared" si="162"/>
        <v>0</v>
      </c>
      <c r="BZ80" s="9">
        <v>0</v>
      </c>
      <c r="CA80" s="9">
        <v>0</v>
      </c>
      <c r="CB80" s="9">
        <v>0</v>
      </c>
      <c r="CC80" s="9">
        <v>0</v>
      </c>
      <c r="CD80" s="9">
        <v>0</v>
      </c>
      <c r="CE80" s="9">
        <v>0</v>
      </c>
      <c r="CF80" s="9">
        <v>0</v>
      </c>
      <c r="CG80" s="9">
        <v>0</v>
      </c>
      <c r="CH80" s="9">
        <v>0</v>
      </c>
      <c r="CI80" s="9">
        <v>0</v>
      </c>
      <c r="CJ80" s="9">
        <v>0</v>
      </c>
      <c r="CK80" s="9">
        <v>0</v>
      </c>
      <c r="CL80" s="9">
        <v>0</v>
      </c>
      <c r="CM80" s="9">
        <v>0</v>
      </c>
      <c r="CN80" s="9">
        <v>0</v>
      </c>
      <c r="CO80" s="9">
        <v>0</v>
      </c>
      <c r="CP80" s="9">
        <v>0</v>
      </c>
      <c r="CQ80" s="9">
        <v>0</v>
      </c>
      <c r="CR80" s="9">
        <v>0</v>
      </c>
      <c r="CS80" s="9">
        <v>0</v>
      </c>
      <c r="CT80" s="9">
        <v>0</v>
      </c>
      <c r="CU80" s="9">
        <v>0</v>
      </c>
      <c r="CV80" s="9">
        <v>0</v>
      </c>
      <c r="CW80" s="9">
        <v>0</v>
      </c>
      <c r="CX80" s="9">
        <v>0</v>
      </c>
      <c r="CY80" s="9">
        <v>0</v>
      </c>
      <c r="CZ80" s="9">
        <v>0</v>
      </c>
      <c r="DA80" s="9">
        <v>0</v>
      </c>
      <c r="DB80" s="9">
        <v>0</v>
      </c>
      <c r="DC80" s="9">
        <v>0</v>
      </c>
      <c r="DD80" s="9">
        <v>0</v>
      </c>
      <c r="DE80" s="9">
        <v>0</v>
      </c>
      <c r="DF80" s="9">
        <v>0</v>
      </c>
      <c r="DG80" s="144">
        <f t="shared" si="163"/>
        <v>12268</v>
      </c>
      <c r="DH80" s="144">
        <f t="shared" ref="DH80:EW80" si="179">DG80</f>
        <v>12268</v>
      </c>
      <c r="DI80" s="144">
        <f t="shared" si="179"/>
        <v>12268</v>
      </c>
      <c r="DJ80" s="144">
        <f t="shared" si="179"/>
        <v>12268</v>
      </c>
      <c r="DK80" s="144">
        <f t="shared" si="179"/>
        <v>12268</v>
      </c>
      <c r="DL80" s="144">
        <f t="shared" si="179"/>
        <v>12268</v>
      </c>
      <c r="DM80" s="144">
        <f t="shared" si="179"/>
        <v>12268</v>
      </c>
      <c r="DN80" s="144">
        <f t="shared" si="179"/>
        <v>12268</v>
      </c>
      <c r="DO80" s="144">
        <f t="shared" si="179"/>
        <v>12268</v>
      </c>
      <c r="DP80" s="144">
        <f t="shared" si="179"/>
        <v>12268</v>
      </c>
      <c r="DQ80" s="144">
        <f t="shared" si="179"/>
        <v>12268</v>
      </c>
      <c r="DR80" s="144">
        <f t="shared" si="179"/>
        <v>12268</v>
      </c>
      <c r="DS80" s="144">
        <f t="shared" si="179"/>
        <v>12268</v>
      </c>
      <c r="DT80" s="144">
        <f t="shared" si="179"/>
        <v>12268</v>
      </c>
      <c r="DU80" s="144">
        <f t="shared" si="179"/>
        <v>12268</v>
      </c>
      <c r="DV80" s="144">
        <f t="shared" si="179"/>
        <v>12268</v>
      </c>
      <c r="DW80" s="144">
        <f t="shared" si="179"/>
        <v>12268</v>
      </c>
      <c r="DX80" s="144">
        <f t="shared" si="179"/>
        <v>12268</v>
      </c>
      <c r="DY80" s="144">
        <f t="shared" si="179"/>
        <v>12268</v>
      </c>
      <c r="DZ80" s="144">
        <f t="shared" si="179"/>
        <v>12268</v>
      </c>
      <c r="EA80" s="144">
        <f t="shared" si="179"/>
        <v>12268</v>
      </c>
      <c r="EB80" s="144">
        <f t="shared" si="179"/>
        <v>12268</v>
      </c>
      <c r="EC80" s="144">
        <f t="shared" si="179"/>
        <v>12268</v>
      </c>
      <c r="ED80" s="144">
        <f t="shared" si="179"/>
        <v>12268</v>
      </c>
      <c r="EE80" s="144">
        <f t="shared" si="179"/>
        <v>12268</v>
      </c>
      <c r="EF80" s="144">
        <f t="shared" si="179"/>
        <v>12268</v>
      </c>
      <c r="EG80" s="144">
        <f t="shared" si="179"/>
        <v>12268</v>
      </c>
      <c r="EH80" s="144">
        <f t="shared" si="179"/>
        <v>12268</v>
      </c>
      <c r="EI80" s="144">
        <f t="shared" si="179"/>
        <v>12268</v>
      </c>
      <c r="EJ80" s="144">
        <f t="shared" si="179"/>
        <v>12268</v>
      </c>
      <c r="EK80" s="144">
        <f t="shared" si="179"/>
        <v>12268</v>
      </c>
      <c r="EL80" s="144">
        <f t="shared" si="179"/>
        <v>12268</v>
      </c>
      <c r="EM80" s="144">
        <f t="shared" si="179"/>
        <v>12268</v>
      </c>
      <c r="EN80" s="144">
        <f t="shared" si="179"/>
        <v>12268</v>
      </c>
      <c r="EO80" s="144">
        <f t="shared" si="179"/>
        <v>12268</v>
      </c>
      <c r="EP80" s="144">
        <f t="shared" si="179"/>
        <v>12268</v>
      </c>
      <c r="EQ80" s="144">
        <f t="shared" si="179"/>
        <v>12268</v>
      </c>
      <c r="ER80" s="144">
        <f t="shared" si="179"/>
        <v>12268</v>
      </c>
      <c r="ES80" s="144">
        <f t="shared" si="179"/>
        <v>12268</v>
      </c>
      <c r="ET80" s="144">
        <f t="shared" si="179"/>
        <v>12268</v>
      </c>
      <c r="EU80" s="144">
        <f t="shared" si="179"/>
        <v>12268</v>
      </c>
      <c r="EV80" s="144">
        <f t="shared" si="179"/>
        <v>12268</v>
      </c>
      <c r="EW80" s="144">
        <f t="shared" si="179"/>
        <v>12268</v>
      </c>
      <c r="EX80" s="147">
        <f>PV(0.05,'PV factor'!C299,,-BR80)</f>
        <v>14965.986394557822</v>
      </c>
      <c r="EY80" s="147">
        <f>PV(0.05,'PV factor'!D299,,-BS80)</f>
        <v>0</v>
      </c>
      <c r="EZ80" s="147">
        <f>PV(0.05,'PV factor'!E299,,-BT80)</f>
        <v>0</v>
      </c>
      <c r="FA80" s="147">
        <f>PV(0.05,'PV factor'!F299,,-BU80)</f>
        <v>0</v>
      </c>
      <c r="FB80" s="147">
        <f>PV(0.05,'PV factor'!G299,,-BV80)</f>
        <v>0</v>
      </c>
      <c r="FC80" s="147">
        <f>PV(0.05,'PV factor'!H299,,-BW80)</f>
        <v>0</v>
      </c>
      <c r="FD80" s="147">
        <f>PV(0.05,'PV factor'!I299,,-BX80)</f>
        <v>0</v>
      </c>
      <c r="FE80" s="147">
        <f>PV(0.05,'PV factor'!J299,,-BY80)</f>
        <v>0</v>
      </c>
      <c r="FF80" s="147">
        <f>PV(0.05,'PV factor'!K299,,-BZ80)</f>
        <v>0</v>
      </c>
      <c r="FG80" s="147">
        <f>PV(0.05,'PV factor'!L299,,-CA80)</f>
        <v>0</v>
      </c>
      <c r="FH80" s="147">
        <f>PV(0.05,'PV factor'!M299,,-CB80)</f>
        <v>0</v>
      </c>
      <c r="FI80" s="147">
        <f>PV(0.05,'PV factor'!N299,,-CC80)</f>
        <v>0</v>
      </c>
      <c r="FJ80" s="147">
        <f>PV(0.05,'PV factor'!O299,,-CD80)</f>
        <v>0</v>
      </c>
      <c r="FK80" s="147">
        <f>PV(0.05,'PV factor'!P299,,-CE80)</f>
        <v>0</v>
      </c>
      <c r="FL80" s="147">
        <f>PV(0.05,'PV factor'!Q299,,-CF80)</f>
        <v>0</v>
      </c>
      <c r="FM80" s="147">
        <f>PV(0.05,'PV factor'!R299,,-CG80)</f>
        <v>0</v>
      </c>
      <c r="FN80" s="147">
        <f>PV(0.05,'PV factor'!S299,,-CH80)</f>
        <v>0</v>
      </c>
      <c r="FO80" s="147">
        <f>PV(0.05,'PV factor'!T299,,-CI80)</f>
        <v>0</v>
      </c>
      <c r="FP80" s="147">
        <f>PV(0.05,'PV factor'!U299,,-CJ80)</f>
        <v>0</v>
      </c>
      <c r="FQ80" s="147">
        <f>PV(0.05,'PV factor'!V299,,-CK80)</f>
        <v>0</v>
      </c>
      <c r="FR80" s="147">
        <f>PV(0.05,'PV factor'!W299,,-CL80)</f>
        <v>0</v>
      </c>
      <c r="FS80" s="147">
        <f>PV(0.05,'PV factor'!X299,,-CM80)</f>
        <v>0</v>
      </c>
      <c r="FT80" s="147">
        <f>PV(0.05,'PV factor'!Y299,,-CN80)</f>
        <v>0</v>
      </c>
      <c r="FU80" s="147">
        <f>PV(0.05,'PV factor'!Z299,,-CO80)</f>
        <v>0</v>
      </c>
      <c r="FV80" s="147">
        <f>PV(0.05,'PV factor'!AA299,,-CP80)</f>
        <v>0</v>
      </c>
      <c r="FW80" s="147">
        <f>PV(0.05,'PV factor'!AB299,,-CQ80)</f>
        <v>0</v>
      </c>
      <c r="FX80" s="147">
        <f>PV(0.05,'PV factor'!AC299,,-CR80)</f>
        <v>0</v>
      </c>
      <c r="FY80" s="147">
        <f>PV(0.05,'PV factor'!AD299,,-CS80)</f>
        <v>0</v>
      </c>
      <c r="FZ80" s="147">
        <f>PV(0.05,'PV factor'!AE299,,-CT80)</f>
        <v>0</v>
      </c>
      <c r="GA80" s="147">
        <f>PV(0.05,'PV factor'!AF299,,-CU80)</f>
        <v>0</v>
      </c>
      <c r="GB80" s="147">
        <f>PV(0.05,'PV factor'!AG299,,-CV80)</f>
        <v>0</v>
      </c>
      <c r="GC80" s="147">
        <f>PV(0.05,'PV factor'!AH299,,-CW80)</f>
        <v>0</v>
      </c>
      <c r="GD80" s="147">
        <f>PV(0.05,'PV factor'!AI299,,-CX80)</f>
        <v>0</v>
      </c>
      <c r="GE80" s="147">
        <f>PV(0.05,'PV factor'!AJ299,,-CY80)</f>
        <v>0</v>
      </c>
      <c r="GF80" s="147">
        <f>PV(0.05,'PV factor'!AK299,,-CZ80)</f>
        <v>0</v>
      </c>
      <c r="GG80" s="147">
        <f>PV(0.05,'PV factor'!AL299,,-DA80)</f>
        <v>0</v>
      </c>
      <c r="GH80" s="147">
        <f>PV(0.05,'PV factor'!AM299,,-DB80)</f>
        <v>0</v>
      </c>
      <c r="GI80" s="147">
        <f>PV(0.05,'PV factor'!AN299,,-DC80)</f>
        <v>0</v>
      </c>
      <c r="GJ80" s="147">
        <f>PV(0.05,'PV factor'!AO299,,-DD80)</f>
        <v>0</v>
      </c>
      <c r="GK80" s="147">
        <f>PV(0.05,'PV factor'!AP299,,-DE80)</f>
        <v>0</v>
      </c>
      <c r="GL80" s="147">
        <f>PV(0.05,'PV factor'!C299,,-DI80)</f>
        <v>11127.437641723356</v>
      </c>
      <c r="GM80" s="147">
        <f>PV(0.05,'PV factor'!D299,,-DJ80)</f>
        <v>10597.559658784148</v>
      </c>
      <c r="GN80" s="147">
        <f>PV(0.05,'PV factor'!E299,,-DK80)</f>
        <v>10092.913960746808</v>
      </c>
      <c r="GO80" s="147">
        <f>PV(0.05,'PV factor'!F299,,-DL80)</f>
        <v>9612.2990102350541</v>
      </c>
      <c r="GP80" s="147">
        <f>PV(0.05,'PV factor'!G299,,-DM80)</f>
        <v>9154.5704859381476</v>
      </c>
      <c r="GQ80" s="147">
        <f>PV(0.05,'PV factor'!H299,,-DN80)</f>
        <v>8718.6385580363294</v>
      </c>
      <c r="GR80" s="147">
        <f>PV(0.05,'PV factor'!I299,,-DO80)</f>
        <v>8303.4652933679336</v>
      </c>
      <c r="GS80" s="147">
        <f>PV(0.05,'PV factor'!J299,,-DP80)</f>
        <v>7908.0621841599368</v>
      </c>
      <c r="GT80" s="147">
        <f>PV(0.05,'PV factor'!K299,,-DQ80)</f>
        <v>7531.4877944380351</v>
      </c>
      <c r="GU80" s="147">
        <f>PV(0.05,'PV factor'!L299,,-DR80)</f>
        <v>7172.8455185124139</v>
      </c>
      <c r="GV80" s="147">
        <f>PV(0.05,'PV factor'!M299,,-DS80)</f>
        <v>6831.2814462022998</v>
      </c>
      <c r="GW80" s="147">
        <f>PV(0.05,'PV factor'!N299,,-DT80)</f>
        <v>6505.9823297164749</v>
      </c>
      <c r="GX80" s="147">
        <f>PV(0.05,'PV factor'!O299,,-DU80)</f>
        <v>6196.1736473490255</v>
      </c>
      <c r="GY80" s="147">
        <f>PV(0.05,'PV factor'!P299,,-DV80)</f>
        <v>5901.1177593800221</v>
      </c>
      <c r="GZ80" s="147">
        <f>PV(0.05,'PV factor'!Q299,,-DW80)</f>
        <v>5620.1121517904976</v>
      </c>
      <c r="HA80" s="147">
        <f>PV(0.05,'PV factor'!R299,,-DX80)</f>
        <v>5352.4877636099973</v>
      </c>
      <c r="HB80" s="147">
        <f>PV(0.05,'PV factor'!S299,,-DY80)</f>
        <v>5097.6073939142834</v>
      </c>
      <c r="HC80" s="147">
        <f>PV(0.05,'PV factor'!T299,,-DZ80)</f>
        <v>4854.8641846802693</v>
      </c>
      <c r="HD80" s="147">
        <f>PV(0.05,'PV factor'!U299,,-EA80)</f>
        <v>4623.680175885971</v>
      </c>
      <c r="HE80" s="147">
        <f>PV(0.05,'PV factor'!V299,,-EB80)</f>
        <v>4403.5049294152113</v>
      </c>
      <c r="HF80" s="147">
        <f>PV(0.05,'PV factor'!W299,,-EC80)</f>
        <v>4193.8142184906774</v>
      </c>
      <c r="HG80" s="147">
        <f>PV(0.05,'PV factor'!X299,,-ED80)</f>
        <v>3994.1087795149301</v>
      </c>
      <c r="HH80" s="147">
        <f>PV(0.05,'PV factor'!Y299,,-EE80)</f>
        <v>3803.9131233475528</v>
      </c>
      <c r="HI80" s="147">
        <f>PV(0.05,'PV factor'!Z299,,-EF80)</f>
        <v>3622.7744031881452</v>
      </c>
      <c r="HJ80" s="147">
        <f>PV(0.05,'PV factor'!AA299,,-EG80)</f>
        <v>3450.2613363696623</v>
      </c>
      <c r="HK80" s="147">
        <f>PV(0.05,'PV factor'!AB299,,-EH80)</f>
        <v>3285.9631774949162</v>
      </c>
      <c r="HL80" s="147">
        <f>PV(0.05,'PV factor'!AC299,,-EI80)</f>
        <v>3129.488740471349</v>
      </c>
      <c r="HM80" s="147">
        <f>PV(0.05,'PV factor'!AD299,,-EJ80)</f>
        <v>2980.4654671155699</v>
      </c>
      <c r="HN80" s="147">
        <f>PV(0.05,'PV factor'!AE299,,-EK80)</f>
        <v>2838.5385401100675</v>
      </c>
      <c r="HO80" s="147">
        <f>PV(0.05,'PV factor'!AF299,,-EL80)</f>
        <v>2703.3700382000634</v>
      </c>
      <c r="HP80" s="147">
        <f>PV(0.05,'PV factor'!AG299,,-EM80)</f>
        <v>2574.6381316191082</v>
      </c>
      <c r="HQ80" s="147">
        <f>PV(0.05,'PV factor'!AH299,,-EN80)</f>
        <v>2452.0363158277219</v>
      </c>
      <c r="HR80" s="147">
        <f>PV(0.05,'PV factor'!AI299,,-EO80)</f>
        <v>2335.2726817406879</v>
      </c>
      <c r="HS80" s="147">
        <f>PV(0.05,'PV factor'!AJ299,,-EP80)</f>
        <v>2224.0692207054167</v>
      </c>
      <c r="HT80" s="147">
        <f>PV(0.05,'PV factor'!AK299,,-EQ80)</f>
        <v>2118.1611625765877</v>
      </c>
      <c r="HU80" s="147">
        <f>PV(0.05,'PV factor'!AL299,,-ER80)</f>
        <v>2017.2963453110356</v>
      </c>
      <c r="HV80" s="147">
        <f>PV(0.05,'PV factor'!AM299,,-ES80)</f>
        <v>1921.234614581939</v>
      </c>
      <c r="HW80" s="147">
        <f>PV(0.05,'PV factor'!AN299,,-ET80)</f>
        <v>1829.7472519827986</v>
      </c>
      <c r="HX80" s="147">
        <f>PV(0.05,'PV factor'!AO299,,-EU80)</f>
        <v>1742.6164304598085</v>
      </c>
      <c r="HY80" s="147">
        <f>PV(0.05,'PV factor'!AP299,,-EV80)</f>
        <v>1659.6346956760078</v>
      </c>
      <c r="HZ80" s="147">
        <f t="shared" si="165"/>
        <v>14965.986394557822</v>
      </c>
      <c r="IA80" s="147">
        <f t="shared" si="166"/>
        <v>90219.280105942162</v>
      </c>
      <c r="IB80" s="401">
        <f t="shared" si="167"/>
        <v>6.0282882616243176</v>
      </c>
    </row>
    <row r="81" spans="1:236" ht="90" customHeight="1" x14ac:dyDescent="0.2">
      <c r="A81" s="242" t="s">
        <v>294</v>
      </c>
      <c r="B81" s="195" t="s">
        <v>295</v>
      </c>
      <c r="C81" s="195" t="s">
        <v>309</v>
      </c>
      <c r="D81" s="115">
        <v>3</v>
      </c>
      <c r="E81" s="195" t="s">
        <v>310</v>
      </c>
      <c r="F81" s="113" t="s">
        <v>311</v>
      </c>
      <c r="G81" s="113" t="s">
        <v>312</v>
      </c>
      <c r="H81" s="112" t="s">
        <v>77</v>
      </c>
      <c r="I81" s="113" t="s">
        <v>306</v>
      </c>
      <c r="J81" s="113">
        <v>5</v>
      </c>
      <c r="K81" s="95" t="s">
        <v>206</v>
      </c>
      <c r="L81" s="111">
        <v>8000</v>
      </c>
      <c r="M81" s="112" t="s">
        <v>313</v>
      </c>
      <c r="N81" s="112" t="s">
        <v>147</v>
      </c>
      <c r="O81" s="112" t="s">
        <v>82</v>
      </c>
      <c r="P81" s="112" t="s">
        <v>280</v>
      </c>
      <c r="Q81" s="112" t="s">
        <v>100</v>
      </c>
      <c r="R81" s="112" t="s">
        <v>108</v>
      </c>
      <c r="S81" s="112" t="s">
        <v>99</v>
      </c>
      <c r="T81" s="112">
        <v>713002</v>
      </c>
      <c r="U81" s="112" t="s">
        <v>100</v>
      </c>
      <c r="V81" s="201">
        <v>1</v>
      </c>
      <c r="W81" s="217">
        <v>7000</v>
      </c>
      <c r="X81" s="217">
        <v>0</v>
      </c>
      <c r="Y81" s="217">
        <v>0</v>
      </c>
      <c r="Z81" s="217">
        <v>0</v>
      </c>
      <c r="AA81" s="217">
        <v>0</v>
      </c>
      <c r="AB81" s="217">
        <v>0</v>
      </c>
      <c r="AC81" s="217">
        <v>0</v>
      </c>
      <c r="AD81" s="217">
        <v>7000</v>
      </c>
      <c r="AE81" s="243">
        <v>0</v>
      </c>
      <c r="AF81" s="243">
        <v>0</v>
      </c>
      <c r="AG81" s="243">
        <v>0</v>
      </c>
      <c r="AH81" s="243">
        <v>0</v>
      </c>
      <c r="AI81" s="112" t="s">
        <v>88</v>
      </c>
      <c r="AJ81" s="216">
        <v>0</v>
      </c>
      <c r="AK81" s="217">
        <v>0</v>
      </c>
      <c r="AL81" s="217">
        <v>0</v>
      </c>
      <c r="AM81" s="217">
        <v>0</v>
      </c>
      <c r="AN81" s="217">
        <v>0</v>
      </c>
      <c r="AO81" s="217">
        <v>0</v>
      </c>
      <c r="AP81" s="217">
        <v>0</v>
      </c>
      <c r="AQ81" s="243">
        <v>0</v>
      </c>
      <c r="AR81" s="243">
        <v>0</v>
      </c>
      <c r="AS81" s="243">
        <v>0</v>
      </c>
      <c r="AT81" s="243">
        <v>0</v>
      </c>
      <c r="AU81" s="113"/>
      <c r="AV81" s="230">
        <f t="shared" si="133"/>
        <v>1</v>
      </c>
      <c r="AW81" s="230">
        <f t="shared" si="134"/>
        <v>0</v>
      </c>
      <c r="AX81" s="230" t="str">
        <f t="shared" si="135"/>
        <v>D1</v>
      </c>
      <c r="AY81" s="141">
        <f t="shared" si="136"/>
        <v>9</v>
      </c>
      <c r="AZ81" s="70">
        <f t="shared" si="137"/>
        <v>1</v>
      </c>
      <c r="BA81" s="70">
        <f t="shared" si="138"/>
        <v>1</v>
      </c>
      <c r="BB81" s="70">
        <f t="shared" si="139"/>
        <v>1</v>
      </c>
      <c r="BC81" s="70">
        <f t="shared" si="140"/>
        <v>1</v>
      </c>
      <c r="BD81" s="70">
        <f t="shared" si="141"/>
        <v>1</v>
      </c>
      <c r="BE81" s="70">
        <f t="shared" si="142"/>
        <v>1</v>
      </c>
      <c r="BF81" s="70">
        <f t="shared" si="143"/>
        <v>1</v>
      </c>
      <c r="BG81" s="71">
        <f t="shared" si="144"/>
        <v>0</v>
      </c>
      <c r="BH81" s="71">
        <f t="shared" si="145"/>
        <v>1</v>
      </c>
      <c r="BI81" s="71">
        <f t="shared" si="146"/>
        <v>0</v>
      </c>
      <c r="BJ81" s="71">
        <f t="shared" si="147"/>
        <v>1</v>
      </c>
      <c r="BK81" s="71">
        <f t="shared" si="148"/>
        <v>0</v>
      </c>
      <c r="BL81" s="70">
        <f t="shared" si="149"/>
        <v>1</v>
      </c>
      <c r="BM81" s="70">
        <f t="shared" si="150"/>
        <v>1</v>
      </c>
      <c r="BN81" s="70">
        <f t="shared" si="151"/>
        <v>0</v>
      </c>
      <c r="BO81" s="70">
        <f t="shared" si="152"/>
        <v>1</v>
      </c>
      <c r="BP81" s="144">
        <f t="shared" si="153"/>
        <v>0</v>
      </c>
      <c r="BQ81" s="144">
        <f t="shared" si="154"/>
        <v>0</v>
      </c>
      <c r="BR81" s="144">
        <f t="shared" si="155"/>
        <v>0</v>
      </c>
      <c r="BS81" s="144">
        <f t="shared" si="156"/>
        <v>0</v>
      </c>
      <c r="BT81" s="144">
        <f t="shared" si="157"/>
        <v>0</v>
      </c>
      <c r="BU81" s="144">
        <f t="shared" si="158"/>
        <v>7000</v>
      </c>
      <c r="BV81" s="144">
        <f t="shared" si="159"/>
        <v>0</v>
      </c>
      <c r="BW81" s="144">
        <f t="shared" si="160"/>
        <v>0</v>
      </c>
      <c r="BX81" s="144">
        <f t="shared" si="161"/>
        <v>0</v>
      </c>
      <c r="BY81" s="144">
        <f t="shared" si="162"/>
        <v>0</v>
      </c>
      <c r="BZ81" s="9">
        <v>0</v>
      </c>
      <c r="CA81" s="9">
        <v>0</v>
      </c>
      <c r="CB81" s="9">
        <v>0</v>
      </c>
      <c r="CC81" s="9">
        <v>0</v>
      </c>
      <c r="CD81" s="9">
        <v>0</v>
      </c>
      <c r="CE81" s="9">
        <v>0</v>
      </c>
      <c r="CF81" s="9">
        <v>0</v>
      </c>
      <c r="CG81" s="9">
        <v>0</v>
      </c>
      <c r="CH81" s="9">
        <v>0</v>
      </c>
      <c r="CI81" s="9">
        <v>0</v>
      </c>
      <c r="CJ81" s="9">
        <v>0</v>
      </c>
      <c r="CK81" s="9">
        <v>0</v>
      </c>
      <c r="CL81" s="9">
        <v>0</v>
      </c>
      <c r="CM81" s="9">
        <v>0</v>
      </c>
      <c r="CN81" s="9">
        <v>0</v>
      </c>
      <c r="CO81" s="9">
        <v>0</v>
      </c>
      <c r="CP81" s="9">
        <v>0</v>
      </c>
      <c r="CQ81" s="9">
        <v>0</v>
      </c>
      <c r="CR81" s="9">
        <v>0</v>
      </c>
      <c r="CS81" s="9">
        <v>0</v>
      </c>
      <c r="CT81" s="9">
        <v>0</v>
      </c>
      <c r="CU81" s="9">
        <v>0</v>
      </c>
      <c r="CV81" s="9">
        <v>0</v>
      </c>
      <c r="CW81" s="9">
        <v>0</v>
      </c>
      <c r="CX81" s="9">
        <v>0</v>
      </c>
      <c r="CY81" s="9">
        <v>0</v>
      </c>
      <c r="CZ81" s="9">
        <v>0</v>
      </c>
      <c r="DA81" s="9">
        <v>0</v>
      </c>
      <c r="DB81" s="9">
        <v>0</v>
      </c>
      <c r="DC81" s="9">
        <v>0</v>
      </c>
      <c r="DD81" s="9">
        <v>0</v>
      </c>
      <c r="DE81" s="9">
        <v>0</v>
      </c>
      <c r="DF81" s="9">
        <v>0</v>
      </c>
      <c r="DG81" s="144">
        <f t="shared" si="163"/>
        <v>8000</v>
      </c>
      <c r="DH81" s="144">
        <f t="shared" ref="DH81:EW81" si="180">DG81</f>
        <v>8000</v>
      </c>
      <c r="DI81" s="144">
        <f t="shared" si="180"/>
        <v>8000</v>
      </c>
      <c r="DJ81" s="144">
        <f t="shared" si="180"/>
        <v>8000</v>
      </c>
      <c r="DK81" s="144">
        <f t="shared" si="180"/>
        <v>8000</v>
      </c>
      <c r="DL81" s="144">
        <f t="shared" si="180"/>
        <v>8000</v>
      </c>
      <c r="DM81" s="144">
        <f t="shared" si="180"/>
        <v>8000</v>
      </c>
      <c r="DN81" s="144">
        <f t="shared" si="180"/>
        <v>8000</v>
      </c>
      <c r="DO81" s="144">
        <f t="shared" si="180"/>
        <v>8000</v>
      </c>
      <c r="DP81" s="144">
        <f t="shared" si="180"/>
        <v>8000</v>
      </c>
      <c r="DQ81" s="144">
        <f t="shared" si="180"/>
        <v>8000</v>
      </c>
      <c r="DR81" s="144">
        <f t="shared" si="180"/>
        <v>8000</v>
      </c>
      <c r="DS81" s="144">
        <f t="shared" si="180"/>
        <v>8000</v>
      </c>
      <c r="DT81" s="144">
        <f t="shared" si="180"/>
        <v>8000</v>
      </c>
      <c r="DU81" s="144">
        <f t="shared" si="180"/>
        <v>8000</v>
      </c>
      <c r="DV81" s="144">
        <f t="shared" si="180"/>
        <v>8000</v>
      </c>
      <c r="DW81" s="144">
        <f t="shared" si="180"/>
        <v>8000</v>
      </c>
      <c r="DX81" s="144">
        <f t="shared" si="180"/>
        <v>8000</v>
      </c>
      <c r="DY81" s="144">
        <f t="shared" si="180"/>
        <v>8000</v>
      </c>
      <c r="DZ81" s="144">
        <f t="shared" si="180"/>
        <v>8000</v>
      </c>
      <c r="EA81" s="144">
        <f t="shared" si="180"/>
        <v>8000</v>
      </c>
      <c r="EB81" s="144">
        <f t="shared" si="180"/>
        <v>8000</v>
      </c>
      <c r="EC81" s="144">
        <f t="shared" si="180"/>
        <v>8000</v>
      </c>
      <c r="ED81" s="144">
        <f t="shared" si="180"/>
        <v>8000</v>
      </c>
      <c r="EE81" s="144">
        <f t="shared" si="180"/>
        <v>8000</v>
      </c>
      <c r="EF81" s="144">
        <f t="shared" si="180"/>
        <v>8000</v>
      </c>
      <c r="EG81" s="144">
        <f t="shared" si="180"/>
        <v>8000</v>
      </c>
      <c r="EH81" s="144">
        <f t="shared" si="180"/>
        <v>8000</v>
      </c>
      <c r="EI81" s="144">
        <f t="shared" si="180"/>
        <v>8000</v>
      </c>
      <c r="EJ81" s="144">
        <f t="shared" si="180"/>
        <v>8000</v>
      </c>
      <c r="EK81" s="144">
        <f t="shared" si="180"/>
        <v>8000</v>
      </c>
      <c r="EL81" s="144">
        <f t="shared" si="180"/>
        <v>8000</v>
      </c>
      <c r="EM81" s="144">
        <f t="shared" si="180"/>
        <v>8000</v>
      </c>
      <c r="EN81" s="144">
        <f t="shared" si="180"/>
        <v>8000</v>
      </c>
      <c r="EO81" s="144">
        <f t="shared" si="180"/>
        <v>8000</v>
      </c>
      <c r="EP81" s="144">
        <f t="shared" si="180"/>
        <v>8000</v>
      </c>
      <c r="EQ81" s="144">
        <f t="shared" si="180"/>
        <v>8000</v>
      </c>
      <c r="ER81" s="144">
        <f t="shared" si="180"/>
        <v>8000</v>
      </c>
      <c r="ES81" s="144">
        <f t="shared" si="180"/>
        <v>8000</v>
      </c>
      <c r="ET81" s="144">
        <f t="shared" si="180"/>
        <v>8000</v>
      </c>
      <c r="EU81" s="144">
        <f t="shared" si="180"/>
        <v>8000</v>
      </c>
      <c r="EV81" s="144">
        <f t="shared" si="180"/>
        <v>8000</v>
      </c>
      <c r="EW81" s="144">
        <f t="shared" si="180"/>
        <v>8000</v>
      </c>
      <c r="EX81" s="147">
        <f>PV(0.05,'PV factor'!C41,,-BR81)</f>
        <v>0</v>
      </c>
      <c r="EY81" s="147">
        <f>PV(0.05,'PV factor'!D41,,-BS81)</f>
        <v>0</v>
      </c>
      <c r="EZ81" s="147">
        <f>PV(0.05,'PV factor'!E41,,-BT81)</f>
        <v>0</v>
      </c>
      <c r="FA81" s="147">
        <f>PV(0.05,'PV factor'!F41,,-BU81)</f>
        <v>5484.6831652792125</v>
      </c>
      <c r="FB81" s="147">
        <f>PV(0.05,'PV factor'!G41,,-BV81)</f>
        <v>0</v>
      </c>
      <c r="FC81" s="147">
        <f>PV(0.05,'PV factor'!H41,,-BW81)</f>
        <v>0</v>
      </c>
      <c r="FD81" s="147">
        <f>PV(0.05,'PV factor'!I41,,-BX81)</f>
        <v>0</v>
      </c>
      <c r="FE81" s="147">
        <f>PV(0.05,'PV factor'!J41,,-BY81)</f>
        <v>0</v>
      </c>
      <c r="FF81" s="147">
        <f>PV(0.05,'PV factor'!K41,,-BZ81)</f>
        <v>0</v>
      </c>
      <c r="FG81" s="147">
        <f>PV(0.05,'PV factor'!L41,,-CA81)</f>
        <v>0</v>
      </c>
      <c r="FH81" s="147">
        <f>PV(0.05,'PV factor'!M41,,-CB81)</f>
        <v>0</v>
      </c>
      <c r="FI81" s="147">
        <f>PV(0.05,'PV factor'!N41,,-CC81)</f>
        <v>0</v>
      </c>
      <c r="FJ81" s="147">
        <f>PV(0.05,'PV factor'!O41,,-CD81)</f>
        <v>0</v>
      </c>
      <c r="FK81" s="147">
        <f>PV(0.05,'PV factor'!P41,,-CE81)</f>
        <v>0</v>
      </c>
      <c r="FL81" s="147">
        <f>PV(0.05,'PV factor'!Q41,,-CF81)</f>
        <v>0</v>
      </c>
      <c r="FM81" s="147">
        <f>PV(0.05,'PV factor'!R41,,-CG81)</f>
        <v>0</v>
      </c>
      <c r="FN81" s="147">
        <f>PV(0.05,'PV factor'!S41,,-CH81)</f>
        <v>0</v>
      </c>
      <c r="FO81" s="147">
        <f>PV(0.05,'PV factor'!T41,,-CI81)</f>
        <v>0</v>
      </c>
      <c r="FP81" s="147">
        <f>PV(0.05,'PV factor'!U41,,-CJ81)</f>
        <v>0</v>
      </c>
      <c r="FQ81" s="147">
        <f>PV(0.05,'PV factor'!V41,,-CK81)</f>
        <v>0</v>
      </c>
      <c r="FR81" s="147">
        <f>PV(0.05,'PV factor'!W41,,-CL81)</f>
        <v>0</v>
      </c>
      <c r="FS81" s="147">
        <f>PV(0.05,'PV factor'!X41,,-CM81)</f>
        <v>0</v>
      </c>
      <c r="FT81" s="147">
        <f>PV(0.05,'PV factor'!Y41,,-CN81)</f>
        <v>0</v>
      </c>
      <c r="FU81" s="147">
        <f>PV(0.05,'PV factor'!Z41,,-CO81)</f>
        <v>0</v>
      </c>
      <c r="FV81" s="147">
        <f>PV(0.05,'PV factor'!AA41,,-CP81)</f>
        <v>0</v>
      </c>
      <c r="FW81" s="147">
        <f>PV(0.05,'PV factor'!AB41,,-CQ81)</f>
        <v>0</v>
      </c>
      <c r="FX81" s="147">
        <f>PV(0.05,'PV factor'!AC41,,-CR81)</f>
        <v>0</v>
      </c>
      <c r="FY81" s="147">
        <f>PV(0.05,'PV factor'!AD41,,-CS81)</f>
        <v>0</v>
      </c>
      <c r="FZ81" s="147">
        <f>PV(0.05,'PV factor'!AE41,,-CT81)</f>
        <v>0</v>
      </c>
      <c r="GA81" s="147">
        <f>PV(0.05,'PV factor'!AF41,,-CU81)</f>
        <v>0</v>
      </c>
      <c r="GB81" s="147">
        <f>PV(0.05,'PV factor'!AG41,,-CV81)</f>
        <v>0</v>
      </c>
      <c r="GC81" s="147">
        <f>PV(0.05,'PV factor'!AH41,,-CW81)</f>
        <v>0</v>
      </c>
      <c r="GD81" s="147">
        <f>PV(0.05,'PV factor'!AI41,,-CX81)</f>
        <v>0</v>
      </c>
      <c r="GE81" s="147">
        <f>PV(0.05,'PV factor'!AJ41,,-CY81)</f>
        <v>0</v>
      </c>
      <c r="GF81" s="147">
        <f>PV(0.05,'PV factor'!AK41,,-CZ81)</f>
        <v>0</v>
      </c>
      <c r="GG81" s="147">
        <f>PV(0.05,'PV factor'!AL41,,-DA81)</f>
        <v>0</v>
      </c>
      <c r="GH81" s="147">
        <f>PV(0.05,'PV factor'!AM41,,-DB81)</f>
        <v>0</v>
      </c>
      <c r="GI81" s="147">
        <f>PV(0.05,'PV factor'!AN41,,-DC81)</f>
        <v>0</v>
      </c>
      <c r="GJ81" s="147">
        <f>PV(0.05,'PV factor'!AO41,,-DD81)</f>
        <v>0</v>
      </c>
      <c r="GK81" s="147">
        <f>PV(0.05,'PV factor'!AP41,,-DE81)</f>
        <v>0</v>
      </c>
      <c r="GL81" s="147">
        <f>PV(0.05,'PV factor'!C41,,-DI81)</f>
        <v>7256.235827664399</v>
      </c>
      <c r="GM81" s="147">
        <f>PV(0.05,'PV factor'!D41,,-DJ81)</f>
        <v>6910.7007882518083</v>
      </c>
      <c r="GN81" s="147">
        <f>PV(0.05,'PV factor'!E41,,-DK81)</f>
        <v>6581.6197983350557</v>
      </c>
      <c r="GO81" s="147">
        <f>PV(0.05,'PV factor'!F41,,-DL81)</f>
        <v>6268.209331747672</v>
      </c>
      <c r="GP81" s="147">
        <f>PV(0.05,'PV factor'!G41,,-DM81)</f>
        <v>5969.7231730930216</v>
      </c>
      <c r="GQ81" s="147">
        <f>PV(0.05,'PV factor'!H41,,-DN81)</f>
        <v>5685.4506410409713</v>
      </c>
      <c r="GR81" s="147">
        <f>PV(0.05,'PV factor'!I41,,-DO81)</f>
        <v>5414.7148962294978</v>
      </c>
      <c r="GS81" s="147">
        <f>PV(0.05,'PV factor'!J41,,-DP81)</f>
        <v>5156.8713297423783</v>
      </c>
      <c r="GT81" s="147">
        <f>PV(0.05,'PV factor'!K41,,-DQ81)</f>
        <v>4911.3060283260747</v>
      </c>
      <c r="GU81" s="147">
        <f>PV(0.05,'PV factor'!L41,,-DR81)</f>
        <v>4677.4343126914991</v>
      </c>
      <c r="GV81" s="147">
        <f>PV(0.05,'PV factor'!M41,,-DS81)</f>
        <v>4454.6993454204758</v>
      </c>
      <c r="GW81" s="147">
        <f>PV(0.05,'PV factor'!N41,,-DT81)</f>
        <v>4242.5708051623578</v>
      </c>
      <c r="GX81" s="147">
        <f>PV(0.05,'PV factor'!O41,,-DU81)</f>
        <v>4040.5436239641508</v>
      </c>
      <c r="GY81" s="147">
        <f>PV(0.05,'PV factor'!P41,,-DV81)</f>
        <v>3848.1367847277616</v>
      </c>
      <c r="GZ81" s="147">
        <f>PV(0.05,'PV factor'!Q41,,-DW81)</f>
        <v>3664.8921759312016</v>
      </c>
      <c r="HA81" s="147">
        <f>PV(0.05,'PV factor'!R41,,-DX81)</f>
        <v>3490.3735008868584</v>
      </c>
      <c r="HB81" s="147">
        <f>PV(0.05,'PV factor'!S41,,-DY81)</f>
        <v>3324.165238939865</v>
      </c>
      <c r="HC81" s="147">
        <f>PV(0.05,'PV factor'!T41,,-DZ81)</f>
        <v>3165.8716561332049</v>
      </c>
      <c r="HD81" s="147">
        <f>PV(0.05,'PV factor'!U41,,-EA81)</f>
        <v>3015.1158629840047</v>
      </c>
      <c r="HE81" s="147">
        <f>PV(0.05,'PV factor'!V41,,-EB81)</f>
        <v>2871.5389171276238</v>
      </c>
      <c r="HF81" s="147">
        <f>PV(0.05,'PV factor'!W41,,-EC81)</f>
        <v>2734.798968692975</v>
      </c>
      <c r="HG81" s="147">
        <f>PV(0.05,'PV factor'!X41,,-ED81)</f>
        <v>2604.5704463742613</v>
      </c>
      <c r="HH81" s="147">
        <f>PV(0.05,'PV factor'!Y41,,-EE81)</f>
        <v>2480.5432822612015</v>
      </c>
      <c r="HI81" s="147">
        <f>PV(0.05,'PV factor'!Z41,,-EF81)</f>
        <v>2362.422173582097</v>
      </c>
      <c r="HJ81" s="147">
        <f>PV(0.05,'PV factor'!AA41,,-EG81)</f>
        <v>2249.9258796019967</v>
      </c>
      <c r="HK81" s="147">
        <f>PV(0.05,'PV factor'!AB41,,-EH81)</f>
        <v>2142.7865520019018</v>
      </c>
      <c r="HL81" s="147">
        <f>PV(0.05,'PV factor'!AC41,,-EI81)</f>
        <v>2040.7490971446684</v>
      </c>
      <c r="HM81" s="147">
        <f>PV(0.05,'PV factor'!AD41,,-EJ81)</f>
        <v>1943.5705687092077</v>
      </c>
      <c r="HN81" s="147">
        <f>PV(0.05,'PV factor'!AE41,,-EK81)</f>
        <v>1851.0195892468651</v>
      </c>
      <c r="HO81" s="147">
        <f>PV(0.05,'PV factor'!AF41,,-EL81)</f>
        <v>1762.8757992827279</v>
      </c>
      <c r="HP81" s="147">
        <f>PV(0.05,'PV factor'!AG41,,-EM81)</f>
        <v>1678.9293326502172</v>
      </c>
      <c r="HQ81" s="147">
        <f>PV(0.05,'PV factor'!AH41,,-EN81)</f>
        <v>1598.9803168097308</v>
      </c>
      <c r="HR81" s="147">
        <f>PV(0.05,'PV factor'!AI41,,-EO81)</f>
        <v>1522.8383969616484</v>
      </c>
      <c r="HS81" s="147">
        <f>PV(0.05,'PV factor'!AJ41,,-EP81)</f>
        <v>1450.3222828206171</v>
      </c>
      <c r="HT81" s="147">
        <f>PV(0.05,'PV factor'!AK41,,-EQ81)</f>
        <v>1381.2593169720167</v>
      </c>
      <c r="HU81" s="147">
        <f>PV(0.05,'PV factor'!AL41,,-ER81)</f>
        <v>1315.4850637828729</v>
      </c>
      <c r="HV81" s="147">
        <f>PV(0.05,'PV factor'!AM41,,-ES81)</f>
        <v>1252.8429178884505</v>
      </c>
      <c r="HW81" s="147">
        <f>PV(0.05,'PV factor'!AN41,,-ET81)</f>
        <v>1193.1837313223336</v>
      </c>
      <c r="HX81" s="147">
        <f>PV(0.05,'PV factor'!AO41,,-EU81)</f>
        <v>1136.3654584022227</v>
      </c>
      <c r="HY81" s="147">
        <f>PV(0.05,'PV factor'!AP41,,-EV81)</f>
        <v>1082.2528175259263</v>
      </c>
      <c r="HZ81" s="147">
        <f t="shared" si="165"/>
        <v>5484.6831652792125</v>
      </c>
      <c r="IA81" s="147">
        <f t="shared" si="166"/>
        <v>32986.488919091957</v>
      </c>
      <c r="IB81" s="401">
        <f t="shared" si="167"/>
        <v>6.0142925170068038</v>
      </c>
    </row>
    <row r="82" spans="1:236" ht="90" customHeight="1" x14ac:dyDescent="0.2">
      <c r="A82" s="231" t="s">
        <v>703</v>
      </c>
      <c r="B82" s="85" t="s">
        <v>704</v>
      </c>
      <c r="C82" s="85" t="s">
        <v>723</v>
      </c>
      <c r="D82" s="199">
        <v>5</v>
      </c>
      <c r="E82" s="85" t="s">
        <v>724</v>
      </c>
      <c r="F82" s="85" t="s">
        <v>725</v>
      </c>
      <c r="G82" s="95" t="s">
        <v>726</v>
      </c>
      <c r="H82" s="90" t="s">
        <v>77</v>
      </c>
      <c r="I82" s="95" t="s">
        <v>727</v>
      </c>
      <c r="J82" s="95">
        <v>5</v>
      </c>
      <c r="K82" s="227" t="s">
        <v>94</v>
      </c>
      <c r="L82" s="74">
        <v>73663</v>
      </c>
      <c r="M82" s="90" t="s">
        <v>710</v>
      </c>
      <c r="N82" s="90" t="s">
        <v>147</v>
      </c>
      <c r="O82" s="73" t="s">
        <v>106</v>
      </c>
      <c r="P82" s="90" t="s">
        <v>728</v>
      </c>
      <c r="Q82" s="112" t="s">
        <v>100</v>
      </c>
      <c r="R82" s="90" t="s">
        <v>108</v>
      </c>
      <c r="S82" s="90" t="s">
        <v>99</v>
      </c>
      <c r="T82" s="90" t="s">
        <v>125</v>
      </c>
      <c r="U82" s="90" t="s">
        <v>100</v>
      </c>
      <c r="V82" s="193">
        <v>1</v>
      </c>
      <c r="W82" s="92">
        <v>57000</v>
      </c>
      <c r="X82" s="192">
        <v>0</v>
      </c>
      <c r="Y82" s="192">
        <v>0</v>
      </c>
      <c r="Z82" s="192">
        <v>0</v>
      </c>
      <c r="AA82" s="192">
        <v>57000</v>
      </c>
      <c r="AB82" s="192">
        <v>0</v>
      </c>
      <c r="AC82" s="192">
        <v>0</v>
      </c>
      <c r="AD82" s="192">
        <v>0</v>
      </c>
      <c r="AE82" s="192">
        <v>0</v>
      </c>
      <c r="AF82" s="192">
        <v>0</v>
      </c>
      <c r="AG82" s="192">
        <v>0</v>
      </c>
      <c r="AH82" s="192">
        <v>0</v>
      </c>
      <c r="AI82" s="90" t="s">
        <v>88</v>
      </c>
      <c r="AJ82" s="192">
        <v>0</v>
      </c>
      <c r="AK82" s="192">
        <v>0</v>
      </c>
      <c r="AL82" s="192">
        <v>0</v>
      </c>
      <c r="AM82" s="192">
        <v>0</v>
      </c>
      <c r="AN82" s="192">
        <v>0</v>
      </c>
      <c r="AO82" s="192">
        <v>0</v>
      </c>
      <c r="AP82" s="192">
        <v>0</v>
      </c>
      <c r="AQ82" s="192">
        <v>0</v>
      </c>
      <c r="AR82" s="192">
        <v>0</v>
      </c>
      <c r="AS82" s="192">
        <v>0</v>
      </c>
      <c r="AT82" s="192">
        <v>0</v>
      </c>
      <c r="AU82" s="95"/>
      <c r="AV82" s="230">
        <f t="shared" si="133"/>
        <v>1</v>
      </c>
      <c r="AW82" s="230">
        <f t="shared" si="134"/>
        <v>0</v>
      </c>
      <c r="AX82" s="230" t="str">
        <f t="shared" si="135"/>
        <v>C1</v>
      </c>
      <c r="AY82" s="141">
        <f t="shared" si="136"/>
        <v>9</v>
      </c>
      <c r="AZ82" s="70">
        <f t="shared" si="137"/>
        <v>1</v>
      </c>
      <c r="BA82" s="70">
        <f t="shared" si="138"/>
        <v>1</v>
      </c>
      <c r="BB82" s="70">
        <f t="shared" si="139"/>
        <v>1</v>
      </c>
      <c r="BC82" s="70">
        <f t="shared" si="140"/>
        <v>1</v>
      </c>
      <c r="BD82" s="70">
        <f t="shared" si="141"/>
        <v>1</v>
      </c>
      <c r="BE82" s="70">
        <f t="shared" si="142"/>
        <v>1</v>
      </c>
      <c r="BF82" s="70">
        <f t="shared" si="143"/>
        <v>1</v>
      </c>
      <c r="BG82" s="71">
        <f t="shared" si="144"/>
        <v>0</v>
      </c>
      <c r="BH82" s="71">
        <f t="shared" si="145"/>
        <v>1</v>
      </c>
      <c r="BI82" s="71">
        <f t="shared" si="146"/>
        <v>0</v>
      </c>
      <c r="BJ82" s="71">
        <f t="shared" si="147"/>
        <v>1</v>
      </c>
      <c r="BK82" s="71">
        <f t="shared" si="148"/>
        <v>0</v>
      </c>
      <c r="BL82" s="70">
        <f t="shared" si="149"/>
        <v>1</v>
      </c>
      <c r="BM82" s="70">
        <f t="shared" si="150"/>
        <v>1</v>
      </c>
      <c r="BN82" s="70">
        <f t="shared" si="151"/>
        <v>0</v>
      </c>
      <c r="BO82" s="70">
        <f t="shared" si="152"/>
        <v>1</v>
      </c>
      <c r="BP82" s="144">
        <f t="shared" si="153"/>
        <v>0</v>
      </c>
      <c r="BQ82" s="144">
        <f t="shared" si="154"/>
        <v>0</v>
      </c>
      <c r="BR82" s="144">
        <f t="shared" si="155"/>
        <v>57000</v>
      </c>
      <c r="BS82" s="144">
        <f t="shared" si="156"/>
        <v>0</v>
      </c>
      <c r="BT82" s="144">
        <f t="shared" si="157"/>
        <v>0</v>
      </c>
      <c r="BU82" s="144">
        <f t="shared" si="158"/>
        <v>0</v>
      </c>
      <c r="BV82" s="144">
        <f t="shared" si="159"/>
        <v>0</v>
      </c>
      <c r="BW82" s="144">
        <f t="shared" si="160"/>
        <v>0</v>
      </c>
      <c r="BX82" s="144">
        <f t="shared" si="161"/>
        <v>0</v>
      </c>
      <c r="BY82" s="144">
        <f t="shared" si="162"/>
        <v>0</v>
      </c>
      <c r="BZ82" s="9">
        <v>0</v>
      </c>
      <c r="CA82" s="9">
        <v>0</v>
      </c>
      <c r="CB82" s="9">
        <v>0</v>
      </c>
      <c r="CC82" s="9">
        <v>0</v>
      </c>
      <c r="CD82" s="9">
        <v>0</v>
      </c>
      <c r="CE82" s="9">
        <v>0</v>
      </c>
      <c r="CF82" s="9">
        <v>0</v>
      </c>
      <c r="CG82" s="9">
        <v>0</v>
      </c>
      <c r="CH82" s="9">
        <v>0</v>
      </c>
      <c r="CI82" s="9">
        <v>0</v>
      </c>
      <c r="CJ82" s="9">
        <v>0</v>
      </c>
      <c r="CK82" s="9">
        <v>0</v>
      </c>
      <c r="CL82" s="9">
        <v>0</v>
      </c>
      <c r="CM82" s="9">
        <v>0</v>
      </c>
      <c r="CN82" s="9">
        <v>0</v>
      </c>
      <c r="CO82" s="9">
        <v>0</v>
      </c>
      <c r="CP82" s="9">
        <v>0</v>
      </c>
      <c r="CQ82" s="9">
        <v>0</v>
      </c>
      <c r="CR82" s="9">
        <v>0</v>
      </c>
      <c r="CS82" s="9">
        <v>0</v>
      </c>
      <c r="CT82" s="9">
        <v>0</v>
      </c>
      <c r="CU82" s="9">
        <v>0</v>
      </c>
      <c r="CV82" s="9">
        <v>0</v>
      </c>
      <c r="CW82" s="9">
        <v>0</v>
      </c>
      <c r="CX82" s="9">
        <v>0</v>
      </c>
      <c r="CY82" s="9">
        <v>0</v>
      </c>
      <c r="CZ82" s="9">
        <v>0</v>
      </c>
      <c r="DA82" s="9">
        <v>0</v>
      </c>
      <c r="DB82" s="9">
        <v>0</v>
      </c>
      <c r="DC82" s="9">
        <v>0</v>
      </c>
      <c r="DD82" s="9">
        <v>0</v>
      </c>
      <c r="DE82" s="9">
        <v>0</v>
      </c>
      <c r="DF82" s="9">
        <v>0</v>
      </c>
      <c r="DG82" s="144">
        <f t="shared" si="163"/>
        <v>73663</v>
      </c>
      <c r="DH82" s="144">
        <f t="shared" ref="DH82:EW82" si="181">DG82</f>
        <v>73663</v>
      </c>
      <c r="DI82" s="144">
        <f t="shared" si="181"/>
        <v>73663</v>
      </c>
      <c r="DJ82" s="144">
        <f t="shared" si="181"/>
        <v>73663</v>
      </c>
      <c r="DK82" s="144">
        <f t="shared" si="181"/>
        <v>73663</v>
      </c>
      <c r="DL82" s="144">
        <f t="shared" si="181"/>
        <v>73663</v>
      </c>
      <c r="DM82" s="144">
        <f t="shared" si="181"/>
        <v>73663</v>
      </c>
      <c r="DN82" s="144">
        <f t="shared" si="181"/>
        <v>73663</v>
      </c>
      <c r="DO82" s="144">
        <f t="shared" si="181"/>
        <v>73663</v>
      </c>
      <c r="DP82" s="144">
        <f t="shared" si="181"/>
        <v>73663</v>
      </c>
      <c r="DQ82" s="144">
        <f t="shared" si="181"/>
        <v>73663</v>
      </c>
      <c r="DR82" s="144">
        <f t="shared" si="181"/>
        <v>73663</v>
      </c>
      <c r="DS82" s="144">
        <f t="shared" si="181"/>
        <v>73663</v>
      </c>
      <c r="DT82" s="144">
        <f t="shared" si="181"/>
        <v>73663</v>
      </c>
      <c r="DU82" s="144">
        <f t="shared" si="181"/>
        <v>73663</v>
      </c>
      <c r="DV82" s="144">
        <f t="shared" si="181"/>
        <v>73663</v>
      </c>
      <c r="DW82" s="144">
        <f t="shared" si="181"/>
        <v>73663</v>
      </c>
      <c r="DX82" s="144">
        <f t="shared" si="181"/>
        <v>73663</v>
      </c>
      <c r="DY82" s="144">
        <f t="shared" si="181"/>
        <v>73663</v>
      </c>
      <c r="DZ82" s="144">
        <f t="shared" si="181"/>
        <v>73663</v>
      </c>
      <c r="EA82" s="144">
        <f t="shared" si="181"/>
        <v>73663</v>
      </c>
      <c r="EB82" s="144">
        <f t="shared" si="181"/>
        <v>73663</v>
      </c>
      <c r="EC82" s="144">
        <f t="shared" si="181"/>
        <v>73663</v>
      </c>
      <c r="ED82" s="144">
        <f t="shared" si="181"/>
        <v>73663</v>
      </c>
      <c r="EE82" s="144">
        <f t="shared" si="181"/>
        <v>73663</v>
      </c>
      <c r="EF82" s="144">
        <f t="shared" si="181"/>
        <v>73663</v>
      </c>
      <c r="EG82" s="144">
        <f t="shared" si="181"/>
        <v>73663</v>
      </c>
      <c r="EH82" s="144">
        <f t="shared" si="181"/>
        <v>73663</v>
      </c>
      <c r="EI82" s="144">
        <f t="shared" si="181"/>
        <v>73663</v>
      </c>
      <c r="EJ82" s="144">
        <f t="shared" si="181"/>
        <v>73663</v>
      </c>
      <c r="EK82" s="144">
        <f t="shared" si="181"/>
        <v>73663</v>
      </c>
      <c r="EL82" s="144">
        <f t="shared" si="181"/>
        <v>73663</v>
      </c>
      <c r="EM82" s="144">
        <f t="shared" si="181"/>
        <v>73663</v>
      </c>
      <c r="EN82" s="144">
        <f t="shared" si="181"/>
        <v>73663</v>
      </c>
      <c r="EO82" s="144">
        <f t="shared" si="181"/>
        <v>73663</v>
      </c>
      <c r="EP82" s="144">
        <f t="shared" si="181"/>
        <v>73663</v>
      </c>
      <c r="EQ82" s="144">
        <f t="shared" si="181"/>
        <v>73663</v>
      </c>
      <c r="ER82" s="144">
        <f t="shared" si="181"/>
        <v>73663</v>
      </c>
      <c r="ES82" s="144">
        <f t="shared" si="181"/>
        <v>73663</v>
      </c>
      <c r="ET82" s="144">
        <f t="shared" si="181"/>
        <v>73663</v>
      </c>
      <c r="EU82" s="144">
        <f t="shared" si="181"/>
        <v>73663</v>
      </c>
      <c r="EV82" s="144">
        <f t="shared" si="181"/>
        <v>73663</v>
      </c>
      <c r="EW82" s="144">
        <f t="shared" si="181"/>
        <v>73663</v>
      </c>
      <c r="EX82" s="147">
        <f>PV(0.05,'PV factor'!C17,,-BR82)</f>
        <v>51700.680272108839</v>
      </c>
      <c r="EY82" s="147">
        <f>PV(0.05,'PV factor'!D17,,-BS82)</f>
        <v>0</v>
      </c>
      <c r="EZ82" s="147">
        <f>PV(0.05,'PV factor'!E17,,-BT82)</f>
        <v>0</v>
      </c>
      <c r="FA82" s="147">
        <f>PV(0.05,'PV factor'!F17,,-BU82)</f>
        <v>0</v>
      </c>
      <c r="FB82" s="147">
        <f>PV(0.05,'PV factor'!G17,,-BV82)</f>
        <v>0</v>
      </c>
      <c r="FC82" s="147">
        <f>PV(0.05,'PV factor'!H17,,-BW82)</f>
        <v>0</v>
      </c>
      <c r="FD82" s="147">
        <f>PV(0.05,'PV factor'!I17,,-BX82)</f>
        <v>0</v>
      </c>
      <c r="FE82" s="147">
        <f>PV(0.05,'PV factor'!J17,,-BY82)</f>
        <v>0</v>
      </c>
      <c r="FF82" s="147">
        <f>PV(0.05,'PV factor'!K17,,-BZ82)</f>
        <v>0</v>
      </c>
      <c r="FG82" s="147">
        <f>PV(0.05,'PV factor'!L17,,-CA82)</f>
        <v>0</v>
      </c>
      <c r="FH82" s="147">
        <f>PV(0.05,'PV factor'!M17,,-CB82)</f>
        <v>0</v>
      </c>
      <c r="FI82" s="147">
        <f>PV(0.05,'PV factor'!N17,,-CC82)</f>
        <v>0</v>
      </c>
      <c r="FJ82" s="147">
        <f>PV(0.05,'PV factor'!O17,,-CD82)</f>
        <v>0</v>
      </c>
      <c r="FK82" s="147">
        <f>PV(0.05,'PV factor'!P17,,-CE82)</f>
        <v>0</v>
      </c>
      <c r="FL82" s="147">
        <f>PV(0.05,'PV factor'!Q17,,-CF82)</f>
        <v>0</v>
      </c>
      <c r="FM82" s="147">
        <f>PV(0.05,'PV factor'!R17,,-CG82)</f>
        <v>0</v>
      </c>
      <c r="FN82" s="147">
        <f>PV(0.05,'PV factor'!S17,,-CH82)</f>
        <v>0</v>
      </c>
      <c r="FO82" s="147">
        <f>PV(0.05,'PV factor'!T17,,-CI82)</f>
        <v>0</v>
      </c>
      <c r="FP82" s="147">
        <f>PV(0.05,'PV factor'!U17,,-CJ82)</f>
        <v>0</v>
      </c>
      <c r="FQ82" s="147">
        <f>PV(0.05,'PV factor'!V17,,-CK82)</f>
        <v>0</v>
      </c>
      <c r="FR82" s="147">
        <f>PV(0.05,'PV factor'!W17,,-CL82)</f>
        <v>0</v>
      </c>
      <c r="FS82" s="147">
        <f>PV(0.05,'PV factor'!X17,,-CM82)</f>
        <v>0</v>
      </c>
      <c r="FT82" s="147">
        <f>PV(0.05,'PV factor'!Y17,,-CN82)</f>
        <v>0</v>
      </c>
      <c r="FU82" s="147">
        <f>PV(0.05,'PV factor'!Z17,,-CO82)</f>
        <v>0</v>
      </c>
      <c r="FV82" s="147">
        <f>PV(0.05,'PV factor'!AA17,,-CP82)</f>
        <v>0</v>
      </c>
      <c r="FW82" s="147">
        <f>PV(0.05,'PV factor'!AB17,,-CQ82)</f>
        <v>0</v>
      </c>
      <c r="FX82" s="147">
        <f>PV(0.05,'PV factor'!AC17,,-CR82)</f>
        <v>0</v>
      </c>
      <c r="FY82" s="147">
        <f>PV(0.05,'PV factor'!AD17,,-CS82)</f>
        <v>0</v>
      </c>
      <c r="FZ82" s="147">
        <f>PV(0.05,'PV factor'!AE17,,-CT82)</f>
        <v>0</v>
      </c>
      <c r="GA82" s="147">
        <f>PV(0.05,'PV factor'!AF17,,-CU82)</f>
        <v>0</v>
      </c>
      <c r="GB82" s="147">
        <f>PV(0.05,'PV factor'!AG17,,-CV82)</f>
        <v>0</v>
      </c>
      <c r="GC82" s="147">
        <f>PV(0.05,'PV factor'!AH17,,-CW82)</f>
        <v>0</v>
      </c>
      <c r="GD82" s="147">
        <f>PV(0.05,'PV factor'!AI17,,-CX82)</f>
        <v>0</v>
      </c>
      <c r="GE82" s="147">
        <f>PV(0.05,'PV factor'!AJ17,,-CY82)</f>
        <v>0</v>
      </c>
      <c r="GF82" s="147">
        <f>PV(0.05,'PV factor'!AK17,,-CZ82)</f>
        <v>0</v>
      </c>
      <c r="GG82" s="147">
        <f>PV(0.05,'PV factor'!AL17,,-DA82)</f>
        <v>0</v>
      </c>
      <c r="GH82" s="147">
        <f>PV(0.05,'PV factor'!AM17,,-DB82)</f>
        <v>0</v>
      </c>
      <c r="GI82" s="147">
        <f>PV(0.05,'PV factor'!AN17,,-DC82)</f>
        <v>0</v>
      </c>
      <c r="GJ82" s="147">
        <f>PV(0.05,'PV factor'!AO17,,-DD82)</f>
        <v>0</v>
      </c>
      <c r="GK82" s="147">
        <f>PV(0.05,'PV factor'!AP17,,-DE82)</f>
        <v>0</v>
      </c>
      <c r="GL82" s="147">
        <f>PV(0.05,'PV factor'!C17,,-DI82)</f>
        <v>66814.512471655325</v>
      </c>
      <c r="GM82" s="147">
        <f>PV(0.05,'PV factor'!D17,,-DJ82)</f>
        <v>63632.869020624115</v>
      </c>
      <c r="GN82" s="147">
        <f>PV(0.05,'PV factor'!E17,,-DK82)</f>
        <v>60602.732400594403</v>
      </c>
      <c r="GO82" s="147">
        <f>PV(0.05,'PV factor'!F17,,-DL82)</f>
        <v>57716.88800056609</v>
      </c>
      <c r="GP82" s="147">
        <f>PV(0.05,'PV factor'!G17,,-DM82)</f>
        <v>54968.464762443902</v>
      </c>
      <c r="GQ82" s="147">
        <f>PV(0.05,'PV factor'!H17,,-DN82)</f>
        <v>52350.918821375133</v>
      </c>
      <c r="GR82" s="147">
        <f>PV(0.05,'PV factor'!I17,,-DO82)</f>
        <v>49858.01792511918</v>
      </c>
      <c r="GS82" s="147">
        <f>PV(0.05,'PV factor'!J17,,-DP82)</f>
        <v>47483.826595351602</v>
      </c>
      <c r="GT82" s="147">
        <f>PV(0.05,'PV factor'!K17,,-DQ82)</f>
        <v>45222.691995572954</v>
      </c>
      <c r="GU82" s="147">
        <f>PV(0.05,'PV factor'!L17,,-DR82)</f>
        <v>43069.230471974239</v>
      </c>
      <c r="GV82" s="147">
        <f>PV(0.05,'PV factor'!M17,,-DS82)</f>
        <v>41018.314735213564</v>
      </c>
      <c r="GW82" s="147">
        <f>PV(0.05,'PV factor'!N17,,-DT82)</f>
        <v>39065.061652584343</v>
      </c>
      <c r="GX82" s="147">
        <f>PV(0.05,'PV factor'!O17,,-DU82)</f>
        <v>37204.820621508909</v>
      </c>
      <c r="GY82" s="147">
        <f>PV(0.05,'PV factor'!P17,,-DV82)</f>
        <v>35433.162496675133</v>
      </c>
      <c r="GZ82" s="147">
        <f>PV(0.05,'PV factor'!Q17,,-DW82)</f>
        <v>33745.869044452513</v>
      </c>
      <c r="HA82" s="147">
        <f>PV(0.05,'PV factor'!R17,,-DX82)</f>
        <v>32138.922899478581</v>
      </c>
      <c r="HB82" s="147">
        <f>PV(0.05,'PV factor'!S17,,-DY82)</f>
        <v>30608.497999503412</v>
      </c>
      <c r="HC82" s="147">
        <f>PV(0.05,'PV factor'!T17,,-DZ82)</f>
        <v>29150.950475717535</v>
      </c>
      <c r="HD82" s="147">
        <f>PV(0.05,'PV factor'!U17,,-EA82)</f>
        <v>27762.809976873843</v>
      </c>
      <c r="HE82" s="147">
        <f>PV(0.05,'PV factor'!V17,,-EB82)</f>
        <v>26440.771406546519</v>
      </c>
      <c r="HF82" s="147">
        <f>PV(0.05,'PV factor'!W17,,-EC82)</f>
        <v>25181.687053853828</v>
      </c>
      <c r="HG82" s="147">
        <f>PV(0.05,'PV factor'!X17,,-ED82)</f>
        <v>23982.559098908401</v>
      </c>
      <c r="HH82" s="147">
        <f>PV(0.05,'PV factor'!Y17,,-EE82)</f>
        <v>22840.532475150863</v>
      </c>
      <c r="HI82" s="147">
        <f>PV(0.05,'PV factor'!Z17,,-EF82)</f>
        <v>21752.888071572248</v>
      </c>
      <c r="HJ82" s="147">
        <f>PV(0.05,'PV factor'!AA17,,-EG82)</f>
        <v>20717.036258640237</v>
      </c>
      <c r="HK82" s="147">
        <f>PV(0.05,'PV factor'!AB17,,-EH82)</f>
        <v>19730.510722514511</v>
      </c>
      <c r="HL82" s="147">
        <f>PV(0.05,'PV factor'!AC17,,-EI82)</f>
        <v>18790.962592870965</v>
      </c>
      <c r="HM82" s="147">
        <f>PV(0.05,'PV factor'!AD17,,-EJ82)</f>
        <v>17896.154850353294</v>
      </c>
      <c r="HN82" s="147">
        <f>PV(0.05,'PV factor'!AE17,,-EK82)</f>
        <v>17043.957000336479</v>
      </c>
      <c r="HO82" s="147">
        <f>PV(0.05,'PV factor'!AF17,,-EL82)</f>
        <v>16232.34000032045</v>
      </c>
      <c r="HP82" s="147">
        <f>PV(0.05,'PV factor'!AG17,,-EM82)</f>
        <v>15459.371428876619</v>
      </c>
      <c r="HQ82" s="147">
        <f>PV(0.05,'PV factor'!AH17,,-EN82)</f>
        <v>14723.210884644399</v>
      </c>
      <c r="HR82" s="147">
        <f>PV(0.05,'PV factor'!AI17,,-EO82)</f>
        <v>14022.105604423237</v>
      </c>
      <c r="HS82" s="147">
        <f>PV(0.05,'PV factor'!AJ17,,-EP82)</f>
        <v>13354.386289926892</v>
      </c>
      <c r="HT82" s="147">
        <f>PV(0.05,'PV factor'!AK17,,-EQ82)</f>
        <v>12718.463133263707</v>
      </c>
      <c r="HU82" s="147">
        <f>PV(0.05,'PV factor'!AL17,,-ER82)</f>
        <v>12112.82203167972</v>
      </c>
      <c r="HV82" s="147">
        <f>PV(0.05,'PV factor'!AM17,,-ES82)</f>
        <v>11536.020982552116</v>
      </c>
      <c r="HW82" s="147">
        <f>PV(0.05,'PV factor'!AN17,,-ET82)</f>
        <v>10986.686650049633</v>
      </c>
      <c r="HX82" s="147">
        <f>PV(0.05,'PV factor'!AO17,,-EU82)</f>
        <v>10463.511095285367</v>
      </c>
      <c r="HY82" s="147">
        <f>PV(0.05,'PV factor'!AP17,,-EV82)</f>
        <v>9965.2486621765383</v>
      </c>
      <c r="HZ82" s="147">
        <f t="shared" si="165"/>
        <v>51700.680272108839</v>
      </c>
      <c r="IA82" s="147">
        <f t="shared" si="166"/>
        <v>303735.46665588382</v>
      </c>
      <c r="IB82" s="401">
        <f t="shared" si="167"/>
        <v>5.8748833682124904</v>
      </c>
    </row>
    <row r="83" spans="1:236" ht="90" customHeight="1" x14ac:dyDescent="0.3">
      <c r="A83" s="137" t="s">
        <v>1349</v>
      </c>
      <c r="B83" s="138" t="s">
        <v>1350</v>
      </c>
      <c r="C83" s="138" t="s">
        <v>1372</v>
      </c>
      <c r="D83" s="121">
        <v>5</v>
      </c>
      <c r="E83" s="138" t="s">
        <v>1373</v>
      </c>
      <c r="F83" s="118" t="s">
        <v>1374</v>
      </c>
      <c r="G83" s="118" t="s">
        <v>1375</v>
      </c>
      <c r="H83" s="142" t="s">
        <v>77</v>
      </c>
      <c r="I83" s="118" t="s">
        <v>1376</v>
      </c>
      <c r="J83" s="118">
        <v>40</v>
      </c>
      <c r="K83" s="95" t="s">
        <v>206</v>
      </c>
      <c r="L83" s="142"/>
      <c r="M83" s="142" t="s">
        <v>1377</v>
      </c>
      <c r="N83" s="142" t="s">
        <v>81</v>
      </c>
      <c r="O83" s="13" t="s">
        <v>217</v>
      </c>
      <c r="P83" s="142" t="s">
        <v>218</v>
      </c>
      <c r="Q83" s="112" t="s">
        <v>100</v>
      </c>
      <c r="R83" s="274" t="s">
        <v>226</v>
      </c>
      <c r="S83" s="142" t="s">
        <v>99</v>
      </c>
      <c r="T83" s="142" t="s">
        <v>1356</v>
      </c>
      <c r="U83" s="142" t="s">
        <v>87</v>
      </c>
      <c r="V83" s="117">
        <v>1</v>
      </c>
      <c r="W83" s="136">
        <v>280000</v>
      </c>
      <c r="X83" s="136">
        <v>20000</v>
      </c>
      <c r="Y83" s="136">
        <v>0</v>
      </c>
      <c r="Z83" s="136">
        <v>0</v>
      </c>
      <c r="AA83" s="136">
        <v>0</v>
      </c>
      <c r="AB83" s="136">
        <v>280000</v>
      </c>
      <c r="AC83" s="136">
        <v>0</v>
      </c>
      <c r="AD83" s="136">
        <v>0</v>
      </c>
      <c r="AE83" s="139">
        <v>0</v>
      </c>
      <c r="AF83" s="139">
        <v>0</v>
      </c>
      <c r="AG83" s="139">
        <v>0</v>
      </c>
      <c r="AH83" s="139">
        <v>0</v>
      </c>
      <c r="AI83" s="119" t="s">
        <v>1378</v>
      </c>
      <c r="AJ83" s="136">
        <v>86000</v>
      </c>
      <c r="AK83" s="136">
        <v>0</v>
      </c>
      <c r="AL83" s="136">
        <v>0</v>
      </c>
      <c r="AM83" s="136">
        <v>0</v>
      </c>
      <c r="AN83" s="136">
        <v>0</v>
      </c>
      <c r="AO83" s="136">
        <v>86000</v>
      </c>
      <c r="AP83" s="136">
        <v>0</v>
      </c>
      <c r="AQ83" s="139">
        <v>0</v>
      </c>
      <c r="AR83" s="139">
        <v>0</v>
      </c>
      <c r="AS83" s="139">
        <v>0</v>
      </c>
      <c r="AT83" s="139">
        <v>0</v>
      </c>
      <c r="AU83" s="120"/>
      <c r="AV83" s="230">
        <f t="shared" si="133"/>
        <v>1</v>
      </c>
      <c r="AW83" s="230">
        <f t="shared" si="134"/>
        <v>0</v>
      </c>
      <c r="AX83" s="230" t="str">
        <f t="shared" si="135"/>
        <v>B3</v>
      </c>
      <c r="AY83" s="141">
        <f t="shared" si="136"/>
        <v>7</v>
      </c>
      <c r="AZ83" s="70">
        <f t="shared" si="137"/>
        <v>1</v>
      </c>
      <c r="BA83" s="70">
        <f t="shared" si="138"/>
        <v>1</v>
      </c>
      <c r="BB83" s="70">
        <f t="shared" si="139"/>
        <v>0</v>
      </c>
      <c r="BC83" s="70">
        <f t="shared" si="140"/>
        <v>1</v>
      </c>
      <c r="BD83" s="70">
        <f t="shared" si="141"/>
        <v>1</v>
      </c>
      <c r="BE83" s="70">
        <f t="shared" si="142"/>
        <v>1</v>
      </c>
      <c r="BF83" s="70">
        <f t="shared" si="143"/>
        <v>1</v>
      </c>
      <c r="BG83" s="71">
        <f t="shared" si="144"/>
        <v>0</v>
      </c>
      <c r="BH83" s="71">
        <f t="shared" si="145"/>
        <v>1</v>
      </c>
      <c r="BI83" s="71">
        <f t="shared" si="146"/>
        <v>0</v>
      </c>
      <c r="BJ83" s="71">
        <f t="shared" si="147"/>
        <v>0</v>
      </c>
      <c r="BK83" s="71">
        <f t="shared" si="148"/>
        <v>1</v>
      </c>
      <c r="BL83" s="70">
        <f t="shared" si="149"/>
        <v>1</v>
      </c>
      <c r="BM83" s="70">
        <f t="shared" si="150"/>
        <v>0</v>
      </c>
      <c r="BN83" s="70">
        <f t="shared" si="151"/>
        <v>0</v>
      </c>
      <c r="BO83" s="70">
        <f t="shared" si="152"/>
        <v>0</v>
      </c>
      <c r="BP83" s="144">
        <f t="shared" si="153"/>
        <v>0</v>
      </c>
      <c r="BQ83" s="144">
        <f t="shared" si="154"/>
        <v>0</v>
      </c>
      <c r="BR83" s="144">
        <f t="shared" si="155"/>
        <v>0</v>
      </c>
      <c r="BS83" s="144">
        <f t="shared" si="156"/>
        <v>280000</v>
      </c>
      <c r="BT83" s="144">
        <f t="shared" si="157"/>
        <v>86000</v>
      </c>
      <c r="BU83" s="144">
        <f t="shared" si="158"/>
        <v>0</v>
      </c>
      <c r="BV83" s="144">
        <f t="shared" si="159"/>
        <v>0</v>
      </c>
      <c r="BW83" s="144">
        <f t="shared" si="160"/>
        <v>0</v>
      </c>
      <c r="BX83" s="144">
        <f t="shared" si="161"/>
        <v>0</v>
      </c>
      <c r="BY83" s="144">
        <f t="shared" si="162"/>
        <v>0</v>
      </c>
      <c r="BZ83" s="9">
        <v>0</v>
      </c>
      <c r="CA83" s="9">
        <v>0</v>
      </c>
      <c r="CB83" s="9">
        <v>0</v>
      </c>
      <c r="CC83" s="9">
        <v>0</v>
      </c>
      <c r="CD83" s="9">
        <v>0</v>
      </c>
      <c r="CE83" s="9">
        <v>0</v>
      </c>
      <c r="CF83" s="9">
        <v>0</v>
      </c>
      <c r="CG83" s="9">
        <v>0</v>
      </c>
      <c r="CH83" s="9">
        <v>0</v>
      </c>
      <c r="CI83" s="9">
        <v>0</v>
      </c>
      <c r="CJ83" s="9">
        <v>0</v>
      </c>
      <c r="CK83" s="9">
        <v>0</v>
      </c>
      <c r="CL83" s="9">
        <v>0</v>
      </c>
      <c r="CM83" s="9">
        <v>0</v>
      </c>
      <c r="CN83" s="9">
        <v>0</v>
      </c>
      <c r="CO83" s="9">
        <v>0</v>
      </c>
      <c r="CP83" s="9">
        <v>0</v>
      </c>
      <c r="CQ83" s="9">
        <v>0</v>
      </c>
      <c r="CR83" s="9">
        <v>0</v>
      </c>
      <c r="CS83" s="9">
        <v>0</v>
      </c>
      <c r="CT83" s="9">
        <v>0</v>
      </c>
      <c r="CU83" s="9">
        <v>0</v>
      </c>
      <c r="CV83" s="9">
        <v>0</v>
      </c>
      <c r="CW83" s="9">
        <v>0</v>
      </c>
      <c r="CX83" s="9">
        <v>0</v>
      </c>
      <c r="CY83" s="9">
        <v>0</v>
      </c>
      <c r="CZ83" s="9">
        <v>0</v>
      </c>
      <c r="DA83" s="9">
        <v>0</v>
      </c>
      <c r="DB83" s="9">
        <v>0</v>
      </c>
      <c r="DC83" s="9">
        <v>0</v>
      </c>
      <c r="DD83" s="9">
        <v>0</v>
      </c>
      <c r="DE83" s="9">
        <v>0</v>
      </c>
      <c r="DF83" s="9">
        <v>0</v>
      </c>
      <c r="DG83" s="144">
        <f t="shared" si="163"/>
        <v>0</v>
      </c>
      <c r="DH83" s="144">
        <f t="shared" ref="DH83:EW83" si="182">DG83</f>
        <v>0</v>
      </c>
      <c r="DI83" s="144">
        <f t="shared" si="182"/>
        <v>0</v>
      </c>
      <c r="DJ83" s="144">
        <f t="shared" si="182"/>
        <v>0</v>
      </c>
      <c r="DK83" s="144">
        <f t="shared" si="182"/>
        <v>0</v>
      </c>
      <c r="DL83" s="144">
        <f t="shared" si="182"/>
        <v>0</v>
      </c>
      <c r="DM83" s="144">
        <f t="shared" si="182"/>
        <v>0</v>
      </c>
      <c r="DN83" s="144">
        <f t="shared" si="182"/>
        <v>0</v>
      </c>
      <c r="DO83" s="144">
        <f t="shared" si="182"/>
        <v>0</v>
      </c>
      <c r="DP83" s="144">
        <f t="shared" si="182"/>
        <v>0</v>
      </c>
      <c r="DQ83" s="144">
        <f t="shared" si="182"/>
        <v>0</v>
      </c>
      <c r="DR83" s="144">
        <f t="shared" si="182"/>
        <v>0</v>
      </c>
      <c r="DS83" s="144">
        <f t="shared" si="182"/>
        <v>0</v>
      </c>
      <c r="DT83" s="144">
        <f t="shared" si="182"/>
        <v>0</v>
      </c>
      <c r="DU83" s="144">
        <f t="shared" si="182"/>
        <v>0</v>
      </c>
      <c r="DV83" s="144">
        <f t="shared" si="182"/>
        <v>0</v>
      </c>
      <c r="DW83" s="144">
        <f t="shared" si="182"/>
        <v>0</v>
      </c>
      <c r="DX83" s="144">
        <f t="shared" si="182"/>
        <v>0</v>
      </c>
      <c r="DY83" s="144">
        <f t="shared" si="182"/>
        <v>0</v>
      </c>
      <c r="DZ83" s="144">
        <f t="shared" si="182"/>
        <v>0</v>
      </c>
      <c r="EA83" s="144">
        <f t="shared" si="182"/>
        <v>0</v>
      </c>
      <c r="EB83" s="144">
        <f t="shared" si="182"/>
        <v>0</v>
      </c>
      <c r="EC83" s="144">
        <f t="shared" si="182"/>
        <v>0</v>
      </c>
      <c r="ED83" s="144">
        <f t="shared" si="182"/>
        <v>0</v>
      </c>
      <c r="EE83" s="144">
        <f t="shared" si="182"/>
        <v>0</v>
      </c>
      <c r="EF83" s="144">
        <f t="shared" si="182"/>
        <v>0</v>
      </c>
      <c r="EG83" s="144">
        <f t="shared" si="182"/>
        <v>0</v>
      </c>
      <c r="EH83" s="144">
        <f t="shared" si="182"/>
        <v>0</v>
      </c>
      <c r="EI83" s="144">
        <f t="shared" si="182"/>
        <v>0</v>
      </c>
      <c r="EJ83" s="144">
        <f t="shared" si="182"/>
        <v>0</v>
      </c>
      <c r="EK83" s="144">
        <f t="shared" si="182"/>
        <v>0</v>
      </c>
      <c r="EL83" s="144">
        <f t="shared" si="182"/>
        <v>0</v>
      </c>
      <c r="EM83" s="144">
        <f t="shared" si="182"/>
        <v>0</v>
      </c>
      <c r="EN83" s="144">
        <f t="shared" si="182"/>
        <v>0</v>
      </c>
      <c r="EO83" s="144">
        <f t="shared" si="182"/>
        <v>0</v>
      </c>
      <c r="EP83" s="144">
        <f t="shared" si="182"/>
        <v>0</v>
      </c>
      <c r="EQ83" s="144">
        <f t="shared" si="182"/>
        <v>0</v>
      </c>
      <c r="ER83" s="144">
        <f t="shared" si="182"/>
        <v>0</v>
      </c>
      <c r="ES83" s="144">
        <f t="shared" si="182"/>
        <v>0</v>
      </c>
      <c r="ET83" s="144">
        <f t="shared" si="182"/>
        <v>0</v>
      </c>
      <c r="EU83" s="144">
        <f t="shared" si="182"/>
        <v>0</v>
      </c>
      <c r="EV83" s="144">
        <f t="shared" si="182"/>
        <v>0</v>
      </c>
      <c r="EW83" s="144">
        <f t="shared" si="182"/>
        <v>0</v>
      </c>
      <c r="EX83" s="147">
        <f>PV(0.05,'PV factor'!C103,,-BR83)</f>
        <v>0</v>
      </c>
      <c r="EY83" s="147">
        <f>PV(0.05,'PV factor'!D103,,-BS83)</f>
        <v>241874.52758881327</v>
      </c>
      <c r="EZ83" s="147">
        <f>PV(0.05,'PV factor'!E103,,-BT83)</f>
        <v>70752.412832101851</v>
      </c>
      <c r="FA83" s="147">
        <f>PV(0.05,'PV factor'!F103,,-BU83)</f>
        <v>0</v>
      </c>
      <c r="FB83" s="147">
        <f>PV(0.05,'PV factor'!G103,,-BV83)</f>
        <v>0</v>
      </c>
      <c r="FC83" s="147">
        <f>PV(0.05,'PV factor'!H103,,-BW83)</f>
        <v>0</v>
      </c>
      <c r="FD83" s="147">
        <f>PV(0.05,'PV factor'!I103,,-BX83)</f>
        <v>0</v>
      </c>
      <c r="FE83" s="147">
        <f>PV(0.05,'PV factor'!J103,,-BY83)</f>
        <v>0</v>
      </c>
      <c r="FF83" s="147">
        <f>PV(0.05,'PV factor'!K103,,-BZ83)</f>
        <v>0</v>
      </c>
      <c r="FG83" s="147">
        <f>PV(0.05,'PV factor'!L103,,-CA83)</f>
        <v>0</v>
      </c>
      <c r="FH83" s="147">
        <f>PV(0.05,'PV factor'!M103,,-CB83)</f>
        <v>0</v>
      </c>
      <c r="FI83" s="147">
        <f>PV(0.05,'PV factor'!N103,,-CC83)</f>
        <v>0</v>
      </c>
      <c r="FJ83" s="147">
        <f>PV(0.05,'PV factor'!O103,,-CD83)</f>
        <v>0</v>
      </c>
      <c r="FK83" s="147">
        <f>PV(0.05,'PV factor'!P103,,-CE83)</f>
        <v>0</v>
      </c>
      <c r="FL83" s="147">
        <f>PV(0.05,'PV factor'!Q103,,-CF83)</f>
        <v>0</v>
      </c>
      <c r="FM83" s="147">
        <f>PV(0.05,'PV factor'!R103,,-CG83)</f>
        <v>0</v>
      </c>
      <c r="FN83" s="147">
        <f>PV(0.05,'PV factor'!S103,,-CH83)</f>
        <v>0</v>
      </c>
      <c r="FO83" s="147">
        <f>PV(0.05,'PV factor'!T103,,-CI83)</f>
        <v>0</v>
      </c>
      <c r="FP83" s="147">
        <f>PV(0.05,'PV factor'!U103,,-CJ83)</f>
        <v>0</v>
      </c>
      <c r="FQ83" s="147">
        <f>PV(0.05,'PV factor'!V103,,-CK83)</f>
        <v>0</v>
      </c>
      <c r="FR83" s="147">
        <f>PV(0.05,'PV factor'!W103,,-CL83)</f>
        <v>0</v>
      </c>
      <c r="FS83" s="147">
        <f>PV(0.05,'PV factor'!X103,,-CM83)</f>
        <v>0</v>
      </c>
      <c r="FT83" s="147">
        <f>PV(0.05,'PV factor'!Y103,,-CN83)</f>
        <v>0</v>
      </c>
      <c r="FU83" s="147">
        <f>PV(0.05,'PV factor'!Z103,,-CO83)</f>
        <v>0</v>
      </c>
      <c r="FV83" s="147">
        <f>PV(0.05,'PV factor'!AA103,,-CP83)</f>
        <v>0</v>
      </c>
      <c r="FW83" s="147">
        <f>PV(0.05,'PV factor'!AB103,,-CQ83)</f>
        <v>0</v>
      </c>
      <c r="FX83" s="147">
        <f>PV(0.05,'PV factor'!AC103,,-CR83)</f>
        <v>0</v>
      </c>
      <c r="FY83" s="147">
        <f>PV(0.05,'PV factor'!AD103,,-CS83)</f>
        <v>0</v>
      </c>
      <c r="FZ83" s="147">
        <f>PV(0.05,'PV factor'!AE103,,-CT83)</f>
        <v>0</v>
      </c>
      <c r="GA83" s="147">
        <f>PV(0.05,'PV factor'!AF103,,-CU83)</f>
        <v>0</v>
      </c>
      <c r="GB83" s="147">
        <f>PV(0.05,'PV factor'!AG103,,-CV83)</f>
        <v>0</v>
      </c>
      <c r="GC83" s="147">
        <f>PV(0.05,'PV factor'!AH103,,-CW83)</f>
        <v>0</v>
      </c>
      <c r="GD83" s="147">
        <f>PV(0.05,'PV factor'!AI103,,-CX83)</f>
        <v>0</v>
      </c>
      <c r="GE83" s="147">
        <f>PV(0.05,'PV factor'!AJ103,,-CY83)</f>
        <v>0</v>
      </c>
      <c r="GF83" s="147">
        <f>PV(0.05,'PV factor'!AK103,,-CZ83)</f>
        <v>0</v>
      </c>
      <c r="GG83" s="147">
        <f>PV(0.05,'PV factor'!AL103,,-DA83)</f>
        <v>0</v>
      </c>
      <c r="GH83" s="147">
        <f>PV(0.05,'PV factor'!AM103,,-DB83)</f>
        <v>0</v>
      </c>
      <c r="GI83" s="147">
        <f>PV(0.05,'PV factor'!AN103,,-DC83)</f>
        <v>0</v>
      </c>
      <c r="GJ83" s="147">
        <f>PV(0.05,'PV factor'!AO103,,-DD83)</f>
        <v>0</v>
      </c>
      <c r="GK83" s="147">
        <f>PV(0.05,'PV factor'!AP103,,-DE83)</f>
        <v>0</v>
      </c>
      <c r="GL83" s="147">
        <f>PV(0.05,'PV factor'!C103,,-DI83)</f>
        <v>0</v>
      </c>
      <c r="GM83" s="147">
        <f>PV(0.05,'PV factor'!D103,,-DJ83)</f>
        <v>0</v>
      </c>
      <c r="GN83" s="147">
        <f>PV(0.05,'PV factor'!E103,,-DK83)</f>
        <v>0</v>
      </c>
      <c r="GO83" s="147">
        <f>PV(0.05,'PV factor'!F103,,-DL83)</f>
        <v>0</v>
      </c>
      <c r="GP83" s="147">
        <f>PV(0.05,'PV factor'!G103,,-DM83)</f>
        <v>0</v>
      </c>
      <c r="GQ83" s="147">
        <f>PV(0.05,'PV factor'!H103,,-DN83)</f>
        <v>0</v>
      </c>
      <c r="GR83" s="147">
        <f>PV(0.05,'PV factor'!I103,,-DO83)</f>
        <v>0</v>
      </c>
      <c r="GS83" s="147">
        <f>PV(0.05,'PV factor'!J103,,-DP83)</f>
        <v>0</v>
      </c>
      <c r="GT83" s="147">
        <f>PV(0.05,'PV factor'!K103,,-DQ83)</f>
        <v>0</v>
      </c>
      <c r="GU83" s="147">
        <f>PV(0.05,'PV factor'!L103,,-DR83)</f>
        <v>0</v>
      </c>
      <c r="GV83" s="147">
        <f>PV(0.05,'PV factor'!M103,,-DS83)</f>
        <v>0</v>
      </c>
      <c r="GW83" s="147">
        <f>PV(0.05,'PV factor'!N103,,-DT83)</f>
        <v>0</v>
      </c>
      <c r="GX83" s="147">
        <f>PV(0.05,'PV factor'!O103,,-DU83)</f>
        <v>0</v>
      </c>
      <c r="GY83" s="147">
        <f>PV(0.05,'PV factor'!P103,,-DV83)</f>
        <v>0</v>
      </c>
      <c r="GZ83" s="147">
        <f>PV(0.05,'PV factor'!Q103,,-DW83)</f>
        <v>0</v>
      </c>
      <c r="HA83" s="147">
        <f>PV(0.05,'PV factor'!R103,,-DX83)</f>
        <v>0</v>
      </c>
      <c r="HB83" s="147">
        <f>PV(0.05,'PV factor'!S103,,-DY83)</f>
        <v>0</v>
      </c>
      <c r="HC83" s="147">
        <f>PV(0.05,'PV factor'!T103,,-DZ83)</f>
        <v>0</v>
      </c>
      <c r="HD83" s="147">
        <f>PV(0.05,'PV factor'!U103,,-EA83)</f>
        <v>0</v>
      </c>
      <c r="HE83" s="147">
        <f>PV(0.05,'PV factor'!V103,,-EB83)</f>
        <v>0</v>
      </c>
      <c r="HF83" s="147">
        <f>PV(0.05,'PV factor'!W103,,-EC83)</f>
        <v>0</v>
      </c>
      <c r="HG83" s="147">
        <f>PV(0.05,'PV factor'!X103,,-ED83)</f>
        <v>0</v>
      </c>
      <c r="HH83" s="147">
        <f>PV(0.05,'PV factor'!Y103,,-EE83)</f>
        <v>0</v>
      </c>
      <c r="HI83" s="147">
        <f>PV(0.05,'PV factor'!Z103,,-EF83)</f>
        <v>0</v>
      </c>
      <c r="HJ83" s="147">
        <f>PV(0.05,'PV factor'!AA103,,-EG83)</f>
        <v>0</v>
      </c>
      <c r="HK83" s="147">
        <f>PV(0.05,'PV factor'!AB103,,-EH83)</f>
        <v>0</v>
      </c>
      <c r="HL83" s="147">
        <f>PV(0.05,'PV factor'!AC103,,-EI83)</f>
        <v>0</v>
      </c>
      <c r="HM83" s="147">
        <f>PV(0.05,'PV factor'!AD103,,-EJ83)</f>
        <v>0</v>
      </c>
      <c r="HN83" s="147">
        <f>PV(0.05,'PV factor'!AE103,,-EK83)</f>
        <v>0</v>
      </c>
      <c r="HO83" s="147">
        <f>PV(0.05,'PV factor'!AF103,,-EL83)</f>
        <v>0</v>
      </c>
      <c r="HP83" s="147">
        <f>PV(0.05,'PV factor'!AG103,,-EM83)</f>
        <v>0</v>
      </c>
      <c r="HQ83" s="147">
        <f>PV(0.05,'PV factor'!AH103,,-EN83)</f>
        <v>0</v>
      </c>
      <c r="HR83" s="147">
        <f>PV(0.05,'PV factor'!AI103,,-EO83)</f>
        <v>0</v>
      </c>
      <c r="HS83" s="147">
        <f>PV(0.05,'PV factor'!AJ103,,-EP83)</f>
        <v>0</v>
      </c>
      <c r="HT83" s="147">
        <f>PV(0.05,'PV factor'!AK103,,-EQ83)</f>
        <v>0</v>
      </c>
      <c r="HU83" s="147">
        <f>PV(0.05,'PV factor'!AL103,,-ER83)</f>
        <v>0</v>
      </c>
      <c r="HV83" s="147">
        <f>PV(0.05,'PV factor'!AM103,,-ES83)</f>
        <v>0</v>
      </c>
      <c r="HW83" s="147">
        <f>PV(0.05,'PV factor'!AN103,,-ET83)</f>
        <v>0</v>
      </c>
      <c r="HX83" s="147">
        <f>PV(0.05,'PV factor'!AO103,,-EU83)</f>
        <v>0</v>
      </c>
      <c r="HY83" s="147">
        <f>PV(0.05,'PV factor'!AP103,,-EV83)</f>
        <v>0</v>
      </c>
      <c r="HZ83" s="147">
        <f t="shared" si="165"/>
        <v>312626.94042091514</v>
      </c>
      <c r="IA83" s="147">
        <f t="shared" si="166"/>
        <v>0</v>
      </c>
      <c r="IB83" s="401">
        <f t="shared" si="167"/>
        <v>0</v>
      </c>
    </row>
    <row r="84" spans="1:236" ht="90" customHeight="1" x14ac:dyDescent="0.2">
      <c r="A84" s="276" t="s">
        <v>634</v>
      </c>
      <c r="B84" s="277" t="s">
        <v>1167</v>
      </c>
      <c r="C84" s="277" t="s">
        <v>1247</v>
      </c>
      <c r="D84" s="99"/>
      <c r="E84" s="277" t="s">
        <v>1248</v>
      </c>
      <c r="F84" s="103" t="s">
        <v>1249</v>
      </c>
      <c r="G84" s="103" t="s">
        <v>1250</v>
      </c>
      <c r="H84" s="99" t="s">
        <v>77</v>
      </c>
      <c r="I84" s="103" t="s">
        <v>1189</v>
      </c>
      <c r="J84" s="103">
        <v>5</v>
      </c>
      <c r="K84" s="227" t="s">
        <v>79</v>
      </c>
      <c r="L84" s="98">
        <v>102474</v>
      </c>
      <c r="M84" s="99" t="s">
        <v>1194</v>
      </c>
      <c r="N84" s="99" t="s">
        <v>147</v>
      </c>
      <c r="O84" s="73" t="s">
        <v>106</v>
      </c>
      <c r="P84" s="99" t="s">
        <v>293</v>
      </c>
      <c r="Q84" s="112" t="s">
        <v>100</v>
      </c>
      <c r="R84" s="99" t="s">
        <v>108</v>
      </c>
      <c r="S84" s="99" t="s">
        <v>99</v>
      </c>
      <c r="T84" s="99" t="s">
        <v>366</v>
      </c>
      <c r="U84" s="99" t="s">
        <v>100</v>
      </c>
      <c r="V84" s="102">
        <v>1</v>
      </c>
      <c r="W84" s="278">
        <v>80000</v>
      </c>
      <c r="X84" s="278">
        <v>0</v>
      </c>
      <c r="Y84" s="278">
        <v>0</v>
      </c>
      <c r="Z84" s="278">
        <v>0</v>
      </c>
      <c r="AA84" s="278">
        <v>80000</v>
      </c>
      <c r="AB84" s="278">
        <v>0</v>
      </c>
      <c r="AC84" s="278">
        <v>0</v>
      </c>
      <c r="AD84" s="278">
        <v>0</v>
      </c>
      <c r="AE84" s="278">
        <v>0</v>
      </c>
      <c r="AF84" s="278">
        <v>0</v>
      </c>
      <c r="AG84" s="278">
        <v>0</v>
      </c>
      <c r="AH84" s="278">
        <v>0</v>
      </c>
      <c r="AI84" s="100" t="s">
        <v>88</v>
      </c>
      <c r="AJ84" s="278">
        <v>0</v>
      </c>
      <c r="AK84" s="278">
        <v>0</v>
      </c>
      <c r="AL84" s="278">
        <v>0</v>
      </c>
      <c r="AM84" s="278">
        <v>0</v>
      </c>
      <c r="AN84" s="278">
        <v>0</v>
      </c>
      <c r="AO84" s="278">
        <v>0</v>
      </c>
      <c r="AP84" s="278">
        <v>0</v>
      </c>
      <c r="AQ84" s="278">
        <v>0</v>
      </c>
      <c r="AR84" s="278">
        <v>0</v>
      </c>
      <c r="AS84" s="278">
        <v>0</v>
      </c>
      <c r="AT84" s="278">
        <v>0</v>
      </c>
      <c r="AU84" s="103"/>
      <c r="AV84" s="230">
        <f t="shared" si="133"/>
        <v>1</v>
      </c>
      <c r="AW84" s="230">
        <f t="shared" si="134"/>
        <v>0</v>
      </c>
      <c r="AX84" s="230" t="str">
        <f t="shared" si="135"/>
        <v>C2</v>
      </c>
      <c r="AY84" s="141">
        <f t="shared" si="136"/>
        <v>8</v>
      </c>
      <c r="AZ84" s="70">
        <f t="shared" si="137"/>
        <v>1</v>
      </c>
      <c r="BA84" s="70">
        <f t="shared" si="138"/>
        <v>1</v>
      </c>
      <c r="BB84" s="70">
        <f t="shared" si="139"/>
        <v>1</v>
      </c>
      <c r="BC84" s="70">
        <f t="shared" si="140"/>
        <v>0</v>
      </c>
      <c r="BD84" s="70">
        <f t="shared" si="141"/>
        <v>1</v>
      </c>
      <c r="BE84" s="70">
        <f t="shared" si="142"/>
        <v>1</v>
      </c>
      <c r="BF84" s="70">
        <f t="shared" si="143"/>
        <v>1</v>
      </c>
      <c r="BG84" s="71">
        <f t="shared" si="144"/>
        <v>0</v>
      </c>
      <c r="BH84" s="71">
        <f t="shared" si="145"/>
        <v>1</v>
      </c>
      <c r="BI84" s="71">
        <f t="shared" si="146"/>
        <v>0</v>
      </c>
      <c r="BJ84" s="71">
        <f t="shared" si="147"/>
        <v>1</v>
      </c>
      <c r="BK84" s="71">
        <f t="shared" si="148"/>
        <v>0</v>
      </c>
      <c r="BL84" s="70">
        <f t="shared" si="149"/>
        <v>1</v>
      </c>
      <c r="BM84" s="70">
        <f t="shared" si="150"/>
        <v>1</v>
      </c>
      <c r="BN84" s="70">
        <f t="shared" si="151"/>
        <v>0</v>
      </c>
      <c r="BO84" s="70">
        <f t="shared" si="152"/>
        <v>1</v>
      </c>
      <c r="BP84" s="144">
        <f t="shared" si="153"/>
        <v>0</v>
      </c>
      <c r="BQ84" s="144">
        <f t="shared" si="154"/>
        <v>0</v>
      </c>
      <c r="BR84" s="144">
        <f t="shared" si="155"/>
        <v>80000</v>
      </c>
      <c r="BS84" s="144">
        <f t="shared" si="156"/>
        <v>0</v>
      </c>
      <c r="BT84" s="144">
        <f t="shared" si="157"/>
        <v>0</v>
      </c>
      <c r="BU84" s="144">
        <f t="shared" si="158"/>
        <v>0</v>
      </c>
      <c r="BV84" s="144">
        <f t="shared" si="159"/>
        <v>0</v>
      </c>
      <c r="BW84" s="144">
        <f t="shared" si="160"/>
        <v>0</v>
      </c>
      <c r="BX84" s="144">
        <f t="shared" si="161"/>
        <v>0</v>
      </c>
      <c r="BY84" s="144">
        <f t="shared" si="162"/>
        <v>0</v>
      </c>
      <c r="BZ84" s="9">
        <v>0</v>
      </c>
      <c r="CA84" s="9">
        <v>0</v>
      </c>
      <c r="CB84" s="9">
        <v>0</v>
      </c>
      <c r="CC84" s="9">
        <v>0</v>
      </c>
      <c r="CD84" s="9">
        <v>0</v>
      </c>
      <c r="CE84" s="9">
        <v>0</v>
      </c>
      <c r="CF84" s="9">
        <v>0</v>
      </c>
      <c r="CG84" s="9">
        <v>0</v>
      </c>
      <c r="CH84" s="9">
        <v>0</v>
      </c>
      <c r="CI84" s="9">
        <v>0</v>
      </c>
      <c r="CJ84" s="9">
        <v>0</v>
      </c>
      <c r="CK84" s="9">
        <v>0</v>
      </c>
      <c r="CL84" s="9">
        <v>0</v>
      </c>
      <c r="CM84" s="9">
        <v>0</v>
      </c>
      <c r="CN84" s="9">
        <v>0</v>
      </c>
      <c r="CO84" s="9">
        <v>0</v>
      </c>
      <c r="CP84" s="9">
        <v>0</v>
      </c>
      <c r="CQ84" s="9">
        <v>0</v>
      </c>
      <c r="CR84" s="9">
        <v>0</v>
      </c>
      <c r="CS84" s="9">
        <v>0</v>
      </c>
      <c r="CT84" s="9">
        <v>0</v>
      </c>
      <c r="CU84" s="9">
        <v>0</v>
      </c>
      <c r="CV84" s="9">
        <v>0</v>
      </c>
      <c r="CW84" s="9">
        <v>0</v>
      </c>
      <c r="CX84" s="9">
        <v>0</v>
      </c>
      <c r="CY84" s="9">
        <v>0</v>
      </c>
      <c r="CZ84" s="9">
        <v>0</v>
      </c>
      <c r="DA84" s="9">
        <v>0</v>
      </c>
      <c r="DB84" s="9">
        <v>0</v>
      </c>
      <c r="DC84" s="9">
        <v>0</v>
      </c>
      <c r="DD84" s="9">
        <v>0</v>
      </c>
      <c r="DE84" s="9">
        <v>0</v>
      </c>
      <c r="DF84" s="9">
        <v>0</v>
      </c>
      <c r="DG84" s="144">
        <f t="shared" si="163"/>
        <v>102474</v>
      </c>
      <c r="DH84" s="144">
        <f t="shared" ref="DH84:EW84" si="183">DG84</f>
        <v>102474</v>
      </c>
      <c r="DI84" s="144">
        <f t="shared" si="183"/>
        <v>102474</v>
      </c>
      <c r="DJ84" s="144">
        <f t="shared" si="183"/>
        <v>102474</v>
      </c>
      <c r="DK84" s="144">
        <f t="shared" si="183"/>
        <v>102474</v>
      </c>
      <c r="DL84" s="144">
        <f t="shared" si="183"/>
        <v>102474</v>
      </c>
      <c r="DM84" s="144">
        <f t="shared" si="183"/>
        <v>102474</v>
      </c>
      <c r="DN84" s="144">
        <f t="shared" si="183"/>
        <v>102474</v>
      </c>
      <c r="DO84" s="144">
        <f t="shared" si="183"/>
        <v>102474</v>
      </c>
      <c r="DP84" s="144">
        <f t="shared" si="183"/>
        <v>102474</v>
      </c>
      <c r="DQ84" s="144">
        <f t="shared" si="183"/>
        <v>102474</v>
      </c>
      <c r="DR84" s="144">
        <f t="shared" si="183"/>
        <v>102474</v>
      </c>
      <c r="DS84" s="144">
        <f t="shared" si="183"/>
        <v>102474</v>
      </c>
      <c r="DT84" s="144">
        <f t="shared" si="183"/>
        <v>102474</v>
      </c>
      <c r="DU84" s="144">
        <f t="shared" si="183"/>
        <v>102474</v>
      </c>
      <c r="DV84" s="144">
        <f t="shared" si="183"/>
        <v>102474</v>
      </c>
      <c r="DW84" s="144">
        <f t="shared" si="183"/>
        <v>102474</v>
      </c>
      <c r="DX84" s="144">
        <f t="shared" si="183"/>
        <v>102474</v>
      </c>
      <c r="DY84" s="144">
        <f t="shared" si="183"/>
        <v>102474</v>
      </c>
      <c r="DZ84" s="144">
        <f t="shared" si="183"/>
        <v>102474</v>
      </c>
      <c r="EA84" s="144">
        <f t="shared" si="183"/>
        <v>102474</v>
      </c>
      <c r="EB84" s="144">
        <f t="shared" si="183"/>
        <v>102474</v>
      </c>
      <c r="EC84" s="144">
        <f t="shared" si="183"/>
        <v>102474</v>
      </c>
      <c r="ED84" s="144">
        <f t="shared" si="183"/>
        <v>102474</v>
      </c>
      <c r="EE84" s="144">
        <f t="shared" si="183"/>
        <v>102474</v>
      </c>
      <c r="EF84" s="144">
        <f t="shared" si="183"/>
        <v>102474</v>
      </c>
      <c r="EG84" s="144">
        <f t="shared" si="183"/>
        <v>102474</v>
      </c>
      <c r="EH84" s="144">
        <f t="shared" si="183"/>
        <v>102474</v>
      </c>
      <c r="EI84" s="144">
        <f t="shared" si="183"/>
        <v>102474</v>
      </c>
      <c r="EJ84" s="144">
        <f t="shared" si="183"/>
        <v>102474</v>
      </c>
      <c r="EK84" s="144">
        <f t="shared" si="183"/>
        <v>102474</v>
      </c>
      <c r="EL84" s="144">
        <f t="shared" si="183"/>
        <v>102474</v>
      </c>
      <c r="EM84" s="144">
        <f t="shared" si="183"/>
        <v>102474</v>
      </c>
      <c r="EN84" s="144">
        <f t="shared" si="183"/>
        <v>102474</v>
      </c>
      <c r="EO84" s="144">
        <f t="shared" si="183"/>
        <v>102474</v>
      </c>
      <c r="EP84" s="144">
        <f t="shared" si="183"/>
        <v>102474</v>
      </c>
      <c r="EQ84" s="144">
        <f t="shared" si="183"/>
        <v>102474</v>
      </c>
      <c r="ER84" s="144">
        <f t="shared" si="183"/>
        <v>102474</v>
      </c>
      <c r="ES84" s="144">
        <f t="shared" si="183"/>
        <v>102474</v>
      </c>
      <c r="ET84" s="144">
        <f t="shared" si="183"/>
        <v>102474</v>
      </c>
      <c r="EU84" s="144">
        <f t="shared" si="183"/>
        <v>102474</v>
      </c>
      <c r="EV84" s="144">
        <f t="shared" si="183"/>
        <v>102474</v>
      </c>
      <c r="EW84" s="144">
        <f t="shared" si="183"/>
        <v>102474</v>
      </c>
      <c r="EX84" s="147">
        <f>PV(0.05,'PV factor'!C135,,-BR84)</f>
        <v>72562.358276643994</v>
      </c>
      <c r="EY84" s="147">
        <f>PV(0.05,'PV factor'!D135,,-BS84)</f>
        <v>0</v>
      </c>
      <c r="EZ84" s="147">
        <f>PV(0.05,'PV factor'!E135,,-BT84)</f>
        <v>0</v>
      </c>
      <c r="FA84" s="147">
        <f>PV(0.05,'PV factor'!F135,,-BU84)</f>
        <v>0</v>
      </c>
      <c r="FB84" s="147">
        <f>PV(0.05,'PV factor'!G135,,-BV84)</f>
        <v>0</v>
      </c>
      <c r="FC84" s="147">
        <f>PV(0.05,'PV factor'!H135,,-BW84)</f>
        <v>0</v>
      </c>
      <c r="FD84" s="147">
        <f>PV(0.05,'PV factor'!I135,,-BX84)</f>
        <v>0</v>
      </c>
      <c r="FE84" s="147">
        <f>PV(0.05,'PV factor'!J135,,-BY84)</f>
        <v>0</v>
      </c>
      <c r="FF84" s="147">
        <f>PV(0.05,'PV factor'!K135,,-BZ84)</f>
        <v>0</v>
      </c>
      <c r="FG84" s="147">
        <f>PV(0.05,'PV factor'!L135,,-CA84)</f>
        <v>0</v>
      </c>
      <c r="FH84" s="147">
        <f>PV(0.05,'PV factor'!M135,,-CB84)</f>
        <v>0</v>
      </c>
      <c r="FI84" s="147">
        <f>PV(0.05,'PV factor'!N135,,-CC84)</f>
        <v>0</v>
      </c>
      <c r="FJ84" s="147">
        <f>PV(0.05,'PV factor'!O135,,-CD84)</f>
        <v>0</v>
      </c>
      <c r="FK84" s="147">
        <f>PV(0.05,'PV factor'!P135,,-CE84)</f>
        <v>0</v>
      </c>
      <c r="FL84" s="147">
        <f>PV(0.05,'PV factor'!Q135,,-CF84)</f>
        <v>0</v>
      </c>
      <c r="FM84" s="147">
        <f>PV(0.05,'PV factor'!R135,,-CG84)</f>
        <v>0</v>
      </c>
      <c r="FN84" s="147">
        <f>PV(0.05,'PV factor'!S135,,-CH84)</f>
        <v>0</v>
      </c>
      <c r="FO84" s="147">
        <f>PV(0.05,'PV factor'!T135,,-CI84)</f>
        <v>0</v>
      </c>
      <c r="FP84" s="147">
        <f>PV(0.05,'PV factor'!U135,,-CJ84)</f>
        <v>0</v>
      </c>
      <c r="FQ84" s="147">
        <f>PV(0.05,'PV factor'!V135,,-CK84)</f>
        <v>0</v>
      </c>
      <c r="FR84" s="147">
        <f>PV(0.05,'PV factor'!W135,,-CL84)</f>
        <v>0</v>
      </c>
      <c r="FS84" s="147">
        <f>PV(0.05,'PV factor'!X135,,-CM84)</f>
        <v>0</v>
      </c>
      <c r="FT84" s="147">
        <f>PV(0.05,'PV factor'!Y135,,-CN84)</f>
        <v>0</v>
      </c>
      <c r="FU84" s="147">
        <f>PV(0.05,'PV factor'!Z135,,-CO84)</f>
        <v>0</v>
      </c>
      <c r="FV84" s="147">
        <f>PV(0.05,'PV factor'!AA135,,-CP84)</f>
        <v>0</v>
      </c>
      <c r="FW84" s="147">
        <f>PV(0.05,'PV factor'!AB135,,-CQ84)</f>
        <v>0</v>
      </c>
      <c r="FX84" s="147">
        <f>PV(0.05,'PV factor'!AC135,,-CR84)</f>
        <v>0</v>
      </c>
      <c r="FY84" s="147">
        <f>PV(0.05,'PV factor'!AD135,,-CS84)</f>
        <v>0</v>
      </c>
      <c r="FZ84" s="147">
        <f>PV(0.05,'PV factor'!AE135,,-CT84)</f>
        <v>0</v>
      </c>
      <c r="GA84" s="147">
        <f>PV(0.05,'PV factor'!AF135,,-CU84)</f>
        <v>0</v>
      </c>
      <c r="GB84" s="147">
        <f>PV(0.05,'PV factor'!AG135,,-CV84)</f>
        <v>0</v>
      </c>
      <c r="GC84" s="147">
        <f>PV(0.05,'PV factor'!AH135,,-CW84)</f>
        <v>0</v>
      </c>
      <c r="GD84" s="147">
        <f>PV(0.05,'PV factor'!AI135,,-CX84)</f>
        <v>0</v>
      </c>
      <c r="GE84" s="147">
        <f>PV(0.05,'PV factor'!AJ135,,-CY84)</f>
        <v>0</v>
      </c>
      <c r="GF84" s="147">
        <f>PV(0.05,'PV factor'!AK135,,-CZ84)</f>
        <v>0</v>
      </c>
      <c r="GG84" s="147">
        <f>PV(0.05,'PV factor'!AL135,,-DA84)</f>
        <v>0</v>
      </c>
      <c r="GH84" s="147">
        <f>PV(0.05,'PV factor'!AM135,,-DB84)</f>
        <v>0</v>
      </c>
      <c r="GI84" s="147">
        <f>PV(0.05,'PV factor'!AN135,,-DC84)</f>
        <v>0</v>
      </c>
      <c r="GJ84" s="147">
        <f>PV(0.05,'PV factor'!AO135,,-DD84)</f>
        <v>0</v>
      </c>
      <c r="GK84" s="147">
        <f>PV(0.05,'PV factor'!AP135,,-DE84)</f>
        <v>0</v>
      </c>
      <c r="GL84" s="147">
        <f>PV(0.05,'PV factor'!C135,,-DI84)</f>
        <v>92946.938775510207</v>
      </c>
      <c r="GM84" s="147">
        <f>PV(0.05,'PV factor'!D135,,-DJ84)</f>
        <v>88520.894071914474</v>
      </c>
      <c r="GN84" s="147">
        <f>PV(0.05,'PV factor'!E135,,-DK84)</f>
        <v>84305.613401823313</v>
      </c>
      <c r="GO84" s="147">
        <f>PV(0.05,'PV factor'!F135,,-DL84)</f>
        <v>80291.060382688869</v>
      </c>
      <c r="GP84" s="147">
        <f>PV(0.05,'PV factor'!G135,,-DM84)</f>
        <v>76467.676554941791</v>
      </c>
      <c r="GQ84" s="147">
        <f>PV(0.05,'PV factor'!H135,,-DN84)</f>
        <v>72826.358623754058</v>
      </c>
      <c r="GR84" s="147">
        <f>PV(0.05,'PV factor'!I135,,-DO84)</f>
        <v>69358.436784527687</v>
      </c>
      <c r="GS84" s="147">
        <f>PV(0.05,'PV factor'!J135,,-DP84)</f>
        <v>66055.654080502558</v>
      </c>
      <c r="GT84" s="147">
        <f>PV(0.05,'PV factor'!K135,,-DQ84)</f>
        <v>62910.146743335768</v>
      </c>
      <c r="GU84" s="147">
        <f>PV(0.05,'PV factor'!L135,,-DR84)</f>
        <v>59914.425469843583</v>
      </c>
      <c r="GV84" s="147">
        <f>PV(0.05,'PV factor'!M135,,-DS84)</f>
        <v>57061.357590327236</v>
      </c>
      <c r="GW84" s="147">
        <f>PV(0.05,'PV factor'!N135,,-DT84)</f>
        <v>54344.150086025926</v>
      </c>
      <c r="GX84" s="147">
        <f>PV(0.05,'PV factor'!O135,,-DU84)</f>
        <v>51756.333415262801</v>
      </c>
      <c r="GY84" s="147">
        <f>PV(0.05,'PV factor'!P135,,-DV84)</f>
        <v>49291.746109774082</v>
      </c>
      <c r="GZ84" s="147">
        <f>PV(0.05,'PV factor'!Q135,,-DW84)</f>
        <v>46944.520104546747</v>
      </c>
      <c r="HA84" s="147">
        <f>PV(0.05,'PV factor'!R135,,-DX84)</f>
        <v>44709.066766234988</v>
      </c>
      <c r="HB84" s="147">
        <f>PV(0.05,'PV factor'!S135,,-DY84)</f>
        <v>42580.063586890465</v>
      </c>
      <c r="HC84" s="147">
        <f>PV(0.05,'PV factor'!T135,,-DZ84)</f>
        <v>40552.441511324258</v>
      </c>
      <c r="HD84" s="147">
        <f>PV(0.05,'PV factor'!U135,,-EA84)</f>
        <v>38621.372867927865</v>
      </c>
      <c r="HE84" s="147">
        <f>PV(0.05,'PV factor'!V135,,-EB84)</f>
        <v>36782.259874217016</v>
      </c>
      <c r="HF84" s="147">
        <f>PV(0.05,'PV factor'!W135,,-EC84)</f>
        <v>35030.72368973049</v>
      </c>
      <c r="HG84" s="147">
        <f>PV(0.05,'PV factor'!X135,,-ED84)</f>
        <v>33362.59399021951</v>
      </c>
      <c r="HH84" s="147">
        <f>PV(0.05,'PV factor'!Y135,,-EE84)</f>
        <v>31773.899038304298</v>
      </c>
      <c r="HI84" s="147">
        <f>PV(0.05,'PV factor'!Z135,,-EF84)</f>
        <v>30260.856226956472</v>
      </c>
      <c r="HJ84" s="147">
        <f>PV(0.05,'PV factor'!AA135,,-EG84)</f>
        <v>28819.863073291879</v>
      </c>
      <c r="HK84" s="147">
        <f>PV(0.05,'PV factor'!AB135,,-EH84)</f>
        <v>27447.488641230357</v>
      </c>
      <c r="HL84" s="147">
        <f>PV(0.05,'PV factor'!AC135,,-EI84)</f>
        <v>26140.465372600345</v>
      </c>
      <c r="HM84" s="147">
        <f>PV(0.05,'PV factor'!AD135,,-EJ84)</f>
        <v>24895.681307238418</v>
      </c>
      <c r="HN84" s="147">
        <f>PV(0.05,'PV factor'!AE135,,-EK84)</f>
        <v>23710.172673560406</v>
      </c>
      <c r="HO84" s="147">
        <f>PV(0.05,'PV factor'!AF135,,-EL84)</f>
        <v>22581.116831962285</v>
      </c>
      <c r="HP84" s="147">
        <f>PV(0.05,'PV factor'!AG135,,-EM84)</f>
        <v>21505.825554249797</v>
      </c>
      <c r="HQ84" s="147">
        <f>PV(0.05,'PV factor'!AH135,,-EN84)</f>
        <v>20481.738623095043</v>
      </c>
      <c r="HR84" s="147">
        <f>PV(0.05,'PV factor'!AI135,,-EO84)</f>
        <v>19506.417736280993</v>
      </c>
      <c r="HS84" s="147">
        <f>PV(0.05,'PV factor'!AJ135,,-EP84)</f>
        <v>18577.54070121999</v>
      </c>
      <c r="HT84" s="147">
        <f>PV(0.05,'PV factor'!AK135,,-EQ84)</f>
        <v>17692.895905923804</v>
      </c>
      <c r="HU84" s="147">
        <f>PV(0.05,'PV factor'!AL135,,-ER84)</f>
        <v>16850.377053260763</v>
      </c>
      <c r="HV84" s="147">
        <f>PV(0.05,'PV factor'!AM135,,-ES84)</f>
        <v>16047.978145962636</v>
      </c>
      <c r="HW84" s="147">
        <f>PV(0.05,'PV factor'!AN135,,-ET84)</f>
        <v>15283.788710440602</v>
      </c>
      <c r="HX84" s="147">
        <f>PV(0.05,'PV factor'!AO135,,-EU84)</f>
        <v>14555.98924803867</v>
      </c>
      <c r="HY84" s="147">
        <f>PV(0.05,'PV factor'!AP135,,-EV84)</f>
        <v>13862.846902893971</v>
      </c>
      <c r="HZ84" s="147">
        <f t="shared" si="165"/>
        <v>72562.358276643994</v>
      </c>
      <c r="IA84" s="147">
        <f t="shared" si="166"/>
        <v>422532.18318687868</v>
      </c>
      <c r="IB84" s="401">
        <f t="shared" si="167"/>
        <v>5.823021649544172</v>
      </c>
    </row>
    <row r="85" spans="1:236" ht="90" customHeight="1" x14ac:dyDescent="0.2">
      <c r="A85" s="161" t="s">
        <v>2267</v>
      </c>
      <c r="B85" s="150" t="s">
        <v>2545</v>
      </c>
      <c r="C85" s="150" t="s">
        <v>2196</v>
      </c>
      <c r="D85" s="148">
        <v>4</v>
      </c>
      <c r="E85" s="150" t="s">
        <v>2553</v>
      </c>
      <c r="F85" s="151" t="s">
        <v>2554</v>
      </c>
      <c r="G85" s="151" t="s">
        <v>2555</v>
      </c>
      <c r="H85" s="79" t="s">
        <v>77</v>
      </c>
      <c r="I85" s="151" t="s">
        <v>2549</v>
      </c>
      <c r="J85" s="151">
        <v>10</v>
      </c>
      <c r="K85" s="227" t="s">
        <v>79</v>
      </c>
      <c r="L85" s="159">
        <v>76801</v>
      </c>
      <c r="M85" s="151" t="s">
        <v>2556</v>
      </c>
      <c r="N85" s="79" t="s">
        <v>81</v>
      </c>
      <c r="O85" s="79" t="s">
        <v>133</v>
      </c>
      <c r="P85" s="79" t="s">
        <v>468</v>
      </c>
      <c r="Q85" s="112" t="s">
        <v>100</v>
      </c>
      <c r="R85" s="79" t="s">
        <v>108</v>
      </c>
      <c r="S85" s="79" t="s">
        <v>99</v>
      </c>
      <c r="T85" s="79" t="s">
        <v>2551</v>
      </c>
      <c r="U85" s="79" t="s">
        <v>100</v>
      </c>
      <c r="V85" s="81">
        <v>1</v>
      </c>
      <c r="W85" s="149">
        <v>111600</v>
      </c>
      <c r="X85" s="149">
        <v>0</v>
      </c>
      <c r="Y85" s="149">
        <v>0</v>
      </c>
      <c r="Z85" s="149">
        <v>0</v>
      </c>
      <c r="AA85" s="149">
        <v>50000</v>
      </c>
      <c r="AB85" s="149">
        <v>31600</v>
      </c>
      <c r="AC85" s="149">
        <v>30000</v>
      </c>
      <c r="AD85" s="149">
        <v>0</v>
      </c>
      <c r="AE85" s="149">
        <v>0</v>
      </c>
      <c r="AF85" s="149">
        <v>0</v>
      </c>
      <c r="AG85" s="149">
        <v>0</v>
      </c>
      <c r="AH85" s="149">
        <v>0</v>
      </c>
      <c r="AI85" s="88" t="s">
        <v>88</v>
      </c>
      <c r="AJ85" s="149">
        <v>0</v>
      </c>
      <c r="AK85" s="149">
        <v>0</v>
      </c>
      <c r="AL85" s="149">
        <v>0</v>
      </c>
      <c r="AM85" s="149">
        <v>0</v>
      </c>
      <c r="AN85" s="149">
        <v>0</v>
      </c>
      <c r="AO85" s="149">
        <v>0</v>
      </c>
      <c r="AP85" s="149">
        <v>0</v>
      </c>
      <c r="AQ85" s="149">
        <v>0</v>
      </c>
      <c r="AR85" s="149">
        <v>0</v>
      </c>
      <c r="AS85" s="149">
        <v>0</v>
      </c>
      <c r="AT85" s="149">
        <v>0</v>
      </c>
      <c r="AU85" s="151" t="s">
        <v>2557</v>
      </c>
      <c r="AV85" s="230">
        <f t="shared" si="133"/>
        <v>1</v>
      </c>
      <c r="AW85" s="230">
        <f t="shared" si="134"/>
        <v>0</v>
      </c>
      <c r="AX85" s="230" t="str">
        <f t="shared" si="135"/>
        <v>F1</v>
      </c>
      <c r="AY85" s="141">
        <f t="shared" si="136"/>
        <v>9</v>
      </c>
      <c r="AZ85" s="70">
        <f t="shared" si="137"/>
        <v>1</v>
      </c>
      <c r="BA85" s="70">
        <f t="shared" si="138"/>
        <v>1</v>
      </c>
      <c r="BB85" s="70">
        <f t="shared" si="139"/>
        <v>1</v>
      </c>
      <c r="BC85" s="70">
        <f t="shared" si="140"/>
        <v>1</v>
      </c>
      <c r="BD85" s="70">
        <f t="shared" si="141"/>
        <v>1</v>
      </c>
      <c r="BE85" s="70">
        <f t="shared" si="142"/>
        <v>1</v>
      </c>
      <c r="BF85" s="70">
        <f t="shared" si="143"/>
        <v>1</v>
      </c>
      <c r="BG85" s="71">
        <f t="shared" si="144"/>
        <v>0</v>
      </c>
      <c r="BH85" s="71">
        <f t="shared" si="145"/>
        <v>1</v>
      </c>
      <c r="BI85" s="71">
        <f t="shared" si="146"/>
        <v>0</v>
      </c>
      <c r="BJ85" s="71">
        <f t="shared" si="147"/>
        <v>0</v>
      </c>
      <c r="BK85" s="71">
        <f t="shared" si="148"/>
        <v>1</v>
      </c>
      <c r="BL85" s="70">
        <f t="shared" si="149"/>
        <v>1</v>
      </c>
      <c r="BM85" s="70">
        <f t="shared" si="150"/>
        <v>1</v>
      </c>
      <c r="BN85" s="70">
        <f t="shared" si="151"/>
        <v>0</v>
      </c>
      <c r="BO85" s="70">
        <f t="shared" si="152"/>
        <v>1</v>
      </c>
      <c r="BP85" s="144">
        <f t="shared" si="153"/>
        <v>0</v>
      </c>
      <c r="BQ85" s="144">
        <f t="shared" si="154"/>
        <v>0</v>
      </c>
      <c r="BR85" s="144">
        <f t="shared" si="155"/>
        <v>50000</v>
      </c>
      <c r="BS85" s="144">
        <f t="shared" si="156"/>
        <v>31600</v>
      </c>
      <c r="BT85" s="144">
        <f t="shared" si="157"/>
        <v>30000</v>
      </c>
      <c r="BU85" s="144">
        <f t="shared" si="158"/>
        <v>0</v>
      </c>
      <c r="BV85" s="144">
        <f t="shared" si="159"/>
        <v>0</v>
      </c>
      <c r="BW85" s="144">
        <f t="shared" si="160"/>
        <v>0</v>
      </c>
      <c r="BX85" s="144">
        <f t="shared" si="161"/>
        <v>0</v>
      </c>
      <c r="BY85" s="144">
        <f t="shared" si="162"/>
        <v>0</v>
      </c>
      <c r="BZ85" s="9">
        <v>0</v>
      </c>
      <c r="CA85" s="9">
        <v>0</v>
      </c>
      <c r="CB85" s="9">
        <v>0</v>
      </c>
      <c r="CC85" s="9">
        <v>0</v>
      </c>
      <c r="CD85" s="9">
        <v>0</v>
      </c>
      <c r="CE85" s="9">
        <v>0</v>
      </c>
      <c r="CF85" s="9">
        <v>0</v>
      </c>
      <c r="CG85" s="9">
        <v>0</v>
      </c>
      <c r="CH85" s="9">
        <v>0</v>
      </c>
      <c r="CI85" s="9">
        <v>0</v>
      </c>
      <c r="CJ85" s="9">
        <v>0</v>
      </c>
      <c r="CK85" s="9">
        <v>0</v>
      </c>
      <c r="CL85" s="9">
        <v>0</v>
      </c>
      <c r="CM85" s="9">
        <v>0</v>
      </c>
      <c r="CN85" s="9">
        <v>0</v>
      </c>
      <c r="CO85" s="9">
        <v>0</v>
      </c>
      <c r="CP85" s="9">
        <v>0</v>
      </c>
      <c r="CQ85" s="9">
        <v>0</v>
      </c>
      <c r="CR85" s="9">
        <v>0</v>
      </c>
      <c r="CS85" s="9">
        <v>0</v>
      </c>
      <c r="CT85" s="9">
        <v>0</v>
      </c>
      <c r="CU85" s="9">
        <v>0</v>
      </c>
      <c r="CV85" s="9">
        <v>0</v>
      </c>
      <c r="CW85" s="9">
        <v>0</v>
      </c>
      <c r="CX85" s="9">
        <v>0</v>
      </c>
      <c r="CY85" s="9">
        <v>0</v>
      </c>
      <c r="CZ85" s="9">
        <v>0</v>
      </c>
      <c r="DA85" s="9">
        <v>0</v>
      </c>
      <c r="DB85" s="9">
        <v>0</v>
      </c>
      <c r="DC85" s="9">
        <v>0</v>
      </c>
      <c r="DD85" s="9">
        <v>0</v>
      </c>
      <c r="DE85" s="9">
        <v>0</v>
      </c>
      <c r="DF85" s="9">
        <v>0</v>
      </c>
      <c r="DG85" s="144">
        <f t="shared" si="163"/>
        <v>76801</v>
      </c>
      <c r="DH85" s="144">
        <f t="shared" ref="DH85:EW85" si="184">DG85</f>
        <v>76801</v>
      </c>
      <c r="DI85" s="144">
        <f t="shared" si="184"/>
        <v>76801</v>
      </c>
      <c r="DJ85" s="144">
        <f t="shared" si="184"/>
        <v>76801</v>
      </c>
      <c r="DK85" s="144">
        <f t="shared" si="184"/>
        <v>76801</v>
      </c>
      <c r="DL85" s="144">
        <f t="shared" si="184"/>
        <v>76801</v>
      </c>
      <c r="DM85" s="144">
        <f t="shared" si="184"/>
        <v>76801</v>
      </c>
      <c r="DN85" s="144">
        <f t="shared" si="184"/>
        <v>76801</v>
      </c>
      <c r="DO85" s="144">
        <f t="shared" si="184"/>
        <v>76801</v>
      </c>
      <c r="DP85" s="144">
        <f t="shared" si="184"/>
        <v>76801</v>
      </c>
      <c r="DQ85" s="144">
        <f t="shared" si="184"/>
        <v>76801</v>
      </c>
      <c r="DR85" s="144">
        <f t="shared" si="184"/>
        <v>76801</v>
      </c>
      <c r="DS85" s="144">
        <f t="shared" si="184"/>
        <v>76801</v>
      </c>
      <c r="DT85" s="144">
        <f t="shared" si="184"/>
        <v>76801</v>
      </c>
      <c r="DU85" s="144">
        <f t="shared" si="184"/>
        <v>76801</v>
      </c>
      <c r="DV85" s="144">
        <f t="shared" si="184"/>
        <v>76801</v>
      </c>
      <c r="DW85" s="144">
        <f t="shared" si="184"/>
        <v>76801</v>
      </c>
      <c r="DX85" s="144">
        <f t="shared" si="184"/>
        <v>76801</v>
      </c>
      <c r="DY85" s="144">
        <f t="shared" si="184"/>
        <v>76801</v>
      </c>
      <c r="DZ85" s="144">
        <f t="shared" si="184"/>
        <v>76801</v>
      </c>
      <c r="EA85" s="144">
        <f t="shared" si="184"/>
        <v>76801</v>
      </c>
      <c r="EB85" s="144">
        <f t="shared" si="184"/>
        <v>76801</v>
      </c>
      <c r="EC85" s="144">
        <f t="shared" si="184"/>
        <v>76801</v>
      </c>
      <c r="ED85" s="144">
        <f t="shared" si="184"/>
        <v>76801</v>
      </c>
      <c r="EE85" s="144">
        <f t="shared" si="184"/>
        <v>76801</v>
      </c>
      <c r="EF85" s="144">
        <f t="shared" si="184"/>
        <v>76801</v>
      </c>
      <c r="EG85" s="144">
        <f t="shared" si="184"/>
        <v>76801</v>
      </c>
      <c r="EH85" s="144">
        <f t="shared" si="184"/>
        <v>76801</v>
      </c>
      <c r="EI85" s="144">
        <f t="shared" si="184"/>
        <v>76801</v>
      </c>
      <c r="EJ85" s="144">
        <f t="shared" si="184"/>
        <v>76801</v>
      </c>
      <c r="EK85" s="144">
        <f t="shared" si="184"/>
        <v>76801</v>
      </c>
      <c r="EL85" s="144">
        <f t="shared" si="184"/>
        <v>76801</v>
      </c>
      <c r="EM85" s="144">
        <f t="shared" si="184"/>
        <v>76801</v>
      </c>
      <c r="EN85" s="144">
        <f t="shared" si="184"/>
        <v>76801</v>
      </c>
      <c r="EO85" s="144">
        <f t="shared" si="184"/>
        <v>76801</v>
      </c>
      <c r="EP85" s="144">
        <f t="shared" si="184"/>
        <v>76801</v>
      </c>
      <c r="EQ85" s="144">
        <f t="shared" si="184"/>
        <v>76801</v>
      </c>
      <c r="ER85" s="144">
        <f t="shared" si="184"/>
        <v>76801</v>
      </c>
      <c r="ES85" s="144">
        <f t="shared" si="184"/>
        <v>76801</v>
      </c>
      <c r="ET85" s="144">
        <f t="shared" si="184"/>
        <v>76801</v>
      </c>
      <c r="EU85" s="144">
        <f t="shared" si="184"/>
        <v>76801</v>
      </c>
      <c r="EV85" s="144">
        <f t="shared" si="184"/>
        <v>76801</v>
      </c>
      <c r="EW85" s="144">
        <f t="shared" si="184"/>
        <v>76801</v>
      </c>
      <c r="EX85" s="147">
        <f>PV(0.05,'PV factor'!C339,,-BR85)</f>
        <v>45351.473922902493</v>
      </c>
      <c r="EY85" s="147">
        <f>PV(0.05,'PV factor'!D339,,-BS85)</f>
        <v>27297.26811359464</v>
      </c>
      <c r="EZ85" s="147">
        <f>PV(0.05,'PV factor'!E339,,-BT85)</f>
        <v>24681.074243756459</v>
      </c>
      <c r="FA85" s="147">
        <f>PV(0.05,'PV factor'!F339,,-BU85)</f>
        <v>0</v>
      </c>
      <c r="FB85" s="147">
        <f>PV(0.05,'PV factor'!G339,,-BV85)</f>
        <v>0</v>
      </c>
      <c r="FC85" s="147">
        <f>PV(0.05,'PV factor'!H339,,-BW85)</f>
        <v>0</v>
      </c>
      <c r="FD85" s="147">
        <f>PV(0.05,'PV factor'!I339,,-BX85)</f>
        <v>0</v>
      </c>
      <c r="FE85" s="147">
        <f>PV(0.05,'PV factor'!J339,,-BY85)</f>
        <v>0</v>
      </c>
      <c r="FF85" s="147">
        <f>PV(0.05,'PV factor'!K339,,-BZ85)</f>
        <v>0</v>
      </c>
      <c r="FG85" s="147">
        <f>PV(0.05,'PV factor'!L339,,-CA85)</f>
        <v>0</v>
      </c>
      <c r="FH85" s="147">
        <f>PV(0.05,'PV factor'!M339,,-CB85)</f>
        <v>0</v>
      </c>
      <c r="FI85" s="147">
        <f>PV(0.05,'PV factor'!N339,,-CC85)</f>
        <v>0</v>
      </c>
      <c r="FJ85" s="147">
        <f>PV(0.05,'PV factor'!O339,,-CD85)</f>
        <v>0</v>
      </c>
      <c r="FK85" s="147">
        <f>PV(0.05,'PV factor'!P339,,-CE85)</f>
        <v>0</v>
      </c>
      <c r="FL85" s="147">
        <f>PV(0.05,'PV factor'!Q339,,-CF85)</f>
        <v>0</v>
      </c>
      <c r="FM85" s="147">
        <f>PV(0.05,'PV factor'!R339,,-CG85)</f>
        <v>0</v>
      </c>
      <c r="FN85" s="147">
        <f>PV(0.05,'PV factor'!S339,,-CH85)</f>
        <v>0</v>
      </c>
      <c r="FO85" s="147">
        <f>PV(0.05,'PV factor'!T339,,-CI85)</f>
        <v>0</v>
      </c>
      <c r="FP85" s="147">
        <f>PV(0.05,'PV factor'!U339,,-CJ85)</f>
        <v>0</v>
      </c>
      <c r="FQ85" s="147">
        <f>PV(0.05,'PV factor'!V339,,-CK85)</f>
        <v>0</v>
      </c>
      <c r="FR85" s="147">
        <f>PV(0.05,'PV factor'!W339,,-CL85)</f>
        <v>0</v>
      </c>
      <c r="FS85" s="147">
        <f>PV(0.05,'PV factor'!X339,,-CM85)</f>
        <v>0</v>
      </c>
      <c r="FT85" s="147">
        <f>PV(0.05,'PV factor'!Y339,,-CN85)</f>
        <v>0</v>
      </c>
      <c r="FU85" s="147">
        <f>PV(0.05,'PV factor'!Z339,,-CO85)</f>
        <v>0</v>
      </c>
      <c r="FV85" s="147">
        <f>PV(0.05,'PV factor'!AA339,,-CP85)</f>
        <v>0</v>
      </c>
      <c r="FW85" s="147">
        <f>PV(0.05,'PV factor'!AB339,,-CQ85)</f>
        <v>0</v>
      </c>
      <c r="FX85" s="147">
        <f>PV(0.05,'PV factor'!AC339,,-CR85)</f>
        <v>0</v>
      </c>
      <c r="FY85" s="147">
        <f>PV(0.05,'PV factor'!AD339,,-CS85)</f>
        <v>0</v>
      </c>
      <c r="FZ85" s="147">
        <f>PV(0.05,'PV factor'!AE339,,-CT85)</f>
        <v>0</v>
      </c>
      <c r="GA85" s="147">
        <f>PV(0.05,'PV factor'!AF339,,-CU85)</f>
        <v>0</v>
      </c>
      <c r="GB85" s="147">
        <f>PV(0.05,'PV factor'!AG339,,-CV85)</f>
        <v>0</v>
      </c>
      <c r="GC85" s="147">
        <f>PV(0.05,'PV factor'!AH339,,-CW85)</f>
        <v>0</v>
      </c>
      <c r="GD85" s="147">
        <f>PV(0.05,'PV factor'!AI339,,-CX85)</f>
        <v>0</v>
      </c>
      <c r="GE85" s="147">
        <f>PV(0.05,'PV factor'!AJ339,,-CY85)</f>
        <v>0</v>
      </c>
      <c r="GF85" s="147">
        <f>PV(0.05,'PV factor'!AK339,,-CZ85)</f>
        <v>0</v>
      </c>
      <c r="GG85" s="147">
        <f>PV(0.05,'PV factor'!AL339,,-DA85)</f>
        <v>0</v>
      </c>
      <c r="GH85" s="147">
        <f>PV(0.05,'PV factor'!AM339,,-DB85)</f>
        <v>0</v>
      </c>
      <c r="GI85" s="147">
        <f>PV(0.05,'PV factor'!AN339,,-DC85)</f>
        <v>0</v>
      </c>
      <c r="GJ85" s="147">
        <f>PV(0.05,'PV factor'!AO339,,-DD85)</f>
        <v>0</v>
      </c>
      <c r="GK85" s="147">
        <f>PV(0.05,'PV factor'!AP339,,-DE85)</f>
        <v>0</v>
      </c>
      <c r="GL85" s="147">
        <f>PV(0.05,'PV factor'!C339,,-DI85)</f>
        <v>69660.770975056686</v>
      </c>
      <c r="GM85" s="147">
        <f>PV(0.05,'PV factor'!D339,,-DJ85)</f>
        <v>66343.591404815888</v>
      </c>
      <c r="GN85" s="147">
        <f>PV(0.05,'PV factor'!E339,,-DK85)</f>
        <v>63184.372766491331</v>
      </c>
      <c r="GO85" s="147">
        <f>PV(0.05,'PV factor'!F339,,-DL85)</f>
        <v>60175.593110944115</v>
      </c>
      <c r="GP85" s="147">
        <f>PV(0.05,'PV factor'!G339,,-DM85)</f>
        <v>57310.08867708964</v>
      </c>
      <c r="GQ85" s="147">
        <f>PV(0.05,'PV factor'!H339,,-DN85)</f>
        <v>54581.036835323459</v>
      </c>
      <c r="GR85" s="147">
        <f>PV(0.05,'PV factor'!I339,,-DO85)</f>
        <v>51981.939843165201</v>
      </c>
      <c r="GS85" s="147">
        <f>PV(0.05,'PV factor'!J339,,-DP85)</f>
        <v>49506.609374443047</v>
      </c>
      <c r="GT85" s="147">
        <f>PV(0.05,'PV factor'!K339,,-DQ85)</f>
        <v>47149.151785183858</v>
      </c>
      <c r="GU85" s="147">
        <f>PV(0.05,'PV factor'!L339,,-DR85)</f>
        <v>44903.954081127478</v>
      </c>
      <c r="GV85" s="147">
        <f>PV(0.05,'PV factor'!M339,,-DS85)</f>
        <v>42765.670553454751</v>
      </c>
      <c r="GW85" s="147">
        <f>PV(0.05,'PV factor'!N339,,-DT85)</f>
        <v>40729.210050909278</v>
      </c>
      <c r="GX85" s="147">
        <f>PV(0.05,'PV factor'!O339,,-DU85)</f>
        <v>38789.723858008845</v>
      </c>
      <c r="GY85" s="147">
        <f>PV(0.05,'PV factor'!P339,,-DV85)</f>
        <v>36942.594150484598</v>
      </c>
      <c r="GZ85" s="147">
        <f>PV(0.05,'PV factor'!Q339,,-DW85)</f>
        <v>35183.423000461531</v>
      </c>
      <c r="HA85" s="147">
        <f>PV(0.05,'PV factor'!R339,,-DX85)</f>
        <v>33508.021905201451</v>
      </c>
      <c r="HB85" s="147">
        <f>PV(0.05,'PV factor'!S339,,-DY85)</f>
        <v>31912.401814477573</v>
      </c>
      <c r="HC85" s="147">
        <f>PV(0.05,'PV factor'!T339,,-DZ85)</f>
        <v>30392.763632835784</v>
      </c>
      <c r="HD85" s="147">
        <f>PV(0.05,'PV factor'!U339,,-EA85)</f>
        <v>28945.489174129318</v>
      </c>
      <c r="HE85" s="147">
        <f>PV(0.05,'PV factor'!V339,,-EB85)</f>
        <v>27567.132546789828</v>
      </c>
      <c r="HF85" s="147">
        <f>PV(0.05,'PV factor'!W339,,-EC85)</f>
        <v>26254.411949323647</v>
      </c>
      <c r="HG85" s="147">
        <f>PV(0.05,'PV factor'!X339,,-ED85)</f>
        <v>25004.201856498708</v>
      </c>
      <c r="HH85" s="147">
        <f>PV(0.05,'PV factor'!Y339,,-EE85)</f>
        <v>23813.52557761782</v>
      </c>
      <c r="HI85" s="147">
        <f>PV(0.05,'PV factor'!Z339,,-EF85)</f>
        <v>22679.548169159829</v>
      </c>
      <c r="HJ85" s="147">
        <f>PV(0.05,'PV factor'!AA339,,-EG85)</f>
        <v>21599.56968491412</v>
      </c>
      <c r="HK85" s="147">
        <f>PV(0.05,'PV factor'!AB339,,-EH85)</f>
        <v>20571.018747537255</v>
      </c>
      <c r="HL85" s="147">
        <f>PV(0.05,'PV factor'!AC339,,-EI85)</f>
        <v>19591.446426225961</v>
      </c>
      <c r="HM85" s="147">
        <f>PV(0.05,'PV factor'!AD339,,-EJ85)</f>
        <v>18658.520405929481</v>
      </c>
      <c r="HN85" s="147">
        <f>PV(0.05,'PV factor'!AE339,,-EK85)</f>
        <v>17770.01943421856</v>
      </c>
      <c r="HO85" s="147">
        <f>PV(0.05,'PV factor'!AF339,,-EL85)</f>
        <v>16923.828032589099</v>
      </c>
      <c r="HP85" s="147">
        <f>PV(0.05,'PV factor'!AG339,,-EM85)</f>
        <v>16117.931459608668</v>
      </c>
      <c r="HQ85" s="147">
        <f>PV(0.05,'PV factor'!AH339,,-EN85)</f>
        <v>15350.410913913016</v>
      </c>
      <c r="HR85" s="147">
        <f>PV(0.05,'PV factor'!AI339,,-EO85)</f>
        <v>14619.438965631445</v>
      </c>
      <c r="HS85" s="147">
        <f>PV(0.05,'PV factor'!AJ339,,-EP85)</f>
        <v>13923.275205363278</v>
      </c>
      <c r="HT85" s="147">
        <f>PV(0.05,'PV factor'!AK339,,-EQ85)</f>
        <v>13260.262100345981</v>
      </c>
      <c r="HU85" s="147">
        <f>PV(0.05,'PV factor'!AL339,,-ER85)</f>
        <v>12628.821047948551</v>
      </c>
      <c r="HV85" s="147">
        <f>PV(0.05,'PV factor'!AM339,,-ES85)</f>
        <v>12027.448617093862</v>
      </c>
      <c r="HW85" s="147">
        <f>PV(0.05,'PV factor'!AN339,,-ET85)</f>
        <v>11454.712968660819</v>
      </c>
      <c r="HX85" s="147">
        <f>PV(0.05,'PV factor'!AO339,,-EU85)</f>
        <v>10909.250446343638</v>
      </c>
      <c r="HY85" s="147">
        <f>PV(0.05,'PV factor'!AP339,,-EV85)</f>
        <v>10389.762329851083</v>
      </c>
      <c r="HZ85" s="147">
        <f t="shared" si="165"/>
        <v>97329.816280253595</v>
      </c>
      <c r="IA85" s="147">
        <f t="shared" si="166"/>
        <v>564797.10885364073</v>
      </c>
      <c r="IB85" s="401">
        <f t="shared" si="167"/>
        <v>5.8029197057903783</v>
      </c>
    </row>
    <row r="86" spans="1:236" ht="90" customHeight="1" x14ac:dyDescent="0.2">
      <c r="A86" s="82" t="s">
        <v>2268</v>
      </c>
      <c r="B86" s="84" t="s">
        <v>3468</v>
      </c>
      <c r="C86" s="84" t="s">
        <v>2263</v>
      </c>
      <c r="D86" s="393">
        <v>2</v>
      </c>
      <c r="E86" s="84" t="s">
        <v>3480</v>
      </c>
      <c r="F86" s="87" t="s">
        <v>3481</v>
      </c>
      <c r="G86" s="87" t="s">
        <v>3482</v>
      </c>
      <c r="H86" s="79" t="s">
        <v>77</v>
      </c>
      <c r="I86" s="87" t="s">
        <v>3469</v>
      </c>
      <c r="J86" s="87">
        <v>5</v>
      </c>
      <c r="K86" s="95" t="s">
        <v>206</v>
      </c>
      <c r="L86" s="79">
        <v>250000</v>
      </c>
      <c r="M86" s="399" t="s">
        <v>3589</v>
      </c>
      <c r="N86" s="78" t="s">
        <v>147</v>
      </c>
      <c r="O86" s="78" t="s">
        <v>82</v>
      </c>
      <c r="P86" s="78" t="s">
        <v>280</v>
      </c>
      <c r="Q86" s="112" t="s">
        <v>100</v>
      </c>
      <c r="R86" s="78" t="s">
        <v>108</v>
      </c>
      <c r="S86" s="78" t="s">
        <v>99</v>
      </c>
      <c r="T86" s="399" t="s">
        <v>1356</v>
      </c>
      <c r="U86" s="78" t="s">
        <v>100</v>
      </c>
      <c r="V86" s="96">
        <v>1</v>
      </c>
      <c r="W86" s="80">
        <v>215460</v>
      </c>
      <c r="X86" s="80">
        <v>0</v>
      </c>
      <c r="Y86" s="80">
        <v>0</v>
      </c>
      <c r="Z86" s="80">
        <v>0</v>
      </c>
      <c r="AA86" s="80">
        <v>107730</v>
      </c>
      <c r="AB86" s="80">
        <v>0</v>
      </c>
      <c r="AC86" s="80">
        <v>0</v>
      </c>
      <c r="AD86" s="80">
        <v>0</v>
      </c>
      <c r="AE86" s="80">
        <v>107730</v>
      </c>
      <c r="AF86" s="86">
        <v>0</v>
      </c>
      <c r="AG86" s="86">
        <v>0</v>
      </c>
      <c r="AH86" s="86">
        <v>0</v>
      </c>
      <c r="AI86" s="88" t="s">
        <v>88</v>
      </c>
      <c r="AJ86" s="402">
        <v>0</v>
      </c>
      <c r="AK86" s="402">
        <v>0</v>
      </c>
      <c r="AL86" s="402">
        <v>0</v>
      </c>
      <c r="AM86" s="402">
        <v>0</v>
      </c>
      <c r="AN86" s="402">
        <v>0</v>
      </c>
      <c r="AO86" s="402">
        <v>0</v>
      </c>
      <c r="AP86" s="402">
        <v>0</v>
      </c>
      <c r="AQ86" s="395">
        <v>0</v>
      </c>
      <c r="AR86" s="395">
        <v>0</v>
      </c>
      <c r="AS86" s="395">
        <v>0</v>
      </c>
      <c r="AT86" s="395">
        <v>0</v>
      </c>
      <c r="AU86" s="118"/>
      <c r="AV86" s="230">
        <f t="shared" si="133"/>
        <v>1</v>
      </c>
      <c r="AW86" s="230">
        <f t="shared" si="134"/>
        <v>0</v>
      </c>
      <c r="AX86" s="230" t="str">
        <f t="shared" si="135"/>
        <v>D1</v>
      </c>
      <c r="AY86" s="141">
        <f t="shared" si="136"/>
        <v>9</v>
      </c>
      <c r="AZ86" s="70">
        <f t="shared" si="137"/>
        <v>1</v>
      </c>
      <c r="BA86" s="70">
        <f t="shared" si="138"/>
        <v>1</v>
      </c>
      <c r="BB86" s="70">
        <f t="shared" si="139"/>
        <v>1</v>
      </c>
      <c r="BC86" s="70">
        <f t="shared" si="140"/>
        <v>1</v>
      </c>
      <c r="BD86" s="70">
        <f t="shared" si="141"/>
        <v>1</v>
      </c>
      <c r="BE86" s="70">
        <f t="shared" si="142"/>
        <v>1</v>
      </c>
      <c r="BF86" s="70">
        <f t="shared" si="143"/>
        <v>1</v>
      </c>
      <c r="BG86" s="71">
        <f t="shared" si="144"/>
        <v>0</v>
      </c>
      <c r="BH86" s="71">
        <f t="shared" si="145"/>
        <v>1</v>
      </c>
      <c r="BI86" s="71">
        <f t="shared" si="146"/>
        <v>0</v>
      </c>
      <c r="BJ86" s="71">
        <f t="shared" si="147"/>
        <v>1</v>
      </c>
      <c r="BK86" s="71">
        <f t="shared" si="148"/>
        <v>0</v>
      </c>
      <c r="BL86" s="70">
        <f t="shared" si="149"/>
        <v>1</v>
      </c>
      <c r="BM86" s="70">
        <f t="shared" si="150"/>
        <v>1</v>
      </c>
      <c r="BN86" s="70">
        <f t="shared" si="151"/>
        <v>0</v>
      </c>
      <c r="BO86" s="70">
        <f t="shared" si="152"/>
        <v>1</v>
      </c>
      <c r="BP86" s="144">
        <f t="shared" si="153"/>
        <v>0</v>
      </c>
      <c r="BQ86" s="144">
        <f t="shared" si="154"/>
        <v>0</v>
      </c>
      <c r="BR86" s="144">
        <f t="shared" si="155"/>
        <v>107730</v>
      </c>
      <c r="BS86" s="144">
        <f t="shared" si="156"/>
        <v>0</v>
      </c>
      <c r="BT86" s="144">
        <f t="shared" si="157"/>
        <v>0</v>
      </c>
      <c r="BU86" s="144">
        <f t="shared" si="158"/>
        <v>0</v>
      </c>
      <c r="BV86" s="144">
        <f t="shared" si="159"/>
        <v>107730</v>
      </c>
      <c r="BW86" s="144">
        <f t="shared" si="160"/>
        <v>0</v>
      </c>
      <c r="BX86" s="144">
        <f t="shared" si="161"/>
        <v>0</v>
      </c>
      <c r="BY86" s="144">
        <f t="shared" si="162"/>
        <v>0</v>
      </c>
      <c r="BZ86" s="9">
        <v>0</v>
      </c>
      <c r="CA86" s="9">
        <v>0</v>
      </c>
      <c r="CB86" s="9">
        <v>0</v>
      </c>
      <c r="CC86" s="9">
        <v>0</v>
      </c>
      <c r="CD86" s="9">
        <v>0</v>
      </c>
      <c r="CE86" s="9">
        <v>0</v>
      </c>
      <c r="CF86" s="9">
        <v>0</v>
      </c>
      <c r="CG86" s="9">
        <v>0</v>
      </c>
      <c r="CH86" s="9">
        <v>0</v>
      </c>
      <c r="CI86" s="9">
        <v>0</v>
      </c>
      <c r="CJ86" s="9">
        <v>0</v>
      </c>
      <c r="CK86" s="9">
        <v>0</v>
      </c>
      <c r="CL86" s="9">
        <v>0</v>
      </c>
      <c r="CM86" s="9">
        <v>0</v>
      </c>
      <c r="CN86" s="9">
        <v>0</v>
      </c>
      <c r="CO86" s="9">
        <v>0</v>
      </c>
      <c r="CP86" s="9">
        <v>0</v>
      </c>
      <c r="CQ86" s="9">
        <v>0</v>
      </c>
      <c r="CR86" s="9">
        <v>0</v>
      </c>
      <c r="CS86" s="9">
        <v>0</v>
      </c>
      <c r="CT86" s="9">
        <v>0</v>
      </c>
      <c r="CU86" s="9">
        <v>0</v>
      </c>
      <c r="CV86" s="9">
        <v>0</v>
      </c>
      <c r="CW86" s="9">
        <v>0</v>
      </c>
      <c r="CX86" s="9">
        <v>0</v>
      </c>
      <c r="CY86" s="9">
        <v>0</v>
      </c>
      <c r="CZ86" s="9">
        <v>0</v>
      </c>
      <c r="DA86" s="9">
        <v>0</v>
      </c>
      <c r="DB86" s="9">
        <v>0</v>
      </c>
      <c r="DC86" s="9">
        <v>0</v>
      </c>
      <c r="DD86" s="9">
        <v>0</v>
      </c>
      <c r="DE86" s="9">
        <v>0</v>
      </c>
      <c r="DF86" s="9">
        <v>0</v>
      </c>
      <c r="DG86" s="144">
        <f t="shared" si="163"/>
        <v>250000</v>
      </c>
      <c r="DH86" s="144">
        <f t="shared" ref="DH86:EW86" si="185">DG86</f>
        <v>250000</v>
      </c>
      <c r="DI86" s="144">
        <f t="shared" si="185"/>
        <v>250000</v>
      </c>
      <c r="DJ86" s="144">
        <f t="shared" si="185"/>
        <v>250000</v>
      </c>
      <c r="DK86" s="144">
        <f t="shared" si="185"/>
        <v>250000</v>
      </c>
      <c r="DL86" s="144">
        <f t="shared" si="185"/>
        <v>250000</v>
      </c>
      <c r="DM86" s="144">
        <f t="shared" si="185"/>
        <v>250000</v>
      </c>
      <c r="DN86" s="144">
        <f t="shared" si="185"/>
        <v>250000</v>
      </c>
      <c r="DO86" s="144">
        <f t="shared" si="185"/>
        <v>250000</v>
      </c>
      <c r="DP86" s="144">
        <f t="shared" si="185"/>
        <v>250000</v>
      </c>
      <c r="DQ86" s="144">
        <f t="shared" si="185"/>
        <v>250000</v>
      </c>
      <c r="DR86" s="144">
        <f t="shared" si="185"/>
        <v>250000</v>
      </c>
      <c r="DS86" s="144">
        <f t="shared" si="185"/>
        <v>250000</v>
      </c>
      <c r="DT86" s="144">
        <f t="shared" si="185"/>
        <v>250000</v>
      </c>
      <c r="DU86" s="144">
        <f t="shared" si="185"/>
        <v>250000</v>
      </c>
      <c r="DV86" s="144">
        <f t="shared" si="185"/>
        <v>250000</v>
      </c>
      <c r="DW86" s="144">
        <f t="shared" si="185"/>
        <v>250000</v>
      </c>
      <c r="DX86" s="144">
        <f t="shared" si="185"/>
        <v>250000</v>
      </c>
      <c r="DY86" s="144">
        <f t="shared" si="185"/>
        <v>250000</v>
      </c>
      <c r="DZ86" s="144">
        <f t="shared" si="185"/>
        <v>250000</v>
      </c>
      <c r="EA86" s="144">
        <f t="shared" si="185"/>
        <v>250000</v>
      </c>
      <c r="EB86" s="144">
        <f t="shared" si="185"/>
        <v>250000</v>
      </c>
      <c r="EC86" s="144">
        <f t="shared" si="185"/>
        <v>250000</v>
      </c>
      <c r="ED86" s="144">
        <f t="shared" si="185"/>
        <v>250000</v>
      </c>
      <c r="EE86" s="144">
        <f t="shared" si="185"/>
        <v>250000</v>
      </c>
      <c r="EF86" s="144">
        <f t="shared" si="185"/>
        <v>250000</v>
      </c>
      <c r="EG86" s="144">
        <f t="shared" si="185"/>
        <v>250000</v>
      </c>
      <c r="EH86" s="144">
        <f t="shared" si="185"/>
        <v>250000</v>
      </c>
      <c r="EI86" s="144">
        <f t="shared" si="185"/>
        <v>250000</v>
      </c>
      <c r="EJ86" s="144">
        <f t="shared" si="185"/>
        <v>250000</v>
      </c>
      <c r="EK86" s="144">
        <f t="shared" si="185"/>
        <v>250000</v>
      </c>
      <c r="EL86" s="144">
        <f t="shared" si="185"/>
        <v>250000</v>
      </c>
      <c r="EM86" s="144">
        <f t="shared" si="185"/>
        <v>250000</v>
      </c>
      <c r="EN86" s="144">
        <f t="shared" si="185"/>
        <v>250000</v>
      </c>
      <c r="EO86" s="144">
        <f t="shared" si="185"/>
        <v>250000</v>
      </c>
      <c r="EP86" s="144">
        <f t="shared" si="185"/>
        <v>250000</v>
      </c>
      <c r="EQ86" s="144">
        <f t="shared" si="185"/>
        <v>250000</v>
      </c>
      <c r="ER86" s="144">
        <f t="shared" si="185"/>
        <v>250000</v>
      </c>
      <c r="ES86" s="144">
        <f t="shared" si="185"/>
        <v>250000</v>
      </c>
      <c r="ET86" s="144">
        <f t="shared" si="185"/>
        <v>250000</v>
      </c>
      <c r="EU86" s="144">
        <f t="shared" si="185"/>
        <v>250000</v>
      </c>
      <c r="EV86" s="144">
        <f t="shared" si="185"/>
        <v>250000</v>
      </c>
      <c r="EW86" s="144">
        <f t="shared" si="185"/>
        <v>250000</v>
      </c>
      <c r="EX86" s="147">
        <f>PV(0.05,'PV factor'!C288,,-BR86)</f>
        <v>97714.28571428571</v>
      </c>
      <c r="EY86" s="147">
        <f>PV(0.05,'PV factor'!D288,,-BS86)</f>
        <v>0</v>
      </c>
      <c r="EZ86" s="147">
        <f>PV(0.05,'PV factor'!E288,,-BT86)</f>
        <v>0</v>
      </c>
      <c r="FA86" s="147">
        <f>PV(0.05,'PV factor'!F288,,-BU86)</f>
        <v>0</v>
      </c>
      <c r="FB86" s="147">
        <f>PV(0.05,'PV factor'!G288,,-BV86)</f>
        <v>80389.784679663891</v>
      </c>
      <c r="FC86" s="147">
        <f>PV(0.05,'PV factor'!H288,,-BW86)</f>
        <v>0</v>
      </c>
      <c r="FD86" s="147">
        <f>PV(0.05,'PV factor'!I288,,-BX86)</f>
        <v>0</v>
      </c>
      <c r="FE86" s="147">
        <f>PV(0.05,'PV factor'!J288,,-BY86)</f>
        <v>0</v>
      </c>
      <c r="FF86" s="147">
        <f>PV(0.05,'PV factor'!K288,,-BZ86)</f>
        <v>0</v>
      </c>
      <c r="FG86" s="147">
        <f>PV(0.05,'PV factor'!L288,,-CA86)</f>
        <v>0</v>
      </c>
      <c r="FH86" s="147">
        <f>PV(0.05,'PV factor'!M288,,-CB86)</f>
        <v>0</v>
      </c>
      <c r="FI86" s="147">
        <f>PV(0.05,'PV factor'!N288,,-CC86)</f>
        <v>0</v>
      </c>
      <c r="FJ86" s="147">
        <f>PV(0.05,'PV factor'!O288,,-CD86)</f>
        <v>0</v>
      </c>
      <c r="FK86" s="147">
        <f>PV(0.05,'PV factor'!P288,,-CE86)</f>
        <v>0</v>
      </c>
      <c r="FL86" s="147">
        <f>PV(0.05,'PV factor'!Q288,,-CF86)</f>
        <v>0</v>
      </c>
      <c r="FM86" s="147">
        <f>PV(0.05,'PV factor'!R288,,-CG86)</f>
        <v>0</v>
      </c>
      <c r="FN86" s="147">
        <f>PV(0.05,'PV factor'!S288,,-CH86)</f>
        <v>0</v>
      </c>
      <c r="FO86" s="147">
        <f>PV(0.05,'PV factor'!T288,,-CI86)</f>
        <v>0</v>
      </c>
      <c r="FP86" s="147">
        <f>PV(0.05,'PV factor'!U288,,-CJ86)</f>
        <v>0</v>
      </c>
      <c r="FQ86" s="147">
        <f>PV(0.05,'PV factor'!V288,,-CK86)</f>
        <v>0</v>
      </c>
      <c r="FR86" s="147">
        <f>PV(0.05,'PV factor'!W288,,-CL86)</f>
        <v>0</v>
      </c>
      <c r="FS86" s="147">
        <f>PV(0.05,'PV factor'!X288,,-CM86)</f>
        <v>0</v>
      </c>
      <c r="FT86" s="147">
        <f>PV(0.05,'PV factor'!Y288,,-CN86)</f>
        <v>0</v>
      </c>
      <c r="FU86" s="147">
        <f>PV(0.05,'PV factor'!Z288,,-CO86)</f>
        <v>0</v>
      </c>
      <c r="FV86" s="147">
        <f>PV(0.05,'PV factor'!AA288,,-CP86)</f>
        <v>0</v>
      </c>
      <c r="FW86" s="147">
        <f>PV(0.05,'PV factor'!AB288,,-CQ86)</f>
        <v>0</v>
      </c>
      <c r="FX86" s="147">
        <f>PV(0.05,'PV factor'!AC288,,-CR86)</f>
        <v>0</v>
      </c>
      <c r="FY86" s="147">
        <f>PV(0.05,'PV factor'!AD288,,-CS86)</f>
        <v>0</v>
      </c>
      <c r="FZ86" s="147">
        <f>PV(0.05,'PV factor'!AE288,,-CT86)</f>
        <v>0</v>
      </c>
      <c r="GA86" s="147">
        <f>PV(0.05,'PV factor'!AF288,,-CU86)</f>
        <v>0</v>
      </c>
      <c r="GB86" s="147">
        <f>PV(0.05,'PV factor'!AG288,,-CV86)</f>
        <v>0</v>
      </c>
      <c r="GC86" s="147">
        <f>PV(0.05,'PV factor'!AH288,,-CW86)</f>
        <v>0</v>
      </c>
      <c r="GD86" s="147">
        <f>PV(0.05,'PV factor'!AI288,,-CX86)</f>
        <v>0</v>
      </c>
      <c r="GE86" s="147">
        <f>PV(0.05,'PV factor'!AJ288,,-CY86)</f>
        <v>0</v>
      </c>
      <c r="GF86" s="147">
        <f>PV(0.05,'PV factor'!AK288,,-CZ86)</f>
        <v>0</v>
      </c>
      <c r="GG86" s="147">
        <f>PV(0.05,'PV factor'!AL288,,-DA86)</f>
        <v>0</v>
      </c>
      <c r="GH86" s="147">
        <f>PV(0.05,'PV factor'!AM288,,-DB86)</f>
        <v>0</v>
      </c>
      <c r="GI86" s="147">
        <f>PV(0.05,'PV factor'!AN288,,-DC86)</f>
        <v>0</v>
      </c>
      <c r="GJ86" s="147">
        <f>PV(0.05,'PV factor'!AO288,,-DD86)</f>
        <v>0</v>
      </c>
      <c r="GK86" s="147">
        <f>PV(0.05,'PV factor'!AP288,,-DE86)</f>
        <v>0</v>
      </c>
      <c r="GL86" s="147">
        <f>PV(0.05,'PV factor'!C288,,-DI86)</f>
        <v>226757.36961451246</v>
      </c>
      <c r="GM86" s="147">
        <f>PV(0.05,'PV factor'!D288,,-DJ86)</f>
        <v>215959.399632869</v>
      </c>
      <c r="GN86" s="147">
        <f>PV(0.05,'PV factor'!E288,,-DK86)</f>
        <v>205675.61869797049</v>
      </c>
      <c r="GO86" s="147">
        <f>PV(0.05,'PV factor'!F288,,-DL86)</f>
        <v>195881.54161711474</v>
      </c>
      <c r="GP86" s="147">
        <f>PV(0.05,'PV factor'!G288,,-DM86)</f>
        <v>186553.8491591569</v>
      </c>
      <c r="GQ86" s="147">
        <f>PV(0.05,'PV factor'!H288,,-DN86)</f>
        <v>177670.33253253036</v>
      </c>
      <c r="GR86" s="147">
        <f>PV(0.05,'PV factor'!I288,,-DO86)</f>
        <v>169209.84050717179</v>
      </c>
      <c r="GS86" s="147">
        <f>PV(0.05,'PV factor'!J288,,-DP86)</f>
        <v>161152.22905444933</v>
      </c>
      <c r="GT86" s="147">
        <f>PV(0.05,'PV factor'!K288,,-DQ86)</f>
        <v>153478.31338518983</v>
      </c>
      <c r="GU86" s="147">
        <f>PV(0.05,'PV factor'!L288,,-DR86)</f>
        <v>146169.82227160936</v>
      </c>
      <c r="GV86" s="147">
        <f>PV(0.05,'PV factor'!M288,,-DS86)</f>
        <v>139209.35454438988</v>
      </c>
      <c r="GW86" s="147">
        <f>PV(0.05,'PV factor'!N288,,-DT86)</f>
        <v>132580.33766132366</v>
      </c>
      <c r="GX86" s="147">
        <f>PV(0.05,'PV factor'!O288,,-DU86)</f>
        <v>126266.98824887972</v>
      </c>
      <c r="GY86" s="147">
        <f>PV(0.05,'PV factor'!P288,,-DV86)</f>
        <v>120254.27452274255</v>
      </c>
      <c r="GZ86" s="147">
        <f>PV(0.05,'PV factor'!Q288,,-DW86)</f>
        <v>114527.88049785006</v>
      </c>
      <c r="HA86" s="147">
        <f>PV(0.05,'PV factor'!R288,,-DX86)</f>
        <v>109074.17190271433</v>
      </c>
      <c r="HB86" s="147">
        <f>PV(0.05,'PV factor'!S288,,-DY86)</f>
        <v>103880.16371687078</v>
      </c>
      <c r="HC86" s="147">
        <f>PV(0.05,'PV factor'!T288,,-DZ86)</f>
        <v>98933.489254162647</v>
      </c>
      <c r="HD86" s="147">
        <f>PV(0.05,'PV factor'!U288,,-EA86)</f>
        <v>94222.370718250153</v>
      </c>
      <c r="HE86" s="147">
        <f>PV(0.05,'PV factor'!V288,,-EB86)</f>
        <v>89735.59116023824</v>
      </c>
      <c r="HF86" s="147">
        <f>PV(0.05,'PV factor'!W288,,-EC86)</f>
        <v>85462.467771655472</v>
      </c>
      <c r="HG86" s="147">
        <f>PV(0.05,'PV factor'!X288,,-ED86)</f>
        <v>81392.826449195665</v>
      </c>
      <c r="HH86" s="147">
        <f>PV(0.05,'PV factor'!Y288,,-EE86)</f>
        <v>77516.977570662551</v>
      </c>
      <c r="HI86" s="147">
        <f>PV(0.05,'PV factor'!Z288,,-EF86)</f>
        <v>73825.692924440518</v>
      </c>
      <c r="HJ86" s="147">
        <f>PV(0.05,'PV factor'!AA288,,-EG86)</f>
        <v>70310.183737562402</v>
      </c>
      <c r="HK86" s="147">
        <f>PV(0.05,'PV factor'!AB288,,-EH86)</f>
        <v>66962.07975005942</v>
      </c>
      <c r="HL86" s="147">
        <f>PV(0.05,'PV factor'!AC288,,-EI86)</f>
        <v>63773.409285770889</v>
      </c>
      <c r="HM86" s="147">
        <f>PV(0.05,'PV factor'!AD288,,-EJ86)</f>
        <v>60736.580272162741</v>
      </c>
      <c r="HN86" s="147">
        <f>PV(0.05,'PV factor'!AE288,,-EK86)</f>
        <v>57844.362163964535</v>
      </c>
      <c r="HO86" s="147">
        <f>PV(0.05,'PV factor'!AF288,,-EL86)</f>
        <v>55089.86872758525</v>
      </c>
      <c r="HP86" s="147">
        <f>PV(0.05,'PV factor'!AG288,,-EM86)</f>
        <v>52466.541645319288</v>
      </c>
      <c r="HQ86" s="147">
        <f>PV(0.05,'PV factor'!AH288,,-EN86)</f>
        <v>49968.134900304081</v>
      </c>
      <c r="HR86" s="147">
        <f>PV(0.05,'PV factor'!AI288,,-EO86)</f>
        <v>47588.699905051508</v>
      </c>
      <c r="HS86" s="147">
        <f>PV(0.05,'PV factor'!AJ288,,-EP86)</f>
        <v>45322.571338144291</v>
      </c>
      <c r="HT86" s="147">
        <f>PV(0.05,'PV factor'!AK288,,-EQ86)</f>
        <v>43164.353655375518</v>
      </c>
      <c r="HU86" s="147">
        <f>PV(0.05,'PV factor'!AL288,,-ER86)</f>
        <v>41108.908243214777</v>
      </c>
      <c r="HV86" s="147">
        <f>PV(0.05,'PV factor'!AM288,,-ES86)</f>
        <v>39151.341184014076</v>
      </c>
      <c r="HW86" s="147">
        <f>PV(0.05,'PV factor'!AN288,,-ET86)</f>
        <v>37286.991603822928</v>
      </c>
      <c r="HX86" s="147">
        <f>PV(0.05,'PV factor'!AO288,,-EU86)</f>
        <v>35511.42057506946</v>
      </c>
      <c r="HY86" s="147">
        <f>PV(0.05,'PV factor'!AP288,,-EV86)</f>
        <v>33820.400547685196</v>
      </c>
      <c r="HZ86" s="147">
        <f t="shared" si="165"/>
        <v>178104.0703939496</v>
      </c>
      <c r="IA86" s="147">
        <f t="shared" si="166"/>
        <v>1030827.7787216236</v>
      </c>
      <c r="IB86" s="401">
        <f t="shared" si="167"/>
        <v>5.7877833810396844</v>
      </c>
    </row>
    <row r="87" spans="1:236" ht="90" customHeight="1" x14ac:dyDescent="0.2">
      <c r="A87" s="242" t="s">
        <v>997</v>
      </c>
      <c r="B87" s="195" t="s">
        <v>998</v>
      </c>
      <c r="C87" s="212" t="s">
        <v>1086</v>
      </c>
      <c r="D87" s="288">
        <v>6</v>
      </c>
      <c r="E87" s="212" t="s">
        <v>1087</v>
      </c>
      <c r="F87" s="212" t="s">
        <v>1088</v>
      </c>
      <c r="G87" s="212" t="s">
        <v>1089</v>
      </c>
      <c r="H87" s="112" t="s">
        <v>77</v>
      </c>
      <c r="I87" s="113" t="s">
        <v>93</v>
      </c>
      <c r="J87" s="113">
        <v>40</v>
      </c>
      <c r="K87" s="227" t="s">
        <v>94</v>
      </c>
      <c r="L87" s="111">
        <v>150000</v>
      </c>
      <c r="M87" s="112" t="s">
        <v>1090</v>
      </c>
      <c r="N87" s="112" t="s">
        <v>81</v>
      </c>
      <c r="O87" s="13" t="s">
        <v>217</v>
      </c>
      <c r="P87" s="112" t="s">
        <v>218</v>
      </c>
      <c r="Q87" s="112" t="s">
        <v>100</v>
      </c>
      <c r="R87" s="112" t="s">
        <v>108</v>
      </c>
      <c r="S87" s="112" t="s">
        <v>99</v>
      </c>
      <c r="T87" s="112" t="s">
        <v>1046</v>
      </c>
      <c r="U87" s="112" t="s">
        <v>100</v>
      </c>
      <c r="V87" s="201">
        <v>1</v>
      </c>
      <c r="W87" s="217">
        <v>500000.1</v>
      </c>
      <c r="X87" s="217">
        <v>25000</v>
      </c>
      <c r="Y87" s="217">
        <v>0</v>
      </c>
      <c r="Z87" s="217">
        <v>0</v>
      </c>
      <c r="AA87" s="217">
        <v>25000</v>
      </c>
      <c r="AB87" s="217">
        <v>475000.1</v>
      </c>
      <c r="AC87" s="217">
        <v>0</v>
      </c>
      <c r="AD87" s="217">
        <v>0</v>
      </c>
      <c r="AE87" s="286">
        <v>0</v>
      </c>
      <c r="AF87" s="286">
        <v>0</v>
      </c>
      <c r="AG87" s="286">
        <v>0</v>
      </c>
      <c r="AH87" s="286">
        <v>0</v>
      </c>
      <c r="AI87" s="112" t="s">
        <v>88</v>
      </c>
      <c r="AJ87" s="217">
        <v>0</v>
      </c>
      <c r="AK87" s="217">
        <v>0</v>
      </c>
      <c r="AL87" s="217">
        <v>0</v>
      </c>
      <c r="AM87" s="217">
        <v>0</v>
      </c>
      <c r="AN87" s="217">
        <v>0</v>
      </c>
      <c r="AO87" s="217">
        <v>0</v>
      </c>
      <c r="AP87" s="217">
        <v>0</v>
      </c>
      <c r="AQ87" s="286">
        <v>0</v>
      </c>
      <c r="AR87" s="286">
        <v>0</v>
      </c>
      <c r="AS87" s="286">
        <v>0</v>
      </c>
      <c r="AT87" s="286">
        <v>0</v>
      </c>
      <c r="AU87" s="113" t="s">
        <v>1091</v>
      </c>
      <c r="AV87" s="230">
        <f t="shared" si="133"/>
        <v>0</v>
      </c>
      <c r="AW87" s="230">
        <f t="shared" si="134"/>
        <v>0</v>
      </c>
      <c r="AX87" s="230" t="str">
        <f t="shared" si="135"/>
        <v>B3</v>
      </c>
      <c r="AY87" s="141">
        <f t="shared" si="136"/>
        <v>9</v>
      </c>
      <c r="AZ87" s="70">
        <f t="shared" si="137"/>
        <v>1</v>
      </c>
      <c r="BA87" s="70">
        <f t="shared" si="138"/>
        <v>1</v>
      </c>
      <c r="BB87" s="70">
        <f t="shared" si="139"/>
        <v>1</v>
      </c>
      <c r="BC87" s="70">
        <f t="shared" si="140"/>
        <v>1</v>
      </c>
      <c r="BD87" s="70">
        <f t="shared" si="141"/>
        <v>1</v>
      </c>
      <c r="BE87" s="70">
        <f t="shared" si="142"/>
        <v>1</v>
      </c>
      <c r="BF87" s="70">
        <f t="shared" si="143"/>
        <v>1</v>
      </c>
      <c r="BG87" s="71">
        <f t="shared" si="144"/>
        <v>0</v>
      </c>
      <c r="BH87" s="71">
        <f t="shared" si="145"/>
        <v>1</v>
      </c>
      <c r="BI87" s="71">
        <f t="shared" si="146"/>
        <v>0</v>
      </c>
      <c r="BJ87" s="71">
        <f t="shared" si="147"/>
        <v>0</v>
      </c>
      <c r="BK87" s="71">
        <f t="shared" si="148"/>
        <v>1</v>
      </c>
      <c r="BL87" s="70">
        <f t="shared" si="149"/>
        <v>1</v>
      </c>
      <c r="BM87" s="70">
        <f t="shared" si="150"/>
        <v>1</v>
      </c>
      <c r="BN87" s="70">
        <f t="shared" si="151"/>
        <v>0</v>
      </c>
      <c r="BO87" s="70">
        <f t="shared" si="152"/>
        <v>1</v>
      </c>
      <c r="BP87" s="144">
        <f t="shared" si="153"/>
        <v>0</v>
      </c>
      <c r="BQ87" s="144">
        <f t="shared" si="154"/>
        <v>0</v>
      </c>
      <c r="BR87" s="144">
        <f t="shared" si="155"/>
        <v>25000</v>
      </c>
      <c r="BS87" s="144">
        <f t="shared" si="156"/>
        <v>475000.1</v>
      </c>
      <c r="BT87" s="144">
        <f t="shared" si="157"/>
        <v>0</v>
      </c>
      <c r="BU87" s="144">
        <f t="shared" si="158"/>
        <v>0</v>
      </c>
      <c r="BV87" s="144">
        <f t="shared" si="159"/>
        <v>0</v>
      </c>
      <c r="BW87" s="144">
        <f t="shared" si="160"/>
        <v>0</v>
      </c>
      <c r="BX87" s="144">
        <f t="shared" si="161"/>
        <v>0</v>
      </c>
      <c r="BY87" s="144">
        <f t="shared" si="162"/>
        <v>0</v>
      </c>
      <c r="BZ87" s="9">
        <v>0</v>
      </c>
      <c r="CA87" s="9">
        <v>0</v>
      </c>
      <c r="CB87" s="9">
        <v>0</v>
      </c>
      <c r="CC87" s="9">
        <v>0</v>
      </c>
      <c r="CD87" s="9">
        <v>0</v>
      </c>
      <c r="CE87" s="9">
        <v>0</v>
      </c>
      <c r="CF87" s="9">
        <v>0</v>
      </c>
      <c r="CG87" s="9">
        <v>0</v>
      </c>
      <c r="CH87" s="9">
        <v>0</v>
      </c>
      <c r="CI87" s="9">
        <v>0</v>
      </c>
      <c r="CJ87" s="9">
        <v>0</v>
      </c>
      <c r="CK87" s="9">
        <v>0</v>
      </c>
      <c r="CL87" s="9">
        <v>0</v>
      </c>
      <c r="CM87" s="9">
        <v>0</v>
      </c>
      <c r="CN87" s="9">
        <v>0</v>
      </c>
      <c r="CO87" s="9">
        <v>0</v>
      </c>
      <c r="CP87" s="9">
        <v>0</v>
      </c>
      <c r="CQ87" s="9">
        <v>0</v>
      </c>
      <c r="CR87" s="9">
        <v>0</v>
      </c>
      <c r="CS87" s="9">
        <v>0</v>
      </c>
      <c r="CT87" s="9">
        <v>0</v>
      </c>
      <c r="CU87" s="9">
        <v>0</v>
      </c>
      <c r="CV87" s="9">
        <v>0</v>
      </c>
      <c r="CW87" s="9">
        <v>0</v>
      </c>
      <c r="CX87" s="9">
        <v>0</v>
      </c>
      <c r="CY87" s="9">
        <v>0</v>
      </c>
      <c r="CZ87" s="9">
        <v>0</v>
      </c>
      <c r="DA87" s="9">
        <v>0</v>
      </c>
      <c r="DB87" s="9">
        <v>0</v>
      </c>
      <c r="DC87" s="9">
        <v>0</v>
      </c>
      <c r="DD87" s="9">
        <v>0</v>
      </c>
      <c r="DE87" s="9">
        <v>0</v>
      </c>
      <c r="DF87" s="9">
        <v>0</v>
      </c>
      <c r="DG87" s="144">
        <f t="shared" si="163"/>
        <v>150000</v>
      </c>
      <c r="DH87" s="144">
        <f t="shared" ref="DH87:EW87" si="186">DG87</f>
        <v>150000</v>
      </c>
      <c r="DI87" s="144">
        <f t="shared" si="186"/>
        <v>150000</v>
      </c>
      <c r="DJ87" s="144">
        <f t="shared" si="186"/>
        <v>150000</v>
      </c>
      <c r="DK87" s="144">
        <f t="shared" si="186"/>
        <v>150000</v>
      </c>
      <c r="DL87" s="144">
        <f t="shared" si="186"/>
        <v>150000</v>
      </c>
      <c r="DM87" s="144">
        <f t="shared" si="186"/>
        <v>150000</v>
      </c>
      <c r="DN87" s="144">
        <f t="shared" si="186"/>
        <v>150000</v>
      </c>
      <c r="DO87" s="144">
        <f t="shared" si="186"/>
        <v>150000</v>
      </c>
      <c r="DP87" s="144">
        <f t="shared" si="186"/>
        <v>150000</v>
      </c>
      <c r="DQ87" s="144">
        <f t="shared" si="186"/>
        <v>150000</v>
      </c>
      <c r="DR87" s="144">
        <f t="shared" si="186"/>
        <v>150000</v>
      </c>
      <c r="DS87" s="144">
        <f t="shared" si="186"/>
        <v>150000</v>
      </c>
      <c r="DT87" s="144">
        <f t="shared" si="186"/>
        <v>150000</v>
      </c>
      <c r="DU87" s="144">
        <f t="shared" si="186"/>
        <v>150000</v>
      </c>
      <c r="DV87" s="144">
        <f t="shared" si="186"/>
        <v>150000</v>
      </c>
      <c r="DW87" s="144">
        <f t="shared" si="186"/>
        <v>150000</v>
      </c>
      <c r="DX87" s="144">
        <f t="shared" si="186"/>
        <v>150000</v>
      </c>
      <c r="DY87" s="144">
        <f t="shared" si="186"/>
        <v>150000</v>
      </c>
      <c r="DZ87" s="144">
        <f t="shared" si="186"/>
        <v>150000</v>
      </c>
      <c r="EA87" s="144">
        <f t="shared" si="186"/>
        <v>150000</v>
      </c>
      <c r="EB87" s="144">
        <f t="shared" si="186"/>
        <v>150000</v>
      </c>
      <c r="EC87" s="144">
        <f t="shared" si="186"/>
        <v>150000</v>
      </c>
      <c r="ED87" s="144">
        <f t="shared" si="186"/>
        <v>150000</v>
      </c>
      <c r="EE87" s="144">
        <f t="shared" si="186"/>
        <v>150000</v>
      </c>
      <c r="EF87" s="144">
        <f t="shared" si="186"/>
        <v>150000</v>
      </c>
      <c r="EG87" s="144">
        <f t="shared" si="186"/>
        <v>150000</v>
      </c>
      <c r="EH87" s="144">
        <f t="shared" si="186"/>
        <v>150000</v>
      </c>
      <c r="EI87" s="144">
        <f t="shared" si="186"/>
        <v>150000</v>
      </c>
      <c r="EJ87" s="144">
        <f t="shared" si="186"/>
        <v>150000</v>
      </c>
      <c r="EK87" s="144">
        <f t="shared" si="186"/>
        <v>150000</v>
      </c>
      <c r="EL87" s="144">
        <f t="shared" si="186"/>
        <v>150000</v>
      </c>
      <c r="EM87" s="144">
        <f t="shared" si="186"/>
        <v>150000</v>
      </c>
      <c r="EN87" s="144">
        <f t="shared" si="186"/>
        <v>150000</v>
      </c>
      <c r="EO87" s="144">
        <f t="shared" si="186"/>
        <v>150000</v>
      </c>
      <c r="EP87" s="144">
        <f t="shared" si="186"/>
        <v>150000</v>
      </c>
      <c r="EQ87" s="144">
        <f t="shared" si="186"/>
        <v>150000</v>
      </c>
      <c r="ER87" s="144">
        <f t="shared" si="186"/>
        <v>150000</v>
      </c>
      <c r="ES87" s="144">
        <f t="shared" si="186"/>
        <v>150000</v>
      </c>
      <c r="ET87" s="144">
        <f t="shared" si="186"/>
        <v>150000</v>
      </c>
      <c r="EU87" s="144">
        <f t="shared" si="186"/>
        <v>150000</v>
      </c>
      <c r="EV87" s="144">
        <f t="shared" si="186"/>
        <v>150000</v>
      </c>
      <c r="EW87" s="144">
        <f t="shared" si="186"/>
        <v>150000</v>
      </c>
      <c r="EX87" s="147">
        <f>PV(0.05,'PV factor'!C175,,-BR87)</f>
        <v>22675.736961451246</v>
      </c>
      <c r="EY87" s="147">
        <f>PV(0.05,'PV factor'!D175,,-BS87)</f>
        <v>410322.94568621094</v>
      </c>
      <c r="EZ87" s="147">
        <f>PV(0.05,'PV factor'!E175,,-BT87)</f>
        <v>0</v>
      </c>
      <c r="FA87" s="147">
        <f>PV(0.05,'PV factor'!F175,,-BU87)</f>
        <v>0</v>
      </c>
      <c r="FB87" s="147">
        <f>PV(0.05,'PV factor'!G175,,-BV87)</f>
        <v>0</v>
      </c>
      <c r="FC87" s="147">
        <f>PV(0.05,'PV factor'!H175,,-BW87)</f>
        <v>0</v>
      </c>
      <c r="FD87" s="147">
        <f>PV(0.05,'PV factor'!I175,,-BX87)</f>
        <v>0</v>
      </c>
      <c r="FE87" s="147">
        <f>PV(0.05,'PV factor'!J175,,-BY87)</f>
        <v>0</v>
      </c>
      <c r="FF87" s="147">
        <f>PV(0.05,'PV factor'!K175,,-BZ87)</f>
        <v>0</v>
      </c>
      <c r="FG87" s="147">
        <f>PV(0.05,'PV factor'!L175,,-CA87)</f>
        <v>0</v>
      </c>
      <c r="FH87" s="147">
        <f>PV(0.05,'PV factor'!M175,,-CB87)</f>
        <v>0</v>
      </c>
      <c r="FI87" s="147">
        <f>PV(0.05,'PV factor'!N175,,-CC87)</f>
        <v>0</v>
      </c>
      <c r="FJ87" s="147">
        <f>PV(0.05,'PV factor'!O175,,-CD87)</f>
        <v>0</v>
      </c>
      <c r="FK87" s="147">
        <f>PV(0.05,'PV factor'!P175,,-CE87)</f>
        <v>0</v>
      </c>
      <c r="FL87" s="147">
        <f>PV(0.05,'PV factor'!Q175,,-CF87)</f>
        <v>0</v>
      </c>
      <c r="FM87" s="147">
        <f>PV(0.05,'PV factor'!R175,,-CG87)</f>
        <v>0</v>
      </c>
      <c r="FN87" s="147">
        <f>PV(0.05,'PV factor'!S175,,-CH87)</f>
        <v>0</v>
      </c>
      <c r="FO87" s="147">
        <f>PV(0.05,'PV factor'!T175,,-CI87)</f>
        <v>0</v>
      </c>
      <c r="FP87" s="147">
        <f>PV(0.05,'PV factor'!U175,,-CJ87)</f>
        <v>0</v>
      </c>
      <c r="FQ87" s="147">
        <f>PV(0.05,'PV factor'!V175,,-CK87)</f>
        <v>0</v>
      </c>
      <c r="FR87" s="147">
        <f>PV(0.05,'PV factor'!W175,,-CL87)</f>
        <v>0</v>
      </c>
      <c r="FS87" s="147">
        <f>PV(0.05,'PV factor'!X175,,-CM87)</f>
        <v>0</v>
      </c>
      <c r="FT87" s="147">
        <f>PV(0.05,'PV factor'!Y175,,-CN87)</f>
        <v>0</v>
      </c>
      <c r="FU87" s="147">
        <f>PV(0.05,'PV factor'!Z175,,-CO87)</f>
        <v>0</v>
      </c>
      <c r="FV87" s="147">
        <f>PV(0.05,'PV factor'!AA175,,-CP87)</f>
        <v>0</v>
      </c>
      <c r="FW87" s="147">
        <f>PV(0.05,'PV factor'!AB175,,-CQ87)</f>
        <v>0</v>
      </c>
      <c r="FX87" s="147">
        <f>PV(0.05,'PV factor'!AC175,,-CR87)</f>
        <v>0</v>
      </c>
      <c r="FY87" s="147">
        <f>PV(0.05,'PV factor'!AD175,,-CS87)</f>
        <v>0</v>
      </c>
      <c r="FZ87" s="147">
        <f>PV(0.05,'PV factor'!AE175,,-CT87)</f>
        <v>0</v>
      </c>
      <c r="GA87" s="147">
        <f>PV(0.05,'PV factor'!AF175,,-CU87)</f>
        <v>0</v>
      </c>
      <c r="GB87" s="147">
        <f>PV(0.05,'PV factor'!AG175,,-CV87)</f>
        <v>0</v>
      </c>
      <c r="GC87" s="147">
        <f>PV(0.05,'PV factor'!AH175,,-CW87)</f>
        <v>0</v>
      </c>
      <c r="GD87" s="147">
        <f>PV(0.05,'PV factor'!AI175,,-CX87)</f>
        <v>0</v>
      </c>
      <c r="GE87" s="147">
        <f>PV(0.05,'PV factor'!AJ175,,-CY87)</f>
        <v>0</v>
      </c>
      <c r="GF87" s="147">
        <f>PV(0.05,'PV factor'!AK175,,-CZ87)</f>
        <v>0</v>
      </c>
      <c r="GG87" s="147">
        <f>PV(0.05,'PV factor'!AL175,,-DA87)</f>
        <v>0</v>
      </c>
      <c r="GH87" s="147">
        <f>PV(0.05,'PV factor'!AM175,,-DB87)</f>
        <v>0</v>
      </c>
      <c r="GI87" s="147">
        <f>PV(0.05,'PV factor'!AN175,,-DC87)</f>
        <v>0</v>
      </c>
      <c r="GJ87" s="147">
        <f>PV(0.05,'PV factor'!AO175,,-DD87)</f>
        <v>0</v>
      </c>
      <c r="GK87" s="147">
        <f>PV(0.05,'PV factor'!AP175,,-DE87)</f>
        <v>0</v>
      </c>
      <c r="GL87" s="147">
        <f>PV(0.05,'PV factor'!C175,,-DI87)</f>
        <v>136054.42176870749</v>
      </c>
      <c r="GM87" s="147">
        <f>PV(0.05,'PV factor'!D175,,-DJ87)</f>
        <v>129575.6397797214</v>
      </c>
      <c r="GN87" s="147">
        <f>PV(0.05,'PV factor'!E175,,-DK87)</f>
        <v>123405.3712187823</v>
      </c>
      <c r="GO87" s="147">
        <f>PV(0.05,'PV factor'!F175,,-DL87)</f>
        <v>117528.92497026884</v>
      </c>
      <c r="GP87" s="147">
        <f>PV(0.05,'PV factor'!G175,,-DM87)</f>
        <v>111932.30949549415</v>
      </c>
      <c r="GQ87" s="147">
        <f>PV(0.05,'PV factor'!H175,,-DN87)</f>
        <v>106602.19951951822</v>
      </c>
      <c r="GR87" s="147">
        <f>PV(0.05,'PV factor'!I175,,-DO87)</f>
        <v>101525.90430430308</v>
      </c>
      <c r="GS87" s="147">
        <f>PV(0.05,'PV factor'!J175,,-DP87)</f>
        <v>96691.337432669592</v>
      </c>
      <c r="GT87" s="147">
        <f>PV(0.05,'PV factor'!K175,,-DQ87)</f>
        <v>92086.988031113899</v>
      </c>
      <c r="GU87" s="147">
        <f>PV(0.05,'PV factor'!L175,,-DR87)</f>
        <v>87701.893362965609</v>
      </c>
      <c r="GV87" s="147">
        <f>PV(0.05,'PV factor'!M175,,-DS87)</f>
        <v>83525.612726633932</v>
      </c>
      <c r="GW87" s="147">
        <f>PV(0.05,'PV factor'!N175,,-DT87)</f>
        <v>79548.202596794203</v>
      </c>
      <c r="GX87" s="147">
        <f>PV(0.05,'PV factor'!O175,,-DU87)</f>
        <v>75760.192949327829</v>
      </c>
      <c r="GY87" s="147">
        <f>PV(0.05,'PV factor'!P175,,-DV87)</f>
        <v>72152.564713645523</v>
      </c>
      <c r="GZ87" s="147">
        <f>PV(0.05,'PV factor'!Q175,,-DW87)</f>
        <v>68716.728298710033</v>
      </c>
      <c r="HA87" s="147">
        <f>PV(0.05,'PV factor'!R175,,-DX87)</f>
        <v>65444.503141628593</v>
      </c>
      <c r="HB87" s="147">
        <f>PV(0.05,'PV factor'!S175,,-DY87)</f>
        <v>62328.098230122472</v>
      </c>
      <c r="HC87" s="147">
        <f>PV(0.05,'PV factor'!T175,,-DZ87)</f>
        <v>59360.093552497594</v>
      </c>
      <c r="HD87" s="147">
        <f>PV(0.05,'PV factor'!U175,,-EA87)</f>
        <v>56533.422430950093</v>
      </c>
      <c r="HE87" s="147">
        <f>PV(0.05,'PV factor'!V175,,-EB87)</f>
        <v>53841.354696142946</v>
      </c>
      <c r="HF87" s="147">
        <f>PV(0.05,'PV factor'!W175,,-EC87)</f>
        <v>51277.480662993286</v>
      </c>
      <c r="HG87" s="147">
        <f>PV(0.05,'PV factor'!X175,,-ED87)</f>
        <v>48835.695869517403</v>
      </c>
      <c r="HH87" s="147">
        <f>PV(0.05,'PV factor'!Y175,,-EE87)</f>
        <v>46510.186542397532</v>
      </c>
      <c r="HI87" s="147">
        <f>PV(0.05,'PV factor'!Z175,,-EF87)</f>
        <v>44295.415754664318</v>
      </c>
      <c r="HJ87" s="147">
        <f>PV(0.05,'PV factor'!AA175,,-EG87)</f>
        <v>42186.110242537441</v>
      </c>
      <c r="HK87" s="147">
        <f>PV(0.05,'PV factor'!AB175,,-EH87)</f>
        <v>40177.247850035652</v>
      </c>
      <c r="HL87" s="147">
        <f>PV(0.05,'PV factor'!AC175,,-EI87)</f>
        <v>38264.045571462535</v>
      </c>
      <c r="HM87" s="147">
        <f>PV(0.05,'PV factor'!AD175,,-EJ87)</f>
        <v>36441.948163297646</v>
      </c>
      <c r="HN87" s="147">
        <f>PV(0.05,'PV factor'!AE175,,-EK87)</f>
        <v>34706.617298378718</v>
      </c>
      <c r="HO87" s="147">
        <f>PV(0.05,'PV factor'!AF175,,-EL87)</f>
        <v>33053.921236551148</v>
      </c>
      <c r="HP87" s="147">
        <f>PV(0.05,'PV factor'!AG175,,-EM87)</f>
        <v>31479.924987191574</v>
      </c>
      <c r="HQ87" s="147">
        <f>PV(0.05,'PV factor'!AH175,,-EN87)</f>
        <v>29980.880940182451</v>
      </c>
      <c r="HR87" s="147">
        <f>PV(0.05,'PV factor'!AI175,,-EO87)</f>
        <v>28553.219943030908</v>
      </c>
      <c r="HS87" s="147">
        <f>PV(0.05,'PV factor'!AJ175,,-EP87)</f>
        <v>27193.542802886575</v>
      </c>
      <c r="HT87" s="147">
        <f>PV(0.05,'PV factor'!AK175,,-EQ87)</f>
        <v>25898.612193225312</v>
      </c>
      <c r="HU87" s="147">
        <f>PV(0.05,'PV factor'!AL175,,-ER87)</f>
        <v>24665.344945928868</v>
      </c>
      <c r="HV87" s="147">
        <f>PV(0.05,'PV factor'!AM175,,-ES87)</f>
        <v>23490.804710408447</v>
      </c>
      <c r="HW87" s="147">
        <f>PV(0.05,'PV factor'!AN175,,-ET87)</f>
        <v>22372.194962293754</v>
      </c>
      <c r="HX87" s="147">
        <f>PV(0.05,'PV factor'!AO175,,-EU87)</f>
        <v>21306.852345041676</v>
      </c>
      <c r="HY87" s="147">
        <f>PV(0.05,'PV factor'!AP175,,-EV87)</f>
        <v>20292.240328611118</v>
      </c>
      <c r="HZ87" s="147">
        <f t="shared" si="165"/>
        <v>432998.68264766218</v>
      </c>
      <c r="IA87" s="147">
        <f t="shared" si="166"/>
        <v>2451298.0505706347</v>
      </c>
      <c r="IB87" s="401">
        <f t="shared" si="167"/>
        <v>5.6612136452278641</v>
      </c>
    </row>
    <row r="88" spans="1:236" ht="90" customHeight="1" x14ac:dyDescent="0.2">
      <c r="A88" s="242" t="s">
        <v>1912</v>
      </c>
      <c r="B88" s="195" t="s">
        <v>1913</v>
      </c>
      <c r="C88" s="195" t="s">
        <v>1965</v>
      </c>
      <c r="D88" s="112" t="s">
        <v>73</v>
      </c>
      <c r="E88" s="195" t="s">
        <v>1966</v>
      </c>
      <c r="F88" s="113" t="s">
        <v>1967</v>
      </c>
      <c r="G88" s="113" t="s">
        <v>1968</v>
      </c>
      <c r="H88" s="112" t="s">
        <v>77</v>
      </c>
      <c r="I88" s="113" t="s">
        <v>1963</v>
      </c>
      <c r="J88" s="113">
        <v>5</v>
      </c>
      <c r="K88" s="227" t="s">
        <v>79</v>
      </c>
      <c r="L88" s="112">
        <v>12268</v>
      </c>
      <c r="M88" s="112" t="s">
        <v>1969</v>
      </c>
      <c r="N88" s="112" t="s">
        <v>81</v>
      </c>
      <c r="O88" s="112" t="s">
        <v>82</v>
      </c>
      <c r="P88" s="112" t="s">
        <v>124</v>
      </c>
      <c r="Q88" s="112" t="s">
        <v>100</v>
      </c>
      <c r="R88" s="73" t="s">
        <v>162</v>
      </c>
      <c r="S88" s="112" t="s">
        <v>99</v>
      </c>
      <c r="T88" s="112" t="s">
        <v>1014</v>
      </c>
      <c r="U88" s="112" t="s">
        <v>87</v>
      </c>
      <c r="V88" s="201">
        <v>1</v>
      </c>
      <c r="W88" s="217">
        <v>10000</v>
      </c>
      <c r="X88" s="217">
        <v>0</v>
      </c>
      <c r="Y88" s="217">
        <v>0</v>
      </c>
      <c r="Z88" s="217">
        <v>0</v>
      </c>
      <c r="AA88" s="217">
        <v>10000</v>
      </c>
      <c r="AB88" s="217">
        <v>0</v>
      </c>
      <c r="AC88" s="217">
        <v>0</v>
      </c>
      <c r="AD88" s="217">
        <v>0</v>
      </c>
      <c r="AE88" s="286">
        <v>0</v>
      </c>
      <c r="AF88" s="286">
        <v>0</v>
      </c>
      <c r="AG88" s="286">
        <v>0</v>
      </c>
      <c r="AH88" s="286">
        <v>0</v>
      </c>
      <c r="AI88" s="113" t="s">
        <v>1970</v>
      </c>
      <c r="AJ88" s="217">
        <v>69000</v>
      </c>
      <c r="AK88" s="217">
        <v>0</v>
      </c>
      <c r="AL88" s="217">
        <v>69000</v>
      </c>
      <c r="AM88" s="217">
        <v>0</v>
      </c>
      <c r="AN88" s="217">
        <v>0</v>
      </c>
      <c r="AO88" s="217">
        <v>0</v>
      </c>
      <c r="AP88" s="217">
        <v>0</v>
      </c>
      <c r="AQ88" s="286">
        <v>0</v>
      </c>
      <c r="AR88" s="286">
        <v>0</v>
      </c>
      <c r="AS88" s="286">
        <v>0</v>
      </c>
      <c r="AT88" s="286">
        <v>0</v>
      </c>
      <c r="AU88" s="113"/>
      <c r="AV88" s="230">
        <f t="shared" si="133"/>
        <v>1</v>
      </c>
      <c r="AW88" s="230">
        <f t="shared" si="134"/>
        <v>0</v>
      </c>
      <c r="AX88" s="230" t="str">
        <f t="shared" si="135"/>
        <v>D3</v>
      </c>
      <c r="AY88" s="141">
        <f t="shared" si="136"/>
        <v>9</v>
      </c>
      <c r="AZ88" s="70">
        <f t="shared" si="137"/>
        <v>1</v>
      </c>
      <c r="BA88" s="70">
        <f t="shared" si="138"/>
        <v>1</v>
      </c>
      <c r="BB88" s="70">
        <f t="shared" si="139"/>
        <v>1</v>
      </c>
      <c r="BC88" s="70">
        <f t="shared" si="140"/>
        <v>1</v>
      </c>
      <c r="BD88" s="70">
        <f t="shared" si="141"/>
        <v>1</v>
      </c>
      <c r="BE88" s="70">
        <f t="shared" si="142"/>
        <v>1</v>
      </c>
      <c r="BF88" s="70">
        <f t="shared" si="143"/>
        <v>1</v>
      </c>
      <c r="BG88" s="71">
        <f t="shared" si="144"/>
        <v>0</v>
      </c>
      <c r="BH88" s="71">
        <f t="shared" si="145"/>
        <v>1</v>
      </c>
      <c r="BI88" s="71">
        <f t="shared" si="146"/>
        <v>0</v>
      </c>
      <c r="BJ88" s="71">
        <f t="shared" si="147"/>
        <v>0</v>
      </c>
      <c r="BK88" s="71">
        <f t="shared" si="148"/>
        <v>1</v>
      </c>
      <c r="BL88" s="70">
        <f t="shared" si="149"/>
        <v>1</v>
      </c>
      <c r="BM88" s="70">
        <f t="shared" si="150"/>
        <v>1</v>
      </c>
      <c r="BN88" s="70">
        <f t="shared" si="151"/>
        <v>1</v>
      </c>
      <c r="BO88" s="70">
        <f t="shared" si="152"/>
        <v>0</v>
      </c>
      <c r="BP88" s="144">
        <f t="shared" si="153"/>
        <v>0</v>
      </c>
      <c r="BQ88" s="144">
        <f t="shared" si="154"/>
        <v>69000</v>
      </c>
      <c r="BR88" s="144">
        <f t="shared" si="155"/>
        <v>10000</v>
      </c>
      <c r="BS88" s="144">
        <f t="shared" si="156"/>
        <v>0</v>
      </c>
      <c r="BT88" s="144">
        <f t="shared" si="157"/>
        <v>0</v>
      </c>
      <c r="BU88" s="144">
        <f t="shared" si="158"/>
        <v>0</v>
      </c>
      <c r="BV88" s="144">
        <f t="shared" si="159"/>
        <v>0</v>
      </c>
      <c r="BW88" s="144">
        <f t="shared" si="160"/>
        <v>0</v>
      </c>
      <c r="BX88" s="144">
        <f t="shared" si="161"/>
        <v>0</v>
      </c>
      <c r="BY88" s="144">
        <f t="shared" si="162"/>
        <v>0</v>
      </c>
      <c r="BZ88" s="9">
        <v>0</v>
      </c>
      <c r="CA88" s="9">
        <v>0</v>
      </c>
      <c r="CB88" s="9">
        <v>0</v>
      </c>
      <c r="CC88" s="9">
        <v>0</v>
      </c>
      <c r="CD88" s="9">
        <v>0</v>
      </c>
      <c r="CE88" s="9">
        <v>0</v>
      </c>
      <c r="CF88" s="9">
        <v>0</v>
      </c>
      <c r="CG88" s="9">
        <v>0</v>
      </c>
      <c r="CH88" s="9">
        <v>0</v>
      </c>
      <c r="CI88" s="9">
        <v>0</v>
      </c>
      <c r="CJ88" s="9">
        <v>0</v>
      </c>
      <c r="CK88" s="9">
        <v>0</v>
      </c>
      <c r="CL88" s="9">
        <v>0</v>
      </c>
      <c r="CM88" s="9">
        <v>0</v>
      </c>
      <c r="CN88" s="9">
        <v>0</v>
      </c>
      <c r="CO88" s="9">
        <v>0</v>
      </c>
      <c r="CP88" s="9">
        <v>0</v>
      </c>
      <c r="CQ88" s="9">
        <v>0</v>
      </c>
      <c r="CR88" s="9">
        <v>0</v>
      </c>
      <c r="CS88" s="9">
        <v>0</v>
      </c>
      <c r="CT88" s="9">
        <v>0</v>
      </c>
      <c r="CU88" s="9">
        <v>0</v>
      </c>
      <c r="CV88" s="9">
        <v>0</v>
      </c>
      <c r="CW88" s="9">
        <v>0</v>
      </c>
      <c r="CX88" s="9">
        <v>0</v>
      </c>
      <c r="CY88" s="9">
        <v>0</v>
      </c>
      <c r="CZ88" s="9">
        <v>0</v>
      </c>
      <c r="DA88" s="9">
        <v>0</v>
      </c>
      <c r="DB88" s="9">
        <v>0</v>
      </c>
      <c r="DC88" s="9">
        <v>0</v>
      </c>
      <c r="DD88" s="9">
        <v>0</v>
      </c>
      <c r="DE88" s="9">
        <v>0</v>
      </c>
      <c r="DF88" s="9">
        <v>0</v>
      </c>
      <c r="DG88" s="144">
        <f t="shared" si="163"/>
        <v>12268</v>
      </c>
      <c r="DH88" s="144">
        <f t="shared" ref="DH88:EW88" si="187">DG88</f>
        <v>12268</v>
      </c>
      <c r="DI88" s="144">
        <f t="shared" si="187"/>
        <v>12268</v>
      </c>
      <c r="DJ88" s="144">
        <f t="shared" si="187"/>
        <v>12268</v>
      </c>
      <c r="DK88" s="144">
        <f t="shared" si="187"/>
        <v>12268</v>
      </c>
      <c r="DL88" s="144">
        <f t="shared" si="187"/>
        <v>12268</v>
      </c>
      <c r="DM88" s="144">
        <f t="shared" si="187"/>
        <v>12268</v>
      </c>
      <c r="DN88" s="144">
        <f t="shared" si="187"/>
        <v>12268</v>
      </c>
      <c r="DO88" s="144">
        <f t="shared" si="187"/>
        <v>12268</v>
      </c>
      <c r="DP88" s="144">
        <f t="shared" si="187"/>
        <v>12268</v>
      </c>
      <c r="DQ88" s="144">
        <f t="shared" si="187"/>
        <v>12268</v>
      </c>
      <c r="DR88" s="144">
        <f t="shared" si="187"/>
        <v>12268</v>
      </c>
      <c r="DS88" s="144">
        <f t="shared" si="187"/>
        <v>12268</v>
      </c>
      <c r="DT88" s="144">
        <f t="shared" si="187"/>
        <v>12268</v>
      </c>
      <c r="DU88" s="144">
        <f t="shared" si="187"/>
        <v>12268</v>
      </c>
      <c r="DV88" s="144">
        <f t="shared" si="187"/>
        <v>12268</v>
      </c>
      <c r="DW88" s="144">
        <f t="shared" si="187"/>
        <v>12268</v>
      </c>
      <c r="DX88" s="144">
        <f t="shared" si="187"/>
        <v>12268</v>
      </c>
      <c r="DY88" s="144">
        <f t="shared" si="187"/>
        <v>12268</v>
      </c>
      <c r="DZ88" s="144">
        <f t="shared" si="187"/>
        <v>12268</v>
      </c>
      <c r="EA88" s="144">
        <f t="shared" si="187"/>
        <v>12268</v>
      </c>
      <c r="EB88" s="144">
        <f t="shared" si="187"/>
        <v>12268</v>
      </c>
      <c r="EC88" s="144">
        <f t="shared" si="187"/>
        <v>12268</v>
      </c>
      <c r="ED88" s="144">
        <f t="shared" si="187"/>
        <v>12268</v>
      </c>
      <c r="EE88" s="144">
        <f t="shared" si="187"/>
        <v>12268</v>
      </c>
      <c r="EF88" s="144">
        <f t="shared" si="187"/>
        <v>12268</v>
      </c>
      <c r="EG88" s="144">
        <f t="shared" si="187"/>
        <v>12268</v>
      </c>
      <c r="EH88" s="144">
        <f t="shared" si="187"/>
        <v>12268</v>
      </c>
      <c r="EI88" s="144">
        <f t="shared" si="187"/>
        <v>12268</v>
      </c>
      <c r="EJ88" s="144">
        <f t="shared" si="187"/>
        <v>12268</v>
      </c>
      <c r="EK88" s="144">
        <f t="shared" si="187"/>
        <v>12268</v>
      </c>
      <c r="EL88" s="144">
        <f t="shared" si="187"/>
        <v>12268</v>
      </c>
      <c r="EM88" s="144">
        <f t="shared" si="187"/>
        <v>12268</v>
      </c>
      <c r="EN88" s="144">
        <f t="shared" si="187"/>
        <v>12268</v>
      </c>
      <c r="EO88" s="144">
        <f t="shared" si="187"/>
        <v>12268</v>
      </c>
      <c r="EP88" s="144">
        <f t="shared" si="187"/>
        <v>12268</v>
      </c>
      <c r="EQ88" s="144">
        <f t="shared" si="187"/>
        <v>12268</v>
      </c>
      <c r="ER88" s="144">
        <f t="shared" si="187"/>
        <v>12268</v>
      </c>
      <c r="ES88" s="144">
        <f t="shared" si="187"/>
        <v>12268</v>
      </c>
      <c r="ET88" s="144">
        <f t="shared" si="187"/>
        <v>12268</v>
      </c>
      <c r="EU88" s="144">
        <f t="shared" si="187"/>
        <v>12268</v>
      </c>
      <c r="EV88" s="144">
        <f t="shared" si="187"/>
        <v>12268</v>
      </c>
      <c r="EW88" s="144">
        <f t="shared" si="187"/>
        <v>12268</v>
      </c>
      <c r="EX88" s="147">
        <f>PV(0.05,'PV factor'!C304,,-BR88)</f>
        <v>9070.2947845804993</v>
      </c>
      <c r="EY88" s="147">
        <f>PV(0.05,'PV factor'!D304,,-BS88)</f>
        <v>0</v>
      </c>
      <c r="EZ88" s="147">
        <f>PV(0.05,'PV factor'!E304,,-BT88)</f>
        <v>0</v>
      </c>
      <c r="FA88" s="147">
        <f>PV(0.05,'PV factor'!F304,,-BU88)</f>
        <v>0</v>
      </c>
      <c r="FB88" s="147">
        <f>PV(0.05,'PV factor'!G304,,-BV88)</f>
        <v>0</v>
      </c>
      <c r="FC88" s="147">
        <f>PV(0.05,'PV factor'!H304,,-BW88)</f>
        <v>0</v>
      </c>
      <c r="FD88" s="147">
        <f>PV(0.05,'PV factor'!I304,,-BX88)</f>
        <v>0</v>
      </c>
      <c r="FE88" s="147">
        <f>PV(0.05,'PV factor'!J304,,-BY88)</f>
        <v>0</v>
      </c>
      <c r="FF88" s="147">
        <f>PV(0.05,'PV factor'!K304,,-BZ88)</f>
        <v>0</v>
      </c>
      <c r="FG88" s="147">
        <f>PV(0.05,'PV factor'!L304,,-CA88)</f>
        <v>0</v>
      </c>
      <c r="FH88" s="147">
        <f>PV(0.05,'PV factor'!M304,,-CB88)</f>
        <v>0</v>
      </c>
      <c r="FI88" s="147">
        <f>PV(0.05,'PV factor'!N304,,-CC88)</f>
        <v>0</v>
      </c>
      <c r="FJ88" s="147">
        <f>PV(0.05,'PV factor'!O304,,-CD88)</f>
        <v>0</v>
      </c>
      <c r="FK88" s="147">
        <f>PV(0.05,'PV factor'!P304,,-CE88)</f>
        <v>0</v>
      </c>
      <c r="FL88" s="147">
        <f>PV(0.05,'PV factor'!Q304,,-CF88)</f>
        <v>0</v>
      </c>
      <c r="FM88" s="147">
        <f>PV(0.05,'PV factor'!R304,,-CG88)</f>
        <v>0</v>
      </c>
      <c r="FN88" s="147">
        <f>PV(0.05,'PV factor'!S304,,-CH88)</f>
        <v>0</v>
      </c>
      <c r="FO88" s="147">
        <f>PV(0.05,'PV factor'!T304,,-CI88)</f>
        <v>0</v>
      </c>
      <c r="FP88" s="147">
        <f>PV(0.05,'PV factor'!U304,,-CJ88)</f>
        <v>0</v>
      </c>
      <c r="FQ88" s="147">
        <f>PV(0.05,'PV factor'!V304,,-CK88)</f>
        <v>0</v>
      </c>
      <c r="FR88" s="147">
        <f>PV(0.05,'PV factor'!W304,,-CL88)</f>
        <v>0</v>
      </c>
      <c r="FS88" s="147">
        <f>PV(0.05,'PV factor'!X304,,-CM88)</f>
        <v>0</v>
      </c>
      <c r="FT88" s="147">
        <f>PV(0.05,'PV factor'!Y304,,-CN88)</f>
        <v>0</v>
      </c>
      <c r="FU88" s="147">
        <f>PV(0.05,'PV factor'!Z304,,-CO88)</f>
        <v>0</v>
      </c>
      <c r="FV88" s="147">
        <f>PV(0.05,'PV factor'!AA304,,-CP88)</f>
        <v>0</v>
      </c>
      <c r="FW88" s="147">
        <f>PV(0.05,'PV factor'!AB304,,-CQ88)</f>
        <v>0</v>
      </c>
      <c r="FX88" s="147">
        <f>PV(0.05,'PV factor'!AC304,,-CR88)</f>
        <v>0</v>
      </c>
      <c r="FY88" s="147">
        <f>PV(0.05,'PV factor'!AD304,,-CS88)</f>
        <v>0</v>
      </c>
      <c r="FZ88" s="147">
        <f>PV(0.05,'PV factor'!AE304,,-CT88)</f>
        <v>0</v>
      </c>
      <c r="GA88" s="147">
        <f>PV(0.05,'PV factor'!AF304,,-CU88)</f>
        <v>0</v>
      </c>
      <c r="GB88" s="147">
        <f>PV(0.05,'PV factor'!AG304,,-CV88)</f>
        <v>0</v>
      </c>
      <c r="GC88" s="147">
        <f>PV(0.05,'PV factor'!AH304,,-CW88)</f>
        <v>0</v>
      </c>
      <c r="GD88" s="147">
        <f>PV(0.05,'PV factor'!AI304,,-CX88)</f>
        <v>0</v>
      </c>
      <c r="GE88" s="147">
        <f>PV(0.05,'PV factor'!AJ304,,-CY88)</f>
        <v>0</v>
      </c>
      <c r="GF88" s="147">
        <f>PV(0.05,'PV factor'!AK304,,-CZ88)</f>
        <v>0</v>
      </c>
      <c r="GG88" s="147">
        <f>PV(0.05,'PV factor'!AL304,,-DA88)</f>
        <v>0</v>
      </c>
      <c r="GH88" s="147">
        <f>PV(0.05,'PV factor'!AM304,,-DB88)</f>
        <v>0</v>
      </c>
      <c r="GI88" s="147">
        <f>PV(0.05,'PV factor'!AN304,,-DC88)</f>
        <v>0</v>
      </c>
      <c r="GJ88" s="147">
        <f>PV(0.05,'PV factor'!AO304,,-DD88)</f>
        <v>0</v>
      </c>
      <c r="GK88" s="147">
        <f>PV(0.05,'PV factor'!AP304,,-DE88)</f>
        <v>0</v>
      </c>
      <c r="GL88" s="147">
        <f>PV(0.05,'PV factor'!C304,,-DI88)</f>
        <v>11127.437641723356</v>
      </c>
      <c r="GM88" s="147">
        <f>PV(0.05,'PV factor'!D304,,-DJ88)</f>
        <v>10597.559658784148</v>
      </c>
      <c r="GN88" s="147">
        <f>PV(0.05,'PV factor'!E304,,-DK88)</f>
        <v>10092.913960746808</v>
      </c>
      <c r="GO88" s="147">
        <f>PV(0.05,'PV factor'!F304,,-DL88)</f>
        <v>9612.2990102350541</v>
      </c>
      <c r="GP88" s="147">
        <f>PV(0.05,'PV factor'!G304,,-DM88)</f>
        <v>9154.5704859381476</v>
      </c>
      <c r="GQ88" s="147">
        <f>PV(0.05,'PV factor'!H304,,-DN88)</f>
        <v>8718.6385580363294</v>
      </c>
      <c r="GR88" s="147">
        <f>PV(0.05,'PV factor'!I304,,-DO88)</f>
        <v>8303.4652933679336</v>
      </c>
      <c r="GS88" s="147">
        <f>PV(0.05,'PV factor'!J304,,-DP88)</f>
        <v>7908.0621841599368</v>
      </c>
      <c r="GT88" s="147">
        <f>PV(0.05,'PV factor'!K304,,-DQ88)</f>
        <v>7531.4877944380351</v>
      </c>
      <c r="GU88" s="147">
        <f>PV(0.05,'PV factor'!L304,,-DR88)</f>
        <v>7172.8455185124139</v>
      </c>
      <c r="GV88" s="147">
        <f>PV(0.05,'PV factor'!M304,,-DS88)</f>
        <v>6831.2814462022998</v>
      </c>
      <c r="GW88" s="147">
        <f>PV(0.05,'PV factor'!N304,,-DT88)</f>
        <v>6505.9823297164749</v>
      </c>
      <c r="GX88" s="147">
        <f>PV(0.05,'PV factor'!O304,,-DU88)</f>
        <v>6196.1736473490255</v>
      </c>
      <c r="GY88" s="147">
        <f>PV(0.05,'PV factor'!P304,,-DV88)</f>
        <v>5901.1177593800221</v>
      </c>
      <c r="GZ88" s="147">
        <f>PV(0.05,'PV factor'!Q304,,-DW88)</f>
        <v>5620.1121517904976</v>
      </c>
      <c r="HA88" s="147">
        <f>PV(0.05,'PV factor'!R304,,-DX88)</f>
        <v>5352.4877636099973</v>
      </c>
      <c r="HB88" s="147">
        <f>PV(0.05,'PV factor'!S304,,-DY88)</f>
        <v>5097.6073939142834</v>
      </c>
      <c r="HC88" s="147">
        <f>PV(0.05,'PV factor'!T304,,-DZ88)</f>
        <v>4854.8641846802693</v>
      </c>
      <c r="HD88" s="147">
        <f>PV(0.05,'PV factor'!U304,,-EA88)</f>
        <v>4623.680175885971</v>
      </c>
      <c r="HE88" s="147">
        <f>PV(0.05,'PV factor'!V304,,-EB88)</f>
        <v>4403.5049294152113</v>
      </c>
      <c r="HF88" s="147">
        <f>PV(0.05,'PV factor'!W304,,-EC88)</f>
        <v>4193.8142184906774</v>
      </c>
      <c r="HG88" s="147">
        <f>PV(0.05,'PV factor'!X304,,-ED88)</f>
        <v>3994.1087795149301</v>
      </c>
      <c r="HH88" s="147">
        <f>PV(0.05,'PV factor'!Y304,,-EE88)</f>
        <v>3803.9131233475528</v>
      </c>
      <c r="HI88" s="147">
        <f>PV(0.05,'PV factor'!Z304,,-EF88)</f>
        <v>3622.7744031881452</v>
      </c>
      <c r="HJ88" s="147">
        <f>PV(0.05,'PV factor'!AA304,,-EG88)</f>
        <v>3450.2613363696623</v>
      </c>
      <c r="HK88" s="147">
        <f>PV(0.05,'PV factor'!AB304,,-EH88)</f>
        <v>3285.9631774949162</v>
      </c>
      <c r="HL88" s="147">
        <f>PV(0.05,'PV factor'!AC304,,-EI88)</f>
        <v>3129.488740471349</v>
      </c>
      <c r="HM88" s="147">
        <f>PV(0.05,'PV factor'!AD304,,-EJ88)</f>
        <v>2980.4654671155699</v>
      </c>
      <c r="HN88" s="147">
        <f>PV(0.05,'PV factor'!AE304,,-EK88)</f>
        <v>2838.5385401100675</v>
      </c>
      <c r="HO88" s="147">
        <f>PV(0.05,'PV factor'!AF304,,-EL88)</f>
        <v>2703.3700382000634</v>
      </c>
      <c r="HP88" s="147">
        <f>PV(0.05,'PV factor'!AG304,,-EM88)</f>
        <v>2574.6381316191082</v>
      </c>
      <c r="HQ88" s="147">
        <f>PV(0.05,'PV factor'!AH304,,-EN88)</f>
        <v>2452.0363158277219</v>
      </c>
      <c r="HR88" s="147">
        <f>PV(0.05,'PV factor'!AI304,,-EO88)</f>
        <v>2335.2726817406879</v>
      </c>
      <c r="HS88" s="147">
        <f>PV(0.05,'PV factor'!AJ304,,-EP88)</f>
        <v>2224.0692207054167</v>
      </c>
      <c r="HT88" s="147">
        <f>PV(0.05,'PV factor'!AK304,,-EQ88)</f>
        <v>2118.1611625765877</v>
      </c>
      <c r="HU88" s="147">
        <f>PV(0.05,'PV factor'!AL304,,-ER88)</f>
        <v>2017.2963453110356</v>
      </c>
      <c r="HV88" s="147">
        <f>PV(0.05,'PV factor'!AM304,,-ES88)</f>
        <v>1921.234614581939</v>
      </c>
      <c r="HW88" s="147">
        <f>PV(0.05,'PV factor'!AN304,,-ET88)</f>
        <v>1829.7472519827986</v>
      </c>
      <c r="HX88" s="147">
        <f>PV(0.05,'PV factor'!AO304,,-EU88)</f>
        <v>1742.6164304598085</v>
      </c>
      <c r="HY88" s="147">
        <f>PV(0.05,'PV factor'!AP304,,-EV88)</f>
        <v>1659.6346956760078</v>
      </c>
      <c r="HZ88" s="147">
        <f t="shared" si="165"/>
        <v>9070.2947845804993</v>
      </c>
      <c r="IA88" s="147">
        <f t="shared" si="166"/>
        <v>50584.780757427507</v>
      </c>
      <c r="IB88" s="401">
        <f t="shared" si="167"/>
        <v>5.5769720785063823</v>
      </c>
    </row>
    <row r="89" spans="1:236" ht="90" customHeight="1" x14ac:dyDescent="0.2">
      <c r="A89" s="276" t="s">
        <v>634</v>
      </c>
      <c r="B89" s="277" t="s">
        <v>1167</v>
      </c>
      <c r="C89" s="277" t="s">
        <v>1256</v>
      </c>
      <c r="D89" s="99"/>
      <c r="E89" s="277" t="s">
        <v>1257</v>
      </c>
      <c r="F89" s="103" t="s">
        <v>1258</v>
      </c>
      <c r="G89" s="103" t="s">
        <v>1259</v>
      </c>
      <c r="H89" s="99" t="s">
        <v>77</v>
      </c>
      <c r="I89" s="103" t="s">
        <v>1189</v>
      </c>
      <c r="J89" s="103">
        <v>5</v>
      </c>
      <c r="K89" s="227" t="s">
        <v>79</v>
      </c>
      <c r="L89" s="98">
        <v>185990</v>
      </c>
      <c r="M89" s="99" t="s">
        <v>1241</v>
      </c>
      <c r="N89" s="99" t="s">
        <v>147</v>
      </c>
      <c r="O89" s="73" t="s">
        <v>106</v>
      </c>
      <c r="P89" s="90" t="s">
        <v>728</v>
      </c>
      <c r="Q89" s="112" t="s">
        <v>100</v>
      </c>
      <c r="R89" s="99" t="s">
        <v>108</v>
      </c>
      <c r="S89" s="99" t="s">
        <v>99</v>
      </c>
      <c r="T89" s="99" t="s">
        <v>366</v>
      </c>
      <c r="U89" s="99" t="s">
        <v>100</v>
      </c>
      <c r="V89" s="102">
        <v>1</v>
      </c>
      <c r="W89" s="278">
        <v>160000</v>
      </c>
      <c r="X89" s="278">
        <v>0</v>
      </c>
      <c r="Y89" s="278">
        <v>0</v>
      </c>
      <c r="Z89" s="278">
        <v>0</v>
      </c>
      <c r="AA89" s="278">
        <v>160000</v>
      </c>
      <c r="AB89" s="278">
        <v>0</v>
      </c>
      <c r="AC89" s="278">
        <v>0</v>
      </c>
      <c r="AD89" s="278">
        <v>0</v>
      </c>
      <c r="AE89" s="278">
        <v>0</v>
      </c>
      <c r="AF89" s="278">
        <v>0</v>
      </c>
      <c r="AG89" s="278">
        <v>0</v>
      </c>
      <c r="AH89" s="278">
        <v>0</v>
      </c>
      <c r="AI89" s="100" t="s">
        <v>88</v>
      </c>
      <c r="AJ89" s="278">
        <v>0</v>
      </c>
      <c r="AK89" s="278">
        <v>0</v>
      </c>
      <c r="AL89" s="278">
        <v>0</v>
      </c>
      <c r="AM89" s="278">
        <v>0</v>
      </c>
      <c r="AN89" s="278">
        <v>0</v>
      </c>
      <c r="AO89" s="278">
        <v>0</v>
      </c>
      <c r="AP89" s="278">
        <v>0</v>
      </c>
      <c r="AQ89" s="278">
        <v>0</v>
      </c>
      <c r="AR89" s="278">
        <v>0</v>
      </c>
      <c r="AS89" s="278">
        <v>0</v>
      </c>
      <c r="AT89" s="278">
        <v>0</v>
      </c>
      <c r="AU89" s="103"/>
      <c r="AV89" s="230">
        <f t="shared" si="133"/>
        <v>1</v>
      </c>
      <c r="AW89" s="230">
        <f t="shared" si="134"/>
        <v>0</v>
      </c>
      <c r="AX89" s="230" t="str">
        <f t="shared" si="135"/>
        <v>C1</v>
      </c>
      <c r="AY89" s="141">
        <f t="shared" si="136"/>
        <v>8</v>
      </c>
      <c r="AZ89" s="70">
        <f t="shared" si="137"/>
        <v>1</v>
      </c>
      <c r="BA89" s="70">
        <f t="shared" si="138"/>
        <v>1</v>
      </c>
      <c r="BB89" s="70">
        <f t="shared" si="139"/>
        <v>1</v>
      </c>
      <c r="BC89" s="70">
        <f t="shared" si="140"/>
        <v>0</v>
      </c>
      <c r="BD89" s="70">
        <f t="shared" si="141"/>
        <v>1</v>
      </c>
      <c r="BE89" s="70">
        <f t="shared" si="142"/>
        <v>1</v>
      </c>
      <c r="BF89" s="70">
        <f t="shared" si="143"/>
        <v>1</v>
      </c>
      <c r="BG89" s="71">
        <f t="shared" si="144"/>
        <v>0</v>
      </c>
      <c r="BH89" s="71">
        <f t="shared" si="145"/>
        <v>1</v>
      </c>
      <c r="BI89" s="71">
        <f t="shared" si="146"/>
        <v>0</v>
      </c>
      <c r="BJ89" s="71">
        <f t="shared" si="147"/>
        <v>1</v>
      </c>
      <c r="BK89" s="71">
        <f t="shared" si="148"/>
        <v>0</v>
      </c>
      <c r="BL89" s="70">
        <f t="shared" si="149"/>
        <v>1</v>
      </c>
      <c r="BM89" s="70">
        <f t="shared" si="150"/>
        <v>1</v>
      </c>
      <c r="BN89" s="70">
        <f t="shared" si="151"/>
        <v>0</v>
      </c>
      <c r="BO89" s="70">
        <f t="shared" si="152"/>
        <v>1</v>
      </c>
      <c r="BP89" s="144">
        <f t="shared" si="153"/>
        <v>0</v>
      </c>
      <c r="BQ89" s="144">
        <f t="shared" si="154"/>
        <v>0</v>
      </c>
      <c r="BR89" s="144">
        <f t="shared" si="155"/>
        <v>160000</v>
      </c>
      <c r="BS89" s="144">
        <f t="shared" si="156"/>
        <v>0</v>
      </c>
      <c r="BT89" s="144">
        <f t="shared" si="157"/>
        <v>0</v>
      </c>
      <c r="BU89" s="144">
        <f t="shared" si="158"/>
        <v>0</v>
      </c>
      <c r="BV89" s="144">
        <f t="shared" si="159"/>
        <v>0</v>
      </c>
      <c r="BW89" s="144">
        <f t="shared" si="160"/>
        <v>0</v>
      </c>
      <c r="BX89" s="144">
        <f t="shared" si="161"/>
        <v>0</v>
      </c>
      <c r="BY89" s="144">
        <f t="shared" si="162"/>
        <v>0</v>
      </c>
      <c r="BZ89" s="9">
        <v>0</v>
      </c>
      <c r="CA89" s="9">
        <v>0</v>
      </c>
      <c r="CB89" s="9">
        <v>0</v>
      </c>
      <c r="CC89" s="9">
        <v>0</v>
      </c>
      <c r="CD89" s="9">
        <v>0</v>
      </c>
      <c r="CE89" s="9">
        <v>0</v>
      </c>
      <c r="CF89" s="9">
        <v>0</v>
      </c>
      <c r="CG89" s="9">
        <v>0</v>
      </c>
      <c r="CH89" s="9">
        <v>0</v>
      </c>
      <c r="CI89" s="9">
        <v>0</v>
      </c>
      <c r="CJ89" s="9">
        <v>0</v>
      </c>
      <c r="CK89" s="9">
        <v>0</v>
      </c>
      <c r="CL89" s="9">
        <v>0</v>
      </c>
      <c r="CM89" s="9">
        <v>0</v>
      </c>
      <c r="CN89" s="9">
        <v>0</v>
      </c>
      <c r="CO89" s="9">
        <v>0</v>
      </c>
      <c r="CP89" s="9">
        <v>0</v>
      </c>
      <c r="CQ89" s="9">
        <v>0</v>
      </c>
      <c r="CR89" s="9">
        <v>0</v>
      </c>
      <c r="CS89" s="9">
        <v>0</v>
      </c>
      <c r="CT89" s="9">
        <v>0</v>
      </c>
      <c r="CU89" s="9">
        <v>0</v>
      </c>
      <c r="CV89" s="9">
        <v>0</v>
      </c>
      <c r="CW89" s="9">
        <v>0</v>
      </c>
      <c r="CX89" s="9">
        <v>0</v>
      </c>
      <c r="CY89" s="9">
        <v>0</v>
      </c>
      <c r="CZ89" s="9">
        <v>0</v>
      </c>
      <c r="DA89" s="9">
        <v>0</v>
      </c>
      <c r="DB89" s="9">
        <v>0</v>
      </c>
      <c r="DC89" s="9">
        <v>0</v>
      </c>
      <c r="DD89" s="9">
        <v>0</v>
      </c>
      <c r="DE89" s="9">
        <v>0</v>
      </c>
      <c r="DF89" s="9">
        <v>0</v>
      </c>
      <c r="DG89" s="144">
        <f t="shared" si="163"/>
        <v>185990</v>
      </c>
      <c r="DH89" s="144">
        <f t="shared" ref="DH89:EW89" si="188">DG89</f>
        <v>185990</v>
      </c>
      <c r="DI89" s="144">
        <f t="shared" si="188"/>
        <v>185990</v>
      </c>
      <c r="DJ89" s="144">
        <f t="shared" si="188"/>
        <v>185990</v>
      </c>
      <c r="DK89" s="144">
        <f t="shared" si="188"/>
        <v>185990</v>
      </c>
      <c r="DL89" s="144">
        <f t="shared" si="188"/>
        <v>185990</v>
      </c>
      <c r="DM89" s="144">
        <f t="shared" si="188"/>
        <v>185990</v>
      </c>
      <c r="DN89" s="144">
        <f t="shared" si="188"/>
        <v>185990</v>
      </c>
      <c r="DO89" s="144">
        <f t="shared" si="188"/>
        <v>185990</v>
      </c>
      <c r="DP89" s="144">
        <f t="shared" si="188"/>
        <v>185990</v>
      </c>
      <c r="DQ89" s="144">
        <f t="shared" si="188"/>
        <v>185990</v>
      </c>
      <c r="DR89" s="144">
        <f t="shared" si="188"/>
        <v>185990</v>
      </c>
      <c r="DS89" s="144">
        <f t="shared" si="188"/>
        <v>185990</v>
      </c>
      <c r="DT89" s="144">
        <f t="shared" si="188"/>
        <v>185990</v>
      </c>
      <c r="DU89" s="144">
        <f t="shared" si="188"/>
        <v>185990</v>
      </c>
      <c r="DV89" s="144">
        <f t="shared" si="188"/>
        <v>185990</v>
      </c>
      <c r="DW89" s="144">
        <f t="shared" si="188"/>
        <v>185990</v>
      </c>
      <c r="DX89" s="144">
        <f t="shared" si="188"/>
        <v>185990</v>
      </c>
      <c r="DY89" s="144">
        <f t="shared" si="188"/>
        <v>185990</v>
      </c>
      <c r="DZ89" s="144">
        <f t="shared" si="188"/>
        <v>185990</v>
      </c>
      <c r="EA89" s="144">
        <f t="shared" si="188"/>
        <v>185990</v>
      </c>
      <c r="EB89" s="144">
        <f t="shared" si="188"/>
        <v>185990</v>
      </c>
      <c r="EC89" s="144">
        <f t="shared" si="188"/>
        <v>185990</v>
      </c>
      <c r="ED89" s="144">
        <f t="shared" si="188"/>
        <v>185990</v>
      </c>
      <c r="EE89" s="144">
        <f t="shared" si="188"/>
        <v>185990</v>
      </c>
      <c r="EF89" s="144">
        <f t="shared" si="188"/>
        <v>185990</v>
      </c>
      <c r="EG89" s="144">
        <f t="shared" si="188"/>
        <v>185990</v>
      </c>
      <c r="EH89" s="144">
        <f t="shared" si="188"/>
        <v>185990</v>
      </c>
      <c r="EI89" s="144">
        <f t="shared" si="188"/>
        <v>185990</v>
      </c>
      <c r="EJ89" s="144">
        <f t="shared" si="188"/>
        <v>185990</v>
      </c>
      <c r="EK89" s="144">
        <f t="shared" si="188"/>
        <v>185990</v>
      </c>
      <c r="EL89" s="144">
        <f t="shared" si="188"/>
        <v>185990</v>
      </c>
      <c r="EM89" s="144">
        <f t="shared" si="188"/>
        <v>185990</v>
      </c>
      <c r="EN89" s="144">
        <f t="shared" si="188"/>
        <v>185990</v>
      </c>
      <c r="EO89" s="144">
        <f t="shared" si="188"/>
        <v>185990</v>
      </c>
      <c r="EP89" s="144">
        <f t="shared" si="188"/>
        <v>185990</v>
      </c>
      <c r="EQ89" s="144">
        <f t="shared" si="188"/>
        <v>185990</v>
      </c>
      <c r="ER89" s="144">
        <f t="shared" si="188"/>
        <v>185990</v>
      </c>
      <c r="ES89" s="144">
        <f t="shared" si="188"/>
        <v>185990</v>
      </c>
      <c r="ET89" s="144">
        <f t="shared" si="188"/>
        <v>185990</v>
      </c>
      <c r="EU89" s="144">
        <f t="shared" si="188"/>
        <v>185990</v>
      </c>
      <c r="EV89" s="144">
        <f t="shared" si="188"/>
        <v>185990</v>
      </c>
      <c r="EW89" s="144">
        <f t="shared" si="188"/>
        <v>185990</v>
      </c>
      <c r="EX89" s="147">
        <f>PV(0.05,'PV factor'!C138,,-BR89)</f>
        <v>145124.71655328799</v>
      </c>
      <c r="EY89" s="147">
        <f>PV(0.05,'PV factor'!D138,,-BS89)</f>
        <v>0</v>
      </c>
      <c r="EZ89" s="147">
        <f>PV(0.05,'PV factor'!E138,,-BT89)</f>
        <v>0</v>
      </c>
      <c r="FA89" s="147">
        <f>PV(0.05,'PV factor'!F138,,-BU89)</f>
        <v>0</v>
      </c>
      <c r="FB89" s="147">
        <f>PV(0.05,'PV factor'!G138,,-BV89)</f>
        <v>0</v>
      </c>
      <c r="FC89" s="147">
        <f>PV(0.05,'PV factor'!H138,,-BW89)</f>
        <v>0</v>
      </c>
      <c r="FD89" s="147">
        <f>PV(0.05,'PV factor'!I138,,-BX89)</f>
        <v>0</v>
      </c>
      <c r="FE89" s="147">
        <f>PV(0.05,'PV factor'!J138,,-BY89)</f>
        <v>0</v>
      </c>
      <c r="FF89" s="147">
        <f>PV(0.05,'PV factor'!K138,,-BZ89)</f>
        <v>0</v>
      </c>
      <c r="FG89" s="147">
        <f>PV(0.05,'PV factor'!L138,,-CA89)</f>
        <v>0</v>
      </c>
      <c r="FH89" s="147">
        <f>PV(0.05,'PV factor'!M138,,-CB89)</f>
        <v>0</v>
      </c>
      <c r="FI89" s="147">
        <f>PV(0.05,'PV factor'!N138,,-CC89)</f>
        <v>0</v>
      </c>
      <c r="FJ89" s="147">
        <f>PV(0.05,'PV factor'!O138,,-CD89)</f>
        <v>0</v>
      </c>
      <c r="FK89" s="147">
        <f>PV(0.05,'PV factor'!P138,,-CE89)</f>
        <v>0</v>
      </c>
      <c r="FL89" s="147">
        <f>PV(0.05,'PV factor'!Q138,,-CF89)</f>
        <v>0</v>
      </c>
      <c r="FM89" s="147">
        <f>PV(0.05,'PV factor'!R138,,-CG89)</f>
        <v>0</v>
      </c>
      <c r="FN89" s="147">
        <f>PV(0.05,'PV factor'!S138,,-CH89)</f>
        <v>0</v>
      </c>
      <c r="FO89" s="147">
        <f>PV(0.05,'PV factor'!T138,,-CI89)</f>
        <v>0</v>
      </c>
      <c r="FP89" s="147">
        <f>PV(0.05,'PV factor'!U138,,-CJ89)</f>
        <v>0</v>
      </c>
      <c r="FQ89" s="147">
        <f>PV(0.05,'PV factor'!V138,,-CK89)</f>
        <v>0</v>
      </c>
      <c r="FR89" s="147">
        <f>PV(0.05,'PV factor'!W138,,-CL89)</f>
        <v>0</v>
      </c>
      <c r="FS89" s="147">
        <f>PV(0.05,'PV factor'!X138,,-CM89)</f>
        <v>0</v>
      </c>
      <c r="FT89" s="147">
        <f>PV(0.05,'PV factor'!Y138,,-CN89)</f>
        <v>0</v>
      </c>
      <c r="FU89" s="147">
        <f>PV(0.05,'PV factor'!Z138,,-CO89)</f>
        <v>0</v>
      </c>
      <c r="FV89" s="147">
        <f>PV(0.05,'PV factor'!AA138,,-CP89)</f>
        <v>0</v>
      </c>
      <c r="FW89" s="147">
        <f>PV(0.05,'PV factor'!AB138,,-CQ89)</f>
        <v>0</v>
      </c>
      <c r="FX89" s="147">
        <f>PV(0.05,'PV factor'!AC138,,-CR89)</f>
        <v>0</v>
      </c>
      <c r="FY89" s="147">
        <f>PV(0.05,'PV factor'!AD138,,-CS89)</f>
        <v>0</v>
      </c>
      <c r="FZ89" s="147">
        <f>PV(0.05,'PV factor'!AE138,,-CT89)</f>
        <v>0</v>
      </c>
      <c r="GA89" s="147">
        <f>PV(0.05,'PV factor'!AF138,,-CU89)</f>
        <v>0</v>
      </c>
      <c r="GB89" s="147">
        <f>PV(0.05,'PV factor'!AG138,,-CV89)</f>
        <v>0</v>
      </c>
      <c r="GC89" s="147">
        <f>PV(0.05,'PV factor'!AH138,,-CW89)</f>
        <v>0</v>
      </c>
      <c r="GD89" s="147">
        <f>PV(0.05,'PV factor'!AI138,,-CX89)</f>
        <v>0</v>
      </c>
      <c r="GE89" s="147">
        <f>PV(0.05,'PV factor'!AJ138,,-CY89)</f>
        <v>0</v>
      </c>
      <c r="GF89" s="147">
        <f>PV(0.05,'PV factor'!AK138,,-CZ89)</f>
        <v>0</v>
      </c>
      <c r="GG89" s="147">
        <f>PV(0.05,'PV factor'!AL138,,-DA89)</f>
        <v>0</v>
      </c>
      <c r="GH89" s="147">
        <f>PV(0.05,'PV factor'!AM138,,-DB89)</f>
        <v>0</v>
      </c>
      <c r="GI89" s="147">
        <f>PV(0.05,'PV factor'!AN138,,-DC89)</f>
        <v>0</v>
      </c>
      <c r="GJ89" s="147">
        <f>PV(0.05,'PV factor'!AO138,,-DD89)</f>
        <v>0</v>
      </c>
      <c r="GK89" s="147">
        <f>PV(0.05,'PV factor'!AP138,,-DE89)</f>
        <v>0</v>
      </c>
      <c r="GL89" s="147">
        <f>PV(0.05,'PV factor'!C138,,-DI89)</f>
        <v>168698.41269841269</v>
      </c>
      <c r="GM89" s="147">
        <f>PV(0.05,'PV factor'!D138,,-DJ89)</f>
        <v>160665.15495086921</v>
      </c>
      <c r="GN89" s="147">
        <f>PV(0.05,'PV factor'!E138,,-DK89)</f>
        <v>153014.43328654213</v>
      </c>
      <c r="GO89" s="147">
        <f>PV(0.05,'PV factor'!F138,,-DL89)</f>
        <v>145728.03170146869</v>
      </c>
      <c r="GP89" s="147">
        <f>PV(0.05,'PV factor'!G138,,-DM89)</f>
        <v>138788.60162044637</v>
      </c>
      <c r="GQ89" s="147">
        <f>PV(0.05,'PV factor'!H138,,-DN89)</f>
        <v>132179.62059090129</v>
      </c>
      <c r="GR89" s="147">
        <f>PV(0.05,'PV factor'!I138,,-DO89)</f>
        <v>125885.35294371552</v>
      </c>
      <c r="GS89" s="147">
        <f>PV(0.05,'PV factor'!J138,,-DP89)</f>
        <v>119890.81232734812</v>
      </c>
      <c r="GT89" s="147">
        <f>PV(0.05,'PV factor'!K138,,-DQ89)</f>
        <v>114181.72602604583</v>
      </c>
      <c r="GU89" s="147">
        <f>PV(0.05,'PV factor'!L138,,-DR89)</f>
        <v>108744.50097718649</v>
      </c>
      <c r="GV89" s="147">
        <f>PV(0.05,'PV factor'!M138,,-DS89)</f>
        <v>103566.1914068443</v>
      </c>
      <c r="GW89" s="147">
        <f>PV(0.05,'PV factor'!N138,,-DT89)</f>
        <v>98634.468006518364</v>
      </c>
      <c r="GX89" s="147">
        <f>PV(0.05,'PV factor'!O138,,-DU89)</f>
        <v>93937.588577636547</v>
      </c>
      <c r="GY89" s="147">
        <f>PV(0.05,'PV factor'!P138,,-DV89)</f>
        <v>89464.370073939543</v>
      </c>
      <c r="GZ89" s="147">
        <f>PV(0.05,'PV factor'!Q138,,-DW89)</f>
        <v>85204.161975180526</v>
      </c>
      <c r="HA89" s="147">
        <f>PV(0.05,'PV factor'!R138,,-DX89)</f>
        <v>81146.820928743342</v>
      </c>
      <c r="HB89" s="147">
        <f>PV(0.05,'PV factor'!S138,,-DY89)</f>
        <v>77282.686598803193</v>
      </c>
      <c r="HC89" s="147">
        <f>PV(0.05,'PV factor'!T138,,-DZ89)</f>
        <v>73602.558665526842</v>
      </c>
      <c r="HD89" s="147">
        <f>PV(0.05,'PV factor'!U138,,-EA89)</f>
        <v>70097.674919549376</v>
      </c>
      <c r="HE89" s="147">
        <f>PV(0.05,'PV factor'!V138,,-EB89)</f>
        <v>66759.690399570842</v>
      </c>
      <c r="HF89" s="147">
        <f>PV(0.05,'PV factor'!W138,,-EC89)</f>
        <v>63580.657523400805</v>
      </c>
      <c r="HG89" s="147">
        <f>PV(0.05,'PV factor'!X138,,-ED89)</f>
        <v>60553.007165143608</v>
      </c>
      <c r="HH89" s="147">
        <f>PV(0.05,'PV factor'!Y138,,-EE89)</f>
        <v>57669.530633470116</v>
      </c>
      <c r="HI89" s="147">
        <f>PV(0.05,'PV factor'!Z138,,-EF89)</f>
        <v>54923.36250806677</v>
      </c>
      <c r="HJ89" s="147">
        <f>PV(0.05,'PV factor'!AA138,,-EG89)</f>
        <v>52307.964293396923</v>
      </c>
      <c r="HK89" s="147">
        <f>PV(0.05,'PV factor'!AB138,,-EH89)</f>
        <v>49817.108850854209</v>
      </c>
      <c r="HL89" s="147">
        <f>PV(0.05,'PV factor'!AC138,,-EI89)</f>
        <v>47444.86557224211</v>
      </c>
      <c r="HM89" s="147">
        <f>PV(0.05,'PV factor'!AD138,,-EJ89)</f>
        <v>45185.586259278192</v>
      </c>
      <c r="HN89" s="147">
        <f>PV(0.05,'PV factor'!AE138,,-EK89)</f>
        <v>43033.891675503059</v>
      </c>
      <c r="HO89" s="147">
        <f>PV(0.05,'PV factor'!AF138,,-EL89)</f>
        <v>40984.658738574326</v>
      </c>
      <c r="HP89" s="147">
        <f>PV(0.05,'PV factor'!AG138,,-EM89)</f>
        <v>39033.008322451737</v>
      </c>
      <c r="HQ89" s="147">
        <f>PV(0.05,'PV factor'!AH138,,-EN89)</f>
        <v>37174.293640430224</v>
      </c>
      <c r="HR89" s="147">
        <f>PV(0.05,'PV factor'!AI138,,-EO89)</f>
        <v>35404.08918136212</v>
      </c>
      <c r="HS89" s="147">
        <f>PV(0.05,'PV factor'!AJ138,,-EP89)</f>
        <v>33718.180172725828</v>
      </c>
      <c r="HT89" s="147">
        <f>PV(0.05,'PV factor'!AK138,,-EQ89)</f>
        <v>32112.552545453171</v>
      </c>
      <c r="HU89" s="147">
        <f>PV(0.05,'PV factor'!AL138,,-ER89)</f>
        <v>30583.383376622067</v>
      </c>
      <c r="HV89" s="147">
        <f>PV(0.05,'PV factor'!AM138,,-ES89)</f>
        <v>29127.031787259115</v>
      </c>
      <c r="HW89" s="147">
        <f>PV(0.05,'PV factor'!AN138,,-ET89)</f>
        <v>27740.030273580105</v>
      </c>
      <c r="HX89" s="147">
        <f>PV(0.05,'PV factor'!AO138,,-EU89)</f>
        <v>26419.076451028675</v>
      </c>
      <c r="HY89" s="147">
        <f>PV(0.05,'PV factor'!AP138,,-EV89)</f>
        <v>25161.025191455879</v>
      </c>
      <c r="HZ89" s="147">
        <f t="shared" si="165"/>
        <v>145124.71655328799</v>
      </c>
      <c r="IA89" s="147">
        <f t="shared" si="166"/>
        <v>766894.63425773918</v>
      </c>
      <c r="IB89" s="401">
        <f t="shared" si="167"/>
        <v>5.2843833391822335</v>
      </c>
    </row>
    <row r="90" spans="1:236" ht="90" customHeight="1" x14ac:dyDescent="0.2">
      <c r="A90" s="242" t="s">
        <v>70</v>
      </c>
      <c r="B90" s="195" t="s">
        <v>71</v>
      </c>
      <c r="C90" s="195" t="s">
        <v>89</v>
      </c>
      <c r="D90" s="115">
        <v>8</v>
      </c>
      <c r="E90" s="195" t="s">
        <v>90</v>
      </c>
      <c r="F90" s="113" t="s">
        <v>91</v>
      </c>
      <c r="G90" s="113" t="s">
        <v>92</v>
      </c>
      <c r="H90" s="112" t="s">
        <v>77</v>
      </c>
      <c r="I90" s="113" t="s">
        <v>93</v>
      </c>
      <c r="J90" s="113">
        <v>40</v>
      </c>
      <c r="K90" s="227" t="s">
        <v>94</v>
      </c>
      <c r="L90" s="111">
        <v>46800</v>
      </c>
      <c r="M90" s="214" t="s">
        <v>95</v>
      </c>
      <c r="N90" s="112" t="s">
        <v>96</v>
      </c>
      <c r="O90" s="458" t="s">
        <v>97</v>
      </c>
      <c r="P90" s="458" t="s">
        <v>97</v>
      </c>
      <c r="Q90" s="79" t="s">
        <v>87</v>
      </c>
      <c r="R90" s="112" t="s">
        <v>98</v>
      </c>
      <c r="S90" s="112" t="s">
        <v>99</v>
      </c>
      <c r="T90" s="288" t="s">
        <v>86</v>
      </c>
      <c r="U90" s="112" t="s">
        <v>100</v>
      </c>
      <c r="V90" s="201">
        <v>1</v>
      </c>
      <c r="W90" s="217">
        <v>169500</v>
      </c>
      <c r="X90" s="217">
        <v>0</v>
      </c>
      <c r="Y90" s="217">
        <v>0</v>
      </c>
      <c r="Z90" s="315">
        <v>0</v>
      </c>
      <c r="AA90" s="217">
        <v>2500</v>
      </c>
      <c r="AB90" s="217">
        <v>167000</v>
      </c>
      <c r="AC90" s="217">
        <v>0</v>
      </c>
      <c r="AD90" s="217">
        <v>0</v>
      </c>
      <c r="AE90" s="286">
        <v>0</v>
      </c>
      <c r="AF90" s="286">
        <v>0</v>
      </c>
      <c r="AG90" s="286">
        <v>0</v>
      </c>
      <c r="AH90" s="286">
        <v>0</v>
      </c>
      <c r="AI90" s="112" t="s">
        <v>88</v>
      </c>
      <c r="AJ90" s="217">
        <v>0</v>
      </c>
      <c r="AK90" s="217">
        <v>0</v>
      </c>
      <c r="AL90" s="217">
        <v>0</v>
      </c>
      <c r="AM90" s="217">
        <v>0</v>
      </c>
      <c r="AN90" s="217">
        <v>0</v>
      </c>
      <c r="AO90" s="217">
        <v>0</v>
      </c>
      <c r="AP90" s="217">
        <v>0</v>
      </c>
      <c r="AQ90" s="286">
        <v>0</v>
      </c>
      <c r="AR90" s="286">
        <v>0</v>
      </c>
      <c r="AS90" s="286">
        <v>0</v>
      </c>
      <c r="AT90" s="286">
        <v>0</v>
      </c>
      <c r="AU90" s="218"/>
      <c r="AV90" s="230">
        <f t="shared" si="133"/>
        <v>1</v>
      </c>
      <c r="AW90" s="230">
        <f t="shared" si="134"/>
        <v>0</v>
      </c>
      <c r="AX90" s="230" t="str">
        <f t="shared" si="135"/>
        <v>0</v>
      </c>
      <c r="AY90" s="141">
        <f t="shared" si="136"/>
        <v>9</v>
      </c>
      <c r="AZ90" s="70">
        <f t="shared" si="137"/>
        <v>1</v>
      </c>
      <c r="BA90" s="70">
        <f t="shared" si="138"/>
        <v>1</v>
      </c>
      <c r="BB90" s="70">
        <f t="shared" si="139"/>
        <v>1</v>
      </c>
      <c r="BC90" s="70">
        <f t="shared" si="140"/>
        <v>1</v>
      </c>
      <c r="BD90" s="70">
        <f t="shared" si="141"/>
        <v>1</v>
      </c>
      <c r="BE90" s="70">
        <f t="shared" si="142"/>
        <v>1</v>
      </c>
      <c r="BF90" s="70">
        <f t="shared" si="143"/>
        <v>1</v>
      </c>
      <c r="BG90" s="71">
        <f t="shared" si="144"/>
        <v>0</v>
      </c>
      <c r="BH90" s="71">
        <f t="shared" si="145"/>
        <v>1</v>
      </c>
      <c r="BI90" s="71">
        <f t="shared" si="146"/>
        <v>1</v>
      </c>
      <c r="BJ90" s="71">
        <f t="shared" si="147"/>
        <v>0</v>
      </c>
      <c r="BK90" s="71">
        <f t="shared" si="148"/>
        <v>0</v>
      </c>
      <c r="BL90" s="70">
        <f t="shared" si="149"/>
        <v>1</v>
      </c>
      <c r="BM90" s="70">
        <f t="shared" si="150"/>
        <v>1</v>
      </c>
      <c r="BN90" s="70">
        <f t="shared" si="151"/>
        <v>0</v>
      </c>
      <c r="BO90" s="70">
        <f t="shared" si="152"/>
        <v>1</v>
      </c>
      <c r="BP90" s="144">
        <f t="shared" si="153"/>
        <v>0</v>
      </c>
      <c r="BQ90" s="144">
        <f t="shared" si="154"/>
        <v>0</v>
      </c>
      <c r="BR90" s="144">
        <f t="shared" si="155"/>
        <v>2500</v>
      </c>
      <c r="BS90" s="144">
        <f t="shared" si="156"/>
        <v>167000</v>
      </c>
      <c r="BT90" s="144">
        <f t="shared" si="157"/>
        <v>0</v>
      </c>
      <c r="BU90" s="144">
        <f t="shared" si="158"/>
        <v>0</v>
      </c>
      <c r="BV90" s="144">
        <f t="shared" si="159"/>
        <v>0</v>
      </c>
      <c r="BW90" s="144">
        <f t="shared" si="160"/>
        <v>0</v>
      </c>
      <c r="BX90" s="144">
        <f t="shared" si="161"/>
        <v>0</v>
      </c>
      <c r="BY90" s="144">
        <f t="shared" si="162"/>
        <v>0</v>
      </c>
      <c r="BZ90" s="9">
        <v>0</v>
      </c>
      <c r="CA90" s="9">
        <v>0</v>
      </c>
      <c r="CB90" s="9">
        <v>0</v>
      </c>
      <c r="CC90" s="9">
        <v>0</v>
      </c>
      <c r="CD90" s="9">
        <v>0</v>
      </c>
      <c r="CE90" s="9">
        <v>0</v>
      </c>
      <c r="CF90" s="9">
        <v>0</v>
      </c>
      <c r="CG90" s="9">
        <v>0</v>
      </c>
      <c r="CH90" s="9">
        <v>0</v>
      </c>
      <c r="CI90" s="9">
        <v>0</v>
      </c>
      <c r="CJ90" s="9">
        <v>0</v>
      </c>
      <c r="CK90" s="9">
        <v>0</v>
      </c>
      <c r="CL90" s="9">
        <v>0</v>
      </c>
      <c r="CM90" s="9">
        <v>0</v>
      </c>
      <c r="CN90" s="9">
        <v>0</v>
      </c>
      <c r="CO90" s="9">
        <v>0</v>
      </c>
      <c r="CP90" s="9">
        <v>0</v>
      </c>
      <c r="CQ90" s="9">
        <v>0</v>
      </c>
      <c r="CR90" s="9">
        <v>0</v>
      </c>
      <c r="CS90" s="9">
        <v>0</v>
      </c>
      <c r="CT90" s="9">
        <v>0</v>
      </c>
      <c r="CU90" s="9">
        <v>0</v>
      </c>
      <c r="CV90" s="9">
        <v>0</v>
      </c>
      <c r="CW90" s="9">
        <v>0</v>
      </c>
      <c r="CX90" s="9">
        <v>0</v>
      </c>
      <c r="CY90" s="9">
        <v>0</v>
      </c>
      <c r="CZ90" s="9">
        <v>0</v>
      </c>
      <c r="DA90" s="9">
        <v>0</v>
      </c>
      <c r="DB90" s="9">
        <v>0</v>
      </c>
      <c r="DC90" s="9">
        <v>0</v>
      </c>
      <c r="DD90" s="9">
        <v>0</v>
      </c>
      <c r="DE90" s="9">
        <v>0</v>
      </c>
      <c r="DF90" s="9">
        <v>0</v>
      </c>
      <c r="DG90" s="144">
        <f t="shared" si="163"/>
        <v>46800</v>
      </c>
      <c r="DH90" s="144">
        <f t="shared" ref="DH90:EW90" si="189">DG90</f>
        <v>46800</v>
      </c>
      <c r="DI90" s="144">
        <f t="shared" si="189"/>
        <v>46800</v>
      </c>
      <c r="DJ90" s="144">
        <f t="shared" si="189"/>
        <v>46800</v>
      </c>
      <c r="DK90" s="144">
        <f t="shared" si="189"/>
        <v>46800</v>
      </c>
      <c r="DL90" s="144">
        <f t="shared" si="189"/>
        <v>46800</v>
      </c>
      <c r="DM90" s="144">
        <f t="shared" si="189"/>
        <v>46800</v>
      </c>
      <c r="DN90" s="144">
        <f t="shared" si="189"/>
        <v>46800</v>
      </c>
      <c r="DO90" s="144">
        <f t="shared" si="189"/>
        <v>46800</v>
      </c>
      <c r="DP90" s="144">
        <f t="shared" si="189"/>
        <v>46800</v>
      </c>
      <c r="DQ90" s="144">
        <f t="shared" si="189"/>
        <v>46800</v>
      </c>
      <c r="DR90" s="144">
        <f t="shared" si="189"/>
        <v>46800</v>
      </c>
      <c r="DS90" s="144">
        <f t="shared" si="189"/>
        <v>46800</v>
      </c>
      <c r="DT90" s="144">
        <f t="shared" si="189"/>
        <v>46800</v>
      </c>
      <c r="DU90" s="144">
        <f t="shared" si="189"/>
        <v>46800</v>
      </c>
      <c r="DV90" s="144">
        <f t="shared" si="189"/>
        <v>46800</v>
      </c>
      <c r="DW90" s="144">
        <f t="shared" si="189"/>
        <v>46800</v>
      </c>
      <c r="DX90" s="144">
        <f t="shared" si="189"/>
        <v>46800</v>
      </c>
      <c r="DY90" s="144">
        <f t="shared" si="189"/>
        <v>46800</v>
      </c>
      <c r="DZ90" s="144">
        <f t="shared" si="189"/>
        <v>46800</v>
      </c>
      <c r="EA90" s="144">
        <f t="shared" si="189"/>
        <v>46800</v>
      </c>
      <c r="EB90" s="144">
        <f t="shared" si="189"/>
        <v>46800</v>
      </c>
      <c r="EC90" s="144">
        <f t="shared" si="189"/>
        <v>46800</v>
      </c>
      <c r="ED90" s="144">
        <f t="shared" si="189"/>
        <v>46800</v>
      </c>
      <c r="EE90" s="144">
        <f t="shared" si="189"/>
        <v>46800</v>
      </c>
      <c r="EF90" s="144">
        <f t="shared" si="189"/>
        <v>46800</v>
      </c>
      <c r="EG90" s="144">
        <f t="shared" si="189"/>
        <v>46800</v>
      </c>
      <c r="EH90" s="144">
        <f t="shared" si="189"/>
        <v>46800</v>
      </c>
      <c r="EI90" s="144">
        <f t="shared" si="189"/>
        <v>46800</v>
      </c>
      <c r="EJ90" s="144">
        <f t="shared" si="189"/>
        <v>46800</v>
      </c>
      <c r="EK90" s="144">
        <f t="shared" si="189"/>
        <v>46800</v>
      </c>
      <c r="EL90" s="144">
        <f t="shared" si="189"/>
        <v>46800</v>
      </c>
      <c r="EM90" s="144">
        <f t="shared" si="189"/>
        <v>46800</v>
      </c>
      <c r="EN90" s="144">
        <f t="shared" si="189"/>
        <v>46800</v>
      </c>
      <c r="EO90" s="144">
        <f t="shared" si="189"/>
        <v>46800</v>
      </c>
      <c r="EP90" s="144">
        <f t="shared" si="189"/>
        <v>46800</v>
      </c>
      <c r="EQ90" s="144">
        <f t="shared" si="189"/>
        <v>46800</v>
      </c>
      <c r="ER90" s="144">
        <f t="shared" si="189"/>
        <v>46800</v>
      </c>
      <c r="ES90" s="144">
        <f t="shared" si="189"/>
        <v>46800</v>
      </c>
      <c r="ET90" s="144">
        <f t="shared" si="189"/>
        <v>46800</v>
      </c>
      <c r="EU90" s="144">
        <f t="shared" si="189"/>
        <v>46800</v>
      </c>
      <c r="EV90" s="144">
        <f t="shared" si="189"/>
        <v>46800</v>
      </c>
      <c r="EW90" s="144">
        <f t="shared" si="189"/>
        <v>46800</v>
      </c>
      <c r="EX90" s="147">
        <f>PV(0.05,'PV factor'!C316,,-BR90)</f>
        <v>2267.5736961451248</v>
      </c>
      <c r="EY90" s="147">
        <f>PV(0.05,'PV factor'!D316,,-BS90)</f>
        <v>144260.87895475648</v>
      </c>
      <c r="EZ90" s="147">
        <f>PV(0.05,'PV factor'!E316,,-BT90)</f>
        <v>0</v>
      </c>
      <c r="FA90" s="147">
        <f>PV(0.05,'PV factor'!F316,,-BU90)</f>
        <v>0</v>
      </c>
      <c r="FB90" s="147">
        <f>PV(0.05,'PV factor'!G316,,-BV90)</f>
        <v>0</v>
      </c>
      <c r="FC90" s="147">
        <f>PV(0.05,'PV factor'!H316,,-BW90)</f>
        <v>0</v>
      </c>
      <c r="FD90" s="147">
        <f>PV(0.05,'PV factor'!I316,,-BX90)</f>
        <v>0</v>
      </c>
      <c r="FE90" s="147">
        <f>PV(0.05,'PV factor'!J316,,-BY90)</f>
        <v>0</v>
      </c>
      <c r="FF90" s="147">
        <f>PV(0.05,'PV factor'!K316,,-BZ90)</f>
        <v>0</v>
      </c>
      <c r="FG90" s="147">
        <f>PV(0.05,'PV factor'!L316,,-CA90)</f>
        <v>0</v>
      </c>
      <c r="FH90" s="147">
        <f>PV(0.05,'PV factor'!M316,,-CB90)</f>
        <v>0</v>
      </c>
      <c r="FI90" s="147">
        <f>PV(0.05,'PV factor'!N316,,-CC90)</f>
        <v>0</v>
      </c>
      <c r="FJ90" s="147">
        <f>PV(0.05,'PV factor'!O316,,-CD90)</f>
        <v>0</v>
      </c>
      <c r="FK90" s="147">
        <f>PV(0.05,'PV factor'!P316,,-CE90)</f>
        <v>0</v>
      </c>
      <c r="FL90" s="147">
        <f>PV(0.05,'PV factor'!Q316,,-CF90)</f>
        <v>0</v>
      </c>
      <c r="FM90" s="147">
        <f>PV(0.05,'PV factor'!R316,,-CG90)</f>
        <v>0</v>
      </c>
      <c r="FN90" s="147">
        <f>PV(0.05,'PV factor'!S316,,-CH90)</f>
        <v>0</v>
      </c>
      <c r="FO90" s="147">
        <f>PV(0.05,'PV factor'!T316,,-CI90)</f>
        <v>0</v>
      </c>
      <c r="FP90" s="147">
        <f>PV(0.05,'PV factor'!U316,,-CJ90)</f>
        <v>0</v>
      </c>
      <c r="FQ90" s="147">
        <f>PV(0.05,'PV factor'!V316,,-CK90)</f>
        <v>0</v>
      </c>
      <c r="FR90" s="147">
        <f>PV(0.05,'PV factor'!W316,,-CL90)</f>
        <v>0</v>
      </c>
      <c r="FS90" s="147">
        <f>PV(0.05,'PV factor'!X316,,-CM90)</f>
        <v>0</v>
      </c>
      <c r="FT90" s="147">
        <f>PV(0.05,'PV factor'!Y316,,-CN90)</f>
        <v>0</v>
      </c>
      <c r="FU90" s="147">
        <f>PV(0.05,'PV factor'!Z316,,-CO90)</f>
        <v>0</v>
      </c>
      <c r="FV90" s="147">
        <f>PV(0.05,'PV factor'!AA316,,-CP90)</f>
        <v>0</v>
      </c>
      <c r="FW90" s="147">
        <f>PV(0.05,'PV factor'!AB316,,-CQ90)</f>
        <v>0</v>
      </c>
      <c r="FX90" s="147">
        <f>PV(0.05,'PV factor'!AC316,,-CR90)</f>
        <v>0</v>
      </c>
      <c r="FY90" s="147">
        <f>PV(0.05,'PV factor'!AD316,,-CS90)</f>
        <v>0</v>
      </c>
      <c r="FZ90" s="147">
        <f>PV(0.05,'PV factor'!AE316,,-CT90)</f>
        <v>0</v>
      </c>
      <c r="GA90" s="147">
        <f>PV(0.05,'PV factor'!AF316,,-CU90)</f>
        <v>0</v>
      </c>
      <c r="GB90" s="147">
        <f>PV(0.05,'PV factor'!AG316,,-CV90)</f>
        <v>0</v>
      </c>
      <c r="GC90" s="147">
        <f>PV(0.05,'PV factor'!AH316,,-CW90)</f>
        <v>0</v>
      </c>
      <c r="GD90" s="147">
        <f>PV(0.05,'PV factor'!AI316,,-CX90)</f>
        <v>0</v>
      </c>
      <c r="GE90" s="147">
        <f>PV(0.05,'PV factor'!AJ316,,-CY90)</f>
        <v>0</v>
      </c>
      <c r="GF90" s="147">
        <f>PV(0.05,'PV factor'!AK316,,-CZ90)</f>
        <v>0</v>
      </c>
      <c r="GG90" s="147">
        <f>PV(0.05,'PV factor'!AL316,,-DA90)</f>
        <v>0</v>
      </c>
      <c r="GH90" s="147">
        <f>PV(0.05,'PV factor'!AM316,,-DB90)</f>
        <v>0</v>
      </c>
      <c r="GI90" s="147">
        <f>PV(0.05,'PV factor'!AN316,,-DC90)</f>
        <v>0</v>
      </c>
      <c r="GJ90" s="147">
        <f>PV(0.05,'PV factor'!AO316,,-DD90)</f>
        <v>0</v>
      </c>
      <c r="GK90" s="147">
        <f>PV(0.05,'PV factor'!AP316,,-DE90)</f>
        <v>0</v>
      </c>
      <c r="GL90" s="147">
        <f>PV(0.05,'PV factor'!C316,,-DI90)</f>
        <v>42448.979591836731</v>
      </c>
      <c r="GM90" s="147">
        <f>PV(0.05,'PV factor'!D316,,-DJ90)</f>
        <v>40427.599611273079</v>
      </c>
      <c r="GN90" s="147">
        <f>PV(0.05,'PV factor'!E316,,-DK90)</f>
        <v>38502.475820260079</v>
      </c>
      <c r="GO90" s="147">
        <f>PV(0.05,'PV factor'!F316,,-DL90)</f>
        <v>36669.024590723879</v>
      </c>
      <c r="GP90" s="147">
        <f>PV(0.05,'PV factor'!G316,,-DM90)</f>
        <v>34922.880562594175</v>
      </c>
      <c r="GQ90" s="147">
        <f>PV(0.05,'PV factor'!H316,,-DN90)</f>
        <v>33259.886250089687</v>
      </c>
      <c r="GR90" s="147">
        <f>PV(0.05,'PV factor'!I316,,-DO90)</f>
        <v>31676.08214294256</v>
      </c>
      <c r="GS90" s="147">
        <f>PV(0.05,'PV factor'!J316,,-DP90)</f>
        <v>30167.697278992913</v>
      </c>
      <c r="GT90" s="147">
        <f>PV(0.05,'PV factor'!K316,,-DQ90)</f>
        <v>28731.140265707534</v>
      </c>
      <c r="GU90" s="147">
        <f>PV(0.05,'PV factor'!L316,,-DR90)</f>
        <v>27362.99072924527</v>
      </c>
      <c r="GV90" s="147">
        <f>PV(0.05,'PV factor'!M316,,-DS90)</f>
        <v>26059.991170709785</v>
      </c>
      <c r="GW90" s="147">
        <f>PV(0.05,'PV factor'!N316,,-DT90)</f>
        <v>24819.03921019979</v>
      </c>
      <c r="GX90" s="147">
        <f>PV(0.05,'PV factor'!O316,,-DU90)</f>
        <v>23637.180200190283</v>
      </c>
      <c r="GY90" s="147">
        <f>PV(0.05,'PV factor'!P316,,-DV90)</f>
        <v>22511.600190657406</v>
      </c>
      <c r="GZ90" s="147">
        <f>PV(0.05,'PV factor'!Q316,,-DW90)</f>
        <v>21439.619229197531</v>
      </c>
      <c r="HA90" s="147">
        <f>PV(0.05,'PV factor'!R316,,-DX90)</f>
        <v>20418.684980188122</v>
      </c>
      <c r="HB90" s="147">
        <f>PV(0.05,'PV factor'!S316,,-DY90)</f>
        <v>19446.366647798211</v>
      </c>
      <c r="HC90" s="147">
        <f>PV(0.05,'PV factor'!T316,,-DZ90)</f>
        <v>18520.349188379249</v>
      </c>
      <c r="HD90" s="147">
        <f>PV(0.05,'PV factor'!U316,,-EA90)</f>
        <v>17638.427798456429</v>
      </c>
      <c r="HE90" s="147">
        <f>PV(0.05,'PV factor'!V316,,-EB90)</f>
        <v>16798.5026651966</v>
      </c>
      <c r="HF90" s="147">
        <f>PV(0.05,'PV factor'!W316,,-EC90)</f>
        <v>15998.573966853904</v>
      </c>
      <c r="HG90" s="147">
        <f>PV(0.05,'PV factor'!X316,,-ED90)</f>
        <v>15236.737111289429</v>
      </c>
      <c r="HH90" s="147">
        <f>PV(0.05,'PV factor'!Y316,,-EE90)</f>
        <v>14511.178201228031</v>
      </c>
      <c r="HI90" s="147">
        <f>PV(0.05,'PV factor'!Z316,,-EF90)</f>
        <v>13820.169715455266</v>
      </c>
      <c r="HJ90" s="147">
        <f>PV(0.05,'PV factor'!AA316,,-EG90)</f>
        <v>13162.066395671682</v>
      </c>
      <c r="HK90" s="147">
        <f>PV(0.05,'PV factor'!AB316,,-EH90)</f>
        <v>12535.301329211125</v>
      </c>
      <c r="HL90" s="147">
        <f>PV(0.05,'PV factor'!AC316,,-EI90)</f>
        <v>11938.38221829631</v>
      </c>
      <c r="HM90" s="147">
        <f>PV(0.05,'PV factor'!AD316,,-EJ90)</f>
        <v>11369.887826948865</v>
      </c>
      <c r="HN90" s="147">
        <f>PV(0.05,'PV factor'!AE316,,-EK90)</f>
        <v>10828.464597094162</v>
      </c>
      <c r="HO90" s="147">
        <f>PV(0.05,'PV factor'!AF316,,-EL90)</f>
        <v>10312.823425803959</v>
      </c>
      <c r="HP90" s="147">
        <f>PV(0.05,'PV factor'!AG316,,-EM90)</f>
        <v>9821.7365960037714</v>
      </c>
      <c r="HQ90" s="147">
        <f>PV(0.05,'PV factor'!AH316,,-EN90)</f>
        <v>9354.0348533369252</v>
      </c>
      <c r="HR90" s="147">
        <f>PV(0.05,'PV factor'!AI316,,-EO90)</f>
        <v>8908.6046222256427</v>
      </c>
      <c r="HS90" s="147">
        <f>PV(0.05,'PV factor'!AJ316,,-EP90)</f>
        <v>8484.3853545006114</v>
      </c>
      <c r="HT90" s="147">
        <f>PV(0.05,'PV factor'!AK316,,-EQ90)</f>
        <v>8080.3670042862968</v>
      </c>
      <c r="HU90" s="147">
        <f>PV(0.05,'PV factor'!AL316,,-ER90)</f>
        <v>7695.5876231298062</v>
      </c>
      <c r="HV90" s="147">
        <f>PV(0.05,'PV factor'!AM316,,-ES90)</f>
        <v>7329.1310696474357</v>
      </c>
      <c r="HW90" s="147">
        <f>PV(0.05,'PV factor'!AN316,,-ET90)</f>
        <v>6980.1248282356519</v>
      </c>
      <c r="HX90" s="147">
        <f>PV(0.05,'PV factor'!AO316,,-EU90)</f>
        <v>6647.7379316530023</v>
      </c>
      <c r="HY90" s="147">
        <f>PV(0.05,'PV factor'!AP316,,-EV90)</f>
        <v>6331.1789825266687</v>
      </c>
      <c r="HZ90" s="147">
        <f t="shared" si="165"/>
        <v>146528.4526509016</v>
      </c>
      <c r="IA90" s="147">
        <f t="shared" si="166"/>
        <v>764804.99177803739</v>
      </c>
      <c r="IB90" s="401">
        <f t="shared" si="167"/>
        <v>5.2194981789656643</v>
      </c>
    </row>
    <row r="91" spans="1:236" ht="90" customHeight="1" x14ac:dyDescent="0.2">
      <c r="A91" s="82" t="s">
        <v>2266</v>
      </c>
      <c r="B91" s="84" t="s">
        <v>2483</v>
      </c>
      <c r="C91" s="84" t="s">
        <v>2155</v>
      </c>
      <c r="D91" s="78">
        <v>12</v>
      </c>
      <c r="E91" s="84" t="s">
        <v>3459</v>
      </c>
      <c r="F91" s="87" t="s">
        <v>3460</v>
      </c>
      <c r="G91" s="87" t="s">
        <v>3461</v>
      </c>
      <c r="H91" s="79" t="s">
        <v>77</v>
      </c>
      <c r="I91" s="87" t="s">
        <v>3462</v>
      </c>
      <c r="J91" s="87">
        <v>40</v>
      </c>
      <c r="K91" s="227" t="s">
        <v>79</v>
      </c>
      <c r="L91" s="89">
        <v>99695</v>
      </c>
      <c r="M91" s="89" t="s">
        <v>2495</v>
      </c>
      <c r="N91" s="79" t="s">
        <v>81</v>
      </c>
      <c r="O91" s="79" t="s">
        <v>116</v>
      </c>
      <c r="P91" s="78" t="s">
        <v>116</v>
      </c>
      <c r="Q91" s="112" t="s">
        <v>100</v>
      </c>
      <c r="R91" s="78" t="s">
        <v>108</v>
      </c>
      <c r="S91" s="78" t="s">
        <v>99</v>
      </c>
      <c r="T91" s="89" t="s">
        <v>2489</v>
      </c>
      <c r="U91" s="79" t="s">
        <v>100</v>
      </c>
      <c r="V91" s="96">
        <v>1</v>
      </c>
      <c r="W91" s="80">
        <v>20000</v>
      </c>
      <c r="X91" s="80">
        <v>0</v>
      </c>
      <c r="Y91" s="80">
        <v>0</v>
      </c>
      <c r="Z91" s="80">
        <v>0</v>
      </c>
      <c r="AA91" s="80">
        <v>0</v>
      </c>
      <c r="AB91" s="80">
        <v>20000</v>
      </c>
      <c r="AC91" s="80">
        <v>0</v>
      </c>
      <c r="AD91" s="80">
        <v>0</v>
      </c>
      <c r="AE91" s="86">
        <v>0</v>
      </c>
      <c r="AF91" s="86">
        <v>0</v>
      </c>
      <c r="AG91" s="86">
        <v>0</v>
      </c>
      <c r="AH91" s="86">
        <v>0</v>
      </c>
      <c r="AI91" s="88" t="s">
        <v>88</v>
      </c>
      <c r="AJ91" s="80">
        <v>360000</v>
      </c>
      <c r="AK91" s="80">
        <v>0</v>
      </c>
      <c r="AL91" s="80">
        <v>0</v>
      </c>
      <c r="AM91" s="80">
        <v>0</v>
      </c>
      <c r="AN91" s="80">
        <v>120000</v>
      </c>
      <c r="AO91" s="80">
        <v>120000</v>
      </c>
      <c r="AP91" s="80">
        <v>120000</v>
      </c>
      <c r="AQ91" s="395">
        <v>0</v>
      </c>
      <c r="AR91" s="395">
        <v>0</v>
      </c>
      <c r="AS91" s="395">
        <v>0</v>
      </c>
      <c r="AT91" s="395">
        <v>0</v>
      </c>
      <c r="AU91" s="396"/>
      <c r="AV91" s="230">
        <f t="shared" si="133"/>
        <v>1</v>
      </c>
      <c r="AW91" s="230">
        <f t="shared" si="134"/>
        <v>0</v>
      </c>
      <c r="AX91" s="230" t="str">
        <f t="shared" si="135"/>
        <v>G</v>
      </c>
      <c r="AY91" s="141">
        <f t="shared" si="136"/>
        <v>9</v>
      </c>
      <c r="AZ91" s="70">
        <f t="shared" si="137"/>
        <v>1</v>
      </c>
      <c r="BA91" s="70">
        <f t="shared" si="138"/>
        <v>1</v>
      </c>
      <c r="BB91" s="70">
        <f t="shared" si="139"/>
        <v>1</v>
      </c>
      <c r="BC91" s="70">
        <f t="shared" si="140"/>
        <v>1</v>
      </c>
      <c r="BD91" s="70">
        <f t="shared" si="141"/>
        <v>1</v>
      </c>
      <c r="BE91" s="70">
        <f t="shared" si="142"/>
        <v>1</v>
      </c>
      <c r="BF91" s="70">
        <f t="shared" si="143"/>
        <v>1</v>
      </c>
      <c r="BG91" s="71">
        <f t="shared" si="144"/>
        <v>0</v>
      </c>
      <c r="BH91" s="71">
        <f t="shared" si="145"/>
        <v>1</v>
      </c>
      <c r="BI91" s="71">
        <f t="shared" si="146"/>
        <v>0</v>
      </c>
      <c r="BJ91" s="71">
        <f t="shared" si="147"/>
        <v>0</v>
      </c>
      <c r="BK91" s="71">
        <f t="shared" si="148"/>
        <v>1</v>
      </c>
      <c r="BL91" s="70">
        <f t="shared" si="149"/>
        <v>1</v>
      </c>
      <c r="BM91" s="70">
        <f t="shared" si="150"/>
        <v>1</v>
      </c>
      <c r="BN91" s="70">
        <f t="shared" si="151"/>
        <v>0</v>
      </c>
      <c r="BO91" s="70">
        <f t="shared" si="152"/>
        <v>1</v>
      </c>
      <c r="BP91" s="144">
        <f t="shared" si="153"/>
        <v>0</v>
      </c>
      <c r="BQ91" s="144">
        <f t="shared" si="154"/>
        <v>0</v>
      </c>
      <c r="BR91" s="144">
        <f t="shared" si="155"/>
        <v>0</v>
      </c>
      <c r="BS91" s="144">
        <f t="shared" si="156"/>
        <v>140000</v>
      </c>
      <c r="BT91" s="144">
        <f t="shared" si="157"/>
        <v>120000</v>
      </c>
      <c r="BU91" s="144">
        <f t="shared" si="158"/>
        <v>120000</v>
      </c>
      <c r="BV91" s="144">
        <f t="shared" si="159"/>
        <v>0</v>
      </c>
      <c r="BW91" s="144">
        <f t="shared" si="160"/>
        <v>0</v>
      </c>
      <c r="BX91" s="144">
        <f t="shared" si="161"/>
        <v>0</v>
      </c>
      <c r="BY91" s="144">
        <f t="shared" si="162"/>
        <v>0</v>
      </c>
      <c r="BZ91" s="9">
        <v>0</v>
      </c>
      <c r="CA91" s="9">
        <v>0</v>
      </c>
      <c r="CB91" s="9">
        <v>0</v>
      </c>
      <c r="CC91" s="9">
        <v>0</v>
      </c>
      <c r="CD91" s="9">
        <v>0</v>
      </c>
      <c r="CE91" s="9">
        <v>0</v>
      </c>
      <c r="CF91" s="9">
        <v>0</v>
      </c>
      <c r="CG91" s="9">
        <v>0</v>
      </c>
      <c r="CH91" s="9">
        <v>0</v>
      </c>
      <c r="CI91" s="9">
        <v>0</v>
      </c>
      <c r="CJ91" s="9">
        <v>0</v>
      </c>
      <c r="CK91" s="9">
        <v>0</v>
      </c>
      <c r="CL91" s="9">
        <v>0</v>
      </c>
      <c r="CM91" s="9">
        <v>0</v>
      </c>
      <c r="CN91" s="9">
        <v>0</v>
      </c>
      <c r="CO91" s="9">
        <v>0</v>
      </c>
      <c r="CP91" s="9">
        <v>0</v>
      </c>
      <c r="CQ91" s="9">
        <v>0</v>
      </c>
      <c r="CR91" s="9">
        <v>0</v>
      </c>
      <c r="CS91" s="9">
        <v>0</v>
      </c>
      <c r="CT91" s="9">
        <v>0</v>
      </c>
      <c r="CU91" s="9">
        <v>0</v>
      </c>
      <c r="CV91" s="9">
        <v>0</v>
      </c>
      <c r="CW91" s="9">
        <v>0</v>
      </c>
      <c r="CX91" s="9">
        <v>0</v>
      </c>
      <c r="CY91" s="9">
        <v>0</v>
      </c>
      <c r="CZ91" s="9">
        <v>0</v>
      </c>
      <c r="DA91" s="9">
        <v>0</v>
      </c>
      <c r="DB91" s="9">
        <v>0</v>
      </c>
      <c r="DC91" s="9">
        <v>0</v>
      </c>
      <c r="DD91" s="9">
        <v>0</v>
      </c>
      <c r="DE91" s="9">
        <v>0</v>
      </c>
      <c r="DF91" s="9">
        <v>0</v>
      </c>
      <c r="DG91" s="144">
        <f t="shared" si="163"/>
        <v>99695</v>
      </c>
      <c r="DH91" s="144">
        <f t="shared" ref="DH91:EW91" si="190">DG91</f>
        <v>99695</v>
      </c>
      <c r="DI91" s="144">
        <f t="shared" si="190"/>
        <v>99695</v>
      </c>
      <c r="DJ91" s="144">
        <f t="shared" si="190"/>
        <v>99695</v>
      </c>
      <c r="DK91" s="144">
        <f t="shared" si="190"/>
        <v>99695</v>
      </c>
      <c r="DL91" s="144">
        <f t="shared" si="190"/>
        <v>99695</v>
      </c>
      <c r="DM91" s="144">
        <f t="shared" si="190"/>
        <v>99695</v>
      </c>
      <c r="DN91" s="144">
        <f t="shared" si="190"/>
        <v>99695</v>
      </c>
      <c r="DO91" s="144">
        <f t="shared" si="190"/>
        <v>99695</v>
      </c>
      <c r="DP91" s="144">
        <f t="shared" si="190"/>
        <v>99695</v>
      </c>
      <c r="DQ91" s="144">
        <f t="shared" si="190"/>
        <v>99695</v>
      </c>
      <c r="DR91" s="144">
        <f t="shared" si="190"/>
        <v>99695</v>
      </c>
      <c r="DS91" s="144">
        <f t="shared" si="190"/>
        <v>99695</v>
      </c>
      <c r="DT91" s="144">
        <f t="shared" si="190"/>
        <v>99695</v>
      </c>
      <c r="DU91" s="144">
        <f t="shared" si="190"/>
        <v>99695</v>
      </c>
      <c r="DV91" s="144">
        <f t="shared" si="190"/>
        <v>99695</v>
      </c>
      <c r="DW91" s="144">
        <f t="shared" si="190"/>
        <v>99695</v>
      </c>
      <c r="DX91" s="144">
        <f t="shared" si="190"/>
        <v>99695</v>
      </c>
      <c r="DY91" s="144">
        <f t="shared" si="190"/>
        <v>99695</v>
      </c>
      <c r="DZ91" s="144">
        <f t="shared" si="190"/>
        <v>99695</v>
      </c>
      <c r="EA91" s="144">
        <f t="shared" si="190"/>
        <v>99695</v>
      </c>
      <c r="EB91" s="144">
        <f t="shared" si="190"/>
        <v>99695</v>
      </c>
      <c r="EC91" s="144">
        <f t="shared" si="190"/>
        <v>99695</v>
      </c>
      <c r="ED91" s="144">
        <f t="shared" si="190"/>
        <v>99695</v>
      </c>
      <c r="EE91" s="144">
        <f t="shared" si="190"/>
        <v>99695</v>
      </c>
      <c r="EF91" s="144">
        <f t="shared" si="190"/>
        <v>99695</v>
      </c>
      <c r="EG91" s="144">
        <f t="shared" si="190"/>
        <v>99695</v>
      </c>
      <c r="EH91" s="144">
        <f t="shared" si="190"/>
        <v>99695</v>
      </c>
      <c r="EI91" s="144">
        <f t="shared" si="190"/>
        <v>99695</v>
      </c>
      <c r="EJ91" s="144">
        <f t="shared" si="190"/>
        <v>99695</v>
      </c>
      <c r="EK91" s="144">
        <f t="shared" si="190"/>
        <v>99695</v>
      </c>
      <c r="EL91" s="144">
        <f t="shared" si="190"/>
        <v>99695</v>
      </c>
      <c r="EM91" s="144">
        <f t="shared" si="190"/>
        <v>99695</v>
      </c>
      <c r="EN91" s="144">
        <f t="shared" si="190"/>
        <v>99695</v>
      </c>
      <c r="EO91" s="144">
        <f t="shared" si="190"/>
        <v>99695</v>
      </c>
      <c r="EP91" s="144">
        <f t="shared" si="190"/>
        <v>99695</v>
      </c>
      <c r="EQ91" s="144">
        <f t="shared" si="190"/>
        <v>99695</v>
      </c>
      <c r="ER91" s="144">
        <f t="shared" si="190"/>
        <v>99695</v>
      </c>
      <c r="ES91" s="144">
        <f t="shared" si="190"/>
        <v>99695</v>
      </c>
      <c r="ET91" s="144">
        <f t="shared" si="190"/>
        <v>99695</v>
      </c>
      <c r="EU91" s="144">
        <f t="shared" si="190"/>
        <v>99695</v>
      </c>
      <c r="EV91" s="144">
        <f t="shared" si="190"/>
        <v>99695</v>
      </c>
      <c r="EW91" s="144">
        <f t="shared" si="190"/>
        <v>99695</v>
      </c>
      <c r="EX91" s="147">
        <f>PV(0.05,'PV factor'!C330,,-BR91)</f>
        <v>0</v>
      </c>
      <c r="EY91" s="147">
        <f>PV(0.05,'PV factor'!D330,,-BS91)</f>
        <v>120937.26379440664</v>
      </c>
      <c r="EZ91" s="147">
        <f>PV(0.05,'PV factor'!E330,,-BT91)</f>
        <v>98724.296975025834</v>
      </c>
      <c r="FA91" s="147">
        <f>PV(0.05,'PV factor'!F330,,-BU91)</f>
        <v>94023.139976215069</v>
      </c>
      <c r="FB91" s="147">
        <f>PV(0.05,'PV factor'!G330,,-BV91)</f>
        <v>0</v>
      </c>
      <c r="FC91" s="147">
        <f>PV(0.05,'PV factor'!H330,,-BW91)</f>
        <v>0</v>
      </c>
      <c r="FD91" s="147">
        <f>PV(0.05,'PV factor'!I330,,-BX91)</f>
        <v>0</v>
      </c>
      <c r="FE91" s="147">
        <f>PV(0.05,'PV factor'!J330,,-BY91)</f>
        <v>0</v>
      </c>
      <c r="FF91" s="147">
        <f>PV(0.05,'PV factor'!K330,,-BZ91)</f>
        <v>0</v>
      </c>
      <c r="FG91" s="147">
        <f>PV(0.05,'PV factor'!L330,,-CA91)</f>
        <v>0</v>
      </c>
      <c r="FH91" s="147">
        <f>PV(0.05,'PV factor'!M330,,-CB91)</f>
        <v>0</v>
      </c>
      <c r="FI91" s="147">
        <f>PV(0.05,'PV factor'!N330,,-CC91)</f>
        <v>0</v>
      </c>
      <c r="FJ91" s="147">
        <f>PV(0.05,'PV factor'!O330,,-CD91)</f>
        <v>0</v>
      </c>
      <c r="FK91" s="147">
        <f>PV(0.05,'PV factor'!P330,,-CE91)</f>
        <v>0</v>
      </c>
      <c r="FL91" s="147">
        <f>PV(0.05,'PV factor'!Q330,,-CF91)</f>
        <v>0</v>
      </c>
      <c r="FM91" s="147">
        <f>PV(0.05,'PV factor'!R330,,-CG91)</f>
        <v>0</v>
      </c>
      <c r="FN91" s="147">
        <f>PV(0.05,'PV factor'!S330,,-CH91)</f>
        <v>0</v>
      </c>
      <c r="FO91" s="147">
        <f>PV(0.05,'PV factor'!T330,,-CI91)</f>
        <v>0</v>
      </c>
      <c r="FP91" s="147">
        <f>PV(0.05,'PV factor'!U330,,-CJ91)</f>
        <v>0</v>
      </c>
      <c r="FQ91" s="147">
        <f>PV(0.05,'PV factor'!V330,,-CK91)</f>
        <v>0</v>
      </c>
      <c r="FR91" s="147">
        <f>PV(0.05,'PV factor'!W330,,-CL91)</f>
        <v>0</v>
      </c>
      <c r="FS91" s="147">
        <f>PV(0.05,'PV factor'!X330,,-CM91)</f>
        <v>0</v>
      </c>
      <c r="FT91" s="147">
        <f>PV(0.05,'PV factor'!Y330,,-CN91)</f>
        <v>0</v>
      </c>
      <c r="FU91" s="147">
        <f>PV(0.05,'PV factor'!Z330,,-CO91)</f>
        <v>0</v>
      </c>
      <c r="FV91" s="147">
        <f>PV(0.05,'PV factor'!AA330,,-CP91)</f>
        <v>0</v>
      </c>
      <c r="FW91" s="147">
        <f>PV(0.05,'PV factor'!AB330,,-CQ91)</f>
        <v>0</v>
      </c>
      <c r="FX91" s="147">
        <f>PV(0.05,'PV factor'!AC330,,-CR91)</f>
        <v>0</v>
      </c>
      <c r="FY91" s="147">
        <f>PV(0.05,'PV factor'!AD330,,-CS91)</f>
        <v>0</v>
      </c>
      <c r="FZ91" s="147">
        <f>PV(0.05,'PV factor'!AE330,,-CT91)</f>
        <v>0</v>
      </c>
      <c r="GA91" s="147">
        <f>PV(0.05,'PV factor'!AF330,,-CU91)</f>
        <v>0</v>
      </c>
      <c r="GB91" s="147">
        <f>PV(0.05,'PV factor'!AG330,,-CV91)</f>
        <v>0</v>
      </c>
      <c r="GC91" s="147">
        <f>PV(0.05,'PV factor'!AH330,,-CW91)</f>
        <v>0</v>
      </c>
      <c r="GD91" s="147">
        <f>PV(0.05,'PV factor'!AI330,,-CX91)</f>
        <v>0</v>
      </c>
      <c r="GE91" s="147">
        <f>PV(0.05,'PV factor'!AJ330,,-CY91)</f>
        <v>0</v>
      </c>
      <c r="GF91" s="147">
        <f>PV(0.05,'PV factor'!AK330,,-CZ91)</f>
        <v>0</v>
      </c>
      <c r="GG91" s="147">
        <f>PV(0.05,'PV factor'!AL330,,-DA91)</f>
        <v>0</v>
      </c>
      <c r="GH91" s="147">
        <f>PV(0.05,'PV factor'!AM330,,-DB91)</f>
        <v>0</v>
      </c>
      <c r="GI91" s="147">
        <f>PV(0.05,'PV factor'!AN330,,-DC91)</f>
        <v>0</v>
      </c>
      <c r="GJ91" s="147">
        <f>PV(0.05,'PV factor'!AO330,,-DD91)</f>
        <v>0</v>
      </c>
      <c r="GK91" s="147">
        <f>PV(0.05,'PV factor'!AP330,,-DE91)</f>
        <v>0</v>
      </c>
      <c r="GL91" s="147">
        <f>PV(0.05,'PV factor'!C330,,-DI91)</f>
        <v>90426.303854875281</v>
      </c>
      <c r="GM91" s="147">
        <f>PV(0.05,'PV factor'!D330,,-DJ91)</f>
        <v>86120.289385595504</v>
      </c>
      <c r="GN91" s="147">
        <f>PV(0.05,'PV factor'!E330,,-DK91)</f>
        <v>82019.323224376669</v>
      </c>
      <c r="GO91" s="147">
        <f>PV(0.05,'PV factor'!F330,,-DL91)</f>
        <v>78113.641166073008</v>
      </c>
      <c r="GP91" s="147">
        <f>PV(0.05,'PV factor'!G330,,-DM91)</f>
        <v>74393.943967688596</v>
      </c>
      <c r="GQ91" s="147">
        <f>PV(0.05,'PV factor'!H330,,-DN91)</f>
        <v>70851.37520732246</v>
      </c>
      <c r="GR91" s="147">
        <f>PV(0.05,'PV factor'!I330,,-DO91)</f>
        <v>67477.500197449961</v>
      </c>
      <c r="GS91" s="147">
        <f>PV(0.05,'PV factor'!J330,,-DP91)</f>
        <v>64264.2859023333</v>
      </c>
      <c r="GT91" s="147">
        <f>PV(0.05,'PV factor'!K330,,-DQ91)</f>
        <v>61204.081811746</v>
      </c>
      <c r="GU91" s="147">
        <f>PV(0.05,'PV factor'!L330,,-DR91)</f>
        <v>58289.601725472377</v>
      </c>
      <c r="GV91" s="147">
        <f>PV(0.05,'PV factor'!M330,,-DS91)</f>
        <v>55513.906405211797</v>
      </c>
      <c r="GW91" s="147">
        <f>PV(0.05,'PV factor'!N330,,-DT91)</f>
        <v>52870.38705258265</v>
      </c>
      <c r="GX91" s="147">
        <f>PV(0.05,'PV factor'!O330,,-DU91)</f>
        <v>50352.74957388825</v>
      </c>
      <c r="GY91" s="147">
        <f>PV(0.05,'PV factor'!P330,,-DV91)</f>
        <v>47954.999594179273</v>
      </c>
      <c r="GZ91" s="147">
        <f>PV(0.05,'PV factor'!Q330,,-DW91)</f>
        <v>45671.428184932643</v>
      </c>
      <c r="HA91" s="147">
        <f>PV(0.05,'PV factor'!R330,,-DX91)</f>
        <v>43496.598271364419</v>
      </c>
      <c r="HB91" s="147">
        <f>PV(0.05,'PV factor'!S330,,-DY91)</f>
        <v>41425.331687013735</v>
      </c>
      <c r="HC91" s="147">
        <f>PV(0.05,'PV factor'!T330,,-DZ91)</f>
        <v>39452.696844774982</v>
      </c>
      <c r="HD91" s="147">
        <f>PV(0.05,'PV factor'!U330,,-EA91)</f>
        <v>37573.996995023794</v>
      </c>
      <c r="HE91" s="147">
        <f>PV(0.05,'PV factor'!V330,,-EB91)</f>
        <v>35784.759042879807</v>
      </c>
      <c r="HF91" s="147">
        <f>PV(0.05,'PV factor'!W330,,-EC91)</f>
        <v>34080.72289798077</v>
      </c>
      <c r="HG91" s="147">
        <f>PV(0.05,'PV factor'!X330,,-ED91)</f>
        <v>32457.831331410249</v>
      </c>
      <c r="HH91" s="147">
        <f>PV(0.05,'PV factor'!Y330,,-EE91)</f>
        <v>30912.220315628812</v>
      </c>
      <c r="HI91" s="147">
        <f>PV(0.05,'PV factor'!Z330,,-EF91)</f>
        <v>29440.209824408394</v>
      </c>
      <c r="HJ91" s="147">
        <f>PV(0.05,'PV factor'!AA330,,-EG91)</f>
        <v>28038.295070865133</v>
      </c>
      <c r="HK91" s="147">
        <f>PV(0.05,'PV factor'!AB330,,-EH91)</f>
        <v>26703.138162728697</v>
      </c>
      <c r="HL91" s="147">
        <f>PV(0.05,'PV factor'!AC330,,-EI91)</f>
        <v>25431.560154979714</v>
      </c>
      <c r="HM91" s="147">
        <f>PV(0.05,'PV factor'!AD330,,-EJ91)</f>
        <v>24220.533480933056</v>
      </c>
      <c r="HN91" s="147">
        <f>PV(0.05,'PV factor'!AE330,,-EK91)</f>
        <v>23067.174743745778</v>
      </c>
      <c r="HO91" s="147">
        <f>PV(0.05,'PV factor'!AF330,,-EL91)</f>
        <v>21968.737851186444</v>
      </c>
      <c r="HP91" s="147">
        <f>PV(0.05,'PV factor'!AG330,,-EM91)</f>
        <v>20922.607477320427</v>
      </c>
      <c r="HQ91" s="147">
        <f>PV(0.05,'PV factor'!AH330,,-EN91)</f>
        <v>19926.292835543263</v>
      </c>
      <c r="HR91" s="147">
        <f>PV(0.05,'PV factor'!AI330,,-EO91)</f>
        <v>18977.421748136443</v>
      </c>
      <c r="HS91" s="147">
        <f>PV(0.05,'PV factor'!AJ330,,-EP91)</f>
        <v>18073.73499822518</v>
      </c>
      <c r="HT91" s="147">
        <f>PV(0.05,'PV factor'!AK330,,-EQ91)</f>
        <v>17213.080950690648</v>
      </c>
      <c r="HU91" s="147">
        <f>PV(0.05,'PV factor'!AL330,,-ER91)</f>
        <v>16393.410429229189</v>
      </c>
      <c r="HV91" s="147">
        <f>PV(0.05,'PV factor'!AM330,,-ES91)</f>
        <v>15612.771837361135</v>
      </c>
      <c r="HW91" s="147">
        <f>PV(0.05,'PV factor'!AN330,,-ET91)</f>
        <v>14869.306511772505</v>
      </c>
      <c r="HX91" s="147">
        <f>PV(0.05,'PV factor'!AO330,,-EU91)</f>
        <v>14161.244296926199</v>
      </c>
      <c r="HY91" s="147">
        <f>PV(0.05,'PV factor'!AP330,,-EV91)</f>
        <v>13486.899330405902</v>
      </c>
      <c r="HZ91" s="147">
        <f t="shared" si="165"/>
        <v>313684.70074564754</v>
      </c>
      <c r="IA91" s="147">
        <f t="shared" si="166"/>
        <v>1629214.3943442628</v>
      </c>
      <c r="IB91" s="401">
        <f t="shared" si="167"/>
        <v>5.1937961605125196</v>
      </c>
    </row>
    <row r="92" spans="1:236" ht="90" customHeight="1" x14ac:dyDescent="0.2">
      <c r="A92" s="137" t="s">
        <v>1777</v>
      </c>
      <c r="B92" s="138" t="s">
        <v>1778</v>
      </c>
      <c r="C92" s="138" t="s">
        <v>1794</v>
      </c>
      <c r="D92" s="121">
        <v>9</v>
      </c>
      <c r="E92" s="206" t="s">
        <v>1795</v>
      </c>
      <c r="F92" s="298" t="s">
        <v>1796</v>
      </c>
      <c r="G92" s="118" t="s">
        <v>1797</v>
      </c>
      <c r="H92" s="142" t="s">
        <v>77</v>
      </c>
      <c r="I92" s="118" t="s">
        <v>1798</v>
      </c>
      <c r="J92" s="118">
        <v>40</v>
      </c>
      <c r="K92" s="227" t="s">
        <v>94</v>
      </c>
      <c r="L92" s="110">
        <v>74400</v>
      </c>
      <c r="M92" s="142" t="s">
        <v>1799</v>
      </c>
      <c r="N92" s="142" t="s">
        <v>81</v>
      </c>
      <c r="O92" s="13" t="s">
        <v>217</v>
      </c>
      <c r="P92" s="142" t="s">
        <v>260</v>
      </c>
      <c r="Q92" s="112" t="s">
        <v>100</v>
      </c>
      <c r="R92" s="142" t="s">
        <v>261</v>
      </c>
      <c r="S92" s="142" t="s">
        <v>99</v>
      </c>
      <c r="T92" s="142" t="s">
        <v>1727</v>
      </c>
      <c r="U92" s="142" t="s">
        <v>100</v>
      </c>
      <c r="V92" s="117">
        <v>1</v>
      </c>
      <c r="W92" s="299">
        <v>242206</v>
      </c>
      <c r="X92" s="136">
        <v>3600</v>
      </c>
      <c r="Y92" s="136">
        <v>3600</v>
      </c>
      <c r="Z92" s="136">
        <v>0</v>
      </c>
      <c r="AA92" s="136">
        <v>0</v>
      </c>
      <c r="AB92" s="136">
        <v>94639</v>
      </c>
      <c r="AC92" s="136">
        <v>143967</v>
      </c>
      <c r="AD92" s="136">
        <v>0</v>
      </c>
      <c r="AE92" s="139">
        <v>0</v>
      </c>
      <c r="AF92" s="139">
        <v>0</v>
      </c>
      <c r="AG92" s="139">
        <v>0</v>
      </c>
      <c r="AH92" s="139">
        <v>0</v>
      </c>
      <c r="AI92" s="119" t="s">
        <v>1800</v>
      </c>
      <c r="AJ92" s="136">
        <v>42300</v>
      </c>
      <c r="AK92" s="136">
        <v>0</v>
      </c>
      <c r="AL92" s="136">
        <v>0</v>
      </c>
      <c r="AM92" s="136">
        <v>0</v>
      </c>
      <c r="AN92" s="136">
        <v>0</v>
      </c>
      <c r="AO92" s="136">
        <v>42300</v>
      </c>
      <c r="AP92" s="136">
        <v>0</v>
      </c>
      <c r="AQ92" s="139">
        <v>0</v>
      </c>
      <c r="AR92" s="139">
        <v>0</v>
      </c>
      <c r="AS92" s="139">
        <v>0</v>
      </c>
      <c r="AT92" s="139">
        <v>0</v>
      </c>
      <c r="AU92" s="118" t="s">
        <v>1801</v>
      </c>
      <c r="AV92" s="230">
        <f t="shared" si="133"/>
        <v>1</v>
      </c>
      <c r="AW92" s="230">
        <f t="shared" si="134"/>
        <v>0</v>
      </c>
      <c r="AX92" s="230" t="str">
        <f t="shared" si="135"/>
        <v>B2</v>
      </c>
      <c r="AY92" s="141">
        <f t="shared" si="136"/>
        <v>9</v>
      </c>
      <c r="AZ92" s="70">
        <f t="shared" si="137"/>
        <v>1</v>
      </c>
      <c r="BA92" s="70">
        <f t="shared" si="138"/>
        <v>1</v>
      </c>
      <c r="BB92" s="70">
        <f t="shared" si="139"/>
        <v>1</v>
      </c>
      <c r="BC92" s="70">
        <f t="shared" si="140"/>
        <v>1</v>
      </c>
      <c r="BD92" s="70">
        <f t="shared" si="141"/>
        <v>1</v>
      </c>
      <c r="BE92" s="70">
        <f t="shared" si="142"/>
        <v>1</v>
      </c>
      <c r="BF92" s="70">
        <f t="shared" si="143"/>
        <v>1</v>
      </c>
      <c r="BG92" s="71">
        <f t="shared" si="144"/>
        <v>0</v>
      </c>
      <c r="BH92" s="71">
        <f t="shared" si="145"/>
        <v>1</v>
      </c>
      <c r="BI92" s="71">
        <f t="shared" si="146"/>
        <v>0</v>
      </c>
      <c r="BJ92" s="71">
        <f t="shared" si="147"/>
        <v>0</v>
      </c>
      <c r="BK92" s="71">
        <f t="shared" si="148"/>
        <v>1</v>
      </c>
      <c r="BL92" s="70">
        <f t="shared" si="149"/>
        <v>1</v>
      </c>
      <c r="BM92" s="70">
        <f t="shared" si="150"/>
        <v>1</v>
      </c>
      <c r="BN92" s="70">
        <f t="shared" si="151"/>
        <v>0</v>
      </c>
      <c r="BO92" s="70">
        <f t="shared" si="152"/>
        <v>1</v>
      </c>
      <c r="BP92" s="144">
        <f t="shared" si="153"/>
        <v>3600</v>
      </c>
      <c r="BQ92" s="144">
        <f t="shared" si="154"/>
        <v>0</v>
      </c>
      <c r="BR92" s="144">
        <f t="shared" si="155"/>
        <v>0</v>
      </c>
      <c r="BS92" s="144">
        <f t="shared" si="156"/>
        <v>94639</v>
      </c>
      <c r="BT92" s="144">
        <f t="shared" si="157"/>
        <v>186267</v>
      </c>
      <c r="BU92" s="144">
        <f t="shared" si="158"/>
        <v>0</v>
      </c>
      <c r="BV92" s="144">
        <f t="shared" si="159"/>
        <v>0</v>
      </c>
      <c r="BW92" s="144">
        <f t="shared" si="160"/>
        <v>0</v>
      </c>
      <c r="BX92" s="144">
        <f t="shared" si="161"/>
        <v>0</v>
      </c>
      <c r="BY92" s="144">
        <f t="shared" si="162"/>
        <v>0</v>
      </c>
      <c r="BZ92" s="9">
        <v>0</v>
      </c>
      <c r="CA92" s="9">
        <v>0</v>
      </c>
      <c r="CB92" s="9">
        <v>0</v>
      </c>
      <c r="CC92" s="9">
        <v>0</v>
      </c>
      <c r="CD92" s="9">
        <v>0</v>
      </c>
      <c r="CE92" s="9">
        <v>0</v>
      </c>
      <c r="CF92" s="9">
        <v>0</v>
      </c>
      <c r="CG92" s="9">
        <v>0</v>
      </c>
      <c r="CH92" s="9">
        <v>0</v>
      </c>
      <c r="CI92" s="9">
        <v>0</v>
      </c>
      <c r="CJ92" s="9">
        <v>0</v>
      </c>
      <c r="CK92" s="9">
        <v>0</v>
      </c>
      <c r="CL92" s="9">
        <v>0</v>
      </c>
      <c r="CM92" s="9">
        <v>0</v>
      </c>
      <c r="CN92" s="9">
        <v>0</v>
      </c>
      <c r="CO92" s="9">
        <v>0</v>
      </c>
      <c r="CP92" s="9">
        <v>0</v>
      </c>
      <c r="CQ92" s="9">
        <v>0</v>
      </c>
      <c r="CR92" s="9">
        <v>0</v>
      </c>
      <c r="CS92" s="9">
        <v>0</v>
      </c>
      <c r="CT92" s="9">
        <v>0</v>
      </c>
      <c r="CU92" s="9">
        <v>0</v>
      </c>
      <c r="CV92" s="9">
        <v>0</v>
      </c>
      <c r="CW92" s="9">
        <v>0</v>
      </c>
      <c r="CX92" s="9">
        <v>0</v>
      </c>
      <c r="CY92" s="9">
        <v>0</v>
      </c>
      <c r="CZ92" s="9">
        <v>0</v>
      </c>
      <c r="DA92" s="9">
        <v>0</v>
      </c>
      <c r="DB92" s="9">
        <v>0</v>
      </c>
      <c r="DC92" s="9">
        <v>0</v>
      </c>
      <c r="DD92" s="9">
        <v>0</v>
      </c>
      <c r="DE92" s="9">
        <v>0</v>
      </c>
      <c r="DF92" s="9">
        <v>0</v>
      </c>
      <c r="DG92" s="144">
        <f t="shared" si="163"/>
        <v>74400</v>
      </c>
      <c r="DH92" s="144">
        <f t="shared" ref="DH92:EW92" si="191">DG92</f>
        <v>74400</v>
      </c>
      <c r="DI92" s="144">
        <f t="shared" si="191"/>
        <v>74400</v>
      </c>
      <c r="DJ92" s="144">
        <f t="shared" si="191"/>
        <v>74400</v>
      </c>
      <c r="DK92" s="144">
        <f t="shared" si="191"/>
        <v>74400</v>
      </c>
      <c r="DL92" s="144">
        <f t="shared" si="191"/>
        <v>74400</v>
      </c>
      <c r="DM92" s="144">
        <f t="shared" si="191"/>
        <v>74400</v>
      </c>
      <c r="DN92" s="144">
        <f t="shared" si="191"/>
        <v>74400</v>
      </c>
      <c r="DO92" s="144">
        <f t="shared" si="191"/>
        <v>74400</v>
      </c>
      <c r="DP92" s="144">
        <f t="shared" si="191"/>
        <v>74400</v>
      </c>
      <c r="DQ92" s="144">
        <f t="shared" si="191"/>
        <v>74400</v>
      </c>
      <c r="DR92" s="144">
        <f t="shared" si="191"/>
        <v>74400</v>
      </c>
      <c r="DS92" s="144">
        <f t="shared" si="191"/>
        <v>74400</v>
      </c>
      <c r="DT92" s="144">
        <f t="shared" si="191"/>
        <v>74400</v>
      </c>
      <c r="DU92" s="144">
        <f t="shared" si="191"/>
        <v>74400</v>
      </c>
      <c r="DV92" s="144">
        <f t="shared" si="191"/>
        <v>74400</v>
      </c>
      <c r="DW92" s="144">
        <f t="shared" si="191"/>
        <v>74400</v>
      </c>
      <c r="DX92" s="144">
        <f t="shared" si="191"/>
        <v>74400</v>
      </c>
      <c r="DY92" s="144">
        <f t="shared" si="191"/>
        <v>74400</v>
      </c>
      <c r="DZ92" s="144">
        <f t="shared" si="191"/>
        <v>74400</v>
      </c>
      <c r="EA92" s="144">
        <f t="shared" si="191"/>
        <v>74400</v>
      </c>
      <c r="EB92" s="144">
        <f t="shared" si="191"/>
        <v>74400</v>
      </c>
      <c r="EC92" s="144">
        <f t="shared" si="191"/>
        <v>74400</v>
      </c>
      <c r="ED92" s="144">
        <f t="shared" si="191"/>
        <v>74400</v>
      </c>
      <c r="EE92" s="144">
        <f t="shared" si="191"/>
        <v>74400</v>
      </c>
      <c r="EF92" s="144">
        <f t="shared" si="191"/>
        <v>74400</v>
      </c>
      <c r="EG92" s="144">
        <f t="shared" si="191"/>
        <v>74400</v>
      </c>
      <c r="EH92" s="144">
        <f t="shared" si="191"/>
        <v>74400</v>
      </c>
      <c r="EI92" s="144">
        <f t="shared" si="191"/>
        <v>74400</v>
      </c>
      <c r="EJ92" s="144">
        <f t="shared" si="191"/>
        <v>74400</v>
      </c>
      <c r="EK92" s="144">
        <f t="shared" si="191"/>
        <v>74400</v>
      </c>
      <c r="EL92" s="144">
        <f t="shared" si="191"/>
        <v>74400</v>
      </c>
      <c r="EM92" s="144">
        <f t="shared" si="191"/>
        <v>74400</v>
      </c>
      <c r="EN92" s="144">
        <f t="shared" si="191"/>
        <v>74400</v>
      </c>
      <c r="EO92" s="144">
        <f t="shared" si="191"/>
        <v>74400</v>
      </c>
      <c r="EP92" s="144">
        <f t="shared" si="191"/>
        <v>74400</v>
      </c>
      <c r="EQ92" s="144">
        <f t="shared" si="191"/>
        <v>74400</v>
      </c>
      <c r="ER92" s="144">
        <f t="shared" si="191"/>
        <v>74400</v>
      </c>
      <c r="ES92" s="144">
        <f t="shared" si="191"/>
        <v>74400</v>
      </c>
      <c r="ET92" s="144">
        <f t="shared" si="191"/>
        <v>74400</v>
      </c>
      <c r="EU92" s="144">
        <f t="shared" si="191"/>
        <v>74400</v>
      </c>
      <c r="EV92" s="144">
        <f t="shared" si="191"/>
        <v>74400</v>
      </c>
      <c r="EW92" s="144">
        <f t="shared" si="191"/>
        <v>74400</v>
      </c>
      <c r="EX92" s="147">
        <f>PV(0.05,'PV factor'!C274,,-BR92)</f>
        <v>0</v>
      </c>
      <c r="EY92" s="147">
        <f>PV(0.05,'PV factor'!D274,,-BS92)</f>
        <v>81752.726487420354</v>
      </c>
      <c r="EZ92" s="147">
        <f>PV(0.05,'PV factor'!E274,,-BT92)</f>
        <v>153242.32187205949</v>
      </c>
      <c r="FA92" s="147">
        <f>PV(0.05,'PV factor'!F274,,-BU92)</f>
        <v>0</v>
      </c>
      <c r="FB92" s="147">
        <f>PV(0.05,'PV factor'!G274,,-BV92)</f>
        <v>0</v>
      </c>
      <c r="FC92" s="147">
        <f>PV(0.05,'PV factor'!H274,,-BW92)</f>
        <v>0</v>
      </c>
      <c r="FD92" s="147">
        <f>PV(0.05,'PV factor'!I274,,-BX92)</f>
        <v>0</v>
      </c>
      <c r="FE92" s="147">
        <f>PV(0.05,'PV factor'!J274,,-BY92)</f>
        <v>0</v>
      </c>
      <c r="FF92" s="147">
        <f>PV(0.05,'PV factor'!K274,,-BZ92)</f>
        <v>0</v>
      </c>
      <c r="FG92" s="147">
        <f>PV(0.05,'PV factor'!L274,,-CA92)</f>
        <v>0</v>
      </c>
      <c r="FH92" s="147">
        <f>PV(0.05,'PV factor'!M274,,-CB92)</f>
        <v>0</v>
      </c>
      <c r="FI92" s="147">
        <f>PV(0.05,'PV factor'!N274,,-CC92)</f>
        <v>0</v>
      </c>
      <c r="FJ92" s="147">
        <f>PV(0.05,'PV factor'!O274,,-CD92)</f>
        <v>0</v>
      </c>
      <c r="FK92" s="147">
        <f>PV(0.05,'PV factor'!P274,,-CE92)</f>
        <v>0</v>
      </c>
      <c r="FL92" s="147">
        <f>PV(0.05,'PV factor'!Q274,,-CF92)</f>
        <v>0</v>
      </c>
      <c r="FM92" s="147">
        <f>PV(0.05,'PV factor'!R274,,-CG92)</f>
        <v>0</v>
      </c>
      <c r="FN92" s="147">
        <f>PV(0.05,'PV factor'!S274,,-CH92)</f>
        <v>0</v>
      </c>
      <c r="FO92" s="147">
        <f>PV(0.05,'PV factor'!T274,,-CI92)</f>
        <v>0</v>
      </c>
      <c r="FP92" s="147">
        <f>PV(0.05,'PV factor'!U274,,-CJ92)</f>
        <v>0</v>
      </c>
      <c r="FQ92" s="147">
        <f>PV(0.05,'PV factor'!V274,,-CK92)</f>
        <v>0</v>
      </c>
      <c r="FR92" s="147">
        <f>PV(0.05,'PV factor'!W274,,-CL92)</f>
        <v>0</v>
      </c>
      <c r="FS92" s="147">
        <f>PV(0.05,'PV factor'!X274,,-CM92)</f>
        <v>0</v>
      </c>
      <c r="FT92" s="147">
        <f>PV(0.05,'PV factor'!Y274,,-CN92)</f>
        <v>0</v>
      </c>
      <c r="FU92" s="147">
        <f>PV(0.05,'PV factor'!Z274,,-CO92)</f>
        <v>0</v>
      </c>
      <c r="FV92" s="147">
        <f>PV(0.05,'PV factor'!AA274,,-CP92)</f>
        <v>0</v>
      </c>
      <c r="FW92" s="147">
        <f>PV(0.05,'PV factor'!AB274,,-CQ92)</f>
        <v>0</v>
      </c>
      <c r="FX92" s="147">
        <f>PV(0.05,'PV factor'!AC274,,-CR92)</f>
        <v>0</v>
      </c>
      <c r="FY92" s="147">
        <f>PV(0.05,'PV factor'!AD274,,-CS92)</f>
        <v>0</v>
      </c>
      <c r="FZ92" s="147">
        <f>PV(0.05,'PV factor'!AE274,,-CT92)</f>
        <v>0</v>
      </c>
      <c r="GA92" s="147">
        <f>PV(0.05,'PV factor'!AF274,,-CU92)</f>
        <v>0</v>
      </c>
      <c r="GB92" s="147">
        <f>PV(0.05,'PV factor'!AG274,,-CV92)</f>
        <v>0</v>
      </c>
      <c r="GC92" s="147">
        <f>PV(0.05,'PV factor'!AH274,,-CW92)</f>
        <v>0</v>
      </c>
      <c r="GD92" s="147">
        <f>PV(0.05,'PV factor'!AI274,,-CX92)</f>
        <v>0</v>
      </c>
      <c r="GE92" s="147">
        <f>PV(0.05,'PV factor'!AJ274,,-CY92)</f>
        <v>0</v>
      </c>
      <c r="GF92" s="147">
        <f>PV(0.05,'PV factor'!AK274,,-CZ92)</f>
        <v>0</v>
      </c>
      <c r="GG92" s="147">
        <f>PV(0.05,'PV factor'!AL274,,-DA92)</f>
        <v>0</v>
      </c>
      <c r="GH92" s="147">
        <f>PV(0.05,'PV factor'!AM274,,-DB92)</f>
        <v>0</v>
      </c>
      <c r="GI92" s="147">
        <f>PV(0.05,'PV factor'!AN274,,-DC92)</f>
        <v>0</v>
      </c>
      <c r="GJ92" s="147">
        <f>PV(0.05,'PV factor'!AO274,,-DD92)</f>
        <v>0</v>
      </c>
      <c r="GK92" s="147">
        <f>PV(0.05,'PV factor'!AP274,,-DE92)</f>
        <v>0</v>
      </c>
      <c r="GL92" s="147">
        <f>PV(0.05,'PV factor'!C274,,-DI92)</f>
        <v>67482.993197278905</v>
      </c>
      <c r="GM92" s="147">
        <f>PV(0.05,'PV factor'!D274,,-DJ92)</f>
        <v>64269.517330741815</v>
      </c>
      <c r="GN92" s="147">
        <f>PV(0.05,'PV factor'!E274,,-DK92)</f>
        <v>61209.064124516022</v>
      </c>
      <c r="GO92" s="147">
        <f>PV(0.05,'PV factor'!F274,,-DL92)</f>
        <v>58294.346785253343</v>
      </c>
      <c r="GP92" s="147">
        <f>PV(0.05,'PV factor'!G274,,-DM92)</f>
        <v>55518.425509765097</v>
      </c>
      <c r="GQ92" s="147">
        <f>PV(0.05,'PV factor'!H274,,-DN92)</f>
        <v>52874.690961681037</v>
      </c>
      <c r="GR92" s="147">
        <f>PV(0.05,'PV factor'!I274,,-DO92)</f>
        <v>50356.848534934325</v>
      </c>
      <c r="GS92" s="147">
        <f>PV(0.05,'PV factor'!J274,,-DP92)</f>
        <v>47958.903366604114</v>
      </c>
      <c r="GT92" s="147">
        <f>PV(0.05,'PV factor'!K274,,-DQ92)</f>
        <v>45675.14606343249</v>
      </c>
      <c r="GU92" s="147">
        <f>PV(0.05,'PV factor'!L274,,-DR92)</f>
        <v>43500.13910803094</v>
      </c>
      <c r="GV92" s="147">
        <f>PV(0.05,'PV factor'!M274,,-DS92)</f>
        <v>41428.703912410427</v>
      </c>
      <c r="GW92" s="147">
        <f>PV(0.05,'PV factor'!N274,,-DT92)</f>
        <v>39455.908488009925</v>
      </c>
      <c r="GX92" s="147">
        <f>PV(0.05,'PV factor'!O274,,-DU92)</f>
        <v>37577.055702866601</v>
      </c>
      <c r="GY92" s="147">
        <f>PV(0.05,'PV factor'!P274,,-DV92)</f>
        <v>35787.672097968185</v>
      </c>
      <c r="GZ92" s="147">
        <f>PV(0.05,'PV factor'!Q274,,-DW92)</f>
        <v>34083.497236160176</v>
      </c>
      <c r="HA92" s="147">
        <f>PV(0.05,'PV factor'!R274,,-DX92)</f>
        <v>32460.473558247784</v>
      </c>
      <c r="HB92" s="147">
        <f>PV(0.05,'PV factor'!S274,,-DY92)</f>
        <v>30914.736722140748</v>
      </c>
      <c r="HC92" s="147">
        <f>PV(0.05,'PV factor'!T274,,-DZ92)</f>
        <v>29442.606402038804</v>
      </c>
      <c r="HD92" s="147">
        <f>PV(0.05,'PV factor'!U274,,-EA92)</f>
        <v>28040.577525751243</v>
      </c>
      <c r="HE92" s="147">
        <f>PV(0.05,'PV factor'!V274,,-EB92)</f>
        <v>26705.311929286901</v>
      </c>
      <c r="HF92" s="147">
        <f>PV(0.05,'PV factor'!W274,,-EC92)</f>
        <v>25433.630408844667</v>
      </c>
      <c r="HG92" s="147">
        <f>PV(0.05,'PV factor'!X274,,-ED92)</f>
        <v>24222.505151280631</v>
      </c>
      <c r="HH92" s="147">
        <f>PV(0.05,'PV factor'!Y274,,-EE92)</f>
        <v>23069.052525029176</v>
      </c>
      <c r="HI92" s="147">
        <f>PV(0.05,'PV factor'!Z274,,-EF92)</f>
        <v>21970.526214313501</v>
      </c>
      <c r="HJ92" s="147">
        <f>PV(0.05,'PV factor'!AA274,,-EG92)</f>
        <v>20924.310680298571</v>
      </c>
      <c r="HK92" s="147">
        <f>PV(0.05,'PV factor'!AB274,,-EH92)</f>
        <v>19927.914933617685</v>
      </c>
      <c r="HL92" s="147">
        <f>PV(0.05,'PV factor'!AC274,,-EI92)</f>
        <v>18978.966603445417</v>
      </c>
      <c r="HM92" s="147">
        <f>PV(0.05,'PV factor'!AD274,,-EJ92)</f>
        <v>18075.206288995632</v>
      </c>
      <c r="HN92" s="147">
        <f>PV(0.05,'PV factor'!AE274,,-EK92)</f>
        <v>17214.482179995844</v>
      </c>
      <c r="HO92" s="147">
        <f>PV(0.05,'PV factor'!AF274,,-EL92)</f>
        <v>16394.74493332937</v>
      </c>
      <c r="HP92" s="147">
        <f>PV(0.05,'PV factor'!AG274,,-EM92)</f>
        <v>15614.042793647021</v>
      </c>
      <c r="HQ92" s="147">
        <f>PV(0.05,'PV factor'!AH274,,-EN92)</f>
        <v>14870.516946330496</v>
      </c>
      <c r="HR92" s="147">
        <f>PV(0.05,'PV factor'!AI274,,-EO92)</f>
        <v>14162.397091743329</v>
      </c>
      <c r="HS92" s="147">
        <f>PV(0.05,'PV factor'!AJ274,,-EP92)</f>
        <v>13487.99723023174</v>
      </c>
      <c r="HT92" s="147">
        <f>PV(0.05,'PV factor'!AK274,,-EQ92)</f>
        <v>12845.711647839755</v>
      </c>
      <c r="HU92" s="147">
        <f>PV(0.05,'PV factor'!AL274,,-ER92)</f>
        <v>12234.011093180718</v>
      </c>
      <c r="HV92" s="147">
        <f>PV(0.05,'PV factor'!AM274,,-ES92)</f>
        <v>11651.439136362591</v>
      </c>
      <c r="HW92" s="147">
        <f>PV(0.05,'PV factor'!AN274,,-ET92)</f>
        <v>11096.608701297702</v>
      </c>
      <c r="HX92" s="147">
        <f>PV(0.05,'PV factor'!AO274,,-EU92)</f>
        <v>10568.19876314067</v>
      </c>
      <c r="HY92" s="147">
        <f>PV(0.05,'PV factor'!AP274,,-EV92)</f>
        <v>10064.951202991115</v>
      </c>
      <c r="HZ92" s="147">
        <f t="shared" si="165"/>
        <v>234995.04835947984</v>
      </c>
      <c r="IA92" s="147">
        <f t="shared" si="166"/>
        <v>1215843.8330830347</v>
      </c>
      <c r="IB92" s="401">
        <f t="shared" si="167"/>
        <v>5.1739125635665202</v>
      </c>
    </row>
    <row r="93" spans="1:236" ht="90" customHeight="1" x14ac:dyDescent="0.2">
      <c r="A93" s="137" t="s">
        <v>1510</v>
      </c>
      <c r="B93" s="138" t="s">
        <v>1511</v>
      </c>
      <c r="C93" s="138" t="s">
        <v>1566</v>
      </c>
      <c r="D93" s="142">
        <v>6</v>
      </c>
      <c r="E93" s="138" t="s">
        <v>1567</v>
      </c>
      <c r="F93" s="118" t="s">
        <v>1568</v>
      </c>
      <c r="G93" s="118" t="s">
        <v>1569</v>
      </c>
      <c r="H93" s="142" t="s">
        <v>77</v>
      </c>
      <c r="I93" s="118" t="s">
        <v>1549</v>
      </c>
      <c r="J93" s="118">
        <v>10</v>
      </c>
      <c r="K93" s="227" t="s">
        <v>79</v>
      </c>
      <c r="L93" s="110">
        <v>38949</v>
      </c>
      <c r="M93" s="142" t="s">
        <v>1534</v>
      </c>
      <c r="N93" s="142" t="s">
        <v>147</v>
      </c>
      <c r="O93" s="73" t="s">
        <v>106</v>
      </c>
      <c r="P93" s="142" t="s">
        <v>465</v>
      </c>
      <c r="Q93" s="112" t="s">
        <v>100</v>
      </c>
      <c r="R93" s="142" t="s">
        <v>108</v>
      </c>
      <c r="S93" s="142" t="s">
        <v>99</v>
      </c>
      <c r="T93" s="142" t="s">
        <v>366</v>
      </c>
      <c r="U93" s="142" t="s">
        <v>100</v>
      </c>
      <c r="V93" s="117">
        <v>1</v>
      </c>
      <c r="W93" s="135">
        <v>65000</v>
      </c>
      <c r="X93" s="134">
        <v>0</v>
      </c>
      <c r="Y93" s="134">
        <v>0</v>
      </c>
      <c r="Z93" s="134">
        <v>0</v>
      </c>
      <c r="AA93" s="134">
        <v>25000</v>
      </c>
      <c r="AB93" s="134">
        <v>20000</v>
      </c>
      <c r="AC93" s="134">
        <v>10000</v>
      </c>
      <c r="AD93" s="134">
        <v>10000</v>
      </c>
      <c r="AE93" s="139">
        <v>0</v>
      </c>
      <c r="AF93" s="139">
        <v>0</v>
      </c>
      <c r="AG93" s="139">
        <v>0</v>
      </c>
      <c r="AH93" s="139">
        <v>0</v>
      </c>
      <c r="AI93" s="116" t="s">
        <v>88</v>
      </c>
      <c r="AJ93" s="136">
        <v>0</v>
      </c>
      <c r="AK93" s="136">
        <v>0</v>
      </c>
      <c r="AL93" s="136">
        <v>0</v>
      </c>
      <c r="AM93" s="136">
        <v>0</v>
      </c>
      <c r="AN93" s="136">
        <v>0</v>
      </c>
      <c r="AO93" s="136">
        <v>0</v>
      </c>
      <c r="AP93" s="136">
        <v>0</v>
      </c>
      <c r="AQ93" s="139">
        <v>0</v>
      </c>
      <c r="AR93" s="139">
        <v>0</v>
      </c>
      <c r="AS93" s="139">
        <v>0</v>
      </c>
      <c r="AT93" s="139">
        <v>0</v>
      </c>
      <c r="AU93" s="122"/>
      <c r="AV93" s="230">
        <f t="shared" si="133"/>
        <v>1</v>
      </c>
      <c r="AW93" s="230">
        <f t="shared" si="134"/>
        <v>0</v>
      </c>
      <c r="AX93" s="230" t="str">
        <f t="shared" si="135"/>
        <v>C5</v>
      </c>
      <c r="AY93" s="141">
        <f t="shared" si="136"/>
        <v>9</v>
      </c>
      <c r="AZ93" s="70">
        <f t="shared" si="137"/>
        <v>1</v>
      </c>
      <c r="BA93" s="70">
        <f t="shared" si="138"/>
        <v>1</v>
      </c>
      <c r="BB93" s="70">
        <f t="shared" si="139"/>
        <v>1</v>
      </c>
      <c r="BC93" s="70">
        <f t="shared" si="140"/>
        <v>1</v>
      </c>
      <c r="BD93" s="70">
        <f t="shared" si="141"/>
        <v>1</v>
      </c>
      <c r="BE93" s="70">
        <f t="shared" si="142"/>
        <v>1</v>
      </c>
      <c r="BF93" s="70">
        <f t="shared" si="143"/>
        <v>1</v>
      </c>
      <c r="BG93" s="71">
        <f t="shared" si="144"/>
        <v>0</v>
      </c>
      <c r="BH93" s="71">
        <f t="shared" si="145"/>
        <v>1</v>
      </c>
      <c r="BI93" s="71">
        <f t="shared" si="146"/>
        <v>0</v>
      </c>
      <c r="BJ93" s="71">
        <f t="shared" si="147"/>
        <v>1</v>
      </c>
      <c r="BK93" s="71">
        <f t="shared" si="148"/>
        <v>0</v>
      </c>
      <c r="BL93" s="70">
        <f t="shared" si="149"/>
        <v>1</v>
      </c>
      <c r="BM93" s="70">
        <f t="shared" si="150"/>
        <v>1</v>
      </c>
      <c r="BN93" s="70">
        <f t="shared" si="151"/>
        <v>0</v>
      </c>
      <c r="BO93" s="70">
        <f t="shared" si="152"/>
        <v>1</v>
      </c>
      <c r="BP93" s="144">
        <f t="shared" si="153"/>
        <v>0</v>
      </c>
      <c r="BQ93" s="144">
        <f t="shared" si="154"/>
        <v>0</v>
      </c>
      <c r="BR93" s="144">
        <f t="shared" si="155"/>
        <v>25000</v>
      </c>
      <c r="BS93" s="144">
        <f t="shared" si="156"/>
        <v>20000</v>
      </c>
      <c r="BT93" s="144">
        <f t="shared" si="157"/>
        <v>10000</v>
      </c>
      <c r="BU93" s="144">
        <f t="shared" si="158"/>
        <v>10000</v>
      </c>
      <c r="BV93" s="144">
        <f t="shared" si="159"/>
        <v>0</v>
      </c>
      <c r="BW93" s="144">
        <f t="shared" si="160"/>
        <v>0</v>
      </c>
      <c r="BX93" s="144">
        <f t="shared" si="161"/>
        <v>0</v>
      </c>
      <c r="BY93" s="144">
        <f t="shared" si="162"/>
        <v>0</v>
      </c>
      <c r="BZ93" s="9">
        <v>0</v>
      </c>
      <c r="CA93" s="9">
        <v>0</v>
      </c>
      <c r="CB93" s="9">
        <v>0</v>
      </c>
      <c r="CC93" s="9">
        <v>0</v>
      </c>
      <c r="CD93" s="9">
        <v>0</v>
      </c>
      <c r="CE93" s="9">
        <v>0</v>
      </c>
      <c r="CF93" s="9">
        <v>0</v>
      </c>
      <c r="CG93" s="9">
        <v>0</v>
      </c>
      <c r="CH93" s="9">
        <v>0</v>
      </c>
      <c r="CI93" s="9">
        <v>0</v>
      </c>
      <c r="CJ93" s="9">
        <v>0</v>
      </c>
      <c r="CK93" s="9">
        <v>0</v>
      </c>
      <c r="CL93" s="9">
        <v>0</v>
      </c>
      <c r="CM93" s="9">
        <v>0</v>
      </c>
      <c r="CN93" s="9">
        <v>0</v>
      </c>
      <c r="CO93" s="9">
        <v>0</v>
      </c>
      <c r="CP93" s="9">
        <v>0</v>
      </c>
      <c r="CQ93" s="9">
        <v>0</v>
      </c>
      <c r="CR93" s="9">
        <v>0</v>
      </c>
      <c r="CS93" s="9">
        <v>0</v>
      </c>
      <c r="CT93" s="9">
        <v>0</v>
      </c>
      <c r="CU93" s="9">
        <v>0</v>
      </c>
      <c r="CV93" s="9">
        <v>0</v>
      </c>
      <c r="CW93" s="9">
        <v>0</v>
      </c>
      <c r="CX93" s="9">
        <v>0</v>
      </c>
      <c r="CY93" s="9">
        <v>0</v>
      </c>
      <c r="CZ93" s="9">
        <v>0</v>
      </c>
      <c r="DA93" s="9">
        <v>0</v>
      </c>
      <c r="DB93" s="9">
        <v>0</v>
      </c>
      <c r="DC93" s="9">
        <v>0</v>
      </c>
      <c r="DD93" s="9">
        <v>0</v>
      </c>
      <c r="DE93" s="9">
        <v>0</v>
      </c>
      <c r="DF93" s="9">
        <v>0</v>
      </c>
      <c r="DG93" s="144">
        <f t="shared" si="163"/>
        <v>38949</v>
      </c>
      <c r="DH93" s="144">
        <f t="shared" ref="DH93:EW93" si="192">DG93</f>
        <v>38949</v>
      </c>
      <c r="DI93" s="144">
        <f t="shared" si="192"/>
        <v>38949</v>
      </c>
      <c r="DJ93" s="144">
        <f t="shared" si="192"/>
        <v>38949</v>
      </c>
      <c r="DK93" s="144">
        <f t="shared" si="192"/>
        <v>38949</v>
      </c>
      <c r="DL93" s="144">
        <f t="shared" si="192"/>
        <v>38949</v>
      </c>
      <c r="DM93" s="144">
        <f t="shared" si="192"/>
        <v>38949</v>
      </c>
      <c r="DN93" s="144">
        <f t="shared" si="192"/>
        <v>38949</v>
      </c>
      <c r="DO93" s="144">
        <f t="shared" si="192"/>
        <v>38949</v>
      </c>
      <c r="DP93" s="144">
        <f t="shared" si="192"/>
        <v>38949</v>
      </c>
      <c r="DQ93" s="144">
        <f t="shared" si="192"/>
        <v>38949</v>
      </c>
      <c r="DR93" s="144">
        <f t="shared" si="192"/>
        <v>38949</v>
      </c>
      <c r="DS93" s="144">
        <f t="shared" si="192"/>
        <v>38949</v>
      </c>
      <c r="DT93" s="144">
        <f t="shared" si="192"/>
        <v>38949</v>
      </c>
      <c r="DU93" s="144">
        <f t="shared" si="192"/>
        <v>38949</v>
      </c>
      <c r="DV93" s="144">
        <f t="shared" si="192"/>
        <v>38949</v>
      </c>
      <c r="DW93" s="144">
        <f t="shared" si="192"/>
        <v>38949</v>
      </c>
      <c r="DX93" s="144">
        <f t="shared" si="192"/>
        <v>38949</v>
      </c>
      <c r="DY93" s="144">
        <f t="shared" si="192"/>
        <v>38949</v>
      </c>
      <c r="DZ93" s="144">
        <f t="shared" si="192"/>
        <v>38949</v>
      </c>
      <c r="EA93" s="144">
        <f t="shared" si="192"/>
        <v>38949</v>
      </c>
      <c r="EB93" s="144">
        <f t="shared" si="192"/>
        <v>38949</v>
      </c>
      <c r="EC93" s="144">
        <f t="shared" si="192"/>
        <v>38949</v>
      </c>
      <c r="ED93" s="144">
        <f t="shared" si="192"/>
        <v>38949</v>
      </c>
      <c r="EE93" s="144">
        <f t="shared" si="192"/>
        <v>38949</v>
      </c>
      <c r="EF93" s="144">
        <f t="shared" si="192"/>
        <v>38949</v>
      </c>
      <c r="EG93" s="144">
        <f t="shared" si="192"/>
        <v>38949</v>
      </c>
      <c r="EH93" s="144">
        <f t="shared" si="192"/>
        <v>38949</v>
      </c>
      <c r="EI93" s="144">
        <f t="shared" si="192"/>
        <v>38949</v>
      </c>
      <c r="EJ93" s="144">
        <f t="shared" si="192"/>
        <v>38949</v>
      </c>
      <c r="EK93" s="144">
        <f t="shared" si="192"/>
        <v>38949</v>
      </c>
      <c r="EL93" s="144">
        <f t="shared" si="192"/>
        <v>38949</v>
      </c>
      <c r="EM93" s="144">
        <f t="shared" si="192"/>
        <v>38949</v>
      </c>
      <c r="EN93" s="144">
        <f t="shared" si="192"/>
        <v>38949</v>
      </c>
      <c r="EO93" s="144">
        <f t="shared" si="192"/>
        <v>38949</v>
      </c>
      <c r="EP93" s="144">
        <f t="shared" si="192"/>
        <v>38949</v>
      </c>
      <c r="EQ93" s="144">
        <f t="shared" si="192"/>
        <v>38949</v>
      </c>
      <c r="ER93" s="144">
        <f t="shared" si="192"/>
        <v>38949</v>
      </c>
      <c r="ES93" s="144">
        <f t="shared" si="192"/>
        <v>38949</v>
      </c>
      <c r="ET93" s="144">
        <f t="shared" si="192"/>
        <v>38949</v>
      </c>
      <c r="EU93" s="144">
        <f t="shared" si="192"/>
        <v>38949</v>
      </c>
      <c r="EV93" s="144">
        <f t="shared" si="192"/>
        <v>38949</v>
      </c>
      <c r="EW93" s="144">
        <f t="shared" si="192"/>
        <v>38949</v>
      </c>
      <c r="EX93" s="147">
        <f>PV(0.05,'PV factor'!C237,,-BR93)</f>
        <v>22675.736961451246</v>
      </c>
      <c r="EY93" s="147">
        <f>PV(0.05,'PV factor'!D237,,-BS93)</f>
        <v>17276.751970629521</v>
      </c>
      <c r="EZ93" s="147">
        <f>PV(0.05,'PV factor'!E237,,-BT93)</f>
        <v>8227.0247479188201</v>
      </c>
      <c r="FA93" s="147">
        <f>PV(0.05,'PV factor'!F237,,-BU93)</f>
        <v>7835.2616646845891</v>
      </c>
      <c r="FB93" s="147">
        <f>PV(0.05,'PV factor'!G237,,-BV93)</f>
        <v>0</v>
      </c>
      <c r="FC93" s="147">
        <f>PV(0.05,'PV factor'!H237,,-BW93)</f>
        <v>0</v>
      </c>
      <c r="FD93" s="147">
        <f>PV(0.05,'PV factor'!I237,,-BX93)</f>
        <v>0</v>
      </c>
      <c r="FE93" s="147">
        <f>PV(0.05,'PV factor'!J237,,-BY93)</f>
        <v>0</v>
      </c>
      <c r="FF93" s="147">
        <f>PV(0.05,'PV factor'!K237,,-BZ93)</f>
        <v>0</v>
      </c>
      <c r="FG93" s="147">
        <f>PV(0.05,'PV factor'!L237,,-CA93)</f>
        <v>0</v>
      </c>
      <c r="FH93" s="147">
        <f>PV(0.05,'PV factor'!M237,,-CB93)</f>
        <v>0</v>
      </c>
      <c r="FI93" s="147">
        <f>PV(0.05,'PV factor'!N237,,-CC93)</f>
        <v>0</v>
      </c>
      <c r="FJ93" s="147">
        <f>PV(0.05,'PV factor'!O237,,-CD93)</f>
        <v>0</v>
      </c>
      <c r="FK93" s="147">
        <f>PV(0.05,'PV factor'!P237,,-CE93)</f>
        <v>0</v>
      </c>
      <c r="FL93" s="147">
        <f>PV(0.05,'PV factor'!Q237,,-CF93)</f>
        <v>0</v>
      </c>
      <c r="FM93" s="147">
        <f>PV(0.05,'PV factor'!R237,,-CG93)</f>
        <v>0</v>
      </c>
      <c r="FN93" s="147">
        <f>PV(0.05,'PV factor'!S237,,-CH93)</f>
        <v>0</v>
      </c>
      <c r="FO93" s="147">
        <f>PV(0.05,'PV factor'!T237,,-CI93)</f>
        <v>0</v>
      </c>
      <c r="FP93" s="147">
        <f>PV(0.05,'PV factor'!U237,,-CJ93)</f>
        <v>0</v>
      </c>
      <c r="FQ93" s="147">
        <f>PV(0.05,'PV factor'!V237,,-CK93)</f>
        <v>0</v>
      </c>
      <c r="FR93" s="147">
        <f>PV(0.05,'PV factor'!W237,,-CL93)</f>
        <v>0</v>
      </c>
      <c r="FS93" s="147">
        <f>PV(0.05,'PV factor'!X237,,-CM93)</f>
        <v>0</v>
      </c>
      <c r="FT93" s="147">
        <f>PV(0.05,'PV factor'!Y237,,-CN93)</f>
        <v>0</v>
      </c>
      <c r="FU93" s="147">
        <f>PV(0.05,'PV factor'!Z237,,-CO93)</f>
        <v>0</v>
      </c>
      <c r="FV93" s="147">
        <f>PV(0.05,'PV factor'!AA237,,-CP93)</f>
        <v>0</v>
      </c>
      <c r="FW93" s="147">
        <f>PV(0.05,'PV factor'!AB237,,-CQ93)</f>
        <v>0</v>
      </c>
      <c r="FX93" s="147">
        <f>PV(0.05,'PV factor'!AC237,,-CR93)</f>
        <v>0</v>
      </c>
      <c r="FY93" s="147">
        <f>PV(0.05,'PV factor'!AD237,,-CS93)</f>
        <v>0</v>
      </c>
      <c r="FZ93" s="147">
        <f>PV(0.05,'PV factor'!AE237,,-CT93)</f>
        <v>0</v>
      </c>
      <c r="GA93" s="147">
        <f>PV(0.05,'PV factor'!AF237,,-CU93)</f>
        <v>0</v>
      </c>
      <c r="GB93" s="147">
        <f>PV(0.05,'PV factor'!AG237,,-CV93)</f>
        <v>0</v>
      </c>
      <c r="GC93" s="147">
        <f>PV(0.05,'PV factor'!AH237,,-CW93)</f>
        <v>0</v>
      </c>
      <c r="GD93" s="147">
        <f>PV(0.05,'PV factor'!AI237,,-CX93)</f>
        <v>0</v>
      </c>
      <c r="GE93" s="147">
        <f>PV(0.05,'PV factor'!AJ237,,-CY93)</f>
        <v>0</v>
      </c>
      <c r="GF93" s="147">
        <f>PV(0.05,'PV factor'!AK237,,-CZ93)</f>
        <v>0</v>
      </c>
      <c r="GG93" s="147">
        <f>PV(0.05,'PV factor'!AL237,,-DA93)</f>
        <v>0</v>
      </c>
      <c r="GH93" s="147">
        <f>PV(0.05,'PV factor'!AM237,,-DB93)</f>
        <v>0</v>
      </c>
      <c r="GI93" s="147">
        <f>PV(0.05,'PV factor'!AN237,,-DC93)</f>
        <v>0</v>
      </c>
      <c r="GJ93" s="147">
        <f>PV(0.05,'PV factor'!AO237,,-DD93)</f>
        <v>0</v>
      </c>
      <c r="GK93" s="147">
        <f>PV(0.05,'PV factor'!AP237,,-DE93)</f>
        <v>0</v>
      </c>
      <c r="GL93" s="147">
        <f>PV(0.05,'PV factor'!C237,,-DI93)</f>
        <v>35327.891156462581</v>
      </c>
      <c r="GM93" s="147">
        <f>PV(0.05,'PV factor'!D237,,-DJ93)</f>
        <v>33645.610625202455</v>
      </c>
      <c r="GN93" s="147">
        <f>PV(0.05,'PV factor'!E237,,-DK93)</f>
        <v>32043.438690669012</v>
      </c>
      <c r="GO93" s="147">
        <f>PV(0.05,'PV factor'!F237,,-DL93)</f>
        <v>30517.560657780006</v>
      </c>
      <c r="GP93" s="147">
        <f>PV(0.05,'PV factor'!G237,,-DM93)</f>
        <v>29064.343483600012</v>
      </c>
      <c r="GQ93" s="147">
        <f>PV(0.05,'PV factor'!H237,,-DN93)</f>
        <v>27680.327127238099</v>
      </c>
      <c r="GR93" s="147">
        <f>PV(0.05,'PV factor'!I237,,-DO93)</f>
        <v>26362.216311655338</v>
      </c>
      <c r="GS93" s="147">
        <f>PV(0.05,'PV factor'!J237,,-DP93)</f>
        <v>25106.872677766987</v>
      </c>
      <c r="GT93" s="147">
        <f>PV(0.05,'PV factor'!K237,,-DQ93)</f>
        <v>23911.307312159035</v>
      </c>
      <c r="GU93" s="147">
        <f>PV(0.05,'PV factor'!L237,,-DR93)</f>
        <v>22772.673630627651</v>
      </c>
      <c r="GV93" s="147">
        <f>PV(0.05,'PV factor'!M237,,-DS93)</f>
        <v>21688.260600597765</v>
      </c>
      <c r="GW93" s="147">
        <f>PV(0.05,'PV factor'!N237,,-DT93)</f>
        <v>20655.486286283583</v>
      </c>
      <c r="GX93" s="147">
        <f>PV(0.05,'PV factor'!O237,,-DU93)</f>
        <v>19671.891701222463</v>
      </c>
      <c r="GY93" s="147">
        <f>PV(0.05,'PV factor'!P237,,-DV93)</f>
        <v>18735.134953545199</v>
      </c>
      <c r="GZ93" s="147">
        <f>PV(0.05,'PV factor'!Q237,,-DW93)</f>
        <v>17842.985670043046</v>
      </c>
      <c r="HA93" s="147">
        <f>PV(0.05,'PV factor'!R237,,-DX93)</f>
        <v>16993.319685755279</v>
      </c>
      <c r="HB93" s="147">
        <f>PV(0.05,'PV factor'!S237,,-DY93)</f>
        <v>16184.113986433602</v>
      </c>
      <c r="HC93" s="147">
        <f>PV(0.05,'PV factor'!T237,,-DZ93)</f>
        <v>15413.441891841525</v>
      </c>
      <c r="HD93" s="147">
        <f>PV(0.05,'PV factor'!U237,,-EA93)</f>
        <v>14679.4684684205</v>
      </c>
      <c r="HE93" s="147">
        <f>PV(0.05,'PV factor'!V237,,-EB93)</f>
        <v>13980.446160400477</v>
      </c>
      <c r="HF93" s="147">
        <f>PV(0.05,'PV factor'!W237,,-EC93)</f>
        <v>13314.710628952836</v>
      </c>
      <c r="HG93" s="147">
        <f>PV(0.05,'PV factor'!X237,,-ED93)</f>
        <v>12680.676789478888</v>
      </c>
      <c r="HH93" s="147">
        <f>PV(0.05,'PV factor'!Y237,,-EE93)</f>
        <v>12076.835037598943</v>
      </c>
      <c r="HI93" s="147">
        <f>PV(0.05,'PV factor'!Z237,,-EF93)</f>
        <v>11501.747654856135</v>
      </c>
      <c r="HJ93" s="147">
        <f>PV(0.05,'PV factor'!AA237,,-EG93)</f>
        <v>10954.045385577272</v>
      </c>
      <c r="HK93" s="147">
        <f>PV(0.05,'PV factor'!AB237,,-EH93)</f>
        <v>10432.424176740258</v>
      </c>
      <c r="HL93" s="147">
        <f>PV(0.05,'PV factor'!AC237,,-EI93)</f>
        <v>9935.6420730859609</v>
      </c>
      <c r="HM93" s="147">
        <f>PV(0.05,'PV factor'!AD237,,-EJ93)</f>
        <v>9462.5162600818658</v>
      </c>
      <c r="HN93" s="147">
        <f>PV(0.05,'PV factor'!AE237,,-EK93)</f>
        <v>9011.9202476970186</v>
      </c>
      <c r="HO93" s="147">
        <f>PV(0.05,'PV factor'!AF237,,-EL93)</f>
        <v>8582.7811882828719</v>
      </c>
      <c r="HP93" s="147">
        <f>PV(0.05,'PV factor'!AG237,,-EM93)</f>
        <v>8174.0773221741638</v>
      </c>
      <c r="HQ93" s="147">
        <f>PV(0.05,'PV factor'!AH237,,-EN93)</f>
        <v>7784.8355449277751</v>
      </c>
      <c r="HR93" s="147">
        <f>PV(0.05,'PV factor'!AI237,,-EO93)</f>
        <v>7414.1290904074049</v>
      </c>
      <c r="HS93" s="147">
        <f>PV(0.05,'PV factor'!AJ237,,-EP93)</f>
        <v>7061.0753241975281</v>
      </c>
      <c r="HT93" s="147">
        <f>PV(0.05,'PV factor'!AK237,,-EQ93)</f>
        <v>6724.8336420928845</v>
      </c>
      <c r="HU93" s="147">
        <f>PV(0.05,'PV factor'!AL237,,-ER93)</f>
        <v>6404.6034686598896</v>
      </c>
      <c r="HV93" s="147">
        <f>PV(0.05,'PV factor'!AM237,,-ES93)</f>
        <v>6099.6223511046574</v>
      </c>
      <c r="HW93" s="147">
        <f>PV(0.05,'PV factor'!AN237,,-ET93)</f>
        <v>5809.1641439091964</v>
      </c>
      <c r="HX93" s="147">
        <f>PV(0.05,'PV factor'!AO237,,-EU93)</f>
        <v>5532.5372799135212</v>
      </c>
      <c r="HY93" s="147">
        <f>PV(0.05,'PV factor'!AP237,,-EV93)</f>
        <v>5269.0831237271623</v>
      </c>
      <c r="HZ93" s="147">
        <f t="shared" si="165"/>
        <v>56014.775344684182</v>
      </c>
      <c r="IA93" s="147">
        <f t="shared" si="166"/>
        <v>286432.2416731611</v>
      </c>
      <c r="IB93" s="401">
        <f t="shared" si="167"/>
        <v>5.1135122815474006</v>
      </c>
    </row>
    <row r="94" spans="1:236" ht="90" customHeight="1" x14ac:dyDescent="0.2">
      <c r="A94" s="137" t="s">
        <v>2026</v>
      </c>
      <c r="B94" s="138" t="s">
        <v>2027</v>
      </c>
      <c r="C94" s="138" t="s">
        <v>2075</v>
      </c>
      <c r="D94" s="142">
        <v>8</v>
      </c>
      <c r="E94" s="138" t="s">
        <v>2076</v>
      </c>
      <c r="F94" s="118" t="s">
        <v>2077</v>
      </c>
      <c r="G94" s="118" t="s">
        <v>2078</v>
      </c>
      <c r="H94" s="142" t="s">
        <v>77</v>
      </c>
      <c r="I94" s="118" t="s">
        <v>2079</v>
      </c>
      <c r="J94" s="142">
        <v>40</v>
      </c>
      <c r="K94" s="227" t="s">
        <v>94</v>
      </c>
      <c r="L94" s="142">
        <v>14000</v>
      </c>
      <c r="M94" s="142" t="s">
        <v>2135</v>
      </c>
      <c r="N94" s="142" t="s">
        <v>81</v>
      </c>
      <c r="O94" s="13" t="s">
        <v>217</v>
      </c>
      <c r="P94" s="142" t="s">
        <v>461</v>
      </c>
      <c r="Q94" s="112" t="s">
        <v>100</v>
      </c>
      <c r="R94" s="142" t="s">
        <v>98</v>
      </c>
      <c r="S94" s="142" t="s">
        <v>99</v>
      </c>
      <c r="T94" s="142" t="s">
        <v>2073</v>
      </c>
      <c r="U94" s="142" t="s">
        <v>100</v>
      </c>
      <c r="V94" s="117">
        <v>1</v>
      </c>
      <c r="W94" s="136">
        <v>50000</v>
      </c>
      <c r="X94" s="136">
        <v>0</v>
      </c>
      <c r="Y94" s="136">
        <v>0</v>
      </c>
      <c r="Z94" s="136">
        <v>0</v>
      </c>
      <c r="AA94" s="136">
        <v>50000</v>
      </c>
      <c r="AB94" s="136">
        <v>0</v>
      </c>
      <c r="AC94" s="136">
        <v>0</v>
      </c>
      <c r="AD94" s="136">
        <v>0</v>
      </c>
      <c r="AE94" s="139">
        <v>0</v>
      </c>
      <c r="AF94" s="139">
        <v>0</v>
      </c>
      <c r="AG94" s="139">
        <v>0</v>
      </c>
      <c r="AH94" s="139">
        <v>0</v>
      </c>
      <c r="AI94" s="116" t="s">
        <v>88</v>
      </c>
      <c r="AJ94" s="136">
        <v>0</v>
      </c>
      <c r="AK94" s="136">
        <v>0</v>
      </c>
      <c r="AL94" s="136">
        <v>0</v>
      </c>
      <c r="AM94" s="136">
        <v>0</v>
      </c>
      <c r="AN94" s="136">
        <v>0</v>
      </c>
      <c r="AO94" s="136">
        <v>0</v>
      </c>
      <c r="AP94" s="136">
        <v>0</v>
      </c>
      <c r="AQ94" s="139">
        <v>0</v>
      </c>
      <c r="AR94" s="139">
        <v>0</v>
      </c>
      <c r="AS94" s="139">
        <v>0</v>
      </c>
      <c r="AT94" s="139">
        <v>0</v>
      </c>
      <c r="AU94" s="118" t="s">
        <v>2080</v>
      </c>
      <c r="AV94" s="230">
        <f t="shared" si="133"/>
        <v>1</v>
      </c>
      <c r="AW94" s="230">
        <f t="shared" si="134"/>
        <v>0</v>
      </c>
      <c r="AX94" s="230" t="str">
        <f t="shared" si="135"/>
        <v>B5</v>
      </c>
      <c r="AY94" s="141">
        <f t="shared" si="136"/>
        <v>9</v>
      </c>
      <c r="AZ94" s="70">
        <f t="shared" si="137"/>
        <v>1</v>
      </c>
      <c r="BA94" s="70">
        <f t="shared" si="138"/>
        <v>1</v>
      </c>
      <c r="BB94" s="70">
        <f t="shared" si="139"/>
        <v>1</v>
      </c>
      <c r="BC94" s="70">
        <f t="shared" si="140"/>
        <v>1</v>
      </c>
      <c r="BD94" s="70">
        <f t="shared" si="141"/>
        <v>1</v>
      </c>
      <c r="BE94" s="70">
        <f t="shared" si="142"/>
        <v>1</v>
      </c>
      <c r="BF94" s="70">
        <f t="shared" si="143"/>
        <v>1</v>
      </c>
      <c r="BG94" s="71">
        <f t="shared" si="144"/>
        <v>0</v>
      </c>
      <c r="BH94" s="71">
        <f t="shared" si="145"/>
        <v>1</v>
      </c>
      <c r="BI94" s="71">
        <f t="shared" si="146"/>
        <v>0</v>
      </c>
      <c r="BJ94" s="71">
        <f t="shared" si="147"/>
        <v>0</v>
      </c>
      <c r="BK94" s="71">
        <f t="shared" si="148"/>
        <v>1</v>
      </c>
      <c r="BL94" s="70">
        <f t="shared" si="149"/>
        <v>1</v>
      </c>
      <c r="BM94" s="70">
        <f t="shared" si="150"/>
        <v>1</v>
      </c>
      <c r="BN94" s="70">
        <f t="shared" si="151"/>
        <v>0</v>
      </c>
      <c r="BO94" s="70">
        <f t="shared" si="152"/>
        <v>1</v>
      </c>
      <c r="BP94" s="144">
        <f t="shared" si="153"/>
        <v>0</v>
      </c>
      <c r="BQ94" s="144">
        <f t="shared" si="154"/>
        <v>0</v>
      </c>
      <c r="BR94" s="144">
        <f t="shared" si="155"/>
        <v>50000</v>
      </c>
      <c r="BS94" s="144">
        <f t="shared" si="156"/>
        <v>0</v>
      </c>
      <c r="BT94" s="144">
        <f t="shared" si="157"/>
        <v>0</v>
      </c>
      <c r="BU94" s="144">
        <f t="shared" si="158"/>
        <v>0</v>
      </c>
      <c r="BV94" s="144">
        <f t="shared" si="159"/>
        <v>0</v>
      </c>
      <c r="BW94" s="144">
        <f t="shared" si="160"/>
        <v>0</v>
      </c>
      <c r="BX94" s="144">
        <f t="shared" si="161"/>
        <v>0</v>
      </c>
      <c r="BY94" s="144">
        <f t="shared" si="162"/>
        <v>0</v>
      </c>
      <c r="BZ94" s="9">
        <v>0</v>
      </c>
      <c r="CA94" s="9">
        <v>0</v>
      </c>
      <c r="CB94" s="9">
        <v>0</v>
      </c>
      <c r="CC94" s="9">
        <v>0</v>
      </c>
      <c r="CD94" s="9">
        <v>0</v>
      </c>
      <c r="CE94" s="9">
        <v>0</v>
      </c>
      <c r="CF94" s="9">
        <v>0</v>
      </c>
      <c r="CG94" s="9">
        <v>0</v>
      </c>
      <c r="CH94" s="9">
        <v>0</v>
      </c>
      <c r="CI94" s="9">
        <v>0</v>
      </c>
      <c r="CJ94" s="9">
        <v>0</v>
      </c>
      <c r="CK94" s="9">
        <v>0</v>
      </c>
      <c r="CL94" s="9">
        <v>0</v>
      </c>
      <c r="CM94" s="9">
        <v>0</v>
      </c>
      <c r="CN94" s="9">
        <v>0</v>
      </c>
      <c r="CO94" s="9">
        <v>0</v>
      </c>
      <c r="CP94" s="9">
        <v>0</v>
      </c>
      <c r="CQ94" s="9">
        <v>0</v>
      </c>
      <c r="CR94" s="9">
        <v>0</v>
      </c>
      <c r="CS94" s="9">
        <v>0</v>
      </c>
      <c r="CT94" s="9">
        <v>0</v>
      </c>
      <c r="CU94" s="9">
        <v>0</v>
      </c>
      <c r="CV94" s="9">
        <v>0</v>
      </c>
      <c r="CW94" s="9">
        <v>0</v>
      </c>
      <c r="CX94" s="9">
        <v>0</v>
      </c>
      <c r="CY94" s="9">
        <v>0</v>
      </c>
      <c r="CZ94" s="9">
        <v>0</v>
      </c>
      <c r="DA94" s="9">
        <v>0</v>
      </c>
      <c r="DB94" s="9">
        <v>0</v>
      </c>
      <c r="DC94" s="9">
        <v>0</v>
      </c>
      <c r="DD94" s="9">
        <v>0</v>
      </c>
      <c r="DE94" s="9">
        <v>0</v>
      </c>
      <c r="DF94" s="9">
        <v>0</v>
      </c>
      <c r="DG94" s="144">
        <f t="shared" si="163"/>
        <v>14000</v>
      </c>
      <c r="DH94" s="144">
        <f t="shared" ref="DH94:EW94" si="193">DG94</f>
        <v>14000</v>
      </c>
      <c r="DI94" s="144">
        <f t="shared" si="193"/>
        <v>14000</v>
      </c>
      <c r="DJ94" s="144">
        <f t="shared" si="193"/>
        <v>14000</v>
      </c>
      <c r="DK94" s="144">
        <f t="shared" si="193"/>
        <v>14000</v>
      </c>
      <c r="DL94" s="144">
        <f t="shared" si="193"/>
        <v>14000</v>
      </c>
      <c r="DM94" s="144">
        <f t="shared" si="193"/>
        <v>14000</v>
      </c>
      <c r="DN94" s="144">
        <f t="shared" si="193"/>
        <v>14000</v>
      </c>
      <c r="DO94" s="144">
        <f t="shared" si="193"/>
        <v>14000</v>
      </c>
      <c r="DP94" s="144">
        <f t="shared" si="193"/>
        <v>14000</v>
      </c>
      <c r="DQ94" s="144">
        <f t="shared" si="193"/>
        <v>14000</v>
      </c>
      <c r="DR94" s="144">
        <f t="shared" si="193"/>
        <v>14000</v>
      </c>
      <c r="DS94" s="144">
        <f t="shared" si="193"/>
        <v>14000</v>
      </c>
      <c r="DT94" s="144">
        <f t="shared" si="193"/>
        <v>14000</v>
      </c>
      <c r="DU94" s="144">
        <f t="shared" si="193"/>
        <v>14000</v>
      </c>
      <c r="DV94" s="144">
        <f t="shared" si="193"/>
        <v>14000</v>
      </c>
      <c r="DW94" s="144">
        <f t="shared" si="193"/>
        <v>14000</v>
      </c>
      <c r="DX94" s="144">
        <f t="shared" si="193"/>
        <v>14000</v>
      </c>
      <c r="DY94" s="144">
        <f t="shared" si="193"/>
        <v>14000</v>
      </c>
      <c r="DZ94" s="144">
        <f t="shared" si="193"/>
        <v>14000</v>
      </c>
      <c r="EA94" s="144">
        <f t="shared" si="193"/>
        <v>14000</v>
      </c>
      <c r="EB94" s="144">
        <f t="shared" si="193"/>
        <v>14000</v>
      </c>
      <c r="EC94" s="144">
        <f t="shared" si="193"/>
        <v>14000</v>
      </c>
      <c r="ED94" s="144">
        <f t="shared" si="193"/>
        <v>14000</v>
      </c>
      <c r="EE94" s="144">
        <f t="shared" si="193"/>
        <v>14000</v>
      </c>
      <c r="EF94" s="144">
        <f t="shared" si="193"/>
        <v>14000</v>
      </c>
      <c r="EG94" s="144">
        <f t="shared" si="193"/>
        <v>14000</v>
      </c>
      <c r="EH94" s="144">
        <f t="shared" si="193"/>
        <v>14000</v>
      </c>
      <c r="EI94" s="144">
        <f t="shared" si="193"/>
        <v>14000</v>
      </c>
      <c r="EJ94" s="144">
        <f t="shared" si="193"/>
        <v>14000</v>
      </c>
      <c r="EK94" s="144">
        <f t="shared" si="193"/>
        <v>14000</v>
      </c>
      <c r="EL94" s="144">
        <f t="shared" si="193"/>
        <v>14000</v>
      </c>
      <c r="EM94" s="144">
        <f t="shared" si="193"/>
        <v>14000</v>
      </c>
      <c r="EN94" s="144">
        <f t="shared" si="193"/>
        <v>14000</v>
      </c>
      <c r="EO94" s="144">
        <f t="shared" si="193"/>
        <v>14000</v>
      </c>
      <c r="EP94" s="144">
        <f t="shared" si="193"/>
        <v>14000</v>
      </c>
      <c r="EQ94" s="144">
        <f t="shared" si="193"/>
        <v>14000</v>
      </c>
      <c r="ER94" s="144">
        <f t="shared" si="193"/>
        <v>14000</v>
      </c>
      <c r="ES94" s="144">
        <f t="shared" si="193"/>
        <v>14000</v>
      </c>
      <c r="ET94" s="144">
        <f t="shared" si="193"/>
        <v>14000</v>
      </c>
      <c r="EU94" s="144">
        <f t="shared" si="193"/>
        <v>14000</v>
      </c>
      <c r="EV94" s="144">
        <f t="shared" si="193"/>
        <v>14000</v>
      </c>
      <c r="EW94" s="144">
        <f t="shared" si="193"/>
        <v>14000</v>
      </c>
      <c r="EX94" s="147">
        <f>PV(0.05,'PV factor'!C184,,-BR94)</f>
        <v>45351.473922902493</v>
      </c>
      <c r="EY94" s="147">
        <f>PV(0.05,'PV factor'!D184,,-BS94)</f>
        <v>0</v>
      </c>
      <c r="EZ94" s="147">
        <f>PV(0.05,'PV factor'!E184,,-BT94)</f>
        <v>0</v>
      </c>
      <c r="FA94" s="147">
        <f>PV(0.05,'PV factor'!F184,,-BU94)</f>
        <v>0</v>
      </c>
      <c r="FB94" s="147">
        <f>PV(0.05,'PV factor'!G184,,-BV94)</f>
        <v>0</v>
      </c>
      <c r="FC94" s="147">
        <f>PV(0.05,'PV factor'!H184,,-BW94)</f>
        <v>0</v>
      </c>
      <c r="FD94" s="147">
        <f>PV(0.05,'PV factor'!I184,,-BX94)</f>
        <v>0</v>
      </c>
      <c r="FE94" s="147">
        <f>PV(0.05,'PV factor'!J184,,-BY94)</f>
        <v>0</v>
      </c>
      <c r="FF94" s="147">
        <f>PV(0.05,'PV factor'!K184,,-BZ94)</f>
        <v>0</v>
      </c>
      <c r="FG94" s="147">
        <f>PV(0.05,'PV factor'!L184,,-CA94)</f>
        <v>0</v>
      </c>
      <c r="FH94" s="147">
        <f>PV(0.05,'PV factor'!M184,,-CB94)</f>
        <v>0</v>
      </c>
      <c r="FI94" s="147">
        <f>PV(0.05,'PV factor'!N184,,-CC94)</f>
        <v>0</v>
      </c>
      <c r="FJ94" s="147">
        <f>PV(0.05,'PV factor'!O184,,-CD94)</f>
        <v>0</v>
      </c>
      <c r="FK94" s="147">
        <f>PV(0.05,'PV factor'!P184,,-CE94)</f>
        <v>0</v>
      </c>
      <c r="FL94" s="147">
        <f>PV(0.05,'PV factor'!Q184,,-CF94)</f>
        <v>0</v>
      </c>
      <c r="FM94" s="147">
        <f>PV(0.05,'PV factor'!R184,,-CG94)</f>
        <v>0</v>
      </c>
      <c r="FN94" s="147">
        <f>PV(0.05,'PV factor'!S184,,-CH94)</f>
        <v>0</v>
      </c>
      <c r="FO94" s="147">
        <f>PV(0.05,'PV factor'!T184,,-CI94)</f>
        <v>0</v>
      </c>
      <c r="FP94" s="147">
        <f>PV(0.05,'PV factor'!U184,,-CJ94)</f>
        <v>0</v>
      </c>
      <c r="FQ94" s="147">
        <f>PV(0.05,'PV factor'!V184,,-CK94)</f>
        <v>0</v>
      </c>
      <c r="FR94" s="147">
        <f>PV(0.05,'PV factor'!W184,,-CL94)</f>
        <v>0</v>
      </c>
      <c r="FS94" s="147">
        <f>PV(0.05,'PV factor'!X184,,-CM94)</f>
        <v>0</v>
      </c>
      <c r="FT94" s="147">
        <f>PV(0.05,'PV factor'!Y184,,-CN94)</f>
        <v>0</v>
      </c>
      <c r="FU94" s="147">
        <f>PV(0.05,'PV factor'!Z184,,-CO94)</f>
        <v>0</v>
      </c>
      <c r="FV94" s="147">
        <f>PV(0.05,'PV factor'!AA184,,-CP94)</f>
        <v>0</v>
      </c>
      <c r="FW94" s="147">
        <f>PV(0.05,'PV factor'!AB184,,-CQ94)</f>
        <v>0</v>
      </c>
      <c r="FX94" s="147">
        <f>PV(0.05,'PV factor'!AC184,,-CR94)</f>
        <v>0</v>
      </c>
      <c r="FY94" s="147">
        <f>PV(0.05,'PV factor'!AD184,,-CS94)</f>
        <v>0</v>
      </c>
      <c r="FZ94" s="147">
        <f>PV(0.05,'PV factor'!AE184,,-CT94)</f>
        <v>0</v>
      </c>
      <c r="GA94" s="147">
        <f>PV(0.05,'PV factor'!AF184,,-CU94)</f>
        <v>0</v>
      </c>
      <c r="GB94" s="147">
        <f>PV(0.05,'PV factor'!AG184,,-CV94)</f>
        <v>0</v>
      </c>
      <c r="GC94" s="147">
        <f>PV(0.05,'PV factor'!AH184,,-CW94)</f>
        <v>0</v>
      </c>
      <c r="GD94" s="147">
        <f>PV(0.05,'PV factor'!AI184,,-CX94)</f>
        <v>0</v>
      </c>
      <c r="GE94" s="147">
        <f>PV(0.05,'PV factor'!AJ184,,-CY94)</f>
        <v>0</v>
      </c>
      <c r="GF94" s="147">
        <f>PV(0.05,'PV factor'!AK184,,-CZ94)</f>
        <v>0</v>
      </c>
      <c r="GG94" s="147">
        <f>PV(0.05,'PV factor'!AL184,,-DA94)</f>
        <v>0</v>
      </c>
      <c r="GH94" s="147">
        <f>PV(0.05,'PV factor'!AM184,,-DB94)</f>
        <v>0</v>
      </c>
      <c r="GI94" s="147">
        <f>PV(0.05,'PV factor'!AN184,,-DC94)</f>
        <v>0</v>
      </c>
      <c r="GJ94" s="147">
        <f>PV(0.05,'PV factor'!AO184,,-DD94)</f>
        <v>0</v>
      </c>
      <c r="GK94" s="147">
        <f>PV(0.05,'PV factor'!AP184,,-DE94)</f>
        <v>0</v>
      </c>
      <c r="GL94" s="147">
        <f>PV(0.05,'PV factor'!C184,,-DI94)</f>
        <v>12698.412698412698</v>
      </c>
      <c r="GM94" s="147">
        <f>PV(0.05,'PV factor'!D184,,-DJ94)</f>
        <v>12093.726379440664</v>
      </c>
      <c r="GN94" s="147">
        <f>PV(0.05,'PV factor'!E184,,-DK94)</f>
        <v>11517.834647086347</v>
      </c>
      <c r="GO94" s="147">
        <f>PV(0.05,'PV factor'!F184,,-DL94)</f>
        <v>10969.366330558425</v>
      </c>
      <c r="GP94" s="147">
        <f>PV(0.05,'PV factor'!G184,,-DM94)</f>
        <v>10447.015552912788</v>
      </c>
      <c r="GQ94" s="147">
        <f>PV(0.05,'PV factor'!H184,,-DN94)</f>
        <v>9949.5386218217009</v>
      </c>
      <c r="GR94" s="147">
        <f>PV(0.05,'PV factor'!I184,,-DO94)</f>
        <v>9475.7510684016197</v>
      </c>
      <c r="GS94" s="147">
        <f>PV(0.05,'PV factor'!J184,,-DP94)</f>
        <v>9024.5248270491611</v>
      </c>
      <c r="GT94" s="147">
        <f>PV(0.05,'PV factor'!K184,,-DQ94)</f>
        <v>8594.7855495706299</v>
      </c>
      <c r="GU94" s="147">
        <f>PV(0.05,'PV factor'!L184,,-DR94)</f>
        <v>8185.510047210124</v>
      </c>
      <c r="GV94" s="147">
        <f>PV(0.05,'PV factor'!M184,,-DS94)</f>
        <v>7795.7238544858328</v>
      </c>
      <c r="GW94" s="147">
        <f>PV(0.05,'PV factor'!N184,,-DT94)</f>
        <v>7424.4989090341251</v>
      </c>
      <c r="GX94" s="147">
        <f>PV(0.05,'PV factor'!O184,,-DU94)</f>
        <v>7070.9513419372643</v>
      </c>
      <c r="GY94" s="147">
        <f>PV(0.05,'PV factor'!P184,,-DV94)</f>
        <v>6734.2393732735827</v>
      </c>
      <c r="GZ94" s="147">
        <f>PV(0.05,'PV factor'!Q184,,-DW94)</f>
        <v>6413.5613078796032</v>
      </c>
      <c r="HA94" s="147">
        <f>PV(0.05,'PV factor'!R184,,-DX94)</f>
        <v>6108.1536265520017</v>
      </c>
      <c r="HB94" s="147">
        <f>PV(0.05,'PV factor'!S184,,-DY94)</f>
        <v>5817.2891681447636</v>
      </c>
      <c r="HC94" s="147">
        <f>PV(0.05,'PV factor'!T184,,-DZ94)</f>
        <v>5540.2753982331087</v>
      </c>
      <c r="HD94" s="147">
        <f>PV(0.05,'PV factor'!U184,,-EA94)</f>
        <v>5276.4527602220087</v>
      </c>
      <c r="HE94" s="147">
        <f>PV(0.05,'PV factor'!V184,,-EB94)</f>
        <v>5025.1931049733412</v>
      </c>
      <c r="HF94" s="147">
        <f>PV(0.05,'PV factor'!W184,,-EC94)</f>
        <v>4785.898195212706</v>
      </c>
      <c r="HG94" s="147">
        <f>PV(0.05,'PV factor'!X184,,-ED94)</f>
        <v>4557.9982811549571</v>
      </c>
      <c r="HH94" s="147">
        <f>PV(0.05,'PV factor'!Y184,,-EE94)</f>
        <v>4340.9507439571034</v>
      </c>
      <c r="HI94" s="147">
        <f>PV(0.05,'PV factor'!Z184,,-EF94)</f>
        <v>4134.2388037686696</v>
      </c>
      <c r="HJ94" s="147">
        <f>PV(0.05,'PV factor'!AA184,,-EG94)</f>
        <v>3937.3702893034947</v>
      </c>
      <c r="HK94" s="147">
        <f>PV(0.05,'PV factor'!AB184,,-EH94)</f>
        <v>3749.876466003328</v>
      </c>
      <c r="HL94" s="147">
        <f>PV(0.05,'PV factor'!AC184,,-EI94)</f>
        <v>3571.3109200031699</v>
      </c>
      <c r="HM94" s="147">
        <f>PV(0.05,'PV factor'!AD184,,-EJ94)</f>
        <v>3401.2484952411137</v>
      </c>
      <c r="HN94" s="147">
        <f>PV(0.05,'PV factor'!AE184,,-EK94)</f>
        <v>3239.2842811820142</v>
      </c>
      <c r="HO94" s="147">
        <f>PV(0.05,'PV factor'!AF184,,-EL94)</f>
        <v>3085.0326487447742</v>
      </c>
      <c r="HP94" s="147">
        <f>PV(0.05,'PV factor'!AG184,,-EM94)</f>
        <v>2938.1263321378801</v>
      </c>
      <c r="HQ94" s="147">
        <f>PV(0.05,'PV factor'!AH184,,-EN94)</f>
        <v>2798.2155544170287</v>
      </c>
      <c r="HR94" s="147">
        <f>PV(0.05,'PV factor'!AI184,,-EO94)</f>
        <v>2664.9671946828848</v>
      </c>
      <c r="HS94" s="147">
        <f>PV(0.05,'PV factor'!AJ184,,-EP94)</f>
        <v>2538.0639949360802</v>
      </c>
      <c r="HT94" s="147">
        <f>PV(0.05,'PV factor'!AK184,,-EQ94)</f>
        <v>2417.2038047010292</v>
      </c>
      <c r="HU94" s="147">
        <f>PV(0.05,'PV factor'!AL184,,-ER94)</f>
        <v>2302.0988616200275</v>
      </c>
      <c r="HV94" s="147">
        <f>PV(0.05,'PV factor'!AM184,,-ES94)</f>
        <v>2192.4751063047884</v>
      </c>
      <c r="HW94" s="147">
        <f>PV(0.05,'PV factor'!AN184,,-ET94)</f>
        <v>2088.071529814084</v>
      </c>
      <c r="HX94" s="147">
        <f>PV(0.05,'PV factor'!AO184,,-EU94)</f>
        <v>1988.6395522038897</v>
      </c>
      <c r="HY94" s="147">
        <f>PV(0.05,'PV factor'!AP184,,-EV94)</f>
        <v>1893.9424306703709</v>
      </c>
      <c r="HZ94" s="147">
        <f t="shared" si="165"/>
        <v>45351.473922902493</v>
      </c>
      <c r="IA94" s="147">
        <f t="shared" si="166"/>
        <v>228787.81805325919</v>
      </c>
      <c r="IB94" s="401">
        <f t="shared" si="167"/>
        <v>5.0447713880743654</v>
      </c>
    </row>
    <row r="95" spans="1:236" ht="90" customHeight="1" x14ac:dyDescent="0.2">
      <c r="A95" s="161" t="s">
        <v>2265</v>
      </c>
      <c r="B95" s="150" t="s">
        <v>3213</v>
      </c>
      <c r="C95" s="150" t="s">
        <v>3264</v>
      </c>
      <c r="D95" s="79">
        <v>11</v>
      </c>
      <c r="E95" s="150" t="s">
        <v>3265</v>
      </c>
      <c r="F95" s="150" t="s">
        <v>3266</v>
      </c>
      <c r="G95" s="150" t="s">
        <v>3267</v>
      </c>
      <c r="H95" s="79" t="s">
        <v>77</v>
      </c>
      <c r="I95" s="150" t="s">
        <v>3216</v>
      </c>
      <c r="J95" s="151">
        <v>40</v>
      </c>
      <c r="K95" s="227" t="s">
        <v>94</v>
      </c>
      <c r="L95" s="111">
        <v>5000</v>
      </c>
      <c r="M95" s="214" t="s">
        <v>3268</v>
      </c>
      <c r="N95" s="79" t="s">
        <v>81</v>
      </c>
      <c r="O95" s="13" t="s">
        <v>217</v>
      </c>
      <c r="P95" s="79" t="s">
        <v>218</v>
      </c>
      <c r="Q95" s="112" t="s">
        <v>100</v>
      </c>
      <c r="R95" s="79" t="s">
        <v>108</v>
      </c>
      <c r="S95" s="79" t="s">
        <v>99</v>
      </c>
      <c r="T95" s="79" t="s">
        <v>2696</v>
      </c>
      <c r="U95" s="79" t="s">
        <v>100</v>
      </c>
      <c r="V95" s="81">
        <v>1</v>
      </c>
      <c r="W95" s="162">
        <v>18000</v>
      </c>
      <c r="X95" s="162">
        <v>0</v>
      </c>
      <c r="Y95" s="162">
        <v>0</v>
      </c>
      <c r="Z95" s="127">
        <v>0</v>
      </c>
      <c r="AA95" s="162">
        <v>18000</v>
      </c>
      <c r="AB95" s="127">
        <v>0</v>
      </c>
      <c r="AC95" s="149">
        <v>0</v>
      </c>
      <c r="AD95" s="162">
        <v>0</v>
      </c>
      <c r="AE95" s="162">
        <v>0</v>
      </c>
      <c r="AF95" s="162">
        <v>0</v>
      </c>
      <c r="AG95" s="149">
        <v>0</v>
      </c>
      <c r="AH95" s="149">
        <v>0</v>
      </c>
      <c r="AI95" s="219"/>
      <c r="AJ95" s="162">
        <v>0</v>
      </c>
      <c r="AK95" s="162">
        <v>0</v>
      </c>
      <c r="AL95" s="162">
        <v>0</v>
      </c>
      <c r="AM95" s="162">
        <v>0</v>
      </c>
      <c r="AN95" s="162">
        <v>0</v>
      </c>
      <c r="AO95" s="162">
        <v>0</v>
      </c>
      <c r="AP95" s="162">
        <v>0</v>
      </c>
      <c r="AQ95" s="149">
        <v>0</v>
      </c>
      <c r="AR95" s="149">
        <v>0</v>
      </c>
      <c r="AS95" s="149">
        <v>0</v>
      </c>
      <c r="AT95" s="149">
        <v>0</v>
      </c>
      <c r="AU95" s="151"/>
      <c r="AV95" s="230">
        <f t="shared" si="133"/>
        <v>1</v>
      </c>
      <c r="AW95" s="230">
        <f t="shared" si="134"/>
        <v>0</v>
      </c>
      <c r="AX95" s="230" t="str">
        <f t="shared" si="135"/>
        <v>B3</v>
      </c>
      <c r="AY95" s="141">
        <f t="shared" si="136"/>
        <v>9</v>
      </c>
      <c r="AZ95" s="70">
        <f t="shared" si="137"/>
        <v>1</v>
      </c>
      <c r="BA95" s="70">
        <f t="shared" si="138"/>
        <v>1</v>
      </c>
      <c r="BB95" s="70">
        <f t="shared" si="139"/>
        <v>1</v>
      </c>
      <c r="BC95" s="70">
        <f t="shared" si="140"/>
        <v>1</v>
      </c>
      <c r="BD95" s="70">
        <f t="shared" si="141"/>
        <v>1</v>
      </c>
      <c r="BE95" s="70">
        <f t="shared" si="142"/>
        <v>1</v>
      </c>
      <c r="BF95" s="70">
        <f t="shared" si="143"/>
        <v>1</v>
      </c>
      <c r="BG95" s="71">
        <f t="shared" si="144"/>
        <v>0</v>
      </c>
      <c r="BH95" s="71">
        <f t="shared" si="145"/>
        <v>1</v>
      </c>
      <c r="BI95" s="71">
        <f t="shared" si="146"/>
        <v>0</v>
      </c>
      <c r="BJ95" s="71">
        <f t="shared" si="147"/>
        <v>0</v>
      </c>
      <c r="BK95" s="71">
        <f t="shared" si="148"/>
        <v>1</v>
      </c>
      <c r="BL95" s="70">
        <f t="shared" si="149"/>
        <v>1</v>
      </c>
      <c r="BM95" s="70">
        <f t="shared" si="150"/>
        <v>1</v>
      </c>
      <c r="BN95" s="70">
        <f t="shared" si="151"/>
        <v>0</v>
      </c>
      <c r="BO95" s="70">
        <f t="shared" si="152"/>
        <v>1</v>
      </c>
      <c r="BP95" s="144">
        <f t="shared" si="153"/>
        <v>0</v>
      </c>
      <c r="BQ95" s="144">
        <f t="shared" si="154"/>
        <v>0</v>
      </c>
      <c r="BR95" s="144">
        <f t="shared" si="155"/>
        <v>18000</v>
      </c>
      <c r="BS95" s="144">
        <f t="shared" si="156"/>
        <v>0</v>
      </c>
      <c r="BT95" s="144">
        <f t="shared" si="157"/>
        <v>0</v>
      </c>
      <c r="BU95" s="144">
        <f t="shared" si="158"/>
        <v>0</v>
      </c>
      <c r="BV95" s="144">
        <f t="shared" si="159"/>
        <v>0</v>
      </c>
      <c r="BW95" s="144">
        <f t="shared" si="160"/>
        <v>0</v>
      </c>
      <c r="BX95" s="144">
        <f t="shared" si="161"/>
        <v>0</v>
      </c>
      <c r="BY95" s="144">
        <f t="shared" si="162"/>
        <v>0</v>
      </c>
      <c r="BZ95" s="9">
        <v>0</v>
      </c>
      <c r="CA95" s="9">
        <v>0</v>
      </c>
      <c r="CB95" s="9">
        <v>0</v>
      </c>
      <c r="CC95" s="9">
        <v>0</v>
      </c>
      <c r="CD95" s="9">
        <v>0</v>
      </c>
      <c r="CE95" s="9">
        <v>0</v>
      </c>
      <c r="CF95" s="9">
        <v>0</v>
      </c>
      <c r="CG95" s="9">
        <v>0</v>
      </c>
      <c r="CH95" s="9">
        <v>0</v>
      </c>
      <c r="CI95" s="9">
        <v>0</v>
      </c>
      <c r="CJ95" s="9">
        <v>0</v>
      </c>
      <c r="CK95" s="9">
        <v>0</v>
      </c>
      <c r="CL95" s="9">
        <v>0</v>
      </c>
      <c r="CM95" s="9">
        <v>0</v>
      </c>
      <c r="CN95" s="9">
        <v>0</v>
      </c>
      <c r="CO95" s="9">
        <v>0</v>
      </c>
      <c r="CP95" s="9">
        <v>0</v>
      </c>
      <c r="CQ95" s="9">
        <v>0</v>
      </c>
      <c r="CR95" s="9">
        <v>0</v>
      </c>
      <c r="CS95" s="9">
        <v>0</v>
      </c>
      <c r="CT95" s="9">
        <v>0</v>
      </c>
      <c r="CU95" s="9">
        <v>0</v>
      </c>
      <c r="CV95" s="9">
        <v>0</v>
      </c>
      <c r="CW95" s="9">
        <v>0</v>
      </c>
      <c r="CX95" s="9">
        <v>0</v>
      </c>
      <c r="CY95" s="9">
        <v>0</v>
      </c>
      <c r="CZ95" s="9">
        <v>0</v>
      </c>
      <c r="DA95" s="9">
        <v>0</v>
      </c>
      <c r="DB95" s="9">
        <v>0</v>
      </c>
      <c r="DC95" s="9">
        <v>0</v>
      </c>
      <c r="DD95" s="9">
        <v>0</v>
      </c>
      <c r="DE95" s="9">
        <v>0</v>
      </c>
      <c r="DF95" s="9">
        <v>0</v>
      </c>
      <c r="DG95" s="144">
        <f t="shared" si="163"/>
        <v>5000</v>
      </c>
      <c r="DH95" s="144">
        <f t="shared" ref="DH95:EW95" si="194">DG95</f>
        <v>5000</v>
      </c>
      <c r="DI95" s="144">
        <f t="shared" si="194"/>
        <v>5000</v>
      </c>
      <c r="DJ95" s="144">
        <f t="shared" si="194"/>
        <v>5000</v>
      </c>
      <c r="DK95" s="144">
        <f t="shared" si="194"/>
        <v>5000</v>
      </c>
      <c r="DL95" s="144">
        <f t="shared" si="194"/>
        <v>5000</v>
      </c>
      <c r="DM95" s="144">
        <f t="shared" si="194"/>
        <v>5000</v>
      </c>
      <c r="DN95" s="144">
        <f t="shared" si="194"/>
        <v>5000</v>
      </c>
      <c r="DO95" s="144">
        <f t="shared" si="194"/>
        <v>5000</v>
      </c>
      <c r="DP95" s="144">
        <f t="shared" si="194"/>
        <v>5000</v>
      </c>
      <c r="DQ95" s="144">
        <f t="shared" si="194"/>
        <v>5000</v>
      </c>
      <c r="DR95" s="144">
        <f t="shared" si="194"/>
        <v>5000</v>
      </c>
      <c r="DS95" s="144">
        <f t="shared" si="194"/>
        <v>5000</v>
      </c>
      <c r="DT95" s="144">
        <f t="shared" si="194"/>
        <v>5000</v>
      </c>
      <c r="DU95" s="144">
        <f t="shared" si="194"/>
        <v>5000</v>
      </c>
      <c r="DV95" s="144">
        <f t="shared" si="194"/>
        <v>5000</v>
      </c>
      <c r="DW95" s="144">
        <f t="shared" si="194"/>
        <v>5000</v>
      </c>
      <c r="DX95" s="144">
        <f t="shared" si="194"/>
        <v>5000</v>
      </c>
      <c r="DY95" s="144">
        <f t="shared" si="194"/>
        <v>5000</v>
      </c>
      <c r="DZ95" s="144">
        <f t="shared" si="194"/>
        <v>5000</v>
      </c>
      <c r="EA95" s="144">
        <f t="shared" si="194"/>
        <v>5000</v>
      </c>
      <c r="EB95" s="144">
        <f t="shared" si="194"/>
        <v>5000</v>
      </c>
      <c r="EC95" s="144">
        <f t="shared" si="194"/>
        <v>5000</v>
      </c>
      <c r="ED95" s="144">
        <f t="shared" si="194"/>
        <v>5000</v>
      </c>
      <c r="EE95" s="144">
        <f t="shared" si="194"/>
        <v>5000</v>
      </c>
      <c r="EF95" s="144">
        <f t="shared" si="194"/>
        <v>5000</v>
      </c>
      <c r="EG95" s="144">
        <f t="shared" si="194"/>
        <v>5000</v>
      </c>
      <c r="EH95" s="144">
        <f t="shared" si="194"/>
        <v>5000</v>
      </c>
      <c r="EI95" s="144">
        <f t="shared" si="194"/>
        <v>5000</v>
      </c>
      <c r="EJ95" s="144">
        <f t="shared" si="194"/>
        <v>5000</v>
      </c>
      <c r="EK95" s="144">
        <f t="shared" si="194"/>
        <v>5000</v>
      </c>
      <c r="EL95" s="144">
        <f t="shared" si="194"/>
        <v>5000</v>
      </c>
      <c r="EM95" s="144">
        <f t="shared" si="194"/>
        <v>5000</v>
      </c>
      <c r="EN95" s="144">
        <f t="shared" si="194"/>
        <v>5000</v>
      </c>
      <c r="EO95" s="144">
        <f t="shared" si="194"/>
        <v>5000</v>
      </c>
      <c r="EP95" s="144">
        <f t="shared" si="194"/>
        <v>5000</v>
      </c>
      <c r="EQ95" s="144">
        <f t="shared" si="194"/>
        <v>5000</v>
      </c>
      <c r="ER95" s="144">
        <f t="shared" si="194"/>
        <v>5000</v>
      </c>
      <c r="ES95" s="144">
        <f t="shared" si="194"/>
        <v>5000</v>
      </c>
      <c r="ET95" s="144">
        <f t="shared" si="194"/>
        <v>5000</v>
      </c>
      <c r="EU95" s="144">
        <f t="shared" si="194"/>
        <v>5000</v>
      </c>
      <c r="EV95" s="144">
        <f t="shared" si="194"/>
        <v>5000</v>
      </c>
      <c r="EW95" s="144">
        <f t="shared" si="194"/>
        <v>5000</v>
      </c>
      <c r="EX95" s="147">
        <f>PV(0.05,'PV factor'!C336,,-BR95)</f>
        <v>16326.530612244898</v>
      </c>
      <c r="EY95" s="147">
        <f>PV(0.05,'PV factor'!D336,,-BS95)</f>
        <v>0</v>
      </c>
      <c r="EZ95" s="147">
        <f>PV(0.05,'PV factor'!E336,,-BT95)</f>
        <v>0</v>
      </c>
      <c r="FA95" s="147">
        <f>PV(0.05,'PV factor'!F336,,-BU95)</f>
        <v>0</v>
      </c>
      <c r="FB95" s="147">
        <f>PV(0.05,'PV factor'!G336,,-BV95)</f>
        <v>0</v>
      </c>
      <c r="FC95" s="147">
        <f>PV(0.05,'PV factor'!H336,,-BW95)</f>
        <v>0</v>
      </c>
      <c r="FD95" s="147">
        <f>PV(0.05,'PV factor'!I336,,-BX95)</f>
        <v>0</v>
      </c>
      <c r="FE95" s="147">
        <f>PV(0.05,'PV factor'!J336,,-BY95)</f>
        <v>0</v>
      </c>
      <c r="FF95" s="147">
        <f>PV(0.05,'PV factor'!K336,,-BZ95)</f>
        <v>0</v>
      </c>
      <c r="FG95" s="147">
        <f>PV(0.05,'PV factor'!L336,,-CA95)</f>
        <v>0</v>
      </c>
      <c r="FH95" s="147">
        <f>PV(0.05,'PV factor'!M336,,-CB95)</f>
        <v>0</v>
      </c>
      <c r="FI95" s="147">
        <f>PV(0.05,'PV factor'!N336,,-CC95)</f>
        <v>0</v>
      </c>
      <c r="FJ95" s="147">
        <f>PV(0.05,'PV factor'!O336,,-CD95)</f>
        <v>0</v>
      </c>
      <c r="FK95" s="147">
        <f>PV(0.05,'PV factor'!P336,,-CE95)</f>
        <v>0</v>
      </c>
      <c r="FL95" s="147">
        <f>PV(0.05,'PV factor'!Q336,,-CF95)</f>
        <v>0</v>
      </c>
      <c r="FM95" s="147">
        <f>PV(0.05,'PV factor'!R336,,-CG95)</f>
        <v>0</v>
      </c>
      <c r="FN95" s="147">
        <f>PV(0.05,'PV factor'!S336,,-CH95)</f>
        <v>0</v>
      </c>
      <c r="FO95" s="147">
        <f>PV(0.05,'PV factor'!T336,,-CI95)</f>
        <v>0</v>
      </c>
      <c r="FP95" s="147">
        <f>PV(0.05,'PV factor'!U336,,-CJ95)</f>
        <v>0</v>
      </c>
      <c r="FQ95" s="147">
        <f>PV(0.05,'PV factor'!V336,,-CK95)</f>
        <v>0</v>
      </c>
      <c r="FR95" s="147">
        <f>PV(0.05,'PV factor'!W336,,-CL95)</f>
        <v>0</v>
      </c>
      <c r="FS95" s="147">
        <f>PV(0.05,'PV factor'!X336,,-CM95)</f>
        <v>0</v>
      </c>
      <c r="FT95" s="147">
        <f>PV(0.05,'PV factor'!Y336,,-CN95)</f>
        <v>0</v>
      </c>
      <c r="FU95" s="147">
        <f>PV(0.05,'PV factor'!Z336,,-CO95)</f>
        <v>0</v>
      </c>
      <c r="FV95" s="147">
        <f>PV(0.05,'PV factor'!AA336,,-CP95)</f>
        <v>0</v>
      </c>
      <c r="FW95" s="147">
        <f>PV(0.05,'PV factor'!AB336,,-CQ95)</f>
        <v>0</v>
      </c>
      <c r="FX95" s="147">
        <f>PV(0.05,'PV factor'!AC336,,-CR95)</f>
        <v>0</v>
      </c>
      <c r="FY95" s="147">
        <f>PV(0.05,'PV factor'!AD336,,-CS95)</f>
        <v>0</v>
      </c>
      <c r="FZ95" s="147">
        <f>PV(0.05,'PV factor'!AE336,,-CT95)</f>
        <v>0</v>
      </c>
      <c r="GA95" s="147">
        <f>PV(0.05,'PV factor'!AF336,,-CU95)</f>
        <v>0</v>
      </c>
      <c r="GB95" s="147">
        <f>PV(0.05,'PV factor'!AG336,,-CV95)</f>
        <v>0</v>
      </c>
      <c r="GC95" s="147">
        <f>PV(0.05,'PV factor'!AH336,,-CW95)</f>
        <v>0</v>
      </c>
      <c r="GD95" s="147">
        <f>PV(0.05,'PV factor'!AI336,,-CX95)</f>
        <v>0</v>
      </c>
      <c r="GE95" s="147">
        <f>PV(0.05,'PV factor'!AJ336,,-CY95)</f>
        <v>0</v>
      </c>
      <c r="GF95" s="147">
        <f>PV(0.05,'PV factor'!AK336,,-CZ95)</f>
        <v>0</v>
      </c>
      <c r="GG95" s="147">
        <f>PV(0.05,'PV factor'!AL336,,-DA95)</f>
        <v>0</v>
      </c>
      <c r="GH95" s="147">
        <f>PV(0.05,'PV factor'!AM336,,-DB95)</f>
        <v>0</v>
      </c>
      <c r="GI95" s="147">
        <f>PV(0.05,'PV factor'!AN336,,-DC95)</f>
        <v>0</v>
      </c>
      <c r="GJ95" s="147">
        <f>PV(0.05,'PV factor'!AO336,,-DD95)</f>
        <v>0</v>
      </c>
      <c r="GK95" s="147">
        <f>PV(0.05,'PV factor'!AP336,,-DE95)</f>
        <v>0</v>
      </c>
      <c r="GL95" s="147">
        <f>PV(0.05,'PV factor'!C336,,-DI95)</f>
        <v>4535.1473922902496</v>
      </c>
      <c r="GM95" s="147">
        <f>PV(0.05,'PV factor'!D336,,-DJ95)</f>
        <v>4319.1879926573802</v>
      </c>
      <c r="GN95" s="147">
        <f>PV(0.05,'PV factor'!E336,,-DK95)</f>
        <v>4113.5123739594101</v>
      </c>
      <c r="GO95" s="147">
        <f>PV(0.05,'PV factor'!F336,,-DL95)</f>
        <v>3917.6308323422945</v>
      </c>
      <c r="GP95" s="147">
        <f>PV(0.05,'PV factor'!G336,,-DM95)</f>
        <v>3731.0769831831385</v>
      </c>
      <c r="GQ95" s="147">
        <f>PV(0.05,'PV factor'!H336,,-DN95)</f>
        <v>3553.4066506506074</v>
      </c>
      <c r="GR95" s="147">
        <f>PV(0.05,'PV factor'!I336,,-DO95)</f>
        <v>3384.1968101434359</v>
      </c>
      <c r="GS95" s="147">
        <f>PV(0.05,'PV factor'!J336,,-DP95)</f>
        <v>3223.0445810889864</v>
      </c>
      <c r="GT95" s="147">
        <f>PV(0.05,'PV factor'!K336,,-DQ95)</f>
        <v>3069.5662677037967</v>
      </c>
      <c r="GU95" s="147">
        <f>PV(0.05,'PV factor'!L336,,-DR95)</f>
        <v>2923.3964454321872</v>
      </c>
      <c r="GV95" s="147">
        <f>PV(0.05,'PV factor'!M336,,-DS95)</f>
        <v>2784.1870908877977</v>
      </c>
      <c r="GW95" s="147">
        <f>PV(0.05,'PV factor'!N336,,-DT95)</f>
        <v>2651.6067532264733</v>
      </c>
      <c r="GX95" s="147">
        <f>PV(0.05,'PV factor'!O336,,-DU95)</f>
        <v>2525.3397649775943</v>
      </c>
      <c r="GY95" s="147">
        <f>PV(0.05,'PV factor'!P336,,-DV95)</f>
        <v>2405.085490454851</v>
      </c>
      <c r="GZ95" s="147">
        <f>PV(0.05,'PV factor'!Q336,,-DW95)</f>
        <v>2290.5576099570012</v>
      </c>
      <c r="HA95" s="147">
        <f>PV(0.05,'PV factor'!R336,,-DX95)</f>
        <v>2181.4834380542866</v>
      </c>
      <c r="HB95" s="147">
        <f>PV(0.05,'PV factor'!S336,,-DY95)</f>
        <v>2077.6032743374158</v>
      </c>
      <c r="HC95" s="147">
        <f>PV(0.05,'PV factor'!T336,,-DZ95)</f>
        <v>1978.6697850832531</v>
      </c>
      <c r="HD95" s="147">
        <f>PV(0.05,'PV factor'!U336,,-EA95)</f>
        <v>1884.4474143650029</v>
      </c>
      <c r="HE95" s="147">
        <f>PV(0.05,'PV factor'!V336,,-EB95)</f>
        <v>1794.7118232047649</v>
      </c>
      <c r="HF95" s="147">
        <f>PV(0.05,'PV factor'!W336,,-EC95)</f>
        <v>1709.2493554331095</v>
      </c>
      <c r="HG95" s="147">
        <f>PV(0.05,'PV factor'!X336,,-ED95)</f>
        <v>1627.8565289839134</v>
      </c>
      <c r="HH95" s="147">
        <f>PV(0.05,'PV factor'!Y336,,-EE95)</f>
        <v>1550.339551413251</v>
      </c>
      <c r="HI95" s="147">
        <f>PV(0.05,'PV factor'!Z336,,-EF95)</f>
        <v>1476.5138584888105</v>
      </c>
      <c r="HJ95" s="147">
        <f>PV(0.05,'PV factor'!AA336,,-EG95)</f>
        <v>1406.2036747512482</v>
      </c>
      <c r="HK95" s="147">
        <f>PV(0.05,'PV factor'!AB336,,-EH95)</f>
        <v>1339.2415950011884</v>
      </c>
      <c r="HL95" s="147">
        <f>PV(0.05,'PV factor'!AC336,,-EI95)</f>
        <v>1275.4681857154178</v>
      </c>
      <c r="HM95" s="147">
        <f>PV(0.05,'PV factor'!AD336,,-EJ95)</f>
        <v>1214.7316054432549</v>
      </c>
      <c r="HN95" s="147">
        <f>PV(0.05,'PV factor'!AE336,,-EK95)</f>
        <v>1156.8872432792907</v>
      </c>
      <c r="HO95" s="147">
        <f>PV(0.05,'PV factor'!AF336,,-EL95)</f>
        <v>1101.7973745517049</v>
      </c>
      <c r="HP95" s="147">
        <f>PV(0.05,'PV factor'!AG336,,-EM95)</f>
        <v>1049.3308329063857</v>
      </c>
      <c r="HQ95" s="147">
        <f>PV(0.05,'PV factor'!AH336,,-EN95)</f>
        <v>999.3626980060817</v>
      </c>
      <c r="HR95" s="147">
        <f>PV(0.05,'PV factor'!AI336,,-EO95)</f>
        <v>951.7739981010302</v>
      </c>
      <c r="HS95" s="147">
        <f>PV(0.05,'PV factor'!AJ336,,-EP95)</f>
        <v>906.45142676288583</v>
      </c>
      <c r="HT95" s="147">
        <f>PV(0.05,'PV factor'!AK336,,-EQ95)</f>
        <v>863.28707310751042</v>
      </c>
      <c r="HU95" s="147">
        <f>PV(0.05,'PV factor'!AL336,,-ER95)</f>
        <v>822.17816486429558</v>
      </c>
      <c r="HV95" s="147">
        <f>PV(0.05,'PV factor'!AM336,,-ES95)</f>
        <v>783.02682368028161</v>
      </c>
      <c r="HW95" s="147">
        <f>PV(0.05,'PV factor'!AN336,,-ET95)</f>
        <v>745.73983207645847</v>
      </c>
      <c r="HX95" s="147">
        <f>PV(0.05,'PV factor'!AO336,,-EU95)</f>
        <v>710.22841150138913</v>
      </c>
      <c r="HY95" s="147">
        <f>PV(0.05,'PV factor'!AP336,,-EV95)</f>
        <v>676.40801095370387</v>
      </c>
      <c r="HZ95" s="147">
        <f t="shared" si="165"/>
        <v>16326.530612244898</v>
      </c>
      <c r="IA95" s="147">
        <f t="shared" si="166"/>
        <v>81709.935019021141</v>
      </c>
      <c r="IB95" s="401">
        <f t="shared" si="167"/>
        <v>5.0047335199150451</v>
      </c>
    </row>
    <row r="96" spans="1:236" ht="90" customHeight="1" x14ac:dyDescent="0.2">
      <c r="A96" s="231" t="s">
        <v>982</v>
      </c>
      <c r="B96" s="85" t="s">
        <v>983</v>
      </c>
      <c r="C96" s="85" t="s">
        <v>984</v>
      </c>
      <c r="D96" s="199">
        <v>1</v>
      </c>
      <c r="E96" s="85" t="s">
        <v>985</v>
      </c>
      <c r="F96" s="95" t="s">
        <v>986</v>
      </c>
      <c r="G96" s="95" t="s">
        <v>987</v>
      </c>
      <c r="H96" s="90" t="s">
        <v>77</v>
      </c>
      <c r="I96" s="95" t="s">
        <v>988</v>
      </c>
      <c r="J96" s="95">
        <v>10</v>
      </c>
      <c r="K96" s="95" t="s">
        <v>206</v>
      </c>
      <c r="L96" s="90">
        <v>48.4</v>
      </c>
      <c r="M96" s="85" t="s">
        <v>989</v>
      </c>
      <c r="N96" s="90" t="s">
        <v>81</v>
      </c>
      <c r="O96" s="73" t="s">
        <v>106</v>
      </c>
      <c r="P96" s="90" t="s">
        <v>314</v>
      </c>
      <c r="Q96" s="112" t="s">
        <v>100</v>
      </c>
      <c r="R96" s="90" t="s">
        <v>84</v>
      </c>
      <c r="S96" s="90" t="s">
        <v>99</v>
      </c>
      <c r="T96" s="90" t="s">
        <v>407</v>
      </c>
      <c r="U96" s="90" t="s">
        <v>87</v>
      </c>
      <c r="V96" s="193">
        <v>1</v>
      </c>
      <c r="W96" s="192">
        <v>170000</v>
      </c>
      <c r="X96" s="192">
        <v>0</v>
      </c>
      <c r="Y96" s="192">
        <v>0</v>
      </c>
      <c r="Z96" s="192">
        <v>0</v>
      </c>
      <c r="AA96" s="192">
        <v>170000</v>
      </c>
      <c r="AB96" s="192">
        <v>0</v>
      </c>
      <c r="AC96" s="192">
        <v>0</v>
      </c>
      <c r="AD96" s="192">
        <v>0</v>
      </c>
      <c r="AE96" s="192">
        <v>0</v>
      </c>
      <c r="AF96" s="192">
        <v>0</v>
      </c>
      <c r="AG96" s="192">
        <v>0</v>
      </c>
      <c r="AH96" s="192">
        <v>0</v>
      </c>
      <c r="AI96" s="91" t="s">
        <v>88</v>
      </c>
      <c r="AJ96" s="192">
        <v>0</v>
      </c>
      <c r="AK96" s="192">
        <v>0</v>
      </c>
      <c r="AL96" s="192">
        <v>0</v>
      </c>
      <c r="AM96" s="192">
        <v>0</v>
      </c>
      <c r="AN96" s="192">
        <v>0</v>
      </c>
      <c r="AO96" s="192">
        <v>0</v>
      </c>
      <c r="AP96" s="192">
        <v>0</v>
      </c>
      <c r="AQ96" s="192">
        <v>0</v>
      </c>
      <c r="AR96" s="192">
        <v>0</v>
      </c>
      <c r="AS96" s="192">
        <v>0</v>
      </c>
      <c r="AT96" s="192">
        <v>0</v>
      </c>
      <c r="AU96" s="95"/>
      <c r="AV96" s="230">
        <f t="shared" si="133"/>
        <v>1</v>
      </c>
      <c r="AW96" s="230">
        <f t="shared" si="134"/>
        <v>0</v>
      </c>
      <c r="AX96" s="230" t="str">
        <f t="shared" si="135"/>
        <v>C9</v>
      </c>
      <c r="AY96" s="141">
        <f t="shared" si="136"/>
        <v>9</v>
      </c>
      <c r="AZ96" s="70">
        <f t="shared" si="137"/>
        <v>1</v>
      </c>
      <c r="BA96" s="70">
        <f t="shared" si="138"/>
        <v>1</v>
      </c>
      <c r="BB96" s="70">
        <f t="shared" si="139"/>
        <v>1</v>
      </c>
      <c r="BC96" s="70">
        <f t="shared" si="140"/>
        <v>1</v>
      </c>
      <c r="BD96" s="70">
        <f t="shared" si="141"/>
        <v>1</v>
      </c>
      <c r="BE96" s="70">
        <f t="shared" si="142"/>
        <v>1</v>
      </c>
      <c r="BF96" s="70">
        <f t="shared" si="143"/>
        <v>1</v>
      </c>
      <c r="BG96" s="71">
        <f t="shared" si="144"/>
        <v>0</v>
      </c>
      <c r="BH96" s="71">
        <f t="shared" si="145"/>
        <v>1</v>
      </c>
      <c r="BI96" s="71">
        <f t="shared" si="146"/>
        <v>0</v>
      </c>
      <c r="BJ96" s="71">
        <f t="shared" si="147"/>
        <v>0</v>
      </c>
      <c r="BK96" s="71">
        <f t="shared" si="148"/>
        <v>1</v>
      </c>
      <c r="BL96" s="70">
        <f t="shared" si="149"/>
        <v>1</v>
      </c>
      <c r="BM96" s="70">
        <f t="shared" si="150"/>
        <v>1</v>
      </c>
      <c r="BN96" s="70">
        <f t="shared" si="151"/>
        <v>1</v>
      </c>
      <c r="BO96" s="70">
        <f t="shared" si="152"/>
        <v>0</v>
      </c>
      <c r="BP96" s="144">
        <f t="shared" si="153"/>
        <v>0</v>
      </c>
      <c r="BQ96" s="144">
        <f t="shared" si="154"/>
        <v>0</v>
      </c>
      <c r="BR96" s="144">
        <f t="shared" si="155"/>
        <v>170000</v>
      </c>
      <c r="BS96" s="144">
        <f t="shared" si="156"/>
        <v>0</v>
      </c>
      <c r="BT96" s="144">
        <f t="shared" si="157"/>
        <v>0</v>
      </c>
      <c r="BU96" s="144">
        <f t="shared" si="158"/>
        <v>0</v>
      </c>
      <c r="BV96" s="144">
        <f t="shared" si="159"/>
        <v>0</v>
      </c>
      <c r="BW96" s="144">
        <f t="shared" si="160"/>
        <v>0</v>
      </c>
      <c r="BX96" s="144">
        <f t="shared" si="161"/>
        <v>0</v>
      </c>
      <c r="BY96" s="144">
        <f t="shared" si="162"/>
        <v>0</v>
      </c>
      <c r="BZ96" s="9">
        <v>0</v>
      </c>
      <c r="CA96" s="9">
        <v>0</v>
      </c>
      <c r="CB96" s="9">
        <v>0</v>
      </c>
      <c r="CC96" s="9">
        <v>0</v>
      </c>
      <c r="CD96" s="9">
        <v>0</v>
      </c>
      <c r="CE96" s="9">
        <v>0</v>
      </c>
      <c r="CF96" s="9">
        <v>0</v>
      </c>
      <c r="CG96" s="9">
        <v>0</v>
      </c>
      <c r="CH96" s="9">
        <v>0</v>
      </c>
      <c r="CI96" s="9">
        <v>0</v>
      </c>
      <c r="CJ96" s="9">
        <v>0</v>
      </c>
      <c r="CK96" s="9">
        <v>0</v>
      </c>
      <c r="CL96" s="9">
        <v>0</v>
      </c>
      <c r="CM96" s="9">
        <v>0</v>
      </c>
      <c r="CN96" s="9">
        <v>0</v>
      </c>
      <c r="CO96" s="9">
        <v>0</v>
      </c>
      <c r="CP96" s="9">
        <v>0</v>
      </c>
      <c r="CQ96" s="9">
        <v>0</v>
      </c>
      <c r="CR96" s="9">
        <v>0</v>
      </c>
      <c r="CS96" s="9">
        <v>0</v>
      </c>
      <c r="CT96" s="9">
        <v>0</v>
      </c>
      <c r="CU96" s="9">
        <v>0</v>
      </c>
      <c r="CV96" s="9">
        <v>0</v>
      </c>
      <c r="CW96" s="9">
        <v>0</v>
      </c>
      <c r="CX96" s="9">
        <v>0</v>
      </c>
      <c r="CY96" s="9">
        <v>0</v>
      </c>
      <c r="CZ96" s="9">
        <v>0</v>
      </c>
      <c r="DA96" s="9">
        <v>0</v>
      </c>
      <c r="DB96" s="9">
        <v>0</v>
      </c>
      <c r="DC96" s="9">
        <v>0</v>
      </c>
      <c r="DD96" s="9">
        <v>0</v>
      </c>
      <c r="DE96" s="9">
        <v>0</v>
      </c>
      <c r="DF96" s="9">
        <v>0</v>
      </c>
      <c r="DG96" s="144">
        <f t="shared" si="163"/>
        <v>48.4</v>
      </c>
      <c r="DH96" s="144">
        <f t="shared" ref="DH96:EW96" si="195">DG96</f>
        <v>48.4</v>
      </c>
      <c r="DI96" s="144">
        <f t="shared" si="195"/>
        <v>48.4</v>
      </c>
      <c r="DJ96" s="144">
        <f t="shared" si="195"/>
        <v>48.4</v>
      </c>
      <c r="DK96" s="144">
        <f t="shared" si="195"/>
        <v>48.4</v>
      </c>
      <c r="DL96" s="144">
        <f t="shared" si="195"/>
        <v>48.4</v>
      </c>
      <c r="DM96" s="144">
        <f t="shared" si="195"/>
        <v>48.4</v>
      </c>
      <c r="DN96" s="144">
        <f t="shared" si="195"/>
        <v>48.4</v>
      </c>
      <c r="DO96" s="144">
        <f t="shared" si="195"/>
        <v>48.4</v>
      </c>
      <c r="DP96" s="144">
        <f t="shared" si="195"/>
        <v>48.4</v>
      </c>
      <c r="DQ96" s="144">
        <f t="shared" si="195"/>
        <v>48.4</v>
      </c>
      <c r="DR96" s="144">
        <f t="shared" si="195"/>
        <v>48.4</v>
      </c>
      <c r="DS96" s="144">
        <f t="shared" si="195"/>
        <v>48.4</v>
      </c>
      <c r="DT96" s="144">
        <f t="shared" si="195"/>
        <v>48.4</v>
      </c>
      <c r="DU96" s="144">
        <f t="shared" si="195"/>
        <v>48.4</v>
      </c>
      <c r="DV96" s="144">
        <f t="shared" si="195"/>
        <v>48.4</v>
      </c>
      <c r="DW96" s="144">
        <f t="shared" si="195"/>
        <v>48.4</v>
      </c>
      <c r="DX96" s="144">
        <f t="shared" si="195"/>
        <v>48.4</v>
      </c>
      <c r="DY96" s="144">
        <f t="shared" si="195"/>
        <v>48.4</v>
      </c>
      <c r="DZ96" s="144">
        <f t="shared" si="195"/>
        <v>48.4</v>
      </c>
      <c r="EA96" s="144">
        <f t="shared" si="195"/>
        <v>48.4</v>
      </c>
      <c r="EB96" s="144">
        <f t="shared" si="195"/>
        <v>48.4</v>
      </c>
      <c r="EC96" s="144">
        <f t="shared" si="195"/>
        <v>48.4</v>
      </c>
      <c r="ED96" s="144">
        <f t="shared" si="195"/>
        <v>48.4</v>
      </c>
      <c r="EE96" s="144">
        <f t="shared" si="195"/>
        <v>48.4</v>
      </c>
      <c r="EF96" s="144">
        <f t="shared" si="195"/>
        <v>48.4</v>
      </c>
      <c r="EG96" s="144">
        <f t="shared" si="195"/>
        <v>48.4</v>
      </c>
      <c r="EH96" s="144">
        <f t="shared" si="195"/>
        <v>48.4</v>
      </c>
      <c r="EI96" s="144">
        <f t="shared" si="195"/>
        <v>48.4</v>
      </c>
      <c r="EJ96" s="144">
        <f t="shared" si="195"/>
        <v>48.4</v>
      </c>
      <c r="EK96" s="144">
        <f t="shared" si="195"/>
        <v>48.4</v>
      </c>
      <c r="EL96" s="144">
        <f t="shared" si="195"/>
        <v>48.4</v>
      </c>
      <c r="EM96" s="144">
        <f t="shared" si="195"/>
        <v>48.4</v>
      </c>
      <c r="EN96" s="144">
        <f t="shared" si="195"/>
        <v>48.4</v>
      </c>
      <c r="EO96" s="144">
        <f t="shared" si="195"/>
        <v>48.4</v>
      </c>
      <c r="EP96" s="144">
        <f t="shared" si="195"/>
        <v>48.4</v>
      </c>
      <c r="EQ96" s="144">
        <f t="shared" si="195"/>
        <v>48.4</v>
      </c>
      <c r="ER96" s="144">
        <f t="shared" si="195"/>
        <v>48.4</v>
      </c>
      <c r="ES96" s="144">
        <f t="shared" si="195"/>
        <v>48.4</v>
      </c>
      <c r="ET96" s="144">
        <f t="shared" si="195"/>
        <v>48.4</v>
      </c>
      <c r="EU96" s="144">
        <f t="shared" si="195"/>
        <v>48.4</v>
      </c>
      <c r="EV96" s="144">
        <f t="shared" si="195"/>
        <v>48.4</v>
      </c>
      <c r="EW96" s="144">
        <f t="shared" si="195"/>
        <v>48.4</v>
      </c>
      <c r="EX96" s="147">
        <f>PV(0.05,'PV factor'!C106,,-BR96)</f>
        <v>154195.01133786846</v>
      </c>
      <c r="EY96" s="147">
        <f>PV(0.05,'PV factor'!D106,,-BS96)</f>
        <v>0</v>
      </c>
      <c r="EZ96" s="147">
        <f>PV(0.05,'PV factor'!E106,,-BT96)</f>
        <v>0</v>
      </c>
      <c r="FA96" s="147">
        <f>PV(0.05,'PV factor'!F106,,-BU96)</f>
        <v>0</v>
      </c>
      <c r="FB96" s="147">
        <f>PV(0.05,'PV factor'!G106,,-BV96)</f>
        <v>0</v>
      </c>
      <c r="FC96" s="147">
        <f>PV(0.05,'PV factor'!H106,,-BW96)</f>
        <v>0</v>
      </c>
      <c r="FD96" s="147">
        <f>PV(0.05,'PV factor'!I106,,-BX96)</f>
        <v>0</v>
      </c>
      <c r="FE96" s="147">
        <f>PV(0.05,'PV factor'!J106,,-BY96)</f>
        <v>0</v>
      </c>
      <c r="FF96" s="147">
        <f>PV(0.05,'PV factor'!K106,,-BZ96)</f>
        <v>0</v>
      </c>
      <c r="FG96" s="147">
        <f>PV(0.05,'PV factor'!L106,,-CA96)</f>
        <v>0</v>
      </c>
      <c r="FH96" s="147">
        <f>PV(0.05,'PV factor'!M106,,-CB96)</f>
        <v>0</v>
      </c>
      <c r="FI96" s="147">
        <f>PV(0.05,'PV factor'!N106,,-CC96)</f>
        <v>0</v>
      </c>
      <c r="FJ96" s="147">
        <f>PV(0.05,'PV factor'!O106,,-CD96)</f>
        <v>0</v>
      </c>
      <c r="FK96" s="147">
        <f>PV(0.05,'PV factor'!P106,,-CE96)</f>
        <v>0</v>
      </c>
      <c r="FL96" s="147">
        <f>PV(0.05,'PV factor'!Q106,,-CF96)</f>
        <v>0</v>
      </c>
      <c r="FM96" s="147">
        <f>PV(0.05,'PV factor'!R106,,-CG96)</f>
        <v>0</v>
      </c>
      <c r="FN96" s="147">
        <f>PV(0.05,'PV factor'!S106,,-CH96)</f>
        <v>0</v>
      </c>
      <c r="FO96" s="147">
        <f>PV(0.05,'PV factor'!T106,,-CI96)</f>
        <v>0</v>
      </c>
      <c r="FP96" s="147">
        <f>PV(0.05,'PV factor'!U106,,-CJ96)</f>
        <v>0</v>
      </c>
      <c r="FQ96" s="147">
        <f>PV(0.05,'PV factor'!V106,,-CK96)</f>
        <v>0</v>
      </c>
      <c r="FR96" s="147">
        <f>PV(0.05,'PV factor'!W106,,-CL96)</f>
        <v>0</v>
      </c>
      <c r="FS96" s="147">
        <f>PV(0.05,'PV factor'!X106,,-CM96)</f>
        <v>0</v>
      </c>
      <c r="FT96" s="147">
        <f>PV(0.05,'PV factor'!Y106,,-CN96)</f>
        <v>0</v>
      </c>
      <c r="FU96" s="147">
        <f>PV(0.05,'PV factor'!Z106,,-CO96)</f>
        <v>0</v>
      </c>
      <c r="FV96" s="147">
        <f>PV(0.05,'PV factor'!AA106,,-CP96)</f>
        <v>0</v>
      </c>
      <c r="FW96" s="147">
        <f>PV(0.05,'PV factor'!AB106,,-CQ96)</f>
        <v>0</v>
      </c>
      <c r="FX96" s="147">
        <f>PV(0.05,'PV factor'!AC106,,-CR96)</f>
        <v>0</v>
      </c>
      <c r="FY96" s="147">
        <f>PV(0.05,'PV factor'!AD106,,-CS96)</f>
        <v>0</v>
      </c>
      <c r="FZ96" s="147">
        <f>PV(0.05,'PV factor'!AE106,,-CT96)</f>
        <v>0</v>
      </c>
      <c r="GA96" s="147">
        <f>PV(0.05,'PV factor'!AF106,,-CU96)</f>
        <v>0</v>
      </c>
      <c r="GB96" s="147">
        <f>PV(0.05,'PV factor'!AG106,,-CV96)</f>
        <v>0</v>
      </c>
      <c r="GC96" s="147">
        <f>PV(0.05,'PV factor'!AH106,,-CW96)</f>
        <v>0</v>
      </c>
      <c r="GD96" s="147">
        <f>PV(0.05,'PV factor'!AI106,,-CX96)</f>
        <v>0</v>
      </c>
      <c r="GE96" s="147">
        <f>PV(0.05,'PV factor'!AJ106,,-CY96)</f>
        <v>0</v>
      </c>
      <c r="GF96" s="147">
        <f>PV(0.05,'PV factor'!AK106,,-CZ96)</f>
        <v>0</v>
      </c>
      <c r="GG96" s="147">
        <f>PV(0.05,'PV factor'!AL106,,-DA96)</f>
        <v>0</v>
      </c>
      <c r="GH96" s="147">
        <f>PV(0.05,'PV factor'!AM106,,-DB96)</f>
        <v>0</v>
      </c>
      <c r="GI96" s="147">
        <f>PV(0.05,'PV factor'!AN106,,-DC96)</f>
        <v>0</v>
      </c>
      <c r="GJ96" s="147">
        <f>PV(0.05,'PV factor'!AO106,,-DD96)</f>
        <v>0</v>
      </c>
      <c r="GK96" s="147">
        <f>PV(0.05,'PV factor'!AP106,,-DE96)</f>
        <v>0</v>
      </c>
      <c r="GL96" s="147">
        <f>PV(0.05,'PV factor'!C106,,-DI96)</f>
        <v>43.900226757369609</v>
      </c>
      <c r="GM96" s="147">
        <f>PV(0.05,'PV factor'!D106,,-DJ96)</f>
        <v>41.809739768923436</v>
      </c>
      <c r="GN96" s="147">
        <f>PV(0.05,'PV factor'!E106,,-DK96)</f>
        <v>39.818799779927083</v>
      </c>
      <c r="GO96" s="147">
        <f>PV(0.05,'PV factor'!F106,,-DL96)</f>
        <v>37.922666457073412</v>
      </c>
      <c r="GP96" s="147">
        <f>PV(0.05,'PV factor'!G106,,-DM96)</f>
        <v>36.116825197212776</v>
      </c>
      <c r="GQ96" s="147">
        <f>PV(0.05,'PV factor'!H106,,-DN96)</f>
        <v>34.396976378297879</v>
      </c>
      <c r="GR96" s="147">
        <f>PV(0.05,'PV factor'!I106,,-DO96)</f>
        <v>32.759025122188461</v>
      </c>
      <c r="GS96" s="147">
        <f>PV(0.05,'PV factor'!J106,,-DP96)</f>
        <v>31.199071544941386</v>
      </c>
      <c r="GT96" s="147">
        <f>PV(0.05,'PV factor'!K106,,-DQ96)</f>
        <v>29.713401471372752</v>
      </c>
      <c r="GU96" s="147">
        <f>PV(0.05,'PV factor'!L106,,-DR96)</f>
        <v>28.29847759178357</v>
      </c>
      <c r="GV96" s="147">
        <f>PV(0.05,'PV factor'!M106,,-DS96)</f>
        <v>26.950931039793879</v>
      </c>
      <c r="GW96" s="147">
        <f>PV(0.05,'PV factor'!N106,,-DT96)</f>
        <v>25.667553371232263</v>
      </c>
      <c r="GX96" s="147">
        <f>PV(0.05,'PV factor'!O106,,-DU96)</f>
        <v>24.44528892498311</v>
      </c>
      <c r="GY96" s="147">
        <f>PV(0.05,'PV factor'!P106,,-DV96)</f>
        <v>23.281227547602956</v>
      </c>
      <c r="GZ96" s="147">
        <f>PV(0.05,'PV factor'!Q106,,-DW96)</f>
        <v>22.172597664383769</v>
      </c>
      <c r="HA96" s="147">
        <f>PV(0.05,'PV factor'!R106,,-DX96)</f>
        <v>21.116759680365494</v>
      </c>
      <c r="HB96" s="147">
        <f>PV(0.05,'PV factor'!S106,,-DY96)</f>
        <v>20.111199695586183</v>
      </c>
      <c r="HC96" s="147">
        <f>PV(0.05,'PV factor'!T106,,-DZ96)</f>
        <v>19.153523519605891</v>
      </c>
      <c r="HD96" s="147">
        <f>PV(0.05,'PV factor'!U106,,-EA96)</f>
        <v>18.241450971053229</v>
      </c>
      <c r="HE96" s="147">
        <f>PV(0.05,'PV factor'!V106,,-EB96)</f>
        <v>17.372810448622122</v>
      </c>
      <c r="HF96" s="147">
        <f>PV(0.05,'PV factor'!W106,,-EC96)</f>
        <v>16.545533760592498</v>
      </c>
      <c r="HG96" s="147">
        <f>PV(0.05,'PV factor'!X106,,-ED96)</f>
        <v>15.757651200564281</v>
      </c>
      <c r="HH96" s="147">
        <f>PV(0.05,'PV factor'!Y106,,-EE96)</f>
        <v>15.00728685768027</v>
      </c>
      <c r="HI96" s="147">
        <f>PV(0.05,'PV factor'!Z106,,-EF96)</f>
        <v>14.292654150171686</v>
      </c>
      <c r="HJ96" s="147">
        <f>PV(0.05,'PV factor'!AA106,,-EG96)</f>
        <v>13.612051571592081</v>
      </c>
      <c r="HK96" s="147">
        <f>PV(0.05,'PV factor'!AB106,,-EH96)</f>
        <v>12.963858639611503</v>
      </c>
      <c r="HL96" s="147">
        <f>PV(0.05,'PV factor'!AC106,,-EI96)</f>
        <v>12.346532037725243</v>
      </c>
      <c r="HM96" s="147">
        <f>PV(0.05,'PV factor'!AD106,,-EJ96)</f>
        <v>11.758601940690706</v>
      </c>
      <c r="HN96" s="147">
        <f>PV(0.05,'PV factor'!AE106,,-EK96)</f>
        <v>11.198668514943535</v>
      </c>
      <c r="HO96" s="147">
        <f>PV(0.05,'PV factor'!AF106,,-EL96)</f>
        <v>10.665398585660505</v>
      </c>
      <c r="HP96" s="147">
        <f>PV(0.05,'PV factor'!AG106,,-EM96)</f>
        <v>10.157522462533814</v>
      </c>
      <c r="HQ96" s="147">
        <f>PV(0.05,'PV factor'!AH106,,-EN96)</f>
        <v>9.6738309166988703</v>
      </c>
      <c r="HR96" s="147">
        <f>PV(0.05,'PV factor'!AI106,,-EO96)</f>
        <v>9.2131723016179716</v>
      </c>
      <c r="HS96" s="147">
        <f>PV(0.05,'PV factor'!AJ106,,-EP96)</f>
        <v>8.7744498110647342</v>
      </c>
      <c r="HT96" s="147">
        <f>PV(0.05,'PV factor'!AK106,,-EQ96)</f>
        <v>8.3566188676806998</v>
      </c>
      <c r="HU96" s="147">
        <f>PV(0.05,'PV factor'!AL106,,-ER96)</f>
        <v>7.9586846358863808</v>
      </c>
      <c r="HV96" s="147">
        <f>PV(0.05,'PV factor'!AM106,,-ES96)</f>
        <v>7.5796996532251253</v>
      </c>
      <c r="HW96" s="147">
        <f>PV(0.05,'PV factor'!AN106,,-ET96)</f>
        <v>7.2187615745001183</v>
      </c>
      <c r="HX96" s="147">
        <f>PV(0.05,'PV factor'!AO106,,-EU96)</f>
        <v>6.8750110233334469</v>
      </c>
      <c r="HY96" s="147">
        <f>PV(0.05,'PV factor'!AP106,,-EV96)</f>
        <v>6.5476295460318532</v>
      </c>
      <c r="HZ96" s="147">
        <f t="shared" si="165"/>
        <v>154195.01133786846</v>
      </c>
      <c r="IA96" s="147">
        <f t="shared" si="166"/>
        <v>355.93521006909037</v>
      </c>
      <c r="IB96" s="401">
        <f t="shared" si="167"/>
        <v>2.3083445241245423E-3</v>
      </c>
    </row>
    <row r="97" spans="1:236" ht="90" customHeight="1" x14ac:dyDescent="0.2">
      <c r="A97" s="276" t="s">
        <v>634</v>
      </c>
      <c r="B97" s="277" t="s">
        <v>1167</v>
      </c>
      <c r="C97" s="277" t="s">
        <v>1251</v>
      </c>
      <c r="D97" s="99"/>
      <c r="E97" s="277" t="s">
        <v>1252</v>
      </c>
      <c r="F97" s="103" t="s">
        <v>1249</v>
      </c>
      <c r="G97" s="103" t="s">
        <v>1250</v>
      </c>
      <c r="H97" s="99" t="s">
        <v>77</v>
      </c>
      <c r="I97" s="103" t="s">
        <v>1189</v>
      </c>
      <c r="J97" s="103">
        <v>5</v>
      </c>
      <c r="K97" s="227" t="s">
        <v>79</v>
      </c>
      <c r="L97" s="98">
        <v>83516</v>
      </c>
      <c r="M97" s="99" t="s">
        <v>1190</v>
      </c>
      <c r="N97" s="99" t="s">
        <v>147</v>
      </c>
      <c r="O97" s="73" t="s">
        <v>106</v>
      </c>
      <c r="P97" s="99" t="s">
        <v>293</v>
      </c>
      <c r="Q97" s="112" t="s">
        <v>100</v>
      </c>
      <c r="R97" s="99" t="s">
        <v>108</v>
      </c>
      <c r="S97" s="99" t="s">
        <v>99</v>
      </c>
      <c r="T97" s="99" t="s">
        <v>366</v>
      </c>
      <c r="U97" s="99" t="s">
        <v>100</v>
      </c>
      <c r="V97" s="102">
        <v>1</v>
      </c>
      <c r="W97" s="278">
        <v>80000</v>
      </c>
      <c r="X97" s="278">
        <v>0</v>
      </c>
      <c r="Y97" s="278">
        <v>0</v>
      </c>
      <c r="Z97" s="278">
        <v>0</v>
      </c>
      <c r="AA97" s="278">
        <v>80000</v>
      </c>
      <c r="AB97" s="278">
        <v>0</v>
      </c>
      <c r="AC97" s="278">
        <v>0</v>
      </c>
      <c r="AD97" s="278">
        <v>0</v>
      </c>
      <c r="AE97" s="278">
        <v>0</v>
      </c>
      <c r="AF97" s="278">
        <v>0</v>
      </c>
      <c r="AG97" s="278">
        <v>0</v>
      </c>
      <c r="AH97" s="278">
        <v>0</v>
      </c>
      <c r="AI97" s="100" t="s">
        <v>88</v>
      </c>
      <c r="AJ97" s="278">
        <v>0</v>
      </c>
      <c r="AK97" s="278">
        <v>0</v>
      </c>
      <c r="AL97" s="278">
        <v>0</v>
      </c>
      <c r="AM97" s="278">
        <v>0</v>
      </c>
      <c r="AN97" s="278">
        <v>0</v>
      </c>
      <c r="AO97" s="278">
        <v>0</v>
      </c>
      <c r="AP97" s="278">
        <v>0</v>
      </c>
      <c r="AQ97" s="278">
        <v>0</v>
      </c>
      <c r="AR97" s="278">
        <v>0</v>
      </c>
      <c r="AS97" s="278">
        <v>0</v>
      </c>
      <c r="AT97" s="278">
        <v>0</v>
      </c>
      <c r="AU97" s="103"/>
      <c r="AV97" s="230">
        <f t="shared" si="133"/>
        <v>1</v>
      </c>
      <c r="AW97" s="230">
        <f t="shared" si="134"/>
        <v>0</v>
      </c>
      <c r="AX97" s="230" t="str">
        <f t="shared" si="135"/>
        <v>C2</v>
      </c>
      <c r="AY97" s="141">
        <f t="shared" si="136"/>
        <v>8</v>
      </c>
      <c r="AZ97" s="70">
        <f t="shared" si="137"/>
        <v>1</v>
      </c>
      <c r="BA97" s="70">
        <f t="shared" si="138"/>
        <v>1</v>
      </c>
      <c r="BB97" s="70">
        <f t="shared" si="139"/>
        <v>1</v>
      </c>
      <c r="BC97" s="70">
        <f t="shared" si="140"/>
        <v>0</v>
      </c>
      <c r="BD97" s="70">
        <f t="shared" si="141"/>
        <v>1</v>
      </c>
      <c r="BE97" s="70">
        <f t="shared" si="142"/>
        <v>1</v>
      </c>
      <c r="BF97" s="70">
        <f t="shared" si="143"/>
        <v>1</v>
      </c>
      <c r="BG97" s="71">
        <f t="shared" si="144"/>
        <v>0</v>
      </c>
      <c r="BH97" s="71">
        <f t="shared" si="145"/>
        <v>1</v>
      </c>
      <c r="BI97" s="71">
        <f t="shared" si="146"/>
        <v>0</v>
      </c>
      <c r="BJ97" s="71">
        <f t="shared" si="147"/>
        <v>1</v>
      </c>
      <c r="BK97" s="71">
        <f t="shared" si="148"/>
        <v>0</v>
      </c>
      <c r="BL97" s="70">
        <f t="shared" si="149"/>
        <v>1</v>
      </c>
      <c r="BM97" s="70">
        <f t="shared" si="150"/>
        <v>1</v>
      </c>
      <c r="BN97" s="70">
        <f t="shared" si="151"/>
        <v>0</v>
      </c>
      <c r="BO97" s="70">
        <f t="shared" si="152"/>
        <v>1</v>
      </c>
      <c r="BP97" s="144">
        <f t="shared" si="153"/>
        <v>0</v>
      </c>
      <c r="BQ97" s="144">
        <f t="shared" si="154"/>
        <v>0</v>
      </c>
      <c r="BR97" s="144">
        <f t="shared" si="155"/>
        <v>80000</v>
      </c>
      <c r="BS97" s="144">
        <f t="shared" si="156"/>
        <v>0</v>
      </c>
      <c r="BT97" s="144">
        <f t="shared" si="157"/>
        <v>0</v>
      </c>
      <c r="BU97" s="144">
        <f t="shared" si="158"/>
        <v>0</v>
      </c>
      <c r="BV97" s="144">
        <f t="shared" si="159"/>
        <v>0</v>
      </c>
      <c r="BW97" s="144">
        <f t="shared" si="160"/>
        <v>0</v>
      </c>
      <c r="BX97" s="144">
        <f t="shared" si="161"/>
        <v>0</v>
      </c>
      <c r="BY97" s="144">
        <f t="shared" si="162"/>
        <v>0</v>
      </c>
      <c r="BZ97" s="9">
        <v>0</v>
      </c>
      <c r="CA97" s="9">
        <v>0</v>
      </c>
      <c r="CB97" s="9">
        <v>0</v>
      </c>
      <c r="CC97" s="9">
        <v>0</v>
      </c>
      <c r="CD97" s="9">
        <v>0</v>
      </c>
      <c r="CE97" s="9">
        <v>0</v>
      </c>
      <c r="CF97" s="9">
        <v>0</v>
      </c>
      <c r="CG97" s="9">
        <v>0</v>
      </c>
      <c r="CH97" s="9">
        <v>0</v>
      </c>
      <c r="CI97" s="9">
        <v>0</v>
      </c>
      <c r="CJ97" s="9">
        <v>0</v>
      </c>
      <c r="CK97" s="9">
        <v>0</v>
      </c>
      <c r="CL97" s="9">
        <v>0</v>
      </c>
      <c r="CM97" s="9">
        <v>0</v>
      </c>
      <c r="CN97" s="9">
        <v>0</v>
      </c>
      <c r="CO97" s="9">
        <v>0</v>
      </c>
      <c r="CP97" s="9">
        <v>0</v>
      </c>
      <c r="CQ97" s="9">
        <v>0</v>
      </c>
      <c r="CR97" s="9">
        <v>0</v>
      </c>
      <c r="CS97" s="9">
        <v>0</v>
      </c>
      <c r="CT97" s="9">
        <v>0</v>
      </c>
      <c r="CU97" s="9">
        <v>0</v>
      </c>
      <c r="CV97" s="9">
        <v>0</v>
      </c>
      <c r="CW97" s="9">
        <v>0</v>
      </c>
      <c r="CX97" s="9">
        <v>0</v>
      </c>
      <c r="CY97" s="9">
        <v>0</v>
      </c>
      <c r="CZ97" s="9">
        <v>0</v>
      </c>
      <c r="DA97" s="9">
        <v>0</v>
      </c>
      <c r="DB97" s="9">
        <v>0</v>
      </c>
      <c r="DC97" s="9">
        <v>0</v>
      </c>
      <c r="DD97" s="9">
        <v>0</v>
      </c>
      <c r="DE97" s="9">
        <v>0</v>
      </c>
      <c r="DF97" s="9">
        <v>0</v>
      </c>
      <c r="DG97" s="144">
        <f t="shared" si="163"/>
        <v>83516</v>
      </c>
      <c r="DH97" s="144">
        <f t="shared" ref="DH97:EW97" si="196">DG97</f>
        <v>83516</v>
      </c>
      <c r="DI97" s="144">
        <f t="shared" si="196"/>
        <v>83516</v>
      </c>
      <c r="DJ97" s="144">
        <f t="shared" si="196"/>
        <v>83516</v>
      </c>
      <c r="DK97" s="144">
        <f t="shared" si="196"/>
        <v>83516</v>
      </c>
      <c r="DL97" s="144">
        <f t="shared" si="196"/>
        <v>83516</v>
      </c>
      <c r="DM97" s="144">
        <f t="shared" si="196"/>
        <v>83516</v>
      </c>
      <c r="DN97" s="144">
        <f t="shared" si="196"/>
        <v>83516</v>
      </c>
      <c r="DO97" s="144">
        <f t="shared" si="196"/>
        <v>83516</v>
      </c>
      <c r="DP97" s="144">
        <f t="shared" si="196"/>
        <v>83516</v>
      </c>
      <c r="DQ97" s="144">
        <f t="shared" si="196"/>
        <v>83516</v>
      </c>
      <c r="DR97" s="144">
        <f t="shared" si="196"/>
        <v>83516</v>
      </c>
      <c r="DS97" s="144">
        <f t="shared" si="196"/>
        <v>83516</v>
      </c>
      <c r="DT97" s="144">
        <f t="shared" si="196"/>
        <v>83516</v>
      </c>
      <c r="DU97" s="144">
        <f t="shared" si="196"/>
        <v>83516</v>
      </c>
      <c r="DV97" s="144">
        <f t="shared" si="196"/>
        <v>83516</v>
      </c>
      <c r="DW97" s="144">
        <f t="shared" si="196"/>
        <v>83516</v>
      </c>
      <c r="DX97" s="144">
        <f t="shared" si="196"/>
        <v>83516</v>
      </c>
      <c r="DY97" s="144">
        <f t="shared" si="196"/>
        <v>83516</v>
      </c>
      <c r="DZ97" s="144">
        <f t="shared" si="196"/>
        <v>83516</v>
      </c>
      <c r="EA97" s="144">
        <f t="shared" si="196"/>
        <v>83516</v>
      </c>
      <c r="EB97" s="144">
        <f t="shared" si="196"/>
        <v>83516</v>
      </c>
      <c r="EC97" s="144">
        <f t="shared" si="196"/>
        <v>83516</v>
      </c>
      <c r="ED97" s="144">
        <f t="shared" si="196"/>
        <v>83516</v>
      </c>
      <c r="EE97" s="144">
        <f t="shared" si="196"/>
        <v>83516</v>
      </c>
      <c r="EF97" s="144">
        <f t="shared" si="196"/>
        <v>83516</v>
      </c>
      <c r="EG97" s="144">
        <f t="shared" si="196"/>
        <v>83516</v>
      </c>
      <c r="EH97" s="144">
        <f t="shared" si="196"/>
        <v>83516</v>
      </c>
      <c r="EI97" s="144">
        <f t="shared" si="196"/>
        <v>83516</v>
      </c>
      <c r="EJ97" s="144">
        <f t="shared" si="196"/>
        <v>83516</v>
      </c>
      <c r="EK97" s="144">
        <f t="shared" si="196"/>
        <v>83516</v>
      </c>
      <c r="EL97" s="144">
        <f t="shared" si="196"/>
        <v>83516</v>
      </c>
      <c r="EM97" s="144">
        <f t="shared" si="196"/>
        <v>83516</v>
      </c>
      <c r="EN97" s="144">
        <f t="shared" si="196"/>
        <v>83516</v>
      </c>
      <c r="EO97" s="144">
        <f t="shared" si="196"/>
        <v>83516</v>
      </c>
      <c r="EP97" s="144">
        <f t="shared" si="196"/>
        <v>83516</v>
      </c>
      <c r="EQ97" s="144">
        <f t="shared" si="196"/>
        <v>83516</v>
      </c>
      <c r="ER97" s="144">
        <f t="shared" si="196"/>
        <v>83516</v>
      </c>
      <c r="ES97" s="144">
        <f t="shared" si="196"/>
        <v>83516</v>
      </c>
      <c r="ET97" s="144">
        <f t="shared" si="196"/>
        <v>83516</v>
      </c>
      <c r="EU97" s="144">
        <f t="shared" si="196"/>
        <v>83516</v>
      </c>
      <c r="EV97" s="144">
        <f t="shared" si="196"/>
        <v>83516</v>
      </c>
      <c r="EW97" s="144">
        <f t="shared" si="196"/>
        <v>83516</v>
      </c>
      <c r="EX97" s="147">
        <f>PV(0.05,'PV factor'!C136,,-BR97)</f>
        <v>72562.358276643994</v>
      </c>
      <c r="EY97" s="147">
        <f>PV(0.05,'PV factor'!D136,,-BS97)</f>
        <v>0</v>
      </c>
      <c r="EZ97" s="147">
        <f>PV(0.05,'PV factor'!E136,,-BT97)</f>
        <v>0</v>
      </c>
      <c r="FA97" s="147">
        <f>PV(0.05,'PV factor'!F136,,-BU97)</f>
        <v>0</v>
      </c>
      <c r="FB97" s="147">
        <f>PV(0.05,'PV factor'!G136,,-BV97)</f>
        <v>0</v>
      </c>
      <c r="FC97" s="147">
        <f>PV(0.05,'PV factor'!H136,,-BW97)</f>
        <v>0</v>
      </c>
      <c r="FD97" s="147">
        <f>PV(0.05,'PV factor'!I136,,-BX97)</f>
        <v>0</v>
      </c>
      <c r="FE97" s="147">
        <f>PV(0.05,'PV factor'!J136,,-BY97)</f>
        <v>0</v>
      </c>
      <c r="FF97" s="147">
        <f>PV(0.05,'PV factor'!K136,,-BZ97)</f>
        <v>0</v>
      </c>
      <c r="FG97" s="147">
        <f>PV(0.05,'PV factor'!L136,,-CA97)</f>
        <v>0</v>
      </c>
      <c r="FH97" s="147">
        <f>PV(0.05,'PV factor'!M136,,-CB97)</f>
        <v>0</v>
      </c>
      <c r="FI97" s="147">
        <f>PV(0.05,'PV factor'!N136,,-CC97)</f>
        <v>0</v>
      </c>
      <c r="FJ97" s="147">
        <f>PV(0.05,'PV factor'!O136,,-CD97)</f>
        <v>0</v>
      </c>
      <c r="FK97" s="147">
        <f>PV(0.05,'PV factor'!P136,,-CE97)</f>
        <v>0</v>
      </c>
      <c r="FL97" s="147">
        <f>PV(0.05,'PV factor'!Q136,,-CF97)</f>
        <v>0</v>
      </c>
      <c r="FM97" s="147">
        <f>PV(0.05,'PV factor'!R136,,-CG97)</f>
        <v>0</v>
      </c>
      <c r="FN97" s="147">
        <f>PV(0.05,'PV factor'!S136,,-CH97)</f>
        <v>0</v>
      </c>
      <c r="FO97" s="147">
        <f>PV(0.05,'PV factor'!T136,,-CI97)</f>
        <v>0</v>
      </c>
      <c r="FP97" s="147">
        <f>PV(0.05,'PV factor'!U136,,-CJ97)</f>
        <v>0</v>
      </c>
      <c r="FQ97" s="147">
        <f>PV(0.05,'PV factor'!V136,,-CK97)</f>
        <v>0</v>
      </c>
      <c r="FR97" s="147">
        <f>PV(0.05,'PV factor'!W136,,-CL97)</f>
        <v>0</v>
      </c>
      <c r="FS97" s="147">
        <f>PV(0.05,'PV factor'!X136,,-CM97)</f>
        <v>0</v>
      </c>
      <c r="FT97" s="147">
        <f>PV(0.05,'PV factor'!Y136,,-CN97)</f>
        <v>0</v>
      </c>
      <c r="FU97" s="147">
        <f>PV(0.05,'PV factor'!Z136,,-CO97)</f>
        <v>0</v>
      </c>
      <c r="FV97" s="147">
        <f>PV(0.05,'PV factor'!AA136,,-CP97)</f>
        <v>0</v>
      </c>
      <c r="FW97" s="147">
        <f>PV(0.05,'PV factor'!AB136,,-CQ97)</f>
        <v>0</v>
      </c>
      <c r="FX97" s="147">
        <f>PV(0.05,'PV factor'!AC136,,-CR97)</f>
        <v>0</v>
      </c>
      <c r="FY97" s="147">
        <f>PV(0.05,'PV factor'!AD136,,-CS97)</f>
        <v>0</v>
      </c>
      <c r="FZ97" s="147">
        <f>PV(0.05,'PV factor'!AE136,,-CT97)</f>
        <v>0</v>
      </c>
      <c r="GA97" s="147">
        <f>PV(0.05,'PV factor'!AF136,,-CU97)</f>
        <v>0</v>
      </c>
      <c r="GB97" s="147">
        <f>PV(0.05,'PV factor'!AG136,,-CV97)</f>
        <v>0</v>
      </c>
      <c r="GC97" s="147">
        <f>PV(0.05,'PV factor'!AH136,,-CW97)</f>
        <v>0</v>
      </c>
      <c r="GD97" s="147">
        <f>PV(0.05,'PV factor'!AI136,,-CX97)</f>
        <v>0</v>
      </c>
      <c r="GE97" s="147">
        <f>PV(0.05,'PV factor'!AJ136,,-CY97)</f>
        <v>0</v>
      </c>
      <c r="GF97" s="147">
        <f>PV(0.05,'PV factor'!AK136,,-CZ97)</f>
        <v>0</v>
      </c>
      <c r="GG97" s="147">
        <f>PV(0.05,'PV factor'!AL136,,-DA97)</f>
        <v>0</v>
      </c>
      <c r="GH97" s="147">
        <f>PV(0.05,'PV factor'!AM136,,-DB97)</f>
        <v>0</v>
      </c>
      <c r="GI97" s="147">
        <f>PV(0.05,'PV factor'!AN136,,-DC97)</f>
        <v>0</v>
      </c>
      <c r="GJ97" s="147">
        <f>PV(0.05,'PV factor'!AO136,,-DD97)</f>
        <v>0</v>
      </c>
      <c r="GK97" s="147">
        <f>PV(0.05,'PV factor'!AP136,,-DE97)</f>
        <v>0</v>
      </c>
      <c r="GL97" s="147">
        <f>PV(0.05,'PV factor'!C136,,-DI97)</f>
        <v>75751.473922902485</v>
      </c>
      <c r="GM97" s="147">
        <f>PV(0.05,'PV factor'!D136,,-DJ97)</f>
        <v>72144.260878954752</v>
      </c>
      <c r="GN97" s="147">
        <f>PV(0.05,'PV factor'!E136,,-DK97)</f>
        <v>68708.819884718818</v>
      </c>
      <c r="GO97" s="147">
        <f>PV(0.05,'PV factor'!F136,,-DL97)</f>
        <v>65436.971318779819</v>
      </c>
      <c r="GP97" s="147">
        <f>PV(0.05,'PV factor'!G136,,-DM97)</f>
        <v>62320.925065504598</v>
      </c>
      <c r="GQ97" s="147">
        <f>PV(0.05,'PV factor'!H136,,-DN97)</f>
        <v>59353.26196714722</v>
      </c>
      <c r="GR97" s="147">
        <f>PV(0.05,'PV factor'!I136,,-DO97)</f>
        <v>56526.916159187836</v>
      </c>
      <c r="GS97" s="147">
        <f>PV(0.05,'PV factor'!J136,,-DP97)</f>
        <v>53835.15824684556</v>
      </c>
      <c r="GT97" s="147">
        <f>PV(0.05,'PV factor'!K136,,-DQ97)</f>
        <v>51271.579282710052</v>
      </c>
      <c r="GU97" s="147">
        <f>PV(0.05,'PV factor'!L136,,-DR97)</f>
        <v>48830.075507342903</v>
      </c>
      <c r="GV97" s="147">
        <f>PV(0.05,'PV factor'!M136,,-DS97)</f>
        <v>46504.833816517057</v>
      </c>
      <c r="GW97" s="147">
        <f>PV(0.05,'PV factor'!N136,,-DT97)</f>
        <v>44290.317920492431</v>
      </c>
      <c r="GX97" s="147">
        <f>PV(0.05,'PV factor'!O136,,-DU97)</f>
        <v>42181.255162373753</v>
      </c>
      <c r="GY97" s="147">
        <f>PV(0.05,'PV factor'!P136,,-DV97)</f>
        <v>40172.623964165468</v>
      </c>
      <c r="GZ97" s="147">
        <f>PV(0.05,'PV factor'!Q136,,-DW97)</f>
        <v>38259.641870633779</v>
      </c>
      <c r="HA97" s="147">
        <f>PV(0.05,'PV factor'!R136,,-DX97)</f>
        <v>36437.754162508361</v>
      </c>
      <c r="HB97" s="147">
        <f>PV(0.05,'PV factor'!S136,,-DY97)</f>
        <v>34702.623011912721</v>
      </c>
      <c r="HC97" s="147">
        <f>PV(0.05,'PV factor'!T136,,-DZ97)</f>
        <v>33050.117154202591</v>
      </c>
      <c r="HD97" s="147">
        <f>PV(0.05,'PV factor'!U136,,-EA97)</f>
        <v>31476.302051621518</v>
      </c>
      <c r="HE97" s="147">
        <f>PV(0.05,'PV factor'!V136,,-EB97)</f>
        <v>29977.430525353826</v>
      </c>
      <c r="HF97" s="147">
        <f>PV(0.05,'PV factor'!W136,,-EC97)</f>
        <v>28549.933833670315</v>
      </c>
      <c r="HG97" s="147">
        <f>PV(0.05,'PV factor'!X136,,-ED97)</f>
        <v>27190.413174924102</v>
      </c>
      <c r="HH97" s="147">
        <f>PV(0.05,'PV factor'!Y136,,-EE97)</f>
        <v>25895.631595165814</v>
      </c>
      <c r="HI97" s="147">
        <f>PV(0.05,'PV factor'!Z136,,-EF97)</f>
        <v>24662.506281110298</v>
      </c>
      <c r="HJ97" s="147">
        <f>PV(0.05,'PV factor'!AA136,,-EG97)</f>
        <v>23488.101220105047</v>
      </c>
      <c r="HK97" s="147">
        <f>PV(0.05,'PV factor'!AB136,,-EH97)</f>
        <v>22369.620209623852</v>
      </c>
      <c r="HL97" s="147">
        <f>PV(0.05,'PV factor'!AC136,,-EI97)</f>
        <v>21304.400199641768</v>
      </c>
      <c r="HM97" s="147">
        <f>PV(0.05,'PV factor'!AD136,,-EJ97)</f>
        <v>20289.904952039775</v>
      </c>
      <c r="HN97" s="147">
        <f>PV(0.05,'PV factor'!AE136,,-EK97)</f>
        <v>19323.719001942649</v>
      </c>
      <c r="HO97" s="147">
        <f>PV(0.05,'PV factor'!AF136,,-EL97)</f>
        <v>18403.541906612038</v>
      </c>
      <c r="HP97" s="147">
        <f>PV(0.05,'PV factor'!AG136,,-EM97)</f>
        <v>17527.182768201943</v>
      </c>
      <c r="HQ97" s="147">
        <f>PV(0.05,'PV factor'!AH136,,-EN97)</f>
        <v>16692.555017335184</v>
      </c>
      <c r="HR97" s="147">
        <f>PV(0.05,'PV factor'!AI136,,-EO97)</f>
        <v>15897.671445081129</v>
      </c>
      <c r="HS97" s="147">
        <f>PV(0.05,'PV factor'!AJ136,,-EP97)</f>
        <v>15140.639471505834</v>
      </c>
      <c r="HT97" s="147">
        <f>PV(0.05,'PV factor'!AK136,,-EQ97)</f>
        <v>14419.656639529367</v>
      </c>
      <c r="HU97" s="147">
        <f>PV(0.05,'PV factor'!AL136,,-ER97)</f>
        <v>13733.006323361302</v>
      </c>
      <c r="HV97" s="147">
        <f>PV(0.05,'PV factor'!AM136,,-ES97)</f>
        <v>13079.053641296479</v>
      </c>
      <c r="HW97" s="147">
        <f>PV(0.05,'PV factor'!AN136,,-ET97)</f>
        <v>12456.241563139502</v>
      </c>
      <c r="HX97" s="147">
        <f>PV(0.05,'PV factor'!AO136,,-EU97)</f>
        <v>11863.087202990004</v>
      </c>
      <c r="HY97" s="147">
        <f>PV(0.05,'PV factor'!AP136,,-EV97)</f>
        <v>11298.178288561907</v>
      </c>
      <c r="HZ97" s="147">
        <f t="shared" si="165"/>
        <v>72562.358276643994</v>
      </c>
      <c r="IA97" s="147">
        <f t="shared" si="166"/>
        <v>344362.45107086049</v>
      </c>
      <c r="IB97" s="401">
        <f t="shared" si="167"/>
        <v>4.7457450288202958</v>
      </c>
    </row>
    <row r="98" spans="1:236" ht="90" customHeight="1" x14ac:dyDescent="0.2">
      <c r="A98" s="231" t="s">
        <v>761</v>
      </c>
      <c r="B98" s="85" t="s">
        <v>762</v>
      </c>
      <c r="C98" s="85" t="s">
        <v>777</v>
      </c>
      <c r="D98" s="199">
        <v>3</v>
      </c>
      <c r="E98" s="85" t="s">
        <v>778</v>
      </c>
      <c r="F98" s="95" t="s">
        <v>779</v>
      </c>
      <c r="G98" s="95" t="s">
        <v>780</v>
      </c>
      <c r="H98" s="90" t="s">
        <v>77</v>
      </c>
      <c r="I98" s="95" t="s">
        <v>767</v>
      </c>
      <c r="J98" s="95">
        <v>10</v>
      </c>
      <c r="K98" s="95" t="s">
        <v>197</v>
      </c>
      <c r="L98" s="74">
        <v>7020</v>
      </c>
      <c r="M98" s="90" t="s">
        <v>781</v>
      </c>
      <c r="N98" s="90" t="s">
        <v>81</v>
      </c>
      <c r="O98" s="73" t="s">
        <v>106</v>
      </c>
      <c r="P98" s="90" t="s">
        <v>199</v>
      </c>
      <c r="Q98" s="112" t="s">
        <v>100</v>
      </c>
      <c r="R98" s="90" t="s">
        <v>108</v>
      </c>
      <c r="S98" s="90" t="s">
        <v>85</v>
      </c>
      <c r="T98" s="90" t="s">
        <v>775</v>
      </c>
      <c r="U98" s="90" t="s">
        <v>87</v>
      </c>
      <c r="V98" s="193">
        <v>1</v>
      </c>
      <c r="W98" s="94">
        <v>36000</v>
      </c>
      <c r="X98" s="94">
        <v>0</v>
      </c>
      <c r="Y98" s="94">
        <v>0</v>
      </c>
      <c r="Z98" s="94">
        <v>0</v>
      </c>
      <c r="AA98" s="94">
        <v>0</v>
      </c>
      <c r="AB98" s="94">
        <v>0</v>
      </c>
      <c r="AC98" s="94">
        <v>36000</v>
      </c>
      <c r="AD98" s="94">
        <v>0</v>
      </c>
      <c r="AE98" s="192">
        <v>0</v>
      </c>
      <c r="AF98" s="192">
        <v>0</v>
      </c>
      <c r="AG98" s="192">
        <v>0</v>
      </c>
      <c r="AH98" s="192">
        <v>0</v>
      </c>
      <c r="AI98" s="90" t="s">
        <v>88</v>
      </c>
      <c r="AJ98" s="94">
        <v>0</v>
      </c>
      <c r="AK98" s="94">
        <v>0</v>
      </c>
      <c r="AL98" s="94">
        <v>0</v>
      </c>
      <c r="AM98" s="94">
        <v>0</v>
      </c>
      <c r="AN98" s="94">
        <v>0</v>
      </c>
      <c r="AO98" s="94">
        <v>0</v>
      </c>
      <c r="AP98" s="94">
        <v>0</v>
      </c>
      <c r="AQ98" s="192">
        <v>0</v>
      </c>
      <c r="AR98" s="192">
        <v>0</v>
      </c>
      <c r="AS98" s="192">
        <v>0</v>
      </c>
      <c r="AT98" s="192">
        <v>0</v>
      </c>
      <c r="AU98" s="95" t="s">
        <v>782</v>
      </c>
      <c r="AV98" s="230">
        <f t="shared" si="133"/>
        <v>1</v>
      </c>
      <c r="AW98" s="230">
        <f t="shared" si="134"/>
        <v>0</v>
      </c>
      <c r="AX98" s="230" t="str">
        <f t="shared" si="135"/>
        <v>C90</v>
      </c>
      <c r="AY98" s="141">
        <f t="shared" si="136"/>
        <v>8</v>
      </c>
      <c r="AZ98" s="70">
        <f t="shared" si="137"/>
        <v>1</v>
      </c>
      <c r="BA98" s="70">
        <f t="shared" si="138"/>
        <v>1</v>
      </c>
      <c r="BB98" s="70">
        <f t="shared" si="139"/>
        <v>1</v>
      </c>
      <c r="BC98" s="70">
        <f t="shared" si="140"/>
        <v>1</v>
      </c>
      <c r="BD98" s="70">
        <f t="shared" si="141"/>
        <v>1</v>
      </c>
      <c r="BE98" s="70">
        <f t="shared" si="142"/>
        <v>1</v>
      </c>
      <c r="BF98" s="70">
        <f t="shared" si="143"/>
        <v>1</v>
      </c>
      <c r="BG98" s="71">
        <f t="shared" si="144"/>
        <v>0</v>
      </c>
      <c r="BH98" s="71">
        <f t="shared" si="145"/>
        <v>1</v>
      </c>
      <c r="BI98" s="71">
        <f t="shared" si="146"/>
        <v>0</v>
      </c>
      <c r="BJ98" s="71">
        <f t="shared" si="147"/>
        <v>0</v>
      </c>
      <c r="BK98" s="71">
        <f t="shared" si="148"/>
        <v>1</v>
      </c>
      <c r="BL98" s="70">
        <f t="shared" si="149"/>
        <v>1</v>
      </c>
      <c r="BM98" s="70">
        <f t="shared" si="150"/>
        <v>0</v>
      </c>
      <c r="BN98" s="70">
        <f t="shared" si="151"/>
        <v>0</v>
      </c>
      <c r="BO98" s="70">
        <f t="shared" si="152"/>
        <v>0</v>
      </c>
      <c r="BP98" s="144">
        <f t="shared" si="153"/>
        <v>0</v>
      </c>
      <c r="BQ98" s="144">
        <f t="shared" si="154"/>
        <v>0</v>
      </c>
      <c r="BR98" s="144">
        <f t="shared" si="155"/>
        <v>0</v>
      </c>
      <c r="BS98" s="144">
        <f t="shared" si="156"/>
        <v>0</v>
      </c>
      <c r="BT98" s="144">
        <f t="shared" si="157"/>
        <v>36000</v>
      </c>
      <c r="BU98" s="144">
        <f t="shared" si="158"/>
        <v>0</v>
      </c>
      <c r="BV98" s="144">
        <f t="shared" si="159"/>
        <v>0</v>
      </c>
      <c r="BW98" s="144">
        <f t="shared" si="160"/>
        <v>0</v>
      </c>
      <c r="BX98" s="144">
        <f t="shared" si="161"/>
        <v>0</v>
      </c>
      <c r="BY98" s="144">
        <f t="shared" si="162"/>
        <v>0</v>
      </c>
      <c r="BZ98" s="9">
        <v>0</v>
      </c>
      <c r="CA98" s="9">
        <v>0</v>
      </c>
      <c r="CB98" s="9">
        <v>0</v>
      </c>
      <c r="CC98" s="9">
        <v>0</v>
      </c>
      <c r="CD98" s="9">
        <v>0</v>
      </c>
      <c r="CE98" s="9">
        <v>0</v>
      </c>
      <c r="CF98" s="9">
        <v>0</v>
      </c>
      <c r="CG98" s="9">
        <v>0</v>
      </c>
      <c r="CH98" s="9">
        <v>0</v>
      </c>
      <c r="CI98" s="9">
        <v>0</v>
      </c>
      <c r="CJ98" s="9">
        <v>0</v>
      </c>
      <c r="CK98" s="9">
        <v>0</v>
      </c>
      <c r="CL98" s="9">
        <v>0</v>
      </c>
      <c r="CM98" s="9">
        <v>0</v>
      </c>
      <c r="CN98" s="9">
        <v>0</v>
      </c>
      <c r="CO98" s="9">
        <v>0</v>
      </c>
      <c r="CP98" s="9">
        <v>0</v>
      </c>
      <c r="CQ98" s="9">
        <v>0</v>
      </c>
      <c r="CR98" s="9">
        <v>0</v>
      </c>
      <c r="CS98" s="9">
        <v>0</v>
      </c>
      <c r="CT98" s="9">
        <v>0</v>
      </c>
      <c r="CU98" s="9">
        <v>0</v>
      </c>
      <c r="CV98" s="9">
        <v>0</v>
      </c>
      <c r="CW98" s="9">
        <v>0</v>
      </c>
      <c r="CX98" s="9">
        <v>0</v>
      </c>
      <c r="CY98" s="9">
        <v>0</v>
      </c>
      <c r="CZ98" s="9">
        <v>0</v>
      </c>
      <c r="DA98" s="9">
        <v>0</v>
      </c>
      <c r="DB98" s="9">
        <v>0</v>
      </c>
      <c r="DC98" s="9">
        <v>0</v>
      </c>
      <c r="DD98" s="9">
        <v>0</v>
      </c>
      <c r="DE98" s="9">
        <v>0</v>
      </c>
      <c r="DF98" s="9">
        <v>0</v>
      </c>
      <c r="DG98" s="144">
        <f t="shared" si="163"/>
        <v>7020</v>
      </c>
      <c r="DH98" s="144">
        <f t="shared" ref="DH98:EW98" si="197">DG98</f>
        <v>7020</v>
      </c>
      <c r="DI98" s="144">
        <f t="shared" si="197"/>
        <v>7020</v>
      </c>
      <c r="DJ98" s="144">
        <f t="shared" si="197"/>
        <v>7020</v>
      </c>
      <c r="DK98" s="144">
        <f t="shared" si="197"/>
        <v>7020</v>
      </c>
      <c r="DL98" s="144">
        <f t="shared" si="197"/>
        <v>7020</v>
      </c>
      <c r="DM98" s="144">
        <f t="shared" si="197"/>
        <v>7020</v>
      </c>
      <c r="DN98" s="144">
        <f t="shared" si="197"/>
        <v>7020</v>
      </c>
      <c r="DO98" s="144">
        <f t="shared" si="197"/>
        <v>7020</v>
      </c>
      <c r="DP98" s="144">
        <f t="shared" si="197"/>
        <v>7020</v>
      </c>
      <c r="DQ98" s="144">
        <f t="shared" si="197"/>
        <v>7020</v>
      </c>
      <c r="DR98" s="144">
        <f t="shared" si="197"/>
        <v>7020</v>
      </c>
      <c r="DS98" s="144">
        <f t="shared" si="197"/>
        <v>7020</v>
      </c>
      <c r="DT98" s="144">
        <f t="shared" si="197"/>
        <v>7020</v>
      </c>
      <c r="DU98" s="144">
        <f t="shared" si="197"/>
        <v>7020</v>
      </c>
      <c r="DV98" s="144">
        <f t="shared" si="197"/>
        <v>7020</v>
      </c>
      <c r="DW98" s="144">
        <f t="shared" si="197"/>
        <v>7020</v>
      </c>
      <c r="DX98" s="144">
        <f t="shared" si="197"/>
        <v>7020</v>
      </c>
      <c r="DY98" s="144">
        <f t="shared" si="197"/>
        <v>7020</v>
      </c>
      <c r="DZ98" s="144">
        <f t="shared" si="197"/>
        <v>7020</v>
      </c>
      <c r="EA98" s="144">
        <f t="shared" si="197"/>
        <v>7020</v>
      </c>
      <c r="EB98" s="144">
        <f t="shared" si="197"/>
        <v>7020</v>
      </c>
      <c r="EC98" s="144">
        <f t="shared" si="197"/>
        <v>7020</v>
      </c>
      <c r="ED98" s="144">
        <f t="shared" si="197"/>
        <v>7020</v>
      </c>
      <c r="EE98" s="144">
        <f t="shared" si="197"/>
        <v>7020</v>
      </c>
      <c r="EF98" s="144">
        <f t="shared" si="197"/>
        <v>7020</v>
      </c>
      <c r="EG98" s="144">
        <f t="shared" si="197"/>
        <v>7020</v>
      </c>
      <c r="EH98" s="144">
        <f t="shared" si="197"/>
        <v>7020</v>
      </c>
      <c r="EI98" s="144">
        <f t="shared" si="197"/>
        <v>7020</v>
      </c>
      <c r="EJ98" s="144">
        <f t="shared" si="197"/>
        <v>7020</v>
      </c>
      <c r="EK98" s="144">
        <f t="shared" si="197"/>
        <v>7020</v>
      </c>
      <c r="EL98" s="144">
        <f t="shared" si="197"/>
        <v>7020</v>
      </c>
      <c r="EM98" s="144">
        <f t="shared" si="197"/>
        <v>7020</v>
      </c>
      <c r="EN98" s="144">
        <f t="shared" si="197"/>
        <v>7020</v>
      </c>
      <c r="EO98" s="144">
        <f t="shared" si="197"/>
        <v>7020</v>
      </c>
      <c r="EP98" s="144">
        <f t="shared" si="197"/>
        <v>7020</v>
      </c>
      <c r="EQ98" s="144">
        <f t="shared" si="197"/>
        <v>7020</v>
      </c>
      <c r="ER98" s="144">
        <f t="shared" si="197"/>
        <v>7020</v>
      </c>
      <c r="ES98" s="144">
        <f t="shared" si="197"/>
        <v>7020</v>
      </c>
      <c r="ET98" s="144">
        <f t="shared" si="197"/>
        <v>7020</v>
      </c>
      <c r="EU98" s="144">
        <f t="shared" si="197"/>
        <v>7020</v>
      </c>
      <c r="EV98" s="144">
        <f t="shared" si="197"/>
        <v>7020</v>
      </c>
      <c r="EW98" s="144">
        <f t="shared" si="197"/>
        <v>7020</v>
      </c>
      <c r="EX98" s="147">
        <f>PV(0.05,'PV factor'!C110,,-BR98)</f>
        <v>0</v>
      </c>
      <c r="EY98" s="147">
        <f>PV(0.05,'PV factor'!D110,,-BS98)</f>
        <v>0</v>
      </c>
      <c r="EZ98" s="147">
        <f>PV(0.05,'PV factor'!E110,,-BT98)</f>
        <v>29617.289092507752</v>
      </c>
      <c r="FA98" s="147">
        <f>PV(0.05,'PV factor'!F110,,-BU98)</f>
        <v>0</v>
      </c>
      <c r="FB98" s="147">
        <f>PV(0.05,'PV factor'!G110,,-BV98)</f>
        <v>0</v>
      </c>
      <c r="FC98" s="147">
        <f>PV(0.05,'PV factor'!H110,,-BW98)</f>
        <v>0</v>
      </c>
      <c r="FD98" s="147">
        <f>PV(0.05,'PV factor'!I110,,-BX98)</f>
        <v>0</v>
      </c>
      <c r="FE98" s="147">
        <f>PV(0.05,'PV factor'!J110,,-BY98)</f>
        <v>0</v>
      </c>
      <c r="FF98" s="147">
        <f>PV(0.05,'PV factor'!K110,,-BZ98)</f>
        <v>0</v>
      </c>
      <c r="FG98" s="147">
        <f>PV(0.05,'PV factor'!L110,,-CA98)</f>
        <v>0</v>
      </c>
      <c r="FH98" s="147">
        <f>PV(0.05,'PV factor'!M110,,-CB98)</f>
        <v>0</v>
      </c>
      <c r="FI98" s="147">
        <f>PV(0.05,'PV factor'!N110,,-CC98)</f>
        <v>0</v>
      </c>
      <c r="FJ98" s="147">
        <f>PV(0.05,'PV factor'!O110,,-CD98)</f>
        <v>0</v>
      </c>
      <c r="FK98" s="147">
        <f>PV(0.05,'PV factor'!P110,,-CE98)</f>
        <v>0</v>
      </c>
      <c r="FL98" s="147">
        <f>PV(0.05,'PV factor'!Q110,,-CF98)</f>
        <v>0</v>
      </c>
      <c r="FM98" s="147">
        <f>PV(0.05,'PV factor'!R110,,-CG98)</f>
        <v>0</v>
      </c>
      <c r="FN98" s="147">
        <f>PV(0.05,'PV factor'!S110,,-CH98)</f>
        <v>0</v>
      </c>
      <c r="FO98" s="147">
        <f>PV(0.05,'PV factor'!T110,,-CI98)</f>
        <v>0</v>
      </c>
      <c r="FP98" s="147">
        <f>PV(0.05,'PV factor'!U110,,-CJ98)</f>
        <v>0</v>
      </c>
      <c r="FQ98" s="147">
        <f>PV(0.05,'PV factor'!V110,,-CK98)</f>
        <v>0</v>
      </c>
      <c r="FR98" s="147">
        <f>PV(0.05,'PV factor'!W110,,-CL98)</f>
        <v>0</v>
      </c>
      <c r="FS98" s="147">
        <f>PV(0.05,'PV factor'!X110,,-CM98)</f>
        <v>0</v>
      </c>
      <c r="FT98" s="147">
        <f>PV(0.05,'PV factor'!Y110,,-CN98)</f>
        <v>0</v>
      </c>
      <c r="FU98" s="147">
        <f>PV(0.05,'PV factor'!Z110,,-CO98)</f>
        <v>0</v>
      </c>
      <c r="FV98" s="147">
        <f>PV(0.05,'PV factor'!AA110,,-CP98)</f>
        <v>0</v>
      </c>
      <c r="FW98" s="147">
        <f>PV(0.05,'PV factor'!AB110,,-CQ98)</f>
        <v>0</v>
      </c>
      <c r="FX98" s="147">
        <f>PV(0.05,'PV factor'!AC110,,-CR98)</f>
        <v>0</v>
      </c>
      <c r="FY98" s="147">
        <f>PV(0.05,'PV factor'!AD110,,-CS98)</f>
        <v>0</v>
      </c>
      <c r="FZ98" s="147">
        <f>PV(0.05,'PV factor'!AE110,,-CT98)</f>
        <v>0</v>
      </c>
      <c r="GA98" s="147">
        <f>PV(0.05,'PV factor'!AF110,,-CU98)</f>
        <v>0</v>
      </c>
      <c r="GB98" s="147">
        <f>PV(0.05,'PV factor'!AG110,,-CV98)</f>
        <v>0</v>
      </c>
      <c r="GC98" s="147">
        <f>PV(0.05,'PV factor'!AH110,,-CW98)</f>
        <v>0</v>
      </c>
      <c r="GD98" s="147">
        <f>PV(0.05,'PV factor'!AI110,,-CX98)</f>
        <v>0</v>
      </c>
      <c r="GE98" s="147">
        <f>PV(0.05,'PV factor'!AJ110,,-CY98)</f>
        <v>0</v>
      </c>
      <c r="GF98" s="147">
        <f>PV(0.05,'PV factor'!AK110,,-CZ98)</f>
        <v>0</v>
      </c>
      <c r="GG98" s="147">
        <f>PV(0.05,'PV factor'!AL110,,-DA98)</f>
        <v>0</v>
      </c>
      <c r="GH98" s="147">
        <f>PV(0.05,'PV factor'!AM110,,-DB98)</f>
        <v>0</v>
      </c>
      <c r="GI98" s="147">
        <f>PV(0.05,'PV factor'!AN110,,-DC98)</f>
        <v>0</v>
      </c>
      <c r="GJ98" s="147">
        <f>PV(0.05,'PV factor'!AO110,,-DD98)</f>
        <v>0</v>
      </c>
      <c r="GK98" s="147">
        <f>PV(0.05,'PV factor'!AP110,,-DE98)</f>
        <v>0</v>
      </c>
      <c r="GL98" s="147">
        <f>PV(0.05,'PV factor'!C110,,-DI98)</f>
        <v>6367.3469387755104</v>
      </c>
      <c r="GM98" s="147">
        <f>PV(0.05,'PV factor'!D110,,-DJ98)</f>
        <v>6064.1399416909617</v>
      </c>
      <c r="GN98" s="147">
        <f>PV(0.05,'PV factor'!E110,,-DK98)</f>
        <v>5775.3713730390118</v>
      </c>
      <c r="GO98" s="147">
        <f>PV(0.05,'PV factor'!F110,,-DL98)</f>
        <v>5500.3536886085822</v>
      </c>
      <c r="GP98" s="147">
        <f>PV(0.05,'PV factor'!G110,,-DM98)</f>
        <v>5238.4320843891264</v>
      </c>
      <c r="GQ98" s="147">
        <f>PV(0.05,'PV factor'!H110,,-DN98)</f>
        <v>4988.9829375134523</v>
      </c>
      <c r="GR98" s="147">
        <f>PV(0.05,'PV factor'!I110,,-DO98)</f>
        <v>4751.4123214413839</v>
      </c>
      <c r="GS98" s="147">
        <f>PV(0.05,'PV factor'!J110,,-DP98)</f>
        <v>4525.1545918489373</v>
      </c>
      <c r="GT98" s="147">
        <f>PV(0.05,'PV factor'!K110,,-DQ98)</f>
        <v>4309.6710398561299</v>
      </c>
      <c r="GU98" s="147">
        <f>PV(0.05,'PV factor'!L110,,-DR98)</f>
        <v>4104.4486093867908</v>
      </c>
      <c r="GV98" s="147">
        <f>PV(0.05,'PV factor'!M110,,-DS98)</f>
        <v>3908.9986756064677</v>
      </c>
      <c r="GW98" s="147">
        <f>PV(0.05,'PV factor'!N110,,-DT98)</f>
        <v>3722.8558815299684</v>
      </c>
      <c r="GX98" s="147">
        <f>PV(0.05,'PV factor'!O110,,-DU98)</f>
        <v>3545.5770300285421</v>
      </c>
      <c r="GY98" s="147">
        <f>PV(0.05,'PV factor'!P110,,-DV98)</f>
        <v>3376.7400285986105</v>
      </c>
      <c r="GZ98" s="147">
        <f>PV(0.05,'PV factor'!Q110,,-DW98)</f>
        <v>3215.9428843796295</v>
      </c>
      <c r="HA98" s="147">
        <f>PV(0.05,'PV factor'!R110,,-DX98)</f>
        <v>3062.8027470282182</v>
      </c>
      <c r="HB98" s="147">
        <f>PV(0.05,'PV factor'!S110,,-DY98)</f>
        <v>2916.9549971697315</v>
      </c>
      <c r="HC98" s="147">
        <f>PV(0.05,'PV factor'!T110,,-DZ98)</f>
        <v>2778.0523782568871</v>
      </c>
      <c r="HD98" s="147">
        <f>PV(0.05,'PV factor'!U110,,-EA98)</f>
        <v>2645.7641697684644</v>
      </c>
      <c r="HE98" s="147">
        <f>PV(0.05,'PV factor'!V110,,-EB98)</f>
        <v>2519.7753997794898</v>
      </c>
      <c r="HF98" s="147">
        <f>PV(0.05,'PV factor'!W110,,-EC98)</f>
        <v>2399.7860950280856</v>
      </c>
      <c r="HG98" s="147">
        <f>PV(0.05,'PV factor'!X110,,-ED98)</f>
        <v>2285.5105666934146</v>
      </c>
      <c r="HH98" s="147">
        <f>PV(0.05,'PV factor'!Y110,,-EE98)</f>
        <v>2176.6767301842046</v>
      </c>
      <c r="HI98" s="147">
        <f>PV(0.05,'PV factor'!Z110,,-EF98)</f>
        <v>2073.0254573182901</v>
      </c>
      <c r="HJ98" s="147">
        <f>PV(0.05,'PV factor'!AA110,,-EG98)</f>
        <v>1974.3099593507523</v>
      </c>
      <c r="HK98" s="147">
        <f>PV(0.05,'PV factor'!AB110,,-EH98)</f>
        <v>1880.2951993816687</v>
      </c>
      <c r="HL98" s="147">
        <f>PV(0.05,'PV factor'!AC110,,-EI98)</f>
        <v>1790.7573327444466</v>
      </c>
      <c r="HM98" s="147">
        <f>PV(0.05,'PV factor'!AD110,,-EJ98)</f>
        <v>1705.4831740423297</v>
      </c>
      <c r="HN98" s="147">
        <f>PV(0.05,'PV factor'!AE110,,-EK98)</f>
        <v>1624.2696895641241</v>
      </c>
      <c r="HO98" s="147">
        <f>PV(0.05,'PV factor'!AF110,,-EL98)</f>
        <v>1546.9235138705938</v>
      </c>
      <c r="HP98" s="147">
        <f>PV(0.05,'PV factor'!AG110,,-EM98)</f>
        <v>1473.2604894005656</v>
      </c>
      <c r="HQ98" s="147">
        <f>PV(0.05,'PV factor'!AH110,,-EN98)</f>
        <v>1403.1052280005388</v>
      </c>
      <c r="HR98" s="147">
        <f>PV(0.05,'PV factor'!AI110,,-EO98)</f>
        <v>1336.2906933338463</v>
      </c>
      <c r="HS98" s="147">
        <f>PV(0.05,'PV factor'!AJ110,,-EP98)</f>
        <v>1272.6578031750917</v>
      </c>
      <c r="HT98" s="147">
        <f>PV(0.05,'PV factor'!AK110,,-EQ98)</f>
        <v>1212.0550506429445</v>
      </c>
      <c r="HU98" s="147">
        <f>PV(0.05,'PV factor'!AL110,,-ER98)</f>
        <v>1154.3381434694709</v>
      </c>
      <c r="HV98" s="147">
        <f>PV(0.05,'PV factor'!AM110,,-ES98)</f>
        <v>1099.3696604471154</v>
      </c>
      <c r="HW98" s="147">
        <f>PV(0.05,'PV factor'!AN110,,-ET98)</f>
        <v>1047.0187242353477</v>
      </c>
      <c r="HX98" s="147">
        <f>PV(0.05,'PV factor'!AO110,,-EU98)</f>
        <v>997.16068974795041</v>
      </c>
      <c r="HY98" s="147">
        <f>PV(0.05,'PV factor'!AP110,,-EV98)</f>
        <v>949.67684737900026</v>
      </c>
      <c r="HZ98" s="147">
        <f t="shared" si="165"/>
        <v>29617.289092507752</v>
      </c>
      <c r="IA98" s="147">
        <f t="shared" si="166"/>
        <v>51625.313526549886</v>
      </c>
      <c r="IB98" s="401">
        <f t="shared" si="167"/>
        <v>1.7430803124925258</v>
      </c>
    </row>
    <row r="99" spans="1:236" ht="90" customHeight="1" x14ac:dyDescent="0.2">
      <c r="A99" s="276" t="s">
        <v>634</v>
      </c>
      <c r="B99" s="277" t="s">
        <v>1167</v>
      </c>
      <c r="C99" s="277" t="s">
        <v>1276</v>
      </c>
      <c r="D99" s="99"/>
      <c r="E99" s="277" t="s">
        <v>1277</v>
      </c>
      <c r="F99" s="103" t="s">
        <v>1278</v>
      </c>
      <c r="G99" s="103" t="s">
        <v>1279</v>
      </c>
      <c r="H99" s="99" t="s">
        <v>77</v>
      </c>
      <c r="I99" s="103" t="s">
        <v>1216</v>
      </c>
      <c r="J99" s="103">
        <v>40</v>
      </c>
      <c r="K99" s="227" t="s">
        <v>94</v>
      </c>
      <c r="L99" s="98">
        <v>18490</v>
      </c>
      <c r="M99" s="99" t="s">
        <v>1280</v>
      </c>
      <c r="N99" s="99" t="s">
        <v>81</v>
      </c>
      <c r="O99" s="13" t="s">
        <v>217</v>
      </c>
      <c r="P99" s="99" t="s">
        <v>460</v>
      </c>
      <c r="Q99" s="112" t="s">
        <v>100</v>
      </c>
      <c r="R99" s="99" t="s">
        <v>108</v>
      </c>
      <c r="S99" s="99" t="s">
        <v>99</v>
      </c>
      <c r="T99" s="99" t="s">
        <v>366</v>
      </c>
      <c r="U99" s="99" t="s">
        <v>100</v>
      </c>
      <c r="V99" s="102">
        <v>1</v>
      </c>
      <c r="W99" s="278">
        <v>71500</v>
      </c>
      <c r="X99" s="278">
        <v>0</v>
      </c>
      <c r="Y99" s="278">
        <v>0</v>
      </c>
      <c r="Z99" s="278">
        <v>0</v>
      </c>
      <c r="AA99" s="278">
        <v>71500</v>
      </c>
      <c r="AB99" s="278">
        <v>0</v>
      </c>
      <c r="AC99" s="278">
        <v>0</v>
      </c>
      <c r="AD99" s="278">
        <v>0</v>
      </c>
      <c r="AE99" s="278">
        <v>0</v>
      </c>
      <c r="AF99" s="278">
        <v>0</v>
      </c>
      <c r="AG99" s="278">
        <v>0</v>
      </c>
      <c r="AH99" s="278">
        <v>0</v>
      </c>
      <c r="AI99" s="100" t="s">
        <v>88</v>
      </c>
      <c r="AJ99" s="278">
        <v>0</v>
      </c>
      <c r="AK99" s="278">
        <v>0</v>
      </c>
      <c r="AL99" s="278">
        <v>0</v>
      </c>
      <c r="AM99" s="278">
        <v>0</v>
      </c>
      <c r="AN99" s="278">
        <v>0</v>
      </c>
      <c r="AO99" s="278">
        <v>0</v>
      </c>
      <c r="AP99" s="278">
        <v>0</v>
      </c>
      <c r="AQ99" s="278">
        <v>0</v>
      </c>
      <c r="AR99" s="278">
        <v>0</v>
      </c>
      <c r="AS99" s="278">
        <v>0</v>
      </c>
      <c r="AT99" s="278">
        <v>0</v>
      </c>
      <c r="AU99" s="103"/>
      <c r="AV99" s="230">
        <f t="shared" si="133"/>
        <v>1</v>
      </c>
      <c r="AW99" s="230">
        <f t="shared" si="134"/>
        <v>0</v>
      </c>
      <c r="AX99" s="230" t="str">
        <f t="shared" si="135"/>
        <v>B4</v>
      </c>
      <c r="AY99" s="141">
        <f t="shared" si="136"/>
        <v>8</v>
      </c>
      <c r="AZ99" s="70">
        <f t="shared" si="137"/>
        <v>1</v>
      </c>
      <c r="BA99" s="70">
        <f t="shared" si="138"/>
        <v>1</v>
      </c>
      <c r="BB99" s="70">
        <f t="shared" si="139"/>
        <v>1</v>
      </c>
      <c r="BC99" s="70">
        <f t="shared" si="140"/>
        <v>0</v>
      </c>
      <c r="BD99" s="70">
        <f t="shared" si="141"/>
        <v>1</v>
      </c>
      <c r="BE99" s="70">
        <f t="shared" si="142"/>
        <v>1</v>
      </c>
      <c r="BF99" s="70">
        <f t="shared" si="143"/>
        <v>1</v>
      </c>
      <c r="BG99" s="71">
        <f t="shared" si="144"/>
        <v>0</v>
      </c>
      <c r="BH99" s="71">
        <f t="shared" si="145"/>
        <v>1</v>
      </c>
      <c r="BI99" s="71">
        <f t="shared" si="146"/>
        <v>0</v>
      </c>
      <c r="BJ99" s="71">
        <f t="shared" si="147"/>
        <v>0</v>
      </c>
      <c r="BK99" s="71">
        <f t="shared" si="148"/>
        <v>1</v>
      </c>
      <c r="BL99" s="70">
        <f t="shared" si="149"/>
        <v>1</v>
      </c>
      <c r="BM99" s="70">
        <f t="shared" si="150"/>
        <v>1</v>
      </c>
      <c r="BN99" s="70">
        <f t="shared" si="151"/>
        <v>0</v>
      </c>
      <c r="BO99" s="70">
        <f t="shared" si="152"/>
        <v>1</v>
      </c>
      <c r="BP99" s="144">
        <f t="shared" si="153"/>
        <v>0</v>
      </c>
      <c r="BQ99" s="144">
        <f t="shared" si="154"/>
        <v>0</v>
      </c>
      <c r="BR99" s="144">
        <f t="shared" si="155"/>
        <v>71500</v>
      </c>
      <c r="BS99" s="144">
        <f t="shared" si="156"/>
        <v>0</v>
      </c>
      <c r="BT99" s="144">
        <f t="shared" si="157"/>
        <v>0</v>
      </c>
      <c r="BU99" s="144">
        <f t="shared" si="158"/>
        <v>0</v>
      </c>
      <c r="BV99" s="144">
        <f t="shared" si="159"/>
        <v>0</v>
      </c>
      <c r="BW99" s="144">
        <f t="shared" si="160"/>
        <v>0</v>
      </c>
      <c r="BX99" s="144">
        <f t="shared" si="161"/>
        <v>0</v>
      </c>
      <c r="BY99" s="144">
        <f t="shared" si="162"/>
        <v>0</v>
      </c>
      <c r="BZ99" s="9">
        <v>0</v>
      </c>
      <c r="CA99" s="9">
        <v>0</v>
      </c>
      <c r="CB99" s="9">
        <v>0</v>
      </c>
      <c r="CC99" s="9">
        <v>0</v>
      </c>
      <c r="CD99" s="9">
        <v>0</v>
      </c>
      <c r="CE99" s="9">
        <v>0</v>
      </c>
      <c r="CF99" s="9">
        <v>0</v>
      </c>
      <c r="CG99" s="9">
        <v>0</v>
      </c>
      <c r="CH99" s="9">
        <v>0</v>
      </c>
      <c r="CI99" s="9">
        <v>0</v>
      </c>
      <c r="CJ99" s="9">
        <v>0</v>
      </c>
      <c r="CK99" s="9">
        <v>0</v>
      </c>
      <c r="CL99" s="9">
        <v>0</v>
      </c>
      <c r="CM99" s="9">
        <v>0</v>
      </c>
      <c r="CN99" s="9">
        <v>0</v>
      </c>
      <c r="CO99" s="9">
        <v>0</v>
      </c>
      <c r="CP99" s="9">
        <v>0</v>
      </c>
      <c r="CQ99" s="9">
        <v>0</v>
      </c>
      <c r="CR99" s="9">
        <v>0</v>
      </c>
      <c r="CS99" s="9">
        <v>0</v>
      </c>
      <c r="CT99" s="9">
        <v>0</v>
      </c>
      <c r="CU99" s="9">
        <v>0</v>
      </c>
      <c r="CV99" s="9">
        <v>0</v>
      </c>
      <c r="CW99" s="9">
        <v>0</v>
      </c>
      <c r="CX99" s="9">
        <v>0</v>
      </c>
      <c r="CY99" s="9">
        <v>0</v>
      </c>
      <c r="CZ99" s="9">
        <v>0</v>
      </c>
      <c r="DA99" s="9">
        <v>0</v>
      </c>
      <c r="DB99" s="9">
        <v>0</v>
      </c>
      <c r="DC99" s="9">
        <v>0</v>
      </c>
      <c r="DD99" s="9">
        <v>0</v>
      </c>
      <c r="DE99" s="9">
        <v>0</v>
      </c>
      <c r="DF99" s="9">
        <v>0</v>
      </c>
      <c r="DG99" s="144">
        <f t="shared" si="163"/>
        <v>18490</v>
      </c>
      <c r="DH99" s="144">
        <f t="shared" ref="DH99:EW99" si="198">DG99</f>
        <v>18490</v>
      </c>
      <c r="DI99" s="144">
        <f t="shared" si="198"/>
        <v>18490</v>
      </c>
      <c r="DJ99" s="144">
        <f t="shared" si="198"/>
        <v>18490</v>
      </c>
      <c r="DK99" s="144">
        <f t="shared" si="198"/>
        <v>18490</v>
      </c>
      <c r="DL99" s="144">
        <f t="shared" si="198"/>
        <v>18490</v>
      </c>
      <c r="DM99" s="144">
        <f t="shared" si="198"/>
        <v>18490</v>
      </c>
      <c r="DN99" s="144">
        <f t="shared" si="198"/>
        <v>18490</v>
      </c>
      <c r="DO99" s="144">
        <f t="shared" si="198"/>
        <v>18490</v>
      </c>
      <c r="DP99" s="144">
        <f t="shared" si="198"/>
        <v>18490</v>
      </c>
      <c r="DQ99" s="144">
        <f t="shared" si="198"/>
        <v>18490</v>
      </c>
      <c r="DR99" s="144">
        <f t="shared" si="198"/>
        <v>18490</v>
      </c>
      <c r="DS99" s="144">
        <f t="shared" si="198"/>
        <v>18490</v>
      </c>
      <c r="DT99" s="144">
        <f t="shared" si="198"/>
        <v>18490</v>
      </c>
      <c r="DU99" s="144">
        <f t="shared" si="198"/>
        <v>18490</v>
      </c>
      <c r="DV99" s="144">
        <f t="shared" si="198"/>
        <v>18490</v>
      </c>
      <c r="DW99" s="144">
        <f t="shared" si="198"/>
        <v>18490</v>
      </c>
      <c r="DX99" s="144">
        <f t="shared" si="198"/>
        <v>18490</v>
      </c>
      <c r="DY99" s="144">
        <f t="shared" si="198"/>
        <v>18490</v>
      </c>
      <c r="DZ99" s="144">
        <f t="shared" si="198"/>
        <v>18490</v>
      </c>
      <c r="EA99" s="144">
        <f t="shared" si="198"/>
        <v>18490</v>
      </c>
      <c r="EB99" s="144">
        <f t="shared" si="198"/>
        <v>18490</v>
      </c>
      <c r="EC99" s="144">
        <f t="shared" si="198"/>
        <v>18490</v>
      </c>
      <c r="ED99" s="144">
        <f t="shared" si="198"/>
        <v>18490</v>
      </c>
      <c r="EE99" s="144">
        <f t="shared" si="198"/>
        <v>18490</v>
      </c>
      <c r="EF99" s="144">
        <f t="shared" si="198"/>
        <v>18490</v>
      </c>
      <c r="EG99" s="144">
        <f t="shared" si="198"/>
        <v>18490</v>
      </c>
      <c r="EH99" s="144">
        <f t="shared" si="198"/>
        <v>18490</v>
      </c>
      <c r="EI99" s="144">
        <f t="shared" si="198"/>
        <v>18490</v>
      </c>
      <c r="EJ99" s="144">
        <f t="shared" si="198"/>
        <v>18490</v>
      </c>
      <c r="EK99" s="144">
        <f t="shared" si="198"/>
        <v>18490</v>
      </c>
      <c r="EL99" s="144">
        <f t="shared" si="198"/>
        <v>18490</v>
      </c>
      <c r="EM99" s="144">
        <f t="shared" si="198"/>
        <v>18490</v>
      </c>
      <c r="EN99" s="144">
        <f t="shared" si="198"/>
        <v>18490</v>
      </c>
      <c r="EO99" s="144">
        <f t="shared" si="198"/>
        <v>18490</v>
      </c>
      <c r="EP99" s="144">
        <f t="shared" si="198"/>
        <v>18490</v>
      </c>
      <c r="EQ99" s="144">
        <f t="shared" si="198"/>
        <v>18490</v>
      </c>
      <c r="ER99" s="144">
        <f t="shared" si="198"/>
        <v>18490</v>
      </c>
      <c r="ES99" s="144">
        <f t="shared" si="198"/>
        <v>18490</v>
      </c>
      <c r="ET99" s="144">
        <f t="shared" si="198"/>
        <v>18490</v>
      </c>
      <c r="EU99" s="144">
        <f t="shared" si="198"/>
        <v>18490</v>
      </c>
      <c r="EV99" s="144">
        <f t="shared" si="198"/>
        <v>18490</v>
      </c>
      <c r="EW99" s="144">
        <f t="shared" si="198"/>
        <v>18490</v>
      </c>
      <c r="EX99" s="147">
        <f>PV(0.05,'PV factor'!C143,,-BR99)</f>
        <v>64852.607709750562</v>
      </c>
      <c r="EY99" s="147">
        <f>PV(0.05,'PV factor'!D143,,-BS99)</f>
        <v>0</v>
      </c>
      <c r="EZ99" s="147">
        <f>PV(0.05,'PV factor'!E143,,-BT99)</f>
        <v>0</v>
      </c>
      <c r="FA99" s="147">
        <f>PV(0.05,'PV factor'!F143,,-BU99)</f>
        <v>0</v>
      </c>
      <c r="FB99" s="147">
        <f>PV(0.05,'PV factor'!G143,,-BV99)</f>
        <v>0</v>
      </c>
      <c r="FC99" s="147">
        <f>PV(0.05,'PV factor'!H143,,-BW99)</f>
        <v>0</v>
      </c>
      <c r="FD99" s="147">
        <f>PV(0.05,'PV factor'!I143,,-BX99)</f>
        <v>0</v>
      </c>
      <c r="FE99" s="147">
        <f>PV(0.05,'PV factor'!J143,,-BY99)</f>
        <v>0</v>
      </c>
      <c r="FF99" s="147">
        <f>PV(0.05,'PV factor'!K143,,-BZ99)</f>
        <v>0</v>
      </c>
      <c r="FG99" s="147">
        <f>PV(0.05,'PV factor'!L143,,-CA99)</f>
        <v>0</v>
      </c>
      <c r="FH99" s="147">
        <f>PV(0.05,'PV factor'!M143,,-CB99)</f>
        <v>0</v>
      </c>
      <c r="FI99" s="147">
        <f>PV(0.05,'PV factor'!N143,,-CC99)</f>
        <v>0</v>
      </c>
      <c r="FJ99" s="147">
        <f>PV(0.05,'PV factor'!O143,,-CD99)</f>
        <v>0</v>
      </c>
      <c r="FK99" s="147">
        <f>PV(0.05,'PV factor'!P143,,-CE99)</f>
        <v>0</v>
      </c>
      <c r="FL99" s="147">
        <f>PV(0.05,'PV factor'!Q143,,-CF99)</f>
        <v>0</v>
      </c>
      <c r="FM99" s="147">
        <f>PV(0.05,'PV factor'!R143,,-CG99)</f>
        <v>0</v>
      </c>
      <c r="FN99" s="147">
        <f>PV(0.05,'PV factor'!S143,,-CH99)</f>
        <v>0</v>
      </c>
      <c r="FO99" s="147">
        <f>PV(0.05,'PV factor'!T143,,-CI99)</f>
        <v>0</v>
      </c>
      <c r="FP99" s="147">
        <f>PV(0.05,'PV factor'!U143,,-CJ99)</f>
        <v>0</v>
      </c>
      <c r="FQ99" s="147">
        <f>PV(0.05,'PV factor'!V143,,-CK99)</f>
        <v>0</v>
      </c>
      <c r="FR99" s="147">
        <f>PV(0.05,'PV factor'!W143,,-CL99)</f>
        <v>0</v>
      </c>
      <c r="FS99" s="147">
        <f>PV(0.05,'PV factor'!X143,,-CM99)</f>
        <v>0</v>
      </c>
      <c r="FT99" s="147">
        <f>PV(0.05,'PV factor'!Y143,,-CN99)</f>
        <v>0</v>
      </c>
      <c r="FU99" s="147">
        <f>PV(0.05,'PV factor'!Z143,,-CO99)</f>
        <v>0</v>
      </c>
      <c r="FV99" s="147">
        <f>PV(0.05,'PV factor'!AA143,,-CP99)</f>
        <v>0</v>
      </c>
      <c r="FW99" s="147">
        <f>PV(0.05,'PV factor'!AB143,,-CQ99)</f>
        <v>0</v>
      </c>
      <c r="FX99" s="147">
        <f>PV(0.05,'PV factor'!AC143,,-CR99)</f>
        <v>0</v>
      </c>
      <c r="FY99" s="147">
        <f>PV(0.05,'PV factor'!AD143,,-CS99)</f>
        <v>0</v>
      </c>
      <c r="FZ99" s="147">
        <f>PV(0.05,'PV factor'!AE143,,-CT99)</f>
        <v>0</v>
      </c>
      <c r="GA99" s="147">
        <f>PV(0.05,'PV factor'!AF143,,-CU99)</f>
        <v>0</v>
      </c>
      <c r="GB99" s="147">
        <f>PV(0.05,'PV factor'!AG143,,-CV99)</f>
        <v>0</v>
      </c>
      <c r="GC99" s="147">
        <f>PV(0.05,'PV factor'!AH143,,-CW99)</f>
        <v>0</v>
      </c>
      <c r="GD99" s="147">
        <f>PV(0.05,'PV factor'!AI143,,-CX99)</f>
        <v>0</v>
      </c>
      <c r="GE99" s="147">
        <f>PV(0.05,'PV factor'!AJ143,,-CY99)</f>
        <v>0</v>
      </c>
      <c r="GF99" s="147">
        <f>PV(0.05,'PV factor'!AK143,,-CZ99)</f>
        <v>0</v>
      </c>
      <c r="GG99" s="147">
        <f>PV(0.05,'PV factor'!AL143,,-DA99)</f>
        <v>0</v>
      </c>
      <c r="GH99" s="147">
        <f>PV(0.05,'PV factor'!AM143,,-DB99)</f>
        <v>0</v>
      </c>
      <c r="GI99" s="147">
        <f>PV(0.05,'PV factor'!AN143,,-DC99)</f>
        <v>0</v>
      </c>
      <c r="GJ99" s="147">
        <f>PV(0.05,'PV factor'!AO143,,-DD99)</f>
        <v>0</v>
      </c>
      <c r="GK99" s="147">
        <f>PV(0.05,'PV factor'!AP143,,-DE99)</f>
        <v>0</v>
      </c>
      <c r="GL99" s="147">
        <f>PV(0.05,'PV factor'!C143,,-DI99)</f>
        <v>16770.975056689342</v>
      </c>
      <c r="GM99" s="147">
        <f>PV(0.05,'PV factor'!D143,,-DJ99)</f>
        <v>15972.357196846991</v>
      </c>
      <c r="GN99" s="147">
        <f>PV(0.05,'PV factor'!E143,,-DK99)</f>
        <v>15211.768758901897</v>
      </c>
      <c r="GO99" s="147">
        <f>PV(0.05,'PV factor'!F143,,-DL99)</f>
        <v>14487.398818001806</v>
      </c>
      <c r="GP99" s="147">
        <f>PV(0.05,'PV factor'!G143,,-DM99)</f>
        <v>13797.522683811245</v>
      </c>
      <c r="GQ99" s="147">
        <f>PV(0.05,'PV factor'!H143,,-DN99)</f>
        <v>13140.497794105946</v>
      </c>
      <c r="GR99" s="147">
        <f>PV(0.05,'PV factor'!I143,,-DO99)</f>
        <v>12514.759803910425</v>
      </c>
      <c r="GS99" s="147">
        <f>PV(0.05,'PV factor'!J143,,-DP99)</f>
        <v>11918.818860867072</v>
      </c>
      <c r="GT99" s="147">
        <f>PV(0.05,'PV factor'!K143,,-DQ99)</f>
        <v>11351.25605796864</v>
      </c>
      <c r="GU99" s="147">
        <f>PV(0.05,'PV factor'!L143,,-DR99)</f>
        <v>10810.720055208227</v>
      </c>
      <c r="GV99" s="147">
        <f>PV(0.05,'PV factor'!M143,,-DS99)</f>
        <v>10295.923862103074</v>
      </c>
      <c r="GW99" s="147">
        <f>PV(0.05,'PV factor'!N143,,-DT99)</f>
        <v>9805.6417734314982</v>
      </c>
      <c r="GX99" s="147">
        <f>PV(0.05,'PV factor'!O143,,-DU99)</f>
        <v>9338.7064508871445</v>
      </c>
      <c r="GY99" s="147">
        <f>PV(0.05,'PV factor'!P143,,-DV99)</f>
        <v>8894.0061437020395</v>
      </c>
      <c r="GZ99" s="147">
        <f>PV(0.05,'PV factor'!Q143,,-DW99)</f>
        <v>8470.4820416209895</v>
      </c>
      <c r="HA99" s="147">
        <f>PV(0.05,'PV factor'!R143,,-DX99)</f>
        <v>8067.1257539247517</v>
      </c>
      <c r="HB99" s="147">
        <f>PV(0.05,'PV factor'!S143,,-DY99)</f>
        <v>7682.9769084997633</v>
      </c>
      <c r="HC99" s="147">
        <f>PV(0.05,'PV factor'!T143,,-DZ99)</f>
        <v>7317.12086523787</v>
      </c>
      <c r="HD99" s="147">
        <f>PV(0.05,'PV factor'!U143,,-EA99)</f>
        <v>6968.686538321781</v>
      </c>
      <c r="HE99" s="147">
        <f>PV(0.05,'PV factor'!V143,,-EB99)</f>
        <v>6636.8443222112201</v>
      </c>
      <c r="HF99" s="147">
        <f>PV(0.05,'PV factor'!W143,,-EC99)</f>
        <v>6320.8041163916387</v>
      </c>
      <c r="HG99" s="147">
        <f>PV(0.05,'PV factor'!X143,,-ED99)</f>
        <v>6019.8134441825114</v>
      </c>
      <c r="HH99" s="147">
        <f>PV(0.05,'PV factor'!Y143,,-EE99)</f>
        <v>5733.1556611262022</v>
      </c>
      <c r="HI99" s="147">
        <f>PV(0.05,'PV factor'!Z143,,-EF99)</f>
        <v>5460.1482486916211</v>
      </c>
      <c r="HJ99" s="147">
        <f>PV(0.05,'PV factor'!AA143,,-EG99)</f>
        <v>5200.1411892301157</v>
      </c>
      <c r="HK99" s="147">
        <f>PV(0.05,'PV factor'!AB143,,-EH99)</f>
        <v>4952.515418314395</v>
      </c>
      <c r="HL99" s="147">
        <f>PV(0.05,'PV factor'!AC143,,-EI99)</f>
        <v>4716.6813507756151</v>
      </c>
      <c r="HM99" s="147">
        <f>PV(0.05,'PV factor'!AD143,,-EJ99)</f>
        <v>4492.0774769291565</v>
      </c>
      <c r="HN99" s="147">
        <f>PV(0.05,'PV factor'!AE143,,-EK99)</f>
        <v>4278.1690256468173</v>
      </c>
      <c r="HO99" s="147">
        <f>PV(0.05,'PV factor'!AF143,,-EL99)</f>
        <v>4074.4466910922051</v>
      </c>
      <c r="HP99" s="147">
        <f>PV(0.05,'PV factor'!AG143,,-EM99)</f>
        <v>3880.4254200878145</v>
      </c>
      <c r="HQ99" s="147">
        <f>PV(0.05,'PV factor'!AH143,,-EN99)</f>
        <v>3695.6432572264903</v>
      </c>
      <c r="HR99" s="147">
        <f>PV(0.05,'PV factor'!AI143,,-EO99)</f>
        <v>3519.6602449776096</v>
      </c>
      <c r="HS99" s="147">
        <f>PV(0.05,'PV factor'!AJ143,,-EP99)</f>
        <v>3352.0573761691517</v>
      </c>
      <c r="HT99" s="147">
        <f>PV(0.05,'PV factor'!AK143,,-EQ99)</f>
        <v>3192.4355963515736</v>
      </c>
      <c r="HU99" s="147">
        <f>PV(0.05,'PV factor'!AL143,,-ER99)</f>
        <v>3040.4148536681651</v>
      </c>
      <c r="HV99" s="147">
        <f>PV(0.05,'PV factor'!AM143,,-ES99)</f>
        <v>2895.6331939696815</v>
      </c>
      <c r="HW99" s="147">
        <f>PV(0.05,'PV factor'!AN143,,-ET99)</f>
        <v>2757.7458990187438</v>
      </c>
      <c r="HX99" s="147">
        <f>PV(0.05,'PV factor'!AO143,,-EU99)</f>
        <v>2626.4246657321369</v>
      </c>
      <c r="HY99" s="147">
        <f>PV(0.05,'PV factor'!AP143,,-EV99)</f>
        <v>2501.3568245067972</v>
      </c>
      <c r="HZ99" s="147">
        <f t="shared" si="165"/>
        <v>64852.607709750562</v>
      </c>
      <c r="IA99" s="147">
        <f t="shared" si="166"/>
        <v>302163.33970034012</v>
      </c>
      <c r="IB99" s="401">
        <f t="shared" si="167"/>
        <v>4.659231916358392</v>
      </c>
    </row>
    <row r="100" spans="1:236" ht="90" customHeight="1" x14ac:dyDescent="0.2">
      <c r="A100" s="276" t="s">
        <v>634</v>
      </c>
      <c r="B100" s="277" t="s">
        <v>1167</v>
      </c>
      <c r="C100" s="277" t="s">
        <v>1305</v>
      </c>
      <c r="D100" s="99"/>
      <c r="E100" s="277" t="s">
        <v>1306</v>
      </c>
      <c r="F100" s="103" t="s">
        <v>1307</v>
      </c>
      <c r="G100" s="103" t="s">
        <v>1303</v>
      </c>
      <c r="H100" s="99" t="s">
        <v>77</v>
      </c>
      <c r="I100" s="103" t="s">
        <v>1216</v>
      </c>
      <c r="J100" s="103">
        <v>40</v>
      </c>
      <c r="K100" s="227" t="s">
        <v>94</v>
      </c>
      <c r="L100" s="98">
        <v>276411.75</v>
      </c>
      <c r="M100" s="99" t="s">
        <v>3648</v>
      </c>
      <c r="N100" s="99" t="s">
        <v>81</v>
      </c>
      <c r="O100" s="13" t="s">
        <v>217</v>
      </c>
      <c r="P100" s="99" t="s">
        <v>218</v>
      </c>
      <c r="Q100" s="112" t="s">
        <v>100</v>
      </c>
      <c r="R100" s="99" t="s">
        <v>108</v>
      </c>
      <c r="S100" s="99" t="s">
        <v>99</v>
      </c>
      <c r="T100" s="99" t="s">
        <v>366</v>
      </c>
      <c r="U100" s="99" t="s">
        <v>100</v>
      </c>
      <c r="V100" s="102">
        <v>1</v>
      </c>
      <c r="W100" s="278">
        <v>1120000</v>
      </c>
      <c r="X100" s="278">
        <v>0</v>
      </c>
      <c r="Y100" s="278">
        <v>0</v>
      </c>
      <c r="Z100" s="278">
        <v>0</v>
      </c>
      <c r="AA100" s="105">
        <v>120000</v>
      </c>
      <c r="AB100" s="278">
        <v>1000000</v>
      </c>
      <c r="AC100" s="278">
        <v>0</v>
      </c>
      <c r="AD100" s="278">
        <v>0</v>
      </c>
      <c r="AE100" s="278">
        <v>0</v>
      </c>
      <c r="AF100" s="278">
        <v>0</v>
      </c>
      <c r="AG100" s="278">
        <v>0</v>
      </c>
      <c r="AH100" s="278">
        <v>0</v>
      </c>
      <c r="AI100" s="100" t="s">
        <v>88</v>
      </c>
      <c r="AJ100" s="278">
        <v>0</v>
      </c>
      <c r="AK100" s="278">
        <v>0</v>
      </c>
      <c r="AL100" s="278">
        <v>0</v>
      </c>
      <c r="AM100" s="278">
        <v>0</v>
      </c>
      <c r="AN100" s="278">
        <v>0</v>
      </c>
      <c r="AO100" s="278">
        <v>0</v>
      </c>
      <c r="AP100" s="278">
        <v>0</v>
      </c>
      <c r="AQ100" s="278">
        <v>0</v>
      </c>
      <c r="AR100" s="278">
        <v>0</v>
      </c>
      <c r="AS100" s="278">
        <v>0</v>
      </c>
      <c r="AT100" s="278">
        <v>0</v>
      </c>
      <c r="AU100" s="279"/>
      <c r="AV100" s="230">
        <f t="shared" si="133"/>
        <v>0</v>
      </c>
      <c r="AW100" s="230">
        <f t="shared" si="134"/>
        <v>0</v>
      </c>
      <c r="AX100" s="230" t="str">
        <f t="shared" si="135"/>
        <v>B3</v>
      </c>
      <c r="AY100" s="141">
        <f t="shared" si="136"/>
        <v>8</v>
      </c>
      <c r="AZ100" s="70">
        <f t="shared" si="137"/>
        <v>1</v>
      </c>
      <c r="BA100" s="70">
        <f t="shared" si="138"/>
        <v>1</v>
      </c>
      <c r="BB100" s="70">
        <f t="shared" si="139"/>
        <v>1</v>
      </c>
      <c r="BC100" s="70">
        <f t="shared" si="140"/>
        <v>0</v>
      </c>
      <c r="BD100" s="70">
        <f t="shared" si="141"/>
        <v>1</v>
      </c>
      <c r="BE100" s="70">
        <f t="shared" si="142"/>
        <v>1</v>
      </c>
      <c r="BF100" s="70">
        <f t="shared" si="143"/>
        <v>1</v>
      </c>
      <c r="BG100" s="71">
        <f t="shared" si="144"/>
        <v>0</v>
      </c>
      <c r="BH100" s="71">
        <f t="shared" si="145"/>
        <v>1</v>
      </c>
      <c r="BI100" s="71">
        <f t="shared" si="146"/>
        <v>0</v>
      </c>
      <c r="BJ100" s="71">
        <f t="shared" si="147"/>
        <v>0</v>
      </c>
      <c r="BK100" s="71">
        <f t="shared" si="148"/>
        <v>1</v>
      </c>
      <c r="BL100" s="70">
        <f t="shared" si="149"/>
        <v>1</v>
      </c>
      <c r="BM100" s="70">
        <f t="shared" si="150"/>
        <v>1</v>
      </c>
      <c r="BN100" s="70">
        <f t="shared" si="151"/>
        <v>0</v>
      </c>
      <c r="BO100" s="70">
        <f t="shared" si="152"/>
        <v>1</v>
      </c>
      <c r="BP100" s="403">
        <f t="shared" si="153"/>
        <v>0</v>
      </c>
      <c r="BQ100" s="403">
        <f t="shared" si="154"/>
        <v>0</v>
      </c>
      <c r="BR100" s="403">
        <f t="shared" si="155"/>
        <v>120000</v>
      </c>
      <c r="BS100" s="403">
        <f t="shared" si="156"/>
        <v>1000000</v>
      </c>
      <c r="BT100" s="403">
        <f t="shared" si="157"/>
        <v>0</v>
      </c>
      <c r="BU100" s="403">
        <f t="shared" si="158"/>
        <v>0</v>
      </c>
      <c r="BV100" s="403">
        <f t="shared" si="159"/>
        <v>0</v>
      </c>
      <c r="BW100" s="403">
        <f t="shared" si="160"/>
        <v>0</v>
      </c>
      <c r="BX100" s="403">
        <f t="shared" si="161"/>
        <v>0</v>
      </c>
      <c r="BY100" s="403">
        <f t="shared" si="162"/>
        <v>0</v>
      </c>
      <c r="BZ100" s="401">
        <v>0</v>
      </c>
      <c r="CA100" s="401">
        <v>0</v>
      </c>
      <c r="CB100" s="401">
        <v>0</v>
      </c>
      <c r="CC100" s="401">
        <v>0</v>
      </c>
      <c r="CD100" s="401">
        <v>0</v>
      </c>
      <c r="CE100" s="401">
        <v>0</v>
      </c>
      <c r="CF100" s="401">
        <v>0</v>
      </c>
      <c r="CG100" s="401">
        <v>0</v>
      </c>
      <c r="CH100" s="401">
        <v>0</v>
      </c>
      <c r="CI100" s="401">
        <v>0</v>
      </c>
      <c r="CJ100" s="401">
        <v>0</v>
      </c>
      <c r="CK100" s="401">
        <v>0</v>
      </c>
      <c r="CL100" s="401">
        <v>0</v>
      </c>
      <c r="CM100" s="401">
        <v>0</v>
      </c>
      <c r="CN100" s="401">
        <v>0</v>
      </c>
      <c r="CO100" s="401">
        <v>0</v>
      </c>
      <c r="CP100" s="401">
        <v>0</v>
      </c>
      <c r="CQ100" s="401">
        <v>0</v>
      </c>
      <c r="CR100" s="401">
        <v>0</v>
      </c>
      <c r="CS100" s="401">
        <v>0</v>
      </c>
      <c r="CT100" s="401">
        <v>0</v>
      </c>
      <c r="CU100" s="401">
        <v>0</v>
      </c>
      <c r="CV100" s="401">
        <v>0</v>
      </c>
      <c r="CW100" s="401">
        <v>0</v>
      </c>
      <c r="CX100" s="401">
        <v>0</v>
      </c>
      <c r="CY100" s="401">
        <v>0</v>
      </c>
      <c r="CZ100" s="401">
        <v>0</v>
      </c>
      <c r="DA100" s="401">
        <v>0</v>
      </c>
      <c r="DB100" s="401">
        <v>0</v>
      </c>
      <c r="DC100" s="401">
        <v>0</v>
      </c>
      <c r="DD100" s="401">
        <v>0</v>
      </c>
      <c r="DE100" s="401">
        <v>0</v>
      </c>
      <c r="DF100" s="401">
        <v>0</v>
      </c>
      <c r="DG100" s="403">
        <f t="shared" si="163"/>
        <v>276411.75</v>
      </c>
      <c r="DH100" s="403">
        <f t="shared" ref="DH100:EW100" si="199">DG100</f>
        <v>276411.75</v>
      </c>
      <c r="DI100" s="403">
        <f t="shared" si="199"/>
        <v>276411.75</v>
      </c>
      <c r="DJ100" s="403">
        <f t="shared" si="199"/>
        <v>276411.75</v>
      </c>
      <c r="DK100" s="403">
        <f t="shared" si="199"/>
        <v>276411.75</v>
      </c>
      <c r="DL100" s="403">
        <f t="shared" si="199"/>
        <v>276411.75</v>
      </c>
      <c r="DM100" s="403">
        <f t="shared" si="199"/>
        <v>276411.75</v>
      </c>
      <c r="DN100" s="403">
        <f t="shared" si="199"/>
        <v>276411.75</v>
      </c>
      <c r="DO100" s="403">
        <f t="shared" si="199"/>
        <v>276411.75</v>
      </c>
      <c r="DP100" s="403">
        <f t="shared" si="199"/>
        <v>276411.75</v>
      </c>
      <c r="DQ100" s="403">
        <f t="shared" si="199"/>
        <v>276411.75</v>
      </c>
      <c r="DR100" s="403">
        <f t="shared" si="199"/>
        <v>276411.75</v>
      </c>
      <c r="DS100" s="403">
        <f t="shared" si="199"/>
        <v>276411.75</v>
      </c>
      <c r="DT100" s="403">
        <f t="shared" si="199"/>
        <v>276411.75</v>
      </c>
      <c r="DU100" s="403">
        <f t="shared" si="199"/>
        <v>276411.75</v>
      </c>
      <c r="DV100" s="403">
        <f t="shared" si="199"/>
        <v>276411.75</v>
      </c>
      <c r="DW100" s="403">
        <f t="shared" si="199"/>
        <v>276411.75</v>
      </c>
      <c r="DX100" s="403">
        <f t="shared" si="199"/>
        <v>276411.75</v>
      </c>
      <c r="DY100" s="403">
        <f t="shared" si="199"/>
        <v>276411.75</v>
      </c>
      <c r="DZ100" s="403">
        <f t="shared" si="199"/>
        <v>276411.75</v>
      </c>
      <c r="EA100" s="403">
        <f t="shared" si="199"/>
        <v>276411.75</v>
      </c>
      <c r="EB100" s="403">
        <f t="shared" si="199"/>
        <v>276411.75</v>
      </c>
      <c r="EC100" s="403">
        <f t="shared" si="199"/>
        <v>276411.75</v>
      </c>
      <c r="ED100" s="403">
        <f t="shared" si="199"/>
        <v>276411.75</v>
      </c>
      <c r="EE100" s="403">
        <f t="shared" si="199"/>
        <v>276411.75</v>
      </c>
      <c r="EF100" s="403">
        <f t="shared" si="199"/>
        <v>276411.75</v>
      </c>
      <c r="EG100" s="403">
        <f t="shared" si="199"/>
        <v>276411.75</v>
      </c>
      <c r="EH100" s="403">
        <f t="shared" si="199"/>
        <v>276411.75</v>
      </c>
      <c r="EI100" s="403">
        <f t="shared" si="199"/>
        <v>276411.75</v>
      </c>
      <c r="EJ100" s="403">
        <f t="shared" si="199"/>
        <v>276411.75</v>
      </c>
      <c r="EK100" s="403">
        <f t="shared" si="199"/>
        <v>276411.75</v>
      </c>
      <c r="EL100" s="403">
        <f t="shared" si="199"/>
        <v>276411.75</v>
      </c>
      <c r="EM100" s="403">
        <f t="shared" si="199"/>
        <v>276411.75</v>
      </c>
      <c r="EN100" s="403">
        <f t="shared" si="199"/>
        <v>276411.75</v>
      </c>
      <c r="EO100" s="403">
        <f t="shared" si="199"/>
        <v>276411.75</v>
      </c>
      <c r="EP100" s="403">
        <f t="shared" si="199"/>
        <v>276411.75</v>
      </c>
      <c r="EQ100" s="403">
        <f t="shared" si="199"/>
        <v>276411.75</v>
      </c>
      <c r="ER100" s="403">
        <f t="shared" si="199"/>
        <v>276411.75</v>
      </c>
      <c r="ES100" s="403">
        <f t="shared" si="199"/>
        <v>276411.75</v>
      </c>
      <c r="ET100" s="403">
        <f t="shared" si="199"/>
        <v>276411.75</v>
      </c>
      <c r="EU100" s="403">
        <f t="shared" si="199"/>
        <v>276411.75</v>
      </c>
      <c r="EV100" s="403">
        <f t="shared" si="199"/>
        <v>276411.75</v>
      </c>
      <c r="EW100" s="403">
        <f t="shared" si="199"/>
        <v>276411.75</v>
      </c>
      <c r="EX100" s="404">
        <f>PV(0.05,'PV factor'!C150,,-BR100)</f>
        <v>108843.53741496598</v>
      </c>
      <c r="EY100" s="404">
        <f>PV(0.05,'PV factor'!D150,,-BS100)</f>
        <v>863837.59853147599</v>
      </c>
      <c r="EZ100" s="404">
        <f>PV(0.05,'PV factor'!E150,,-BT100)</f>
        <v>0</v>
      </c>
      <c r="FA100" s="404">
        <f>PV(0.05,'PV factor'!F150,,-BU100)</f>
        <v>0</v>
      </c>
      <c r="FB100" s="404">
        <f>PV(0.05,'PV factor'!G150,,-BV100)</f>
        <v>0</v>
      </c>
      <c r="FC100" s="404">
        <f>PV(0.05,'PV factor'!H150,,-BW100)</f>
        <v>0</v>
      </c>
      <c r="FD100" s="404">
        <f>PV(0.05,'PV factor'!I150,,-BX100)</f>
        <v>0</v>
      </c>
      <c r="FE100" s="404">
        <f>PV(0.05,'PV factor'!J150,,-BY100)</f>
        <v>0</v>
      </c>
      <c r="FF100" s="404">
        <f>PV(0.05,'PV factor'!K150,,-BZ100)</f>
        <v>0</v>
      </c>
      <c r="FG100" s="404">
        <f>PV(0.05,'PV factor'!L150,,-CA100)</f>
        <v>0</v>
      </c>
      <c r="FH100" s="404">
        <f>PV(0.05,'PV factor'!M150,,-CB100)</f>
        <v>0</v>
      </c>
      <c r="FI100" s="404">
        <f>PV(0.05,'PV factor'!N150,,-CC100)</f>
        <v>0</v>
      </c>
      <c r="FJ100" s="404">
        <f>PV(0.05,'PV factor'!O150,,-CD100)</f>
        <v>0</v>
      </c>
      <c r="FK100" s="404">
        <f>PV(0.05,'PV factor'!P150,,-CE100)</f>
        <v>0</v>
      </c>
      <c r="FL100" s="404">
        <f>PV(0.05,'PV factor'!Q150,,-CF100)</f>
        <v>0</v>
      </c>
      <c r="FM100" s="404">
        <f>PV(0.05,'PV factor'!R150,,-CG100)</f>
        <v>0</v>
      </c>
      <c r="FN100" s="404">
        <f>PV(0.05,'PV factor'!S150,,-CH100)</f>
        <v>0</v>
      </c>
      <c r="FO100" s="404">
        <f>PV(0.05,'PV factor'!T150,,-CI100)</f>
        <v>0</v>
      </c>
      <c r="FP100" s="404">
        <f>PV(0.05,'PV factor'!U150,,-CJ100)</f>
        <v>0</v>
      </c>
      <c r="FQ100" s="404">
        <f>PV(0.05,'PV factor'!V150,,-CK100)</f>
        <v>0</v>
      </c>
      <c r="FR100" s="404">
        <f>PV(0.05,'PV factor'!W150,,-CL100)</f>
        <v>0</v>
      </c>
      <c r="FS100" s="404">
        <f>PV(0.05,'PV factor'!X150,,-CM100)</f>
        <v>0</v>
      </c>
      <c r="FT100" s="404">
        <f>PV(0.05,'PV factor'!Y150,,-CN100)</f>
        <v>0</v>
      </c>
      <c r="FU100" s="404">
        <f>PV(0.05,'PV factor'!Z150,,-CO100)</f>
        <v>0</v>
      </c>
      <c r="FV100" s="404">
        <f>PV(0.05,'PV factor'!AA150,,-CP100)</f>
        <v>0</v>
      </c>
      <c r="FW100" s="404">
        <f>PV(0.05,'PV factor'!AB150,,-CQ100)</f>
        <v>0</v>
      </c>
      <c r="FX100" s="404">
        <f>PV(0.05,'PV factor'!AC150,,-CR100)</f>
        <v>0</v>
      </c>
      <c r="FY100" s="404">
        <f>PV(0.05,'PV factor'!AD150,,-CS100)</f>
        <v>0</v>
      </c>
      <c r="FZ100" s="404">
        <f>PV(0.05,'PV factor'!AE150,,-CT100)</f>
        <v>0</v>
      </c>
      <c r="GA100" s="404">
        <f>PV(0.05,'PV factor'!AF150,,-CU100)</f>
        <v>0</v>
      </c>
      <c r="GB100" s="404">
        <f>PV(0.05,'PV factor'!AG150,,-CV100)</f>
        <v>0</v>
      </c>
      <c r="GC100" s="404">
        <f>PV(0.05,'PV factor'!AH150,,-CW100)</f>
        <v>0</v>
      </c>
      <c r="GD100" s="404">
        <f>PV(0.05,'PV factor'!AI150,,-CX100)</f>
        <v>0</v>
      </c>
      <c r="GE100" s="404">
        <f>PV(0.05,'PV factor'!AJ150,,-CY100)</f>
        <v>0</v>
      </c>
      <c r="GF100" s="404">
        <f>PV(0.05,'PV factor'!AK150,,-CZ100)</f>
        <v>0</v>
      </c>
      <c r="GG100" s="404">
        <f>PV(0.05,'PV factor'!AL150,,-DA100)</f>
        <v>0</v>
      </c>
      <c r="GH100" s="404">
        <f>PV(0.05,'PV factor'!AM150,,-DB100)</f>
        <v>0</v>
      </c>
      <c r="GI100" s="404">
        <f>PV(0.05,'PV factor'!AN150,,-DC100)</f>
        <v>0</v>
      </c>
      <c r="GJ100" s="404">
        <f>PV(0.05,'PV factor'!AO150,,-DD100)</f>
        <v>0</v>
      </c>
      <c r="GK100" s="404">
        <f>PV(0.05,'PV factor'!AP150,,-DE100)</f>
        <v>0</v>
      </c>
      <c r="GL100" s="404">
        <f>PV(0.05,'PV factor'!C150,,-DI100)</f>
        <v>250713.60544217686</v>
      </c>
      <c r="GM100" s="404">
        <f>PV(0.05,'PV factor'!D150,,-DJ100)</f>
        <v>238774.86232588271</v>
      </c>
      <c r="GN100" s="404">
        <f>PV(0.05,'PV factor'!E150,,-DK100)</f>
        <v>227404.63078655498</v>
      </c>
      <c r="GO100" s="404">
        <f>PV(0.05,'PV factor'!F150,,-DL100)</f>
        <v>216575.83884433805</v>
      </c>
      <c r="GP100" s="404">
        <f>PV(0.05,'PV factor'!G150,,-DM100)</f>
        <v>206262.70366127437</v>
      </c>
      <c r="GQ100" s="404">
        <f>PV(0.05,'PV factor'!H150,,-DN100)</f>
        <v>196440.6701535946</v>
      </c>
      <c r="GR100" s="404">
        <f>PV(0.05,'PV factor'!I150,,-DO100)</f>
        <v>187086.35252723299</v>
      </c>
      <c r="GS100" s="404">
        <f>PV(0.05,'PV factor'!J150,,-DP100)</f>
        <v>178177.47859736474</v>
      </c>
      <c r="GT100" s="404">
        <f>PV(0.05,'PV factor'!K150,,-DQ100)</f>
        <v>169692.83675939497</v>
      </c>
      <c r="GU100" s="404">
        <f>PV(0.05,'PV factor'!L150,,-DR100)</f>
        <v>161612.22548513807</v>
      </c>
      <c r="GV100" s="404">
        <f>PV(0.05,'PV factor'!M150,,-DS100)</f>
        <v>153916.40522394102</v>
      </c>
      <c r="GW100" s="404">
        <f>PV(0.05,'PV factor'!N150,,-DT100)</f>
        <v>146587.05259422952</v>
      </c>
      <c r="GX100" s="404">
        <f>PV(0.05,'PV factor'!O150,,-DU100)</f>
        <v>139606.71675640912</v>
      </c>
      <c r="GY100" s="404">
        <f>PV(0.05,'PV factor'!P150,,-DV100)</f>
        <v>132958.77786324674</v>
      </c>
      <c r="GZ100" s="404">
        <f>PV(0.05,'PV factor'!Q150,,-DW100)</f>
        <v>126627.40748880642</v>
      </c>
      <c r="HA100" s="404">
        <f>PV(0.05,'PV factor'!R150,,-DX100)</f>
        <v>120597.53094172038</v>
      </c>
      <c r="HB100" s="404">
        <f>PV(0.05,'PV factor'!S150,,-DY100)</f>
        <v>114854.79137306704</v>
      </c>
      <c r="HC100" s="404">
        <f>PV(0.05,'PV factor'!T150,,-DZ100)</f>
        <v>109385.51559339717</v>
      </c>
      <c r="HD100" s="404">
        <f>PV(0.05,'PV factor'!U150,,-EA100)</f>
        <v>104176.68151752112</v>
      </c>
      <c r="HE100" s="404">
        <f>PV(0.05,'PV factor'!V150,,-EB100)</f>
        <v>99215.887159543927</v>
      </c>
      <c r="HF100" s="404">
        <f>PV(0.05,'PV factor'!W150,,-EC100)</f>
        <v>94491.321104327551</v>
      </c>
      <c r="HG100" s="404">
        <f>PV(0.05,'PV factor'!X150,,-ED100)</f>
        <v>89991.73438507384</v>
      </c>
      <c r="HH100" s="404">
        <f>PV(0.05,'PV factor'!Y150,,-EE100)</f>
        <v>85706.413700070334</v>
      </c>
      <c r="HI100" s="404">
        <f>PV(0.05,'PV factor'!Z150,,-EF100)</f>
        <v>81625.155904828891</v>
      </c>
      <c r="HJ100" s="404">
        <f>PV(0.05,'PV factor'!AA150,,-EG100)</f>
        <v>77738.243718884652</v>
      </c>
      <c r="HK100" s="404">
        <f>PV(0.05,'PV factor'!AB150,,-EH100)</f>
        <v>74036.422589413953</v>
      </c>
      <c r="HL100" s="404">
        <f>PV(0.05,'PV factor'!AC150,,-EI100)</f>
        <v>70510.878656584726</v>
      </c>
      <c r="HM100" s="404">
        <f>PV(0.05,'PV factor'!AD150,,-EJ100)</f>
        <v>67153.21776817592</v>
      </c>
      <c r="HN100" s="404">
        <f>PV(0.05,'PV factor'!AE150,,-EK100)</f>
        <v>63955.445493500898</v>
      </c>
      <c r="HO100" s="404">
        <f>PV(0.05,'PV factor'!AF150,,-EL100)</f>
        <v>60909.948089048448</v>
      </c>
      <c r="HP100" s="404">
        <f>PV(0.05,'PV factor'!AG150,,-EM100)</f>
        <v>58009.474370522337</v>
      </c>
      <c r="HQ100" s="404">
        <f>PV(0.05,'PV factor'!AH150,,-EN100)</f>
        <v>55247.118448116511</v>
      </c>
      <c r="HR100" s="404">
        <f>PV(0.05,'PV factor'!AI150,,-EO100)</f>
        <v>52616.30328392049</v>
      </c>
      <c r="HS100" s="404">
        <f>PV(0.05,'PV factor'!AJ150,,-EP100)</f>
        <v>50110.765032305222</v>
      </c>
      <c r="HT100" s="404">
        <f>PV(0.05,'PV factor'!AK150,,-EQ100)</f>
        <v>47724.538126004976</v>
      </c>
      <c r="HU100" s="404">
        <f>PV(0.05,'PV factor'!AL150,,-ER100)</f>
        <v>45451.941072385685</v>
      </c>
      <c r="HV100" s="404">
        <f>PV(0.05,'PV factor'!AM150,,-ES100)</f>
        <v>43287.562926081613</v>
      </c>
      <c r="HW100" s="404">
        <f>PV(0.05,'PV factor'!AN150,,-ET100)</f>
        <v>41226.250405792009</v>
      </c>
      <c r="HX100" s="404">
        <f>PV(0.05,'PV factor'!AO150,,-EU100)</f>
        <v>39263.095624563823</v>
      </c>
      <c r="HY100" s="404">
        <f>PV(0.05,'PV factor'!AP150,,-EV100)</f>
        <v>37393.424404346493</v>
      </c>
      <c r="HZ100" s="404">
        <f t="shared" si="165"/>
        <v>972681.13594644191</v>
      </c>
      <c r="IA100" s="404">
        <f t="shared" si="166"/>
        <v>4517117.2261987841</v>
      </c>
      <c r="IB100" s="401">
        <f t="shared" si="167"/>
        <v>4.6439856385243061</v>
      </c>
    </row>
    <row r="101" spans="1:236" ht="90" customHeight="1" x14ac:dyDescent="0.2">
      <c r="A101" s="242" t="s">
        <v>70</v>
      </c>
      <c r="B101" s="310" t="s">
        <v>71</v>
      </c>
      <c r="C101" s="310" t="s">
        <v>192</v>
      </c>
      <c r="D101" s="288" t="s">
        <v>73</v>
      </c>
      <c r="E101" s="310" t="s">
        <v>193</v>
      </c>
      <c r="F101" s="313" t="s">
        <v>194</v>
      </c>
      <c r="G101" s="213" t="s">
        <v>195</v>
      </c>
      <c r="H101" s="288" t="s">
        <v>77</v>
      </c>
      <c r="I101" s="113" t="s">
        <v>196</v>
      </c>
      <c r="J101" s="113">
        <v>10</v>
      </c>
      <c r="K101" s="113" t="s">
        <v>197</v>
      </c>
      <c r="L101" s="111">
        <v>20000</v>
      </c>
      <c r="M101" s="214" t="s">
        <v>198</v>
      </c>
      <c r="N101" s="112" t="s">
        <v>147</v>
      </c>
      <c r="O101" s="73" t="s">
        <v>106</v>
      </c>
      <c r="P101" s="112" t="s">
        <v>199</v>
      </c>
      <c r="Q101" s="112" t="s">
        <v>100</v>
      </c>
      <c r="R101" s="73" t="s">
        <v>162</v>
      </c>
      <c r="S101" s="112" t="s">
        <v>85</v>
      </c>
      <c r="T101" s="288" t="s">
        <v>86</v>
      </c>
      <c r="U101" s="112" t="s">
        <v>87</v>
      </c>
      <c r="V101" s="201">
        <v>1</v>
      </c>
      <c r="W101" s="250">
        <v>35000</v>
      </c>
      <c r="X101" s="250">
        <v>0</v>
      </c>
      <c r="Y101" s="250">
        <v>0</v>
      </c>
      <c r="Z101" s="250">
        <v>0</v>
      </c>
      <c r="AA101" s="250">
        <v>35000</v>
      </c>
      <c r="AB101" s="250">
        <v>0</v>
      </c>
      <c r="AC101" s="250">
        <v>0</v>
      </c>
      <c r="AD101" s="250">
        <v>0</v>
      </c>
      <c r="AE101" s="250">
        <v>0</v>
      </c>
      <c r="AF101" s="250">
        <v>0</v>
      </c>
      <c r="AG101" s="250">
        <v>0</v>
      </c>
      <c r="AH101" s="250">
        <v>0</v>
      </c>
      <c r="AI101" s="250"/>
      <c r="AJ101" s="250">
        <v>0</v>
      </c>
      <c r="AK101" s="250">
        <v>0</v>
      </c>
      <c r="AL101" s="250">
        <v>0</v>
      </c>
      <c r="AM101" s="250">
        <v>0</v>
      </c>
      <c r="AN101" s="250">
        <v>0</v>
      </c>
      <c r="AO101" s="250">
        <v>0</v>
      </c>
      <c r="AP101" s="250">
        <v>0</v>
      </c>
      <c r="AQ101" s="250">
        <v>0</v>
      </c>
      <c r="AR101" s="250">
        <v>0</v>
      </c>
      <c r="AS101" s="250">
        <v>0</v>
      </c>
      <c r="AT101" s="250">
        <v>0</v>
      </c>
      <c r="AU101" s="250"/>
      <c r="AV101" s="230">
        <f t="shared" si="133"/>
        <v>1</v>
      </c>
      <c r="AW101" s="230">
        <f t="shared" si="134"/>
        <v>0</v>
      </c>
      <c r="AX101" s="230" t="str">
        <f t="shared" si="135"/>
        <v>C90</v>
      </c>
      <c r="AY101" s="141">
        <f t="shared" si="136"/>
        <v>8</v>
      </c>
      <c r="AZ101" s="70">
        <f t="shared" si="137"/>
        <v>1</v>
      </c>
      <c r="BA101" s="70">
        <f t="shared" si="138"/>
        <v>1</v>
      </c>
      <c r="BB101" s="70">
        <f t="shared" si="139"/>
        <v>1</v>
      </c>
      <c r="BC101" s="70">
        <f t="shared" si="140"/>
        <v>1</v>
      </c>
      <c r="BD101" s="70">
        <f t="shared" si="141"/>
        <v>1</v>
      </c>
      <c r="BE101" s="70">
        <f t="shared" si="142"/>
        <v>1</v>
      </c>
      <c r="BF101" s="70">
        <f t="shared" si="143"/>
        <v>1</v>
      </c>
      <c r="BG101" s="71">
        <f t="shared" si="144"/>
        <v>0</v>
      </c>
      <c r="BH101" s="71">
        <f t="shared" si="145"/>
        <v>0</v>
      </c>
      <c r="BI101" s="71">
        <f t="shared" si="146"/>
        <v>0</v>
      </c>
      <c r="BJ101" s="71">
        <f t="shared" si="147"/>
        <v>0</v>
      </c>
      <c r="BK101" s="71">
        <f t="shared" si="148"/>
        <v>0</v>
      </c>
      <c r="BL101" s="70">
        <f t="shared" si="149"/>
        <v>1</v>
      </c>
      <c r="BM101" s="70">
        <f t="shared" si="150"/>
        <v>1</v>
      </c>
      <c r="BN101" s="70">
        <f t="shared" si="151"/>
        <v>1</v>
      </c>
      <c r="BO101" s="70">
        <f t="shared" si="152"/>
        <v>0</v>
      </c>
      <c r="BP101" s="144">
        <f t="shared" si="153"/>
        <v>0</v>
      </c>
      <c r="BQ101" s="144">
        <f t="shared" si="154"/>
        <v>0</v>
      </c>
      <c r="BR101" s="144">
        <f t="shared" si="155"/>
        <v>35000</v>
      </c>
      <c r="BS101" s="144">
        <f t="shared" si="156"/>
        <v>0</v>
      </c>
      <c r="BT101" s="144">
        <f t="shared" si="157"/>
        <v>0</v>
      </c>
      <c r="BU101" s="144">
        <f t="shared" si="158"/>
        <v>0</v>
      </c>
      <c r="BV101" s="144">
        <f t="shared" si="159"/>
        <v>0</v>
      </c>
      <c r="BW101" s="144">
        <f t="shared" si="160"/>
        <v>0</v>
      </c>
      <c r="BX101" s="144">
        <f t="shared" si="161"/>
        <v>0</v>
      </c>
      <c r="BY101" s="144">
        <f t="shared" si="162"/>
        <v>0</v>
      </c>
      <c r="BZ101" s="9">
        <v>0</v>
      </c>
      <c r="CA101" s="9">
        <v>0</v>
      </c>
      <c r="CB101" s="9">
        <v>0</v>
      </c>
      <c r="CC101" s="9">
        <v>0</v>
      </c>
      <c r="CD101" s="9">
        <v>0</v>
      </c>
      <c r="CE101" s="9">
        <v>0</v>
      </c>
      <c r="CF101" s="9">
        <v>0</v>
      </c>
      <c r="CG101" s="9">
        <v>0</v>
      </c>
      <c r="CH101" s="9">
        <v>0</v>
      </c>
      <c r="CI101" s="9">
        <v>0</v>
      </c>
      <c r="CJ101" s="9">
        <v>0</v>
      </c>
      <c r="CK101" s="9">
        <v>0</v>
      </c>
      <c r="CL101" s="9">
        <v>0</v>
      </c>
      <c r="CM101" s="9">
        <v>0</v>
      </c>
      <c r="CN101" s="9">
        <v>0</v>
      </c>
      <c r="CO101" s="9">
        <v>0</v>
      </c>
      <c r="CP101" s="9">
        <v>0</v>
      </c>
      <c r="CQ101" s="9">
        <v>0</v>
      </c>
      <c r="CR101" s="9">
        <v>0</v>
      </c>
      <c r="CS101" s="9">
        <v>0</v>
      </c>
      <c r="CT101" s="9">
        <v>0</v>
      </c>
      <c r="CU101" s="9">
        <v>0</v>
      </c>
      <c r="CV101" s="9">
        <v>0</v>
      </c>
      <c r="CW101" s="9">
        <v>0</v>
      </c>
      <c r="CX101" s="9">
        <v>0</v>
      </c>
      <c r="CY101" s="9">
        <v>0</v>
      </c>
      <c r="CZ101" s="9">
        <v>0</v>
      </c>
      <c r="DA101" s="9">
        <v>0</v>
      </c>
      <c r="DB101" s="9">
        <v>0</v>
      </c>
      <c r="DC101" s="9">
        <v>0</v>
      </c>
      <c r="DD101" s="9">
        <v>0</v>
      </c>
      <c r="DE101" s="9">
        <v>0</v>
      </c>
      <c r="DF101" s="9">
        <v>0</v>
      </c>
      <c r="DG101" s="144">
        <f t="shared" si="163"/>
        <v>20000</v>
      </c>
      <c r="DH101" s="144">
        <f t="shared" ref="DH101:EW101" si="200">DG101</f>
        <v>20000</v>
      </c>
      <c r="DI101" s="144">
        <f t="shared" si="200"/>
        <v>20000</v>
      </c>
      <c r="DJ101" s="144">
        <f t="shared" si="200"/>
        <v>20000</v>
      </c>
      <c r="DK101" s="144">
        <f t="shared" si="200"/>
        <v>20000</v>
      </c>
      <c r="DL101" s="144">
        <f t="shared" si="200"/>
        <v>20000</v>
      </c>
      <c r="DM101" s="144">
        <f t="shared" si="200"/>
        <v>20000</v>
      </c>
      <c r="DN101" s="144">
        <f t="shared" si="200"/>
        <v>20000</v>
      </c>
      <c r="DO101" s="144">
        <f t="shared" si="200"/>
        <v>20000</v>
      </c>
      <c r="DP101" s="144">
        <f t="shared" si="200"/>
        <v>20000</v>
      </c>
      <c r="DQ101" s="144">
        <f t="shared" si="200"/>
        <v>20000</v>
      </c>
      <c r="DR101" s="144">
        <f t="shared" si="200"/>
        <v>20000</v>
      </c>
      <c r="DS101" s="144">
        <f t="shared" si="200"/>
        <v>20000</v>
      </c>
      <c r="DT101" s="144">
        <f t="shared" si="200"/>
        <v>20000</v>
      </c>
      <c r="DU101" s="144">
        <f t="shared" si="200"/>
        <v>20000</v>
      </c>
      <c r="DV101" s="144">
        <f t="shared" si="200"/>
        <v>20000</v>
      </c>
      <c r="DW101" s="144">
        <f t="shared" si="200"/>
        <v>20000</v>
      </c>
      <c r="DX101" s="144">
        <f t="shared" si="200"/>
        <v>20000</v>
      </c>
      <c r="DY101" s="144">
        <f t="shared" si="200"/>
        <v>20000</v>
      </c>
      <c r="DZ101" s="144">
        <f t="shared" si="200"/>
        <v>20000</v>
      </c>
      <c r="EA101" s="144">
        <f t="shared" si="200"/>
        <v>20000</v>
      </c>
      <c r="EB101" s="144">
        <f t="shared" si="200"/>
        <v>20000</v>
      </c>
      <c r="EC101" s="144">
        <f t="shared" si="200"/>
        <v>20000</v>
      </c>
      <c r="ED101" s="144">
        <f t="shared" si="200"/>
        <v>20000</v>
      </c>
      <c r="EE101" s="144">
        <f t="shared" si="200"/>
        <v>20000</v>
      </c>
      <c r="EF101" s="144">
        <f t="shared" si="200"/>
        <v>20000</v>
      </c>
      <c r="EG101" s="144">
        <f t="shared" si="200"/>
        <v>20000</v>
      </c>
      <c r="EH101" s="144">
        <f t="shared" si="200"/>
        <v>20000</v>
      </c>
      <c r="EI101" s="144">
        <f t="shared" si="200"/>
        <v>20000</v>
      </c>
      <c r="EJ101" s="144">
        <f t="shared" si="200"/>
        <v>20000</v>
      </c>
      <c r="EK101" s="144">
        <f t="shared" si="200"/>
        <v>20000</v>
      </c>
      <c r="EL101" s="144">
        <f t="shared" si="200"/>
        <v>20000</v>
      </c>
      <c r="EM101" s="144">
        <f t="shared" si="200"/>
        <v>20000</v>
      </c>
      <c r="EN101" s="144">
        <f t="shared" si="200"/>
        <v>20000</v>
      </c>
      <c r="EO101" s="144">
        <f t="shared" si="200"/>
        <v>20000</v>
      </c>
      <c r="EP101" s="144">
        <f t="shared" si="200"/>
        <v>20000</v>
      </c>
      <c r="EQ101" s="144">
        <f t="shared" si="200"/>
        <v>20000</v>
      </c>
      <c r="ER101" s="144">
        <f t="shared" si="200"/>
        <v>20000</v>
      </c>
      <c r="ES101" s="144">
        <f t="shared" si="200"/>
        <v>20000</v>
      </c>
      <c r="ET101" s="144">
        <f t="shared" si="200"/>
        <v>20000</v>
      </c>
      <c r="EU101" s="144">
        <f t="shared" si="200"/>
        <v>20000</v>
      </c>
      <c r="EV101" s="144">
        <f t="shared" si="200"/>
        <v>20000</v>
      </c>
      <c r="EW101" s="144">
        <f t="shared" si="200"/>
        <v>20000</v>
      </c>
      <c r="EX101" s="147">
        <f>PV(0.05,'PV factor'!C330,,-BR101)</f>
        <v>31746.031746031746</v>
      </c>
      <c r="EY101" s="147">
        <f>PV(0.05,'PV factor'!D330,,-BS101)</f>
        <v>0</v>
      </c>
      <c r="EZ101" s="147">
        <f>PV(0.05,'PV factor'!E330,,-BT101)</f>
        <v>0</v>
      </c>
      <c r="FA101" s="147">
        <f>PV(0.05,'PV factor'!F330,,-BU101)</f>
        <v>0</v>
      </c>
      <c r="FB101" s="147">
        <f>PV(0.05,'PV factor'!G330,,-BV101)</f>
        <v>0</v>
      </c>
      <c r="FC101" s="147">
        <f>PV(0.05,'PV factor'!H330,,-BW101)</f>
        <v>0</v>
      </c>
      <c r="FD101" s="147">
        <f>PV(0.05,'PV factor'!I330,,-BX101)</f>
        <v>0</v>
      </c>
      <c r="FE101" s="147">
        <f>PV(0.05,'PV factor'!J330,,-BY101)</f>
        <v>0</v>
      </c>
      <c r="FF101" s="147">
        <f>PV(0.05,'PV factor'!K330,,-BZ101)</f>
        <v>0</v>
      </c>
      <c r="FG101" s="147">
        <f>PV(0.05,'PV factor'!L330,,-CA101)</f>
        <v>0</v>
      </c>
      <c r="FH101" s="147">
        <f>PV(0.05,'PV factor'!M330,,-CB101)</f>
        <v>0</v>
      </c>
      <c r="FI101" s="147">
        <f>PV(0.05,'PV factor'!N330,,-CC101)</f>
        <v>0</v>
      </c>
      <c r="FJ101" s="147">
        <f>PV(0.05,'PV factor'!O330,,-CD101)</f>
        <v>0</v>
      </c>
      <c r="FK101" s="147">
        <f>PV(0.05,'PV factor'!P330,,-CE101)</f>
        <v>0</v>
      </c>
      <c r="FL101" s="147">
        <f>PV(0.05,'PV factor'!Q330,,-CF101)</f>
        <v>0</v>
      </c>
      <c r="FM101" s="147">
        <f>PV(0.05,'PV factor'!R330,,-CG101)</f>
        <v>0</v>
      </c>
      <c r="FN101" s="147">
        <f>PV(0.05,'PV factor'!S330,,-CH101)</f>
        <v>0</v>
      </c>
      <c r="FO101" s="147">
        <f>PV(0.05,'PV factor'!T330,,-CI101)</f>
        <v>0</v>
      </c>
      <c r="FP101" s="147">
        <f>PV(0.05,'PV factor'!U330,,-CJ101)</f>
        <v>0</v>
      </c>
      <c r="FQ101" s="147">
        <f>PV(0.05,'PV factor'!V330,,-CK101)</f>
        <v>0</v>
      </c>
      <c r="FR101" s="147">
        <f>PV(0.05,'PV factor'!W330,,-CL101)</f>
        <v>0</v>
      </c>
      <c r="FS101" s="147">
        <f>PV(0.05,'PV factor'!X330,,-CM101)</f>
        <v>0</v>
      </c>
      <c r="FT101" s="147">
        <f>PV(0.05,'PV factor'!Y330,,-CN101)</f>
        <v>0</v>
      </c>
      <c r="FU101" s="147">
        <f>PV(0.05,'PV factor'!Z330,,-CO101)</f>
        <v>0</v>
      </c>
      <c r="FV101" s="147">
        <f>PV(0.05,'PV factor'!AA330,,-CP101)</f>
        <v>0</v>
      </c>
      <c r="FW101" s="147">
        <f>PV(0.05,'PV factor'!AB330,,-CQ101)</f>
        <v>0</v>
      </c>
      <c r="FX101" s="147">
        <f>PV(0.05,'PV factor'!AC330,,-CR101)</f>
        <v>0</v>
      </c>
      <c r="FY101" s="147">
        <f>PV(0.05,'PV factor'!AD330,,-CS101)</f>
        <v>0</v>
      </c>
      <c r="FZ101" s="147">
        <f>PV(0.05,'PV factor'!AE330,,-CT101)</f>
        <v>0</v>
      </c>
      <c r="GA101" s="147">
        <f>PV(0.05,'PV factor'!AF330,,-CU101)</f>
        <v>0</v>
      </c>
      <c r="GB101" s="147">
        <f>PV(0.05,'PV factor'!AG330,,-CV101)</f>
        <v>0</v>
      </c>
      <c r="GC101" s="147">
        <f>PV(0.05,'PV factor'!AH330,,-CW101)</f>
        <v>0</v>
      </c>
      <c r="GD101" s="147">
        <f>PV(0.05,'PV factor'!AI330,,-CX101)</f>
        <v>0</v>
      </c>
      <c r="GE101" s="147">
        <f>PV(0.05,'PV factor'!AJ330,,-CY101)</f>
        <v>0</v>
      </c>
      <c r="GF101" s="147">
        <f>PV(0.05,'PV factor'!AK330,,-CZ101)</f>
        <v>0</v>
      </c>
      <c r="GG101" s="147">
        <f>PV(0.05,'PV factor'!AL330,,-DA101)</f>
        <v>0</v>
      </c>
      <c r="GH101" s="147">
        <f>PV(0.05,'PV factor'!AM330,,-DB101)</f>
        <v>0</v>
      </c>
      <c r="GI101" s="147">
        <f>PV(0.05,'PV factor'!AN330,,-DC101)</f>
        <v>0</v>
      </c>
      <c r="GJ101" s="147">
        <f>PV(0.05,'PV factor'!AO330,,-DD101)</f>
        <v>0</v>
      </c>
      <c r="GK101" s="147">
        <f>PV(0.05,'PV factor'!AP330,,-DE101)</f>
        <v>0</v>
      </c>
      <c r="GL101" s="147">
        <f>PV(0.05,'PV factor'!C330,,-DI101)</f>
        <v>18140.589569160999</v>
      </c>
      <c r="GM101" s="147">
        <f>PV(0.05,'PV factor'!D330,,-DJ101)</f>
        <v>17276.751970629521</v>
      </c>
      <c r="GN101" s="147">
        <f>PV(0.05,'PV factor'!E330,,-DK101)</f>
        <v>16454.04949583764</v>
      </c>
      <c r="GO101" s="147">
        <f>PV(0.05,'PV factor'!F330,,-DL101)</f>
        <v>15670.523329369178</v>
      </c>
      <c r="GP101" s="147">
        <f>PV(0.05,'PV factor'!G330,,-DM101)</f>
        <v>14924.307932732554</v>
      </c>
      <c r="GQ101" s="147">
        <f>PV(0.05,'PV factor'!H330,,-DN101)</f>
        <v>14213.62660260243</v>
      </c>
      <c r="GR101" s="147">
        <f>PV(0.05,'PV factor'!I330,,-DO101)</f>
        <v>13536.787240573743</v>
      </c>
      <c r="GS101" s="147">
        <f>PV(0.05,'PV factor'!J330,,-DP101)</f>
        <v>12892.178324355946</v>
      </c>
      <c r="GT101" s="147">
        <f>PV(0.05,'PV factor'!K330,,-DQ101)</f>
        <v>12278.265070815187</v>
      </c>
      <c r="GU101" s="147">
        <f>PV(0.05,'PV factor'!L330,,-DR101)</f>
        <v>11693.585781728749</v>
      </c>
      <c r="GV101" s="147">
        <f>PV(0.05,'PV factor'!M330,,-DS101)</f>
        <v>11136.748363551191</v>
      </c>
      <c r="GW101" s="147">
        <f>PV(0.05,'PV factor'!N330,,-DT101)</f>
        <v>10606.427012905893</v>
      </c>
      <c r="GX101" s="147">
        <f>PV(0.05,'PV factor'!O330,,-DU101)</f>
        <v>10101.359059910377</v>
      </c>
      <c r="GY101" s="147">
        <f>PV(0.05,'PV factor'!P330,,-DV101)</f>
        <v>9620.3419618194039</v>
      </c>
      <c r="GZ101" s="147">
        <f>PV(0.05,'PV factor'!Q330,,-DW101)</f>
        <v>9162.2304398280048</v>
      </c>
      <c r="HA101" s="147">
        <f>PV(0.05,'PV factor'!R330,,-DX101)</f>
        <v>8725.9337522171463</v>
      </c>
      <c r="HB101" s="147">
        <f>PV(0.05,'PV factor'!S330,,-DY101)</f>
        <v>8310.4130973496631</v>
      </c>
      <c r="HC101" s="147">
        <f>PV(0.05,'PV factor'!T330,,-DZ101)</f>
        <v>7914.6791403330126</v>
      </c>
      <c r="HD101" s="147">
        <f>PV(0.05,'PV factor'!U330,,-EA101)</f>
        <v>7537.7896574600118</v>
      </c>
      <c r="HE101" s="147">
        <f>PV(0.05,'PV factor'!V330,,-EB101)</f>
        <v>7178.8472928190595</v>
      </c>
      <c r="HF101" s="147">
        <f>PV(0.05,'PV factor'!W330,,-EC101)</f>
        <v>6836.9974217324379</v>
      </c>
      <c r="HG101" s="147">
        <f>PV(0.05,'PV factor'!X330,,-ED101)</f>
        <v>6511.4261159356538</v>
      </c>
      <c r="HH101" s="147">
        <f>PV(0.05,'PV factor'!Y330,,-EE101)</f>
        <v>6201.358205653004</v>
      </c>
      <c r="HI101" s="147">
        <f>PV(0.05,'PV factor'!Z330,,-EF101)</f>
        <v>5906.0554339552418</v>
      </c>
      <c r="HJ101" s="147">
        <f>PV(0.05,'PV factor'!AA330,,-EG101)</f>
        <v>5624.8146990049927</v>
      </c>
      <c r="HK101" s="147">
        <f>PV(0.05,'PV factor'!AB330,,-EH101)</f>
        <v>5356.9663800047538</v>
      </c>
      <c r="HL101" s="147">
        <f>PV(0.05,'PV factor'!AC330,,-EI101)</f>
        <v>5101.8727428616712</v>
      </c>
      <c r="HM101" s="147">
        <f>PV(0.05,'PV factor'!AD330,,-EJ101)</f>
        <v>4858.9264217730197</v>
      </c>
      <c r="HN101" s="147">
        <f>PV(0.05,'PV factor'!AE330,,-EK101)</f>
        <v>4627.5489731171629</v>
      </c>
      <c r="HO101" s="147">
        <f>PV(0.05,'PV factor'!AF330,,-EL101)</f>
        <v>4407.1894982068197</v>
      </c>
      <c r="HP101" s="147">
        <f>PV(0.05,'PV factor'!AG330,,-EM101)</f>
        <v>4197.3233316255428</v>
      </c>
      <c r="HQ101" s="147">
        <f>PV(0.05,'PV factor'!AH330,,-EN101)</f>
        <v>3997.4507920243268</v>
      </c>
      <c r="HR101" s="147">
        <f>PV(0.05,'PV factor'!AI330,,-EO101)</f>
        <v>3807.0959924041208</v>
      </c>
      <c r="HS101" s="147">
        <f>PV(0.05,'PV factor'!AJ330,,-EP101)</f>
        <v>3625.8057070515433</v>
      </c>
      <c r="HT101" s="147">
        <f>PV(0.05,'PV factor'!AK330,,-EQ101)</f>
        <v>3453.1482924300417</v>
      </c>
      <c r="HU101" s="147">
        <f>PV(0.05,'PV factor'!AL330,,-ER101)</f>
        <v>3288.7126594571823</v>
      </c>
      <c r="HV101" s="147">
        <f>PV(0.05,'PV factor'!AM330,,-ES101)</f>
        <v>3132.1072947211264</v>
      </c>
      <c r="HW101" s="147">
        <f>PV(0.05,'PV factor'!AN330,,-ET101)</f>
        <v>2982.9593283058339</v>
      </c>
      <c r="HX101" s="147">
        <f>PV(0.05,'PV factor'!AO330,,-EU101)</f>
        <v>2840.9136460055565</v>
      </c>
      <c r="HY101" s="147">
        <f>PV(0.05,'PV factor'!AP330,,-EV101)</f>
        <v>2705.6320438148155</v>
      </c>
      <c r="HZ101" s="147">
        <f t="shared" si="165"/>
        <v>31746.031746031746</v>
      </c>
      <c r="IA101" s="147">
        <f t="shared" si="166"/>
        <v>147080.66531780595</v>
      </c>
      <c r="IB101" s="401">
        <f t="shared" si="167"/>
        <v>4.6330409575108877</v>
      </c>
    </row>
    <row r="102" spans="1:236" ht="90" customHeight="1" x14ac:dyDescent="0.2">
      <c r="A102" s="276" t="s">
        <v>634</v>
      </c>
      <c r="B102" s="277" t="s">
        <v>1167</v>
      </c>
      <c r="C102" s="277" t="s">
        <v>1232</v>
      </c>
      <c r="D102" s="99"/>
      <c r="E102" s="277" t="s">
        <v>1233</v>
      </c>
      <c r="F102" s="103" t="s">
        <v>1234</v>
      </c>
      <c r="G102" s="103" t="s">
        <v>1235</v>
      </c>
      <c r="H102" s="99" t="s">
        <v>77</v>
      </c>
      <c r="I102" s="103" t="s">
        <v>1216</v>
      </c>
      <c r="J102" s="103">
        <v>40</v>
      </c>
      <c r="K102" s="95" t="s">
        <v>206</v>
      </c>
      <c r="L102" s="98">
        <v>38400</v>
      </c>
      <c r="M102" s="99" t="s">
        <v>1236</v>
      </c>
      <c r="N102" s="99" t="s">
        <v>81</v>
      </c>
      <c r="O102" s="13" t="s">
        <v>217</v>
      </c>
      <c r="P102" s="99" t="s">
        <v>218</v>
      </c>
      <c r="Q102" s="112" t="s">
        <v>100</v>
      </c>
      <c r="R102" s="99" t="s">
        <v>108</v>
      </c>
      <c r="S102" s="99" t="s">
        <v>85</v>
      </c>
      <c r="T102" s="99" t="s">
        <v>366</v>
      </c>
      <c r="U102" s="99" t="s">
        <v>87</v>
      </c>
      <c r="V102" s="102">
        <v>1</v>
      </c>
      <c r="W102" s="105">
        <v>80000</v>
      </c>
      <c r="X102" s="105">
        <v>0</v>
      </c>
      <c r="Y102" s="105">
        <v>0</v>
      </c>
      <c r="Z102" s="105">
        <v>0</v>
      </c>
      <c r="AA102" s="105">
        <v>80000</v>
      </c>
      <c r="AB102" s="105">
        <v>0</v>
      </c>
      <c r="AC102" s="105">
        <v>0</v>
      </c>
      <c r="AD102" s="105">
        <v>0</v>
      </c>
      <c r="AE102" s="278">
        <v>0</v>
      </c>
      <c r="AF102" s="278">
        <v>0</v>
      </c>
      <c r="AG102" s="278">
        <v>0</v>
      </c>
      <c r="AH102" s="278">
        <v>0</v>
      </c>
      <c r="AI102" s="100" t="s">
        <v>88</v>
      </c>
      <c r="AJ102" s="105">
        <v>0</v>
      </c>
      <c r="AK102" s="105">
        <v>0</v>
      </c>
      <c r="AL102" s="105">
        <v>0</v>
      </c>
      <c r="AM102" s="105">
        <v>0</v>
      </c>
      <c r="AN102" s="105">
        <v>0</v>
      </c>
      <c r="AO102" s="105">
        <v>0</v>
      </c>
      <c r="AP102" s="105">
        <v>0</v>
      </c>
      <c r="AQ102" s="278">
        <v>0</v>
      </c>
      <c r="AR102" s="278">
        <v>0</v>
      </c>
      <c r="AS102" s="278">
        <v>0</v>
      </c>
      <c r="AT102" s="278">
        <v>0</v>
      </c>
      <c r="AU102" s="103"/>
      <c r="AV102" s="230">
        <f t="shared" si="133"/>
        <v>1</v>
      </c>
      <c r="AW102" s="230">
        <f t="shared" si="134"/>
        <v>0</v>
      </c>
      <c r="AX102" s="230" t="str">
        <f t="shared" si="135"/>
        <v>B3</v>
      </c>
      <c r="AY102" s="141">
        <f t="shared" si="136"/>
        <v>7</v>
      </c>
      <c r="AZ102" s="70">
        <f t="shared" si="137"/>
        <v>1</v>
      </c>
      <c r="BA102" s="70">
        <f t="shared" si="138"/>
        <v>1</v>
      </c>
      <c r="BB102" s="70">
        <f t="shared" si="139"/>
        <v>1</v>
      </c>
      <c r="BC102" s="70">
        <f t="shared" si="140"/>
        <v>0</v>
      </c>
      <c r="BD102" s="70">
        <f t="shared" si="141"/>
        <v>1</v>
      </c>
      <c r="BE102" s="70">
        <f t="shared" si="142"/>
        <v>1</v>
      </c>
      <c r="BF102" s="70">
        <f t="shared" si="143"/>
        <v>1</v>
      </c>
      <c r="BG102" s="71">
        <f t="shared" si="144"/>
        <v>0</v>
      </c>
      <c r="BH102" s="71">
        <f t="shared" si="145"/>
        <v>1</v>
      </c>
      <c r="BI102" s="71">
        <f t="shared" si="146"/>
        <v>0</v>
      </c>
      <c r="BJ102" s="71">
        <f t="shared" si="147"/>
        <v>0</v>
      </c>
      <c r="BK102" s="71">
        <f t="shared" si="148"/>
        <v>1</v>
      </c>
      <c r="BL102" s="70">
        <f t="shared" si="149"/>
        <v>1</v>
      </c>
      <c r="BM102" s="70">
        <f t="shared" si="150"/>
        <v>0</v>
      </c>
      <c r="BN102" s="70">
        <f t="shared" si="151"/>
        <v>0</v>
      </c>
      <c r="BO102" s="70">
        <f t="shared" si="152"/>
        <v>0</v>
      </c>
      <c r="BP102" s="144">
        <f t="shared" si="153"/>
        <v>0</v>
      </c>
      <c r="BQ102" s="144">
        <f t="shared" si="154"/>
        <v>0</v>
      </c>
      <c r="BR102" s="144">
        <f t="shared" si="155"/>
        <v>80000</v>
      </c>
      <c r="BS102" s="144">
        <f t="shared" si="156"/>
        <v>0</v>
      </c>
      <c r="BT102" s="144">
        <f t="shared" si="157"/>
        <v>0</v>
      </c>
      <c r="BU102" s="144">
        <f t="shared" si="158"/>
        <v>0</v>
      </c>
      <c r="BV102" s="144">
        <f t="shared" si="159"/>
        <v>0</v>
      </c>
      <c r="BW102" s="144">
        <f t="shared" si="160"/>
        <v>0</v>
      </c>
      <c r="BX102" s="144">
        <f t="shared" si="161"/>
        <v>0</v>
      </c>
      <c r="BY102" s="144">
        <f t="shared" si="162"/>
        <v>0</v>
      </c>
      <c r="BZ102" s="9">
        <v>0</v>
      </c>
      <c r="CA102" s="9">
        <v>0</v>
      </c>
      <c r="CB102" s="9">
        <v>0</v>
      </c>
      <c r="CC102" s="9">
        <v>0</v>
      </c>
      <c r="CD102" s="9">
        <v>0</v>
      </c>
      <c r="CE102" s="9">
        <v>0</v>
      </c>
      <c r="CF102" s="9">
        <v>0</v>
      </c>
      <c r="CG102" s="9">
        <v>0</v>
      </c>
      <c r="CH102" s="9">
        <v>0</v>
      </c>
      <c r="CI102" s="9">
        <v>0</v>
      </c>
      <c r="CJ102" s="9">
        <v>0</v>
      </c>
      <c r="CK102" s="9">
        <v>0</v>
      </c>
      <c r="CL102" s="9">
        <v>0</v>
      </c>
      <c r="CM102" s="9">
        <v>0</v>
      </c>
      <c r="CN102" s="9">
        <v>0</v>
      </c>
      <c r="CO102" s="9">
        <v>0</v>
      </c>
      <c r="CP102" s="9">
        <v>0</v>
      </c>
      <c r="CQ102" s="9">
        <v>0</v>
      </c>
      <c r="CR102" s="9">
        <v>0</v>
      </c>
      <c r="CS102" s="9">
        <v>0</v>
      </c>
      <c r="CT102" s="9">
        <v>0</v>
      </c>
      <c r="CU102" s="9">
        <v>0</v>
      </c>
      <c r="CV102" s="9">
        <v>0</v>
      </c>
      <c r="CW102" s="9">
        <v>0</v>
      </c>
      <c r="CX102" s="9">
        <v>0</v>
      </c>
      <c r="CY102" s="9">
        <v>0</v>
      </c>
      <c r="CZ102" s="9">
        <v>0</v>
      </c>
      <c r="DA102" s="9">
        <v>0</v>
      </c>
      <c r="DB102" s="9">
        <v>0</v>
      </c>
      <c r="DC102" s="9">
        <v>0</v>
      </c>
      <c r="DD102" s="9">
        <v>0</v>
      </c>
      <c r="DE102" s="9">
        <v>0</v>
      </c>
      <c r="DF102" s="9">
        <v>0</v>
      </c>
      <c r="DG102" s="144">
        <f t="shared" si="163"/>
        <v>38400</v>
      </c>
      <c r="DH102" s="144">
        <f t="shared" ref="DH102:EW102" si="201">DG102</f>
        <v>38400</v>
      </c>
      <c r="DI102" s="144">
        <f t="shared" si="201"/>
        <v>38400</v>
      </c>
      <c r="DJ102" s="144">
        <f t="shared" si="201"/>
        <v>38400</v>
      </c>
      <c r="DK102" s="144">
        <f t="shared" si="201"/>
        <v>38400</v>
      </c>
      <c r="DL102" s="144">
        <f t="shared" si="201"/>
        <v>38400</v>
      </c>
      <c r="DM102" s="144">
        <f t="shared" si="201"/>
        <v>38400</v>
      </c>
      <c r="DN102" s="144">
        <f t="shared" si="201"/>
        <v>38400</v>
      </c>
      <c r="DO102" s="144">
        <f t="shared" si="201"/>
        <v>38400</v>
      </c>
      <c r="DP102" s="144">
        <f t="shared" si="201"/>
        <v>38400</v>
      </c>
      <c r="DQ102" s="144">
        <f t="shared" si="201"/>
        <v>38400</v>
      </c>
      <c r="DR102" s="144">
        <f t="shared" si="201"/>
        <v>38400</v>
      </c>
      <c r="DS102" s="144">
        <f t="shared" si="201"/>
        <v>38400</v>
      </c>
      <c r="DT102" s="144">
        <f t="shared" si="201"/>
        <v>38400</v>
      </c>
      <c r="DU102" s="144">
        <f t="shared" si="201"/>
        <v>38400</v>
      </c>
      <c r="DV102" s="144">
        <f t="shared" si="201"/>
        <v>38400</v>
      </c>
      <c r="DW102" s="144">
        <f t="shared" si="201"/>
        <v>38400</v>
      </c>
      <c r="DX102" s="144">
        <f t="shared" si="201"/>
        <v>38400</v>
      </c>
      <c r="DY102" s="144">
        <f t="shared" si="201"/>
        <v>38400</v>
      </c>
      <c r="DZ102" s="144">
        <f t="shared" si="201"/>
        <v>38400</v>
      </c>
      <c r="EA102" s="144">
        <f t="shared" si="201"/>
        <v>38400</v>
      </c>
      <c r="EB102" s="144">
        <f t="shared" si="201"/>
        <v>38400</v>
      </c>
      <c r="EC102" s="144">
        <f t="shared" si="201"/>
        <v>38400</v>
      </c>
      <c r="ED102" s="144">
        <f t="shared" si="201"/>
        <v>38400</v>
      </c>
      <c r="EE102" s="144">
        <f t="shared" si="201"/>
        <v>38400</v>
      </c>
      <c r="EF102" s="144">
        <f t="shared" si="201"/>
        <v>38400</v>
      </c>
      <c r="EG102" s="144">
        <f t="shared" si="201"/>
        <v>38400</v>
      </c>
      <c r="EH102" s="144">
        <f t="shared" si="201"/>
        <v>38400</v>
      </c>
      <c r="EI102" s="144">
        <f t="shared" si="201"/>
        <v>38400</v>
      </c>
      <c r="EJ102" s="144">
        <f t="shared" si="201"/>
        <v>38400</v>
      </c>
      <c r="EK102" s="144">
        <f t="shared" si="201"/>
        <v>38400</v>
      </c>
      <c r="EL102" s="144">
        <f t="shared" si="201"/>
        <v>38400</v>
      </c>
      <c r="EM102" s="144">
        <f t="shared" si="201"/>
        <v>38400</v>
      </c>
      <c r="EN102" s="144">
        <f t="shared" si="201"/>
        <v>38400</v>
      </c>
      <c r="EO102" s="144">
        <f t="shared" si="201"/>
        <v>38400</v>
      </c>
      <c r="EP102" s="144">
        <f t="shared" si="201"/>
        <v>38400</v>
      </c>
      <c r="EQ102" s="144">
        <f t="shared" si="201"/>
        <v>38400</v>
      </c>
      <c r="ER102" s="144">
        <f t="shared" si="201"/>
        <v>38400</v>
      </c>
      <c r="ES102" s="144">
        <f t="shared" si="201"/>
        <v>38400</v>
      </c>
      <c r="ET102" s="144">
        <f t="shared" si="201"/>
        <v>38400</v>
      </c>
      <c r="EU102" s="144">
        <f t="shared" si="201"/>
        <v>38400</v>
      </c>
      <c r="EV102" s="144">
        <f t="shared" si="201"/>
        <v>38400</v>
      </c>
      <c r="EW102" s="144">
        <f t="shared" si="201"/>
        <v>38400</v>
      </c>
      <c r="EX102" s="147">
        <f>PV(0.05,'PV factor'!C132,,-BR102)</f>
        <v>72562.358276643994</v>
      </c>
      <c r="EY102" s="147">
        <f>PV(0.05,'PV factor'!D132,,-BS102)</f>
        <v>0</v>
      </c>
      <c r="EZ102" s="147">
        <f>PV(0.05,'PV factor'!E132,,-BT102)</f>
        <v>0</v>
      </c>
      <c r="FA102" s="147">
        <f>PV(0.05,'PV factor'!F132,,-BU102)</f>
        <v>0</v>
      </c>
      <c r="FB102" s="147">
        <f>PV(0.05,'PV factor'!G132,,-BV102)</f>
        <v>0</v>
      </c>
      <c r="FC102" s="147">
        <f>PV(0.05,'PV factor'!H132,,-BW102)</f>
        <v>0</v>
      </c>
      <c r="FD102" s="147">
        <f>PV(0.05,'PV factor'!I132,,-BX102)</f>
        <v>0</v>
      </c>
      <c r="FE102" s="147">
        <f>PV(0.05,'PV factor'!J132,,-BY102)</f>
        <v>0</v>
      </c>
      <c r="FF102" s="147">
        <f>PV(0.05,'PV factor'!K132,,-BZ102)</f>
        <v>0</v>
      </c>
      <c r="FG102" s="147">
        <f>PV(0.05,'PV factor'!L132,,-CA102)</f>
        <v>0</v>
      </c>
      <c r="FH102" s="147">
        <f>PV(0.05,'PV factor'!M132,,-CB102)</f>
        <v>0</v>
      </c>
      <c r="FI102" s="147">
        <f>PV(0.05,'PV factor'!N132,,-CC102)</f>
        <v>0</v>
      </c>
      <c r="FJ102" s="147">
        <f>PV(0.05,'PV factor'!O132,,-CD102)</f>
        <v>0</v>
      </c>
      <c r="FK102" s="147">
        <f>PV(0.05,'PV factor'!P132,,-CE102)</f>
        <v>0</v>
      </c>
      <c r="FL102" s="147">
        <f>PV(0.05,'PV factor'!Q132,,-CF102)</f>
        <v>0</v>
      </c>
      <c r="FM102" s="147">
        <f>PV(0.05,'PV factor'!R132,,-CG102)</f>
        <v>0</v>
      </c>
      <c r="FN102" s="147">
        <f>PV(0.05,'PV factor'!S132,,-CH102)</f>
        <v>0</v>
      </c>
      <c r="FO102" s="147">
        <f>PV(0.05,'PV factor'!T132,,-CI102)</f>
        <v>0</v>
      </c>
      <c r="FP102" s="147">
        <f>PV(0.05,'PV factor'!U132,,-CJ102)</f>
        <v>0</v>
      </c>
      <c r="FQ102" s="147">
        <f>PV(0.05,'PV factor'!V132,,-CK102)</f>
        <v>0</v>
      </c>
      <c r="FR102" s="147">
        <f>PV(0.05,'PV factor'!W132,,-CL102)</f>
        <v>0</v>
      </c>
      <c r="FS102" s="147">
        <f>PV(0.05,'PV factor'!X132,,-CM102)</f>
        <v>0</v>
      </c>
      <c r="FT102" s="147">
        <f>PV(0.05,'PV factor'!Y132,,-CN102)</f>
        <v>0</v>
      </c>
      <c r="FU102" s="147">
        <f>PV(0.05,'PV factor'!Z132,,-CO102)</f>
        <v>0</v>
      </c>
      <c r="FV102" s="147">
        <f>PV(0.05,'PV factor'!AA132,,-CP102)</f>
        <v>0</v>
      </c>
      <c r="FW102" s="147">
        <f>PV(0.05,'PV factor'!AB132,,-CQ102)</f>
        <v>0</v>
      </c>
      <c r="FX102" s="147">
        <f>PV(0.05,'PV factor'!AC132,,-CR102)</f>
        <v>0</v>
      </c>
      <c r="FY102" s="147">
        <f>PV(0.05,'PV factor'!AD132,,-CS102)</f>
        <v>0</v>
      </c>
      <c r="FZ102" s="147">
        <f>PV(0.05,'PV factor'!AE132,,-CT102)</f>
        <v>0</v>
      </c>
      <c r="GA102" s="147">
        <f>PV(0.05,'PV factor'!AF132,,-CU102)</f>
        <v>0</v>
      </c>
      <c r="GB102" s="147">
        <f>PV(0.05,'PV factor'!AG132,,-CV102)</f>
        <v>0</v>
      </c>
      <c r="GC102" s="147">
        <f>PV(0.05,'PV factor'!AH132,,-CW102)</f>
        <v>0</v>
      </c>
      <c r="GD102" s="147">
        <f>PV(0.05,'PV factor'!AI132,,-CX102)</f>
        <v>0</v>
      </c>
      <c r="GE102" s="147">
        <f>PV(0.05,'PV factor'!AJ132,,-CY102)</f>
        <v>0</v>
      </c>
      <c r="GF102" s="147">
        <f>PV(0.05,'PV factor'!AK132,,-CZ102)</f>
        <v>0</v>
      </c>
      <c r="GG102" s="147">
        <f>PV(0.05,'PV factor'!AL132,,-DA102)</f>
        <v>0</v>
      </c>
      <c r="GH102" s="147">
        <f>PV(0.05,'PV factor'!AM132,,-DB102)</f>
        <v>0</v>
      </c>
      <c r="GI102" s="147">
        <f>PV(0.05,'PV factor'!AN132,,-DC102)</f>
        <v>0</v>
      </c>
      <c r="GJ102" s="147">
        <f>PV(0.05,'PV factor'!AO132,,-DD102)</f>
        <v>0</v>
      </c>
      <c r="GK102" s="147">
        <f>PV(0.05,'PV factor'!AP132,,-DE102)</f>
        <v>0</v>
      </c>
      <c r="GL102" s="147">
        <f>PV(0.05,'PV factor'!C132,,-DI102)</f>
        <v>34829.931972789112</v>
      </c>
      <c r="GM102" s="147">
        <f>PV(0.05,'PV factor'!D132,,-DJ102)</f>
        <v>33171.363783608678</v>
      </c>
      <c r="GN102" s="147">
        <f>PV(0.05,'PV factor'!E132,,-DK102)</f>
        <v>31591.775032008267</v>
      </c>
      <c r="GO102" s="147">
        <f>PV(0.05,'PV factor'!F132,,-DL102)</f>
        <v>30087.404792388825</v>
      </c>
      <c r="GP102" s="147">
        <f>PV(0.05,'PV factor'!G132,,-DM102)</f>
        <v>28654.671230846503</v>
      </c>
      <c r="GQ102" s="147">
        <f>PV(0.05,'PV factor'!H132,,-DN102)</f>
        <v>27290.163076996665</v>
      </c>
      <c r="GR102" s="147">
        <f>PV(0.05,'PV factor'!I132,,-DO102)</f>
        <v>25990.631501901589</v>
      </c>
      <c r="GS102" s="147">
        <f>PV(0.05,'PV factor'!J132,,-DP102)</f>
        <v>24752.982382763417</v>
      </c>
      <c r="GT102" s="147">
        <f>PV(0.05,'PV factor'!K132,,-DQ102)</f>
        <v>23574.268935965156</v>
      </c>
      <c r="GU102" s="147">
        <f>PV(0.05,'PV factor'!L132,,-DR102)</f>
        <v>22451.684700919195</v>
      </c>
      <c r="GV102" s="147">
        <f>PV(0.05,'PV factor'!M132,,-DS102)</f>
        <v>21382.556858018284</v>
      </c>
      <c r="GW102" s="147">
        <f>PV(0.05,'PV factor'!N132,,-DT102)</f>
        <v>20364.339864779315</v>
      </c>
      <c r="GX102" s="147">
        <f>PV(0.05,'PV factor'!O132,,-DU102)</f>
        <v>19394.609395027925</v>
      </c>
      <c r="GY102" s="147">
        <f>PV(0.05,'PV factor'!P132,,-DV102)</f>
        <v>18471.056566693256</v>
      </c>
      <c r="GZ102" s="147">
        <f>PV(0.05,'PV factor'!Q132,,-DW102)</f>
        <v>17591.48244446977</v>
      </c>
      <c r="HA102" s="147">
        <f>PV(0.05,'PV factor'!R132,,-DX102)</f>
        <v>16753.792804256918</v>
      </c>
      <c r="HB102" s="147">
        <f>PV(0.05,'PV factor'!S132,,-DY102)</f>
        <v>15955.993146911353</v>
      </c>
      <c r="HC102" s="147">
        <f>PV(0.05,'PV factor'!T132,,-DZ102)</f>
        <v>15196.183949439384</v>
      </c>
      <c r="HD102" s="147">
        <f>PV(0.05,'PV factor'!U132,,-EA102)</f>
        <v>14472.556142323223</v>
      </c>
      <c r="HE102" s="147">
        <f>PV(0.05,'PV factor'!V132,,-EB102)</f>
        <v>13783.386802212593</v>
      </c>
      <c r="HF102" s="147">
        <f>PV(0.05,'PV factor'!W132,,-EC102)</f>
        <v>13127.035049726281</v>
      </c>
      <c r="HG102" s="147">
        <f>PV(0.05,'PV factor'!X132,,-ED102)</f>
        <v>12501.938142596455</v>
      </c>
      <c r="HH102" s="147">
        <f>PV(0.05,'PV factor'!Y132,,-EE102)</f>
        <v>11906.607754853769</v>
      </c>
      <c r="HI102" s="147">
        <f>PV(0.05,'PV factor'!Z132,,-EF102)</f>
        <v>11339.626433194064</v>
      </c>
      <c r="HJ102" s="147">
        <f>PV(0.05,'PV factor'!AA132,,-EG102)</f>
        <v>10799.644222089584</v>
      </c>
      <c r="HK102" s="147">
        <f>PV(0.05,'PV factor'!AB132,,-EH102)</f>
        <v>10285.375449609128</v>
      </c>
      <c r="HL102" s="147">
        <f>PV(0.05,'PV factor'!AC132,,-EI102)</f>
        <v>9795.5956662944081</v>
      </c>
      <c r="HM102" s="147">
        <f>PV(0.05,'PV factor'!AD132,,-EJ102)</f>
        <v>9329.1387298041973</v>
      </c>
      <c r="HN102" s="147">
        <f>PV(0.05,'PV factor'!AE132,,-EK102)</f>
        <v>8884.8940283849533</v>
      </c>
      <c r="HO102" s="147">
        <f>PV(0.05,'PV factor'!AF132,,-EL102)</f>
        <v>8461.8038365570937</v>
      </c>
      <c r="HP102" s="147">
        <f>PV(0.05,'PV factor'!AG132,,-EM102)</f>
        <v>8058.8607967210428</v>
      </c>
      <c r="HQ102" s="147">
        <f>PV(0.05,'PV factor'!AH132,,-EN102)</f>
        <v>7675.1055206867077</v>
      </c>
      <c r="HR102" s="147">
        <f>PV(0.05,'PV factor'!AI132,,-EO102)</f>
        <v>7309.6243054159122</v>
      </c>
      <c r="HS102" s="147">
        <f>PV(0.05,'PV factor'!AJ132,,-EP102)</f>
        <v>6961.5469575389625</v>
      </c>
      <c r="HT102" s="147">
        <f>PV(0.05,'PV factor'!AK132,,-EQ102)</f>
        <v>6630.0447214656797</v>
      </c>
      <c r="HU102" s="147">
        <f>PV(0.05,'PV factor'!AL132,,-ER102)</f>
        <v>6314.3283061577895</v>
      </c>
      <c r="HV102" s="147">
        <f>PV(0.05,'PV factor'!AM132,,-ES102)</f>
        <v>6013.6460058645625</v>
      </c>
      <c r="HW102" s="147">
        <f>PV(0.05,'PV factor'!AN132,,-ET102)</f>
        <v>5727.2819103472011</v>
      </c>
      <c r="HX102" s="147">
        <f>PV(0.05,'PV factor'!AO132,,-EU102)</f>
        <v>5454.5542003306691</v>
      </c>
      <c r="HY102" s="147">
        <f>PV(0.05,'PV factor'!AP132,,-EV102)</f>
        <v>5194.8135241244463</v>
      </c>
      <c r="HZ102" s="147">
        <f t="shared" si="165"/>
        <v>72562.358276643994</v>
      </c>
      <c r="IA102" s="147">
        <f t="shared" si="166"/>
        <v>627532.30094608234</v>
      </c>
      <c r="IB102" s="401">
        <f t="shared" si="167"/>
        <v>8.6481795224131961</v>
      </c>
    </row>
    <row r="103" spans="1:236" ht="90" customHeight="1" x14ac:dyDescent="0.2">
      <c r="A103" s="254" t="s">
        <v>200</v>
      </c>
      <c r="B103" s="8" t="s">
        <v>201</v>
      </c>
      <c r="C103" s="254" t="s">
        <v>236</v>
      </c>
      <c r="D103" s="255">
        <v>5</v>
      </c>
      <c r="E103" s="8" t="s">
        <v>237</v>
      </c>
      <c r="F103" s="7" t="s">
        <v>238</v>
      </c>
      <c r="G103" s="7" t="s">
        <v>239</v>
      </c>
      <c r="H103" s="4" t="s">
        <v>77</v>
      </c>
      <c r="I103" s="7" t="s">
        <v>240</v>
      </c>
      <c r="J103" s="7">
        <v>5</v>
      </c>
      <c r="K103" s="7" t="s">
        <v>244</v>
      </c>
      <c r="L103" s="76">
        <v>75000</v>
      </c>
      <c r="M103" s="4" t="s">
        <v>3380</v>
      </c>
      <c r="N103" s="4" t="s">
        <v>81</v>
      </c>
      <c r="O103" s="73" t="s">
        <v>106</v>
      </c>
      <c r="P103" s="4" t="s">
        <v>199</v>
      </c>
      <c r="Q103" s="112" t="s">
        <v>100</v>
      </c>
      <c r="R103" s="4" t="s">
        <v>108</v>
      </c>
      <c r="S103" s="4" t="s">
        <v>99</v>
      </c>
      <c r="T103" s="4" t="s">
        <v>208</v>
      </c>
      <c r="U103" s="4" t="s">
        <v>100</v>
      </c>
      <c r="V103" s="6">
        <v>1</v>
      </c>
      <c r="W103" s="256">
        <v>80000</v>
      </c>
      <c r="X103" s="256">
        <v>0</v>
      </c>
      <c r="Y103" s="256">
        <v>0</v>
      </c>
      <c r="Z103" s="256">
        <v>0</v>
      </c>
      <c r="AA103" s="256">
        <v>0</v>
      </c>
      <c r="AB103" s="256">
        <v>40000</v>
      </c>
      <c r="AC103" s="256">
        <v>40000</v>
      </c>
      <c r="AD103" s="256">
        <v>0</v>
      </c>
      <c r="AE103" s="256">
        <v>0</v>
      </c>
      <c r="AF103" s="256">
        <v>0</v>
      </c>
      <c r="AG103" s="256">
        <v>0</v>
      </c>
      <c r="AH103" s="256">
        <v>0</v>
      </c>
      <c r="AI103" s="5"/>
      <c r="AJ103" s="256">
        <v>0</v>
      </c>
      <c r="AK103" s="256">
        <v>0</v>
      </c>
      <c r="AL103" s="256">
        <v>0</v>
      </c>
      <c r="AM103" s="256">
        <v>0</v>
      </c>
      <c r="AN103" s="256">
        <v>0</v>
      </c>
      <c r="AO103" s="256">
        <v>0</v>
      </c>
      <c r="AP103" s="256">
        <v>0</v>
      </c>
      <c r="AQ103" s="256">
        <v>0</v>
      </c>
      <c r="AR103" s="256">
        <v>0</v>
      </c>
      <c r="AS103" s="256">
        <v>0</v>
      </c>
      <c r="AT103" s="256">
        <v>0</v>
      </c>
      <c r="AU103" s="7"/>
      <c r="AV103" s="230">
        <f t="shared" si="133"/>
        <v>1</v>
      </c>
      <c r="AW103" s="230">
        <f t="shared" si="134"/>
        <v>0</v>
      </c>
      <c r="AX103" s="230" t="str">
        <f t="shared" si="135"/>
        <v>C90</v>
      </c>
      <c r="AY103" s="141">
        <f t="shared" si="136"/>
        <v>9</v>
      </c>
      <c r="AZ103" s="70">
        <f t="shared" si="137"/>
        <v>1</v>
      </c>
      <c r="BA103" s="70">
        <f t="shared" si="138"/>
        <v>1</v>
      </c>
      <c r="BB103" s="70">
        <f t="shared" si="139"/>
        <v>1</v>
      </c>
      <c r="BC103" s="70">
        <f t="shared" si="140"/>
        <v>1</v>
      </c>
      <c r="BD103" s="70">
        <f t="shared" si="141"/>
        <v>1</v>
      </c>
      <c r="BE103" s="70">
        <f t="shared" si="142"/>
        <v>1</v>
      </c>
      <c r="BF103" s="70">
        <f t="shared" si="143"/>
        <v>1</v>
      </c>
      <c r="BG103" s="71">
        <f t="shared" si="144"/>
        <v>0</v>
      </c>
      <c r="BH103" s="71">
        <f t="shared" si="145"/>
        <v>1</v>
      </c>
      <c r="BI103" s="71">
        <f t="shared" si="146"/>
        <v>0</v>
      </c>
      <c r="BJ103" s="71">
        <f t="shared" si="147"/>
        <v>0</v>
      </c>
      <c r="BK103" s="71">
        <f t="shared" si="148"/>
        <v>1</v>
      </c>
      <c r="BL103" s="70">
        <f t="shared" si="149"/>
        <v>1</v>
      </c>
      <c r="BM103" s="70">
        <f t="shared" si="150"/>
        <v>1</v>
      </c>
      <c r="BN103" s="70">
        <f t="shared" si="151"/>
        <v>0</v>
      </c>
      <c r="BO103" s="70">
        <f t="shared" si="152"/>
        <v>1</v>
      </c>
      <c r="BP103" s="144">
        <f t="shared" si="153"/>
        <v>0</v>
      </c>
      <c r="BQ103" s="144">
        <f t="shared" si="154"/>
        <v>0</v>
      </c>
      <c r="BR103" s="144">
        <f t="shared" si="155"/>
        <v>0</v>
      </c>
      <c r="BS103" s="144">
        <f t="shared" si="156"/>
        <v>40000</v>
      </c>
      <c r="BT103" s="144">
        <f t="shared" si="157"/>
        <v>40000</v>
      </c>
      <c r="BU103" s="144">
        <f t="shared" si="158"/>
        <v>0</v>
      </c>
      <c r="BV103" s="144">
        <f t="shared" si="159"/>
        <v>0</v>
      </c>
      <c r="BW103" s="144">
        <f t="shared" si="160"/>
        <v>0</v>
      </c>
      <c r="BX103" s="144">
        <f t="shared" si="161"/>
        <v>0</v>
      </c>
      <c r="BY103" s="144">
        <f t="shared" si="162"/>
        <v>0</v>
      </c>
      <c r="BZ103" s="9">
        <v>0</v>
      </c>
      <c r="CA103" s="9">
        <v>0</v>
      </c>
      <c r="CB103" s="9">
        <v>0</v>
      </c>
      <c r="CC103" s="9">
        <v>0</v>
      </c>
      <c r="CD103" s="9">
        <v>0</v>
      </c>
      <c r="CE103" s="9">
        <v>0</v>
      </c>
      <c r="CF103" s="9">
        <v>0</v>
      </c>
      <c r="CG103" s="9">
        <v>0</v>
      </c>
      <c r="CH103" s="9">
        <v>0</v>
      </c>
      <c r="CI103" s="9">
        <v>0</v>
      </c>
      <c r="CJ103" s="9">
        <v>0</v>
      </c>
      <c r="CK103" s="9">
        <v>0</v>
      </c>
      <c r="CL103" s="9">
        <v>0</v>
      </c>
      <c r="CM103" s="9">
        <v>0</v>
      </c>
      <c r="CN103" s="9">
        <v>0</v>
      </c>
      <c r="CO103" s="9">
        <v>0</v>
      </c>
      <c r="CP103" s="9">
        <v>0</v>
      </c>
      <c r="CQ103" s="9">
        <v>0</v>
      </c>
      <c r="CR103" s="9">
        <v>0</v>
      </c>
      <c r="CS103" s="9">
        <v>0</v>
      </c>
      <c r="CT103" s="9">
        <v>0</v>
      </c>
      <c r="CU103" s="9">
        <v>0</v>
      </c>
      <c r="CV103" s="9">
        <v>0</v>
      </c>
      <c r="CW103" s="9">
        <v>0</v>
      </c>
      <c r="CX103" s="9">
        <v>0</v>
      </c>
      <c r="CY103" s="9">
        <v>0</v>
      </c>
      <c r="CZ103" s="9">
        <v>0</v>
      </c>
      <c r="DA103" s="9">
        <v>0</v>
      </c>
      <c r="DB103" s="9">
        <v>0</v>
      </c>
      <c r="DC103" s="9">
        <v>0</v>
      </c>
      <c r="DD103" s="9">
        <v>0</v>
      </c>
      <c r="DE103" s="9">
        <v>0</v>
      </c>
      <c r="DF103" s="9">
        <v>0</v>
      </c>
      <c r="DG103" s="144">
        <f t="shared" si="163"/>
        <v>75000</v>
      </c>
      <c r="DH103" s="144">
        <f t="shared" ref="DH103:EW103" si="202">DG103</f>
        <v>75000</v>
      </c>
      <c r="DI103" s="144">
        <f t="shared" si="202"/>
        <v>75000</v>
      </c>
      <c r="DJ103" s="144">
        <f t="shared" si="202"/>
        <v>75000</v>
      </c>
      <c r="DK103" s="144">
        <f t="shared" si="202"/>
        <v>75000</v>
      </c>
      <c r="DL103" s="144">
        <f t="shared" si="202"/>
        <v>75000</v>
      </c>
      <c r="DM103" s="144">
        <f t="shared" si="202"/>
        <v>75000</v>
      </c>
      <c r="DN103" s="144">
        <f t="shared" si="202"/>
        <v>75000</v>
      </c>
      <c r="DO103" s="144">
        <f t="shared" si="202"/>
        <v>75000</v>
      </c>
      <c r="DP103" s="144">
        <f t="shared" si="202"/>
        <v>75000</v>
      </c>
      <c r="DQ103" s="144">
        <f t="shared" si="202"/>
        <v>75000</v>
      </c>
      <c r="DR103" s="144">
        <f t="shared" si="202"/>
        <v>75000</v>
      </c>
      <c r="DS103" s="144">
        <f t="shared" si="202"/>
        <v>75000</v>
      </c>
      <c r="DT103" s="144">
        <f t="shared" si="202"/>
        <v>75000</v>
      </c>
      <c r="DU103" s="144">
        <f t="shared" si="202"/>
        <v>75000</v>
      </c>
      <c r="DV103" s="144">
        <f t="shared" si="202"/>
        <v>75000</v>
      </c>
      <c r="DW103" s="144">
        <f t="shared" si="202"/>
        <v>75000</v>
      </c>
      <c r="DX103" s="144">
        <f t="shared" si="202"/>
        <v>75000</v>
      </c>
      <c r="DY103" s="144">
        <f t="shared" si="202"/>
        <v>75000</v>
      </c>
      <c r="DZ103" s="144">
        <f t="shared" si="202"/>
        <v>75000</v>
      </c>
      <c r="EA103" s="144">
        <f t="shared" si="202"/>
        <v>75000</v>
      </c>
      <c r="EB103" s="144">
        <f t="shared" si="202"/>
        <v>75000</v>
      </c>
      <c r="EC103" s="144">
        <f t="shared" si="202"/>
        <v>75000</v>
      </c>
      <c r="ED103" s="144">
        <f t="shared" si="202"/>
        <v>75000</v>
      </c>
      <c r="EE103" s="144">
        <f t="shared" si="202"/>
        <v>75000</v>
      </c>
      <c r="EF103" s="144">
        <f t="shared" si="202"/>
        <v>75000</v>
      </c>
      <c r="EG103" s="144">
        <f t="shared" si="202"/>
        <v>75000</v>
      </c>
      <c r="EH103" s="144">
        <f t="shared" si="202"/>
        <v>75000</v>
      </c>
      <c r="EI103" s="144">
        <f t="shared" si="202"/>
        <v>75000</v>
      </c>
      <c r="EJ103" s="144">
        <f t="shared" si="202"/>
        <v>75000</v>
      </c>
      <c r="EK103" s="144">
        <f t="shared" si="202"/>
        <v>75000</v>
      </c>
      <c r="EL103" s="144">
        <f t="shared" si="202"/>
        <v>75000</v>
      </c>
      <c r="EM103" s="144">
        <f t="shared" si="202"/>
        <v>75000</v>
      </c>
      <c r="EN103" s="144">
        <f t="shared" si="202"/>
        <v>75000</v>
      </c>
      <c r="EO103" s="144">
        <f t="shared" si="202"/>
        <v>75000</v>
      </c>
      <c r="EP103" s="144">
        <f t="shared" si="202"/>
        <v>75000</v>
      </c>
      <c r="EQ103" s="144">
        <f t="shared" si="202"/>
        <v>75000</v>
      </c>
      <c r="ER103" s="144">
        <f t="shared" si="202"/>
        <v>75000</v>
      </c>
      <c r="ES103" s="144">
        <f t="shared" si="202"/>
        <v>75000</v>
      </c>
      <c r="ET103" s="144">
        <f t="shared" si="202"/>
        <v>75000</v>
      </c>
      <c r="EU103" s="144">
        <f t="shared" si="202"/>
        <v>75000</v>
      </c>
      <c r="EV103" s="144">
        <f t="shared" si="202"/>
        <v>75000</v>
      </c>
      <c r="EW103" s="144">
        <f t="shared" si="202"/>
        <v>75000</v>
      </c>
      <c r="EX103" s="147">
        <f>PV(0.05,'PV factor'!C58,,-BR103)</f>
        <v>0</v>
      </c>
      <c r="EY103" s="147">
        <f>PV(0.05,'PV factor'!D58,,-BS103)</f>
        <v>34553.503941259041</v>
      </c>
      <c r="EZ103" s="147">
        <f>PV(0.05,'PV factor'!E58,,-BT103)</f>
        <v>32908.098991675281</v>
      </c>
      <c r="FA103" s="147">
        <f>PV(0.05,'PV factor'!F58,,-BU103)</f>
        <v>0</v>
      </c>
      <c r="FB103" s="147">
        <f>PV(0.05,'PV factor'!G58,,-BV103)</f>
        <v>0</v>
      </c>
      <c r="FC103" s="147">
        <f>PV(0.05,'PV factor'!H58,,-BW103)</f>
        <v>0</v>
      </c>
      <c r="FD103" s="147">
        <f>PV(0.05,'PV factor'!I58,,-BX103)</f>
        <v>0</v>
      </c>
      <c r="FE103" s="147">
        <f>PV(0.05,'PV factor'!J58,,-BY103)</f>
        <v>0</v>
      </c>
      <c r="FF103" s="147">
        <f>PV(0.05,'PV factor'!K58,,-BZ103)</f>
        <v>0</v>
      </c>
      <c r="FG103" s="147">
        <f>PV(0.05,'PV factor'!L58,,-CA103)</f>
        <v>0</v>
      </c>
      <c r="FH103" s="147">
        <f>PV(0.05,'PV factor'!M58,,-CB103)</f>
        <v>0</v>
      </c>
      <c r="FI103" s="147">
        <f>PV(0.05,'PV factor'!N58,,-CC103)</f>
        <v>0</v>
      </c>
      <c r="FJ103" s="147">
        <f>PV(0.05,'PV factor'!O58,,-CD103)</f>
        <v>0</v>
      </c>
      <c r="FK103" s="147">
        <f>PV(0.05,'PV factor'!P58,,-CE103)</f>
        <v>0</v>
      </c>
      <c r="FL103" s="147">
        <f>PV(0.05,'PV factor'!Q58,,-CF103)</f>
        <v>0</v>
      </c>
      <c r="FM103" s="147">
        <f>PV(0.05,'PV factor'!R58,,-CG103)</f>
        <v>0</v>
      </c>
      <c r="FN103" s="147">
        <f>PV(0.05,'PV factor'!S58,,-CH103)</f>
        <v>0</v>
      </c>
      <c r="FO103" s="147">
        <f>PV(0.05,'PV factor'!T58,,-CI103)</f>
        <v>0</v>
      </c>
      <c r="FP103" s="147">
        <f>PV(0.05,'PV factor'!U58,,-CJ103)</f>
        <v>0</v>
      </c>
      <c r="FQ103" s="147">
        <f>PV(0.05,'PV factor'!V58,,-CK103)</f>
        <v>0</v>
      </c>
      <c r="FR103" s="147">
        <f>PV(0.05,'PV factor'!W58,,-CL103)</f>
        <v>0</v>
      </c>
      <c r="FS103" s="147">
        <f>PV(0.05,'PV factor'!X58,,-CM103)</f>
        <v>0</v>
      </c>
      <c r="FT103" s="147">
        <f>PV(0.05,'PV factor'!Y58,,-CN103)</f>
        <v>0</v>
      </c>
      <c r="FU103" s="147">
        <f>PV(0.05,'PV factor'!Z58,,-CO103)</f>
        <v>0</v>
      </c>
      <c r="FV103" s="147">
        <f>PV(0.05,'PV factor'!AA58,,-CP103)</f>
        <v>0</v>
      </c>
      <c r="FW103" s="147">
        <f>PV(0.05,'PV factor'!AB58,,-CQ103)</f>
        <v>0</v>
      </c>
      <c r="FX103" s="147">
        <f>PV(0.05,'PV factor'!AC58,,-CR103)</f>
        <v>0</v>
      </c>
      <c r="FY103" s="147">
        <f>PV(0.05,'PV factor'!AD58,,-CS103)</f>
        <v>0</v>
      </c>
      <c r="FZ103" s="147">
        <f>PV(0.05,'PV factor'!AE58,,-CT103)</f>
        <v>0</v>
      </c>
      <c r="GA103" s="147">
        <f>PV(0.05,'PV factor'!AF58,,-CU103)</f>
        <v>0</v>
      </c>
      <c r="GB103" s="147">
        <f>PV(0.05,'PV factor'!AG58,,-CV103)</f>
        <v>0</v>
      </c>
      <c r="GC103" s="147">
        <f>PV(0.05,'PV factor'!AH58,,-CW103)</f>
        <v>0</v>
      </c>
      <c r="GD103" s="147">
        <f>PV(0.05,'PV factor'!AI58,,-CX103)</f>
        <v>0</v>
      </c>
      <c r="GE103" s="147">
        <f>PV(0.05,'PV factor'!AJ58,,-CY103)</f>
        <v>0</v>
      </c>
      <c r="GF103" s="147">
        <f>PV(0.05,'PV factor'!AK58,,-CZ103)</f>
        <v>0</v>
      </c>
      <c r="GG103" s="147">
        <f>PV(0.05,'PV factor'!AL58,,-DA103)</f>
        <v>0</v>
      </c>
      <c r="GH103" s="147">
        <f>PV(0.05,'PV factor'!AM58,,-DB103)</f>
        <v>0</v>
      </c>
      <c r="GI103" s="147">
        <f>PV(0.05,'PV factor'!AN58,,-DC103)</f>
        <v>0</v>
      </c>
      <c r="GJ103" s="147">
        <f>PV(0.05,'PV factor'!AO58,,-DD103)</f>
        <v>0</v>
      </c>
      <c r="GK103" s="147">
        <f>PV(0.05,'PV factor'!AP58,,-DE103)</f>
        <v>0</v>
      </c>
      <c r="GL103" s="147">
        <f>PV(0.05,'PV factor'!C58,,-DI103)</f>
        <v>68027.210884353743</v>
      </c>
      <c r="GM103" s="147">
        <f>PV(0.05,'PV factor'!D58,,-DJ103)</f>
        <v>64787.819889860701</v>
      </c>
      <c r="GN103" s="147">
        <f>PV(0.05,'PV factor'!E58,,-DK103)</f>
        <v>61702.685609391148</v>
      </c>
      <c r="GO103" s="147">
        <f>PV(0.05,'PV factor'!F58,,-DL103)</f>
        <v>58764.46248513442</v>
      </c>
      <c r="GP103" s="147">
        <f>PV(0.05,'PV factor'!G58,,-DM103)</f>
        <v>55966.154747747074</v>
      </c>
      <c r="GQ103" s="147">
        <f>PV(0.05,'PV factor'!H58,,-DN103)</f>
        <v>53301.099759759112</v>
      </c>
      <c r="GR103" s="147">
        <f>PV(0.05,'PV factor'!I58,,-DO103)</f>
        <v>50762.952152151542</v>
      </c>
      <c r="GS103" s="147">
        <f>PV(0.05,'PV factor'!J58,,-DP103)</f>
        <v>48345.668716334796</v>
      </c>
      <c r="GT103" s="147">
        <f>PV(0.05,'PV factor'!K58,,-DQ103)</f>
        <v>46043.494015556949</v>
      </c>
      <c r="GU103" s="147">
        <f>PV(0.05,'PV factor'!L58,,-DR103)</f>
        <v>43850.946681482805</v>
      </c>
      <c r="GV103" s="147">
        <f>PV(0.05,'PV factor'!M58,,-DS103)</f>
        <v>41762.806363316966</v>
      </c>
      <c r="GW103" s="147">
        <f>PV(0.05,'PV factor'!N58,,-DT103)</f>
        <v>39774.101298397101</v>
      </c>
      <c r="GX103" s="147">
        <f>PV(0.05,'PV factor'!O58,,-DU103)</f>
        <v>37880.096474663915</v>
      </c>
      <c r="GY103" s="147">
        <f>PV(0.05,'PV factor'!P58,,-DV103)</f>
        <v>36076.282356822761</v>
      </c>
      <c r="GZ103" s="147">
        <f>PV(0.05,'PV factor'!Q58,,-DW103)</f>
        <v>34358.364149355017</v>
      </c>
      <c r="HA103" s="147">
        <f>PV(0.05,'PV factor'!R58,,-DX103)</f>
        <v>32722.251570814296</v>
      </c>
      <c r="HB103" s="147">
        <f>PV(0.05,'PV factor'!S58,,-DY103)</f>
        <v>31164.049115061236</v>
      </c>
      <c r="HC103" s="147">
        <f>PV(0.05,'PV factor'!T58,,-DZ103)</f>
        <v>29680.046776248797</v>
      </c>
      <c r="HD103" s="147">
        <f>PV(0.05,'PV factor'!U58,,-EA103)</f>
        <v>28266.711215475047</v>
      </c>
      <c r="HE103" s="147">
        <f>PV(0.05,'PV factor'!V58,,-EB103)</f>
        <v>26920.677348071473</v>
      </c>
      <c r="HF103" s="147">
        <f>PV(0.05,'PV factor'!W58,,-EC103)</f>
        <v>25638.740331496643</v>
      </c>
      <c r="HG103" s="147">
        <f>PV(0.05,'PV factor'!X58,,-ED103)</f>
        <v>24417.847934758702</v>
      </c>
      <c r="HH103" s="147">
        <f>PV(0.05,'PV factor'!Y58,,-EE103)</f>
        <v>23255.093271198766</v>
      </c>
      <c r="HI103" s="147">
        <f>PV(0.05,'PV factor'!Z58,,-EF103)</f>
        <v>22147.707877332159</v>
      </c>
      <c r="HJ103" s="147">
        <f>PV(0.05,'PV factor'!AA58,,-EG103)</f>
        <v>21093.055121268721</v>
      </c>
      <c r="HK103" s="147">
        <f>PV(0.05,'PV factor'!AB58,,-EH103)</f>
        <v>20088.623925017826</v>
      </c>
      <c r="HL103" s="147">
        <f>PV(0.05,'PV factor'!AC58,,-EI103)</f>
        <v>19132.022785731268</v>
      </c>
      <c r="HM103" s="147">
        <f>PV(0.05,'PV factor'!AD58,,-EJ103)</f>
        <v>18220.974081648823</v>
      </c>
      <c r="HN103" s="147">
        <f>PV(0.05,'PV factor'!AE58,,-EK103)</f>
        <v>17353.308649189359</v>
      </c>
      <c r="HO103" s="147">
        <f>PV(0.05,'PV factor'!AF58,,-EL103)</f>
        <v>16526.960618275574</v>
      </c>
      <c r="HP103" s="147">
        <f>PV(0.05,'PV factor'!AG58,,-EM103)</f>
        <v>15739.962493595787</v>
      </c>
      <c r="HQ103" s="147">
        <f>PV(0.05,'PV factor'!AH58,,-EN103)</f>
        <v>14990.440470091226</v>
      </c>
      <c r="HR103" s="147">
        <f>PV(0.05,'PV factor'!AI58,,-EO103)</f>
        <v>14276.609971515454</v>
      </c>
      <c r="HS103" s="147">
        <f>PV(0.05,'PV factor'!AJ58,,-EP103)</f>
        <v>13596.771401443288</v>
      </c>
      <c r="HT103" s="147">
        <f>PV(0.05,'PV factor'!AK58,,-EQ103)</f>
        <v>12949.306096612656</v>
      </c>
      <c r="HU103" s="147">
        <f>PV(0.05,'PV factor'!AL58,,-ER103)</f>
        <v>12332.672472964434</v>
      </c>
      <c r="HV103" s="147">
        <f>PV(0.05,'PV factor'!AM58,,-ES103)</f>
        <v>11745.402355204224</v>
      </c>
      <c r="HW103" s="147">
        <f>PV(0.05,'PV factor'!AN58,,-ET103)</f>
        <v>11186.097481146877</v>
      </c>
      <c r="HX103" s="147">
        <f>PV(0.05,'PV factor'!AO58,,-EU103)</f>
        <v>10653.426172520838</v>
      </c>
      <c r="HY103" s="147">
        <f>PV(0.05,'PV factor'!AP58,,-EV103)</f>
        <v>10146.120164305559</v>
      </c>
      <c r="HZ103" s="147">
        <f t="shared" si="165"/>
        <v>67461.602932934329</v>
      </c>
      <c r="IA103" s="147">
        <f t="shared" si="166"/>
        <v>309248.3336164871</v>
      </c>
      <c r="IB103" s="401">
        <f t="shared" si="167"/>
        <v>4.5840644184503061</v>
      </c>
    </row>
    <row r="104" spans="1:236" ht="90" customHeight="1" x14ac:dyDescent="0.2">
      <c r="A104" s="231" t="s">
        <v>271</v>
      </c>
      <c r="B104" s="85" t="s">
        <v>264</v>
      </c>
      <c r="C104" s="231" t="s">
        <v>920</v>
      </c>
      <c r="D104" s="199">
        <v>17</v>
      </c>
      <c r="E104" s="85" t="s">
        <v>921</v>
      </c>
      <c r="F104" s="95" t="s">
        <v>922</v>
      </c>
      <c r="G104" s="95" t="s">
        <v>923</v>
      </c>
      <c r="H104" s="90" t="s">
        <v>77</v>
      </c>
      <c r="I104" s="95" t="s">
        <v>876</v>
      </c>
      <c r="J104" s="266">
        <v>10</v>
      </c>
      <c r="K104" s="95" t="s">
        <v>197</v>
      </c>
      <c r="L104" s="74">
        <v>24500</v>
      </c>
      <c r="M104" s="90" t="s">
        <v>924</v>
      </c>
      <c r="N104" s="90" t="s">
        <v>81</v>
      </c>
      <c r="O104" s="73" t="s">
        <v>106</v>
      </c>
      <c r="P104" s="90" t="s">
        <v>199</v>
      </c>
      <c r="Q104" s="112" t="s">
        <v>100</v>
      </c>
      <c r="R104" s="90" t="s">
        <v>108</v>
      </c>
      <c r="S104" s="90" t="s">
        <v>99</v>
      </c>
      <c r="T104" s="90" t="s">
        <v>866</v>
      </c>
      <c r="U104" s="90" t="s">
        <v>100</v>
      </c>
      <c r="V104" s="193">
        <v>1</v>
      </c>
      <c r="W104" s="94">
        <v>45000</v>
      </c>
      <c r="X104" s="94">
        <v>0</v>
      </c>
      <c r="Y104" s="94">
        <v>0</v>
      </c>
      <c r="Z104" s="94">
        <v>0</v>
      </c>
      <c r="AA104" s="94">
        <v>25000</v>
      </c>
      <c r="AB104" s="94">
        <v>20000</v>
      </c>
      <c r="AC104" s="94">
        <v>0</v>
      </c>
      <c r="AD104" s="94">
        <v>0</v>
      </c>
      <c r="AE104" s="192">
        <v>0</v>
      </c>
      <c r="AF104" s="192">
        <v>0</v>
      </c>
      <c r="AG104" s="192">
        <v>0</v>
      </c>
      <c r="AH104" s="192">
        <v>0</v>
      </c>
      <c r="AI104" s="90" t="s">
        <v>88</v>
      </c>
      <c r="AJ104" s="94">
        <v>0</v>
      </c>
      <c r="AK104" s="94">
        <v>0</v>
      </c>
      <c r="AL104" s="94">
        <v>0</v>
      </c>
      <c r="AM104" s="94">
        <v>0</v>
      </c>
      <c r="AN104" s="94">
        <v>0</v>
      </c>
      <c r="AO104" s="94">
        <v>0</v>
      </c>
      <c r="AP104" s="94">
        <v>0</v>
      </c>
      <c r="AQ104" s="192">
        <v>0</v>
      </c>
      <c r="AR104" s="192">
        <v>0</v>
      </c>
      <c r="AS104" s="192">
        <v>0</v>
      </c>
      <c r="AT104" s="192">
        <v>0</v>
      </c>
      <c r="AU104" s="95" t="s">
        <v>925</v>
      </c>
      <c r="AV104" s="230">
        <f t="shared" si="133"/>
        <v>1</v>
      </c>
      <c r="AW104" s="230">
        <f t="shared" si="134"/>
        <v>0</v>
      </c>
      <c r="AX104" s="230" t="str">
        <f t="shared" si="135"/>
        <v>C90</v>
      </c>
      <c r="AY104" s="141">
        <f t="shared" si="136"/>
        <v>9</v>
      </c>
      <c r="AZ104" s="70">
        <f t="shared" si="137"/>
        <v>1</v>
      </c>
      <c r="BA104" s="70">
        <f t="shared" si="138"/>
        <v>1</v>
      </c>
      <c r="BB104" s="70">
        <f t="shared" si="139"/>
        <v>1</v>
      </c>
      <c r="BC104" s="70">
        <f t="shared" si="140"/>
        <v>1</v>
      </c>
      <c r="BD104" s="70">
        <f t="shared" si="141"/>
        <v>1</v>
      </c>
      <c r="BE104" s="70">
        <f t="shared" si="142"/>
        <v>1</v>
      </c>
      <c r="BF104" s="70">
        <f t="shared" si="143"/>
        <v>1</v>
      </c>
      <c r="BG104" s="71">
        <f t="shared" si="144"/>
        <v>0</v>
      </c>
      <c r="BH104" s="71">
        <f t="shared" si="145"/>
        <v>1</v>
      </c>
      <c r="BI104" s="71">
        <f t="shared" si="146"/>
        <v>0</v>
      </c>
      <c r="BJ104" s="71">
        <f t="shared" si="147"/>
        <v>0</v>
      </c>
      <c r="BK104" s="71">
        <f t="shared" si="148"/>
        <v>1</v>
      </c>
      <c r="BL104" s="70">
        <f t="shared" si="149"/>
        <v>1</v>
      </c>
      <c r="BM104" s="70">
        <f t="shared" si="150"/>
        <v>1</v>
      </c>
      <c r="BN104" s="70">
        <f t="shared" si="151"/>
        <v>0</v>
      </c>
      <c r="BO104" s="70">
        <f t="shared" si="152"/>
        <v>1</v>
      </c>
      <c r="BP104" s="144">
        <f t="shared" si="153"/>
        <v>0</v>
      </c>
      <c r="BQ104" s="144">
        <f t="shared" si="154"/>
        <v>0</v>
      </c>
      <c r="BR104" s="144">
        <f t="shared" si="155"/>
        <v>25000</v>
      </c>
      <c r="BS104" s="144">
        <f t="shared" si="156"/>
        <v>20000</v>
      </c>
      <c r="BT104" s="144">
        <f t="shared" si="157"/>
        <v>0</v>
      </c>
      <c r="BU104" s="144">
        <f t="shared" si="158"/>
        <v>0</v>
      </c>
      <c r="BV104" s="144">
        <f t="shared" si="159"/>
        <v>0</v>
      </c>
      <c r="BW104" s="144">
        <f t="shared" si="160"/>
        <v>0</v>
      </c>
      <c r="BX104" s="144">
        <f t="shared" si="161"/>
        <v>0</v>
      </c>
      <c r="BY104" s="144">
        <f t="shared" si="162"/>
        <v>0</v>
      </c>
      <c r="BZ104" s="9">
        <v>0</v>
      </c>
      <c r="CA104" s="9">
        <v>0</v>
      </c>
      <c r="CB104" s="9">
        <v>0</v>
      </c>
      <c r="CC104" s="9">
        <v>0</v>
      </c>
      <c r="CD104" s="9">
        <v>0</v>
      </c>
      <c r="CE104" s="9">
        <v>0</v>
      </c>
      <c r="CF104" s="9">
        <v>0</v>
      </c>
      <c r="CG104" s="9">
        <v>0</v>
      </c>
      <c r="CH104" s="9">
        <v>0</v>
      </c>
      <c r="CI104" s="9">
        <v>0</v>
      </c>
      <c r="CJ104" s="9">
        <v>0</v>
      </c>
      <c r="CK104" s="9">
        <v>0</v>
      </c>
      <c r="CL104" s="9">
        <v>0</v>
      </c>
      <c r="CM104" s="9">
        <v>0</v>
      </c>
      <c r="CN104" s="9">
        <v>0</v>
      </c>
      <c r="CO104" s="9">
        <v>0</v>
      </c>
      <c r="CP104" s="9">
        <v>0</v>
      </c>
      <c r="CQ104" s="9">
        <v>0</v>
      </c>
      <c r="CR104" s="9">
        <v>0</v>
      </c>
      <c r="CS104" s="9">
        <v>0</v>
      </c>
      <c r="CT104" s="9">
        <v>0</v>
      </c>
      <c r="CU104" s="9">
        <v>0</v>
      </c>
      <c r="CV104" s="9">
        <v>0</v>
      </c>
      <c r="CW104" s="9">
        <v>0</v>
      </c>
      <c r="CX104" s="9">
        <v>0</v>
      </c>
      <c r="CY104" s="9">
        <v>0</v>
      </c>
      <c r="CZ104" s="9">
        <v>0</v>
      </c>
      <c r="DA104" s="9">
        <v>0</v>
      </c>
      <c r="DB104" s="9">
        <v>0</v>
      </c>
      <c r="DC104" s="9">
        <v>0</v>
      </c>
      <c r="DD104" s="9">
        <v>0</v>
      </c>
      <c r="DE104" s="9">
        <v>0</v>
      </c>
      <c r="DF104" s="9">
        <v>0</v>
      </c>
      <c r="DG104" s="144">
        <f t="shared" si="163"/>
        <v>24500</v>
      </c>
      <c r="DH104" s="144">
        <f t="shared" ref="DH104:EW104" si="203">DG104</f>
        <v>24500</v>
      </c>
      <c r="DI104" s="144">
        <f t="shared" si="203"/>
        <v>24500</v>
      </c>
      <c r="DJ104" s="144">
        <f t="shared" si="203"/>
        <v>24500</v>
      </c>
      <c r="DK104" s="144">
        <f t="shared" si="203"/>
        <v>24500</v>
      </c>
      <c r="DL104" s="144">
        <f t="shared" si="203"/>
        <v>24500</v>
      </c>
      <c r="DM104" s="144">
        <f t="shared" si="203"/>
        <v>24500</v>
      </c>
      <c r="DN104" s="144">
        <f t="shared" si="203"/>
        <v>24500</v>
      </c>
      <c r="DO104" s="144">
        <f t="shared" si="203"/>
        <v>24500</v>
      </c>
      <c r="DP104" s="144">
        <f t="shared" si="203"/>
        <v>24500</v>
      </c>
      <c r="DQ104" s="144">
        <f t="shared" si="203"/>
        <v>24500</v>
      </c>
      <c r="DR104" s="144">
        <f t="shared" si="203"/>
        <v>24500</v>
      </c>
      <c r="DS104" s="144">
        <f t="shared" si="203"/>
        <v>24500</v>
      </c>
      <c r="DT104" s="144">
        <f t="shared" si="203"/>
        <v>24500</v>
      </c>
      <c r="DU104" s="144">
        <f t="shared" si="203"/>
        <v>24500</v>
      </c>
      <c r="DV104" s="144">
        <f t="shared" si="203"/>
        <v>24500</v>
      </c>
      <c r="DW104" s="144">
        <f t="shared" si="203"/>
        <v>24500</v>
      </c>
      <c r="DX104" s="144">
        <f t="shared" si="203"/>
        <v>24500</v>
      </c>
      <c r="DY104" s="144">
        <f t="shared" si="203"/>
        <v>24500</v>
      </c>
      <c r="DZ104" s="144">
        <f t="shared" si="203"/>
        <v>24500</v>
      </c>
      <c r="EA104" s="144">
        <f t="shared" si="203"/>
        <v>24500</v>
      </c>
      <c r="EB104" s="144">
        <f t="shared" si="203"/>
        <v>24500</v>
      </c>
      <c r="EC104" s="144">
        <f t="shared" si="203"/>
        <v>24500</v>
      </c>
      <c r="ED104" s="144">
        <f t="shared" si="203"/>
        <v>24500</v>
      </c>
      <c r="EE104" s="144">
        <f t="shared" si="203"/>
        <v>24500</v>
      </c>
      <c r="EF104" s="144">
        <f t="shared" si="203"/>
        <v>24500</v>
      </c>
      <c r="EG104" s="144">
        <f t="shared" si="203"/>
        <v>24500</v>
      </c>
      <c r="EH104" s="144">
        <f t="shared" si="203"/>
        <v>24500</v>
      </c>
      <c r="EI104" s="144">
        <f t="shared" si="203"/>
        <v>24500</v>
      </c>
      <c r="EJ104" s="144">
        <f t="shared" si="203"/>
        <v>24500</v>
      </c>
      <c r="EK104" s="144">
        <f t="shared" si="203"/>
        <v>24500</v>
      </c>
      <c r="EL104" s="144">
        <f t="shared" si="203"/>
        <v>24500</v>
      </c>
      <c r="EM104" s="144">
        <f t="shared" si="203"/>
        <v>24500</v>
      </c>
      <c r="EN104" s="144">
        <f t="shared" si="203"/>
        <v>24500</v>
      </c>
      <c r="EO104" s="144">
        <f t="shared" si="203"/>
        <v>24500</v>
      </c>
      <c r="EP104" s="144">
        <f t="shared" si="203"/>
        <v>24500</v>
      </c>
      <c r="EQ104" s="144">
        <f t="shared" si="203"/>
        <v>24500</v>
      </c>
      <c r="ER104" s="144">
        <f t="shared" si="203"/>
        <v>24500</v>
      </c>
      <c r="ES104" s="144">
        <f t="shared" si="203"/>
        <v>24500</v>
      </c>
      <c r="ET104" s="144">
        <f t="shared" si="203"/>
        <v>24500</v>
      </c>
      <c r="EU104" s="144">
        <f t="shared" si="203"/>
        <v>24500</v>
      </c>
      <c r="EV104" s="144">
        <f t="shared" si="203"/>
        <v>24500</v>
      </c>
      <c r="EW104" s="144">
        <f t="shared" si="203"/>
        <v>24500</v>
      </c>
      <c r="EX104" s="147">
        <f>PV(0.05,'PV factor'!C88,,-BR104)</f>
        <v>22675.736961451246</v>
      </c>
      <c r="EY104" s="147">
        <f>PV(0.05,'PV factor'!D88,,-BS104)</f>
        <v>17276.751970629521</v>
      </c>
      <c r="EZ104" s="147">
        <f>PV(0.05,'PV factor'!E88,,-BT104)</f>
        <v>0</v>
      </c>
      <c r="FA104" s="147">
        <f>PV(0.05,'PV factor'!F88,,-BU104)</f>
        <v>0</v>
      </c>
      <c r="FB104" s="147">
        <f>PV(0.05,'PV factor'!G88,,-BV104)</f>
        <v>0</v>
      </c>
      <c r="FC104" s="147">
        <f>PV(0.05,'PV factor'!H88,,-BW104)</f>
        <v>0</v>
      </c>
      <c r="FD104" s="147">
        <f>PV(0.05,'PV factor'!I88,,-BX104)</f>
        <v>0</v>
      </c>
      <c r="FE104" s="147">
        <f>PV(0.05,'PV factor'!J88,,-BY104)</f>
        <v>0</v>
      </c>
      <c r="FF104" s="147">
        <f>PV(0.05,'PV factor'!K88,,-BZ104)</f>
        <v>0</v>
      </c>
      <c r="FG104" s="147">
        <f>PV(0.05,'PV factor'!L88,,-CA104)</f>
        <v>0</v>
      </c>
      <c r="FH104" s="147">
        <f>PV(0.05,'PV factor'!M88,,-CB104)</f>
        <v>0</v>
      </c>
      <c r="FI104" s="147">
        <f>PV(0.05,'PV factor'!N88,,-CC104)</f>
        <v>0</v>
      </c>
      <c r="FJ104" s="147">
        <f>PV(0.05,'PV factor'!O88,,-CD104)</f>
        <v>0</v>
      </c>
      <c r="FK104" s="147">
        <f>PV(0.05,'PV factor'!P88,,-CE104)</f>
        <v>0</v>
      </c>
      <c r="FL104" s="147">
        <f>PV(0.05,'PV factor'!Q88,,-CF104)</f>
        <v>0</v>
      </c>
      <c r="FM104" s="147">
        <f>PV(0.05,'PV factor'!R88,,-CG104)</f>
        <v>0</v>
      </c>
      <c r="FN104" s="147">
        <f>PV(0.05,'PV factor'!S88,,-CH104)</f>
        <v>0</v>
      </c>
      <c r="FO104" s="147">
        <f>PV(0.05,'PV factor'!T88,,-CI104)</f>
        <v>0</v>
      </c>
      <c r="FP104" s="147">
        <f>PV(0.05,'PV factor'!U88,,-CJ104)</f>
        <v>0</v>
      </c>
      <c r="FQ104" s="147">
        <f>PV(0.05,'PV factor'!V88,,-CK104)</f>
        <v>0</v>
      </c>
      <c r="FR104" s="147">
        <f>PV(0.05,'PV factor'!W88,,-CL104)</f>
        <v>0</v>
      </c>
      <c r="FS104" s="147">
        <f>PV(0.05,'PV factor'!X88,,-CM104)</f>
        <v>0</v>
      </c>
      <c r="FT104" s="147">
        <f>PV(0.05,'PV factor'!Y88,,-CN104)</f>
        <v>0</v>
      </c>
      <c r="FU104" s="147">
        <f>PV(0.05,'PV factor'!Z88,,-CO104)</f>
        <v>0</v>
      </c>
      <c r="FV104" s="147">
        <f>PV(0.05,'PV factor'!AA88,,-CP104)</f>
        <v>0</v>
      </c>
      <c r="FW104" s="147">
        <f>PV(0.05,'PV factor'!AB88,,-CQ104)</f>
        <v>0</v>
      </c>
      <c r="FX104" s="147">
        <f>PV(0.05,'PV factor'!AC88,,-CR104)</f>
        <v>0</v>
      </c>
      <c r="FY104" s="147">
        <f>PV(0.05,'PV factor'!AD88,,-CS104)</f>
        <v>0</v>
      </c>
      <c r="FZ104" s="147">
        <f>PV(0.05,'PV factor'!AE88,,-CT104)</f>
        <v>0</v>
      </c>
      <c r="GA104" s="147">
        <f>PV(0.05,'PV factor'!AF88,,-CU104)</f>
        <v>0</v>
      </c>
      <c r="GB104" s="147">
        <f>PV(0.05,'PV factor'!AG88,,-CV104)</f>
        <v>0</v>
      </c>
      <c r="GC104" s="147">
        <f>PV(0.05,'PV factor'!AH88,,-CW104)</f>
        <v>0</v>
      </c>
      <c r="GD104" s="147">
        <f>PV(0.05,'PV factor'!AI88,,-CX104)</f>
        <v>0</v>
      </c>
      <c r="GE104" s="147">
        <f>PV(0.05,'PV factor'!AJ88,,-CY104)</f>
        <v>0</v>
      </c>
      <c r="GF104" s="147">
        <f>PV(0.05,'PV factor'!AK88,,-CZ104)</f>
        <v>0</v>
      </c>
      <c r="GG104" s="147">
        <f>PV(0.05,'PV factor'!AL88,,-DA104)</f>
        <v>0</v>
      </c>
      <c r="GH104" s="147">
        <f>PV(0.05,'PV factor'!AM88,,-DB104)</f>
        <v>0</v>
      </c>
      <c r="GI104" s="147">
        <f>PV(0.05,'PV factor'!AN88,,-DC104)</f>
        <v>0</v>
      </c>
      <c r="GJ104" s="147">
        <f>PV(0.05,'PV factor'!AO88,,-DD104)</f>
        <v>0</v>
      </c>
      <c r="GK104" s="147">
        <f>PV(0.05,'PV factor'!AP88,,-DE104)</f>
        <v>0</v>
      </c>
      <c r="GL104" s="147">
        <f>PV(0.05,'PV factor'!C88,,-DI104)</f>
        <v>22222.222222222223</v>
      </c>
      <c r="GM104" s="147">
        <f>PV(0.05,'PV factor'!D88,,-DJ104)</f>
        <v>21164.02116402116</v>
      </c>
      <c r="GN104" s="147">
        <f>PV(0.05,'PV factor'!E88,,-DK104)</f>
        <v>20156.210632401107</v>
      </c>
      <c r="GO104" s="147">
        <f>PV(0.05,'PV factor'!F88,,-DL104)</f>
        <v>19196.391078477245</v>
      </c>
      <c r="GP104" s="147">
        <f>PV(0.05,'PV factor'!G88,,-DM104)</f>
        <v>18282.277217597377</v>
      </c>
      <c r="GQ104" s="147">
        <f>PV(0.05,'PV factor'!H88,,-DN104)</f>
        <v>17411.692588187976</v>
      </c>
      <c r="GR104" s="147">
        <f>PV(0.05,'PV factor'!I88,,-DO104)</f>
        <v>16582.564369702835</v>
      </c>
      <c r="GS104" s="147">
        <f>PV(0.05,'PV factor'!J88,,-DP104)</f>
        <v>15792.918447336033</v>
      </c>
      <c r="GT104" s="147">
        <f>PV(0.05,'PV factor'!K88,,-DQ104)</f>
        <v>15040.874711748604</v>
      </c>
      <c r="GU104" s="147">
        <f>PV(0.05,'PV factor'!L88,,-DR104)</f>
        <v>14324.642582617716</v>
      </c>
      <c r="GV104" s="147">
        <f>PV(0.05,'PV factor'!M88,,-DS104)</f>
        <v>13642.516745350207</v>
      </c>
      <c r="GW104" s="147">
        <f>PV(0.05,'PV factor'!N88,,-DT104)</f>
        <v>12992.87309080972</v>
      </c>
      <c r="GX104" s="147">
        <f>PV(0.05,'PV factor'!O88,,-DU104)</f>
        <v>12374.164848390212</v>
      </c>
      <c r="GY104" s="147">
        <f>PV(0.05,'PV factor'!P88,,-DV104)</f>
        <v>11784.918903228769</v>
      </c>
      <c r="GZ104" s="147">
        <f>PV(0.05,'PV factor'!Q88,,-DW104)</f>
        <v>11223.732288789306</v>
      </c>
      <c r="HA104" s="147">
        <f>PV(0.05,'PV factor'!R88,,-DX104)</f>
        <v>10689.268846466004</v>
      </c>
      <c r="HB104" s="147">
        <f>PV(0.05,'PV factor'!S88,,-DY104)</f>
        <v>10180.256044253338</v>
      </c>
      <c r="HC104" s="147">
        <f>PV(0.05,'PV factor'!T88,,-DZ104)</f>
        <v>9695.4819469079393</v>
      </c>
      <c r="HD104" s="147">
        <f>PV(0.05,'PV factor'!U88,,-EA104)</f>
        <v>9233.7923303885145</v>
      </c>
      <c r="HE104" s="147">
        <f>PV(0.05,'PV factor'!V88,,-EB104)</f>
        <v>8794.0879337033475</v>
      </c>
      <c r="HF104" s="147">
        <f>PV(0.05,'PV factor'!W88,,-EC104)</f>
        <v>8375.3218416222371</v>
      </c>
      <c r="HG104" s="147">
        <f>PV(0.05,'PV factor'!X88,,-ED104)</f>
        <v>7976.4969920211761</v>
      </c>
      <c r="HH104" s="147">
        <f>PV(0.05,'PV factor'!Y88,,-EE104)</f>
        <v>7596.6638019249303</v>
      </c>
      <c r="HI104" s="147">
        <f>PV(0.05,'PV factor'!Z88,,-EF104)</f>
        <v>7234.9179065951712</v>
      </c>
      <c r="HJ104" s="147">
        <f>PV(0.05,'PV factor'!AA88,,-EG104)</f>
        <v>6890.3980062811152</v>
      </c>
      <c r="HK104" s="147">
        <f>PV(0.05,'PV factor'!AB88,,-EH104)</f>
        <v>6562.2838155058234</v>
      </c>
      <c r="HL104" s="147">
        <f>PV(0.05,'PV factor'!AC88,,-EI104)</f>
        <v>6249.7941100055468</v>
      </c>
      <c r="HM104" s="147">
        <f>PV(0.05,'PV factor'!AD88,,-EJ104)</f>
        <v>5952.1848666719488</v>
      </c>
      <c r="HN104" s="147">
        <f>PV(0.05,'PV factor'!AE88,,-EK104)</f>
        <v>5668.7474920685245</v>
      </c>
      <c r="HO104" s="147">
        <f>PV(0.05,'PV factor'!AF88,,-EL104)</f>
        <v>5398.8071353033547</v>
      </c>
      <c r="HP104" s="147">
        <f>PV(0.05,'PV factor'!AG88,,-EM104)</f>
        <v>5141.7210812412904</v>
      </c>
      <c r="HQ104" s="147">
        <f>PV(0.05,'PV factor'!AH88,,-EN104)</f>
        <v>4896.8772202298005</v>
      </c>
      <c r="HR104" s="147">
        <f>PV(0.05,'PV factor'!AI88,,-EO104)</f>
        <v>4663.6925906950482</v>
      </c>
      <c r="HS104" s="147">
        <f>PV(0.05,'PV factor'!AJ88,,-EP104)</f>
        <v>4441.6119911381402</v>
      </c>
      <c r="HT104" s="147">
        <f>PV(0.05,'PV factor'!AK88,,-EQ104)</f>
        <v>4230.1066582268013</v>
      </c>
      <c r="HU104" s="147">
        <f>PV(0.05,'PV factor'!AL88,,-ER104)</f>
        <v>4028.6730078350479</v>
      </c>
      <c r="HV104" s="147">
        <f>PV(0.05,'PV factor'!AM88,,-ES104)</f>
        <v>3836.8314360333798</v>
      </c>
      <c r="HW104" s="147">
        <f>PV(0.05,'PV factor'!AN88,,-ET104)</f>
        <v>3654.1251771746465</v>
      </c>
      <c r="HX104" s="147">
        <f>PV(0.05,'PV factor'!AO88,,-EU104)</f>
        <v>3480.1192163568066</v>
      </c>
      <c r="HY104" s="147">
        <f>PV(0.05,'PV factor'!AP88,,-EV104)</f>
        <v>3314.3992536731489</v>
      </c>
      <c r="HZ104" s="147">
        <f t="shared" si="165"/>
        <v>39952.488932080771</v>
      </c>
      <c r="IA104" s="147">
        <f t="shared" si="166"/>
        <v>180173.81501431228</v>
      </c>
      <c r="IB104" s="401">
        <f t="shared" si="167"/>
        <v>4.5097018941825562</v>
      </c>
    </row>
    <row r="105" spans="1:236" ht="90" customHeight="1" x14ac:dyDescent="0.2">
      <c r="A105" s="276" t="s">
        <v>634</v>
      </c>
      <c r="B105" s="277" t="s">
        <v>1167</v>
      </c>
      <c r="C105" s="277" t="s">
        <v>1242</v>
      </c>
      <c r="D105" s="99"/>
      <c r="E105" s="277" t="s">
        <v>1243</v>
      </c>
      <c r="F105" s="103" t="s">
        <v>1244</v>
      </c>
      <c r="G105" s="103" t="s">
        <v>1245</v>
      </c>
      <c r="H105" s="99" t="s">
        <v>77</v>
      </c>
      <c r="I105" s="103" t="s">
        <v>1189</v>
      </c>
      <c r="J105" s="103">
        <v>10</v>
      </c>
      <c r="K105" s="227" t="s">
        <v>79</v>
      </c>
      <c r="L105" s="98">
        <v>185990</v>
      </c>
      <c r="M105" s="99" t="s">
        <v>1241</v>
      </c>
      <c r="N105" s="99" t="s">
        <v>147</v>
      </c>
      <c r="O105" s="73" t="s">
        <v>106</v>
      </c>
      <c r="P105" s="99" t="s">
        <v>465</v>
      </c>
      <c r="Q105" s="112" t="s">
        <v>100</v>
      </c>
      <c r="R105" s="99" t="s">
        <v>84</v>
      </c>
      <c r="S105" s="99" t="s">
        <v>191</v>
      </c>
      <c r="T105" s="99" t="s">
        <v>366</v>
      </c>
      <c r="U105" s="99" t="s">
        <v>87</v>
      </c>
      <c r="V105" s="102">
        <v>1</v>
      </c>
      <c r="W105" s="278">
        <v>423432</v>
      </c>
      <c r="X105" s="278">
        <v>0</v>
      </c>
      <c r="Y105" s="278">
        <v>0</v>
      </c>
      <c r="Z105" s="278">
        <v>0</v>
      </c>
      <c r="AA105" s="278">
        <v>423432</v>
      </c>
      <c r="AB105" s="278">
        <v>0</v>
      </c>
      <c r="AC105" s="278">
        <v>0</v>
      </c>
      <c r="AD105" s="278">
        <v>0</v>
      </c>
      <c r="AE105" s="278">
        <v>0</v>
      </c>
      <c r="AF105" s="278">
        <v>0</v>
      </c>
      <c r="AG105" s="278">
        <v>0</v>
      </c>
      <c r="AH105" s="278">
        <v>0</v>
      </c>
      <c r="AI105" s="100" t="s">
        <v>88</v>
      </c>
      <c r="AJ105" s="278">
        <v>0</v>
      </c>
      <c r="AK105" s="278">
        <v>0</v>
      </c>
      <c r="AL105" s="278">
        <v>0</v>
      </c>
      <c r="AM105" s="278">
        <v>0</v>
      </c>
      <c r="AN105" s="278">
        <v>0</v>
      </c>
      <c r="AO105" s="278">
        <v>0</v>
      </c>
      <c r="AP105" s="278">
        <v>0</v>
      </c>
      <c r="AQ105" s="278">
        <v>0</v>
      </c>
      <c r="AR105" s="278">
        <v>0</v>
      </c>
      <c r="AS105" s="278">
        <v>0</v>
      </c>
      <c r="AT105" s="278">
        <v>0</v>
      </c>
      <c r="AU105" s="103" t="s">
        <v>1246</v>
      </c>
      <c r="AV105" s="230">
        <f t="shared" si="133"/>
        <v>0</v>
      </c>
      <c r="AW105" s="230">
        <f t="shared" si="134"/>
        <v>0</v>
      </c>
      <c r="AX105" s="230" t="str">
        <f t="shared" si="135"/>
        <v>C5</v>
      </c>
      <c r="AY105" s="141">
        <f t="shared" si="136"/>
        <v>8</v>
      </c>
      <c r="AZ105" s="70">
        <f t="shared" si="137"/>
        <v>1</v>
      </c>
      <c r="BA105" s="70">
        <f t="shared" si="138"/>
        <v>1</v>
      </c>
      <c r="BB105" s="70">
        <f t="shared" si="139"/>
        <v>1</v>
      </c>
      <c r="BC105" s="70">
        <f t="shared" si="140"/>
        <v>0</v>
      </c>
      <c r="BD105" s="70">
        <f t="shared" si="141"/>
        <v>1</v>
      </c>
      <c r="BE105" s="70">
        <f t="shared" si="142"/>
        <v>1</v>
      </c>
      <c r="BF105" s="70">
        <f t="shared" si="143"/>
        <v>1</v>
      </c>
      <c r="BG105" s="71">
        <f t="shared" si="144"/>
        <v>0</v>
      </c>
      <c r="BH105" s="71">
        <f t="shared" si="145"/>
        <v>1</v>
      </c>
      <c r="BI105" s="71">
        <f t="shared" si="146"/>
        <v>0</v>
      </c>
      <c r="BJ105" s="71">
        <f t="shared" si="147"/>
        <v>1</v>
      </c>
      <c r="BK105" s="71">
        <f t="shared" si="148"/>
        <v>0</v>
      </c>
      <c r="BL105" s="70">
        <f t="shared" si="149"/>
        <v>1</v>
      </c>
      <c r="BM105" s="70">
        <f t="shared" si="150"/>
        <v>1</v>
      </c>
      <c r="BN105" s="70">
        <f t="shared" si="151"/>
        <v>1</v>
      </c>
      <c r="BO105" s="70">
        <f t="shared" si="152"/>
        <v>0</v>
      </c>
      <c r="BP105" s="144">
        <f t="shared" si="153"/>
        <v>0</v>
      </c>
      <c r="BQ105" s="144">
        <f t="shared" si="154"/>
        <v>0</v>
      </c>
      <c r="BR105" s="144">
        <f t="shared" si="155"/>
        <v>423432</v>
      </c>
      <c r="BS105" s="144">
        <f t="shared" si="156"/>
        <v>0</v>
      </c>
      <c r="BT105" s="144">
        <f t="shared" si="157"/>
        <v>0</v>
      </c>
      <c r="BU105" s="144">
        <f t="shared" si="158"/>
        <v>0</v>
      </c>
      <c r="BV105" s="144">
        <f t="shared" si="159"/>
        <v>0</v>
      </c>
      <c r="BW105" s="144">
        <f t="shared" si="160"/>
        <v>0</v>
      </c>
      <c r="BX105" s="144">
        <f t="shared" si="161"/>
        <v>0</v>
      </c>
      <c r="BY105" s="144">
        <f t="shared" si="162"/>
        <v>0</v>
      </c>
      <c r="BZ105" s="9">
        <v>0</v>
      </c>
      <c r="CA105" s="9">
        <v>0</v>
      </c>
      <c r="CB105" s="9">
        <v>0</v>
      </c>
      <c r="CC105" s="9">
        <v>0</v>
      </c>
      <c r="CD105" s="9">
        <v>0</v>
      </c>
      <c r="CE105" s="9">
        <v>0</v>
      </c>
      <c r="CF105" s="9">
        <v>0</v>
      </c>
      <c r="CG105" s="9">
        <v>0</v>
      </c>
      <c r="CH105" s="9">
        <v>0</v>
      </c>
      <c r="CI105" s="9">
        <v>0</v>
      </c>
      <c r="CJ105" s="9">
        <v>0</v>
      </c>
      <c r="CK105" s="9">
        <v>0</v>
      </c>
      <c r="CL105" s="9">
        <v>0</v>
      </c>
      <c r="CM105" s="9">
        <v>0</v>
      </c>
      <c r="CN105" s="9">
        <v>0</v>
      </c>
      <c r="CO105" s="9">
        <v>0</v>
      </c>
      <c r="CP105" s="9">
        <v>0</v>
      </c>
      <c r="CQ105" s="9">
        <v>0</v>
      </c>
      <c r="CR105" s="9">
        <v>0</v>
      </c>
      <c r="CS105" s="9">
        <v>0</v>
      </c>
      <c r="CT105" s="9">
        <v>0</v>
      </c>
      <c r="CU105" s="9">
        <v>0</v>
      </c>
      <c r="CV105" s="9">
        <v>0</v>
      </c>
      <c r="CW105" s="9">
        <v>0</v>
      </c>
      <c r="CX105" s="9">
        <v>0</v>
      </c>
      <c r="CY105" s="9">
        <v>0</v>
      </c>
      <c r="CZ105" s="9">
        <v>0</v>
      </c>
      <c r="DA105" s="9">
        <v>0</v>
      </c>
      <c r="DB105" s="9">
        <v>0</v>
      </c>
      <c r="DC105" s="9">
        <v>0</v>
      </c>
      <c r="DD105" s="9">
        <v>0</v>
      </c>
      <c r="DE105" s="9">
        <v>0</v>
      </c>
      <c r="DF105" s="9">
        <v>0</v>
      </c>
      <c r="DG105" s="144">
        <f t="shared" si="163"/>
        <v>185990</v>
      </c>
      <c r="DH105" s="144">
        <f t="shared" ref="DH105:EW105" si="204">DG105</f>
        <v>185990</v>
      </c>
      <c r="DI105" s="144">
        <f t="shared" si="204"/>
        <v>185990</v>
      </c>
      <c r="DJ105" s="144">
        <f t="shared" si="204"/>
        <v>185990</v>
      </c>
      <c r="DK105" s="144">
        <f t="shared" si="204"/>
        <v>185990</v>
      </c>
      <c r="DL105" s="144">
        <f t="shared" si="204"/>
        <v>185990</v>
      </c>
      <c r="DM105" s="144">
        <f t="shared" si="204"/>
        <v>185990</v>
      </c>
      <c r="DN105" s="144">
        <f t="shared" si="204"/>
        <v>185990</v>
      </c>
      <c r="DO105" s="144">
        <f t="shared" si="204"/>
        <v>185990</v>
      </c>
      <c r="DP105" s="144">
        <f t="shared" si="204"/>
        <v>185990</v>
      </c>
      <c r="DQ105" s="144">
        <f t="shared" si="204"/>
        <v>185990</v>
      </c>
      <c r="DR105" s="144">
        <f t="shared" si="204"/>
        <v>185990</v>
      </c>
      <c r="DS105" s="144">
        <f t="shared" si="204"/>
        <v>185990</v>
      </c>
      <c r="DT105" s="144">
        <f t="shared" si="204"/>
        <v>185990</v>
      </c>
      <c r="DU105" s="144">
        <f t="shared" si="204"/>
        <v>185990</v>
      </c>
      <c r="DV105" s="144">
        <f t="shared" si="204"/>
        <v>185990</v>
      </c>
      <c r="DW105" s="144">
        <f t="shared" si="204"/>
        <v>185990</v>
      </c>
      <c r="DX105" s="144">
        <f t="shared" si="204"/>
        <v>185990</v>
      </c>
      <c r="DY105" s="144">
        <f t="shared" si="204"/>
        <v>185990</v>
      </c>
      <c r="DZ105" s="144">
        <f t="shared" si="204"/>
        <v>185990</v>
      </c>
      <c r="EA105" s="144">
        <f t="shared" si="204"/>
        <v>185990</v>
      </c>
      <c r="EB105" s="144">
        <f t="shared" si="204"/>
        <v>185990</v>
      </c>
      <c r="EC105" s="144">
        <f t="shared" si="204"/>
        <v>185990</v>
      </c>
      <c r="ED105" s="144">
        <f t="shared" si="204"/>
        <v>185990</v>
      </c>
      <c r="EE105" s="144">
        <f t="shared" si="204"/>
        <v>185990</v>
      </c>
      <c r="EF105" s="144">
        <f t="shared" si="204"/>
        <v>185990</v>
      </c>
      <c r="EG105" s="144">
        <f t="shared" si="204"/>
        <v>185990</v>
      </c>
      <c r="EH105" s="144">
        <f t="shared" si="204"/>
        <v>185990</v>
      </c>
      <c r="EI105" s="144">
        <f t="shared" si="204"/>
        <v>185990</v>
      </c>
      <c r="EJ105" s="144">
        <f t="shared" si="204"/>
        <v>185990</v>
      </c>
      <c r="EK105" s="144">
        <f t="shared" si="204"/>
        <v>185990</v>
      </c>
      <c r="EL105" s="144">
        <f t="shared" si="204"/>
        <v>185990</v>
      </c>
      <c r="EM105" s="144">
        <f t="shared" si="204"/>
        <v>185990</v>
      </c>
      <c r="EN105" s="144">
        <f t="shared" si="204"/>
        <v>185990</v>
      </c>
      <c r="EO105" s="144">
        <f t="shared" si="204"/>
        <v>185990</v>
      </c>
      <c r="EP105" s="144">
        <f t="shared" si="204"/>
        <v>185990</v>
      </c>
      <c r="EQ105" s="144">
        <f t="shared" si="204"/>
        <v>185990</v>
      </c>
      <c r="ER105" s="144">
        <f t="shared" si="204"/>
        <v>185990</v>
      </c>
      <c r="ES105" s="144">
        <f t="shared" si="204"/>
        <v>185990</v>
      </c>
      <c r="ET105" s="144">
        <f t="shared" si="204"/>
        <v>185990</v>
      </c>
      <c r="EU105" s="144">
        <f t="shared" si="204"/>
        <v>185990</v>
      </c>
      <c r="EV105" s="144">
        <f t="shared" si="204"/>
        <v>185990</v>
      </c>
      <c r="EW105" s="144">
        <f t="shared" si="204"/>
        <v>185990</v>
      </c>
      <c r="EX105" s="147">
        <f>PV(0.05,'PV factor'!C134,,-BR105)</f>
        <v>384065.30612244899</v>
      </c>
      <c r="EY105" s="147">
        <f>PV(0.05,'PV factor'!D134,,-BS105)</f>
        <v>0</v>
      </c>
      <c r="EZ105" s="147">
        <f>PV(0.05,'PV factor'!E134,,-BT105)</f>
        <v>0</v>
      </c>
      <c r="FA105" s="147">
        <f>PV(0.05,'PV factor'!F134,,-BU105)</f>
        <v>0</v>
      </c>
      <c r="FB105" s="147">
        <f>PV(0.05,'PV factor'!G134,,-BV105)</f>
        <v>0</v>
      </c>
      <c r="FC105" s="147">
        <f>PV(0.05,'PV factor'!H134,,-BW105)</f>
        <v>0</v>
      </c>
      <c r="FD105" s="147">
        <f>PV(0.05,'PV factor'!I134,,-BX105)</f>
        <v>0</v>
      </c>
      <c r="FE105" s="147">
        <f>PV(0.05,'PV factor'!J134,,-BY105)</f>
        <v>0</v>
      </c>
      <c r="FF105" s="147">
        <f>PV(0.05,'PV factor'!K134,,-BZ105)</f>
        <v>0</v>
      </c>
      <c r="FG105" s="147">
        <f>PV(0.05,'PV factor'!L134,,-CA105)</f>
        <v>0</v>
      </c>
      <c r="FH105" s="147">
        <f>PV(0.05,'PV factor'!M134,,-CB105)</f>
        <v>0</v>
      </c>
      <c r="FI105" s="147">
        <f>PV(0.05,'PV factor'!N134,,-CC105)</f>
        <v>0</v>
      </c>
      <c r="FJ105" s="147">
        <f>PV(0.05,'PV factor'!O134,,-CD105)</f>
        <v>0</v>
      </c>
      <c r="FK105" s="147">
        <f>PV(0.05,'PV factor'!P134,,-CE105)</f>
        <v>0</v>
      </c>
      <c r="FL105" s="147">
        <f>PV(0.05,'PV factor'!Q134,,-CF105)</f>
        <v>0</v>
      </c>
      <c r="FM105" s="147">
        <f>PV(0.05,'PV factor'!R134,,-CG105)</f>
        <v>0</v>
      </c>
      <c r="FN105" s="147">
        <f>PV(0.05,'PV factor'!S134,,-CH105)</f>
        <v>0</v>
      </c>
      <c r="FO105" s="147">
        <f>PV(0.05,'PV factor'!T134,,-CI105)</f>
        <v>0</v>
      </c>
      <c r="FP105" s="147">
        <f>PV(0.05,'PV factor'!U134,,-CJ105)</f>
        <v>0</v>
      </c>
      <c r="FQ105" s="147">
        <f>PV(0.05,'PV factor'!V134,,-CK105)</f>
        <v>0</v>
      </c>
      <c r="FR105" s="147">
        <f>PV(0.05,'PV factor'!W134,,-CL105)</f>
        <v>0</v>
      </c>
      <c r="FS105" s="147">
        <f>PV(0.05,'PV factor'!X134,,-CM105)</f>
        <v>0</v>
      </c>
      <c r="FT105" s="147">
        <f>PV(0.05,'PV factor'!Y134,,-CN105)</f>
        <v>0</v>
      </c>
      <c r="FU105" s="147">
        <f>PV(0.05,'PV factor'!Z134,,-CO105)</f>
        <v>0</v>
      </c>
      <c r="FV105" s="147">
        <f>PV(0.05,'PV factor'!AA134,,-CP105)</f>
        <v>0</v>
      </c>
      <c r="FW105" s="147">
        <f>PV(0.05,'PV factor'!AB134,,-CQ105)</f>
        <v>0</v>
      </c>
      <c r="FX105" s="147">
        <f>PV(0.05,'PV factor'!AC134,,-CR105)</f>
        <v>0</v>
      </c>
      <c r="FY105" s="147">
        <f>PV(0.05,'PV factor'!AD134,,-CS105)</f>
        <v>0</v>
      </c>
      <c r="FZ105" s="147">
        <f>PV(0.05,'PV factor'!AE134,,-CT105)</f>
        <v>0</v>
      </c>
      <c r="GA105" s="147">
        <f>PV(0.05,'PV factor'!AF134,,-CU105)</f>
        <v>0</v>
      </c>
      <c r="GB105" s="147">
        <f>PV(0.05,'PV factor'!AG134,,-CV105)</f>
        <v>0</v>
      </c>
      <c r="GC105" s="147">
        <f>PV(0.05,'PV factor'!AH134,,-CW105)</f>
        <v>0</v>
      </c>
      <c r="GD105" s="147">
        <f>PV(0.05,'PV factor'!AI134,,-CX105)</f>
        <v>0</v>
      </c>
      <c r="GE105" s="147">
        <f>PV(0.05,'PV factor'!AJ134,,-CY105)</f>
        <v>0</v>
      </c>
      <c r="GF105" s="147">
        <f>PV(0.05,'PV factor'!AK134,,-CZ105)</f>
        <v>0</v>
      </c>
      <c r="GG105" s="147">
        <f>PV(0.05,'PV factor'!AL134,,-DA105)</f>
        <v>0</v>
      </c>
      <c r="GH105" s="147">
        <f>PV(0.05,'PV factor'!AM134,,-DB105)</f>
        <v>0</v>
      </c>
      <c r="GI105" s="147">
        <f>PV(0.05,'PV factor'!AN134,,-DC105)</f>
        <v>0</v>
      </c>
      <c r="GJ105" s="147">
        <f>PV(0.05,'PV factor'!AO134,,-DD105)</f>
        <v>0</v>
      </c>
      <c r="GK105" s="147">
        <f>PV(0.05,'PV factor'!AP134,,-DE105)</f>
        <v>0</v>
      </c>
      <c r="GL105" s="147">
        <f>PV(0.05,'PV factor'!C134,,-DI105)</f>
        <v>168698.41269841269</v>
      </c>
      <c r="GM105" s="147">
        <f>PV(0.05,'PV factor'!D134,,-DJ105)</f>
        <v>160665.15495086921</v>
      </c>
      <c r="GN105" s="147">
        <f>PV(0.05,'PV factor'!E134,,-DK105)</f>
        <v>153014.43328654213</v>
      </c>
      <c r="GO105" s="147">
        <f>PV(0.05,'PV factor'!F134,,-DL105)</f>
        <v>145728.03170146869</v>
      </c>
      <c r="GP105" s="147">
        <f>PV(0.05,'PV factor'!G134,,-DM105)</f>
        <v>138788.60162044637</v>
      </c>
      <c r="GQ105" s="147">
        <f>PV(0.05,'PV factor'!H134,,-DN105)</f>
        <v>132179.62059090129</v>
      </c>
      <c r="GR105" s="147">
        <f>PV(0.05,'PV factor'!I134,,-DO105)</f>
        <v>125885.35294371552</v>
      </c>
      <c r="GS105" s="147">
        <f>PV(0.05,'PV factor'!J134,,-DP105)</f>
        <v>119890.81232734812</v>
      </c>
      <c r="GT105" s="147">
        <f>PV(0.05,'PV factor'!K134,,-DQ105)</f>
        <v>114181.72602604583</v>
      </c>
      <c r="GU105" s="147">
        <f>PV(0.05,'PV factor'!L134,,-DR105)</f>
        <v>108744.50097718649</v>
      </c>
      <c r="GV105" s="147">
        <f>PV(0.05,'PV factor'!M134,,-DS105)</f>
        <v>103566.1914068443</v>
      </c>
      <c r="GW105" s="147">
        <f>PV(0.05,'PV factor'!N134,,-DT105)</f>
        <v>98634.468006518364</v>
      </c>
      <c r="GX105" s="147">
        <f>PV(0.05,'PV factor'!O134,,-DU105)</f>
        <v>93937.588577636547</v>
      </c>
      <c r="GY105" s="147">
        <f>PV(0.05,'PV factor'!P134,,-DV105)</f>
        <v>89464.370073939543</v>
      </c>
      <c r="GZ105" s="147">
        <f>PV(0.05,'PV factor'!Q134,,-DW105)</f>
        <v>85204.161975180526</v>
      </c>
      <c r="HA105" s="147">
        <f>PV(0.05,'PV factor'!R134,,-DX105)</f>
        <v>81146.820928743342</v>
      </c>
      <c r="HB105" s="147">
        <f>PV(0.05,'PV factor'!S134,,-DY105)</f>
        <v>77282.686598803193</v>
      </c>
      <c r="HC105" s="147">
        <f>PV(0.05,'PV factor'!T134,,-DZ105)</f>
        <v>73602.558665526842</v>
      </c>
      <c r="HD105" s="147">
        <f>PV(0.05,'PV factor'!U134,,-EA105)</f>
        <v>70097.674919549376</v>
      </c>
      <c r="HE105" s="147">
        <f>PV(0.05,'PV factor'!V134,,-EB105)</f>
        <v>66759.690399570842</v>
      </c>
      <c r="HF105" s="147">
        <f>PV(0.05,'PV factor'!W134,,-EC105)</f>
        <v>63580.657523400805</v>
      </c>
      <c r="HG105" s="147">
        <f>PV(0.05,'PV factor'!X134,,-ED105)</f>
        <v>60553.007165143608</v>
      </c>
      <c r="HH105" s="147">
        <f>PV(0.05,'PV factor'!Y134,,-EE105)</f>
        <v>57669.530633470116</v>
      </c>
      <c r="HI105" s="147">
        <f>PV(0.05,'PV factor'!Z134,,-EF105)</f>
        <v>54923.36250806677</v>
      </c>
      <c r="HJ105" s="147">
        <f>PV(0.05,'PV factor'!AA134,,-EG105)</f>
        <v>52307.964293396923</v>
      </c>
      <c r="HK105" s="147">
        <f>PV(0.05,'PV factor'!AB134,,-EH105)</f>
        <v>49817.108850854209</v>
      </c>
      <c r="HL105" s="147">
        <f>PV(0.05,'PV factor'!AC134,,-EI105)</f>
        <v>47444.86557224211</v>
      </c>
      <c r="HM105" s="147">
        <f>PV(0.05,'PV factor'!AD134,,-EJ105)</f>
        <v>45185.586259278192</v>
      </c>
      <c r="HN105" s="147">
        <f>PV(0.05,'PV factor'!AE134,,-EK105)</f>
        <v>43033.891675503059</v>
      </c>
      <c r="HO105" s="147">
        <f>PV(0.05,'PV factor'!AF134,,-EL105)</f>
        <v>40984.658738574326</v>
      </c>
      <c r="HP105" s="147">
        <f>PV(0.05,'PV factor'!AG134,,-EM105)</f>
        <v>39033.008322451737</v>
      </c>
      <c r="HQ105" s="147">
        <f>PV(0.05,'PV factor'!AH134,,-EN105)</f>
        <v>37174.293640430224</v>
      </c>
      <c r="HR105" s="147">
        <f>PV(0.05,'PV factor'!AI134,,-EO105)</f>
        <v>35404.08918136212</v>
      </c>
      <c r="HS105" s="147">
        <f>PV(0.05,'PV factor'!AJ134,,-EP105)</f>
        <v>33718.180172725828</v>
      </c>
      <c r="HT105" s="147">
        <f>PV(0.05,'PV factor'!AK134,,-EQ105)</f>
        <v>32112.552545453171</v>
      </c>
      <c r="HU105" s="147">
        <f>PV(0.05,'PV factor'!AL134,,-ER105)</f>
        <v>30583.383376622067</v>
      </c>
      <c r="HV105" s="147">
        <f>PV(0.05,'PV factor'!AM134,,-ES105)</f>
        <v>29127.031787259115</v>
      </c>
      <c r="HW105" s="147">
        <f>PV(0.05,'PV factor'!AN134,,-ET105)</f>
        <v>27740.030273580105</v>
      </c>
      <c r="HX105" s="147">
        <f>PV(0.05,'PV factor'!AO134,,-EU105)</f>
        <v>26419.076451028675</v>
      </c>
      <c r="HY105" s="147">
        <f>PV(0.05,'PV factor'!AP134,,-EV105)</f>
        <v>25161.025191455879</v>
      </c>
      <c r="HZ105" s="147">
        <f t="shared" si="165"/>
        <v>384065.30612244899</v>
      </c>
      <c r="IA105" s="147">
        <f t="shared" si="166"/>
        <v>1367776.6471229363</v>
      </c>
      <c r="IB105" s="401">
        <f t="shared" si="167"/>
        <v>3.5613126864597793</v>
      </c>
    </row>
    <row r="106" spans="1:236" ht="90" customHeight="1" x14ac:dyDescent="0.2">
      <c r="A106" s="161" t="s">
        <v>3062</v>
      </c>
      <c r="B106" s="150" t="s">
        <v>3063</v>
      </c>
      <c r="C106" s="150" t="s">
        <v>3411</v>
      </c>
      <c r="D106" s="222">
        <v>13</v>
      </c>
      <c r="E106" s="150" t="s">
        <v>3095</v>
      </c>
      <c r="F106" s="151" t="s">
        <v>3096</v>
      </c>
      <c r="G106" s="151" t="s">
        <v>3097</v>
      </c>
      <c r="H106" s="79" t="s">
        <v>77</v>
      </c>
      <c r="I106" s="151" t="s">
        <v>3088</v>
      </c>
      <c r="J106" s="151">
        <v>5</v>
      </c>
      <c r="K106" s="227" t="s">
        <v>79</v>
      </c>
      <c r="L106" s="79">
        <v>57569</v>
      </c>
      <c r="M106" s="79" t="s">
        <v>3089</v>
      </c>
      <c r="N106" s="79" t="s">
        <v>147</v>
      </c>
      <c r="O106" s="90" t="s">
        <v>148</v>
      </c>
      <c r="P106" s="79" t="s">
        <v>300</v>
      </c>
      <c r="Q106" s="112" t="s">
        <v>100</v>
      </c>
      <c r="R106" s="79" t="s">
        <v>108</v>
      </c>
      <c r="S106" s="79" t="s">
        <v>99</v>
      </c>
      <c r="T106" s="79" t="s">
        <v>1850</v>
      </c>
      <c r="U106" s="79" t="s">
        <v>100</v>
      </c>
      <c r="V106" s="81">
        <v>1</v>
      </c>
      <c r="W106" s="258">
        <v>223434</v>
      </c>
      <c r="X106" s="258">
        <v>0</v>
      </c>
      <c r="Y106" s="258">
        <v>20500</v>
      </c>
      <c r="Z106" s="258">
        <v>0</v>
      </c>
      <c r="AA106" s="258">
        <v>37500</v>
      </c>
      <c r="AB106" s="258">
        <v>103434</v>
      </c>
      <c r="AC106" s="258">
        <v>62000</v>
      </c>
      <c r="AD106" s="258">
        <v>0</v>
      </c>
      <c r="AE106" s="149">
        <v>0</v>
      </c>
      <c r="AF106" s="149">
        <v>0</v>
      </c>
      <c r="AG106" s="149">
        <v>0</v>
      </c>
      <c r="AH106" s="149">
        <v>0</v>
      </c>
      <c r="AI106" s="88" t="s">
        <v>88</v>
      </c>
      <c r="AJ106" s="162">
        <v>0</v>
      </c>
      <c r="AK106" s="162">
        <v>0</v>
      </c>
      <c r="AL106" s="162">
        <v>0</v>
      </c>
      <c r="AM106" s="162">
        <v>0</v>
      </c>
      <c r="AN106" s="162">
        <v>0</v>
      </c>
      <c r="AO106" s="162">
        <v>0</v>
      </c>
      <c r="AP106" s="162">
        <v>0</v>
      </c>
      <c r="AQ106" s="149">
        <v>0</v>
      </c>
      <c r="AR106" s="149">
        <v>0</v>
      </c>
      <c r="AS106" s="149">
        <v>0</v>
      </c>
      <c r="AT106" s="149">
        <v>0</v>
      </c>
      <c r="AU106" s="177" t="s">
        <v>3098</v>
      </c>
      <c r="AV106" s="230">
        <f t="shared" si="133"/>
        <v>1</v>
      </c>
      <c r="AW106" s="230">
        <f t="shared" si="134"/>
        <v>0</v>
      </c>
      <c r="AX106" s="230" t="str">
        <f t="shared" si="135"/>
        <v>E2</v>
      </c>
      <c r="AY106" s="141">
        <f t="shared" si="136"/>
        <v>9</v>
      </c>
      <c r="AZ106" s="70">
        <f t="shared" si="137"/>
        <v>1</v>
      </c>
      <c r="BA106" s="70">
        <f t="shared" si="138"/>
        <v>1</v>
      </c>
      <c r="BB106" s="70">
        <f t="shared" si="139"/>
        <v>1</v>
      </c>
      <c r="BC106" s="70">
        <f t="shared" si="140"/>
        <v>1</v>
      </c>
      <c r="BD106" s="70">
        <f t="shared" si="141"/>
        <v>1</v>
      </c>
      <c r="BE106" s="70">
        <f t="shared" si="142"/>
        <v>1</v>
      </c>
      <c r="BF106" s="70">
        <f t="shared" si="143"/>
        <v>1</v>
      </c>
      <c r="BG106" s="71">
        <f t="shared" si="144"/>
        <v>0</v>
      </c>
      <c r="BH106" s="71">
        <f t="shared" si="145"/>
        <v>1</v>
      </c>
      <c r="BI106" s="71">
        <f t="shared" si="146"/>
        <v>0</v>
      </c>
      <c r="BJ106" s="71">
        <f t="shared" si="147"/>
        <v>1</v>
      </c>
      <c r="BK106" s="71">
        <f t="shared" si="148"/>
        <v>0</v>
      </c>
      <c r="BL106" s="70">
        <f t="shared" si="149"/>
        <v>1</v>
      </c>
      <c r="BM106" s="70">
        <f t="shared" si="150"/>
        <v>1</v>
      </c>
      <c r="BN106" s="70">
        <f t="shared" si="151"/>
        <v>0</v>
      </c>
      <c r="BO106" s="70">
        <f t="shared" si="152"/>
        <v>1</v>
      </c>
      <c r="BP106" s="144">
        <f t="shared" si="153"/>
        <v>20500</v>
      </c>
      <c r="BQ106" s="144">
        <f t="shared" si="154"/>
        <v>0</v>
      </c>
      <c r="BR106" s="144">
        <f t="shared" si="155"/>
        <v>37500</v>
      </c>
      <c r="BS106" s="144">
        <f t="shared" si="156"/>
        <v>103434</v>
      </c>
      <c r="BT106" s="144">
        <f t="shared" si="157"/>
        <v>62000</v>
      </c>
      <c r="BU106" s="144">
        <f t="shared" si="158"/>
        <v>0</v>
      </c>
      <c r="BV106" s="144">
        <f t="shared" si="159"/>
        <v>0</v>
      </c>
      <c r="BW106" s="144">
        <f t="shared" si="160"/>
        <v>0</v>
      </c>
      <c r="BX106" s="144">
        <f t="shared" si="161"/>
        <v>0</v>
      </c>
      <c r="BY106" s="144">
        <f t="shared" si="162"/>
        <v>0</v>
      </c>
      <c r="BZ106" s="9">
        <v>0</v>
      </c>
      <c r="CA106" s="9">
        <v>0</v>
      </c>
      <c r="CB106" s="9">
        <v>0</v>
      </c>
      <c r="CC106" s="9">
        <v>0</v>
      </c>
      <c r="CD106" s="9">
        <v>0</v>
      </c>
      <c r="CE106" s="9">
        <v>0</v>
      </c>
      <c r="CF106" s="9">
        <v>0</v>
      </c>
      <c r="CG106" s="9">
        <v>0</v>
      </c>
      <c r="CH106" s="9">
        <v>0</v>
      </c>
      <c r="CI106" s="9">
        <v>0</v>
      </c>
      <c r="CJ106" s="9">
        <v>0</v>
      </c>
      <c r="CK106" s="9">
        <v>0</v>
      </c>
      <c r="CL106" s="9">
        <v>0</v>
      </c>
      <c r="CM106" s="9">
        <v>0</v>
      </c>
      <c r="CN106" s="9">
        <v>0</v>
      </c>
      <c r="CO106" s="9">
        <v>0</v>
      </c>
      <c r="CP106" s="9">
        <v>0</v>
      </c>
      <c r="CQ106" s="9">
        <v>0</v>
      </c>
      <c r="CR106" s="9">
        <v>0</v>
      </c>
      <c r="CS106" s="9">
        <v>0</v>
      </c>
      <c r="CT106" s="9">
        <v>0</v>
      </c>
      <c r="CU106" s="9">
        <v>0</v>
      </c>
      <c r="CV106" s="9">
        <v>0</v>
      </c>
      <c r="CW106" s="9">
        <v>0</v>
      </c>
      <c r="CX106" s="9">
        <v>0</v>
      </c>
      <c r="CY106" s="9">
        <v>0</v>
      </c>
      <c r="CZ106" s="9">
        <v>0</v>
      </c>
      <c r="DA106" s="9">
        <v>0</v>
      </c>
      <c r="DB106" s="9">
        <v>0</v>
      </c>
      <c r="DC106" s="9">
        <v>0</v>
      </c>
      <c r="DD106" s="9">
        <v>0</v>
      </c>
      <c r="DE106" s="9">
        <v>0</v>
      </c>
      <c r="DF106" s="9">
        <v>0</v>
      </c>
      <c r="DG106" s="144">
        <f t="shared" si="163"/>
        <v>57569</v>
      </c>
      <c r="DH106" s="144">
        <f t="shared" ref="DH106:EW106" si="205">DG106</f>
        <v>57569</v>
      </c>
      <c r="DI106" s="144">
        <f t="shared" si="205"/>
        <v>57569</v>
      </c>
      <c r="DJ106" s="144">
        <f t="shared" si="205"/>
        <v>57569</v>
      </c>
      <c r="DK106" s="144">
        <f t="shared" si="205"/>
        <v>57569</v>
      </c>
      <c r="DL106" s="144">
        <f t="shared" si="205"/>
        <v>57569</v>
      </c>
      <c r="DM106" s="144">
        <f t="shared" si="205"/>
        <v>57569</v>
      </c>
      <c r="DN106" s="144">
        <f t="shared" si="205"/>
        <v>57569</v>
      </c>
      <c r="DO106" s="144">
        <f t="shared" si="205"/>
        <v>57569</v>
      </c>
      <c r="DP106" s="144">
        <f t="shared" si="205"/>
        <v>57569</v>
      </c>
      <c r="DQ106" s="144">
        <f t="shared" si="205"/>
        <v>57569</v>
      </c>
      <c r="DR106" s="144">
        <f t="shared" si="205"/>
        <v>57569</v>
      </c>
      <c r="DS106" s="144">
        <f t="shared" si="205"/>
        <v>57569</v>
      </c>
      <c r="DT106" s="144">
        <f t="shared" si="205"/>
        <v>57569</v>
      </c>
      <c r="DU106" s="144">
        <f t="shared" si="205"/>
        <v>57569</v>
      </c>
      <c r="DV106" s="144">
        <f t="shared" si="205"/>
        <v>57569</v>
      </c>
      <c r="DW106" s="144">
        <f t="shared" si="205"/>
        <v>57569</v>
      </c>
      <c r="DX106" s="144">
        <f t="shared" si="205"/>
        <v>57569</v>
      </c>
      <c r="DY106" s="144">
        <f t="shared" si="205"/>
        <v>57569</v>
      </c>
      <c r="DZ106" s="144">
        <f t="shared" si="205"/>
        <v>57569</v>
      </c>
      <c r="EA106" s="144">
        <f t="shared" si="205"/>
        <v>57569</v>
      </c>
      <c r="EB106" s="144">
        <f t="shared" si="205"/>
        <v>57569</v>
      </c>
      <c r="EC106" s="144">
        <f t="shared" si="205"/>
        <v>57569</v>
      </c>
      <c r="ED106" s="144">
        <f t="shared" si="205"/>
        <v>57569</v>
      </c>
      <c r="EE106" s="144">
        <f t="shared" si="205"/>
        <v>57569</v>
      </c>
      <c r="EF106" s="144">
        <f t="shared" si="205"/>
        <v>57569</v>
      </c>
      <c r="EG106" s="144">
        <f t="shared" si="205"/>
        <v>57569</v>
      </c>
      <c r="EH106" s="144">
        <f t="shared" si="205"/>
        <v>57569</v>
      </c>
      <c r="EI106" s="144">
        <f t="shared" si="205"/>
        <v>57569</v>
      </c>
      <c r="EJ106" s="144">
        <f t="shared" si="205"/>
        <v>57569</v>
      </c>
      <c r="EK106" s="144">
        <f t="shared" si="205"/>
        <v>57569</v>
      </c>
      <c r="EL106" s="144">
        <f t="shared" si="205"/>
        <v>57569</v>
      </c>
      <c r="EM106" s="144">
        <f t="shared" si="205"/>
        <v>57569</v>
      </c>
      <c r="EN106" s="144">
        <f t="shared" si="205"/>
        <v>57569</v>
      </c>
      <c r="EO106" s="144">
        <f t="shared" si="205"/>
        <v>57569</v>
      </c>
      <c r="EP106" s="144">
        <f t="shared" si="205"/>
        <v>57569</v>
      </c>
      <c r="EQ106" s="144">
        <f t="shared" si="205"/>
        <v>57569</v>
      </c>
      <c r="ER106" s="144">
        <f t="shared" si="205"/>
        <v>57569</v>
      </c>
      <c r="ES106" s="144">
        <f t="shared" si="205"/>
        <v>57569</v>
      </c>
      <c r="ET106" s="144">
        <f t="shared" si="205"/>
        <v>57569</v>
      </c>
      <c r="EU106" s="144">
        <f t="shared" si="205"/>
        <v>57569</v>
      </c>
      <c r="EV106" s="144">
        <f t="shared" si="205"/>
        <v>57569</v>
      </c>
      <c r="EW106" s="144">
        <f t="shared" si="205"/>
        <v>57569</v>
      </c>
      <c r="EX106" s="147">
        <f>PV(0.05,'PV factor'!C450,,-BR106)</f>
        <v>34013.605442176871</v>
      </c>
      <c r="EY106" s="147">
        <f>PV(0.05,'PV factor'!D450,,-BS106)</f>
        <v>89350.178166504687</v>
      </c>
      <c r="EZ106" s="147">
        <f>PV(0.05,'PV factor'!E450,,-BT106)</f>
        <v>51007.553437096685</v>
      </c>
      <c r="FA106" s="147">
        <f>PV(0.05,'PV factor'!F450,,-BU106)</f>
        <v>0</v>
      </c>
      <c r="FB106" s="147">
        <f>PV(0.05,'PV factor'!G450,,-BV106)</f>
        <v>0</v>
      </c>
      <c r="FC106" s="147">
        <f>PV(0.05,'PV factor'!H450,,-BW106)</f>
        <v>0</v>
      </c>
      <c r="FD106" s="147">
        <f>PV(0.05,'PV factor'!I450,,-BX106)</f>
        <v>0</v>
      </c>
      <c r="FE106" s="147">
        <f>PV(0.05,'PV factor'!J450,,-BY106)</f>
        <v>0</v>
      </c>
      <c r="FF106" s="147">
        <f>PV(0.05,'PV factor'!K450,,-BZ106)</f>
        <v>0</v>
      </c>
      <c r="FG106" s="147">
        <f>PV(0.05,'PV factor'!L450,,-CA106)</f>
        <v>0</v>
      </c>
      <c r="FH106" s="147">
        <f>PV(0.05,'PV factor'!M450,,-CB106)</f>
        <v>0</v>
      </c>
      <c r="FI106" s="147">
        <f>PV(0.05,'PV factor'!N450,,-CC106)</f>
        <v>0</v>
      </c>
      <c r="FJ106" s="147">
        <f>PV(0.05,'PV factor'!O450,,-CD106)</f>
        <v>0</v>
      </c>
      <c r="FK106" s="147">
        <f>PV(0.05,'PV factor'!P450,,-CE106)</f>
        <v>0</v>
      </c>
      <c r="FL106" s="147">
        <f>PV(0.05,'PV factor'!Q450,,-CF106)</f>
        <v>0</v>
      </c>
      <c r="FM106" s="147">
        <f>PV(0.05,'PV factor'!R450,,-CG106)</f>
        <v>0</v>
      </c>
      <c r="FN106" s="147">
        <f>PV(0.05,'PV factor'!S450,,-CH106)</f>
        <v>0</v>
      </c>
      <c r="FO106" s="147">
        <f>PV(0.05,'PV factor'!T450,,-CI106)</f>
        <v>0</v>
      </c>
      <c r="FP106" s="147">
        <f>PV(0.05,'PV factor'!U450,,-CJ106)</f>
        <v>0</v>
      </c>
      <c r="FQ106" s="147">
        <f>PV(0.05,'PV factor'!V450,,-CK106)</f>
        <v>0</v>
      </c>
      <c r="FR106" s="147">
        <f>PV(0.05,'PV factor'!W450,,-CL106)</f>
        <v>0</v>
      </c>
      <c r="FS106" s="147">
        <f>PV(0.05,'PV factor'!X450,,-CM106)</f>
        <v>0</v>
      </c>
      <c r="FT106" s="147">
        <f>PV(0.05,'PV factor'!Y450,,-CN106)</f>
        <v>0</v>
      </c>
      <c r="FU106" s="147">
        <f>PV(0.05,'PV factor'!Z450,,-CO106)</f>
        <v>0</v>
      </c>
      <c r="FV106" s="147">
        <f>PV(0.05,'PV factor'!AA450,,-CP106)</f>
        <v>0</v>
      </c>
      <c r="FW106" s="147">
        <f>PV(0.05,'PV factor'!AB450,,-CQ106)</f>
        <v>0</v>
      </c>
      <c r="FX106" s="147">
        <f>PV(0.05,'PV factor'!AC450,,-CR106)</f>
        <v>0</v>
      </c>
      <c r="FY106" s="147">
        <f>PV(0.05,'PV factor'!AD450,,-CS106)</f>
        <v>0</v>
      </c>
      <c r="FZ106" s="147">
        <f>PV(0.05,'PV factor'!AE450,,-CT106)</f>
        <v>0</v>
      </c>
      <c r="GA106" s="147">
        <f>PV(0.05,'PV factor'!AF450,,-CU106)</f>
        <v>0</v>
      </c>
      <c r="GB106" s="147">
        <f>PV(0.05,'PV factor'!AG450,,-CV106)</f>
        <v>0</v>
      </c>
      <c r="GC106" s="147">
        <f>PV(0.05,'PV factor'!AH450,,-CW106)</f>
        <v>0</v>
      </c>
      <c r="GD106" s="147">
        <f>PV(0.05,'PV factor'!AI450,,-CX106)</f>
        <v>0</v>
      </c>
      <c r="GE106" s="147">
        <f>PV(0.05,'PV factor'!AJ450,,-CY106)</f>
        <v>0</v>
      </c>
      <c r="GF106" s="147">
        <f>PV(0.05,'PV factor'!AK450,,-CZ106)</f>
        <v>0</v>
      </c>
      <c r="GG106" s="147">
        <f>PV(0.05,'PV factor'!AL450,,-DA106)</f>
        <v>0</v>
      </c>
      <c r="GH106" s="147">
        <f>PV(0.05,'PV factor'!AM450,,-DB106)</f>
        <v>0</v>
      </c>
      <c r="GI106" s="147">
        <f>PV(0.05,'PV factor'!AN450,,-DC106)</f>
        <v>0</v>
      </c>
      <c r="GJ106" s="147">
        <f>PV(0.05,'PV factor'!AO450,,-DD106)</f>
        <v>0</v>
      </c>
      <c r="GK106" s="147">
        <f>PV(0.05,'PV factor'!AP450,,-DE106)</f>
        <v>0</v>
      </c>
      <c r="GL106" s="147">
        <f>PV(0.05,'PV factor'!C450,,-DI106)</f>
        <v>52216.780045351472</v>
      </c>
      <c r="GM106" s="147">
        <f>PV(0.05,'PV factor'!D450,,-DJ106)</f>
        <v>49730.266709858544</v>
      </c>
      <c r="GN106" s="147">
        <f>PV(0.05,'PV factor'!E450,,-DK106)</f>
        <v>47362.158771293856</v>
      </c>
      <c r="GO106" s="147">
        <f>PV(0.05,'PV factor'!F450,,-DL106)</f>
        <v>45106.817877422713</v>
      </c>
      <c r="GP106" s="147">
        <f>PV(0.05,'PV factor'!G450,,-DM106)</f>
        <v>42958.87416897402</v>
      </c>
      <c r="GQ106" s="147">
        <f>PV(0.05,'PV factor'!H450,,-DN106)</f>
        <v>40913.213494260963</v>
      </c>
      <c r="GR106" s="147">
        <f>PV(0.05,'PV factor'!I450,,-DO106)</f>
        <v>38964.965232629489</v>
      </c>
      <c r="GS106" s="147">
        <f>PV(0.05,'PV factor'!J450,,-DP106)</f>
        <v>37109.490697742374</v>
      </c>
      <c r="GT106" s="147">
        <f>PV(0.05,'PV factor'!K450,,-DQ106)</f>
        <v>35342.372093087972</v>
      </c>
      <c r="GU106" s="147">
        <f>PV(0.05,'PV factor'!L450,,-DR106)</f>
        <v>33659.401993417116</v>
      </c>
      <c r="GV106" s="147">
        <f>PV(0.05,'PV factor'!M450,,-DS106)</f>
        <v>32056.573327063925</v>
      </c>
      <c r="GW106" s="147">
        <f>PV(0.05,'PV factor'!N450,,-DT106)</f>
        <v>30530.069835298968</v>
      </c>
      <c r="GX106" s="147">
        <f>PV(0.05,'PV factor'!O450,,-DU106)</f>
        <v>29076.256985999025</v>
      </c>
      <c r="GY106" s="147">
        <f>PV(0.05,'PV factor'!P450,,-DV106)</f>
        <v>27691.673319999063</v>
      </c>
      <c r="GZ106" s="147">
        <f>PV(0.05,'PV factor'!Q450,,-DW106)</f>
        <v>26373.022209522918</v>
      </c>
      <c r="HA106" s="147">
        <f>PV(0.05,'PV factor'!R450,,-DX106)</f>
        <v>25117.164009069442</v>
      </c>
      <c r="HB106" s="147">
        <f>PV(0.05,'PV factor'!S450,,-DY106)</f>
        <v>23921.108580066139</v>
      </c>
      <c r="HC106" s="147">
        <f>PV(0.05,'PV factor'!T450,,-DZ106)</f>
        <v>22782.008171491558</v>
      </c>
      <c r="HD106" s="147">
        <f>PV(0.05,'PV factor'!U450,,-EA106)</f>
        <v>21697.15063951577</v>
      </c>
      <c r="HE106" s="147">
        <f>PV(0.05,'PV factor'!V450,,-EB106)</f>
        <v>20663.952990015019</v>
      </c>
      <c r="HF106" s="147">
        <f>PV(0.05,'PV factor'!W450,,-EC106)</f>
        <v>19679.955228585735</v>
      </c>
      <c r="HG106" s="147">
        <f>PV(0.05,'PV factor'!X450,,-ED106)</f>
        <v>18742.814503414982</v>
      </c>
      <c r="HH106" s="147">
        <f>PV(0.05,'PV factor'!Y450,,-EE106)</f>
        <v>17850.299527061889</v>
      </c>
      <c r="HI106" s="147">
        <f>PV(0.05,'PV factor'!Z450,,-EF106)</f>
        <v>17000.285263868467</v>
      </c>
      <c r="HJ106" s="147">
        <f>PV(0.05,'PV factor'!AA450,,-EG106)</f>
        <v>16190.74787035092</v>
      </c>
      <c r="HK106" s="147">
        <f>PV(0.05,'PV factor'!AB450,,-EH106)</f>
        <v>15419.759876524684</v>
      </c>
      <c r="HL106" s="147">
        <f>PV(0.05,'PV factor'!AC450,,-EI106)</f>
        <v>14685.485596690178</v>
      </c>
      <c r="HM106" s="147">
        <f>PV(0.05,'PV factor'!AD450,,-EJ106)</f>
        <v>13986.176758752546</v>
      </c>
      <c r="HN106" s="147">
        <f>PV(0.05,'PV factor'!AE450,,-EK106)</f>
        <v>13320.168341669098</v>
      </c>
      <c r="HO106" s="147">
        <f>PV(0.05,'PV factor'!AF450,,-EL106)</f>
        <v>12685.874611113421</v>
      </c>
      <c r="HP106" s="147">
        <f>PV(0.05,'PV factor'!AG450,,-EM106)</f>
        <v>12081.785343917545</v>
      </c>
      <c r="HQ106" s="147">
        <f>PV(0.05,'PV factor'!AH450,,-EN106)</f>
        <v>11506.462232302423</v>
      </c>
      <c r="HR106" s="147">
        <f>PV(0.05,'PV factor'!AI450,,-EO106)</f>
        <v>10958.535459335642</v>
      </c>
      <c r="HS106" s="147">
        <f>PV(0.05,'PV factor'!AJ450,,-EP106)</f>
        <v>10436.700437462514</v>
      </c>
      <c r="HT106" s="147">
        <f>PV(0.05,'PV factor'!AK450,,-EQ106)</f>
        <v>9939.7147023452526</v>
      </c>
      <c r="HU106" s="147">
        <f>PV(0.05,'PV factor'!AL450,,-ER106)</f>
        <v>9466.3949546145268</v>
      </c>
      <c r="HV106" s="147">
        <f>PV(0.05,'PV factor'!AM450,,-ES106)</f>
        <v>9015.6142424900263</v>
      </c>
      <c r="HW106" s="147">
        <f>PV(0.05,'PV factor'!AN450,,-ET106)</f>
        <v>8586.2992785619281</v>
      </c>
      <c r="HX106" s="147">
        <f>PV(0.05,'PV factor'!AO450,,-EU106)</f>
        <v>8177.4278843446946</v>
      </c>
      <c r="HY106" s="147">
        <f>PV(0.05,'PV factor'!AP450,,-EV106)</f>
        <v>7788.0265565187556</v>
      </c>
      <c r="HZ106" s="147">
        <f t="shared" si="165"/>
        <v>174371.33704577823</v>
      </c>
      <c r="IA106" s="147">
        <f t="shared" si="166"/>
        <v>237374.89757290061</v>
      </c>
      <c r="IB106" s="401">
        <f t="shared" si="167"/>
        <v>1.3613183312953656</v>
      </c>
    </row>
    <row r="107" spans="1:236" ht="90" customHeight="1" x14ac:dyDescent="0.2">
      <c r="A107" s="161" t="s">
        <v>2265</v>
      </c>
      <c r="B107" s="150" t="s">
        <v>3213</v>
      </c>
      <c r="C107" s="150" t="s">
        <v>3245</v>
      </c>
      <c r="D107" s="79">
        <v>9</v>
      </c>
      <c r="E107" s="150" t="s">
        <v>3256</v>
      </c>
      <c r="F107" s="150" t="s">
        <v>3257</v>
      </c>
      <c r="G107" s="150" t="s">
        <v>3258</v>
      </c>
      <c r="H107" s="79" t="s">
        <v>77</v>
      </c>
      <c r="I107" s="150" t="s">
        <v>3259</v>
      </c>
      <c r="J107" s="151">
        <v>40</v>
      </c>
      <c r="K107" s="95" t="s">
        <v>94</v>
      </c>
      <c r="L107" s="111">
        <v>8400</v>
      </c>
      <c r="M107" s="214" t="s">
        <v>3260</v>
      </c>
      <c r="N107" s="79" t="s">
        <v>81</v>
      </c>
      <c r="O107" s="73" t="s">
        <v>106</v>
      </c>
      <c r="P107" s="79" t="s">
        <v>107</v>
      </c>
      <c r="Q107" s="112" t="s">
        <v>100</v>
      </c>
      <c r="R107" s="79" t="s">
        <v>226</v>
      </c>
      <c r="S107" s="79" t="s">
        <v>99</v>
      </c>
      <c r="T107" s="79" t="s">
        <v>2696</v>
      </c>
      <c r="U107" s="79" t="s">
        <v>100</v>
      </c>
      <c r="V107" s="81">
        <v>1</v>
      </c>
      <c r="W107" s="162">
        <v>35000</v>
      </c>
      <c r="X107" s="162">
        <v>0</v>
      </c>
      <c r="Y107" s="162">
        <v>0</v>
      </c>
      <c r="Z107" s="127">
        <v>0</v>
      </c>
      <c r="AA107" s="162">
        <v>35000</v>
      </c>
      <c r="AB107" s="127">
        <v>0</v>
      </c>
      <c r="AC107" s="149">
        <v>0</v>
      </c>
      <c r="AD107" s="162">
        <v>0</v>
      </c>
      <c r="AE107" s="162">
        <v>0</v>
      </c>
      <c r="AF107" s="162">
        <v>0</v>
      </c>
      <c r="AG107" s="149">
        <v>0</v>
      </c>
      <c r="AH107" s="149">
        <v>0</v>
      </c>
      <c r="AI107" s="219"/>
      <c r="AJ107" s="162">
        <v>0</v>
      </c>
      <c r="AK107" s="162">
        <v>0</v>
      </c>
      <c r="AL107" s="162">
        <v>0</v>
      </c>
      <c r="AM107" s="162">
        <v>0</v>
      </c>
      <c r="AN107" s="162">
        <v>0</v>
      </c>
      <c r="AO107" s="162">
        <v>0</v>
      </c>
      <c r="AP107" s="162">
        <v>0</v>
      </c>
      <c r="AQ107" s="149">
        <v>0</v>
      </c>
      <c r="AR107" s="149">
        <v>0</v>
      </c>
      <c r="AS107" s="149">
        <v>0</v>
      </c>
      <c r="AT107" s="149">
        <v>0</v>
      </c>
      <c r="AU107" s="151"/>
      <c r="AV107" s="230">
        <f t="shared" si="133"/>
        <v>1</v>
      </c>
      <c r="AW107" s="230">
        <f t="shared" si="134"/>
        <v>0</v>
      </c>
      <c r="AX107" s="230" t="str">
        <f t="shared" si="135"/>
        <v>C8</v>
      </c>
      <c r="AY107" s="141">
        <f t="shared" si="136"/>
        <v>9</v>
      </c>
      <c r="AZ107" s="70">
        <f t="shared" si="137"/>
        <v>1</v>
      </c>
      <c r="BA107" s="70">
        <f t="shared" si="138"/>
        <v>1</v>
      </c>
      <c r="BB107" s="70">
        <f t="shared" si="139"/>
        <v>1</v>
      </c>
      <c r="BC107" s="70">
        <f t="shared" si="140"/>
        <v>1</v>
      </c>
      <c r="BD107" s="70">
        <f t="shared" si="141"/>
        <v>1</v>
      </c>
      <c r="BE107" s="70">
        <f t="shared" si="142"/>
        <v>1</v>
      </c>
      <c r="BF107" s="70">
        <f t="shared" si="143"/>
        <v>1</v>
      </c>
      <c r="BG107" s="71">
        <f t="shared" si="144"/>
        <v>0</v>
      </c>
      <c r="BH107" s="71">
        <f t="shared" si="145"/>
        <v>1</v>
      </c>
      <c r="BI107" s="71">
        <f t="shared" si="146"/>
        <v>0</v>
      </c>
      <c r="BJ107" s="71">
        <f t="shared" si="147"/>
        <v>0</v>
      </c>
      <c r="BK107" s="71">
        <f t="shared" si="148"/>
        <v>1</v>
      </c>
      <c r="BL107" s="70">
        <f t="shared" si="149"/>
        <v>1</v>
      </c>
      <c r="BM107" s="70">
        <f t="shared" si="150"/>
        <v>1</v>
      </c>
      <c r="BN107" s="70">
        <f t="shared" si="151"/>
        <v>0</v>
      </c>
      <c r="BO107" s="70">
        <f t="shared" si="152"/>
        <v>1</v>
      </c>
      <c r="BP107" s="144">
        <f t="shared" si="153"/>
        <v>0</v>
      </c>
      <c r="BQ107" s="144">
        <f t="shared" si="154"/>
        <v>0</v>
      </c>
      <c r="BR107" s="144">
        <f t="shared" si="155"/>
        <v>35000</v>
      </c>
      <c r="BS107" s="144">
        <f t="shared" si="156"/>
        <v>0</v>
      </c>
      <c r="BT107" s="144">
        <f t="shared" si="157"/>
        <v>0</v>
      </c>
      <c r="BU107" s="144">
        <f t="shared" si="158"/>
        <v>0</v>
      </c>
      <c r="BV107" s="144">
        <f t="shared" si="159"/>
        <v>0</v>
      </c>
      <c r="BW107" s="144">
        <f t="shared" si="160"/>
        <v>0</v>
      </c>
      <c r="BX107" s="144">
        <f t="shared" si="161"/>
        <v>0</v>
      </c>
      <c r="BY107" s="144">
        <f t="shared" si="162"/>
        <v>0</v>
      </c>
      <c r="BZ107" s="9">
        <v>0</v>
      </c>
      <c r="CA107" s="9">
        <v>0</v>
      </c>
      <c r="CB107" s="9">
        <v>0</v>
      </c>
      <c r="CC107" s="9">
        <v>0</v>
      </c>
      <c r="CD107" s="9">
        <v>0</v>
      </c>
      <c r="CE107" s="9">
        <v>0</v>
      </c>
      <c r="CF107" s="9">
        <v>0</v>
      </c>
      <c r="CG107" s="9">
        <v>0</v>
      </c>
      <c r="CH107" s="9">
        <v>0</v>
      </c>
      <c r="CI107" s="9">
        <v>0</v>
      </c>
      <c r="CJ107" s="9">
        <v>0</v>
      </c>
      <c r="CK107" s="9">
        <v>0</v>
      </c>
      <c r="CL107" s="9">
        <v>0</v>
      </c>
      <c r="CM107" s="9">
        <v>0</v>
      </c>
      <c r="CN107" s="9">
        <v>0</v>
      </c>
      <c r="CO107" s="9">
        <v>0</v>
      </c>
      <c r="CP107" s="9">
        <v>0</v>
      </c>
      <c r="CQ107" s="9">
        <v>0</v>
      </c>
      <c r="CR107" s="9">
        <v>0</v>
      </c>
      <c r="CS107" s="9">
        <v>0</v>
      </c>
      <c r="CT107" s="9">
        <v>0</v>
      </c>
      <c r="CU107" s="9">
        <v>0</v>
      </c>
      <c r="CV107" s="9">
        <v>0</v>
      </c>
      <c r="CW107" s="9">
        <v>0</v>
      </c>
      <c r="CX107" s="9">
        <v>0</v>
      </c>
      <c r="CY107" s="9">
        <v>0</v>
      </c>
      <c r="CZ107" s="9">
        <v>0</v>
      </c>
      <c r="DA107" s="9">
        <v>0</v>
      </c>
      <c r="DB107" s="9">
        <v>0</v>
      </c>
      <c r="DC107" s="9">
        <v>0</v>
      </c>
      <c r="DD107" s="9">
        <v>0</v>
      </c>
      <c r="DE107" s="9">
        <v>0</v>
      </c>
      <c r="DF107" s="9">
        <v>0</v>
      </c>
      <c r="DG107" s="144">
        <f t="shared" si="163"/>
        <v>8400</v>
      </c>
      <c r="DH107" s="144">
        <f t="shared" ref="DH107:EW107" si="206">DG107</f>
        <v>8400</v>
      </c>
      <c r="DI107" s="144">
        <f t="shared" si="206"/>
        <v>8400</v>
      </c>
      <c r="DJ107" s="144">
        <f t="shared" si="206"/>
        <v>8400</v>
      </c>
      <c r="DK107" s="144">
        <f t="shared" si="206"/>
        <v>8400</v>
      </c>
      <c r="DL107" s="144">
        <f t="shared" si="206"/>
        <v>8400</v>
      </c>
      <c r="DM107" s="144">
        <f t="shared" si="206"/>
        <v>8400</v>
      </c>
      <c r="DN107" s="144">
        <f t="shared" si="206"/>
        <v>8400</v>
      </c>
      <c r="DO107" s="144">
        <f t="shared" si="206"/>
        <v>8400</v>
      </c>
      <c r="DP107" s="144">
        <f t="shared" si="206"/>
        <v>8400</v>
      </c>
      <c r="DQ107" s="144">
        <f t="shared" si="206"/>
        <v>8400</v>
      </c>
      <c r="DR107" s="144">
        <f t="shared" si="206"/>
        <v>8400</v>
      </c>
      <c r="DS107" s="144">
        <f t="shared" si="206"/>
        <v>8400</v>
      </c>
      <c r="DT107" s="144">
        <f t="shared" si="206"/>
        <v>8400</v>
      </c>
      <c r="DU107" s="144">
        <f t="shared" si="206"/>
        <v>8400</v>
      </c>
      <c r="DV107" s="144">
        <f t="shared" si="206"/>
        <v>8400</v>
      </c>
      <c r="DW107" s="144">
        <f t="shared" si="206"/>
        <v>8400</v>
      </c>
      <c r="DX107" s="144">
        <f t="shared" si="206"/>
        <v>8400</v>
      </c>
      <c r="DY107" s="144">
        <f t="shared" si="206"/>
        <v>8400</v>
      </c>
      <c r="DZ107" s="144">
        <f t="shared" si="206"/>
        <v>8400</v>
      </c>
      <c r="EA107" s="144">
        <f t="shared" si="206"/>
        <v>8400</v>
      </c>
      <c r="EB107" s="144">
        <f t="shared" si="206"/>
        <v>8400</v>
      </c>
      <c r="EC107" s="144">
        <f t="shared" si="206"/>
        <v>8400</v>
      </c>
      <c r="ED107" s="144">
        <f t="shared" si="206"/>
        <v>8400</v>
      </c>
      <c r="EE107" s="144">
        <f t="shared" si="206"/>
        <v>8400</v>
      </c>
      <c r="EF107" s="144">
        <f t="shared" si="206"/>
        <v>8400</v>
      </c>
      <c r="EG107" s="144">
        <f t="shared" si="206"/>
        <v>8400</v>
      </c>
      <c r="EH107" s="144">
        <f t="shared" si="206"/>
        <v>8400</v>
      </c>
      <c r="EI107" s="144">
        <f t="shared" si="206"/>
        <v>8400</v>
      </c>
      <c r="EJ107" s="144">
        <f t="shared" si="206"/>
        <v>8400</v>
      </c>
      <c r="EK107" s="144">
        <f t="shared" si="206"/>
        <v>8400</v>
      </c>
      <c r="EL107" s="144">
        <f t="shared" si="206"/>
        <v>8400</v>
      </c>
      <c r="EM107" s="144">
        <f t="shared" si="206"/>
        <v>8400</v>
      </c>
      <c r="EN107" s="144">
        <f t="shared" si="206"/>
        <v>8400</v>
      </c>
      <c r="EO107" s="144">
        <f t="shared" si="206"/>
        <v>8400</v>
      </c>
      <c r="EP107" s="144">
        <f t="shared" si="206"/>
        <v>8400</v>
      </c>
      <c r="EQ107" s="144">
        <f t="shared" si="206"/>
        <v>8400</v>
      </c>
      <c r="ER107" s="144">
        <f t="shared" si="206"/>
        <v>8400</v>
      </c>
      <c r="ES107" s="144">
        <f t="shared" si="206"/>
        <v>8400</v>
      </c>
      <c r="ET107" s="144">
        <f t="shared" si="206"/>
        <v>8400</v>
      </c>
      <c r="EU107" s="144">
        <f t="shared" si="206"/>
        <v>8400</v>
      </c>
      <c r="EV107" s="144">
        <f t="shared" si="206"/>
        <v>8400</v>
      </c>
      <c r="EW107" s="144">
        <f t="shared" si="206"/>
        <v>8400</v>
      </c>
      <c r="EX107" s="147">
        <f>PV(0.05,'PV factor'!C334,,-BR107)</f>
        <v>31746.031746031746</v>
      </c>
      <c r="EY107" s="147">
        <f>PV(0.05,'PV factor'!D334,,-BS107)</f>
        <v>0</v>
      </c>
      <c r="EZ107" s="147">
        <f>PV(0.05,'PV factor'!E334,,-BT107)</f>
        <v>0</v>
      </c>
      <c r="FA107" s="147">
        <f>PV(0.05,'PV factor'!F334,,-BU107)</f>
        <v>0</v>
      </c>
      <c r="FB107" s="147">
        <f>PV(0.05,'PV factor'!G334,,-BV107)</f>
        <v>0</v>
      </c>
      <c r="FC107" s="147">
        <f>PV(0.05,'PV factor'!H334,,-BW107)</f>
        <v>0</v>
      </c>
      <c r="FD107" s="147">
        <f>PV(0.05,'PV factor'!I334,,-BX107)</f>
        <v>0</v>
      </c>
      <c r="FE107" s="147">
        <f>PV(0.05,'PV factor'!J334,,-BY107)</f>
        <v>0</v>
      </c>
      <c r="FF107" s="147">
        <f>PV(0.05,'PV factor'!K334,,-BZ107)</f>
        <v>0</v>
      </c>
      <c r="FG107" s="147">
        <f>PV(0.05,'PV factor'!L334,,-CA107)</f>
        <v>0</v>
      </c>
      <c r="FH107" s="147">
        <f>PV(0.05,'PV factor'!M334,,-CB107)</f>
        <v>0</v>
      </c>
      <c r="FI107" s="147">
        <f>PV(0.05,'PV factor'!N334,,-CC107)</f>
        <v>0</v>
      </c>
      <c r="FJ107" s="147">
        <f>PV(0.05,'PV factor'!O334,,-CD107)</f>
        <v>0</v>
      </c>
      <c r="FK107" s="147">
        <f>PV(0.05,'PV factor'!P334,,-CE107)</f>
        <v>0</v>
      </c>
      <c r="FL107" s="147">
        <f>PV(0.05,'PV factor'!Q334,,-CF107)</f>
        <v>0</v>
      </c>
      <c r="FM107" s="147">
        <f>PV(0.05,'PV factor'!R334,,-CG107)</f>
        <v>0</v>
      </c>
      <c r="FN107" s="147">
        <f>PV(0.05,'PV factor'!S334,,-CH107)</f>
        <v>0</v>
      </c>
      <c r="FO107" s="147">
        <f>PV(0.05,'PV factor'!T334,,-CI107)</f>
        <v>0</v>
      </c>
      <c r="FP107" s="147">
        <f>PV(0.05,'PV factor'!U334,,-CJ107)</f>
        <v>0</v>
      </c>
      <c r="FQ107" s="147">
        <f>PV(0.05,'PV factor'!V334,,-CK107)</f>
        <v>0</v>
      </c>
      <c r="FR107" s="147">
        <f>PV(0.05,'PV factor'!W334,,-CL107)</f>
        <v>0</v>
      </c>
      <c r="FS107" s="147">
        <f>PV(0.05,'PV factor'!X334,,-CM107)</f>
        <v>0</v>
      </c>
      <c r="FT107" s="147">
        <f>PV(0.05,'PV factor'!Y334,,-CN107)</f>
        <v>0</v>
      </c>
      <c r="FU107" s="147">
        <f>PV(0.05,'PV factor'!Z334,,-CO107)</f>
        <v>0</v>
      </c>
      <c r="FV107" s="147">
        <f>PV(0.05,'PV factor'!AA334,,-CP107)</f>
        <v>0</v>
      </c>
      <c r="FW107" s="147">
        <f>PV(0.05,'PV factor'!AB334,,-CQ107)</f>
        <v>0</v>
      </c>
      <c r="FX107" s="147">
        <f>PV(0.05,'PV factor'!AC334,,-CR107)</f>
        <v>0</v>
      </c>
      <c r="FY107" s="147">
        <f>PV(0.05,'PV factor'!AD334,,-CS107)</f>
        <v>0</v>
      </c>
      <c r="FZ107" s="147">
        <f>PV(0.05,'PV factor'!AE334,,-CT107)</f>
        <v>0</v>
      </c>
      <c r="GA107" s="147">
        <f>PV(0.05,'PV factor'!AF334,,-CU107)</f>
        <v>0</v>
      </c>
      <c r="GB107" s="147">
        <f>PV(0.05,'PV factor'!AG334,,-CV107)</f>
        <v>0</v>
      </c>
      <c r="GC107" s="147">
        <f>PV(0.05,'PV factor'!AH334,,-CW107)</f>
        <v>0</v>
      </c>
      <c r="GD107" s="147">
        <f>PV(0.05,'PV factor'!AI334,,-CX107)</f>
        <v>0</v>
      </c>
      <c r="GE107" s="147">
        <f>PV(0.05,'PV factor'!AJ334,,-CY107)</f>
        <v>0</v>
      </c>
      <c r="GF107" s="147">
        <f>PV(0.05,'PV factor'!AK334,,-CZ107)</f>
        <v>0</v>
      </c>
      <c r="GG107" s="147">
        <f>PV(0.05,'PV factor'!AL334,,-DA107)</f>
        <v>0</v>
      </c>
      <c r="GH107" s="147">
        <f>PV(0.05,'PV factor'!AM334,,-DB107)</f>
        <v>0</v>
      </c>
      <c r="GI107" s="147">
        <f>PV(0.05,'PV factor'!AN334,,-DC107)</f>
        <v>0</v>
      </c>
      <c r="GJ107" s="147">
        <f>PV(0.05,'PV factor'!AO334,,-DD107)</f>
        <v>0</v>
      </c>
      <c r="GK107" s="147">
        <f>PV(0.05,'PV factor'!AP334,,-DE107)</f>
        <v>0</v>
      </c>
      <c r="GL107" s="147">
        <f>PV(0.05,'PV factor'!C334,,-DI107)</f>
        <v>7619.0476190476184</v>
      </c>
      <c r="GM107" s="147">
        <f>PV(0.05,'PV factor'!D334,,-DJ107)</f>
        <v>7256.2358276643981</v>
      </c>
      <c r="GN107" s="147">
        <f>PV(0.05,'PV factor'!E334,,-DK107)</f>
        <v>6910.7007882518083</v>
      </c>
      <c r="GO107" s="147">
        <f>PV(0.05,'PV factor'!F334,,-DL107)</f>
        <v>6581.6197983350548</v>
      </c>
      <c r="GP107" s="147">
        <f>PV(0.05,'PV factor'!G334,,-DM107)</f>
        <v>6268.209331747672</v>
      </c>
      <c r="GQ107" s="147">
        <f>PV(0.05,'PV factor'!H334,,-DN107)</f>
        <v>5969.7231730930198</v>
      </c>
      <c r="GR107" s="147">
        <f>PV(0.05,'PV factor'!I334,,-DO107)</f>
        <v>5685.4506410409722</v>
      </c>
      <c r="GS107" s="147">
        <f>PV(0.05,'PV factor'!J334,,-DP107)</f>
        <v>5414.7148962294968</v>
      </c>
      <c r="GT107" s="147">
        <f>PV(0.05,'PV factor'!K334,,-DQ107)</f>
        <v>5156.8713297423783</v>
      </c>
      <c r="GU107" s="147">
        <f>PV(0.05,'PV factor'!L334,,-DR107)</f>
        <v>4911.3060283260738</v>
      </c>
      <c r="GV107" s="147">
        <f>PV(0.05,'PV factor'!M334,,-DS107)</f>
        <v>4677.4343126915001</v>
      </c>
      <c r="GW107" s="147">
        <f>PV(0.05,'PV factor'!N334,,-DT107)</f>
        <v>4454.6993454204749</v>
      </c>
      <c r="GX107" s="147">
        <f>PV(0.05,'PV factor'!O334,,-DU107)</f>
        <v>4242.5708051623587</v>
      </c>
      <c r="GY107" s="147">
        <f>PV(0.05,'PV factor'!P334,,-DV107)</f>
        <v>4040.5436239641494</v>
      </c>
      <c r="GZ107" s="147">
        <f>PV(0.05,'PV factor'!Q334,,-DW107)</f>
        <v>3848.136784727762</v>
      </c>
      <c r="HA107" s="147">
        <f>PV(0.05,'PV factor'!R334,,-DX107)</f>
        <v>3664.8921759312011</v>
      </c>
      <c r="HB107" s="147">
        <f>PV(0.05,'PV factor'!S334,,-DY107)</f>
        <v>3490.3735008868584</v>
      </c>
      <c r="HC107" s="147">
        <f>PV(0.05,'PV factor'!T334,,-DZ107)</f>
        <v>3324.165238939865</v>
      </c>
      <c r="HD107" s="147">
        <f>PV(0.05,'PV factor'!U334,,-EA107)</f>
        <v>3165.8716561332049</v>
      </c>
      <c r="HE107" s="147">
        <f>PV(0.05,'PV factor'!V334,,-EB107)</f>
        <v>3015.1158629840047</v>
      </c>
      <c r="HF107" s="147">
        <f>PV(0.05,'PV factor'!W334,,-EC107)</f>
        <v>2871.5389171276238</v>
      </c>
      <c r="HG107" s="147">
        <f>PV(0.05,'PV factor'!X334,,-ED107)</f>
        <v>2734.7989686929745</v>
      </c>
      <c r="HH107" s="147">
        <f>PV(0.05,'PV factor'!Y334,,-EE107)</f>
        <v>2604.5704463742618</v>
      </c>
      <c r="HI107" s="147">
        <f>PV(0.05,'PV factor'!Z334,,-EF107)</f>
        <v>2480.5432822612015</v>
      </c>
      <c r="HJ107" s="147">
        <f>PV(0.05,'PV factor'!AA334,,-EG107)</f>
        <v>2362.4221735820965</v>
      </c>
      <c r="HK107" s="147">
        <f>PV(0.05,'PV factor'!AB334,,-EH107)</f>
        <v>2249.9258796019967</v>
      </c>
      <c r="HL107" s="147">
        <f>PV(0.05,'PV factor'!AC334,,-EI107)</f>
        <v>2142.7865520019018</v>
      </c>
      <c r="HM107" s="147">
        <f>PV(0.05,'PV factor'!AD334,,-EJ107)</f>
        <v>2040.749097144668</v>
      </c>
      <c r="HN107" s="147">
        <f>PV(0.05,'PV factor'!AE334,,-EK107)</f>
        <v>1943.5705687092084</v>
      </c>
      <c r="HO107" s="147">
        <f>PV(0.05,'PV factor'!AF334,,-EL107)</f>
        <v>1851.0195892468644</v>
      </c>
      <c r="HP107" s="147">
        <f>PV(0.05,'PV factor'!AG334,,-EM107)</f>
        <v>1762.8757992827282</v>
      </c>
      <c r="HQ107" s="147">
        <f>PV(0.05,'PV factor'!AH334,,-EN107)</f>
        <v>1678.9293326502172</v>
      </c>
      <c r="HR107" s="147">
        <f>PV(0.05,'PV factor'!AI334,,-EO107)</f>
        <v>1598.9803168097308</v>
      </c>
      <c r="HS107" s="147">
        <f>PV(0.05,'PV factor'!AJ334,,-EP107)</f>
        <v>1522.8383969616482</v>
      </c>
      <c r="HT107" s="147">
        <f>PV(0.05,'PV factor'!AK334,,-EQ107)</f>
        <v>1450.3222828206174</v>
      </c>
      <c r="HU107" s="147">
        <f>PV(0.05,'PV factor'!AL334,,-ER107)</f>
        <v>1381.2593169720164</v>
      </c>
      <c r="HV107" s="147">
        <f>PV(0.05,'PV factor'!AM334,,-ES107)</f>
        <v>1315.4850637828731</v>
      </c>
      <c r="HW107" s="147">
        <f>PV(0.05,'PV factor'!AN334,,-ET107)</f>
        <v>1252.8429178884503</v>
      </c>
      <c r="HX107" s="147">
        <f>PV(0.05,'PV factor'!AO334,,-EU107)</f>
        <v>1193.1837313223339</v>
      </c>
      <c r="HY107" s="147">
        <f>PV(0.05,'PV factor'!AP334,,-EV107)</f>
        <v>1136.3654584022227</v>
      </c>
      <c r="HZ107" s="147">
        <f t="shared" si="165"/>
        <v>31746.031746031746</v>
      </c>
      <c r="IA107" s="147">
        <f t="shared" si="166"/>
        <v>137272.69083195552</v>
      </c>
      <c r="IB107" s="401">
        <f t="shared" si="167"/>
        <v>4.3240897612065989</v>
      </c>
    </row>
    <row r="108" spans="1:236" ht="90" customHeight="1" x14ac:dyDescent="0.2">
      <c r="A108" s="231" t="s">
        <v>271</v>
      </c>
      <c r="B108" s="85" t="s">
        <v>264</v>
      </c>
      <c r="C108" s="231" t="s">
        <v>886</v>
      </c>
      <c r="D108" s="199">
        <v>5</v>
      </c>
      <c r="E108" s="85" t="s">
        <v>887</v>
      </c>
      <c r="F108" s="95" t="s">
        <v>888</v>
      </c>
      <c r="G108" s="95" t="s">
        <v>889</v>
      </c>
      <c r="H108" s="90" t="s">
        <v>77</v>
      </c>
      <c r="I108" s="95" t="s">
        <v>890</v>
      </c>
      <c r="J108" s="266">
        <v>5</v>
      </c>
      <c r="K108" s="227" t="s">
        <v>79</v>
      </c>
      <c r="L108" s="74">
        <v>49763</v>
      </c>
      <c r="M108" s="90" t="s">
        <v>891</v>
      </c>
      <c r="N108" s="90" t="s">
        <v>147</v>
      </c>
      <c r="O108" s="73" t="s">
        <v>106</v>
      </c>
      <c r="P108" s="90" t="s">
        <v>464</v>
      </c>
      <c r="Q108" s="112" t="s">
        <v>100</v>
      </c>
      <c r="R108" s="90" t="s">
        <v>108</v>
      </c>
      <c r="S108" s="90" t="s">
        <v>99</v>
      </c>
      <c r="T108" s="90" t="s">
        <v>866</v>
      </c>
      <c r="U108" s="90" t="s">
        <v>100</v>
      </c>
      <c r="V108" s="193">
        <v>1</v>
      </c>
      <c r="W108" s="94">
        <v>55000</v>
      </c>
      <c r="X108" s="94">
        <v>0</v>
      </c>
      <c r="Y108" s="94">
        <v>0</v>
      </c>
      <c r="Z108" s="94">
        <v>0</v>
      </c>
      <c r="AA108" s="94">
        <v>0</v>
      </c>
      <c r="AB108" s="94">
        <v>55000</v>
      </c>
      <c r="AC108" s="94">
        <v>0</v>
      </c>
      <c r="AD108" s="94">
        <v>0</v>
      </c>
      <c r="AE108" s="192">
        <v>0</v>
      </c>
      <c r="AF108" s="192">
        <v>0</v>
      </c>
      <c r="AG108" s="192">
        <v>0</v>
      </c>
      <c r="AH108" s="192">
        <v>0</v>
      </c>
      <c r="AI108" s="90" t="s">
        <v>88</v>
      </c>
      <c r="AJ108" s="94">
        <v>0</v>
      </c>
      <c r="AK108" s="94">
        <v>0</v>
      </c>
      <c r="AL108" s="94">
        <v>0</v>
      </c>
      <c r="AM108" s="94">
        <v>0</v>
      </c>
      <c r="AN108" s="94">
        <v>0</v>
      </c>
      <c r="AO108" s="94">
        <v>0</v>
      </c>
      <c r="AP108" s="94">
        <v>0</v>
      </c>
      <c r="AQ108" s="192">
        <v>0</v>
      </c>
      <c r="AR108" s="192">
        <v>0</v>
      </c>
      <c r="AS108" s="192">
        <v>0</v>
      </c>
      <c r="AT108" s="192">
        <v>0</v>
      </c>
      <c r="AU108" s="95" t="s">
        <v>892</v>
      </c>
      <c r="AV108" s="230">
        <f t="shared" si="133"/>
        <v>1</v>
      </c>
      <c r="AW108" s="230">
        <f t="shared" si="134"/>
        <v>0</v>
      </c>
      <c r="AX108" s="230" t="str">
        <f t="shared" si="135"/>
        <v>C4</v>
      </c>
      <c r="AY108" s="141">
        <f t="shared" si="136"/>
        <v>9</v>
      </c>
      <c r="AZ108" s="70">
        <f t="shared" si="137"/>
        <v>1</v>
      </c>
      <c r="BA108" s="70">
        <f t="shared" si="138"/>
        <v>1</v>
      </c>
      <c r="BB108" s="70">
        <f t="shared" si="139"/>
        <v>1</v>
      </c>
      <c r="BC108" s="70">
        <f t="shared" si="140"/>
        <v>1</v>
      </c>
      <c r="BD108" s="70">
        <f t="shared" si="141"/>
        <v>1</v>
      </c>
      <c r="BE108" s="70">
        <f t="shared" si="142"/>
        <v>1</v>
      </c>
      <c r="BF108" s="70">
        <f t="shared" si="143"/>
        <v>1</v>
      </c>
      <c r="BG108" s="71">
        <f t="shared" si="144"/>
        <v>0</v>
      </c>
      <c r="BH108" s="71">
        <f t="shared" si="145"/>
        <v>1</v>
      </c>
      <c r="BI108" s="71">
        <f t="shared" si="146"/>
        <v>0</v>
      </c>
      <c r="BJ108" s="71">
        <f t="shared" si="147"/>
        <v>1</v>
      </c>
      <c r="BK108" s="71">
        <f t="shared" si="148"/>
        <v>0</v>
      </c>
      <c r="BL108" s="70">
        <f t="shared" si="149"/>
        <v>1</v>
      </c>
      <c r="BM108" s="70">
        <f t="shared" si="150"/>
        <v>1</v>
      </c>
      <c r="BN108" s="70">
        <f t="shared" si="151"/>
        <v>0</v>
      </c>
      <c r="BO108" s="70">
        <f t="shared" si="152"/>
        <v>1</v>
      </c>
      <c r="BP108" s="144">
        <f t="shared" si="153"/>
        <v>0</v>
      </c>
      <c r="BQ108" s="144">
        <f t="shared" si="154"/>
        <v>0</v>
      </c>
      <c r="BR108" s="144">
        <f t="shared" si="155"/>
        <v>0</v>
      </c>
      <c r="BS108" s="144">
        <f t="shared" si="156"/>
        <v>55000</v>
      </c>
      <c r="BT108" s="144">
        <f t="shared" si="157"/>
        <v>0</v>
      </c>
      <c r="BU108" s="144">
        <f t="shared" si="158"/>
        <v>0</v>
      </c>
      <c r="BV108" s="144">
        <f t="shared" si="159"/>
        <v>0</v>
      </c>
      <c r="BW108" s="144">
        <f t="shared" si="160"/>
        <v>0</v>
      </c>
      <c r="BX108" s="144">
        <f t="shared" si="161"/>
        <v>0</v>
      </c>
      <c r="BY108" s="144">
        <f t="shared" si="162"/>
        <v>0</v>
      </c>
      <c r="BZ108" s="9">
        <v>0</v>
      </c>
      <c r="CA108" s="9">
        <v>0</v>
      </c>
      <c r="CB108" s="9">
        <v>0</v>
      </c>
      <c r="CC108" s="9">
        <v>0</v>
      </c>
      <c r="CD108" s="9">
        <v>0</v>
      </c>
      <c r="CE108" s="9">
        <v>0</v>
      </c>
      <c r="CF108" s="9">
        <v>0</v>
      </c>
      <c r="CG108" s="9">
        <v>0</v>
      </c>
      <c r="CH108" s="9">
        <v>0</v>
      </c>
      <c r="CI108" s="9">
        <v>0</v>
      </c>
      <c r="CJ108" s="9">
        <v>0</v>
      </c>
      <c r="CK108" s="9">
        <v>0</v>
      </c>
      <c r="CL108" s="9">
        <v>0</v>
      </c>
      <c r="CM108" s="9">
        <v>0</v>
      </c>
      <c r="CN108" s="9">
        <v>0</v>
      </c>
      <c r="CO108" s="9">
        <v>0</v>
      </c>
      <c r="CP108" s="9">
        <v>0</v>
      </c>
      <c r="CQ108" s="9">
        <v>0</v>
      </c>
      <c r="CR108" s="9">
        <v>0</v>
      </c>
      <c r="CS108" s="9">
        <v>0</v>
      </c>
      <c r="CT108" s="9">
        <v>0</v>
      </c>
      <c r="CU108" s="9">
        <v>0</v>
      </c>
      <c r="CV108" s="9">
        <v>0</v>
      </c>
      <c r="CW108" s="9">
        <v>0</v>
      </c>
      <c r="CX108" s="9">
        <v>0</v>
      </c>
      <c r="CY108" s="9">
        <v>0</v>
      </c>
      <c r="CZ108" s="9">
        <v>0</v>
      </c>
      <c r="DA108" s="9">
        <v>0</v>
      </c>
      <c r="DB108" s="9">
        <v>0</v>
      </c>
      <c r="DC108" s="9">
        <v>0</v>
      </c>
      <c r="DD108" s="9">
        <v>0</v>
      </c>
      <c r="DE108" s="9">
        <v>0</v>
      </c>
      <c r="DF108" s="9">
        <v>0</v>
      </c>
      <c r="DG108" s="144">
        <f t="shared" si="163"/>
        <v>49763</v>
      </c>
      <c r="DH108" s="144">
        <f t="shared" ref="DH108:EW108" si="207">DG108</f>
        <v>49763</v>
      </c>
      <c r="DI108" s="144">
        <f t="shared" si="207"/>
        <v>49763</v>
      </c>
      <c r="DJ108" s="144">
        <f t="shared" si="207"/>
        <v>49763</v>
      </c>
      <c r="DK108" s="144">
        <f t="shared" si="207"/>
        <v>49763</v>
      </c>
      <c r="DL108" s="144">
        <f t="shared" si="207"/>
        <v>49763</v>
      </c>
      <c r="DM108" s="144">
        <f t="shared" si="207"/>
        <v>49763</v>
      </c>
      <c r="DN108" s="144">
        <f t="shared" si="207"/>
        <v>49763</v>
      </c>
      <c r="DO108" s="144">
        <f t="shared" si="207"/>
        <v>49763</v>
      </c>
      <c r="DP108" s="144">
        <f t="shared" si="207"/>
        <v>49763</v>
      </c>
      <c r="DQ108" s="144">
        <f t="shared" si="207"/>
        <v>49763</v>
      </c>
      <c r="DR108" s="144">
        <f t="shared" si="207"/>
        <v>49763</v>
      </c>
      <c r="DS108" s="144">
        <f t="shared" si="207"/>
        <v>49763</v>
      </c>
      <c r="DT108" s="144">
        <f t="shared" si="207"/>
        <v>49763</v>
      </c>
      <c r="DU108" s="144">
        <f t="shared" si="207"/>
        <v>49763</v>
      </c>
      <c r="DV108" s="144">
        <f t="shared" si="207"/>
        <v>49763</v>
      </c>
      <c r="DW108" s="144">
        <f t="shared" si="207"/>
        <v>49763</v>
      </c>
      <c r="DX108" s="144">
        <f t="shared" si="207"/>
        <v>49763</v>
      </c>
      <c r="DY108" s="144">
        <f t="shared" si="207"/>
        <v>49763</v>
      </c>
      <c r="DZ108" s="144">
        <f t="shared" si="207"/>
        <v>49763</v>
      </c>
      <c r="EA108" s="144">
        <f t="shared" si="207"/>
        <v>49763</v>
      </c>
      <c r="EB108" s="144">
        <f t="shared" si="207"/>
        <v>49763</v>
      </c>
      <c r="EC108" s="144">
        <f t="shared" si="207"/>
        <v>49763</v>
      </c>
      <c r="ED108" s="144">
        <f t="shared" si="207"/>
        <v>49763</v>
      </c>
      <c r="EE108" s="144">
        <f t="shared" si="207"/>
        <v>49763</v>
      </c>
      <c r="EF108" s="144">
        <f t="shared" si="207"/>
        <v>49763</v>
      </c>
      <c r="EG108" s="144">
        <f t="shared" si="207"/>
        <v>49763</v>
      </c>
      <c r="EH108" s="144">
        <f t="shared" si="207"/>
        <v>49763</v>
      </c>
      <c r="EI108" s="144">
        <f t="shared" si="207"/>
        <v>49763</v>
      </c>
      <c r="EJ108" s="144">
        <f t="shared" si="207"/>
        <v>49763</v>
      </c>
      <c r="EK108" s="144">
        <f t="shared" si="207"/>
        <v>49763</v>
      </c>
      <c r="EL108" s="144">
        <f t="shared" si="207"/>
        <v>49763</v>
      </c>
      <c r="EM108" s="144">
        <f t="shared" si="207"/>
        <v>49763</v>
      </c>
      <c r="EN108" s="144">
        <f t="shared" si="207"/>
        <v>49763</v>
      </c>
      <c r="EO108" s="144">
        <f t="shared" si="207"/>
        <v>49763</v>
      </c>
      <c r="EP108" s="144">
        <f t="shared" si="207"/>
        <v>49763</v>
      </c>
      <c r="EQ108" s="144">
        <f t="shared" si="207"/>
        <v>49763</v>
      </c>
      <c r="ER108" s="144">
        <f t="shared" si="207"/>
        <v>49763</v>
      </c>
      <c r="ES108" s="144">
        <f t="shared" si="207"/>
        <v>49763</v>
      </c>
      <c r="ET108" s="144">
        <f t="shared" si="207"/>
        <v>49763</v>
      </c>
      <c r="EU108" s="144">
        <f t="shared" si="207"/>
        <v>49763</v>
      </c>
      <c r="EV108" s="144">
        <f t="shared" si="207"/>
        <v>49763</v>
      </c>
      <c r="EW108" s="144">
        <f t="shared" si="207"/>
        <v>49763</v>
      </c>
      <c r="EX108" s="147">
        <f>PV(0.05,'PV factor'!C82,,-BR108)</f>
        <v>0</v>
      </c>
      <c r="EY108" s="147">
        <f>PV(0.05,'PV factor'!D82,,-BS108)</f>
        <v>47511.06791923118</v>
      </c>
      <c r="EZ108" s="147">
        <f>PV(0.05,'PV factor'!E82,,-BT108)</f>
        <v>0</v>
      </c>
      <c r="FA108" s="147">
        <f>PV(0.05,'PV factor'!F82,,-BU108)</f>
        <v>0</v>
      </c>
      <c r="FB108" s="147">
        <f>PV(0.05,'PV factor'!G82,,-BV108)</f>
        <v>0</v>
      </c>
      <c r="FC108" s="147">
        <f>PV(0.05,'PV factor'!H82,,-BW108)</f>
        <v>0</v>
      </c>
      <c r="FD108" s="147">
        <f>PV(0.05,'PV factor'!I82,,-BX108)</f>
        <v>0</v>
      </c>
      <c r="FE108" s="147">
        <f>PV(0.05,'PV factor'!J82,,-BY108)</f>
        <v>0</v>
      </c>
      <c r="FF108" s="147">
        <f>PV(0.05,'PV factor'!K82,,-BZ108)</f>
        <v>0</v>
      </c>
      <c r="FG108" s="147">
        <f>PV(0.05,'PV factor'!L82,,-CA108)</f>
        <v>0</v>
      </c>
      <c r="FH108" s="147">
        <f>PV(0.05,'PV factor'!M82,,-CB108)</f>
        <v>0</v>
      </c>
      <c r="FI108" s="147">
        <f>PV(0.05,'PV factor'!N82,,-CC108)</f>
        <v>0</v>
      </c>
      <c r="FJ108" s="147">
        <f>PV(0.05,'PV factor'!O82,,-CD108)</f>
        <v>0</v>
      </c>
      <c r="FK108" s="147">
        <f>PV(0.05,'PV factor'!P82,,-CE108)</f>
        <v>0</v>
      </c>
      <c r="FL108" s="147">
        <f>PV(0.05,'PV factor'!Q82,,-CF108)</f>
        <v>0</v>
      </c>
      <c r="FM108" s="147">
        <f>PV(0.05,'PV factor'!R82,,-CG108)</f>
        <v>0</v>
      </c>
      <c r="FN108" s="147">
        <f>PV(0.05,'PV factor'!S82,,-CH108)</f>
        <v>0</v>
      </c>
      <c r="FO108" s="147">
        <f>PV(0.05,'PV factor'!T82,,-CI108)</f>
        <v>0</v>
      </c>
      <c r="FP108" s="147">
        <f>PV(0.05,'PV factor'!U82,,-CJ108)</f>
        <v>0</v>
      </c>
      <c r="FQ108" s="147">
        <f>PV(0.05,'PV factor'!V82,,-CK108)</f>
        <v>0</v>
      </c>
      <c r="FR108" s="147">
        <f>PV(0.05,'PV factor'!W82,,-CL108)</f>
        <v>0</v>
      </c>
      <c r="FS108" s="147">
        <f>PV(0.05,'PV factor'!X82,,-CM108)</f>
        <v>0</v>
      </c>
      <c r="FT108" s="147">
        <f>PV(0.05,'PV factor'!Y82,,-CN108)</f>
        <v>0</v>
      </c>
      <c r="FU108" s="147">
        <f>PV(0.05,'PV factor'!Z82,,-CO108)</f>
        <v>0</v>
      </c>
      <c r="FV108" s="147">
        <f>PV(0.05,'PV factor'!AA82,,-CP108)</f>
        <v>0</v>
      </c>
      <c r="FW108" s="147">
        <f>PV(0.05,'PV factor'!AB82,,-CQ108)</f>
        <v>0</v>
      </c>
      <c r="FX108" s="147">
        <f>PV(0.05,'PV factor'!AC82,,-CR108)</f>
        <v>0</v>
      </c>
      <c r="FY108" s="147">
        <f>PV(0.05,'PV factor'!AD82,,-CS108)</f>
        <v>0</v>
      </c>
      <c r="FZ108" s="147">
        <f>PV(0.05,'PV factor'!AE82,,-CT108)</f>
        <v>0</v>
      </c>
      <c r="GA108" s="147">
        <f>PV(0.05,'PV factor'!AF82,,-CU108)</f>
        <v>0</v>
      </c>
      <c r="GB108" s="147">
        <f>PV(0.05,'PV factor'!AG82,,-CV108)</f>
        <v>0</v>
      </c>
      <c r="GC108" s="147">
        <f>PV(0.05,'PV factor'!AH82,,-CW108)</f>
        <v>0</v>
      </c>
      <c r="GD108" s="147">
        <f>PV(0.05,'PV factor'!AI82,,-CX108)</f>
        <v>0</v>
      </c>
      <c r="GE108" s="147">
        <f>PV(0.05,'PV factor'!AJ82,,-CY108)</f>
        <v>0</v>
      </c>
      <c r="GF108" s="147">
        <f>PV(0.05,'PV factor'!AK82,,-CZ108)</f>
        <v>0</v>
      </c>
      <c r="GG108" s="147">
        <f>PV(0.05,'PV factor'!AL82,,-DA108)</f>
        <v>0</v>
      </c>
      <c r="GH108" s="147">
        <f>PV(0.05,'PV factor'!AM82,,-DB108)</f>
        <v>0</v>
      </c>
      <c r="GI108" s="147">
        <f>PV(0.05,'PV factor'!AN82,,-DC108)</f>
        <v>0</v>
      </c>
      <c r="GJ108" s="147">
        <f>PV(0.05,'PV factor'!AO82,,-DD108)</f>
        <v>0</v>
      </c>
      <c r="GK108" s="147">
        <f>PV(0.05,'PV factor'!AP82,,-DE108)</f>
        <v>0</v>
      </c>
      <c r="GL108" s="147">
        <f>PV(0.05,'PV factor'!C82,,-DI108)</f>
        <v>45136.507936507936</v>
      </c>
      <c r="GM108" s="147">
        <f>PV(0.05,'PV factor'!D82,,-DJ108)</f>
        <v>42987.150415721837</v>
      </c>
      <c r="GN108" s="147">
        <f>PV(0.05,'PV factor'!E82,,-DK108)</f>
        <v>40940.143253068425</v>
      </c>
      <c r="GO108" s="147">
        <f>PV(0.05,'PV factor'!F82,,-DL108)</f>
        <v>38990.612621969922</v>
      </c>
      <c r="GP108" s="147">
        <f>PV(0.05,'PV factor'!G82,,-DM108)</f>
        <v>37133.916782828499</v>
      </c>
      <c r="GQ108" s="147">
        <f>PV(0.05,'PV factor'!H82,,-DN108)</f>
        <v>35365.635031265236</v>
      </c>
      <c r="GR108" s="147">
        <f>PV(0.05,'PV factor'!I82,,-DO108)</f>
        <v>33681.557172633562</v>
      </c>
      <c r="GS108" s="147">
        <f>PV(0.05,'PV factor'!J82,,-DP108)</f>
        <v>32077.673497746247</v>
      </c>
      <c r="GT108" s="147">
        <f>PV(0.05,'PV factor'!K82,,-DQ108)</f>
        <v>30550.165235948807</v>
      </c>
      <c r="GU108" s="147">
        <f>PV(0.05,'PV factor'!L82,,-DR108)</f>
        <v>29095.395462808385</v>
      </c>
      <c r="GV108" s="147">
        <f>PV(0.05,'PV factor'!M82,,-DS108)</f>
        <v>27709.900440769892</v>
      </c>
      <c r="GW108" s="147">
        <f>PV(0.05,'PV factor'!N82,,-DT108)</f>
        <v>26390.381372161799</v>
      </c>
      <c r="GX108" s="147">
        <f>PV(0.05,'PV factor'!O82,,-DU108)</f>
        <v>25133.696544916005</v>
      </c>
      <c r="GY108" s="147">
        <f>PV(0.05,'PV factor'!P82,,-DV108)</f>
        <v>23936.853852300948</v>
      </c>
      <c r="GZ108" s="147">
        <f>PV(0.05,'PV factor'!Q82,,-DW108)</f>
        <v>22797.003668858048</v>
      </c>
      <c r="HA108" s="147">
        <f>PV(0.05,'PV factor'!R82,,-DX108)</f>
        <v>21711.432065579091</v>
      </c>
      <c r="HB108" s="147">
        <f>PV(0.05,'PV factor'!S82,,-DY108)</f>
        <v>20677.554348170564</v>
      </c>
      <c r="HC108" s="147">
        <f>PV(0.05,'PV factor'!T82,,-DZ108)</f>
        <v>19692.908903019583</v>
      </c>
      <c r="HD108" s="147">
        <f>PV(0.05,'PV factor'!U82,,-EA108)</f>
        <v>18755.151336209128</v>
      </c>
      <c r="HE108" s="147">
        <f>PV(0.05,'PV factor'!V82,,-EB108)</f>
        <v>17862.048891627743</v>
      </c>
      <c r="HF108" s="147">
        <f>PV(0.05,'PV factor'!W82,,-EC108)</f>
        <v>17011.475134883563</v>
      </c>
      <c r="HG108" s="147">
        <f>PV(0.05,'PV factor'!X82,,-ED108)</f>
        <v>16201.404890365297</v>
      </c>
      <c r="HH108" s="147">
        <f>PV(0.05,'PV factor'!Y82,,-EE108)</f>
        <v>15429.909419395522</v>
      </c>
      <c r="HI108" s="147">
        <f>PV(0.05,'PV factor'!Z82,,-EF108)</f>
        <v>14695.151827995734</v>
      </c>
      <c r="HJ108" s="147">
        <f>PV(0.05,'PV factor'!AA82,,-EG108)</f>
        <v>13995.382693329271</v>
      </c>
      <c r="HK108" s="147">
        <f>PV(0.05,'PV factor'!AB82,,-EH108)</f>
        <v>13328.935898408829</v>
      </c>
      <c r="HL108" s="147">
        <f>PV(0.05,'PV factor'!AC82,,-EI108)</f>
        <v>12694.224665151267</v>
      </c>
      <c r="HM108" s="147">
        <f>PV(0.05,'PV factor'!AD82,,-EJ108)</f>
        <v>12089.737776334538</v>
      </c>
      <c r="HN108" s="147">
        <f>PV(0.05,'PV factor'!AE82,,-EK108)</f>
        <v>11514.035977461468</v>
      </c>
      <c r="HO108" s="147">
        <f>PV(0.05,'PV factor'!AF82,,-EL108)</f>
        <v>10965.748549963299</v>
      </c>
      <c r="HP108" s="147">
        <f>PV(0.05,'PV factor'!AG82,,-EM108)</f>
        <v>10443.570047584095</v>
      </c>
      <c r="HQ108" s="147">
        <f>PV(0.05,'PV factor'!AH82,,-EN108)</f>
        <v>9946.2571881753283</v>
      </c>
      <c r="HR108" s="147">
        <f>PV(0.05,'PV factor'!AI82,,-EO108)</f>
        <v>9472.6258935003134</v>
      </c>
      <c r="HS108" s="147">
        <f>PV(0.05,'PV factor'!AJ82,,-EP108)</f>
        <v>9021.5484700002962</v>
      </c>
      <c r="HT108" s="147">
        <f>PV(0.05,'PV factor'!AK82,,-EQ108)</f>
        <v>8591.9509238098071</v>
      </c>
      <c r="HU108" s="147">
        <f>PV(0.05,'PV factor'!AL82,,-ER108)</f>
        <v>8182.8104036283876</v>
      </c>
      <c r="HV108" s="147">
        <f>PV(0.05,'PV factor'!AM82,,-ES108)</f>
        <v>7793.1527653603707</v>
      </c>
      <c r="HW108" s="147">
        <f>PV(0.05,'PV factor'!AN82,,-ET108)</f>
        <v>7422.0502527241606</v>
      </c>
      <c r="HX108" s="147">
        <f>PV(0.05,'PV factor'!AO82,,-EU108)</f>
        <v>7068.619288308726</v>
      </c>
      <c r="HY108" s="147">
        <f>PV(0.05,'PV factor'!AP82,,-EV108)</f>
        <v>6732.0183698178334</v>
      </c>
      <c r="HZ108" s="147">
        <f t="shared" si="165"/>
        <v>47511.06791923118</v>
      </c>
      <c r="IA108" s="147">
        <f t="shared" si="166"/>
        <v>205188.33101009665</v>
      </c>
      <c r="IB108" s="401">
        <f t="shared" si="167"/>
        <v>4.3187480306466028</v>
      </c>
    </row>
    <row r="109" spans="1:236" ht="90" customHeight="1" x14ac:dyDescent="0.2">
      <c r="A109" s="276" t="s">
        <v>634</v>
      </c>
      <c r="B109" s="277" t="s">
        <v>1167</v>
      </c>
      <c r="C109" s="277" t="s">
        <v>1212</v>
      </c>
      <c r="D109" s="99"/>
      <c r="E109" s="277" t="s">
        <v>1213</v>
      </c>
      <c r="F109" s="103" t="s">
        <v>1214</v>
      </c>
      <c r="G109" s="103" t="s">
        <v>1215</v>
      </c>
      <c r="H109" s="99" t="s">
        <v>77</v>
      </c>
      <c r="I109" s="103" t="s">
        <v>1216</v>
      </c>
      <c r="J109" s="103">
        <v>40</v>
      </c>
      <c r="K109" s="227" t="s">
        <v>94</v>
      </c>
      <c r="L109" s="98">
        <v>71900</v>
      </c>
      <c r="M109" s="99" t="s">
        <v>1217</v>
      </c>
      <c r="N109" s="99" t="s">
        <v>81</v>
      </c>
      <c r="O109" s="73" t="s">
        <v>106</v>
      </c>
      <c r="P109" s="157" t="s">
        <v>176</v>
      </c>
      <c r="Q109" s="112" t="s">
        <v>100</v>
      </c>
      <c r="R109" s="99" t="s">
        <v>108</v>
      </c>
      <c r="S109" s="99" t="s">
        <v>99</v>
      </c>
      <c r="T109" s="99" t="s">
        <v>366</v>
      </c>
      <c r="U109" s="99" t="s">
        <v>100</v>
      </c>
      <c r="V109" s="102">
        <v>1</v>
      </c>
      <c r="W109" s="105">
        <v>300000</v>
      </c>
      <c r="X109" s="105">
        <v>0</v>
      </c>
      <c r="Y109" s="105">
        <v>0</v>
      </c>
      <c r="Z109" s="105">
        <v>0</v>
      </c>
      <c r="AA109" s="105">
        <v>300000</v>
      </c>
      <c r="AB109" s="105">
        <v>0</v>
      </c>
      <c r="AC109" s="105">
        <v>0</v>
      </c>
      <c r="AD109" s="105">
        <v>0</v>
      </c>
      <c r="AE109" s="278">
        <v>0</v>
      </c>
      <c r="AF109" s="278">
        <v>0</v>
      </c>
      <c r="AG109" s="278">
        <v>0</v>
      </c>
      <c r="AH109" s="278">
        <v>0</v>
      </c>
      <c r="AI109" s="100" t="s">
        <v>88</v>
      </c>
      <c r="AJ109" s="105">
        <v>0</v>
      </c>
      <c r="AK109" s="105">
        <v>0</v>
      </c>
      <c r="AL109" s="105">
        <v>0</v>
      </c>
      <c r="AM109" s="105">
        <v>0</v>
      </c>
      <c r="AN109" s="105">
        <v>0</v>
      </c>
      <c r="AO109" s="105">
        <v>0</v>
      </c>
      <c r="AP109" s="105">
        <v>0</v>
      </c>
      <c r="AQ109" s="278">
        <v>0</v>
      </c>
      <c r="AR109" s="278">
        <v>0</v>
      </c>
      <c r="AS109" s="278">
        <v>0</v>
      </c>
      <c r="AT109" s="278">
        <v>0</v>
      </c>
      <c r="AU109" s="103"/>
      <c r="AV109" s="230">
        <f t="shared" si="133"/>
        <v>0</v>
      </c>
      <c r="AW109" s="230">
        <f t="shared" si="134"/>
        <v>0</v>
      </c>
      <c r="AX109" s="230" t="str">
        <f t="shared" si="135"/>
        <v>C6</v>
      </c>
      <c r="AY109" s="141">
        <f t="shared" si="136"/>
        <v>8</v>
      </c>
      <c r="AZ109" s="70">
        <f t="shared" si="137"/>
        <v>1</v>
      </c>
      <c r="BA109" s="70">
        <f t="shared" si="138"/>
        <v>1</v>
      </c>
      <c r="BB109" s="70">
        <f t="shared" si="139"/>
        <v>1</v>
      </c>
      <c r="BC109" s="70">
        <f t="shared" si="140"/>
        <v>0</v>
      </c>
      <c r="BD109" s="70">
        <f t="shared" si="141"/>
        <v>1</v>
      </c>
      <c r="BE109" s="70">
        <f t="shared" si="142"/>
        <v>1</v>
      </c>
      <c r="BF109" s="70">
        <f t="shared" si="143"/>
        <v>1</v>
      </c>
      <c r="BG109" s="71">
        <f t="shared" si="144"/>
        <v>0</v>
      </c>
      <c r="BH109" s="71">
        <f t="shared" si="145"/>
        <v>1</v>
      </c>
      <c r="BI109" s="71">
        <f t="shared" si="146"/>
        <v>0</v>
      </c>
      <c r="BJ109" s="71">
        <f t="shared" si="147"/>
        <v>0</v>
      </c>
      <c r="BK109" s="71">
        <f t="shared" si="148"/>
        <v>1</v>
      </c>
      <c r="BL109" s="70">
        <f t="shared" si="149"/>
        <v>1</v>
      </c>
      <c r="BM109" s="70">
        <f t="shared" si="150"/>
        <v>1</v>
      </c>
      <c r="BN109" s="70">
        <f t="shared" si="151"/>
        <v>0</v>
      </c>
      <c r="BO109" s="70">
        <f t="shared" si="152"/>
        <v>1</v>
      </c>
      <c r="BP109" s="144">
        <f t="shared" si="153"/>
        <v>0</v>
      </c>
      <c r="BQ109" s="144">
        <f t="shared" si="154"/>
        <v>0</v>
      </c>
      <c r="BR109" s="144">
        <f t="shared" si="155"/>
        <v>300000</v>
      </c>
      <c r="BS109" s="144">
        <f t="shared" si="156"/>
        <v>0</v>
      </c>
      <c r="BT109" s="144">
        <f t="shared" si="157"/>
        <v>0</v>
      </c>
      <c r="BU109" s="144">
        <f t="shared" si="158"/>
        <v>0</v>
      </c>
      <c r="BV109" s="144">
        <f t="shared" si="159"/>
        <v>0</v>
      </c>
      <c r="BW109" s="144">
        <f t="shared" si="160"/>
        <v>0</v>
      </c>
      <c r="BX109" s="144">
        <f t="shared" si="161"/>
        <v>0</v>
      </c>
      <c r="BY109" s="144">
        <f t="shared" si="162"/>
        <v>0</v>
      </c>
      <c r="BZ109" s="9">
        <v>0</v>
      </c>
      <c r="CA109" s="9">
        <v>0</v>
      </c>
      <c r="CB109" s="9">
        <v>0</v>
      </c>
      <c r="CC109" s="9">
        <v>0</v>
      </c>
      <c r="CD109" s="9">
        <v>0</v>
      </c>
      <c r="CE109" s="9">
        <v>0</v>
      </c>
      <c r="CF109" s="9">
        <v>0</v>
      </c>
      <c r="CG109" s="9">
        <v>0</v>
      </c>
      <c r="CH109" s="9">
        <v>0</v>
      </c>
      <c r="CI109" s="9">
        <v>0</v>
      </c>
      <c r="CJ109" s="9">
        <v>0</v>
      </c>
      <c r="CK109" s="9">
        <v>0</v>
      </c>
      <c r="CL109" s="9">
        <v>0</v>
      </c>
      <c r="CM109" s="9">
        <v>0</v>
      </c>
      <c r="CN109" s="9">
        <v>0</v>
      </c>
      <c r="CO109" s="9">
        <v>0</v>
      </c>
      <c r="CP109" s="9">
        <v>0</v>
      </c>
      <c r="CQ109" s="9">
        <v>0</v>
      </c>
      <c r="CR109" s="9">
        <v>0</v>
      </c>
      <c r="CS109" s="9">
        <v>0</v>
      </c>
      <c r="CT109" s="9">
        <v>0</v>
      </c>
      <c r="CU109" s="9">
        <v>0</v>
      </c>
      <c r="CV109" s="9">
        <v>0</v>
      </c>
      <c r="CW109" s="9">
        <v>0</v>
      </c>
      <c r="CX109" s="9">
        <v>0</v>
      </c>
      <c r="CY109" s="9">
        <v>0</v>
      </c>
      <c r="CZ109" s="9">
        <v>0</v>
      </c>
      <c r="DA109" s="9">
        <v>0</v>
      </c>
      <c r="DB109" s="9">
        <v>0</v>
      </c>
      <c r="DC109" s="9">
        <v>0</v>
      </c>
      <c r="DD109" s="9">
        <v>0</v>
      </c>
      <c r="DE109" s="9">
        <v>0</v>
      </c>
      <c r="DF109" s="9">
        <v>0</v>
      </c>
      <c r="DG109" s="144">
        <f t="shared" si="163"/>
        <v>71900</v>
      </c>
      <c r="DH109" s="144">
        <f t="shared" ref="DH109:EW109" si="208">DG109</f>
        <v>71900</v>
      </c>
      <c r="DI109" s="144">
        <f t="shared" si="208"/>
        <v>71900</v>
      </c>
      <c r="DJ109" s="144">
        <f t="shared" si="208"/>
        <v>71900</v>
      </c>
      <c r="DK109" s="144">
        <f t="shared" si="208"/>
        <v>71900</v>
      </c>
      <c r="DL109" s="144">
        <f t="shared" si="208"/>
        <v>71900</v>
      </c>
      <c r="DM109" s="144">
        <f t="shared" si="208"/>
        <v>71900</v>
      </c>
      <c r="DN109" s="144">
        <f t="shared" si="208"/>
        <v>71900</v>
      </c>
      <c r="DO109" s="144">
        <f t="shared" si="208"/>
        <v>71900</v>
      </c>
      <c r="DP109" s="144">
        <f t="shared" si="208"/>
        <v>71900</v>
      </c>
      <c r="DQ109" s="144">
        <f t="shared" si="208"/>
        <v>71900</v>
      </c>
      <c r="DR109" s="144">
        <f t="shared" si="208"/>
        <v>71900</v>
      </c>
      <c r="DS109" s="144">
        <f t="shared" si="208"/>
        <v>71900</v>
      </c>
      <c r="DT109" s="144">
        <f t="shared" si="208"/>
        <v>71900</v>
      </c>
      <c r="DU109" s="144">
        <f t="shared" si="208"/>
        <v>71900</v>
      </c>
      <c r="DV109" s="144">
        <f t="shared" si="208"/>
        <v>71900</v>
      </c>
      <c r="DW109" s="144">
        <f t="shared" si="208"/>
        <v>71900</v>
      </c>
      <c r="DX109" s="144">
        <f t="shared" si="208"/>
        <v>71900</v>
      </c>
      <c r="DY109" s="144">
        <f t="shared" si="208"/>
        <v>71900</v>
      </c>
      <c r="DZ109" s="144">
        <f t="shared" si="208"/>
        <v>71900</v>
      </c>
      <c r="EA109" s="144">
        <f t="shared" si="208"/>
        <v>71900</v>
      </c>
      <c r="EB109" s="144">
        <f t="shared" si="208"/>
        <v>71900</v>
      </c>
      <c r="EC109" s="144">
        <f t="shared" si="208"/>
        <v>71900</v>
      </c>
      <c r="ED109" s="144">
        <f t="shared" si="208"/>
        <v>71900</v>
      </c>
      <c r="EE109" s="144">
        <f t="shared" si="208"/>
        <v>71900</v>
      </c>
      <c r="EF109" s="144">
        <f t="shared" si="208"/>
        <v>71900</v>
      </c>
      <c r="EG109" s="144">
        <f t="shared" si="208"/>
        <v>71900</v>
      </c>
      <c r="EH109" s="144">
        <f t="shared" si="208"/>
        <v>71900</v>
      </c>
      <c r="EI109" s="144">
        <f t="shared" si="208"/>
        <v>71900</v>
      </c>
      <c r="EJ109" s="144">
        <f t="shared" si="208"/>
        <v>71900</v>
      </c>
      <c r="EK109" s="144">
        <f t="shared" si="208"/>
        <v>71900</v>
      </c>
      <c r="EL109" s="144">
        <f t="shared" si="208"/>
        <v>71900</v>
      </c>
      <c r="EM109" s="144">
        <f t="shared" si="208"/>
        <v>71900</v>
      </c>
      <c r="EN109" s="144">
        <f t="shared" si="208"/>
        <v>71900</v>
      </c>
      <c r="EO109" s="144">
        <f t="shared" si="208"/>
        <v>71900</v>
      </c>
      <c r="EP109" s="144">
        <f t="shared" si="208"/>
        <v>71900</v>
      </c>
      <c r="EQ109" s="144">
        <f t="shared" si="208"/>
        <v>71900</v>
      </c>
      <c r="ER109" s="144">
        <f t="shared" si="208"/>
        <v>71900</v>
      </c>
      <c r="ES109" s="144">
        <f t="shared" si="208"/>
        <v>71900</v>
      </c>
      <c r="ET109" s="144">
        <f t="shared" si="208"/>
        <v>71900</v>
      </c>
      <c r="EU109" s="144">
        <f t="shared" si="208"/>
        <v>71900</v>
      </c>
      <c r="EV109" s="144">
        <f t="shared" si="208"/>
        <v>71900</v>
      </c>
      <c r="EW109" s="144">
        <f t="shared" si="208"/>
        <v>71900</v>
      </c>
      <c r="EX109" s="147">
        <f>PV(0.05,'PV factor'!C128,,-BR109)</f>
        <v>272108.84353741497</v>
      </c>
      <c r="EY109" s="147">
        <f>PV(0.05,'PV factor'!D128,,-BS109)</f>
        <v>0</v>
      </c>
      <c r="EZ109" s="147">
        <f>PV(0.05,'PV factor'!E128,,-BT109)</f>
        <v>0</v>
      </c>
      <c r="FA109" s="147">
        <f>PV(0.05,'PV factor'!F128,,-BU109)</f>
        <v>0</v>
      </c>
      <c r="FB109" s="147">
        <f>PV(0.05,'PV factor'!G128,,-BV109)</f>
        <v>0</v>
      </c>
      <c r="FC109" s="147">
        <f>PV(0.05,'PV factor'!H128,,-BW109)</f>
        <v>0</v>
      </c>
      <c r="FD109" s="147">
        <f>PV(0.05,'PV factor'!I128,,-BX109)</f>
        <v>0</v>
      </c>
      <c r="FE109" s="147">
        <f>PV(0.05,'PV factor'!J128,,-BY109)</f>
        <v>0</v>
      </c>
      <c r="FF109" s="147">
        <f>PV(0.05,'PV factor'!K128,,-BZ109)</f>
        <v>0</v>
      </c>
      <c r="FG109" s="147">
        <f>PV(0.05,'PV factor'!L128,,-CA109)</f>
        <v>0</v>
      </c>
      <c r="FH109" s="147">
        <f>PV(0.05,'PV factor'!M128,,-CB109)</f>
        <v>0</v>
      </c>
      <c r="FI109" s="147">
        <f>PV(0.05,'PV factor'!N128,,-CC109)</f>
        <v>0</v>
      </c>
      <c r="FJ109" s="147">
        <f>PV(0.05,'PV factor'!O128,,-CD109)</f>
        <v>0</v>
      </c>
      <c r="FK109" s="147">
        <f>PV(0.05,'PV factor'!P128,,-CE109)</f>
        <v>0</v>
      </c>
      <c r="FL109" s="147">
        <f>PV(0.05,'PV factor'!Q128,,-CF109)</f>
        <v>0</v>
      </c>
      <c r="FM109" s="147">
        <f>PV(0.05,'PV factor'!R128,,-CG109)</f>
        <v>0</v>
      </c>
      <c r="FN109" s="147">
        <f>PV(0.05,'PV factor'!S128,,-CH109)</f>
        <v>0</v>
      </c>
      <c r="FO109" s="147">
        <f>PV(0.05,'PV factor'!T128,,-CI109)</f>
        <v>0</v>
      </c>
      <c r="FP109" s="147">
        <f>PV(0.05,'PV factor'!U128,,-CJ109)</f>
        <v>0</v>
      </c>
      <c r="FQ109" s="147">
        <f>PV(0.05,'PV factor'!V128,,-CK109)</f>
        <v>0</v>
      </c>
      <c r="FR109" s="147">
        <f>PV(0.05,'PV factor'!W128,,-CL109)</f>
        <v>0</v>
      </c>
      <c r="FS109" s="147">
        <f>PV(0.05,'PV factor'!X128,,-CM109)</f>
        <v>0</v>
      </c>
      <c r="FT109" s="147">
        <f>PV(0.05,'PV factor'!Y128,,-CN109)</f>
        <v>0</v>
      </c>
      <c r="FU109" s="147">
        <f>PV(0.05,'PV factor'!Z128,,-CO109)</f>
        <v>0</v>
      </c>
      <c r="FV109" s="147">
        <f>PV(0.05,'PV factor'!AA128,,-CP109)</f>
        <v>0</v>
      </c>
      <c r="FW109" s="147">
        <f>PV(0.05,'PV factor'!AB128,,-CQ109)</f>
        <v>0</v>
      </c>
      <c r="FX109" s="147">
        <f>PV(0.05,'PV factor'!AC128,,-CR109)</f>
        <v>0</v>
      </c>
      <c r="FY109" s="147">
        <f>PV(0.05,'PV factor'!AD128,,-CS109)</f>
        <v>0</v>
      </c>
      <c r="FZ109" s="147">
        <f>PV(0.05,'PV factor'!AE128,,-CT109)</f>
        <v>0</v>
      </c>
      <c r="GA109" s="147">
        <f>PV(0.05,'PV factor'!AF128,,-CU109)</f>
        <v>0</v>
      </c>
      <c r="GB109" s="147">
        <f>PV(0.05,'PV factor'!AG128,,-CV109)</f>
        <v>0</v>
      </c>
      <c r="GC109" s="147">
        <f>PV(0.05,'PV factor'!AH128,,-CW109)</f>
        <v>0</v>
      </c>
      <c r="GD109" s="147">
        <f>PV(0.05,'PV factor'!AI128,,-CX109)</f>
        <v>0</v>
      </c>
      <c r="GE109" s="147">
        <f>PV(0.05,'PV factor'!AJ128,,-CY109)</f>
        <v>0</v>
      </c>
      <c r="GF109" s="147">
        <f>PV(0.05,'PV factor'!AK128,,-CZ109)</f>
        <v>0</v>
      </c>
      <c r="GG109" s="147">
        <f>PV(0.05,'PV factor'!AL128,,-DA109)</f>
        <v>0</v>
      </c>
      <c r="GH109" s="147">
        <f>PV(0.05,'PV factor'!AM128,,-DB109)</f>
        <v>0</v>
      </c>
      <c r="GI109" s="147">
        <f>PV(0.05,'PV factor'!AN128,,-DC109)</f>
        <v>0</v>
      </c>
      <c r="GJ109" s="147">
        <f>PV(0.05,'PV factor'!AO128,,-DD109)</f>
        <v>0</v>
      </c>
      <c r="GK109" s="147">
        <f>PV(0.05,'PV factor'!AP128,,-DE109)</f>
        <v>0</v>
      </c>
      <c r="GL109" s="147">
        <f>PV(0.05,'PV factor'!C128,,-DI109)</f>
        <v>65215.419501133787</v>
      </c>
      <c r="GM109" s="147">
        <f>PV(0.05,'PV factor'!D128,,-DJ109)</f>
        <v>62109.923334413121</v>
      </c>
      <c r="GN109" s="147">
        <f>PV(0.05,'PV factor'!E128,,-DK109)</f>
        <v>59152.307937536316</v>
      </c>
      <c r="GO109" s="147">
        <f>PV(0.05,'PV factor'!F128,,-DL109)</f>
        <v>56335.5313690822</v>
      </c>
      <c r="GP109" s="147">
        <f>PV(0.05,'PV factor'!G128,,-DM109)</f>
        <v>53652.887018173526</v>
      </c>
      <c r="GQ109" s="147">
        <f>PV(0.05,'PV factor'!H128,,-DN109)</f>
        <v>51097.987636355734</v>
      </c>
      <c r="GR109" s="147">
        <f>PV(0.05,'PV factor'!I128,,-DO109)</f>
        <v>48664.750129862608</v>
      </c>
      <c r="GS109" s="147">
        <f>PV(0.05,'PV factor'!J128,,-DP109)</f>
        <v>46347.381076059624</v>
      </c>
      <c r="GT109" s="147">
        <f>PV(0.05,'PV factor'!K128,,-DQ109)</f>
        <v>44140.362929580595</v>
      </c>
      <c r="GU109" s="147">
        <f>PV(0.05,'PV factor'!L128,,-DR109)</f>
        <v>42038.440885314849</v>
      </c>
      <c r="GV109" s="147">
        <f>PV(0.05,'PV factor'!M128,,-DS109)</f>
        <v>40036.610366966532</v>
      </c>
      <c r="GW109" s="147">
        <f>PV(0.05,'PV factor'!N128,,-DT109)</f>
        <v>38130.10511139669</v>
      </c>
      <c r="GX109" s="147">
        <f>PV(0.05,'PV factor'!O128,,-DU109)</f>
        <v>36314.385820377807</v>
      </c>
      <c r="GY109" s="147">
        <f>PV(0.05,'PV factor'!P128,,-DV109)</f>
        <v>34585.129352740754</v>
      </c>
      <c r="GZ109" s="147">
        <f>PV(0.05,'PV factor'!Q128,,-DW109)</f>
        <v>32938.218431181675</v>
      </c>
      <c r="HA109" s="147">
        <f>PV(0.05,'PV factor'!R128,,-DX109)</f>
        <v>31369.73183922064</v>
      </c>
      <c r="HB109" s="147">
        <f>PV(0.05,'PV factor'!S128,,-DY109)</f>
        <v>29875.935084972039</v>
      </c>
      <c r="HC109" s="147">
        <f>PV(0.05,'PV factor'!T128,,-DZ109)</f>
        <v>28453.271509497179</v>
      </c>
      <c r="HD109" s="147">
        <f>PV(0.05,'PV factor'!U128,,-EA109)</f>
        <v>27098.353818568743</v>
      </c>
      <c r="HE109" s="147">
        <f>PV(0.05,'PV factor'!V128,,-EB109)</f>
        <v>25807.956017684519</v>
      </c>
      <c r="HF109" s="147">
        <f>PV(0.05,'PV factor'!W128,,-EC109)</f>
        <v>24579.005731128113</v>
      </c>
      <c r="HG109" s="147">
        <f>PV(0.05,'PV factor'!X128,,-ED109)</f>
        <v>23408.576886788676</v>
      </c>
      <c r="HH109" s="147">
        <f>PV(0.05,'PV factor'!Y128,,-EE109)</f>
        <v>22293.882749322551</v>
      </c>
      <c r="HI109" s="147">
        <f>PV(0.05,'PV factor'!Z128,,-EF109)</f>
        <v>21232.269285069095</v>
      </c>
      <c r="HJ109" s="147">
        <f>PV(0.05,'PV factor'!AA128,,-EG109)</f>
        <v>20221.208842922948</v>
      </c>
      <c r="HK109" s="147">
        <f>PV(0.05,'PV factor'!AB128,,-EH109)</f>
        <v>19258.294136117092</v>
      </c>
      <c r="HL109" s="147">
        <f>PV(0.05,'PV factor'!AC128,,-EI109)</f>
        <v>18341.23251058771</v>
      </c>
      <c r="HM109" s="147">
        <f>PV(0.05,'PV factor'!AD128,,-EJ109)</f>
        <v>17467.840486274003</v>
      </c>
      <c r="HN109" s="147">
        <f>PV(0.05,'PV factor'!AE128,,-EK109)</f>
        <v>16636.038558356202</v>
      </c>
      <c r="HO109" s="147">
        <f>PV(0.05,'PV factor'!AF128,,-EL109)</f>
        <v>15843.846246053517</v>
      </c>
      <c r="HP109" s="147">
        <f>PV(0.05,'PV factor'!AG128,,-EM109)</f>
        <v>15089.377377193829</v>
      </c>
      <c r="HQ109" s="147">
        <f>PV(0.05,'PV factor'!AH128,,-EN109)</f>
        <v>14370.835597327454</v>
      </c>
      <c r="HR109" s="147">
        <f>PV(0.05,'PV factor'!AI128,,-EO109)</f>
        <v>13686.510092692815</v>
      </c>
      <c r="HS109" s="147">
        <f>PV(0.05,'PV factor'!AJ128,,-EP109)</f>
        <v>13034.771516850298</v>
      </c>
      <c r="HT109" s="147">
        <f>PV(0.05,'PV factor'!AK128,,-EQ109)</f>
        <v>12414.068111286</v>
      </c>
      <c r="HU109" s="147">
        <f>PV(0.05,'PV factor'!AL128,,-ER109)</f>
        <v>11822.922010748569</v>
      </c>
      <c r="HV109" s="147">
        <f>PV(0.05,'PV factor'!AM128,,-ES109)</f>
        <v>11259.925724522449</v>
      </c>
      <c r="HW109" s="147">
        <f>PV(0.05,'PV factor'!AN128,,-ET109)</f>
        <v>10723.738785259473</v>
      </c>
      <c r="HX109" s="147">
        <f>PV(0.05,'PV factor'!AO128,,-EU109)</f>
        <v>10213.084557389977</v>
      </c>
      <c r="HY109" s="147">
        <f>PV(0.05,'PV factor'!AP128,,-EV109)</f>
        <v>9726.7471975142616</v>
      </c>
      <c r="HZ109" s="147">
        <f t="shared" si="165"/>
        <v>272108.84353741497</v>
      </c>
      <c r="IA109" s="147">
        <f t="shared" si="166"/>
        <v>1174988.8655735243</v>
      </c>
      <c r="IB109" s="401">
        <f t="shared" si="167"/>
        <v>4.3180840809827012</v>
      </c>
    </row>
    <row r="110" spans="1:236" ht="90" customHeight="1" x14ac:dyDescent="0.2">
      <c r="A110" s="276" t="s">
        <v>634</v>
      </c>
      <c r="B110" s="277" t="s">
        <v>1167</v>
      </c>
      <c r="C110" s="277" t="s">
        <v>1313</v>
      </c>
      <c r="D110" s="99"/>
      <c r="E110" s="277" t="s">
        <v>1314</v>
      </c>
      <c r="F110" s="103" t="s">
        <v>1315</v>
      </c>
      <c r="G110" s="103" t="s">
        <v>1316</v>
      </c>
      <c r="H110" s="99" t="s">
        <v>77</v>
      </c>
      <c r="I110" s="103" t="s">
        <v>1216</v>
      </c>
      <c r="J110" s="103">
        <v>5</v>
      </c>
      <c r="K110" s="227" t="s">
        <v>79</v>
      </c>
      <c r="L110" s="98">
        <v>185990</v>
      </c>
      <c r="M110" s="99" t="s">
        <v>1241</v>
      </c>
      <c r="N110" s="99" t="s">
        <v>81</v>
      </c>
      <c r="O110" s="99" t="s">
        <v>82</v>
      </c>
      <c r="P110" s="99" t="s">
        <v>124</v>
      </c>
      <c r="Q110" s="112" t="s">
        <v>100</v>
      </c>
      <c r="R110" s="99" t="s">
        <v>108</v>
      </c>
      <c r="S110" s="99" t="s">
        <v>99</v>
      </c>
      <c r="T110" s="99" t="s">
        <v>1317</v>
      </c>
      <c r="U110" s="99" t="s">
        <v>100</v>
      </c>
      <c r="V110" s="102">
        <v>1</v>
      </c>
      <c r="W110" s="278">
        <v>206000</v>
      </c>
      <c r="X110" s="278">
        <v>0</v>
      </c>
      <c r="Y110" s="278">
        <v>0</v>
      </c>
      <c r="Z110" s="278">
        <v>0</v>
      </c>
      <c r="AA110" s="105">
        <v>6000</v>
      </c>
      <c r="AB110" s="278">
        <v>200000</v>
      </c>
      <c r="AC110" s="278">
        <v>0</v>
      </c>
      <c r="AD110" s="278">
        <v>0</v>
      </c>
      <c r="AE110" s="278">
        <v>0</v>
      </c>
      <c r="AF110" s="278">
        <v>0</v>
      </c>
      <c r="AG110" s="278">
        <v>0</v>
      </c>
      <c r="AH110" s="278">
        <v>0</v>
      </c>
      <c r="AI110" s="100" t="s">
        <v>88</v>
      </c>
      <c r="AJ110" s="278">
        <v>0</v>
      </c>
      <c r="AK110" s="278">
        <v>0</v>
      </c>
      <c r="AL110" s="278">
        <v>0</v>
      </c>
      <c r="AM110" s="278">
        <v>0</v>
      </c>
      <c r="AN110" s="278">
        <v>0</v>
      </c>
      <c r="AO110" s="278">
        <v>0</v>
      </c>
      <c r="AP110" s="278">
        <v>0</v>
      </c>
      <c r="AQ110" s="278">
        <v>0</v>
      </c>
      <c r="AR110" s="278">
        <v>0</v>
      </c>
      <c r="AS110" s="278">
        <v>0</v>
      </c>
      <c r="AT110" s="278">
        <v>0</v>
      </c>
      <c r="AU110" s="279"/>
      <c r="AV110" s="230">
        <f t="shared" si="133"/>
        <v>1</v>
      </c>
      <c r="AW110" s="230">
        <f t="shared" si="134"/>
        <v>0</v>
      </c>
      <c r="AX110" s="230" t="str">
        <f t="shared" si="135"/>
        <v>D3</v>
      </c>
      <c r="AY110" s="141">
        <f t="shared" si="136"/>
        <v>8</v>
      </c>
      <c r="AZ110" s="70">
        <f t="shared" si="137"/>
        <v>1</v>
      </c>
      <c r="BA110" s="70">
        <f t="shared" si="138"/>
        <v>1</v>
      </c>
      <c r="BB110" s="70">
        <f t="shared" si="139"/>
        <v>1</v>
      </c>
      <c r="BC110" s="70">
        <f t="shared" si="140"/>
        <v>0</v>
      </c>
      <c r="BD110" s="70">
        <f t="shared" si="141"/>
        <v>1</v>
      </c>
      <c r="BE110" s="70">
        <f t="shared" si="142"/>
        <v>1</v>
      </c>
      <c r="BF110" s="70">
        <f t="shared" si="143"/>
        <v>1</v>
      </c>
      <c r="BG110" s="71">
        <f t="shared" si="144"/>
        <v>0</v>
      </c>
      <c r="BH110" s="71">
        <f t="shared" si="145"/>
        <v>1</v>
      </c>
      <c r="BI110" s="71">
        <f t="shared" si="146"/>
        <v>0</v>
      </c>
      <c r="BJ110" s="71">
        <f t="shared" si="147"/>
        <v>0</v>
      </c>
      <c r="BK110" s="71">
        <f t="shared" si="148"/>
        <v>1</v>
      </c>
      <c r="BL110" s="70">
        <f t="shared" si="149"/>
        <v>1</v>
      </c>
      <c r="BM110" s="70">
        <f t="shared" si="150"/>
        <v>1</v>
      </c>
      <c r="BN110" s="70">
        <f t="shared" si="151"/>
        <v>0</v>
      </c>
      <c r="BO110" s="70">
        <f t="shared" si="152"/>
        <v>1</v>
      </c>
      <c r="BP110" s="144">
        <f t="shared" si="153"/>
        <v>0</v>
      </c>
      <c r="BQ110" s="144">
        <f t="shared" si="154"/>
        <v>0</v>
      </c>
      <c r="BR110" s="144">
        <f t="shared" si="155"/>
        <v>6000</v>
      </c>
      <c r="BS110" s="144">
        <f t="shared" si="156"/>
        <v>200000</v>
      </c>
      <c r="BT110" s="144">
        <f t="shared" si="157"/>
        <v>0</v>
      </c>
      <c r="BU110" s="144">
        <f t="shared" si="158"/>
        <v>0</v>
      </c>
      <c r="BV110" s="144">
        <f t="shared" si="159"/>
        <v>0</v>
      </c>
      <c r="BW110" s="144">
        <f t="shared" si="160"/>
        <v>0</v>
      </c>
      <c r="BX110" s="144">
        <f t="shared" si="161"/>
        <v>0</v>
      </c>
      <c r="BY110" s="144">
        <f t="shared" si="162"/>
        <v>0</v>
      </c>
      <c r="BZ110" s="9">
        <v>0</v>
      </c>
      <c r="CA110" s="9">
        <v>0</v>
      </c>
      <c r="CB110" s="9">
        <v>0</v>
      </c>
      <c r="CC110" s="9">
        <v>0</v>
      </c>
      <c r="CD110" s="9">
        <v>0</v>
      </c>
      <c r="CE110" s="9">
        <v>0</v>
      </c>
      <c r="CF110" s="9">
        <v>0</v>
      </c>
      <c r="CG110" s="9">
        <v>0</v>
      </c>
      <c r="CH110" s="9">
        <v>0</v>
      </c>
      <c r="CI110" s="9">
        <v>0</v>
      </c>
      <c r="CJ110" s="9">
        <v>0</v>
      </c>
      <c r="CK110" s="9">
        <v>0</v>
      </c>
      <c r="CL110" s="9">
        <v>0</v>
      </c>
      <c r="CM110" s="9">
        <v>0</v>
      </c>
      <c r="CN110" s="9">
        <v>0</v>
      </c>
      <c r="CO110" s="9">
        <v>0</v>
      </c>
      <c r="CP110" s="9">
        <v>0</v>
      </c>
      <c r="CQ110" s="9">
        <v>0</v>
      </c>
      <c r="CR110" s="9">
        <v>0</v>
      </c>
      <c r="CS110" s="9">
        <v>0</v>
      </c>
      <c r="CT110" s="9">
        <v>0</v>
      </c>
      <c r="CU110" s="9">
        <v>0</v>
      </c>
      <c r="CV110" s="9">
        <v>0</v>
      </c>
      <c r="CW110" s="9">
        <v>0</v>
      </c>
      <c r="CX110" s="9">
        <v>0</v>
      </c>
      <c r="CY110" s="9">
        <v>0</v>
      </c>
      <c r="CZ110" s="9">
        <v>0</v>
      </c>
      <c r="DA110" s="9">
        <v>0</v>
      </c>
      <c r="DB110" s="9">
        <v>0</v>
      </c>
      <c r="DC110" s="9">
        <v>0</v>
      </c>
      <c r="DD110" s="9">
        <v>0</v>
      </c>
      <c r="DE110" s="9">
        <v>0</v>
      </c>
      <c r="DF110" s="9">
        <v>0</v>
      </c>
      <c r="DG110" s="144">
        <f t="shared" si="163"/>
        <v>185990</v>
      </c>
      <c r="DH110" s="144">
        <f t="shared" ref="DH110:EW110" si="209">DG110</f>
        <v>185990</v>
      </c>
      <c r="DI110" s="144">
        <f t="shared" si="209"/>
        <v>185990</v>
      </c>
      <c r="DJ110" s="144">
        <f t="shared" si="209"/>
        <v>185990</v>
      </c>
      <c r="DK110" s="144">
        <f t="shared" si="209"/>
        <v>185990</v>
      </c>
      <c r="DL110" s="144">
        <f t="shared" si="209"/>
        <v>185990</v>
      </c>
      <c r="DM110" s="144">
        <f t="shared" si="209"/>
        <v>185990</v>
      </c>
      <c r="DN110" s="144">
        <f t="shared" si="209"/>
        <v>185990</v>
      </c>
      <c r="DO110" s="144">
        <f t="shared" si="209"/>
        <v>185990</v>
      </c>
      <c r="DP110" s="144">
        <f t="shared" si="209"/>
        <v>185990</v>
      </c>
      <c r="DQ110" s="144">
        <f t="shared" si="209"/>
        <v>185990</v>
      </c>
      <c r="DR110" s="144">
        <f t="shared" si="209"/>
        <v>185990</v>
      </c>
      <c r="DS110" s="144">
        <f t="shared" si="209"/>
        <v>185990</v>
      </c>
      <c r="DT110" s="144">
        <f t="shared" si="209"/>
        <v>185990</v>
      </c>
      <c r="DU110" s="144">
        <f t="shared" si="209"/>
        <v>185990</v>
      </c>
      <c r="DV110" s="144">
        <f t="shared" si="209"/>
        <v>185990</v>
      </c>
      <c r="DW110" s="144">
        <f t="shared" si="209"/>
        <v>185990</v>
      </c>
      <c r="DX110" s="144">
        <f t="shared" si="209"/>
        <v>185990</v>
      </c>
      <c r="DY110" s="144">
        <f t="shared" si="209"/>
        <v>185990</v>
      </c>
      <c r="DZ110" s="144">
        <f t="shared" si="209"/>
        <v>185990</v>
      </c>
      <c r="EA110" s="144">
        <f t="shared" si="209"/>
        <v>185990</v>
      </c>
      <c r="EB110" s="144">
        <f t="shared" si="209"/>
        <v>185990</v>
      </c>
      <c r="EC110" s="144">
        <f t="shared" si="209"/>
        <v>185990</v>
      </c>
      <c r="ED110" s="144">
        <f t="shared" si="209"/>
        <v>185990</v>
      </c>
      <c r="EE110" s="144">
        <f t="shared" si="209"/>
        <v>185990</v>
      </c>
      <c r="EF110" s="144">
        <f t="shared" si="209"/>
        <v>185990</v>
      </c>
      <c r="EG110" s="144">
        <f t="shared" si="209"/>
        <v>185990</v>
      </c>
      <c r="EH110" s="144">
        <f t="shared" si="209"/>
        <v>185990</v>
      </c>
      <c r="EI110" s="144">
        <f t="shared" si="209"/>
        <v>185990</v>
      </c>
      <c r="EJ110" s="144">
        <f t="shared" si="209"/>
        <v>185990</v>
      </c>
      <c r="EK110" s="144">
        <f t="shared" si="209"/>
        <v>185990</v>
      </c>
      <c r="EL110" s="144">
        <f t="shared" si="209"/>
        <v>185990</v>
      </c>
      <c r="EM110" s="144">
        <f t="shared" si="209"/>
        <v>185990</v>
      </c>
      <c r="EN110" s="144">
        <f t="shared" si="209"/>
        <v>185990</v>
      </c>
      <c r="EO110" s="144">
        <f t="shared" si="209"/>
        <v>185990</v>
      </c>
      <c r="EP110" s="144">
        <f t="shared" si="209"/>
        <v>185990</v>
      </c>
      <c r="EQ110" s="144">
        <f t="shared" si="209"/>
        <v>185990</v>
      </c>
      <c r="ER110" s="144">
        <f t="shared" si="209"/>
        <v>185990</v>
      </c>
      <c r="ES110" s="144">
        <f t="shared" si="209"/>
        <v>185990</v>
      </c>
      <c r="ET110" s="144">
        <f t="shared" si="209"/>
        <v>185990</v>
      </c>
      <c r="EU110" s="144">
        <f t="shared" si="209"/>
        <v>185990</v>
      </c>
      <c r="EV110" s="144">
        <f t="shared" si="209"/>
        <v>185990</v>
      </c>
      <c r="EW110" s="144">
        <f t="shared" si="209"/>
        <v>185990</v>
      </c>
      <c r="EX110" s="147">
        <f>PV(0.05,'PV factor'!C152,,-BR110)</f>
        <v>5442.1768707482988</v>
      </c>
      <c r="EY110" s="147">
        <f>PV(0.05,'PV factor'!D152,,-BS110)</f>
        <v>172767.51970629519</v>
      </c>
      <c r="EZ110" s="147">
        <f>PV(0.05,'PV factor'!E152,,-BT110)</f>
        <v>0</v>
      </c>
      <c r="FA110" s="147">
        <f>PV(0.05,'PV factor'!F152,,-BU110)</f>
        <v>0</v>
      </c>
      <c r="FB110" s="147">
        <f>PV(0.05,'PV factor'!G152,,-BV110)</f>
        <v>0</v>
      </c>
      <c r="FC110" s="147">
        <f>PV(0.05,'PV factor'!H152,,-BW110)</f>
        <v>0</v>
      </c>
      <c r="FD110" s="147">
        <f>PV(0.05,'PV factor'!I152,,-BX110)</f>
        <v>0</v>
      </c>
      <c r="FE110" s="147">
        <f>PV(0.05,'PV factor'!J152,,-BY110)</f>
        <v>0</v>
      </c>
      <c r="FF110" s="147">
        <f>PV(0.05,'PV factor'!K152,,-BZ110)</f>
        <v>0</v>
      </c>
      <c r="FG110" s="147">
        <f>PV(0.05,'PV factor'!L152,,-CA110)</f>
        <v>0</v>
      </c>
      <c r="FH110" s="147">
        <f>PV(0.05,'PV factor'!M152,,-CB110)</f>
        <v>0</v>
      </c>
      <c r="FI110" s="147">
        <f>PV(0.05,'PV factor'!N152,,-CC110)</f>
        <v>0</v>
      </c>
      <c r="FJ110" s="147">
        <f>PV(0.05,'PV factor'!O152,,-CD110)</f>
        <v>0</v>
      </c>
      <c r="FK110" s="147">
        <f>PV(0.05,'PV factor'!P152,,-CE110)</f>
        <v>0</v>
      </c>
      <c r="FL110" s="147">
        <f>PV(0.05,'PV factor'!Q152,,-CF110)</f>
        <v>0</v>
      </c>
      <c r="FM110" s="147">
        <f>PV(0.05,'PV factor'!R152,,-CG110)</f>
        <v>0</v>
      </c>
      <c r="FN110" s="147">
        <f>PV(0.05,'PV factor'!S152,,-CH110)</f>
        <v>0</v>
      </c>
      <c r="FO110" s="147">
        <f>PV(0.05,'PV factor'!T152,,-CI110)</f>
        <v>0</v>
      </c>
      <c r="FP110" s="147">
        <f>PV(0.05,'PV factor'!U152,,-CJ110)</f>
        <v>0</v>
      </c>
      <c r="FQ110" s="147">
        <f>PV(0.05,'PV factor'!V152,,-CK110)</f>
        <v>0</v>
      </c>
      <c r="FR110" s="147">
        <f>PV(0.05,'PV factor'!W152,,-CL110)</f>
        <v>0</v>
      </c>
      <c r="FS110" s="147">
        <f>PV(0.05,'PV factor'!X152,,-CM110)</f>
        <v>0</v>
      </c>
      <c r="FT110" s="147">
        <f>PV(0.05,'PV factor'!Y152,,-CN110)</f>
        <v>0</v>
      </c>
      <c r="FU110" s="147">
        <f>PV(0.05,'PV factor'!Z152,,-CO110)</f>
        <v>0</v>
      </c>
      <c r="FV110" s="147">
        <f>PV(0.05,'PV factor'!AA152,,-CP110)</f>
        <v>0</v>
      </c>
      <c r="FW110" s="147">
        <f>PV(0.05,'PV factor'!AB152,,-CQ110)</f>
        <v>0</v>
      </c>
      <c r="FX110" s="147">
        <f>PV(0.05,'PV factor'!AC152,,-CR110)</f>
        <v>0</v>
      </c>
      <c r="FY110" s="147">
        <f>PV(0.05,'PV factor'!AD152,,-CS110)</f>
        <v>0</v>
      </c>
      <c r="FZ110" s="147">
        <f>PV(0.05,'PV factor'!AE152,,-CT110)</f>
        <v>0</v>
      </c>
      <c r="GA110" s="147">
        <f>PV(0.05,'PV factor'!AF152,,-CU110)</f>
        <v>0</v>
      </c>
      <c r="GB110" s="147">
        <f>PV(0.05,'PV factor'!AG152,,-CV110)</f>
        <v>0</v>
      </c>
      <c r="GC110" s="147">
        <f>PV(0.05,'PV factor'!AH152,,-CW110)</f>
        <v>0</v>
      </c>
      <c r="GD110" s="147">
        <f>PV(0.05,'PV factor'!AI152,,-CX110)</f>
        <v>0</v>
      </c>
      <c r="GE110" s="147">
        <f>PV(0.05,'PV factor'!AJ152,,-CY110)</f>
        <v>0</v>
      </c>
      <c r="GF110" s="147">
        <f>PV(0.05,'PV factor'!AK152,,-CZ110)</f>
        <v>0</v>
      </c>
      <c r="GG110" s="147">
        <f>PV(0.05,'PV factor'!AL152,,-DA110)</f>
        <v>0</v>
      </c>
      <c r="GH110" s="147">
        <f>PV(0.05,'PV factor'!AM152,,-DB110)</f>
        <v>0</v>
      </c>
      <c r="GI110" s="147">
        <f>PV(0.05,'PV factor'!AN152,,-DC110)</f>
        <v>0</v>
      </c>
      <c r="GJ110" s="147">
        <f>PV(0.05,'PV factor'!AO152,,-DD110)</f>
        <v>0</v>
      </c>
      <c r="GK110" s="147">
        <f>PV(0.05,'PV factor'!AP152,,-DE110)</f>
        <v>0</v>
      </c>
      <c r="GL110" s="147">
        <f>PV(0.05,'PV factor'!C152,,-DI110)</f>
        <v>168698.41269841269</v>
      </c>
      <c r="GM110" s="147">
        <f>PV(0.05,'PV factor'!D152,,-DJ110)</f>
        <v>160665.15495086921</v>
      </c>
      <c r="GN110" s="147">
        <f>PV(0.05,'PV factor'!E152,,-DK110)</f>
        <v>153014.43328654213</v>
      </c>
      <c r="GO110" s="147">
        <f>PV(0.05,'PV factor'!F152,,-DL110)</f>
        <v>145728.03170146869</v>
      </c>
      <c r="GP110" s="147">
        <f>PV(0.05,'PV factor'!G152,,-DM110)</f>
        <v>138788.60162044637</v>
      </c>
      <c r="GQ110" s="147">
        <f>PV(0.05,'PV factor'!H152,,-DN110)</f>
        <v>132179.62059090129</v>
      </c>
      <c r="GR110" s="147">
        <f>PV(0.05,'PV factor'!I152,,-DO110)</f>
        <v>125885.35294371552</v>
      </c>
      <c r="GS110" s="147">
        <f>PV(0.05,'PV factor'!J152,,-DP110)</f>
        <v>119890.81232734812</v>
      </c>
      <c r="GT110" s="147">
        <f>PV(0.05,'PV factor'!K152,,-DQ110)</f>
        <v>114181.72602604583</v>
      </c>
      <c r="GU110" s="147">
        <f>PV(0.05,'PV factor'!L152,,-DR110)</f>
        <v>108744.50097718649</v>
      </c>
      <c r="GV110" s="147">
        <f>PV(0.05,'PV factor'!M152,,-DS110)</f>
        <v>103566.1914068443</v>
      </c>
      <c r="GW110" s="147">
        <f>PV(0.05,'PV factor'!N152,,-DT110)</f>
        <v>98634.468006518364</v>
      </c>
      <c r="GX110" s="147">
        <f>PV(0.05,'PV factor'!O152,,-DU110)</f>
        <v>93937.588577636547</v>
      </c>
      <c r="GY110" s="147">
        <f>PV(0.05,'PV factor'!P152,,-DV110)</f>
        <v>89464.370073939543</v>
      </c>
      <c r="GZ110" s="147">
        <f>PV(0.05,'PV factor'!Q152,,-DW110)</f>
        <v>85204.161975180526</v>
      </c>
      <c r="HA110" s="147">
        <f>PV(0.05,'PV factor'!R152,,-DX110)</f>
        <v>81146.820928743342</v>
      </c>
      <c r="HB110" s="147">
        <f>PV(0.05,'PV factor'!S152,,-DY110)</f>
        <v>77282.686598803193</v>
      </c>
      <c r="HC110" s="147">
        <f>PV(0.05,'PV factor'!T152,,-DZ110)</f>
        <v>73602.558665526842</v>
      </c>
      <c r="HD110" s="147">
        <f>PV(0.05,'PV factor'!U152,,-EA110)</f>
        <v>70097.674919549376</v>
      </c>
      <c r="HE110" s="147">
        <f>PV(0.05,'PV factor'!V152,,-EB110)</f>
        <v>66759.690399570842</v>
      </c>
      <c r="HF110" s="147">
        <f>PV(0.05,'PV factor'!W152,,-EC110)</f>
        <v>63580.657523400805</v>
      </c>
      <c r="HG110" s="147">
        <f>PV(0.05,'PV factor'!X152,,-ED110)</f>
        <v>60553.007165143608</v>
      </c>
      <c r="HH110" s="147">
        <f>PV(0.05,'PV factor'!Y152,,-EE110)</f>
        <v>57669.530633470116</v>
      </c>
      <c r="HI110" s="147">
        <f>PV(0.05,'PV factor'!Z152,,-EF110)</f>
        <v>54923.36250806677</v>
      </c>
      <c r="HJ110" s="147">
        <f>PV(0.05,'PV factor'!AA152,,-EG110)</f>
        <v>52307.964293396923</v>
      </c>
      <c r="HK110" s="147">
        <f>PV(0.05,'PV factor'!AB152,,-EH110)</f>
        <v>49817.108850854209</v>
      </c>
      <c r="HL110" s="147">
        <f>PV(0.05,'PV factor'!AC152,,-EI110)</f>
        <v>47444.86557224211</v>
      </c>
      <c r="HM110" s="147">
        <f>PV(0.05,'PV factor'!AD152,,-EJ110)</f>
        <v>45185.586259278192</v>
      </c>
      <c r="HN110" s="147">
        <f>PV(0.05,'PV factor'!AE152,,-EK110)</f>
        <v>43033.891675503059</v>
      </c>
      <c r="HO110" s="147">
        <f>PV(0.05,'PV factor'!AF152,,-EL110)</f>
        <v>40984.658738574326</v>
      </c>
      <c r="HP110" s="147">
        <f>PV(0.05,'PV factor'!AG152,,-EM110)</f>
        <v>39033.008322451737</v>
      </c>
      <c r="HQ110" s="147">
        <f>PV(0.05,'PV factor'!AH152,,-EN110)</f>
        <v>37174.293640430224</v>
      </c>
      <c r="HR110" s="147">
        <f>PV(0.05,'PV factor'!AI152,,-EO110)</f>
        <v>35404.08918136212</v>
      </c>
      <c r="HS110" s="147">
        <f>PV(0.05,'PV factor'!AJ152,,-EP110)</f>
        <v>33718.180172725828</v>
      </c>
      <c r="HT110" s="147">
        <f>PV(0.05,'PV factor'!AK152,,-EQ110)</f>
        <v>32112.552545453171</v>
      </c>
      <c r="HU110" s="147">
        <f>PV(0.05,'PV factor'!AL152,,-ER110)</f>
        <v>30583.383376622067</v>
      </c>
      <c r="HV110" s="147">
        <f>PV(0.05,'PV factor'!AM152,,-ES110)</f>
        <v>29127.031787259115</v>
      </c>
      <c r="HW110" s="147">
        <f>PV(0.05,'PV factor'!AN152,,-ET110)</f>
        <v>27740.030273580105</v>
      </c>
      <c r="HX110" s="147">
        <f>PV(0.05,'PV factor'!AO152,,-EU110)</f>
        <v>26419.076451028675</v>
      </c>
      <c r="HY110" s="147">
        <f>PV(0.05,'PV factor'!AP152,,-EV110)</f>
        <v>25161.025191455879</v>
      </c>
      <c r="HZ110" s="147">
        <f t="shared" si="165"/>
        <v>178209.69657704351</v>
      </c>
      <c r="IA110" s="147">
        <f t="shared" si="166"/>
        <v>766894.63425773918</v>
      </c>
      <c r="IB110" s="401">
        <f t="shared" si="167"/>
        <v>4.3033271981706998</v>
      </c>
    </row>
    <row r="111" spans="1:236" ht="90" customHeight="1" x14ac:dyDescent="0.2">
      <c r="A111" s="276" t="s">
        <v>634</v>
      </c>
      <c r="B111" s="277" t="s">
        <v>1167</v>
      </c>
      <c r="C111" s="277" t="s">
        <v>1289</v>
      </c>
      <c r="D111" s="99"/>
      <c r="E111" s="277" t="s">
        <v>1290</v>
      </c>
      <c r="F111" s="103" t="s">
        <v>1291</v>
      </c>
      <c r="G111" s="103" t="s">
        <v>1292</v>
      </c>
      <c r="H111" s="99" t="s">
        <v>77</v>
      </c>
      <c r="I111" s="103" t="s">
        <v>1189</v>
      </c>
      <c r="J111" s="103">
        <v>10</v>
      </c>
      <c r="K111" s="227" t="s">
        <v>79</v>
      </c>
      <c r="L111" s="98">
        <v>102474</v>
      </c>
      <c r="M111" s="99" t="s">
        <v>1194</v>
      </c>
      <c r="N111" s="99" t="s">
        <v>81</v>
      </c>
      <c r="O111" s="13" t="s">
        <v>217</v>
      </c>
      <c r="P111" s="280" t="s">
        <v>218</v>
      </c>
      <c r="Q111" s="112" t="s">
        <v>100</v>
      </c>
      <c r="R111" s="99" t="s">
        <v>108</v>
      </c>
      <c r="S111" s="99" t="s">
        <v>99</v>
      </c>
      <c r="T111" s="99" t="s">
        <v>366</v>
      </c>
      <c r="U111" s="99" t="s">
        <v>100</v>
      </c>
      <c r="V111" s="102">
        <v>1</v>
      </c>
      <c r="W111" s="278">
        <v>200000</v>
      </c>
      <c r="X111" s="278">
        <v>0</v>
      </c>
      <c r="Y111" s="278">
        <v>0</v>
      </c>
      <c r="Z111" s="278">
        <v>0</v>
      </c>
      <c r="AA111" s="278">
        <v>200000</v>
      </c>
      <c r="AB111" s="278">
        <v>0</v>
      </c>
      <c r="AC111" s="278">
        <v>0</v>
      </c>
      <c r="AD111" s="278">
        <v>0</v>
      </c>
      <c r="AE111" s="278">
        <v>0</v>
      </c>
      <c r="AF111" s="278">
        <v>0</v>
      </c>
      <c r="AG111" s="278">
        <v>0</v>
      </c>
      <c r="AH111" s="278">
        <v>0</v>
      </c>
      <c r="AI111" s="100" t="s">
        <v>88</v>
      </c>
      <c r="AJ111" s="278">
        <v>0</v>
      </c>
      <c r="AK111" s="278">
        <v>0</v>
      </c>
      <c r="AL111" s="278">
        <v>0</v>
      </c>
      <c r="AM111" s="278">
        <v>0</v>
      </c>
      <c r="AN111" s="278">
        <v>0</v>
      </c>
      <c r="AO111" s="278">
        <v>0</v>
      </c>
      <c r="AP111" s="278">
        <v>0</v>
      </c>
      <c r="AQ111" s="278">
        <v>0</v>
      </c>
      <c r="AR111" s="278">
        <v>0</v>
      </c>
      <c r="AS111" s="278">
        <v>0</v>
      </c>
      <c r="AT111" s="278">
        <v>0</v>
      </c>
      <c r="AU111" s="279"/>
      <c r="AV111" s="230">
        <f t="shared" si="133"/>
        <v>1</v>
      </c>
      <c r="AW111" s="230">
        <f t="shared" si="134"/>
        <v>0</v>
      </c>
      <c r="AX111" s="230" t="str">
        <f t="shared" si="135"/>
        <v>B3</v>
      </c>
      <c r="AY111" s="141">
        <f t="shared" si="136"/>
        <v>8</v>
      </c>
      <c r="AZ111" s="70">
        <f t="shared" si="137"/>
        <v>1</v>
      </c>
      <c r="BA111" s="70">
        <f t="shared" si="138"/>
        <v>1</v>
      </c>
      <c r="BB111" s="70">
        <f t="shared" si="139"/>
        <v>1</v>
      </c>
      <c r="BC111" s="70">
        <f t="shared" si="140"/>
        <v>0</v>
      </c>
      <c r="BD111" s="70">
        <f t="shared" si="141"/>
        <v>1</v>
      </c>
      <c r="BE111" s="70">
        <f t="shared" si="142"/>
        <v>1</v>
      </c>
      <c r="BF111" s="70">
        <f t="shared" si="143"/>
        <v>1</v>
      </c>
      <c r="BG111" s="71">
        <f t="shared" si="144"/>
        <v>0</v>
      </c>
      <c r="BH111" s="71">
        <f t="shared" si="145"/>
        <v>1</v>
      </c>
      <c r="BI111" s="71">
        <f t="shared" si="146"/>
        <v>0</v>
      </c>
      <c r="BJ111" s="71">
        <f t="shared" si="147"/>
        <v>0</v>
      </c>
      <c r="BK111" s="71">
        <f t="shared" si="148"/>
        <v>1</v>
      </c>
      <c r="BL111" s="70">
        <f t="shared" si="149"/>
        <v>1</v>
      </c>
      <c r="BM111" s="70">
        <f t="shared" si="150"/>
        <v>1</v>
      </c>
      <c r="BN111" s="70">
        <f t="shared" si="151"/>
        <v>0</v>
      </c>
      <c r="BO111" s="70">
        <f t="shared" si="152"/>
        <v>1</v>
      </c>
      <c r="BP111" s="144">
        <f t="shared" si="153"/>
        <v>0</v>
      </c>
      <c r="BQ111" s="144">
        <f t="shared" si="154"/>
        <v>0</v>
      </c>
      <c r="BR111" s="144">
        <f t="shared" si="155"/>
        <v>200000</v>
      </c>
      <c r="BS111" s="144">
        <f t="shared" si="156"/>
        <v>0</v>
      </c>
      <c r="BT111" s="144">
        <f t="shared" si="157"/>
        <v>0</v>
      </c>
      <c r="BU111" s="144">
        <f t="shared" si="158"/>
        <v>0</v>
      </c>
      <c r="BV111" s="144">
        <f t="shared" si="159"/>
        <v>0</v>
      </c>
      <c r="BW111" s="144">
        <f t="shared" si="160"/>
        <v>0</v>
      </c>
      <c r="BX111" s="144">
        <f t="shared" si="161"/>
        <v>0</v>
      </c>
      <c r="BY111" s="144">
        <f t="shared" si="162"/>
        <v>0</v>
      </c>
      <c r="BZ111" s="9">
        <v>0</v>
      </c>
      <c r="CA111" s="9">
        <v>0</v>
      </c>
      <c r="CB111" s="9">
        <v>0</v>
      </c>
      <c r="CC111" s="9">
        <v>0</v>
      </c>
      <c r="CD111" s="9">
        <v>0</v>
      </c>
      <c r="CE111" s="9">
        <v>0</v>
      </c>
      <c r="CF111" s="9">
        <v>0</v>
      </c>
      <c r="CG111" s="9">
        <v>0</v>
      </c>
      <c r="CH111" s="9">
        <v>0</v>
      </c>
      <c r="CI111" s="9">
        <v>0</v>
      </c>
      <c r="CJ111" s="9">
        <v>0</v>
      </c>
      <c r="CK111" s="9">
        <v>0</v>
      </c>
      <c r="CL111" s="9">
        <v>0</v>
      </c>
      <c r="CM111" s="9">
        <v>0</v>
      </c>
      <c r="CN111" s="9">
        <v>0</v>
      </c>
      <c r="CO111" s="9">
        <v>0</v>
      </c>
      <c r="CP111" s="9">
        <v>0</v>
      </c>
      <c r="CQ111" s="9">
        <v>0</v>
      </c>
      <c r="CR111" s="9">
        <v>0</v>
      </c>
      <c r="CS111" s="9">
        <v>0</v>
      </c>
      <c r="CT111" s="9">
        <v>0</v>
      </c>
      <c r="CU111" s="9">
        <v>0</v>
      </c>
      <c r="CV111" s="9">
        <v>0</v>
      </c>
      <c r="CW111" s="9">
        <v>0</v>
      </c>
      <c r="CX111" s="9">
        <v>0</v>
      </c>
      <c r="CY111" s="9">
        <v>0</v>
      </c>
      <c r="CZ111" s="9">
        <v>0</v>
      </c>
      <c r="DA111" s="9">
        <v>0</v>
      </c>
      <c r="DB111" s="9">
        <v>0</v>
      </c>
      <c r="DC111" s="9">
        <v>0</v>
      </c>
      <c r="DD111" s="9">
        <v>0</v>
      </c>
      <c r="DE111" s="9">
        <v>0</v>
      </c>
      <c r="DF111" s="9">
        <v>0</v>
      </c>
      <c r="DG111" s="144">
        <f t="shared" si="163"/>
        <v>102474</v>
      </c>
      <c r="DH111" s="144">
        <f t="shared" ref="DH111:EW111" si="210">DG111</f>
        <v>102474</v>
      </c>
      <c r="DI111" s="144">
        <f t="shared" si="210"/>
        <v>102474</v>
      </c>
      <c r="DJ111" s="144">
        <f t="shared" si="210"/>
        <v>102474</v>
      </c>
      <c r="DK111" s="144">
        <f t="shared" si="210"/>
        <v>102474</v>
      </c>
      <c r="DL111" s="144">
        <f t="shared" si="210"/>
        <v>102474</v>
      </c>
      <c r="DM111" s="144">
        <f t="shared" si="210"/>
        <v>102474</v>
      </c>
      <c r="DN111" s="144">
        <f t="shared" si="210"/>
        <v>102474</v>
      </c>
      <c r="DO111" s="144">
        <f t="shared" si="210"/>
        <v>102474</v>
      </c>
      <c r="DP111" s="144">
        <f t="shared" si="210"/>
        <v>102474</v>
      </c>
      <c r="DQ111" s="144">
        <f t="shared" si="210"/>
        <v>102474</v>
      </c>
      <c r="DR111" s="144">
        <f t="shared" si="210"/>
        <v>102474</v>
      </c>
      <c r="DS111" s="144">
        <f t="shared" si="210"/>
        <v>102474</v>
      </c>
      <c r="DT111" s="144">
        <f t="shared" si="210"/>
        <v>102474</v>
      </c>
      <c r="DU111" s="144">
        <f t="shared" si="210"/>
        <v>102474</v>
      </c>
      <c r="DV111" s="144">
        <f t="shared" si="210"/>
        <v>102474</v>
      </c>
      <c r="DW111" s="144">
        <f t="shared" si="210"/>
        <v>102474</v>
      </c>
      <c r="DX111" s="144">
        <f t="shared" si="210"/>
        <v>102474</v>
      </c>
      <c r="DY111" s="144">
        <f t="shared" si="210"/>
        <v>102474</v>
      </c>
      <c r="DZ111" s="144">
        <f t="shared" si="210"/>
        <v>102474</v>
      </c>
      <c r="EA111" s="144">
        <f t="shared" si="210"/>
        <v>102474</v>
      </c>
      <c r="EB111" s="144">
        <f t="shared" si="210"/>
        <v>102474</v>
      </c>
      <c r="EC111" s="144">
        <f t="shared" si="210"/>
        <v>102474</v>
      </c>
      <c r="ED111" s="144">
        <f t="shared" si="210"/>
        <v>102474</v>
      </c>
      <c r="EE111" s="144">
        <f t="shared" si="210"/>
        <v>102474</v>
      </c>
      <c r="EF111" s="144">
        <f t="shared" si="210"/>
        <v>102474</v>
      </c>
      <c r="EG111" s="144">
        <f t="shared" si="210"/>
        <v>102474</v>
      </c>
      <c r="EH111" s="144">
        <f t="shared" si="210"/>
        <v>102474</v>
      </c>
      <c r="EI111" s="144">
        <f t="shared" si="210"/>
        <v>102474</v>
      </c>
      <c r="EJ111" s="144">
        <f t="shared" si="210"/>
        <v>102474</v>
      </c>
      <c r="EK111" s="144">
        <f t="shared" si="210"/>
        <v>102474</v>
      </c>
      <c r="EL111" s="144">
        <f t="shared" si="210"/>
        <v>102474</v>
      </c>
      <c r="EM111" s="144">
        <f t="shared" si="210"/>
        <v>102474</v>
      </c>
      <c r="EN111" s="144">
        <f t="shared" si="210"/>
        <v>102474</v>
      </c>
      <c r="EO111" s="144">
        <f t="shared" si="210"/>
        <v>102474</v>
      </c>
      <c r="EP111" s="144">
        <f t="shared" si="210"/>
        <v>102474</v>
      </c>
      <c r="EQ111" s="144">
        <f t="shared" si="210"/>
        <v>102474</v>
      </c>
      <c r="ER111" s="144">
        <f t="shared" si="210"/>
        <v>102474</v>
      </c>
      <c r="ES111" s="144">
        <f t="shared" si="210"/>
        <v>102474</v>
      </c>
      <c r="ET111" s="144">
        <f t="shared" si="210"/>
        <v>102474</v>
      </c>
      <c r="EU111" s="144">
        <f t="shared" si="210"/>
        <v>102474</v>
      </c>
      <c r="EV111" s="144">
        <f t="shared" si="210"/>
        <v>102474</v>
      </c>
      <c r="EW111" s="144">
        <f t="shared" si="210"/>
        <v>102474</v>
      </c>
      <c r="EX111" s="147">
        <f>PV(0.05,'PV factor'!C146,,-BR111)</f>
        <v>181405.89569160997</v>
      </c>
      <c r="EY111" s="147">
        <f>PV(0.05,'PV factor'!D146,,-BS111)</f>
        <v>0</v>
      </c>
      <c r="EZ111" s="147">
        <f>PV(0.05,'PV factor'!E146,,-BT111)</f>
        <v>0</v>
      </c>
      <c r="FA111" s="147">
        <f>PV(0.05,'PV factor'!F146,,-BU111)</f>
        <v>0</v>
      </c>
      <c r="FB111" s="147">
        <f>PV(0.05,'PV factor'!G146,,-BV111)</f>
        <v>0</v>
      </c>
      <c r="FC111" s="147">
        <f>PV(0.05,'PV factor'!H146,,-BW111)</f>
        <v>0</v>
      </c>
      <c r="FD111" s="147">
        <f>PV(0.05,'PV factor'!I146,,-BX111)</f>
        <v>0</v>
      </c>
      <c r="FE111" s="147">
        <f>PV(0.05,'PV factor'!J146,,-BY111)</f>
        <v>0</v>
      </c>
      <c r="FF111" s="147">
        <f>PV(0.05,'PV factor'!K146,,-BZ111)</f>
        <v>0</v>
      </c>
      <c r="FG111" s="147">
        <f>PV(0.05,'PV factor'!L146,,-CA111)</f>
        <v>0</v>
      </c>
      <c r="FH111" s="147">
        <f>PV(0.05,'PV factor'!M146,,-CB111)</f>
        <v>0</v>
      </c>
      <c r="FI111" s="147">
        <f>PV(0.05,'PV factor'!N146,,-CC111)</f>
        <v>0</v>
      </c>
      <c r="FJ111" s="147">
        <f>PV(0.05,'PV factor'!O146,,-CD111)</f>
        <v>0</v>
      </c>
      <c r="FK111" s="147">
        <f>PV(0.05,'PV factor'!P146,,-CE111)</f>
        <v>0</v>
      </c>
      <c r="FL111" s="147">
        <f>PV(0.05,'PV factor'!Q146,,-CF111)</f>
        <v>0</v>
      </c>
      <c r="FM111" s="147">
        <f>PV(0.05,'PV factor'!R146,,-CG111)</f>
        <v>0</v>
      </c>
      <c r="FN111" s="147">
        <f>PV(0.05,'PV factor'!S146,,-CH111)</f>
        <v>0</v>
      </c>
      <c r="FO111" s="147">
        <f>PV(0.05,'PV factor'!T146,,-CI111)</f>
        <v>0</v>
      </c>
      <c r="FP111" s="147">
        <f>PV(0.05,'PV factor'!U146,,-CJ111)</f>
        <v>0</v>
      </c>
      <c r="FQ111" s="147">
        <f>PV(0.05,'PV factor'!V146,,-CK111)</f>
        <v>0</v>
      </c>
      <c r="FR111" s="147">
        <f>PV(0.05,'PV factor'!W146,,-CL111)</f>
        <v>0</v>
      </c>
      <c r="FS111" s="147">
        <f>PV(0.05,'PV factor'!X146,,-CM111)</f>
        <v>0</v>
      </c>
      <c r="FT111" s="147">
        <f>PV(0.05,'PV factor'!Y146,,-CN111)</f>
        <v>0</v>
      </c>
      <c r="FU111" s="147">
        <f>PV(0.05,'PV factor'!Z146,,-CO111)</f>
        <v>0</v>
      </c>
      <c r="FV111" s="147">
        <f>PV(0.05,'PV factor'!AA146,,-CP111)</f>
        <v>0</v>
      </c>
      <c r="FW111" s="147">
        <f>PV(0.05,'PV factor'!AB146,,-CQ111)</f>
        <v>0</v>
      </c>
      <c r="FX111" s="147">
        <f>PV(0.05,'PV factor'!AC146,,-CR111)</f>
        <v>0</v>
      </c>
      <c r="FY111" s="147">
        <f>PV(0.05,'PV factor'!AD146,,-CS111)</f>
        <v>0</v>
      </c>
      <c r="FZ111" s="147">
        <f>PV(0.05,'PV factor'!AE146,,-CT111)</f>
        <v>0</v>
      </c>
      <c r="GA111" s="147">
        <f>PV(0.05,'PV factor'!AF146,,-CU111)</f>
        <v>0</v>
      </c>
      <c r="GB111" s="147">
        <f>PV(0.05,'PV factor'!AG146,,-CV111)</f>
        <v>0</v>
      </c>
      <c r="GC111" s="147">
        <f>PV(0.05,'PV factor'!AH146,,-CW111)</f>
        <v>0</v>
      </c>
      <c r="GD111" s="147">
        <f>PV(0.05,'PV factor'!AI146,,-CX111)</f>
        <v>0</v>
      </c>
      <c r="GE111" s="147">
        <f>PV(0.05,'PV factor'!AJ146,,-CY111)</f>
        <v>0</v>
      </c>
      <c r="GF111" s="147">
        <f>PV(0.05,'PV factor'!AK146,,-CZ111)</f>
        <v>0</v>
      </c>
      <c r="GG111" s="147">
        <f>PV(0.05,'PV factor'!AL146,,-DA111)</f>
        <v>0</v>
      </c>
      <c r="GH111" s="147">
        <f>PV(0.05,'PV factor'!AM146,,-DB111)</f>
        <v>0</v>
      </c>
      <c r="GI111" s="147">
        <f>PV(0.05,'PV factor'!AN146,,-DC111)</f>
        <v>0</v>
      </c>
      <c r="GJ111" s="147">
        <f>PV(0.05,'PV factor'!AO146,,-DD111)</f>
        <v>0</v>
      </c>
      <c r="GK111" s="147">
        <f>PV(0.05,'PV factor'!AP146,,-DE111)</f>
        <v>0</v>
      </c>
      <c r="GL111" s="147">
        <f>PV(0.05,'PV factor'!C146,,-DI111)</f>
        <v>92946.938775510207</v>
      </c>
      <c r="GM111" s="147">
        <f>PV(0.05,'PV factor'!D146,,-DJ111)</f>
        <v>88520.894071914474</v>
      </c>
      <c r="GN111" s="147">
        <f>PV(0.05,'PV factor'!E146,,-DK111)</f>
        <v>84305.613401823313</v>
      </c>
      <c r="GO111" s="147">
        <f>PV(0.05,'PV factor'!F146,,-DL111)</f>
        <v>80291.060382688869</v>
      </c>
      <c r="GP111" s="147">
        <f>PV(0.05,'PV factor'!G146,,-DM111)</f>
        <v>76467.676554941791</v>
      </c>
      <c r="GQ111" s="147">
        <f>PV(0.05,'PV factor'!H146,,-DN111)</f>
        <v>72826.358623754058</v>
      </c>
      <c r="GR111" s="147">
        <f>PV(0.05,'PV factor'!I146,,-DO111)</f>
        <v>69358.436784527687</v>
      </c>
      <c r="GS111" s="147">
        <f>PV(0.05,'PV factor'!J146,,-DP111)</f>
        <v>66055.654080502558</v>
      </c>
      <c r="GT111" s="147">
        <f>PV(0.05,'PV factor'!K146,,-DQ111)</f>
        <v>62910.146743335768</v>
      </c>
      <c r="GU111" s="147">
        <f>PV(0.05,'PV factor'!L146,,-DR111)</f>
        <v>59914.425469843583</v>
      </c>
      <c r="GV111" s="147">
        <f>PV(0.05,'PV factor'!M146,,-DS111)</f>
        <v>57061.357590327236</v>
      </c>
      <c r="GW111" s="147">
        <f>PV(0.05,'PV factor'!N146,,-DT111)</f>
        <v>54344.150086025926</v>
      </c>
      <c r="GX111" s="147">
        <f>PV(0.05,'PV factor'!O146,,-DU111)</f>
        <v>51756.333415262801</v>
      </c>
      <c r="GY111" s="147">
        <f>PV(0.05,'PV factor'!P146,,-DV111)</f>
        <v>49291.746109774082</v>
      </c>
      <c r="GZ111" s="147">
        <f>PV(0.05,'PV factor'!Q146,,-DW111)</f>
        <v>46944.520104546747</v>
      </c>
      <c r="HA111" s="147">
        <f>PV(0.05,'PV factor'!R146,,-DX111)</f>
        <v>44709.066766234988</v>
      </c>
      <c r="HB111" s="147">
        <f>PV(0.05,'PV factor'!S146,,-DY111)</f>
        <v>42580.063586890465</v>
      </c>
      <c r="HC111" s="147">
        <f>PV(0.05,'PV factor'!T146,,-DZ111)</f>
        <v>40552.441511324258</v>
      </c>
      <c r="HD111" s="147">
        <f>PV(0.05,'PV factor'!U146,,-EA111)</f>
        <v>38621.372867927865</v>
      </c>
      <c r="HE111" s="147">
        <f>PV(0.05,'PV factor'!V146,,-EB111)</f>
        <v>36782.259874217016</v>
      </c>
      <c r="HF111" s="147">
        <f>PV(0.05,'PV factor'!W146,,-EC111)</f>
        <v>35030.72368973049</v>
      </c>
      <c r="HG111" s="147">
        <f>PV(0.05,'PV factor'!X146,,-ED111)</f>
        <v>33362.59399021951</v>
      </c>
      <c r="HH111" s="147">
        <f>PV(0.05,'PV factor'!Y146,,-EE111)</f>
        <v>31773.899038304298</v>
      </c>
      <c r="HI111" s="147">
        <f>PV(0.05,'PV factor'!Z146,,-EF111)</f>
        <v>30260.856226956472</v>
      </c>
      <c r="HJ111" s="147">
        <f>PV(0.05,'PV factor'!AA146,,-EG111)</f>
        <v>28819.863073291879</v>
      </c>
      <c r="HK111" s="147">
        <f>PV(0.05,'PV factor'!AB146,,-EH111)</f>
        <v>27447.488641230357</v>
      </c>
      <c r="HL111" s="147">
        <f>PV(0.05,'PV factor'!AC146,,-EI111)</f>
        <v>26140.465372600345</v>
      </c>
      <c r="HM111" s="147">
        <f>PV(0.05,'PV factor'!AD146,,-EJ111)</f>
        <v>24895.681307238418</v>
      </c>
      <c r="HN111" s="147">
        <f>PV(0.05,'PV factor'!AE146,,-EK111)</f>
        <v>23710.172673560406</v>
      </c>
      <c r="HO111" s="147">
        <f>PV(0.05,'PV factor'!AF146,,-EL111)</f>
        <v>22581.116831962285</v>
      </c>
      <c r="HP111" s="147">
        <f>PV(0.05,'PV factor'!AG146,,-EM111)</f>
        <v>21505.825554249797</v>
      </c>
      <c r="HQ111" s="147">
        <f>PV(0.05,'PV factor'!AH146,,-EN111)</f>
        <v>20481.738623095043</v>
      </c>
      <c r="HR111" s="147">
        <f>PV(0.05,'PV factor'!AI146,,-EO111)</f>
        <v>19506.417736280993</v>
      </c>
      <c r="HS111" s="147">
        <f>PV(0.05,'PV factor'!AJ146,,-EP111)</f>
        <v>18577.54070121999</v>
      </c>
      <c r="HT111" s="147">
        <f>PV(0.05,'PV factor'!AK146,,-EQ111)</f>
        <v>17692.895905923804</v>
      </c>
      <c r="HU111" s="147">
        <f>PV(0.05,'PV factor'!AL146,,-ER111)</f>
        <v>16850.377053260763</v>
      </c>
      <c r="HV111" s="147">
        <f>PV(0.05,'PV factor'!AM146,,-ES111)</f>
        <v>16047.978145962636</v>
      </c>
      <c r="HW111" s="147">
        <f>PV(0.05,'PV factor'!AN146,,-ET111)</f>
        <v>15283.788710440602</v>
      </c>
      <c r="HX111" s="147">
        <f>PV(0.05,'PV factor'!AO146,,-EU111)</f>
        <v>14555.98924803867</v>
      </c>
      <c r="HY111" s="147">
        <f>PV(0.05,'PV factor'!AP146,,-EV111)</f>
        <v>13862.846902893971</v>
      </c>
      <c r="HZ111" s="147">
        <f t="shared" si="165"/>
        <v>181405.89569160997</v>
      </c>
      <c r="IA111" s="147">
        <f t="shared" si="166"/>
        <v>753597.2048888423</v>
      </c>
      <c r="IB111" s="401">
        <f t="shared" si="167"/>
        <v>4.1542045919497435</v>
      </c>
    </row>
    <row r="112" spans="1:236" ht="90" customHeight="1" x14ac:dyDescent="0.2">
      <c r="A112" s="231" t="s">
        <v>784</v>
      </c>
      <c r="B112" s="85" t="s">
        <v>785</v>
      </c>
      <c r="C112" s="85" t="s">
        <v>821</v>
      </c>
      <c r="D112" s="199">
        <v>5</v>
      </c>
      <c r="E112" s="85" t="s">
        <v>822</v>
      </c>
      <c r="F112" s="95" t="s">
        <v>823</v>
      </c>
      <c r="G112" s="95" t="s">
        <v>824</v>
      </c>
      <c r="H112" s="90" t="s">
        <v>77</v>
      </c>
      <c r="I112" s="95" t="s">
        <v>825</v>
      </c>
      <c r="J112" s="90">
        <v>10</v>
      </c>
      <c r="K112" s="95" t="s">
        <v>197</v>
      </c>
      <c r="L112" s="74">
        <v>21000</v>
      </c>
      <c r="M112" s="85" t="s">
        <v>854</v>
      </c>
      <c r="N112" s="90" t="s">
        <v>81</v>
      </c>
      <c r="O112" s="73" t="s">
        <v>106</v>
      </c>
      <c r="P112" s="90" t="s">
        <v>199</v>
      </c>
      <c r="Q112" s="112" t="s">
        <v>100</v>
      </c>
      <c r="R112" s="90" t="s">
        <v>226</v>
      </c>
      <c r="S112" s="90" t="s">
        <v>99</v>
      </c>
      <c r="T112" s="90" t="s">
        <v>791</v>
      </c>
      <c r="U112" s="90" t="s">
        <v>100</v>
      </c>
      <c r="V112" s="193">
        <v>1</v>
      </c>
      <c r="W112" s="192">
        <v>42000</v>
      </c>
      <c r="X112" s="192">
        <v>0</v>
      </c>
      <c r="Y112" s="192">
        <v>0</v>
      </c>
      <c r="Z112" s="192">
        <v>0</v>
      </c>
      <c r="AA112" s="192">
        <v>21000</v>
      </c>
      <c r="AB112" s="192">
        <v>21000</v>
      </c>
      <c r="AC112" s="192">
        <v>0</v>
      </c>
      <c r="AD112" s="192">
        <v>0</v>
      </c>
      <c r="AE112" s="192">
        <v>0</v>
      </c>
      <c r="AF112" s="192">
        <v>0</v>
      </c>
      <c r="AG112" s="192">
        <v>0</v>
      </c>
      <c r="AH112" s="192">
        <v>0</v>
      </c>
      <c r="AI112" s="90" t="s">
        <v>88</v>
      </c>
      <c r="AJ112" s="192">
        <v>0</v>
      </c>
      <c r="AK112" s="192">
        <v>0</v>
      </c>
      <c r="AL112" s="192">
        <v>0</v>
      </c>
      <c r="AM112" s="192">
        <v>0</v>
      </c>
      <c r="AN112" s="192">
        <v>0</v>
      </c>
      <c r="AO112" s="192">
        <v>0</v>
      </c>
      <c r="AP112" s="192">
        <v>0</v>
      </c>
      <c r="AQ112" s="192">
        <v>0</v>
      </c>
      <c r="AR112" s="192">
        <v>0</v>
      </c>
      <c r="AS112" s="192">
        <v>0</v>
      </c>
      <c r="AT112" s="192">
        <v>0</v>
      </c>
      <c r="AU112" s="95"/>
      <c r="AV112" s="230">
        <f t="shared" si="133"/>
        <v>1</v>
      </c>
      <c r="AW112" s="230">
        <f t="shared" si="134"/>
        <v>0</v>
      </c>
      <c r="AX112" s="230" t="str">
        <f t="shared" si="135"/>
        <v>C90</v>
      </c>
      <c r="AY112" s="141">
        <f t="shared" si="136"/>
        <v>9</v>
      </c>
      <c r="AZ112" s="70">
        <f t="shared" si="137"/>
        <v>1</v>
      </c>
      <c r="BA112" s="70">
        <f t="shared" si="138"/>
        <v>1</v>
      </c>
      <c r="BB112" s="70">
        <f t="shared" si="139"/>
        <v>1</v>
      </c>
      <c r="BC112" s="70">
        <f t="shared" si="140"/>
        <v>1</v>
      </c>
      <c r="BD112" s="70">
        <f t="shared" si="141"/>
        <v>1</v>
      </c>
      <c r="BE112" s="70">
        <f t="shared" si="142"/>
        <v>1</v>
      </c>
      <c r="BF112" s="70">
        <f t="shared" si="143"/>
        <v>1</v>
      </c>
      <c r="BG112" s="71">
        <f t="shared" si="144"/>
        <v>0</v>
      </c>
      <c r="BH112" s="71">
        <f t="shared" si="145"/>
        <v>1</v>
      </c>
      <c r="BI112" s="71">
        <f t="shared" si="146"/>
        <v>0</v>
      </c>
      <c r="BJ112" s="71">
        <f t="shared" si="147"/>
        <v>0</v>
      </c>
      <c r="BK112" s="71">
        <f t="shared" si="148"/>
        <v>1</v>
      </c>
      <c r="BL112" s="70">
        <f t="shared" si="149"/>
        <v>1</v>
      </c>
      <c r="BM112" s="70">
        <f t="shared" si="150"/>
        <v>1</v>
      </c>
      <c r="BN112" s="70">
        <f t="shared" si="151"/>
        <v>0</v>
      </c>
      <c r="BO112" s="70">
        <f t="shared" si="152"/>
        <v>1</v>
      </c>
      <c r="BP112" s="144">
        <f t="shared" si="153"/>
        <v>0</v>
      </c>
      <c r="BQ112" s="144">
        <f t="shared" si="154"/>
        <v>0</v>
      </c>
      <c r="BR112" s="144">
        <f t="shared" si="155"/>
        <v>21000</v>
      </c>
      <c r="BS112" s="144">
        <f t="shared" si="156"/>
        <v>21000</v>
      </c>
      <c r="BT112" s="144">
        <f t="shared" si="157"/>
        <v>0</v>
      </c>
      <c r="BU112" s="144">
        <f t="shared" si="158"/>
        <v>0</v>
      </c>
      <c r="BV112" s="144">
        <f t="shared" si="159"/>
        <v>0</v>
      </c>
      <c r="BW112" s="144">
        <f t="shared" si="160"/>
        <v>0</v>
      </c>
      <c r="BX112" s="144">
        <f t="shared" si="161"/>
        <v>0</v>
      </c>
      <c r="BY112" s="144">
        <f t="shared" si="162"/>
        <v>0</v>
      </c>
      <c r="BZ112" s="9">
        <v>0</v>
      </c>
      <c r="CA112" s="9">
        <v>0</v>
      </c>
      <c r="CB112" s="9">
        <v>0</v>
      </c>
      <c r="CC112" s="9">
        <v>0</v>
      </c>
      <c r="CD112" s="9">
        <v>0</v>
      </c>
      <c r="CE112" s="9">
        <v>0</v>
      </c>
      <c r="CF112" s="9">
        <v>0</v>
      </c>
      <c r="CG112" s="9">
        <v>0</v>
      </c>
      <c r="CH112" s="9">
        <v>0</v>
      </c>
      <c r="CI112" s="9">
        <v>0</v>
      </c>
      <c r="CJ112" s="9">
        <v>0</v>
      </c>
      <c r="CK112" s="9">
        <v>0</v>
      </c>
      <c r="CL112" s="9">
        <v>0</v>
      </c>
      <c r="CM112" s="9">
        <v>0</v>
      </c>
      <c r="CN112" s="9">
        <v>0</v>
      </c>
      <c r="CO112" s="9">
        <v>0</v>
      </c>
      <c r="CP112" s="9">
        <v>0</v>
      </c>
      <c r="CQ112" s="9">
        <v>0</v>
      </c>
      <c r="CR112" s="9">
        <v>0</v>
      </c>
      <c r="CS112" s="9">
        <v>0</v>
      </c>
      <c r="CT112" s="9">
        <v>0</v>
      </c>
      <c r="CU112" s="9">
        <v>0</v>
      </c>
      <c r="CV112" s="9">
        <v>0</v>
      </c>
      <c r="CW112" s="9">
        <v>0</v>
      </c>
      <c r="CX112" s="9">
        <v>0</v>
      </c>
      <c r="CY112" s="9">
        <v>0</v>
      </c>
      <c r="CZ112" s="9">
        <v>0</v>
      </c>
      <c r="DA112" s="9">
        <v>0</v>
      </c>
      <c r="DB112" s="9">
        <v>0</v>
      </c>
      <c r="DC112" s="9">
        <v>0</v>
      </c>
      <c r="DD112" s="9">
        <v>0</v>
      </c>
      <c r="DE112" s="9">
        <v>0</v>
      </c>
      <c r="DF112" s="9">
        <v>0</v>
      </c>
      <c r="DG112" s="144">
        <f t="shared" si="163"/>
        <v>21000</v>
      </c>
      <c r="DH112" s="144">
        <f t="shared" ref="DH112:EW112" si="211">DG112</f>
        <v>21000</v>
      </c>
      <c r="DI112" s="144">
        <f t="shared" si="211"/>
        <v>21000</v>
      </c>
      <c r="DJ112" s="144">
        <f t="shared" si="211"/>
        <v>21000</v>
      </c>
      <c r="DK112" s="144">
        <f t="shared" si="211"/>
        <v>21000</v>
      </c>
      <c r="DL112" s="144">
        <f t="shared" si="211"/>
        <v>21000</v>
      </c>
      <c r="DM112" s="144">
        <f t="shared" si="211"/>
        <v>21000</v>
      </c>
      <c r="DN112" s="144">
        <f t="shared" si="211"/>
        <v>21000</v>
      </c>
      <c r="DO112" s="144">
        <f t="shared" si="211"/>
        <v>21000</v>
      </c>
      <c r="DP112" s="144">
        <f t="shared" si="211"/>
        <v>21000</v>
      </c>
      <c r="DQ112" s="144">
        <f t="shared" si="211"/>
        <v>21000</v>
      </c>
      <c r="DR112" s="144">
        <f t="shared" si="211"/>
        <v>21000</v>
      </c>
      <c r="DS112" s="144">
        <f t="shared" si="211"/>
        <v>21000</v>
      </c>
      <c r="DT112" s="144">
        <f t="shared" si="211"/>
        <v>21000</v>
      </c>
      <c r="DU112" s="144">
        <f t="shared" si="211"/>
        <v>21000</v>
      </c>
      <c r="DV112" s="144">
        <f t="shared" si="211"/>
        <v>21000</v>
      </c>
      <c r="DW112" s="144">
        <f t="shared" si="211"/>
        <v>21000</v>
      </c>
      <c r="DX112" s="144">
        <f t="shared" si="211"/>
        <v>21000</v>
      </c>
      <c r="DY112" s="144">
        <f t="shared" si="211"/>
        <v>21000</v>
      </c>
      <c r="DZ112" s="144">
        <f t="shared" si="211"/>
        <v>21000</v>
      </c>
      <c r="EA112" s="144">
        <f t="shared" si="211"/>
        <v>21000</v>
      </c>
      <c r="EB112" s="144">
        <f t="shared" si="211"/>
        <v>21000</v>
      </c>
      <c r="EC112" s="144">
        <f t="shared" si="211"/>
        <v>21000</v>
      </c>
      <c r="ED112" s="144">
        <f t="shared" si="211"/>
        <v>21000</v>
      </c>
      <c r="EE112" s="144">
        <f t="shared" si="211"/>
        <v>21000</v>
      </c>
      <c r="EF112" s="144">
        <f t="shared" si="211"/>
        <v>21000</v>
      </c>
      <c r="EG112" s="144">
        <f t="shared" si="211"/>
        <v>21000</v>
      </c>
      <c r="EH112" s="144">
        <f t="shared" si="211"/>
        <v>21000</v>
      </c>
      <c r="EI112" s="144">
        <f t="shared" si="211"/>
        <v>21000</v>
      </c>
      <c r="EJ112" s="144">
        <f t="shared" si="211"/>
        <v>21000</v>
      </c>
      <c r="EK112" s="144">
        <f t="shared" si="211"/>
        <v>21000</v>
      </c>
      <c r="EL112" s="144">
        <f t="shared" si="211"/>
        <v>21000</v>
      </c>
      <c r="EM112" s="144">
        <f t="shared" si="211"/>
        <v>21000</v>
      </c>
      <c r="EN112" s="144">
        <f t="shared" si="211"/>
        <v>21000</v>
      </c>
      <c r="EO112" s="144">
        <f t="shared" si="211"/>
        <v>21000</v>
      </c>
      <c r="EP112" s="144">
        <f t="shared" si="211"/>
        <v>21000</v>
      </c>
      <c r="EQ112" s="144">
        <f t="shared" si="211"/>
        <v>21000</v>
      </c>
      <c r="ER112" s="144">
        <f t="shared" si="211"/>
        <v>21000</v>
      </c>
      <c r="ES112" s="144">
        <f t="shared" si="211"/>
        <v>21000</v>
      </c>
      <c r="ET112" s="144">
        <f t="shared" si="211"/>
        <v>21000</v>
      </c>
      <c r="EU112" s="144">
        <f t="shared" si="211"/>
        <v>21000</v>
      </c>
      <c r="EV112" s="144">
        <f t="shared" si="211"/>
        <v>21000</v>
      </c>
      <c r="EW112" s="144">
        <f t="shared" si="211"/>
        <v>21000</v>
      </c>
      <c r="EX112" s="147">
        <f>PV(0.05,'PV factor'!C67,,-BR112)</f>
        <v>19047.619047619046</v>
      </c>
      <c r="EY112" s="147">
        <f>PV(0.05,'PV factor'!D67,,-BS112)</f>
        <v>18140.589569160995</v>
      </c>
      <c r="EZ112" s="147">
        <f>PV(0.05,'PV factor'!E67,,-BT112)</f>
        <v>0</v>
      </c>
      <c r="FA112" s="147">
        <f>PV(0.05,'PV factor'!F67,,-BU112)</f>
        <v>0</v>
      </c>
      <c r="FB112" s="147">
        <f>PV(0.05,'PV factor'!G67,,-BV112)</f>
        <v>0</v>
      </c>
      <c r="FC112" s="147">
        <f>PV(0.05,'PV factor'!H67,,-BW112)</f>
        <v>0</v>
      </c>
      <c r="FD112" s="147">
        <f>PV(0.05,'PV factor'!I67,,-BX112)</f>
        <v>0</v>
      </c>
      <c r="FE112" s="147">
        <f>PV(0.05,'PV factor'!J67,,-BY112)</f>
        <v>0</v>
      </c>
      <c r="FF112" s="147">
        <f>PV(0.05,'PV factor'!K67,,-BZ112)</f>
        <v>0</v>
      </c>
      <c r="FG112" s="147">
        <f>PV(0.05,'PV factor'!L67,,-CA112)</f>
        <v>0</v>
      </c>
      <c r="FH112" s="147">
        <f>PV(0.05,'PV factor'!M67,,-CB112)</f>
        <v>0</v>
      </c>
      <c r="FI112" s="147">
        <f>PV(0.05,'PV factor'!N67,,-CC112)</f>
        <v>0</v>
      </c>
      <c r="FJ112" s="147">
        <f>PV(0.05,'PV factor'!O67,,-CD112)</f>
        <v>0</v>
      </c>
      <c r="FK112" s="147">
        <f>PV(0.05,'PV factor'!P67,,-CE112)</f>
        <v>0</v>
      </c>
      <c r="FL112" s="147">
        <f>PV(0.05,'PV factor'!Q67,,-CF112)</f>
        <v>0</v>
      </c>
      <c r="FM112" s="147">
        <f>PV(0.05,'PV factor'!R67,,-CG112)</f>
        <v>0</v>
      </c>
      <c r="FN112" s="147">
        <f>PV(0.05,'PV factor'!S67,,-CH112)</f>
        <v>0</v>
      </c>
      <c r="FO112" s="147">
        <f>PV(0.05,'PV factor'!T67,,-CI112)</f>
        <v>0</v>
      </c>
      <c r="FP112" s="147">
        <f>PV(0.05,'PV factor'!U67,,-CJ112)</f>
        <v>0</v>
      </c>
      <c r="FQ112" s="147">
        <f>PV(0.05,'PV factor'!V67,,-CK112)</f>
        <v>0</v>
      </c>
      <c r="FR112" s="147">
        <f>PV(0.05,'PV factor'!W67,,-CL112)</f>
        <v>0</v>
      </c>
      <c r="FS112" s="147">
        <f>PV(0.05,'PV factor'!X67,,-CM112)</f>
        <v>0</v>
      </c>
      <c r="FT112" s="147">
        <f>PV(0.05,'PV factor'!Y67,,-CN112)</f>
        <v>0</v>
      </c>
      <c r="FU112" s="147">
        <f>PV(0.05,'PV factor'!Z67,,-CO112)</f>
        <v>0</v>
      </c>
      <c r="FV112" s="147">
        <f>PV(0.05,'PV factor'!AA67,,-CP112)</f>
        <v>0</v>
      </c>
      <c r="FW112" s="147">
        <f>PV(0.05,'PV factor'!AB67,,-CQ112)</f>
        <v>0</v>
      </c>
      <c r="FX112" s="147">
        <f>PV(0.05,'PV factor'!AC67,,-CR112)</f>
        <v>0</v>
      </c>
      <c r="FY112" s="147">
        <f>PV(0.05,'PV factor'!AD67,,-CS112)</f>
        <v>0</v>
      </c>
      <c r="FZ112" s="147">
        <f>PV(0.05,'PV factor'!AE67,,-CT112)</f>
        <v>0</v>
      </c>
      <c r="GA112" s="147">
        <f>PV(0.05,'PV factor'!AF67,,-CU112)</f>
        <v>0</v>
      </c>
      <c r="GB112" s="147">
        <f>PV(0.05,'PV factor'!AG67,,-CV112)</f>
        <v>0</v>
      </c>
      <c r="GC112" s="147">
        <f>PV(0.05,'PV factor'!AH67,,-CW112)</f>
        <v>0</v>
      </c>
      <c r="GD112" s="147">
        <f>PV(0.05,'PV factor'!AI67,,-CX112)</f>
        <v>0</v>
      </c>
      <c r="GE112" s="147">
        <f>PV(0.05,'PV factor'!AJ67,,-CY112)</f>
        <v>0</v>
      </c>
      <c r="GF112" s="147">
        <f>PV(0.05,'PV factor'!AK67,,-CZ112)</f>
        <v>0</v>
      </c>
      <c r="GG112" s="147">
        <f>PV(0.05,'PV factor'!AL67,,-DA112)</f>
        <v>0</v>
      </c>
      <c r="GH112" s="147">
        <f>PV(0.05,'PV factor'!AM67,,-DB112)</f>
        <v>0</v>
      </c>
      <c r="GI112" s="147">
        <f>PV(0.05,'PV factor'!AN67,,-DC112)</f>
        <v>0</v>
      </c>
      <c r="GJ112" s="147">
        <f>PV(0.05,'PV factor'!AO67,,-DD112)</f>
        <v>0</v>
      </c>
      <c r="GK112" s="147">
        <f>PV(0.05,'PV factor'!AP67,,-DE112)</f>
        <v>0</v>
      </c>
      <c r="GL112" s="147">
        <f>PV(0.05,'PV factor'!C67,,-DI112)</f>
        <v>19047.619047619046</v>
      </c>
      <c r="GM112" s="147">
        <f>PV(0.05,'PV factor'!D67,,-DJ112)</f>
        <v>18140.589569160995</v>
      </c>
      <c r="GN112" s="147">
        <f>PV(0.05,'PV factor'!E67,,-DK112)</f>
        <v>17276.751970629521</v>
      </c>
      <c r="GO112" s="147">
        <f>PV(0.05,'PV factor'!F67,,-DL112)</f>
        <v>16454.049495837637</v>
      </c>
      <c r="GP112" s="147">
        <f>PV(0.05,'PV factor'!G67,,-DM112)</f>
        <v>15670.523329369182</v>
      </c>
      <c r="GQ112" s="147">
        <f>PV(0.05,'PV factor'!H67,,-DN112)</f>
        <v>14924.30793273255</v>
      </c>
      <c r="GR112" s="147">
        <f>PV(0.05,'PV factor'!I67,,-DO112)</f>
        <v>14213.626602602431</v>
      </c>
      <c r="GS112" s="147">
        <f>PV(0.05,'PV factor'!J67,,-DP112)</f>
        <v>13536.787240573743</v>
      </c>
      <c r="GT112" s="147">
        <f>PV(0.05,'PV factor'!K67,,-DQ112)</f>
        <v>12892.178324355946</v>
      </c>
      <c r="GU112" s="147">
        <f>PV(0.05,'PV factor'!L67,,-DR112)</f>
        <v>12278.265070815185</v>
      </c>
      <c r="GV112" s="147">
        <f>PV(0.05,'PV factor'!M67,,-DS112)</f>
        <v>11693.585781728751</v>
      </c>
      <c r="GW112" s="147">
        <f>PV(0.05,'PV factor'!N67,,-DT112)</f>
        <v>11136.748363551189</v>
      </c>
      <c r="GX112" s="147">
        <f>PV(0.05,'PV factor'!O67,,-DU112)</f>
        <v>10606.427012905897</v>
      </c>
      <c r="GY112" s="147">
        <f>PV(0.05,'PV factor'!P67,,-DV112)</f>
        <v>10101.359059910374</v>
      </c>
      <c r="GZ112" s="147">
        <f>PV(0.05,'PV factor'!Q67,,-DW112)</f>
        <v>9620.3419618194039</v>
      </c>
      <c r="HA112" s="147">
        <f>PV(0.05,'PV factor'!R67,,-DX112)</f>
        <v>9162.230439828003</v>
      </c>
      <c r="HB112" s="147">
        <f>PV(0.05,'PV factor'!S67,,-DY112)</f>
        <v>8725.9337522171463</v>
      </c>
      <c r="HC112" s="147">
        <f>PV(0.05,'PV factor'!T67,,-DZ112)</f>
        <v>8310.4130973496631</v>
      </c>
      <c r="HD112" s="147">
        <f>PV(0.05,'PV factor'!U67,,-EA112)</f>
        <v>7914.6791403330126</v>
      </c>
      <c r="HE112" s="147">
        <f>PV(0.05,'PV factor'!V67,,-EB112)</f>
        <v>7537.7896574600118</v>
      </c>
      <c r="HF112" s="147">
        <f>PV(0.05,'PV factor'!W67,,-EC112)</f>
        <v>7178.8472928190595</v>
      </c>
      <c r="HG112" s="147">
        <f>PV(0.05,'PV factor'!X67,,-ED112)</f>
        <v>6836.9974217324361</v>
      </c>
      <c r="HH112" s="147">
        <f>PV(0.05,'PV factor'!Y67,,-EE112)</f>
        <v>6511.4261159356547</v>
      </c>
      <c r="HI112" s="147">
        <f>PV(0.05,'PV factor'!Z67,,-EF112)</f>
        <v>6201.358205653004</v>
      </c>
      <c r="HJ112" s="147">
        <f>PV(0.05,'PV factor'!AA67,,-EG112)</f>
        <v>5906.0554339552418</v>
      </c>
      <c r="HK112" s="147">
        <f>PV(0.05,'PV factor'!AB67,,-EH112)</f>
        <v>5624.8146990049918</v>
      </c>
      <c r="HL112" s="147">
        <f>PV(0.05,'PV factor'!AC67,,-EI112)</f>
        <v>5356.9663800047547</v>
      </c>
      <c r="HM112" s="147">
        <f>PV(0.05,'PV factor'!AD67,,-EJ112)</f>
        <v>5101.8727428616703</v>
      </c>
      <c r="HN112" s="147">
        <f>PV(0.05,'PV factor'!AE67,,-EK112)</f>
        <v>4858.9264217730206</v>
      </c>
      <c r="HO112" s="147">
        <f>PV(0.05,'PV factor'!AF67,,-EL112)</f>
        <v>4627.548973117161</v>
      </c>
      <c r="HP112" s="147">
        <f>PV(0.05,'PV factor'!AG67,,-EM112)</f>
        <v>4407.1894982068206</v>
      </c>
      <c r="HQ112" s="147">
        <f>PV(0.05,'PV factor'!AH67,,-EN112)</f>
        <v>4197.3233316255428</v>
      </c>
      <c r="HR112" s="147">
        <f>PV(0.05,'PV factor'!AI67,,-EO112)</f>
        <v>3997.4507920243268</v>
      </c>
      <c r="HS112" s="147">
        <f>PV(0.05,'PV factor'!AJ67,,-EP112)</f>
        <v>3807.0959924041204</v>
      </c>
      <c r="HT112" s="147">
        <f>PV(0.05,'PV factor'!AK67,,-EQ112)</f>
        <v>3625.8057070515438</v>
      </c>
      <c r="HU112" s="147">
        <f>PV(0.05,'PV factor'!AL67,,-ER112)</f>
        <v>3453.1482924300412</v>
      </c>
      <c r="HV112" s="147">
        <f>PV(0.05,'PV factor'!AM67,,-ES112)</f>
        <v>3288.7126594571828</v>
      </c>
      <c r="HW112" s="147">
        <f>PV(0.05,'PV factor'!AN67,,-ET112)</f>
        <v>3132.1072947211255</v>
      </c>
      <c r="HX112" s="147">
        <f>PV(0.05,'PV factor'!AO67,,-EU112)</f>
        <v>2982.9593283058343</v>
      </c>
      <c r="HY112" s="147">
        <f>PV(0.05,'PV factor'!AP67,,-EV112)</f>
        <v>2840.9136460055565</v>
      </c>
      <c r="HZ112" s="147">
        <f t="shared" si="165"/>
        <v>37188.208616780044</v>
      </c>
      <c r="IA112" s="147">
        <f t="shared" si="166"/>
        <v>154434.69858369624</v>
      </c>
      <c r="IB112" s="401">
        <f t="shared" si="167"/>
        <v>4.1527867119152466</v>
      </c>
    </row>
    <row r="113" spans="1:236" ht="90" customHeight="1" x14ac:dyDescent="0.2">
      <c r="A113" s="161" t="s">
        <v>2267</v>
      </c>
      <c r="B113" s="150" t="s">
        <v>2515</v>
      </c>
      <c r="C113" s="150" t="s">
        <v>3016</v>
      </c>
      <c r="D113" s="148">
        <v>2</v>
      </c>
      <c r="E113" s="150" t="s">
        <v>3017</v>
      </c>
      <c r="F113" s="151" t="s">
        <v>3018</v>
      </c>
      <c r="G113" s="151" t="s">
        <v>3019</v>
      </c>
      <c r="H113" s="79" t="s">
        <v>77</v>
      </c>
      <c r="I113" s="151" t="s">
        <v>2511</v>
      </c>
      <c r="J113" s="151">
        <v>10</v>
      </c>
      <c r="K113" s="227" t="s">
        <v>79</v>
      </c>
      <c r="L113" s="79">
        <v>60990</v>
      </c>
      <c r="M113" s="79" t="s">
        <v>3020</v>
      </c>
      <c r="N113" s="79" t="s">
        <v>147</v>
      </c>
      <c r="O113" s="13" t="s">
        <v>217</v>
      </c>
      <c r="P113" s="79" t="s">
        <v>260</v>
      </c>
      <c r="Q113" s="112" t="s">
        <v>100</v>
      </c>
      <c r="R113" s="79" t="s">
        <v>473</v>
      </c>
      <c r="S113" s="79" t="s">
        <v>99</v>
      </c>
      <c r="T113" s="79" t="s">
        <v>2034</v>
      </c>
      <c r="U113" s="79" t="s">
        <v>100</v>
      </c>
      <c r="V113" s="81">
        <v>1</v>
      </c>
      <c r="W113" s="149">
        <v>120000</v>
      </c>
      <c r="X113" s="149">
        <v>5000</v>
      </c>
      <c r="Y113" s="149">
        <v>0</v>
      </c>
      <c r="Z113" s="149">
        <v>0</v>
      </c>
      <c r="AA113" s="149">
        <v>120000</v>
      </c>
      <c r="AB113" s="149">
        <v>0</v>
      </c>
      <c r="AC113" s="149">
        <v>0</v>
      </c>
      <c r="AD113" s="149">
        <v>0</v>
      </c>
      <c r="AE113" s="149">
        <v>0</v>
      </c>
      <c r="AF113" s="168">
        <v>0</v>
      </c>
      <c r="AG113" s="149">
        <v>0</v>
      </c>
      <c r="AH113" s="149">
        <v>0</v>
      </c>
      <c r="AI113" s="88"/>
      <c r="AJ113" s="149">
        <v>0</v>
      </c>
      <c r="AK113" s="149">
        <v>0</v>
      </c>
      <c r="AL113" s="149">
        <v>0</v>
      </c>
      <c r="AM113" s="149">
        <v>0</v>
      </c>
      <c r="AN113" s="149">
        <v>0</v>
      </c>
      <c r="AO113" s="149">
        <v>0</v>
      </c>
      <c r="AP113" s="149">
        <v>0</v>
      </c>
      <c r="AQ113" s="149">
        <v>0</v>
      </c>
      <c r="AR113" s="149">
        <v>0</v>
      </c>
      <c r="AS113" s="149">
        <v>0</v>
      </c>
      <c r="AT113" s="149">
        <v>0</v>
      </c>
      <c r="AU113" s="151"/>
      <c r="AV113" s="230">
        <f t="shared" si="133"/>
        <v>1</v>
      </c>
      <c r="AW113" s="230">
        <f t="shared" si="134"/>
        <v>0</v>
      </c>
      <c r="AX113" s="230" t="str">
        <f t="shared" si="135"/>
        <v>B2</v>
      </c>
      <c r="AY113" s="141">
        <f t="shared" si="136"/>
        <v>8</v>
      </c>
      <c r="AZ113" s="70">
        <f t="shared" si="137"/>
        <v>1</v>
      </c>
      <c r="BA113" s="70">
        <f t="shared" si="138"/>
        <v>1</v>
      </c>
      <c r="BB113" s="70">
        <f t="shared" si="139"/>
        <v>1</v>
      </c>
      <c r="BC113" s="70">
        <f t="shared" si="140"/>
        <v>1</v>
      </c>
      <c r="BD113" s="70">
        <f t="shared" si="141"/>
        <v>1</v>
      </c>
      <c r="BE113" s="70">
        <f t="shared" si="142"/>
        <v>1</v>
      </c>
      <c r="BF113" s="70">
        <f t="shared" si="143"/>
        <v>1</v>
      </c>
      <c r="BG113" s="71">
        <f t="shared" si="144"/>
        <v>0</v>
      </c>
      <c r="BH113" s="71">
        <f t="shared" si="145"/>
        <v>0</v>
      </c>
      <c r="BI113" s="71">
        <f t="shared" si="146"/>
        <v>0</v>
      </c>
      <c r="BJ113" s="71">
        <f t="shared" si="147"/>
        <v>0</v>
      </c>
      <c r="BK113" s="71">
        <f t="shared" si="148"/>
        <v>0</v>
      </c>
      <c r="BL113" s="70">
        <f t="shared" si="149"/>
        <v>1</v>
      </c>
      <c r="BM113" s="70">
        <f t="shared" si="150"/>
        <v>1</v>
      </c>
      <c r="BN113" s="70">
        <f t="shared" si="151"/>
        <v>0</v>
      </c>
      <c r="BO113" s="70">
        <f t="shared" si="152"/>
        <v>1</v>
      </c>
      <c r="BP113" s="144">
        <f t="shared" si="153"/>
        <v>0</v>
      </c>
      <c r="BQ113" s="144">
        <f t="shared" si="154"/>
        <v>0</v>
      </c>
      <c r="BR113" s="144">
        <f t="shared" si="155"/>
        <v>120000</v>
      </c>
      <c r="BS113" s="144">
        <f t="shared" si="156"/>
        <v>0</v>
      </c>
      <c r="BT113" s="144">
        <f t="shared" si="157"/>
        <v>0</v>
      </c>
      <c r="BU113" s="144">
        <f t="shared" si="158"/>
        <v>0</v>
      </c>
      <c r="BV113" s="144">
        <f t="shared" si="159"/>
        <v>0</v>
      </c>
      <c r="BW113" s="144">
        <f t="shared" si="160"/>
        <v>0</v>
      </c>
      <c r="BX113" s="144">
        <f t="shared" si="161"/>
        <v>0</v>
      </c>
      <c r="BY113" s="144">
        <f t="shared" si="162"/>
        <v>0</v>
      </c>
      <c r="BZ113" s="9">
        <v>0</v>
      </c>
      <c r="CA113" s="9">
        <v>0</v>
      </c>
      <c r="CB113" s="9">
        <v>0</v>
      </c>
      <c r="CC113" s="9">
        <v>0</v>
      </c>
      <c r="CD113" s="9">
        <v>0</v>
      </c>
      <c r="CE113" s="9">
        <v>0</v>
      </c>
      <c r="CF113" s="9">
        <v>0</v>
      </c>
      <c r="CG113" s="9">
        <v>0</v>
      </c>
      <c r="CH113" s="9">
        <v>0</v>
      </c>
      <c r="CI113" s="9">
        <v>0</v>
      </c>
      <c r="CJ113" s="9">
        <v>0</v>
      </c>
      <c r="CK113" s="9">
        <v>0</v>
      </c>
      <c r="CL113" s="9">
        <v>0</v>
      </c>
      <c r="CM113" s="9">
        <v>0</v>
      </c>
      <c r="CN113" s="9">
        <v>0</v>
      </c>
      <c r="CO113" s="9">
        <v>0</v>
      </c>
      <c r="CP113" s="9">
        <v>0</v>
      </c>
      <c r="CQ113" s="9">
        <v>0</v>
      </c>
      <c r="CR113" s="9">
        <v>0</v>
      </c>
      <c r="CS113" s="9">
        <v>0</v>
      </c>
      <c r="CT113" s="9">
        <v>0</v>
      </c>
      <c r="CU113" s="9">
        <v>0</v>
      </c>
      <c r="CV113" s="9">
        <v>0</v>
      </c>
      <c r="CW113" s="9">
        <v>0</v>
      </c>
      <c r="CX113" s="9">
        <v>0</v>
      </c>
      <c r="CY113" s="9">
        <v>0</v>
      </c>
      <c r="CZ113" s="9">
        <v>0</v>
      </c>
      <c r="DA113" s="9">
        <v>0</v>
      </c>
      <c r="DB113" s="9">
        <v>0</v>
      </c>
      <c r="DC113" s="9">
        <v>0</v>
      </c>
      <c r="DD113" s="9">
        <v>0</v>
      </c>
      <c r="DE113" s="9">
        <v>0</v>
      </c>
      <c r="DF113" s="9">
        <v>0</v>
      </c>
      <c r="DG113" s="144">
        <f t="shared" si="163"/>
        <v>60990</v>
      </c>
      <c r="DH113" s="144">
        <f t="shared" ref="DH113:EW113" si="212">DG113</f>
        <v>60990</v>
      </c>
      <c r="DI113" s="144">
        <f t="shared" si="212"/>
        <v>60990</v>
      </c>
      <c r="DJ113" s="144">
        <f t="shared" si="212"/>
        <v>60990</v>
      </c>
      <c r="DK113" s="144">
        <f t="shared" si="212"/>
        <v>60990</v>
      </c>
      <c r="DL113" s="144">
        <f t="shared" si="212"/>
        <v>60990</v>
      </c>
      <c r="DM113" s="144">
        <f t="shared" si="212"/>
        <v>60990</v>
      </c>
      <c r="DN113" s="144">
        <f t="shared" si="212"/>
        <v>60990</v>
      </c>
      <c r="DO113" s="144">
        <f t="shared" si="212"/>
        <v>60990</v>
      </c>
      <c r="DP113" s="144">
        <f t="shared" si="212"/>
        <v>60990</v>
      </c>
      <c r="DQ113" s="144">
        <f t="shared" si="212"/>
        <v>60990</v>
      </c>
      <c r="DR113" s="144">
        <f t="shared" si="212"/>
        <v>60990</v>
      </c>
      <c r="DS113" s="144">
        <f t="shared" si="212"/>
        <v>60990</v>
      </c>
      <c r="DT113" s="144">
        <f t="shared" si="212"/>
        <v>60990</v>
      </c>
      <c r="DU113" s="144">
        <f t="shared" si="212"/>
        <v>60990</v>
      </c>
      <c r="DV113" s="144">
        <f t="shared" si="212"/>
        <v>60990</v>
      </c>
      <c r="DW113" s="144">
        <f t="shared" si="212"/>
        <v>60990</v>
      </c>
      <c r="DX113" s="144">
        <f t="shared" si="212"/>
        <v>60990</v>
      </c>
      <c r="DY113" s="144">
        <f t="shared" si="212"/>
        <v>60990</v>
      </c>
      <c r="DZ113" s="144">
        <f t="shared" si="212"/>
        <v>60990</v>
      </c>
      <c r="EA113" s="144">
        <f t="shared" si="212"/>
        <v>60990</v>
      </c>
      <c r="EB113" s="144">
        <f t="shared" si="212"/>
        <v>60990</v>
      </c>
      <c r="EC113" s="144">
        <f t="shared" si="212"/>
        <v>60990</v>
      </c>
      <c r="ED113" s="144">
        <f t="shared" si="212"/>
        <v>60990</v>
      </c>
      <c r="EE113" s="144">
        <f t="shared" si="212"/>
        <v>60990</v>
      </c>
      <c r="EF113" s="144">
        <f t="shared" si="212"/>
        <v>60990</v>
      </c>
      <c r="EG113" s="144">
        <f t="shared" si="212"/>
        <v>60990</v>
      </c>
      <c r="EH113" s="144">
        <f t="shared" si="212"/>
        <v>60990</v>
      </c>
      <c r="EI113" s="144">
        <f t="shared" si="212"/>
        <v>60990</v>
      </c>
      <c r="EJ113" s="144">
        <f t="shared" si="212"/>
        <v>60990</v>
      </c>
      <c r="EK113" s="144">
        <f t="shared" si="212"/>
        <v>60990</v>
      </c>
      <c r="EL113" s="144">
        <f t="shared" si="212"/>
        <v>60990</v>
      </c>
      <c r="EM113" s="144">
        <f t="shared" si="212"/>
        <v>60990</v>
      </c>
      <c r="EN113" s="144">
        <f t="shared" si="212"/>
        <v>60990</v>
      </c>
      <c r="EO113" s="144">
        <f t="shared" si="212"/>
        <v>60990</v>
      </c>
      <c r="EP113" s="144">
        <f t="shared" si="212"/>
        <v>60990</v>
      </c>
      <c r="EQ113" s="144">
        <f t="shared" si="212"/>
        <v>60990</v>
      </c>
      <c r="ER113" s="144">
        <f t="shared" si="212"/>
        <v>60990</v>
      </c>
      <c r="ES113" s="144">
        <f t="shared" si="212"/>
        <v>60990</v>
      </c>
      <c r="ET113" s="144">
        <f t="shared" si="212"/>
        <v>60990</v>
      </c>
      <c r="EU113" s="144">
        <f t="shared" si="212"/>
        <v>60990</v>
      </c>
      <c r="EV113" s="144">
        <f t="shared" si="212"/>
        <v>60990</v>
      </c>
      <c r="EW113" s="144">
        <f t="shared" si="212"/>
        <v>60990</v>
      </c>
      <c r="EX113" s="147">
        <f>PV(0.05,'PV factor'!C437,,-BR113)</f>
        <v>108843.53741496598</v>
      </c>
      <c r="EY113" s="147">
        <f>PV(0.05,'PV factor'!D437,,-BS113)</f>
        <v>0</v>
      </c>
      <c r="EZ113" s="147">
        <f>PV(0.05,'PV factor'!E437,,-BT113)</f>
        <v>0</v>
      </c>
      <c r="FA113" s="147">
        <f>PV(0.05,'PV factor'!F437,,-BU113)</f>
        <v>0</v>
      </c>
      <c r="FB113" s="147">
        <f>PV(0.05,'PV factor'!G437,,-BV113)</f>
        <v>0</v>
      </c>
      <c r="FC113" s="147">
        <f>PV(0.05,'PV factor'!H437,,-BW113)</f>
        <v>0</v>
      </c>
      <c r="FD113" s="147">
        <f>PV(0.05,'PV factor'!I437,,-BX113)</f>
        <v>0</v>
      </c>
      <c r="FE113" s="147">
        <f>PV(0.05,'PV factor'!J437,,-BY113)</f>
        <v>0</v>
      </c>
      <c r="FF113" s="147">
        <f>PV(0.05,'PV factor'!K437,,-BZ113)</f>
        <v>0</v>
      </c>
      <c r="FG113" s="147">
        <f>PV(0.05,'PV factor'!L437,,-CA113)</f>
        <v>0</v>
      </c>
      <c r="FH113" s="147">
        <f>PV(0.05,'PV factor'!M437,,-CB113)</f>
        <v>0</v>
      </c>
      <c r="FI113" s="147">
        <f>PV(0.05,'PV factor'!N437,,-CC113)</f>
        <v>0</v>
      </c>
      <c r="FJ113" s="147">
        <f>PV(0.05,'PV factor'!O437,,-CD113)</f>
        <v>0</v>
      </c>
      <c r="FK113" s="147">
        <f>PV(0.05,'PV factor'!P437,,-CE113)</f>
        <v>0</v>
      </c>
      <c r="FL113" s="147">
        <f>PV(0.05,'PV factor'!Q437,,-CF113)</f>
        <v>0</v>
      </c>
      <c r="FM113" s="147">
        <f>PV(0.05,'PV factor'!R437,,-CG113)</f>
        <v>0</v>
      </c>
      <c r="FN113" s="147">
        <f>PV(0.05,'PV factor'!S437,,-CH113)</f>
        <v>0</v>
      </c>
      <c r="FO113" s="147">
        <f>PV(0.05,'PV factor'!T437,,-CI113)</f>
        <v>0</v>
      </c>
      <c r="FP113" s="147">
        <f>PV(0.05,'PV factor'!U437,,-CJ113)</f>
        <v>0</v>
      </c>
      <c r="FQ113" s="147">
        <f>PV(0.05,'PV factor'!V437,,-CK113)</f>
        <v>0</v>
      </c>
      <c r="FR113" s="147">
        <f>PV(0.05,'PV factor'!W437,,-CL113)</f>
        <v>0</v>
      </c>
      <c r="FS113" s="147">
        <f>PV(0.05,'PV factor'!X437,,-CM113)</f>
        <v>0</v>
      </c>
      <c r="FT113" s="147">
        <f>PV(0.05,'PV factor'!Y437,,-CN113)</f>
        <v>0</v>
      </c>
      <c r="FU113" s="147">
        <f>PV(0.05,'PV factor'!Z437,,-CO113)</f>
        <v>0</v>
      </c>
      <c r="FV113" s="147">
        <f>PV(0.05,'PV factor'!AA437,,-CP113)</f>
        <v>0</v>
      </c>
      <c r="FW113" s="147">
        <f>PV(0.05,'PV factor'!AB437,,-CQ113)</f>
        <v>0</v>
      </c>
      <c r="FX113" s="147">
        <f>PV(0.05,'PV factor'!AC437,,-CR113)</f>
        <v>0</v>
      </c>
      <c r="FY113" s="147">
        <f>PV(0.05,'PV factor'!AD437,,-CS113)</f>
        <v>0</v>
      </c>
      <c r="FZ113" s="147">
        <f>PV(0.05,'PV factor'!AE437,,-CT113)</f>
        <v>0</v>
      </c>
      <c r="GA113" s="147">
        <f>PV(0.05,'PV factor'!AF437,,-CU113)</f>
        <v>0</v>
      </c>
      <c r="GB113" s="147">
        <f>PV(0.05,'PV factor'!AG437,,-CV113)</f>
        <v>0</v>
      </c>
      <c r="GC113" s="147">
        <f>PV(0.05,'PV factor'!AH437,,-CW113)</f>
        <v>0</v>
      </c>
      <c r="GD113" s="147">
        <f>PV(0.05,'PV factor'!AI437,,-CX113)</f>
        <v>0</v>
      </c>
      <c r="GE113" s="147">
        <f>PV(0.05,'PV factor'!AJ437,,-CY113)</f>
        <v>0</v>
      </c>
      <c r="GF113" s="147">
        <f>PV(0.05,'PV factor'!AK437,,-CZ113)</f>
        <v>0</v>
      </c>
      <c r="GG113" s="147">
        <f>PV(0.05,'PV factor'!AL437,,-DA113)</f>
        <v>0</v>
      </c>
      <c r="GH113" s="147">
        <f>PV(0.05,'PV factor'!AM437,,-DB113)</f>
        <v>0</v>
      </c>
      <c r="GI113" s="147">
        <f>PV(0.05,'PV factor'!AN437,,-DC113)</f>
        <v>0</v>
      </c>
      <c r="GJ113" s="147">
        <f>PV(0.05,'PV factor'!AO437,,-DD113)</f>
        <v>0</v>
      </c>
      <c r="GK113" s="147">
        <f>PV(0.05,'PV factor'!AP437,,-DE113)</f>
        <v>0</v>
      </c>
      <c r="GL113" s="147">
        <f>PV(0.05,'PV factor'!C437,,-DI113)</f>
        <v>55319.727891156457</v>
      </c>
      <c r="GM113" s="147">
        <f>PV(0.05,'PV factor'!D437,,-DJ113)</f>
        <v>52685.45513443472</v>
      </c>
      <c r="GN113" s="147">
        <f>PV(0.05,'PV factor'!E437,,-DK113)</f>
        <v>50176.623937556884</v>
      </c>
      <c r="GO113" s="147">
        <f>PV(0.05,'PV factor'!F437,,-DL113)</f>
        <v>47787.260892911312</v>
      </c>
      <c r="GP113" s="147">
        <f>PV(0.05,'PV factor'!G437,,-DM113)</f>
        <v>45511.677040867922</v>
      </c>
      <c r="GQ113" s="147">
        <f>PV(0.05,'PV factor'!H437,,-DN113)</f>
        <v>43344.454324636106</v>
      </c>
      <c r="GR113" s="147">
        <f>PV(0.05,'PV factor'!I437,,-DO113)</f>
        <v>41280.43269012963</v>
      </c>
      <c r="GS113" s="147">
        <f>PV(0.05,'PV factor'!J437,,-DP113)</f>
        <v>39314.697800123453</v>
      </c>
      <c r="GT113" s="147">
        <f>PV(0.05,'PV factor'!K437,,-DQ113)</f>
        <v>37442.569333450912</v>
      </c>
      <c r="GU113" s="147">
        <f>PV(0.05,'PV factor'!L437,,-DR113)</f>
        <v>35659.589841381814</v>
      </c>
      <c r="GV113" s="147">
        <f>PV(0.05,'PV factor'!M437,,-DS113)</f>
        <v>33961.514134649355</v>
      </c>
      <c r="GW113" s="147">
        <f>PV(0.05,'PV factor'!N437,,-DT113)</f>
        <v>32344.299175856522</v>
      </c>
      <c r="GX113" s="147">
        <f>PV(0.05,'PV factor'!O437,,-DU113)</f>
        <v>30804.094453196696</v>
      </c>
      <c r="GY113" s="147">
        <f>PV(0.05,'PV factor'!P437,,-DV113)</f>
        <v>29337.232812568272</v>
      </c>
      <c r="GZ113" s="147">
        <f>PV(0.05,'PV factor'!Q437,,-DW113)</f>
        <v>27940.221726255499</v>
      </c>
      <c r="HA113" s="147">
        <f>PV(0.05,'PV factor'!R437,,-DX113)</f>
        <v>26609.734977386186</v>
      </c>
      <c r="HB113" s="147">
        <f>PV(0.05,'PV factor'!S437,,-DY113)</f>
        <v>25342.604740367799</v>
      </c>
      <c r="HC113" s="147">
        <f>PV(0.05,'PV factor'!T437,,-DZ113)</f>
        <v>24135.814038445522</v>
      </c>
      <c r="HD113" s="147">
        <f>PV(0.05,'PV factor'!U437,,-EA113)</f>
        <v>22986.489560424307</v>
      </c>
      <c r="HE113" s="147">
        <f>PV(0.05,'PV factor'!V437,,-EB113)</f>
        <v>21891.894819451722</v>
      </c>
      <c r="HF113" s="147">
        <f>PV(0.05,'PV factor'!W437,,-EC113)</f>
        <v>20849.423637573069</v>
      </c>
      <c r="HG113" s="147">
        <f>PV(0.05,'PV factor'!X437,,-ED113)</f>
        <v>19856.593940545776</v>
      </c>
      <c r="HH113" s="147">
        <f>PV(0.05,'PV factor'!Y437,,-EE113)</f>
        <v>18911.041848138837</v>
      </c>
      <c r="HI113" s="147">
        <f>PV(0.05,'PV factor'!Z437,,-EF113)</f>
        <v>18010.516045846511</v>
      </c>
      <c r="HJ113" s="147">
        <f>PV(0.05,'PV factor'!AA437,,-EG113)</f>
        <v>17152.872424615725</v>
      </c>
      <c r="HK113" s="147">
        <f>PV(0.05,'PV factor'!AB437,,-EH113)</f>
        <v>16336.068975824497</v>
      </c>
      <c r="HL113" s="147">
        <f>PV(0.05,'PV factor'!AC437,,-EI113)</f>
        <v>15558.160929356667</v>
      </c>
      <c r="HM113" s="147">
        <f>PV(0.05,'PV factor'!AD437,,-EJ113)</f>
        <v>14817.296123196822</v>
      </c>
      <c r="HN113" s="147">
        <f>PV(0.05,'PV factor'!AE437,,-EK113)</f>
        <v>14111.710593520787</v>
      </c>
      <c r="HO113" s="147">
        <f>PV(0.05,'PV factor'!AF437,,-EL113)</f>
        <v>13439.724374781697</v>
      </c>
      <c r="HP113" s="147">
        <f>PV(0.05,'PV factor'!AG437,,-EM113)</f>
        <v>12799.737499792094</v>
      </c>
      <c r="HQ113" s="147">
        <f>PV(0.05,'PV factor'!AH437,,-EN113)</f>
        <v>12190.226190278185</v>
      </c>
      <c r="HR113" s="147">
        <f>PV(0.05,'PV factor'!AI437,,-EO113)</f>
        <v>11609.739228836366</v>
      </c>
      <c r="HS113" s="147">
        <f>PV(0.05,'PV factor'!AJ437,,-EP113)</f>
        <v>11056.894503653681</v>
      </c>
      <c r="HT113" s="147">
        <f>PV(0.05,'PV factor'!AK437,,-EQ113)</f>
        <v>10530.375717765412</v>
      </c>
      <c r="HU113" s="147">
        <f>PV(0.05,'PV factor'!AL437,,-ER113)</f>
        <v>10028.929255014677</v>
      </c>
      <c r="HV113" s="147">
        <f>PV(0.05,'PV factor'!AM437,,-ES113)</f>
        <v>9551.361195252075</v>
      </c>
      <c r="HW113" s="147">
        <f>PV(0.05,'PV factor'!AN437,,-ET113)</f>
        <v>9096.5344716686413</v>
      </c>
      <c r="HX113" s="147">
        <f>PV(0.05,'PV factor'!AO437,,-EU113)</f>
        <v>8663.3661634939454</v>
      </c>
      <c r="HY113" s="147">
        <f>PV(0.05,'PV factor'!AP437,,-EV113)</f>
        <v>8250.8249176132795</v>
      </c>
      <c r="HZ113" s="147">
        <f t="shared" si="165"/>
        <v>108843.53741496598</v>
      </c>
      <c r="IA113" s="147">
        <f t="shared" si="166"/>
        <v>448522.48888664925</v>
      </c>
      <c r="IB113" s="401">
        <f t="shared" si="167"/>
        <v>4.1208003666460904</v>
      </c>
    </row>
    <row r="114" spans="1:236" ht="90" customHeight="1" x14ac:dyDescent="0.2">
      <c r="A114" s="161" t="s">
        <v>2265</v>
      </c>
      <c r="B114" s="150" t="s">
        <v>3213</v>
      </c>
      <c r="C114" s="150" t="s">
        <v>2141</v>
      </c>
      <c r="D114" s="148">
        <v>15</v>
      </c>
      <c r="E114" s="150" t="s">
        <v>3282</v>
      </c>
      <c r="F114" s="151" t="s">
        <v>3283</v>
      </c>
      <c r="G114" s="151" t="s">
        <v>3284</v>
      </c>
      <c r="H114" s="79" t="s">
        <v>77</v>
      </c>
      <c r="I114" s="151" t="s">
        <v>3232</v>
      </c>
      <c r="J114" s="151">
        <v>40</v>
      </c>
      <c r="K114" s="227" t="s">
        <v>94</v>
      </c>
      <c r="L114" s="111">
        <v>72000</v>
      </c>
      <c r="M114" s="214" t="s">
        <v>3285</v>
      </c>
      <c r="N114" s="79" t="s">
        <v>81</v>
      </c>
      <c r="O114" s="79" t="s">
        <v>454</v>
      </c>
      <c r="P114" s="79" t="s">
        <v>456</v>
      </c>
      <c r="Q114" s="112" t="s">
        <v>100</v>
      </c>
      <c r="R114" s="79" t="s">
        <v>226</v>
      </c>
      <c r="S114" s="79" t="s">
        <v>99</v>
      </c>
      <c r="T114" s="79" t="s">
        <v>2696</v>
      </c>
      <c r="U114" s="79" t="s">
        <v>100</v>
      </c>
      <c r="V114" s="81">
        <v>1</v>
      </c>
      <c r="W114" s="162">
        <v>178000</v>
      </c>
      <c r="X114" s="162">
        <v>0</v>
      </c>
      <c r="Y114" s="162">
        <v>0</v>
      </c>
      <c r="Z114" s="127">
        <v>0</v>
      </c>
      <c r="AA114" s="162">
        <v>0</v>
      </c>
      <c r="AB114" s="162">
        <v>178000</v>
      </c>
      <c r="AC114" s="162">
        <v>0</v>
      </c>
      <c r="AD114" s="162">
        <v>0</v>
      </c>
      <c r="AE114" s="149">
        <v>0</v>
      </c>
      <c r="AF114" s="149">
        <v>0</v>
      </c>
      <c r="AG114" s="149">
        <v>0</v>
      </c>
      <c r="AH114" s="149">
        <v>0</v>
      </c>
      <c r="AI114" s="219" t="s">
        <v>3255</v>
      </c>
      <c r="AJ114" s="162">
        <v>150000</v>
      </c>
      <c r="AK114" s="162">
        <v>0</v>
      </c>
      <c r="AL114" s="162">
        <v>0</v>
      </c>
      <c r="AM114" s="162">
        <v>80000</v>
      </c>
      <c r="AN114" s="162">
        <v>70000</v>
      </c>
      <c r="AO114" s="162">
        <v>0</v>
      </c>
      <c r="AP114" s="162">
        <v>0</v>
      </c>
      <c r="AQ114" s="149">
        <v>0</v>
      </c>
      <c r="AR114" s="149">
        <v>0</v>
      </c>
      <c r="AS114" s="149">
        <v>0</v>
      </c>
      <c r="AT114" s="149">
        <v>0</v>
      </c>
      <c r="AU114" s="151"/>
      <c r="AV114" s="230">
        <f t="shared" si="133"/>
        <v>1</v>
      </c>
      <c r="AW114" s="230">
        <f t="shared" si="134"/>
        <v>0</v>
      </c>
      <c r="AX114" s="230" t="str">
        <f t="shared" si="135"/>
        <v>A1</v>
      </c>
      <c r="AY114" s="141">
        <f t="shared" si="136"/>
        <v>9</v>
      </c>
      <c r="AZ114" s="70">
        <f t="shared" si="137"/>
        <v>1</v>
      </c>
      <c r="BA114" s="70">
        <f t="shared" si="138"/>
        <v>1</v>
      </c>
      <c r="BB114" s="70">
        <f t="shared" si="139"/>
        <v>1</v>
      </c>
      <c r="BC114" s="70">
        <f t="shared" si="140"/>
        <v>1</v>
      </c>
      <c r="BD114" s="70">
        <f t="shared" si="141"/>
        <v>1</v>
      </c>
      <c r="BE114" s="70">
        <f t="shared" si="142"/>
        <v>1</v>
      </c>
      <c r="BF114" s="70">
        <f t="shared" si="143"/>
        <v>1</v>
      </c>
      <c r="BG114" s="71">
        <f t="shared" si="144"/>
        <v>0</v>
      </c>
      <c r="BH114" s="71">
        <f t="shared" si="145"/>
        <v>1</v>
      </c>
      <c r="BI114" s="71">
        <f t="shared" si="146"/>
        <v>0</v>
      </c>
      <c r="BJ114" s="71">
        <f t="shared" si="147"/>
        <v>0</v>
      </c>
      <c r="BK114" s="71">
        <f t="shared" si="148"/>
        <v>1</v>
      </c>
      <c r="BL114" s="70">
        <f t="shared" si="149"/>
        <v>1</v>
      </c>
      <c r="BM114" s="70">
        <f t="shared" si="150"/>
        <v>1</v>
      </c>
      <c r="BN114" s="70">
        <f t="shared" si="151"/>
        <v>0</v>
      </c>
      <c r="BO114" s="70">
        <f t="shared" si="152"/>
        <v>1</v>
      </c>
      <c r="BP114" s="144">
        <f t="shared" si="153"/>
        <v>0</v>
      </c>
      <c r="BQ114" s="144">
        <f t="shared" si="154"/>
        <v>0</v>
      </c>
      <c r="BR114" s="144">
        <f t="shared" si="155"/>
        <v>80000</v>
      </c>
      <c r="BS114" s="144">
        <f t="shared" si="156"/>
        <v>248000</v>
      </c>
      <c r="BT114" s="144">
        <f t="shared" si="157"/>
        <v>0</v>
      </c>
      <c r="BU114" s="144">
        <f t="shared" si="158"/>
        <v>0</v>
      </c>
      <c r="BV114" s="144">
        <f t="shared" si="159"/>
        <v>0</v>
      </c>
      <c r="BW114" s="144">
        <f t="shared" si="160"/>
        <v>0</v>
      </c>
      <c r="BX114" s="144">
        <f t="shared" si="161"/>
        <v>0</v>
      </c>
      <c r="BY114" s="144">
        <f t="shared" si="162"/>
        <v>0</v>
      </c>
      <c r="BZ114" s="9">
        <v>0</v>
      </c>
      <c r="CA114" s="9">
        <v>0</v>
      </c>
      <c r="CB114" s="9">
        <v>0</v>
      </c>
      <c r="CC114" s="9">
        <v>0</v>
      </c>
      <c r="CD114" s="9">
        <v>0</v>
      </c>
      <c r="CE114" s="9">
        <v>0</v>
      </c>
      <c r="CF114" s="9">
        <v>0</v>
      </c>
      <c r="CG114" s="9">
        <v>0</v>
      </c>
      <c r="CH114" s="9">
        <v>0</v>
      </c>
      <c r="CI114" s="9">
        <v>0</v>
      </c>
      <c r="CJ114" s="9">
        <v>0</v>
      </c>
      <c r="CK114" s="9">
        <v>0</v>
      </c>
      <c r="CL114" s="9">
        <v>0</v>
      </c>
      <c r="CM114" s="9">
        <v>0</v>
      </c>
      <c r="CN114" s="9">
        <v>0</v>
      </c>
      <c r="CO114" s="9">
        <v>0</v>
      </c>
      <c r="CP114" s="9">
        <v>0</v>
      </c>
      <c r="CQ114" s="9">
        <v>0</v>
      </c>
      <c r="CR114" s="9">
        <v>0</v>
      </c>
      <c r="CS114" s="9">
        <v>0</v>
      </c>
      <c r="CT114" s="9">
        <v>0</v>
      </c>
      <c r="CU114" s="9">
        <v>0</v>
      </c>
      <c r="CV114" s="9">
        <v>0</v>
      </c>
      <c r="CW114" s="9">
        <v>0</v>
      </c>
      <c r="CX114" s="9">
        <v>0</v>
      </c>
      <c r="CY114" s="9">
        <v>0</v>
      </c>
      <c r="CZ114" s="9">
        <v>0</v>
      </c>
      <c r="DA114" s="9">
        <v>0</v>
      </c>
      <c r="DB114" s="9">
        <v>0</v>
      </c>
      <c r="DC114" s="9">
        <v>0</v>
      </c>
      <c r="DD114" s="9">
        <v>0</v>
      </c>
      <c r="DE114" s="9">
        <v>0</v>
      </c>
      <c r="DF114" s="9">
        <v>0</v>
      </c>
      <c r="DG114" s="144">
        <f t="shared" si="163"/>
        <v>72000</v>
      </c>
      <c r="DH114" s="144">
        <f t="shared" ref="DH114:EW114" si="213">DG114</f>
        <v>72000</v>
      </c>
      <c r="DI114" s="144">
        <f t="shared" si="213"/>
        <v>72000</v>
      </c>
      <c r="DJ114" s="144">
        <f t="shared" si="213"/>
        <v>72000</v>
      </c>
      <c r="DK114" s="144">
        <f t="shared" si="213"/>
        <v>72000</v>
      </c>
      <c r="DL114" s="144">
        <f t="shared" si="213"/>
        <v>72000</v>
      </c>
      <c r="DM114" s="144">
        <f t="shared" si="213"/>
        <v>72000</v>
      </c>
      <c r="DN114" s="144">
        <f t="shared" si="213"/>
        <v>72000</v>
      </c>
      <c r="DO114" s="144">
        <f t="shared" si="213"/>
        <v>72000</v>
      </c>
      <c r="DP114" s="144">
        <f t="shared" si="213"/>
        <v>72000</v>
      </c>
      <c r="DQ114" s="144">
        <f t="shared" si="213"/>
        <v>72000</v>
      </c>
      <c r="DR114" s="144">
        <f t="shared" si="213"/>
        <v>72000</v>
      </c>
      <c r="DS114" s="144">
        <f t="shared" si="213"/>
        <v>72000</v>
      </c>
      <c r="DT114" s="144">
        <f t="shared" si="213"/>
        <v>72000</v>
      </c>
      <c r="DU114" s="144">
        <f t="shared" si="213"/>
        <v>72000</v>
      </c>
      <c r="DV114" s="144">
        <f t="shared" si="213"/>
        <v>72000</v>
      </c>
      <c r="DW114" s="144">
        <f t="shared" si="213"/>
        <v>72000</v>
      </c>
      <c r="DX114" s="144">
        <f t="shared" si="213"/>
        <v>72000</v>
      </c>
      <c r="DY114" s="144">
        <f t="shared" si="213"/>
        <v>72000</v>
      </c>
      <c r="DZ114" s="144">
        <f t="shared" si="213"/>
        <v>72000</v>
      </c>
      <c r="EA114" s="144">
        <f t="shared" si="213"/>
        <v>72000</v>
      </c>
      <c r="EB114" s="144">
        <f t="shared" si="213"/>
        <v>72000</v>
      </c>
      <c r="EC114" s="144">
        <f t="shared" si="213"/>
        <v>72000</v>
      </c>
      <c r="ED114" s="144">
        <f t="shared" si="213"/>
        <v>72000</v>
      </c>
      <c r="EE114" s="144">
        <f t="shared" si="213"/>
        <v>72000</v>
      </c>
      <c r="EF114" s="144">
        <f t="shared" si="213"/>
        <v>72000</v>
      </c>
      <c r="EG114" s="144">
        <f t="shared" si="213"/>
        <v>72000</v>
      </c>
      <c r="EH114" s="144">
        <f t="shared" si="213"/>
        <v>72000</v>
      </c>
      <c r="EI114" s="144">
        <f t="shared" si="213"/>
        <v>72000</v>
      </c>
      <c r="EJ114" s="144">
        <f t="shared" si="213"/>
        <v>72000</v>
      </c>
      <c r="EK114" s="144">
        <f t="shared" si="213"/>
        <v>72000</v>
      </c>
      <c r="EL114" s="144">
        <f t="shared" si="213"/>
        <v>72000</v>
      </c>
      <c r="EM114" s="144">
        <f t="shared" si="213"/>
        <v>72000</v>
      </c>
      <c r="EN114" s="144">
        <f t="shared" si="213"/>
        <v>72000</v>
      </c>
      <c r="EO114" s="144">
        <f t="shared" si="213"/>
        <v>72000</v>
      </c>
      <c r="EP114" s="144">
        <f t="shared" si="213"/>
        <v>72000</v>
      </c>
      <c r="EQ114" s="144">
        <f t="shared" si="213"/>
        <v>72000</v>
      </c>
      <c r="ER114" s="144">
        <f t="shared" si="213"/>
        <v>72000</v>
      </c>
      <c r="ES114" s="144">
        <f t="shared" si="213"/>
        <v>72000</v>
      </c>
      <c r="ET114" s="144">
        <f t="shared" si="213"/>
        <v>72000</v>
      </c>
      <c r="EU114" s="144">
        <f t="shared" si="213"/>
        <v>72000</v>
      </c>
      <c r="EV114" s="144">
        <f t="shared" si="213"/>
        <v>72000</v>
      </c>
      <c r="EW114" s="144">
        <f t="shared" si="213"/>
        <v>72000</v>
      </c>
      <c r="EX114" s="147">
        <f>PV(0.05,'PV factor'!C340,,-BR114)</f>
        <v>72562.358276643994</v>
      </c>
      <c r="EY114" s="147">
        <f>PV(0.05,'PV factor'!D340,,-BS114)</f>
        <v>214231.72443580604</v>
      </c>
      <c r="EZ114" s="147">
        <f>PV(0.05,'PV factor'!E340,,-BT114)</f>
        <v>0</v>
      </c>
      <c r="FA114" s="147">
        <f>PV(0.05,'PV factor'!F340,,-BU114)</f>
        <v>0</v>
      </c>
      <c r="FB114" s="147">
        <f>PV(0.05,'PV factor'!G340,,-BV114)</f>
        <v>0</v>
      </c>
      <c r="FC114" s="147">
        <f>PV(0.05,'PV factor'!H340,,-BW114)</f>
        <v>0</v>
      </c>
      <c r="FD114" s="147">
        <f>PV(0.05,'PV factor'!I340,,-BX114)</f>
        <v>0</v>
      </c>
      <c r="FE114" s="147">
        <f>PV(0.05,'PV factor'!J340,,-BY114)</f>
        <v>0</v>
      </c>
      <c r="FF114" s="147">
        <f>PV(0.05,'PV factor'!K340,,-BZ114)</f>
        <v>0</v>
      </c>
      <c r="FG114" s="147">
        <f>PV(0.05,'PV factor'!L340,,-CA114)</f>
        <v>0</v>
      </c>
      <c r="FH114" s="147">
        <f>PV(0.05,'PV factor'!M340,,-CB114)</f>
        <v>0</v>
      </c>
      <c r="FI114" s="147">
        <f>PV(0.05,'PV factor'!N340,,-CC114)</f>
        <v>0</v>
      </c>
      <c r="FJ114" s="147">
        <f>PV(0.05,'PV factor'!O340,,-CD114)</f>
        <v>0</v>
      </c>
      <c r="FK114" s="147">
        <f>PV(0.05,'PV factor'!P340,,-CE114)</f>
        <v>0</v>
      </c>
      <c r="FL114" s="147">
        <f>PV(0.05,'PV factor'!Q340,,-CF114)</f>
        <v>0</v>
      </c>
      <c r="FM114" s="147">
        <f>PV(0.05,'PV factor'!R340,,-CG114)</f>
        <v>0</v>
      </c>
      <c r="FN114" s="147">
        <f>PV(0.05,'PV factor'!S340,,-CH114)</f>
        <v>0</v>
      </c>
      <c r="FO114" s="147">
        <f>PV(0.05,'PV factor'!T340,,-CI114)</f>
        <v>0</v>
      </c>
      <c r="FP114" s="147">
        <f>PV(0.05,'PV factor'!U340,,-CJ114)</f>
        <v>0</v>
      </c>
      <c r="FQ114" s="147">
        <f>PV(0.05,'PV factor'!V340,,-CK114)</f>
        <v>0</v>
      </c>
      <c r="FR114" s="147">
        <f>PV(0.05,'PV factor'!W340,,-CL114)</f>
        <v>0</v>
      </c>
      <c r="FS114" s="147">
        <f>PV(0.05,'PV factor'!X340,,-CM114)</f>
        <v>0</v>
      </c>
      <c r="FT114" s="147">
        <f>PV(0.05,'PV factor'!Y340,,-CN114)</f>
        <v>0</v>
      </c>
      <c r="FU114" s="147">
        <f>PV(0.05,'PV factor'!Z340,,-CO114)</f>
        <v>0</v>
      </c>
      <c r="FV114" s="147">
        <f>PV(0.05,'PV factor'!AA340,,-CP114)</f>
        <v>0</v>
      </c>
      <c r="FW114" s="147">
        <f>PV(0.05,'PV factor'!AB340,,-CQ114)</f>
        <v>0</v>
      </c>
      <c r="FX114" s="147">
        <f>PV(0.05,'PV factor'!AC340,,-CR114)</f>
        <v>0</v>
      </c>
      <c r="FY114" s="147">
        <f>PV(0.05,'PV factor'!AD340,,-CS114)</f>
        <v>0</v>
      </c>
      <c r="FZ114" s="147">
        <f>PV(0.05,'PV factor'!AE340,,-CT114)</f>
        <v>0</v>
      </c>
      <c r="GA114" s="147">
        <f>PV(0.05,'PV factor'!AF340,,-CU114)</f>
        <v>0</v>
      </c>
      <c r="GB114" s="147">
        <f>PV(0.05,'PV factor'!AG340,,-CV114)</f>
        <v>0</v>
      </c>
      <c r="GC114" s="147">
        <f>PV(0.05,'PV factor'!AH340,,-CW114)</f>
        <v>0</v>
      </c>
      <c r="GD114" s="147">
        <f>PV(0.05,'PV factor'!AI340,,-CX114)</f>
        <v>0</v>
      </c>
      <c r="GE114" s="147">
        <f>PV(0.05,'PV factor'!AJ340,,-CY114)</f>
        <v>0</v>
      </c>
      <c r="GF114" s="147">
        <f>PV(0.05,'PV factor'!AK340,,-CZ114)</f>
        <v>0</v>
      </c>
      <c r="GG114" s="147">
        <f>PV(0.05,'PV factor'!AL340,,-DA114)</f>
        <v>0</v>
      </c>
      <c r="GH114" s="147">
        <f>PV(0.05,'PV factor'!AM340,,-DB114)</f>
        <v>0</v>
      </c>
      <c r="GI114" s="147">
        <f>PV(0.05,'PV factor'!AN340,,-DC114)</f>
        <v>0</v>
      </c>
      <c r="GJ114" s="147">
        <f>PV(0.05,'PV factor'!AO340,,-DD114)</f>
        <v>0</v>
      </c>
      <c r="GK114" s="147">
        <f>PV(0.05,'PV factor'!AP340,,-DE114)</f>
        <v>0</v>
      </c>
      <c r="GL114" s="147">
        <f>PV(0.05,'PV factor'!C340,,-DI114)</f>
        <v>65306.122448979593</v>
      </c>
      <c r="GM114" s="147">
        <f>PV(0.05,'PV factor'!D340,,-DJ114)</f>
        <v>62196.307094266274</v>
      </c>
      <c r="GN114" s="147">
        <f>PV(0.05,'PV factor'!E340,,-DK114)</f>
        <v>59234.578185015504</v>
      </c>
      <c r="GO114" s="147">
        <f>PV(0.05,'PV factor'!F340,,-DL114)</f>
        <v>56413.883985729044</v>
      </c>
      <c r="GP114" s="147">
        <f>PV(0.05,'PV factor'!G340,,-DM114)</f>
        <v>53727.508557837195</v>
      </c>
      <c r="GQ114" s="147">
        <f>PV(0.05,'PV factor'!H340,,-DN114)</f>
        <v>51169.055769368744</v>
      </c>
      <c r="GR114" s="147">
        <f>PV(0.05,'PV factor'!I340,,-DO114)</f>
        <v>48732.434066065478</v>
      </c>
      <c r="GS114" s="147">
        <f>PV(0.05,'PV factor'!J340,,-DP114)</f>
        <v>46411.841967681401</v>
      </c>
      <c r="GT114" s="147">
        <f>PV(0.05,'PV factor'!K340,,-DQ114)</f>
        <v>44201.754254934669</v>
      </c>
      <c r="GU114" s="147">
        <f>PV(0.05,'PV factor'!L340,,-DR114)</f>
        <v>42096.90881422349</v>
      </c>
      <c r="GV114" s="147">
        <f>PV(0.05,'PV factor'!M340,,-DS114)</f>
        <v>40092.294108784285</v>
      </c>
      <c r="GW114" s="147">
        <f>PV(0.05,'PV factor'!N340,,-DT114)</f>
        <v>38183.137246461214</v>
      </c>
      <c r="GX114" s="147">
        <f>PV(0.05,'PV factor'!O340,,-DU114)</f>
        <v>36364.89261567736</v>
      </c>
      <c r="GY114" s="147">
        <f>PV(0.05,'PV factor'!P340,,-DV114)</f>
        <v>34633.23106254985</v>
      </c>
      <c r="GZ114" s="147">
        <f>PV(0.05,'PV factor'!Q340,,-DW114)</f>
        <v>32984.02958338082</v>
      </c>
      <c r="HA114" s="147">
        <f>PV(0.05,'PV factor'!R340,,-DX114)</f>
        <v>31413.361507981725</v>
      </c>
      <c r="HB114" s="147">
        <f>PV(0.05,'PV factor'!S340,,-DY114)</f>
        <v>29917.487150458786</v>
      </c>
      <c r="HC114" s="147">
        <f>PV(0.05,'PV factor'!T340,,-DZ114)</f>
        <v>28492.844905198843</v>
      </c>
      <c r="HD114" s="147">
        <f>PV(0.05,'PV factor'!U340,,-EA114)</f>
        <v>27136.042766856044</v>
      </c>
      <c r="HE114" s="147">
        <f>PV(0.05,'PV factor'!V340,,-EB114)</f>
        <v>25843.850254148612</v>
      </c>
      <c r="HF114" s="147">
        <f>PV(0.05,'PV factor'!W340,,-EC114)</f>
        <v>24613.190718236776</v>
      </c>
      <c r="HG114" s="147">
        <f>PV(0.05,'PV factor'!X340,,-ED114)</f>
        <v>23441.134017368353</v>
      </c>
      <c r="HH114" s="147">
        <f>PV(0.05,'PV factor'!Y340,,-EE114)</f>
        <v>22324.889540350814</v>
      </c>
      <c r="HI114" s="147">
        <f>PV(0.05,'PV factor'!Z340,,-EF114)</f>
        <v>21261.79956223887</v>
      </c>
      <c r="HJ114" s="147">
        <f>PV(0.05,'PV factor'!AA340,,-EG114)</f>
        <v>20249.33291641797</v>
      </c>
      <c r="HK114" s="147">
        <f>PV(0.05,'PV factor'!AB340,,-EH114)</f>
        <v>19285.078968017115</v>
      </c>
      <c r="HL114" s="147">
        <f>PV(0.05,'PV factor'!AC340,,-EI114)</f>
        <v>18366.741874302017</v>
      </c>
      <c r="HM114" s="147">
        <f>PV(0.05,'PV factor'!AD340,,-EJ114)</f>
        <v>17492.13511838287</v>
      </c>
      <c r="HN114" s="147">
        <f>PV(0.05,'PV factor'!AE340,,-EK114)</f>
        <v>16659.176303221786</v>
      </c>
      <c r="HO114" s="147">
        <f>PV(0.05,'PV factor'!AF340,,-EL114)</f>
        <v>15865.882193544552</v>
      </c>
      <c r="HP114" s="147">
        <f>PV(0.05,'PV factor'!AG340,,-EM114)</f>
        <v>15110.363993851955</v>
      </c>
      <c r="HQ114" s="147">
        <f>PV(0.05,'PV factor'!AH340,,-EN114)</f>
        <v>14390.822851287576</v>
      </c>
      <c r="HR114" s="147">
        <f>PV(0.05,'PV factor'!AI340,,-EO114)</f>
        <v>13705.545572654835</v>
      </c>
      <c r="HS114" s="147">
        <f>PV(0.05,'PV factor'!AJ340,,-EP114)</f>
        <v>13052.900545385555</v>
      </c>
      <c r="HT114" s="147">
        <f>PV(0.05,'PV factor'!AK340,,-EQ114)</f>
        <v>12431.33385274815</v>
      </c>
      <c r="HU114" s="147">
        <f>PV(0.05,'PV factor'!AL340,,-ER114)</f>
        <v>11839.365574045856</v>
      </c>
      <c r="HV114" s="147">
        <f>PV(0.05,'PV factor'!AM340,,-ES114)</f>
        <v>11275.586260996055</v>
      </c>
      <c r="HW114" s="147">
        <f>PV(0.05,'PV factor'!AN340,,-ET114)</f>
        <v>10738.653581901002</v>
      </c>
      <c r="HX114" s="147">
        <f>PV(0.05,'PV factor'!AO340,,-EU114)</f>
        <v>10227.289125620004</v>
      </c>
      <c r="HY114" s="147">
        <f>PV(0.05,'PV factor'!AP340,,-EV114)</f>
        <v>9740.2753577333369</v>
      </c>
      <c r="HZ114" s="147">
        <f t="shared" si="165"/>
        <v>286794.08271245006</v>
      </c>
      <c r="IA114" s="147">
        <f t="shared" si="166"/>
        <v>1176623.0642739043</v>
      </c>
      <c r="IB114" s="401">
        <f t="shared" si="167"/>
        <v>4.1026755264460197</v>
      </c>
    </row>
    <row r="115" spans="1:236" ht="90" customHeight="1" x14ac:dyDescent="0.2">
      <c r="A115" s="264" t="s">
        <v>271</v>
      </c>
      <c r="B115" s="232" t="s">
        <v>264</v>
      </c>
      <c r="C115" s="264" t="s">
        <v>926</v>
      </c>
      <c r="D115" s="265">
        <v>11</v>
      </c>
      <c r="E115" s="232" t="s">
        <v>927</v>
      </c>
      <c r="F115" s="232" t="s">
        <v>928</v>
      </c>
      <c r="G115" s="198" t="s">
        <v>929</v>
      </c>
      <c r="H115" s="75"/>
      <c r="I115" s="198" t="s">
        <v>930</v>
      </c>
      <c r="J115" s="266">
        <v>5</v>
      </c>
      <c r="K115" s="227" t="s">
        <v>79</v>
      </c>
      <c r="L115" s="74">
        <v>49763</v>
      </c>
      <c r="M115" s="90" t="s">
        <v>931</v>
      </c>
      <c r="N115" s="75" t="s">
        <v>81</v>
      </c>
      <c r="O115" s="73" t="s">
        <v>106</v>
      </c>
      <c r="P115" s="75" t="s">
        <v>464</v>
      </c>
      <c r="Q115" s="112" t="s">
        <v>100</v>
      </c>
      <c r="R115" s="75" t="s">
        <v>108</v>
      </c>
      <c r="S115" s="75" t="s">
        <v>99</v>
      </c>
      <c r="T115" s="90" t="s">
        <v>866</v>
      </c>
      <c r="U115" s="75" t="s">
        <v>100</v>
      </c>
      <c r="V115" s="267">
        <v>1</v>
      </c>
      <c r="W115" s="268">
        <v>58000</v>
      </c>
      <c r="X115" s="94">
        <v>0</v>
      </c>
      <c r="Y115" s="94">
        <v>0</v>
      </c>
      <c r="Z115" s="94">
        <v>0</v>
      </c>
      <c r="AA115" s="94">
        <v>0</v>
      </c>
      <c r="AB115" s="94">
        <v>58000</v>
      </c>
      <c r="AC115" s="94">
        <v>0</v>
      </c>
      <c r="AD115" s="94">
        <v>0</v>
      </c>
      <c r="AE115" s="192">
        <v>0</v>
      </c>
      <c r="AF115" s="192">
        <v>0</v>
      </c>
      <c r="AG115" s="192">
        <v>0</v>
      </c>
      <c r="AH115" s="192">
        <v>0</v>
      </c>
      <c r="AI115" s="90" t="s">
        <v>88</v>
      </c>
      <c r="AJ115" s="94">
        <v>0</v>
      </c>
      <c r="AK115" s="94">
        <v>0</v>
      </c>
      <c r="AL115" s="94">
        <v>0</v>
      </c>
      <c r="AM115" s="94">
        <v>0</v>
      </c>
      <c r="AN115" s="94">
        <v>0</v>
      </c>
      <c r="AO115" s="94">
        <v>0</v>
      </c>
      <c r="AP115" s="94">
        <v>0</v>
      </c>
      <c r="AQ115" s="192">
        <v>0</v>
      </c>
      <c r="AR115" s="192">
        <v>0</v>
      </c>
      <c r="AS115" s="192">
        <v>0</v>
      </c>
      <c r="AT115" s="192">
        <v>0</v>
      </c>
      <c r="AU115" s="95"/>
      <c r="AV115" s="230">
        <f t="shared" si="133"/>
        <v>1</v>
      </c>
      <c r="AW115" s="230">
        <f t="shared" si="134"/>
        <v>0</v>
      </c>
      <c r="AX115" s="230" t="str">
        <f t="shared" si="135"/>
        <v>C4</v>
      </c>
      <c r="AY115" s="141">
        <f t="shared" si="136"/>
        <v>7</v>
      </c>
      <c r="AZ115" s="70">
        <f t="shared" si="137"/>
        <v>1</v>
      </c>
      <c r="BA115" s="70">
        <f t="shared" si="138"/>
        <v>1</v>
      </c>
      <c r="BB115" s="70">
        <f t="shared" si="139"/>
        <v>1</v>
      </c>
      <c r="BC115" s="70">
        <f t="shared" si="140"/>
        <v>1</v>
      </c>
      <c r="BD115" s="70">
        <f t="shared" si="141"/>
        <v>1</v>
      </c>
      <c r="BE115" s="70">
        <f t="shared" si="142"/>
        <v>0</v>
      </c>
      <c r="BF115" s="70">
        <f t="shared" si="143"/>
        <v>0</v>
      </c>
      <c r="BG115" s="71">
        <f t="shared" si="144"/>
        <v>0</v>
      </c>
      <c r="BH115" s="71">
        <f t="shared" si="145"/>
        <v>0</v>
      </c>
      <c r="BI115" s="71">
        <f t="shared" si="146"/>
        <v>0</v>
      </c>
      <c r="BJ115" s="71">
        <f t="shared" si="147"/>
        <v>0</v>
      </c>
      <c r="BK115" s="71">
        <f t="shared" si="148"/>
        <v>0</v>
      </c>
      <c r="BL115" s="70">
        <f t="shared" si="149"/>
        <v>1</v>
      </c>
      <c r="BM115" s="70">
        <f t="shared" si="150"/>
        <v>1</v>
      </c>
      <c r="BN115" s="70">
        <f t="shared" si="151"/>
        <v>0</v>
      </c>
      <c r="BO115" s="70">
        <f t="shared" si="152"/>
        <v>1</v>
      </c>
      <c r="BP115" s="144">
        <f t="shared" si="153"/>
        <v>0</v>
      </c>
      <c r="BQ115" s="144">
        <f t="shared" si="154"/>
        <v>0</v>
      </c>
      <c r="BR115" s="144">
        <f t="shared" si="155"/>
        <v>0</v>
      </c>
      <c r="BS115" s="144">
        <f t="shared" si="156"/>
        <v>58000</v>
      </c>
      <c r="BT115" s="144">
        <f t="shared" si="157"/>
        <v>0</v>
      </c>
      <c r="BU115" s="144">
        <f t="shared" si="158"/>
        <v>0</v>
      </c>
      <c r="BV115" s="144">
        <f t="shared" si="159"/>
        <v>0</v>
      </c>
      <c r="BW115" s="144">
        <f t="shared" si="160"/>
        <v>0</v>
      </c>
      <c r="BX115" s="144">
        <f t="shared" si="161"/>
        <v>0</v>
      </c>
      <c r="BY115" s="144">
        <f t="shared" si="162"/>
        <v>0</v>
      </c>
      <c r="BZ115" s="9">
        <v>0</v>
      </c>
      <c r="CA115" s="9">
        <v>0</v>
      </c>
      <c r="CB115" s="9">
        <v>0</v>
      </c>
      <c r="CC115" s="9">
        <v>0</v>
      </c>
      <c r="CD115" s="9">
        <v>0</v>
      </c>
      <c r="CE115" s="9">
        <v>0</v>
      </c>
      <c r="CF115" s="9">
        <v>0</v>
      </c>
      <c r="CG115" s="9">
        <v>0</v>
      </c>
      <c r="CH115" s="9">
        <v>0</v>
      </c>
      <c r="CI115" s="9">
        <v>0</v>
      </c>
      <c r="CJ115" s="9">
        <v>0</v>
      </c>
      <c r="CK115" s="9">
        <v>0</v>
      </c>
      <c r="CL115" s="9">
        <v>0</v>
      </c>
      <c r="CM115" s="9">
        <v>0</v>
      </c>
      <c r="CN115" s="9">
        <v>0</v>
      </c>
      <c r="CO115" s="9">
        <v>0</v>
      </c>
      <c r="CP115" s="9">
        <v>0</v>
      </c>
      <c r="CQ115" s="9">
        <v>0</v>
      </c>
      <c r="CR115" s="9">
        <v>0</v>
      </c>
      <c r="CS115" s="9">
        <v>0</v>
      </c>
      <c r="CT115" s="9">
        <v>0</v>
      </c>
      <c r="CU115" s="9">
        <v>0</v>
      </c>
      <c r="CV115" s="9">
        <v>0</v>
      </c>
      <c r="CW115" s="9">
        <v>0</v>
      </c>
      <c r="CX115" s="9">
        <v>0</v>
      </c>
      <c r="CY115" s="9">
        <v>0</v>
      </c>
      <c r="CZ115" s="9">
        <v>0</v>
      </c>
      <c r="DA115" s="9">
        <v>0</v>
      </c>
      <c r="DB115" s="9">
        <v>0</v>
      </c>
      <c r="DC115" s="9">
        <v>0</v>
      </c>
      <c r="DD115" s="9">
        <v>0</v>
      </c>
      <c r="DE115" s="9">
        <v>0</v>
      </c>
      <c r="DF115" s="9">
        <v>0</v>
      </c>
      <c r="DG115" s="144">
        <f t="shared" si="163"/>
        <v>49763</v>
      </c>
      <c r="DH115" s="144">
        <f t="shared" ref="DH115:EW115" si="214">DG115</f>
        <v>49763</v>
      </c>
      <c r="DI115" s="144">
        <f t="shared" si="214"/>
        <v>49763</v>
      </c>
      <c r="DJ115" s="144">
        <f t="shared" si="214"/>
        <v>49763</v>
      </c>
      <c r="DK115" s="144">
        <f t="shared" si="214"/>
        <v>49763</v>
      </c>
      <c r="DL115" s="144">
        <f t="shared" si="214"/>
        <v>49763</v>
      </c>
      <c r="DM115" s="144">
        <f t="shared" si="214"/>
        <v>49763</v>
      </c>
      <c r="DN115" s="144">
        <f t="shared" si="214"/>
        <v>49763</v>
      </c>
      <c r="DO115" s="144">
        <f t="shared" si="214"/>
        <v>49763</v>
      </c>
      <c r="DP115" s="144">
        <f t="shared" si="214"/>
        <v>49763</v>
      </c>
      <c r="DQ115" s="144">
        <f t="shared" si="214"/>
        <v>49763</v>
      </c>
      <c r="DR115" s="144">
        <f t="shared" si="214"/>
        <v>49763</v>
      </c>
      <c r="DS115" s="144">
        <f t="shared" si="214"/>
        <v>49763</v>
      </c>
      <c r="DT115" s="144">
        <f t="shared" si="214"/>
        <v>49763</v>
      </c>
      <c r="DU115" s="144">
        <f t="shared" si="214"/>
        <v>49763</v>
      </c>
      <c r="DV115" s="144">
        <f t="shared" si="214"/>
        <v>49763</v>
      </c>
      <c r="DW115" s="144">
        <f t="shared" si="214"/>
        <v>49763</v>
      </c>
      <c r="DX115" s="144">
        <f t="shared" si="214"/>
        <v>49763</v>
      </c>
      <c r="DY115" s="144">
        <f t="shared" si="214"/>
        <v>49763</v>
      </c>
      <c r="DZ115" s="144">
        <f t="shared" si="214"/>
        <v>49763</v>
      </c>
      <c r="EA115" s="144">
        <f t="shared" si="214"/>
        <v>49763</v>
      </c>
      <c r="EB115" s="144">
        <f t="shared" si="214"/>
        <v>49763</v>
      </c>
      <c r="EC115" s="144">
        <f t="shared" si="214"/>
        <v>49763</v>
      </c>
      <c r="ED115" s="144">
        <f t="shared" si="214"/>
        <v>49763</v>
      </c>
      <c r="EE115" s="144">
        <f t="shared" si="214"/>
        <v>49763</v>
      </c>
      <c r="EF115" s="144">
        <f t="shared" si="214"/>
        <v>49763</v>
      </c>
      <c r="EG115" s="144">
        <f t="shared" si="214"/>
        <v>49763</v>
      </c>
      <c r="EH115" s="144">
        <f t="shared" si="214"/>
        <v>49763</v>
      </c>
      <c r="EI115" s="144">
        <f t="shared" si="214"/>
        <v>49763</v>
      </c>
      <c r="EJ115" s="144">
        <f t="shared" si="214"/>
        <v>49763</v>
      </c>
      <c r="EK115" s="144">
        <f t="shared" si="214"/>
        <v>49763</v>
      </c>
      <c r="EL115" s="144">
        <f t="shared" si="214"/>
        <v>49763</v>
      </c>
      <c r="EM115" s="144">
        <f t="shared" si="214"/>
        <v>49763</v>
      </c>
      <c r="EN115" s="144">
        <f t="shared" si="214"/>
        <v>49763</v>
      </c>
      <c r="EO115" s="144">
        <f t="shared" si="214"/>
        <v>49763</v>
      </c>
      <c r="EP115" s="144">
        <f t="shared" si="214"/>
        <v>49763</v>
      </c>
      <c r="EQ115" s="144">
        <f t="shared" si="214"/>
        <v>49763</v>
      </c>
      <c r="ER115" s="144">
        <f t="shared" si="214"/>
        <v>49763</v>
      </c>
      <c r="ES115" s="144">
        <f t="shared" si="214"/>
        <v>49763</v>
      </c>
      <c r="ET115" s="144">
        <f t="shared" si="214"/>
        <v>49763</v>
      </c>
      <c r="EU115" s="144">
        <f t="shared" si="214"/>
        <v>49763</v>
      </c>
      <c r="EV115" s="144">
        <f t="shared" si="214"/>
        <v>49763</v>
      </c>
      <c r="EW115" s="144">
        <f t="shared" si="214"/>
        <v>49763</v>
      </c>
      <c r="EX115" s="147">
        <f>PV(0.05,'PV factor'!C89,,-BR115)</f>
        <v>0</v>
      </c>
      <c r="EY115" s="147">
        <f>PV(0.05,'PV factor'!D89,,-BS115)</f>
        <v>50102.580714825606</v>
      </c>
      <c r="EZ115" s="147">
        <f>PV(0.05,'PV factor'!E89,,-BT115)</f>
        <v>0</v>
      </c>
      <c r="FA115" s="147">
        <f>PV(0.05,'PV factor'!F89,,-BU115)</f>
        <v>0</v>
      </c>
      <c r="FB115" s="147">
        <f>PV(0.05,'PV factor'!G89,,-BV115)</f>
        <v>0</v>
      </c>
      <c r="FC115" s="147">
        <f>PV(0.05,'PV factor'!H89,,-BW115)</f>
        <v>0</v>
      </c>
      <c r="FD115" s="147">
        <f>PV(0.05,'PV factor'!I89,,-BX115)</f>
        <v>0</v>
      </c>
      <c r="FE115" s="147">
        <f>PV(0.05,'PV factor'!J89,,-BY115)</f>
        <v>0</v>
      </c>
      <c r="FF115" s="147">
        <f>PV(0.05,'PV factor'!K89,,-BZ115)</f>
        <v>0</v>
      </c>
      <c r="FG115" s="147">
        <f>PV(0.05,'PV factor'!L89,,-CA115)</f>
        <v>0</v>
      </c>
      <c r="FH115" s="147">
        <f>PV(0.05,'PV factor'!M89,,-CB115)</f>
        <v>0</v>
      </c>
      <c r="FI115" s="147">
        <f>PV(0.05,'PV factor'!N89,,-CC115)</f>
        <v>0</v>
      </c>
      <c r="FJ115" s="147">
        <f>PV(0.05,'PV factor'!O89,,-CD115)</f>
        <v>0</v>
      </c>
      <c r="FK115" s="147">
        <f>PV(0.05,'PV factor'!P89,,-CE115)</f>
        <v>0</v>
      </c>
      <c r="FL115" s="147">
        <f>PV(0.05,'PV factor'!Q89,,-CF115)</f>
        <v>0</v>
      </c>
      <c r="FM115" s="147">
        <f>PV(0.05,'PV factor'!R89,,-CG115)</f>
        <v>0</v>
      </c>
      <c r="FN115" s="147">
        <f>PV(0.05,'PV factor'!S89,,-CH115)</f>
        <v>0</v>
      </c>
      <c r="FO115" s="147">
        <f>PV(0.05,'PV factor'!T89,,-CI115)</f>
        <v>0</v>
      </c>
      <c r="FP115" s="147">
        <f>PV(0.05,'PV factor'!U89,,-CJ115)</f>
        <v>0</v>
      </c>
      <c r="FQ115" s="147">
        <f>PV(0.05,'PV factor'!V89,,-CK115)</f>
        <v>0</v>
      </c>
      <c r="FR115" s="147">
        <f>PV(0.05,'PV factor'!W89,,-CL115)</f>
        <v>0</v>
      </c>
      <c r="FS115" s="147">
        <f>PV(0.05,'PV factor'!X89,,-CM115)</f>
        <v>0</v>
      </c>
      <c r="FT115" s="147">
        <f>PV(0.05,'PV factor'!Y89,,-CN115)</f>
        <v>0</v>
      </c>
      <c r="FU115" s="147">
        <f>PV(0.05,'PV factor'!Z89,,-CO115)</f>
        <v>0</v>
      </c>
      <c r="FV115" s="147">
        <f>PV(0.05,'PV factor'!AA89,,-CP115)</f>
        <v>0</v>
      </c>
      <c r="FW115" s="147">
        <f>PV(0.05,'PV factor'!AB89,,-CQ115)</f>
        <v>0</v>
      </c>
      <c r="FX115" s="147">
        <f>PV(0.05,'PV factor'!AC89,,-CR115)</f>
        <v>0</v>
      </c>
      <c r="FY115" s="147">
        <f>PV(0.05,'PV factor'!AD89,,-CS115)</f>
        <v>0</v>
      </c>
      <c r="FZ115" s="147">
        <f>PV(0.05,'PV factor'!AE89,,-CT115)</f>
        <v>0</v>
      </c>
      <c r="GA115" s="147">
        <f>PV(0.05,'PV factor'!AF89,,-CU115)</f>
        <v>0</v>
      </c>
      <c r="GB115" s="147">
        <f>PV(0.05,'PV factor'!AG89,,-CV115)</f>
        <v>0</v>
      </c>
      <c r="GC115" s="147">
        <f>PV(0.05,'PV factor'!AH89,,-CW115)</f>
        <v>0</v>
      </c>
      <c r="GD115" s="147">
        <f>PV(0.05,'PV factor'!AI89,,-CX115)</f>
        <v>0</v>
      </c>
      <c r="GE115" s="147">
        <f>PV(0.05,'PV factor'!AJ89,,-CY115)</f>
        <v>0</v>
      </c>
      <c r="GF115" s="147">
        <f>PV(0.05,'PV factor'!AK89,,-CZ115)</f>
        <v>0</v>
      </c>
      <c r="GG115" s="147">
        <f>PV(0.05,'PV factor'!AL89,,-DA115)</f>
        <v>0</v>
      </c>
      <c r="GH115" s="147">
        <f>PV(0.05,'PV factor'!AM89,,-DB115)</f>
        <v>0</v>
      </c>
      <c r="GI115" s="147">
        <f>PV(0.05,'PV factor'!AN89,,-DC115)</f>
        <v>0</v>
      </c>
      <c r="GJ115" s="147">
        <f>PV(0.05,'PV factor'!AO89,,-DD115)</f>
        <v>0</v>
      </c>
      <c r="GK115" s="147">
        <f>PV(0.05,'PV factor'!AP89,,-DE115)</f>
        <v>0</v>
      </c>
      <c r="GL115" s="147">
        <f>PV(0.05,'PV factor'!C89,,-DI115)</f>
        <v>45136.507936507936</v>
      </c>
      <c r="GM115" s="147">
        <f>PV(0.05,'PV factor'!D89,,-DJ115)</f>
        <v>42987.150415721837</v>
      </c>
      <c r="GN115" s="147">
        <f>PV(0.05,'PV factor'!E89,,-DK115)</f>
        <v>40940.143253068425</v>
      </c>
      <c r="GO115" s="147">
        <f>PV(0.05,'PV factor'!F89,,-DL115)</f>
        <v>38990.612621969922</v>
      </c>
      <c r="GP115" s="147">
        <f>PV(0.05,'PV factor'!G89,,-DM115)</f>
        <v>37133.916782828499</v>
      </c>
      <c r="GQ115" s="147">
        <f>PV(0.05,'PV factor'!H89,,-DN115)</f>
        <v>35365.635031265236</v>
      </c>
      <c r="GR115" s="147">
        <f>PV(0.05,'PV factor'!I89,,-DO115)</f>
        <v>33681.557172633562</v>
      </c>
      <c r="GS115" s="147">
        <f>PV(0.05,'PV factor'!J89,,-DP115)</f>
        <v>32077.673497746247</v>
      </c>
      <c r="GT115" s="147">
        <f>PV(0.05,'PV factor'!K89,,-DQ115)</f>
        <v>30550.165235948807</v>
      </c>
      <c r="GU115" s="147">
        <f>PV(0.05,'PV factor'!L89,,-DR115)</f>
        <v>29095.395462808385</v>
      </c>
      <c r="GV115" s="147">
        <f>PV(0.05,'PV factor'!M89,,-DS115)</f>
        <v>27709.900440769892</v>
      </c>
      <c r="GW115" s="147">
        <f>PV(0.05,'PV factor'!N89,,-DT115)</f>
        <v>26390.381372161799</v>
      </c>
      <c r="GX115" s="147">
        <f>PV(0.05,'PV factor'!O89,,-DU115)</f>
        <v>25133.696544916005</v>
      </c>
      <c r="GY115" s="147">
        <f>PV(0.05,'PV factor'!P89,,-DV115)</f>
        <v>23936.853852300948</v>
      </c>
      <c r="GZ115" s="147">
        <f>PV(0.05,'PV factor'!Q89,,-DW115)</f>
        <v>22797.003668858048</v>
      </c>
      <c r="HA115" s="147">
        <f>PV(0.05,'PV factor'!R89,,-DX115)</f>
        <v>21711.432065579091</v>
      </c>
      <c r="HB115" s="147">
        <f>PV(0.05,'PV factor'!S89,,-DY115)</f>
        <v>20677.554348170564</v>
      </c>
      <c r="HC115" s="147">
        <f>PV(0.05,'PV factor'!T89,,-DZ115)</f>
        <v>19692.908903019583</v>
      </c>
      <c r="HD115" s="147">
        <f>PV(0.05,'PV factor'!U89,,-EA115)</f>
        <v>18755.151336209128</v>
      </c>
      <c r="HE115" s="147">
        <f>PV(0.05,'PV factor'!V89,,-EB115)</f>
        <v>17862.048891627743</v>
      </c>
      <c r="HF115" s="147">
        <f>PV(0.05,'PV factor'!W89,,-EC115)</f>
        <v>17011.475134883563</v>
      </c>
      <c r="HG115" s="147">
        <f>PV(0.05,'PV factor'!X89,,-ED115)</f>
        <v>16201.404890365297</v>
      </c>
      <c r="HH115" s="147">
        <f>PV(0.05,'PV factor'!Y89,,-EE115)</f>
        <v>15429.909419395522</v>
      </c>
      <c r="HI115" s="147">
        <f>PV(0.05,'PV factor'!Z89,,-EF115)</f>
        <v>14695.151827995734</v>
      </c>
      <c r="HJ115" s="147">
        <f>PV(0.05,'PV factor'!AA89,,-EG115)</f>
        <v>13995.382693329271</v>
      </c>
      <c r="HK115" s="147">
        <f>PV(0.05,'PV factor'!AB89,,-EH115)</f>
        <v>13328.935898408829</v>
      </c>
      <c r="HL115" s="147">
        <f>PV(0.05,'PV factor'!AC89,,-EI115)</f>
        <v>12694.224665151267</v>
      </c>
      <c r="HM115" s="147">
        <f>PV(0.05,'PV factor'!AD89,,-EJ115)</f>
        <v>12089.737776334538</v>
      </c>
      <c r="HN115" s="147">
        <f>PV(0.05,'PV factor'!AE89,,-EK115)</f>
        <v>11514.035977461468</v>
      </c>
      <c r="HO115" s="147">
        <f>PV(0.05,'PV factor'!AF89,,-EL115)</f>
        <v>10965.748549963299</v>
      </c>
      <c r="HP115" s="147">
        <f>PV(0.05,'PV factor'!AG89,,-EM115)</f>
        <v>10443.570047584095</v>
      </c>
      <c r="HQ115" s="147">
        <f>PV(0.05,'PV factor'!AH89,,-EN115)</f>
        <v>9946.2571881753283</v>
      </c>
      <c r="HR115" s="147">
        <f>PV(0.05,'PV factor'!AI89,,-EO115)</f>
        <v>9472.6258935003134</v>
      </c>
      <c r="HS115" s="147">
        <f>PV(0.05,'PV factor'!AJ89,,-EP115)</f>
        <v>9021.5484700002962</v>
      </c>
      <c r="HT115" s="147">
        <f>PV(0.05,'PV factor'!AK89,,-EQ115)</f>
        <v>8591.9509238098071</v>
      </c>
      <c r="HU115" s="147">
        <f>PV(0.05,'PV factor'!AL89,,-ER115)</f>
        <v>8182.8104036283876</v>
      </c>
      <c r="HV115" s="147">
        <f>PV(0.05,'PV factor'!AM89,,-ES115)</f>
        <v>7793.1527653603707</v>
      </c>
      <c r="HW115" s="147">
        <f>PV(0.05,'PV factor'!AN89,,-ET115)</f>
        <v>7422.0502527241606</v>
      </c>
      <c r="HX115" s="147">
        <f>PV(0.05,'PV factor'!AO89,,-EU115)</f>
        <v>7068.619288308726</v>
      </c>
      <c r="HY115" s="147">
        <f>PV(0.05,'PV factor'!AP89,,-EV115)</f>
        <v>6732.0183698178334</v>
      </c>
      <c r="HZ115" s="147">
        <f t="shared" si="165"/>
        <v>50102.580714825606</v>
      </c>
      <c r="IA115" s="147">
        <f t="shared" si="166"/>
        <v>205188.33101009665</v>
      </c>
      <c r="IB115" s="401">
        <f t="shared" si="167"/>
        <v>4.0953645118200548</v>
      </c>
    </row>
    <row r="116" spans="1:236" ht="90" customHeight="1" x14ac:dyDescent="0.2">
      <c r="A116" s="242" t="s">
        <v>70</v>
      </c>
      <c r="B116" s="195" t="s">
        <v>71</v>
      </c>
      <c r="C116" s="195" t="s">
        <v>110</v>
      </c>
      <c r="D116" s="115">
        <v>3</v>
      </c>
      <c r="E116" s="206" t="s">
        <v>111</v>
      </c>
      <c r="F116" s="298" t="s">
        <v>112</v>
      </c>
      <c r="G116" s="113" t="s">
        <v>113</v>
      </c>
      <c r="H116" s="112" t="s">
        <v>77</v>
      </c>
      <c r="I116" s="113" t="s">
        <v>114</v>
      </c>
      <c r="J116" s="113">
        <v>40</v>
      </c>
      <c r="K116" s="227" t="s">
        <v>79</v>
      </c>
      <c r="L116" s="111">
        <v>100000</v>
      </c>
      <c r="M116" s="214" t="s">
        <v>115</v>
      </c>
      <c r="N116" s="112" t="s">
        <v>81</v>
      </c>
      <c r="O116" s="112" t="s">
        <v>116</v>
      </c>
      <c r="P116" s="112" t="s">
        <v>116</v>
      </c>
      <c r="Q116" s="112" t="s">
        <v>100</v>
      </c>
      <c r="R116" s="112" t="s">
        <v>108</v>
      </c>
      <c r="S116" s="112" t="s">
        <v>99</v>
      </c>
      <c r="T116" s="288" t="s">
        <v>86</v>
      </c>
      <c r="U116" s="112" t="s">
        <v>100</v>
      </c>
      <c r="V116" s="201">
        <v>1</v>
      </c>
      <c r="W116" s="299">
        <v>500000</v>
      </c>
      <c r="X116" s="217">
        <v>0</v>
      </c>
      <c r="Y116" s="217">
        <v>0</v>
      </c>
      <c r="Z116" s="217">
        <v>0</v>
      </c>
      <c r="AA116" s="217">
        <v>0</v>
      </c>
      <c r="AB116" s="217">
        <v>0</v>
      </c>
      <c r="AC116" s="217">
        <v>250000</v>
      </c>
      <c r="AD116" s="217">
        <v>250000</v>
      </c>
      <c r="AE116" s="286">
        <v>0</v>
      </c>
      <c r="AF116" s="286">
        <v>0</v>
      </c>
      <c r="AG116" s="286">
        <v>0</v>
      </c>
      <c r="AH116" s="286">
        <v>0</v>
      </c>
      <c r="AI116" s="112" t="s">
        <v>88</v>
      </c>
      <c r="AJ116" s="217">
        <v>0</v>
      </c>
      <c r="AK116" s="217">
        <v>0</v>
      </c>
      <c r="AL116" s="217">
        <v>0</v>
      </c>
      <c r="AM116" s="217">
        <v>0</v>
      </c>
      <c r="AN116" s="217">
        <v>0</v>
      </c>
      <c r="AO116" s="217">
        <v>0</v>
      </c>
      <c r="AP116" s="217">
        <v>0</v>
      </c>
      <c r="AQ116" s="286">
        <v>0</v>
      </c>
      <c r="AR116" s="286">
        <v>0</v>
      </c>
      <c r="AS116" s="286">
        <v>0</v>
      </c>
      <c r="AT116" s="286">
        <v>0</v>
      </c>
      <c r="AU116" s="113" t="s">
        <v>117</v>
      </c>
      <c r="AV116" s="230">
        <f t="shared" si="133"/>
        <v>0</v>
      </c>
      <c r="AW116" s="230">
        <f t="shared" si="134"/>
        <v>0</v>
      </c>
      <c r="AX116" s="230" t="str">
        <f t="shared" si="135"/>
        <v>G</v>
      </c>
      <c r="AY116" s="141">
        <f t="shared" si="136"/>
        <v>9</v>
      </c>
      <c r="AZ116" s="70">
        <f t="shared" si="137"/>
        <v>1</v>
      </c>
      <c r="BA116" s="70">
        <f t="shared" si="138"/>
        <v>1</v>
      </c>
      <c r="BB116" s="70">
        <f t="shared" si="139"/>
        <v>1</v>
      </c>
      <c r="BC116" s="70">
        <f t="shared" si="140"/>
        <v>1</v>
      </c>
      <c r="BD116" s="70">
        <f t="shared" si="141"/>
        <v>1</v>
      </c>
      <c r="BE116" s="70">
        <f t="shared" si="142"/>
        <v>1</v>
      </c>
      <c r="BF116" s="70">
        <f t="shared" si="143"/>
        <v>1</v>
      </c>
      <c r="BG116" s="71">
        <f t="shared" si="144"/>
        <v>0</v>
      </c>
      <c r="BH116" s="71">
        <f t="shared" si="145"/>
        <v>1</v>
      </c>
      <c r="BI116" s="71">
        <f t="shared" si="146"/>
        <v>0</v>
      </c>
      <c r="BJ116" s="71">
        <f t="shared" si="147"/>
        <v>0</v>
      </c>
      <c r="BK116" s="71">
        <f t="shared" si="148"/>
        <v>1</v>
      </c>
      <c r="BL116" s="70">
        <f t="shared" si="149"/>
        <v>1</v>
      </c>
      <c r="BM116" s="70">
        <f t="shared" si="150"/>
        <v>1</v>
      </c>
      <c r="BN116" s="70">
        <f t="shared" si="151"/>
        <v>0</v>
      </c>
      <c r="BO116" s="70">
        <f t="shared" si="152"/>
        <v>1</v>
      </c>
      <c r="BP116" s="144">
        <f t="shared" si="153"/>
        <v>0</v>
      </c>
      <c r="BQ116" s="144">
        <f t="shared" si="154"/>
        <v>0</v>
      </c>
      <c r="BR116" s="144">
        <f t="shared" si="155"/>
        <v>0</v>
      </c>
      <c r="BS116" s="144">
        <f t="shared" si="156"/>
        <v>0</v>
      </c>
      <c r="BT116" s="144">
        <f t="shared" si="157"/>
        <v>250000</v>
      </c>
      <c r="BU116" s="144">
        <f t="shared" si="158"/>
        <v>250000</v>
      </c>
      <c r="BV116" s="144">
        <f t="shared" si="159"/>
        <v>0</v>
      </c>
      <c r="BW116" s="144">
        <f t="shared" si="160"/>
        <v>0</v>
      </c>
      <c r="BX116" s="144">
        <f t="shared" si="161"/>
        <v>0</v>
      </c>
      <c r="BY116" s="144">
        <f t="shared" si="162"/>
        <v>0</v>
      </c>
      <c r="BZ116" s="9">
        <v>0</v>
      </c>
      <c r="CA116" s="9">
        <v>0</v>
      </c>
      <c r="CB116" s="9">
        <v>0</v>
      </c>
      <c r="CC116" s="9">
        <v>0</v>
      </c>
      <c r="CD116" s="9">
        <v>0</v>
      </c>
      <c r="CE116" s="9">
        <v>0</v>
      </c>
      <c r="CF116" s="9">
        <v>0</v>
      </c>
      <c r="CG116" s="9">
        <v>0</v>
      </c>
      <c r="CH116" s="9">
        <v>0</v>
      </c>
      <c r="CI116" s="9">
        <v>0</v>
      </c>
      <c r="CJ116" s="9">
        <v>0</v>
      </c>
      <c r="CK116" s="9">
        <v>0</v>
      </c>
      <c r="CL116" s="9">
        <v>0</v>
      </c>
      <c r="CM116" s="9">
        <v>0</v>
      </c>
      <c r="CN116" s="9">
        <v>0</v>
      </c>
      <c r="CO116" s="9">
        <v>0</v>
      </c>
      <c r="CP116" s="9">
        <v>0</v>
      </c>
      <c r="CQ116" s="9">
        <v>0</v>
      </c>
      <c r="CR116" s="9">
        <v>0</v>
      </c>
      <c r="CS116" s="9">
        <v>0</v>
      </c>
      <c r="CT116" s="9">
        <v>0</v>
      </c>
      <c r="CU116" s="9">
        <v>0</v>
      </c>
      <c r="CV116" s="9">
        <v>0</v>
      </c>
      <c r="CW116" s="9">
        <v>0</v>
      </c>
      <c r="CX116" s="9">
        <v>0</v>
      </c>
      <c r="CY116" s="9">
        <v>0</v>
      </c>
      <c r="CZ116" s="9">
        <v>0</v>
      </c>
      <c r="DA116" s="9">
        <v>0</v>
      </c>
      <c r="DB116" s="9">
        <v>0</v>
      </c>
      <c r="DC116" s="9">
        <v>0</v>
      </c>
      <c r="DD116" s="9">
        <v>0</v>
      </c>
      <c r="DE116" s="9">
        <v>0</v>
      </c>
      <c r="DF116" s="9">
        <v>0</v>
      </c>
      <c r="DG116" s="144">
        <f t="shared" si="163"/>
        <v>100000</v>
      </c>
      <c r="DH116" s="144">
        <f t="shared" ref="DH116:EW116" si="215">DG116</f>
        <v>100000</v>
      </c>
      <c r="DI116" s="144">
        <f t="shared" si="215"/>
        <v>100000</v>
      </c>
      <c r="DJ116" s="144">
        <f t="shared" si="215"/>
        <v>100000</v>
      </c>
      <c r="DK116" s="144">
        <f t="shared" si="215"/>
        <v>100000</v>
      </c>
      <c r="DL116" s="144">
        <f t="shared" si="215"/>
        <v>100000</v>
      </c>
      <c r="DM116" s="144">
        <f t="shared" si="215"/>
        <v>100000</v>
      </c>
      <c r="DN116" s="144">
        <f t="shared" si="215"/>
        <v>100000</v>
      </c>
      <c r="DO116" s="144">
        <f t="shared" si="215"/>
        <v>100000</v>
      </c>
      <c r="DP116" s="144">
        <f t="shared" si="215"/>
        <v>100000</v>
      </c>
      <c r="DQ116" s="144">
        <f t="shared" si="215"/>
        <v>100000</v>
      </c>
      <c r="DR116" s="144">
        <f t="shared" si="215"/>
        <v>100000</v>
      </c>
      <c r="DS116" s="144">
        <f t="shared" si="215"/>
        <v>100000</v>
      </c>
      <c r="DT116" s="144">
        <f t="shared" si="215"/>
        <v>100000</v>
      </c>
      <c r="DU116" s="144">
        <f t="shared" si="215"/>
        <v>100000</v>
      </c>
      <c r="DV116" s="144">
        <f t="shared" si="215"/>
        <v>100000</v>
      </c>
      <c r="DW116" s="144">
        <f t="shared" si="215"/>
        <v>100000</v>
      </c>
      <c r="DX116" s="144">
        <f t="shared" si="215"/>
        <v>100000</v>
      </c>
      <c r="DY116" s="144">
        <f t="shared" si="215"/>
        <v>100000</v>
      </c>
      <c r="DZ116" s="144">
        <f t="shared" si="215"/>
        <v>100000</v>
      </c>
      <c r="EA116" s="144">
        <f t="shared" si="215"/>
        <v>100000</v>
      </c>
      <c r="EB116" s="144">
        <f t="shared" si="215"/>
        <v>100000</v>
      </c>
      <c r="EC116" s="144">
        <f t="shared" si="215"/>
        <v>100000</v>
      </c>
      <c r="ED116" s="144">
        <f t="shared" si="215"/>
        <v>100000</v>
      </c>
      <c r="EE116" s="144">
        <f t="shared" si="215"/>
        <v>100000</v>
      </c>
      <c r="EF116" s="144">
        <f t="shared" si="215"/>
        <v>100000</v>
      </c>
      <c r="EG116" s="144">
        <f t="shared" si="215"/>
        <v>100000</v>
      </c>
      <c r="EH116" s="144">
        <f t="shared" si="215"/>
        <v>100000</v>
      </c>
      <c r="EI116" s="144">
        <f t="shared" si="215"/>
        <v>100000</v>
      </c>
      <c r="EJ116" s="144">
        <f t="shared" si="215"/>
        <v>100000</v>
      </c>
      <c r="EK116" s="144">
        <f t="shared" si="215"/>
        <v>100000</v>
      </c>
      <c r="EL116" s="144">
        <f t="shared" si="215"/>
        <v>100000</v>
      </c>
      <c r="EM116" s="144">
        <f t="shared" si="215"/>
        <v>100000</v>
      </c>
      <c r="EN116" s="144">
        <f t="shared" si="215"/>
        <v>100000</v>
      </c>
      <c r="EO116" s="144">
        <f t="shared" si="215"/>
        <v>100000</v>
      </c>
      <c r="EP116" s="144">
        <f t="shared" si="215"/>
        <v>100000</v>
      </c>
      <c r="EQ116" s="144">
        <f t="shared" si="215"/>
        <v>100000</v>
      </c>
      <c r="ER116" s="144">
        <f t="shared" si="215"/>
        <v>100000</v>
      </c>
      <c r="ES116" s="144">
        <f t="shared" si="215"/>
        <v>100000</v>
      </c>
      <c r="ET116" s="144">
        <f t="shared" si="215"/>
        <v>100000</v>
      </c>
      <c r="EU116" s="144">
        <f t="shared" si="215"/>
        <v>100000</v>
      </c>
      <c r="EV116" s="144">
        <f t="shared" si="215"/>
        <v>100000</v>
      </c>
      <c r="EW116" s="144">
        <f t="shared" si="215"/>
        <v>100000</v>
      </c>
      <c r="EX116" s="147">
        <f>PV(0.05,'PV factor'!C318,,-BR116)</f>
        <v>0</v>
      </c>
      <c r="EY116" s="147">
        <f>PV(0.05,'PV factor'!D318,,-BS116)</f>
        <v>0</v>
      </c>
      <c r="EZ116" s="147">
        <f>PV(0.05,'PV factor'!E318,,-BT116)</f>
        <v>205675.61869797049</v>
      </c>
      <c r="FA116" s="147">
        <f>PV(0.05,'PV factor'!F318,,-BU116)</f>
        <v>195881.54161711474</v>
      </c>
      <c r="FB116" s="147">
        <f>PV(0.05,'PV factor'!G318,,-BV116)</f>
        <v>0</v>
      </c>
      <c r="FC116" s="147">
        <f>PV(0.05,'PV factor'!H318,,-BW116)</f>
        <v>0</v>
      </c>
      <c r="FD116" s="147">
        <f>PV(0.05,'PV factor'!I318,,-BX116)</f>
        <v>0</v>
      </c>
      <c r="FE116" s="147">
        <f>PV(0.05,'PV factor'!J318,,-BY116)</f>
        <v>0</v>
      </c>
      <c r="FF116" s="147">
        <f>PV(0.05,'PV factor'!K318,,-BZ116)</f>
        <v>0</v>
      </c>
      <c r="FG116" s="147">
        <f>PV(0.05,'PV factor'!L318,,-CA116)</f>
        <v>0</v>
      </c>
      <c r="FH116" s="147">
        <f>PV(0.05,'PV factor'!M318,,-CB116)</f>
        <v>0</v>
      </c>
      <c r="FI116" s="147">
        <f>PV(0.05,'PV factor'!N318,,-CC116)</f>
        <v>0</v>
      </c>
      <c r="FJ116" s="147">
        <f>PV(0.05,'PV factor'!O318,,-CD116)</f>
        <v>0</v>
      </c>
      <c r="FK116" s="147">
        <f>PV(0.05,'PV factor'!P318,,-CE116)</f>
        <v>0</v>
      </c>
      <c r="FL116" s="147">
        <f>PV(0.05,'PV factor'!Q318,,-CF116)</f>
        <v>0</v>
      </c>
      <c r="FM116" s="147">
        <f>PV(0.05,'PV factor'!R318,,-CG116)</f>
        <v>0</v>
      </c>
      <c r="FN116" s="147">
        <f>PV(0.05,'PV factor'!S318,,-CH116)</f>
        <v>0</v>
      </c>
      <c r="FO116" s="147">
        <f>PV(0.05,'PV factor'!T318,,-CI116)</f>
        <v>0</v>
      </c>
      <c r="FP116" s="147">
        <f>PV(0.05,'PV factor'!U318,,-CJ116)</f>
        <v>0</v>
      </c>
      <c r="FQ116" s="147">
        <f>PV(0.05,'PV factor'!V318,,-CK116)</f>
        <v>0</v>
      </c>
      <c r="FR116" s="147">
        <f>PV(0.05,'PV factor'!W318,,-CL116)</f>
        <v>0</v>
      </c>
      <c r="FS116" s="147">
        <f>PV(0.05,'PV factor'!X318,,-CM116)</f>
        <v>0</v>
      </c>
      <c r="FT116" s="147">
        <f>PV(0.05,'PV factor'!Y318,,-CN116)</f>
        <v>0</v>
      </c>
      <c r="FU116" s="147">
        <f>PV(0.05,'PV factor'!Z318,,-CO116)</f>
        <v>0</v>
      </c>
      <c r="FV116" s="147">
        <f>PV(0.05,'PV factor'!AA318,,-CP116)</f>
        <v>0</v>
      </c>
      <c r="FW116" s="147">
        <f>PV(0.05,'PV factor'!AB318,,-CQ116)</f>
        <v>0</v>
      </c>
      <c r="FX116" s="147">
        <f>PV(0.05,'PV factor'!AC318,,-CR116)</f>
        <v>0</v>
      </c>
      <c r="FY116" s="147">
        <f>PV(0.05,'PV factor'!AD318,,-CS116)</f>
        <v>0</v>
      </c>
      <c r="FZ116" s="147">
        <f>PV(0.05,'PV factor'!AE318,,-CT116)</f>
        <v>0</v>
      </c>
      <c r="GA116" s="147">
        <f>PV(0.05,'PV factor'!AF318,,-CU116)</f>
        <v>0</v>
      </c>
      <c r="GB116" s="147">
        <f>PV(0.05,'PV factor'!AG318,,-CV116)</f>
        <v>0</v>
      </c>
      <c r="GC116" s="147">
        <f>PV(0.05,'PV factor'!AH318,,-CW116)</f>
        <v>0</v>
      </c>
      <c r="GD116" s="147">
        <f>PV(0.05,'PV factor'!AI318,,-CX116)</f>
        <v>0</v>
      </c>
      <c r="GE116" s="147">
        <f>PV(0.05,'PV factor'!AJ318,,-CY116)</f>
        <v>0</v>
      </c>
      <c r="GF116" s="147">
        <f>PV(0.05,'PV factor'!AK318,,-CZ116)</f>
        <v>0</v>
      </c>
      <c r="GG116" s="147">
        <f>PV(0.05,'PV factor'!AL318,,-DA116)</f>
        <v>0</v>
      </c>
      <c r="GH116" s="147">
        <f>PV(0.05,'PV factor'!AM318,,-DB116)</f>
        <v>0</v>
      </c>
      <c r="GI116" s="147">
        <f>PV(0.05,'PV factor'!AN318,,-DC116)</f>
        <v>0</v>
      </c>
      <c r="GJ116" s="147">
        <f>PV(0.05,'PV factor'!AO318,,-DD116)</f>
        <v>0</v>
      </c>
      <c r="GK116" s="147">
        <f>PV(0.05,'PV factor'!AP318,,-DE116)</f>
        <v>0</v>
      </c>
      <c r="GL116" s="147">
        <f>PV(0.05,'PV factor'!C318,,-DI116)</f>
        <v>90702.947845804985</v>
      </c>
      <c r="GM116" s="147">
        <f>PV(0.05,'PV factor'!D318,,-DJ116)</f>
        <v>86383.759853147596</v>
      </c>
      <c r="GN116" s="147">
        <f>PV(0.05,'PV factor'!E318,,-DK116)</f>
        <v>82270.247479188198</v>
      </c>
      <c r="GO116" s="147">
        <f>PV(0.05,'PV factor'!F318,,-DL116)</f>
        <v>78352.616646845898</v>
      </c>
      <c r="GP116" s="147">
        <f>PV(0.05,'PV factor'!G318,,-DM116)</f>
        <v>74621.53966366277</v>
      </c>
      <c r="GQ116" s="147">
        <f>PV(0.05,'PV factor'!H318,,-DN116)</f>
        <v>71068.13301301215</v>
      </c>
      <c r="GR116" s="147">
        <f>PV(0.05,'PV factor'!I318,,-DO116)</f>
        <v>67683.936202868717</v>
      </c>
      <c r="GS116" s="147">
        <f>PV(0.05,'PV factor'!J318,,-DP116)</f>
        <v>64460.89162177973</v>
      </c>
      <c r="GT116" s="147">
        <f>PV(0.05,'PV factor'!K318,,-DQ116)</f>
        <v>61391.325354075932</v>
      </c>
      <c r="GU116" s="147">
        <f>PV(0.05,'PV factor'!L318,,-DR116)</f>
        <v>58467.928908643742</v>
      </c>
      <c r="GV116" s="147">
        <f>PV(0.05,'PV factor'!M318,,-DS116)</f>
        <v>55683.741817755952</v>
      </c>
      <c r="GW116" s="147">
        <f>PV(0.05,'PV factor'!N318,,-DT116)</f>
        <v>53032.135064529466</v>
      </c>
      <c r="GX116" s="147">
        <f>PV(0.05,'PV factor'!O318,,-DU116)</f>
        <v>50506.795299551886</v>
      </c>
      <c r="GY116" s="147">
        <f>PV(0.05,'PV factor'!P318,,-DV116)</f>
        <v>48101.709809097018</v>
      </c>
      <c r="GZ116" s="147">
        <f>PV(0.05,'PV factor'!Q318,,-DW116)</f>
        <v>45811.152199140022</v>
      </c>
      <c r="HA116" s="147">
        <f>PV(0.05,'PV factor'!R318,,-DX116)</f>
        <v>43629.668761085726</v>
      </c>
      <c r="HB116" s="147">
        <f>PV(0.05,'PV factor'!S318,,-DY116)</f>
        <v>41552.065486748317</v>
      </c>
      <c r="HC116" s="147">
        <f>PV(0.05,'PV factor'!T318,,-DZ116)</f>
        <v>39573.39570166506</v>
      </c>
      <c r="HD116" s="147">
        <f>PV(0.05,'PV factor'!U318,,-EA116)</f>
        <v>37688.94828730006</v>
      </c>
      <c r="HE116" s="147">
        <f>PV(0.05,'PV factor'!V318,,-EB116)</f>
        <v>35894.236464095295</v>
      </c>
      <c r="HF116" s="147">
        <f>PV(0.05,'PV factor'!W318,,-EC116)</f>
        <v>34184.987108662186</v>
      </c>
      <c r="HG116" s="147">
        <f>PV(0.05,'PV factor'!X318,,-ED116)</f>
        <v>32557.130579678269</v>
      </c>
      <c r="HH116" s="147">
        <f>PV(0.05,'PV factor'!Y318,,-EE116)</f>
        <v>31006.791028265023</v>
      </c>
      <c r="HI116" s="147">
        <f>PV(0.05,'PV factor'!Z318,,-EF116)</f>
        <v>29530.277169776211</v>
      </c>
      <c r="HJ116" s="147">
        <f>PV(0.05,'PV factor'!AA318,,-EG116)</f>
        <v>28124.073495024961</v>
      </c>
      <c r="HK116" s="147">
        <f>PV(0.05,'PV factor'!AB318,,-EH116)</f>
        <v>26784.831900023772</v>
      </c>
      <c r="HL116" s="147">
        <f>PV(0.05,'PV factor'!AC318,,-EI116)</f>
        <v>25509.363714308358</v>
      </c>
      <c r="HM116" s="147">
        <f>PV(0.05,'PV factor'!AD318,,-EJ116)</f>
        <v>24294.632108865095</v>
      </c>
      <c r="HN116" s="147">
        <f>PV(0.05,'PV factor'!AE318,,-EK116)</f>
        <v>23137.744865585813</v>
      </c>
      <c r="HO116" s="147">
        <f>PV(0.05,'PV factor'!AF318,,-EL116)</f>
        <v>22035.947491034101</v>
      </c>
      <c r="HP116" s="147">
        <f>PV(0.05,'PV factor'!AG318,,-EM116)</f>
        <v>20986.616658127718</v>
      </c>
      <c r="HQ116" s="147">
        <f>PV(0.05,'PV factor'!AH318,,-EN116)</f>
        <v>19987.253960121634</v>
      </c>
      <c r="HR116" s="147">
        <f>PV(0.05,'PV factor'!AI318,,-EO116)</f>
        <v>19035.479962020603</v>
      </c>
      <c r="HS116" s="147">
        <f>PV(0.05,'PV factor'!AJ318,,-EP116)</f>
        <v>18129.028535257716</v>
      </c>
      <c r="HT116" s="147">
        <f>PV(0.05,'PV factor'!AK318,,-EQ116)</f>
        <v>17265.741462150207</v>
      </c>
      <c r="HU116" s="147">
        <f>PV(0.05,'PV factor'!AL318,,-ER116)</f>
        <v>16443.563297285909</v>
      </c>
      <c r="HV116" s="147">
        <f>PV(0.05,'PV factor'!AM318,,-ES116)</f>
        <v>15660.536473605633</v>
      </c>
      <c r="HW116" s="147">
        <f>PV(0.05,'PV factor'!AN318,,-ET116)</f>
        <v>14914.79664152917</v>
      </c>
      <c r="HX116" s="147">
        <f>PV(0.05,'PV factor'!AO318,,-EU116)</f>
        <v>14204.568230027782</v>
      </c>
      <c r="HY116" s="147">
        <f>PV(0.05,'PV factor'!AP318,,-EV116)</f>
        <v>13528.160219074078</v>
      </c>
      <c r="HZ116" s="147">
        <f t="shared" si="165"/>
        <v>401557.1603150852</v>
      </c>
      <c r="IA116" s="147">
        <f t="shared" si="166"/>
        <v>1634198.7003804226</v>
      </c>
      <c r="IB116" s="401">
        <f t="shared" si="167"/>
        <v>4.0696539917209664</v>
      </c>
    </row>
    <row r="117" spans="1:236" ht="90" customHeight="1" x14ac:dyDescent="0.2">
      <c r="A117" s="270" t="s">
        <v>1891</v>
      </c>
      <c r="B117" s="108" t="s">
        <v>1892</v>
      </c>
      <c r="C117" s="108" t="s">
        <v>3521</v>
      </c>
      <c r="D117" s="129">
        <v>3</v>
      </c>
      <c r="E117" s="108" t="s">
        <v>1900</v>
      </c>
      <c r="F117" s="124" t="s">
        <v>1901</v>
      </c>
      <c r="G117" s="124" t="s">
        <v>1902</v>
      </c>
      <c r="H117" s="123" t="s">
        <v>1898</v>
      </c>
      <c r="I117" s="124"/>
      <c r="J117" s="124">
        <v>10</v>
      </c>
      <c r="K117" s="227" t="s">
        <v>79</v>
      </c>
      <c r="L117" s="142">
        <v>15000</v>
      </c>
      <c r="M117" s="124" t="s">
        <v>1903</v>
      </c>
      <c r="N117" s="123" t="s">
        <v>81</v>
      </c>
      <c r="O117" s="73" t="s">
        <v>106</v>
      </c>
      <c r="P117" s="123" t="s">
        <v>463</v>
      </c>
      <c r="Q117" s="112" t="s">
        <v>100</v>
      </c>
      <c r="R117" s="123" t="s">
        <v>108</v>
      </c>
      <c r="S117" s="123" t="s">
        <v>99</v>
      </c>
      <c r="T117" s="123" t="s">
        <v>866</v>
      </c>
      <c r="U117" s="123" t="s">
        <v>100</v>
      </c>
      <c r="V117" s="308">
        <v>1</v>
      </c>
      <c r="W117" s="309">
        <v>30000</v>
      </c>
      <c r="X117" s="297">
        <v>0</v>
      </c>
      <c r="Y117" s="278">
        <v>0</v>
      </c>
      <c r="Z117" s="297">
        <v>0</v>
      </c>
      <c r="AA117" s="309">
        <v>30000</v>
      </c>
      <c r="AB117" s="297">
        <v>0</v>
      </c>
      <c r="AC117" s="162">
        <v>0</v>
      </c>
      <c r="AD117" s="162">
        <v>0</v>
      </c>
      <c r="AE117" s="149">
        <v>0</v>
      </c>
      <c r="AF117" s="149">
        <v>0</v>
      </c>
      <c r="AG117" s="149">
        <v>0</v>
      </c>
      <c r="AH117" s="149">
        <v>0</v>
      </c>
      <c r="AI117" s="88" t="s">
        <v>88</v>
      </c>
      <c r="AJ117" s="162">
        <v>0</v>
      </c>
      <c r="AK117" s="162">
        <v>0</v>
      </c>
      <c r="AL117" s="162">
        <v>0</v>
      </c>
      <c r="AM117" s="162">
        <v>0</v>
      </c>
      <c r="AN117" s="162">
        <v>0</v>
      </c>
      <c r="AO117" s="162">
        <v>0</v>
      </c>
      <c r="AP117" s="162">
        <v>0</v>
      </c>
      <c r="AQ117" s="149">
        <v>0</v>
      </c>
      <c r="AR117" s="149">
        <v>0</v>
      </c>
      <c r="AS117" s="149">
        <v>0</v>
      </c>
      <c r="AT117" s="149">
        <v>0</v>
      </c>
      <c r="AU117" s="124"/>
      <c r="AV117" s="230">
        <f t="shared" si="133"/>
        <v>1</v>
      </c>
      <c r="AW117" s="230">
        <f t="shared" si="134"/>
        <v>0</v>
      </c>
      <c r="AX117" s="230" t="str">
        <f t="shared" si="135"/>
        <v>C3</v>
      </c>
      <c r="AY117" s="141">
        <f t="shared" si="136"/>
        <v>6</v>
      </c>
      <c r="AZ117" s="70">
        <f t="shared" si="137"/>
        <v>1</v>
      </c>
      <c r="BA117" s="70">
        <f t="shared" si="138"/>
        <v>1</v>
      </c>
      <c r="BB117" s="70">
        <f t="shared" si="139"/>
        <v>1</v>
      </c>
      <c r="BC117" s="70">
        <f t="shared" si="140"/>
        <v>1</v>
      </c>
      <c r="BD117" s="70">
        <f t="shared" si="141"/>
        <v>1</v>
      </c>
      <c r="BE117" s="70">
        <f t="shared" si="142"/>
        <v>0</v>
      </c>
      <c r="BF117" s="70">
        <f t="shared" si="143"/>
        <v>0</v>
      </c>
      <c r="BG117" s="71">
        <f t="shared" si="144"/>
        <v>0</v>
      </c>
      <c r="BH117" s="71">
        <f t="shared" si="145"/>
        <v>0</v>
      </c>
      <c r="BI117" s="71">
        <f t="shared" si="146"/>
        <v>0</v>
      </c>
      <c r="BJ117" s="71">
        <f t="shared" si="147"/>
        <v>0</v>
      </c>
      <c r="BK117" s="71">
        <f t="shared" si="148"/>
        <v>0</v>
      </c>
      <c r="BL117" s="70">
        <f t="shared" si="149"/>
        <v>0</v>
      </c>
      <c r="BM117" s="70">
        <f t="shared" si="150"/>
        <v>1</v>
      </c>
      <c r="BN117" s="70">
        <f t="shared" si="151"/>
        <v>0</v>
      </c>
      <c r="BO117" s="70">
        <f t="shared" si="152"/>
        <v>1</v>
      </c>
      <c r="BP117" s="144">
        <f t="shared" si="153"/>
        <v>0</v>
      </c>
      <c r="BQ117" s="144">
        <f t="shared" si="154"/>
        <v>0</v>
      </c>
      <c r="BR117" s="144">
        <f t="shared" si="155"/>
        <v>30000</v>
      </c>
      <c r="BS117" s="144">
        <f t="shared" si="156"/>
        <v>0</v>
      </c>
      <c r="BT117" s="144">
        <f t="shared" si="157"/>
        <v>0</v>
      </c>
      <c r="BU117" s="144">
        <f t="shared" si="158"/>
        <v>0</v>
      </c>
      <c r="BV117" s="144">
        <f t="shared" si="159"/>
        <v>0</v>
      </c>
      <c r="BW117" s="144">
        <f t="shared" si="160"/>
        <v>0</v>
      </c>
      <c r="BX117" s="144">
        <f t="shared" si="161"/>
        <v>0</v>
      </c>
      <c r="BY117" s="144">
        <f t="shared" si="162"/>
        <v>0</v>
      </c>
      <c r="BZ117" s="9">
        <v>0</v>
      </c>
      <c r="CA117" s="9">
        <v>0</v>
      </c>
      <c r="CB117" s="9">
        <v>0</v>
      </c>
      <c r="CC117" s="9">
        <v>0</v>
      </c>
      <c r="CD117" s="9">
        <v>0</v>
      </c>
      <c r="CE117" s="9">
        <v>0</v>
      </c>
      <c r="CF117" s="9">
        <v>0</v>
      </c>
      <c r="CG117" s="9">
        <v>0</v>
      </c>
      <c r="CH117" s="9">
        <v>0</v>
      </c>
      <c r="CI117" s="9">
        <v>0</v>
      </c>
      <c r="CJ117" s="9">
        <v>0</v>
      </c>
      <c r="CK117" s="9">
        <v>0</v>
      </c>
      <c r="CL117" s="9">
        <v>0</v>
      </c>
      <c r="CM117" s="9">
        <v>0</v>
      </c>
      <c r="CN117" s="9">
        <v>0</v>
      </c>
      <c r="CO117" s="9">
        <v>0</v>
      </c>
      <c r="CP117" s="9">
        <v>0</v>
      </c>
      <c r="CQ117" s="9">
        <v>0</v>
      </c>
      <c r="CR117" s="9">
        <v>0</v>
      </c>
      <c r="CS117" s="9">
        <v>0</v>
      </c>
      <c r="CT117" s="9">
        <v>0</v>
      </c>
      <c r="CU117" s="9">
        <v>0</v>
      </c>
      <c r="CV117" s="9">
        <v>0</v>
      </c>
      <c r="CW117" s="9">
        <v>0</v>
      </c>
      <c r="CX117" s="9">
        <v>0</v>
      </c>
      <c r="CY117" s="9">
        <v>0</v>
      </c>
      <c r="CZ117" s="9">
        <v>0</v>
      </c>
      <c r="DA117" s="9">
        <v>0</v>
      </c>
      <c r="DB117" s="9">
        <v>0</v>
      </c>
      <c r="DC117" s="9">
        <v>0</v>
      </c>
      <c r="DD117" s="9">
        <v>0</v>
      </c>
      <c r="DE117" s="9">
        <v>0</v>
      </c>
      <c r="DF117" s="9">
        <v>0</v>
      </c>
      <c r="DG117" s="144">
        <f t="shared" si="163"/>
        <v>15000</v>
      </c>
      <c r="DH117" s="144">
        <f t="shared" ref="DH117:EW117" si="216">DG117</f>
        <v>15000</v>
      </c>
      <c r="DI117" s="144">
        <f t="shared" si="216"/>
        <v>15000</v>
      </c>
      <c r="DJ117" s="144">
        <f t="shared" si="216"/>
        <v>15000</v>
      </c>
      <c r="DK117" s="144">
        <f t="shared" si="216"/>
        <v>15000</v>
      </c>
      <c r="DL117" s="144">
        <f t="shared" si="216"/>
        <v>15000</v>
      </c>
      <c r="DM117" s="144">
        <f t="shared" si="216"/>
        <v>15000</v>
      </c>
      <c r="DN117" s="144">
        <f t="shared" si="216"/>
        <v>15000</v>
      </c>
      <c r="DO117" s="144">
        <f t="shared" si="216"/>
        <v>15000</v>
      </c>
      <c r="DP117" s="144">
        <f t="shared" si="216"/>
        <v>15000</v>
      </c>
      <c r="DQ117" s="144">
        <f t="shared" si="216"/>
        <v>15000</v>
      </c>
      <c r="DR117" s="144">
        <f t="shared" si="216"/>
        <v>15000</v>
      </c>
      <c r="DS117" s="144">
        <f t="shared" si="216"/>
        <v>15000</v>
      </c>
      <c r="DT117" s="144">
        <f t="shared" si="216"/>
        <v>15000</v>
      </c>
      <c r="DU117" s="144">
        <f t="shared" si="216"/>
        <v>15000</v>
      </c>
      <c r="DV117" s="144">
        <f t="shared" si="216"/>
        <v>15000</v>
      </c>
      <c r="DW117" s="144">
        <f t="shared" si="216"/>
        <v>15000</v>
      </c>
      <c r="DX117" s="144">
        <f t="shared" si="216"/>
        <v>15000</v>
      </c>
      <c r="DY117" s="144">
        <f t="shared" si="216"/>
        <v>15000</v>
      </c>
      <c r="DZ117" s="144">
        <f t="shared" si="216"/>
        <v>15000</v>
      </c>
      <c r="EA117" s="144">
        <f t="shared" si="216"/>
        <v>15000</v>
      </c>
      <c r="EB117" s="144">
        <f t="shared" si="216"/>
        <v>15000</v>
      </c>
      <c r="EC117" s="144">
        <f t="shared" si="216"/>
        <v>15000</v>
      </c>
      <c r="ED117" s="144">
        <f t="shared" si="216"/>
        <v>15000</v>
      </c>
      <c r="EE117" s="144">
        <f t="shared" si="216"/>
        <v>15000</v>
      </c>
      <c r="EF117" s="144">
        <f t="shared" si="216"/>
        <v>15000</v>
      </c>
      <c r="EG117" s="144">
        <f t="shared" si="216"/>
        <v>15000</v>
      </c>
      <c r="EH117" s="144">
        <f t="shared" si="216"/>
        <v>15000</v>
      </c>
      <c r="EI117" s="144">
        <f t="shared" si="216"/>
        <v>15000</v>
      </c>
      <c r="EJ117" s="144">
        <f t="shared" si="216"/>
        <v>15000</v>
      </c>
      <c r="EK117" s="144">
        <f t="shared" si="216"/>
        <v>15000</v>
      </c>
      <c r="EL117" s="144">
        <f t="shared" si="216"/>
        <v>15000</v>
      </c>
      <c r="EM117" s="144">
        <f t="shared" si="216"/>
        <v>15000</v>
      </c>
      <c r="EN117" s="144">
        <f t="shared" si="216"/>
        <v>15000</v>
      </c>
      <c r="EO117" s="144">
        <f t="shared" si="216"/>
        <v>15000</v>
      </c>
      <c r="EP117" s="144">
        <f t="shared" si="216"/>
        <v>15000</v>
      </c>
      <c r="EQ117" s="144">
        <f t="shared" si="216"/>
        <v>15000</v>
      </c>
      <c r="ER117" s="144">
        <f t="shared" si="216"/>
        <v>15000</v>
      </c>
      <c r="ES117" s="144">
        <f t="shared" si="216"/>
        <v>15000</v>
      </c>
      <c r="ET117" s="144">
        <f t="shared" si="216"/>
        <v>15000</v>
      </c>
      <c r="EU117" s="144">
        <f t="shared" si="216"/>
        <v>15000</v>
      </c>
      <c r="EV117" s="144">
        <f t="shared" si="216"/>
        <v>15000</v>
      </c>
      <c r="EW117" s="144">
        <f t="shared" si="216"/>
        <v>15000</v>
      </c>
      <c r="EX117" s="147">
        <f>PV(0.05,'PV factor'!C292,,-BR117)</f>
        <v>27210.884353741494</v>
      </c>
      <c r="EY117" s="147">
        <f>PV(0.05,'PV factor'!D292,,-BS117)</f>
        <v>0</v>
      </c>
      <c r="EZ117" s="147">
        <f>PV(0.05,'PV factor'!E292,,-BT117)</f>
        <v>0</v>
      </c>
      <c r="FA117" s="147">
        <f>PV(0.05,'PV factor'!F292,,-BU117)</f>
        <v>0</v>
      </c>
      <c r="FB117" s="147">
        <f>PV(0.05,'PV factor'!G292,,-BV117)</f>
        <v>0</v>
      </c>
      <c r="FC117" s="147">
        <f>PV(0.05,'PV factor'!H292,,-BW117)</f>
        <v>0</v>
      </c>
      <c r="FD117" s="147">
        <f>PV(0.05,'PV factor'!I292,,-BX117)</f>
        <v>0</v>
      </c>
      <c r="FE117" s="147">
        <f>PV(0.05,'PV factor'!J292,,-BY117)</f>
        <v>0</v>
      </c>
      <c r="FF117" s="147">
        <f>PV(0.05,'PV factor'!K292,,-BZ117)</f>
        <v>0</v>
      </c>
      <c r="FG117" s="147">
        <f>PV(0.05,'PV factor'!L292,,-CA117)</f>
        <v>0</v>
      </c>
      <c r="FH117" s="147">
        <f>PV(0.05,'PV factor'!M292,,-CB117)</f>
        <v>0</v>
      </c>
      <c r="FI117" s="147">
        <f>PV(0.05,'PV factor'!N292,,-CC117)</f>
        <v>0</v>
      </c>
      <c r="FJ117" s="147">
        <f>PV(0.05,'PV factor'!O292,,-CD117)</f>
        <v>0</v>
      </c>
      <c r="FK117" s="147">
        <f>PV(0.05,'PV factor'!P292,,-CE117)</f>
        <v>0</v>
      </c>
      <c r="FL117" s="147">
        <f>PV(0.05,'PV factor'!Q292,,-CF117)</f>
        <v>0</v>
      </c>
      <c r="FM117" s="147">
        <f>PV(0.05,'PV factor'!R292,,-CG117)</f>
        <v>0</v>
      </c>
      <c r="FN117" s="147">
        <f>PV(0.05,'PV factor'!S292,,-CH117)</f>
        <v>0</v>
      </c>
      <c r="FO117" s="147">
        <f>PV(0.05,'PV factor'!T292,,-CI117)</f>
        <v>0</v>
      </c>
      <c r="FP117" s="147">
        <f>PV(0.05,'PV factor'!U292,,-CJ117)</f>
        <v>0</v>
      </c>
      <c r="FQ117" s="147">
        <f>PV(0.05,'PV factor'!V292,,-CK117)</f>
        <v>0</v>
      </c>
      <c r="FR117" s="147">
        <f>PV(0.05,'PV factor'!W292,,-CL117)</f>
        <v>0</v>
      </c>
      <c r="FS117" s="147">
        <f>PV(0.05,'PV factor'!X292,,-CM117)</f>
        <v>0</v>
      </c>
      <c r="FT117" s="147">
        <f>PV(0.05,'PV factor'!Y292,,-CN117)</f>
        <v>0</v>
      </c>
      <c r="FU117" s="147">
        <f>PV(0.05,'PV factor'!Z292,,-CO117)</f>
        <v>0</v>
      </c>
      <c r="FV117" s="147">
        <f>PV(0.05,'PV factor'!AA292,,-CP117)</f>
        <v>0</v>
      </c>
      <c r="FW117" s="147">
        <f>PV(0.05,'PV factor'!AB292,,-CQ117)</f>
        <v>0</v>
      </c>
      <c r="FX117" s="147">
        <f>PV(0.05,'PV factor'!AC292,,-CR117)</f>
        <v>0</v>
      </c>
      <c r="FY117" s="147">
        <f>PV(0.05,'PV factor'!AD292,,-CS117)</f>
        <v>0</v>
      </c>
      <c r="FZ117" s="147">
        <f>PV(0.05,'PV factor'!AE292,,-CT117)</f>
        <v>0</v>
      </c>
      <c r="GA117" s="147">
        <f>PV(0.05,'PV factor'!AF292,,-CU117)</f>
        <v>0</v>
      </c>
      <c r="GB117" s="147">
        <f>PV(0.05,'PV factor'!AG292,,-CV117)</f>
        <v>0</v>
      </c>
      <c r="GC117" s="147">
        <f>PV(0.05,'PV factor'!AH292,,-CW117)</f>
        <v>0</v>
      </c>
      <c r="GD117" s="147">
        <f>PV(0.05,'PV factor'!AI292,,-CX117)</f>
        <v>0</v>
      </c>
      <c r="GE117" s="147">
        <f>PV(0.05,'PV factor'!AJ292,,-CY117)</f>
        <v>0</v>
      </c>
      <c r="GF117" s="147">
        <f>PV(0.05,'PV factor'!AK292,,-CZ117)</f>
        <v>0</v>
      </c>
      <c r="GG117" s="147">
        <f>PV(0.05,'PV factor'!AL292,,-DA117)</f>
        <v>0</v>
      </c>
      <c r="GH117" s="147">
        <f>PV(0.05,'PV factor'!AM292,,-DB117)</f>
        <v>0</v>
      </c>
      <c r="GI117" s="147">
        <f>PV(0.05,'PV factor'!AN292,,-DC117)</f>
        <v>0</v>
      </c>
      <c r="GJ117" s="147">
        <f>PV(0.05,'PV factor'!AO292,,-DD117)</f>
        <v>0</v>
      </c>
      <c r="GK117" s="147">
        <f>PV(0.05,'PV factor'!AP292,,-DE117)</f>
        <v>0</v>
      </c>
      <c r="GL117" s="147">
        <f>PV(0.05,'PV factor'!C292,,-DI117)</f>
        <v>13605.442176870747</v>
      </c>
      <c r="GM117" s="147">
        <f>PV(0.05,'PV factor'!D292,,-DJ117)</f>
        <v>12957.56397797214</v>
      </c>
      <c r="GN117" s="147">
        <f>PV(0.05,'PV factor'!E292,,-DK117)</f>
        <v>12340.537121878229</v>
      </c>
      <c r="GO117" s="147">
        <f>PV(0.05,'PV factor'!F292,,-DL117)</f>
        <v>11752.892497026884</v>
      </c>
      <c r="GP117" s="147">
        <f>PV(0.05,'PV factor'!G292,,-DM117)</f>
        <v>11193.230949549416</v>
      </c>
      <c r="GQ117" s="147">
        <f>PV(0.05,'PV factor'!H292,,-DN117)</f>
        <v>10660.219951951822</v>
      </c>
      <c r="GR117" s="147">
        <f>PV(0.05,'PV factor'!I292,,-DO117)</f>
        <v>10152.590430430308</v>
      </c>
      <c r="GS117" s="147">
        <f>PV(0.05,'PV factor'!J292,,-DP117)</f>
        <v>9669.1337432669588</v>
      </c>
      <c r="GT117" s="147">
        <f>PV(0.05,'PV factor'!K292,,-DQ117)</f>
        <v>9208.6988031113906</v>
      </c>
      <c r="GU117" s="147">
        <f>PV(0.05,'PV factor'!L292,,-DR117)</f>
        <v>8770.1893362965602</v>
      </c>
      <c r="GV117" s="147">
        <f>PV(0.05,'PV factor'!M292,,-DS117)</f>
        <v>8352.5612726633935</v>
      </c>
      <c r="GW117" s="147">
        <f>PV(0.05,'PV factor'!N292,,-DT117)</f>
        <v>7954.8202596794199</v>
      </c>
      <c r="GX117" s="147">
        <f>PV(0.05,'PV factor'!O292,,-DU117)</f>
        <v>7576.0192949327829</v>
      </c>
      <c r="GY117" s="147">
        <f>PV(0.05,'PV factor'!P292,,-DV117)</f>
        <v>7215.2564713645525</v>
      </c>
      <c r="GZ117" s="147">
        <f>PV(0.05,'PV factor'!Q292,,-DW117)</f>
        <v>6871.6728298710032</v>
      </c>
      <c r="HA117" s="147">
        <f>PV(0.05,'PV factor'!R292,,-DX117)</f>
        <v>6544.4503141628593</v>
      </c>
      <c r="HB117" s="147">
        <f>PV(0.05,'PV factor'!S292,,-DY117)</f>
        <v>6232.8098230122469</v>
      </c>
      <c r="HC117" s="147">
        <f>PV(0.05,'PV factor'!T292,,-DZ117)</f>
        <v>5936.0093552497592</v>
      </c>
      <c r="HD117" s="147">
        <f>PV(0.05,'PV factor'!U292,,-EA117)</f>
        <v>5653.3422430950086</v>
      </c>
      <c r="HE117" s="147">
        <f>PV(0.05,'PV factor'!V292,,-EB117)</f>
        <v>5384.1354696142944</v>
      </c>
      <c r="HF117" s="147">
        <f>PV(0.05,'PV factor'!W292,,-EC117)</f>
        <v>5127.7480662993285</v>
      </c>
      <c r="HG117" s="147">
        <f>PV(0.05,'PV factor'!X292,,-ED117)</f>
        <v>4883.5695869517403</v>
      </c>
      <c r="HH117" s="147">
        <f>PV(0.05,'PV factor'!Y292,,-EE117)</f>
        <v>4651.0186542397532</v>
      </c>
      <c r="HI117" s="147">
        <f>PV(0.05,'PV factor'!Z292,,-EF117)</f>
        <v>4429.5415754664318</v>
      </c>
      <c r="HJ117" s="147">
        <f>PV(0.05,'PV factor'!AA292,,-EG117)</f>
        <v>4218.6110242537443</v>
      </c>
      <c r="HK117" s="147">
        <f>PV(0.05,'PV factor'!AB292,,-EH117)</f>
        <v>4017.7247850035656</v>
      </c>
      <c r="HL117" s="147">
        <f>PV(0.05,'PV factor'!AC292,,-EI117)</f>
        <v>3826.4045571462534</v>
      </c>
      <c r="HM117" s="147">
        <f>PV(0.05,'PV factor'!AD292,,-EJ117)</f>
        <v>3644.1948163297643</v>
      </c>
      <c r="HN117" s="147">
        <f>PV(0.05,'PV factor'!AE292,,-EK117)</f>
        <v>3470.6617298378719</v>
      </c>
      <c r="HO117" s="147">
        <f>PV(0.05,'PV factor'!AF292,,-EL117)</f>
        <v>3305.392123655115</v>
      </c>
      <c r="HP117" s="147">
        <f>PV(0.05,'PV factor'!AG292,,-EM117)</f>
        <v>3147.9924987191575</v>
      </c>
      <c r="HQ117" s="147">
        <f>PV(0.05,'PV factor'!AH292,,-EN117)</f>
        <v>2998.0880940182451</v>
      </c>
      <c r="HR117" s="147">
        <f>PV(0.05,'PV factor'!AI292,,-EO117)</f>
        <v>2855.3219943030908</v>
      </c>
      <c r="HS117" s="147">
        <f>PV(0.05,'PV factor'!AJ292,,-EP117)</f>
        <v>2719.3542802886573</v>
      </c>
      <c r="HT117" s="147">
        <f>PV(0.05,'PV factor'!AK292,,-EQ117)</f>
        <v>2589.8612193225313</v>
      </c>
      <c r="HU117" s="147">
        <f>PV(0.05,'PV factor'!AL292,,-ER117)</f>
        <v>2466.5344945928864</v>
      </c>
      <c r="HV117" s="147">
        <f>PV(0.05,'PV factor'!AM292,,-ES117)</f>
        <v>2349.0804710408447</v>
      </c>
      <c r="HW117" s="147">
        <f>PV(0.05,'PV factor'!AN292,,-ET117)</f>
        <v>2237.2194962293756</v>
      </c>
      <c r="HX117" s="147">
        <f>PV(0.05,'PV factor'!AO292,,-EU117)</f>
        <v>2130.6852345041675</v>
      </c>
      <c r="HY117" s="147">
        <f>PV(0.05,'PV factor'!AP292,,-EV117)</f>
        <v>2029.2240328611117</v>
      </c>
      <c r="HZ117" s="147">
        <f t="shared" si="165"/>
        <v>27210.884353741494</v>
      </c>
      <c r="IA117" s="147">
        <f t="shared" si="166"/>
        <v>110310.49898835445</v>
      </c>
      <c r="IB117" s="401">
        <f t="shared" si="167"/>
        <v>4.0539108378220261</v>
      </c>
    </row>
    <row r="118" spans="1:236" ht="90" customHeight="1" x14ac:dyDescent="0.2">
      <c r="A118" s="161" t="s">
        <v>3062</v>
      </c>
      <c r="B118" s="150" t="s">
        <v>3063</v>
      </c>
      <c r="C118" s="150" t="s">
        <v>3412</v>
      </c>
      <c r="D118" s="165">
        <v>12</v>
      </c>
      <c r="E118" s="150" t="s">
        <v>3099</v>
      </c>
      <c r="F118" s="151" t="s">
        <v>3100</v>
      </c>
      <c r="G118" s="151" t="s">
        <v>3101</v>
      </c>
      <c r="H118" s="79" t="s">
        <v>77</v>
      </c>
      <c r="I118" s="151" t="s">
        <v>3102</v>
      </c>
      <c r="J118" s="151">
        <v>10</v>
      </c>
      <c r="K118" s="227" t="s">
        <v>79</v>
      </c>
      <c r="L118" s="79">
        <v>57569</v>
      </c>
      <c r="M118" s="79" t="s">
        <v>3089</v>
      </c>
      <c r="N118" s="79" t="s">
        <v>147</v>
      </c>
      <c r="O118" s="90" t="s">
        <v>148</v>
      </c>
      <c r="P118" s="79" t="s">
        <v>467</v>
      </c>
      <c r="Q118" s="112" t="s">
        <v>100</v>
      </c>
      <c r="R118" s="79" t="s">
        <v>108</v>
      </c>
      <c r="S118" s="79" t="s">
        <v>99</v>
      </c>
      <c r="T118" s="79" t="s">
        <v>1850</v>
      </c>
      <c r="U118" s="79" t="s">
        <v>100</v>
      </c>
      <c r="V118" s="81">
        <v>1</v>
      </c>
      <c r="W118" s="162">
        <v>422590</v>
      </c>
      <c r="X118" s="162">
        <v>0</v>
      </c>
      <c r="Y118" s="258">
        <v>88590</v>
      </c>
      <c r="Z118" s="258">
        <v>80000</v>
      </c>
      <c r="AA118" s="258">
        <v>80000</v>
      </c>
      <c r="AB118" s="258">
        <v>80000</v>
      </c>
      <c r="AC118" s="258">
        <v>94000</v>
      </c>
      <c r="AD118" s="258">
        <v>0</v>
      </c>
      <c r="AE118" s="149">
        <v>0</v>
      </c>
      <c r="AF118" s="149">
        <v>0</v>
      </c>
      <c r="AG118" s="149">
        <v>0</v>
      </c>
      <c r="AH118" s="149">
        <v>0</v>
      </c>
      <c r="AI118" s="88" t="s">
        <v>88</v>
      </c>
      <c r="AJ118" s="162">
        <v>0</v>
      </c>
      <c r="AK118" s="162">
        <v>0</v>
      </c>
      <c r="AL118" s="162">
        <v>0</v>
      </c>
      <c r="AM118" s="162">
        <v>0</v>
      </c>
      <c r="AN118" s="162">
        <v>0</v>
      </c>
      <c r="AO118" s="162">
        <v>0</v>
      </c>
      <c r="AP118" s="162">
        <v>0</v>
      </c>
      <c r="AQ118" s="149">
        <v>0</v>
      </c>
      <c r="AR118" s="149">
        <v>0</v>
      </c>
      <c r="AS118" s="149">
        <v>0</v>
      </c>
      <c r="AT118" s="149">
        <v>0</v>
      </c>
      <c r="AU118" s="151" t="s">
        <v>3103</v>
      </c>
      <c r="AV118" s="230">
        <f t="shared" si="133"/>
        <v>0</v>
      </c>
      <c r="AW118" s="230">
        <f t="shared" si="134"/>
        <v>0</v>
      </c>
      <c r="AX118" s="230" t="str">
        <f t="shared" si="135"/>
        <v>E1</v>
      </c>
      <c r="AY118" s="141">
        <f t="shared" si="136"/>
        <v>9</v>
      </c>
      <c r="AZ118" s="70">
        <f t="shared" si="137"/>
        <v>1</v>
      </c>
      <c r="BA118" s="70">
        <f t="shared" si="138"/>
        <v>1</v>
      </c>
      <c r="BB118" s="70">
        <f t="shared" si="139"/>
        <v>1</v>
      </c>
      <c r="BC118" s="70">
        <f t="shared" si="140"/>
        <v>1</v>
      </c>
      <c r="BD118" s="70">
        <f t="shared" si="141"/>
        <v>1</v>
      </c>
      <c r="BE118" s="70">
        <f t="shared" si="142"/>
        <v>1</v>
      </c>
      <c r="BF118" s="70">
        <f t="shared" si="143"/>
        <v>1</v>
      </c>
      <c r="BG118" s="71">
        <f t="shared" si="144"/>
        <v>0</v>
      </c>
      <c r="BH118" s="71">
        <f t="shared" si="145"/>
        <v>1</v>
      </c>
      <c r="BI118" s="71">
        <f t="shared" si="146"/>
        <v>0</v>
      </c>
      <c r="BJ118" s="71">
        <f t="shared" si="147"/>
        <v>1</v>
      </c>
      <c r="BK118" s="71">
        <f t="shared" si="148"/>
        <v>0</v>
      </c>
      <c r="BL118" s="70">
        <f t="shared" si="149"/>
        <v>1</v>
      </c>
      <c r="BM118" s="70">
        <f t="shared" si="150"/>
        <v>1</v>
      </c>
      <c r="BN118" s="70">
        <f t="shared" si="151"/>
        <v>0</v>
      </c>
      <c r="BO118" s="70">
        <f t="shared" si="152"/>
        <v>1</v>
      </c>
      <c r="BP118" s="144">
        <f t="shared" si="153"/>
        <v>88590</v>
      </c>
      <c r="BQ118" s="144">
        <f t="shared" si="154"/>
        <v>80000</v>
      </c>
      <c r="BR118" s="144">
        <f t="shared" si="155"/>
        <v>80000</v>
      </c>
      <c r="BS118" s="144">
        <f t="shared" si="156"/>
        <v>80000</v>
      </c>
      <c r="BT118" s="144">
        <f t="shared" si="157"/>
        <v>94000</v>
      </c>
      <c r="BU118" s="144">
        <f t="shared" si="158"/>
        <v>0</v>
      </c>
      <c r="BV118" s="144">
        <f t="shared" si="159"/>
        <v>0</v>
      </c>
      <c r="BW118" s="144">
        <f t="shared" si="160"/>
        <v>0</v>
      </c>
      <c r="BX118" s="144">
        <f t="shared" si="161"/>
        <v>0</v>
      </c>
      <c r="BY118" s="144">
        <f t="shared" si="162"/>
        <v>0</v>
      </c>
      <c r="BZ118" s="9">
        <v>0</v>
      </c>
      <c r="CA118" s="9">
        <v>0</v>
      </c>
      <c r="CB118" s="9">
        <v>0</v>
      </c>
      <c r="CC118" s="9">
        <v>0</v>
      </c>
      <c r="CD118" s="9">
        <v>0</v>
      </c>
      <c r="CE118" s="9">
        <v>0</v>
      </c>
      <c r="CF118" s="9">
        <v>0</v>
      </c>
      <c r="CG118" s="9">
        <v>0</v>
      </c>
      <c r="CH118" s="9">
        <v>0</v>
      </c>
      <c r="CI118" s="9">
        <v>0</v>
      </c>
      <c r="CJ118" s="9">
        <v>0</v>
      </c>
      <c r="CK118" s="9">
        <v>0</v>
      </c>
      <c r="CL118" s="9">
        <v>0</v>
      </c>
      <c r="CM118" s="9">
        <v>0</v>
      </c>
      <c r="CN118" s="9">
        <v>0</v>
      </c>
      <c r="CO118" s="9">
        <v>0</v>
      </c>
      <c r="CP118" s="9">
        <v>0</v>
      </c>
      <c r="CQ118" s="9">
        <v>0</v>
      </c>
      <c r="CR118" s="9">
        <v>0</v>
      </c>
      <c r="CS118" s="9">
        <v>0</v>
      </c>
      <c r="CT118" s="9">
        <v>0</v>
      </c>
      <c r="CU118" s="9">
        <v>0</v>
      </c>
      <c r="CV118" s="9">
        <v>0</v>
      </c>
      <c r="CW118" s="9">
        <v>0</v>
      </c>
      <c r="CX118" s="9">
        <v>0</v>
      </c>
      <c r="CY118" s="9">
        <v>0</v>
      </c>
      <c r="CZ118" s="9">
        <v>0</v>
      </c>
      <c r="DA118" s="9">
        <v>0</v>
      </c>
      <c r="DB118" s="9">
        <v>0</v>
      </c>
      <c r="DC118" s="9">
        <v>0</v>
      </c>
      <c r="DD118" s="9">
        <v>0</v>
      </c>
      <c r="DE118" s="9">
        <v>0</v>
      </c>
      <c r="DF118" s="9">
        <v>0</v>
      </c>
      <c r="DG118" s="144">
        <f t="shared" si="163"/>
        <v>57569</v>
      </c>
      <c r="DH118" s="144">
        <f t="shared" ref="DH118:EW118" si="217">DG118</f>
        <v>57569</v>
      </c>
      <c r="DI118" s="144">
        <f t="shared" si="217"/>
        <v>57569</v>
      </c>
      <c r="DJ118" s="144">
        <f t="shared" si="217"/>
        <v>57569</v>
      </c>
      <c r="DK118" s="144">
        <f t="shared" si="217"/>
        <v>57569</v>
      </c>
      <c r="DL118" s="144">
        <f t="shared" si="217"/>
        <v>57569</v>
      </c>
      <c r="DM118" s="144">
        <f t="shared" si="217"/>
        <v>57569</v>
      </c>
      <c r="DN118" s="144">
        <f t="shared" si="217"/>
        <v>57569</v>
      </c>
      <c r="DO118" s="144">
        <f t="shared" si="217"/>
        <v>57569</v>
      </c>
      <c r="DP118" s="144">
        <f t="shared" si="217"/>
        <v>57569</v>
      </c>
      <c r="DQ118" s="144">
        <f t="shared" si="217"/>
        <v>57569</v>
      </c>
      <c r="DR118" s="144">
        <f t="shared" si="217"/>
        <v>57569</v>
      </c>
      <c r="DS118" s="144">
        <f t="shared" si="217"/>
        <v>57569</v>
      </c>
      <c r="DT118" s="144">
        <f t="shared" si="217"/>
        <v>57569</v>
      </c>
      <c r="DU118" s="144">
        <f t="shared" si="217"/>
        <v>57569</v>
      </c>
      <c r="DV118" s="144">
        <f t="shared" si="217"/>
        <v>57569</v>
      </c>
      <c r="DW118" s="144">
        <f t="shared" si="217"/>
        <v>57569</v>
      </c>
      <c r="DX118" s="144">
        <f t="shared" si="217"/>
        <v>57569</v>
      </c>
      <c r="DY118" s="144">
        <f t="shared" si="217"/>
        <v>57569</v>
      </c>
      <c r="DZ118" s="144">
        <f t="shared" si="217"/>
        <v>57569</v>
      </c>
      <c r="EA118" s="144">
        <f t="shared" si="217"/>
        <v>57569</v>
      </c>
      <c r="EB118" s="144">
        <f t="shared" si="217"/>
        <v>57569</v>
      </c>
      <c r="EC118" s="144">
        <f t="shared" si="217"/>
        <v>57569</v>
      </c>
      <c r="ED118" s="144">
        <f t="shared" si="217"/>
        <v>57569</v>
      </c>
      <c r="EE118" s="144">
        <f t="shared" si="217"/>
        <v>57569</v>
      </c>
      <c r="EF118" s="144">
        <f t="shared" si="217"/>
        <v>57569</v>
      </c>
      <c r="EG118" s="144">
        <f t="shared" si="217"/>
        <v>57569</v>
      </c>
      <c r="EH118" s="144">
        <f t="shared" si="217"/>
        <v>57569</v>
      </c>
      <c r="EI118" s="144">
        <f t="shared" si="217"/>
        <v>57569</v>
      </c>
      <c r="EJ118" s="144">
        <f t="shared" si="217"/>
        <v>57569</v>
      </c>
      <c r="EK118" s="144">
        <f t="shared" si="217"/>
        <v>57569</v>
      </c>
      <c r="EL118" s="144">
        <f t="shared" si="217"/>
        <v>57569</v>
      </c>
      <c r="EM118" s="144">
        <f t="shared" si="217"/>
        <v>57569</v>
      </c>
      <c r="EN118" s="144">
        <f t="shared" si="217"/>
        <v>57569</v>
      </c>
      <c r="EO118" s="144">
        <f t="shared" si="217"/>
        <v>57569</v>
      </c>
      <c r="EP118" s="144">
        <f t="shared" si="217"/>
        <v>57569</v>
      </c>
      <c r="EQ118" s="144">
        <f t="shared" si="217"/>
        <v>57569</v>
      </c>
      <c r="ER118" s="144">
        <f t="shared" si="217"/>
        <v>57569</v>
      </c>
      <c r="ES118" s="144">
        <f t="shared" si="217"/>
        <v>57569</v>
      </c>
      <c r="ET118" s="144">
        <f t="shared" si="217"/>
        <v>57569</v>
      </c>
      <c r="EU118" s="144">
        <f t="shared" si="217"/>
        <v>57569</v>
      </c>
      <c r="EV118" s="144">
        <f t="shared" si="217"/>
        <v>57569</v>
      </c>
      <c r="EW118" s="144">
        <f t="shared" si="217"/>
        <v>57569</v>
      </c>
      <c r="EX118" s="147">
        <f>PV(0.05,'PV factor'!C451,,-BR118)</f>
        <v>72562.358276643994</v>
      </c>
      <c r="EY118" s="147">
        <f>PV(0.05,'PV factor'!D451,,-BS118)</f>
        <v>69107.007882518083</v>
      </c>
      <c r="EZ118" s="147">
        <f>PV(0.05,'PV factor'!E451,,-BT118)</f>
        <v>77334.032630436908</v>
      </c>
      <c r="FA118" s="147">
        <f>PV(0.05,'PV factor'!F451,,-BU118)</f>
        <v>0</v>
      </c>
      <c r="FB118" s="147">
        <f>PV(0.05,'PV factor'!G451,,-BV118)</f>
        <v>0</v>
      </c>
      <c r="FC118" s="147">
        <f>PV(0.05,'PV factor'!H451,,-BW118)</f>
        <v>0</v>
      </c>
      <c r="FD118" s="147">
        <f>PV(0.05,'PV factor'!I451,,-BX118)</f>
        <v>0</v>
      </c>
      <c r="FE118" s="147">
        <f>PV(0.05,'PV factor'!J451,,-BY118)</f>
        <v>0</v>
      </c>
      <c r="FF118" s="147">
        <f>PV(0.05,'PV factor'!K451,,-BZ118)</f>
        <v>0</v>
      </c>
      <c r="FG118" s="147">
        <f>PV(0.05,'PV factor'!L451,,-CA118)</f>
        <v>0</v>
      </c>
      <c r="FH118" s="147">
        <f>PV(0.05,'PV factor'!M451,,-CB118)</f>
        <v>0</v>
      </c>
      <c r="FI118" s="147">
        <f>PV(0.05,'PV factor'!N451,,-CC118)</f>
        <v>0</v>
      </c>
      <c r="FJ118" s="147">
        <f>PV(0.05,'PV factor'!O451,,-CD118)</f>
        <v>0</v>
      </c>
      <c r="FK118" s="147">
        <f>PV(0.05,'PV factor'!P451,,-CE118)</f>
        <v>0</v>
      </c>
      <c r="FL118" s="147">
        <f>PV(0.05,'PV factor'!Q451,,-CF118)</f>
        <v>0</v>
      </c>
      <c r="FM118" s="147">
        <f>PV(0.05,'PV factor'!R451,,-CG118)</f>
        <v>0</v>
      </c>
      <c r="FN118" s="147">
        <f>PV(0.05,'PV factor'!S451,,-CH118)</f>
        <v>0</v>
      </c>
      <c r="FO118" s="147">
        <f>PV(0.05,'PV factor'!T451,,-CI118)</f>
        <v>0</v>
      </c>
      <c r="FP118" s="147">
        <f>PV(0.05,'PV factor'!U451,,-CJ118)</f>
        <v>0</v>
      </c>
      <c r="FQ118" s="147">
        <f>PV(0.05,'PV factor'!V451,,-CK118)</f>
        <v>0</v>
      </c>
      <c r="FR118" s="147">
        <f>PV(0.05,'PV factor'!W451,,-CL118)</f>
        <v>0</v>
      </c>
      <c r="FS118" s="147">
        <f>PV(0.05,'PV factor'!X451,,-CM118)</f>
        <v>0</v>
      </c>
      <c r="FT118" s="147">
        <f>PV(0.05,'PV factor'!Y451,,-CN118)</f>
        <v>0</v>
      </c>
      <c r="FU118" s="147">
        <f>PV(0.05,'PV factor'!Z451,,-CO118)</f>
        <v>0</v>
      </c>
      <c r="FV118" s="147">
        <f>PV(0.05,'PV factor'!AA451,,-CP118)</f>
        <v>0</v>
      </c>
      <c r="FW118" s="147">
        <f>PV(0.05,'PV factor'!AB451,,-CQ118)</f>
        <v>0</v>
      </c>
      <c r="FX118" s="147">
        <f>PV(0.05,'PV factor'!AC451,,-CR118)</f>
        <v>0</v>
      </c>
      <c r="FY118" s="147">
        <f>PV(0.05,'PV factor'!AD451,,-CS118)</f>
        <v>0</v>
      </c>
      <c r="FZ118" s="147">
        <f>PV(0.05,'PV factor'!AE451,,-CT118)</f>
        <v>0</v>
      </c>
      <c r="GA118" s="147">
        <f>PV(0.05,'PV factor'!AF451,,-CU118)</f>
        <v>0</v>
      </c>
      <c r="GB118" s="147">
        <f>PV(0.05,'PV factor'!AG451,,-CV118)</f>
        <v>0</v>
      </c>
      <c r="GC118" s="147">
        <f>PV(0.05,'PV factor'!AH451,,-CW118)</f>
        <v>0</v>
      </c>
      <c r="GD118" s="147">
        <f>PV(0.05,'PV factor'!AI451,,-CX118)</f>
        <v>0</v>
      </c>
      <c r="GE118" s="147">
        <f>PV(0.05,'PV factor'!AJ451,,-CY118)</f>
        <v>0</v>
      </c>
      <c r="GF118" s="147">
        <f>PV(0.05,'PV factor'!AK451,,-CZ118)</f>
        <v>0</v>
      </c>
      <c r="GG118" s="147">
        <f>PV(0.05,'PV factor'!AL451,,-DA118)</f>
        <v>0</v>
      </c>
      <c r="GH118" s="147">
        <f>PV(0.05,'PV factor'!AM451,,-DB118)</f>
        <v>0</v>
      </c>
      <c r="GI118" s="147">
        <f>PV(0.05,'PV factor'!AN451,,-DC118)</f>
        <v>0</v>
      </c>
      <c r="GJ118" s="147">
        <f>PV(0.05,'PV factor'!AO451,,-DD118)</f>
        <v>0</v>
      </c>
      <c r="GK118" s="147">
        <f>PV(0.05,'PV factor'!AP451,,-DE118)</f>
        <v>0</v>
      </c>
      <c r="GL118" s="147">
        <f>PV(0.05,'PV factor'!C451,,-DI118)</f>
        <v>52216.780045351472</v>
      </c>
      <c r="GM118" s="147">
        <f>PV(0.05,'PV factor'!D451,,-DJ118)</f>
        <v>49730.266709858544</v>
      </c>
      <c r="GN118" s="147">
        <f>PV(0.05,'PV factor'!E451,,-DK118)</f>
        <v>47362.158771293856</v>
      </c>
      <c r="GO118" s="147">
        <f>PV(0.05,'PV factor'!F451,,-DL118)</f>
        <v>45106.817877422713</v>
      </c>
      <c r="GP118" s="147">
        <f>PV(0.05,'PV factor'!G451,,-DM118)</f>
        <v>42958.87416897402</v>
      </c>
      <c r="GQ118" s="147">
        <f>PV(0.05,'PV factor'!H451,,-DN118)</f>
        <v>40913.213494260963</v>
      </c>
      <c r="GR118" s="147">
        <f>PV(0.05,'PV factor'!I451,,-DO118)</f>
        <v>38964.965232629489</v>
      </c>
      <c r="GS118" s="147">
        <f>PV(0.05,'PV factor'!J451,,-DP118)</f>
        <v>37109.490697742374</v>
      </c>
      <c r="GT118" s="147">
        <f>PV(0.05,'PV factor'!K451,,-DQ118)</f>
        <v>35342.372093087972</v>
      </c>
      <c r="GU118" s="147">
        <f>PV(0.05,'PV factor'!L451,,-DR118)</f>
        <v>33659.401993417116</v>
      </c>
      <c r="GV118" s="147">
        <f>PV(0.05,'PV factor'!M451,,-DS118)</f>
        <v>32056.573327063925</v>
      </c>
      <c r="GW118" s="147">
        <f>PV(0.05,'PV factor'!N451,,-DT118)</f>
        <v>30530.069835298968</v>
      </c>
      <c r="GX118" s="147">
        <f>PV(0.05,'PV factor'!O451,,-DU118)</f>
        <v>29076.256985999025</v>
      </c>
      <c r="GY118" s="147">
        <f>PV(0.05,'PV factor'!P451,,-DV118)</f>
        <v>27691.673319999063</v>
      </c>
      <c r="GZ118" s="147">
        <f>PV(0.05,'PV factor'!Q451,,-DW118)</f>
        <v>26373.022209522918</v>
      </c>
      <c r="HA118" s="147">
        <f>PV(0.05,'PV factor'!R451,,-DX118)</f>
        <v>25117.164009069442</v>
      </c>
      <c r="HB118" s="147">
        <f>PV(0.05,'PV factor'!S451,,-DY118)</f>
        <v>23921.108580066139</v>
      </c>
      <c r="HC118" s="147">
        <f>PV(0.05,'PV factor'!T451,,-DZ118)</f>
        <v>22782.008171491558</v>
      </c>
      <c r="HD118" s="147">
        <f>PV(0.05,'PV factor'!U451,,-EA118)</f>
        <v>21697.15063951577</v>
      </c>
      <c r="HE118" s="147">
        <f>PV(0.05,'PV factor'!V451,,-EB118)</f>
        <v>20663.952990015019</v>
      </c>
      <c r="HF118" s="147">
        <f>PV(0.05,'PV factor'!W451,,-EC118)</f>
        <v>19679.955228585735</v>
      </c>
      <c r="HG118" s="147">
        <f>PV(0.05,'PV factor'!X451,,-ED118)</f>
        <v>18742.814503414982</v>
      </c>
      <c r="HH118" s="147">
        <f>PV(0.05,'PV factor'!Y451,,-EE118)</f>
        <v>17850.299527061889</v>
      </c>
      <c r="HI118" s="147">
        <f>PV(0.05,'PV factor'!Z451,,-EF118)</f>
        <v>17000.285263868467</v>
      </c>
      <c r="HJ118" s="147">
        <f>PV(0.05,'PV factor'!AA451,,-EG118)</f>
        <v>16190.74787035092</v>
      </c>
      <c r="HK118" s="147">
        <f>PV(0.05,'PV factor'!AB451,,-EH118)</f>
        <v>15419.759876524684</v>
      </c>
      <c r="HL118" s="147">
        <f>PV(0.05,'PV factor'!AC451,,-EI118)</f>
        <v>14685.485596690178</v>
      </c>
      <c r="HM118" s="147">
        <f>PV(0.05,'PV factor'!AD451,,-EJ118)</f>
        <v>13986.176758752546</v>
      </c>
      <c r="HN118" s="147">
        <f>PV(0.05,'PV factor'!AE451,,-EK118)</f>
        <v>13320.168341669098</v>
      </c>
      <c r="HO118" s="147">
        <f>PV(0.05,'PV factor'!AF451,,-EL118)</f>
        <v>12685.874611113421</v>
      </c>
      <c r="HP118" s="147">
        <f>PV(0.05,'PV factor'!AG451,,-EM118)</f>
        <v>12081.785343917545</v>
      </c>
      <c r="HQ118" s="147">
        <f>PV(0.05,'PV factor'!AH451,,-EN118)</f>
        <v>11506.462232302423</v>
      </c>
      <c r="HR118" s="147">
        <f>PV(0.05,'PV factor'!AI451,,-EO118)</f>
        <v>10958.535459335642</v>
      </c>
      <c r="HS118" s="147">
        <f>PV(0.05,'PV factor'!AJ451,,-EP118)</f>
        <v>10436.700437462514</v>
      </c>
      <c r="HT118" s="147">
        <f>PV(0.05,'PV factor'!AK451,,-EQ118)</f>
        <v>9939.7147023452526</v>
      </c>
      <c r="HU118" s="147">
        <f>PV(0.05,'PV factor'!AL451,,-ER118)</f>
        <v>9466.3949546145268</v>
      </c>
      <c r="HV118" s="147">
        <f>PV(0.05,'PV factor'!AM451,,-ES118)</f>
        <v>9015.6142424900263</v>
      </c>
      <c r="HW118" s="147">
        <f>PV(0.05,'PV factor'!AN451,,-ET118)</f>
        <v>8586.2992785619281</v>
      </c>
      <c r="HX118" s="147">
        <f>PV(0.05,'PV factor'!AO451,,-EU118)</f>
        <v>8177.4278843446946</v>
      </c>
      <c r="HY118" s="147">
        <f>PV(0.05,'PV factor'!AP451,,-EV118)</f>
        <v>7788.0265565187556</v>
      </c>
      <c r="HZ118" s="147">
        <f t="shared" si="165"/>
        <v>219003.39878959898</v>
      </c>
      <c r="IA118" s="147">
        <f t="shared" si="166"/>
        <v>423364.34108403855</v>
      </c>
      <c r="IB118" s="401">
        <f t="shared" si="167"/>
        <v>1.9331405056903854</v>
      </c>
    </row>
    <row r="119" spans="1:236" ht="90" customHeight="1" x14ac:dyDescent="0.2">
      <c r="A119" s="161" t="s">
        <v>2265</v>
      </c>
      <c r="B119" s="150" t="s">
        <v>3213</v>
      </c>
      <c r="C119" s="150" t="s">
        <v>3245</v>
      </c>
      <c r="D119" s="79">
        <v>7</v>
      </c>
      <c r="E119" s="150" t="s">
        <v>3246</v>
      </c>
      <c r="F119" s="150" t="s">
        <v>3247</v>
      </c>
      <c r="G119" s="150" t="s">
        <v>3248</v>
      </c>
      <c r="H119" s="79" t="s">
        <v>77</v>
      </c>
      <c r="I119" s="150" t="s">
        <v>2584</v>
      </c>
      <c r="J119" s="151">
        <v>40</v>
      </c>
      <c r="K119" s="227" t="s">
        <v>94</v>
      </c>
      <c r="L119" s="111">
        <v>15120</v>
      </c>
      <c r="M119" s="113" t="s">
        <v>3249</v>
      </c>
      <c r="N119" s="79" t="s">
        <v>81</v>
      </c>
      <c r="O119" s="73" t="s">
        <v>106</v>
      </c>
      <c r="P119" s="79" t="s">
        <v>107</v>
      </c>
      <c r="Q119" s="112" t="s">
        <v>100</v>
      </c>
      <c r="R119" s="79" t="s">
        <v>226</v>
      </c>
      <c r="S119" s="79" t="s">
        <v>99</v>
      </c>
      <c r="T119" s="79" t="s">
        <v>2696</v>
      </c>
      <c r="U119" s="79" t="s">
        <v>100</v>
      </c>
      <c r="V119" s="81">
        <v>1</v>
      </c>
      <c r="W119" s="162">
        <v>70000</v>
      </c>
      <c r="X119" s="162">
        <v>0</v>
      </c>
      <c r="Y119" s="162">
        <v>0</v>
      </c>
      <c r="Z119" s="127">
        <v>0</v>
      </c>
      <c r="AA119" s="149">
        <v>35000</v>
      </c>
      <c r="AB119" s="162">
        <v>35000</v>
      </c>
      <c r="AC119" s="162">
        <v>0</v>
      </c>
      <c r="AD119" s="162">
        <v>0</v>
      </c>
      <c r="AE119" s="149">
        <v>0</v>
      </c>
      <c r="AF119" s="149">
        <v>0</v>
      </c>
      <c r="AG119" s="149">
        <v>0</v>
      </c>
      <c r="AH119" s="149">
        <v>0</v>
      </c>
      <c r="AI119" s="219"/>
      <c r="AJ119" s="162">
        <v>0</v>
      </c>
      <c r="AK119" s="162">
        <v>0</v>
      </c>
      <c r="AL119" s="162">
        <v>0</v>
      </c>
      <c r="AM119" s="162">
        <v>0</v>
      </c>
      <c r="AN119" s="162">
        <v>0</v>
      </c>
      <c r="AO119" s="162">
        <v>0</v>
      </c>
      <c r="AP119" s="162">
        <v>0</v>
      </c>
      <c r="AQ119" s="149">
        <v>0</v>
      </c>
      <c r="AR119" s="149">
        <v>0</v>
      </c>
      <c r="AS119" s="149">
        <v>0</v>
      </c>
      <c r="AT119" s="149">
        <v>0</v>
      </c>
      <c r="AU119" s="151"/>
      <c r="AV119" s="230">
        <f t="shared" si="133"/>
        <v>1</v>
      </c>
      <c r="AW119" s="230">
        <f t="shared" si="134"/>
        <v>0</v>
      </c>
      <c r="AX119" s="230" t="str">
        <f t="shared" si="135"/>
        <v>C8</v>
      </c>
      <c r="AY119" s="141">
        <f t="shared" si="136"/>
        <v>9</v>
      </c>
      <c r="AZ119" s="70">
        <f t="shared" si="137"/>
        <v>1</v>
      </c>
      <c r="BA119" s="70">
        <f t="shared" si="138"/>
        <v>1</v>
      </c>
      <c r="BB119" s="70">
        <f t="shared" si="139"/>
        <v>1</v>
      </c>
      <c r="BC119" s="70">
        <f t="shared" si="140"/>
        <v>1</v>
      </c>
      <c r="BD119" s="70">
        <f t="shared" si="141"/>
        <v>1</v>
      </c>
      <c r="BE119" s="70">
        <f t="shared" si="142"/>
        <v>1</v>
      </c>
      <c r="BF119" s="70">
        <f t="shared" si="143"/>
        <v>1</v>
      </c>
      <c r="BG119" s="71">
        <f t="shared" si="144"/>
        <v>0</v>
      </c>
      <c r="BH119" s="71">
        <f t="shared" si="145"/>
        <v>1</v>
      </c>
      <c r="BI119" s="71">
        <f t="shared" si="146"/>
        <v>0</v>
      </c>
      <c r="BJ119" s="71">
        <f t="shared" si="147"/>
        <v>0</v>
      </c>
      <c r="BK119" s="71">
        <f t="shared" si="148"/>
        <v>1</v>
      </c>
      <c r="BL119" s="70">
        <f t="shared" si="149"/>
        <v>1</v>
      </c>
      <c r="BM119" s="70">
        <f t="shared" si="150"/>
        <v>1</v>
      </c>
      <c r="BN119" s="70">
        <f t="shared" si="151"/>
        <v>0</v>
      </c>
      <c r="BO119" s="70">
        <f t="shared" si="152"/>
        <v>1</v>
      </c>
      <c r="BP119" s="144">
        <f t="shared" si="153"/>
        <v>0</v>
      </c>
      <c r="BQ119" s="144">
        <f t="shared" si="154"/>
        <v>0</v>
      </c>
      <c r="BR119" s="144">
        <f t="shared" si="155"/>
        <v>35000</v>
      </c>
      <c r="BS119" s="144">
        <f t="shared" si="156"/>
        <v>35000</v>
      </c>
      <c r="BT119" s="144">
        <f t="shared" si="157"/>
        <v>0</v>
      </c>
      <c r="BU119" s="144">
        <f t="shared" si="158"/>
        <v>0</v>
      </c>
      <c r="BV119" s="144">
        <f t="shared" si="159"/>
        <v>0</v>
      </c>
      <c r="BW119" s="144">
        <f t="shared" si="160"/>
        <v>0</v>
      </c>
      <c r="BX119" s="144">
        <f t="shared" si="161"/>
        <v>0</v>
      </c>
      <c r="BY119" s="144">
        <f t="shared" si="162"/>
        <v>0</v>
      </c>
      <c r="BZ119" s="9">
        <v>0</v>
      </c>
      <c r="CA119" s="9">
        <v>0</v>
      </c>
      <c r="CB119" s="9">
        <v>0</v>
      </c>
      <c r="CC119" s="9">
        <v>0</v>
      </c>
      <c r="CD119" s="9">
        <v>0</v>
      </c>
      <c r="CE119" s="9">
        <v>0</v>
      </c>
      <c r="CF119" s="9">
        <v>0</v>
      </c>
      <c r="CG119" s="9">
        <v>0</v>
      </c>
      <c r="CH119" s="9">
        <v>0</v>
      </c>
      <c r="CI119" s="9">
        <v>0</v>
      </c>
      <c r="CJ119" s="9">
        <v>0</v>
      </c>
      <c r="CK119" s="9">
        <v>0</v>
      </c>
      <c r="CL119" s="9">
        <v>0</v>
      </c>
      <c r="CM119" s="9">
        <v>0</v>
      </c>
      <c r="CN119" s="9">
        <v>0</v>
      </c>
      <c r="CO119" s="9">
        <v>0</v>
      </c>
      <c r="CP119" s="9">
        <v>0</v>
      </c>
      <c r="CQ119" s="9">
        <v>0</v>
      </c>
      <c r="CR119" s="9">
        <v>0</v>
      </c>
      <c r="CS119" s="9">
        <v>0</v>
      </c>
      <c r="CT119" s="9">
        <v>0</v>
      </c>
      <c r="CU119" s="9">
        <v>0</v>
      </c>
      <c r="CV119" s="9">
        <v>0</v>
      </c>
      <c r="CW119" s="9">
        <v>0</v>
      </c>
      <c r="CX119" s="9">
        <v>0</v>
      </c>
      <c r="CY119" s="9">
        <v>0</v>
      </c>
      <c r="CZ119" s="9">
        <v>0</v>
      </c>
      <c r="DA119" s="9">
        <v>0</v>
      </c>
      <c r="DB119" s="9">
        <v>0</v>
      </c>
      <c r="DC119" s="9">
        <v>0</v>
      </c>
      <c r="DD119" s="9">
        <v>0</v>
      </c>
      <c r="DE119" s="9">
        <v>0</v>
      </c>
      <c r="DF119" s="9">
        <v>0</v>
      </c>
      <c r="DG119" s="144">
        <f t="shared" si="163"/>
        <v>15120</v>
      </c>
      <c r="DH119" s="144">
        <f t="shared" ref="DH119:EW119" si="218">DG119</f>
        <v>15120</v>
      </c>
      <c r="DI119" s="144">
        <f t="shared" si="218"/>
        <v>15120</v>
      </c>
      <c r="DJ119" s="144">
        <f t="shared" si="218"/>
        <v>15120</v>
      </c>
      <c r="DK119" s="144">
        <f t="shared" si="218"/>
        <v>15120</v>
      </c>
      <c r="DL119" s="144">
        <f t="shared" si="218"/>
        <v>15120</v>
      </c>
      <c r="DM119" s="144">
        <f t="shared" si="218"/>
        <v>15120</v>
      </c>
      <c r="DN119" s="144">
        <f t="shared" si="218"/>
        <v>15120</v>
      </c>
      <c r="DO119" s="144">
        <f t="shared" si="218"/>
        <v>15120</v>
      </c>
      <c r="DP119" s="144">
        <f t="shared" si="218"/>
        <v>15120</v>
      </c>
      <c r="DQ119" s="144">
        <f t="shared" si="218"/>
        <v>15120</v>
      </c>
      <c r="DR119" s="144">
        <f t="shared" si="218"/>
        <v>15120</v>
      </c>
      <c r="DS119" s="144">
        <f t="shared" si="218"/>
        <v>15120</v>
      </c>
      <c r="DT119" s="144">
        <f t="shared" si="218"/>
        <v>15120</v>
      </c>
      <c r="DU119" s="144">
        <f t="shared" si="218"/>
        <v>15120</v>
      </c>
      <c r="DV119" s="144">
        <f t="shared" si="218"/>
        <v>15120</v>
      </c>
      <c r="DW119" s="144">
        <f t="shared" si="218"/>
        <v>15120</v>
      </c>
      <c r="DX119" s="144">
        <f t="shared" si="218"/>
        <v>15120</v>
      </c>
      <c r="DY119" s="144">
        <f t="shared" si="218"/>
        <v>15120</v>
      </c>
      <c r="DZ119" s="144">
        <f t="shared" si="218"/>
        <v>15120</v>
      </c>
      <c r="EA119" s="144">
        <f t="shared" si="218"/>
        <v>15120</v>
      </c>
      <c r="EB119" s="144">
        <f t="shared" si="218"/>
        <v>15120</v>
      </c>
      <c r="EC119" s="144">
        <f t="shared" si="218"/>
        <v>15120</v>
      </c>
      <c r="ED119" s="144">
        <f t="shared" si="218"/>
        <v>15120</v>
      </c>
      <c r="EE119" s="144">
        <f t="shared" si="218"/>
        <v>15120</v>
      </c>
      <c r="EF119" s="144">
        <f t="shared" si="218"/>
        <v>15120</v>
      </c>
      <c r="EG119" s="144">
        <f t="shared" si="218"/>
        <v>15120</v>
      </c>
      <c r="EH119" s="144">
        <f t="shared" si="218"/>
        <v>15120</v>
      </c>
      <c r="EI119" s="144">
        <f t="shared" si="218"/>
        <v>15120</v>
      </c>
      <c r="EJ119" s="144">
        <f t="shared" si="218"/>
        <v>15120</v>
      </c>
      <c r="EK119" s="144">
        <f t="shared" si="218"/>
        <v>15120</v>
      </c>
      <c r="EL119" s="144">
        <f t="shared" si="218"/>
        <v>15120</v>
      </c>
      <c r="EM119" s="144">
        <f t="shared" si="218"/>
        <v>15120</v>
      </c>
      <c r="EN119" s="144">
        <f t="shared" si="218"/>
        <v>15120</v>
      </c>
      <c r="EO119" s="144">
        <f t="shared" si="218"/>
        <v>15120</v>
      </c>
      <c r="EP119" s="144">
        <f t="shared" si="218"/>
        <v>15120</v>
      </c>
      <c r="EQ119" s="144">
        <f t="shared" si="218"/>
        <v>15120</v>
      </c>
      <c r="ER119" s="144">
        <f t="shared" si="218"/>
        <v>15120</v>
      </c>
      <c r="ES119" s="144">
        <f t="shared" si="218"/>
        <v>15120</v>
      </c>
      <c r="ET119" s="144">
        <f t="shared" si="218"/>
        <v>15120</v>
      </c>
      <c r="EU119" s="144">
        <f t="shared" si="218"/>
        <v>15120</v>
      </c>
      <c r="EV119" s="144">
        <f t="shared" si="218"/>
        <v>15120</v>
      </c>
      <c r="EW119" s="144">
        <f t="shared" si="218"/>
        <v>15120</v>
      </c>
      <c r="EX119" s="147">
        <f>PV(0.05,'PV factor'!C332,,-BR119)</f>
        <v>31746.031746031746</v>
      </c>
      <c r="EY119" s="147">
        <f>PV(0.05,'PV factor'!D332,,-BS119)</f>
        <v>30234.315948601659</v>
      </c>
      <c r="EZ119" s="147">
        <f>PV(0.05,'PV factor'!E332,,-BT119)</f>
        <v>0</v>
      </c>
      <c r="FA119" s="147">
        <f>PV(0.05,'PV factor'!F332,,-BU119)</f>
        <v>0</v>
      </c>
      <c r="FB119" s="147">
        <f>PV(0.05,'PV factor'!G332,,-BV119)</f>
        <v>0</v>
      </c>
      <c r="FC119" s="147">
        <f>PV(0.05,'PV factor'!H332,,-BW119)</f>
        <v>0</v>
      </c>
      <c r="FD119" s="147">
        <f>PV(0.05,'PV factor'!I332,,-BX119)</f>
        <v>0</v>
      </c>
      <c r="FE119" s="147">
        <f>PV(0.05,'PV factor'!J332,,-BY119)</f>
        <v>0</v>
      </c>
      <c r="FF119" s="147">
        <f>PV(0.05,'PV factor'!K332,,-BZ119)</f>
        <v>0</v>
      </c>
      <c r="FG119" s="147">
        <f>PV(0.05,'PV factor'!L332,,-CA119)</f>
        <v>0</v>
      </c>
      <c r="FH119" s="147">
        <f>PV(0.05,'PV factor'!M332,,-CB119)</f>
        <v>0</v>
      </c>
      <c r="FI119" s="147">
        <f>PV(0.05,'PV factor'!N332,,-CC119)</f>
        <v>0</v>
      </c>
      <c r="FJ119" s="147">
        <f>PV(0.05,'PV factor'!O332,,-CD119)</f>
        <v>0</v>
      </c>
      <c r="FK119" s="147">
        <f>PV(0.05,'PV factor'!P332,,-CE119)</f>
        <v>0</v>
      </c>
      <c r="FL119" s="147">
        <f>PV(0.05,'PV factor'!Q332,,-CF119)</f>
        <v>0</v>
      </c>
      <c r="FM119" s="147">
        <f>PV(0.05,'PV factor'!R332,,-CG119)</f>
        <v>0</v>
      </c>
      <c r="FN119" s="147">
        <f>PV(0.05,'PV factor'!S332,,-CH119)</f>
        <v>0</v>
      </c>
      <c r="FO119" s="147">
        <f>PV(0.05,'PV factor'!T332,,-CI119)</f>
        <v>0</v>
      </c>
      <c r="FP119" s="147">
        <f>PV(0.05,'PV factor'!U332,,-CJ119)</f>
        <v>0</v>
      </c>
      <c r="FQ119" s="147">
        <f>PV(0.05,'PV factor'!V332,,-CK119)</f>
        <v>0</v>
      </c>
      <c r="FR119" s="147">
        <f>PV(0.05,'PV factor'!W332,,-CL119)</f>
        <v>0</v>
      </c>
      <c r="FS119" s="147">
        <f>PV(0.05,'PV factor'!X332,,-CM119)</f>
        <v>0</v>
      </c>
      <c r="FT119" s="147">
        <f>PV(0.05,'PV factor'!Y332,,-CN119)</f>
        <v>0</v>
      </c>
      <c r="FU119" s="147">
        <f>PV(0.05,'PV factor'!Z332,,-CO119)</f>
        <v>0</v>
      </c>
      <c r="FV119" s="147">
        <f>PV(0.05,'PV factor'!AA332,,-CP119)</f>
        <v>0</v>
      </c>
      <c r="FW119" s="147">
        <f>PV(0.05,'PV factor'!AB332,,-CQ119)</f>
        <v>0</v>
      </c>
      <c r="FX119" s="147">
        <f>PV(0.05,'PV factor'!AC332,,-CR119)</f>
        <v>0</v>
      </c>
      <c r="FY119" s="147">
        <f>PV(0.05,'PV factor'!AD332,,-CS119)</f>
        <v>0</v>
      </c>
      <c r="FZ119" s="147">
        <f>PV(0.05,'PV factor'!AE332,,-CT119)</f>
        <v>0</v>
      </c>
      <c r="GA119" s="147">
        <f>PV(0.05,'PV factor'!AF332,,-CU119)</f>
        <v>0</v>
      </c>
      <c r="GB119" s="147">
        <f>PV(0.05,'PV factor'!AG332,,-CV119)</f>
        <v>0</v>
      </c>
      <c r="GC119" s="147">
        <f>PV(0.05,'PV factor'!AH332,,-CW119)</f>
        <v>0</v>
      </c>
      <c r="GD119" s="147">
        <f>PV(0.05,'PV factor'!AI332,,-CX119)</f>
        <v>0</v>
      </c>
      <c r="GE119" s="147">
        <f>PV(0.05,'PV factor'!AJ332,,-CY119)</f>
        <v>0</v>
      </c>
      <c r="GF119" s="147">
        <f>PV(0.05,'PV factor'!AK332,,-CZ119)</f>
        <v>0</v>
      </c>
      <c r="GG119" s="147">
        <f>PV(0.05,'PV factor'!AL332,,-DA119)</f>
        <v>0</v>
      </c>
      <c r="GH119" s="147">
        <f>PV(0.05,'PV factor'!AM332,,-DB119)</f>
        <v>0</v>
      </c>
      <c r="GI119" s="147">
        <f>PV(0.05,'PV factor'!AN332,,-DC119)</f>
        <v>0</v>
      </c>
      <c r="GJ119" s="147">
        <f>PV(0.05,'PV factor'!AO332,,-DD119)</f>
        <v>0</v>
      </c>
      <c r="GK119" s="147">
        <f>PV(0.05,'PV factor'!AP332,,-DE119)</f>
        <v>0</v>
      </c>
      <c r="GL119" s="147">
        <f>PV(0.05,'PV factor'!C332,,-DI119)</f>
        <v>13714.285714285714</v>
      </c>
      <c r="GM119" s="147">
        <f>PV(0.05,'PV factor'!D332,,-DJ119)</f>
        <v>13061.224489795917</v>
      </c>
      <c r="GN119" s="147">
        <f>PV(0.05,'PV factor'!E332,,-DK119)</f>
        <v>12439.261418853255</v>
      </c>
      <c r="GO119" s="147">
        <f>PV(0.05,'PV factor'!F332,,-DL119)</f>
        <v>11846.9156370031</v>
      </c>
      <c r="GP119" s="147">
        <f>PV(0.05,'PV factor'!G332,,-DM119)</f>
        <v>11282.776797145811</v>
      </c>
      <c r="GQ119" s="147">
        <f>PV(0.05,'PV factor'!H332,,-DN119)</f>
        <v>10745.501711567436</v>
      </c>
      <c r="GR119" s="147">
        <f>PV(0.05,'PV factor'!I332,,-DO119)</f>
        <v>10233.81115387375</v>
      </c>
      <c r="GS119" s="147">
        <f>PV(0.05,'PV factor'!J332,,-DP119)</f>
        <v>9746.4868132130941</v>
      </c>
      <c r="GT119" s="147">
        <f>PV(0.05,'PV factor'!K332,,-DQ119)</f>
        <v>9282.3683935362806</v>
      </c>
      <c r="GU119" s="147">
        <f>PV(0.05,'PV factor'!L332,,-DR119)</f>
        <v>8840.3508509869334</v>
      </c>
      <c r="GV119" s="147">
        <f>PV(0.05,'PV factor'!M332,,-DS119)</f>
        <v>8419.3817628446996</v>
      </c>
      <c r="GW119" s="147">
        <f>PV(0.05,'PV factor'!N332,,-DT119)</f>
        <v>8018.4588217568553</v>
      </c>
      <c r="GX119" s="147">
        <f>PV(0.05,'PV factor'!O332,,-DU119)</f>
        <v>7636.6274492922448</v>
      </c>
      <c r="GY119" s="147">
        <f>PV(0.05,'PV factor'!P332,,-DV119)</f>
        <v>7272.978523135469</v>
      </c>
      <c r="GZ119" s="147">
        <f>PV(0.05,'PV factor'!Q332,,-DW119)</f>
        <v>6926.6462125099715</v>
      </c>
      <c r="HA119" s="147">
        <f>PV(0.05,'PV factor'!R332,,-DX119)</f>
        <v>6596.8059166761623</v>
      </c>
      <c r="HB119" s="147">
        <f>PV(0.05,'PV factor'!S332,,-DY119)</f>
        <v>6282.6723015963453</v>
      </c>
      <c r="HC119" s="147">
        <f>PV(0.05,'PV factor'!T332,,-DZ119)</f>
        <v>5983.4974300917575</v>
      </c>
      <c r="HD119" s="147">
        <f>PV(0.05,'PV factor'!U332,,-EA119)</f>
        <v>5698.5689810397689</v>
      </c>
      <c r="HE119" s="147">
        <f>PV(0.05,'PV factor'!V332,,-EB119)</f>
        <v>5427.2085533712088</v>
      </c>
      <c r="HF119" s="147">
        <f>PV(0.05,'PV factor'!W332,,-EC119)</f>
        <v>5168.770050829723</v>
      </c>
      <c r="HG119" s="147">
        <f>PV(0.05,'PV factor'!X332,,-ED119)</f>
        <v>4922.6381436473539</v>
      </c>
      <c r="HH119" s="147">
        <f>PV(0.05,'PV factor'!Y332,,-EE119)</f>
        <v>4688.2268034736717</v>
      </c>
      <c r="HI119" s="147">
        <f>PV(0.05,'PV factor'!Z332,,-EF119)</f>
        <v>4464.9779080701628</v>
      </c>
      <c r="HJ119" s="147">
        <f>PV(0.05,'PV factor'!AA332,,-EG119)</f>
        <v>4252.3599124477741</v>
      </c>
      <c r="HK119" s="147">
        <f>PV(0.05,'PV factor'!AB332,,-EH119)</f>
        <v>4049.8665832835941</v>
      </c>
      <c r="HL119" s="147">
        <f>PV(0.05,'PV factor'!AC332,,-EI119)</f>
        <v>3857.0157936034234</v>
      </c>
      <c r="HM119" s="147">
        <f>PV(0.05,'PV factor'!AD332,,-EJ119)</f>
        <v>3673.3483748604026</v>
      </c>
      <c r="HN119" s="147">
        <f>PV(0.05,'PV factor'!AE332,,-EK119)</f>
        <v>3498.4270236765751</v>
      </c>
      <c r="HO119" s="147">
        <f>PV(0.05,'PV factor'!AF332,,-EL119)</f>
        <v>3331.8352606443559</v>
      </c>
      <c r="HP119" s="147">
        <f>PV(0.05,'PV factor'!AG332,,-EM119)</f>
        <v>3173.1764387089106</v>
      </c>
      <c r="HQ119" s="147">
        <f>PV(0.05,'PV factor'!AH332,,-EN119)</f>
        <v>3022.0727987703908</v>
      </c>
      <c r="HR119" s="147">
        <f>PV(0.05,'PV factor'!AI332,,-EO119)</f>
        <v>2878.1645702575156</v>
      </c>
      <c r="HS119" s="147">
        <f>PV(0.05,'PV factor'!AJ332,,-EP119)</f>
        <v>2741.1091145309665</v>
      </c>
      <c r="HT119" s="147">
        <f>PV(0.05,'PV factor'!AK332,,-EQ119)</f>
        <v>2610.5801090771115</v>
      </c>
      <c r="HU119" s="147">
        <f>PV(0.05,'PV factor'!AL332,,-ER119)</f>
        <v>2486.2667705496297</v>
      </c>
      <c r="HV119" s="147">
        <f>PV(0.05,'PV factor'!AM332,,-ES119)</f>
        <v>2367.8731148091715</v>
      </c>
      <c r="HW119" s="147">
        <f>PV(0.05,'PV factor'!AN332,,-ET119)</f>
        <v>2255.1172521992107</v>
      </c>
      <c r="HX119" s="147">
        <f>PV(0.05,'PV factor'!AO332,,-EU119)</f>
        <v>2147.7307163802006</v>
      </c>
      <c r="HY119" s="147">
        <f>PV(0.05,'PV factor'!AP332,,-EV119)</f>
        <v>2045.4578251240007</v>
      </c>
      <c r="HZ119" s="147">
        <f t="shared" si="165"/>
        <v>61980.347694633405</v>
      </c>
      <c r="IA119" s="147">
        <f t="shared" si="166"/>
        <v>247090.84349751985</v>
      </c>
      <c r="IB119" s="401">
        <f t="shared" si="167"/>
        <v>3.9865998286246191</v>
      </c>
    </row>
    <row r="120" spans="1:236" ht="90" customHeight="1" x14ac:dyDescent="0.2">
      <c r="A120" s="242" t="s">
        <v>294</v>
      </c>
      <c r="B120" s="195" t="s">
        <v>295</v>
      </c>
      <c r="C120" s="195" t="s">
        <v>302</v>
      </c>
      <c r="D120" s="115">
        <v>2</v>
      </c>
      <c r="E120" s="434" t="s">
        <v>303</v>
      </c>
      <c r="F120" s="113" t="s">
        <v>304</v>
      </c>
      <c r="G120" s="113" t="s">
        <v>305</v>
      </c>
      <c r="H120" s="112" t="s">
        <v>77</v>
      </c>
      <c r="I120" s="113" t="s">
        <v>306</v>
      </c>
      <c r="J120" s="113">
        <v>10</v>
      </c>
      <c r="K120" s="113" t="s">
        <v>197</v>
      </c>
      <c r="L120" s="111">
        <v>20000</v>
      </c>
      <c r="M120" s="195" t="s">
        <v>307</v>
      </c>
      <c r="N120" s="112" t="s">
        <v>81</v>
      </c>
      <c r="O120" s="73" t="s">
        <v>106</v>
      </c>
      <c r="P120" s="112" t="s">
        <v>199</v>
      </c>
      <c r="Q120" s="112" t="s">
        <v>100</v>
      </c>
      <c r="R120" s="112" t="s">
        <v>108</v>
      </c>
      <c r="S120" s="112" t="s">
        <v>99</v>
      </c>
      <c r="T120" s="112">
        <v>714001</v>
      </c>
      <c r="U120" s="112" t="s">
        <v>100</v>
      </c>
      <c r="V120" s="201">
        <v>1</v>
      </c>
      <c r="W120" s="217">
        <v>43000</v>
      </c>
      <c r="X120" s="217">
        <v>0</v>
      </c>
      <c r="Y120" s="217">
        <v>0</v>
      </c>
      <c r="Z120" s="217">
        <v>0</v>
      </c>
      <c r="AA120" s="217">
        <v>0</v>
      </c>
      <c r="AB120" s="217">
        <v>43000</v>
      </c>
      <c r="AC120" s="217">
        <v>0</v>
      </c>
      <c r="AD120" s="217">
        <v>0</v>
      </c>
      <c r="AE120" s="243">
        <v>0</v>
      </c>
      <c r="AF120" s="243">
        <v>0</v>
      </c>
      <c r="AG120" s="243">
        <v>0</v>
      </c>
      <c r="AH120" s="243">
        <v>0</v>
      </c>
      <c r="AI120" s="112" t="s">
        <v>88</v>
      </c>
      <c r="AJ120" s="217">
        <v>0</v>
      </c>
      <c r="AK120" s="217">
        <v>0</v>
      </c>
      <c r="AL120" s="217">
        <v>0</v>
      </c>
      <c r="AM120" s="217">
        <v>0</v>
      </c>
      <c r="AN120" s="217">
        <v>0</v>
      </c>
      <c r="AO120" s="217">
        <v>0</v>
      </c>
      <c r="AP120" s="217">
        <v>0</v>
      </c>
      <c r="AQ120" s="243">
        <v>0</v>
      </c>
      <c r="AR120" s="243">
        <v>0</v>
      </c>
      <c r="AS120" s="243">
        <v>0</v>
      </c>
      <c r="AT120" s="243">
        <v>0</v>
      </c>
      <c r="AU120" s="113" t="s">
        <v>308</v>
      </c>
      <c r="AV120" s="230">
        <f t="shared" si="133"/>
        <v>1</v>
      </c>
      <c r="AW120" s="230">
        <f t="shared" si="134"/>
        <v>0</v>
      </c>
      <c r="AX120" s="230" t="str">
        <f t="shared" si="135"/>
        <v>C90</v>
      </c>
      <c r="AY120" s="141">
        <f t="shared" si="136"/>
        <v>9</v>
      </c>
      <c r="AZ120" s="70">
        <f t="shared" si="137"/>
        <v>1</v>
      </c>
      <c r="BA120" s="70">
        <f t="shared" si="138"/>
        <v>1</v>
      </c>
      <c r="BB120" s="70">
        <f t="shared" si="139"/>
        <v>1</v>
      </c>
      <c r="BC120" s="70">
        <f t="shared" si="140"/>
        <v>1</v>
      </c>
      <c r="BD120" s="70">
        <f t="shared" si="141"/>
        <v>1</v>
      </c>
      <c r="BE120" s="70">
        <f t="shared" si="142"/>
        <v>1</v>
      </c>
      <c r="BF120" s="70">
        <f t="shared" si="143"/>
        <v>1</v>
      </c>
      <c r="BG120" s="71">
        <f t="shared" si="144"/>
        <v>0</v>
      </c>
      <c r="BH120" s="71">
        <f t="shared" si="145"/>
        <v>1</v>
      </c>
      <c r="BI120" s="71">
        <f t="shared" si="146"/>
        <v>0</v>
      </c>
      <c r="BJ120" s="71">
        <f t="shared" si="147"/>
        <v>0</v>
      </c>
      <c r="BK120" s="71">
        <f t="shared" si="148"/>
        <v>1</v>
      </c>
      <c r="BL120" s="70">
        <f t="shared" si="149"/>
        <v>1</v>
      </c>
      <c r="BM120" s="70">
        <f t="shared" si="150"/>
        <v>1</v>
      </c>
      <c r="BN120" s="70">
        <f t="shared" si="151"/>
        <v>0</v>
      </c>
      <c r="BO120" s="70">
        <f t="shared" si="152"/>
        <v>1</v>
      </c>
      <c r="BP120" s="144">
        <f t="shared" si="153"/>
        <v>0</v>
      </c>
      <c r="BQ120" s="144">
        <f t="shared" si="154"/>
        <v>0</v>
      </c>
      <c r="BR120" s="144">
        <f t="shared" si="155"/>
        <v>0</v>
      </c>
      <c r="BS120" s="144">
        <f t="shared" si="156"/>
        <v>43000</v>
      </c>
      <c r="BT120" s="144">
        <f t="shared" si="157"/>
        <v>0</v>
      </c>
      <c r="BU120" s="144">
        <f t="shared" si="158"/>
        <v>0</v>
      </c>
      <c r="BV120" s="144">
        <f t="shared" si="159"/>
        <v>0</v>
      </c>
      <c r="BW120" s="144">
        <f t="shared" si="160"/>
        <v>0</v>
      </c>
      <c r="BX120" s="144">
        <f t="shared" si="161"/>
        <v>0</v>
      </c>
      <c r="BY120" s="144">
        <f t="shared" si="162"/>
        <v>0</v>
      </c>
      <c r="BZ120" s="9">
        <v>0</v>
      </c>
      <c r="CA120" s="9">
        <v>0</v>
      </c>
      <c r="CB120" s="9">
        <v>0</v>
      </c>
      <c r="CC120" s="9">
        <v>0</v>
      </c>
      <c r="CD120" s="9">
        <v>0</v>
      </c>
      <c r="CE120" s="9">
        <v>0</v>
      </c>
      <c r="CF120" s="9">
        <v>0</v>
      </c>
      <c r="CG120" s="9">
        <v>0</v>
      </c>
      <c r="CH120" s="9">
        <v>0</v>
      </c>
      <c r="CI120" s="9">
        <v>0</v>
      </c>
      <c r="CJ120" s="9">
        <v>0</v>
      </c>
      <c r="CK120" s="9">
        <v>0</v>
      </c>
      <c r="CL120" s="9">
        <v>0</v>
      </c>
      <c r="CM120" s="9">
        <v>0</v>
      </c>
      <c r="CN120" s="9">
        <v>0</v>
      </c>
      <c r="CO120" s="9">
        <v>0</v>
      </c>
      <c r="CP120" s="9">
        <v>0</v>
      </c>
      <c r="CQ120" s="9">
        <v>0</v>
      </c>
      <c r="CR120" s="9">
        <v>0</v>
      </c>
      <c r="CS120" s="9">
        <v>0</v>
      </c>
      <c r="CT120" s="9">
        <v>0</v>
      </c>
      <c r="CU120" s="9">
        <v>0</v>
      </c>
      <c r="CV120" s="9">
        <v>0</v>
      </c>
      <c r="CW120" s="9">
        <v>0</v>
      </c>
      <c r="CX120" s="9">
        <v>0</v>
      </c>
      <c r="CY120" s="9">
        <v>0</v>
      </c>
      <c r="CZ120" s="9">
        <v>0</v>
      </c>
      <c r="DA120" s="9">
        <v>0</v>
      </c>
      <c r="DB120" s="9">
        <v>0</v>
      </c>
      <c r="DC120" s="9">
        <v>0</v>
      </c>
      <c r="DD120" s="9">
        <v>0</v>
      </c>
      <c r="DE120" s="9">
        <v>0</v>
      </c>
      <c r="DF120" s="9">
        <v>0</v>
      </c>
      <c r="DG120" s="144">
        <f t="shared" si="163"/>
        <v>20000</v>
      </c>
      <c r="DH120" s="144">
        <f t="shared" ref="DH120:EW120" si="219">DG120</f>
        <v>20000</v>
      </c>
      <c r="DI120" s="144">
        <f t="shared" si="219"/>
        <v>20000</v>
      </c>
      <c r="DJ120" s="144">
        <f t="shared" si="219"/>
        <v>20000</v>
      </c>
      <c r="DK120" s="144">
        <f t="shared" si="219"/>
        <v>20000</v>
      </c>
      <c r="DL120" s="144">
        <f t="shared" si="219"/>
        <v>20000</v>
      </c>
      <c r="DM120" s="144">
        <f t="shared" si="219"/>
        <v>20000</v>
      </c>
      <c r="DN120" s="144">
        <f t="shared" si="219"/>
        <v>20000</v>
      </c>
      <c r="DO120" s="144">
        <f t="shared" si="219"/>
        <v>20000</v>
      </c>
      <c r="DP120" s="144">
        <f t="shared" si="219"/>
        <v>20000</v>
      </c>
      <c r="DQ120" s="144">
        <f t="shared" si="219"/>
        <v>20000</v>
      </c>
      <c r="DR120" s="144">
        <f t="shared" si="219"/>
        <v>20000</v>
      </c>
      <c r="DS120" s="144">
        <f t="shared" si="219"/>
        <v>20000</v>
      </c>
      <c r="DT120" s="144">
        <f t="shared" si="219"/>
        <v>20000</v>
      </c>
      <c r="DU120" s="144">
        <f t="shared" si="219"/>
        <v>20000</v>
      </c>
      <c r="DV120" s="144">
        <f t="shared" si="219"/>
        <v>20000</v>
      </c>
      <c r="DW120" s="144">
        <f t="shared" si="219"/>
        <v>20000</v>
      </c>
      <c r="DX120" s="144">
        <f t="shared" si="219"/>
        <v>20000</v>
      </c>
      <c r="DY120" s="144">
        <f t="shared" si="219"/>
        <v>20000</v>
      </c>
      <c r="DZ120" s="144">
        <f t="shared" si="219"/>
        <v>20000</v>
      </c>
      <c r="EA120" s="144">
        <f t="shared" si="219"/>
        <v>20000</v>
      </c>
      <c r="EB120" s="144">
        <f t="shared" si="219"/>
        <v>20000</v>
      </c>
      <c r="EC120" s="144">
        <f t="shared" si="219"/>
        <v>20000</v>
      </c>
      <c r="ED120" s="144">
        <f t="shared" si="219"/>
        <v>20000</v>
      </c>
      <c r="EE120" s="144">
        <f t="shared" si="219"/>
        <v>20000</v>
      </c>
      <c r="EF120" s="144">
        <f t="shared" si="219"/>
        <v>20000</v>
      </c>
      <c r="EG120" s="144">
        <f t="shared" si="219"/>
        <v>20000</v>
      </c>
      <c r="EH120" s="144">
        <f t="shared" si="219"/>
        <v>20000</v>
      </c>
      <c r="EI120" s="144">
        <f t="shared" si="219"/>
        <v>20000</v>
      </c>
      <c r="EJ120" s="144">
        <f t="shared" si="219"/>
        <v>20000</v>
      </c>
      <c r="EK120" s="144">
        <f t="shared" si="219"/>
        <v>20000</v>
      </c>
      <c r="EL120" s="144">
        <f t="shared" si="219"/>
        <v>20000</v>
      </c>
      <c r="EM120" s="144">
        <f t="shared" si="219"/>
        <v>20000</v>
      </c>
      <c r="EN120" s="144">
        <f t="shared" si="219"/>
        <v>20000</v>
      </c>
      <c r="EO120" s="144">
        <f t="shared" si="219"/>
        <v>20000</v>
      </c>
      <c r="EP120" s="144">
        <f t="shared" si="219"/>
        <v>20000</v>
      </c>
      <c r="EQ120" s="144">
        <f t="shared" si="219"/>
        <v>20000</v>
      </c>
      <c r="ER120" s="144">
        <f t="shared" si="219"/>
        <v>20000</v>
      </c>
      <c r="ES120" s="144">
        <f t="shared" si="219"/>
        <v>20000</v>
      </c>
      <c r="ET120" s="144">
        <f t="shared" si="219"/>
        <v>20000</v>
      </c>
      <c r="EU120" s="144">
        <f t="shared" si="219"/>
        <v>20000</v>
      </c>
      <c r="EV120" s="144">
        <f t="shared" si="219"/>
        <v>20000</v>
      </c>
      <c r="EW120" s="144">
        <f t="shared" si="219"/>
        <v>20000</v>
      </c>
      <c r="EX120" s="147">
        <f>PV(0.05,'PV factor'!C40,,-BR120)</f>
        <v>0</v>
      </c>
      <c r="EY120" s="147">
        <f>PV(0.05,'PV factor'!D40,,-BS120)</f>
        <v>37145.016736853468</v>
      </c>
      <c r="EZ120" s="147">
        <f>PV(0.05,'PV factor'!E40,,-BT120)</f>
        <v>0</v>
      </c>
      <c r="FA120" s="147">
        <f>PV(0.05,'PV factor'!F40,,-BU120)</f>
        <v>0</v>
      </c>
      <c r="FB120" s="147">
        <f>PV(0.05,'PV factor'!G40,,-BV120)</f>
        <v>0</v>
      </c>
      <c r="FC120" s="147">
        <f>PV(0.05,'PV factor'!H40,,-BW120)</f>
        <v>0</v>
      </c>
      <c r="FD120" s="147">
        <f>PV(0.05,'PV factor'!I40,,-BX120)</f>
        <v>0</v>
      </c>
      <c r="FE120" s="147">
        <f>PV(0.05,'PV factor'!J40,,-BY120)</f>
        <v>0</v>
      </c>
      <c r="FF120" s="147">
        <f>PV(0.05,'PV factor'!K40,,-BZ120)</f>
        <v>0</v>
      </c>
      <c r="FG120" s="147">
        <f>PV(0.05,'PV factor'!L40,,-CA120)</f>
        <v>0</v>
      </c>
      <c r="FH120" s="147">
        <f>PV(0.05,'PV factor'!M40,,-CB120)</f>
        <v>0</v>
      </c>
      <c r="FI120" s="147">
        <f>PV(0.05,'PV factor'!N40,,-CC120)</f>
        <v>0</v>
      </c>
      <c r="FJ120" s="147">
        <f>PV(0.05,'PV factor'!O40,,-CD120)</f>
        <v>0</v>
      </c>
      <c r="FK120" s="147">
        <f>PV(0.05,'PV factor'!P40,,-CE120)</f>
        <v>0</v>
      </c>
      <c r="FL120" s="147">
        <f>PV(0.05,'PV factor'!Q40,,-CF120)</f>
        <v>0</v>
      </c>
      <c r="FM120" s="147">
        <f>PV(0.05,'PV factor'!R40,,-CG120)</f>
        <v>0</v>
      </c>
      <c r="FN120" s="147">
        <f>PV(0.05,'PV factor'!S40,,-CH120)</f>
        <v>0</v>
      </c>
      <c r="FO120" s="147">
        <f>PV(0.05,'PV factor'!T40,,-CI120)</f>
        <v>0</v>
      </c>
      <c r="FP120" s="147">
        <f>PV(0.05,'PV factor'!U40,,-CJ120)</f>
        <v>0</v>
      </c>
      <c r="FQ120" s="147">
        <f>PV(0.05,'PV factor'!V40,,-CK120)</f>
        <v>0</v>
      </c>
      <c r="FR120" s="147">
        <f>PV(0.05,'PV factor'!W40,,-CL120)</f>
        <v>0</v>
      </c>
      <c r="FS120" s="147">
        <f>PV(0.05,'PV factor'!X40,,-CM120)</f>
        <v>0</v>
      </c>
      <c r="FT120" s="147">
        <f>PV(0.05,'PV factor'!Y40,,-CN120)</f>
        <v>0</v>
      </c>
      <c r="FU120" s="147">
        <f>PV(0.05,'PV factor'!Z40,,-CO120)</f>
        <v>0</v>
      </c>
      <c r="FV120" s="147">
        <f>PV(0.05,'PV factor'!AA40,,-CP120)</f>
        <v>0</v>
      </c>
      <c r="FW120" s="147">
        <f>PV(0.05,'PV factor'!AB40,,-CQ120)</f>
        <v>0</v>
      </c>
      <c r="FX120" s="147">
        <f>PV(0.05,'PV factor'!AC40,,-CR120)</f>
        <v>0</v>
      </c>
      <c r="FY120" s="147">
        <f>PV(0.05,'PV factor'!AD40,,-CS120)</f>
        <v>0</v>
      </c>
      <c r="FZ120" s="147">
        <f>PV(0.05,'PV factor'!AE40,,-CT120)</f>
        <v>0</v>
      </c>
      <c r="GA120" s="147">
        <f>PV(0.05,'PV factor'!AF40,,-CU120)</f>
        <v>0</v>
      </c>
      <c r="GB120" s="147">
        <f>PV(0.05,'PV factor'!AG40,,-CV120)</f>
        <v>0</v>
      </c>
      <c r="GC120" s="147">
        <f>PV(0.05,'PV factor'!AH40,,-CW120)</f>
        <v>0</v>
      </c>
      <c r="GD120" s="147">
        <f>PV(0.05,'PV factor'!AI40,,-CX120)</f>
        <v>0</v>
      </c>
      <c r="GE120" s="147">
        <f>PV(0.05,'PV factor'!AJ40,,-CY120)</f>
        <v>0</v>
      </c>
      <c r="GF120" s="147">
        <f>PV(0.05,'PV factor'!AK40,,-CZ120)</f>
        <v>0</v>
      </c>
      <c r="GG120" s="147">
        <f>PV(0.05,'PV factor'!AL40,,-DA120)</f>
        <v>0</v>
      </c>
      <c r="GH120" s="147">
        <f>PV(0.05,'PV factor'!AM40,,-DB120)</f>
        <v>0</v>
      </c>
      <c r="GI120" s="147">
        <f>PV(0.05,'PV factor'!AN40,,-DC120)</f>
        <v>0</v>
      </c>
      <c r="GJ120" s="147">
        <f>PV(0.05,'PV factor'!AO40,,-DD120)</f>
        <v>0</v>
      </c>
      <c r="GK120" s="147">
        <f>PV(0.05,'PV factor'!AP40,,-DE120)</f>
        <v>0</v>
      </c>
      <c r="GL120" s="147">
        <f>PV(0.05,'PV factor'!C40,,-DI120)</f>
        <v>18140.589569160999</v>
      </c>
      <c r="GM120" s="147">
        <f>PV(0.05,'PV factor'!D40,,-DJ120)</f>
        <v>17276.751970629521</v>
      </c>
      <c r="GN120" s="147">
        <f>PV(0.05,'PV factor'!E40,,-DK120)</f>
        <v>16454.04949583764</v>
      </c>
      <c r="GO120" s="147">
        <f>PV(0.05,'PV factor'!F40,,-DL120)</f>
        <v>15670.523329369178</v>
      </c>
      <c r="GP120" s="147">
        <f>PV(0.05,'PV factor'!G40,,-DM120)</f>
        <v>14924.307932732554</v>
      </c>
      <c r="GQ120" s="147">
        <f>PV(0.05,'PV factor'!H40,,-DN120)</f>
        <v>14213.62660260243</v>
      </c>
      <c r="GR120" s="147">
        <f>PV(0.05,'PV factor'!I40,,-DO120)</f>
        <v>13536.787240573743</v>
      </c>
      <c r="GS120" s="147">
        <f>PV(0.05,'PV factor'!J40,,-DP120)</f>
        <v>12892.178324355946</v>
      </c>
      <c r="GT120" s="147">
        <f>PV(0.05,'PV factor'!K40,,-DQ120)</f>
        <v>12278.265070815187</v>
      </c>
      <c r="GU120" s="147">
        <f>PV(0.05,'PV factor'!L40,,-DR120)</f>
        <v>11693.585781728749</v>
      </c>
      <c r="GV120" s="147">
        <f>PV(0.05,'PV factor'!M40,,-DS120)</f>
        <v>11136.748363551191</v>
      </c>
      <c r="GW120" s="147">
        <f>PV(0.05,'PV factor'!N40,,-DT120)</f>
        <v>10606.427012905893</v>
      </c>
      <c r="GX120" s="147">
        <f>PV(0.05,'PV factor'!O40,,-DU120)</f>
        <v>10101.359059910377</v>
      </c>
      <c r="GY120" s="147">
        <f>PV(0.05,'PV factor'!P40,,-DV120)</f>
        <v>9620.3419618194039</v>
      </c>
      <c r="GZ120" s="147">
        <f>PV(0.05,'PV factor'!Q40,,-DW120)</f>
        <v>9162.2304398280048</v>
      </c>
      <c r="HA120" s="147">
        <f>PV(0.05,'PV factor'!R40,,-DX120)</f>
        <v>8725.9337522171463</v>
      </c>
      <c r="HB120" s="147">
        <f>PV(0.05,'PV factor'!S40,,-DY120)</f>
        <v>8310.4130973496631</v>
      </c>
      <c r="HC120" s="147">
        <f>PV(0.05,'PV factor'!T40,,-DZ120)</f>
        <v>7914.6791403330126</v>
      </c>
      <c r="HD120" s="147">
        <f>PV(0.05,'PV factor'!U40,,-EA120)</f>
        <v>7537.7896574600118</v>
      </c>
      <c r="HE120" s="147">
        <f>PV(0.05,'PV factor'!V40,,-EB120)</f>
        <v>7178.8472928190595</v>
      </c>
      <c r="HF120" s="147">
        <f>PV(0.05,'PV factor'!W40,,-EC120)</f>
        <v>6836.9974217324379</v>
      </c>
      <c r="HG120" s="147">
        <f>PV(0.05,'PV factor'!X40,,-ED120)</f>
        <v>6511.4261159356538</v>
      </c>
      <c r="HH120" s="147">
        <f>PV(0.05,'PV factor'!Y40,,-EE120)</f>
        <v>6201.358205653004</v>
      </c>
      <c r="HI120" s="147">
        <f>PV(0.05,'PV factor'!Z40,,-EF120)</f>
        <v>5906.0554339552418</v>
      </c>
      <c r="HJ120" s="147">
        <f>PV(0.05,'PV factor'!AA40,,-EG120)</f>
        <v>5624.8146990049927</v>
      </c>
      <c r="HK120" s="147">
        <f>PV(0.05,'PV factor'!AB40,,-EH120)</f>
        <v>5356.9663800047538</v>
      </c>
      <c r="HL120" s="147">
        <f>PV(0.05,'PV factor'!AC40,,-EI120)</f>
        <v>5101.8727428616712</v>
      </c>
      <c r="HM120" s="147">
        <f>PV(0.05,'PV factor'!AD40,,-EJ120)</f>
        <v>4858.9264217730197</v>
      </c>
      <c r="HN120" s="147">
        <f>PV(0.05,'PV factor'!AE40,,-EK120)</f>
        <v>4627.5489731171629</v>
      </c>
      <c r="HO120" s="147">
        <f>PV(0.05,'PV factor'!AF40,,-EL120)</f>
        <v>4407.1894982068197</v>
      </c>
      <c r="HP120" s="147">
        <f>PV(0.05,'PV factor'!AG40,,-EM120)</f>
        <v>4197.3233316255428</v>
      </c>
      <c r="HQ120" s="147">
        <f>PV(0.05,'PV factor'!AH40,,-EN120)</f>
        <v>3997.4507920243268</v>
      </c>
      <c r="HR120" s="147">
        <f>PV(0.05,'PV factor'!AI40,,-EO120)</f>
        <v>3807.0959924041208</v>
      </c>
      <c r="HS120" s="147">
        <f>PV(0.05,'PV factor'!AJ40,,-EP120)</f>
        <v>3625.8057070515433</v>
      </c>
      <c r="HT120" s="147">
        <f>PV(0.05,'PV factor'!AK40,,-EQ120)</f>
        <v>3453.1482924300417</v>
      </c>
      <c r="HU120" s="147">
        <f>PV(0.05,'PV factor'!AL40,,-ER120)</f>
        <v>3288.7126594571823</v>
      </c>
      <c r="HV120" s="147">
        <f>PV(0.05,'PV factor'!AM40,,-ES120)</f>
        <v>3132.1072947211264</v>
      </c>
      <c r="HW120" s="147">
        <f>PV(0.05,'PV factor'!AN40,,-ET120)</f>
        <v>2982.9593283058339</v>
      </c>
      <c r="HX120" s="147">
        <f>PV(0.05,'PV factor'!AO40,,-EU120)</f>
        <v>2840.9136460055565</v>
      </c>
      <c r="HY120" s="147">
        <f>PV(0.05,'PV factor'!AP40,,-EV120)</f>
        <v>2705.6320438148155</v>
      </c>
      <c r="HZ120" s="147">
        <f t="shared" si="165"/>
        <v>37145.016736853468</v>
      </c>
      <c r="IA120" s="147">
        <f t="shared" si="166"/>
        <v>147080.66531780595</v>
      </c>
      <c r="IB120" s="401">
        <f t="shared" si="167"/>
        <v>3.9596338415936079</v>
      </c>
    </row>
    <row r="121" spans="1:236" ht="90" customHeight="1" x14ac:dyDescent="0.2">
      <c r="A121" s="161" t="s">
        <v>2267</v>
      </c>
      <c r="B121" s="150" t="s">
        <v>2788</v>
      </c>
      <c r="C121" s="150" t="s">
        <v>2218</v>
      </c>
      <c r="D121" s="148">
        <v>9</v>
      </c>
      <c r="E121" s="150" t="s">
        <v>2815</v>
      </c>
      <c r="F121" s="151" t="s">
        <v>2816</v>
      </c>
      <c r="G121" s="151" t="s">
        <v>2817</v>
      </c>
      <c r="H121" s="79" t="s">
        <v>77</v>
      </c>
      <c r="I121" s="151" t="s">
        <v>2813</v>
      </c>
      <c r="J121" s="151">
        <v>10</v>
      </c>
      <c r="K121" s="227" t="s">
        <v>79</v>
      </c>
      <c r="L121" s="79">
        <v>2261</v>
      </c>
      <c r="M121" s="79" t="s">
        <v>2818</v>
      </c>
      <c r="N121" s="79" t="s">
        <v>81</v>
      </c>
      <c r="O121" s="79" t="s">
        <v>133</v>
      </c>
      <c r="P121" s="79" t="s">
        <v>134</v>
      </c>
      <c r="Q121" s="112" t="s">
        <v>100</v>
      </c>
      <c r="R121" s="79" t="s">
        <v>108</v>
      </c>
      <c r="S121" s="79" t="s">
        <v>99</v>
      </c>
      <c r="T121" s="79" t="s">
        <v>1850</v>
      </c>
      <c r="U121" s="79" t="s">
        <v>100</v>
      </c>
      <c r="V121" s="81">
        <v>1</v>
      </c>
      <c r="W121" s="149">
        <v>0</v>
      </c>
      <c r="X121" s="149">
        <v>0</v>
      </c>
      <c r="Y121" s="149">
        <v>0</v>
      </c>
      <c r="Z121" s="149">
        <v>0</v>
      </c>
      <c r="AA121" s="149">
        <v>0</v>
      </c>
      <c r="AB121" s="149">
        <v>0</v>
      </c>
      <c r="AC121" s="149">
        <v>0</v>
      </c>
      <c r="AD121" s="149">
        <v>0</v>
      </c>
      <c r="AE121" s="149">
        <v>0</v>
      </c>
      <c r="AF121" s="149">
        <v>0</v>
      </c>
      <c r="AG121" s="149">
        <v>0</v>
      </c>
      <c r="AH121" s="149">
        <v>0</v>
      </c>
      <c r="AI121" s="88" t="s">
        <v>88</v>
      </c>
      <c r="AJ121" s="149">
        <v>5000</v>
      </c>
      <c r="AK121" s="149">
        <v>0</v>
      </c>
      <c r="AL121" s="149">
        <v>0</v>
      </c>
      <c r="AM121" s="149">
        <v>0</v>
      </c>
      <c r="AN121" s="149">
        <v>5000</v>
      </c>
      <c r="AO121" s="149">
        <v>0</v>
      </c>
      <c r="AP121" s="149">
        <v>0</v>
      </c>
      <c r="AQ121" s="149">
        <v>0</v>
      </c>
      <c r="AR121" s="149">
        <v>0</v>
      </c>
      <c r="AS121" s="149">
        <v>0</v>
      </c>
      <c r="AT121" s="149">
        <v>0</v>
      </c>
      <c r="AU121" s="151"/>
      <c r="AV121" s="230">
        <f t="shared" si="133"/>
        <v>1</v>
      </c>
      <c r="AW121" s="230">
        <f t="shared" si="134"/>
        <v>0</v>
      </c>
      <c r="AX121" s="230" t="str">
        <f t="shared" si="135"/>
        <v>F2</v>
      </c>
      <c r="AY121" s="141">
        <f t="shared" si="136"/>
        <v>8</v>
      </c>
      <c r="AZ121" s="70">
        <f t="shared" si="137"/>
        <v>1</v>
      </c>
      <c r="BA121" s="70">
        <f t="shared" si="138"/>
        <v>1</v>
      </c>
      <c r="BB121" s="70">
        <f t="shared" si="139"/>
        <v>0</v>
      </c>
      <c r="BC121" s="70">
        <f t="shared" si="140"/>
        <v>1</v>
      </c>
      <c r="BD121" s="70">
        <f t="shared" si="141"/>
        <v>1</v>
      </c>
      <c r="BE121" s="70">
        <f t="shared" si="142"/>
        <v>1</v>
      </c>
      <c r="BF121" s="70">
        <f t="shared" si="143"/>
        <v>1</v>
      </c>
      <c r="BG121" s="71">
        <f t="shared" si="144"/>
        <v>0</v>
      </c>
      <c r="BH121" s="71">
        <f t="shared" si="145"/>
        <v>1</v>
      </c>
      <c r="BI121" s="71">
        <f t="shared" si="146"/>
        <v>0</v>
      </c>
      <c r="BJ121" s="71">
        <f t="shared" si="147"/>
        <v>0</v>
      </c>
      <c r="BK121" s="71">
        <f t="shared" si="148"/>
        <v>1</v>
      </c>
      <c r="BL121" s="70">
        <f t="shared" si="149"/>
        <v>1</v>
      </c>
      <c r="BM121" s="70">
        <f t="shared" si="150"/>
        <v>1</v>
      </c>
      <c r="BN121" s="70">
        <f t="shared" si="151"/>
        <v>0</v>
      </c>
      <c r="BO121" s="70">
        <f t="shared" si="152"/>
        <v>1</v>
      </c>
      <c r="BP121" s="403">
        <f t="shared" si="153"/>
        <v>0</v>
      </c>
      <c r="BQ121" s="403">
        <f t="shared" si="154"/>
        <v>0</v>
      </c>
      <c r="BR121" s="403">
        <f t="shared" si="155"/>
        <v>0</v>
      </c>
      <c r="BS121" s="403">
        <f t="shared" si="156"/>
        <v>5000</v>
      </c>
      <c r="BT121" s="403">
        <f t="shared" si="157"/>
        <v>0</v>
      </c>
      <c r="BU121" s="403">
        <f t="shared" si="158"/>
        <v>0</v>
      </c>
      <c r="BV121" s="403">
        <f t="shared" si="159"/>
        <v>0</v>
      </c>
      <c r="BW121" s="403">
        <f t="shared" si="160"/>
        <v>0</v>
      </c>
      <c r="BX121" s="403">
        <f t="shared" si="161"/>
        <v>0</v>
      </c>
      <c r="BY121" s="403">
        <f t="shared" si="162"/>
        <v>0</v>
      </c>
      <c r="BZ121" s="401">
        <v>0</v>
      </c>
      <c r="CA121" s="401">
        <v>0</v>
      </c>
      <c r="CB121" s="401">
        <v>0</v>
      </c>
      <c r="CC121" s="401">
        <v>0</v>
      </c>
      <c r="CD121" s="401">
        <v>0</v>
      </c>
      <c r="CE121" s="401">
        <v>0</v>
      </c>
      <c r="CF121" s="401">
        <v>0</v>
      </c>
      <c r="CG121" s="401">
        <v>0</v>
      </c>
      <c r="CH121" s="401">
        <v>0</v>
      </c>
      <c r="CI121" s="401">
        <v>0</v>
      </c>
      <c r="CJ121" s="401">
        <v>0</v>
      </c>
      <c r="CK121" s="401">
        <v>0</v>
      </c>
      <c r="CL121" s="401">
        <v>0</v>
      </c>
      <c r="CM121" s="401">
        <v>0</v>
      </c>
      <c r="CN121" s="401">
        <v>0</v>
      </c>
      <c r="CO121" s="401">
        <v>0</v>
      </c>
      <c r="CP121" s="401">
        <v>0</v>
      </c>
      <c r="CQ121" s="401">
        <v>0</v>
      </c>
      <c r="CR121" s="401">
        <v>0</v>
      </c>
      <c r="CS121" s="401">
        <v>0</v>
      </c>
      <c r="CT121" s="401">
        <v>0</v>
      </c>
      <c r="CU121" s="401">
        <v>0</v>
      </c>
      <c r="CV121" s="401">
        <v>0</v>
      </c>
      <c r="CW121" s="401">
        <v>0</v>
      </c>
      <c r="CX121" s="401">
        <v>0</v>
      </c>
      <c r="CY121" s="401">
        <v>0</v>
      </c>
      <c r="CZ121" s="401">
        <v>0</v>
      </c>
      <c r="DA121" s="401">
        <v>0</v>
      </c>
      <c r="DB121" s="401">
        <v>0</v>
      </c>
      <c r="DC121" s="401">
        <v>0</v>
      </c>
      <c r="DD121" s="401">
        <v>0</v>
      </c>
      <c r="DE121" s="401">
        <v>0</v>
      </c>
      <c r="DF121" s="401">
        <v>0</v>
      </c>
      <c r="DG121" s="403">
        <f t="shared" si="163"/>
        <v>2261</v>
      </c>
      <c r="DH121" s="403">
        <f t="shared" ref="DH121:EW121" si="220">DG121</f>
        <v>2261</v>
      </c>
      <c r="DI121" s="403">
        <f t="shared" si="220"/>
        <v>2261</v>
      </c>
      <c r="DJ121" s="403">
        <f t="shared" si="220"/>
        <v>2261</v>
      </c>
      <c r="DK121" s="403">
        <f t="shared" si="220"/>
        <v>2261</v>
      </c>
      <c r="DL121" s="403">
        <f t="shared" si="220"/>
        <v>2261</v>
      </c>
      <c r="DM121" s="403">
        <f t="shared" si="220"/>
        <v>2261</v>
      </c>
      <c r="DN121" s="403">
        <f t="shared" si="220"/>
        <v>2261</v>
      </c>
      <c r="DO121" s="403">
        <f t="shared" si="220"/>
        <v>2261</v>
      </c>
      <c r="DP121" s="403">
        <f t="shared" si="220"/>
        <v>2261</v>
      </c>
      <c r="DQ121" s="403">
        <f t="shared" si="220"/>
        <v>2261</v>
      </c>
      <c r="DR121" s="403">
        <f t="shared" si="220"/>
        <v>2261</v>
      </c>
      <c r="DS121" s="403">
        <f t="shared" si="220"/>
        <v>2261</v>
      </c>
      <c r="DT121" s="403">
        <f t="shared" si="220"/>
        <v>2261</v>
      </c>
      <c r="DU121" s="403">
        <f t="shared" si="220"/>
        <v>2261</v>
      </c>
      <c r="DV121" s="403">
        <f t="shared" si="220"/>
        <v>2261</v>
      </c>
      <c r="DW121" s="403">
        <f t="shared" si="220"/>
        <v>2261</v>
      </c>
      <c r="DX121" s="403">
        <f t="shared" si="220"/>
        <v>2261</v>
      </c>
      <c r="DY121" s="403">
        <f t="shared" si="220"/>
        <v>2261</v>
      </c>
      <c r="DZ121" s="403">
        <f t="shared" si="220"/>
        <v>2261</v>
      </c>
      <c r="EA121" s="403">
        <f t="shared" si="220"/>
        <v>2261</v>
      </c>
      <c r="EB121" s="403">
        <f t="shared" si="220"/>
        <v>2261</v>
      </c>
      <c r="EC121" s="403">
        <f t="shared" si="220"/>
        <v>2261</v>
      </c>
      <c r="ED121" s="403">
        <f t="shared" si="220"/>
        <v>2261</v>
      </c>
      <c r="EE121" s="403">
        <f t="shared" si="220"/>
        <v>2261</v>
      </c>
      <c r="EF121" s="403">
        <f t="shared" si="220"/>
        <v>2261</v>
      </c>
      <c r="EG121" s="403">
        <f t="shared" si="220"/>
        <v>2261</v>
      </c>
      <c r="EH121" s="403">
        <f t="shared" si="220"/>
        <v>2261</v>
      </c>
      <c r="EI121" s="403">
        <f t="shared" si="220"/>
        <v>2261</v>
      </c>
      <c r="EJ121" s="403">
        <f t="shared" si="220"/>
        <v>2261</v>
      </c>
      <c r="EK121" s="403">
        <f t="shared" si="220"/>
        <v>2261</v>
      </c>
      <c r="EL121" s="403">
        <f t="shared" si="220"/>
        <v>2261</v>
      </c>
      <c r="EM121" s="403">
        <f t="shared" si="220"/>
        <v>2261</v>
      </c>
      <c r="EN121" s="403">
        <f t="shared" si="220"/>
        <v>2261</v>
      </c>
      <c r="EO121" s="403">
        <f t="shared" si="220"/>
        <v>2261</v>
      </c>
      <c r="EP121" s="403">
        <f t="shared" si="220"/>
        <v>2261</v>
      </c>
      <c r="EQ121" s="403">
        <f t="shared" si="220"/>
        <v>2261</v>
      </c>
      <c r="ER121" s="403">
        <f t="shared" si="220"/>
        <v>2261</v>
      </c>
      <c r="ES121" s="403">
        <f t="shared" si="220"/>
        <v>2261</v>
      </c>
      <c r="ET121" s="403">
        <f t="shared" si="220"/>
        <v>2261</v>
      </c>
      <c r="EU121" s="403">
        <f t="shared" si="220"/>
        <v>2261</v>
      </c>
      <c r="EV121" s="403">
        <f t="shared" si="220"/>
        <v>2261</v>
      </c>
      <c r="EW121" s="403">
        <f t="shared" si="220"/>
        <v>2261</v>
      </c>
      <c r="EX121" s="404">
        <f>PV(0.05,'PV factor'!C394,,-BR121)</f>
        <v>0</v>
      </c>
      <c r="EY121" s="404">
        <f>PV(0.05,'PV factor'!D394,,-BS121)</f>
        <v>4319.1879926573802</v>
      </c>
      <c r="EZ121" s="404">
        <f>PV(0.05,'PV factor'!E394,,-BT121)</f>
        <v>0</v>
      </c>
      <c r="FA121" s="404">
        <f>PV(0.05,'PV factor'!F394,,-BU121)</f>
        <v>0</v>
      </c>
      <c r="FB121" s="404">
        <f>PV(0.05,'PV factor'!G394,,-BV121)</f>
        <v>0</v>
      </c>
      <c r="FC121" s="404">
        <f>PV(0.05,'PV factor'!H394,,-BW121)</f>
        <v>0</v>
      </c>
      <c r="FD121" s="404">
        <f>PV(0.05,'PV factor'!I394,,-BX121)</f>
        <v>0</v>
      </c>
      <c r="FE121" s="404">
        <f>PV(0.05,'PV factor'!J394,,-BY121)</f>
        <v>0</v>
      </c>
      <c r="FF121" s="404">
        <f>PV(0.05,'PV factor'!K394,,-BZ121)</f>
        <v>0</v>
      </c>
      <c r="FG121" s="404">
        <f>PV(0.05,'PV factor'!L394,,-CA121)</f>
        <v>0</v>
      </c>
      <c r="FH121" s="404">
        <f>PV(0.05,'PV factor'!M394,,-CB121)</f>
        <v>0</v>
      </c>
      <c r="FI121" s="404">
        <f>PV(0.05,'PV factor'!N394,,-CC121)</f>
        <v>0</v>
      </c>
      <c r="FJ121" s="404">
        <f>PV(0.05,'PV factor'!O394,,-CD121)</f>
        <v>0</v>
      </c>
      <c r="FK121" s="404">
        <f>PV(0.05,'PV factor'!P394,,-CE121)</f>
        <v>0</v>
      </c>
      <c r="FL121" s="404">
        <f>PV(0.05,'PV factor'!Q394,,-CF121)</f>
        <v>0</v>
      </c>
      <c r="FM121" s="404">
        <f>PV(0.05,'PV factor'!R394,,-CG121)</f>
        <v>0</v>
      </c>
      <c r="FN121" s="404">
        <f>PV(0.05,'PV factor'!S394,,-CH121)</f>
        <v>0</v>
      </c>
      <c r="FO121" s="404">
        <f>PV(0.05,'PV factor'!T394,,-CI121)</f>
        <v>0</v>
      </c>
      <c r="FP121" s="404">
        <f>PV(0.05,'PV factor'!U394,,-CJ121)</f>
        <v>0</v>
      </c>
      <c r="FQ121" s="404">
        <f>PV(0.05,'PV factor'!V394,,-CK121)</f>
        <v>0</v>
      </c>
      <c r="FR121" s="404">
        <f>PV(0.05,'PV factor'!W394,,-CL121)</f>
        <v>0</v>
      </c>
      <c r="FS121" s="404">
        <f>PV(0.05,'PV factor'!X394,,-CM121)</f>
        <v>0</v>
      </c>
      <c r="FT121" s="404">
        <f>PV(0.05,'PV factor'!Y394,,-CN121)</f>
        <v>0</v>
      </c>
      <c r="FU121" s="404">
        <f>PV(0.05,'PV factor'!Z394,,-CO121)</f>
        <v>0</v>
      </c>
      <c r="FV121" s="404">
        <f>PV(0.05,'PV factor'!AA394,,-CP121)</f>
        <v>0</v>
      </c>
      <c r="FW121" s="404">
        <f>PV(0.05,'PV factor'!AB394,,-CQ121)</f>
        <v>0</v>
      </c>
      <c r="FX121" s="404">
        <f>PV(0.05,'PV factor'!AC394,,-CR121)</f>
        <v>0</v>
      </c>
      <c r="FY121" s="404">
        <f>PV(0.05,'PV factor'!AD394,,-CS121)</f>
        <v>0</v>
      </c>
      <c r="FZ121" s="404">
        <f>PV(0.05,'PV factor'!AE394,,-CT121)</f>
        <v>0</v>
      </c>
      <c r="GA121" s="404">
        <f>PV(0.05,'PV factor'!AF394,,-CU121)</f>
        <v>0</v>
      </c>
      <c r="GB121" s="404">
        <f>PV(0.05,'PV factor'!AG394,,-CV121)</f>
        <v>0</v>
      </c>
      <c r="GC121" s="404">
        <f>PV(0.05,'PV factor'!AH394,,-CW121)</f>
        <v>0</v>
      </c>
      <c r="GD121" s="404">
        <f>PV(0.05,'PV factor'!AI394,,-CX121)</f>
        <v>0</v>
      </c>
      <c r="GE121" s="404">
        <f>PV(0.05,'PV factor'!AJ394,,-CY121)</f>
        <v>0</v>
      </c>
      <c r="GF121" s="404">
        <f>PV(0.05,'PV factor'!AK394,,-CZ121)</f>
        <v>0</v>
      </c>
      <c r="GG121" s="404">
        <f>PV(0.05,'PV factor'!AL394,,-DA121)</f>
        <v>0</v>
      </c>
      <c r="GH121" s="404">
        <f>PV(0.05,'PV factor'!AM394,,-DB121)</f>
        <v>0</v>
      </c>
      <c r="GI121" s="404">
        <f>PV(0.05,'PV factor'!AN394,,-DC121)</f>
        <v>0</v>
      </c>
      <c r="GJ121" s="404">
        <f>PV(0.05,'PV factor'!AO394,,-DD121)</f>
        <v>0</v>
      </c>
      <c r="GK121" s="404">
        <f>PV(0.05,'PV factor'!AP394,,-DE121)</f>
        <v>0</v>
      </c>
      <c r="GL121" s="404">
        <f>PV(0.05,'PV factor'!C394,,-DI121)</f>
        <v>2050.7936507936506</v>
      </c>
      <c r="GM121" s="404">
        <f>PV(0.05,'PV factor'!D394,,-DJ121)</f>
        <v>1953.1368102796673</v>
      </c>
      <c r="GN121" s="404">
        <f>PV(0.05,'PV factor'!E394,,-DK121)</f>
        <v>1860.1302955044453</v>
      </c>
      <c r="GO121" s="404">
        <f>PV(0.05,'PV factor'!F394,,-DL121)</f>
        <v>1771.5526623851856</v>
      </c>
      <c r="GP121" s="404">
        <f>PV(0.05,'PV factor'!G394,,-DM121)</f>
        <v>1687.1930117954153</v>
      </c>
      <c r="GQ121" s="404">
        <f>PV(0.05,'PV factor'!H394,,-DN121)</f>
        <v>1606.8504874242046</v>
      </c>
      <c r="GR121" s="404">
        <f>PV(0.05,'PV factor'!I394,,-DO121)</f>
        <v>1530.3337975468617</v>
      </c>
      <c r="GS121" s="404">
        <f>PV(0.05,'PV factor'!J394,,-DP121)</f>
        <v>1457.4607595684397</v>
      </c>
      <c r="GT121" s="404">
        <f>PV(0.05,'PV factor'!K394,,-DQ121)</f>
        <v>1388.0578662556568</v>
      </c>
      <c r="GU121" s="404">
        <f>PV(0.05,'PV factor'!L394,,-DR121)</f>
        <v>1321.9598726244349</v>
      </c>
      <c r="GV121" s="404">
        <f>PV(0.05,'PV factor'!M394,,-DS121)</f>
        <v>1259.0094024994621</v>
      </c>
      <c r="GW121" s="404">
        <f>PV(0.05,'PV factor'!N394,,-DT121)</f>
        <v>1199.0565738090113</v>
      </c>
      <c r="GX121" s="404">
        <f>PV(0.05,'PV factor'!O394,,-DU121)</f>
        <v>1141.9586417228682</v>
      </c>
      <c r="GY121" s="404">
        <f>PV(0.05,'PV factor'!P394,,-DV121)</f>
        <v>1087.5796587836835</v>
      </c>
      <c r="GZ121" s="404">
        <f>PV(0.05,'PV factor'!Q394,,-DW121)</f>
        <v>1035.790151222556</v>
      </c>
      <c r="HA121" s="404">
        <f>PV(0.05,'PV factor'!R394,,-DX121)</f>
        <v>986.46681068814837</v>
      </c>
      <c r="HB121" s="404">
        <f>PV(0.05,'PV factor'!S394,,-DY121)</f>
        <v>939.49220065537941</v>
      </c>
      <c r="HC121" s="404">
        <f>PV(0.05,'PV factor'!T394,,-DZ121)</f>
        <v>894.75447681464698</v>
      </c>
      <c r="HD121" s="404">
        <f>PV(0.05,'PV factor'!U394,,-EA121)</f>
        <v>852.14712077585432</v>
      </c>
      <c r="HE121" s="404">
        <f>PV(0.05,'PV factor'!V394,,-EB121)</f>
        <v>811.56868645319469</v>
      </c>
      <c r="HF121" s="404">
        <f>PV(0.05,'PV factor'!W394,,-EC121)</f>
        <v>772.92255852685207</v>
      </c>
      <c r="HG121" s="404">
        <f>PV(0.05,'PV factor'!X394,,-ED121)</f>
        <v>736.1167224065257</v>
      </c>
      <c r="HH121" s="404">
        <f>PV(0.05,'PV factor'!Y394,,-EE121)</f>
        <v>701.06354514907218</v>
      </c>
      <c r="HI121" s="404">
        <f>PV(0.05,'PV factor'!Z394,,-EF121)</f>
        <v>667.67956680864006</v>
      </c>
      <c r="HJ121" s="404">
        <f>PV(0.05,'PV factor'!AA394,,-EG121)</f>
        <v>635.88530172251433</v>
      </c>
      <c r="HK121" s="404">
        <f>PV(0.05,'PV factor'!AB394,,-EH121)</f>
        <v>605.6050492595374</v>
      </c>
      <c r="HL121" s="404">
        <f>PV(0.05,'PV factor'!AC394,,-EI121)</f>
        <v>576.76671358051192</v>
      </c>
      <c r="HM121" s="404">
        <f>PV(0.05,'PV factor'!AD394,,-EJ121)</f>
        <v>549.30163198143987</v>
      </c>
      <c r="HN121" s="404">
        <f>PV(0.05,'PV factor'!AE394,,-EK121)</f>
        <v>523.14441141089526</v>
      </c>
      <c r="HO121" s="404">
        <f>PV(0.05,'PV factor'!AF394,,-EL121)</f>
        <v>498.23277277228101</v>
      </c>
      <c r="HP121" s="404">
        <f>PV(0.05,'PV factor'!AG394,,-EM121)</f>
        <v>474.50740264026769</v>
      </c>
      <c r="HQ121" s="404">
        <f>PV(0.05,'PV factor'!AH394,,-EN121)</f>
        <v>451.91181203835015</v>
      </c>
      <c r="HR121" s="404">
        <f>PV(0.05,'PV factor'!AI394,,-EO121)</f>
        <v>430.39220194128586</v>
      </c>
      <c r="HS121" s="404">
        <f>PV(0.05,'PV factor'!AJ394,,-EP121)</f>
        <v>409.89733518217696</v>
      </c>
      <c r="HT121" s="404">
        <f>PV(0.05,'PV factor'!AK394,,-EQ121)</f>
        <v>390.37841445921617</v>
      </c>
      <c r="HU121" s="404">
        <f>PV(0.05,'PV factor'!AL394,,-ER121)</f>
        <v>371.78896615163444</v>
      </c>
      <c r="HV121" s="404">
        <f>PV(0.05,'PV factor'!AM394,,-ES121)</f>
        <v>354.08472966822336</v>
      </c>
      <c r="HW121" s="404">
        <f>PV(0.05,'PV factor'!AN394,,-ET121)</f>
        <v>337.22355206497451</v>
      </c>
      <c r="HX121" s="404">
        <f>PV(0.05,'PV factor'!AO394,,-EU121)</f>
        <v>321.1652876809282</v>
      </c>
      <c r="HY121" s="404">
        <f>PV(0.05,'PV factor'!AP394,,-EV121)</f>
        <v>305.87170255326492</v>
      </c>
      <c r="HZ121" s="404">
        <f t="shared" si="165"/>
        <v>4319.1879926573802</v>
      </c>
      <c r="IA121" s="404">
        <f t="shared" si="166"/>
        <v>16627.46921417796</v>
      </c>
      <c r="IB121" s="401">
        <f t="shared" si="167"/>
        <v>3.8496748098125524</v>
      </c>
    </row>
    <row r="122" spans="1:236" ht="90" customHeight="1" x14ac:dyDescent="0.2">
      <c r="A122" s="161" t="s">
        <v>2265</v>
      </c>
      <c r="B122" s="284" t="s">
        <v>3213</v>
      </c>
      <c r="C122" s="284" t="s">
        <v>2142</v>
      </c>
      <c r="D122" s="285">
        <v>12</v>
      </c>
      <c r="E122" s="284" t="s">
        <v>3269</v>
      </c>
      <c r="F122" s="221" t="s">
        <v>3270</v>
      </c>
      <c r="G122" s="221" t="s">
        <v>3271</v>
      </c>
      <c r="H122" s="79" t="s">
        <v>77</v>
      </c>
      <c r="I122" s="221" t="s">
        <v>2584</v>
      </c>
      <c r="J122" s="151">
        <v>40</v>
      </c>
      <c r="K122" s="227" t="s">
        <v>94</v>
      </c>
      <c r="L122" s="111">
        <v>90730</v>
      </c>
      <c r="M122" s="214" t="s">
        <v>3272</v>
      </c>
      <c r="N122" s="79" t="s">
        <v>81</v>
      </c>
      <c r="O122" s="13" t="s">
        <v>217</v>
      </c>
      <c r="P122" s="79" t="s">
        <v>260</v>
      </c>
      <c r="Q122" s="112" t="s">
        <v>100</v>
      </c>
      <c r="R122" s="79" t="s">
        <v>226</v>
      </c>
      <c r="S122" s="79" t="s">
        <v>99</v>
      </c>
      <c r="T122" s="79" t="s">
        <v>2696</v>
      </c>
      <c r="U122" s="79" t="s">
        <v>100</v>
      </c>
      <c r="V122" s="81">
        <v>1</v>
      </c>
      <c r="W122" s="127">
        <v>305000</v>
      </c>
      <c r="X122" s="127">
        <v>5000</v>
      </c>
      <c r="Y122" s="127">
        <v>0</v>
      </c>
      <c r="Z122" s="127">
        <v>0</v>
      </c>
      <c r="AA122" s="127">
        <v>45000</v>
      </c>
      <c r="AB122" s="127">
        <v>260000</v>
      </c>
      <c r="AC122" s="127">
        <v>0</v>
      </c>
      <c r="AD122" s="127">
        <v>0</v>
      </c>
      <c r="AE122" s="149">
        <v>0</v>
      </c>
      <c r="AF122" s="149">
        <v>0</v>
      </c>
      <c r="AG122" s="149">
        <v>0</v>
      </c>
      <c r="AH122" s="149">
        <v>0</v>
      </c>
      <c r="AI122" s="219" t="s">
        <v>3273</v>
      </c>
      <c r="AJ122" s="127">
        <v>140000</v>
      </c>
      <c r="AK122" s="162">
        <v>0</v>
      </c>
      <c r="AL122" s="162">
        <v>0</v>
      </c>
      <c r="AM122" s="162">
        <v>50000</v>
      </c>
      <c r="AN122" s="162">
        <v>50000</v>
      </c>
      <c r="AO122" s="162">
        <v>40000</v>
      </c>
      <c r="AP122" s="162">
        <v>0</v>
      </c>
      <c r="AQ122" s="149">
        <v>0</v>
      </c>
      <c r="AR122" s="149">
        <v>0</v>
      </c>
      <c r="AS122" s="149">
        <v>0</v>
      </c>
      <c r="AT122" s="149">
        <v>0</v>
      </c>
      <c r="AU122" s="151"/>
      <c r="AV122" s="230">
        <f t="shared" si="133"/>
        <v>0</v>
      </c>
      <c r="AW122" s="230">
        <f t="shared" si="134"/>
        <v>0</v>
      </c>
      <c r="AX122" s="230" t="str">
        <f t="shared" si="135"/>
        <v>B2</v>
      </c>
      <c r="AY122" s="141">
        <f t="shared" si="136"/>
        <v>9</v>
      </c>
      <c r="AZ122" s="70">
        <f t="shared" si="137"/>
        <v>1</v>
      </c>
      <c r="BA122" s="70">
        <f t="shared" si="138"/>
        <v>1</v>
      </c>
      <c r="BB122" s="70">
        <f t="shared" si="139"/>
        <v>1</v>
      </c>
      <c r="BC122" s="70">
        <f t="shared" si="140"/>
        <v>1</v>
      </c>
      <c r="BD122" s="70">
        <f t="shared" si="141"/>
        <v>1</v>
      </c>
      <c r="BE122" s="70">
        <f t="shared" si="142"/>
        <v>1</v>
      </c>
      <c r="BF122" s="70">
        <f t="shared" si="143"/>
        <v>1</v>
      </c>
      <c r="BG122" s="71">
        <f t="shared" si="144"/>
        <v>0</v>
      </c>
      <c r="BH122" s="71">
        <f t="shared" si="145"/>
        <v>1</v>
      </c>
      <c r="BI122" s="71">
        <f t="shared" si="146"/>
        <v>0</v>
      </c>
      <c r="BJ122" s="71">
        <f t="shared" si="147"/>
        <v>0</v>
      </c>
      <c r="BK122" s="71">
        <f t="shared" si="148"/>
        <v>1</v>
      </c>
      <c r="BL122" s="70">
        <f t="shared" si="149"/>
        <v>1</v>
      </c>
      <c r="BM122" s="70">
        <f t="shared" si="150"/>
        <v>1</v>
      </c>
      <c r="BN122" s="70">
        <f t="shared" si="151"/>
        <v>0</v>
      </c>
      <c r="BO122" s="70">
        <f t="shared" si="152"/>
        <v>1</v>
      </c>
      <c r="BP122" s="144">
        <f t="shared" si="153"/>
        <v>0</v>
      </c>
      <c r="BQ122" s="144">
        <f t="shared" si="154"/>
        <v>0</v>
      </c>
      <c r="BR122" s="144">
        <f t="shared" si="155"/>
        <v>95000</v>
      </c>
      <c r="BS122" s="144">
        <f t="shared" si="156"/>
        <v>310000</v>
      </c>
      <c r="BT122" s="144">
        <f t="shared" si="157"/>
        <v>40000</v>
      </c>
      <c r="BU122" s="144">
        <f t="shared" si="158"/>
        <v>0</v>
      </c>
      <c r="BV122" s="144">
        <f t="shared" si="159"/>
        <v>0</v>
      </c>
      <c r="BW122" s="144">
        <f t="shared" si="160"/>
        <v>0</v>
      </c>
      <c r="BX122" s="144">
        <f t="shared" si="161"/>
        <v>0</v>
      </c>
      <c r="BY122" s="144">
        <f t="shared" si="162"/>
        <v>0</v>
      </c>
      <c r="BZ122" s="9">
        <v>0</v>
      </c>
      <c r="CA122" s="9">
        <v>0</v>
      </c>
      <c r="CB122" s="9">
        <v>0</v>
      </c>
      <c r="CC122" s="9">
        <v>0</v>
      </c>
      <c r="CD122" s="9">
        <v>0</v>
      </c>
      <c r="CE122" s="9">
        <v>0</v>
      </c>
      <c r="CF122" s="9">
        <v>0</v>
      </c>
      <c r="CG122" s="9">
        <v>0</v>
      </c>
      <c r="CH122" s="9">
        <v>0</v>
      </c>
      <c r="CI122" s="9">
        <v>0</v>
      </c>
      <c r="CJ122" s="9">
        <v>0</v>
      </c>
      <c r="CK122" s="9">
        <v>0</v>
      </c>
      <c r="CL122" s="9">
        <v>0</v>
      </c>
      <c r="CM122" s="9">
        <v>0</v>
      </c>
      <c r="CN122" s="9">
        <v>0</v>
      </c>
      <c r="CO122" s="9">
        <v>0</v>
      </c>
      <c r="CP122" s="9">
        <v>0</v>
      </c>
      <c r="CQ122" s="9">
        <v>0</v>
      </c>
      <c r="CR122" s="9">
        <v>0</v>
      </c>
      <c r="CS122" s="9">
        <v>0</v>
      </c>
      <c r="CT122" s="9">
        <v>0</v>
      </c>
      <c r="CU122" s="9">
        <v>0</v>
      </c>
      <c r="CV122" s="9">
        <v>0</v>
      </c>
      <c r="CW122" s="9">
        <v>0</v>
      </c>
      <c r="CX122" s="9">
        <v>0</v>
      </c>
      <c r="CY122" s="9">
        <v>0</v>
      </c>
      <c r="CZ122" s="9">
        <v>0</v>
      </c>
      <c r="DA122" s="9">
        <v>0</v>
      </c>
      <c r="DB122" s="9">
        <v>0</v>
      </c>
      <c r="DC122" s="9">
        <v>0</v>
      </c>
      <c r="DD122" s="9">
        <v>0</v>
      </c>
      <c r="DE122" s="9">
        <v>0</v>
      </c>
      <c r="DF122" s="9">
        <v>0</v>
      </c>
      <c r="DG122" s="144">
        <f t="shared" si="163"/>
        <v>90730</v>
      </c>
      <c r="DH122" s="144">
        <f t="shared" ref="DH122:EW122" si="221">DG122</f>
        <v>90730</v>
      </c>
      <c r="DI122" s="144">
        <f t="shared" si="221"/>
        <v>90730</v>
      </c>
      <c r="DJ122" s="144">
        <f t="shared" si="221"/>
        <v>90730</v>
      </c>
      <c r="DK122" s="144">
        <f t="shared" si="221"/>
        <v>90730</v>
      </c>
      <c r="DL122" s="144">
        <f t="shared" si="221"/>
        <v>90730</v>
      </c>
      <c r="DM122" s="144">
        <f t="shared" si="221"/>
        <v>90730</v>
      </c>
      <c r="DN122" s="144">
        <f t="shared" si="221"/>
        <v>90730</v>
      </c>
      <c r="DO122" s="144">
        <f t="shared" si="221"/>
        <v>90730</v>
      </c>
      <c r="DP122" s="144">
        <f t="shared" si="221"/>
        <v>90730</v>
      </c>
      <c r="DQ122" s="144">
        <f t="shared" si="221"/>
        <v>90730</v>
      </c>
      <c r="DR122" s="144">
        <f t="shared" si="221"/>
        <v>90730</v>
      </c>
      <c r="DS122" s="144">
        <f t="shared" si="221"/>
        <v>90730</v>
      </c>
      <c r="DT122" s="144">
        <f t="shared" si="221"/>
        <v>90730</v>
      </c>
      <c r="DU122" s="144">
        <f t="shared" si="221"/>
        <v>90730</v>
      </c>
      <c r="DV122" s="144">
        <f t="shared" si="221"/>
        <v>90730</v>
      </c>
      <c r="DW122" s="144">
        <f t="shared" si="221"/>
        <v>90730</v>
      </c>
      <c r="DX122" s="144">
        <f t="shared" si="221"/>
        <v>90730</v>
      </c>
      <c r="DY122" s="144">
        <f t="shared" si="221"/>
        <v>90730</v>
      </c>
      <c r="DZ122" s="144">
        <f t="shared" si="221"/>
        <v>90730</v>
      </c>
      <c r="EA122" s="144">
        <f t="shared" si="221"/>
        <v>90730</v>
      </c>
      <c r="EB122" s="144">
        <f t="shared" si="221"/>
        <v>90730</v>
      </c>
      <c r="EC122" s="144">
        <f t="shared" si="221"/>
        <v>90730</v>
      </c>
      <c r="ED122" s="144">
        <f t="shared" si="221"/>
        <v>90730</v>
      </c>
      <c r="EE122" s="144">
        <f t="shared" si="221"/>
        <v>90730</v>
      </c>
      <c r="EF122" s="144">
        <f t="shared" si="221"/>
        <v>90730</v>
      </c>
      <c r="EG122" s="144">
        <f t="shared" si="221"/>
        <v>90730</v>
      </c>
      <c r="EH122" s="144">
        <f t="shared" si="221"/>
        <v>90730</v>
      </c>
      <c r="EI122" s="144">
        <f t="shared" si="221"/>
        <v>90730</v>
      </c>
      <c r="EJ122" s="144">
        <f t="shared" si="221"/>
        <v>90730</v>
      </c>
      <c r="EK122" s="144">
        <f t="shared" si="221"/>
        <v>90730</v>
      </c>
      <c r="EL122" s="144">
        <f t="shared" si="221"/>
        <v>90730</v>
      </c>
      <c r="EM122" s="144">
        <f t="shared" si="221"/>
        <v>90730</v>
      </c>
      <c r="EN122" s="144">
        <f t="shared" si="221"/>
        <v>90730</v>
      </c>
      <c r="EO122" s="144">
        <f t="shared" si="221"/>
        <v>90730</v>
      </c>
      <c r="EP122" s="144">
        <f t="shared" si="221"/>
        <v>90730</v>
      </c>
      <c r="EQ122" s="144">
        <f t="shared" si="221"/>
        <v>90730</v>
      </c>
      <c r="ER122" s="144">
        <f t="shared" si="221"/>
        <v>90730</v>
      </c>
      <c r="ES122" s="144">
        <f t="shared" si="221"/>
        <v>90730</v>
      </c>
      <c r="ET122" s="144">
        <f t="shared" si="221"/>
        <v>90730</v>
      </c>
      <c r="EU122" s="144">
        <f t="shared" si="221"/>
        <v>90730</v>
      </c>
      <c r="EV122" s="144">
        <f t="shared" si="221"/>
        <v>90730</v>
      </c>
      <c r="EW122" s="144">
        <f t="shared" si="221"/>
        <v>90730</v>
      </c>
      <c r="EX122" s="147">
        <f>PV(0.05,'PV factor'!C337,,-BR122)</f>
        <v>86167.800453514734</v>
      </c>
      <c r="EY122" s="147">
        <f>PV(0.05,'PV factor'!D337,,-BS122)</f>
        <v>267789.65554475755</v>
      </c>
      <c r="EZ122" s="147">
        <f>PV(0.05,'PV factor'!E337,,-BT122)</f>
        <v>32908.098991675281</v>
      </c>
      <c r="FA122" s="147">
        <f>PV(0.05,'PV factor'!F337,,-BU122)</f>
        <v>0</v>
      </c>
      <c r="FB122" s="147">
        <f>PV(0.05,'PV factor'!G337,,-BV122)</f>
        <v>0</v>
      </c>
      <c r="FC122" s="147">
        <f>PV(0.05,'PV factor'!H337,,-BW122)</f>
        <v>0</v>
      </c>
      <c r="FD122" s="147">
        <f>PV(0.05,'PV factor'!I337,,-BX122)</f>
        <v>0</v>
      </c>
      <c r="FE122" s="147">
        <f>PV(0.05,'PV factor'!J337,,-BY122)</f>
        <v>0</v>
      </c>
      <c r="FF122" s="147">
        <f>PV(0.05,'PV factor'!K337,,-BZ122)</f>
        <v>0</v>
      </c>
      <c r="FG122" s="147">
        <f>PV(0.05,'PV factor'!L337,,-CA122)</f>
        <v>0</v>
      </c>
      <c r="FH122" s="147">
        <f>PV(0.05,'PV factor'!M337,,-CB122)</f>
        <v>0</v>
      </c>
      <c r="FI122" s="147">
        <f>PV(0.05,'PV factor'!N337,,-CC122)</f>
        <v>0</v>
      </c>
      <c r="FJ122" s="147">
        <f>PV(0.05,'PV factor'!O337,,-CD122)</f>
        <v>0</v>
      </c>
      <c r="FK122" s="147">
        <f>PV(0.05,'PV factor'!P337,,-CE122)</f>
        <v>0</v>
      </c>
      <c r="FL122" s="147">
        <f>PV(0.05,'PV factor'!Q337,,-CF122)</f>
        <v>0</v>
      </c>
      <c r="FM122" s="147">
        <f>PV(0.05,'PV factor'!R337,,-CG122)</f>
        <v>0</v>
      </c>
      <c r="FN122" s="147">
        <f>PV(0.05,'PV factor'!S337,,-CH122)</f>
        <v>0</v>
      </c>
      <c r="FO122" s="147">
        <f>PV(0.05,'PV factor'!T337,,-CI122)</f>
        <v>0</v>
      </c>
      <c r="FP122" s="147">
        <f>PV(0.05,'PV factor'!U337,,-CJ122)</f>
        <v>0</v>
      </c>
      <c r="FQ122" s="147">
        <f>PV(0.05,'PV factor'!V337,,-CK122)</f>
        <v>0</v>
      </c>
      <c r="FR122" s="147">
        <f>PV(0.05,'PV factor'!W337,,-CL122)</f>
        <v>0</v>
      </c>
      <c r="FS122" s="147">
        <f>PV(0.05,'PV factor'!X337,,-CM122)</f>
        <v>0</v>
      </c>
      <c r="FT122" s="147">
        <f>PV(0.05,'PV factor'!Y337,,-CN122)</f>
        <v>0</v>
      </c>
      <c r="FU122" s="147">
        <f>PV(0.05,'PV factor'!Z337,,-CO122)</f>
        <v>0</v>
      </c>
      <c r="FV122" s="147">
        <f>PV(0.05,'PV factor'!AA337,,-CP122)</f>
        <v>0</v>
      </c>
      <c r="FW122" s="147">
        <f>PV(0.05,'PV factor'!AB337,,-CQ122)</f>
        <v>0</v>
      </c>
      <c r="FX122" s="147">
        <f>PV(0.05,'PV factor'!AC337,,-CR122)</f>
        <v>0</v>
      </c>
      <c r="FY122" s="147">
        <f>PV(0.05,'PV factor'!AD337,,-CS122)</f>
        <v>0</v>
      </c>
      <c r="FZ122" s="147">
        <f>PV(0.05,'PV factor'!AE337,,-CT122)</f>
        <v>0</v>
      </c>
      <c r="GA122" s="147">
        <f>PV(0.05,'PV factor'!AF337,,-CU122)</f>
        <v>0</v>
      </c>
      <c r="GB122" s="147">
        <f>PV(0.05,'PV factor'!AG337,,-CV122)</f>
        <v>0</v>
      </c>
      <c r="GC122" s="147">
        <f>PV(0.05,'PV factor'!AH337,,-CW122)</f>
        <v>0</v>
      </c>
      <c r="GD122" s="147">
        <f>PV(0.05,'PV factor'!AI337,,-CX122)</f>
        <v>0</v>
      </c>
      <c r="GE122" s="147">
        <f>PV(0.05,'PV factor'!AJ337,,-CY122)</f>
        <v>0</v>
      </c>
      <c r="GF122" s="147">
        <f>PV(0.05,'PV factor'!AK337,,-CZ122)</f>
        <v>0</v>
      </c>
      <c r="GG122" s="147">
        <f>PV(0.05,'PV factor'!AL337,,-DA122)</f>
        <v>0</v>
      </c>
      <c r="GH122" s="147">
        <f>PV(0.05,'PV factor'!AM337,,-DB122)</f>
        <v>0</v>
      </c>
      <c r="GI122" s="147">
        <f>PV(0.05,'PV factor'!AN337,,-DC122)</f>
        <v>0</v>
      </c>
      <c r="GJ122" s="147">
        <f>PV(0.05,'PV factor'!AO337,,-DD122)</f>
        <v>0</v>
      </c>
      <c r="GK122" s="147">
        <f>PV(0.05,'PV factor'!AP337,,-DE122)</f>
        <v>0</v>
      </c>
      <c r="GL122" s="147">
        <f>PV(0.05,'PV factor'!C337,,-DI122)</f>
        <v>82294.784580498861</v>
      </c>
      <c r="GM122" s="147">
        <f>PV(0.05,'PV factor'!D337,,-DJ122)</f>
        <v>78375.985314760823</v>
      </c>
      <c r="GN122" s="147">
        <f>PV(0.05,'PV factor'!E337,,-DK122)</f>
        <v>74643.795537867452</v>
      </c>
      <c r="GO122" s="147">
        <f>PV(0.05,'PV factor'!F337,,-DL122)</f>
        <v>71089.329083683275</v>
      </c>
      <c r="GP122" s="147">
        <f>PV(0.05,'PV factor'!G337,,-DM122)</f>
        <v>67704.122936841231</v>
      </c>
      <c r="GQ122" s="147">
        <f>PV(0.05,'PV factor'!H337,,-DN122)</f>
        <v>64480.117082705918</v>
      </c>
      <c r="GR122" s="147">
        <f>PV(0.05,'PV factor'!I337,,-DO122)</f>
        <v>61409.63531686279</v>
      </c>
      <c r="GS122" s="147">
        <f>PV(0.05,'PV factor'!J337,,-DP122)</f>
        <v>58485.36696844075</v>
      </c>
      <c r="GT122" s="147">
        <f>PV(0.05,'PV factor'!K337,,-DQ122)</f>
        <v>55700.349493753092</v>
      </c>
      <c r="GU122" s="147">
        <f>PV(0.05,'PV factor'!L337,,-DR122)</f>
        <v>53047.951898812462</v>
      </c>
      <c r="GV122" s="147">
        <f>PV(0.05,'PV factor'!M337,,-DS122)</f>
        <v>50521.858951249975</v>
      </c>
      <c r="GW122" s="147">
        <f>PV(0.05,'PV factor'!N337,,-DT122)</f>
        <v>48116.056144047587</v>
      </c>
      <c r="GX122" s="147">
        <f>PV(0.05,'PV factor'!O337,,-DU122)</f>
        <v>45824.815375283426</v>
      </c>
      <c r="GY122" s="147">
        <f>PV(0.05,'PV factor'!P337,,-DV122)</f>
        <v>43642.681309793727</v>
      </c>
      <c r="GZ122" s="147">
        <f>PV(0.05,'PV factor'!Q337,,-DW122)</f>
        <v>41564.458390279739</v>
      </c>
      <c r="HA122" s="147">
        <f>PV(0.05,'PV factor'!R337,,-DX122)</f>
        <v>39585.198466933085</v>
      </c>
      <c r="HB122" s="147">
        <f>PV(0.05,'PV factor'!S337,,-DY122)</f>
        <v>37700.189016126744</v>
      </c>
      <c r="HC122" s="147">
        <f>PV(0.05,'PV factor'!T337,,-DZ122)</f>
        <v>35904.941920120713</v>
      </c>
      <c r="HD122" s="147">
        <f>PV(0.05,'PV factor'!U337,,-EA122)</f>
        <v>34195.182781067342</v>
      </c>
      <c r="HE122" s="147">
        <f>PV(0.05,'PV factor'!V337,,-EB122)</f>
        <v>32566.840743873661</v>
      </c>
      <c r="HF122" s="147">
        <f>PV(0.05,'PV factor'!W337,,-EC122)</f>
        <v>31016.038803689204</v>
      </c>
      <c r="HG122" s="147">
        <f>PV(0.05,'PV factor'!X337,,-ED122)</f>
        <v>29539.084574942091</v>
      </c>
      <c r="HH122" s="147">
        <f>PV(0.05,'PV factor'!Y337,,-EE122)</f>
        <v>28132.461499944853</v>
      </c>
      <c r="HI122" s="147">
        <f>PV(0.05,'PV factor'!Z337,,-EF122)</f>
        <v>26792.820476137957</v>
      </c>
      <c r="HJ122" s="147">
        <f>PV(0.05,'PV factor'!AA337,,-EG122)</f>
        <v>25516.971882036149</v>
      </c>
      <c r="HK122" s="147">
        <f>PV(0.05,'PV factor'!AB337,,-EH122)</f>
        <v>24301.877982891565</v>
      </c>
      <c r="HL122" s="147">
        <f>PV(0.05,'PV factor'!AC337,,-EI122)</f>
        <v>23144.645697991971</v>
      </c>
      <c r="HM122" s="147">
        <f>PV(0.05,'PV factor'!AD337,,-EJ122)</f>
        <v>22042.519712373301</v>
      </c>
      <c r="HN122" s="147">
        <f>PV(0.05,'PV factor'!AE337,,-EK122)</f>
        <v>20992.875916546011</v>
      </c>
      <c r="HO122" s="147">
        <f>PV(0.05,'PV factor'!AF337,,-EL122)</f>
        <v>19993.215158615239</v>
      </c>
      <c r="HP122" s="147">
        <f>PV(0.05,'PV factor'!AG337,,-EM122)</f>
        <v>19041.157293919277</v>
      </c>
      <c r="HQ122" s="147">
        <f>PV(0.05,'PV factor'!AH337,,-EN122)</f>
        <v>18134.435518018359</v>
      </c>
      <c r="HR122" s="147">
        <f>PV(0.05,'PV factor'!AI337,,-EO122)</f>
        <v>17270.890969541295</v>
      </c>
      <c r="HS122" s="147">
        <f>PV(0.05,'PV factor'!AJ337,,-EP122)</f>
        <v>16448.467590039327</v>
      </c>
      <c r="HT122" s="147">
        <f>PV(0.05,'PV factor'!AK337,,-EQ122)</f>
        <v>15665.207228608884</v>
      </c>
      <c r="HU122" s="147">
        <f>PV(0.05,'PV factor'!AL337,,-ER122)</f>
        <v>14919.244979627507</v>
      </c>
      <c r="HV122" s="147">
        <f>PV(0.05,'PV factor'!AM337,,-ES122)</f>
        <v>14208.804742502391</v>
      </c>
      <c r="HW122" s="147">
        <f>PV(0.05,'PV factor'!AN337,,-ET122)</f>
        <v>13532.194992859417</v>
      </c>
      <c r="HX122" s="147">
        <f>PV(0.05,'PV factor'!AO337,,-EU122)</f>
        <v>12887.804755104207</v>
      </c>
      <c r="HY122" s="147">
        <f>PV(0.05,'PV factor'!AP337,,-EV122)</f>
        <v>12274.09976676591</v>
      </c>
      <c r="HZ122" s="147">
        <f t="shared" si="165"/>
        <v>386865.55498994759</v>
      </c>
      <c r="IA122" s="147">
        <f t="shared" si="166"/>
        <v>1482708.4808551578</v>
      </c>
      <c r="IB122" s="401">
        <f t="shared" si="167"/>
        <v>3.8326195282329669</v>
      </c>
    </row>
    <row r="123" spans="1:236" ht="90" customHeight="1" x14ac:dyDescent="0.2">
      <c r="A123" s="137" t="s">
        <v>1699</v>
      </c>
      <c r="B123" s="138" t="s">
        <v>1700</v>
      </c>
      <c r="C123" s="138" t="s">
        <v>1701</v>
      </c>
      <c r="D123" s="142">
        <v>1</v>
      </c>
      <c r="E123" s="138" t="s">
        <v>1702</v>
      </c>
      <c r="F123" s="118" t="s">
        <v>1703</v>
      </c>
      <c r="G123" s="118" t="s">
        <v>1704</v>
      </c>
      <c r="H123" s="142" t="s">
        <v>77</v>
      </c>
      <c r="I123" s="118" t="s">
        <v>1705</v>
      </c>
      <c r="J123" s="118">
        <v>40</v>
      </c>
      <c r="K123" s="227" t="s">
        <v>94</v>
      </c>
      <c r="L123" s="110">
        <v>25000</v>
      </c>
      <c r="M123" s="142" t="s">
        <v>1706</v>
      </c>
      <c r="N123" s="142" t="s">
        <v>96</v>
      </c>
      <c r="O123" s="384" t="s">
        <v>97</v>
      </c>
      <c r="P123" s="384" t="s">
        <v>97</v>
      </c>
      <c r="Q123" s="79" t="s">
        <v>87</v>
      </c>
      <c r="R123" s="142" t="s">
        <v>261</v>
      </c>
      <c r="S123" s="142" t="s">
        <v>99</v>
      </c>
      <c r="T123" s="142" t="s">
        <v>996</v>
      </c>
      <c r="U123" s="142" t="s">
        <v>100</v>
      </c>
      <c r="V123" s="117">
        <v>1</v>
      </c>
      <c r="W123" s="136">
        <v>120000</v>
      </c>
      <c r="X123" s="136">
        <v>4000</v>
      </c>
      <c r="Y123" s="136">
        <v>0</v>
      </c>
      <c r="Z123" s="136">
        <v>0</v>
      </c>
      <c r="AA123" s="136">
        <v>120000</v>
      </c>
      <c r="AB123" s="136">
        <v>0</v>
      </c>
      <c r="AC123" s="136">
        <v>0</v>
      </c>
      <c r="AD123" s="136">
        <v>0</v>
      </c>
      <c r="AE123" s="139">
        <v>0</v>
      </c>
      <c r="AF123" s="139">
        <v>0</v>
      </c>
      <c r="AG123" s="139">
        <v>0</v>
      </c>
      <c r="AH123" s="139">
        <v>0</v>
      </c>
      <c r="AI123" s="119" t="s">
        <v>1707</v>
      </c>
      <c r="AJ123" s="136">
        <v>1000</v>
      </c>
      <c r="AK123" s="136">
        <v>0</v>
      </c>
      <c r="AL123" s="136">
        <v>0</v>
      </c>
      <c r="AM123" s="136">
        <v>1000</v>
      </c>
      <c r="AN123" s="136">
        <v>0</v>
      </c>
      <c r="AO123" s="136">
        <v>0</v>
      </c>
      <c r="AP123" s="136">
        <v>0</v>
      </c>
      <c r="AQ123" s="139">
        <v>0</v>
      </c>
      <c r="AR123" s="139">
        <v>0</v>
      </c>
      <c r="AS123" s="139">
        <v>0</v>
      </c>
      <c r="AT123" s="139">
        <v>0</v>
      </c>
      <c r="AU123" s="118"/>
      <c r="AV123" s="230">
        <f t="shared" si="133"/>
        <v>1</v>
      </c>
      <c r="AW123" s="230">
        <f t="shared" si="134"/>
        <v>0</v>
      </c>
      <c r="AX123" s="230" t="str">
        <f t="shared" si="135"/>
        <v>0</v>
      </c>
      <c r="AY123" s="141">
        <f t="shared" si="136"/>
        <v>9</v>
      </c>
      <c r="AZ123" s="70">
        <f t="shared" si="137"/>
        <v>1</v>
      </c>
      <c r="BA123" s="70">
        <f t="shared" si="138"/>
        <v>1</v>
      </c>
      <c r="BB123" s="70">
        <f t="shared" si="139"/>
        <v>1</v>
      </c>
      <c r="BC123" s="70">
        <f t="shared" si="140"/>
        <v>1</v>
      </c>
      <c r="BD123" s="70">
        <f t="shared" si="141"/>
        <v>1</v>
      </c>
      <c r="BE123" s="70">
        <f t="shared" si="142"/>
        <v>1</v>
      </c>
      <c r="BF123" s="70">
        <f t="shared" si="143"/>
        <v>1</v>
      </c>
      <c r="BG123" s="71">
        <f t="shared" si="144"/>
        <v>0</v>
      </c>
      <c r="BH123" s="71">
        <f t="shared" si="145"/>
        <v>1</v>
      </c>
      <c r="BI123" s="71">
        <f t="shared" si="146"/>
        <v>1</v>
      </c>
      <c r="BJ123" s="71">
        <f t="shared" si="147"/>
        <v>0</v>
      </c>
      <c r="BK123" s="71">
        <f t="shared" si="148"/>
        <v>0</v>
      </c>
      <c r="BL123" s="70">
        <f t="shared" si="149"/>
        <v>1</v>
      </c>
      <c r="BM123" s="70">
        <f t="shared" si="150"/>
        <v>1</v>
      </c>
      <c r="BN123" s="70">
        <f t="shared" si="151"/>
        <v>0</v>
      </c>
      <c r="BO123" s="70">
        <f t="shared" si="152"/>
        <v>1</v>
      </c>
      <c r="BP123" s="144">
        <f t="shared" si="153"/>
        <v>0</v>
      </c>
      <c r="BQ123" s="144">
        <f t="shared" si="154"/>
        <v>0</v>
      </c>
      <c r="BR123" s="144">
        <f t="shared" si="155"/>
        <v>121000</v>
      </c>
      <c r="BS123" s="144">
        <f t="shared" si="156"/>
        <v>0</v>
      </c>
      <c r="BT123" s="144">
        <f t="shared" si="157"/>
        <v>0</v>
      </c>
      <c r="BU123" s="144">
        <f t="shared" si="158"/>
        <v>0</v>
      </c>
      <c r="BV123" s="144">
        <f t="shared" si="159"/>
        <v>0</v>
      </c>
      <c r="BW123" s="144">
        <f t="shared" si="160"/>
        <v>0</v>
      </c>
      <c r="BX123" s="144">
        <f t="shared" si="161"/>
        <v>0</v>
      </c>
      <c r="BY123" s="144">
        <f t="shared" si="162"/>
        <v>0</v>
      </c>
      <c r="BZ123" s="9">
        <v>0</v>
      </c>
      <c r="CA123" s="9">
        <v>0</v>
      </c>
      <c r="CB123" s="9">
        <v>0</v>
      </c>
      <c r="CC123" s="9">
        <v>0</v>
      </c>
      <c r="CD123" s="9">
        <v>0</v>
      </c>
      <c r="CE123" s="9">
        <v>0</v>
      </c>
      <c r="CF123" s="9">
        <v>0</v>
      </c>
      <c r="CG123" s="9">
        <v>0</v>
      </c>
      <c r="CH123" s="9">
        <v>0</v>
      </c>
      <c r="CI123" s="9">
        <v>0</v>
      </c>
      <c r="CJ123" s="9">
        <v>0</v>
      </c>
      <c r="CK123" s="9">
        <v>0</v>
      </c>
      <c r="CL123" s="9">
        <v>0</v>
      </c>
      <c r="CM123" s="9">
        <v>0</v>
      </c>
      <c r="CN123" s="9">
        <v>0</v>
      </c>
      <c r="CO123" s="9">
        <v>0</v>
      </c>
      <c r="CP123" s="9">
        <v>0</v>
      </c>
      <c r="CQ123" s="9">
        <v>0</v>
      </c>
      <c r="CR123" s="9">
        <v>0</v>
      </c>
      <c r="CS123" s="9">
        <v>0</v>
      </c>
      <c r="CT123" s="9">
        <v>0</v>
      </c>
      <c r="CU123" s="9">
        <v>0</v>
      </c>
      <c r="CV123" s="9">
        <v>0</v>
      </c>
      <c r="CW123" s="9">
        <v>0</v>
      </c>
      <c r="CX123" s="9">
        <v>0</v>
      </c>
      <c r="CY123" s="9">
        <v>0</v>
      </c>
      <c r="CZ123" s="9">
        <v>0</v>
      </c>
      <c r="DA123" s="9">
        <v>0</v>
      </c>
      <c r="DB123" s="9">
        <v>0</v>
      </c>
      <c r="DC123" s="9">
        <v>0</v>
      </c>
      <c r="DD123" s="9">
        <v>0</v>
      </c>
      <c r="DE123" s="9">
        <v>0</v>
      </c>
      <c r="DF123" s="9">
        <v>0</v>
      </c>
      <c r="DG123" s="144">
        <f t="shared" si="163"/>
        <v>25000</v>
      </c>
      <c r="DH123" s="144">
        <f t="shared" ref="DH123:EW123" si="222">DG123</f>
        <v>25000</v>
      </c>
      <c r="DI123" s="144">
        <f t="shared" si="222"/>
        <v>25000</v>
      </c>
      <c r="DJ123" s="144">
        <f t="shared" si="222"/>
        <v>25000</v>
      </c>
      <c r="DK123" s="144">
        <f t="shared" si="222"/>
        <v>25000</v>
      </c>
      <c r="DL123" s="144">
        <f t="shared" si="222"/>
        <v>25000</v>
      </c>
      <c r="DM123" s="144">
        <f t="shared" si="222"/>
        <v>25000</v>
      </c>
      <c r="DN123" s="144">
        <f t="shared" si="222"/>
        <v>25000</v>
      </c>
      <c r="DO123" s="144">
        <f t="shared" si="222"/>
        <v>25000</v>
      </c>
      <c r="DP123" s="144">
        <f t="shared" si="222"/>
        <v>25000</v>
      </c>
      <c r="DQ123" s="144">
        <f t="shared" si="222"/>
        <v>25000</v>
      </c>
      <c r="DR123" s="144">
        <f t="shared" si="222"/>
        <v>25000</v>
      </c>
      <c r="DS123" s="144">
        <f t="shared" si="222"/>
        <v>25000</v>
      </c>
      <c r="DT123" s="144">
        <f t="shared" si="222"/>
        <v>25000</v>
      </c>
      <c r="DU123" s="144">
        <f t="shared" si="222"/>
        <v>25000</v>
      </c>
      <c r="DV123" s="144">
        <f t="shared" si="222"/>
        <v>25000</v>
      </c>
      <c r="DW123" s="144">
        <f t="shared" si="222"/>
        <v>25000</v>
      </c>
      <c r="DX123" s="144">
        <f t="shared" si="222"/>
        <v>25000</v>
      </c>
      <c r="DY123" s="144">
        <f t="shared" si="222"/>
        <v>25000</v>
      </c>
      <c r="DZ123" s="144">
        <f t="shared" si="222"/>
        <v>25000</v>
      </c>
      <c r="EA123" s="144">
        <f t="shared" si="222"/>
        <v>25000</v>
      </c>
      <c r="EB123" s="144">
        <f t="shared" si="222"/>
        <v>25000</v>
      </c>
      <c r="EC123" s="144">
        <f t="shared" si="222"/>
        <v>25000</v>
      </c>
      <c r="ED123" s="144">
        <f t="shared" si="222"/>
        <v>25000</v>
      </c>
      <c r="EE123" s="144">
        <f t="shared" si="222"/>
        <v>25000</v>
      </c>
      <c r="EF123" s="144">
        <f t="shared" si="222"/>
        <v>25000</v>
      </c>
      <c r="EG123" s="144">
        <f t="shared" si="222"/>
        <v>25000</v>
      </c>
      <c r="EH123" s="144">
        <f t="shared" si="222"/>
        <v>25000</v>
      </c>
      <c r="EI123" s="144">
        <f t="shared" si="222"/>
        <v>25000</v>
      </c>
      <c r="EJ123" s="144">
        <f t="shared" si="222"/>
        <v>25000</v>
      </c>
      <c r="EK123" s="144">
        <f t="shared" si="222"/>
        <v>25000</v>
      </c>
      <c r="EL123" s="144">
        <f t="shared" si="222"/>
        <v>25000</v>
      </c>
      <c r="EM123" s="144">
        <f t="shared" si="222"/>
        <v>25000</v>
      </c>
      <c r="EN123" s="144">
        <f t="shared" si="222"/>
        <v>25000</v>
      </c>
      <c r="EO123" s="144">
        <f t="shared" si="222"/>
        <v>25000</v>
      </c>
      <c r="EP123" s="144">
        <f t="shared" si="222"/>
        <v>25000</v>
      </c>
      <c r="EQ123" s="144">
        <f t="shared" si="222"/>
        <v>25000</v>
      </c>
      <c r="ER123" s="144">
        <f t="shared" si="222"/>
        <v>25000</v>
      </c>
      <c r="ES123" s="144">
        <f t="shared" si="222"/>
        <v>25000</v>
      </c>
      <c r="ET123" s="144">
        <f t="shared" si="222"/>
        <v>25000</v>
      </c>
      <c r="EU123" s="144">
        <f t="shared" si="222"/>
        <v>25000</v>
      </c>
      <c r="EV123" s="144">
        <f t="shared" si="222"/>
        <v>25000</v>
      </c>
      <c r="EW123" s="144">
        <f t="shared" si="222"/>
        <v>25000</v>
      </c>
      <c r="EX123" s="147">
        <f>PV(0.05,'PV factor'!C259,,-BR123)</f>
        <v>109750.56689342404</v>
      </c>
      <c r="EY123" s="147">
        <f>PV(0.05,'PV factor'!D259,,-BS123)</f>
        <v>0</v>
      </c>
      <c r="EZ123" s="147">
        <f>PV(0.05,'PV factor'!E259,,-BT123)</f>
        <v>0</v>
      </c>
      <c r="FA123" s="147">
        <f>PV(0.05,'PV factor'!F259,,-BU123)</f>
        <v>0</v>
      </c>
      <c r="FB123" s="147">
        <f>PV(0.05,'PV factor'!G259,,-BV123)</f>
        <v>0</v>
      </c>
      <c r="FC123" s="147">
        <f>PV(0.05,'PV factor'!H259,,-BW123)</f>
        <v>0</v>
      </c>
      <c r="FD123" s="147">
        <f>PV(0.05,'PV factor'!I259,,-BX123)</f>
        <v>0</v>
      </c>
      <c r="FE123" s="147">
        <f>PV(0.05,'PV factor'!J259,,-BY123)</f>
        <v>0</v>
      </c>
      <c r="FF123" s="147">
        <f>PV(0.05,'PV factor'!K259,,-BZ123)</f>
        <v>0</v>
      </c>
      <c r="FG123" s="147">
        <f>PV(0.05,'PV factor'!L259,,-CA123)</f>
        <v>0</v>
      </c>
      <c r="FH123" s="147">
        <f>PV(0.05,'PV factor'!M259,,-CB123)</f>
        <v>0</v>
      </c>
      <c r="FI123" s="147">
        <f>PV(0.05,'PV factor'!N259,,-CC123)</f>
        <v>0</v>
      </c>
      <c r="FJ123" s="147">
        <f>PV(0.05,'PV factor'!O259,,-CD123)</f>
        <v>0</v>
      </c>
      <c r="FK123" s="147">
        <f>PV(0.05,'PV factor'!P259,,-CE123)</f>
        <v>0</v>
      </c>
      <c r="FL123" s="147">
        <f>PV(0.05,'PV factor'!Q259,,-CF123)</f>
        <v>0</v>
      </c>
      <c r="FM123" s="147">
        <f>PV(0.05,'PV factor'!R259,,-CG123)</f>
        <v>0</v>
      </c>
      <c r="FN123" s="147">
        <f>PV(0.05,'PV factor'!S259,,-CH123)</f>
        <v>0</v>
      </c>
      <c r="FO123" s="147">
        <f>PV(0.05,'PV factor'!T259,,-CI123)</f>
        <v>0</v>
      </c>
      <c r="FP123" s="147">
        <f>PV(0.05,'PV factor'!U259,,-CJ123)</f>
        <v>0</v>
      </c>
      <c r="FQ123" s="147">
        <f>PV(0.05,'PV factor'!V259,,-CK123)</f>
        <v>0</v>
      </c>
      <c r="FR123" s="147">
        <f>PV(0.05,'PV factor'!W259,,-CL123)</f>
        <v>0</v>
      </c>
      <c r="FS123" s="147">
        <f>PV(0.05,'PV factor'!X259,,-CM123)</f>
        <v>0</v>
      </c>
      <c r="FT123" s="147">
        <f>PV(0.05,'PV factor'!Y259,,-CN123)</f>
        <v>0</v>
      </c>
      <c r="FU123" s="147">
        <f>PV(0.05,'PV factor'!Z259,,-CO123)</f>
        <v>0</v>
      </c>
      <c r="FV123" s="147">
        <f>PV(0.05,'PV factor'!AA259,,-CP123)</f>
        <v>0</v>
      </c>
      <c r="FW123" s="147">
        <f>PV(0.05,'PV factor'!AB259,,-CQ123)</f>
        <v>0</v>
      </c>
      <c r="FX123" s="147">
        <f>PV(0.05,'PV factor'!AC259,,-CR123)</f>
        <v>0</v>
      </c>
      <c r="FY123" s="147">
        <f>PV(0.05,'PV factor'!AD259,,-CS123)</f>
        <v>0</v>
      </c>
      <c r="FZ123" s="147">
        <f>PV(0.05,'PV factor'!AE259,,-CT123)</f>
        <v>0</v>
      </c>
      <c r="GA123" s="147">
        <f>PV(0.05,'PV factor'!AF259,,-CU123)</f>
        <v>0</v>
      </c>
      <c r="GB123" s="147">
        <f>PV(0.05,'PV factor'!AG259,,-CV123)</f>
        <v>0</v>
      </c>
      <c r="GC123" s="147">
        <f>PV(0.05,'PV factor'!AH259,,-CW123)</f>
        <v>0</v>
      </c>
      <c r="GD123" s="147">
        <f>PV(0.05,'PV factor'!AI259,,-CX123)</f>
        <v>0</v>
      </c>
      <c r="GE123" s="147">
        <f>PV(0.05,'PV factor'!AJ259,,-CY123)</f>
        <v>0</v>
      </c>
      <c r="GF123" s="147">
        <f>PV(0.05,'PV factor'!AK259,,-CZ123)</f>
        <v>0</v>
      </c>
      <c r="GG123" s="147">
        <f>PV(0.05,'PV factor'!AL259,,-DA123)</f>
        <v>0</v>
      </c>
      <c r="GH123" s="147">
        <f>PV(0.05,'PV factor'!AM259,,-DB123)</f>
        <v>0</v>
      </c>
      <c r="GI123" s="147">
        <f>PV(0.05,'PV factor'!AN259,,-DC123)</f>
        <v>0</v>
      </c>
      <c r="GJ123" s="147">
        <f>PV(0.05,'PV factor'!AO259,,-DD123)</f>
        <v>0</v>
      </c>
      <c r="GK123" s="147">
        <f>PV(0.05,'PV factor'!AP259,,-DE123)</f>
        <v>0</v>
      </c>
      <c r="GL123" s="147">
        <f>PV(0.05,'PV factor'!C259,,-DI123)</f>
        <v>22675.736961451246</v>
      </c>
      <c r="GM123" s="147">
        <f>PV(0.05,'PV factor'!D259,,-DJ123)</f>
        <v>21595.939963286899</v>
      </c>
      <c r="GN123" s="147">
        <f>PV(0.05,'PV factor'!E259,,-DK123)</f>
        <v>20567.561869797049</v>
      </c>
      <c r="GO123" s="147">
        <f>PV(0.05,'PV factor'!F259,,-DL123)</f>
        <v>19588.154161711474</v>
      </c>
      <c r="GP123" s="147">
        <f>PV(0.05,'PV factor'!G259,,-DM123)</f>
        <v>18655.384915915693</v>
      </c>
      <c r="GQ123" s="147">
        <f>PV(0.05,'PV factor'!H259,,-DN123)</f>
        <v>17767.033253253037</v>
      </c>
      <c r="GR123" s="147">
        <f>PV(0.05,'PV factor'!I259,,-DO123)</f>
        <v>16920.984050717179</v>
      </c>
      <c r="GS123" s="147">
        <f>PV(0.05,'PV factor'!J259,,-DP123)</f>
        <v>16115.222905444933</v>
      </c>
      <c r="GT123" s="147">
        <f>PV(0.05,'PV factor'!K259,,-DQ123)</f>
        <v>15347.831338518983</v>
      </c>
      <c r="GU123" s="147">
        <f>PV(0.05,'PV factor'!L259,,-DR123)</f>
        <v>14616.982227160936</v>
      </c>
      <c r="GV123" s="147">
        <f>PV(0.05,'PV factor'!M259,,-DS123)</f>
        <v>13920.935454438988</v>
      </c>
      <c r="GW123" s="147">
        <f>PV(0.05,'PV factor'!N259,,-DT123)</f>
        <v>13258.033766132367</v>
      </c>
      <c r="GX123" s="147">
        <f>PV(0.05,'PV factor'!O259,,-DU123)</f>
        <v>12626.698824887972</v>
      </c>
      <c r="GY123" s="147">
        <f>PV(0.05,'PV factor'!P259,,-DV123)</f>
        <v>12025.427452274254</v>
      </c>
      <c r="GZ123" s="147">
        <f>PV(0.05,'PV factor'!Q259,,-DW123)</f>
        <v>11452.788049785006</v>
      </c>
      <c r="HA123" s="147">
        <f>PV(0.05,'PV factor'!R259,,-DX123)</f>
        <v>10907.417190271432</v>
      </c>
      <c r="HB123" s="147">
        <f>PV(0.05,'PV factor'!S259,,-DY123)</f>
        <v>10388.016371687079</v>
      </c>
      <c r="HC123" s="147">
        <f>PV(0.05,'PV factor'!T259,,-DZ123)</f>
        <v>9893.348925416265</v>
      </c>
      <c r="HD123" s="147">
        <f>PV(0.05,'PV factor'!U259,,-EA123)</f>
        <v>9422.2370718250149</v>
      </c>
      <c r="HE123" s="147">
        <f>PV(0.05,'PV factor'!V259,,-EB123)</f>
        <v>8973.5591160238237</v>
      </c>
      <c r="HF123" s="147">
        <f>PV(0.05,'PV factor'!W259,,-EC123)</f>
        <v>8546.2467771655465</v>
      </c>
      <c r="HG123" s="147">
        <f>PV(0.05,'PV factor'!X259,,-ED123)</f>
        <v>8139.2826449195672</v>
      </c>
      <c r="HH123" s="147">
        <f>PV(0.05,'PV factor'!Y259,,-EE123)</f>
        <v>7751.6977570662557</v>
      </c>
      <c r="HI123" s="147">
        <f>PV(0.05,'PV factor'!Z259,,-EF123)</f>
        <v>7382.5692924440527</v>
      </c>
      <c r="HJ123" s="147">
        <f>PV(0.05,'PV factor'!AA259,,-EG123)</f>
        <v>7031.0183737562402</v>
      </c>
      <c r="HK123" s="147">
        <f>PV(0.05,'PV factor'!AB259,,-EH123)</f>
        <v>6696.2079750059429</v>
      </c>
      <c r="HL123" s="147">
        <f>PV(0.05,'PV factor'!AC259,,-EI123)</f>
        <v>6377.3409285770895</v>
      </c>
      <c r="HM123" s="147">
        <f>PV(0.05,'PV factor'!AD259,,-EJ123)</f>
        <v>6073.6580272162737</v>
      </c>
      <c r="HN123" s="147">
        <f>PV(0.05,'PV factor'!AE259,,-EK123)</f>
        <v>5784.4362163964533</v>
      </c>
      <c r="HO123" s="147">
        <f>PV(0.05,'PV factor'!AF259,,-EL123)</f>
        <v>5508.9868727585254</v>
      </c>
      <c r="HP123" s="147">
        <f>PV(0.05,'PV factor'!AG259,,-EM123)</f>
        <v>5246.6541645319294</v>
      </c>
      <c r="HQ123" s="147">
        <f>PV(0.05,'PV factor'!AH259,,-EN123)</f>
        <v>4996.8134900304085</v>
      </c>
      <c r="HR123" s="147">
        <f>PV(0.05,'PV factor'!AI259,,-EO123)</f>
        <v>4758.8699905051508</v>
      </c>
      <c r="HS123" s="147">
        <f>PV(0.05,'PV factor'!AJ259,,-EP123)</f>
        <v>4532.2571338144289</v>
      </c>
      <c r="HT123" s="147">
        <f>PV(0.05,'PV factor'!AK259,,-EQ123)</f>
        <v>4316.4353655375517</v>
      </c>
      <c r="HU123" s="147">
        <f>PV(0.05,'PV factor'!AL259,,-ER123)</f>
        <v>4110.8908243214773</v>
      </c>
      <c r="HV123" s="147">
        <f>PV(0.05,'PV factor'!AM259,,-ES123)</f>
        <v>3915.1341184014082</v>
      </c>
      <c r="HW123" s="147">
        <f>PV(0.05,'PV factor'!AN259,,-ET123)</f>
        <v>3728.6991603822926</v>
      </c>
      <c r="HX123" s="147">
        <f>PV(0.05,'PV factor'!AO259,,-EU123)</f>
        <v>3551.1420575069455</v>
      </c>
      <c r="HY123" s="147">
        <f>PV(0.05,'PV factor'!AP259,,-EV123)</f>
        <v>3382.0400547685194</v>
      </c>
      <c r="HZ123" s="147">
        <f t="shared" si="165"/>
        <v>109750.56689342404</v>
      </c>
      <c r="IA123" s="147">
        <f t="shared" si="166"/>
        <v>408549.67509510566</v>
      </c>
      <c r="IB123" s="401">
        <f t="shared" si="167"/>
        <v>3.7225290643996196</v>
      </c>
    </row>
    <row r="124" spans="1:236" ht="90" customHeight="1" x14ac:dyDescent="0.2">
      <c r="A124" s="137" t="s">
        <v>1842</v>
      </c>
      <c r="B124" s="138" t="s">
        <v>1843</v>
      </c>
      <c r="C124" s="138" t="s">
        <v>1851</v>
      </c>
      <c r="D124" s="142">
        <v>1</v>
      </c>
      <c r="E124" s="138" t="s">
        <v>1852</v>
      </c>
      <c r="F124" s="118" t="s">
        <v>3391</v>
      </c>
      <c r="G124" s="118" t="s">
        <v>1853</v>
      </c>
      <c r="H124" s="142" t="s">
        <v>77</v>
      </c>
      <c r="I124" s="118" t="s">
        <v>1854</v>
      </c>
      <c r="J124" s="118">
        <v>40</v>
      </c>
      <c r="K124" s="227" t="s">
        <v>94</v>
      </c>
      <c r="L124" s="142">
        <v>32000</v>
      </c>
      <c r="M124" s="142" t="s">
        <v>1855</v>
      </c>
      <c r="N124" s="142" t="s">
        <v>81</v>
      </c>
      <c r="O124" s="13" t="s">
        <v>217</v>
      </c>
      <c r="P124" s="142" t="s">
        <v>460</v>
      </c>
      <c r="Q124" s="112" t="s">
        <v>100</v>
      </c>
      <c r="R124" s="142" t="s">
        <v>108</v>
      </c>
      <c r="S124" s="142" t="s">
        <v>99</v>
      </c>
      <c r="T124" s="142" t="s">
        <v>1850</v>
      </c>
      <c r="U124" s="142" t="s">
        <v>100</v>
      </c>
      <c r="V124" s="205">
        <v>1</v>
      </c>
      <c r="W124" s="136">
        <v>160000</v>
      </c>
      <c r="X124" s="136">
        <v>0</v>
      </c>
      <c r="Y124" s="136">
        <v>0</v>
      </c>
      <c r="Z124" s="136">
        <v>0</v>
      </c>
      <c r="AA124" s="136">
        <v>160000</v>
      </c>
      <c r="AB124" s="136">
        <v>0</v>
      </c>
      <c r="AC124" s="136">
        <v>0</v>
      </c>
      <c r="AD124" s="136">
        <v>0</v>
      </c>
      <c r="AE124" s="139">
        <v>0</v>
      </c>
      <c r="AF124" s="139">
        <v>0</v>
      </c>
      <c r="AG124" s="139">
        <v>0</v>
      </c>
      <c r="AH124" s="139">
        <v>0</v>
      </c>
      <c r="AI124" s="142" t="s">
        <v>88</v>
      </c>
      <c r="AJ124" s="134">
        <v>0</v>
      </c>
      <c r="AK124" s="136">
        <v>0</v>
      </c>
      <c r="AL124" s="136">
        <v>0</v>
      </c>
      <c r="AM124" s="136">
        <v>0</v>
      </c>
      <c r="AN124" s="136">
        <v>0</v>
      </c>
      <c r="AO124" s="136">
        <v>0</v>
      </c>
      <c r="AP124" s="136">
        <v>0</v>
      </c>
      <c r="AQ124" s="139">
        <v>0</v>
      </c>
      <c r="AR124" s="139">
        <v>0</v>
      </c>
      <c r="AS124" s="139">
        <v>0</v>
      </c>
      <c r="AT124" s="139">
        <v>0</v>
      </c>
      <c r="AU124" s="118"/>
      <c r="AV124" s="230">
        <f t="shared" si="133"/>
        <v>1</v>
      </c>
      <c r="AW124" s="230">
        <f t="shared" si="134"/>
        <v>0</v>
      </c>
      <c r="AX124" s="230" t="str">
        <f t="shared" si="135"/>
        <v>B4</v>
      </c>
      <c r="AY124" s="141">
        <f t="shared" si="136"/>
        <v>9</v>
      </c>
      <c r="AZ124" s="70">
        <f t="shared" si="137"/>
        <v>1</v>
      </c>
      <c r="BA124" s="70">
        <f t="shared" si="138"/>
        <v>1</v>
      </c>
      <c r="BB124" s="70">
        <f t="shared" si="139"/>
        <v>1</v>
      </c>
      <c r="BC124" s="70">
        <f t="shared" si="140"/>
        <v>1</v>
      </c>
      <c r="BD124" s="70">
        <f t="shared" si="141"/>
        <v>1</v>
      </c>
      <c r="BE124" s="70">
        <f t="shared" si="142"/>
        <v>1</v>
      </c>
      <c r="BF124" s="70">
        <f t="shared" si="143"/>
        <v>1</v>
      </c>
      <c r="BG124" s="71">
        <f t="shared" si="144"/>
        <v>0</v>
      </c>
      <c r="BH124" s="71">
        <f t="shared" si="145"/>
        <v>1</v>
      </c>
      <c r="BI124" s="71">
        <f t="shared" si="146"/>
        <v>0</v>
      </c>
      <c r="BJ124" s="71">
        <f t="shared" si="147"/>
        <v>0</v>
      </c>
      <c r="BK124" s="71">
        <f t="shared" si="148"/>
        <v>1</v>
      </c>
      <c r="BL124" s="70">
        <f t="shared" si="149"/>
        <v>1</v>
      </c>
      <c r="BM124" s="70">
        <f t="shared" si="150"/>
        <v>1</v>
      </c>
      <c r="BN124" s="70">
        <f t="shared" si="151"/>
        <v>0</v>
      </c>
      <c r="BO124" s="70">
        <f t="shared" si="152"/>
        <v>1</v>
      </c>
      <c r="BP124" s="144">
        <f t="shared" si="153"/>
        <v>0</v>
      </c>
      <c r="BQ124" s="144">
        <f t="shared" si="154"/>
        <v>0</v>
      </c>
      <c r="BR124" s="144">
        <f t="shared" si="155"/>
        <v>160000</v>
      </c>
      <c r="BS124" s="144">
        <f t="shared" si="156"/>
        <v>0</v>
      </c>
      <c r="BT124" s="144">
        <f t="shared" si="157"/>
        <v>0</v>
      </c>
      <c r="BU124" s="144">
        <f t="shared" si="158"/>
        <v>0</v>
      </c>
      <c r="BV124" s="144">
        <f t="shared" si="159"/>
        <v>0</v>
      </c>
      <c r="BW124" s="144">
        <f t="shared" si="160"/>
        <v>0</v>
      </c>
      <c r="BX124" s="144">
        <f t="shared" si="161"/>
        <v>0</v>
      </c>
      <c r="BY124" s="144">
        <f t="shared" si="162"/>
        <v>0</v>
      </c>
      <c r="BZ124" s="9">
        <v>0</v>
      </c>
      <c r="CA124" s="9">
        <v>0</v>
      </c>
      <c r="CB124" s="9">
        <v>0</v>
      </c>
      <c r="CC124" s="9">
        <v>0</v>
      </c>
      <c r="CD124" s="9">
        <v>0</v>
      </c>
      <c r="CE124" s="9">
        <v>0</v>
      </c>
      <c r="CF124" s="9">
        <v>0</v>
      </c>
      <c r="CG124" s="9">
        <v>0</v>
      </c>
      <c r="CH124" s="9">
        <v>0</v>
      </c>
      <c r="CI124" s="9">
        <v>0</v>
      </c>
      <c r="CJ124" s="9">
        <v>0</v>
      </c>
      <c r="CK124" s="9">
        <v>0</v>
      </c>
      <c r="CL124" s="9">
        <v>0</v>
      </c>
      <c r="CM124" s="9">
        <v>0</v>
      </c>
      <c r="CN124" s="9">
        <v>0</v>
      </c>
      <c r="CO124" s="9">
        <v>0</v>
      </c>
      <c r="CP124" s="9">
        <v>0</v>
      </c>
      <c r="CQ124" s="9">
        <v>0</v>
      </c>
      <c r="CR124" s="9">
        <v>0</v>
      </c>
      <c r="CS124" s="9">
        <v>0</v>
      </c>
      <c r="CT124" s="9">
        <v>0</v>
      </c>
      <c r="CU124" s="9">
        <v>0</v>
      </c>
      <c r="CV124" s="9">
        <v>0</v>
      </c>
      <c r="CW124" s="9">
        <v>0</v>
      </c>
      <c r="CX124" s="9">
        <v>0</v>
      </c>
      <c r="CY124" s="9">
        <v>0</v>
      </c>
      <c r="CZ124" s="9">
        <v>0</v>
      </c>
      <c r="DA124" s="9">
        <v>0</v>
      </c>
      <c r="DB124" s="9">
        <v>0</v>
      </c>
      <c r="DC124" s="9">
        <v>0</v>
      </c>
      <c r="DD124" s="9">
        <v>0</v>
      </c>
      <c r="DE124" s="9">
        <v>0</v>
      </c>
      <c r="DF124" s="9">
        <v>0</v>
      </c>
      <c r="DG124" s="144">
        <f t="shared" si="163"/>
        <v>32000</v>
      </c>
      <c r="DH124" s="144">
        <f t="shared" ref="DH124:EW124" si="223">DG124</f>
        <v>32000</v>
      </c>
      <c r="DI124" s="144">
        <f t="shared" si="223"/>
        <v>32000</v>
      </c>
      <c r="DJ124" s="144">
        <f t="shared" si="223"/>
        <v>32000</v>
      </c>
      <c r="DK124" s="144">
        <f t="shared" si="223"/>
        <v>32000</v>
      </c>
      <c r="DL124" s="144">
        <f t="shared" si="223"/>
        <v>32000</v>
      </c>
      <c r="DM124" s="144">
        <f t="shared" si="223"/>
        <v>32000</v>
      </c>
      <c r="DN124" s="144">
        <f t="shared" si="223"/>
        <v>32000</v>
      </c>
      <c r="DO124" s="144">
        <f t="shared" si="223"/>
        <v>32000</v>
      </c>
      <c r="DP124" s="144">
        <f t="shared" si="223"/>
        <v>32000</v>
      </c>
      <c r="DQ124" s="144">
        <f t="shared" si="223"/>
        <v>32000</v>
      </c>
      <c r="DR124" s="144">
        <f t="shared" si="223"/>
        <v>32000</v>
      </c>
      <c r="DS124" s="144">
        <f t="shared" si="223"/>
        <v>32000</v>
      </c>
      <c r="DT124" s="144">
        <f t="shared" si="223"/>
        <v>32000</v>
      </c>
      <c r="DU124" s="144">
        <f t="shared" si="223"/>
        <v>32000</v>
      </c>
      <c r="DV124" s="144">
        <f t="shared" si="223"/>
        <v>32000</v>
      </c>
      <c r="DW124" s="144">
        <f t="shared" si="223"/>
        <v>32000</v>
      </c>
      <c r="DX124" s="144">
        <f t="shared" si="223"/>
        <v>32000</v>
      </c>
      <c r="DY124" s="144">
        <f t="shared" si="223"/>
        <v>32000</v>
      </c>
      <c r="DZ124" s="144">
        <f t="shared" si="223"/>
        <v>32000</v>
      </c>
      <c r="EA124" s="144">
        <f t="shared" si="223"/>
        <v>32000</v>
      </c>
      <c r="EB124" s="144">
        <f t="shared" si="223"/>
        <v>32000</v>
      </c>
      <c r="EC124" s="144">
        <f t="shared" si="223"/>
        <v>32000</v>
      </c>
      <c r="ED124" s="144">
        <f t="shared" si="223"/>
        <v>32000</v>
      </c>
      <c r="EE124" s="144">
        <f t="shared" si="223"/>
        <v>32000</v>
      </c>
      <c r="EF124" s="144">
        <f t="shared" si="223"/>
        <v>32000</v>
      </c>
      <c r="EG124" s="144">
        <f t="shared" si="223"/>
        <v>32000</v>
      </c>
      <c r="EH124" s="144">
        <f t="shared" si="223"/>
        <v>32000</v>
      </c>
      <c r="EI124" s="144">
        <f t="shared" si="223"/>
        <v>32000</v>
      </c>
      <c r="EJ124" s="144">
        <f t="shared" si="223"/>
        <v>32000</v>
      </c>
      <c r="EK124" s="144">
        <f t="shared" si="223"/>
        <v>32000</v>
      </c>
      <c r="EL124" s="144">
        <f t="shared" si="223"/>
        <v>32000</v>
      </c>
      <c r="EM124" s="144">
        <f t="shared" si="223"/>
        <v>32000</v>
      </c>
      <c r="EN124" s="144">
        <f t="shared" si="223"/>
        <v>32000</v>
      </c>
      <c r="EO124" s="144">
        <f t="shared" si="223"/>
        <v>32000</v>
      </c>
      <c r="EP124" s="144">
        <f t="shared" si="223"/>
        <v>32000</v>
      </c>
      <c r="EQ124" s="144">
        <f t="shared" si="223"/>
        <v>32000</v>
      </c>
      <c r="ER124" s="144">
        <f t="shared" si="223"/>
        <v>32000</v>
      </c>
      <c r="ES124" s="144">
        <f t="shared" si="223"/>
        <v>32000</v>
      </c>
      <c r="ET124" s="144">
        <f t="shared" si="223"/>
        <v>32000</v>
      </c>
      <c r="EU124" s="144">
        <f t="shared" si="223"/>
        <v>32000</v>
      </c>
      <c r="EV124" s="144">
        <f t="shared" si="223"/>
        <v>32000</v>
      </c>
      <c r="EW124" s="144">
        <f t="shared" si="223"/>
        <v>32000</v>
      </c>
      <c r="EX124" s="147">
        <f>PV(0.05,'PV factor'!C218,,-BR124)</f>
        <v>145124.71655328799</v>
      </c>
      <c r="EY124" s="147">
        <f>PV(0.05,'PV factor'!D218,,-BS124)</f>
        <v>0</v>
      </c>
      <c r="EZ124" s="147">
        <f>PV(0.05,'PV factor'!E218,,-BT124)</f>
        <v>0</v>
      </c>
      <c r="FA124" s="147">
        <f>PV(0.05,'PV factor'!F218,,-BU124)</f>
        <v>0</v>
      </c>
      <c r="FB124" s="147">
        <f>PV(0.05,'PV factor'!G218,,-BV124)</f>
        <v>0</v>
      </c>
      <c r="FC124" s="147">
        <f>PV(0.05,'PV factor'!H218,,-BW124)</f>
        <v>0</v>
      </c>
      <c r="FD124" s="147">
        <f>PV(0.05,'PV factor'!I218,,-BX124)</f>
        <v>0</v>
      </c>
      <c r="FE124" s="147">
        <f>PV(0.05,'PV factor'!J218,,-BY124)</f>
        <v>0</v>
      </c>
      <c r="FF124" s="147">
        <f>PV(0.05,'PV factor'!K218,,-BZ124)</f>
        <v>0</v>
      </c>
      <c r="FG124" s="147">
        <f>PV(0.05,'PV factor'!L218,,-CA124)</f>
        <v>0</v>
      </c>
      <c r="FH124" s="147">
        <f>PV(0.05,'PV factor'!M218,,-CB124)</f>
        <v>0</v>
      </c>
      <c r="FI124" s="147">
        <f>PV(0.05,'PV factor'!N218,,-CC124)</f>
        <v>0</v>
      </c>
      <c r="FJ124" s="147">
        <f>PV(0.05,'PV factor'!O218,,-CD124)</f>
        <v>0</v>
      </c>
      <c r="FK124" s="147">
        <f>PV(0.05,'PV factor'!P218,,-CE124)</f>
        <v>0</v>
      </c>
      <c r="FL124" s="147">
        <f>PV(0.05,'PV factor'!Q218,,-CF124)</f>
        <v>0</v>
      </c>
      <c r="FM124" s="147">
        <f>PV(0.05,'PV factor'!R218,,-CG124)</f>
        <v>0</v>
      </c>
      <c r="FN124" s="147">
        <f>PV(0.05,'PV factor'!S218,,-CH124)</f>
        <v>0</v>
      </c>
      <c r="FO124" s="147">
        <f>PV(0.05,'PV factor'!T218,,-CI124)</f>
        <v>0</v>
      </c>
      <c r="FP124" s="147">
        <f>PV(0.05,'PV factor'!U218,,-CJ124)</f>
        <v>0</v>
      </c>
      <c r="FQ124" s="147">
        <f>PV(0.05,'PV factor'!V218,,-CK124)</f>
        <v>0</v>
      </c>
      <c r="FR124" s="147">
        <f>PV(0.05,'PV factor'!W218,,-CL124)</f>
        <v>0</v>
      </c>
      <c r="FS124" s="147">
        <f>PV(0.05,'PV factor'!X218,,-CM124)</f>
        <v>0</v>
      </c>
      <c r="FT124" s="147">
        <f>PV(0.05,'PV factor'!Y218,,-CN124)</f>
        <v>0</v>
      </c>
      <c r="FU124" s="147">
        <f>PV(0.05,'PV factor'!Z218,,-CO124)</f>
        <v>0</v>
      </c>
      <c r="FV124" s="147">
        <f>PV(0.05,'PV factor'!AA218,,-CP124)</f>
        <v>0</v>
      </c>
      <c r="FW124" s="147">
        <f>PV(0.05,'PV factor'!AB218,,-CQ124)</f>
        <v>0</v>
      </c>
      <c r="FX124" s="147">
        <f>PV(0.05,'PV factor'!AC218,,-CR124)</f>
        <v>0</v>
      </c>
      <c r="FY124" s="147">
        <f>PV(0.05,'PV factor'!AD218,,-CS124)</f>
        <v>0</v>
      </c>
      <c r="FZ124" s="147">
        <f>PV(0.05,'PV factor'!AE218,,-CT124)</f>
        <v>0</v>
      </c>
      <c r="GA124" s="147">
        <f>PV(0.05,'PV factor'!AF218,,-CU124)</f>
        <v>0</v>
      </c>
      <c r="GB124" s="147">
        <f>PV(0.05,'PV factor'!AG218,,-CV124)</f>
        <v>0</v>
      </c>
      <c r="GC124" s="147">
        <f>PV(0.05,'PV factor'!AH218,,-CW124)</f>
        <v>0</v>
      </c>
      <c r="GD124" s="147">
        <f>PV(0.05,'PV factor'!AI218,,-CX124)</f>
        <v>0</v>
      </c>
      <c r="GE124" s="147">
        <f>PV(0.05,'PV factor'!AJ218,,-CY124)</f>
        <v>0</v>
      </c>
      <c r="GF124" s="147">
        <f>PV(0.05,'PV factor'!AK218,,-CZ124)</f>
        <v>0</v>
      </c>
      <c r="GG124" s="147">
        <f>PV(0.05,'PV factor'!AL218,,-DA124)</f>
        <v>0</v>
      </c>
      <c r="GH124" s="147">
        <f>PV(0.05,'PV factor'!AM218,,-DB124)</f>
        <v>0</v>
      </c>
      <c r="GI124" s="147">
        <f>PV(0.05,'PV factor'!AN218,,-DC124)</f>
        <v>0</v>
      </c>
      <c r="GJ124" s="147">
        <f>PV(0.05,'PV factor'!AO218,,-DD124)</f>
        <v>0</v>
      </c>
      <c r="GK124" s="147">
        <f>PV(0.05,'PV factor'!AP218,,-DE124)</f>
        <v>0</v>
      </c>
      <c r="GL124" s="147">
        <f>PV(0.05,'PV factor'!C218,,-DI124)</f>
        <v>29024.943310657596</v>
      </c>
      <c r="GM124" s="147">
        <f>PV(0.05,'PV factor'!D218,,-DJ124)</f>
        <v>27642.803153007233</v>
      </c>
      <c r="GN124" s="147">
        <f>PV(0.05,'PV factor'!E218,,-DK124)</f>
        <v>26326.479193340223</v>
      </c>
      <c r="GO124" s="147">
        <f>PV(0.05,'PV factor'!F218,,-DL124)</f>
        <v>25072.837326990688</v>
      </c>
      <c r="GP124" s="147">
        <f>PV(0.05,'PV factor'!G218,,-DM124)</f>
        <v>23878.892692372086</v>
      </c>
      <c r="GQ124" s="147">
        <f>PV(0.05,'PV factor'!H218,,-DN124)</f>
        <v>22741.802564163885</v>
      </c>
      <c r="GR124" s="147">
        <f>PV(0.05,'PV factor'!I218,,-DO124)</f>
        <v>21658.859584917991</v>
      </c>
      <c r="GS124" s="147">
        <f>PV(0.05,'PV factor'!J218,,-DP124)</f>
        <v>20627.485318969513</v>
      </c>
      <c r="GT124" s="147">
        <f>PV(0.05,'PV factor'!K218,,-DQ124)</f>
        <v>19645.224113304299</v>
      </c>
      <c r="GU124" s="147">
        <f>PV(0.05,'PV factor'!L218,,-DR124)</f>
        <v>18709.737250765997</v>
      </c>
      <c r="GV124" s="147">
        <f>PV(0.05,'PV factor'!M218,,-DS124)</f>
        <v>17818.797381681903</v>
      </c>
      <c r="GW124" s="147">
        <f>PV(0.05,'PV factor'!N218,,-DT124)</f>
        <v>16970.283220649431</v>
      </c>
      <c r="GX124" s="147">
        <f>PV(0.05,'PV factor'!O218,,-DU124)</f>
        <v>16162.174495856603</v>
      </c>
      <c r="GY124" s="147">
        <f>PV(0.05,'PV factor'!P218,,-DV124)</f>
        <v>15392.547138911046</v>
      </c>
      <c r="GZ124" s="147">
        <f>PV(0.05,'PV factor'!Q218,,-DW124)</f>
        <v>14659.568703724806</v>
      </c>
      <c r="HA124" s="147">
        <f>PV(0.05,'PV factor'!R218,,-DX124)</f>
        <v>13961.494003547434</v>
      </c>
      <c r="HB124" s="147">
        <f>PV(0.05,'PV factor'!S218,,-DY124)</f>
        <v>13296.66095575946</v>
      </c>
      <c r="HC124" s="147">
        <f>PV(0.05,'PV factor'!T218,,-DZ124)</f>
        <v>12663.486624532819</v>
      </c>
      <c r="HD124" s="147">
        <f>PV(0.05,'PV factor'!U218,,-EA124)</f>
        <v>12060.463451936019</v>
      </c>
      <c r="HE124" s="147">
        <f>PV(0.05,'PV factor'!V218,,-EB124)</f>
        <v>11486.155668510495</v>
      </c>
      <c r="HF124" s="147">
        <f>PV(0.05,'PV factor'!W218,,-EC124)</f>
        <v>10939.1958747719</v>
      </c>
      <c r="HG124" s="147">
        <f>PV(0.05,'PV factor'!X218,,-ED124)</f>
        <v>10418.281785497045</v>
      </c>
      <c r="HH124" s="147">
        <f>PV(0.05,'PV factor'!Y218,,-EE124)</f>
        <v>9922.173129044806</v>
      </c>
      <c r="HI124" s="147">
        <f>PV(0.05,'PV factor'!Z218,,-EF124)</f>
        <v>9449.688694328388</v>
      </c>
      <c r="HJ124" s="147">
        <f>PV(0.05,'PV factor'!AA218,,-EG124)</f>
        <v>8999.7035184079868</v>
      </c>
      <c r="HK124" s="147">
        <f>PV(0.05,'PV factor'!AB218,,-EH124)</f>
        <v>8571.1462080076071</v>
      </c>
      <c r="HL124" s="147">
        <f>PV(0.05,'PV factor'!AC218,,-EI124)</f>
        <v>8162.9963885786738</v>
      </c>
      <c r="HM124" s="147">
        <f>PV(0.05,'PV factor'!AD218,,-EJ124)</f>
        <v>7774.2822748368308</v>
      </c>
      <c r="HN124" s="147">
        <f>PV(0.05,'PV factor'!AE218,,-EK124)</f>
        <v>7404.0783569874602</v>
      </c>
      <c r="HO124" s="147">
        <f>PV(0.05,'PV factor'!AF218,,-EL124)</f>
        <v>7051.5031971309118</v>
      </c>
      <c r="HP124" s="147">
        <f>PV(0.05,'PV factor'!AG218,,-EM124)</f>
        <v>6715.717330600869</v>
      </c>
      <c r="HQ124" s="147">
        <f>PV(0.05,'PV factor'!AH218,,-EN124)</f>
        <v>6395.9212672389231</v>
      </c>
      <c r="HR124" s="147">
        <f>PV(0.05,'PV factor'!AI218,,-EO124)</f>
        <v>6091.3535878465937</v>
      </c>
      <c r="HS124" s="147">
        <f>PV(0.05,'PV factor'!AJ218,,-EP124)</f>
        <v>5801.2891312824686</v>
      </c>
      <c r="HT124" s="147">
        <f>PV(0.05,'PV factor'!AK218,,-EQ124)</f>
        <v>5525.0372678880667</v>
      </c>
      <c r="HU124" s="147">
        <f>PV(0.05,'PV factor'!AL218,,-ER124)</f>
        <v>5261.9402551314915</v>
      </c>
      <c r="HV124" s="147">
        <f>PV(0.05,'PV factor'!AM218,,-ES124)</f>
        <v>5011.3716715538021</v>
      </c>
      <c r="HW124" s="147">
        <f>PV(0.05,'PV factor'!AN218,,-ET124)</f>
        <v>4772.7349252893346</v>
      </c>
      <c r="HX124" s="147">
        <f>PV(0.05,'PV factor'!AO218,,-EU124)</f>
        <v>4545.4618336088906</v>
      </c>
      <c r="HY124" s="147">
        <f>PV(0.05,'PV factor'!AP218,,-EV124)</f>
        <v>4329.0112701037051</v>
      </c>
      <c r="HZ124" s="147">
        <f t="shared" si="165"/>
        <v>145124.71655328799</v>
      </c>
      <c r="IA124" s="147">
        <f t="shared" si="166"/>
        <v>522943.58412173542</v>
      </c>
      <c r="IB124" s="401">
        <f t="shared" si="167"/>
        <v>3.6034081343388329</v>
      </c>
    </row>
    <row r="125" spans="1:236" ht="90" customHeight="1" x14ac:dyDescent="0.2">
      <c r="A125" s="137" t="s">
        <v>2026</v>
      </c>
      <c r="B125" s="138" t="s">
        <v>2027</v>
      </c>
      <c r="C125" s="138" t="s">
        <v>2067</v>
      </c>
      <c r="D125" s="142">
        <v>7</v>
      </c>
      <c r="E125" s="138" t="s">
        <v>2068</v>
      </c>
      <c r="F125" s="118" t="s">
        <v>2069</v>
      </c>
      <c r="G125" s="118" t="s">
        <v>2070</v>
      </c>
      <c r="H125" s="142" t="s">
        <v>77</v>
      </c>
      <c r="I125" s="118" t="s">
        <v>2071</v>
      </c>
      <c r="J125" s="142">
        <v>40</v>
      </c>
      <c r="K125" s="227" t="s">
        <v>94</v>
      </c>
      <c r="L125" s="142">
        <v>12000</v>
      </c>
      <c r="M125" s="142" t="s">
        <v>2072</v>
      </c>
      <c r="N125" s="142" t="s">
        <v>96</v>
      </c>
      <c r="O125" s="13" t="s">
        <v>217</v>
      </c>
      <c r="P125" s="142" t="s">
        <v>218</v>
      </c>
      <c r="Q125" s="79" t="s">
        <v>87</v>
      </c>
      <c r="R125" s="142" t="s">
        <v>108</v>
      </c>
      <c r="S125" s="142" t="s">
        <v>99</v>
      </c>
      <c r="T125" s="142" t="s">
        <v>2073</v>
      </c>
      <c r="U125" s="142" t="s">
        <v>100</v>
      </c>
      <c r="V125" s="117">
        <v>1</v>
      </c>
      <c r="W125" s="128">
        <v>60000</v>
      </c>
      <c r="X125" s="134">
        <v>0</v>
      </c>
      <c r="Y125" s="134">
        <v>0</v>
      </c>
      <c r="Z125" s="127">
        <v>0</v>
      </c>
      <c r="AA125" s="134">
        <v>60000</v>
      </c>
      <c r="AB125" s="134">
        <v>0</v>
      </c>
      <c r="AC125" s="134">
        <v>0</v>
      </c>
      <c r="AD125" s="134">
        <v>0</v>
      </c>
      <c r="AE125" s="139">
        <v>0</v>
      </c>
      <c r="AF125" s="139">
        <v>0</v>
      </c>
      <c r="AG125" s="139">
        <v>0</v>
      </c>
      <c r="AH125" s="139">
        <v>0</v>
      </c>
      <c r="AI125" s="116" t="s">
        <v>88</v>
      </c>
      <c r="AJ125" s="136">
        <v>0</v>
      </c>
      <c r="AK125" s="136">
        <v>0</v>
      </c>
      <c r="AL125" s="136">
        <v>0</v>
      </c>
      <c r="AM125" s="136">
        <v>0</v>
      </c>
      <c r="AN125" s="136">
        <v>0</v>
      </c>
      <c r="AO125" s="136">
        <v>0</v>
      </c>
      <c r="AP125" s="136">
        <v>0</v>
      </c>
      <c r="AQ125" s="139">
        <v>0</v>
      </c>
      <c r="AR125" s="139">
        <v>0</v>
      </c>
      <c r="AS125" s="139">
        <v>0</v>
      </c>
      <c r="AT125" s="139">
        <v>0</v>
      </c>
      <c r="AU125" s="122" t="s">
        <v>2074</v>
      </c>
      <c r="AV125" s="230">
        <f t="shared" si="133"/>
        <v>1</v>
      </c>
      <c r="AW125" s="230">
        <f t="shared" si="134"/>
        <v>0</v>
      </c>
      <c r="AX125" s="230" t="str">
        <f t="shared" si="135"/>
        <v>B3</v>
      </c>
      <c r="AY125" s="141">
        <f t="shared" si="136"/>
        <v>8</v>
      </c>
      <c r="AZ125" s="70">
        <f t="shared" si="137"/>
        <v>1</v>
      </c>
      <c r="BA125" s="70">
        <f t="shared" si="138"/>
        <v>1</v>
      </c>
      <c r="BB125" s="70">
        <f t="shared" si="139"/>
        <v>1</v>
      </c>
      <c r="BC125" s="70">
        <f t="shared" si="140"/>
        <v>1</v>
      </c>
      <c r="BD125" s="70">
        <f t="shared" si="141"/>
        <v>1</v>
      </c>
      <c r="BE125" s="70">
        <f t="shared" si="142"/>
        <v>1</v>
      </c>
      <c r="BF125" s="70">
        <f t="shared" si="143"/>
        <v>1</v>
      </c>
      <c r="BG125" s="71">
        <f t="shared" si="144"/>
        <v>0</v>
      </c>
      <c r="BH125" s="71">
        <f t="shared" si="145"/>
        <v>0</v>
      </c>
      <c r="BI125" s="71">
        <f t="shared" si="146"/>
        <v>0</v>
      </c>
      <c r="BJ125" s="71">
        <f t="shared" si="147"/>
        <v>0</v>
      </c>
      <c r="BK125" s="71">
        <f t="shared" si="148"/>
        <v>0</v>
      </c>
      <c r="BL125" s="70">
        <f t="shared" si="149"/>
        <v>1</v>
      </c>
      <c r="BM125" s="70">
        <f t="shared" si="150"/>
        <v>1</v>
      </c>
      <c r="BN125" s="70">
        <f t="shared" si="151"/>
        <v>0</v>
      </c>
      <c r="BO125" s="70">
        <f t="shared" si="152"/>
        <v>1</v>
      </c>
      <c r="BP125" s="144">
        <f t="shared" si="153"/>
        <v>0</v>
      </c>
      <c r="BQ125" s="144">
        <f t="shared" si="154"/>
        <v>0</v>
      </c>
      <c r="BR125" s="144">
        <f t="shared" si="155"/>
        <v>60000</v>
      </c>
      <c r="BS125" s="144">
        <f t="shared" si="156"/>
        <v>0</v>
      </c>
      <c r="BT125" s="144">
        <f t="shared" si="157"/>
        <v>0</v>
      </c>
      <c r="BU125" s="144">
        <f t="shared" si="158"/>
        <v>0</v>
      </c>
      <c r="BV125" s="144">
        <f t="shared" si="159"/>
        <v>0</v>
      </c>
      <c r="BW125" s="144">
        <f t="shared" si="160"/>
        <v>0</v>
      </c>
      <c r="BX125" s="144">
        <f t="shared" si="161"/>
        <v>0</v>
      </c>
      <c r="BY125" s="144">
        <f t="shared" si="162"/>
        <v>0</v>
      </c>
      <c r="BZ125" s="9">
        <v>0</v>
      </c>
      <c r="CA125" s="9">
        <v>0</v>
      </c>
      <c r="CB125" s="9">
        <v>0</v>
      </c>
      <c r="CC125" s="9">
        <v>0</v>
      </c>
      <c r="CD125" s="9">
        <v>0</v>
      </c>
      <c r="CE125" s="9">
        <v>0</v>
      </c>
      <c r="CF125" s="9">
        <v>0</v>
      </c>
      <c r="CG125" s="9">
        <v>0</v>
      </c>
      <c r="CH125" s="9">
        <v>0</v>
      </c>
      <c r="CI125" s="9">
        <v>0</v>
      </c>
      <c r="CJ125" s="9">
        <v>0</v>
      </c>
      <c r="CK125" s="9">
        <v>0</v>
      </c>
      <c r="CL125" s="9">
        <v>0</v>
      </c>
      <c r="CM125" s="9">
        <v>0</v>
      </c>
      <c r="CN125" s="9">
        <v>0</v>
      </c>
      <c r="CO125" s="9">
        <v>0</v>
      </c>
      <c r="CP125" s="9">
        <v>0</v>
      </c>
      <c r="CQ125" s="9">
        <v>0</v>
      </c>
      <c r="CR125" s="9">
        <v>0</v>
      </c>
      <c r="CS125" s="9">
        <v>0</v>
      </c>
      <c r="CT125" s="9">
        <v>0</v>
      </c>
      <c r="CU125" s="9">
        <v>0</v>
      </c>
      <c r="CV125" s="9">
        <v>0</v>
      </c>
      <c r="CW125" s="9">
        <v>0</v>
      </c>
      <c r="CX125" s="9">
        <v>0</v>
      </c>
      <c r="CY125" s="9">
        <v>0</v>
      </c>
      <c r="CZ125" s="9">
        <v>0</v>
      </c>
      <c r="DA125" s="9">
        <v>0</v>
      </c>
      <c r="DB125" s="9">
        <v>0</v>
      </c>
      <c r="DC125" s="9">
        <v>0</v>
      </c>
      <c r="DD125" s="9">
        <v>0</v>
      </c>
      <c r="DE125" s="9">
        <v>0</v>
      </c>
      <c r="DF125" s="9">
        <v>0</v>
      </c>
      <c r="DG125" s="144">
        <f t="shared" si="163"/>
        <v>12000</v>
      </c>
      <c r="DH125" s="144">
        <f t="shared" ref="DH125:EW125" si="224">DG125</f>
        <v>12000</v>
      </c>
      <c r="DI125" s="144">
        <f t="shared" si="224"/>
        <v>12000</v>
      </c>
      <c r="DJ125" s="144">
        <f t="shared" si="224"/>
        <v>12000</v>
      </c>
      <c r="DK125" s="144">
        <f t="shared" si="224"/>
        <v>12000</v>
      </c>
      <c r="DL125" s="144">
        <f t="shared" si="224"/>
        <v>12000</v>
      </c>
      <c r="DM125" s="144">
        <f t="shared" si="224"/>
        <v>12000</v>
      </c>
      <c r="DN125" s="144">
        <f t="shared" si="224"/>
        <v>12000</v>
      </c>
      <c r="DO125" s="144">
        <f t="shared" si="224"/>
        <v>12000</v>
      </c>
      <c r="DP125" s="144">
        <f t="shared" si="224"/>
        <v>12000</v>
      </c>
      <c r="DQ125" s="144">
        <f t="shared" si="224"/>
        <v>12000</v>
      </c>
      <c r="DR125" s="144">
        <f t="shared" si="224"/>
        <v>12000</v>
      </c>
      <c r="DS125" s="144">
        <f t="shared" si="224"/>
        <v>12000</v>
      </c>
      <c r="DT125" s="144">
        <f t="shared" si="224"/>
        <v>12000</v>
      </c>
      <c r="DU125" s="144">
        <f t="shared" si="224"/>
        <v>12000</v>
      </c>
      <c r="DV125" s="144">
        <f t="shared" si="224"/>
        <v>12000</v>
      </c>
      <c r="DW125" s="144">
        <f t="shared" si="224"/>
        <v>12000</v>
      </c>
      <c r="DX125" s="144">
        <f t="shared" si="224"/>
        <v>12000</v>
      </c>
      <c r="DY125" s="144">
        <f t="shared" si="224"/>
        <v>12000</v>
      </c>
      <c r="DZ125" s="144">
        <f t="shared" si="224"/>
        <v>12000</v>
      </c>
      <c r="EA125" s="144">
        <f t="shared" si="224"/>
        <v>12000</v>
      </c>
      <c r="EB125" s="144">
        <f t="shared" si="224"/>
        <v>12000</v>
      </c>
      <c r="EC125" s="144">
        <f t="shared" si="224"/>
        <v>12000</v>
      </c>
      <c r="ED125" s="144">
        <f t="shared" si="224"/>
        <v>12000</v>
      </c>
      <c r="EE125" s="144">
        <f t="shared" si="224"/>
        <v>12000</v>
      </c>
      <c r="EF125" s="144">
        <f t="shared" si="224"/>
        <v>12000</v>
      </c>
      <c r="EG125" s="144">
        <f t="shared" si="224"/>
        <v>12000</v>
      </c>
      <c r="EH125" s="144">
        <f t="shared" si="224"/>
        <v>12000</v>
      </c>
      <c r="EI125" s="144">
        <f t="shared" si="224"/>
        <v>12000</v>
      </c>
      <c r="EJ125" s="144">
        <f t="shared" si="224"/>
        <v>12000</v>
      </c>
      <c r="EK125" s="144">
        <f t="shared" si="224"/>
        <v>12000</v>
      </c>
      <c r="EL125" s="144">
        <f t="shared" si="224"/>
        <v>12000</v>
      </c>
      <c r="EM125" s="144">
        <f t="shared" si="224"/>
        <v>12000</v>
      </c>
      <c r="EN125" s="144">
        <f t="shared" si="224"/>
        <v>12000</v>
      </c>
      <c r="EO125" s="144">
        <f t="shared" si="224"/>
        <v>12000</v>
      </c>
      <c r="EP125" s="144">
        <f t="shared" si="224"/>
        <v>12000</v>
      </c>
      <c r="EQ125" s="144">
        <f t="shared" si="224"/>
        <v>12000</v>
      </c>
      <c r="ER125" s="144">
        <f t="shared" si="224"/>
        <v>12000</v>
      </c>
      <c r="ES125" s="144">
        <f t="shared" si="224"/>
        <v>12000</v>
      </c>
      <c r="ET125" s="144">
        <f t="shared" si="224"/>
        <v>12000</v>
      </c>
      <c r="EU125" s="144">
        <f t="shared" si="224"/>
        <v>12000</v>
      </c>
      <c r="EV125" s="144">
        <f t="shared" si="224"/>
        <v>12000</v>
      </c>
      <c r="EW125" s="144">
        <f t="shared" si="224"/>
        <v>12000</v>
      </c>
      <c r="EX125" s="147">
        <f>PV(0.05,'PV factor'!C183,,-BR125)</f>
        <v>54421.768707482988</v>
      </c>
      <c r="EY125" s="147">
        <f>PV(0.05,'PV factor'!D183,,-BS125)</f>
        <v>0</v>
      </c>
      <c r="EZ125" s="147">
        <f>PV(0.05,'PV factor'!E183,,-BT125)</f>
        <v>0</v>
      </c>
      <c r="FA125" s="147">
        <f>PV(0.05,'PV factor'!F183,,-BU125)</f>
        <v>0</v>
      </c>
      <c r="FB125" s="147">
        <f>PV(0.05,'PV factor'!G183,,-BV125)</f>
        <v>0</v>
      </c>
      <c r="FC125" s="147">
        <f>PV(0.05,'PV factor'!H183,,-BW125)</f>
        <v>0</v>
      </c>
      <c r="FD125" s="147">
        <f>PV(0.05,'PV factor'!I183,,-BX125)</f>
        <v>0</v>
      </c>
      <c r="FE125" s="147">
        <f>PV(0.05,'PV factor'!J183,,-BY125)</f>
        <v>0</v>
      </c>
      <c r="FF125" s="147">
        <f>PV(0.05,'PV factor'!K183,,-BZ125)</f>
        <v>0</v>
      </c>
      <c r="FG125" s="147">
        <f>PV(0.05,'PV factor'!L183,,-CA125)</f>
        <v>0</v>
      </c>
      <c r="FH125" s="147">
        <f>PV(0.05,'PV factor'!M183,,-CB125)</f>
        <v>0</v>
      </c>
      <c r="FI125" s="147">
        <f>PV(0.05,'PV factor'!N183,,-CC125)</f>
        <v>0</v>
      </c>
      <c r="FJ125" s="147">
        <f>PV(0.05,'PV factor'!O183,,-CD125)</f>
        <v>0</v>
      </c>
      <c r="FK125" s="147">
        <f>PV(0.05,'PV factor'!P183,,-CE125)</f>
        <v>0</v>
      </c>
      <c r="FL125" s="147">
        <f>PV(0.05,'PV factor'!Q183,,-CF125)</f>
        <v>0</v>
      </c>
      <c r="FM125" s="147">
        <f>PV(0.05,'PV factor'!R183,,-CG125)</f>
        <v>0</v>
      </c>
      <c r="FN125" s="147">
        <f>PV(0.05,'PV factor'!S183,,-CH125)</f>
        <v>0</v>
      </c>
      <c r="FO125" s="147">
        <f>PV(0.05,'PV factor'!T183,,-CI125)</f>
        <v>0</v>
      </c>
      <c r="FP125" s="147">
        <f>PV(0.05,'PV factor'!U183,,-CJ125)</f>
        <v>0</v>
      </c>
      <c r="FQ125" s="147">
        <f>PV(0.05,'PV factor'!V183,,-CK125)</f>
        <v>0</v>
      </c>
      <c r="FR125" s="147">
        <f>PV(0.05,'PV factor'!W183,,-CL125)</f>
        <v>0</v>
      </c>
      <c r="FS125" s="147">
        <f>PV(0.05,'PV factor'!X183,,-CM125)</f>
        <v>0</v>
      </c>
      <c r="FT125" s="147">
        <f>PV(0.05,'PV factor'!Y183,,-CN125)</f>
        <v>0</v>
      </c>
      <c r="FU125" s="147">
        <f>PV(0.05,'PV factor'!Z183,,-CO125)</f>
        <v>0</v>
      </c>
      <c r="FV125" s="147">
        <f>PV(0.05,'PV factor'!AA183,,-CP125)</f>
        <v>0</v>
      </c>
      <c r="FW125" s="147">
        <f>PV(0.05,'PV factor'!AB183,,-CQ125)</f>
        <v>0</v>
      </c>
      <c r="FX125" s="147">
        <f>PV(0.05,'PV factor'!AC183,,-CR125)</f>
        <v>0</v>
      </c>
      <c r="FY125" s="147">
        <f>PV(0.05,'PV factor'!AD183,,-CS125)</f>
        <v>0</v>
      </c>
      <c r="FZ125" s="147">
        <f>PV(0.05,'PV factor'!AE183,,-CT125)</f>
        <v>0</v>
      </c>
      <c r="GA125" s="147">
        <f>PV(0.05,'PV factor'!AF183,,-CU125)</f>
        <v>0</v>
      </c>
      <c r="GB125" s="147">
        <f>PV(0.05,'PV factor'!AG183,,-CV125)</f>
        <v>0</v>
      </c>
      <c r="GC125" s="147">
        <f>PV(0.05,'PV factor'!AH183,,-CW125)</f>
        <v>0</v>
      </c>
      <c r="GD125" s="147">
        <f>PV(0.05,'PV factor'!AI183,,-CX125)</f>
        <v>0</v>
      </c>
      <c r="GE125" s="147">
        <f>PV(0.05,'PV factor'!AJ183,,-CY125)</f>
        <v>0</v>
      </c>
      <c r="GF125" s="147">
        <f>PV(0.05,'PV factor'!AK183,,-CZ125)</f>
        <v>0</v>
      </c>
      <c r="GG125" s="147">
        <f>PV(0.05,'PV factor'!AL183,,-DA125)</f>
        <v>0</v>
      </c>
      <c r="GH125" s="147">
        <f>PV(0.05,'PV factor'!AM183,,-DB125)</f>
        <v>0</v>
      </c>
      <c r="GI125" s="147">
        <f>PV(0.05,'PV factor'!AN183,,-DC125)</f>
        <v>0</v>
      </c>
      <c r="GJ125" s="147">
        <f>PV(0.05,'PV factor'!AO183,,-DD125)</f>
        <v>0</v>
      </c>
      <c r="GK125" s="147">
        <f>PV(0.05,'PV factor'!AP183,,-DE125)</f>
        <v>0</v>
      </c>
      <c r="GL125" s="147">
        <f>PV(0.05,'PV factor'!C183,,-DI125)</f>
        <v>10884.353741496598</v>
      </c>
      <c r="GM125" s="147">
        <f>PV(0.05,'PV factor'!D183,,-DJ125)</f>
        <v>10366.051182377712</v>
      </c>
      <c r="GN125" s="147">
        <f>PV(0.05,'PV factor'!E183,,-DK125)</f>
        <v>9872.4296975025845</v>
      </c>
      <c r="GO125" s="147">
        <f>PV(0.05,'PV factor'!F183,,-DL125)</f>
        <v>9402.313997621508</v>
      </c>
      <c r="GP125" s="147">
        <f>PV(0.05,'PV factor'!G183,,-DM125)</f>
        <v>8954.5847596395324</v>
      </c>
      <c r="GQ125" s="147">
        <f>PV(0.05,'PV factor'!H183,,-DN125)</f>
        <v>8528.1759615614574</v>
      </c>
      <c r="GR125" s="147">
        <f>PV(0.05,'PV factor'!I183,,-DO125)</f>
        <v>8122.0723443442457</v>
      </c>
      <c r="GS125" s="147">
        <f>PV(0.05,'PV factor'!J183,,-DP125)</f>
        <v>7735.3069946135674</v>
      </c>
      <c r="GT125" s="147">
        <f>PV(0.05,'PV factor'!K183,,-DQ125)</f>
        <v>7366.9590424891121</v>
      </c>
      <c r="GU125" s="147">
        <f>PV(0.05,'PV factor'!L183,,-DR125)</f>
        <v>7016.1514690372487</v>
      </c>
      <c r="GV125" s="147">
        <f>PV(0.05,'PV factor'!M183,,-DS125)</f>
        <v>6682.0490181307141</v>
      </c>
      <c r="GW125" s="147">
        <f>PV(0.05,'PV factor'!N183,,-DT125)</f>
        <v>6363.8562077435363</v>
      </c>
      <c r="GX125" s="147">
        <f>PV(0.05,'PV factor'!O183,,-DU125)</f>
        <v>6060.815435946226</v>
      </c>
      <c r="GY125" s="147">
        <f>PV(0.05,'PV factor'!P183,,-DV125)</f>
        <v>5772.2051770916423</v>
      </c>
      <c r="GZ125" s="147">
        <f>PV(0.05,'PV factor'!Q183,,-DW125)</f>
        <v>5497.3382638968023</v>
      </c>
      <c r="HA125" s="147">
        <f>PV(0.05,'PV factor'!R183,,-DX125)</f>
        <v>5235.5602513302874</v>
      </c>
      <c r="HB125" s="147">
        <f>PV(0.05,'PV factor'!S183,,-DY125)</f>
        <v>4986.247858409798</v>
      </c>
      <c r="HC125" s="147">
        <f>PV(0.05,'PV factor'!T183,,-DZ125)</f>
        <v>4748.8074841998077</v>
      </c>
      <c r="HD125" s="147">
        <f>PV(0.05,'PV factor'!U183,,-EA125)</f>
        <v>4522.6737944760071</v>
      </c>
      <c r="HE125" s="147">
        <f>PV(0.05,'PV factor'!V183,,-EB125)</f>
        <v>4307.3083756914357</v>
      </c>
      <c r="HF125" s="147">
        <f>PV(0.05,'PV factor'!W183,,-EC125)</f>
        <v>4102.1984530394629</v>
      </c>
      <c r="HG125" s="147">
        <f>PV(0.05,'PV factor'!X183,,-ED125)</f>
        <v>3906.855669561392</v>
      </c>
      <c r="HH125" s="147">
        <f>PV(0.05,'PV factor'!Y183,,-EE125)</f>
        <v>3720.8149233918025</v>
      </c>
      <c r="HI125" s="147">
        <f>PV(0.05,'PV factor'!Z183,,-EF125)</f>
        <v>3543.6332603731453</v>
      </c>
      <c r="HJ125" s="147">
        <f>PV(0.05,'PV factor'!AA183,,-EG125)</f>
        <v>3374.8888194029955</v>
      </c>
      <c r="HK125" s="147">
        <f>PV(0.05,'PV factor'!AB183,,-EH125)</f>
        <v>3214.1798280028524</v>
      </c>
      <c r="HL125" s="147">
        <f>PV(0.05,'PV factor'!AC183,,-EI125)</f>
        <v>3061.1236457170025</v>
      </c>
      <c r="HM125" s="147">
        <f>PV(0.05,'PV factor'!AD183,,-EJ125)</f>
        <v>2915.3558530638115</v>
      </c>
      <c r="HN125" s="147">
        <f>PV(0.05,'PV factor'!AE183,,-EK125)</f>
        <v>2776.5293838702978</v>
      </c>
      <c r="HO125" s="147">
        <f>PV(0.05,'PV factor'!AF183,,-EL125)</f>
        <v>2644.313698924092</v>
      </c>
      <c r="HP125" s="147">
        <f>PV(0.05,'PV factor'!AG183,,-EM125)</f>
        <v>2518.3939989753258</v>
      </c>
      <c r="HQ125" s="147">
        <f>PV(0.05,'PV factor'!AH183,,-EN125)</f>
        <v>2398.4704752145963</v>
      </c>
      <c r="HR125" s="147">
        <f>PV(0.05,'PV factor'!AI183,,-EO125)</f>
        <v>2284.2575954424724</v>
      </c>
      <c r="HS125" s="147">
        <f>PV(0.05,'PV factor'!AJ183,,-EP125)</f>
        <v>2175.4834242309257</v>
      </c>
      <c r="HT125" s="147">
        <f>PV(0.05,'PV factor'!AK183,,-EQ125)</f>
        <v>2071.888975458025</v>
      </c>
      <c r="HU125" s="147">
        <f>PV(0.05,'PV factor'!AL183,,-ER125)</f>
        <v>1973.2275956743092</v>
      </c>
      <c r="HV125" s="147">
        <f>PV(0.05,'PV factor'!AM183,,-ES125)</f>
        <v>1879.2643768326759</v>
      </c>
      <c r="HW125" s="147">
        <f>PV(0.05,'PV factor'!AN183,,-ET125)</f>
        <v>1789.7755969835005</v>
      </c>
      <c r="HX125" s="147">
        <f>PV(0.05,'PV factor'!AO183,,-EU125)</f>
        <v>1704.5481876033339</v>
      </c>
      <c r="HY125" s="147">
        <f>PV(0.05,'PV factor'!AP183,,-EV125)</f>
        <v>1623.3792262888894</v>
      </c>
      <c r="HZ125" s="147">
        <f t="shared" si="165"/>
        <v>54421.768707482988</v>
      </c>
      <c r="IA125" s="147">
        <f t="shared" si="166"/>
        <v>196103.84404565065</v>
      </c>
      <c r="IB125" s="401">
        <f t="shared" si="167"/>
        <v>3.6034081343388311</v>
      </c>
    </row>
    <row r="126" spans="1:236" ht="90" customHeight="1" x14ac:dyDescent="0.2">
      <c r="A126" s="276" t="s">
        <v>634</v>
      </c>
      <c r="B126" s="277" t="s">
        <v>1167</v>
      </c>
      <c r="C126" s="277" t="s">
        <v>1237</v>
      </c>
      <c r="D126" s="99" t="s">
        <v>73</v>
      </c>
      <c r="E126" s="277" t="s">
        <v>1238</v>
      </c>
      <c r="F126" s="277" t="s">
        <v>1239</v>
      </c>
      <c r="G126" s="103" t="s">
        <v>1240</v>
      </c>
      <c r="H126" s="99" t="s">
        <v>77</v>
      </c>
      <c r="I126" s="103"/>
      <c r="J126" s="103">
        <v>10</v>
      </c>
      <c r="K126" s="227" t="s">
        <v>79</v>
      </c>
      <c r="L126" s="98">
        <v>185990</v>
      </c>
      <c r="M126" s="99" t="s">
        <v>1241</v>
      </c>
      <c r="N126" s="99" t="s">
        <v>147</v>
      </c>
      <c r="O126" s="73" t="s">
        <v>106</v>
      </c>
      <c r="P126" s="99" t="s">
        <v>464</v>
      </c>
      <c r="Q126" s="112" t="s">
        <v>100</v>
      </c>
      <c r="R126" s="73" t="s">
        <v>162</v>
      </c>
      <c r="S126" s="99" t="s">
        <v>99</v>
      </c>
      <c r="T126" s="99" t="s">
        <v>366</v>
      </c>
      <c r="U126" s="99" t="s">
        <v>87</v>
      </c>
      <c r="V126" s="102">
        <v>1</v>
      </c>
      <c r="W126" s="278">
        <v>418520</v>
      </c>
      <c r="X126" s="278">
        <v>0</v>
      </c>
      <c r="Y126" s="278">
        <v>0</v>
      </c>
      <c r="Z126" s="278">
        <v>0</v>
      </c>
      <c r="AA126" s="278">
        <v>418520</v>
      </c>
      <c r="AB126" s="278">
        <v>0</v>
      </c>
      <c r="AC126" s="278">
        <v>0</v>
      </c>
      <c r="AD126" s="278">
        <v>0</v>
      </c>
      <c r="AE126" s="278">
        <v>0</v>
      </c>
      <c r="AF126" s="278">
        <v>0</v>
      </c>
      <c r="AG126" s="278">
        <v>0</v>
      </c>
      <c r="AH126" s="278">
        <v>0</v>
      </c>
      <c r="AI126" s="100" t="s">
        <v>88</v>
      </c>
      <c r="AJ126" s="278">
        <v>0</v>
      </c>
      <c r="AK126" s="278">
        <v>0</v>
      </c>
      <c r="AL126" s="278">
        <v>0</v>
      </c>
      <c r="AM126" s="278">
        <v>0</v>
      </c>
      <c r="AN126" s="278">
        <v>0</v>
      </c>
      <c r="AO126" s="278">
        <v>0</v>
      </c>
      <c r="AP126" s="278">
        <v>0</v>
      </c>
      <c r="AQ126" s="278">
        <v>0</v>
      </c>
      <c r="AR126" s="278">
        <v>0</v>
      </c>
      <c r="AS126" s="278">
        <v>0</v>
      </c>
      <c r="AT126" s="278">
        <v>0</v>
      </c>
      <c r="AU126" s="103"/>
      <c r="AV126" s="230">
        <f t="shared" si="133"/>
        <v>0</v>
      </c>
      <c r="AW126" s="230">
        <f t="shared" si="134"/>
        <v>0</v>
      </c>
      <c r="AX126" s="230" t="str">
        <f t="shared" si="135"/>
        <v>C4</v>
      </c>
      <c r="AY126" s="141">
        <f t="shared" si="136"/>
        <v>8</v>
      </c>
      <c r="AZ126" s="70">
        <f t="shared" si="137"/>
        <v>1</v>
      </c>
      <c r="BA126" s="70">
        <f t="shared" si="138"/>
        <v>1</v>
      </c>
      <c r="BB126" s="70">
        <f t="shared" si="139"/>
        <v>1</v>
      </c>
      <c r="BC126" s="70">
        <f t="shared" si="140"/>
        <v>1</v>
      </c>
      <c r="BD126" s="70">
        <f t="shared" si="141"/>
        <v>1</v>
      </c>
      <c r="BE126" s="70">
        <f t="shared" si="142"/>
        <v>1</v>
      </c>
      <c r="BF126" s="70">
        <f t="shared" si="143"/>
        <v>1</v>
      </c>
      <c r="BG126" s="71">
        <f t="shared" si="144"/>
        <v>0</v>
      </c>
      <c r="BH126" s="71">
        <f t="shared" si="145"/>
        <v>1</v>
      </c>
      <c r="BI126" s="71">
        <f t="shared" si="146"/>
        <v>0</v>
      </c>
      <c r="BJ126" s="71">
        <f t="shared" si="147"/>
        <v>1</v>
      </c>
      <c r="BK126" s="71">
        <f t="shared" si="148"/>
        <v>0</v>
      </c>
      <c r="BL126" s="70">
        <f t="shared" si="149"/>
        <v>0</v>
      </c>
      <c r="BM126" s="70">
        <f t="shared" si="150"/>
        <v>1</v>
      </c>
      <c r="BN126" s="70">
        <f t="shared" si="151"/>
        <v>1</v>
      </c>
      <c r="BO126" s="70">
        <f t="shared" si="152"/>
        <v>0</v>
      </c>
      <c r="BP126" s="144">
        <f t="shared" si="153"/>
        <v>0</v>
      </c>
      <c r="BQ126" s="144">
        <f t="shared" si="154"/>
        <v>0</v>
      </c>
      <c r="BR126" s="144">
        <f t="shared" si="155"/>
        <v>418520</v>
      </c>
      <c r="BS126" s="144">
        <f t="shared" si="156"/>
        <v>0</v>
      </c>
      <c r="BT126" s="144">
        <f t="shared" si="157"/>
        <v>0</v>
      </c>
      <c r="BU126" s="144">
        <f t="shared" si="158"/>
        <v>0</v>
      </c>
      <c r="BV126" s="144">
        <f t="shared" si="159"/>
        <v>0</v>
      </c>
      <c r="BW126" s="144">
        <f t="shared" si="160"/>
        <v>0</v>
      </c>
      <c r="BX126" s="144">
        <f t="shared" si="161"/>
        <v>0</v>
      </c>
      <c r="BY126" s="144">
        <f t="shared" si="162"/>
        <v>0</v>
      </c>
      <c r="BZ126" s="9">
        <v>0</v>
      </c>
      <c r="CA126" s="9">
        <v>0</v>
      </c>
      <c r="CB126" s="9">
        <v>0</v>
      </c>
      <c r="CC126" s="9">
        <v>0</v>
      </c>
      <c r="CD126" s="9">
        <v>0</v>
      </c>
      <c r="CE126" s="9">
        <v>0</v>
      </c>
      <c r="CF126" s="9">
        <v>0</v>
      </c>
      <c r="CG126" s="9">
        <v>0</v>
      </c>
      <c r="CH126" s="9">
        <v>0</v>
      </c>
      <c r="CI126" s="9">
        <v>0</v>
      </c>
      <c r="CJ126" s="9">
        <v>0</v>
      </c>
      <c r="CK126" s="9">
        <v>0</v>
      </c>
      <c r="CL126" s="9">
        <v>0</v>
      </c>
      <c r="CM126" s="9">
        <v>0</v>
      </c>
      <c r="CN126" s="9">
        <v>0</v>
      </c>
      <c r="CO126" s="9">
        <v>0</v>
      </c>
      <c r="CP126" s="9">
        <v>0</v>
      </c>
      <c r="CQ126" s="9">
        <v>0</v>
      </c>
      <c r="CR126" s="9">
        <v>0</v>
      </c>
      <c r="CS126" s="9">
        <v>0</v>
      </c>
      <c r="CT126" s="9">
        <v>0</v>
      </c>
      <c r="CU126" s="9">
        <v>0</v>
      </c>
      <c r="CV126" s="9">
        <v>0</v>
      </c>
      <c r="CW126" s="9">
        <v>0</v>
      </c>
      <c r="CX126" s="9">
        <v>0</v>
      </c>
      <c r="CY126" s="9">
        <v>0</v>
      </c>
      <c r="CZ126" s="9">
        <v>0</v>
      </c>
      <c r="DA126" s="9">
        <v>0</v>
      </c>
      <c r="DB126" s="9">
        <v>0</v>
      </c>
      <c r="DC126" s="9">
        <v>0</v>
      </c>
      <c r="DD126" s="9">
        <v>0</v>
      </c>
      <c r="DE126" s="9">
        <v>0</v>
      </c>
      <c r="DF126" s="9">
        <v>0</v>
      </c>
      <c r="DG126" s="144">
        <f t="shared" si="163"/>
        <v>185990</v>
      </c>
      <c r="DH126" s="144">
        <f t="shared" ref="DH126:EW126" si="225">DG126</f>
        <v>185990</v>
      </c>
      <c r="DI126" s="144">
        <f t="shared" si="225"/>
        <v>185990</v>
      </c>
      <c r="DJ126" s="144">
        <f t="shared" si="225"/>
        <v>185990</v>
      </c>
      <c r="DK126" s="144">
        <f t="shared" si="225"/>
        <v>185990</v>
      </c>
      <c r="DL126" s="144">
        <f t="shared" si="225"/>
        <v>185990</v>
      </c>
      <c r="DM126" s="144">
        <f t="shared" si="225"/>
        <v>185990</v>
      </c>
      <c r="DN126" s="144">
        <f t="shared" si="225"/>
        <v>185990</v>
      </c>
      <c r="DO126" s="144">
        <f t="shared" si="225"/>
        <v>185990</v>
      </c>
      <c r="DP126" s="144">
        <f t="shared" si="225"/>
        <v>185990</v>
      </c>
      <c r="DQ126" s="144">
        <f t="shared" si="225"/>
        <v>185990</v>
      </c>
      <c r="DR126" s="144">
        <f t="shared" si="225"/>
        <v>185990</v>
      </c>
      <c r="DS126" s="144">
        <f t="shared" si="225"/>
        <v>185990</v>
      </c>
      <c r="DT126" s="144">
        <f t="shared" si="225"/>
        <v>185990</v>
      </c>
      <c r="DU126" s="144">
        <f t="shared" si="225"/>
        <v>185990</v>
      </c>
      <c r="DV126" s="144">
        <f t="shared" si="225"/>
        <v>185990</v>
      </c>
      <c r="DW126" s="144">
        <f t="shared" si="225"/>
        <v>185990</v>
      </c>
      <c r="DX126" s="144">
        <f t="shared" si="225"/>
        <v>185990</v>
      </c>
      <c r="DY126" s="144">
        <f t="shared" si="225"/>
        <v>185990</v>
      </c>
      <c r="DZ126" s="144">
        <f t="shared" si="225"/>
        <v>185990</v>
      </c>
      <c r="EA126" s="144">
        <f t="shared" si="225"/>
        <v>185990</v>
      </c>
      <c r="EB126" s="144">
        <f t="shared" si="225"/>
        <v>185990</v>
      </c>
      <c r="EC126" s="144">
        <f t="shared" si="225"/>
        <v>185990</v>
      </c>
      <c r="ED126" s="144">
        <f t="shared" si="225"/>
        <v>185990</v>
      </c>
      <c r="EE126" s="144">
        <f t="shared" si="225"/>
        <v>185990</v>
      </c>
      <c r="EF126" s="144">
        <f t="shared" si="225"/>
        <v>185990</v>
      </c>
      <c r="EG126" s="144">
        <f t="shared" si="225"/>
        <v>185990</v>
      </c>
      <c r="EH126" s="144">
        <f t="shared" si="225"/>
        <v>185990</v>
      </c>
      <c r="EI126" s="144">
        <f t="shared" si="225"/>
        <v>185990</v>
      </c>
      <c r="EJ126" s="144">
        <f t="shared" si="225"/>
        <v>185990</v>
      </c>
      <c r="EK126" s="144">
        <f t="shared" si="225"/>
        <v>185990</v>
      </c>
      <c r="EL126" s="144">
        <f t="shared" si="225"/>
        <v>185990</v>
      </c>
      <c r="EM126" s="144">
        <f t="shared" si="225"/>
        <v>185990</v>
      </c>
      <c r="EN126" s="144">
        <f t="shared" si="225"/>
        <v>185990</v>
      </c>
      <c r="EO126" s="144">
        <f t="shared" si="225"/>
        <v>185990</v>
      </c>
      <c r="EP126" s="144">
        <f t="shared" si="225"/>
        <v>185990</v>
      </c>
      <c r="EQ126" s="144">
        <f t="shared" si="225"/>
        <v>185990</v>
      </c>
      <c r="ER126" s="144">
        <f t="shared" si="225"/>
        <v>185990</v>
      </c>
      <c r="ES126" s="144">
        <f t="shared" si="225"/>
        <v>185990</v>
      </c>
      <c r="ET126" s="144">
        <f t="shared" si="225"/>
        <v>185990</v>
      </c>
      <c r="EU126" s="144">
        <f t="shared" si="225"/>
        <v>185990</v>
      </c>
      <c r="EV126" s="144">
        <f t="shared" si="225"/>
        <v>185990</v>
      </c>
      <c r="EW126" s="144">
        <f t="shared" si="225"/>
        <v>185990</v>
      </c>
      <c r="EX126" s="147">
        <f>PV(0.05,'PV factor'!C133,,-BR126)</f>
        <v>379609.97732426302</v>
      </c>
      <c r="EY126" s="147">
        <f>PV(0.05,'PV factor'!D133,,-BS126)</f>
        <v>0</v>
      </c>
      <c r="EZ126" s="147">
        <f>PV(0.05,'PV factor'!E133,,-BT126)</f>
        <v>0</v>
      </c>
      <c r="FA126" s="147">
        <f>PV(0.05,'PV factor'!F133,,-BU126)</f>
        <v>0</v>
      </c>
      <c r="FB126" s="147">
        <f>PV(0.05,'PV factor'!G133,,-BV126)</f>
        <v>0</v>
      </c>
      <c r="FC126" s="147">
        <f>PV(0.05,'PV factor'!H133,,-BW126)</f>
        <v>0</v>
      </c>
      <c r="FD126" s="147">
        <f>PV(0.05,'PV factor'!I133,,-BX126)</f>
        <v>0</v>
      </c>
      <c r="FE126" s="147">
        <f>PV(0.05,'PV factor'!J133,,-BY126)</f>
        <v>0</v>
      </c>
      <c r="FF126" s="147">
        <f>PV(0.05,'PV factor'!K133,,-BZ126)</f>
        <v>0</v>
      </c>
      <c r="FG126" s="147">
        <f>PV(0.05,'PV factor'!L133,,-CA126)</f>
        <v>0</v>
      </c>
      <c r="FH126" s="147">
        <f>PV(0.05,'PV factor'!M133,,-CB126)</f>
        <v>0</v>
      </c>
      <c r="FI126" s="147">
        <f>PV(0.05,'PV factor'!N133,,-CC126)</f>
        <v>0</v>
      </c>
      <c r="FJ126" s="147">
        <f>PV(0.05,'PV factor'!O133,,-CD126)</f>
        <v>0</v>
      </c>
      <c r="FK126" s="147">
        <f>PV(0.05,'PV factor'!P133,,-CE126)</f>
        <v>0</v>
      </c>
      <c r="FL126" s="147">
        <f>PV(0.05,'PV factor'!Q133,,-CF126)</f>
        <v>0</v>
      </c>
      <c r="FM126" s="147">
        <f>PV(0.05,'PV factor'!R133,,-CG126)</f>
        <v>0</v>
      </c>
      <c r="FN126" s="147">
        <f>PV(0.05,'PV factor'!S133,,-CH126)</f>
        <v>0</v>
      </c>
      <c r="FO126" s="147">
        <f>PV(0.05,'PV factor'!T133,,-CI126)</f>
        <v>0</v>
      </c>
      <c r="FP126" s="147">
        <f>PV(0.05,'PV factor'!U133,,-CJ126)</f>
        <v>0</v>
      </c>
      <c r="FQ126" s="147">
        <f>PV(0.05,'PV factor'!V133,,-CK126)</f>
        <v>0</v>
      </c>
      <c r="FR126" s="147">
        <f>PV(0.05,'PV factor'!W133,,-CL126)</f>
        <v>0</v>
      </c>
      <c r="FS126" s="147">
        <f>PV(0.05,'PV factor'!X133,,-CM126)</f>
        <v>0</v>
      </c>
      <c r="FT126" s="147">
        <f>PV(0.05,'PV factor'!Y133,,-CN126)</f>
        <v>0</v>
      </c>
      <c r="FU126" s="147">
        <f>PV(0.05,'PV factor'!Z133,,-CO126)</f>
        <v>0</v>
      </c>
      <c r="FV126" s="147">
        <f>PV(0.05,'PV factor'!AA133,,-CP126)</f>
        <v>0</v>
      </c>
      <c r="FW126" s="147">
        <f>PV(0.05,'PV factor'!AB133,,-CQ126)</f>
        <v>0</v>
      </c>
      <c r="FX126" s="147">
        <f>PV(0.05,'PV factor'!AC133,,-CR126)</f>
        <v>0</v>
      </c>
      <c r="FY126" s="147">
        <f>PV(0.05,'PV factor'!AD133,,-CS126)</f>
        <v>0</v>
      </c>
      <c r="FZ126" s="147">
        <f>PV(0.05,'PV factor'!AE133,,-CT126)</f>
        <v>0</v>
      </c>
      <c r="GA126" s="147">
        <f>PV(0.05,'PV factor'!AF133,,-CU126)</f>
        <v>0</v>
      </c>
      <c r="GB126" s="147">
        <f>PV(0.05,'PV factor'!AG133,,-CV126)</f>
        <v>0</v>
      </c>
      <c r="GC126" s="147">
        <f>PV(0.05,'PV factor'!AH133,,-CW126)</f>
        <v>0</v>
      </c>
      <c r="GD126" s="147">
        <f>PV(0.05,'PV factor'!AI133,,-CX126)</f>
        <v>0</v>
      </c>
      <c r="GE126" s="147">
        <f>PV(0.05,'PV factor'!AJ133,,-CY126)</f>
        <v>0</v>
      </c>
      <c r="GF126" s="147">
        <f>PV(0.05,'PV factor'!AK133,,-CZ126)</f>
        <v>0</v>
      </c>
      <c r="GG126" s="147">
        <f>PV(0.05,'PV factor'!AL133,,-DA126)</f>
        <v>0</v>
      </c>
      <c r="GH126" s="147">
        <f>PV(0.05,'PV factor'!AM133,,-DB126)</f>
        <v>0</v>
      </c>
      <c r="GI126" s="147">
        <f>PV(0.05,'PV factor'!AN133,,-DC126)</f>
        <v>0</v>
      </c>
      <c r="GJ126" s="147">
        <f>PV(0.05,'PV factor'!AO133,,-DD126)</f>
        <v>0</v>
      </c>
      <c r="GK126" s="147">
        <f>PV(0.05,'PV factor'!AP133,,-DE126)</f>
        <v>0</v>
      </c>
      <c r="GL126" s="147">
        <f>PV(0.05,'PV factor'!C133,,-DI126)</f>
        <v>168698.41269841269</v>
      </c>
      <c r="GM126" s="147">
        <f>PV(0.05,'PV factor'!D133,,-DJ126)</f>
        <v>160665.15495086921</v>
      </c>
      <c r="GN126" s="147">
        <f>PV(0.05,'PV factor'!E133,,-DK126)</f>
        <v>153014.43328654213</v>
      </c>
      <c r="GO126" s="147">
        <f>PV(0.05,'PV factor'!F133,,-DL126)</f>
        <v>145728.03170146869</v>
      </c>
      <c r="GP126" s="147">
        <f>PV(0.05,'PV factor'!G133,,-DM126)</f>
        <v>138788.60162044637</v>
      </c>
      <c r="GQ126" s="147">
        <f>PV(0.05,'PV factor'!H133,,-DN126)</f>
        <v>132179.62059090129</v>
      </c>
      <c r="GR126" s="147">
        <f>PV(0.05,'PV factor'!I133,,-DO126)</f>
        <v>125885.35294371552</v>
      </c>
      <c r="GS126" s="147">
        <f>PV(0.05,'PV factor'!J133,,-DP126)</f>
        <v>119890.81232734812</v>
      </c>
      <c r="GT126" s="147">
        <f>PV(0.05,'PV factor'!K133,,-DQ126)</f>
        <v>114181.72602604583</v>
      </c>
      <c r="GU126" s="147">
        <f>PV(0.05,'PV factor'!L133,,-DR126)</f>
        <v>108744.50097718649</v>
      </c>
      <c r="GV126" s="147">
        <f>PV(0.05,'PV factor'!M133,,-DS126)</f>
        <v>103566.1914068443</v>
      </c>
      <c r="GW126" s="147">
        <f>PV(0.05,'PV factor'!N133,,-DT126)</f>
        <v>98634.468006518364</v>
      </c>
      <c r="GX126" s="147">
        <f>PV(0.05,'PV factor'!O133,,-DU126)</f>
        <v>93937.588577636547</v>
      </c>
      <c r="GY126" s="147">
        <f>PV(0.05,'PV factor'!P133,,-DV126)</f>
        <v>89464.370073939543</v>
      </c>
      <c r="GZ126" s="147">
        <f>PV(0.05,'PV factor'!Q133,,-DW126)</f>
        <v>85204.161975180526</v>
      </c>
      <c r="HA126" s="147">
        <f>PV(0.05,'PV factor'!R133,,-DX126)</f>
        <v>81146.820928743342</v>
      </c>
      <c r="HB126" s="147">
        <f>PV(0.05,'PV factor'!S133,,-DY126)</f>
        <v>77282.686598803193</v>
      </c>
      <c r="HC126" s="147">
        <f>PV(0.05,'PV factor'!T133,,-DZ126)</f>
        <v>73602.558665526842</v>
      </c>
      <c r="HD126" s="147">
        <f>PV(0.05,'PV factor'!U133,,-EA126)</f>
        <v>70097.674919549376</v>
      </c>
      <c r="HE126" s="147">
        <f>PV(0.05,'PV factor'!V133,,-EB126)</f>
        <v>66759.690399570842</v>
      </c>
      <c r="HF126" s="147">
        <f>PV(0.05,'PV factor'!W133,,-EC126)</f>
        <v>63580.657523400805</v>
      </c>
      <c r="HG126" s="147">
        <f>PV(0.05,'PV factor'!X133,,-ED126)</f>
        <v>60553.007165143608</v>
      </c>
      <c r="HH126" s="147">
        <f>PV(0.05,'PV factor'!Y133,,-EE126)</f>
        <v>57669.530633470116</v>
      </c>
      <c r="HI126" s="147">
        <f>PV(0.05,'PV factor'!Z133,,-EF126)</f>
        <v>54923.36250806677</v>
      </c>
      <c r="HJ126" s="147">
        <f>PV(0.05,'PV factor'!AA133,,-EG126)</f>
        <v>52307.964293396923</v>
      </c>
      <c r="HK126" s="147">
        <f>PV(0.05,'PV factor'!AB133,,-EH126)</f>
        <v>49817.108850854209</v>
      </c>
      <c r="HL126" s="147">
        <f>PV(0.05,'PV factor'!AC133,,-EI126)</f>
        <v>47444.86557224211</v>
      </c>
      <c r="HM126" s="147">
        <f>PV(0.05,'PV factor'!AD133,,-EJ126)</f>
        <v>45185.586259278192</v>
      </c>
      <c r="HN126" s="147">
        <f>PV(0.05,'PV factor'!AE133,,-EK126)</f>
        <v>43033.891675503059</v>
      </c>
      <c r="HO126" s="147">
        <f>PV(0.05,'PV factor'!AF133,,-EL126)</f>
        <v>40984.658738574326</v>
      </c>
      <c r="HP126" s="147">
        <f>PV(0.05,'PV factor'!AG133,,-EM126)</f>
        <v>39033.008322451737</v>
      </c>
      <c r="HQ126" s="147">
        <f>PV(0.05,'PV factor'!AH133,,-EN126)</f>
        <v>37174.293640430224</v>
      </c>
      <c r="HR126" s="147">
        <f>PV(0.05,'PV factor'!AI133,,-EO126)</f>
        <v>35404.08918136212</v>
      </c>
      <c r="HS126" s="147">
        <f>PV(0.05,'PV factor'!AJ133,,-EP126)</f>
        <v>33718.180172725828</v>
      </c>
      <c r="HT126" s="147">
        <f>PV(0.05,'PV factor'!AK133,,-EQ126)</f>
        <v>32112.552545453171</v>
      </c>
      <c r="HU126" s="147">
        <f>PV(0.05,'PV factor'!AL133,,-ER126)</f>
        <v>30583.383376622067</v>
      </c>
      <c r="HV126" s="147">
        <f>PV(0.05,'PV factor'!AM133,,-ES126)</f>
        <v>29127.031787259115</v>
      </c>
      <c r="HW126" s="147">
        <f>PV(0.05,'PV factor'!AN133,,-ET126)</f>
        <v>27740.030273580105</v>
      </c>
      <c r="HX126" s="147">
        <f>PV(0.05,'PV factor'!AO133,,-EU126)</f>
        <v>26419.076451028675</v>
      </c>
      <c r="HY126" s="147">
        <f>PV(0.05,'PV factor'!AP133,,-EV126)</f>
        <v>25161.025191455879</v>
      </c>
      <c r="HZ126" s="147">
        <f t="shared" si="165"/>
        <v>379609.97732426302</v>
      </c>
      <c r="IA126" s="147">
        <f t="shared" si="166"/>
        <v>1367776.6471229363</v>
      </c>
      <c r="IB126" s="401">
        <f t="shared" si="167"/>
        <v>3.6031103733466439</v>
      </c>
    </row>
    <row r="127" spans="1:236" ht="90" customHeight="1" x14ac:dyDescent="0.2">
      <c r="A127" s="224" t="s">
        <v>638</v>
      </c>
      <c r="B127" s="225" t="s">
        <v>639</v>
      </c>
      <c r="C127" s="225" t="s">
        <v>672</v>
      </c>
      <c r="D127" s="226">
        <v>9</v>
      </c>
      <c r="E127" s="225" t="s">
        <v>673</v>
      </c>
      <c r="F127" s="227" t="s">
        <v>674</v>
      </c>
      <c r="G127" s="227" t="s">
        <v>675</v>
      </c>
      <c r="H127" s="73" t="s">
        <v>77</v>
      </c>
      <c r="I127" s="227" t="s">
        <v>664</v>
      </c>
      <c r="J127" s="227">
        <v>40</v>
      </c>
      <c r="K127" s="227" t="s">
        <v>94</v>
      </c>
      <c r="L127" s="191">
        <v>50000</v>
      </c>
      <c r="M127" s="73" t="s">
        <v>676</v>
      </c>
      <c r="N127" s="73" t="s">
        <v>81</v>
      </c>
      <c r="O127" s="73" t="s">
        <v>217</v>
      </c>
      <c r="P127" s="73" t="s">
        <v>218</v>
      </c>
      <c r="Q127" s="112" t="s">
        <v>100</v>
      </c>
      <c r="R127" s="73" t="s">
        <v>108</v>
      </c>
      <c r="S127" s="73" t="s">
        <v>99</v>
      </c>
      <c r="T127" s="73" t="s">
        <v>645</v>
      </c>
      <c r="U127" s="73" t="s">
        <v>100</v>
      </c>
      <c r="V127" s="228">
        <v>1</v>
      </c>
      <c r="W127" s="229">
        <v>290000</v>
      </c>
      <c r="X127" s="229">
        <v>20000</v>
      </c>
      <c r="Y127" s="229">
        <v>0</v>
      </c>
      <c r="Z127" s="229">
        <v>0</v>
      </c>
      <c r="AA127" s="229">
        <v>0</v>
      </c>
      <c r="AB127" s="229">
        <v>0</v>
      </c>
      <c r="AC127" s="229">
        <v>20000</v>
      </c>
      <c r="AD127" s="229">
        <v>270000</v>
      </c>
      <c r="AE127" s="229">
        <v>0</v>
      </c>
      <c r="AF127" s="229">
        <v>0</v>
      </c>
      <c r="AG127" s="229">
        <v>0</v>
      </c>
      <c r="AH127" s="229">
        <v>0</v>
      </c>
      <c r="AI127" s="73" t="s">
        <v>88</v>
      </c>
      <c r="AJ127" s="229">
        <v>0</v>
      </c>
      <c r="AK127" s="229">
        <v>0</v>
      </c>
      <c r="AL127" s="229">
        <v>0</v>
      </c>
      <c r="AM127" s="229">
        <v>0</v>
      </c>
      <c r="AN127" s="229">
        <v>0</v>
      </c>
      <c r="AO127" s="229">
        <v>0</v>
      </c>
      <c r="AP127" s="229">
        <v>0</v>
      </c>
      <c r="AQ127" s="229">
        <v>0</v>
      </c>
      <c r="AR127" s="229">
        <v>0</v>
      </c>
      <c r="AS127" s="229">
        <v>0</v>
      </c>
      <c r="AT127" s="229">
        <v>0</v>
      </c>
      <c r="AU127" s="227" t="s">
        <v>659</v>
      </c>
      <c r="AV127" s="230">
        <f t="shared" si="133"/>
        <v>1</v>
      </c>
      <c r="AW127" s="230">
        <f t="shared" si="134"/>
        <v>0</v>
      </c>
      <c r="AX127" s="230" t="str">
        <f t="shared" si="135"/>
        <v>B3</v>
      </c>
      <c r="AY127" s="141">
        <f t="shared" si="136"/>
        <v>8</v>
      </c>
      <c r="AZ127" s="70">
        <f t="shared" si="137"/>
        <v>1</v>
      </c>
      <c r="BA127" s="70">
        <f t="shared" si="138"/>
        <v>1</v>
      </c>
      <c r="BB127" s="70">
        <f t="shared" si="139"/>
        <v>0</v>
      </c>
      <c r="BC127" s="70">
        <f t="shared" si="140"/>
        <v>1</v>
      </c>
      <c r="BD127" s="70">
        <f t="shared" si="141"/>
        <v>1</v>
      </c>
      <c r="BE127" s="70">
        <f t="shared" si="142"/>
        <v>1</v>
      </c>
      <c r="BF127" s="70">
        <f t="shared" si="143"/>
        <v>1</v>
      </c>
      <c r="BG127" s="71">
        <f t="shared" si="144"/>
        <v>0</v>
      </c>
      <c r="BH127" s="71">
        <f t="shared" si="145"/>
        <v>1</v>
      </c>
      <c r="BI127" s="71">
        <f t="shared" si="146"/>
        <v>0</v>
      </c>
      <c r="BJ127" s="71">
        <f t="shared" si="147"/>
        <v>0</v>
      </c>
      <c r="BK127" s="71">
        <f t="shared" si="148"/>
        <v>1</v>
      </c>
      <c r="BL127" s="70">
        <f t="shared" si="149"/>
        <v>1</v>
      </c>
      <c r="BM127" s="70">
        <f t="shared" si="150"/>
        <v>1</v>
      </c>
      <c r="BN127" s="70">
        <f t="shared" si="151"/>
        <v>0</v>
      </c>
      <c r="BO127" s="70">
        <f t="shared" si="152"/>
        <v>1</v>
      </c>
      <c r="BP127" s="144">
        <f t="shared" si="153"/>
        <v>0</v>
      </c>
      <c r="BQ127" s="144">
        <f t="shared" si="154"/>
        <v>0</v>
      </c>
      <c r="BR127" s="144">
        <f t="shared" si="155"/>
        <v>0</v>
      </c>
      <c r="BS127" s="144">
        <f t="shared" si="156"/>
        <v>0</v>
      </c>
      <c r="BT127" s="144">
        <f t="shared" si="157"/>
        <v>20000</v>
      </c>
      <c r="BU127" s="144">
        <f t="shared" si="158"/>
        <v>270000</v>
      </c>
      <c r="BV127" s="144">
        <f t="shared" si="159"/>
        <v>0</v>
      </c>
      <c r="BW127" s="144">
        <f t="shared" si="160"/>
        <v>0</v>
      </c>
      <c r="BX127" s="144">
        <f t="shared" si="161"/>
        <v>0</v>
      </c>
      <c r="BY127" s="144">
        <f t="shared" si="162"/>
        <v>0</v>
      </c>
      <c r="BZ127" s="9">
        <v>0</v>
      </c>
      <c r="CA127" s="9">
        <v>0</v>
      </c>
      <c r="CB127" s="9">
        <v>0</v>
      </c>
      <c r="CC127" s="9">
        <v>0</v>
      </c>
      <c r="CD127" s="9">
        <v>0</v>
      </c>
      <c r="CE127" s="9">
        <v>0</v>
      </c>
      <c r="CF127" s="9">
        <v>0</v>
      </c>
      <c r="CG127" s="9">
        <v>0</v>
      </c>
      <c r="CH127" s="9">
        <v>0</v>
      </c>
      <c r="CI127" s="9">
        <v>0</v>
      </c>
      <c r="CJ127" s="9">
        <v>0</v>
      </c>
      <c r="CK127" s="9">
        <v>0</v>
      </c>
      <c r="CL127" s="9">
        <v>0</v>
      </c>
      <c r="CM127" s="9">
        <v>0</v>
      </c>
      <c r="CN127" s="9">
        <v>0</v>
      </c>
      <c r="CO127" s="9">
        <v>0</v>
      </c>
      <c r="CP127" s="9">
        <v>0</v>
      </c>
      <c r="CQ127" s="9">
        <v>0</v>
      </c>
      <c r="CR127" s="9">
        <v>0</v>
      </c>
      <c r="CS127" s="9">
        <v>0</v>
      </c>
      <c r="CT127" s="9">
        <v>0</v>
      </c>
      <c r="CU127" s="9">
        <v>0</v>
      </c>
      <c r="CV127" s="9">
        <v>0</v>
      </c>
      <c r="CW127" s="9">
        <v>0</v>
      </c>
      <c r="CX127" s="9">
        <v>0</v>
      </c>
      <c r="CY127" s="9">
        <v>0</v>
      </c>
      <c r="CZ127" s="9">
        <v>0</v>
      </c>
      <c r="DA127" s="9">
        <v>0</v>
      </c>
      <c r="DB127" s="9">
        <v>0</v>
      </c>
      <c r="DC127" s="9">
        <v>0</v>
      </c>
      <c r="DD127" s="9">
        <v>0</v>
      </c>
      <c r="DE127" s="9">
        <v>0</v>
      </c>
      <c r="DF127" s="9">
        <v>0</v>
      </c>
      <c r="DG127" s="144">
        <f t="shared" si="163"/>
        <v>50000</v>
      </c>
      <c r="DH127" s="144">
        <f t="shared" ref="DH127:EW127" si="226">DG127</f>
        <v>50000</v>
      </c>
      <c r="DI127" s="144">
        <f t="shared" si="226"/>
        <v>50000</v>
      </c>
      <c r="DJ127" s="144">
        <f t="shared" si="226"/>
        <v>50000</v>
      </c>
      <c r="DK127" s="144">
        <f t="shared" si="226"/>
        <v>50000</v>
      </c>
      <c r="DL127" s="144">
        <f t="shared" si="226"/>
        <v>50000</v>
      </c>
      <c r="DM127" s="144">
        <f t="shared" si="226"/>
        <v>50000</v>
      </c>
      <c r="DN127" s="144">
        <f t="shared" si="226"/>
        <v>50000</v>
      </c>
      <c r="DO127" s="144">
        <f t="shared" si="226"/>
        <v>50000</v>
      </c>
      <c r="DP127" s="144">
        <f t="shared" si="226"/>
        <v>50000</v>
      </c>
      <c r="DQ127" s="144">
        <f t="shared" si="226"/>
        <v>50000</v>
      </c>
      <c r="DR127" s="144">
        <f t="shared" si="226"/>
        <v>50000</v>
      </c>
      <c r="DS127" s="144">
        <f t="shared" si="226"/>
        <v>50000</v>
      </c>
      <c r="DT127" s="144">
        <f t="shared" si="226"/>
        <v>50000</v>
      </c>
      <c r="DU127" s="144">
        <f t="shared" si="226"/>
        <v>50000</v>
      </c>
      <c r="DV127" s="144">
        <f t="shared" si="226"/>
        <v>50000</v>
      </c>
      <c r="DW127" s="144">
        <f t="shared" si="226"/>
        <v>50000</v>
      </c>
      <c r="DX127" s="144">
        <f t="shared" si="226"/>
        <v>50000</v>
      </c>
      <c r="DY127" s="144">
        <f t="shared" si="226"/>
        <v>50000</v>
      </c>
      <c r="DZ127" s="144">
        <f t="shared" si="226"/>
        <v>50000</v>
      </c>
      <c r="EA127" s="144">
        <f t="shared" si="226"/>
        <v>50000</v>
      </c>
      <c r="EB127" s="144">
        <f t="shared" si="226"/>
        <v>50000</v>
      </c>
      <c r="EC127" s="144">
        <f t="shared" si="226"/>
        <v>50000</v>
      </c>
      <c r="ED127" s="144">
        <f t="shared" si="226"/>
        <v>50000</v>
      </c>
      <c r="EE127" s="144">
        <f t="shared" si="226"/>
        <v>50000</v>
      </c>
      <c r="EF127" s="144">
        <f t="shared" si="226"/>
        <v>50000</v>
      </c>
      <c r="EG127" s="144">
        <f t="shared" si="226"/>
        <v>50000</v>
      </c>
      <c r="EH127" s="144">
        <f t="shared" si="226"/>
        <v>50000</v>
      </c>
      <c r="EI127" s="144">
        <f t="shared" si="226"/>
        <v>50000</v>
      </c>
      <c r="EJ127" s="144">
        <f t="shared" si="226"/>
        <v>50000</v>
      </c>
      <c r="EK127" s="144">
        <f t="shared" si="226"/>
        <v>50000</v>
      </c>
      <c r="EL127" s="144">
        <f t="shared" si="226"/>
        <v>50000</v>
      </c>
      <c r="EM127" s="144">
        <f t="shared" si="226"/>
        <v>50000</v>
      </c>
      <c r="EN127" s="144">
        <f t="shared" si="226"/>
        <v>50000</v>
      </c>
      <c r="EO127" s="144">
        <f t="shared" si="226"/>
        <v>50000</v>
      </c>
      <c r="EP127" s="144">
        <f t="shared" si="226"/>
        <v>50000</v>
      </c>
      <c r="EQ127" s="144">
        <f t="shared" si="226"/>
        <v>50000</v>
      </c>
      <c r="ER127" s="144">
        <f t="shared" si="226"/>
        <v>50000</v>
      </c>
      <c r="ES127" s="144">
        <f t="shared" si="226"/>
        <v>50000</v>
      </c>
      <c r="ET127" s="144">
        <f t="shared" si="226"/>
        <v>50000</v>
      </c>
      <c r="EU127" s="144">
        <f t="shared" si="226"/>
        <v>50000</v>
      </c>
      <c r="EV127" s="144">
        <f t="shared" si="226"/>
        <v>50000</v>
      </c>
      <c r="EW127" s="144">
        <f t="shared" si="226"/>
        <v>50000</v>
      </c>
      <c r="EX127" s="147">
        <f>PV(0.05,'PV factor'!C8,,-BR127)</f>
        <v>0</v>
      </c>
      <c r="EY127" s="147">
        <f>PV(0.05,'PV factor'!D8,,-BS127)</f>
        <v>0</v>
      </c>
      <c r="EZ127" s="147">
        <f>PV(0.05,'PV factor'!E8,,-BT127)</f>
        <v>16454.04949583764</v>
      </c>
      <c r="FA127" s="147">
        <f>PV(0.05,'PV factor'!F8,,-BU127)</f>
        <v>211552.06494648391</v>
      </c>
      <c r="FB127" s="147">
        <f>PV(0.05,'PV factor'!G8,,-BV127)</f>
        <v>0</v>
      </c>
      <c r="FC127" s="147">
        <f>PV(0.05,'PV factor'!H8,,-BW127)</f>
        <v>0</v>
      </c>
      <c r="FD127" s="147">
        <f>PV(0.05,'PV factor'!I8,,-BX127)</f>
        <v>0</v>
      </c>
      <c r="FE127" s="147">
        <f>PV(0.05,'PV factor'!J8,,-BY127)</f>
        <v>0</v>
      </c>
      <c r="FF127" s="147">
        <f>PV(0.05,'PV factor'!K8,,-BZ127)</f>
        <v>0</v>
      </c>
      <c r="FG127" s="147">
        <f>PV(0.05,'PV factor'!L8,,-CA127)</f>
        <v>0</v>
      </c>
      <c r="FH127" s="147">
        <f>PV(0.05,'PV factor'!M8,,-CB127)</f>
        <v>0</v>
      </c>
      <c r="FI127" s="147">
        <f>PV(0.05,'PV factor'!N8,,-CC127)</f>
        <v>0</v>
      </c>
      <c r="FJ127" s="147">
        <f>PV(0.05,'PV factor'!O8,,-CD127)</f>
        <v>0</v>
      </c>
      <c r="FK127" s="147">
        <f>PV(0.05,'PV factor'!P8,,-CE127)</f>
        <v>0</v>
      </c>
      <c r="FL127" s="147">
        <f>PV(0.05,'PV factor'!Q8,,-CF127)</f>
        <v>0</v>
      </c>
      <c r="FM127" s="147">
        <f>PV(0.05,'PV factor'!R8,,-CG127)</f>
        <v>0</v>
      </c>
      <c r="FN127" s="147">
        <f>PV(0.05,'PV factor'!S8,,-CH127)</f>
        <v>0</v>
      </c>
      <c r="FO127" s="147">
        <f>PV(0.05,'PV factor'!T8,,-CI127)</f>
        <v>0</v>
      </c>
      <c r="FP127" s="147">
        <f>PV(0.05,'PV factor'!U8,,-CJ127)</f>
        <v>0</v>
      </c>
      <c r="FQ127" s="147">
        <f>PV(0.05,'PV factor'!V8,,-CK127)</f>
        <v>0</v>
      </c>
      <c r="FR127" s="147">
        <f>PV(0.05,'PV factor'!W8,,-CL127)</f>
        <v>0</v>
      </c>
      <c r="FS127" s="147">
        <f>PV(0.05,'PV factor'!X8,,-CM127)</f>
        <v>0</v>
      </c>
      <c r="FT127" s="147">
        <f>PV(0.05,'PV factor'!Y8,,-CN127)</f>
        <v>0</v>
      </c>
      <c r="FU127" s="147">
        <f>PV(0.05,'PV factor'!Z8,,-CO127)</f>
        <v>0</v>
      </c>
      <c r="FV127" s="147">
        <f>PV(0.05,'PV factor'!AA8,,-CP127)</f>
        <v>0</v>
      </c>
      <c r="FW127" s="147">
        <f>PV(0.05,'PV factor'!AB8,,-CQ127)</f>
        <v>0</v>
      </c>
      <c r="FX127" s="147">
        <f>PV(0.05,'PV factor'!AC8,,-CR127)</f>
        <v>0</v>
      </c>
      <c r="FY127" s="147">
        <f>PV(0.05,'PV factor'!AD8,,-CS127)</f>
        <v>0</v>
      </c>
      <c r="FZ127" s="147">
        <f>PV(0.05,'PV factor'!AE8,,-CT127)</f>
        <v>0</v>
      </c>
      <c r="GA127" s="147">
        <f>PV(0.05,'PV factor'!AF8,,-CU127)</f>
        <v>0</v>
      </c>
      <c r="GB127" s="147">
        <f>PV(0.05,'PV factor'!AG8,,-CV127)</f>
        <v>0</v>
      </c>
      <c r="GC127" s="147">
        <f>PV(0.05,'PV factor'!AH8,,-CW127)</f>
        <v>0</v>
      </c>
      <c r="GD127" s="147">
        <f>PV(0.05,'PV factor'!AI8,,-CX127)</f>
        <v>0</v>
      </c>
      <c r="GE127" s="147">
        <f>PV(0.05,'PV factor'!AJ8,,-CY127)</f>
        <v>0</v>
      </c>
      <c r="GF127" s="147">
        <f>PV(0.05,'PV factor'!AK8,,-CZ127)</f>
        <v>0</v>
      </c>
      <c r="GG127" s="147">
        <f>PV(0.05,'PV factor'!AL8,,-DA127)</f>
        <v>0</v>
      </c>
      <c r="GH127" s="147">
        <f>PV(0.05,'PV factor'!AM8,,-DB127)</f>
        <v>0</v>
      </c>
      <c r="GI127" s="147">
        <f>PV(0.05,'PV factor'!AN8,,-DC127)</f>
        <v>0</v>
      </c>
      <c r="GJ127" s="147">
        <f>PV(0.05,'PV factor'!AO8,,-DD127)</f>
        <v>0</v>
      </c>
      <c r="GK127" s="147">
        <f>PV(0.05,'PV factor'!AP8,,-DE127)</f>
        <v>0</v>
      </c>
      <c r="GL127" s="147">
        <f>PV(0.05,'PV factor'!C8,,-DI127)</f>
        <v>45351.473922902493</v>
      </c>
      <c r="GM127" s="147">
        <f>PV(0.05,'PV factor'!D8,,-DJ127)</f>
        <v>43191.879926573798</v>
      </c>
      <c r="GN127" s="147">
        <f>PV(0.05,'PV factor'!E8,,-DK127)</f>
        <v>41135.123739594099</v>
      </c>
      <c r="GO127" s="147">
        <f>PV(0.05,'PV factor'!F8,,-DL127)</f>
        <v>39176.308323422949</v>
      </c>
      <c r="GP127" s="147">
        <f>PV(0.05,'PV factor'!G8,,-DM127)</f>
        <v>37310.769831831385</v>
      </c>
      <c r="GQ127" s="147">
        <f>PV(0.05,'PV factor'!H8,,-DN127)</f>
        <v>35534.066506506075</v>
      </c>
      <c r="GR127" s="147">
        <f>PV(0.05,'PV factor'!I8,,-DO127)</f>
        <v>33841.968101434359</v>
      </c>
      <c r="GS127" s="147">
        <f>PV(0.05,'PV factor'!J8,,-DP127)</f>
        <v>32230.445810889865</v>
      </c>
      <c r="GT127" s="147">
        <f>PV(0.05,'PV factor'!K8,,-DQ127)</f>
        <v>30695.662677037966</v>
      </c>
      <c r="GU127" s="147">
        <f>PV(0.05,'PV factor'!L8,,-DR127)</f>
        <v>29233.964454321871</v>
      </c>
      <c r="GV127" s="147">
        <f>PV(0.05,'PV factor'!M8,,-DS127)</f>
        <v>27841.870908877976</v>
      </c>
      <c r="GW127" s="147">
        <f>PV(0.05,'PV factor'!N8,,-DT127)</f>
        <v>26516.067532264733</v>
      </c>
      <c r="GX127" s="147">
        <f>PV(0.05,'PV factor'!O8,,-DU127)</f>
        <v>25253.397649775943</v>
      </c>
      <c r="GY127" s="147">
        <f>PV(0.05,'PV factor'!P8,,-DV127)</f>
        <v>24050.854904548509</v>
      </c>
      <c r="GZ127" s="147">
        <f>PV(0.05,'PV factor'!Q8,,-DW127)</f>
        <v>22905.576099570011</v>
      </c>
      <c r="HA127" s="147">
        <f>PV(0.05,'PV factor'!R8,,-DX127)</f>
        <v>21814.834380542863</v>
      </c>
      <c r="HB127" s="147">
        <f>PV(0.05,'PV factor'!S8,,-DY127)</f>
        <v>20776.032743374159</v>
      </c>
      <c r="HC127" s="147">
        <f>PV(0.05,'PV factor'!T8,,-DZ127)</f>
        <v>19786.69785083253</v>
      </c>
      <c r="HD127" s="147">
        <f>PV(0.05,'PV factor'!U8,,-EA127)</f>
        <v>18844.47414365003</v>
      </c>
      <c r="HE127" s="147">
        <f>PV(0.05,'PV factor'!V8,,-EB127)</f>
        <v>17947.118232047647</v>
      </c>
      <c r="HF127" s="147">
        <f>PV(0.05,'PV factor'!W8,,-EC127)</f>
        <v>17092.493554331093</v>
      </c>
      <c r="HG127" s="147">
        <f>PV(0.05,'PV factor'!X8,,-ED127)</f>
        <v>16278.565289839134</v>
      </c>
      <c r="HH127" s="147">
        <f>PV(0.05,'PV factor'!Y8,,-EE127)</f>
        <v>15503.395514132511</v>
      </c>
      <c r="HI127" s="147">
        <f>PV(0.05,'PV factor'!Z8,,-EF127)</f>
        <v>14765.138584888105</v>
      </c>
      <c r="HJ127" s="147">
        <f>PV(0.05,'PV factor'!AA8,,-EG127)</f>
        <v>14062.03674751248</v>
      </c>
      <c r="HK127" s="147">
        <f>PV(0.05,'PV factor'!AB8,,-EH127)</f>
        <v>13392.415950011886</v>
      </c>
      <c r="HL127" s="147">
        <f>PV(0.05,'PV factor'!AC8,,-EI127)</f>
        <v>12754.681857154179</v>
      </c>
      <c r="HM127" s="147">
        <f>PV(0.05,'PV factor'!AD8,,-EJ127)</f>
        <v>12147.316054432547</v>
      </c>
      <c r="HN127" s="147">
        <f>PV(0.05,'PV factor'!AE8,,-EK127)</f>
        <v>11568.872432792907</v>
      </c>
      <c r="HO127" s="147">
        <f>PV(0.05,'PV factor'!AF8,,-EL127)</f>
        <v>11017.973745517051</v>
      </c>
      <c r="HP127" s="147">
        <f>PV(0.05,'PV factor'!AG8,,-EM127)</f>
        <v>10493.308329063859</v>
      </c>
      <c r="HQ127" s="147">
        <f>PV(0.05,'PV factor'!AH8,,-EN127)</f>
        <v>9993.626980060817</v>
      </c>
      <c r="HR127" s="147">
        <f>PV(0.05,'PV factor'!AI8,,-EO127)</f>
        <v>9517.7399810103016</v>
      </c>
      <c r="HS127" s="147">
        <f>PV(0.05,'PV factor'!AJ8,,-EP127)</f>
        <v>9064.5142676288579</v>
      </c>
      <c r="HT127" s="147">
        <f>PV(0.05,'PV factor'!AK8,,-EQ127)</f>
        <v>8632.8707310751033</v>
      </c>
      <c r="HU127" s="147">
        <f>PV(0.05,'PV factor'!AL8,,-ER127)</f>
        <v>8221.7816486429547</v>
      </c>
      <c r="HV127" s="147">
        <f>PV(0.05,'PV factor'!AM8,,-ES127)</f>
        <v>7830.2682368028163</v>
      </c>
      <c r="HW127" s="147">
        <f>PV(0.05,'PV factor'!AN8,,-ET127)</f>
        <v>7457.3983207645852</v>
      </c>
      <c r="HX127" s="147">
        <f>PV(0.05,'PV factor'!AO8,,-EU127)</f>
        <v>7102.2841150138911</v>
      </c>
      <c r="HY127" s="147">
        <f>PV(0.05,'PV factor'!AP8,,-EV127)</f>
        <v>6764.0801095370389</v>
      </c>
      <c r="HZ127" s="147">
        <f t="shared" si="165"/>
        <v>228006.11444232156</v>
      </c>
      <c r="IA127" s="147">
        <f t="shared" si="166"/>
        <v>817099.35019021132</v>
      </c>
      <c r="IB127" s="401">
        <f t="shared" si="167"/>
        <v>3.5836729738092705</v>
      </c>
    </row>
    <row r="128" spans="1:236" ht="90" customHeight="1" x14ac:dyDescent="0.2">
      <c r="A128" s="137" t="s">
        <v>1777</v>
      </c>
      <c r="B128" s="138" t="s">
        <v>1778</v>
      </c>
      <c r="C128" s="138" t="s">
        <v>1809</v>
      </c>
      <c r="D128" s="121">
        <v>10</v>
      </c>
      <c r="E128" s="206" t="s">
        <v>1810</v>
      </c>
      <c r="F128" s="298" t="s">
        <v>3398</v>
      </c>
      <c r="G128" s="118" t="s">
        <v>1811</v>
      </c>
      <c r="H128" s="142" t="s">
        <v>77</v>
      </c>
      <c r="I128" s="118" t="s">
        <v>3399</v>
      </c>
      <c r="J128" s="118">
        <v>40</v>
      </c>
      <c r="K128" s="227" t="s">
        <v>94</v>
      </c>
      <c r="L128" s="110">
        <v>32298</v>
      </c>
      <c r="M128" s="142" t="s">
        <v>1812</v>
      </c>
      <c r="N128" s="142" t="s">
        <v>147</v>
      </c>
      <c r="O128" s="13" t="s">
        <v>217</v>
      </c>
      <c r="P128" s="142" t="s">
        <v>225</v>
      </c>
      <c r="Q128" s="112" t="s">
        <v>100</v>
      </c>
      <c r="R128" s="142" t="s">
        <v>98</v>
      </c>
      <c r="S128" s="142" t="s">
        <v>99</v>
      </c>
      <c r="T128" s="142" t="s">
        <v>1727</v>
      </c>
      <c r="U128" s="142" t="s">
        <v>100</v>
      </c>
      <c r="V128" s="117">
        <v>1</v>
      </c>
      <c r="W128" s="299">
        <v>195594</v>
      </c>
      <c r="X128" s="136">
        <v>6850</v>
      </c>
      <c r="Y128" s="136">
        <v>6850</v>
      </c>
      <c r="Z128" s="136">
        <v>0</v>
      </c>
      <c r="AA128" s="136">
        <v>0</v>
      </c>
      <c r="AB128" s="136">
        <v>0</v>
      </c>
      <c r="AC128" s="136">
        <v>0</v>
      </c>
      <c r="AD128" s="136">
        <v>188744</v>
      </c>
      <c r="AE128" s="139">
        <v>0</v>
      </c>
      <c r="AF128" s="139">
        <v>0</v>
      </c>
      <c r="AG128" s="139">
        <v>0</v>
      </c>
      <c r="AH128" s="139">
        <v>0</v>
      </c>
      <c r="AI128" s="116" t="s">
        <v>88</v>
      </c>
      <c r="AJ128" s="136">
        <v>0</v>
      </c>
      <c r="AK128" s="136">
        <v>0</v>
      </c>
      <c r="AL128" s="136">
        <v>0</v>
      </c>
      <c r="AM128" s="136">
        <v>0</v>
      </c>
      <c r="AN128" s="136">
        <v>0</v>
      </c>
      <c r="AO128" s="136">
        <v>0</v>
      </c>
      <c r="AP128" s="136">
        <v>0</v>
      </c>
      <c r="AQ128" s="139">
        <v>0</v>
      </c>
      <c r="AR128" s="139">
        <v>0</v>
      </c>
      <c r="AS128" s="139">
        <v>0</v>
      </c>
      <c r="AT128" s="139">
        <v>0</v>
      </c>
      <c r="AU128" s="118" t="s">
        <v>1813</v>
      </c>
      <c r="AV128" s="230">
        <f t="shared" si="133"/>
        <v>1</v>
      </c>
      <c r="AW128" s="230">
        <f t="shared" si="134"/>
        <v>0</v>
      </c>
      <c r="AX128" s="230" t="str">
        <f t="shared" si="135"/>
        <v>B1</v>
      </c>
      <c r="AY128" s="141">
        <f t="shared" si="136"/>
        <v>8</v>
      </c>
      <c r="AZ128" s="70">
        <f t="shared" si="137"/>
        <v>1</v>
      </c>
      <c r="BA128" s="70">
        <f t="shared" si="138"/>
        <v>1</v>
      </c>
      <c r="BB128" s="70">
        <f t="shared" si="139"/>
        <v>1</v>
      </c>
      <c r="BC128" s="70">
        <f t="shared" si="140"/>
        <v>1</v>
      </c>
      <c r="BD128" s="70">
        <f t="shared" si="141"/>
        <v>1</v>
      </c>
      <c r="BE128" s="70">
        <f t="shared" si="142"/>
        <v>1</v>
      </c>
      <c r="BF128" s="70">
        <f t="shared" si="143"/>
        <v>1</v>
      </c>
      <c r="BG128" s="71">
        <f t="shared" si="144"/>
        <v>0</v>
      </c>
      <c r="BH128" s="71">
        <f t="shared" si="145"/>
        <v>0</v>
      </c>
      <c r="BI128" s="71">
        <f t="shared" si="146"/>
        <v>0</v>
      </c>
      <c r="BJ128" s="71">
        <f t="shared" si="147"/>
        <v>0</v>
      </c>
      <c r="BK128" s="71">
        <f t="shared" si="148"/>
        <v>0</v>
      </c>
      <c r="BL128" s="70">
        <f t="shared" si="149"/>
        <v>1</v>
      </c>
      <c r="BM128" s="70">
        <f t="shared" si="150"/>
        <v>1</v>
      </c>
      <c r="BN128" s="70">
        <f t="shared" si="151"/>
        <v>0</v>
      </c>
      <c r="BO128" s="70">
        <f t="shared" si="152"/>
        <v>1</v>
      </c>
      <c r="BP128" s="144">
        <f t="shared" si="153"/>
        <v>6850</v>
      </c>
      <c r="BQ128" s="144">
        <f t="shared" si="154"/>
        <v>0</v>
      </c>
      <c r="BR128" s="144">
        <f t="shared" si="155"/>
        <v>0</v>
      </c>
      <c r="BS128" s="144">
        <f t="shared" si="156"/>
        <v>0</v>
      </c>
      <c r="BT128" s="144">
        <f t="shared" si="157"/>
        <v>0</v>
      </c>
      <c r="BU128" s="144">
        <f t="shared" si="158"/>
        <v>188744</v>
      </c>
      <c r="BV128" s="144">
        <f t="shared" si="159"/>
        <v>0</v>
      </c>
      <c r="BW128" s="144">
        <f t="shared" si="160"/>
        <v>0</v>
      </c>
      <c r="BX128" s="144">
        <f t="shared" si="161"/>
        <v>0</v>
      </c>
      <c r="BY128" s="144">
        <f t="shared" si="162"/>
        <v>0</v>
      </c>
      <c r="BZ128" s="9">
        <v>0</v>
      </c>
      <c r="CA128" s="9">
        <v>0</v>
      </c>
      <c r="CB128" s="9">
        <v>0</v>
      </c>
      <c r="CC128" s="9">
        <v>0</v>
      </c>
      <c r="CD128" s="9">
        <v>0</v>
      </c>
      <c r="CE128" s="9">
        <v>0</v>
      </c>
      <c r="CF128" s="9">
        <v>0</v>
      </c>
      <c r="CG128" s="9">
        <v>0</v>
      </c>
      <c r="CH128" s="9">
        <v>0</v>
      </c>
      <c r="CI128" s="9">
        <v>0</v>
      </c>
      <c r="CJ128" s="9">
        <v>0</v>
      </c>
      <c r="CK128" s="9">
        <v>0</v>
      </c>
      <c r="CL128" s="9">
        <v>0</v>
      </c>
      <c r="CM128" s="9">
        <v>0</v>
      </c>
      <c r="CN128" s="9">
        <v>0</v>
      </c>
      <c r="CO128" s="9">
        <v>0</v>
      </c>
      <c r="CP128" s="9">
        <v>0</v>
      </c>
      <c r="CQ128" s="9">
        <v>0</v>
      </c>
      <c r="CR128" s="9">
        <v>0</v>
      </c>
      <c r="CS128" s="9">
        <v>0</v>
      </c>
      <c r="CT128" s="9">
        <v>0</v>
      </c>
      <c r="CU128" s="9">
        <v>0</v>
      </c>
      <c r="CV128" s="9">
        <v>0</v>
      </c>
      <c r="CW128" s="9">
        <v>0</v>
      </c>
      <c r="CX128" s="9">
        <v>0</v>
      </c>
      <c r="CY128" s="9">
        <v>0</v>
      </c>
      <c r="CZ128" s="9">
        <v>0</v>
      </c>
      <c r="DA128" s="9">
        <v>0</v>
      </c>
      <c r="DB128" s="9">
        <v>0</v>
      </c>
      <c r="DC128" s="9">
        <v>0</v>
      </c>
      <c r="DD128" s="9">
        <v>0</v>
      </c>
      <c r="DE128" s="9">
        <v>0</v>
      </c>
      <c r="DF128" s="9">
        <v>0</v>
      </c>
      <c r="DG128" s="144">
        <f t="shared" si="163"/>
        <v>32298</v>
      </c>
      <c r="DH128" s="144">
        <f t="shared" ref="DH128:EW128" si="227">DG128</f>
        <v>32298</v>
      </c>
      <c r="DI128" s="144">
        <f t="shared" si="227"/>
        <v>32298</v>
      </c>
      <c r="DJ128" s="144">
        <f t="shared" si="227"/>
        <v>32298</v>
      </c>
      <c r="DK128" s="144">
        <f t="shared" si="227"/>
        <v>32298</v>
      </c>
      <c r="DL128" s="144">
        <f t="shared" si="227"/>
        <v>32298</v>
      </c>
      <c r="DM128" s="144">
        <f t="shared" si="227"/>
        <v>32298</v>
      </c>
      <c r="DN128" s="144">
        <f t="shared" si="227"/>
        <v>32298</v>
      </c>
      <c r="DO128" s="144">
        <f t="shared" si="227"/>
        <v>32298</v>
      </c>
      <c r="DP128" s="144">
        <f t="shared" si="227"/>
        <v>32298</v>
      </c>
      <c r="DQ128" s="144">
        <f t="shared" si="227"/>
        <v>32298</v>
      </c>
      <c r="DR128" s="144">
        <f t="shared" si="227"/>
        <v>32298</v>
      </c>
      <c r="DS128" s="144">
        <f t="shared" si="227"/>
        <v>32298</v>
      </c>
      <c r="DT128" s="144">
        <f t="shared" si="227"/>
        <v>32298</v>
      </c>
      <c r="DU128" s="144">
        <f t="shared" si="227"/>
        <v>32298</v>
      </c>
      <c r="DV128" s="144">
        <f t="shared" si="227"/>
        <v>32298</v>
      </c>
      <c r="DW128" s="144">
        <f t="shared" si="227"/>
        <v>32298</v>
      </c>
      <c r="DX128" s="144">
        <f t="shared" si="227"/>
        <v>32298</v>
      </c>
      <c r="DY128" s="144">
        <f t="shared" si="227"/>
        <v>32298</v>
      </c>
      <c r="DZ128" s="144">
        <f t="shared" si="227"/>
        <v>32298</v>
      </c>
      <c r="EA128" s="144">
        <f t="shared" si="227"/>
        <v>32298</v>
      </c>
      <c r="EB128" s="144">
        <f t="shared" si="227"/>
        <v>32298</v>
      </c>
      <c r="EC128" s="144">
        <f t="shared" si="227"/>
        <v>32298</v>
      </c>
      <c r="ED128" s="144">
        <f t="shared" si="227"/>
        <v>32298</v>
      </c>
      <c r="EE128" s="144">
        <f t="shared" si="227"/>
        <v>32298</v>
      </c>
      <c r="EF128" s="144">
        <f t="shared" si="227"/>
        <v>32298</v>
      </c>
      <c r="EG128" s="144">
        <f t="shared" si="227"/>
        <v>32298</v>
      </c>
      <c r="EH128" s="144">
        <f t="shared" si="227"/>
        <v>32298</v>
      </c>
      <c r="EI128" s="144">
        <f t="shared" si="227"/>
        <v>32298</v>
      </c>
      <c r="EJ128" s="144">
        <f t="shared" si="227"/>
        <v>32298</v>
      </c>
      <c r="EK128" s="144">
        <f t="shared" si="227"/>
        <v>32298</v>
      </c>
      <c r="EL128" s="144">
        <f t="shared" si="227"/>
        <v>32298</v>
      </c>
      <c r="EM128" s="144">
        <f t="shared" si="227"/>
        <v>32298</v>
      </c>
      <c r="EN128" s="144">
        <f t="shared" si="227"/>
        <v>32298</v>
      </c>
      <c r="EO128" s="144">
        <f t="shared" si="227"/>
        <v>32298</v>
      </c>
      <c r="EP128" s="144">
        <f t="shared" si="227"/>
        <v>32298</v>
      </c>
      <c r="EQ128" s="144">
        <f t="shared" si="227"/>
        <v>32298</v>
      </c>
      <c r="ER128" s="144">
        <f t="shared" si="227"/>
        <v>32298</v>
      </c>
      <c r="ES128" s="144">
        <f t="shared" si="227"/>
        <v>32298</v>
      </c>
      <c r="ET128" s="144">
        <f t="shared" si="227"/>
        <v>32298</v>
      </c>
      <c r="EU128" s="144">
        <f t="shared" si="227"/>
        <v>32298</v>
      </c>
      <c r="EV128" s="144">
        <f t="shared" si="227"/>
        <v>32298</v>
      </c>
      <c r="EW128" s="144">
        <f t="shared" si="227"/>
        <v>32298</v>
      </c>
      <c r="EX128" s="147">
        <f>PV(0.05,'PV factor'!C276,,-BR128)</f>
        <v>0</v>
      </c>
      <c r="EY128" s="147">
        <f>PV(0.05,'PV factor'!D276,,-BS128)</f>
        <v>0</v>
      </c>
      <c r="EZ128" s="147">
        <f>PV(0.05,'PV factor'!E276,,-BT128)</f>
        <v>0</v>
      </c>
      <c r="FA128" s="147">
        <f>PV(0.05,'PV factor'!F276,,-BU128)</f>
        <v>147885.86276392281</v>
      </c>
      <c r="FB128" s="147">
        <f>PV(0.05,'PV factor'!G276,,-BV128)</f>
        <v>0</v>
      </c>
      <c r="FC128" s="147">
        <f>PV(0.05,'PV factor'!H276,,-BW128)</f>
        <v>0</v>
      </c>
      <c r="FD128" s="147">
        <f>PV(0.05,'PV factor'!I276,,-BX128)</f>
        <v>0</v>
      </c>
      <c r="FE128" s="147">
        <f>PV(0.05,'PV factor'!J276,,-BY128)</f>
        <v>0</v>
      </c>
      <c r="FF128" s="147">
        <f>PV(0.05,'PV factor'!K276,,-BZ128)</f>
        <v>0</v>
      </c>
      <c r="FG128" s="147">
        <f>PV(0.05,'PV factor'!L276,,-CA128)</f>
        <v>0</v>
      </c>
      <c r="FH128" s="147">
        <f>PV(0.05,'PV factor'!M276,,-CB128)</f>
        <v>0</v>
      </c>
      <c r="FI128" s="147">
        <f>PV(0.05,'PV factor'!N276,,-CC128)</f>
        <v>0</v>
      </c>
      <c r="FJ128" s="147">
        <f>PV(0.05,'PV factor'!O276,,-CD128)</f>
        <v>0</v>
      </c>
      <c r="FK128" s="147">
        <f>PV(0.05,'PV factor'!P276,,-CE128)</f>
        <v>0</v>
      </c>
      <c r="FL128" s="147">
        <f>PV(0.05,'PV factor'!Q276,,-CF128)</f>
        <v>0</v>
      </c>
      <c r="FM128" s="147">
        <f>PV(0.05,'PV factor'!R276,,-CG128)</f>
        <v>0</v>
      </c>
      <c r="FN128" s="147">
        <f>PV(0.05,'PV factor'!S276,,-CH128)</f>
        <v>0</v>
      </c>
      <c r="FO128" s="147">
        <f>PV(0.05,'PV factor'!T276,,-CI128)</f>
        <v>0</v>
      </c>
      <c r="FP128" s="147">
        <f>PV(0.05,'PV factor'!U276,,-CJ128)</f>
        <v>0</v>
      </c>
      <c r="FQ128" s="147">
        <f>PV(0.05,'PV factor'!V276,,-CK128)</f>
        <v>0</v>
      </c>
      <c r="FR128" s="147">
        <f>PV(0.05,'PV factor'!W276,,-CL128)</f>
        <v>0</v>
      </c>
      <c r="FS128" s="147">
        <f>PV(0.05,'PV factor'!X276,,-CM128)</f>
        <v>0</v>
      </c>
      <c r="FT128" s="147">
        <f>PV(0.05,'PV factor'!Y276,,-CN128)</f>
        <v>0</v>
      </c>
      <c r="FU128" s="147">
        <f>PV(0.05,'PV factor'!Z276,,-CO128)</f>
        <v>0</v>
      </c>
      <c r="FV128" s="147">
        <f>PV(0.05,'PV factor'!AA276,,-CP128)</f>
        <v>0</v>
      </c>
      <c r="FW128" s="147">
        <f>PV(0.05,'PV factor'!AB276,,-CQ128)</f>
        <v>0</v>
      </c>
      <c r="FX128" s="147">
        <f>PV(0.05,'PV factor'!AC276,,-CR128)</f>
        <v>0</v>
      </c>
      <c r="FY128" s="147">
        <f>PV(0.05,'PV factor'!AD276,,-CS128)</f>
        <v>0</v>
      </c>
      <c r="FZ128" s="147">
        <f>PV(0.05,'PV factor'!AE276,,-CT128)</f>
        <v>0</v>
      </c>
      <c r="GA128" s="147">
        <f>PV(0.05,'PV factor'!AF276,,-CU128)</f>
        <v>0</v>
      </c>
      <c r="GB128" s="147">
        <f>PV(0.05,'PV factor'!AG276,,-CV128)</f>
        <v>0</v>
      </c>
      <c r="GC128" s="147">
        <f>PV(0.05,'PV factor'!AH276,,-CW128)</f>
        <v>0</v>
      </c>
      <c r="GD128" s="147">
        <f>PV(0.05,'PV factor'!AI276,,-CX128)</f>
        <v>0</v>
      </c>
      <c r="GE128" s="147">
        <f>PV(0.05,'PV factor'!AJ276,,-CY128)</f>
        <v>0</v>
      </c>
      <c r="GF128" s="147">
        <f>PV(0.05,'PV factor'!AK276,,-CZ128)</f>
        <v>0</v>
      </c>
      <c r="GG128" s="147">
        <f>PV(0.05,'PV factor'!AL276,,-DA128)</f>
        <v>0</v>
      </c>
      <c r="GH128" s="147">
        <f>PV(0.05,'PV factor'!AM276,,-DB128)</f>
        <v>0</v>
      </c>
      <c r="GI128" s="147">
        <f>PV(0.05,'PV factor'!AN276,,-DC128)</f>
        <v>0</v>
      </c>
      <c r="GJ128" s="147">
        <f>PV(0.05,'PV factor'!AO276,,-DD128)</f>
        <v>0</v>
      </c>
      <c r="GK128" s="147">
        <f>PV(0.05,'PV factor'!AP276,,-DE128)</f>
        <v>0</v>
      </c>
      <c r="GL128" s="147">
        <f>PV(0.05,'PV factor'!C276,,-DI128)</f>
        <v>29295.238095238095</v>
      </c>
      <c r="GM128" s="147">
        <f>PV(0.05,'PV factor'!D276,,-DJ128)</f>
        <v>27900.226757369612</v>
      </c>
      <c r="GN128" s="147">
        <f>PV(0.05,'PV factor'!E276,,-DK128)</f>
        <v>26571.644530828205</v>
      </c>
      <c r="GO128" s="147">
        <f>PV(0.05,'PV factor'!F276,,-DL128)</f>
        <v>25306.328124598287</v>
      </c>
      <c r="GP128" s="147">
        <f>PV(0.05,'PV factor'!G276,,-DM128)</f>
        <v>24101.264880569801</v>
      </c>
      <c r="GQ128" s="147">
        <f>PV(0.05,'PV factor'!H276,,-DN128)</f>
        <v>22953.585600542661</v>
      </c>
      <c r="GR128" s="147">
        <f>PV(0.05,'PV factor'!I276,,-DO128)</f>
        <v>21860.557714802537</v>
      </c>
      <c r="GS128" s="147">
        <f>PV(0.05,'PV factor'!J276,,-DP128)</f>
        <v>20819.578776002418</v>
      </c>
      <c r="GT128" s="147">
        <f>PV(0.05,'PV factor'!K276,,-DQ128)</f>
        <v>19828.170262859443</v>
      </c>
      <c r="GU128" s="147">
        <f>PV(0.05,'PV factor'!L276,,-DR128)</f>
        <v>18883.971678913756</v>
      </c>
      <c r="GV128" s="147">
        <f>PV(0.05,'PV factor'!M276,,-DS128)</f>
        <v>17984.734932298816</v>
      </c>
      <c r="GW128" s="147">
        <f>PV(0.05,'PV factor'!N276,,-DT128)</f>
        <v>17128.318983141726</v>
      </c>
      <c r="GX128" s="147">
        <f>PV(0.05,'PV factor'!O276,,-DU128)</f>
        <v>16312.684745849268</v>
      </c>
      <c r="GY128" s="147">
        <f>PV(0.05,'PV factor'!P276,,-DV128)</f>
        <v>15535.890234142154</v>
      </c>
      <c r="GZ128" s="147">
        <f>PV(0.05,'PV factor'!Q276,,-DW128)</f>
        <v>14796.085937278245</v>
      </c>
      <c r="HA128" s="147">
        <f>PV(0.05,'PV factor'!R276,,-DX128)</f>
        <v>14091.510416455469</v>
      </c>
      <c r="HB128" s="147">
        <f>PV(0.05,'PV factor'!S276,,-DY128)</f>
        <v>13420.486110909971</v>
      </c>
      <c r="HC128" s="147">
        <f>PV(0.05,'PV factor'!T276,,-DZ128)</f>
        <v>12781.415343723782</v>
      </c>
      <c r="HD128" s="147">
        <f>PV(0.05,'PV factor'!U276,,-EA128)</f>
        <v>12172.776517832173</v>
      </c>
      <c r="HE128" s="147">
        <f>PV(0.05,'PV factor'!V276,,-EB128)</f>
        <v>11593.120493173499</v>
      </c>
      <c r="HF128" s="147">
        <f>PV(0.05,'PV factor'!W276,,-EC128)</f>
        <v>11041.067136355714</v>
      </c>
      <c r="HG128" s="147">
        <f>PV(0.05,'PV factor'!X276,,-ED128)</f>
        <v>10515.302034624487</v>
      </c>
      <c r="HH128" s="147">
        <f>PV(0.05,'PV factor'!Y276,,-EE128)</f>
        <v>10014.573366309036</v>
      </c>
      <c r="HI128" s="147">
        <f>PV(0.05,'PV factor'!Z276,,-EF128)</f>
        <v>9537.6889202943203</v>
      </c>
      <c r="HJ128" s="147">
        <f>PV(0.05,'PV factor'!AA276,,-EG128)</f>
        <v>9083.5132574231611</v>
      </c>
      <c r="HK128" s="147">
        <f>PV(0.05,'PV factor'!AB276,,-EH128)</f>
        <v>8650.9650070696771</v>
      </c>
      <c r="HL128" s="147">
        <f>PV(0.05,'PV factor'!AC276,,-EI128)</f>
        <v>8239.014292447313</v>
      </c>
      <c r="HM128" s="147">
        <f>PV(0.05,'PV factor'!AD276,,-EJ128)</f>
        <v>7846.6802785212485</v>
      </c>
      <c r="HN128" s="147">
        <f>PV(0.05,'PV factor'!AE276,,-EK128)</f>
        <v>7473.0288366869063</v>
      </c>
      <c r="HO128" s="147">
        <f>PV(0.05,'PV factor'!AF276,,-EL128)</f>
        <v>7117.1703206541933</v>
      </c>
      <c r="HP128" s="147">
        <f>PV(0.05,'PV factor'!AG276,,-EM128)</f>
        <v>6778.2574482420896</v>
      </c>
      <c r="HQ128" s="147">
        <f>PV(0.05,'PV factor'!AH276,,-EN128)</f>
        <v>6455.483284040085</v>
      </c>
      <c r="HR128" s="147">
        <f>PV(0.05,'PV factor'!AI276,,-EO128)</f>
        <v>6148.0793181334147</v>
      </c>
      <c r="HS128" s="147">
        <f>PV(0.05,'PV factor'!AJ276,,-EP128)</f>
        <v>5855.3136363175372</v>
      </c>
      <c r="HT128" s="147">
        <f>PV(0.05,'PV factor'!AK276,,-EQ128)</f>
        <v>5576.4891774452744</v>
      </c>
      <c r="HU128" s="147">
        <f>PV(0.05,'PV factor'!AL276,,-ER128)</f>
        <v>5310.9420737574037</v>
      </c>
      <c r="HV128" s="147">
        <f>PV(0.05,'PV factor'!AM276,,-ES128)</f>
        <v>5058.040070245147</v>
      </c>
      <c r="HW128" s="147">
        <f>PV(0.05,'PV factor'!AN276,,-ET128)</f>
        <v>4817.1810192810917</v>
      </c>
      <c r="HX128" s="147">
        <f>PV(0.05,'PV factor'!AO276,,-EU128)</f>
        <v>4587.7914469343732</v>
      </c>
      <c r="HY128" s="147">
        <f>PV(0.05,'PV factor'!AP276,,-EV128)</f>
        <v>4369.3251875565456</v>
      </c>
      <c r="HZ128" s="147">
        <f t="shared" si="165"/>
        <v>147885.86276392281</v>
      </c>
      <c r="IA128" s="147">
        <f t="shared" si="166"/>
        <v>527813.49624886911</v>
      </c>
      <c r="IB128" s="401">
        <f t="shared" si="167"/>
        <v>3.5690598572727859</v>
      </c>
    </row>
    <row r="129" spans="1:236" ht="90" customHeight="1" x14ac:dyDescent="0.2">
      <c r="A129" s="276" t="s">
        <v>634</v>
      </c>
      <c r="B129" s="277" t="s">
        <v>1167</v>
      </c>
      <c r="C129" s="277" t="s">
        <v>1345</v>
      </c>
      <c r="D129" s="99"/>
      <c r="E129" s="277" t="s">
        <v>1346</v>
      </c>
      <c r="F129" s="281"/>
      <c r="G129" s="103"/>
      <c r="H129" s="99" t="s">
        <v>77</v>
      </c>
      <c r="I129" s="103"/>
      <c r="J129" s="103">
        <v>40</v>
      </c>
      <c r="K129" s="227" t="s">
        <v>79</v>
      </c>
      <c r="L129" s="98">
        <v>83516</v>
      </c>
      <c r="M129" s="99" t="s">
        <v>1190</v>
      </c>
      <c r="N129" s="99" t="s">
        <v>81</v>
      </c>
      <c r="O129" s="90" t="s">
        <v>148</v>
      </c>
      <c r="P129" s="99" t="s">
        <v>467</v>
      </c>
      <c r="Q129" s="112" t="s">
        <v>100</v>
      </c>
      <c r="R129" s="99" t="s">
        <v>108</v>
      </c>
      <c r="S129" s="99" t="s">
        <v>99</v>
      </c>
      <c r="T129" s="99" t="s">
        <v>366</v>
      </c>
      <c r="U129" s="99" t="s">
        <v>87</v>
      </c>
      <c r="V129" s="102">
        <v>1</v>
      </c>
      <c r="W129" s="278">
        <v>450000</v>
      </c>
      <c r="X129" s="278">
        <v>0</v>
      </c>
      <c r="Y129" s="278">
        <v>0</v>
      </c>
      <c r="Z129" s="278">
        <v>0</v>
      </c>
      <c r="AA129" s="278">
        <v>250000</v>
      </c>
      <c r="AB129" s="278">
        <v>200000</v>
      </c>
      <c r="AC129" s="278">
        <v>0</v>
      </c>
      <c r="AD129" s="278">
        <v>0</v>
      </c>
      <c r="AE129" s="278">
        <v>0</v>
      </c>
      <c r="AF129" s="278">
        <v>0</v>
      </c>
      <c r="AG129" s="278">
        <v>0</v>
      </c>
      <c r="AH129" s="278">
        <v>0</v>
      </c>
      <c r="AI129" s="100" t="s">
        <v>88</v>
      </c>
      <c r="AJ129" s="278">
        <v>0</v>
      </c>
      <c r="AK129" s="278">
        <v>0</v>
      </c>
      <c r="AL129" s="278">
        <v>0</v>
      </c>
      <c r="AM129" s="278">
        <v>0</v>
      </c>
      <c r="AN129" s="278">
        <v>0</v>
      </c>
      <c r="AO129" s="278">
        <v>0</v>
      </c>
      <c r="AP129" s="278">
        <v>0</v>
      </c>
      <c r="AQ129" s="278">
        <v>0</v>
      </c>
      <c r="AR129" s="278">
        <v>0</v>
      </c>
      <c r="AS129" s="278">
        <v>0</v>
      </c>
      <c r="AT129" s="278">
        <v>0</v>
      </c>
      <c r="AU129" s="279"/>
      <c r="AV129" s="230">
        <f t="shared" si="133"/>
        <v>0</v>
      </c>
      <c r="AW129" s="230">
        <f t="shared" si="134"/>
        <v>0</v>
      </c>
      <c r="AX129" s="230" t="str">
        <f t="shared" si="135"/>
        <v>E1</v>
      </c>
      <c r="AY129" s="141">
        <f t="shared" si="136"/>
        <v>4</v>
      </c>
      <c r="AZ129" s="70">
        <f t="shared" si="137"/>
        <v>1</v>
      </c>
      <c r="BA129" s="70">
        <f t="shared" si="138"/>
        <v>1</v>
      </c>
      <c r="BB129" s="70">
        <f t="shared" si="139"/>
        <v>1</v>
      </c>
      <c r="BC129" s="70">
        <f t="shared" si="140"/>
        <v>0</v>
      </c>
      <c r="BD129" s="70">
        <f t="shared" si="141"/>
        <v>0</v>
      </c>
      <c r="BE129" s="70">
        <f t="shared" si="142"/>
        <v>1</v>
      </c>
      <c r="BF129" s="70">
        <f t="shared" si="143"/>
        <v>1</v>
      </c>
      <c r="BG129" s="71">
        <f t="shared" si="144"/>
        <v>0</v>
      </c>
      <c r="BH129" s="71">
        <f t="shared" si="145"/>
        <v>0</v>
      </c>
      <c r="BI129" s="71">
        <f t="shared" si="146"/>
        <v>0</v>
      </c>
      <c r="BJ129" s="71">
        <f t="shared" si="147"/>
        <v>0</v>
      </c>
      <c r="BK129" s="71">
        <f t="shared" si="148"/>
        <v>0</v>
      </c>
      <c r="BL129" s="70">
        <f t="shared" si="149"/>
        <v>0</v>
      </c>
      <c r="BM129" s="70">
        <f t="shared" si="150"/>
        <v>0</v>
      </c>
      <c r="BN129" s="70">
        <f t="shared" si="151"/>
        <v>0</v>
      </c>
      <c r="BO129" s="70">
        <f t="shared" si="152"/>
        <v>0</v>
      </c>
      <c r="BP129" s="144">
        <f t="shared" si="153"/>
        <v>0</v>
      </c>
      <c r="BQ129" s="144">
        <f t="shared" si="154"/>
        <v>0</v>
      </c>
      <c r="BR129" s="144">
        <f t="shared" si="155"/>
        <v>250000</v>
      </c>
      <c r="BS129" s="144">
        <f t="shared" si="156"/>
        <v>200000</v>
      </c>
      <c r="BT129" s="144">
        <f t="shared" si="157"/>
        <v>0</v>
      </c>
      <c r="BU129" s="144">
        <f t="shared" si="158"/>
        <v>0</v>
      </c>
      <c r="BV129" s="144">
        <f t="shared" si="159"/>
        <v>0</v>
      </c>
      <c r="BW129" s="144">
        <f t="shared" si="160"/>
        <v>0</v>
      </c>
      <c r="BX129" s="144">
        <f t="shared" si="161"/>
        <v>0</v>
      </c>
      <c r="BY129" s="144">
        <f t="shared" si="162"/>
        <v>0</v>
      </c>
      <c r="BZ129" s="9">
        <v>0</v>
      </c>
      <c r="CA129" s="9">
        <v>0</v>
      </c>
      <c r="CB129" s="9">
        <v>0</v>
      </c>
      <c r="CC129" s="9">
        <v>0</v>
      </c>
      <c r="CD129" s="9">
        <v>0</v>
      </c>
      <c r="CE129" s="9">
        <v>0</v>
      </c>
      <c r="CF129" s="9">
        <v>0</v>
      </c>
      <c r="CG129" s="9">
        <v>0</v>
      </c>
      <c r="CH129" s="9">
        <v>0</v>
      </c>
      <c r="CI129" s="9">
        <v>0</v>
      </c>
      <c r="CJ129" s="9">
        <v>0</v>
      </c>
      <c r="CK129" s="9">
        <v>0</v>
      </c>
      <c r="CL129" s="9">
        <v>0</v>
      </c>
      <c r="CM129" s="9">
        <v>0</v>
      </c>
      <c r="CN129" s="9">
        <v>0</v>
      </c>
      <c r="CO129" s="9">
        <v>0</v>
      </c>
      <c r="CP129" s="9">
        <v>0</v>
      </c>
      <c r="CQ129" s="9">
        <v>0</v>
      </c>
      <c r="CR129" s="9">
        <v>0</v>
      </c>
      <c r="CS129" s="9">
        <v>0</v>
      </c>
      <c r="CT129" s="9">
        <v>0</v>
      </c>
      <c r="CU129" s="9">
        <v>0</v>
      </c>
      <c r="CV129" s="9">
        <v>0</v>
      </c>
      <c r="CW129" s="9">
        <v>0</v>
      </c>
      <c r="CX129" s="9">
        <v>0</v>
      </c>
      <c r="CY129" s="9">
        <v>0</v>
      </c>
      <c r="CZ129" s="9">
        <v>0</v>
      </c>
      <c r="DA129" s="9">
        <v>0</v>
      </c>
      <c r="DB129" s="9">
        <v>0</v>
      </c>
      <c r="DC129" s="9">
        <v>0</v>
      </c>
      <c r="DD129" s="9">
        <v>0</v>
      </c>
      <c r="DE129" s="9">
        <v>0</v>
      </c>
      <c r="DF129" s="9">
        <v>0</v>
      </c>
      <c r="DG129" s="144">
        <f t="shared" si="163"/>
        <v>83516</v>
      </c>
      <c r="DH129" s="144">
        <f t="shared" ref="DH129:EW129" si="228">DG129</f>
        <v>83516</v>
      </c>
      <c r="DI129" s="144">
        <f t="shared" si="228"/>
        <v>83516</v>
      </c>
      <c r="DJ129" s="144">
        <f t="shared" si="228"/>
        <v>83516</v>
      </c>
      <c r="DK129" s="144">
        <f t="shared" si="228"/>
        <v>83516</v>
      </c>
      <c r="DL129" s="144">
        <f t="shared" si="228"/>
        <v>83516</v>
      </c>
      <c r="DM129" s="144">
        <f t="shared" si="228"/>
        <v>83516</v>
      </c>
      <c r="DN129" s="144">
        <f t="shared" si="228"/>
        <v>83516</v>
      </c>
      <c r="DO129" s="144">
        <f t="shared" si="228"/>
        <v>83516</v>
      </c>
      <c r="DP129" s="144">
        <f t="shared" si="228"/>
        <v>83516</v>
      </c>
      <c r="DQ129" s="144">
        <f t="shared" si="228"/>
        <v>83516</v>
      </c>
      <c r="DR129" s="144">
        <f t="shared" si="228"/>
        <v>83516</v>
      </c>
      <c r="DS129" s="144">
        <f t="shared" si="228"/>
        <v>83516</v>
      </c>
      <c r="DT129" s="144">
        <f t="shared" si="228"/>
        <v>83516</v>
      </c>
      <c r="DU129" s="144">
        <f t="shared" si="228"/>
        <v>83516</v>
      </c>
      <c r="DV129" s="144">
        <f t="shared" si="228"/>
        <v>83516</v>
      </c>
      <c r="DW129" s="144">
        <f t="shared" si="228"/>
        <v>83516</v>
      </c>
      <c r="DX129" s="144">
        <f t="shared" si="228"/>
        <v>83516</v>
      </c>
      <c r="DY129" s="144">
        <f t="shared" si="228"/>
        <v>83516</v>
      </c>
      <c r="DZ129" s="144">
        <f t="shared" si="228"/>
        <v>83516</v>
      </c>
      <c r="EA129" s="144">
        <f t="shared" si="228"/>
        <v>83516</v>
      </c>
      <c r="EB129" s="144">
        <f t="shared" si="228"/>
        <v>83516</v>
      </c>
      <c r="EC129" s="144">
        <f t="shared" si="228"/>
        <v>83516</v>
      </c>
      <c r="ED129" s="144">
        <f t="shared" si="228"/>
        <v>83516</v>
      </c>
      <c r="EE129" s="144">
        <f t="shared" si="228"/>
        <v>83516</v>
      </c>
      <c r="EF129" s="144">
        <f t="shared" si="228"/>
        <v>83516</v>
      </c>
      <c r="EG129" s="144">
        <f t="shared" si="228"/>
        <v>83516</v>
      </c>
      <c r="EH129" s="144">
        <f t="shared" si="228"/>
        <v>83516</v>
      </c>
      <c r="EI129" s="144">
        <f t="shared" si="228"/>
        <v>83516</v>
      </c>
      <c r="EJ129" s="144">
        <f t="shared" si="228"/>
        <v>83516</v>
      </c>
      <c r="EK129" s="144">
        <f t="shared" si="228"/>
        <v>83516</v>
      </c>
      <c r="EL129" s="144">
        <f t="shared" si="228"/>
        <v>83516</v>
      </c>
      <c r="EM129" s="144">
        <f t="shared" si="228"/>
        <v>83516</v>
      </c>
      <c r="EN129" s="144">
        <f t="shared" si="228"/>
        <v>83516</v>
      </c>
      <c r="EO129" s="144">
        <f t="shared" si="228"/>
        <v>83516</v>
      </c>
      <c r="EP129" s="144">
        <f t="shared" si="228"/>
        <v>83516</v>
      </c>
      <c r="EQ129" s="144">
        <f t="shared" si="228"/>
        <v>83516</v>
      </c>
      <c r="ER129" s="144">
        <f t="shared" si="228"/>
        <v>83516</v>
      </c>
      <c r="ES129" s="144">
        <f t="shared" si="228"/>
        <v>83516</v>
      </c>
      <c r="ET129" s="144">
        <f t="shared" si="228"/>
        <v>83516</v>
      </c>
      <c r="EU129" s="144">
        <f t="shared" si="228"/>
        <v>83516</v>
      </c>
      <c r="EV129" s="144">
        <f t="shared" si="228"/>
        <v>83516</v>
      </c>
      <c r="EW129" s="144">
        <f t="shared" si="228"/>
        <v>83516</v>
      </c>
      <c r="EX129" s="147">
        <f>PV(0.05,'PV factor'!C161,,-BR129)</f>
        <v>226757.36961451246</v>
      </c>
      <c r="EY129" s="147">
        <f>PV(0.05,'PV factor'!D161,,-BS129)</f>
        <v>172767.51970629519</v>
      </c>
      <c r="EZ129" s="147">
        <f>PV(0.05,'PV factor'!E161,,-BT129)</f>
        <v>0</v>
      </c>
      <c r="FA129" s="147">
        <f>PV(0.05,'PV factor'!F161,,-BU129)</f>
        <v>0</v>
      </c>
      <c r="FB129" s="147">
        <f>PV(0.05,'PV factor'!G161,,-BV129)</f>
        <v>0</v>
      </c>
      <c r="FC129" s="147">
        <f>PV(0.05,'PV factor'!H161,,-BW129)</f>
        <v>0</v>
      </c>
      <c r="FD129" s="147">
        <f>PV(0.05,'PV factor'!I161,,-BX129)</f>
        <v>0</v>
      </c>
      <c r="FE129" s="147">
        <f>PV(0.05,'PV factor'!J161,,-BY129)</f>
        <v>0</v>
      </c>
      <c r="FF129" s="147">
        <f>PV(0.05,'PV factor'!K161,,-BZ129)</f>
        <v>0</v>
      </c>
      <c r="FG129" s="147">
        <f>PV(0.05,'PV factor'!L161,,-CA129)</f>
        <v>0</v>
      </c>
      <c r="FH129" s="147">
        <f>PV(0.05,'PV factor'!M161,,-CB129)</f>
        <v>0</v>
      </c>
      <c r="FI129" s="147">
        <f>PV(0.05,'PV factor'!N161,,-CC129)</f>
        <v>0</v>
      </c>
      <c r="FJ129" s="147">
        <f>PV(0.05,'PV factor'!O161,,-CD129)</f>
        <v>0</v>
      </c>
      <c r="FK129" s="147">
        <f>PV(0.05,'PV factor'!P161,,-CE129)</f>
        <v>0</v>
      </c>
      <c r="FL129" s="147">
        <f>PV(0.05,'PV factor'!Q161,,-CF129)</f>
        <v>0</v>
      </c>
      <c r="FM129" s="147">
        <f>PV(0.05,'PV factor'!R161,,-CG129)</f>
        <v>0</v>
      </c>
      <c r="FN129" s="147">
        <f>PV(0.05,'PV factor'!S161,,-CH129)</f>
        <v>0</v>
      </c>
      <c r="FO129" s="147">
        <f>PV(0.05,'PV factor'!T161,,-CI129)</f>
        <v>0</v>
      </c>
      <c r="FP129" s="147">
        <f>PV(0.05,'PV factor'!U161,,-CJ129)</f>
        <v>0</v>
      </c>
      <c r="FQ129" s="147">
        <f>PV(0.05,'PV factor'!V161,,-CK129)</f>
        <v>0</v>
      </c>
      <c r="FR129" s="147">
        <f>PV(0.05,'PV factor'!W161,,-CL129)</f>
        <v>0</v>
      </c>
      <c r="FS129" s="147">
        <f>PV(0.05,'PV factor'!X161,,-CM129)</f>
        <v>0</v>
      </c>
      <c r="FT129" s="147">
        <f>PV(0.05,'PV factor'!Y161,,-CN129)</f>
        <v>0</v>
      </c>
      <c r="FU129" s="147">
        <f>PV(0.05,'PV factor'!Z161,,-CO129)</f>
        <v>0</v>
      </c>
      <c r="FV129" s="147">
        <f>PV(0.05,'PV factor'!AA161,,-CP129)</f>
        <v>0</v>
      </c>
      <c r="FW129" s="147">
        <f>PV(0.05,'PV factor'!AB161,,-CQ129)</f>
        <v>0</v>
      </c>
      <c r="FX129" s="147">
        <f>PV(0.05,'PV factor'!AC161,,-CR129)</f>
        <v>0</v>
      </c>
      <c r="FY129" s="147">
        <f>PV(0.05,'PV factor'!AD161,,-CS129)</f>
        <v>0</v>
      </c>
      <c r="FZ129" s="147">
        <f>PV(0.05,'PV factor'!AE161,,-CT129)</f>
        <v>0</v>
      </c>
      <c r="GA129" s="147">
        <f>PV(0.05,'PV factor'!AF161,,-CU129)</f>
        <v>0</v>
      </c>
      <c r="GB129" s="147">
        <f>PV(0.05,'PV factor'!AG161,,-CV129)</f>
        <v>0</v>
      </c>
      <c r="GC129" s="147">
        <f>PV(0.05,'PV factor'!AH161,,-CW129)</f>
        <v>0</v>
      </c>
      <c r="GD129" s="147">
        <f>PV(0.05,'PV factor'!AI161,,-CX129)</f>
        <v>0</v>
      </c>
      <c r="GE129" s="147">
        <f>PV(0.05,'PV factor'!AJ161,,-CY129)</f>
        <v>0</v>
      </c>
      <c r="GF129" s="147">
        <f>PV(0.05,'PV factor'!AK161,,-CZ129)</f>
        <v>0</v>
      </c>
      <c r="GG129" s="147">
        <f>PV(0.05,'PV factor'!AL161,,-DA129)</f>
        <v>0</v>
      </c>
      <c r="GH129" s="147">
        <f>PV(0.05,'PV factor'!AM161,,-DB129)</f>
        <v>0</v>
      </c>
      <c r="GI129" s="147">
        <f>PV(0.05,'PV factor'!AN161,,-DC129)</f>
        <v>0</v>
      </c>
      <c r="GJ129" s="147">
        <f>PV(0.05,'PV factor'!AO161,,-DD129)</f>
        <v>0</v>
      </c>
      <c r="GK129" s="147">
        <f>PV(0.05,'PV factor'!AP161,,-DE129)</f>
        <v>0</v>
      </c>
      <c r="GL129" s="147">
        <f>PV(0.05,'PV factor'!C161,,-DI129)</f>
        <v>75751.473922902485</v>
      </c>
      <c r="GM129" s="147">
        <f>PV(0.05,'PV factor'!D161,,-DJ129)</f>
        <v>72144.260878954752</v>
      </c>
      <c r="GN129" s="147">
        <f>PV(0.05,'PV factor'!E161,,-DK129)</f>
        <v>68708.819884718818</v>
      </c>
      <c r="GO129" s="147">
        <f>PV(0.05,'PV factor'!F161,,-DL129)</f>
        <v>65436.971318779819</v>
      </c>
      <c r="GP129" s="147">
        <f>PV(0.05,'PV factor'!G161,,-DM129)</f>
        <v>62320.925065504598</v>
      </c>
      <c r="GQ129" s="147">
        <f>PV(0.05,'PV factor'!H161,,-DN129)</f>
        <v>59353.26196714722</v>
      </c>
      <c r="GR129" s="147">
        <f>PV(0.05,'PV factor'!I161,,-DO129)</f>
        <v>56526.916159187836</v>
      </c>
      <c r="GS129" s="147">
        <f>PV(0.05,'PV factor'!J161,,-DP129)</f>
        <v>53835.15824684556</v>
      </c>
      <c r="GT129" s="147">
        <f>PV(0.05,'PV factor'!K161,,-DQ129)</f>
        <v>51271.579282710052</v>
      </c>
      <c r="GU129" s="147">
        <f>PV(0.05,'PV factor'!L161,,-DR129)</f>
        <v>48830.075507342903</v>
      </c>
      <c r="GV129" s="147">
        <f>PV(0.05,'PV factor'!M161,,-DS129)</f>
        <v>46504.833816517057</v>
      </c>
      <c r="GW129" s="147">
        <f>PV(0.05,'PV factor'!N161,,-DT129)</f>
        <v>44290.317920492431</v>
      </c>
      <c r="GX129" s="147">
        <f>PV(0.05,'PV factor'!O161,,-DU129)</f>
        <v>42181.255162373753</v>
      </c>
      <c r="GY129" s="147">
        <f>PV(0.05,'PV factor'!P161,,-DV129)</f>
        <v>40172.623964165468</v>
      </c>
      <c r="GZ129" s="147">
        <f>PV(0.05,'PV factor'!Q161,,-DW129)</f>
        <v>38259.641870633779</v>
      </c>
      <c r="HA129" s="147">
        <f>PV(0.05,'PV factor'!R161,,-DX129)</f>
        <v>36437.754162508361</v>
      </c>
      <c r="HB129" s="147">
        <f>PV(0.05,'PV factor'!S161,,-DY129)</f>
        <v>34702.623011912721</v>
      </c>
      <c r="HC129" s="147">
        <f>PV(0.05,'PV factor'!T161,,-DZ129)</f>
        <v>33050.117154202591</v>
      </c>
      <c r="HD129" s="147">
        <f>PV(0.05,'PV factor'!U161,,-EA129)</f>
        <v>31476.302051621518</v>
      </c>
      <c r="HE129" s="147">
        <f>PV(0.05,'PV factor'!V161,,-EB129)</f>
        <v>29977.430525353826</v>
      </c>
      <c r="HF129" s="147">
        <f>PV(0.05,'PV factor'!W161,,-EC129)</f>
        <v>28549.933833670315</v>
      </c>
      <c r="HG129" s="147">
        <f>PV(0.05,'PV factor'!X161,,-ED129)</f>
        <v>27190.413174924102</v>
      </c>
      <c r="HH129" s="147">
        <f>PV(0.05,'PV factor'!Y161,,-EE129)</f>
        <v>25895.631595165814</v>
      </c>
      <c r="HI129" s="147">
        <f>PV(0.05,'PV factor'!Z161,,-EF129)</f>
        <v>24662.506281110298</v>
      </c>
      <c r="HJ129" s="147">
        <f>PV(0.05,'PV factor'!AA161,,-EG129)</f>
        <v>23488.101220105047</v>
      </c>
      <c r="HK129" s="147">
        <f>PV(0.05,'PV factor'!AB161,,-EH129)</f>
        <v>22369.620209623852</v>
      </c>
      <c r="HL129" s="147">
        <f>PV(0.05,'PV factor'!AC161,,-EI129)</f>
        <v>21304.400199641768</v>
      </c>
      <c r="HM129" s="147">
        <f>PV(0.05,'PV factor'!AD161,,-EJ129)</f>
        <v>20289.904952039775</v>
      </c>
      <c r="HN129" s="147">
        <f>PV(0.05,'PV factor'!AE161,,-EK129)</f>
        <v>19323.719001942649</v>
      </c>
      <c r="HO129" s="147">
        <f>PV(0.05,'PV factor'!AF161,,-EL129)</f>
        <v>18403.541906612038</v>
      </c>
      <c r="HP129" s="147">
        <f>PV(0.05,'PV factor'!AG161,,-EM129)</f>
        <v>17527.182768201943</v>
      </c>
      <c r="HQ129" s="147">
        <f>PV(0.05,'PV factor'!AH161,,-EN129)</f>
        <v>16692.555017335184</v>
      </c>
      <c r="HR129" s="147">
        <f>PV(0.05,'PV factor'!AI161,,-EO129)</f>
        <v>15897.671445081129</v>
      </c>
      <c r="HS129" s="147">
        <f>PV(0.05,'PV factor'!AJ161,,-EP129)</f>
        <v>15140.639471505834</v>
      </c>
      <c r="HT129" s="147">
        <f>PV(0.05,'PV factor'!AK161,,-EQ129)</f>
        <v>14419.656639529367</v>
      </c>
      <c r="HU129" s="147">
        <f>PV(0.05,'PV factor'!AL161,,-ER129)</f>
        <v>13733.006323361302</v>
      </c>
      <c r="HV129" s="147">
        <f>PV(0.05,'PV factor'!AM161,,-ES129)</f>
        <v>13079.053641296479</v>
      </c>
      <c r="HW129" s="147">
        <f>PV(0.05,'PV factor'!AN161,,-ET129)</f>
        <v>12456.241563139502</v>
      </c>
      <c r="HX129" s="147">
        <f>PV(0.05,'PV factor'!AO161,,-EU129)</f>
        <v>11863.087202990004</v>
      </c>
      <c r="HY129" s="147">
        <f>PV(0.05,'PV factor'!AP161,,-EV129)</f>
        <v>11298.178288561907</v>
      </c>
      <c r="HZ129" s="147">
        <f t="shared" si="165"/>
        <v>399524.88932080765</v>
      </c>
      <c r="IA129" s="147">
        <f t="shared" si="166"/>
        <v>1364817.3866097135</v>
      </c>
      <c r="IB129" s="401">
        <f t="shared" si="167"/>
        <v>3.4161010317277185</v>
      </c>
    </row>
    <row r="130" spans="1:236" ht="90" customHeight="1" x14ac:dyDescent="0.2">
      <c r="A130" s="161" t="s">
        <v>3062</v>
      </c>
      <c r="B130" s="150" t="s">
        <v>3063</v>
      </c>
      <c r="C130" s="150" t="s">
        <v>3413</v>
      </c>
      <c r="D130" s="165">
        <v>31</v>
      </c>
      <c r="E130" s="150" t="s">
        <v>3104</v>
      </c>
      <c r="F130" s="151" t="s">
        <v>3105</v>
      </c>
      <c r="G130" s="363" t="s">
        <v>3106</v>
      </c>
      <c r="H130" s="79" t="s">
        <v>77</v>
      </c>
      <c r="I130" s="151" t="s">
        <v>3102</v>
      </c>
      <c r="J130" s="151">
        <v>10</v>
      </c>
      <c r="K130" s="227" t="s">
        <v>79</v>
      </c>
      <c r="L130" s="79">
        <v>64214</v>
      </c>
      <c r="M130" s="79" t="s">
        <v>3107</v>
      </c>
      <c r="N130" s="79" t="s">
        <v>147</v>
      </c>
      <c r="O130" s="90" t="s">
        <v>148</v>
      </c>
      <c r="P130" s="79" t="s">
        <v>467</v>
      </c>
      <c r="Q130" s="112" t="s">
        <v>100</v>
      </c>
      <c r="R130" s="79" t="s">
        <v>108</v>
      </c>
      <c r="S130" s="79" t="s">
        <v>99</v>
      </c>
      <c r="T130" s="79" t="s">
        <v>1850</v>
      </c>
      <c r="U130" s="79" t="s">
        <v>100</v>
      </c>
      <c r="V130" s="81">
        <v>1</v>
      </c>
      <c r="W130" s="162">
        <v>150000</v>
      </c>
      <c r="X130" s="162">
        <v>0</v>
      </c>
      <c r="Y130" s="162">
        <v>0</v>
      </c>
      <c r="Z130" s="258">
        <v>0</v>
      </c>
      <c r="AA130" s="162">
        <v>150000</v>
      </c>
      <c r="AB130" s="162">
        <v>0</v>
      </c>
      <c r="AC130" s="162">
        <v>0</v>
      </c>
      <c r="AD130" s="162">
        <v>0</v>
      </c>
      <c r="AE130" s="149">
        <v>0</v>
      </c>
      <c r="AF130" s="149">
        <v>0</v>
      </c>
      <c r="AG130" s="149">
        <v>0</v>
      </c>
      <c r="AH130" s="149">
        <v>0</v>
      </c>
      <c r="AI130" s="88" t="s">
        <v>88</v>
      </c>
      <c r="AJ130" s="162">
        <v>0</v>
      </c>
      <c r="AK130" s="162">
        <v>0</v>
      </c>
      <c r="AL130" s="162">
        <v>0</v>
      </c>
      <c r="AM130" s="162">
        <v>0</v>
      </c>
      <c r="AN130" s="162">
        <v>0</v>
      </c>
      <c r="AO130" s="162">
        <v>0</v>
      </c>
      <c r="AP130" s="162">
        <v>0</v>
      </c>
      <c r="AQ130" s="149">
        <v>0</v>
      </c>
      <c r="AR130" s="149">
        <v>0</v>
      </c>
      <c r="AS130" s="149">
        <v>0</v>
      </c>
      <c r="AT130" s="149">
        <v>0</v>
      </c>
      <c r="AU130" s="151"/>
      <c r="AV130" s="230">
        <f t="shared" si="133"/>
        <v>1</v>
      </c>
      <c r="AW130" s="230">
        <f t="shared" si="134"/>
        <v>0</v>
      </c>
      <c r="AX130" s="230" t="str">
        <f t="shared" si="135"/>
        <v>E1</v>
      </c>
      <c r="AY130" s="141">
        <f t="shared" si="136"/>
        <v>9</v>
      </c>
      <c r="AZ130" s="70">
        <f t="shared" si="137"/>
        <v>1</v>
      </c>
      <c r="BA130" s="70">
        <f t="shared" si="138"/>
        <v>1</v>
      </c>
      <c r="BB130" s="70">
        <f t="shared" si="139"/>
        <v>1</v>
      </c>
      <c r="BC130" s="70">
        <f t="shared" si="140"/>
        <v>1</v>
      </c>
      <c r="BD130" s="70">
        <f t="shared" si="141"/>
        <v>1</v>
      </c>
      <c r="BE130" s="70">
        <f t="shared" si="142"/>
        <v>1</v>
      </c>
      <c r="BF130" s="70">
        <f t="shared" si="143"/>
        <v>1</v>
      </c>
      <c r="BG130" s="71">
        <f t="shared" si="144"/>
        <v>0</v>
      </c>
      <c r="BH130" s="71">
        <f t="shared" si="145"/>
        <v>1</v>
      </c>
      <c r="BI130" s="71">
        <f t="shared" si="146"/>
        <v>0</v>
      </c>
      <c r="BJ130" s="71">
        <f t="shared" si="147"/>
        <v>1</v>
      </c>
      <c r="BK130" s="71">
        <f t="shared" si="148"/>
        <v>0</v>
      </c>
      <c r="BL130" s="70">
        <f t="shared" si="149"/>
        <v>1</v>
      </c>
      <c r="BM130" s="70">
        <f t="shared" si="150"/>
        <v>1</v>
      </c>
      <c r="BN130" s="70">
        <f t="shared" si="151"/>
        <v>0</v>
      </c>
      <c r="BO130" s="70">
        <f t="shared" si="152"/>
        <v>1</v>
      </c>
      <c r="BP130" s="144">
        <f t="shared" si="153"/>
        <v>0</v>
      </c>
      <c r="BQ130" s="144">
        <f t="shared" si="154"/>
        <v>0</v>
      </c>
      <c r="BR130" s="144">
        <f t="shared" si="155"/>
        <v>150000</v>
      </c>
      <c r="BS130" s="144">
        <f t="shared" si="156"/>
        <v>0</v>
      </c>
      <c r="BT130" s="144">
        <f t="shared" si="157"/>
        <v>0</v>
      </c>
      <c r="BU130" s="144">
        <f t="shared" si="158"/>
        <v>0</v>
      </c>
      <c r="BV130" s="144">
        <f t="shared" si="159"/>
        <v>0</v>
      </c>
      <c r="BW130" s="144">
        <f t="shared" si="160"/>
        <v>0</v>
      </c>
      <c r="BX130" s="144">
        <f t="shared" si="161"/>
        <v>0</v>
      </c>
      <c r="BY130" s="144">
        <f t="shared" si="162"/>
        <v>0</v>
      </c>
      <c r="BZ130" s="9">
        <v>0</v>
      </c>
      <c r="CA130" s="9">
        <v>0</v>
      </c>
      <c r="CB130" s="9">
        <v>0</v>
      </c>
      <c r="CC130" s="9">
        <v>0</v>
      </c>
      <c r="CD130" s="9">
        <v>0</v>
      </c>
      <c r="CE130" s="9">
        <v>0</v>
      </c>
      <c r="CF130" s="9">
        <v>0</v>
      </c>
      <c r="CG130" s="9">
        <v>0</v>
      </c>
      <c r="CH130" s="9">
        <v>0</v>
      </c>
      <c r="CI130" s="9">
        <v>0</v>
      </c>
      <c r="CJ130" s="9">
        <v>0</v>
      </c>
      <c r="CK130" s="9">
        <v>0</v>
      </c>
      <c r="CL130" s="9">
        <v>0</v>
      </c>
      <c r="CM130" s="9">
        <v>0</v>
      </c>
      <c r="CN130" s="9">
        <v>0</v>
      </c>
      <c r="CO130" s="9">
        <v>0</v>
      </c>
      <c r="CP130" s="9">
        <v>0</v>
      </c>
      <c r="CQ130" s="9">
        <v>0</v>
      </c>
      <c r="CR130" s="9">
        <v>0</v>
      </c>
      <c r="CS130" s="9">
        <v>0</v>
      </c>
      <c r="CT130" s="9">
        <v>0</v>
      </c>
      <c r="CU130" s="9">
        <v>0</v>
      </c>
      <c r="CV130" s="9">
        <v>0</v>
      </c>
      <c r="CW130" s="9">
        <v>0</v>
      </c>
      <c r="CX130" s="9">
        <v>0</v>
      </c>
      <c r="CY130" s="9">
        <v>0</v>
      </c>
      <c r="CZ130" s="9">
        <v>0</v>
      </c>
      <c r="DA130" s="9">
        <v>0</v>
      </c>
      <c r="DB130" s="9">
        <v>0</v>
      </c>
      <c r="DC130" s="9">
        <v>0</v>
      </c>
      <c r="DD130" s="9">
        <v>0</v>
      </c>
      <c r="DE130" s="9">
        <v>0</v>
      </c>
      <c r="DF130" s="9">
        <v>0</v>
      </c>
      <c r="DG130" s="144">
        <f t="shared" si="163"/>
        <v>64214</v>
      </c>
      <c r="DH130" s="144">
        <f t="shared" ref="DH130:EW130" si="229">DG130</f>
        <v>64214</v>
      </c>
      <c r="DI130" s="144">
        <f t="shared" si="229"/>
        <v>64214</v>
      </c>
      <c r="DJ130" s="144">
        <f t="shared" si="229"/>
        <v>64214</v>
      </c>
      <c r="DK130" s="144">
        <f t="shared" si="229"/>
        <v>64214</v>
      </c>
      <c r="DL130" s="144">
        <f t="shared" si="229"/>
        <v>64214</v>
      </c>
      <c r="DM130" s="144">
        <f t="shared" si="229"/>
        <v>64214</v>
      </c>
      <c r="DN130" s="144">
        <f t="shared" si="229"/>
        <v>64214</v>
      </c>
      <c r="DO130" s="144">
        <f t="shared" si="229"/>
        <v>64214</v>
      </c>
      <c r="DP130" s="144">
        <f t="shared" si="229"/>
        <v>64214</v>
      </c>
      <c r="DQ130" s="144">
        <f t="shared" si="229"/>
        <v>64214</v>
      </c>
      <c r="DR130" s="144">
        <f t="shared" si="229"/>
        <v>64214</v>
      </c>
      <c r="DS130" s="144">
        <f t="shared" si="229"/>
        <v>64214</v>
      </c>
      <c r="DT130" s="144">
        <f t="shared" si="229"/>
        <v>64214</v>
      </c>
      <c r="DU130" s="144">
        <f t="shared" si="229"/>
        <v>64214</v>
      </c>
      <c r="DV130" s="144">
        <f t="shared" si="229"/>
        <v>64214</v>
      </c>
      <c r="DW130" s="144">
        <f t="shared" si="229"/>
        <v>64214</v>
      </c>
      <c r="DX130" s="144">
        <f t="shared" si="229"/>
        <v>64214</v>
      </c>
      <c r="DY130" s="144">
        <f t="shared" si="229"/>
        <v>64214</v>
      </c>
      <c r="DZ130" s="144">
        <f t="shared" si="229"/>
        <v>64214</v>
      </c>
      <c r="EA130" s="144">
        <f t="shared" si="229"/>
        <v>64214</v>
      </c>
      <c r="EB130" s="144">
        <f t="shared" si="229"/>
        <v>64214</v>
      </c>
      <c r="EC130" s="144">
        <f t="shared" si="229"/>
        <v>64214</v>
      </c>
      <c r="ED130" s="144">
        <f t="shared" si="229"/>
        <v>64214</v>
      </c>
      <c r="EE130" s="144">
        <f t="shared" si="229"/>
        <v>64214</v>
      </c>
      <c r="EF130" s="144">
        <f t="shared" si="229"/>
        <v>64214</v>
      </c>
      <c r="EG130" s="144">
        <f t="shared" si="229"/>
        <v>64214</v>
      </c>
      <c r="EH130" s="144">
        <f t="shared" si="229"/>
        <v>64214</v>
      </c>
      <c r="EI130" s="144">
        <f t="shared" si="229"/>
        <v>64214</v>
      </c>
      <c r="EJ130" s="144">
        <f t="shared" si="229"/>
        <v>64214</v>
      </c>
      <c r="EK130" s="144">
        <f t="shared" si="229"/>
        <v>64214</v>
      </c>
      <c r="EL130" s="144">
        <f t="shared" si="229"/>
        <v>64214</v>
      </c>
      <c r="EM130" s="144">
        <f t="shared" si="229"/>
        <v>64214</v>
      </c>
      <c r="EN130" s="144">
        <f t="shared" si="229"/>
        <v>64214</v>
      </c>
      <c r="EO130" s="144">
        <f t="shared" si="229"/>
        <v>64214</v>
      </c>
      <c r="EP130" s="144">
        <f t="shared" si="229"/>
        <v>64214</v>
      </c>
      <c r="EQ130" s="144">
        <f t="shared" si="229"/>
        <v>64214</v>
      </c>
      <c r="ER130" s="144">
        <f t="shared" si="229"/>
        <v>64214</v>
      </c>
      <c r="ES130" s="144">
        <f t="shared" si="229"/>
        <v>64214</v>
      </c>
      <c r="ET130" s="144">
        <f t="shared" si="229"/>
        <v>64214</v>
      </c>
      <c r="EU130" s="144">
        <f t="shared" si="229"/>
        <v>64214</v>
      </c>
      <c r="EV130" s="144">
        <f t="shared" si="229"/>
        <v>64214</v>
      </c>
      <c r="EW130" s="144">
        <f t="shared" si="229"/>
        <v>64214</v>
      </c>
      <c r="EX130" s="147">
        <f>PV(0.05,'PV factor'!C452,,-BR130)</f>
        <v>136054.42176870749</v>
      </c>
      <c r="EY130" s="147">
        <f>PV(0.05,'PV factor'!D452,,-BS130)</f>
        <v>0</v>
      </c>
      <c r="EZ130" s="147">
        <f>PV(0.05,'PV factor'!E452,,-BT130)</f>
        <v>0</v>
      </c>
      <c r="FA130" s="147">
        <f>PV(0.05,'PV factor'!F452,,-BU130)</f>
        <v>0</v>
      </c>
      <c r="FB130" s="147">
        <f>PV(0.05,'PV factor'!G452,,-BV130)</f>
        <v>0</v>
      </c>
      <c r="FC130" s="147">
        <f>PV(0.05,'PV factor'!H452,,-BW130)</f>
        <v>0</v>
      </c>
      <c r="FD130" s="147">
        <f>PV(0.05,'PV factor'!I452,,-BX130)</f>
        <v>0</v>
      </c>
      <c r="FE130" s="147">
        <f>PV(0.05,'PV factor'!J452,,-BY130)</f>
        <v>0</v>
      </c>
      <c r="FF130" s="147">
        <f>PV(0.05,'PV factor'!K452,,-BZ130)</f>
        <v>0</v>
      </c>
      <c r="FG130" s="147">
        <f>PV(0.05,'PV factor'!L452,,-CA130)</f>
        <v>0</v>
      </c>
      <c r="FH130" s="147">
        <f>PV(0.05,'PV factor'!M452,,-CB130)</f>
        <v>0</v>
      </c>
      <c r="FI130" s="147">
        <f>PV(0.05,'PV factor'!N452,,-CC130)</f>
        <v>0</v>
      </c>
      <c r="FJ130" s="147">
        <f>PV(0.05,'PV factor'!O452,,-CD130)</f>
        <v>0</v>
      </c>
      <c r="FK130" s="147">
        <f>PV(0.05,'PV factor'!P452,,-CE130)</f>
        <v>0</v>
      </c>
      <c r="FL130" s="147">
        <f>PV(0.05,'PV factor'!Q452,,-CF130)</f>
        <v>0</v>
      </c>
      <c r="FM130" s="147">
        <f>PV(0.05,'PV factor'!R452,,-CG130)</f>
        <v>0</v>
      </c>
      <c r="FN130" s="147">
        <f>PV(0.05,'PV factor'!S452,,-CH130)</f>
        <v>0</v>
      </c>
      <c r="FO130" s="147">
        <f>PV(0.05,'PV factor'!T452,,-CI130)</f>
        <v>0</v>
      </c>
      <c r="FP130" s="147">
        <f>PV(0.05,'PV factor'!U452,,-CJ130)</f>
        <v>0</v>
      </c>
      <c r="FQ130" s="147">
        <f>PV(0.05,'PV factor'!V452,,-CK130)</f>
        <v>0</v>
      </c>
      <c r="FR130" s="147">
        <f>PV(0.05,'PV factor'!W452,,-CL130)</f>
        <v>0</v>
      </c>
      <c r="FS130" s="147">
        <f>PV(0.05,'PV factor'!X452,,-CM130)</f>
        <v>0</v>
      </c>
      <c r="FT130" s="147">
        <f>PV(0.05,'PV factor'!Y452,,-CN130)</f>
        <v>0</v>
      </c>
      <c r="FU130" s="147">
        <f>PV(0.05,'PV factor'!Z452,,-CO130)</f>
        <v>0</v>
      </c>
      <c r="FV130" s="147">
        <f>PV(0.05,'PV factor'!AA452,,-CP130)</f>
        <v>0</v>
      </c>
      <c r="FW130" s="147">
        <f>PV(0.05,'PV factor'!AB452,,-CQ130)</f>
        <v>0</v>
      </c>
      <c r="FX130" s="147">
        <f>PV(0.05,'PV factor'!AC452,,-CR130)</f>
        <v>0</v>
      </c>
      <c r="FY130" s="147">
        <f>PV(0.05,'PV factor'!AD452,,-CS130)</f>
        <v>0</v>
      </c>
      <c r="FZ130" s="147">
        <f>PV(0.05,'PV factor'!AE452,,-CT130)</f>
        <v>0</v>
      </c>
      <c r="GA130" s="147">
        <f>PV(0.05,'PV factor'!AF452,,-CU130)</f>
        <v>0</v>
      </c>
      <c r="GB130" s="147">
        <f>PV(0.05,'PV factor'!AG452,,-CV130)</f>
        <v>0</v>
      </c>
      <c r="GC130" s="147">
        <f>PV(0.05,'PV factor'!AH452,,-CW130)</f>
        <v>0</v>
      </c>
      <c r="GD130" s="147">
        <f>PV(0.05,'PV factor'!AI452,,-CX130)</f>
        <v>0</v>
      </c>
      <c r="GE130" s="147">
        <f>PV(0.05,'PV factor'!AJ452,,-CY130)</f>
        <v>0</v>
      </c>
      <c r="GF130" s="147">
        <f>PV(0.05,'PV factor'!AK452,,-CZ130)</f>
        <v>0</v>
      </c>
      <c r="GG130" s="147">
        <f>PV(0.05,'PV factor'!AL452,,-DA130)</f>
        <v>0</v>
      </c>
      <c r="GH130" s="147">
        <f>PV(0.05,'PV factor'!AM452,,-DB130)</f>
        <v>0</v>
      </c>
      <c r="GI130" s="147">
        <f>PV(0.05,'PV factor'!AN452,,-DC130)</f>
        <v>0</v>
      </c>
      <c r="GJ130" s="147">
        <f>PV(0.05,'PV factor'!AO452,,-DD130)</f>
        <v>0</v>
      </c>
      <c r="GK130" s="147">
        <f>PV(0.05,'PV factor'!AP452,,-DE130)</f>
        <v>0</v>
      </c>
      <c r="GL130" s="147">
        <f>PV(0.05,'PV factor'!C452,,-DI130)</f>
        <v>58243.990929705215</v>
      </c>
      <c r="GM130" s="147">
        <f>PV(0.05,'PV factor'!D452,,-DJ130)</f>
        <v>55470.467552100199</v>
      </c>
      <c r="GN130" s="147">
        <f>PV(0.05,'PV factor'!E452,,-DK130)</f>
        <v>52829.016716285907</v>
      </c>
      <c r="GO130" s="147">
        <f>PV(0.05,'PV factor'!F452,,-DL130)</f>
        <v>50313.349253605622</v>
      </c>
      <c r="GP130" s="147">
        <f>PV(0.05,'PV factor'!G452,,-DM130)</f>
        <v>47917.475479624409</v>
      </c>
      <c r="GQ130" s="147">
        <f>PV(0.05,'PV factor'!H452,,-DN130)</f>
        <v>45635.690932975616</v>
      </c>
      <c r="GR130" s="147">
        <f>PV(0.05,'PV factor'!I452,,-DO130)</f>
        <v>43462.56279331012</v>
      </c>
      <c r="GS130" s="147">
        <f>PV(0.05,'PV factor'!J452,,-DP130)</f>
        <v>41392.916946009631</v>
      </c>
      <c r="GT130" s="147">
        <f>PV(0.05,'PV factor'!K452,,-DQ130)</f>
        <v>39421.825662866322</v>
      </c>
      <c r="GU130" s="147">
        <f>PV(0.05,'PV factor'!L452,,-DR130)</f>
        <v>37544.595869396493</v>
      </c>
      <c r="GV130" s="147">
        <f>PV(0.05,'PV factor'!M452,,-DS130)</f>
        <v>35756.757970853803</v>
      </c>
      <c r="GW130" s="147">
        <f>PV(0.05,'PV factor'!N452,,-DT130)</f>
        <v>34054.055210336955</v>
      </c>
      <c r="GX130" s="147">
        <f>PV(0.05,'PV factor'!O452,,-DU130)</f>
        <v>32432.433533654246</v>
      </c>
      <c r="GY130" s="147">
        <f>PV(0.05,'PV factor'!P452,,-DV130)</f>
        <v>30888.031936813561</v>
      </c>
      <c r="GZ130" s="147">
        <f>PV(0.05,'PV factor'!Q452,,-DW130)</f>
        <v>29417.173273155775</v>
      </c>
      <c r="HA130" s="147">
        <f>PV(0.05,'PV factor'!R452,,-DX130)</f>
        <v>28016.355498243589</v>
      </c>
      <c r="HB130" s="147">
        <f>PV(0.05,'PV factor'!S452,,-DY130)</f>
        <v>26682.243331660564</v>
      </c>
      <c r="HC130" s="147">
        <f>PV(0.05,'PV factor'!T452,,-DZ130)</f>
        <v>25411.660315867201</v>
      </c>
      <c r="HD130" s="147">
        <f>PV(0.05,'PV factor'!U452,,-EA130)</f>
        <v>24201.581253206859</v>
      </c>
      <c r="HE130" s="147">
        <f>PV(0.05,'PV factor'!V452,,-EB130)</f>
        <v>23049.125003054152</v>
      </c>
      <c r="HF130" s="147">
        <f>PV(0.05,'PV factor'!W452,,-EC130)</f>
        <v>21951.547621956339</v>
      </c>
      <c r="HG130" s="147">
        <f>PV(0.05,'PV factor'!X452,,-ED130)</f>
        <v>20906.235830434602</v>
      </c>
      <c r="HH130" s="147">
        <f>PV(0.05,'PV factor'!Y452,,-EE130)</f>
        <v>19910.7007908901</v>
      </c>
      <c r="HI130" s="147">
        <f>PV(0.05,'PV factor'!Z452,,-EF130)</f>
        <v>18962.572181800097</v>
      </c>
      <c r="HJ130" s="147">
        <f>PV(0.05,'PV factor'!AA452,,-EG130)</f>
        <v>18059.592554095329</v>
      </c>
      <c r="HK130" s="147">
        <f>PV(0.05,'PV factor'!AB452,,-EH130)</f>
        <v>17199.611956281264</v>
      </c>
      <c r="HL130" s="147">
        <f>PV(0.05,'PV factor'!AC452,,-EI130)</f>
        <v>16380.582815505968</v>
      </c>
      <c r="HM130" s="147">
        <f>PV(0.05,'PV factor'!AD452,,-EJ130)</f>
        <v>15600.555062386633</v>
      </c>
      <c r="HN130" s="147">
        <f>PV(0.05,'PV factor'!AE452,,-EK130)</f>
        <v>14857.671487987274</v>
      </c>
      <c r="HO130" s="147">
        <f>PV(0.05,'PV factor'!AF452,,-EL130)</f>
        <v>14150.163321892636</v>
      </c>
      <c r="HP130" s="147">
        <f>PV(0.05,'PV factor'!AG452,,-EM130)</f>
        <v>13476.346020850131</v>
      </c>
      <c r="HQ130" s="147">
        <f>PV(0.05,'PV factor'!AH452,,-EN130)</f>
        <v>12834.615257952506</v>
      </c>
      <c r="HR130" s="147">
        <f>PV(0.05,'PV factor'!AI452,,-EO130)</f>
        <v>12223.443102811911</v>
      </c>
      <c r="HS130" s="147">
        <f>PV(0.05,'PV factor'!AJ452,,-EP130)</f>
        <v>11641.374383630389</v>
      </c>
      <c r="HT130" s="147">
        <f>PV(0.05,'PV factor'!AK452,,-EQ130)</f>
        <v>11087.023222505135</v>
      </c>
      <c r="HU130" s="147">
        <f>PV(0.05,'PV factor'!AL452,,-ER130)</f>
        <v>10559.069735719175</v>
      </c>
      <c r="HV130" s="147">
        <f>PV(0.05,'PV factor'!AM452,,-ES130)</f>
        <v>10056.25689116112</v>
      </c>
      <c r="HW130" s="147">
        <f>PV(0.05,'PV factor'!AN452,,-ET130)</f>
        <v>9577.3875153915415</v>
      </c>
      <c r="HX130" s="147">
        <f>PV(0.05,'PV factor'!AO452,,-EU130)</f>
        <v>9121.321443230041</v>
      </c>
      <c r="HY130" s="147">
        <f>PV(0.05,'PV factor'!AP452,,-EV130)</f>
        <v>8686.972803076229</v>
      </c>
      <c r="HZ130" s="147">
        <f t="shared" si="165"/>
        <v>136054.42176870749</v>
      </c>
      <c r="IA130" s="147">
        <f t="shared" si="166"/>
        <v>472231.89213587949</v>
      </c>
      <c r="IB130" s="401">
        <f t="shared" si="167"/>
        <v>3.4709044071987143</v>
      </c>
    </row>
    <row r="131" spans="1:236" ht="90" customHeight="1" x14ac:dyDescent="0.2">
      <c r="A131" s="231" t="s">
        <v>784</v>
      </c>
      <c r="B131" s="85" t="s">
        <v>785</v>
      </c>
      <c r="C131" s="85" t="s">
        <v>838</v>
      </c>
      <c r="D131" s="199">
        <v>11</v>
      </c>
      <c r="E131" s="85" t="s">
        <v>839</v>
      </c>
      <c r="F131" s="95" t="s">
        <v>840</v>
      </c>
      <c r="G131" s="95" t="s">
        <v>841</v>
      </c>
      <c r="H131" s="90" t="s">
        <v>77</v>
      </c>
      <c r="I131" s="95" t="s">
        <v>789</v>
      </c>
      <c r="J131" s="90">
        <v>40</v>
      </c>
      <c r="K131" s="227" t="s">
        <v>94</v>
      </c>
      <c r="L131" s="74">
        <v>12900</v>
      </c>
      <c r="M131" s="85" t="s">
        <v>858</v>
      </c>
      <c r="N131" s="90" t="s">
        <v>81</v>
      </c>
      <c r="O131" s="73" t="s">
        <v>106</v>
      </c>
      <c r="P131" s="90" t="s">
        <v>107</v>
      </c>
      <c r="Q131" s="112" t="s">
        <v>100</v>
      </c>
      <c r="R131" s="90" t="s">
        <v>226</v>
      </c>
      <c r="S131" s="90" t="s">
        <v>99</v>
      </c>
      <c r="T131" s="90" t="s">
        <v>791</v>
      </c>
      <c r="U131" s="90" t="s">
        <v>100</v>
      </c>
      <c r="V131" s="193">
        <v>1</v>
      </c>
      <c r="W131" s="192">
        <v>50000</v>
      </c>
      <c r="X131" s="192">
        <v>0</v>
      </c>
      <c r="Y131" s="192">
        <v>0</v>
      </c>
      <c r="Z131" s="192">
        <v>0</v>
      </c>
      <c r="AA131" s="192">
        <v>25000</v>
      </c>
      <c r="AB131" s="192">
        <v>25000</v>
      </c>
      <c r="AC131" s="192">
        <v>0</v>
      </c>
      <c r="AD131" s="192">
        <v>0</v>
      </c>
      <c r="AE131" s="192">
        <v>0</v>
      </c>
      <c r="AF131" s="192">
        <v>0</v>
      </c>
      <c r="AG131" s="192">
        <v>0</v>
      </c>
      <c r="AH131" s="192">
        <v>0</v>
      </c>
      <c r="AI131" s="90" t="s">
        <v>88</v>
      </c>
      <c r="AJ131" s="192">
        <v>0</v>
      </c>
      <c r="AK131" s="192">
        <v>0</v>
      </c>
      <c r="AL131" s="192">
        <v>0</v>
      </c>
      <c r="AM131" s="192">
        <v>0</v>
      </c>
      <c r="AN131" s="192">
        <v>20000</v>
      </c>
      <c r="AO131" s="192">
        <v>0</v>
      </c>
      <c r="AP131" s="192">
        <v>0</v>
      </c>
      <c r="AQ131" s="192">
        <v>0</v>
      </c>
      <c r="AR131" s="192">
        <v>0</v>
      </c>
      <c r="AS131" s="192">
        <v>0</v>
      </c>
      <c r="AT131" s="192">
        <v>0</v>
      </c>
      <c r="AU131" s="95"/>
      <c r="AV131" s="230">
        <f t="shared" si="133"/>
        <v>1</v>
      </c>
      <c r="AW131" s="230">
        <f t="shared" si="134"/>
        <v>0</v>
      </c>
      <c r="AX131" s="230" t="str">
        <f t="shared" si="135"/>
        <v>C8</v>
      </c>
      <c r="AY131" s="141">
        <f t="shared" si="136"/>
        <v>8</v>
      </c>
      <c r="AZ131" s="70">
        <f t="shared" si="137"/>
        <v>1</v>
      </c>
      <c r="BA131" s="70">
        <f t="shared" si="138"/>
        <v>0</v>
      </c>
      <c r="BB131" s="70">
        <f t="shared" si="139"/>
        <v>1</v>
      </c>
      <c r="BC131" s="70">
        <f t="shared" si="140"/>
        <v>1</v>
      </c>
      <c r="BD131" s="70">
        <f t="shared" si="141"/>
        <v>1</v>
      </c>
      <c r="BE131" s="70">
        <f t="shared" si="142"/>
        <v>1</v>
      </c>
      <c r="BF131" s="70">
        <f t="shared" si="143"/>
        <v>1</v>
      </c>
      <c r="BG131" s="71">
        <f t="shared" si="144"/>
        <v>0</v>
      </c>
      <c r="BH131" s="71">
        <f t="shared" si="145"/>
        <v>1</v>
      </c>
      <c r="BI131" s="71">
        <f t="shared" si="146"/>
        <v>0</v>
      </c>
      <c r="BJ131" s="71">
        <f t="shared" si="147"/>
        <v>0</v>
      </c>
      <c r="BK131" s="71">
        <f t="shared" si="148"/>
        <v>1</v>
      </c>
      <c r="BL131" s="70">
        <f t="shared" si="149"/>
        <v>1</v>
      </c>
      <c r="BM131" s="70">
        <f t="shared" si="150"/>
        <v>1</v>
      </c>
      <c r="BN131" s="70">
        <f t="shared" si="151"/>
        <v>0</v>
      </c>
      <c r="BO131" s="70">
        <f t="shared" si="152"/>
        <v>1</v>
      </c>
      <c r="BP131" s="144">
        <f t="shared" si="153"/>
        <v>0</v>
      </c>
      <c r="BQ131" s="144">
        <f t="shared" si="154"/>
        <v>0</v>
      </c>
      <c r="BR131" s="144">
        <f t="shared" si="155"/>
        <v>25000</v>
      </c>
      <c r="BS131" s="144">
        <f t="shared" si="156"/>
        <v>45000</v>
      </c>
      <c r="BT131" s="144">
        <f t="shared" si="157"/>
        <v>0</v>
      </c>
      <c r="BU131" s="144">
        <f t="shared" si="158"/>
        <v>0</v>
      </c>
      <c r="BV131" s="144">
        <f t="shared" si="159"/>
        <v>0</v>
      </c>
      <c r="BW131" s="144">
        <f t="shared" si="160"/>
        <v>0</v>
      </c>
      <c r="BX131" s="144">
        <f t="shared" si="161"/>
        <v>0</v>
      </c>
      <c r="BY131" s="144">
        <f t="shared" si="162"/>
        <v>0</v>
      </c>
      <c r="BZ131" s="9">
        <v>0</v>
      </c>
      <c r="CA131" s="9">
        <v>0</v>
      </c>
      <c r="CB131" s="9">
        <v>0</v>
      </c>
      <c r="CC131" s="9">
        <v>0</v>
      </c>
      <c r="CD131" s="9">
        <v>0</v>
      </c>
      <c r="CE131" s="9">
        <v>0</v>
      </c>
      <c r="CF131" s="9">
        <v>0</v>
      </c>
      <c r="CG131" s="9">
        <v>0</v>
      </c>
      <c r="CH131" s="9">
        <v>0</v>
      </c>
      <c r="CI131" s="9">
        <v>0</v>
      </c>
      <c r="CJ131" s="9">
        <v>0</v>
      </c>
      <c r="CK131" s="9">
        <v>0</v>
      </c>
      <c r="CL131" s="9">
        <v>0</v>
      </c>
      <c r="CM131" s="9">
        <v>0</v>
      </c>
      <c r="CN131" s="9">
        <v>0</v>
      </c>
      <c r="CO131" s="9">
        <v>0</v>
      </c>
      <c r="CP131" s="9">
        <v>0</v>
      </c>
      <c r="CQ131" s="9">
        <v>0</v>
      </c>
      <c r="CR131" s="9">
        <v>0</v>
      </c>
      <c r="CS131" s="9">
        <v>0</v>
      </c>
      <c r="CT131" s="9">
        <v>0</v>
      </c>
      <c r="CU131" s="9">
        <v>0</v>
      </c>
      <c r="CV131" s="9">
        <v>0</v>
      </c>
      <c r="CW131" s="9">
        <v>0</v>
      </c>
      <c r="CX131" s="9">
        <v>0</v>
      </c>
      <c r="CY131" s="9">
        <v>0</v>
      </c>
      <c r="CZ131" s="9">
        <v>0</v>
      </c>
      <c r="DA131" s="9">
        <v>0</v>
      </c>
      <c r="DB131" s="9">
        <v>0</v>
      </c>
      <c r="DC131" s="9">
        <v>0</v>
      </c>
      <c r="DD131" s="9">
        <v>0</v>
      </c>
      <c r="DE131" s="9">
        <v>0</v>
      </c>
      <c r="DF131" s="9">
        <v>0</v>
      </c>
      <c r="DG131" s="144">
        <f t="shared" si="163"/>
        <v>12900</v>
      </c>
      <c r="DH131" s="144">
        <f t="shared" ref="DH131:EW131" si="230">DG131</f>
        <v>12900</v>
      </c>
      <c r="DI131" s="144">
        <f t="shared" si="230"/>
        <v>12900</v>
      </c>
      <c r="DJ131" s="144">
        <f t="shared" si="230"/>
        <v>12900</v>
      </c>
      <c r="DK131" s="144">
        <f t="shared" si="230"/>
        <v>12900</v>
      </c>
      <c r="DL131" s="144">
        <f t="shared" si="230"/>
        <v>12900</v>
      </c>
      <c r="DM131" s="144">
        <f t="shared" si="230"/>
        <v>12900</v>
      </c>
      <c r="DN131" s="144">
        <f t="shared" si="230"/>
        <v>12900</v>
      </c>
      <c r="DO131" s="144">
        <f t="shared" si="230"/>
        <v>12900</v>
      </c>
      <c r="DP131" s="144">
        <f t="shared" si="230"/>
        <v>12900</v>
      </c>
      <c r="DQ131" s="144">
        <f t="shared" si="230"/>
        <v>12900</v>
      </c>
      <c r="DR131" s="144">
        <f t="shared" si="230"/>
        <v>12900</v>
      </c>
      <c r="DS131" s="144">
        <f t="shared" si="230"/>
        <v>12900</v>
      </c>
      <c r="DT131" s="144">
        <f t="shared" si="230"/>
        <v>12900</v>
      </c>
      <c r="DU131" s="144">
        <f t="shared" si="230"/>
        <v>12900</v>
      </c>
      <c r="DV131" s="144">
        <f t="shared" si="230"/>
        <v>12900</v>
      </c>
      <c r="DW131" s="144">
        <f t="shared" si="230"/>
        <v>12900</v>
      </c>
      <c r="DX131" s="144">
        <f t="shared" si="230"/>
        <v>12900</v>
      </c>
      <c r="DY131" s="144">
        <f t="shared" si="230"/>
        <v>12900</v>
      </c>
      <c r="DZ131" s="144">
        <f t="shared" si="230"/>
        <v>12900</v>
      </c>
      <c r="EA131" s="144">
        <f t="shared" si="230"/>
        <v>12900</v>
      </c>
      <c r="EB131" s="144">
        <f t="shared" si="230"/>
        <v>12900</v>
      </c>
      <c r="EC131" s="144">
        <f t="shared" si="230"/>
        <v>12900</v>
      </c>
      <c r="ED131" s="144">
        <f t="shared" si="230"/>
        <v>12900</v>
      </c>
      <c r="EE131" s="144">
        <f t="shared" si="230"/>
        <v>12900</v>
      </c>
      <c r="EF131" s="144">
        <f t="shared" si="230"/>
        <v>12900</v>
      </c>
      <c r="EG131" s="144">
        <f t="shared" si="230"/>
        <v>12900</v>
      </c>
      <c r="EH131" s="144">
        <f t="shared" si="230"/>
        <v>12900</v>
      </c>
      <c r="EI131" s="144">
        <f t="shared" si="230"/>
        <v>12900</v>
      </c>
      <c r="EJ131" s="144">
        <f t="shared" si="230"/>
        <v>12900</v>
      </c>
      <c r="EK131" s="144">
        <f t="shared" si="230"/>
        <v>12900</v>
      </c>
      <c r="EL131" s="144">
        <f t="shared" si="230"/>
        <v>12900</v>
      </c>
      <c r="EM131" s="144">
        <f t="shared" si="230"/>
        <v>12900</v>
      </c>
      <c r="EN131" s="144">
        <f t="shared" si="230"/>
        <v>12900</v>
      </c>
      <c r="EO131" s="144">
        <f t="shared" si="230"/>
        <v>12900</v>
      </c>
      <c r="EP131" s="144">
        <f t="shared" si="230"/>
        <v>12900</v>
      </c>
      <c r="EQ131" s="144">
        <f t="shared" si="230"/>
        <v>12900</v>
      </c>
      <c r="ER131" s="144">
        <f t="shared" si="230"/>
        <v>12900</v>
      </c>
      <c r="ES131" s="144">
        <f t="shared" si="230"/>
        <v>12900</v>
      </c>
      <c r="ET131" s="144">
        <f t="shared" si="230"/>
        <v>12900</v>
      </c>
      <c r="EU131" s="144">
        <f t="shared" si="230"/>
        <v>12900</v>
      </c>
      <c r="EV131" s="144">
        <f t="shared" si="230"/>
        <v>12900</v>
      </c>
      <c r="EW131" s="144">
        <f t="shared" si="230"/>
        <v>12900</v>
      </c>
      <c r="EX131" s="147">
        <f>PV(0.05,'PV factor'!C71,,-BR131)</f>
        <v>22675.736961451246</v>
      </c>
      <c r="EY131" s="147">
        <f>PV(0.05,'PV factor'!D71,,-BS131)</f>
        <v>38872.691933916416</v>
      </c>
      <c r="EZ131" s="147">
        <f>PV(0.05,'PV factor'!E71,,-BT131)</f>
        <v>0</v>
      </c>
      <c r="FA131" s="147">
        <f>PV(0.05,'PV factor'!F71,,-BU131)</f>
        <v>0</v>
      </c>
      <c r="FB131" s="147">
        <f>PV(0.05,'PV factor'!G71,,-BV131)</f>
        <v>0</v>
      </c>
      <c r="FC131" s="147">
        <f>PV(0.05,'PV factor'!H71,,-BW131)</f>
        <v>0</v>
      </c>
      <c r="FD131" s="147">
        <f>PV(0.05,'PV factor'!I71,,-BX131)</f>
        <v>0</v>
      </c>
      <c r="FE131" s="147">
        <f>PV(0.05,'PV factor'!J71,,-BY131)</f>
        <v>0</v>
      </c>
      <c r="FF131" s="147">
        <f>PV(0.05,'PV factor'!K71,,-BZ131)</f>
        <v>0</v>
      </c>
      <c r="FG131" s="147">
        <f>PV(0.05,'PV factor'!L71,,-CA131)</f>
        <v>0</v>
      </c>
      <c r="FH131" s="147">
        <f>PV(0.05,'PV factor'!M71,,-CB131)</f>
        <v>0</v>
      </c>
      <c r="FI131" s="147">
        <f>PV(0.05,'PV factor'!N71,,-CC131)</f>
        <v>0</v>
      </c>
      <c r="FJ131" s="147">
        <f>PV(0.05,'PV factor'!O71,,-CD131)</f>
        <v>0</v>
      </c>
      <c r="FK131" s="147">
        <f>PV(0.05,'PV factor'!P71,,-CE131)</f>
        <v>0</v>
      </c>
      <c r="FL131" s="147">
        <f>PV(0.05,'PV factor'!Q71,,-CF131)</f>
        <v>0</v>
      </c>
      <c r="FM131" s="147">
        <f>PV(0.05,'PV factor'!R71,,-CG131)</f>
        <v>0</v>
      </c>
      <c r="FN131" s="147">
        <f>PV(0.05,'PV factor'!S71,,-CH131)</f>
        <v>0</v>
      </c>
      <c r="FO131" s="147">
        <f>PV(0.05,'PV factor'!T71,,-CI131)</f>
        <v>0</v>
      </c>
      <c r="FP131" s="147">
        <f>PV(0.05,'PV factor'!U71,,-CJ131)</f>
        <v>0</v>
      </c>
      <c r="FQ131" s="147">
        <f>PV(0.05,'PV factor'!V71,,-CK131)</f>
        <v>0</v>
      </c>
      <c r="FR131" s="147">
        <f>PV(0.05,'PV factor'!W71,,-CL131)</f>
        <v>0</v>
      </c>
      <c r="FS131" s="147">
        <f>PV(0.05,'PV factor'!X71,,-CM131)</f>
        <v>0</v>
      </c>
      <c r="FT131" s="147">
        <f>PV(0.05,'PV factor'!Y71,,-CN131)</f>
        <v>0</v>
      </c>
      <c r="FU131" s="147">
        <f>PV(0.05,'PV factor'!Z71,,-CO131)</f>
        <v>0</v>
      </c>
      <c r="FV131" s="147">
        <f>PV(0.05,'PV factor'!AA71,,-CP131)</f>
        <v>0</v>
      </c>
      <c r="FW131" s="147">
        <f>PV(0.05,'PV factor'!AB71,,-CQ131)</f>
        <v>0</v>
      </c>
      <c r="FX131" s="147">
        <f>PV(0.05,'PV factor'!AC71,,-CR131)</f>
        <v>0</v>
      </c>
      <c r="FY131" s="147">
        <f>PV(0.05,'PV factor'!AD71,,-CS131)</f>
        <v>0</v>
      </c>
      <c r="FZ131" s="147">
        <f>PV(0.05,'PV factor'!AE71,,-CT131)</f>
        <v>0</v>
      </c>
      <c r="GA131" s="147">
        <f>PV(0.05,'PV factor'!AF71,,-CU131)</f>
        <v>0</v>
      </c>
      <c r="GB131" s="147">
        <f>PV(0.05,'PV factor'!AG71,,-CV131)</f>
        <v>0</v>
      </c>
      <c r="GC131" s="147">
        <f>PV(0.05,'PV factor'!AH71,,-CW131)</f>
        <v>0</v>
      </c>
      <c r="GD131" s="147">
        <f>PV(0.05,'PV factor'!AI71,,-CX131)</f>
        <v>0</v>
      </c>
      <c r="GE131" s="147">
        <f>PV(0.05,'PV factor'!AJ71,,-CY131)</f>
        <v>0</v>
      </c>
      <c r="GF131" s="147">
        <f>PV(0.05,'PV factor'!AK71,,-CZ131)</f>
        <v>0</v>
      </c>
      <c r="GG131" s="147">
        <f>PV(0.05,'PV factor'!AL71,,-DA131)</f>
        <v>0</v>
      </c>
      <c r="GH131" s="147">
        <f>PV(0.05,'PV factor'!AM71,,-DB131)</f>
        <v>0</v>
      </c>
      <c r="GI131" s="147">
        <f>PV(0.05,'PV factor'!AN71,,-DC131)</f>
        <v>0</v>
      </c>
      <c r="GJ131" s="147">
        <f>PV(0.05,'PV factor'!AO71,,-DD131)</f>
        <v>0</v>
      </c>
      <c r="GK131" s="147">
        <f>PV(0.05,'PV factor'!AP71,,-DE131)</f>
        <v>0</v>
      </c>
      <c r="GL131" s="147">
        <f>PV(0.05,'PV factor'!C71,,-DI131)</f>
        <v>11700.680272108842</v>
      </c>
      <c r="GM131" s="147">
        <f>PV(0.05,'PV factor'!D71,,-DJ131)</f>
        <v>11143.50502105604</v>
      </c>
      <c r="GN131" s="147">
        <f>PV(0.05,'PV factor'!E71,,-DK131)</f>
        <v>10612.861924815277</v>
      </c>
      <c r="GO131" s="147">
        <f>PV(0.05,'PV factor'!F71,,-DL131)</f>
        <v>10107.487547443121</v>
      </c>
      <c r="GP131" s="147">
        <f>PV(0.05,'PV factor'!G71,,-DM131)</f>
        <v>9626.1786166124966</v>
      </c>
      <c r="GQ131" s="147">
        <f>PV(0.05,'PV factor'!H71,,-DN131)</f>
        <v>9167.7891586785663</v>
      </c>
      <c r="GR131" s="147">
        <f>PV(0.05,'PV factor'!I71,,-DO131)</f>
        <v>8731.2277701700641</v>
      </c>
      <c r="GS131" s="147">
        <f>PV(0.05,'PV factor'!J71,,-DP131)</f>
        <v>8315.4550192095849</v>
      </c>
      <c r="GT131" s="147">
        <f>PV(0.05,'PV factor'!K71,,-DQ131)</f>
        <v>7919.4809706757951</v>
      </c>
      <c r="GU131" s="147">
        <f>PV(0.05,'PV factor'!L71,,-DR131)</f>
        <v>7542.3628292150424</v>
      </c>
      <c r="GV131" s="147">
        <f>PV(0.05,'PV factor'!M71,,-DS131)</f>
        <v>7183.2026944905174</v>
      </c>
      <c r="GW131" s="147">
        <f>PV(0.05,'PV factor'!N71,,-DT131)</f>
        <v>6841.1454233243012</v>
      </c>
      <c r="GX131" s="147">
        <f>PV(0.05,'PV factor'!O71,,-DU131)</f>
        <v>6515.3765936421933</v>
      </c>
      <c r="GY131" s="147">
        <f>PV(0.05,'PV factor'!P71,,-DV131)</f>
        <v>6205.1205653735151</v>
      </c>
      <c r="GZ131" s="147">
        <f>PV(0.05,'PV factor'!Q71,,-DW131)</f>
        <v>5909.6386336890628</v>
      </c>
      <c r="HA131" s="147">
        <f>PV(0.05,'PV factor'!R71,,-DX131)</f>
        <v>5628.2272701800593</v>
      </c>
      <c r="HB131" s="147">
        <f>PV(0.05,'PV factor'!S71,,-DY131)</f>
        <v>5360.2164477905326</v>
      </c>
      <c r="HC131" s="147">
        <f>PV(0.05,'PV factor'!T71,,-DZ131)</f>
        <v>5104.9680455147927</v>
      </c>
      <c r="HD131" s="147">
        <f>PV(0.05,'PV factor'!U71,,-EA131)</f>
        <v>4861.8743290617076</v>
      </c>
      <c r="HE131" s="147">
        <f>PV(0.05,'PV factor'!V71,,-EB131)</f>
        <v>4630.3565038682927</v>
      </c>
      <c r="HF131" s="147">
        <f>PV(0.05,'PV factor'!W71,,-EC131)</f>
        <v>4409.8633370174221</v>
      </c>
      <c r="HG131" s="147">
        <f>PV(0.05,'PV factor'!X71,,-ED131)</f>
        <v>4199.8698447784964</v>
      </c>
      <c r="HH131" s="147">
        <f>PV(0.05,'PV factor'!Y71,,-EE131)</f>
        <v>3999.8760426461877</v>
      </c>
      <c r="HI131" s="147">
        <f>PV(0.05,'PV factor'!Z71,,-EF131)</f>
        <v>3809.4057549011309</v>
      </c>
      <c r="HJ131" s="147">
        <f>PV(0.05,'PV factor'!AA71,,-EG131)</f>
        <v>3628.0054808582199</v>
      </c>
      <c r="HK131" s="147">
        <f>PV(0.05,'PV factor'!AB71,,-EH131)</f>
        <v>3455.2433151030664</v>
      </c>
      <c r="HL131" s="147">
        <f>PV(0.05,'PV factor'!AC71,,-EI131)</f>
        <v>3290.7079191457779</v>
      </c>
      <c r="HM131" s="147">
        <f>PV(0.05,'PV factor'!AD71,,-EJ131)</f>
        <v>3134.0075420435974</v>
      </c>
      <c r="HN131" s="147">
        <f>PV(0.05,'PV factor'!AE71,,-EK131)</f>
        <v>2984.7690876605702</v>
      </c>
      <c r="HO131" s="147">
        <f>PV(0.05,'PV factor'!AF71,,-EL131)</f>
        <v>2842.6372263433991</v>
      </c>
      <c r="HP131" s="147">
        <f>PV(0.05,'PV factor'!AG71,,-EM131)</f>
        <v>2707.2735488984754</v>
      </c>
      <c r="HQ131" s="147">
        <f>PV(0.05,'PV factor'!AH71,,-EN131)</f>
        <v>2578.3557608556907</v>
      </c>
      <c r="HR131" s="147">
        <f>PV(0.05,'PV factor'!AI71,,-EO131)</f>
        <v>2455.576915100658</v>
      </c>
      <c r="HS131" s="147">
        <f>PV(0.05,'PV factor'!AJ71,,-EP131)</f>
        <v>2338.6446810482453</v>
      </c>
      <c r="HT131" s="147">
        <f>PV(0.05,'PV factor'!AK71,,-EQ131)</f>
        <v>2227.2806486173768</v>
      </c>
      <c r="HU131" s="147">
        <f>PV(0.05,'PV factor'!AL71,,-ER131)</f>
        <v>2121.2196653498827</v>
      </c>
      <c r="HV131" s="147">
        <f>PV(0.05,'PV factor'!AM71,,-ES131)</f>
        <v>2020.2092050951264</v>
      </c>
      <c r="HW131" s="147">
        <f>PV(0.05,'PV factor'!AN71,,-ET131)</f>
        <v>1924.0087667572629</v>
      </c>
      <c r="HX131" s="147">
        <f>PV(0.05,'PV factor'!AO71,,-EU131)</f>
        <v>1832.389301673584</v>
      </c>
      <c r="HY131" s="147">
        <f>PV(0.05,'PV factor'!AP71,,-EV131)</f>
        <v>1745.1326682605561</v>
      </c>
      <c r="HZ131" s="147">
        <f t="shared" si="165"/>
        <v>61548.428895367659</v>
      </c>
      <c r="IA131" s="147">
        <f t="shared" si="166"/>
        <v>210811.63234907447</v>
      </c>
      <c r="IB131" s="401">
        <f t="shared" si="167"/>
        <v>3.4251342582189106</v>
      </c>
    </row>
    <row r="132" spans="1:236" ht="90" customHeight="1" x14ac:dyDescent="0.2">
      <c r="A132" s="276" t="s">
        <v>634</v>
      </c>
      <c r="B132" s="277" t="s">
        <v>1167</v>
      </c>
      <c r="C132" s="277" t="s">
        <v>3516</v>
      </c>
      <c r="D132" s="99"/>
      <c r="E132" s="277" t="s">
        <v>1347</v>
      </c>
      <c r="F132" s="281"/>
      <c r="G132" s="103"/>
      <c r="H132" s="99" t="s">
        <v>77</v>
      </c>
      <c r="I132" s="103"/>
      <c r="J132" s="103">
        <v>10</v>
      </c>
      <c r="K132" s="103" t="s">
        <v>197</v>
      </c>
      <c r="L132" s="98">
        <v>20000</v>
      </c>
      <c r="M132" s="99" t="s">
        <v>1348</v>
      </c>
      <c r="N132" s="99" t="s">
        <v>81</v>
      </c>
      <c r="O132" s="73" t="s">
        <v>106</v>
      </c>
      <c r="P132" s="99" t="s">
        <v>199</v>
      </c>
      <c r="Q132" s="112" t="s">
        <v>100</v>
      </c>
      <c r="R132" s="99" t="s">
        <v>108</v>
      </c>
      <c r="S132" s="99" t="s">
        <v>99</v>
      </c>
      <c r="T132" s="99" t="s">
        <v>366</v>
      </c>
      <c r="U132" s="99" t="s">
        <v>87</v>
      </c>
      <c r="V132" s="102">
        <v>1</v>
      </c>
      <c r="W132" s="278">
        <v>110000</v>
      </c>
      <c r="X132" s="278">
        <v>0</v>
      </c>
      <c r="Y132" s="278">
        <v>0</v>
      </c>
      <c r="Z132" s="278">
        <v>0</v>
      </c>
      <c r="AA132" s="278">
        <v>110000</v>
      </c>
      <c r="AB132" s="278">
        <v>0</v>
      </c>
      <c r="AC132" s="278">
        <v>0</v>
      </c>
      <c r="AD132" s="278">
        <v>0</v>
      </c>
      <c r="AE132" s="278">
        <v>0</v>
      </c>
      <c r="AF132" s="278">
        <v>0</v>
      </c>
      <c r="AG132" s="278">
        <v>0</v>
      </c>
      <c r="AH132" s="278">
        <v>0</v>
      </c>
      <c r="AI132" s="100" t="s">
        <v>88</v>
      </c>
      <c r="AJ132" s="278">
        <v>0</v>
      </c>
      <c r="AK132" s="278">
        <v>0</v>
      </c>
      <c r="AL132" s="278">
        <v>0</v>
      </c>
      <c r="AM132" s="278">
        <v>0</v>
      </c>
      <c r="AN132" s="278">
        <v>0</v>
      </c>
      <c r="AO132" s="278">
        <v>0</v>
      </c>
      <c r="AP132" s="278">
        <v>0</v>
      </c>
      <c r="AQ132" s="278">
        <v>0</v>
      </c>
      <c r="AR132" s="278">
        <v>0</v>
      </c>
      <c r="AS132" s="278">
        <v>0</v>
      </c>
      <c r="AT132" s="278">
        <v>0</v>
      </c>
      <c r="AU132" s="279"/>
      <c r="AV132" s="230">
        <f t="shared" ref="AV132:AV195" si="231">IF(W132&lt;300000,1,0)</f>
        <v>1</v>
      </c>
      <c r="AW132" s="230">
        <f t="shared" ref="AW132:AW195" si="232">IF(W132&gt;=3000000,1,0)</f>
        <v>0</v>
      </c>
      <c r="AX132" s="230" t="str">
        <f t="shared" ref="AX132:AX195" si="233">LEFT(P132,(FIND(" ",P132,1)-1))</f>
        <v>C90</v>
      </c>
      <c r="AY132" s="141">
        <f t="shared" ref="AY132:AY195" si="234">AZ132+BA132+BB132+BC132+BD132+BE132+BH132+BL132+BM132</f>
        <v>5</v>
      </c>
      <c r="AZ132" s="70">
        <f t="shared" ref="AZ132:AZ195" si="235">IF(W132=SUM(Y132:AH132),1,0)</f>
        <v>1</v>
      </c>
      <c r="BA132" s="70">
        <f t="shared" ref="BA132:BA195" si="236">IF(AJ132=SUM(AK132:AT132),1,0)</f>
        <v>1</v>
      </c>
      <c r="BB132" s="70">
        <f t="shared" ref="BB132:BB195" si="237">IF(X132&lt;0.05*W132,1,0)</f>
        <v>1</v>
      </c>
      <c r="BC132" s="70">
        <f t="shared" ref="BC132:BC195" si="238">IF(IF(ISBLANK(A132),0,IF(ISBLANK(B132),0,IF(ISBLANK(C132),0,IF(ISBLANK(D132),0))))=FALSE,1,0)</f>
        <v>0</v>
      </c>
      <c r="BD132" s="70">
        <f t="shared" ref="BD132:BD195" si="239">IF(IF(ISBLANK(E132),0,IF(ISBLANK(F132),0,IF(ISBLANK(G132),0,IF(ISBLANK(N132),0,IF(ISBLANK(O132),0,IF(ISBLANK(P132),0,IF(ISBLANK(R132),0,IF(ISBLANK(S132),0,IF(ISBLANK(U132),0,IF(ISBLANK(V132),0))))))))))=FALSE,1,0)</f>
        <v>0</v>
      </c>
      <c r="BE132" s="70">
        <f t="shared" ref="BE132:BE195" si="240">IF(OR(BF132=1,BG132=1),1,0)</f>
        <v>1</v>
      </c>
      <c r="BF132" s="70">
        <f t="shared" ref="BF132:BF195" si="241">IF(AND(AW132=0,H132="n/a"),1,0)</f>
        <v>1</v>
      </c>
      <c r="BG132" s="71">
        <f t="shared" ref="BG132:BG195" si="242">IF(AND(AW132=1,ISBLANK(H132)=FALSE),1,0)</f>
        <v>0</v>
      </c>
      <c r="BH132" s="71">
        <f t="shared" ref="BH132:BH195" si="243">IF(OR(BI132=1,BJ132=1,BK132=1),1,0)</f>
        <v>1</v>
      </c>
      <c r="BI132" s="71">
        <f t="shared" ref="BI132:BI195" si="244">IF(AND(N132="01 Záchrana",O132="0 Odstránenie havarijného stavu",P132="0 Odstránenie havarijného stavu"),1,0)</f>
        <v>0</v>
      </c>
      <c r="BJ132" s="71">
        <f t="shared" ref="BJ132:BJ195" si="245">IF(AND(N132="02 Hlavná činnosť",OR(P132="C1 Javisková technika",P132="C2 Osvetľovacia technika",P132="C3 Zvuková technika",P132="C4 Nahrávacia a vysielacia technika",P132="C5 Mikroporty",P132="D1 Nákup štandardnej IT techniky",P132="E1 Nákup hudobných nástrojov",P132="E2 Tvorba inscenácií, nákup umeleckých licencií",P132="E3 Akvizícia zbierkových predmetov")),1,0)</f>
        <v>0</v>
      </c>
      <c r="BK132" s="71">
        <f t="shared" ref="BK132:BK195" si="246">IF(AND(N132="03 Rozvoj",OR(P132="A1 Nákup budovy",P132="A2 Výstavba budovy",P132="A3 Dostavba budovy",P132="A4 Stavebný dozor",P132="B1 Komplexná rekonštrukcia",P132="B2 Stavebná reprofilizácia priestorov",P132="B3 Stavebná rekonštrukcia priestorov",P132="B4 Vykurovanie nehnuteľnosti",P132="B5 Rekonštrukcia extravilánu",P132="C6 Vzduchotechnika",P132="C90 Dopravné prostriedky",P132="C7 Zabezpečovacia technika",P132="C8 Mobiliár",P132="C9 Elektrické spotrebiče",P132="C91 Technické vybavenie dielní",P132="D2 Zhodnotenie existujúceho špeciálneho HW/SW",P132="D3 Obstaranie novej IT funkcionality",P132="F1 Rekonštrukcia expozičných priestorov",P132="F2 Vytvorenie novej expozície/výstavy",P132="F3 Realizácia výskumu",P132="G Reformný zámer")),1,0)</f>
        <v>1</v>
      </c>
      <c r="BL132" s="70">
        <f t="shared" ref="BL132:BL195" si="247">IF(I132="",0,1)</f>
        <v>0</v>
      </c>
      <c r="BM132" s="70">
        <f t="shared" ref="BM132:BM195" si="248">IF(OR(BN132=1,BO132=1),1,0)</f>
        <v>0</v>
      </c>
      <c r="BN132" s="70">
        <f t="shared" ref="BN132:BN195" si="249">IF((AND(U132="áno",OR(R132="07 V realizácii",R132="08 Realizované",R132="06 Pred vyhlásením verejného obstarávania"))),1,0)</f>
        <v>0</v>
      </c>
      <c r="BO132" s="70">
        <f t="shared" ref="BO132:BO195" si="250">IF((AND(U132="nie",OR(R132="01 Investičný zámer",R132="02 Analýza / podkladová štúdia k investičnému zámeru",R132="03 Projektová dokumentácia k dispozícii - pre územné rozhodnutie",R132="04 Projektová dokumentácia k dispozícii - pre stavebné povolenie",R132="05 Projektová dokumentácia k dispozícii - pre realizáciu stavby"))),1,0)</f>
        <v>0</v>
      </c>
      <c r="BP132" s="144">
        <f t="shared" ref="BP132:BP195" si="251">Y132+AK132</f>
        <v>0</v>
      </c>
      <c r="BQ132" s="144">
        <f t="shared" ref="BQ132:BQ195" si="252">Z132+AL132</f>
        <v>0</v>
      </c>
      <c r="BR132" s="144">
        <f t="shared" ref="BR132:BR195" si="253">AA132+AM132</f>
        <v>110000</v>
      </c>
      <c r="BS132" s="144">
        <f t="shared" ref="BS132:BS195" si="254">AB132+AN132</f>
        <v>0</v>
      </c>
      <c r="BT132" s="144">
        <f t="shared" ref="BT132:BT195" si="255">AC132+AO132</f>
        <v>0</v>
      </c>
      <c r="BU132" s="144">
        <f t="shared" ref="BU132:BU195" si="256">AD132+AP132</f>
        <v>0</v>
      </c>
      <c r="BV132" s="144">
        <f t="shared" ref="BV132:BV195" si="257">AE132+AQ132</f>
        <v>0</v>
      </c>
      <c r="BW132" s="144">
        <f t="shared" ref="BW132:BW195" si="258">AF132+AR132</f>
        <v>0</v>
      </c>
      <c r="BX132" s="144">
        <f t="shared" ref="BX132:BX195" si="259">AG132+AS132</f>
        <v>0</v>
      </c>
      <c r="BY132" s="144">
        <f t="shared" ref="BY132:BY195" si="260">AH132+AT132</f>
        <v>0</v>
      </c>
      <c r="BZ132" s="9">
        <v>0</v>
      </c>
      <c r="CA132" s="9">
        <v>0</v>
      </c>
      <c r="CB132" s="9">
        <v>0</v>
      </c>
      <c r="CC132" s="9">
        <v>0</v>
      </c>
      <c r="CD132" s="9">
        <v>0</v>
      </c>
      <c r="CE132" s="9">
        <v>0</v>
      </c>
      <c r="CF132" s="9">
        <v>0</v>
      </c>
      <c r="CG132" s="9">
        <v>0</v>
      </c>
      <c r="CH132" s="9">
        <v>0</v>
      </c>
      <c r="CI132" s="9">
        <v>0</v>
      </c>
      <c r="CJ132" s="9">
        <v>0</v>
      </c>
      <c r="CK132" s="9">
        <v>0</v>
      </c>
      <c r="CL132" s="9">
        <v>0</v>
      </c>
      <c r="CM132" s="9">
        <v>0</v>
      </c>
      <c r="CN132" s="9">
        <v>0</v>
      </c>
      <c r="CO132" s="9">
        <v>0</v>
      </c>
      <c r="CP132" s="9">
        <v>0</v>
      </c>
      <c r="CQ132" s="9">
        <v>0</v>
      </c>
      <c r="CR132" s="9">
        <v>0</v>
      </c>
      <c r="CS132" s="9">
        <v>0</v>
      </c>
      <c r="CT132" s="9">
        <v>0</v>
      </c>
      <c r="CU132" s="9">
        <v>0</v>
      </c>
      <c r="CV132" s="9">
        <v>0</v>
      </c>
      <c r="CW132" s="9">
        <v>0</v>
      </c>
      <c r="CX132" s="9">
        <v>0</v>
      </c>
      <c r="CY132" s="9">
        <v>0</v>
      </c>
      <c r="CZ132" s="9">
        <v>0</v>
      </c>
      <c r="DA132" s="9">
        <v>0</v>
      </c>
      <c r="DB132" s="9">
        <v>0</v>
      </c>
      <c r="DC132" s="9">
        <v>0</v>
      </c>
      <c r="DD132" s="9">
        <v>0</v>
      </c>
      <c r="DE132" s="9">
        <v>0</v>
      </c>
      <c r="DF132" s="9">
        <v>0</v>
      </c>
      <c r="DG132" s="144">
        <f t="shared" ref="DG132:DG195" si="261">L132</f>
        <v>20000</v>
      </c>
      <c r="DH132" s="144">
        <f t="shared" ref="DH132:EW132" si="262">DG132</f>
        <v>20000</v>
      </c>
      <c r="DI132" s="144">
        <f t="shared" si="262"/>
        <v>20000</v>
      </c>
      <c r="DJ132" s="144">
        <f t="shared" si="262"/>
        <v>20000</v>
      </c>
      <c r="DK132" s="144">
        <f t="shared" si="262"/>
        <v>20000</v>
      </c>
      <c r="DL132" s="144">
        <f t="shared" si="262"/>
        <v>20000</v>
      </c>
      <c r="DM132" s="144">
        <f t="shared" si="262"/>
        <v>20000</v>
      </c>
      <c r="DN132" s="144">
        <f t="shared" si="262"/>
        <v>20000</v>
      </c>
      <c r="DO132" s="144">
        <f t="shared" si="262"/>
        <v>20000</v>
      </c>
      <c r="DP132" s="144">
        <f t="shared" si="262"/>
        <v>20000</v>
      </c>
      <c r="DQ132" s="144">
        <f t="shared" si="262"/>
        <v>20000</v>
      </c>
      <c r="DR132" s="144">
        <f t="shared" si="262"/>
        <v>20000</v>
      </c>
      <c r="DS132" s="144">
        <f t="shared" si="262"/>
        <v>20000</v>
      </c>
      <c r="DT132" s="144">
        <f t="shared" si="262"/>
        <v>20000</v>
      </c>
      <c r="DU132" s="144">
        <f t="shared" si="262"/>
        <v>20000</v>
      </c>
      <c r="DV132" s="144">
        <f t="shared" si="262"/>
        <v>20000</v>
      </c>
      <c r="DW132" s="144">
        <f t="shared" si="262"/>
        <v>20000</v>
      </c>
      <c r="DX132" s="144">
        <f t="shared" si="262"/>
        <v>20000</v>
      </c>
      <c r="DY132" s="144">
        <f t="shared" si="262"/>
        <v>20000</v>
      </c>
      <c r="DZ132" s="144">
        <f t="shared" si="262"/>
        <v>20000</v>
      </c>
      <c r="EA132" s="144">
        <f t="shared" si="262"/>
        <v>20000</v>
      </c>
      <c r="EB132" s="144">
        <f t="shared" si="262"/>
        <v>20000</v>
      </c>
      <c r="EC132" s="144">
        <f t="shared" si="262"/>
        <v>20000</v>
      </c>
      <c r="ED132" s="144">
        <f t="shared" si="262"/>
        <v>20000</v>
      </c>
      <c r="EE132" s="144">
        <f t="shared" si="262"/>
        <v>20000</v>
      </c>
      <c r="EF132" s="144">
        <f t="shared" si="262"/>
        <v>20000</v>
      </c>
      <c r="EG132" s="144">
        <f t="shared" si="262"/>
        <v>20000</v>
      </c>
      <c r="EH132" s="144">
        <f t="shared" si="262"/>
        <v>20000</v>
      </c>
      <c r="EI132" s="144">
        <f t="shared" si="262"/>
        <v>20000</v>
      </c>
      <c r="EJ132" s="144">
        <f t="shared" si="262"/>
        <v>20000</v>
      </c>
      <c r="EK132" s="144">
        <f t="shared" si="262"/>
        <v>20000</v>
      </c>
      <c r="EL132" s="144">
        <f t="shared" si="262"/>
        <v>20000</v>
      </c>
      <c r="EM132" s="144">
        <f t="shared" si="262"/>
        <v>20000</v>
      </c>
      <c r="EN132" s="144">
        <f t="shared" si="262"/>
        <v>20000</v>
      </c>
      <c r="EO132" s="144">
        <f t="shared" si="262"/>
        <v>20000</v>
      </c>
      <c r="EP132" s="144">
        <f t="shared" si="262"/>
        <v>20000</v>
      </c>
      <c r="EQ132" s="144">
        <f t="shared" si="262"/>
        <v>20000</v>
      </c>
      <c r="ER132" s="144">
        <f t="shared" si="262"/>
        <v>20000</v>
      </c>
      <c r="ES132" s="144">
        <f t="shared" si="262"/>
        <v>20000</v>
      </c>
      <c r="ET132" s="144">
        <f t="shared" si="262"/>
        <v>20000</v>
      </c>
      <c r="EU132" s="144">
        <f t="shared" si="262"/>
        <v>20000</v>
      </c>
      <c r="EV132" s="144">
        <f t="shared" si="262"/>
        <v>20000</v>
      </c>
      <c r="EW132" s="144">
        <f t="shared" si="262"/>
        <v>20000</v>
      </c>
      <c r="EX132" s="147">
        <f>PV(0.05,'PV factor'!C162,,-BR132)</f>
        <v>99773.242630385488</v>
      </c>
      <c r="EY132" s="147">
        <f>PV(0.05,'PV factor'!D162,,-BS132)</f>
        <v>0</v>
      </c>
      <c r="EZ132" s="147">
        <f>PV(0.05,'PV factor'!E162,,-BT132)</f>
        <v>0</v>
      </c>
      <c r="FA132" s="147">
        <f>PV(0.05,'PV factor'!F162,,-BU132)</f>
        <v>0</v>
      </c>
      <c r="FB132" s="147">
        <f>PV(0.05,'PV factor'!G162,,-BV132)</f>
        <v>0</v>
      </c>
      <c r="FC132" s="147">
        <f>PV(0.05,'PV factor'!H162,,-BW132)</f>
        <v>0</v>
      </c>
      <c r="FD132" s="147">
        <f>PV(0.05,'PV factor'!I162,,-BX132)</f>
        <v>0</v>
      </c>
      <c r="FE132" s="147">
        <f>PV(0.05,'PV factor'!J162,,-BY132)</f>
        <v>0</v>
      </c>
      <c r="FF132" s="147">
        <f>PV(0.05,'PV factor'!K162,,-BZ132)</f>
        <v>0</v>
      </c>
      <c r="FG132" s="147">
        <f>PV(0.05,'PV factor'!L162,,-CA132)</f>
        <v>0</v>
      </c>
      <c r="FH132" s="147">
        <f>PV(0.05,'PV factor'!M162,,-CB132)</f>
        <v>0</v>
      </c>
      <c r="FI132" s="147">
        <f>PV(0.05,'PV factor'!N162,,-CC132)</f>
        <v>0</v>
      </c>
      <c r="FJ132" s="147">
        <f>PV(0.05,'PV factor'!O162,,-CD132)</f>
        <v>0</v>
      </c>
      <c r="FK132" s="147">
        <f>PV(0.05,'PV factor'!P162,,-CE132)</f>
        <v>0</v>
      </c>
      <c r="FL132" s="147">
        <f>PV(0.05,'PV factor'!Q162,,-CF132)</f>
        <v>0</v>
      </c>
      <c r="FM132" s="147">
        <f>PV(0.05,'PV factor'!R162,,-CG132)</f>
        <v>0</v>
      </c>
      <c r="FN132" s="147">
        <f>PV(0.05,'PV factor'!S162,,-CH132)</f>
        <v>0</v>
      </c>
      <c r="FO132" s="147">
        <f>PV(0.05,'PV factor'!T162,,-CI132)</f>
        <v>0</v>
      </c>
      <c r="FP132" s="147">
        <f>PV(0.05,'PV factor'!U162,,-CJ132)</f>
        <v>0</v>
      </c>
      <c r="FQ132" s="147">
        <f>PV(0.05,'PV factor'!V162,,-CK132)</f>
        <v>0</v>
      </c>
      <c r="FR132" s="147">
        <f>PV(0.05,'PV factor'!W162,,-CL132)</f>
        <v>0</v>
      </c>
      <c r="FS132" s="147">
        <f>PV(0.05,'PV factor'!X162,,-CM132)</f>
        <v>0</v>
      </c>
      <c r="FT132" s="147">
        <f>PV(0.05,'PV factor'!Y162,,-CN132)</f>
        <v>0</v>
      </c>
      <c r="FU132" s="147">
        <f>PV(0.05,'PV factor'!Z162,,-CO132)</f>
        <v>0</v>
      </c>
      <c r="FV132" s="147">
        <f>PV(0.05,'PV factor'!AA162,,-CP132)</f>
        <v>0</v>
      </c>
      <c r="FW132" s="147">
        <f>PV(0.05,'PV factor'!AB162,,-CQ132)</f>
        <v>0</v>
      </c>
      <c r="FX132" s="147">
        <f>PV(0.05,'PV factor'!AC162,,-CR132)</f>
        <v>0</v>
      </c>
      <c r="FY132" s="147">
        <f>PV(0.05,'PV factor'!AD162,,-CS132)</f>
        <v>0</v>
      </c>
      <c r="FZ132" s="147">
        <f>PV(0.05,'PV factor'!AE162,,-CT132)</f>
        <v>0</v>
      </c>
      <c r="GA132" s="147">
        <f>PV(0.05,'PV factor'!AF162,,-CU132)</f>
        <v>0</v>
      </c>
      <c r="GB132" s="147">
        <f>PV(0.05,'PV factor'!AG162,,-CV132)</f>
        <v>0</v>
      </c>
      <c r="GC132" s="147">
        <f>PV(0.05,'PV factor'!AH162,,-CW132)</f>
        <v>0</v>
      </c>
      <c r="GD132" s="147">
        <f>PV(0.05,'PV factor'!AI162,,-CX132)</f>
        <v>0</v>
      </c>
      <c r="GE132" s="147">
        <f>PV(0.05,'PV factor'!AJ162,,-CY132)</f>
        <v>0</v>
      </c>
      <c r="GF132" s="147">
        <f>PV(0.05,'PV factor'!AK162,,-CZ132)</f>
        <v>0</v>
      </c>
      <c r="GG132" s="147">
        <f>PV(0.05,'PV factor'!AL162,,-DA132)</f>
        <v>0</v>
      </c>
      <c r="GH132" s="147">
        <f>PV(0.05,'PV factor'!AM162,,-DB132)</f>
        <v>0</v>
      </c>
      <c r="GI132" s="147">
        <f>PV(0.05,'PV factor'!AN162,,-DC132)</f>
        <v>0</v>
      </c>
      <c r="GJ132" s="147">
        <f>PV(0.05,'PV factor'!AO162,,-DD132)</f>
        <v>0</v>
      </c>
      <c r="GK132" s="147">
        <f>PV(0.05,'PV factor'!AP162,,-DE132)</f>
        <v>0</v>
      </c>
      <c r="GL132" s="147">
        <f>PV(0.05,'PV factor'!C162,,-DI132)</f>
        <v>18140.589569160999</v>
      </c>
      <c r="GM132" s="147">
        <f>PV(0.05,'PV factor'!D162,,-DJ132)</f>
        <v>17276.751970629521</v>
      </c>
      <c r="GN132" s="147">
        <f>PV(0.05,'PV factor'!E162,,-DK132)</f>
        <v>16454.04949583764</v>
      </c>
      <c r="GO132" s="147">
        <f>PV(0.05,'PV factor'!F162,,-DL132)</f>
        <v>15670.523329369178</v>
      </c>
      <c r="GP132" s="147">
        <f>PV(0.05,'PV factor'!G162,,-DM132)</f>
        <v>14924.307932732554</v>
      </c>
      <c r="GQ132" s="147">
        <f>PV(0.05,'PV factor'!H162,,-DN132)</f>
        <v>14213.62660260243</v>
      </c>
      <c r="GR132" s="147">
        <f>PV(0.05,'PV factor'!I162,,-DO132)</f>
        <v>13536.787240573743</v>
      </c>
      <c r="GS132" s="147">
        <f>PV(0.05,'PV factor'!J162,,-DP132)</f>
        <v>12892.178324355946</v>
      </c>
      <c r="GT132" s="147">
        <f>PV(0.05,'PV factor'!K162,,-DQ132)</f>
        <v>12278.265070815187</v>
      </c>
      <c r="GU132" s="147">
        <f>PV(0.05,'PV factor'!L162,,-DR132)</f>
        <v>11693.585781728749</v>
      </c>
      <c r="GV132" s="147">
        <f>PV(0.05,'PV factor'!M162,,-DS132)</f>
        <v>11136.748363551191</v>
      </c>
      <c r="GW132" s="147">
        <f>PV(0.05,'PV factor'!N162,,-DT132)</f>
        <v>10606.427012905893</v>
      </c>
      <c r="GX132" s="147">
        <f>PV(0.05,'PV factor'!O162,,-DU132)</f>
        <v>10101.359059910377</v>
      </c>
      <c r="GY132" s="147">
        <f>PV(0.05,'PV factor'!P162,,-DV132)</f>
        <v>9620.3419618194039</v>
      </c>
      <c r="GZ132" s="147">
        <f>PV(0.05,'PV factor'!Q162,,-DW132)</f>
        <v>9162.2304398280048</v>
      </c>
      <c r="HA132" s="147">
        <f>PV(0.05,'PV factor'!R162,,-DX132)</f>
        <v>8725.9337522171463</v>
      </c>
      <c r="HB132" s="147">
        <f>PV(0.05,'PV factor'!S162,,-DY132)</f>
        <v>8310.4130973496631</v>
      </c>
      <c r="HC132" s="147">
        <f>PV(0.05,'PV factor'!T162,,-DZ132)</f>
        <v>7914.6791403330126</v>
      </c>
      <c r="HD132" s="147">
        <f>PV(0.05,'PV factor'!U162,,-EA132)</f>
        <v>7537.7896574600118</v>
      </c>
      <c r="HE132" s="147">
        <f>PV(0.05,'PV factor'!V162,,-EB132)</f>
        <v>7178.8472928190595</v>
      </c>
      <c r="HF132" s="147">
        <f>PV(0.05,'PV factor'!W162,,-EC132)</f>
        <v>6836.9974217324379</v>
      </c>
      <c r="HG132" s="147">
        <f>PV(0.05,'PV factor'!X162,,-ED132)</f>
        <v>6511.4261159356538</v>
      </c>
      <c r="HH132" s="147">
        <f>PV(0.05,'PV factor'!Y162,,-EE132)</f>
        <v>6201.358205653004</v>
      </c>
      <c r="HI132" s="147">
        <f>PV(0.05,'PV factor'!Z162,,-EF132)</f>
        <v>5906.0554339552418</v>
      </c>
      <c r="HJ132" s="147">
        <f>PV(0.05,'PV factor'!AA162,,-EG132)</f>
        <v>5624.8146990049927</v>
      </c>
      <c r="HK132" s="147">
        <f>PV(0.05,'PV factor'!AB162,,-EH132)</f>
        <v>5356.9663800047538</v>
      </c>
      <c r="HL132" s="147">
        <f>PV(0.05,'PV factor'!AC162,,-EI132)</f>
        <v>5101.8727428616712</v>
      </c>
      <c r="HM132" s="147">
        <f>PV(0.05,'PV factor'!AD162,,-EJ132)</f>
        <v>4858.9264217730197</v>
      </c>
      <c r="HN132" s="147">
        <f>PV(0.05,'PV factor'!AE162,,-EK132)</f>
        <v>4627.5489731171629</v>
      </c>
      <c r="HO132" s="147">
        <f>PV(0.05,'PV factor'!AF162,,-EL132)</f>
        <v>4407.1894982068197</v>
      </c>
      <c r="HP132" s="147">
        <f>PV(0.05,'PV factor'!AG162,,-EM132)</f>
        <v>4197.3233316255428</v>
      </c>
      <c r="HQ132" s="147">
        <f>PV(0.05,'PV factor'!AH162,,-EN132)</f>
        <v>3997.4507920243268</v>
      </c>
      <c r="HR132" s="147">
        <f>PV(0.05,'PV factor'!AI162,,-EO132)</f>
        <v>3807.0959924041208</v>
      </c>
      <c r="HS132" s="147">
        <f>PV(0.05,'PV factor'!AJ162,,-EP132)</f>
        <v>3625.8057070515433</v>
      </c>
      <c r="HT132" s="147">
        <f>PV(0.05,'PV factor'!AK162,,-EQ132)</f>
        <v>3453.1482924300417</v>
      </c>
      <c r="HU132" s="147">
        <f>PV(0.05,'PV factor'!AL162,,-ER132)</f>
        <v>3288.7126594571823</v>
      </c>
      <c r="HV132" s="147">
        <f>PV(0.05,'PV factor'!AM162,,-ES132)</f>
        <v>3132.1072947211264</v>
      </c>
      <c r="HW132" s="147">
        <f>PV(0.05,'PV factor'!AN162,,-ET132)</f>
        <v>2982.9593283058339</v>
      </c>
      <c r="HX132" s="147">
        <f>PV(0.05,'PV factor'!AO162,,-EU132)</f>
        <v>2840.9136460055565</v>
      </c>
      <c r="HY132" s="147">
        <f>PV(0.05,'PV factor'!AP162,,-EV132)</f>
        <v>2705.6320438148155</v>
      </c>
      <c r="HZ132" s="147">
        <f t="shared" ref="HZ132:HZ195" si="263">IF(J132=40,SUM(EX132:GK132),IF(J132=10,SUM(EX132:FG132),IF(J132=5,SUM(EX132:FB132),"")))</f>
        <v>99773.242630385488</v>
      </c>
      <c r="IA132" s="147">
        <f t="shared" ref="IA132:IA195" si="264">IF(J132=40,SUM(GL132:HY132),IF(J132=10,SUM(GL132:GU132),IF(J132=5,SUM(GL132:GP132),"")))</f>
        <v>147080.66531780595</v>
      </c>
      <c r="IB132" s="401">
        <f t="shared" ref="IB132:IB195" si="265">IFERROR(IA132/HZ132,0)</f>
        <v>1.474149395571646</v>
      </c>
    </row>
    <row r="133" spans="1:236" ht="90" customHeight="1" x14ac:dyDescent="0.2">
      <c r="A133" s="242" t="s">
        <v>70</v>
      </c>
      <c r="B133" s="195" t="s">
        <v>71</v>
      </c>
      <c r="C133" s="195" t="s">
        <v>151</v>
      </c>
      <c r="D133" s="115">
        <v>6</v>
      </c>
      <c r="E133" s="206" t="s">
        <v>152</v>
      </c>
      <c r="F133" s="298" t="s">
        <v>153</v>
      </c>
      <c r="G133" s="113" t="s">
        <v>154</v>
      </c>
      <c r="H133" s="112" t="s">
        <v>77</v>
      </c>
      <c r="I133" s="113" t="s">
        <v>155</v>
      </c>
      <c r="J133" s="113">
        <v>10</v>
      </c>
      <c r="K133" s="227" t="s">
        <v>94</v>
      </c>
      <c r="L133" s="111">
        <v>20000</v>
      </c>
      <c r="M133" s="113" t="s">
        <v>156</v>
      </c>
      <c r="N133" s="112" t="s">
        <v>81</v>
      </c>
      <c r="O133" s="73" t="s">
        <v>106</v>
      </c>
      <c r="P133" s="112" t="s">
        <v>107</v>
      </c>
      <c r="Q133" s="112" t="s">
        <v>100</v>
      </c>
      <c r="R133" s="112" t="s">
        <v>108</v>
      </c>
      <c r="S133" s="112" t="s">
        <v>99</v>
      </c>
      <c r="T133" s="288" t="s">
        <v>86</v>
      </c>
      <c r="U133" s="112" t="s">
        <v>100</v>
      </c>
      <c r="V133" s="201">
        <v>1</v>
      </c>
      <c r="W133" s="299">
        <v>50000</v>
      </c>
      <c r="X133" s="217">
        <v>0</v>
      </c>
      <c r="Y133" s="217">
        <v>0</v>
      </c>
      <c r="Z133" s="217">
        <v>0</v>
      </c>
      <c r="AA133" s="217">
        <v>20000</v>
      </c>
      <c r="AB133" s="217">
        <v>10000</v>
      </c>
      <c r="AC133" s="217">
        <v>20000</v>
      </c>
      <c r="AD133" s="217">
        <v>0</v>
      </c>
      <c r="AE133" s="286">
        <v>0</v>
      </c>
      <c r="AF133" s="286">
        <v>0</v>
      </c>
      <c r="AG133" s="286">
        <v>0</v>
      </c>
      <c r="AH133" s="286">
        <v>0</v>
      </c>
      <c r="AI133" s="112" t="s">
        <v>88</v>
      </c>
      <c r="AJ133" s="217">
        <v>0</v>
      </c>
      <c r="AK133" s="217">
        <v>0</v>
      </c>
      <c r="AL133" s="217">
        <v>0</v>
      </c>
      <c r="AM133" s="217">
        <v>0</v>
      </c>
      <c r="AN133" s="217">
        <v>0</v>
      </c>
      <c r="AO133" s="217">
        <v>0</v>
      </c>
      <c r="AP133" s="217">
        <v>0</v>
      </c>
      <c r="AQ133" s="286">
        <v>0</v>
      </c>
      <c r="AR133" s="286">
        <v>0</v>
      </c>
      <c r="AS133" s="286">
        <v>0</v>
      </c>
      <c r="AT133" s="286">
        <v>0</v>
      </c>
      <c r="AU133" s="113"/>
      <c r="AV133" s="230">
        <f t="shared" si="231"/>
        <v>1</v>
      </c>
      <c r="AW133" s="230">
        <f t="shared" si="232"/>
        <v>0</v>
      </c>
      <c r="AX133" s="230" t="str">
        <f t="shared" si="233"/>
        <v>C8</v>
      </c>
      <c r="AY133" s="141">
        <f t="shared" si="234"/>
        <v>9</v>
      </c>
      <c r="AZ133" s="70">
        <f t="shared" si="235"/>
        <v>1</v>
      </c>
      <c r="BA133" s="70">
        <f t="shared" si="236"/>
        <v>1</v>
      </c>
      <c r="BB133" s="70">
        <f t="shared" si="237"/>
        <v>1</v>
      </c>
      <c r="BC133" s="70">
        <f t="shared" si="238"/>
        <v>1</v>
      </c>
      <c r="BD133" s="70">
        <f t="shared" si="239"/>
        <v>1</v>
      </c>
      <c r="BE133" s="70">
        <f t="shared" si="240"/>
        <v>1</v>
      </c>
      <c r="BF133" s="70">
        <f t="shared" si="241"/>
        <v>1</v>
      </c>
      <c r="BG133" s="71">
        <f t="shared" si="242"/>
        <v>0</v>
      </c>
      <c r="BH133" s="71">
        <f t="shared" si="243"/>
        <v>1</v>
      </c>
      <c r="BI133" s="71">
        <f t="shared" si="244"/>
        <v>0</v>
      </c>
      <c r="BJ133" s="71">
        <f t="shared" si="245"/>
        <v>0</v>
      </c>
      <c r="BK133" s="71">
        <f t="shared" si="246"/>
        <v>1</v>
      </c>
      <c r="BL133" s="70">
        <f t="shared" si="247"/>
        <v>1</v>
      </c>
      <c r="BM133" s="70">
        <f t="shared" si="248"/>
        <v>1</v>
      </c>
      <c r="BN133" s="70">
        <f t="shared" si="249"/>
        <v>0</v>
      </c>
      <c r="BO133" s="70">
        <f t="shared" si="250"/>
        <v>1</v>
      </c>
      <c r="BP133" s="144">
        <f t="shared" si="251"/>
        <v>0</v>
      </c>
      <c r="BQ133" s="144">
        <f t="shared" si="252"/>
        <v>0</v>
      </c>
      <c r="BR133" s="144">
        <f t="shared" si="253"/>
        <v>20000</v>
      </c>
      <c r="BS133" s="144">
        <f t="shared" si="254"/>
        <v>10000</v>
      </c>
      <c r="BT133" s="144">
        <f t="shared" si="255"/>
        <v>20000</v>
      </c>
      <c r="BU133" s="144">
        <f t="shared" si="256"/>
        <v>0</v>
      </c>
      <c r="BV133" s="144">
        <f t="shared" si="257"/>
        <v>0</v>
      </c>
      <c r="BW133" s="144">
        <f t="shared" si="258"/>
        <v>0</v>
      </c>
      <c r="BX133" s="144">
        <f t="shared" si="259"/>
        <v>0</v>
      </c>
      <c r="BY133" s="144">
        <f t="shared" si="260"/>
        <v>0</v>
      </c>
      <c r="BZ133" s="9">
        <v>0</v>
      </c>
      <c r="CA133" s="9">
        <v>0</v>
      </c>
      <c r="CB133" s="9">
        <v>0</v>
      </c>
      <c r="CC133" s="9">
        <v>0</v>
      </c>
      <c r="CD133" s="9">
        <v>0</v>
      </c>
      <c r="CE133" s="9">
        <v>0</v>
      </c>
      <c r="CF133" s="9">
        <v>0</v>
      </c>
      <c r="CG133" s="9">
        <v>0</v>
      </c>
      <c r="CH133" s="9">
        <v>0</v>
      </c>
      <c r="CI133" s="9">
        <v>0</v>
      </c>
      <c r="CJ133" s="9">
        <v>0</v>
      </c>
      <c r="CK133" s="9">
        <v>0</v>
      </c>
      <c r="CL133" s="9">
        <v>0</v>
      </c>
      <c r="CM133" s="9">
        <v>0</v>
      </c>
      <c r="CN133" s="9">
        <v>0</v>
      </c>
      <c r="CO133" s="9">
        <v>0</v>
      </c>
      <c r="CP133" s="9">
        <v>0</v>
      </c>
      <c r="CQ133" s="9">
        <v>0</v>
      </c>
      <c r="CR133" s="9">
        <v>0</v>
      </c>
      <c r="CS133" s="9">
        <v>0</v>
      </c>
      <c r="CT133" s="9">
        <v>0</v>
      </c>
      <c r="CU133" s="9">
        <v>0</v>
      </c>
      <c r="CV133" s="9">
        <v>0</v>
      </c>
      <c r="CW133" s="9">
        <v>0</v>
      </c>
      <c r="CX133" s="9">
        <v>0</v>
      </c>
      <c r="CY133" s="9">
        <v>0</v>
      </c>
      <c r="CZ133" s="9">
        <v>0</v>
      </c>
      <c r="DA133" s="9">
        <v>0</v>
      </c>
      <c r="DB133" s="9">
        <v>0</v>
      </c>
      <c r="DC133" s="9">
        <v>0</v>
      </c>
      <c r="DD133" s="9">
        <v>0</v>
      </c>
      <c r="DE133" s="9">
        <v>0</v>
      </c>
      <c r="DF133" s="9">
        <v>0</v>
      </c>
      <c r="DG133" s="144">
        <f t="shared" si="261"/>
        <v>20000</v>
      </c>
      <c r="DH133" s="144">
        <f t="shared" ref="DH133:EW133" si="266">DG133</f>
        <v>20000</v>
      </c>
      <c r="DI133" s="144">
        <f t="shared" si="266"/>
        <v>20000</v>
      </c>
      <c r="DJ133" s="144">
        <f t="shared" si="266"/>
        <v>20000</v>
      </c>
      <c r="DK133" s="144">
        <f t="shared" si="266"/>
        <v>20000</v>
      </c>
      <c r="DL133" s="144">
        <f t="shared" si="266"/>
        <v>20000</v>
      </c>
      <c r="DM133" s="144">
        <f t="shared" si="266"/>
        <v>20000</v>
      </c>
      <c r="DN133" s="144">
        <f t="shared" si="266"/>
        <v>20000</v>
      </c>
      <c r="DO133" s="144">
        <f t="shared" si="266"/>
        <v>20000</v>
      </c>
      <c r="DP133" s="144">
        <f t="shared" si="266"/>
        <v>20000</v>
      </c>
      <c r="DQ133" s="144">
        <f t="shared" si="266"/>
        <v>20000</v>
      </c>
      <c r="DR133" s="144">
        <f t="shared" si="266"/>
        <v>20000</v>
      </c>
      <c r="DS133" s="144">
        <f t="shared" si="266"/>
        <v>20000</v>
      </c>
      <c r="DT133" s="144">
        <f t="shared" si="266"/>
        <v>20000</v>
      </c>
      <c r="DU133" s="144">
        <f t="shared" si="266"/>
        <v>20000</v>
      </c>
      <c r="DV133" s="144">
        <f t="shared" si="266"/>
        <v>20000</v>
      </c>
      <c r="DW133" s="144">
        <f t="shared" si="266"/>
        <v>20000</v>
      </c>
      <c r="DX133" s="144">
        <f t="shared" si="266"/>
        <v>20000</v>
      </c>
      <c r="DY133" s="144">
        <f t="shared" si="266"/>
        <v>20000</v>
      </c>
      <c r="DZ133" s="144">
        <f t="shared" si="266"/>
        <v>20000</v>
      </c>
      <c r="EA133" s="144">
        <f t="shared" si="266"/>
        <v>20000</v>
      </c>
      <c r="EB133" s="144">
        <f t="shared" si="266"/>
        <v>20000</v>
      </c>
      <c r="EC133" s="144">
        <f t="shared" si="266"/>
        <v>20000</v>
      </c>
      <c r="ED133" s="144">
        <f t="shared" si="266"/>
        <v>20000</v>
      </c>
      <c r="EE133" s="144">
        <f t="shared" si="266"/>
        <v>20000</v>
      </c>
      <c r="EF133" s="144">
        <f t="shared" si="266"/>
        <v>20000</v>
      </c>
      <c r="EG133" s="144">
        <f t="shared" si="266"/>
        <v>20000</v>
      </c>
      <c r="EH133" s="144">
        <f t="shared" si="266"/>
        <v>20000</v>
      </c>
      <c r="EI133" s="144">
        <f t="shared" si="266"/>
        <v>20000</v>
      </c>
      <c r="EJ133" s="144">
        <f t="shared" si="266"/>
        <v>20000</v>
      </c>
      <c r="EK133" s="144">
        <f t="shared" si="266"/>
        <v>20000</v>
      </c>
      <c r="EL133" s="144">
        <f t="shared" si="266"/>
        <v>20000</v>
      </c>
      <c r="EM133" s="144">
        <f t="shared" si="266"/>
        <v>20000</v>
      </c>
      <c r="EN133" s="144">
        <f t="shared" si="266"/>
        <v>20000</v>
      </c>
      <c r="EO133" s="144">
        <f t="shared" si="266"/>
        <v>20000</v>
      </c>
      <c r="EP133" s="144">
        <f t="shared" si="266"/>
        <v>20000</v>
      </c>
      <c r="EQ133" s="144">
        <f t="shared" si="266"/>
        <v>20000</v>
      </c>
      <c r="ER133" s="144">
        <f t="shared" si="266"/>
        <v>20000</v>
      </c>
      <c r="ES133" s="144">
        <f t="shared" si="266"/>
        <v>20000</v>
      </c>
      <c r="ET133" s="144">
        <f t="shared" si="266"/>
        <v>20000</v>
      </c>
      <c r="EU133" s="144">
        <f t="shared" si="266"/>
        <v>20000</v>
      </c>
      <c r="EV133" s="144">
        <f t="shared" si="266"/>
        <v>20000</v>
      </c>
      <c r="EW133" s="144">
        <f t="shared" si="266"/>
        <v>20000</v>
      </c>
      <c r="EX133" s="147">
        <f>PV(0.05,'PV factor'!C323,,-BR133)</f>
        <v>18140.589569160999</v>
      </c>
      <c r="EY133" s="147">
        <f>PV(0.05,'PV factor'!D323,,-BS133)</f>
        <v>8638.3759853147603</v>
      </c>
      <c r="EZ133" s="147">
        <f>PV(0.05,'PV factor'!E323,,-BT133)</f>
        <v>16454.04949583764</v>
      </c>
      <c r="FA133" s="147">
        <f>PV(0.05,'PV factor'!F323,,-BU133)</f>
        <v>0</v>
      </c>
      <c r="FB133" s="147">
        <f>PV(0.05,'PV factor'!G323,,-BV133)</f>
        <v>0</v>
      </c>
      <c r="FC133" s="147">
        <f>PV(0.05,'PV factor'!H323,,-BW133)</f>
        <v>0</v>
      </c>
      <c r="FD133" s="147">
        <f>PV(0.05,'PV factor'!I323,,-BX133)</f>
        <v>0</v>
      </c>
      <c r="FE133" s="147">
        <f>PV(0.05,'PV factor'!J323,,-BY133)</f>
        <v>0</v>
      </c>
      <c r="FF133" s="147">
        <f>PV(0.05,'PV factor'!K323,,-BZ133)</f>
        <v>0</v>
      </c>
      <c r="FG133" s="147">
        <f>PV(0.05,'PV factor'!L323,,-CA133)</f>
        <v>0</v>
      </c>
      <c r="FH133" s="147">
        <f>PV(0.05,'PV factor'!M323,,-CB133)</f>
        <v>0</v>
      </c>
      <c r="FI133" s="147">
        <f>PV(0.05,'PV factor'!N323,,-CC133)</f>
        <v>0</v>
      </c>
      <c r="FJ133" s="147">
        <f>PV(0.05,'PV factor'!O323,,-CD133)</f>
        <v>0</v>
      </c>
      <c r="FK133" s="147">
        <f>PV(0.05,'PV factor'!P323,,-CE133)</f>
        <v>0</v>
      </c>
      <c r="FL133" s="147">
        <f>PV(0.05,'PV factor'!Q323,,-CF133)</f>
        <v>0</v>
      </c>
      <c r="FM133" s="147">
        <f>PV(0.05,'PV factor'!R323,,-CG133)</f>
        <v>0</v>
      </c>
      <c r="FN133" s="147">
        <f>PV(0.05,'PV factor'!S323,,-CH133)</f>
        <v>0</v>
      </c>
      <c r="FO133" s="147">
        <f>PV(0.05,'PV factor'!T323,,-CI133)</f>
        <v>0</v>
      </c>
      <c r="FP133" s="147">
        <f>PV(0.05,'PV factor'!U323,,-CJ133)</f>
        <v>0</v>
      </c>
      <c r="FQ133" s="147">
        <f>PV(0.05,'PV factor'!V323,,-CK133)</f>
        <v>0</v>
      </c>
      <c r="FR133" s="147">
        <f>PV(0.05,'PV factor'!W323,,-CL133)</f>
        <v>0</v>
      </c>
      <c r="FS133" s="147">
        <f>PV(0.05,'PV factor'!X323,,-CM133)</f>
        <v>0</v>
      </c>
      <c r="FT133" s="147">
        <f>PV(0.05,'PV factor'!Y323,,-CN133)</f>
        <v>0</v>
      </c>
      <c r="FU133" s="147">
        <f>PV(0.05,'PV factor'!Z323,,-CO133)</f>
        <v>0</v>
      </c>
      <c r="FV133" s="147">
        <f>PV(0.05,'PV factor'!AA323,,-CP133)</f>
        <v>0</v>
      </c>
      <c r="FW133" s="147">
        <f>PV(0.05,'PV factor'!AB323,,-CQ133)</f>
        <v>0</v>
      </c>
      <c r="FX133" s="147">
        <f>PV(0.05,'PV factor'!AC323,,-CR133)</f>
        <v>0</v>
      </c>
      <c r="FY133" s="147">
        <f>PV(0.05,'PV factor'!AD323,,-CS133)</f>
        <v>0</v>
      </c>
      <c r="FZ133" s="147">
        <f>PV(0.05,'PV factor'!AE323,,-CT133)</f>
        <v>0</v>
      </c>
      <c r="GA133" s="147">
        <f>PV(0.05,'PV factor'!AF323,,-CU133)</f>
        <v>0</v>
      </c>
      <c r="GB133" s="147">
        <f>PV(0.05,'PV factor'!AG323,,-CV133)</f>
        <v>0</v>
      </c>
      <c r="GC133" s="147">
        <f>PV(0.05,'PV factor'!AH323,,-CW133)</f>
        <v>0</v>
      </c>
      <c r="GD133" s="147">
        <f>PV(0.05,'PV factor'!AI323,,-CX133)</f>
        <v>0</v>
      </c>
      <c r="GE133" s="147">
        <f>PV(0.05,'PV factor'!AJ323,,-CY133)</f>
        <v>0</v>
      </c>
      <c r="GF133" s="147">
        <f>PV(0.05,'PV factor'!AK323,,-CZ133)</f>
        <v>0</v>
      </c>
      <c r="GG133" s="147">
        <f>PV(0.05,'PV factor'!AL323,,-DA133)</f>
        <v>0</v>
      </c>
      <c r="GH133" s="147">
        <f>PV(0.05,'PV factor'!AM323,,-DB133)</f>
        <v>0</v>
      </c>
      <c r="GI133" s="147">
        <f>PV(0.05,'PV factor'!AN323,,-DC133)</f>
        <v>0</v>
      </c>
      <c r="GJ133" s="147">
        <f>PV(0.05,'PV factor'!AO323,,-DD133)</f>
        <v>0</v>
      </c>
      <c r="GK133" s="147">
        <f>PV(0.05,'PV factor'!AP323,,-DE133)</f>
        <v>0</v>
      </c>
      <c r="GL133" s="147">
        <f>PV(0.05,'PV factor'!C323,,-DI133)</f>
        <v>18140.589569160999</v>
      </c>
      <c r="GM133" s="147">
        <f>PV(0.05,'PV factor'!D323,,-DJ133)</f>
        <v>17276.751970629521</v>
      </c>
      <c r="GN133" s="147">
        <f>PV(0.05,'PV factor'!E323,,-DK133)</f>
        <v>16454.04949583764</v>
      </c>
      <c r="GO133" s="147">
        <f>PV(0.05,'PV factor'!F323,,-DL133)</f>
        <v>15670.523329369178</v>
      </c>
      <c r="GP133" s="147">
        <f>PV(0.05,'PV factor'!G323,,-DM133)</f>
        <v>14924.307932732554</v>
      </c>
      <c r="GQ133" s="147">
        <f>PV(0.05,'PV factor'!H323,,-DN133)</f>
        <v>14213.62660260243</v>
      </c>
      <c r="GR133" s="147">
        <f>PV(0.05,'PV factor'!I323,,-DO133)</f>
        <v>13536.787240573743</v>
      </c>
      <c r="GS133" s="147">
        <f>PV(0.05,'PV factor'!J323,,-DP133)</f>
        <v>12892.178324355946</v>
      </c>
      <c r="GT133" s="147">
        <f>PV(0.05,'PV factor'!K323,,-DQ133)</f>
        <v>12278.265070815187</v>
      </c>
      <c r="GU133" s="147">
        <f>PV(0.05,'PV factor'!L323,,-DR133)</f>
        <v>11693.585781728749</v>
      </c>
      <c r="GV133" s="147">
        <f>PV(0.05,'PV factor'!M323,,-DS133)</f>
        <v>11136.748363551191</v>
      </c>
      <c r="GW133" s="147">
        <f>PV(0.05,'PV factor'!N323,,-DT133)</f>
        <v>10606.427012905893</v>
      </c>
      <c r="GX133" s="147">
        <f>PV(0.05,'PV factor'!O323,,-DU133)</f>
        <v>10101.359059910377</v>
      </c>
      <c r="GY133" s="147">
        <f>PV(0.05,'PV factor'!P323,,-DV133)</f>
        <v>9620.3419618194039</v>
      </c>
      <c r="GZ133" s="147">
        <f>PV(0.05,'PV factor'!Q323,,-DW133)</f>
        <v>9162.2304398280048</v>
      </c>
      <c r="HA133" s="147">
        <f>PV(0.05,'PV factor'!R323,,-DX133)</f>
        <v>8725.9337522171463</v>
      </c>
      <c r="HB133" s="147">
        <f>PV(0.05,'PV factor'!S323,,-DY133)</f>
        <v>8310.4130973496631</v>
      </c>
      <c r="HC133" s="147">
        <f>PV(0.05,'PV factor'!T323,,-DZ133)</f>
        <v>7914.6791403330126</v>
      </c>
      <c r="HD133" s="147">
        <f>PV(0.05,'PV factor'!U323,,-EA133)</f>
        <v>7537.7896574600118</v>
      </c>
      <c r="HE133" s="147">
        <f>PV(0.05,'PV factor'!V323,,-EB133)</f>
        <v>7178.8472928190595</v>
      </c>
      <c r="HF133" s="147">
        <f>PV(0.05,'PV factor'!W323,,-EC133)</f>
        <v>6836.9974217324379</v>
      </c>
      <c r="HG133" s="147">
        <f>PV(0.05,'PV factor'!X323,,-ED133)</f>
        <v>6511.4261159356538</v>
      </c>
      <c r="HH133" s="147">
        <f>PV(0.05,'PV factor'!Y323,,-EE133)</f>
        <v>6201.358205653004</v>
      </c>
      <c r="HI133" s="147">
        <f>PV(0.05,'PV factor'!Z323,,-EF133)</f>
        <v>5906.0554339552418</v>
      </c>
      <c r="HJ133" s="147">
        <f>PV(0.05,'PV factor'!AA323,,-EG133)</f>
        <v>5624.8146990049927</v>
      </c>
      <c r="HK133" s="147">
        <f>PV(0.05,'PV factor'!AB323,,-EH133)</f>
        <v>5356.9663800047538</v>
      </c>
      <c r="HL133" s="147">
        <f>PV(0.05,'PV factor'!AC323,,-EI133)</f>
        <v>5101.8727428616712</v>
      </c>
      <c r="HM133" s="147">
        <f>PV(0.05,'PV factor'!AD323,,-EJ133)</f>
        <v>4858.9264217730197</v>
      </c>
      <c r="HN133" s="147">
        <f>PV(0.05,'PV factor'!AE323,,-EK133)</f>
        <v>4627.5489731171629</v>
      </c>
      <c r="HO133" s="147">
        <f>PV(0.05,'PV factor'!AF323,,-EL133)</f>
        <v>4407.1894982068197</v>
      </c>
      <c r="HP133" s="147">
        <f>PV(0.05,'PV factor'!AG323,,-EM133)</f>
        <v>4197.3233316255428</v>
      </c>
      <c r="HQ133" s="147">
        <f>PV(0.05,'PV factor'!AH323,,-EN133)</f>
        <v>3997.4507920243268</v>
      </c>
      <c r="HR133" s="147">
        <f>PV(0.05,'PV factor'!AI323,,-EO133)</f>
        <v>3807.0959924041208</v>
      </c>
      <c r="HS133" s="147">
        <f>PV(0.05,'PV factor'!AJ323,,-EP133)</f>
        <v>3625.8057070515433</v>
      </c>
      <c r="HT133" s="147">
        <f>PV(0.05,'PV factor'!AK323,,-EQ133)</f>
        <v>3453.1482924300417</v>
      </c>
      <c r="HU133" s="147">
        <f>PV(0.05,'PV factor'!AL323,,-ER133)</f>
        <v>3288.7126594571823</v>
      </c>
      <c r="HV133" s="147">
        <f>PV(0.05,'PV factor'!AM323,,-ES133)</f>
        <v>3132.1072947211264</v>
      </c>
      <c r="HW133" s="147">
        <f>PV(0.05,'PV factor'!AN323,,-ET133)</f>
        <v>2982.9593283058339</v>
      </c>
      <c r="HX133" s="147">
        <f>PV(0.05,'PV factor'!AO323,,-EU133)</f>
        <v>2840.9136460055565</v>
      </c>
      <c r="HY133" s="147">
        <f>PV(0.05,'PV factor'!AP323,,-EV133)</f>
        <v>2705.6320438148155</v>
      </c>
      <c r="HZ133" s="147">
        <f t="shared" si="263"/>
        <v>43233.015050313399</v>
      </c>
      <c r="IA133" s="147">
        <f t="shared" si="264"/>
        <v>147080.66531780595</v>
      </c>
      <c r="IB133" s="401">
        <f t="shared" si="265"/>
        <v>3.4020450608554018</v>
      </c>
    </row>
    <row r="134" spans="1:236" ht="90" customHeight="1" x14ac:dyDescent="0.2">
      <c r="A134" s="276" t="s">
        <v>634</v>
      </c>
      <c r="B134" s="277" t="s">
        <v>1167</v>
      </c>
      <c r="C134" s="277" t="s">
        <v>1322</v>
      </c>
      <c r="D134" s="99"/>
      <c r="E134" s="277" t="s">
        <v>1323</v>
      </c>
      <c r="F134" s="200" t="s">
        <v>1324</v>
      </c>
      <c r="G134" s="103"/>
      <c r="H134" s="99" t="s">
        <v>77</v>
      </c>
      <c r="I134" s="103"/>
      <c r="J134" s="103">
        <v>5</v>
      </c>
      <c r="K134" s="227" t="s">
        <v>79</v>
      </c>
      <c r="L134" s="98">
        <v>102474</v>
      </c>
      <c r="M134" s="99" t="s">
        <v>1194</v>
      </c>
      <c r="N134" s="99" t="s">
        <v>147</v>
      </c>
      <c r="O134" s="90" t="s">
        <v>148</v>
      </c>
      <c r="P134" s="99" t="s">
        <v>300</v>
      </c>
      <c r="Q134" s="112" t="s">
        <v>100</v>
      </c>
      <c r="R134" s="99" t="s">
        <v>84</v>
      </c>
      <c r="S134" s="99" t="s">
        <v>99</v>
      </c>
      <c r="T134" s="99" t="s">
        <v>366</v>
      </c>
      <c r="U134" s="99" t="s">
        <v>87</v>
      </c>
      <c r="V134" s="102">
        <v>1</v>
      </c>
      <c r="W134" s="278">
        <v>385000</v>
      </c>
      <c r="X134" s="278">
        <v>0</v>
      </c>
      <c r="Y134" s="278">
        <v>0</v>
      </c>
      <c r="Z134" s="278">
        <v>0</v>
      </c>
      <c r="AA134" s="278">
        <v>385000</v>
      </c>
      <c r="AB134" s="278">
        <v>0</v>
      </c>
      <c r="AC134" s="278">
        <v>0</v>
      </c>
      <c r="AD134" s="278">
        <v>0</v>
      </c>
      <c r="AE134" s="278">
        <v>0</v>
      </c>
      <c r="AF134" s="278">
        <v>0</v>
      </c>
      <c r="AG134" s="278">
        <v>0</v>
      </c>
      <c r="AH134" s="278">
        <v>0</v>
      </c>
      <c r="AI134" s="100" t="s">
        <v>88</v>
      </c>
      <c r="AJ134" s="278">
        <v>0</v>
      </c>
      <c r="AK134" s="278">
        <v>0</v>
      </c>
      <c r="AL134" s="278">
        <v>0</v>
      </c>
      <c r="AM134" s="278">
        <v>0</v>
      </c>
      <c r="AN134" s="278">
        <v>0</v>
      </c>
      <c r="AO134" s="278">
        <v>0</v>
      </c>
      <c r="AP134" s="278">
        <v>0</v>
      </c>
      <c r="AQ134" s="278">
        <v>0</v>
      </c>
      <c r="AR134" s="278">
        <v>0</v>
      </c>
      <c r="AS134" s="278">
        <v>0</v>
      </c>
      <c r="AT134" s="278">
        <v>0</v>
      </c>
      <c r="AU134" s="279"/>
      <c r="AV134" s="230">
        <f t="shared" si="231"/>
        <v>0</v>
      </c>
      <c r="AW134" s="230">
        <f t="shared" si="232"/>
        <v>0</v>
      </c>
      <c r="AX134" s="230" t="str">
        <f t="shared" si="233"/>
        <v>E2</v>
      </c>
      <c r="AY134" s="141">
        <f t="shared" si="234"/>
        <v>6</v>
      </c>
      <c r="AZ134" s="70">
        <f t="shared" si="235"/>
        <v>1</v>
      </c>
      <c r="BA134" s="70">
        <f t="shared" si="236"/>
        <v>1</v>
      </c>
      <c r="BB134" s="70">
        <f t="shared" si="237"/>
        <v>1</v>
      </c>
      <c r="BC134" s="70">
        <f t="shared" si="238"/>
        <v>0</v>
      </c>
      <c r="BD134" s="70">
        <f t="shared" si="239"/>
        <v>0</v>
      </c>
      <c r="BE134" s="70">
        <f t="shared" si="240"/>
        <v>1</v>
      </c>
      <c r="BF134" s="70">
        <f t="shared" si="241"/>
        <v>1</v>
      </c>
      <c r="BG134" s="71">
        <f t="shared" si="242"/>
        <v>0</v>
      </c>
      <c r="BH134" s="71">
        <f t="shared" si="243"/>
        <v>1</v>
      </c>
      <c r="BI134" s="71">
        <f t="shared" si="244"/>
        <v>0</v>
      </c>
      <c r="BJ134" s="71">
        <f t="shared" si="245"/>
        <v>1</v>
      </c>
      <c r="BK134" s="71">
        <f t="shared" si="246"/>
        <v>0</v>
      </c>
      <c r="BL134" s="70">
        <f t="shared" si="247"/>
        <v>0</v>
      </c>
      <c r="BM134" s="70">
        <f t="shared" si="248"/>
        <v>1</v>
      </c>
      <c r="BN134" s="70">
        <f t="shared" si="249"/>
        <v>1</v>
      </c>
      <c r="BO134" s="70">
        <f t="shared" si="250"/>
        <v>0</v>
      </c>
      <c r="BP134" s="144">
        <f t="shared" si="251"/>
        <v>0</v>
      </c>
      <c r="BQ134" s="144">
        <f t="shared" si="252"/>
        <v>0</v>
      </c>
      <c r="BR134" s="144">
        <f t="shared" si="253"/>
        <v>385000</v>
      </c>
      <c r="BS134" s="144">
        <f t="shared" si="254"/>
        <v>0</v>
      </c>
      <c r="BT134" s="144">
        <f t="shared" si="255"/>
        <v>0</v>
      </c>
      <c r="BU134" s="144">
        <f t="shared" si="256"/>
        <v>0</v>
      </c>
      <c r="BV134" s="144">
        <f t="shared" si="257"/>
        <v>0</v>
      </c>
      <c r="BW134" s="144">
        <f t="shared" si="258"/>
        <v>0</v>
      </c>
      <c r="BX134" s="144">
        <f t="shared" si="259"/>
        <v>0</v>
      </c>
      <c r="BY134" s="144">
        <f t="shared" si="260"/>
        <v>0</v>
      </c>
      <c r="BZ134" s="9">
        <v>0</v>
      </c>
      <c r="CA134" s="9">
        <v>0</v>
      </c>
      <c r="CB134" s="9">
        <v>0</v>
      </c>
      <c r="CC134" s="9">
        <v>0</v>
      </c>
      <c r="CD134" s="9">
        <v>0</v>
      </c>
      <c r="CE134" s="9">
        <v>0</v>
      </c>
      <c r="CF134" s="9">
        <v>0</v>
      </c>
      <c r="CG134" s="9">
        <v>0</v>
      </c>
      <c r="CH134" s="9">
        <v>0</v>
      </c>
      <c r="CI134" s="9">
        <v>0</v>
      </c>
      <c r="CJ134" s="9">
        <v>0</v>
      </c>
      <c r="CK134" s="9">
        <v>0</v>
      </c>
      <c r="CL134" s="9">
        <v>0</v>
      </c>
      <c r="CM134" s="9">
        <v>0</v>
      </c>
      <c r="CN134" s="9">
        <v>0</v>
      </c>
      <c r="CO134" s="9">
        <v>0</v>
      </c>
      <c r="CP134" s="9">
        <v>0</v>
      </c>
      <c r="CQ134" s="9">
        <v>0</v>
      </c>
      <c r="CR134" s="9">
        <v>0</v>
      </c>
      <c r="CS134" s="9">
        <v>0</v>
      </c>
      <c r="CT134" s="9">
        <v>0</v>
      </c>
      <c r="CU134" s="9">
        <v>0</v>
      </c>
      <c r="CV134" s="9">
        <v>0</v>
      </c>
      <c r="CW134" s="9">
        <v>0</v>
      </c>
      <c r="CX134" s="9">
        <v>0</v>
      </c>
      <c r="CY134" s="9">
        <v>0</v>
      </c>
      <c r="CZ134" s="9">
        <v>0</v>
      </c>
      <c r="DA134" s="9">
        <v>0</v>
      </c>
      <c r="DB134" s="9">
        <v>0</v>
      </c>
      <c r="DC134" s="9">
        <v>0</v>
      </c>
      <c r="DD134" s="9">
        <v>0</v>
      </c>
      <c r="DE134" s="9">
        <v>0</v>
      </c>
      <c r="DF134" s="9">
        <v>0</v>
      </c>
      <c r="DG134" s="144">
        <f t="shared" si="261"/>
        <v>102474</v>
      </c>
      <c r="DH134" s="144">
        <f t="shared" ref="DH134:EW134" si="267">DG134</f>
        <v>102474</v>
      </c>
      <c r="DI134" s="144">
        <f t="shared" si="267"/>
        <v>102474</v>
      </c>
      <c r="DJ134" s="144">
        <f t="shared" si="267"/>
        <v>102474</v>
      </c>
      <c r="DK134" s="144">
        <f t="shared" si="267"/>
        <v>102474</v>
      </c>
      <c r="DL134" s="144">
        <f t="shared" si="267"/>
        <v>102474</v>
      </c>
      <c r="DM134" s="144">
        <f t="shared" si="267"/>
        <v>102474</v>
      </c>
      <c r="DN134" s="144">
        <f t="shared" si="267"/>
        <v>102474</v>
      </c>
      <c r="DO134" s="144">
        <f t="shared" si="267"/>
        <v>102474</v>
      </c>
      <c r="DP134" s="144">
        <f t="shared" si="267"/>
        <v>102474</v>
      </c>
      <c r="DQ134" s="144">
        <f t="shared" si="267"/>
        <v>102474</v>
      </c>
      <c r="DR134" s="144">
        <f t="shared" si="267"/>
        <v>102474</v>
      </c>
      <c r="DS134" s="144">
        <f t="shared" si="267"/>
        <v>102474</v>
      </c>
      <c r="DT134" s="144">
        <f t="shared" si="267"/>
        <v>102474</v>
      </c>
      <c r="DU134" s="144">
        <f t="shared" si="267"/>
        <v>102474</v>
      </c>
      <c r="DV134" s="144">
        <f t="shared" si="267"/>
        <v>102474</v>
      </c>
      <c r="DW134" s="144">
        <f t="shared" si="267"/>
        <v>102474</v>
      </c>
      <c r="DX134" s="144">
        <f t="shared" si="267"/>
        <v>102474</v>
      </c>
      <c r="DY134" s="144">
        <f t="shared" si="267"/>
        <v>102474</v>
      </c>
      <c r="DZ134" s="144">
        <f t="shared" si="267"/>
        <v>102474</v>
      </c>
      <c r="EA134" s="144">
        <f t="shared" si="267"/>
        <v>102474</v>
      </c>
      <c r="EB134" s="144">
        <f t="shared" si="267"/>
        <v>102474</v>
      </c>
      <c r="EC134" s="144">
        <f t="shared" si="267"/>
        <v>102474</v>
      </c>
      <c r="ED134" s="144">
        <f t="shared" si="267"/>
        <v>102474</v>
      </c>
      <c r="EE134" s="144">
        <f t="shared" si="267"/>
        <v>102474</v>
      </c>
      <c r="EF134" s="144">
        <f t="shared" si="267"/>
        <v>102474</v>
      </c>
      <c r="EG134" s="144">
        <f t="shared" si="267"/>
        <v>102474</v>
      </c>
      <c r="EH134" s="144">
        <f t="shared" si="267"/>
        <v>102474</v>
      </c>
      <c r="EI134" s="144">
        <f t="shared" si="267"/>
        <v>102474</v>
      </c>
      <c r="EJ134" s="144">
        <f t="shared" si="267"/>
        <v>102474</v>
      </c>
      <c r="EK134" s="144">
        <f t="shared" si="267"/>
        <v>102474</v>
      </c>
      <c r="EL134" s="144">
        <f t="shared" si="267"/>
        <v>102474</v>
      </c>
      <c r="EM134" s="144">
        <f t="shared" si="267"/>
        <v>102474</v>
      </c>
      <c r="EN134" s="144">
        <f t="shared" si="267"/>
        <v>102474</v>
      </c>
      <c r="EO134" s="144">
        <f t="shared" si="267"/>
        <v>102474</v>
      </c>
      <c r="EP134" s="144">
        <f t="shared" si="267"/>
        <v>102474</v>
      </c>
      <c r="EQ134" s="144">
        <f t="shared" si="267"/>
        <v>102474</v>
      </c>
      <c r="ER134" s="144">
        <f t="shared" si="267"/>
        <v>102474</v>
      </c>
      <c r="ES134" s="144">
        <f t="shared" si="267"/>
        <v>102474</v>
      </c>
      <c r="ET134" s="144">
        <f t="shared" si="267"/>
        <v>102474</v>
      </c>
      <c r="EU134" s="144">
        <f t="shared" si="267"/>
        <v>102474</v>
      </c>
      <c r="EV134" s="144">
        <f t="shared" si="267"/>
        <v>102474</v>
      </c>
      <c r="EW134" s="144">
        <f t="shared" si="267"/>
        <v>102474</v>
      </c>
      <c r="EX134" s="147">
        <f>PV(0.05,'PV factor'!C154,,-BR134)</f>
        <v>349206.34920634917</v>
      </c>
      <c r="EY134" s="147">
        <f>PV(0.05,'PV factor'!D154,,-BS134)</f>
        <v>0</v>
      </c>
      <c r="EZ134" s="147">
        <f>PV(0.05,'PV factor'!E154,,-BT134)</f>
        <v>0</v>
      </c>
      <c r="FA134" s="147">
        <f>PV(0.05,'PV factor'!F154,,-BU134)</f>
        <v>0</v>
      </c>
      <c r="FB134" s="147">
        <f>PV(0.05,'PV factor'!G154,,-BV134)</f>
        <v>0</v>
      </c>
      <c r="FC134" s="147">
        <f>PV(0.05,'PV factor'!H154,,-BW134)</f>
        <v>0</v>
      </c>
      <c r="FD134" s="147">
        <f>PV(0.05,'PV factor'!I154,,-BX134)</f>
        <v>0</v>
      </c>
      <c r="FE134" s="147">
        <f>PV(0.05,'PV factor'!J154,,-BY134)</f>
        <v>0</v>
      </c>
      <c r="FF134" s="147">
        <f>PV(0.05,'PV factor'!K154,,-BZ134)</f>
        <v>0</v>
      </c>
      <c r="FG134" s="147">
        <f>PV(0.05,'PV factor'!L154,,-CA134)</f>
        <v>0</v>
      </c>
      <c r="FH134" s="147">
        <f>PV(0.05,'PV factor'!M154,,-CB134)</f>
        <v>0</v>
      </c>
      <c r="FI134" s="147">
        <f>PV(0.05,'PV factor'!N154,,-CC134)</f>
        <v>0</v>
      </c>
      <c r="FJ134" s="147">
        <f>PV(0.05,'PV factor'!O154,,-CD134)</f>
        <v>0</v>
      </c>
      <c r="FK134" s="147">
        <f>PV(0.05,'PV factor'!P154,,-CE134)</f>
        <v>0</v>
      </c>
      <c r="FL134" s="147">
        <f>PV(0.05,'PV factor'!Q154,,-CF134)</f>
        <v>0</v>
      </c>
      <c r="FM134" s="147">
        <f>PV(0.05,'PV factor'!R154,,-CG134)</f>
        <v>0</v>
      </c>
      <c r="FN134" s="147">
        <f>PV(0.05,'PV factor'!S154,,-CH134)</f>
        <v>0</v>
      </c>
      <c r="FO134" s="147">
        <f>PV(0.05,'PV factor'!T154,,-CI134)</f>
        <v>0</v>
      </c>
      <c r="FP134" s="147">
        <f>PV(0.05,'PV factor'!U154,,-CJ134)</f>
        <v>0</v>
      </c>
      <c r="FQ134" s="147">
        <f>PV(0.05,'PV factor'!V154,,-CK134)</f>
        <v>0</v>
      </c>
      <c r="FR134" s="147">
        <f>PV(0.05,'PV factor'!W154,,-CL134)</f>
        <v>0</v>
      </c>
      <c r="FS134" s="147">
        <f>PV(0.05,'PV factor'!X154,,-CM134)</f>
        <v>0</v>
      </c>
      <c r="FT134" s="147">
        <f>PV(0.05,'PV factor'!Y154,,-CN134)</f>
        <v>0</v>
      </c>
      <c r="FU134" s="147">
        <f>PV(0.05,'PV factor'!Z154,,-CO134)</f>
        <v>0</v>
      </c>
      <c r="FV134" s="147">
        <f>PV(0.05,'PV factor'!AA154,,-CP134)</f>
        <v>0</v>
      </c>
      <c r="FW134" s="147">
        <f>PV(0.05,'PV factor'!AB154,,-CQ134)</f>
        <v>0</v>
      </c>
      <c r="FX134" s="147">
        <f>PV(0.05,'PV factor'!AC154,,-CR134)</f>
        <v>0</v>
      </c>
      <c r="FY134" s="147">
        <f>PV(0.05,'PV factor'!AD154,,-CS134)</f>
        <v>0</v>
      </c>
      <c r="FZ134" s="147">
        <f>PV(0.05,'PV factor'!AE154,,-CT134)</f>
        <v>0</v>
      </c>
      <c r="GA134" s="147">
        <f>PV(0.05,'PV factor'!AF154,,-CU134)</f>
        <v>0</v>
      </c>
      <c r="GB134" s="147">
        <f>PV(0.05,'PV factor'!AG154,,-CV134)</f>
        <v>0</v>
      </c>
      <c r="GC134" s="147">
        <f>PV(0.05,'PV factor'!AH154,,-CW134)</f>
        <v>0</v>
      </c>
      <c r="GD134" s="147">
        <f>PV(0.05,'PV factor'!AI154,,-CX134)</f>
        <v>0</v>
      </c>
      <c r="GE134" s="147">
        <f>PV(0.05,'PV factor'!AJ154,,-CY134)</f>
        <v>0</v>
      </c>
      <c r="GF134" s="147">
        <f>PV(0.05,'PV factor'!AK154,,-CZ134)</f>
        <v>0</v>
      </c>
      <c r="GG134" s="147">
        <f>PV(0.05,'PV factor'!AL154,,-DA134)</f>
        <v>0</v>
      </c>
      <c r="GH134" s="147">
        <f>PV(0.05,'PV factor'!AM154,,-DB134)</f>
        <v>0</v>
      </c>
      <c r="GI134" s="147">
        <f>PV(0.05,'PV factor'!AN154,,-DC134)</f>
        <v>0</v>
      </c>
      <c r="GJ134" s="147">
        <f>PV(0.05,'PV factor'!AO154,,-DD134)</f>
        <v>0</v>
      </c>
      <c r="GK134" s="147">
        <f>PV(0.05,'PV factor'!AP154,,-DE134)</f>
        <v>0</v>
      </c>
      <c r="GL134" s="147">
        <f>PV(0.05,'PV factor'!C154,,-DI134)</f>
        <v>92946.938775510207</v>
      </c>
      <c r="GM134" s="147">
        <f>PV(0.05,'PV factor'!D154,,-DJ134)</f>
        <v>88520.894071914474</v>
      </c>
      <c r="GN134" s="147">
        <f>PV(0.05,'PV factor'!E154,,-DK134)</f>
        <v>84305.613401823313</v>
      </c>
      <c r="GO134" s="147">
        <f>PV(0.05,'PV factor'!F154,,-DL134)</f>
        <v>80291.060382688869</v>
      </c>
      <c r="GP134" s="147">
        <f>PV(0.05,'PV factor'!G154,,-DM134)</f>
        <v>76467.676554941791</v>
      </c>
      <c r="GQ134" s="147">
        <f>PV(0.05,'PV factor'!H154,,-DN134)</f>
        <v>72826.358623754058</v>
      </c>
      <c r="GR134" s="147">
        <f>PV(0.05,'PV factor'!I154,,-DO134)</f>
        <v>69358.436784527687</v>
      </c>
      <c r="GS134" s="147">
        <f>PV(0.05,'PV factor'!J154,,-DP134)</f>
        <v>66055.654080502558</v>
      </c>
      <c r="GT134" s="147">
        <f>PV(0.05,'PV factor'!K154,,-DQ134)</f>
        <v>62910.146743335768</v>
      </c>
      <c r="GU134" s="147">
        <f>PV(0.05,'PV factor'!L154,,-DR134)</f>
        <v>59914.425469843583</v>
      </c>
      <c r="GV134" s="147">
        <f>PV(0.05,'PV factor'!M154,,-DS134)</f>
        <v>57061.357590327236</v>
      </c>
      <c r="GW134" s="147">
        <f>PV(0.05,'PV factor'!N154,,-DT134)</f>
        <v>54344.150086025926</v>
      </c>
      <c r="GX134" s="147">
        <f>PV(0.05,'PV factor'!O154,,-DU134)</f>
        <v>51756.333415262801</v>
      </c>
      <c r="GY134" s="147">
        <f>PV(0.05,'PV factor'!P154,,-DV134)</f>
        <v>49291.746109774082</v>
      </c>
      <c r="GZ134" s="147">
        <f>PV(0.05,'PV factor'!Q154,,-DW134)</f>
        <v>46944.520104546747</v>
      </c>
      <c r="HA134" s="147">
        <f>PV(0.05,'PV factor'!R154,,-DX134)</f>
        <v>44709.066766234988</v>
      </c>
      <c r="HB134" s="147">
        <f>PV(0.05,'PV factor'!S154,,-DY134)</f>
        <v>42580.063586890465</v>
      </c>
      <c r="HC134" s="147">
        <f>PV(0.05,'PV factor'!T154,,-DZ134)</f>
        <v>40552.441511324258</v>
      </c>
      <c r="HD134" s="147">
        <f>PV(0.05,'PV factor'!U154,,-EA134)</f>
        <v>38621.372867927865</v>
      </c>
      <c r="HE134" s="147">
        <f>PV(0.05,'PV factor'!V154,,-EB134)</f>
        <v>36782.259874217016</v>
      </c>
      <c r="HF134" s="147">
        <f>PV(0.05,'PV factor'!W154,,-EC134)</f>
        <v>35030.72368973049</v>
      </c>
      <c r="HG134" s="147">
        <f>PV(0.05,'PV factor'!X154,,-ED134)</f>
        <v>33362.59399021951</v>
      </c>
      <c r="HH134" s="147">
        <f>PV(0.05,'PV factor'!Y154,,-EE134)</f>
        <v>31773.899038304298</v>
      </c>
      <c r="HI134" s="147">
        <f>PV(0.05,'PV factor'!Z154,,-EF134)</f>
        <v>30260.856226956472</v>
      </c>
      <c r="HJ134" s="147">
        <f>PV(0.05,'PV factor'!AA154,,-EG134)</f>
        <v>28819.863073291879</v>
      </c>
      <c r="HK134" s="147">
        <f>PV(0.05,'PV factor'!AB154,,-EH134)</f>
        <v>27447.488641230357</v>
      </c>
      <c r="HL134" s="147">
        <f>PV(0.05,'PV factor'!AC154,,-EI134)</f>
        <v>26140.465372600345</v>
      </c>
      <c r="HM134" s="147">
        <f>PV(0.05,'PV factor'!AD154,,-EJ134)</f>
        <v>24895.681307238418</v>
      </c>
      <c r="HN134" s="147">
        <f>PV(0.05,'PV factor'!AE154,,-EK134)</f>
        <v>23710.172673560406</v>
      </c>
      <c r="HO134" s="147">
        <f>PV(0.05,'PV factor'!AF154,,-EL134)</f>
        <v>22581.116831962285</v>
      </c>
      <c r="HP134" s="147">
        <f>PV(0.05,'PV factor'!AG154,,-EM134)</f>
        <v>21505.825554249797</v>
      </c>
      <c r="HQ134" s="147">
        <f>PV(0.05,'PV factor'!AH154,,-EN134)</f>
        <v>20481.738623095043</v>
      </c>
      <c r="HR134" s="147">
        <f>PV(0.05,'PV factor'!AI154,,-EO134)</f>
        <v>19506.417736280993</v>
      </c>
      <c r="HS134" s="147">
        <f>PV(0.05,'PV factor'!AJ154,,-EP134)</f>
        <v>18577.54070121999</v>
      </c>
      <c r="HT134" s="147">
        <f>PV(0.05,'PV factor'!AK154,,-EQ134)</f>
        <v>17692.895905923804</v>
      </c>
      <c r="HU134" s="147">
        <f>PV(0.05,'PV factor'!AL154,,-ER134)</f>
        <v>16850.377053260763</v>
      </c>
      <c r="HV134" s="147">
        <f>PV(0.05,'PV factor'!AM154,,-ES134)</f>
        <v>16047.978145962636</v>
      </c>
      <c r="HW134" s="147">
        <f>PV(0.05,'PV factor'!AN154,,-ET134)</f>
        <v>15283.788710440602</v>
      </c>
      <c r="HX134" s="147">
        <f>PV(0.05,'PV factor'!AO154,,-EU134)</f>
        <v>14555.98924803867</v>
      </c>
      <c r="HY134" s="147">
        <f>PV(0.05,'PV factor'!AP154,,-EV134)</f>
        <v>13862.846902893971</v>
      </c>
      <c r="HZ134" s="147">
        <f t="shared" si="263"/>
        <v>349206.34920634917</v>
      </c>
      <c r="IA134" s="147">
        <f t="shared" si="264"/>
        <v>422532.18318687868</v>
      </c>
      <c r="IB134" s="401">
        <f t="shared" si="265"/>
        <v>1.2099785245806072</v>
      </c>
    </row>
    <row r="135" spans="1:236" s="180" customFormat="1" ht="90" customHeight="1" x14ac:dyDescent="0.25">
      <c r="A135" s="231" t="s">
        <v>784</v>
      </c>
      <c r="B135" s="85" t="s">
        <v>785</v>
      </c>
      <c r="C135" s="85" t="s">
        <v>786</v>
      </c>
      <c r="D135" s="199">
        <v>1</v>
      </c>
      <c r="E135" s="507" t="s">
        <v>3565</v>
      </c>
      <c r="F135" s="85" t="s">
        <v>787</v>
      </c>
      <c r="G135" s="95" t="s">
        <v>788</v>
      </c>
      <c r="H135" s="90" t="s">
        <v>77</v>
      </c>
      <c r="I135" s="95" t="s">
        <v>789</v>
      </c>
      <c r="J135" s="90">
        <v>40</v>
      </c>
      <c r="K135" s="227" t="s">
        <v>94</v>
      </c>
      <c r="L135" s="74">
        <v>24000</v>
      </c>
      <c r="M135" s="85" t="s">
        <v>846</v>
      </c>
      <c r="N135" s="90" t="s">
        <v>96</v>
      </c>
      <c r="O135" s="90" t="s">
        <v>217</v>
      </c>
      <c r="P135" s="90" t="s">
        <v>460</v>
      </c>
      <c r="Q135" s="112" t="s">
        <v>100</v>
      </c>
      <c r="R135" s="90" t="s">
        <v>226</v>
      </c>
      <c r="S135" s="90" t="s">
        <v>790</v>
      </c>
      <c r="T135" s="90" t="s">
        <v>791</v>
      </c>
      <c r="U135" s="90" t="s">
        <v>100</v>
      </c>
      <c r="V135" s="193">
        <v>1</v>
      </c>
      <c r="W135" s="192">
        <v>130000</v>
      </c>
      <c r="X135" s="192">
        <v>13500</v>
      </c>
      <c r="Y135" s="192">
        <v>0</v>
      </c>
      <c r="Z135" s="192">
        <v>0</v>
      </c>
      <c r="AA135" s="192">
        <v>130000</v>
      </c>
      <c r="AB135" s="192">
        <v>0</v>
      </c>
      <c r="AC135" s="192">
        <v>0</v>
      </c>
      <c r="AD135" s="192">
        <v>0</v>
      </c>
      <c r="AE135" s="192">
        <v>0</v>
      </c>
      <c r="AF135" s="192">
        <v>0</v>
      </c>
      <c r="AG135" s="192">
        <v>0</v>
      </c>
      <c r="AH135" s="192">
        <v>0</v>
      </c>
      <c r="AI135" s="90" t="s">
        <v>88</v>
      </c>
      <c r="AJ135" s="192">
        <v>0</v>
      </c>
      <c r="AK135" s="192">
        <v>0</v>
      </c>
      <c r="AL135" s="192">
        <v>0</v>
      </c>
      <c r="AM135" s="192">
        <v>0</v>
      </c>
      <c r="AN135" s="192">
        <v>0</v>
      </c>
      <c r="AO135" s="192">
        <v>0</v>
      </c>
      <c r="AP135" s="192">
        <v>0</v>
      </c>
      <c r="AQ135" s="192">
        <v>0</v>
      </c>
      <c r="AR135" s="192">
        <v>0</v>
      </c>
      <c r="AS135" s="192">
        <v>0</v>
      </c>
      <c r="AT135" s="192">
        <v>0</v>
      </c>
      <c r="AU135" s="95"/>
      <c r="AV135" s="230">
        <f t="shared" si="231"/>
        <v>1</v>
      </c>
      <c r="AW135" s="230">
        <f t="shared" si="232"/>
        <v>0</v>
      </c>
      <c r="AX135" s="230" t="str">
        <f t="shared" si="233"/>
        <v>B4</v>
      </c>
      <c r="AY135" s="141">
        <f t="shared" si="234"/>
        <v>7</v>
      </c>
      <c r="AZ135" s="70">
        <f t="shared" si="235"/>
        <v>1</v>
      </c>
      <c r="BA135" s="70">
        <f t="shared" si="236"/>
        <v>1</v>
      </c>
      <c r="BB135" s="70">
        <f t="shared" si="237"/>
        <v>0</v>
      </c>
      <c r="BC135" s="70">
        <f t="shared" si="238"/>
        <v>1</v>
      </c>
      <c r="BD135" s="70">
        <f t="shared" si="239"/>
        <v>1</v>
      </c>
      <c r="BE135" s="70">
        <f t="shared" si="240"/>
        <v>1</v>
      </c>
      <c r="BF135" s="70">
        <f t="shared" si="241"/>
        <v>1</v>
      </c>
      <c r="BG135" s="71">
        <f t="shared" si="242"/>
        <v>0</v>
      </c>
      <c r="BH135" s="71">
        <f t="shared" si="243"/>
        <v>0</v>
      </c>
      <c r="BI135" s="71">
        <f t="shared" si="244"/>
        <v>0</v>
      </c>
      <c r="BJ135" s="71">
        <f t="shared" si="245"/>
        <v>0</v>
      </c>
      <c r="BK135" s="71">
        <f t="shared" si="246"/>
        <v>0</v>
      </c>
      <c r="BL135" s="70">
        <f t="shared" si="247"/>
        <v>1</v>
      </c>
      <c r="BM135" s="70">
        <f t="shared" si="248"/>
        <v>1</v>
      </c>
      <c r="BN135" s="70">
        <f t="shared" si="249"/>
        <v>0</v>
      </c>
      <c r="BO135" s="70">
        <f t="shared" si="250"/>
        <v>1</v>
      </c>
      <c r="BP135" s="144">
        <f t="shared" si="251"/>
        <v>0</v>
      </c>
      <c r="BQ135" s="144">
        <f t="shared" si="252"/>
        <v>0</v>
      </c>
      <c r="BR135" s="144">
        <f t="shared" si="253"/>
        <v>130000</v>
      </c>
      <c r="BS135" s="144">
        <f t="shared" si="254"/>
        <v>0</v>
      </c>
      <c r="BT135" s="144">
        <f t="shared" si="255"/>
        <v>0</v>
      </c>
      <c r="BU135" s="144">
        <f t="shared" si="256"/>
        <v>0</v>
      </c>
      <c r="BV135" s="144">
        <f t="shared" si="257"/>
        <v>0</v>
      </c>
      <c r="BW135" s="144">
        <f t="shared" si="258"/>
        <v>0</v>
      </c>
      <c r="BX135" s="144">
        <f t="shared" si="259"/>
        <v>0</v>
      </c>
      <c r="BY135" s="144">
        <f t="shared" si="260"/>
        <v>0</v>
      </c>
      <c r="BZ135" s="9">
        <v>0</v>
      </c>
      <c r="CA135" s="9">
        <v>0</v>
      </c>
      <c r="CB135" s="9">
        <v>0</v>
      </c>
      <c r="CC135" s="9">
        <v>0</v>
      </c>
      <c r="CD135" s="9">
        <v>0</v>
      </c>
      <c r="CE135" s="9">
        <v>0</v>
      </c>
      <c r="CF135" s="9">
        <v>0</v>
      </c>
      <c r="CG135" s="9">
        <v>0</v>
      </c>
      <c r="CH135" s="9">
        <v>0</v>
      </c>
      <c r="CI135" s="9">
        <v>0</v>
      </c>
      <c r="CJ135" s="9">
        <v>0</v>
      </c>
      <c r="CK135" s="9">
        <v>0</v>
      </c>
      <c r="CL135" s="9">
        <v>0</v>
      </c>
      <c r="CM135" s="9">
        <v>0</v>
      </c>
      <c r="CN135" s="9">
        <v>0</v>
      </c>
      <c r="CO135" s="9">
        <v>0</v>
      </c>
      <c r="CP135" s="9">
        <v>0</v>
      </c>
      <c r="CQ135" s="9">
        <v>0</v>
      </c>
      <c r="CR135" s="9">
        <v>0</v>
      </c>
      <c r="CS135" s="9">
        <v>0</v>
      </c>
      <c r="CT135" s="9">
        <v>0</v>
      </c>
      <c r="CU135" s="9">
        <v>0</v>
      </c>
      <c r="CV135" s="9">
        <v>0</v>
      </c>
      <c r="CW135" s="9">
        <v>0</v>
      </c>
      <c r="CX135" s="9">
        <v>0</v>
      </c>
      <c r="CY135" s="9">
        <v>0</v>
      </c>
      <c r="CZ135" s="9">
        <v>0</v>
      </c>
      <c r="DA135" s="9">
        <v>0</v>
      </c>
      <c r="DB135" s="9">
        <v>0</v>
      </c>
      <c r="DC135" s="9">
        <v>0</v>
      </c>
      <c r="DD135" s="9">
        <v>0</v>
      </c>
      <c r="DE135" s="9">
        <v>0</v>
      </c>
      <c r="DF135" s="9">
        <v>0</v>
      </c>
      <c r="DG135" s="144">
        <f t="shared" si="261"/>
        <v>24000</v>
      </c>
      <c r="DH135" s="144">
        <f t="shared" ref="DH135:EW135" si="268">DG135</f>
        <v>24000</v>
      </c>
      <c r="DI135" s="144">
        <f t="shared" si="268"/>
        <v>24000</v>
      </c>
      <c r="DJ135" s="144">
        <f t="shared" si="268"/>
        <v>24000</v>
      </c>
      <c r="DK135" s="144">
        <f t="shared" si="268"/>
        <v>24000</v>
      </c>
      <c r="DL135" s="144">
        <f t="shared" si="268"/>
        <v>24000</v>
      </c>
      <c r="DM135" s="144">
        <f t="shared" si="268"/>
        <v>24000</v>
      </c>
      <c r="DN135" s="144">
        <f t="shared" si="268"/>
        <v>24000</v>
      </c>
      <c r="DO135" s="144">
        <f t="shared" si="268"/>
        <v>24000</v>
      </c>
      <c r="DP135" s="144">
        <f t="shared" si="268"/>
        <v>24000</v>
      </c>
      <c r="DQ135" s="144">
        <f t="shared" si="268"/>
        <v>24000</v>
      </c>
      <c r="DR135" s="144">
        <f t="shared" si="268"/>
        <v>24000</v>
      </c>
      <c r="DS135" s="144">
        <f t="shared" si="268"/>
        <v>24000</v>
      </c>
      <c r="DT135" s="144">
        <f t="shared" si="268"/>
        <v>24000</v>
      </c>
      <c r="DU135" s="144">
        <f t="shared" si="268"/>
        <v>24000</v>
      </c>
      <c r="DV135" s="144">
        <f t="shared" si="268"/>
        <v>24000</v>
      </c>
      <c r="DW135" s="144">
        <f t="shared" si="268"/>
        <v>24000</v>
      </c>
      <c r="DX135" s="144">
        <f t="shared" si="268"/>
        <v>24000</v>
      </c>
      <c r="DY135" s="144">
        <f t="shared" si="268"/>
        <v>24000</v>
      </c>
      <c r="DZ135" s="144">
        <f t="shared" si="268"/>
        <v>24000</v>
      </c>
      <c r="EA135" s="144">
        <f t="shared" si="268"/>
        <v>24000</v>
      </c>
      <c r="EB135" s="144">
        <f t="shared" si="268"/>
        <v>24000</v>
      </c>
      <c r="EC135" s="144">
        <f t="shared" si="268"/>
        <v>24000</v>
      </c>
      <c r="ED135" s="144">
        <f t="shared" si="268"/>
        <v>24000</v>
      </c>
      <c r="EE135" s="144">
        <f t="shared" si="268"/>
        <v>24000</v>
      </c>
      <c r="EF135" s="144">
        <f t="shared" si="268"/>
        <v>24000</v>
      </c>
      <c r="EG135" s="144">
        <f t="shared" si="268"/>
        <v>24000</v>
      </c>
      <c r="EH135" s="144">
        <f t="shared" si="268"/>
        <v>24000</v>
      </c>
      <c r="EI135" s="144">
        <f t="shared" si="268"/>
        <v>24000</v>
      </c>
      <c r="EJ135" s="144">
        <f t="shared" si="268"/>
        <v>24000</v>
      </c>
      <c r="EK135" s="144">
        <f t="shared" si="268"/>
        <v>24000</v>
      </c>
      <c r="EL135" s="144">
        <f t="shared" si="268"/>
        <v>24000</v>
      </c>
      <c r="EM135" s="144">
        <f t="shared" si="268"/>
        <v>24000</v>
      </c>
      <c r="EN135" s="144">
        <f t="shared" si="268"/>
        <v>24000</v>
      </c>
      <c r="EO135" s="144">
        <f t="shared" si="268"/>
        <v>24000</v>
      </c>
      <c r="EP135" s="144">
        <f t="shared" si="268"/>
        <v>24000</v>
      </c>
      <c r="EQ135" s="144">
        <f t="shared" si="268"/>
        <v>24000</v>
      </c>
      <c r="ER135" s="144">
        <f t="shared" si="268"/>
        <v>24000</v>
      </c>
      <c r="ES135" s="144">
        <f t="shared" si="268"/>
        <v>24000</v>
      </c>
      <c r="ET135" s="144">
        <f t="shared" si="268"/>
        <v>24000</v>
      </c>
      <c r="EU135" s="144">
        <f t="shared" si="268"/>
        <v>24000</v>
      </c>
      <c r="EV135" s="144">
        <f t="shared" si="268"/>
        <v>24000</v>
      </c>
      <c r="EW135" s="144">
        <f t="shared" si="268"/>
        <v>24000</v>
      </c>
      <c r="EX135" s="147">
        <f>PV(0.05,'PV factor'!C59,,-BR135)</f>
        <v>117913.83219954648</v>
      </c>
      <c r="EY135" s="147">
        <f>PV(0.05,'PV factor'!D59,,-BS135)</f>
        <v>0</v>
      </c>
      <c r="EZ135" s="147">
        <f>PV(0.05,'PV factor'!E59,,-BT135)</f>
        <v>0</v>
      </c>
      <c r="FA135" s="147">
        <f>PV(0.05,'PV factor'!F59,,-BU135)</f>
        <v>0</v>
      </c>
      <c r="FB135" s="147">
        <f>PV(0.05,'PV factor'!G59,,-BV135)</f>
        <v>0</v>
      </c>
      <c r="FC135" s="147">
        <f>PV(0.05,'PV factor'!H59,,-BW135)</f>
        <v>0</v>
      </c>
      <c r="FD135" s="147">
        <f>PV(0.05,'PV factor'!I59,,-BX135)</f>
        <v>0</v>
      </c>
      <c r="FE135" s="147">
        <f>PV(0.05,'PV factor'!J59,,-BY135)</f>
        <v>0</v>
      </c>
      <c r="FF135" s="147">
        <f>PV(0.05,'PV factor'!K59,,-BZ135)</f>
        <v>0</v>
      </c>
      <c r="FG135" s="147">
        <f>PV(0.05,'PV factor'!L59,,-CA135)</f>
        <v>0</v>
      </c>
      <c r="FH135" s="147">
        <f>PV(0.05,'PV factor'!M59,,-CB135)</f>
        <v>0</v>
      </c>
      <c r="FI135" s="147">
        <f>PV(0.05,'PV factor'!N59,,-CC135)</f>
        <v>0</v>
      </c>
      <c r="FJ135" s="147">
        <f>PV(0.05,'PV factor'!O59,,-CD135)</f>
        <v>0</v>
      </c>
      <c r="FK135" s="147">
        <f>PV(0.05,'PV factor'!P59,,-CE135)</f>
        <v>0</v>
      </c>
      <c r="FL135" s="147">
        <f>PV(0.05,'PV factor'!Q59,,-CF135)</f>
        <v>0</v>
      </c>
      <c r="FM135" s="147">
        <f>PV(0.05,'PV factor'!R59,,-CG135)</f>
        <v>0</v>
      </c>
      <c r="FN135" s="147">
        <f>PV(0.05,'PV factor'!S59,,-CH135)</f>
        <v>0</v>
      </c>
      <c r="FO135" s="147">
        <f>PV(0.05,'PV factor'!T59,,-CI135)</f>
        <v>0</v>
      </c>
      <c r="FP135" s="147">
        <f>PV(0.05,'PV factor'!U59,,-CJ135)</f>
        <v>0</v>
      </c>
      <c r="FQ135" s="147">
        <f>PV(0.05,'PV factor'!V59,,-CK135)</f>
        <v>0</v>
      </c>
      <c r="FR135" s="147">
        <f>PV(0.05,'PV factor'!W59,,-CL135)</f>
        <v>0</v>
      </c>
      <c r="FS135" s="147">
        <f>PV(0.05,'PV factor'!X59,,-CM135)</f>
        <v>0</v>
      </c>
      <c r="FT135" s="147">
        <f>PV(0.05,'PV factor'!Y59,,-CN135)</f>
        <v>0</v>
      </c>
      <c r="FU135" s="147">
        <f>PV(0.05,'PV factor'!Z59,,-CO135)</f>
        <v>0</v>
      </c>
      <c r="FV135" s="147">
        <f>PV(0.05,'PV factor'!AA59,,-CP135)</f>
        <v>0</v>
      </c>
      <c r="FW135" s="147">
        <f>PV(0.05,'PV factor'!AB59,,-CQ135)</f>
        <v>0</v>
      </c>
      <c r="FX135" s="147">
        <f>PV(0.05,'PV factor'!AC59,,-CR135)</f>
        <v>0</v>
      </c>
      <c r="FY135" s="147">
        <f>PV(0.05,'PV factor'!AD59,,-CS135)</f>
        <v>0</v>
      </c>
      <c r="FZ135" s="147">
        <f>PV(0.05,'PV factor'!AE59,,-CT135)</f>
        <v>0</v>
      </c>
      <c r="GA135" s="147">
        <f>PV(0.05,'PV factor'!AF59,,-CU135)</f>
        <v>0</v>
      </c>
      <c r="GB135" s="147">
        <f>PV(0.05,'PV factor'!AG59,,-CV135)</f>
        <v>0</v>
      </c>
      <c r="GC135" s="147">
        <f>PV(0.05,'PV factor'!AH59,,-CW135)</f>
        <v>0</v>
      </c>
      <c r="GD135" s="147">
        <f>PV(0.05,'PV factor'!AI59,,-CX135)</f>
        <v>0</v>
      </c>
      <c r="GE135" s="147">
        <f>PV(0.05,'PV factor'!AJ59,,-CY135)</f>
        <v>0</v>
      </c>
      <c r="GF135" s="147">
        <f>PV(0.05,'PV factor'!AK59,,-CZ135)</f>
        <v>0</v>
      </c>
      <c r="GG135" s="147">
        <f>PV(0.05,'PV factor'!AL59,,-DA135)</f>
        <v>0</v>
      </c>
      <c r="GH135" s="147">
        <f>PV(0.05,'PV factor'!AM59,,-DB135)</f>
        <v>0</v>
      </c>
      <c r="GI135" s="147">
        <f>PV(0.05,'PV factor'!AN59,,-DC135)</f>
        <v>0</v>
      </c>
      <c r="GJ135" s="147">
        <f>PV(0.05,'PV factor'!AO59,,-DD135)</f>
        <v>0</v>
      </c>
      <c r="GK135" s="147">
        <f>PV(0.05,'PV factor'!AP59,,-DE135)</f>
        <v>0</v>
      </c>
      <c r="GL135" s="147">
        <f>PV(0.05,'PV factor'!C59,,-DI135)</f>
        <v>21768.707482993195</v>
      </c>
      <c r="GM135" s="147">
        <f>PV(0.05,'PV factor'!D59,,-DJ135)</f>
        <v>20732.102364755425</v>
      </c>
      <c r="GN135" s="147">
        <f>PV(0.05,'PV factor'!E59,,-DK135)</f>
        <v>19744.859395005169</v>
      </c>
      <c r="GO135" s="147">
        <f>PV(0.05,'PV factor'!F59,,-DL135)</f>
        <v>18804.627995243016</v>
      </c>
      <c r="GP135" s="147">
        <f>PV(0.05,'PV factor'!G59,,-DM135)</f>
        <v>17909.169519279065</v>
      </c>
      <c r="GQ135" s="147">
        <f>PV(0.05,'PV factor'!H59,,-DN135)</f>
        <v>17056.351923122915</v>
      </c>
      <c r="GR135" s="147">
        <f>PV(0.05,'PV factor'!I59,,-DO135)</f>
        <v>16244.144688688491</v>
      </c>
      <c r="GS135" s="147">
        <f>PV(0.05,'PV factor'!J59,,-DP135)</f>
        <v>15470.613989227135</v>
      </c>
      <c r="GT135" s="147">
        <f>PV(0.05,'PV factor'!K59,,-DQ135)</f>
        <v>14733.918084978224</v>
      </c>
      <c r="GU135" s="147">
        <f>PV(0.05,'PV factor'!L59,,-DR135)</f>
        <v>14032.302938074497</v>
      </c>
      <c r="GV135" s="147">
        <f>PV(0.05,'PV factor'!M59,,-DS135)</f>
        <v>13364.098036261428</v>
      </c>
      <c r="GW135" s="147">
        <f>PV(0.05,'PV factor'!N59,,-DT135)</f>
        <v>12727.712415487073</v>
      </c>
      <c r="GX135" s="147">
        <f>PV(0.05,'PV factor'!O59,,-DU135)</f>
        <v>12121.630871892452</v>
      </c>
      <c r="GY135" s="147">
        <f>PV(0.05,'PV factor'!P59,,-DV135)</f>
        <v>11544.410354183285</v>
      </c>
      <c r="GZ135" s="147">
        <f>PV(0.05,'PV factor'!Q59,,-DW135)</f>
        <v>10994.676527793605</v>
      </c>
      <c r="HA135" s="147">
        <f>PV(0.05,'PV factor'!R59,,-DX135)</f>
        <v>10471.120502660575</v>
      </c>
      <c r="HB135" s="147">
        <f>PV(0.05,'PV factor'!S59,,-DY135)</f>
        <v>9972.4957168195961</v>
      </c>
      <c r="HC135" s="147">
        <f>PV(0.05,'PV factor'!T59,,-DZ135)</f>
        <v>9497.6149683996155</v>
      </c>
      <c r="HD135" s="147">
        <f>PV(0.05,'PV factor'!U59,,-EA135)</f>
        <v>9045.3475889520141</v>
      </c>
      <c r="HE135" s="147">
        <f>PV(0.05,'PV factor'!V59,,-EB135)</f>
        <v>8614.6167513828714</v>
      </c>
      <c r="HF135" s="147">
        <f>PV(0.05,'PV factor'!W59,,-EC135)</f>
        <v>8204.3969060789259</v>
      </c>
      <c r="HG135" s="147">
        <f>PV(0.05,'PV factor'!X59,,-ED135)</f>
        <v>7813.711339122784</v>
      </c>
      <c r="HH135" s="147">
        <f>PV(0.05,'PV factor'!Y59,,-EE135)</f>
        <v>7441.629846783605</v>
      </c>
      <c r="HI135" s="147">
        <f>PV(0.05,'PV factor'!Z59,,-EF135)</f>
        <v>7087.2665207462906</v>
      </c>
      <c r="HJ135" s="147">
        <f>PV(0.05,'PV factor'!AA59,,-EG135)</f>
        <v>6749.777638805991</v>
      </c>
      <c r="HK135" s="147">
        <f>PV(0.05,'PV factor'!AB59,,-EH135)</f>
        <v>6428.3596560057049</v>
      </c>
      <c r="HL135" s="147">
        <f>PV(0.05,'PV factor'!AC59,,-EI135)</f>
        <v>6122.2472914340051</v>
      </c>
      <c r="HM135" s="147">
        <f>PV(0.05,'PV factor'!AD59,,-EJ135)</f>
        <v>5830.7117061276231</v>
      </c>
      <c r="HN135" s="147">
        <f>PV(0.05,'PV factor'!AE59,,-EK135)</f>
        <v>5553.0587677405956</v>
      </c>
      <c r="HO135" s="147">
        <f>PV(0.05,'PV factor'!AF59,,-EL135)</f>
        <v>5288.627397848184</v>
      </c>
      <c r="HP135" s="147">
        <f>PV(0.05,'PV factor'!AG59,,-EM135)</f>
        <v>5036.7879979506515</v>
      </c>
      <c r="HQ135" s="147">
        <f>PV(0.05,'PV factor'!AH59,,-EN135)</f>
        <v>4796.9409504291925</v>
      </c>
      <c r="HR135" s="147">
        <f>PV(0.05,'PV factor'!AI59,,-EO135)</f>
        <v>4568.5151908849448</v>
      </c>
      <c r="HS135" s="147">
        <f>PV(0.05,'PV factor'!AJ59,,-EP135)</f>
        <v>4350.9668484618514</v>
      </c>
      <c r="HT135" s="147">
        <f>PV(0.05,'PV factor'!AK59,,-EQ135)</f>
        <v>4143.77795091605</v>
      </c>
      <c r="HU135" s="147">
        <f>PV(0.05,'PV factor'!AL59,,-ER135)</f>
        <v>3946.4551913486184</v>
      </c>
      <c r="HV135" s="147">
        <f>PV(0.05,'PV factor'!AM59,,-ES135)</f>
        <v>3758.5287536653518</v>
      </c>
      <c r="HW135" s="147">
        <f>PV(0.05,'PV factor'!AN59,,-ET135)</f>
        <v>3579.5511939670009</v>
      </c>
      <c r="HX135" s="147">
        <f>PV(0.05,'PV factor'!AO59,,-EU135)</f>
        <v>3409.0963752066677</v>
      </c>
      <c r="HY135" s="147">
        <f>PV(0.05,'PV factor'!AP59,,-EV135)</f>
        <v>3246.7584525777788</v>
      </c>
      <c r="HZ135" s="147">
        <f t="shared" si="263"/>
        <v>117913.83219954648</v>
      </c>
      <c r="IA135" s="147">
        <f t="shared" si="264"/>
        <v>392207.6880913013</v>
      </c>
      <c r="IB135" s="401">
        <f t="shared" si="265"/>
        <v>3.326222893235844</v>
      </c>
    </row>
    <row r="136" spans="1:236" s="180" customFormat="1" ht="90" customHeight="1" x14ac:dyDescent="0.25">
      <c r="A136" s="161" t="s">
        <v>2267</v>
      </c>
      <c r="B136" s="150" t="s">
        <v>2580</v>
      </c>
      <c r="C136" s="150" t="s">
        <v>2165</v>
      </c>
      <c r="D136" s="148">
        <v>6</v>
      </c>
      <c r="E136" s="150" t="s">
        <v>2590</v>
      </c>
      <c r="F136" s="151" t="s">
        <v>2591</v>
      </c>
      <c r="G136" s="151" t="s">
        <v>2592</v>
      </c>
      <c r="H136" s="79" t="s">
        <v>77</v>
      </c>
      <c r="I136" s="151" t="s">
        <v>2584</v>
      </c>
      <c r="J136" s="151">
        <v>40</v>
      </c>
      <c r="K136" s="227" t="s">
        <v>79</v>
      </c>
      <c r="L136" s="79">
        <v>28000</v>
      </c>
      <c r="M136" s="79" t="s">
        <v>2585</v>
      </c>
      <c r="N136" s="79" t="s">
        <v>81</v>
      </c>
      <c r="O136" s="13" t="s">
        <v>217</v>
      </c>
      <c r="P136" s="79" t="s">
        <v>461</v>
      </c>
      <c r="Q136" s="112" t="s">
        <v>100</v>
      </c>
      <c r="R136" s="79" t="s">
        <v>108</v>
      </c>
      <c r="S136" s="79" t="s">
        <v>99</v>
      </c>
      <c r="T136" s="79" t="s">
        <v>2551</v>
      </c>
      <c r="U136" s="79" t="s">
        <v>100</v>
      </c>
      <c r="V136" s="81">
        <v>1</v>
      </c>
      <c r="W136" s="149">
        <v>158200</v>
      </c>
      <c r="X136" s="149">
        <v>28200</v>
      </c>
      <c r="Y136" s="149">
        <v>0</v>
      </c>
      <c r="Z136" s="127">
        <v>0</v>
      </c>
      <c r="AA136" s="149">
        <v>28200</v>
      </c>
      <c r="AB136" s="149">
        <v>130000</v>
      </c>
      <c r="AC136" s="149">
        <v>0</v>
      </c>
      <c r="AD136" s="149">
        <v>0</v>
      </c>
      <c r="AE136" s="149">
        <v>0</v>
      </c>
      <c r="AF136" s="149">
        <v>0</v>
      </c>
      <c r="AG136" s="149">
        <v>0</v>
      </c>
      <c r="AH136" s="149">
        <v>0</v>
      </c>
      <c r="AI136" s="160" t="s">
        <v>88</v>
      </c>
      <c r="AJ136" s="149">
        <v>0</v>
      </c>
      <c r="AK136" s="149">
        <v>0</v>
      </c>
      <c r="AL136" s="149">
        <v>0</v>
      </c>
      <c r="AM136" s="149">
        <v>0</v>
      </c>
      <c r="AN136" s="149">
        <v>0</v>
      </c>
      <c r="AO136" s="149">
        <v>0</v>
      </c>
      <c r="AP136" s="149">
        <v>0</v>
      </c>
      <c r="AQ136" s="149">
        <v>0</v>
      </c>
      <c r="AR136" s="149">
        <v>0</v>
      </c>
      <c r="AS136" s="149">
        <v>0</v>
      </c>
      <c r="AT136" s="149">
        <v>0</v>
      </c>
      <c r="AU136" s="151"/>
      <c r="AV136" s="230">
        <f t="shared" si="231"/>
        <v>1</v>
      </c>
      <c r="AW136" s="230">
        <f t="shared" si="232"/>
        <v>0</v>
      </c>
      <c r="AX136" s="230" t="str">
        <f t="shared" si="233"/>
        <v>B5</v>
      </c>
      <c r="AY136" s="141">
        <f t="shared" si="234"/>
        <v>8</v>
      </c>
      <c r="AZ136" s="70">
        <f t="shared" si="235"/>
        <v>1</v>
      </c>
      <c r="BA136" s="70">
        <f t="shared" si="236"/>
        <v>1</v>
      </c>
      <c r="BB136" s="70">
        <f t="shared" si="237"/>
        <v>0</v>
      </c>
      <c r="BC136" s="70">
        <f t="shared" si="238"/>
        <v>1</v>
      </c>
      <c r="BD136" s="70">
        <f t="shared" si="239"/>
        <v>1</v>
      </c>
      <c r="BE136" s="70">
        <f t="shared" si="240"/>
        <v>1</v>
      </c>
      <c r="BF136" s="70">
        <f t="shared" si="241"/>
        <v>1</v>
      </c>
      <c r="BG136" s="71">
        <f t="shared" si="242"/>
        <v>0</v>
      </c>
      <c r="BH136" s="71">
        <f t="shared" si="243"/>
        <v>1</v>
      </c>
      <c r="BI136" s="71">
        <f t="shared" si="244"/>
        <v>0</v>
      </c>
      <c r="BJ136" s="71">
        <f t="shared" si="245"/>
        <v>0</v>
      </c>
      <c r="BK136" s="71">
        <f t="shared" si="246"/>
        <v>1</v>
      </c>
      <c r="BL136" s="70">
        <f t="shared" si="247"/>
        <v>1</v>
      </c>
      <c r="BM136" s="70">
        <f t="shared" si="248"/>
        <v>1</v>
      </c>
      <c r="BN136" s="70">
        <f t="shared" si="249"/>
        <v>0</v>
      </c>
      <c r="BO136" s="70">
        <f t="shared" si="250"/>
        <v>1</v>
      </c>
      <c r="BP136" s="144">
        <f t="shared" si="251"/>
        <v>0</v>
      </c>
      <c r="BQ136" s="144">
        <f t="shared" si="252"/>
        <v>0</v>
      </c>
      <c r="BR136" s="144">
        <f t="shared" si="253"/>
        <v>28200</v>
      </c>
      <c r="BS136" s="144">
        <f t="shared" si="254"/>
        <v>130000</v>
      </c>
      <c r="BT136" s="144">
        <f t="shared" si="255"/>
        <v>0</v>
      </c>
      <c r="BU136" s="144">
        <f t="shared" si="256"/>
        <v>0</v>
      </c>
      <c r="BV136" s="144">
        <f t="shared" si="257"/>
        <v>0</v>
      </c>
      <c r="BW136" s="144">
        <f t="shared" si="258"/>
        <v>0</v>
      </c>
      <c r="BX136" s="144">
        <f t="shared" si="259"/>
        <v>0</v>
      </c>
      <c r="BY136" s="144">
        <f t="shared" si="260"/>
        <v>0</v>
      </c>
      <c r="BZ136" s="9">
        <v>0</v>
      </c>
      <c r="CA136" s="9">
        <v>0</v>
      </c>
      <c r="CB136" s="9">
        <v>0</v>
      </c>
      <c r="CC136" s="9">
        <v>0</v>
      </c>
      <c r="CD136" s="9">
        <v>0</v>
      </c>
      <c r="CE136" s="9">
        <v>0</v>
      </c>
      <c r="CF136" s="9">
        <v>0</v>
      </c>
      <c r="CG136" s="9">
        <v>0</v>
      </c>
      <c r="CH136" s="9">
        <v>0</v>
      </c>
      <c r="CI136" s="9">
        <v>0</v>
      </c>
      <c r="CJ136" s="9">
        <v>0</v>
      </c>
      <c r="CK136" s="9">
        <v>0</v>
      </c>
      <c r="CL136" s="9">
        <v>0</v>
      </c>
      <c r="CM136" s="9">
        <v>0</v>
      </c>
      <c r="CN136" s="9">
        <v>0</v>
      </c>
      <c r="CO136" s="9">
        <v>0</v>
      </c>
      <c r="CP136" s="9">
        <v>0</v>
      </c>
      <c r="CQ136" s="9">
        <v>0</v>
      </c>
      <c r="CR136" s="9">
        <v>0</v>
      </c>
      <c r="CS136" s="9">
        <v>0</v>
      </c>
      <c r="CT136" s="9">
        <v>0</v>
      </c>
      <c r="CU136" s="9">
        <v>0</v>
      </c>
      <c r="CV136" s="9">
        <v>0</v>
      </c>
      <c r="CW136" s="9">
        <v>0</v>
      </c>
      <c r="CX136" s="9">
        <v>0</v>
      </c>
      <c r="CY136" s="9">
        <v>0</v>
      </c>
      <c r="CZ136" s="9">
        <v>0</v>
      </c>
      <c r="DA136" s="9">
        <v>0</v>
      </c>
      <c r="DB136" s="9">
        <v>0</v>
      </c>
      <c r="DC136" s="9">
        <v>0</v>
      </c>
      <c r="DD136" s="9">
        <v>0</v>
      </c>
      <c r="DE136" s="9">
        <v>0</v>
      </c>
      <c r="DF136" s="9">
        <v>0</v>
      </c>
      <c r="DG136" s="144">
        <f t="shared" si="261"/>
        <v>28000</v>
      </c>
      <c r="DH136" s="144">
        <f t="shared" ref="DH136:EW136" si="269">DG136</f>
        <v>28000</v>
      </c>
      <c r="DI136" s="144">
        <f t="shared" si="269"/>
        <v>28000</v>
      </c>
      <c r="DJ136" s="144">
        <f t="shared" si="269"/>
        <v>28000</v>
      </c>
      <c r="DK136" s="144">
        <f t="shared" si="269"/>
        <v>28000</v>
      </c>
      <c r="DL136" s="144">
        <f t="shared" si="269"/>
        <v>28000</v>
      </c>
      <c r="DM136" s="144">
        <f t="shared" si="269"/>
        <v>28000</v>
      </c>
      <c r="DN136" s="144">
        <f t="shared" si="269"/>
        <v>28000</v>
      </c>
      <c r="DO136" s="144">
        <f t="shared" si="269"/>
        <v>28000</v>
      </c>
      <c r="DP136" s="144">
        <f t="shared" si="269"/>
        <v>28000</v>
      </c>
      <c r="DQ136" s="144">
        <f t="shared" si="269"/>
        <v>28000</v>
      </c>
      <c r="DR136" s="144">
        <f t="shared" si="269"/>
        <v>28000</v>
      </c>
      <c r="DS136" s="144">
        <f t="shared" si="269"/>
        <v>28000</v>
      </c>
      <c r="DT136" s="144">
        <f t="shared" si="269"/>
        <v>28000</v>
      </c>
      <c r="DU136" s="144">
        <f t="shared" si="269"/>
        <v>28000</v>
      </c>
      <c r="DV136" s="144">
        <f t="shared" si="269"/>
        <v>28000</v>
      </c>
      <c r="DW136" s="144">
        <f t="shared" si="269"/>
        <v>28000</v>
      </c>
      <c r="DX136" s="144">
        <f t="shared" si="269"/>
        <v>28000</v>
      </c>
      <c r="DY136" s="144">
        <f t="shared" si="269"/>
        <v>28000</v>
      </c>
      <c r="DZ136" s="144">
        <f t="shared" si="269"/>
        <v>28000</v>
      </c>
      <c r="EA136" s="144">
        <f t="shared" si="269"/>
        <v>28000</v>
      </c>
      <c r="EB136" s="144">
        <f t="shared" si="269"/>
        <v>28000</v>
      </c>
      <c r="EC136" s="144">
        <f t="shared" si="269"/>
        <v>28000</v>
      </c>
      <c r="ED136" s="144">
        <f t="shared" si="269"/>
        <v>28000</v>
      </c>
      <c r="EE136" s="144">
        <f t="shared" si="269"/>
        <v>28000</v>
      </c>
      <c r="EF136" s="144">
        <f t="shared" si="269"/>
        <v>28000</v>
      </c>
      <c r="EG136" s="144">
        <f t="shared" si="269"/>
        <v>28000</v>
      </c>
      <c r="EH136" s="144">
        <f t="shared" si="269"/>
        <v>28000</v>
      </c>
      <c r="EI136" s="144">
        <f t="shared" si="269"/>
        <v>28000</v>
      </c>
      <c r="EJ136" s="144">
        <f t="shared" si="269"/>
        <v>28000</v>
      </c>
      <c r="EK136" s="144">
        <f t="shared" si="269"/>
        <v>28000</v>
      </c>
      <c r="EL136" s="144">
        <f t="shared" si="269"/>
        <v>28000</v>
      </c>
      <c r="EM136" s="144">
        <f t="shared" si="269"/>
        <v>28000</v>
      </c>
      <c r="EN136" s="144">
        <f t="shared" si="269"/>
        <v>28000</v>
      </c>
      <c r="EO136" s="144">
        <f t="shared" si="269"/>
        <v>28000</v>
      </c>
      <c r="EP136" s="144">
        <f t="shared" si="269"/>
        <v>28000</v>
      </c>
      <c r="EQ136" s="144">
        <f t="shared" si="269"/>
        <v>28000</v>
      </c>
      <c r="ER136" s="144">
        <f t="shared" si="269"/>
        <v>28000</v>
      </c>
      <c r="ES136" s="144">
        <f t="shared" si="269"/>
        <v>28000</v>
      </c>
      <c r="ET136" s="144">
        <f t="shared" si="269"/>
        <v>28000</v>
      </c>
      <c r="EU136" s="144">
        <f t="shared" si="269"/>
        <v>28000</v>
      </c>
      <c r="EV136" s="144">
        <f t="shared" si="269"/>
        <v>28000</v>
      </c>
      <c r="EW136" s="144">
        <f t="shared" si="269"/>
        <v>28000</v>
      </c>
      <c r="EX136" s="147">
        <f>PV(0.05,'PV factor'!C346,,-BR136)</f>
        <v>25578.231292517004</v>
      </c>
      <c r="EY136" s="147">
        <f>PV(0.05,'PV factor'!D346,,-BS136)</f>
        <v>112298.88780909187</v>
      </c>
      <c r="EZ136" s="147">
        <f>PV(0.05,'PV factor'!E346,,-BT136)</f>
        <v>0</v>
      </c>
      <c r="FA136" s="147">
        <f>PV(0.05,'PV factor'!F346,,-BU136)</f>
        <v>0</v>
      </c>
      <c r="FB136" s="147">
        <f>PV(0.05,'PV factor'!G346,,-BV136)</f>
        <v>0</v>
      </c>
      <c r="FC136" s="147">
        <f>PV(0.05,'PV factor'!H346,,-BW136)</f>
        <v>0</v>
      </c>
      <c r="FD136" s="147">
        <f>PV(0.05,'PV factor'!I346,,-BX136)</f>
        <v>0</v>
      </c>
      <c r="FE136" s="147">
        <f>PV(0.05,'PV factor'!J346,,-BY136)</f>
        <v>0</v>
      </c>
      <c r="FF136" s="147">
        <f>PV(0.05,'PV factor'!K346,,-BZ136)</f>
        <v>0</v>
      </c>
      <c r="FG136" s="147">
        <f>PV(0.05,'PV factor'!L346,,-CA136)</f>
        <v>0</v>
      </c>
      <c r="FH136" s="147">
        <f>PV(0.05,'PV factor'!M346,,-CB136)</f>
        <v>0</v>
      </c>
      <c r="FI136" s="147">
        <f>PV(0.05,'PV factor'!N346,,-CC136)</f>
        <v>0</v>
      </c>
      <c r="FJ136" s="147">
        <f>PV(0.05,'PV factor'!O346,,-CD136)</f>
        <v>0</v>
      </c>
      <c r="FK136" s="147">
        <f>PV(0.05,'PV factor'!P346,,-CE136)</f>
        <v>0</v>
      </c>
      <c r="FL136" s="147">
        <f>PV(0.05,'PV factor'!Q346,,-CF136)</f>
        <v>0</v>
      </c>
      <c r="FM136" s="147">
        <f>PV(0.05,'PV factor'!R346,,-CG136)</f>
        <v>0</v>
      </c>
      <c r="FN136" s="147">
        <f>PV(0.05,'PV factor'!S346,,-CH136)</f>
        <v>0</v>
      </c>
      <c r="FO136" s="147">
        <f>PV(0.05,'PV factor'!T346,,-CI136)</f>
        <v>0</v>
      </c>
      <c r="FP136" s="147">
        <f>PV(0.05,'PV factor'!U346,,-CJ136)</f>
        <v>0</v>
      </c>
      <c r="FQ136" s="147">
        <f>PV(0.05,'PV factor'!V346,,-CK136)</f>
        <v>0</v>
      </c>
      <c r="FR136" s="147">
        <f>PV(0.05,'PV factor'!W346,,-CL136)</f>
        <v>0</v>
      </c>
      <c r="FS136" s="147">
        <f>PV(0.05,'PV factor'!X346,,-CM136)</f>
        <v>0</v>
      </c>
      <c r="FT136" s="147">
        <f>PV(0.05,'PV factor'!Y346,,-CN136)</f>
        <v>0</v>
      </c>
      <c r="FU136" s="147">
        <f>PV(0.05,'PV factor'!Z346,,-CO136)</f>
        <v>0</v>
      </c>
      <c r="FV136" s="147">
        <f>PV(0.05,'PV factor'!AA346,,-CP136)</f>
        <v>0</v>
      </c>
      <c r="FW136" s="147">
        <f>PV(0.05,'PV factor'!AB346,,-CQ136)</f>
        <v>0</v>
      </c>
      <c r="FX136" s="147">
        <f>PV(0.05,'PV factor'!AC346,,-CR136)</f>
        <v>0</v>
      </c>
      <c r="FY136" s="147">
        <f>PV(0.05,'PV factor'!AD346,,-CS136)</f>
        <v>0</v>
      </c>
      <c r="FZ136" s="147">
        <f>PV(0.05,'PV factor'!AE346,,-CT136)</f>
        <v>0</v>
      </c>
      <c r="GA136" s="147">
        <f>PV(0.05,'PV factor'!AF346,,-CU136)</f>
        <v>0</v>
      </c>
      <c r="GB136" s="147">
        <f>PV(0.05,'PV factor'!AG346,,-CV136)</f>
        <v>0</v>
      </c>
      <c r="GC136" s="147">
        <f>PV(0.05,'PV factor'!AH346,,-CW136)</f>
        <v>0</v>
      </c>
      <c r="GD136" s="147">
        <f>PV(0.05,'PV factor'!AI346,,-CX136)</f>
        <v>0</v>
      </c>
      <c r="GE136" s="147">
        <f>PV(0.05,'PV factor'!AJ346,,-CY136)</f>
        <v>0</v>
      </c>
      <c r="GF136" s="147">
        <f>PV(0.05,'PV factor'!AK346,,-CZ136)</f>
        <v>0</v>
      </c>
      <c r="GG136" s="147">
        <f>PV(0.05,'PV factor'!AL346,,-DA136)</f>
        <v>0</v>
      </c>
      <c r="GH136" s="147">
        <f>PV(0.05,'PV factor'!AM346,,-DB136)</f>
        <v>0</v>
      </c>
      <c r="GI136" s="147">
        <f>PV(0.05,'PV factor'!AN346,,-DC136)</f>
        <v>0</v>
      </c>
      <c r="GJ136" s="147">
        <f>PV(0.05,'PV factor'!AO346,,-DD136)</f>
        <v>0</v>
      </c>
      <c r="GK136" s="147">
        <f>PV(0.05,'PV factor'!AP346,,-DE136)</f>
        <v>0</v>
      </c>
      <c r="GL136" s="147">
        <f>PV(0.05,'PV factor'!C346,,-DI136)</f>
        <v>25396.825396825396</v>
      </c>
      <c r="GM136" s="147">
        <f>PV(0.05,'PV factor'!D346,,-DJ136)</f>
        <v>24187.452758881329</v>
      </c>
      <c r="GN136" s="147">
        <f>PV(0.05,'PV factor'!E346,,-DK136)</f>
        <v>23035.669294172694</v>
      </c>
      <c r="GO136" s="147">
        <f>PV(0.05,'PV factor'!F346,,-DL136)</f>
        <v>21938.73266111685</v>
      </c>
      <c r="GP136" s="147">
        <f>PV(0.05,'PV factor'!G346,,-DM136)</f>
        <v>20894.031105825576</v>
      </c>
      <c r="GQ136" s="147">
        <f>PV(0.05,'PV factor'!H346,,-DN136)</f>
        <v>19899.077243643402</v>
      </c>
      <c r="GR136" s="147">
        <f>PV(0.05,'PV factor'!I346,,-DO136)</f>
        <v>18951.502136803239</v>
      </c>
      <c r="GS136" s="147">
        <f>PV(0.05,'PV factor'!J346,,-DP136)</f>
        <v>18049.049654098322</v>
      </c>
      <c r="GT136" s="147">
        <f>PV(0.05,'PV factor'!K346,,-DQ136)</f>
        <v>17189.57109914126</v>
      </c>
      <c r="GU136" s="147">
        <f>PV(0.05,'PV factor'!L346,,-DR136)</f>
        <v>16371.020094420248</v>
      </c>
      <c r="GV136" s="147">
        <f>PV(0.05,'PV factor'!M346,,-DS136)</f>
        <v>15591.447708971666</v>
      </c>
      <c r="GW136" s="147">
        <f>PV(0.05,'PV factor'!N346,,-DT136)</f>
        <v>14848.99781806825</v>
      </c>
      <c r="GX136" s="147">
        <f>PV(0.05,'PV factor'!O346,,-DU136)</f>
        <v>14141.902683874529</v>
      </c>
      <c r="GY136" s="147">
        <f>PV(0.05,'PV factor'!P346,,-DV136)</f>
        <v>13468.478746547165</v>
      </c>
      <c r="GZ136" s="147">
        <f>PV(0.05,'PV factor'!Q346,,-DW136)</f>
        <v>12827.122615759206</v>
      </c>
      <c r="HA136" s="147">
        <f>PV(0.05,'PV factor'!R346,,-DX136)</f>
        <v>12216.307253104003</v>
      </c>
      <c r="HB136" s="147">
        <f>PV(0.05,'PV factor'!S346,,-DY136)</f>
        <v>11634.578336289527</v>
      </c>
      <c r="HC136" s="147">
        <f>PV(0.05,'PV factor'!T346,,-DZ136)</f>
        <v>11080.550796466217</v>
      </c>
      <c r="HD136" s="147">
        <f>PV(0.05,'PV factor'!U346,,-EA136)</f>
        <v>10552.905520444017</v>
      </c>
      <c r="HE136" s="147">
        <f>PV(0.05,'PV factor'!V346,,-EB136)</f>
        <v>10050.386209946682</v>
      </c>
      <c r="HF136" s="147">
        <f>PV(0.05,'PV factor'!W346,,-EC136)</f>
        <v>9571.796390425412</v>
      </c>
      <c r="HG136" s="147">
        <f>PV(0.05,'PV factor'!X346,,-ED136)</f>
        <v>9115.9965623099142</v>
      </c>
      <c r="HH136" s="147">
        <f>PV(0.05,'PV factor'!Y346,,-EE136)</f>
        <v>8681.9014879142069</v>
      </c>
      <c r="HI136" s="147">
        <f>PV(0.05,'PV factor'!Z346,,-EF136)</f>
        <v>8268.4776075373393</v>
      </c>
      <c r="HJ136" s="147">
        <f>PV(0.05,'PV factor'!AA346,,-EG136)</f>
        <v>7874.7405786069894</v>
      </c>
      <c r="HK136" s="147">
        <f>PV(0.05,'PV factor'!AB346,,-EH136)</f>
        <v>7499.752932006656</v>
      </c>
      <c r="HL136" s="147">
        <f>PV(0.05,'PV factor'!AC346,,-EI136)</f>
        <v>7142.6218400063399</v>
      </c>
      <c r="HM136" s="147">
        <f>PV(0.05,'PV factor'!AD346,,-EJ136)</f>
        <v>6802.4969904822274</v>
      </c>
      <c r="HN136" s="147">
        <f>PV(0.05,'PV factor'!AE346,,-EK136)</f>
        <v>6478.5685623640284</v>
      </c>
      <c r="HO136" s="147">
        <f>PV(0.05,'PV factor'!AF346,,-EL136)</f>
        <v>6170.0652974895484</v>
      </c>
      <c r="HP136" s="147">
        <f>PV(0.05,'PV factor'!AG346,,-EM136)</f>
        <v>5876.2526642757603</v>
      </c>
      <c r="HQ136" s="147">
        <f>PV(0.05,'PV factor'!AH346,,-EN136)</f>
        <v>5596.4311088340573</v>
      </c>
      <c r="HR136" s="147">
        <f>PV(0.05,'PV factor'!AI346,,-EO136)</f>
        <v>5329.9343893657697</v>
      </c>
      <c r="HS136" s="147">
        <f>PV(0.05,'PV factor'!AJ346,,-EP136)</f>
        <v>5076.1279898721605</v>
      </c>
      <c r="HT136" s="147">
        <f>PV(0.05,'PV factor'!AK346,,-EQ136)</f>
        <v>4834.4076094020584</v>
      </c>
      <c r="HU136" s="147">
        <f>PV(0.05,'PV factor'!AL346,,-ER136)</f>
        <v>4604.197723240055</v>
      </c>
      <c r="HV136" s="147">
        <f>PV(0.05,'PV factor'!AM346,,-ES136)</f>
        <v>4384.9502126095767</v>
      </c>
      <c r="HW136" s="147">
        <f>PV(0.05,'PV factor'!AN346,,-ET136)</f>
        <v>4176.143059628168</v>
      </c>
      <c r="HX136" s="147">
        <f>PV(0.05,'PV factor'!AO346,,-EU136)</f>
        <v>3977.2791044077794</v>
      </c>
      <c r="HY136" s="147">
        <f>PV(0.05,'PV factor'!AP346,,-EV136)</f>
        <v>3787.8848613407417</v>
      </c>
      <c r="HZ136" s="147">
        <f t="shared" si="263"/>
        <v>137877.11910160887</v>
      </c>
      <c r="IA136" s="147">
        <f t="shared" si="264"/>
        <v>457575.63610651839</v>
      </c>
      <c r="IB136" s="401">
        <f t="shared" si="265"/>
        <v>3.3187206048982425</v>
      </c>
    </row>
    <row r="137" spans="1:236" ht="90" customHeight="1" x14ac:dyDescent="0.2">
      <c r="A137" s="276" t="s">
        <v>634</v>
      </c>
      <c r="B137" s="277" t="s">
        <v>1167</v>
      </c>
      <c r="C137" s="277" t="s">
        <v>1336</v>
      </c>
      <c r="D137" s="99"/>
      <c r="E137" s="277" t="s">
        <v>1340</v>
      </c>
      <c r="F137" s="281"/>
      <c r="G137" s="103"/>
      <c r="H137" s="99" t="s">
        <v>77</v>
      </c>
      <c r="I137" s="103"/>
      <c r="J137" s="103">
        <v>5</v>
      </c>
      <c r="K137" s="95" t="s">
        <v>206</v>
      </c>
      <c r="L137" s="98">
        <v>79500</v>
      </c>
      <c r="M137" s="99" t="s">
        <v>1341</v>
      </c>
      <c r="N137" s="99" t="s">
        <v>81</v>
      </c>
      <c r="O137" s="90" t="s">
        <v>148</v>
      </c>
      <c r="P137" s="99" t="s">
        <v>467</v>
      </c>
      <c r="Q137" s="112" t="s">
        <v>100</v>
      </c>
      <c r="R137" s="99" t="s">
        <v>108</v>
      </c>
      <c r="S137" s="99" t="s">
        <v>99</v>
      </c>
      <c r="T137" s="99" t="s">
        <v>1317</v>
      </c>
      <c r="U137" s="99" t="s">
        <v>87</v>
      </c>
      <c r="V137" s="102">
        <v>1</v>
      </c>
      <c r="W137" s="278">
        <v>450000</v>
      </c>
      <c r="X137" s="278">
        <v>0</v>
      </c>
      <c r="Y137" s="278">
        <v>0</v>
      </c>
      <c r="Z137" s="278">
        <v>0</v>
      </c>
      <c r="AA137" s="278">
        <v>250000</v>
      </c>
      <c r="AB137" s="278">
        <v>200000</v>
      </c>
      <c r="AC137" s="278">
        <v>0</v>
      </c>
      <c r="AD137" s="278">
        <v>0</v>
      </c>
      <c r="AE137" s="278">
        <v>0</v>
      </c>
      <c r="AF137" s="278">
        <v>0</v>
      </c>
      <c r="AG137" s="278">
        <v>0</v>
      </c>
      <c r="AH137" s="278">
        <v>0</v>
      </c>
      <c r="AI137" s="100" t="s">
        <v>88</v>
      </c>
      <c r="AJ137" s="278">
        <v>0</v>
      </c>
      <c r="AK137" s="278">
        <v>0</v>
      </c>
      <c r="AL137" s="278">
        <v>0</v>
      </c>
      <c r="AM137" s="278">
        <v>0</v>
      </c>
      <c r="AN137" s="278">
        <v>0</v>
      </c>
      <c r="AO137" s="278">
        <v>0</v>
      </c>
      <c r="AP137" s="278">
        <v>0</v>
      </c>
      <c r="AQ137" s="278">
        <v>0</v>
      </c>
      <c r="AR137" s="278">
        <v>0</v>
      </c>
      <c r="AS137" s="278">
        <v>0</v>
      </c>
      <c r="AT137" s="278">
        <v>0</v>
      </c>
      <c r="AU137" s="279"/>
      <c r="AV137" s="230">
        <f t="shared" si="231"/>
        <v>0</v>
      </c>
      <c r="AW137" s="230">
        <f t="shared" si="232"/>
        <v>0</v>
      </c>
      <c r="AX137" s="230" t="str">
        <f t="shared" si="233"/>
        <v>E1</v>
      </c>
      <c r="AY137" s="141">
        <f t="shared" si="234"/>
        <v>4</v>
      </c>
      <c r="AZ137" s="70">
        <f t="shared" si="235"/>
        <v>1</v>
      </c>
      <c r="BA137" s="70">
        <f t="shared" si="236"/>
        <v>1</v>
      </c>
      <c r="BB137" s="70">
        <f t="shared" si="237"/>
        <v>1</v>
      </c>
      <c r="BC137" s="70">
        <f t="shared" si="238"/>
        <v>0</v>
      </c>
      <c r="BD137" s="70">
        <f t="shared" si="239"/>
        <v>0</v>
      </c>
      <c r="BE137" s="70">
        <f t="shared" si="240"/>
        <v>1</v>
      </c>
      <c r="BF137" s="70">
        <f t="shared" si="241"/>
        <v>1</v>
      </c>
      <c r="BG137" s="71">
        <f t="shared" si="242"/>
        <v>0</v>
      </c>
      <c r="BH137" s="71">
        <f t="shared" si="243"/>
        <v>0</v>
      </c>
      <c r="BI137" s="71">
        <f t="shared" si="244"/>
        <v>0</v>
      </c>
      <c r="BJ137" s="71">
        <f t="shared" si="245"/>
        <v>0</v>
      </c>
      <c r="BK137" s="71">
        <f t="shared" si="246"/>
        <v>0</v>
      </c>
      <c r="BL137" s="70">
        <f t="shared" si="247"/>
        <v>0</v>
      </c>
      <c r="BM137" s="70">
        <f t="shared" si="248"/>
        <v>0</v>
      </c>
      <c r="BN137" s="70">
        <f t="shared" si="249"/>
        <v>0</v>
      </c>
      <c r="BO137" s="70">
        <f t="shared" si="250"/>
        <v>0</v>
      </c>
      <c r="BP137" s="144">
        <f t="shared" si="251"/>
        <v>0</v>
      </c>
      <c r="BQ137" s="144">
        <f t="shared" si="252"/>
        <v>0</v>
      </c>
      <c r="BR137" s="144">
        <f t="shared" si="253"/>
        <v>250000</v>
      </c>
      <c r="BS137" s="144">
        <f t="shared" si="254"/>
        <v>200000</v>
      </c>
      <c r="BT137" s="144">
        <f t="shared" si="255"/>
        <v>0</v>
      </c>
      <c r="BU137" s="144">
        <f t="shared" si="256"/>
        <v>0</v>
      </c>
      <c r="BV137" s="144">
        <f t="shared" si="257"/>
        <v>0</v>
      </c>
      <c r="BW137" s="144">
        <f t="shared" si="258"/>
        <v>0</v>
      </c>
      <c r="BX137" s="144">
        <f t="shared" si="259"/>
        <v>0</v>
      </c>
      <c r="BY137" s="144">
        <f t="shared" si="260"/>
        <v>0</v>
      </c>
      <c r="BZ137" s="9">
        <v>0</v>
      </c>
      <c r="CA137" s="9">
        <v>0</v>
      </c>
      <c r="CB137" s="9">
        <v>0</v>
      </c>
      <c r="CC137" s="9">
        <v>0</v>
      </c>
      <c r="CD137" s="9">
        <v>0</v>
      </c>
      <c r="CE137" s="9">
        <v>0</v>
      </c>
      <c r="CF137" s="9">
        <v>0</v>
      </c>
      <c r="CG137" s="9">
        <v>0</v>
      </c>
      <c r="CH137" s="9">
        <v>0</v>
      </c>
      <c r="CI137" s="9">
        <v>0</v>
      </c>
      <c r="CJ137" s="9">
        <v>0</v>
      </c>
      <c r="CK137" s="9">
        <v>0</v>
      </c>
      <c r="CL137" s="9">
        <v>0</v>
      </c>
      <c r="CM137" s="9">
        <v>0</v>
      </c>
      <c r="CN137" s="9">
        <v>0</v>
      </c>
      <c r="CO137" s="9">
        <v>0</v>
      </c>
      <c r="CP137" s="9">
        <v>0</v>
      </c>
      <c r="CQ137" s="9">
        <v>0</v>
      </c>
      <c r="CR137" s="9">
        <v>0</v>
      </c>
      <c r="CS137" s="9">
        <v>0</v>
      </c>
      <c r="CT137" s="9">
        <v>0</v>
      </c>
      <c r="CU137" s="9">
        <v>0</v>
      </c>
      <c r="CV137" s="9">
        <v>0</v>
      </c>
      <c r="CW137" s="9">
        <v>0</v>
      </c>
      <c r="CX137" s="9">
        <v>0</v>
      </c>
      <c r="CY137" s="9">
        <v>0</v>
      </c>
      <c r="CZ137" s="9">
        <v>0</v>
      </c>
      <c r="DA137" s="9">
        <v>0</v>
      </c>
      <c r="DB137" s="9">
        <v>0</v>
      </c>
      <c r="DC137" s="9">
        <v>0</v>
      </c>
      <c r="DD137" s="9">
        <v>0</v>
      </c>
      <c r="DE137" s="9">
        <v>0</v>
      </c>
      <c r="DF137" s="9">
        <v>0</v>
      </c>
      <c r="DG137" s="144">
        <f t="shared" si="261"/>
        <v>79500</v>
      </c>
      <c r="DH137" s="144">
        <f t="shared" ref="DH137:EW137" si="270">DG137</f>
        <v>79500</v>
      </c>
      <c r="DI137" s="144">
        <f t="shared" si="270"/>
        <v>79500</v>
      </c>
      <c r="DJ137" s="144">
        <f t="shared" si="270"/>
        <v>79500</v>
      </c>
      <c r="DK137" s="144">
        <f t="shared" si="270"/>
        <v>79500</v>
      </c>
      <c r="DL137" s="144">
        <f t="shared" si="270"/>
        <v>79500</v>
      </c>
      <c r="DM137" s="144">
        <f t="shared" si="270"/>
        <v>79500</v>
      </c>
      <c r="DN137" s="144">
        <f t="shared" si="270"/>
        <v>79500</v>
      </c>
      <c r="DO137" s="144">
        <f t="shared" si="270"/>
        <v>79500</v>
      </c>
      <c r="DP137" s="144">
        <f t="shared" si="270"/>
        <v>79500</v>
      </c>
      <c r="DQ137" s="144">
        <f t="shared" si="270"/>
        <v>79500</v>
      </c>
      <c r="DR137" s="144">
        <f t="shared" si="270"/>
        <v>79500</v>
      </c>
      <c r="DS137" s="144">
        <f t="shared" si="270"/>
        <v>79500</v>
      </c>
      <c r="DT137" s="144">
        <f t="shared" si="270"/>
        <v>79500</v>
      </c>
      <c r="DU137" s="144">
        <f t="shared" si="270"/>
        <v>79500</v>
      </c>
      <c r="DV137" s="144">
        <f t="shared" si="270"/>
        <v>79500</v>
      </c>
      <c r="DW137" s="144">
        <f t="shared" si="270"/>
        <v>79500</v>
      </c>
      <c r="DX137" s="144">
        <f t="shared" si="270"/>
        <v>79500</v>
      </c>
      <c r="DY137" s="144">
        <f t="shared" si="270"/>
        <v>79500</v>
      </c>
      <c r="DZ137" s="144">
        <f t="shared" si="270"/>
        <v>79500</v>
      </c>
      <c r="EA137" s="144">
        <f t="shared" si="270"/>
        <v>79500</v>
      </c>
      <c r="EB137" s="144">
        <f t="shared" si="270"/>
        <v>79500</v>
      </c>
      <c r="EC137" s="144">
        <f t="shared" si="270"/>
        <v>79500</v>
      </c>
      <c r="ED137" s="144">
        <f t="shared" si="270"/>
        <v>79500</v>
      </c>
      <c r="EE137" s="144">
        <f t="shared" si="270"/>
        <v>79500</v>
      </c>
      <c r="EF137" s="144">
        <f t="shared" si="270"/>
        <v>79500</v>
      </c>
      <c r="EG137" s="144">
        <f t="shared" si="270"/>
        <v>79500</v>
      </c>
      <c r="EH137" s="144">
        <f t="shared" si="270"/>
        <v>79500</v>
      </c>
      <c r="EI137" s="144">
        <f t="shared" si="270"/>
        <v>79500</v>
      </c>
      <c r="EJ137" s="144">
        <f t="shared" si="270"/>
        <v>79500</v>
      </c>
      <c r="EK137" s="144">
        <f t="shared" si="270"/>
        <v>79500</v>
      </c>
      <c r="EL137" s="144">
        <f t="shared" si="270"/>
        <v>79500</v>
      </c>
      <c r="EM137" s="144">
        <f t="shared" si="270"/>
        <v>79500</v>
      </c>
      <c r="EN137" s="144">
        <f t="shared" si="270"/>
        <v>79500</v>
      </c>
      <c r="EO137" s="144">
        <f t="shared" si="270"/>
        <v>79500</v>
      </c>
      <c r="EP137" s="144">
        <f t="shared" si="270"/>
        <v>79500</v>
      </c>
      <c r="EQ137" s="144">
        <f t="shared" si="270"/>
        <v>79500</v>
      </c>
      <c r="ER137" s="144">
        <f t="shared" si="270"/>
        <v>79500</v>
      </c>
      <c r="ES137" s="144">
        <f t="shared" si="270"/>
        <v>79500</v>
      </c>
      <c r="ET137" s="144">
        <f t="shared" si="270"/>
        <v>79500</v>
      </c>
      <c r="EU137" s="144">
        <f t="shared" si="270"/>
        <v>79500</v>
      </c>
      <c r="EV137" s="144">
        <f t="shared" si="270"/>
        <v>79500</v>
      </c>
      <c r="EW137" s="144">
        <f t="shared" si="270"/>
        <v>79500</v>
      </c>
      <c r="EX137" s="147">
        <f>PV(0.05,'PV factor'!C159,,-BR137)</f>
        <v>226757.36961451246</v>
      </c>
      <c r="EY137" s="147">
        <f>PV(0.05,'PV factor'!D159,,-BS137)</f>
        <v>172767.51970629519</v>
      </c>
      <c r="EZ137" s="147">
        <f>PV(0.05,'PV factor'!E159,,-BT137)</f>
        <v>0</v>
      </c>
      <c r="FA137" s="147">
        <f>PV(0.05,'PV factor'!F159,,-BU137)</f>
        <v>0</v>
      </c>
      <c r="FB137" s="147">
        <f>PV(0.05,'PV factor'!G159,,-BV137)</f>
        <v>0</v>
      </c>
      <c r="FC137" s="147">
        <f>PV(0.05,'PV factor'!H159,,-BW137)</f>
        <v>0</v>
      </c>
      <c r="FD137" s="147">
        <f>PV(0.05,'PV factor'!I159,,-BX137)</f>
        <v>0</v>
      </c>
      <c r="FE137" s="147">
        <f>PV(0.05,'PV factor'!J159,,-BY137)</f>
        <v>0</v>
      </c>
      <c r="FF137" s="147">
        <f>PV(0.05,'PV factor'!K159,,-BZ137)</f>
        <v>0</v>
      </c>
      <c r="FG137" s="147">
        <f>PV(0.05,'PV factor'!L159,,-CA137)</f>
        <v>0</v>
      </c>
      <c r="FH137" s="147">
        <f>PV(0.05,'PV factor'!M159,,-CB137)</f>
        <v>0</v>
      </c>
      <c r="FI137" s="147">
        <f>PV(0.05,'PV factor'!N159,,-CC137)</f>
        <v>0</v>
      </c>
      <c r="FJ137" s="147">
        <f>PV(0.05,'PV factor'!O159,,-CD137)</f>
        <v>0</v>
      </c>
      <c r="FK137" s="147">
        <f>PV(0.05,'PV factor'!P159,,-CE137)</f>
        <v>0</v>
      </c>
      <c r="FL137" s="147">
        <f>PV(0.05,'PV factor'!Q159,,-CF137)</f>
        <v>0</v>
      </c>
      <c r="FM137" s="147">
        <f>PV(0.05,'PV factor'!R159,,-CG137)</f>
        <v>0</v>
      </c>
      <c r="FN137" s="147">
        <f>PV(0.05,'PV factor'!S159,,-CH137)</f>
        <v>0</v>
      </c>
      <c r="FO137" s="147">
        <f>PV(0.05,'PV factor'!T159,,-CI137)</f>
        <v>0</v>
      </c>
      <c r="FP137" s="147">
        <f>PV(0.05,'PV factor'!U159,,-CJ137)</f>
        <v>0</v>
      </c>
      <c r="FQ137" s="147">
        <f>PV(0.05,'PV factor'!V159,,-CK137)</f>
        <v>0</v>
      </c>
      <c r="FR137" s="147">
        <f>PV(0.05,'PV factor'!W159,,-CL137)</f>
        <v>0</v>
      </c>
      <c r="FS137" s="147">
        <f>PV(0.05,'PV factor'!X159,,-CM137)</f>
        <v>0</v>
      </c>
      <c r="FT137" s="147">
        <f>PV(0.05,'PV factor'!Y159,,-CN137)</f>
        <v>0</v>
      </c>
      <c r="FU137" s="147">
        <f>PV(0.05,'PV factor'!Z159,,-CO137)</f>
        <v>0</v>
      </c>
      <c r="FV137" s="147">
        <f>PV(0.05,'PV factor'!AA159,,-CP137)</f>
        <v>0</v>
      </c>
      <c r="FW137" s="147">
        <f>PV(0.05,'PV factor'!AB159,,-CQ137)</f>
        <v>0</v>
      </c>
      <c r="FX137" s="147">
        <f>PV(0.05,'PV factor'!AC159,,-CR137)</f>
        <v>0</v>
      </c>
      <c r="FY137" s="147">
        <f>PV(0.05,'PV factor'!AD159,,-CS137)</f>
        <v>0</v>
      </c>
      <c r="FZ137" s="147">
        <f>PV(0.05,'PV factor'!AE159,,-CT137)</f>
        <v>0</v>
      </c>
      <c r="GA137" s="147">
        <f>PV(0.05,'PV factor'!AF159,,-CU137)</f>
        <v>0</v>
      </c>
      <c r="GB137" s="147">
        <f>PV(0.05,'PV factor'!AG159,,-CV137)</f>
        <v>0</v>
      </c>
      <c r="GC137" s="147">
        <f>PV(0.05,'PV factor'!AH159,,-CW137)</f>
        <v>0</v>
      </c>
      <c r="GD137" s="147">
        <f>PV(0.05,'PV factor'!AI159,,-CX137)</f>
        <v>0</v>
      </c>
      <c r="GE137" s="147">
        <f>PV(0.05,'PV factor'!AJ159,,-CY137)</f>
        <v>0</v>
      </c>
      <c r="GF137" s="147">
        <f>PV(0.05,'PV factor'!AK159,,-CZ137)</f>
        <v>0</v>
      </c>
      <c r="GG137" s="147">
        <f>PV(0.05,'PV factor'!AL159,,-DA137)</f>
        <v>0</v>
      </c>
      <c r="GH137" s="147">
        <f>PV(0.05,'PV factor'!AM159,,-DB137)</f>
        <v>0</v>
      </c>
      <c r="GI137" s="147">
        <f>PV(0.05,'PV factor'!AN159,,-DC137)</f>
        <v>0</v>
      </c>
      <c r="GJ137" s="147">
        <f>PV(0.05,'PV factor'!AO159,,-DD137)</f>
        <v>0</v>
      </c>
      <c r="GK137" s="147">
        <f>PV(0.05,'PV factor'!AP159,,-DE137)</f>
        <v>0</v>
      </c>
      <c r="GL137" s="147">
        <f>PV(0.05,'PV factor'!C159,,-DI137)</f>
        <v>72108.84353741497</v>
      </c>
      <c r="GM137" s="147">
        <f>PV(0.05,'PV factor'!D159,,-DJ137)</f>
        <v>68675.089083252344</v>
      </c>
      <c r="GN137" s="147">
        <f>PV(0.05,'PV factor'!E159,,-DK137)</f>
        <v>65404.846745954615</v>
      </c>
      <c r="GO137" s="147">
        <f>PV(0.05,'PV factor'!F159,,-DL137)</f>
        <v>62290.330234242487</v>
      </c>
      <c r="GP137" s="147">
        <f>PV(0.05,'PV factor'!G159,,-DM137)</f>
        <v>59324.1240326119</v>
      </c>
      <c r="GQ137" s="147">
        <f>PV(0.05,'PV factor'!H159,,-DN137)</f>
        <v>56499.165745344653</v>
      </c>
      <c r="GR137" s="147">
        <f>PV(0.05,'PV factor'!I159,,-DO137)</f>
        <v>53808.729281280634</v>
      </c>
      <c r="GS137" s="147">
        <f>PV(0.05,'PV factor'!J159,,-DP137)</f>
        <v>51246.408839314885</v>
      </c>
      <c r="GT137" s="147">
        <f>PV(0.05,'PV factor'!K159,,-DQ137)</f>
        <v>48806.103656490362</v>
      </c>
      <c r="GU137" s="147">
        <f>PV(0.05,'PV factor'!L159,,-DR137)</f>
        <v>46482.003482371772</v>
      </c>
      <c r="GV137" s="147">
        <f>PV(0.05,'PV factor'!M159,,-DS137)</f>
        <v>44268.574745115984</v>
      </c>
      <c r="GW137" s="147">
        <f>PV(0.05,'PV factor'!N159,,-DT137)</f>
        <v>42160.547376300929</v>
      </c>
      <c r="GX137" s="147">
        <f>PV(0.05,'PV factor'!O159,,-DU137)</f>
        <v>40152.902263143747</v>
      </c>
      <c r="GY137" s="147">
        <f>PV(0.05,'PV factor'!P159,,-DV137)</f>
        <v>38240.859298232128</v>
      </c>
      <c r="GZ137" s="147">
        <f>PV(0.05,'PV factor'!Q159,,-DW137)</f>
        <v>36419.865998316316</v>
      </c>
      <c r="HA137" s="147">
        <f>PV(0.05,'PV factor'!R159,,-DX137)</f>
        <v>34685.586665063158</v>
      </c>
      <c r="HB137" s="147">
        <f>PV(0.05,'PV factor'!S159,,-DY137)</f>
        <v>33033.892061964907</v>
      </c>
      <c r="HC137" s="147">
        <f>PV(0.05,'PV factor'!T159,,-DZ137)</f>
        <v>31460.849582823725</v>
      </c>
      <c r="HD137" s="147">
        <f>PV(0.05,'PV factor'!U159,,-EA137)</f>
        <v>29962.713888403548</v>
      </c>
      <c r="HE137" s="147">
        <f>PV(0.05,'PV factor'!V159,,-EB137)</f>
        <v>28535.91798895576</v>
      </c>
      <c r="HF137" s="147">
        <f>PV(0.05,'PV factor'!W159,,-EC137)</f>
        <v>27177.064751386439</v>
      </c>
      <c r="HG137" s="147">
        <f>PV(0.05,'PV factor'!X159,,-ED137)</f>
        <v>25882.918810844225</v>
      </c>
      <c r="HH137" s="147">
        <f>PV(0.05,'PV factor'!Y159,,-EE137)</f>
        <v>24650.398867470692</v>
      </c>
      <c r="HI137" s="147">
        <f>PV(0.05,'PV factor'!Z159,,-EF137)</f>
        <v>23476.570349972088</v>
      </c>
      <c r="HJ137" s="147">
        <f>PV(0.05,'PV factor'!AA159,,-EG137)</f>
        <v>22358.638428544844</v>
      </c>
      <c r="HK137" s="147">
        <f>PV(0.05,'PV factor'!AB159,,-EH137)</f>
        <v>21293.941360518897</v>
      </c>
      <c r="HL137" s="147">
        <f>PV(0.05,'PV factor'!AC159,,-EI137)</f>
        <v>20279.944152875145</v>
      </c>
      <c r="HM137" s="147">
        <f>PV(0.05,'PV factor'!AD159,,-EJ137)</f>
        <v>19314.232526547752</v>
      </c>
      <c r="HN137" s="147">
        <f>PV(0.05,'PV factor'!AE159,,-EK137)</f>
        <v>18394.507168140721</v>
      </c>
      <c r="HO137" s="147">
        <f>PV(0.05,'PV factor'!AF159,,-EL137)</f>
        <v>17518.578255372111</v>
      </c>
      <c r="HP137" s="147">
        <f>PV(0.05,'PV factor'!AG159,,-EM137)</f>
        <v>16684.360243211533</v>
      </c>
      <c r="HQ137" s="147">
        <f>PV(0.05,'PV factor'!AH159,,-EN137)</f>
        <v>15889.866898296699</v>
      </c>
      <c r="HR137" s="147">
        <f>PV(0.05,'PV factor'!AI159,,-EO137)</f>
        <v>15133.20656980638</v>
      </c>
      <c r="HS137" s="147">
        <f>PV(0.05,'PV factor'!AJ159,,-EP137)</f>
        <v>14412.577685529885</v>
      </c>
      <c r="HT137" s="147">
        <f>PV(0.05,'PV factor'!AK159,,-EQ137)</f>
        <v>13726.264462409416</v>
      </c>
      <c r="HU137" s="147">
        <f>PV(0.05,'PV factor'!AL159,,-ER137)</f>
        <v>13072.632821342298</v>
      </c>
      <c r="HV137" s="147">
        <f>PV(0.05,'PV factor'!AM159,,-ES137)</f>
        <v>12450.126496516477</v>
      </c>
      <c r="HW137" s="147">
        <f>PV(0.05,'PV factor'!AN159,,-ET137)</f>
        <v>11857.26333001569</v>
      </c>
      <c r="HX137" s="147">
        <f>PV(0.05,'PV factor'!AO159,,-EU137)</f>
        <v>11292.631742872087</v>
      </c>
      <c r="HY137" s="147">
        <f>PV(0.05,'PV factor'!AP159,,-EV137)</f>
        <v>10754.887374163893</v>
      </c>
      <c r="HZ137" s="147">
        <f t="shared" si="263"/>
        <v>399524.88932080765</v>
      </c>
      <c r="IA137" s="147">
        <f t="shared" si="264"/>
        <v>327803.23363347637</v>
      </c>
      <c r="IB137" s="401">
        <f t="shared" si="265"/>
        <v>0.82048263423773649</v>
      </c>
    </row>
    <row r="138" spans="1:236" ht="90" customHeight="1" x14ac:dyDescent="0.3">
      <c r="A138" s="137" t="s">
        <v>1644</v>
      </c>
      <c r="B138" s="138" t="s">
        <v>1645</v>
      </c>
      <c r="C138" s="138" t="s">
        <v>1693</v>
      </c>
      <c r="D138" s="121">
        <v>1</v>
      </c>
      <c r="E138" s="307" t="s">
        <v>1694</v>
      </c>
      <c r="F138" s="304" t="s">
        <v>1695</v>
      </c>
      <c r="G138" s="124" t="s">
        <v>1696</v>
      </c>
      <c r="H138" s="142" t="s">
        <v>77</v>
      </c>
      <c r="I138" s="209" t="s">
        <v>1697</v>
      </c>
      <c r="J138" s="118">
        <v>5</v>
      </c>
      <c r="K138" s="95" t="s">
        <v>206</v>
      </c>
      <c r="L138" s="142">
        <v>18000</v>
      </c>
      <c r="M138" s="142" t="s">
        <v>1698</v>
      </c>
      <c r="N138" s="142" t="s">
        <v>147</v>
      </c>
      <c r="O138" s="73" t="s">
        <v>106</v>
      </c>
      <c r="P138" s="142" t="s">
        <v>83</v>
      </c>
      <c r="Q138" s="112" t="s">
        <v>100</v>
      </c>
      <c r="R138" s="157" t="s">
        <v>108</v>
      </c>
      <c r="S138" s="142" t="s">
        <v>99</v>
      </c>
      <c r="T138" s="142" t="s">
        <v>1681</v>
      </c>
      <c r="U138" s="142" t="s">
        <v>100</v>
      </c>
      <c r="V138" s="117">
        <v>1</v>
      </c>
      <c r="W138" s="136">
        <v>24833</v>
      </c>
      <c r="X138" s="136">
        <v>0</v>
      </c>
      <c r="Y138" s="136">
        <v>0</v>
      </c>
      <c r="Z138" s="136">
        <v>0</v>
      </c>
      <c r="AA138" s="136">
        <v>24833</v>
      </c>
      <c r="AB138" s="136">
        <v>0</v>
      </c>
      <c r="AC138" s="136">
        <v>0</v>
      </c>
      <c r="AD138" s="136">
        <v>0</v>
      </c>
      <c r="AE138" s="139">
        <v>0</v>
      </c>
      <c r="AF138" s="139">
        <v>0</v>
      </c>
      <c r="AG138" s="139">
        <v>0</v>
      </c>
      <c r="AH138" s="139">
        <v>0</v>
      </c>
      <c r="AI138" s="119"/>
      <c r="AJ138" s="136">
        <v>0</v>
      </c>
      <c r="AK138" s="136">
        <v>0</v>
      </c>
      <c r="AL138" s="136">
        <v>0</v>
      </c>
      <c r="AM138" s="136">
        <v>0</v>
      </c>
      <c r="AN138" s="136">
        <v>0</v>
      </c>
      <c r="AO138" s="136">
        <v>0</v>
      </c>
      <c r="AP138" s="136">
        <v>0</v>
      </c>
      <c r="AQ138" s="139">
        <v>0</v>
      </c>
      <c r="AR138" s="139"/>
      <c r="AS138" s="139">
        <v>0</v>
      </c>
      <c r="AT138" s="139">
        <v>0</v>
      </c>
      <c r="AU138" s="118"/>
      <c r="AV138" s="230">
        <f t="shared" si="231"/>
        <v>1</v>
      </c>
      <c r="AW138" s="230">
        <f t="shared" si="232"/>
        <v>0</v>
      </c>
      <c r="AX138" s="230" t="str">
        <f t="shared" si="233"/>
        <v>D2</v>
      </c>
      <c r="AY138" s="141">
        <f t="shared" si="234"/>
        <v>8</v>
      </c>
      <c r="AZ138" s="70">
        <f t="shared" si="235"/>
        <v>1</v>
      </c>
      <c r="BA138" s="70">
        <f t="shared" si="236"/>
        <v>1</v>
      </c>
      <c r="BB138" s="70">
        <f t="shared" si="237"/>
        <v>1</v>
      </c>
      <c r="BC138" s="70">
        <f t="shared" si="238"/>
        <v>1</v>
      </c>
      <c r="BD138" s="70">
        <f t="shared" si="239"/>
        <v>1</v>
      </c>
      <c r="BE138" s="70">
        <f t="shared" si="240"/>
        <v>1</v>
      </c>
      <c r="BF138" s="70">
        <f t="shared" si="241"/>
        <v>1</v>
      </c>
      <c r="BG138" s="71">
        <f t="shared" si="242"/>
        <v>0</v>
      </c>
      <c r="BH138" s="71">
        <f t="shared" si="243"/>
        <v>0</v>
      </c>
      <c r="BI138" s="71">
        <f t="shared" si="244"/>
        <v>0</v>
      </c>
      <c r="BJ138" s="71">
        <f t="shared" si="245"/>
        <v>0</v>
      </c>
      <c r="BK138" s="71">
        <f t="shared" si="246"/>
        <v>0</v>
      </c>
      <c r="BL138" s="70">
        <f t="shared" si="247"/>
        <v>1</v>
      </c>
      <c r="BM138" s="70">
        <f t="shared" si="248"/>
        <v>1</v>
      </c>
      <c r="BN138" s="70">
        <f t="shared" si="249"/>
        <v>0</v>
      </c>
      <c r="BO138" s="70">
        <f t="shared" si="250"/>
        <v>1</v>
      </c>
      <c r="BP138" s="144">
        <f t="shared" si="251"/>
        <v>0</v>
      </c>
      <c r="BQ138" s="144">
        <f t="shared" si="252"/>
        <v>0</v>
      </c>
      <c r="BR138" s="144">
        <f t="shared" si="253"/>
        <v>24833</v>
      </c>
      <c r="BS138" s="144">
        <f t="shared" si="254"/>
        <v>0</v>
      </c>
      <c r="BT138" s="144">
        <f t="shared" si="255"/>
        <v>0</v>
      </c>
      <c r="BU138" s="144">
        <f t="shared" si="256"/>
        <v>0</v>
      </c>
      <c r="BV138" s="144">
        <f t="shared" si="257"/>
        <v>0</v>
      </c>
      <c r="BW138" s="144">
        <f t="shared" si="258"/>
        <v>0</v>
      </c>
      <c r="BX138" s="144">
        <f t="shared" si="259"/>
        <v>0</v>
      </c>
      <c r="BY138" s="144">
        <f t="shared" si="260"/>
        <v>0</v>
      </c>
      <c r="BZ138" s="9">
        <v>0</v>
      </c>
      <c r="CA138" s="9">
        <v>0</v>
      </c>
      <c r="CB138" s="9">
        <v>0</v>
      </c>
      <c r="CC138" s="9">
        <v>0</v>
      </c>
      <c r="CD138" s="9">
        <v>0</v>
      </c>
      <c r="CE138" s="9">
        <v>0</v>
      </c>
      <c r="CF138" s="9">
        <v>0</v>
      </c>
      <c r="CG138" s="9">
        <v>0</v>
      </c>
      <c r="CH138" s="9">
        <v>0</v>
      </c>
      <c r="CI138" s="9">
        <v>0</v>
      </c>
      <c r="CJ138" s="9">
        <v>0</v>
      </c>
      <c r="CK138" s="9">
        <v>0</v>
      </c>
      <c r="CL138" s="9">
        <v>0</v>
      </c>
      <c r="CM138" s="9">
        <v>0</v>
      </c>
      <c r="CN138" s="9">
        <v>0</v>
      </c>
      <c r="CO138" s="9">
        <v>0</v>
      </c>
      <c r="CP138" s="9">
        <v>0</v>
      </c>
      <c r="CQ138" s="9">
        <v>0</v>
      </c>
      <c r="CR138" s="9">
        <v>0</v>
      </c>
      <c r="CS138" s="9">
        <v>0</v>
      </c>
      <c r="CT138" s="9">
        <v>0</v>
      </c>
      <c r="CU138" s="9">
        <v>0</v>
      </c>
      <c r="CV138" s="9">
        <v>0</v>
      </c>
      <c r="CW138" s="9">
        <v>0</v>
      </c>
      <c r="CX138" s="9">
        <v>0</v>
      </c>
      <c r="CY138" s="9">
        <v>0</v>
      </c>
      <c r="CZ138" s="9">
        <v>0</v>
      </c>
      <c r="DA138" s="9">
        <v>0</v>
      </c>
      <c r="DB138" s="9">
        <v>0</v>
      </c>
      <c r="DC138" s="9">
        <v>0</v>
      </c>
      <c r="DD138" s="9">
        <v>0</v>
      </c>
      <c r="DE138" s="9">
        <v>0</v>
      </c>
      <c r="DF138" s="9">
        <v>0</v>
      </c>
      <c r="DG138" s="144">
        <f t="shared" si="261"/>
        <v>18000</v>
      </c>
      <c r="DH138" s="144">
        <f t="shared" ref="DH138:EW138" si="271">DG138</f>
        <v>18000</v>
      </c>
      <c r="DI138" s="144">
        <f t="shared" si="271"/>
        <v>18000</v>
      </c>
      <c r="DJ138" s="144">
        <f t="shared" si="271"/>
        <v>18000</v>
      </c>
      <c r="DK138" s="144">
        <f t="shared" si="271"/>
        <v>18000</v>
      </c>
      <c r="DL138" s="144">
        <f t="shared" si="271"/>
        <v>18000</v>
      </c>
      <c r="DM138" s="144">
        <f t="shared" si="271"/>
        <v>18000</v>
      </c>
      <c r="DN138" s="144">
        <f t="shared" si="271"/>
        <v>18000</v>
      </c>
      <c r="DO138" s="144">
        <f t="shared" si="271"/>
        <v>18000</v>
      </c>
      <c r="DP138" s="144">
        <f t="shared" si="271"/>
        <v>18000</v>
      </c>
      <c r="DQ138" s="144">
        <f t="shared" si="271"/>
        <v>18000</v>
      </c>
      <c r="DR138" s="144">
        <f t="shared" si="271"/>
        <v>18000</v>
      </c>
      <c r="DS138" s="144">
        <f t="shared" si="271"/>
        <v>18000</v>
      </c>
      <c r="DT138" s="144">
        <f t="shared" si="271"/>
        <v>18000</v>
      </c>
      <c r="DU138" s="144">
        <f t="shared" si="271"/>
        <v>18000</v>
      </c>
      <c r="DV138" s="144">
        <f t="shared" si="271"/>
        <v>18000</v>
      </c>
      <c r="DW138" s="144">
        <f t="shared" si="271"/>
        <v>18000</v>
      </c>
      <c r="DX138" s="144">
        <f t="shared" si="271"/>
        <v>18000</v>
      </c>
      <c r="DY138" s="144">
        <f t="shared" si="271"/>
        <v>18000</v>
      </c>
      <c r="DZ138" s="144">
        <f t="shared" si="271"/>
        <v>18000</v>
      </c>
      <c r="EA138" s="144">
        <f t="shared" si="271"/>
        <v>18000</v>
      </c>
      <c r="EB138" s="144">
        <f t="shared" si="271"/>
        <v>18000</v>
      </c>
      <c r="EC138" s="144">
        <f t="shared" si="271"/>
        <v>18000</v>
      </c>
      <c r="ED138" s="144">
        <f t="shared" si="271"/>
        <v>18000</v>
      </c>
      <c r="EE138" s="144">
        <f t="shared" si="271"/>
        <v>18000</v>
      </c>
      <c r="EF138" s="144">
        <f t="shared" si="271"/>
        <v>18000</v>
      </c>
      <c r="EG138" s="144">
        <f t="shared" si="271"/>
        <v>18000</v>
      </c>
      <c r="EH138" s="144">
        <f t="shared" si="271"/>
        <v>18000</v>
      </c>
      <c r="EI138" s="144">
        <f t="shared" si="271"/>
        <v>18000</v>
      </c>
      <c r="EJ138" s="144">
        <f t="shared" si="271"/>
        <v>18000</v>
      </c>
      <c r="EK138" s="144">
        <f t="shared" si="271"/>
        <v>18000</v>
      </c>
      <c r="EL138" s="144">
        <f t="shared" si="271"/>
        <v>18000</v>
      </c>
      <c r="EM138" s="144">
        <f t="shared" si="271"/>
        <v>18000</v>
      </c>
      <c r="EN138" s="144">
        <f t="shared" si="271"/>
        <v>18000</v>
      </c>
      <c r="EO138" s="144">
        <f t="shared" si="271"/>
        <v>18000</v>
      </c>
      <c r="EP138" s="144">
        <f t="shared" si="271"/>
        <v>18000</v>
      </c>
      <c r="EQ138" s="144">
        <f t="shared" si="271"/>
        <v>18000</v>
      </c>
      <c r="ER138" s="144">
        <f t="shared" si="271"/>
        <v>18000</v>
      </c>
      <c r="ES138" s="144">
        <f t="shared" si="271"/>
        <v>18000</v>
      </c>
      <c r="ET138" s="144">
        <f t="shared" si="271"/>
        <v>18000</v>
      </c>
      <c r="EU138" s="144">
        <f t="shared" si="271"/>
        <v>18000</v>
      </c>
      <c r="EV138" s="144">
        <f t="shared" si="271"/>
        <v>18000</v>
      </c>
      <c r="EW138" s="144">
        <f t="shared" si="271"/>
        <v>18000</v>
      </c>
      <c r="EX138" s="147">
        <f>PV(0.05,'PV factor'!C289,,-BR138)</f>
        <v>22524.263038548754</v>
      </c>
      <c r="EY138" s="147">
        <f>PV(0.05,'PV factor'!D289,,-BS138)</f>
        <v>0</v>
      </c>
      <c r="EZ138" s="147">
        <f>PV(0.05,'PV factor'!E289,,-BT138)</f>
        <v>0</v>
      </c>
      <c r="FA138" s="147">
        <f>PV(0.05,'PV factor'!F289,,-BU138)</f>
        <v>0</v>
      </c>
      <c r="FB138" s="147">
        <f>PV(0.05,'PV factor'!G289,,-BV138)</f>
        <v>0</v>
      </c>
      <c r="FC138" s="147">
        <f>PV(0.05,'PV factor'!H289,,-BW138)</f>
        <v>0</v>
      </c>
      <c r="FD138" s="147">
        <f>PV(0.05,'PV factor'!I289,,-BX138)</f>
        <v>0</v>
      </c>
      <c r="FE138" s="147">
        <f>PV(0.05,'PV factor'!J289,,-BY138)</f>
        <v>0</v>
      </c>
      <c r="FF138" s="147">
        <f>PV(0.05,'PV factor'!K289,,-BZ138)</f>
        <v>0</v>
      </c>
      <c r="FG138" s="147">
        <f>PV(0.05,'PV factor'!L289,,-CA138)</f>
        <v>0</v>
      </c>
      <c r="FH138" s="147">
        <f>PV(0.05,'PV factor'!M289,,-CB138)</f>
        <v>0</v>
      </c>
      <c r="FI138" s="147">
        <f>PV(0.05,'PV factor'!N289,,-CC138)</f>
        <v>0</v>
      </c>
      <c r="FJ138" s="147">
        <f>PV(0.05,'PV factor'!O289,,-CD138)</f>
        <v>0</v>
      </c>
      <c r="FK138" s="147">
        <f>PV(0.05,'PV factor'!P289,,-CE138)</f>
        <v>0</v>
      </c>
      <c r="FL138" s="147">
        <f>PV(0.05,'PV factor'!Q289,,-CF138)</f>
        <v>0</v>
      </c>
      <c r="FM138" s="147">
        <f>PV(0.05,'PV factor'!R289,,-CG138)</f>
        <v>0</v>
      </c>
      <c r="FN138" s="147">
        <f>PV(0.05,'PV factor'!S289,,-CH138)</f>
        <v>0</v>
      </c>
      <c r="FO138" s="147">
        <f>PV(0.05,'PV factor'!T289,,-CI138)</f>
        <v>0</v>
      </c>
      <c r="FP138" s="147">
        <f>PV(0.05,'PV factor'!U289,,-CJ138)</f>
        <v>0</v>
      </c>
      <c r="FQ138" s="147">
        <f>PV(0.05,'PV factor'!V289,,-CK138)</f>
        <v>0</v>
      </c>
      <c r="FR138" s="147">
        <f>PV(0.05,'PV factor'!W289,,-CL138)</f>
        <v>0</v>
      </c>
      <c r="FS138" s="147">
        <f>PV(0.05,'PV factor'!X289,,-CM138)</f>
        <v>0</v>
      </c>
      <c r="FT138" s="147">
        <f>PV(0.05,'PV factor'!Y289,,-CN138)</f>
        <v>0</v>
      </c>
      <c r="FU138" s="147">
        <f>PV(0.05,'PV factor'!Z289,,-CO138)</f>
        <v>0</v>
      </c>
      <c r="FV138" s="147">
        <f>PV(0.05,'PV factor'!AA289,,-CP138)</f>
        <v>0</v>
      </c>
      <c r="FW138" s="147">
        <f>PV(0.05,'PV factor'!AB289,,-CQ138)</f>
        <v>0</v>
      </c>
      <c r="FX138" s="147">
        <f>PV(0.05,'PV factor'!AC289,,-CR138)</f>
        <v>0</v>
      </c>
      <c r="FY138" s="147">
        <f>PV(0.05,'PV factor'!AD289,,-CS138)</f>
        <v>0</v>
      </c>
      <c r="FZ138" s="147">
        <f>PV(0.05,'PV factor'!AE289,,-CT138)</f>
        <v>0</v>
      </c>
      <c r="GA138" s="147">
        <f>PV(0.05,'PV factor'!AF289,,-CU138)</f>
        <v>0</v>
      </c>
      <c r="GB138" s="147">
        <f>PV(0.05,'PV factor'!AG289,,-CV138)</f>
        <v>0</v>
      </c>
      <c r="GC138" s="147">
        <f>PV(0.05,'PV factor'!AH289,,-CW138)</f>
        <v>0</v>
      </c>
      <c r="GD138" s="147">
        <f>PV(0.05,'PV factor'!AI289,,-CX138)</f>
        <v>0</v>
      </c>
      <c r="GE138" s="147">
        <f>PV(0.05,'PV factor'!AJ289,,-CY138)</f>
        <v>0</v>
      </c>
      <c r="GF138" s="147">
        <f>PV(0.05,'PV factor'!AK289,,-CZ138)</f>
        <v>0</v>
      </c>
      <c r="GG138" s="147">
        <f>PV(0.05,'PV factor'!AL289,,-DA138)</f>
        <v>0</v>
      </c>
      <c r="GH138" s="147">
        <f>PV(0.05,'PV factor'!AM289,,-DB138)</f>
        <v>0</v>
      </c>
      <c r="GI138" s="147">
        <f>PV(0.05,'PV factor'!AN289,,-DC138)</f>
        <v>0</v>
      </c>
      <c r="GJ138" s="147">
        <f>PV(0.05,'PV factor'!AO289,,-DD138)</f>
        <v>0</v>
      </c>
      <c r="GK138" s="147">
        <f>PV(0.05,'PV factor'!AP289,,-DE138)</f>
        <v>0</v>
      </c>
      <c r="GL138" s="147">
        <f>PV(0.05,'PV factor'!C289,,-DI138)</f>
        <v>16326.530612244898</v>
      </c>
      <c r="GM138" s="147">
        <f>PV(0.05,'PV factor'!D289,,-DJ138)</f>
        <v>15549.076773566569</v>
      </c>
      <c r="GN138" s="147">
        <f>PV(0.05,'PV factor'!E289,,-DK138)</f>
        <v>14808.644546253876</v>
      </c>
      <c r="GO138" s="147">
        <f>PV(0.05,'PV factor'!F289,,-DL138)</f>
        <v>14103.470996432261</v>
      </c>
      <c r="GP138" s="147">
        <f>PV(0.05,'PV factor'!G289,,-DM138)</f>
        <v>13431.877139459299</v>
      </c>
      <c r="GQ138" s="147">
        <f>PV(0.05,'PV factor'!H289,,-DN138)</f>
        <v>12792.263942342186</v>
      </c>
      <c r="GR138" s="147">
        <f>PV(0.05,'PV factor'!I289,,-DO138)</f>
        <v>12183.108516516369</v>
      </c>
      <c r="GS138" s="147">
        <f>PV(0.05,'PV factor'!J289,,-DP138)</f>
        <v>11602.96049192035</v>
      </c>
      <c r="GT138" s="147">
        <f>PV(0.05,'PV factor'!K289,,-DQ138)</f>
        <v>11050.438563733667</v>
      </c>
      <c r="GU138" s="147">
        <f>PV(0.05,'PV factor'!L289,,-DR138)</f>
        <v>10524.227203555873</v>
      </c>
      <c r="GV138" s="147">
        <f>PV(0.05,'PV factor'!M289,,-DS138)</f>
        <v>10023.073527196071</v>
      </c>
      <c r="GW138" s="147">
        <f>PV(0.05,'PV factor'!N289,,-DT138)</f>
        <v>9545.7843116153035</v>
      </c>
      <c r="GX138" s="147">
        <f>PV(0.05,'PV factor'!O289,,-DU138)</f>
        <v>9091.2231539193399</v>
      </c>
      <c r="GY138" s="147">
        <f>PV(0.05,'PV factor'!P289,,-DV138)</f>
        <v>8658.3077656374626</v>
      </c>
      <c r="GZ138" s="147">
        <f>PV(0.05,'PV factor'!Q289,,-DW138)</f>
        <v>8246.0073958452049</v>
      </c>
      <c r="HA138" s="147">
        <f>PV(0.05,'PV factor'!R289,,-DX138)</f>
        <v>7853.3403769954311</v>
      </c>
      <c r="HB138" s="147">
        <f>PV(0.05,'PV factor'!S289,,-DY138)</f>
        <v>7479.3717876146966</v>
      </c>
      <c r="HC138" s="147">
        <f>PV(0.05,'PV factor'!T289,,-DZ138)</f>
        <v>7123.2112262997107</v>
      </c>
      <c r="HD138" s="147">
        <f>PV(0.05,'PV factor'!U289,,-EA138)</f>
        <v>6784.010691714011</v>
      </c>
      <c r="HE138" s="147">
        <f>PV(0.05,'PV factor'!V289,,-EB138)</f>
        <v>6460.9625635371531</v>
      </c>
      <c r="HF138" s="147">
        <f>PV(0.05,'PV factor'!W289,,-EC138)</f>
        <v>6153.297679559194</v>
      </c>
      <c r="HG138" s="147">
        <f>PV(0.05,'PV factor'!X289,,-ED138)</f>
        <v>5860.2835043420882</v>
      </c>
      <c r="HH138" s="147">
        <f>PV(0.05,'PV factor'!Y289,,-EE138)</f>
        <v>5581.2223850877035</v>
      </c>
      <c r="HI138" s="147">
        <f>PV(0.05,'PV factor'!Z289,,-EF138)</f>
        <v>5315.4498905597175</v>
      </c>
      <c r="HJ138" s="147">
        <f>PV(0.05,'PV factor'!AA289,,-EG138)</f>
        <v>5062.3332291044926</v>
      </c>
      <c r="HK138" s="147">
        <f>PV(0.05,'PV factor'!AB289,,-EH138)</f>
        <v>4821.2697420042787</v>
      </c>
      <c r="HL138" s="147">
        <f>PV(0.05,'PV factor'!AC289,,-EI138)</f>
        <v>4591.6854685755043</v>
      </c>
      <c r="HM138" s="147">
        <f>PV(0.05,'PV factor'!AD289,,-EJ138)</f>
        <v>4373.0337795957175</v>
      </c>
      <c r="HN138" s="147">
        <f>PV(0.05,'PV factor'!AE289,,-EK138)</f>
        <v>4164.7940758054465</v>
      </c>
      <c r="HO138" s="147">
        <f>PV(0.05,'PV factor'!AF289,,-EL138)</f>
        <v>3966.470548386138</v>
      </c>
      <c r="HP138" s="147">
        <f>PV(0.05,'PV factor'!AG289,,-EM138)</f>
        <v>3777.5909984629889</v>
      </c>
      <c r="HQ138" s="147">
        <f>PV(0.05,'PV factor'!AH289,,-EN138)</f>
        <v>3597.7057128218939</v>
      </c>
      <c r="HR138" s="147">
        <f>PV(0.05,'PV factor'!AI289,,-EO138)</f>
        <v>3426.3863931637088</v>
      </c>
      <c r="HS138" s="147">
        <f>PV(0.05,'PV factor'!AJ289,,-EP138)</f>
        <v>3263.2251363463888</v>
      </c>
      <c r="HT138" s="147">
        <f>PV(0.05,'PV factor'!AK289,,-EQ138)</f>
        <v>3107.8334631870375</v>
      </c>
      <c r="HU138" s="147">
        <f>PV(0.05,'PV factor'!AL289,,-ER138)</f>
        <v>2959.841393511464</v>
      </c>
      <c r="HV138" s="147">
        <f>PV(0.05,'PV factor'!AM289,,-ES138)</f>
        <v>2818.8965652490137</v>
      </c>
      <c r="HW138" s="147">
        <f>PV(0.05,'PV factor'!AN289,,-ET138)</f>
        <v>2684.6633954752506</v>
      </c>
      <c r="HX138" s="147">
        <f>PV(0.05,'PV factor'!AO289,,-EU138)</f>
        <v>2556.8222814050009</v>
      </c>
      <c r="HY138" s="147">
        <f>PV(0.05,'PV factor'!AP289,,-EV138)</f>
        <v>2435.0688394333342</v>
      </c>
      <c r="HZ138" s="147">
        <f t="shared" si="263"/>
        <v>22524.263038548754</v>
      </c>
      <c r="IA138" s="147">
        <f t="shared" si="264"/>
        <v>74219.600067956897</v>
      </c>
      <c r="IB138" s="401">
        <f t="shared" si="265"/>
        <v>3.2950956016156918</v>
      </c>
    </row>
    <row r="139" spans="1:236" ht="90" customHeight="1" x14ac:dyDescent="0.2">
      <c r="A139" s="137" t="s">
        <v>1510</v>
      </c>
      <c r="B139" s="138" t="s">
        <v>1511</v>
      </c>
      <c r="C139" s="138" t="s">
        <v>1535</v>
      </c>
      <c r="D139" s="121">
        <v>2</v>
      </c>
      <c r="E139" s="138" t="s">
        <v>880</v>
      </c>
      <c r="F139" s="118" t="s">
        <v>1531</v>
      </c>
      <c r="G139" s="118" t="s">
        <v>1532</v>
      </c>
      <c r="H139" s="142" t="s">
        <v>77</v>
      </c>
      <c r="I139" s="118" t="s">
        <v>1533</v>
      </c>
      <c r="J139" s="118">
        <v>10</v>
      </c>
      <c r="K139" s="227" t="s">
        <v>79</v>
      </c>
      <c r="L139" s="110">
        <v>38949</v>
      </c>
      <c r="M139" s="142" t="s">
        <v>1534</v>
      </c>
      <c r="N139" s="142" t="s">
        <v>147</v>
      </c>
      <c r="O139" s="90" t="s">
        <v>148</v>
      </c>
      <c r="P139" s="142" t="s">
        <v>467</v>
      </c>
      <c r="Q139" s="112" t="s">
        <v>100</v>
      </c>
      <c r="R139" s="123" t="s">
        <v>108</v>
      </c>
      <c r="S139" s="142" t="s">
        <v>99</v>
      </c>
      <c r="T139" s="142" t="s">
        <v>884</v>
      </c>
      <c r="U139" s="142" t="s">
        <v>100</v>
      </c>
      <c r="V139" s="117">
        <v>1</v>
      </c>
      <c r="W139" s="107">
        <v>98600</v>
      </c>
      <c r="X139" s="107">
        <v>0</v>
      </c>
      <c r="Y139" s="107">
        <v>0</v>
      </c>
      <c r="Z139" s="107">
        <v>0</v>
      </c>
      <c r="AA139" s="107">
        <v>69800</v>
      </c>
      <c r="AB139" s="107">
        <v>12000</v>
      </c>
      <c r="AC139" s="107">
        <v>16800</v>
      </c>
      <c r="AD139" s="107">
        <v>0</v>
      </c>
      <c r="AE139" s="139">
        <v>0</v>
      </c>
      <c r="AF139" s="139">
        <v>0</v>
      </c>
      <c r="AG139" s="139">
        <v>0</v>
      </c>
      <c r="AH139" s="139">
        <v>0</v>
      </c>
      <c r="AI139" s="116" t="s">
        <v>88</v>
      </c>
      <c r="AJ139" s="136">
        <v>0</v>
      </c>
      <c r="AK139" s="136">
        <v>0</v>
      </c>
      <c r="AL139" s="136">
        <v>0</v>
      </c>
      <c r="AM139" s="136">
        <v>0</v>
      </c>
      <c r="AN139" s="136">
        <v>0</v>
      </c>
      <c r="AO139" s="136">
        <v>0</v>
      </c>
      <c r="AP139" s="136">
        <v>0</v>
      </c>
      <c r="AQ139" s="139">
        <v>0</v>
      </c>
      <c r="AR139" s="139">
        <v>0</v>
      </c>
      <c r="AS139" s="139">
        <v>0</v>
      </c>
      <c r="AT139" s="139">
        <v>0</v>
      </c>
      <c r="AU139" s="118"/>
      <c r="AV139" s="230">
        <f t="shared" si="231"/>
        <v>1</v>
      </c>
      <c r="AW139" s="230">
        <f t="shared" si="232"/>
        <v>0</v>
      </c>
      <c r="AX139" s="230" t="str">
        <f t="shared" si="233"/>
        <v>E1</v>
      </c>
      <c r="AY139" s="141">
        <f t="shared" si="234"/>
        <v>9</v>
      </c>
      <c r="AZ139" s="70">
        <f t="shared" si="235"/>
        <v>1</v>
      </c>
      <c r="BA139" s="70">
        <f t="shared" si="236"/>
        <v>1</v>
      </c>
      <c r="BB139" s="70">
        <f t="shared" si="237"/>
        <v>1</v>
      </c>
      <c r="BC139" s="70">
        <f t="shared" si="238"/>
        <v>1</v>
      </c>
      <c r="BD139" s="70">
        <f t="shared" si="239"/>
        <v>1</v>
      </c>
      <c r="BE139" s="70">
        <f t="shared" si="240"/>
        <v>1</v>
      </c>
      <c r="BF139" s="70">
        <f t="shared" si="241"/>
        <v>1</v>
      </c>
      <c r="BG139" s="71">
        <f t="shared" si="242"/>
        <v>0</v>
      </c>
      <c r="BH139" s="71">
        <f t="shared" si="243"/>
        <v>1</v>
      </c>
      <c r="BI139" s="71">
        <f t="shared" si="244"/>
        <v>0</v>
      </c>
      <c r="BJ139" s="71">
        <f t="shared" si="245"/>
        <v>1</v>
      </c>
      <c r="BK139" s="71">
        <f t="shared" si="246"/>
        <v>0</v>
      </c>
      <c r="BL139" s="70">
        <f t="shared" si="247"/>
        <v>1</v>
      </c>
      <c r="BM139" s="70">
        <f t="shared" si="248"/>
        <v>1</v>
      </c>
      <c r="BN139" s="70">
        <f t="shared" si="249"/>
        <v>0</v>
      </c>
      <c r="BO139" s="70">
        <f t="shared" si="250"/>
        <v>1</v>
      </c>
      <c r="BP139" s="144">
        <f t="shared" si="251"/>
        <v>0</v>
      </c>
      <c r="BQ139" s="144">
        <f t="shared" si="252"/>
        <v>0</v>
      </c>
      <c r="BR139" s="144">
        <f t="shared" si="253"/>
        <v>69800</v>
      </c>
      <c r="BS139" s="144">
        <f t="shared" si="254"/>
        <v>12000</v>
      </c>
      <c r="BT139" s="144">
        <f t="shared" si="255"/>
        <v>16800</v>
      </c>
      <c r="BU139" s="144">
        <f t="shared" si="256"/>
        <v>0</v>
      </c>
      <c r="BV139" s="144">
        <f t="shared" si="257"/>
        <v>0</v>
      </c>
      <c r="BW139" s="144">
        <f t="shared" si="258"/>
        <v>0</v>
      </c>
      <c r="BX139" s="144">
        <f t="shared" si="259"/>
        <v>0</v>
      </c>
      <c r="BY139" s="144">
        <f t="shared" si="260"/>
        <v>0</v>
      </c>
      <c r="BZ139" s="9">
        <v>0</v>
      </c>
      <c r="CA139" s="9">
        <v>0</v>
      </c>
      <c r="CB139" s="9">
        <v>0</v>
      </c>
      <c r="CC139" s="9">
        <v>0</v>
      </c>
      <c r="CD139" s="9">
        <v>0</v>
      </c>
      <c r="CE139" s="9">
        <v>0</v>
      </c>
      <c r="CF139" s="9">
        <v>0</v>
      </c>
      <c r="CG139" s="9">
        <v>0</v>
      </c>
      <c r="CH139" s="9">
        <v>0</v>
      </c>
      <c r="CI139" s="9">
        <v>0</v>
      </c>
      <c r="CJ139" s="9">
        <v>0</v>
      </c>
      <c r="CK139" s="9">
        <v>0</v>
      </c>
      <c r="CL139" s="9">
        <v>0</v>
      </c>
      <c r="CM139" s="9">
        <v>0</v>
      </c>
      <c r="CN139" s="9">
        <v>0</v>
      </c>
      <c r="CO139" s="9">
        <v>0</v>
      </c>
      <c r="CP139" s="9">
        <v>0</v>
      </c>
      <c r="CQ139" s="9">
        <v>0</v>
      </c>
      <c r="CR139" s="9">
        <v>0</v>
      </c>
      <c r="CS139" s="9">
        <v>0</v>
      </c>
      <c r="CT139" s="9">
        <v>0</v>
      </c>
      <c r="CU139" s="9">
        <v>0</v>
      </c>
      <c r="CV139" s="9">
        <v>0</v>
      </c>
      <c r="CW139" s="9">
        <v>0</v>
      </c>
      <c r="CX139" s="9">
        <v>0</v>
      </c>
      <c r="CY139" s="9">
        <v>0</v>
      </c>
      <c r="CZ139" s="9">
        <v>0</v>
      </c>
      <c r="DA139" s="9">
        <v>0</v>
      </c>
      <c r="DB139" s="9">
        <v>0</v>
      </c>
      <c r="DC139" s="9">
        <v>0</v>
      </c>
      <c r="DD139" s="9">
        <v>0</v>
      </c>
      <c r="DE139" s="9">
        <v>0</v>
      </c>
      <c r="DF139" s="9">
        <v>0</v>
      </c>
      <c r="DG139" s="144">
        <f t="shared" si="261"/>
        <v>38949</v>
      </c>
      <c r="DH139" s="144">
        <f t="shared" ref="DH139:EW139" si="272">DG139</f>
        <v>38949</v>
      </c>
      <c r="DI139" s="144">
        <f t="shared" si="272"/>
        <v>38949</v>
      </c>
      <c r="DJ139" s="144">
        <f t="shared" si="272"/>
        <v>38949</v>
      </c>
      <c r="DK139" s="144">
        <f t="shared" si="272"/>
        <v>38949</v>
      </c>
      <c r="DL139" s="144">
        <f t="shared" si="272"/>
        <v>38949</v>
      </c>
      <c r="DM139" s="144">
        <f t="shared" si="272"/>
        <v>38949</v>
      </c>
      <c r="DN139" s="144">
        <f t="shared" si="272"/>
        <v>38949</v>
      </c>
      <c r="DO139" s="144">
        <f t="shared" si="272"/>
        <v>38949</v>
      </c>
      <c r="DP139" s="144">
        <f t="shared" si="272"/>
        <v>38949</v>
      </c>
      <c r="DQ139" s="144">
        <f t="shared" si="272"/>
        <v>38949</v>
      </c>
      <c r="DR139" s="144">
        <f t="shared" si="272"/>
        <v>38949</v>
      </c>
      <c r="DS139" s="144">
        <f t="shared" si="272"/>
        <v>38949</v>
      </c>
      <c r="DT139" s="144">
        <f t="shared" si="272"/>
        <v>38949</v>
      </c>
      <c r="DU139" s="144">
        <f t="shared" si="272"/>
        <v>38949</v>
      </c>
      <c r="DV139" s="144">
        <f t="shared" si="272"/>
        <v>38949</v>
      </c>
      <c r="DW139" s="144">
        <f t="shared" si="272"/>
        <v>38949</v>
      </c>
      <c r="DX139" s="144">
        <f t="shared" si="272"/>
        <v>38949</v>
      </c>
      <c r="DY139" s="144">
        <f t="shared" si="272"/>
        <v>38949</v>
      </c>
      <c r="DZ139" s="144">
        <f t="shared" si="272"/>
        <v>38949</v>
      </c>
      <c r="EA139" s="144">
        <f t="shared" si="272"/>
        <v>38949</v>
      </c>
      <c r="EB139" s="144">
        <f t="shared" si="272"/>
        <v>38949</v>
      </c>
      <c r="EC139" s="144">
        <f t="shared" si="272"/>
        <v>38949</v>
      </c>
      <c r="ED139" s="144">
        <f t="shared" si="272"/>
        <v>38949</v>
      </c>
      <c r="EE139" s="144">
        <f t="shared" si="272"/>
        <v>38949</v>
      </c>
      <c r="EF139" s="144">
        <f t="shared" si="272"/>
        <v>38949</v>
      </c>
      <c r="EG139" s="144">
        <f t="shared" si="272"/>
        <v>38949</v>
      </c>
      <c r="EH139" s="144">
        <f t="shared" si="272"/>
        <v>38949</v>
      </c>
      <c r="EI139" s="144">
        <f t="shared" si="272"/>
        <v>38949</v>
      </c>
      <c r="EJ139" s="144">
        <f t="shared" si="272"/>
        <v>38949</v>
      </c>
      <c r="EK139" s="144">
        <f t="shared" si="272"/>
        <v>38949</v>
      </c>
      <c r="EL139" s="144">
        <f t="shared" si="272"/>
        <v>38949</v>
      </c>
      <c r="EM139" s="144">
        <f t="shared" si="272"/>
        <v>38949</v>
      </c>
      <c r="EN139" s="144">
        <f t="shared" si="272"/>
        <v>38949</v>
      </c>
      <c r="EO139" s="144">
        <f t="shared" si="272"/>
        <v>38949</v>
      </c>
      <c r="EP139" s="144">
        <f t="shared" si="272"/>
        <v>38949</v>
      </c>
      <c r="EQ139" s="144">
        <f t="shared" si="272"/>
        <v>38949</v>
      </c>
      <c r="ER139" s="144">
        <f t="shared" si="272"/>
        <v>38949</v>
      </c>
      <c r="ES139" s="144">
        <f t="shared" si="272"/>
        <v>38949</v>
      </c>
      <c r="ET139" s="144">
        <f t="shared" si="272"/>
        <v>38949</v>
      </c>
      <c r="EU139" s="144">
        <f t="shared" si="272"/>
        <v>38949</v>
      </c>
      <c r="EV139" s="144">
        <f t="shared" si="272"/>
        <v>38949</v>
      </c>
      <c r="EW139" s="144">
        <f t="shared" si="272"/>
        <v>38949</v>
      </c>
      <c r="EX139" s="147">
        <f>PV(0.05,'PV factor'!C230,,-BR139)</f>
        <v>63310.657596371879</v>
      </c>
      <c r="EY139" s="147">
        <f>PV(0.05,'PV factor'!D230,,-BS139)</f>
        <v>10366.051182377712</v>
      </c>
      <c r="EZ139" s="147">
        <f>PV(0.05,'PV factor'!E230,,-BT139)</f>
        <v>13821.401576503617</v>
      </c>
      <c r="FA139" s="147">
        <f>PV(0.05,'PV factor'!F230,,-BU139)</f>
        <v>0</v>
      </c>
      <c r="FB139" s="147">
        <f>PV(0.05,'PV factor'!G230,,-BV139)</f>
        <v>0</v>
      </c>
      <c r="FC139" s="147">
        <f>PV(0.05,'PV factor'!H230,,-BW139)</f>
        <v>0</v>
      </c>
      <c r="FD139" s="147">
        <f>PV(0.05,'PV factor'!I230,,-BX139)</f>
        <v>0</v>
      </c>
      <c r="FE139" s="147">
        <f>PV(0.05,'PV factor'!J230,,-BY139)</f>
        <v>0</v>
      </c>
      <c r="FF139" s="147">
        <f>PV(0.05,'PV factor'!K230,,-BZ139)</f>
        <v>0</v>
      </c>
      <c r="FG139" s="147">
        <f>PV(0.05,'PV factor'!L230,,-CA139)</f>
        <v>0</v>
      </c>
      <c r="FH139" s="147">
        <f>PV(0.05,'PV factor'!M230,,-CB139)</f>
        <v>0</v>
      </c>
      <c r="FI139" s="147">
        <f>PV(0.05,'PV factor'!N230,,-CC139)</f>
        <v>0</v>
      </c>
      <c r="FJ139" s="147">
        <f>PV(0.05,'PV factor'!O230,,-CD139)</f>
        <v>0</v>
      </c>
      <c r="FK139" s="147">
        <f>PV(0.05,'PV factor'!P230,,-CE139)</f>
        <v>0</v>
      </c>
      <c r="FL139" s="147">
        <f>PV(0.05,'PV factor'!Q230,,-CF139)</f>
        <v>0</v>
      </c>
      <c r="FM139" s="147">
        <f>PV(0.05,'PV factor'!R230,,-CG139)</f>
        <v>0</v>
      </c>
      <c r="FN139" s="147">
        <f>PV(0.05,'PV factor'!S230,,-CH139)</f>
        <v>0</v>
      </c>
      <c r="FO139" s="147">
        <f>PV(0.05,'PV factor'!T230,,-CI139)</f>
        <v>0</v>
      </c>
      <c r="FP139" s="147">
        <f>PV(0.05,'PV factor'!U230,,-CJ139)</f>
        <v>0</v>
      </c>
      <c r="FQ139" s="147">
        <f>PV(0.05,'PV factor'!V230,,-CK139)</f>
        <v>0</v>
      </c>
      <c r="FR139" s="147">
        <f>PV(0.05,'PV factor'!W230,,-CL139)</f>
        <v>0</v>
      </c>
      <c r="FS139" s="147">
        <f>PV(0.05,'PV factor'!X230,,-CM139)</f>
        <v>0</v>
      </c>
      <c r="FT139" s="147">
        <f>PV(0.05,'PV factor'!Y230,,-CN139)</f>
        <v>0</v>
      </c>
      <c r="FU139" s="147">
        <f>PV(0.05,'PV factor'!Z230,,-CO139)</f>
        <v>0</v>
      </c>
      <c r="FV139" s="147">
        <f>PV(0.05,'PV factor'!AA230,,-CP139)</f>
        <v>0</v>
      </c>
      <c r="FW139" s="147">
        <f>PV(0.05,'PV factor'!AB230,,-CQ139)</f>
        <v>0</v>
      </c>
      <c r="FX139" s="147">
        <f>PV(0.05,'PV factor'!AC230,,-CR139)</f>
        <v>0</v>
      </c>
      <c r="FY139" s="147">
        <f>PV(0.05,'PV factor'!AD230,,-CS139)</f>
        <v>0</v>
      </c>
      <c r="FZ139" s="147">
        <f>PV(0.05,'PV factor'!AE230,,-CT139)</f>
        <v>0</v>
      </c>
      <c r="GA139" s="147">
        <f>PV(0.05,'PV factor'!AF230,,-CU139)</f>
        <v>0</v>
      </c>
      <c r="GB139" s="147">
        <f>PV(0.05,'PV factor'!AG230,,-CV139)</f>
        <v>0</v>
      </c>
      <c r="GC139" s="147">
        <f>PV(0.05,'PV factor'!AH230,,-CW139)</f>
        <v>0</v>
      </c>
      <c r="GD139" s="147">
        <f>PV(0.05,'PV factor'!AI230,,-CX139)</f>
        <v>0</v>
      </c>
      <c r="GE139" s="147">
        <f>PV(0.05,'PV factor'!AJ230,,-CY139)</f>
        <v>0</v>
      </c>
      <c r="GF139" s="147">
        <f>PV(0.05,'PV factor'!AK230,,-CZ139)</f>
        <v>0</v>
      </c>
      <c r="GG139" s="147">
        <f>PV(0.05,'PV factor'!AL230,,-DA139)</f>
        <v>0</v>
      </c>
      <c r="GH139" s="147">
        <f>PV(0.05,'PV factor'!AM230,,-DB139)</f>
        <v>0</v>
      </c>
      <c r="GI139" s="147">
        <f>PV(0.05,'PV factor'!AN230,,-DC139)</f>
        <v>0</v>
      </c>
      <c r="GJ139" s="147">
        <f>PV(0.05,'PV factor'!AO230,,-DD139)</f>
        <v>0</v>
      </c>
      <c r="GK139" s="147">
        <f>PV(0.05,'PV factor'!AP230,,-DE139)</f>
        <v>0</v>
      </c>
      <c r="GL139" s="147">
        <f>PV(0.05,'PV factor'!C230,,-DI139)</f>
        <v>35327.891156462581</v>
      </c>
      <c r="GM139" s="147">
        <f>PV(0.05,'PV factor'!D230,,-DJ139)</f>
        <v>33645.610625202455</v>
      </c>
      <c r="GN139" s="147">
        <f>PV(0.05,'PV factor'!E230,,-DK139)</f>
        <v>32043.438690669012</v>
      </c>
      <c r="GO139" s="147">
        <f>PV(0.05,'PV factor'!F230,,-DL139)</f>
        <v>30517.560657780006</v>
      </c>
      <c r="GP139" s="147">
        <f>PV(0.05,'PV factor'!G230,,-DM139)</f>
        <v>29064.343483600012</v>
      </c>
      <c r="GQ139" s="147">
        <f>PV(0.05,'PV factor'!H230,,-DN139)</f>
        <v>27680.327127238099</v>
      </c>
      <c r="GR139" s="147">
        <f>PV(0.05,'PV factor'!I230,,-DO139)</f>
        <v>26362.216311655338</v>
      </c>
      <c r="GS139" s="147">
        <f>PV(0.05,'PV factor'!J230,,-DP139)</f>
        <v>25106.872677766987</v>
      </c>
      <c r="GT139" s="147">
        <f>PV(0.05,'PV factor'!K230,,-DQ139)</f>
        <v>23911.307312159035</v>
      </c>
      <c r="GU139" s="147">
        <f>PV(0.05,'PV factor'!L230,,-DR139)</f>
        <v>22772.673630627651</v>
      </c>
      <c r="GV139" s="147">
        <f>PV(0.05,'PV factor'!M230,,-DS139)</f>
        <v>21688.260600597765</v>
      </c>
      <c r="GW139" s="147">
        <f>PV(0.05,'PV factor'!N230,,-DT139)</f>
        <v>20655.486286283583</v>
      </c>
      <c r="GX139" s="147">
        <f>PV(0.05,'PV factor'!O230,,-DU139)</f>
        <v>19671.891701222463</v>
      </c>
      <c r="GY139" s="147">
        <f>PV(0.05,'PV factor'!P230,,-DV139)</f>
        <v>18735.134953545199</v>
      </c>
      <c r="GZ139" s="147">
        <f>PV(0.05,'PV factor'!Q230,,-DW139)</f>
        <v>17842.985670043046</v>
      </c>
      <c r="HA139" s="147">
        <f>PV(0.05,'PV factor'!R230,,-DX139)</f>
        <v>16993.319685755279</v>
      </c>
      <c r="HB139" s="147">
        <f>PV(0.05,'PV factor'!S230,,-DY139)</f>
        <v>16184.113986433602</v>
      </c>
      <c r="HC139" s="147">
        <f>PV(0.05,'PV factor'!T230,,-DZ139)</f>
        <v>15413.441891841525</v>
      </c>
      <c r="HD139" s="147">
        <f>PV(0.05,'PV factor'!U230,,-EA139)</f>
        <v>14679.4684684205</v>
      </c>
      <c r="HE139" s="147">
        <f>PV(0.05,'PV factor'!V230,,-EB139)</f>
        <v>13980.446160400477</v>
      </c>
      <c r="HF139" s="147">
        <f>PV(0.05,'PV factor'!W230,,-EC139)</f>
        <v>13314.710628952836</v>
      </c>
      <c r="HG139" s="147">
        <f>PV(0.05,'PV factor'!X230,,-ED139)</f>
        <v>12680.676789478888</v>
      </c>
      <c r="HH139" s="147">
        <f>PV(0.05,'PV factor'!Y230,,-EE139)</f>
        <v>12076.835037598943</v>
      </c>
      <c r="HI139" s="147">
        <f>PV(0.05,'PV factor'!Z230,,-EF139)</f>
        <v>11501.747654856135</v>
      </c>
      <c r="HJ139" s="147">
        <f>PV(0.05,'PV factor'!AA230,,-EG139)</f>
        <v>10954.045385577272</v>
      </c>
      <c r="HK139" s="147">
        <f>PV(0.05,'PV factor'!AB230,,-EH139)</f>
        <v>10432.424176740258</v>
      </c>
      <c r="HL139" s="147">
        <f>PV(0.05,'PV factor'!AC230,,-EI139)</f>
        <v>9935.6420730859609</v>
      </c>
      <c r="HM139" s="147">
        <f>PV(0.05,'PV factor'!AD230,,-EJ139)</f>
        <v>9462.5162600818658</v>
      </c>
      <c r="HN139" s="147">
        <f>PV(0.05,'PV factor'!AE230,,-EK139)</f>
        <v>9011.9202476970186</v>
      </c>
      <c r="HO139" s="147">
        <f>PV(0.05,'PV factor'!AF230,,-EL139)</f>
        <v>8582.7811882828719</v>
      </c>
      <c r="HP139" s="147">
        <f>PV(0.05,'PV factor'!AG230,,-EM139)</f>
        <v>8174.0773221741638</v>
      </c>
      <c r="HQ139" s="147">
        <f>PV(0.05,'PV factor'!AH230,,-EN139)</f>
        <v>7784.8355449277751</v>
      </c>
      <c r="HR139" s="147">
        <f>PV(0.05,'PV factor'!AI230,,-EO139)</f>
        <v>7414.1290904074049</v>
      </c>
      <c r="HS139" s="147">
        <f>PV(0.05,'PV factor'!AJ230,,-EP139)</f>
        <v>7061.0753241975281</v>
      </c>
      <c r="HT139" s="147">
        <f>PV(0.05,'PV factor'!AK230,,-EQ139)</f>
        <v>6724.8336420928845</v>
      </c>
      <c r="HU139" s="147">
        <f>PV(0.05,'PV factor'!AL230,,-ER139)</f>
        <v>6404.6034686598896</v>
      </c>
      <c r="HV139" s="147">
        <f>PV(0.05,'PV factor'!AM230,,-ES139)</f>
        <v>6099.6223511046574</v>
      </c>
      <c r="HW139" s="147">
        <f>PV(0.05,'PV factor'!AN230,,-ET139)</f>
        <v>5809.1641439091964</v>
      </c>
      <c r="HX139" s="147">
        <f>PV(0.05,'PV factor'!AO230,,-EU139)</f>
        <v>5532.5372799135212</v>
      </c>
      <c r="HY139" s="147">
        <f>PV(0.05,'PV factor'!AP230,,-EV139)</f>
        <v>5269.0831237271623</v>
      </c>
      <c r="HZ139" s="147">
        <f t="shared" si="263"/>
        <v>87498.110355253215</v>
      </c>
      <c r="IA139" s="147">
        <f t="shared" si="264"/>
        <v>286432.2416731611</v>
      </c>
      <c r="IB139" s="401">
        <f t="shared" si="265"/>
        <v>3.2735820294885292</v>
      </c>
    </row>
    <row r="140" spans="1:236" ht="90" customHeight="1" x14ac:dyDescent="0.2">
      <c r="A140" s="276" t="s">
        <v>634</v>
      </c>
      <c r="B140" s="277" t="s">
        <v>1167</v>
      </c>
      <c r="C140" s="277" t="s">
        <v>1206</v>
      </c>
      <c r="D140" s="99"/>
      <c r="E140" s="277" t="s">
        <v>1207</v>
      </c>
      <c r="F140" s="103" t="s">
        <v>1208</v>
      </c>
      <c r="G140" s="103" t="s">
        <v>1188</v>
      </c>
      <c r="H140" s="99" t="s">
        <v>77</v>
      </c>
      <c r="I140" s="103" t="s">
        <v>1189</v>
      </c>
      <c r="J140" s="103">
        <v>10</v>
      </c>
      <c r="K140" s="227" t="s">
        <v>79</v>
      </c>
      <c r="L140" s="98">
        <v>83516</v>
      </c>
      <c r="M140" s="99" t="s">
        <v>1190</v>
      </c>
      <c r="N140" s="99" t="s">
        <v>147</v>
      </c>
      <c r="O140" s="73" t="s">
        <v>106</v>
      </c>
      <c r="P140" s="90" t="s">
        <v>728</v>
      </c>
      <c r="Q140" s="112" t="s">
        <v>100</v>
      </c>
      <c r="R140" s="99" t="s">
        <v>108</v>
      </c>
      <c r="S140" s="99" t="s">
        <v>99</v>
      </c>
      <c r="T140" s="99" t="s">
        <v>366</v>
      </c>
      <c r="U140" s="99" t="s">
        <v>100</v>
      </c>
      <c r="V140" s="102">
        <v>1</v>
      </c>
      <c r="W140" s="105">
        <v>210000</v>
      </c>
      <c r="X140" s="105">
        <v>0</v>
      </c>
      <c r="Y140" s="105">
        <v>0</v>
      </c>
      <c r="Z140" s="105">
        <v>0</v>
      </c>
      <c r="AA140" s="105">
        <v>210000</v>
      </c>
      <c r="AB140" s="105">
        <v>0</v>
      </c>
      <c r="AC140" s="105">
        <v>0</v>
      </c>
      <c r="AD140" s="105">
        <v>0</v>
      </c>
      <c r="AE140" s="278">
        <v>0</v>
      </c>
      <c r="AF140" s="278">
        <v>0</v>
      </c>
      <c r="AG140" s="278">
        <v>0</v>
      </c>
      <c r="AH140" s="278">
        <v>0</v>
      </c>
      <c r="AI140" s="100" t="s">
        <v>88</v>
      </c>
      <c r="AJ140" s="101">
        <v>0</v>
      </c>
      <c r="AK140" s="101">
        <v>0</v>
      </c>
      <c r="AL140" s="101">
        <v>0</v>
      </c>
      <c r="AM140" s="101">
        <v>0</v>
      </c>
      <c r="AN140" s="101">
        <v>0</v>
      </c>
      <c r="AO140" s="101">
        <v>0</v>
      </c>
      <c r="AP140" s="101">
        <v>0</v>
      </c>
      <c r="AQ140" s="278">
        <v>0</v>
      </c>
      <c r="AR140" s="278">
        <v>0</v>
      </c>
      <c r="AS140" s="278">
        <v>0</v>
      </c>
      <c r="AT140" s="278">
        <v>0</v>
      </c>
      <c r="AU140" s="103"/>
      <c r="AV140" s="230">
        <f t="shared" si="231"/>
        <v>1</v>
      </c>
      <c r="AW140" s="230">
        <f t="shared" si="232"/>
        <v>0</v>
      </c>
      <c r="AX140" s="230" t="str">
        <f t="shared" si="233"/>
        <v>C1</v>
      </c>
      <c r="AY140" s="141">
        <f t="shared" si="234"/>
        <v>8</v>
      </c>
      <c r="AZ140" s="70">
        <f t="shared" si="235"/>
        <v>1</v>
      </c>
      <c r="BA140" s="70">
        <f t="shared" si="236"/>
        <v>1</v>
      </c>
      <c r="BB140" s="70">
        <f t="shared" si="237"/>
        <v>1</v>
      </c>
      <c r="BC140" s="70">
        <f t="shared" si="238"/>
        <v>0</v>
      </c>
      <c r="BD140" s="70">
        <f t="shared" si="239"/>
        <v>1</v>
      </c>
      <c r="BE140" s="70">
        <f t="shared" si="240"/>
        <v>1</v>
      </c>
      <c r="BF140" s="70">
        <f t="shared" si="241"/>
        <v>1</v>
      </c>
      <c r="BG140" s="71">
        <f t="shared" si="242"/>
        <v>0</v>
      </c>
      <c r="BH140" s="71">
        <f t="shared" si="243"/>
        <v>1</v>
      </c>
      <c r="BI140" s="71">
        <f t="shared" si="244"/>
        <v>0</v>
      </c>
      <c r="BJ140" s="71">
        <f t="shared" si="245"/>
        <v>1</v>
      </c>
      <c r="BK140" s="71">
        <f t="shared" si="246"/>
        <v>0</v>
      </c>
      <c r="BL140" s="70">
        <f t="shared" si="247"/>
        <v>1</v>
      </c>
      <c r="BM140" s="70">
        <f t="shared" si="248"/>
        <v>1</v>
      </c>
      <c r="BN140" s="70">
        <f t="shared" si="249"/>
        <v>0</v>
      </c>
      <c r="BO140" s="70">
        <f t="shared" si="250"/>
        <v>1</v>
      </c>
      <c r="BP140" s="144">
        <f t="shared" si="251"/>
        <v>0</v>
      </c>
      <c r="BQ140" s="144">
        <f t="shared" si="252"/>
        <v>0</v>
      </c>
      <c r="BR140" s="144">
        <f t="shared" si="253"/>
        <v>210000</v>
      </c>
      <c r="BS140" s="144">
        <f t="shared" si="254"/>
        <v>0</v>
      </c>
      <c r="BT140" s="144">
        <f t="shared" si="255"/>
        <v>0</v>
      </c>
      <c r="BU140" s="144">
        <f t="shared" si="256"/>
        <v>0</v>
      </c>
      <c r="BV140" s="144">
        <f t="shared" si="257"/>
        <v>0</v>
      </c>
      <c r="BW140" s="144">
        <f t="shared" si="258"/>
        <v>0</v>
      </c>
      <c r="BX140" s="144">
        <f t="shared" si="259"/>
        <v>0</v>
      </c>
      <c r="BY140" s="144">
        <f t="shared" si="260"/>
        <v>0</v>
      </c>
      <c r="BZ140" s="9">
        <v>0</v>
      </c>
      <c r="CA140" s="9">
        <v>0</v>
      </c>
      <c r="CB140" s="9">
        <v>0</v>
      </c>
      <c r="CC140" s="9">
        <v>0</v>
      </c>
      <c r="CD140" s="9">
        <v>0</v>
      </c>
      <c r="CE140" s="9">
        <v>0</v>
      </c>
      <c r="CF140" s="9">
        <v>0</v>
      </c>
      <c r="CG140" s="9">
        <v>0</v>
      </c>
      <c r="CH140" s="9">
        <v>0</v>
      </c>
      <c r="CI140" s="9">
        <v>0</v>
      </c>
      <c r="CJ140" s="9">
        <v>0</v>
      </c>
      <c r="CK140" s="9">
        <v>0</v>
      </c>
      <c r="CL140" s="9">
        <v>0</v>
      </c>
      <c r="CM140" s="9">
        <v>0</v>
      </c>
      <c r="CN140" s="9">
        <v>0</v>
      </c>
      <c r="CO140" s="9">
        <v>0</v>
      </c>
      <c r="CP140" s="9">
        <v>0</v>
      </c>
      <c r="CQ140" s="9">
        <v>0</v>
      </c>
      <c r="CR140" s="9">
        <v>0</v>
      </c>
      <c r="CS140" s="9">
        <v>0</v>
      </c>
      <c r="CT140" s="9">
        <v>0</v>
      </c>
      <c r="CU140" s="9">
        <v>0</v>
      </c>
      <c r="CV140" s="9">
        <v>0</v>
      </c>
      <c r="CW140" s="9">
        <v>0</v>
      </c>
      <c r="CX140" s="9">
        <v>0</v>
      </c>
      <c r="CY140" s="9">
        <v>0</v>
      </c>
      <c r="CZ140" s="9">
        <v>0</v>
      </c>
      <c r="DA140" s="9">
        <v>0</v>
      </c>
      <c r="DB140" s="9">
        <v>0</v>
      </c>
      <c r="DC140" s="9">
        <v>0</v>
      </c>
      <c r="DD140" s="9">
        <v>0</v>
      </c>
      <c r="DE140" s="9">
        <v>0</v>
      </c>
      <c r="DF140" s="9">
        <v>0</v>
      </c>
      <c r="DG140" s="144">
        <f t="shared" si="261"/>
        <v>83516</v>
      </c>
      <c r="DH140" s="144">
        <f t="shared" ref="DH140:EW140" si="273">DG140</f>
        <v>83516</v>
      </c>
      <c r="DI140" s="144">
        <f t="shared" si="273"/>
        <v>83516</v>
      </c>
      <c r="DJ140" s="144">
        <f t="shared" si="273"/>
        <v>83516</v>
      </c>
      <c r="DK140" s="144">
        <f t="shared" si="273"/>
        <v>83516</v>
      </c>
      <c r="DL140" s="144">
        <f t="shared" si="273"/>
        <v>83516</v>
      </c>
      <c r="DM140" s="144">
        <f t="shared" si="273"/>
        <v>83516</v>
      </c>
      <c r="DN140" s="144">
        <f t="shared" si="273"/>
        <v>83516</v>
      </c>
      <c r="DO140" s="144">
        <f t="shared" si="273"/>
        <v>83516</v>
      </c>
      <c r="DP140" s="144">
        <f t="shared" si="273"/>
        <v>83516</v>
      </c>
      <c r="DQ140" s="144">
        <f t="shared" si="273"/>
        <v>83516</v>
      </c>
      <c r="DR140" s="144">
        <f t="shared" si="273"/>
        <v>83516</v>
      </c>
      <c r="DS140" s="144">
        <f t="shared" si="273"/>
        <v>83516</v>
      </c>
      <c r="DT140" s="144">
        <f t="shared" si="273"/>
        <v>83516</v>
      </c>
      <c r="DU140" s="144">
        <f t="shared" si="273"/>
        <v>83516</v>
      </c>
      <c r="DV140" s="144">
        <f t="shared" si="273"/>
        <v>83516</v>
      </c>
      <c r="DW140" s="144">
        <f t="shared" si="273"/>
        <v>83516</v>
      </c>
      <c r="DX140" s="144">
        <f t="shared" si="273"/>
        <v>83516</v>
      </c>
      <c r="DY140" s="144">
        <f t="shared" si="273"/>
        <v>83516</v>
      </c>
      <c r="DZ140" s="144">
        <f t="shared" si="273"/>
        <v>83516</v>
      </c>
      <c r="EA140" s="144">
        <f t="shared" si="273"/>
        <v>83516</v>
      </c>
      <c r="EB140" s="144">
        <f t="shared" si="273"/>
        <v>83516</v>
      </c>
      <c r="EC140" s="144">
        <f t="shared" si="273"/>
        <v>83516</v>
      </c>
      <c r="ED140" s="144">
        <f t="shared" si="273"/>
        <v>83516</v>
      </c>
      <c r="EE140" s="144">
        <f t="shared" si="273"/>
        <v>83516</v>
      </c>
      <c r="EF140" s="144">
        <f t="shared" si="273"/>
        <v>83516</v>
      </c>
      <c r="EG140" s="144">
        <f t="shared" si="273"/>
        <v>83516</v>
      </c>
      <c r="EH140" s="144">
        <f t="shared" si="273"/>
        <v>83516</v>
      </c>
      <c r="EI140" s="144">
        <f t="shared" si="273"/>
        <v>83516</v>
      </c>
      <c r="EJ140" s="144">
        <f t="shared" si="273"/>
        <v>83516</v>
      </c>
      <c r="EK140" s="144">
        <f t="shared" si="273"/>
        <v>83516</v>
      </c>
      <c r="EL140" s="144">
        <f t="shared" si="273"/>
        <v>83516</v>
      </c>
      <c r="EM140" s="144">
        <f t="shared" si="273"/>
        <v>83516</v>
      </c>
      <c r="EN140" s="144">
        <f t="shared" si="273"/>
        <v>83516</v>
      </c>
      <c r="EO140" s="144">
        <f t="shared" si="273"/>
        <v>83516</v>
      </c>
      <c r="EP140" s="144">
        <f t="shared" si="273"/>
        <v>83516</v>
      </c>
      <c r="EQ140" s="144">
        <f t="shared" si="273"/>
        <v>83516</v>
      </c>
      <c r="ER140" s="144">
        <f t="shared" si="273"/>
        <v>83516</v>
      </c>
      <c r="ES140" s="144">
        <f t="shared" si="273"/>
        <v>83516</v>
      </c>
      <c r="ET140" s="144">
        <f t="shared" si="273"/>
        <v>83516</v>
      </c>
      <c r="EU140" s="144">
        <f t="shared" si="273"/>
        <v>83516</v>
      </c>
      <c r="EV140" s="144">
        <f t="shared" si="273"/>
        <v>83516</v>
      </c>
      <c r="EW140" s="144">
        <f t="shared" si="273"/>
        <v>83516</v>
      </c>
      <c r="EX140" s="147">
        <f>PV(0.05,'PV factor'!C126,,-BR140)</f>
        <v>190476.19047619047</v>
      </c>
      <c r="EY140" s="147">
        <f>PV(0.05,'PV factor'!D126,,-BS140)</f>
        <v>0</v>
      </c>
      <c r="EZ140" s="147">
        <f>PV(0.05,'PV factor'!E126,,-BT140)</f>
        <v>0</v>
      </c>
      <c r="FA140" s="147">
        <f>PV(0.05,'PV factor'!F126,,-BU140)</f>
        <v>0</v>
      </c>
      <c r="FB140" s="147">
        <f>PV(0.05,'PV factor'!G126,,-BV140)</f>
        <v>0</v>
      </c>
      <c r="FC140" s="147">
        <f>PV(0.05,'PV factor'!H126,,-BW140)</f>
        <v>0</v>
      </c>
      <c r="FD140" s="147">
        <f>PV(0.05,'PV factor'!I126,,-BX140)</f>
        <v>0</v>
      </c>
      <c r="FE140" s="147">
        <f>PV(0.05,'PV factor'!J126,,-BY140)</f>
        <v>0</v>
      </c>
      <c r="FF140" s="147">
        <f>PV(0.05,'PV factor'!K126,,-BZ140)</f>
        <v>0</v>
      </c>
      <c r="FG140" s="147">
        <f>PV(0.05,'PV factor'!L126,,-CA140)</f>
        <v>0</v>
      </c>
      <c r="FH140" s="147">
        <f>PV(0.05,'PV factor'!M126,,-CB140)</f>
        <v>0</v>
      </c>
      <c r="FI140" s="147">
        <f>PV(0.05,'PV factor'!N126,,-CC140)</f>
        <v>0</v>
      </c>
      <c r="FJ140" s="147">
        <f>PV(0.05,'PV factor'!O126,,-CD140)</f>
        <v>0</v>
      </c>
      <c r="FK140" s="147">
        <f>PV(0.05,'PV factor'!P126,,-CE140)</f>
        <v>0</v>
      </c>
      <c r="FL140" s="147">
        <f>PV(0.05,'PV factor'!Q126,,-CF140)</f>
        <v>0</v>
      </c>
      <c r="FM140" s="147">
        <f>PV(0.05,'PV factor'!R126,,-CG140)</f>
        <v>0</v>
      </c>
      <c r="FN140" s="147">
        <f>PV(0.05,'PV factor'!S126,,-CH140)</f>
        <v>0</v>
      </c>
      <c r="FO140" s="147">
        <f>PV(0.05,'PV factor'!T126,,-CI140)</f>
        <v>0</v>
      </c>
      <c r="FP140" s="147">
        <f>PV(0.05,'PV factor'!U126,,-CJ140)</f>
        <v>0</v>
      </c>
      <c r="FQ140" s="147">
        <f>PV(0.05,'PV factor'!V126,,-CK140)</f>
        <v>0</v>
      </c>
      <c r="FR140" s="147">
        <f>PV(0.05,'PV factor'!W126,,-CL140)</f>
        <v>0</v>
      </c>
      <c r="FS140" s="147">
        <f>PV(0.05,'PV factor'!X126,,-CM140)</f>
        <v>0</v>
      </c>
      <c r="FT140" s="147">
        <f>PV(0.05,'PV factor'!Y126,,-CN140)</f>
        <v>0</v>
      </c>
      <c r="FU140" s="147">
        <f>PV(0.05,'PV factor'!Z126,,-CO140)</f>
        <v>0</v>
      </c>
      <c r="FV140" s="147">
        <f>PV(0.05,'PV factor'!AA126,,-CP140)</f>
        <v>0</v>
      </c>
      <c r="FW140" s="147">
        <f>PV(0.05,'PV factor'!AB126,,-CQ140)</f>
        <v>0</v>
      </c>
      <c r="FX140" s="147">
        <f>PV(0.05,'PV factor'!AC126,,-CR140)</f>
        <v>0</v>
      </c>
      <c r="FY140" s="147">
        <f>PV(0.05,'PV factor'!AD126,,-CS140)</f>
        <v>0</v>
      </c>
      <c r="FZ140" s="147">
        <f>PV(0.05,'PV factor'!AE126,,-CT140)</f>
        <v>0</v>
      </c>
      <c r="GA140" s="147">
        <f>PV(0.05,'PV factor'!AF126,,-CU140)</f>
        <v>0</v>
      </c>
      <c r="GB140" s="147">
        <f>PV(0.05,'PV factor'!AG126,,-CV140)</f>
        <v>0</v>
      </c>
      <c r="GC140" s="147">
        <f>PV(0.05,'PV factor'!AH126,,-CW140)</f>
        <v>0</v>
      </c>
      <c r="GD140" s="147">
        <f>PV(0.05,'PV factor'!AI126,,-CX140)</f>
        <v>0</v>
      </c>
      <c r="GE140" s="147">
        <f>PV(0.05,'PV factor'!AJ126,,-CY140)</f>
        <v>0</v>
      </c>
      <c r="GF140" s="147">
        <f>PV(0.05,'PV factor'!AK126,,-CZ140)</f>
        <v>0</v>
      </c>
      <c r="GG140" s="147">
        <f>PV(0.05,'PV factor'!AL126,,-DA140)</f>
        <v>0</v>
      </c>
      <c r="GH140" s="147">
        <f>PV(0.05,'PV factor'!AM126,,-DB140)</f>
        <v>0</v>
      </c>
      <c r="GI140" s="147">
        <f>PV(0.05,'PV factor'!AN126,,-DC140)</f>
        <v>0</v>
      </c>
      <c r="GJ140" s="147">
        <f>PV(0.05,'PV factor'!AO126,,-DD140)</f>
        <v>0</v>
      </c>
      <c r="GK140" s="147">
        <f>PV(0.05,'PV factor'!AP126,,-DE140)</f>
        <v>0</v>
      </c>
      <c r="GL140" s="147">
        <f>PV(0.05,'PV factor'!C126,,-DI140)</f>
        <v>75751.473922902485</v>
      </c>
      <c r="GM140" s="147">
        <f>PV(0.05,'PV factor'!D126,,-DJ140)</f>
        <v>72144.260878954752</v>
      </c>
      <c r="GN140" s="147">
        <f>PV(0.05,'PV factor'!E126,,-DK140)</f>
        <v>68708.819884718818</v>
      </c>
      <c r="GO140" s="147">
        <f>PV(0.05,'PV factor'!F126,,-DL140)</f>
        <v>65436.971318779819</v>
      </c>
      <c r="GP140" s="147">
        <f>PV(0.05,'PV factor'!G126,,-DM140)</f>
        <v>62320.925065504598</v>
      </c>
      <c r="GQ140" s="147">
        <f>PV(0.05,'PV factor'!H126,,-DN140)</f>
        <v>59353.26196714722</v>
      </c>
      <c r="GR140" s="147">
        <f>PV(0.05,'PV factor'!I126,,-DO140)</f>
        <v>56526.916159187836</v>
      </c>
      <c r="GS140" s="147">
        <f>PV(0.05,'PV factor'!J126,,-DP140)</f>
        <v>53835.15824684556</v>
      </c>
      <c r="GT140" s="147">
        <f>PV(0.05,'PV factor'!K126,,-DQ140)</f>
        <v>51271.579282710052</v>
      </c>
      <c r="GU140" s="147">
        <f>PV(0.05,'PV factor'!L126,,-DR140)</f>
        <v>48830.075507342903</v>
      </c>
      <c r="GV140" s="147">
        <f>PV(0.05,'PV factor'!M126,,-DS140)</f>
        <v>46504.833816517057</v>
      </c>
      <c r="GW140" s="147">
        <f>PV(0.05,'PV factor'!N126,,-DT140)</f>
        <v>44290.317920492431</v>
      </c>
      <c r="GX140" s="147">
        <f>PV(0.05,'PV factor'!O126,,-DU140)</f>
        <v>42181.255162373753</v>
      </c>
      <c r="GY140" s="147">
        <f>PV(0.05,'PV factor'!P126,,-DV140)</f>
        <v>40172.623964165468</v>
      </c>
      <c r="GZ140" s="147">
        <f>PV(0.05,'PV factor'!Q126,,-DW140)</f>
        <v>38259.641870633779</v>
      </c>
      <c r="HA140" s="147">
        <f>PV(0.05,'PV factor'!R126,,-DX140)</f>
        <v>36437.754162508361</v>
      </c>
      <c r="HB140" s="147">
        <f>PV(0.05,'PV factor'!S126,,-DY140)</f>
        <v>34702.623011912721</v>
      </c>
      <c r="HC140" s="147">
        <f>PV(0.05,'PV factor'!T126,,-DZ140)</f>
        <v>33050.117154202591</v>
      </c>
      <c r="HD140" s="147">
        <f>PV(0.05,'PV factor'!U126,,-EA140)</f>
        <v>31476.302051621518</v>
      </c>
      <c r="HE140" s="147">
        <f>PV(0.05,'PV factor'!V126,,-EB140)</f>
        <v>29977.430525353826</v>
      </c>
      <c r="HF140" s="147">
        <f>PV(0.05,'PV factor'!W126,,-EC140)</f>
        <v>28549.933833670315</v>
      </c>
      <c r="HG140" s="147">
        <f>PV(0.05,'PV factor'!X126,,-ED140)</f>
        <v>27190.413174924102</v>
      </c>
      <c r="HH140" s="147">
        <f>PV(0.05,'PV factor'!Y126,,-EE140)</f>
        <v>25895.631595165814</v>
      </c>
      <c r="HI140" s="147">
        <f>PV(0.05,'PV factor'!Z126,,-EF140)</f>
        <v>24662.506281110298</v>
      </c>
      <c r="HJ140" s="147">
        <f>PV(0.05,'PV factor'!AA126,,-EG140)</f>
        <v>23488.101220105047</v>
      </c>
      <c r="HK140" s="147">
        <f>PV(0.05,'PV factor'!AB126,,-EH140)</f>
        <v>22369.620209623852</v>
      </c>
      <c r="HL140" s="147">
        <f>PV(0.05,'PV factor'!AC126,,-EI140)</f>
        <v>21304.400199641768</v>
      </c>
      <c r="HM140" s="147">
        <f>PV(0.05,'PV factor'!AD126,,-EJ140)</f>
        <v>20289.904952039775</v>
      </c>
      <c r="HN140" s="147">
        <f>PV(0.05,'PV factor'!AE126,,-EK140)</f>
        <v>19323.719001942649</v>
      </c>
      <c r="HO140" s="147">
        <f>PV(0.05,'PV factor'!AF126,,-EL140)</f>
        <v>18403.541906612038</v>
      </c>
      <c r="HP140" s="147">
        <f>PV(0.05,'PV factor'!AG126,,-EM140)</f>
        <v>17527.182768201943</v>
      </c>
      <c r="HQ140" s="147">
        <f>PV(0.05,'PV factor'!AH126,,-EN140)</f>
        <v>16692.555017335184</v>
      </c>
      <c r="HR140" s="147">
        <f>PV(0.05,'PV factor'!AI126,,-EO140)</f>
        <v>15897.671445081129</v>
      </c>
      <c r="HS140" s="147">
        <f>PV(0.05,'PV factor'!AJ126,,-EP140)</f>
        <v>15140.639471505834</v>
      </c>
      <c r="HT140" s="147">
        <f>PV(0.05,'PV factor'!AK126,,-EQ140)</f>
        <v>14419.656639529367</v>
      </c>
      <c r="HU140" s="147">
        <f>PV(0.05,'PV factor'!AL126,,-ER140)</f>
        <v>13733.006323361302</v>
      </c>
      <c r="HV140" s="147">
        <f>PV(0.05,'PV factor'!AM126,,-ES140)</f>
        <v>13079.053641296479</v>
      </c>
      <c r="HW140" s="147">
        <f>PV(0.05,'PV factor'!AN126,,-ET140)</f>
        <v>12456.241563139502</v>
      </c>
      <c r="HX140" s="147">
        <f>PV(0.05,'PV factor'!AO126,,-EU140)</f>
        <v>11863.087202990004</v>
      </c>
      <c r="HY140" s="147">
        <f>PV(0.05,'PV factor'!AP126,,-EV140)</f>
        <v>11298.178288561907</v>
      </c>
      <c r="HZ140" s="147">
        <f t="shared" si="263"/>
        <v>190476.19047619047</v>
      </c>
      <c r="IA140" s="147">
        <f t="shared" si="264"/>
        <v>614179.44223409414</v>
      </c>
      <c r="IB140" s="401">
        <f t="shared" si="265"/>
        <v>3.2244420717289941</v>
      </c>
    </row>
    <row r="141" spans="1:236" ht="90" customHeight="1" x14ac:dyDescent="0.2">
      <c r="A141" s="276" t="s">
        <v>634</v>
      </c>
      <c r="B141" s="277" t="s">
        <v>1167</v>
      </c>
      <c r="C141" s="277" t="s">
        <v>1297</v>
      </c>
      <c r="D141" s="99"/>
      <c r="E141" s="277" t="s">
        <v>1298</v>
      </c>
      <c r="F141" s="103" t="s">
        <v>1299</v>
      </c>
      <c r="G141" s="103" t="s">
        <v>1296</v>
      </c>
      <c r="H141" s="99"/>
      <c r="I141" s="103" t="s">
        <v>1189</v>
      </c>
      <c r="J141" s="103">
        <v>10</v>
      </c>
      <c r="K141" s="227" t="s">
        <v>79</v>
      </c>
      <c r="L141" s="98">
        <v>83516</v>
      </c>
      <c r="M141" s="99" t="s">
        <v>1190</v>
      </c>
      <c r="N141" s="99" t="s">
        <v>147</v>
      </c>
      <c r="O141" s="13" t="s">
        <v>217</v>
      </c>
      <c r="P141" s="90" t="s">
        <v>728</v>
      </c>
      <c r="Q141" s="112" t="s">
        <v>100</v>
      </c>
      <c r="R141" s="99" t="s">
        <v>108</v>
      </c>
      <c r="S141" s="99" t="s">
        <v>99</v>
      </c>
      <c r="T141" s="99" t="s">
        <v>366</v>
      </c>
      <c r="U141" s="99" t="s">
        <v>100</v>
      </c>
      <c r="V141" s="102">
        <v>1</v>
      </c>
      <c r="W141" s="278">
        <v>210000</v>
      </c>
      <c r="X141" s="278">
        <v>0</v>
      </c>
      <c r="Y141" s="278">
        <v>0</v>
      </c>
      <c r="Z141" s="278">
        <v>0</v>
      </c>
      <c r="AA141" s="105">
        <v>210000</v>
      </c>
      <c r="AB141" s="278">
        <v>0</v>
      </c>
      <c r="AC141" s="278">
        <v>0</v>
      </c>
      <c r="AD141" s="278">
        <v>0</v>
      </c>
      <c r="AE141" s="278">
        <v>0</v>
      </c>
      <c r="AF141" s="278">
        <v>0</v>
      </c>
      <c r="AG141" s="278">
        <v>0</v>
      </c>
      <c r="AH141" s="278">
        <v>0</v>
      </c>
      <c r="AI141" s="100" t="s">
        <v>88</v>
      </c>
      <c r="AJ141" s="278">
        <v>0</v>
      </c>
      <c r="AK141" s="278">
        <v>0</v>
      </c>
      <c r="AL141" s="278">
        <v>0</v>
      </c>
      <c r="AM141" s="278">
        <v>0</v>
      </c>
      <c r="AN141" s="278">
        <v>0</v>
      </c>
      <c r="AO141" s="278">
        <v>0</v>
      </c>
      <c r="AP141" s="278">
        <v>0</v>
      </c>
      <c r="AQ141" s="278">
        <v>0</v>
      </c>
      <c r="AR141" s="278">
        <v>0</v>
      </c>
      <c r="AS141" s="278">
        <v>0</v>
      </c>
      <c r="AT141" s="278">
        <v>0</v>
      </c>
      <c r="AU141" s="279"/>
      <c r="AV141" s="230">
        <f t="shared" si="231"/>
        <v>1</v>
      </c>
      <c r="AW141" s="230">
        <f t="shared" si="232"/>
        <v>0</v>
      </c>
      <c r="AX141" s="230" t="str">
        <f t="shared" si="233"/>
        <v>C1</v>
      </c>
      <c r="AY141" s="141">
        <f t="shared" si="234"/>
        <v>7</v>
      </c>
      <c r="AZ141" s="70">
        <f t="shared" si="235"/>
        <v>1</v>
      </c>
      <c r="BA141" s="70">
        <f t="shared" si="236"/>
        <v>1</v>
      </c>
      <c r="BB141" s="70">
        <f t="shared" si="237"/>
        <v>1</v>
      </c>
      <c r="BC141" s="70">
        <f t="shared" si="238"/>
        <v>0</v>
      </c>
      <c r="BD141" s="70">
        <f t="shared" si="239"/>
        <v>1</v>
      </c>
      <c r="BE141" s="70">
        <f t="shared" si="240"/>
        <v>0</v>
      </c>
      <c r="BF141" s="70">
        <f t="shared" si="241"/>
        <v>0</v>
      </c>
      <c r="BG141" s="71">
        <f t="shared" si="242"/>
        <v>0</v>
      </c>
      <c r="BH141" s="71">
        <f t="shared" si="243"/>
        <v>1</v>
      </c>
      <c r="BI141" s="71">
        <f t="shared" si="244"/>
        <v>0</v>
      </c>
      <c r="BJ141" s="71">
        <f t="shared" si="245"/>
        <v>1</v>
      </c>
      <c r="BK141" s="71">
        <f t="shared" si="246"/>
        <v>0</v>
      </c>
      <c r="BL141" s="70">
        <f t="shared" si="247"/>
        <v>1</v>
      </c>
      <c r="BM141" s="70">
        <f t="shared" si="248"/>
        <v>1</v>
      </c>
      <c r="BN141" s="70">
        <f t="shared" si="249"/>
        <v>0</v>
      </c>
      <c r="BO141" s="70">
        <f t="shared" si="250"/>
        <v>1</v>
      </c>
      <c r="BP141" s="144">
        <f t="shared" si="251"/>
        <v>0</v>
      </c>
      <c r="BQ141" s="144">
        <f t="shared" si="252"/>
        <v>0</v>
      </c>
      <c r="BR141" s="144">
        <f t="shared" si="253"/>
        <v>210000</v>
      </c>
      <c r="BS141" s="144">
        <f t="shared" si="254"/>
        <v>0</v>
      </c>
      <c r="BT141" s="144">
        <f t="shared" si="255"/>
        <v>0</v>
      </c>
      <c r="BU141" s="144">
        <f t="shared" si="256"/>
        <v>0</v>
      </c>
      <c r="BV141" s="144">
        <f t="shared" si="257"/>
        <v>0</v>
      </c>
      <c r="BW141" s="144">
        <f t="shared" si="258"/>
        <v>0</v>
      </c>
      <c r="BX141" s="144">
        <f t="shared" si="259"/>
        <v>0</v>
      </c>
      <c r="BY141" s="144">
        <f t="shared" si="260"/>
        <v>0</v>
      </c>
      <c r="BZ141" s="9">
        <v>0</v>
      </c>
      <c r="CA141" s="9">
        <v>0</v>
      </c>
      <c r="CB141" s="9">
        <v>0</v>
      </c>
      <c r="CC141" s="9">
        <v>0</v>
      </c>
      <c r="CD141" s="9">
        <v>0</v>
      </c>
      <c r="CE141" s="9">
        <v>0</v>
      </c>
      <c r="CF141" s="9">
        <v>0</v>
      </c>
      <c r="CG141" s="9">
        <v>0</v>
      </c>
      <c r="CH141" s="9">
        <v>0</v>
      </c>
      <c r="CI141" s="9">
        <v>0</v>
      </c>
      <c r="CJ141" s="9">
        <v>0</v>
      </c>
      <c r="CK141" s="9">
        <v>0</v>
      </c>
      <c r="CL141" s="9">
        <v>0</v>
      </c>
      <c r="CM141" s="9">
        <v>0</v>
      </c>
      <c r="CN141" s="9">
        <v>0</v>
      </c>
      <c r="CO141" s="9">
        <v>0</v>
      </c>
      <c r="CP141" s="9">
        <v>0</v>
      </c>
      <c r="CQ141" s="9">
        <v>0</v>
      </c>
      <c r="CR141" s="9">
        <v>0</v>
      </c>
      <c r="CS141" s="9">
        <v>0</v>
      </c>
      <c r="CT141" s="9">
        <v>0</v>
      </c>
      <c r="CU141" s="9">
        <v>0</v>
      </c>
      <c r="CV141" s="9">
        <v>0</v>
      </c>
      <c r="CW141" s="9">
        <v>0</v>
      </c>
      <c r="CX141" s="9">
        <v>0</v>
      </c>
      <c r="CY141" s="9">
        <v>0</v>
      </c>
      <c r="CZ141" s="9">
        <v>0</v>
      </c>
      <c r="DA141" s="9">
        <v>0</v>
      </c>
      <c r="DB141" s="9">
        <v>0</v>
      </c>
      <c r="DC141" s="9">
        <v>0</v>
      </c>
      <c r="DD141" s="9">
        <v>0</v>
      </c>
      <c r="DE141" s="9">
        <v>0</v>
      </c>
      <c r="DF141" s="9">
        <v>0</v>
      </c>
      <c r="DG141" s="144">
        <f t="shared" si="261"/>
        <v>83516</v>
      </c>
      <c r="DH141" s="144">
        <f t="shared" ref="DH141:EW141" si="274">DG141</f>
        <v>83516</v>
      </c>
      <c r="DI141" s="144">
        <f t="shared" si="274"/>
        <v>83516</v>
      </c>
      <c r="DJ141" s="144">
        <f t="shared" si="274"/>
        <v>83516</v>
      </c>
      <c r="DK141" s="144">
        <f t="shared" si="274"/>
        <v>83516</v>
      </c>
      <c r="DL141" s="144">
        <f t="shared" si="274"/>
        <v>83516</v>
      </c>
      <c r="DM141" s="144">
        <f t="shared" si="274"/>
        <v>83516</v>
      </c>
      <c r="DN141" s="144">
        <f t="shared" si="274"/>
        <v>83516</v>
      </c>
      <c r="DO141" s="144">
        <f t="shared" si="274"/>
        <v>83516</v>
      </c>
      <c r="DP141" s="144">
        <f t="shared" si="274"/>
        <v>83516</v>
      </c>
      <c r="DQ141" s="144">
        <f t="shared" si="274"/>
        <v>83516</v>
      </c>
      <c r="DR141" s="144">
        <f t="shared" si="274"/>
        <v>83516</v>
      </c>
      <c r="DS141" s="144">
        <f t="shared" si="274"/>
        <v>83516</v>
      </c>
      <c r="DT141" s="144">
        <f t="shared" si="274"/>
        <v>83516</v>
      </c>
      <c r="DU141" s="144">
        <f t="shared" si="274"/>
        <v>83516</v>
      </c>
      <c r="DV141" s="144">
        <f t="shared" si="274"/>
        <v>83516</v>
      </c>
      <c r="DW141" s="144">
        <f t="shared" si="274"/>
        <v>83516</v>
      </c>
      <c r="DX141" s="144">
        <f t="shared" si="274"/>
        <v>83516</v>
      </c>
      <c r="DY141" s="144">
        <f t="shared" si="274"/>
        <v>83516</v>
      </c>
      <c r="DZ141" s="144">
        <f t="shared" si="274"/>
        <v>83516</v>
      </c>
      <c r="EA141" s="144">
        <f t="shared" si="274"/>
        <v>83516</v>
      </c>
      <c r="EB141" s="144">
        <f t="shared" si="274"/>
        <v>83516</v>
      </c>
      <c r="EC141" s="144">
        <f t="shared" si="274"/>
        <v>83516</v>
      </c>
      <c r="ED141" s="144">
        <f t="shared" si="274"/>
        <v>83516</v>
      </c>
      <c r="EE141" s="144">
        <f t="shared" si="274"/>
        <v>83516</v>
      </c>
      <c r="EF141" s="144">
        <f t="shared" si="274"/>
        <v>83516</v>
      </c>
      <c r="EG141" s="144">
        <f t="shared" si="274"/>
        <v>83516</v>
      </c>
      <c r="EH141" s="144">
        <f t="shared" si="274"/>
        <v>83516</v>
      </c>
      <c r="EI141" s="144">
        <f t="shared" si="274"/>
        <v>83516</v>
      </c>
      <c r="EJ141" s="144">
        <f t="shared" si="274"/>
        <v>83516</v>
      </c>
      <c r="EK141" s="144">
        <f t="shared" si="274"/>
        <v>83516</v>
      </c>
      <c r="EL141" s="144">
        <f t="shared" si="274"/>
        <v>83516</v>
      </c>
      <c r="EM141" s="144">
        <f t="shared" si="274"/>
        <v>83516</v>
      </c>
      <c r="EN141" s="144">
        <f t="shared" si="274"/>
        <v>83516</v>
      </c>
      <c r="EO141" s="144">
        <f t="shared" si="274"/>
        <v>83516</v>
      </c>
      <c r="EP141" s="144">
        <f t="shared" si="274"/>
        <v>83516</v>
      </c>
      <c r="EQ141" s="144">
        <f t="shared" si="274"/>
        <v>83516</v>
      </c>
      <c r="ER141" s="144">
        <f t="shared" si="274"/>
        <v>83516</v>
      </c>
      <c r="ES141" s="144">
        <f t="shared" si="274"/>
        <v>83516</v>
      </c>
      <c r="ET141" s="144">
        <f t="shared" si="274"/>
        <v>83516</v>
      </c>
      <c r="EU141" s="144">
        <f t="shared" si="274"/>
        <v>83516</v>
      </c>
      <c r="EV141" s="144">
        <f t="shared" si="274"/>
        <v>83516</v>
      </c>
      <c r="EW141" s="144">
        <f t="shared" si="274"/>
        <v>83516</v>
      </c>
      <c r="EX141" s="147">
        <f>PV(0.05,'PV factor'!C148,,-BR141)</f>
        <v>190476.19047619047</v>
      </c>
      <c r="EY141" s="147">
        <f>PV(0.05,'PV factor'!D148,,-BS141)</f>
        <v>0</v>
      </c>
      <c r="EZ141" s="147">
        <f>PV(0.05,'PV factor'!E148,,-BT141)</f>
        <v>0</v>
      </c>
      <c r="FA141" s="147">
        <f>PV(0.05,'PV factor'!F148,,-BU141)</f>
        <v>0</v>
      </c>
      <c r="FB141" s="147">
        <f>PV(0.05,'PV factor'!G148,,-BV141)</f>
        <v>0</v>
      </c>
      <c r="FC141" s="147">
        <f>PV(0.05,'PV factor'!H148,,-BW141)</f>
        <v>0</v>
      </c>
      <c r="FD141" s="147">
        <f>PV(0.05,'PV factor'!I148,,-BX141)</f>
        <v>0</v>
      </c>
      <c r="FE141" s="147">
        <f>PV(0.05,'PV factor'!J148,,-BY141)</f>
        <v>0</v>
      </c>
      <c r="FF141" s="147">
        <f>PV(0.05,'PV factor'!K148,,-BZ141)</f>
        <v>0</v>
      </c>
      <c r="FG141" s="147">
        <f>PV(0.05,'PV factor'!L148,,-CA141)</f>
        <v>0</v>
      </c>
      <c r="FH141" s="147">
        <f>PV(0.05,'PV factor'!M148,,-CB141)</f>
        <v>0</v>
      </c>
      <c r="FI141" s="147">
        <f>PV(0.05,'PV factor'!N148,,-CC141)</f>
        <v>0</v>
      </c>
      <c r="FJ141" s="147">
        <f>PV(0.05,'PV factor'!O148,,-CD141)</f>
        <v>0</v>
      </c>
      <c r="FK141" s="147">
        <f>PV(0.05,'PV factor'!P148,,-CE141)</f>
        <v>0</v>
      </c>
      <c r="FL141" s="147">
        <f>PV(0.05,'PV factor'!Q148,,-CF141)</f>
        <v>0</v>
      </c>
      <c r="FM141" s="147">
        <f>PV(0.05,'PV factor'!R148,,-CG141)</f>
        <v>0</v>
      </c>
      <c r="FN141" s="147">
        <f>PV(0.05,'PV factor'!S148,,-CH141)</f>
        <v>0</v>
      </c>
      <c r="FO141" s="147">
        <f>PV(0.05,'PV factor'!T148,,-CI141)</f>
        <v>0</v>
      </c>
      <c r="FP141" s="147">
        <f>PV(0.05,'PV factor'!U148,,-CJ141)</f>
        <v>0</v>
      </c>
      <c r="FQ141" s="147">
        <f>PV(0.05,'PV factor'!V148,,-CK141)</f>
        <v>0</v>
      </c>
      <c r="FR141" s="147">
        <f>PV(0.05,'PV factor'!W148,,-CL141)</f>
        <v>0</v>
      </c>
      <c r="FS141" s="147">
        <f>PV(0.05,'PV factor'!X148,,-CM141)</f>
        <v>0</v>
      </c>
      <c r="FT141" s="147">
        <f>PV(0.05,'PV factor'!Y148,,-CN141)</f>
        <v>0</v>
      </c>
      <c r="FU141" s="147">
        <f>PV(0.05,'PV factor'!Z148,,-CO141)</f>
        <v>0</v>
      </c>
      <c r="FV141" s="147">
        <f>PV(0.05,'PV factor'!AA148,,-CP141)</f>
        <v>0</v>
      </c>
      <c r="FW141" s="147">
        <f>PV(0.05,'PV factor'!AB148,,-CQ141)</f>
        <v>0</v>
      </c>
      <c r="FX141" s="147">
        <f>PV(0.05,'PV factor'!AC148,,-CR141)</f>
        <v>0</v>
      </c>
      <c r="FY141" s="147">
        <f>PV(0.05,'PV factor'!AD148,,-CS141)</f>
        <v>0</v>
      </c>
      <c r="FZ141" s="147">
        <f>PV(0.05,'PV factor'!AE148,,-CT141)</f>
        <v>0</v>
      </c>
      <c r="GA141" s="147">
        <f>PV(0.05,'PV factor'!AF148,,-CU141)</f>
        <v>0</v>
      </c>
      <c r="GB141" s="147">
        <f>PV(0.05,'PV factor'!AG148,,-CV141)</f>
        <v>0</v>
      </c>
      <c r="GC141" s="147">
        <f>PV(0.05,'PV factor'!AH148,,-CW141)</f>
        <v>0</v>
      </c>
      <c r="GD141" s="147">
        <f>PV(0.05,'PV factor'!AI148,,-CX141)</f>
        <v>0</v>
      </c>
      <c r="GE141" s="147">
        <f>PV(0.05,'PV factor'!AJ148,,-CY141)</f>
        <v>0</v>
      </c>
      <c r="GF141" s="147">
        <f>PV(0.05,'PV factor'!AK148,,-CZ141)</f>
        <v>0</v>
      </c>
      <c r="GG141" s="147">
        <f>PV(0.05,'PV factor'!AL148,,-DA141)</f>
        <v>0</v>
      </c>
      <c r="GH141" s="147">
        <f>PV(0.05,'PV factor'!AM148,,-DB141)</f>
        <v>0</v>
      </c>
      <c r="GI141" s="147">
        <f>PV(0.05,'PV factor'!AN148,,-DC141)</f>
        <v>0</v>
      </c>
      <c r="GJ141" s="147">
        <f>PV(0.05,'PV factor'!AO148,,-DD141)</f>
        <v>0</v>
      </c>
      <c r="GK141" s="147">
        <f>PV(0.05,'PV factor'!AP148,,-DE141)</f>
        <v>0</v>
      </c>
      <c r="GL141" s="147">
        <f>PV(0.05,'PV factor'!C148,,-DI141)</f>
        <v>75751.473922902485</v>
      </c>
      <c r="GM141" s="147">
        <f>PV(0.05,'PV factor'!D148,,-DJ141)</f>
        <v>72144.260878954752</v>
      </c>
      <c r="GN141" s="147">
        <f>PV(0.05,'PV factor'!E148,,-DK141)</f>
        <v>68708.819884718818</v>
      </c>
      <c r="GO141" s="147">
        <f>PV(0.05,'PV factor'!F148,,-DL141)</f>
        <v>65436.971318779819</v>
      </c>
      <c r="GP141" s="147">
        <f>PV(0.05,'PV factor'!G148,,-DM141)</f>
        <v>62320.925065504598</v>
      </c>
      <c r="GQ141" s="147">
        <f>PV(0.05,'PV factor'!H148,,-DN141)</f>
        <v>59353.26196714722</v>
      </c>
      <c r="GR141" s="147">
        <f>PV(0.05,'PV factor'!I148,,-DO141)</f>
        <v>56526.916159187836</v>
      </c>
      <c r="GS141" s="147">
        <f>PV(0.05,'PV factor'!J148,,-DP141)</f>
        <v>53835.15824684556</v>
      </c>
      <c r="GT141" s="147">
        <f>PV(0.05,'PV factor'!K148,,-DQ141)</f>
        <v>51271.579282710052</v>
      </c>
      <c r="GU141" s="147">
        <f>PV(0.05,'PV factor'!L148,,-DR141)</f>
        <v>48830.075507342903</v>
      </c>
      <c r="GV141" s="147">
        <f>PV(0.05,'PV factor'!M148,,-DS141)</f>
        <v>46504.833816517057</v>
      </c>
      <c r="GW141" s="147">
        <f>PV(0.05,'PV factor'!N148,,-DT141)</f>
        <v>44290.317920492431</v>
      </c>
      <c r="GX141" s="147">
        <f>PV(0.05,'PV factor'!O148,,-DU141)</f>
        <v>42181.255162373753</v>
      </c>
      <c r="GY141" s="147">
        <f>PV(0.05,'PV factor'!P148,,-DV141)</f>
        <v>40172.623964165468</v>
      </c>
      <c r="GZ141" s="147">
        <f>PV(0.05,'PV factor'!Q148,,-DW141)</f>
        <v>38259.641870633779</v>
      </c>
      <c r="HA141" s="147">
        <f>PV(0.05,'PV factor'!R148,,-DX141)</f>
        <v>36437.754162508361</v>
      </c>
      <c r="HB141" s="147">
        <f>PV(0.05,'PV factor'!S148,,-DY141)</f>
        <v>34702.623011912721</v>
      </c>
      <c r="HC141" s="147">
        <f>PV(0.05,'PV factor'!T148,,-DZ141)</f>
        <v>33050.117154202591</v>
      </c>
      <c r="HD141" s="147">
        <f>PV(0.05,'PV factor'!U148,,-EA141)</f>
        <v>31476.302051621518</v>
      </c>
      <c r="HE141" s="147">
        <f>PV(0.05,'PV factor'!V148,,-EB141)</f>
        <v>29977.430525353826</v>
      </c>
      <c r="HF141" s="147">
        <f>PV(0.05,'PV factor'!W148,,-EC141)</f>
        <v>28549.933833670315</v>
      </c>
      <c r="HG141" s="147">
        <f>PV(0.05,'PV factor'!X148,,-ED141)</f>
        <v>27190.413174924102</v>
      </c>
      <c r="HH141" s="147">
        <f>PV(0.05,'PV factor'!Y148,,-EE141)</f>
        <v>25895.631595165814</v>
      </c>
      <c r="HI141" s="147">
        <f>PV(0.05,'PV factor'!Z148,,-EF141)</f>
        <v>24662.506281110298</v>
      </c>
      <c r="HJ141" s="147">
        <f>PV(0.05,'PV factor'!AA148,,-EG141)</f>
        <v>23488.101220105047</v>
      </c>
      <c r="HK141" s="147">
        <f>PV(0.05,'PV factor'!AB148,,-EH141)</f>
        <v>22369.620209623852</v>
      </c>
      <c r="HL141" s="147">
        <f>PV(0.05,'PV factor'!AC148,,-EI141)</f>
        <v>21304.400199641768</v>
      </c>
      <c r="HM141" s="147">
        <f>PV(0.05,'PV factor'!AD148,,-EJ141)</f>
        <v>20289.904952039775</v>
      </c>
      <c r="HN141" s="147">
        <f>PV(0.05,'PV factor'!AE148,,-EK141)</f>
        <v>19323.719001942649</v>
      </c>
      <c r="HO141" s="147">
        <f>PV(0.05,'PV factor'!AF148,,-EL141)</f>
        <v>18403.541906612038</v>
      </c>
      <c r="HP141" s="147">
        <f>PV(0.05,'PV factor'!AG148,,-EM141)</f>
        <v>17527.182768201943</v>
      </c>
      <c r="HQ141" s="147">
        <f>PV(0.05,'PV factor'!AH148,,-EN141)</f>
        <v>16692.555017335184</v>
      </c>
      <c r="HR141" s="147">
        <f>PV(0.05,'PV factor'!AI148,,-EO141)</f>
        <v>15897.671445081129</v>
      </c>
      <c r="HS141" s="147">
        <f>PV(0.05,'PV factor'!AJ148,,-EP141)</f>
        <v>15140.639471505834</v>
      </c>
      <c r="HT141" s="147">
        <f>PV(0.05,'PV factor'!AK148,,-EQ141)</f>
        <v>14419.656639529367</v>
      </c>
      <c r="HU141" s="147">
        <f>PV(0.05,'PV factor'!AL148,,-ER141)</f>
        <v>13733.006323361302</v>
      </c>
      <c r="HV141" s="147">
        <f>PV(0.05,'PV factor'!AM148,,-ES141)</f>
        <v>13079.053641296479</v>
      </c>
      <c r="HW141" s="147">
        <f>PV(0.05,'PV factor'!AN148,,-ET141)</f>
        <v>12456.241563139502</v>
      </c>
      <c r="HX141" s="147">
        <f>PV(0.05,'PV factor'!AO148,,-EU141)</f>
        <v>11863.087202990004</v>
      </c>
      <c r="HY141" s="147">
        <f>PV(0.05,'PV factor'!AP148,,-EV141)</f>
        <v>11298.178288561907</v>
      </c>
      <c r="HZ141" s="147">
        <f t="shared" si="263"/>
        <v>190476.19047619047</v>
      </c>
      <c r="IA141" s="147">
        <f t="shared" si="264"/>
        <v>614179.44223409414</v>
      </c>
      <c r="IB141" s="401">
        <f t="shared" si="265"/>
        <v>3.2244420717289941</v>
      </c>
    </row>
    <row r="142" spans="1:236" ht="90" customHeight="1" x14ac:dyDescent="0.2">
      <c r="A142" s="161" t="s">
        <v>2267</v>
      </c>
      <c r="B142" s="150" t="s">
        <v>2613</v>
      </c>
      <c r="C142" s="150" t="s">
        <v>2176</v>
      </c>
      <c r="D142" s="148">
        <v>4</v>
      </c>
      <c r="E142" s="150" t="s">
        <v>2631</v>
      </c>
      <c r="F142" s="151" t="s">
        <v>2632</v>
      </c>
      <c r="G142" s="151" t="s">
        <v>2633</v>
      </c>
      <c r="H142" s="79" t="s">
        <v>77</v>
      </c>
      <c r="I142" s="151" t="s">
        <v>2634</v>
      </c>
      <c r="J142" s="151">
        <v>10</v>
      </c>
      <c r="K142" s="227" t="s">
        <v>79</v>
      </c>
      <c r="L142" s="79">
        <v>112688</v>
      </c>
      <c r="M142" s="79" t="s">
        <v>2635</v>
      </c>
      <c r="N142" s="79" t="s">
        <v>81</v>
      </c>
      <c r="O142" s="79" t="s">
        <v>133</v>
      </c>
      <c r="P142" s="79" t="s">
        <v>134</v>
      </c>
      <c r="Q142" s="112" t="s">
        <v>100</v>
      </c>
      <c r="R142" s="79" t="s">
        <v>108</v>
      </c>
      <c r="S142" s="79" t="s">
        <v>99</v>
      </c>
      <c r="T142" s="79" t="s">
        <v>2034</v>
      </c>
      <c r="U142" s="79" t="s">
        <v>100</v>
      </c>
      <c r="V142" s="81">
        <v>1</v>
      </c>
      <c r="W142" s="149">
        <v>50000</v>
      </c>
      <c r="X142" s="149">
        <v>0</v>
      </c>
      <c r="Y142" s="149">
        <v>0</v>
      </c>
      <c r="Z142" s="149">
        <v>0</v>
      </c>
      <c r="AA142" s="149">
        <v>0</v>
      </c>
      <c r="AB142" s="149">
        <v>50000</v>
      </c>
      <c r="AC142" s="149">
        <v>0</v>
      </c>
      <c r="AD142" s="149">
        <v>0</v>
      </c>
      <c r="AE142" s="149">
        <v>0</v>
      </c>
      <c r="AF142" s="149">
        <v>0</v>
      </c>
      <c r="AG142" s="149">
        <v>0</v>
      </c>
      <c r="AH142" s="149">
        <v>0</v>
      </c>
      <c r="AI142" s="88" t="s">
        <v>88</v>
      </c>
      <c r="AJ142" s="149">
        <v>250000</v>
      </c>
      <c r="AK142" s="149">
        <v>0</v>
      </c>
      <c r="AL142" s="149"/>
      <c r="AM142" s="149"/>
      <c r="AN142" s="149">
        <v>220000</v>
      </c>
      <c r="AO142" s="149">
        <v>30000</v>
      </c>
      <c r="AP142" s="149">
        <v>0</v>
      </c>
      <c r="AQ142" s="149">
        <v>0</v>
      </c>
      <c r="AR142" s="149">
        <v>0</v>
      </c>
      <c r="AS142" s="149">
        <v>0</v>
      </c>
      <c r="AT142" s="149">
        <v>0</v>
      </c>
      <c r="AU142" s="151"/>
      <c r="AV142" s="230">
        <f t="shared" si="231"/>
        <v>1</v>
      </c>
      <c r="AW142" s="230">
        <f t="shared" si="232"/>
        <v>0</v>
      </c>
      <c r="AX142" s="230" t="str">
        <f t="shared" si="233"/>
        <v>F2</v>
      </c>
      <c r="AY142" s="141">
        <f t="shared" si="234"/>
        <v>9</v>
      </c>
      <c r="AZ142" s="70">
        <f t="shared" si="235"/>
        <v>1</v>
      </c>
      <c r="BA142" s="70">
        <f t="shared" si="236"/>
        <v>1</v>
      </c>
      <c r="BB142" s="70">
        <f t="shared" si="237"/>
        <v>1</v>
      </c>
      <c r="BC142" s="70">
        <f t="shared" si="238"/>
        <v>1</v>
      </c>
      <c r="BD142" s="70">
        <f t="shared" si="239"/>
        <v>1</v>
      </c>
      <c r="BE142" s="70">
        <f t="shared" si="240"/>
        <v>1</v>
      </c>
      <c r="BF142" s="70">
        <f t="shared" si="241"/>
        <v>1</v>
      </c>
      <c r="BG142" s="71">
        <f t="shared" si="242"/>
        <v>0</v>
      </c>
      <c r="BH142" s="71">
        <f t="shared" si="243"/>
        <v>1</v>
      </c>
      <c r="BI142" s="71">
        <f t="shared" si="244"/>
        <v>0</v>
      </c>
      <c r="BJ142" s="71">
        <f t="shared" si="245"/>
        <v>0</v>
      </c>
      <c r="BK142" s="71">
        <f t="shared" si="246"/>
        <v>1</v>
      </c>
      <c r="BL142" s="70">
        <f t="shared" si="247"/>
        <v>1</v>
      </c>
      <c r="BM142" s="70">
        <f t="shared" si="248"/>
        <v>1</v>
      </c>
      <c r="BN142" s="70">
        <f t="shared" si="249"/>
        <v>0</v>
      </c>
      <c r="BO142" s="70">
        <f t="shared" si="250"/>
        <v>1</v>
      </c>
      <c r="BP142" s="144">
        <f t="shared" si="251"/>
        <v>0</v>
      </c>
      <c r="BQ142" s="144">
        <f t="shared" si="252"/>
        <v>0</v>
      </c>
      <c r="BR142" s="144">
        <f t="shared" si="253"/>
        <v>0</v>
      </c>
      <c r="BS142" s="144">
        <f t="shared" si="254"/>
        <v>270000</v>
      </c>
      <c r="BT142" s="144">
        <f t="shared" si="255"/>
        <v>30000</v>
      </c>
      <c r="BU142" s="144">
        <f t="shared" si="256"/>
        <v>0</v>
      </c>
      <c r="BV142" s="144">
        <f t="shared" si="257"/>
        <v>0</v>
      </c>
      <c r="BW142" s="144">
        <f t="shared" si="258"/>
        <v>0</v>
      </c>
      <c r="BX142" s="144">
        <f t="shared" si="259"/>
        <v>0</v>
      </c>
      <c r="BY142" s="144">
        <f t="shared" si="260"/>
        <v>0</v>
      </c>
      <c r="BZ142" s="9">
        <v>0</v>
      </c>
      <c r="CA142" s="9">
        <v>0</v>
      </c>
      <c r="CB142" s="9">
        <v>0</v>
      </c>
      <c r="CC142" s="9">
        <v>0</v>
      </c>
      <c r="CD142" s="9">
        <v>0</v>
      </c>
      <c r="CE142" s="9">
        <v>0</v>
      </c>
      <c r="CF142" s="9">
        <v>0</v>
      </c>
      <c r="CG142" s="9">
        <v>0</v>
      </c>
      <c r="CH142" s="9">
        <v>0</v>
      </c>
      <c r="CI142" s="9">
        <v>0</v>
      </c>
      <c r="CJ142" s="9">
        <v>0</v>
      </c>
      <c r="CK142" s="9">
        <v>0</v>
      </c>
      <c r="CL142" s="9">
        <v>0</v>
      </c>
      <c r="CM142" s="9">
        <v>0</v>
      </c>
      <c r="CN142" s="9">
        <v>0</v>
      </c>
      <c r="CO142" s="9">
        <v>0</v>
      </c>
      <c r="CP142" s="9">
        <v>0</v>
      </c>
      <c r="CQ142" s="9">
        <v>0</v>
      </c>
      <c r="CR142" s="9">
        <v>0</v>
      </c>
      <c r="CS142" s="9">
        <v>0</v>
      </c>
      <c r="CT142" s="9">
        <v>0</v>
      </c>
      <c r="CU142" s="9">
        <v>0</v>
      </c>
      <c r="CV142" s="9">
        <v>0</v>
      </c>
      <c r="CW142" s="9">
        <v>0</v>
      </c>
      <c r="CX142" s="9">
        <v>0</v>
      </c>
      <c r="CY142" s="9">
        <v>0</v>
      </c>
      <c r="CZ142" s="9">
        <v>0</v>
      </c>
      <c r="DA142" s="9">
        <v>0</v>
      </c>
      <c r="DB142" s="9">
        <v>0</v>
      </c>
      <c r="DC142" s="9">
        <v>0</v>
      </c>
      <c r="DD142" s="9">
        <v>0</v>
      </c>
      <c r="DE142" s="9">
        <v>0</v>
      </c>
      <c r="DF142" s="9">
        <v>0</v>
      </c>
      <c r="DG142" s="144">
        <f t="shared" si="261"/>
        <v>112688</v>
      </c>
      <c r="DH142" s="144">
        <f t="shared" ref="DH142:EW142" si="275">DG142</f>
        <v>112688</v>
      </c>
      <c r="DI142" s="144">
        <f t="shared" si="275"/>
        <v>112688</v>
      </c>
      <c r="DJ142" s="144">
        <f t="shared" si="275"/>
        <v>112688</v>
      </c>
      <c r="DK142" s="144">
        <f t="shared" si="275"/>
        <v>112688</v>
      </c>
      <c r="DL142" s="144">
        <f t="shared" si="275"/>
        <v>112688</v>
      </c>
      <c r="DM142" s="144">
        <f t="shared" si="275"/>
        <v>112688</v>
      </c>
      <c r="DN142" s="144">
        <f t="shared" si="275"/>
        <v>112688</v>
      </c>
      <c r="DO142" s="144">
        <f t="shared" si="275"/>
        <v>112688</v>
      </c>
      <c r="DP142" s="144">
        <f t="shared" si="275"/>
        <v>112688</v>
      </c>
      <c r="DQ142" s="144">
        <f t="shared" si="275"/>
        <v>112688</v>
      </c>
      <c r="DR142" s="144">
        <f t="shared" si="275"/>
        <v>112688</v>
      </c>
      <c r="DS142" s="144">
        <f t="shared" si="275"/>
        <v>112688</v>
      </c>
      <c r="DT142" s="144">
        <f t="shared" si="275"/>
        <v>112688</v>
      </c>
      <c r="DU142" s="144">
        <f t="shared" si="275"/>
        <v>112688</v>
      </c>
      <c r="DV142" s="144">
        <f t="shared" si="275"/>
        <v>112688</v>
      </c>
      <c r="DW142" s="144">
        <f t="shared" si="275"/>
        <v>112688</v>
      </c>
      <c r="DX142" s="144">
        <f t="shared" si="275"/>
        <v>112688</v>
      </c>
      <c r="DY142" s="144">
        <f t="shared" si="275"/>
        <v>112688</v>
      </c>
      <c r="DZ142" s="144">
        <f t="shared" si="275"/>
        <v>112688</v>
      </c>
      <c r="EA142" s="144">
        <f t="shared" si="275"/>
        <v>112688</v>
      </c>
      <c r="EB142" s="144">
        <f t="shared" si="275"/>
        <v>112688</v>
      </c>
      <c r="EC142" s="144">
        <f t="shared" si="275"/>
        <v>112688</v>
      </c>
      <c r="ED142" s="144">
        <f t="shared" si="275"/>
        <v>112688</v>
      </c>
      <c r="EE142" s="144">
        <f t="shared" si="275"/>
        <v>112688</v>
      </c>
      <c r="EF142" s="144">
        <f t="shared" si="275"/>
        <v>112688</v>
      </c>
      <c r="EG142" s="144">
        <f t="shared" si="275"/>
        <v>112688</v>
      </c>
      <c r="EH142" s="144">
        <f t="shared" si="275"/>
        <v>112688</v>
      </c>
      <c r="EI142" s="144">
        <f t="shared" si="275"/>
        <v>112688</v>
      </c>
      <c r="EJ142" s="144">
        <f t="shared" si="275"/>
        <v>112688</v>
      </c>
      <c r="EK142" s="144">
        <f t="shared" si="275"/>
        <v>112688</v>
      </c>
      <c r="EL142" s="144">
        <f t="shared" si="275"/>
        <v>112688</v>
      </c>
      <c r="EM142" s="144">
        <f t="shared" si="275"/>
        <v>112688</v>
      </c>
      <c r="EN142" s="144">
        <f t="shared" si="275"/>
        <v>112688</v>
      </c>
      <c r="EO142" s="144">
        <f t="shared" si="275"/>
        <v>112688</v>
      </c>
      <c r="EP142" s="144">
        <f t="shared" si="275"/>
        <v>112688</v>
      </c>
      <c r="EQ142" s="144">
        <f t="shared" si="275"/>
        <v>112688</v>
      </c>
      <c r="ER142" s="144">
        <f t="shared" si="275"/>
        <v>112688</v>
      </c>
      <c r="ES142" s="144">
        <f t="shared" si="275"/>
        <v>112688</v>
      </c>
      <c r="ET142" s="144">
        <f t="shared" si="275"/>
        <v>112688</v>
      </c>
      <c r="EU142" s="144">
        <f t="shared" si="275"/>
        <v>112688</v>
      </c>
      <c r="EV142" s="144">
        <f t="shared" si="275"/>
        <v>112688</v>
      </c>
      <c r="EW142" s="144">
        <f t="shared" si="275"/>
        <v>112688</v>
      </c>
      <c r="EX142" s="147">
        <f>PV(0.05,'PV factor'!C356,,-BR142)</f>
        <v>0</v>
      </c>
      <c r="EY142" s="147">
        <f>PV(0.05,'PV factor'!D356,,-BS142)</f>
        <v>233236.15160349853</v>
      </c>
      <c r="EZ142" s="147">
        <f>PV(0.05,'PV factor'!E356,,-BT142)</f>
        <v>24681.074243756459</v>
      </c>
      <c r="FA142" s="147">
        <f>PV(0.05,'PV factor'!F356,,-BU142)</f>
        <v>0</v>
      </c>
      <c r="FB142" s="147">
        <f>PV(0.05,'PV factor'!G356,,-BV142)</f>
        <v>0</v>
      </c>
      <c r="FC142" s="147">
        <f>PV(0.05,'PV factor'!H356,,-BW142)</f>
        <v>0</v>
      </c>
      <c r="FD142" s="147">
        <f>PV(0.05,'PV factor'!I356,,-BX142)</f>
        <v>0</v>
      </c>
      <c r="FE142" s="147">
        <f>PV(0.05,'PV factor'!J356,,-BY142)</f>
        <v>0</v>
      </c>
      <c r="FF142" s="147">
        <f>PV(0.05,'PV factor'!K356,,-BZ142)</f>
        <v>0</v>
      </c>
      <c r="FG142" s="147">
        <f>PV(0.05,'PV factor'!L356,,-CA142)</f>
        <v>0</v>
      </c>
      <c r="FH142" s="147">
        <f>PV(0.05,'PV factor'!M356,,-CB142)</f>
        <v>0</v>
      </c>
      <c r="FI142" s="147">
        <f>PV(0.05,'PV factor'!N356,,-CC142)</f>
        <v>0</v>
      </c>
      <c r="FJ142" s="147">
        <f>PV(0.05,'PV factor'!O356,,-CD142)</f>
        <v>0</v>
      </c>
      <c r="FK142" s="147">
        <f>PV(0.05,'PV factor'!P356,,-CE142)</f>
        <v>0</v>
      </c>
      <c r="FL142" s="147">
        <f>PV(0.05,'PV factor'!Q356,,-CF142)</f>
        <v>0</v>
      </c>
      <c r="FM142" s="147">
        <f>PV(0.05,'PV factor'!R356,,-CG142)</f>
        <v>0</v>
      </c>
      <c r="FN142" s="147">
        <f>PV(0.05,'PV factor'!S356,,-CH142)</f>
        <v>0</v>
      </c>
      <c r="FO142" s="147">
        <f>PV(0.05,'PV factor'!T356,,-CI142)</f>
        <v>0</v>
      </c>
      <c r="FP142" s="147">
        <f>PV(0.05,'PV factor'!U356,,-CJ142)</f>
        <v>0</v>
      </c>
      <c r="FQ142" s="147">
        <f>PV(0.05,'PV factor'!V356,,-CK142)</f>
        <v>0</v>
      </c>
      <c r="FR142" s="147">
        <f>PV(0.05,'PV factor'!W356,,-CL142)</f>
        <v>0</v>
      </c>
      <c r="FS142" s="147">
        <f>PV(0.05,'PV factor'!X356,,-CM142)</f>
        <v>0</v>
      </c>
      <c r="FT142" s="147">
        <f>PV(0.05,'PV factor'!Y356,,-CN142)</f>
        <v>0</v>
      </c>
      <c r="FU142" s="147">
        <f>PV(0.05,'PV factor'!Z356,,-CO142)</f>
        <v>0</v>
      </c>
      <c r="FV142" s="147">
        <f>PV(0.05,'PV factor'!AA356,,-CP142)</f>
        <v>0</v>
      </c>
      <c r="FW142" s="147">
        <f>PV(0.05,'PV factor'!AB356,,-CQ142)</f>
        <v>0</v>
      </c>
      <c r="FX142" s="147">
        <f>PV(0.05,'PV factor'!AC356,,-CR142)</f>
        <v>0</v>
      </c>
      <c r="FY142" s="147">
        <f>PV(0.05,'PV factor'!AD356,,-CS142)</f>
        <v>0</v>
      </c>
      <c r="FZ142" s="147">
        <f>PV(0.05,'PV factor'!AE356,,-CT142)</f>
        <v>0</v>
      </c>
      <c r="GA142" s="147">
        <f>PV(0.05,'PV factor'!AF356,,-CU142)</f>
        <v>0</v>
      </c>
      <c r="GB142" s="147">
        <f>PV(0.05,'PV factor'!AG356,,-CV142)</f>
        <v>0</v>
      </c>
      <c r="GC142" s="147">
        <f>PV(0.05,'PV factor'!AH356,,-CW142)</f>
        <v>0</v>
      </c>
      <c r="GD142" s="147">
        <f>PV(0.05,'PV factor'!AI356,,-CX142)</f>
        <v>0</v>
      </c>
      <c r="GE142" s="147">
        <f>PV(0.05,'PV factor'!AJ356,,-CY142)</f>
        <v>0</v>
      </c>
      <c r="GF142" s="147">
        <f>PV(0.05,'PV factor'!AK356,,-CZ142)</f>
        <v>0</v>
      </c>
      <c r="GG142" s="147">
        <f>PV(0.05,'PV factor'!AL356,,-DA142)</f>
        <v>0</v>
      </c>
      <c r="GH142" s="147">
        <f>PV(0.05,'PV factor'!AM356,,-DB142)</f>
        <v>0</v>
      </c>
      <c r="GI142" s="147">
        <f>PV(0.05,'PV factor'!AN356,,-DC142)</f>
        <v>0</v>
      </c>
      <c r="GJ142" s="147">
        <f>PV(0.05,'PV factor'!AO356,,-DD142)</f>
        <v>0</v>
      </c>
      <c r="GK142" s="147">
        <f>PV(0.05,'PV factor'!AP356,,-DE142)</f>
        <v>0</v>
      </c>
      <c r="GL142" s="147">
        <f>PV(0.05,'PV factor'!C356,,-DI142)</f>
        <v>102211.33786848072</v>
      </c>
      <c r="GM142" s="147">
        <f>PV(0.05,'PV factor'!D356,,-DJ142)</f>
        <v>97344.131303314964</v>
      </c>
      <c r="GN142" s="147">
        <f>PV(0.05,'PV factor'!E356,,-DK142)</f>
        <v>92708.696479347593</v>
      </c>
      <c r="GO142" s="147">
        <f>PV(0.05,'PV factor'!F356,,-DL142)</f>
        <v>88293.996646997708</v>
      </c>
      <c r="GP142" s="147">
        <f>PV(0.05,'PV factor'!G356,,-DM142)</f>
        <v>84089.520616188296</v>
      </c>
      <c r="GQ142" s="147">
        <f>PV(0.05,'PV factor'!H356,,-DN142)</f>
        <v>80085.257729703124</v>
      </c>
      <c r="GR142" s="147">
        <f>PV(0.05,'PV factor'!I356,,-DO142)</f>
        <v>76271.674028288704</v>
      </c>
      <c r="GS142" s="147">
        <f>PV(0.05,'PV factor'!J356,,-DP142)</f>
        <v>72639.689550751136</v>
      </c>
      <c r="GT142" s="147">
        <f>PV(0.05,'PV factor'!K356,,-DQ142)</f>
        <v>69180.656715001081</v>
      </c>
      <c r="GU142" s="147">
        <f>PV(0.05,'PV factor'!L356,,-DR142)</f>
        <v>65886.339728572464</v>
      </c>
      <c r="GV142" s="147">
        <f>PV(0.05,'PV factor'!M356,,-DS142)</f>
        <v>62748.894979592827</v>
      </c>
      <c r="GW142" s="147">
        <f>PV(0.05,'PV factor'!N356,,-DT142)</f>
        <v>59760.852361516969</v>
      </c>
      <c r="GX142" s="147">
        <f>PV(0.05,'PV factor'!O356,,-DU142)</f>
        <v>56915.09748715903</v>
      </c>
      <c r="GY142" s="147">
        <f>PV(0.05,'PV factor'!P356,,-DV142)</f>
        <v>54204.854749675251</v>
      </c>
      <c r="GZ142" s="147">
        <f>PV(0.05,'PV factor'!Q356,,-DW142)</f>
        <v>51623.671190166911</v>
      </c>
      <c r="HA142" s="147">
        <f>PV(0.05,'PV factor'!R356,,-DX142)</f>
        <v>49165.401133492283</v>
      </c>
      <c r="HB142" s="147">
        <f>PV(0.05,'PV factor'!S356,,-DY142)</f>
        <v>46824.191555706944</v>
      </c>
      <c r="HC142" s="147">
        <f>PV(0.05,'PV factor'!T356,,-DZ142)</f>
        <v>44594.468148292326</v>
      </c>
      <c r="HD142" s="147">
        <f>PV(0.05,'PV factor'!U356,,-EA142)</f>
        <v>42470.922045992695</v>
      </c>
      <c r="HE142" s="147">
        <f>PV(0.05,'PV factor'!V356,,-EB142)</f>
        <v>40448.497186659704</v>
      </c>
      <c r="HF142" s="147">
        <f>PV(0.05,'PV factor'!W356,,-EC142)</f>
        <v>38522.37827300925</v>
      </c>
      <c r="HG142" s="147">
        <f>PV(0.05,'PV factor'!X356,,-ED142)</f>
        <v>36687.979307627844</v>
      </c>
      <c r="HH142" s="147">
        <f>PV(0.05,'PV factor'!Y356,,-EE142)</f>
        <v>34940.932673931289</v>
      </c>
      <c r="HI142" s="147">
        <f>PV(0.05,'PV factor'!Z356,,-EF142)</f>
        <v>33277.078737077412</v>
      </c>
      <c r="HJ142" s="147">
        <f>PV(0.05,'PV factor'!AA356,,-EG142)</f>
        <v>31692.455940073727</v>
      </c>
      <c r="HK142" s="147">
        <f>PV(0.05,'PV factor'!AB356,,-EH142)</f>
        <v>30183.291371498784</v>
      </c>
      <c r="HL142" s="147">
        <f>PV(0.05,'PV factor'!AC356,,-EI142)</f>
        <v>28745.991782379799</v>
      </c>
      <c r="HM142" s="147">
        <f>PV(0.05,'PV factor'!AD356,,-EJ142)</f>
        <v>27377.135030837901</v>
      </c>
      <c r="HN142" s="147">
        <f>PV(0.05,'PV factor'!AE356,,-EK142)</f>
        <v>26073.461934131341</v>
      </c>
      <c r="HO142" s="147">
        <f>PV(0.05,'PV factor'!AF356,,-EL142)</f>
        <v>24831.868508696505</v>
      </c>
      <c r="HP142" s="147">
        <f>PV(0.05,'PV factor'!AG356,,-EM142)</f>
        <v>23649.39857971096</v>
      </c>
      <c r="HQ142" s="147">
        <f>PV(0.05,'PV factor'!AH356,,-EN142)</f>
        <v>22523.236742581867</v>
      </c>
      <c r="HR142" s="147">
        <f>PV(0.05,'PV factor'!AI356,,-EO142)</f>
        <v>21450.701659601778</v>
      </c>
      <c r="HS142" s="147">
        <f>PV(0.05,'PV factor'!AJ356,,-EP142)</f>
        <v>20429.239675811215</v>
      </c>
      <c r="HT142" s="147">
        <f>PV(0.05,'PV factor'!AK356,,-EQ142)</f>
        <v>19456.418738867826</v>
      </c>
      <c r="HU142" s="147">
        <f>PV(0.05,'PV factor'!AL356,,-ER142)</f>
        <v>18529.922608445548</v>
      </c>
      <c r="HV142" s="147">
        <f>PV(0.05,'PV factor'!AM356,,-ES142)</f>
        <v>17647.545341376714</v>
      </c>
      <c r="HW142" s="147">
        <f>PV(0.05,'PV factor'!AN356,,-ET142)</f>
        <v>16807.186039406392</v>
      </c>
      <c r="HX142" s="147">
        <f>PV(0.05,'PV factor'!AO356,,-EU142)</f>
        <v>16006.843847053708</v>
      </c>
      <c r="HY142" s="147">
        <f>PV(0.05,'PV factor'!AP356,,-EV142)</f>
        <v>15244.613187670197</v>
      </c>
      <c r="HZ142" s="147">
        <f t="shared" si="263"/>
        <v>257917.22584725497</v>
      </c>
      <c r="IA142" s="147">
        <f t="shared" si="264"/>
        <v>828711.30066664587</v>
      </c>
      <c r="IB142" s="401">
        <f t="shared" si="265"/>
        <v>3.2130901607844891</v>
      </c>
    </row>
    <row r="143" spans="1:236" ht="90" customHeight="1" x14ac:dyDescent="0.2">
      <c r="A143" s="161" t="s">
        <v>3062</v>
      </c>
      <c r="B143" s="150" t="s">
        <v>3063</v>
      </c>
      <c r="C143" s="150" t="s">
        <v>3414</v>
      </c>
      <c r="D143" s="165">
        <v>7</v>
      </c>
      <c r="E143" s="150" t="s">
        <v>3639</v>
      </c>
      <c r="F143" s="151" t="s">
        <v>3109</v>
      </c>
      <c r="G143" s="151" t="s">
        <v>3110</v>
      </c>
      <c r="H143" s="79" t="s">
        <v>77</v>
      </c>
      <c r="I143" s="151" t="s">
        <v>3111</v>
      </c>
      <c r="J143" s="151">
        <v>40</v>
      </c>
      <c r="K143" s="227" t="s">
        <v>79</v>
      </c>
      <c r="L143" s="79">
        <v>52367</v>
      </c>
      <c r="M143" s="79" t="s">
        <v>3069</v>
      </c>
      <c r="N143" s="79" t="s">
        <v>96</v>
      </c>
      <c r="O143" s="79" t="s">
        <v>106</v>
      </c>
      <c r="P143" s="79" t="s">
        <v>466</v>
      </c>
      <c r="Q143" s="112" t="s">
        <v>100</v>
      </c>
      <c r="R143" s="165" t="s">
        <v>261</v>
      </c>
      <c r="S143" s="79" t="s">
        <v>191</v>
      </c>
      <c r="T143" s="79" t="s">
        <v>3070</v>
      </c>
      <c r="U143" s="79" t="s">
        <v>100</v>
      </c>
      <c r="V143" s="81">
        <v>0.96</v>
      </c>
      <c r="W143" s="162">
        <v>34000</v>
      </c>
      <c r="X143" s="162">
        <v>1500</v>
      </c>
      <c r="Y143" s="162">
        <v>0</v>
      </c>
      <c r="Z143" s="162">
        <v>1500</v>
      </c>
      <c r="AA143" s="162">
        <v>32500</v>
      </c>
      <c r="AB143" s="162">
        <v>0</v>
      </c>
      <c r="AC143" s="162">
        <v>0</v>
      </c>
      <c r="AD143" s="162">
        <v>0</v>
      </c>
      <c r="AE143" s="149">
        <v>0</v>
      </c>
      <c r="AF143" s="149">
        <v>0</v>
      </c>
      <c r="AG143" s="149">
        <v>0</v>
      </c>
      <c r="AH143" s="149">
        <v>0</v>
      </c>
      <c r="AI143" s="88" t="s">
        <v>88</v>
      </c>
      <c r="AJ143" s="162">
        <v>0</v>
      </c>
      <c r="AK143" s="162">
        <v>0</v>
      </c>
      <c r="AL143" s="162">
        <v>0</v>
      </c>
      <c r="AM143" s="162">
        <v>0</v>
      </c>
      <c r="AN143" s="162">
        <v>0</v>
      </c>
      <c r="AO143" s="162">
        <v>0</v>
      </c>
      <c r="AP143" s="162">
        <v>0</v>
      </c>
      <c r="AQ143" s="149">
        <v>0</v>
      </c>
      <c r="AR143" s="149">
        <v>0</v>
      </c>
      <c r="AS143" s="149">
        <v>0</v>
      </c>
      <c r="AT143" s="149">
        <v>0</v>
      </c>
      <c r="AU143" s="177" t="s">
        <v>3383</v>
      </c>
      <c r="AV143" s="230">
        <f t="shared" si="231"/>
        <v>1</v>
      </c>
      <c r="AW143" s="230">
        <f t="shared" si="232"/>
        <v>0</v>
      </c>
      <c r="AX143" s="230" t="str">
        <f t="shared" si="233"/>
        <v>C91</v>
      </c>
      <c r="AY143" s="141">
        <f t="shared" si="234"/>
        <v>8</v>
      </c>
      <c r="AZ143" s="70">
        <f t="shared" si="235"/>
        <v>1</v>
      </c>
      <c r="BA143" s="70">
        <f t="shared" si="236"/>
        <v>1</v>
      </c>
      <c r="BB143" s="70">
        <f t="shared" si="237"/>
        <v>1</v>
      </c>
      <c r="BC143" s="70">
        <f t="shared" si="238"/>
        <v>1</v>
      </c>
      <c r="BD143" s="70">
        <f t="shared" si="239"/>
        <v>1</v>
      </c>
      <c r="BE143" s="70">
        <f t="shared" si="240"/>
        <v>1</v>
      </c>
      <c r="BF143" s="70">
        <f t="shared" si="241"/>
        <v>1</v>
      </c>
      <c r="BG143" s="71">
        <f t="shared" si="242"/>
        <v>0</v>
      </c>
      <c r="BH143" s="71">
        <f t="shared" si="243"/>
        <v>0</v>
      </c>
      <c r="BI143" s="71">
        <f t="shared" si="244"/>
        <v>0</v>
      </c>
      <c r="BJ143" s="71">
        <f t="shared" si="245"/>
        <v>0</v>
      </c>
      <c r="BK143" s="71">
        <f t="shared" si="246"/>
        <v>0</v>
      </c>
      <c r="BL143" s="70">
        <f t="shared" si="247"/>
        <v>1</v>
      </c>
      <c r="BM143" s="70">
        <f t="shared" si="248"/>
        <v>1</v>
      </c>
      <c r="BN143" s="70">
        <f t="shared" si="249"/>
        <v>0</v>
      </c>
      <c r="BO143" s="70">
        <f t="shared" si="250"/>
        <v>1</v>
      </c>
      <c r="BP143" s="144">
        <f t="shared" si="251"/>
        <v>0</v>
      </c>
      <c r="BQ143" s="144">
        <f t="shared" si="252"/>
        <v>1500</v>
      </c>
      <c r="BR143" s="144">
        <f t="shared" si="253"/>
        <v>32500</v>
      </c>
      <c r="BS143" s="144">
        <f t="shared" si="254"/>
        <v>0</v>
      </c>
      <c r="BT143" s="144">
        <f t="shared" si="255"/>
        <v>0</v>
      </c>
      <c r="BU143" s="144">
        <f t="shared" si="256"/>
        <v>0</v>
      </c>
      <c r="BV143" s="144">
        <f t="shared" si="257"/>
        <v>0</v>
      </c>
      <c r="BW143" s="144">
        <f t="shared" si="258"/>
        <v>0</v>
      </c>
      <c r="BX143" s="144">
        <f t="shared" si="259"/>
        <v>0</v>
      </c>
      <c r="BY143" s="144">
        <f t="shared" si="260"/>
        <v>0</v>
      </c>
      <c r="BZ143" s="9">
        <v>0</v>
      </c>
      <c r="CA143" s="9">
        <v>0</v>
      </c>
      <c r="CB143" s="9">
        <v>0</v>
      </c>
      <c r="CC143" s="9">
        <v>0</v>
      </c>
      <c r="CD143" s="9">
        <v>0</v>
      </c>
      <c r="CE143" s="9">
        <v>0</v>
      </c>
      <c r="CF143" s="9">
        <v>0</v>
      </c>
      <c r="CG143" s="9">
        <v>0</v>
      </c>
      <c r="CH143" s="9">
        <v>0</v>
      </c>
      <c r="CI143" s="9">
        <v>0</v>
      </c>
      <c r="CJ143" s="9">
        <v>0</v>
      </c>
      <c r="CK143" s="9">
        <v>0</v>
      </c>
      <c r="CL143" s="9">
        <v>0</v>
      </c>
      <c r="CM143" s="9">
        <v>0</v>
      </c>
      <c r="CN143" s="9">
        <v>0</v>
      </c>
      <c r="CO143" s="9">
        <v>0</v>
      </c>
      <c r="CP143" s="9">
        <v>0</v>
      </c>
      <c r="CQ143" s="9">
        <v>0</v>
      </c>
      <c r="CR143" s="9">
        <v>0</v>
      </c>
      <c r="CS143" s="9">
        <v>0</v>
      </c>
      <c r="CT143" s="9">
        <v>0</v>
      </c>
      <c r="CU143" s="9">
        <v>0</v>
      </c>
      <c r="CV143" s="9">
        <v>0</v>
      </c>
      <c r="CW143" s="9">
        <v>0</v>
      </c>
      <c r="CX143" s="9">
        <v>0</v>
      </c>
      <c r="CY143" s="9">
        <v>0</v>
      </c>
      <c r="CZ143" s="9">
        <v>0</v>
      </c>
      <c r="DA143" s="9">
        <v>0</v>
      </c>
      <c r="DB143" s="9">
        <v>0</v>
      </c>
      <c r="DC143" s="9">
        <v>0</v>
      </c>
      <c r="DD143" s="9">
        <v>0</v>
      </c>
      <c r="DE143" s="9">
        <v>0</v>
      </c>
      <c r="DF143" s="9">
        <v>0</v>
      </c>
      <c r="DG143" s="144">
        <f t="shared" si="261"/>
        <v>52367</v>
      </c>
      <c r="DH143" s="144">
        <f t="shared" ref="DH143:EW143" si="276">DG143</f>
        <v>52367</v>
      </c>
      <c r="DI143" s="144">
        <f t="shared" si="276"/>
        <v>52367</v>
      </c>
      <c r="DJ143" s="144">
        <f t="shared" si="276"/>
        <v>52367</v>
      </c>
      <c r="DK143" s="144">
        <f t="shared" si="276"/>
        <v>52367</v>
      </c>
      <c r="DL143" s="144">
        <f t="shared" si="276"/>
        <v>52367</v>
      </c>
      <c r="DM143" s="144">
        <f t="shared" si="276"/>
        <v>52367</v>
      </c>
      <c r="DN143" s="144">
        <f t="shared" si="276"/>
        <v>52367</v>
      </c>
      <c r="DO143" s="144">
        <f t="shared" si="276"/>
        <v>52367</v>
      </c>
      <c r="DP143" s="144">
        <f t="shared" si="276"/>
        <v>52367</v>
      </c>
      <c r="DQ143" s="144">
        <f t="shared" si="276"/>
        <v>52367</v>
      </c>
      <c r="DR143" s="144">
        <f t="shared" si="276"/>
        <v>52367</v>
      </c>
      <c r="DS143" s="144">
        <f t="shared" si="276"/>
        <v>52367</v>
      </c>
      <c r="DT143" s="144">
        <f t="shared" si="276"/>
        <v>52367</v>
      </c>
      <c r="DU143" s="144">
        <f t="shared" si="276"/>
        <v>52367</v>
      </c>
      <c r="DV143" s="144">
        <f t="shared" si="276"/>
        <v>52367</v>
      </c>
      <c r="DW143" s="144">
        <f t="shared" si="276"/>
        <v>52367</v>
      </c>
      <c r="DX143" s="144">
        <f t="shared" si="276"/>
        <v>52367</v>
      </c>
      <c r="DY143" s="144">
        <f t="shared" si="276"/>
        <v>52367</v>
      </c>
      <c r="DZ143" s="144">
        <f t="shared" si="276"/>
        <v>52367</v>
      </c>
      <c r="EA143" s="144">
        <f t="shared" si="276"/>
        <v>52367</v>
      </c>
      <c r="EB143" s="144">
        <f t="shared" si="276"/>
        <v>52367</v>
      </c>
      <c r="EC143" s="144">
        <f t="shared" si="276"/>
        <v>52367</v>
      </c>
      <c r="ED143" s="144">
        <f t="shared" si="276"/>
        <v>52367</v>
      </c>
      <c r="EE143" s="144">
        <f t="shared" si="276"/>
        <v>52367</v>
      </c>
      <c r="EF143" s="144">
        <f t="shared" si="276"/>
        <v>52367</v>
      </c>
      <c r="EG143" s="144">
        <f t="shared" si="276"/>
        <v>52367</v>
      </c>
      <c r="EH143" s="144">
        <f t="shared" si="276"/>
        <v>52367</v>
      </c>
      <c r="EI143" s="144">
        <f t="shared" si="276"/>
        <v>52367</v>
      </c>
      <c r="EJ143" s="144">
        <f t="shared" si="276"/>
        <v>52367</v>
      </c>
      <c r="EK143" s="144">
        <f t="shared" si="276"/>
        <v>52367</v>
      </c>
      <c r="EL143" s="144">
        <f t="shared" si="276"/>
        <v>52367</v>
      </c>
      <c r="EM143" s="144">
        <f t="shared" si="276"/>
        <v>52367</v>
      </c>
      <c r="EN143" s="144">
        <f t="shared" si="276"/>
        <v>52367</v>
      </c>
      <c r="EO143" s="144">
        <f t="shared" si="276"/>
        <v>52367</v>
      </c>
      <c r="EP143" s="144">
        <f t="shared" si="276"/>
        <v>52367</v>
      </c>
      <c r="EQ143" s="144">
        <f t="shared" si="276"/>
        <v>52367</v>
      </c>
      <c r="ER143" s="144">
        <f t="shared" si="276"/>
        <v>52367</v>
      </c>
      <c r="ES143" s="144">
        <f t="shared" si="276"/>
        <v>52367</v>
      </c>
      <c r="ET143" s="144">
        <f t="shared" si="276"/>
        <v>52367</v>
      </c>
      <c r="EU143" s="144">
        <f t="shared" si="276"/>
        <v>52367</v>
      </c>
      <c r="EV143" s="144">
        <f t="shared" si="276"/>
        <v>52367</v>
      </c>
      <c r="EW143" s="144">
        <f t="shared" si="276"/>
        <v>52367</v>
      </c>
      <c r="EX143" s="147">
        <f>PV(0.05,'PV factor'!C453,,-BR143)</f>
        <v>29478.45804988662</v>
      </c>
      <c r="EY143" s="147">
        <f>PV(0.05,'PV factor'!D453,,-BS143)</f>
        <v>0</v>
      </c>
      <c r="EZ143" s="147">
        <f>PV(0.05,'PV factor'!E453,,-BT143)</f>
        <v>0</v>
      </c>
      <c r="FA143" s="147">
        <f>PV(0.05,'PV factor'!F453,,-BU143)</f>
        <v>0</v>
      </c>
      <c r="FB143" s="147">
        <f>PV(0.05,'PV factor'!G453,,-BV143)</f>
        <v>0</v>
      </c>
      <c r="FC143" s="147">
        <f>PV(0.05,'PV factor'!H453,,-BW143)</f>
        <v>0</v>
      </c>
      <c r="FD143" s="147">
        <f>PV(0.05,'PV factor'!I453,,-BX143)</f>
        <v>0</v>
      </c>
      <c r="FE143" s="147">
        <f>PV(0.05,'PV factor'!J453,,-BY143)</f>
        <v>0</v>
      </c>
      <c r="FF143" s="147">
        <f>PV(0.05,'PV factor'!K453,,-BZ143)</f>
        <v>0</v>
      </c>
      <c r="FG143" s="147">
        <f>PV(0.05,'PV factor'!L453,,-CA143)</f>
        <v>0</v>
      </c>
      <c r="FH143" s="147">
        <f>PV(0.05,'PV factor'!M453,,-CB143)</f>
        <v>0</v>
      </c>
      <c r="FI143" s="147">
        <f>PV(0.05,'PV factor'!N453,,-CC143)</f>
        <v>0</v>
      </c>
      <c r="FJ143" s="147">
        <f>PV(0.05,'PV factor'!O453,,-CD143)</f>
        <v>0</v>
      </c>
      <c r="FK143" s="147">
        <f>PV(0.05,'PV factor'!P453,,-CE143)</f>
        <v>0</v>
      </c>
      <c r="FL143" s="147">
        <f>PV(0.05,'PV factor'!Q453,,-CF143)</f>
        <v>0</v>
      </c>
      <c r="FM143" s="147">
        <f>PV(0.05,'PV factor'!R453,,-CG143)</f>
        <v>0</v>
      </c>
      <c r="FN143" s="147">
        <f>PV(0.05,'PV factor'!S453,,-CH143)</f>
        <v>0</v>
      </c>
      <c r="FO143" s="147">
        <f>PV(0.05,'PV factor'!T453,,-CI143)</f>
        <v>0</v>
      </c>
      <c r="FP143" s="147">
        <f>PV(0.05,'PV factor'!U453,,-CJ143)</f>
        <v>0</v>
      </c>
      <c r="FQ143" s="147">
        <f>PV(0.05,'PV factor'!V453,,-CK143)</f>
        <v>0</v>
      </c>
      <c r="FR143" s="147">
        <f>PV(0.05,'PV factor'!W453,,-CL143)</f>
        <v>0</v>
      </c>
      <c r="FS143" s="147">
        <f>PV(0.05,'PV factor'!X453,,-CM143)</f>
        <v>0</v>
      </c>
      <c r="FT143" s="147">
        <f>PV(0.05,'PV factor'!Y453,,-CN143)</f>
        <v>0</v>
      </c>
      <c r="FU143" s="147">
        <f>PV(0.05,'PV factor'!Z453,,-CO143)</f>
        <v>0</v>
      </c>
      <c r="FV143" s="147">
        <f>PV(0.05,'PV factor'!AA453,,-CP143)</f>
        <v>0</v>
      </c>
      <c r="FW143" s="147">
        <f>PV(0.05,'PV factor'!AB453,,-CQ143)</f>
        <v>0</v>
      </c>
      <c r="FX143" s="147">
        <f>PV(0.05,'PV factor'!AC453,,-CR143)</f>
        <v>0</v>
      </c>
      <c r="FY143" s="147">
        <f>PV(0.05,'PV factor'!AD453,,-CS143)</f>
        <v>0</v>
      </c>
      <c r="FZ143" s="147">
        <f>PV(0.05,'PV factor'!AE453,,-CT143)</f>
        <v>0</v>
      </c>
      <c r="GA143" s="147">
        <f>PV(0.05,'PV factor'!AF453,,-CU143)</f>
        <v>0</v>
      </c>
      <c r="GB143" s="147">
        <f>PV(0.05,'PV factor'!AG453,,-CV143)</f>
        <v>0</v>
      </c>
      <c r="GC143" s="147">
        <f>PV(0.05,'PV factor'!AH453,,-CW143)</f>
        <v>0</v>
      </c>
      <c r="GD143" s="147">
        <f>PV(0.05,'PV factor'!AI453,,-CX143)</f>
        <v>0</v>
      </c>
      <c r="GE143" s="147">
        <f>PV(0.05,'PV factor'!AJ453,,-CY143)</f>
        <v>0</v>
      </c>
      <c r="GF143" s="147">
        <f>PV(0.05,'PV factor'!AK453,,-CZ143)</f>
        <v>0</v>
      </c>
      <c r="GG143" s="147">
        <f>PV(0.05,'PV factor'!AL453,,-DA143)</f>
        <v>0</v>
      </c>
      <c r="GH143" s="147">
        <f>PV(0.05,'PV factor'!AM453,,-DB143)</f>
        <v>0</v>
      </c>
      <c r="GI143" s="147">
        <f>PV(0.05,'PV factor'!AN453,,-DC143)</f>
        <v>0</v>
      </c>
      <c r="GJ143" s="147">
        <f>PV(0.05,'PV factor'!AO453,,-DD143)</f>
        <v>0</v>
      </c>
      <c r="GK143" s="147">
        <f>PV(0.05,'PV factor'!AP453,,-DE143)</f>
        <v>0</v>
      </c>
      <c r="GL143" s="147">
        <f>PV(0.05,'PV factor'!C453,,-DI143)</f>
        <v>47498.4126984127</v>
      </c>
      <c r="GM143" s="147">
        <f>PV(0.05,'PV factor'!D453,,-DJ143)</f>
        <v>45236.583522297806</v>
      </c>
      <c r="GN143" s="147">
        <f>PV(0.05,'PV factor'!E453,,-DK143)</f>
        <v>43082.46049742648</v>
      </c>
      <c r="GO143" s="147">
        <f>PV(0.05,'PV factor'!F453,,-DL143)</f>
        <v>41030.914759453786</v>
      </c>
      <c r="GP143" s="147">
        <f>PV(0.05,'PV factor'!G453,,-DM143)</f>
        <v>39077.06167567028</v>
      </c>
      <c r="GQ143" s="147">
        <f>PV(0.05,'PV factor'!H453,,-DN143)</f>
        <v>37216.249214924072</v>
      </c>
      <c r="GR143" s="147">
        <f>PV(0.05,'PV factor'!I453,,-DO143)</f>
        <v>35444.046871356259</v>
      </c>
      <c r="GS143" s="147">
        <f>PV(0.05,'PV factor'!J453,,-DP143)</f>
        <v>33756.235115577387</v>
      </c>
      <c r="GT143" s="147">
        <f>PV(0.05,'PV factor'!K453,,-DQ143)</f>
        <v>32148.795348168944</v>
      </c>
      <c r="GU143" s="147">
        <f>PV(0.05,'PV factor'!L453,,-DR143)</f>
        <v>30617.900331589466</v>
      </c>
      <c r="GV143" s="147">
        <f>PV(0.05,'PV factor'!M453,,-DS143)</f>
        <v>29159.905077704258</v>
      </c>
      <c r="GW143" s="147">
        <f>PV(0.05,'PV factor'!N453,,-DT143)</f>
        <v>27771.338169242146</v>
      </c>
      <c r="GX143" s="147">
        <f>PV(0.05,'PV factor'!O453,,-DU143)</f>
        <v>26448.893494516335</v>
      </c>
      <c r="GY143" s="147">
        <f>PV(0.05,'PV factor'!P453,,-DV143)</f>
        <v>25189.422375729835</v>
      </c>
      <c r="GZ143" s="147">
        <f>PV(0.05,'PV factor'!Q453,,-DW143)</f>
        <v>23989.926072123657</v>
      </c>
      <c r="HA143" s="147">
        <f>PV(0.05,'PV factor'!R453,,-DX143)</f>
        <v>22847.548640117762</v>
      </c>
      <c r="HB143" s="147">
        <f>PV(0.05,'PV factor'!S453,,-DY143)</f>
        <v>21759.57013344549</v>
      </c>
      <c r="HC143" s="147">
        <f>PV(0.05,'PV factor'!T453,,-DZ143)</f>
        <v>20723.400127090943</v>
      </c>
      <c r="HD143" s="147">
        <f>PV(0.05,'PV factor'!U453,,-EA143)</f>
        <v>19736.571549610424</v>
      </c>
      <c r="HE143" s="147">
        <f>PV(0.05,'PV factor'!V453,,-EB143)</f>
        <v>18796.734809152782</v>
      </c>
      <c r="HF143" s="147">
        <f>PV(0.05,'PV factor'!W453,,-EC143)</f>
        <v>17901.652199193129</v>
      </c>
      <c r="HG143" s="147">
        <f>PV(0.05,'PV factor'!X453,,-ED143)</f>
        <v>17049.192570660118</v>
      </c>
      <c r="HH143" s="147">
        <f>PV(0.05,'PV factor'!Y453,,-EE143)</f>
        <v>16237.326257771543</v>
      </c>
      <c r="HI143" s="147">
        <f>PV(0.05,'PV factor'!Z453,,-EF143)</f>
        <v>15464.120245496708</v>
      </c>
      <c r="HJ143" s="147">
        <f>PV(0.05,'PV factor'!AA453,,-EG143)</f>
        <v>14727.733567139721</v>
      </c>
      <c r="HK143" s="147">
        <f>PV(0.05,'PV factor'!AB453,,-EH143)</f>
        <v>14026.412921085448</v>
      </c>
      <c r="HL143" s="147">
        <f>PV(0.05,'PV factor'!AC453,,-EI143)</f>
        <v>13358.488496271857</v>
      </c>
      <c r="HM143" s="147">
        <f>PV(0.05,'PV factor'!AD453,,-EJ143)</f>
        <v>12722.369996449384</v>
      </c>
      <c r="HN143" s="147">
        <f>PV(0.05,'PV factor'!AE453,,-EK143)</f>
        <v>12116.542853761322</v>
      </c>
      <c r="HO143" s="147">
        <f>PV(0.05,'PV factor'!AF453,,-EL143)</f>
        <v>11539.564622629827</v>
      </c>
      <c r="HP143" s="147">
        <f>PV(0.05,'PV factor'!AG453,,-EM143)</f>
        <v>10990.061545361741</v>
      </c>
      <c r="HQ143" s="147">
        <f>PV(0.05,'PV factor'!AH453,,-EN143)</f>
        <v>10466.725281296896</v>
      </c>
      <c r="HR143" s="147">
        <f>PV(0.05,'PV factor'!AI453,,-EO143)</f>
        <v>9968.30979171133</v>
      </c>
      <c r="HS143" s="147">
        <f>PV(0.05,'PV factor'!AJ453,,-EP143)</f>
        <v>9493.6283730584073</v>
      </c>
      <c r="HT143" s="147">
        <f>PV(0.05,'PV factor'!AK453,,-EQ143)</f>
        <v>9041.5508314841991</v>
      </c>
      <c r="HU143" s="147">
        <f>PV(0.05,'PV factor'!AL453,,-ER143)</f>
        <v>8611.0007918897136</v>
      </c>
      <c r="HV143" s="147">
        <f>PV(0.05,'PV factor'!AM453,,-ES143)</f>
        <v>8200.9531351330606</v>
      </c>
      <c r="HW143" s="147">
        <f>PV(0.05,'PV factor'!AN453,,-ET143)</f>
        <v>7810.4315572695805</v>
      </c>
      <c r="HX143" s="147">
        <f>PV(0.05,'PV factor'!AO453,,-EU143)</f>
        <v>7438.5062450186488</v>
      </c>
      <c r="HY143" s="147">
        <f>PV(0.05,'PV factor'!AP453,,-EV143)</f>
        <v>7084.2916619225225</v>
      </c>
      <c r="HZ143" s="147">
        <f t="shared" si="263"/>
        <v>29478.45804988662</v>
      </c>
      <c r="IA143" s="147">
        <f t="shared" si="264"/>
        <v>855780.83342821593</v>
      </c>
      <c r="IB143" s="401">
        <f t="shared" si="265"/>
        <v>29.03071904168025</v>
      </c>
    </row>
    <row r="144" spans="1:236" ht="90" customHeight="1" x14ac:dyDescent="0.2">
      <c r="A144" s="161" t="s">
        <v>2267</v>
      </c>
      <c r="B144" s="150" t="s">
        <v>2788</v>
      </c>
      <c r="C144" s="150" t="s">
        <v>2222</v>
      </c>
      <c r="D144" s="148">
        <v>22</v>
      </c>
      <c r="E144" s="150" t="s">
        <v>2828</v>
      </c>
      <c r="F144" s="151" t="s">
        <v>2829</v>
      </c>
      <c r="G144" s="151" t="s">
        <v>2830</v>
      </c>
      <c r="H144" s="79" t="s">
        <v>77</v>
      </c>
      <c r="I144" s="151" t="s">
        <v>2813</v>
      </c>
      <c r="J144" s="151">
        <v>10</v>
      </c>
      <c r="K144" s="227" t="s">
        <v>79</v>
      </c>
      <c r="L144" s="79">
        <v>2261</v>
      </c>
      <c r="M144" s="79" t="s">
        <v>2818</v>
      </c>
      <c r="N144" s="79" t="s">
        <v>81</v>
      </c>
      <c r="O144" s="79" t="s">
        <v>133</v>
      </c>
      <c r="P144" s="79" t="s">
        <v>134</v>
      </c>
      <c r="Q144" s="112" t="s">
        <v>100</v>
      </c>
      <c r="R144" s="79" t="s">
        <v>108</v>
      </c>
      <c r="S144" s="79" t="s">
        <v>99</v>
      </c>
      <c r="T144" s="79" t="s">
        <v>1126</v>
      </c>
      <c r="U144" s="79" t="s">
        <v>100</v>
      </c>
      <c r="V144" s="81">
        <v>1</v>
      </c>
      <c r="W144" s="149">
        <v>0</v>
      </c>
      <c r="X144" s="149">
        <v>0</v>
      </c>
      <c r="Y144" s="149">
        <v>0</v>
      </c>
      <c r="Z144" s="149">
        <v>0</v>
      </c>
      <c r="AA144" s="149">
        <v>0</v>
      </c>
      <c r="AB144" s="149">
        <v>0</v>
      </c>
      <c r="AC144" s="149">
        <v>0</v>
      </c>
      <c r="AD144" s="149">
        <v>0</v>
      </c>
      <c r="AE144" s="149">
        <v>0</v>
      </c>
      <c r="AF144" s="149">
        <v>0</v>
      </c>
      <c r="AG144" s="149">
        <v>0</v>
      </c>
      <c r="AH144" s="149">
        <v>0</v>
      </c>
      <c r="AI144" s="88" t="s">
        <v>88</v>
      </c>
      <c r="AJ144" s="149">
        <v>6000</v>
      </c>
      <c r="AK144" s="149">
        <v>0</v>
      </c>
      <c r="AL144" s="149">
        <v>0</v>
      </c>
      <c r="AM144" s="149">
        <v>6000</v>
      </c>
      <c r="AN144" s="149">
        <v>0</v>
      </c>
      <c r="AO144" s="149">
        <v>0</v>
      </c>
      <c r="AP144" s="149">
        <v>0</v>
      </c>
      <c r="AQ144" s="149">
        <v>0</v>
      </c>
      <c r="AR144" s="149">
        <v>0</v>
      </c>
      <c r="AS144" s="149">
        <v>0</v>
      </c>
      <c r="AT144" s="149">
        <v>0</v>
      </c>
      <c r="AU144" s="151"/>
      <c r="AV144" s="230">
        <f t="shared" si="231"/>
        <v>1</v>
      </c>
      <c r="AW144" s="230">
        <f t="shared" si="232"/>
        <v>0</v>
      </c>
      <c r="AX144" s="230" t="str">
        <f t="shared" si="233"/>
        <v>F2</v>
      </c>
      <c r="AY144" s="141">
        <f t="shared" si="234"/>
        <v>8</v>
      </c>
      <c r="AZ144" s="70">
        <f t="shared" si="235"/>
        <v>1</v>
      </c>
      <c r="BA144" s="70">
        <f t="shared" si="236"/>
        <v>1</v>
      </c>
      <c r="BB144" s="70">
        <f t="shared" si="237"/>
        <v>0</v>
      </c>
      <c r="BC144" s="70">
        <f t="shared" si="238"/>
        <v>1</v>
      </c>
      <c r="BD144" s="70">
        <f t="shared" si="239"/>
        <v>1</v>
      </c>
      <c r="BE144" s="70">
        <f t="shared" si="240"/>
        <v>1</v>
      </c>
      <c r="BF144" s="70">
        <f t="shared" si="241"/>
        <v>1</v>
      </c>
      <c r="BG144" s="71">
        <f t="shared" si="242"/>
        <v>0</v>
      </c>
      <c r="BH144" s="71">
        <f t="shared" si="243"/>
        <v>1</v>
      </c>
      <c r="BI144" s="71">
        <f t="shared" si="244"/>
        <v>0</v>
      </c>
      <c r="BJ144" s="71">
        <f t="shared" si="245"/>
        <v>0</v>
      </c>
      <c r="BK144" s="71">
        <f t="shared" si="246"/>
        <v>1</v>
      </c>
      <c r="BL144" s="70">
        <f t="shared" si="247"/>
        <v>1</v>
      </c>
      <c r="BM144" s="70">
        <f t="shared" si="248"/>
        <v>1</v>
      </c>
      <c r="BN144" s="70">
        <f t="shared" si="249"/>
        <v>0</v>
      </c>
      <c r="BO144" s="70">
        <f t="shared" si="250"/>
        <v>1</v>
      </c>
      <c r="BP144" s="144">
        <f t="shared" si="251"/>
        <v>0</v>
      </c>
      <c r="BQ144" s="144">
        <f t="shared" si="252"/>
        <v>0</v>
      </c>
      <c r="BR144" s="144">
        <f t="shared" si="253"/>
        <v>6000</v>
      </c>
      <c r="BS144" s="144">
        <f t="shared" si="254"/>
        <v>0</v>
      </c>
      <c r="BT144" s="144">
        <f t="shared" si="255"/>
        <v>0</v>
      </c>
      <c r="BU144" s="144">
        <f t="shared" si="256"/>
        <v>0</v>
      </c>
      <c r="BV144" s="144">
        <f t="shared" si="257"/>
        <v>0</v>
      </c>
      <c r="BW144" s="144">
        <f t="shared" si="258"/>
        <v>0</v>
      </c>
      <c r="BX144" s="144">
        <f t="shared" si="259"/>
        <v>0</v>
      </c>
      <c r="BY144" s="144">
        <f t="shared" si="260"/>
        <v>0</v>
      </c>
      <c r="BZ144" s="9">
        <v>0</v>
      </c>
      <c r="CA144" s="9">
        <v>0</v>
      </c>
      <c r="CB144" s="9">
        <v>0</v>
      </c>
      <c r="CC144" s="9">
        <v>0</v>
      </c>
      <c r="CD144" s="9">
        <v>0</v>
      </c>
      <c r="CE144" s="9">
        <v>0</v>
      </c>
      <c r="CF144" s="9">
        <v>0</v>
      </c>
      <c r="CG144" s="9">
        <v>0</v>
      </c>
      <c r="CH144" s="9">
        <v>0</v>
      </c>
      <c r="CI144" s="9">
        <v>0</v>
      </c>
      <c r="CJ144" s="9">
        <v>0</v>
      </c>
      <c r="CK144" s="9">
        <v>0</v>
      </c>
      <c r="CL144" s="9">
        <v>0</v>
      </c>
      <c r="CM144" s="9">
        <v>0</v>
      </c>
      <c r="CN144" s="9">
        <v>0</v>
      </c>
      <c r="CO144" s="9">
        <v>0</v>
      </c>
      <c r="CP144" s="9">
        <v>0</v>
      </c>
      <c r="CQ144" s="9">
        <v>0</v>
      </c>
      <c r="CR144" s="9">
        <v>0</v>
      </c>
      <c r="CS144" s="9">
        <v>0</v>
      </c>
      <c r="CT144" s="9">
        <v>0</v>
      </c>
      <c r="CU144" s="9">
        <v>0</v>
      </c>
      <c r="CV144" s="9">
        <v>0</v>
      </c>
      <c r="CW144" s="9">
        <v>0</v>
      </c>
      <c r="CX144" s="9">
        <v>0</v>
      </c>
      <c r="CY144" s="9">
        <v>0</v>
      </c>
      <c r="CZ144" s="9">
        <v>0</v>
      </c>
      <c r="DA144" s="9">
        <v>0</v>
      </c>
      <c r="DB144" s="9">
        <v>0</v>
      </c>
      <c r="DC144" s="9">
        <v>0</v>
      </c>
      <c r="DD144" s="9">
        <v>0</v>
      </c>
      <c r="DE144" s="9">
        <v>0</v>
      </c>
      <c r="DF144" s="9">
        <v>0</v>
      </c>
      <c r="DG144" s="144">
        <f t="shared" si="261"/>
        <v>2261</v>
      </c>
      <c r="DH144" s="144">
        <f t="shared" ref="DH144:EW144" si="277">DG144</f>
        <v>2261</v>
      </c>
      <c r="DI144" s="144">
        <f t="shared" si="277"/>
        <v>2261</v>
      </c>
      <c r="DJ144" s="144">
        <f t="shared" si="277"/>
        <v>2261</v>
      </c>
      <c r="DK144" s="144">
        <f t="shared" si="277"/>
        <v>2261</v>
      </c>
      <c r="DL144" s="144">
        <f t="shared" si="277"/>
        <v>2261</v>
      </c>
      <c r="DM144" s="144">
        <f t="shared" si="277"/>
        <v>2261</v>
      </c>
      <c r="DN144" s="144">
        <f t="shared" si="277"/>
        <v>2261</v>
      </c>
      <c r="DO144" s="144">
        <f t="shared" si="277"/>
        <v>2261</v>
      </c>
      <c r="DP144" s="144">
        <f t="shared" si="277"/>
        <v>2261</v>
      </c>
      <c r="DQ144" s="144">
        <f t="shared" si="277"/>
        <v>2261</v>
      </c>
      <c r="DR144" s="144">
        <f t="shared" si="277"/>
        <v>2261</v>
      </c>
      <c r="DS144" s="144">
        <f t="shared" si="277"/>
        <v>2261</v>
      </c>
      <c r="DT144" s="144">
        <f t="shared" si="277"/>
        <v>2261</v>
      </c>
      <c r="DU144" s="144">
        <f t="shared" si="277"/>
        <v>2261</v>
      </c>
      <c r="DV144" s="144">
        <f t="shared" si="277"/>
        <v>2261</v>
      </c>
      <c r="DW144" s="144">
        <f t="shared" si="277"/>
        <v>2261</v>
      </c>
      <c r="DX144" s="144">
        <f t="shared" si="277"/>
        <v>2261</v>
      </c>
      <c r="DY144" s="144">
        <f t="shared" si="277"/>
        <v>2261</v>
      </c>
      <c r="DZ144" s="144">
        <f t="shared" si="277"/>
        <v>2261</v>
      </c>
      <c r="EA144" s="144">
        <f t="shared" si="277"/>
        <v>2261</v>
      </c>
      <c r="EB144" s="144">
        <f t="shared" si="277"/>
        <v>2261</v>
      </c>
      <c r="EC144" s="144">
        <f t="shared" si="277"/>
        <v>2261</v>
      </c>
      <c r="ED144" s="144">
        <f t="shared" si="277"/>
        <v>2261</v>
      </c>
      <c r="EE144" s="144">
        <f t="shared" si="277"/>
        <v>2261</v>
      </c>
      <c r="EF144" s="144">
        <f t="shared" si="277"/>
        <v>2261</v>
      </c>
      <c r="EG144" s="144">
        <f t="shared" si="277"/>
        <v>2261</v>
      </c>
      <c r="EH144" s="144">
        <f t="shared" si="277"/>
        <v>2261</v>
      </c>
      <c r="EI144" s="144">
        <f t="shared" si="277"/>
        <v>2261</v>
      </c>
      <c r="EJ144" s="144">
        <f t="shared" si="277"/>
        <v>2261</v>
      </c>
      <c r="EK144" s="144">
        <f t="shared" si="277"/>
        <v>2261</v>
      </c>
      <c r="EL144" s="144">
        <f t="shared" si="277"/>
        <v>2261</v>
      </c>
      <c r="EM144" s="144">
        <f t="shared" si="277"/>
        <v>2261</v>
      </c>
      <c r="EN144" s="144">
        <f t="shared" si="277"/>
        <v>2261</v>
      </c>
      <c r="EO144" s="144">
        <f t="shared" si="277"/>
        <v>2261</v>
      </c>
      <c r="EP144" s="144">
        <f t="shared" si="277"/>
        <v>2261</v>
      </c>
      <c r="EQ144" s="144">
        <f t="shared" si="277"/>
        <v>2261</v>
      </c>
      <c r="ER144" s="144">
        <f t="shared" si="277"/>
        <v>2261</v>
      </c>
      <c r="ES144" s="144">
        <f t="shared" si="277"/>
        <v>2261</v>
      </c>
      <c r="ET144" s="144">
        <f t="shared" si="277"/>
        <v>2261</v>
      </c>
      <c r="EU144" s="144">
        <f t="shared" si="277"/>
        <v>2261</v>
      </c>
      <c r="EV144" s="144">
        <f t="shared" si="277"/>
        <v>2261</v>
      </c>
      <c r="EW144" s="144">
        <f t="shared" si="277"/>
        <v>2261</v>
      </c>
      <c r="EX144" s="147">
        <f>PV(0.05,'PV factor'!C398,,-BR144)</f>
        <v>5442.1768707482988</v>
      </c>
      <c r="EY144" s="147">
        <f>PV(0.05,'PV factor'!D398,,-BS144)</f>
        <v>0</v>
      </c>
      <c r="EZ144" s="147">
        <f>PV(0.05,'PV factor'!E398,,-BT144)</f>
        <v>0</v>
      </c>
      <c r="FA144" s="147">
        <f>PV(0.05,'PV factor'!F398,,-BU144)</f>
        <v>0</v>
      </c>
      <c r="FB144" s="147">
        <f>PV(0.05,'PV factor'!G398,,-BV144)</f>
        <v>0</v>
      </c>
      <c r="FC144" s="147">
        <f>PV(0.05,'PV factor'!H398,,-BW144)</f>
        <v>0</v>
      </c>
      <c r="FD144" s="147">
        <f>PV(0.05,'PV factor'!I398,,-BX144)</f>
        <v>0</v>
      </c>
      <c r="FE144" s="147">
        <f>PV(0.05,'PV factor'!J398,,-BY144)</f>
        <v>0</v>
      </c>
      <c r="FF144" s="147">
        <f>PV(0.05,'PV factor'!K398,,-BZ144)</f>
        <v>0</v>
      </c>
      <c r="FG144" s="147">
        <f>PV(0.05,'PV factor'!L398,,-CA144)</f>
        <v>0</v>
      </c>
      <c r="FH144" s="147">
        <f>PV(0.05,'PV factor'!M398,,-CB144)</f>
        <v>0</v>
      </c>
      <c r="FI144" s="147">
        <f>PV(0.05,'PV factor'!N398,,-CC144)</f>
        <v>0</v>
      </c>
      <c r="FJ144" s="147">
        <f>PV(0.05,'PV factor'!O398,,-CD144)</f>
        <v>0</v>
      </c>
      <c r="FK144" s="147">
        <f>PV(0.05,'PV factor'!P398,,-CE144)</f>
        <v>0</v>
      </c>
      <c r="FL144" s="147">
        <f>PV(0.05,'PV factor'!Q398,,-CF144)</f>
        <v>0</v>
      </c>
      <c r="FM144" s="147">
        <f>PV(0.05,'PV factor'!R398,,-CG144)</f>
        <v>0</v>
      </c>
      <c r="FN144" s="147">
        <f>PV(0.05,'PV factor'!S398,,-CH144)</f>
        <v>0</v>
      </c>
      <c r="FO144" s="147">
        <f>PV(0.05,'PV factor'!T398,,-CI144)</f>
        <v>0</v>
      </c>
      <c r="FP144" s="147">
        <f>PV(0.05,'PV factor'!U398,,-CJ144)</f>
        <v>0</v>
      </c>
      <c r="FQ144" s="147">
        <f>PV(0.05,'PV factor'!V398,,-CK144)</f>
        <v>0</v>
      </c>
      <c r="FR144" s="147">
        <f>PV(0.05,'PV factor'!W398,,-CL144)</f>
        <v>0</v>
      </c>
      <c r="FS144" s="147">
        <f>PV(0.05,'PV factor'!X398,,-CM144)</f>
        <v>0</v>
      </c>
      <c r="FT144" s="147">
        <f>PV(0.05,'PV factor'!Y398,,-CN144)</f>
        <v>0</v>
      </c>
      <c r="FU144" s="147">
        <f>PV(0.05,'PV factor'!Z398,,-CO144)</f>
        <v>0</v>
      </c>
      <c r="FV144" s="147">
        <f>PV(0.05,'PV factor'!AA398,,-CP144)</f>
        <v>0</v>
      </c>
      <c r="FW144" s="147">
        <f>PV(0.05,'PV factor'!AB398,,-CQ144)</f>
        <v>0</v>
      </c>
      <c r="FX144" s="147">
        <f>PV(0.05,'PV factor'!AC398,,-CR144)</f>
        <v>0</v>
      </c>
      <c r="FY144" s="147">
        <f>PV(0.05,'PV factor'!AD398,,-CS144)</f>
        <v>0</v>
      </c>
      <c r="FZ144" s="147">
        <f>PV(0.05,'PV factor'!AE398,,-CT144)</f>
        <v>0</v>
      </c>
      <c r="GA144" s="147">
        <f>PV(0.05,'PV factor'!AF398,,-CU144)</f>
        <v>0</v>
      </c>
      <c r="GB144" s="147">
        <f>PV(0.05,'PV factor'!AG398,,-CV144)</f>
        <v>0</v>
      </c>
      <c r="GC144" s="147">
        <f>PV(0.05,'PV factor'!AH398,,-CW144)</f>
        <v>0</v>
      </c>
      <c r="GD144" s="147">
        <f>PV(0.05,'PV factor'!AI398,,-CX144)</f>
        <v>0</v>
      </c>
      <c r="GE144" s="147">
        <f>PV(0.05,'PV factor'!AJ398,,-CY144)</f>
        <v>0</v>
      </c>
      <c r="GF144" s="147">
        <f>PV(0.05,'PV factor'!AK398,,-CZ144)</f>
        <v>0</v>
      </c>
      <c r="GG144" s="147">
        <f>PV(0.05,'PV factor'!AL398,,-DA144)</f>
        <v>0</v>
      </c>
      <c r="GH144" s="147">
        <f>PV(0.05,'PV factor'!AM398,,-DB144)</f>
        <v>0</v>
      </c>
      <c r="GI144" s="147">
        <f>PV(0.05,'PV factor'!AN398,,-DC144)</f>
        <v>0</v>
      </c>
      <c r="GJ144" s="147">
        <f>PV(0.05,'PV factor'!AO398,,-DD144)</f>
        <v>0</v>
      </c>
      <c r="GK144" s="147">
        <f>PV(0.05,'PV factor'!AP398,,-DE144)</f>
        <v>0</v>
      </c>
      <c r="GL144" s="147">
        <f>PV(0.05,'PV factor'!C398,,-DI144)</f>
        <v>2050.7936507936506</v>
      </c>
      <c r="GM144" s="147">
        <f>PV(0.05,'PV factor'!D398,,-DJ144)</f>
        <v>1953.1368102796673</v>
      </c>
      <c r="GN144" s="147">
        <f>PV(0.05,'PV factor'!E398,,-DK144)</f>
        <v>1860.1302955044453</v>
      </c>
      <c r="GO144" s="147">
        <f>PV(0.05,'PV factor'!F398,,-DL144)</f>
        <v>1771.5526623851856</v>
      </c>
      <c r="GP144" s="147">
        <f>PV(0.05,'PV factor'!G398,,-DM144)</f>
        <v>1687.1930117954153</v>
      </c>
      <c r="GQ144" s="147">
        <f>PV(0.05,'PV factor'!H398,,-DN144)</f>
        <v>1606.8504874242046</v>
      </c>
      <c r="GR144" s="147">
        <f>PV(0.05,'PV factor'!I398,,-DO144)</f>
        <v>1530.3337975468617</v>
      </c>
      <c r="GS144" s="147">
        <f>PV(0.05,'PV factor'!J398,,-DP144)</f>
        <v>1457.4607595684397</v>
      </c>
      <c r="GT144" s="147">
        <f>PV(0.05,'PV factor'!K398,,-DQ144)</f>
        <v>1388.0578662556568</v>
      </c>
      <c r="GU144" s="147">
        <f>PV(0.05,'PV factor'!L398,,-DR144)</f>
        <v>1321.9598726244349</v>
      </c>
      <c r="GV144" s="147">
        <f>PV(0.05,'PV factor'!M398,,-DS144)</f>
        <v>1259.0094024994621</v>
      </c>
      <c r="GW144" s="147">
        <f>PV(0.05,'PV factor'!N398,,-DT144)</f>
        <v>1199.0565738090113</v>
      </c>
      <c r="GX144" s="147">
        <f>PV(0.05,'PV factor'!O398,,-DU144)</f>
        <v>1141.9586417228682</v>
      </c>
      <c r="GY144" s="147">
        <f>PV(0.05,'PV factor'!P398,,-DV144)</f>
        <v>1087.5796587836835</v>
      </c>
      <c r="GZ144" s="147">
        <f>PV(0.05,'PV factor'!Q398,,-DW144)</f>
        <v>1035.790151222556</v>
      </c>
      <c r="HA144" s="147">
        <f>PV(0.05,'PV factor'!R398,,-DX144)</f>
        <v>986.46681068814837</v>
      </c>
      <c r="HB144" s="147">
        <f>PV(0.05,'PV factor'!S398,,-DY144)</f>
        <v>939.49220065537941</v>
      </c>
      <c r="HC144" s="147">
        <f>PV(0.05,'PV factor'!T398,,-DZ144)</f>
        <v>894.75447681464698</v>
      </c>
      <c r="HD144" s="147">
        <f>PV(0.05,'PV factor'!U398,,-EA144)</f>
        <v>852.14712077585432</v>
      </c>
      <c r="HE144" s="147">
        <f>PV(0.05,'PV factor'!V398,,-EB144)</f>
        <v>811.56868645319469</v>
      </c>
      <c r="HF144" s="147">
        <f>PV(0.05,'PV factor'!W398,,-EC144)</f>
        <v>772.92255852685207</v>
      </c>
      <c r="HG144" s="147">
        <f>PV(0.05,'PV factor'!X398,,-ED144)</f>
        <v>736.1167224065257</v>
      </c>
      <c r="HH144" s="147">
        <f>PV(0.05,'PV factor'!Y398,,-EE144)</f>
        <v>701.06354514907218</v>
      </c>
      <c r="HI144" s="147">
        <f>PV(0.05,'PV factor'!Z398,,-EF144)</f>
        <v>667.67956680864006</v>
      </c>
      <c r="HJ144" s="147">
        <f>PV(0.05,'PV factor'!AA398,,-EG144)</f>
        <v>635.88530172251433</v>
      </c>
      <c r="HK144" s="147">
        <f>PV(0.05,'PV factor'!AB398,,-EH144)</f>
        <v>605.6050492595374</v>
      </c>
      <c r="HL144" s="147">
        <f>PV(0.05,'PV factor'!AC398,,-EI144)</f>
        <v>576.76671358051192</v>
      </c>
      <c r="HM144" s="147">
        <f>PV(0.05,'PV factor'!AD398,,-EJ144)</f>
        <v>549.30163198143987</v>
      </c>
      <c r="HN144" s="147">
        <f>PV(0.05,'PV factor'!AE398,,-EK144)</f>
        <v>523.14441141089526</v>
      </c>
      <c r="HO144" s="147">
        <f>PV(0.05,'PV factor'!AF398,,-EL144)</f>
        <v>498.23277277228101</v>
      </c>
      <c r="HP144" s="147">
        <f>PV(0.05,'PV factor'!AG398,,-EM144)</f>
        <v>474.50740264026769</v>
      </c>
      <c r="HQ144" s="147">
        <f>PV(0.05,'PV factor'!AH398,,-EN144)</f>
        <v>451.91181203835015</v>
      </c>
      <c r="HR144" s="147">
        <f>PV(0.05,'PV factor'!AI398,,-EO144)</f>
        <v>430.39220194128586</v>
      </c>
      <c r="HS144" s="147">
        <f>PV(0.05,'PV factor'!AJ398,,-EP144)</f>
        <v>409.89733518217696</v>
      </c>
      <c r="HT144" s="147">
        <f>PV(0.05,'PV factor'!AK398,,-EQ144)</f>
        <v>390.37841445921617</v>
      </c>
      <c r="HU144" s="147">
        <f>PV(0.05,'PV factor'!AL398,,-ER144)</f>
        <v>371.78896615163444</v>
      </c>
      <c r="HV144" s="147">
        <f>PV(0.05,'PV factor'!AM398,,-ES144)</f>
        <v>354.08472966822336</v>
      </c>
      <c r="HW144" s="147">
        <f>PV(0.05,'PV factor'!AN398,,-ET144)</f>
        <v>337.22355206497451</v>
      </c>
      <c r="HX144" s="147">
        <f>PV(0.05,'PV factor'!AO398,,-EU144)</f>
        <v>321.1652876809282</v>
      </c>
      <c r="HY144" s="147">
        <f>PV(0.05,'PV factor'!AP398,,-EV144)</f>
        <v>305.87170255326492</v>
      </c>
      <c r="HZ144" s="147">
        <f t="shared" si="263"/>
        <v>5442.1768707482988</v>
      </c>
      <c r="IA144" s="147">
        <f t="shared" si="264"/>
        <v>16627.46921417796</v>
      </c>
      <c r="IB144" s="401">
        <f t="shared" si="265"/>
        <v>3.0552974681052003</v>
      </c>
    </row>
    <row r="145" spans="1:236" ht="90" customHeight="1" x14ac:dyDescent="0.2">
      <c r="A145" s="231" t="s">
        <v>784</v>
      </c>
      <c r="B145" s="85" t="s">
        <v>785</v>
      </c>
      <c r="C145" s="85" t="s">
        <v>826</v>
      </c>
      <c r="D145" s="199">
        <v>9</v>
      </c>
      <c r="E145" s="85" t="s">
        <v>827</v>
      </c>
      <c r="F145" s="95" t="s">
        <v>828</v>
      </c>
      <c r="G145" s="95" t="s">
        <v>829</v>
      </c>
      <c r="H145" s="90" t="s">
        <v>77</v>
      </c>
      <c r="I145" s="95" t="s">
        <v>789</v>
      </c>
      <c r="J145" s="90">
        <v>40</v>
      </c>
      <c r="K145" s="227" t="s">
        <v>94</v>
      </c>
      <c r="L145" s="74">
        <v>12000</v>
      </c>
      <c r="M145" s="85" t="s">
        <v>855</v>
      </c>
      <c r="N145" s="90" t="s">
        <v>96</v>
      </c>
      <c r="O145" s="90" t="s">
        <v>217</v>
      </c>
      <c r="P145" s="90" t="s">
        <v>218</v>
      </c>
      <c r="Q145" s="112" t="s">
        <v>100</v>
      </c>
      <c r="R145" s="90" t="s">
        <v>226</v>
      </c>
      <c r="S145" s="90" t="s">
        <v>99</v>
      </c>
      <c r="T145" s="90" t="s">
        <v>791</v>
      </c>
      <c r="U145" s="90" t="s">
        <v>100</v>
      </c>
      <c r="V145" s="193">
        <v>1</v>
      </c>
      <c r="W145" s="192">
        <v>75000</v>
      </c>
      <c r="X145" s="192">
        <v>6000</v>
      </c>
      <c r="Y145" s="192">
        <v>0</v>
      </c>
      <c r="Z145" s="192">
        <v>0</v>
      </c>
      <c r="AA145" s="192">
        <v>0</v>
      </c>
      <c r="AB145" s="192">
        <v>75000</v>
      </c>
      <c r="AC145" s="192">
        <v>0</v>
      </c>
      <c r="AD145" s="192">
        <v>0</v>
      </c>
      <c r="AE145" s="192">
        <v>0</v>
      </c>
      <c r="AF145" s="192">
        <v>0</v>
      </c>
      <c r="AG145" s="192">
        <v>0</v>
      </c>
      <c r="AH145" s="192">
        <v>0</v>
      </c>
      <c r="AI145" s="90" t="s">
        <v>88</v>
      </c>
      <c r="AJ145" s="192">
        <v>0</v>
      </c>
      <c r="AK145" s="192">
        <v>0</v>
      </c>
      <c r="AL145" s="192">
        <v>0</v>
      </c>
      <c r="AM145" s="192">
        <v>0</v>
      </c>
      <c r="AN145" s="192">
        <v>0</v>
      </c>
      <c r="AO145" s="192">
        <v>0</v>
      </c>
      <c r="AP145" s="192">
        <v>0</v>
      </c>
      <c r="AQ145" s="192">
        <v>0</v>
      </c>
      <c r="AR145" s="192">
        <v>0</v>
      </c>
      <c r="AS145" s="192">
        <v>0</v>
      </c>
      <c r="AT145" s="192">
        <v>0</v>
      </c>
      <c r="AU145" s="95"/>
      <c r="AV145" s="230">
        <f t="shared" si="231"/>
        <v>1</v>
      </c>
      <c r="AW145" s="230">
        <f t="shared" si="232"/>
        <v>0</v>
      </c>
      <c r="AX145" s="230" t="str">
        <f t="shared" si="233"/>
        <v>B3</v>
      </c>
      <c r="AY145" s="141">
        <f t="shared" si="234"/>
        <v>7</v>
      </c>
      <c r="AZ145" s="70">
        <f t="shared" si="235"/>
        <v>1</v>
      </c>
      <c r="BA145" s="70">
        <f t="shared" si="236"/>
        <v>1</v>
      </c>
      <c r="BB145" s="70">
        <f t="shared" si="237"/>
        <v>0</v>
      </c>
      <c r="BC145" s="70">
        <f t="shared" si="238"/>
        <v>1</v>
      </c>
      <c r="BD145" s="70">
        <f t="shared" si="239"/>
        <v>1</v>
      </c>
      <c r="BE145" s="70">
        <f t="shared" si="240"/>
        <v>1</v>
      </c>
      <c r="BF145" s="70">
        <f t="shared" si="241"/>
        <v>1</v>
      </c>
      <c r="BG145" s="71">
        <f t="shared" si="242"/>
        <v>0</v>
      </c>
      <c r="BH145" s="71">
        <f t="shared" si="243"/>
        <v>0</v>
      </c>
      <c r="BI145" s="71">
        <f t="shared" si="244"/>
        <v>0</v>
      </c>
      <c r="BJ145" s="71">
        <f t="shared" si="245"/>
        <v>0</v>
      </c>
      <c r="BK145" s="71">
        <f t="shared" si="246"/>
        <v>0</v>
      </c>
      <c r="BL145" s="70">
        <f t="shared" si="247"/>
        <v>1</v>
      </c>
      <c r="BM145" s="70">
        <f t="shared" si="248"/>
        <v>1</v>
      </c>
      <c r="BN145" s="70">
        <f t="shared" si="249"/>
        <v>0</v>
      </c>
      <c r="BO145" s="70">
        <f t="shared" si="250"/>
        <v>1</v>
      </c>
      <c r="BP145" s="144">
        <f t="shared" si="251"/>
        <v>0</v>
      </c>
      <c r="BQ145" s="144">
        <f t="shared" si="252"/>
        <v>0</v>
      </c>
      <c r="BR145" s="144">
        <f t="shared" si="253"/>
        <v>0</v>
      </c>
      <c r="BS145" s="144">
        <f t="shared" si="254"/>
        <v>75000</v>
      </c>
      <c r="BT145" s="144">
        <f t="shared" si="255"/>
        <v>0</v>
      </c>
      <c r="BU145" s="144">
        <f t="shared" si="256"/>
        <v>0</v>
      </c>
      <c r="BV145" s="144">
        <f t="shared" si="257"/>
        <v>0</v>
      </c>
      <c r="BW145" s="144">
        <f t="shared" si="258"/>
        <v>0</v>
      </c>
      <c r="BX145" s="144">
        <f t="shared" si="259"/>
        <v>0</v>
      </c>
      <c r="BY145" s="144">
        <f t="shared" si="260"/>
        <v>0</v>
      </c>
      <c r="BZ145" s="9">
        <v>0</v>
      </c>
      <c r="CA145" s="9">
        <v>0</v>
      </c>
      <c r="CB145" s="9">
        <v>0</v>
      </c>
      <c r="CC145" s="9">
        <v>0</v>
      </c>
      <c r="CD145" s="9">
        <v>0</v>
      </c>
      <c r="CE145" s="9">
        <v>0</v>
      </c>
      <c r="CF145" s="9">
        <v>0</v>
      </c>
      <c r="CG145" s="9">
        <v>0</v>
      </c>
      <c r="CH145" s="9">
        <v>0</v>
      </c>
      <c r="CI145" s="9">
        <v>0</v>
      </c>
      <c r="CJ145" s="9">
        <v>0</v>
      </c>
      <c r="CK145" s="9">
        <v>0</v>
      </c>
      <c r="CL145" s="9">
        <v>0</v>
      </c>
      <c r="CM145" s="9">
        <v>0</v>
      </c>
      <c r="CN145" s="9">
        <v>0</v>
      </c>
      <c r="CO145" s="9">
        <v>0</v>
      </c>
      <c r="CP145" s="9">
        <v>0</v>
      </c>
      <c r="CQ145" s="9">
        <v>0</v>
      </c>
      <c r="CR145" s="9">
        <v>0</v>
      </c>
      <c r="CS145" s="9">
        <v>0</v>
      </c>
      <c r="CT145" s="9">
        <v>0</v>
      </c>
      <c r="CU145" s="9">
        <v>0</v>
      </c>
      <c r="CV145" s="9">
        <v>0</v>
      </c>
      <c r="CW145" s="9">
        <v>0</v>
      </c>
      <c r="CX145" s="9">
        <v>0</v>
      </c>
      <c r="CY145" s="9">
        <v>0</v>
      </c>
      <c r="CZ145" s="9">
        <v>0</v>
      </c>
      <c r="DA145" s="9">
        <v>0</v>
      </c>
      <c r="DB145" s="9">
        <v>0</v>
      </c>
      <c r="DC145" s="9">
        <v>0</v>
      </c>
      <c r="DD145" s="9">
        <v>0</v>
      </c>
      <c r="DE145" s="9">
        <v>0</v>
      </c>
      <c r="DF145" s="9">
        <v>0</v>
      </c>
      <c r="DG145" s="144">
        <f t="shared" si="261"/>
        <v>12000</v>
      </c>
      <c r="DH145" s="144">
        <f t="shared" ref="DH145:EW145" si="278">DG145</f>
        <v>12000</v>
      </c>
      <c r="DI145" s="144">
        <f t="shared" si="278"/>
        <v>12000</v>
      </c>
      <c r="DJ145" s="144">
        <f t="shared" si="278"/>
        <v>12000</v>
      </c>
      <c r="DK145" s="144">
        <f t="shared" si="278"/>
        <v>12000</v>
      </c>
      <c r="DL145" s="144">
        <f t="shared" si="278"/>
        <v>12000</v>
      </c>
      <c r="DM145" s="144">
        <f t="shared" si="278"/>
        <v>12000</v>
      </c>
      <c r="DN145" s="144">
        <f t="shared" si="278"/>
        <v>12000</v>
      </c>
      <c r="DO145" s="144">
        <f t="shared" si="278"/>
        <v>12000</v>
      </c>
      <c r="DP145" s="144">
        <f t="shared" si="278"/>
        <v>12000</v>
      </c>
      <c r="DQ145" s="144">
        <f t="shared" si="278"/>
        <v>12000</v>
      </c>
      <c r="DR145" s="144">
        <f t="shared" si="278"/>
        <v>12000</v>
      </c>
      <c r="DS145" s="144">
        <f t="shared" si="278"/>
        <v>12000</v>
      </c>
      <c r="DT145" s="144">
        <f t="shared" si="278"/>
        <v>12000</v>
      </c>
      <c r="DU145" s="144">
        <f t="shared" si="278"/>
        <v>12000</v>
      </c>
      <c r="DV145" s="144">
        <f t="shared" si="278"/>
        <v>12000</v>
      </c>
      <c r="DW145" s="144">
        <f t="shared" si="278"/>
        <v>12000</v>
      </c>
      <c r="DX145" s="144">
        <f t="shared" si="278"/>
        <v>12000</v>
      </c>
      <c r="DY145" s="144">
        <f t="shared" si="278"/>
        <v>12000</v>
      </c>
      <c r="DZ145" s="144">
        <f t="shared" si="278"/>
        <v>12000</v>
      </c>
      <c r="EA145" s="144">
        <f t="shared" si="278"/>
        <v>12000</v>
      </c>
      <c r="EB145" s="144">
        <f t="shared" si="278"/>
        <v>12000</v>
      </c>
      <c r="EC145" s="144">
        <f t="shared" si="278"/>
        <v>12000</v>
      </c>
      <c r="ED145" s="144">
        <f t="shared" si="278"/>
        <v>12000</v>
      </c>
      <c r="EE145" s="144">
        <f t="shared" si="278"/>
        <v>12000</v>
      </c>
      <c r="EF145" s="144">
        <f t="shared" si="278"/>
        <v>12000</v>
      </c>
      <c r="EG145" s="144">
        <f t="shared" si="278"/>
        <v>12000</v>
      </c>
      <c r="EH145" s="144">
        <f t="shared" si="278"/>
        <v>12000</v>
      </c>
      <c r="EI145" s="144">
        <f t="shared" si="278"/>
        <v>12000</v>
      </c>
      <c r="EJ145" s="144">
        <f t="shared" si="278"/>
        <v>12000</v>
      </c>
      <c r="EK145" s="144">
        <f t="shared" si="278"/>
        <v>12000</v>
      </c>
      <c r="EL145" s="144">
        <f t="shared" si="278"/>
        <v>12000</v>
      </c>
      <c r="EM145" s="144">
        <f t="shared" si="278"/>
        <v>12000</v>
      </c>
      <c r="EN145" s="144">
        <f t="shared" si="278"/>
        <v>12000</v>
      </c>
      <c r="EO145" s="144">
        <f t="shared" si="278"/>
        <v>12000</v>
      </c>
      <c r="EP145" s="144">
        <f t="shared" si="278"/>
        <v>12000</v>
      </c>
      <c r="EQ145" s="144">
        <f t="shared" si="278"/>
        <v>12000</v>
      </c>
      <c r="ER145" s="144">
        <f t="shared" si="278"/>
        <v>12000</v>
      </c>
      <c r="ES145" s="144">
        <f t="shared" si="278"/>
        <v>12000</v>
      </c>
      <c r="ET145" s="144">
        <f t="shared" si="278"/>
        <v>12000</v>
      </c>
      <c r="EU145" s="144">
        <f t="shared" si="278"/>
        <v>12000</v>
      </c>
      <c r="EV145" s="144">
        <f t="shared" si="278"/>
        <v>12000</v>
      </c>
      <c r="EW145" s="144">
        <f t="shared" si="278"/>
        <v>12000</v>
      </c>
      <c r="EX145" s="147">
        <f>PV(0.05,'PV factor'!C68,,-BR145)</f>
        <v>0</v>
      </c>
      <c r="EY145" s="147">
        <f>PV(0.05,'PV factor'!D68,,-BS145)</f>
        <v>64787.819889860701</v>
      </c>
      <c r="EZ145" s="147">
        <f>PV(0.05,'PV factor'!E68,,-BT145)</f>
        <v>0</v>
      </c>
      <c r="FA145" s="147">
        <f>PV(0.05,'PV factor'!F68,,-BU145)</f>
        <v>0</v>
      </c>
      <c r="FB145" s="147">
        <f>PV(0.05,'PV factor'!G68,,-BV145)</f>
        <v>0</v>
      </c>
      <c r="FC145" s="147">
        <f>PV(0.05,'PV factor'!H68,,-BW145)</f>
        <v>0</v>
      </c>
      <c r="FD145" s="147">
        <f>PV(0.05,'PV factor'!I68,,-BX145)</f>
        <v>0</v>
      </c>
      <c r="FE145" s="147">
        <f>PV(0.05,'PV factor'!J68,,-BY145)</f>
        <v>0</v>
      </c>
      <c r="FF145" s="147">
        <f>PV(0.05,'PV factor'!K68,,-BZ145)</f>
        <v>0</v>
      </c>
      <c r="FG145" s="147">
        <f>PV(0.05,'PV factor'!L68,,-CA145)</f>
        <v>0</v>
      </c>
      <c r="FH145" s="147">
        <f>PV(0.05,'PV factor'!M68,,-CB145)</f>
        <v>0</v>
      </c>
      <c r="FI145" s="147">
        <f>PV(0.05,'PV factor'!N68,,-CC145)</f>
        <v>0</v>
      </c>
      <c r="FJ145" s="147">
        <f>PV(0.05,'PV factor'!O68,,-CD145)</f>
        <v>0</v>
      </c>
      <c r="FK145" s="147">
        <f>PV(0.05,'PV factor'!P68,,-CE145)</f>
        <v>0</v>
      </c>
      <c r="FL145" s="147">
        <f>PV(0.05,'PV factor'!Q68,,-CF145)</f>
        <v>0</v>
      </c>
      <c r="FM145" s="147">
        <f>PV(0.05,'PV factor'!R68,,-CG145)</f>
        <v>0</v>
      </c>
      <c r="FN145" s="147">
        <f>PV(0.05,'PV factor'!S68,,-CH145)</f>
        <v>0</v>
      </c>
      <c r="FO145" s="147">
        <f>PV(0.05,'PV factor'!T68,,-CI145)</f>
        <v>0</v>
      </c>
      <c r="FP145" s="147">
        <f>PV(0.05,'PV factor'!U68,,-CJ145)</f>
        <v>0</v>
      </c>
      <c r="FQ145" s="147">
        <f>PV(0.05,'PV factor'!V68,,-CK145)</f>
        <v>0</v>
      </c>
      <c r="FR145" s="147">
        <f>PV(0.05,'PV factor'!W68,,-CL145)</f>
        <v>0</v>
      </c>
      <c r="FS145" s="147">
        <f>PV(0.05,'PV factor'!X68,,-CM145)</f>
        <v>0</v>
      </c>
      <c r="FT145" s="147">
        <f>PV(0.05,'PV factor'!Y68,,-CN145)</f>
        <v>0</v>
      </c>
      <c r="FU145" s="147">
        <f>PV(0.05,'PV factor'!Z68,,-CO145)</f>
        <v>0</v>
      </c>
      <c r="FV145" s="147">
        <f>PV(0.05,'PV factor'!AA68,,-CP145)</f>
        <v>0</v>
      </c>
      <c r="FW145" s="147">
        <f>PV(0.05,'PV factor'!AB68,,-CQ145)</f>
        <v>0</v>
      </c>
      <c r="FX145" s="147">
        <f>PV(0.05,'PV factor'!AC68,,-CR145)</f>
        <v>0</v>
      </c>
      <c r="FY145" s="147">
        <f>PV(0.05,'PV factor'!AD68,,-CS145)</f>
        <v>0</v>
      </c>
      <c r="FZ145" s="147">
        <f>PV(0.05,'PV factor'!AE68,,-CT145)</f>
        <v>0</v>
      </c>
      <c r="GA145" s="147">
        <f>PV(0.05,'PV factor'!AF68,,-CU145)</f>
        <v>0</v>
      </c>
      <c r="GB145" s="147">
        <f>PV(0.05,'PV factor'!AG68,,-CV145)</f>
        <v>0</v>
      </c>
      <c r="GC145" s="147">
        <f>PV(0.05,'PV factor'!AH68,,-CW145)</f>
        <v>0</v>
      </c>
      <c r="GD145" s="147">
        <f>PV(0.05,'PV factor'!AI68,,-CX145)</f>
        <v>0</v>
      </c>
      <c r="GE145" s="147">
        <f>PV(0.05,'PV factor'!AJ68,,-CY145)</f>
        <v>0</v>
      </c>
      <c r="GF145" s="147">
        <f>PV(0.05,'PV factor'!AK68,,-CZ145)</f>
        <v>0</v>
      </c>
      <c r="GG145" s="147">
        <f>PV(0.05,'PV factor'!AL68,,-DA145)</f>
        <v>0</v>
      </c>
      <c r="GH145" s="147">
        <f>PV(0.05,'PV factor'!AM68,,-DB145)</f>
        <v>0</v>
      </c>
      <c r="GI145" s="147">
        <f>PV(0.05,'PV factor'!AN68,,-DC145)</f>
        <v>0</v>
      </c>
      <c r="GJ145" s="147">
        <f>PV(0.05,'PV factor'!AO68,,-DD145)</f>
        <v>0</v>
      </c>
      <c r="GK145" s="147">
        <f>PV(0.05,'PV factor'!AP68,,-DE145)</f>
        <v>0</v>
      </c>
      <c r="GL145" s="147">
        <f>PV(0.05,'PV factor'!C68,,-DI145)</f>
        <v>10884.353741496598</v>
      </c>
      <c r="GM145" s="147">
        <f>PV(0.05,'PV factor'!D68,,-DJ145)</f>
        <v>10366.051182377712</v>
      </c>
      <c r="GN145" s="147">
        <f>PV(0.05,'PV factor'!E68,,-DK145)</f>
        <v>9872.4296975025845</v>
      </c>
      <c r="GO145" s="147">
        <f>PV(0.05,'PV factor'!F68,,-DL145)</f>
        <v>9402.313997621508</v>
      </c>
      <c r="GP145" s="147">
        <f>PV(0.05,'PV factor'!G68,,-DM145)</f>
        <v>8954.5847596395324</v>
      </c>
      <c r="GQ145" s="147">
        <f>PV(0.05,'PV factor'!H68,,-DN145)</f>
        <v>8528.1759615614574</v>
      </c>
      <c r="GR145" s="147">
        <f>PV(0.05,'PV factor'!I68,,-DO145)</f>
        <v>8122.0723443442457</v>
      </c>
      <c r="GS145" s="147">
        <f>PV(0.05,'PV factor'!J68,,-DP145)</f>
        <v>7735.3069946135674</v>
      </c>
      <c r="GT145" s="147">
        <f>PV(0.05,'PV factor'!K68,,-DQ145)</f>
        <v>7366.9590424891121</v>
      </c>
      <c r="GU145" s="147">
        <f>PV(0.05,'PV factor'!L68,,-DR145)</f>
        <v>7016.1514690372487</v>
      </c>
      <c r="GV145" s="147">
        <f>PV(0.05,'PV factor'!M68,,-DS145)</f>
        <v>6682.0490181307141</v>
      </c>
      <c r="GW145" s="147">
        <f>PV(0.05,'PV factor'!N68,,-DT145)</f>
        <v>6363.8562077435363</v>
      </c>
      <c r="GX145" s="147">
        <f>PV(0.05,'PV factor'!O68,,-DU145)</f>
        <v>6060.815435946226</v>
      </c>
      <c r="GY145" s="147">
        <f>PV(0.05,'PV factor'!P68,,-DV145)</f>
        <v>5772.2051770916423</v>
      </c>
      <c r="GZ145" s="147">
        <f>PV(0.05,'PV factor'!Q68,,-DW145)</f>
        <v>5497.3382638968023</v>
      </c>
      <c r="HA145" s="147">
        <f>PV(0.05,'PV factor'!R68,,-DX145)</f>
        <v>5235.5602513302874</v>
      </c>
      <c r="HB145" s="147">
        <f>PV(0.05,'PV factor'!S68,,-DY145)</f>
        <v>4986.247858409798</v>
      </c>
      <c r="HC145" s="147">
        <f>PV(0.05,'PV factor'!T68,,-DZ145)</f>
        <v>4748.8074841998077</v>
      </c>
      <c r="HD145" s="147">
        <f>PV(0.05,'PV factor'!U68,,-EA145)</f>
        <v>4522.6737944760071</v>
      </c>
      <c r="HE145" s="147">
        <f>PV(0.05,'PV factor'!V68,,-EB145)</f>
        <v>4307.3083756914357</v>
      </c>
      <c r="HF145" s="147">
        <f>PV(0.05,'PV factor'!W68,,-EC145)</f>
        <v>4102.1984530394629</v>
      </c>
      <c r="HG145" s="147">
        <f>PV(0.05,'PV factor'!X68,,-ED145)</f>
        <v>3906.855669561392</v>
      </c>
      <c r="HH145" s="147">
        <f>PV(0.05,'PV factor'!Y68,,-EE145)</f>
        <v>3720.8149233918025</v>
      </c>
      <c r="HI145" s="147">
        <f>PV(0.05,'PV factor'!Z68,,-EF145)</f>
        <v>3543.6332603731453</v>
      </c>
      <c r="HJ145" s="147">
        <f>PV(0.05,'PV factor'!AA68,,-EG145)</f>
        <v>3374.8888194029955</v>
      </c>
      <c r="HK145" s="147">
        <f>PV(0.05,'PV factor'!AB68,,-EH145)</f>
        <v>3214.1798280028524</v>
      </c>
      <c r="HL145" s="147">
        <f>PV(0.05,'PV factor'!AC68,,-EI145)</f>
        <v>3061.1236457170025</v>
      </c>
      <c r="HM145" s="147">
        <f>PV(0.05,'PV factor'!AD68,,-EJ145)</f>
        <v>2915.3558530638115</v>
      </c>
      <c r="HN145" s="147">
        <f>PV(0.05,'PV factor'!AE68,,-EK145)</f>
        <v>2776.5293838702978</v>
      </c>
      <c r="HO145" s="147">
        <f>PV(0.05,'PV factor'!AF68,,-EL145)</f>
        <v>2644.313698924092</v>
      </c>
      <c r="HP145" s="147">
        <f>PV(0.05,'PV factor'!AG68,,-EM145)</f>
        <v>2518.3939989753258</v>
      </c>
      <c r="HQ145" s="147">
        <f>PV(0.05,'PV factor'!AH68,,-EN145)</f>
        <v>2398.4704752145963</v>
      </c>
      <c r="HR145" s="147">
        <f>PV(0.05,'PV factor'!AI68,,-EO145)</f>
        <v>2284.2575954424724</v>
      </c>
      <c r="HS145" s="147">
        <f>PV(0.05,'PV factor'!AJ68,,-EP145)</f>
        <v>2175.4834242309257</v>
      </c>
      <c r="HT145" s="147">
        <f>PV(0.05,'PV factor'!AK68,,-EQ145)</f>
        <v>2071.888975458025</v>
      </c>
      <c r="HU145" s="147">
        <f>PV(0.05,'PV factor'!AL68,,-ER145)</f>
        <v>1973.2275956743092</v>
      </c>
      <c r="HV145" s="147">
        <f>PV(0.05,'PV factor'!AM68,,-ES145)</f>
        <v>1879.2643768326759</v>
      </c>
      <c r="HW145" s="147">
        <f>PV(0.05,'PV factor'!AN68,,-ET145)</f>
        <v>1789.7755969835005</v>
      </c>
      <c r="HX145" s="147">
        <f>PV(0.05,'PV factor'!AO68,,-EU145)</f>
        <v>1704.5481876033339</v>
      </c>
      <c r="HY145" s="147">
        <f>PV(0.05,'PV factor'!AP68,,-EV145)</f>
        <v>1623.3792262888894</v>
      </c>
      <c r="HZ145" s="147">
        <f t="shared" si="263"/>
        <v>64787.819889860701</v>
      </c>
      <c r="IA145" s="147">
        <f t="shared" si="264"/>
        <v>196103.84404565065</v>
      </c>
      <c r="IB145" s="401">
        <f t="shared" si="265"/>
        <v>3.0268628328446181</v>
      </c>
    </row>
    <row r="146" spans="1:236" ht="90" customHeight="1" x14ac:dyDescent="0.2">
      <c r="A146" s="231" t="s">
        <v>271</v>
      </c>
      <c r="B146" s="85" t="s">
        <v>264</v>
      </c>
      <c r="C146" s="85" t="s">
        <v>976</v>
      </c>
      <c r="D146" s="199">
        <v>19</v>
      </c>
      <c r="E146" s="85" t="s">
        <v>977</v>
      </c>
      <c r="F146" s="95" t="s">
        <v>978</v>
      </c>
      <c r="G146" s="95" t="s">
        <v>979</v>
      </c>
      <c r="H146" s="90" t="s">
        <v>77</v>
      </c>
      <c r="I146" s="95" t="s">
        <v>864</v>
      </c>
      <c r="J146" s="266">
        <v>10</v>
      </c>
      <c r="K146" s="227" t="s">
        <v>79</v>
      </c>
      <c r="L146" s="74">
        <v>24470</v>
      </c>
      <c r="M146" s="90" t="s">
        <v>980</v>
      </c>
      <c r="N146" s="90" t="s">
        <v>147</v>
      </c>
      <c r="O146" s="13" t="s">
        <v>217</v>
      </c>
      <c r="P146" s="90" t="s">
        <v>218</v>
      </c>
      <c r="Q146" s="112" t="s">
        <v>100</v>
      </c>
      <c r="R146" s="90" t="s">
        <v>108</v>
      </c>
      <c r="S146" s="90" t="s">
        <v>99</v>
      </c>
      <c r="T146" s="90" t="s">
        <v>866</v>
      </c>
      <c r="U146" s="90" t="s">
        <v>974</v>
      </c>
      <c r="V146" s="269">
        <v>1</v>
      </c>
      <c r="W146" s="192">
        <v>70000</v>
      </c>
      <c r="X146" s="192">
        <v>0</v>
      </c>
      <c r="Y146" s="192">
        <v>0</v>
      </c>
      <c r="Z146" s="192">
        <v>0</v>
      </c>
      <c r="AA146" s="192">
        <v>0</v>
      </c>
      <c r="AB146" s="192">
        <v>50000</v>
      </c>
      <c r="AC146" s="192">
        <v>20000</v>
      </c>
      <c r="AD146" s="192">
        <v>0</v>
      </c>
      <c r="AE146" s="192">
        <v>0</v>
      </c>
      <c r="AF146" s="192">
        <v>0</v>
      </c>
      <c r="AG146" s="192">
        <v>0</v>
      </c>
      <c r="AH146" s="192">
        <v>0</v>
      </c>
      <c r="AI146" s="90"/>
      <c r="AJ146" s="192"/>
      <c r="AK146" s="192"/>
      <c r="AL146" s="192"/>
      <c r="AM146" s="192"/>
      <c r="AN146" s="192"/>
      <c r="AO146" s="192"/>
      <c r="AP146" s="192"/>
      <c r="AQ146" s="192"/>
      <c r="AR146" s="192"/>
      <c r="AS146" s="192"/>
      <c r="AT146" s="192"/>
      <c r="AU146" s="95" t="s">
        <v>981</v>
      </c>
      <c r="AV146" s="230">
        <f t="shared" si="231"/>
        <v>1</v>
      </c>
      <c r="AW146" s="230">
        <f t="shared" si="232"/>
        <v>0</v>
      </c>
      <c r="AX146" s="230" t="str">
        <f t="shared" si="233"/>
        <v>B3</v>
      </c>
      <c r="AY146" s="141">
        <f t="shared" si="234"/>
        <v>7</v>
      </c>
      <c r="AZ146" s="70">
        <f t="shared" si="235"/>
        <v>1</v>
      </c>
      <c r="BA146" s="70">
        <f t="shared" si="236"/>
        <v>1</v>
      </c>
      <c r="BB146" s="70">
        <f t="shared" si="237"/>
        <v>1</v>
      </c>
      <c r="BC146" s="70">
        <f t="shared" si="238"/>
        <v>1</v>
      </c>
      <c r="BD146" s="70">
        <f t="shared" si="239"/>
        <v>1</v>
      </c>
      <c r="BE146" s="70">
        <f t="shared" si="240"/>
        <v>1</v>
      </c>
      <c r="BF146" s="70">
        <f t="shared" si="241"/>
        <v>1</v>
      </c>
      <c r="BG146" s="71">
        <f t="shared" si="242"/>
        <v>0</v>
      </c>
      <c r="BH146" s="71">
        <f t="shared" si="243"/>
        <v>0</v>
      </c>
      <c r="BI146" s="71">
        <f t="shared" si="244"/>
        <v>0</v>
      </c>
      <c r="BJ146" s="71">
        <f t="shared" si="245"/>
        <v>0</v>
      </c>
      <c r="BK146" s="71">
        <f t="shared" si="246"/>
        <v>0</v>
      </c>
      <c r="BL146" s="70">
        <f t="shared" si="247"/>
        <v>1</v>
      </c>
      <c r="BM146" s="70">
        <f t="shared" si="248"/>
        <v>0</v>
      </c>
      <c r="BN146" s="70">
        <f t="shared" si="249"/>
        <v>0</v>
      </c>
      <c r="BO146" s="70">
        <f t="shared" si="250"/>
        <v>0</v>
      </c>
      <c r="BP146" s="144">
        <f t="shared" si="251"/>
        <v>0</v>
      </c>
      <c r="BQ146" s="144">
        <f t="shared" si="252"/>
        <v>0</v>
      </c>
      <c r="BR146" s="144">
        <f t="shared" si="253"/>
        <v>0</v>
      </c>
      <c r="BS146" s="144">
        <f t="shared" si="254"/>
        <v>50000</v>
      </c>
      <c r="BT146" s="144">
        <f t="shared" si="255"/>
        <v>20000</v>
      </c>
      <c r="BU146" s="144">
        <f t="shared" si="256"/>
        <v>0</v>
      </c>
      <c r="BV146" s="144">
        <f t="shared" si="257"/>
        <v>0</v>
      </c>
      <c r="BW146" s="144">
        <f t="shared" si="258"/>
        <v>0</v>
      </c>
      <c r="BX146" s="144">
        <f t="shared" si="259"/>
        <v>0</v>
      </c>
      <c r="BY146" s="144">
        <f t="shared" si="260"/>
        <v>0</v>
      </c>
      <c r="BZ146" s="9">
        <v>0</v>
      </c>
      <c r="CA146" s="9">
        <v>0</v>
      </c>
      <c r="CB146" s="9">
        <v>0</v>
      </c>
      <c r="CC146" s="9">
        <v>0</v>
      </c>
      <c r="CD146" s="9">
        <v>0</v>
      </c>
      <c r="CE146" s="9">
        <v>0</v>
      </c>
      <c r="CF146" s="9">
        <v>0</v>
      </c>
      <c r="CG146" s="9">
        <v>0</v>
      </c>
      <c r="CH146" s="9">
        <v>0</v>
      </c>
      <c r="CI146" s="9">
        <v>0</v>
      </c>
      <c r="CJ146" s="9">
        <v>0</v>
      </c>
      <c r="CK146" s="9">
        <v>0</v>
      </c>
      <c r="CL146" s="9">
        <v>0</v>
      </c>
      <c r="CM146" s="9">
        <v>0</v>
      </c>
      <c r="CN146" s="9">
        <v>0</v>
      </c>
      <c r="CO146" s="9">
        <v>0</v>
      </c>
      <c r="CP146" s="9">
        <v>0</v>
      </c>
      <c r="CQ146" s="9">
        <v>0</v>
      </c>
      <c r="CR146" s="9">
        <v>0</v>
      </c>
      <c r="CS146" s="9">
        <v>0</v>
      </c>
      <c r="CT146" s="9">
        <v>0</v>
      </c>
      <c r="CU146" s="9">
        <v>0</v>
      </c>
      <c r="CV146" s="9">
        <v>0</v>
      </c>
      <c r="CW146" s="9">
        <v>0</v>
      </c>
      <c r="CX146" s="9">
        <v>0</v>
      </c>
      <c r="CY146" s="9">
        <v>0</v>
      </c>
      <c r="CZ146" s="9">
        <v>0</v>
      </c>
      <c r="DA146" s="9">
        <v>0</v>
      </c>
      <c r="DB146" s="9">
        <v>0</v>
      </c>
      <c r="DC146" s="9">
        <v>0</v>
      </c>
      <c r="DD146" s="9">
        <v>0</v>
      </c>
      <c r="DE146" s="9">
        <v>0</v>
      </c>
      <c r="DF146" s="9">
        <v>0</v>
      </c>
      <c r="DG146" s="144">
        <f t="shared" si="261"/>
        <v>24470</v>
      </c>
      <c r="DH146" s="144">
        <f t="shared" ref="DH146:EW146" si="279">DG146</f>
        <v>24470</v>
      </c>
      <c r="DI146" s="144">
        <f t="shared" si="279"/>
        <v>24470</v>
      </c>
      <c r="DJ146" s="144">
        <f t="shared" si="279"/>
        <v>24470</v>
      </c>
      <c r="DK146" s="144">
        <f t="shared" si="279"/>
        <v>24470</v>
      </c>
      <c r="DL146" s="144">
        <f t="shared" si="279"/>
        <v>24470</v>
      </c>
      <c r="DM146" s="144">
        <f t="shared" si="279"/>
        <v>24470</v>
      </c>
      <c r="DN146" s="144">
        <f t="shared" si="279"/>
        <v>24470</v>
      </c>
      <c r="DO146" s="144">
        <f t="shared" si="279"/>
        <v>24470</v>
      </c>
      <c r="DP146" s="144">
        <f t="shared" si="279"/>
        <v>24470</v>
      </c>
      <c r="DQ146" s="144">
        <f t="shared" si="279"/>
        <v>24470</v>
      </c>
      <c r="DR146" s="144">
        <f t="shared" si="279"/>
        <v>24470</v>
      </c>
      <c r="DS146" s="144">
        <f t="shared" si="279"/>
        <v>24470</v>
      </c>
      <c r="DT146" s="144">
        <f t="shared" si="279"/>
        <v>24470</v>
      </c>
      <c r="DU146" s="144">
        <f t="shared" si="279"/>
        <v>24470</v>
      </c>
      <c r="DV146" s="144">
        <f t="shared" si="279"/>
        <v>24470</v>
      </c>
      <c r="DW146" s="144">
        <f t="shared" si="279"/>
        <v>24470</v>
      </c>
      <c r="DX146" s="144">
        <f t="shared" si="279"/>
        <v>24470</v>
      </c>
      <c r="DY146" s="144">
        <f t="shared" si="279"/>
        <v>24470</v>
      </c>
      <c r="DZ146" s="144">
        <f t="shared" si="279"/>
        <v>24470</v>
      </c>
      <c r="EA146" s="144">
        <f t="shared" si="279"/>
        <v>24470</v>
      </c>
      <c r="EB146" s="144">
        <f t="shared" si="279"/>
        <v>24470</v>
      </c>
      <c r="EC146" s="144">
        <f t="shared" si="279"/>
        <v>24470</v>
      </c>
      <c r="ED146" s="144">
        <f t="shared" si="279"/>
        <v>24470</v>
      </c>
      <c r="EE146" s="144">
        <f t="shared" si="279"/>
        <v>24470</v>
      </c>
      <c r="EF146" s="144">
        <f t="shared" si="279"/>
        <v>24470</v>
      </c>
      <c r="EG146" s="144">
        <f t="shared" si="279"/>
        <v>24470</v>
      </c>
      <c r="EH146" s="144">
        <f t="shared" si="279"/>
        <v>24470</v>
      </c>
      <c r="EI146" s="144">
        <f t="shared" si="279"/>
        <v>24470</v>
      </c>
      <c r="EJ146" s="144">
        <f t="shared" si="279"/>
        <v>24470</v>
      </c>
      <c r="EK146" s="144">
        <f t="shared" si="279"/>
        <v>24470</v>
      </c>
      <c r="EL146" s="144">
        <f t="shared" si="279"/>
        <v>24470</v>
      </c>
      <c r="EM146" s="144">
        <f t="shared" si="279"/>
        <v>24470</v>
      </c>
      <c r="EN146" s="144">
        <f t="shared" si="279"/>
        <v>24470</v>
      </c>
      <c r="EO146" s="144">
        <f t="shared" si="279"/>
        <v>24470</v>
      </c>
      <c r="EP146" s="144">
        <f t="shared" si="279"/>
        <v>24470</v>
      </c>
      <c r="EQ146" s="144">
        <f t="shared" si="279"/>
        <v>24470</v>
      </c>
      <c r="ER146" s="144">
        <f t="shared" si="279"/>
        <v>24470</v>
      </c>
      <c r="ES146" s="144">
        <f t="shared" si="279"/>
        <v>24470</v>
      </c>
      <c r="ET146" s="144">
        <f t="shared" si="279"/>
        <v>24470</v>
      </c>
      <c r="EU146" s="144">
        <f t="shared" si="279"/>
        <v>24470</v>
      </c>
      <c r="EV146" s="144">
        <f t="shared" si="279"/>
        <v>24470</v>
      </c>
      <c r="EW146" s="144">
        <f t="shared" si="279"/>
        <v>24470</v>
      </c>
      <c r="EX146" s="147">
        <f>PV(0.05,'PV factor'!C99,,-BR146)</f>
        <v>0</v>
      </c>
      <c r="EY146" s="147">
        <f>PV(0.05,'PV factor'!D99,,-BS146)</f>
        <v>43191.879926573798</v>
      </c>
      <c r="EZ146" s="147">
        <f>PV(0.05,'PV factor'!E99,,-BT146)</f>
        <v>16454.04949583764</v>
      </c>
      <c r="FA146" s="147">
        <f>PV(0.05,'PV factor'!F99,,-BU146)</f>
        <v>0</v>
      </c>
      <c r="FB146" s="147">
        <f>PV(0.05,'PV factor'!G99,,-BV146)</f>
        <v>0</v>
      </c>
      <c r="FC146" s="147">
        <f>PV(0.05,'PV factor'!H99,,-BW146)</f>
        <v>0</v>
      </c>
      <c r="FD146" s="147">
        <f>PV(0.05,'PV factor'!I99,,-BX146)</f>
        <v>0</v>
      </c>
      <c r="FE146" s="147">
        <f>PV(0.05,'PV factor'!J99,,-BY146)</f>
        <v>0</v>
      </c>
      <c r="FF146" s="147">
        <f>PV(0.05,'PV factor'!K99,,-BZ146)</f>
        <v>0</v>
      </c>
      <c r="FG146" s="147">
        <f>PV(0.05,'PV factor'!L99,,-CA146)</f>
        <v>0</v>
      </c>
      <c r="FH146" s="147">
        <f>PV(0.05,'PV factor'!M99,,-CB146)</f>
        <v>0</v>
      </c>
      <c r="FI146" s="147">
        <f>PV(0.05,'PV factor'!N99,,-CC146)</f>
        <v>0</v>
      </c>
      <c r="FJ146" s="147">
        <f>PV(0.05,'PV factor'!O99,,-CD146)</f>
        <v>0</v>
      </c>
      <c r="FK146" s="147">
        <f>PV(0.05,'PV factor'!P99,,-CE146)</f>
        <v>0</v>
      </c>
      <c r="FL146" s="147">
        <f>PV(0.05,'PV factor'!Q99,,-CF146)</f>
        <v>0</v>
      </c>
      <c r="FM146" s="147">
        <f>PV(0.05,'PV factor'!R99,,-CG146)</f>
        <v>0</v>
      </c>
      <c r="FN146" s="147">
        <f>PV(0.05,'PV factor'!S99,,-CH146)</f>
        <v>0</v>
      </c>
      <c r="FO146" s="147">
        <f>PV(0.05,'PV factor'!T99,,-CI146)</f>
        <v>0</v>
      </c>
      <c r="FP146" s="147">
        <f>PV(0.05,'PV factor'!U99,,-CJ146)</f>
        <v>0</v>
      </c>
      <c r="FQ146" s="147">
        <f>PV(0.05,'PV factor'!V99,,-CK146)</f>
        <v>0</v>
      </c>
      <c r="FR146" s="147">
        <f>PV(0.05,'PV factor'!W99,,-CL146)</f>
        <v>0</v>
      </c>
      <c r="FS146" s="147">
        <f>PV(0.05,'PV factor'!X99,,-CM146)</f>
        <v>0</v>
      </c>
      <c r="FT146" s="147">
        <f>PV(0.05,'PV factor'!Y99,,-CN146)</f>
        <v>0</v>
      </c>
      <c r="FU146" s="147">
        <f>PV(0.05,'PV factor'!Z99,,-CO146)</f>
        <v>0</v>
      </c>
      <c r="FV146" s="147">
        <f>PV(0.05,'PV factor'!AA99,,-CP146)</f>
        <v>0</v>
      </c>
      <c r="FW146" s="147">
        <f>PV(0.05,'PV factor'!AB99,,-CQ146)</f>
        <v>0</v>
      </c>
      <c r="FX146" s="147">
        <f>PV(0.05,'PV factor'!AC99,,-CR146)</f>
        <v>0</v>
      </c>
      <c r="FY146" s="147">
        <f>PV(0.05,'PV factor'!AD99,,-CS146)</f>
        <v>0</v>
      </c>
      <c r="FZ146" s="147">
        <f>PV(0.05,'PV factor'!AE99,,-CT146)</f>
        <v>0</v>
      </c>
      <c r="GA146" s="147">
        <f>PV(0.05,'PV factor'!AF99,,-CU146)</f>
        <v>0</v>
      </c>
      <c r="GB146" s="147">
        <f>PV(0.05,'PV factor'!AG99,,-CV146)</f>
        <v>0</v>
      </c>
      <c r="GC146" s="147">
        <f>PV(0.05,'PV factor'!AH99,,-CW146)</f>
        <v>0</v>
      </c>
      <c r="GD146" s="147">
        <f>PV(0.05,'PV factor'!AI99,,-CX146)</f>
        <v>0</v>
      </c>
      <c r="GE146" s="147">
        <f>PV(0.05,'PV factor'!AJ99,,-CY146)</f>
        <v>0</v>
      </c>
      <c r="GF146" s="147">
        <f>PV(0.05,'PV factor'!AK99,,-CZ146)</f>
        <v>0</v>
      </c>
      <c r="GG146" s="147">
        <f>PV(0.05,'PV factor'!AL99,,-DA146)</f>
        <v>0</v>
      </c>
      <c r="GH146" s="147">
        <f>PV(0.05,'PV factor'!AM99,,-DB146)</f>
        <v>0</v>
      </c>
      <c r="GI146" s="147">
        <f>PV(0.05,'PV factor'!AN99,,-DC146)</f>
        <v>0</v>
      </c>
      <c r="GJ146" s="147">
        <f>PV(0.05,'PV factor'!AO99,,-DD146)</f>
        <v>0</v>
      </c>
      <c r="GK146" s="147">
        <f>PV(0.05,'PV factor'!AP99,,-DE146)</f>
        <v>0</v>
      </c>
      <c r="GL146" s="147">
        <f>PV(0.05,'PV factor'!C99,,-DI146)</f>
        <v>22195.01133786848</v>
      </c>
      <c r="GM146" s="147">
        <f>PV(0.05,'PV factor'!D99,,-DJ146)</f>
        <v>21138.106036065219</v>
      </c>
      <c r="GN146" s="147">
        <f>PV(0.05,'PV factor'!E99,,-DK146)</f>
        <v>20131.529558157352</v>
      </c>
      <c r="GO146" s="147">
        <f>PV(0.05,'PV factor'!F99,,-DL146)</f>
        <v>19172.885293483192</v>
      </c>
      <c r="GP146" s="147">
        <f>PV(0.05,'PV factor'!G99,,-DM146)</f>
        <v>18259.890755698278</v>
      </c>
      <c r="GQ146" s="147">
        <f>PV(0.05,'PV factor'!H99,,-DN146)</f>
        <v>17390.37214828407</v>
      </c>
      <c r="GR146" s="147">
        <f>PV(0.05,'PV factor'!I99,,-DO146)</f>
        <v>16562.259188841974</v>
      </c>
      <c r="GS146" s="147">
        <f>PV(0.05,'PV factor'!J99,,-DP146)</f>
        <v>15773.580179849499</v>
      </c>
      <c r="GT146" s="147">
        <f>PV(0.05,'PV factor'!K99,,-DQ146)</f>
        <v>15022.457314142381</v>
      </c>
      <c r="GU146" s="147">
        <f>PV(0.05,'PV factor'!L99,,-DR146)</f>
        <v>14307.102203945124</v>
      </c>
      <c r="GV146" s="147">
        <f>PV(0.05,'PV factor'!M99,,-DS146)</f>
        <v>13625.811622804882</v>
      </c>
      <c r="GW146" s="147">
        <f>PV(0.05,'PV factor'!N99,,-DT146)</f>
        <v>12976.963450290361</v>
      </c>
      <c r="GX146" s="147">
        <f>PV(0.05,'PV factor'!O99,,-DU146)</f>
        <v>12359.012809800346</v>
      </c>
      <c r="GY146" s="147">
        <f>PV(0.05,'PV factor'!P99,,-DV146)</f>
        <v>11770.48839028604</v>
      </c>
      <c r="GZ146" s="147">
        <f>PV(0.05,'PV factor'!Q99,,-DW146)</f>
        <v>11209.988943129563</v>
      </c>
      <c r="HA146" s="147">
        <f>PV(0.05,'PV factor'!R99,,-DX146)</f>
        <v>10676.179945837677</v>
      </c>
      <c r="HB146" s="147">
        <f>PV(0.05,'PV factor'!S99,,-DY146)</f>
        <v>10167.790424607312</v>
      </c>
      <c r="HC146" s="147">
        <f>PV(0.05,'PV factor'!T99,,-DZ146)</f>
        <v>9683.6099281974402</v>
      </c>
      <c r="HD146" s="147">
        <f>PV(0.05,'PV factor'!U99,,-EA146)</f>
        <v>9222.4856459023249</v>
      </c>
      <c r="HE146" s="147">
        <f>PV(0.05,'PV factor'!V99,,-EB146)</f>
        <v>8783.3196627641191</v>
      </c>
      <c r="HF146" s="147">
        <f>PV(0.05,'PV factor'!W99,,-EC146)</f>
        <v>8365.0663454896367</v>
      </c>
      <c r="HG146" s="147">
        <f>PV(0.05,'PV factor'!X99,,-ED146)</f>
        <v>7966.729852847272</v>
      </c>
      <c r="HH146" s="147">
        <f>PV(0.05,'PV factor'!Y99,,-EE146)</f>
        <v>7587.3617646164512</v>
      </c>
      <c r="HI146" s="147">
        <f>PV(0.05,'PV factor'!Z99,,-EF146)</f>
        <v>7226.0588234442384</v>
      </c>
      <c r="HJ146" s="147">
        <f>PV(0.05,'PV factor'!AA99,,-EG146)</f>
        <v>6881.9607842326077</v>
      </c>
      <c r="HK146" s="147">
        <f>PV(0.05,'PV factor'!AB99,,-EH146)</f>
        <v>6554.2483659358168</v>
      </c>
      <c r="HL146" s="147">
        <f>PV(0.05,'PV factor'!AC99,,-EI146)</f>
        <v>6242.141300891255</v>
      </c>
      <c r="HM146" s="147">
        <f>PV(0.05,'PV factor'!AD99,,-EJ146)</f>
        <v>5944.8964770392895</v>
      </c>
      <c r="HN146" s="147">
        <f>PV(0.05,'PV factor'!AE99,,-EK146)</f>
        <v>5661.8061686088486</v>
      </c>
      <c r="HO146" s="147">
        <f>PV(0.05,'PV factor'!AF99,,-EL146)</f>
        <v>5392.1963510560445</v>
      </c>
      <c r="HP146" s="147">
        <f>PV(0.05,'PV factor'!AG99,,-EM146)</f>
        <v>5135.4250962438518</v>
      </c>
      <c r="HQ146" s="147">
        <f>PV(0.05,'PV factor'!AH99,,-EN146)</f>
        <v>4890.8810440417637</v>
      </c>
      <c r="HR146" s="147">
        <f>PV(0.05,'PV factor'!AI99,,-EO146)</f>
        <v>4657.9819467064417</v>
      </c>
      <c r="HS146" s="147">
        <f>PV(0.05,'PV factor'!AJ99,,-EP146)</f>
        <v>4436.1732825775634</v>
      </c>
      <c r="HT146" s="147">
        <f>PV(0.05,'PV factor'!AK99,,-EQ146)</f>
        <v>4224.9269357881558</v>
      </c>
      <c r="HU146" s="147">
        <f>PV(0.05,'PV factor'!AL99,,-ER146)</f>
        <v>4023.7399388458625</v>
      </c>
      <c r="HV146" s="147">
        <f>PV(0.05,'PV factor'!AM99,,-ES146)</f>
        <v>3832.1332750912979</v>
      </c>
      <c r="HW146" s="147">
        <f>PV(0.05,'PV factor'!AN99,,-ET146)</f>
        <v>3649.650738182188</v>
      </c>
      <c r="HX146" s="147">
        <f>PV(0.05,'PV factor'!AO99,,-EU146)</f>
        <v>3475.8578458877987</v>
      </c>
      <c r="HY146" s="147">
        <f>PV(0.05,'PV factor'!AP99,,-EV146)</f>
        <v>3310.3408056074268</v>
      </c>
      <c r="HZ146" s="147">
        <f t="shared" si="263"/>
        <v>59645.929422411442</v>
      </c>
      <c r="IA146" s="147">
        <f t="shared" si="264"/>
        <v>179953.19401633556</v>
      </c>
      <c r="IB146" s="401">
        <f t="shared" si="265"/>
        <v>3.0170238901285309</v>
      </c>
    </row>
    <row r="147" spans="1:236" ht="90" customHeight="1" x14ac:dyDescent="0.2">
      <c r="A147" s="161" t="s">
        <v>3062</v>
      </c>
      <c r="B147" s="150" t="s">
        <v>3063</v>
      </c>
      <c r="C147" s="150" t="s">
        <v>3415</v>
      </c>
      <c r="D147" s="165">
        <v>10</v>
      </c>
      <c r="E147" s="150" t="s">
        <v>3641</v>
      </c>
      <c r="F147" s="151" t="s">
        <v>3113</v>
      </c>
      <c r="G147" s="151" t="s">
        <v>3114</v>
      </c>
      <c r="H147" s="79" t="s">
        <v>77</v>
      </c>
      <c r="I147" s="151" t="s">
        <v>3115</v>
      </c>
      <c r="J147" s="151">
        <v>10</v>
      </c>
      <c r="K147" s="227" t="s">
        <v>79</v>
      </c>
      <c r="L147" s="79">
        <v>52367</v>
      </c>
      <c r="M147" s="79" t="s">
        <v>3069</v>
      </c>
      <c r="N147" s="79" t="s">
        <v>147</v>
      </c>
      <c r="O147" s="79" t="s">
        <v>106</v>
      </c>
      <c r="P147" s="79" t="s">
        <v>293</v>
      </c>
      <c r="Q147" s="112" t="s">
        <v>100</v>
      </c>
      <c r="R147" s="79" t="s">
        <v>108</v>
      </c>
      <c r="S147" s="79" t="s">
        <v>99</v>
      </c>
      <c r="T147" s="79" t="s">
        <v>3070</v>
      </c>
      <c r="U147" s="79" t="s">
        <v>100</v>
      </c>
      <c r="V147" s="81">
        <v>1</v>
      </c>
      <c r="W147" s="162">
        <v>145000</v>
      </c>
      <c r="X147" s="162">
        <v>0</v>
      </c>
      <c r="Y147" s="162">
        <v>0</v>
      </c>
      <c r="Z147" s="162">
        <v>0</v>
      </c>
      <c r="AA147" s="162">
        <v>145000</v>
      </c>
      <c r="AB147" s="162">
        <v>0</v>
      </c>
      <c r="AC147" s="162">
        <v>0</v>
      </c>
      <c r="AD147" s="162">
        <v>0</v>
      </c>
      <c r="AE147" s="149">
        <v>0</v>
      </c>
      <c r="AF147" s="149">
        <v>0</v>
      </c>
      <c r="AG147" s="149">
        <v>0</v>
      </c>
      <c r="AH147" s="149">
        <v>0</v>
      </c>
      <c r="AI147" s="88" t="s">
        <v>88</v>
      </c>
      <c r="AJ147" s="162">
        <v>0</v>
      </c>
      <c r="AK147" s="162">
        <v>0</v>
      </c>
      <c r="AL147" s="162">
        <v>0</v>
      </c>
      <c r="AM147" s="162">
        <v>0</v>
      </c>
      <c r="AN147" s="162">
        <v>0</v>
      </c>
      <c r="AO147" s="162">
        <v>0</v>
      </c>
      <c r="AP147" s="162">
        <v>0</v>
      </c>
      <c r="AQ147" s="149">
        <v>0</v>
      </c>
      <c r="AR147" s="149">
        <v>0</v>
      </c>
      <c r="AS147" s="149">
        <v>0</v>
      </c>
      <c r="AT147" s="149">
        <v>0</v>
      </c>
      <c r="AU147" s="151"/>
      <c r="AV147" s="230">
        <f t="shared" si="231"/>
        <v>1</v>
      </c>
      <c r="AW147" s="230">
        <f t="shared" si="232"/>
        <v>0</v>
      </c>
      <c r="AX147" s="230" t="str">
        <f t="shared" si="233"/>
        <v>C2</v>
      </c>
      <c r="AY147" s="141">
        <f t="shared" si="234"/>
        <v>9</v>
      </c>
      <c r="AZ147" s="70">
        <f t="shared" si="235"/>
        <v>1</v>
      </c>
      <c r="BA147" s="70">
        <f t="shared" si="236"/>
        <v>1</v>
      </c>
      <c r="BB147" s="70">
        <f t="shared" si="237"/>
        <v>1</v>
      </c>
      <c r="BC147" s="70">
        <f t="shared" si="238"/>
        <v>1</v>
      </c>
      <c r="BD147" s="70">
        <f t="shared" si="239"/>
        <v>1</v>
      </c>
      <c r="BE147" s="70">
        <f t="shared" si="240"/>
        <v>1</v>
      </c>
      <c r="BF147" s="70">
        <f t="shared" si="241"/>
        <v>1</v>
      </c>
      <c r="BG147" s="71">
        <f t="shared" si="242"/>
        <v>0</v>
      </c>
      <c r="BH147" s="71">
        <f t="shared" si="243"/>
        <v>1</v>
      </c>
      <c r="BI147" s="71">
        <f t="shared" si="244"/>
        <v>0</v>
      </c>
      <c r="BJ147" s="71">
        <f t="shared" si="245"/>
        <v>1</v>
      </c>
      <c r="BK147" s="71">
        <f t="shared" si="246"/>
        <v>0</v>
      </c>
      <c r="BL147" s="70">
        <f t="shared" si="247"/>
        <v>1</v>
      </c>
      <c r="BM147" s="70">
        <f t="shared" si="248"/>
        <v>1</v>
      </c>
      <c r="BN147" s="70">
        <f t="shared" si="249"/>
        <v>0</v>
      </c>
      <c r="BO147" s="70">
        <f t="shared" si="250"/>
        <v>1</v>
      </c>
      <c r="BP147" s="144">
        <f t="shared" si="251"/>
        <v>0</v>
      </c>
      <c r="BQ147" s="144">
        <f t="shared" si="252"/>
        <v>0</v>
      </c>
      <c r="BR147" s="144">
        <f t="shared" si="253"/>
        <v>145000</v>
      </c>
      <c r="BS147" s="144">
        <f t="shared" si="254"/>
        <v>0</v>
      </c>
      <c r="BT147" s="144">
        <f t="shared" si="255"/>
        <v>0</v>
      </c>
      <c r="BU147" s="144">
        <f t="shared" si="256"/>
        <v>0</v>
      </c>
      <c r="BV147" s="144">
        <f t="shared" si="257"/>
        <v>0</v>
      </c>
      <c r="BW147" s="144">
        <f t="shared" si="258"/>
        <v>0</v>
      </c>
      <c r="BX147" s="144">
        <f t="shared" si="259"/>
        <v>0</v>
      </c>
      <c r="BY147" s="144">
        <f t="shared" si="260"/>
        <v>0</v>
      </c>
      <c r="BZ147" s="9">
        <v>0</v>
      </c>
      <c r="CA147" s="9">
        <v>0</v>
      </c>
      <c r="CB147" s="9">
        <v>0</v>
      </c>
      <c r="CC147" s="9">
        <v>0</v>
      </c>
      <c r="CD147" s="9">
        <v>0</v>
      </c>
      <c r="CE147" s="9">
        <v>0</v>
      </c>
      <c r="CF147" s="9">
        <v>0</v>
      </c>
      <c r="CG147" s="9">
        <v>0</v>
      </c>
      <c r="CH147" s="9">
        <v>0</v>
      </c>
      <c r="CI147" s="9">
        <v>0</v>
      </c>
      <c r="CJ147" s="9">
        <v>0</v>
      </c>
      <c r="CK147" s="9">
        <v>0</v>
      </c>
      <c r="CL147" s="9">
        <v>0</v>
      </c>
      <c r="CM147" s="9">
        <v>0</v>
      </c>
      <c r="CN147" s="9">
        <v>0</v>
      </c>
      <c r="CO147" s="9">
        <v>0</v>
      </c>
      <c r="CP147" s="9">
        <v>0</v>
      </c>
      <c r="CQ147" s="9">
        <v>0</v>
      </c>
      <c r="CR147" s="9">
        <v>0</v>
      </c>
      <c r="CS147" s="9">
        <v>0</v>
      </c>
      <c r="CT147" s="9">
        <v>0</v>
      </c>
      <c r="CU147" s="9">
        <v>0</v>
      </c>
      <c r="CV147" s="9">
        <v>0</v>
      </c>
      <c r="CW147" s="9">
        <v>0</v>
      </c>
      <c r="CX147" s="9">
        <v>0</v>
      </c>
      <c r="CY147" s="9">
        <v>0</v>
      </c>
      <c r="CZ147" s="9">
        <v>0</v>
      </c>
      <c r="DA147" s="9">
        <v>0</v>
      </c>
      <c r="DB147" s="9">
        <v>0</v>
      </c>
      <c r="DC147" s="9">
        <v>0</v>
      </c>
      <c r="DD147" s="9">
        <v>0</v>
      </c>
      <c r="DE147" s="9">
        <v>0</v>
      </c>
      <c r="DF147" s="9">
        <v>0</v>
      </c>
      <c r="DG147" s="144">
        <f t="shared" si="261"/>
        <v>52367</v>
      </c>
      <c r="DH147" s="144">
        <f t="shared" ref="DH147:EW147" si="280">DG147</f>
        <v>52367</v>
      </c>
      <c r="DI147" s="144">
        <f t="shared" si="280"/>
        <v>52367</v>
      </c>
      <c r="DJ147" s="144">
        <f t="shared" si="280"/>
        <v>52367</v>
      </c>
      <c r="DK147" s="144">
        <f t="shared" si="280"/>
        <v>52367</v>
      </c>
      <c r="DL147" s="144">
        <f t="shared" si="280"/>
        <v>52367</v>
      </c>
      <c r="DM147" s="144">
        <f t="shared" si="280"/>
        <v>52367</v>
      </c>
      <c r="DN147" s="144">
        <f t="shared" si="280"/>
        <v>52367</v>
      </c>
      <c r="DO147" s="144">
        <f t="shared" si="280"/>
        <v>52367</v>
      </c>
      <c r="DP147" s="144">
        <f t="shared" si="280"/>
        <v>52367</v>
      </c>
      <c r="DQ147" s="144">
        <f t="shared" si="280"/>
        <v>52367</v>
      </c>
      <c r="DR147" s="144">
        <f t="shared" si="280"/>
        <v>52367</v>
      </c>
      <c r="DS147" s="144">
        <f t="shared" si="280"/>
        <v>52367</v>
      </c>
      <c r="DT147" s="144">
        <f t="shared" si="280"/>
        <v>52367</v>
      </c>
      <c r="DU147" s="144">
        <f t="shared" si="280"/>
        <v>52367</v>
      </c>
      <c r="DV147" s="144">
        <f t="shared" si="280"/>
        <v>52367</v>
      </c>
      <c r="DW147" s="144">
        <f t="shared" si="280"/>
        <v>52367</v>
      </c>
      <c r="DX147" s="144">
        <f t="shared" si="280"/>
        <v>52367</v>
      </c>
      <c r="DY147" s="144">
        <f t="shared" si="280"/>
        <v>52367</v>
      </c>
      <c r="DZ147" s="144">
        <f t="shared" si="280"/>
        <v>52367</v>
      </c>
      <c r="EA147" s="144">
        <f t="shared" si="280"/>
        <v>52367</v>
      </c>
      <c r="EB147" s="144">
        <f t="shared" si="280"/>
        <v>52367</v>
      </c>
      <c r="EC147" s="144">
        <f t="shared" si="280"/>
        <v>52367</v>
      </c>
      <c r="ED147" s="144">
        <f t="shared" si="280"/>
        <v>52367</v>
      </c>
      <c r="EE147" s="144">
        <f t="shared" si="280"/>
        <v>52367</v>
      </c>
      <c r="EF147" s="144">
        <f t="shared" si="280"/>
        <v>52367</v>
      </c>
      <c r="EG147" s="144">
        <f t="shared" si="280"/>
        <v>52367</v>
      </c>
      <c r="EH147" s="144">
        <f t="shared" si="280"/>
        <v>52367</v>
      </c>
      <c r="EI147" s="144">
        <f t="shared" si="280"/>
        <v>52367</v>
      </c>
      <c r="EJ147" s="144">
        <f t="shared" si="280"/>
        <v>52367</v>
      </c>
      <c r="EK147" s="144">
        <f t="shared" si="280"/>
        <v>52367</v>
      </c>
      <c r="EL147" s="144">
        <f t="shared" si="280"/>
        <v>52367</v>
      </c>
      <c r="EM147" s="144">
        <f t="shared" si="280"/>
        <v>52367</v>
      </c>
      <c r="EN147" s="144">
        <f t="shared" si="280"/>
        <v>52367</v>
      </c>
      <c r="EO147" s="144">
        <f t="shared" si="280"/>
        <v>52367</v>
      </c>
      <c r="EP147" s="144">
        <f t="shared" si="280"/>
        <v>52367</v>
      </c>
      <c r="EQ147" s="144">
        <f t="shared" si="280"/>
        <v>52367</v>
      </c>
      <c r="ER147" s="144">
        <f t="shared" si="280"/>
        <v>52367</v>
      </c>
      <c r="ES147" s="144">
        <f t="shared" si="280"/>
        <v>52367</v>
      </c>
      <c r="ET147" s="144">
        <f t="shared" si="280"/>
        <v>52367</v>
      </c>
      <c r="EU147" s="144">
        <f t="shared" si="280"/>
        <v>52367</v>
      </c>
      <c r="EV147" s="144">
        <f t="shared" si="280"/>
        <v>52367</v>
      </c>
      <c r="EW147" s="144">
        <f t="shared" si="280"/>
        <v>52367</v>
      </c>
      <c r="EX147" s="147">
        <f>PV(0.05,'PV factor'!C454,,-BR147)</f>
        <v>131519.27437641722</v>
      </c>
      <c r="EY147" s="147">
        <f>PV(0.05,'PV factor'!D454,,-BS147)</f>
        <v>0</v>
      </c>
      <c r="EZ147" s="147">
        <f>PV(0.05,'PV factor'!E454,,-BT147)</f>
        <v>0</v>
      </c>
      <c r="FA147" s="147">
        <f>PV(0.05,'PV factor'!F454,,-BU147)</f>
        <v>0</v>
      </c>
      <c r="FB147" s="147">
        <f>PV(0.05,'PV factor'!G454,,-BV147)</f>
        <v>0</v>
      </c>
      <c r="FC147" s="147">
        <f>PV(0.05,'PV factor'!H454,,-BW147)</f>
        <v>0</v>
      </c>
      <c r="FD147" s="147">
        <f>PV(0.05,'PV factor'!I454,,-BX147)</f>
        <v>0</v>
      </c>
      <c r="FE147" s="147">
        <f>PV(0.05,'PV factor'!J454,,-BY147)</f>
        <v>0</v>
      </c>
      <c r="FF147" s="147">
        <f>PV(0.05,'PV factor'!K454,,-BZ147)</f>
        <v>0</v>
      </c>
      <c r="FG147" s="147">
        <f>PV(0.05,'PV factor'!L454,,-CA147)</f>
        <v>0</v>
      </c>
      <c r="FH147" s="147">
        <f>PV(0.05,'PV factor'!M454,,-CB147)</f>
        <v>0</v>
      </c>
      <c r="FI147" s="147">
        <f>PV(0.05,'PV factor'!N454,,-CC147)</f>
        <v>0</v>
      </c>
      <c r="FJ147" s="147">
        <f>PV(0.05,'PV factor'!O454,,-CD147)</f>
        <v>0</v>
      </c>
      <c r="FK147" s="147">
        <f>PV(0.05,'PV factor'!P454,,-CE147)</f>
        <v>0</v>
      </c>
      <c r="FL147" s="147">
        <f>PV(0.05,'PV factor'!Q454,,-CF147)</f>
        <v>0</v>
      </c>
      <c r="FM147" s="147">
        <f>PV(0.05,'PV factor'!R454,,-CG147)</f>
        <v>0</v>
      </c>
      <c r="FN147" s="147">
        <f>PV(0.05,'PV factor'!S454,,-CH147)</f>
        <v>0</v>
      </c>
      <c r="FO147" s="147">
        <f>PV(0.05,'PV factor'!T454,,-CI147)</f>
        <v>0</v>
      </c>
      <c r="FP147" s="147">
        <f>PV(0.05,'PV factor'!U454,,-CJ147)</f>
        <v>0</v>
      </c>
      <c r="FQ147" s="147">
        <f>PV(0.05,'PV factor'!V454,,-CK147)</f>
        <v>0</v>
      </c>
      <c r="FR147" s="147">
        <f>PV(0.05,'PV factor'!W454,,-CL147)</f>
        <v>0</v>
      </c>
      <c r="FS147" s="147">
        <f>PV(0.05,'PV factor'!X454,,-CM147)</f>
        <v>0</v>
      </c>
      <c r="FT147" s="147">
        <f>PV(0.05,'PV factor'!Y454,,-CN147)</f>
        <v>0</v>
      </c>
      <c r="FU147" s="147">
        <f>PV(0.05,'PV factor'!Z454,,-CO147)</f>
        <v>0</v>
      </c>
      <c r="FV147" s="147">
        <f>PV(0.05,'PV factor'!AA454,,-CP147)</f>
        <v>0</v>
      </c>
      <c r="FW147" s="147">
        <f>PV(0.05,'PV factor'!AB454,,-CQ147)</f>
        <v>0</v>
      </c>
      <c r="FX147" s="147">
        <f>PV(0.05,'PV factor'!AC454,,-CR147)</f>
        <v>0</v>
      </c>
      <c r="FY147" s="147">
        <f>PV(0.05,'PV factor'!AD454,,-CS147)</f>
        <v>0</v>
      </c>
      <c r="FZ147" s="147">
        <f>PV(0.05,'PV factor'!AE454,,-CT147)</f>
        <v>0</v>
      </c>
      <c r="GA147" s="147">
        <f>PV(0.05,'PV factor'!AF454,,-CU147)</f>
        <v>0</v>
      </c>
      <c r="GB147" s="147">
        <f>PV(0.05,'PV factor'!AG454,,-CV147)</f>
        <v>0</v>
      </c>
      <c r="GC147" s="147">
        <f>PV(0.05,'PV factor'!AH454,,-CW147)</f>
        <v>0</v>
      </c>
      <c r="GD147" s="147">
        <f>PV(0.05,'PV factor'!AI454,,-CX147)</f>
        <v>0</v>
      </c>
      <c r="GE147" s="147">
        <f>PV(0.05,'PV factor'!AJ454,,-CY147)</f>
        <v>0</v>
      </c>
      <c r="GF147" s="147">
        <f>PV(0.05,'PV factor'!AK454,,-CZ147)</f>
        <v>0</v>
      </c>
      <c r="GG147" s="147">
        <f>PV(0.05,'PV factor'!AL454,,-DA147)</f>
        <v>0</v>
      </c>
      <c r="GH147" s="147">
        <f>PV(0.05,'PV factor'!AM454,,-DB147)</f>
        <v>0</v>
      </c>
      <c r="GI147" s="147">
        <f>PV(0.05,'PV factor'!AN454,,-DC147)</f>
        <v>0</v>
      </c>
      <c r="GJ147" s="147">
        <f>PV(0.05,'PV factor'!AO454,,-DD147)</f>
        <v>0</v>
      </c>
      <c r="GK147" s="147">
        <f>PV(0.05,'PV factor'!AP454,,-DE147)</f>
        <v>0</v>
      </c>
      <c r="GL147" s="147">
        <f>PV(0.05,'PV factor'!C454,,-DI147)</f>
        <v>47498.4126984127</v>
      </c>
      <c r="GM147" s="147">
        <f>PV(0.05,'PV factor'!D454,,-DJ147)</f>
        <v>45236.583522297806</v>
      </c>
      <c r="GN147" s="147">
        <f>PV(0.05,'PV factor'!E454,,-DK147)</f>
        <v>43082.46049742648</v>
      </c>
      <c r="GO147" s="147">
        <f>PV(0.05,'PV factor'!F454,,-DL147)</f>
        <v>41030.914759453786</v>
      </c>
      <c r="GP147" s="147">
        <f>PV(0.05,'PV factor'!G454,,-DM147)</f>
        <v>39077.06167567028</v>
      </c>
      <c r="GQ147" s="147">
        <f>PV(0.05,'PV factor'!H454,,-DN147)</f>
        <v>37216.249214924072</v>
      </c>
      <c r="GR147" s="147">
        <f>PV(0.05,'PV factor'!I454,,-DO147)</f>
        <v>35444.046871356259</v>
      </c>
      <c r="GS147" s="147">
        <f>PV(0.05,'PV factor'!J454,,-DP147)</f>
        <v>33756.235115577387</v>
      </c>
      <c r="GT147" s="147">
        <f>PV(0.05,'PV factor'!K454,,-DQ147)</f>
        <v>32148.795348168944</v>
      </c>
      <c r="GU147" s="147">
        <f>PV(0.05,'PV factor'!L454,,-DR147)</f>
        <v>30617.900331589466</v>
      </c>
      <c r="GV147" s="147">
        <f>PV(0.05,'PV factor'!M454,,-DS147)</f>
        <v>29159.905077704258</v>
      </c>
      <c r="GW147" s="147">
        <f>PV(0.05,'PV factor'!N454,,-DT147)</f>
        <v>27771.338169242146</v>
      </c>
      <c r="GX147" s="147">
        <f>PV(0.05,'PV factor'!O454,,-DU147)</f>
        <v>26448.893494516335</v>
      </c>
      <c r="GY147" s="147">
        <f>PV(0.05,'PV factor'!P454,,-DV147)</f>
        <v>25189.422375729835</v>
      </c>
      <c r="GZ147" s="147">
        <f>PV(0.05,'PV factor'!Q454,,-DW147)</f>
        <v>23989.926072123657</v>
      </c>
      <c r="HA147" s="147">
        <f>PV(0.05,'PV factor'!R454,,-DX147)</f>
        <v>22847.548640117762</v>
      </c>
      <c r="HB147" s="147">
        <f>PV(0.05,'PV factor'!S454,,-DY147)</f>
        <v>21759.57013344549</v>
      </c>
      <c r="HC147" s="147">
        <f>PV(0.05,'PV factor'!T454,,-DZ147)</f>
        <v>20723.400127090943</v>
      </c>
      <c r="HD147" s="147">
        <f>PV(0.05,'PV factor'!U454,,-EA147)</f>
        <v>19736.571549610424</v>
      </c>
      <c r="HE147" s="147">
        <f>PV(0.05,'PV factor'!V454,,-EB147)</f>
        <v>18796.734809152782</v>
      </c>
      <c r="HF147" s="147">
        <f>PV(0.05,'PV factor'!W454,,-EC147)</f>
        <v>17901.652199193129</v>
      </c>
      <c r="HG147" s="147">
        <f>PV(0.05,'PV factor'!X454,,-ED147)</f>
        <v>17049.192570660118</v>
      </c>
      <c r="HH147" s="147">
        <f>PV(0.05,'PV factor'!Y454,,-EE147)</f>
        <v>16237.326257771543</v>
      </c>
      <c r="HI147" s="147">
        <f>PV(0.05,'PV factor'!Z454,,-EF147)</f>
        <v>15464.120245496708</v>
      </c>
      <c r="HJ147" s="147">
        <f>PV(0.05,'PV factor'!AA454,,-EG147)</f>
        <v>14727.733567139721</v>
      </c>
      <c r="HK147" s="147">
        <f>PV(0.05,'PV factor'!AB454,,-EH147)</f>
        <v>14026.412921085448</v>
      </c>
      <c r="HL147" s="147">
        <f>PV(0.05,'PV factor'!AC454,,-EI147)</f>
        <v>13358.488496271857</v>
      </c>
      <c r="HM147" s="147">
        <f>PV(0.05,'PV factor'!AD454,,-EJ147)</f>
        <v>12722.369996449384</v>
      </c>
      <c r="HN147" s="147">
        <f>PV(0.05,'PV factor'!AE454,,-EK147)</f>
        <v>12116.542853761322</v>
      </c>
      <c r="HO147" s="147">
        <f>PV(0.05,'PV factor'!AF454,,-EL147)</f>
        <v>11539.564622629827</v>
      </c>
      <c r="HP147" s="147">
        <f>PV(0.05,'PV factor'!AG454,,-EM147)</f>
        <v>10990.061545361741</v>
      </c>
      <c r="HQ147" s="147">
        <f>PV(0.05,'PV factor'!AH454,,-EN147)</f>
        <v>10466.725281296896</v>
      </c>
      <c r="HR147" s="147">
        <f>PV(0.05,'PV factor'!AI454,,-EO147)</f>
        <v>9968.30979171133</v>
      </c>
      <c r="HS147" s="147">
        <f>PV(0.05,'PV factor'!AJ454,,-EP147)</f>
        <v>9493.6283730584073</v>
      </c>
      <c r="HT147" s="147">
        <f>PV(0.05,'PV factor'!AK454,,-EQ147)</f>
        <v>9041.5508314841991</v>
      </c>
      <c r="HU147" s="147">
        <f>PV(0.05,'PV factor'!AL454,,-ER147)</f>
        <v>8611.0007918897136</v>
      </c>
      <c r="HV147" s="147">
        <f>PV(0.05,'PV factor'!AM454,,-ES147)</f>
        <v>8200.9531351330606</v>
      </c>
      <c r="HW147" s="147">
        <f>PV(0.05,'PV factor'!AN454,,-ET147)</f>
        <v>7810.4315572695805</v>
      </c>
      <c r="HX147" s="147">
        <f>PV(0.05,'PV factor'!AO454,,-EU147)</f>
        <v>7438.5062450186488</v>
      </c>
      <c r="HY147" s="147">
        <f>PV(0.05,'PV factor'!AP454,,-EV147)</f>
        <v>7084.2916619225225</v>
      </c>
      <c r="HZ147" s="147">
        <f t="shared" si="263"/>
        <v>131519.27437641722</v>
      </c>
      <c r="IA147" s="147">
        <f t="shared" si="264"/>
        <v>385108.66003487719</v>
      </c>
      <c r="IB147" s="401">
        <f t="shared" si="265"/>
        <v>2.928153777161739</v>
      </c>
    </row>
    <row r="148" spans="1:236" ht="90" customHeight="1" x14ac:dyDescent="0.2">
      <c r="A148" s="242" t="s">
        <v>1912</v>
      </c>
      <c r="B148" s="195" t="s">
        <v>1913</v>
      </c>
      <c r="C148" s="195" t="s">
        <v>1976</v>
      </c>
      <c r="D148" s="115">
        <v>8</v>
      </c>
      <c r="E148" s="195" t="s">
        <v>1977</v>
      </c>
      <c r="F148" s="113" t="s">
        <v>1978</v>
      </c>
      <c r="G148" s="113" t="s">
        <v>1979</v>
      </c>
      <c r="H148" s="112" t="s">
        <v>77</v>
      </c>
      <c r="I148" s="113" t="s">
        <v>1963</v>
      </c>
      <c r="J148" s="113">
        <v>5</v>
      </c>
      <c r="K148" s="227" t="s">
        <v>79</v>
      </c>
      <c r="L148" s="112">
        <v>12268</v>
      </c>
      <c r="M148" s="112" t="s">
        <v>1980</v>
      </c>
      <c r="N148" s="112" t="s">
        <v>81</v>
      </c>
      <c r="O148" s="112" t="s">
        <v>82</v>
      </c>
      <c r="P148" s="112" t="s">
        <v>83</v>
      </c>
      <c r="Q148" s="112" t="s">
        <v>100</v>
      </c>
      <c r="R148" s="112" t="s">
        <v>108</v>
      </c>
      <c r="S148" s="112" t="s">
        <v>99</v>
      </c>
      <c r="T148" s="112" t="s">
        <v>1918</v>
      </c>
      <c r="U148" s="112" t="s">
        <v>100</v>
      </c>
      <c r="V148" s="201">
        <v>1</v>
      </c>
      <c r="W148" s="217">
        <v>20000</v>
      </c>
      <c r="X148" s="217">
        <v>0</v>
      </c>
      <c r="Y148" s="217">
        <v>0</v>
      </c>
      <c r="Z148" s="217">
        <v>0</v>
      </c>
      <c r="AA148" s="217">
        <v>20000</v>
      </c>
      <c r="AB148" s="217">
        <v>0</v>
      </c>
      <c r="AC148" s="217">
        <v>0</v>
      </c>
      <c r="AD148" s="217">
        <v>0</v>
      </c>
      <c r="AE148" s="286">
        <v>0</v>
      </c>
      <c r="AF148" s="286">
        <v>0</v>
      </c>
      <c r="AG148" s="286">
        <v>0</v>
      </c>
      <c r="AH148" s="286">
        <v>0</v>
      </c>
      <c r="AI148" s="113" t="s">
        <v>88</v>
      </c>
      <c r="AJ148" s="217">
        <v>0</v>
      </c>
      <c r="AK148" s="217">
        <v>0</v>
      </c>
      <c r="AL148" s="217">
        <v>0</v>
      </c>
      <c r="AM148" s="217">
        <v>0</v>
      </c>
      <c r="AN148" s="217">
        <v>0</v>
      </c>
      <c r="AO148" s="217">
        <v>0</v>
      </c>
      <c r="AP148" s="217">
        <v>0</v>
      </c>
      <c r="AQ148" s="286">
        <v>0</v>
      </c>
      <c r="AR148" s="286">
        <v>0</v>
      </c>
      <c r="AS148" s="286">
        <v>0</v>
      </c>
      <c r="AT148" s="286">
        <v>0</v>
      </c>
      <c r="AU148" s="113"/>
      <c r="AV148" s="230">
        <f t="shared" si="231"/>
        <v>1</v>
      </c>
      <c r="AW148" s="230">
        <f t="shared" si="232"/>
        <v>0</v>
      </c>
      <c r="AX148" s="230" t="str">
        <f t="shared" si="233"/>
        <v>D2</v>
      </c>
      <c r="AY148" s="141">
        <f t="shared" si="234"/>
        <v>9</v>
      </c>
      <c r="AZ148" s="70">
        <f t="shared" si="235"/>
        <v>1</v>
      </c>
      <c r="BA148" s="70">
        <f t="shared" si="236"/>
        <v>1</v>
      </c>
      <c r="BB148" s="70">
        <f t="shared" si="237"/>
        <v>1</v>
      </c>
      <c r="BC148" s="70">
        <f t="shared" si="238"/>
        <v>1</v>
      </c>
      <c r="BD148" s="70">
        <f t="shared" si="239"/>
        <v>1</v>
      </c>
      <c r="BE148" s="70">
        <f t="shared" si="240"/>
        <v>1</v>
      </c>
      <c r="BF148" s="70">
        <f t="shared" si="241"/>
        <v>1</v>
      </c>
      <c r="BG148" s="71">
        <f t="shared" si="242"/>
        <v>0</v>
      </c>
      <c r="BH148" s="71">
        <f t="shared" si="243"/>
        <v>1</v>
      </c>
      <c r="BI148" s="71">
        <f t="shared" si="244"/>
        <v>0</v>
      </c>
      <c r="BJ148" s="71">
        <f t="shared" si="245"/>
        <v>0</v>
      </c>
      <c r="BK148" s="71">
        <f t="shared" si="246"/>
        <v>1</v>
      </c>
      <c r="BL148" s="70">
        <f t="shared" si="247"/>
        <v>1</v>
      </c>
      <c r="BM148" s="70">
        <f t="shared" si="248"/>
        <v>1</v>
      </c>
      <c r="BN148" s="70">
        <f t="shared" si="249"/>
        <v>0</v>
      </c>
      <c r="BO148" s="70">
        <f t="shared" si="250"/>
        <v>1</v>
      </c>
      <c r="BP148" s="144">
        <f t="shared" si="251"/>
        <v>0</v>
      </c>
      <c r="BQ148" s="144">
        <f t="shared" si="252"/>
        <v>0</v>
      </c>
      <c r="BR148" s="144">
        <f t="shared" si="253"/>
        <v>20000</v>
      </c>
      <c r="BS148" s="144">
        <f t="shared" si="254"/>
        <v>0</v>
      </c>
      <c r="BT148" s="144">
        <f t="shared" si="255"/>
        <v>0</v>
      </c>
      <c r="BU148" s="144">
        <f t="shared" si="256"/>
        <v>0</v>
      </c>
      <c r="BV148" s="144">
        <f t="shared" si="257"/>
        <v>0</v>
      </c>
      <c r="BW148" s="144">
        <f t="shared" si="258"/>
        <v>0</v>
      </c>
      <c r="BX148" s="144">
        <f t="shared" si="259"/>
        <v>0</v>
      </c>
      <c r="BY148" s="144">
        <f t="shared" si="260"/>
        <v>0</v>
      </c>
      <c r="BZ148" s="9">
        <v>0</v>
      </c>
      <c r="CA148" s="9">
        <v>0</v>
      </c>
      <c r="CB148" s="9">
        <v>0</v>
      </c>
      <c r="CC148" s="9">
        <v>0</v>
      </c>
      <c r="CD148" s="9">
        <v>0</v>
      </c>
      <c r="CE148" s="9">
        <v>0</v>
      </c>
      <c r="CF148" s="9">
        <v>0</v>
      </c>
      <c r="CG148" s="9">
        <v>0</v>
      </c>
      <c r="CH148" s="9">
        <v>0</v>
      </c>
      <c r="CI148" s="9">
        <v>0</v>
      </c>
      <c r="CJ148" s="9">
        <v>0</v>
      </c>
      <c r="CK148" s="9">
        <v>0</v>
      </c>
      <c r="CL148" s="9">
        <v>0</v>
      </c>
      <c r="CM148" s="9">
        <v>0</v>
      </c>
      <c r="CN148" s="9">
        <v>0</v>
      </c>
      <c r="CO148" s="9">
        <v>0</v>
      </c>
      <c r="CP148" s="9">
        <v>0</v>
      </c>
      <c r="CQ148" s="9">
        <v>0</v>
      </c>
      <c r="CR148" s="9">
        <v>0</v>
      </c>
      <c r="CS148" s="9">
        <v>0</v>
      </c>
      <c r="CT148" s="9">
        <v>0</v>
      </c>
      <c r="CU148" s="9">
        <v>0</v>
      </c>
      <c r="CV148" s="9">
        <v>0</v>
      </c>
      <c r="CW148" s="9">
        <v>0</v>
      </c>
      <c r="CX148" s="9">
        <v>0</v>
      </c>
      <c r="CY148" s="9">
        <v>0</v>
      </c>
      <c r="CZ148" s="9">
        <v>0</v>
      </c>
      <c r="DA148" s="9">
        <v>0</v>
      </c>
      <c r="DB148" s="9">
        <v>0</v>
      </c>
      <c r="DC148" s="9">
        <v>0</v>
      </c>
      <c r="DD148" s="9">
        <v>0</v>
      </c>
      <c r="DE148" s="9">
        <v>0</v>
      </c>
      <c r="DF148" s="9">
        <v>0</v>
      </c>
      <c r="DG148" s="144">
        <f t="shared" si="261"/>
        <v>12268</v>
      </c>
      <c r="DH148" s="144">
        <f t="shared" ref="DH148:EW148" si="281">DG148</f>
        <v>12268</v>
      </c>
      <c r="DI148" s="144">
        <f t="shared" si="281"/>
        <v>12268</v>
      </c>
      <c r="DJ148" s="144">
        <f t="shared" si="281"/>
        <v>12268</v>
      </c>
      <c r="DK148" s="144">
        <f t="shared" si="281"/>
        <v>12268</v>
      </c>
      <c r="DL148" s="144">
        <f t="shared" si="281"/>
        <v>12268</v>
      </c>
      <c r="DM148" s="144">
        <f t="shared" si="281"/>
        <v>12268</v>
      </c>
      <c r="DN148" s="144">
        <f t="shared" si="281"/>
        <v>12268</v>
      </c>
      <c r="DO148" s="144">
        <f t="shared" si="281"/>
        <v>12268</v>
      </c>
      <c r="DP148" s="144">
        <f t="shared" si="281"/>
        <v>12268</v>
      </c>
      <c r="DQ148" s="144">
        <f t="shared" si="281"/>
        <v>12268</v>
      </c>
      <c r="DR148" s="144">
        <f t="shared" si="281"/>
        <v>12268</v>
      </c>
      <c r="DS148" s="144">
        <f t="shared" si="281"/>
        <v>12268</v>
      </c>
      <c r="DT148" s="144">
        <f t="shared" si="281"/>
        <v>12268</v>
      </c>
      <c r="DU148" s="144">
        <f t="shared" si="281"/>
        <v>12268</v>
      </c>
      <c r="DV148" s="144">
        <f t="shared" si="281"/>
        <v>12268</v>
      </c>
      <c r="DW148" s="144">
        <f t="shared" si="281"/>
        <v>12268</v>
      </c>
      <c r="DX148" s="144">
        <f t="shared" si="281"/>
        <v>12268</v>
      </c>
      <c r="DY148" s="144">
        <f t="shared" si="281"/>
        <v>12268</v>
      </c>
      <c r="DZ148" s="144">
        <f t="shared" si="281"/>
        <v>12268</v>
      </c>
      <c r="EA148" s="144">
        <f t="shared" si="281"/>
        <v>12268</v>
      </c>
      <c r="EB148" s="144">
        <f t="shared" si="281"/>
        <v>12268</v>
      </c>
      <c r="EC148" s="144">
        <f t="shared" si="281"/>
        <v>12268</v>
      </c>
      <c r="ED148" s="144">
        <f t="shared" si="281"/>
        <v>12268</v>
      </c>
      <c r="EE148" s="144">
        <f t="shared" si="281"/>
        <v>12268</v>
      </c>
      <c r="EF148" s="144">
        <f t="shared" si="281"/>
        <v>12268</v>
      </c>
      <c r="EG148" s="144">
        <f t="shared" si="281"/>
        <v>12268</v>
      </c>
      <c r="EH148" s="144">
        <f t="shared" si="281"/>
        <v>12268</v>
      </c>
      <c r="EI148" s="144">
        <f t="shared" si="281"/>
        <v>12268</v>
      </c>
      <c r="EJ148" s="144">
        <f t="shared" si="281"/>
        <v>12268</v>
      </c>
      <c r="EK148" s="144">
        <f t="shared" si="281"/>
        <v>12268</v>
      </c>
      <c r="EL148" s="144">
        <f t="shared" si="281"/>
        <v>12268</v>
      </c>
      <c r="EM148" s="144">
        <f t="shared" si="281"/>
        <v>12268</v>
      </c>
      <c r="EN148" s="144">
        <f t="shared" si="281"/>
        <v>12268</v>
      </c>
      <c r="EO148" s="144">
        <f t="shared" si="281"/>
        <v>12268</v>
      </c>
      <c r="EP148" s="144">
        <f t="shared" si="281"/>
        <v>12268</v>
      </c>
      <c r="EQ148" s="144">
        <f t="shared" si="281"/>
        <v>12268</v>
      </c>
      <c r="ER148" s="144">
        <f t="shared" si="281"/>
        <v>12268</v>
      </c>
      <c r="ES148" s="144">
        <f t="shared" si="281"/>
        <v>12268</v>
      </c>
      <c r="ET148" s="144">
        <f t="shared" si="281"/>
        <v>12268</v>
      </c>
      <c r="EU148" s="144">
        <f t="shared" si="281"/>
        <v>12268</v>
      </c>
      <c r="EV148" s="144">
        <f t="shared" si="281"/>
        <v>12268</v>
      </c>
      <c r="EW148" s="144">
        <f t="shared" si="281"/>
        <v>12268</v>
      </c>
      <c r="EX148" s="147">
        <f>PV(0.05,'PV factor'!C306,,-BR148)</f>
        <v>18140.589569160999</v>
      </c>
      <c r="EY148" s="147">
        <f>PV(0.05,'PV factor'!D306,,-BS148)</f>
        <v>0</v>
      </c>
      <c r="EZ148" s="147">
        <f>PV(0.05,'PV factor'!E306,,-BT148)</f>
        <v>0</v>
      </c>
      <c r="FA148" s="147">
        <f>PV(0.05,'PV factor'!F306,,-BU148)</f>
        <v>0</v>
      </c>
      <c r="FB148" s="147">
        <f>PV(0.05,'PV factor'!G306,,-BV148)</f>
        <v>0</v>
      </c>
      <c r="FC148" s="147">
        <f>PV(0.05,'PV factor'!H306,,-BW148)</f>
        <v>0</v>
      </c>
      <c r="FD148" s="147">
        <f>PV(0.05,'PV factor'!I306,,-BX148)</f>
        <v>0</v>
      </c>
      <c r="FE148" s="147">
        <f>PV(0.05,'PV factor'!J306,,-BY148)</f>
        <v>0</v>
      </c>
      <c r="FF148" s="147">
        <f>PV(0.05,'PV factor'!K306,,-BZ148)</f>
        <v>0</v>
      </c>
      <c r="FG148" s="147">
        <f>PV(0.05,'PV factor'!L306,,-CA148)</f>
        <v>0</v>
      </c>
      <c r="FH148" s="147">
        <f>PV(0.05,'PV factor'!M306,,-CB148)</f>
        <v>0</v>
      </c>
      <c r="FI148" s="147">
        <f>PV(0.05,'PV factor'!N306,,-CC148)</f>
        <v>0</v>
      </c>
      <c r="FJ148" s="147">
        <f>PV(0.05,'PV factor'!O306,,-CD148)</f>
        <v>0</v>
      </c>
      <c r="FK148" s="147">
        <f>PV(0.05,'PV factor'!P306,,-CE148)</f>
        <v>0</v>
      </c>
      <c r="FL148" s="147">
        <f>PV(0.05,'PV factor'!Q306,,-CF148)</f>
        <v>0</v>
      </c>
      <c r="FM148" s="147">
        <f>PV(0.05,'PV factor'!R306,,-CG148)</f>
        <v>0</v>
      </c>
      <c r="FN148" s="147">
        <f>PV(0.05,'PV factor'!S306,,-CH148)</f>
        <v>0</v>
      </c>
      <c r="FO148" s="147">
        <f>PV(0.05,'PV factor'!T306,,-CI148)</f>
        <v>0</v>
      </c>
      <c r="FP148" s="147">
        <f>PV(0.05,'PV factor'!U306,,-CJ148)</f>
        <v>0</v>
      </c>
      <c r="FQ148" s="147">
        <f>PV(0.05,'PV factor'!V306,,-CK148)</f>
        <v>0</v>
      </c>
      <c r="FR148" s="147">
        <f>PV(0.05,'PV factor'!W306,,-CL148)</f>
        <v>0</v>
      </c>
      <c r="FS148" s="147">
        <f>PV(0.05,'PV factor'!X306,,-CM148)</f>
        <v>0</v>
      </c>
      <c r="FT148" s="147">
        <f>PV(0.05,'PV factor'!Y306,,-CN148)</f>
        <v>0</v>
      </c>
      <c r="FU148" s="147">
        <f>PV(0.05,'PV factor'!Z306,,-CO148)</f>
        <v>0</v>
      </c>
      <c r="FV148" s="147">
        <f>PV(0.05,'PV factor'!AA306,,-CP148)</f>
        <v>0</v>
      </c>
      <c r="FW148" s="147">
        <f>PV(0.05,'PV factor'!AB306,,-CQ148)</f>
        <v>0</v>
      </c>
      <c r="FX148" s="147">
        <f>PV(0.05,'PV factor'!AC306,,-CR148)</f>
        <v>0</v>
      </c>
      <c r="FY148" s="147">
        <f>PV(0.05,'PV factor'!AD306,,-CS148)</f>
        <v>0</v>
      </c>
      <c r="FZ148" s="147">
        <f>PV(0.05,'PV factor'!AE306,,-CT148)</f>
        <v>0</v>
      </c>
      <c r="GA148" s="147">
        <f>PV(0.05,'PV factor'!AF306,,-CU148)</f>
        <v>0</v>
      </c>
      <c r="GB148" s="147">
        <f>PV(0.05,'PV factor'!AG306,,-CV148)</f>
        <v>0</v>
      </c>
      <c r="GC148" s="147">
        <f>PV(0.05,'PV factor'!AH306,,-CW148)</f>
        <v>0</v>
      </c>
      <c r="GD148" s="147">
        <f>PV(0.05,'PV factor'!AI306,,-CX148)</f>
        <v>0</v>
      </c>
      <c r="GE148" s="147">
        <f>PV(0.05,'PV factor'!AJ306,,-CY148)</f>
        <v>0</v>
      </c>
      <c r="GF148" s="147">
        <f>PV(0.05,'PV factor'!AK306,,-CZ148)</f>
        <v>0</v>
      </c>
      <c r="GG148" s="147">
        <f>PV(0.05,'PV factor'!AL306,,-DA148)</f>
        <v>0</v>
      </c>
      <c r="GH148" s="147">
        <f>PV(0.05,'PV factor'!AM306,,-DB148)</f>
        <v>0</v>
      </c>
      <c r="GI148" s="147">
        <f>PV(0.05,'PV factor'!AN306,,-DC148)</f>
        <v>0</v>
      </c>
      <c r="GJ148" s="147">
        <f>PV(0.05,'PV factor'!AO306,,-DD148)</f>
        <v>0</v>
      </c>
      <c r="GK148" s="147">
        <f>PV(0.05,'PV factor'!AP306,,-DE148)</f>
        <v>0</v>
      </c>
      <c r="GL148" s="147">
        <f>PV(0.05,'PV factor'!C306,,-DI148)</f>
        <v>11127.437641723356</v>
      </c>
      <c r="GM148" s="147">
        <f>PV(0.05,'PV factor'!D306,,-DJ148)</f>
        <v>10597.559658784148</v>
      </c>
      <c r="GN148" s="147">
        <f>PV(0.05,'PV factor'!E306,,-DK148)</f>
        <v>10092.913960746808</v>
      </c>
      <c r="GO148" s="147">
        <f>PV(0.05,'PV factor'!F306,,-DL148)</f>
        <v>9612.2990102350541</v>
      </c>
      <c r="GP148" s="147">
        <f>PV(0.05,'PV factor'!G306,,-DM148)</f>
        <v>9154.5704859381476</v>
      </c>
      <c r="GQ148" s="147">
        <f>PV(0.05,'PV factor'!H306,,-DN148)</f>
        <v>8718.6385580363294</v>
      </c>
      <c r="GR148" s="147">
        <f>PV(0.05,'PV factor'!I306,,-DO148)</f>
        <v>8303.4652933679336</v>
      </c>
      <c r="GS148" s="147">
        <f>PV(0.05,'PV factor'!J306,,-DP148)</f>
        <v>7908.0621841599368</v>
      </c>
      <c r="GT148" s="147">
        <f>PV(0.05,'PV factor'!K306,,-DQ148)</f>
        <v>7531.4877944380351</v>
      </c>
      <c r="GU148" s="147">
        <f>PV(0.05,'PV factor'!L306,,-DR148)</f>
        <v>7172.8455185124139</v>
      </c>
      <c r="GV148" s="147">
        <f>PV(0.05,'PV factor'!M306,,-DS148)</f>
        <v>6831.2814462022998</v>
      </c>
      <c r="GW148" s="147">
        <f>PV(0.05,'PV factor'!N306,,-DT148)</f>
        <v>6505.9823297164749</v>
      </c>
      <c r="GX148" s="147">
        <f>PV(0.05,'PV factor'!O306,,-DU148)</f>
        <v>6196.1736473490255</v>
      </c>
      <c r="GY148" s="147">
        <f>PV(0.05,'PV factor'!P306,,-DV148)</f>
        <v>5901.1177593800221</v>
      </c>
      <c r="GZ148" s="147">
        <f>PV(0.05,'PV factor'!Q306,,-DW148)</f>
        <v>5620.1121517904976</v>
      </c>
      <c r="HA148" s="147">
        <f>PV(0.05,'PV factor'!R306,,-DX148)</f>
        <v>5352.4877636099973</v>
      </c>
      <c r="HB148" s="147">
        <f>PV(0.05,'PV factor'!S306,,-DY148)</f>
        <v>5097.6073939142834</v>
      </c>
      <c r="HC148" s="147">
        <f>PV(0.05,'PV factor'!T306,,-DZ148)</f>
        <v>4854.8641846802693</v>
      </c>
      <c r="HD148" s="147">
        <f>PV(0.05,'PV factor'!U306,,-EA148)</f>
        <v>4623.680175885971</v>
      </c>
      <c r="HE148" s="147">
        <f>PV(0.05,'PV factor'!V306,,-EB148)</f>
        <v>4403.5049294152113</v>
      </c>
      <c r="HF148" s="147">
        <f>PV(0.05,'PV factor'!W306,,-EC148)</f>
        <v>4193.8142184906774</v>
      </c>
      <c r="HG148" s="147">
        <f>PV(0.05,'PV factor'!X306,,-ED148)</f>
        <v>3994.1087795149301</v>
      </c>
      <c r="HH148" s="147">
        <f>PV(0.05,'PV factor'!Y306,,-EE148)</f>
        <v>3803.9131233475528</v>
      </c>
      <c r="HI148" s="147">
        <f>PV(0.05,'PV factor'!Z306,,-EF148)</f>
        <v>3622.7744031881452</v>
      </c>
      <c r="HJ148" s="147">
        <f>PV(0.05,'PV factor'!AA306,,-EG148)</f>
        <v>3450.2613363696623</v>
      </c>
      <c r="HK148" s="147">
        <f>PV(0.05,'PV factor'!AB306,,-EH148)</f>
        <v>3285.9631774949162</v>
      </c>
      <c r="HL148" s="147">
        <f>PV(0.05,'PV factor'!AC306,,-EI148)</f>
        <v>3129.488740471349</v>
      </c>
      <c r="HM148" s="147">
        <f>PV(0.05,'PV factor'!AD306,,-EJ148)</f>
        <v>2980.4654671155699</v>
      </c>
      <c r="HN148" s="147">
        <f>PV(0.05,'PV factor'!AE306,,-EK148)</f>
        <v>2838.5385401100675</v>
      </c>
      <c r="HO148" s="147">
        <f>PV(0.05,'PV factor'!AF306,,-EL148)</f>
        <v>2703.3700382000634</v>
      </c>
      <c r="HP148" s="147">
        <f>PV(0.05,'PV factor'!AG306,,-EM148)</f>
        <v>2574.6381316191082</v>
      </c>
      <c r="HQ148" s="147">
        <f>PV(0.05,'PV factor'!AH306,,-EN148)</f>
        <v>2452.0363158277219</v>
      </c>
      <c r="HR148" s="147">
        <f>PV(0.05,'PV factor'!AI306,,-EO148)</f>
        <v>2335.2726817406879</v>
      </c>
      <c r="HS148" s="147">
        <f>PV(0.05,'PV factor'!AJ306,,-EP148)</f>
        <v>2224.0692207054167</v>
      </c>
      <c r="HT148" s="147">
        <f>PV(0.05,'PV factor'!AK306,,-EQ148)</f>
        <v>2118.1611625765877</v>
      </c>
      <c r="HU148" s="147">
        <f>PV(0.05,'PV factor'!AL306,,-ER148)</f>
        <v>2017.2963453110356</v>
      </c>
      <c r="HV148" s="147">
        <f>PV(0.05,'PV factor'!AM306,,-ES148)</f>
        <v>1921.234614581939</v>
      </c>
      <c r="HW148" s="147">
        <f>PV(0.05,'PV factor'!AN306,,-ET148)</f>
        <v>1829.7472519827986</v>
      </c>
      <c r="HX148" s="147">
        <f>PV(0.05,'PV factor'!AO306,,-EU148)</f>
        <v>1742.6164304598085</v>
      </c>
      <c r="HY148" s="147">
        <f>PV(0.05,'PV factor'!AP306,,-EV148)</f>
        <v>1659.6346956760078</v>
      </c>
      <c r="HZ148" s="147">
        <f t="shared" si="263"/>
        <v>18140.589569160999</v>
      </c>
      <c r="IA148" s="147">
        <f t="shared" si="264"/>
        <v>50584.780757427507</v>
      </c>
      <c r="IB148" s="401">
        <f t="shared" si="265"/>
        <v>2.7884860392531912</v>
      </c>
    </row>
    <row r="149" spans="1:236" ht="90" customHeight="1" x14ac:dyDescent="0.2">
      <c r="A149" s="264" t="s">
        <v>271</v>
      </c>
      <c r="B149" s="85" t="s">
        <v>264</v>
      </c>
      <c r="C149" s="264" t="s">
        <v>963</v>
      </c>
      <c r="D149" s="265">
        <v>14</v>
      </c>
      <c r="E149" s="232" t="s">
        <v>964</v>
      </c>
      <c r="F149" s="198" t="s">
        <v>965</v>
      </c>
      <c r="G149" s="198" t="s">
        <v>966</v>
      </c>
      <c r="H149" s="75" t="s">
        <v>77</v>
      </c>
      <c r="I149" s="95" t="s">
        <v>864</v>
      </c>
      <c r="J149" s="266">
        <v>5</v>
      </c>
      <c r="K149" s="227" t="s">
        <v>79</v>
      </c>
      <c r="L149" s="74">
        <v>49763</v>
      </c>
      <c r="M149" s="90" t="s">
        <v>967</v>
      </c>
      <c r="N149" s="90" t="s">
        <v>147</v>
      </c>
      <c r="O149" s="73" t="s">
        <v>106</v>
      </c>
      <c r="P149" s="90" t="s">
        <v>314</v>
      </c>
      <c r="Q149" s="112" t="s">
        <v>100</v>
      </c>
      <c r="R149" s="90" t="s">
        <v>84</v>
      </c>
      <c r="S149" s="90" t="s">
        <v>99</v>
      </c>
      <c r="T149" s="90" t="s">
        <v>866</v>
      </c>
      <c r="U149" s="90" t="s">
        <v>100</v>
      </c>
      <c r="V149" s="193">
        <v>1</v>
      </c>
      <c r="W149" s="94">
        <v>86024</v>
      </c>
      <c r="X149" s="94">
        <v>0</v>
      </c>
      <c r="Y149" s="94">
        <v>0</v>
      </c>
      <c r="Z149" s="94">
        <v>0</v>
      </c>
      <c r="AA149" s="94">
        <v>86024</v>
      </c>
      <c r="AB149" s="94">
        <v>0</v>
      </c>
      <c r="AC149" s="94">
        <v>0</v>
      </c>
      <c r="AD149" s="94">
        <v>0</v>
      </c>
      <c r="AE149" s="192">
        <v>0</v>
      </c>
      <c r="AF149" s="192">
        <v>0</v>
      </c>
      <c r="AG149" s="192">
        <v>0</v>
      </c>
      <c r="AH149" s="192">
        <v>0</v>
      </c>
      <c r="AI149" s="90"/>
      <c r="AJ149" s="94">
        <v>0</v>
      </c>
      <c r="AK149" s="94">
        <v>0</v>
      </c>
      <c r="AL149" s="94">
        <v>0</v>
      </c>
      <c r="AM149" s="94">
        <v>0</v>
      </c>
      <c r="AN149" s="94">
        <v>0</v>
      </c>
      <c r="AO149" s="94">
        <v>0</v>
      </c>
      <c r="AP149" s="94">
        <v>0</v>
      </c>
      <c r="AQ149" s="192">
        <v>0</v>
      </c>
      <c r="AR149" s="192">
        <v>0</v>
      </c>
      <c r="AS149" s="192">
        <v>0</v>
      </c>
      <c r="AT149" s="192">
        <v>0</v>
      </c>
      <c r="AU149" s="95" t="s">
        <v>968</v>
      </c>
      <c r="AV149" s="230">
        <f t="shared" si="231"/>
        <v>1</v>
      </c>
      <c r="AW149" s="230">
        <f t="shared" si="232"/>
        <v>0</v>
      </c>
      <c r="AX149" s="230" t="str">
        <f t="shared" si="233"/>
        <v>C9</v>
      </c>
      <c r="AY149" s="141">
        <f t="shared" si="234"/>
        <v>7</v>
      </c>
      <c r="AZ149" s="70">
        <f t="shared" si="235"/>
        <v>1</v>
      </c>
      <c r="BA149" s="70">
        <f t="shared" si="236"/>
        <v>1</v>
      </c>
      <c r="BB149" s="70">
        <f t="shared" si="237"/>
        <v>1</v>
      </c>
      <c r="BC149" s="70">
        <f t="shared" si="238"/>
        <v>1</v>
      </c>
      <c r="BD149" s="70">
        <f t="shared" si="239"/>
        <v>1</v>
      </c>
      <c r="BE149" s="70">
        <f t="shared" si="240"/>
        <v>1</v>
      </c>
      <c r="BF149" s="70">
        <f t="shared" si="241"/>
        <v>1</v>
      </c>
      <c r="BG149" s="71">
        <f t="shared" si="242"/>
        <v>0</v>
      </c>
      <c r="BH149" s="71">
        <f t="shared" si="243"/>
        <v>0</v>
      </c>
      <c r="BI149" s="71">
        <f t="shared" si="244"/>
        <v>0</v>
      </c>
      <c r="BJ149" s="71">
        <f t="shared" si="245"/>
        <v>0</v>
      </c>
      <c r="BK149" s="71">
        <f t="shared" si="246"/>
        <v>0</v>
      </c>
      <c r="BL149" s="70">
        <f t="shared" si="247"/>
        <v>1</v>
      </c>
      <c r="BM149" s="70">
        <f t="shared" si="248"/>
        <v>0</v>
      </c>
      <c r="BN149" s="70">
        <f t="shared" si="249"/>
        <v>0</v>
      </c>
      <c r="BO149" s="70">
        <f t="shared" si="250"/>
        <v>0</v>
      </c>
      <c r="BP149" s="144">
        <f t="shared" si="251"/>
        <v>0</v>
      </c>
      <c r="BQ149" s="144">
        <f t="shared" si="252"/>
        <v>0</v>
      </c>
      <c r="BR149" s="144">
        <f t="shared" si="253"/>
        <v>86024</v>
      </c>
      <c r="BS149" s="144">
        <f t="shared" si="254"/>
        <v>0</v>
      </c>
      <c r="BT149" s="144">
        <f t="shared" si="255"/>
        <v>0</v>
      </c>
      <c r="BU149" s="144">
        <f t="shared" si="256"/>
        <v>0</v>
      </c>
      <c r="BV149" s="144">
        <f t="shared" si="257"/>
        <v>0</v>
      </c>
      <c r="BW149" s="144">
        <f t="shared" si="258"/>
        <v>0</v>
      </c>
      <c r="BX149" s="144">
        <f t="shared" si="259"/>
        <v>0</v>
      </c>
      <c r="BY149" s="144">
        <f t="shared" si="260"/>
        <v>0</v>
      </c>
      <c r="BZ149" s="9">
        <v>0</v>
      </c>
      <c r="CA149" s="9">
        <v>0</v>
      </c>
      <c r="CB149" s="9">
        <v>0</v>
      </c>
      <c r="CC149" s="9">
        <v>0</v>
      </c>
      <c r="CD149" s="9">
        <v>0</v>
      </c>
      <c r="CE149" s="9">
        <v>0</v>
      </c>
      <c r="CF149" s="9">
        <v>0</v>
      </c>
      <c r="CG149" s="9">
        <v>0</v>
      </c>
      <c r="CH149" s="9">
        <v>0</v>
      </c>
      <c r="CI149" s="9">
        <v>0</v>
      </c>
      <c r="CJ149" s="9">
        <v>0</v>
      </c>
      <c r="CK149" s="9">
        <v>0</v>
      </c>
      <c r="CL149" s="9">
        <v>0</v>
      </c>
      <c r="CM149" s="9">
        <v>0</v>
      </c>
      <c r="CN149" s="9">
        <v>0</v>
      </c>
      <c r="CO149" s="9">
        <v>0</v>
      </c>
      <c r="CP149" s="9">
        <v>0</v>
      </c>
      <c r="CQ149" s="9">
        <v>0</v>
      </c>
      <c r="CR149" s="9">
        <v>0</v>
      </c>
      <c r="CS149" s="9">
        <v>0</v>
      </c>
      <c r="CT149" s="9">
        <v>0</v>
      </c>
      <c r="CU149" s="9">
        <v>0</v>
      </c>
      <c r="CV149" s="9">
        <v>0</v>
      </c>
      <c r="CW149" s="9">
        <v>0</v>
      </c>
      <c r="CX149" s="9">
        <v>0</v>
      </c>
      <c r="CY149" s="9">
        <v>0</v>
      </c>
      <c r="CZ149" s="9">
        <v>0</v>
      </c>
      <c r="DA149" s="9">
        <v>0</v>
      </c>
      <c r="DB149" s="9">
        <v>0</v>
      </c>
      <c r="DC149" s="9">
        <v>0</v>
      </c>
      <c r="DD149" s="9">
        <v>0</v>
      </c>
      <c r="DE149" s="9">
        <v>0</v>
      </c>
      <c r="DF149" s="9">
        <v>0</v>
      </c>
      <c r="DG149" s="144">
        <f t="shared" si="261"/>
        <v>49763</v>
      </c>
      <c r="DH149" s="144">
        <f t="shared" ref="DH149:EW149" si="282">DG149</f>
        <v>49763</v>
      </c>
      <c r="DI149" s="144">
        <f t="shared" si="282"/>
        <v>49763</v>
      </c>
      <c r="DJ149" s="144">
        <f t="shared" si="282"/>
        <v>49763</v>
      </c>
      <c r="DK149" s="144">
        <f t="shared" si="282"/>
        <v>49763</v>
      </c>
      <c r="DL149" s="144">
        <f t="shared" si="282"/>
        <v>49763</v>
      </c>
      <c r="DM149" s="144">
        <f t="shared" si="282"/>
        <v>49763</v>
      </c>
      <c r="DN149" s="144">
        <f t="shared" si="282"/>
        <v>49763</v>
      </c>
      <c r="DO149" s="144">
        <f t="shared" si="282"/>
        <v>49763</v>
      </c>
      <c r="DP149" s="144">
        <f t="shared" si="282"/>
        <v>49763</v>
      </c>
      <c r="DQ149" s="144">
        <f t="shared" si="282"/>
        <v>49763</v>
      </c>
      <c r="DR149" s="144">
        <f t="shared" si="282"/>
        <v>49763</v>
      </c>
      <c r="DS149" s="144">
        <f t="shared" si="282"/>
        <v>49763</v>
      </c>
      <c r="DT149" s="144">
        <f t="shared" si="282"/>
        <v>49763</v>
      </c>
      <c r="DU149" s="144">
        <f t="shared" si="282"/>
        <v>49763</v>
      </c>
      <c r="DV149" s="144">
        <f t="shared" si="282"/>
        <v>49763</v>
      </c>
      <c r="DW149" s="144">
        <f t="shared" si="282"/>
        <v>49763</v>
      </c>
      <c r="DX149" s="144">
        <f t="shared" si="282"/>
        <v>49763</v>
      </c>
      <c r="DY149" s="144">
        <f t="shared" si="282"/>
        <v>49763</v>
      </c>
      <c r="DZ149" s="144">
        <f t="shared" si="282"/>
        <v>49763</v>
      </c>
      <c r="EA149" s="144">
        <f t="shared" si="282"/>
        <v>49763</v>
      </c>
      <c r="EB149" s="144">
        <f t="shared" si="282"/>
        <v>49763</v>
      </c>
      <c r="EC149" s="144">
        <f t="shared" si="282"/>
        <v>49763</v>
      </c>
      <c r="ED149" s="144">
        <f t="shared" si="282"/>
        <v>49763</v>
      </c>
      <c r="EE149" s="144">
        <f t="shared" si="282"/>
        <v>49763</v>
      </c>
      <c r="EF149" s="144">
        <f t="shared" si="282"/>
        <v>49763</v>
      </c>
      <c r="EG149" s="144">
        <f t="shared" si="282"/>
        <v>49763</v>
      </c>
      <c r="EH149" s="144">
        <f t="shared" si="282"/>
        <v>49763</v>
      </c>
      <c r="EI149" s="144">
        <f t="shared" si="282"/>
        <v>49763</v>
      </c>
      <c r="EJ149" s="144">
        <f t="shared" si="282"/>
        <v>49763</v>
      </c>
      <c r="EK149" s="144">
        <f t="shared" si="282"/>
        <v>49763</v>
      </c>
      <c r="EL149" s="144">
        <f t="shared" si="282"/>
        <v>49763</v>
      </c>
      <c r="EM149" s="144">
        <f t="shared" si="282"/>
        <v>49763</v>
      </c>
      <c r="EN149" s="144">
        <f t="shared" si="282"/>
        <v>49763</v>
      </c>
      <c r="EO149" s="144">
        <f t="shared" si="282"/>
        <v>49763</v>
      </c>
      <c r="EP149" s="144">
        <f t="shared" si="282"/>
        <v>49763</v>
      </c>
      <c r="EQ149" s="144">
        <f t="shared" si="282"/>
        <v>49763</v>
      </c>
      <c r="ER149" s="144">
        <f t="shared" si="282"/>
        <v>49763</v>
      </c>
      <c r="ES149" s="144">
        <f t="shared" si="282"/>
        <v>49763</v>
      </c>
      <c r="ET149" s="144">
        <f t="shared" si="282"/>
        <v>49763</v>
      </c>
      <c r="EU149" s="144">
        <f t="shared" si="282"/>
        <v>49763</v>
      </c>
      <c r="EV149" s="144">
        <f t="shared" si="282"/>
        <v>49763</v>
      </c>
      <c r="EW149" s="144">
        <f t="shared" si="282"/>
        <v>49763</v>
      </c>
      <c r="EX149" s="147">
        <f>PV(0.05,'PV factor'!C97,,-BR149)</f>
        <v>78026.303854875281</v>
      </c>
      <c r="EY149" s="147">
        <f>PV(0.05,'PV factor'!D97,,-BS149)</f>
        <v>0</v>
      </c>
      <c r="EZ149" s="147">
        <f>PV(0.05,'PV factor'!E97,,-BT149)</f>
        <v>0</v>
      </c>
      <c r="FA149" s="147">
        <f>PV(0.05,'PV factor'!F97,,-BU149)</f>
        <v>0</v>
      </c>
      <c r="FB149" s="147">
        <f>PV(0.05,'PV factor'!G97,,-BV149)</f>
        <v>0</v>
      </c>
      <c r="FC149" s="147">
        <f>PV(0.05,'PV factor'!H97,,-BW149)</f>
        <v>0</v>
      </c>
      <c r="FD149" s="147">
        <f>PV(0.05,'PV factor'!I97,,-BX149)</f>
        <v>0</v>
      </c>
      <c r="FE149" s="147">
        <f>PV(0.05,'PV factor'!J97,,-BY149)</f>
        <v>0</v>
      </c>
      <c r="FF149" s="147">
        <f>PV(0.05,'PV factor'!K97,,-BZ149)</f>
        <v>0</v>
      </c>
      <c r="FG149" s="147">
        <f>PV(0.05,'PV factor'!L97,,-CA149)</f>
        <v>0</v>
      </c>
      <c r="FH149" s="147">
        <f>PV(0.05,'PV factor'!M97,,-CB149)</f>
        <v>0</v>
      </c>
      <c r="FI149" s="147">
        <f>PV(0.05,'PV factor'!N97,,-CC149)</f>
        <v>0</v>
      </c>
      <c r="FJ149" s="147">
        <f>PV(0.05,'PV factor'!O97,,-CD149)</f>
        <v>0</v>
      </c>
      <c r="FK149" s="147">
        <f>PV(0.05,'PV factor'!P97,,-CE149)</f>
        <v>0</v>
      </c>
      <c r="FL149" s="147">
        <f>PV(0.05,'PV factor'!Q97,,-CF149)</f>
        <v>0</v>
      </c>
      <c r="FM149" s="147">
        <f>PV(0.05,'PV factor'!R97,,-CG149)</f>
        <v>0</v>
      </c>
      <c r="FN149" s="147">
        <f>PV(0.05,'PV factor'!S97,,-CH149)</f>
        <v>0</v>
      </c>
      <c r="FO149" s="147">
        <f>PV(0.05,'PV factor'!T97,,-CI149)</f>
        <v>0</v>
      </c>
      <c r="FP149" s="147">
        <f>PV(0.05,'PV factor'!U97,,-CJ149)</f>
        <v>0</v>
      </c>
      <c r="FQ149" s="147">
        <f>PV(0.05,'PV factor'!V97,,-CK149)</f>
        <v>0</v>
      </c>
      <c r="FR149" s="147">
        <f>PV(0.05,'PV factor'!W97,,-CL149)</f>
        <v>0</v>
      </c>
      <c r="FS149" s="147">
        <f>PV(0.05,'PV factor'!X97,,-CM149)</f>
        <v>0</v>
      </c>
      <c r="FT149" s="147">
        <f>PV(0.05,'PV factor'!Y97,,-CN149)</f>
        <v>0</v>
      </c>
      <c r="FU149" s="147">
        <f>PV(0.05,'PV factor'!Z97,,-CO149)</f>
        <v>0</v>
      </c>
      <c r="FV149" s="147">
        <f>PV(0.05,'PV factor'!AA97,,-CP149)</f>
        <v>0</v>
      </c>
      <c r="FW149" s="147">
        <f>PV(0.05,'PV factor'!AB97,,-CQ149)</f>
        <v>0</v>
      </c>
      <c r="FX149" s="147">
        <f>PV(0.05,'PV factor'!AC97,,-CR149)</f>
        <v>0</v>
      </c>
      <c r="FY149" s="147">
        <f>PV(0.05,'PV factor'!AD97,,-CS149)</f>
        <v>0</v>
      </c>
      <c r="FZ149" s="147">
        <f>PV(0.05,'PV factor'!AE97,,-CT149)</f>
        <v>0</v>
      </c>
      <c r="GA149" s="147">
        <f>PV(0.05,'PV factor'!AF97,,-CU149)</f>
        <v>0</v>
      </c>
      <c r="GB149" s="147">
        <f>PV(0.05,'PV factor'!AG97,,-CV149)</f>
        <v>0</v>
      </c>
      <c r="GC149" s="147">
        <f>PV(0.05,'PV factor'!AH97,,-CW149)</f>
        <v>0</v>
      </c>
      <c r="GD149" s="147">
        <f>PV(0.05,'PV factor'!AI97,,-CX149)</f>
        <v>0</v>
      </c>
      <c r="GE149" s="147">
        <f>PV(0.05,'PV factor'!AJ97,,-CY149)</f>
        <v>0</v>
      </c>
      <c r="GF149" s="147">
        <f>PV(0.05,'PV factor'!AK97,,-CZ149)</f>
        <v>0</v>
      </c>
      <c r="GG149" s="147">
        <f>PV(0.05,'PV factor'!AL97,,-DA149)</f>
        <v>0</v>
      </c>
      <c r="GH149" s="147">
        <f>PV(0.05,'PV factor'!AM97,,-DB149)</f>
        <v>0</v>
      </c>
      <c r="GI149" s="147">
        <f>PV(0.05,'PV factor'!AN97,,-DC149)</f>
        <v>0</v>
      </c>
      <c r="GJ149" s="147">
        <f>PV(0.05,'PV factor'!AO97,,-DD149)</f>
        <v>0</v>
      </c>
      <c r="GK149" s="147">
        <f>PV(0.05,'PV factor'!AP97,,-DE149)</f>
        <v>0</v>
      </c>
      <c r="GL149" s="147">
        <f>PV(0.05,'PV factor'!C97,,-DI149)</f>
        <v>45136.507936507936</v>
      </c>
      <c r="GM149" s="147">
        <f>PV(0.05,'PV factor'!D97,,-DJ149)</f>
        <v>42987.150415721837</v>
      </c>
      <c r="GN149" s="147">
        <f>PV(0.05,'PV factor'!E97,,-DK149)</f>
        <v>40940.143253068425</v>
      </c>
      <c r="GO149" s="147">
        <f>PV(0.05,'PV factor'!F97,,-DL149)</f>
        <v>38990.612621969922</v>
      </c>
      <c r="GP149" s="147">
        <f>PV(0.05,'PV factor'!G97,,-DM149)</f>
        <v>37133.916782828499</v>
      </c>
      <c r="GQ149" s="147">
        <f>PV(0.05,'PV factor'!H97,,-DN149)</f>
        <v>35365.635031265236</v>
      </c>
      <c r="GR149" s="147">
        <f>PV(0.05,'PV factor'!I97,,-DO149)</f>
        <v>33681.557172633562</v>
      </c>
      <c r="GS149" s="147">
        <f>PV(0.05,'PV factor'!J97,,-DP149)</f>
        <v>32077.673497746247</v>
      </c>
      <c r="GT149" s="147">
        <f>PV(0.05,'PV factor'!K97,,-DQ149)</f>
        <v>30550.165235948807</v>
      </c>
      <c r="GU149" s="147">
        <f>PV(0.05,'PV factor'!L97,,-DR149)</f>
        <v>29095.395462808385</v>
      </c>
      <c r="GV149" s="147">
        <f>PV(0.05,'PV factor'!M97,,-DS149)</f>
        <v>27709.900440769892</v>
      </c>
      <c r="GW149" s="147">
        <f>PV(0.05,'PV factor'!N97,,-DT149)</f>
        <v>26390.381372161799</v>
      </c>
      <c r="GX149" s="147">
        <f>PV(0.05,'PV factor'!O97,,-DU149)</f>
        <v>25133.696544916005</v>
      </c>
      <c r="GY149" s="147">
        <f>PV(0.05,'PV factor'!P97,,-DV149)</f>
        <v>23936.853852300948</v>
      </c>
      <c r="GZ149" s="147">
        <f>PV(0.05,'PV factor'!Q97,,-DW149)</f>
        <v>22797.003668858048</v>
      </c>
      <c r="HA149" s="147">
        <f>PV(0.05,'PV factor'!R97,,-DX149)</f>
        <v>21711.432065579091</v>
      </c>
      <c r="HB149" s="147">
        <f>PV(0.05,'PV factor'!S97,,-DY149)</f>
        <v>20677.554348170564</v>
      </c>
      <c r="HC149" s="147">
        <f>PV(0.05,'PV factor'!T97,,-DZ149)</f>
        <v>19692.908903019583</v>
      </c>
      <c r="HD149" s="147">
        <f>PV(0.05,'PV factor'!U97,,-EA149)</f>
        <v>18755.151336209128</v>
      </c>
      <c r="HE149" s="147">
        <f>PV(0.05,'PV factor'!V97,,-EB149)</f>
        <v>17862.048891627743</v>
      </c>
      <c r="HF149" s="147">
        <f>PV(0.05,'PV factor'!W97,,-EC149)</f>
        <v>17011.475134883563</v>
      </c>
      <c r="HG149" s="147">
        <f>PV(0.05,'PV factor'!X97,,-ED149)</f>
        <v>16201.404890365297</v>
      </c>
      <c r="HH149" s="147">
        <f>PV(0.05,'PV factor'!Y97,,-EE149)</f>
        <v>15429.909419395522</v>
      </c>
      <c r="HI149" s="147">
        <f>PV(0.05,'PV factor'!Z97,,-EF149)</f>
        <v>14695.151827995734</v>
      </c>
      <c r="HJ149" s="147">
        <f>PV(0.05,'PV factor'!AA97,,-EG149)</f>
        <v>13995.382693329271</v>
      </c>
      <c r="HK149" s="147">
        <f>PV(0.05,'PV factor'!AB97,,-EH149)</f>
        <v>13328.935898408829</v>
      </c>
      <c r="HL149" s="147">
        <f>PV(0.05,'PV factor'!AC97,,-EI149)</f>
        <v>12694.224665151267</v>
      </c>
      <c r="HM149" s="147">
        <f>PV(0.05,'PV factor'!AD97,,-EJ149)</f>
        <v>12089.737776334538</v>
      </c>
      <c r="HN149" s="147">
        <f>PV(0.05,'PV factor'!AE97,,-EK149)</f>
        <v>11514.035977461468</v>
      </c>
      <c r="HO149" s="147">
        <f>PV(0.05,'PV factor'!AF97,,-EL149)</f>
        <v>10965.748549963299</v>
      </c>
      <c r="HP149" s="147">
        <f>PV(0.05,'PV factor'!AG97,,-EM149)</f>
        <v>10443.570047584095</v>
      </c>
      <c r="HQ149" s="147">
        <f>PV(0.05,'PV factor'!AH97,,-EN149)</f>
        <v>9946.2571881753283</v>
      </c>
      <c r="HR149" s="147">
        <f>PV(0.05,'PV factor'!AI97,,-EO149)</f>
        <v>9472.6258935003134</v>
      </c>
      <c r="HS149" s="147">
        <f>PV(0.05,'PV factor'!AJ97,,-EP149)</f>
        <v>9021.5484700002962</v>
      </c>
      <c r="HT149" s="147">
        <f>PV(0.05,'PV factor'!AK97,,-EQ149)</f>
        <v>8591.9509238098071</v>
      </c>
      <c r="HU149" s="147">
        <f>PV(0.05,'PV factor'!AL97,,-ER149)</f>
        <v>8182.8104036283876</v>
      </c>
      <c r="HV149" s="147">
        <f>PV(0.05,'PV factor'!AM97,,-ES149)</f>
        <v>7793.1527653603707</v>
      </c>
      <c r="HW149" s="147">
        <f>PV(0.05,'PV factor'!AN97,,-ET149)</f>
        <v>7422.0502527241606</v>
      </c>
      <c r="HX149" s="147">
        <f>PV(0.05,'PV factor'!AO97,,-EU149)</f>
        <v>7068.619288308726</v>
      </c>
      <c r="HY149" s="147">
        <f>PV(0.05,'PV factor'!AP97,,-EV149)</f>
        <v>6732.0183698178334</v>
      </c>
      <c r="HZ149" s="147">
        <f t="shared" si="263"/>
        <v>78026.303854875281</v>
      </c>
      <c r="IA149" s="147">
        <f t="shared" si="264"/>
        <v>205188.33101009665</v>
      </c>
      <c r="IB149" s="401">
        <f t="shared" si="265"/>
        <v>2.6297328064102059</v>
      </c>
    </row>
    <row r="150" spans="1:236" ht="90" customHeight="1" x14ac:dyDescent="0.2">
      <c r="A150" s="276" t="s">
        <v>634</v>
      </c>
      <c r="B150" s="277" t="s">
        <v>1167</v>
      </c>
      <c r="C150" s="277" t="s">
        <v>1268</v>
      </c>
      <c r="D150" s="99"/>
      <c r="E150" s="277" t="s">
        <v>1269</v>
      </c>
      <c r="F150" s="103" t="s">
        <v>1270</v>
      </c>
      <c r="G150" s="103" t="s">
        <v>1271</v>
      </c>
      <c r="H150" s="99" t="s">
        <v>77</v>
      </c>
      <c r="I150" s="103" t="s">
        <v>1189</v>
      </c>
      <c r="J150" s="103">
        <v>5</v>
      </c>
      <c r="K150" s="227" t="s">
        <v>79</v>
      </c>
      <c r="L150" s="98">
        <v>83516</v>
      </c>
      <c r="M150" s="99" t="s">
        <v>1190</v>
      </c>
      <c r="N150" s="99" t="s">
        <v>147</v>
      </c>
      <c r="O150" s="73" t="s">
        <v>106</v>
      </c>
      <c r="P150" s="90" t="s">
        <v>728</v>
      </c>
      <c r="Q150" s="112" t="s">
        <v>100</v>
      </c>
      <c r="R150" s="99" t="s">
        <v>108</v>
      </c>
      <c r="S150" s="99" t="s">
        <v>99</v>
      </c>
      <c r="T150" s="99" t="s">
        <v>366</v>
      </c>
      <c r="U150" s="99" t="s">
        <v>100</v>
      </c>
      <c r="V150" s="102">
        <v>1</v>
      </c>
      <c r="W150" s="278">
        <v>150000</v>
      </c>
      <c r="X150" s="278">
        <v>0</v>
      </c>
      <c r="Y150" s="278">
        <v>0</v>
      </c>
      <c r="Z150" s="278">
        <v>0</v>
      </c>
      <c r="AA150" s="278">
        <v>150000</v>
      </c>
      <c r="AB150" s="278">
        <v>0</v>
      </c>
      <c r="AC150" s="278">
        <v>0</v>
      </c>
      <c r="AD150" s="278">
        <v>0</v>
      </c>
      <c r="AE150" s="278">
        <v>0</v>
      </c>
      <c r="AF150" s="278">
        <v>0</v>
      </c>
      <c r="AG150" s="278">
        <v>0</v>
      </c>
      <c r="AH150" s="278">
        <v>0</v>
      </c>
      <c r="AI150" s="100" t="s">
        <v>88</v>
      </c>
      <c r="AJ150" s="278">
        <v>0</v>
      </c>
      <c r="AK150" s="278">
        <v>0</v>
      </c>
      <c r="AL150" s="278">
        <v>0</v>
      </c>
      <c r="AM150" s="278">
        <v>0</v>
      </c>
      <c r="AN150" s="278">
        <v>0</v>
      </c>
      <c r="AO150" s="278">
        <v>0</v>
      </c>
      <c r="AP150" s="278">
        <v>0</v>
      </c>
      <c r="AQ150" s="278">
        <v>0</v>
      </c>
      <c r="AR150" s="278">
        <v>0</v>
      </c>
      <c r="AS150" s="278">
        <v>0</v>
      </c>
      <c r="AT150" s="278">
        <v>0</v>
      </c>
      <c r="AU150" s="103"/>
      <c r="AV150" s="230">
        <f t="shared" si="231"/>
        <v>1</v>
      </c>
      <c r="AW150" s="230">
        <f t="shared" si="232"/>
        <v>0</v>
      </c>
      <c r="AX150" s="230" t="str">
        <f t="shared" si="233"/>
        <v>C1</v>
      </c>
      <c r="AY150" s="141">
        <f t="shared" si="234"/>
        <v>8</v>
      </c>
      <c r="AZ150" s="70">
        <f t="shared" si="235"/>
        <v>1</v>
      </c>
      <c r="BA150" s="70">
        <f t="shared" si="236"/>
        <v>1</v>
      </c>
      <c r="BB150" s="70">
        <f t="shared" si="237"/>
        <v>1</v>
      </c>
      <c r="BC150" s="70">
        <f t="shared" si="238"/>
        <v>0</v>
      </c>
      <c r="BD150" s="70">
        <f t="shared" si="239"/>
        <v>1</v>
      </c>
      <c r="BE150" s="70">
        <f t="shared" si="240"/>
        <v>1</v>
      </c>
      <c r="BF150" s="70">
        <f t="shared" si="241"/>
        <v>1</v>
      </c>
      <c r="BG150" s="71">
        <f t="shared" si="242"/>
        <v>0</v>
      </c>
      <c r="BH150" s="71">
        <f t="shared" si="243"/>
        <v>1</v>
      </c>
      <c r="BI150" s="71">
        <f t="shared" si="244"/>
        <v>0</v>
      </c>
      <c r="BJ150" s="71">
        <f t="shared" si="245"/>
        <v>1</v>
      </c>
      <c r="BK150" s="71">
        <f t="shared" si="246"/>
        <v>0</v>
      </c>
      <c r="BL150" s="70">
        <f t="shared" si="247"/>
        <v>1</v>
      </c>
      <c r="BM150" s="70">
        <f t="shared" si="248"/>
        <v>1</v>
      </c>
      <c r="BN150" s="70">
        <f t="shared" si="249"/>
        <v>0</v>
      </c>
      <c r="BO150" s="70">
        <f t="shared" si="250"/>
        <v>1</v>
      </c>
      <c r="BP150" s="144">
        <f t="shared" si="251"/>
        <v>0</v>
      </c>
      <c r="BQ150" s="144">
        <f t="shared" si="252"/>
        <v>0</v>
      </c>
      <c r="BR150" s="144">
        <f t="shared" si="253"/>
        <v>150000</v>
      </c>
      <c r="BS150" s="144">
        <f t="shared" si="254"/>
        <v>0</v>
      </c>
      <c r="BT150" s="144">
        <f t="shared" si="255"/>
        <v>0</v>
      </c>
      <c r="BU150" s="144">
        <f t="shared" si="256"/>
        <v>0</v>
      </c>
      <c r="BV150" s="144">
        <f t="shared" si="257"/>
        <v>0</v>
      </c>
      <c r="BW150" s="144">
        <f t="shared" si="258"/>
        <v>0</v>
      </c>
      <c r="BX150" s="144">
        <f t="shared" si="259"/>
        <v>0</v>
      </c>
      <c r="BY150" s="144">
        <f t="shared" si="260"/>
        <v>0</v>
      </c>
      <c r="BZ150" s="9">
        <v>0</v>
      </c>
      <c r="CA150" s="9">
        <v>0</v>
      </c>
      <c r="CB150" s="9">
        <v>0</v>
      </c>
      <c r="CC150" s="9">
        <v>0</v>
      </c>
      <c r="CD150" s="9">
        <v>0</v>
      </c>
      <c r="CE150" s="9">
        <v>0</v>
      </c>
      <c r="CF150" s="9">
        <v>0</v>
      </c>
      <c r="CG150" s="9">
        <v>0</v>
      </c>
      <c r="CH150" s="9">
        <v>0</v>
      </c>
      <c r="CI150" s="9">
        <v>0</v>
      </c>
      <c r="CJ150" s="9">
        <v>0</v>
      </c>
      <c r="CK150" s="9">
        <v>0</v>
      </c>
      <c r="CL150" s="9">
        <v>0</v>
      </c>
      <c r="CM150" s="9">
        <v>0</v>
      </c>
      <c r="CN150" s="9">
        <v>0</v>
      </c>
      <c r="CO150" s="9">
        <v>0</v>
      </c>
      <c r="CP150" s="9">
        <v>0</v>
      </c>
      <c r="CQ150" s="9">
        <v>0</v>
      </c>
      <c r="CR150" s="9">
        <v>0</v>
      </c>
      <c r="CS150" s="9">
        <v>0</v>
      </c>
      <c r="CT150" s="9">
        <v>0</v>
      </c>
      <c r="CU150" s="9">
        <v>0</v>
      </c>
      <c r="CV150" s="9">
        <v>0</v>
      </c>
      <c r="CW150" s="9">
        <v>0</v>
      </c>
      <c r="CX150" s="9">
        <v>0</v>
      </c>
      <c r="CY150" s="9">
        <v>0</v>
      </c>
      <c r="CZ150" s="9">
        <v>0</v>
      </c>
      <c r="DA150" s="9">
        <v>0</v>
      </c>
      <c r="DB150" s="9">
        <v>0</v>
      </c>
      <c r="DC150" s="9">
        <v>0</v>
      </c>
      <c r="DD150" s="9">
        <v>0</v>
      </c>
      <c r="DE150" s="9">
        <v>0</v>
      </c>
      <c r="DF150" s="9">
        <v>0</v>
      </c>
      <c r="DG150" s="144">
        <f t="shared" si="261"/>
        <v>83516</v>
      </c>
      <c r="DH150" s="144">
        <f t="shared" ref="DH150:EW150" si="283">DG150</f>
        <v>83516</v>
      </c>
      <c r="DI150" s="144">
        <f t="shared" si="283"/>
        <v>83516</v>
      </c>
      <c r="DJ150" s="144">
        <f t="shared" si="283"/>
        <v>83516</v>
      </c>
      <c r="DK150" s="144">
        <f t="shared" si="283"/>
        <v>83516</v>
      </c>
      <c r="DL150" s="144">
        <f t="shared" si="283"/>
        <v>83516</v>
      </c>
      <c r="DM150" s="144">
        <f t="shared" si="283"/>
        <v>83516</v>
      </c>
      <c r="DN150" s="144">
        <f t="shared" si="283"/>
        <v>83516</v>
      </c>
      <c r="DO150" s="144">
        <f t="shared" si="283"/>
        <v>83516</v>
      </c>
      <c r="DP150" s="144">
        <f t="shared" si="283"/>
        <v>83516</v>
      </c>
      <c r="DQ150" s="144">
        <f t="shared" si="283"/>
        <v>83516</v>
      </c>
      <c r="DR150" s="144">
        <f t="shared" si="283"/>
        <v>83516</v>
      </c>
      <c r="DS150" s="144">
        <f t="shared" si="283"/>
        <v>83516</v>
      </c>
      <c r="DT150" s="144">
        <f t="shared" si="283"/>
        <v>83516</v>
      </c>
      <c r="DU150" s="144">
        <f t="shared" si="283"/>
        <v>83516</v>
      </c>
      <c r="DV150" s="144">
        <f t="shared" si="283"/>
        <v>83516</v>
      </c>
      <c r="DW150" s="144">
        <f t="shared" si="283"/>
        <v>83516</v>
      </c>
      <c r="DX150" s="144">
        <f t="shared" si="283"/>
        <v>83516</v>
      </c>
      <c r="DY150" s="144">
        <f t="shared" si="283"/>
        <v>83516</v>
      </c>
      <c r="DZ150" s="144">
        <f t="shared" si="283"/>
        <v>83516</v>
      </c>
      <c r="EA150" s="144">
        <f t="shared" si="283"/>
        <v>83516</v>
      </c>
      <c r="EB150" s="144">
        <f t="shared" si="283"/>
        <v>83516</v>
      </c>
      <c r="EC150" s="144">
        <f t="shared" si="283"/>
        <v>83516</v>
      </c>
      <c r="ED150" s="144">
        <f t="shared" si="283"/>
        <v>83516</v>
      </c>
      <c r="EE150" s="144">
        <f t="shared" si="283"/>
        <v>83516</v>
      </c>
      <c r="EF150" s="144">
        <f t="shared" si="283"/>
        <v>83516</v>
      </c>
      <c r="EG150" s="144">
        <f t="shared" si="283"/>
        <v>83516</v>
      </c>
      <c r="EH150" s="144">
        <f t="shared" si="283"/>
        <v>83516</v>
      </c>
      <c r="EI150" s="144">
        <f t="shared" si="283"/>
        <v>83516</v>
      </c>
      <c r="EJ150" s="144">
        <f t="shared" si="283"/>
        <v>83516</v>
      </c>
      <c r="EK150" s="144">
        <f t="shared" si="283"/>
        <v>83516</v>
      </c>
      <c r="EL150" s="144">
        <f t="shared" si="283"/>
        <v>83516</v>
      </c>
      <c r="EM150" s="144">
        <f t="shared" si="283"/>
        <v>83516</v>
      </c>
      <c r="EN150" s="144">
        <f t="shared" si="283"/>
        <v>83516</v>
      </c>
      <c r="EO150" s="144">
        <f t="shared" si="283"/>
        <v>83516</v>
      </c>
      <c r="EP150" s="144">
        <f t="shared" si="283"/>
        <v>83516</v>
      </c>
      <c r="EQ150" s="144">
        <f t="shared" si="283"/>
        <v>83516</v>
      </c>
      <c r="ER150" s="144">
        <f t="shared" si="283"/>
        <v>83516</v>
      </c>
      <c r="ES150" s="144">
        <f t="shared" si="283"/>
        <v>83516</v>
      </c>
      <c r="ET150" s="144">
        <f t="shared" si="283"/>
        <v>83516</v>
      </c>
      <c r="EU150" s="144">
        <f t="shared" si="283"/>
        <v>83516</v>
      </c>
      <c r="EV150" s="144">
        <f t="shared" si="283"/>
        <v>83516</v>
      </c>
      <c r="EW150" s="144">
        <f t="shared" si="283"/>
        <v>83516</v>
      </c>
      <c r="EX150" s="147">
        <f>PV(0.05,'PV factor'!C141,,-BR150)</f>
        <v>136054.42176870749</v>
      </c>
      <c r="EY150" s="147">
        <f>PV(0.05,'PV factor'!D141,,-BS150)</f>
        <v>0</v>
      </c>
      <c r="EZ150" s="147">
        <f>PV(0.05,'PV factor'!E141,,-BT150)</f>
        <v>0</v>
      </c>
      <c r="FA150" s="147">
        <f>PV(0.05,'PV factor'!F141,,-BU150)</f>
        <v>0</v>
      </c>
      <c r="FB150" s="147">
        <f>PV(0.05,'PV factor'!G141,,-BV150)</f>
        <v>0</v>
      </c>
      <c r="FC150" s="147">
        <f>PV(0.05,'PV factor'!H141,,-BW150)</f>
        <v>0</v>
      </c>
      <c r="FD150" s="147">
        <f>PV(0.05,'PV factor'!I141,,-BX150)</f>
        <v>0</v>
      </c>
      <c r="FE150" s="147">
        <f>PV(0.05,'PV factor'!J141,,-BY150)</f>
        <v>0</v>
      </c>
      <c r="FF150" s="147">
        <f>PV(0.05,'PV factor'!K141,,-BZ150)</f>
        <v>0</v>
      </c>
      <c r="FG150" s="147">
        <f>PV(0.05,'PV factor'!L141,,-CA150)</f>
        <v>0</v>
      </c>
      <c r="FH150" s="147">
        <f>PV(0.05,'PV factor'!M141,,-CB150)</f>
        <v>0</v>
      </c>
      <c r="FI150" s="147">
        <f>PV(0.05,'PV factor'!N141,,-CC150)</f>
        <v>0</v>
      </c>
      <c r="FJ150" s="147">
        <f>PV(0.05,'PV factor'!O141,,-CD150)</f>
        <v>0</v>
      </c>
      <c r="FK150" s="147">
        <f>PV(0.05,'PV factor'!P141,,-CE150)</f>
        <v>0</v>
      </c>
      <c r="FL150" s="147">
        <f>PV(0.05,'PV factor'!Q141,,-CF150)</f>
        <v>0</v>
      </c>
      <c r="FM150" s="147">
        <f>PV(0.05,'PV factor'!R141,,-CG150)</f>
        <v>0</v>
      </c>
      <c r="FN150" s="147">
        <f>PV(0.05,'PV factor'!S141,,-CH150)</f>
        <v>0</v>
      </c>
      <c r="FO150" s="147">
        <f>PV(0.05,'PV factor'!T141,,-CI150)</f>
        <v>0</v>
      </c>
      <c r="FP150" s="147">
        <f>PV(0.05,'PV factor'!U141,,-CJ150)</f>
        <v>0</v>
      </c>
      <c r="FQ150" s="147">
        <f>PV(0.05,'PV factor'!V141,,-CK150)</f>
        <v>0</v>
      </c>
      <c r="FR150" s="147">
        <f>PV(0.05,'PV factor'!W141,,-CL150)</f>
        <v>0</v>
      </c>
      <c r="FS150" s="147">
        <f>PV(0.05,'PV factor'!X141,,-CM150)</f>
        <v>0</v>
      </c>
      <c r="FT150" s="147">
        <f>PV(0.05,'PV factor'!Y141,,-CN150)</f>
        <v>0</v>
      </c>
      <c r="FU150" s="147">
        <f>PV(0.05,'PV factor'!Z141,,-CO150)</f>
        <v>0</v>
      </c>
      <c r="FV150" s="147">
        <f>PV(0.05,'PV factor'!AA141,,-CP150)</f>
        <v>0</v>
      </c>
      <c r="FW150" s="147">
        <f>PV(0.05,'PV factor'!AB141,,-CQ150)</f>
        <v>0</v>
      </c>
      <c r="FX150" s="147">
        <f>PV(0.05,'PV factor'!AC141,,-CR150)</f>
        <v>0</v>
      </c>
      <c r="FY150" s="147">
        <f>PV(0.05,'PV factor'!AD141,,-CS150)</f>
        <v>0</v>
      </c>
      <c r="FZ150" s="147">
        <f>PV(0.05,'PV factor'!AE141,,-CT150)</f>
        <v>0</v>
      </c>
      <c r="GA150" s="147">
        <f>PV(0.05,'PV factor'!AF141,,-CU150)</f>
        <v>0</v>
      </c>
      <c r="GB150" s="147">
        <f>PV(0.05,'PV factor'!AG141,,-CV150)</f>
        <v>0</v>
      </c>
      <c r="GC150" s="147">
        <f>PV(0.05,'PV factor'!AH141,,-CW150)</f>
        <v>0</v>
      </c>
      <c r="GD150" s="147">
        <f>PV(0.05,'PV factor'!AI141,,-CX150)</f>
        <v>0</v>
      </c>
      <c r="GE150" s="147">
        <f>PV(0.05,'PV factor'!AJ141,,-CY150)</f>
        <v>0</v>
      </c>
      <c r="GF150" s="147">
        <f>PV(0.05,'PV factor'!AK141,,-CZ150)</f>
        <v>0</v>
      </c>
      <c r="GG150" s="147">
        <f>PV(0.05,'PV factor'!AL141,,-DA150)</f>
        <v>0</v>
      </c>
      <c r="GH150" s="147">
        <f>PV(0.05,'PV factor'!AM141,,-DB150)</f>
        <v>0</v>
      </c>
      <c r="GI150" s="147">
        <f>PV(0.05,'PV factor'!AN141,,-DC150)</f>
        <v>0</v>
      </c>
      <c r="GJ150" s="147">
        <f>PV(0.05,'PV factor'!AO141,,-DD150)</f>
        <v>0</v>
      </c>
      <c r="GK150" s="147">
        <f>PV(0.05,'PV factor'!AP141,,-DE150)</f>
        <v>0</v>
      </c>
      <c r="GL150" s="147">
        <f>PV(0.05,'PV factor'!C141,,-DI150)</f>
        <v>75751.473922902485</v>
      </c>
      <c r="GM150" s="147">
        <f>PV(0.05,'PV factor'!D141,,-DJ150)</f>
        <v>72144.260878954752</v>
      </c>
      <c r="GN150" s="147">
        <f>PV(0.05,'PV factor'!E141,,-DK150)</f>
        <v>68708.819884718818</v>
      </c>
      <c r="GO150" s="147">
        <f>PV(0.05,'PV factor'!F141,,-DL150)</f>
        <v>65436.971318779819</v>
      </c>
      <c r="GP150" s="147">
        <f>PV(0.05,'PV factor'!G141,,-DM150)</f>
        <v>62320.925065504598</v>
      </c>
      <c r="GQ150" s="147">
        <f>PV(0.05,'PV factor'!H141,,-DN150)</f>
        <v>59353.26196714722</v>
      </c>
      <c r="GR150" s="147">
        <f>PV(0.05,'PV factor'!I141,,-DO150)</f>
        <v>56526.916159187836</v>
      </c>
      <c r="GS150" s="147">
        <f>PV(0.05,'PV factor'!J141,,-DP150)</f>
        <v>53835.15824684556</v>
      </c>
      <c r="GT150" s="147">
        <f>PV(0.05,'PV factor'!K141,,-DQ150)</f>
        <v>51271.579282710052</v>
      </c>
      <c r="GU150" s="147">
        <f>PV(0.05,'PV factor'!L141,,-DR150)</f>
        <v>48830.075507342903</v>
      </c>
      <c r="GV150" s="147">
        <f>PV(0.05,'PV factor'!M141,,-DS150)</f>
        <v>46504.833816517057</v>
      </c>
      <c r="GW150" s="147">
        <f>PV(0.05,'PV factor'!N141,,-DT150)</f>
        <v>44290.317920492431</v>
      </c>
      <c r="GX150" s="147">
        <f>PV(0.05,'PV factor'!O141,,-DU150)</f>
        <v>42181.255162373753</v>
      </c>
      <c r="GY150" s="147">
        <f>PV(0.05,'PV factor'!P141,,-DV150)</f>
        <v>40172.623964165468</v>
      </c>
      <c r="GZ150" s="147">
        <f>PV(0.05,'PV factor'!Q141,,-DW150)</f>
        <v>38259.641870633779</v>
      </c>
      <c r="HA150" s="147">
        <f>PV(0.05,'PV factor'!R141,,-DX150)</f>
        <v>36437.754162508361</v>
      </c>
      <c r="HB150" s="147">
        <f>PV(0.05,'PV factor'!S141,,-DY150)</f>
        <v>34702.623011912721</v>
      </c>
      <c r="HC150" s="147">
        <f>PV(0.05,'PV factor'!T141,,-DZ150)</f>
        <v>33050.117154202591</v>
      </c>
      <c r="HD150" s="147">
        <f>PV(0.05,'PV factor'!U141,,-EA150)</f>
        <v>31476.302051621518</v>
      </c>
      <c r="HE150" s="147">
        <f>PV(0.05,'PV factor'!V141,,-EB150)</f>
        <v>29977.430525353826</v>
      </c>
      <c r="HF150" s="147">
        <f>PV(0.05,'PV factor'!W141,,-EC150)</f>
        <v>28549.933833670315</v>
      </c>
      <c r="HG150" s="147">
        <f>PV(0.05,'PV factor'!X141,,-ED150)</f>
        <v>27190.413174924102</v>
      </c>
      <c r="HH150" s="147">
        <f>PV(0.05,'PV factor'!Y141,,-EE150)</f>
        <v>25895.631595165814</v>
      </c>
      <c r="HI150" s="147">
        <f>PV(0.05,'PV factor'!Z141,,-EF150)</f>
        <v>24662.506281110298</v>
      </c>
      <c r="HJ150" s="147">
        <f>PV(0.05,'PV factor'!AA141,,-EG150)</f>
        <v>23488.101220105047</v>
      </c>
      <c r="HK150" s="147">
        <f>PV(0.05,'PV factor'!AB141,,-EH150)</f>
        <v>22369.620209623852</v>
      </c>
      <c r="HL150" s="147">
        <f>PV(0.05,'PV factor'!AC141,,-EI150)</f>
        <v>21304.400199641768</v>
      </c>
      <c r="HM150" s="147">
        <f>PV(0.05,'PV factor'!AD141,,-EJ150)</f>
        <v>20289.904952039775</v>
      </c>
      <c r="HN150" s="147">
        <f>PV(0.05,'PV factor'!AE141,,-EK150)</f>
        <v>19323.719001942649</v>
      </c>
      <c r="HO150" s="147">
        <f>PV(0.05,'PV factor'!AF141,,-EL150)</f>
        <v>18403.541906612038</v>
      </c>
      <c r="HP150" s="147">
        <f>PV(0.05,'PV factor'!AG141,,-EM150)</f>
        <v>17527.182768201943</v>
      </c>
      <c r="HQ150" s="147">
        <f>PV(0.05,'PV factor'!AH141,,-EN150)</f>
        <v>16692.555017335184</v>
      </c>
      <c r="HR150" s="147">
        <f>PV(0.05,'PV factor'!AI141,,-EO150)</f>
        <v>15897.671445081129</v>
      </c>
      <c r="HS150" s="147">
        <f>PV(0.05,'PV factor'!AJ141,,-EP150)</f>
        <v>15140.639471505834</v>
      </c>
      <c r="HT150" s="147">
        <f>PV(0.05,'PV factor'!AK141,,-EQ150)</f>
        <v>14419.656639529367</v>
      </c>
      <c r="HU150" s="147">
        <f>PV(0.05,'PV factor'!AL141,,-ER150)</f>
        <v>13733.006323361302</v>
      </c>
      <c r="HV150" s="147">
        <f>PV(0.05,'PV factor'!AM141,,-ES150)</f>
        <v>13079.053641296479</v>
      </c>
      <c r="HW150" s="147">
        <f>PV(0.05,'PV factor'!AN141,,-ET150)</f>
        <v>12456.241563139502</v>
      </c>
      <c r="HX150" s="147">
        <f>PV(0.05,'PV factor'!AO141,,-EU150)</f>
        <v>11863.087202990004</v>
      </c>
      <c r="HY150" s="147">
        <f>PV(0.05,'PV factor'!AP141,,-EV150)</f>
        <v>11298.178288561907</v>
      </c>
      <c r="HZ150" s="147">
        <f t="shared" si="263"/>
        <v>136054.42176870749</v>
      </c>
      <c r="IA150" s="147">
        <f t="shared" si="264"/>
        <v>344362.45107086049</v>
      </c>
      <c r="IB150" s="401">
        <f t="shared" si="265"/>
        <v>2.5310640153708244</v>
      </c>
    </row>
    <row r="151" spans="1:236" ht="90" customHeight="1" x14ac:dyDescent="0.2">
      <c r="A151" s="137" t="s">
        <v>1510</v>
      </c>
      <c r="B151" s="138" t="s">
        <v>1511</v>
      </c>
      <c r="C151" s="138" t="s">
        <v>3524</v>
      </c>
      <c r="D151" s="142">
        <v>4</v>
      </c>
      <c r="E151" s="138" t="s">
        <v>1551</v>
      </c>
      <c r="F151" s="118" t="s">
        <v>1609</v>
      </c>
      <c r="G151" s="118" t="s">
        <v>1553</v>
      </c>
      <c r="H151" s="142" t="s">
        <v>77</v>
      </c>
      <c r="I151" s="118" t="s">
        <v>1549</v>
      </c>
      <c r="J151" s="118">
        <v>5</v>
      </c>
      <c r="K151" s="227" t="s">
        <v>79</v>
      </c>
      <c r="L151" s="110">
        <v>38949</v>
      </c>
      <c r="M151" s="142" t="s">
        <v>1534</v>
      </c>
      <c r="N151" s="142" t="s">
        <v>147</v>
      </c>
      <c r="O151" s="73" t="s">
        <v>106</v>
      </c>
      <c r="P151" s="142" t="s">
        <v>293</v>
      </c>
      <c r="Q151" s="112" t="s">
        <v>100</v>
      </c>
      <c r="R151" s="142" t="s">
        <v>108</v>
      </c>
      <c r="S151" s="142" t="s">
        <v>99</v>
      </c>
      <c r="T151" s="142" t="s">
        <v>366</v>
      </c>
      <c r="U151" s="142" t="s">
        <v>100</v>
      </c>
      <c r="V151" s="117">
        <v>1</v>
      </c>
      <c r="W151" s="135">
        <v>74000</v>
      </c>
      <c r="X151" s="134">
        <v>0</v>
      </c>
      <c r="Y151" s="134">
        <v>0</v>
      </c>
      <c r="Z151" s="125">
        <v>0</v>
      </c>
      <c r="AA151" s="125">
        <v>24000</v>
      </c>
      <c r="AB151" s="125">
        <v>25000</v>
      </c>
      <c r="AC151" s="134">
        <v>25000</v>
      </c>
      <c r="AD151" s="134">
        <v>0</v>
      </c>
      <c r="AE151" s="139">
        <v>0</v>
      </c>
      <c r="AF151" s="139">
        <v>0</v>
      </c>
      <c r="AG151" s="139">
        <v>0</v>
      </c>
      <c r="AH151" s="139">
        <v>0</v>
      </c>
      <c r="AI151" s="116" t="s">
        <v>88</v>
      </c>
      <c r="AJ151" s="136">
        <v>0</v>
      </c>
      <c r="AK151" s="136">
        <v>0</v>
      </c>
      <c r="AL151" s="136">
        <v>0</v>
      </c>
      <c r="AM151" s="136">
        <v>0</v>
      </c>
      <c r="AN151" s="136">
        <v>0</v>
      </c>
      <c r="AO151" s="136">
        <v>0</v>
      </c>
      <c r="AP151" s="136">
        <v>0</v>
      </c>
      <c r="AQ151" s="139">
        <v>0</v>
      </c>
      <c r="AR151" s="139">
        <v>0</v>
      </c>
      <c r="AS151" s="139">
        <v>0</v>
      </c>
      <c r="AT151" s="139">
        <v>0</v>
      </c>
      <c r="AU151" s="122"/>
      <c r="AV151" s="230">
        <f t="shared" si="231"/>
        <v>1</v>
      </c>
      <c r="AW151" s="230">
        <f t="shared" si="232"/>
        <v>0</v>
      </c>
      <c r="AX151" s="230" t="str">
        <f t="shared" si="233"/>
        <v>C2</v>
      </c>
      <c r="AY151" s="141">
        <f t="shared" si="234"/>
        <v>9</v>
      </c>
      <c r="AZ151" s="70">
        <f t="shared" si="235"/>
        <v>1</v>
      </c>
      <c r="BA151" s="70">
        <f t="shared" si="236"/>
        <v>1</v>
      </c>
      <c r="BB151" s="70">
        <f t="shared" si="237"/>
        <v>1</v>
      </c>
      <c r="BC151" s="70">
        <f t="shared" si="238"/>
        <v>1</v>
      </c>
      <c r="BD151" s="70">
        <f t="shared" si="239"/>
        <v>1</v>
      </c>
      <c r="BE151" s="70">
        <f t="shared" si="240"/>
        <v>1</v>
      </c>
      <c r="BF151" s="70">
        <f t="shared" si="241"/>
        <v>1</v>
      </c>
      <c r="BG151" s="71">
        <f t="shared" si="242"/>
        <v>0</v>
      </c>
      <c r="BH151" s="71">
        <f t="shared" si="243"/>
        <v>1</v>
      </c>
      <c r="BI151" s="71">
        <f t="shared" si="244"/>
        <v>0</v>
      </c>
      <c r="BJ151" s="71">
        <f t="shared" si="245"/>
        <v>1</v>
      </c>
      <c r="BK151" s="71">
        <f t="shared" si="246"/>
        <v>0</v>
      </c>
      <c r="BL151" s="70">
        <f t="shared" si="247"/>
        <v>1</v>
      </c>
      <c r="BM151" s="70">
        <f t="shared" si="248"/>
        <v>1</v>
      </c>
      <c r="BN151" s="70">
        <f t="shared" si="249"/>
        <v>0</v>
      </c>
      <c r="BO151" s="70">
        <f t="shared" si="250"/>
        <v>1</v>
      </c>
      <c r="BP151" s="144">
        <f t="shared" si="251"/>
        <v>0</v>
      </c>
      <c r="BQ151" s="144">
        <f t="shared" si="252"/>
        <v>0</v>
      </c>
      <c r="BR151" s="144">
        <f t="shared" si="253"/>
        <v>24000</v>
      </c>
      <c r="BS151" s="144">
        <f t="shared" si="254"/>
        <v>25000</v>
      </c>
      <c r="BT151" s="144">
        <f t="shared" si="255"/>
        <v>25000</v>
      </c>
      <c r="BU151" s="144">
        <f t="shared" si="256"/>
        <v>0</v>
      </c>
      <c r="BV151" s="144">
        <f t="shared" si="257"/>
        <v>0</v>
      </c>
      <c r="BW151" s="144">
        <f t="shared" si="258"/>
        <v>0</v>
      </c>
      <c r="BX151" s="144">
        <f t="shared" si="259"/>
        <v>0</v>
      </c>
      <c r="BY151" s="144">
        <f t="shared" si="260"/>
        <v>0</v>
      </c>
      <c r="BZ151" s="9">
        <v>0</v>
      </c>
      <c r="CA151" s="9">
        <v>0</v>
      </c>
      <c r="CB151" s="9">
        <v>0</v>
      </c>
      <c r="CC151" s="9">
        <v>0</v>
      </c>
      <c r="CD151" s="9">
        <v>0</v>
      </c>
      <c r="CE151" s="9">
        <v>0</v>
      </c>
      <c r="CF151" s="9">
        <v>0</v>
      </c>
      <c r="CG151" s="9">
        <v>0</v>
      </c>
      <c r="CH151" s="9">
        <v>0</v>
      </c>
      <c r="CI151" s="9">
        <v>0</v>
      </c>
      <c r="CJ151" s="9">
        <v>0</v>
      </c>
      <c r="CK151" s="9">
        <v>0</v>
      </c>
      <c r="CL151" s="9">
        <v>0</v>
      </c>
      <c r="CM151" s="9">
        <v>0</v>
      </c>
      <c r="CN151" s="9">
        <v>0</v>
      </c>
      <c r="CO151" s="9">
        <v>0</v>
      </c>
      <c r="CP151" s="9">
        <v>0</v>
      </c>
      <c r="CQ151" s="9">
        <v>0</v>
      </c>
      <c r="CR151" s="9">
        <v>0</v>
      </c>
      <c r="CS151" s="9">
        <v>0</v>
      </c>
      <c r="CT151" s="9">
        <v>0</v>
      </c>
      <c r="CU151" s="9">
        <v>0</v>
      </c>
      <c r="CV151" s="9">
        <v>0</v>
      </c>
      <c r="CW151" s="9">
        <v>0</v>
      </c>
      <c r="CX151" s="9">
        <v>0</v>
      </c>
      <c r="CY151" s="9">
        <v>0</v>
      </c>
      <c r="CZ151" s="9">
        <v>0</v>
      </c>
      <c r="DA151" s="9">
        <v>0</v>
      </c>
      <c r="DB151" s="9">
        <v>0</v>
      </c>
      <c r="DC151" s="9">
        <v>0</v>
      </c>
      <c r="DD151" s="9">
        <v>0</v>
      </c>
      <c r="DE151" s="9">
        <v>0</v>
      </c>
      <c r="DF151" s="9">
        <v>0</v>
      </c>
      <c r="DG151" s="144">
        <f t="shared" si="261"/>
        <v>38949</v>
      </c>
      <c r="DH151" s="144">
        <f t="shared" ref="DH151:EW151" si="284">DG151</f>
        <v>38949</v>
      </c>
      <c r="DI151" s="144">
        <f t="shared" si="284"/>
        <v>38949</v>
      </c>
      <c r="DJ151" s="144">
        <f t="shared" si="284"/>
        <v>38949</v>
      </c>
      <c r="DK151" s="144">
        <f t="shared" si="284"/>
        <v>38949</v>
      </c>
      <c r="DL151" s="144">
        <f t="shared" si="284"/>
        <v>38949</v>
      </c>
      <c r="DM151" s="144">
        <f t="shared" si="284"/>
        <v>38949</v>
      </c>
      <c r="DN151" s="144">
        <f t="shared" si="284"/>
        <v>38949</v>
      </c>
      <c r="DO151" s="144">
        <f t="shared" si="284"/>
        <v>38949</v>
      </c>
      <c r="DP151" s="144">
        <f t="shared" si="284"/>
        <v>38949</v>
      </c>
      <c r="DQ151" s="144">
        <f t="shared" si="284"/>
        <v>38949</v>
      </c>
      <c r="DR151" s="144">
        <f t="shared" si="284"/>
        <v>38949</v>
      </c>
      <c r="DS151" s="144">
        <f t="shared" si="284"/>
        <v>38949</v>
      </c>
      <c r="DT151" s="144">
        <f t="shared" si="284"/>
        <v>38949</v>
      </c>
      <c r="DU151" s="144">
        <f t="shared" si="284"/>
        <v>38949</v>
      </c>
      <c r="DV151" s="144">
        <f t="shared" si="284"/>
        <v>38949</v>
      </c>
      <c r="DW151" s="144">
        <f t="shared" si="284"/>
        <v>38949</v>
      </c>
      <c r="DX151" s="144">
        <f t="shared" si="284"/>
        <v>38949</v>
      </c>
      <c r="DY151" s="144">
        <f t="shared" si="284"/>
        <v>38949</v>
      </c>
      <c r="DZ151" s="144">
        <f t="shared" si="284"/>
        <v>38949</v>
      </c>
      <c r="EA151" s="144">
        <f t="shared" si="284"/>
        <v>38949</v>
      </c>
      <c r="EB151" s="144">
        <f t="shared" si="284"/>
        <v>38949</v>
      </c>
      <c r="EC151" s="144">
        <f t="shared" si="284"/>
        <v>38949</v>
      </c>
      <c r="ED151" s="144">
        <f t="shared" si="284"/>
        <v>38949</v>
      </c>
      <c r="EE151" s="144">
        <f t="shared" si="284"/>
        <v>38949</v>
      </c>
      <c r="EF151" s="144">
        <f t="shared" si="284"/>
        <v>38949</v>
      </c>
      <c r="EG151" s="144">
        <f t="shared" si="284"/>
        <v>38949</v>
      </c>
      <c r="EH151" s="144">
        <f t="shared" si="284"/>
        <v>38949</v>
      </c>
      <c r="EI151" s="144">
        <f t="shared" si="284"/>
        <v>38949</v>
      </c>
      <c r="EJ151" s="144">
        <f t="shared" si="284"/>
        <v>38949</v>
      </c>
      <c r="EK151" s="144">
        <f t="shared" si="284"/>
        <v>38949</v>
      </c>
      <c r="EL151" s="144">
        <f t="shared" si="284"/>
        <v>38949</v>
      </c>
      <c r="EM151" s="144">
        <f t="shared" si="284"/>
        <v>38949</v>
      </c>
      <c r="EN151" s="144">
        <f t="shared" si="284"/>
        <v>38949</v>
      </c>
      <c r="EO151" s="144">
        <f t="shared" si="284"/>
        <v>38949</v>
      </c>
      <c r="EP151" s="144">
        <f t="shared" si="284"/>
        <v>38949</v>
      </c>
      <c r="EQ151" s="144">
        <f t="shared" si="284"/>
        <v>38949</v>
      </c>
      <c r="ER151" s="144">
        <f t="shared" si="284"/>
        <v>38949</v>
      </c>
      <c r="ES151" s="144">
        <f t="shared" si="284"/>
        <v>38949</v>
      </c>
      <c r="ET151" s="144">
        <f t="shared" si="284"/>
        <v>38949</v>
      </c>
      <c r="EU151" s="144">
        <f t="shared" si="284"/>
        <v>38949</v>
      </c>
      <c r="EV151" s="144">
        <f t="shared" si="284"/>
        <v>38949</v>
      </c>
      <c r="EW151" s="144">
        <f t="shared" si="284"/>
        <v>38949</v>
      </c>
      <c r="EX151" s="147">
        <f>PV(0.05,'PV factor'!C247,,-BR151)</f>
        <v>21768.707482993195</v>
      </c>
      <c r="EY151" s="147">
        <f>PV(0.05,'PV factor'!D247,,-BS151)</f>
        <v>21595.939963286899</v>
      </c>
      <c r="EZ151" s="147">
        <f>PV(0.05,'PV factor'!E247,,-BT151)</f>
        <v>20567.561869797049</v>
      </c>
      <c r="FA151" s="147">
        <f>PV(0.05,'PV factor'!F247,,-BU151)</f>
        <v>0</v>
      </c>
      <c r="FB151" s="147">
        <f>PV(0.05,'PV factor'!G247,,-BV151)</f>
        <v>0</v>
      </c>
      <c r="FC151" s="147">
        <f>PV(0.05,'PV factor'!H247,,-BW151)</f>
        <v>0</v>
      </c>
      <c r="FD151" s="147">
        <f>PV(0.05,'PV factor'!I247,,-BX151)</f>
        <v>0</v>
      </c>
      <c r="FE151" s="147">
        <f>PV(0.05,'PV factor'!J247,,-BY151)</f>
        <v>0</v>
      </c>
      <c r="FF151" s="147">
        <f>PV(0.05,'PV factor'!K247,,-BZ151)</f>
        <v>0</v>
      </c>
      <c r="FG151" s="147">
        <f>PV(0.05,'PV factor'!L247,,-CA151)</f>
        <v>0</v>
      </c>
      <c r="FH151" s="147">
        <f>PV(0.05,'PV factor'!M247,,-CB151)</f>
        <v>0</v>
      </c>
      <c r="FI151" s="147">
        <f>PV(0.05,'PV factor'!N247,,-CC151)</f>
        <v>0</v>
      </c>
      <c r="FJ151" s="147">
        <f>PV(0.05,'PV factor'!O247,,-CD151)</f>
        <v>0</v>
      </c>
      <c r="FK151" s="147">
        <f>PV(0.05,'PV factor'!P247,,-CE151)</f>
        <v>0</v>
      </c>
      <c r="FL151" s="147">
        <f>PV(0.05,'PV factor'!Q247,,-CF151)</f>
        <v>0</v>
      </c>
      <c r="FM151" s="147">
        <f>PV(0.05,'PV factor'!R247,,-CG151)</f>
        <v>0</v>
      </c>
      <c r="FN151" s="147">
        <f>PV(0.05,'PV factor'!S247,,-CH151)</f>
        <v>0</v>
      </c>
      <c r="FO151" s="147">
        <f>PV(0.05,'PV factor'!T247,,-CI151)</f>
        <v>0</v>
      </c>
      <c r="FP151" s="147">
        <f>PV(0.05,'PV factor'!U247,,-CJ151)</f>
        <v>0</v>
      </c>
      <c r="FQ151" s="147">
        <f>PV(0.05,'PV factor'!V247,,-CK151)</f>
        <v>0</v>
      </c>
      <c r="FR151" s="147">
        <f>PV(0.05,'PV factor'!W247,,-CL151)</f>
        <v>0</v>
      </c>
      <c r="FS151" s="147">
        <f>PV(0.05,'PV factor'!X247,,-CM151)</f>
        <v>0</v>
      </c>
      <c r="FT151" s="147">
        <f>PV(0.05,'PV factor'!Y247,,-CN151)</f>
        <v>0</v>
      </c>
      <c r="FU151" s="147">
        <f>PV(0.05,'PV factor'!Z247,,-CO151)</f>
        <v>0</v>
      </c>
      <c r="FV151" s="147">
        <f>PV(0.05,'PV factor'!AA247,,-CP151)</f>
        <v>0</v>
      </c>
      <c r="FW151" s="147">
        <f>PV(0.05,'PV factor'!AB247,,-CQ151)</f>
        <v>0</v>
      </c>
      <c r="FX151" s="147">
        <f>PV(0.05,'PV factor'!AC247,,-CR151)</f>
        <v>0</v>
      </c>
      <c r="FY151" s="147">
        <f>PV(0.05,'PV factor'!AD247,,-CS151)</f>
        <v>0</v>
      </c>
      <c r="FZ151" s="147">
        <f>PV(0.05,'PV factor'!AE247,,-CT151)</f>
        <v>0</v>
      </c>
      <c r="GA151" s="147">
        <f>PV(0.05,'PV factor'!AF247,,-CU151)</f>
        <v>0</v>
      </c>
      <c r="GB151" s="147">
        <f>PV(0.05,'PV factor'!AG247,,-CV151)</f>
        <v>0</v>
      </c>
      <c r="GC151" s="147">
        <f>PV(0.05,'PV factor'!AH247,,-CW151)</f>
        <v>0</v>
      </c>
      <c r="GD151" s="147">
        <f>PV(0.05,'PV factor'!AI247,,-CX151)</f>
        <v>0</v>
      </c>
      <c r="GE151" s="147">
        <f>PV(0.05,'PV factor'!AJ247,,-CY151)</f>
        <v>0</v>
      </c>
      <c r="GF151" s="147">
        <f>PV(0.05,'PV factor'!AK247,,-CZ151)</f>
        <v>0</v>
      </c>
      <c r="GG151" s="147">
        <f>PV(0.05,'PV factor'!AL247,,-DA151)</f>
        <v>0</v>
      </c>
      <c r="GH151" s="147">
        <f>PV(0.05,'PV factor'!AM247,,-DB151)</f>
        <v>0</v>
      </c>
      <c r="GI151" s="147">
        <f>PV(0.05,'PV factor'!AN247,,-DC151)</f>
        <v>0</v>
      </c>
      <c r="GJ151" s="147">
        <f>PV(0.05,'PV factor'!AO247,,-DD151)</f>
        <v>0</v>
      </c>
      <c r="GK151" s="147">
        <f>PV(0.05,'PV factor'!AP247,,-DE151)</f>
        <v>0</v>
      </c>
      <c r="GL151" s="147">
        <f>PV(0.05,'PV factor'!C247,,-DI151)</f>
        <v>35327.891156462581</v>
      </c>
      <c r="GM151" s="147">
        <f>PV(0.05,'PV factor'!D247,,-DJ151)</f>
        <v>33645.610625202455</v>
      </c>
      <c r="GN151" s="147">
        <f>PV(0.05,'PV factor'!E247,,-DK151)</f>
        <v>32043.438690669012</v>
      </c>
      <c r="GO151" s="147">
        <f>PV(0.05,'PV factor'!F247,,-DL151)</f>
        <v>30517.560657780006</v>
      </c>
      <c r="GP151" s="147">
        <f>PV(0.05,'PV factor'!G247,,-DM151)</f>
        <v>29064.343483600012</v>
      </c>
      <c r="GQ151" s="147">
        <f>PV(0.05,'PV factor'!H247,,-DN151)</f>
        <v>27680.327127238099</v>
      </c>
      <c r="GR151" s="147">
        <f>PV(0.05,'PV factor'!I247,,-DO151)</f>
        <v>26362.216311655338</v>
      </c>
      <c r="GS151" s="147">
        <f>PV(0.05,'PV factor'!J247,,-DP151)</f>
        <v>25106.872677766987</v>
      </c>
      <c r="GT151" s="147">
        <f>PV(0.05,'PV factor'!K247,,-DQ151)</f>
        <v>23911.307312159035</v>
      </c>
      <c r="GU151" s="147">
        <f>PV(0.05,'PV factor'!L247,,-DR151)</f>
        <v>22772.673630627651</v>
      </c>
      <c r="GV151" s="147">
        <f>PV(0.05,'PV factor'!M247,,-DS151)</f>
        <v>21688.260600597765</v>
      </c>
      <c r="GW151" s="147">
        <f>PV(0.05,'PV factor'!N247,,-DT151)</f>
        <v>20655.486286283583</v>
      </c>
      <c r="GX151" s="147">
        <f>PV(0.05,'PV factor'!O247,,-DU151)</f>
        <v>19671.891701222463</v>
      </c>
      <c r="GY151" s="147">
        <f>PV(0.05,'PV factor'!P247,,-DV151)</f>
        <v>18735.134953545199</v>
      </c>
      <c r="GZ151" s="147">
        <f>PV(0.05,'PV factor'!Q247,,-DW151)</f>
        <v>17842.985670043046</v>
      </c>
      <c r="HA151" s="147">
        <f>PV(0.05,'PV factor'!R247,,-DX151)</f>
        <v>16993.319685755279</v>
      </c>
      <c r="HB151" s="147">
        <f>PV(0.05,'PV factor'!S247,,-DY151)</f>
        <v>16184.113986433602</v>
      </c>
      <c r="HC151" s="147">
        <f>PV(0.05,'PV factor'!T247,,-DZ151)</f>
        <v>15413.441891841525</v>
      </c>
      <c r="HD151" s="147">
        <f>PV(0.05,'PV factor'!U247,,-EA151)</f>
        <v>14679.4684684205</v>
      </c>
      <c r="HE151" s="147">
        <f>PV(0.05,'PV factor'!V247,,-EB151)</f>
        <v>13980.446160400477</v>
      </c>
      <c r="HF151" s="147">
        <f>PV(0.05,'PV factor'!W247,,-EC151)</f>
        <v>13314.710628952836</v>
      </c>
      <c r="HG151" s="147">
        <f>PV(0.05,'PV factor'!X247,,-ED151)</f>
        <v>12680.676789478888</v>
      </c>
      <c r="HH151" s="147">
        <f>PV(0.05,'PV factor'!Y247,,-EE151)</f>
        <v>12076.835037598943</v>
      </c>
      <c r="HI151" s="147">
        <f>PV(0.05,'PV factor'!Z247,,-EF151)</f>
        <v>11501.747654856135</v>
      </c>
      <c r="HJ151" s="147">
        <f>PV(0.05,'PV factor'!AA247,,-EG151)</f>
        <v>10954.045385577272</v>
      </c>
      <c r="HK151" s="147">
        <f>PV(0.05,'PV factor'!AB247,,-EH151)</f>
        <v>10432.424176740258</v>
      </c>
      <c r="HL151" s="147">
        <f>PV(0.05,'PV factor'!AC247,,-EI151)</f>
        <v>9935.6420730859609</v>
      </c>
      <c r="HM151" s="147">
        <f>PV(0.05,'PV factor'!AD247,,-EJ151)</f>
        <v>9462.5162600818658</v>
      </c>
      <c r="HN151" s="147">
        <f>PV(0.05,'PV factor'!AE247,,-EK151)</f>
        <v>9011.9202476970186</v>
      </c>
      <c r="HO151" s="147">
        <f>PV(0.05,'PV factor'!AF247,,-EL151)</f>
        <v>8582.7811882828719</v>
      </c>
      <c r="HP151" s="147">
        <f>PV(0.05,'PV factor'!AG247,,-EM151)</f>
        <v>8174.0773221741638</v>
      </c>
      <c r="HQ151" s="147">
        <f>PV(0.05,'PV factor'!AH247,,-EN151)</f>
        <v>7784.8355449277751</v>
      </c>
      <c r="HR151" s="147">
        <f>PV(0.05,'PV factor'!AI247,,-EO151)</f>
        <v>7414.1290904074049</v>
      </c>
      <c r="HS151" s="147">
        <f>PV(0.05,'PV factor'!AJ247,,-EP151)</f>
        <v>7061.0753241975281</v>
      </c>
      <c r="HT151" s="147">
        <f>PV(0.05,'PV factor'!AK247,,-EQ151)</f>
        <v>6724.8336420928845</v>
      </c>
      <c r="HU151" s="147">
        <f>PV(0.05,'PV factor'!AL247,,-ER151)</f>
        <v>6404.6034686598896</v>
      </c>
      <c r="HV151" s="147">
        <f>PV(0.05,'PV factor'!AM247,,-ES151)</f>
        <v>6099.6223511046574</v>
      </c>
      <c r="HW151" s="147">
        <f>PV(0.05,'PV factor'!AN247,,-ET151)</f>
        <v>5809.1641439091964</v>
      </c>
      <c r="HX151" s="147">
        <f>PV(0.05,'PV factor'!AO247,,-EU151)</f>
        <v>5532.5372799135212</v>
      </c>
      <c r="HY151" s="147">
        <f>PV(0.05,'PV factor'!AP247,,-EV151)</f>
        <v>5269.0831237271623</v>
      </c>
      <c r="HZ151" s="147">
        <f t="shared" si="263"/>
        <v>63932.209316077147</v>
      </c>
      <c r="IA151" s="147">
        <f t="shared" si="264"/>
        <v>160598.84461371406</v>
      </c>
      <c r="IB151" s="401">
        <f t="shared" si="265"/>
        <v>2.5120177502348255</v>
      </c>
    </row>
    <row r="152" spans="1:236" ht="90" customHeight="1" x14ac:dyDescent="0.2">
      <c r="A152" s="242" t="s">
        <v>294</v>
      </c>
      <c r="B152" s="195" t="s">
        <v>295</v>
      </c>
      <c r="C152" s="195" t="s">
        <v>331</v>
      </c>
      <c r="D152" s="115">
        <v>7</v>
      </c>
      <c r="E152" s="195" t="s">
        <v>332</v>
      </c>
      <c r="F152" s="113" t="s">
        <v>333</v>
      </c>
      <c r="G152" s="113" t="s">
        <v>334</v>
      </c>
      <c r="H152" s="244"/>
      <c r="I152" s="113" t="s">
        <v>306</v>
      </c>
      <c r="J152" s="113">
        <v>10</v>
      </c>
      <c r="K152" s="95" t="s">
        <v>206</v>
      </c>
      <c r="L152" s="245">
        <v>3000</v>
      </c>
      <c r="M152" s="248" t="s">
        <v>335</v>
      </c>
      <c r="N152" s="72" t="s">
        <v>81</v>
      </c>
      <c r="O152" s="112" t="s">
        <v>82</v>
      </c>
      <c r="P152" s="249" t="s">
        <v>83</v>
      </c>
      <c r="Q152" s="112" t="s">
        <v>100</v>
      </c>
      <c r="R152" s="112" t="s">
        <v>317</v>
      </c>
      <c r="S152" s="112" t="s">
        <v>99</v>
      </c>
      <c r="T152" s="72">
        <v>711003</v>
      </c>
      <c r="U152" s="112" t="s">
        <v>100</v>
      </c>
      <c r="V152" s="201">
        <v>0</v>
      </c>
      <c r="W152" s="217">
        <v>9800</v>
      </c>
      <c r="X152" s="217">
        <v>0</v>
      </c>
      <c r="Y152" s="244">
        <v>0</v>
      </c>
      <c r="Z152" s="244">
        <v>0</v>
      </c>
      <c r="AA152" s="244">
        <v>9800</v>
      </c>
      <c r="AB152" s="244">
        <v>0</v>
      </c>
      <c r="AC152" s="244">
        <v>0</v>
      </c>
      <c r="AD152" s="244">
        <v>0</v>
      </c>
      <c r="AE152" s="244">
        <v>0</v>
      </c>
      <c r="AF152" s="244">
        <v>0</v>
      </c>
      <c r="AG152" s="243">
        <v>0</v>
      </c>
      <c r="AH152" s="243">
        <v>0</v>
      </c>
      <c r="AI152" s="244">
        <v>0</v>
      </c>
      <c r="AJ152" s="244">
        <v>0</v>
      </c>
      <c r="AK152" s="217">
        <v>0</v>
      </c>
      <c r="AL152" s="217">
        <v>0</v>
      </c>
      <c r="AM152" s="250"/>
      <c r="AN152" s="250"/>
      <c r="AO152" s="250"/>
      <c r="AP152" s="250"/>
      <c r="AQ152" s="243">
        <v>0</v>
      </c>
      <c r="AR152" s="250"/>
      <c r="AS152" s="250"/>
      <c r="AT152" s="250"/>
      <c r="AU152" s="250"/>
      <c r="AV152" s="230">
        <f t="shared" si="231"/>
        <v>1</v>
      </c>
      <c r="AW152" s="230">
        <f t="shared" si="232"/>
        <v>0</v>
      </c>
      <c r="AX152" s="230" t="str">
        <f t="shared" si="233"/>
        <v>D2</v>
      </c>
      <c r="AY152" s="141">
        <f t="shared" si="234"/>
        <v>8</v>
      </c>
      <c r="AZ152" s="70">
        <f t="shared" si="235"/>
        <v>1</v>
      </c>
      <c r="BA152" s="70">
        <f t="shared" si="236"/>
        <v>1</v>
      </c>
      <c r="BB152" s="70">
        <f t="shared" si="237"/>
        <v>1</v>
      </c>
      <c r="BC152" s="70">
        <f t="shared" si="238"/>
        <v>1</v>
      </c>
      <c r="BD152" s="70">
        <f t="shared" si="239"/>
        <v>1</v>
      </c>
      <c r="BE152" s="70">
        <f t="shared" si="240"/>
        <v>0</v>
      </c>
      <c r="BF152" s="70">
        <f t="shared" si="241"/>
        <v>0</v>
      </c>
      <c r="BG152" s="71">
        <f t="shared" si="242"/>
        <v>0</v>
      </c>
      <c r="BH152" s="71">
        <f t="shared" si="243"/>
        <v>1</v>
      </c>
      <c r="BI152" s="71">
        <f t="shared" si="244"/>
        <v>0</v>
      </c>
      <c r="BJ152" s="71">
        <f t="shared" si="245"/>
        <v>0</v>
      </c>
      <c r="BK152" s="71">
        <f t="shared" si="246"/>
        <v>1</v>
      </c>
      <c r="BL152" s="70">
        <f t="shared" si="247"/>
        <v>1</v>
      </c>
      <c r="BM152" s="70">
        <f t="shared" si="248"/>
        <v>1</v>
      </c>
      <c r="BN152" s="70">
        <f t="shared" si="249"/>
        <v>0</v>
      </c>
      <c r="BO152" s="70">
        <f t="shared" si="250"/>
        <v>1</v>
      </c>
      <c r="BP152" s="144">
        <f t="shared" si="251"/>
        <v>0</v>
      </c>
      <c r="BQ152" s="144">
        <f t="shared" si="252"/>
        <v>0</v>
      </c>
      <c r="BR152" s="144">
        <f t="shared" si="253"/>
        <v>9800</v>
      </c>
      <c r="BS152" s="144">
        <f t="shared" si="254"/>
        <v>0</v>
      </c>
      <c r="BT152" s="144">
        <f t="shared" si="255"/>
        <v>0</v>
      </c>
      <c r="BU152" s="144">
        <f t="shared" si="256"/>
        <v>0</v>
      </c>
      <c r="BV152" s="144">
        <f t="shared" si="257"/>
        <v>0</v>
      </c>
      <c r="BW152" s="144">
        <f t="shared" si="258"/>
        <v>0</v>
      </c>
      <c r="BX152" s="144">
        <f t="shared" si="259"/>
        <v>0</v>
      </c>
      <c r="BY152" s="144">
        <f t="shared" si="260"/>
        <v>0</v>
      </c>
      <c r="BZ152" s="9">
        <v>0</v>
      </c>
      <c r="CA152" s="9">
        <v>0</v>
      </c>
      <c r="CB152" s="9">
        <v>0</v>
      </c>
      <c r="CC152" s="9">
        <v>0</v>
      </c>
      <c r="CD152" s="9">
        <v>0</v>
      </c>
      <c r="CE152" s="9">
        <v>0</v>
      </c>
      <c r="CF152" s="9">
        <v>0</v>
      </c>
      <c r="CG152" s="9">
        <v>0</v>
      </c>
      <c r="CH152" s="9">
        <v>0</v>
      </c>
      <c r="CI152" s="9">
        <v>0</v>
      </c>
      <c r="CJ152" s="9">
        <v>0</v>
      </c>
      <c r="CK152" s="9">
        <v>0</v>
      </c>
      <c r="CL152" s="9">
        <v>0</v>
      </c>
      <c r="CM152" s="9">
        <v>0</v>
      </c>
      <c r="CN152" s="9">
        <v>0</v>
      </c>
      <c r="CO152" s="9">
        <v>0</v>
      </c>
      <c r="CP152" s="9">
        <v>0</v>
      </c>
      <c r="CQ152" s="9">
        <v>0</v>
      </c>
      <c r="CR152" s="9">
        <v>0</v>
      </c>
      <c r="CS152" s="9">
        <v>0</v>
      </c>
      <c r="CT152" s="9">
        <v>0</v>
      </c>
      <c r="CU152" s="9">
        <v>0</v>
      </c>
      <c r="CV152" s="9">
        <v>0</v>
      </c>
      <c r="CW152" s="9">
        <v>0</v>
      </c>
      <c r="CX152" s="9">
        <v>0</v>
      </c>
      <c r="CY152" s="9">
        <v>0</v>
      </c>
      <c r="CZ152" s="9">
        <v>0</v>
      </c>
      <c r="DA152" s="9">
        <v>0</v>
      </c>
      <c r="DB152" s="9">
        <v>0</v>
      </c>
      <c r="DC152" s="9">
        <v>0</v>
      </c>
      <c r="DD152" s="9">
        <v>0</v>
      </c>
      <c r="DE152" s="9">
        <v>0</v>
      </c>
      <c r="DF152" s="9">
        <v>0</v>
      </c>
      <c r="DG152" s="144">
        <f t="shared" si="261"/>
        <v>3000</v>
      </c>
      <c r="DH152" s="144">
        <f t="shared" ref="DH152:EW152" si="285">DG152</f>
        <v>3000</v>
      </c>
      <c r="DI152" s="144">
        <f t="shared" si="285"/>
        <v>3000</v>
      </c>
      <c r="DJ152" s="144">
        <f t="shared" si="285"/>
        <v>3000</v>
      </c>
      <c r="DK152" s="144">
        <f t="shared" si="285"/>
        <v>3000</v>
      </c>
      <c r="DL152" s="144">
        <f t="shared" si="285"/>
        <v>3000</v>
      </c>
      <c r="DM152" s="144">
        <f t="shared" si="285"/>
        <v>3000</v>
      </c>
      <c r="DN152" s="144">
        <f t="shared" si="285"/>
        <v>3000</v>
      </c>
      <c r="DO152" s="144">
        <f t="shared" si="285"/>
        <v>3000</v>
      </c>
      <c r="DP152" s="144">
        <f t="shared" si="285"/>
        <v>3000</v>
      </c>
      <c r="DQ152" s="144">
        <f t="shared" si="285"/>
        <v>3000</v>
      </c>
      <c r="DR152" s="144">
        <f t="shared" si="285"/>
        <v>3000</v>
      </c>
      <c r="DS152" s="144">
        <f t="shared" si="285"/>
        <v>3000</v>
      </c>
      <c r="DT152" s="144">
        <f t="shared" si="285"/>
        <v>3000</v>
      </c>
      <c r="DU152" s="144">
        <f t="shared" si="285"/>
        <v>3000</v>
      </c>
      <c r="DV152" s="144">
        <f t="shared" si="285"/>
        <v>3000</v>
      </c>
      <c r="DW152" s="144">
        <f t="shared" si="285"/>
        <v>3000</v>
      </c>
      <c r="DX152" s="144">
        <f t="shared" si="285"/>
        <v>3000</v>
      </c>
      <c r="DY152" s="144">
        <f t="shared" si="285"/>
        <v>3000</v>
      </c>
      <c r="DZ152" s="144">
        <f t="shared" si="285"/>
        <v>3000</v>
      </c>
      <c r="EA152" s="144">
        <f t="shared" si="285"/>
        <v>3000</v>
      </c>
      <c r="EB152" s="144">
        <f t="shared" si="285"/>
        <v>3000</v>
      </c>
      <c r="EC152" s="144">
        <f t="shared" si="285"/>
        <v>3000</v>
      </c>
      <c r="ED152" s="144">
        <f t="shared" si="285"/>
        <v>3000</v>
      </c>
      <c r="EE152" s="144">
        <f t="shared" si="285"/>
        <v>3000</v>
      </c>
      <c r="EF152" s="144">
        <f t="shared" si="285"/>
        <v>3000</v>
      </c>
      <c r="EG152" s="144">
        <f t="shared" si="285"/>
        <v>3000</v>
      </c>
      <c r="EH152" s="144">
        <f t="shared" si="285"/>
        <v>3000</v>
      </c>
      <c r="EI152" s="144">
        <f t="shared" si="285"/>
        <v>3000</v>
      </c>
      <c r="EJ152" s="144">
        <f t="shared" si="285"/>
        <v>3000</v>
      </c>
      <c r="EK152" s="144">
        <f t="shared" si="285"/>
        <v>3000</v>
      </c>
      <c r="EL152" s="144">
        <f t="shared" si="285"/>
        <v>3000</v>
      </c>
      <c r="EM152" s="144">
        <f t="shared" si="285"/>
        <v>3000</v>
      </c>
      <c r="EN152" s="144">
        <f t="shared" si="285"/>
        <v>3000</v>
      </c>
      <c r="EO152" s="144">
        <f t="shared" si="285"/>
        <v>3000</v>
      </c>
      <c r="EP152" s="144">
        <f t="shared" si="285"/>
        <v>3000</v>
      </c>
      <c r="EQ152" s="144">
        <f t="shared" si="285"/>
        <v>3000</v>
      </c>
      <c r="ER152" s="144">
        <f t="shared" si="285"/>
        <v>3000</v>
      </c>
      <c r="ES152" s="144">
        <f t="shared" si="285"/>
        <v>3000</v>
      </c>
      <c r="ET152" s="144">
        <f t="shared" si="285"/>
        <v>3000</v>
      </c>
      <c r="EU152" s="144">
        <f t="shared" si="285"/>
        <v>3000</v>
      </c>
      <c r="EV152" s="144">
        <f t="shared" si="285"/>
        <v>3000</v>
      </c>
      <c r="EW152" s="144">
        <f t="shared" si="285"/>
        <v>3000</v>
      </c>
      <c r="EX152" s="147">
        <f>PV(0.05,'PV factor'!C45,,-BR152)</f>
        <v>8888.8888888888887</v>
      </c>
      <c r="EY152" s="147">
        <f>PV(0.05,'PV factor'!D45,,-BS152)</f>
        <v>0</v>
      </c>
      <c r="EZ152" s="147">
        <f>PV(0.05,'PV factor'!E45,,-BT152)</f>
        <v>0</v>
      </c>
      <c r="FA152" s="147">
        <f>PV(0.05,'PV factor'!F45,,-BU152)</f>
        <v>0</v>
      </c>
      <c r="FB152" s="147">
        <f>PV(0.05,'PV factor'!G45,,-BV152)</f>
        <v>0</v>
      </c>
      <c r="FC152" s="147">
        <f>PV(0.05,'PV factor'!H45,,-BW152)</f>
        <v>0</v>
      </c>
      <c r="FD152" s="147">
        <f>PV(0.05,'PV factor'!I45,,-BX152)</f>
        <v>0</v>
      </c>
      <c r="FE152" s="147">
        <f>PV(0.05,'PV factor'!J45,,-BY152)</f>
        <v>0</v>
      </c>
      <c r="FF152" s="147">
        <f>PV(0.05,'PV factor'!K45,,-BZ152)</f>
        <v>0</v>
      </c>
      <c r="FG152" s="147">
        <f>PV(0.05,'PV factor'!L45,,-CA152)</f>
        <v>0</v>
      </c>
      <c r="FH152" s="147">
        <f>PV(0.05,'PV factor'!M45,,-CB152)</f>
        <v>0</v>
      </c>
      <c r="FI152" s="147">
        <f>PV(0.05,'PV factor'!N45,,-CC152)</f>
        <v>0</v>
      </c>
      <c r="FJ152" s="147">
        <f>PV(0.05,'PV factor'!O45,,-CD152)</f>
        <v>0</v>
      </c>
      <c r="FK152" s="147">
        <f>PV(0.05,'PV factor'!P45,,-CE152)</f>
        <v>0</v>
      </c>
      <c r="FL152" s="147">
        <f>PV(0.05,'PV factor'!Q45,,-CF152)</f>
        <v>0</v>
      </c>
      <c r="FM152" s="147">
        <f>PV(0.05,'PV factor'!R45,,-CG152)</f>
        <v>0</v>
      </c>
      <c r="FN152" s="147">
        <f>PV(0.05,'PV factor'!S45,,-CH152)</f>
        <v>0</v>
      </c>
      <c r="FO152" s="147">
        <f>PV(0.05,'PV factor'!T45,,-CI152)</f>
        <v>0</v>
      </c>
      <c r="FP152" s="147">
        <f>PV(0.05,'PV factor'!U45,,-CJ152)</f>
        <v>0</v>
      </c>
      <c r="FQ152" s="147">
        <f>PV(0.05,'PV factor'!V45,,-CK152)</f>
        <v>0</v>
      </c>
      <c r="FR152" s="147">
        <f>PV(0.05,'PV factor'!W45,,-CL152)</f>
        <v>0</v>
      </c>
      <c r="FS152" s="147">
        <f>PV(0.05,'PV factor'!X45,,-CM152)</f>
        <v>0</v>
      </c>
      <c r="FT152" s="147">
        <f>PV(0.05,'PV factor'!Y45,,-CN152)</f>
        <v>0</v>
      </c>
      <c r="FU152" s="147">
        <f>PV(0.05,'PV factor'!Z45,,-CO152)</f>
        <v>0</v>
      </c>
      <c r="FV152" s="147">
        <f>PV(0.05,'PV factor'!AA45,,-CP152)</f>
        <v>0</v>
      </c>
      <c r="FW152" s="147">
        <f>PV(0.05,'PV factor'!AB45,,-CQ152)</f>
        <v>0</v>
      </c>
      <c r="FX152" s="147">
        <f>PV(0.05,'PV factor'!AC45,,-CR152)</f>
        <v>0</v>
      </c>
      <c r="FY152" s="147">
        <f>PV(0.05,'PV factor'!AD45,,-CS152)</f>
        <v>0</v>
      </c>
      <c r="FZ152" s="147">
        <f>PV(0.05,'PV factor'!AE45,,-CT152)</f>
        <v>0</v>
      </c>
      <c r="GA152" s="147">
        <f>PV(0.05,'PV factor'!AF45,,-CU152)</f>
        <v>0</v>
      </c>
      <c r="GB152" s="147">
        <f>PV(0.05,'PV factor'!AG45,,-CV152)</f>
        <v>0</v>
      </c>
      <c r="GC152" s="147">
        <f>PV(0.05,'PV factor'!AH45,,-CW152)</f>
        <v>0</v>
      </c>
      <c r="GD152" s="147">
        <f>PV(0.05,'PV factor'!AI45,,-CX152)</f>
        <v>0</v>
      </c>
      <c r="GE152" s="147">
        <f>PV(0.05,'PV factor'!AJ45,,-CY152)</f>
        <v>0</v>
      </c>
      <c r="GF152" s="147">
        <f>PV(0.05,'PV factor'!AK45,,-CZ152)</f>
        <v>0</v>
      </c>
      <c r="GG152" s="147">
        <f>PV(0.05,'PV factor'!AL45,,-DA152)</f>
        <v>0</v>
      </c>
      <c r="GH152" s="147">
        <f>PV(0.05,'PV factor'!AM45,,-DB152)</f>
        <v>0</v>
      </c>
      <c r="GI152" s="147">
        <f>PV(0.05,'PV factor'!AN45,,-DC152)</f>
        <v>0</v>
      </c>
      <c r="GJ152" s="147">
        <f>PV(0.05,'PV factor'!AO45,,-DD152)</f>
        <v>0</v>
      </c>
      <c r="GK152" s="147">
        <f>PV(0.05,'PV factor'!AP45,,-DE152)</f>
        <v>0</v>
      </c>
      <c r="GL152" s="147">
        <f>PV(0.05,'PV factor'!C45,,-DI152)</f>
        <v>2721.0884353741494</v>
      </c>
      <c r="GM152" s="147">
        <f>PV(0.05,'PV factor'!D45,,-DJ152)</f>
        <v>2591.5127955944281</v>
      </c>
      <c r="GN152" s="147">
        <f>PV(0.05,'PV factor'!E45,,-DK152)</f>
        <v>2468.1074243756461</v>
      </c>
      <c r="GO152" s="147">
        <f>PV(0.05,'PV factor'!F45,,-DL152)</f>
        <v>2350.578499405377</v>
      </c>
      <c r="GP152" s="147">
        <f>PV(0.05,'PV factor'!G45,,-DM152)</f>
        <v>2238.6461899098831</v>
      </c>
      <c r="GQ152" s="147">
        <f>PV(0.05,'PV factor'!H45,,-DN152)</f>
        <v>2132.0439903903643</v>
      </c>
      <c r="GR152" s="147">
        <f>PV(0.05,'PV factor'!I45,,-DO152)</f>
        <v>2030.5180860860614</v>
      </c>
      <c r="GS152" s="147">
        <f>PV(0.05,'PV factor'!J45,,-DP152)</f>
        <v>1933.8267486533919</v>
      </c>
      <c r="GT152" s="147">
        <f>PV(0.05,'PV factor'!K45,,-DQ152)</f>
        <v>1841.739760622278</v>
      </c>
      <c r="GU152" s="147">
        <f>PV(0.05,'PV factor'!L45,,-DR152)</f>
        <v>1754.0378672593122</v>
      </c>
      <c r="GV152" s="147">
        <f>PV(0.05,'PV factor'!M45,,-DS152)</f>
        <v>1670.5122545326785</v>
      </c>
      <c r="GW152" s="147">
        <f>PV(0.05,'PV factor'!N45,,-DT152)</f>
        <v>1590.9640519358841</v>
      </c>
      <c r="GX152" s="147">
        <f>PV(0.05,'PV factor'!O45,,-DU152)</f>
        <v>1515.2038589865565</v>
      </c>
      <c r="GY152" s="147">
        <f>PV(0.05,'PV factor'!P45,,-DV152)</f>
        <v>1443.0512942729106</v>
      </c>
      <c r="GZ152" s="147">
        <f>PV(0.05,'PV factor'!Q45,,-DW152)</f>
        <v>1374.3345659742006</v>
      </c>
      <c r="HA152" s="147">
        <f>PV(0.05,'PV factor'!R45,,-DX152)</f>
        <v>1308.8900628325719</v>
      </c>
      <c r="HB152" s="147">
        <f>PV(0.05,'PV factor'!S45,,-DY152)</f>
        <v>1246.5619646024495</v>
      </c>
      <c r="HC152" s="147">
        <f>PV(0.05,'PV factor'!T45,,-DZ152)</f>
        <v>1187.2018710499519</v>
      </c>
      <c r="HD152" s="147">
        <f>PV(0.05,'PV factor'!U45,,-EA152)</f>
        <v>1130.6684486190018</v>
      </c>
      <c r="HE152" s="147">
        <f>PV(0.05,'PV factor'!V45,,-EB152)</f>
        <v>1076.8270939228589</v>
      </c>
      <c r="HF152" s="147">
        <f>PV(0.05,'PV factor'!W45,,-EC152)</f>
        <v>1025.5496132598657</v>
      </c>
      <c r="HG152" s="147">
        <f>PV(0.05,'PV factor'!X45,,-ED152)</f>
        <v>976.713917390348</v>
      </c>
      <c r="HH152" s="147">
        <f>PV(0.05,'PV factor'!Y45,,-EE152)</f>
        <v>930.20373084795062</v>
      </c>
      <c r="HI152" s="147">
        <f>PV(0.05,'PV factor'!Z45,,-EF152)</f>
        <v>885.90831509328632</v>
      </c>
      <c r="HJ152" s="147">
        <f>PV(0.05,'PV factor'!AA45,,-EG152)</f>
        <v>843.72220485074888</v>
      </c>
      <c r="HK152" s="147">
        <f>PV(0.05,'PV factor'!AB45,,-EH152)</f>
        <v>803.54495700071311</v>
      </c>
      <c r="HL152" s="147">
        <f>PV(0.05,'PV factor'!AC45,,-EI152)</f>
        <v>765.28091142925064</v>
      </c>
      <c r="HM152" s="147">
        <f>PV(0.05,'PV factor'!AD45,,-EJ152)</f>
        <v>728.83896326595288</v>
      </c>
      <c r="HN152" s="147">
        <f>PV(0.05,'PV factor'!AE45,,-EK152)</f>
        <v>694.13234596757445</v>
      </c>
      <c r="HO152" s="147">
        <f>PV(0.05,'PV factor'!AF45,,-EL152)</f>
        <v>661.07842473102301</v>
      </c>
      <c r="HP152" s="147">
        <f>PV(0.05,'PV factor'!AG45,,-EM152)</f>
        <v>629.59849974383144</v>
      </c>
      <c r="HQ152" s="147">
        <f>PV(0.05,'PV factor'!AH45,,-EN152)</f>
        <v>599.61761880364907</v>
      </c>
      <c r="HR152" s="147">
        <f>PV(0.05,'PV factor'!AI45,,-EO152)</f>
        <v>571.0643988606181</v>
      </c>
      <c r="HS152" s="147">
        <f>PV(0.05,'PV factor'!AJ45,,-EP152)</f>
        <v>543.87085605773143</v>
      </c>
      <c r="HT152" s="147">
        <f>PV(0.05,'PV factor'!AK45,,-EQ152)</f>
        <v>517.97224386450625</v>
      </c>
      <c r="HU152" s="147">
        <f>PV(0.05,'PV factor'!AL45,,-ER152)</f>
        <v>493.3068989185773</v>
      </c>
      <c r="HV152" s="147">
        <f>PV(0.05,'PV factor'!AM45,,-ES152)</f>
        <v>469.81609420816898</v>
      </c>
      <c r="HW152" s="147">
        <f>PV(0.05,'PV factor'!AN45,,-ET152)</f>
        <v>447.44389924587512</v>
      </c>
      <c r="HX152" s="147">
        <f>PV(0.05,'PV factor'!AO45,,-EU152)</f>
        <v>426.13704690083347</v>
      </c>
      <c r="HY152" s="147">
        <f>PV(0.05,'PV factor'!AP45,,-EV152)</f>
        <v>405.84480657222235</v>
      </c>
      <c r="HZ152" s="147">
        <f t="shared" si="263"/>
        <v>8888.8888888888887</v>
      </c>
      <c r="IA152" s="147">
        <f t="shared" si="264"/>
        <v>22062.09979767089</v>
      </c>
      <c r="IB152" s="401">
        <f t="shared" si="265"/>
        <v>2.4819862272379751</v>
      </c>
    </row>
    <row r="153" spans="1:236" ht="90" customHeight="1" x14ac:dyDescent="0.2">
      <c r="A153" s="161" t="s">
        <v>2267</v>
      </c>
      <c r="B153" s="150" t="s">
        <v>2929</v>
      </c>
      <c r="C153" s="150" t="s">
        <v>2940</v>
      </c>
      <c r="D153" s="148">
        <v>2</v>
      </c>
      <c r="E153" s="150" t="s">
        <v>2941</v>
      </c>
      <c r="F153" s="151" t="s">
        <v>2942</v>
      </c>
      <c r="G153" s="151" t="s">
        <v>2943</v>
      </c>
      <c r="H153" s="79" t="s">
        <v>77</v>
      </c>
      <c r="I153" s="151"/>
      <c r="J153" s="151">
        <v>10</v>
      </c>
      <c r="K153" s="227" t="s">
        <v>79</v>
      </c>
      <c r="L153" s="79">
        <v>53765</v>
      </c>
      <c r="M153" s="79" t="s">
        <v>2944</v>
      </c>
      <c r="N153" s="79" t="s">
        <v>81</v>
      </c>
      <c r="O153" s="79" t="s">
        <v>133</v>
      </c>
      <c r="P153" s="79" t="s">
        <v>134</v>
      </c>
      <c r="Q153" s="112" t="s">
        <v>100</v>
      </c>
      <c r="R153" s="79" t="s">
        <v>108</v>
      </c>
      <c r="S153" s="79" t="s">
        <v>99</v>
      </c>
      <c r="T153" s="79" t="s">
        <v>2933</v>
      </c>
      <c r="U153" s="79" t="s">
        <v>100</v>
      </c>
      <c r="V153" s="81">
        <v>1</v>
      </c>
      <c r="W153" s="149">
        <v>200000</v>
      </c>
      <c r="X153" s="149">
        <v>15000</v>
      </c>
      <c r="Y153" s="149">
        <v>0</v>
      </c>
      <c r="Z153" s="149">
        <v>0</v>
      </c>
      <c r="AA153" s="149">
        <v>0</v>
      </c>
      <c r="AB153" s="149">
        <v>0</v>
      </c>
      <c r="AC153" s="149">
        <v>100000</v>
      </c>
      <c r="AD153" s="149">
        <v>100000</v>
      </c>
      <c r="AE153" s="149">
        <v>0</v>
      </c>
      <c r="AF153" s="168">
        <v>0</v>
      </c>
      <c r="AG153" s="149">
        <v>0</v>
      </c>
      <c r="AH153" s="149">
        <v>0</v>
      </c>
      <c r="AI153" s="88" t="s">
        <v>88</v>
      </c>
      <c r="AJ153" s="149">
        <v>0</v>
      </c>
      <c r="AK153" s="149">
        <v>0</v>
      </c>
      <c r="AL153" s="149">
        <v>0</v>
      </c>
      <c r="AM153" s="149">
        <v>0</v>
      </c>
      <c r="AN153" s="149">
        <v>0</v>
      </c>
      <c r="AO153" s="149">
        <v>0</v>
      </c>
      <c r="AP153" s="149">
        <v>0</v>
      </c>
      <c r="AQ153" s="149">
        <v>0</v>
      </c>
      <c r="AR153" s="149">
        <v>0</v>
      </c>
      <c r="AS153" s="149">
        <v>0</v>
      </c>
      <c r="AT153" s="149">
        <v>0</v>
      </c>
      <c r="AU153" s="168" t="s">
        <v>2945</v>
      </c>
      <c r="AV153" s="230">
        <f t="shared" si="231"/>
        <v>1</v>
      </c>
      <c r="AW153" s="230">
        <f t="shared" si="232"/>
        <v>0</v>
      </c>
      <c r="AX153" s="230" t="str">
        <f t="shared" si="233"/>
        <v>F2</v>
      </c>
      <c r="AY153" s="141">
        <f t="shared" si="234"/>
        <v>7</v>
      </c>
      <c r="AZ153" s="70">
        <f t="shared" si="235"/>
        <v>1</v>
      </c>
      <c r="BA153" s="70">
        <f t="shared" si="236"/>
        <v>1</v>
      </c>
      <c r="BB153" s="70">
        <f t="shared" si="237"/>
        <v>0</v>
      </c>
      <c r="BC153" s="70">
        <f t="shared" si="238"/>
        <v>1</v>
      </c>
      <c r="BD153" s="70">
        <f t="shared" si="239"/>
        <v>1</v>
      </c>
      <c r="BE153" s="70">
        <f t="shared" si="240"/>
        <v>1</v>
      </c>
      <c r="BF153" s="70">
        <f t="shared" si="241"/>
        <v>1</v>
      </c>
      <c r="BG153" s="71">
        <f t="shared" si="242"/>
        <v>0</v>
      </c>
      <c r="BH153" s="71">
        <f t="shared" si="243"/>
        <v>1</v>
      </c>
      <c r="BI153" s="71">
        <f t="shared" si="244"/>
        <v>0</v>
      </c>
      <c r="BJ153" s="71">
        <f t="shared" si="245"/>
        <v>0</v>
      </c>
      <c r="BK153" s="71">
        <f t="shared" si="246"/>
        <v>1</v>
      </c>
      <c r="BL153" s="70">
        <f t="shared" si="247"/>
        <v>0</v>
      </c>
      <c r="BM153" s="70">
        <f t="shared" si="248"/>
        <v>1</v>
      </c>
      <c r="BN153" s="70">
        <f t="shared" si="249"/>
        <v>0</v>
      </c>
      <c r="BO153" s="70">
        <f t="shared" si="250"/>
        <v>1</v>
      </c>
      <c r="BP153" s="144">
        <f t="shared" si="251"/>
        <v>0</v>
      </c>
      <c r="BQ153" s="144">
        <f t="shared" si="252"/>
        <v>0</v>
      </c>
      <c r="BR153" s="144">
        <f t="shared" si="253"/>
        <v>0</v>
      </c>
      <c r="BS153" s="144">
        <f t="shared" si="254"/>
        <v>0</v>
      </c>
      <c r="BT153" s="144">
        <f t="shared" si="255"/>
        <v>100000</v>
      </c>
      <c r="BU153" s="144">
        <f t="shared" si="256"/>
        <v>100000</v>
      </c>
      <c r="BV153" s="144">
        <f t="shared" si="257"/>
        <v>0</v>
      </c>
      <c r="BW153" s="144">
        <f t="shared" si="258"/>
        <v>0</v>
      </c>
      <c r="BX153" s="144">
        <f t="shared" si="259"/>
        <v>0</v>
      </c>
      <c r="BY153" s="144">
        <f t="shared" si="260"/>
        <v>0</v>
      </c>
      <c r="BZ153" s="9">
        <v>0</v>
      </c>
      <c r="CA153" s="9">
        <v>0</v>
      </c>
      <c r="CB153" s="9">
        <v>0</v>
      </c>
      <c r="CC153" s="9">
        <v>0</v>
      </c>
      <c r="CD153" s="9">
        <v>0</v>
      </c>
      <c r="CE153" s="9">
        <v>0</v>
      </c>
      <c r="CF153" s="9">
        <v>0</v>
      </c>
      <c r="CG153" s="9">
        <v>0</v>
      </c>
      <c r="CH153" s="9">
        <v>0</v>
      </c>
      <c r="CI153" s="9">
        <v>0</v>
      </c>
      <c r="CJ153" s="9">
        <v>0</v>
      </c>
      <c r="CK153" s="9">
        <v>0</v>
      </c>
      <c r="CL153" s="9">
        <v>0</v>
      </c>
      <c r="CM153" s="9">
        <v>0</v>
      </c>
      <c r="CN153" s="9">
        <v>0</v>
      </c>
      <c r="CO153" s="9">
        <v>0</v>
      </c>
      <c r="CP153" s="9">
        <v>0</v>
      </c>
      <c r="CQ153" s="9">
        <v>0</v>
      </c>
      <c r="CR153" s="9">
        <v>0</v>
      </c>
      <c r="CS153" s="9">
        <v>0</v>
      </c>
      <c r="CT153" s="9">
        <v>0</v>
      </c>
      <c r="CU153" s="9">
        <v>0</v>
      </c>
      <c r="CV153" s="9">
        <v>0</v>
      </c>
      <c r="CW153" s="9">
        <v>0</v>
      </c>
      <c r="CX153" s="9">
        <v>0</v>
      </c>
      <c r="CY153" s="9">
        <v>0</v>
      </c>
      <c r="CZ153" s="9">
        <v>0</v>
      </c>
      <c r="DA153" s="9">
        <v>0</v>
      </c>
      <c r="DB153" s="9">
        <v>0</v>
      </c>
      <c r="DC153" s="9">
        <v>0</v>
      </c>
      <c r="DD153" s="9">
        <v>0</v>
      </c>
      <c r="DE153" s="9">
        <v>0</v>
      </c>
      <c r="DF153" s="9">
        <v>0</v>
      </c>
      <c r="DG153" s="144">
        <f t="shared" si="261"/>
        <v>53765</v>
      </c>
      <c r="DH153" s="144">
        <f t="shared" ref="DH153:EW153" si="286">DG153</f>
        <v>53765</v>
      </c>
      <c r="DI153" s="144">
        <f t="shared" si="286"/>
        <v>53765</v>
      </c>
      <c r="DJ153" s="144">
        <f t="shared" si="286"/>
        <v>53765</v>
      </c>
      <c r="DK153" s="144">
        <f t="shared" si="286"/>
        <v>53765</v>
      </c>
      <c r="DL153" s="144">
        <f t="shared" si="286"/>
        <v>53765</v>
      </c>
      <c r="DM153" s="144">
        <f t="shared" si="286"/>
        <v>53765</v>
      </c>
      <c r="DN153" s="144">
        <f t="shared" si="286"/>
        <v>53765</v>
      </c>
      <c r="DO153" s="144">
        <f t="shared" si="286"/>
        <v>53765</v>
      </c>
      <c r="DP153" s="144">
        <f t="shared" si="286"/>
        <v>53765</v>
      </c>
      <c r="DQ153" s="144">
        <f t="shared" si="286"/>
        <v>53765</v>
      </c>
      <c r="DR153" s="144">
        <f t="shared" si="286"/>
        <v>53765</v>
      </c>
      <c r="DS153" s="144">
        <f t="shared" si="286"/>
        <v>53765</v>
      </c>
      <c r="DT153" s="144">
        <f t="shared" si="286"/>
        <v>53765</v>
      </c>
      <c r="DU153" s="144">
        <f t="shared" si="286"/>
        <v>53765</v>
      </c>
      <c r="DV153" s="144">
        <f t="shared" si="286"/>
        <v>53765</v>
      </c>
      <c r="DW153" s="144">
        <f t="shared" si="286"/>
        <v>53765</v>
      </c>
      <c r="DX153" s="144">
        <f t="shared" si="286"/>
        <v>53765</v>
      </c>
      <c r="DY153" s="144">
        <f t="shared" si="286"/>
        <v>53765</v>
      </c>
      <c r="DZ153" s="144">
        <f t="shared" si="286"/>
        <v>53765</v>
      </c>
      <c r="EA153" s="144">
        <f t="shared" si="286"/>
        <v>53765</v>
      </c>
      <c r="EB153" s="144">
        <f t="shared" si="286"/>
        <v>53765</v>
      </c>
      <c r="EC153" s="144">
        <f t="shared" si="286"/>
        <v>53765</v>
      </c>
      <c r="ED153" s="144">
        <f t="shared" si="286"/>
        <v>53765</v>
      </c>
      <c r="EE153" s="144">
        <f t="shared" si="286"/>
        <v>53765</v>
      </c>
      <c r="EF153" s="144">
        <f t="shared" si="286"/>
        <v>53765</v>
      </c>
      <c r="EG153" s="144">
        <f t="shared" si="286"/>
        <v>53765</v>
      </c>
      <c r="EH153" s="144">
        <f t="shared" si="286"/>
        <v>53765</v>
      </c>
      <c r="EI153" s="144">
        <f t="shared" si="286"/>
        <v>53765</v>
      </c>
      <c r="EJ153" s="144">
        <f t="shared" si="286"/>
        <v>53765</v>
      </c>
      <c r="EK153" s="144">
        <f t="shared" si="286"/>
        <v>53765</v>
      </c>
      <c r="EL153" s="144">
        <f t="shared" si="286"/>
        <v>53765</v>
      </c>
      <c r="EM153" s="144">
        <f t="shared" si="286"/>
        <v>53765</v>
      </c>
      <c r="EN153" s="144">
        <f t="shared" si="286"/>
        <v>53765</v>
      </c>
      <c r="EO153" s="144">
        <f t="shared" si="286"/>
        <v>53765</v>
      </c>
      <c r="EP153" s="144">
        <f t="shared" si="286"/>
        <v>53765</v>
      </c>
      <c r="EQ153" s="144">
        <f t="shared" si="286"/>
        <v>53765</v>
      </c>
      <c r="ER153" s="144">
        <f t="shared" si="286"/>
        <v>53765</v>
      </c>
      <c r="ES153" s="144">
        <f t="shared" si="286"/>
        <v>53765</v>
      </c>
      <c r="ET153" s="144">
        <f t="shared" si="286"/>
        <v>53765</v>
      </c>
      <c r="EU153" s="144">
        <f t="shared" si="286"/>
        <v>53765</v>
      </c>
      <c r="EV153" s="144">
        <f t="shared" si="286"/>
        <v>53765</v>
      </c>
      <c r="EW153" s="144">
        <f t="shared" si="286"/>
        <v>53765</v>
      </c>
      <c r="EX153" s="147">
        <f>PV(0.05,'PV factor'!C424,,-BR153)</f>
        <v>0</v>
      </c>
      <c r="EY153" s="147">
        <f>PV(0.05,'PV factor'!D424,,-BS153)</f>
        <v>0</v>
      </c>
      <c r="EZ153" s="147">
        <f>PV(0.05,'PV factor'!E424,,-BT153)</f>
        <v>82270.247479188198</v>
      </c>
      <c r="FA153" s="147">
        <f>PV(0.05,'PV factor'!F424,,-BU153)</f>
        <v>78352.616646845898</v>
      </c>
      <c r="FB153" s="147">
        <f>PV(0.05,'PV factor'!G424,,-BV153)</f>
        <v>0</v>
      </c>
      <c r="FC153" s="147">
        <f>PV(0.05,'PV factor'!H424,,-BW153)</f>
        <v>0</v>
      </c>
      <c r="FD153" s="147">
        <f>PV(0.05,'PV factor'!I424,,-BX153)</f>
        <v>0</v>
      </c>
      <c r="FE153" s="147">
        <f>PV(0.05,'PV factor'!J424,,-BY153)</f>
        <v>0</v>
      </c>
      <c r="FF153" s="147">
        <f>PV(0.05,'PV factor'!K424,,-BZ153)</f>
        <v>0</v>
      </c>
      <c r="FG153" s="147">
        <f>PV(0.05,'PV factor'!L424,,-CA153)</f>
        <v>0</v>
      </c>
      <c r="FH153" s="147">
        <f>PV(0.05,'PV factor'!M424,,-CB153)</f>
        <v>0</v>
      </c>
      <c r="FI153" s="147">
        <f>PV(0.05,'PV factor'!N424,,-CC153)</f>
        <v>0</v>
      </c>
      <c r="FJ153" s="147">
        <f>PV(0.05,'PV factor'!O424,,-CD153)</f>
        <v>0</v>
      </c>
      <c r="FK153" s="147">
        <f>PV(0.05,'PV factor'!P424,,-CE153)</f>
        <v>0</v>
      </c>
      <c r="FL153" s="147">
        <f>PV(0.05,'PV factor'!Q424,,-CF153)</f>
        <v>0</v>
      </c>
      <c r="FM153" s="147">
        <f>PV(0.05,'PV factor'!R424,,-CG153)</f>
        <v>0</v>
      </c>
      <c r="FN153" s="147">
        <f>PV(0.05,'PV factor'!S424,,-CH153)</f>
        <v>0</v>
      </c>
      <c r="FO153" s="147">
        <f>PV(0.05,'PV factor'!T424,,-CI153)</f>
        <v>0</v>
      </c>
      <c r="FP153" s="147">
        <f>PV(0.05,'PV factor'!U424,,-CJ153)</f>
        <v>0</v>
      </c>
      <c r="FQ153" s="147">
        <f>PV(0.05,'PV factor'!V424,,-CK153)</f>
        <v>0</v>
      </c>
      <c r="FR153" s="147">
        <f>PV(0.05,'PV factor'!W424,,-CL153)</f>
        <v>0</v>
      </c>
      <c r="FS153" s="147">
        <f>PV(0.05,'PV factor'!X424,,-CM153)</f>
        <v>0</v>
      </c>
      <c r="FT153" s="147">
        <f>PV(0.05,'PV factor'!Y424,,-CN153)</f>
        <v>0</v>
      </c>
      <c r="FU153" s="147">
        <f>PV(0.05,'PV factor'!Z424,,-CO153)</f>
        <v>0</v>
      </c>
      <c r="FV153" s="147">
        <f>PV(0.05,'PV factor'!AA424,,-CP153)</f>
        <v>0</v>
      </c>
      <c r="FW153" s="147">
        <f>PV(0.05,'PV factor'!AB424,,-CQ153)</f>
        <v>0</v>
      </c>
      <c r="FX153" s="147">
        <f>PV(0.05,'PV factor'!AC424,,-CR153)</f>
        <v>0</v>
      </c>
      <c r="FY153" s="147">
        <f>PV(0.05,'PV factor'!AD424,,-CS153)</f>
        <v>0</v>
      </c>
      <c r="FZ153" s="147">
        <f>PV(0.05,'PV factor'!AE424,,-CT153)</f>
        <v>0</v>
      </c>
      <c r="GA153" s="147">
        <f>PV(0.05,'PV factor'!AF424,,-CU153)</f>
        <v>0</v>
      </c>
      <c r="GB153" s="147">
        <f>PV(0.05,'PV factor'!AG424,,-CV153)</f>
        <v>0</v>
      </c>
      <c r="GC153" s="147">
        <f>PV(0.05,'PV factor'!AH424,,-CW153)</f>
        <v>0</v>
      </c>
      <c r="GD153" s="147">
        <f>PV(0.05,'PV factor'!AI424,,-CX153)</f>
        <v>0</v>
      </c>
      <c r="GE153" s="147">
        <f>PV(0.05,'PV factor'!AJ424,,-CY153)</f>
        <v>0</v>
      </c>
      <c r="GF153" s="147">
        <f>PV(0.05,'PV factor'!AK424,,-CZ153)</f>
        <v>0</v>
      </c>
      <c r="GG153" s="147">
        <f>PV(0.05,'PV factor'!AL424,,-DA153)</f>
        <v>0</v>
      </c>
      <c r="GH153" s="147">
        <f>PV(0.05,'PV factor'!AM424,,-DB153)</f>
        <v>0</v>
      </c>
      <c r="GI153" s="147">
        <f>PV(0.05,'PV factor'!AN424,,-DC153)</f>
        <v>0</v>
      </c>
      <c r="GJ153" s="147">
        <f>PV(0.05,'PV factor'!AO424,,-DD153)</f>
        <v>0</v>
      </c>
      <c r="GK153" s="147">
        <f>PV(0.05,'PV factor'!AP424,,-DE153)</f>
        <v>0</v>
      </c>
      <c r="GL153" s="147">
        <f>PV(0.05,'PV factor'!C424,,-DI153)</f>
        <v>48766.439909297049</v>
      </c>
      <c r="GM153" s="147">
        <f>PV(0.05,'PV factor'!D424,,-DJ153)</f>
        <v>46444.228485044805</v>
      </c>
      <c r="GN153" s="147">
        <f>PV(0.05,'PV factor'!E424,,-DK153)</f>
        <v>44232.598557185534</v>
      </c>
      <c r="GO153" s="147">
        <f>PV(0.05,'PV factor'!F424,,-DL153)</f>
        <v>42126.284340176695</v>
      </c>
      <c r="GP153" s="147">
        <f>PV(0.05,'PV factor'!G424,,-DM153)</f>
        <v>40120.270800168284</v>
      </c>
      <c r="GQ153" s="147">
        <f>PV(0.05,'PV factor'!H424,,-DN153)</f>
        <v>38209.781714445977</v>
      </c>
      <c r="GR153" s="147">
        <f>PV(0.05,'PV factor'!I424,,-DO153)</f>
        <v>36390.268299472365</v>
      </c>
      <c r="GS153" s="147">
        <f>PV(0.05,'PV factor'!J424,,-DP153)</f>
        <v>34657.398380449871</v>
      </c>
      <c r="GT153" s="147">
        <f>PV(0.05,'PV factor'!K424,,-DQ153)</f>
        <v>33007.046076618928</v>
      </c>
      <c r="GU153" s="147">
        <f>PV(0.05,'PV factor'!L424,,-DR153)</f>
        <v>31435.281977732306</v>
      </c>
      <c r="GV153" s="147">
        <f>PV(0.05,'PV factor'!M424,,-DS153)</f>
        <v>29938.363788316488</v>
      </c>
      <c r="GW153" s="147">
        <f>PV(0.05,'PV factor'!N424,,-DT153)</f>
        <v>28512.727417444268</v>
      </c>
      <c r="GX153" s="147">
        <f>PV(0.05,'PV factor'!O424,,-DU153)</f>
        <v>27154.978492804072</v>
      </c>
      <c r="GY153" s="147">
        <f>PV(0.05,'PV factor'!P424,,-DV153)</f>
        <v>25861.884278861013</v>
      </c>
      <c r="GZ153" s="147">
        <f>PV(0.05,'PV factor'!Q424,,-DW153)</f>
        <v>24630.365979867634</v>
      </c>
      <c r="HA153" s="147">
        <f>PV(0.05,'PV factor'!R424,,-DX153)</f>
        <v>23457.491409397742</v>
      </c>
      <c r="HB153" s="147">
        <f>PV(0.05,'PV factor'!S424,,-DY153)</f>
        <v>22340.468008950233</v>
      </c>
      <c r="HC153" s="147">
        <f>PV(0.05,'PV factor'!T424,,-DZ153)</f>
        <v>21276.636199000219</v>
      </c>
      <c r="HD153" s="147">
        <f>PV(0.05,'PV factor'!U424,,-EA153)</f>
        <v>20263.463046666879</v>
      </c>
      <c r="HE153" s="147">
        <f>PV(0.05,'PV factor'!V424,,-EB153)</f>
        <v>19298.536234920837</v>
      </c>
      <c r="HF153" s="147">
        <f>PV(0.05,'PV factor'!W424,,-EC153)</f>
        <v>18379.558318972227</v>
      </c>
      <c r="HG153" s="147">
        <f>PV(0.05,'PV factor'!X424,,-ED153)</f>
        <v>17504.341256164022</v>
      </c>
      <c r="HH153" s="147">
        <f>PV(0.05,'PV factor'!Y424,,-EE153)</f>
        <v>16670.801196346689</v>
      </c>
      <c r="HI153" s="147">
        <f>PV(0.05,'PV factor'!Z424,,-EF153)</f>
        <v>15876.953520330178</v>
      </c>
      <c r="HJ153" s="147">
        <f>PV(0.05,'PV factor'!AA424,,-EG153)</f>
        <v>15120.90811460017</v>
      </c>
      <c r="HK153" s="147">
        <f>PV(0.05,'PV factor'!AB424,,-EH153)</f>
        <v>14400.864871047779</v>
      </c>
      <c r="HL153" s="147">
        <f>PV(0.05,'PV factor'!AC424,,-EI153)</f>
        <v>13715.109400997888</v>
      </c>
      <c r="HM153" s="147">
        <f>PV(0.05,'PV factor'!AD424,,-EJ153)</f>
        <v>13062.008953331318</v>
      </c>
      <c r="HN153" s="147">
        <f>PV(0.05,'PV factor'!AE424,,-EK153)</f>
        <v>12440.008526982214</v>
      </c>
      <c r="HO153" s="147">
        <f>PV(0.05,'PV factor'!AF424,,-EL153)</f>
        <v>11847.627168554483</v>
      </c>
      <c r="HP153" s="147">
        <f>PV(0.05,'PV factor'!AG424,,-EM153)</f>
        <v>11283.454446242367</v>
      </c>
      <c r="HQ153" s="147">
        <f>PV(0.05,'PV factor'!AH424,,-EN153)</f>
        <v>10746.147091659397</v>
      </c>
      <c r="HR153" s="147">
        <f>PV(0.05,'PV factor'!AI424,,-EO153)</f>
        <v>10234.425801580377</v>
      </c>
      <c r="HS153" s="147">
        <f>PV(0.05,'PV factor'!AJ424,,-EP153)</f>
        <v>9747.0721919813113</v>
      </c>
      <c r="HT153" s="147">
        <f>PV(0.05,'PV factor'!AK424,,-EQ153)</f>
        <v>9282.9258971250601</v>
      </c>
      <c r="HU153" s="147">
        <f>PV(0.05,'PV factor'!AL424,,-ER153)</f>
        <v>8840.8818067857701</v>
      </c>
      <c r="HV153" s="147">
        <f>PV(0.05,'PV factor'!AM424,,-ES153)</f>
        <v>8419.8874350340684</v>
      </c>
      <c r="HW153" s="147">
        <f>PV(0.05,'PV factor'!AN424,,-ET153)</f>
        <v>8018.9404143181582</v>
      </c>
      <c r="HX153" s="147">
        <f>PV(0.05,'PV factor'!AO424,,-EU153)</f>
        <v>7637.0861088744377</v>
      </c>
      <c r="HY153" s="147">
        <f>PV(0.05,'PV factor'!AP424,,-EV153)</f>
        <v>7273.4153417851785</v>
      </c>
      <c r="HZ153" s="147">
        <f t="shared" si="263"/>
        <v>160622.86412603408</v>
      </c>
      <c r="IA153" s="147">
        <f t="shared" si="264"/>
        <v>395389.59854059183</v>
      </c>
      <c r="IB153" s="401">
        <f t="shared" si="265"/>
        <v>2.4616022176665089</v>
      </c>
    </row>
    <row r="154" spans="1:236" ht="90" customHeight="1" x14ac:dyDescent="0.2">
      <c r="A154" s="161" t="s">
        <v>2267</v>
      </c>
      <c r="B154" s="150" t="s">
        <v>2721</v>
      </c>
      <c r="C154" s="150" t="s">
        <v>2199</v>
      </c>
      <c r="D154" s="148">
        <v>3</v>
      </c>
      <c r="E154" s="150" t="s">
        <v>2727</v>
      </c>
      <c r="F154" s="151" t="s">
        <v>2728</v>
      </c>
      <c r="G154" s="151" t="s">
        <v>2729</v>
      </c>
      <c r="H154" s="79" t="s">
        <v>77</v>
      </c>
      <c r="I154" s="151" t="s">
        <v>316</v>
      </c>
      <c r="J154" s="151">
        <v>40</v>
      </c>
      <c r="K154" s="227" t="s">
        <v>94</v>
      </c>
      <c r="L154" s="79">
        <v>2720</v>
      </c>
      <c r="M154" s="79" t="s">
        <v>2730</v>
      </c>
      <c r="N154" s="79" t="s">
        <v>81</v>
      </c>
      <c r="O154" s="13" t="s">
        <v>217</v>
      </c>
      <c r="P154" s="79" t="s">
        <v>218</v>
      </c>
      <c r="Q154" s="112" t="s">
        <v>100</v>
      </c>
      <c r="R154" s="79" t="s">
        <v>108</v>
      </c>
      <c r="S154" s="79" t="s">
        <v>99</v>
      </c>
      <c r="T154" s="79" t="s">
        <v>2731</v>
      </c>
      <c r="U154" s="79" t="s">
        <v>100</v>
      </c>
      <c r="V154" s="81">
        <v>1</v>
      </c>
      <c r="W154" s="149">
        <v>0</v>
      </c>
      <c r="X154" s="149">
        <v>0</v>
      </c>
      <c r="Y154" s="149">
        <v>0</v>
      </c>
      <c r="Z154" s="149">
        <v>0</v>
      </c>
      <c r="AA154" s="149">
        <v>0</v>
      </c>
      <c r="AB154" s="149">
        <v>0</v>
      </c>
      <c r="AC154" s="149">
        <v>0</v>
      </c>
      <c r="AD154" s="149">
        <v>0</v>
      </c>
      <c r="AE154" s="149">
        <v>0</v>
      </c>
      <c r="AF154" s="149">
        <v>0</v>
      </c>
      <c r="AG154" s="149">
        <v>0</v>
      </c>
      <c r="AH154" s="149">
        <v>0</v>
      </c>
      <c r="AI154" s="88" t="s">
        <v>88</v>
      </c>
      <c r="AJ154" s="149">
        <v>20000</v>
      </c>
      <c r="AK154" s="149">
        <v>0</v>
      </c>
      <c r="AL154" s="149">
        <v>0</v>
      </c>
      <c r="AM154" s="149">
        <v>20000</v>
      </c>
      <c r="AN154" s="149">
        <v>0</v>
      </c>
      <c r="AO154" s="149">
        <v>0</v>
      </c>
      <c r="AP154" s="149">
        <v>0</v>
      </c>
      <c r="AQ154" s="149">
        <v>0</v>
      </c>
      <c r="AR154" s="149">
        <v>0</v>
      </c>
      <c r="AS154" s="149">
        <v>0</v>
      </c>
      <c r="AT154" s="149">
        <v>0</v>
      </c>
      <c r="AU154" s="151"/>
      <c r="AV154" s="230">
        <f t="shared" si="231"/>
        <v>1</v>
      </c>
      <c r="AW154" s="230">
        <f t="shared" si="232"/>
        <v>0</v>
      </c>
      <c r="AX154" s="230" t="str">
        <f t="shared" si="233"/>
        <v>B3</v>
      </c>
      <c r="AY154" s="141">
        <f t="shared" si="234"/>
        <v>8</v>
      </c>
      <c r="AZ154" s="70">
        <f t="shared" si="235"/>
        <v>1</v>
      </c>
      <c r="BA154" s="70">
        <f t="shared" si="236"/>
        <v>1</v>
      </c>
      <c r="BB154" s="70">
        <f t="shared" si="237"/>
        <v>0</v>
      </c>
      <c r="BC154" s="70">
        <f t="shared" si="238"/>
        <v>1</v>
      </c>
      <c r="BD154" s="70">
        <f t="shared" si="239"/>
        <v>1</v>
      </c>
      <c r="BE154" s="70">
        <f t="shared" si="240"/>
        <v>1</v>
      </c>
      <c r="BF154" s="70">
        <f t="shared" si="241"/>
        <v>1</v>
      </c>
      <c r="BG154" s="71">
        <f t="shared" si="242"/>
        <v>0</v>
      </c>
      <c r="BH154" s="71">
        <f t="shared" si="243"/>
        <v>1</v>
      </c>
      <c r="BI154" s="71">
        <f t="shared" si="244"/>
        <v>0</v>
      </c>
      <c r="BJ154" s="71">
        <f t="shared" si="245"/>
        <v>0</v>
      </c>
      <c r="BK154" s="71">
        <f t="shared" si="246"/>
        <v>1</v>
      </c>
      <c r="BL154" s="70">
        <f t="shared" si="247"/>
        <v>1</v>
      </c>
      <c r="BM154" s="70">
        <f t="shared" si="248"/>
        <v>1</v>
      </c>
      <c r="BN154" s="70">
        <f t="shared" si="249"/>
        <v>0</v>
      </c>
      <c r="BO154" s="70">
        <f t="shared" si="250"/>
        <v>1</v>
      </c>
      <c r="BP154" s="144">
        <f t="shared" si="251"/>
        <v>0</v>
      </c>
      <c r="BQ154" s="144">
        <f t="shared" si="252"/>
        <v>0</v>
      </c>
      <c r="BR154" s="144">
        <f t="shared" si="253"/>
        <v>20000</v>
      </c>
      <c r="BS154" s="144">
        <f t="shared" si="254"/>
        <v>0</v>
      </c>
      <c r="BT154" s="144">
        <f t="shared" si="255"/>
        <v>0</v>
      </c>
      <c r="BU154" s="144">
        <f t="shared" si="256"/>
        <v>0</v>
      </c>
      <c r="BV154" s="144">
        <f t="shared" si="257"/>
        <v>0</v>
      </c>
      <c r="BW154" s="144">
        <f t="shared" si="258"/>
        <v>0</v>
      </c>
      <c r="BX154" s="144">
        <f t="shared" si="259"/>
        <v>0</v>
      </c>
      <c r="BY154" s="144">
        <f t="shared" si="260"/>
        <v>0</v>
      </c>
      <c r="BZ154" s="9">
        <v>0</v>
      </c>
      <c r="CA154" s="9">
        <v>0</v>
      </c>
      <c r="CB154" s="9">
        <v>0</v>
      </c>
      <c r="CC154" s="9">
        <v>0</v>
      </c>
      <c r="CD154" s="9">
        <v>0</v>
      </c>
      <c r="CE154" s="9">
        <v>0</v>
      </c>
      <c r="CF154" s="9">
        <v>0</v>
      </c>
      <c r="CG154" s="9">
        <v>0</v>
      </c>
      <c r="CH154" s="9">
        <v>0</v>
      </c>
      <c r="CI154" s="9">
        <v>0</v>
      </c>
      <c r="CJ154" s="9">
        <v>0</v>
      </c>
      <c r="CK154" s="9">
        <v>0</v>
      </c>
      <c r="CL154" s="9">
        <v>0</v>
      </c>
      <c r="CM154" s="9">
        <v>0</v>
      </c>
      <c r="CN154" s="9">
        <v>0</v>
      </c>
      <c r="CO154" s="9">
        <v>0</v>
      </c>
      <c r="CP154" s="9">
        <v>0</v>
      </c>
      <c r="CQ154" s="9">
        <v>0</v>
      </c>
      <c r="CR154" s="9">
        <v>0</v>
      </c>
      <c r="CS154" s="9">
        <v>0</v>
      </c>
      <c r="CT154" s="9">
        <v>0</v>
      </c>
      <c r="CU154" s="9">
        <v>0</v>
      </c>
      <c r="CV154" s="9">
        <v>0</v>
      </c>
      <c r="CW154" s="9">
        <v>0</v>
      </c>
      <c r="CX154" s="9">
        <v>0</v>
      </c>
      <c r="CY154" s="9">
        <v>0</v>
      </c>
      <c r="CZ154" s="9">
        <v>0</v>
      </c>
      <c r="DA154" s="9">
        <v>0</v>
      </c>
      <c r="DB154" s="9">
        <v>0</v>
      </c>
      <c r="DC154" s="9">
        <v>0</v>
      </c>
      <c r="DD154" s="9">
        <v>0</v>
      </c>
      <c r="DE154" s="9">
        <v>0</v>
      </c>
      <c r="DF154" s="9">
        <v>0</v>
      </c>
      <c r="DG154" s="144">
        <f t="shared" si="261"/>
        <v>2720</v>
      </c>
      <c r="DH154" s="144">
        <f t="shared" ref="DH154:EW154" si="287">DG154</f>
        <v>2720</v>
      </c>
      <c r="DI154" s="144">
        <f t="shared" si="287"/>
        <v>2720</v>
      </c>
      <c r="DJ154" s="144">
        <f t="shared" si="287"/>
        <v>2720</v>
      </c>
      <c r="DK154" s="144">
        <f t="shared" si="287"/>
        <v>2720</v>
      </c>
      <c r="DL154" s="144">
        <f t="shared" si="287"/>
        <v>2720</v>
      </c>
      <c r="DM154" s="144">
        <f t="shared" si="287"/>
        <v>2720</v>
      </c>
      <c r="DN154" s="144">
        <f t="shared" si="287"/>
        <v>2720</v>
      </c>
      <c r="DO154" s="144">
        <f t="shared" si="287"/>
        <v>2720</v>
      </c>
      <c r="DP154" s="144">
        <f t="shared" si="287"/>
        <v>2720</v>
      </c>
      <c r="DQ154" s="144">
        <f t="shared" si="287"/>
        <v>2720</v>
      </c>
      <c r="DR154" s="144">
        <f t="shared" si="287"/>
        <v>2720</v>
      </c>
      <c r="DS154" s="144">
        <f t="shared" si="287"/>
        <v>2720</v>
      </c>
      <c r="DT154" s="144">
        <f t="shared" si="287"/>
        <v>2720</v>
      </c>
      <c r="DU154" s="144">
        <f t="shared" si="287"/>
        <v>2720</v>
      </c>
      <c r="DV154" s="144">
        <f t="shared" si="287"/>
        <v>2720</v>
      </c>
      <c r="DW154" s="144">
        <f t="shared" si="287"/>
        <v>2720</v>
      </c>
      <c r="DX154" s="144">
        <f t="shared" si="287"/>
        <v>2720</v>
      </c>
      <c r="DY154" s="144">
        <f t="shared" si="287"/>
        <v>2720</v>
      </c>
      <c r="DZ154" s="144">
        <f t="shared" si="287"/>
        <v>2720</v>
      </c>
      <c r="EA154" s="144">
        <f t="shared" si="287"/>
        <v>2720</v>
      </c>
      <c r="EB154" s="144">
        <f t="shared" si="287"/>
        <v>2720</v>
      </c>
      <c r="EC154" s="144">
        <f t="shared" si="287"/>
        <v>2720</v>
      </c>
      <c r="ED154" s="144">
        <f t="shared" si="287"/>
        <v>2720</v>
      </c>
      <c r="EE154" s="144">
        <f t="shared" si="287"/>
        <v>2720</v>
      </c>
      <c r="EF154" s="144">
        <f t="shared" si="287"/>
        <v>2720</v>
      </c>
      <c r="EG154" s="144">
        <f t="shared" si="287"/>
        <v>2720</v>
      </c>
      <c r="EH154" s="144">
        <f t="shared" si="287"/>
        <v>2720</v>
      </c>
      <c r="EI154" s="144">
        <f t="shared" si="287"/>
        <v>2720</v>
      </c>
      <c r="EJ154" s="144">
        <f t="shared" si="287"/>
        <v>2720</v>
      </c>
      <c r="EK154" s="144">
        <f t="shared" si="287"/>
        <v>2720</v>
      </c>
      <c r="EL154" s="144">
        <f t="shared" si="287"/>
        <v>2720</v>
      </c>
      <c r="EM154" s="144">
        <f t="shared" si="287"/>
        <v>2720</v>
      </c>
      <c r="EN154" s="144">
        <f t="shared" si="287"/>
        <v>2720</v>
      </c>
      <c r="EO154" s="144">
        <f t="shared" si="287"/>
        <v>2720</v>
      </c>
      <c r="EP154" s="144">
        <f t="shared" si="287"/>
        <v>2720</v>
      </c>
      <c r="EQ154" s="144">
        <f t="shared" si="287"/>
        <v>2720</v>
      </c>
      <c r="ER154" s="144">
        <f t="shared" si="287"/>
        <v>2720</v>
      </c>
      <c r="ES154" s="144">
        <f t="shared" si="287"/>
        <v>2720</v>
      </c>
      <c r="ET154" s="144">
        <f t="shared" si="287"/>
        <v>2720</v>
      </c>
      <c r="EU154" s="144">
        <f t="shared" si="287"/>
        <v>2720</v>
      </c>
      <c r="EV154" s="144">
        <f t="shared" si="287"/>
        <v>2720</v>
      </c>
      <c r="EW154" s="144">
        <f t="shared" si="287"/>
        <v>2720</v>
      </c>
      <c r="EX154" s="147">
        <f>PV(0.05,'PV factor'!C374,,-BR154)</f>
        <v>18140.589569160999</v>
      </c>
      <c r="EY154" s="147">
        <f>PV(0.05,'PV factor'!D374,,-BS154)</f>
        <v>0</v>
      </c>
      <c r="EZ154" s="147">
        <f>PV(0.05,'PV factor'!E374,,-BT154)</f>
        <v>0</v>
      </c>
      <c r="FA154" s="147">
        <f>PV(0.05,'PV factor'!F374,,-BU154)</f>
        <v>0</v>
      </c>
      <c r="FB154" s="147">
        <f>PV(0.05,'PV factor'!G374,,-BV154)</f>
        <v>0</v>
      </c>
      <c r="FC154" s="147">
        <f>PV(0.05,'PV factor'!H374,,-BW154)</f>
        <v>0</v>
      </c>
      <c r="FD154" s="147">
        <f>PV(0.05,'PV factor'!I374,,-BX154)</f>
        <v>0</v>
      </c>
      <c r="FE154" s="147">
        <f>PV(0.05,'PV factor'!J374,,-BY154)</f>
        <v>0</v>
      </c>
      <c r="FF154" s="147">
        <f>PV(0.05,'PV factor'!K374,,-BZ154)</f>
        <v>0</v>
      </c>
      <c r="FG154" s="147">
        <f>PV(0.05,'PV factor'!L374,,-CA154)</f>
        <v>0</v>
      </c>
      <c r="FH154" s="147">
        <f>PV(0.05,'PV factor'!M374,,-CB154)</f>
        <v>0</v>
      </c>
      <c r="FI154" s="147">
        <f>PV(0.05,'PV factor'!N374,,-CC154)</f>
        <v>0</v>
      </c>
      <c r="FJ154" s="147">
        <f>PV(0.05,'PV factor'!O374,,-CD154)</f>
        <v>0</v>
      </c>
      <c r="FK154" s="147">
        <f>PV(0.05,'PV factor'!P374,,-CE154)</f>
        <v>0</v>
      </c>
      <c r="FL154" s="147">
        <f>PV(0.05,'PV factor'!Q374,,-CF154)</f>
        <v>0</v>
      </c>
      <c r="FM154" s="147">
        <f>PV(0.05,'PV factor'!R374,,-CG154)</f>
        <v>0</v>
      </c>
      <c r="FN154" s="147">
        <f>PV(0.05,'PV factor'!S374,,-CH154)</f>
        <v>0</v>
      </c>
      <c r="FO154" s="147">
        <f>PV(0.05,'PV factor'!T374,,-CI154)</f>
        <v>0</v>
      </c>
      <c r="FP154" s="147">
        <f>PV(0.05,'PV factor'!U374,,-CJ154)</f>
        <v>0</v>
      </c>
      <c r="FQ154" s="147">
        <f>PV(0.05,'PV factor'!V374,,-CK154)</f>
        <v>0</v>
      </c>
      <c r="FR154" s="147">
        <f>PV(0.05,'PV factor'!W374,,-CL154)</f>
        <v>0</v>
      </c>
      <c r="FS154" s="147">
        <f>PV(0.05,'PV factor'!X374,,-CM154)</f>
        <v>0</v>
      </c>
      <c r="FT154" s="147">
        <f>PV(0.05,'PV factor'!Y374,,-CN154)</f>
        <v>0</v>
      </c>
      <c r="FU154" s="147">
        <f>PV(0.05,'PV factor'!Z374,,-CO154)</f>
        <v>0</v>
      </c>
      <c r="FV154" s="147">
        <f>PV(0.05,'PV factor'!AA374,,-CP154)</f>
        <v>0</v>
      </c>
      <c r="FW154" s="147">
        <f>PV(0.05,'PV factor'!AB374,,-CQ154)</f>
        <v>0</v>
      </c>
      <c r="FX154" s="147">
        <f>PV(0.05,'PV factor'!AC374,,-CR154)</f>
        <v>0</v>
      </c>
      <c r="FY154" s="147">
        <f>PV(0.05,'PV factor'!AD374,,-CS154)</f>
        <v>0</v>
      </c>
      <c r="FZ154" s="147">
        <f>PV(0.05,'PV factor'!AE374,,-CT154)</f>
        <v>0</v>
      </c>
      <c r="GA154" s="147">
        <f>PV(0.05,'PV factor'!AF374,,-CU154)</f>
        <v>0</v>
      </c>
      <c r="GB154" s="147">
        <f>PV(0.05,'PV factor'!AG374,,-CV154)</f>
        <v>0</v>
      </c>
      <c r="GC154" s="147">
        <f>PV(0.05,'PV factor'!AH374,,-CW154)</f>
        <v>0</v>
      </c>
      <c r="GD154" s="147">
        <f>PV(0.05,'PV factor'!AI374,,-CX154)</f>
        <v>0</v>
      </c>
      <c r="GE154" s="147">
        <f>PV(0.05,'PV factor'!AJ374,,-CY154)</f>
        <v>0</v>
      </c>
      <c r="GF154" s="147">
        <f>PV(0.05,'PV factor'!AK374,,-CZ154)</f>
        <v>0</v>
      </c>
      <c r="GG154" s="147">
        <f>PV(0.05,'PV factor'!AL374,,-DA154)</f>
        <v>0</v>
      </c>
      <c r="GH154" s="147">
        <f>PV(0.05,'PV factor'!AM374,,-DB154)</f>
        <v>0</v>
      </c>
      <c r="GI154" s="147">
        <f>PV(0.05,'PV factor'!AN374,,-DC154)</f>
        <v>0</v>
      </c>
      <c r="GJ154" s="147">
        <f>PV(0.05,'PV factor'!AO374,,-DD154)</f>
        <v>0</v>
      </c>
      <c r="GK154" s="147">
        <f>PV(0.05,'PV factor'!AP374,,-DE154)</f>
        <v>0</v>
      </c>
      <c r="GL154" s="147">
        <f>PV(0.05,'PV factor'!C374,,-DI154)</f>
        <v>2467.1201814058954</v>
      </c>
      <c r="GM154" s="147">
        <f>PV(0.05,'PV factor'!D374,,-DJ154)</f>
        <v>2349.6382680056145</v>
      </c>
      <c r="GN154" s="147">
        <f>PV(0.05,'PV factor'!E374,,-DK154)</f>
        <v>2237.7507314339191</v>
      </c>
      <c r="GO154" s="147">
        <f>PV(0.05,'PV factor'!F374,,-DL154)</f>
        <v>2131.1911727942083</v>
      </c>
      <c r="GP154" s="147">
        <f>PV(0.05,'PV factor'!G374,,-DM154)</f>
        <v>2029.7058788516272</v>
      </c>
      <c r="GQ154" s="147">
        <f>PV(0.05,'PV factor'!H374,,-DN154)</f>
        <v>1933.0532179539302</v>
      </c>
      <c r="GR154" s="147">
        <f>PV(0.05,'PV factor'!I374,,-DO154)</f>
        <v>1841.003064718029</v>
      </c>
      <c r="GS154" s="147">
        <f>PV(0.05,'PV factor'!J374,,-DP154)</f>
        <v>1753.3362521124086</v>
      </c>
      <c r="GT154" s="147">
        <f>PV(0.05,'PV factor'!K374,,-DQ154)</f>
        <v>1669.8440496308654</v>
      </c>
      <c r="GU154" s="147">
        <f>PV(0.05,'PV factor'!L374,,-DR154)</f>
        <v>1590.3276663151098</v>
      </c>
      <c r="GV154" s="147">
        <f>PV(0.05,'PV factor'!M374,,-DS154)</f>
        <v>1514.5977774429618</v>
      </c>
      <c r="GW154" s="147">
        <f>PV(0.05,'PV factor'!N374,,-DT154)</f>
        <v>1442.4740737552015</v>
      </c>
      <c r="GX154" s="147">
        <f>PV(0.05,'PV factor'!O374,,-DU154)</f>
        <v>1373.7848321478114</v>
      </c>
      <c r="GY154" s="147">
        <f>PV(0.05,'PV factor'!P374,,-DV154)</f>
        <v>1308.366506807439</v>
      </c>
      <c r="GZ154" s="147">
        <f>PV(0.05,'PV factor'!Q374,,-DW154)</f>
        <v>1246.0633398166085</v>
      </c>
      <c r="HA154" s="147">
        <f>PV(0.05,'PV factor'!R374,,-DX154)</f>
        <v>1186.7269903015319</v>
      </c>
      <c r="HB154" s="147">
        <f>PV(0.05,'PV factor'!S374,,-DY154)</f>
        <v>1130.2161812395541</v>
      </c>
      <c r="HC154" s="147">
        <f>PV(0.05,'PV factor'!T374,,-DZ154)</f>
        <v>1076.3963630852897</v>
      </c>
      <c r="HD154" s="147">
        <f>PV(0.05,'PV factor'!U374,,-EA154)</f>
        <v>1025.1393934145617</v>
      </c>
      <c r="HE154" s="147">
        <f>PV(0.05,'PV factor'!V374,,-EB154)</f>
        <v>976.32323182339201</v>
      </c>
      <c r="HF154" s="147">
        <f>PV(0.05,'PV factor'!W374,,-EC154)</f>
        <v>929.83164935561149</v>
      </c>
      <c r="HG154" s="147">
        <f>PV(0.05,'PV factor'!X374,,-ED154)</f>
        <v>885.55395176724892</v>
      </c>
      <c r="HH154" s="147">
        <f>PV(0.05,'PV factor'!Y374,,-EE154)</f>
        <v>843.38471596880856</v>
      </c>
      <c r="HI154" s="147">
        <f>PV(0.05,'PV factor'!Z374,,-EF154)</f>
        <v>803.22353901791291</v>
      </c>
      <c r="HJ154" s="147">
        <f>PV(0.05,'PV factor'!AA374,,-EG154)</f>
        <v>764.9747990646789</v>
      </c>
      <c r="HK154" s="147">
        <f>PV(0.05,'PV factor'!AB374,,-EH154)</f>
        <v>728.54742768064659</v>
      </c>
      <c r="HL154" s="147">
        <f>PV(0.05,'PV factor'!AC374,,-EI154)</f>
        <v>693.85469302918727</v>
      </c>
      <c r="HM154" s="147">
        <f>PV(0.05,'PV factor'!AD374,,-EJ154)</f>
        <v>660.81399336113066</v>
      </c>
      <c r="HN154" s="147">
        <f>PV(0.05,'PV factor'!AE374,,-EK154)</f>
        <v>629.3466603439341</v>
      </c>
      <c r="HO154" s="147">
        <f>PV(0.05,'PV factor'!AF374,,-EL154)</f>
        <v>599.37777175612757</v>
      </c>
      <c r="HP154" s="147">
        <f>PV(0.05,'PV factor'!AG374,,-EM154)</f>
        <v>570.83597310107393</v>
      </c>
      <c r="HQ154" s="147">
        <f>PV(0.05,'PV factor'!AH374,,-EN154)</f>
        <v>543.65330771530842</v>
      </c>
      <c r="HR154" s="147">
        <f>PV(0.05,'PV factor'!AI374,,-EO154)</f>
        <v>517.76505496696041</v>
      </c>
      <c r="HS154" s="147">
        <f>PV(0.05,'PV factor'!AJ374,,-EP154)</f>
        <v>493.10957615900986</v>
      </c>
      <c r="HT154" s="147">
        <f>PV(0.05,'PV factor'!AK374,,-EQ154)</f>
        <v>469.62816777048567</v>
      </c>
      <c r="HU154" s="147">
        <f>PV(0.05,'PV factor'!AL374,,-ER154)</f>
        <v>447.26492168617676</v>
      </c>
      <c r="HV154" s="147">
        <f>PV(0.05,'PV factor'!AM374,,-ES154)</f>
        <v>425.96659208207319</v>
      </c>
      <c r="HW154" s="147">
        <f>PV(0.05,'PV factor'!AN374,,-ET154)</f>
        <v>405.68246864959343</v>
      </c>
      <c r="HX154" s="147">
        <f>PV(0.05,'PV factor'!AO374,,-EU154)</f>
        <v>386.36425585675568</v>
      </c>
      <c r="HY154" s="147">
        <f>PV(0.05,'PV factor'!AP374,,-EV154)</f>
        <v>367.9659579588149</v>
      </c>
      <c r="HZ154" s="147">
        <f t="shared" si="263"/>
        <v>18140.589569160999</v>
      </c>
      <c r="IA154" s="147">
        <f t="shared" si="264"/>
        <v>44450.204650347499</v>
      </c>
      <c r="IB154" s="401">
        <f t="shared" si="265"/>
        <v>2.450317531350406</v>
      </c>
    </row>
    <row r="155" spans="1:236" ht="90" customHeight="1" x14ac:dyDescent="0.2">
      <c r="A155" s="212" t="s">
        <v>1912</v>
      </c>
      <c r="B155" s="310" t="s">
        <v>1913</v>
      </c>
      <c r="C155" s="212" t="s">
        <v>2012</v>
      </c>
      <c r="D155" s="211">
        <v>7</v>
      </c>
      <c r="E155" s="212" t="s">
        <v>2013</v>
      </c>
      <c r="F155" s="311" t="s">
        <v>2014</v>
      </c>
      <c r="G155" s="213" t="s">
        <v>2015</v>
      </c>
      <c r="H155" s="112" t="s">
        <v>77</v>
      </c>
      <c r="I155" s="213" t="s">
        <v>1916</v>
      </c>
      <c r="J155" s="113">
        <v>5</v>
      </c>
      <c r="K155" s="227" t="s">
        <v>79</v>
      </c>
      <c r="L155" s="112">
        <v>12268</v>
      </c>
      <c r="M155" s="112" t="s">
        <v>2016</v>
      </c>
      <c r="N155" s="112" t="s">
        <v>147</v>
      </c>
      <c r="O155" s="112" t="s">
        <v>82</v>
      </c>
      <c r="P155" s="112" t="s">
        <v>280</v>
      </c>
      <c r="Q155" s="112" t="s">
        <v>100</v>
      </c>
      <c r="R155" s="112" t="s">
        <v>84</v>
      </c>
      <c r="S155" s="112" t="s">
        <v>99</v>
      </c>
      <c r="T155" s="112" t="s">
        <v>1918</v>
      </c>
      <c r="U155" s="112" t="s">
        <v>100</v>
      </c>
      <c r="V155" s="201">
        <v>1</v>
      </c>
      <c r="W155" s="286">
        <v>8500</v>
      </c>
      <c r="X155" s="286">
        <v>0</v>
      </c>
      <c r="Y155" s="286">
        <v>0</v>
      </c>
      <c r="Z155" s="286">
        <v>0</v>
      </c>
      <c r="AA155" s="286">
        <v>8500</v>
      </c>
      <c r="AB155" s="286">
        <v>0</v>
      </c>
      <c r="AC155" s="286">
        <v>0</v>
      </c>
      <c r="AD155" s="286">
        <v>0</v>
      </c>
      <c r="AE155" s="286">
        <v>0</v>
      </c>
      <c r="AF155" s="286">
        <v>0</v>
      </c>
      <c r="AG155" s="286">
        <v>0</v>
      </c>
      <c r="AH155" s="286">
        <v>0</v>
      </c>
      <c r="AI155" s="112" t="s">
        <v>88</v>
      </c>
      <c r="AJ155" s="286">
        <v>15398</v>
      </c>
      <c r="AK155" s="286">
        <v>0</v>
      </c>
      <c r="AL155" s="286">
        <v>0</v>
      </c>
      <c r="AM155" s="286">
        <v>3848</v>
      </c>
      <c r="AN155" s="287">
        <v>3850</v>
      </c>
      <c r="AO155" s="287">
        <v>3850</v>
      </c>
      <c r="AP155" s="287">
        <v>3850</v>
      </c>
      <c r="AQ155" s="286">
        <v>0</v>
      </c>
      <c r="AR155" s="286">
        <v>0</v>
      </c>
      <c r="AS155" s="286">
        <v>0</v>
      </c>
      <c r="AT155" s="286">
        <v>0</v>
      </c>
      <c r="AU155" s="212" t="s">
        <v>2017</v>
      </c>
      <c r="AV155" s="230">
        <f t="shared" si="231"/>
        <v>1</v>
      </c>
      <c r="AW155" s="230">
        <f t="shared" si="232"/>
        <v>0</v>
      </c>
      <c r="AX155" s="230" t="str">
        <f t="shared" si="233"/>
        <v>D1</v>
      </c>
      <c r="AY155" s="141">
        <f t="shared" si="234"/>
        <v>8</v>
      </c>
      <c r="AZ155" s="70">
        <f t="shared" si="235"/>
        <v>1</v>
      </c>
      <c r="BA155" s="70">
        <f t="shared" si="236"/>
        <v>1</v>
      </c>
      <c r="BB155" s="70">
        <f t="shared" si="237"/>
        <v>1</v>
      </c>
      <c r="BC155" s="70">
        <f t="shared" si="238"/>
        <v>1</v>
      </c>
      <c r="BD155" s="70">
        <f t="shared" si="239"/>
        <v>1</v>
      </c>
      <c r="BE155" s="70">
        <f t="shared" si="240"/>
        <v>1</v>
      </c>
      <c r="BF155" s="70">
        <f t="shared" si="241"/>
        <v>1</v>
      </c>
      <c r="BG155" s="71">
        <f t="shared" si="242"/>
        <v>0</v>
      </c>
      <c r="BH155" s="71">
        <f t="shared" si="243"/>
        <v>1</v>
      </c>
      <c r="BI155" s="71">
        <f t="shared" si="244"/>
        <v>0</v>
      </c>
      <c r="BJ155" s="71">
        <f t="shared" si="245"/>
        <v>1</v>
      </c>
      <c r="BK155" s="71">
        <f t="shared" si="246"/>
        <v>0</v>
      </c>
      <c r="BL155" s="70">
        <f t="shared" si="247"/>
        <v>1</v>
      </c>
      <c r="BM155" s="70">
        <f t="shared" si="248"/>
        <v>0</v>
      </c>
      <c r="BN155" s="70">
        <f t="shared" si="249"/>
        <v>0</v>
      </c>
      <c r="BO155" s="70">
        <f t="shared" si="250"/>
        <v>0</v>
      </c>
      <c r="BP155" s="144">
        <f t="shared" si="251"/>
        <v>0</v>
      </c>
      <c r="BQ155" s="144">
        <f t="shared" si="252"/>
        <v>0</v>
      </c>
      <c r="BR155" s="144">
        <f t="shared" si="253"/>
        <v>12348</v>
      </c>
      <c r="BS155" s="144">
        <f t="shared" si="254"/>
        <v>3850</v>
      </c>
      <c r="BT155" s="144">
        <f t="shared" si="255"/>
        <v>3850</v>
      </c>
      <c r="BU155" s="144">
        <f t="shared" si="256"/>
        <v>3850</v>
      </c>
      <c r="BV155" s="144">
        <f t="shared" si="257"/>
        <v>0</v>
      </c>
      <c r="BW155" s="144">
        <f t="shared" si="258"/>
        <v>0</v>
      </c>
      <c r="BX155" s="144">
        <f t="shared" si="259"/>
        <v>0</v>
      </c>
      <c r="BY155" s="144">
        <f t="shared" si="260"/>
        <v>0</v>
      </c>
      <c r="BZ155" s="9">
        <v>0</v>
      </c>
      <c r="CA155" s="9">
        <v>0</v>
      </c>
      <c r="CB155" s="9">
        <v>0</v>
      </c>
      <c r="CC155" s="9">
        <v>0</v>
      </c>
      <c r="CD155" s="9">
        <v>0</v>
      </c>
      <c r="CE155" s="9">
        <v>0</v>
      </c>
      <c r="CF155" s="9">
        <v>0</v>
      </c>
      <c r="CG155" s="9">
        <v>0</v>
      </c>
      <c r="CH155" s="9">
        <v>0</v>
      </c>
      <c r="CI155" s="9">
        <v>0</v>
      </c>
      <c r="CJ155" s="9">
        <v>0</v>
      </c>
      <c r="CK155" s="9">
        <v>0</v>
      </c>
      <c r="CL155" s="9">
        <v>0</v>
      </c>
      <c r="CM155" s="9">
        <v>0</v>
      </c>
      <c r="CN155" s="9">
        <v>0</v>
      </c>
      <c r="CO155" s="9">
        <v>0</v>
      </c>
      <c r="CP155" s="9">
        <v>0</v>
      </c>
      <c r="CQ155" s="9">
        <v>0</v>
      </c>
      <c r="CR155" s="9">
        <v>0</v>
      </c>
      <c r="CS155" s="9">
        <v>0</v>
      </c>
      <c r="CT155" s="9">
        <v>0</v>
      </c>
      <c r="CU155" s="9">
        <v>0</v>
      </c>
      <c r="CV155" s="9">
        <v>0</v>
      </c>
      <c r="CW155" s="9">
        <v>0</v>
      </c>
      <c r="CX155" s="9">
        <v>0</v>
      </c>
      <c r="CY155" s="9">
        <v>0</v>
      </c>
      <c r="CZ155" s="9">
        <v>0</v>
      </c>
      <c r="DA155" s="9">
        <v>0</v>
      </c>
      <c r="DB155" s="9">
        <v>0</v>
      </c>
      <c r="DC155" s="9">
        <v>0</v>
      </c>
      <c r="DD155" s="9">
        <v>0</v>
      </c>
      <c r="DE155" s="9">
        <v>0</v>
      </c>
      <c r="DF155" s="9">
        <v>0</v>
      </c>
      <c r="DG155" s="144">
        <f t="shared" si="261"/>
        <v>12268</v>
      </c>
      <c r="DH155" s="144">
        <f t="shared" ref="DH155:EW155" si="288">DG155</f>
        <v>12268</v>
      </c>
      <c r="DI155" s="144">
        <f t="shared" si="288"/>
        <v>12268</v>
      </c>
      <c r="DJ155" s="144">
        <f t="shared" si="288"/>
        <v>12268</v>
      </c>
      <c r="DK155" s="144">
        <f t="shared" si="288"/>
        <v>12268</v>
      </c>
      <c r="DL155" s="144">
        <f t="shared" si="288"/>
        <v>12268</v>
      </c>
      <c r="DM155" s="144">
        <f t="shared" si="288"/>
        <v>12268</v>
      </c>
      <c r="DN155" s="144">
        <f t="shared" si="288"/>
        <v>12268</v>
      </c>
      <c r="DO155" s="144">
        <f t="shared" si="288"/>
        <v>12268</v>
      </c>
      <c r="DP155" s="144">
        <f t="shared" si="288"/>
        <v>12268</v>
      </c>
      <c r="DQ155" s="144">
        <f t="shared" si="288"/>
        <v>12268</v>
      </c>
      <c r="DR155" s="144">
        <f t="shared" si="288"/>
        <v>12268</v>
      </c>
      <c r="DS155" s="144">
        <f t="shared" si="288"/>
        <v>12268</v>
      </c>
      <c r="DT155" s="144">
        <f t="shared" si="288"/>
        <v>12268</v>
      </c>
      <c r="DU155" s="144">
        <f t="shared" si="288"/>
        <v>12268</v>
      </c>
      <c r="DV155" s="144">
        <f t="shared" si="288"/>
        <v>12268</v>
      </c>
      <c r="DW155" s="144">
        <f t="shared" si="288"/>
        <v>12268</v>
      </c>
      <c r="DX155" s="144">
        <f t="shared" si="288"/>
        <v>12268</v>
      </c>
      <c r="DY155" s="144">
        <f t="shared" si="288"/>
        <v>12268</v>
      </c>
      <c r="DZ155" s="144">
        <f t="shared" si="288"/>
        <v>12268</v>
      </c>
      <c r="EA155" s="144">
        <f t="shared" si="288"/>
        <v>12268</v>
      </c>
      <c r="EB155" s="144">
        <f t="shared" si="288"/>
        <v>12268</v>
      </c>
      <c r="EC155" s="144">
        <f t="shared" si="288"/>
        <v>12268</v>
      </c>
      <c r="ED155" s="144">
        <f t="shared" si="288"/>
        <v>12268</v>
      </c>
      <c r="EE155" s="144">
        <f t="shared" si="288"/>
        <v>12268</v>
      </c>
      <c r="EF155" s="144">
        <f t="shared" si="288"/>
        <v>12268</v>
      </c>
      <c r="EG155" s="144">
        <f t="shared" si="288"/>
        <v>12268</v>
      </c>
      <c r="EH155" s="144">
        <f t="shared" si="288"/>
        <v>12268</v>
      </c>
      <c r="EI155" s="144">
        <f t="shared" si="288"/>
        <v>12268</v>
      </c>
      <c r="EJ155" s="144">
        <f t="shared" si="288"/>
        <v>12268</v>
      </c>
      <c r="EK155" s="144">
        <f t="shared" si="288"/>
        <v>12268</v>
      </c>
      <c r="EL155" s="144">
        <f t="shared" si="288"/>
        <v>12268</v>
      </c>
      <c r="EM155" s="144">
        <f t="shared" si="288"/>
        <v>12268</v>
      </c>
      <c r="EN155" s="144">
        <f t="shared" si="288"/>
        <v>12268</v>
      </c>
      <c r="EO155" s="144">
        <f t="shared" si="288"/>
        <v>12268</v>
      </c>
      <c r="EP155" s="144">
        <f t="shared" si="288"/>
        <v>12268</v>
      </c>
      <c r="EQ155" s="144">
        <f t="shared" si="288"/>
        <v>12268</v>
      </c>
      <c r="ER155" s="144">
        <f t="shared" si="288"/>
        <v>12268</v>
      </c>
      <c r="ES155" s="144">
        <f t="shared" si="288"/>
        <v>12268</v>
      </c>
      <c r="ET155" s="144">
        <f t="shared" si="288"/>
        <v>12268</v>
      </c>
      <c r="EU155" s="144">
        <f t="shared" si="288"/>
        <v>12268</v>
      </c>
      <c r="EV155" s="144">
        <f t="shared" si="288"/>
        <v>12268</v>
      </c>
      <c r="EW155" s="144">
        <f t="shared" si="288"/>
        <v>12268</v>
      </c>
      <c r="EX155" s="147">
        <f>PV(0.05,'PV factor'!C313,,-BR155)</f>
        <v>11200</v>
      </c>
      <c r="EY155" s="147">
        <f>PV(0.05,'PV factor'!D313,,-BS155)</f>
        <v>3325.7747543461824</v>
      </c>
      <c r="EZ155" s="147">
        <f>PV(0.05,'PV factor'!E313,,-BT155)</f>
        <v>3167.4045279487455</v>
      </c>
      <c r="FA155" s="147">
        <f>PV(0.05,'PV factor'!F313,,-BU155)</f>
        <v>3016.5757409035668</v>
      </c>
      <c r="FB155" s="147">
        <f>PV(0.05,'PV factor'!G313,,-BV155)</f>
        <v>0</v>
      </c>
      <c r="FC155" s="147">
        <f>PV(0.05,'PV factor'!H313,,-BW155)</f>
        <v>0</v>
      </c>
      <c r="FD155" s="147">
        <f>PV(0.05,'PV factor'!I313,,-BX155)</f>
        <v>0</v>
      </c>
      <c r="FE155" s="147">
        <f>PV(0.05,'PV factor'!J313,,-BY155)</f>
        <v>0</v>
      </c>
      <c r="FF155" s="147">
        <f>PV(0.05,'PV factor'!K313,,-BZ155)</f>
        <v>0</v>
      </c>
      <c r="FG155" s="147">
        <f>PV(0.05,'PV factor'!L313,,-CA155)</f>
        <v>0</v>
      </c>
      <c r="FH155" s="147">
        <f>PV(0.05,'PV factor'!M313,,-CB155)</f>
        <v>0</v>
      </c>
      <c r="FI155" s="147">
        <f>PV(0.05,'PV factor'!N313,,-CC155)</f>
        <v>0</v>
      </c>
      <c r="FJ155" s="147">
        <f>PV(0.05,'PV factor'!O313,,-CD155)</f>
        <v>0</v>
      </c>
      <c r="FK155" s="147">
        <f>PV(0.05,'PV factor'!P313,,-CE155)</f>
        <v>0</v>
      </c>
      <c r="FL155" s="147">
        <f>PV(0.05,'PV factor'!Q313,,-CF155)</f>
        <v>0</v>
      </c>
      <c r="FM155" s="147">
        <f>PV(0.05,'PV factor'!R313,,-CG155)</f>
        <v>0</v>
      </c>
      <c r="FN155" s="147">
        <f>PV(0.05,'PV factor'!S313,,-CH155)</f>
        <v>0</v>
      </c>
      <c r="FO155" s="147">
        <f>PV(0.05,'PV factor'!T313,,-CI155)</f>
        <v>0</v>
      </c>
      <c r="FP155" s="147">
        <f>PV(0.05,'PV factor'!U313,,-CJ155)</f>
        <v>0</v>
      </c>
      <c r="FQ155" s="147">
        <f>PV(0.05,'PV factor'!V313,,-CK155)</f>
        <v>0</v>
      </c>
      <c r="FR155" s="147">
        <f>PV(0.05,'PV factor'!W313,,-CL155)</f>
        <v>0</v>
      </c>
      <c r="FS155" s="147">
        <f>PV(0.05,'PV factor'!X313,,-CM155)</f>
        <v>0</v>
      </c>
      <c r="FT155" s="147">
        <f>PV(0.05,'PV factor'!Y313,,-CN155)</f>
        <v>0</v>
      </c>
      <c r="FU155" s="147">
        <f>PV(0.05,'PV factor'!Z313,,-CO155)</f>
        <v>0</v>
      </c>
      <c r="FV155" s="147">
        <f>PV(0.05,'PV factor'!AA313,,-CP155)</f>
        <v>0</v>
      </c>
      <c r="FW155" s="147">
        <f>PV(0.05,'PV factor'!AB313,,-CQ155)</f>
        <v>0</v>
      </c>
      <c r="FX155" s="147">
        <f>PV(0.05,'PV factor'!AC313,,-CR155)</f>
        <v>0</v>
      </c>
      <c r="FY155" s="147">
        <f>PV(0.05,'PV factor'!AD313,,-CS155)</f>
        <v>0</v>
      </c>
      <c r="FZ155" s="147">
        <f>PV(0.05,'PV factor'!AE313,,-CT155)</f>
        <v>0</v>
      </c>
      <c r="GA155" s="147">
        <f>PV(0.05,'PV factor'!AF313,,-CU155)</f>
        <v>0</v>
      </c>
      <c r="GB155" s="147">
        <f>PV(0.05,'PV factor'!AG313,,-CV155)</f>
        <v>0</v>
      </c>
      <c r="GC155" s="147">
        <f>PV(0.05,'PV factor'!AH313,,-CW155)</f>
        <v>0</v>
      </c>
      <c r="GD155" s="147">
        <f>PV(0.05,'PV factor'!AI313,,-CX155)</f>
        <v>0</v>
      </c>
      <c r="GE155" s="147">
        <f>PV(0.05,'PV factor'!AJ313,,-CY155)</f>
        <v>0</v>
      </c>
      <c r="GF155" s="147">
        <f>PV(0.05,'PV factor'!AK313,,-CZ155)</f>
        <v>0</v>
      </c>
      <c r="GG155" s="147">
        <f>PV(0.05,'PV factor'!AL313,,-DA155)</f>
        <v>0</v>
      </c>
      <c r="GH155" s="147">
        <f>PV(0.05,'PV factor'!AM313,,-DB155)</f>
        <v>0</v>
      </c>
      <c r="GI155" s="147">
        <f>PV(0.05,'PV factor'!AN313,,-DC155)</f>
        <v>0</v>
      </c>
      <c r="GJ155" s="147">
        <f>PV(0.05,'PV factor'!AO313,,-DD155)</f>
        <v>0</v>
      </c>
      <c r="GK155" s="147">
        <f>PV(0.05,'PV factor'!AP313,,-DE155)</f>
        <v>0</v>
      </c>
      <c r="GL155" s="147">
        <f>PV(0.05,'PV factor'!C313,,-DI155)</f>
        <v>11127.437641723356</v>
      </c>
      <c r="GM155" s="147">
        <f>PV(0.05,'PV factor'!D313,,-DJ155)</f>
        <v>10597.559658784148</v>
      </c>
      <c r="GN155" s="147">
        <f>PV(0.05,'PV factor'!E313,,-DK155)</f>
        <v>10092.913960746808</v>
      </c>
      <c r="GO155" s="147">
        <f>PV(0.05,'PV factor'!F313,,-DL155)</f>
        <v>9612.2990102350541</v>
      </c>
      <c r="GP155" s="147">
        <f>PV(0.05,'PV factor'!G313,,-DM155)</f>
        <v>9154.5704859381476</v>
      </c>
      <c r="GQ155" s="147">
        <f>PV(0.05,'PV factor'!H313,,-DN155)</f>
        <v>8718.6385580363294</v>
      </c>
      <c r="GR155" s="147">
        <f>PV(0.05,'PV factor'!I313,,-DO155)</f>
        <v>8303.4652933679336</v>
      </c>
      <c r="GS155" s="147">
        <f>PV(0.05,'PV factor'!J313,,-DP155)</f>
        <v>7908.0621841599368</v>
      </c>
      <c r="GT155" s="147">
        <f>PV(0.05,'PV factor'!K313,,-DQ155)</f>
        <v>7531.4877944380351</v>
      </c>
      <c r="GU155" s="147">
        <f>PV(0.05,'PV factor'!L313,,-DR155)</f>
        <v>7172.8455185124139</v>
      </c>
      <c r="GV155" s="147">
        <f>PV(0.05,'PV factor'!M313,,-DS155)</f>
        <v>6831.2814462022998</v>
      </c>
      <c r="GW155" s="147">
        <f>PV(0.05,'PV factor'!N313,,-DT155)</f>
        <v>6505.9823297164749</v>
      </c>
      <c r="GX155" s="147">
        <f>PV(0.05,'PV factor'!O313,,-DU155)</f>
        <v>6196.1736473490255</v>
      </c>
      <c r="GY155" s="147">
        <f>PV(0.05,'PV factor'!P313,,-DV155)</f>
        <v>5901.1177593800221</v>
      </c>
      <c r="GZ155" s="147">
        <f>PV(0.05,'PV factor'!Q313,,-DW155)</f>
        <v>5620.1121517904976</v>
      </c>
      <c r="HA155" s="147">
        <f>PV(0.05,'PV factor'!R313,,-DX155)</f>
        <v>5352.4877636099973</v>
      </c>
      <c r="HB155" s="147">
        <f>PV(0.05,'PV factor'!S313,,-DY155)</f>
        <v>5097.6073939142834</v>
      </c>
      <c r="HC155" s="147">
        <f>PV(0.05,'PV factor'!T313,,-DZ155)</f>
        <v>4854.8641846802693</v>
      </c>
      <c r="HD155" s="147">
        <f>PV(0.05,'PV factor'!U313,,-EA155)</f>
        <v>4623.680175885971</v>
      </c>
      <c r="HE155" s="147">
        <f>PV(0.05,'PV factor'!V313,,-EB155)</f>
        <v>4403.5049294152113</v>
      </c>
      <c r="HF155" s="147">
        <f>PV(0.05,'PV factor'!W313,,-EC155)</f>
        <v>4193.8142184906774</v>
      </c>
      <c r="HG155" s="147">
        <f>PV(0.05,'PV factor'!X313,,-ED155)</f>
        <v>3994.1087795149301</v>
      </c>
      <c r="HH155" s="147">
        <f>PV(0.05,'PV factor'!Y313,,-EE155)</f>
        <v>3803.9131233475528</v>
      </c>
      <c r="HI155" s="147">
        <f>PV(0.05,'PV factor'!Z313,,-EF155)</f>
        <v>3622.7744031881452</v>
      </c>
      <c r="HJ155" s="147">
        <f>PV(0.05,'PV factor'!AA313,,-EG155)</f>
        <v>3450.2613363696623</v>
      </c>
      <c r="HK155" s="147">
        <f>PV(0.05,'PV factor'!AB313,,-EH155)</f>
        <v>3285.9631774949162</v>
      </c>
      <c r="HL155" s="147">
        <f>PV(0.05,'PV factor'!AC313,,-EI155)</f>
        <v>3129.488740471349</v>
      </c>
      <c r="HM155" s="147">
        <f>PV(0.05,'PV factor'!AD313,,-EJ155)</f>
        <v>2980.4654671155699</v>
      </c>
      <c r="HN155" s="147">
        <f>PV(0.05,'PV factor'!AE313,,-EK155)</f>
        <v>2838.5385401100675</v>
      </c>
      <c r="HO155" s="147">
        <f>PV(0.05,'PV factor'!AF313,,-EL155)</f>
        <v>2703.3700382000634</v>
      </c>
      <c r="HP155" s="147">
        <f>PV(0.05,'PV factor'!AG313,,-EM155)</f>
        <v>2574.6381316191082</v>
      </c>
      <c r="HQ155" s="147">
        <f>PV(0.05,'PV factor'!AH313,,-EN155)</f>
        <v>2452.0363158277219</v>
      </c>
      <c r="HR155" s="147">
        <f>PV(0.05,'PV factor'!AI313,,-EO155)</f>
        <v>2335.2726817406879</v>
      </c>
      <c r="HS155" s="147">
        <f>PV(0.05,'PV factor'!AJ313,,-EP155)</f>
        <v>2224.0692207054167</v>
      </c>
      <c r="HT155" s="147">
        <f>PV(0.05,'PV factor'!AK313,,-EQ155)</f>
        <v>2118.1611625765877</v>
      </c>
      <c r="HU155" s="147">
        <f>PV(0.05,'PV factor'!AL313,,-ER155)</f>
        <v>2017.2963453110356</v>
      </c>
      <c r="HV155" s="147">
        <f>PV(0.05,'PV factor'!AM313,,-ES155)</f>
        <v>1921.234614581939</v>
      </c>
      <c r="HW155" s="147">
        <f>PV(0.05,'PV factor'!AN313,,-ET155)</f>
        <v>1829.7472519827986</v>
      </c>
      <c r="HX155" s="147">
        <f>PV(0.05,'PV factor'!AO313,,-EU155)</f>
        <v>1742.6164304598085</v>
      </c>
      <c r="HY155" s="147">
        <f>PV(0.05,'PV factor'!AP313,,-EV155)</f>
        <v>1659.6346956760078</v>
      </c>
      <c r="HZ155" s="147">
        <f t="shared" si="263"/>
        <v>20709.755023198493</v>
      </c>
      <c r="IA155" s="147">
        <f t="shared" si="264"/>
        <v>50584.780757427507</v>
      </c>
      <c r="IB155" s="401">
        <f t="shared" si="265"/>
        <v>2.4425581423229699</v>
      </c>
    </row>
    <row r="156" spans="1:236" ht="90" customHeight="1" x14ac:dyDescent="0.2">
      <c r="A156" s="161" t="s">
        <v>2265</v>
      </c>
      <c r="B156" s="150" t="s">
        <v>3213</v>
      </c>
      <c r="C156" s="150" t="s">
        <v>2138</v>
      </c>
      <c r="D156" s="79">
        <v>14</v>
      </c>
      <c r="E156" s="150" t="s">
        <v>3276</v>
      </c>
      <c r="F156" s="151" t="s">
        <v>3277</v>
      </c>
      <c r="G156" s="151" t="s">
        <v>3278</v>
      </c>
      <c r="H156" s="79" t="s">
        <v>77</v>
      </c>
      <c r="I156" s="151" t="s">
        <v>3279</v>
      </c>
      <c r="J156" s="151">
        <v>40</v>
      </c>
      <c r="K156" s="227" t="s">
        <v>94</v>
      </c>
      <c r="L156" s="111">
        <v>26400</v>
      </c>
      <c r="M156" s="214" t="s">
        <v>3280</v>
      </c>
      <c r="N156" s="79" t="s">
        <v>81</v>
      </c>
      <c r="O156" s="13" t="s">
        <v>217</v>
      </c>
      <c r="P156" s="79" t="s">
        <v>260</v>
      </c>
      <c r="Q156" s="112" t="s">
        <v>100</v>
      </c>
      <c r="R156" s="79" t="s">
        <v>108</v>
      </c>
      <c r="S156" s="79" t="s">
        <v>99</v>
      </c>
      <c r="T156" s="79" t="s">
        <v>2696</v>
      </c>
      <c r="U156" s="79" t="s">
        <v>100</v>
      </c>
      <c r="V156" s="81">
        <v>1</v>
      </c>
      <c r="W156" s="187">
        <v>210000</v>
      </c>
      <c r="X156" s="176">
        <v>5000</v>
      </c>
      <c r="Y156" s="176">
        <v>0</v>
      </c>
      <c r="Z156" s="127">
        <v>0</v>
      </c>
      <c r="AA156" s="176">
        <v>0</v>
      </c>
      <c r="AB156" s="176">
        <v>210000</v>
      </c>
      <c r="AC156" s="176">
        <v>0</v>
      </c>
      <c r="AD156" s="176">
        <v>0</v>
      </c>
      <c r="AE156" s="149">
        <v>0</v>
      </c>
      <c r="AF156" s="149">
        <v>0</v>
      </c>
      <c r="AG156" s="149">
        <v>0</v>
      </c>
      <c r="AH156" s="149">
        <v>0</v>
      </c>
      <c r="AI156" s="219" t="s">
        <v>3281</v>
      </c>
      <c r="AJ156" s="162">
        <v>50000</v>
      </c>
      <c r="AK156" s="162">
        <v>0</v>
      </c>
      <c r="AL156" s="162">
        <v>50000</v>
      </c>
      <c r="AM156" s="162">
        <v>0</v>
      </c>
      <c r="AN156" s="162">
        <v>0</v>
      </c>
      <c r="AO156" s="162">
        <v>0</v>
      </c>
      <c r="AP156" s="162">
        <v>0</v>
      </c>
      <c r="AQ156" s="149">
        <v>0</v>
      </c>
      <c r="AR156" s="149">
        <v>0</v>
      </c>
      <c r="AS156" s="149">
        <v>0</v>
      </c>
      <c r="AT156" s="149">
        <v>0</v>
      </c>
      <c r="AU156" s="190"/>
      <c r="AV156" s="230">
        <f t="shared" si="231"/>
        <v>1</v>
      </c>
      <c r="AW156" s="230">
        <f t="shared" si="232"/>
        <v>0</v>
      </c>
      <c r="AX156" s="230" t="str">
        <f t="shared" si="233"/>
        <v>B2</v>
      </c>
      <c r="AY156" s="141">
        <f t="shared" si="234"/>
        <v>9</v>
      </c>
      <c r="AZ156" s="70">
        <f t="shared" si="235"/>
        <v>1</v>
      </c>
      <c r="BA156" s="70">
        <f t="shared" si="236"/>
        <v>1</v>
      </c>
      <c r="BB156" s="70">
        <f t="shared" si="237"/>
        <v>1</v>
      </c>
      <c r="BC156" s="70">
        <f t="shared" si="238"/>
        <v>1</v>
      </c>
      <c r="BD156" s="70">
        <f t="shared" si="239"/>
        <v>1</v>
      </c>
      <c r="BE156" s="70">
        <f t="shared" si="240"/>
        <v>1</v>
      </c>
      <c r="BF156" s="70">
        <f t="shared" si="241"/>
        <v>1</v>
      </c>
      <c r="BG156" s="71">
        <f t="shared" si="242"/>
        <v>0</v>
      </c>
      <c r="BH156" s="71">
        <f t="shared" si="243"/>
        <v>1</v>
      </c>
      <c r="BI156" s="71">
        <f t="shared" si="244"/>
        <v>0</v>
      </c>
      <c r="BJ156" s="71">
        <f t="shared" si="245"/>
        <v>0</v>
      </c>
      <c r="BK156" s="71">
        <f t="shared" si="246"/>
        <v>1</v>
      </c>
      <c r="BL156" s="70">
        <f t="shared" si="247"/>
        <v>1</v>
      </c>
      <c r="BM156" s="70">
        <f t="shared" si="248"/>
        <v>1</v>
      </c>
      <c r="BN156" s="70">
        <f t="shared" si="249"/>
        <v>0</v>
      </c>
      <c r="BO156" s="70">
        <f t="shared" si="250"/>
        <v>1</v>
      </c>
      <c r="BP156" s="144">
        <f t="shared" si="251"/>
        <v>0</v>
      </c>
      <c r="BQ156" s="144">
        <f t="shared" si="252"/>
        <v>50000</v>
      </c>
      <c r="BR156" s="144">
        <f t="shared" si="253"/>
        <v>0</v>
      </c>
      <c r="BS156" s="144">
        <f t="shared" si="254"/>
        <v>210000</v>
      </c>
      <c r="BT156" s="144">
        <f t="shared" si="255"/>
        <v>0</v>
      </c>
      <c r="BU156" s="144">
        <f t="shared" si="256"/>
        <v>0</v>
      </c>
      <c r="BV156" s="144">
        <f t="shared" si="257"/>
        <v>0</v>
      </c>
      <c r="BW156" s="144">
        <f t="shared" si="258"/>
        <v>0</v>
      </c>
      <c r="BX156" s="144">
        <f t="shared" si="259"/>
        <v>0</v>
      </c>
      <c r="BY156" s="144">
        <f t="shared" si="260"/>
        <v>0</v>
      </c>
      <c r="BZ156" s="9">
        <v>0</v>
      </c>
      <c r="CA156" s="9">
        <v>0</v>
      </c>
      <c r="CB156" s="9">
        <v>0</v>
      </c>
      <c r="CC156" s="9">
        <v>0</v>
      </c>
      <c r="CD156" s="9">
        <v>0</v>
      </c>
      <c r="CE156" s="9">
        <v>0</v>
      </c>
      <c r="CF156" s="9">
        <v>0</v>
      </c>
      <c r="CG156" s="9">
        <v>0</v>
      </c>
      <c r="CH156" s="9">
        <v>0</v>
      </c>
      <c r="CI156" s="9">
        <v>0</v>
      </c>
      <c r="CJ156" s="9">
        <v>0</v>
      </c>
      <c r="CK156" s="9">
        <v>0</v>
      </c>
      <c r="CL156" s="9">
        <v>0</v>
      </c>
      <c r="CM156" s="9">
        <v>0</v>
      </c>
      <c r="CN156" s="9">
        <v>0</v>
      </c>
      <c r="CO156" s="9">
        <v>0</v>
      </c>
      <c r="CP156" s="9">
        <v>0</v>
      </c>
      <c r="CQ156" s="9">
        <v>0</v>
      </c>
      <c r="CR156" s="9">
        <v>0</v>
      </c>
      <c r="CS156" s="9">
        <v>0</v>
      </c>
      <c r="CT156" s="9">
        <v>0</v>
      </c>
      <c r="CU156" s="9">
        <v>0</v>
      </c>
      <c r="CV156" s="9">
        <v>0</v>
      </c>
      <c r="CW156" s="9">
        <v>0</v>
      </c>
      <c r="CX156" s="9">
        <v>0</v>
      </c>
      <c r="CY156" s="9">
        <v>0</v>
      </c>
      <c r="CZ156" s="9">
        <v>0</v>
      </c>
      <c r="DA156" s="9">
        <v>0</v>
      </c>
      <c r="DB156" s="9">
        <v>0</v>
      </c>
      <c r="DC156" s="9">
        <v>0</v>
      </c>
      <c r="DD156" s="9">
        <v>0</v>
      </c>
      <c r="DE156" s="9">
        <v>0</v>
      </c>
      <c r="DF156" s="9">
        <v>0</v>
      </c>
      <c r="DG156" s="144">
        <f t="shared" si="261"/>
        <v>26400</v>
      </c>
      <c r="DH156" s="144">
        <f t="shared" ref="DH156:EW156" si="289">DG156</f>
        <v>26400</v>
      </c>
      <c r="DI156" s="144">
        <f t="shared" si="289"/>
        <v>26400</v>
      </c>
      <c r="DJ156" s="144">
        <f t="shared" si="289"/>
        <v>26400</v>
      </c>
      <c r="DK156" s="144">
        <f t="shared" si="289"/>
        <v>26400</v>
      </c>
      <c r="DL156" s="144">
        <f t="shared" si="289"/>
        <v>26400</v>
      </c>
      <c r="DM156" s="144">
        <f t="shared" si="289"/>
        <v>26400</v>
      </c>
      <c r="DN156" s="144">
        <f t="shared" si="289"/>
        <v>26400</v>
      </c>
      <c r="DO156" s="144">
        <f t="shared" si="289"/>
        <v>26400</v>
      </c>
      <c r="DP156" s="144">
        <f t="shared" si="289"/>
        <v>26400</v>
      </c>
      <c r="DQ156" s="144">
        <f t="shared" si="289"/>
        <v>26400</v>
      </c>
      <c r="DR156" s="144">
        <f t="shared" si="289"/>
        <v>26400</v>
      </c>
      <c r="DS156" s="144">
        <f t="shared" si="289"/>
        <v>26400</v>
      </c>
      <c r="DT156" s="144">
        <f t="shared" si="289"/>
        <v>26400</v>
      </c>
      <c r="DU156" s="144">
        <f t="shared" si="289"/>
        <v>26400</v>
      </c>
      <c r="DV156" s="144">
        <f t="shared" si="289"/>
        <v>26400</v>
      </c>
      <c r="DW156" s="144">
        <f t="shared" si="289"/>
        <v>26400</v>
      </c>
      <c r="DX156" s="144">
        <f t="shared" si="289"/>
        <v>26400</v>
      </c>
      <c r="DY156" s="144">
        <f t="shared" si="289"/>
        <v>26400</v>
      </c>
      <c r="DZ156" s="144">
        <f t="shared" si="289"/>
        <v>26400</v>
      </c>
      <c r="EA156" s="144">
        <f t="shared" si="289"/>
        <v>26400</v>
      </c>
      <c r="EB156" s="144">
        <f t="shared" si="289"/>
        <v>26400</v>
      </c>
      <c r="EC156" s="144">
        <f t="shared" si="289"/>
        <v>26400</v>
      </c>
      <c r="ED156" s="144">
        <f t="shared" si="289"/>
        <v>26400</v>
      </c>
      <c r="EE156" s="144">
        <f t="shared" si="289"/>
        <v>26400</v>
      </c>
      <c r="EF156" s="144">
        <f t="shared" si="289"/>
        <v>26400</v>
      </c>
      <c r="EG156" s="144">
        <f t="shared" si="289"/>
        <v>26400</v>
      </c>
      <c r="EH156" s="144">
        <f t="shared" si="289"/>
        <v>26400</v>
      </c>
      <c r="EI156" s="144">
        <f t="shared" si="289"/>
        <v>26400</v>
      </c>
      <c r="EJ156" s="144">
        <f t="shared" si="289"/>
        <v>26400</v>
      </c>
      <c r="EK156" s="144">
        <f t="shared" si="289"/>
        <v>26400</v>
      </c>
      <c r="EL156" s="144">
        <f t="shared" si="289"/>
        <v>26400</v>
      </c>
      <c r="EM156" s="144">
        <f t="shared" si="289"/>
        <v>26400</v>
      </c>
      <c r="EN156" s="144">
        <f t="shared" si="289"/>
        <v>26400</v>
      </c>
      <c r="EO156" s="144">
        <f t="shared" si="289"/>
        <v>26400</v>
      </c>
      <c r="EP156" s="144">
        <f t="shared" si="289"/>
        <v>26400</v>
      </c>
      <c r="EQ156" s="144">
        <f t="shared" si="289"/>
        <v>26400</v>
      </c>
      <c r="ER156" s="144">
        <f t="shared" si="289"/>
        <v>26400</v>
      </c>
      <c r="ES156" s="144">
        <f t="shared" si="289"/>
        <v>26400</v>
      </c>
      <c r="ET156" s="144">
        <f t="shared" si="289"/>
        <v>26400</v>
      </c>
      <c r="EU156" s="144">
        <f t="shared" si="289"/>
        <v>26400</v>
      </c>
      <c r="EV156" s="144">
        <f t="shared" si="289"/>
        <v>26400</v>
      </c>
      <c r="EW156" s="144">
        <f t="shared" si="289"/>
        <v>26400</v>
      </c>
      <c r="EX156" s="147">
        <f>PV(0.05,'PV factor'!C339,,-BR156)</f>
        <v>0</v>
      </c>
      <c r="EY156" s="147">
        <f>PV(0.05,'PV factor'!D339,,-BS156)</f>
        <v>181405.89569160997</v>
      </c>
      <c r="EZ156" s="147">
        <f>PV(0.05,'PV factor'!E339,,-BT156)</f>
        <v>0</v>
      </c>
      <c r="FA156" s="147">
        <f>PV(0.05,'PV factor'!F339,,-BU156)</f>
        <v>0</v>
      </c>
      <c r="FB156" s="147">
        <f>PV(0.05,'PV factor'!G339,,-BV156)</f>
        <v>0</v>
      </c>
      <c r="FC156" s="147">
        <f>PV(0.05,'PV factor'!H339,,-BW156)</f>
        <v>0</v>
      </c>
      <c r="FD156" s="147">
        <f>PV(0.05,'PV factor'!I339,,-BX156)</f>
        <v>0</v>
      </c>
      <c r="FE156" s="147">
        <f>PV(0.05,'PV factor'!J339,,-BY156)</f>
        <v>0</v>
      </c>
      <c r="FF156" s="147">
        <f>PV(0.05,'PV factor'!K339,,-BZ156)</f>
        <v>0</v>
      </c>
      <c r="FG156" s="147">
        <f>PV(0.05,'PV factor'!L339,,-CA156)</f>
        <v>0</v>
      </c>
      <c r="FH156" s="147">
        <f>PV(0.05,'PV factor'!M339,,-CB156)</f>
        <v>0</v>
      </c>
      <c r="FI156" s="147">
        <f>PV(0.05,'PV factor'!N339,,-CC156)</f>
        <v>0</v>
      </c>
      <c r="FJ156" s="147">
        <f>PV(0.05,'PV factor'!O339,,-CD156)</f>
        <v>0</v>
      </c>
      <c r="FK156" s="147">
        <f>PV(0.05,'PV factor'!P339,,-CE156)</f>
        <v>0</v>
      </c>
      <c r="FL156" s="147">
        <f>PV(0.05,'PV factor'!Q339,,-CF156)</f>
        <v>0</v>
      </c>
      <c r="FM156" s="147">
        <f>PV(0.05,'PV factor'!R339,,-CG156)</f>
        <v>0</v>
      </c>
      <c r="FN156" s="147">
        <f>PV(0.05,'PV factor'!S339,,-CH156)</f>
        <v>0</v>
      </c>
      <c r="FO156" s="147">
        <f>PV(0.05,'PV factor'!T339,,-CI156)</f>
        <v>0</v>
      </c>
      <c r="FP156" s="147">
        <f>PV(0.05,'PV factor'!U339,,-CJ156)</f>
        <v>0</v>
      </c>
      <c r="FQ156" s="147">
        <f>PV(0.05,'PV factor'!V339,,-CK156)</f>
        <v>0</v>
      </c>
      <c r="FR156" s="147">
        <f>PV(0.05,'PV factor'!W339,,-CL156)</f>
        <v>0</v>
      </c>
      <c r="FS156" s="147">
        <f>PV(0.05,'PV factor'!X339,,-CM156)</f>
        <v>0</v>
      </c>
      <c r="FT156" s="147">
        <f>PV(0.05,'PV factor'!Y339,,-CN156)</f>
        <v>0</v>
      </c>
      <c r="FU156" s="147">
        <f>PV(0.05,'PV factor'!Z339,,-CO156)</f>
        <v>0</v>
      </c>
      <c r="FV156" s="147">
        <f>PV(0.05,'PV factor'!AA339,,-CP156)</f>
        <v>0</v>
      </c>
      <c r="FW156" s="147">
        <f>PV(0.05,'PV factor'!AB339,,-CQ156)</f>
        <v>0</v>
      </c>
      <c r="FX156" s="147">
        <f>PV(0.05,'PV factor'!AC339,,-CR156)</f>
        <v>0</v>
      </c>
      <c r="FY156" s="147">
        <f>PV(0.05,'PV factor'!AD339,,-CS156)</f>
        <v>0</v>
      </c>
      <c r="FZ156" s="147">
        <f>PV(0.05,'PV factor'!AE339,,-CT156)</f>
        <v>0</v>
      </c>
      <c r="GA156" s="147">
        <f>PV(0.05,'PV factor'!AF339,,-CU156)</f>
        <v>0</v>
      </c>
      <c r="GB156" s="147">
        <f>PV(0.05,'PV factor'!AG339,,-CV156)</f>
        <v>0</v>
      </c>
      <c r="GC156" s="147">
        <f>PV(0.05,'PV factor'!AH339,,-CW156)</f>
        <v>0</v>
      </c>
      <c r="GD156" s="147">
        <f>PV(0.05,'PV factor'!AI339,,-CX156)</f>
        <v>0</v>
      </c>
      <c r="GE156" s="147">
        <f>PV(0.05,'PV factor'!AJ339,,-CY156)</f>
        <v>0</v>
      </c>
      <c r="GF156" s="147">
        <f>PV(0.05,'PV factor'!AK339,,-CZ156)</f>
        <v>0</v>
      </c>
      <c r="GG156" s="147">
        <f>PV(0.05,'PV factor'!AL339,,-DA156)</f>
        <v>0</v>
      </c>
      <c r="GH156" s="147">
        <f>PV(0.05,'PV factor'!AM339,,-DB156)</f>
        <v>0</v>
      </c>
      <c r="GI156" s="147">
        <f>PV(0.05,'PV factor'!AN339,,-DC156)</f>
        <v>0</v>
      </c>
      <c r="GJ156" s="147">
        <f>PV(0.05,'PV factor'!AO339,,-DD156)</f>
        <v>0</v>
      </c>
      <c r="GK156" s="147">
        <f>PV(0.05,'PV factor'!AP339,,-DE156)</f>
        <v>0</v>
      </c>
      <c r="GL156" s="147">
        <f>PV(0.05,'PV factor'!C339,,-DI156)</f>
        <v>23945.578231292515</v>
      </c>
      <c r="GM156" s="147">
        <f>PV(0.05,'PV factor'!D339,,-DJ156)</f>
        <v>22805.312601230966</v>
      </c>
      <c r="GN156" s="147">
        <f>PV(0.05,'PV factor'!E339,,-DK156)</f>
        <v>21719.345334505684</v>
      </c>
      <c r="GO156" s="147">
        <f>PV(0.05,'PV factor'!F339,,-DL156)</f>
        <v>20685.090794767315</v>
      </c>
      <c r="GP156" s="147">
        <f>PV(0.05,'PV factor'!G339,,-DM156)</f>
        <v>19700.086471206971</v>
      </c>
      <c r="GQ156" s="147">
        <f>PV(0.05,'PV factor'!H339,,-DN156)</f>
        <v>18761.987115435208</v>
      </c>
      <c r="GR156" s="147">
        <f>PV(0.05,'PV factor'!I339,,-DO156)</f>
        <v>17868.559157557342</v>
      </c>
      <c r="GS156" s="147">
        <f>PV(0.05,'PV factor'!J339,,-DP156)</f>
        <v>17017.675388149848</v>
      </c>
      <c r="GT156" s="147">
        <f>PV(0.05,'PV factor'!K339,,-DQ156)</f>
        <v>16207.309893476046</v>
      </c>
      <c r="GU156" s="147">
        <f>PV(0.05,'PV factor'!L339,,-DR156)</f>
        <v>15435.533231881947</v>
      </c>
      <c r="GV156" s="147">
        <f>PV(0.05,'PV factor'!M339,,-DS156)</f>
        <v>14700.50783988757</v>
      </c>
      <c r="GW156" s="147">
        <f>PV(0.05,'PV factor'!N339,,-DT156)</f>
        <v>14000.48365703578</v>
      </c>
      <c r="GX156" s="147">
        <f>PV(0.05,'PV factor'!O339,,-DU156)</f>
        <v>13333.793959081699</v>
      </c>
      <c r="GY156" s="147">
        <f>PV(0.05,'PV factor'!P339,,-DV156)</f>
        <v>12698.851389601612</v>
      </c>
      <c r="GZ156" s="147">
        <f>PV(0.05,'PV factor'!Q339,,-DW156)</f>
        <v>12094.144180572966</v>
      </c>
      <c r="HA156" s="147">
        <f>PV(0.05,'PV factor'!R339,,-DX156)</f>
        <v>11518.232552926633</v>
      </c>
      <c r="HB156" s="147">
        <f>PV(0.05,'PV factor'!S339,,-DY156)</f>
        <v>10969.745288501555</v>
      </c>
      <c r="HC156" s="147">
        <f>PV(0.05,'PV factor'!T339,,-DZ156)</f>
        <v>10447.376465239577</v>
      </c>
      <c r="HD156" s="147">
        <f>PV(0.05,'PV factor'!U339,,-EA156)</f>
        <v>9949.882347847215</v>
      </c>
      <c r="HE156" s="147">
        <f>PV(0.05,'PV factor'!V339,,-EB156)</f>
        <v>9476.0784265211587</v>
      </c>
      <c r="HF156" s="147">
        <f>PV(0.05,'PV factor'!W339,,-EC156)</f>
        <v>9024.8365966868187</v>
      </c>
      <c r="HG156" s="147">
        <f>PV(0.05,'PV factor'!X339,,-ED156)</f>
        <v>8595.0824730350632</v>
      </c>
      <c r="HH156" s="147">
        <f>PV(0.05,'PV factor'!Y339,,-EE156)</f>
        <v>8185.7928314619658</v>
      </c>
      <c r="HI156" s="147">
        <f>PV(0.05,'PV factor'!Z339,,-EF156)</f>
        <v>7795.9931728209194</v>
      </c>
      <c r="HJ156" s="147">
        <f>PV(0.05,'PV factor'!AA339,,-EG156)</f>
        <v>7424.7554026865901</v>
      </c>
      <c r="HK156" s="147">
        <f>PV(0.05,'PV factor'!AB339,,-EH156)</f>
        <v>7071.1956216062754</v>
      </c>
      <c r="HL156" s="147">
        <f>PV(0.05,'PV factor'!AC339,,-EI156)</f>
        <v>6734.4720205774056</v>
      </c>
      <c r="HM156" s="147">
        <f>PV(0.05,'PV factor'!AD339,,-EJ156)</f>
        <v>6413.7828767403853</v>
      </c>
      <c r="HN156" s="147">
        <f>PV(0.05,'PV factor'!AE339,,-EK156)</f>
        <v>6108.3646445146551</v>
      </c>
      <c r="HO156" s="147">
        <f>PV(0.05,'PV factor'!AF339,,-EL156)</f>
        <v>5817.4901376330026</v>
      </c>
      <c r="HP156" s="147">
        <f>PV(0.05,'PV factor'!AG339,,-EM156)</f>
        <v>5540.4667977457175</v>
      </c>
      <c r="HQ156" s="147">
        <f>PV(0.05,'PV factor'!AH339,,-EN156)</f>
        <v>5276.6350454721114</v>
      </c>
      <c r="HR156" s="147">
        <f>PV(0.05,'PV factor'!AI339,,-EO156)</f>
        <v>5025.3667099734394</v>
      </c>
      <c r="HS156" s="147">
        <f>PV(0.05,'PV factor'!AJ339,,-EP156)</f>
        <v>4786.0635333080372</v>
      </c>
      <c r="HT156" s="147">
        <f>PV(0.05,'PV factor'!AK339,,-EQ156)</f>
        <v>4558.1557460076547</v>
      </c>
      <c r="HU156" s="147">
        <f>PV(0.05,'PV factor'!AL339,,-ER156)</f>
        <v>4341.1007104834807</v>
      </c>
      <c r="HV156" s="147">
        <f>PV(0.05,'PV factor'!AM339,,-ES156)</f>
        <v>4134.3816290318864</v>
      </c>
      <c r="HW156" s="147">
        <f>PV(0.05,'PV factor'!AN339,,-ET156)</f>
        <v>3937.5063133637009</v>
      </c>
      <c r="HX156" s="147">
        <f>PV(0.05,'PV factor'!AO339,,-EU156)</f>
        <v>3750.0060127273346</v>
      </c>
      <c r="HY156" s="147">
        <f>PV(0.05,'PV factor'!AP339,,-EV156)</f>
        <v>3571.4342978355567</v>
      </c>
      <c r="HZ156" s="147">
        <f t="shared" si="263"/>
        <v>181405.89569160997</v>
      </c>
      <c r="IA156" s="147">
        <f t="shared" si="264"/>
        <v>431428.45690043166</v>
      </c>
      <c r="IB156" s="401">
        <f t="shared" si="265"/>
        <v>2.3782493686636297</v>
      </c>
    </row>
    <row r="157" spans="1:236" ht="90" customHeight="1" x14ac:dyDescent="0.2">
      <c r="A157" s="276" t="s">
        <v>634</v>
      </c>
      <c r="B157" s="277" t="s">
        <v>1167</v>
      </c>
      <c r="C157" s="277" t="s">
        <v>1342</v>
      </c>
      <c r="D157" s="99"/>
      <c r="E157" s="277" t="s">
        <v>1343</v>
      </c>
      <c r="F157" s="281"/>
      <c r="G157" s="103"/>
      <c r="H157" s="99" t="s">
        <v>77</v>
      </c>
      <c r="I157" s="103"/>
      <c r="J157" s="103">
        <v>5</v>
      </c>
      <c r="K157" s="95" t="s">
        <v>206</v>
      </c>
      <c r="L157" s="98">
        <v>79500</v>
      </c>
      <c r="M157" s="99" t="s">
        <v>1344</v>
      </c>
      <c r="N157" s="99" t="s">
        <v>81</v>
      </c>
      <c r="O157" s="90" t="s">
        <v>148</v>
      </c>
      <c r="P157" s="99" t="s">
        <v>467</v>
      </c>
      <c r="Q157" s="112" t="s">
        <v>100</v>
      </c>
      <c r="R157" s="99" t="s">
        <v>108</v>
      </c>
      <c r="S157" s="99" t="s">
        <v>99</v>
      </c>
      <c r="T157" s="99" t="s">
        <v>1317</v>
      </c>
      <c r="U157" s="99" t="s">
        <v>87</v>
      </c>
      <c r="V157" s="102">
        <v>1</v>
      </c>
      <c r="W157" s="278">
        <v>450000</v>
      </c>
      <c r="X157" s="278">
        <v>0</v>
      </c>
      <c r="Y157" s="278">
        <v>0</v>
      </c>
      <c r="Z157" s="278">
        <v>0</v>
      </c>
      <c r="AA157" s="278">
        <v>250000</v>
      </c>
      <c r="AB157" s="278">
        <v>200000</v>
      </c>
      <c r="AC157" s="278">
        <v>0</v>
      </c>
      <c r="AD157" s="278">
        <v>0</v>
      </c>
      <c r="AE157" s="278">
        <v>0</v>
      </c>
      <c r="AF157" s="278">
        <v>0</v>
      </c>
      <c r="AG157" s="278">
        <v>0</v>
      </c>
      <c r="AH157" s="278">
        <v>0</v>
      </c>
      <c r="AI157" s="100" t="s">
        <v>88</v>
      </c>
      <c r="AJ157" s="278">
        <v>0</v>
      </c>
      <c r="AK157" s="278">
        <v>0</v>
      </c>
      <c r="AL157" s="278">
        <v>0</v>
      </c>
      <c r="AM157" s="278">
        <v>0</v>
      </c>
      <c r="AN157" s="278">
        <v>0</v>
      </c>
      <c r="AO157" s="278">
        <v>0</v>
      </c>
      <c r="AP157" s="278">
        <v>0</v>
      </c>
      <c r="AQ157" s="278">
        <v>0</v>
      </c>
      <c r="AR157" s="278">
        <v>0</v>
      </c>
      <c r="AS157" s="278">
        <v>0</v>
      </c>
      <c r="AT157" s="278">
        <v>0</v>
      </c>
      <c r="AU157" s="279"/>
      <c r="AV157" s="230">
        <f t="shared" si="231"/>
        <v>0</v>
      </c>
      <c r="AW157" s="230">
        <f t="shared" si="232"/>
        <v>0</v>
      </c>
      <c r="AX157" s="230" t="str">
        <f t="shared" si="233"/>
        <v>E1</v>
      </c>
      <c r="AY157" s="141">
        <f t="shared" si="234"/>
        <v>4</v>
      </c>
      <c r="AZ157" s="70">
        <f t="shared" si="235"/>
        <v>1</v>
      </c>
      <c r="BA157" s="70">
        <f t="shared" si="236"/>
        <v>1</v>
      </c>
      <c r="BB157" s="70">
        <f t="shared" si="237"/>
        <v>1</v>
      </c>
      <c r="BC157" s="70">
        <f t="shared" si="238"/>
        <v>0</v>
      </c>
      <c r="BD157" s="70">
        <f t="shared" si="239"/>
        <v>0</v>
      </c>
      <c r="BE157" s="70">
        <f t="shared" si="240"/>
        <v>1</v>
      </c>
      <c r="BF157" s="70">
        <f t="shared" si="241"/>
        <v>1</v>
      </c>
      <c r="BG157" s="71">
        <f t="shared" si="242"/>
        <v>0</v>
      </c>
      <c r="BH157" s="71">
        <f t="shared" si="243"/>
        <v>0</v>
      </c>
      <c r="BI157" s="71">
        <f t="shared" si="244"/>
        <v>0</v>
      </c>
      <c r="BJ157" s="71">
        <f t="shared" si="245"/>
        <v>0</v>
      </c>
      <c r="BK157" s="71">
        <f t="shared" si="246"/>
        <v>0</v>
      </c>
      <c r="BL157" s="70">
        <f t="shared" si="247"/>
        <v>0</v>
      </c>
      <c r="BM157" s="70">
        <f t="shared" si="248"/>
        <v>0</v>
      </c>
      <c r="BN157" s="70">
        <f t="shared" si="249"/>
        <v>0</v>
      </c>
      <c r="BO157" s="70">
        <f t="shared" si="250"/>
        <v>0</v>
      </c>
      <c r="BP157" s="144">
        <f t="shared" si="251"/>
        <v>0</v>
      </c>
      <c r="BQ157" s="144">
        <f t="shared" si="252"/>
        <v>0</v>
      </c>
      <c r="BR157" s="144">
        <f t="shared" si="253"/>
        <v>250000</v>
      </c>
      <c r="BS157" s="144">
        <f t="shared" si="254"/>
        <v>200000</v>
      </c>
      <c r="BT157" s="144">
        <f t="shared" si="255"/>
        <v>0</v>
      </c>
      <c r="BU157" s="144">
        <f t="shared" si="256"/>
        <v>0</v>
      </c>
      <c r="BV157" s="144">
        <f t="shared" si="257"/>
        <v>0</v>
      </c>
      <c r="BW157" s="144">
        <f t="shared" si="258"/>
        <v>0</v>
      </c>
      <c r="BX157" s="144">
        <f t="shared" si="259"/>
        <v>0</v>
      </c>
      <c r="BY157" s="144">
        <f t="shared" si="260"/>
        <v>0</v>
      </c>
      <c r="BZ157" s="9">
        <v>0</v>
      </c>
      <c r="CA157" s="9">
        <v>0</v>
      </c>
      <c r="CB157" s="9">
        <v>0</v>
      </c>
      <c r="CC157" s="9">
        <v>0</v>
      </c>
      <c r="CD157" s="9">
        <v>0</v>
      </c>
      <c r="CE157" s="9">
        <v>0</v>
      </c>
      <c r="CF157" s="9">
        <v>0</v>
      </c>
      <c r="CG157" s="9">
        <v>0</v>
      </c>
      <c r="CH157" s="9">
        <v>0</v>
      </c>
      <c r="CI157" s="9">
        <v>0</v>
      </c>
      <c r="CJ157" s="9">
        <v>0</v>
      </c>
      <c r="CK157" s="9">
        <v>0</v>
      </c>
      <c r="CL157" s="9">
        <v>0</v>
      </c>
      <c r="CM157" s="9">
        <v>0</v>
      </c>
      <c r="CN157" s="9">
        <v>0</v>
      </c>
      <c r="CO157" s="9">
        <v>0</v>
      </c>
      <c r="CP157" s="9">
        <v>0</v>
      </c>
      <c r="CQ157" s="9">
        <v>0</v>
      </c>
      <c r="CR157" s="9">
        <v>0</v>
      </c>
      <c r="CS157" s="9">
        <v>0</v>
      </c>
      <c r="CT157" s="9">
        <v>0</v>
      </c>
      <c r="CU157" s="9">
        <v>0</v>
      </c>
      <c r="CV157" s="9">
        <v>0</v>
      </c>
      <c r="CW157" s="9">
        <v>0</v>
      </c>
      <c r="CX157" s="9">
        <v>0</v>
      </c>
      <c r="CY157" s="9">
        <v>0</v>
      </c>
      <c r="CZ157" s="9">
        <v>0</v>
      </c>
      <c r="DA157" s="9">
        <v>0</v>
      </c>
      <c r="DB157" s="9">
        <v>0</v>
      </c>
      <c r="DC157" s="9">
        <v>0</v>
      </c>
      <c r="DD157" s="9">
        <v>0</v>
      </c>
      <c r="DE157" s="9">
        <v>0</v>
      </c>
      <c r="DF157" s="9">
        <v>0</v>
      </c>
      <c r="DG157" s="144">
        <f t="shared" si="261"/>
        <v>79500</v>
      </c>
      <c r="DH157" s="144">
        <f t="shared" ref="DH157:EW157" si="290">DG157</f>
        <v>79500</v>
      </c>
      <c r="DI157" s="144">
        <f t="shared" si="290"/>
        <v>79500</v>
      </c>
      <c r="DJ157" s="144">
        <f t="shared" si="290"/>
        <v>79500</v>
      </c>
      <c r="DK157" s="144">
        <f t="shared" si="290"/>
        <v>79500</v>
      </c>
      <c r="DL157" s="144">
        <f t="shared" si="290"/>
        <v>79500</v>
      </c>
      <c r="DM157" s="144">
        <f t="shared" si="290"/>
        <v>79500</v>
      </c>
      <c r="DN157" s="144">
        <f t="shared" si="290"/>
        <v>79500</v>
      </c>
      <c r="DO157" s="144">
        <f t="shared" si="290"/>
        <v>79500</v>
      </c>
      <c r="DP157" s="144">
        <f t="shared" si="290"/>
        <v>79500</v>
      </c>
      <c r="DQ157" s="144">
        <f t="shared" si="290"/>
        <v>79500</v>
      </c>
      <c r="DR157" s="144">
        <f t="shared" si="290"/>
        <v>79500</v>
      </c>
      <c r="DS157" s="144">
        <f t="shared" si="290"/>
        <v>79500</v>
      </c>
      <c r="DT157" s="144">
        <f t="shared" si="290"/>
        <v>79500</v>
      </c>
      <c r="DU157" s="144">
        <f t="shared" si="290"/>
        <v>79500</v>
      </c>
      <c r="DV157" s="144">
        <f t="shared" si="290"/>
        <v>79500</v>
      </c>
      <c r="DW157" s="144">
        <f t="shared" si="290"/>
        <v>79500</v>
      </c>
      <c r="DX157" s="144">
        <f t="shared" si="290"/>
        <v>79500</v>
      </c>
      <c r="DY157" s="144">
        <f t="shared" si="290"/>
        <v>79500</v>
      </c>
      <c r="DZ157" s="144">
        <f t="shared" si="290"/>
        <v>79500</v>
      </c>
      <c r="EA157" s="144">
        <f t="shared" si="290"/>
        <v>79500</v>
      </c>
      <c r="EB157" s="144">
        <f t="shared" si="290"/>
        <v>79500</v>
      </c>
      <c r="EC157" s="144">
        <f t="shared" si="290"/>
        <v>79500</v>
      </c>
      <c r="ED157" s="144">
        <f t="shared" si="290"/>
        <v>79500</v>
      </c>
      <c r="EE157" s="144">
        <f t="shared" si="290"/>
        <v>79500</v>
      </c>
      <c r="EF157" s="144">
        <f t="shared" si="290"/>
        <v>79500</v>
      </c>
      <c r="EG157" s="144">
        <f t="shared" si="290"/>
        <v>79500</v>
      </c>
      <c r="EH157" s="144">
        <f t="shared" si="290"/>
        <v>79500</v>
      </c>
      <c r="EI157" s="144">
        <f t="shared" si="290"/>
        <v>79500</v>
      </c>
      <c r="EJ157" s="144">
        <f t="shared" si="290"/>
        <v>79500</v>
      </c>
      <c r="EK157" s="144">
        <f t="shared" si="290"/>
        <v>79500</v>
      </c>
      <c r="EL157" s="144">
        <f t="shared" si="290"/>
        <v>79500</v>
      </c>
      <c r="EM157" s="144">
        <f t="shared" si="290"/>
        <v>79500</v>
      </c>
      <c r="EN157" s="144">
        <f t="shared" si="290"/>
        <v>79500</v>
      </c>
      <c r="EO157" s="144">
        <f t="shared" si="290"/>
        <v>79500</v>
      </c>
      <c r="EP157" s="144">
        <f t="shared" si="290"/>
        <v>79500</v>
      </c>
      <c r="EQ157" s="144">
        <f t="shared" si="290"/>
        <v>79500</v>
      </c>
      <c r="ER157" s="144">
        <f t="shared" si="290"/>
        <v>79500</v>
      </c>
      <c r="ES157" s="144">
        <f t="shared" si="290"/>
        <v>79500</v>
      </c>
      <c r="ET157" s="144">
        <f t="shared" si="290"/>
        <v>79500</v>
      </c>
      <c r="EU157" s="144">
        <f t="shared" si="290"/>
        <v>79500</v>
      </c>
      <c r="EV157" s="144">
        <f t="shared" si="290"/>
        <v>79500</v>
      </c>
      <c r="EW157" s="144">
        <f t="shared" si="290"/>
        <v>79500</v>
      </c>
      <c r="EX157" s="147">
        <f>PV(0.05,'PV factor'!C160,,-BR157)</f>
        <v>226757.36961451246</v>
      </c>
      <c r="EY157" s="147">
        <f>PV(0.05,'PV factor'!D160,,-BS157)</f>
        <v>172767.51970629519</v>
      </c>
      <c r="EZ157" s="147">
        <f>PV(0.05,'PV factor'!E160,,-BT157)</f>
        <v>0</v>
      </c>
      <c r="FA157" s="147">
        <f>PV(0.05,'PV factor'!F160,,-BU157)</f>
        <v>0</v>
      </c>
      <c r="FB157" s="147">
        <f>PV(0.05,'PV factor'!G160,,-BV157)</f>
        <v>0</v>
      </c>
      <c r="FC157" s="147">
        <f>PV(0.05,'PV factor'!H160,,-BW157)</f>
        <v>0</v>
      </c>
      <c r="FD157" s="147">
        <f>PV(0.05,'PV factor'!I160,,-BX157)</f>
        <v>0</v>
      </c>
      <c r="FE157" s="147">
        <f>PV(0.05,'PV factor'!J160,,-BY157)</f>
        <v>0</v>
      </c>
      <c r="FF157" s="147">
        <f>PV(0.05,'PV factor'!K160,,-BZ157)</f>
        <v>0</v>
      </c>
      <c r="FG157" s="147">
        <f>PV(0.05,'PV factor'!L160,,-CA157)</f>
        <v>0</v>
      </c>
      <c r="FH157" s="147">
        <f>PV(0.05,'PV factor'!M160,,-CB157)</f>
        <v>0</v>
      </c>
      <c r="FI157" s="147">
        <f>PV(0.05,'PV factor'!N160,,-CC157)</f>
        <v>0</v>
      </c>
      <c r="FJ157" s="147">
        <f>PV(0.05,'PV factor'!O160,,-CD157)</f>
        <v>0</v>
      </c>
      <c r="FK157" s="147">
        <f>PV(0.05,'PV factor'!P160,,-CE157)</f>
        <v>0</v>
      </c>
      <c r="FL157" s="147">
        <f>PV(0.05,'PV factor'!Q160,,-CF157)</f>
        <v>0</v>
      </c>
      <c r="FM157" s="147">
        <f>PV(0.05,'PV factor'!R160,,-CG157)</f>
        <v>0</v>
      </c>
      <c r="FN157" s="147">
        <f>PV(0.05,'PV factor'!S160,,-CH157)</f>
        <v>0</v>
      </c>
      <c r="FO157" s="147">
        <f>PV(0.05,'PV factor'!T160,,-CI157)</f>
        <v>0</v>
      </c>
      <c r="FP157" s="147">
        <f>PV(0.05,'PV factor'!U160,,-CJ157)</f>
        <v>0</v>
      </c>
      <c r="FQ157" s="147">
        <f>PV(0.05,'PV factor'!V160,,-CK157)</f>
        <v>0</v>
      </c>
      <c r="FR157" s="147">
        <f>PV(0.05,'PV factor'!W160,,-CL157)</f>
        <v>0</v>
      </c>
      <c r="FS157" s="147">
        <f>PV(0.05,'PV factor'!X160,,-CM157)</f>
        <v>0</v>
      </c>
      <c r="FT157" s="147">
        <f>PV(0.05,'PV factor'!Y160,,-CN157)</f>
        <v>0</v>
      </c>
      <c r="FU157" s="147">
        <f>PV(0.05,'PV factor'!Z160,,-CO157)</f>
        <v>0</v>
      </c>
      <c r="FV157" s="147">
        <f>PV(0.05,'PV factor'!AA160,,-CP157)</f>
        <v>0</v>
      </c>
      <c r="FW157" s="147">
        <f>PV(0.05,'PV factor'!AB160,,-CQ157)</f>
        <v>0</v>
      </c>
      <c r="FX157" s="147">
        <f>PV(0.05,'PV factor'!AC160,,-CR157)</f>
        <v>0</v>
      </c>
      <c r="FY157" s="147">
        <f>PV(0.05,'PV factor'!AD160,,-CS157)</f>
        <v>0</v>
      </c>
      <c r="FZ157" s="147">
        <f>PV(0.05,'PV factor'!AE160,,-CT157)</f>
        <v>0</v>
      </c>
      <c r="GA157" s="147">
        <f>PV(0.05,'PV factor'!AF160,,-CU157)</f>
        <v>0</v>
      </c>
      <c r="GB157" s="147">
        <f>PV(0.05,'PV factor'!AG160,,-CV157)</f>
        <v>0</v>
      </c>
      <c r="GC157" s="147">
        <f>PV(0.05,'PV factor'!AH160,,-CW157)</f>
        <v>0</v>
      </c>
      <c r="GD157" s="147">
        <f>PV(0.05,'PV factor'!AI160,,-CX157)</f>
        <v>0</v>
      </c>
      <c r="GE157" s="147">
        <f>PV(0.05,'PV factor'!AJ160,,-CY157)</f>
        <v>0</v>
      </c>
      <c r="GF157" s="147">
        <f>PV(0.05,'PV factor'!AK160,,-CZ157)</f>
        <v>0</v>
      </c>
      <c r="GG157" s="147">
        <f>PV(0.05,'PV factor'!AL160,,-DA157)</f>
        <v>0</v>
      </c>
      <c r="GH157" s="147">
        <f>PV(0.05,'PV factor'!AM160,,-DB157)</f>
        <v>0</v>
      </c>
      <c r="GI157" s="147">
        <f>PV(0.05,'PV factor'!AN160,,-DC157)</f>
        <v>0</v>
      </c>
      <c r="GJ157" s="147">
        <f>PV(0.05,'PV factor'!AO160,,-DD157)</f>
        <v>0</v>
      </c>
      <c r="GK157" s="147">
        <f>PV(0.05,'PV factor'!AP160,,-DE157)</f>
        <v>0</v>
      </c>
      <c r="GL157" s="147">
        <f>PV(0.05,'PV factor'!C160,,-DI157)</f>
        <v>72108.84353741497</v>
      </c>
      <c r="GM157" s="147">
        <f>PV(0.05,'PV factor'!D160,,-DJ157)</f>
        <v>68675.089083252344</v>
      </c>
      <c r="GN157" s="147">
        <f>PV(0.05,'PV factor'!E160,,-DK157)</f>
        <v>65404.846745954615</v>
      </c>
      <c r="GO157" s="147">
        <f>PV(0.05,'PV factor'!F160,,-DL157)</f>
        <v>62290.330234242487</v>
      </c>
      <c r="GP157" s="147">
        <f>PV(0.05,'PV factor'!G160,,-DM157)</f>
        <v>59324.1240326119</v>
      </c>
      <c r="GQ157" s="147">
        <f>PV(0.05,'PV factor'!H160,,-DN157)</f>
        <v>56499.165745344653</v>
      </c>
      <c r="GR157" s="147">
        <f>PV(0.05,'PV factor'!I160,,-DO157)</f>
        <v>53808.729281280634</v>
      </c>
      <c r="GS157" s="147">
        <f>PV(0.05,'PV factor'!J160,,-DP157)</f>
        <v>51246.408839314885</v>
      </c>
      <c r="GT157" s="147">
        <f>PV(0.05,'PV factor'!K160,,-DQ157)</f>
        <v>48806.103656490362</v>
      </c>
      <c r="GU157" s="147">
        <f>PV(0.05,'PV factor'!L160,,-DR157)</f>
        <v>46482.003482371772</v>
      </c>
      <c r="GV157" s="147">
        <f>PV(0.05,'PV factor'!M160,,-DS157)</f>
        <v>44268.574745115984</v>
      </c>
      <c r="GW157" s="147">
        <f>PV(0.05,'PV factor'!N160,,-DT157)</f>
        <v>42160.547376300929</v>
      </c>
      <c r="GX157" s="147">
        <f>PV(0.05,'PV factor'!O160,,-DU157)</f>
        <v>40152.902263143747</v>
      </c>
      <c r="GY157" s="147">
        <f>PV(0.05,'PV factor'!P160,,-DV157)</f>
        <v>38240.859298232128</v>
      </c>
      <c r="GZ157" s="147">
        <f>PV(0.05,'PV factor'!Q160,,-DW157)</f>
        <v>36419.865998316316</v>
      </c>
      <c r="HA157" s="147">
        <f>PV(0.05,'PV factor'!R160,,-DX157)</f>
        <v>34685.586665063158</v>
      </c>
      <c r="HB157" s="147">
        <f>PV(0.05,'PV factor'!S160,,-DY157)</f>
        <v>33033.892061964907</v>
      </c>
      <c r="HC157" s="147">
        <f>PV(0.05,'PV factor'!T160,,-DZ157)</f>
        <v>31460.849582823725</v>
      </c>
      <c r="HD157" s="147">
        <f>PV(0.05,'PV factor'!U160,,-EA157)</f>
        <v>29962.713888403548</v>
      </c>
      <c r="HE157" s="147">
        <f>PV(0.05,'PV factor'!V160,,-EB157)</f>
        <v>28535.91798895576</v>
      </c>
      <c r="HF157" s="147">
        <f>PV(0.05,'PV factor'!W160,,-EC157)</f>
        <v>27177.064751386439</v>
      </c>
      <c r="HG157" s="147">
        <f>PV(0.05,'PV factor'!X160,,-ED157)</f>
        <v>25882.918810844225</v>
      </c>
      <c r="HH157" s="147">
        <f>PV(0.05,'PV factor'!Y160,,-EE157)</f>
        <v>24650.398867470692</v>
      </c>
      <c r="HI157" s="147">
        <f>PV(0.05,'PV factor'!Z160,,-EF157)</f>
        <v>23476.570349972088</v>
      </c>
      <c r="HJ157" s="147">
        <f>PV(0.05,'PV factor'!AA160,,-EG157)</f>
        <v>22358.638428544844</v>
      </c>
      <c r="HK157" s="147">
        <f>PV(0.05,'PV factor'!AB160,,-EH157)</f>
        <v>21293.941360518897</v>
      </c>
      <c r="HL157" s="147">
        <f>PV(0.05,'PV factor'!AC160,,-EI157)</f>
        <v>20279.944152875145</v>
      </c>
      <c r="HM157" s="147">
        <f>PV(0.05,'PV factor'!AD160,,-EJ157)</f>
        <v>19314.232526547752</v>
      </c>
      <c r="HN157" s="147">
        <f>PV(0.05,'PV factor'!AE160,,-EK157)</f>
        <v>18394.507168140721</v>
      </c>
      <c r="HO157" s="147">
        <f>PV(0.05,'PV factor'!AF160,,-EL157)</f>
        <v>17518.578255372111</v>
      </c>
      <c r="HP157" s="147">
        <f>PV(0.05,'PV factor'!AG160,,-EM157)</f>
        <v>16684.360243211533</v>
      </c>
      <c r="HQ157" s="147">
        <f>PV(0.05,'PV factor'!AH160,,-EN157)</f>
        <v>15889.866898296699</v>
      </c>
      <c r="HR157" s="147">
        <f>PV(0.05,'PV factor'!AI160,,-EO157)</f>
        <v>15133.20656980638</v>
      </c>
      <c r="HS157" s="147">
        <f>PV(0.05,'PV factor'!AJ160,,-EP157)</f>
        <v>14412.577685529885</v>
      </c>
      <c r="HT157" s="147">
        <f>PV(0.05,'PV factor'!AK160,,-EQ157)</f>
        <v>13726.264462409416</v>
      </c>
      <c r="HU157" s="147">
        <f>PV(0.05,'PV factor'!AL160,,-ER157)</f>
        <v>13072.632821342298</v>
      </c>
      <c r="HV157" s="147">
        <f>PV(0.05,'PV factor'!AM160,,-ES157)</f>
        <v>12450.126496516477</v>
      </c>
      <c r="HW157" s="147">
        <f>PV(0.05,'PV factor'!AN160,,-ET157)</f>
        <v>11857.26333001569</v>
      </c>
      <c r="HX157" s="147">
        <f>PV(0.05,'PV factor'!AO160,,-EU157)</f>
        <v>11292.631742872087</v>
      </c>
      <c r="HY157" s="147">
        <f>PV(0.05,'PV factor'!AP160,,-EV157)</f>
        <v>10754.887374163893</v>
      </c>
      <c r="HZ157" s="147">
        <f t="shared" si="263"/>
        <v>399524.88932080765</v>
      </c>
      <c r="IA157" s="147">
        <f t="shared" si="264"/>
        <v>327803.23363347637</v>
      </c>
      <c r="IB157" s="401">
        <f t="shared" si="265"/>
        <v>0.82048263423773649</v>
      </c>
    </row>
    <row r="158" spans="1:236" ht="90" customHeight="1" x14ac:dyDescent="0.2">
      <c r="A158" s="242" t="s">
        <v>997</v>
      </c>
      <c r="B158" s="195" t="s">
        <v>998</v>
      </c>
      <c r="C158" s="195" t="s">
        <v>1062</v>
      </c>
      <c r="D158" s="115">
        <v>11</v>
      </c>
      <c r="E158" s="195" t="s">
        <v>1063</v>
      </c>
      <c r="F158" s="113" t="s">
        <v>1064</v>
      </c>
      <c r="G158" s="113" t="s">
        <v>3389</v>
      </c>
      <c r="H158" s="112" t="s">
        <v>77</v>
      </c>
      <c r="I158" s="113" t="s">
        <v>1065</v>
      </c>
      <c r="J158" s="113">
        <v>40</v>
      </c>
      <c r="K158" s="227" t="s">
        <v>79</v>
      </c>
      <c r="L158" s="111">
        <v>56923</v>
      </c>
      <c r="M158" s="112" t="s">
        <v>1045</v>
      </c>
      <c r="N158" s="112" t="s">
        <v>81</v>
      </c>
      <c r="O158" s="13" t="s">
        <v>217</v>
      </c>
      <c r="P158" s="112" t="s">
        <v>218</v>
      </c>
      <c r="Q158" s="112" t="s">
        <v>100</v>
      </c>
      <c r="R158" s="112" t="s">
        <v>108</v>
      </c>
      <c r="S158" s="112" t="s">
        <v>99</v>
      </c>
      <c r="T158" s="112" t="s">
        <v>1046</v>
      </c>
      <c r="U158" s="112" t="s">
        <v>100</v>
      </c>
      <c r="V158" s="201">
        <v>1</v>
      </c>
      <c r="W158" s="217">
        <v>482600</v>
      </c>
      <c r="X158" s="217">
        <v>47000</v>
      </c>
      <c r="Y158" s="217">
        <v>0</v>
      </c>
      <c r="Z158" s="217">
        <v>0</v>
      </c>
      <c r="AA158" s="217">
        <v>0</v>
      </c>
      <c r="AB158" s="217">
        <v>47000</v>
      </c>
      <c r="AC158" s="217">
        <v>435600</v>
      </c>
      <c r="AD158" s="217">
        <v>0</v>
      </c>
      <c r="AE158" s="286">
        <v>0</v>
      </c>
      <c r="AF158" s="286">
        <v>0</v>
      </c>
      <c r="AG158" s="286">
        <v>0</v>
      </c>
      <c r="AH158" s="286">
        <v>0</v>
      </c>
      <c r="AI158" s="112" t="s">
        <v>88</v>
      </c>
      <c r="AJ158" s="217">
        <v>0</v>
      </c>
      <c r="AK158" s="217">
        <v>0</v>
      </c>
      <c r="AL158" s="217">
        <v>0</v>
      </c>
      <c r="AM158" s="217">
        <v>0</v>
      </c>
      <c r="AN158" s="217">
        <v>0</v>
      </c>
      <c r="AO158" s="217">
        <v>0</v>
      </c>
      <c r="AP158" s="217">
        <v>0</v>
      </c>
      <c r="AQ158" s="286">
        <v>0</v>
      </c>
      <c r="AR158" s="286">
        <v>0</v>
      </c>
      <c r="AS158" s="286">
        <v>0</v>
      </c>
      <c r="AT158" s="286">
        <v>0</v>
      </c>
      <c r="AU158" s="113" t="s">
        <v>1066</v>
      </c>
      <c r="AV158" s="230">
        <f t="shared" si="231"/>
        <v>0</v>
      </c>
      <c r="AW158" s="230">
        <f t="shared" si="232"/>
        <v>0</v>
      </c>
      <c r="AX158" s="230" t="str">
        <f t="shared" si="233"/>
        <v>B3</v>
      </c>
      <c r="AY158" s="141">
        <f t="shared" si="234"/>
        <v>8</v>
      </c>
      <c r="AZ158" s="70">
        <f t="shared" si="235"/>
        <v>1</v>
      </c>
      <c r="BA158" s="70">
        <f t="shared" si="236"/>
        <v>1</v>
      </c>
      <c r="BB158" s="70">
        <f t="shared" si="237"/>
        <v>0</v>
      </c>
      <c r="BC158" s="70">
        <f t="shared" si="238"/>
        <v>1</v>
      </c>
      <c r="BD158" s="70">
        <f t="shared" si="239"/>
        <v>1</v>
      </c>
      <c r="BE158" s="70">
        <f t="shared" si="240"/>
        <v>1</v>
      </c>
      <c r="BF158" s="70">
        <f t="shared" si="241"/>
        <v>1</v>
      </c>
      <c r="BG158" s="71">
        <f t="shared" si="242"/>
        <v>0</v>
      </c>
      <c r="BH158" s="71">
        <f t="shared" si="243"/>
        <v>1</v>
      </c>
      <c r="BI158" s="71">
        <f t="shared" si="244"/>
        <v>0</v>
      </c>
      <c r="BJ158" s="71">
        <f t="shared" si="245"/>
        <v>0</v>
      </c>
      <c r="BK158" s="71">
        <f t="shared" si="246"/>
        <v>1</v>
      </c>
      <c r="BL158" s="70">
        <f t="shared" si="247"/>
        <v>1</v>
      </c>
      <c r="BM158" s="70">
        <f t="shared" si="248"/>
        <v>1</v>
      </c>
      <c r="BN158" s="70">
        <f t="shared" si="249"/>
        <v>0</v>
      </c>
      <c r="BO158" s="70">
        <f t="shared" si="250"/>
        <v>1</v>
      </c>
      <c r="BP158" s="144">
        <f t="shared" si="251"/>
        <v>0</v>
      </c>
      <c r="BQ158" s="144">
        <f t="shared" si="252"/>
        <v>0</v>
      </c>
      <c r="BR158" s="144">
        <f t="shared" si="253"/>
        <v>0</v>
      </c>
      <c r="BS158" s="144">
        <f t="shared" si="254"/>
        <v>47000</v>
      </c>
      <c r="BT158" s="144">
        <f t="shared" si="255"/>
        <v>435600</v>
      </c>
      <c r="BU158" s="144">
        <f t="shared" si="256"/>
        <v>0</v>
      </c>
      <c r="BV158" s="144">
        <f t="shared" si="257"/>
        <v>0</v>
      </c>
      <c r="BW158" s="144">
        <f t="shared" si="258"/>
        <v>0</v>
      </c>
      <c r="BX158" s="144">
        <f t="shared" si="259"/>
        <v>0</v>
      </c>
      <c r="BY158" s="144">
        <f t="shared" si="260"/>
        <v>0</v>
      </c>
      <c r="BZ158" s="9">
        <v>0</v>
      </c>
      <c r="CA158" s="9">
        <v>0</v>
      </c>
      <c r="CB158" s="9">
        <v>0</v>
      </c>
      <c r="CC158" s="9">
        <v>0</v>
      </c>
      <c r="CD158" s="9">
        <v>0</v>
      </c>
      <c r="CE158" s="9">
        <v>0</v>
      </c>
      <c r="CF158" s="9">
        <v>0</v>
      </c>
      <c r="CG158" s="9">
        <v>0</v>
      </c>
      <c r="CH158" s="9">
        <v>0</v>
      </c>
      <c r="CI158" s="9">
        <v>0</v>
      </c>
      <c r="CJ158" s="9">
        <v>0</v>
      </c>
      <c r="CK158" s="9">
        <v>0</v>
      </c>
      <c r="CL158" s="9">
        <v>0</v>
      </c>
      <c r="CM158" s="9">
        <v>0</v>
      </c>
      <c r="CN158" s="9">
        <v>0</v>
      </c>
      <c r="CO158" s="9">
        <v>0</v>
      </c>
      <c r="CP158" s="9">
        <v>0</v>
      </c>
      <c r="CQ158" s="9">
        <v>0</v>
      </c>
      <c r="CR158" s="9">
        <v>0</v>
      </c>
      <c r="CS158" s="9">
        <v>0</v>
      </c>
      <c r="CT158" s="9">
        <v>0</v>
      </c>
      <c r="CU158" s="9">
        <v>0</v>
      </c>
      <c r="CV158" s="9">
        <v>0</v>
      </c>
      <c r="CW158" s="9">
        <v>0</v>
      </c>
      <c r="CX158" s="9">
        <v>0</v>
      </c>
      <c r="CY158" s="9">
        <v>0</v>
      </c>
      <c r="CZ158" s="9">
        <v>0</v>
      </c>
      <c r="DA158" s="9">
        <v>0</v>
      </c>
      <c r="DB158" s="9">
        <v>0</v>
      </c>
      <c r="DC158" s="9">
        <v>0</v>
      </c>
      <c r="DD158" s="9">
        <v>0</v>
      </c>
      <c r="DE158" s="9">
        <v>0</v>
      </c>
      <c r="DF158" s="9">
        <v>0</v>
      </c>
      <c r="DG158" s="144">
        <f t="shared" si="261"/>
        <v>56923</v>
      </c>
      <c r="DH158" s="144">
        <f t="shared" ref="DH158:EW158" si="291">DG158</f>
        <v>56923</v>
      </c>
      <c r="DI158" s="144">
        <f t="shared" si="291"/>
        <v>56923</v>
      </c>
      <c r="DJ158" s="144">
        <f t="shared" si="291"/>
        <v>56923</v>
      </c>
      <c r="DK158" s="144">
        <f t="shared" si="291"/>
        <v>56923</v>
      </c>
      <c r="DL158" s="144">
        <f t="shared" si="291"/>
        <v>56923</v>
      </c>
      <c r="DM158" s="144">
        <f t="shared" si="291"/>
        <v>56923</v>
      </c>
      <c r="DN158" s="144">
        <f t="shared" si="291"/>
        <v>56923</v>
      </c>
      <c r="DO158" s="144">
        <f t="shared" si="291"/>
        <v>56923</v>
      </c>
      <c r="DP158" s="144">
        <f t="shared" si="291"/>
        <v>56923</v>
      </c>
      <c r="DQ158" s="144">
        <f t="shared" si="291"/>
        <v>56923</v>
      </c>
      <c r="DR158" s="144">
        <f t="shared" si="291"/>
        <v>56923</v>
      </c>
      <c r="DS158" s="144">
        <f t="shared" si="291"/>
        <v>56923</v>
      </c>
      <c r="DT158" s="144">
        <f t="shared" si="291"/>
        <v>56923</v>
      </c>
      <c r="DU158" s="144">
        <f t="shared" si="291"/>
        <v>56923</v>
      </c>
      <c r="DV158" s="144">
        <f t="shared" si="291"/>
        <v>56923</v>
      </c>
      <c r="DW158" s="144">
        <f t="shared" si="291"/>
        <v>56923</v>
      </c>
      <c r="DX158" s="144">
        <f t="shared" si="291"/>
        <v>56923</v>
      </c>
      <c r="DY158" s="144">
        <f t="shared" si="291"/>
        <v>56923</v>
      </c>
      <c r="DZ158" s="144">
        <f t="shared" si="291"/>
        <v>56923</v>
      </c>
      <c r="EA158" s="144">
        <f t="shared" si="291"/>
        <v>56923</v>
      </c>
      <c r="EB158" s="144">
        <f t="shared" si="291"/>
        <v>56923</v>
      </c>
      <c r="EC158" s="144">
        <f t="shared" si="291"/>
        <v>56923</v>
      </c>
      <c r="ED158" s="144">
        <f t="shared" si="291"/>
        <v>56923</v>
      </c>
      <c r="EE158" s="144">
        <f t="shared" si="291"/>
        <v>56923</v>
      </c>
      <c r="EF158" s="144">
        <f t="shared" si="291"/>
        <v>56923</v>
      </c>
      <c r="EG158" s="144">
        <f t="shared" si="291"/>
        <v>56923</v>
      </c>
      <c r="EH158" s="144">
        <f t="shared" si="291"/>
        <v>56923</v>
      </c>
      <c r="EI158" s="144">
        <f t="shared" si="291"/>
        <v>56923</v>
      </c>
      <c r="EJ158" s="144">
        <f t="shared" si="291"/>
        <v>56923</v>
      </c>
      <c r="EK158" s="144">
        <f t="shared" si="291"/>
        <v>56923</v>
      </c>
      <c r="EL158" s="144">
        <f t="shared" si="291"/>
        <v>56923</v>
      </c>
      <c r="EM158" s="144">
        <f t="shared" si="291"/>
        <v>56923</v>
      </c>
      <c r="EN158" s="144">
        <f t="shared" si="291"/>
        <v>56923</v>
      </c>
      <c r="EO158" s="144">
        <f t="shared" si="291"/>
        <v>56923</v>
      </c>
      <c r="EP158" s="144">
        <f t="shared" si="291"/>
        <v>56923</v>
      </c>
      <c r="EQ158" s="144">
        <f t="shared" si="291"/>
        <v>56923</v>
      </c>
      <c r="ER158" s="144">
        <f t="shared" si="291"/>
        <v>56923</v>
      </c>
      <c r="ES158" s="144">
        <f t="shared" si="291"/>
        <v>56923</v>
      </c>
      <c r="ET158" s="144">
        <f t="shared" si="291"/>
        <v>56923</v>
      </c>
      <c r="EU158" s="144">
        <f t="shared" si="291"/>
        <v>56923</v>
      </c>
      <c r="EV158" s="144">
        <f t="shared" si="291"/>
        <v>56923</v>
      </c>
      <c r="EW158" s="144">
        <f t="shared" si="291"/>
        <v>56923</v>
      </c>
      <c r="EX158" s="147">
        <f>PV(0.05,'PV factor'!C171,,-BR158)</f>
        <v>0</v>
      </c>
      <c r="EY158" s="147">
        <f>PV(0.05,'PV factor'!D171,,-BS158)</f>
        <v>40600.367130979372</v>
      </c>
      <c r="EZ158" s="147">
        <f>PV(0.05,'PV factor'!E171,,-BT158)</f>
        <v>358369.19801934378</v>
      </c>
      <c r="FA158" s="147">
        <f>PV(0.05,'PV factor'!F171,,-BU158)</f>
        <v>0</v>
      </c>
      <c r="FB158" s="147">
        <f>PV(0.05,'PV factor'!G171,,-BV158)</f>
        <v>0</v>
      </c>
      <c r="FC158" s="147">
        <f>PV(0.05,'PV factor'!H171,,-BW158)</f>
        <v>0</v>
      </c>
      <c r="FD158" s="147">
        <f>PV(0.05,'PV factor'!I171,,-BX158)</f>
        <v>0</v>
      </c>
      <c r="FE158" s="147">
        <f>PV(0.05,'PV factor'!J171,,-BY158)</f>
        <v>0</v>
      </c>
      <c r="FF158" s="147">
        <f>PV(0.05,'PV factor'!K171,,-BZ158)</f>
        <v>0</v>
      </c>
      <c r="FG158" s="147">
        <f>PV(0.05,'PV factor'!L171,,-CA158)</f>
        <v>0</v>
      </c>
      <c r="FH158" s="147">
        <f>PV(0.05,'PV factor'!M171,,-CB158)</f>
        <v>0</v>
      </c>
      <c r="FI158" s="147">
        <f>PV(0.05,'PV factor'!N171,,-CC158)</f>
        <v>0</v>
      </c>
      <c r="FJ158" s="147">
        <f>PV(0.05,'PV factor'!O171,,-CD158)</f>
        <v>0</v>
      </c>
      <c r="FK158" s="147">
        <f>PV(0.05,'PV factor'!P171,,-CE158)</f>
        <v>0</v>
      </c>
      <c r="FL158" s="147">
        <f>PV(0.05,'PV factor'!Q171,,-CF158)</f>
        <v>0</v>
      </c>
      <c r="FM158" s="147">
        <f>PV(0.05,'PV factor'!R171,,-CG158)</f>
        <v>0</v>
      </c>
      <c r="FN158" s="147">
        <f>PV(0.05,'PV factor'!S171,,-CH158)</f>
        <v>0</v>
      </c>
      <c r="FO158" s="147">
        <f>PV(0.05,'PV factor'!T171,,-CI158)</f>
        <v>0</v>
      </c>
      <c r="FP158" s="147">
        <f>PV(0.05,'PV factor'!U171,,-CJ158)</f>
        <v>0</v>
      </c>
      <c r="FQ158" s="147">
        <f>PV(0.05,'PV factor'!V171,,-CK158)</f>
        <v>0</v>
      </c>
      <c r="FR158" s="147">
        <f>PV(0.05,'PV factor'!W171,,-CL158)</f>
        <v>0</v>
      </c>
      <c r="FS158" s="147">
        <f>PV(0.05,'PV factor'!X171,,-CM158)</f>
        <v>0</v>
      </c>
      <c r="FT158" s="147">
        <f>PV(0.05,'PV factor'!Y171,,-CN158)</f>
        <v>0</v>
      </c>
      <c r="FU158" s="147">
        <f>PV(0.05,'PV factor'!Z171,,-CO158)</f>
        <v>0</v>
      </c>
      <c r="FV158" s="147">
        <f>PV(0.05,'PV factor'!AA171,,-CP158)</f>
        <v>0</v>
      </c>
      <c r="FW158" s="147">
        <f>PV(0.05,'PV factor'!AB171,,-CQ158)</f>
        <v>0</v>
      </c>
      <c r="FX158" s="147">
        <f>PV(0.05,'PV factor'!AC171,,-CR158)</f>
        <v>0</v>
      </c>
      <c r="FY158" s="147">
        <f>PV(0.05,'PV factor'!AD171,,-CS158)</f>
        <v>0</v>
      </c>
      <c r="FZ158" s="147">
        <f>PV(0.05,'PV factor'!AE171,,-CT158)</f>
        <v>0</v>
      </c>
      <c r="GA158" s="147">
        <f>PV(0.05,'PV factor'!AF171,,-CU158)</f>
        <v>0</v>
      </c>
      <c r="GB158" s="147">
        <f>PV(0.05,'PV factor'!AG171,,-CV158)</f>
        <v>0</v>
      </c>
      <c r="GC158" s="147">
        <f>PV(0.05,'PV factor'!AH171,,-CW158)</f>
        <v>0</v>
      </c>
      <c r="GD158" s="147">
        <f>PV(0.05,'PV factor'!AI171,,-CX158)</f>
        <v>0</v>
      </c>
      <c r="GE158" s="147">
        <f>PV(0.05,'PV factor'!AJ171,,-CY158)</f>
        <v>0</v>
      </c>
      <c r="GF158" s="147">
        <f>PV(0.05,'PV factor'!AK171,,-CZ158)</f>
        <v>0</v>
      </c>
      <c r="GG158" s="147">
        <f>PV(0.05,'PV factor'!AL171,,-DA158)</f>
        <v>0</v>
      </c>
      <c r="GH158" s="147">
        <f>PV(0.05,'PV factor'!AM171,,-DB158)</f>
        <v>0</v>
      </c>
      <c r="GI158" s="147">
        <f>PV(0.05,'PV factor'!AN171,,-DC158)</f>
        <v>0</v>
      </c>
      <c r="GJ158" s="147">
        <f>PV(0.05,'PV factor'!AO171,,-DD158)</f>
        <v>0</v>
      </c>
      <c r="GK158" s="147">
        <f>PV(0.05,'PV factor'!AP171,,-DE158)</f>
        <v>0</v>
      </c>
      <c r="GL158" s="147">
        <f>PV(0.05,'PV factor'!C171,,-DI158)</f>
        <v>51630.839002267574</v>
      </c>
      <c r="GM158" s="147">
        <f>PV(0.05,'PV factor'!D171,,-DJ158)</f>
        <v>49172.22762120721</v>
      </c>
      <c r="GN158" s="147">
        <f>PV(0.05,'PV factor'!E171,,-DK158)</f>
        <v>46830.692972578297</v>
      </c>
      <c r="GO158" s="147">
        <f>PV(0.05,'PV factor'!F171,,-DL158)</f>
        <v>44600.659973884089</v>
      </c>
      <c r="GP158" s="147">
        <f>PV(0.05,'PV factor'!G171,,-DM158)</f>
        <v>42476.819022746757</v>
      </c>
      <c r="GQ158" s="147">
        <f>PV(0.05,'PV factor'!H171,,-DN158)</f>
        <v>40454.113354996902</v>
      </c>
      <c r="GR158" s="147">
        <f>PV(0.05,'PV factor'!I171,,-DO158)</f>
        <v>38527.727004758963</v>
      </c>
      <c r="GS158" s="147">
        <f>PV(0.05,'PV factor'!J171,,-DP158)</f>
        <v>36693.073337865673</v>
      </c>
      <c r="GT158" s="147">
        <f>PV(0.05,'PV factor'!K171,,-DQ158)</f>
        <v>34945.784131300643</v>
      </c>
      <c r="GU158" s="147">
        <f>PV(0.05,'PV factor'!L171,,-DR158)</f>
        <v>33281.699172667279</v>
      </c>
      <c r="GV158" s="147">
        <f>PV(0.05,'PV factor'!M171,,-DS158)</f>
        <v>31696.856354921219</v>
      </c>
      <c r="GW158" s="147">
        <f>PV(0.05,'PV factor'!N171,,-DT158)</f>
        <v>30187.482242782109</v>
      </c>
      <c r="GX158" s="147">
        <f>PV(0.05,'PV factor'!O171,,-DU158)</f>
        <v>28749.983088363919</v>
      </c>
      <c r="GY158" s="147">
        <f>PV(0.05,'PV factor'!P171,,-DV158)</f>
        <v>27380.936274632295</v>
      </c>
      <c r="GZ158" s="147">
        <f>PV(0.05,'PV factor'!Q171,,-DW158)</f>
        <v>26077.082166316475</v>
      </c>
      <c r="HA158" s="147">
        <f>PV(0.05,'PV factor'!R171,,-DX158)</f>
        <v>24835.316348872831</v>
      </c>
      <c r="HB158" s="147">
        <f>PV(0.05,'PV factor'!S171,,-DY158)</f>
        <v>23652.682237021741</v>
      </c>
      <c r="HC158" s="147">
        <f>PV(0.05,'PV factor'!T171,,-DZ158)</f>
        <v>22526.364035258805</v>
      </c>
      <c r="HD158" s="147">
        <f>PV(0.05,'PV factor'!U171,,-EA158)</f>
        <v>21453.680033579814</v>
      </c>
      <c r="HE158" s="147">
        <f>PV(0.05,'PV factor'!V171,,-EB158)</f>
        <v>20432.076222456966</v>
      </c>
      <c r="HF158" s="147">
        <f>PV(0.05,'PV factor'!W171,,-EC158)</f>
        <v>19459.120211863778</v>
      </c>
      <c r="HG158" s="147">
        <f>PV(0.05,'PV factor'!X171,,-ED158)</f>
        <v>18532.495439870261</v>
      </c>
      <c r="HH158" s="147">
        <f>PV(0.05,'PV factor'!Y171,,-EE158)</f>
        <v>17649.995657019299</v>
      </c>
      <c r="HI158" s="147">
        <f>PV(0.05,'PV factor'!Z171,,-EF158)</f>
        <v>16809.519673351711</v>
      </c>
      <c r="HJ158" s="147">
        <f>PV(0.05,'PV factor'!AA171,,-EG158)</f>
        <v>16009.066355573059</v>
      </c>
      <c r="HK158" s="147">
        <f>PV(0.05,'PV factor'!AB171,,-EH158)</f>
        <v>15246.729862450531</v>
      </c>
      <c r="HL158" s="147">
        <f>PV(0.05,'PV factor'!AC171,,-EI158)</f>
        <v>14520.695107095746</v>
      </c>
      <c r="HM158" s="147">
        <f>PV(0.05,'PV factor'!AD171,,-EJ158)</f>
        <v>13829.233435329279</v>
      </c>
      <c r="HN158" s="147">
        <f>PV(0.05,'PV factor'!AE171,,-EK158)</f>
        <v>13170.698509837413</v>
      </c>
      <c r="HO158" s="147">
        <f>PV(0.05,'PV factor'!AF171,,-EL158)</f>
        <v>12543.522390321341</v>
      </c>
      <c r="HP158" s="147">
        <f>PV(0.05,'PV factor'!AG171,,-EM158)</f>
        <v>11946.21180030604</v>
      </c>
      <c r="HQ158" s="147">
        <f>PV(0.05,'PV factor'!AH171,,-EN158)</f>
        <v>11377.344571720037</v>
      </c>
      <c r="HR158" s="147">
        <f>PV(0.05,'PV factor'!AI171,,-EO158)</f>
        <v>10835.566258780989</v>
      </c>
      <c r="HS158" s="147">
        <f>PV(0.05,'PV factor'!AJ171,,-EP158)</f>
        <v>10319.586913124749</v>
      </c>
      <c r="HT158" s="147">
        <f>PV(0.05,'PV factor'!AK171,,-EQ158)</f>
        <v>9828.1780124997622</v>
      </c>
      <c r="HU158" s="147">
        <f>PV(0.05,'PV factor'!AL171,,-ER158)</f>
        <v>9360.1695357140597</v>
      </c>
      <c r="HV158" s="147">
        <f>PV(0.05,'PV factor'!AM171,,-ES158)</f>
        <v>8914.4471768705334</v>
      </c>
      <c r="HW158" s="147">
        <f>PV(0.05,'PV factor'!AN171,,-ET158)</f>
        <v>8489.9496922576491</v>
      </c>
      <c r="HX158" s="147">
        <f>PV(0.05,'PV factor'!AO171,,-EU158)</f>
        <v>8085.6663735787151</v>
      </c>
      <c r="HY158" s="147">
        <f>PV(0.05,'PV factor'!AP171,,-EV158)</f>
        <v>7700.6346415035378</v>
      </c>
      <c r="HZ158" s="147">
        <f t="shared" si="263"/>
        <v>398969.56515032315</v>
      </c>
      <c r="IA158" s="147">
        <f t="shared" si="264"/>
        <v>930234.92621754808</v>
      </c>
      <c r="IB158" s="401">
        <f t="shared" si="265"/>
        <v>2.3315937040637564</v>
      </c>
    </row>
    <row r="159" spans="1:236" ht="90" customHeight="1" x14ac:dyDescent="0.2">
      <c r="A159" s="137" t="s">
        <v>1699</v>
      </c>
      <c r="B159" s="138" t="s">
        <v>1700</v>
      </c>
      <c r="C159" s="138" t="s">
        <v>1715</v>
      </c>
      <c r="D159" s="142">
        <v>2</v>
      </c>
      <c r="E159" s="138" t="s">
        <v>1716</v>
      </c>
      <c r="F159" s="118" t="s">
        <v>1717</v>
      </c>
      <c r="G159" s="118" t="s">
        <v>1718</v>
      </c>
      <c r="H159" s="142" t="s">
        <v>77</v>
      </c>
      <c r="I159" s="118" t="s">
        <v>1719</v>
      </c>
      <c r="J159" s="118">
        <v>10</v>
      </c>
      <c r="K159" s="227" t="s">
        <v>94</v>
      </c>
      <c r="L159" s="142">
        <v>10000</v>
      </c>
      <c r="M159" s="142" t="s">
        <v>1720</v>
      </c>
      <c r="N159" s="142" t="s">
        <v>81</v>
      </c>
      <c r="O159" s="73" t="s">
        <v>106</v>
      </c>
      <c r="P159" s="142" t="s">
        <v>199</v>
      </c>
      <c r="Q159" s="112" t="s">
        <v>100</v>
      </c>
      <c r="R159" s="142" t="s">
        <v>108</v>
      </c>
      <c r="S159" s="142" t="s">
        <v>99</v>
      </c>
      <c r="T159" s="142" t="s">
        <v>996</v>
      </c>
      <c r="U159" s="142" t="s">
        <v>100</v>
      </c>
      <c r="V159" s="117">
        <v>1</v>
      </c>
      <c r="W159" s="136">
        <v>35000</v>
      </c>
      <c r="X159" s="136">
        <v>0</v>
      </c>
      <c r="Y159" s="136">
        <v>0</v>
      </c>
      <c r="Z159" s="136">
        <v>0</v>
      </c>
      <c r="AA159" s="136">
        <v>35000</v>
      </c>
      <c r="AB159" s="136">
        <v>0</v>
      </c>
      <c r="AC159" s="136">
        <v>0</v>
      </c>
      <c r="AD159" s="136">
        <v>0</v>
      </c>
      <c r="AE159" s="139">
        <v>0</v>
      </c>
      <c r="AF159" s="139">
        <v>0</v>
      </c>
      <c r="AG159" s="139">
        <v>0</v>
      </c>
      <c r="AH159" s="139">
        <v>0</v>
      </c>
      <c r="AI159" s="116" t="s">
        <v>88</v>
      </c>
      <c r="AJ159" s="136">
        <v>0</v>
      </c>
      <c r="AK159" s="136">
        <v>0</v>
      </c>
      <c r="AL159" s="136">
        <v>0</v>
      </c>
      <c r="AM159" s="136">
        <v>0</v>
      </c>
      <c r="AN159" s="136">
        <v>0</v>
      </c>
      <c r="AO159" s="136">
        <v>0</v>
      </c>
      <c r="AP159" s="136">
        <v>0</v>
      </c>
      <c r="AQ159" s="139">
        <v>0</v>
      </c>
      <c r="AR159" s="139">
        <v>0</v>
      </c>
      <c r="AS159" s="139">
        <v>0</v>
      </c>
      <c r="AT159" s="139">
        <v>0</v>
      </c>
      <c r="AU159" s="118"/>
      <c r="AV159" s="230">
        <f t="shared" si="231"/>
        <v>1</v>
      </c>
      <c r="AW159" s="230">
        <f t="shared" si="232"/>
        <v>0</v>
      </c>
      <c r="AX159" s="230" t="str">
        <f t="shared" si="233"/>
        <v>C90</v>
      </c>
      <c r="AY159" s="141">
        <f t="shared" si="234"/>
        <v>9</v>
      </c>
      <c r="AZ159" s="70">
        <f t="shared" si="235"/>
        <v>1</v>
      </c>
      <c r="BA159" s="70">
        <f t="shared" si="236"/>
        <v>1</v>
      </c>
      <c r="BB159" s="70">
        <f t="shared" si="237"/>
        <v>1</v>
      </c>
      <c r="BC159" s="70">
        <f t="shared" si="238"/>
        <v>1</v>
      </c>
      <c r="BD159" s="70">
        <f t="shared" si="239"/>
        <v>1</v>
      </c>
      <c r="BE159" s="70">
        <f t="shared" si="240"/>
        <v>1</v>
      </c>
      <c r="BF159" s="70">
        <f t="shared" si="241"/>
        <v>1</v>
      </c>
      <c r="BG159" s="71">
        <f t="shared" si="242"/>
        <v>0</v>
      </c>
      <c r="BH159" s="71">
        <f t="shared" si="243"/>
        <v>1</v>
      </c>
      <c r="BI159" s="71">
        <f t="shared" si="244"/>
        <v>0</v>
      </c>
      <c r="BJ159" s="71">
        <f t="shared" si="245"/>
        <v>0</v>
      </c>
      <c r="BK159" s="71">
        <f t="shared" si="246"/>
        <v>1</v>
      </c>
      <c r="BL159" s="70">
        <f t="shared" si="247"/>
        <v>1</v>
      </c>
      <c r="BM159" s="70">
        <f t="shared" si="248"/>
        <v>1</v>
      </c>
      <c r="BN159" s="70">
        <f t="shared" si="249"/>
        <v>0</v>
      </c>
      <c r="BO159" s="70">
        <f t="shared" si="250"/>
        <v>1</v>
      </c>
      <c r="BP159" s="144">
        <f t="shared" si="251"/>
        <v>0</v>
      </c>
      <c r="BQ159" s="144">
        <f t="shared" si="252"/>
        <v>0</v>
      </c>
      <c r="BR159" s="144">
        <f t="shared" si="253"/>
        <v>35000</v>
      </c>
      <c r="BS159" s="144">
        <f t="shared" si="254"/>
        <v>0</v>
      </c>
      <c r="BT159" s="144">
        <f t="shared" si="255"/>
        <v>0</v>
      </c>
      <c r="BU159" s="144">
        <f t="shared" si="256"/>
        <v>0</v>
      </c>
      <c r="BV159" s="144">
        <f t="shared" si="257"/>
        <v>0</v>
      </c>
      <c r="BW159" s="144">
        <f t="shared" si="258"/>
        <v>0</v>
      </c>
      <c r="BX159" s="144">
        <f t="shared" si="259"/>
        <v>0</v>
      </c>
      <c r="BY159" s="144">
        <f t="shared" si="260"/>
        <v>0</v>
      </c>
      <c r="BZ159" s="9">
        <v>0</v>
      </c>
      <c r="CA159" s="9">
        <v>0</v>
      </c>
      <c r="CB159" s="9">
        <v>0</v>
      </c>
      <c r="CC159" s="9">
        <v>0</v>
      </c>
      <c r="CD159" s="9">
        <v>0</v>
      </c>
      <c r="CE159" s="9">
        <v>0</v>
      </c>
      <c r="CF159" s="9">
        <v>0</v>
      </c>
      <c r="CG159" s="9">
        <v>0</v>
      </c>
      <c r="CH159" s="9">
        <v>0</v>
      </c>
      <c r="CI159" s="9">
        <v>0</v>
      </c>
      <c r="CJ159" s="9">
        <v>0</v>
      </c>
      <c r="CK159" s="9">
        <v>0</v>
      </c>
      <c r="CL159" s="9">
        <v>0</v>
      </c>
      <c r="CM159" s="9">
        <v>0</v>
      </c>
      <c r="CN159" s="9">
        <v>0</v>
      </c>
      <c r="CO159" s="9">
        <v>0</v>
      </c>
      <c r="CP159" s="9">
        <v>0</v>
      </c>
      <c r="CQ159" s="9">
        <v>0</v>
      </c>
      <c r="CR159" s="9">
        <v>0</v>
      </c>
      <c r="CS159" s="9">
        <v>0</v>
      </c>
      <c r="CT159" s="9">
        <v>0</v>
      </c>
      <c r="CU159" s="9">
        <v>0</v>
      </c>
      <c r="CV159" s="9">
        <v>0</v>
      </c>
      <c r="CW159" s="9">
        <v>0</v>
      </c>
      <c r="CX159" s="9">
        <v>0</v>
      </c>
      <c r="CY159" s="9">
        <v>0</v>
      </c>
      <c r="CZ159" s="9">
        <v>0</v>
      </c>
      <c r="DA159" s="9">
        <v>0</v>
      </c>
      <c r="DB159" s="9">
        <v>0</v>
      </c>
      <c r="DC159" s="9">
        <v>0</v>
      </c>
      <c r="DD159" s="9">
        <v>0</v>
      </c>
      <c r="DE159" s="9">
        <v>0</v>
      </c>
      <c r="DF159" s="9">
        <v>0</v>
      </c>
      <c r="DG159" s="144">
        <f t="shared" si="261"/>
        <v>10000</v>
      </c>
      <c r="DH159" s="144">
        <f t="shared" ref="DH159:EW159" si="292">DG159</f>
        <v>10000</v>
      </c>
      <c r="DI159" s="144">
        <f t="shared" si="292"/>
        <v>10000</v>
      </c>
      <c r="DJ159" s="144">
        <f t="shared" si="292"/>
        <v>10000</v>
      </c>
      <c r="DK159" s="144">
        <f t="shared" si="292"/>
        <v>10000</v>
      </c>
      <c r="DL159" s="144">
        <f t="shared" si="292"/>
        <v>10000</v>
      </c>
      <c r="DM159" s="144">
        <f t="shared" si="292"/>
        <v>10000</v>
      </c>
      <c r="DN159" s="144">
        <f t="shared" si="292"/>
        <v>10000</v>
      </c>
      <c r="DO159" s="144">
        <f t="shared" si="292"/>
        <v>10000</v>
      </c>
      <c r="DP159" s="144">
        <f t="shared" si="292"/>
        <v>10000</v>
      </c>
      <c r="DQ159" s="144">
        <f t="shared" si="292"/>
        <v>10000</v>
      </c>
      <c r="DR159" s="144">
        <f t="shared" si="292"/>
        <v>10000</v>
      </c>
      <c r="DS159" s="144">
        <f t="shared" si="292"/>
        <v>10000</v>
      </c>
      <c r="DT159" s="144">
        <f t="shared" si="292"/>
        <v>10000</v>
      </c>
      <c r="DU159" s="144">
        <f t="shared" si="292"/>
        <v>10000</v>
      </c>
      <c r="DV159" s="144">
        <f t="shared" si="292"/>
        <v>10000</v>
      </c>
      <c r="DW159" s="144">
        <f t="shared" si="292"/>
        <v>10000</v>
      </c>
      <c r="DX159" s="144">
        <f t="shared" si="292"/>
        <v>10000</v>
      </c>
      <c r="DY159" s="144">
        <f t="shared" si="292"/>
        <v>10000</v>
      </c>
      <c r="DZ159" s="144">
        <f t="shared" si="292"/>
        <v>10000</v>
      </c>
      <c r="EA159" s="144">
        <f t="shared" si="292"/>
        <v>10000</v>
      </c>
      <c r="EB159" s="144">
        <f t="shared" si="292"/>
        <v>10000</v>
      </c>
      <c r="EC159" s="144">
        <f t="shared" si="292"/>
        <v>10000</v>
      </c>
      <c r="ED159" s="144">
        <f t="shared" si="292"/>
        <v>10000</v>
      </c>
      <c r="EE159" s="144">
        <f t="shared" si="292"/>
        <v>10000</v>
      </c>
      <c r="EF159" s="144">
        <f t="shared" si="292"/>
        <v>10000</v>
      </c>
      <c r="EG159" s="144">
        <f t="shared" si="292"/>
        <v>10000</v>
      </c>
      <c r="EH159" s="144">
        <f t="shared" si="292"/>
        <v>10000</v>
      </c>
      <c r="EI159" s="144">
        <f t="shared" si="292"/>
        <v>10000</v>
      </c>
      <c r="EJ159" s="144">
        <f t="shared" si="292"/>
        <v>10000</v>
      </c>
      <c r="EK159" s="144">
        <f t="shared" si="292"/>
        <v>10000</v>
      </c>
      <c r="EL159" s="144">
        <f t="shared" si="292"/>
        <v>10000</v>
      </c>
      <c r="EM159" s="144">
        <f t="shared" si="292"/>
        <v>10000</v>
      </c>
      <c r="EN159" s="144">
        <f t="shared" si="292"/>
        <v>10000</v>
      </c>
      <c r="EO159" s="144">
        <f t="shared" si="292"/>
        <v>10000</v>
      </c>
      <c r="EP159" s="144">
        <f t="shared" si="292"/>
        <v>10000</v>
      </c>
      <c r="EQ159" s="144">
        <f t="shared" si="292"/>
        <v>10000</v>
      </c>
      <c r="ER159" s="144">
        <f t="shared" si="292"/>
        <v>10000</v>
      </c>
      <c r="ES159" s="144">
        <f t="shared" si="292"/>
        <v>10000</v>
      </c>
      <c r="ET159" s="144">
        <f t="shared" si="292"/>
        <v>10000</v>
      </c>
      <c r="EU159" s="144">
        <f t="shared" si="292"/>
        <v>10000</v>
      </c>
      <c r="EV159" s="144">
        <f t="shared" si="292"/>
        <v>10000</v>
      </c>
      <c r="EW159" s="144">
        <f t="shared" si="292"/>
        <v>10000</v>
      </c>
      <c r="EX159" s="147">
        <f>PV(0.05,'PV factor'!C261,,-BR159)</f>
        <v>31746.031746031746</v>
      </c>
      <c r="EY159" s="147">
        <f>PV(0.05,'PV factor'!D261,,-BS159)</f>
        <v>0</v>
      </c>
      <c r="EZ159" s="147">
        <f>PV(0.05,'PV factor'!E261,,-BT159)</f>
        <v>0</v>
      </c>
      <c r="FA159" s="147">
        <f>PV(0.05,'PV factor'!F261,,-BU159)</f>
        <v>0</v>
      </c>
      <c r="FB159" s="147">
        <f>PV(0.05,'PV factor'!G261,,-BV159)</f>
        <v>0</v>
      </c>
      <c r="FC159" s="147">
        <f>PV(0.05,'PV factor'!H261,,-BW159)</f>
        <v>0</v>
      </c>
      <c r="FD159" s="147">
        <f>PV(0.05,'PV factor'!I261,,-BX159)</f>
        <v>0</v>
      </c>
      <c r="FE159" s="147">
        <f>PV(0.05,'PV factor'!J261,,-BY159)</f>
        <v>0</v>
      </c>
      <c r="FF159" s="147">
        <f>PV(0.05,'PV factor'!K261,,-BZ159)</f>
        <v>0</v>
      </c>
      <c r="FG159" s="147">
        <f>PV(0.05,'PV factor'!L261,,-CA159)</f>
        <v>0</v>
      </c>
      <c r="FH159" s="147">
        <f>PV(0.05,'PV factor'!M261,,-CB159)</f>
        <v>0</v>
      </c>
      <c r="FI159" s="147">
        <f>PV(0.05,'PV factor'!N261,,-CC159)</f>
        <v>0</v>
      </c>
      <c r="FJ159" s="147">
        <f>PV(0.05,'PV factor'!O261,,-CD159)</f>
        <v>0</v>
      </c>
      <c r="FK159" s="147">
        <f>PV(0.05,'PV factor'!P261,,-CE159)</f>
        <v>0</v>
      </c>
      <c r="FL159" s="147">
        <f>PV(0.05,'PV factor'!Q261,,-CF159)</f>
        <v>0</v>
      </c>
      <c r="FM159" s="147">
        <f>PV(0.05,'PV factor'!R261,,-CG159)</f>
        <v>0</v>
      </c>
      <c r="FN159" s="147">
        <f>PV(0.05,'PV factor'!S261,,-CH159)</f>
        <v>0</v>
      </c>
      <c r="FO159" s="147">
        <f>PV(0.05,'PV factor'!T261,,-CI159)</f>
        <v>0</v>
      </c>
      <c r="FP159" s="147">
        <f>PV(0.05,'PV factor'!U261,,-CJ159)</f>
        <v>0</v>
      </c>
      <c r="FQ159" s="147">
        <f>PV(0.05,'PV factor'!V261,,-CK159)</f>
        <v>0</v>
      </c>
      <c r="FR159" s="147">
        <f>PV(0.05,'PV factor'!W261,,-CL159)</f>
        <v>0</v>
      </c>
      <c r="FS159" s="147">
        <f>PV(0.05,'PV factor'!X261,,-CM159)</f>
        <v>0</v>
      </c>
      <c r="FT159" s="147">
        <f>PV(0.05,'PV factor'!Y261,,-CN159)</f>
        <v>0</v>
      </c>
      <c r="FU159" s="147">
        <f>PV(0.05,'PV factor'!Z261,,-CO159)</f>
        <v>0</v>
      </c>
      <c r="FV159" s="147">
        <f>PV(0.05,'PV factor'!AA261,,-CP159)</f>
        <v>0</v>
      </c>
      <c r="FW159" s="147">
        <f>PV(0.05,'PV factor'!AB261,,-CQ159)</f>
        <v>0</v>
      </c>
      <c r="FX159" s="147">
        <f>PV(0.05,'PV factor'!AC261,,-CR159)</f>
        <v>0</v>
      </c>
      <c r="FY159" s="147">
        <f>PV(0.05,'PV factor'!AD261,,-CS159)</f>
        <v>0</v>
      </c>
      <c r="FZ159" s="147">
        <f>PV(0.05,'PV factor'!AE261,,-CT159)</f>
        <v>0</v>
      </c>
      <c r="GA159" s="147">
        <f>PV(0.05,'PV factor'!AF261,,-CU159)</f>
        <v>0</v>
      </c>
      <c r="GB159" s="147">
        <f>PV(0.05,'PV factor'!AG261,,-CV159)</f>
        <v>0</v>
      </c>
      <c r="GC159" s="147">
        <f>PV(0.05,'PV factor'!AH261,,-CW159)</f>
        <v>0</v>
      </c>
      <c r="GD159" s="147">
        <f>PV(0.05,'PV factor'!AI261,,-CX159)</f>
        <v>0</v>
      </c>
      <c r="GE159" s="147">
        <f>PV(0.05,'PV factor'!AJ261,,-CY159)</f>
        <v>0</v>
      </c>
      <c r="GF159" s="147">
        <f>PV(0.05,'PV factor'!AK261,,-CZ159)</f>
        <v>0</v>
      </c>
      <c r="GG159" s="147">
        <f>PV(0.05,'PV factor'!AL261,,-DA159)</f>
        <v>0</v>
      </c>
      <c r="GH159" s="147">
        <f>PV(0.05,'PV factor'!AM261,,-DB159)</f>
        <v>0</v>
      </c>
      <c r="GI159" s="147">
        <f>PV(0.05,'PV factor'!AN261,,-DC159)</f>
        <v>0</v>
      </c>
      <c r="GJ159" s="147">
        <f>PV(0.05,'PV factor'!AO261,,-DD159)</f>
        <v>0</v>
      </c>
      <c r="GK159" s="147">
        <f>PV(0.05,'PV factor'!AP261,,-DE159)</f>
        <v>0</v>
      </c>
      <c r="GL159" s="147">
        <f>PV(0.05,'PV factor'!C261,,-DI159)</f>
        <v>9070.2947845804993</v>
      </c>
      <c r="GM159" s="147">
        <f>PV(0.05,'PV factor'!D261,,-DJ159)</f>
        <v>8638.3759853147603</v>
      </c>
      <c r="GN159" s="147">
        <f>PV(0.05,'PV factor'!E261,,-DK159)</f>
        <v>8227.0247479188201</v>
      </c>
      <c r="GO159" s="147">
        <f>PV(0.05,'PV factor'!F261,,-DL159)</f>
        <v>7835.2616646845891</v>
      </c>
      <c r="GP159" s="147">
        <f>PV(0.05,'PV factor'!G261,,-DM159)</f>
        <v>7462.153966366277</v>
      </c>
      <c r="GQ159" s="147">
        <f>PV(0.05,'PV factor'!H261,,-DN159)</f>
        <v>7106.8133013012148</v>
      </c>
      <c r="GR159" s="147">
        <f>PV(0.05,'PV factor'!I261,,-DO159)</f>
        <v>6768.3936202868717</v>
      </c>
      <c r="GS159" s="147">
        <f>PV(0.05,'PV factor'!J261,,-DP159)</f>
        <v>6446.0891621779729</v>
      </c>
      <c r="GT159" s="147">
        <f>PV(0.05,'PV factor'!K261,,-DQ159)</f>
        <v>6139.1325354075934</v>
      </c>
      <c r="GU159" s="147">
        <f>PV(0.05,'PV factor'!L261,,-DR159)</f>
        <v>5846.7928908643744</v>
      </c>
      <c r="GV159" s="147">
        <f>PV(0.05,'PV factor'!M261,,-DS159)</f>
        <v>5568.3741817755954</v>
      </c>
      <c r="GW159" s="147">
        <f>PV(0.05,'PV factor'!N261,,-DT159)</f>
        <v>5303.2135064529466</v>
      </c>
      <c r="GX159" s="147">
        <f>PV(0.05,'PV factor'!O261,,-DU159)</f>
        <v>5050.6795299551886</v>
      </c>
      <c r="GY159" s="147">
        <f>PV(0.05,'PV factor'!P261,,-DV159)</f>
        <v>4810.1709809097019</v>
      </c>
      <c r="GZ159" s="147">
        <f>PV(0.05,'PV factor'!Q261,,-DW159)</f>
        <v>4581.1152199140024</v>
      </c>
      <c r="HA159" s="147">
        <f>PV(0.05,'PV factor'!R261,,-DX159)</f>
        <v>4362.9668761085732</v>
      </c>
      <c r="HB159" s="147">
        <f>PV(0.05,'PV factor'!S261,,-DY159)</f>
        <v>4155.2065486748315</v>
      </c>
      <c r="HC159" s="147">
        <f>PV(0.05,'PV factor'!T261,,-DZ159)</f>
        <v>3957.3395701665063</v>
      </c>
      <c r="HD159" s="147">
        <f>PV(0.05,'PV factor'!U261,,-EA159)</f>
        <v>3768.8948287300059</v>
      </c>
      <c r="HE159" s="147">
        <f>PV(0.05,'PV factor'!V261,,-EB159)</f>
        <v>3589.4236464095297</v>
      </c>
      <c r="HF159" s="147">
        <f>PV(0.05,'PV factor'!W261,,-EC159)</f>
        <v>3418.498710866219</v>
      </c>
      <c r="HG159" s="147">
        <f>PV(0.05,'PV factor'!X261,,-ED159)</f>
        <v>3255.7130579678269</v>
      </c>
      <c r="HH159" s="147">
        <f>PV(0.05,'PV factor'!Y261,,-EE159)</f>
        <v>3100.679102826502</v>
      </c>
      <c r="HI159" s="147">
        <f>PV(0.05,'PV factor'!Z261,,-EF159)</f>
        <v>2953.0277169776209</v>
      </c>
      <c r="HJ159" s="147">
        <f>PV(0.05,'PV factor'!AA261,,-EG159)</f>
        <v>2812.4073495024963</v>
      </c>
      <c r="HK159" s="147">
        <f>PV(0.05,'PV factor'!AB261,,-EH159)</f>
        <v>2678.4831900023769</v>
      </c>
      <c r="HL159" s="147">
        <f>PV(0.05,'PV factor'!AC261,,-EI159)</f>
        <v>2550.9363714308356</v>
      </c>
      <c r="HM159" s="147">
        <f>PV(0.05,'PV factor'!AD261,,-EJ159)</f>
        <v>2429.4632108865098</v>
      </c>
      <c r="HN159" s="147">
        <f>PV(0.05,'PV factor'!AE261,,-EK159)</f>
        <v>2313.7744865585814</v>
      </c>
      <c r="HO159" s="147">
        <f>PV(0.05,'PV factor'!AF261,,-EL159)</f>
        <v>2203.5947491034099</v>
      </c>
      <c r="HP159" s="147">
        <f>PV(0.05,'PV factor'!AG261,,-EM159)</f>
        <v>2098.6616658127714</v>
      </c>
      <c r="HQ159" s="147">
        <f>PV(0.05,'PV factor'!AH261,,-EN159)</f>
        <v>1998.7253960121634</v>
      </c>
      <c r="HR159" s="147">
        <f>PV(0.05,'PV factor'!AI261,,-EO159)</f>
        <v>1903.5479962020604</v>
      </c>
      <c r="HS159" s="147">
        <f>PV(0.05,'PV factor'!AJ261,,-EP159)</f>
        <v>1812.9028535257717</v>
      </c>
      <c r="HT159" s="147">
        <f>PV(0.05,'PV factor'!AK261,,-EQ159)</f>
        <v>1726.5741462150208</v>
      </c>
      <c r="HU159" s="147">
        <f>PV(0.05,'PV factor'!AL261,,-ER159)</f>
        <v>1644.3563297285912</v>
      </c>
      <c r="HV159" s="147">
        <f>PV(0.05,'PV factor'!AM261,,-ES159)</f>
        <v>1566.0536473605632</v>
      </c>
      <c r="HW159" s="147">
        <f>PV(0.05,'PV factor'!AN261,,-ET159)</f>
        <v>1491.4796641529169</v>
      </c>
      <c r="HX159" s="147">
        <f>PV(0.05,'PV factor'!AO261,,-EU159)</f>
        <v>1420.4568230027783</v>
      </c>
      <c r="HY159" s="147">
        <f>PV(0.05,'PV factor'!AP261,,-EV159)</f>
        <v>1352.8160219074077</v>
      </c>
      <c r="HZ159" s="147">
        <f t="shared" si="263"/>
        <v>31746.031746031746</v>
      </c>
      <c r="IA159" s="147">
        <f t="shared" si="264"/>
        <v>73540.332658902975</v>
      </c>
      <c r="IB159" s="401">
        <f t="shared" si="265"/>
        <v>2.3165204787554439</v>
      </c>
    </row>
    <row r="160" spans="1:236" ht="90" customHeight="1" x14ac:dyDescent="0.2">
      <c r="A160" s="233" t="s">
        <v>272</v>
      </c>
      <c r="B160" s="234" t="s">
        <v>273</v>
      </c>
      <c r="C160" s="234" t="s">
        <v>287</v>
      </c>
      <c r="D160" s="235">
        <v>2</v>
      </c>
      <c r="E160" s="234" t="s">
        <v>288</v>
      </c>
      <c r="F160" s="236" t="s">
        <v>289</v>
      </c>
      <c r="G160" s="236" t="s">
        <v>290</v>
      </c>
      <c r="H160" s="13" t="s">
        <v>77</v>
      </c>
      <c r="I160" s="236" t="s">
        <v>291</v>
      </c>
      <c r="J160" s="236">
        <v>5</v>
      </c>
      <c r="K160" s="227" t="s">
        <v>94</v>
      </c>
      <c r="L160" s="77">
        <v>10000</v>
      </c>
      <c r="M160" s="13" t="s">
        <v>292</v>
      </c>
      <c r="N160" s="13" t="s">
        <v>147</v>
      </c>
      <c r="O160" s="73" t="s">
        <v>106</v>
      </c>
      <c r="P160" s="13" t="s">
        <v>293</v>
      </c>
      <c r="Q160" s="112" t="s">
        <v>100</v>
      </c>
      <c r="R160" s="13" t="s">
        <v>108</v>
      </c>
      <c r="S160" s="13" t="s">
        <v>99</v>
      </c>
      <c r="T160" s="13" t="s">
        <v>281</v>
      </c>
      <c r="U160" s="13" t="s">
        <v>100</v>
      </c>
      <c r="V160" s="196">
        <v>1</v>
      </c>
      <c r="W160" s="239">
        <v>20000</v>
      </c>
      <c r="X160" s="239">
        <v>0</v>
      </c>
      <c r="Y160" s="239">
        <v>0</v>
      </c>
      <c r="Z160" s="239">
        <v>0</v>
      </c>
      <c r="AA160" s="239">
        <v>20000</v>
      </c>
      <c r="AB160" s="239">
        <v>0</v>
      </c>
      <c r="AC160" s="239">
        <v>0</v>
      </c>
      <c r="AD160" s="239">
        <v>0</v>
      </c>
      <c r="AE160" s="239">
        <v>0</v>
      </c>
      <c r="AF160" s="239">
        <v>0</v>
      </c>
      <c r="AG160" s="239">
        <v>0</v>
      </c>
      <c r="AH160" s="239">
        <v>0</v>
      </c>
      <c r="AI160" s="13" t="s">
        <v>88</v>
      </c>
      <c r="AJ160" s="239">
        <v>0</v>
      </c>
      <c r="AK160" s="239">
        <v>0</v>
      </c>
      <c r="AL160" s="239">
        <v>0</v>
      </c>
      <c r="AM160" s="239">
        <v>0</v>
      </c>
      <c r="AN160" s="239">
        <v>0</v>
      </c>
      <c r="AO160" s="239">
        <v>0</v>
      </c>
      <c r="AP160" s="239">
        <v>0</v>
      </c>
      <c r="AQ160" s="239">
        <v>0</v>
      </c>
      <c r="AR160" s="239">
        <v>0</v>
      </c>
      <c r="AS160" s="239">
        <v>0</v>
      </c>
      <c r="AT160" s="239">
        <v>0</v>
      </c>
      <c r="AU160" s="236"/>
      <c r="AV160" s="230">
        <f t="shared" si="231"/>
        <v>1</v>
      </c>
      <c r="AW160" s="230">
        <f t="shared" si="232"/>
        <v>0</v>
      </c>
      <c r="AX160" s="230" t="str">
        <f t="shared" si="233"/>
        <v>C2</v>
      </c>
      <c r="AY160" s="141">
        <f t="shared" si="234"/>
        <v>9</v>
      </c>
      <c r="AZ160" s="70">
        <f t="shared" si="235"/>
        <v>1</v>
      </c>
      <c r="BA160" s="70">
        <f t="shared" si="236"/>
        <v>1</v>
      </c>
      <c r="BB160" s="70">
        <f t="shared" si="237"/>
        <v>1</v>
      </c>
      <c r="BC160" s="70">
        <f t="shared" si="238"/>
        <v>1</v>
      </c>
      <c r="BD160" s="70">
        <f t="shared" si="239"/>
        <v>1</v>
      </c>
      <c r="BE160" s="70">
        <f t="shared" si="240"/>
        <v>1</v>
      </c>
      <c r="BF160" s="70">
        <f t="shared" si="241"/>
        <v>1</v>
      </c>
      <c r="BG160" s="71">
        <f t="shared" si="242"/>
        <v>0</v>
      </c>
      <c r="BH160" s="71">
        <f t="shared" si="243"/>
        <v>1</v>
      </c>
      <c r="BI160" s="71">
        <f t="shared" si="244"/>
        <v>0</v>
      </c>
      <c r="BJ160" s="71">
        <f t="shared" si="245"/>
        <v>1</v>
      </c>
      <c r="BK160" s="71">
        <f t="shared" si="246"/>
        <v>0</v>
      </c>
      <c r="BL160" s="70">
        <f t="shared" si="247"/>
        <v>1</v>
      </c>
      <c r="BM160" s="70">
        <f t="shared" si="248"/>
        <v>1</v>
      </c>
      <c r="BN160" s="70">
        <f t="shared" si="249"/>
        <v>0</v>
      </c>
      <c r="BO160" s="70">
        <f t="shared" si="250"/>
        <v>1</v>
      </c>
      <c r="BP160" s="144">
        <f t="shared" si="251"/>
        <v>0</v>
      </c>
      <c r="BQ160" s="144">
        <f t="shared" si="252"/>
        <v>0</v>
      </c>
      <c r="BR160" s="144">
        <f t="shared" si="253"/>
        <v>20000</v>
      </c>
      <c r="BS160" s="144">
        <f t="shared" si="254"/>
        <v>0</v>
      </c>
      <c r="BT160" s="144">
        <f t="shared" si="255"/>
        <v>0</v>
      </c>
      <c r="BU160" s="144">
        <f t="shared" si="256"/>
        <v>0</v>
      </c>
      <c r="BV160" s="144">
        <f t="shared" si="257"/>
        <v>0</v>
      </c>
      <c r="BW160" s="144">
        <f t="shared" si="258"/>
        <v>0</v>
      </c>
      <c r="BX160" s="144">
        <f t="shared" si="259"/>
        <v>0</v>
      </c>
      <c r="BY160" s="144">
        <f t="shared" si="260"/>
        <v>0</v>
      </c>
      <c r="BZ160" s="9">
        <v>0</v>
      </c>
      <c r="CA160" s="9">
        <v>0</v>
      </c>
      <c r="CB160" s="9">
        <v>0</v>
      </c>
      <c r="CC160" s="9">
        <v>0</v>
      </c>
      <c r="CD160" s="9">
        <v>0</v>
      </c>
      <c r="CE160" s="9">
        <v>0</v>
      </c>
      <c r="CF160" s="9">
        <v>0</v>
      </c>
      <c r="CG160" s="9">
        <v>0</v>
      </c>
      <c r="CH160" s="9">
        <v>0</v>
      </c>
      <c r="CI160" s="9">
        <v>0</v>
      </c>
      <c r="CJ160" s="9">
        <v>0</v>
      </c>
      <c r="CK160" s="9">
        <v>0</v>
      </c>
      <c r="CL160" s="9">
        <v>0</v>
      </c>
      <c r="CM160" s="9">
        <v>0</v>
      </c>
      <c r="CN160" s="9">
        <v>0</v>
      </c>
      <c r="CO160" s="9">
        <v>0</v>
      </c>
      <c r="CP160" s="9">
        <v>0</v>
      </c>
      <c r="CQ160" s="9">
        <v>0</v>
      </c>
      <c r="CR160" s="9">
        <v>0</v>
      </c>
      <c r="CS160" s="9">
        <v>0</v>
      </c>
      <c r="CT160" s="9">
        <v>0</v>
      </c>
      <c r="CU160" s="9">
        <v>0</v>
      </c>
      <c r="CV160" s="9">
        <v>0</v>
      </c>
      <c r="CW160" s="9">
        <v>0</v>
      </c>
      <c r="CX160" s="9">
        <v>0</v>
      </c>
      <c r="CY160" s="9">
        <v>0</v>
      </c>
      <c r="CZ160" s="9">
        <v>0</v>
      </c>
      <c r="DA160" s="9">
        <v>0</v>
      </c>
      <c r="DB160" s="9">
        <v>0</v>
      </c>
      <c r="DC160" s="9">
        <v>0</v>
      </c>
      <c r="DD160" s="9">
        <v>0</v>
      </c>
      <c r="DE160" s="9">
        <v>0</v>
      </c>
      <c r="DF160" s="9">
        <v>0</v>
      </c>
      <c r="DG160" s="144">
        <f t="shared" si="261"/>
        <v>10000</v>
      </c>
      <c r="DH160" s="144">
        <f t="shared" ref="DH160:EW160" si="293">DG160</f>
        <v>10000</v>
      </c>
      <c r="DI160" s="144">
        <f t="shared" si="293"/>
        <v>10000</v>
      </c>
      <c r="DJ160" s="144">
        <f t="shared" si="293"/>
        <v>10000</v>
      </c>
      <c r="DK160" s="144">
        <f t="shared" si="293"/>
        <v>10000</v>
      </c>
      <c r="DL160" s="144">
        <f t="shared" si="293"/>
        <v>10000</v>
      </c>
      <c r="DM160" s="144">
        <f t="shared" si="293"/>
        <v>10000</v>
      </c>
      <c r="DN160" s="144">
        <f t="shared" si="293"/>
        <v>10000</v>
      </c>
      <c r="DO160" s="144">
        <f t="shared" si="293"/>
        <v>10000</v>
      </c>
      <c r="DP160" s="144">
        <f t="shared" si="293"/>
        <v>10000</v>
      </c>
      <c r="DQ160" s="144">
        <f t="shared" si="293"/>
        <v>10000</v>
      </c>
      <c r="DR160" s="144">
        <f t="shared" si="293"/>
        <v>10000</v>
      </c>
      <c r="DS160" s="144">
        <f t="shared" si="293"/>
        <v>10000</v>
      </c>
      <c r="DT160" s="144">
        <f t="shared" si="293"/>
        <v>10000</v>
      </c>
      <c r="DU160" s="144">
        <f t="shared" si="293"/>
        <v>10000</v>
      </c>
      <c r="DV160" s="144">
        <f t="shared" si="293"/>
        <v>10000</v>
      </c>
      <c r="DW160" s="144">
        <f t="shared" si="293"/>
        <v>10000</v>
      </c>
      <c r="DX160" s="144">
        <f t="shared" si="293"/>
        <v>10000</v>
      </c>
      <c r="DY160" s="144">
        <f t="shared" si="293"/>
        <v>10000</v>
      </c>
      <c r="DZ160" s="144">
        <f t="shared" si="293"/>
        <v>10000</v>
      </c>
      <c r="EA160" s="144">
        <f t="shared" si="293"/>
        <v>10000</v>
      </c>
      <c r="EB160" s="144">
        <f t="shared" si="293"/>
        <v>10000</v>
      </c>
      <c r="EC160" s="144">
        <f t="shared" si="293"/>
        <v>10000</v>
      </c>
      <c r="ED160" s="144">
        <f t="shared" si="293"/>
        <v>10000</v>
      </c>
      <c r="EE160" s="144">
        <f t="shared" si="293"/>
        <v>10000</v>
      </c>
      <c r="EF160" s="144">
        <f t="shared" si="293"/>
        <v>10000</v>
      </c>
      <c r="EG160" s="144">
        <f t="shared" si="293"/>
        <v>10000</v>
      </c>
      <c r="EH160" s="144">
        <f t="shared" si="293"/>
        <v>10000</v>
      </c>
      <c r="EI160" s="144">
        <f t="shared" si="293"/>
        <v>10000</v>
      </c>
      <c r="EJ160" s="144">
        <f t="shared" si="293"/>
        <v>10000</v>
      </c>
      <c r="EK160" s="144">
        <f t="shared" si="293"/>
        <v>10000</v>
      </c>
      <c r="EL160" s="144">
        <f t="shared" si="293"/>
        <v>10000</v>
      </c>
      <c r="EM160" s="144">
        <f t="shared" si="293"/>
        <v>10000</v>
      </c>
      <c r="EN160" s="144">
        <f t="shared" si="293"/>
        <v>10000</v>
      </c>
      <c r="EO160" s="144">
        <f t="shared" si="293"/>
        <v>10000</v>
      </c>
      <c r="EP160" s="144">
        <f t="shared" si="293"/>
        <v>10000</v>
      </c>
      <c r="EQ160" s="144">
        <f t="shared" si="293"/>
        <v>10000</v>
      </c>
      <c r="ER160" s="144">
        <f t="shared" si="293"/>
        <v>10000</v>
      </c>
      <c r="ES160" s="144">
        <f t="shared" si="293"/>
        <v>10000</v>
      </c>
      <c r="ET160" s="144">
        <f t="shared" si="293"/>
        <v>10000</v>
      </c>
      <c r="EU160" s="144">
        <f t="shared" si="293"/>
        <v>10000</v>
      </c>
      <c r="EV160" s="144">
        <f t="shared" si="293"/>
        <v>10000</v>
      </c>
      <c r="EW160" s="144">
        <f t="shared" si="293"/>
        <v>10000</v>
      </c>
      <c r="EX160" s="147">
        <f>PV(0.05,'PV factor'!C48,,-BR160)</f>
        <v>18140.589569160999</v>
      </c>
      <c r="EY160" s="147">
        <f>PV(0.05,'PV factor'!D48,,-BS160)</f>
        <v>0</v>
      </c>
      <c r="EZ160" s="147">
        <f>PV(0.05,'PV factor'!E48,,-BT160)</f>
        <v>0</v>
      </c>
      <c r="FA160" s="147">
        <f>PV(0.05,'PV factor'!F48,,-BU160)</f>
        <v>0</v>
      </c>
      <c r="FB160" s="147">
        <f>PV(0.05,'PV factor'!G48,,-BV160)</f>
        <v>0</v>
      </c>
      <c r="FC160" s="147">
        <f>PV(0.05,'PV factor'!H48,,-BW160)</f>
        <v>0</v>
      </c>
      <c r="FD160" s="147">
        <f>PV(0.05,'PV factor'!I48,,-BX160)</f>
        <v>0</v>
      </c>
      <c r="FE160" s="147">
        <f>PV(0.05,'PV factor'!J48,,-BY160)</f>
        <v>0</v>
      </c>
      <c r="FF160" s="147">
        <f>PV(0.05,'PV factor'!K48,,-BZ160)</f>
        <v>0</v>
      </c>
      <c r="FG160" s="147">
        <f>PV(0.05,'PV factor'!L48,,-CA160)</f>
        <v>0</v>
      </c>
      <c r="FH160" s="147">
        <f>PV(0.05,'PV factor'!M48,,-CB160)</f>
        <v>0</v>
      </c>
      <c r="FI160" s="147">
        <f>PV(0.05,'PV factor'!N48,,-CC160)</f>
        <v>0</v>
      </c>
      <c r="FJ160" s="147">
        <f>PV(0.05,'PV factor'!O48,,-CD160)</f>
        <v>0</v>
      </c>
      <c r="FK160" s="147">
        <f>PV(0.05,'PV factor'!P48,,-CE160)</f>
        <v>0</v>
      </c>
      <c r="FL160" s="147">
        <f>PV(0.05,'PV factor'!Q48,,-CF160)</f>
        <v>0</v>
      </c>
      <c r="FM160" s="147">
        <f>PV(0.05,'PV factor'!R48,,-CG160)</f>
        <v>0</v>
      </c>
      <c r="FN160" s="147">
        <f>PV(0.05,'PV factor'!S48,,-CH160)</f>
        <v>0</v>
      </c>
      <c r="FO160" s="147">
        <f>PV(0.05,'PV factor'!T48,,-CI160)</f>
        <v>0</v>
      </c>
      <c r="FP160" s="147">
        <f>PV(0.05,'PV factor'!U48,,-CJ160)</f>
        <v>0</v>
      </c>
      <c r="FQ160" s="147">
        <f>PV(0.05,'PV factor'!V48,,-CK160)</f>
        <v>0</v>
      </c>
      <c r="FR160" s="147">
        <f>PV(0.05,'PV factor'!W48,,-CL160)</f>
        <v>0</v>
      </c>
      <c r="FS160" s="147">
        <f>PV(0.05,'PV factor'!X48,,-CM160)</f>
        <v>0</v>
      </c>
      <c r="FT160" s="147">
        <f>PV(0.05,'PV factor'!Y48,,-CN160)</f>
        <v>0</v>
      </c>
      <c r="FU160" s="147">
        <f>PV(0.05,'PV factor'!Z48,,-CO160)</f>
        <v>0</v>
      </c>
      <c r="FV160" s="147">
        <f>PV(0.05,'PV factor'!AA48,,-CP160)</f>
        <v>0</v>
      </c>
      <c r="FW160" s="147">
        <f>PV(0.05,'PV factor'!AB48,,-CQ160)</f>
        <v>0</v>
      </c>
      <c r="FX160" s="147">
        <f>PV(0.05,'PV factor'!AC48,,-CR160)</f>
        <v>0</v>
      </c>
      <c r="FY160" s="147">
        <f>PV(0.05,'PV factor'!AD48,,-CS160)</f>
        <v>0</v>
      </c>
      <c r="FZ160" s="147">
        <f>PV(0.05,'PV factor'!AE48,,-CT160)</f>
        <v>0</v>
      </c>
      <c r="GA160" s="147">
        <f>PV(0.05,'PV factor'!AF48,,-CU160)</f>
        <v>0</v>
      </c>
      <c r="GB160" s="147">
        <f>PV(0.05,'PV factor'!AG48,,-CV160)</f>
        <v>0</v>
      </c>
      <c r="GC160" s="147">
        <f>PV(0.05,'PV factor'!AH48,,-CW160)</f>
        <v>0</v>
      </c>
      <c r="GD160" s="147">
        <f>PV(0.05,'PV factor'!AI48,,-CX160)</f>
        <v>0</v>
      </c>
      <c r="GE160" s="147">
        <f>PV(0.05,'PV factor'!AJ48,,-CY160)</f>
        <v>0</v>
      </c>
      <c r="GF160" s="147">
        <f>PV(0.05,'PV factor'!AK48,,-CZ160)</f>
        <v>0</v>
      </c>
      <c r="GG160" s="147">
        <f>PV(0.05,'PV factor'!AL48,,-DA160)</f>
        <v>0</v>
      </c>
      <c r="GH160" s="147">
        <f>PV(0.05,'PV factor'!AM48,,-DB160)</f>
        <v>0</v>
      </c>
      <c r="GI160" s="147">
        <f>PV(0.05,'PV factor'!AN48,,-DC160)</f>
        <v>0</v>
      </c>
      <c r="GJ160" s="147">
        <f>PV(0.05,'PV factor'!AO48,,-DD160)</f>
        <v>0</v>
      </c>
      <c r="GK160" s="147">
        <f>PV(0.05,'PV factor'!AP48,,-DE160)</f>
        <v>0</v>
      </c>
      <c r="GL160" s="147">
        <f>PV(0.05,'PV factor'!C48,,-DI160)</f>
        <v>9070.2947845804993</v>
      </c>
      <c r="GM160" s="147">
        <f>PV(0.05,'PV factor'!D48,,-DJ160)</f>
        <v>8638.3759853147603</v>
      </c>
      <c r="GN160" s="147">
        <f>PV(0.05,'PV factor'!E48,,-DK160)</f>
        <v>8227.0247479188201</v>
      </c>
      <c r="GO160" s="147">
        <f>PV(0.05,'PV factor'!F48,,-DL160)</f>
        <v>7835.2616646845891</v>
      </c>
      <c r="GP160" s="147">
        <f>PV(0.05,'PV factor'!G48,,-DM160)</f>
        <v>7462.153966366277</v>
      </c>
      <c r="GQ160" s="147">
        <f>PV(0.05,'PV factor'!H48,,-DN160)</f>
        <v>7106.8133013012148</v>
      </c>
      <c r="GR160" s="147">
        <f>PV(0.05,'PV factor'!I48,,-DO160)</f>
        <v>6768.3936202868717</v>
      </c>
      <c r="GS160" s="147">
        <f>PV(0.05,'PV factor'!J48,,-DP160)</f>
        <v>6446.0891621779729</v>
      </c>
      <c r="GT160" s="147">
        <f>PV(0.05,'PV factor'!K48,,-DQ160)</f>
        <v>6139.1325354075934</v>
      </c>
      <c r="GU160" s="147">
        <f>PV(0.05,'PV factor'!L48,,-DR160)</f>
        <v>5846.7928908643744</v>
      </c>
      <c r="GV160" s="147">
        <f>PV(0.05,'PV factor'!M48,,-DS160)</f>
        <v>5568.3741817755954</v>
      </c>
      <c r="GW160" s="147">
        <f>PV(0.05,'PV factor'!N48,,-DT160)</f>
        <v>5303.2135064529466</v>
      </c>
      <c r="GX160" s="147">
        <f>PV(0.05,'PV factor'!O48,,-DU160)</f>
        <v>5050.6795299551886</v>
      </c>
      <c r="GY160" s="147">
        <f>PV(0.05,'PV factor'!P48,,-DV160)</f>
        <v>4810.1709809097019</v>
      </c>
      <c r="GZ160" s="147">
        <f>PV(0.05,'PV factor'!Q48,,-DW160)</f>
        <v>4581.1152199140024</v>
      </c>
      <c r="HA160" s="147">
        <f>PV(0.05,'PV factor'!R48,,-DX160)</f>
        <v>4362.9668761085732</v>
      </c>
      <c r="HB160" s="147">
        <f>PV(0.05,'PV factor'!S48,,-DY160)</f>
        <v>4155.2065486748315</v>
      </c>
      <c r="HC160" s="147">
        <f>PV(0.05,'PV factor'!T48,,-DZ160)</f>
        <v>3957.3395701665063</v>
      </c>
      <c r="HD160" s="147">
        <f>PV(0.05,'PV factor'!U48,,-EA160)</f>
        <v>3768.8948287300059</v>
      </c>
      <c r="HE160" s="147">
        <f>PV(0.05,'PV factor'!V48,,-EB160)</f>
        <v>3589.4236464095297</v>
      </c>
      <c r="HF160" s="147">
        <f>PV(0.05,'PV factor'!W48,,-EC160)</f>
        <v>3418.498710866219</v>
      </c>
      <c r="HG160" s="147">
        <f>PV(0.05,'PV factor'!X48,,-ED160)</f>
        <v>3255.7130579678269</v>
      </c>
      <c r="HH160" s="147">
        <f>PV(0.05,'PV factor'!Y48,,-EE160)</f>
        <v>3100.679102826502</v>
      </c>
      <c r="HI160" s="147">
        <f>PV(0.05,'PV factor'!Z48,,-EF160)</f>
        <v>2953.0277169776209</v>
      </c>
      <c r="HJ160" s="147">
        <f>PV(0.05,'PV factor'!AA48,,-EG160)</f>
        <v>2812.4073495024963</v>
      </c>
      <c r="HK160" s="147">
        <f>PV(0.05,'PV factor'!AB48,,-EH160)</f>
        <v>2678.4831900023769</v>
      </c>
      <c r="HL160" s="147">
        <f>PV(0.05,'PV factor'!AC48,,-EI160)</f>
        <v>2550.9363714308356</v>
      </c>
      <c r="HM160" s="147">
        <f>PV(0.05,'PV factor'!AD48,,-EJ160)</f>
        <v>2429.4632108865098</v>
      </c>
      <c r="HN160" s="147">
        <f>PV(0.05,'PV factor'!AE48,,-EK160)</f>
        <v>2313.7744865585814</v>
      </c>
      <c r="HO160" s="147">
        <f>PV(0.05,'PV factor'!AF48,,-EL160)</f>
        <v>2203.5947491034099</v>
      </c>
      <c r="HP160" s="147">
        <f>PV(0.05,'PV factor'!AG48,,-EM160)</f>
        <v>2098.6616658127714</v>
      </c>
      <c r="HQ160" s="147">
        <f>PV(0.05,'PV factor'!AH48,,-EN160)</f>
        <v>1998.7253960121634</v>
      </c>
      <c r="HR160" s="147">
        <f>PV(0.05,'PV factor'!AI48,,-EO160)</f>
        <v>1903.5479962020604</v>
      </c>
      <c r="HS160" s="147">
        <f>PV(0.05,'PV factor'!AJ48,,-EP160)</f>
        <v>1812.9028535257717</v>
      </c>
      <c r="HT160" s="147">
        <f>PV(0.05,'PV factor'!AK48,,-EQ160)</f>
        <v>1726.5741462150208</v>
      </c>
      <c r="HU160" s="147">
        <f>PV(0.05,'PV factor'!AL48,,-ER160)</f>
        <v>1644.3563297285912</v>
      </c>
      <c r="HV160" s="147">
        <f>PV(0.05,'PV factor'!AM48,,-ES160)</f>
        <v>1566.0536473605632</v>
      </c>
      <c r="HW160" s="147">
        <f>PV(0.05,'PV factor'!AN48,,-ET160)</f>
        <v>1491.4796641529169</v>
      </c>
      <c r="HX160" s="147">
        <f>PV(0.05,'PV factor'!AO48,,-EU160)</f>
        <v>1420.4568230027783</v>
      </c>
      <c r="HY160" s="147">
        <f>PV(0.05,'PV factor'!AP48,,-EV160)</f>
        <v>1352.8160219074077</v>
      </c>
      <c r="HZ160" s="147">
        <f t="shared" si="263"/>
        <v>18140.589569160999</v>
      </c>
      <c r="IA160" s="147">
        <f t="shared" si="264"/>
        <v>41233.11114886494</v>
      </c>
      <c r="IB160" s="401">
        <f t="shared" si="265"/>
        <v>2.2729752520811797</v>
      </c>
    </row>
    <row r="161" spans="1:236" ht="90" customHeight="1" x14ac:dyDescent="0.2">
      <c r="A161" s="276" t="s">
        <v>634</v>
      </c>
      <c r="B161" s="277" t="s">
        <v>1167</v>
      </c>
      <c r="C161" s="277" t="s">
        <v>1318</v>
      </c>
      <c r="D161" s="99"/>
      <c r="E161" s="277" t="s">
        <v>1319</v>
      </c>
      <c r="F161" s="200" t="s">
        <v>1320</v>
      </c>
      <c r="G161" s="103"/>
      <c r="H161" s="99" t="s">
        <v>77</v>
      </c>
      <c r="I161" s="103"/>
      <c r="J161" s="103">
        <v>5</v>
      </c>
      <c r="K161" s="227" t="s">
        <v>79</v>
      </c>
      <c r="L161" s="98">
        <v>44924</v>
      </c>
      <c r="M161" s="99" t="s">
        <v>1321</v>
      </c>
      <c r="N161" s="99" t="s">
        <v>147</v>
      </c>
      <c r="O161" s="90" t="s">
        <v>148</v>
      </c>
      <c r="P161" s="99" t="s">
        <v>300</v>
      </c>
      <c r="Q161" s="112" t="s">
        <v>100</v>
      </c>
      <c r="R161" s="99" t="s">
        <v>84</v>
      </c>
      <c r="S161" s="99" t="s">
        <v>99</v>
      </c>
      <c r="T161" s="99" t="s">
        <v>366</v>
      </c>
      <c r="U161" s="99" t="s">
        <v>87</v>
      </c>
      <c r="V161" s="102">
        <v>1</v>
      </c>
      <c r="W161" s="278">
        <v>270000</v>
      </c>
      <c r="X161" s="278">
        <v>0</v>
      </c>
      <c r="Y161" s="278">
        <v>0</v>
      </c>
      <c r="Z161" s="278">
        <v>0</v>
      </c>
      <c r="AA161" s="278">
        <v>270000</v>
      </c>
      <c r="AB161" s="278">
        <v>0</v>
      </c>
      <c r="AC161" s="278">
        <v>0</v>
      </c>
      <c r="AD161" s="278">
        <v>0</v>
      </c>
      <c r="AE161" s="278">
        <v>0</v>
      </c>
      <c r="AF161" s="278">
        <v>0</v>
      </c>
      <c r="AG161" s="278">
        <v>0</v>
      </c>
      <c r="AH161" s="278">
        <v>0</v>
      </c>
      <c r="AI161" s="100" t="s">
        <v>88</v>
      </c>
      <c r="AJ161" s="278">
        <v>0</v>
      </c>
      <c r="AK161" s="278">
        <v>0</v>
      </c>
      <c r="AL161" s="278">
        <v>0</v>
      </c>
      <c r="AM161" s="278">
        <v>0</v>
      </c>
      <c r="AN161" s="278">
        <v>0</v>
      </c>
      <c r="AO161" s="278">
        <v>0</v>
      </c>
      <c r="AP161" s="278">
        <v>0</v>
      </c>
      <c r="AQ161" s="278">
        <v>0</v>
      </c>
      <c r="AR161" s="278">
        <v>0</v>
      </c>
      <c r="AS161" s="278">
        <v>0</v>
      </c>
      <c r="AT161" s="278">
        <v>0</v>
      </c>
      <c r="AU161" s="279"/>
      <c r="AV161" s="230">
        <f t="shared" si="231"/>
        <v>1</v>
      </c>
      <c r="AW161" s="230">
        <f t="shared" si="232"/>
        <v>0</v>
      </c>
      <c r="AX161" s="230" t="str">
        <f t="shared" si="233"/>
        <v>E2</v>
      </c>
      <c r="AY161" s="141">
        <f t="shared" si="234"/>
        <v>6</v>
      </c>
      <c r="AZ161" s="70">
        <f t="shared" si="235"/>
        <v>1</v>
      </c>
      <c r="BA161" s="70">
        <f t="shared" si="236"/>
        <v>1</v>
      </c>
      <c r="BB161" s="70">
        <f t="shared" si="237"/>
        <v>1</v>
      </c>
      <c r="BC161" s="70">
        <f t="shared" si="238"/>
        <v>0</v>
      </c>
      <c r="BD161" s="70">
        <f t="shared" si="239"/>
        <v>0</v>
      </c>
      <c r="BE161" s="70">
        <f t="shared" si="240"/>
        <v>1</v>
      </c>
      <c r="BF161" s="70">
        <f t="shared" si="241"/>
        <v>1</v>
      </c>
      <c r="BG161" s="71">
        <f t="shared" si="242"/>
        <v>0</v>
      </c>
      <c r="BH161" s="71">
        <f t="shared" si="243"/>
        <v>1</v>
      </c>
      <c r="BI161" s="71">
        <f t="shared" si="244"/>
        <v>0</v>
      </c>
      <c r="BJ161" s="71">
        <f t="shared" si="245"/>
        <v>1</v>
      </c>
      <c r="BK161" s="71">
        <f t="shared" si="246"/>
        <v>0</v>
      </c>
      <c r="BL161" s="70">
        <f t="shared" si="247"/>
        <v>0</v>
      </c>
      <c r="BM161" s="70">
        <f t="shared" si="248"/>
        <v>1</v>
      </c>
      <c r="BN161" s="70">
        <f t="shared" si="249"/>
        <v>1</v>
      </c>
      <c r="BO161" s="70">
        <f t="shared" si="250"/>
        <v>0</v>
      </c>
      <c r="BP161" s="144">
        <f t="shared" si="251"/>
        <v>0</v>
      </c>
      <c r="BQ161" s="144">
        <f t="shared" si="252"/>
        <v>0</v>
      </c>
      <c r="BR161" s="144">
        <f t="shared" si="253"/>
        <v>270000</v>
      </c>
      <c r="BS161" s="144">
        <f t="shared" si="254"/>
        <v>0</v>
      </c>
      <c r="BT161" s="144">
        <f t="shared" si="255"/>
        <v>0</v>
      </c>
      <c r="BU161" s="144">
        <f t="shared" si="256"/>
        <v>0</v>
      </c>
      <c r="BV161" s="144">
        <f t="shared" si="257"/>
        <v>0</v>
      </c>
      <c r="BW161" s="144">
        <f t="shared" si="258"/>
        <v>0</v>
      </c>
      <c r="BX161" s="144">
        <f t="shared" si="259"/>
        <v>0</v>
      </c>
      <c r="BY161" s="144">
        <f t="shared" si="260"/>
        <v>0</v>
      </c>
      <c r="BZ161" s="9">
        <v>0</v>
      </c>
      <c r="CA161" s="9">
        <v>0</v>
      </c>
      <c r="CB161" s="9">
        <v>0</v>
      </c>
      <c r="CC161" s="9">
        <v>0</v>
      </c>
      <c r="CD161" s="9">
        <v>0</v>
      </c>
      <c r="CE161" s="9">
        <v>0</v>
      </c>
      <c r="CF161" s="9">
        <v>0</v>
      </c>
      <c r="CG161" s="9">
        <v>0</v>
      </c>
      <c r="CH161" s="9">
        <v>0</v>
      </c>
      <c r="CI161" s="9">
        <v>0</v>
      </c>
      <c r="CJ161" s="9">
        <v>0</v>
      </c>
      <c r="CK161" s="9">
        <v>0</v>
      </c>
      <c r="CL161" s="9">
        <v>0</v>
      </c>
      <c r="CM161" s="9">
        <v>0</v>
      </c>
      <c r="CN161" s="9">
        <v>0</v>
      </c>
      <c r="CO161" s="9">
        <v>0</v>
      </c>
      <c r="CP161" s="9">
        <v>0</v>
      </c>
      <c r="CQ161" s="9">
        <v>0</v>
      </c>
      <c r="CR161" s="9">
        <v>0</v>
      </c>
      <c r="CS161" s="9">
        <v>0</v>
      </c>
      <c r="CT161" s="9">
        <v>0</v>
      </c>
      <c r="CU161" s="9">
        <v>0</v>
      </c>
      <c r="CV161" s="9">
        <v>0</v>
      </c>
      <c r="CW161" s="9">
        <v>0</v>
      </c>
      <c r="CX161" s="9">
        <v>0</v>
      </c>
      <c r="CY161" s="9">
        <v>0</v>
      </c>
      <c r="CZ161" s="9">
        <v>0</v>
      </c>
      <c r="DA161" s="9">
        <v>0</v>
      </c>
      <c r="DB161" s="9">
        <v>0</v>
      </c>
      <c r="DC161" s="9">
        <v>0</v>
      </c>
      <c r="DD161" s="9">
        <v>0</v>
      </c>
      <c r="DE161" s="9">
        <v>0</v>
      </c>
      <c r="DF161" s="9">
        <v>0</v>
      </c>
      <c r="DG161" s="144">
        <f t="shared" si="261"/>
        <v>44924</v>
      </c>
      <c r="DH161" s="144">
        <f t="shared" ref="DH161:EW161" si="294">DG161</f>
        <v>44924</v>
      </c>
      <c r="DI161" s="144">
        <f t="shared" si="294"/>
        <v>44924</v>
      </c>
      <c r="DJ161" s="144">
        <f t="shared" si="294"/>
        <v>44924</v>
      </c>
      <c r="DK161" s="144">
        <f t="shared" si="294"/>
        <v>44924</v>
      </c>
      <c r="DL161" s="144">
        <f t="shared" si="294"/>
        <v>44924</v>
      </c>
      <c r="DM161" s="144">
        <f t="shared" si="294"/>
        <v>44924</v>
      </c>
      <c r="DN161" s="144">
        <f t="shared" si="294"/>
        <v>44924</v>
      </c>
      <c r="DO161" s="144">
        <f t="shared" si="294"/>
        <v>44924</v>
      </c>
      <c r="DP161" s="144">
        <f t="shared" si="294"/>
        <v>44924</v>
      </c>
      <c r="DQ161" s="144">
        <f t="shared" si="294"/>
        <v>44924</v>
      </c>
      <c r="DR161" s="144">
        <f t="shared" si="294"/>
        <v>44924</v>
      </c>
      <c r="DS161" s="144">
        <f t="shared" si="294"/>
        <v>44924</v>
      </c>
      <c r="DT161" s="144">
        <f t="shared" si="294"/>
        <v>44924</v>
      </c>
      <c r="DU161" s="144">
        <f t="shared" si="294"/>
        <v>44924</v>
      </c>
      <c r="DV161" s="144">
        <f t="shared" si="294"/>
        <v>44924</v>
      </c>
      <c r="DW161" s="144">
        <f t="shared" si="294"/>
        <v>44924</v>
      </c>
      <c r="DX161" s="144">
        <f t="shared" si="294"/>
        <v>44924</v>
      </c>
      <c r="DY161" s="144">
        <f t="shared" si="294"/>
        <v>44924</v>
      </c>
      <c r="DZ161" s="144">
        <f t="shared" si="294"/>
        <v>44924</v>
      </c>
      <c r="EA161" s="144">
        <f t="shared" si="294"/>
        <v>44924</v>
      </c>
      <c r="EB161" s="144">
        <f t="shared" si="294"/>
        <v>44924</v>
      </c>
      <c r="EC161" s="144">
        <f t="shared" si="294"/>
        <v>44924</v>
      </c>
      <c r="ED161" s="144">
        <f t="shared" si="294"/>
        <v>44924</v>
      </c>
      <c r="EE161" s="144">
        <f t="shared" si="294"/>
        <v>44924</v>
      </c>
      <c r="EF161" s="144">
        <f t="shared" si="294"/>
        <v>44924</v>
      </c>
      <c r="EG161" s="144">
        <f t="shared" si="294"/>
        <v>44924</v>
      </c>
      <c r="EH161" s="144">
        <f t="shared" si="294"/>
        <v>44924</v>
      </c>
      <c r="EI161" s="144">
        <f t="shared" si="294"/>
        <v>44924</v>
      </c>
      <c r="EJ161" s="144">
        <f t="shared" si="294"/>
        <v>44924</v>
      </c>
      <c r="EK161" s="144">
        <f t="shared" si="294"/>
        <v>44924</v>
      </c>
      <c r="EL161" s="144">
        <f t="shared" si="294"/>
        <v>44924</v>
      </c>
      <c r="EM161" s="144">
        <f t="shared" si="294"/>
        <v>44924</v>
      </c>
      <c r="EN161" s="144">
        <f t="shared" si="294"/>
        <v>44924</v>
      </c>
      <c r="EO161" s="144">
        <f t="shared" si="294"/>
        <v>44924</v>
      </c>
      <c r="EP161" s="144">
        <f t="shared" si="294"/>
        <v>44924</v>
      </c>
      <c r="EQ161" s="144">
        <f t="shared" si="294"/>
        <v>44924</v>
      </c>
      <c r="ER161" s="144">
        <f t="shared" si="294"/>
        <v>44924</v>
      </c>
      <c r="ES161" s="144">
        <f t="shared" si="294"/>
        <v>44924</v>
      </c>
      <c r="ET161" s="144">
        <f t="shared" si="294"/>
        <v>44924</v>
      </c>
      <c r="EU161" s="144">
        <f t="shared" si="294"/>
        <v>44924</v>
      </c>
      <c r="EV161" s="144">
        <f t="shared" si="294"/>
        <v>44924</v>
      </c>
      <c r="EW161" s="144">
        <f t="shared" si="294"/>
        <v>44924</v>
      </c>
      <c r="EX161" s="147">
        <f>PV(0.05,'PV factor'!C153,,-BR161)</f>
        <v>244897.95918367346</v>
      </c>
      <c r="EY161" s="147">
        <f>PV(0.05,'PV factor'!D153,,-BS161)</f>
        <v>0</v>
      </c>
      <c r="EZ161" s="147">
        <f>PV(0.05,'PV factor'!E153,,-BT161)</f>
        <v>0</v>
      </c>
      <c r="FA161" s="147">
        <f>PV(0.05,'PV factor'!F153,,-BU161)</f>
        <v>0</v>
      </c>
      <c r="FB161" s="147">
        <f>PV(0.05,'PV factor'!G153,,-BV161)</f>
        <v>0</v>
      </c>
      <c r="FC161" s="147">
        <f>PV(0.05,'PV factor'!H153,,-BW161)</f>
        <v>0</v>
      </c>
      <c r="FD161" s="147">
        <f>PV(0.05,'PV factor'!I153,,-BX161)</f>
        <v>0</v>
      </c>
      <c r="FE161" s="147">
        <f>PV(0.05,'PV factor'!J153,,-BY161)</f>
        <v>0</v>
      </c>
      <c r="FF161" s="147">
        <f>PV(0.05,'PV factor'!K153,,-BZ161)</f>
        <v>0</v>
      </c>
      <c r="FG161" s="147">
        <f>PV(0.05,'PV factor'!L153,,-CA161)</f>
        <v>0</v>
      </c>
      <c r="FH161" s="147">
        <f>PV(0.05,'PV factor'!M153,,-CB161)</f>
        <v>0</v>
      </c>
      <c r="FI161" s="147">
        <f>PV(0.05,'PV factor'!N153,,-CC161)</f>
        <v>0</v>
      </c>
      <c r="FJ161" s="147">
        <f>PV(0.05,'PV factor'!O153,,-CD161)</f>
        <v>0</v>
      </c>
      <c r="FK161" s="147">
        <f>PV(0.05,'PV factor'!P153,,-CE161)</f>
        <v>0</v>
      </c>
      <c r="FL161" s="147">
        <f>PV(0.05,'PV factor'!Q153,,-CF161)</f>
        <v>0</v>
      </c>
      <c r="FM161" s="147">
        <f>PV(0.05,'PV factor'!R153,,-CG161)</f>
        <v>0</v>
      </c>
      <c r="FN161" s="147">
        <f>PV(0.05,'PV factor'!S153,,-CH161)</f>
        <v>0</v>
      </c>
      <c r="FO161" s="147">
        <f>PV(0.05,'PV factor'!T153,,-CI161)</f>
        <v>0</v>
      </c>
      <c r="FP161" s="147">
        <f>PV(0.05,'PV factor'!U153,,-CJ161)</f>
        <v>0</v>
      </c>
      <c r="FQ161" s="147">
        <f>PV(0.05,'PV factor'!V153,,-CK161)</f>
        <v>0</v>
      </c>
      <c r="FR161" s="147">
        <f>PV(0.05,'PV factor'!W153,,-CL161)</f>
        <v>0</v>
      </c>
      <c r="FS161" s="147">
        <f>PV(0.05,'PV factor'!X153,,-CM161)</f>
        <v>0</v>
      </c>
      <c r="FT161" s="147">
        <f>PV(0.05,'PV factor'!Y153,,-CN161)</f>
        <v>0</v>
      </c>
      <c r="FU161" s="147">
        <f>PV(0.05,'PV factor'!Z153,,-CO161)</f>
        <v>0</v>
      </c>
      <c r="FV161" s="147">
        <f>PV(0.05,'PV factor'!AA153,,-CP161)</f>
        <v>0</v>
      </c>
      <c r="FW161" s="147">
        <f>PV(0.05,'PV factor'!AB153,,-CQ161)</f>
        <v>0</v>
      </c>
      <c r="FX161" s="147">
        <f>PV(0.05,'PV factor'!AC153,,-CR161)</f>
        <v>0</v>
      </c>
      <c r="FY161" s="147">
        <f>PV(0.05,'PV factor'!AD153,,-CS161)</f>
        <v>0</v>
      </c>
      <c r="FZ161" s="147">
        <f>PV(0.05,'PV factor'!AE153,,-CT161)</f>
        <v>0</v>
      </c>
      <c r="GA161" s="147">
        <f>PV(0.05,'PV factor'!AF153,,-CU161)</f>
        <v>0</v>
      </c>
      <c r="GB161" s="147">
        <f>PV(0.05,'PV factor'!AG153,,-CV161)</f>
        <v>0</v>
      </c>
      <c r="GC161" s="147">
        <f>PV(0.05,'PV factor'!AH153,,-CW161)</f>
        <v>0</v>
      </c>
      <c r="GD161" s="147">
        <f>PV(0.05,'PV factor'!AI153,,-CX161)</f>
        <v>0</v>
      </c>
      <c r="GE161" s="147">
        <f>PV(0.05,'PV factor'!AJ153,,-CY161)</f>
        <v>0</v>
      </c>
      <c r="GF161" s="147">
        <f>PV(0.05,'PV factor'!AK153,,-CZ161)</f>
        <v>0</v>
      </c>
      <c r="GG161" s="147">
        <f>PV(0.05,'PV factor'!AL153,,-DA161)</f>
        <v>0</v>
      </c>
      <c r="GH161" s="147">
        <f>PV(0.05,'PV factor'!AM153,,-DB161)</f>
        <v>0</v>
      </c>
      <c r="GI161" s="147">
        <f>PV(0.05,'PV factor'!AN153,,-DC161)</f>
        <v>0</v>
      </c>
      <c r="GJ161" s="147">
        <f>PV(0.05,'PV factor'!AO153,,-DD161)</f>
        <v>0</v>
      </c>
      <c r="GK161" s="147">
        <f>PV(0.05,'PV factor'!AP153,,-DE161)</f>
        <v>0</v>
      </c>
      <c r="GL161" s="147">
        <f>PV(0.05,'PV factor'!C153,,-DI161)</f>
        <v>40747.392290249431</v>
      </c>
      <c r="GM161" s="147">
        <f>PV(0.05,'PV factor'!D153,,-DJ161)</f>
        <v>38807.04027642803</v>
      </c>
      <c r="GN161" s="147">
        <f>PV(0.05,'PV factor'!E153,,-DK161)</f>
        <v>36959.085977550509</v>
      </c>
      <c r="GO161" s="147">
        <f>PV(0.05,'PV factor'!F153,,-DL161)</f>
        <v>35199.129502429052</v>
      </c>
      <c r="GP161" s="147">
        <f>PV(0.05,'PV factor'!G153,,-DM161)</f>
        <v>33522.980478503858</v>
      </c>
      <c r="GQ161" s="147">
        <f>PV(0.05,'PV factor'!H153,,-DN161)</f>
        <v>31926.648074765577</v>
      </c>
      <c r="GR161" s="147">
        <f>PV(0.05,'PV factor'!I153,,-DO161)</f>
        <v>30406.331499776741</v>
      </c>
      <c r="GS161" s="147">
        <f>PV(0.05,'PV factor'!J153,,-DP161)</f>
        <v>28958.410952168324</v>
      </c>
      <c r="GT161" s="147">
        <f>PV(0.05,'PV factor'!K153,,-DQ161)</f>
        <v>27579.439002065072</v>
      </c>
      <c r="GU161" s="147">
        <f>PV(0.05,'PV factor'!L153,,-DR161)</f>
        <v>26266.132382919113</v>
      </c>
      <c r="GV161" s="147">
        <f>PV(0.05,'PV factor'!M153,,-DS161)</f>
        <v>25015.364174208684</v>
      </c>
      <c r="GW161" s="147">
        <f>PV(0.05,'PV factor'!N153,,-DT161)</f>
        <v>23824.15635638922</v>
      </c>
      <c r="GX161" s="147">
        <f>PV(0.05,'PV factor'!O153,,-DU161)</f>
        <v>22689.672720370691</v>
      </c>
      <c r="GY161" s="147">
        <f>PV(0.05,'PV factor'!P153,,-DV161)</f>
        <v>21609.212114638744</v>
      </c>
      <c r="GZ161" s="147">
        <f>PV(0.05,'PV factor'!Q153,,-DW161)</f>
        <v>20580.202013941664</v>
      </c>
      <c r="HA161" s="147">
        <f>PV(0.05,'PV factor'!R153,,-DX161)</f>
        <v>19600.192394230155</v>
      </c>
      <c r="HB161" s="147">
        <f>PV(0.05,'PV factor'!S153,,-DY161)</f>
        <v>18666.849899266814</v>
      </c>
      <c r="HC161" s="147">
        <f>PV(0.05,'PV factor'!T153,,-DZ161)</f>
        <v>17777.952285016014</v>
      </c>
      <c r="HD161" s="147">
        <f>PV(0.05,'PV factor'!U153,,-EA161)</f>
        <v>16931.38312858668</v>
      </c>
      <c r="HE161" s="147">
        <f>PV(0.05,'PV factor'!V153,,-EB161)</f>
        <v>16125.12678913017</v>
      </c>
      <c r="HF161" s="147">
        <f>PV(0.05,'PV factor'!W153,,-EC161)</f>
        <v>15357.263608695401</v>
      </c>
      <c r="HG161" s="147">
        <f>PV(0.05,'PV factor'!X153,,-ED161)</f>
        <v>14625.965341614665</v>
      </c>
      <c r="HH161" s="147">
        <f>PV(0.05,'PV factor'!Y153,,-EE161)</f>
        <v>13929.490801537779</v>
      </c>
      <c r="HI161" s="147">
        <f>PV(0.05,'PV factor'!Z153,,-EF161)</f>
        <v>13266.181715750265</v>
      </c>
      <c r="HJ161" s="147">
        <f>PV(0.05,'PV factor'!AA153,,-EG161)</f>
        <v>12634.458776905014</v>
      </c>
      <c r="HK161" s="147">
        <f>PV(0.05,'PV factor'!AB153,,-EH161)</f>
        <v>12032.817882766678</v>
      </c>
      <c r="HL161" s="147">
        <f>PV(0.05,'PV factor'!AC153,,-EI161)</f>
        <v>11459.826555015887</v>
      </c>
      <c r="HM161" s="147">
        <f>PV(0.05,'PV factor'!AD153,,-EJ161)</f>
        <v>10914.120528586556</v>
      </c>
      <c r="HN161" s="147">
        <f>PV(0.05,'PV factor'!AE153,,-EK161)</f>
        <v>10394.400503415771</v>
      </c>
      <c r="HO161" s="147">
        <f>PV(0.05,'PV factor'!AF153,,-EL161)</f>
        <v>9899.4290508721588</v>
      </c>
      <c r="HP161" s="147">
        <f>PV(0.05,'PV factor'!AG153,,-EM161)</f>
        <v>9428.0276674972956</v>
      </c>
      <c r="HQ161" s="147">
        <f>PV(0.05,'PV factor'!AH153,,-EN161)</f>
        <v>8979.0739690450428</v>
      </c>
      <c r="HR161" s="147">
        <f>PV(0.05,'PV factor'!AI153,,-EO161)</f>
        <v>8551.4990181381363</v>
      </c>
      <c r="HS161" s="147">
        <f>PV(0.05,'PV factor'!AJ153,,-EP161)</f>
        <v>8144.2847791791764</v>
      </c>
      <c r="HT161" s="147">
        <f>PV(0.05,'PV factor'!AK153,,-EQ161)</f>
        <v>7756.4616944563595</v>
      </c>
      <c r="HU161" s="147">
        <f>PV(0.05,'PV factor'!AL153,,-ER161)</f>
        <v>7387.1063756727226</v>
      </c>
      <c r="HV161" s="147">
        <f>PV(0.05,'PV factor'!AM153,,-ES161)</f>
        <v>7035.3394054025939</v>
      </c>
      <c r="HW161" s="147">
        <f>PV(0.05,'PV factor'!AN153,,-ET161)</f>
        <v>6700.3232432405648</v>
      </c>
      <c r="HX161" s="147">
        <f>PV(0.05,'PV factor'!AO153,,-EU161)</f>
        <v>6381.2602316576813</v>
      </c>
      <c r="HY161" s="147">
        <f>PV(0.05,'PV factor'!AP153,,-EV161)</f>
        <v>6077.3906968168385</v>
      </c>
      <c r="HZ161" s="147">
        <f t="shared" si="263"/>
        <v>244897.95918367346</v>
      </c>
      <c r="IA161" s="147">
        <f t="shared" si="264"/>
        <v>185235.62852516086</v>
      </c>
      <c r="IB161" s="401">
        <f t="shared" si="265"/>
        <v>0.75637881647774019</v>
      </c>
    </row>
    <row r="162" spans="1:236" ht="90" customHeight="1" x14ac:dyDescent="0.2">
      <c r="A162" s="137" t="s">
        <v>2026</v>
      </c>
      <c r="B162" s="138" t="s">
        <v>2027</v>
      </c>
      <c r="C162" s="138" t="s">
        <v>2028</v>
      </c>
      <c r="D162" s="142">
        <v>1</v>
      </c>
      <c r="E162" s="138" t="s">
        <v>2029</v>
      </c>
      <c r="F162" s="118" t="s">
        <v>2030</v>
      </c>
      <c r="G162" s="118" t="s">
        <v>2031</v>
      </c>
      <c r="H162" s="142" t="s">
        <v>77</v>
      </c>
      <c r="I162" s="118" t="s">
        <v>2032</v>
      </c>
      <c r="J162" s="142">
        <v>40</v>
      </c>
      <c r="K162" s="227" t="s">
        <v>94</v>
      </c>
      <c r="L162" s="142">
        <v>52300</v>
      </c>
      <c r="M162" s="142" t="s">
        <v>2033</v>
      </c>
      <c r="N162" s="142" t="s">
        <v>96</v>
      </c>
      <c r="O162" s="13" t="s">
        <v>217</v>
      </c>
      <c r="P162" s="142" t="s">
        <v>218</v>
      </c>
      <c r="Q162" s="79" t="s">
        <v>87</v>
      </c>
      <c r="R162" s="202" t="s">
        <v>261</v>
      </c>
      <c r="S162" s="142" t="s">
        <v>99</v>
      </c>
      <c r="T162" s="142" t="s">
        <v>2034</v>
      </c>
      <c r="U162" s="142" t="s">
        <v>100</v>
      </c>
      <c r="V162" s="117">
        <v>1</v>
      </c>
      <c r="W162" s="135">
        <v>420000</v>
      </c>
      <c r="X162" s="134">
        <v>0</v>
      </c>
      <c r="Y162" s="134">
        <v>0</v>
      </c>
      <c r="Z162" s="134">
        <v>0</v>
      </c>
      <c r="AA162" s="136">
        <v>420000</v>
      </c>
      <c r="AB162" s="134">
        <v>0</v>
      </c>
      <c r="AC162" s="134">
        <v>0</v>
      </c>
      <c r="AD162" s="134">
        <v>0</v>
      </c>
      <c r="AE162" s="139">
        <v>0</v>
      </c>
      <c r="AF162" s="139">
        <v>0</v>
      </c>
      <c r="AG162" s="139">
        <v>0</v>
      </c>
      <c r="AH162" s="139">
        <v>0</v>
      </c>
      <c r="AI162" s="116" t="s">
        <v>88</v>
      </c>
      <c r="AJ162" s="136">
        <v>0</v>
      </c>
      <c r="AK162" s="136">
        <v>0</v>
      </c>
      <c r="AL162" s="136">
        <v>0</v>
      </c>
      <c r="AM162" s="136">
        <v>0</v>
      </c>
      <c r="AN162" s="136">
        <v>0</v>
      </c>
      <c r="AO162" s="136">
        <v>0</v>
      </c>
      <c r="AP162" s="136">
        <v>0</v>
      </c>
      <c r="AQ162" s="139">
        <v>0</v>
      </c>
      <c r="AR162" s="139">
        <v>0</v>
      </c>
      <c r="AS162" s="139">
        <v>0</v>
      </c>
      <c r="AT162" s="139">
        <v>0</v>
      </c>
      <c r="AU162" s="122" t="s">
        <v>2035</v>
      </c>
      <c r="AV162" s="230">
        <f t="shared" si="231"/>
        <v>0</v>
      </c>
      <c r="AW162" s="230">
        <f t="shared" si="232"/>
        <v>0</v>
      </c>
      <c r="AX162" s="230" t="str">
        <f t="shared" si="233"/>
        <v>B3</v>
      </c>
      <c r="AY162" s="141">
        <f t="shared" si="234"/>
        <v>8</v>
      </c>
      <c r="AZ162" s="70">
        <f t="shared" si="235"/>
        <v>1</v>
      </c>
      <c r="BA162" s="70">
        <f t="shared" si="236"/>
        <v>1</v>
      </c>
      <c r="BB162" s="70">
        <f t="shared" si="237"/>
        <v>1</v>
      </c>
      <c r="BC162" s="70">
        <f t="shared" si="238"/>
        <v>1</v>
      </c>
      <c r="BD162" s="70">
        <f t="shared" si="239"/>
        <v>1</v>
      </c>
      <c r="BE162" s="70">
        <f t="shared" si="240"/>
        <v>1</v>
      </c>
      <c r="BF162" s="70">
        <f t="shared" si="241"/>
        <v>1</v>
      </c>
      <c r="BG162" s="71">
        <f t="shared" si="242"/>
        <v>0</v>
      </c>
      <c r="BH162" s="71">
        <f t="shared" si="243"/>
        <v>0</v>
      </c>
      <c r="BI162" s="71">
        <f t="shared" si="244"/>
        <v>0</v>
      </c>
      <c r="BJ162" s="71">
        <f t="shared" si="245"/>
        <v>0</v>
      </c>
      <c r="BK162" s="71">
        <f t="shared" si="246"/>
        <v>0</v>
      </c>
      <c r="BL162" s="70">
        <f t="shared" si="247"/>
        <v>1</v>
      </c>
      <c r="BM162" s="70">
        <f t="shared" si="248"/>
        <v>1</v>
      </c>
      <c r="BN162" s="70">
        <f t="shared" si="249"/>
        <v>0</v>
      </c>
      <c r="BO162" s="70">
        <f t="shared" si="250"/>
        <v>1</v>
      </c>
      <c r="BP162" s="144">
        <f t="shared" si="251"/>
        <v>0</v>
      </c>
      <c r="BQ162" s="144">
        <f t="shared" si="252"/>
        <v>0</v>
      </c>
      <c r="BR162" s="144">
        <f t="shared" si="253"/>
        <v>420000</v>
      </c>
      <c r="BS162" s="144">
        <f t="shared" si="254"/>
        <v>0</v>
      </c>
      <c r="BT162" s="144">
        <f t="shared" si="255"/>
        <v>0</v>
      </c>
      <c r="BU162" s="144">
        <f t="shared" si="256"/>
        <v>0</v>
      </c>
      <c r="BV162" s="144">
        <f t="shared" si="257"/>
        <v>0</v>
      </c>
      <c r="BW162" s="144">
        <f t="shared" si="258"/>
        <v>0</v>
      </c>
      <c r="BX162" s="144">
        <f t="shared" si="259"/>
        <v>0</v>
      </c>
      <c r="BY162" s="144">
        <f t="shared" si="260"/>
        <v>0</v>
      </c>
      <c r="BZ162" s="9">
        <v>0</v>
      </c>
      <c r="CA162" s="9">
        <v>0</v>
      </c>
      <c r="CB162" s="9">
        <v>0</v>
      </c>
      <c r="CC162" s="9">
        <v>0</v>
      </c>
      <c r="CD162" s="9">
        <v>0</v>
      </c>
      <c r="CE162" s="9">
        <v>0</v>
      </c>
      <c r="CF162" s="9">
        <v>0</v>
      </c>
      <c r="CG162" s="9">
        <v>0</v>
      </c>
      <c r="CH162" s="9">
        <v>0</v>
      </c>
      <c r="CI162" s="9">
        <v>0</v>
      </c>
      <c r="CJ162" s="9">
        <v>0</v>
      </c>
      <c r="CK162" s="9">
        <v>0</v>
      </c>
      <c r="CL162" s="9">
        <v>0</v>
      </c>
      <c r="CM162" s="9">
        <v>0</v>
      </c>
      <c r="CN162" s="9">
        <v>0</v>
      </c>
      <c r="CO162" s="9">
        <v>0</v>
      </c>
      <c r="CP162" s="9">
        <v>0</v>
      </c>
      <c r="CQ162" s="9">
        <v>0</v>
      </c>
      <c r="CR162" s="9">
        <v>0</v>
      </c>
      <c r="CS162" s="9">
        <v>0</v>
      </c>
      <c r="CT162" s="9">
        <v>0</v>
      </c>
      <c r="CU162" s="9">
        <v>0</v>
      </c>
      <c r="CV162" s="9">
        <v>0</v>
      </c>
      <c r="CW162" s="9">
        <v>0</v>
      </c>
      <c r="CX162" s="9">
        <v>0</v>
      </c>
      <c r="CY162" s="9">
        <v>0</v>
      </c>
      <c r="CZ162" s="9">
        <v>0</v>
      </c>
      <c r="DA162" s="9">
        <v>0</v>
      </c>
      <c r="DB162" s="9">
        <v>0</v>
      </c>
      <c r="DC162" s="9">
        <v>0</v>
      </c>
      <c r="DD162" s="9">
        <v>0</v>
      </c>
      <c r="DE162" s="9">
        <v>0</v>
      </c>
      <c r="DF162" s="9">
        <v>0</v>
      </c>
      <c r="DG162" s="144">
        <f t="shared" si="261"/>
        <v>52300</v>
      </c>
      <c r="DH162" s="144">
        <f t="shared" ref="DH162:EW162" si="295">DG162</f>
        <v>52300</v>
      </c>
      <c r="DI162" s="144">
        <f t="shared" si="295"/>
        <v>52300</v>
      </c>
      <c r="DJ162" s="144">
        <f t="shared" si="295"/>
        <v>52300</v>
      </c>
      <c r="DK162" s="144">
        <f t="shared" si="295"/>
        <v>52300</v>
      </c>
      <c r="DL162" s="144">
        <f t="shared" si="295"/>
        <v>52300</v>
      </c>
      <c r="DM162" s="144">
        <f t="shared" si="295"/>
        <v>52300</v>
      </c>
      <c r="DN162" s="144">
        <f t="shared" si="295"/>
        <v>52300</v>
      </c>
      <c r="DO162" s="144">
        <f t="shared" si="295"/>
        <v>52300</v>
      </c>
      <c r="DP162" s="144">
        <f t="shared" si="295"/>
        <v>52300</v>
      </c>
      <c r="DQ162" s="144">
        <f t="shared" si="295"/>
        <v>52300</v>
      </c>
      <c r="DR162" s="144">
        <f t="shared" si="295"/>
        <v>52300</v>
      </c>
      <c r="DS162" s="144">
        <f t="shared" si="295"/>
        <v>52300</v>
      </c>
      <c r="DT162" s="144">
        <f t="shared" si="295"/>
        <v>52300</v>
      </c>
      <c r="DU162" s="144">
        <f t="shared" si="295"/>
        <v>52300</v>
      </c>
      <c r="DV162" s="144">
        <f t="shared" si="295"/>
        <v>52300</v>
      </c>
      <c r="DW162" s="144">
        <f t="shared" si="295"/>
        <v>52300</v>
      </c>
      <c r="DX162" s="144">
        <f t="shared" si="295"/>
        <v>52300</v>
      </c>
      <c r="DY162" s="144">
        <f t="shared" si="295"/>
        <v>52300</v>
      </c>
      <c r="DZ162" s="144">
        <f t="shared" si="295"/>
        <v>52300</v>
      </c>
      <c r="EA162" s="144">
        <f t="shared" si="295"/>
        <v>52300</v>
      </c>
      <c r="EB162" s="144">
        <f t="shared" si="295"/>
        <v>52300</v>
      </c>
      <c r="EC162" s="144">
        <f t="shared" si="295"/>
        <v>52300</v>
      </c>
      <c r="ED162" s="144">
        <f t="shared" si="295"/>
        <v>52300</v>
      </c>
      <c r="EE162" s="144">
        <f t="shared" si="295"/>
        <v>52300</v>
      </c>
      <c r="EF162" s="144">
        <f t="shared" si="295"/>
        <v>52300</v>
      </c>
      <c r="EG162" s="144">
        <f t="shared" si="295"/>
        <v>52300</v>
      </c>
      <c r="EH162" s="144">
        <f t="shared" si="295"/>
        <v>52300</v>
      </c>
      <c r="EI162" s="144">
        <f t="shared" si="295"/>
        <v>52300</v>
      </c>
      <c r="EJ162" s="144">
        <f t="shared" si="295"/>
        <v>52300</v>
      </c>
      <c r="EK162" s="144">
        <f t="shared" si="295"/>
        <v>52300</v>
      </c>
      <c r="EL162" s="144">
        <f t="shared" si="295"/>
        <v>52300</v>
      </c>
      <c r="EM162" s="144">
        <f t="shared" si="295"/>
        <v>52300</v>
      </c>
      <c r="EN162" s="144">
        <f t="shared" si="295"/>
        <v>52300</v>
      </c>
      <c r="EO162" s="144">
        <f t="shared" si="295"/>
        <v>52300</v>
      </c>
      <c r="EP162" s="144">
        <f t="shared" si="295"/>
        <v>52300</v>
      </c>
      <c r="EQ162" s="144">
        <f t="shared" si="295"/>
        <v>52300</v>
      </c>
      <c r="ER162" s="144">
        <f t="shared" si="295"/>
        <v>52300</v>
      </c>
      <c r="ES162" s="144">
        <f t="shared" si="295"/>
        <v>52300</v>
      </c>
      <c r="ET162" s="144">
        <f t="shared" si="295"/>
        <v>52300</v>
      </c>
      <c r="EU162" s="144">
        <f t="shared" si="295"/>
        <v>52300</v>
      </c>
      <c r="EV162" s="144">
        <f t="shared" si="295"/>
        <v>52300</v>
      </c>
      <c r="EW162" s="144">
        <f t="shared" si="295"/>
        <v>52300</v>
      </c>
      <c r="EX162" s="147">
        <f>PV(0.05,'PV factor'!C177,,-BR162)</f>
        <v>380952.38095238095</v>
      </c>
      <c r="EY162" s="147">
        <f>PV(0.05,'PV factor'!D177,,-BS162)</f>
        <v>0</v>
      </c>
      <c r="EZ162" s="147">
        <f>PV(0.05,'PV factor'!E177,,-BT162)</f>
        <v>0</v>
      </c>
      <c r="FA162" s="147">
        <f>PV(0.05,'PV factor'!F177,,-BU162)</f>
        <v>0</v>
      </c>
      <c r="FB162" s="147">
        <f>PV(0.05,'PV factor'!G177,,-BV162)</f>
        <v>0</v>
      </c>
      <c r="FC162" s="147">
        <f>PV(0.05,'PV factor'!H177,,-BW162)</f>
        <v>0</v>
      </c>
      <c r="FD162" s="147">
        <f>PV(0.05,'PV factor'!I177,,-BX162)</f>
        <v>0</v>
      </c>
      <c r="FE162" s="147">
        <f>PV(0.05,'PV factor'!J177,,-BY162)</f>
        <v>0</v>
      </c>
      <c r="FF162" s="147">
        <f>PV(0.05,'PV factor'!K177,,-BZ162)</f>
        <v>0</v>
      </c>
      <c r="FG162" s="147">
        <f>PV(0.05,'PV factor'!L177,,-CA162)</f>
        <v>0</v>
      </c>
      <c r="FH162" s="147">
        <f>PV(0.05,'PV factor'!M177,,-CB162)</f>
        <v>0</v>
      </c>
      <c r="FI162" s="147">
        <f>PV(0.05,'PV factor'!N177,,-CC162)</f>
        <v>0</v>
      </c>
      <c r="FJ162" s="147">
        <f>PV(0.05,'PV factor'!O177,,-CD162)</f>
        <v>0</v>
      </c>
      <c r="FK162" s="147">
        <f>PV(0.05,'PV factor'!P177,,-CE162)</f>
        <v>0</v>
      </c>
      <c r="FL162" s="147">
        <f>PV(0.05,'PV factor'!Q177,,-CF162)</f>
        <v>0</v>
      </c>
      <c r="FM162" s="147">
        <f>PV(0.05,'PV factor'!R177,,-CG162)</f>
        <v>0</v>
      </c>
      <c r="FN162" s="147">
        <f>PV(0.05,'PV factor'!S177,,-CH162)</f>
        <v>0</v>
      </c>
      <c r="FO162" s="147">
        <f>PV(0.05,'PV factor'!T177,,-CI162)</f>
        <v>0</v>
      </c>
      <c r="FP162" s="147">
        <f>PV(0.05,'PV factor'!U177,,-CJ162)</f>
        <v>0</v>
      </c>
      <c r="FQ162" s="147">
        <f>PV(0.05,'PV factor'!V177,,-CK162)</f>
        <v>0</v>
      </c>
      <c r="FR162" s="147">
        <f>PV(0.05,'PV factor'!W177,,-CL162)</f>
        <v>0</v>
      </c>
      <c r="FS162" s="147">
        <f>PV(0.05,'PV factor'!X177,,-CM162)</f>
        <v>0</v>
      </c>
      <c r="FT162" s="147">
        <f>PV(0.05,'PV factor'!Y177,,-CN162)</f>
        <v>0</v>
      </c>
      <c r="FU162" s="147">
        <f>PV(0.05,'PV factor'!Z177,,-CO162)</f>
        <v>0</v>
      </c>
      <c r="FV162" s="147">
        <f>PV(0.05,'PV factor'!AA177,,-CP162)</f>
        <v>0</v>
      </c>
      <c r="FW162" s="147">
        <f>PV(0.05,'PV factor'!AB177,,-CQ162)</f>
        <v>0</v>
      </c>
      <c r="FX162" s="147">
        <f>PV(0.05,'PV factor'!AC177,,-CR162)</f>
        <v>0</v>
      </c>
      <c r="FY162" s="147">
        <f>PV(0.05,'PV factor'!AD177,,-CS162)</f>
        <v>0</v>
      </c>
      <c r="FZ162" s="147">
        <f>PV(0.05,'PV factor'!AE177,,-CT162)</f>
        <v>0</v>
      </c>
      <c r="GA162" s="147">
        <f>PV(0.05,'PV factor'!AF177,,-CU162)</f>
        <v>0</v>
      </c>
      <c r="GB162" s="147">
        <f>PV(0.05,'PV factor'!AG177,,-CV162)</f>
        <v>0</v>
      </c>
      <c r="GC162" s="147">
        <f>PV(0.05,'PV factor'!AH177,,-CW162)</f>
        <v>0</v>
      </c>
      <c r="GD162" s="147">
        <f>PV(0.05,'PV factor'!AI177,,-CX162)</f>
        <v>0</v>
      </c>
      <c r="GE162" s="147">
        <f>PV(0.05,'PV factor'!AJ177,,-CY162)</f>
        <v>0</v>
      </c>
      <c r="GF162" s="147">
        <f>PV(0.05,'PV factor'!AK177,,-CZ162)</f>
        <v>0</v>
      </c>
      <c r="GG162" s="147">
        <f>PV(0.05,'PV factor'!AL177,,-DA162)</f>
        <v>0</v>
      </c>
      <c r="GH162" s="147">
        <f>PV(0.05,'PV factor'!AM177,,-DB162)</f>
        <v>0</v>
      </c>
      <c r="GI162" s="147">
        <f>PV(0.05,'PV factor'!AN177,,-DC162)</f>
        <v>0</v>
      </c>
      <c r="GJ162" s="147">
        <f>PV(0.05,'PV factor'!AO177,,-DD162)</f>
        <v>0</v>
      </c>
      <c r="GK162" s="147">
        <f>PV(0.05,'PV factor'!AP177,,-DE162)</f>
        <v>0</v>
      </c>
      <c r="GL162" s="147">
        <f>PV(0.05,'PV factor'!C177,,-DI162)</f>
        <v>47437.641723356006</v>
      </c>
      <c r="GM162" s="147">
        <f>PV(0.05,'PV factor'!D177,,-DJ162)</f>
        <v>45178.706403196193</v>
      </c>
      <c r="GN162" s="147">
        <f>PV(0.05,'PV factor'!E177,,-DK162)</f>
        <v>43027.33943161543</v>
      </c>
      <c r="GO162" s="147">
        <f>PV(0.05,'PV factor'!F177,,-DL162)</f>
        <v>40978.418506300404</v>
      </c>
      <c r="GP162" s="147">
        <f>PV(0.05,'PV factor'!G177,,-DM162)</f>
        <v>39027.065244095626</v>
      </c>
      <c r="GQ162" s="147">
        <f>PV(0.05,'PV factor'!H177,,-DN162)</f>
        <v>37168.63356580535</v>
      </c>
      <c r="GR162" s="147">
        <f>PV(0.05,'PV factor'!I177,,-DO162)</f>
        <v>35398.698634100336</v>
      </c>
      <c r="GS162" s="147">
        <f>PV(0.05,'PV factor'!J177,,-DP162)</f>
        <v>33713.046318190798</v>
      </c>
      <c r="GT162" s="147">
        <f>PV(0.05,'PV factor'!K177,,-DQ162)</f>
        <v>32107.663160181713</v>
      </c>
      <c r="GU162" s="147">
        <f>PV(0.05,'PV factor'!L177,,-DR162)</f>
        <v>30578.726819220676</v>
      </c>
      <c r="GV162" s="147">
        <f>PV(0.05,'PV factor'!M177,,-DS162)</f>
        <v>29122.596970686362</v>
      </c>
      <c r="GW162" s="147">
        <f>PV(0.05,'PV factor'!N177,,-DT162)</f>
        <v>27735.806638748913</v>
      </c>
      <c r="GX162" s="147">
        <f>PV(0.05,'PV factor'!O177,,-DU162)</f>
        <v>26415.053941665636</v>
      </c>
      <c r="GY162" s="147">
        <f>PV(0.05,'PV factor'!P177,,-DV162)</f>
        <v>25157.19423015774</v>
      </c>
      <c r="GZ162" s="147">
        <f>PV(0.05,'PV factor'!Q177,,-DW162)</f>
        <v>23959.232600150233</v>
      </c>
      <c r="HA162" s="147">
        <f>PV(0.05,'PV factor'!R177,,-DX162)</f>
        <v>22818.316762047838</v>
      </c>
      <c r="HB162" s="147">
        <f>PV(0.05,'PV factor'!S177,,-DY162)</f>
        <v>21731.730249569369</v>
      </c>
      <c r="HC162" s="147">
        <f>PV(0.05,'PV factor'!T177,,-DZ162)</f>
        <v>20696.885951970828</v>
      </c>
      <c r="HD162" s="147">
        <f>PV(0.05,'PV factor'!U177,,-EA162)</f>
        <v>19711.319954257931</v>
      </c>
      <c r="HE162" s="147">
        <f>PV(0.05,'PV factor'!V177,,-EB162)</f>
        <v>18772.685670721839</v>
      </c>
      <c r="HF162" s="147">
        <f>PV(0.05,'PV factor'!W177,,-EC162)</f>
        <v>17878.748257830324</v>
      </c>
      <c r="HG162" s="147">
        <f>PV(0.05,'PV factor'!X177,,-ED162)</f>
        <v>17027.379293171733</v>
      </c>
      <c r="HH162" s="147">
        <f>PV(0.05,'PV factor'!Y177,,-EE162)</f>
        <v>16216.551707782606</v>
      </c>
      <c r="HI162" s="147">
        <f>PV(0.05,'PV factor'!Z177,,-EF162)</f>
        <v>15444.334959792957</v>
      </c>
      <c r="HJ162" s="147">
        <f>PV(0.05,'PV factor'!AA177,,-EG162)</f>
        <v>14708.890437898055</v>
      </c>
      <c r="HK162" s="147">
        <f>PV(0.05,'PV factor'!AB177,,-EH162)</f>
        <v>14008.467083712432</v>
      </c>
      <c r="HL162" s="147">
        <f>PV(0.05,'PV factor'!AC177,,-EI162)</f>
        <v>13341.397222583269</v>
      </c>
      <c r="HM162" s="147">
        <f>PV(0.05,'PV factor'!AD177,,-EJ162)</f>
        <v>12706.092592936446</v>
      </c>
      <c r="HN162" s="147">
        <f>PV(0.05,'PV factor'!AE177,,-EK162)</f>
        <v>12101.040564701381</v>
      </c>
      <c r="HO162" s="147">
        <f>PV(0.05,'PV factor'!AF177,,-EL162)</f>
        <v>11524.800537810834</v>
      </c>
      <c r="HP162" s="147">
        <f>PV(0.05,'PV factor'!AG177,,-EM162)</f>
        <v>10976.000512200795</v>
      </c>
      <c r="HQ162" s="147">
        <f>PV(0.05,'PV factor'!AH177,,-EN162)</f>
        <v>10453.333821143615</v>
      </c>
      <c r="HR162" s="147">
        <f>PV(0.05,'PV factor'!AI177,,-EO162)</f>
        <v>9955.5560201367753</v>
      </c>
      <c r="HS162" s="147">
        <f>PV(0.05,'PV factor'!AJ177,,-EP162)</f>
        <v>9481.4819239397857</v>
      </c>
      <c r="HT162" s="147">
        <f>PV(0.05,'PV factor'!AK177,,-EQ162)</f>
        <v>9029.9827847045581</v>
      </c>
      <c r="HU162" s="147">
        <f>PV(0.05,'PV factor'!AL177,,-ER162)</f>
        <v>8599.9836044805306</v>
      </c>
      <c r="HV162" s="147">
        <f>PV(0.05,'PV factor'!AM177,,-ES162)</f>
        <v>8190.4605756957453</v>
      </c>
      <c r="HW162" s="147">
        <f>PV(0.05,'PV factor'!AN177,,-ET162)</f>
        <v>7800.4386435197557</v>
      </c>
      <c r="HX162" s="147">
        <f>PV(0.05,'PV factor'!AO177,,-EU162)</f>
        <v>7428.9891843045307</v>
      </c>
      <c r="HY162" s="147">
        <f>PV(0.05,'PV factor'!AP177,,-EV162)</f>
        <v>7075.2277945757432</v>
      </c>
      <c r="HZ162" s="147">
        <f t="shared" si="263"/>
        <v>380952.38095238095</v>
      </c>
      <c r="IA162" s="147">
        <f t="shared" si="264"/>
        <v>854685.92029896087</v>
      </c>
      <c r="IB162" s="401">
        <f t="shared" si="265"/>
        <v>2.2435505407847725</v>
      </c>
    </row>
    <row r="163" spans="1:236" ht="90" customHeight="1" x14ac:dyDescent="0.2">
      <c r="A163" s="231" t="s">
        <v>703</v>
      </c>
      <c r="B163" s="85" t="s">
        <v>704</v>
      </c>
      <c r="C163" s="85" t="s">
        <v>716</v>
      </c>
      <c r="D163" s="199">
        <v>3</v>
      </c>
      <c r="E163" s="85" t="s">
        <v>717</v>
      </c>
      <c r="F163" s="85" t="s">
        <v>718</v>
      </c>
      <c r="G163" s="95" t="s">
        <v>714</v>
      </c>
      <c r="H163" s="90" t="s">
        <v>77</v>
      </c>
      <c r="I163" s="95"/>
      <c r="J163" s="95">
        <v>5</v>
      </c>
      <c r="K163" s="227" t="s">
        <v>94</v>
      </c>
      <c r="L163" s="74">
        <v>73663</v>
      </c>
      <c r="M163" s="90" t="s">
        <v>710</v>
      </c>
      <c r="N163" s="90" t="s">
        <v>147</v>
      </c>
      <c r="O163" s="73" t="s">
        <v>106</v>
      </c>
      <c r="P163" s="90" t="s">
        <v>293</v>
      </c>
      <c r="Q163" s="112" t="s">
        <v>100</v>
      </c>
      <c r="R163" s="90" t="s">
        <v>108</v>
      </c>
      <c r="S163" s="90" t="s">
        <v>99</v>
      </c>
      <c r="T163" s="90" t="s">
        <v>125</v>
      </c>
      <c r="U163" s="90" t="s">
        <v>100</v>
      </c>
      <c r="V163" s="193">
        <v>1</v>
      </c>
      <c r="W163" s="92">
        <v>150000</v>
      </c>
      <c r="X163" s="192">
        <v>0</v>
      </c>
      <c r="Y163" s="192">
        <v>0</v>
      </c>
      <c r="Z163" s="192">
        <v>0</v>
      </c>
      <c r="AA163" s="192">
        <v>150000</v>
      </c>
      <c r="AB163" s="192">
        <v>0</v>
      </c>
      <c r="AC163" s="192">
        <v>0</v>
      </c>
      <c r="AD163" s="192">
        <v>0</v>
      </c>
      <c r="AE163" s="192">
        <v>0</v>
      </c>
      <c r="AF163" s="192">
        <v>0</v>
      </c>
      <c r="AG163" s="192">
        <v>0</v>
      </c>
      <c r="AH163" s="192">
        <v>0</v>
      </c>
      <c r="AI163" s="90" t="s">
        <v>88</v>
      </c>
      <c r="AJ163" s="192">
        <v>0</v>
      </c>
      <c r="AK163" s="192">
        <v>0</v>
      </c>
      <c r="AL163" s="192">
        <v>0</v>
      </c>
      <c r="AM163" s="192">
        <v>0</v>
      </c>
      <c r="AN163" s="192">
        <v>0</v>
      </c>
      <c r="AO163" s="192">
        <v>0</v>
      </c>
      <c r="AP163" s="192">
        <v>0</v>
      </c>
      <c r="AQ163" s="192">
        <v>0</v>
      </c>
      <c r="AR163" s="192">
        <v>0</v>
      </c>
      <c r="AS163" s="192">
        <v>0</v>
      </c>
      <c r="AT163" s="192">
        <v>0</v>
      </c>
      <c r="AU163" s="95"/>
      <c r="AV163" s="230">
        <f t="shared" si="231"/>
        <v>1</v>
      </c>
      <c r="AW163" s="230">
        <f t="shared" si="232"/>
        <v>0</v>
      </c>
      <c r="AX163" s="230" t="str">
        <f t="shared" si="233"/>
        <v>C2</v>
      </c>
      <c r="AY163" s="141">
        <f t="shared" si="234"/>
        <v>8</v>
      </c>
      <c r="AZ163" s="70">
        <f t="shared" si="235"/>
        <v>1</v>
      </c>
      <c r="BA163" s="70">
        <f t="shared" si="236"/>
        <v>1</v>
      </c>
      <c r="BB163" s="70">
        <f t="shared" si="237"/>
        <v>1</v>
      </c>
      <c r="BC163" s="70">
        <f t="shared" si="238"/>
        <v>1</v>
      </c>
      <c r="BD163" s="70">
        <f t="shared" si="239"/>
        <v>1</v>
      </c>
      <c r="BE163" s="70">
        <f t="shared" si="240"/>
        <v>1</v>
      </c>
      <c r="BF163" s="70">
        <f t="shared" si="241"/>
        <v>1</v>
      </c>
      <c r="BG163" s="71">
        <f t="shared" si="242"/>
        <v>0</v>
      </c>
      <c r="BH163" s="71">
        <f t="shared" si="243"/>
        <v>1</v>
      </c>
      <c r="BI163" s="71">
        <f t="shared" si="244"/>
        <v>0</v>
      </c>
      <c r="BJ163" s="71">
        <f t="shared" si="245"/>
        <v>1</v>
      </c>
      <c r="BK163" s="71">
        <f t="shared" si="246"/>
        <v>0</v>
      </c>
      <c r="BL163" s="70">
        <f t="shared" si="247"/>
        <v>0</v>
      </c>
      <c r="BM163" s="70">
        <f t="shared" si="248"/>
        <v>1</v>
      </c>
      <c r="BN163" s="70">
        <f t="shared" si="249"/>
        <v>0</v>
      </c>
      <c r="BO163" s="70">
        <f t="shared" si="250"/>
        <v>1</v>
      </c>
      <c r="BP163" s="144">
        <f t="shared" si="251"/>
        <v>0</v>
      </c>
      <c r="BQ163" s="144">
        <f t="shared" si="252"/>
        <v>0</v>
      </c>
      <c r="BR163" s="144">
        <f t="shared" si="253"/>
        <v>150000</v>
      </c>
      <c r="BS163" s="144">
        <f t="shared" si="254"/>
        <v>0</v>
      </c>
      <c r="BT163" s="144">
        <f t="shared" si="255"/>
        <v>0</v>
      </c>
      <c r="BU163" s="144">
        <f t="shared" si="256"/>
        <v>0</v>
      </c>
      <c r="BV163" s="144">
        <f t="shared" si="257"/>
        <v>0</v>
      </c>
      <c r="BW163" s="144">
        <f t="shared" si="258"/>
        <v>0</v>
      </c>
      <c r="BX163" s="144">
        <f t="shared" si="259"/>
        <v>0</v>
      </c>
      <c r="BY163" s="144">
        <f t="shared" si="260"/>
        <v>0</v>
      </c>
      <c r="BZ163" s="9">
        <v>0</v>
      </c>
      <c r="CA163" s="9">
        <v>0</v>
      </c>
      <c r="CB163" s="9">
        <v>0</v>
      </c>
      <c r="CC163" s="9">
        <v>0</v>
      </c>
      <c r="CD163" s="9">
        <v>0</v>
      </c>
      <c r="CE163" s="9">
        <v>0</v>
      </c>
      <c r="CF163" s="9">
        <v>0</v>
      </c>
      <c r="CG163" s="9">
        <v>0</v>
      </c>
      <c r="CH163" s="9">
        <v>0</v>
      </c>
      <c r="CI163" s="9">
        <v>0</v>
      </c>
      <c r="CJ163" s="9">
        <v>0</v>
      </c>
      <c r="CK163" s="9">
        <v>0</v>
      </c>
      <c r="CL163" s="9">
        <v>0</v>
      </c>
      <c r="CM163" s="9">
        <v>0</v>
      </c>
      <c r="CN163" s="9">
        <v>0</v>
      </c>
      <c r="CO163" s="9">
        <v>0</v>
      </c>
      <c r="CP163" s="9">
        <v>0</v>
      </c>
      <c r="CQ163" s="9">
        <v>0</v>
      </c>
      <c r="CR163" s="9">
        <v>0</v>
      </c>
      <c r="CS163" s="9">
        <v>0</v>
      </c>
      <c r="CT163" s="9">
        <v>0</v>
      </c>
      <c r="CU163" s="9">
        <v>0</v>
      </c>
      <c r="CV163" s="9">
        <v>0</v>
      </c>
      <c r="CW163" s="9">
        <v>0</v>
      </c>
      <c r="CX163" s="9">
        <v>0</v>
      </c>
      <c r="CY163" s="9">
        <v>0</v>
      </c>
      <c r="CZ163" s="9">
        <v>0</v>
      </c>
      <c r="DA163" s="9">
        <v>0</v>
      </c>
      <c r="DB163" s="9">
        <v>0</v>
      </c>
      <c r="DC163" s="9">
        <v>0</v>
      </c>
      <c r="DD163" s="9">
        <v>0</v>
      </c>
      <c r="DE163" s="9">
        <v>0</v>
      </c>
      <c r="DF163" s="9">
        <v>0</v>
      </c>
      <c r="DG163" s="144">
        <f t="shared" si="261"/>
        <v>73663</v>
      </c>
      <c r="DH163" s="144">
        <f t="shared" ref="DH163:EW163" si="296">DG163</f>
        <v>73663</v>
      </c>
      <c r="DI163" s="144">
        <f t="shared" si="296"/>
        <v>73663</v>
      </c>
      <c r="DJ163" s="144">
        <f t="shared" si="296"/>
        <v>73663</v>
      </c>
      <c r="DK163" s="144">
        <f t="shared" si="296"/>
        <v>73663</v>
      </c>
      <c r="DL163" s="144">
        <f t="shared" si="296"/>
        <v>73663</v>
      </c>
      <c r="DM163" s="144">
        <f t="shared" si="296"/>
        <v>73663</v>
      </c>
      <c r="DN163" s="144">
        <f t="shared" si="296"/>
        <v>73663</v>
      </c>
      <c r="DO163" s="144">
        <f t="shared" si="296"/>
        <v>73663</v>
      </c>
      <c r="DP163" s="144">
        <f t="shared" si="296"/>
        <v>73663</v>
      </c>
      <c r="DQ163" s="144">
        <f t="shared" si="296"/>
        <v>73663</v>
      </c>
      <c r="DR163" s="144">
        <f t="shared" si="296"/>
        <v>73663</v>
      </c>
      <c r="DS163" s="144">
        <f t="shared" si="296"/>
        <v>73663</v>
      </c>
      <c r="DT163" s="144">
        <f t="shared" si="296"/>
        <v>73663</v>
      </c>
      <c r="DU163" s="144">
        <f t="shared" si="296"/>
        <v>73663</v>
      </c>
      <c r="DV163" s="144">
        <f t="shared" si="296"/>
        <v>73663</v>
      </c>
      <c r="DW163" s="144">
        <f t="shared" si="296"/>
        <v>73663</v>
      </c>
      <c r="DX163" s="144">
        <f t="shared" si="296"/>
        <v>73663</v>
      </c>
      <c r="DY163" s="144">
        <f t="shared" si="296"/>
        <v>73663</v>
      </c>
      <c r="DZ163" s="144">
        <f t="shared" si="296"/>
        <v>73663</v>
      </c>
      <c r="EA163" s="144">
        <f t="shared" si="296"/>
        <v>73663</v>
      </c>
      <c r="EB163" s="144">
        <f t="shared" si="296"/>
        <v>73663</v>
      </c>
      <c r="EC163" s="144">
        <f t="shared" si="296"/>
        <v>73663</v>
      </c>
      <c r="ED163" s="144">
        <f t="shared" si="296"/>
        <v>73663</v>
      </c>
      <c r="EE163" s="144">
        <f t="shared" si="296"/>
        <v>73663</v>
      </c>
      <c r="EF163" s="144">
        <f t="shared" si="296"/>
        <v>73663</v>
      </c>
      <c r="EG163" s="144">
        <f t="shared" si="296"/>
        <v>73663</v>
      </c>
      <c r="EH163" s="144">
        <f t="shared" si="296"/>
        <v>73663</v>
      </c>
      <c r="EI163" s="144">
        <f t="shared" si="296"/>
        <v>73663</v>
      </c>
      <c r="EJ163" s="144">
        <f t="shared" si="296"/>
        <v>73663</v>
      </c>
      <c r="EK163" s="144">
        <f t="shared" si="296"/>
        <v>73663</v>
      </c>
      <c r="EL163" s="144">
        <f t="shared" si="296"/>
        <v>73663</v>
      </c>
      <c r="EM163" s="144">
        <f t="shared" si="296"/>
        <v>73663</v>
      </c>
      <c r="EN163" s="144">
        <f t="shared" si="296"/>
        <v>73663</v>
      </c>
      <c r="EO163" s="144">
        <f t="shared" si="296"/>
        <v>73663</v>
      </c>
      <c r="EP163" s="144">
        <f t="shared" si="296"/>
        <v>73663</v>
      </c>
      <c r="EQ163" s="144">
        <f t="shared" si="296"/>
        <v>73663</v>
      </c>
      <c r="ER163" s="144">
        <f t="shared" si="296"/>
        <v>73663</v>
      </c>
      <c r="ES163" s="144">
        <f t="shared" si="296"/>
        <v>73663</v>
      </c>
      <c r="ET163" s="144">
        <f t="shared" si="296"/>
        <v>73663</v>
      </c>
      <c r="EU163" s="144">
        <f t="shared" si="296"/>
        <v>73663</v>
      </c>
      <c r="EV163" s="144">
        <f t="shared" si="296"/>
        <v>73663</v>
      </c>
      <c r="EW163" s="144">
        <f t="shared" si="296"/>
        <v>73663</v>
      </c>
      <c r="EX163" s="147">
        <f>PV(0.05,'PV factor'!C15,,-BR163)</f>
        <v>136054.42176870749</v>
      </c>
      <c r="EY163" s="147">
        <f>PV(0.05,'PV factor'!D15,,-BS163)</f>
        <v>0</v>
      </c>
      <c r="EZ163" s="147">
        <f>PV(0.05,'PV factor'!E15,,-BT163)</f>
        <v>0</v>
      </c>
      <c r="FA163" s="147">
        <f>PV(0.05,'PV factor'!F15,,-BU163)</f>
        <v>0</v>
      </c>
      <c r="FB163" s="147">
        <f>PV(0.05,'PV factor'!G15,,-BV163)</f>
        <v>0</v>
      </c>
      <c r="FC163" s="147">
        <f>PV(0.05,'PV factor'!H15,,-BW163)</f>
        <v>0</v>
      </c>
      <c r="FD163" s="147">
        <f>PV(0.05,'PV factor'!I15,,-BX163)</f>
        <v>0</v>
      </c>
      <c r="FE163" s="147">
        <f>PV(0.05,'PV factor'!J15,,-BY163)</f>
        <v>0</v>
      </c>
      <c r="FF163" s="147">
        <f>PV(0.05,'PV factor'!K15,,-BZ163)</f>
        <v>0</v>
      </c>
      <c r="FG163" s="147">
        <f>PV(0.05,'PV factor'!L15,,-CA163)</f>
        <v>0</v>
      </c>
      <c r="FH163" s="147">
        <f>PV(0.05,'PV factor'!M15,,-CB163)</f>
        <v>0</v>
      </c>
      <c r="FI163" s="147">
        <f>PV(0.05,'PV factor'!N15,,-CC163)</f>
        <v>0</v>
      </c>
      <c r="FJ163" s="147">
        <f>PV(0.05,'PV factor'!O15,,-CD163)</f>
        <v>0</v>
      </c>
      <c r="FK163" s="147">
        <f>PV(0.05,'PV factor'!P15,,-CE163)</f>
        <v>0</v>
      </c>
      <c r="FL163" s="147">
        <f>PV(0.05,'PV factor'!Q15,,-CF163)</f>
        <v>0</v>
      </c>
      <c r="FM163" s="147">
        <f>PV(0.05,'PV factor'!R15,,-CG163)</f>
        <v>0</v>
      </c>
      <c r="FN163" s="147">
        <f>PV(0.05,'PV factor'!S15,,-CH163)</f>
        <v>0</v>
      </c>
      <c r="FO163" s="147">
        <f>PV(0.05,'PV factor'!T15,,-CI163)</f>
        <v>0</v>
      </c>
      <c r="FP163" s="147">
        <f>PV(0.05,'PV factor'!U15,,-CJ163)</f>
        <v>0</v>
      </c>
      <c r="FQ163" s="147">
        <f>PV(0.05,'PV factor'!V15,,-CK163)</f>
        <v>0</v>
      </c>
      <c r="FR163" s="147">
        <f>PV(0.05,'PV factor'!W15,,-CL163)</f>
        <v>0</v>
      </c>
      <c r="FS163" s="147">
        <f>PV(0.05,'PV factor'!X15,,-CM163)</f>
        <v>0</v>
      </c>
      <c r="FT163" s="147">
        <f>PV(0.05,'PV factor'!Y15,,-CN163)</f>
        <v>0</v>
      </c>
      <c r="FU163" s="147">
        <f>PV(0.05,'PV factor'!Z15,,-CO163)</f>
        <v>0</v>
      </c>
      <c r="FV163" s="147">
        <f>PV(0.05,'PV factor'!AA15,,-CP163)</f>
        <v>0</v>
      </c>
      <c r="FW163" s="147">
        <f>PV(0.05,'PV factor'!AB15,,-CQ163)</f>
        <v>0</v>
      </c>
      <c r="FX163" s="147">
        <f>PV(0.05,'PV factor'!AC15,,-CR163)</f>
        <v>0</v>
      </c>
      <c r="FY163" s="147">
        <f>PV(0.05,'PV factor'!AD15,,-CS163)</f>
        <v>0</v>
      </c>
      <c r="FZ163" s="147">
        <f>PV(0.05,'PV factor'!AE15,,-CT163)</f>
        <v>0</v>
      </c>
      <c r="GA163" s="147">
        <f>PV(0.05,'PV factor'!AF15,,-CU163)</f>
        <v>0</v>
      </c>
      <c r="GB163" s="147">
        <f>PV(0.05,'PV factor'!AG15,,-CV163)</f>
        <v>0</v>
      </c>
      <c r="GC163" s="147">
        <f>PV(0.05,'PV factor'!AH15,,-CW163)</f>
        <v>0</v>
      </c>
      <c r="GD163" s="147">
        <f>PV(0.05,'PV factor'!AI15,,-CX163)</f>
        <v>0</v>
      </c>
      <c r="GE163" s="147">
        <f>PV(0.05,'PV factor'!AJ15,,-CY163)</f>
        <v>0</v>
      </c>
      <c r="GF163" s="147">
        <f>PV(0.05,'PV factor'!AK15,,-CZ163)</f>
        <v>0</v>
      </c>
      <c r="GG163" s="147">
        <f>PV(0.05,'PV factor'!AL15,,-DA163)</f>
        <v>0</v>
      </c>
      <c r="GH163" s="147">
        <f>PV(0.05,'PV factor'!AM15,,-DB163)</f>
        <v>0</v>
      </c>
      <c r="GI163" s="147">
        <f>PV(0.05,'PV factor'!AN15,,-DC163)</f>
        <v>0</v>
      </c>
      <c r="GJ163" s="147">
        <f>PV(0.05,'PV factor'!AO15,,-DD163)</f>
        <v>0</v>
      </c>
      <c r="GK163" s="147">
        <f>PV(0.05,'PV factor'!AP15,,-DE163)</f>
        <v>0</v>
      </c>
      <c r="GL163" s="147">
        <f>PV(0.05,'PV factor'!C15,,-DI163)</f>
        <v>66814.512471655325</v>
      </c>
      <c r="GM163" s="147">
        <f>PV(0.05,'PV factor'!D15,,-DJ163)</f>
        <v>63632.869020624115</v>
      </c>
      <c r="GN163" s="147">
        <f>PV(0.05,'PV factor'!E15,,-DK163)</f>
        <v>60602.732400594403</v>
      </c>
      <c r="GO163" s="147">
        <f>PV(0.05,'PV factor'!F15,,-DL163)</f>
        <v>57716.88800056609</v>
      </c>
      <c r="GP163" s="147">
        <f>PV(0.05,'PV factor'!G15,,-DM163)</f>
        <v>54968.464762443902</v>
      </c>
      <c r="GQ163" s="147">
        <f>PV(0.05,'PV factor'!H15,,-DN163)</f>
        <v>52350.918821375133</v>
      </c>
      <c r="GR163" s="147">
        <f>PV(0.05,'PV factor'!I15,,-DO163)</f>
        <v>49858.01792511918</v>
      </c>
      <c r="GS163" s="147">
        <f>PV(0.05,'PV factor'!J15,,-DP163)</f>
        <v>47483.826595351602</v>
      </c>
      <c r="GT163" s="147">
        <f>PV(0.05,'PV factor'!K15,,-DQ163)</f>
        <v>45222.691995572954</v>
      </c>
      <c r="GU163" s="147">
        <f>PV(0.05,'PV factor'!L15,,-DR163)</f>
        <v>43069.230471974239</v>
      </c>
      <c r="GV163" s="147">
        <f>PV(0.05,'PV factor'!M15,,-DS163)</f>
        <v>41018.314735213564</v>
      </c>
      <c r="GW163" s="147">
        <f>PV(0.05,'PV factor'!N15,,-DT163)</f>
        <v>39065.061652584343</v>
      </c>
      <c r="GX163" s="147">
        <f>PV(0.05,'PV factor'!O15,,-DU163)</f>
        <v>37204.820621508909</v>
      </c>
      <c r="GY163" s="147">
        <f>PV(0.05,'PV factor'!P15,,-DV163)</f>
        <v>35433.162496675133</v>
      </c>
      <c r="GZ163" s="147">
        <f>PV(0.05,'PV factor'!Q15,,-DW163)</f>
        <v>33745.869044452513</v>
      </c>
      <c r="HA163" s="147">
        <f>PV(0.05,'PV factor'!R15,,-DX163)</f>
        <v>32138.922899478581</v>
      </c>
      <c r="HB163" s="147">
        <f>PV(0.05,'PV factor'!S15,,-DY163)</f>
        <v>30608.497999503412</v>
      </c>
      <c r="HC163" s="147">
        <f>PV(0.05,'PV factor'!T15,,-DZ163)</f>
        <v>29150.950475717535</v>
      </c>
      <c r="HD163" s="147">
        <f>PV(0.05,'PV factor'!U15,,-EA163)</f>
        <v>27762.809976873843</v>
      </c>
      <c r="HE163" s="147">
        <f>PV(0.05,'PV factor'!V15,,-EB163)</f>
        <v>26440.771406546519</v>
      </c>
      <c r="HF163" s="147">
        <f>PV(0.05,'PV factor'!W15,,-EC163)</f>
        <v>25181.687053853828</v>
      </c>
      <c r="HG163" s="147">
        <f>PV(0.05,'PV factor'!X15,,-ED163)</f>
        <v>23982.559098908401</v>
      </c>
      <c r="HH163" s="147">
        <f>PV(0.05,'PV factor'!Y15,,-EE163)</f>
        <v>22840.532475150863</v>
      </c>
      <c r="HI163" s="147">
        <f>PV(0.05,'PV factor'!Z15,,-EF163)</f>
        <v>21752.888071572248</v>
      </c>
      <c r="HJ163" s="147">
        <f>PV(0.05,'PV factor'!AA15,,-EG163)</f>
        <v>20717.036258640237</v>
      </c>
      <c r="HK163" s="147">
        <f>PV(0.05,'PV factor'!AB15,,-EH163)</f>
        <v>19730.510722514511</v>
      </c>
      <c r="HL163" s="147">
        <f>PV(0.05,'PV factor'!AC15,,-EI163)</f>
        <v>18790.962592870965</v>
      </c>
      <c r="HM163" s="147">
        <f>PV(0.05,'PV factor'!AD15,,-EJ163)</f>
        <v>17896.154850353294</v>
      </c>
      <c r="HN163" s="147">
        <f>PV(0.05,'PV factor'!AE15,,-EK163)</f>
        <v>17043.957000336479</v>
      </c>
      <c r="HO163" s="147">
        <f>PV(0.05,'PV factor'!AF15,,-EL163)</f>
        <v>16232.34000032045</v>
      </c>
      <c r="HP163" s="147">
        <f>PV(0.05,'PV factor'!AG15,,-EM163)</f>
        <v>15459.371428876619</v>
      </c>
      <c r="HQ163" s="147">
        <f>PV(0.05,'PV factor'!AH15,,-EN163)</f>
        <v>14723.210884644399</v>
      </c>
      <c r="HR163" s="147">
        <f>PV(0.05,'PV factor'!AI15,,-EO163)</f>
        <v>14022.105604423237</v>
      </c>
      <c r="HS163" s="147">
        <f>PV(0.05,'PV factor'!AJ15,,-EP163)</f>
        <v>13354.386289926892</v>
      </c>
      <c r="HT163" s="147">
        <f>PV(0.05,'PV factor'!AK15,,-EQ163)</f>
        <v>12718.463133263707</v>
      </c>
      <c r="HU163" s="147">
        <f>PV(0.05,'PV factor'!AL15,,-ER163)</f>
        <v>12112.82203167972</v>
      </c>
      <c r="HV163" s="147">
        <f>PV(0.05,'PV factor'!AM15,,-ES163)</f>
        <v>11536.020982552116</v>
      </c>
      <c r="HW163" s="147">
        <f>PV(0.05,'PV factor'!AN15,,-ET163)</f>
        <v>10986.686650049633</v>
      </c>
      <c r="HX163" s="147">
        <f>PV(0.05,'PV factor'!AO15,,-EU163)</f>
        <v>10463.511095285367</v>
      </c>
      <c r="HY163" s="147">
        <f>PV(0.05,'PV factor'!AP15,,-EV163)</f>
        <v>9965.2486621765383</v>
      </c>
      <c r="HZ163" s="147">
        <f t="shared" si="263"/>
        <v>136054.42176870749</v>
      </c>
      <c r="IA163" s="147">
        <f t="shared" si="264"/>
        <v>303735.46665588382</v>
      </c>
      <c r="IB163" s="401">
        <f t="shared" si="265"/>
        <v>2.2324556799207462</v>
      </c>
    </row>
    <row r="164" spans="1:236" ht="90" customHeight="1" x14ac:dyDescent="0.2">
      <c r="A164" s="161" t="s">
        <v>2265</v>
      </c>
      <c r="B164" s="150" t="s">
        <v>3213</v>
      </c>
      <c r="C164" s="150" t="s">
        <v>2139</v>
      </c>
      <c r="D164" s="148">
        <v>4</v>
      </c>
      <c r="E164" s="150" t="s">
        <v>3229</v>
      </c>
      <c r="F164" s="151" t="s">
        <v>3230</v>
      </c>
      <c r="G164" s="151" t="s">
        <v>3231</v>
      </c>
      <c r="H164" s="79" t="s">
        <v>77</v>
      </c>
      <c r="I164" s="151" t="s">
        <v>3232</v>
      </c>
      <c r="J164" s="151">
        <v>40</v>
      </c>
      <c r="K164" s="227" t="s">
        <v>94</v>
      </c>
      <c r="L164" s="111">
        <v>51700</v>
      </c>
      <c r="M164" s="113" t="s">
        <v>3403</v>
      </c>
      <c r="N164" s="79" t="s">
        <v>81</v>
      </c>
      <c r="O164" s="13" t="s">
        <v>217</v>
      </c>
      <c r="P164" s="79" t="s">
        <v>218</v>
      </c>
      <c r="Q164" s="79" t="s">
        <v>87</v>
      </c>
      <c r="R164" s="79" t="s">
        <v>108</v>
      </c>
      <c r="S164" s="79" t="s">
        <v>99</v>
      </c>
      <c r="T164" s="79" t="s">
        <v>2696</v>
      </c>
      <c r="U164" s="79" t="s">
        <v>100</v>
      </c>
      <c r="V164" s="81">
        <v>1</v>
      </c>
      <c r="W164" s="162">
        <v>450000</v>
      </c>
      <c r="X164" s="162">
        <v>20000</v>
      </c>
      <c r="Y164" s="162">
        <v>0</v>
      </c>
      <c r="Z164" s="162">
        <v>0</v>
      </c>
      <c r="AA164" s="162">
        <v>125000</v>
      </c>
      <c r="AB164" s="162">
        <v>250000</v>
      </c>
      <c r="AC164" s="162">
        <v>75000</v>
      </c>
      <c r="AD164" s="162">
        <v>0</v>
      </c>
      <c r="AE164" s="149">
        <v>0</v>
      </c>
      <c r="AF164" s="149">
        <v>0</v>
      </c>
      <c r="AG164" s="149">
        <v>0</v>
      </c>
      <c r="AH164" s="149">
        <v>0</v>
      </c>
      <c r="AI164" s="79" t="s">
        <v>88</v>
      </c>
      <c r="AJ164" s="162">
        <v>0</v>
      </c>
      <c r="AK164" s="162">
        <v>0</v>
      </c>
      <c r="AL164" s="162">
        <v>0</v>
      </c>
      <c r="AM164" s="162">
        <v>0</v>
      </c>
      <c r="AN164" s="162">
        <v>0</v>
      </c>
      <c r="AO164" s="162">
        <v>0</v>
      </c>
      <c r="AP164" s="162">
        <v>0</v>
      </c>
      <c r="AQ164" s="149">
        <v>0</v>
      </c>
      <c r="AR164" s="149">
        <v>0</v>
      </c>
      <c r="AS164" s="149">
        <v>0</v>
      </c>
      <c r="AT164" s="149">
        <v>0</v>
      </c>
      <c r="AU164" s="151"/>
      <c r="AV164" s="230">
        <f t="shared" si="231"/>
        <v>0</v>
      </c>
      <c r="AW164" s="230">
        <f t="shared" si="232"/>
        <v>0</v>
      </c>
      <c r="AX164" s="230" t="str">
        <f t="shared" si="233"/>
        <v>B3</v>
      </c>
      <c r="AY164" s="141">
        <f t="shared" si="234"/>
        <v>9</v>
      </c>
      <c r="AZ164" s="70">
        <f t="shared" si="235"/>
        <v>1</v>
      </c>
      <c r="BA164" s="70">
        <f t="shared" si="236"/>
        <v>1</v>
      </c>
      <c r="BB164" s="70">
        <f t="shared" si="237"/>
        <v>1</v>
      </c>
      <c r="BC164" s="70">
        <f t="shared" si="238"/>
        <v>1</v>
      </c>
      <c r="BD164" s="70">
        <f t="shared" si="239"/>
        <v>1</v>
      </c>
      <c r="BE164" s="70">
        <f t="shared" si="240"/>
        <v>1</v>
      </c>
      <c r="BF164" s="70">
        <f t="shared" si="241"/>
        <v>1</v>
      </c>
      <c r="BG164" s="71">
        <f t="shared" si="242"/>
        <v>0</v>
      </c>
      <c r="BH164" s="71">
        <f t="shared" si="243"/>
        <v>1</v>
      </c>
      <c r="BI164" s="71">
        <f t="shared" si="244"/>
        <v>0</v>
      </c>
      <c r="BJ164" s="71">
        <f t="shared" si="245"/>
        <v>0</v>
      </c>
      <c r="BK164" s="71">
        <f t="shared" si="246"/>
        <v>1</v>
      </c>
      <c r="BL164" s="70">
        <f t="shared" si="247"/>
        <v>1</v>
      </c>
      <c r="BM164" s="70">
        <f t="shared" si="248"/>
        <v>1</v>
      </c>
      <c r="BN164" s="70">
        <f t="shared" si="249"/>
        <v>0</v>
      </c>
      <c r="BO164" s="70">
        <f t="shared" si="250"/>
        <v>1</v>
      </c>
      <c r="BP164" s="144">
        <f t="shared" si="251"/>
        <v>0</v>
      </c>
      <c r="BQ164" s="144">
        <f t="shared" si="252"/>
        <v>0</v>
      </c>
      <c r="BR164" s="144">
        <f t="shared" si="253"/>
        <v>125000</v>
      </c>
      <c r="BS164" s="144">
        <f t="shared" si="254"/>
        <v>250000</v>
      </c>
      <c r="BT164" s="144">
        <f t="shared" si="255"/>
        <v>75000</v>
      </c>
      <c r="BU164" s="144">
        <f t="shared" si="256"/>
        <v>0</v>
      </c>
      <c r="BV164" s="144">
        <f t="shared" si="257"/>
        <v>0</v>
      </c>
      <c r="BW164" s="144">
        <f t="shared" si="258"/>
        <v>0</v>
      </c>
      <c r="BX164" s="144">
        <f t="shared" si="259"/>
        <v>0</v>
      </c>
      <c r="BY164" s="144">
        <f t="shared" si="260"/>
        <v>0</v>
      </c>
      <c r="BZ164" s="9">
        <v>0</v>
      </c>
      <c r="CA164" s="9">
        <v>0</v>
      </c>
      <c r="CB164" s="9">
        <v>0</v>
      </c>
      <c r="CC164" s="9">
        <v>0</v>
      </c>
      <c r="CD164" s="9">
        <v>0</v>
      </c>
      <c r="CE164" s="9">
        <v>0</v>
      </c>
      <c r="CF164" s="9">
        <v>0</v>
      </c>
      <c r="CG164" s="9">
        <v>0</v>
      </c>
      <c r="CH164" s="9">
        <v>0</v>
      </c>
      <c r="CI164" s="9">
        <v>0</v>
      </c>
      <c r="CJ164" s="9">
        <v>0</v>
      </c>
      <c r="CK164" s="9">
        <v>0</v>
      </c>
      <c r="CL164" s="9">
        <v>0</v>
      </c>
      <c r="CM164" s="9">
        <v>0</v>
      </c>
      <c r="CN164" s="9">
        <v>0</v>
      </c>
      <c r="CO164" s="9">
        <v>0</v>
      </c>
      <c r="CP164" s="9">
        <v>0</v>
      </c>
      <c r="CQ164" s="9">
        <v>0</v>
      </c>
      <c r="CR164" s="9">
        <v>0</v>
      </c>
      <c r="CS164" s="9">
        <v>0</v>
      </c>
      <c r="CT164" s="9">
        <v>0</v>
      </c>
      <c r="CU164" s="9">
        <v>0</v>
      </c>
      <c r="CV164" s="9">
        <v>0</v>
      </c>
      <c r="CW164" s="9">
        <v>0</v>
      </c>
      <c r="CX164" s="9">
        <v>0</v>
      </c>
      <c r="CY164" s="9">
        <v>0</v>
      </c>
      <c r="CZ164" s="9">
        <v>0</v>
      </c>
      <c r="DA164" s="9">
        <v>0</v>
      </c>
      <c r="DB164" s="9">
        <v>0</v>
      </c>
      <c r="DC164" s="9">
        <v>0</v>
      </c>
      <c r="DD164" s="9">
        <v>0</v>
      </c>
      <c r="DE164" s="9">
        <v>0</v>
      </c>
      <c r="DF164" s="9">
        <v>0</v>
      </c>
      <c r="DG164" s="144">
        <f t="shared" si="261"/>
        <v>51700</v>
      </c>
      <c r="DH164" s="144">
        <f t="shared" ref="DH164:EW164" si="297">DG164</f>
        <v>51700</v>
      </c>
      <c r="DI164" s="144">
        <f t="shared" si="297"/>
        <v>51700</v>
      </c>
      <c r="DJ164" s="144">
        <f t="shared" si="297"/>
        <v>51700</v>
      </c>
      <c r="DK164" s="144">
        <f t="shared" si="297"/>
        <v>51700</v>
      </c>
      <c r="DL164" s="144">
        <f t="shared" si="297"/>
        <v>51700</v>
      </c>
      <c r="DM164" s="144">
        <f t="shared" si="297"/>
        <v>51700</v>
      </c>
      <c r="DN164" s="144">
        <f t="shared" si="297"/>
        <v>51700</v>
      </c>
      <c r="DO164" s="144">
        <f t="shared" si="297"/>
        <v>51700</v>
      </c>
      <c r="DP164" s="144">
        <f t="shared" si="297"/>
        <v>51700</v>
      </c>
      <c r="DQ164" s="144">
        <f t="shared" si="297"/>
        <v>51700</v>
      </c>
      <c r="DR164" s="144">
        <f t="shared" si="297"/>
        <v>51700</v>
      </c>
      <c r="DS164" s="144">
        <f t="shared" si="297"/>
        <v>51700</v>
      </c>
      <c r="DT164" s="144">
        <f t="shared" si="297"/>
        <v>51700</v>
      </c>
      <c r="DU164" s="144">
        <f t="shared" si="297"/>
        <v>51700</v>
      </c>
      <c r="DV164" s="144">
        <f t="shared" si="297"/>
        <v>51700</v>
      </c>
      <c r="DW164" s="144">
        <f t="shared" si="297"/>
        <v>51700</v>
      </c>
      <c r="DX164" s="144">
        <f t="shared" si="297"/>
        <v>51700</v>
      </c>
      <c r="DY164" s="144">
        <f t="shared" si="297"/>
        <v>51700</v>
      </c>
      <c r="DZ164" s="144">
        <f t="shared" si="297"/>
        <v>51700</v>
      </c>
      <c r="EA164" s="144">
        <f t="shared" si="297"/>
        <v>51700</v>
      </c>
      <c r="EB164" s="144">
        <f t="shared" si="297"/>
        <v>51700</v>
      </c>
      <c r="EC164" s="144">
        <f t="shared" si="297"/>
        <v>51700</v>
      </c>
      <c r="ED164" s="144">
        <f t="shared" si="297"/>
        <v>51700</v>
      </c>
      <c r="EE164" s="144">
        <f t="shared" si="297"/>
        <v>51700</v>
      </c>
      <c r="EF164" s="144">
        <f t="shared" si="297"/>
        <v>51700</v>
      </c>
      <c r="EG164" s="144">
        <f t="shared" si="297"/>
        <v>51700</v>
      </c>
      <c r="EH164" s="144">
        <f t="shared" si="297"/>
        <v>51700</v>
      </c>
      <c r="EI164" s="144">
        <f t="shared" si="297"/>
        <v>51700</v>
      </c>
      <c r="EJ164" s="144">
        <f t="shared" si="297"/>
        <v>51700</v>
      </c>
      <c r="EK164" s="144">
        <f t="shared" si="297"/>
        <v>51700</v>
      </c>
      <c r="EL164" s="144">
        <f t="shared" si="297"/>
        <v>51700</v>
      </c>
      <c r="EM164" s="144">
        <f t="shared" si="297"/>
        <v>51700</v>
      </c>
      <c r="EN164" s="144">
        <f t="shared" si="297"/>
        <v>51700</v>
      </c>
      <c r="EO164" s="144">
        <f t="shared" si="297"/>
        <v>51700</v>
      </c>
      <c r="EP164" s="144">
        <f t="shared" si="297"/>
        <v>51700</v>
      </c>
      <c r="EQ164" s="144">
        <f t="shared" si="297"/>
        <v>51700</v>
      </c>
      <c r="ER164" s="144">
        <f t="shared" si="297"/>
        <v>51700</v>
      </c>
      <c r="ES164" s="144">
        <f t="shared" si="297"/>
        <v>51700</v>
      </c>
      <c r="ET164" s="144">
        <f t="shared" si="297"/>
        <v>51700</v>
      </c>
      <c r="EU164" s="144">
        <f t="shared" si="297"/>
        <v>51700</v>
      </c>
      <c r="EV164" s="144">
        <f t="shared" si="297"/>
        <v>51700</v>
      </c>
      <c r="EW164" s="144">
        <f t="shared" si="297"/>
        <v>51700</v>
      </c>
      <c r="EX164" s="147">
        <f>PV(0.05,'PV factor'!C329,,-BR164)</f>
        <v>113378.68480725623</v>
      </c>
      <c r="EY164" s="147">
        <f>PV(0.05,'PV factor'!D329,,-BS164)</f>
        <v>215959.399632869</v>
      </c>
      <c r="EZ164" s="147">
        <f>PV(0.05,'PV factor'!E329,,-BT164)</f>
        <v>61702.685609391148</v>
      </c>
      <c r="FA164" s="147">
        <f>PV(0.05,'PV factor'!F329,,-BU164)</f>
        <v>0</v>
      </c>
      <c r="FB164" s="147">
        <f>PV(0.05,'PV factor'!G329,,-BV164)</f>
        <v>0</v>
      </c>
      <c r="FC164" s="147">
        <f>PV(0.05,'PV factor'!H329,,-BW164)</f>
        <v>0</v>
      </c>
      <c r="FD164" s="147">
        <f>PV(0.05,'PV factor'!I329,,-BX164)</f>
        <v>0</v>
      </c>
      <c r="FE164" s="147">
        <f>PV(0.05,'PV factor'!J329,,-BY164)</f>
        <v>0</v>
      </c>
      <c r="FF164" s="147">
        <f>PV(0.05,'PV factor'!K329,,-BZ164)</f>
        <v>0</v>
      </c>
      <c r="FG164" s="147">
        <f>PV(0.05,'PV factor'!L329,,-CA164)</f>
        <v>0</v>
      </c>
      <c r="FH164" s="147">
        <f>PV(0.05,'PV factor'!M329,,-CB164)</f>
        <v>0</v>
      </c>
      <c r="FI164" s="147">
        <f>PV(0.05,'PV factor'!N329,,-CC164)</f>
        <v>0</v>
      </c>
      <c r="FJ164" s="147">
        <f>PV(0.05,'PV factor'!O329,,-CD164)</f>
        <v>0</v>
      </c>
      <c r="FK164" s="147">
        <f>PV(0.05,'PV factor'!P329,,-CE164)</f>
        <v>0</v>
      </c>
      <c r="FL164" s="147">
        <f>PV(0.05,'PV factor'!Q329,,-CF164)</f>
        <v>0</v>
      </c>
      <c r="FM164" s="147">
        <f>PV(0.05,'PV factor'!R329,,-CG164)</f>
        <v>0</v>
      </c>
      <c r="FN164" s="147">
        <f>PV(0.05,'PV factor'!S329,,-CH164)</f>
        <v>0</v>
      </c>
      <c r="FO164" s="147">
        <f>PV(0.05,'PV factor'!T329,,-CI164)</f>
        <v>0</v>
      </c>
      <c r="FP164" s="147">
        <f>PV(0.05,'PV factor'!U329,,-CJ164)</f>
        <v>0</v>
      </c>
      <c r="FQ164" s="147">
        <f>PV(0.05,'PV factor'!V329,,-CK164)</f>
        <v>0</v>
      </c>
      <c r="FR164" s="147">
        <f>PV(0.05,'PV factor'!W329,,-CL164)</f>
        <v>0</v>
      </c>
      <c r="FS164" s="147">
        <f>PV(0.05,'PV factor'!X329,,-CM164)</f>
        <v>0</v>
      </c>
      <c r="FT164" s="147">
        <f>PV(0.05,'PV factor'!Y329,,-CN164)</f>
        <v>0</v>
      </c>
      <c r="FU164" s="147">
        <f>PV(0.05,'PV factor'!Z329,,-CO164)</f>
        <v>0</v>
      </c>
      <c r="FV164" s="147">
        <f>PV(0.05,'PV factor'!AA329,,-CP164)</f>
        <v>0</v>
      </c>
      <c r="FW164" s="147">
        <f>PV(0.05,'PV factor'!AB329,,-CQ164)</f>
        <v>0</v>
      </c>
      <c r="FX164" s="147">
        <f>PV(0.05,'PV factor'!AC329,,-CR164)</f>
        <v>0</v>
      </c>
      <c r="FY164" s="147">
        <f>PV(0.05,'PV factor'!AD329,,-CS164)</f>
        <v>0</v>
      </c>
      <c r="FZ164" s="147">
        <f>PV(0.05,'PV factor'!AE329,,-CT164)</f>
        <v>0</v>
      </c>
      <c r="GA164" s="147">
        <f>PV(0.05,'PV factor'!AF329,,-CU164)</f>
        <v>0</v>
      </c>
      <c r="GB164" s="147">
        <f>PV(0.05,'PV factor'!AG329,,-CV164)</f>
        <v>0</v>
      </c>
      <c r="GC164" s="147">
        <f>PV(0.05,'PV factor'!AH329,,-CW164)</f>
        <v>0</v>
      </c>
      <c r="GD164" s="147">
        <f>PV(0.05,'PV factor'!AI329,,-CX164)</f>
        <v>0</v>
      </c>
      <c r="GE164" s="147">
        <f>PV(0.05,'PV factor'!AJ329,,-CY164)</f>
        <v>0</v>
      </c>
      <c r="GF164" s="147">
        <f>PV(0.05,'PV factor'!AK329,,-CZ164)</f>
        <v>0</v>
      </c>
      <c r="GG164" s="147">
        <f>PV(0.05,'PV factor'!AL329,,-DA164)</f>
        <v>0</v>
      </c>
      <c r="GH164" s="147">
        <f>PV(0.05,'PV factor'!AM329,,-DB164)</f>
        <v>0</v>
      </c>
      <c r="GI164" s="147">
        <f>PV(0.05,'PV factor'!AN329,,-DC164)</f>
        <v>0</v>
      </c>
      <c r="GJ164" s="147">
        <f>PV(0.05,'PV factor'!AO329,,-DD164)</f>
        <v>0</v>
      </c>
      <c r="GK164" s="147">
        <f>PV(0.05,'PV factor'!AP329,,-DE164)</f>
        <v>0</v>
      </c>
      <c r="GL164" s="147">
        <f>PV(0.05,'PV factor'!C329,,-DI164)</f>
        <v>46893.424036281176</v>
      </c>
      <c r="GM164" s="147">
        <f>PV(0.05,'PV factor'!D329,,-DJ164)</f>
        <v>44660.403844077307</v>
      </c>
      <c r="GN164" s="147">
        <f>PV(0.05,'PV factor'!E329,,-DK164)</f>
        <v>42533.717946740297</v>
      </c>
      <c r="GO164" s="147">
        <f>PV(0.05,'PV factor'!F329,,-DL164)</f>
        <v>40508.302806419328</v>
      </c>
      <c r="GP164" s="147">
        <f>PV(0.05,'PV factor'!G329,,-DM164)</f>
        <v>38579.336006113648</v>
      </c>
      <c r="GQ164" s="147">
        <f>PV(0.05,'PV factor'!H329,,-DN164)</f>
        <v>36742.224767727283</v>
      </c>
      <c r="GR164" s="147">
        <f>PV(0.05,'PV factor'!I329,,-DO164)</f>
        <v>34992.595016883126</v>
      </c>
      <c r="GS164" s="147">
        <f>PV(0.05,'PV factor'!J329,,-DP164)</f>
        <v>33326.280968460116</v>
      </c>
      <c r="GT164" s="147">
        <f>PV(0.05,'PV factor'!K329,,-DQ164)</f>
        <v>31739.315208057258</v>
      </c>
      <c r="GU164" s="147">
        <f>PV(0.05,'PV factor'!L329,,-DR164)</f>
        <v>30227.919245768815</v>
      </c>
      <c r="GV164" s="147">
        <f>PV(0.05,'PV factor'!M329,,-DS164)</f>
        <v>28788.494519779826</v>
      </c>
      <c r="GW164" s="147">
        <f>PV(0.05,'PV factor'!N329,,-DT164)</f>
        <v>27417.613828361737</v>
      </c>
      <c r="GX164" s="147">
        <f>PV(0.05,'PV factor'!O329,,-DU164)</f>
        <v>26112.013169868325</v>
      </c>
      <c r="GY164" s="147">
        <f>PV(0.05,'PV factor'!P329,,-DV164)</f>
        <v>24868.58397130316</v>
      </c>
      <c r="GZ164" s="147">
        <f>PV(0.05,'PV factor'!Q329,,-DW164)</f>
        <v>23684.365686955392</v>
      </c>
      <c r="HA164" s="147">
        <f>PV(0.05,'PV factor'!R329,,-DX164)</f>
        <v>22556.538749481322</v>
      </c>
      <c r="HB164" s="147">
        <f>PV(0.05,'PV factor'!S329,,-DY164)</f>
        <v>21482.417856648877</v>
      </c>
      <c r="HC164" s="147">
        <f>PV(0.05,'PV factor'!T329,,-DZ164)</f>
        <v>20459.445577760838</v>
      </c>
      <c r="HD164" s="147">
        <f>PV(0.05,'PV factor'!U329,,-EA164)</f>
        <v>19485.186264534132</v>
      </c>
      <c r="HE164" s="147">
        <f>PV(0.05,'PV factor'!V329,,-EB164)</f>
        <v>18557.320251937268</v>
      </c>
      <c r="HF164" s="147">
        <f>PV(0.05,'PV factor'!W329,,-EC164)</f>
        <v>17673.638335178352</v>
      </c>
      <c r="HG164" s="147">
        <f>PV(0.05,'PV factor'!X329,,-ED164)</f>
        <v>16832.036509693666</v>
      </c>
      <c r="HH164" s="147">
        <f>PV(0.05,'PV factor'!Y329,,-EE164)</f>
        <v>16030.510961613016</v>
      </c>
      <c r="HI164" s="147">
        <f>PV(0.05,'PV factor'!Z329,,-EF164)</f>
        <v>15267.153296774301</v>
      </c>
      <c r="HJ164" s="147">
        <f>PV(0.05,'PV factor'!AA329,,-EG164)</f>
        <v>14540.145996927906</v>
      </c>
      <c r="HK164" s="147">
        <f>PV(0.05,'PV factor'!AB329,,-EH164)</f>
        <v>13847.75809231229</v>
      </c>
      <c r="HL164" s="147">
        <f>PV(0.05,'PV factor'!AC329,,-EI164)</f>
        <v>13188.34104029742</v>
      </c>
      <c r="HM164" s="147">
        <f>PV(0.05,'PV factor'!AD329,,-EJ164)</f>
        <v>12560.324800283255</v>
      </c>
      <c r="HN164" s="147">
        <f>PV(0.05,'PV factor'!AE329,,-EK164)</f>
        <v>11962.214095507867</v>
      </c>
      <c r="HO164" s="147">
        <f>PV(0.05,'PV factor'!AF329,,-EL164)</f>
        <v>11392.584852864629</v>
      </c>
      <c r="HP164" s="147">
        <f>PV(0.05,'PV factor'!AG329,,-EM164)</f>
        <v>10850.080812252028</v>
      </c>
      <c r="HQ164" s="147">
        <f>PV(0.05,'PV factor'!AH329,,-EN164)</f>
        <v>10333.410297382885</v>
      </c>
      <c r="HR164" s="147">
        <f>PV(0.05,'PV factor'!AI329,,-EO164)</f>
        <v>9841.3431403646518</v>
      </c>
      <c r="HS164" s="147">
        <f>PV(0.05,'PV factor'!AJ329,,-EP164)</f>
        <v>9372.7077527282381</v>
      </c>
      <c r="HT164" s="147">
        <f>PV(0.05,'PV factor'!AK329,,-EQ164)</f>
        <v>8926.3883359316569</v>
      </c>
      <c r="HU164" s="147">
        <f>PV(0.05,'PV factor'!AL329,,-ER164)</f>
        <v>8501.3222246968162</v>
      </c>
      <c r="HV164" s="147">
        <f>PV(0.05,'PV factor'!AM329,,-ES164)</f>
        <v>8096.4973568541118</v>
      </c>
      <c r="HW164" s="147">
        <f>PV(0.05,'PV factor'!AN329,,-ET164)</f>
        <v>7710.9498636705812</v>
      </c>
      <c r="HX164" s="147">
        <f>PV(0.05,'PV factor'!AO329,,-EU164)</f>
        <v>7343.7617749243636</v>
      </c>
      <c r="HY164" s="147">
        <f>PV(0.05,'PV factor'!AP329,,-EV164)</f>
        <v>6994.0588332612988</v>
      </c>
      <c r="HZ164" s="147">
        <f t="shared" si="263"/>
        <v>391040.77004951634</v>
      </c>
      <c r="IA164" s="147">
        <f t="shared" si="264"/>
        <v>844880.7280966785</v>
      </c>
      <c r="IB164" s="401">
        <f t="shared" si="265"/>
        <v>2.1605949885729148</v>
      </c>
    </row>
    <row r="165" spans="1:236" ht="90" customHeight="1" x14ac:dyDescent="0.2">
      <c r="A165" s="231" t="s">
        <v>1099</v>
      </c>
      <c r="B165" s="85" t="s">
        <v>1100</v>
      </c>
      <c r="C165" s="85" t="s">
        <v>1121</v>
      </c>
      <c r="D165" s="90">
        <v>4</v>
      </c>
      <c r="E165" s="85" t="s">
        <v>1122</v>
      </c>
      <c r="F165" s="95" t="s">
        <v>1123</v>
      </c>
      <c r="G165" s="95" t="s">
        <v>1123</v>
      </c>
      <c r="H165" s="90" t="s">
        <v>77</v>
      </c>
      <c r="I165" s="95" t="s">
        <v>1124</v>
      </c>
      <c r="J165" s="95">
        <v>5</v>
      </c>
      <c r="K165" s="227" t="s">
        <v>79</v>
      </c>
      <c r="L165" s="90">
        <v>8110</v>
      </c>
      <c r="M165" s="90" t="s">
        <v>1125</v>
      </c>
      <c r="N165" s="90" t="s">
        <v>81</v>
      </c>
      <c r="O165" s="90" t="s">
        <v>148</v>
      </c>
      <c r="P165" s="78" t="s">
        <v>149</v>
      </c>
      <c r="Q165" s="112" t="s">
        <v>100</v>
      </c>
      <c r="R165" s="90" t="s">
        <v>84</v>
      </c>
      <c r="S165" s="90" t="s">
        <v>99</v>
      </c>
      <c r="T165" s="90" t="s">
        <v>1126</v>
      </c>
      <c r="U165" s="90" t="s">
        <v>100</v>
      </c>
      <c r="V165" s="193">
        <v>1</v>
      </c>
      <c r="W165" s="93">
        <v>40000</v>
      </c>
      <c r="X165" s="92">
        <v>0</v>
      </c>
      <c r="Y165" s="92">
        <v>0</v>
      </c>
      <c r="Z165" s="92">
        <v>10000</v>
      </c>
      <c r="AA165" s="92">
        <v>0</v>
      </c>
      <c r="AB165" s="92">
        <v>0</v>
      </c>
      <c r="AC165" s="92">
        <v>10000</v>
      </c>
      <c r="AD165" s="92">
        <v>0</v>
      </c>
      <c r="AE165" s="192">
        <v>10000</v>
      </c>
      <c r="AF165" s="192">
        <v>0</v>
      </c>
      <c r="AG165" s="192">
        <v>10000</v>
      </c>
      <c r="AH165" s="192">
        <v>0</v>
      </c>
      <c r="AI165" s="91" t="s">
        <v>88</v>
      </c>
      <c r="AJ165" s="94">
        <v>0</v>
      </c>
      <c r="AK165" s="94">
        <v>0</v>
      </c>
      <c r="AL165" s="94">
        <v>0</v>
      </c>
      <c r="AM165" s="94">
        <v>0</v>
      </c>
      <c r="AN165" s="94">
        <v>0</v>
      </c>
      <c r="AO165" s="94">
        <v>0</v>
      </c>
      <c r="AP165" s="94">
        <v>0</v>
      </c>
      <c r="AQ165" s="192">
        <v>0</v>
      </c>
      <c r="AR165" s="192">
        <v>0</v>
      </c>
      <c r="AS165" s="192">
        <v>0</v>
      </c>
      <c r="AT165" s="192">
        <v>0</v>
      </c>
      <c r="AU165" s="289"/>
      <c r="AV165" s="230">
        <f t="shared" si="231"/>
        <v>1</v>
      </c>
      <c r="AW165" s="230">
        <f t="shared" si="232"/>
        <v>0</v>
      </c>
      <c r="AX165" s="230" t="str">
        <f t="shared" si="233"/>
        <v>E3</v>
      </c>
      <c r="AY165" s="141">
        <f t="shared" si="234"/>
        <v>7</v>
      </c>
      <c r="AZ165" s="70">
        <f t="shared" si="235"/>
        <v>1</v>
      </c>
      <c r="BA165" s="70">
        <f t="shared" si="236"/>
        <v>1</v>
      </c>
      <c r="BB165" s="70">
        <f t="shared" si="237"/>
        <v>1</v>
      </c>
      <c r="BC165" s="70">
        <f t="shared" si="238"/>
        <v>1</v>
      </c>
      <c r="BD165" s="70">
        <f t="shared" si="239"/>
        <v>1</v>
      </c>
      <c r="BE165" s="70">
        <f t="shared" si="240"/>
        <v>1</v>
      </c>
      <c r="BF165" s="70">
        <f t="shared" si="241"/>
        <v>1</v>
      </c>
      <c r="BG165" s="71">
        <f t="shared" si="242"/>
        <v>0</v>
      </c>
      <c r="BH165" s="71">
        <f t="shared" si="243"/>
        <v>0</v>
      </c>
      <c r="BI165" s="71">
        <f t="shared" si="244"/>
        <v>0</v>
      </c>
      <c r="BJ165" s="71">
        <f t="shared" si="245"/>
        <v>0</v>
      </c>
      <c r="BK165" s="71">
        <f t="shared" si="246"/>
        <v>0</v>
      </c>
      <c r="BL165" s="70">
        <f t="shared" si="247"/>
        <v>1</v>
      </c>
      <c r="BM165" s="70">
        <f t="shared" si="248"/>
        <v>0</v>
      </c>
      <c r="BN165" s="70">
        <f t="shared" si="249"/>
        <v>0</v>
      </c>
      <c r="BO165" s="70">
        <f t="shared" si="250"/>
        <v>0</v>
      </c>
      <c r="BP165" s="144">
        <f t="shared" si="251"/>
        <v>0</v>
      </c>
      <c r="BQ165" s="144">
        <f t="shared" si="252"/>
        <v>10000</v>
      </c>
      <c r="BR165" s="144">
        <f t="shared" si="253"/>
        <v>0</v>
      </c>
      <c r="BS165" s="144">
        <f t="shared" si="254"/>
        <v>0</v>
      </c>
      <c r="BT165" s="144">
        <f t="shared" si="255"/>
        <v>10000</v>
      </c>
      <c r="BU165" s="144">
        <f t="shared" si="256"/>
        <v>0</v>
      </c>
      <c r="BV165" s="144">
        <f t="shared" si="257"/>
        <v>10000</v>
      </c>
      <c r="BW165" s="144">
        <f t="shared" si="258"/>
        <v>0</v>
      </c>
      <c r="BX165" s="144">
        <f t="shared" si="259"/>
        <v>10000</v>
      </c>
      <c r="BY165" s="144">
        <f t="shared" si="260"/>
        <v>0</v>
      </c>
      <c r="BZ165" s="9">
        <v>0</v>
      </c>
      <c r="CA165" s="9">
        <v>0</v>
      </c>
      <c r="CB165" s="9">
        <v>0</v>
      </c>
      <c r="CC165" s="9">
        <v>0</v>
      </c>
      <c r="CD165" s="9">
        <v>0</v>
      </c>
      <c r="CE165" s="9">
        <v>0</v>
      </c>
      <c r="CF165" s="9">
        <v>0</v>
      </c>
      <c r="CG165" s="9">
        <v>0</v>
      </c>
      <c r="CH165" s="9">
        <v>0</v>
      </c>
      <c r="CI165" s="9">
        <v>0</v>
      </c>
      <c r="CJ165" s="9">
        <v>0</v>
      </c>
      <c r="CK165" s="9">
        <v>0</v>
      </c>
      <c r="CL165" s="9">
        <v>0</v>
      </c>
      <c r="CM165" s="9">
        <v>0</v>
      </c>
      <c r="CN165" s="9">
        <v>0</v>
      </c>
      <c r="CO165" s="9">
        <v>0</v>
      </c>
      <c r="CP165" s="9">
        <v>0</v>
      </c>
      <c r="CQ165" s="9">
        <v>0</v>
      </c>
      <c r="CR165" s="9">
        <v>0</v>
      </c>
      <c r="CS165" s="9">
        <v>0</v>
      </c>
      <c r="CT165" s="9">
        <v>0</v>
      </c>
      <c r="CU165" s="9">
        <v>0</v>
      </c>
      <c r="CV165" s="9">
        <v>0</v>
      </c>
      <c r="CW165" s="9">
        <v>0</v>
      </c>
      <c r="CX165" s="9">
        <v>0</v>
      </c>
      <c r="CY165" s="9">
        <v>0</v>
      </c>
      <c r="CZ165" s="9">
        <v>0</v>
      </c>
      <c r="DA165" s="9">
        <v>0</v>
      </c>
      <c r="DB165" s="9">
        <v>0</v>
      </c>
      <c r="DC165" s="9">
        <v>0</v>
      </c>
      <c r="DD165" s="9">
        <v>0</v>
      </c>
      <c r="DE165" s="9">
        <v>0</v>
      </c>
      <c r="DF165" s="9">
        <v>0</v>
      </c>
      <c r="DG165" s="144">
        <f t="shared" si="261"/>
        <v>8110</v>
      </c>
      <c r="DH165" s="144">
        <f t="shared" ref="DH165:EW165" si="298">DG165</f>
        <v>8110</v>
      </c>
      <c r="DI165" s="144">
        <f t="shared" si="298"/>
        <v>8110</v>
      </c>
      <c r="DJ165" s="144">
        <f t="shared" si="298"/>
        <v>8110</v>
      </c>
      <c r="DK165" s="144">
        <f t="shared" si="298"/>
        <v>8110</v>
      </c>
      <c r="DL165" s="144">
        <f t="shared" si="298"/>
        <v>8110</v>
      </c>
      <c r="DM165" s="144">
        <f t="shared" si="298"/>
        <v>8110</v>
      </c>
      <c r="DN165" s="144">
        <f t="shared" si="298"/>
        <v>8110</v>
      </c>
      <c r="DO165" s="144">
        <f t="shared" si="298"/>
        <v>8110</v>
      </c>
      <c r="DP165" s="144">
        <f t="shared" si="298"/>
        <v>8110</v>
      </c>
      <c r="DQ165" s="144">
        <f t="shared" si="298"/>
        <v>8110</v>
      </c>
      <c r="DR165" s="144">
        <f t="shared" si="298"/>
        <v>8110</v>
      </c>
      <c r="DS165" s="144">
        <f t="shared" si="298"/>
        <v>8110</v>
      </c>
      <c r="DT165" s="144">
        <f t="shared" si="298"/>
        <v>8110</v>
      </c>
      <c r="DU165" s="144">
        <f t="shared" si="298"/>
        <v>8110</v>
      </c>
      <c r="DV165" s="144">
        <f t="shared" si="298"/>
        <v>8110</v>
      </c>
      <c r="DW165" s="144">
        <f t="shared" si="298"/>
        <v>8110</v>
      </c>
      <c r="DX165" s="144">
        <f t="shared" si="298"/>
        <v>8110</v>
      </c>
      <c r="DY165" s="144">
        <f t="shared" si="298"/>
        <v>8110</v>
      </c>
      <c r="DZ165" s="144">
        <f t="shared" si="298"/>
        <v>8110</v>
      </c>
      <c r="EA165" s="144">
        <f t="shared" si="298"/>
        <v>8110</v>
      </c>
      <c r="EB165" s="144">
        <f t="shared" si="298"/>
        <v>8110</v>
      </c>
      <c r="EC165" s="144">
        <f t="shared" si="298"/>
        <v>8110</v>
      </c>
      <c r="ED165" s="144">
        <f t="shared" si="298"/>
        <v>8110</v>
      </c>
      <c r="EE165" s="144">
        <f t="shared" si="298"/>
        <v>8110</v>
      </c>
      <c r="EF165" s="144">
        <f t="shared" si="298"/>
        <v>8110</v>
      </c>
      <c r="EG165" s="144">
        <f t="shared" si="298"/>
        <v>8110</v>
      </c>
      <c r="EH165" s="144">
        <f t="shared" si="298"/>
        <v>8110</v>
      </c>
      <c r="EI165" s="144">
        <f t="shared" si="298"/>
        <v>8110</v>
      </c>
      <c r="EJ165" s="144">
        <f t="shared" si="298"/>
        <v>8110</v>
      </c>
      <c r="EK165" s="144">
        <f t="shared" si="298"/>
        <v>8110</v>
      </c>
      <c r="EL165" s="144">
        <f t="shared" si="298"/>
        <v>8110</v>
      </c>
      <c r="EM165" s="144">
        <f t="shared" si="298"/>
        <v>8110</v>
      </c>
      <c r="EN165" s="144">
        <f t="shared" si="298"/>
        <v>8110</v>
      </c>
      <c r="EO165" s="144">
        <f t="shared" si="298"/>
        <v>8110</v>
      </c>
      <c r="EP165" s="144">
        <f t="shared" si="298"/>
        <v>8110</v>
      </c>
      <c r="EQ165" s="144">
        <f t="shared" si="298"/>
        <v>8110</v>
      </c>
      <c r="ER165" s="144">
        <f t="shared" si="298"/>
        <v>8110</v>
      </c>
      <c r="ES165" s="144">
        <f t="shared" si="298"/>
        <v>8110</v>
      </c>
      <c r="ET165" s="144">
        <f t="shared" si="298"/>
        <v>8110</v>
      </c>
      <c r="EU165" s="144">
        <f t="shared" si="298"/>
        <v>8110</v>
      </c>
      <c r="EV165" s="144">
        <f t="shared" si="298"/>
        <v>8110</v>
      </c>
      <c r="EW165" s="144">
        <f t="shared" si="298"/>
        <v>8110</v>
      </c>
      <c r="EX165" s="147">
        <f>PV(0.05,'PV factor'!C199,,-BR165)</f>
        <v>0</v>
      </c>
      <c r="EY165" s="147">
        <f>PV(0.05,'PV factor'!D199,,-BS165)</f>
        <v>0</v>
      </c>
      <c r="EZ165" s="147">
        <f>PV(0.05,'PV factor'!E199,,-BT165)</f>
        <v>8227.0247479188201</v>
      </c>
      <c r="FA165" s="147">
        <f>PV(0.05,'PV factor'!F199,,-BU165)</f>
        <v>0</v>
      </c>
      <c r="FB165" s="147">
        <f>PV(0.05,'PV factor'!G199,,-BV165)</f>
        <v>7462.153966366277</v>
      </c>
      <c r="FC165" s="147">
        <f>PV(0.05,'PV factor'!H199,,-BW165)</f>
        <v>0</v>
      </c>
      <c r="FD165" s="147">
        <f>PV(0.05,'PV factor'!I199,,-BX165)</f>
        <v>6768.3936202868717</v>
      </c>
      <c r="FE165" s="147">
        <f>PV(0.05,'PV factor'!J199,,-BY165)</f>
        <v>0</v>
      </c>
      <c r="FF165" s="147">
        <f>PV(0.05,'PV factor'!K199,,-BZ165)</f>
        <v>0</v>
      </c>
      <c r="FG165" s="147">
        <f>PV(0.05,'PV factor'!L199,,-CA165)</f>
        <v>0</v>
      </c>
      <c r="FH165" s="147">
        <f>PV(0.05,'PV factor'!M199,,-CB165)</f>
        <v>0</v>
      </c>
      <c r="FI165" s="147">
        <f>PV(0.05,'PV factor'!N199,,-CC165)</f>
        <v>0</v>
      </c>
      <c r="FJ165" s="147">
        <f>PV(0.05,'PV factor'!O199,,-CD165)</f>
        <v>0</v>
      </c>
      <c r="FK165" s="147">
        <f>PV(0.05,'PV factor'!P199,,-CE165)</f>
        <v>0</v>
      </c>
      <c r="FL165" s="147">
        <f>PV(0.05,'PV factor'!Q199,,-CF165)</f>
        <v>0</v>
      </c>
      <c r="FM165" s="147">
        <f>PV(0.05,'PV factor'!R199,,-CG165)</f>
        <v>0</v>
      </c>
      <c r="FN165" s="147">
        <f>PV(0.05,'PV factor'!S199,,-CH165)</f>
        <v>0</v>
      </c>
      <c r="FO165" s="147">
        <f>PV(0.05,'PV factor'!T199,,-CI165)</f>
        <v>0</v>
      </c>
      <c r="FP165" s="147">
        <f>PV(0.05,'PV factor'!U199,,-CJ165)</f>
        <v>0</v>
      </c>
      <c r="FQ165" s="147">
        <f>PV(0.05,'PV factor'!V199,,-CK165)</f>
        <v>0</v>
      </c>
      <c r="FR165" s="147">
        <f>PV(0.05,'PV factor'!W199,,-CL165)</f>
        <v>0</v>
      </c>
      <c r="FS165" s="147">
        <f>PV(0.05,'PV factor'!X199,,-CM165)</f>
        <v>0</v>
      </c>
      <c r="FT165" s="147">
        <f>PV(0.05,'PV factor'!Y199,,-CN165)</f>
        <v>0</v>
      </c>
      <c r="FU165" s="147">
        <f>PV(0.05,'PV factor'!Z199,,-CO165)</f>
        <v>0</v>
      </c>
      <c r="FV165" s="147">
        <f>PV(0.05,'PV factor'!AA199,,-CP165)</f>
        <v>0</v>
      </c>
      <c r="FW165" s="147">
        <f>PV(0.05,'PV factor'!AB199,,-CQ165)</f>
        <v>0</v>
      </c>
      <c r="FX165" s="147">
        <f>PV(0.05,'PV factor'!AC199,,-CR165)</f>
        <v>0</v>
      </c>
      <c r="FY165" s="147">
        <f>PV(0.05,'PV factor'!AD199,,-CS165)</f>
        <v>0</v>
      </c>
      <c r="FZ165" s="147">
        <f>PV(0.05,'PV factor'!AE199,,-CT165)</f>
        <v>0</v>
      </c>
      <c r="GA165" s="147">
        <f>PV(0.05,'PV factor'!AF199,,-CU165)</f>
        <v>0</v>
      </c>
      <c r="GB165" s="147">
        <f>PV(0.05,'PV factor'!AG199,,-CV165)</f>
        <v>0</v>
      </c>
      <c r="GC165" s="147">
        <f>PV(0.05,'PV factor'!AH199,,-CW165)</f>
        <v>0</v>
      </c>
      <c r="GD165" s="147">
        <f>PV(0.05,'PV factor'!AI199,,-CX165)</f>
        <v>0</v>
      </c>
      <c r="GE165" s="147">
        <f>PV(0.05,'PV factor'!AJ199,,-CY165)</f>
        <v>0</v>
      </c>
      <c r="GF165" s="147">
        <f>PV(0.05,'PV factor'!AK199,,-CZ165)</f>
        <v>0</v>
      </c>
      <c r="GG165" s="147">
        <f>PV(0.05,'PV factor'!AL199,,-DA165)</f>
        <v>0</v>
      </c>
      <c r="GH165" s="147">
        <f>PV(0.05,'PV factor'!AM199,,-DB165)</f>
        <v>0</v>
      </c>
      <c r="GI165" s="147">
        <f>PV(0.05,'PV factor'!AN199,,-DC165)</f>
        <v>0</v>
      </c>
      <c r="GJ165" s="147">
        <f>PV(0.05,'PV factor'!AO199,,-DD165)</f>
        <v>0</v>
      </c>
      <c r="GK165" s="147">
        <f>PV(0.05,'PV factor'!AP199,,-DE165)</f>
        <v>0</v>
      </c>
      <c r="GL165" s="147">
        <f>PV(0.05,'PV factor'!C199,,-DI165)</f>
        <v>7356.0090702947846</v>
      </c>
      <c r="GM165" s="147">
        <f>PV(0.05,'PV factor'!D199,,-DJ165)</f>
        <v>7005.7229240902707</v>
      </c>
      <c r="GN165" s="147">
        <f>PV(0.05,'PV factor'!E199,,-DK165)</f>
        <v>6672.1170705621626</v>
      </c>
      <c r="GO165" s="147">
        <f>PV(0.05,'PV factor'!F199,,-DL165)</f>
        <v>6354.3972100592018</v>
      </c>
      <c r="GP165" s="147">
        <f>PV(0.05,'PV factor'!G199,,-DM165)</f>
        <v>6051.80686672305</v>
      </c>
      <c r="GQ165" s="147">
        <f>PV(0.05,'PV factor'!H199,,-DN165)</f>
        <v>5763.6255873552846</v>
      </c>
      <c r="GR165" s="147">
        <f>PV(0.05,'PV factor'!I199,,-DO165)</f>
        <v>5489.1672260526529</v>
      </c>
      <c r="GS165" s="147">
        <f>PV(0.05,'PV factor'!J199,,-DP165)</f>
        <v>5227.7783105263361</v>
      </c>
      <c r="GT165" s="147">
        <f>PV(0.05,'PV factor'!K199,,-DQ165)</f>
        <v>4978.8364862155577</v>
      </c>
      <c r="GU165" s="147">
        <f>PV(0.05,'PV factor'!L199,,-DR165)</f>
        <v>4741.7490344910075</v>
      </c>
      <c r="GV165" s="147">
        <f>PV(0.05,'PV factor'!M199,,-DS165)</f>
        <v>4515.9514614200079</v>
      </c>
      <c r="GW165" s="147">
        <f>PV(0.05,'PV factor'!N199,,-DT165)</f>
        <v>4300.90615373334</v>
      </c>
      <c r="GX165" s="147">
        <f>PV(0.05,'PV factor'!O199,,-DU165)</f>
        <v>4096.1010987936579</v>
      </c>
      <c r="GY165" s="147">
        <f>PV(0.05,'PV factor'!P199,,-DV165)</f>
        <v>3901.0486655177683</v>
      </c>
      <c r="GZ165" s="147">
        <f>PV(0.05,'PV factor'!Q199,,-DW165)</f>
        <v>3715.284443350256</v>
      </c>
      <c r="HA165" s="147">
        <f>PV(0.05,'PV factor'!R199,,-DX165)</f>
        <v>3538.3661365240528</v>
      </c>
      <c r="HB165" s="147">
        <f>PV(0.05,'PV factor'!S199,,-DY165)</f>
        <v>3369.8725109752882</v>
      </c>
      <c r="HC165" s="147">
        <f>PV(0.05,'PV factor'!T199,,-DZ165)</f>
        <v>3209.4023914050363</v>
      </c>
      <c r="HD165" s="147">
        <f>PV(0.05,'PV factor'!U199,,-EA165)</f>
        <v>3056.573706100035</v>
      </c>
      <c r="HE165" s="147">
        <f>PV(0.05,'PV factor'!V199,,-EB165)</f>
        <v>2911.0225772381286</v>
      </c>
      <c r="HF165" s="147">
        <f>PV(0.05,'PV factor'!W199,,-EC165)</f>
        <v>2772.4024545125035</v>
      </c>
      <c r="HG165" s="147">
        <f>PV(0.05,'PV factor'!X199,,-ED165)</f>
        <v>2640.3832900119078</v>
      </c>
      <c r="HH165" s="147">
        <f>PV(0.05,'PV factor'!Y199,,-EE165)</f>
        <v>2514.6507523922933</v>
      </c>
      <c r="HI165" s="147">
        <f>PV(0.05,'PV factor'!Z199,,-EF165)</f>
        <v>2394.9054784688506</v>
      </c>
      <c r="HJ165" s="147">
        <f>PV(0.05,'PV factor'!AA199,,-EG165)</f>
        <v>2280.8623604465242</v>
      </c>
      <c r="HK165" s="147">
        <f>PV(0.05,'PV factor'!AB199,,-EH165)</f>
        <v>2172.2498670919276</v>
      </c>
      <c r="HL165" s="147">
        <f>PV(0.05,'PV factor'!AC199,,-EI165)</f>
        <v>2068.8093972304077</v>
      </c>
      <c r="HM165" s="147">
        <f>PV(0.05,'PV factor'!AD199,,-EJ165)</f>
        <v>1970.2946640289592</v>
      </c>
      <c r="HN165" s="147">
        <f>PV(0.05,'PV factor'!AE199,,-EK165)</f>
        <v>1876.4711085990095</v>
      </c>
      <c r="HO165" s="147">
        <f>PV(0.05,'PV factor'!AF199,,-EL165)</f>
        <v>1787.1153415228655</v>
      </c>
      <c r="HP165" s="147">
        <f>PV(0.05,'PV factor'!AG199,,-EM165)</f>
        <v>1702.0146109741577</v>
      </c>
      <c r="HQ165" s="147">
        <f>PV(0.05,'PV factor'!AH199,,-EN165)</f>
        <v>1620.9662961658646</v>
      </c>
      <c r="HR165" s="147">
        <f>PV(0.05,'PV factor'!AI199,,-EO165)</f>
        <v>1543.777424919871</v>
      </c>
      <c r="HS165" s="147">
        <f>PV(0.05,'PV factor'!AJ199,,-EP165)</f>
        <v>1470.2642142094007</v>
      </c>
      <c r="HT165" s="147">
        <f>PV(0.05,'PV factor'!AK199,,-EQ165)</f>
        <v>1400.251632580382</v>
      </c>
      <c r="HU165" s="147">
        <f>PV(0.05,'PV factor'!AL199,,-ER165)</f>
        <v>1333.5729834098875</v>
      </c>
      <c r="HV165" s="147">
        <f>PV(0.05,'PV factor'!AM199,,-ES165)</f>
        <v>1270.0695080094167</v>
      </c>
      <c r="HW165" s="147">
        <f>PV(0.05,'PV factor'!AN199,,-ET165)</f>
        <v>1209.5900076280157</v>
      </c>
      <c r="HX165" s="147">
        <f>PV(0.05,'PV factor'!AO199,,-EU165)</f>
        <v>1151.9904834552533</v>
      </c>
      <c r="HY165" s="147">
        <f>PV(0.05,'PV factor'!AP199,,-EV165)</f>
        <v>1097.1337937669077</v>
      </c>
      <c r="HZ165" s="147">
        <f t="shared" si="263"/>
        <v>15689.178714285097</v>
      </c>
      <c r="IA165" s="147">
        <f t="shared" si="264"/>
        <v>33440.05314172947</v>
      </c>
      <c r="IB165" s="401">
        <f t="shared" si="265"/>
        <v>2.1314087722948867</v>
      </c>
    </row>
    <row r="166" spans="1:236" ht="90" customHeight="1" x14ac:dyDescent="0.2">
      <c r="A166" s="161" t="s">
        <v>2267</v>
      </c>
      <c r="B166" s="150" t="s">
        <v>2788</v>
      </c>
      <c r="C166" s="150" t="s">
        <v>2223</v>
      </c>
      <c r="D166" s="148">
        <v>13</v>
      </c>
      <c r="E166" s="150" t="s">
        <v>2831</v>
      </c>
      <c r="F166" s="151" t="s">
        <v>2832</v>
      </c>
      <c r="G166" s="151" t="s">
        <v>2833</v>
      </c>
      <c r="H166" s="79" t="s">
        <v>77</v>
      </c>
      <c r="I166" s="151" t="s">
        <v>316</v>
      </c>
      <c r="J166" s="151">
        <v>5</v>
      </c>
      <c r="K166" s="227" t="s">
        <v>79</v>
      </c>
      <c r="L166" s="79">
        <v>2261</v>
      </c>
      <c r="M166" s="79" t="s">
        <v>2818</v>
      </c>
      <c r="N166" s="79" t="s">
        <v>147</v>
      </c>
      <c r="O166" s="73" t="s">
        <v>106</v>
      </c>
      <c r="P166" s="79" t="s">
        <v>463</v>
      </c>
      <c r="Q166" s="112" t="s">
        <v>100</v>
      </c>
      <c r="R166" s="79" t="s">
        <v>108</v>
      </c>
      <c r="S166" s="79" t="s">
        <v>99</v>
      </c>
      <c r="T166" s="79" t="s">
        <v>2065</v>
      </c>
      <c r="U166" s="79" t="s">
        <v>100</v>
      </c>
      <c r="V166" s="81">
        <v>1</v>
      </c>
      <c r="W166" s="149">
        <v>0</v>
      </c>
      <c r="X166" s="149">
        <v>0</v>
      </c>
      <c r="Y166" s="149">
        <v>0</v>
      </c>
      <c r="Z166" s="149">
        <v>0</v>
      </c>
      <c r="AA166" s="149">
        <v>0</v>
      </c>
      <c r="AB166" s="149">
        <v>0</v>
      </c>
      <c r="AC166" s="149">
        <v>0</v>
      </c>
      <c r="AD166" s="149">
        <v>0</v>
      </c>
      <c r="AE166" s="149">
        <v>0</v>
      </c>
      <c r="AF166" s="149">
        <v>0</v>
      </c>
      <c r="AG166" s="149">
        <v>0</v>
      </c>
      <c r="AH166" s="149">
        <v>0</v>
      </c>
      <c r="AI166" s="88" t="s">
        <v>88</v>
      </c>
      <c r="AJ166" s="149">
        <v>5000</v>
      </c>
      <c r="AK166" s="149">
        <v>0</v>
      </c>
      <c r="AL166" s="149">
        <v>0</v>
      </c>
      <c r="AM166" s="149">
        <v>2000</v>
      </c>
      <c r="AN166" s="149">
        <v>3000</v>
      </c>
      <c r="AO166" s="149">
        <v>0</v>
      </c>
      <c r="AP166" s="149">
        <v>0</v>
      </c>
      <c r="AQ166" s="149">
        <v>0</v>
      </c>
      <c r="AR166" s="149">
        <v>0</v>
      </c>
      <c r="AS166" s="149">
        <v>0</v>
      </c>
      <c r="AT166" s="149">
        <v>0</v>
      </c>
      <c r="AU166" s="151"/>
      <c r="AV166" s="230">
        <f t="shared" si="231"/>
        <v>1</v>
      </c>
      <c r="AW166" s="230">
        <f t="shared" si="232"/>
        <v>0</v>
      </c>
      <c r="AX166" s="230" t="str">
        <f t="shared" si="233"/>
        <v>C3</v>
      </c>
      <c r="AY166" s="141">
        <f t="shared" si="234"/>
        <v>8</v>
      </c>
      <c r="AZ166" s="70">
        <f t="shared" si="235"/>
        <v>1</v>
      </c>
      <c r="BA166" s="70">
        <f t="shared" si="236"/>
        <v>1</v>
      </c>
      <c r="BB166" s="70">
        <f t="shared" si="237"/>
        <v>0</v>
      </c>
      <c r="BC166" s="70">
        <f t="shared" si="238"/>
        <v>1</v>
      </c>
      <c r="BD166" s="70">
        <f t="shared" si="239"/>
        <v>1</v>
      </c>
      <c r="BE166" s="70">
        <f t="shared" si="240"/>
        <v>1</v>
      </c>
      <c r="BF166" s="70">
        <f t="shared" si="241"/>
        <v>1</v>
      </c>
      <c r="BG166" s="71">
        <f t="shared" si="242"/>
        <v>0</v>
      </c>
      <c r="BH166" s="71">
        <f t="shared" si="243"/>
        <v>1</v>
      </c>
      <c r="BI166" s="71">
        <f t="shared" si="244"/>
        <v>0</v>
      </c>
      <c r="BJ166" s="71">
        <f t="shared" si="245"/>
        <v>1</v>
      </c>
      <c r="BK166" s="71">
        <f t="shared" si="246"/>
        <v>0</v>
      </c>
      <c r="BL166" s="70">
        <f t="shared" si="247"/>
        <v>1</v>
      </c>
      <c r="BM166" s="70">
        <f t="shared" si="248"/>
        <v>1</v>
      </c>
      <c r="BN166" s="70">
        <f t="shared" si="249"/>
        <v>0</v>
      </c>
      <c r="BO166" s="70">
        <f t="shared" si="250"/>
        <v>1</v>
      </c>
      <c r="BP166" s="144">
        <f t="shared" si="251"/>
        <v>0</v>
      </c>
      <c r="BQ166" s="144">
        <f t="shared" si="252"/>
        <v>0</v>
      </c>
      <c r="BR166" s="144">
        <f t="shared" si="253"/>
        <v>2000</v>
      </c>
      <c r="BS166" s="144">
        <f t="shared" si="254"/>
        <v>3000</v>
      </c>
      <c r="BT166" s="144">
        <f t="shared" si="255"/>
        <v>0</v>
      </c>
      <c r="BU166" s="144">
        <f t="shared" si="256"/>
        <v>0</v>
      </c>
      <c r="BV166" s="144">
        <f t="shared" si="257"/>
        <v>0</v>
      </c>
      <c r="BW166" s="144">
        <f t="shared" si="258"/>
        <v>0</v>
      </c>
      <c r="BX166" s="144">
        <f t="shared" si="259"/>
        <v>0</v>
      </c>
      <c r="BY166" s="144">
        <f t="shared" si="260"/>
        <v>0</v>
      </c>
      <c r="BZ166" s="9">
        <v>0</v>
      </c>
      <c r="CA166" s="9">
        <v>0</v>
      </c>
      <c r="CB166" s="9">
        <v>0</v>
      </c>
      <c r="CC166" s="9">
        <v>0</v>
      </c>
      <c r="CD166" s="9">
        <v>0</v>
      </c>
      <c r="CE166" s="9">
        <v>0</v>
      </c>
      <c r="CF166" s="9">
        <v>0</v>
      </c>
      <c r="CG166" s="9">
        <v>0</v>
      </c>
      <c r="CH166" s="9">
        <v>0</v>
      </c>
      <c r="CI166" s="9">
        <v>0</v>
      </c>
      <c r="CJ166" s="9">
        <v>0</v>
      </c>
      <c r="CK166" s="9">
        <v>0</v>
      </c>
      <c r="CL166" s="9">
        <v>0</v>
      </c>
      <c r="CM166" s="9">
        <v>0</v>
      </c>
      <c r="CN166" s="9">
        <v>0</v>
      </c>
      <c r="CO166" s="9">
        <v>0</v>
      </c>
      <c r="CP166" s="9">
        <v>0</v>
      </c>
      <c r="CQ166" s="9">
        <v>0</v>
      </c>
      <c r="CR166" s="9">
        <v>0</v>
      </c>
      <c r="CS166" s="9">
        <v>0</v>
      </c>
      <c r="CT166" s="9">
        <v>0</v>
      </c>
      <c r="CU166" s="9">
        <v>0</v>
      </c>
      <c r="CV166" s="9">
        <v>0</v>
      </c>
      <c r="CW166" s="9">
        <v>0</v>
      </c>
      <c r="CX166" s="9">
        <v>0</v>
      </c>
      <c r="CY166" s="9">
        <v>0</v>
      </c>
      <c r="CZ166" s="9">
        <v>0</v>
      </c>
      <c r="DA166" s="9">
        <v>0</v>
      </c>
      <c r="DB166" s="9">
        <v>0</v>
      </c>
      <c r="DC166" s="9">
        <v>0</v>
      </c>
      <c r="DD166" s="9">
        <v>0</v>
      </c>
      <c r="DE166" s="9">
        <v>0</v>
      </c>
      <c r="DF166" s="9">
        <v>0</v>
      </c>
      <c r="DG166" s="144">
        <f t="shared" si="261"/>
        <v>2261</v>
      </c>
      <c r="DH166" s="144">
        <f t="shared" ref="DH166:EW166" si="299">DG166</f>
        <v>2261</v>
      </c>
      <c r="DI166" s="144">
        <f t="shared" si="299"/>
        <v>2261</v>
      </c>
      <c r="DJ166" s="144">
        <f t="shared" si="299"/>
        <v>2261</v>
      </c>
      <c r="DK166" s="144">
        <f t="shared" si="299"/>
        <v>2261</v>
      </c>
      <c r="DL166" s="144">
        <f t="shared" si="299"/>
        <v>2261</v>
      </c>
      <c r="DM166" s="144">
        <f t="shared" si="299"/>
        <v>2261</v>
      </c>
      <c r="DN166" s="144">
        <f t="shared" si="299"/>
        <v>2261</v>
      </c>
      <c r="DO166" s="144">
        <f t="shared" si="299"/>
        <v>2261</v>
      </c>
      <c r="DP166" s="144">
        <f t="shared" si="299"/>
        <v>2261</v>
      </c>
      <c r="DQ166" s="144">
        <f t="shared" si="299"/>
        <v>2261</v>
      </c>
      <c r="DR166" s="144">
        <f t="shared" si="299"/>
        <v>2261</v>
      </c>
      <c r="DS166" s="144">
        <f t="shared" si="299"/>
        <v>2261</v>
      </c>
      <c r="DT166" s="144">
        <f t="shared" si="299"/>
        <v>2261</v>
      </c>
      <c r="DU166" s="144">
        <f t="shared" si="299"/>
        <v>2261</v>
      </c>
      <c r="DV166" s="144">
        <f t="shared" si="299"/>
        <v>2261</v>
      </c>
      <c r="DW166" s="144">
        <f t="shared" si="299"/>
        <v>2261</v>
      </c>
      <c r="DX166" s="144">
        <f t="shared" si="299"/>
        <v>2261</v>
      </c>
      <c r="DY166" s="144">
        <f t="shared" si="299"/>
        <v>2261</v>
      </c>
      <c r="DZ166" s="144">
        <f t="shared" si="299"/>
        <v>2261</v>
      </c>
      <c r="EA166" s="144">
        <f t="shared" si="299"/>
        <v>2261</v>
      </c>
      <c r="EB166" s="144">
        <f t="shared" si="299"/>
        <v>2261</v>
      </c>
      <c r="EC166" s="144">
        <f t="shared" si="299"/>
        <v>2261</v>
      </c>
      <c r="ED166" s="144">
        <f t="shared" si="299"/>
        <v>2261</v>
      </c>
      <c r="EE166" s="144">
        <f t="shared" si="299"/>
        <v>2261</v>
      </c>
      <c r="EF166" s="144">
        <f t="shared" si="299"/>
        <v>2261</v>
      </c>
      <c r="EG166" s="144">
        <f t="shared" si="299"/>
        <v>2261</v>
      </c>
      <c r="EH166" s="144">
        <f t="shared" si="299"/>
        <v>2261</v>
      </c>
      <c r="EI166" s="144">
        <f t="shared" si="299"/>
        <v>2261</v>
      </c>
      <c r="EJ166" s="144">
        <f t="shared" si="299"/>
        <v>2261</v>
      </c>
      <c r="EK166" s="144">
        <f t="shared" si="299"/>
        <v>2261</v>
      </c>
      <c r="EL166" s="144">
        <f t="shared" si="299"/>
        <v>2261</v>
      </c>
      <c r="EM166" s="144">
        <f t="shared" si="299"/>
        <v>2261</v>
      </c>
      <c r="EN166" s="144">
        <f t="shared" si="299"/>
        <v>2261</v>
      </c>
      <c r="EO166" s="144">
        <f t="shared" si="299"/>
        <v>2261</v>
      </c>
      <c r="EP166" s="144">
        <f t="shared" si="299"/>
        <v>2261</v>
      </c>
      <c r="EQ166" s="144">
        <f t="shared" si="299"/>
        <v>2261</v>
      </c>
      <c r="ER166" s="144">
        <f t="shared" si="299"/>
        <v>2261</v>
      </c>
      <c r="ES166" s="144">
        <f t="shared" si="299"/>
        <v>2261</v>
      </c>
      <c r="ET166" s="144">
        <f t="shared" si="299"/>
        <v>2261</v>
      </c>
      <c r="EU166" s="144">
        <f t="shared" si="299"/>
        <v>2261</v>
      </c>
      <c r="EV166" s="144">
        <f t="shared" si="299"/>
        <v>2261</v>
      </c>
      <c r="EW166" s="144">
        <f t="shared" si="299"/>
        <v>2261</v>
      </c>
      <c r="EX166" s="147">
        <f>PV(0.05,'PV factor'!C399,,-BR166)</f>
        <v>1814.0589569160998</v>
      </c>
      <c r="EY166" s="147">
        <f>PV(0.05,'PV factor'!D399,,-BS166)</f>
        <v>2591.5127955944281</v>
      </c>
      <c r="EZ166" s="147">
        <f>PV(0.05,'PV factor'!E399,,-BT166)</f>
        <v>0</v>
      </c>
      <c r="FA166" s="147">
        <f>PV(0.05,'PV factor'!F399,,-BU166)</f>
        <v>0</v>
      </c>
      <c r="FB166" s="147">
        <f>PV(0.05,'PV factor'!G399,,-BV166)</f>
        <v>0</v>
      </c>
      <c r="FC166" s="147">
        <f>PV(0.05,'PV factor'!H399,,-BW166)</f>
        <v>0</v>
      </c>
      <c r="FD166" s="147">
        <f>PV(0.05,'PV factor'!I399,,-BX166)</f>
        <v>0</v>
      </c>
      <c r="FE166" s="147">
        <f>PV(0.05,'PV factor'!J399,,-BY166)</f>
        <v>0</v>
      </c>
      <c r="FF166" s="147">
        <f>PV(0.05,'PV factor'!K399,,-BZ166)</f>
        <v>0</v>
      </c>
      <c r="FG166" s="147">
        <f>PV(0.05,'PV factor'!L399,,-CA166)</f>
        <v>0</v>
      </c>
      <c r="FH166" s="147">
        <f>PV(0.05,'PV factor'!M399,,-CB166)</f>
        <v>0</v>
      </c>
      <c r="FI166" s="147">
        <f>PV(0.05,'PV factor'!N399,,-CC166)</f>
        <v>0</v>
      </c>
      <c r="FJ166" s="147">
        <f>PV(0.05,'PV factor'!O399,,-CD166)</f>
        <v>0</v>
      </c>
      <c r="FK166" s="147">
        <f>PV(0.05,'PV factor'!P399,,-CE166)</f>
        <v>0</v>
      </c>
      <c r="FL166" s="147">
        <f>PV(0.05,'PV factor'!Q399,,-CF166)</f>
        <v>0</v>
      </c>
      <c r="FM166" s="147">
        <f>PV(0.05,'PV factor'!R399,,-CG166)</f>
        <v>0</v>
      </c>
      <c r="FN166" s="147">
        <f>PV(0.05,'PV factor'!S399,,-CH166)</f>
        <v>0</v>
      </c>
      <c r="FO166" s="147">
        <f>PV(0.05,'PV factor'!T399,,-CI166)</f>
        <v>0</v>
      </c>
      <c r="FP166" s="147">
        <f>PV(0.05,'PV factor'!U399,,-CJ166)</f>
        <v>0</v>
      </c>
      <c r="FQ166" s="147">
        <f>PV(0.05,'PV factor'!V399,,-CK166)</f>
        <v>0</v>
      </c>
      <c r="FR166" s="147">
        <f>PV(0.05,'PV factor'!W399,,-CL166)</f>
        <v>0</v>
      </c>
      <c r="FS166" s="147">
        <f>PV(0.05,'PV factor'!X399,,-CM166)</f>
        <v>0</v>
      </c>
      <c r="FT166" s="147">
        <f>PV(0.05,'PV factor'!Y399,,-CN166)</f>
        <v>0</v>
      </c>
      <c r="FU166" s="147">
        <f>PV(0.05,'PV factor'!Z399,,-CO166)</f>
        <v>0</v>
      </c>
      <c r="FV166" s="147">
        <f>PV(0.05,'PV factor'!AA399,,-CP166)</f>
        <v>0</v>
      </c>
      <c r="FW166" s="147">
        <f>PV(0.05,'PV factor'!AB399,,-CQ166)</f>
        <v>0</v>
      </c>
      <c r="FX166" s="147">
        <f>PV(0.05,'PV factor'!AC399,,-CR166)</f>
        <v>0</v>
      </c>
      <c r="FY166" s="147">
        <f>PV(0.05,'PV factor'!AD399,,-CS166)</f>
        <v>0</v>
      </c>
      <c r="FZ166" s="147">
        <f>PV(0.05,'PV factor'!AE399,,-CT166)</f>
        <v>0</v>
      </c>
      <c r="GA166" s="147">
        <f>PV(0.05,'PV factor'!AF399,,-CU166)</f>
        <v>0</v>
      </c>
      <c r="GB166" s="147">
        <f>PV(0.05,'PV factor'!AG399,,-CV166)</f>
        <v>0</v>
      </c>
      <c r="GC166" s="147">
        <f>PV(0.05,'PV factor'!AH399,,-CW166)</f>
        <v>0</v>
      </c>
      <c r="GD166" s="147">
        <f>PV(0.05,'PV factor'!AI399,,-CX166)</f>
        <v>0</v>
      </c>
      <c r="GE166" s="147">
        <f>PV(0.05,'PV factor'!AJ399,,-CY166)</f>
        <v>0</v>
      </c>
      <c r="GF166" s="147">
        <f>PV(0.05,'PV factor'!AK399,,-CZ166)</f>
        <v>0</v>
      </c>
      <c r="GG166" s="147">
        <f>PV(0.05,'PV factor'!AL399,,-DA166)</f>
        <v>0</v>
      </c>
      <c r="GH166" s="147">
        <f>PV(0.05,'PV factor'!AM399,,-DB166)</f>
        <v>0</v>
      </c>
      <c r="GI166" s="147">
        <f>PV(0.05,'PV factor'!AN399,,-DC166)</f>
        <v>0</v>
      </c>
      <c r="GJ166" s="147">
        <f>PV(0.05,'PV factor'!AO399,,-DD166)</f>
        <v>0</v>
      </c>
      <c r="GK166" s="147">
        <f>PV(0.05,'PV factor'!AP399,,-DE166)</f>
        <v>0</v>
      </c>
      <c r="GL166" s="147">
        <f>PV(0.05,'PV factor'!C399,,-DI166)</f>
        <v>2050.7936507936506</v>
      </c>
      <c r="GM166" s="147">
        <f>PV(0.05,'PV factor'!D399,,-DJ166)</f>
        <v>1953.1368102796673</v>
      </c>
      <c r="GN166" s="147">
        <f>PV(0.05,'PV factor'!E399,,-DK166)</f>
        <v>1860.1302955044453</v>
      </c>
      <c r="GO166" s="147">
        <f>PV(0.05,'PV factor'!F399,,-DL166)</f>
        <v>1771.5526623851856</v>
      </c>
      <c r="GP166" s="147">
        <f>PV(0.05,'PV factor'!G399,,-DM166)</f>
        <v>1687.1930117954153</v>
      </c>
      <c r="GQ166" s="147">
        <f>PV(0.05,'PV factor'!H399,,-DN166)</f>
        <v>1606.8504874242046</v>
      </c>
      <c r="GR166" s="147">
        <f>PV(0.05,'PV factor'!I399,,-DO166)</f>
        <v>1530.3337975468617</v>
      </c>
      <c r="GS166" s="147">
        <f>PV(0.05,'PV factor'!J399,,-DP166)</f>
        <v>1457.4607595684397</v>
      </c>
      <c r="GT166" s="147">
        <f>PV(0.05,'PV factor'!K399,,-DQ166)</f>
        <v>1388.0578662556568</v>
      </c>
      <c r="GU166" s="147">
        <f>PV(0.05,'PV factor'!L399,,-DR166)</f>
        <v>1321.9598726244349</v>
      </c>
      <c r="GV166" s="147">
        <f>PV(0.05,'PV factor'!M399,,-DS166)</f>
        <v>1259.0094024994621</v>
      </c>
      <c r="GW166" s="147">
        <f>PV(0.05,'PV factor'!N399,,-DT166)</f>
        <v>1199.0565738090113</v>
      </c>
      <c r="GX166" s="147">
        <f>PV(0.05,'PV factor'!O399,,-DU166)</f>
        <v>1141.9586417228682</v>
      </c>
      <c r="GY166" s="147">
        <f>PV(0.05,'PV factor'!P399,,-DV166)</f>
        <v>1087.5796587836835</v>
      </c>
      <c r="GZ166" s="147">
        <f>PV(0.05,'PV factor'!Q399,,-DW166)</f>
        <v>1035.790151222556</v>
      </c>
      <c r="HA166" s="147">
        <f>PV(0.05,'PV factor'!R399,,-DX166)</f>
        <v>986.46681068814837</v>
      </c>
      <c r="HB166" s="147">
        <f>PV(0.05,'PV factor'!S399,,-DY166)</f>
        <v>939.49220065537941</v>
      </c>
      <c r="HC166" s="147">
        <f>PV(0.05,'PV factor'!T399,,-DZ166)</f>
        <v>894.75447681464698</v>
      </c>
      <c r="HD166" s="147">
        <f>PV(0.05,'PV factor'!U399,,-EA166)</f>
        <v>852.14712077585432</v>
      </c>
      <c r="HE166" s="147">
        <f>PV(0.05,'PV factor'!V399,,-EB166)</f>
        <v>811.56868645319469</v>
      </c>
      <c r="HF166" s="147">
        <f>PV(0.05,'PV factor'!W399,,-EC166)</f>
        <v>772.92255852685207</v>
      </c>
      <c r="HG166" s="147">
        <f>PV(0.05,'PV factor'!X399,,-ED166)</f>
        <v>736.1167224065257</v>
      </c>
      <c r="HH166" s="147">
        <f>PV(0.05,'PV factor'!Y399,,-EE166)</f>
        <v>701.06354514907218</v>
      </c>
      <c r="HI166" s="147">
        <f>PV(0.05,'PV factor'!Z399,,-EF166)</f>
        <v>667.67956680864006</v>
      </c>
      <c r="HJ166" s="147">
        <f>PV(0.05,'PV factor'!AA399,,-EG166)</f>
        <v>635.88530172251433</v>
      </c>
      <c r="HK166" s="147">
        <f>PV(0.05,'PV factor'!AB399,,-EH166)</f>
        <v>605.6050492595374</v>
      </c>
      <c r="HL166" s="147">
        <f>PV(0.05,'PV factor'!AC399,,-EI166)</f>
        <v>576.76671358051192</v>
      </c>
      <c r="HM166" s="147">
        <f>PV(0.05,'PV factor'!AD399,,-EJ166)</f>
        <v>549.30163198143987</v>
      </c>
      <c r="HN166" s="147">
        <f>PV(0.05,'PV factor'!AE399,,-EK166)</f>
        <v>523.14441141089526</v>
      </c>
      <c r="HO166" s="147">
        <f>PV(0.05,'PV factor'!AF399,,-EL166)</f>
        <v>498.23277277228101</v>
      </c>
      <c r="HP166" s="147">
        <f>PV(0.05,'PV factor'!AG399,,-EM166)</f>
        <v>474.50740264026769</v>
      </c>
      <c r="HQ166" s="147">
        <f>PV(0.05,'PV factor'!AH399,,-EN166)</f>
        <v>451.91181203835015</v>
      </c>
      <c r="HR166" s="147">
        <f>PV(0.05,'PV factor'!AI399,,-EO166)</f>
        <v>430.39220194128586</v>
      </c>
      <c r="HS166" s="147">
        <f>PV(0.05,'PV factor'!AJ399,,-EP166)</f>
        <v>409.89733518217696</v>
      </c>
      <c r="HT166" s="147">
        <f>PV(0.05,'PV factor'!AK399,,-EQ166)</f>
        <v>390.37841445921617</v>
      </c>
      <c r="HU166" s="147">
        <f>PV(0.05,'PV factor'!AL399,,-ER166)</f>
        <v>371.78896615163444</v>
      </c>
      <c r="HV166" s="147">
        <f>PV(0.05,'PV factor'!AM399,,-ES166)</f>
        <v>354.08472966822336</v>
      </c>
      <c r="HW166" s="147">
        <f>PV(0.05,'PV factor'!AN399,,-ET166)</f>
        <v>337.22355206497451</v>
      </c>
      <c r="HX166" s="147">
        <f>PV(0.05,'PV factor'!AO399,,-EU166)</f>
        <v>321.1652876809282</v>
      </c>
      <c r="HY166" s="147">
        <f>PV(0.05,'PV factor'!AP399,,-EV166)</f>
        <v>305.87170255326492</v>
      </c>
      <c r="HZ166" s="147">
        <f t="shared" si="263"/>
        <v>4405.5717525105283</v>
      </c>
      <c r="IA166" s="147">
        <f t="shared" si="264"/>
        <v>9322.8064307583627</v>
      </c>
      <c r="IB166" s="401">
        <f t="shared" si="265"/>
        <v>2.1161399596875783</v>
      </c>
    </row>
    <row r="167" spans="1:236" ht="90" customHeight="1" x14ac:dyDescent="0.2">
      <c r="A167" s="276" t="s">
        <v>634</v>
      </c>
      <c r="B167" s="277" t="s">
        <v>1167</v>
      </c>
      <c r="C167" s="277" t="s">
        <v>1325</v>
      </c>
      <c r="D167" s="99"/>
      <c r="E167" s="277" t="s">
        <v>1326</v>
      </c>
      <c r="F167" s="200" t="s">
        <v>1327</v>
      </c>
      <c r="G167" s="103"/>
      <c r="H167" s="99" t="s">
        <v>77</v>
      </c>
      <c r="I167" s="103"/>
      <c r="J167" s="103">
        <v>5</v>
      </c>
      <c r="K167" s="227" t="s">
        <v>79</v>
      </c>
      <c r="L167" s="98">
        <v>38592</v>
      </c>
      <c r="M167" s="99" t="s">
        <v>1328</v>
      </c>
      <c r="N167" s="99" t="s">
        <v>147</v>
      </c>
      <c r="O167" s="90" t="s">
        <v>148</v>
      </c>
      <c r="P167" s="99" t="s">
        <v>300</v>
      </c>
      <c r="Q167" s="112" t="s">
        <v>100</v>
      </c>
      <c r="R167" s="99" t="s">
        <v>84</v>
      </c>
      <c r="S167" s="99" t="s">
        <v>99</v>
      </c>
      <c r="T167" s="99" t="s">
        <v>366</v>
      </c>
      <c r="U167" s="99" t="s">
        <v>87</v>
      </c>
      <c r="V167" s="102">
        <v>1</v>
      </c>
      <c r="W167" s="278">
        <v>320000</v>
      </c>
      <c r="X167" s="278">
        <v>0</v>
      </c>
      <c r="Y167" s="278">
        <v>0</v>
      </c>
      <c r="Z167" s="278">
        <v>0</v>
      </c>
      <c r="AA167" s="278">
        <v>320000</v>
      </c>
      <c r="AB167" s="278">
        <v>0</v>
      </c>
      <c r="AC167" s="278">
        <v>0</v>
      </c>
      <c r="AD167" s="278">
        <v>0</v>
      </c>
      <c r="AE167" s="278">
        <v>0</v>
      </c>
      <c r="AF167" s="278">
        <v>0</v>
      </c>
      <c r="AG167" s="278">
        <v>0</v>
      </c>
      <c r="AH167" s="278">
        <v>0</v>
      </c>
      <c r="AI167" s="100" t="s">
        <v>88</v>
      </c>
      <c r="AJ167" s="278">
        <v>0</v>
      </c>
      <c r="AK167" s="278">
        <v>0</v>
      </c>
      <c r="AL167" s="278">
        <v>0</v>
      </c>
      <c r="AM167" s="278">
        <v>0</v>
      </c>
      <c r="AN167" s="278">
        <v>0</v>
      </c>
      <c r="AO167" s="278">
        <v>0</v>
      </c>
      <c r="AP167" s="278">
        <v>0</v>
      </c>
      <c r="AQ167" s="278">
        <v>0</v>
      </c>
      <c r="AR167" s="278">
        <v>0</v>
      </c>
      <c r="AS167" s="278">
        <v>0</v>
      </c>
      <c r="AT167" s="278">
        <v>0</v>
      </c>
      <c r="AU167" s="279"/>
      <c r="AV167" s="230">
        <f t="shared" si="231"/>
        <v>0</v>
      </c>
      <c r="AW167" s="230">
        <f t="shared" si="232"/>
        <v>0</v>
      </c>
      <c r="AX167" s="230" t="str">
        <f t="shared" si="233"/>
        <v>E2</v>
      </c>
      <c r="AY167" s="141">
        <f t="shared" si="234"/>
        <v>6</v>
      </c>
      <c r="AZ167" s="70">
        <f t="shared" si="235"/>
        <v>1</v>
      </c>
      <c r="BA167" s="70">
        <f t="shared" si="236"/>
        <v>1</v>
      </c>
      <c r="BB167" s="70">
        <f t="shared" si="237"/>
        <v>1</v>
      </c>
      <c r="BC167" s="70">
        <f t="shared" si="238"/>
        <v>0</v>
      </c>
      <c r="BD167" s="70">
        <f t="shared" si="239"/>
        <v>0</v>
      </c>
      <c r="BE167" s="70">
        <f t="shared" si="240"/>
        <v>1</v>
      </c>
      <c r="BF167" s="70">
        <f t="shared" si="241"/>
        <v>1</v>
      </c>
      <c r="BG167" s="71">
        <f t="shared" si="242"/>
        <v>0</v>
      </c>
      <c r="BH167" s="71">
        <f t="shared" si="243"/>
        <v>1</v>
      </c>
      <c r="BI167" s="71">
        <f t="shared" si="244"/>
        <v>0</v>
      </c>
      <c r="BJ167" s="71">
        <f t="shared" si="245"/>
        <v>1</v>
      </c>
      <c r="BK167" s="71">
        <f t="shared" si="246"/>
        <v>0</v>
      </c>
      <c r="BL167" s="70">
        <f t="shared" si="247"/>
        <v>0</v>
      </c>
      <c r="BM167" s="70">
        <f t="shared" si="248"/>
        <v>1</v>
      </c>
      <c r="BN167" s="70">
        <f t="shared" si="249"/>
        <v>1</v>
      </c>
      <c r="BO167" s="70">
        <f t="shared" si="250"/>
        <v>0</v>
      </c>
      <c r="BP167" s="144">
        <f t="shared" si="251"/>
        <v>0</v>
      </c>
      <c r="BQ167" s="144">
        <f t="shared" si="252"/>
        <v>0</v>
      </c>
      <c r="BR167" s="144">
        <f t="shared" si="253"/>
        <v>320000</v>
      </c>
      <c r="BS167" s="144">
        <f t="shared" si="254"/>
        <v>0</v>
      </c>
      <c r="BT167" s="144">
        <f t="shared" si="255"/>
        <v>0</v>
      </c>
      <c r="BU167" s="144">
        <f t="shared" si="256"/>
        <v>0</v>
      </c>
      <c r="BV167" s="144">
        <f t="shared" si="257"/>
        <v>0</v>
      </c>
      <c r="BW167" s="144">
        <f t="shared" si="258"/>
        <v>0</v>
      </c>
      <c r="BX167" s="144">
        <f t="shared" si="259"/>
        <v>0</v>
      </c>
      <c r="BY167" s="144">
        <f t="shared" si="260"/>
        <v>0</v>
      </c>
      <c r="BZ167" s="9">
        <v>0</v>
      </c>
      <c r="CA167" s="9">
        <v>0</v>
      </c>
      <c r="CB167" s="9">
        <v>0</v>
      </c>
      <c r="CC167" s="9">
        <v>0</v>
      </c>
      <c r="CD167" s="9">
        <v>0</v>
      </c>
      <c r="CE167" s="9">
        <v>0</v>
      </c>
      <c r="CF167" s="9">
        <v>0</v>
      </c>
      <c r="CG167" s="9">
        <v>0</v>
      </c>
      <c r="CH167" s="9">
        <v>0</v>
      </c>
      <c r="CI167" s="9">
        <v>0</v>
      </c>
      <c r="CJ167" s="9">
        <v>0</v>
      </c>
      <c r="CK167" s="9">
        <v>0</v>
      </c>
      <c r="CL167" s="9">
        <v>0</v>
      </c>
      <c r="CM167" s="9">
        <v>0</v>
      </c>
      <c r="CN167" s="9">
        <v>0</v>
      </c>
      <c r="CO167" s="9">
        <v>0</v>
      </c>
      <c r="CP167" s="9">
        <v>0</v>
      </c>
      <c r="CQ167" s="9">
        <v>0</v>
      </c>
      <c r="CR167" s="9">
        <v>0</v>
      </c>
      <c r="CS167" s="9">
        <v>0</v>
      </c>
      <c r="CT167" s="9">
        <v>0</v>
      </c>
      <c r="CU167" s="9">
        <v>0</v>
      </c>
      <c r="CV167" s="9">
        <v>0</v>
      </c>
      <c r="CW167" s="9">
        <v>0</v>
      </c>
      <c r="CX167" s="9">
        <v>0</v>
      </c>
      <c r="CY167" s="9">
        <v>0</v>
      </c>
      <c r="CZ167" s="9">
        <v>0</v>
      </c>
      <c r="DA167" s="9">
        <v>0</v>
      </c>
      <c r="DB167" s="9">
        <v>0</v>
      </c>
      <c r="DC167" s="9">
        <v>0</v>
      </c>
      <c r="DD167" s="9">
        <v>0</v>
      </c>
      <c r="DE167" s="9">
        <v>0</v>
      </c>
      <c r="DF167" s="9">
        <v>0</v>
      </c>
      <c r="DG167" s="144">
        <f t="shared" si="261"/>
        <v>38592</v>
      </c>
      <c r="DH167" s="144">
        <f t="shared" ref="DH167:EW167" si="300">DG167</f>
        <v>38592</v>
      </c>
      <c r="DI167" s="144">
        <f t="shared" si="300"/>
        <v>38592</v>
      </c>
      <c r="DJ167" s="144">
        <f t="shared" si="300"/>
        <v>38592</v>
      </c>
      <c r="DK167" s="144">
        <f t="shared" si="300"/>
        <v>38592</v>
      </c>
      <c r="DL167" s="144">
        <f t="shared" si="300"/>
        <v>38592</v>
      </c>
      <c r="DM167" s="144">
        <f t="shared" si="300"/>
        <v>38592</v>
      </c>
      <c r="DN167" s="144">
        <f t="shared" si="300"/>
        <v>38592</v>
      </c>
      <c r="DO167" s="144">
        <f t="shared" si="300"/>
        <v>38592</v>
      </c>
      <c r="DP167" s="144">
        <f t="shared" si="300"/>
        <v>38592</v>
      </c>
      <c r="DQ167" s="144">
        <f t="shared" si="300"/>
        <v>38592</v>
      </c>
      <c r="DR167" s="144">
        <f t="shared" si="300"/>
        <v>38592</v>
      </c>
      <c r="DS167" s="144">
        <f t="shared" si="300"/>
        <v>38592</v>
      </c>
      <c r="DT167" s="144">
        <f t="shared" si="300"/>
        <v>38592</v>
      </c>
      <c r="DU167" s="144">
        <f t="shared" si="300"/>
        <v>38592</v>
      </c>
      <c r="DV167" s="144">
        <f t="shared" si="300"/>
        <v>38592</v>
      </c>
      <c r="DW167" s="144">
        <f t="shared" si="300"/>
        <v>38592</v>
      </c>
      <c r="DX167" s="144">
        <f t="shared" si="300"/>
        <v>38592</v>
      </c>
      <c r="DY167" s="144">
        <f t="shared" si="300"/>
        <v>38592</v>
      </c>
      <c r="DZ167" s="144">
        <f t="shared" si="300"/>
        <v>38592</v>
      </c>
      <c r="EA167" s="144">
        <f t="shared" si="300"/>
        <v>38592</v>
      </c>
      <c r="EB167" s="144">
        <f t="shared" si="300"/>
        <v>38592</v>
      </c>
      <c r="EC167" s="144">
        <f t="shared" si="300"/>
        <v>38592</v>
      </c>
      <c r="ED167" s="144">
        <f t="shared" si="300"/>
        <v>38592</v>
      </c>
      <c r="EE167" s="144">
        <f t="shared" si="300"/>
        <v>38592</v>
      </c>
      <c r="EF167" s="144">
        <f t="shared" si="300"/>
        <v>38592</v>
      </c>
      <c r="EG167" s="144">
        <f t="shared" si="300"/>
        <v>38592</v>
      </c>
      <c r="EH167" s="144">
        <f t="shared" si="300"/>
        <v>38592</v>
      </c>
      <c r="EI167" s="144">
        <f t="shared" si="300"/>
        <v>38592</v>
      </c>
      <c r="EJ167" s="144">
        <f t="shared" si="300"/>
        <v>38592</v>
      </c>
      <c r="EK167" s="144">
        <f t="shared" si="300"/>
        <v>38592</v>
      </c>
      <c r="EL167" s="144">
        <f t="shared" si="300"/>
        <v>38592</v>
      </c>
      <c r="EM167" s="144">
        <f t="shared" si="300"/>
        <v>38592</v>
      </c>
      <c r="EN167" s="144">
        <f t="shared" si="300"/>
        <v>38592</v>
      </c>
      <c r="EO167" s="144">
        <f t="shared" si="300"/>
        <v>38592</v>
      </c>
      <c r="EP167" s="144">
        <f t="shared" si="300"/>
        <v>38592</v>
      </c>
      <c r="EQ167" s="144">
        <f t="shared" si="300"/>
        <v>38592</v>
      </c>
      <c r="ER167" s="144">
        <f t="shared" si="300"/>
        <v>38592</v>
      </c>
      <c r="ES167" s="144">
        <f t="shared" si="300"/>
        <v>38592</v>
      </c>
      <c r="ET167" s="144">
        <f t="shared" si="300"/>
        <v>38592</v>
      </c>
      <c r="EU167" s="144">
        <f t="shared" si="300"/>
        <v>38592</v>
      </c>
      <c r="EV167" s="144">
        <f t="shared" si="300"/>
        <v>38592</v>
      </c>
      <c r="EW167" s="144">
        <f t="shared" si="300"/>
        <v>38592</v>
      </c>
      <c r="EX167" s="147">
        <f>PV(0.05,'PV factor'!C155,,-BR167)</f>
        <v>290249.43310657598</v>
      </c>
      <c r="EY167" s="147">
        <f>PV(0.05,'PV factor'!D155,,-BS167)</f>
        <v>0</v>
      </c>
      <c r="EZ167" s="147">
        <f>PV(0.05,'PV factor'!E155,,-BT167)</f>
        <v>0</v>
      </c>
      <c r="FA167" s="147">
        <f>PV(0.05,'PV factor'!F155,,-BU167)</f>
        <v>0</v>
      </c>
      <c r="FB167" s="147">
        <f>PV(0.05,'PV factor'!G155,,-BV167)</f>
        <v>0</v>
      </c>
      <c r="FC167" s="147">
        <f>PV(0.05,'PV factor'!H155,,-BW167)</f>
        <v>0</v>
      </c>
      <c r="FD167" s="147">
        <f>PV(0.05,'PV factor'!I155,,-BX167)</f>
        <v>0</v>
      </c>
      <c r="FE167" s="147">
        <f>PV(0.05,'PV factor'!J155,,-BY167)</f>
        <v>0</v>
      </c>
      <c r="FF167" s="147">
        <f>PV(0.05,'PV factor'!K155,,-BZ167)</f>
        <v>0</v>
      </c>
      <c r="FG167" s="147">
        <f>PV(0.05,'PV factor'!L155,,-CA167)</f>
        <v>0</v>
      </c>
      <c r="FH167" s="147">
        <f>PV(0.05,'PV factor'!M155,,-CB167)</f>
        <v>0</v>
      </c>
      <c r="FI167" s="147">
        <f>PV(0.05,'PV factor'!N155,,-CC167)</f>
        <v>0</v>
      </c>
      <c r="FJ167" s="147">
        <f>PV(0.05,'PV factor'!O155,,-CD167)</f>
        <v>0</v>
      </c>
      <c r="FK167" s="147">
        <f>PV(0.05,'PV factor'!P155,,-CE167)</f>
        <v>0</v>
      </c>
      <c r="FL167" s="147">
        <f>PV(0.05,'PV factor'!Q155,,-CF167)</f>
        <v>0</v>
      </c>
      <c r="FM167" s="147">
        <f>PV(0.05,'PV factor'!R155,,-CG167)</f>
        <v>0</v>
      </c>
      <c r="FN167" s="147">
        <f>PV(0.05,'PV factor'!S155,,-CH167)</f>
        <v>0</v>
      </c>
      <c r="FO167" s="147">
        <f>PV(0.05,'PV factor'!T155,,-CI167)</f>
        <v>0</v>
      </c>
      <c r="FP167" s="147">
        <f>PV(0.05,'PV factor'!U155,,-CJ167)</f>
        <v>0</v>
      </c>
      <c r="FQ167" s="147">
        <f>PV(0.05,'PV factor'!V155,,-CK167)</f>
        <v>0</v>
      </c>
      <c r="FR167" s="147">
        <f>PV(0.05,'PV factor'!W155,,-CL167)</f>
        <v>0</v>
      </c>
      <c r="FS167" s="147">
        <f>PV(0.05,'PV factor'!X155,,-CM167)</f>
        <v>0</v>
      </c>
      <c r="FT167" s="147">
        <f>PV(0.05,'PV factor'!Y155,,-CN167)</f>
        <v>0</v>
      </c>
      <c r="FU167" s="147">
        <f>PV(0.05,'PV factor'!Z155,,-CO167)</f>
        <v>0</v>
      </c>
      <c r="FV167" s="147">
        <f>PV(0.05,'PV factor'!AA155,,-CP167)</f>
        <v>0</v>
      </c>
      <c r="FW167" s="147">
        <f>PV(0.05,'PV factor'!AB155,,-CQ167)</f>
        <v>0</v>
      </c>
      <c r="FX167" s="147">
        <f>PV(0.05,'PV factor'!AC155,,-CR167)</f>
        <v>0</v>
      </c>
      <c r="FY167" s="147">
        <f>PV(0.05,'PV factor'!AD155,,-CS167)</f>
        <v>0</v>
      </c>
      <c r="FZ167" s="147">
        <f>PV(0.05,'PV factor'!AE155,,-CT167)</f>
        <v>0</v>
      </c>
      <c r="GA167" s="147">
        <f>PV(0.05,'PV factor'!AF155,,-CU167)</f>
        <v>0</v>
      </c>
      <c r="GB167" s="147">
        <f>PV(0.05,'PV factor'!AG155,,-CV167)</f>
        <v>0</v>
      </c>
      <c r="GC167" s="147">
        <f>PV(0.05,'PV factor'!AH155,,-CW167)</f>
        <v>0</v>
      </c>
      <c r="GD167" s="147">
        <f>PV(0.05,'PV factor'!AI155,,-CX167)</f>
        <v>0</v>
      </c>
      <c r="GE167" s="147">
        <f>PV(0.05,'PV factor'!AJ155,,-CY167)</f>
        <v>0</v>
      </c>
      <c r="GF167" s="147">
        <f>PV(0.05,'PV factor'!AK155,,-CZ167)</f>
        <v>0</v>
      </c>
      <c r="GG167" s="147">
        <f>PV(0.05,'PV factor'!AL155,,-DA167)</f>
        <v>0</v>
      </c>
      <c r="GH167" s="147">
        <f>PV(0.05,'PV factor'!AM155,,-DB167)</f>
        <v>0</v>
      </c>
      <c r="GI167" s="147">
        <f>PV(0.05,'PV factor'!AN155,,-DC167)</f>
        <v>0</v>
      </c>
      <c r="GJ167" s="147">
        <f>PV(0.05,'PV factor'!AO155,,-DD167)</f>
        <v>0</v>
      </c>
      <c r="GK167" s="147">
        <f>PV(0.05,'PV factor'!AP155,,-DE167)</f>
        <v>0</v>
      </c>
      <c r="GL167" s="147">
        <f>PV(0.05,'PV factor'!C155,,-DI167)</f>
        <v>35004.081632653062</v>
      </c>
      <c r="GM167" s="147">
        <f>PV(0.05,'PV factor'!D155,,-DJ167)</f>
        <v>33337.220602526722</v>
      </c>
      <c r="GN167" s="147">
        <f>PV(0.05,'PV factor'!E155,,-DK167)</f>
        <v>31749.733907168309</v>
      </c>
      <c r="GO167" s="147">
        <f>PV(0.05,'PV factor'!F155,,-DL167)</f>
        <v>30237.841816350767</v>
      </c>
      <c r="GP167" s="147">
        <f>PV(0.05,'PV factor'!G155,,-DM167)</f>
        <v>28797.944587000733</v>
      </c>
      <c r="GQ167" s="147">
        <f>PV(0.05,'PV factor'!H155,,-DN167)</f>
        <v>27426.613892381647</v>
      </c>
      <c r="GR167" s="147">
        <f>PV(0.05,'PV factor'!I155,,-DO167)</f>
        <v>26120.584659411095</v>
      </c>
      <c r="GS167" s="147">
        <f>PV(0.05,'PV factor'!J155,,-DP167)</f>
        <v>24876.747294677232</v>
      </c>
      <c r="GT167" s="147">
        <f>PV(0.05,'PV factor'!K155,,-DQ167)</f>
        <v>23692.140280644984</v>
      </c>
      <c r="GU167" s="147">
        <f>PV(0.05,'PV factor'!L155,,-DR167)</f>
        <v>22563.943124423793</v>
      </c>
      <c r="GV167" s="147">
        <f>PV(0.05,'PV factor'!M155,,-DS167)</f>
        <v>21489.469642308377</v>
      </c>
      <c r="GW167" s="147">
        <f>PV(0.05,'PV factor'!N155,,-DT167)</f>
        <v>20466.161564103211</v>
      </c>
      <c r="GX167" s="147">
        <f>PV(0.05,'PV factor'!O155,,-DU167)</f>
        <v>19491.582442003062</v>
      </c>
      <c r="GY167" s="147">
        <f>PV(0.05,'PV factor'!P155,,-DV167)</f>
        <v>18563.411849526721</v>
      </c>
      <c r="GZ167" s="147">
        <f>PV(0.05,'PV factor'!Q155,,-DW167)</f>
        <v>17679.439856692119</v>
      </c>
      <c r="HA167" s="147">
        <f>PV(0.05,'PV factor'!R155,,-DX167)</f>
        <v>16837.561768278203</v>
      </c>
      <c r="HB167" s="147">
        <f>PV(0.05,'PV factor'!S155,,-DY167)</f>
        <v>16035.773112645909</v>
      </c>
      <c r="HC167" s="147">
        <f>PV(0.05,'PV factor'!T155,,-DZ167)</f>
        <v>15272.164869186581</v>
      </c>
      <c r="HD167" s="147">
        <f>PV(0.05,'PV factor'!U155,,-EA167)</f>
        <v>14544.918923034838</v>
      </c>
      <c r="HE167" s="147">
        <f>PV(0.05,'PV factor'!V155,,-EB167)</f>
        <v>13852.303736223657</v>
      </c>
      <c r="HF167" s="147">
        <f>PV(0.05,'PV factor'!W155,,-EC167)</f>
        <v>13192.670224974912</v>
      </c>
      <c r="HG167" s="147">
        <f>PV(0.05,'PV factor'!X155,,-ED167)</f>
        <v>12564.447833309438</v>
      </c>
      <c r="HH167" s="147">
        <f>PV(0.05,'PV factor'!Y155,,-EE167)</f>
        <v>11966.140793628037</v>
      </c>
      <c r="HI167" s="147">
        <f>PV(0.05,'PV factor'!Z155,,-EF167)</f>
        <v>11396.324565360035</v>
      </c>
      <c r="HJ167" s="147">
        <f>PV(0.05,'PV factor'!AA155,,-EG167)</f>
        <v>10853.642443200033</v>
      </c>
      <c r="HK167" s="147">
        <f>PV(0.05,'PV factor'!AB155,,-EH167)</f>
        <v>10336.802326857174</v>
      </c>
      <c r="HL167" s="147">
        <f>PV(0.05,'PV factor'!AC155,,-EI167)</f>
        <v>9844.5736446258816</v>
      </c>
      <c r="HM167" s="147">
        <f>PV(0.05,'PV factor'!AD155,,-EJ167)</f>
        <v>9375.7844234532186</v>
      </c>
      <c r="HN167" s="147">
        <f>PV(0.05,'PV factor'!AE155,,-EK167)</f>
        <v>8929.3184985268781</v>
      </c>
      <c r="HO167" s="147">
        <f>PV(0.05,'PV factor'!AF155,,-EL167)</f>
        <v>8504.1128557398806</v>
      </c>
      <c r="HP167" s="147">
        <f>PV(0.05,'PV factor'!AG155,,-EM167)</f>
        <v>8099.1551007046482</v>
      </c>
      <c r="HQ167" s="147">
        <f>PV(0.05,'PV factor'!AH155,,-EN167)</f>
        <v>7713.4810482901412</v>
      </c>
      <c r="HR167" s="147">
        <f>PV(0.05,'PV factor'!AI155,,-EO167)</f>
        <v>7346.1724269429915</v>
      </c>
      <c r="HS167" s="147">
        <f>PV(0.05,'PV factor'!AJ155,,-EP167)</f>
        <v>6996.3546923266576</v>
      </c>
      <c r="HT167" s="147">
        <f>PV(0.05,'PV factor'!AK155,,-EQ167)</f>
        <v>6663.1949450730081</v>
      </c>
      <c r="HU167" s="147">
        <f>PV(0.05,'PV factor'!AL155,,-ER167)</f>
        <v>6345.8999476885783</v>
      </c>
      <c r="HV167" s="147">
        <f>PV(0.05,'PV factor'!AM155,,-ES167)</f>
        <v>6043.7142358938854</v>
      </c>
      <c r="HW167" s="147">
        <f>PV(0.05,'PV factor'!AN155,,-ET167)</f>
        <v>5755.9183198989376</v>
      </c>
      <c r="HX167" s="147">
        <f>PV(0.05,'PV factor'!AO155,,-EU167)</f>
        <v>5481.8269713323225</v>
      </c>
      <c r="HY167" s="147">
        <f>PV(0.05,'PV factor'!AP155,,-EV167)</f>
        <v>5220.7875917450683</v>
      </c>
      <c r="HZ167" s="147">
        <f t="shared" si="263"/>
        <v>290249.43310657598</v>
      </c>
      <c r="IA167" s="147">
        <f t="shared" si="264"/>
        <v>159126.8225456996</v>
      </c>
      <c r="IB167" s="401">
        <f t="shared" si="265"/>
        <v>0.54824163080198063</v>
      </c>
    </row>
    <row r="168" spans="1:236" ht="90" customHeight="1" x14ac:dyDescent="0.2">
      <c r="A168" s="137" t="s">
        <v>1436</v>
      </c>
      <c r="B168" s="138" t="s">
        <v>1437</v>
      </c>
      <c r="C168" s="138" t="s">
        <v>1438</v>
      </c>
      <c r="D168" s="121">
        <v>1</v>
      </c>
      <c r="E168" s="138" t="s">
        <v>1439</v>
      </c>
      <c r="F168" s="124" t="s">
        <v>1440</v>
      </c>
      <c r="G168" s="118" t="s">
        <v>1441</v>
      </c>
      <c r="H168" s="142" t="s">
        <v>77</v>
      </c>
      <c r="I168" s="118" t="s">
        <v>1442</v>
      </c>
      <c r="J168" s="118">
        <v>10</v>
      </c>
      <c r="K168" s="118" t="s">
        <v>197</v>
      </c>
      <c r="L168" s="142">
        <v>10000</v>
      </c>
      <c r="M168" s="142" t="s">
        <v>1443</v>
      </c>
      <c r="N168" s="142" t="s">
        <v>81</v>
      </c>
      <c r="O168" s="73" t="s">
        <v>106</v>
      </c>
      <c r="P168" s="142" t="s">
        <v>199</v>
      </c>
      <c r="Q168" s="112" t="s">
        <v>100</v>
      </c>
      <c r="R168" s="203" t="s">
        <v>84</v>
      </c>
      <c r="S168" s="142" t="s">
        <v>99</v>
      </c>
      <c r="T168" s="142" t="s">
        <v>866</v>
      </c>
      <c r="U168" s="142" t="s">
        <v>100</v>
      </c>
      <c r="V168" s="117">
        <v>1</v>
      </c>
      <c r="W168" s="136">
        <v>39000</v>
      </c>
      <c r="X168" s="136">
        <v>0</v>
      </c>
      <c r="Y168" s="136">
        <v>0</v>
      </c>
      <c r="Z168" s="136">
        <v>0</v>
      </c>
      <c r="AA168" s="136">
        <v>39000</v>
      </c>
      <c r="AB168" s="136">
        <v>0</v>
      </c>
      <c r="AC168" s="136">
        <v>0</v>
      </c>
      <c r="AD168" s="136">
        <v>0</v>
      </c>
      <c r="AE168" s="139">
        <v>0</v>
      </c>
      <c r="AF168" s="139">
        <v>0</v>
      </c>
      <c r="AG168" s="139">
        <v>0</v>
      </c>
      <c r="AH168" s="139">
        <v>0</v>
      </c>
      <c r="AI168" s="142" t="s">
        <v>88</v>
      </c>
      <c r="AJ168" s="136">
        <v>0</v>
      </c>
      <c r="AK168" s="136">
        <v>0</v>
      </c>
      <c r="AL168" s="136">
        <v>0</v>
      </c>
      <c r="AM168" s="136">
        <v>0</v>
      </c>
      <c r="AN168" s="136">
        <v>0</v>
      </c>
      <c r="AO168" s="136">
        <v>0</v>
      </c>
      <c r="AP168" s="136">
        <v>0</v>
      </c>
      <c r="AQ168" s="139">
        <v>0</v>
      </c>
      <c r="AR168" s="139">
        <v>0</v>
      </c>
      <c r="AS168" s="139">
        <v>0</v>
      </c>
      <c r="AT168" s="139">
        <v>0</v>
      </c>
      <c r="AU168" s="118"/>
      <c r="AV168" s="230">
        <f t="shared" si="231"/>
        <v>1</v>
      </c>
      <c r="AW168" s="230">
        <f t="shared" si="232"/>
        <v>0</v>
      </c>
      <c r="AX168" s="230" t="str">
        <f t="shared" si="233"/>
        <v>C90</v>
      </c>
      <c r="AY168" s="141">
        <f t="shared" si="234"/>
        <v>8</v>
      </c>
      <c r="AZ168" s="70">
        <f t="shared" si="235"/>
        <v>1</v>
      </c>
      <c r="BA168" s="70">
        <f t="shared" si="236"/>
        <v>1</v>
      </c>
      <c r="BB168" s="70">
        <f t="shared" si="237"/>
        <v>1</v>
      </c>
      <c r="BC168" s="70">
        <f t="shared" si="238"/>
        <v>1</v>
      </c>
      <c r="BD168" s="70">
        <f t="shared" si="239"/>
        <v>1</v>
      </c>
      <c r="BE168" s="70">
        <f t="shared" si="240"/>
        <v>1</v>
      </c>
      <c r="BF168" s="70">
        <f t="shared" si="241"/>
        <v>1</v>
      </c>
      <c r="BG168" s="71">
        <f t="shared" si="242"/>
        <v>0</v>
      </c>
      <c r="BH168" s="71">
        <f t="shared" si="243"/>
        <v>1</v>
      </c>
      <c r="BI168" s="71">
        <f t="shared" si="244"/>
        <v>0</v>
      </c>
      <c r="BJ168" s="71">
        <f t="shared" si="245"/>
        <v>0</v>
      </c>
      <c r="BK168" s="71">
        <f t="shared" si="246"/>
        <v>1</v>
      </c>
      <c r="BL168" s="70">
        <f t="shared" si="247"/>
        <v>1</v>
      </c>
      <c r="BM168" s="70">
        <f t="shared" si="248"/>
        <v>0</v>
      </c>
      <c r="BN168" s="70">
        <f t="shared" si="249"/>
        <v>0</v>
      </c>
      <c r="BO168" s="70">
        <f t="shared" si="250"/>
        <v>0</v>
      </c>
      <c r="BP168" s="144">
        <f t="shared" si="251"/>
        <v>0</v>
      </c>
      <c r="BQ168" s="144">
        <f t="shared" si="252"/>
        <v>0</v>
      </c>
      <c r="BR168" s="144">
        <f t="shared" si="253"/>
        <v>39000</v>
      </c>
      <c r="BS168" s="144">
        <f t="shared" si="254"/>
        <v>0</v>
      </c>
      <c r="BT168" s="144">
        <f t="shared" si="255"/>
        <v>0</v>
      </c>
      <c r="BU168" s="144">
        <f t="shared" si="256"/>
        <v>0</v>
      </c>
      <c r="BV168" s="144">
        <f t="shared" si="257"/>
        <v>0</v>
      </c>
      <c r="BW168" s="144">
        <f t="shared" si="258"/>
        <v>0</v>
      </c>
      <c r="BX168" s="144">
        <f t="shared" si="259"/>
        <v>0</v>
      </c>
      <c r="BY168" s="144">
        <f t="shared" si="260"/>
        <v>0</v>
      </c>
      <c r="BZ168" s="9">
        <v>0</v>
      </c>
      <c r="CA168" s="9">
        <v>0</v>
      </c>
      <c r="CB168" s="9">
        <v>0</v>
      </c>
      <c r="CC168" s="9">
        <v>0</v>
      </c>
      <c r="CD168" s="9">
        <v>0</v>
      </c>
      <c r="CE168" s="9">
        <v>0</v>
      </c>
      <c r="CF168" s="9">
        <v>0</v>
      </c>
      <c r="CG168" s="9">
        <v>0</v>
      </c>
      <c r="CH168" s="9">
        <v>0</v>
      </c>
      <c r="CI168" s="9">
        <v>0</v>
      </c>
      <c r="CJ168" s="9">
        <v>0</v>
      </c>
      <c r="CK168" s="9">
        <v>0</v>
      </c>
      <c r="CL168" s="9">
        <v>0</v>
      </c>
      <c r="CM168" s="9">
        <v>0</v>
      </c>
      <c r="CN168" s="9">
        <v>0</v>
      </c>
      <c r="CO168" s="9">
        <v>0</v>
      </c>
      <c r="CP168" s="9">
        <v>0</v>
      </c>
      <c r="CQ168" s="9">
        <v>0</v>
      </c>
      <c r="CR168" s="9">
        <v>0</v>
      </c>
      <c r="CS168" s="9">
        <v>0</v>
      </c>
      <c r="CT168" s="9">
        <v>0</v>
      </c>
      <c r="CU168" s="9">
        <v>0</v>
      </c>
      <c r="CV168" s="9">
        <v>0</v>
      </c>
      <c r="CW168" s="9">
        <v>0</v>
      </c>
      <c r="CX168" s="9">
        <v>0</v>
      </c>
      <c r="CY168" s="9">
        <v>0</v>
      </c>
      <c r="CZ168" s="9">
        <v>0</v>
      </c>
      <c r="DA168" s="9">
        <v>0</v>
      </c>
      <c r="DB168" s="9">
        <v>0</v>
      </c>
      <c r="DC168" s="9">
        <v>0</v>
      </c>
      <c r="DD168" s="9">
        <v>0</v>
      </c>
      <c r="DE168" s="9">
        <v>0</v>
      </c>
      <c r="DF168" s="9">
        <v>0</v>
      </c>
      <c r="DG168" s="144">
        <f t="shared" si="261"/>
        <v>10000</v>
      </c>
      <c r="DH168" s="144">
        <f t="shared" ref="DH168:EW168" si="301">DG168</f>
        <v>10000</v>
      </c>
      <c r="DI168" s="144">
        <f t="shared" si="301"/>
        <v>10000</v>
      </c>
      <c r="DJ168" s="144">
        <f t="shared" si="301"/>
        <v>10000</v>
      </c>
      <c r="DK168" s="144">
        <f t="shared" si="301"/>
        <v>10000</v>
      </c>
      <c r="DL168" s="144">
        <f t="shared" si="301"/>
        <v>10000</v>
      </c>
      <c r="DM168" s="144">
        <f t="shared" si="301"/>
        <v>10000</v>
      </c>
      <c r="DN168" s="144">
        <f t="shared" si="301"/>
        <v>10000</v>
      </c>
      <c r="DO168" s="144">
        <f t="shared" si="301"/>
        <v>10000</v>
      </c>
      <c r="DP168" s="144">
        <f t="shared" si="301"/>
        <v>10000</v>
      </c>
      <c r="DQ168" s="144">
        <f t="shared" si="301"/>
        <v>10000</v>
      </c>
      <c r="DR168" s="144">
        <f t="shared" si="301"/>
        <v>10000</v>
      </c>
      <c r="DS168" s="144">
        <f t="shared" si="301"/>
        <v>10000</v>
      </c>
      <c r="DT168" s="144">
        <f t="shared" si="301"/>
        <v>10000</v>
      </c>
      <c r="DU168" s="144">
        <f t="shared" si="301"/>
        <v>10000</v>
      </c>
      <c r="DV168" s="144">
        <f t="shared" si="301"/>
        <v>10000</v>
      </c>
      <c r="DW168" s="144">
        <f t="shared" si="301"/>
        <v>10000</v>
      </c>
      <c r="DX168" s="144">
        <f t="shared" si="301"/>
        <v>10000</v>
      </c>
      <c r="DY168" s="144">
        <f t="shared" si="301"/>
        <v>10000</v>
      </c>
      <c r="DZ168" s="144">
        <f t="shared" si="301"/>
        <v>10000</v>
      </c>
      <c r="EA168" s="144">
        <f t="shared" si="301"/>
        <v>10000</v>
      </c>
      <c r="EB168" s="144">
        <f t="shared" si="301"/>
        <v>10000</v>
      </c>
      <c r="EC168" s="144">
        <f t="shared" si="301"/>
        <v>10000</v>
      </c>
      <c r="ED168" s="144">
        <f t="shared" si="301"/>
        <v>10000</v>
      </c>
      <c r="EE168" s="144">
        <f t="shared" si="301"/>
        <v>10000</v>
      </c>
      <c r="EF168" s="144">
        <f t="shared" si="301"/>
        <v>10000</v>
      </c>
      <c r="EG168" s="144">
        <f t="shared" si="301"/>
        <v>10000</v>
      </c>
      <c r="EH168" s="144">
        <f t="shared" si="301"/>
        <v>10000</v>
      </c>
      <c r="EI168" s="144">
        <f t="shared" si="301"/>
        <v>10000</v>
      </c>
      <c r="EJ168" s="144">
        <f t="shared" si="301"/>
        <v>10000</v>
      </c>
      <c r="EK168" s="144">
        <f t="shared" si="301"/>
        <v>10000</v>
      </c>
      <c r="EL168" s="144">
        <f t="shared" si="301"/>
        <v>10000</v>
      </c>
      <c r="EM168" s="144">
        <f t="shared" si="301"/>
        <v>10000</v>
      </c>
      <c r="EN168" s="144">
        <f t="shared" si="301"/>
        <v>10000</v>
      </c>
      <c r="EO168" s="144">
        <f t="shared" si="301"/>
        <v>10000</v>
      </c>
      <c r="EP168" s="144">
        <f t="shared" si="301"/>
        <v>10000</v>
      </c>
      <c r="EQ168" s="144">
        <f t="shared" si="301"/>
        <v>10000</v>
      </c>
      <c r="ER168" s="144">
        <f t="shared" si="301"/>
        <v>10000</v>
      </c>
      <c r="ES168" s="144">
        <f t="shared" si="301"/>
        <v>10000</v>
      </c>
      <c r="ET168" s="144">
        <f t="shared" si="301"/>
        <v>10000</v>
      </c>
      <c r="EU168" s="144">
        <f t="shared" si="301"/>
        <v>10000</v>
      </c>
      <c r="EV168" s="144">
        <f t="shared" si="301"/>
        <v>10000</v>
      </c>
      <c r="EW168" s="144">
        <f t="shared" si="301"/>
        <v>10000</v>
      </c>
      <c r="EX168" s="147">
        <f>PV(0.05,'PV factor'!C202,,-BR168)</f>
        <v>35374.149659863942</v>
      </c>
      <c r="EY168" s="147">
        <f>PV(0.05,'PV factor'!D202,,-BS168)</f>
        <v>0</v>
      </c>
      <c r="EZ168" s="147">
        <f>PV(0.05,'PV factor'!E202,,-BT168)</f>
        <v>0</v>
      </c>
      <c r="FA168" s="147">
        <f>PV(0.05,'PV factor'!F202,,-BU168)</f>
        <v>0</v>
      </c>
      <c r="FB168" s="147">
        <f>PV(0.05,'PV factor'!G202,,-BV168)</f>
        <v>0</v>
      </c>
      <c r="FC168" s="147">
        <f>PV(0.05,'PV factor'!H202,,-BW168)</f>
        <v>0</v>
      </c>
      <c r="FD168" s="147">
        <f>PV(0.05,'PV factor'!I202,,-BX168)</f>
        <v>0</v>
      </c>
      <c r="FE168" s="147">
        <f>PV(0.05,'PV factor'!J202,,-BY168)</f>
        <v>0</v>
      </c>
      <c r="FF168" s="147">
        <f>PV(0.05,'PV factor'!K202,,-BZ168)</f>
        <v>0</v>
      </c>
      <c r="FG168" s="147">
        <f>PV(0.05,'PV factor'!L202,,-CA168)</f>
        <v>0</v>
      </c>
      <c r="FH168" s="147">
        <f>PV(0.05,'PV factor'!M202,,-CB168)</f>
        <v>0</v>
      </c>
      <c r="FI168" s="147">
        <f>PV(0.05,'PV factor'!N202,,-CC168)</f>
        <v>0</v>
      </c>
      <c r="FJ168" s="147">
        <f>PV(0.05,'PV factor'!O202,,-CD168)</f>
        <v>0</v>
      </c>
      <c r="FK168" s="147">
        <f>PV(0.05,'PV factor'!P202,,-CE168)</f>
        <v>0</v>
      </c>
      <c r="FL168" s="147">
        <f>PV(0.05,'PV factor'!Q202,,-CF168)</f>
        <v>0</v>
      </c>
      <c r="FM168" s="147">
        <f>PV(0.05,'PV factor'!R202,,-CG168)</f>
        <v>0</v>
      </c>
      <c r="FN168" s="147">
        <f>PV(0.05,'PV factor'!S202,,-CH168)</f>
        <v>0</v>
      </c>
      <c r="FO168" s="147">
        <f>PV(0.05,'PV factor'!T202,,-CI168)</f>
        <v>0</v>
      </c>
      <c r="FP168" s="147">
        <f>PV(0.05,'PV factor'!U202,,-CJ168)</f>
        <v>0</v>
      </c>
      <c r="FQ168" s="147">
        <f>PV(0.05,'PV factor'!V202,,-CK168)</f>
        <v>0</v>
      </c>
      <c r="FR168" s="147">
        <f>PV(0.05,'PV factor'!W202,,-CL168)</f>
        <v>0</v>
      </c>
      <c r="FS168" s="147">
        <f>PV(0.05,'PV factor'!X202,,-CM168)</f>
        <v>0</v>
      </c>
      <c r="FT168" s="147">
        <f>PV(0.05,'PV factor'!Y202,,-CN168)</f>
        <v>0</v>
      </c>
      <c r="FU168" s="147">
        <f>PV(0.05,'PV factor'!Z202,,-CO168)</f>
        <v>0</v>
      </c>
      <c r="FV168" s="147">
        <f>PV(0.05,'PV factor'!AA202,,-CP168)</f>
        <v>0</v>
      </c>
      <c r="FW168" s="147">
        <f>PV(0.05,'PV factor'!AB202,,-CQ168)</f>
        <v>0</v>
      </c>
      <c r="FX168" s="147">
        <f>PV(0.05,'PV factor'!AC202,,-CR168)</f>
        <v>0</v>
      </c>
      <c r="FY168" s="147">
        <f>PV(0.05,'PV factor'!AD202,,-CS168)</f>
        <v>0</v>
      </c>
      <c r="FZ168" s="147">
        <f>PV(0.05,'PV factor'!AE202,,-CT168)</f>
        <v>0</v>
      </c>
      <c r="GA168" s="147">
        <f>PV(0.05,'PV factor'!AF202,,-CU168)</f>
        <v>0</v>
      </c>
      <c r="GB168" s="147">
        <f>PV(0.05,'PV factor'!AG202,,-CV168)</f>
        <v>0</v>
      </c>
      <c r="GC168" s="147">
        <f>PV(0.05,'PV factor'!AH202,,-CW168)</f>
        <v>0</v>
      </c>
      <c r="GD168" s="147">
        <f>PV(0.05,'PV factor'!AI202,,-CX168)</f>
        <v>0</v>
      </c>
      <c r="GE168" s="147">
        <f>PV(0.05,'PV factor'!AJ202,,-CY168)</f>
        <v>0</v>
      </c>
      <c r="GF168" s="147">
        <f>PV(0.05,'PV factor'!AK202,,-CZ168)</f>
        <v>0</v>
      </c>
      <c r="GG168" s="147">
        <f>PV(0.05,'PV factor'!AL202,,-DA168)</f>
        <v>0</v>
      </c>
      <c r="GH168" s="147">
        <f>PV(0.05,'PV factor'!AM202,,-DB168)</f>
        <v>0</v>
      </c>
      <c r="GI168" s="147">
        <f>PV(0.05,'PV factor'!AN202,,-DC168)</f>
        <v>0</v>
      </c>
      <c r="GJ168" s="147">
        <f>PV(0.05,'PV factor'!AO202,,-DD168)</f>
        <v>0</v>
      </c>
      <c r="GK168" s="147">
        <f>PV(0.05,'PV factor'!AP202,,-DE168)</f>
        <v>0</v>
      </c>
      <c r="GL168" s="147">
        <f>PV(0.05,'PV factor'!C202,,-DI168)</f>
        <v>9070.2947845804993</v>
      </c>
      <c r="GM168" s="147">
        <f>PV(0.05,'PV factor'!D202,,-DJ168)</f>
        <v>8638.3759853147603</v>
      </c>
      <c r="GN168" s="147">
        <f>PV(0.05,'PV factor'!E202,,-DK168)</f>
        <v>8227.0247479188201</v>
      </c>
      <c r="GO168" s="147">
        <f>PV(0.05,'PV factor'!F202,,-DL168)</f>
        <v>7835.2616646845891</v>
      </c>
      <c r="GP168" s="147">
        <f>PV(0.05,'PV factor'!G202,,-DM168)</f>
        <v>7462.153966366277</v>
      </c>
      <c r="GQ168" s="147">
        <f>PV(0.05,'PV factor'!H202,,-DN168)</f>
        <v>7106.8133013012148</v>
      </c>
      <c r="GR168" s="147">
        <f>PV(0.05,'PV factor'!I202,,-DO168)</f>
        <v>6768.3936202868717</v>
      </c>
      <c r="GS168" s="147">
        <f>PV(0.05,'PV factor'!J202,,-DP168)</f>
        <v>6446.0891621779729</v>
      </c>
      <c r="GT168" s="147">
        <f>PV(0.05,'PV factor'!K202,,-DQ168)</f>
        <v>6139.1325354075934</v>
      </c>
      <c r="GU168" s="147">
        <f>PV(0.05,'PV factor'!L202,,-DR168)</f>
        <v>5846.7928908643744</v>
      </c>
      <c r="GV168" s="147">
        <f>PV(0.05,'PV factor'!M202,,-DS168)</f>
        <v>5568.3741817755954</v>
      </c>
      <c r="GW168" s="147">
        <f>PV(0.05,'PV factor'!N202,,-DT168)</f>
        <v>5303.2135064529466</v>
      </c>
      <c r="GX168" s="147">
        <f>PV(0.05,'PV factor'!O202,,-DU168)</f>
        <v>5050.6795299551886</v>
      </c>
      <c r="GY168" s="147">
        <f>PV(0.05,'PV factor'!P202,,-DV168)</f>
        <v>4810.1709809097019</v>
      </c>
      <c r="GZ168" s="147">
        <f>PV(0.05,'PV factor'!Q202,,-DW168)</f>
        <v>4581.1152199140024</v>
      </c>
      <c r="HA168" s="147">
        <f>PV(0.05,'PV factor'!R202,,-DX168)</f>
        <v>4362.9668761085732</v>
      </c>
      <c r="HB168" s="147">
        <f>PV(0.05,'PV factor'!S202,,-DY168)</f>
        <v>4155.2065486748315</v>
      </c>
      <c r="HC168" s="147">
        <f>PV(0.05,'PV factor'!T202,,-DZ168)</f>
        <v>3957.3395701665063</v>
      </c>
      <c r="HD168" s="147">
        <f>PV(0.05,'PV factor'!U202,,-EA168)</f>
        <v>3768.8948287300059</v>
      </c>
      <c r="HE168" s="147">
        <f>PV(0.05,'PV factor'!V202,,-EB168)</f>
        <v>3589.4236464095297</v>
      </c>
      <c r="HF168" s="147">
        <f>PV(0.05,'PV factor'!W202,,-EC168)</f>
        <v>3418.498710866219</v>
      </c>
      <c r="HG168" s="147">
        <f>PV(0.05,'PV factor'!X202,,-ED168)</f>
        <v>3255.7130579678269</v>
      </c>
      <c r="HH168" s="147">
        <f>PV(0.05,'PV factor'!Y202,,-EE168)</f>
        <v>3100.679102826502</v>
      </c>
      <c r="HI168" s="147">
        <f>PV(0.05,'PV factor'!Z202,,-EF168)</f>
        <v>2953.0277169776209</v>
      </c>
      <c r="HJ168" s="147">
        <f>PV(0.05,'PV factor'!AA202,,-EG168)</f>
        <v>2812.4073495024963</v>
      </c>
      <c r="HK168" s="147">
        <f>PV(0.05,'PV factor'!AB202,,-EH168)</f>
        <v>2678.4831900023769</v>
      </c>
      <c r="HL168" s="147">
        <f>PV(0.05,'PV factor'!AC202,,-EI168)</f>
        <v>2550.9363714308356</v>
      </c>
      <c r="HM168" s="147">
        <f>PV(0.05,'PV factor'!AD202,,-EJ168)</f>
        <v>2429.4632108865098</v>
      </c>
      <c r="HN168" s="147">
        <f>PV(0.05,'PV factor'!AE202,,-EK168)</f>
        <v>2313.7744865585814</v>
      </c>
      <c r="HO168" s="147">
        <f>PV(0.05,'PV factor'!AF202,,-EL168)</f>
        <v>2203.5947491034099</v>
      </c>
      <c r="HP168" s="147">
        <f>PV(0.05,'PV factor'!AG202,,-EM168)</f>
        <v>2098.6616658127714</v>
      </c>
      <c r="HQ168" s="147">
        <f>PV(0.05,'PV factor'!AH202,,-EN168)</f>
        <v>1998.7253960121634</v>
      </c>
      <c r="HR168" s="147">
        <f>PV(0.05,'PV factor'!AI202,,-EO168)</f>
        <v>1903.5479962020604</v>
      </c>
      <c r="HS168" s="147">
        <f>PV(0.05,'PV factor'!AJ202,,-EP168)</f>
        <v>1812.9028535257717</v>
      </c>
      <c r="HT168" s="147">
        <f>PV(0.05,'PV factor'!AK202,,-EQ168)</f>
        <v>1726.5741462150208</v>
      </c>
      <c r="HU168" s="147">
        <f>PV(0.05,'PV factor'!AL202,,-ER168)</f>
        <v>1644.3563297285912</v>
      </c>
      <c r="HV168" s="147">
        <f>PV(0.05,'PV factor'!AM202,,-ES168)</f>
        <v>1566.0536473605632</v>
      </c>
      <c r="HW168" s="147">
        <f>PV(0.05,'PV factor'!AN202,,-ET168)</f>
        <v>1491.4796641529169</v>
      </c>
      <c r="HX168" s="147">
        <f>PV(0.05,'PV factor'!AO202,,-EU168)</f>
        <v>1420.4568230027783</v>
      </c>
      <c r="HY168" s="147">
        <f>PV(0.05,'PV factor'!AP202,,-EV168)</f>
        <v>1352.8160219074077</v>
      </c>
      <c r="HZ168" s="147">
        <f t="shared" si="263"/>
        <v>35374.149659863942</v>
      </c>
      <c r="IA168" s="147">
        <f t="shared" si="264"/>
        <v>73540.332658902975</v>
      </c>
      <c r="IB168" s="401">
        <f t="shared" si="265"/>
        <v>2.0789286347805267</v>
      </c>
    </row>
    <row r="169" spans="1:236" ht="90" customHeight="1" x14ac:dyDescent="0.2">
      <c r="A169" s="224" t="s">
        <v>638</v>
      </c>
      <c r="B169" s="225" t="s">
        <v>639</v>
      </c>
      <c r="C169" s="225" t="s">
        <v>677</v>
      </c>
      <c r="D169" s="226">
        <v>10</v>
      </c>
      <c r="E169" s="225" t="s">
        <v>678</v>
      </c>
      <c r="F169" s="227" t="s">
        <v>679</v>
      </c>
      <c r="G169" s="227" t="s">
        <v>680</v>
      </c>
      <c r="H169" s="73" t="s">
        <v>77</v>
      </c>
      <c r="I169" s="227" t="s">
        <v>664</v>
      </c>
      <c r="J169" s="227">
        <v>40</v>
      </c>
      <c r="K169" s="227" t="s">
        <v>79</v>
      </c>
      <c r="L169" s="191">
        <v>50347</v>
      </c>
      <c r="M169" s="73" t="s">
        <v>702</v>
      </c>
      <c r="N169" s="73" t="s">
        <v>81</v>
      </c>
      <c r="O169" s="73" t="s">
        <v>217</v>
      </c>
      <c r="P169" s="73" t="s">
        <v>218</v>
      </c>
      <c r="Q169" s="112" t="s">
        <v>87</v>
      </c>
      <c r="R169" s="73" t="s">
        <v>108</v>
      </c>
      <c r="S169" s="73" t="s">
        <v>99</v>
      </c>
      <c r="T169" s="73" t="s">
        <v>645</v>
      </c>
      <c r="U169" s="73" t="s">
        <v>100</v>
      </c>
      <c r="V169" s="228">
        <v>1</v>
      </c>
      <c r="W169" s="229">
        <v>535000</v>
      </c>
      <c r="X169" s="229">
        <v>20000</v>
      </c>
      <c r="Y169" s="229">
        <v>0</v>
      </c>
      <c r="Z169" s="229">
        <v>0</v>
      </c>
      <c r="AA169" s="229">
        <v>0</v>
      </c>
      <c r="AB169" s="229">
        <v>0</v>
      </c>
      <c r="AC169" s="229">
        <v>0</v>
      </c>
      <c r="AD169" s="229">
        <v>20000</v>
      </c>
      <c r="AE169" s="229">
        <v>515000</v>
      </c>
      <c r="AF169" s="229">
        <v>0</v>
      </c>
      <c r="AG169" s="229">
        <v>0</v>
      </c>
      <c r="AH169" s="229">
        <v>0</v>
      </c>
      <c r="AI169" s="73" t="s">
        <v>88</v>
      </c>
      <c r="AJ169" s="229">
        <v>0</v>
      </c>
      <c r="AK169" s="229">
        <v>0</v>
      </c>
      <c r="AL169" s="229">
        <v>0</v>
      </c>
      <c r="AM169" s="229">
        <v>0</v>
      </c>
      <c r="AN169" s="229">
        <v>0</v>
      </c>
      <c r="AO169" s="229">
        <v>0</v>
      </c>
      <c r="AP169" s="229">
        <v>0</v>
      </c>
      <c r="AQ169" s="229">
        <v>0</v>
      </c>
      <c r="AR169" s="229">
        <v>0</v>
      </c>
      <c r="AS169" s="229">
        <v>0</v>
      </c>
      <c r="AT169" s="229">
        <v>0</v>
      </c>
      <c r="AU169" s="227" t="s">
        <v>659</v>
      </c>
      <c r="AV169" s="230">
        <f t="shared" si="231"/>
        <v>0</v>
      </c>
      <c r="AW169" s="230">
        <f t="shared" si="232"/>
        <v>0</v>
      </c>
      <c r="AX169" s="230" t="str">
        <f t="shared" si="233"/>
        <v>B3</v>
      </c>
      <c r="AY169" s="141">
        <f t="shared" si="234"/>
        <v>9</v>
      </c>
      <c r="AZ169" s="70">
        <f t="shared" si="235"/>
        <v>1</v>
      </c>
      <c r="BA169" s="70">
        <f t="shared" si="236"/>
        <v>1</v>
      </c>
      <c r="BB169" s="70">
        <f t="shared" si="237"/>
        <v>1</v>
      </c>
      <c r="BC169" s="70">
        <f t="shared" si="238"/>
        <v>1</v>
      </c>
      <c r="BD169" s="70">
        <f t="shared" si="239"/>
        <v>1</v>
      </c>
      <c r="BE169" s="70">
        <f t="shared" si="240"/>
        <v>1</v>
      </c>
      <c r="BF169" s="70">
        <f t="shared" si="241"/>
        <v>1</v>
      </c>
      <c r="BG169" s="71">
        <f t="shared" si="242"/>
        <v>0</v>
      </c>
      <c r="BH169" s="71">
        <f t="shared" si="243"/>
        <v>1</v>
      </c>
      <c r="BI169" s="71">
        <f t="shared" si="244"/>
        <v>0</v>
      </c>
      <c r="BJ169" s="71">
        <f t="shared" si="245"/>
        <v>0</v>
      </c>
      <c r="BK169" s="71">
        <f t="shared" si="246"/>
        <v>1</v>
      </c>
      <c r="BL169" s="70">
        <f t="shared" si="247"/>
        <v>1</v>
      </c>
      <c r="BM169" s="70">
        <f t="shared" si="248"/>
        <v>1</v>
      </c>
      <c r="BN169" s="70">
        <f t="shared" si="249"/>
        <v>0</v>
      </c>
      <c r="BO169" s="70">
        <f t="shared" si="250"/>
        <v>1</v>
      </c>
      <c r="BP169" s="144">
        <f t="shared" si="251"/>
        <v>0</v>
      </c>
      <c r="BQ169" s="144">
        <f t="shared" si="252"/>
        <v>0</v>
      </c>
      <c r="BR169" s="144">
        <f t="shared" si="253"/>
        <v>0</v>
      </c>
      <c r="BS169" s="144">
        <f t="shared" si="254"/>
        <v>0</v>
      </c>
      <c r="BT169" s="144">
        <f t="shared" si="255"/>
        <v>0</v>
      </c>
      <c r="BU169" s="144">
        <f t="shared" si="256"/>
        <v>20000</v>
      </c>
      <c r="BV169" s="144">
        <f t="shared" si="257"/>
        <v>515000</v>
      </c>
      <c r="BW169" s="144">
        <f t="shared" si="258"/>
        <v>0</v>
      </c>
      <c r="BX169" s="144">
        <f t="shared" si="259"/>
        <v>0</v>
      </c>
      <c r="BY169" s="144">
        <f t="shared" si="260"/>
        <v>0</v>
      </c>
      <c r="BZ169" s="9">
        <v>0</v>
      </c>
      <c r="CA169" s="9">
        <v>0</v>
      </c>
      <c r="CB169" s="9">
        <v>0</v>
      </c>
      <c r="CC169" s="9">
        <v>0</v>
      </c>
      <c r="CD169" s="9">
        <v>0</v>
      </c>
      <c r="CE169" s="9">
        <v>0</v>
      </c>
      <c r="CF169" s="9">
        <v>0</v>
      </c>
      <c r="CG169" s="9">
        <v>0</v>
      </c>
      <c r="CH169" s="9">
        <v>0</v>
      </c>
      <c r="CI169" s="9">
        <v>0</v>
      </c>
      <c r="CJ169" s="9">
        <v>0</v>
      </c>
      <c r="CK169" s="9">
        <v>0</v>
      </c>
      <c r="CL169" s="9">
        <v>0</v>
      </c>
      <c r="CM169" s="9">
        <v>0</v>
      </c>
      <c r="CN169" s="9">
        <v>0</v>
      </c>
      <c r="CO169" s="9">
        <v>0</v>
      </c>
      <c r="CP169" s="9">
        <v>0</v>
      </c>
      <c r="CQ169" s="9">
        <v>0</v>
      </c>
      <c r="CR169" s="9">
        <v>0</v>
      </c>
      <c r="CS169" s="9">
        <v>0</v>
      </c>
      <c r="CT169" s="9">
        <v>0</v>
      </c>
      <c r="CU169" s="9">
        <v>0</v>
      </c>
      <c r="CV169" s="9">
        <v>0</v>
      </c>
      <c r="CW169" s="9">
        <v>0</v>
      </c>
      <c r="CX169" s="9">
        <v>0</v>
      </c>
      <c r="CY169" s="9">
        <v>0</v>
      </c>
      <c r="CZ169" s="9">
        <v>0</v>
      </c>
      <c r="DA169" s="9">
        <v>0</v>
      </c>
      <c r="DB169" s="9">
        <v>0</v>
      </c>
      <c r="DC169" s="9">
        <v>0</v>
      </c>
      <c r="DD169" s="9">
        <v>0</v>
      </c>
      <c r="DE169" s="9">
        <v>0</v>
      </c>
      <c r="DF169" s="9">
        <v>0</v>
      </c>
      <c r="DG169" s="144">
        <f t="shared" si="261"/>
        <v>50347</v>
      </c>
      <c r="DH169" s="144">
        <f t="shared" ref="DH169:EW169" si="302">DG169</f>
        <v>50347</v>
      </c>
      <c r="DI169" s="144">
        <f t="shared" si="302"/>
        <v>50347</v>
      </c>
      <c r="DJ169" s="144">
        <f t="shared" si="302"/>
        <v>50347</v>
      </c>
      <c r="DK169" s="144">
        <f t="shared" si="302"/>
        <v>50347</v>
      </c>
      <c r="DL169" s="144">
        <f t="shared" si="302"/>
        <v>50347</v>
      </c>
      <c r="DM169" s="144">
        <f t="shared" si="302"/>
        <v>50347</v>
      </c>
      <c r="DN169" s="144">
        <f t="shared" si="302"/>
        <v>50347</v>
      </c>
      <c r="DO169" s="144">
        <f t="shared" si="302"/>
        <v>50347</v>
      </c>
      <c r="DP169" s="144">
        <f t="shared" si="302"/>
        <v>50347</v>
      </c>
      <c r="DQ169" s="144">
        <f t="shared" si="302"/>
        <v>50347</v>
      </c>
      <c r="DR169" s="144">
        <f t="shared" si="302"/>
        <v>50347</v>
      </c>
      <c r="DS169" s="144">
        <f t="shared" si="302"/>
        <v>50347</v>
      </c>
      <c r="DT169" s="144">
        <f t="shared" si="302"/>
        <v>50347</v>
      </c>
      <c r="DU169" s="144">
        <f t="shared" si="302"/>
        <v>50347</v>
      </c>
      <c r="DV169" s="144">
        <f t="shared" si="302"/>
        <v>50347</v>
      </c>
      <c r="DW169" s="144">
        <f t="shared" si="302"/>
        <v>50347</v>
      </c>
      <c r="DX169" s="144">
        <f t="shared" si="302"/>
        <v>50347</v>
      </c>
      <c r="DY169" s="144">
        <f t="shared" si="302"/>
        <v>50347</v>
      </c>
      <c r="DZ169" s="144">
        <f t="shared" si="302"/>
        <v>50347</v>
      </c>
      <c r="EA169" s="144">
        <f t="shared" si="302"/>
        <v>50347</v>
      </c>
      <c r="EB169" s="144">
        <f t="shared" si="302"/>
        <v>50347</v>
      </c>
      <c r="EC169" s="144">
        <f t="shared" si="302"/>
        <v>50347</v>
      </c>
      <c r="ED169" s="144">
        <f t="shared" si="302"/>
        <v>50347</v>
      </c>
      <c r="EE169" s="144">
        <f t="shared" si="302"/>
        <v>50347</v>
      </c>
      <c r="EF169" s="144">
        <f t="shared" si="302"/>
        <v>50347</v>
      </c>
      <c r="EG169" s="144">
        <f t="shared" si="302"/>
        <v>50347</v>
      </c>
      <c r="EH169" s="144">
        <f t="shared" si="302"/>
        <v>50347</v>
      </c>
      <c r="EI169" s="144">
        <f t="shared" si="302"/>
        <v>50347</v>
      </c>
      <c r="EJ169" s="144">
        <f t="shared" si="302"/>
        <v>50347</v>
      </c>
      <c r="EK169" s="144">
        <f t="shared" si="302"/>
        <v>50347</v>
      </c>
      <c r="EL169" s="144">
        <f t="shared" si="302"/>
        <v>50347</v>
      </c>
      <c r="EM169" s="144">
        <f t="shared" si="302"/>
        <v>50347</v>
      </c>
      <c r="EN169" s="144">
        <f t="shared" si="302"/>
        <v>50347</v>
      </c>
      <c r="EO169" s="144">
        <f t="shared" si="302"/>
        <v>50347</v>
      </c>
      <c r="EP169" s="144">
        <f t="shared" si="302"/>
        <v>50347</v>
      </c>
      <c r="EQ169" s="144">
        <f t="shared" si="302"/>
        <v>50347</v>
      </c>
      <c r="ER169" s="144">
        <f t="shared" si="302"/>
        <v>50347</v>
      </c>
      <c r="ES169" s="144">
        <f t="shared" si="302"/>
        <v>50347</v>
      </c>
      <c r="ET169" s="144">
        <f t="shared" si="302"/>
        <v>50347</v>
      </c>
      <c r="EU169" s="144">
        <f t="shared" si="302"/>
        <v>50347</v>
      </c>
      <c r="EV169" s="144">
        <f t="shared" si="302"/>
        <v>50347</v>
      </c>
      <c r="EW169" s="144">
        <f t="shared" si="302"/>
        <v>50347</v>
      </c>
      <c r="EX169" s="147">
        <f>PV(0.05,'PV factor'!C9,,-BR169)</f>
        <v>0</v>
      </c>
      <c r="EY169" s="147">
        <f>PV(0.05,'PV factor'!D9,,-BS169)</f>
        <v>0</v>
      </c>
      <c r="EZ169" s="147">
        <f>PV(0.05,'PV factor'!E9,,-BT169)</f>
        <v>0</v>
      </c>
      <c r="FA169" s="147">
        <f>PV(0.05,'PV factor'!F9,,-BU169)</f>
        <v>15670.523329369178</v>
      </c>
      <c r="FB169" s="147">
        <f>PV(0.05,'PV factor'!G9,,-BV169)</f>
        <v>384300.92926786322</v>
      </c>
      <c r="FC169" s="147">
        <f>PV(0.05,'PV factor'!H9,,-BW169)</f>
        <v>0</v>
      </c>
      <c r="FD169" s="147">
        <f>PV(0.05,'PV factor'!I9,,-BX169)</f>
        <v>0</v>
      </c>
      <c r="FE169" s="147">
        <f>PV(0.05,'PV factor'!J9,,-BY169)</f>
        <v>0</v>
      </c>
      <c r="FF169" s="147">
        <f>PV(0.05,'PV factor'!K9,,-BZ169)</f>
        <v>0</v>
      </c>
      <c r="FG169" s="147">
        <f>PV(0.05,'PV factor'!L9,,-CA169)</f>
        <v>0</v>
      </c>
      <c r="FH169" s="147">
        <f>PV(0.05,'PV factor'!M9,,-CB169)</f>
        <v>0</v>
      </c>
      <c r="FI169" s="147">
        <f>PV(0.05,'PV factor'!N9,,-CC169)</f>
        <v>0</v>
      </c>
      <c r="FJ169" s="147">
        <f>PV(0.05,'PV factor'!O9,,-CD169)</f>
        <v>0</v>
      </c>
      <c r="FK169" s="147">
        <f>PV(0.05,'PV factor'!P9,,-CE169)</f>
        <v>0</v>
      </c>
      <c r="FL169" s="147">
        <f>PV(0.05,'PV factor'!Q9,,-CF169)</f>
        <v>0</v>
      </c>
      <c r="FM169" s="147">
        <f>PV(0.05,'PV factor'!R9,,-CG169)</f>
        <v>0</v>
      </c>
      <c r="FN169" s="147">
        <f>PV(0.05,'PV factor'!S9,,-CH169)</f>
        <v>0</v>
      </c>
      <c r="FO169" s="147">
        <f>PV(0.05,'PV factor'!T9,,-CI169)</f>
        <v>0</v>
      </c>
      <c r="FP169" s="147">
        <f>PV(0.05,'PV factor'!U9,,-CJ169)</f>
        <v>0</v>
      </c>
      <c r="FQ169" s="147">
        <f>PV(0.05,'PV factor'!V9,,-CK169)</f>
        <v>0</v>
      </c>
      <c r="FR169" s="147">
        <f>PV(0.05,'PV factor'!W9,,-CL169)</f>
        <v>0</v>
      </c>
      <c r="FS169" s="147">
        <f>PV(0.05,'PV factor'!X9,,-CM169)</f>
        <v>0</v>
      </c>
      <c r="FT169" s="147">
        <f>PV(0.05,'PV factor'!Y9,,-CN169)</f>
        <v>0</v>
      </c>
      <c r="FU169" s="147">
        <f>PV(0.05,'PV factor'!Z9,,-CO169)</f>
        <v>0</v>
      </c>
      <c r="FV169" s="147">
        <f>PV(0.05,'PV factor'!AA9,,-CP169)</f>
        <v>0</v>
      </c>
      <c r="FW169" s="147">
        <f>PV(0.05,'PV factor'!AB9,,-CQ169)</f>
        <v>0</v>
      </c>
      <c r="FX169" s="147">
        <f>PV(0.05,'PV factor'!AC9,,-CR169)</f>
        <v>0</v>
      </c>
      <c r="FY169" s="147">
        <f>PV(0.05,'PV factor'!AD9,,-CS169)</f>
        <v>0</v>
      </c>
      <c r="FZ169" s="147">
        <f>PV(0.05,'PV factor'!AE9,,-CT169)</f>
        <v>0</v>
      </c>
      <c r="GA169" s="147">
        <f>PV(0.05,'PV factor'!AF9,,-CU169)</f>
        <v>0</v>
      </c>
      <c r="GB169" s="147">
        <f>PV(0.05,'PV factor'!AG9,,-CV169)</f>
        <v>0</v>
      </c>
      <c r="GC169" s="147">
        <f>PV(0.05,'PV factor'!AH9,,-CW169)</f>
        <v>0</v>
      </c>
      <c r="GD169" s="147">
        <f>PV(0.05,'PV factor'!AI9,,-CX169)</f>
        <v>0</v>
      </c>
      <c r="GE169" s="147">
        <f>PV(0.05,'PV factor'!AJ9,,-CY169)</f>
        <v>0</v>
      </c>
      <c r="GF169" s="147">
        <f>PV(0.05,'PV factor'!AK9,,-CZ169)</f>
        <v>0</v>
      </c>
      <c r="GG169" s="147">
        <f>PV(0.05,'PV factor'!AL9,,-DA169)</f>
        <v>0</v>
      </c>
      <c r="GH169" s="147">
        <f>PV(0.05,'PV factor'!AM9,,-DB169)</f>
        <v>0</v>
      </c>
      <c r="GI169" s="147">
        <f>PV(0.05,'PV factor'!AN9,,-DC169)</f>
        <v>0</v>
      </c>
      <c r="GJ169" s="147">
        <f>PV(0.05,'PV factor'!AO9,,-DD169)</f>
        <v>0</v>
      </c>
      <c r="GK169" s="147">
        <f>PV(0.05,'PV factor'!AP9,,-DE169)</f>
        <v>0</v>
      </c>
      <c r="GL169" s="147">
        <f>PV(0.05,'PV factor'!C9,,-DI169)</f>
        <v>45666.213151927434</v>
      </c>
      <c r="GM169" s="147">
        <f>PV(0.05,'PV factor'!D9,,-DJ169)</f>
        <v>43491.631573264225</v>
      </c>
      <c r="GN169" s="147">
        <f>PV(0.05,'PV factor'!E9,,-DK169)</f>
        <v>41420.601498346885</v>
      </c>
      <c r="GO169" s="147">
        <f>PV(0.05,'PV factor'!F9,,-DL169)</f>
        <v>39448.1919031875</v>
      </c>
      <c r="GP169" s="147">
        <f>PV(0.05,'PV factor'!G9,,-DM169)</f>
        <v>37569.70657446429</v>
      </c>
      <c r="GQ169" s="147">
        <f>PV(0.05,'PV factor'!H9,,-DN169)</f>
        <v>35780.672928061227</v>
      </c>
      <c r="GR169" s="147">
        <f>PV(0.05,'PV factor'!I9,,-DO169)</f>
        <v>34076.831360058313</v>
      </c>
      <c r="GS169" s="147">
        <f>PV(0.05,'PV factor'!J9,,-DP169)</f>
        <v>32454.125104817438</v>
      </c>
      <c r="GT169" s="147">
        <f>PV(0.05,'PV factor'!K9,,-DQ169)</f>
        <v>30908.690576016608</v>
      </c>
      <c r="GU169" s="147">
        <f>PV(0.05,'PV factor'!L9,,-DR169)</f>
        <v>29436.848167634864</v>
      </c>
      <c r="GV169" s="147">
        <f>PV(0.05,'PV factor'!M9,,-DS169)</f>
        <v>28035.09349298559</v>
      </c>
      <c r="GW169" s="147">
        <f>PV(0.05,'PV factor'!N9,,-DT169)</f>
        <v>26700.089040938652</v>
      </c>
      <c r="GX169" s="147">
        <f>PV(0.05,'PV factor'!O9,,-DU169)</f>
        <v>25428.656229465389</v>
      </c>
      <c r="GY169" s="147">
        <f>PV(0.05,'PV factor'!P9,,-DV169)</f>
        <v>24217.767837586074</v>
      </c>
      <c r="GZ169" s="147">
        <f>PV(0.05,'PV factor'!Q9,,-DW169)</f>
        <v>23064.540797701025</v>
      </c>
      <c r="HA169" s="147">
        <f>PV(0.05,'PV factor'!R9,,-DX169)</f>
        <v>21966.229331143833</v>
      </c>
      <c r="HB169" s="147">
        <f>PV(0.05,'PV factor'!S9,,-DY169)</f>
        <v>20920.218410613175</v>
      </c>
      <c r="HC169" s="147">
        <f>PV(0.05,'PV factor'!T9,,-DZ169)</f>
        <v>19924.017533917307</v>
      </c>
      <c r="HD169" s="147">
        <f>PV(0.05,'PV factor'!U9,,-EA169)</f>
        <v>18975.254794206961</v>
      </c>
      <c r="HE169" s="147">
        <f>PV(0.05,'PV factor'!V9,,-EB169)</f>
        <v>18071.671232578057</v>
      </c>
      <c r="HF169" s="147">
        <f>PV(0.05,'PV factor'!W9,,-EC169)</f>
        <v>17211.115459598153</v>
      </c>
      <c r="HG169" s="147">
        <f>PV(0.05,'PV factor'!X9,,-ED169)</f>
        <v>16391.538532950617</v>
      </c>
      <c r="HH169" s="147">
        <f>PV(0.05,'PV factor'!Y9,,-EE169)</f>
        <v>15610.98907900059</v>
      </c>
      <c r="HI169" s="147">
        <f>PV(0.05,'PV factor'!Z9,,-EF169)</f>
        <v>14867.608646667228</v>
      </c>
      <c r="HJ169" s="147">
        <f>PV(0.05,'PV factor'!AA9,,-EG169)</f>
        <v>14159.627282540217</v>
      </c>
      <c r="HK169" s="147">
        <f>PV(0.05,'PV factor'!AB9,,-EH169)</f>
        <v>13485.359316704968</v>
      </c>
      <c r="HL169" s="147">
        <f>PV(0.05,'PV factor'!AC9,,-EI169)</f>
        <v>12843.199349242828</v>
      </c>
      <c r="HM169" s="147">
        <f>PV(0.05,'PV factor'!AD9,,-EJ169)</f>
        <v>12231.61842785031</v>
      </c>
      <c r="HN169" s="147">
        <f>PV(0.05,'PV factor'!AE9,,-EK169)</f>
        <v>11649.160407476489</v>
      </c>
      <c r="HO169" s="147">
        <f>PV(0.05,'PV factor'!AF9,,-EL169)</f>
        <v>11094.438483310938</v>
      </c>
      <c r="HP169" s="147">
        <f>PV(0.05,'PV factor'!AG9,,-EM169)</f>
        <v>10566.131888867561</v>
      </c>
      <c r="HQ169" s="147">
        <f>PV(0.05,'PV factor'!AH9,,-EN169)</f>
        <v>10062.982751302439</v>
      </c>
      <c r="HR169" s="147">
        <f>PV(0.05,'PV factor'!AI9,,-EO169)</f>
        <v>9583.7930964785137</v>
      </c>
      <c r="HS169" s="147">
        <f>PV(0.05,'PV factor'!AJ9,,-EP169)</f>
        <v>9127.4219966462024</v>
      </c>
      <c r="HT169" s="147">
        <f>PV(0.05,'PV factor'!AK9,,-EQ169)</f>
        <v>8692.7828539487655</v>
      </c>
      <c r="HU169" s="147">
        <f>PV(0.05,'PV factor'!AL9,,-ER169)</f>
        <v>8278.8408132845379</v>
      </c>
      <c r="HV169" s="147">
        <f>PV(0.05,'PV factor'!AM9,,-ES169)</f>
        <v>7884.6102983662277</v>
      </c>
      <c r="HW169" s="147">
        <f>PV(0.05,'PV factor'!AN9,,-ET169)</f>
        <v>7509.1526651106915</v>
      </c>
      <c r="HX169" s="147">
        <f>PV(0.05,'PV factor'!AO9,,-EU169)</f>
        <v>7151.5739667720882</v>
      </c>
      <c r="HY169" s="147">
        <f>PV(0.05,'PV factor'!AP9,,-EV169)</f>
        <v>6811.0228254972262</v>
      </c>
      <c r="HZ169" s="147">
        <f t="shared" si="263"/>
        <v>399971.45259723242</v>
      </c>
      <c r="IA169" s="147">
        <f t="shared" si="264"/>
        <v>822770.01968053135</v>
      </c>
      <c r="IB169" s="401">
        <f t="shared" si="265"/>
        <v>2.0570718593485551</v>
      </c>
    </row>
    <row r="170" spans="1:236" ht="90" customHeight="1" x14ac:dyDescent="0.2">
      <c r="A170" s="161" t="s">
        <v>2265</v>
      </c>
      <c r="B170" s="150" t="s">
        <v>3213</v>
      </c>
      <c r="C170" s="150" t="s">
        <v>3225</v>
      </c>
      <c r="D170" s="79">
        <v>3</v>
      </c>
      <c r="E170" s="150" t="s">
        <v>3226</v>
      </c>
      <c r="F170" s="150" t="s">
        <v>3227</v>
      </c>
      <c r="G170" s="150" t="s">
        <v>3228</v>
      </c>
      <c r="H170" s="79" t="s">
        <v>77</v>
      </c>
      <c r="I170" s="150" t="s">
        <v>2584</v>
      </c>
      <c r="J170" s="151">
        <v>40</v>
      </c>
      <c r="K170" s="227" t="s">
        <v>94</v>
      </c>
      <c r="L170" s="111">
        <v>96100</v>
      </c>
      <c r="M170" s="214" t="s">
        <v>3402</v>
      </c>
      <c r="N170" s="79" t="s">
        <v>96</v>
      </c>
      <c r="O170" s="459" t="s">
        <v>97</v>
      </c>
      <c r="P170" s="459" t="s">
        <v>97</v>
      </c>
      <c r="Q170" s="79" t="s">
        <v>87</v>
      </c>
      <c r="R170" s="79" t="s">
        <v>108</v>
      </c>
      <c r="S170" s="79" t="s">
        <v>99</v>
      </c>
      <c r="T170" s="79" t="s">
        <v>2696</v>
      </c>
      <c r="U170" s="79" t="s">
        <v>100</v>
      </c>
      <c r="V170" s="81">
        <v>1</v>
      </c>
      <c r="W170" s="162">
        <v>890000</v>
      </c>
      <c r="X170" s="162">
        <v>40000</v>
      </c>
      <c r="Y170" s="162">
        <v>0</v>
      </c>
      <c r="Z170" s="127">
        <v>0</v>
      </c>
      <c r="AA170" s="162">
        <v>180000</v>
      </c>
      <c r="AB170" s="127">
        <v>410000</v>
      </c>
      <c r="AC170" s="149">
        <v>300000</v>
      </c>
      <c r="AD170" s="162">
        <v>0</v>
      </c>
      <c r="AE170" s="162">
        <v>0</v>
      </c>
      <c r="AF170" s="162">
        <v>0</v>
      </c>
      <c r="AG170" s="149">
        <v>0</v>
      </c>
      <c r="AH170" s="149">
        <v>0</v>
      </c>
      <c r="AI170" s="219"/>
      <c r="AJ170" s="162">
        <v>0</v>
      </c>
      <c r="AK170" s="162">
        <v>0</v>
      </c>
      <c r="AL170" s="162">
        <v>0</v>
      </c>
      <c r="AM170" s="162">
        <v>0</v>
      </c>
      <c r="AN170" s="162">
        <v>0</v>
      </c>
      <c r="AO170" s="162">
        <v>0</v>
      </c>
      <c r="AP170" s="162">
        <v>0</v>
      </c>
      <c r="AQ170" s="149">
        <v>0</v>
      </c>
      <c r="AR170" s="149">
        <v>0</v>
      </c>
      <c r="AS170" s="149">
        <v>0</v>
      </c>
      <c r="AT170" s="149">
        <v>0</v>
      </c>
      <c r="AU170" s="151"/>
      <c r="AV170" s="230">
        <f t="shared" si="231"/>
        <v>0</v>
      </c>
      <c r="AW170" s="230">
        <f t="shared" si="232"/>
        <v>0</v>
      </c>
      <c r="AX170" s="230" t="str">
        <f t="shared" si="233"/>
        <v>0</v>
      </c>
      <c r="AY170" s="141">
        <f t="shared" si="234"/>
        <v>9</v>
      </c>
      <c r="AZ170" s="70">
        <f t="shared" si="235"/>
        <v>1</v>
      </c>
      <c r="BA170" s="70">
        <f t="shared" si="236"/>
        <v>1</v>
      </c>
      <c r="BB170" s="70">
        <f t="shared" si="237"/>
        <v>1</v>
      </c>
      <c r="BC170" s="70">
        <f t="shared" si="238"/>
        <v>1</v>
      </c>
      <c r="BD170" s="70">
        <f t="shared" si="239"/>
        <v>1</v>
      </c>
      <c r="BE170" s="70">
        <f t="shared" si="240"/>
        <v>1</v>
      </c>
      <c r="BF170" s="70">
        <f t="shared" si="241"/>
        <v>1</v>
      </c>
      <c r="BG170" s="71">
        <f t="shared" si="242"/>
        <v>0</v>
      </c>
      <c r="BH170" s="71">
        <f t="shared" si="243"/>
        <v>1</v>
      </c>
      <c r="BI170" s="71">
        <f t="shared" si="244"/>
        <v>1</v>
      </c>
      <c r="BJ170" s="71">
        <f t="shared" si="245"/>
        <v>0</v>
      </c>
      <c r="BK170" s="71">
        <f t="shared" si="246"/>
        <v>0</v>
      </c>
      <c r="BL170" s="70">
        <f t="shared" si="247"/>
        <v>1</v>
      </c>
      <c r="BM170" s="70">
        <f t="shared" si="248"/>
        <v>1</v>
      </c>
      <c r="BN170" s="70">
        <f t="shared" si="249"/>
        <v>0</v>
      </c>
      <c r="BO170" s="70">
        <f t="shared" si="250"/>
        <v>1</v>
      </c>
      <c r="BP170" s="144">
        <f t="shared" si="251"/>
        <v>0</v>
      </c>
      <c r="BQ170" s="144">
        <f t="shared" si="252"/>
        <v>0</v>
      </c>
      <c r="BR170" s="144">
        <f t="shared" si="253"/>
        <v>180000</v>
      </c>
      <c r="BS170" s="144">
        <f t="shared" si="254"/>
        <v>410000</v>
      </c>
      <c r="BT170" s="144">
        <f t="shared" si="255"/>
        <v>300000</v>
      </c>
      <c r="BU170" s="144">
        <f t="shared" si="256"/>
        <v>0</v>
      </c>
      <c r="BV170" s="144">
        <f t="shared" si="257"/>
        <v>0</v>
      </c>
      <c r="BW170" s="144">
        <f t="shared" si="258"/>
        <v>0</v>
      </c>
      <c r="BX170" s="144">
        <f t="shared" si="259"/>
        <v>0</v>
      </c>
      <c r="BY170" s="144">
        <f t="shared" si="260"/>
        <v>0</v>
      </c>
      <c r="BZ170" s="9">
        <v>0</v>
      </c>
      <c r="CA170" s="9">
        <v>0</v>
      </c>
      <c r="CB170" s="9">
        <v>0</v>
      </c>
      <c r="CC170" s="9">
        <v>0</v>
      </c>
      <c r="CD170" s="9">
        <v>0</v>
      </c>
      <c r="CE170" s="9">
        <v>0</v>
      </c>
      <c r="CF170" s="9">
        <v>0</v>
      </c>
      <c r="CG170" s="9">
        <v>0</v>
      </c>
      <c r="CH170" s="9">
        <v>0</v>
      </c>
      <c r="CI170" s="9">
        <v>0</v>
      </c>
      <c r="CJ170" s="9">
        <v>0</v>
      </c>
      <c r="CK170" s="9">
        <v>0</v>
      </c>
      <c r="CL170" s="9">
        <v>0</v>
      </c>
      <c r="CM170" s="9">
        <v>0</v>
      </c>
      <c r="CN170" s="9">
        <v>0</v>
      </c>
      <c r="CO170" s="9">
        <v>0</v>
      </c>
      <c r="CP170" s="9">
        <v>0</v>
      </c>
      <c r="CQ170" s="9">
        <v>0</v>
      </c>
      <c r="CR170" s="9">
        <v>0</v>
      </c>
      <c r="CS170" s="9">
        <v>0</v>
      </c>
      <c r="CT170" s="9">
        <v>0</v>
      </c>
      <c r="CU170" s="9">
        <v>0</v>
      </c>
      <c r="CV170" s="9">
        <v>0</v>
      </c>
      <c r="CW170" s="9">
        <v>0</v>
      </c>
      <c r="CX170" s="9">
        <v>0</v>
      </c>
      <c r="CY170" s="9">
        <v>0</v>
      </c>
      <c r="CZ170" s="9">
        <v>0</v>
      </c>
      <c r="DA170" s="9">
        <v>0</v>
      </c>
      <c r="DB170" s="9">
        <v>0</v>
      </c>
      <c r="DC170" s="9">
        <v>0</v>
      </c>
      <c r="DD170" s="9">
        <v>0</v>
      </c>
      <c r="DE170" s="9">
        <v>0</v>
      </c>
      <c r="DF170" s="9">
        <v>0</v>
      </c>
      <c r="DG170" s="144">
        <f t="shared" si="261"/>
        <v>96100</v>
      </c>
      <c r="DH170" s="144">
        <f t="shared" ref="DH170:EW170" si="303">DG170</f>
        <v>96100</v>
      </c>
      <c r="DI170" s="144">
        <f t="shared" si="303"/>
        <v>96100</v>
      </c>
      <c r="DJ170" s="144">
        <f t="shared" si="303"/>
        <v>96100</v>
      </c>
      <c r="DK170" s="144">
        <f t="shared" si="303"/>
        <v>96100</v>
      </c>
      <c r="DL170" s="144">
        <f t="shared" si="303"/>
        <v>96100</v>
      </c>
      <c r="DM170" s="144">
        <f t="shared" si="303"/>
        <v>96100</v>
      </c>
      <c r="DN170" s="144">
        <f t="shared" si="303"/>
        <v>96100</v>
      </c>
      <c r="DO170" s="144">
        <f t="shared" si="303"/>
        <v>96100</v>
      </c>
      <c r="DP170" s="144">
        <f t="shared" si="303"/>
        <v>96100</v>
      </c>
      <c r="DQ170" s="144">
        <f t="shared" si="303"/>
        <v>96100</v>
      </c>
      <c r="DR170" s="144">
        <f t="shared" si="303"/>
        <v>96100</v>
      </c>
      <c r="DS170" s="144">
        <f t="shared" si="303"/>
        <v>96100</v>
      </c>
      <c r="DT170" s="144">
        <f t="shared" si="303"/>
        <v>96100</v>
      </c>
      <c r="DU170" s="144">
        <f t="shared" si="303"/>
        <v>96100</v>
      </c>
      <c r="DV170" s="144">
        <f t="shared" si="303"/>
        <v>96100</v>
      </c>
      <c r="DW170" s="144">
        <f t="shared" si="303"/>
        <v>96100</v>
      </c>
      <c r="DX170" s="144">
        <f t="shared" si="303"/>
        <v>96100</v>
      </c>
      <c r="DY170" s="144">
        <f t="shared" si="303"/>
        <v>96100</v>
      </c>
      <c r="DZ170" s="144">
        <f t="shared" si="303"/>
        <v>96100</v>
      </c>
      <c r="EA170" s="144">
        <f t="shared" si="303"/>
        <v>96100</v>
      </c>
      <c r="EB170" s="144">
        <f t="shared" si="303"/>
        <v>96100</v>
      </c>
      <c r="EC170" s="144">
        <f t="shared" si="303"/>
        <v>96100</v>
      </c>
      <c r="ED170" s="144">
        <f t="shared" si="303"/>
        <v>96100</v>
      </c>
      <c r="EE170" s="144">
        <f t="shared" si="303"/>
        <v>96100</v>
      </c>
      <c r="EF170" s="144">
        <f t="shared" si="303"/>
        <v>96100</v>
      </c>
      <c r="EG170" s="144">
        <f t="shared" si="303"/>
        <v>96100</v>
      </c>
      <c r="EH170" s="144">
        <f t="shared" si="303"/>
        <v>96100</v>
      </c>
      <c r="EI170" s="144">
        <f t="shared" si="303"/>
        <v>96100</v>
      </c>
      <c r="EJ170" s="144">
        <f t="shared" si="303"/>
        <v>96100</v>
      </c>
      <c r="EK170" s="144">
        <f t="shared" si="303"/>
        <v>96100</v>
      </c>
      <c r="EL170" s="144">
        <f t="shared" si="303"/>
        <v>96100</v>
      </c>
      <c r="EM170" s="144">
        <f t="shared" si="303"/>
        <v>96100</v>
      </c>
      <c r="EN170" s="144">
        <f t="shared" si="303"/>
        <v>96100</v>
      </c>
      <c r="EO170" s="144">
        <f t="shared" si="303"/>
        <v>96100</v>
      </c>
      <c r="EP170" s="144">
        <f t="shared" si="303"/>
        <v>96100</v>
      </c>
      <c r="EQ170" s="144">
        <f t="shared" si="303"/>
        <v>96100</v>
      </c>
      <c r="ER170" s="144">
        <f t="shared" si="303"/>
        <v>96100</v>
      </c>
      <c r="ES170" s="144">
        <f t="shared" si="303"/>
        <v>96100</v>
      </c>
      <c r="ET170" s="144">
        <f t="shared" si="303"/>
        <v>96100</v>
      </c>
      <c r="EU170" s="144">
        <f t="shared" si="303"/>
        <v>96100</v>
      </c>
      <c r="EV170" s="144">
        <f t="shared" si="303"/>
        <v>96100</v>
      </c>
      <c r="EW170" s="144">
        <f t="shared" si="303"/>
        <v>96100</v>
      </c>
      <c r="EX170" s="147">
        <f>PV(0.05,'PV factor'!C328,,-BR170)</f>
        <v>163265.30612244896</v>
      </c>
      <c r="EY170" s="147">
        <f>PV(0.05,'PV factor'!D328,,-BS170)</f>
        <v>354173.41539790516</v>
      </c>
      <c r="EZ170" s="147">
        <f>PV(0.05,'PV factor'!E328,,-BT170)</f>
        <v>246810.74243756459</v>
      </c>
      <c r="FA170" s="147">
        <f>PV(0.05,'PV factor'!F328,,-BU170)</f>
        <v>0</v>
      </c>
      <c r="FB170" s="147">
        <f>PV(0.05,'PV factor'!G328,,-BV170)</f>
        <v>0</v>
      </c>
      <c r="FC170" s="147">
        <f>PV(0.05,'PV factor'!H328,,-BW170)</f>
        <v>0</v>
      </c>
      <c r="FD170" s="147">
        <f>PV(0.05,'PV factor'!I328,,-BX170)</f>
        <v>0</v>
      </c>
      <c r="FE170" s="147">
        <f>PV(0.05,'PV factor'!J328,,-BY170)</f>
        <v>0</v>
      </c>
      <c r="FF170" s="147">
        <f>PV(0.05,'PV factor'!K328,,-BZ170)</f>
        <v>0</v>
      </c>
      <c r="FG170" s="147">
        <f>PV(0.05,'PV factor'!L328,,-CA170)</f>
        <v>0</v>
      </c>
      <c r="FH170" s="147">
        <f>PV(0.05,'PV factor'!M328,,-CB170)</f>
        <v>0</v>
      </c>
      <c r="FI170" s="147">
        <f>PV(0.05,'PV factor'!N328,,-CC170)</f>
        <v>0</v>
      </c>
      <c r="FJ170" s="147">
        <f>PV(0.05,'PV factor'!O328,,-CD170)</f>
        <v>0</v>
      </c>
      <c r="FK170" s="147">
        <f>PV(0.05,'PV factor'!P328,,-CE170)</f>
        <v>0</v>
      </c>
      <c r="FL170" s="147">
        <f>PV(0.05,'PV factor'!Q328,,-CF170)</f>
        <v>0</v>
      </c>
      <c r="FM170" s="147">
        <f>PV(0.05,'PV factor'!R328,,-CG170)</f>
        <v>0</v>
      </c>
      <c r="FN170" s="147">
        <f>PV(0.05,'PV factor'!S328,,-CH170)</f>
        <v>0</v>
      </c>
      <c r="FO170" s="147">
        <f>PV(0.05,'PV factor'!T328,,-CI170)</f>
        <v>0</v>
      </c>
      <c r="FP170" s="147">
        <f>PV(0.05,'PV factor'!U328,,-CJ170)</f>
        <v>0</v>
      </c>
      <c r="FQ170" s="147">
        <f>PV(0.05,'PV factor'!V328,,-CK170)</f>
        <v>0</v>
      </c>
      <c r="FR170" s="147">
        <f>PV(0.05,'PV factor'!W328,,-CL170)</f>
        <v>0</v>
      </c>
      <c r="FS170" s="147">
        <f>PV(0.05,'PV factor'!X328,,-CM170)</f>
        <v>0</v>
      </c>
      <c r="FT170" s="147">
        <f>PV(0.05,'PV factor'!Y328,,-CN170)</f>
        <v>0</v>
      </c>
      <c r="FU170" s="147">
        <f>PV(0.05,'PV factor'!Z328,,-CO170)</f>
        <v>0</v>
      </c>
      <c r="FV170" s="147">
        <f>PV(0.05,'PV factor'!AA328,,-CP170)</f>
        <v>0</v>
      </c>
      <c r="FW170" s="147">
        <f>PV(0.05,'PV factor'!AB328,,-CQ170)</f>
        <v>0</v>
      </c>
      <c r="FX170" s="147">
        <f>PV(0.05,'PV factor'!AC328,,-CR170)</f>
        <v>0</v>
      </c>
      <c r="FY170" s="147">
        <f>PV(0.05,'PV factor'!AD328,,-CS170)</f>
        <v>0</v>
      </c>
      <c r="FZ170" s="147">
        <f>PV(0.05,'PV factor'!AE328,,-CT170)</f>
        <v>0</v>
      </c>
      <c r="GA170" s="147">
        <f>PV(0.05,'PV factor'!AF328,,-CU170)</f>
        <v>0</v>
      </c>
      <c r="GB170" s="147">
        <f>PV(0.05,'PV factor'!AG328,,-CV170)</f>
        <v>0</v>
      </c>
      <c r="GC170" s="147">
        <f>PV(0.05,'PV factor'!AH328,,-CW170)</f>
        <v>0</v>
      </c>
      <c r="GD170" s="147">
        <f>PV(0.05,'PV factor'!AI328,,-CX170)</f>
        <v>0</v>
      </c>
      <c r="GE170" s="147">
        <f>PV(0.05,'PV factor'!AJ328,,-CY170)</f>
        <v>0</v>
      </c>
      <c r="GF170" s="147">
        <f>PV(0.05,'PV factor'!AK328,,-CZ170)</f>
        <v>0</v>
      </c>
      <c r="GG170" s="147">
        <f>PV(0.05,'PV factor'!AL328,,-DA170)</f>
        <v>0</v>
      </c>
      <c r="GH170" s="147">
        <f>PV(0.05,'PV factor'!AM328,,-DB170)</f>
        <v>0</v>
      </c>
      <c r="GI170" s="147">
        <f>PV(0.05,'PV factor'!AN328,,-DC170)</f>
        <v>0</v>
      </c>
      <c r="GJ170" s="147">
        <f>PV(0.05,'PV factor'!AO328,,-DD170)</f>
        <v>0</v>
      </c>
      <c r="GK170" s="147">
        <f>PV(0.05,'PV factor'!AP328,,-DE170)</f>
        <v>0</v>
      </c>
      <c r="GL170" s="147">
        <f>PV(0.05,'PV factor'!C328,,-DI170)</f>
        <v>87165.532879818595</v>
      </c>
      <c r="GM170" s="147">
        <f>PV(0.05,'PV factor'!D328,,-DJ170)</f>
        <v>83014.793218874838</v>
      </c>
      <c r="GN170" s="147">
        <f>PV(0.05,'PV factor'!E328,,-DK170)</f>
        <v>79061.707827499864</v>
      </c>
      <c r="GO170" s="147">
        <f>PV(0.05,'PV factor'!F328,,-DL170)</f>
        <v>75296.8645976189</v>
      </c>
      <c r="GP170" s="147">
        <f>PV(0.05,'PV factor'!G328,,-DM170)</f>
        <v>71711.299616779914</v>
      </c>
      <c r="GQ170" s="147">
        <f>PV(0.05,'PV factor'!H328,,-DN170)</f>
        <v>68296.475825504676</v>
      </c>
      <c r="GR170" s="147">
        <f>PV(0.05,'PV factor'!I328,,-DO170)</f>
        <v>65044.262690956835</v>
      </c>
      <c r="GS170" s="147">
        <f>PV(0.05,'PV factor'!J328,,-DP170)</f>
        <v>61946.916848530316</v>
      </c>
      <c r="GT170" s="147">
        <f>PV(0.05,'PV factor'!K328,,-DQ170)</f>
        <v>58997.063665266971</v>
      </c>
      <c r="GU170" s="147">
        <f>PV(0.05,'PV factor'!L328,,-DR170)</f>
        <v>56187.679681206631</v>
      </c>
      <c r="GV170" s="147">
        <f>PV(0.05,'PV factor'!M328,,-DS170)</f>
        <v>53512.075886863466</v>
      </c>
      <c r="GW170" s="147">
        <f>PV(0.05,'PV factor'!N328,,-DT170)</f>
        <v>50963.881797012815</v>
      </c>
      <c r="GX170" s="147">
        <f>PV(0.05,'PV factor'!O328,,-DU170)</f>
        <v>48537.03028286936</v>
      </c>
      <c r="GY170" s="147">
        <f>PV(0.05,'PV factor'!P328,,-DV170)</f>
        <v>46225.743126542235</v>
      </c>
      <c r="GZ170" s="147">
        <f>PV(0.05,'PV factor'!Q328,,-DW170)</f>
        <v>44024.517263373564</v>
      </c>
      <c r="HA170" s="147">
        <f>PV(0.05,'PV factor'!R328,,-DX170)</f>
        <v>41928.111679403388</v>
      </c>
      <c r="HB170" s="147">
        <f>PV(0.05,'PV factor'!S328,,-DY170)</f>
        <v>39931.534932765127</v>
      </c>
      <c r="HC170" s="147">
        <f>PV(0.05,'PV factor'!T328,,-DZ170)</f>
        <v>38030.033269300126</v>
      </c>
      <c r="HD170" s="147">
        <f>PV(0.05,'PV factor'!U328,,-EA170)</f>
        <v>36219.079304095358</v>
      </c>
      <c r="HE170" s="147">
        <f>PV(0.05,'PV factor'!V328,,-EB170)</f>
        <v>34494.361241995583</v>
      </c>
      <c r="HF170" s="147">
        <f>PV(0.05,'PV factor'!W328,,-EC170)</f>
        <v>32851.772611424363</v>
      </c>
      <c r="HG170" s="147">
        <f>PV(0.05,'PV factor'!X328,,-ED170)</f>
        <v>31287.402487070816</v>
      </c>
      <c r="HH170" s="147">
        <f>PV(0.05,'PV factor'!Y328,,-EE170)</f>
        <v>29797.526178162687</v>
      </c>
      <c r="HI170" s="147">
        <f>PV(0.05,'PV factor'!Z328,,-EF170)</f>
        <v>28378.596360154937</v>
      </c>
      <c r="HJ170" s="147">
        <f>PV(0.05,'PV factor'!AA328,,-EG170)</f>
        <v>27027.234628718987</v>
      </c>
      <c r="HK170" s="147">
        <f>PV(0.05,'PV factor'!AB328,,-EH170)</f>
        <v>25740.223455922842</v>
      </c>
      <c r="HL170" s="147">
        <f>PV(0.05,'PV factor'!AC328,,-EI170)</f>
        <v>24514.498529450331</v>
      </c>
      <c r="HM170" s="147">
        <f>PV(0.05,'PV factor'!AD328,,-EJ170)</f>
        <v>23347.141456619356</v>
      </c>
      <c r="HN170" s="147">
        <f>PV(0.05,'PV factor'!AE328,,-EK170)</f>
        <v>22235.372815827966</v>
      </c>
      <c r="HO170" s="147">
        <f>PV(0.05,'PV factor'!AF328,,-EL170)</f>
        <v>21176.545538883769</v>
      </c>
      <c r="HP170" s="147">
        <f>PV(0.05,'PV factor'!AG328,,-EM170)</f>
        <v>20168.138608460737</v>
      </c>
      <c r="HQ170" s="147">
        <f>PV(0.05,'PV factor'!AH328,,-EN170)</f>
        <v>19207.75105567689</v>
      </c>
      <c r="HR170" s="147">
        <f>PV(0.05,'PV factor'!AI328,,-EO170)</f>
        <v>18293.096243501801</v>
      </c>
      <c r="HS170" s="147">
        <f>PV(0.05,'PV factor'!AJ328,,-EP170)</f>
        <v>17421.996422382665</v>
      </c>
      <c r="HT170" s="147">
        <f>PV(0.05,'PV factor'!AK328,,-EQ170)</f>
        <v>16592.37754512635</v>
      </c>
      <c r="HU170" s="147">
        <f>PV(0.05,'PV factor'!AL328,,-ER170)</f>
        <v>15802.264328691761</v>
      </c>
      <c r="HV170" s="147">
        <f>PV(0.05,'PV factor'!AM328,,-ES170)</f>
        <v>15049.775551135011</v>
      </c>
      <c r="HW170" s="147">
        <f>PV(0.05,'PV factor'!AN328,,-ET170)</f>
        <v>14333.119572509533</v>
      </c>
      <c r="HX170" s="147">
        <f>PV(0.05,'PV factor'!AO328,,-EU170)</f>
        <v>13650.5900690567</v>
      </c>
      <c r="HY170" s="147">
        <f>PV(0.05,'PV factor'!AP328,,-EV170)</f>
        <v>13000.561970530189</v>
      </c>
      <c r="HZ170" s="147">
        <f t="shared" si="263"/>
        <v>764249.46395791881</v>
      </c>
      <c r="IA170" s="147">
        <f t="shared" si="264"/>
        <v>1570464.9510655864</v>
      </c>
      <c r="IB170" s="401">
        <f t="shared" si="265"/>
        <v>2.0549114198031804</v>
      </c>
    </row>
    <row r="171" spans="1:236" ht="90" customHeight="1" x14ac:dyDescent="0.2">
      <c r="A171" s="161" t="s">
        <v>2265</v>
      </c>
      <c r="B171" s="150" t="s">
        <v>3213</v>
      </c>
      <c r="C171" s="150" t="s">
        <v>2143</v>
      </c>
      <c r="D171" s="148">
        <v>10</v>
      </c>
      <c r="E171" s="150" t="s">
        <v>3261</v>
      </c>
      <c r="F171" s="151" t="s">
        <v>3262</v>
      </c>
      <c r="G171" s="151" t="s">
        <v>3263</v>
      </c>
      <c r="H171" s="79" t="s">
        <v>77</v>
      </c>
      <c r="I171" s="221" t="s">
        <v>2584</v>
      </c>
      <c r="J171" s="151">
        <v>10</v>
      </c>
      <c r="K171" s="113" t="s">
        <v>197</v>
      </c>
      <c r="L171" s="111">
        <v>30880.943333333333</v>
      </c>
      <c r="M171" s="113" t="s">
        <v>3546</v>
      </c>
      <c r="N171" s="79" t="s">
        <v>81</v>
      </c>
      <c r="O171" s="73" t="s">
        <v>106</v>
      </c>
      <c r="P171" s="79" t="s">
        <v>199</v>
      </c>
      <c r="Q171" s="112" t="s">
        <v>100</v>
      </c>
      <c r="R171" s="79" t="s">
        <v>108</v>
      </c>
      <c r="S171" s="79" t="s">
        <v>99</v>
      </c>
      <c r="T171" s="79" t="s">
        <v>2696</v>
      </c>
      <c r="U171" s="79" t="s">
        <v>100</v>
      </c>
      <c r="V171" s="81">
        <v>1</v>
      </c>
      <c r="W171" s="149">
        <v>135000</v>
      </c>
      <c r="X171" s="149">
        <v>0</v>
      </c>
      <c r="Y171" s="149">
        <v>0</v>
      </c>
      <c r="Z171" s="149">
        <v>0</v>
      </c>
      <c r="AA171" s="149">
        <v>30000</v>
      </c>
      <c r="AB171" s="149">
        <v>15000</v>
      </c>
      <c r="AC171" s="149">
        <v>30000</v>
      </c>
      <c r="AD171" s="149">
        <v>30000</v>
      </c>
      <c r="AE171" s="149">
        <v>30000</v>
      </c>
      <c r="AF171" s="149">
        <v>0</v>
      </c>
      <c r="AG171" s="149">
        <v>0</v>
      </c>
      <c r="AH171" s="149">
        <v>0</v>
      </c>
      <c r="AI171" s="79" t="s">
        <v>88</v>
      </c>
      <c r="AJ171" s="149">
        <v>0</v>
      </c>
      <c r="AK171" s="149">
        <v>0</v>
      </c>
      <c r="AL171" s="149">
        <v>0</v>
      </c>
      <c r="AM171" s="149">
        <v>0</v>
      </c>
      <c r="AN171" s="149">
        <v>0</v>
      </c>
      <c r="AO171" s="149">
        <v>0</v>
      </c>
      <c r="AP171" s="149">
        <v>0</v>
      </c>
      <c r="AQ171" s="149">
        <v>0</v>
      </c>
      <c r="AR171" s="149">
        <v>0</v>
      </c>
      <c r="AS171" s="149">
        <v>0</v>
      </c>
      <c r="AT171" s="149">
        <v>0</v>
      </c>
      <c r="AU171" s="151"/>
      <c r="AV171" s="230">
        <f t="shared" si="231"/>
        <v>1</v>
      </c>
      <c r="AW171" s="230">
        <f t="shared" si="232"/>
        <v>0</v>
      </c>
      <c r="AX171" s="230" t="str">
        <f t="shared" si="233"/>
        <v>C90</v>
      </c>
      <c r="AY171" s="141">
        <f t="shared" si="234"/>
        <v>9</v>
      </c>
      <c r="AZ171" s="70">
        <f t="shared" si="235"/>
        <v>1</v>
      </c>
      <c r="BA171" s="70">
        <f t="shared" si="236"/>
        <v>1</v>
      </c>
      <c r="BB171" s="70">
        <f t="shared" si="237"/>
        <v>1</v>
      </c>
      <c r="BC171" s="70">
        <f t="shared" si="238"/>
        <v>1</v>
      </c>
      <c r="BD171" s="70">
        <f t="shared" si="239"/>
        <v>1</v>
      </c>
      <c r="BE171" s="70">
        <f t="shared" si="240"/>
        <v>1</v>
      </c>
      <c r="BF171" s="70">
        <f t="shared" si="241"/>
        <v>1</v>
      </c>
      <c r="BG171" s="71">
        <f t="shared" si="242"/>
        <v>0</v>
      </c>
      <c r="BH171" s="71">
        <f t="shared" si="243"/>
        <v>1</v>
      </c>
      <c r="BI171" s="71">
        <f t="shared" si="244"/>
        <v>0</v>
      </c>
      <c r="BJ171" s="71">
        <f t="shared" si="245"/>
        <v>0</v>
      </c>
      <c r="BK171" s="71">
        <f t="shared" si="246"/>
        <v>1</v>
      </c>
      <c r="BL171" s="70">
        <f t="shared" si="247"/>
        <v>1</v>
      </c>
      <c r="BM171" s="70">
        <f t="shared" si="248"/>
        <v>1</v>
      </c>
      <c r="BN171" s="70">
        <f t="shared" si="249"/>
        <v>0</v>
      </c>
      <c r="BO171" s="70">
        <f t="shared" si="250"/>
        <v>1</v>
      </c>
      <c r="BP171" s="144">
        <f t="shared" si="251"/>
        <v>0</v>
      </c>
      <c r="BQ171" s="144">
        <f t="shared" si="252"/>
        <v>0</v>
      </c>
      <c r="BR171" s="144">
        <f t="shared" si="253"/>
        <v>30000</v>
      </c>
      <c r="BS171" s="144">
        <f t="shared" si="254"/>
        <v>15000</v>
      </c>
      <c r="BT171" s="144">
        <f t="shared" si="255"/>
        <v>30000</v>
      </c>
      <c r="BU171" s="144">
        <f t="shared" si="256"/>
        <v>30000</v>
      </c>
      <c r="BV171" s="144">
        <f t="shared" si="257"/>
        <v>30000</v>
      </c>
      <c r="BW171" s="144">
        <f t="shared" si="258"/>
        <v>0</v>
      </c>
      <c r="BX171" s="144">
        <f t="shared" si="259"/>
        <v>0</v>
      </c>
      <c r="BY171" s="144">
        <f t="shared" si="260"/>
        <v>0</v>
      </c>
      <c r="BZ171" s="9">
        <v>0</v>
      </c>
      <c r="CA171" s="9">
        <v>0</v>
      </c>
      <c r="CB171" s="9">
        <v>0</v>
      </c>
      <c r="CC171" s="9">
        <v>0</v>
      </c>
      <c r="CD171" s="9">
        <v>0</v>
      </c>
      <c r="CE171" s="9">
        <v>0</v>
      </c>
      <c r="CF171" s="9">
        <v>0</v>
      </c>
      <c r="CG171" s="9">
        <v>0</v>
      </c>
      <c r="CH171" s="9">
        <v>0</v>
      </c>
      <c r="CI171" s="9">
        <v>0</v>
      </c>
      <c r="CJ171" s="9">
        <v>0</v>
      </c>
      <c r="CK171" s="9">
        <v>0</v>
      </c>
      <c r="CL171" s="9">
        <v>0</v>
      </c>
      <c r="CM171" s="9">
        <v>0</v>
      </c>
      <c r="CN171" s="9">
        <v>0</v>
      </c>
      <c r="CO171" s="9">
        <v>0</v>
      </c>
      <c r="CP171" s="9">
        <v>0</v>
      </c>
      <c r="CQ171" s="9">
        <v>0</v>
      </c>
      <c r="CR171" s="9">
        <v>0</v>
      </c>
      <c r="CS171" s="9">
        <v>0</v>
      </c>
      <c r="CT171" s="9">
        <v>0</v>
      </c>
      <c r="CU171" s="9">
        <v>0</v>
      </c>
      <c r="CV171" s="9">
        <v>0</v>
      </c>
      <c r="CW171" s="9">
        <v>0</v>
      </c>
      <c r="CX171" s="9">
        <v>0</v>
      </c>
      <c r="CY171" s="9">
        <v>0</v>
      </c>
      <c r="CZ171" s="9">
        <v>0</v>
      </c>
      <c r="DA171" s="9">
        <v>0</v>
      </c>
      <c r="DB171" s="9">
        <v>0</v>
      </c>
      <c r="DC171" s="9">
        <v>0</v>
      </c>
      <c r="DD171" s="9">
        <v>0</v>
      </c>
      <c r="DE171" s="9">
        <v>0</v>
      </c>
      <c r="DF171" s="9">
        <v>0</v>
      </c>
      <c r="DG171" s="144">
        <f t="shared" si="261"/>
        <v>30880.943333333333</v>
      </c>
      <c r="DH171" s="144">
        <f t="shared" ref="DH171:EW171" si="304">DG171</f>
        <v>30880.943333333333</v>
      </c>
      <c r="DI171" s="144">
        <f t="shared" si="304"/>
        <v>30880.943333333333</v>
      </c>
      <c r="DJ171" s="144">
        <f t="shared" si="304"/>
        <v>30880.943333333333</v>
      </c>
      <c r="DK171" s="144">
        <f t="shared" si="304"/>
        <v>30880.943333333333</v>
      </c>
      <c r="DL171" s="144">
        <f t="shared" si="304"/>
        <v>30880.943333333333</v>
      </c>
      <c r="DM171" s="144">
        <f t="shared" si="304"/>
        <v>30880.943333333333</v>
      </c>
      <c r="DN171" s="144">
        <f t="shared" si="304"/>
        <v>30880.943333333333</v>
      </c>
      <c r="DO171" s="144">
        <f t="shared" si="304"/>
        <v>30880.943333333333</v>
      </c>
      <c r="DP171" s="144">
        <f t="shared" si="304"/>
        <v>30880.943333333333</v>
      </c>
      <c r="DQ171" s="144">
        <f t="shared" si="304"/>
        <v>30880.943333333333</v>
      </c>
      <c r="DR171" s="144">
        <f t="shared" si="304"/>
        <v>30880.943333333333</v>
      </c>
      <c r="DS171" s="144">
        <f t="shared" si="304"/>
        <v>30880.943333333333</v>
      </c>
      <c r="DT171" s="144">
        <f t="shared" si="304"/>
        <v>30880.943333333333</v>
      </c>
      <c r="DU171" s="144">
        <f t="shared" si="304"/>
        <v>30880.943333333333</v>
      </c>
      <c r="DV171" s="144">
        <f t="shared" si="304"/>
        <v>30880.943333333333</v>
      </c>
      <c r="DW171" s="144">
        <f t="shared" si="304"/>
        <v>30880.943333333333</v>
      </c>
      <c r="DX171" s="144">
        <f t="shared" si="304"/>
        <v>30880.943333333333</v>
      </c>
      <c r="DY171" s="144">
        <f t="shared" si="304"/>
        <v>30880.943333333333</v>
      </c>
      <c r="DZ171" s="144">
        <f t="shared" si="304"/>
        <v>30880.943333333333</v>
      </c>
      <c r="EA171" s="144">
        <f t="shared" si="304"/>
        <v>30880.943333333333</v>
      </c>
      <c r="EB171" s="144">
        <f t="shared" si="304"/>
        <v>30880.943333333333</v>
      </c>
      <c r="EC171" s="144">
        <f t="shared" si="304"/>
        <v>30880.943333333333</v>
      </c>
      <c r="ED171" s="144">
        <f t="shared" si="304"/>
        <v>30880.943333333333</v>
      </c>
      <c r="EE171" s="144">
        <f t="shared" si="304"/>
        <v>30880.943333333333</v>
      </c>
      <c r="EF171" s="144">
        <f t="shared" si="304"/>
        <v>30880.943333333333</v>
      </c>
      <c r="EG171" s="144">
        <f t="shared" si="304"/>
        <v>30880.943333333333</v>
      </c>
      <c r="EH171" s="144">
        <f t="shared" si="304"/>
        <v>30880.943333333333</v>
      </c>
      <c r="EI171" s="144">
        <f t="shared" si="304"/>
        <v>30880.943333333333</v>
      </c>
      <c r="EJ171" s="144">
        <f t="shared" si="304"/>
        <v>30880.943333333333</v>
      </c>
      <c r="EK171" s="144">
        <f t="shared" si="304"/>
        <v>30880.943333333333</v>
      </c>
      <c r="EL171" s="144">
        <f t="shared" si="304"/>
        <v>30880.943333333333</v>
      </c>
      <c r="EM171" s="144">
        <f t="shared" si="304"/>
        <v>30880.943333333333</v>
      </c>
      <c r="EN171" s="144">
        <f t="shared" si="304"/>
        <v>30880.943333333333</v>
      </c>
      <c r="EO171" s="144">
        <f t="shared" si="304"/>
        <v>30880.943333333333</v>
      </c>
      <c r="EP171" s="144">
        <f t="shared" si="304"/>
        <v>30880.943333333333</v>
      </c>
      <c r="EQ171" s="144">
        <f t="shared" si="304"/>
        <v>30880.943333333333</v>
      </c>
      <c r="ER171" s="144">
        <f t="shared" si="304"/>
        <v>30880.943333333333</v>
      </c>
      <c r="ES171" s="144">
        <f t="shared" si="304"/>
        <v>30880.943333333333</v>
      </c>
      <c r="ET171" s="144">
        <f t="shared" si="304"/>
        <v>30880.943333333333</v>
      </c>
      <c r="EU171" s="144">
        <f t="shared" si="304"/>
        <v>30880.943333333333</v>
      </c>
      <c r="EV171" s="144">
        <f t="shared" si="304"/>
        <v>30880.943333333333</v>
      </c>
      <c r="EW171" s="144">
        <f t="shared" si="304"/>
        <v>30880.943333333333</v>
      </c>
      <c r="EX171" s="147">
        <f>PV(0.05,'PV factor'!C335,,-BR171)</f>
        <v>27210.884353741494</v>
      </c>
      <c r="EY171" s="147">
        <f>PV(0.05,'PV factor'!D335,,-BS171)</f>
        <v>12957.56397797214</v>
      </c>
      <c r="EZ171" s="147">
        <f>PV(0.05,'PV factor'!E335,,-BT171)</f>
        <v>24681.074243756459</v>
      </c>
      <c r="FA171" s="147">
        <f>PV(0.05,'PV factor'!F335,,-BU171)</f>
        <v>23505.784994053767</v>
      </c>
      <c r="FB171" s="147">
        <f>PV(0.05,'PV factor'!G335,,-BV171)</f>
        <v>22386.461899098831</v>
      </c>
      <c r="FC171" s="147">
        <f>PV(0.05,'PV factor'!H335,,-BW171)</f>
        <v>0</v>
      </c>
      <c r="FD171" s="147">
        <f>PV(0.05,'PV factor'!I335,,-BX171)</f>
        <v>0</v>
      </c>
      <c r="FE171" s="147">
        <f>PV(0.05,'PV factor'!J335,,-BY171)</f>
        <v>0</v>
      </c>
      <c r="FF171" s="147">
        <f>PV(0.05,'PV factor'!K335,,-BZ171)</f>
        <v>0</v>
      </c>
      <c r="FG171" s="147">
        <f>PV(0.05,'PV factor'!L335,,-CA171)</f>
        <v>0</v>
      </c>
      <c r="FH171" s="147">
        <f>PV(0.05,'PV factor'!M335,,-CB171)</f>
        <v>0</v>
      </c>
      <c r="FI171" s="147">
        <f>PV(0.05,'PV factor'!N335,,-CC171)</f>
        <v>0</v>
      </c>
      <c r="FJ171" s="147">
        <f>PV(0.05,'PV factor'!O335,,-CD171)</f>
        <v>0</v>
      </c>
      <c r="FK171" s="147">
        <f>PV(0.05,'PV factor'!P335,,-CE171)</f>
        <v>0</v>
      </c>
      <c r="FL171" s="147">
        <f>PV(0.05,'PV factor'!Q335,,-CF171)</f>
        <v>0</v>
      </c>
      <c r="FM171" s="147">
        <f>PV(0.05,'PV factor'!R335,,-CG171)</f>
        <v>0</v>
      </c>
      <c r="FN171" s="147">
        <f>PV(0.05,'PV factor'!S335,,-CH171)</f>
        <v>0</v>
      </c>
      <c r="FO171" s="147">
        <f>PV(0.05,'PV factor'!T335,,-CI171)</f>
        <v>0</v>
      </c>
      <c r="FP171" s="147">
        <f>PV(0.05,'PV factor'!U335,,-CJ171)</f>
        <v>0</v>
      </c>
      <c r="FQ171" s="147">
        <f>PV(0.05,'PV factor'!V335,,-CK171)</f>
        <v>0</v>
      </c>
      <c r="FR171" s="147">
        <f>PV(0.05,'PV factor'!W335,,-CL171)</f>
        <v>0</v>
      </c>
      <c r="FS171" s="147">
        <f>PV(0.05,'PV factor'!X335,,-CM171)</f>
        <v>0</v>
      </c>
      <c r="FT171" s="147">
        <f>PV(0.05,'PV factor'!Y335,,-CN171)</f>
        <v>0</v>
      </c>
      <c r="FU171" s="147">
        <f>PV(0.05,'PV factor'!Z335,,-CO171)</f>
        <v>0</v>
      </c>
      <c r="FV171" s="147">
        <f>PV(0.05,'PV factor'!AA335,,-CP171)</f>
        <v>0</v>
      </c>
      <c r="FW171" s="147">
        <f>PV(0.05,'PV factor'!AB335,,-CQ171)</f>
        <v>0</v>
      </c>
      <c r="FX171" s="147">
        <f>PV(0.05,'PV factor'!AC335,,-CR171)</f>
        <v>0</v>
      </c>
      <c r="FY171" s="147">
        <f>PV(0.05,'PV factor'!AD335,,-CS171)</f>
        <v>0</v>
      </c>
      <c r="FZ171" s="147">
        <f>PV(0.05,'PV factor'!AE335,,-CT171)</f>
        <v>0</v>
      </c>
      <c r="GA171" s="147">
        <f>PV(0.05,'PV factor'!AF335,,-CU171)</f>
        <v>0</v>
      </c>
      <c r="GB171" s="147">
        <f>PV(0.05,'PV factor'!AG335,,-CV171)</f>
        <v>0</v>
      </c>
      <c r="GC171" s="147">
        <f>PV(0.05,'PV factor'!AH335,,-CW171)</f>
        <v>0</v>
      </c>
      <c r="GD171" s="147">
        <f>PV(0.05,'PV factor'!AI335,,-CX171)</f>
        <v>0</v>
      </c>
      <c r="GE171" s="147">
        <f>PV(0.05,'PV factor'!AJ335,,-CY171)</f>
        <v>0</v>
      </c>
      <c r="GF171" s="147">
        <f>PV(0.05,'PV factor'!AK335,,-CZ171)</f>
        <v>0</v>
      </c>
      <c r="GG171" s="147">
        <f>PV(0.05,'PV factor'!AL335,,-DA171)</f>
        <v>0</v>
      </c>
      <c r="GH171" s="147">
        <f>PV(0.05,'PV factor'!AM335,,-DB171)</f>
        <v>0</v>
      </c>
      <c r="GI171" s="147">
        <f>PV(0.05,'PV factor'!AN335,,-DC171)</f>
        <v>0</v>
      </c>
      <c r="GJ171" s="147">
        <f>PV(0.05,'PV factor'!AO335,,-DD171)</f>
        <v>0</v>
      </c>
      <c r="GK171" s="147">
        <f>PV(0.05,'PV factor'!AP335,,-DE171)</f>
        <v>0</v>
      </c>
      <c r="GL171" s="147">
        <f>PV(0.05,'PV factor'!C335,,-DI171)</f>
        <v>28009.925925925923</v>
      </c>
      <c r="GM171" s="147">
        <f>PV(0.05,'PV factor'!D335,,-DJ171)</f>
        <v>26676.11992945326</v>
      </c>
      <c r="GN171" s="147">
        <f>PV(0.05,'PV factor'!E335,,-DK171)</f>
        <v>25405.828504241203</v>
      </c>
      <c r="GO171" s="147">
        <f>PV(0.05,'PV factor'!F335,,-DL171)</f>
        <v>24196.02714689638</v>
      </c>
      <c r="GP171" s="147">
        <f>PV(0.05,'PV factor'!G335,,-DM171)</f>
        <v>23043.835377996555</v>
      </c>
      <c r="GQ171" s="147">
        <f>PV(0.05,'PV factor'!H335,,-DN171)</f>
        <v>21946.50988380624</v>
      </c>
      <c r="GR171" s="147">
        <f>PV(0.05,'PV factor'!I335,,-DO171)</f>
        <v>20901.437984577373</v>
      </c>
      <c r="GS171" s="147">
        <f>PV(0.05,'PV factor'!J335,,-DP171)</f>
        <v>19906.131413883213</v>
      </c>
      <c r="GT171" s="147">
        <f>PV(0.05,'PV factor'!K335,,-DQ171)</f>
        <v>18958.220394174488</v>
      </c>
      <c r="GU171" s="147">
        <f>PV(0.05,'PV factor'!L335,,-DR171)</f>
        <v>18055.44799445189</v>
      </c>
      <c r="GV171" s="147">
        <f>PV(0.05,'PV factor'!M335,,-DS171)</f>
        <v>17195.664756620852</v>
      </c>
      <c r="GW171" s="147">
        <f>PV(0.05,'PV factor'!N335,,-DT171)</f>
        <v>16376.823577734142</v>
      </c>
      <c r="GX171" s="147">
        <f>PV(0.05,'PV factor'!O335,,-DU171)</f>
        <v>15596.974835937281</v>
      </c>
      <c r="GY171" s="147">
        <f>PV(0.05,'PV factor'!P335,,-DV171)</f>
        <v>14854.261748511692</v>
      </c>
      <c r="GZ171" s="147">
        <f>PV(0.05,'PV factor'!Q335,,-DW171)</f>
        <v>14146.915950963517</v>
      </c>
      <c r="HA171" s="147">
        <f>PV(0.05,'PV factor'!R335,,-DX171)</f>
        <v>13473.25328663192</v>
      </c>
      <c r="HB171" s="147">
        <f>PV(0.05,'PV factor'!S335,,-DY171)</f>
        <v>12831.669796792305</v>
      </c>
      <c r="HC171" s="147">
        <f>PV(0.05,'PV factor'!T335,,-DZ171)</f>
        <v>12220.637901706956</v>
      </c>
      <c r="HD171" s="147">
        <f>PV(0.05,'PV factor'!U335,,-EA171)</f>
        <v>11638.702763530435</v>
      </c>
      <c r="HE171" s="147">
        <f>PV(0.05,'PV factor'!V335,,-EB171)</f>
        <v>11084.478822409939</v>
      </c>
      <c r="HF171" s="147">
        <f>PV(0.05,'PV factor'!W335,,-EC171)</f>
        <v>10556.646497533275</v>
      </c>
      <c r="HG171" s="147">
        <f>PV(0.05,'PV factor'!X335,,-ED171)</f>
        <v>10053.949045269785</v>
      </c>
      <c r="HH171" s="147">
        <f>PV(0.05,'PV factor'!Y335,,-EE171)</f>
        <v>9575.1895669236055</v>
      </c>
      <c r="HI171" s="147">
        <f>PV(0.05,'PV factor'!Z335,,-EF171)</f>
        <v>9119.2281589748618</v>
      </c>
      <c r="HJ171" s="147">
        <f>PV(0.05,'PV factor'!AA335,,-EG171)</f>
        <v>8684.9791990236772</v>
      </c>
      <c r="HK171" s="147">
        <f>PV(0.05,'PV factor'!AB335,,-EH171)</f>
        <v>8271.4087609749295</v>
      </c>
      <c r="HL171" s="147">
        <f>PV(0.05,'PV factor'!AC335,,-EI171)</f>
        <v>7877.5321533094584</v>
      </c>
      <c r="HM171" s="147">
        <f>PV(0.05,'PV factor'!AD335,,-EJ171)</f>
        <v>7502.4115745804356</v>
      </c>
      <c r="HN171" s="147">
        <f>PV(0.05,'PV factor'!AE335,,-EK171)</f>
        <v>7145.153880552798</v>
      </c>
      <c r="HO171" s="147">
        <f>PV(0.05,'PV factor'!AF335,,-EL171)</f>
        <v>6804.9084576693285</v>
      </c>
      <c r="HP171" s="147">
        <f>PV(0.05,'PV factor'!AG335,,-EM171)</f>
        <v>6480.8651977803138</v>
      </c>
      <c r="HQ171" s="147">
        <f>PV(0.05,'PV factor'!AH335,,-EN171)</f>
        <v>6172.2525693145844</v>
      </c>
      <c r="HR171" s="147">
        <f>PV(0.05,'PV factor'!AI335,,-EO171)</f>
        <v>5878.3357802996043</v>
      </c>
      <c r="HS171" s="147">
        <f>PV(0.05,'PV factor'!AJ335,,-EP171)</f>
        <v>5598.4150288567653</v>
      </c>
      <c r="HT171" s="147">
        <f>PV(0.05,'PV factor'!AK335,,-EQ171)</f>
        <v>5331.8238370064437</v>
      </c>
      <c r="HU171" s="147">
        <f>PV(0.05,'PV factor'!AL335,,-ER171)</f>
        <v>5077.9274638156603</v>
      </c>
      <c r="HV171" s="147">
        <f>PV(0.05,'PV factor'!AM335,,-ES171)</f>
        <v>4836.1213941101532</v>
      </c>
      <c r="HW171" s="147">
        <f>PV(0.05,'PV factor'!AN335,,-ET171)</f>
        <v>4605.8298991525262</v>
      </c>
      <c r="HX171" s="147">
        <f>PV(0.05,'PV factor'!AO335,,-EU171)</f>
        <v>4386.5046658595493</v>
      </c>
      <c r="HY171" s="147">
        <f>PV(0.05,'PV factor'!AP335,,-EV171)</f>
        <v>4177.6234912948084</v>
      </c>
      <c r="HZ171" s="147">
        <f t="shared" si="263"/>
        <v>110741.76946862269</v>
      </c>
      <c r="IA171" s="147">
        <f t="shared" si="264"/>
        <v>227099.48455540653</v>
      </c>
      <c r="IB171" s="401">
        <f t="shared" si="265"/>
        <v>2.0507120813141095</v>
      </c>
    </row>
    <row r="172" spans="1:236" ht="90" customHeight="1" x14ac:dyDescent="0.2">
      <c r="A172" s="137" t="s">
        <v>1436</v>
      </c>
      <c r="B172" s="138" t="s">
        <v>1437</v>
      </c>
      <c r="C172" s="138" t="s">
        <v>1506</v>
      </c>
      <c r="D172" s="121">
        <v>8</v>
      </c>
      <c r="E172" s="138" t="s">
        <v>1507</v>
      </c>
      <c r="F172" s="118" t="s">
        <v>1508</v>
      </c>
      <c r="G172" s="118" t="s">
        <v>1509</v>
      </c>
      <c r="H172" s="142" t="s">
        <v>77</v>
      </c>
      <c r="I172" s="118"/>
      <c r="J172" s="118">
        <v>40</v>
      </c>
      <c r="K172" s="227" t="s">
        <v>79</v>
      </c>
      <c r="L172" s="142">
        <v>23800</v>
      </c>
      <c r="M172" s="142" t="s">
        <v>1460</v>
      </c>
      <c r="N172" s="142" t="s">
        <v>147</v>
      </c>
      <c r="O172" s="13" t="s">
        <v>217</v>
      </c>
      <c r="P172" s="142" t="s">
        <v>218</v>
      </c>
      <c r="Q172" s="112" t="s">
        <v>100</v>
      </c>
      <c r="R172" s="142" t="s">
        <v>108</v>
      </c>
      <c r="S172" s="142" t="s">
        <v>99</v>
      </c>
      <c r="T172" s="142" t="s">
        <v>866</v>
      </c>
      <c r="U172" s="142" t="s">
        <v>100</v>
      </c>
      <c r="V172" s="117">
        <v>1</v>
      </c>
      <c r="W172" s="136">
        <v>220000</v>
      </c>
      <c r="X172" s="136">
        <v>8000</v>
      </c>
      <c r="Y172" s="136">
        <v>0</v>
      </c>
      <c r="Z172" s="136">
        <v>0</v>
      </c>
      <c r="AA172" s="136">
        <v>8000</v>
      </c>
      <c r="AB172" s="136">
        <v>212000</v>
      </c>
      <c r="AC172" s="136">
        <v>0</v>
      </c>
      <c r="AD172" s="136">
        <v>0</v>
      </c>
      <c r="AE172" s="139">
        <v>0</v>
      </c>
      <c r="AF172" s="139">
        <v>0</v>
      </c>
      <c r="AG172" s="139">
        <v>0</v>
      </c>
      <c r="AH172" s="139">
        <v>0</v>
      </c>
      <c r="AI172" s="142" t="s">
        <v>88</v>
      </c>
      <c r="AJ172" s="134">
        <v>0</v>
      </c>
      <c r="AK172" s="136">
        <v>0</v>
      </c>
      <c r="AL172" s="136">
        <v>0</v>
      </c>
      <c r="AM172" s="136">
        <v>0</v>
      </c>
      <c r="AN172" s="136">
        <v>0</v>
      </c>
      <c r="AO172" s="136">
        <v>0</v>
      </c>
      <c r="AP172" s="136">
        <v>0</v>
      </c>
      <c r="AQ172" s="139">
        <v>0</v>
      </c>
      <c r="AR172" s="139">
        <v>0</v>
      </c>
      <c r="AS172" s="139">
        <v>0</v>
      </c>
      <c r="AT172" s="139">
        <v>0</v>
      </c>
      <c r="AU172" s="118"/>
      <c r="AV172" s="230">
        <f t="shared" si="231"/>
        <v>1</v>
      </c>
      <c r="AW172" s="230">
        <f t="shared" si="232"/>
        <v>0</v>
      </c>
      <c r="AX172" s="230" t="str">
        <f t="shared" si="233"/>
        <v>B3</v>
      </c>
      <c r="AY172" s="141">
        <f t="shared" si="234"/>
        <v>7</v>
      </c>
      <c r="AZ172" s="70">
        <f t="shared" si="235"/>
        <v>1</v>
      </c>
      <c r="BA172" s="70">
        <f t="shared" si="236"/>
        <v>1</v>
      </c>
      <c r="BB172" s="70">
        <f t="shared" si="237"/>
        <v>1</v>
      </c>
      <c r="BC172" s="70">
        <f t="shared" si="238"/>
        <v>1</v>
      </c>
      <c r="BD172" s="70">
        <f t="shared" si="239"/>
        <v>1</v>
      </c>
      <c r="BE172" s="70">
        <f t="shared" si="240"/>
        <v>1</v>
      </c>
      <c r="BF172" s="70">
        <f t="shared" si="241"/>
        <v>1</v>
      </c>
      <c r="BG172" s="71">
        <f t="shared" si="242"/>
        <v>0</v>
      </c>
      <c r="BH172" s="71">
        <f t="shared" si="243"/>
        <v>0</v>
      </c>
      <c r="BI172" s="71">
        <f t="shared" si="244"/>
        <v>0</v>
      </c>
      <c r="BJ172" s="71">
        <f t="shared" si="245"/>
        <v>0</v>
      </c>
      <c r="BK172" s="71">
        <f t="shared" si="246"/>
        <v>0</v>
      </c>
      <c r="BL172" s="70">
        <f t="shared" si="247"/>
        <v>0</v>
      </c>
      <c r="BM172" s="70">
        <f t="shared" si="248"/>
        <v>1</v>
      </c>
      <c r="BN172" s="70">
        <f t="shared" si="249"/>
        <v>0</v>
      </c>
      <c r="BO172" s="70">
        <f t="shared" si="250"/>
        <v>1</v>
      </c>
      <c r="BP172" s="144">
        <f t="shared" si="251"/>
        <v>0</v>
      </c>
      <c r="BQ172" s="144">
        <f t="shared" si="252"/>
        <v>0</v>
      </c>
      <c r="BR172" s="144">
        <f t="shared" si="253"/>
        <v>8000</v>
      </c>
      <c r="BS172" s="144">
        <f t="shared" si="254"/>
        <v>212000</v>
      </c>
      <c r="BT172" s="144">
        <f t="shared" si="255"/>
        <v>0</v>
      </c>
      <c r="BU172" s="144">
        <f t="shared" si="256"/>
        <v>0</v>
      </c>
      <c r="BV172" s="144">
        <f t="shared" si="257"/>
        <v>0</v>
      </c>
      <c r="BW172" s="144">
        <f t="shared" si="258"/>
        <v>0</v>
      </c>
      <c r="BX172" s="144">
        <f t="shared" si="259"/>
        <v>0</v>
      </c>
      <c r="BY172" s="144">
        <f t="shared" si="260"/>
        <v>0</v>
      </c>
      <c r="BZ172" s="9">
        <v>0</v>
      </c>
      <c r="CA172" s="9">
        <v>0</v>
      </c>
      <c r="CB172" s="9">
        <v>0</v>
      </c>
      <c r="CC172" s="9">
        <v>0</v>
      </c>
      <c r="CD172" s="9">
        <v>0</v>
      </c>
      <c r="CE172" s="9">
        <v>0</v>
      </c>
      <c r="CF172" s="9">
        <v>0</v>
      </c>
      <c r="CG172" s="9">
        <v>0</v>
      </c>
      <c r="CH172" s="9">
        <v>0</v>
      </c>
      <c r="CI172" s="9">
        <v>0</v>
      </c>
      <c r="CJ172" s="9">
        <v>0</v>
      </c>
      <c r="CK172" s="9">
        <v>0</v>
      </c>
      <c r="CL172" s="9">
        <v>0</v>
      </c>
      <c r="CM172" s="9">
        <v>0</v>
      </c>
      <c r="CN172" s="9">
        <v>0</v>
      </c>
      <c r="CO172" s="9">
        <v>0</v>
      </c>
      <c r="CP172" s="9">
        <v>0</v>
      </c>
      <c r="CQ172" s="9">
        <v>0</v>
      </c>
      <c r="CR172" s="9">
        <v>0</v>
      </c>
      <c r="CS172" s="9">
        <v>0</v>
      </c>
      <c r="CT172" s="9">
        <v>0</v>
      </c>
      <c r="CU172" s="9">
        <v>0</v>
      </c>
      <c r="CV172" s="9">
        <v>0</v>
      </c>
      <c r="CW172" s="9">
        <v>0</v>
      </c>
      <c r="CX172" s="9">
        <v>0</v>
      </c>
      <c r="CY172" s="9">
        <v>0</v>
      </c>
      <c r="CZ172" s="9">
        <v>0</v>
      </c>
      <c r="DA172" s="9">
        <v>0</v>
      </c>
      <c r="DB172" s="9">
        <v>0</v>
      </c>
      <c r="DC172" s="9">
        <v>0</v>
      </c>
      <c r="DD172" s="9">
        <v>0</v>
      </c>
      <c r="DE172" s="9">
        <v>0</v>
      </c>
      <c r="DF172" s="9">
        <v>0</v>
      </c>
      <c r="DG172" s="144">
        <f t="shared" si="261"/>
        <v>23800</v>
      </c>
      <c r="DH172" s="144">
        <f t="shared" ref="DH172:EW172" si="305">DG172</f>
        <v>23800</v>
      </c>
      <c r="DI172" s="144">
        <f t="shared" si="305"/>
        <v>23800</v>
      </c>
      <c r="DJ172" s="144">
        <f t="shared" si="305"/>
        <v>23800</v>
      </c>
      <c r="DK172" s="144">
        <f t="shared" si="305"/>
        <v>23800</v>
      </c>
      <c r="DL172" s="144">
        <f t="shared" si="305"/>
        <v>23800</v>
      </c>
      <c r="DM172" s="144">
        <f t="shared" si="305"/>
        <v>23800</v>
      </c>
      <c r="DN172" s="144">
        <f t="shared" si="305"/>
        <v>23800</v>
      </c>
      <c r="DO172" s="144">
        <f t="shared" si="305"/>
        <v>23800</v>
      </c>
      <c r="DP172" s="144">
        <f t="shared" si="305"/>
        <v>23800</v>
      </c>
      <c r="DQ172" s="144">
        <f t="shared" si="305"/>
        <v>23800</v>
      </c>
      <c r="DR172" s="144">
        <f t="shared" si="305"/>
        <v>23800</v>
      </c>
      <c r="DS172" s="144">
        <f t="shared" si="305"/>
        <v>23800</v>
      </c>
      <c r="DT172" s="144">
        <f t="shared" si="305"/>
        <v>23800</v>
      </c>
      <c r="DU172" s="144">
        <f t="shared" si="305"/>
        <v>23800</v>
      </c>
      <c r="DV172" s="144">
        <f t="shared" si="305"/>
        <v>23800</v>
      </c>
      <c r="DW172" s="144">
        <f t="shared" si="305"/>
        <v>23800</v>
      </c>
      <c r="DX172" s="144">
        <f t="shared" si="305"/>
        <v>23800</v>
      </c>
      <c r="DY172" s="144">
        <f t="shared" si="305"/>
        <v>23800</v>
      </c>
      <c r="DZ172" s="144">
        <f t="shared" si="305"/>
        <v>23800</v>
      </c>
      <c r="EA172" s="144">
        <f t="shared" si="305"/>
        <v>23800</v>
      </c>
      <c r="EB172" s="144">
        <f t="shared" si="305"/>
        <v>23800</v>
      </c>
      <c r="EC172" s="144">
        <f t="shared" si="305"/>
        <v>23800</v>
      </c>
      <c r="ED172" s="144">
        <f t="shared" si="305"/>
        <v>23800</v>
      </c>
      <c r="EE172" s="144">
        <f t="shared" si="305"/>
        <v>23800</v>
      </c>
      <c r="EF172" s="144">
        <f t="shared" si="305"/>
        <v>23800</v>
      </c>
      <c r="EG172" s="144">
        <f t="shared" si="305"/>
        <v>23800</v>
      </c>
      <c r="EH172" s="144">
        <f t="shared" si="305"/>
        <v>23800</v>
      </c>
      <c r="EI172" s="144">
        <f t="shared" si="305"/>
        <v>23800</v>
      </c>
      <c r="EJ172" s="144">
        <f t="shared" si="305"/>
        <v>23800</v>
      </c>
      <c r="EK172" s="144">
        <f t="shared" si="305"/>
        <v>23800</v>
      </c>
      <c r="EL172" s="144">
        <f t="shared" si="305"/>
        <v>23800</v>
      </c>
      <c r="EM172" s="144">
        <f t="shared" si="305"/>
        <v>23800</v>
      </c>
      <c r="EN172" s="144">
        <f t="shared" si="305"/>
        <v>23800</v>
      </c>
      <c r="EO172" s="144">
        <f t="shared" si="305"/>
        <v>23800</v>
      </c>
      <c r="EP172" s="144">
        <f t="shared" si="305"/>
        <v>23800</v>
      </c>
      <c r="EQ172" s="144">
        <f t="shared" si="305"/>
        <v>23800</v>
      </c>
      <c r="ER172" s="144">
        <f t="shared" si="305"/>
        <v>23800</v>
      </c>
      <c r="ES172" s="144">
        <f t="shared" si="305"/>
        <v>23800</v>
      </c>
      <c r="ET172" s="144">
        <f t="shared" si="305"/>
        <v>23800</v>
      </c>
      <c r="EU172" s="144">
        <f t="shared" si="305"/>
        <v>23800</v>
      </c>
      <c r="EV172" s="144">
        <f t="shared" si="305"/>
        <v>23800</v>
      </c>
      <c r="EW172" s="144">
        <f t="shared" si="305"/>
        <v>23800</v>
      </c>
      <c r="EX172" s="147">
        <f>PV(0.05,'PV factor'!C216,,-BR172)</f>
        <v>7256.235827664399</v>
      </c>
      <c r="EY172" s="147">
        <f>PV(0.05,'PV factor'!D216,,-BS172)</f>
        <v>183133.5708886729</v>
      </c>
      <c r="EZ172" s="147">
        <f>PV(0.05,'PV factor'!E216,,-BT172)</f>
        <v>0</v>
      </c>
      <c r="FA172" s="147">
        <f>PV(0.05,'PV factor'!F216,,-BU172)</f>
        <v>0</v>
      </c>
      <c r="FB172" s="147">
        <f>PV(0.05,'PV factor'!G216,,-BV172)</f>
        <v>0</v>
      </c>
      <c r="FC172" s="147">
        <f>PV(0.05,'PV factor'!H216,,-BW172)</f>
        <v>0</v>
      </c>
      <c r="FD172" s="147">
        <f>PV(0.05,'PV factor'!I216,,-BX172)</f>
        <v>0</v>
      </c>
      <c r="FE172" s="147">
        <f>PV(0.05,'PV factor'!J216,,-BY172)</f>
        <v>0</v>
      </c>
      <c r="FF172" s="147">
        <f>PV(0.05,'PV factor'!K216,,-BZ172)</f>
        <v>0</v>
      </c>
      <c r="FG172" s="147">
        <f>PV(0.05,'PV factor'!L216,,-CA172)</f>
        <v>0</v>
      </c>
      <c r="FH172" s="147">
        <f>PV(0.05,'PV factor'!M216,,-CB172)</f>
        <v>0</v>
      </c>
      <c r="FI172" s="147">
        <f>PV(0.05,'PV factor'!N216,,-CC172)</f>
        <v>0</v>
      </c>
      <c r="FJ172" s="147">
        <f>PV(0.05,'PV factor'!O216,,-CD172)</f>
        <v>0</v>
      </c>
      <c r="FK172" s="147">
        <f>PV(0.05,'PV factor'!P216,,-CE172)</f>
        <v>0</v>
      </c>
      <c r="FL172" s="147">
        <f>PV(0.05,'PV factor'!Q216,,-CF172)</f>
        <v>0</v>
      </c>
      <c r="FM172" s="147">
        <f>PV(0.05,'PV factor'!R216,,-CG172)</f>
        <v>0</v>
      </c>
      <c r="FN172" s="147">
        <f>PV(0.05,'PV factor'!S216,,-CH172)</f>
        <v>0</v>
      </c>
      <c r="FO172" s="147">
        <f>PV(0.05,'PV factor'!T216,,-CI172)</f>
        <v>0</v>
      </c>
      <c r="FP172" s="147">
        <f>PV(0.05,'PV factor'!U216,,-CJ172)</f>
        <v>0</v>
      </c>
      <c r="FQ172" s="147">
        <f>PV(0.05,'PV factor'!V216,,-CK172)</f>
        <v>0</v>
      </c>
      <c r="FR172" s="147">
        <f>PV(0.05,'PV factor'!W216,,-CL172)</f>
        <v>0</v>
      </c>
      <c r="FS172" s="147">
        <f>PV(0.05,'PV factor'!X216,,-CM172)</f>
        <v>0</v>
      </c>
      <c r="FT172" s="147">
        <f>PV(0.05,'PV factor'!Y216,,-CN172)</f>
        <v>0</v>
      </c>
      <c r="FU172" s="147">
        <f>PV(0.05,'PV factor'!Z216,,-CO172)</f>
        <v>0</v>
      </c>
      <c r="FV172" s="147">
        <f>PV(0.05,'PV factor'!AA216,,-CP172)</f>
        <v>0</v>
      </c>
      <c r="FW172" s="147">
        <f>PV(0.05,'PV factor'!AB216,,-CQ172)</f>
        <v>0</v>
      </c>
      <c r="FX172" s="147">
        <f>PV(0.05,'PV factor'!AC216,,-CR172)</f>
        <v>0</v>
      </c>
      <c r="FY172" s="147">
        <f>PV(0.05,'PV factor'!AD216,,-CS172)</f>
        <v>0</v>
      </c>
      <c r="FZ172" s="147">
        <f>PV(0.05,'PV factor'!AE216,,-CT172)</f>
        <v>0</v>
      </c>
      <c r="GA172" s="147">
        <f>PV(0.05,'PV factor'!AF216,,-CU172)</f>
        <v>0</v>
      </c>
      <c r="GB172" s="147">
        <f>PV(0.05,'PV factor'!AG216,,-CV172)</f>
        <v>0</v>
      </c>
      <c r="GC172" s="147">
        <f>PV(0.05,'PV factor'!AH216,,-CW172)</f>
        <v>0</v>
      </c>
      <c r="GD172" s="147">
        <f>PV(0.05,'PV factor'!AI216,,-CX172)</f>
        <v>0</v>
      </c>
      <c r="GE172" s="147">
        <f>PV(0.05,'PV factor'!AJ216,,-CY172)</f>
        <v>0</v>
      </c>
      <c r="GF172" s="147">
        <f>PV(0.05,'PV factor'!AK216,,-CZ172)</f>
        <v>0</v>
      </c>
      <c r="GG172" s="147">
        <f>PV(0.05,'PV factor'!AL216,,-DA172)</f>
        <v>0</v>
      </c>
      <c r="GH172" s="147">
        <f>PV(0.05,'PV factor'!AM216,,-DB172)</f>
        <v>0</v>
      </c>
      <c r="GI172" s="147">
        <f>PV(0.05,'PV factor'!AN216,,-DC172)</f>
        <v>0</v>
      </c>
      <c r="GJ172" s="147">
        <f>PV(0.05,'PV factor'!AO216,,-DD172)</f>
        <v>0</v>
      </c>
      <c r="GK172" s="147">
        <f>PV(0.05,'PV factor'!AP216,,-DE172)</f>
        <v>0</v>
      </c>
      <c r="GL172" s="147">
        <f>PV(0.05,'PV factor'!C216,,-DI172)</f>
        <v>21587.301587301587</v>
      </c>
      <c r="GM172" s="147">
        <f>PV(0.05,'PV factor'!D216,,-DJ172)</f>
        <v>20559.334845049128</v>
      </c>
      <c r="GN172" s="147">
        <f>PV(0.05,'PV factor'!E216,,-DK172)</f>
        <v>19580.31890004679</v>
      </c>
      <c r="GO172" s="147">
        <f>PV(0.05,'PV factor'!F216,,-DL172)</f>
        <v>18647.922761949321</v>
      </c>
      <c r="GP172" s="147">
        <f>PV(0.05,'PV factor'!G216,,-DM172)</f>
        <v>17759.926439951738</v>
      </c>
      <c r="GQ172" s="147">
        <f>PV(0.05,'PV factor'!H216,,-DN172)</f>
        <v>16914.215657096891</v>
      </c>
      <c r="GR172" s="147">
        <f>PV(0.05,'PV factor'!I216,,-DO172)</f>
        <v>16108.776816282754</v>
      </c>
      <c r="GS172" s="147">
        <f>PV(0.05,'PV factor'!J216,,-DP172)</f>
        <v>15341.692205983576</v>
      </c>
      <c r="GT172" s="147">
        <f>PV(0.05,'PV factor'!K216,,-DQ172)</f>
        <v>14611.135434270072</v>
      </c>
      <c r="GU172" s="147">
        <f>PV(0.05,'PV factor'!L216,,-DR172)</f>
        <v>13915.367080257211</v>
      </c>
      <c r="GV172" s="147">
        <f>PV(0.05,'PV factor'!M216,,-DS172)</f>
        <v>13252.730552625917</v>
      </c>
      <c r="GW172" s="147">
        <f>PV(0.05,'PV factor'!N216,,-DT172)</f>
        <v>12621.648145358013</v>
      </c>
      <c r="GX172" s="147">
        <f>PV(0.05,'PV factor'!O216,,-DU172)</f>
        <v>12020.617281293349</v>
      </c>
      <c r="GY172" s="147">
        <f>PV(0.05,'PV factor'!P216,,-DV172)</f>
        <v>11448.206934565091</v>
      </c>
      <c r="GZ172" s="147">
        <f>PV(0.05,'PV factor'!Q216,,-DW172)</f>
        <v>10903.054223395326</v>
      </c>
      <c r="HA172" s="147">
        <f>PV(0.05,'PV factor'!R216,,-DX172)</f>
        <v>10383.861165138404</v>
      </c>
      <c r="HB172" s="147">
        <f>PV(0.05,'PV factor'!S216,,-DY172)</f>
        <v>9889.3915858460987</v>
      </c>
      <c r="HC172" s="147">
        <f>PV(0.05,'PV factor'!T216,,-DZ172)</f>
        <v>9418.4681769962845</v>
      </c>
      <c r="HD172" s="147">
        <f>PV(0.05,'PV factor'!U216,,-EA172)</f>
        <v>8969.9696923774136</v>
      </c>
      <c r="HE172" s="147">
        <f>PV(0.05,'PV factor'!V216,,-EB172)</f>
        <v>8542.8282784546809</v>
      </c>
      <c r="HF172" s="147">
        <f>PV(0.05,'PV factor'!W216,,-EC172)</f>
        <v>8136.026931861601</v>
      </c>
      <c r="HG172" s="147">
        <f>PV(0.05,'PV factor'!X216,,-ED172)</f>
        <v>7748.5970779634281</v>
      </c>
      <c r="HH172" s="147">
        <f>PV(0.05,'PV factor'!Y216,,-EE172)</f>
        <v>7379.6162647270748</v>
      </c>
      <c r="HI172" s="147">
        <f>PV(0.05,'PV factor'!Z216,,-EF172)</f>
        <v>7028.2059664067383</v>
      </c>
      <c r="HJ172" s="147">
        <f>PV(0.05,'PV factor'!AA216,,-EG172)</f>
        <v>6693.5294918159407</v>
      </c>
      <c r="HK172" s="147">
        <f>PV(0.05,'PV factor'!AB216,,-EH172)</f>
        <v>6374.7899922056577</v>
      </c>
      <c r="HL172" s="147">
        <f>PV(0.05,'PV factor'!AC216,,-EI172)</f>
        <v>6071.2285640053888</v>
      </c>
      <c r="HM172" s="147">
        <f>PV(0.05,'PV factor'!AD216,,-EJ172)</f>
        <v>5782.1224419098926</v>
      </c>
      <c r="HN172" s="147">
        <f>PV(0.05,'PV factor'!AE216,,-EK172)</f>
        <v>5506.7832780094241</v>
      </c>
      <c r="HO172" s="147">
        <f>PV(0.05,'PV factor'!AF216,,-EL172)</f>
        <v>5244.5555028661156</v>
      </c>
      <c r="HP172" s="147">
        <f>PV(0.05,'PV factor'!AG216,,-EM172)</f>
        <v>4994.8147646343969</v>
      </c>
      <c r="HQ172" s="147">
        <f>PV(0.05,'PV factor'!AH216,,-EN172)</f>
        <v>4756.9664425089486</v>
      </c>
      <c r="HR172" s="147">
        <f>PV(0.05,'PV factor'!AI216,,-EO172)</f>
        <v>4530.444230960904</v>
      </c>
      <c r="HS172" s="147">
        <f>PV(0.05,'PV factor'!AJ216,,-EP172)</f>
        <v>4314.7087913913365</v>
      </c>
      <c r="HT172" s="147">
        <f>PV(0.05,'PV factor'!AK216,,-EQ172)</f>
        <v>4109.2464679917493</v>
      </c>
      <c r="HU172" s="147">
        <f>PV(0.05,'PV factor'!AL216,,-ER172)</f>
        <v>3913.5680647540466</v>
      </c>
      <c r="HV172" s="147">
        <f>PV(0.05,'PV factor'!AM216,,-ES172)</f>
        <v>3727.2076807181402</v>
      </c>
      <c r="HW172" s="147">
        <f>PV(0.05,'PV factor'!AN216,,-ET172)</f>
        <v>3549.7216006839426</v>
      </c>
      <c r="HX172" s="147">
        <f>PV(0.05,'PV factor'!AO216,,-EU172)</f>
        <v>3380.6872387466124</v>
      </c>
      <c r="HY172" s="147">
        <f>PV(0.05,'PV factor'!AP216,,-EV172)</f>
        <v>3219.7021321396305</v>
      </c>
      <c r="HZ172" s="147">
        <f t="shared" si="263"/>
        <v>190389.80671633731</v>
      </c>
      <c r="IA172" s="147">
        <f t="shared" si="264"/>
        <v>388939.2906905408</v>
      </c>
      <c r="IB172" s="401">
        <f t="shared" si="265"/>
        <v>2.0428577422215852</v>
      </c>
    </row>
    <row r="173" spans="1:236" ht="90" customHeight="1" x14ac:dyDescent="0.2">
      <c r="A173" s="161" t="s">
        <v>3062</v>
      </c>
      <c r="B173" s="150" t="s">
        <v>3063</v>
      </c>
      <c r="C173" s="150" t="s">
        <v>3416</v>
      </c>
      <c r="D173" s="165">
        <v>15</v>
      </c>
      <c r="E173" s="150" t="s">
        <v>3116</v>
      </c>
      <c r="F173" s="151" t="s">
        <v>3117</v>
      </c>
      <c r="G173" s="151" t="s">
        <v>3118</v>
      </c>
      <c r="H173" s="79" t="s">
        <v>77</v>
      </c>
      <c r="I173" s="151" t="s">
        <v>3119</v>
      </c>
      <c r="J173" s="151">
        <v>10</v>
      </c>
      <c r="K173" s="95" t="s">
        <v>206</v>
      </c>
      <c r="L173" s="79">
        <v>300</v>
      </c>
      <c r="M173" s="79" t="s">
        <v>3651</v>
      </c>
      <c r="N173" s="79" t="s">
        <v>147</v>
      </c>
      <c r="O173" s="73" t="s">
        <v>106</v>
      </c>
      <c r="P173" s="90" t="s">
        <v>728</v>
      </c>
      <c r="Q173" s="112" t="s">
        <v>100</v>
      </c>
      <c r="R173" s="79" t="s">
        <v>108</v>
      </c>
      <c r="S173" s="79" t="s">
        <v>99</v>
      </c>
      <c r="T173" s="79" t="s">
        <v>3070</v>
      </c>
      <c r="U173" s="79" t="s">
        <v>100</v>
      </c>
      <c r="V173" s="81">
        <v>1</v>
      </c>
      <c r="W173" s="162">
        <v>25000</v>
      </c>
      <c r="X173" s="162">
        <v>0</v>
      </c>
      <c r="Y173" s="162">
        <v>0</v>
      </c>
      <c r="Z173" s="162">
        <v>0</v>
      </c>
      <c r="AA173" s="162">
        <v>25000</v>
      </c>
      <c r="AB173" s="162">
        <v>0</v>
      </c>
      <c r="AC173" s="162">
        <v>0</v>
      </c>
      <c r="AD173" s="162">
        <v>0</v>
      </c>
      <c r="AE173" s="149">
        <v>0</v>
      </c>
      <c r="AF173" s="149">
        <v>0</v>
      </c>
      <c r="AG173" s="149">
        <v>0</v>
      </c>
      <c r="AH173" s="149">
        <v>0</v>
      </c>
      <c r="AI173" s="88" t="s">
        <v>88</v>
      </c>
      <c r="AJ173" s="162">
        <v>0</v>
      </c>
      <c r="AK173" s="162">
        <v>0</v>
      </c>
      <c r="AL173" s="162">
        <v>0</v>
      </c>
      <c r="AM173" s="162">
        <v>0</v>
      </c>
      <c r="AN173" s="162">
        <v>0</v>
      </c>
      <c r="AO173" s="162">
        <v>0</v>
      </c>
      <c r="AP173" s="162">
        <v>0</v>
      </c>
      <c r="AQ173" s="149">
        <v>0</v>
      </c>
      <c r="AR173" s="149">
        <v>0</v>
      </c>
      <c r="AS173" s="149">
        <v>0</v>
      </c>
      <c r="AT173" s="149">
        <v>0</v>
      </c>
      <c r="AU173" s="151"/>
      <c r="AV173" s="230">
        <f t="shared" si="231"/>
        <v>1</v>
      </c>
      <c r="AW173" s="230">
        <f t="shared" si="232"/>
        <v>0</v>
      </c>
      <c r="AX173" s="230" t="str">
        <f t="shared" si="233"/>
        <v>C1</v>
      </c>
      <c r="AY173" s="141">
        <f t="shared" si="234"/>
        <v>9</v>
      </c>
      <c r="AZ173" s="70">
        <f t="shared" si="235"/>
        <v>1</v>
      </c>
      <c r="BA173" s="70">
        <f t="shared" si="236"/>
        <v>1</v>
      </c>
      <c r="BB173" s="70">
        <f t="shared" si="237"/>
        <v>1</v>
      </c>
      <c r="BC173" s="70">
        <f t="shared" si="238"/>
        <v>1</v>
      </c>
      <c r="BD173" s="70">
        <f t="shared" si="239"/>
        <v>1</v>
      </c>
      <c r="BE173" s="70">
        <f t="shared" si="240"/>
        <v>1</v>
      </c>
      <c r="BF173" s="70">
        <f t="shared" si="241"/>
        <v>1</v>
      </c>
      <c r="BG173" s="71">
        <f t="shared" si="242"/>
        <v>0</v>
      </c>
      <c r="BH173" s="71">
        <f t="shared" si="243"/>
        <v>1</v>
      </c>
      <c r="BI173" s="71">
        <f t="shared" si="244"/>
        <v>0</v>
      </c>
      <c r="BJ173" s="71">
        <f t="shared" si="245"/>
        <v>1</v>
      </c>
      <c r="BK173" s="71">
        <f t="shared" si="246"/>
        <v>0</v>
      </c>
      <c r="BL173" s="70">
        <f t="shared" si="247"/>
        <v>1</v>
      </c>
      <c r="BM173" s="70">
        <f t="shared" si="248"/>
        <v>1</v>
      </c>
      <c r="BN173" s="70">
        <f t="shared" si="249"/>
        <v>0</v>
      </c>
      <c r="BO173" s="70">
        <f t="shared" si="250"/>
        <v>1</v>
      </c>
      <c r="BP173" s="144">
        <f t="shared" si="251"/>
        <v>0</v>
      </c>
      <c r="BQ173" s="144">
        <f t="shared" si="252"/>
        <v>0</v>
      </c>
      <c r="BR173" s="144">
        <f t="shared" si="253"/>
        <v>25000</v>
      </c>
      <c r="BS173" s="144">
        <f t="shared" si="254"/>
        <v>0</v>
      </c>
      <c r="BT173" s="144">
        <f t="shared" si="255"/>
        <v>0</v>
      </c>
      <c r="BU173" s="144">
        <f t="shared" si="256"/>
        <v>0</v>
      </c>
      <c r="BV173" s="144">
        <f t="shared" si="257"/>
        <v>0</v>
      </c>
      <c r="BW173" s="144">
        <f t="shared" si="258"/>
        <v>0</v>
      </c>
      <c r="BX173" s="144">
        <f t="shared" si="259"/>
        <v>0</v>
      </c>
      <c r="BY173" s="144">
        <f t="shared" si="260"/>
        <v>0</v>
      </c>
      <c r="BZ173" s="9">
        <v>0</v>
      </c>
      <c r="CA173" s="9">
        <v>0</v>
      </c>
      <c r="CB173" s="9">
        <v>0</v>
      </c>
      <c r="CC173" s="9">
        <v>0</v>
      </c>
      <c r="CD173" s="9">
        <v>0</v>
      </c>
      <c r="CE173" s="9">
        <v>0</v>
      </c>
      <c r="CF173" s="9">
        <v>0</v>
      </c>
      <c r="CG173" s="9">
        <v>0</v>
      </c>
      <c r="CH173" s="9">
        <v>0</v>
      </c>
      <c r="CI173" s="9">
        <v>0</v>
      </c>
      <c r="CJ173" s="9">
        <v>0</v>
      </c>
      <c r="CK173" s="9">
        <v>0</v>
      </c>
      <c r="CL173" s="9">
        <v>0</v>
      </c>
      <c r="CM173" s="9">
        <v>0</v>
      </c>
      <c r="CN173" s="9">
        <v>0</v>
      </c>
      <c r="CO173" s="9">
        <v>0</v>
      </c>
      <c r="CP173" s="9">
        <v>0</v>
      </c>
      <c r="CQ173" s="9">
        <v>0</v>
      </c>
      <c r="CR173" s="9">
        <v>0</v>
      </c>
      <c r="CS173" s="9">
        <v>0</v>
      </c>
      <c r="CT173" s="9">
        <v>0</v>
      </c>
      <c r="CU173" s="9">
        <v>0</v>
      </c>
      <c r="CV173" s="9">
        <v>0</v>
      </c>
      <c r="CW173" s="9">
        <v>0</v>
      </c>
      <c r="CX173" s="9">
        <v>0</v>
      </c>
      <c r="CY173" s="9">
        <v>0</v>
      </c>
      <c r="CZ173" s="9">
        <v>0</v>
      </c>
      <c r="DA173" s="9">
        <v>0</v>
      </c>
      <c r="DB173" s="9">
        <v>0</v>
      </c>
      <c r="DC173" s="9">
        <v>0</v>
      </c>
      <c r="DD173" s="9">
        <v>0</v>
      </c>
      <c r="DE173" s="9">
        <v>0</v>
      </c>
      <c r="DF173" s="9">
        <v>0</v>
      </c>
      <c r="DG173" s="144">
        <f t="shared" si="261"/>
        <v>300</v>
      </c>
      <c r="DH173" s="144">
        <f t="shared" ref="DH173:EW173" si="306">DG173</f>
        <v>300</v>
      </c>
      <c r="DI173" s="144">
        <f t="shared" si="306"/>
        <v>300</v>
      </c>
      <c r="DJ173" s="144">
        <f t="shared" si="306"/>
        <v>300</v>
      </c>
      <c r="DK173" s="144">
        <f t="shared" si="306"/>
        <v>300</v>
      </c>
      <c r="DL173" s="144">
        <f t="shared" si="306"/>
        <v>300</v>
      </c>
      <c r="DM173" s="144">
        <f t="shared" si="306"/>
        <v>300</v>
      </c>
      <c r="DN173" s="144">
        <f t="shared" si="306"/>
        <v>300</v>
      </c>
      <c r="DO173" s="144">
        <f t="shared" si="306"/>
        <v>300</v>
      </c>
      <c r="DP173" s="144">
        <f t="shared" si="306"/>
        <v>300</v>
      </c>
      <c r="DQ173" s="144">
        <f t="shared" si="306"/>
        <v>300</v>
      </c>
      <c r="DR173" s="144">
        <f t="shared" si="306"/>
        <v>300</v>
      </c>
      <c r="DS173" s="144">
        <f t="shared" si="306"/>
        <v>300</v>
      </c>
      <c r="DT173" s="144">
        <f t="shared" si="306"/>
        <v>300</v>
      </c>
      <c r="DU173" s="144">
        <f t="shared" si="306"/>
        <v>300</v>
      </c>
      <c r="DV173" s="144">
        <f t="shared" si="306"/>
        <v>300</v>
      </c>
      <c r="DW173" s="144">
        <f t="shared" si="306"/>
        <v>300</v>
      </c>
      <c r="DX173" s="144">
        <f t="shared" si="306"/>
        <v>300</v>
      </c>
      <c r="DY173" s="144">
        <f t="shared" si="306"/>
        <v>300</v>
      </c>
      <c r="DZ173" s="144">
        <f t="shared" si="306"/>
        <v>300</v>
      </c>
      <c r="EA173" s="144">
        <f t="shared" si="306"/>
        <v>300</v>
      </c>
      <c r="EB173" s="144">
        <f t="shared" si="306"/>
        <v>300</v>
      </c>
      <c r="EC173" s="144">
        <f t="shared" si="306"/>
        <v>300</v>
      </c>
      <c r="ED173" s="144">
        <f t="shared" si="306"/>
        <v>300</v>
      </c>
      <c r="EE173" s="144">
        <f t="shared" si="306"/>
        <v>300</v>
      </c>
      <c r="EF173" s="144">
        <f t="shared" si="306"/>
        <v>300</v>
      </c>
      <c r="EG173" s="144">
        <f t="shared" si="306"/>
        <v>300</v>
      </c>
      <c r="EH173" s="144">
        <f t="shared" si="306"/>
        <v>300</v>
      </c>
      <c r="EI173" s="144">
        <f t="shared" si="306"/>
        <v>300</v>
      </c>
      <c r="EJ173" s="144">
        <f t="shared" si="306"/>
        <v>300</v>
      </c>
      <c r="EK173" s="144">
        <f t="shared" si="306"/>
        <v>300</v>
      </c>
      <c r="EL173" s="144">
        <f t="shared" si="306"/>
        <v>300</v>
      </c>
      <c r="EM173" s="144">
        <f t="shared" si="306"/>
        <v>300</v>
      </c>
      <c r="EN173" s="144">
        <f t="shared" si="306"/>
        <v>300</v>
      </c>
      <c r="EO173" s="144">
        <f t="shared" si="306"/>
        <v>300</v>
      </c>
      <c r="EP173" s="144">
        <f t="shared" si="306"/>
        <v>300</v>
      </c>
      <c r="EQ173" s="144">
        <f t="shared" si="306"/>
        <v>300</v>
      </c>
      <c r="ER173" s="144">
        <f t="shared" si="306"/>
        <v>300</v>
      </c>
      <c r="ES173" s="144">
        <f t="shared" si="306"/>
        <v>300</v>
      </c>
      <c r="ET173" s="144">
        <f t="shared" si="306"/>
        <v>300</v>
      </c>
      <c r="EU173" s="144">
        <f t="shared" si="306"/>
        <v>300</v>
      </c>
      <c r="EV173" s="144">
        <f t="shared" si="306"/>
        <v>300</v>
      </c>
      <c r="EW173" s="144">
        <f t="shared" si="306"/>
        <v>300</v>
      </c>
      <c r="EX173" s="147">
        <f>PV(0.05,'PV factor'!C455,,-BR173)</f>
        <v>22675.736961451246</v>
      </c>
      <c r="EY173" s="147">
        <f>PV(0.05,'PV factor'!D455,,-BS173)</f>
        <v>0</v>
      </c>
      <c r="EZ173" s="147">
        <f>PV(0.05,'PV factor'!E455,,-BT173)</f>
        <v>0</v>
      </c>
      <c r="FA173" s="147">
        <f>PV(0.05,'PV factor'!F455,,-BU173)</f>
        <v>0</v>
      </c>
      <c r="FB173" s="147">
        <f>PV(0.05,'PV factor'!G455,,-BV173)</f>
        <v>0</v>
      </c>
      <c r="FC173" s="147">
        <f>PV(0.05,'PV factor'!H455,,-BW173)</f>
        <v>0</v>
      </c>
      <c r="FD173" s="147">
        <f>PV(0.05,'PV factor'!I455,,-BX173)</f>
        <v>0</v>
      </c>
      <c r="FE173" s="147">
        <f>PV(0.05,'PV factor'!J455,,-BY173)</f>
        <v>0</v>
      </c>
      <c r="FF173" s="147">
        <f>PV(0.05,'PV factor'!K455,,-BZ173)</f>
        <v>0</v>
      </c>
      <c r="FG173" s="147">
        <f>PV(0.05,'PV factor'!L455,,-CA173)</f>
        <v>0</v>
      </c>
      <c r="FH173" s="147">
        <f>PV(0.05,'PV factor'!M455,,-CB173)</f>
        <v>0</v>
      </c>
      <c r="FI173" s="147">
        <f>PV(0.05,'PV factor'!N455,,-CC173)</f>
        <v>0</v>
      </c>
      <c r="FJ173" s="147">
        <f>PV(0.05,'PV factor'!O455,,-CD173)</f>
        <v>0</v>
      </c>
      <c r="FK173" s="147">
        <f>PV(0.05,'PV factor'!P455,,-CE173)</f>
        <v>0</v>
      </c>
      <c r="FL173" s="147">
        <f>PV(0.05,'PV factor'!Q455,,-CF173)</f>
        <v>0</v>
      </c>
      <c r="FM173" s="147">
        <f>PV(0.05,'PV factor'!R455,,-CG173)</f>
        <v>0</v>
      </c>
      <c r="FN173" s="147">
        <f>PV(0.05,'PV factor'!S455,,-CH173)</f>
        <v>0</v>
      </c>
      <c r="FO173" s="147">
        <f>PV(0.05,'PV factor'!T455,,-CI173)</f>
        <v>0</v>
      </c>
      <c r="FP173" s="147">
        <f>PV(0.05,'PV factor'!U455,,-CJ173)</f>
        <v>0</v>
      </c>
      <c r="FQ173" s="147">
        <f>PV(0.05,'PV factor'!V455,,-CK173)</f>
        <v>0</v>
      </c>
      <c r="FR173" s="147">
        <f>PV(0.05,'PV factor'!W455,,-CL173)</f>
        <v>0</v>
      </c>
      <c r="FS173" s="147">
        <f>PV(0.05,'PV factor'!X455,,-CM173)</f>
        <v>0</v>
      </c>
      <c r="FT173" s="147">
        <f>PV(0.05,'PV factor'!Y455,,-CN173)</f>
        <v>0</v>
      </c>
      <c r="FU173" s="147">
        <f>PV(0.05,'PV factor'!Z455,,-CO173)</f>
        <v>0</v>
      </c>
      <c r="FV173" s="147">
        <f>PV(0.05,'PV factor'!AA455,,-CP173)</f>
        <v>0</v>
      </c>
      <c r="FW173" s="147">
        <f>PV(0.05,'PV factor'!AB455,,-CQ173)</f>
        <v>0</v>
      </c>
      <c r="FX173" s="147">
        <f>PV(0.05,'PV factor'!AC455,,-CR173)</f>
        <v>0</v>
      </c>
      <c r="FY173" s="147">
        <f>PV(0.05,'PV factor'!AD455,,-CS173)</f>
        <v>0</v>
      </c>
      <c r="FZ173" s="147">
        <f>PV(0.05,'PV factor'!AE455,,-CT173)</f>
        <v>0</v>
      </c>
      <c r="GA173" s="147">
        <f>PV(0.05,'PV factor'!AF455,,-CU173)</f>
        <v>0</v>
      </c>
      <c r="GB173" s="147">
        <f>PV(0.05,'PV factor'!AG455,,-CV173)</f>
        <v>0</v>
      </c>
      <c r="GC173" s="147">
        <f>PV(0.05,'PV factor'!AH455,,-CW173)</f>
        <v>0</v>
      </c>
      <c r="GD173" s="147">
        <f>PV(0.05,'PV factor'!AI455,,-CX173)</f>
        <v>0</v>
      </c>
      <c r="GE173" s="147">
        <f>PV(0.05,'PV factor'!AJ455,,-CY173)</f>
        <v>0</v>
      </c>
      <c r="GF173" s="147">
        <f>PV(0.05,'PV factor'!AK455,,-CZ173)</f>
        <v>0</v>
      </c>
      <c r="GG173" s="147">
        <f>PV(0.05,'PV factor'!AL455,,-DA173)</f>
        <v>0</v>
      </c>
      <c r="GH173" s="147">
        <f>PV(0.05,'PV factor'!AM455,,-DB173)</f>
        <v>0</v>
      </c>
      <c r="GI173" s="147">
        <f>PV(0.05,'PV factor'!AN455,,-DC173)</f>
        <v>0</v>
      </c>
      <c r="GJ173" s="147">
        <f>PV(0.05,'PV factor'!AO455,,-DD173)</f>
        <v>0</v>
      </c>
      <c r="GK173" s="147">
        <f>PV(0.05,'PV factor'!AP455,,-DE173)</f>
        <v>0</v>
      </c>
      <c r="GL173" s="147">
        <f>PV(0.05,'PV factor'!C455,,-DI173)</f>
        <v>272.10884353741494</v>
      </c>
      <c r="GM173" s="147">
        <f>PV(0.05,'PV factor'!D455,,-DJ173)</f>
        <v>259.1512795594428</v>
      </c>
      <c r="GN173" s="147">
        <f>PV(0.05,'PV factor'!E455,,-DK173)</f>
        <v>246.81074243756458</v>
      </c>
      <c r="GO173" s="147">
        <f>PV(0.05,'PV factor'!F455,,-DL173)</f>
        <v>235.05784994053769</v>
      </c>
      <c r="GP173" s="147">
        <f>PV(0.05,'PV factor'!G455,,-DM173)</f>
        <v>223.8646189909883</v>
      </c>
      <c r="GQ173" s="147">
        <f>PV(0.05,'PV factor'!H455,,-DN173)</f>
        <v>213.20439903903645</v>
      </c>
      <c r="GR173" s="147">
        <f>PV(0.05,'PV factor'!I455,,-DO173)</f>
        <v>203.05180860860617</v>
      </c>
      <c r="GS173" s="147">
        <f>PV(0.05,'PV factor'!J455,,-DP173)</f>
        <v>193.3826748653392</v>
      </c>
      <c r="GT173" s="147">
        <f>PV(0.05,'PV factor'!K455,,-DQ173)</f>
        <v>184.17397606222778</v>
      </c>
      <c r="GU173" s="147">
        <f>PV(0.05,'PV factor'!L455,,-DR173)</f>
        <v>175.40378672593121</v>
      </c>
      <c r="GV173" s="147">
        <f>PV(0.05,'PV factor'!M455,,-DS173)</f>
        <v>167.05122545326785</v>
      </c>
      <c r="GW173" s="147">
        <f>PV(0.05,'PV factor'!N455,,-DT173)</f>
        <v>159.0964051935884</v>
      </c>
      <c r="GX173" s="147">
        <f>PV(0.05,'PV factor'!O455,,-DU173)</f>
        <v>151.52038589865566</v>
      </c>
      <c r="GY173" s="147">
        <f>PV(0.05,'PV factor'!P455,,-DV173)</f>
        <v>144.30512942729106</v>
      </c>
      <c r="GZ173" s="147">
        <f>PV(0.05,'PV factor'!Q455,,-DW173)</f>
        <v>137.43345659742008</v>
      </c>
      <c r="HA173" s="147">
        <f>PV(0.05,'PV factor'!R455,,-DX173)</f>
        <v>130.88900628325717</v>
      </c>
      <c r="HB173" s="147">
        <f>PV(0.05,'PV factor'!S455,,-DY173)</f>
        <v>124.65619646024494</v>
      </c>
      <c r="HC173" s="147">
        <f>PV(0.05,'PV factor'!T455,,-DZ173)</f>
        <v>118.72018710499519</v>
      </c>
      <c r="HD173" s="147">
        <f>PV(0.05,'PV factor'!U455,,-EA173)</f>
        <v>113.06684486190018</v>
      </c>
      <c r="HE173" s="147">
        <f>PV(0.05,'PV factor'!V455,,-EB173)</f>
        <v>107.68270939228589</v>
      </c>
      <c r="HF173" s="147">
        <f>PV(0.05,'PV factor'!W455,,-EC173)</f>
        <v>102.55496132598657</v>
      </c>
      <c r="HG173" s="147">
        <f>PV(0.05,'PV factor'!X455,,-ED173)</f>
        <v>97.671391739034803</v>
      </c>
      <c r="HH173" s="147">
        <f>PV(0.05,'PV factor'!Y455,,-EE173)</f>
        <v>93.020373084795068</v>
      </c>
      <c r="HI173" s="147">
        <f>PV(0.05,'PV factor'!Z455,,-EF173)</f>
        <v>88.590831509328623</v>
      </c>
      <c r="HJ173" s="147">
        <f>PV(0.05,'PV factor'!AA455,,-EG173)</f>
        <v>84.372220485074877</v>
      </c>
      <c r="HK173" s="147">
        <f>PV(0.05,'PV factor'!AB455,,-EH173)</f>
        <v>80.354495700071311</v>
      </c>
      <c r="HL173" s="147">
        <f>PV(0.05,'PV factor'!AC455,,-EI173)</f>
        <v>76.528091142925064</v>
      </c>
      <c r="HM173" s="147">
        <f>PV(0.05,'PV factor'!AD455,,-EJ173)</f>
        <v>72.883896326595291</v>
      </c>
      <c r="HN173" s="147">
        <f>PV(0.05,'PV factor'!AE455,,-EK173)</f>
        <v>69.413234596757448</v>
      </c>
      <c r="HO173" s="147">
        <f>PV(0.05,'PV factor'!AF455,,-EL173)</f>
        <v>66.107842473102295</v>
      </c>
      <c r="HP173" s="147">
        <f>PV(0.05,'PV factor'!AG455,,-EM173)</f>
        <v>62.959849974383147</v>
      </c>
      <c r="HQ173" s="147">
        <f>PV(0.05,'PV factor'!AH455,,-EN173)</f>
        <v>59.961761880364904</v>
      </c>
      <c r="HR173" s="147">
        <f>PV(0.05,'PV factor'!AI455,,-EO173)</f>
        <v>57.106439886061814</v>
      </c>
      <c r="HS173" s="147">
        <f>PV(0.05,'PV factor'!AJ455,,-EP173)</f>
        <v>54.387085605773144</v>
      </c>
      <c r="HT173" s="147">
        <f>PV(0.05,'PV factor'!AK455,,-EQ173)</f>
        <v>51.797224386450623</v>
      </c>
      <c r="HU173" s="147">
        <f>PV(0.05,'PV factor'!AL455,,-ER173)</f>
        <v>49.33068989185773</v>
      </c>
      <c r="HV173" s="147">
        <f>PV(0.05,'PV factor'!AM455,,-ES173)</f>
        <v>46.981609420816895</v>
      </c>
      <c r="HW173" s="147">
        <f>PV(0.05,'PV factor'!AN455,,-ET173)</f>
        <v>44.744389924587509</v>
      </c>
      <c r="HX173" s="147">
        <f>PV(0.05,'PV factor'!AO455,,-EU173)</f>
        <v>42.613704690083352</v>
      </c>
      <c r="HY173" s="147">
        <f>PV(0.05,'PV factor'!AP455,,-EV173)</f>
        <v>40.584480657222237</v>
      </c>
      <c r="HZ173" s="147">
        <f t="shared" si="263"/>
        <v>22675.736961451246</v>
      </c>
      <c r="IA173" s="147">
        <f t="shared" si="264"/>
        <v>2206.209979767089</v>
      </c>
      <c r="IB173" s="401">
        <f t="shared" si="265"/>
        <v>9.7293860107728627E-2</v>
      </c>
    </row>
    <row r="174" spans="1:236" ht="90" customHeight="1" x14ac:dyDescent="0.2">
      <c r="A174" s="231" t="s">
        <v>271</v>
      </c>
      <c r="B174" s="85" t="s">
        <v>264</v>
      </c>
      <c r="C174" s="231" t="s">
        <v>908</v>
      </c>
      <c r="D174" s="199">
        <v>4</v>
      </c>
      <c r="E174" s="85" t="s">
        <v>909</v>
      </c>
      <c r="F174" s="95" t="s">
        <v>910</v>
      </c>
      <c r="G174" s="95" t="s">
        <v>911</v>
      </c>
      <c r="H174" s="90" t="s">
        <v>77</v>
      </c>
      <c r="I174" s="95" t="s">
        <v>876</v>
      </c>
      <c r="J174" s="266">
        <v>40</v>
      </c>
      <c r="K174" s="227" t="s">
        <v>94</v>
      </c>
      <c r="L174" s="74">
        <v>7000</v>
      </c>
      <c r="M174" s="90" t="s">
        <v>912</v>
      </c>
      <c r="N174" s="90" t="s">
        <v>81</v>
      </c>
      <c r="O174" s="73" t="s">
        <v>106</v>
      </c>
      <c r="P174" s="157" t="s">
        <v>176</v>
      </c>
      <c r="Q174" s="112" t="s">
        <v>100</v>
      </c>
      <c r="R174" s="90" t="s">
        <v>108</v>
      </c>
      <c r="S174" s="90" t="s">
        <v>99</v>
      </c>
      <c r="T174" s="90" t="s">
        <v>866</v>
      </c>
      <c r="U174" s="90" t="s">
        <v>100</v>
      </c>
      <c r="V174" s="193">
        <v>1</v>
      </c>
      <c r="W174" s="94">
        <v>65200</v>
      </c>
      <c r="X174" s="94">
        <v>0</v>
      </c>
      <c r="Y174" s="94">
        <v>0</v>
      </c>
      <c r="Z174" s="94">
        <v>0</v>
      </c>
      <c r="AA174" s="94">
        <v>0</v>
      </c>
      <c r="AB174" s="94">
        <v>65200</v>
      </c>
      <c r="AC174" s="94">
        <v>0</v>
      </c>
      <c r="AD174" s="94">
        <v>0</v>
      </c>
      <c r="AE174" s="192">
        <v>0</v>
      </c>
      <c r="AF174" s="192">
        <v>0</v>
      </c>
      <c r="AG174" s="192">
        <v>0</v>
      </c>
      <c r="AH174" s="192">
        <v>0</v>
      </c>
      <c r="AI174" s="90" t="s">
        <v>88</v>
      </c>
      <c r="AJ174" s="94">
        <v>0</v>
      </c>
      <c r="AK174" s="94">
        <v>0</v>
      </c>
      <c r="AL174" s="94">
        <v>0</v>
      </c>
      <c r="AM174" s="94">
        <v>0</v>
      </c>
      <c r="AN174" s="94">
        <v>0</v>
      </c>
      <c r="AO174" s="94">
        <v>0</v>
      </c>
      <c r="AP174" s="94">
        <v>0</v>
      </c>
      <c r="AQ174" s="192">
        <v>0</v>
      </c>
      <c r="AR174" s="192">
        <v>0</v>
      </c>
      <c r="AS174" s="192">
        <v>0</v>
      </c>
      <c r="AT174" s="192">
        <v>0</v>
      </c>
      <c r="AU174" s="95" t="s">
        <v>913</v>
      </c>
      <c r="AV174" s="230">
        <f t="shared" si="231"/>
        <v>1</v>
      </c>
      <c r="AW174" s="230">
        <f t="shared" si="232"/>
        <v>0</v>
      </c>
      <c r="AX174" s="230" t="str">
        <f t="shared" si="233"/>
        <v>C6</v>
      </c>
      <c r="AY174" s="141">
        <f t="shared" si="234"/>
        <v>9</v>
      </c>
      <c r="AZ174" s="70">
        <f t="shared" si="235"/>
        <v>1</v>
      </c>
      <c r="BA174" s="70">
        <f t="shared" si="236"/>
        <v>1</v>
      </c>
      <c r="BB174" s="70">
        <f t="shared" si="237"/>
        <v>1</v>
      </c>
      <c r="BC174" s="70">
        <f t="shared" si="238"/>
        <v>1</v>
      </c>
      <c r="BD174" s="70">
        <f t="shared" si="239"/>
        <v>1</v>
      </c>
      <c r="BE174" s="70">
        <f t="shared" si="240"/>
        <v>1</v>
      </c>
      <c r="BF174" s="70">
        <f t="shared" si="241"/>
        <v>1</v>
      </c>
      <c r="BG174" s="71">
        <f t="shared" si="242"/>
        <v>0</v>
      </c>
      <c r="BH174" s="71">
        <f t="shared" si="243"/>
        <v>1</v>
      </c>
      <c r="BI174" s="71">
        <f t="shared" si="244"/>
        <v>0</v>
      </c>
      <c r="BJ174" s="71">
        <f t="shared" si="245"/>
        <v>0</v>
      </c>
      <c r="BK174" s="71">
        <f t="shared" si="246"/>
        <v>1</v>
      </c>
      <c r="BL174" s="70">
        <f t="shared" si="247"/>
        <v>1</v>
      </c>
      <c r="BM174" s="70">
        <f t="shared" si="248"/>
        <v>1</v>
      </c>
      <c r="BN174" s="70">
        <f t="shared" si="249"/>
        <v>0</v>
      </c>
      <c r="BO174" s="70">
        <f t="shared" si="250"/>
        <v>1</v>
      </c>
      <c r="BP174" s="144">
        <f t="shared" si="251"/>
        <v>0</v>
      </c>
      <c r="BQ174" s="144">
        <f t="shared" si="252"/>
        <v>0</v>
      </c>
      <c r="BR174" s="144">
        <f t="shared" si="253"/>
        <v>0</v>
      </c>
      <c r="BS174" s="144">
        <f t="shared" si="254"/>
        <v>65200</v>
      </c>
      <c r="BT174" s="144">
        <f t="shared" si="255"/>
        <v>0</v>
      </c>
      <c r="BU174" s="144">
        <f t="shared" si="256"/>
        <v>0</v>
      </c>
      <c r="BV174" s="144">
        <f t="shared" si="257"/>
        <v>0</v>
      </c>
      <c r="BW174" s="144">
        <f t="shared" si="258"/>
        <v>0</v>
      </c>
      <c r="BX174" s="144">
        <f t="shared" si="259"/>
        <v>0</v>
      </c>
      <c r="BY174" s="144">
        <f t="shared" si="260"/>
        <v>0</v>
      </c>
      <c r="BZ174" s="9">
        <v>0</v>
      </c>
      <c r="CA174" s="9">
        <v>0</v>
      </c>
      <c r="CB174" s="9">
        <v>0</v>
      </c>
      <c r="CC174" s="9">
        <v>0</v>
      </c>
      <c r="CD174" s="9">
        <v>0</v>
      </c>
      <c r="CE174" s="9">
        <v>0</v>
      </c>
      <c r="CF174" s="9">
        <v>0</v>
      </c>
      <c r="CG174" s="9">
        <v>0</v>
      </c>
      <c r="CH174" s="9">
        <v>0</v>
      </c>
      <c r="CI174" s="9">
        <v>0</v>
      </c>
      <c r="CJ174" s="9">
        <v>0</v>
      </c>
      <c r="CK174" s="9">
        <v>0</v>
      </c>
      <c r="CL174" s="9">
        <v>0</v>
      </c>
      <c r="CM174" s="9">
        <v>0</v>
      </c>
      <c r="CN174" s="9">
        <v>0</v>
      </c>
      <c r="CO174" s="9">
        <v>0</v>
      </c>
      <c r="CP174" s="9">
        <v>0</v>
      </c>
      <c r="CQ174" s="9">
        <v>0</v>
      </c>
      <c r="CR174" s="9">
        <v>0</v>
      </c>
      <c r="CS174" s="9">
        <v>0</v>
      </c>
      <c r="CT174" s="9">
        <v>0</v>
      </c>
      <c r="CU174" s="9">
        <v>0</v>
      </c>
      <c r="CV174" s="9">
        <v>0</v>
      </c>
      <c r="CW174" s="9">
        <v>0</v>
      </c>
      <c r="CX174" s="9">
        <v>0</v>
      </c>
      <c r="CY174" s="9">
        <v>0</v>
      </c>
      <c r="CZ174" s="9">
        <v>0</v>
      </c>
      <c r="DA174" s="9">
        <v>0</v>
      </c>
      <c r="DB174" s="9">
        <v>0</v>
      </c>
      <c r="DC174" s="9">
        <v>0</v>
      </c>
      <c r="DD174" s="9">
        <v>0</v>
      </c>
      <c r="DE174" s="9">
        <v>0</v>
      </c>
      <c r="DF174" s="9">
        <v>0</v>
      </c>
      <c r="DG174" s="144">
        <f t="shared" si="261"/>
        <v>7000</v>
      </c>
      <c r="DH174" s="144">
        <f t="shared" ref="DH174:EW174" si="307">DG174</f>
        <v>7000</v>
      </c>
      <c r="DI174" s="144">
        <f t="shared" si="307"/>
        <v>7000</v>
      </c>
      <c r="DJ174" s="144">
        <f t="shared" si="307"/>
        <v>7000</v>
      </c>
      <c r="DK174" s="144">
        <f t="shared" si="307"/>
        <v>7000</v>
      </c>
      <c r="DL174" s="144">
        <f t="shared" si="307"/>
        <v>7000</v>
      </c>
      <c r="DM174" s="144">
        <f t="shared" si="307"/>
        <v>7000</v>
      </c>
      <c r="DN174" s="144">
        <f t="shared" si="307"/>
        <v>7000</v>
      </c>
      <c r="DO174" s="144">
        <f t="shared" si="307"/>
        <v>7000</v>
      </c>
      <c r="DP174" s="144">
        <f t="shared" si="307"/>
        <v>7000</v>
      </c>
      <c r="DQ174" s="144">
        <f t="shared" si="307"/>
        <v>7000</v>
      </c>
      <c r="DR174" s="144">
        <f t="shared" si="307"/>
        <v>7000</v>
      </c>
      <c r="DS174" s="144">
        <f t="shared" si="307"/>
        <v>7000</v>
      </c>
      <c r="DT174" s="144">
        <f t="shared" si="307"/>
        <v>7000</v>
      </c>
      <c r="DU174" s="144">
        <f t="shared" si="307"/>
        <v>7000</v>
      </c>
      <c r="DV174" s="144">
        <f t="shared" si="307"/>
        <v>7000</v>
      </c>
      <c r="DW174" s="144">
        <f t="shared" si="307"/>
        <v>7000</v>
      </c>
      <c r="DX174" s="144">
        <f t="shared" si="307"/>
        <v>7000</v>
      </c>
      <c r="DY174" s="144">
        <f t="shared" si="307"/>
        <v>7000</v>
      </c>
      <c r="DZ174" s="144">
        <f t="shared" si="307"/>
        <v>7000</v>
      </c>
      <c r="EA174" s="144">
        <f t="shared" si="307"/>
        <v>7000</v>
      </c>
      <c r="EB174" s="144">
        <f t="shared" si="307"/>
        <v>7000</v>
      </c>
      <c r="EC174" s="144">
        <f t="shared" si="307"/>
        <v>7000</v>
      </c>
      <c r="ED174" s="144">
        <f t="shared" si="307"/>
        <v>7000</v>
      </c>
      <c r="EE174" s="144">
        <f t="shared" si="307"/>
        <v>7000</v>
      </c>
      <c r="EF174" s="144">
        <f t="shared" si="307"/>
        <v>7000</v>
      </c>
      <c r="EG174" s="144">
        <f t="shared" si="307"/>
        <v>7000</v>
      </c>
      <c r="EH174" s="144">
        <f t="shared" si="307"/>
        <v>7000</v>
      </c>
      <c r="EI174" s="144">
        <f t="shared" si="307"/>
        <v>7000</v>
      </c>
      <c r="EJ174" s="144">
        <f t="shared" si="307"/>
        <v>7000</v>
      </c>
      <c r="EK174" s="144">
        <f t="shared" si="307"/>
        <v>7000</v>
      </c>
      <c r="EL174" s="144">
        <f t="shared" si="307"/>
        <v>7000</v>
      </c>
      <c r="EM174" s="144">
        <f t="shared" si="307"/>
        <v>7000</v>
      </c>
      <c r="EN174" s="144">
        <f t="shared" si="307"/>
        <v>7000</v>
      </c>
      <c r="EO174" s="144">
        <f t="shared" si="307"/>
        <v>7000</v>
      </c>
      <c r="EP174" s="144">
        <f t="shared" si="307"/>
        <v>7000</v>
      </c>
      <c r="EQ174" s="144">
        <f t="shared" si="307"/>
        <v>7000</v>
      </c>
      <c r="ER174" s="144">
        <f t="shared" si="307"/>
        <v>7000</v>
      </c>
      <c r="ES174" s="144">
        <f t="shared" si="307"/>
        <v>7000</v>
      </c>
      <c r="ET174" s="144">
        <f t="shared" si="307"/>
        <v>7000</v>
      </c>
      <c r="EU174" s="144">
        <f t="shared" si="307"/>
        <v>7000</v>
      </c>
      <c r="EV174" s="144">
        <f t="shared" si="307"/>
        <v>7000</v>
      </c>
      <c r="EW174" s="144">
        <f t="shared" si="307"/>
        <v>7000</v>
      </c>
      <c r="EX174" s="147">
        <f>PV(0.05,'PV factor'!C86,,-BR174)</f>
        <v>0</v>
      </c>
      <c r="EY174" s="147">
        <f>PV(0.05,'PV factor'!D86,,-BS174)</f>
        <v>56322.211424252237</v>
      </c>
      <c r="EZ174" s="147">
        <f>PV(0.05,'PV factor'!E86,,-BT174)</f>
        <v>0</v>
      </c>
      <c r="FA174" s="147">
        <f>PV(0.05,'PV factor'!F86,,-BU174)</f>
        <v>0</v>
      </c>
      <c r="FB174" s="147">
        <f>PV(0.05,'PV factor'!G86,,-BV174)</f>
        <v>0</v>
      </c>
      <c r="FC174" s="147">
        <f>PV(0.05,'PV factor'!H86,,-BW174)</f>
        <v>0</v>
      </c>
      <c r="FD174" s="147">
        <f>PV(0.05,'PV factor'!I86,,-BX174)</f>
        <v>0</v>
      </c>
      <c r="FE174" s="147">
        <f>PV(0.05,'PV factor'!J86,,-BY174)</f>
        <v>0</v>
      </c>
      <c r="FF174" s="147">
        <f>PV(0.05,'PV factor'!K86,,-BZ174)</f>
        <v>0</v>
      </c>
      <c r="FG174" s="147">
        <f>PV(0.05,'PV factor'!L86,,-CA174)</f>
        <v>0</v>
      </c>
      <c r="FH174" s="147">
        <f>PV(0.05,'PV factor'!M86,,-CB174)</f>
        <v>0</v>
      </c>
      <c r="FI174" s="147">
        <f>PV(0.05,'PV factor'!N86,,-CC174)</f>
        <v>0</v>
      </c>
      <c r="FJ174" s="147">
        <f>PV(0.05,'PV factor'!O86,,-CD174)</f>
        <v>0</v>
      </c>
      <c r="FK174" s="147">
        <f>PV(0.05,'PV factor'!P86,,-CE174)</f>
        <v>0</v>
      </c>
      <c r="FL174" s="147">
        <f>PV(0.05,'PV factor'!Q86,,-CF174)</f>
        <v>0</v>
      </c>
      <c r="FM174" s="147">
        <f>PV(0.05,'PV factor'!R86,,-CG174)</f>
        <v>0</v>
      </c>
      <c r="FN174" s="147">
        <f>PV(0.05,'PV factor'!S86,,-CH174)</f>
        <v>0</v>
      </c>
      <c r="FO174" s="147">
        <f>PV(0.05,'PV factor'!T86,,-CI174)</f>
        <v>0</v>
      </c>
      <c r="FP174" s="147">
        <f>PV(0.05,'PV factor'!U86,,-CJ174)</f>
        <v>0</v>
      </c>
      <c r="FQ174" s="147">
        <f>PV(0.05,'PV factor'!V86,,-CK174)</f>
        <v>0</v>
      </c>
      <c r="FR174" s="147">
        <f>PV(0.05,'PV factor'!W86,,-CL174)</f>
        <v>0</v>
      </c>
      <c r="FS174" s="147">
        <f>PV(0.05,'PV factor'!X86,,-CM174)</f>
        <v>0</v>
      </c>
      <c r="FT174" s="147">
        <f>PV(0.05,'PV factor'!Y86,,-CN174)</f>
        <v>0</v>
      </c>
      <c r="FU174" s="147">
        <f>PV(0.05,'PV factor'!Z86,,-CO174)</f>
        <v>0</v>
      </c>
      <c r="FV174" s="147">
        <f>PV(0.05,'PV factor'!AA86,,-CP174)</f>
        <v>0</v>
      </c>
      <c r="FW174" s="147">
        <f>PV(0.05,'PV factor'!AB86,,-CQ174)</f>
        <v>0</v>
      </c>
      <c r="FX174" s="147">
        <f>PV(0.05,'PV factor'!AC86,,-CR174)</f>
        <v>0</v>
      </c>
      <c r="FY174" s="147">
        <f>PV(0.05,'PV factor'!AD86,,-CS174)</f>
        <v>0</v>
      </c>
      <c r="FZ174" s="147">
        <f>PV(0.05,'PV factor'!AE86,,-CT174)</f>
        <v>0</v>
      </c>
      <c r="GA174" s="147">
        <f>PV(0.05,'PV factor'!AF86,,-CU174)</f>
        <v>0</v>
      </c>
      <c r="GB174" s="147">
        <f>PV(0.05,'PV factor'!AG86,,-CV174)</f>
        <v>0</v>
      </c>
      <c r="GC174" s="147">
        <f>PV(0.05,'PV factor'!AH86,,-CW174)</f>
        <v>0</v>
      </c>
      <c r="GD174" s="147">
        <f>PV(0.05,'PV factor'!AI86,,-CX174)</f>
        <v>0</v>
      </c>
      <c r="GE174" s="147">
        <f>PV(0.05,'PV factor'!AJ86,,-CY174)</f>
        <v>0</v>
      </c>
      <c r="GF174" s="147">
        <f>PV(0.05,'PV factor'!AK86,,-CZ174)</f>
        <v>0</v>
      </c>
      <c r="GG174" s="147">
        <f>PV(0.05,'PV factor'!AL86,,-DA174)</f>
        <v>0</v>
      </c>
      <c r="GH174" s="147">
        <f>PV(0.05,'PV factor'!AM86,,-DB174)</f>
        <v>0</v>
      </c>
      <c r="GI174" s="147">
        <f>PV(0.05,'PV factor'!AN86,,-DC174)</f>
        <v>0</v>
      </c>
      <c r="GJ174" s="147">
        <f>PV(0.05,'PV factor'!AO86,,-DD174)</f>
        <v>0</v>
      </c>
      <c r="GK174" s="147">
        <f>PV(0.05,'PV factor'!AP86,,-DE174)</f>
        <v>0</v>
      </c>
      <c r="GL174" s="147">
        <f>PV(0.05,'PV factor'!C86,,-DI174)</f>
        <v>6349.2063492063489</v>
      </c>
      <c r="GM174" s="147">
        <f>PV(0.05,'PV factor'!D86,,-DJ174)</f>
        <v>6046.8631897203322</v>
      </c>
      <c r="GN174" s="147">
        <f>PV(0.05,'PV factor'!E86,,-DK174)</f>
        <v>5758.9173235431736</v>
      </c>
      <c r="GO174" s="147">
        <f>PV(0.05,'PV factor'!F86,,-DL174)</f>
        <v>5484.6831652792125</v>
      </c>
      <c r="GP174" s="147">
        <f>PV(0.05,'PV factor'!G86,,-DM174)</f>
        <v>5223.5077764563939</v>
      </c>
      <c r="GQ174" s="147">
        <f>PV(0.05,'PV factor'!H86,,-DN174)</f>
        <v>4974.7693109108504</v>
      </c>
      <c r="GR174" s="147">
        <f>PV(0.05,'PV factor'!I86,,-DO174)</f>
        <v>4737.8755342008099</v>
      </c>
      <c r="GS174" s="147">
        <f>PV(0.05,'PV factor'!J86,,-DP174)</f>
        <v>4512.2624135245806</v>
      </c>
      <c r="GT174" s="147">
        <f>PV(0.05,'PV factor'!K86,,-DQ174)</f>
        <v>4297.3927747853149</v>
      </c>
      <c r="GU174" s="147">
        <f>PV(0.05,'PV factor'!L86,,-DR174)</f>
        <v>4092.755023605062</v>
      </c>
      <c r="GV174" s="147">
        <f>PV(0.05,'PV factor'!M86,,-DS174)</f>
        <v>3897.8619272429164</v>
      </c>
      <c r="GW174" s="147">
        <f>PV(0.05,'PV factor'!N86,,-DT174)</f>
        <v>3712.2494545170625</v>
      </c>
      <c r="GX174" s="147">
        <f>PV(0.05,'PV factor'!O86,,-DU174)</f>
        <v>3535.4756709686321</v>
      </c>
      <c r="GY174" s="147">
        <f>PV(0.05,'PV factor'!P86,,-DV174)</f>
        <v>3367.1196866367914</v>
      </c>
      <c r="GZ174" s="147">
        <f>PV(0.05,'PV factor'!Q86,,-DW174)</f>
        <v>3206.7806539398016</v>
      </c>
      <c r="HA174" s="147">
        <f>PV(0.05,'PV factor'!R86,,-DX174)</f>
        <v>3054.0768132760008</v>
      </c>
      <c r="HB174" s="147">
        <f>PV(0.05,'PV factor'!S86,,-DY174)</f>
        <v>2908.6445840723818</v>
      </c>
      <c r="HC174" s="147">
        <f>PV(0.05,'PV factor'!T86,,-DZ174)</f>
        <v>2770.1376991165544</v>
      </c>
      <c r="HD174" s="147">
        <f>PV(0.05,'PV factor'!U86,,-EA174)</f>
        <v>2638.2263801110043</v>
      </c>
      <c r="HE174" s="147">
        <f>PV(0.05,'PV factor'!V86,,-EB174)</f>
        <v>2512.5965524866706</v>
      </c>
      <c r="HF174" s="147">
        <f>PV(0.05,'PV factor'!W86,,-EC174)</f>
        <v>2392.949097606353</v>
      </c>
      <c r="HG174" s="147">
        <f>PV(0.05,'PV factor'!X86,,-ED174)</f>
        <v>2278.9991405774786</v>
      </c>
      <c r="HH174" s="147">
        <f>PV(0.05,'PV factor'!Y86,,-EE174)</f>
        <v>2170.4753719785517</v>
      </c>
      <c r="HI174" s="147">
        <f>PV(0.05,'PV factor'!Z86,,-EF174)</f>
        <v>2067.1194018843348</v>
      </c>
      <c r="HJ174" s="147">
        <f>PV(0.05,'PV factor'!AA86,,-EG174)</f>
        <v>1968.6851446517474</v>
      </c>
      <c r="HK174" s="147">
        <f>PV(0.05,'PV factor'!AB86,,-EH174)</f>
        <v>1874.938233001664</v>
      </c>
      <c r="HL174" s="147">
        <f>PV(0.05,'PV factor'!AC86,,-EI174)</f>
        <v>1785.655460001585</v>
      </c>
      <c r="HM174" s="147">
        <f>PV(0.05,'PV factor'!AD86,,-EJ174)</f>
        <v>1700.6242476205568</v>
      </c>
      <c r="HN174" s="147">
        <f>PV(0.05,'PV factor'!AE86,,-EK174)</f>
        <v>1619.6421405910071</v>
      </c>
      <c r="HO174" s="147">
        <f>PV(0.05,'PV factor'!AF86,,-EL174)</f>
        <v>1542.5163243723871</v>
      </c>
      <c r="HP174" s="147">
        <f>PV(0.05,'PV factor'!AG86,,-EM174)</f>
        <v>1469.0631660689401</v>
      </c>
      <c r="HQ174" s="147">
        <f>PV(0.05,'PV factor'!AH86,,-EN174)</f>
        <v>1399.1077772085143</v>
      </c>
      <c r="HR174" s="147">
        <f>PV(0.05,'PV factor'!AI86,,-EO174)</f>
        <v>1332.4835973414424</v>
      </c>
      <c r="HS174" s="147">
        <f>PV(0.05,'PV factor'!AJ86,,-EP174)</f>
        <v>1269.0319974680401</v>
      </c>
      <c r="HT174" s="147">
        <f>PV(0.05,'PV factor'!AK86,,-EQ174)</f>
        <v>1208.6019023505146</v>
      </c>
      <c r="HU174" s="147">
        <f>PV(0.05,'PV factor'!AL86,,-ER174)</f>
        <v>1151.0494308100137</v>
      </c>
      <c r="HV174" s="147">
        <f>PV(0.05,'PV factor'!AM86,,-ES174)</f>
        <v>1096.2375531523942</v>
      </c>
      <c r="HW174" s="147">
        <f>PV(0.05,'PV factor'!AN86,,-ET174)</f>
        <v>1044.035764907042</v>
      </c>
      <c r="HX174" s="147">
        <f>PV(0.05,'PV factor'!AO86,,-EU174)</f>
        <v>994.31977610194485</v>
      </c>
      <c r="HY174" s="147">
        <f>PV(0.05,'PV factor'!AP86,,-EV174)</f>
        <v>946.97121533518543</v>
      </c>
      <c r="HZ174" s="147">
        <f t="shared" si="263"/>
        <v>56322.211424252237</v>
      </c>
      <c r="IA174" s="147">
        <f t="shared" si="264"/>
        <v>114393.9090266296</v>
      </c>
      <c r="IB174" s="401">
        <f t="shared" si="265"/>
        <v>2.0310621002600016</v>
      </c>
    </row>
    <row r="175" spans="1:236" ht="90" customHeight="1" x14ac:dyDescent="0.2">
      <c r="A175" s="137" t="s">
        <v>1644</v>
      </c>
      <c r="B175" s="138" t="s">
        <v>1645</v>
      </c>
      <c r="C175" s="138" t="s">
        <v>1687</v>
      </c>
      <c r="D175" s="142">
        <v>2</v>
      </c>
      <c r="E175" s="305" t="s">
        <v>1688</v>
      </c>
      <c r="F175" s="306" t="s">
        <v>1689</v>
      </c>
      <c r="G175" s="118" t="s">
        <v>1690</v>
      </c>
      <c r="H175" s="142" t="s">
        <v>77</v>
      </c>
      <c r="I175" s="118" t="s">
        <v>1691</v>
      </c>
      <c r="J175" s="118">
        <v>5</v>
      </c>
      <c r="K175" s="95" t="s">
        <v>206</v>
      </c>
      <c r="L175" s="142">
        <v>8000</v>
      </c>
      <c r="M175" s="142" t="s">
        <v>1692</v>
      </c>
      <c r="N175" s="142" t="s">
        <v>147</v>
      </c>
      <c r="O175" s="73" t="s">
        <v>106</v>
      </c>
      <c r="P175" s="142" t="s">
        <v>169</v>
      </c>
      <c r="Q175" s="112" t="s">
        <v>100</v>
      </c>
      <c r="R175" s="142" t="s">
        <v>317</v>
      </c>
      <c r="S175" s="142" t="s">
        <v>99</v>
      </c>
      <c r="T175" s="142" t="s">
        <v>1652</v>
      </c>
      <c r="U175" s="142" t="s">
        <v>100</v>
      </c>
      <c r="V175" s="117">
        <v>1</v>
      </c>
      <c r="W175" s="136">
        <v>18000</v>
      </c>
      <c r="X175" s="136">
        <v>0</v>
      </c>
      <c r="Y175" s="136">
        <v>0</v>
      </c>
      <c r="Z175" s="136">
        <v>0</v>
      </c>
      <c r="AA175" s="136">
        <v>18000</v>
      </c>
      <c r="AB175" s="136">
        <v>0</v>
      </c>
      <c r="AC175" s="136">
        <v>0</v>
      </c>
      <c r="AD175" s="136">
        <v>0</v>
      </c>
      <c r="AE175" s="139">
        <v>0</v>
      </c>
      <c r="AF175" s="139">
        <v>0</v>
      </c>
      <c r="AG175" s="139">
        <v>0</v>
      </c>
      <c r="AH175" s="139">
        <v>0</v>
      </c>
      <c r="AI175" s="116" t="s">
        <v>88</v>
      </c>
      <c r="AJ175" s="136">
        <v>0</v>
      </c>
      <c r="AK175" s="136">
        <v>0</v>
      </c>
      <c r="AL175" s="136">
        <v>0</v>
      </c>
      <c r="AM175" s="136">
        <v>0</v>
      </c>
      <c r="AN175" s="136">
        <v>0</v>
      </c>
      <c r="AO175" s="136">
        <v>0</v>
      </c>
      <c r="AP175" s="136">
        <v>0</v>
      </c>
      <c r="AQ175" s="139">
        <v>0</v>
      </c>
      <c r="AR175" s="139">
        <v>0</v>
      </c>
      <c r="AS175" s="139">
        <v>0</v>
      </c>
      <c r="AT175" s="139">
        <v>0</v>
      </c>
      <c r="AU175" s="118"/>
      <c r="AV175" s="230">
        <f t="shared" si="231"/>
        <v>1</v>
      </c>
      <c r="AW175" s="230">
        <f t="shared" si="232"/>
        <v>0</v>
      </c>
      <c r="AX175" s="230" t="str">
        <f t="shared" si="233"/>
        <v>C7</v>
      </c>
      <c r="AY175" s="141">
        <f t="shared" si="234"/>
        <v>8</v>
      </c>
      <c r="AZ175" s="70">
        <f t="shared" si="235"/>
        <v>1</v>
      </c>
      <c r="BA175" s="70">
        <f t="shared" si="236"/>
        <v>1</v>
      </c>
      <c r="BB175" s="70">
        <f t="shared" si="237"/>
        <v>1</v>
      </c>
      <c r="BC175" s="70">
        <f t="shared" si="238"/>
        <v>1</v>
      </c>
      <c r="BD175" s="70">
        <f t="shared" si="239"/>
        <v>1</v>
      </c>
      <c r="BE175" s="70">
        <f t="shared" si="240"/>
        <v>1</v>
      </c>
      <c r="BF175" s="70">
        <f t="shared" si="241"/>
        <v>1</v>
      </c>
      <c r="BG175" s="71">
        <f t="shared" si="242"/>
        <v>0</v>
      </c>
      <c r="BH175" s="71">
        <f t="shared" si="243"/>
        <v>0</v>
      </c>
      <c r="BI175" s="71">
        <f t="shared" si="244"/>
        <v>0</v>
      </c>
      <c r="BJ175" s="71">
        <f t="shared" si="245"/>
        <v>0</v>
      </c>
      <c r="BK175" s="71">
        <f t="shared" si="246"/>
        <v>0</v>
      </c>
      <c r="BL175" s="70">
        <f t="shared" si="247"/>
        <v>1</v>
      </c>
      <c r="BM175" s="70">
        <f t="shared" si="248"/>
        <v>1</v>
      </c>
      <c r="BN175" s="70">
        <f t="shared" si="249"/>
        <v>0</v>
      </c>
      <c r="BO175" s="70">
        <f t="shared" si="250"/>
        <v>1</v>
      </c>
      <c r="BP175" s="144">
        <f t="shared" si="251"/>
        <v>0</v>
      </c>
      <c r="BQ175" s="144">
        <f t="shared" si="252"/>
        <v>0</v>
      </c>
      <c r="BR175" s="144">
        <f t="shared" si="253"/>
        <v>18000</v>
      </c>
      <c r="BS175" s="144">
        <f t="shared" si="254"/>
        <v>0</v>
      </c>
      <c r="BT175" s="144">
        <f t="shared" si="255"/>
        <v>0</v>
      </c>
      <c r="BU175" s="144">
        <f t="shared" si="256"/>
        <v>0</v>
      </c>
      <c r="BV175" s="144">
        <f t="shared" si="257"/>
        <v>0</v>
      </c>
      <c r="BW175" s="144">
        <f t="shared" si="258"/>
        <v>0</v>
      </c>
      <c r="BX175" s="144">
        <f t="shared" si="259"/>
        <v>0</v>
      </c>
      <c r="BY175" s="144">
        <f t="shared" si="260"/>
        <v>0</v>
      </c>
      <c r="BZ175" s="9">
        <v>0</v>
      </c>
      <c r="CA175" s="9">
        <v>0</v>
      </c>
      <c r="CB175" s="9">
        <v>0</v>
      </c>
      <c r="CC175" s="9">
        <v>0</v>
      </c>
      <c r="CD175" s="9">
        <v>0</v>
      </c>
      <c r="CE175" s="9">
        <v>0</v>
      </c>
      <c r="CF175" s="9">
        <v>0</v>
      </c>
      <c r="CG175" s="9">
        <v>0</v>
      </c>
      <c r="CH175" s="9">
        <v>0</v>
      </c>
      <c r="CI175" s="9">
        <v>0</v>
      </c>
      <c r="CJ175" s="9">
        <v>0</v>
      </c>
      <c r="CK175" s="9">
        <v>0</v>
      </c>
      <c r="CL175" s="9">
        <v>0</v>
      </c>
      <c r="CM175" s="9">
        <v>0</v>
      </c>
      <c r="CN175" s="9">
        <v>0</v>
      </c>
      <c r="CO175" s="9">
        <v>0</v>
      </c>
      <c r="CP175" s="9">
        <v>0</v>
      </c>
      <c r="CQ175" s="9">
        <v>0</v>
      </c>
      <c r="CR175" s="9">
        <v>0</v>
      </c>
      <c r="CS175" s="9">
        <v>0</v>
      </c>
      <c r="CT175" s="9">
        <v>0</v>
      </c>
      <c r="CU175" s="9">
        <v>0</v>
      </c>
      <c r="CV175" s="9">
        <v>0</v>
      </c>
      <c r="CW175" s="9">
        <v>0</v>
      </c>
      <c r="CX175" s="9">
        <v>0</v>
      </c>
      <c r="CY175" s="9">
        <v>0</v>
      </c>
      <c r="CZ175" s="9">
        <v>0</v>
      </c>
      <c r="DA175" s="9">
        <v>0</v>
      </c>
      <c r="DB175" s="9">
        <v>0</v>
      </c>
      <c r="DC175" s="9">
        <v>0</v>
      </c>
      <c r="DD175" s="9">
        <v>0</v>
      </c>
      <c r="DE175" s="9">
        <v>0</v>
      </c>
      <c r="DF175" s="9">
        <v>0</v>
      </c>
      <c r="DG175" s="144">
        <f t="shared" si="261"/>
        <v>8000</v>
      </c>
      <c r="DH175" s="144">
        <f t="shared" ref="DH175:EW175" si="308">DG175</f>
        <v>8000</v>
      </c>
      <c r="DI175" s="144">
        <f t="shared" si="308"/>
        <v>8000</v>
      </c>
      <c r="DJ175" s="144">
        <f t="shared" si="308"/>
        <v>8000</v>
      </c>
      <c r="DK175" s="144">
        <f t="shared" si="308"/>
        <v>8000</v>
      </c>
      <c r="DL175" s="144">
        <f t="shared" si="308"/>
        <v>8000</v>
      </c>
      <c r="DM175" s="144">
        <f t="shared" si="308"/>
        <v>8000</v>
      </c>
      <c r="DN175" s="144">
        <f t="shared" si="308"/>
        <v>8000</v>
      </c>
      <c r="DO175" s="144">
        <f t="shared" si="308"/>
        <v>8000</v>
      </c>
      <c r="DP175" s="144">
        <f t="shared" si="308"/>
        <v>8000</v>
      </c>
      <c r="DQ175" s="144">
        <f t="shared" si="308"/>
        <v>8000</v>
      </c>
      <c r="DR175" s="144">
        <f t="shared" si="308"/>
        <v>8000</v>
      </c>
      <c r="DS175" s="144">
        <f t="shared" si="308"/>
        <v>8000</v>
      </c>
      <c r="DT175" s="144">
        <f t="shared" si="308"/>
        <v>8000</v>
      </c>
      <c r="DU175" s="144">
        <f t="shared" si="308"/>
        <v>8000</v>
      </c>
      <c r="DV175" s="144">
        <f t="shared" si="308"/>
        <v>8000</v>
      </c>
      <c r="DW175" s="144">
        <f t="shared" si="308"/>
        <v>8000</v>
      </c>
      <c r="DX175" s="144">
        <f t="shared" si="308"/>
        <v>8000</v>
      </c>
      <c r="DY175" s="144">
        <f t="shared" si="308"/>
        <v>8000</v>
      </c>
      <c r="DZ175" s="144">
        <f t="shared" si="308"/>
        <v>8000</v>
      </c>
      <c r="EA175" s="144">
        <f t="shared" si="308"/>
        <v>8000</v>
      </c>
      <c r="EB175" s="144">
        <f t="shared" si="308"/>
        <v>8000</v>
      </c>
      <c r="EC175" s="144">
        <f t="shared" si="308"/>
        <v>8000</v>
      </c>
      <c r="ED175" s="144">
        <f t="shared" si="308"/>
        <v>8000</v>
      </c>
      <c r="EE175" s="144">
        <f t="shared" si="308"/>
        <v>8000</v>
      </c>
      <c r="EF175" s="144">
        <f t="shared" si="308"/>
        <v>8000</v>
      </c>
      <c r="EG175" s="144">
        <f t="shared" si="308"/>
        <v>8000</v>
      </c>
      <c r="EH175" s="144">
        <f t="shared" si="308"/>
        <v>8000</v>
      </c>
      <c r="EI175" s="144">
        <f t="shared" si="308"/>
        <v>8000</v>
      </c>
      <c r="EJ175" s="144">
        <f t="shared" si="308"/>
        <v>8000</v>
      </c>
      <c r="EK175" s="144">
        <f t="shared" si="308"/>
        <v>8000</v>
      </c>
      <c r="EL175" s="144">
        <f t="shared" si="308"/>
        <v>8000</v>
      </c>
      <c r="EM175" s="144">
        <f t="shared" si="308"/>
        <v>8000</v>
      </c>
      <c r="EN175" s="144">
        <f t="shared" si="308"/>
        <v>8000</v>
      </c>
      <c r="EO175" s="144">
        <f t="shared" si="308"/>
        <v>8000</v>
      </c>
      <c r="EP175" s="144">
        <f t="shared" si="308"/>
        <v>8000</v>
      </c>
      <c r="EQ175" s="144">
        <f t="shared" si="308"/>
        <v>8000</v>
      </c>
      <c r="ER175" s="144">
        <f t="shared" si="308"/>
        <v>8000</v>
      </c>
      <c r="ES175" s="144">
        <f t="shared" si="308"/>
        <v>8000</v>
      </c>
      <c r="ET175" s="144">
        <f t="shared" si="308"/>
        <v>8000</v>
      </c>
      <c r="EU175" s="144">
        <f t="shared" si="308"/>
        <v>8000</v>
      </c>
      <c r="EV175" s="144">
        <f t="shared" si="308"/>
        <v>8000</v>
      </c>
      <c r="EW175" s="144">
        <f t="shared" si="308"/>
        <v>8000</v>
      </c>
      <c r="EX175" s="147">
        <f>PV(0.05,'PV factor'!C288,,-BR175)</f>
        <v>16326.530612244898</v>
      </c>
      <c r="EY175" s="147">
        <f>PV(0.05,'PV factor'!D288,,-BS175)</f>
        <v>0</v>
      </c>
      <c r="EZ175" s="147">
        <f>PV(0.05,'PV factor'!E288,,-BT175)</f>
        <v>0</v>
      </c>
      <c r="FA175" s="147">
        <f>PV(0.05,'PV factor'!F288,,-BU175)</f>
        <v>0</v>
      </c>
      <c r="FB175" s="147">
        <f>PV(0.05,'PV factor'!G288,,-BV175)</f>
        <v>0</v>
      </c>
      <c r="FC175" s="147">
        <f>PV(0.05,'PV factor'!H288,,-BW175)</f>
        <v>0</v>
      </c>
      <c r="FD175" s="147">
        <f>PV(0.05,'PV factor'!I288,,-BX175)</f>
        <v>0</v>
      </c>
      <c r="FE175" s="147">
        <f>PV(0.05,'PV factor'!J288,,-BY175)</f>
        <v>0</v>
      </c>
      <c r="FF175" s="147">
        <f>PV(0.05,'PV factor'!K288,,-BZ175)</f>
        <v>0</v>
      </c>
      <c r="FG175" s="147">
        <f>PV(0.05,'PV factor'!L288,,-CA175)</f>
        <v>0</v>
      </c>
      <c r="FH175" s="147">
        <f>PV(0.05,'PV factor'!M288,,-CB175)</f>
        <v>0</v>
      </c>
      <c r="FI175" s="147">
        <f>PV(0.05,'PV factor'!N288,,-CC175)</f>
        <v>0</v>
      </c>
      <c r="FJ175" s="147">
        <f>PV(0.05,'PV factor'!O288,,-CD175)</f>
        <v>0</v>
      </c>
      <c r="FK175" s="147">
        <f>PV(0.05,'PV factor'!P288,,-CE175)</f>
        <v>0</v>
      </c>
      <c r="FL175" s="147">
        <f>PV(0.05,'PV factor'!Q288,,-CF175)</f>
        <v>0</v>
      </c>
      <c r="FM175" s="147">
        <f>PV(0.05,'PV factor'!R288,,-CG175)</f>
        <v>0</v>
      </c>
      <c r="FN175" s="147">
        <f>PV(0.05,'PV factor'!S288,,-CH175)</f>
        <v>0</v>
      </c>
      <c r="FO175" s="147">
        <f>PV(0.05,'PV factor'!T288,,-CI175)</f>
        <v>0</v>
      </c>
      <c r="FP175" s="147">
        <f>PV(0.05,'PV factor'!U288,,-CJ175)</f>
        <v>0</v>
      </c>
      <c r="FQ175" s="147">
        <f>PV(0.05,'PV factor'!V288,,-CK175)</f>
        <v>0</v>
      </c>
      <c r="FR175" s="147">
        <f>PV(0.05,'PV factor'!W288,,-CL175)</f>
        <v>0</v>
      </c>
      <c r="FS175" s="147">
        <f>PV(0.05,'PV factor'!X288,,-CM175)</f>
        <v>0</v>
      </c>
      <c r="FT175" s="147">
        <f>PV(0.05,'PV factor'!Y288,,-CN175)</f>
        <v>0</v>
      </c>
      <c r="FU175" s="147">
        <f>PV(0.05,'PV factor'!Z288,,-CO175)</f>
        <v>0</v>
      </c>
      <c r="FV175" s="147">
        <f>PV(0.05,'PV factor'!AA288,,-CP175)</f>
        <v>0</v>
      </c>
      <c r="FW175" s="147">
        <f>PV(0.05,'PV factor'!AB288,,-CQ175)</f>
        <v>0</v>
      </c>
      <c r="FX175" s="147">
        <f>PV(0.05,'PV factor'!AC288,,-CR175)</f>
        <v>0</v>
      </c>
      <c r="FY175" s="147">
        <f>PV(0.05,'PV factor'!AD288,,-CS175)</f>
        <v>0</v>
      </c>
      <c r="FZ175" s="147">
        <f>PV(0.05,'PV factor'!AE288,,-CT175)</f>
        <v>0</v>
      </c>
      <c r="GA175" s="147">
        <f>PV(0.05,'PV factor'!AF288,,-CU175)</f>
        <v>0</v>
      </c>
      <c r="GB175" s="147">
        <f>PV(0.05,'PV factor'!AG288,,-CV175)</f>
        <v>0</v>
      </c>
      <c r="GC175" s="147">
        <f>PV(0.05,'PV factor'!AH288,,-CW175)</f>
        <v>0</v>
      </c>
      <c r="GD175" s="147">
        <f>PV(0.05,'PV factor'!AI288,,-CX175)</f>
        <v>0</v>
      </c>
      <c r="GE175" s="147">
        <f>PV(0.05,'PV factor'!AJ288,,-CY175)</f>
        <v>0</v>
      </c>
      <c r="GF175" s="147">
        <f>PV(0.05,'PV factor'!AK288,,-CZ175)</f>
        <v>0</v>
      </c>
      <c r="GG175" s="147">
        <f>PV(0.05,'PV factor'!AL288,,-DA175)</f>
        <v>0</v>
      </c>
      <c r="GH175" s="147">
        <f>PV(0.05,'PV factor'!AM288,,-DB175)</f>
        <v>0</v>
      </c>
      <c r="GI175" s="147">
        <f>PV(0.05,'PV factor'!AN288,,-DC175)</f>
        <v>0</v>
      </c>
      <c r="GJ175" s="147">
        <f>PV(0.05,'PV factor'!AO288,,-DD175)</f>
        <v>0</v>
      </c>
      <c r="GK175" s="147">
        <f>PV(0.05,'PV factor'!AP288,,-DE175)</f>
        <v>0</v>
      </c>
      <c r="GL175" s="147">
        <f>PV(0.05,'PV factor'!C288,,-DI175)</f>
        <v>7256.235827664399</v>
      </c>
      <c r="GM175" s="147">
        <f>PV(0.05,'PV factor'!D288,,-DJ175)</f>
        <v>6910.7007882518083</v>
      </c>
      <c r="GN175" s="147">
        <f>PV(0.05,'PV factor'!E288,,-DK175)</f>
        <v>6581.6197983350557</v>
      </c>
      <c r="GO175" s="147">
        <f>PV(0.05,'PV factor'!F288,,-DL175)</f>
        <v>6268.209331747672</v>
      </c>
      <c r="GP175" s="147">
        <f>PV(0.05,'PV factor'!G288,,-DM175)</f>
        <v>5969.7231730930216</v>
      </c>
      <c r="GQ175" s="147">
        <f>PV(0.05,'PV factor'!H288,,-DN175)</f>
        <v>5685.4506410409713</v>
      </c>
      <c r="GR175" s="147">
        <f>PV(0.05,'PV factor'!I288,,-DO175)</f>
        <v>5414.7148962294978</v>
      </c>
      <c r="GS175" s="147">
        <f>PV(0.05,'PV factor'!J288,,-DP175)</f>
        <v>5156.8713297423783</v>
      </c>
      <c r="GT175" s="147">
        <f>PV(0.05,'PV factor'!K288,,-DQ175)</f>
        <v>4911.3060283260747</v>
      </c>
      <c r="GU175" s="147">
        <f>PV(0.05,'PV factor'!L288,,-DR175)</f>
        <v>4677.4343126914991</v>
      </c>
      <c r="GV175" s="147">
        <f>PV(0.05,'PV factor'!M288,,-DS175)</f>
        <v>4454.6993454204758</v>
      </c>
      <c r="GW175" s="147">
        <f>PV(0.05,'PV factor'!N288,,-DT175)</f>
        <v>4242.5708051623578</v>
      </c>
      <c r="GX175" s="147">
        <f>PV(0.05,'PV factor'!O288,,-DU175)</f>
        <v>4040.5436239641508</v>
      </c>
      <c r="GY175" s="147">
        <f>PV(0.05,'PV factor'!P288,,-DV175)</f>
        <v>3848.1367847277616</v>
      </c>
      <c r="GZ175" s="147">
        <f>PV(0.05,'PV factor'!Q288,,-DW175)</f>
        <v>3664.8921759312016</v>
      </c>
      <c r="HA175" s="147">
        <f>PV(0.05,'PV factor'!R288,,-DX175)</f>
        <v>3490.3735008868584</v>
      </c>
      <c r="HB175" s="147">
        <f>PV(0.05,'PV factor'!S288,,-DY175)</f>
        <v>3324.165238939865</v>
      </c>
      <c r="HC175" s="147">
        <f>PV(0.05,'PV factor'!T288,,-DZ175)</f>
        <v>3165.8716561332049</v>
      </c>
      <c r="HD175" s="147">
        <f>PV(0.05,'PV factor'!U288,,-EA175)</f>
        <v>3015.1158629840047</v>
      </c>
      <c r="HE175" s="147">
        <f>PV(0.05,'PV factor'!V288,,-EB175)</f>
        <v>2871.5389171276238</v>
      </c>
      <c r="HF175" s="147">
        <f>PV(0.05,'PV factor'!W288,,-EC175)</f>
        <v>2734.798968692975</v>
      </c>
      <c r="HG175" s="147">
        <f>PV(0.05,'PV factor'!X288,,-ED175)</f>
        <v>2604.5704463742613</v>
      </c>
      <c r="HH175" s="147">
        <f>PV(0.05,'PV factor'!Y288,,-EE175)</f>
        <v>2480.5432822612015</v>
      </c>
      <c r="HI175" s="147">
        <f>PV(0.05,'PV factor'!Z288,,-EF175)</f>
        <v>2362.422173582097</v>
      </c>
      <c r="HJ175" s="147">
        <f>PV(0.05,'PV factor'!AA288,,-EG175)</f>
        <v>2249.9258796019967</v>
      </c>
      <c r="HK175" s="147">
        <f>PV(0.05,'PV factor'!AB288,,-EH175)</f>
        <v>2142.7865520019018</v>
      </c>
      <c r="HL175" s="147">
        <f>PV(0.05,'PV factor'!AC288,,-EI175)</f>
        <v>2040.7490971446684</v>
      </c>
      <c r="HM175" s="147">
        <f>PV(0.05,'PV factor'!AD288,,-EJ175)</f>
        <v>1943.5705687092077</v>
      </c>
      <c r="HN175" s="147">
        <f>PV(0.05,'PV factor'!AE288,,-EK175)</f>
        <v>1851.0195892468651</v>
      </c>
      <c r="HO175" s="147">
        <f>PV(0.05,'PV factor'!AF288,,-EL175)</f>
        <v>1762.8757992827279</v>
      </c>
      <c r="HP175" s="147">
        <f>PV(0.05,'PV factor'!AG288,,-EM175)</f>
        <v>1678.9293326502172</v>
      </c>
      <c r="HQ175" s="147">
        <f>PV(0.05,'PV factor'!AH288,,-EN175)</f>
        <v>1598.9803168097308</v>
      </c>
      <c r="HR175" s="147">
        <f>PV(0.05,'PV factor'!AI288,,-EO175)</f>
        <v>1522.8383969616484</v>
      </c>
      <c r="HS175" s="147">
        <f>PV(0.05,'PV factor'!AJ288,,-EP175)</f>
        <v>1450.3222828206171</v>
      </c>
      <c r="HT175" s="147">
        <f>PV(0.05,'PV factor'!AK288,,-EQ175)</f>
        <v>1381.2593169720167</v>
      </c>
      <c r="HU175" s="147">
        <f>PV(0.05,'PV factor'!AL288,,-ER175)</f>
        <v>1315.4850637828729</v>
      </c>
      <c r="HV175" s="147">
        <f>PV(0.05,'PV factor'!AM288,,-ES175)</f>
        <v>1252.8429178884505</v>
      </c>
      <c r="HW175" s="147">
        <f>PV(0.05,'PV factor'!AN288,,-ET175)</f>
        <v>1193.1837313223336</v>
      </c>
      <c r="HX175" s="147">
        <f>PV(0.05,'PV factor'!AO288,,-EU175)</f>
        <v>1136.3654584022227</v>
      </c>
      <c r="HY175" s="147">
        <f>PV(0.05,'PV factor'!AP288,,-EV175)</f>
        <v>1082.2528175259263</v>
      </c>
      <c r="HZ175" s="147">
        <f t="shared" si="263"/>
        <v>16326.530612244898</v>
      </c>
      <c r="IA175" s="147">
        <f t="shared" si="264"/>
        <v>32986.488919091957</v>
      </c>
      <c r="IB175" s="401">
        <f t="shared" si="265"/>
        <v>2.0204224462943823</v>
      </c>
    </row>
    <row r="176" spans="1:236" ht="90" customHeight="1" x14ac:dyDescent="0.2">
      <c r="A176" s="161" t="s">
        <v>3062</v>
      </c>
      <c r="B176" s="150" t="s">
        <v>3063</v>
      </c>
      <c r="C176" s="150" t="s">
        <v>3417</v>
      </c>
      <c r="D176" s="79" t="s">
        <v>73</v>
      </c>
      <c r="E176" s="150" t="s">
        <v>3120</v>
      </c>
      <c r="F176" s="151" t="s">
        <v>3121</v>
      </c>
      <c r="G176" s="151" t="s">
        <v>3122</v>
      </c>
      <c r="H176" s="79" t="s">
        <v>77</v>
      </c>
      <c r="I176" s="151" t="s">
        <v>3102</v>
      </c>
      <c r="J176" s="151">
        <v>10</v>
      </c>
      <c r="K176" s="151" t="s">
        <v>197</v>
      </c>
      <c r="L176" s="79">
        <v>31200</v>
      </c>
      <c r="M176" s="79" t="s">
        <v>3123</v>
      </c>
      <c r="N176" s="79" t="s">
        <v>81</v>
      </c>
      <c r="O176" s="73" t="s">
        <v>106</v>
      </c>
      <c r="P176" s="79" t="s">
        <v>199</v>
      </c>
      <c r="Q176" s="112" t="s">
        <v>100</v>
      </c>
      <c r="R176" s="79" t="s">
        <v>162</v>
      </c>
      <c r="S176" s="79" t="s">
        <v>191</v>
      </c>
      <c r="T176" s="79" t="s">
        <v>1850</v>
      </c>
      <c r="U176" s="79" t="s">
        <v>87</v>
      </c>
      <c r="V176" s="81">
        <v>0.99</v>
      </c>
      <c r="W176" s="162">
        <v>54669</v>
      </c>
      <c r="X176" s="162">
        <v>0</v>
      </c>
      <c r="Y176" s="162">
        <v>54669</v>
      </c>
      <c r="Z176" s="162">
        <v>0</v>
      </c>
      <c r="AA176" s="162">
        <v>0</v>
      </c>
      <c r="AB176" s="162">
        <v>0</v>
      </c>
      <c r="AC176" s="162">
        <v>0</v>
      </c>
      <c r="AD176" s="162">
        <v>0</v>
      </c>
      <c r="AE176" s="149">
        <v>0</v>
      </c>
      <c r="AF176" s="149">
        <v>0</v>
      </c>
      <c r="AG176" s="149">
        <v>0</v>
      </c>
      <c r="AH176" s="149">
        <v>0</v>
      </c>
      <c r="AI176" s="88" t="s">
        <v>88</v>
      </c>
      <c r="AJ176" s="162">
        <v>0</v>
      </c>
      <c r="AK176" s="162">
        <v>0</v>
      </c>
      <c r="AL176" s="162">
        <v>0</v>
      </c>
      <c r="AM176" s="162">
        <v>0</v>
      </c>
      <c r="AN176" s="162">
        <v>0</v>
      </c>
      <c r="AO176" s="162">
        <v>0</v>
      </c>
      <c r="AP176" s="162">
        <v>0</v>
      </c>
      <c r="AQ176" s="149">
        <v>0</v>
      </c>
      <c r="AR176" s="149">
        <v>0</v>
      </c>
      <c r="AS176" s="149">
        <v>0</v>
      </c>
      <c r="AT176" s="149">
        <v>0</v>
      </c>
      <c r="AU176" s="151" t="s">
        <v>3384</v>
      </c>
      <c r="AV176" s="230">
        <f t="shared" si="231"/>
        <v>1</v>
      </c>
      <c r="AW176" s="230">
        <f t="shared" si="232"/>
        <v>0</v>
      </c>
      <c r="AX176" s="230" t="str">
        <f t="shared" si="233"/>
        <v>C90</v>
      </c>
      <c r="AY176" s="141">
        <f t="shared" si="234"/>
        <v>9</v>
      </c>
      <c r="AZ176" s="70">
        <f t="shared" si="235"/>
        <v>1</v>
      </c>
      <c r="BA176" s="70">
        <f t="shared" si="236"/>
        <v>1</v>
      </c>
      <c r="BB176" s="70">
        <f t="shared" si="237"/>
        <v>1</v>
      </c>
      <c r="BC176" s="70">
        <f t="shared" si="238"/>
        <v>1</v>
      </c>
      <c r="BD176" s="70">
        <f t="shared" si="239"/>
        <v>1</v>
      </c>
      <c r="BE176" s="70">
        <f t="shared" si="240"/>
        <v>1</v>
      </c>
      <c r="BF176" s="70">
        <f t="shared" si="241"/>
        <v>1</v>
      </c>
      <c r="BG176" s="71">
        <f t="shared" si="242"/>
        <v>0</v>
      </c>
      <c r="BH176" s="71">
        <f t="shared" si="243"/>
        <v>1</v>
      </c>
      <c r="BI176" s="71">
        <f t="shared" si="244"/>
        <v>0</v>
      </c>
      <c r="BJ176" s="71">
        <f t="shared" si="245"/>
        <v>0</v>
      </c>
      <c r="BK176" s="71">
        <f t="shared" si="246"/>
        <v>1</v>
      </c>
      <c r="BL176" s="70">
        <f t="shared" si="247"/>
        <v>1</v>
      </c>
      <c r="BM176" s="70">
        <f t="shared" si="248"/>
        <v>1</v>
      </c>
      <c r="BN176" s="70">
        <f t="shared" si="249"/>
        <v>1</v>
      </c>
      <c r="BO176" s="70">
        <f t="shared" si="250"/>
        <v>0</v>
      </c>
      <c r="BP176" s="144">
        <f t="shared" si="251"/>
        <v>54669</v>
      </c>
      <c r="BQ176" s="144">
        <f t="shared" si="252"/>
        <v>0</v>
      </c>
      <c r="BR176" s="144">
        <f t="shared" si="253"/>
        <v>0</v>
      </c>
      <c r="BS176" s="144">
        <f t="shared" si="254"/>
        <v>0</v>
      </c>
      <c r="BT176" s="144">
        <f t="shared" si="255"/>
        <v>0</v>
      </c>
      <c r="BU176" s="144">
        <f t="shared" si="256"/>
        <v>0</v>
      </c>
      <c r="BV176" s="144">
        <f t="shared" si="257"/>
        <v>0</v>
      </c>
      <c r="BW176" s="144">
        <f t="shared" si="258"/>
        <v>0</v>
      </c>
      <c r="BX176" s="144">
        <f t="shared" si="259"/>
        <v>0</v>
      </c>
      <c r="BY176" s="144">
        <f t="shared" si="260"/>
        <v>0</v>
      </c>
      <c r="BZ176" s="9">
        <v>0</v>
      </c>
      <c r="CA176" s="9">
        <v>0</v>
      </c>
      <c r="CB176" s="9">
        <v>0</v>
      </c>
      <c r="CC176" s="9">
        <v>0</v>
      </c>
      <c r="CD176" s="9">
        <v>0</v>
      </c>
      <c r="CE176" s="9">
        <v>0</v>
      </c>
      <c r="CF176" s="9">
        <v>0</v>
      </c>
      <c r="CG176" s="9">
        <v>0</v>
      </c>
      <c r="CH176" s="9">
        <v>0</v>
      </c>
      <c r="CI176" s="9">
        <v>0</v>
      </c>
      <c r="CJ176" s="9">
        <v>0</v>
      </c>
      <c r="CK176" s="9">
        <v>0</v>
      </c>
      <c r="CL176" s="9">
        <v>0</v>
      </c>
      <c r="CM176" s="9">
        <v>0</v>
      </c>
      <c r="CN176" s="9">
        <v>0</v>
      </c>
      <c r="CO176" s="9">
        <v>0</v>
      </c>
      <c r="CP176" s="9">
        <v>0</v>
      </c>
      <c r="CQ176" s="9">
        <v>0</v>
      </c>
      <c r="CR176" s="9">
        <v>0</v>
      </c>
      <c r="CS176" s="9">
        <v>0</v>
      </c>
      <c r="CT176" s="9">
        <v>0</v>
      </c>
      <c r="CU176" s="9">
        <v>0</v>
      </c>
      <c r="CV176" s="9">
        <v>0</v>
      </c>
      <c r="CW176" s="9">
        <v>0</v>
      </c>
      <c r="CX176" s="9">
        <v>0</v>
      </c>
      <c r="CY176" s="9">
        <v>0</v>
      </c>
      <c r="CZ176" s="9">
        <v>0</v>
      </c>
      <c r="DA176" s="9">
        <v>0</v>
      </c>
      <c r="DB176" s="9">
        <v>0</v>
      </c>
      <c r="DC176" s="9">
        <v>0</v>
      </c>
      <c r="DD176" s="9">
        <v>0</v>
      </c>
      <c r="DE176" s="9">
        <v>0</v>
      </c>
      <c r="DF176" s="9">
        <v>0</v>
      </c>
      <c r="DG176" s="144">
        <f t="shared" si="261"/>
        <v>31200</v>
      </c>
      <c r="DH176" s="144">
        <f t="shared" ref="DH176:EW176" si="309">DG176</f>
        <v>31200</v>
      </c>
      <c r="DI176" s="144">
        <f t="shared" si="309"/>
        <v>31200</v>
      </c>
      <c r="DJ176" s="144">
        <f t="shared" si="309"/>
        <v>31200</v>
      </c>
      <c r="DK176" s="144">
        <f t="shared" si="309"/>
        <v>31200</v>
      </c>
      <c r="DL176" s="144">
        <f t="shared" si="309"/>
        <v>31200</v>
      </c>
      <c r="DM176" s="144">
        <f t="shared" si="309"/>
        <v>31200</v>
      </c>
      <c r="DN176" s="144">
        <f t="shared" si="309"/>
        <v>31200</v>
      </c>
      <c r="DO176" s="144">
        <f t="shared" si="309"/>
        <v>31200</v>
      </c>
      <c r="DP176" s="144">
        <f t="shared" si="309"/>
        <v>31200</v>
      </c>
      <c r="DQ176" s="144">
        <f t="shared" si="309"/>
        <v>31200</v>
      </c>
      <c r="DR176" s="144">
        <f t="shared" si="309"/>
        <v>31200</v>
      </c>
      <c r="DS176" s="144">
        <f t="shared" si="309"/>
        <v>31200</v>
      </c>
      <c r="DT176" s="144">
        <f t="shared" si="309"/>
        <v>31200</v>
      </c>
      <c r="DU176" s="144">
        <f t="shared" si="309"/>
        <v>31200</v>
      </c>
      <c r="DV176" s="144">
        <f t="shared" si="309"/>
        <v>31200</v>
      </c>
      <c r="DW176" s="144">
        <f t="shared" si="309"/>
        <v>31200</v>
      </c>
      <c r="DX176" s="144">
        <f t="shared" si="309"/>
        <v>31200</v>
      </c>
      <c r="DY176" s="144">
        <f t="shared" si="309"/>
        <v>31200</v>
      </c>
      <c r="DZ176" s="144">
        <f t="shared" si="309"/>
        <v>31200</v>
      </c>
      <c r="EA176" s="144">
        <f t="shared" si="309"/>
        <v>31200</v>
      </c>
      <c r="EB176" s="144">
        <f t="shared" si="309"/>
        <v>31200</v>
      </c>
      <c r="EC176" s="144">
        <f t="shared" si="309"/>
        <v>31200</v>
      </c>
      <c r="ED176" s="144">
        <f t="shared" si="309"/>
        <v>31200</v>
      </c>
      <c r="EE176" s="144">
        <f t="shared" si="309"/>
        <v>31200</v>
      </c>
      <c r="EF176" s="144">
        <f t="shared" si="309"/>
        <v>31200</v>
      </c>
      <c r="EG176" s="144">
        <f t="shared" si="309"/>
        <v>31200</v>
      </c>
      <c r="EH176" s="144">
        <f t="shared" si="309"/>
        <v>31200</v>
      </c>
      <c r="EI176" s="144">
        <f t="shared" si="309"/>
        <v>31200</v>
      </c>
      <c r="EJ176" s="144">
        <f t="shared" si="309"/>
        <v>31200</v>
      </c>
      <c r="EK176" s="144">
        <f t="shared" si="309"/>
        <v>31200</v>
      </c>
      <c r="EL176" s="144">
        <f t="shared" si="309"/>
        <v>31200</v>
      </c>
      <c r="EM176" s="144">
        <f t="shared" si="309"/>
        <v>31200</v>
      </c>
      <c r="EN176" s="144">
        <f t="shared" si="309"/>
        <v>31200</v>
      </c>
      <c r="EO176" s="144">
        <f t="shared" si="309"/>
        <v>31200</v>
      </c>
      <c r="EP176" s="144">
        <f t="shared" si="309"/>
        <v>31200</v>
      </c>
      <c r="EQ176" s="144">
        <f t="shared" si="309"/>
        <v>31200</v>
      </c>
      <c r="ER176" s="144">
        <f t="shared" si="309"/>
        <v>31200</v>
      </c>
      <c r="ES176" s="144">
        <f t="shared" si="309"/>
        <v>31200</v>
      </c>
      <c r="ET176" s="144">
        <f t="shared" si="309"/>
        <v>31200</v>
      </c>
      <c r="EU176" s="144">
        <f t="shared" si="309"/>
        <v>31200</v>
      </c>
      <c r="EV176" s="144">
        <f t="shared" si="309"/>
        <v>31200</v>
      </c>
      <c r="EW176" s="144">
        <f t="shared" si="309"/>
        <v>31200</v>
      </c>
      <c r="EX176" s="147">
        <f>PV(0.05,'PV factor'!C456,,-BR176)</f>
        <v>0</v>
      </c>
      <c r="EY176" s="147">
        <f>PV(0.05,'PV factor'!D456,,-BS176)</f>
        <v>0</v>
      </c>
      <c r="EZ176" s="147">
        <f>PV(0.05,'PV factor'!E456,,-BT176)</f>
        <v>0</v>
      </c>
      <c r="FA176" s="147">
        <f>PV(0.05,'PV factor'!F456,,-BU176)</f>
        <v>0</v>
      </c>
      <c r="FB176" s="147">
        <f>PV(0.05,'PV factor'!G456,,-BV176)</f>
        <v>0</v>
      </c>
      <c r="FC176" s="147">
        <f>PV(0.05,'PV factor'!H456,,-BW176)</f>
        <v>0</v>
      </c>
      <c r="FD176" s="147">
        <f>PV(0.05,'PV factor'!I456,,-BX176)</f>
        <v>0</v>
      </c>
      <c r="FE176" s="147">
        <f>PV(0.05,'PV factor'!J456,,-BY176)</f>
        <v>0</v>
      </c>
      <c r="FF176" s="147">
        <f>PV(0.05,'PV factor'!K456,,-BZ176)</f>
        <v>0</v>
      </c>
      <c r="FG176" s="147">
        <f>PV(0.05,'PV factor'!L456,,-CA176)</f>
        <v>0</v>
      </c>
      <c r="FH176" s="147">
        <f>PV(0.05,'PV factor'!M456,,-CB176)</f>
        <v>0</v>
      </c>
      <c r="FI176" s="147">
        <f>PV(0.05,'PV factor'!N456,,-CC176)</f>
        <v>0</v>
      </c>
      <c r="FJ176" s="147">
        <f>PV(0.05,'PV factor'!O456,,-CD176)</f>
        <v>0</v>
      </c>
      <c r="FK176" s="147">
        <f>PV(0.05,'PV factor'!P456,,-CE176)</f>
        <v>0</v>
      </c>
      <c r="FL176" s="147">
        <f>PV(0.05,'PV factor'!Q456,,-CF176)</f>
        <v>0</v>
      </c>
      <c r="FM176" s="147">
        <f>PV(0.05,'PV factor'!R456,,-CG176)</f>
        <v>0</v>
      </c>
      <c r="FN176" s="147">
        <f>PV(0.05,'PV factor'!S456,,-CH176)</f>
        <v>0</v>
      </c>
      <c r="FO176" s="147">
        <f>PV(0.05,'PV factor'!T456,,-CI176)</f>
        <v>0</v>
      </c>
      <c r="FP176" s="147">
        <f>PV(0.05,'PV factor'!U456,,-CJ176)</f>
        <v>0</v>
      </c>
      <c r="FQ176" s="147">
        <f>PV(0.05,'PV factor'!V456,,-CK176)</f>
        <v>0</v>
      </c>
      <c r="FR176" s="147">
        <f>PV(0.05,'PV factor'!W456,,-CL176)</f>
        <v>0</v>
      </c>
      <c r="FS176" s="147">
        <f>PV(0.05,'PV factor'!X456,,-CM176)</f>
        <v>0</v>
      </c>
      <c r="FT176" s="147">
        <f>PV(0.05,'PV factor'!Y456,,-CN176)</f>
        <v>0</v>
      </c>
      <c r="FU176" s="147">
        <f>PV(0.05,'PV factor'!Z456,,-CO176)</f>
        <v>0</v>
      </c>
      <c r="FV176" s="147">
        <f>PV(0.05,'PV factor'!AA456,,-CP176)</f>
        <v>0</v>
      </c>
      <c r="FW176" s="147">
        <f>PV(0.05,'PV factor'!AB456,,-CQ176)</f>
        <v>0</v>
      </c>
      <c r="FX176" s="147">
        <f>PV(0.05,'PV factor'!AC456,,-CR176)</f>
        <v>0</v>
      </c>
      <c r="FY176" s="147">
        <f>PV(0.05,'PV factor'!AD456,,-CS176)</f>
        <v>0</v>
      </c>
      <c r="FZ176" s="147">
        <f>PV(0.05,'PV factor'!AE456,,-CT176)</f>
        <v>0</v>
      </c>
      <c r="GA176" s="147">
        <f>PV(0.05,'PV factor'!AF456,,-CU176)</f>
        <v>0</v>
      </c>
      <c r="GB176" s="147">
        <f>PV(0.05,'PV factor'!AG456,,-CV176)</f>
        <v>0</v>
      </c>
      <c r="GC176" s="147">
        <f>PV(0.05,'PV factor'!AH456,,-CW176)</f>
        <v>0</v>
      </c>
      <c r="GD176" s="147">
        <f>PV(0.05,'PV factor'!AI456,,-CX176)</f>
        <v>0</v>
      </c>
      <c r="GE176" s="147">
        <f>PV(0.05,'PV factor'!AJ456,,-CY176)</f>
        <v>0</v>
      </c>
      <c r="GF176" s="147">
        <f>PV(0.05,'PV factor'!AK456,,-CZ176)</f>
        <v>0</v>
      </c>
      <c r="GG176" s="147">
        <f>PV(0.05,'PV factor'!AL456,,-DA176)</f>
        <v>0</v>
      </c>
      <c r="GH176" s="147">
        <f>PV(0.05,'PV factor'!AM456,,-DB176)</f>
        <v>0</v>
      </c>
      <c r="GI176" s="147">
        <f>PV(0.05,'PV factor'!AN456,,-DC176)</f>
        <v>0</v>
      </c>
      <c r="GJ176" s="147">
        <f>PV(0.05,'PV factor'!AO456,,-DD176)</f>
        <v>0</v>
      </c>
      <c r="GK176" s="147">
        <f>PV(0.05,'PV factor'!AP456,,-DE176)</f>
        <v>0</v>
      </c>
      <c r="GL176" s="147">
        <f>PV(0.05,'PV factor'!C456,,-DI176)</f>
        <v>28299.319727891154</v>
      </c>
      <c r="GM176" s="147">
        <f>PV(0.05,'PV factor'!D456,,-DJ176)</f>
        <v>26951.733074182051</v>
      </c>
      <c r="GN176" s="147">
        <f>PV(0.05,'PV factor'!E456,,-DK176)</f>
        <v>25668.317213506718</v>
      </c>
      <c r="GO176" s="147">
        <f>PV(0.05,'PV factor'!F456,,-DL176)</f>
        <v>24446.01639381592</v>
      </c>
      <c r="GP176" s="147">
        <f>PV(0.05,'PV factor'!G456,,-DM176)</f>
        <v>23281.920375062782</v>
      </c>
      <c r="GQ176" s="147">
        <f>PV(0.05,'PV factor'!H456,,-DN176)</f>
        <v>22173.25750005979</v>
      </c>
      <c r="GR176" s="147">
        <f>PV(0.05,'PV factor'!I456,,-DO176)</f>
        <v>21117.388095295039</v>
      </c>
      <c r="GS176" s="147">
        <f>PV(0.05,'PV factor'!J456,,-DP176)</f>
        <v>20111.798185995274</v>
      </c>
      <c r="GT176" s="147">
        <f>PV(0.05,'PV factor'!K456,,-DQ176)</f>
        <v>19154.093510471692</v>
      </c>
      <c r="GU176" s="147">
        <f>PV(0.05,'PV factor'!L456,,-DR176)</f>
        <v>18241.993819496845</v>
      </c>
      <c r="GV176" s="147">
        <f>PV(0.05,'PV factor'!M456,,-DS176)</f>
        <v>17373.327447139858</v>
      </c>
      <c r="GW176" s="147">
        <f>PV(0.05,'PV factor'!N456,,-DT176)</f>
        <v>16546.026140133195</v>
      </c>
      <c r="GX176" s="147">
        <f>PV(0.05,'PV factor'!O456,,-DU176)</f>
        <v>15758.120133460188</v>
      </c>
      <c r="GY176" s="147">
        <f>PV(0.05,'PV factor'!P456,,-DV176)</f>
        <v>15007.73346043827</v>
      </c>
      <c r="GZ176" s="147">
        <f>PV(0.05,'PV factor'!Q456,,-DW176)</f>
        <v>14293.079486131686</v>
      </c>
      <c r="HA176" s="147">
        <f>PV(0.05,'PV factor'!R456,,-DX176)</f>
        <v>13612.456653458748</v>
      </c>
      <c r="HB176" s="147">
        <f>PV(0.05,'PV factor'!S456,,-DY176)</f>
        <v>12964.244431865474</v>
      </c>
      <c r="HC176" s="147">
        <f>PV(0.05,'PV factor'!T456,,-DZ176)</f>
        <v>12346.899458919499</v>
      </c>
      <c r="HD176" s="147">
        <f>PV(0.05,'PV factor'!U456,,-EA176)</f>
        <v>11758.951865637619</v>
      </c>
      <c r="HE176" s="147">
        <f>PV(0.05,'PV factor'!V456,,-EB176)</f>
        <v>11199.001776797732</v>
      </c>
      <c r="HF176" s="147">
        <f>PV(0.05,'PV factor'!W456,,-EC176)</f>
        <v>10665.715977902602</v>
      </c>
      <c r="HG176" s="147">
        <f>PV(0.05,'PV factor'!X456,,-ED176)</f>
        <v>10157.82474085962</v>
      </c>
      <c r="HH176" s="147">
        <f>PV(0.05,'PV factor'!Y456,,-EE176)</f>
        <v>9674.1188008186873</v>
      </c>
      <c r="HI176" s="147">
        <f>PV(0.05,'PV factor'!Z456,,-EF176)</f>
        <v>9213.4464769701772</v>
      </c>
      <c r="HJ176" s="147">
        <f>PV(0.05,'PV factor'!AA456,,-EG176)</f>
        <v>8774.7109304477872</v>
      </c>
      <c r="HK176" s="147">
        <f>PV(0.05,'PV factor'!AB456,,-EH176)</f>
        <v>8356.8675528074164</v>
      </c>
      <c r="HL176" s="147">
        <f>PV(0.05,'PV factor'!AC456,,-EI176)</f>
        <v>7958.9214788642075</v>
      </c>
      <c r="HM176" s="147">
        <f>PV(0.05,'PV factor'!AD456,,-EJ176)</f>
        <v>7579.9252179659097</v>
      </c>
      <c r="HN176" s="147">
        <f>PV(0.05,'PV factor'!AE456,,-EK176)</f>
        <v>7218.976398062774</v>
      </c>
      <c r="HO176" s="147">
        <f>PV(0.05,'PV factor'!AF456,,-EL176)</f>
        <v>6875.2156172026389</v>
      </c>
      <c r="HP176" s="147">
        <f>PV(0.05,'PV factor'!AG456,,-EM176)</f>
        <v>6547.8243973358476</v>
      </c>
      <c r="HQ176" s="147">
        <f>PV(0.05,'PV factor'!AH456,,-EN176)</f>
        <v>6236.0232355579501</v>
      </c>
      <c r="HR176" s="147">
        <f>PV(0.05,'PV factor'!AI456,,-EO176)</f>
        <v>5939.0697481504285</v>
      </c>
      <c r="HS176" s="147">
        <f>PV(0.05,'PV factor'!AJ456,,-EP176)</f>
        <v>5656.256903000407</v>
      </c>
      <c r="HT176" s="147">
        <f>PV(0.05,'PV factor'!AK456,,-EQ176)</f>
        <v>5386.9113361908649</v>
      </c>
      <c r="HU176" s="147">
        <f>PV(0.05,'PV factor'!AL456,,-ER176)</f>
        <v>5130.3917487532044</v>
      </c>
      <c r="HV176" s="147">
        <f>PV(0.05,'PV factor'!AM456,,-ES176)</f>
        <v>4886.0873797649574</v>
      </c>
      <c r="HW176" s="147">
        <f>PV(0.05,'PV factor'!AN456,,-ET176)</f>
        <v>4653.4165521571013</v>
      </c>
      <c r="HX176" s="147">
        <f>PV(0.05,'PV factor'!AO456,,-EU176)</f>
        <v>4431.8252877686682</v>
      </c>
      <c r="HY176" s="147">
        <f>PV(0.05,'PV factor'!AP456,,-EV176)</f>
        <v>4220.7859883511128</v>
      </c>
      <c r="HZ176" s="147">
        <f t="shared" si="263"/>
        <v>0</v>
      </c>
      <c r="IA176" s="147">
        <f t="shared" si="264"/>
        <v>229445.83789577728</v>
      </c>
      <c r="IB176" s="401">
        <f t="shared" si="265"/>
        <v>0</v>
      </c>
    </row>
    <row r="177" spans="1:236" ht="90" customHeight="1" x14ac:dyDescent="0.2">
      <c r="A177" s="161" t="s">
        <v>2265</v>
      </c>
      <c r="B177" s="150" t="s">
        <v>3213</v>
      </c>
      <c r="C177" s="150" t="s">
        <v>3274</v>
      </c>
      <c r="D177" s="79">
        <v>13</v>
      </c>
      <c r="E177" s="150" t="s">
        <v>3275</v>
      </c>
      <c r="F177" s="150" t="s">
        <v>3227</v>
      </c>
      <c r="G177" s="150" t="s">
        <v>3228</v>
      </c>
      <c r="H177" s="79" t="s">
        <v>77</v>
      </c>
      <c r="I177" s="150" t="s">
        <v>2584</v>
      </c>
      <c r="J177" s="151">
        <v>40</v>
      </c>
      <c r="K177" s="227" t="s">
        <v>94</v>
      </c>
      <c r="L177" s="111">
        <v>227333</v>
      </c>
      <c r="M177" s="113" t="s">
        <v>3404</v>
      </c>
      <c r="N177" s="79" t="s">
        <v>81</v>
      </c>
      <c r="O177" s="13" t="s">
        <v>217</v>
      </c>
      <c r="P177" s="79" t="s">
        <v>225</v>
      </c>
      <c r="Q177" s="79" t="s">
        <v>87</v>
      </c>
      <c r="R177" s="79" t="s">
        <v>108</v>
      </c>
      <c r="S177" s="79" t="s">
        <v>99</v>
      </c>
      <c r="T177" s="79" t="s">
        <v>2696</v>
      </c>
      <c r="U177" s="79" t="s">
        <v>100</v>
      </c>
      <c r="V177" s="81">
        <v>1</v>
      </c>
      <c r="W177" s="162">
        <v>2200000</v>
      </c>
      <c r="X177" s="162">
        <v>109000</v>
      </c>
      <c r="Y177" s="162">
        <v>0</v>
      </c>
      <c r="Z177" s="127">
        <v>0</v>
      </c>
      <c r="AA177" s="162">
        <v>109000</v>
      </c>
      <c r="AB177" s="127">
        <v>1091000</v>
      </c>
      <c r="AC177" s="149">
        <v>1000000</v>
      </c>
      <c r="AD177" s="162">
        <v>0</v>
      </c>
      <c r="AE177" s="162">
        <v>0</v>
      </c>
      <c r="AF177" s="162">
        <v>0</v>
      </c>
      <c r="AG177" s="149">
        <v>0</v>
      </c>
      <c r="AH177" s="149">
        <v>0</v>
      </c>
      <c r="AI177" s="219"/>
      <c r="AJ177" s="162">
        <v>0</v>
      </c>
      <c r="AK177" s="162">
        <v>0</v>
      </c>
      <c r="AL177" s="162">
        <v>0</v>
      </c>
      <c r="AM177" s="162">
        <v>0</v>
      </c>
      <c r="AN177" s="162">
        <v>0</v>
      </c>
      <c r="AO177" s="162">
        <v>0</v>
      </c>
      <c r="AP177" s="162">
        <v>0</v>
      </c>
      <c r="AQ177" s="149">
        <v>0</v>
      </c>
      <c r="AR177" s="149">
        <v>0</v>
      </c>
      <c r="AS177" s="149">
        <v>0</v>
      </c>
      <c r="AT177" s="149">
        <v>0</v>
      </c>
      <c r="AU177" s="151"/>
      <c r="AV177" s="230">
        <f t="shared" si="231"/>
        <v>0</v>
      </c>
      <c r="AW177" s="230">
        <f t="shared" si="232"/>
        <v>0</v>
      </c>
      <c r="AX177" s="230" t="str">
        <f t="shared" si="233"/>
        <v>B1</v>
      </c>
      <c r="AY177" s="141">
        <f t="shared" si="234"/>
        <v>9</v>
      </c>
      <c r="AZ177" s="70">
        <f t="shared" si="235"/>
        <v>1</v>
      </c>
      <c r="BA177" s="70">
        <f t="shared" si="236"/>
        <v>1</v>
      </c>
      <c r="BB177" s="70">
        <f t="shared" si="237"/>
        <v>1</v>
      </c>
      <c r="BC177" s="70">
        <f t="shared" si="238"/>
        <v>1</v>
      </c>
      <c r="BD177" s="70">
        <f t="shared" si="239"/>
        <v>1</v>
      </c>
      <c r="BE177" s="70">
        <f t="shared" si="240"/>
        <v>1</v>
      </c>
      <c r="BF177" s="70">
        <f t="shared" si="241"/>
        <v>1</v>
      </c>
      <c r="BG177" s="71">
        <f t="shared" si="242"/>
        <v>0</v>
      </c>
      <c r="BH177" s="71">
        <f t="shared" si="243"/>
        <v>1</v>
      </c>
      <c r="BI177" s="71">
        <f t="shared" si="244"/>
        <v>0</v>
      </c>
      <c r="BJ177" s="71">
        <f t="shared" si="245"/>
        <v>0</v>
      </c>
      <c r="BK177" s="71">
        <f t="shared" si="246"/>
        <v>1</v>
      </c>
      <c r="BL177" s="70">
        <f t="shared" si="247"/>
        <v>1</v>
      </c>
      <c r="BM177" s="70">
        <f t="shared" si="248"/>
        <v>1</v>
      </c>
      <c r="BN177" s="70">
        <f t="shared" si="249"/>
        <v>0</v>
      </c>
      <c r="BO177" s="70">
        <f t="shared" si="250"/>
        <v>1</v>
      </c>
      <c r="BP177" s="144">
        <f t="shared" si="251"/>
        <v>0</v>
      </c>
      <c r="BQ177" s="144">
        <f t="shared" si="252"/>
        <v>0</v>
      </c>
      <c r="BR177" s="144">
        <f t="shared" si="253"/>
        <v>109000</v>
      </c>
      <c r="BS177" s="144">
        <f t="shared" si="254"/>
        <v>1091000</v>
      </c>
      <c r="BT177" s="144">
        <f t="shared" si="255"/>
        <v>1000000</v>
      </c>
      <c r="BU177" s="144">
        <f t="shared" si="256"/>
        <v>0</v>
      </c>
      <c r="BV177" s="144">
        <f t="shared" si="257"/>
        <v>0</v>
      </c>
      <c r="BW177" s="144">
        <f t="shared" si="258"/>
        <v>0</v>
      </c>
      <c r="BX177" s="144">
        <f t="shared" si="259"/>
        <v>0</v>
      </c>
      <c r="BY177" s="144">
        <f t="shared" si="260"/>
        <v>0</v>
      </c>
      <c r="BZ177" s="9">
        <v>0</v>
      </c>
      <c r="CA177" s="9">
        <v>0</v>
      </c>
      <c r="CB177" s="9">
        <v>0</v>
      </c>
      <c r="CC177" s="9">
        <v>0</v>
      </c>
      <c r="CD177" s="9">
        <v>0</v>
      </c>
      <c r="CE177" s="9">
        <v>0</v>
      </c>
      <c r="CF177" s="9">
        <v>0</v>
      </c>
      <c r="CG177" s="9">
        <v>0</v>
      </c>
      <c r="CH177" s="9">
        <v>0</v>
      </c>
      <c r="CI177" s="9">
        <v>0</v>
      </c>
      <c r="CJ177" s="9">
        <v>0</v>
      </c>
      <c r="CK177" s="9">
        <v>0</v>
      </c>
      <c r="CL177" s="9">
        <v>0</v>
      </c>
      <c r="CM177" s="9">
        <v>0</v>
      </c>
      <c r="CN177" s="9">
        <v>0</v>
      </c>
      <c r="CO177" s="9">
        <v>0</v>
      </c>
      <c r="CP177" s="9">
        <v>0</v>
      </c>
      <c r="CQ177" s="9">
        <v>0</v>
      </c>
      <c r="CR177" s="9">
        <v>0</v>
      </c>
      <c r="CS177" s="9">
        <v>0</v>
      </c>
      <c r="CT177" s="9">
        <v>0</v>
      </c>
      <c r="CU177" s="9">
        <v>0</v>
      </c>
      <c r="CV177" s="9">
        <v>0</v>
      </c>
      <c r="CW177" s="9">
        <v>0</v>
      </c>
      <c r="CX177" s="9">
        <v>0</v>
      </c>
      <c r="CY177" s="9">
        <v>0</v>
      </c>
      <c r="CZ177" s="9">
        <v>0</v>
      </c>
      <c r="DA177" s="9">
        <v>0</v>
      </c>
      <c r="DB177" s="9">
        <v>0</v>
      </c>
      <c r="DC177" s="9">
        <v>0</v>
      </c>
      <c r="DD177" s="9">
        <v>0</v>
      </c>
      <c r="DE177" s="9">
        <v>0</v>
      </c>
      <c r="DF177" s="9">
        <v>0</v>
      </c>
      <c r="DG177" s="144">
        <f t="shared" si="261"/>
        <v>227333</v>
      </c>
      <c r="DH177" s="144">
        <f t="shared" ref="DH177:EW177" si="310">DG177</f>
        <v>227333</v>
      </c>
      <c r="DI177" s="144">
        <f t="shared" si="310"/>
        <v>227333</v>
      </c>
      <c r="DJ177" s="144">
        <f t="shared" si="310"/>
        <v>227333</v>
      </c>
      <c r="DK177" s="144">
        <f t="shared" si="310"/>
        <v>227333</v>
      </c>
      <c r="DL177" s="144">
        <f t="shared" si="310"/>
        <v>227333</v>
      </c>
      <c r="DM177" s="144">
        <f t="shared" si="310"/>
        <v>227333</v>
      </c>
      <c r="DN177" s="144">
        <f t="shared" si="310"/>
        <v>227333</v>
      </c>
      <c r="DO177" s="144">
        <f t="shared" si="310"/>
        <v>227333</v>
      </c>
      <c r="DP177" s="144">
        <f t="shared" si="310"/>
        <v>227333</v>
      </c>
      <c r="DQ177" s="144">
        <f t="shared" si="310"/>
        <v>227333</v>
      </c>
      <c r="DR177" s="144">
        <f t="shared" si="310"/>
        <v>227333</v>
      </c>
      <c r="DS177" s="144">
        <f t="shared" si="310"/>
        <v>227333</v>
      </c>
      <c r="DT177" s="144">
        <f t="shared" si="310"/>
        <v>227333</v>
      </c>
      <c r="DU177" s="144">
        <f t="shared" si="310"/>
        <v>227333</v>
      </c>
      <c r="DV177" s="144">
        <f t="shared" si="310"/>
        <v>227333</v>
      </c>
      <c r="DW177" s="144">
        <f t="shared" si="310"/>
        <v>227333</v>
      </c>
      <c r="DX177" s="144">
        <f t="shared" si="310"/>
        <v>227333</v>
      </c>
      <c r="DY177" s="144">
        <f t="shared" si="310"/>
        <v>227333</v>
      </c>
      <c r="DZ177" s="144">
        <f t="shared" si="310"/>
        <v>227333</v>
      </c>
      <c r="EA177" s="144">
        <f t="shared" si="310"/>
        <v>227333</v>
      </c>
      <c r="EB177" s="144">
        <f t="shared" si="310"/>
        <v>227333</v>
      </c>
      <c r="EC177" s="144">
        <f t="shared" si="310"/>
        <v>227333</v>
      </c>
      <c r="ED177" s="144">
        <f t="shared" si="310"/>
        <v>227333</v>
      </c>
      <c r="EE177" s="144">
        <f t="shared" si="310"/>
        <v>227333</v>
      </c>
      <c r="EF177" s="144">
        <f t="shared" si="310"/>
        <v>227333</v>
      </c>
      <c r="EG177" s="144">
        <f t="shared" si="310"/>
        <v>227333</v>
      </c>
      <c r="EH177" s="144">
        <f t="shared" si="310"/>
        <v>227333</v>
      </c>
      <c r="EI177" s="144">
        <f t="shared" si="310"/>
        <v>227333</v>
      </c>
      <c r="EJ177" s="144">
        <f t="shared" si="310"/>
        <v>227333</v>
      </c>
      <c r="EK177" s="144">
        <f t="shared" si="310"/>
        <v>227333</v>
      </c>
      <c r="EL177" s="144">
        <f t="shared" si="310"/>
        <v>227333</v>
      </c>
      <c r="EM177" s="144">
        <f t="shared" si="310"/>
        <v>227333</v>
      </c>
      <c r="EN177" s="144">
        <f t="shared" si="310"/>
        <v>227333</v>
      </c>
      <c r="EO177" s="144">
        <f t="shared" si="310"/>
        <v>227333</v>
      </c>
      <c r="EP177" s="144">
        <f t="shared" si="310"/>
        <v>227333</v>
      </c>
      <c r="EQ177" s="144">
        <f t="shared" si="310"/>
        <v>227333</v>
      </c>
      <c r="ER177" s="144">
        <f t="shared" si="310"/>
        <v>227333</v>
      </c>
      <c r="ES177" s="144">
        <f t="shared" si="310"/>
        <v>227333</v>
      </c>
      <c r="ET177" s="144">
        <f t="shared" si="310"/>
        <v>227333</v>
      </c>
      <c r="EU177" s="144">
        <f t="shared" si="310"/>
        <v>227333</v>
      </c>
      <c r="EV177" s="144">
        <f t="shared" si="310"/>
        <v>227333</v>
      </c>
      <c r="EW177" s="144">
        <f t="shared" si="310"/>
        <v>227333</v>
      </c>
      <c r="EX177" s="147">
        <f>PV(0.05,'PV factor'!C338,,-BR177)</f>
        <v>98866.213151927441</v>
      </c>
      <c r="EY177" s="147">
        <f>PV(0.05,'PV factor'!D338,,-BS177)</f>
        <v>942446.81999784033</v>
      </c>
      <c r="EZ177" s="147">
        <f>PV(0.05,'PV factor'!E338,,-BT177)</f>
        <v>822702.47479188198</v>
      </c>
      <c r="FA177" s="147">
        <f>PV(0.05,'PV factor'!F338,,-BU177)</f>
        <v>0</v>
      </c>
      <c r="FB177" s="147">
        <f>PV(0.05,'PV factor'!G338,,-BV177)</f>
        <v>0</v>
      </c>
      <c r="FC177" s="147">
        <f>PV(0.05,'PV factor'!H338,,-BW177)</f>
        <v>0</v>
      </c>
      <c r="FD177" s="147">
        <f>PV(0.05,'PV factor'!I338,,-BX177)</f>
        <v>0</v>
      </c>
      <c r="FE177" s="147">
        <f>PV(0.05,'PV factor'!J338,,-BY177)</f>
        <v>0</v>
      </c>
      <c r="FF177" s="147">
        <f>PV(0.05,'PV factor'!K338,,-BZ177)</f>
        <v>0</v>
      </c>
      <c r="FG177" s="147">
        <f>PV(0.05,'PV factor'!L338,,-CA177)</f>
        <v>0</v>
      </c>
      <c r="FH177" s="147">
        <f>PV(0.05,'PV factor'!M338,,-CB177)</f>
        <v>0</v>
      </c>
      <c r="FI177" s="147">
        <f>PV(0.05,'PV factor'!N338,,-CC177)</f>
        <v>0</v>
      </c>
      <c r="FJ177" s="147">
        <f>PV(0.05,'PV factor'!O338,,-CD177)</f>
        <v>0</v>
      </c>
      <c r="FK177" s="147">
        <f>PV(0.05,'PV factor'!P338,,-CE177)</f>
        <v>0</v>
      </c>
      <c r="FL177" s="147">
        <f>PV(0.05,'PV factor'!Q338,,-CF177)</f>
        <v>0</v>
      </c>
      <c r="FM177" s="147">
        <f>PV(0.05,'PV factor'!R338,,-CG177)</f>
        <v>0</v>
      </c>
      <c r="FN177" s="147">
        <f>PV(0.05,'PV factor'!S338,,-CH177)</f>
        <v>0</v>
      </c>
      <c r="FO177" s="147">
        <f>PV(0.05,'PV factor'!T338,,-CI177)</f>
        <v>0</v>
      </c>
      <c r="FP177" s="147">
        <f>PV(0.05,'PV factor'!U338,,-CJ177)</f>
        <v>0</v>
      </c>
      <c r="FQ177" s="147">
        <f>PV(0.05,'PV factor'!V338,,-CK177)</f>
        <v>0</v>
      </c>
      <c r="FR177" s="147">
        <f>PV(0.05,'PV factor'!W338,,-CL177)</f>
        <v>0</v>
      </c>
      <c r="FS177" s="147">
        <f>PV(0.05,'PV factor'!X338,,-CM177)</f>
        <v>0</v>
      </c>
      <c r="FT177" s="147">
        <f>PV(0.05,'PV factor'!Y338,,-CN177)</f>
        <v>0</v>
      </c>
      <c r="FU177" s="147">
        <f>PV(0.05,'PV factor'!Z338,,-CO177)</f>
        <v>0</v>
      </c>
      <c r="FV177" s="147">
        <f>PV(0.05,'PV factor'!AA338,,-CP177)</f>
        <v>0</v>
      </c>
      <c r="FW177" s="147">
        <f>PV(0.05,'PV factor'!AB338,,-CQ177)</f>
        <v>0</v>
      </c>
      <c r="FX177" s="147">
        <f>PV(0.05,'PV factor'!AC338,,-CR177)</f>
        <v>0</v>
      </c>
      <c r="FY177" s="147">
        <f>PV(0.05,'PV factor'!AD338,,-CS177)</f>
        <v>0</v>
      </c>
      <c r="FZ177" s="147">
        <f>PV(0.05,'PV factor'!AE338,,-CT177)</f>
        <v>0</v>
      </c>
      <c r="GA177" s="147">
        <f>PV(0.05,'PV factor'!AF338,,-CU177)</f>
        <v>0</v>
      </c>
      <c r="GB177" s="147">
        <f>PV(0.05,'PV factor'!AG338,,-CV177)</f>
        <v>0</v>
      </c>
      <c r="GC177" s="147">
        <f>PV(0.05,'PV factor'!AH338,,-CW177)</f>
        <v>0</v>
      </c>
      <c r="GD177" s="147">
        <f>PV(0.05,'PV factor'!AI338,,-CX177)</f>
        <v>0</v>
      </c>
      <c r="GE177" s="147">
        <f>PV(0.05,'PV factor'!AJ338,,-CY177)</f>
        <v>0</v>
      </c>
      <c r="GF177" s="147">
        <f>PV(0.05,'PV factor'!AK338,,-CZ177)</f>
        <v>0</v>
      </c>
      <c r="GG177" s="147">
        <f>PV(0.05,'PV factor'!AL338,,-DA177)</f>
        <v>0</v>
      </c>
      <c r="GH177" s="147">
        <f>PV(0.05,'PV factor'!AM338,,-DB177)</f>
        <v>0</v>
      </c>
      <c r="GI177" s="147">
        <f>PV(0.05,'PV factor'!AN338,,-DC177)</f>
        <v>0</v>
      </c>
      <c r="GJ177" s="147">
        <f>PV(0.05,'PV factor'!AO338,,-DD177)</f>
        <v>0</v>
      </c>
      <c r="GK177" s="147">
        <f>PV(0.05,'PV factor'!AP338,,-DE177)</f>
        <v>0</v>
      </c>
      <c r="GL177" s="147">
        <f>PV(0.05,'PV factor'!C338,,-DI177)</f>
        <v>206197.73242630385</v>
      </c>
      <c r="GM177" s="147">
        <f>PV(0.05,'PV factor'!D338,,-DJ177)</f>
        <v>196378.79278695604</v>
      </c>
      <c r="GN177" s="147">
        <f>PV(0.05,'PV factor'!E338,,-DK177)</f>
        <v>187027.42170186291</v>
      </c>
      <c r="GO177" s="147">
        <f>PV(0.05,'PV factor'!F338,,-DL177)</f>
        <v>178121.35400177419</v>
      </c>
      <c r="GP177" s="147">
        <f>PV(0.05,'PV factor'!G338,,-DM177)</f>
        <v>169639.38476359448</v>
      </c>
      <c r="GQ177" s="147">
        <f>PV(0.05,'PV factor'!H338,,-DN177)</f>
        <v>161561.3188224709</v>
      </c>
      <c r="GR177" s="147">
        <f>PV(0.05,'PV factor'!I338,,-DO177)</f>
        <v>153867.92268806754</v>
      </c>
      <c r="GS177" s="147">
        <f>PV(0.05,'PV factor'!J338,,-DP177)</f>
        <v>146540.87875054052</v>
      </c>
      <c r="GT177" s="147">
        <f>PV(0.05,'PV factor'!K338,,-DQ177)</f>
        <v>139562.74166718143</v>
      </c>
      <c r="GU177" s="147">
        <f>PV(0.05,'PV factor'!L338,,-DR177)</f>
        <v>132916.89682588706</v>
      </c>
      <c r="GV177" s="147">
        <f>PV(0.05,'PV factor'!M338,,-DS177)</f>
        <v>126587.52078655914</v>
      </c>
      <c r="GW177" s="147">
        <f>PV(0.05,'PV factor'!N338,,-DT177)</f>
        <v>120559.54360624678</v>
      </c>
      <c r="GX177" s="147">
        <f>PV(0.05,'PV factor'!O338,,-DU177)</f>
        <v>114818.61295833028</v>
      </c>
      <c r="GY177" s="147">
        <f>PV(0.05,'PV factor'!P338,,-DV177)</f>
        <v>109351.05996031452</v>
      </c>
      <c r="GZ177" s="147">
        <f>PV(0.05,'PV factor'!Q338,,-DW177)</f>
        <v>104143.86662887099</v>
      </c>
      <c r="HA177" s="147">
        <f>PV(0.05,'PV factor'!R338,,-DX177)</f>
        <v>99184.634884639017</v>
      </c>
      <c r="HB177" s="147">
        <f>PV(0.05,'PV factor'!S338,,-DY177)</f>
        <v>94461.557032989542</v>
      </c>
      <c r="HC177" s="147">
        <f>PV(0.05,'PV factor'!T338,,-DZ177)</f>
        <v>89963.387650466233</v>
      </c>
      <c r="HD177" s="147">
        <f>PV(0.05,'PV factor'!U338,,-EA177)</f>
        <v>85679.41680996785</v>
      </c>
      <c r="HE177" s="147">
        <f>PV(0.05,'PV factor'!V338,,-EB177)</f>
        <v>81599.444580921758</v>
      </c>
      <c r="HF177" s="147">
        <f>PV(0.05,'PV factor'!W338,,-EC177)</f>
        <v>77713.756743735008</v>
      </c>
      <c r="HG177" s="147">
        <f>PV(0.05,'PV factor'!X338,,-ED177)</f>
        <v>74013.101660699991</v>
      </c>
      <c r="HH177" s="147">
        <f>PV(0.05,'PV factor'!Y338,,-EE177)</f>
        <v>70488.668248285714</v>
      </c>
      <c r="HI177" s="147">
        <f>PV(0.05,'PV factor'!Z338,,-EF177)</f>
        <v>67132.06499836735</v>
      </c>
      <c r="HJ177" s="147">
        <f>PV(0.05,'PV factor'!AA338,,-EG177)</f>
        <v>63935.299998445094</v>
      </c>
      <c r="HK177" s="147">
        <f>PV(0.05,'PV factor'!AB338,,-EH177)</f>
        <v>60890.76190328104</v>
      </c>
      <c r="HL177" s="147">
        <f>PV(0.05,'PV factor'!AC338,,-EI177)</f>
        <v>57991.201812648615</v>
      </c>
      <c r="HM177" s="147">
        <f>PV(0.05,'PV factor'!AD338,,-EJ177)</f>
        <v>55229.716012046287</v>
      </c>
      <c r="HN177" s="147">
        <f>PV(0.05,'PV factor'!AE338,,-EK177)</f>
        <v>52599.729535282197</v>
      </c>
      <c r="HO177" s="147">
        <f>PV(0.05,'PV factor'!AF338,,-EL177)</f>
        <v>50094.980509792549</v>
      </c>
      <c r="HP177" s="147">
        <f>PV(0.05,'PV factor'!AG338,,-EM177)</f>
        <v>47709.505247421483</v>
      </c>
      <c r="HQ177" s="147">
        <f>PV(0.05,'PV factor'!AH338,,-EN177)</f>
        <v>45437.624045163313</v>
      </c>
      <c r="HR177" s="147">
        <f>PV(0.05,'PV factor'!AI338,,-EO177)</f>
        <v>43273.927662060298</v>
      </c>
      <c r="HS177" s="147">
        <f>PV(0.05,'PV factor'!AJ338,,-EP177)</f>
        <v>41213.264440057421</v>
      </c>
      <c r="HT177" s="147">
        <f>PV(0.05,'PV factor'!AK338,,-EQ177)</f>
        <v>39250.728038149929</v>
      </c>
      <c r="HU177" s="147">
        <f>PV(0.05,'PV factor'!AL338,,-ER177)</f>
        <v>37381.645750618976</v>
      </c>
      <c r="HV177" s="147">
        <f>PV(0.05,'PV factor'!AM338,,-ES177)</f>
        <v>35601.567381541892</v>
      </c>
      <c r="HW177" s="147">
        <f>PV(0.05,'PV factor'!AN338,,-ET177)</f>
        <v>33906.25464908751</v>
      </c>
      <c r="HX177" s="147">
        <f>PV(0.05,'PV factor'!AO338,,-EU177)</f>
        <v>32291.67109436906</v>
      </c>
      <c r="HY177" s="147">
        <f>PV(0.05,'PV factor'!AP338,,-EV177)</f>
        <v>30753.972470827674</v>
      </c>
      <c r="HZ177" s="147">
        <f t="shared" si="263"/>
        <v>1864015.5079416498</v>
      </c>
      <c r="IA177" s="147">
        <f t="shared" si="264"/>
        <v>3715072.9315358251</v>
      </c>
      <c r="IB177" s="401">
        <f t="shared" si="265"/>
        <v>1.9930482958471825</v>
      </c>
    </row>
    <row r="178" spans="1:236" ht="90" customHeight="1" x14ac:dyDescent="0.2">
      <c r="A178" s="161" t="s">
        <v>2267</v>
      </c>
      <c r="B178" s="161" t="s">
        <v>2745</v>
      </c>
      <c r="C178" s="161" t="s">
        <v>2994</v>
      </c>
      <c r="D178" s="148">
        <v>5</v>
      </c>
      <c r="E178" s="161" t="s">
        <v>2995</v>
      </c>
      <c r="F178" s="161" t="s">
        <v>2996</v>
      </c>
      <c r="G178" s="161" t="s">
        <v>2997</v>
      </c>
      <c r="H178" s="79" t="s">
        <v>77</v>
      </c>
      <c r="I178" s="151" t="s">
        <v>316</v>
      </c>
      <c r="J178" s="169">
        <v>10</v>
      </c>
      <c r="K178" s="227" t="s">
        <v>94</v>
      </c>
      <c r="L178" s="170">
        <v>15000</v>
      </c>
      <c r="M178" s="171" t="s">
        <v>2998</v>
      </c>
      <c r="N178" s="79" t="s">
        <v>81</v>
      </c>
      <c r="O178" s="79" t="s">
        <v>133</v>
      </c>
      <c r="P178" s="79" t="s">
        <v>134</v>
      </c>
      <c r="Q178" s="112" t="s">
        <v>100</v>
      </c>
      <c r="R178" s="79" t="s">
        <v>108</v>
      </c>
      <c r="S178" s="79" t="s">
        <v>99</v>
      </c>
      <c r="T178" s="79" t="s">
        <v>407</v>
      </c>
      <c r="U178" s="79" t="s">
        <v>100</v>
      </c>
      <c r="V178" s="81">
        <v>1</v>
      </c>
      <c r="W178" s="149">
        <v>15000</v>
      </c>
      <c r="X178" s="164">
        <v>0</v>
      </c>
      <c r="Y178" s="164">
        <v>0</v>
      </c>
      <c r="Z178" s="164">
        <v>0</v>
      </c>
      <c r="AA178" s="164">
        <v>0</v>
      </c>
      <c r="AB178" s="164">
        <v>15000</v>
      </c>
      <c r="AC178" s="164">
        <v>0</v>
      </c>
      <c r="AD178" s="164">
        <v>0</v>
      </c>
      <c r="AE178" s="164">
        <v>0</v>
      </c>
      <c r="AF178" s="164">
        <v>0</v>
      </c>
      <c r="AG178" s="164">
        <v>0</v>
      </c>
      <c r="AH178" s="164">
        <v>0</v>
      </c>
      <c r="AI178" s="88" t="s">
        <v>2999</v>
      </c>
      <c r="AJ178" s="149">
        <v>50000</v>
      </c>
      <c r="AK178" s="164">
        <v>0</v>
      </c>
      <c r="AL178" s="164">
        <v>0</v>
      </c>
      <c r="AM178" s="164">
        <v>0</v>
      </c>
      <c r="AN178" s="164">
        <v>50000</v>
      </c>
      <c r="AO178" s="164">
        <v>0</v>
      </c>
      <c r="AP178" s="164">
        <v>0</v>
      </c>
      <c r="AQ178" s="164">
        <v>0</v>
      </c>
      <c r="AR178" s="164">
        <v>0</v>
      </c>
      <c r="AS178" s="164">
        <v>0</v>
      </c>
      <c r="AT178" s="164">
        <v>0</v>
      </c>
      <c r="AU178" s="164"/>
      <c r="AV178" s="230">
        <f t="shared" si="231"/>
        <v>1</v>
      </c>
      <c r="AW178" s="230">
        <f t="shared" si="232"/>
        <v>0</v>
      </c>
      <c r="AX178" s="230" t="str">
        <f t="shared" si="233"/>
        <v>F2</v>
      </c>
      <c r="AY178" s="141">
        <f t="shared" si="234"/>
        <v>9</v>
      </c>
      <c r="AZ178" s="70">
        <f t="shared" si="235"/>
        <v>1</v>
      </c>
      <c r="BA178" s="70">
        <f t="shared" si="236"/>
        <v>1</v>
      </c>
      <c r="BB178" s="70">
        <f t="shared" si="237"/>
        <v>1</v>
      </c>
      <c r="BC178" s="70">
        <f t="shared" si="238"/>
        <v>1</v>
      </c>
      <c r="BD178" s="70">
        <f t="shared" si="239"/>
        <v>1</v>
      </c>
      <c r="BE178" s="70">
        <f t="shared" si="240"/>
        <v>1</v>
      </c>
      <c r="BF178" s="70">
        <f t="shared" si="241"/>
        <v>1</v>
      </c>
      <c r="BG178" s="71">
        <f t="shared" si="242"/>
        <v>0</v>
      </c>
      <c r="BH178" s="71">
        <f t="shared" si="243"/>
        <v>1</v>
      </c>
      <c r="BI178" s="71">
        <f t="shared" si="244"/>
        <v>0</v>
      </c>
      <c r="BJ178" s="71">
        <f t="shared" si="245"/>
        <v>0</v>
      </c>
      <c r="BK178" s="71">
        <f t="shared" si="246"/>
        <v>1</v>
      </c>
      <c r="BL178" s="70">
        <f t="shared" si="247"/>
        <v>1</v>
      </c>
      <c r="BM178" s="70">
        <f t="shared" si="248"/>
        <v>1</v>
      </c>
      <c r="BN178" s="70">
        <f t="shared" si="249"/>
        <v>0</v>
      </c>
      <c r="BO178" s="70">
        <f t="shared" si="250"/>
        <v>1</v>
      </c>
      <c r="BP178" s="144">
        <f t="shared" si="251"/>
        <v>0</v>
      </c>
      <c r="BQ178" s="144">
        <f t="shared" si="252"/>
        <v>0</v>
      </c>
      <c r="BR178" s="144">
        <f t="shared" si="253"/>
        <v>0</v>
      </c>
      <c r="BS178" s="144">
        <f t="shared" si="254"/>
        <v>65000</v>
      </c>
      <c r="BT178" s="144">
        <f t="shared" si="255"/>
        <v>0</v>
      </c>
      <c r="BU178" s="144">
        <f t="shared" si="256"/>
        <v>0</v>
      </c>
      <c r="BV178" s="144">
        <f t="shared" si="257"/>
        <v>0</v>
      </c>
      <c r="BW178" s="144">
        <f t="shared" si="258"/>
        <v>0</v>
      </c>
      <c r="BX178" s="144">
        <f t="shared" si="259"/>
        <v>0</v>
      </c>
      <c r="BY178" s="144">
        <f t="shared" si="260"/>
        <v>0</v>
      </c>
      <c r="BZ178" s="9">
        <v>0</v>
      </c>
      <c r="CA178" s="9">
        <v>0</v>
      </c>
      <c r="CB178" s="9">
        <v>0</v>
      </c>
      <c r="CC178" s="9">
        <v>0</v>
      </c>
      <c r="CD178" s="9">
        <v>0</v>
      </c>
      <c r="CE178" s="9">
        <v>0</v>
      </c>
      <c r="CF178" s="9">
        <v>0</v>
      </c>
      <c r="CG178" s="9">
        <v>0</v>
      </c>
      <c r="CH178" s="9">
        <v>0</v>
      </c>
      <c r="CI178" s="9">
        <v>0</v>
      </c>
      <c r="CJ178" s="9">
        <v>0</v>
      </c>
      <c r="CK178" s="9">
        <v>0</v>
      </c>
      <c r="CL178" s="9">
        <v>0</v>
      </c>
      <c r="CM178" s="9">
        <v>0</v>
      </c>
      <c r="CN178" s="9">
        <v>0</v>
      </c>
      <c r="CO178" s="9">
        <v>0</v>
      </c>
      <c r="CP178" s="9">
        <v>0</v>
      </c>
      <c r="CQ178" s="9">
        <v>0</v>
      </c>
      <c r="CR178" s="9">
        <v>0</v>
      </c>
      <c r="CS178" s="9">
        <v>0</v>
      </c>
      <c r="CT178" s="9">
        <v>0</v>
      </c>
      <c r="CU178" s="9">
        <v>0</v>
      </c>
      <c r="CV178" s="9">
        <v>0</v>
      </c>
      <c r="CW178" s="9">
        <v>0</v>
      </c>
      <c r="CX178" s="9">
        <v>0</v>
      </c>
      <c r="CY178" s="9">
        <v>0</v>
      </c>
      <c r="CZ178" s="9">
        <v>0</v>
      </c>
      <c r="DA178" s="9">
        <v>0</v>
      </c>
      <c r="DB178" s="9">
        <v>0</v>
      </c>
      <c r="DC178" s="9">
        <v>0</v>
      </c>
      <c r="DD178" s="9">
        <v>0</v>
      </c>
      <c r="DE178" s="9">
        <v>0</v>
      </c>
      <c r="DF178" s="9">
        <v>0</v>
      </c>
      <c r="DG178" s="144">
        <f t="shared" si="261"/>
        <v>15000</v>
      </c>
      <c r="DH178" s="144">
        <f t="shared" ref="DH178:EW178" si="311">DG178</f>
        <v>15000</v>
      </c>
      <c r="DI178" s="144">
        <f t="shared" si="311"/>
        <v>15000</v>
      </c>
      <c r="DJ178" s="144">
        <f t="shared" si="311"/>
        <v>15000</v>
      </c>
      <c r="DK178" s="144">
        <f t="shared" si="311"/>
        <v>15000</v>
      </c>
      <c r="DL178" s="144">
        <f t="shared" si="311"/>
        <v>15000</v>
      </c>
      <c r="DM178" s="144">
        <f t="shared" si="311"/>
        <v>15000</v>
      </c>
      <c r="DN178" s="144">
        <f t="shared" si="311"/>
        <v>15000</v>
      </c>
      <c r="DO178" s="144">
        <f t="shared" si="311"/>
        <v>15000</v>
      </c>
      <c r="DP178" s="144">
        <f t="shared" si="311"/>
        <v>15000</v>
      </c>
      <c r="DQ178" s="144">
        <f t="shared" si="311"/>
        <v>15000</v>
      </c>
      <c r="DR178" s="144">
        <f t="shared" si="311"/>
        <v>15000</v>
      </c>
      <c r="DS178" s="144">
        <f t="shared" si="311"/>
        <v>15000</v>
      </c>
      <c r="DT178" s="144">
        <f t="shared" si="311"/>
        <v>15000</v>
      </c>
      <c r="DU178" s="144">
        <f t="shared" si="311"/>
        <v>15000</v>
      </c>
      <c r="DV178" s="144">
        <f t="shared" si="311"/>
        <v>15000</v>
      </c>
      <c r="DW178" s="144">
        <f t="shared" si="311"/>
        <v>15000</v>
      </c>
      <c r="DX178" s="144">
        <f t="shared" si="311"/>
        <v>15000</v>
      </c>
      <c r="DY178" s="144">
        <f t="shared" si="311"/>
        <v>15000</v>
      </c>
      <c r="DZ178" s="144">
        <f t="shared" si="311"/>
        <v>15000</v>
      </c>
      <c r="EA178" s="144">
        <f t="shared" si="311"/>
        <v>15000</v>
      </c>
      <c r="EB178" s="144">
        <f t="shared" si="311"/>
        <v>15000</v>
      </c>
      <c r="EC178" s="144">
        <f t="shared" si="311"/>
        <v>15000</v>
      </c>
      <c r="ED178" s="144">
        <f t="shared" si="311"/>
        <v>15000</v>
      </c>
      <c r="EE178" s="144">
        <f t="shared" si="311"/>
        <v>15000</v>
      </c>
      <c r="EF178" s="144">
        <f t="shared" si="311"/>
        <v>15000</v>
      </c>
      <c r="EG178" s="144">
        <f t="shared" si="311"/>
        <v>15000</v>
      </c>
      <c r="EH178" s="144">
        <f t="shared" si="311"/>
        <v>15000</v>
      </c>
      <c r="EI178" s="144">
        <f t="shared" si="311"/>
        <v>15000</v>
      </c>
      <c r="EJ178" s="144">
        <f t="shared" si="311"/>
        <v>15000</v>
      </c>
      <c r="EK178" s="144">
        <f t="shared" si="311"/>
        <v>15000</v>
      </c>
      <c r="EL178" s="144">
        <f t="shared" si="311"/>
        <v>15000</v>
      </c>
      <c r="EM178" s="144">
        <f t="shared" si="311"/>
        <v>15000</v>
      </c>
      <c r="EN178" s="144">
        <f t="shared" si="311"/>
        <v>15000</v>
      </c>
      <c r="EO178" s="144">
        <f t="shared" si="311"/>
        <v>15000</v>
      </c>
      <c r="EP178" s="144">
        <f t="shared" si="311"/>
        <v>15000</v>
      </c>
      <c r="EQ178" s="144">
        <f t="shared" si="311"/>
        <v>15000</v>
      </c>
      <c r="ER178" s="144">
        <f t="shared" si="311"/>
        <v>15000</v>
      </c>
      <c r="ES178" s="144">
        <f t="shared" si="311"/>
        <v>15000</v>
      </c>
      <c r="ET178" s="144">
        <f t="shared" si="311"/>
        <v>15000</v>
      </c>
      <c r="EU178" s="144">
        <f t="shared" si="311"/>
        <v>15000</v>
      </c>
      <c r="EV178" s="144">
        <f t="shared" si="311"/>
        <v>15000</v>
      </c>
      <c r="EW178" s="144">
        <f t="shared" si="311"/>
        <v>15000</v>
      </c>
      <c r="EX178" s="147">
        <f>PV(0.05,'PV factor'!C433,,-BR178)</f>
        <v>0</v>
      </c>
      <c r="EY178" s="147">
        <f>PV(0.05,'PV factor'!D433,,-BS178)</f>
        <v>56149.443904545937</v>
      </c>
      <c r="EZ178" s="147">
        <f>PV(0.05,'PV factor'!E433,,-BT178)</f>
        <v>0</v>
      </c>
      <c r="FA178" s="147">
        <f>PV(0.05,'PV factor'!F433,,-BU178)</f>
        <v>0</v>
      </c>
      <c r="FB178" s="147">
        <f>PV(0.05,'PV factor'!G433,,-BV178)</f>
        <v>0</v>
      </c>
      <c r="FC178" s="147">
        <f>PV(0.05,'PV factor'!H433,,-BW178)</f>
        <v>0</v>
      </c>
      <c r="FD178" s="147">
        <f>PV(0.05,'PV factor'!I433,,-BX178)</f>
        <v>0</v>
      </c>
      <c r="FE178" s="147">
        <f>PV(0.05,'PV factor'!J433,,-BY178)</f>
        <v>0</v>
      </c>
      <c r="FF178" s="147">
        <f>PV(0.05,'PV factor'!K433,,-BZ178)</f>
        <v>0</v>
      </c>
      <c r="FG178" s="147">
        <f>PV(0.05,'PV factor'!L433,,-CA178)</f>
        <v>0</v>
      </c>
      <c r="FH178" s="147">
        <f>PV(0.05,'PV factor'!M433,,-CB178)</f>
        <v>0</v>
      </c>
      <c r="FI178" s="147">
        <f>PV(0.05,'PV factor'!N433,,-CC178)</f>
        <v>0</v>
      </c>
      <c r="FJ178" s="147">
        <f>PV(0.05,'PV factor'!O433,,-CD178)</f>
        <v>0</v>
      </c>
      <c r="FK178" s="147">
        <f>PV(0.05,'PV factor'!P433,,-CE178)</f>
        <v>0</v>
      </c>
      <c r="FL178" s="147">
        <f>PV(0.05,'PV factor'!Q433,,-CF178)</f>
        <v>0</v>
      </c>
      <c r="FM178" s="147">
        <f>PV(0.05,'PV factor'!R433,,-CG178)</f>
        <v>0</v>
      </c>
      <c r="FN178" s="147">
        <f>PV(0.05,'PV factor'!S433,,-CH178)</f>
        <v>0</v>
      </c>
      <c r="FO178" s="147">
        <f>PV(0.05,'PV factor'!T433,,-CI178)</f>
        <v>0</v>
      </c>
      <c r="FP178" s="147">
        <f>PV(0.05,'PV factor'!U433,,-CJ178)</f>
        <v>0</v>
      </c>
      <c r="FQ178" s="147">
        <f>PV(0.05,'PV factor'!V433,,-CK178)</f>
        <v>0</v>
      </c>
      <c r="FR178" s="147">
        <f>PV(0.05,'PV factor'!W433,,-CL178)</f>
        <v>0</v>
      </c>
      <c r="FS178" s="147">
        <f>PV(0.05,'PV factor'!X433,,-CM178)</f>
        <v>0</v>
      </c>
      <c r="FT178" s="147">
        <f>PV(0.05,'PV factor'!Y433,,-CN178)</f>
        <v>0</v>
      </c>
      <c r="FU178" s="147">
        <f>PV(0.05,'PV factor'!Z433,,-CO178)</f>
        <v>0</v>
      </c>
      <c r="FV178" s="147">
        <f>PV(0.05,'PV factor'!AA433,,-CP178)</f>
        <v>0</v>
      </c>
      <c r="FW178" s="147">
        <f>PV(0.05,'PV factor'!AB433,,-CQ178)</f>
        <v>0</v>
      </c>
      <c r="FX178" s="147">
        <f>PV(0.05,'PV factor'!AC433,,-CR178)</f>
        <v>0</v>
      </c>
      <c r="FY178" s="147">
        <f>PV(0.05,'PV factor'!AD433,,-CS178)</f>
        <v>0</v>
      </c>
      <c r="FZ178" s="147">
        <f>PV(0.05,'PV factor'!AE433,,-CT178)</f>
        <v>0</v>
      </c>
      <c r="GA178" s="147">
        <f>PV(0.05,'PV factor'!AF433,,-CU178)</f>
        <v>0</v>
      </c>
      <c r="GB178" s="147">
        <f>PV(0.05,'PV factor'!AG433,,-CV178)</f>
        <v>0</v>
      </c>
      <c r="GC178" s="147">
        <f>PV(0.05,'PV factor'!AH433,,-CW178)</f>
        <v>0</v>
      </c>
      <c r="GD178" s="147">
        <f>PV(0.05,'PV factor'!AI433,,-CX178)</f>
        <v>0</v>
      </c>
      <c r="GE178" s="147">
        <f>PV(0.05,'PV factor'!AJ433,,-CY178)</f>
        <v>0</v>
      </c>
      <c r="GF178" s="147">
        <f>PV(0.05,'PV factor'!AK433,,-CZ178)</f>
        <v>0</v>
      </c>
      <c r="GG178" s="147">
        <f>PV(0.05,'PV factor'!AL433,,-DA178)</f>
        <v>0</v>
      </c>
      <c r="GH178" s="147">
        <f>PV(0.05,'PV factor'!AM433,,-DB178)</f>
        <v>0</v>
      </c>
      <c r="GI178" s="147">
        <f>PV(0.05,'PV factor'!AN433,,-DC178)</f>
        <v>0</v>
      </c>
      <c r="GJ178" s="147">
        <f>PV(0.05,'PV factor'!AO433,,-DD178)</f>
        <v>0</v>
      </c>
      <c r="GK178" s="147">
        <f>PV(0.05,'PV factor'!AP433,,-DE178)</f>
        <v>0</v>
      </c>
      <c r="GL178" s="147">
        <f>PV(0.05,'PV factor'!C433,,-DI178)</f>
        <v>13605.442176870747</v>
      </c>
      <c r="GM178" s="147">
        <f>PV(0.05,'PV factor'!D433,,-DJ178)</f>
        <v>12957.56397797214</v>
      </c>
      <c r="GN178" s="147">
        <f>PV(0.05,'PV factor'!E433,,-DK178)</f>
        <v>12340.537121878229</v>
      </c>
      <c r="GO178" s="147">
        <f>PV(0.05,'PV factor'!F433,,-DL178)</f>
        <v>11752.892497026884</v>
      </c>
      <c r="GP178" s="147">
        <f>PV(0.05,'PV factor'!G433,,-DM178)</f>
        <v>11193.230949549416</v>
      </c>
      <c r="GQ178" s="147">
        <f>PV(0.05,'PV factor'!H433,,-DN178)</f>
        <v>10660.219951951822</v>
      </c>
      <c r="GR178" s="147">
        <f>PV(0.05,'PV factor'!I433,,-DO178)</f>
        <v>10152.590430430308</v>
      </c>
      <c r="GS178" s="147">
        <f>PV(0.05,'PV factor'!J433,,-DP178)</f>
        <v>9669.1337432669588</v>
      </c>
      <c r="GT178" s="147">
        <f>PV(0.05,'PV factor'!K433,,-DQ178)</f>
        <v>9208.6988031113906</v>
      </c>
      <c r="GU178" s="147">
        <f>PV(0.05,'PV factor'!L433,,-DR178)</f>
        <v>8770.1893362965602</v>
      </c>
      <c r="GV178" s="147">
        <f>PV(0.05,'PV factor'!M433,,-DS178)</f>
        <v>8352.5612726633935</v>
      </c>
      <c r="GW178" s="147">
        <f>PV(0.05,'PV factor'!N433,,-DT178)</f>
        <v>7954.8202596794199</v>
      </c>
      <c r="GX178" s="147">
        <f>PV(0.05,'PV factor'!O433,,-DU178)</f>
        <v>7576.0192949327829</v>
      </c>
      <c r="GY178" s="147">
        <f>PV(0.05,'PV factor'!P433,,-DV178)</f>
        <v>7215.2564713645525</v>
      </c>
      <c r="GZ178" s="147">
        <f>PV(0.05,'PV factor'!Q433,,-DW178)</f>
        <v>6871.6728298710032</v>
      </c>
      <c r="HA178" s="147">
        <f>PV(0.05,'PV factor'!R433,,-DX178)</f>
        <v>6544.4503141628593</v>
      </c>
      <c r="HB178" s="147">
        <f>PV(0.05,'PV factor'!S433,,-DY178)</f>
        <v>6232.8098230122469</v>
      </c>
      <c r="HC178" s="147">
        <f>PV(0.05,'PV factor'!T433,,-DZ178)</f>
        <v>5936.0093552497592</v>
      </c>
      <c r="HD178" s="147">
        <f>PV(0.05,'PV factor'!U433,,-EA178)</f>
        <v>5653.3422430950086</v>
      </c>
      <c r="HE178" s="147">
        <f>PV(0.05,'PV factor'!V433,,-EB178)</f>
        <v>5384.1354696142944</v>
      </c>
      <c r="HF178" s="147">
        <f>PV(0.05,'PV factor'!W433,,-EC178)</f>
        <v>5127.7480662993285</v>
      </c>
      <c r="HG178" s="147">
        <f>PV(0.05,'PV factor'!X433,,-ED178)</f>
        <v>4883.5695869517403</v>
      </c>
      <c r="HH178" s="147">
        <f>PV(0.05,'PV factor'!Y433,,-EE178)</f>
        <v>4651.0186542397532</v>
      </c>
      <c r="HI178" s="147">
        <f>PV(0.05,'PV factor'!Z433,,-EF178)</f>
        <v>4429.5415754664318</v>
      </c>
      <c r="HJ178" s="147">
        <f>PV(0.05,'PV factor'!AA433,,-EG178)</f>
        <v>4218.6110242537443</v>
      </c>
      <c r="HK178" s="147">
        <f>PV(0.05,'PV factor'!AB433,,-EH178)</f>
        <v>4017.7247850035656</v>
      </c>
      <c r="HL178" s="147">
        <f>PV(0.05,'PV factor'!AC433,,-EI178)</f>
        <v>3826.4045571462534</v>
      </c>
      <c r="HM178" s="147">
        <f>PV(0.05,'PV factor'!AD433,,-EJ178)</f>
        <v>3644.1948163297643</v>
      </c>
      <c r="HN178" s="147">
        <f>PV(0.05,'PV factor'!AE433,,-EK178)</f>
        <v>3470.6617298378719</v>
      </c>
      <c r="HO178" s="147">
        <f>PV(0.05,'PV factor'!AF433,,-EL178)</f>
        <v>3305.392123655115</v>
      </c>
      <c r="HP178" s="147">
        <f>PV(0.05,'PV factor'!AG433,,-EM178)</f>
        <v>3147.9924987191575</v>
      </c>
      <c r="HQ178" s="147">
        <f>PV(0.05,'PV factor'!AH433,,-EN178)</f>
        <v>2998.0880940182451</v>
      </c>
      <c r="HR178" s="147">
        <f>PV(0.05,'PV factor'!AI433,,-EO178)</f>
        <v>2855.3219943030908</v>
      </c>
      <c r="HS178" s="147">
        <f>PV(0.05,'PV factor'!AJ433,,-EP178)</f>
        <v>2719.3542802886573</v>
      </c>
      <c r="HT178" s="147">
        <f>PV(0.05,'PV factor'!AK433,,-EQ178)</f>
        <v>2589.8612193225313</v>
      </c>
      <c r="HU178" s="147">
        <f>PV(0.05,'PV factor'!AL433,,-ER178)</f>
        <v>2466.5344945928864</v>
      </c>
      <c r="HV178" s="147">
        <f>PV(0.05,'PV factor'!AM433,,-ES178)</f>
        <v>2349.0804710408447</v>
      </c>
      <c r="HW178" s="147">
        <f>PV(0.05,'PV factor'!AN433,,-ET178)</f>
        <v>2237.2194962293756</v>
      </c>
      <c r="HX178" s="147">
        <f>PV(0.05,'PV factor'!AO433,,-EU178)</f>
        <v>2130.6852345041675</v>
      </c>
      <c r="HY178" s="147">
        <f>PV(0.05,'PV factor'!AP433,,-EV178)</f>
        <v>2029.2240328611117</v>
      </c>
      <c r="HZ178" s="147">
        <f t="shared" si="263"/>
        <v>56149.443904545937</v>
      </c>
      <c r="IA178" s="147">
        <f t="shared" si="264"/>
        <v>110310.49898835445</v>
      </c>
      <c r="IB178" s="401">
        <f t="shared" si="265"/>
        <v>1.9645875598675975</v>
      </c>
    </row>
    <row r="179" spans="1:236" ht="90" customHeight="1" x14ac:dyDescent="0.2">
      <c r="A179" s="276" t="s">
        <v>634</v>
      </c>
      <c r="B179" s="277" t="s">
        <v>1167</v>
      </c>
      <c r="C179" s="277" t="s">
        <v>1293</v>
      </c>
      <c r="D179" s="99"/>
      <c r="E179" s="277" t="s">
        <v>1294</v>
      </c>
      <c r="F179" s="103" t="s">
        <v>1295</v>
      </c>
      <c r="G179" s="103" t="s">
        <v>1296</v>
      </c>
      <c r="H179" s="99" t="s">
        <v>77</v>
      </c>
      <c r="I179" s="103" t="s">
        <v>1189</v>
      </c>
      <c r="J179" s="103">
        <v>10</v>
      </c>
      <c r="K179" s="227" t="s">
        <v>79</v>
      </c>
      <c r="L179" s="98">
        <v>83516</v>
      </c>
      <c r="M179" s="99" t="s">
        <v>1190</v>
      </c>
      <c r="N179" s="99" t="s">
        <v>147</v>
      </c>
      <c r="O179" s="13" t="s">
        <v>217</v>
      </c>
      <c r="P179" s="90" t="s">
        <v>728</v>
      </c>
      <c r="Q179" s="112" t="s">
        <v>100</v>
      </c>
      <c r="R179" s="99" t="s">
        <v>108</v>
      </c>
      <c r="S179" s="99" t="s">
        <v>99</v>
      </c>
      <c r="T179" s="99" t="s">
        <v>366</v>
      </c>
      <c r="U179" s="99" t="s">
        <v>100</v>
      </c>
      <c r="V179" s="102">
        <v>1</v>
      </c>
      <c r="W179" s="278">
        <v>350000</v>
      </c>
      <c r="X179" s="278">
        <v>0</v>
      </c>
      <c r="Y179" s="278">
        <v>0</v>
      </c>
      <c r="Z179" s="278">
        <v>0</v>
      </c>
      <c r="AA179" s="278">
        <v>350000</v>
      </c>
      <c r="AB179" s="278">
        <v>0</v>
      </c>
      <c r="AC179" s="278">
        <v>0</v>
      </c>
      <c r="AD179" s="278">
        <v>0</v>
      </c>
      <c r="AE179" s="278">
        <v>0</v>
      </c>
      <c r="AF179" s="278">
        <v>0</v>
      </c>
      <c r="AG179" s="278">
        <v>0</v>
      </c>
      <c r="AH179" s="278">
        <v>0</v>
      </c>
      <c r="AI179" s="100" t="s">
        <v>88</v>
      </c>
      <c r="AJ179" s="278">
        <v>0</v>
      </c>
      <c r="AK179" s="278">
        <v>0</v>
      </c>
      <c r="AL179" s="278">
        <v>0</v>
      </c>
      <c r="AM179" s="278">
        <v>0</v>
      </c>
      <c r="AN179" s="278">
        <v>0</v>
      </c>
      <c r="AO179" s="278">
        <v>0</v>
      </c>
      <c r="AP179" s="278">
        <v>0</v>
      </c>
      <c r="AQ179" s="278">
        <v>0</v>
      </c>
      <c r="AR179" s="278">
        <v>0</v>
      </c>
      <c r="AS179" s="278">
        <v>0</v>
      </c>
      <c r="AT179" s="278">
        <v>0</v>
      </c>
      <c r="AU179" s="279"/>
      <c r="AV179" s="230">
        <f t="shared" si="231"/>
        <v>0</v>
      </c>
      <c r="AW179" s="230">
        <f t="shared" si="232"/>
        <v>0</v>
      </c>
      <c r="AX179" s="230" t="str">
        <f t="shared" si="233"/>
        <v>C1</v>
      </c>
      <c r="AY179" s="141">
        <f t="shared" si="234"/>
        <v>8</v>
      </c>
      <c r="AZ179" s="70">
        <f t="shared" si="235"/>
        <v>1</v>
      </c>
      <c r="BA179" s="70">
        <f t="shared" si="236"/>
        <v>1</v>
      </c>
      <c r="BB179" s="70">
        <f t="shared" si="237"/>
        <v>1</v>
      </c>
      <c r="BC179" s="70">
        <f t="shared" si="238"/>
        <v>0</v>
      </c>
      <c r="BD179" s="70">
        <f t="shared" si="239"/>
        <v>1</v>
      </c>
      <c r="BE179" s="70">
        <f t="shared" si="240"/>
        <v>1</v>
      </c>
      <c r="BF179" s="70">
        <f t="shared" si="241"/>
        <v>1</v>
      </c>
      <c r="BG179" s="71">
        <f t="shared" si="242"/>
        <v>0</v>
      </c>
      <c r="BH179" s="71">
        <f t="shared" si="243"/>
        <v>1</v>
      </c>
      <c r="BI179" s="71">
        <f t="shared" si="244"/>
        <v>0</v>
      </c>
      <c r="BJ179" s="71">
        <f t="shared" si="245"/>
        <v>1</v>
      </c>
      <c r="BK179" s="71">
        <f t="shared" si="246"/>
        <v>0</v>
      </c>
      <c r="BL179" s="70">
        <f t="shared" si="247"/>
        <v>1</v>
      </c>
      <c r="BM179" s="70">
        <f t="shared" si="248"/>
        <v>1</v>
      </c>
      <c r="BN179" s="70">
        <f t="shared" si="249"/>
        <v>0</v>
      </c>
      <c r="BO179" s="70">
        <f t="shared" si="250"/>
        <v>1</v>
      </c>
      <c r="BP179" s="144">
        <f t="shared" si="251"/>
        <v>0</v>
      </c>
      <c r="BQ179" s="144">
        <f t="shared" si="252"/>
        <v>0</v>
      </c>
      <c r="BR179" s="144">
        <f t="shared" si="253"/>
        <v>350000</v>
      </c>
      <c r="BS179" s="144">
        <f t="shared" si="254"/>
        <v>0</v>
      </c>
      <c r="BT179" s="144">
        <f t="shared" si="255"/>
        <v>0</v>
      </c>
      <c r="BU179" s="144">
        <f t="shared" si="256"/>
        <v>0</v>
      </c>
      <c r="BV179" s="144">
        <f t="shared" si="257"/>
        <v>0</v>
      </c>
      <c r="BW179" s="144">
        <f t="shared" si="258"/>
        <v>0</v>
      </c>
      <c r="BX179" s="144">
        <f t="shared" si="259"/>
        <v>0</v>
      </c>
      <c r="BY179" s="144">
        <f t="shared" si="260"/>
        <v>0</v>
      </c>
      <c r="BZ179" s="9">
        <v>0</v>
      </c>
      <c r="CA179" s="9">
        <v>0</v>
      </c>
      <c r="CB179" s="9">
        <v>0</v>
      </c>
      <c r="CC179" s="9">
        <v>0</v>
      </c>
      <c r="CD179" s="9">
        <v>0</v>
      </c>
      <c r="CE179" s="9">
        <v>0</v>
      </c>
      <c r="CF179" s="9">
        <v>0</v>
      </c>
      <c r="CG179" s="9">
        <v>0</v>
      </c>
      <c r="CH179" s="9">
        <v>0</v>
      </c>
      <c r="CI179" s="9">
        <v>0</v>
      </c>
      <c r="CJ179" s="9">
        <v>0</v>
      </c>
      <c r="CK179" s="9">
        <v>0</v>
      </c>
      <c r="CL179" s="9">
        <v>0</v>
      </c>
      <c r="CM179" s="9">
        <v>0</v>
      </c>
      <c r="CN179" s="9">
        <v>0</v>
      </c>
      <c r="CO179" s="9">
        <v>0</v>
      </c>
      <c r="CP179" s="9">
        <v>0</v>
      </c>
      <c r="CQ179" s="9">
        <v>0</v>
      </c>
      <c r="CR179" s="9">
        <v>0</v>
      </c>
      <c r="CS179" s="9">
        <v>0</v>
      </c>
      <c r="CT179" s="9">
        <v>0</v>
      </c>
      <c r="CU179" s="9">
        <v>0</v>
      </c>
      <c r="CV179" s="9">
        <v>0</v>
      </c>
      <c r="CW179" s="9">
        <v>0</v>
      </c>
      <c r="CX179" s="9">
        <v>0</v>
      </c>
      <c r="CY179" s="9">
        <v>0</v>
      </c>
      <c r="CZ179" s="9">
        <v>0</v>
      </c>
      <c r="DA179" s="9">
        <v>0</v>
      </c>
      <c r="DB179" s="9">
        <v>0</v>
      </c>
      <c r="DC179" s="9">
        <v>0</v>
      </c>
      <c r="DD179" s="9">
        <v>0</v>
      </c>
      <c r="DE179" s="9">
        <v>0</v>
      </c>
      <c r="DF179" s="9">
        <v>0</v>
      </c>
      <c r="DG179" s="144">
        <f t="shared" si="261"/>
        <v>83516</v>
      </c>
      <c r="DH179" s="144">
        <f t="shared" ref="DH179:EW179" si="312">DG179</f>
        <v>83516</v>
      </c>
      <c r="DI179" s="144">
        <f t="shared" si="312"/>
        <v>83516</v>
      </c>
      <c r="DJ179" s="144">
        <f t="shared" si="312"/>
        <v>83516</v>
      </c>
      <c r="DK179" s="144">
        <f t="shared" si="312"/>
        <v>83516</v>
      </c>
      <c r="DL179" s="144">
        <f t="shared" si="312"/>
        <v>83516</v>
      </c>
      <c r="DM179" s="144">
        <f t="shared" si="312"/>
        <v>83516</v>
      </c>
      <c r="DN179" s="144">
        <f t="shared" si="312"/>
        <v>83516</v>
      </c>
      <c r="DO179" s="144">
        <f t="shared" si="312"/>
        <v>83516</v>
      </c>
      <c r="DP179" s="144">
        <f t="shared" si="312"/>
        <v>83516</v>
      </c>
      <c r="DQ179" s="144">
        <f t="shared" si="312"/>
        <v>83516</v>
      </c>
      <c r="DR179" s="144">
        <f t="shared" si="312"/>
        <v>83516</v>
      </c>
      <c r="DS179" s="144">
        <f t="shared" si="312"/>
        <v>83516</v>
      </c>
      <c r="DT179" s="144">
        <f t="shared" si="312"/>
        <v>83516</v>
      </c>
      <c r="DU179" s="144">
        <f t="shared" si="312"/>
        <v>83516</v>
      </c>
      <c r="DV179" s="144">
        <f t="shared" si="312"/>
        <v>83516</v>
      </c>
      <c r="DW179" s="144">
        <f t="shared" si="312"/>
        <v>83516</v>
      </c>
      <c r="DX179" s="144">
        <f t="shared" si="312"/>
        <v>83516</v>
      </c>
      <c r="DY179" s="144">
        <f t="shared" si="312"/>
        <v>83516</v>
      </c>
      <c r="DZ179" s="144">
        <f t="shared" si="312"/>
        <v>83516</v>
      </c>
      <c r="EA179" s="144">
        <f t="shared" si="312"/>
        <v>83516</v>
      </c>
      <c r="EB179" s="144">
        <f t="shared" si="312"/>
        <v>83516</v>
      </c>
      <c r="EC179" s="144">
        <f t="shared" si="312"/>
        <v>83516</v>
      </c>
      <c r="ED179" s="144">
        <f t="shared" si="312"/>
        <v>83516</v>
      </c>
      <c r="EE179" s="144">
        <f t="shared" si="312"/>
        <v>83516</v>
      </c>
      <c r="EF179" s="144">
        <f t="shared" si="312"/>
        <v>83516</v>
      </c>
      <c r="EG179" s="144">
        <f t="shared" si="312"/>
        <v>83516</v>
      </c>
      <c r="EH179" s="144">
        <f t="shared" si="312"/>
        <v>83516</v>
      </c>
      <c r="EI179" s="144">
        <f t="shared" si="312"/>
        <v>83516</v>
      </c>
      <c r="EJ179" s="144">
        <f t="shared" si="312"/>
        <v>83516</v>
      </c>
      <c r="EK179" s="144">
        <f t="shared" si="312"/>
        <v>83516</v>
      </c>
      <c r="EL179" s="144">
        <f t="shared" si="312"/>
        <v>83516</v>
      </c>
      <c r="EM179" s="144">
        <f t="shared" si="312"/>
        <v>83516</v>
      </c>
      <c r="EN179" s="144">
        <f t="shared" si="312"/>
        <v>83516</v>
      </c>
      <c r="EO179" s="144">
        <f t="shared" si="312"/>
        <v>83516</v>
      </c>
      <c r="EP179" s="144">
        <f t="shared" si="312"/>
        <v>83516</v>
      </c>
      <c r="EQ179" s="144">
        <f t="shared" si="312"/>
        <v>83516</v>
      </c>
      <c r="ER179" s="144">
        <f t="shared" si="312"/>
        <v>83516</v>
      </c>
      <c r="ES179" s="144">
        <f t="shared" si="312"/>
        <v>83516</v>
      </c>
      <c r="ET179" s="144">
        <f t="shared" si="312"/>
        <v>83516</v>
      </c>
      <c r="EU179" s="144">
        <f t="shared" si="312"/>
        <v>83516</v>
      </c>
      <c r="EV179" s="144">
        <f t="shared" si="312"/>
        <v>83516</v>
      </c>
      <c r="EW179" s="144">
        <f t="shared" si="312"/>
        <v>83516</v>
      </c>
      <c r="EX179" s="147">
        <f>PV(0.05,'PV factor'!C147,,-BR179)</f>
        <v>317460.31746031746</v>
      </c>
      <c r="EY179" s="147">
        <f>PV(0.05,'PV factor'!D147,,-BS179)</f>
        <v>0</v>
      </c>
      <c r="EZ179" s="147">
        <f>PV(0.05,'PV factor'!E147,,-BT179)</f>
        <v>0</v>
      </c>
      <c r="FA179" s="147">
        <f>PV(0.05,'PV factor'!F147,,-BU179)</f>
        <v>0</v>
      </c>
      <c r="FB179" s="147">
        <f>PV(0.05,'PV factor'!G147,,-BV179)</f>
        <v>0</v>
      </c>
      <c r="FC179" s="147">
        <f>PV(0.05,'PV factor'!H147,,-BW179)</f>
        <v>0</v>
      </c>
      <c r="FD179" s="147">
        <f>PV(0.05,'PV factor'!I147,,-BX179)</f>
        <v>0</v>
      </c>
      <c r="FE179" s="147">
        <f>PV(0.05,'PV factor'!J147,,-BY179)</f>
        <v>0</v>
      </c>
      <c r="FF179" s="147">
        <f>PV(0.05,'PV factor'!K147,,-BZ179)</f>
        <v>0</v>
      </c>
      <c r="FG179" s="147">
        <f>PV(0.05,'PV factor'!L147,,-CA179)</f>
        <v>0</v>
      </c>
      <c r="FH179" s="147">
        <f>PV(0.05,'PV factor'!M147,,-CB179)</f>
        <v>0</v>
      </c>
      <c r="FI179" s="147">
        <f>PV(0.05,'PV factor'!N147,,-CC179)</f>
        <v>0</v>
      </c>
      <c r="FJ179" s="147">
        <f>PV(0.05,'PV factor'!O147,,-CD179)</f>
        <v>0</v>
      </c>
      <c r="FK179" s="147">
        <f>PV(0.05,'PV factor'!P147,,-CE179)</f>
        <v>0</v>
      </c>
      <c r="FL179" s="147">
        <f>PV(0.05,'PV factor'!Q147,,-CF179)</f>
        <v>0</v>
      </c>
      <c r="FM179" s="147">
        <f>PV(0.05,'PV factor'!R147,,-CG179)</f>
        <v>0</v>
      </c>
      <c r="FN179" s="147">
        <f>PV(0.05,'PV factor'!S147,,-CH179)</f>
        <v>0</v>
      </c>
      <c r="FO179" s="147">
        <f>PV(0.05,'PV factor'!T147,,-CI179)</f>
        <v>0</v>
      </c>
      <c r="FP179" s="147">
        <f>PV(0.05,'PV factor'!U147,,-CJ179)</f>
        <v>0</v>
      </c>
      <c r="FQ179" s="147">
        <f>PV(0.05,'PV factor'!V147,,-CK179)</f>
        <v>0</v>
      </c>
      <c r="FR179" s="147">
        <f>PV(0.05,'PV factor'!W147,,-CL179)</f>
        <v>0</v>
      </c>
      <c r="FS179" s="147">
        <f>PV(0.05,'PV factor'!X147,,-CM179)</f>
        <v>0</v>
      </c>
      <c r="FT179" s="147">
        <f>PV(0.05,'PV factor'!Y147,,-CN179)</f>
        <v>0</v>
      </c>
      <c r="FU179" s="147">
        <f>PV(0.05,'PV factor'!Z147,,-CO179)</f>
        <v>0</v>
      </c>
      <c r="FV179" s="147">
        <f>PV(0.05,'PV factor'!AA147,,-CP179)</f>
        <v>0</v>
      </c>
      <c r="FW179" s="147">
        <f>PV(0.05,'PV factor'!AB147,,-CQ179)</f>
        <v>0</v>
      </c>
      <c r="FX179" s="147">
        <f>PV(0.05,'PV factor'!AC147,,-CR179)</f>
        <v>0</v>
      </c>
      <c r="FY179" s="147">
        <f>PV(0.05,'PV factor'!AD147,,-CS179)</f>
        <v>0</v>
      </c>
      <c r="FZ179" s="147">
        <f>PV(0.05,'PV factor'!AE147,,-CT179)</f>
        <v>0</v>
      </c>
      <c r="GA179" s="147">
        <f>PV(0.05,'PV factor'!AF147,,-CU179)</f>
        <v>0</v>
      </c>
      <c r="GB179" s="147">
        <f>PV(0.05,'PV factor'!AG147,,-CV179)</f>
        <v>0</v>
      </c>
      <c r="GC179" s="147">
        <f>PV(0.05,'PV factor'!AH147,,-CW179)</f>
        <v>0</v>
      </c>
      <c r="GD179" s="147">
        <f>PV(0.05,'PV factor'!AI147,,-CX179)</f>
        <v>0</v>
      </c>
      <c r="GE179" s="147">
        <f>PV(0.05,'PV factor'!AJ147,,-CY179)</f>
        <v>0</v>
      </c>
      <c r="GF179" s="147">
        <f>PV(0.05,'PV factor'!AK147,,-CZ179)</f>
        <v>0</v>
      </c>
      <c r="GG179" s="147">
        <f>PV(0.05,'PV factor'!AL147,,-DA179)</f>
        <v>0</v>
      </c>
      <c r="GH179" s="147">
        <f>PV(0.05,'PV factor'!AM147,,-DB179)</f>
        <v>0</v>
      </c>
      <c r="GI179" s="147">
        <f>PV(0.05,'PV factor'!AN147,,-DC179)</f>
        <v>0</v>
      </c>
      <c r="GJ179" s="147">
        <f>PV(0.05,'PV factor'!AO147,,-DD179)</f>
        <v>0</v>
      </c>
      <c r="GK179" s="147">
        <f>PV(0.05,'PV factor'!AP147,,-DE179)</f>
        <v>0</v>
      </c>
      <c r="GL179" s="147">
        <f>PV(0.05,'PV factor'!C147,,-DI179)</f>
        <v>75751.473922902485</v>
      </c>
      <c r="GM179" s="147">
        <f>PV(0.05,'PV factor'!D147,,-DJ179)</f>
        <v>72144.260878954752</v>
      </c>
      <c r="GN179" s="147">
        <f>PV(0.05,'PV factor'!E147,,-DK179)</f>
        <v>68708.819884718818</v>
      </c>
      <c r="GO179" s="147">
        <f>PV(0.05,'PV factor'!F147,,-DL179)</f>
        <v>65436.971318779819</v>
      </c>
      <c r="GP179" s="147">
        <f>PV(0.05,'PV factor'!G147,,-DM179)</f>
        <v>62320.925065504598</v>
      </c>
      <c r="GQ179" s="147">
        <f>PV(0.05,'PV factor'!H147,,-DN179)</f>
        <v>59353.26196714722</v>
      </c>
      <c r="GR179" s="147">
        <f>PV(0.05,'PV factor'!I147,,-DO179)</f>
        <v>56526.916159187836</v>
      </c>
      <c r="GS179" s="147">
        <f>PV(0.05,'PV factor'!J147,,-DP179)</f>
        <v>53835.15824684556</v>
      </c>
      <c r="GT179" s="147">
        <f>PV(0.05,'PV factor'!K147,,-DQ179)</f>
        <v>51271.579282710052</v>
      </c>
      <c r="GU179" s="147">
        <f>PV(0.05,'PV factor'!L147,,-DR179)</f>
        <v>48830.075507342903</v>
      </c>
      <c r="GV179" s="147">
        <f>PV(0.05,'PV factor'!M147,,-DS179)</f>
        <v>46504.833816517057</v>
      </c>
      <c r="GW179" s="147">
        <f>PV(0.05,'PV factor'!N147,,-DT179)</f>
        <v>44290.317920492431</v>
      </c>
      <c r="GX179" s="147">
        <f>PV(0.05,'PV factor'!O147,,-DU179)</f>
        <v>42181.255162373753</v>
      </c>
      <c r="GY179" s="147">
        <f>PV(0.05,'PV factor'!P147,,-DV179)</f>
        <v>40172.623964165468</v>
      </c>
      <c r="GZ179" s="147">
        <f>PV(0.05,'PV factor'!Q147,,-DW179)</f>
        <v>38259.641870633779</v>
      </c>
      <c r="HA179" s="147">
        <f>PV(0.05,'PV factor'!R147,,-DX179)</f>
        <v>36437.754162508361</v>
      </c>
      <c r="HB179" s="147">
        <f>PV(0.05,'PV factor'!S147,,-DY179)</f>
        <v>34702.623011912721</v>
      </c>
      <c r="HC179" s="147">
        <f>PV(0.05,'PV factor'!T147,,-DZ179)</f>
        <v>33050.117154202591</v>
      </c>
      <c r="HD179" s="147">
        <f>PV(0.05,'PV factor'!U147,,-EA179)</f>
        <v>31476.302051621518</v>
      </c>
      <c r="HE179" s="147">
        <f>PV(0.05,'PV factor'!V147,,-EB179)</f>
        <v>29977.430525353826</v>
      </c>
      <c r="HF179" s="147">
        <f>PV(0.05,'PV factor'!W147,,-EC179)</f>
        <v>28549.933833670315</v>
      </c>
      <c r="HG179" s="147">
        <f>PV(0.05,'PV factor'!X147,,-ED179)</f>
        <v>27190.413174924102</v>
      </c>
      <c r="HH179" s="147">
        <f>PV(0.05,'PV factor'!Y147,,-EE179)</f>
        <v>25895.631595165814</v>
      </c>
      <c r="HI179" s="147">
        <f>PV(0.05,'PV factor'!Z147,,-EF179)</f>
        <v>24662.506281110298</v>
      </c>
      <c r="HJ179" s="147">
        <f>PV(0.05,'PV factor'!AA147,,-EG179)</f>
        <v>23488.101220105047</v>
      </c>
      <c r="HK179" s="147">
        <f>PV(0.05,'PV factor'!AB147,,-EH179)</f>
        <v>22369.620209623852</v>
      </c>
      <c r="HL179" s="147">
        <f>PV(0.05,'PV factor'!AC147,,-EI179)</f>
        <v>21304.400199641768</v>
      </c>
      <c r="HM179" s="147">
        <f>PV(0.05,'PV factor'!AD147,,-EJ179)</f>
        <v>20289.904952039775</v>
      </c>
      <c r="HN179" s="147">
        <f>PV(0.05,'PV factor'!AE147,,-EK179)</f>
        <v>19323.719001942649</v>
      </c>
      <c r="HO179" s="147">
        <f>PV(0.05,'PV factor'!AF147,,-EL179)</f>
        <v>18403.541906612038</v>
      </c>
      <c r="HP179" s="147">
        <f>PV(0.05,'PV factor'!AG147,,-EM179)</f>
        <v>17527.182768201943</v>
      </c>
      <c r="HQ179" s="147">
        <f>PV(0.05,'PV factor'!AH147,,-EN179)</f>
        <v>16692.555017335184</v>
      </c>
      <c r="HR179" s="147">
        <f>PV(0.05,'PV factor'!AI147,,-EO179)</f>
        <v>15897.671445081129</v>
      </c>
      <c r="HS179" s="147">
        <f>PV(0.05,'PV factor'!AJ147,,-EP179)</f>
        <v>15140.639471505834</v>
      </c>
      <c r="HT179" s="147">
        <f>PV(0.05,'PV factor'!AK147,,-EQ179)</f>
        <v>14419.656639529367</v>
      </c>
      <c r="HU179" s="147">
        <f>PV(0.05,'PV factor'!AL147,,-ER179)</f>
        <v>13733.006323361302</v>
      </c>
      <c r="HV179" s="147">
        <f>PV(0.05,'PV factor'!AM147,,-ES179)</f>
        <v>13079.053641296479</v>
      </c>
      <c r="HW179" s="147">
        <f>PV(0.05,'PV factor'!AN147,,-ET179)</f>
        <v>12456.241563139502</v>
      </c>
      <c r="HX179" s="147">
        <f>PV(0.05,'PV factor'!AO147,,-EU179)</f>
        <v>11863.087202990004</v>
      </c>
      <c r="HY179" s="147">
        <f>PV(0.05,'PV factor'!AP147,,-EV179)</f>
        <v>11298.178288561907</v>
      </c>
      <c r="HZ179" s="147">
        <f t="shared" si="263"/>
        <v>317460.31746031746</v>
      </c>
      <c r="IA179" s="147">
        <f t="shared" si="264"/>
        <v>614179.44223409414</v>
      </c>
      <c r="IB179" s="401">
        <f t="shared" si="265"/>
        <v>1.9346652430373965</v>
      </c>
    </row>
    <row r="180" spans="1:236" ht="90" customHeight="1" x14ac:dyDescent="0.2">
      <c r="A180" s="161" t="s">
        <v>3062</v>
      </c>
      <c r="B180" s="150" t="s">
        <v>3063</v>
      </c>
      <c r="C180" s="150" t="s">
        <v>3418</v>
      </c>
      <c r="D180" s="222">
        <v>6</v>
      </c>
      <c r="E180" s="150" t="s">
        <v>3124</v>
      </c>
      <c r="F180" s="151" t="s">
        <v>3644</v>
      </c>
      <c r="G180" s="151" t="s">
        <v>3126</v>
      </c>
      <c r="H180" s="165" t="s">
        <v>88</v>
      </c>
      <c r="I180" s="151" t="s">
        <v>3084</v>
      </c>
      <c r="J180" s="151">
        <v>40</v>
      </c>
      <c r="K180" s="227" t="s">
        <v>94</v>
      </c>
      <c r="L180" s="79">
        <v>88663</v>
      </c>
      <c r="M180" s="79" t="s">
        <v>3127</v>
      </c>
      <c r="N180" s="79" t="s">
        <v>96</v>
      </c>
      <c r="O180" s="79" t="s">
        <v>217</v>
      </c>
      <c r="P180" s="79" t="s">
        <v>460</v>
      </c>
      <c r="Q180" s="112" t="s">
        <v>100</v>
      </c>
      <c r="R180" s="79" t="s">
        <v>226</v>
      </c>
      <c r="S180" s="79" t="s">
        <v>191</v>
      </c>
      <c r="T180" s="79" t="s">
        <v>3070</v>
      </c>
      <c r="U180" s="79" t="s">
        <v>100</v>
      </c>
      <c r="V180" s="81">
        <v>0.99</v>
      </c>
      <c r="W180" s="162">
        <v>1907211</v>
      </c>
      <c r="X180" s="162">
        <v>115000</v>
      </c>
      <c r="Y180" s="162">
        <v>15000</v>
      </c>
      <c r="Z180" s="162">
        <v>0</v>
      </c>
      <c r="AA180" s="162">
        <v>100000</v>
      </c>
      <c r="AB180" s="162">
        <v>417211</v>
      </c>
      <c r="AC180" s="162">
        <v>1070000</v>
      </c>
      <c r="AD180" s="162">
        <v>305000</v>
      </c>
      <c r="AE180" s="149">
        <v>0</v>
      </c>
      <c r="AF180" s="149">
        <v>0</v>
      </c>
      <c r="AG180" s="149">
        <v>0</v>
      </c>
      <c r="AH180" s="149">
        <v>0</v>
      </c>
      <c r="AI180" s="88" t="s">
        <v>88</v>
      </c>
      <c r="AJ180" s="162">
        <v>0</v>
      </c>
      <c r="AK180" s="162">
        <v>0</v>
      </c>
      <c r="AL180" s="162">
        <v>0</v>
      </c>
      <c r="AM180" s="162">
        <v>0</v>
      </c>
      <c r="AN180" s="162">
        <v>0</v>
      </c>
      <c r="AO180" s="162">
        <v>0</v>
      </c>
      <c r="AP180" s="162">
        <v>0</v>
      </c>
      <c r="AQ180" s="149">
        <v>0</v>
      </c>
      <c r="AR180" s="149">
        <v>0</v>
      </c>
      <c r="AS180" s="149">
        <v>0</v>
      </c>
      <c r="AT180" s="149">
        <v>0</v>
      </c>
      <c r="AU180" s="177" t="s">
        <v>3128</v>
      </c>
      <c r="AV180" s="230">
        <f t="shared" si="231"/>
        <v>0</v>
      </c>
      <c r="AW180" s="230">
        <f t="shared" si="232"/>
        <v>0</v>
      </c>
      <c r="AX180" s="230" t="str">
        <f t="shared" si="233"/>
        <v>B4</v>
      </c>
      <c r="AY180" s="141">
        <f t="shared" si="234"/>
        <v>6</v>
      </c>
      <c r="AZ180" s="70">
        <f t="shared" si="235"/>
        <v>1</v>
      </c>
      <c r="BA180" s="70">
        <f t="shared" si="236"/>
        <v>1</v>
      </c>
      <c r="BB180" s="70">
        <f t="shared" si="237"/>
        <v>0</v>
      </c>
      <c r="BC180" s="70">
        <f t="shared" si="238"/>
        <v>1</v>
      </c>
      <c r="BD180" s="70">
        <f t="shared" si="239"/>
        <v>1</v>
      </c>
      <c r="BE180" s="70">
        <f t="shared" si="240"/>
        <v>0</v>
      </c>
      <c r="BF180" s="70">
        <f t="shared" si="241"/>
        <v>0</v>
      </c>
      <c r="BG180" s="71">
        <f t="shared" si="242"/>
        <v>0</v>
      </c>
      <c r="BH180" s="71">
        <f t="shared" si="243"/>
        <v>0</v>
      </c>
      <c r="BI180" s="71">
        <f t="shared" si="244"/>
        <v>0</v>
      </c>
      <c r="BJ180" s="71">
        <f t="shared" si="245"/>
        <v>0</v>
      </c>
      <c r="BK180" s="71">
        <f t="shared" si="246"/>
        <v>0</v>
      </c>
      <c r="BL180" s="70">
        <f t="shared" si="247"/>
        <v>1</v>
      </c>
      <c r="BM180" s="70">
        <f t="shared" si="248"/>
        <v>1</v>
      </c>
      <c r="BN180" s="70">
        <f t="shared" si="249"/>
        <v>0</v>
      </c>
      <c r="BO180" s="70">
        <f t="shared" si="250"/>
        <v>1</v>
      </c>
      <c r="BP180" s="144">
        <f t="shared" si="251"/>
        <v>15000</v>
      </c>
      <c r="BQ180" s="144">
        <f t="shared" si="252"/>
        <v>0</v>
      </c>
      <c r="BR180" s="144">
        <f t="shared" si="253"/>
        <v>100000</v>
      </c>
      <c r="BS180" s="144">
        <f t="shared" si="254"/>
        <v>417211</v>
      </c>
      <c r="BT180" s="144">
        <f t="shared" si="255"/>
        <v>1070000</v>
      </c>
      <c r="BU180" s="144">
        <f t="shared" si="256"/>
        <v>305000</v>
      </c>
      <c r="BV180" s="144">
        <f t="shared" si="257"/>
        <v>0</v>
      </c>
      <c r="BW180" s="144">
        <f t="shared" si="258"/>
        <v>0</v>
      </c>
      <c r="BX180" s="144">
        <f t="shared" si="259"/>
        <v>0</v>
      </c>
      <c r="BY180" s="144">
        <f t="shared" si="260"/>
        <v>0</v>
      </c>
      <c r="BZ180" s="9">
        <v>0</v>
      </c>
      <c r="CA180" s="9">
        <v>0</v>
      </c>
      <c r="CB180" s="9">
        <v>0</v>
      </c>
      <c r="CC180" s="9">
        <v>0</v>
      </c>
      <c r="CD180" s="9">
        <v>0</v>
      </c>
      <c r="CE180" s="9">
        <v>0</v>
      </c>
      <c r="CF180" s="9">
        <v>0</v>
      </c>
      <c r="CG180" s="9">
        <v>0</v>
      </c>
      <c r="CH180" s="9">
        <v>0</v>
      </c>
      <c r="CI180" s="9">
        <v>0</v>
      </c>
      <c r="CJ180" s="9">
        <v>0</v>
      </c>
      <c r="CK180" s="9">
        <v>0</v>
      </c>
      <c r="CL180" s="9">
        <v>0</v>
      </c>
      <c r="CM180" s="9">
        <v>0</v>
      </c>
      <c r="CN180" s="9">
        <v>0</v>
      </c>
      <c r="CO180" s="9">
        <v>0</v>
      </c>
      <c r="CP180" s="9">
        <v>0</v>
      </c>
      <c r="CQ180" s="9">
        <v>0</v>
      </c>
      <c r="CR180" s="9">
        <v>0</v>
      </c>
      <c r="CS180" s="9">
        <v>0</v>
      </c>
      <c r="CT180" s="9">
        <v>0</v>
      </c>
      <c r="CU180" s="9">
        <v>0</v>
      </c>
      <c r="CV180" s="9">
        <v>0</v>
      </c>
      <c r="CW180" s="9">
        <v>0</v>
      </c>
      <c r="CX180" s="9">
        <v>0</v>
      </c>
      <c r="CY180" s="9">
        <v>0</v>
      </c>
      <c r="CZ180" s="9">
        <v>0</v>
      </c>
      <c r="DA180" s="9">
        <v>0</v>
      </c>
      <c r="DB180" s="9">
        <v>0</v>
      </c>
      <c r="DC180" s="9">
        <v>0</v>
      </c>
      <c r="DD180" s="9">
        <v>0</v>
      </c>
      <c r="DE180" s="9">
        <v>0</v>
      </c>
      <c r="DF180" s="9">
        <v>0</v>
      </c>
      <c r="DG180" s="144">
        <f t="shared" si="261"/>
        <v>88663</v>
      </c>
      <c r="DH180" s="144">
        <f t="shared" ref="DH180:EW180" si="313">DG180</f>
        <v>88663</v>
      </c>
      <c r="DI180" s="144">
        <f t="shared" si="313"/>
        <v>88663</v>
      </c>
      <c r="DJ180" s="144">
        <f t="shared" si="313"/>
        <v>88663</v>
      </c>
      <c r="DK180" s="144">
        <f t="shared" si="313"/>
        <v>88663</v>
      </c>
      <c r="DL180" s="144">
        <f t="shared" si="313"/>
        <v>88663</v>
      </c>
      <c r="DM180" s="144">
        <f t="shared" si="313"/>
        <v>88663</v>
      </c>
      <c r="DN180" s="144">
        <f t="shared" si="313"/>
        <v>88663</v>
      </c>
      <c r="DO180" s="144">
        <f t="shared" si="313"/>
        <v>88663</v>
      </c>
      <c r="DP180" s="144">
        <f t="shared" si="313"/>
        <v>88663</v>
      </c>
      <c r="DQ180" s="144">
        <f t="shared" si="313"/>
        <v>88663</v>
      </c>
      <c r="DR180" s="144">
        <f t="shared" si="313"/>
        <v>88663</v>
      </c>
      <c r="DS180" s="144">
        <f t="shared" si="313"/>
        <v>88663</v>
      </c>
      <c r="DT180" s="144">
        <f t="shared" si="313"/>
        <v>88663</v>
      </c>
      <c r="DU180" s="144">
        <f t="shared" si="313"/>
        <v>88663</v>
      </c>
      <c r="DV180" s="144">
        <f t="shared" si="313"/>
        <v>88663</v>
      </c>
      <c r="DW180" s="144">
        <f t="shared" si="313"/>
        <v>88663</v>
      </c>
      <c r="DX180" s="144">
        <f t="shared" si="313"/>
        <v>88663</v>
      </c>
      <c r="DY180" s="144">
        <f t="shared" si="313"/>
        <v>88663</v>
      </c>
      <c r="DZ180" s="144">
        <f t="shared" si="313"/>
        <v>88663</v>
      </c>
      <c r="EA180" s="144">
        <f t="shared" si="313"/>
        <v>88663</v>
      </c>
      <c r="EB180" s="144">
        <f t="shared" si="313"/>
        <v>88663</v>
      </c>
      <c r="EC180" s="144">
        <f t="shared" si="313"/>
        <v>88663</v>
      </c>
      <c r="ED180" s="144">
        <f t="shared" si="313"/>
        <v>88663</v>
      </c>
      <c r="EE180" s="144">
        <f t="shared" si="313"/>
        <v>88663</v>
      </c>
      <c r="EF180" s="144">
        <f t="shared" si="313"/>
        <v>88663</v>
      </c>
      <c r="EG180" s="144">
        <f t="shared" si="313"/>
        <v>88663</v>
      </c>
      <c r="EH180" s="144">
        <f t="shared" si="313"/>
        <v>88663</v>
      </c>
      <c r="EI180" s="144">
        <f t="shared" si="313"/>
        <v>88663</v>
      </c>
      <c r="EJ180" s="144">
        <f t="shared" si="313"/>
        <v>88663</v>
      </c>
      <c r="EK180" s="144">
        <f t="shared" si="313"/>
        <v>88663</v>
      </c>
      <c r="EL180" s="144">
        <f t="shared" si="313"/>
        <v>88663</v>
      </c>
      <c r="EM180" s="144">
        <f t="shared" si="313"/>
        <v>88663</v>
      </c>
      <c r="EN180" s="144">
        <f t="shared" si="313"/>
        <v>88663</v>
      </c>
      <c r="EO180" s="144">
        <f t="shared" si="313"/>
        <v>88663</v>
      </c>
      <c r="EP180" s="144">
        <f t="shared" si="313"/>
        <v>88663</v>
      </c>
      <c r="EQ180" s="144">
        <f t="shared" si="313"/>
        <v>88663</v>
      </c>
      <c r="ER180" s="144">
        <f t="shared" si="313"/>
        <v>88663</v>
      </c>
      <c r="ES180" s="144">
        <f t="shared" si="313"/>
        <v>88663</v>
      </c>
      <c r="ET180" s="144">
        <f t="shared" si="313"/>
        <v>88663</v>
      </c>
      <c r="EU180" s="144">
        <f t="shared" si="313"/>
        <v>88663</v>
      </c>
      <c r="EV180" s="144">
        <f t="shared" si="313"/>
        <v>88663</v>
      </c>
      <c r="EW180" s="144">
        <f t="shared" si="313"/>
        <v>88663</v>
      </c>
      <c r="EX180" s="147">
        <f>PV(0.05,'PV factor'!C457,,-BR180)</f>
        <v>90702.947845804985</v>
      </c>
      <c r="EY180" s="147">
        <f>PV(0.05,'PV factor'!D457,,-BS180)</f>
        <v>360402.54832091561</v>
      </c>
      <c r="EZ180" s="147">
        <f>PV(0.05,'PV factor'!E457,,-BT180)</f>
        <v>880291.64802731376</v>
      </c>
      <c r="FA180" s="147">
        <f>PV(0.05,'PV factor'!F457,,-BU180)</f>
        <v>238975.48077287999</v>
      </c>
      <c r="FB180" s="147">
        <f>PV(0.05,'PV factor'!G457,,-BV180)</f>
        <v>0</v>
      </c>
      <c r="FC180" s="147">
        <f>PV(0.05,'PV factor'!H457,,-BW180)</f>
        <v>0</v>
      </c>
      <c r="FD180" s="147">
        <f>PV(0.05,'PV factor'!I457,,-BX180)</f>
        <v>0</v>
      </c>
      <c r="FE180" s="147">
        <f>PV(0.05,'PV factor'!J457,,-BY180)</f>
        <v>0</v>
      </c>
      <c r="FF180" s="147">
        <f>PV(0.05,'PV factor'!K457,,-BZ180)</f>
        <v>0</v>
      </c>
      <c r="FG180" s="147">
        <f>PV(0.05,'PV factor'!L457,,-CA180)</f>
        <v>0</v>
      </c>
      <c r="FH180" s="147">
        <f>PV(0.05,'PV factor'!M457,,-CB180)</f>
        <v>0</v>
      </c>
      <c r="FI180" s="147">
        <f>PV(0.05,'PV factor'!N457,,-CC180)</f>
        <v>0</v>
      </c>
      <c r="FJ180" s="147">
        <f>PV(0.05,'PV factor'!O457,,-CD180)</f>
        <v>0</v>
      </c>
      <c r="FK180" s="147">
        <f>PV(0.05,'PV factor'!P457,,-CE180)</f>
        <v>0</v>
      </c>
      <c r="FL180" s="147">
        <f>PV(0.05,'PV factor'!Q457,,-CF180)</f>
        <v>0</v>
      </c>
      <c r="FM180" s="147">
        <f>PV(0.05,'PV factor'!R457,,-CG180)</f>
        <v>0</v>
      </c>
      <c r="FN180" s="147">
        <f>PV(0.05,'PV factor'!S457,,-CH180)</f>
        <v>0</v>
      </c>
      <c r="FO180" s="147">
        <f>PV(0.05,'PV factor'!T457,,-CI180)</f>
        <v>0</v>
      </c>
      <c r="FP180" s="147">
        <f>PV(0.05,'PV factor'!U457,,-CJ180)</f>
        <v>0</v>
      </c>
      <c r="FQ180" s="147">
        <f>PV(0.05,'PV factor'!V457,,-CK180)</f>
        <v>0</v>
      </c>
      <c r="FR180" s="147">
        <f>PV(0.05,'PV factor'!W457,,-CL180)</f>
        <v>0</v>
      </c>
      <c r="FS180" s="147">
        <f>PV(0.05,'PV factor'!X457,,-CM180)</f>
        <v>0</v>
      </c>
      <c r="FT180" s="147">
        <f>PV(0.05,'PV factor'!Y457,,-CN180)</f>
        <v>0</v>
      </c>
      <c r="FU180" s="147">
        <f>PV(0.05,'PV factor'!Z457,,-CO180)</f>
        <v>0</v>
      </c>
      <c r="FV180" s="147">
        <f>PV(0.05,'PV factor'!AA457,,-CP180)</f>
        <v>0</v>
      </c>
      <c r="FW180" s="147">
        <f>PV(0.05,'PV factor'!AB457,,-CQ180)</f>
        <v>0</v>
      </c>
      <c r="FX180" s="147">
        <f>PV(0.05,'PV factor'!AC457,,-CR180)</f>
        <v>0</v>
      </c>
      <c r="FY180" s="147">
        <f>PV(0.05,'PV factor'!AD457,,-CS180)</f>
        <v>0</v>
      </c>
      <c r="FZ180" s="147">
        <f>PV(0.05,'PV factor'!AE457,,-CT180)</f>
        <v>0</v>
      </c>
      <c r="GA180" s="147">
        <f>PV(0.05,'PV factor'!AF457,,-CU180)</f>
        <v>0</v>
      </c>
      <c r="GB180" s="147">
        <f>PV(0.05,'PV factor'!AG457,,-CV180)</f>
        <v>0</v>
      </c>
      <c r="GC180" s="147">
        <f>PV(0.05,'PV factor'!AH457,,-CW180)</f>
        <v>0</v>
      </c>
      <c r="GD180" s="147">
        <f>PV(0.05,'PV factor'!AI457,,-CX180)</f>
        <v>0</v>
      </c>
      <c r="GE180" s="147">
        <f>PV(0.05,'PV factor'!AJ457,,-CY180)</f>
        <v>0</v>
      </c>
      <c r="GF180" s="147">
        <f>PV(0.05,'PV factor'!AK457,,-CZ180)</f>
        <v>0</v>
      </c>
      <c r="GG180" s="147">
        <f>PV(0.05,'PV factor'!AL457,,-DA180)</f>
        <v>0</v>
      </c>
      <c r="GH180" s="147">
        <f>PV(0.05,'PV factor'!AM457,,-DB180)</f>
        <v>0</v>
      </c>
      <c r="GI180" s="147">
        <f>PV(0.05,'PV factor'!AN457,,-DC180)</f>
        <v>0</v>
      </c>
      <c r="GJ180" s="147">
        <f>PV(0.05,'PV factor'!AO457,,-DD180)</f>
        <v>0</v>
      </c>
      <c r="GK180" s="147">
        <f>PV(0.05,'PV factor'!AP457,,-DE180)</f>
        <v>0</v>
      </c>
      <c r="GL180" s="147">
        <f>PV(0.05,'PV factor'!C457,,-DI180)</f>
        <v>80419.95464852608</v>
      </c>
      <c r="GM180" s="147">
        <f>PV(0.05,'PV factor'!D457,,-DJ180)</f>
        <v>76590.432998596254</v>
      </c>
      <c r="GN180" s="147">
        <f>PV(0.05,'PV factor'!E457,,-DK180)</f>
        <v>72943.269522472634</v>
      </c>
      <c r="GO180" s="147">
        <f>PV(0.05,'PV factor'!F457,,-DL180)</f>
        <v>69469.780497592976</v>
      </c>
      <c r="GP180" s="147">
        <f>PV(0.05,'PV factor'!G457,,-DM180)</f>
        <v>66161.695711993321</v>
      </c>
      <c r="GQ180" s="147">
        <f>PV(0.05,'PV factor'!H457,,-DN180)</f>
        <v>63011.138773326958</v>
      </c>
      <c r="GR180" s="147">
        <f>PV(0.05,'PV factor'!I457,,-DO180)</f>
        <v>60010.608355549492</v>
      </c>
      <c r="GS180" s="147">
        <f>PV(0.05,'PV factor'!J457,,-DP180)</f>
        <v>57152.960338618563</v>
      </c>
      <c r="GT180" s="147">
        <f>PV(0.05,'PV factor'!K457,,-DQ180)</f>
        <v>54431.390798684341</v>
      </c>
      <c r="GU180" s="147">
        <f>PV(0.05,'PV factor'!L457,,-DR180)</f>
        <v>51839.419808270803</v>
      </c>
      <c r="GV180" s="147">
        <f>PV(0.05,'PV factor'!M457,,-DS180)</f>
        <v>49370.876007876956</v>
      </c>
      <c r="GW180" s="147">
        <f>PV(0.05,'PV factor'!N457,,-DT180)</f>
        <v>47019.881912263765</v>
      </c>
      <c r="GX180" s="147">
        <f>PV(0.05,'PV factor'!O457,,-DU180)</f>
        <v>44780.839916441691</v>
      </c>
      <c r="GY180" s="147">
        <f>PV(0.05,'PV factor'!P457,,-DV180)</f>
        <v>42648.418968039688</v>
      </c>
      <c r="GZ180" s="147">
        <f>PV(0.05,'PV factor'!Q457,,-DW180)</f>
        <v>40617.54187432352</v>
      </c>
      <c r="HA180" s="147">
        <f>PV(0.05,'PV factor'!R457,,-DX180)</f>
        <v>38683.37321364144</v>
      </c>
      <c r="HB180" s="147">
        <f>PV(0.05,'PV factor'!S457,,-DY180)</f>
        <v>36841.307822515657</v>
      </c>
      <c r="HC180" s="147">
        <f>PV(0.05,'PV factor'!T457,,-DZ180)</f>
        <v>35086.959830967295</v>
      </c>
      <c r="HD180" s="147">
        <f>PV(0.05,'PV factor'!U457,,-EA180)</f>
        <v>33416.152219968855</v>
      </c>
      <c r="HE180" s="147">
        <f>PV(0.05,'PV factor'!V457,,-EB180)</f>
        <v>31824.90687616081</v>
      </c>
      <c r="HF180" s="147">
        <f>PV(0.05,'PV factor'!W457,,-EC180)</f>
        <v>30309.435120153157</v>
      </c>
      <c r="HG180" s="147">
        <f>PV(0.05,'PV factor'!X457,,-ED180)</f>
        <v>28866.128685860142</v>
      </c>
      <c r="HH180" s="147">
        <f>PV(0.05,'PV factor'!Y457,,-EE180)</f>
        <v>27491.551129390617</v>
      </c>
      <c r="HI180" s="147">
        <f>PV(0.05,'PV factor'!Z457,,-EF180)</f>
        <v>26182.42964703868</v>
      </c>
      <c r="HJ180" s="147">
        <f>PV(0.05,'PV factor'!AA457,,-EG180)</f>
        <v>24935.64728289398</v>
      </c>
      <c r="HK180" s="147">
        <f>PV(0.05,'PV factor'!AB457,,-EH180)</f>
        <v>23748.235507518075</v>
      </c>
      <c r="HL180" s="147">
        <f>PV(0.05,'PV factor'!AC457,,-EI180)</f>
        <v>22617.367150017217</v>
      </c>
      <c r="HM180" s="147">
        <f>PV(0.05,'PV factor'!AD457,,-EJ180)</f>
        <v>21540.349666683062</v>
      </c>
      <c r="HN180" s="147">
        <f>PV(0.05,'PV factor'!AE457,,-EK180)</f>
        <v>20514.618730174352</v>
      </c>
      <c r="HO180" s="147">
        <f>PV(0.05,'PV factor'!AF457,,-EL180)</f>
        <v>19537.732123975566</v>
      </c>
      <c r="HP180" s="147">
        <f>PV(0.05,'PV factor'!AG457,,-EM180)</f>
        <v>18607.363927595776</v>
      </c>
      <c r="HQ180" s="147">
        <f>PV(0.05,'PV factor'!AH457,,-EN180)</f>
        <v>17721.298978662646</v>
      </c>
      <c r="HR180" s="147">
        <f>PV(0.05,'PV factor'!AI457,,-EO180)</f>
        <v>16877.427598726328</v>
      </c>
      <c r="HS180" s="147">
        <f>PV(0.05,'PV factor'!AJ457,,-EP180)</f>
        <v>16073.740570215548</v>
      </c>
      <c r="HT180" s="147">
        <f>PV(0.05,'PV factor'!AK457,,-EQ180)</f>
        <v>15308.324352586238</v>
      </c>
      <c r="HU180" s="147">
        <f>PV(0.05,'PV factor'!AL457,,-ER180)</f>
        <v>14579.356526272606</v>
      </c>
      <c r="HV180" s="147">
        <f>PV(0.05,'PV factor'!AM457,,-ES180)</f>
        <v>13885.101453592961</v>
      </c>
      <c r="HW180" s="147">
        <f>PV(0.05,'PV factor'!AN457,,-ET180)</f>
        <v>13223.906146279009</v>
      </c>
      <c r="HX180" s="147">
        <f>PV(0.05,'PV factor'!AO457,,-EU180)</f>
        <v>12594.196329789533</v>
      </c>
      <c r="HY180" s="147">
        <f>PV(0.05,'PV factor'!AP457,,-EV180)</f>
        <v>11994.47269503765</v>
      </c>
      <c r="HZ180" s="147">
        <f t="shared" si="263"/>
        <v>1570372.6249669143</v>
      </c>
      <c r="IA180" s="147">
        <f t="shared" si="264"/>
        <v>1448929.5937182943</v>
      </c>
      <c r="IB180" s="401">
        <f t="shared" si="265"/>
        <v>0.92266610528110893</v>
      </c>
    </row>
    <row r="181" spans="1:236" ht="90" customHeight="1" x14ac:dyDescent="0.2">
      <c r="A181" s="137" t="s">
        <v>2026</v>
      </c>
      <c r="B181" s="138" t="s">
        <v>2027</v>
      </c>
      <c r="C181" s="138" t="s">
        <v>2100</v>
      </c>
      <c r="D181" s="121">
        <v>12</v>
      </c>
      <c r="E181" s="138" t="s">
        <v>2101</v>
      </c>
      <c r="F181" s="118" t="s">
        <v>2102</v>
      </c>
      <c r="G181" s="118" t="s">
        <v>2103</v>
      </c>
      <c r="H181" s="142" t="s">
        <v>77</v>
      </c>
      <c r="I181" s="118" t="s">
        <v>2104</v>
      </c>
      <c r="J181" s="142">
        <v>40</v>
      </c>
      <c r="K181" s="227" t="s">
        <v>94</v>
      </c>
      <c r="L181" s="142">
        <v>6000</v>
      </c>
      <c r="M181" s="142" t="s">
        <v>2105</v>
      </c>
      <c r="N181" s="142" t="s">
        <v>81</v>
      </c>
      <c r="O181" s="460" t="s">
        <v>97</v>
      </c>
      <c r="P181" s="461" t="s">
        <v>97</v>
      </c>
      <c r="Q181" s="79" t="s">
        <v>87</v>
      </c>
      <c r="R181" s="142" t="s">
        <v>108</v>
      </c>
      <c r="S181" s="142" t="s">
        <v>99</v>
      </c>
      <c r="T181" s="142" t="s">
        <v>2034</v>
      </c>
      <c r="U181" s="142" t="s">
        <v>100</v>
      </c>
      <c r="V181" s="117">
        <v>1</v>
      </c>
      <c r="W181" s="136">
        <v>65000</v>
      </c>
      <c r="X181" s="136">
        <v>0</v>
      </c>
      <c r="Y181" s="136">
        <v>0</v>
      </c>
      <c r="Z181" s="136">
        <v>0</v>
      </c>
      <c r="AA181" s="136">
        <v>0</v>
      </c>
      <c r="AB181" s="136">
        <v>0</v>
      </c>
      <c r="AC181" s="136">
        <v>0</v>
      </c>
      <c r="AD181" s="136">
        <v>65000</v>
      </c>
      <c r="AE181" s="139">
        <v>0</v>
      </c>
      <c r="AF181" s="139">
        <v>0</v>
      </c>
      <c r="AG181" s="139">
        <v>0</v>
      </c>
      <c r="AH181" s="139">
        <v>0</v>
      </c>
      <c r="AI181" s="116" t="s">
        <v>88</v>
      </c>
      <c r="AJ181" s="134">
        <v>0</v>
      </c>
      <c r="AK181" s="136">
        <v>0</v>
      </c>
      <c r="AL181" s="136">
        <v>0</v>
      </c>
      <c r="AM181" s="136">
        <v>0</v>
      </c>
      <c r="AN181" s="136">
        <v>0</v>
      </c>
      <c r="AO181" s="136">
        <v>0</v>
      </c>
      <c r="AP181" s="136">
        <v>0</v>
      </c>
      <c r="AQ181" s="139">
        <v>0</v>
      </c>
      <c r="AR181" s="139">
        <v>0</v>
      </c>
      <c r="AS181" s="139">
        <v>0</v>
      </c>
      <c r="AT181" s="139">
        <v>0</v>
      </c>
      <c r="AU181" s="118" t="s">
        <v>2106</v>
      </c>
      <c r="AV181" s="230">
        <f t="shared" si="231"/>
        <v>1</v>
      </c>
      <c r="AW181" s="230">
        <f t="shared" si="232"/>
        <v>0</v>
      </c>
      <c r="AX181" s="230" t="str">
        <f t="shared" si="233"/>
        <v>0</v>
      </c>
      <c r="AY181" s="141">
        <f t="shared" si="234"/>
        <v>8</v>
      </c>
      <c r="AZ181" s="70">
        <f t="shared" si="235"/>
        <v>1</v>
      </c>
      <c r="BA181" s="70">
        <f t="shared" si="236"/>
        <v>1</v>
      </c>
      <c r="BB181" s="70">
        <f t="shared" si="237"/>
        <v>1</v>
      </c>
      <c r="BC181" s="70">
        <f t="shared" si="238"/>
        <v>1</v>
      </c>
      <c r="BD181" s="70">
        <f t="shared" si="239"/>
        <v>1</v>
      </c>
      <c r="BE181" s="70">
        <f t="shared" si="240"/>
        <v>1</v>
      </c>
      <c r="BF181" s="70">
        <f t="shared" si="241"/>
        <v>1</v>
      </c>
      <c r="BG181" s="71">
        <f t="shared" si="242"/>
        <v>0</v>
      </c>
      <c r="BH181" s="71">
        <f t="shared" si="243"/>
        <v>0</v>
      </c>
      <c r="BI181" s="71">
        <f t="shared" si="244"/>
        <v>0</v>
      </c>
      <c r="BJ181" s="71">
        <f t="shared" si="245"/>
        <v>0</v>
      </c>
      <c r="BK181" s="71">
        <f t="shared" si="246"/>
        <v>0</v>
      </c>
      <c r="BL181" s="70">
        <f t="shared" si="247"/>
        <v>1</v>
      </c>
      <c r="BM181" s="70">
        <f t="shared" si="248"/>
        <v>1</v>
      </c>
      <c r="BN181" s="70">
        <f t="shared" si="249"/>
        <v>0</v>
      </c>
      <c r="BO181" s="70">
        <f t="shared" si="250"/>
        <v>1</v>
      </c>
      <c r="BP181" s="144">
        <f t="shared" si="251"/>
        <v>0</v>
      </c>
      <c r="BQ181" s="144">
        <f t="shared" si="252"/>
        <v>0</v>
      </c>
      <c r="BR181" s="144">
        <f t="shared" si="253"/>
        <v>0</v>
      </c>
      <c r="BS181" s="144">
        <f t="shared" si="254"/>
        <v>0</v>
      </c>
      <c r="BT181" s="144">
        <f t="shared" si="255"/>
        <v>0</v>
      </c>
      <c r="BU181" s="144">
        <f t="shared" si="256"/>
        <v>65000</v>
      </c>
      <c r="BV181" s="144">
        <f t="shared" si="257"/>
        <v>0</v>
      </c>
      <c r="BW181" s="144">
        <f t="shared" si="258"/>
        <v>0</v>
      </c>
      <c r="BX181" s="144">
        <f t="shared" si="259"/>
        <v>0</v>
      </c>
      <c r="BY181" s="144">
        <f t="shared" si="260"/>
        <v>0</v>
      </c>
      <c r="BZ181" s="9">
        <v>0</v>
      </c>
      <c r="CA181" s="9">
        <v>0</v>
      </c>
      <c r="CB181" s="9">
        <v>0</v>
      </c>
      <c r="CC181" s="9">
        <v>0</v>
      </c>
      <c r="CD181" s="9">
        <v>0</v>
      </c>
      <c r="CE181" s="9">
        <v>0</v>
      </c>
      <c r="CF181" s="9">
        <v>0</v>
      </c>
      <c r="CG181" s="9">
        <v>0</v>
      </c>
      <c r="CH181" s="9">
        <v>0</v>
      </c>
      <c r="CI181" s="9">
        <v>0</v>
      </c>
      <c r="CJ181" s="9">
        <v>0</v>
      </c>
      <c r="CK181" s="9">
        <v>0</v>
      </c>
      <c r="CL181" s="9">
        <v>0</v>
      </c>
      <c r="CM181" s="9">
        <v>0</v>
      </c>
      <c r="CN181" s="9">
        <v>0</v>
      </c>
      <c r="CO181" s="9">
        <v>0</v>
      </c>
      <c r="CP181" s="9">
        <v>0</v>
      </c>
      <c r="CQ181" s="9">
        <v>0</v>
      </c>
      <c r="CR181" s="9">
        <v>0</v>
      </c>
      <c r="CS181" s="9">
        <v>0</v>
      </c>
      <c r="CT181" s="9">
        <v>0</v>
      </c>
      <c r="CU181" s="9">
        <v>0</v>
      </c>
      <c r="CV181" s="9">
        <v>0</v>
      </c>
      <c r="CW181" s="9">
        <v>0</v>
      </c>
      <c r="CX181" s="9">
        <v>0</v>
      </c>
      <c r="CY181" s="9">
        <v>0</v>
      </c>
      <c r="CZ181" s="9">
        <v>0</v>
      </c>
      <c r="DA181" s="9">
        <v>0</v>
      </c>
      <c r="DB181" s="9">
        <v>0</v>
      </c>
      <c r="DC181" s="9">
        <v>0</v>
      </c>
      <c r="DD181" s="9">
        <v>0</v>
      </c>
      <c r="DE181" s="9">
        <v>0</v>
      </c>
      <c r="DF181" s="9">
        <v>0</v>
      </c>
      <c r="DG181" s="144">
        <f t="shared" si="261"/>
        <v>6000</v>
      </c>
      <c r="DH181" s="144">
        <f t="shared" ref="DH181:EW181" si="314">DG181</f>
        <v>6000</v>
      </c>
      <c r="DI181" s="144">
        <f t="shared" si="314"/>
        <v>6000</v>
      </c>
      <c r="DJ181" s="144">
        <f t="shared" si="314"/>
        <v>6000</v>
      </c>
      <c r="DK181" s="144">
        <f t="shared" si="314"/>
        <v>6000</v>
      </c>
      <c r="DL181" s="144">
        <f t="shared" si="314"/>
        <v>6000</v>
      </c>
      <c r="DM181" s="144">
        <f t="shared" si="314"/>
        <v>6000</v>
      </c>
      <c r="DN181" s="144">
        <f t="shared" si="314"/>
        <v>6000</v>
      </c>
      <c r="DO181" s="144">
        <f t="shared" si="314"/>
        <v>6000</v>
      </c>
      <c r="DP181" s="144">
        <f t="shared" si="314"/>
        <v>6000</v>
      </c>
      <c r="DQ181" s="144">
        <f t="shared" si="314"/>
        <v>6000</v>
      </c>
      <c r="DR181" s="144">
        <f t="shared" si="314"/>
        <v>6000</v>
      </c>
      <c r="DS181" s="144">
        <f t="shared" si="314"/>
        <v>6000</v>
      </c>
      <c r="DT181" s="144">
        <f t="shared" si="314"/>
        <v>6000</v>
      </c>
      <c r="DU181" s="144">
        <f t="shared" si="314"/>
        <v>6000</v>
      </c>
      <c r="DV181" s="144">
        <f t="shared" si="314"/>
        <v>6000</v>
      </c>
      <c r="DW181" s="144">
        <f t="shared" si="314"/>
        <v>6000</v>
      </c>
      <c r="DX181" s="144">
        <f t="shared" si="314"/>
        <v>6000</v>
      </c>
      <c r="DY181" s="144">
        <f t="shared" si="314"/>
        <v>6000</v>
      </c>
      <c r="DZ181" s="144">
        <f t="shared" si="314"/>
        <v>6000</v>
      </c>
      <c r="EA181" s="144">
        <f t="shared" si="314"/>
        <v>6000</v>
      </c>
      <c r="EB181" s="144">
        <f t="shared" si="314"/>
        <v>6000</v>
      </c>
      <c r="EC181" s="144">
        <f t="shared" si="314"/>
        <v>6000</v>
      </c>
      <c r="ED181" s="144">
        <f t="shared" si="314"/>
        <v>6000</v>
      </c>
      <c r="EE181" s="144">
        <f t="shared" si="314"/>
        <v>6000</v>
      </c>
      <c r="EF181" s="144">
        <f t="shared" si="314"/>
        <v>6000</v>
      </c>
      <c r="EG181" s="144">
        <f t="shared" si="314"/>
        <v>6000</v>
      </c>
      <c r="EH181" s="144">
        <f t="shared" si="314"/>
        <v>6000</v>
      </c>
      <c r="EI181" s="144">
        <f t="shared" si="314"/>
        <v>6000</v>
      </c>
      <c r="EJ181" s="144">
        <f t="shared" si="314"/>
        <v>6000</v>
      </c>
      <c r="EK181" s="144">
        <f t="shared" si="314"/>
        <v>6000</v>
      </c>
      <c r="EL181" s="144">
        <f t="shared" si="314"/>
        <v>6000</v>
      </c>
      <c r="EM181" s="144">
        <f t="shared" si="314"/>
        <v>6000</v>
      </c>
      <c r="EN181" s="144">
        <f t="shared" si="314"/>
        <v>6000</v>
      </c>
      <c r="EO181" s="144">
        <f t="shared" si="314"/>
        <v>6000</v>
      </c>
      <c r="EP181" s="144">
        <f t="shared" si="314"/>
        <v>6000</v>
      </c>
      <c r="EQ181" s="144">
        <f t="shared" si="314"/>
        <v>6000</v>
      </c>
      <c r="ER181" s="144">
        <f t="shared" si="314"/>
        <v>6000</v>
      </c>
      <c r="ES181" s="144">
        <f t="shared" si="314"/>
        <v>6000</v>
      </c>
      <c r="ET181" s="144">
        <f t="shared" si="314"/>
        <v>6000</v>
      </c>
      <c r="EU181" s="144">
        <f t="shared" si="314"/>
        <v>6000</v>
      </c>
      <c r="EV181" s="144">
        <f t="shared" si="314"/>
        <v>6000</v>
      </c>
      <c r="EW181" s="144">
        <f t="shared" si="314"/>
        <v>6000</v>
      </c>
      <c r="EX181" s="147">
        <f>PV(0.05,'PV factor'!C188,,-BR181)</f>
        <v>0</v>
      </c>
      <c r="EY181" s="147">
        <f>PV(0.05,'PV factor'!D188,,-BS181)</f>
        <v>0</v>
      </c>
      <c r="EZ181" s="147">
        <f>PV(0.05,'PV factor'!E188,,-BT181)</f>
        <v>0</v>
      </c>
      <c r="FA181" s="147">
        <f>PV(0.05,'PV factor'!F188,,-BU181)</f>
        <v>50929.200820449834</v>
      </c>
      <c r="FB181" s="147">
        <f>PV(0.05,'PV factor'!G188,,-BV181)</f>
        <v>0</v>
      </c>
      <c r="FC181" s="147">
        <f>PV(0.05,'PV factor'!H188,,-BW181)</f>
        <v>0</v>
      </c>
      <c r="FD181" s="147">
        <f>PV(0.05,'PV factor'!I188,,-BX181)</f>
        <v>0</v>
      </c>
      <c r="FE181" s="147">
        <f>PV(0.05,'PV factor'!J188,,-BY181)</f>
        <v>0</v>
      </c>
      <c r="FF181" s="147">
        <f>PV(0.05,'PV factor'!K188,,-BZ181)</f>
        <v>0</v>
      </c>
      <c r="FG181" s="147">
        <f>PV(0.05,'PV factor'!L188,,-CA181)</f>
        <v>0</v>
      </c>
      <c r="FH181" s="147">
        <f>PV(0.05,'PV factor'!M188,,-CB181)</f>
        <v>0</v>
      </c>
      <c r="FI181" s="147">
        <f>PV(0.05,'PV factor'!N188,,-CC181)</f>
        <v>0</v>
      </c>
      <c r="FJ181" s="147">
        <f>PV(0.05,'PV factor'!O188,,-CD181)</f>
        <v>0</v>
      </c>
      <c r="FK181" s="147">
        <f>PV(0.05,'PV factor'!P188,,-CE181)</f>
        <v>0</v>
      </c>
      <c r="FL181" s="147">
        <f>PV(0.05,'PV factor'!Q188,,-CF181)</f>
        <v>0</v>
      </c>
      <c r="FM181" s="147">
        <f>PV(0.05,'PV factor'!R188,,-CG181)</f>
        <v>0</v>
      </c>
      <c r="FN181" s="147">
        <f>PV(0.05,'PV factor'!S188,,-CH181)</f>
        <v>0</v>
      </c>
      <c r="FO181" s="147">
        <f>PV(0.05,'PV factor'!T188,,-CI181)</f>
        <v>0</v>
      </c>
      <c r="FP181" s="147">
        <f>PV(0.05,'PV factor'!U188,,-CJ181)</f>
        <v>0</v>
      </c>
      <c r="FQ181" s="147">
        <f>PV(0.05,'PV factor'!V188,,-CK181)</f>
        <v>0</v>
      </c>
      <c r="FR181" s="147">
        <f>PV(0.05,'PV factor'!W188,,-CL181)</f>
        <v>0</v>
      </c>
      <c r="FS181" s="147">
        <f>PV(0.05,'PV factor'!X188,,-CM181)</f>
        <v>0</v>
      </c>
      <c r="FT181" s="147">
        <f>PV(0.05,'PV factor'!Y188,,-CN181)</f>
        <v>0</v>
      </c>
      <c r="FU181" s="147">
        <f>PV(0.05,'PV factor'!Z188,,-CO181)</f>
        <v>0</v>
      </c>
      <c r="FV181" s="147">
        <f>PV(0.05,'PV factor'!AA188,,-CP181)</f>
        <v>0</v>
      </c>
      <c r="FW181" s="147">
        <f>PV(0.05,'PV factor'!AB188,,-CQ181)</f>
        <v>0</v>
      </c>
      <c r="FX181" s="147">
        <f>PV(0.05,'PV factor'!AC188,,-CR181)</f>
        <v>0</v>
      </c>
      <c r="FY181" s="147">
        <f>PV(0.05,'PV factor'!AD188,,-CS181)</f>
        <v>0</v>
      </c>
      <c r="FZ181" s="147">
        <f>PV(0.05,'PV factor'!AE188,,-CT181)</f>
        <v>0</v>
      </c>
      <c r="GA181" s="147">
        <f>PV(0.05,'PV factor'!AF188,,-CU181)</f>
        <v>0</v>
      </c>
      <c r="GB181" s="147">
        <f>PV(0.05,'PV factor'!AG188,,-CV181)</f>
        <v>0</v>
      </c>
      <c r="GC181" s="147">
        <f>PV(0.05,'PV factor'!AH188,,-CW181)</f>
        <v>0</v>
      </c>
      <c r="GD181" s="147">
        <f>PV(0.05,'PV factor'!AI188,,-CX181)</f>
        <v>0</v>
      </c>
      <c r="GE181" s="147">
        <f>PV(0.05,'PV factor'!AJ188,,-CY181)</f>
        <v>0</v>
      </c>
      <c r="GF181" s="147">
        <f>PV(0.05,'PV factor'!AK188,,-CZ181)</f>
        <v>0</v>
      </c>
      <c r="GG181" s="147">
        <f>PV(0.05,'PV factor'!AL188,,-DA181)</f>
        <v>0</v>
      </c>
      <c r="GH181" s="147">
        <f>PV(0.05,'PV factor'!AM188,,-DB181)</f>
        <v>0</v>
      </c>
      <c r="GI181" s="147">
        <f>PV(0.05,'PV factor'!AN188,,-DC181)</f>
        <v>0</v>
      </c>
      <c r="GJ181" s="147">
        <f>PV(0.05,'PV factor'!AO188,,-DD181)</f>
        <v>0</v>
      </c>
      <c r="GK181" s="147">
        <f>PV(0.05,'PV factor'!AP188,,-DE181)</f>
        <v>0</v>
      </c>
      <c r="GL181" s="147">
        <f>PV(0.05,'PV factor'!C188,,-DI181)</f>
        <v>5442.1768707482988</v>
      </c>
      <c r="GM181" s="147">
        <f>PV(0.05,'PV factor'!D188,,-DJ181)</f>
        <v>5183.0255911888562</v>
      </c>
      <c r="GN181" s="147">
        <f>PV(0.05,'PV factor'!E188,,-DK181)</f>
        <v>4936.2148487512923</v>
      </c>
      <c r="GO181" s="147">
        <f>PV(0.05,'PV factor'!F188,,-DL181)</f>
        <v>4701.156998810754</v>
      </c>
      <c r="GP181" s="147">
        <f>PV(0.05,'PV factor'!G188,,-DM181)</f>
        <v>4477.2923798197662</v>
      </c>
      <c r="GQ181" s="147">
        <f>PV(0.05,'PV factor'!H188,,-DN181)</f>
        <v>4264.0879807807287</v>
      </c>
      <c r="GR181" s="147">
        <f>PV(0.05,'PV factor'!I188,,-DO181)</f>
        <v>4061.0361721721229</v>
      </c>
      <c r="GS181" s="147">
        <f>PV(0.05,'PV factor'!J188,,-DP181)</f>
        <v>3867.6534973067837</v>
      </c>
      <c r="GT181" s="147">
        <f>PV(0.05,'PV factor'!K188,,-DQ181)</f>
        <v>3683.4795212445561</v>
      </c>
      <c r="GU181" s="147">
        <f>PV(0.05,'PV factor'!L188,,-DR181)</f>
        <v>3508.0757345186244</v>
      </c>
      <c r="GV181" s="147">
        <f>PV(0.05,'PV factor'!M188,,-DS181)</f>
        <v>3341.0245090653571</v>
      </c>
      <c r="GW181" s="147">
        <f>PV(0.05,'PV factor'!N188,,-DT181)</f>
        <v>3181.9281038717681</v>
      </c>
      <c r="GX181" s="147">
        <f>PV(0.05,'PV factor'!O188,,-DU181)</f>
        <v>3030.407717973113</v>
      </c>
      <c r="GY181" s="147">
        <f>PV(0.05,'PV factor'!P188,,-DV181)</f>
        <v>2886.1025885458212</v>
      </c>
      <c r="GZ181" s="147">
        <f>PV(0.05,'PV factor'!Q188,,-DW181)</f>
        <v>2748.6691319484012</v>
      </c>
      <c r="HA181" s="147">
        <f>PV(0.05,'PV factor'!R188,,-DX181)</f>
        <v>2617.7801256651437</v>
      </c>
      <c r="HB181" s="147">
        <f>PV(0.05,'PV factor'!S188,,-DY181)</f>
        <v>2493.123929204899</v>
      </c>
      <c r="HC181" s="147">
        <f>PV(0.05,'PV factor'!T188,,-DZ181)</f>
        <v>2374.4037420999039</v>
      </c>
      <c r="HD181" s="147">
        <f>PV(0.05,'PV factor'!U188,,-EA181)</f>
        <v>2261.3368972380035</v>
      </c>
      <c r="HE181" s="147">
        <f>PV(0.05,'PV factor'!V188,,-EB181)</f>
        <v>2153.6541878457178</v>
      </c>
      <c r="HF181" s="147">
        <f>PV(0.05,'PV factor'!W188,,-EC181)</f>
        <v>2051.0992265197315</v>
      </c>
      <c r="HG181" s="147">
        <f>PV(0.05,'PV factor'!X188,,-ED181)</f>
        <v>1953.427834780696</v>
      </c>
      <c r="HH181" s="147">
        <f>PV(0.05,'PV factor'!Y188,,-EE181)</f>
        <v>1860.4074616959012</v>
      </c>
      <c r="HI181" s="147">
        <f>PV(0.05,'PV factor'!Z188,,-EF181)</f>
        <v>1771.8166301865726</v>
      </c>
      <c r="HJ181" s="147">
        <f>PV(0.05,'PV factor'!AA188,,-EG181)</f>
        <v>1687.4444097014978</v>
      </c>
      <c r="HK181" s="147">
        <f>PV(0.05,'PV factor'!AB188,,-EH181)</f>
        <v>1607.0899140014262</v>
      </c>
      <c r="HL181" s="147">
        <f>PV(0.05,'PV factor'!AC188,,-EI181)</f>
        <v>1530.5618228585013</v>
      </c>
      <c r="HM181" s="147">
        <f>PV(0.05,'PV factor'!AD188,,-EJ181)</f>
        <v>1457.6779265319058</v>
      </c>
      <c r="HN181" s="147">
        <f>PV(0.05,'PV factor'!AE188,,-EK181)</f>
        <v>1388.2646919351489</v>
      </c>
      <c r="HO181" s="147">
        <f>PV(0.05,'PV factor'!AF188,,-EL181)</f>
        <v>1322.156849462046</v>
      </c>
      <c r="HP181" s="147">
        <f>PV(0.05,'PV factor'!AG188,,-EM181)</f>
        <v>1259.1969994876629</v>
      </c>
      <c r="HQ181" s="147">
        <f>PV(0.05,'PV factor'!AH188,,-EN181)</f>
        <v>1199.2352376072981</v>
      </c>
      <c r="HR181" s="147">
        <f>PV(0.05,'PV factor'!AI188,,-EO181)</f>
        <v>1142.1287977212362</v>
      </c>
      <c r="HS181" s="147">
        <f>PV(0.05,'PV factor'!AJ188,,-EP181)</f>
        <v>1087.7417121154629</v>
      </c>
      <c r="HT181" s="147">
        <f>PV(0.05,'PV factor'!AK188,,-EQ181)</f>
        <v>1035.9444877290125</v>
      </c>
      <c r="HU181" s="147">
        <f>PV(0.05,'PV factor'!AL188,,-ER181)</f>
        <v>986.61379783715461</v>
      </c>
      <c r="HV181" s="147">
        <f>PV(0.05,'PV factor'!AM188,,-ES181)</f>
        <v>939.63218841633795</v>
      </c>
      <c r="HW181" s="147">
        <f>PV(0.05,'PV factor'!AN188,,-ET181)</f>
        <v>894.88779849175023</v>
      </c>
      <c r="HX181" s="147">
        <f>PV(0.05,'PV factor'!AO188,,-EU181)</f>
        <v>852.27409380166694</v>
      </c>
      <c r="HY181" s="147">
        <f>PV(0.05,'PV factor'!AP188,,-EV181)</f>
        <v>811.68961314444471</v>
      </c>
      <c r="HZ181" s="147">
        <f t="shared" si="263"/>
        <v>50929.200820449834</v>
      </c>
      <c r="IA181" s="147">
        <f t="shared" si="264"/>
        <v>98051.922022825325</v>
      </c>
      <c r="IB181" s="401">
        <f t="shared" si="265"/>
        <v>1.9252593883910718</v>
      </c>
    </row>
    <row r="182" spans="1:236" ht="90" customHeight="1" x14ac:dyDescent="0.2">
      <c r="A182" s="161" t="s">
        <v>2267</v>
      </c>
      <c r="B182" s="150" t="s">
        <v>2788</v>
      </c>
      <c r="C182" s="150" t="s">
        <v>2228</v>
      </c>
      <c r="D182" s="148">
        <v>18</v>
      </c>
      <c r="E182" s="150" t="s">
        <v>2850</v>
      </c>
      <c r="F182" s="151" t="s">
        <v>2851</v>
      </c>
      <c r="G182" s="151" t="s">
        <v>2852</v>
      </c>
      <c r="H182" s="79" t="s">
        <v>77</v>
      </c>
      <c r="I182" s="151" t="s">
        <v>2853</v>
      </c>
      <c r="J182" s="151">
        <v>10</v>
      </c>
      <c r="K182" s="227" t="s">
        <v>79</v>
      </c>
      <c r="L182" s="79">
        <v>2261</v>
      </c>
      <c r="M182" s="79" t="s">
        <v>2818</v>
      </c>
      <c r="N182" s="79" t="s">
        <v>81</v>
      </c>
      <c r="O182" s="79" t="s">
        <v>133</v>
      </c>
      <c r="P182" s="79" t="s">
        <v>134</v>
      </c>
      <c r="Q182" s="112" t="s">
        <v>100</v>
      </c>
      <c r="R182" s="79" t="s">
        <v>108</v>
      </c>
      <c r="S182" s="79" t="s">
        <v>99</v>
      </c>
      <c r="T182" s="79" t="s">
        <v>1126</v>
      </c>
      <c r="U182" s="79" t="s">
        <v>100</v>
      </c>
      <c r="V182" s="81">
        <v>1</v>
      </c>
      <c r="W182" s="149">
        <v>0</v>
      </c>
      <c r="X182" s="149">
        <v>0</v>
      </c>
      <c r="Y182" s="149">
        <v>0</v>
      </c>
      <c r="Z182" s="149">
        <v>0</v>
      </c>
      <c r="AA182" s="149">
        <v>0</v>
      </c>
      <c r="AB182" s="149">
        <v>0</v>
      </c>
      <c r="AC182" s="149">
        <v>0</v>
      </c>
      <c r="AD182" s="149">
        <v>0</v>
      </c>
      <c r="AE182" s="149">
        <v>0</v>
      </c>
      <c r="AF182" s="149">
        <v>0</v>
      </c>
      <c r="AG182" s="149">
        <v>0</v>
      </c>
      <c r="AH182" s="149">
        <v>0</v>
      </c>
      <c r="AI182" s="88" t="s">
        <v>2854</v>
      </c>
      <c r="AJ182" s="149">
        <v>10000</v>
      </c>
      <c r="AK182" s="149">
        <v>0</v>
      </c>
      <c r="AL182" s="149">
        <v>0</v>
      </c>
      <c r="AM182" s="149">
        <v>0</v>
      </c>
      <c r="AN182" s="149">
        <v>10000</v>
      </c>
      <c r="AO182" s="149">
        <v>0</v>
      </c>
      <c r="AP182" s="149">
        <v>0</v>
      </c>
      <c r="AQ182" s="149">
        <v>0</v>
      </c>
      <c r="AR182" s="149">
        <v>0</v>
      </c>
      <c r="AS182" s="149">
        <v>0</v>
      </c>
      <c r="AT182" s="149">
        <v>0</v>
      </c>
      <c r="AU182" s="151"/>
      <c r="AV182" s="230">
        <f t="shared" si="231"/>
        <v>1</v>
      </c>
      <c r="AW182" s="230">
        <f t="shared" si="232"/>
        <v>0</v>
      </c>
      <c r="AX182" s="230" t="str">
        <f t="shared" si="233"/>
        <v>F2</v>
      </c>
      <c r="AY182" s="141">
        <f t="shared" si="234"/>
        <v>8</v>
      </c>
      <c r="AZ182" s="70">
        <f t="shared" si="235"/>
        <v>1</v>
      </c>
      <c r="BA182" s="70">
        <f t="shared" si="236"/>
        <v>1</v>
      </c>
      <c r="BB182" s="70">
        <f t="shared" si="237"/>
        <v>0</v>
      </c>
      <c r="BC182" s="70">
        <f t="shared" si="238"/>
        <v>1</v>
      </c>
      <c r="BD182" s="70">
        <f t="shared" si="239"/>
        <v>1</v>
      </c>
      <c r="BE182" s="70">
        <f t="shared" si="240"/>
        <v>1</v>
      </c>
      <c r="BF182" s="70">
        <f t="shared" si="241"/>
        <v>1</v>
      </c>
      <c r="BG182" s="71">
        <f t="shared" si="242"/>
        <v>0</v>
      </c>
      <c r="BH182" s="71">
        <f t="shared" si="243"/>
        <v>1</v>
      </c>
      <c r="BI182" s="71">
        <f t="shared" si="244"/>
        <v>0</v>
      </c>
      <c r="BJ182" s="71">
        <f t="shared" si="245"/>
        <v>0</v>
      </c>
      <c r="BK182" s="71">
        <f t="shared" si="246"/>
        <v>1</v>
      </c>
      <c r="BL182" s="70">
        <f t="shared" si="247"/>
        <v>1</v>
      </c>
      <c r="BM182" s="70">
        <f t="shared" si="248"/>
        <v>1</v>
      </c>
      <c r="BN182" s="70">
        <f t="shared" si="249"/>
        <v>0</v>
      </c>
      <c r="BO182" s="70">
        <f t="shared" si="250"/>
        <v>1</v>
      </c>
      <c r="BP182" s="144">
        <f t="shared" si="251"/>
        <v>0</v>
      </c>
      <c r="BQ182" s="144">
        <f t="shared" si="252"/>
        <v>0</v>
      </c>
      <c r="BR182" s="144">
        <f t="shared" si="253"/>
        <v>0</v>
      </c>
      <c r="BS182" s="144">
        <f t="shared" si="254"/>
        <v>10000</v>
      </c>
      <c r="BT182" s="144">
        <f t="shared" si="255"/>
        <v>0</v>
      </c>
      <c r="BU182" s="144">
        <f t="shared" si="256"/>
        <v>0</v>
      </c>
      <c r="BV182" s="144">
        <f t="shared" si="257"/>
        <v>0</v>
      </c>
      <c r="BW182" s="144">
        <f t="shared" si="258"/>
        <v>0</v>
      </c>
      <c r="BX182" s="144">
        <f t="shared" si="259"/>
        <v>0</v>
      </c>
      <c r="BY182" s="144">
        <f t="shared" si="260"/>
        <v>0</v>
      </c>
      <c r="BZ182" s="9">
        <v>0</v>
      </c>
      <c r="CA182" s="9">
        <v>0</v>
      </c>
      <c r="CB182" s="9">
        <v>0</v>
      </c>
      <c r="CC182" s="9">
        <v>0</v>
      </c>
      <c r="CD182" s="9">
        <v>0</v>
      </c>
      <c r="CE182" s="9">
        <v>0</v>
      </c>
      <c r="CF182" s="9">
        <v>0</v>
      </c>
      <c r="CG182" s="9">
        <v>0</v>
      </c>
      <c r="CH182" s="9">
        <v>0</v>
      </c>
      <c r="CI182" s="9">
        <v>0</v>
      </c>
      <c r="CJ182" s="9">
        <v>0</v>
      </c>
      <c r="CK182" s="9">
        <v>0</v>
      </c>
      <c r="CL182" s="9">
        <v>0</v>
      </c>
      <c r="CM182" s="9">
        <v>0</v>
      </c>
      <c r="CN182" s="9">
        <v>0</v>
      </c>
      <c r="CO182" s="9">
        <v>0</v>
      </c>
      <c r="CP182" s="9">
        <v>0</v>
      </c>
      <c r="CQ182" s="9">
        <v>0</v>
      </c>
      <c r="CR182" s="9">
        <v>0</v>
      </c>
      <c r="CS182" s="9">
        <v>0</v>
      </c>
      <c r="CT182" s="9">
        <v>0</v>
      </c>
      <c r="CU182" s="9">
        <v>0</v>
      </c>
      <c r="CV182" s="9">
        <v>0</v>
      </c>
      <c r="CW182" s="9">
        <v>0</v>
      </c>
      <c r="CX182" s="9">
        <v>0</v>
      </c>
      <c r="CY182" s="9">
        <v>0</v>
      </c>
      <c r="CZ182" s="9">
        <v>0</v>
      </c>
      <c r="DA182" s="9">
        <v>0</v>
      </c>
      <c r="DB182" s="9">
        <v>0</v>
      </c>
      <c r="DC182" s="9">
        <v>0</v>
      </c>
      <c r="DD182" s="9">
        <v>0</v>
      </c>
      <c r="DE182" s="9">
        <v>0</v>
      </c>
      <c r="DF182" s="9">
        <v>0</v>
      </c>
      <c r="DG182" s="144">
        <f t="shared" si="261"/>
        <v>2261</v>
      </c>
      <c r="DH182" s="144">
        <f t="shared" ref="DH182:EW182" si="315">DG182</f>
        <v>2261</v>
      </c>
      <c r="DI182" s="144">
        <f t="shared" si="315"/>
        <v>2261</v>
      </c>
      <c r="DJ182" s="144">
        <f t="shared" si="315"/>
        <v>2261</v>
      </c>
      <c r="DK182" s="144">
        <f t="shared" si="315"/>
        <v>2261</v>
      </c>
      <c r="DL182" s="144">
        <f t="shared" si="315"/>
        <v>2261</v>
      </c>
      <c r="DM182" s="144">
        <f t="shared" si="315"/>
        <v>2261</v>
      </c>
      <c r="DN182" s="144">
        <f t="shared" si="315"/>
        <v>2261</v>
      </c>
      <c r="DO182" s="144">
        <f t="shared" si="315"/>
        <v>2261</v>
      </c>
      <c r="DP182" s="144">
        <f t="shared" si="315"/>
        <v>2261</v>
      </c>
      <c r="DQ182" s="144">
        <f t="shared" si="315"/>
        <v>2261</v>
      </c>
      <c r="DR182" s="144">
        <f t="shared" si="315"/>
        <v>2261</v>
      </c>
      <c r="DS182" s="144">
        <f t="shared" si="315"/>
        <v>2261</v>
      </c>
      <c r="DT182" s="144">
        <f t="shared" si="315"/>
        <v>2261</v>
      </c>
      <c r="DU182" s="144">
        <f t="shared" si="315"/>
        <v>2261</v>
      </c>
      <c r="DV182" s="144">
        <f t="shared" si="315"/>
        <v>2261</v>
      </c>
      <c r="DW182" s="144">
        <f t="shared" si="315"/>
        <v>2261</v>
      </c>
      <c r="DX182" s="144">
        <f t="shared" si="315"/>
        <v>2261</v>
      </c>
      <c r="DY182" s="144">
        <f t="shared" si="315"/>
        <v>2261</v>
      </c>
      <c r="DZ182" s="144">
        <f t="shared" si="315"/>
        <v>2261</v>
      </c>
      <c r="EA182" s="144">
        <f t="shared" si="315"/>
        <v>2261</v>
      </c>
      <c r="EB182" s="144">
        <f t="shared" si="315"/>
        <v>2261</v>
      </c>
      <c r="EC182" s="144">
        <f t="shared" si="315"/>
        <v>2261</v>
      </c>
      <c r="ED182" s="144">
        <f t="shared" si="315"/>
        <v>2261</v>
      </c>
      <c r="EE182" s="144">
        <f t="shared" si="315"/>
        <v>2261</v>
      </c>
      <c r="EF182" s="144">
        <f t="shared" si="315"/>
        <v>2261</v>
      </c>
      <c r="EG182" s="144">
        <f t="shared" si="315"/>
        <v>2261</v>
      </c>
      <c r="EH182" s="144">
        <f t="shared" si="315"/>
        <v>2261</v>
      </c>
      <c r="EI182" s="144">
        <f t="shared" si="315"/>
        <v>2261</v>
      </c>
      <c r="EJ182" s="144">
        <f t="shared" si="315"/>
        <v>2261</v>
      </c>
      <c r="EK182" s="144">
        <f t="shared" si="315"/>
        <v>2261</v>
      </c>
      <c r="EL182" s="144">
        <f t="shared" si="315"/>
        <v>2261</v>
      </c>
      <c r="EM182" s="144">
        <f t="shared" si="315"/>
        <v>2261</v>
      </c>
      <c r="EN182" s="144">
        <f t="shared" si="315"/>
        <v>2261</v>
      </c>
      <c r="EO182" s="144">
        <f t="shared" si="315"/>
        <v>2261</v>
      </c>
      <c r="EP182" s="144">
        <f t="shared" si="315"/>
        <v>2261</v>
      </c>
      <c r="EQ182" s="144">
        <f t="shared" si="315"/>
        <v>2261</v>
      </c>
      <c r="ER182" s="144">
        <f t="shared" si="315"/>
        <v>2261</v>
      </c>
      <c r="ES182" s="144">
        <f t="shared" si="315"/>
        <v>2261</v>
      </c>
      <c r="ET182" s="144">
        <f t="shared" si="315"/>
        <v>2261</v>
      </c>
      <c r="EU182" s="144">
        <f t="shared" si="315"/>
        <v>2261</v>
      </c>
      <c r="EV182" s="144">
        <f t="shared" si="315"/>
        <v>2261</v>
      </c>
      <c r="EW182" s="144">
        <f t="shared" si="315"/>
        <v>2261</v>
      </c>
      <c r="EX182" s="147">
        <f>PV(0.05,'PV factor'!C404,,-BR182)</f>
        <v>0</v>
      </c>
      <c r="EY182" s="147">
        <f>PV(0.05,'PV factor'!D404,,-BS182)</f>
        <v>8638.3759853147603</v>
      </c>
      <c r="EZ182" s="147">
        <f>PV(0.05,'PV factor'!E404,,-BT182)</f>
        <v>0</v>
      </c>
      <c r="FA182" s="147">
        <f>PV(0.05,'PV factor'!F404,,-BU182)</f>
        <v>0</v>
      </c>
      <c r="FB182" s="147">
        <f>PV(0.05,'PV factor'!G404,,-BV182)</f>
        <v>0</v>
      </c>
      <c r="FC182" s="147">
        <f>PV(0.05,'PV factor'!H404,,-BW182)</f>
        <v>0</v>
      </c>
      <c r="FD182" s="147">
        <f>PV(0.05,'PV factor'!I404,,-BX182)</f>
        <v>0</v>
      </c>
      <c r="FE182" s="147">
        <f>PV(0.05,'PV factor'!J404,,-BY182)</f>
        <v>0</v>
      </c>
      <c r="FF182" s="147">
        <f>PV(0.05,'PV factor'!K404,,-BZ182)</f>
        <v>0</v>
      </c>
      <c r="FG182" s="147">
        <f>PV(0.05,'PV factor'!L404,,-CA182)</f>
        <v>0</v>
      </c>
      <c r="FH182" s="147">
        <f>PV(0.05,'PV factor'!M404,,-CB182)</f>
        <v>0</v>
      </c>
      <c r="FI182" s="147">
        <f>PV(0.05,'PV factor'!N404,,-CC182)</f>
        <v>0</v>
      </c>
      <c r="FJ182" s="147">
        <f>PV(0.05,'PV factor'!O404,,-CD182)</f>
        <v>0</v>
      </c>
      <c r="FK182" s="147">
        <f>PV(0.05,'PV factor'!P404,,-CE182)</f>
        <v>0</v>
      </c>
      <c r="FL182" s="147">
        <f>PV(0.05,'PV factor'!Q404,,-CF182)</f>
        <v>0</v>
      </c>
      <c r="FM182" s="147">
        <f>PV(0.05,'PV factor'!R404,,-CG182)</f>
        <v>0</v>
      </c>
      <c r="FN182" s="147">
        <f>PV(0.05,'PV factor'!S404,,-CH182)</f>
        <v>0</v>
      </c>
      <c r="FO182" s="147">
        <f>PV(0.05,'PV factor'!T404,,-CI182)</f>
        <v>0</v>
      </c>
      <c r="FP182" s="147">
        <f>PV(0.05,'PV factor'!U404,,-CJ182)</f>
        <v>0</v>
      </c>
      <c r="FQ182" s="147">
        <f>PV(0.05,'PV factor'!V404,,-CK182)</f>
        <v>0</v>
      </c>
      <c r="FR182" s="147">
        <f>PV(0.05,'PV factor'!W404,,-CL182)</f>
        <v>0</v>
      </c>
      <c r="FS182" s="147">
        <f>PV(0.05,'PV factor'!X404,,-CM182)</f>
        <v>0</v>
      </c>
      <c r="FT182" s="147">
        <f>PV(0.05,'PV factor'!Y404,,-CN182)</f>
        <v>0</v>
      </c>
      <c r="FU182" s="147">
        <f>PV(0.05,'PV factor'!Z404,,-CO182)</f>
        <v>0</v>
      </c>
      <c r="FV182" s="147">
        <f>PV(0.05,'PV factor'!AA404,,-CP182)</f>
        <v>0</v>
      </c>
      <c r="FW182" s="147">
        <f>PV(0.05,'PV factor'!AB404,,-CQ182)</f>
        <v>0</v>
      </c>
      <c r="FX182" s="147">
        <f>PV(0.05,'PV factor'!AC404,,-CR182)</f>
        <v>0</v>
      </c>
      <c r="FY182" s="147">
        <f>PV(0.05,'PV factor'!AD404,,-CS182)</f>
        <v>0</v>
      </c>
      <c r="FZ182" s="147">
        <f>PV(0.05,'PV factor'!AE404,,-CT182)</f>
        <v>0</v>
      </c>
      <c r="GA182" s="147">
        <f>PV(0.05,'PV factor'!AF404,,-CU182)</f>
        <v>0</v>
      </c>
      <c r="GB182" s="147">
        <f>PV(0.05,'PV factor'!AG404,,-CV182)</f>
        <v>0</v>
      </c>
      <c r="GC182" s="147">
        <f>PV(0.05,'PV factor'!AH404,,-CW182)</f>
        <v>0</v>
      </c>
      <c r="GD182" s="147">
        <f>PV(0.05,'PV factor'!AI404,,-CX182)</f>
        <v>0</v>
      </c>
      <c r="GE182" s="147">
        <f>PV(0.05,'PV factor'!AJ404,,-CY182)</f>
        <v>0</v>
      </c>
      <c r="GF182" s="147">
        <f>PV(0.05,'PV factor'!AK404,,-CZ182)</f>
        <v>0</v>
      </c>
      <c r="GG182" s="147">
        <f>PV(0.05,'PV factor'!AL404,,-DA182)</f>
        <v>0</v>
      </c>
      <c r="GH182" s="147">
        <f>PV(0.05,'PV factor'!AM404,,-DB182)</f>
        <v>0</v>
      </c>
      <c r="GI182" s="147">
        <f>PV(0.05,'PV factor'!AN404,,-DC182)</f>
        <v>0</v>
      </c>
      <c r="GJ182" s="147">
        <f>PV(0.05,'PV factor'!AO404,,-DD182)</f>
        <v>0</v>
      </c>
      <c r="GK182" s="147">
        <f>PV(0.05,'PV factor'!AP404,,-DE182)</f>
        <v>0</v>
      </c>
      <c r="GL182" s="147">
        <f>PV(0.05,'PV factor'!C404,,-DI182)</f>
        <v>2050.7936507936506</v>
      </c>
      <c r="GM182" s="147">
        <f>PV(0.05,'PV factor'!D404,,-DJ182)</f>
        <v>1953.1368102796673</v>
      </c>
      <c r="GN182" s="147">
        <f>PV(0.05,'PV factor'!E404,,-DK182)</f>
        <v>1860.1302955044453</v>
      </c>
      <c r="GO182" s="147">
        <f>PV(0.05,'PV factor'!F404,,-DL182)</f>
        <v>1771.5526623851856</v>
      </c>
      <c r="GP182" s="147">
        <f>PV(0.05,'PV factor'!G404,,-DM182)</f>
        <v>1687.1930117954153</v>
      </c>
      <c r="GQ182" s="147">
        <f>PV(0.05,'PV factor'!H404,,-DN182)</f>
        <v>1606.8504874242046</v>
      </c>
      <c r="GR182" s="147">
        <f>PV(0.05,'PV factor'!I404,,-DO182)</f>
        <v>1530.3337975468617</v>
      </c>
      <c r="GS182" s="147">
        <f>PV(0.05,'PV factor'!J404,,-DP182)</f>
        <v>1457.4607595684397</v>
      </c>
      <c r="GT182" s="147">
        <f>PV(0.05,'PV factor'!K404,,-DQ182)</f>
        <v>1388.0578662556568</v>
      </c>
      <c r="GU182" s="147">
        <f>PV(0.05,'PV factor'!L404,,-DR182)</f>
        <v>1321.9598726244349</v>
      </c>
      <c r="GV182" s="147">
        <f>PV(0.05,'PV factor'!M404,,-DS182)</f>
        <v>1259.0094024994621</v>
      </c>
      <c r="GW182" s="147">
        <f>PV(0.05,'PV factor'!N404,,-DT182)</f>
        <v>1199.0565738090113</v>
      </c>
      <c r="GX182" s="147">
        <f>PV(0.05,'PV factor'!O404,,-DU182)</f>
        <v>1141.9586417228682</v>
      </c>
      <c r="GY182" s="147">
        <f>PV(0.05,'PV factor'!P404,,-DV182)</f>
        <v>1087.5796587836835</v>
      </c>
      <c r="GZ182" s="147">
        <f>PV(0.05,'PV factor'!Q404,,-DW182)</f>
        <v>1035.790151222556</v>
      </c>
      <c r="HA182" s="147">
        <f>PV(0.05,'PV factor'!R404,,-DX182)</f>
        <v>986.46681068814837</v>
      </c>
      <c r="HB182" s="147">
        <f>PV(0.05,'PV factor'!S404,,-DY182)</f>
        <v>939.49220065537941</v>
      </c>
      <c r="HC182" s="147">
        <f>PV(0.05,'PV factor'!T404,,-DZ182)</f>
        <v>894.75447681464698</v>
      </c>
      <c r="HD182" s="147">
        <f>PV(0.05,'PV factor'!U404,,-EA182)</f>
        <v>852.14712077585432</v>
      </c>
      <c r="HE182" s="147">
        <f>PV(0.05,'PV factor'!V404,,-EB182)</f>
        <v>811.56868645319469</v>
      </c>
      <c r="HF182" s="147">
        <f>PV(0.05,'PV factor'!W404,,-EC182)</f>
        <v>772.92255852685207</v>
      </c>
      <c r="HG182" s="147">
        <f>PV(0.05,'PV factor'!X404,,-ED182)</f>
        <v>736.1167224065257</v>
      </c>
      <c r="HH182" s="147">
        <f>PV(0.05,'PV factor'!Y404,,-EE182)</f>
        <v>701.06354514907218</v>
      </c>
      <c r="HI182" s="147">
        <f>PV(0.05,'PV factor'!Z404,,-EF182)</f>
        <v>667.67956680864006</v>
      </c>
      <c r="HJ182" s="147">
        <f>PV(0.05,'PV factor'!AA404,,-EG182)</f>
        <v>635.88530172251433</v>
      </c>
      <c r="HK182" s="147">
        <f>PV(0.05,'PV factor'!AB404,,-EH182)</f>
        <v>605.6050492595374</v>
      </c>
      <c r="HL182" s="147">
        <f>PV(0.05,'PV factor'!AC404,,-EI182)</f>
        <v>576.76671358051192</v>
      </c>
      <c r="HM182" s="147">
        <f>PV(0.05,'PV factor'!AD404,,-EJ182)</f>
        <v>549.30163198143987</v>
      </c>
      <c r="HN182" s="147">
        <f>PV(0.05,'PV factor'!AE404,,-EK182)</f>
        <v>523.14441141089526</v>
      </c>
      <c r="HO182" s="147">
        <f>PV(0.05,'PV factor'!AF404,,-EL182)</f>
        <v>498.23277277228101</v>
      </c>
      <c r="HP182" s="147">
        <f>PV(0.05,'PV factor'!AG404,,-EM182)</f>
        <v>474.50740264026769</v>
      </c>
      <c r="HQ182" s="147">
        <f>PV(0.05,'PV factor'!AH404,,-EN182)</f>
        <v>451.91181203835015</v>
      </c>
      <c r="HR182" s="147">
        <f>PV(0.05,'PV factor'!AI404,,-EO182)</f>
        <v>430.39220194128586</v>
      </c>
      <c r="HS182" s="147">
        <f>PV(0.05,'PV factor'!AJ404,,-EP182)</f>
        <v>409.89733518217696</v>
      </c>
      <c r="HT182" s="147">
        <f>PV(0.05,'PV factor'!AK404,,-EQ182)</f>
        <v>390.37841445921617</v>
      </c>
      <c r="HU182" s="147">
        <f>PV(0.05,'PV factor'!AL404,,-ER182)</f>
        <v>371.78896615163444</v>
      </c>
      <c r="HV182" s="147">
        <f>PV(0.05,'PV factor'!AM404,,-ES182)</f>
        <v>354.08472966822336</v>
      </c>
      <c r="HW182" s="147">
        <f>PV(0.05,'PV factor'!AN404,,-ET182)</f>
        <v>337.22355206497451</v>
      </c>
      <c r="HX182" s="147">
        <f>PV(0.05,'PV factor'!AO404,,-EU182)</f>
        <v>321.1652876809282</v>
      </c>
      <c r="HY182" s="147">
        <f>PV(0.05,'PV factor'!AP404,,-EV182)</f>
        <v>305.87170255326492</v>
      </c>
      <c r="HZ182" s="147">
        <f t="shared" si="263"/>
        <v>8638.3759853147603</v>
      </c>
      <c r="IA182" s="147">
        <f t="shared" si="264"/>
        <v>16627.46921417796</v>
      </c>
      <c r="IB182" s="401">
        <f t="shared" si="265"/>
        <v>1.9248374049062762</v>
      </c>
    </row>
    <row r="183" spans="1:236" ht="90" customHeight="1" x14ac:dyDescent="0.2">
      <c r="A183" s="231" t="s">
        <v>1099</v>
      </c>
      <c r="B183" s="85" t="s">
        <v>1100</v>
      </c>
      <c r="C183" s="85" t="s">
        <v>1114</v>
      </c>
      <c r="D183" s="199">
        <v>6</v>
      </c>
      <c r="E183" s="85" t="s">
        <v>1115</v>
      </c>
      <c r="F183" s="95" t="s">
        <v>1116</v>
      </c>
      <c r="G183" s="95" t="s">
        <v>1117</v>
      </c>
      <c r="H183" s="90" t="s">
        <v>77</v>
      </c>
      <c r="I183" s="95" t="s">
        <v>1105</v>
      </c>
      <c r="J183" s="95">
        <v>40</v>
      </c>
      <c r="K183" s="227" t="s">
        <v>79</v>
      </c>
      <c r="L183" s="90">
        <v>7111</v>
      </c>
      <c r="M183" s="90" t="s">
        <v>1118</v>
      </c>
      <c r="N183" s="90" t="s">
        <v>81</v>
      </c>
      <c r="O183" s="13" t="s">
        <v>217</v>
      </c>
      <c r="P183" s="90" t="s">
        <v>218</v>
      </c>
      <c r="Q183" s="112" t="s">
        <v>100</v>
      </c>
      <c r="R183" s="90" t="s">
        <v>108</v>
      </c>
      <c r="S183" s="90" t="s">
        <v>99</v>
      </c>
      <c r="T183" s="90" t="s">
        <v>1107</v>
      </c>
      <c r="U183" s="90" t="s">
        <v>100</v>
      </c>
      <c r="V183" s="193">
        <v>1</v>
      </c>
      <c r="W183" s="94">
        <v>75000</v>
      </c>
      <c r="X183" s="94">
        <v>5000</v>
      </c>
      <c r="Y183" s="94">
        <v>0</v>
      </c>
      <c r="Z183" s="94">
        <v>0</v>
      </c>
      <c r="AA183" s="94">
        <v>0</v>
      </c>
      <c r="AB183" s="94">
        <v>5000</v>
      </c>
      <c r="AC183" s="94">
        <v>70000</v>
      </c>
      <c r="AD183" s="94">
        <v>0</v>
      </c>
      <c r="AE183" s="192">
        <v>0</v>
      </c>
      <c r="AF183" s="192">
        <v>0</v>
      </c>
      <c r="AG183" s="192">
        <v>0</v>
      </c>
      <c r="AH183" s="192">
        <v>0</v>
      </c>
      <c r="AI183" s="91" t="s">
        <v>88</v>
      </c>
      <c r="AJ183" s="94">
        <v>0</v>
      </c>
      <c r="AK183" s="94">
        <v>0</v>
      </c>
      <c r="AL183" s="94">
        <v>0</v>
      </c>
      <c r="AM183" s="94">
        <v>0</v>
      </c>
      <c r="AN183" s="94">
        <v>0</v>
      </c>
      <c r="AO183" s="94">
        <v>0</v>
      </c>
      <c r="AP183" s="94">
        <v>0</v>
      </c>
      <c r="AQ183" s="192">
        <v>0</v>
      </c>
      <c r="AR183" s="192">
        <v>0</v>
      </c>
      <c r="AS183" s="192">
        <v>0</v>
      </c>
      <c r="AT183" s="192">
        <v>0</v>
      </c>
      <c r="AU183" s="95"/>
      <c r="AV183" s="230">
        <f t="shared" si="231"/>
        <v>1</v>
      </c>
      <c r="AW183" s="230">
        <f t="shared" si="232"/>
        <v>0</v>
      </c>
      <c r="AX183" s="230" t="str">
        <f t="shared" si="233"/>
        <v>B3</v>
      </c>
      <c r="AY183" s="141">
        <f t="shared" si="234"/>
        <v>8</v>
      </c>
      <c r="AZ183" s="70">
        <f t="shared" si="235"/>
        <v>1</v>
      </c>
      <c r="BA183" s="70">
        <f t="shared" si="236"/>
        <v>1</v>
      </c>
      <c r="BB183" s="70">
        <f t="shared" si="237"/>
        <v>0</v>
      </c>
      <c r="BC183" s="70">
        <f t="shared" si="238"/>
        <v>1</v>
      </c>
      <c r="BD183" s="70">
        <f t="shared" si="239"/>
        <v>1</v>
      </c>
      <c r="BE183" s="70">
        <f t="shared" si="240"/>
        <v>1</v>
      </c>
      <c r="BF183" s="70">
        <f t="shared" si="241"/>
        <v>1</v>
      </c>
      <c r="BG183" s="71">
        <f t="shared" si="242"/>
        <v>0</v>
      </c>
      <c r="BH183" s="71">
        <f t="shared" si="243"/>
        <v>1</v>
      </c>
      <c r="BI183" s="71">
        <f t="shared" si="244"/>
        <v>0</v>
      </c>
      <c r="BJ183" s="71">
        <f t="shared" si="245"/>
        <v>0</v>
      </c>
      <c r="BK183" s="71">
        <f t="shared" si="246"/>
        <v>1</v>
      </c>
      <c r="BL183" s="70">
        <f t="shared" si="247"/>
        <v>1</v>
      </c>
      <c r="BM183" s="70">
        <f t="shared" si="248"/>
        <v>1</v>
      </c>
      <c r="BN183" s="70">
        <f t="shared" si="249"/>
        <v>0</v>
      </c>
      <c r="BO183" s="70">
        <f t="shared" si="250"/>
        <v>1</v>
      </c>
      <c r="BP183" s="144">
        <f t="shared" si="251"/>
        <v>0</v>
      </c>
      <c r="BQ183" s="144">
        <f t="shared" si="252"/>
        <v>0</v>
      </c>
      <c r="BR183" s="144">
        <f t="shared" si="253"/>
        <v>0</v>
      </c>
      <c r="BS183" s="144">
        <f t="shared" si="254"/>
        <v>5000</v>
      </c>
      <c r="BT183" s="144">
        <f t="shared" si="255"/>
        <v>70000</v>
      </c>
      <c r="BU183" s="144">
        <f t="shared" si="256"/>
        <v>0</v>
      </c>
      <c r="BV183" s="144">
        <f t="shared" si="257"/>
        <v>0</v>
      </c>
      <c r="BW183" s="144">
        <f t="shared" si="258"/>
        <v>0</v>
      </c>
      <c r="BX183" s="144">
        <f t="shared" si="259"/>
        <v>0</v>
      </c>
      <c r="BY183" s="144">
        <f t="shared" si="260"/>
        <v>0</v>
      </c>
      <c r="BZ183" s="9">
        <v>0</v>
      </c>
      <c r="CA183" s="9">
        <v>0</v>
      </c>
      <c r="CB183" s="9">
        <v>0</v>
      </c>
      <c r="CC183" s="9">
        <v>0</v>
      </c>
      <c r="CD183" s="9">
        <v>0</v>
      </c>
      <c r="CE183" s="9">
        <v>0</v>
      </c>
      <c r="CF183" s="9">
        <v>0</v>
      </c>
      <c r="CG183" s="9">
        <v>0</v>
      </c>
      <c r="CH183" s="9">
        <v>0</v>
      </c>
      <c r="CI183" s="9">
        <v>0</v>
      </c>
      <c r="CJ183" s="9">
        <v>0</v>
      </c>
      <c r="CK183" s="9">
        <v>0</v>
      </c>
      <c r="CL183" s="9">
        <v>0</v>
      </c>
      <c r="CM183" s="9">
        <v>0</v>
      </c>
      <c r="CN183" s="9">
        <v>0</v>
      </c>
      <c r="CO183" s="9">
        <v>0</v>
      </c>
      <c r="CP183" s="9">
        <v>0</v>
      </c>
      <c r="CQ183" s="9">
        <v>0</v>
      </c>
      <c r="CR183" s="9">
        <v>0</v>
      </c>
      <c r="CS183" s="9">
        <v>0</v>
      </c>
      <c r="CT183" s="9">
        <v>0</v>
      </c>
      <c r="CU183" s="9">
        <v>0</v>
      </c>
      <c r="CV183" s="9">
        <v>0</v>
      </c>
      <c r="CW183" s="9">
        <v>0</v>
      </c>
      <c r="CX183" s="9">
        <v>0</v>
      </c>
      <c r="CY183" s="9">
        <v>0</v>
      </c>
      <c r="CZ183" s="9">
        <v>0</v>
      </c>
      <c r="DA183" s="9">
        <v>0</v>
      </c>
      <c r="DB183" s="9">
        <v>0</v>
      </c>
      <c r="DC183" s="9">
        <v>0</v>
      </c>
      <c r="DD183" s="9">
        <v>0</v>
      </c>
      <c r="DE183" s="9">
        <v>0</v>
      </c>
      <c r="DF183" s="9">
        <v>0</v>
      </c>
      <c r="DG183" s="144">
        <f t="shared" si="261"/>
        <v>7111</v>
      </c>
      <c r="DH183" s="144">
        <f t="shared" ref="DH183:EW183" si="316">DG183</f>
        <v>7111</v>
      </c>
      <c r="DI183" s="144">
        <f t="shared" si="316"/>
        <v>7111</v>
      </c>
      <c r="DJ183" s="144">
        <f t="shared" si="316"/>
        <v>7111</v>
      </c>
      <c r="DK183" s="144">
        <f t="shared" si="316"/>
        <v>7111</v>
      </c>
      <c r="DL183" s="144">
        <f t="shared" si="316"/>
        <v>7111</v>
      </c>
      <c r="DM183" s="144">
        <f t="shared" si="316"/>
        <v>7111</v>
      </c>
      <c r="DN183" s="144">
        <f t="shared" si="316"/>
        <v>7111</v>
      </c>
      <c r="DO183" s="144">
        <f t="shared" si="316"/>
        <v>7111</v>
      </c>
      <c r="DP183" s="144">
        <f t="shared" si="316"/>
        <v>7111</v>
      </c>
      <c r="DQ183" s="144">
        <f t="shared" si="316"/>
        <v>7111</v>
      </c>
      <c r="DR183" s="144">
        <f t="shared" si="316"/>
        <v>7111</v>
      </c>
      <c r="DS183" s="144">
        <f t="shared" si="316"/>
        <v>7111</v>
      </c>
      <c r="DT183" s="144">
        <f t="shared" si="316"/>
        <v>7111</v>
      </c>
      <c r="DU183" s="144">
        <f t="shared" si="316"/>
        <v>7111</v>
      </c>
      <c r="DV183" s="144">
        <f t="shared" si="316"/>
        <v>7111</v>
      </c>
      <c r="DW183" s="144">
        <f t="shared" si="316"/>
        <v>7111</v>
      </c>
      <c r="DX183" s="144">
        <f t="shared" si="316"/>
        <v>7111</v>
      </c>
      <c r="DY183" s="144">
        <f t="shared" si="316"/>
        <v>7111</v>
      </c>
      <c r="DZ183" s="144">
        <f t="shared" si="316"/>
        <v>7111</v>
      </c>
      <c r="EA183" s="144">
        <f t="shared" si="316"/>
        <v>7111</v>
      </c>
      <c r="EB183" s="144">
        <f t="shared" si="316"/>
        <v>7111</v>
      </c>
      <c r="EC183" s="144">
        <f t="shared" si="316"/>
        <v>7111</v>
      </c>
      <c r="ED183" s="144">
        <f t="shared" si="316"/>
        <v>7111</v>
      </c>
      <c r="EE183" s="144">
        <f t="shared" si="316"/>
        <v>7111</v>
      </c>
      <c r="EF183" s="144">
        <f t="shared" si="316"/>
        <v>7111</v>
      </c>
      <c r="EG183" s="144">
        <f t="shared" si="316"/>
        <v>7111</v>
      </c>
      <c r="EH183" s="144">
        <f t="shared" si="316"/>
        <v>7111</v>
      </c>
      <c r="EI183" s="144">
        <f t="shared" si="316"/>
        <v>7111</v>
      </c>
      <c r="EJ183" s="144">
        <f t="shared" si="316"/>
        <v>7111</v>
      </c>
      <c r="EK183" s="144">
        <f t="shared" si="316"/>
        <v>7111</v>
      </c>
      <c r="EL183" s="144">
        <f t="shared" si="316"/>
        <v>7111</v>
      </c>
      <c r="EM183" s="144">
        <f t="shared" si="316"/>
        <v>7111</v>
      </c>
      <c r="EN183" s="144">
        <f t="shared" si="316"/>
        <v>7111</v>
      </c>
      <c r="EO183" s="144">
        <f t="shared" si="316"/>
        <v>7111</v>
      </c>
      <c r="EP183" s="144">
        <f t="shared" si="316"/>
        <v>7111</v>
      </c>
      <c r="EQ183" s="144">
        <f t="shared" si="316"/>
        <v>7111</v>
      </c>
      <c r="ER183" s="144">
        <f t="shared" si="316"/>
        <v>7111</v>
      </c>
      <c r="ES183" s="144">
        <f t="shared" si="316"/>
        <v>7111</v>
      </c>
      <c r="ET183" s="144">
        <f t="shared" si="316"/>
        <v>7111</v>
      </c>
      <c r="EU183" s="144">
        <f t="shared" si="316"/>
        <v>7111</v>
      </c>
      <c r="EV183" s="144">
        <f t="shared" si="316"/>
        <v>7111</v>
      </c>
      <c r="EW183" s="144">
        <f t="shared" si="316"/>
        <v>7111</v>
      </c>
      <c r="EX183" s="147">
        <f>PV(0.05,'PV factor'!C197,,-BR183)</f>
        <v>0</v>
      </c>
      <c r="EY183" s="147">
        <f>PV(0.05,'PV factor'!D197,,-BS183)</f>
        <v>4319.1879926573802</v>
      </c>
      <c r="EZ183" s="147">
        <f>PV(0.05,'PV factor'!E197,,-BT183)</f>
        <v>57589.173235431736</v>
      </c>
      <c r="FA183" s="147">
        <f>PV(0.05,'PV factor'!F197,,-BU183)</f>
        <v>0</v>
      </c>
      <c r="FB183" s="147">
        <f>PV(0.05,'PV factor'!G197,,-BV183)</f>
        <v>0</v>
      </c>
      <c r="FC183" s="147">
        <f>PV(0.05,'PV factor'!H197,,-BW183)</f>
        <v>0</v>
      </c>
      <c r="FD183" s="147">
        <f>PV(0.05,'PV factor'!I197,,-BX183)</f>
        <v>0</v>
      </c>
      <c r="FE183" s="147">
        <f>PV(0.05,'PV factor'!J197,,-BY183)</f>
        <v>0</v>
      </c>
      <c r="FF183" s="147">
        <f>PV(0.05,'PV factor'!K197,,-BZ183)</f>
        <v>0</v>
      </c>
      <c r="FG183" s="147">
        <f>PV(0.05,'PV factor'!L197,,-CA183)</f>
        <v>0</v>
      </c>
      <c r="FH183" s="147">
        <f>PV(0.05,'PV factor'!M197,,-CB183)</f>
        <v>0</v>
      </c>
      <c r="FI183" s="147">
        <f>PV(0.05,'PV factor'!N197,,-CC183)</f>
        <v>0</v>
      </c>
      <c r="FJ183" s="147">
        <f>PV(0.05,'PV factor'!O197,,-CD183)</f>
        <v>0</v>
      </c>
      <c r="FK183" s="147">
        <f>PV(0.05,'PV factor'!P197,,-CE183)</f>
        <v>0</v>
      </c>
      <c r="FL183" s="147">
        <f>PV(0.05,'PV factor'!Q197,,-CF183)</f>
        <v>0</v>
      </c>
      <c r="FM183" s="147">
        <f>PV(0.05,'PV factor'!R197,,-CG183)</f>
        <v>0</v>
      </c>
      <c r="FN183" s="147">
        <f>PV(0.05,'PV factor'!S197,,-CH183)</f>
        <v>0</v>
      </c>
      <c r="FO183" s="147">
        <f>PV(0.05,'PV factor'!T197,,-CI183)</f>
        <v>0</v>
      </c>
      <c r="FP183" s="147">
        <f>PV(0.05,'PV factor'!U197,,-CJ183)</f>
        <v>0</v>
      </c>
      <c r="FQ183" s="147">
        <f>PV(0.05,'PV factor'!V197,,-CK183)</f>
        <v>0</v>
      </c>
      <c r="FR183" s="147">
        <f>PV(0.05,'PV factor'!W197,,-CL183)</f>
        <v>0</v>
      </c>
      <c r="FS183" s="147">
        <f>PV(0.05,'PV factor'!X197,,-CM183)</f>
        <v>0</v>
      </c>
      <c r="FT183" s="147">
        <f>PV(0.05,'PV factor'!Y197,,-CN183)</f>
        <v>0</v>
      </c>
      <c r="FU183" s="147">
        <f>PV(0.05,'PV factor'!Z197,,-CO183)</f>
        <v>0</v>
      </c>
      <c r="FV183" s="147">
        <f>PV(0.05,'PV factor'!AA197,,-CP183)</f>
        <v>0</v>
      </c>
      <c r="FW183" s="147">
        <f>PV(0.05,'PV factor'!AB197,,-CQ183)</f>
        <v>0</v>
      </c>
      <c r="FX183" s="147">
        <f>PV(0.05,'PV factor'!AC197,,-CR183)</f>
        <v>0</v>
      </c>
      <c r="FY183" s="147">
        <f>PV(0.05,'PV factor'!AD197,,-CS183)</f>
        <v>0</v>
      </c>
      <c r="FZ183" s="147">
        <f>PV(0.05,'PV factor'!AE197,,-CT183)</f>
        <v>0</v>
      </c>
      <c r="GA183" s="147">
        <f>PV(0.05,'PV factor'!AF197,,-CU183)</f>
        <v>0</v>
      </c>
      <c r="GB183" s="147">
        <f>PV(0.05,'PV factor'!AG197,,-CV183)</f>
        <v>0</v>
      </c>
      <c r="GC183" s="147">
        <f>PV(0.05,'PV factor'!AH197,,-CW183)</f>
        <v>0</v>
      </c>
      <c r="GD183" s="147">
        <f>PV(0.05,'PV factor'!AI197,,-CX183)</f>
        <v>0</v>
      </c>
      <c r="GE183" s="147">
        <f>PV(0.05,'PV factor'!AJ197,,-CY183)</f>
        <v>0</v>
      </c>
      <c r="GF183" s="147">
        <f>PV(0.05,'PV factor'!AK197,,-CZ183)</f>
        <v>0</v>
      </c>
      <c r="GG183" s="147">
        <f>PV(0.05,'PV factor'!AL197,,-DA183)</f>
        <v>0</v>
      </c>
      <c r="GH183" s="147">
        <f>PV(0.05,'PV factor'!AM197,,-DB183)</f>
        <v>0</v>
      </c>
      <c r="GI183" s="147">
        <f>PV(0.05,'PV factor'!AN197,,-DC183)</f>
        <v>0</v>
      </c>
      <c r="GJ183" s="147">
        <f>PV(0.05,'PV factor'!AO197,,-DD183)</f>
        <v>0</v>
      </c>
      <c r="GK183" s="147">
        <f>PV(0.05,'PV factor'!AP197,,-DE183)</f>
        <v>0</v>
      </c>
      <c r="GL183" s="147">
        <f>PV(0.05,'PV factor'!C197,,-DI183)</f>
        <v>6449.8866213151923</v>
      </c>
      <c r="GM183" s="147">
        <f>PV(0.05,'PV factor'!D197,,-DJ183)</f>
        <v>6142.7491631573257</v>
      </c>
      <c r="GN183" s="147">
        <f>PV(0.05,'PV factor'!E197,,-DK183)</f>
        <v>5850.2372982450725</v>
      </c>
      <c r="GO183" s="147">
        <f>PV(0.05,'PV factor'!F197,,-DL183)</f>
        <v>5571.6545697572119</v>
      </c>
      <c r="GP183" s="147">
        <f>PV(0.05,'PV factor'!G197,,-DM183)</f>
        <v>5306.3376854830594</v>
      </c>
      <c r="GQ183" s="147">
        <f>PV(0.05,'PV factor'!H197,,-DN183)</f>
        <v>5053.6549385552935</v>
      </c>
      <c r="GR183" s="147">
        <f>PV(0.05,'PV factor'!I197,,-DO183)</f>
        <v>4813.0047033859946</v>
      </c>
      <c r="GS183" s="147">
        <f>PV(0.05,'PV factor'!J197,,-DP183)</f>
        <v>4583.8140032247566</v>
      </c>
      <c r="GT183" s="147">
        <f>PV(0.05,'PV factor'!K197,,-DQ183)</f>
        <v>4365.5371459283397</v>
      </c>
      <c r="GU183" s="147">
        <f>PV(0.05,'PV factor'!L197,,-DR183)</f>
        <v>4157.6544246936564</v>
      </c>
      <c r="GV183" s="147">
        <f>PV(0.05,'PV factor'!M197,,-DS183)</f>
        <v>3959.6708806606257</v>
      </c>
      <c r="GW183" s="147">
        <f>PV(0.05,'PV factor'!N197,,-DT183)</f>
        <v>3771.1151244386906</v>
      </c>
      <c r="GX183" s="147">
        <f>PV(0.05,'PV factor'!O197,,-DU183)</f>
        <v>3591.5382137511347</v>
      </c>
      <c r="GY183" s="147">
        <f>PV(0.05,'PV factor'!P197,,-DV183)</f>
        <v>3420.512584524889</v>
      </c>
      <c r="GZ183" s="147">
        <f>PV(0.05,'PV factor'!Q197,,-DW183)</f>
        <v>3257.6310328808468</v>
      </c>
      <c r="HA183" s="147">
        <f>PV(0.05,'PV factor'!R197,,-DX183)</f>
        <v>3102.5057456008062</v>
      </c>
      <c r="HB183" s="147">
        <f>PV(0.05,'PV factor'!S197,,-DY183)</f>
        <v>2954.7673767626725</v>
      </c>
      <c r="HC183" s="147">
        <f>PV(0.05,'PV factor'!T197,,-DZ183)</f>
        <v>2814.0641683454023</v>
      </c>
      <c r="HD183" s="147">
        <f>PV(0.05,'PV factor'!U197,,-EA183)</f>
        <v>2680.0611127099073</v>
      </c>
      <c r="HE183" s="147">
        <f>PV(0.05,'PV factor'!V197,,-EB183)</f>
        <v>2552.4391549618167</v>
      </c>
      <c r="HF183" s="147">
        <f>PV(0.05,'PV factor'!W197,,-EC183)</f>
        <v>2430.8944332969681</v>
      </c>
      <c r="HG183" s="147">
        <f>PV(0.05,'PV factor'!X197,,-ED183)</f>
        <v>2315.1375555209215</v>
      </c>
      <c r="HH183" s="147">
        <f>PV(0.05,'PV factor'!Y197,,-EE183)</f>
        <v>2204.8929100199257</v>
      </c>
      <c r="HI183" s="147">
        <f>PV(0.05,'PV factor'!Z197,,-EF183)</f>
        <v>2099.8980095427864</v>
      </c>
      <c r="HJ183" s="147">
        <f>PV(0.05,'PV factor'!AA197,,-EG183)</f>
        <v>1999.9028662312251</v>
      </c>
      <c r="HK183" s="147">
        <f>PV(0.05,'PV factor'!AB197,,-EH183)</f>
        <v>1904.6693964106903</v>
      </c>
      <c r="HL183" s="147">
        <f>PV(0.05,'PV factor'!AC197,,-EI183)</f>
        <v>1813.9708537244671</v>
      </c>
      <c r="HM183" s="147">
        <f>PV(0.05,'PV factor'!AD197,,-EJ183)</f>
        <v>1727.5912892613969</v>
      </c>
      <c r="HN183" s="147">
        <f>PV(0.05,'PV factor'!AE197,,-EK183)</f>
        <v>1645.3250373918072</v>
      </c>
      <c r="HO183" s="147">
        <f>PV(0.05,'PV factor'!AF197,,-EL183)</f>
        <v>1566.976226087435</v>
      </c>
      <c r="HP183" s="147">
        <f>PV(0.05,'PV factor'!AG197,,-EM183)</f>
        <v>1492.3583105594619</v>
      </c>
      <c r="HQ183" s="147">
        <f>PV(0.05,'PV factor'!AH197,,-EN183)</f>
        <v>1421.2936291042495</v>
      </c>
      <c r="HR183" s="147">
        <f>PV(0.05,'PV factor'!AI197,,-EO183)</f>
        <v>1353.6129800992851</v>
      </c>
      <c r="HS183" s="147">
        <f>PV(0.05,'PV factor'!AJ197,,-EP183)</f>
        <v>1289.1552191421761</v>
      </c>
      <c r="HT183" s="147">
        <f>PV(0.05,'PV factor'!AK197,,-EQ183)</f>
        <v>1227.7668753735013</v>
      </c>
      <c r="HU183" s="147">
        <f>PV(0.05,'PV factor'!AL197,,-ER183)</f>
        <v>1169.3017860700011</v>
      </c>
      <c r="HV183" s="147">
        <f>PV(0.05,'PV factor'!AM197,,-ES183)</f>
        <v>1113.6207486380965</v>
      </c>
      <c r="HW183" s="147">
        <f>PV(0.05,'PV factor'!AN197,,-ET183)</f>
        <v>1060.5911891791393</v>
      </c>
      <c r="HX183" s="147">
        <f>PV(0.05,'PV factor'!AO197,,-EU183)</f>
        <v>1010.0868468372756</v>
      </c>
      <c r="HY183" s="147">
        <f>PV(0.05,'PV factor'!AP197,,-EV183)</f>
        <v>961.98747317835773</v>
      </c>
      <c r="HZ183" s="147">
        <f t="shared" si="263"/>
        <v>61908.361228089118</v>
      </c>
      <c r="IA183" s="147">
        <f t="shared" si="264"/>
        <v>116207.86958405189</v>
      </c>
      <c r="IB183" s="401">
        <f t="shared" si="265"/>
        <v>1.8770949073568104</v>
      </c>
    </row>
    <row r="184" spans="1:236" ht="90" customHeight="1" x14ac:dyDescent="0.2">
      <c r="A184" s="270" t="s">
        <v>1891</v>
      </c>
      <c r="B184" s="108" t="s">
        <v>1892</v>
      </c>
      <c r="C184" s="108" t="s">
        <v>3520</v>
      </c>
      <c r="D184" s="129">
        <v>2</v>
      </c>
      <c r="E184" s="108" t="s">
        <v>1904</v>
      </c>
      <c r="F184" s="124" t="s">
        <v>1905</v>
      </c>
      <c r="G184" s="124" t="s">
        <v>1906</v>
      </c>
      <c r="H184" s="123" t="s">
        <v>1898</v>
      </c>
      <c r="I184" s="124"/>
      <c r="J184" s="124">
        <v>10</v>
      </c>
      <c r="K184" s="227" t="s">
        <v>79</v>
      </c>
      <c r="L184" s="142">
        <v>15000</v>
      </c>
      <c r="M184" s="124" t="s">
        <v>1907</v>
      </c>
      <c r="N184" s="123" t="s">
        <v>81</v>
      </c>
      <c r="O184" s="13" t="s">
        <v>217</v>
      </c>
      <c r="P184" s="123" t="s">
        <v>218</v>
      </c>
      <c r="Q184" s="112" t="s">
        <v>100</v>
      </c>
      <c r="R184" s="123" t="s">
        <v>108</v>
      </c>
      <c r="S184" s="123" t="s">
        <v>99</v>
      </c>
      <c r="T184" s="123" t="s">
        <v>866</v>
      </c>
      <c r="U184" s="123" t="s">
        <v>100</v>
      </c>
      <c r="V184" s="308">
        <v>1</v>
      </c>
      <c r="W184" s="309">
        <v>65000</v>
      </c>
      <c r="X184" s="297">
        <v>0</v>
      </c>
      <c r="Y184" s="278">
        <v>0</v>
      </c>
      <c r="Z184" s="297">
        <v>0</v>
      </c>
      <c r="AA184" s="309">
        <v>65000</v>
      </c>
      <c r="AB184" s="297">
        <v>0</v>
      </c>
      <c r="AC184" s="162">
        <v>0</v>
      </c>
      <c r="AD184" s="162">
        <v>0</v>
      </c>
      <c r="AE184" s="149">
        <v>0</v>
      </c>
      <c r="AF184" s="149">
        <v>0</v>
      </c>
      <c r="AG184" s="149">
        <v>0</v>
      </c>
      <c r="AH184" s="149">
        <v>0</v>
      </c>
      <c r="AI184" s="219"/>
      <c r="AJ184" s="162">
        <v>0</v>
      </c>
      <c r="AK184" s="162">
        <v>0</v>
      </c>
      <c r="AL184" s="162">
        <v>0</v>
      </c>
      <c r="AM184" s="162">
        <v>0</v>
      </c>
      <c r="AN184" s="162">
        <v>0</v>
      </c>
      <c r="AO184" s="162">
        <v>0</v>
      </c>
      <c r="AP184" s="162">
        <v>0</v>
      </c>
      <c r="AQ184" s="149">
        <v>0</v>
      </c>
      <c r="AR184" s="149">
        <v>0</v>
      </c>
      <c r="AS184" s="149">
        <v>0</v>
      </c>
      <c r="AT184" s="149">
        <v>0</v>
      </c>
      <c r="AU184" s="124"/>
      <c r="AV184" s="230">
        <f t="shared" si="231"/>
        <v>1</v>
      </c>
      <c r="AW184" s="230">
        <f t="shared" si="232"/>
        <v>0</v>
      </c>
      <c r="AX184" s="230" t="str">
        <f t="shared" si="233"/>
        <v>B3</v>
      </c>
      <c r="AY184" s="141">
        <f t="shared" si="234"/>
        <v>7</v>
      </c>
      <c r="AZ184" s="70">
        <f t="shared" si="235"/>
        <v>1</v>
      </c>
      <c r="BA184" s="70">
        <f t="shared" si="236"/>
        <v>1</v>
      </c>
      <c r="BB184" s="70">
        <f t="shared" si="237"/>
        <v>1</v>
      </c>
      <c r="BC184" s="70">
        <f t="shared" si="238"/>
        <v>1</v>
      </c>
      <c r="BD184" s="70">
        <f t="shared" si="239"/>
        <v>1</v>
      </c>
      <c r="BE184" s="70">
        <f t="shared" si="240"/>
        <v>0</v>
      </c>
      <c r="BF184" s="70">
        <f t="shared" si="241"/>
        <v>0</v>
      </c>
      <c r="BG184" s="71">
        <f t="shared" si="242"/>
        <v>0</v>
      </c>
      <c r="BH184" s="71">
        <f t="shared" si="243"/>
        <v>1</v>
      </c>
      <c r="BI184" s="71">
        <f t="shared" si="244"/>
        <v>0</v>
      </c>
      <c r="BJ184" s="71">
        <f t="shared" si="245"/>
        <v>0</v>
      </c>
      <c r="BK184" s="71">
        <f t="shared" si="246"/>
        <v>1</v>
      </c>
      <c r="BL184" s="70">
        <f t="shared" si="247"/>
        <v>0</v>
      </c>
      <c r="BM184" s="70">
        <f t="shared" si="248"/>
        <v>1</v>
      </c>
      <c r="BN184" s="70">
        <f t="shared" si="249"/>
        <v>0</v>
      </c>
      <c r="BO184" s="70">
        <f t="shared" si="250"/>
        <v>1</v>
      </c>
      <c r="BP184" s="144">
        <f t="shared" si="251"/>
        <v>0</v>
      </c>
      <c r="BQ184" s="144">
        <f t="shared" si="252"/>
        <v>0</v>
      </c>
      <c r="BR184" s="144">
        <f t="shared" si="253"/>
        <v>65000</v>
      </c>
      <c r="BS184" s="144">
        <f t="shared" si="254"/>
        <v>0</v>
      </c>
      <c r="BT184" s="144">
        <f t="shared" si="255"/>
        <v>0</v>
      </c>
      <c r="BU184" s="144">
        <f t="shared" si="256"/>
        <v>0</v>
      </c>
      <c r="BV184" s="144">
        <f t="shared" si="257"/>
        <v>0</v>
      </c>
      <c r="BW184" s="144">
        <f t="shared" si="258"/>
        <v>0</v>
      </c>
      <c r="BX184" s="144">
        <f t="shared" si="259"/>
        <v>0</v>
      </c>
      <c r="BY184" s="144">
        <f t="shared" si="260"/>
        <v>0</v>
      </c>
      <c r="BZ184" s="9">
        <v>0</v>
      </c>
      <c r="CA184" s="9">
        <v>0</v>
      </c>
      <c r="CB184" s="9">
        <v>0</v>
      </c>
      <c r="CC184" s="9">
        <v>0</v>
      </c>
      <c r="CD184" s="9">
        <v>0</v>
      </c>
      <c r="CE184" s="9">
        <v>0</v>
      </c>
      <c r="CF184" s="9">
        <v>0</v>
      </c>
      <c r="CG184" s="9">
        <v>0</v>
      </c>
      <c r="CH184" s="9">
        <v>0</v>
      </c>
      <c r="CI184" s="9">
        <v>0</v>
      </c>
      <c r="CJ184" s="9">
        <v>0</v>
      </c>
      <c r="CK184" s="9">
        <v>0</v>
      </c>
      <c r="CL184" s="9">
        <v>0</v>
      </c>
      <c r="CM184" s="9">
        <v>0</v>
      </c>
      <c r="CN184" s="9">
        <v>0</v>
      </c>
      <c r="CO184" s="9">
        <v>0</v>
      </c>
      <c r="CP184" s="9">
        <v>0</v>
      </c>
      <c r="CQ184" s="9">
        <v>0</v>
      </c>
      <c r="CR184" s="9">
        <v>0</v>
      </c>
      <c r="CS184" s="9">
        <v>0</v>
      </c>
      <c r="CT184" s="9">
        <v>0</v>
      </c>
      <c r="CU184" s="9">
        <v>0</v>
      </c>
      <c r="CV184" s="9">
        <v>0</v>
      </c>
      <c r="CW184" s="9">
        <v>0</v>
      </c>
      <c r="CX184" s="9">
        <v>0</v>
      </c>
      <c r="CY184" s="9">
        <v>0</v>
      </c>
      <c r="CZ184" s="9">
        <v>0</v>
      </c>
      <c r="DA184" s="9">
        <v>0</v>
      </c>
      <c r="DB184" s="9">
        <v>0</v>
      </c>
      <c r="DC184" s="9">
        <v>0</v>
      </c>
      <c r="DD184" s="9">
        <v>0</v>
      </c>
      <c r="DE184" s="9">
        <v>0</v>
      </c>
      <c r="DF184" s="9">
        <v>0</v>
      </c>
      <c r="DG184" s="144">
        <f t="shared" si="261"/>
        <v>15000</v>
      </c>
      <c r="DH184" s="144">
        <f t="shared" ref="DH184:EW184" si="317">DG184</f>
        <v>15000</v>
      </c>
      <c r="DI184" s="144">
        <f t="shared" si="317"/>
        <v>15000</v>
      </c>
      <c r="DJ184" s="144">
        <f t="shared" si="317"/>
        <v>15000</v>
      </c>
      <c r="DK184" s="144">
        <f t="shared" si="317"/>
        <v>15000</v>
      </c>
      <c r="DL184" s="144">
        <f t="shared" si="317"/>
        <v>15000</v>
      </c>
      <c r="DM184" s="144">
        <f t="shared" si="317"/>
        <v>15000</v>
      </c>
      <c r="DN184" s="144">
        <f t="shared" si="317"/>
        <v>15000</v>
      </c>
      <c r="DO184" s="144">
        <f t="shared" si="317"/>
        <v>15000</v>
      </c>
      <c r="DP184" s="144">
        <f t="shared" si="317"/>
        <v>15000</v>
      </c>
      <c r="DQ184" s="144">
        <f t="shared" si="317"/>
        <v>15000</v>
      </c>
      <c r="DR184" s="144">
        <f t="shared" si="317"/>
        <v>15000</v>
      </c>
      <c r="DS184" s="144">
        <f t="shared" si="317"/>
        <v>15000</v>
      </c>
      <c r="DT184" s="144">
        <f t="shared" si="317"/>
        <v>15000</v>
      </c>
      <c r="DU184" s="144">
        <f t="shared" si="317"/>
        <v>15000</v>
      </c>
      <c r="DV184" s="144">
        <f t="shared" si="317"/>
        <v>15000</v>
      </c>
      <c r="DW184" s="144">
        <f t="shared" si="317"/>
        <v>15000</v>
      </c>
      <c r="DX184" s="144">
        <f t="shared" si="317"/>
        <v>15000</v>
      </c>
      <c r="DY184" s="144">
        <f t="shared" si="317"/>
        <v>15000</v>
      </c>
      <c r="DZ184" s="144">
        <f t="shared" si="317"/>
        <v>15000</v>
      </c>
      <c r="EA184" s="144">
        <f t="shared" si="317"/>
        <v>15000</v>
      </c>
      <c r="EB184" s="144">
        <f t="shared" si="317"/>
        <v>15000</v>
      </c>
      <c r="EC184" s="144">
        <f t="shared" si="317"/>
        <v>15000</v>
      </c>
      <c r="ED184" s="144">
        <f t="shared" si="317"/>
        <v>15000</v>
      </c>
      <c r="EE184" s="144">
        <f t="shared" si="317"/>
        <v>15000</v>
      </c>
      <c r="EF184" s="144">
        <f t="shared" si="317"/>
        <v>15000</v>
      </c>
      <c r="EG184" s="144">
        <f t="shared" si="317"/>
        <v>15000</v>
      </c>
      <c r="EH184" s="144">
        <f t="shared" si="317"/>
        <v>15000</v>
      </c>
      <c r="EI184" s="144">
        <f t="shared" si="317"/>
        <v>15000</v>
      </c>
      <c r="EJ184" s="144">
        <f t="shared" si="317"/>
        <v>15000</v>
      </c>
      <c r="EK184" s="144">
        <f t="shared" si="317"/>
        <v>15000</v>
      </c>
      <c r="EL184" s="144">
        <f t="shared" si="317"/>
        <v>15000</v>
      </c>
      <c r="EM184" s="144">
        <f t="shared" si="317"/>
        <v>15000</v>
      </c>
      <c r="EN184" s="144">
        <f t="shared" si="317"/>
        <v>15000</v>
      </c>
      <c r="EO184" s="144">
        <f t="shared" si="317"/>
        <v>15000</v>
      </c>
      <c r="EP184" s="144">
        <f t="shared" si="317"/>
        <v>15000</v>
      </c>
      <c r="EQ184" s="144">
        <f t="shared" si="317"/>
        <v>15000</v>
      </c>
      <c r="ER184" s="144">
        <f t="shared" si="317"/>
        <v>15000</v>
      </c>
      <c r="ES184" s="144">
        <f t="shared" si="317"/>
        <v>15000</v>
      </c>
      <c r="ET184" s="144">
        <f t="shared" si="317"/>
        <v>15000</v>
      </c>
      <c r="EU184" s="144">
        <f t="shared" si="317"/>
        <v>15000</v>
      </c>
      <c r="EV184" s="144">
        <f t="shared" si="317"/>
        <v>15000</v>
      </c>
      <c r="EW184" s="144">
        <f t="shared" si="317"/>
        <v>15000</v>
      </c>
      <c r="EX184" s="147">
        <f>PV(0.05,'PV factor'!C293,,-BR184)</f>
        <v>58956.91609977324</v>
      </c>
      <c r="EY184" s="147">
        <f>PV(0.05,'PV factor'!D293,,-BS184)</f>
        <v>0</v>
      </c>
      <c r="EZ184" s="147">
        <f>PV(0.05,'PV factor'!E293,,-BT184)</f>
        <v>0</v>
      </c>
      <c r="FA184" s="147">
        <f>PV(0.05,'PV factor'!F293,,-BU184)</f>
        <v>0</v>
      </c>
      <c r="FB184" s="147">
        <f>PV(0.05,'PV factor'!G293,,-BV184)</f>
        <v>0</v>
      </c>
      <c r="FC184" s="147">
        <f>PV(0.05,'PV factor'!H293,,-BW184)</f>
        <v>0</v>
      </c>
      <c r="FD184" s="147">
        <f>PV(0.05,'PV factor'!I293,,-BX184)</f>
        <v>0</v>
      </c>
      <c r="FE184" s="147">
        <f>PV(0.05,'PV factor'!J293,,-BY184)</f>
        <v>0</v>
      </c>
      <c r="FF184" s="147">
        <f>PV(0.05,'PV factor'!K293,,-BZ184)</f>
        <v>0</v>
      </c>
      <c r="FG184" s="147">
        <f>PV(0.05,'PV factor'!L293,,-CA184)</f>
        <v>0</v>
      </c>
      <c r="FH184" s="147">
        <f>PV(0.05,'PV factor'!M293,,-CB184)</f>
        <v>0</v>
      </c>
      <c r="FI184" s="147">
        <f>PV(0.05,'PV factor'!N293,,-CC184)</f>
        <v>0</v>
      </c>
      <c r="FJ184" s="147">
        <f>PV(0.05,'PV factor'!O293,,-CD184)</f>
        <v>0</v>
      </c>
      <c r="FK184" s="147">
        <f>PV(0.05,'PV factor'!P293,,-CE184)</f>
        <v>0</v>
      </c>
      <c r="FL184" s="147">
        <f>PV(0.05,'PV factor'!Q293,,-CF184)</f>
        <v>0</v>
      </c>
      <c r="FM184" s="147">
        <f>PV(0.05,'PV factor'!R293,,-CG184)</f>
        <v>0</v>
      </c>
      <c r="FN184" s="147">
        <f>PV(0.05,'PV factor'!S293,,-CH184)</f>
        <v>0</v>
      </c>
      <c r="FO184" s="147">
        <f>PV(0.05,'PV factor'!T293,,-CI184)</f>
        <v>0</v>
      </c>
      <c r="FP184" s="147">
        <f>PV(0.05,'PV factor'!U293,,-CJ184)</f>
        <v>0</v>
      </c>
      <c r="FQ184" s="147">
        <f>PV(0.05,'PV factor'!V293,,-CK184)</f>
        <v>0</v>
      </c>
      <c r="FR184" s="147">
        <f>PV(0.05,'PV factor'!W293,,-CL184)</f>
        <v>0</v>
      </c>
      <c r="FS184" s="147">
        <f>PV(0.05,'PV factor'!X293,,-CM184)</f>
        <v>0</v>
      </c>
      <c r="FT184" s="147">
        <f>PV(0.05,'PV factor'!Y293,,-CN184)</f>
        <v>0</v>
      </c>
      <c r="FU184" s="147">
        <f>PV(0.05,'PV factor'!Z293,,-CO184)</f>
        <v>0</v>
      </c>
      <c r="FV184" s="147">
        <f>PV(0.05,'PV factor'!AA293,,-CP184)</f>
        <v>0</v>
      </c>
      <c r="FW184" s="147">
        <f>PV(0.05,'PV factor'!AB293,,-CQ184)</f>
        <v>0</v>
      </c>
      <c r="FX184" s="147">
        <f>PV(0.05,'PV factor'!AC293,,-CR184)</f>
        <v>0</v>
      </c>
      <c r="FY184" s="147">
        <f>PV(0.05,'PV factor'!AD293,,-CS184)</f>
        <v>0</v>
      </c>
      <c r="FZ184" s="147">
        <f>PV(0.05,'PV factor'!AE293,,-CT184)</f>
        <v>0</v>
      </c>
      <c r="GA184" s="147">
        <f>PV(0.05,'PV factor'!AF293,,-CU184)</f>
        <v>0</v>
      </c>
      <c r="GB184" s="147">
        <f>PV(0.05,'PV factor'!AG293,,-CV184)</f>
        <v>0</v>
      </c>
      <c r="GC184" s="147">
        <f>PV(0.05,'PV factor'!AH293,,-CW184)</f>
        <v>0</v>
      </c>
      <c r="GD184" s="147">
        <f>PV(0.05,'PV factor'!AI293,,-CX184)</f>
        <v>0</v>
      </c>
      <c r="GE184" s="147">
        <f>PV(0.05,'PV factor'!AJ293,,-CY184)</f>
        <v>0</v>
      </c>
      <c r="GF184" s="147">
        <f>PV(0.05,'PV factor'!AK293,,-CZ184)</f>
        <v>0</v>
      </c>
      <c r="GG184" s="147">
        <f>PV(0.05,'PV factor'!AL293,,-DA184)</f>
        <v>0</v>
      </c>
      <c r="GH184" s="147">
        <f>PV(0.05,'PV factor'!AM293,,-DB184)</f>
        <v>0</v>
      </c>
      <c r="GI184" s="147">
        <f>PV(0.05,'PV factor'!AN293,,-DC184)</f>
        <v>0</v>
      </c>
      <c r="GJ184" s="147">
        <f>PV(0.05,'PV factor'!AO293,,-DD184)</f>
        <v>0</v>
      </c>
      <c r="GK184" s="147">
        <f>PV(0.05,'PV factor'!AP293,,-DE184)</f>
        <v>0</v>
      </c>
      <c r="GL184" s="147">
        <f>PV(0.05,'PV factor'!C293,,-DI184)</f>
        <v>13605.442176870747</v>
      </c>
      <c r="GM184" s="147">
        <f>PV(0.05,'PV factor'!D293,,-DJ184)</f>
        <v>12957.56397797214</v>
      </c>
      <c r="GN184" s="147">
        <f>PV(0.05,'PV factor'!E293,,-DK184)</f>
        <v>12340.537121878229</v>
      </c>
      <c r="GO184" s="147">
        <f>PV(0.05,'PV factor'!F293,,-DL184)</f>
        <v>11752.892497026884</v>
      </c>
      <c r="GP184" s="147">
        <f>PV(0.05,'PV factor'!G293,,-DM184)</f>
        <v>11193.230949549416</v>
      </c>
      <c r="GQ184" s="147">
        <f>PV(0.05,'PV factor'!H293,,-DN184)</f>
        <v>10660.219951951822</v>
      </c>
      <c r="GR184" s="147">
        <f>PV(0.05,'PV factor'!I293,,-DO184)</f>
        <v>10152.590430430308</v>
      </c>
      <c r="GS184" s="147">
        <f>PV(0.05,'PV factor'!J293,,-DP184)</f>
        <v>9669.1337432669588</v>
      </c>
      <c r="GT184" s="147">
        <f>PV(0.05,'PV factor'!K293,,-DQ184)</f>
        <v>9208.6988031113906</v>
      </c>
      <c r="GU184" s="147">
        <f>PV(0.05,'PV factor'!L293,,-DR184)</f>
        <v>8770.1893362965602</v>
      </c>
      <c r="GV184" s="147">
        <f>PV(0.05,'PV factor'!M293,,-DS184)</f>
        <v>8352.5612726633935</v>
      </c>
      <c r="GW184" s="147">
        <f>PV(0.05,'PV factor'!N293,,-DT184)</f>
        <v>7954.8202596794199</v>
      </c>
      <c r="GX184" s="147">
        <f>PV(0.05,'PV factor'!O293,,-DU184)</f>
        <v>7576.0192949327829</v>
      </c>
      <c r="GY184" s="147">
        <f>PV(0.05,'PV factor'!P293,,-DV184)</f>
        <v>7215.2564713645525</v>
      </c>
      <c r="GZ184" s="147">
        <f>PV(0.05,'PV factor'!Q293,,-DW184)</f>
        <v>6871.6728298710032</v>
      </c>
      <c r="HA184" s="147">
        <f>PV(0.05,'PV factor'!R293,,-DX184)</f>
        <v>6544.4503141628593</v>
      </c>
      <c r="HB184" s="147">
        <f>PV(0.05,'PV factor'!S293,,-DY184)</f>
        <v>6232.8098230122469</v>
      </c>
      <c r="HC184" s="147">
        <f>PV(0.05,'PV factor'!T293,,-DZ184)</f>
        <v>5936.0093552497592</v>
      </c>
      <c r="HD184" s="147">
        <f>PV(0.05,'PV factor'!U293,,-EA184)</f>
        <v>5653.3422430950086</v>
      </c>
      <c r="HE184" s="147">
        <f>PV(0.05,'PV factor'!V293,,-EB184)</f>
        <v>5384.1354696142944</v>
      </c>
      <c r="HF184" s="147">
        <f>PV(0.05,'PV factor'!W293,,-EC184)</f>
        <v>5127.7480662993285</v>
      </c>
      <c r="HG184" s="147">
        <f>PV(0.05,'PV factor'!X293,,-ED184)</f>
        <v>4883.5695869517403</v>
      </c>
      <c r="HH184" s="147">
        <f>PV(0.05,'PV factor'!Y293,,-EE184)</f>
        <v>4651.0186542397532</v>
      </c>
      <c r="HI184" s="147">
        <f>PV(0.05,'PV factor'!Z293,,-EF184)</f>
        <v>4429.5415754664318</v>
      </c>
      <c r="HJ184" s="147">
        <f>PV(0.05,'PV factor'!AA293,,-EG184)</f>
        <v>4218.6110242537443</v>
      </c>
      <c r="HK184" s="147">
        <f>PV(0.05,'PV factor'!AB293,,-EH184)</f>
        <v>4017.7247850035656</v>
      </c>
      <c r="HL184" s="147">
        <f>PV(0.05,'PV factor'!AC293,,-EI184)</f>
        <v>3826.4045571462534</v>
      </c>
      <c r="HM184" s="147">
        <f>PV(0.05,'PV factor'!AD293,,-EJ184)</f>
        <v>3644.1948163297643</v>
      </c>
      <c r="HN184" s="147">
        <f>PV(0.05,'PV factor'!AE293,,-EK184)</f>
        <v>3470.6617298378719</v>
      </c>
      <c r="HO184" s="147">
        <f>PV(0.05,'PV factor'!AF293,,-EL184)</f>
        <v>3305.392123655115</v>
      </c>
      <c r="HP184" s="147">
        <f>PV(0.05,'PV factor'!AG293,,-EM184)</f>
        <v>3147.9924987191575</v>
      </c>
      <c r="HQ184" s="147">
        <f>PV(0.05,'PV factor'!AH293,,-EN184)</f>
        <v>2998.0880940182451</v>
      </c>
      <c r="HR184" s="147">
        <f>PV(0.05,'PV factor'!AI293,,-EO184)</f>
        <v>2855.3219943030908</v>
      </c>
      <c r="HS184" s="147">
        <f>PV(0.05,'PV factor'!AJ293,,-EP184)</f>
        <v>2719.3542802886573</v>
      </c>
      <c r="HT184" s="147">
        <f>PV(0.05,'PV factor'!AK293,,-EQ184)</f>
        <v>2589.8612193225313</v>
      </c>
      <c r="HU184" s="147">
        <f>PV(0.05,'PV factor'!AL293,,-ER184)</f>
        <v>2466.5344945928864</v>
      </c>
      <c r="HV184" s="147">
        <f>PV(0.05,'PV factor'!AM293,,-ES184)</f>
        <v>2349.0804710408447</v>
      </c>
      <c r="HW184" s="147">
        <f>PV(0.05,'PV factor'!AN293,,-ET184)</f>
        <v>2237.2194962293756</v>
      </c>
      <c r="HX184" s="147">
        <f>PV(0.05,'PV factor'!AO293,,-EU184)</f>
        <v>2130.6852345041675</v>
      </c>
      <c r="HY184" s="147">
        <f>PV(0.05,'PV factor'!AP293,,-EV184)</f>
        <v>2029.2240328611117</v>
      </c>
      <c r="HZ184" s="147">
        <f t="shared" si="263"/>
        <v>58956.91609977324</v>
      </c>
      <c r="IA184" s="147">
        <f t="shared" si="264"/>
        <v>110310.49898835445</v>
      </c>
      <c r="IB184" s="401">
        <f t="shared" si="265"/>
        <v>1.8710357713024737</v>
      </c>
    </row>
    <row r="185" spans="1:236" ht="90" customHeight="1" x14ac:dyDescent="0.2">
      <c r="A185" s="161" t="s">
        <v>2265</v>
      </c>
      <c r="B185" s="150" t="s">
        <v>3213</v>
      </c>
      <c r="C185" s="150" t="s">
        <v>3219</v>
      </c>
      <c r="D185" s="79">
        <v>2</v>
      </c>
      <c r="E185" s="150" t="s">
        <v>3220</v>
      </c>
      <c r="F185" s="150" t="s">
        <v>3221</v>
      </c>
      <c r="G185" s="150" t="s">
        <v>3222</v>
      </c>
      <c r="H185" s="79" t="s">
        <v>77</v>
      </c>
      <c r="I185" s="150" t="s">
        <v>3223</v>
      </c>
      <c r="J185" s="151">
        <v>40</v>
      </c>
      <c r="K185" s="227" t="s">
        <v>94</v>
      </c>
      <c r="L185" s="111">
        <v>14300</v>
      </c>
      <c r="M185" s="214" t="s">
        <v>3224</v>
      </c>
      <c r="N185" s="79" t="s">
        <v>96</v>
      </c>
      <c r="O185" s="79" t="s">
        <v>106</v>
      </c>
      <c r="P185" s="79" t="s">
        <v>466</v>
      </c>
      <c r="Q185" s="112" t="s">
        <v>100</v>
      </c>
      <c r="R185" s="79" t="s">
        <v>226</v>
      </c>
      <c r="S185" s="79" t="s">
        <v>99</v>
      </c>
      <c r="T185" s="79" t="s">
        <v>2696</v>
      </c>
      <c r="U185" s="79" t="s">
        <v>100</v>
      </c>
      <c r="V185" s="81">
        <v>1</v>
      </c>
      <c r="W185" s="162">
        <v>138000</v>
      </c>
      <c r="X185" s="162">
        <v>0</v>
      </c>
      <c r="Y185" s="162">
        <v>0</v>
      </c>
      <c r="Z185" s="127">
        <v>0</v>
      </c>
      <c r="AA185" s="149">
        <v>138000</v>
      </c>
      <c r="AB185" s="162">
        <v>0</v>
      </c>
      <c r="AC185" s="162">
        <v>0</v>
      </c>
      <c r="AD185" s="162">
        <v>0</v>
      </c>
      <c r="AE185" s="149">
        <v>0</v>
      </c>
      <c r="AF185" s="149">
        <v>0</v>
      </c>
      <c r="AG185" s="149">
        <v>0</v>
      </c>
      <c r="AH185" s="149">
        <v>0</v>
      </c>
      <c r="AI185" s="219"/>
      <c r="AJ185" s="162">
        <v>0</v>
      </c>
      <c r="AK185" s="162">
        <v>0</v>
      </c>
      <c r="AL185" s="162">
        <v>0</v>
      </c>
      <c r="AM185" s="162">
        <v>0</v>
      </c>
      <c r="AN185" s="162">
        <v>0</v>
      </c>
      <c r="AO185" s="162">
        <v>0</v>
      </c>
      <c r="AP185" s="162">
        <v>0</v>
      </c>
      <c r="AQ185" s="149">
        <v>0</v>
      </c>
      <c r="AR185" s="149">
        <v>0</v>
      </c>
      <c r="AS185" s="149">
        <v>0</v>
      </c>
      <c r="AT185" s="149">
        <v>0</v>
      </c>
      <c r="AU185" s="151"/>
      <c r="AV185" s="230">
        <f t="shared" si="231"/>
        <v>1</v>
      </c>
      <c r="AW185" s="230">
        <f t="shared" si="232"/>
        <v>0</v>
      </c>
      <c r="AX185" s="230" t="str">
        <f t="shared" si="233"/>
        <v>C91</v>
      </c>
      <c r="AY185" s="141">
        <f t="shared" si="234"/>
        <v>8</v>
      </c>
      <c r="AZ185" s="70">
        <f t="shared" si="235"/>
        <v>1</v>
      </c>
      <c r="BA185" s="70">
        <f t="shared" si="236"/>
        <v>1</v>
      </c>
      <c r="BB185" s="70">
        <f t="shared" si="237"/>
        <v>1</v>
      </c>
      <c r="BC185" s="70">
        <f t="shared" si="238"/>
        <v>1</v>
      </c>
      <c r="BD185" s="70">
        <f t="shared" si="239"/>
        <v>1</v>
      </c>
      <c r="BE185" s="70">
        <f t="shared" si="240"/>
        <v>1</v>
      </c>
      <c r="BF185" s="70">
        <f t="shared" si="241"/>
        <v>1</v>
      </c>
      <c r="BG185" s="71">
        <f t="shared" si="242"/>
        <v>0</v>
      </c>
      <c r="BH185" s="71">
        <f t="shared" si="243"/>
        <v>0</v>
      </c>
      <c r="BI185" s="71">
        <f t="shared" si="244"/>
        <v>0</v>
      </c>
      <c r="BJ185" s="71">
        <f t="shared" si="245"/>
        <v>0</v>
      </c>
      <c r="BK185" s="71">
        <f t="shared" si="246"/>
        <v>0</v>
      </c>
      <c r="BL185" s="70">
        <f t="shared" si="247"/>
        <v>1</v>
      </c>
      <c r="BM185" s="70">
        <f t="shared" si="248"/>
        <v>1</v>
      </c>
      <c r="BN185" s="70">
        <f t="shared" si="249"/>
        <v>0</v>
      </c>
      <c r="BO185" s="70">
        <f t="shared" si="250"/>
        <v>1</v>
      </c>
      <c r="BP185" s="144">
        <f t="shared" si="251"/>
        <v>0</v>
      </c>
      <c r="BQ185" s="144">
        <f t="shared" si="252"/>
        <v>0</v>
      </c>
      <c r="BR185" s="144">
        <f t="shared" si="253"/>
        <v>138000</v>
      </c>
      <c r="BS185" s="144">
        <f t="shared" si="254"/>
        <v>0</v>
      </c>
      <c r="BT185" s="144">
        <f t="shared" si="255"/>
        <v>0</v>
      </c>
      <c r="BU185" s="144">
        <f t="shared" si="256"/>
        <v>0</v>
      </c>
      <c r="BV185" s="144">
        <f t="shared" si="257"/>
        <v>0</v>
      </c>
      <c r="BW185" s="144">
        <f t="shared" si="258"/>
        <v>0</v>
      </c>
      <c r="BX185" s="144">
        <f t="shared" si="259"/>
        <v>0</v>
      </c>
      <c r="BY185" s="144">
        <f t="shared" si="260"/>
        <v>0</v>
      </c>
      <c r="BZ185" s="9">
        <v>0</v>
      </c>
      <c r="CA185" s="9">
        <v>0</v>
      </c>
      <c r="CB185" s="9">
        <v>0</v>
      </c>
      <c r="CC185" s="9">
        <v>0</v>
      </c>
      <c r="CD185" s="9">
        <v>0</v>
      </c>
      <c r="CE185" s="9">
        <v>0</v>
      </c>
      <c r="CF185" s="9">
        <v>0</v>
      </c>
      <c r="CG185" s="9">
        <v>0</v>
      </c>
      <c r="CH185" s="9">
        <v>0</v>
      </c>
      <c r="CI185" s="9">
        <v>0</v>
      </c>
      <c r="CJ185" s="9">
        <v>0</v>
      </c>
      <c r="CK185" s="9">
        <v>0</v>
      </c>
      <c r="CL185" s="9">
        <v>0</v>
      </c>
      <c r="CM185" s="9">
        <v>0</v>
      </c>
      <c r="CN185" s="9">
        <v>0</v>
      </c>
      <c r="CO185" s="9">
        <v>0</v>
      </c>
      <c r="CP185" s="9">
        <v>0</v>
      </c>
      <c r="CQ185" s="9">
        <v>0</v>
      </c>
      <c r="CR185" s="9">
        <v>0</v>
      </c>
      <c r="CS185" s="9">
        <v>0</v>
      </c>
      <c r="CT185" s="9">
        <v>0</v>
      </c>
      <c r="CU185" s="9">
        <v>0</v>
      </c>
      <c r="CV185" s="9">
        <v>0</v>
      </c>
      <c r="CW185" s="9">
        <v>0</v>
      </c>
      <c r="CX185" s="9">
        <v>0</v>
      </c>
      <c r="CY185" s="9">
        <v>0</v>
      </c>
      <c r="CZ185" s="9">
        <v>0</v>
      </c>
      <c r="DA185" s="9">
        <v>0</v>
      </c>
      <c r="DB185" s="9">
        <v>0</v>
      </c>
      <c r="DC185" s="9">
        <v>0</v>
      </c>
      <c r="DD185" s="9">
        <v>0</v>
      </c>
      <c r="DE185" s="9">
        <v>0</v>
      </c>
      <c r="DF185" s="9">
        <v>0</v>
      </c>
      <c r="DG185" s="144">
        <f t="shared" si="261"/>
        <v>14300</v>
      </c>
      <c r="DH185" s="144">
        <f t="shared" ref="DH185:EW185" si="318">DG185</f>
        <v>14300</v>
      </c>
      <c r="DI185" s="144">
        <f t="shared" si="318"/>
        <v>14300</v>
      </c>
      <c r="DJ185" s="144">
        <f t="shared" si="318"/>
        <v>14300</v>
      </c>
      <c r="DK185" s="144">
        <f t="shared" si="318"/>
        <v>14300</v>
      </c>
      <c r="DL185" s="144">
        <f t="shared" si="318"/>
        <v>14300</v>
      </c>
      <c r="DM185" s="144">
        <f t="shared" si="318"/>
        <v>14300</v>
      </c>
      <c r="DN185" s="144">
        <f t="shared" si="318"/>
        <v>14300</v>
      </c>
      <c r="DO185" s="144">
        <f t="shared" si="318"/>
        <v>14300</v>
      </c>
      <c r="DP185" s="144">
        <f t="shared" si="318"/>
        <v>14300</v>
      </c>
      <c r="DQ185" s="144">
        <f t="shared" si="318"/>
        <v>14300</v>
      </c>
      <c r="DR185" s="144">
        <f t="shared" si="318"/>
        <v>14300</v>
      </c>
      <c r="DS185" s="144">
        <f t="shared" si="318"/>
        <v>14300</v>
      </c>
      <c r="DT185" s="144">
        <f t="shared" si="318"/>
        <v>14300</v>
      </c>
      <c r="DU185" s="144">
        <f t="shared" si="318"/>
        <v>14300</v>
      </c>
      <c r="DV185" s="144">
        <f t="shared" si="318"/>
        <v>14300</v>
      </c>
      <c r="DW185" s="144">
        <f t="shared" si="318"/>
        <v>14300</v>
      </c>
      <c r="DX185" s="144">
        <f t="shared" si="318"/>
        <v>14300</v>
      </c>
      <c r="DY185" s="144">
        <f t="shared" si="318"/>
        <v>14300</v>
      </c>
      <c r="DZ185" s="144">
        <f t="shared" si="318"/>
        <v>14300</v>
      </c>
      <c r="EA185" s="144">
        <f t="shared" si="318"/>
        <v>14300</v>
      </c>
      <c r="EB185" s="144">
        <f t="shared" si="318"/>
        <v>14300</v>
      </c>
      <c r="EC185" s="144">
        <f t="shared" si="318"/>
        <v>14300</v>
      </c>
      <c r="ED185" s="144">
        <f t="shared" si="318"/>
        <v>14300</v>
      </c>
      <c r="EE185" s="144">
        <f t="shared" si="318"/>
        <v>14300</v>
      </c>
      <c r="EF185" s="144">
        <f t="shared" si="318"/>
        <v>14300</v>
      </c>
      <c r="EG185" s="144">
        <f t="shared" si="318"/>
        <v>14300</v>
      </c>
      <c r="EH185" s="144">
        <f t="shared" si="318"/>
        <v>14300</v>
      </c>
      <c r="EI185" s="144">
        <f t="shared" si="318"/>
        <v>14300</v>
      </c>
      <c r="EJ185" s="144">
        <f t="shared" si="318"/>
        <v>14300</v>
      </c>
      <c r="EK185" s="144">
        <f t="shared" si="318"/>
        <v>14300</v>
      </c>
      <c r="EL185" s="144">
        <f t="shared" si="318"/>
        <v>14300</v>
      </c>
      <c r="EM185" s="144">
        <f t="shared" si="318"/>
        <v>14300</v>
      </c>
      <c r="EN185" s="144">
        <f t="shared" si="318"/>
        <v>14300</v>
      </c>
      <c r="EO185" s="144">
        <f t="shared" si="318"/>
        <v>14300</v>
      </c>
      <c r="EP185" s="144">
        <f t="shared" si="318"/>
        <v>14300</v>
      </c>
      <c r="EQ185" s="144">
        <f t="shared" si="318"/>
        <v>14300</v>
      </c>
      <c r="ER185" s="144">
        <f t="shared" si="318"/>
        <v>14300</v>
      </c>
      <c r="ES185" s="144">
        <f t="shared" si="318"/>
        <v>14300</v>
      </c>
      <c r="ET185" s="144">
        <f t="shared" si="318"/>
        <v>14300</v>
      </c>
      <c r="EU185" s="144">
        <f t="shared" si="318"/>
        <v>14300</v>
      </c>
      <c r="EV185" s="144">
        <f t="shared" si="318"/>
        <v>14300</v>
      </c>
      <c r="EW185" s="144">
        <f t="shared" si="318"/>
        <v>14300</v>
      </c>
      <c r="EX185" s="147">
        <f>PV(0.05,'PV factor'!C327,,-BR185)</f>
        <v>125170.06802721089</v>
      </c>
      <c r="EY185" s="147">
        <f>PV(0.05,'PV factor'!D327,,-BS185)</f>
        <v>0</v>
      </c>
      <c r="EZ185" s="147">
        <f>PV(0.05,'PV factor'!E327,,-BT185)</f>
        <v>0</v>
      </c>
      <c r="FA185" s="147">
        <f>PV(0.05,'PV factor'!F327,,-BU185)</f>
        <v>0</v>
      </c>
      <c r="FB185" s="147">
        <f>PV(0.05,'PV factor'!G327,,-BV185)</f>
        <v>0</v>
      </c>
      <c r="FC185" s="147">
        <f>PV(0.05,'PV factor'!H327,,-BW185)</f>
        <v>0</v>
      </c>
      <c r="FD185" s="147">
        <f>PV(0.05,'PV factor'!I327,,-BX185)</f>
        <v>0</v>
      </c>
      <c r="FE185" s="147">
        <f>PV(0.05,'PV factor'!J327,,-BY185)</f>
        <v>0</v>
      </c>
      <c r="FF185" s="147">
        <f>PV(0.05,'PV factor'!K327,,-BZ185)</f>
        <v>0</v>
      </c>
      <c r="FG185" s="147">
        <f>PV(0.05,'PV factor'!L327,,-CA185)</f>
        <v>0</v>
      </c>
      <c r="FH185" s="147">
        <f>PV(0.05,'PV factor'!M327,,-CB185)</f>
        <v>0</v>
      </c>
      <c r="FI185" s="147">
        <f>PV(0.05,'PV factor'!N327,,-CC185)</f>
        <v>0</v>
      </c>
      <c r="FJ185" s="147">
        <f>PV(0.05,'PV factor'!O327,,-CD185)</f>
        <v>0</v>
      </c>
      <c r="FK185" s="147">
        <f>PV(0.05,'PV factor'!P327,,-CE185)</f>
        <v>0</v>
      </c>
      <c r="FL185" s="147">
        <f>PV(0.05,'PV factor'!Q327,,-CF185)</f>
        <v>0</v>
      </c>
      <c r="FM185" s="147">
        <f>PV(0.05,'PV factor'!R327,,-CG185)</f>
        <v>0</v>
      </c>
      <c r="FN185" s="147">
        <f>PV(0.05,'PV factor'!S327,,-CH185)</f>
        <v>0</v>
      </c>
      <c r="FO185" s="147">
        <f>PV(0.05,'PV factor'!T327,,-CI185)</f>
        <v>0</v>
      </c>
      <c r="FP185" s="147">
        <f>PV(0.05,'PV factor'!U327,,-CJ185)</f>
        <v>0</v>
      </c>
      <c r="FQ185" s="147">
        <f>PV(0.05,'PV factor'!V327,,-CK185)</f>
        <v>0</v>
      </c>
      <c r="FR185" s="147">
        <f>PV(0.05,'PV factor'!W327,,-CL185)</f>
        <v>0</v>
      </c>
      <c r="FS185" s="147">
        <f>PV(0.05,'PV factor'!X327,,-CM185)</f>
        <v>0</v>
      </c>
      <c r="FT185" s="147">
        <f>PV(0.05,'PV factor'!Y327,,-CN185)</f>
        <v>0</v>
      </c>
      <c r="FU185" s="147">
        <f>PV(0.05,'PV factor'!Z327,,-CO185)</f>
        <v>0</v>
      </c>
      <c r="FV185" s="147">
        <f>PV(0.05,'PV factor'!AA327,,-CP185)</f>
        <v>0</v>
      </c>
      <c r="FW185" s="147">
        <f>PV(0.05,'PV factor'!AB327,,-CQ185)</f>
        <v>0</v>
      </c>
      <c r="FX185" s="147">
        <f>PV(0.05,'PV factor'!AC327,,-CR185)</f>
        <v>0</v>
      </c>
      <c r="FY185" s="147">
        <f>PV(0.05,'PV factor'!AD327,,-CS185)</f>
        <v>0</v>
      </c>
      <c r="FZ185" s="147">
        <f>PV(0.05,'PV factor'!AE327,,-CT185)</f>
        <v>0</v>
      </c>
      <c r="GA185" s="147">
        <f>PV(0.05,'PV factor'!AF327,,-CU185)</f>
        <v>0</v>
      </c>
      <c r="GB185" s="147">
        <f>PV(0.05,'PV factor'!AG327,,-CV185)</f>
        <v>0</v>
      </c>
      <c r="GC185" s="147">
        <f>PV(0.05,'PV factor'!AH327,,-CW185)</f>
        <v>0</v>
      </c>
      <c r="GD185" s="147">
        <f>PV(0.05,'PV factor'!AI327,,-CX185)</f>
        <v>0</v>
      </c>
      <c r="GE185" s="147">
        <f>PV(0.05,'PV factor'!AJ327,,-CY185)</f>
        <v>0</v>
      </c>
      <c r="GF185" s="147">
        <f>PV(0.05,'PV factor'!AK327,,-CZ185)</f>
        <v>0</v>
      </c>
      <c r="GG185" s="147">
        <f>PV(0.05,'PV factor'!AL327,,-DA185)</f>
        <v>0</v>
      </c>
      <c r="GH185" s="147">
        <f>PV(0.05,'PV factor'!AM327,,-DB185)</f>
        <v>0</v>
      </c>
      <c r="GI185" s="147">
        <f>PV(0.05,'PV factor'!AN327,,-DC185)</f>
        <v>0</v>
      </c>
      <c r="GJ185" s="147">
        <f>PV(0.05,'PV factor'!AO327,,-DD185)</f>
        <v>0</v>
      </c>
      <c r="GK185" s="147">
        <f>PV(0.05,'PV factor'!AP327,,-DE185)</f>
        <v>0</v>
      </c>
      <c r="GL185" s="147">
        <f>PV(0.05,'PV factor'!C327,,-DI185)</f>
        <v>12970.521541950113</v>
      </c>
      <c r="GM185" s="147">
        <f>PV(0.05,'PV factor'!D327,,-DJ185)</f>
        <v>12352.877659000107</v>
      </c>
      <c r="GN185" s="147">
        <f>PV(0.05,'PV factor'!E327,,-DK185)</f>
        <v>11764.645389523912</v>
      </c>
      <c r="GO185" s="147">
        <f>PV(0.05,'PV factor'!F327,,-DL185)</f>
        <v>11204.424180498963</v>
      </c>
      <c r="GP185" s="147">
        <f>PV(0.05,'PV factor'!G327,,-DM185)</f>
        <v>10670.880171903776</v>
      </c>
      <c r="GQ185" s="147">
        <f>PV(0.05,'PV factor'!H327,,-DN185)</f>
        <v>10162.743020860737</v>
      </c>
      <c r="GR185" s="147">
        <f>PV(0.05,'PV factor'!I327,,-DO185)</f>
        <v>9678.8028770102264</v>
      </c>
      <c r="GS185" s="147">
        <f>PV(0.05,'PV factor'!J327,,-DP185)</f>
        <v>9217.9075019145002</v>
      </c>
      <c r="GT185" s="147">
        <f>PV(0.05,'PV factor'!K327,,-DQ185)</f>
        <v>8778.9595256328575</v>
      </c>
      <c r="GU185" s="147">
        <f>PV(0.05,'PV factor'!L327,,-DR185)</f>
        <v>8360.9138339360543</v>
      </c>
      <c r="GV185" s="147">
        <f>PV(0.05,'PV factor'!M327,,-DS185)</f>
        <v>7962.7750799391006</v>
      </c>
      <c r="GW185" s="147">
        <f>PV(0.05,'PV factor'!N327,,-DT185)</f>
        <v>7583.595314227714</v>
      </c>
      <c r="GX185" s="147">
        <f>PV(0.05,'PV factor'!O327,,-DU185)</f>
        <v>7222.4717278359194</v>
      </c>
      <c r="GY185" s="147">
        <f>PV(0.05,'PV factor'!P327,,-DV185)</f>
        <v>6878.5445027008736</v>
      </c>
      <c r="GZ185" s="147">
        <f>PV(0.05,'PV factor'!Q327,,-DW185)</f>
        <v>6550.9947644770227</v>
      </c>
      <c r="HA185" s="147">
        <f>PV(0.05,'PV factor'!R327,,-DX185)</f>
        <v>6239.0426328352596</v>
      </c>
      <c r="HB185" s="147">
        <f>PV(0.05,'PV factor'!S327,,-DY185)</f>
        <v>5941.9453646050088</v>
      </c>
      <c r="HC185" s="147">
        <f>PV(0.05,'PV factor'!T327,,-DZ185)</f>
        <v>5658.9955853381034</v>
      </c>
      <c r="HD185" s="147">
        <f>PV(0.05,'PV factor'!U327,,-EA185)</f>
        <v>5389.5196050839086</v>
      </c>
      <c r="HE185" s="147">
        <f>PV(0.05,'PV factor'!V327,,-EB185)</f>
        <v>5132.8758143656269</v>
      </c>
      <c r="HF185" s="147">
        <f>PV(0.05,'PV factor'!W327,,-EC185)</f>
        <v>4888.4531565386933</v>
      </c>
      <c r="HG185" s="147">
        <f>PV(0.05,'PV factor'!X327,,-ED185)</f>
        <v>4655.6696728939924</v>
      </c>
      <c r="HH185" s="147">
        <f>PV(0.05,'PV factor'!Y327,,-EE185)</f>
        <v>4433.9711170418977</v>
      </c>
      <c r="HI185" s="147">
        <f>PV(0.05,'PV factor'!Z327,,-EF185)</f>
        <v>4222.829635277998</v>
      </c>
      <c r="HJ185" s="147">
        <f>PV(0.05,'PV factor'!AA327,,-EG185)</f>
        <v>4021.7425097885694</v>
      </c>
      <c r="HK185" s="147">
        <f>PV(0.05,'PV factor'!AB327,,-EH185)</f>
        <v>3830.2309617033993</v>
      </c>
      <c r="HL185" s="147">
        <f>PV(0.05,'PV factor'!AC327,,-EI185)</f>
        <v>3647.8390111460949</v>
      </c>
      <c r="HM185" s="147">
        <f>PV(0.05,'PV factor'!AD327,,-EJ185)</f>
        <v>3474.132391567709</v>
      </c>
      <c r="HN185" s="147">
        <f>PV(0.05,'PV factor'!AE327,,-EK185)</f>
        <v>3308.6975157787715</v>
      </c>
      <c r="HO185" s="147">
        <f>PV(0.05,'PV factor'!AF327,,-EL185)</f>
        <v>3151.1404912178764</v>
      </c>
      <c r="HP185" s="147">
        <f>PV(0.05,'PV factor'!AG327,,-EM185)</f>
        <v>3001.0861821122635</v>
      </c>
      <c r="HQ185" s="147">
        <f>PV(0.05,'PV factor'!AH327,,-EN185)</f>
        <v>2858.1773162973936</v>
      </c>
      <c r="HR185" s="147">
        <f>PV(0.05,'PV factor'!AI327,,-EO185)</f>
        <v>2722.0736345689465</v>
      </c>
      <c r="HS185" s="147">
        <f>PV(0.05,'PV factor'!AJ327,,-EP185)</f>
        <v>2592.4510805418536</v>
      </c>
      <c r="HT185" s="147">
        <f>PV(0.05,'PV factor'!AK327,,-EQ185)</f>
        <v>2469.0010290874798</v>
      </c>
      <c r="HU185" s="147">
        <f>PV(0.05,'PV factor'!AL327,,-ER185)</f>
        <v>2351.4295515118852</v>
      </c>
      <c r="HV185" s="147">
        <f>PV(0.05,'PV factor'!AM327,,-ES185)</f>
        <v>2239.4567157256051</v>
      </c>
      <c r="HW185" s="147">
        <f>PV(0.05,'PV factor'!AN327,,-ET185)</f>
        <v>2132.8159197386713</v>
      </c>
      <c r="HX185" s="147">
        <f>PV(0.05,'PV factor'!AO327,,-EU185)</f>
        <v>2031.253256893973</v>
      </c>
      <c r="HY185" s="147">
        <f>PV(0.05,'PV factor'!AP327,,-EV185)</f>
        <v>1934.5269113275931</v>
      </c>
      <c r="HZ185" s="147">
        <f t="shared" si="263"/>
        <v>125170.06802721089</v>
      </c>
      <c r="IA185" s="147">
        <f t="shared" si="264"/>
        <v>233690.41415440044</v>
      </c>
      <c r="IB185" s="401">
        <f t="shared" si="265"/>
        <v>1.866983200037873</v>
      </c>
    </row>
    <row r="186" spans="1:236" ht="90" customHeight="1" x14ac:dyDescent="0.2">
      <c r="A186" s="137" t="s">
        <v>1842</v>
      </c>
      <c r="B186" s="137" t="s">
        <v>1843</v>
      </c>
      <c r="C186" s="138" t="s">
        <v>1887</v>
      </c>
      <c r="D186" s="121">
        <v>3</v>
      </c>
      <c r="E186" s="138" t="s">
        <v>1888</v>
      </c>
      <c r="F186" s="118" t="s">
        <v>1889</v>
      </c>
      <c r="G186" s="118" t="s">
        <v>1890</v>
      </c>
      <c r="H186" s="142" t="s">
        <v>77</v>
      </c>
      <c r="I186" s="118" t="s">
        <v>1867</v>
      </c>
      <c r="J186" s="118">
        <v>40</v>
      </c>
      <c r="K186" s="227" t="s">
        <v>79</v>
      </c>
      <c r="L186" s="142">
        <v>14600</v>
      </c>
      <c r="M186" s="142" t="s">
        <v>1849</v>
      </c>
      <c r="N186" s="142" t="s">
        <v>96</v>
      </c>
      <c r="O186" s="13" t="s">
        <v>217</v>
      </c>
      <c r="P186" s="142" t="s">
        <v>218</v>
      </c>
      <c r="Q186" s="79" t="s">
        <v>87</v>
      </c>
      <c r="R186" s="142" t="s">
        <v>108</v>
      </c>
      <c r="S186" s="142" t="s">
        <v>99</v>
      </c>
      <c r="T186" s="142" t="s">
        <v>1850</v>
      </c>
      <c r="U186" s="142" t="s">
        <v>100</v>
      </c>
      <c r="V186" s="205">
        <v>1</v>
      </c>
      <c r="W186" s="139">
        <v>150000</v>
      </c>
      <c r="X186" s="136">
        <v>0</v>
      </c>
      <c r="Y186" s="136">
        <v>0</v>
      </c>
      <c r="Z186" s="136">
        <v>0</v>
      </c>
      <c r="AA186" s="136">
        <v>0</v>
      </c>
      <c r="AB186" s="139">
        <v>150000</v>
      </c>
      <c r="AC186" s="136">
        <v>0</v>
      </c>
      <c r="AD186" s="136">
        <v>0</v>
      </c>
      <c r="AE186" s="139">
        <v>0</v>
      </c>
      <c r="AF186" s="139">
        <v>0</v>
      </c>
      <c r="AG186" s="139">
        <v>0</v>
      </c>
      <c r="AH186" s="139">
        <v>0</v>
      </c>
      <c r="AI186" s="142" t="s">
        <v>88</v>
      </c>
      <c r="AJ186" s="136">
        <v>0</v>
      </c>
      <c r="AK186" s="139">
        <v>0</v>
      </c>
      <c r="AL186" s="139">
        <v>0</v>
      </c>
      <c r="AM186" s="139">
        <v>0</v>
      </c>
      <c r="AN186" s="139">
        <v>0</v>
      </c>
      <c r="AO186" s="136">
        <v>0</v>
      </c>
      <c r="AP186" s="136">
        <v>0</v>
      </c>
      <c r="AQ186" s="139">
        <v>0</v>
      </c>
      <c r="AR186" s="139">
        <v>0</v>
      </c>
      <c r="AS186" s="139">
        <v>0</v>
      </c>
      <c r="AT186" s="139">
        <v>0</v>
      </c>
      <c r="AU186" s="118"/>
      <c r="AV186" s="230">
        <f t="shared" si="231"/>
        <v>1</v>
      </c>
      <c r="AW186" s="230">
        <f t="shared" si="232"/>
        <v>0</v>
      </c>
      <c r="AX186" s="230" t="str">
        <f t="shared" si="233"/>
        <v>B3</v>
      </c>
      <c r="AY186" s="141">
        <f t="shared" si="234"/>
        <v>8</v>
      </c>
      <c r="AZ186" s="70">
        <f t="shared" si="235"/>
        <v>1</v>
      </c>
      <c r="BA186" s="70">
        <f t="shared" si="236"/>
        <v>1</v>
      </c>
      <c r="BB186" s="70">
        <f t="shared" si="237"/>
        <v>1</v>
      </c>
      <c r="BC186" s="70">
        <f t="shared" si="238"/>
        <v>1</v>
      </c>
      <c r="BD186" s="70">
        <f t="shared" si="239"/>
        <v>1</v>
      </c>
      <c r="BE186" s="70">
        <f t="shared" si="240"/>
        <v>1</v>
      </c>
      <c r="BF186" s="70">
        <f t="shared" si="241"/>
        <v>1</v>
      </c>
      <c r="BG186" s="71">
        <f t="shared" si="242"/>
        <v>0</v>
      </c>
      <c r="BH186" s="71">
        <f t="shared" si="243"/>
        <v>0</v>
      </c>
      <c r="BI186" s="71">
        <f t="shared" si="244"/>
        <v>0</v>
      </c>
      <c r="BJ186" s="71">
        <f t="shared" si="245"/>
        <v>0</v>
      </c>
      <c r="BK186" s="71">
        <f t="shared" si="246"/>
        <v>0</v>
      </c>
      <c r="BL186" s="70">
        <f t="shared" si="247"/>
        <v>1</v>
      </c>
      <c r="BM186" s="70">
        <f t="shared" si="248"/>
        <v>1</v>
      </c>
      <c r="BN186" s="70">
        <f t="shared" si="249"/>
        <v>0</v>
      </c>
      <c r="BO186" s="70">
        <f t="shared" si="250"/>
        <v>1</v>
      </c>
      <c r="BP186" s="144">
        <f t="shared" si="251"/>
        <v>0</v>
      </c>
      <c r="BQ186" s="144">
        <f t="shared" si="252"/>
        <v>0</v>
      </c>
      <c r="BR186" s="144">
        <f t="shared" si="253"/>
        <v>0</v>
      </c>
      <c r="BS186" s="144">
        <f t="shared" si="254"/>
        <v>150000</v>
      </c>
      <c r="BT186" s="144">
        <f t="shared" si="255"/>
        <v>0</v>
      </c>
      <c r="BU186" s="144">
        <f t="shared" si="256"/>
        <v>0</v>
      </c>
      <c r="BV186" s="144">
        <f t="shared" si="257"/>
        <v>0</v>
      </c>
      <c r="BW186" s="144">
        <f t="shared" si="258"/>
        <v>0</v>
      </c>
      <c r="BX186" s="144">
        <f t="shared" si="259"/>
        <v>0</v>
      </c>
      <c r="BY186" s="144">
        <f t="shared" si="260"/>
        <v>0</v>
      </c>
      <c r="BZ186" s="9">
        <v>0</v>
      </c>
      <c r="CA186" s="9">
        <v>0</v>
      </c>
      <c r="CB186" s="9">
        <v>0</v>
      </c>
      <c r="CC186" s="9">
        <v>0</v>
      </c>
      <c r="CD186" s="9">
        <v>0</v>
      </c>
      <c r="CE186" s="9">
        <v>0</v>
      </c>
      <c r="CF186" s="9">
        <v>0</v>
      </c>
      <c r="CG186" s="9">
        <v>0</v>
      </c>
      <c r="CH186" s="9">
        <v>0</v>
      </c>
      <c r="CI186" s="9">
        <v>0</v>
      </c>
      <c r="CJ186" s="9">
        <v>0</v>
      </c>
      <c r="CK186" s="9">
        <v>0</v>
      </c>
      <c r="CL186" s="9">
        <v>0</v>
      </c>
      <c r="CM186" s="9">
        <v>0</v>
      </c>
      <c r="CN186" s="9">
        <v>0</v>
      </c>
      <c r="CO186" s="9">
        <v>0</v>
      </c>
      <c r="CP186" s="9">
        <v>0</v>
      </c>
      <c r="CQ186" s="9">
        <v>0</v>
      </c>
      <c r="CR186" s="9">
        <v>0</v>
      </c>
      <c r="CS186" s="9">
        <v>0</v>
      </c>
      <c r="CT186" s="9">
        <v>0</v>
      </c>
      <c r="CU186" s="9">
        <v>0</v>
      </c>
      <c r="CV186" s="9">
        <v>0</v>
      </c>
      <c r="CW186" s="9">
        <v>0</v>
      </c>
      <c r="CX186" s="9">
        <v>0</v>
      </c>
      <c r="CY186" s="9">
        <v>0</v>
      </c>
      <c r="CZ186" s="9">
        <v>0</v>
      </c>
      <c r="DA186" s="9">
        <v>0</v>
      </c>
      <c r="DB186" s="9">
        <v>0</v>
      </c>
      <c r="DC186" s="9">
        <v>0</v>
      </c>
      <c r="DD186" s="9">
        <v>0</v>
      </c>
      <c r="DE186" s="9">
        <v>0</v>
      </c>
      <c r="DF186" s="9">
        <v>0</v>
      </c>
      <c r="DG186" s="144">
        <f t="shared" si="261"/>
        <v>14600</v>
      </c>
      <c r="DH186" s="144">
        <f t="shared" ref="DH186:EW186" si="319">DG186</f>
        <v>14600</v>
      </c>
      <c r="DI186" s="144">
        <f t="shared" si="319"/>
        <v>14600</v>
      </c>
      <c r="DJ186" s="144">
        <f t="shared" si="319"/>
        <v>14600</v>
      </c>
      <c r="DK186" s="144">
        <f t="shared" si="319"/>
        <v>14600</v>
      </c>
      <c r="DL186" s="144">
        <f t="shared" si="319"/>
        <v>14600</v>
      </c>
      <c r="DM186" s="144">
        <f t="shared" si="319"/>
        <v>14600</v>
      </c>
      <c r="DN186" s="144">
        <f t="shared" si="319"/>
        <v>14600</v>
      </c>
      <c r="DO186" s="144">
        <f t="shared" si="319"/>
        <v>14600</v>
      </c>
      <c r="DP186" s="144">
        <f t="shared" si="319"/>
        <v>14600</v>
      </c>
      <c r="DQ186" s="144">
        <f t="shared" si="319"/>
        <v>14600</v>
      </c>
      <c r="DR186" s="144">
        <f t="shared" si="319"/>
        <v>14600</v>
      </c>
      <c r="DS186" s="144">
        <f t="shared" si="319"/>
        <v>14600</v>
      </c>
      <c r="DT186" s="144">
        <f t="shared" si="319"/>
        <v>14600</v>
      </c>
      <c r="DU186" s="144">
        <f t="shared" si="319"/>
        <v>14600</v>
      </c>
      <c r="DV186" s="144">
        <f t="shared" si="319"/>
        <v>14600</v>
      </c>
      <c r="DW186" s="144">
        <f t="shared" si="319"/>
        <v>14600</v>
      </c>
      <c r="DX186" s="144">
        <f t="shared" si="319"/>
        <v>14600</v>
      </c>
      <c r="DY186" s="144">
        <f t="shared" si="319"/>
        <v>14600</v>
      </c>
      <c r="DZ186" s="144">
        <f t="shared" si="319"/>
        <v>14600</v>
      </c>
      <c r="EA186" s="144">
        <f t="shared" si="319"/>
        <v>14600</v>
      </c>
      <c r="EB186" s="144">
        <f t="shared" si="319"/>
        <v>14600</v>
      </c>
      <c r="EC186" s="144">
        <f t="shared" si="319"/>
        <v>14600</v>
      </c>
      <c r="ED186" s="144">
        <f t="shared" si="319"/>
        <v>14600</v>
      </c>
      <c r="EE186" s="144">
        <f t="shared" si="319"/>
        <v>14600</v>
      </c>
      <c r="EF186" s="144">
        <f t="shared" si="319"/>
        <v>14600</v>
      </c>
      <c r="EG186" s="144">
        <f t="shared" si="319"/>
        <v>14600</v>
      </c>
      <c r="EH186" s="144">
        <f t="shared" si="319"/>
        <v>14600</v>
      </c>
      <c r="EI186" s="144">
        <f t="shared" si="319"/>
        <v>14600</v>
      </c>
      <c r="EJ186" s="144">
        <f t="shared" si="319"/>
        <v>14600</v>
      </c>
      <c r="EK186" s="144">
        <f t="shared" si="319"/>
        <v>14600</v>
      </c>
      <c r="EL186" s="144">
        <f t="shared" si="319"/>
        <v>14600</v>
      </c>
      <c r="EM186" s="144">
        <f t="shared" si="319"/>
        <v>14600</v>
      </c>
      <c r="EN186" s="144">
        <f t="shared" si="319"/>
        <v>14600</v>
      </c>
      <c r="EO186" s="144">
        <f t="shared" si="319"/>
        <v>14600</v>
      </c>
      <c r="EP186" s="144">
        <f t="shared" si="319"/>
        <v>14600</v>
      </c>
      <c r="EQ186" s="144">
        <f t="shared" si="319"/>
        <v>14600</v>
      </c>
      <c r="ER186" s="144">
        <f t="shared" si="319"/>
        <v>14600</v>
      </c>
      <c r="ES186" s="144">
        <f t="shared" si="319"/>
        <v>14600</v>
      </c>
      <c r="ET186" s="144">
        <f t="shared" si="319"/>
        <v>14600</v>
      </c>
      <c r="EU186" s="144">
        <f t="shared" si="319"/>
        <v>14600</v>
      </c>
      <c r="EV186" s="144">
        <f t="shared" si="319"/>
        <v>14600</v>
      </c>
      <c r="EW186" s="144">
        <f t="shared" si="319"/>
        <v>14600</v>
      </c>
      <c r="EX186" s="147">
        <f>PV(0.05,'PV factor'!C225,,-BR186)</f>
        <v>0</v>
      </c>
      <c r="EY186" s="147">
        <f>PV(0.05,'PV factor'!D225,,-BS186)</f>
        <v>129575.6397797214</v>
      </c>
      <c r="EZ186" s="147">
        <f>PV(0.05,'PV factor'!E225,,-BT186)</f>
        <v>0</v>
      </c>
      <c r="FA186" s="147">
        <f>PV(0.05,'PV factor'!F225,,-BU186)</f>
        <v>0</v>
      </c>
      <c r="FB186" s="147">
        <f>PV(0.05,'PV factor'!G225,,-BV186)</f>
        <v>0</v>
      </c>
      <c r="FC186" s="147">
        <f>PV(0.05,'PV factor'!H225,,-BW186)</f>
        <v>0</v>
      </c>
      <c r="FD186" s="147">
        <f>PV(0.05,'PV factor'!I225,,-BX186)</f>
        <v>0</v>
      </c>
      <c r="FE186" s="147">
        <f>PV(0.05,'PV factor'!J225,,-BY186)</f>
        <v>0</v>
      </c>
      <c r="FF186" s="147">
        <f>PV(0.05,'PV factor'!K225,,-BZ186)</f>
        <v>0</v>
      </c>
      <c r="FG186" s="147">
        <f>PV(0.05,'PV factor'!L225,,-CA186)</f>
        <v>0</v>
      </c>
      <c r="FH186" s="147">
        <f>PV(0.05,'PV factor'!M225,,-CB186)</f>
        <v>0</v>
      </c>
      <c r="FI186" s="147">
        <f>PV(0.05,'PV factor'!N225,,-CC186)</f>
        <v>0</v>
      </c>
      <c r="FJ186" s="147">
        <f>PV(0.05,'PV factor'!O225,,-CD186)</f>
        <v>0</v>
      </c>
      <c r="FK186" s="147">
        <f>PV(0.05,'PV factor'!P225,,-CE186)</f>
        <v>0</v>
      </c>
      <c r="FL186" s="147">
        <f>PV(0.05,'PV factor'!Q225,,-CF186)</f>
        <v>0</v>
      </c>
      <c r="FM186" s="147">
        <f>PV(0.05,'PV factor'!R225,,-CG186)</f>
        <v>0</v>
      </c>
      <c r="FN186" s="147">
        <f>PV(0.05,'PV factor'!S225,,-CH186)</f>
        <v>0</v>
      </c>
      <c r="FO186" s="147">
        <f>PV(0.05,'PV factor'!T225,,-CI186)</f>
        <v>0</v>
      </c>
      <c r="FP186" s="147">
        <f>PV(0.05,'PV factor'!U225,,-CJ186)</f>
        <v>0</v>
      </c>
      <c r="FQ186" s="147">
        <f>PV(0.05,'PV factor'!V225,,-CK186)</f>
        <v>0</v>
      </c>
      <c r="FR186" s="147">
        <f>PV(0.05,'PV factor'!W225,,-CL186)</f>
        <v>0</v>
      </c>
      <c r="FS186" s="147">
        <f>PV(0.05,'PV factor'!X225,,-CM186)</f>
        <v>0</v>
      </c>
      <c r="FT186" s="147">
        <f>PV(0.05,'PV factor'!Y225,,-CN186)</f>
        <v>0</v>
      </c>
      <c r="FU186" s="147">
        <f>PV(0.05,'PV factor'!Z225,,-CO186)</f>
        <v>0</v>
      </c>
      <c r="FV186" s="147">
        <f>PV(0.05,'PV factor'!AA225,,-CP186)</f>
        <v>0</v>
      </c>
      <c r="FW186" s="147">
        <f>PV(0.05,'PV factor'!AB225,,-CQ186)</f>
        <v>0</v>
      </c>
      <c r="FX186" s="147">
        <f>PV(0.05,'PV factor'!AC225,,-CR186)</f>
        <v>0</v>
      </c>
      <c r="FY186" s="147">
        <f>PV(0.05,'PV factor'!AD225,,-CS186)</f>
        <v>0</v>
      </c>
      <c r="FZ186" s="147">
        <f>PV(0.05,'PV factor'!AE225,,-CT186)</f>
        <v>0</v>
      </c>
      <c r="GA186" s="147">
        <f>PV(0.05,'PV factor'!AF225,,-CU186)</f>
        <v>0</v>
      </c>
      <c r="GB186" s="147">
        <f>PV(0.05,'PV factor'!AG225,,-CV186)</f>
        <v>0</v>
      </c>
      <c r="GC186" s="147">
        <f>PV(0.05,'PV factor'!AH225,,-CW186)</f>
        <v>0</v>
      </c>
      <c r="GD186" s="147">
        <f>PV(0.05,'PV factor'!AI225,,-CX186)</f>
        <v>0</v>
      </c>
      <c r="GE186" s="147">
        <f>PV(0.05,'PV factor'!AJ225,,-CY186)</f>
        <v>0</v>
      </c>
      <c r="GF186" s="147">
        <f>PV(0.05,'PV factor'!AK225,,-CZ186)</f>
        <v>0</v>
      </c>
      <c r="GG186" s="147">
        <f>PV(0.05,'PV factor'!AL225,,-DA186)</f>
        <v>0</v>
      </c>
      <c r="GH186" s="147">
        <f>PV(0.05,'PV factor'!AM225,,-DB186)</f>
        <v>0</v>
      </c>
      <c r="GI186" s="147">
        <f>PV(0.05,'PV factor'!AN225,,-DC186)</f>
        <v>0</v>
      </c>
      <c r="GJ186" s="147">
        <f>PV(0.05,'PV factor'!AO225,,-DD186)</f>
        <v>0</v>
      </c>
      <c r="GK186" s="147">
        <f>PV(0.05,'PV factor'!AP225,,-DE186)</f>
        <v>0</v>
      </c>
      <c r="GL186" s="147">
        <f>PV(0.05,'PV factor'!C225,,-DI186)</f>
        <v>13242.630385487528</v>
      </c>
      <c r="GM186" s="147">
        <f>PV(0.05,'PV factor'!D225,,-DJ186)</f>
        <v>12612.02893855955</v>
      </c>
      <c r="GN186" s="147">
        <f>PV(0.05,'PV factor'!E225,,-DK186)</f>
        <v>12011.456131961477</v>
      </c>
      <c r="GO186" s="147">
        <f>PV(0.05,'PV factor'!F225,,-DL186)</f>
        <v>11439.4820304395</v>
      </c>
      <c r="GP186" s="147">
        <f>PV(0.05,'PV factor'!G225,,-DM186)</f>
        <v>10894.744790894763</v>
      </c>
      <c r="GQ186" s="147">
        <f>PV(0.05,'PV factor'!H225,,-DN186)</f>
        <v>10375.947419899772</v>
      </c>
      <c r="GR186" s="147">
        <f>PV(0.05,'PV factor'!I225,,-DO186)</f>
        <v>9881.8546856188332</v>
      </c>
      <c r="GS186" s="147">
        <f>PV(0.05,'PV factor'!J225,,-DP186)</f>
        <v>9411.2901767798394</v>
      </c>
      <c r="GT186" s="147">
        <f>PV(0.05,'PV factor'!K225,,-DQ186)</f>
        <v>8963.1335016950852</v>
      </c>
      <c r="GU186" s="147">
        <f>PV(0.05,'PV factor'!L225,,-DR186)</f>
        <v>8536.3176206619864</v>
      </c>
      <c r="GV186" s="147">
        <f>PV(0.05,'PV factor'!M225,,-DS186)</f>
        <v>8129.8263053923692</v>
      </c>
      <c r="GW186" s="147">
        <f>PV(0.05,'PV factor'!N225,,-DT186)</f>
        <v>7742.691719421302</v>
      </c>
      <c r="GX186" s="147">
        <f>PV(0.05,'PV factor'!O225,,-DU186)</f>
        <v>7373.9921137345755</v>
      </c>
      <c r="GY186" s="147">
        <f>PV(0.05,'PV factor'!P225,,-DV186)</f>
        <v>7022.8496321281646</v>
      </c>
      <c r="GZ186" s="147">
        <f>PV(0.05,'PV factor'!Q225,,-DW186)</f>
        <v>6688.4282210744432</v>
      </c>
      <c r="HA186" s="147">
        <f>PV(0.05,'PV factor'!R225,,-DX186)</f>
        <v>6369.9316391185166</v>
      </c>
      <c r="HB186" s="147">
        <f>PV(0.05,'PV factor'!S225,,-DY186)</f>
        <v>6066.6015610652539</v>
      </c>
      <c r="HC186" s="147">
        <f>PV(0.05,'PV factor'!T225,,-DZ186)</f>
        <v>5777.715772443099</v>
      </c>
      <c r="HD186" s="147">
        <f>PV(0.05,'PV factor'!U225,,-EA186)</f>
        <v>5502.5864499458085</v>
      </c>
      <c r="HE186" s="147">
        <f>PV(0.05,'PV factor'!V225,,-EB186)</f>
        <v>5240.5585237579135</v>
      </c>
      <c r="HF186" s="147">
        <f>PV(0.05,'PV factor'!W225,,-EC186)</f>
        <v>4991.0081178646797</v>
      </c>
      <c r="HG186" s="147">
        <f>PV(0.05,'PV factor'!X225,,-ED186)</f>
        <v>4753.3410646330276</v>
      </c>
      <c r="HH186" s="147">
        <f>PV(0.05,'PV factor'!Y225,,-EE186)</f>
        <v>4526.991490126693</v>
      </c>
      <c r="HI186" s="147">
        <f>PV(0.05,'PV factor'!Z225,,-EF186)</f>
        <v>4311.4204667873264</v>
      </c>
      <c r="HJ186" s="147">
        <f>PV(0.05,'PV factor'!AA225,,-EG186)</f>
        <v>4106.1147302736445</v>
      </c>
      <c r="HK186" s="147">
        <f>PV(0.05,'PV factor'!AB225,,-EH186)</f>
        <v>3910.5854574034706</v>
      </c>
      <c r="HL186" s="147">
        <f>PV(0.05,'PV factor'!AC225,,-EI186)</f>
        <v>3724.3671022890198</v>
      </c>
      <c r="HM186" s="147">
        <f>PV(0.05,'PV factor'!AD225,,-EJ186)</f>
        <v>3547.0162878943042</v>
      </c>
      <c r="HN186" s="147">
        <f>PV(0.05,'PV factor'!AE225,,-EK186)</f>
        <v>3378.1107503755288</v>
      </c>
      <c r="HO186" s="147">
        <f>PV(0.05,'PV factor'!AF225,,-EL186)</f>
        <v>3217.2483336909786</v>
      </c>
      <c r="HP186" s="147">
        <f>PV(0.05,'PV factor'!AG225,,-EM186)</f>
        <v>3064.0460320866464</v>
      </c>
      <c r="HQ186" s="147">
        <f>PV(0.05,'PV factor'!AH225,,-EN186)</f>
        <v>2918.1390781777586</v>
      </c>
      <c r="HR186" s="147">
        <f>PV(0.05,'PV factor'!AI225,,-EO186)</f>
        <v>2779.1800744550083</v>
      </c>
      <c r="HS186" s="147">
        <f>PV(0.05,'PV factor'!AJ225,,-EP186)</f>
        <v>2646.8381661476265</v>
      </c>
      <c r="HT186" s="147">
        <f>PV(0.05,'PV factor'!AK225,,-EQ186)</f>
        <v>2520.7982534739303</v>
      </c>
      <c r="HU186" s="147">
        <f>PV(0.05,'PV factor'!AL225,,-ER186)</f>
        <v>2400.7602414037428</v>
      </c>
      <c r="HV186" s="147">
        <f>PV(0.05,'PV factor'!AM225,,-ES186)</f>
        <v>2286.4383251464224</v>
      </c>
      <c r="HW186" s="147">
        <f>PV(0.05,'PV factor'!AN225,,-ET186)</f>
        <v>2177.560309663259</v>
      </c>
      <c r="HX186" s="147">
        <f>PV(0.05,'PV factor'!AO225,,-EU186)</f>
        <v>2073.8669615840563</v>
      </c>
      <c r="HY186" s="147">
        <f>PV(0.05,'PV factor'!AP225,,-EV186)</f>
        <v>1975.1113919848153</v>
      </c>
      <c r="HZ186" s="147">
        <f t="shared" si="263"/>
        <v>129575.6397797214</v>
      </c>
      <c r="IA186" s="147">
        <f t="shared" si="264"/>
        <v>238593.01025554171</v>
      </c>
      <c r="IB186" s="401">
        <f t="shared" si="265"/>
        <v>1.8413415566471434</v>
      </c>
    </row>
    <row r="187" spans="1:236" ht="90" customHeight="1" x14ac:dyDescent="0.2">
      <c r="A187" s="161" t="s">
        <v>2267</v>
      </c>
      <c r="B187" s="150" t="s">
        <v>2788</v>
      </c>
      <c r="C187" s="150" t="s">
        <v>2219</v>
      </c>
      <c r="D187" s="148">
        <v>10</v>
      </c>
      <c r="E187" s="150" t="s">
        <v>2819</v>
      </c>
      <c r="F187" s="151" t="s">
        <v>2820</v>
      </c>
      <c r="G187" s="151" t="s">
        <v>2821</v>
      </c>
      <c r="H187" s="79" t="s">
        <v>77</v>
      </c>
      <c r="I187" s="151" t="s">
        <v>2813</v>
      </c>
      <c r="J187" s="151">
        <v>10</v>
      </c>
      <c r="K187" s="227" t="s">
        <v>79</v>
      </c>
      <c r="L187" s="79">
        <v>2261</v>
      </c>
      <c r="M187" s="79" t="s">
        <v>2818</v>
      </c>
      <c r="N187" s="79" t="s">
        <v>81</v>
      </c>
      <c r="O187" s="79" t="s">
        <v>133</v>
      </c>
      <c r="P187" s="79" t="s">
        <v>134</v>
      </c>
      <c r="Q187" s="112" t="s">
        <v>100</v>
      </c>
      <c r="R187" s="79" t="s">
        <v>108</v>
      </c>
      <c r="S187" s="79" t="s">
        <v>99</v>
      </c>
      <c r="T187" s="79" t="s">
        <v>1850</v>
      </c>
      <c r="U187" s="79" t="s">
        <v>100</v>
      </c>
      <c r="V187" s="81">
        <v>1</v>
      </c>
      <c r="W187" s="149">
        <v>0</v>
      </c>
      <c r="X187" s="149">
        <v>0</v>
      </c>
      <c r="Y187" s="149">
        <v>0</v>
      </c>
      <c r="Z187" s="149">
        <v>0</v>
      </c>
      <c r="AA187" s="149">
        <v>0</v>
      </c>
      <c r="AB187" s="149">
        <v>0</v>
      </c>
      <c r="AC187" s="149">
        <v>0</v>
      </c>
      <c r="AD187" s="149">
        <v>0</v>
      </c>
      <c r="AE187" s="149">
        <v>0</v>
      </c>
      <c r="AF187" s="149">
        <v>0</v>
      </c>
      <c r="AG187" s="149">
        <v>0</v>
      </c>
      <c r="AH187" s="149">
        <v>0</v>
      </c>
      <c r="AI187" s="88" t="s">
        <v>88</v>
      </c>
      <c r="AJ187" s="149">
        <v>10000</v>
      </c>
      <c r="AK187" s="149">
        <v>0</v>
      </c>
      <c r="AL187" s="149">
        <v>0</v>
      </c>
      <c r="AM187" s="149">
        <v>10000</v>
      </c>
      <c r="AN187" s="149">
        <v>0</v>
      </c>
      <c r="AO187" s="149">
        <v>0</v>
      </c>
      <c r="AP187" s="149">
        <v>0</v>
      </c>
      <c r="AQ187" s="149">
        <v>0</v>
      </c>
      <c r="AR187" s="149">
        <v>0</v>
      </c>
      <c r="AS187" s="149">
        <v>0</v>
      </c>
      <c r="AT187" s="149">
        <v>0</v>
      </c>
      <c r="AU187" s="151"/>
      <c r="AV187" s="230">
        <f t="shared" si="231"/>
        <v>1</v>
      </c>
      <c r="AW187" s="230">
        <f t="shared" si="232"/>
        <v>0</v>
      </c>
      <c r="AX187" s="230" t="str">
        <f t="shared" si="233"/>
        <v>F2</v>
      </c>
      <c r="AY187" s="141">
        <f t="shared" si="234"/>
        <v>8</v>
      </c>
      <c r="AZ187" s="70">
        <f t="shared" si="235"/>
        <v>1</v>
      </c>
      <c r="BA187" s="70">
        <f t="shared" si="236"/>
        <v>1</v>
      </c>
      <c r="BB187" s="70">
        <f t="shared" si="237"/>
        <v>0</v>
      </c>
      <c r="BC187" s="70">
        <f t="shared" si="238"/>
        <v>1</v>
      </c>
      <c r="BD187" s="70">
        <f t="shared" si="239"/>
        <v>1</v>
      </c>
      <c r="BE187" s="70">
        <f t="shared" si="240"/>
        <v>1</v>
      </c>
      <c r="BF187" s="70">
        <f t="shared" si="241"/>
        <v>1</v>
      </c>
      <c r="BG187" s="71">
        <f t="shared" si="242"/>
        <v>0</v>
      </c>
      <c r="BH187" s="71">
        <f t="shared" si="243"/>
        <v>1</v>
      </c>
      <c r="BI187" s="71">
        <f t="shared" si="244"/>
        <v>0</v>
      </c>
      <c r="BJ187" s="71">
        <f t="shared" si="245"/>
        <v>0</v>
      </c>
      <c r="BK187" s="71">
        <f t="shared" si="246"/>
        <v>1</v>
      </c>
      <c r="BL187" s="70">
        <f t="shared" si="247"/>
        <v>1</v>
      </c>
      <c r="BM187" s="70">
        <f t="shared" si="248"/>
        <v>1</v>
      </c>
      <c r="BN187" s="70">
        <f t="shared" si="249"/>
        <v>0</v>
      </c>
      <c r="BO187" s="70">
        <f t="shared" si="250"/>
        <v>1</v>
      </c>
      <c r="BP187" s="144">
        <f t="shared" si="251"/>
        <v>0</v>
      </c>
      <c r="BQ187" s="144">
        <f t="shared" si="252"/>
        <v>0</v>
      </c>
      <c r="BR187" s="144">
        <f t="shared" si="253"/>
        <v>10000</v>
      </c>
      <c r="BS187" s="144">
        <f t="shared" si="254"/>
        <v>0</v>
      </c>
      <c r="BT187" s="144">
        <f t="shared" si="255"/>
        <v>0</v>
      </c>
      <c r="BU187" s="144">
        <f t="shared" si="256"/>
        <v>0</v>
      </c>
      <c r="BV187" s="144">
        <f t="shared" si="257"/>
        <v>0</v>
      </c>
      <c r="BW187" s="144">
        <f t="shared" si="258"/>
        <v>0</v>
      </c>
      <c r="BX187" s="144">
        <f t="shared" si="259"/>
        <v>0</v>
      </c>
      <c r="BY187" s="144">
        <f t="shared" si="260"/>
        <v>0</v>
      </c>
      <c r="BZ187" s="9">
        <v>0</v>
      </c>
      <c r="CA187" s="9">
        <v>0</v>
      </c>
      <c r="CB187" s="9">
        <v>0</v>
      </c>
      <c r="CC187" s="9">
        <v>0</v>
      </c>
      <c r="CD187" s="9">
        <v>0</v>
      </c>
      <c r="CE187" s="9">
        <v>0</v>
      </c>
      <c r="CF187" s="9">
        <v>0</v>
      </c>
      <c r="CG187" s="9">
        <v>0</v>
      </c>
      <c r="CH187" s="9">
        <v>0</v>
      </c>
      <c r="CI187" s="9">
        <v>0</v>
      </c>
      <c r="CJ187" s="9">
        <v>0</v>
      </c>
      <c r="CK187" s="9">
        <v>0</v>
      </c>
      <c r="CL187" s="9">
        <v>0</v>
      </c>
      <c r="CM187" s="9">
        <v>0</v>
      </c>
      <c r="CN187" s="9">
        <v>0</v>
      </c>
      <c r="CO187" s="9">
        <v>0</v>
      </c>
      <c r="CP187" s="9">
        <v>0</v>
      </c>
      <c r="CQ187" s="9">
        <v>0</v>
      </c>
      <c r="CR187" s="9">
        <v>0</v>
      </c>
      <c r="CS187" s="9">
        <v>0</v>
      </c>
      <c r="CT187" s="9">
        <v>0</v>
      </c>
      <c r="CU187" s="9">
        <v>0</v>
      </c>
      <c r="CV187" s="9">
        <v>0</v>
      </c>
      <c r="CW187" s="9">
        <v>0</v>
      </c>
      <c r="CX187" s="9">
        <v>0</v>
      </c>
      <c r="CY187" s="9">
        <v>0</v>
      </c>
      <c r="CZ187" s="9">
        <v>0</v>
      </c>
      <c r="DA187" s="9">
        <v>0</v>
      </c>
      <c r="DB187" s="9">
        <v>0</v>
      </c>
      <c r="DC187" s="9">
        <v>0</v>
      </c>
      <c r="DD187" s="9">
        <v>0</v>
      </c>
      <c r="DE187" s="9">
        <v>0</v>
      </c>
      <c r="DF187" s="9">
        <v>0</v>
      </c>
      <c r="DG187" s="144">
        <f t="shared" si="261"/>
        <v>2261</v>
      </c>
      <c r="DH187" s="144">
        <f t="shared" ref="DH187:EW187" si="320">DG187</f>
        <v>2261</v>
      </c>
      <c r="DI187" s="144">
        <f t="shared" si="320"/>
        <v>2261</v>
      </c>
      <c r="DJ187" s="144">
        <f t="shared" si="320"/>
        <v>2261</v>
      </c>
      <c r="DK187" s="144">
        <f t="shared" si="320"/>
        <v>2261</v>
      </c>
      <c r="DL187" s="144">
        <f t="shared" si="320"/>
        <v>2261</v>
      </c>
      <c r="DM187" s="144">
        <f t="shared" si="320"/>
        <v>2261</v>
      </c>
      <c r="DN187" s="144">
        <f t="shared" si="320"/>
        <v>2261</v>
      </c>
      <c r="DO187" s="144">
        <f t="shared" si="320"/>
        <v>2261</v>
      </c>
      <c r="DP187" s="144">
        <f t="shared" si="320"/>
        <v>2261</v>
      </c>
      <c r="DQ187" s="144">
        <f t="shared" si="320"/>
        <v>2261</v>
      </c>
      <c r="DR187" s="144">
        <f t="shared" si="320"/>
        <v>2261</v>
      </c>
      <c r="DS187" s="144">
        <f t="shared" si="320"/>
        <v>2261</v>
      </c>
      <c r="DT187" s="144">
        <f t="shared" si="320"/>
        <v>2261</v>
      </c>
      <c r="DU187" s="144">
        <f t="shared" si="320"/>
        <v>2261</v>
      </c>
      <c r="DV187" s="144">
        <f t="shared" si="320"/>
        <v>2261</v>
      </c>
      <c r="DW187" s="144">
        <f t="shared" si="320"/>
        <v>2261</v>
      </c>
      <c r="DX187" s="144">
        <f t="shared" si="320"/>
        <v>2261</v>
      </c>
      <c r="DY187" s="144">
        <f t="shared" si="320"/>
        <v>2261</v>
      </c>
      <c r="DZ187" s="144">
        <f t="shared" si="320"/>
        <v>2261</v>
      </c>
      <c r="EA187" s="144">
        <f t="shared" si="320"/>
        <v>2261</v>
      </c>
      <c r="EB187" s="144">
        <f t="shared" si="320"/>
        <v>2261</v>
      </c>
      <c r="EC187" s="144">
        <f t="shared" si="320"/>
        <v>2261</v>
      </c>
      <c r="ED187" s="144">
        <f t="shared" si="320"/>
        <v>2261</v>
      </c>
      <c r="EE187" s="144">
        <f t="shared" si="320"/>
        <v>2261</v>
      </c>
      <c r="EF187" s="144">
        <f t="shared" si="320"/>
        <v>2261</v>
      </c>
      <c r="EG187" s="144">
        <f t="shared" si="320"/>
        <v>2261</v>
      </c>
      <c r="EH187" s="144">
        <f t="shared" si="320"/>
        <v>2261</v>
      </c>
      <c r="EI187" s="144">
        <f t="shared" si="320"/>
        <v>2261</v>
      </c>
      <c r="EJ187" s="144">
        <f t="shared" si="320"/>
        <v>2261</v>
      </c>
      <c r="EK187" s="144">
        <f t="shared" si="320"/>
        <v>2261</v>
      </c>
      <c r="EL187" s="144">
        <f t="shared" si="320"/>
        <v>2261</v>
      </c>
      <c r="EM187" s="144">
        <f t="shared" si="320"/>
        <v>2261</v>
      </c>
      <c r="EN187" s="144">
        <f t="shared" si="320"/>
        <v>2261</v>
      </c>
      <c r="EO187" s="144">
        <f t="shared" si="320"/>
        <v>2261</v>
      </c>
      <c r="EP187" s="144">
        <f t="shared" si="320"/>
        <v>2261</v>
      </c>
      <c r="EQ187" s="144">
        <f t="shared" si="320"/>
        <v>2261</v>
      </c>
      <c r="ER187" s="144">
        <f t="shared" si="320"/>
        <v>2261</v>
      </c>
      <c r="ES187" s="144">
        <f t="shared" si="320"/>
        <v>2261</v>
      </c>
      <c r="ET187" s="144">
        <f t="shared" si="320"/>
        <v>2261</v>
      </c>
      <c r="EU187" s="144">
        <f t="shared" si="320"/>
        <v>2261</v>
      </c>
      <c r="EV187" s="144">
        <f t="shared" si="320"/>
        <v>2261</v>
      </c>
      <c r="EW187" s="144">
        <f t="shared" si="320"/>
        <v>2261</v>
      </c>
      <c r="EX187" s="147">
        <f>PV(0.05,'PV factor'!C395,,-BR187)</f>
        <v>9070.2947845804993</v>
      </c>
      <c r="EY187" s="147">
        <f>PV(0.05,'PV factor'!D395,,-BS187)</f>
        <v>0</v>
      </c>
      <c r="EZ187" s="147">
        <f>PV(0.05,'PV factor'!E395,,-BT187)</f>
        <v>0</v>
      </c>
      <c r="FA187" s="147">
        <f>PV(0.05,'PV factor'!F395,,-BU187)</f>
        <v>0</v>
      </c>
      <c r="FB187" s="147">
        <f>PV(0.05,'PV factor'!G395,,-BV187)</f>
        <v>0</v>
      </c>
      <c r="FC187" s="147">
        <f>PV(0.05,'PV factor'!H395,,-BW187)</f>
        <v>0</v>
      </c>
      <c r="FD187" s="147">
        <f>PV(0.05,'PV factor'!I395,,-BX187)</f>
        <v>0</v>
      </c>
      <c r="FE187" s="147">
        <f>PV(0.05,'PV factor'!J395,,-BY187)</f>
        <v>0</v>
      </c>
      <c r="FF187" s="147">
        <f>PV(0.05,'PV factor'!K395,,-BZ187)</f>
        <v>0</v>
      </c>
      <c r="FG187" s="147">
        <f>PV(0.05,'PV factor'!L395,,-CA187)</f>
        <v>0</v>
      </c>
      <c r="FH187" s="147">
        <f>PV(0.05,'PV factor'!M395,,-CB187)</f>
        <v>0</v>
      </c>
      <c r="FI187" s="147">
        <f>PV(0.05,'PV factor'!N395,,-CC187)</f>
        <v>0</v>
      </c>
      <c r="FJ187" s="147">
        <f>PV(0.05,'PV factor'!O395,,-CD187)</f>
        <v>0</v>
      </c>
      <c r="FK187" s="147">
        <f>PV(0.05,'PV factor'!P395,,-CE187)</f>
        <v>0</v>
      </c>
      <c r="FL187" s="147">
        <f>PV(0.05,'PV factor'!Q395,,-CF187)</f>
        <v>0</v>
      </c>
      <c r="FM187" s="147">
        <f>PV(0.05,'PV factor'!R395,,-CG187)</f>
        <v>0</v>
      </c>
      <c r="FN187" s="147">
        <f>PV(0.05,'PV factor'!S395,,-CH187)</f>
        <v>0</v>
      </c>
      <c r="FO187" s="147">
        <f>PV(0.05,'PV factor'!T395,,-CI187)</f>
        <v>0</v>
      </c>
      <c r="FP187" s="147">
        <f>PV(0.05,'PV factor'!U395,,-CJ187)</f>
        <v>0</v>
      </c>
      <c r="FQ187" s="147">
        <f>PV(0.05,'PV factor'!V395,,-CK187)</f>
        <v>0</v>
      </c>
      <c r="FR187" s="147">
        <f>PV(0.05,'PV factor'!W395,,-CL187)</f>
        <v>0</v>
      </c>
      <c r="FS187" s="147">
        <f>PV(0.05,'PV factor'!X395,,-CM187)</f>
        <v>0</v>
      </c>
      <c r="FT187" s="147">
        <f>PV(0.05,'PV factor'!Y395,,-CN187)</f>
        <v>0</v>
      </c>
      <c r="FU187" s="147">
        <f>PV(0.05,'PV factor'!Z395,,-CO187)</f>
        <v>0</v>
      </c>
      <c r="FV187" s="147">
        <f>PV(0.05,'PV factor'!AA395,,-CP187)</f>
        <v>0</v>
      </c>
      <c r="FW187" s="147">
        <f>PV(0.05,'PV factor'!AB395,,-CQ187)</f>
        <v>0</v>
      </c>
      <c r="FX187" s="147">
        <f>PV(0.05,'PV factor'!AC395,,-CR187)</f>
        <v>0</v>
      </c>
      <c r="FY187" s="147">
        <f>PV(0.05,'PV factor'!AD395,,-CS187)</f>
        <v>0</v>
      </c>
      <c r="FZ187" s="147">
        <f>PV(0.05,'PV factor'!AE395,,-CT187)</f>
        <v>0</v>
      </c>
      <c r="GA187" s="147">
        <f>PV(0.05,'PV factor'!AF395,,-CU187)</f>
        <v>0</v>
      </c>
      <c r="GB187" s="147">
        <f>PV(0.05,'PV factor'!AG395,,-CV187)</f>
        <v>0</v>
      </c>
      <c r="GC187" s="147">
        <f>PV(0.05,'PV factor'!AH395,,-CW187)</f>
        <v>0</v>
      </c>
      <c r="GD187" s="147">
        <f>PV(0.05,'PV factor'!AI395,,-CX187)</f>
        <v>0</v>
      </c>
      <c r="GE187" s="147">
        <f>PV(0.05,'PV factor'!AJ395,,-CY187)</f>
        <v>0</v>
      </c>
      <c r="GF187" s="147">
        <f>PV(0.05,'PV factor'!AK395,,-CZ187)</f>
        <v>0</v>
      </c>
      <c r="GG187" s="147">
        <f>PV(0.05,'PV factor'!AL395,,-DA187)</f>
        <v>0</v>
      </c>
      <c r="GH187" s="147">
        <f>PV(0.05,'PV factor'!AM395,,-DB187)</f>
        <v>0</v>
      </c>
      <c r="GI187" s="147">
        <f>PV(0.05,'PV factor'!AN395,,-DC187)</f>
        <v>0</v>
      </c>
      <c r="GJ187" s="147">
        <f>PV(0.05,'PV factor'!AO395,,-DD187)</f>
        <v>0</v>
      </c>
      <c r="GK187" s="147">
        <f>PV(0.05,'PV factor'!AP395,,-DE187)</f>
        <v>0</v>
      </c>
      <c r="GL187" s="147">
        <f>PV(0.05,'PV factor'!C395,,-DI187)</f>
        <v>2050.7936507936506</v>
      </c>
      <c r="GM187" s="147">
        <f>PV(0.05,'PV factor'!D395,,-DJ187)</f>
        <v>1953.1368102796673</v>
      </c>
      <c r="GN187" s="147">
        <f>PV(0.05,'PV factor'!E395,,-DK187)</f>
        <v>1860.1302955044453</v>
      </c>
      <c r="GO187" s="147">
        <f>PV(0.05,'PV factor'!F395,,-DL187)</f>
        <v>1771.5526623851856</v>
      </c>
      <c r="GP187" s="147">
        <f>PV(0.05,'PV factor'!G395,,-DM187)</f>
        <v>1687.1930117954153</v>
      </c>
      <c r="GQ187" s="147">
        <f>PV(0.05,'PV factor'!H395,,-DN187)</f>
        <v>1606.8504874242046</v>
      </c>
      <c r="GR187" s="147">
        <f>PV(0.05,'PV factor'!I395,,-DO187)</f>
        <v>1530.3337975468617</v>
      </c>
      <c r="GS187" s="147">
        <f>PV(0.05,'PV factor'!J395,,-DP187)</f>
        <v>1457.4607595684397</v>
      </c>
      <c r="GT187" s="147">
        <f>PV(0.05,'PV factor'!K395,,-DQ187)</f>
        <v>1388.0578662556568</v>
      </c>
      <c r="GU187" s="147">
        <f>PV(0.05,'PV factor'!L395,,-DR187)</f>
        <v>1321.9598726244349</v>
      </c>
      <c r="GV187" s="147">
        <f>PV(0.05,'PV factor'!M395,,-DS187)</f>
        <v>1259.0094024994621</v>
      </c>
      <c r="GW187" s="147">
        <f>PV(0.05,'PV factor'!N395,,-DT187)</f>
        <v>1199.0565738090113</v>
      </c>
      <c r="GX187" s="147">
        <f>PV(0.05,'PV factor'!O395,,-DU187)</f>
        <v>1141.9586417228682</v>
      </c>
      <c r="GY187" s="147">
        <f>PV(0.05,'PV factor'!P395,,-DV187)</f>
        <v>1087.5796587836835</v>
      </c>
      <c r="GZ187" s="147">
        <f>PV(0.05,'PV factor'!Q395,,-DW187)</f>
        <v>1035.790151222556</v>
      </c>
      <c r="HA187" s="147">
        <f>PV(0.05,'PV factor'!R395,,-DX187)</f>
        <v>986.46681068814837</v>
      </c>
      <c r="HB187" s="147">
        <f>PV(0.05,'PV factor'!S395,,-DY187)</f>
        <v>939.49220065537941</v>
      </c>
      <c r="HC187" s="147">
        <f>PV(0.05,'PV factor'!T395,,-DZ187)</f>
        <v>894.75447681464698</v>
      </c>
      <c r="HD187" s="147">
        <f>PV(0.05,'PV factor'!U395,,-EA187)</f>
        <v>852.14712077585432</v>
      </c>
      <c r="HE187" s="147">
        <f>PV(0.05,'PV factor'!V395,,-EB187)</f>
        <v>811.56868645319469</v>
      </c>
      <c r="HF187" s="147">
        <f>PV(0.05,'PV factor'!W395,,-EC187)</f>
        <v>772.92255852685207</v>
      </c>
      <c r="HG187" s="147">
        <f>PV(0.05,'PV factor'!X395,,-ED187)</f>
        <v>736.1167224065257</v>
      </c>
      <c r="HH187" s="147">
        <f>PV(0.05,'PV factor'!Y395,,-EE187)</f>
        <v>701.06354514907218</v>
      </c>
      <c r="HI187" s="147">
        <f>PV(0.05,'PV factor'!Z395,,-EF187)</f>
        <v>667.67956680864006</v>
      </c>
      <c r="HJ187" s="147">
        <f>PV(0.05,'PV factor'!AA395,,-EG187)</f>
        <v>635.88530172251433</v>
      </c>
      <c r="HK187" s="147">
        <f>PV(0.05,'PV factor'!AB395,,-EH187)</f>
        <v>605.6050492595374</v>
      </c>
      <c r="HL187" s="147">
        <f>PV(0.05,'PV factor'!AC395,,-EI187)</f>
        <v>576.76671358051192</v>
      </c>
      <c r="HM187" s="147">
        <f>PV(0.05,'PV factor'!AD395,,-EJ187)</f>
        <v>549.30163198143987</v>
      </c>
      <c r="HN187" s="147">
        <f>PV(0.05,'PV factor'!AE395,,-EK187)</f>
        <v>523.14441141089526</v>
      </c>
      <c r="HO187" s="147">
        <f>PV(0.05,'PV factor'!AF395,,-EL187)</f>
        <v>498.23277277228101</v>
      </c>
      <c r="HP187" s="147">
        <f>PV(0.05,'PV factor'!AG395,,-EM187)</f>
        <v>474.50740264026769</v>
      </c>
      <c r="HQ187" s="147">
        <f>PV(0.05,'PV factor'!AH395,,-EN187)</f>
        <v>451.91181203835015</v>
      </c>
      <c r="HR187" s="147">
        <f>PV(0.05,'PV factor'!AI395,,-EO187)</f>
        <v>430.39220194128586</v>
      </c>
      <c r="HS187" s="147">
        <f>PV(0.05,'PV factor'!AJ395,,-EP187)</f>
        <v>409.89733518217696</v>
      </c>
      <c r="HT187" s="147">
        <f>PV(0.05,'PV factor'!AK395,,-EQ187)</f>
        <v>390.37841445921617</v>
      </c>
      <c r="HU187" s="147">
        <f>PV(0.05,'PV factor'!AL395,,-ER187)</f>
        <v>371.78896615163444</v>
      </c>
      <c r="HV187" s="147">
        <f>PV(0.05,'PV factor'!AM395,,-ES187)</f>
        <v>354.08472966822336</v>
      </c>
      <c r="HW187" s="147">
        <f>PV(0.05,'PV factor'!AN395,,-ET187)</f>
        <v>337.22355206497451</v>
      </c>
      <c r="HX187" s="147">
        <f>PV(0.05,'PV factor'!AO395,,-EU187)</f>
        <v>321.1652876809282</v>
      </c>
      <c r="HY187" s="147">
        <f>PV(0.05,'PV factor'!AP395,,-EV187)</f>
        <v>305.87170255326492</v>
      </c>
      <c r="HZ187" s="147">
        <f t="shared" si="263"/>
        <v>9070.2947845804993</v>
      </c>
      <c r="IA187" s="147">
        <f t="shared" si="264"/>
        <v>16627.46921417796</v>
      </c>
      <c r="IB187" s="401">
        <f t="shared" si="265"/>
        <v>1.83317848086312</v>
      </c>
    </row>
    <row r="188" spans="1:236" ht="90" customHeight="1" x14ac:dyDescent="0.2">
      <c r="A188" s="231" t="s">
        <v>703</v>
      </c>
      <c r="B188" s="85" t="s">
        <v>704</v>
      </c>
      <c r="C188" s="85" t="s">
        <v>745</v>
      </c>
      <c r="D188" s="199">
        <v>9</v>
      </c>
      <c r="E188" s="85" t="s">
        <v>746</v>
      </c>
      <c r="F188" s="85" t="s">
        <v>747</v>
      </c>
      <c r="G188" s="95" t="s">
        <v>738</v>
      </c>
      <c r="H188" s="90" t="s">
        <v>77</v>
      </c>
      <c r="I188" s="95" t="s">
        <v>748</v>
      </c>
      <c r="J188" s="95">
        <v>40</v>
      </c>
      <c r="K188" s="227" t="s">
        <v>94</v>
      </c>
      <c r="L188" s="74">
        <v>3000</v>
      </c>
      <c r="M188" s="90" t="s">
        <v>744</v>
      </c>
      <c r="N188" s="90" t="s">
        <v>96</v>
      </c>
      <c r="O188" s="90" t="s">
        <v>217</v>
      </c>
      <c r="P188" s="90" t="s">
        <v>218</v>
      </c>
      <c r="Q188" s="112" t="s">
        <v>100</v>
      </c>
      <c r="R188" s="90" t="s">
        <v>108</v>
      </c>
      <c r="S188" s="90" t="s">
        <v>99</v>
      </c>
      <c r="T188" s="90" t="s">
        <v>125</v>
      </c>
      <c r="U188" s="90" t="s">
        <v>100</v>
      </c>
      <c r="V188" s="193">
        <v>1</v>
      </c>
      <c r="W188" s="92">
        <v>30000</v>
      </c>
      <c r="X188" s="192">
        <v>0</v>
      </c>
      <c r="Y188" s="192">
        <v>0</v>
      </c>
      <c r="Z188" s="192">
        <v>0</v>
      </c>
      <c r="AA188" s="192">
        <v>30000</v>
      </c>
      <c r="AB188" s="192">
        <v>0</v>
      </c>
      <c r="AC188" s="192">
        <v>0</v>
      </c>
      <c r="AD188" s="192">
        <v>0</v>
      </c>
      <c r="AE188" s="192">
        <v>0</v>
      </c>
      <c r="AF188" s="192">
        <v>0</v>
      </c>
      <c r="AG188" s="192">
        <v>0</v>
      </c>
      <c r="AH188" s="192">
        <v>0</v>
      </c>
      <c r="AI188" s="90" t="s">
        <v>88</v>
      </c>
      <c r="AJ188" s="192">
        <v>0</v>
      </c>
      <c r="AK188" s="192">
        <v>0</v>
      </c>
      <c r="AL188" s="192">
        <v>0</v>
      </c>
      <c r="AM188" s="192">
        <v>0</v>
      </c>
      <c r="AN188" s="192">
        <v>0</v>
      </c>
      <c r="AO188" s="192">
        <v>0</v>
      </c>
      <c r="AP188" s="192">
        <v>0</v>
      </c>
      <c r="AQ188" s="192">
        <v>0</v>
      </c>
      <c r="AR188" s="192">
        <v>0</v>
      </c>
      <c r="AS188" s="192">
        <v>0</v>
      </c>
      <c r="AT188" s="192">
        <v>0</v>
      </c>
      <c r="AU188" s="95"/>
      <c r="AV188" s="230">
        <f t="shared" si="231"/>
        <v>1</v>
      </c>
      <c r="AW188" s="230">
        <f t="shared" si="232"/>
        <v>0</v>
      </c>
      <c r="AX188" s="230" t="str">
        <f t="shared" si="233"/>
        <v>B3</v>
      </c>
      <c r="AY188" s="141">
        <f t="shared" si="234"/>
        <v>8</v>
      </c>
      <c r="AZ188" s="70">
        <f t="shared" si="235"/>
        <v>1</v>
      </c>
      <c r="BA188" s="70">
        <f t="shared" si="236"/>
        <v>1</v>
      </c>
      <c r="BB188" s="70">
        <f t="shared" si="237"/>
        <v>1</v>
      </c>
      <c r="BC188" s="70">
        <f t="shared" si="238"/>
        <v>1</v>
      </c>
      <c r="BD188" s="70">
        <f t="shared" si="239"/>
        <v>1</v>
      </c>
      <c r="BE188" s="70">
        <f t="shared" si="240"/>
        <v>1</v>
      </c>
      <c r="BF188" s="70">
        <f t="shared" si="241"/>
        <v>1</v>
      </c>
      <c r="BG188" s="71">
        <f t="shared" si="242"/>
        <v>0</v>
      </c>
      <c r="BH188" s="71">
        <f t="shared" si="243"/>
        <v>0</v>
      </c>
      <c r="BI188" s="71">
        <f t="shared" si="244"/>
        <v>0</v>
      </c>
      <c r="BJ188" s="71">
        <f t="shared" si="245"/>
        <v>0</v>
      </c>
      <c r="BK188" s="71">
        <f t="shared" si="246"/>
        <v>0</v>
      </c>
      <c r="BL188" s="70">
        <f t="shared" si="247"/>
        <v>1</v>
      </c>
      <c r="BM188" s="70">
        <f t="shared" si="248"/>
        <v>1</v>
      </c>
      <c r="BN188" s="70">
        <f t="shared" si="249"/>
        <v>0</v>
      </c>
      <c r="BO188" s="70">
        <f t="shared" si="250"/>
        <v>1</v>
      </c>
      <c r="BP188" s="144">
        <f t="shared" si="251"/>
        <v>0</v>
      </c>
      <c r="BQ188" s="144">
        <f t="shared" si="252"/>
        <v>0</v>
      </c>
      <c r="BR188" s="144">
        <f t="shared" si="253"/>
        <v>30000</v>
      </c>
      <c r="BS188" s="144">
        <f t="shared" si="254"/>
        <v>0</v>
      </c>
      <c r="BT188" s="144">
        <f t="shared" si="255"/>
        <v>0</v>
      </c>
      <c r="BU188" s="144">
        <f t="shared" si="256"/>
        <v>0</v>
      </c>
      <c r="BV188" s="144">
        <f t="shared" si="257"/>
        <v>0</v>
      </c>
      <c r="BW188" s="144">
        <f t="shared" si="258"/>
        <v>0</v>
      </c>
      <c r="BX188" s="144">
        <f t="shared" si="259"/>
        <v>0</v>
      </c>
      <c r="BY188" s="144">
        <f t="shared" si="260"/>
        <v>0</v>
      </c>
      <c r="BZ188" s="9">
        <v>0</v>
      </c>
      <c r="CA188" s="9">
        <v>0</v>
      </c>
      <c r="CB188" s="9">
        <v>0</v>
      </c>
      <c r="CC188" s="9">
        <v>0</v>
      </c>
      <c r="CD188" s="9">
        <v>0</v>
      </c>
      <c r="CE188" s="9">
        <v>0</v>
      </c>
      <c r="CF188" s="9">
        <v>0</v>
      </c>
      <c r="CG188" s="9">
        <v>0</v>
      </c>
      <c r="CH188" s="9">
        <v>0</v>
      </c>
      <c r="CI188" s="9">
        <v>0</v>
      </c>
      <c r="CJ188" s="9">
        <v>0</v>
      </c>
      <c r="CK188" s="9">
        <v>0</v>
      </c>
      <c r="CL188" s="9">
        <v>0</v>
      </c>
      <c r="CM188" s="9">
        <v>0</v>
      </c>
      <c r="CN188" s="9">
        <v>0</v>
      </c>
      <c r="CO188" s="9">
        <v>0</v>
      </c>
      <c r="CP188" s="9">
        <v>0</v>
      </c>
      <c r="CQ188" s="9">
        <v>0</v>
      </c>
      <c r="CR188" s="9">
        <v>0</v>
      </c>
      <c r="CS188" s="9">
        <v>0</v>
      </c>
      <c r="CT188" s="9">
        <v>0</v>
      </c>
      <c r="CU188" s="9">
        <v>0</v>
      </c>
      <c r="CV188" s="9">
        <v>0</v>
      </c>
      <c r="CW188" s="9">
        <v>0</v>
      </c>
      <c r="CX188" s="9">
        <v>0</v>
      </c>
      <c r="CY188" s="9">
        <v>0</v>
      </c>
      <c r="CZ188" s="9">
        <v>0</v>
      </c>
      <c r="DA188" s="9">
        <v>0</v>
      </c>
      <c r="DB188" s="9">
        <v>0</v>
      </c>
      <c r="DC188" s="9">
        <v>0</v>
      </c>
      <c r="DD188" s="9">
        <v>0</v>
      </c>
      <c r="DE188" s="9">
        <v>0</v>
      </c>
      <c r="DF188" s="9">
        <v>0</v>
      </c>
      <c r="DG188" s="144">
        <f t="shared" si="261"/>
        <v>3000</v>
      </c>
      <c r="DH188" s="144">
        <f t="shared" ref="DH188:EW188" si="321">DG188</f>
        <v>3000</v>
      </c>
      <c r="DI188" s="144">
        <f t="shared" si="321"/>
        <v>3000</v>
      </c>
      <c r="DJ188" s="144">
        <f t="shared" si="321"/>
        <v>3000</v>
      </c>
      <c r="DK188" s="144">
        <f t="shared" si="321"/>
        <v>3000</v>
      </c>
      <c r="DL188" s="144">
        <f t="shared" si="321"/>
        <v>3000</v>
      </c>
      <c r="DM188" s="144">
        <f t="shared" si="321"/>
        <v>3000</v>
      </c>
      <c r="DN188" s="144">
        <f t="shared" si="321"/>
        <v>3000</v>
      </c>
      <c r="DO188" s="144">
        <f t="shared" si="321"/>
        <v>3000</v>
      </c>
      <c r="DP188" s="144">
        <f t="shared" si="321"/>
        <v>3000</v>
      </c>
      <c r="DQ188" s="144">
        <f t="shared" si="321"/>
        <v>3000</v>
      </c>
      <c r="DR188" s="144">
        <f t="shared" si="321"/>
        <v>3000</v>
      </c>
      <c r="DS188" s="144">
        <f t="shared" si="321"/>
        <v>3000</v>
      </c>
      <c r="DT188" s="144">
        <f t="shared" si="321"/>
        <v>3000</v>
      </c>
      <c r="DU188" s="144">
        <f t="shared" si="321"/>
        <v>3000</v>
      </c>
      <c r="DV188" s="144">
        <f t="shared" si="321"/>
        <v>3000</v>
      </c>
      <c r="DW188" s="144">
        <f t="shared" si="321"/>
        <v>3000</v>
      </c>
      <c r="DX188" s="144">
        <f t="shared" si="321"/>
        <v>3000</v>
      </c>
      <c r="DY188" s="144">
        <f t="shared" si="321"/>
        <v>3000</v>
      </c>
      <c r="DZ188" s="144">
        <f t="shared" si="321"/>
        <v>3000</v>
      </c>
      <c r="EA188" s="144">
        <f t="shared" si="321"/>
        <v>3000</v>
      </c>
      <c r="EB188" s="144">
        <f t="shared" si="321"/>
        <v>3000</v>
      </c>
      <c r="EC188" s="144">
        <f t="shared" si="321"/>
        <v>3000</v>
      </c>
      <c r="ED188" s="144">
        <f t="shared" si="321"/>
        <v>3000</v>
      </c>
      <c r="EE188" s="144">
        <f t="shared" si="321"/>
        <v>3000</v>
      </c>
      <c r="EF188" s="144">
        <f t="shared" si="321"/>
        <v>3000</v>
      </c>
      <c r="EG188" s="144">
        <f t="shared" si="321"/>
        <v>3000</v>
      </c>
      <c r="EH188" s="144">
        <f t="shared" si="321"/>
        <v>3000</v>
      </c>
      <c r="EI188" s="144">
        <f t="shared" si="321"/>
        <v>3000</v>
      </c>
      <c r="EJ188" s="144">
        <f t="shared" si="321"/>
        <v>3000</v>
      </c>
      <c r="EK188" s="144">
        <f t="shared" si="321"/>
        <v>3000</v>
      </c>
      <c r="EL188" s="144">
        <f t="shared" si="321"/>
        <v>3000</v>
      </c>
      <c r="EM188" s="144">
        <f t="shared" si="321"/>
        <v>3000</v>
      </c>
      <c r="EN188" s="144">
        <f t="shared" si="321"/>
        <v>3000</v>
      </c>
      <c r="EO188" s="144">
        <f t="shared" si="321"/>
        <v>3000</v>
      </c>
      <c r="EP188" s="144">
        <f t="shared" si="321"/>
        <v>3000</v>
      </c>
      <c r="EQ188" s="144">
        <f t="shared" si="321"/>
        <v>3000</v>
      </c>
      <c r="ER188" s="144">
        <f t="shared" si="321"/>
        <v>3000</v>
      </c>
      <c r="ES188" s="144">
        <f t="shared" si="321"/>
        <v>3000</v>
      </c>
      <c r="ET188" s="144">
        <f t="shared" si="321"/>
        <v>3000</v>
      </c>
      <c r="EU188" s="144">
        <f t="shared" si="321"/>
        <v>3000</v>
      </c>
      <c r="EV188" s="144">
        <f t="shared" si="321"/>
        <v>3000</v>
      </c>
      <c r="EW188" s="144">
        <f t="shared" si="321"/>
        <v>3000</v>
      </c>
      <c r="EX188" s="147">
        <f>PV(0.05,'PV factor'!C21,,-BR188)</f>
        <v>27210.884353741494</v>
      </c>
      <c r="EY188" s="147">
        <f>PV(0.05,'PV factor'!D21,,-BS188)</f>
        <v>0</v>
      </c>
      <c r="EZ188" s="147">
        <f>PV(0.05,'PV factor'!E21,,-BT188)</f>
        <v>0</v>
      </c>
      <c r="FA188" s="147">
        <f>PV(0.05,'PV factor'!F21,,-BU188)</f>
        <v>0</v>
      </c>
      <c r="FB188" s="147">
        <f>PV(0.05,'PV factor'!G21,,-BV188)</f>
        <v>0</v>
      </c>
      <c r="FC188" s="147">
        <f>PV(0.05,'PV factor'!H21,,-BW188)</f>
        <v>0</v>
      </c>
      <c r="FD188" s="147">
        <f>PV(0.05,'PV factor'!I21,,-BX188)</f>
        <v>0</v>
      </c>
      <c r="FE188" s="147">
        <f>PV(0.05,'PV factor'!J21,,-BY188)</f>
        <v>0</v>
      </c>
      <c r="FF188" s="147">
        <f>PV(0.05,'PV factor'!K21,,-BZ188)</f>
        <v>0</v>
      </c>
      <c r="FG188" s="147">
        <f>PV(0.05,'PV factor'!L21,,-CA188)</f>
        <v>0</v>
      </c>
      <c r="FH188" s="147">
        <f>PV(0.05,'PV factor'!M21,,-CB188)</f>
        <v>0</v>
      </c>
      <c r="FI188" s="147">
        <f>PV(0.05,'PV factor'!N21,,-CC188)</f>
        <v>0</v>
      </c>
      <c r="FJ188" s="147">
        <f>PV(0.05,'PV factor'!O21,,-CD188)</f>
        <v>0</v>
      </c>
      <c r="FK188" s="147">
        <f>PV(0.05,'PV factor'!P21,,-CE188)</f>
        <v>0</v>
      </c>
      <c r="FL188" s="147">
        <f>PV(0.05,'PV factor'!Q21,,-CF188)</f>
        <v>0</v>
      </c>
      <c r="FM188" s="147">
        <f>PV(0.05,'PV factor'!R21,,-CG188)</f>
        <v>0</v>
      </c>
      <c r="FN188" s="147">
        <f>PV(0.05,'PV factor'!S21,,-CH188)</f>
        <v>0</v>
      </c>
      <c r="FO188" s="147">
        <f>PV(0.05,'PV factor'!T21,,-CI188)</f>
        <v>0</v>
      </c>
      <c r="FP188" s="147">
        <f>PV(0.05,'PV factor'!U21,,-CJ188)</f>
        <v>0</v>
      </c>
      <c r="FQ188" s="147">
        <f>PV(0.05,'PV factor'!V21,,-CK188)</f>
        <v>0</v>
      </c>
      <c r="FR188" s="147">
        <f>PV(0.05,'PV factor'!W21,,-CL188)</f>
        <v>0</v>
      </c>
      <c r="FS188" s="147">
        <f>PV(0.05,'PV factor'!X21,,-CM188)</f>
        <v>0</v>
      </c>
      <c r="FT188" s="147">
        <f>PV(0.05,'PV factor'!Y21,,-CN188)</f>
        <v>0</v>
      </c>
      <c r="FU188" s="147">
        <f>PV(0.05,'PV factor'!Z21,,-CO188)</f>
        <v>0</v>
      </c>
      <c r="FV188" s="147">
        <f>PV(0.05,'PV factor'!AA21,,-CP188)</f>
        <v>0</v>
      </c>
      <c r="FW188" s="147">
        <f>PV(0.05,'PV factor'!AB21,,-CQ188)</f>
        <v>0</v>
      </c>
      <c r="FX188" s="147">
        <f>PV(0.05,'PV factor'!AC21,,-CR188)</f>
        <v>0</v>
      </c>
      <c r="FY188" s="147">
        <f>PV(0.05,'PV factor'!AD21,,-CS188)</f>
        <v>0</v>
      </c>
      <c r="FZ188" s="147">
        <f>PV(0.05,'PV factor'!AE21,,-CT188)</f>
        <v>0</v>
      </c>
      <c r="GA188" s="147">
        <f>PV(0.05,'PV factor'!AF21,,-CU188)</f>
        <v>0</v>
      </c>
      <c r="GB188" s="147">
        <f>PV(0.05,'PV factor'!AG21,,-CV188)</f>
        <v>0</v>
      </c>
      <c r="GC188" s="147">
        <f>PV(0.05,'PV factor'!AH21,,-CW188)</f>
        <v>0</v>
      </c>
      <c r="GD188" s="147">
        <f>PV(0.05,'PV factor'!AI21,,-CX188)</f>
        <v>0</v>
      </c>
      <c r="GE188" s="147">
        <f>PV(0.05,'PV factor'!AJ21,,-CY188)</f>
        <v>0</v>
      </c>
      <c r="GF188" s="147">
        <f>PV(0.05,'PV factor'!AK21,,-CZ188)</f>
        <v>0</v>
      </c>
      <c r="GG188" s="147">
        <f>PV(0.05,'PV factor'!AL21,,-DA188)</f>
        <v>0</v>
      </c>
      <c r="GH188" s="147">
        <f>PV(0.05,'PV factor'!AM21,,-DB188)</f>
        <v>0</v>
      </c>
      <c r="GI188" s="147">
        <f>PV(0.05,'PV factor'!AN21,,-DC188)</f>
        <v>0</v>
      </c>
      <c r="GJ188" s="147">
        <f>PV(0.05,'PV factor'!AO21,,-DD188)</f>
        <v>0</v>
      </c>
      <c r="GK188" s="147">
        <f>PV(0.05,'PV factor'!AP21,,-DE188)</f>
        <v>0</v>
      </c>
      <c r="GL188" s="147">
        <f>PV(0.05,'PV factor'!C21,,-DI188)</f>
        <v>2721.0884353741494</v>
      </c>
      <c r="GM188" s="147">
        <f>PV(0.05,'PV factor'!D21,,-DJ188)</f>
        <v>2591.5127955944281</v>
      </c>
      <c r="GN188" s="147">
        <f>PV(0.05,'PV factor'!E21,,-DK188)</f>
        <v>2468.1074243756461</v>
      </c>
      <c r="GO188" s="147">
        <f>PV(0.05,'PV factor'!F21,,-DL188)</f>
        <v>2350.578499405377</v>
      </c>
      <c r="GP188" s="147">
        <f>PV(0.05,'PV factor'!G21,,-DM188)</f>
        <v>2238.6461899098831</v>
      </c>
      <c r="GQ188" s="147">
        <f>PV(0.05,'PV factor'!H21,,-DN188)</f>
        <v>2132.0439903903643</v>
      </c>
      <c r="GR188" s="147">
        <f>PV(0.05,'PV factor'!I21,,-DO188)</f>
        <v>2030.5180860860614</v>
      </c>
      <c r="GS188" s="147">
        <f>PV(0.05,'PV factor'!J21,,-DP188)</f>
        <v>1933.8267486533919</v>
      </c>
      <c r="GT188" s="147">
        <f>PV(0.05,'PV factor'!K21,,-DQ188)</f>
        <v>1841.739760622278</v>
      </c>
      <c r="GU188" s="147">
        <f>PV(0.05,'PV factor'!L21,,-DR188)</f>
        <v>1754.0378672593122</v>
      </c>
      <c r="GV188" s="147">
        <f>PV(0.05,'PV factor'!M21,,-DS188)</f>
        <v>1670.5122545326785</v>
      </c>
      <c r="GW188" s="147">
        <f>PV(0.05,'PV factor'!N21,,-DT188)</f>
        <v>1590.9640519358841</v>
      </c>
      <c r="GX188" s="147">
        <f>PV(0.05,'PV factor'!O21,,-DU188)</f>
        <v>1515.2038589865565</v>
      </c>
      <c r="GY188" s="147">
        <f>PV(0.05,'PV factor'!P21,,-DV188)</f>
        <v>1443.0512942729106</v>
      </c>
      <c r="GZ188" s="147">
        <f>PV(0.05,'PV factor'!Q21,,-DW188)</f>
        <v>1374.3345659742006</v>
      </c>
      <c r="HA188" s="147">
        <f>PV(0.05,'PV factor'!R21,,-DX188)</f>
        <v>1308.8900628325719</v>
      </c>
      <c r="HB188" s="147">
        <f>PV(0.05,'PV factor'!S21,,-DY188)</f>
        <v>1246.5619646024495</v>
      </c>
      <c r="HC188" s="147">
        <f>PV(0.05,'PV factor'!T21,,-DZ188)</f>
        <v>1187.2018710499519</v>
      </c>
      <c r="HD188" s="147">
        <f>PV(0.05,'PV factor'!U21,,-EA188)</f>
        <v>1130.6684486190018</v>
      </c>
      <c r="HE188" s="147">
        <f>PV(0.05,'PV factor'!V21,,-EB188)</f>
        <v>1076.8270939228589</v>
      </c>
      <c r="HF188" s="147">
        <f>PV(0.05,'PV factor'!W21,,-EC188)</f>
        <v>1025.5496132598657</v>
      </c>
      <c r="HG188" s="147">
        <f>PV(0.05,'PV factor'!X21,,-ED188)</f>
        <v>976.713917390348</v>
      </c>
      <c r="HH188" s="147">
        <f>PV(0.05,'PV factor'!Y21,,-EE188)</f>
        <v>930.20373084795062</v>
      </c>
      <c r="HI188" s="147">
        <f>PV(0.05,'PV factor'!Z21,,-EF188)</f>
        <v>885.90831509328632</v>
      </c>
      <c r="HJ188" s="147">
        <f>PV(0.05,'PV factor'!AA21,,-EG188)</f>
        <v>843.72220485074888</v>
      </c>
      <c r="HK188" s="147">
        <f>PV(0.05,'PV factor'!AB21,,-EH188)</f>
        <v>803.54495700071311</v>
      </c>
      <c r="HL188" s="147">
        <f>PV(0.05,'PV factor'!AC21,,-EI188)</f>
        <v>765.28091142925064</v>
      </c>
      <c r="HM188" s="147">
        <f>PV(0.05,'PV factor'!AD21,,-EJ188)</f>
        <v>728.83896326595288</v>
      </c>
      <c r="HN188" s="147">
        <f>PV(0.05,'PV factor'!AE21,,-EK188)</f>
        <v>694.13234596757445</v>
      </c>
      <c r="HO188" s="147">
        <f>PV(0.05,'PV factor'!AF21,,-EL188)</f>
        <v>661.07842473102301</v>
      </c>
      <c r="HP188" s="147">
        <f>PV(0.05,'PV factor'!AG21,,-EM188)</f>
        <v>629.59849974383144</v>
      </c>
      <c r="HQ188" s="147">
        <f>PV(0.05,'PV factor'!AH21,,-EN188)</f>
        <v>599.61761880364907</v>
      </c>
      <c r="HR188" s="147">
        <f>PV(0.05,'PV factor'!AI21,,-EO188)</f>
        <v>571.0643988606181</v>
      </c>
      <c r="HS188" s="147">
        <f>PV(0.05,'PV factor'!AJ21,,-EP188)</f>
        <v>543.87085605773143</v>
      </c>
      <c r="HT188" s="147">
        <f>PV(0.05,'PV factor'!AK21,,-EQ188)</f>
        <v>517.97224386450625</v>
      </c>
      <c r="HU188" s="147">
        <f>PV(0.05,'PV factor'!AL21,,-ER188)</f>
        <v>493.3068989185773</v>
      </c>
      <c r="HV188" s="147">
        <f>PV(0.05,'PV factor'!AM21,,-ES188)</f>
        <v>469.81609420816898</v>
      </c>
      <c r="HW188" s="147">
        <f>PV(0.05,'PV factor'!AN21,,-ET188)</f>
        <v>447.44389924587512</v>
      </c>
      <c r="HX188" s="147">
        <f>PV(0.05,'PV factor'!AO21,,-EU188)</f>
        <v>426.13704690083347</v>
      </c>
      <c r="HY188" s="147">
        <f>PV(0.05,'PV factor'!AP21,,-EV188)</f>
        <v>405.84480657222235</v>
      </c>
      <c r="HZ188" s="147">
        <f t="shared" si="263"/>
        <v>27210.884353741494</v>
      </c>
      <c r="IA188" s="147">
        <f t="shared" si="264"/>
        <v>49025.961011412663</v>
      </c>
      <c r="IB188" s="401">
        <f t="shared" si="265"/>
        <v>1.8017040671694156</v>
      </c>
    </row>
    <row r="189" spans="1:236" ht="90" customHeight="1" x14ac:dyDescent="0.2">
      <c r="A189" s="137" t="s">
        <v>2026</v>
      </c>
      <c r="B189" s="138" t="s">
        <v>2027</v>
      </c>
      <c r="C189" s="138" t="s">
        <v>2043</v>
      </c>
      <c r="D189" s="121">
        <v>3</v>
      </c>
      <c r="E189" s="138" t="s">
        <v>2044</v>
      </c>
      <c r="F189" s="118" t="s">
        <v>2045</v>
      </c>
      <c r="G189" s="118" t="s">
        <v>2046</v>
      </c>
      <c r="H189" s="142" t="s">
        <v>77</v>
      </c>
      <c r="I189" s="118" t="s">
        <v>2040</v>
      </c>
      <c r="J189" s="142">
        <v>40</v>
      </c>
      <c r="K189" s="227" t="s">
        <v>94</v>
      </c>
      <c r="L189" s="142">
        <v>32800</v>
      </c>
      <c r="M189" s="142" t="s">
        <v>2047</v>
      </c>
      <c r="N189" s="142" t="s">
        <v>96</v>
      </c>
      <c r="O189" s="461" t="s">
        <v>97</v>
      </c>
      <c r="P189" s="461" t="s">
        <v>97</v>
      </c>
      <c r="Q189" s="79" t="s">
        <v>87</v>
      </c>
      <c r="R189" s="142" t="s">
        <v>108</v>
      </c>
      <c r="S189" s="142" t="s">
        <v>99</v>
      </c>
      <c r="T189" s="142" t="s">
        <v>2034</v>
      </c>
      <c r="U189" s="142" t="s">
        <v>100</v>
      </c>
      <c r="V189" s="117">
        <v>1</v>
      </c>
      <c r="W189" s="136">
        <v>350000</v>
      </c>
      <c r="X189" s="136">
        <v>30000</v>
      </c>
      <c r="Y189" s="136">
        <v>0</v>
      </c>
      <c r="Z189" s="127">
        <v>0</v>
      </c>
      <c r="AA189" s="136">
        <v>30000</v>
      </c>
      <c r="AB189" s="136">
        <v>320000</v>
      </c>
      <c r="AC189" s="136">
        <v>0</v>
      </c>
      <c r="AD189" s="136">
        <v>0</v>
      </c>
      <c r="AE189" s="139">
        <v>0</v>
      </c>
      <c r="AF189" s="139">
        <v>0</v>
      </c>
      <c r="AG189" s="139">
        <v>0</v>
      </c>
      <c r="AH189" s="139">
        <v>0</v>
      </c>
      <c r="AI189" s="116" t="s">
        <v>88</v>
      </c>
      <c r="AJ189" s="136">
        <v>0</v>
      </c>
      <c r="AK189" s="136">
        <v>0</v>
      </c>
      <c r="AL189" s="136">
        <v>0</v>
      </c>
      <c r="AM189" s="136">
        <v>0</v>
      </c>
      <c r="AN189" s="136">
        <v>0</v>
      </c>
      <c r="AO189" s="136">
        <v>0</v>
      </c>
      <c r="AP189" s="136">
        <v>0</v>
      </c>
      <c r="AQ189" s="139">
        <v>0</v>
      </c>
      <c r="AR189" s="139">
        <v>0</v>
      </c>
      <c r="AS189" s="139">
        <v>0</v>
      </c>
      <c r="AT189" s="139">
        <v>0</v>
      </c>
      <c r="AU189" s="118" t="s">
        <v>2048</v>
      </c>
      <c r="AV189" s="230">
        <f t="shared" si="231"/>
        <v>0</v>
      </c>
      <c r="AW189" s="230">
        <f t="shared" si="232"/>
        <v>0</v>
      </c>
      <c r="AX189" s="230" t="str">
        <f t="shared" si="233"/>
        <v>0</v>
      </c>
      <c r="AY189" s="141">
        <f t="shared" si="234"/>
        <v>8</v>
      </c>
      <c r="AZ189" s="70">
        <f t="shared" si="235"/>
        <v>1</v>
      </c>
      <c r="BA189" s="70">
        <f t="shared" si="236"/>
        <v>1</v>
      </c>
      <c r="BB189" s="70">
        <f t="shared" si="237"/>
        <v>0</v>
      </c>
      <c r="BC189" s="70">
        <f t="shared" si="238"/>
        <v>1</v>
      </c>
      <c r="BD189" s="70">
        <f t="shared" si="239"/>
        <v>1</v>
      </c>
      <c r="BE189" s="70">
        <f t="shared" si="240"/>
        <v>1</v>
      </c>
      <c r="BF189" s="70">
        <f t="shared" si="241"/>
        <v>1</v>
      </c>
      <c r="BG189" s="71">
        <f t="shared" si="242"/>
        <v>0</v>
      </c>
      <c r="BH189" s="71">
        <f t="shared" si="243"/>
        <v>1</v>
      </c>
      <c r="BI189" s="71">
        <f t="shared" si="244"/>
        <v>1</v>
      </c>
      <c r="BJ189" s="71">
        <f t="shared" si="245"/>
        <v>0</v>
      </c>
      <c r="BK189" s="71">
        <f t="shared" si="246"/>
        <v>0</v>
      </c>
      <c r="BL189" s="70">
        <f t="shared" si="247"/>
        <v>1</v>
      </c>
      <c r="BM189" s="70">
        <f t="shared" si="248"/>
        <v>1</v>
      </c>
      <c r="BN189" s="70">
        <f t="shared" si="249"/>
        <v>0</v>
      </c>
      <c r="BO189" s="70">
        <f t="shared" si="250"/>
        <v>1</v>
      </c>
      <c r="BP189" s="144">
        <f t="shared" si="251"/>
        <v>0</v>
      </c>
      <c r="BQ189" s="144">
        <f t="shared" si="252"/>
        <v>0</v>
      </c>
      <c r="BR189" s="144">
        <f t="shared" si="253"/>
        <v>30000</v>
      </c>
      <c r="BS189" s="144">
        <f t="shared" si="254"/>
        <v>320000</v>
      </c>
      <c r="BT189" s="144">
        <f t="shared" si="255"/>
        <v>0</v>
      </c>
      <c r="BU189" s="144">
        <f t="shared" si="256"/>
        <v>0</v>
      </c>
      <c r="BV189" s="144">
        <f t="shared" si="257"/>
        <v>0</v>
      </c>
      <c r="BW189" s="144">
        <f t="shared" si="258"/>
        <v>0</v>
      </c>
      <c r="BX189" s="144">
        <f t="shared" si="259"/>
        <v>0</v>
      </c>
      <c r="BY189" s="144">
        <f t="shared" si="260"/>
        <v>0</v>
      </c>
      <c r="BZ189" s="9">
        <v>0</v>
      </c>
      <c r="CA189" s="9">
        <v>0</v>
      </c>
      <c r="CB189" s="9">
        <v>0</v>
      </c>
      <c r="CC189" s="9">
        <v>0</v>
      </c>
      <c r="CD189" s="9">
        <v>0</v>
      </c>
      <c r="CE189" s="9">
        <v>0</v>
      </c>
      <c r="CF189" s="9">
        <v>0</v>
      </c>
      <c r="CG189" s="9">
        <v>0</v>
      </c>
      <c r="CH189" s="9">
        <v>0</v>
      </c>
      <c r="CI189" s="9">
        <v>0</v>
      </c>
      <c r="CJ189" s="9">
        <v>0</v>
      </c>
      <c r="CK189" s="9">
        <v>0</v>
      </c>
      <c r="CL189" s="9">
        <v>0</v>
      </c>
      <c r="CM189" s="9">
        <v>0</v>
      </c>
      <c r="CN189" s="9">
        <v>0</v>
      </c>
      <c r="CO189" s="9">
        <v>0</v>
      </c>
      <c r="CP189" s="9">
        <v>0</v>
      </c>
      <c r="CQ189" s="9">
        <v>0</v>
      </c>
      <c r="CR189" s="9">
        <v>0</v>
      </c>
      <c r="CS189" s="9">
        <v>0</v>
      </c>
      <c r="CT189" s="9">
        <v>0</v>
      </c>
      <c r="CU189" s="9">
        <v>0</v>
      </c>
      <c r="CV189" s="9">
        <v>0</v>
      </c>
      <c r="CW189" s="9">
        <v>0</v>
      </c>
      <c r="CX189" s="9">
        <v>0</v>
      </c>
      <c r="CY189" s="9">
        <v>0</v>
      </c>
      <c r="CZ189" s="9">
        <v>0</v>
      </c>
      <c r="DA189" s="9">
        <v>0</v>
      </c>
      <c r="DB189" s="9">
        <v>0</v>
      </c>
      <c r="DC189" s="9">
        <v>0</v>
      </c>
      <c r="DD189" s="9">
        <v>0</v>
      </c>
      <c r="DE189" s="9">
        <v>0</v>
      </c>
      <c r="DF189" s="9">
        <v>0</v>
      </c>
      <c r="DG189" s="144">
        <f t="shared" si="261"/>
        <v>32800</v>
      </c>
      <c r="DH189" s="144">
        <f t="shared" ref="DH189:EW189" si="322">DG189</f>
        <v>32800</v>
      </c>
      <c r="DI189" s="144">
        <f t="shared" si="322"/>
        <v>32800</v>
      </c>
      <c r="DJ189" s="144">
        <f t="shared" si="322"/>
        <v>32800</v>
      </c>
      <c r="DK189" s="144">
        <f t="shared" si="322"/>
        <v>32800</v>
      </c>
      <c r="DL189" s="144">
        <f t="shared" si="322"/>
        <v>32800</v>
      </c>
      <c r="DM189" s="144">
        <f t="shared" si="322"/>
        <v>32800</v>
      </c>
      <c r="DN189" s="144">
        <f t="shared" si="322"/>
        <v>32800</v>
      </c>
      <c r="DO189" s="144">
        <f t="shared" si="322"/>
        <v>32800</v>
      </c>
      <c r="DP189" s="144">
        <f t="shared" si="322"/>
        <v>32800</v>
      </c>
      <c r="DQ189" s="144">
        <f t="shared" si="322"/>
        <v>32800</v>
      </c>
      <c r="DR189" s="144">
        <f t="shared" si="322"/>
        <v>32800</v>
      </c>
      <c r="DS189" s="144">
        <f t="shared" si="322"/>
        <v>32800</v>
      </c>
      <c r="DT189" s="144">
        <f t="shared" si="322"/>
        <v>32800</v>
      </c>
      <c r="DU189" s="144">
        <f t="shared" si="322"/>
        <v>32800</v>
      </c>
      <c r="DV189" s="144">
        <f t="shared" si="322"/>
        <v>32800</v>
      </c>
      <c r="DW189" s="144">
        <f t="shared" si="322"/>
        <v>32800</v>
      </c>
      <c r="DX189" s="144">
        <f t="shared" si="322"/>
        <v>32800</v>
      </c>
      <c r="DY189" s="144">
        <f t="shared" si="322"/>
        <v>32800</v>
      </c>
      <c r="DZ189" s="144">
        <f t="shared" si="322"/>
        <v>32800</v>
      </c>
      <c r="EA189" s="144">
        <f t="shared" si="322"/>
        <v>32800</v>
      </c>
      <c r="EB189" s="144">
        <f t="shared" si="322"/>
        <v>32800</v>
      </c>
      <c r="EC189" s="144">
        <f t="shared" si="322"/>
        <v>32800</v>
      </c>
      <c r="ED189" s="144">
        <f t="shared" si="322"/>
        <v>32800</v>
      </c>
      <c r="EE189" s="144">
        <f t="shared" si="322"/>
        <v>32800</v>
      </c>
      <c r="EF189" s="144">
        <f t="shared" si="322"/>
        <v>32800</v>
      </c>
      <c r="EG189" s="144">
        <f t="shared" si="322"/>
        <v>32800</v>
      </c>
      <c r="EH189" s="144">
        <f t="shared" si="322"/>
        <v>32800</v>
      </c>
      <c r="EI189" s="144">
        <f t="shared" si="322"/>
        <v>32800</v>
      </c>
      <c r="EJ189" s="144">
        <f t="shared" si="322"/>
        <v>32800</v>
      </c>
      <c r="EK189" s="144">
        <f t="shared" si="322"/>
        <v>32800</v>
      </c>
      <c r="EL189" s="144">
        <f t="shared" si="322"/>
        <v>32800</v>
      </c>
      <c r="EM189" s="144">
        <f t="shared" si="322"/>
        <v>32800</v>
      </c>
      <c r="EN189" s="144">
        <f t="shared" si="322"/>
        <v>32800</v>
      </c>
      <c r="EO189" s="144">
        <f t="shared" si="322"/>
        <v>32800</v>
      </c>
      <c r="EP189" s="144">
        <f t="shared" si="322"/>
        <v>32800</v>
      </c>
      <c r="EQ189" s="144">
        <f t="shared" si="322"/>
        <v>32800</v>
      </c>
      <c r="ER189" s="144">
        <f t="shared" si="322"/>
        <v>32800</v>
      </c>
      <c r="ES189" s="144">
        <f t="shared" si="322"/>
        <v>32800</v>
      </c>
      <c r="ET189" s="144">
        <f t="shared" si="322"/>
        <v>32800</v>
      </c>
      <c r="EU189" s="144">
        <f t="shared" si="322"/>
        <v>32800</v>
      </c>
      <c r="EV189" s="144">
        <f t="shared" si="322"/>
        <v>32800</v>
      </c>
      <c r="EW189" s="144">
        <f t="shared" si="322"/>
        <v>32800</v>
      </c>
      <c r="EX189" s="147">
        <f>PV(0.05,'PV factor'!C179,,-BR189)</f>
        <v>27210.884353741494</v>
      </c>
      <c r="EY189" s="147">
        <f>PV(0.05,'PV factor'!D179,,-BS189)</f>
        <v>276428.03153007233</v>
      </c>
      <c r="EZ189" s="147">
        <f>PV(0.05,'PV factor'!E179,,-BT189)</f>
        <v>0</v>
      </c>
      <c r="FA189" s="147">
        <f>PV(0.05,'PV factor'!F179,,-BU189)</f>
        <v>0</v>
      </c>
      <c r="FB189" s="147">
        <f>PV(0.05,'PV factor'!G179,,-BV189)</f>
        <v>0</v>
      </c>
      <c r="FC189" s="147">
        <f>PV(0.05,'PV factor'!H179,,-BW189)</f>
        <v>0</v>
      </c>
      <c r="FD189" s="147">
        <f>PV(0.05,'PV factor'!I179,,-BX189)</f>
        <v>0</v>
      </c>
      <c r="FE189" s="147">
        <f>PV(0.05,'PV factor'!J179,,-BY189)</f>
        <v>0</v>
      </c>
      <c r="FF189" s="147">
        <f>PV(0.05,'PV factor'!K179,,-BZ189)</f>
        <v>0</v>
      </c>
      <c r="FG189" s="147">
        <f>PV(0.05,'PV factor'!L179,,-CA189)</f>
        <v>0</v>
      </c>
      <c r="FH189" s="147">
        <f>PV(0.05,'PV factor'!M179,,-CB189)</f>
        <v>0</v>
      </c>
      <c r="FI189" s="147">
        <f>PV(0.05,'PV factor'!N179,,-CC189)</f>
        <v>0</v>
      </c>
      <c r="FJ189" s="147">
        <f>PV(0.05,'PV factor'!O179,,-CD189)</f>
        <v>0</v>
      </c>
      <c r="FK189" s="147">
        <f>PV(0.05,'PV factor'!P179,,-CE189)</f>
        <v>0</v>
      </c>
      <c r="FL189" s="147">
        <f>PV(0.05,'PV factor'!Q179,,-CF189)</f>
        <v>0</v>
      </c>
      <c r="FM189" s="147">
        <f>PV(0.05,'PV factor'!R179,,-CG189)</f>
        <v>0</v>
      </c>
      <c r="FN189" s="147">
        <f>PV(0.05,'PV factor'!S179,,-CH189)</f>
        <v>0</v>
      </c>
      <c r="FO189" s="147">
        <f>PV(0.05,'PV factor'!T179,,-CI189)</f>
        <v>0</v>
      </c>
      <c r="FP189" s="147">
        <f>PV(0.05,'PV factor'!U179,,-CJ189)</f>
        <v>0</v>
      </c>
      <c r="FQ189" s="147">
        <f>PV(0.05,'PV factor'!V179,,-CK189)</f>
        <v>0</v>
      </c>
      <c r="FR189" s="147">
        <f>PV(0.05,'PV factor'!W179,,-CL189)</f>
        <v>0</v>
      </c>
      <c r="FS189" s="147">
        <f>PV(0.05,'PV factor'!X179,,-CM189)</f>
        <v>0</v>
      </c>
      <c r="FT189" s="147">
        <f>PV(0.05,'PV factor'!Y179,,-CN189)</f>
        <v>0</v>
      </c>
      <c r="FU189" s="147">
        <f>PV(0.05,'PV factor'!Z179,,-CO189)</f>
        <v>0</v>
      </c>
      <c r="FV189" s="147">
        <f>PV(0.05,'PV factor'!AA179,,-CP189)</f>
        <v>0</v>
      </c>
      <c r="FW189" s="147">
        <f>PV(0.05,'PV factor'!AB179,,-CQ189)</f>
        <v>0</v>
      </c>
      <c r="FX189" s="147">
        <f>PV(0.05,'PV factor'!AC179,,-CR189)</f>
        <v>0</v>
      </c>
      <c r="FY189" s="147">
        <f>PV(0.05,'PV factor'!AD179,,-CS189)</f>
        <v>0</v>
      </c>
      <c r="FZ189" s="147">
        <f>PV(0.05,'PV factor'!AE179,,-CT189)</f>
        <v>0</v>
      </c>
      <c r="GA189" s="147">
        <f>PV(0.05,'PV factor'!AF179,,-CU189)</f>
        <v>0</v>
      </c>
      <c r="GB189" s="147">
        <f>PV(0.05,'PV factor'!AG179,,-CV189)</f>
        <v>0</v>
      </c>
      <c r="GC189" s="147">
        <f>PV(0.05,'PV factor'!AH179,,-CW189)</f>
        <v>0</v>
      </c>
      <c r="GD189" s="147">
        <f>PV(0.05,'PV factor'!AI179,,-CX189)</f>
        <v>0</v>
      </c>
      <c r="GE189" s="147">
        <f>PV(0.05,'PV factor'!AJ179,,-CY189)</f>
        <v>0</v>
      </c>
      <c r="GF189" s="147">
        <f>PV(0.05,'PV factor'!AK179,,-CZ189)</f>
        <v>0</v>
      </c>
      <c r="GG189" s="147">
        <f>PV(0.05,'PV factor'!AL179,,-DA189)</f>
        <v>0</v>
      </c>
      <c r="GH189" s="147">
        <f>PV(0.05,'PV factor'!AM179,,-DB189)</f>
        <v>0</v>
      </c>
      <c r="GI189" s="147">
        <f>PV(0.05,'PV factor'!AN179,,-DC189)</f>
        <v>0</v>
      </c>
      <c r="GJ189" s="147">
        <f>PV(0.05,'PV factor'!AO179,,-DD189)</f>
        <v>0</v>
      </c>
      <c r="GK189" s="147">
        <f>PV(0.05,'PV factor'!AP179,,-DE189)</f>
        <v>0</v>
      </c>
      <c r="GL189" s="147">
        <f>PV(0.05,'PV factor'!C179,,-DI189)</f>
        <v>29750.566893424035</v>
      </c>
      <c r="GM189" s="147">
        <f>PV(0.05,'PV factor'!D179,,-DJ189)</f>
        <v>28333.873231832411</v>
      </c>
      <c r="GN189" s="147">
        <f>PV(0.05,'PV factor'!E179,,-DK189)</f>
        <v>26984.641173173728</v>
      </c>
      <c r="GO189" s="147">
        <f>PV(0.05,'PV factor'!F179,,-DL189)</f>
        <v>25699.658260165452</v>
      </c>
      <c r="GP189" s="147">
        <f>PV(0.05,'PV factor'!G179,,-DM189)</f>
        <v>24475.865009681387</v>
      </c>
      <c r="GQ189" s="147">
        <f>PV(0.05,'PV factor'!H179,,-DN189)</f>
        <v>23310.347628267984</v>
      </c>
      <c r="GR189" s="147">
        <f>PV(0.05,'PV factor'!I179,,-DO189)</f>
        <v>22200.33107454094</v>
      </c>
      <c r="GS189" s="147">
        <f>PV(0.05,'PV factor'!J179,,-DP189)</f>
        <v>21143.172451943752</v>
      </c>
      <c r="GT189" s="147">
        <f>PV(0.05,'PV factor'!K179,,-DQ189)</f>
        <v>20136.354716136906</v>
      </c>
      <c r="GU189" s="147">
        <f>PV(0.05,'PV factor'!L179,,-DR189)</f>
        <v>19177.480682035148</v>
      </c>
      <c r="GV189" s="147">
        <f>PV(0.05,'PV factor'!M179,,-DS189)</f>
        <v>18264.267316223952</v>
      </c>
      <c r="GW189" s="147">
        <f>PV(0.05,'PV factor'!N179,,-DT189)</f>
        <v>17394.540301165664</v>
      </c>
      <c r="GX189" s="147">
        <f>PV(0.05,'PV factor'!O179,,-DU189)</f>
        <v>16566.22885825302</v>
      </c>
      <c r="GY189" s="147">
        <f>PV(0.05,'PV factor'!P179,,-DV189)</f>
        <v>15777.360817383822</v>
      </c>
      <c r="GZ189" s="147">
        <f>PV(0.05,'PV factor'!Q179,,-DW189)</f>
        <v>15026.057921317928</v>
      </c>
      <c r="HA189" s="147">
        <f>PV(0.05,'PV factor'!R179,,-DX189)</f>
        <v>14310.531353636119</v>
      </c>
      <c r="HB189" s="147">
        <f>PV(0.05,'PV factor'!S179,,-DY189)</f>
        <v>13629.077479653448</v>
      </c>
      <c r="HC189" s="147">
        <f>PV(0.05,'PV factor'!T179,,-DZ189)</f>
        <v>12980.07379014614</v>
      </c>
      <c r="HD189" s="147">
        <f>PV(0.05,'PV factor'!U179,,-EA189)</f>
        <v>12361.975038234419</v>
      </c>
      <c r="HE189" s="147">
        <f>PV(0.05,'PV factor'!V179,,-EB189)</f>
        <v>11773.309560223257</v>
      </c>
      <c r="HF189" s="147">
        <f>PV(0.05,'PV factor'!W179,,-EC189)</f>
        <v>11212.675771641198</v>
      </c>
      <c r="HG189" s="147">
        <f>PV(0.05,'PV factor'!X179,,-ED189)</f>
        <v>10678.738830134473</v>
      </c>
      <c r="HH189" s="147">
        <f>PV(0.05,'PV factor'!Y179,,-EE189)</f>
        <v>10170.227457270927</v>
      </c>
      <c r="HI189" s="147">
        <f>PV(0.05,'PV factor'!Z179,,-EF189)</f>
        <v>9685.930911686597</v>
      </c>
      <c r="HJ189" s="147">
        <f>PV(0.05,'PV factor'!AA179,,-EG189)</f>
        <v>9224.6961063681865</v>
      </c>
      <c r="HK189" s="147">
        <f>PV(0.05,'PV factor'!AB179,,-EH189)</f>
        <v>8785.4248632077961</v>
      </c>
      <c r="HL189" s="147">
        <f>PV(0.05,'PV factor'!AC179,,-EI189)</f>
        <v>8367.07129829314</v>
      </c>
      <c r="HM189" s="147">
        <f>PV(0.05,'PV factor'!AD179,,-EJ189)</f>
        <v>7968.6393317077518</v>
      </c>
      <c r="HN189" s="147">
        <f>PV(0.05,'PV factor'!AE179,,-EK189)</f>
        <v>7589.1803159121473</v>
      </c>
      <c r="HO189" s="147">
        <f>PV(0.05,'PV factor'!AF179,,-EL189)</f>
        <v>7227.7907770591846</v>
      </c>
      <c r="HP189" s="147">
        <f>PV(0.05,'PV factor'!AG179,,-EM189)</f>
        <v>6883.6102638658913</v>
      </c>
      <c r="HQ189" s="147">
        <f>PV(0.05,'PV factor'!AH179,,-EN189)</f>
        <v>6555.819298919896</v>
      </c>
      <c r="HR189" s="147">
        <f>PV(0.05,'PV factor'!AI179,,-EO189)</f>
        <v>6243.6374275427579</v>
      </c>
      <c r="HS189" s="147">
        <f>PV(0.05,'PV factor'!AJ179,,-EP189)</f>
        <v>5946.3213595645311</v>
      </c>
      <c r="HT189" s="147">
        <f>PV(0.05,'PV factor'!AK179,,-EQ189)</f>
        <v>5663.1631995852686</v>
      </c>
      <c r="HU189" s="147">
        <f>PV(0.05,'PV factor'!AL179,,-ER189)</f>
        <v>5393.4887615097787</v>
      </c>
      <c r="HV189" s="147">
        <f>PV(0.05,'PV factor'!AM179,,-ES189)</f>
        <v>5136.6559633426468</v>
      </c>
      <c r="HW189" s="147">
        <f>PV(0.05,'PV factor'!AN179,,-ET189)</f>
        <v>4892.0532984215679</v>
      </c>
      <c r="HX189" s="147">
        <f>PV(0.05,'PV factor'!AO179,,-EU189)</f>
        <v>4659.0983794491131</v>
      </c>
      <c r="HY189" s="147">
        <f>PV(0.05,'PV factor'!AP179,,-EV189)</f>
        <v>4437.2365518562974</v>
      </c>
      <c r="HZ189" s="147">
        <f t="shared" si="263"/>
        <v>303638.91588381381</v>
      </c>
      <c r="IA189" s="147">
        <f t="shared" si="264"/>
        <v>536017.1737247787</v>
      </c>
      <c r="IB189" s="401">
        <f t="shared" si="265"/>
        <v>1.7653111827401053</v>
      </c>
    </row>
    <row r="190" spans="1:236" ht="90" customHeight="1" x14ac:dyDescent="0.2">
      <c r="A190" s="161" t="s">
        <v>3062</v>
      </c>
      <c r="B190" s="150" t="s">
        <v>3063</v>
      </c>
      <c r="C190" s="150" t="s">
        <v>3419</v>
      </c>
      <c r="D190" s="222">
        <v>25</v>
      </c>
      <c r="E190" s="150" t="s">
        <v>3129</v>
      </c>
      <c r="F190" s="151" t="s">
        <v>3130</v>
      </c>
      <c r="G190" s="151" t="s">
        <v>3131</v>
      </c>
      <c r="H190" s="79" t="s">
        <v>77</v>
      </c>
      <c r="I190" s="151" t="s">
        <v>3088</v>
      </c>
      <c r="J190" s="151">
        <v>5</v>
      </c>
      <c r="K190" s="95" t="s">
        <v>206</v>
      </c>
      <c r="L190" s="79"/>
      <c r="M190" s="79" t="s">
        <v>644</v>
      </c>
      <c r="N190" s="79" t="s">
        <v>147</v>
      </c>
      <c r="O190" s="73" t="s">
        <v>106</v>
      </c>
      <c r="P190" s="79" t="s">
        <v>464</v>
      </c>
      <c r="Q190" s="112" t="s">
        <v>100</v>
      </c>
      <c r="R190" s="79" t="s">
        <v>108</v>
      </c>
      <c r="S190" s="79" t="s">
        <v>99</v>
      </c>
      <c r="T190" s="79" t="s">
        <v>3070</v>
      </c>
      <c r="U190" s="79" t="s">
        <v>100</v>
      </c>
      <c r="V190" s="81">
        <v>1</v>
      </c>
      <c r="W190" s="162">
        <v>22000</v>
      </c>
      <c r="X190" s="162">
        <v>0</v>
      </c>
      <c r="Y190" s="162">
        <v>0</v>
      </c>
      <c r="Z190" s="162">
        <v>0</v>
      </c>
      <c r="AA190" s="162">
        <v>22000</v>
      </c>
      <c r="AB190" s="162">
        <v>0</v>
      </c>
      <c r="AC190" s="162">
        <v>0</v>
      </c>
      <c r="AD190" s="162">
        <v>0</v>
      </c>
      <c r="AE190" s="149">
        <v>0</v>
      </c>
      <c r="AF190" s="149">
        <v>0</v>
      </c>
      <c r="AG190" s="149">
        <v>0</v>
      </c>
      <c r="AH190" s="149">
        <v>0</v>
      </c>
      <c r="AI190" s="88" t="s">
        <v>88</v>
      </c>
      <c r="AJ190" s="176">
        <v>0</v>
      </c>
      <c r="AK190" s="176">
        <v>0</v>
      </c>
      <c r="AL190" s="176">
        <v>0</v>
      </c>
      <c r="AM190" s="176">
        <v>0</v>
      </c>
      <c r="AN190" s="176">
        <v>0</v>
      </c>
      <c r="AO190" s="176">
        <v>0</v>
      </c>
      <c r="AP190" s="176">
        <v>0</v>
      </c>
      <c r="AQ190" s="149">
        <v>0</v>
      </c>
      <c r="AR190" s="149">
        <v>0</v>
      </c>
      <c r="AS190" s="149">
        <v>0</v>
      </c>
      <c r="AT190" s="149">
        <v>0</v>
      </c>
      <c r="AU190" s="151"/>
      <c r="AV190" s="230">
        <f t="shared" si="231"/>
        <v>1</v>
      </c>
      <c r="AW190" s="230">
        <f t="shared" si="232"/>
        <v>0</v>
      </c>
      <c r="AX190" s="230" t="str">
        <f t="shared" si="233"/>
        <v>C4</v>
      </c>
      <c r="AY190" s="141">
        <f t="shared" si="234"/>
        <v>9</v>
      </c>
      <c r="AZ190" s="70">
        <f t="shared" si="235"/>
        <v>1</v>
      </c>
      <c r="BA190" s="70">
        <f t="shared" si="236"/>
        <v>1</v>
      </c>
      <c r="BB190" s="70">
        <f t="shared" si="237"/>
        <v>1</v>
      </c>
      <c r="BC190" s="70">
        <f t="shared" si="238"/>
        <v>1</v>
      </c>
      <c r="BD190" s="70">
        <f t="shared" si="239"/>
        <v>1</v>
      </c>
      <c r="BE190" s="70">
        <f t="shared" si="240"/>
        <v>1</v>
      </c>
      <c r="BF190" s="70">
        <f t="shared" si="241"/>
        <v>1</v>
      </c>
      <c r="BG190" s="71">
        <f t="shared" si="242"/>
        <v>0</v>
      </c>
      <c r="BH190" s="71">
        <f t="shared" si="243"/>
        <v>1</v>
      </c>
      <c r="BI190" s="71">
        <f t="shared" si="244"/>
        <v>0</v>
      </c>
      <c r="BJ190" s="71">
        <f t="shared" si="245"/>
        <v>1</v>
      </c>
      <c r="BK190" s="71">
        <f t="shared" si="246"/>
        <v>0</v>
      </c>
      <c r="BL190" s="70">
        <f t="shared" si="247"/>
        <v>1</v>
      </c>
      <c r="BM190" s="70">
        <f t="shared" si="248"/>
        <v>1</v>
      </c>
      <c r="BN190" s="70">
        <f t="shared" si="249"/>
        <v>0</v>
      </c>
      <c r="BO190" s="70">
        <f t="shared" si="250"/>
        <v>1</v>
      </c>
      <c r="BP190" s="144">
        <f t="shared" si="251"/>
        <v>0</v>
      </c>
      <c r="BQ190" s="144">
        <f t="shared" si="252"/>
        <v>0</v>
      </c>
      <c r="BR190" s="144">
        <f t="shared" si="253"/>
        <v>22000</v>
      </c>
      <c r="BS190" s="144">
        <f t="shared" si="254"/>
        <v>0</v>
      </c>
      <c r="BT190" s="144">
        <f t="shared" si="255"/>
        <v>0</v>
      </c>
      <c r="BU190" s="144">
        <f t="shared" si="256"/>
        <v>0</v>
      </c>
      <c r="BV190" s="144">
        <f t="shared" si="257"/>
        <v>0</v>
      </c>
      <c r="BW190" s="144">
        <f t="shared" si="258"/>
        <v>0</v>
      </c>
      <c r="BX190" s="144">
        <f t="shared" si="259"/>
        <v>0</v>
      </c>
      <c r="BY190" s="144">
        <f t="shared" si="260"/>
        <v>0</v>
      </c>
      <c r="BZ190" s="9">
        <v>0</v>
      </c>
      <c r="CA190" s="9">
        <v>0</v>
      </c>
      <c r="CB190" s="9">
        <v>0</v>
      </c>
      <c r="CC190" s="9">
        <v>0</v>
      </c>
      <c r="CD190" s="9">
        <v>0</v>
      </c>
      <c r="CE190" s="9">
        <v>0</v>
      </c>
      <c r="CF190" s="9">
        <v>0</v>
      </c>
      <c r="CG190" s="9">
        <v>0</v>
      </c>
      <c r="CH190" s="9">
        <v>0</v>
      </c>
      <c r="CI190" s="9">
        <v>0</v>
      </c>
      <c r="CJ190" s="9">
        <v>0</v>
      </c>
      <c r="CK190" s="9">
        <v>0</v>
      </c>
      <c r="CL190" s="9">
        <v>0</v>
      </c>
      <c r="CM190" s="9">
        <v>0</v>
      </c>
      <c r="CN190" s="9">
        <v>0</v>
      </c>
      <c r="CO190" s="9">
        <v>0</v>
      </c>
      <c r="CP190" s="9">
        <v>0</v>
      </c>
      <c r="CQ190" s="9">
        <v>0</v>
      </c>
      <c r="CR190" s="9">
        <v>0</v>
      </c>
      <c r="CS190" s="9">
        <v>0</v>
      </c>
      <c r="CT190" s="9">
        <v>0</v>
      </c>
      <c r="CU190" s="9">
        <v>0</v>
      </c>
      <c r="CV190" s="9">
        <v>0</v>
      </c>
      <c r="CW190" s="9">
        <v>0</v>
      </c>
      <c r="CX190" s="9">
        <v>0</v>
      </c>
      <c r="CY190" s="9">
        <v>0</v>
      </c>
      <c r="CZ190" s="9">
        <v>0</v>
      </c>
      <c r="DA190" s="9">
        <v>0</v>
      </c>
      <c r="DB190" s="9">
        <v>0</v>
      </c>
      <c r="DC190" s="9">
        <v>0</v>
      </c>
      <c r="DD190" s="9">
        <v>0</v>
      </c>
      <c r="DE190" s="9">
        <v>0</v>
      </c>
      <c r="DF190" s="9">
        <v>0</v>
      </c>
      <c r="DG190" s="144">
        <f t="shared" si="261"/>
        <v>0</v>
      </c>
      <c r="DH190" s="144">
        <f t="shared" ref="DH190:EW190" si="323">DG190</f>
        <v>0</v>
      </c>
      <c r="DI190" s="144">
        <f t="shared" si="323"/>
        <v>0</v>
      </c>
      <c r="DJ190" s="144">
        <f t="shared" si="323"/>
        <v>0</v>
      </c>
      <c r="DK190" s="144">
        <f t="shared" si="323"/>
        <v>0</v>
      </c>
      <c r="DL190" s="144">
        <f t="shared" si="323"/>
        <v>0</v>
      </c>
      <c r="DM190" s="144">
        <f t="shared" si="323"/>
        <v>0</v>
      </c>
      <c r="DN190" s="144">
        <f t="shared" si="323"/>
        <v>0</v>
      </c>
      <c r="DO190" s="144">
        <f t="shared" si="323"/>
        <v>0</v>
      </c>
      <c r="DP190" s="144">
        <f t="shared" si="323"/>
        <v>0</v>
      </c>
      <c r="DQ190" s="144">
        <f t="shared" si="323"/>
        <v>0</v>
      </c>
      <c r="DR190" s="144">
        <f t="shared" si="323"/>
        <v>0</v>
      </c>
      <c r="DS190" s="144">
        <f t="shared" si="323"/>
        <v>0</v>
      </c>
      <c r="DT190" s="144">
        <f t="shared" si="323"/>
        <v>0</v>
      </c>
      <c r="DU190" s="144">
        <f t="shared" si="323"/>
        <v>0</v>
      </c>
      <c r="DV190" s="144">
        <f t="shared" si="323"/>
        <v>0</v>
      </c>
      <c r="DW190" s="144">
        <f t="shared" si="323"/>
        <v>0</v>
      </c>
      <c r="DX190" s="144">
        <f t="shared" si="323"/>
        <v>0</v>
      </c>
      <c r="DY190" s="144">
        <f t="shared" si="323"/>
        <v>0</v>
      </c>
      <c r="DZ190" s="144">
        <f t="shared" si="323"/>
        <v>0</v>
      </c>
      <c r="EA190" s="144">
        <f t="shared" si="323"/>
        <v>0</v>
      </c>
      <c r="EB190" s="144">
        <f t="shared" si="323"/>
        <v>0</v>
      </c>
      <c r="EC190" s="144">
        <f t="shared" si="323"/>
        <v>0</v>
      </c>
      <c r="ED190" s="144">
        <f t="shared" si="323"/>
        <v>0</v>
      </c>
      <c r="EE190" s="144">
        <f t="shared" si="323"/>
        <v>0</v>
      </c>
      <c r="EF190" s="144">
        <f t="shared" si="323"/>
        <v>0</v>
      </c>
      <c r="EG190" s="144">
        <f t="shared" si="323"/>
        <v>0</v>
      </c>
      <c r="EH190" s="144">
        <f t="shared" si="323"/>
        <v>0</v>
      </c>
      <c r="EI190" s="144">
        <f t="shared" si="323"/>
        <v>0</v>
      </c>
      <c r="EJ190" s="144">
        <f t="shared" si="323"/>
        <v>0</v>
      </c>
      <c r="EK190" s="144">
        <f t="shared" si="323"/>
        <v>0</v>
      </c>
      <c r="EL190" s="144">
        <f t="shared" si="323"/>
        <v>0</v>
      </c>
      <c r="EM190" s="144">
        <f t="shared" si="323"/>
        <v>0</v>
      </c>
      <c r="EN190" s="144">
        <f t="shared" si="323"/>
        <v>0</v>
      </c>
      <c r="EO190" s="144">
        <f t="shared" si="323"/>
        <v>0</v>
      </c>
      <c r="EP190" s="144">
        <f t="shared" si="323"/>
        <v>0</v>
      </c>
      <c r="EQ190" s="144">
        <f t="shared" si="323"/>
        <v>0</v>
      </c>
      <c r="ER190" s="144">
        <f t="shared" si="323"/>
        <v>0</v>
      </c>
      <c r="ES190" s="144">
        <f t="shared" si="323"/>
        <v>0</v>
      </c>
      <c r="ET190" s="144">
        <f t="shared" si="323"/>
        <v>0</v>
      </c>
      <c r="EU190" s="144">
        <f t="shared" si="323"/>
        <v>0</v>
      </c>
      <c r="EV190" s="144">
        <f t="shared" si="323"/>
        <v>0</v>
      </c>
      <c r="EW190" s="144">
        <f t="shared" si="323"/>
        <v>0</v>
      </c>
      <c r="EX190" s="147">
        <f>PV(0.05,'PV factor'!C458,,-BR190)</f>
        <v>19954.648526077097</v>
      </c>
      <c r="EY190" s="147">
        <f>PV(0.05,'PV factor'!D458,,-BS190)</f>
        <v>0</v>
      </c>
      <c r="EZ190" s="147">
        <f>PV(0.05,'PV factor'!E458,,-BT190)</f>
        <v>0</v>
      </c>
      <c r="FA190" s="147">
        <f>PV(0.05,'PV factor'!F458,,-BU190)</f>
        <v>0</v>
      </c>
      <c r="FB190" s="147">
        <f>PV(0.05,'PV factor'!G458,,-BV190)</f>
        <v>0</v>
      </c>
      <c r="FC190" s="147">
        <f>PV(0.05,'PV factor'!H458,,-BW190)</f>
        <v>0</v>
      </c>
      <c r="FD190" s="147">
        <f>PV(0.05,'PV factor'!I458,,-BX190)</f>
        <v>0</v>
      </c>
      <c r="FE190" s="147">
        <f>PV(0.05,'PV factor'!J458,,-BY190)</f>
        <v>0</v>
      </c>
      <c r="FF190" s="147">
        <f>PV(0.05,'PV factor'!K458,,-BZ190)</f>
        <v>0</v>
      </c>
      <c r="FG190" s="147">
        <f>PV(0.05,'PV factor'!L458,,-CA190)</f>
        <v>0</v>
      </c>
      <c r="FH190" s="147">
        <f>PV(0.05,'PV factor'!M458,,-CB190)</f>
        <v>0</v>
      </c>
      <c r="FI190" s="147">
        <f>PV(0.05,'PV factor'!N458,,-CC190)</f>
        <v>0</v>
      </c>
      <c r="FJ190" s="147">
        <f>PV(0.05,'PV factor'!O458,,-CD190)</f>
        <v>0</v>
      </c>
      <c r="FK190" s="147">
        <f>PV(0.05,'PV factor'!P458,,-CE190)</f>
        <v>0</v>
      </c>
      <c r="FL190" s="147">
        <f>PV(0.05,'PV factor'!Q458,,-CF190)</f>
        <v>0</v>
      </c>
      <c r="FM190" s="147">
        <f>PV(0.05,'PV factor'!R458,,-CG190)</f>
        <v>0</v>
      </c>
      <c r="FN190" s="147">
        <f>PV(0.05,'PV factor'!S458,,-CH190)</f>
        <v>0</v>
      </c>
      <c r="FO190" s="147">
        <f>PV(0.05,'PV factor'!T458,,-CI190)</f>
        <v>0</v>
      </c>
      <c r="FP190" s="147">
        <f>PV(0.05,'PV factor'!U458,,-CJ190)</f>
        <v>0</v>
      </c>
      <c r="FQ190" s="147">
        <f>PV(0.05,'PV factor'!V458,,-CK190)</f>
        <v>0</v>
      </c>
      <c r="FR190" s="147">
        <f>PV(0.05,'PV factor'!W458,,-CL190)</f>
        <v>0</v>
      </c>
      <c r="FS190" s="147">
        <f>PV(0.05,'PV factor'!X458,,-CM190)</f>
        <v>0</v>
      </c>
      <c r="FT190" s="147">
        <f>PV(0.05,'PV factor'!Y458,,-CN190)</f>
        <v>0</v>
      </c>
      <c r="FU190" s="147">
        <f>PV(0.05,'PV factor'!Z458,,-CO190)</f>
        <v>0</v>
      </c>
      <c r="FV190" s="147">
        <f>PV(0.05,'PV factor'!AA458,,-CP190)</f>
        <v>0</v>
      </c>
      <c r="FW190" s="147">
        <f>PV(0.05,'PV factor'!AB458,,-CQ190)</f>
        <v>0</v>
      </c>
      <c r="FX190" s="147">
        <f>PV(0.05,'PV factor'!AC458,,-CR190)</f>
        <v>0</v>
      </c>
      <c r="FY190" s="147">
        <f>PV(0.05,'PV factor'!AD458,,-CS190)</f>
        <v>0</v>
      </c>
      <c r="FZ190" s="147">
        <f>PV(0.05,'PV factor'!AE458,,-CT190)</f>
        <v>0</v>
      </c>
      <c r="GA190" s="147">
        <f>PV(0.05,'PV factor'!AF458,,-CU190)</f>
        <v>0</v>
      </c>
      <c r="GB190" s="147">
        <f>PV(0.05,'PV factor'!AG458,,-CV190)</f>
        <v>0</v>
      </c>
      <c r="GC190" s="147">
        <f>PV(0.05,'PV factor'!AH458,,-CW190)</f>
        <v>0</v>
      </c>
      <c r="GD190" s="147">
        <f>PV(0.05,'PV factor'!AI458,,-CX190)</f>
        <v>0</v>
      </c>
      <c r="GE190" s="147">
        <f>PV(0.05,'PV factor'!AJ458,,-CY190)</f>
        <v>0</v>
      </c>
      <c r="GF190" s="147">
        <f>PV(0.05,'PV factor'!AK458,,-CZ190)</f>
        <v>0</v>
      </c>
      <c r="GG190" s="147">
        <f>PV(0.05,'PV factor'!AL458,,-DA190)</f>
        <v>0</v>
      </c>
      <c r="GH190" s="147">
        <f>PV(0.05,'PV factor'!AM458,,-DB190)</f>
        <v>0</v>
      </c>
      <c r="GI190" s="147">
        <f>PV(0.05,'PV factor'!AN458,,-DC190)</f>
        <v>0</v>
      </c>
      <c r="GJ190" s="147">
        <f>PV(0.05,'PV factor'!AO458,,-DD190)</f>
        <v>0</v>
      </c>
      <c r="GK190" s="147">
        <f>PV(0.05,'PV factor'!AP458,,-DE190)</f>
        <v>0</v>
      </c>
      <c r="GL190" s="147">
        <f>PV(0.05,'PV factor'!C458,,-DI190)</f>
        <v>0</v>
      </c>
      <c r="GM190" s="147">
        <f>PV(0.05,'PV factor'!D458,,-DJ190)</f>
        <v>0</v>
      </c>
      <c r="GN190" s="147">
        <f>PV(0.05,'PV factor'!E458,,-DK190)</f>
        <v>0</v>
      </c>
      <c r="GO190" s="147">
        <f>PV(0.05,'PV factor'!F458,,-DL190)</f>
        <v>0</v>
      </c>
      <c r="GP190" s="147">
        <f>PV(0.05,'PV factor'!G458,,-DM190)</f>
        <v>0</v>
      </c>
      <c r="GQ190" s="147">
        <f>PV(0.05,'PV factor'!H458,,-DN190)</f>
        <v>0</v>
      </c>
      <c r="GR190" s="147">
        <f>PV(0.05,'PV factor'!I458,,-DO190)</f>
        <v>0</v>
      </c>
      <c r="GS190" s="147">
        <f>PV(0.05,'PV factor'!J458,,-DP190)</f>
        <v>0</v>
      </c>
      <c r="GT190" s="147">
        <f>PV(0.05,'PV factor'!K458,,-DQ190)</f>
        <v>0</v>
      </c>
      <c r="GU190" s="147">
        <f>PV(0.05,'PV factor'!L458,,-DR190)</f>
        <v>0</v>
      </c>
      <c r="GV190" s="147">
        <f>PV(0.05,'PV factor'!M458,,-DS190)</f>
        <v>0</v>
      </c>
      <c r="GW190" s="147">
        <f>PV(0.05,'PV factor'!N458,,-DT190)</f>
        <v>0</v>
      </c>
      <c r="GX190" s="147">
        <f>PV(0.05,'PV factor'!O458,,-DU190)</f>
        <v>0</v>
      </c>
      <c r="GY190" s="147">
        <f>PV(0.05,'PV factor'!P458,,-DV190)</f>
        <v>0</v>
      </c>
      <c r="GZ190" s="147">
        <f>PV(0.05,'PV factor'!Q458,,-DW190)</f>
        <v>0</v>
      </c>
      <c r="HA190" s="147">
        <f>PV(0.05,'PV factor'!R458,,-DX190)</f>
        <v>0</v>
      </c>
      <c r="HB190" s="147">
        <f>PV(0.05,'PV factor'!S458,,-DY190)</f>
        <v>0</v>
      </c>
      <c r="HC190" s="147">
        <f>PV(0.05,'PV factor'!T458,,-DZ190)</f>
        <v>0</v>
      </c>
      <c r="HD190" s="147">
        <f>PV(0.05,'PV factor'!U458,,-EA190)</f>
        <v>0</v>
      </c>
      <c r="HE190" s="147">
        <f>PV(0.05,'PV factor'!V458,,-EB190)</f>
        <v>0</v>
      </c>
      <c r="HF190" s="147">
        <f>PV(0.05,'PV factor'!W458,,-EC190)</f>
        <v>0</v>
      </c>
      <c r="HG190" s="147">
        <f>PV(0.05,'PV factor'!X458,,-ED190)</f>
        <v>0</v>
      </c>
      <c r="HH190" s="147">
        <f>PV(0.05,'PV factor'!Y458,,-EE190)</f>
        <v>0</v>
      </c>
      <c r="HI190" s="147">
        <f>PV(0.05,'PV factor'!Z458,,-EF190)</f>
        <v>0</v>
      </c>
      <c r="HJ190" s="147">
        <f>PV(0.05,'PV factor'!AA458,,-EG190)</f>
        <v>0</v>
      </c>
      <c r="HK190" s="147">
        <f>PV(0.05,'PV factor'!AB458,,-EH190)</f>
        <v>0</v>
      </c>
      <c r="HL190" s="147">
        <f>PV(0.05,'PV factor'!AC458,,-EI190)</f>
        <v>0</v>
      </c>
      <c r="HM190" s="147">
        <f>PV(0.05,'PV factor'!AD458,,-EJ190)</f>
        <v>0</v>
      </c>
      <c r="HN190" s="147">
        <f>PV(0.05,'PV factor'!AE458,,-EK190)</f>
        <v>0</v>
      </c>
      <c r="HO190" s="147">
        <f>PV(0.05,'PV factor'!AF458,,-EL190)</f>
        <v>0</v>
      </c>
      <c r="HP190" s="147">
        <f>PV(0.05,'PV factor'!AG458,,-EM190)</f>
        <v>0</v>
      </c>
      <c r="HQ190" s="147">
        <f>PV(0.05,'PV factor'!AH458,,-EN190)</f>
        <v>0</v>
      </c>
      <c r="HR190" s="147">
        <f>PV(0.05,'PV factor'!AI458,,-EO190)</f>
        <v>0</v>
      </c>
      <c r="HS190" s="147">
        <f>PV(0.05,'PV factor'!AJ458,,-EP190)</f>
        <v>0</v>
      </c>
      <c r="HT190" s="147">
        <f>PV(0.05,'PV factor'!AK458,,-EQ190)</f>
        <v>0</v>
      </c>
      <c r="HU190" s="147">
        <f>PV(0.05,'PV factor'!AL458,,-ER190)</f>
        <v>0</v>
      </c>
      <c r="HV190" s="147">
        <f>PV(0.05,'PV factor'!AM458,,-ES190)</f>
        <v>0</v>
      </c>
      <c r="HW190" s="147">
        <f>PV(0.05,'PV factor'!AN458,,-ET190)</f>
        <v>0</v>
      </c>
      <c r="HX190" s="147">
        <f>PV(0.05,'PV factor'!AO458,,-EU190)</f>
        <v>0</v>
      </c>
      <c r="HY190" s="147">
        <f>PV(0.05,'PV factor'!AP458,,-EV190)</f>
        <v>0</v>
      </c>
      <c r="HZ190" s="147">
        <f t="shared" si="263"/>
        <v>19954.648526077097</v>
      </c>
      <c r="IA190" s="147">
        <f t="shared" si="264"/>
        <v>0</v>
      </c>
      <c r="IB190" s="401">
        <f t="shared" si="265"/>
        <v>0</v>
      </c>
    </row>
    <row r="191" spans="1:236" ht="90" customHeight="1" x14ac:dyDescent="0.2">
      <c r="A191" s="137" t="s">
        <v>2026</v>
      </c>
      <c r="B191" s="138" t="s">
        <v>2027</v>
      </c>
      <c r="C191" s="138" t="s">
        <v>2113</v>
      </c>
      <c r="D191" s="142">
        <v>14</v>
      </c>
      <c r="E191" s="138" t="s">
        <v>2114</v>
      </c>
      <c r="F191" s="118" t="s">
        <v>2115</v>
      </c>
      <c r="G191" s="118" t="s">
        <v>2116</v>
      </c>
      <c r="H191" s="118" t="s">
        <v>2117</v>
      </c>
      <c r="I191" s="118" t="s">
        <v>2032</v>
      </c>
      <c r="J191" s="142">
        <v>40</v>
      </c>
      <c r="K191" s="227" t="s">
        <v>94</v>
      </c>
      <c r="L191" s="110">
        <v>122990</v>
      </c>
      <c r="M191" s="142" t="s">
        <v>2118</v>
      </c>
      <c r="N191" s="142" t="s">
        <v>81</v>
      </c>
      <c r="O191" s="142" t="s">
        <v>454</v>
      </c>
      <c r="P191" s="142" t="s">
        <v>456</v>
      </c>
      <c r="Q191" s="112" t="s">
        <v>100</v>
      </c>
      <c r="R191" s="142" t="s">
        <v>108</v>
      </c>
      <c r="S191" s="142" t="s">
        <v>99</v>
      </c>
      <c r="T191" s="142" t="s">
        <v>2034</v>
      </c>
      <c r="U191" s="142" t="s">
        <v>100</v>
      </c>
      <c r="V191" s="117">
        <v>1</v>
      </c>
      <c r="W191" s="136">
        <v>1400000</v>
      </c>
      <c r="X191" s="136">
        <v>0</v>
      </c>
      <c r="Y191" s="136">
        <v>0</v>
      </c>
      <c r="Z191" s="136">
        <v>0</v>
      </c>
      <c r="AA191" s="136">
        <v>0</v>
      </c>
      <c r="AB191" s="136">
        <v>0</v>
      </c>
      <c r="AC191" s="136">
        <v>1400000</v>
      </c>
      <c r="AD191" s="136">
        <v>0</v>
      </c>
      <c r="AE191" s="139">
        <v>0</v>
      </c>
      <c r="AF191" s="139">
        <v>0</v>
      </c>
      <c r="AG191" s="139">
        <v>0</v>
      </c>
      <c r="AH191" s="139">
        <v>0</v>
      </c>
      <c r="AI191" s="116" t="s">
        <v>88</v>
      </c>
      <c r="AJ191" s="134">
        <v>0</v>
      </c>
      <c r="AK191" s="134">
        <v>0</v>
      </c>
      <c r="AL191" s="134">
        <v>0</v>
      </c>
      <c r="AM191" s="134">
        <v>0</v>
      </c>
      <c r="AN191" s="134">
        <v>0</v>
      </c>
      <c r="AO191" s="134">
        <v>0</v>
      </c>
      <c r="AP191" s="134">
        <v>0</v>
      </c>
      <c r="AQ191" s="139">
        <v>0</v>
      </c>
      <c r="AR191" s="139">
        <v>0</v>
      </c>
      <c r="AS191" s="139">
        <v>0</v>
      </c>
      <c r="AT191" s="139">
        <v>0</v>
      </c>
      <c r="AU191" s="118" t="s">
        <v>2119</v>
      </c>
      <c r="AV191" s="230">
        <f t="shared" si="231"/>
        <v>0</v>
      </c>
      <c r="AW191" s="230">
        <f t="shared" si="232"/>
        <v>0</v>
      </c>
      <c r="AX191" s="230" t="str">
        <f t="shared" si="233"/>
        <v>A1</v>
      </c>
      <c r="AY191" s="141">
        <f t="shared" si="234"/>
        <v>8</v>
      </c>
      <c r="AZ191" s="70">
        <f t="shared" si="235"/>
        <v>1</v>
      </c>
      <c r="BA191" s="70">
        <f t="shared" si="236"/>
        <v>1</v>
      </c>
      <c r="BB191" s="70">
        <f t="shared" si="237"/>
        <v>1</v>
      </c>
      <c r="BC191" s="70">
        <f t="shared" si="238"/>
        <v>1</v>
      </c>
      <c r="BD191" s="70">
        <f t="shared" si="239"/>
        <v>1</v>
      </c>
      <c r="BE191" s="70">
        <f t="shared" si="240"/>
        <v>0</v>
      </c>
      <c r="BF191" s="70">
        <f t="shared" si="241"/>
        <v>0</v>
      </c>
      <c r="BG191" s="71">
        <f t="shared" si="242"/>
        <v>0</v>
      </c>
      <c r="BH191" s="71">
        <f t="shared" si="243"/>
        <v>1</v>
      </c>
      <c r="BI191" s="71">
        <f t="shared" si="244"/>
        <v>0</v>
      </c>
      <c r="BJ191" s="71">
        <f t="shared" si="245"/>
        <v>0</v>
      </c>
      <c r="BK191" s="71">
        <f t="shared" si="246"/>
        <v>1</v>
      </c>
      <c r="BL191" s="70">
        <f t="shared" si="247"/>
        <v>1</v>
      </c>
      <c r="BM191" s="70">
        <f t="shared" si="248"/>
        <v>1</v>
      </c>
      <c r="BN191" s="70">
        <f t="shared" si="249"/>
        <v>0</v>
      </c>
      <c r="BO191" s="70">
        <f t="shared" si="250"/>
        <v>1</v>
      </c>
      <c r="BP191" s="144">
        <f t="shared" si="251"/>
        <v>0</v>
      </c>
      <c r="BQ191" s="144">
        <f t="shared" si="252"/>
        <v>0</v>
      </c>
      <c r="BR191" s="144">
        <f t="shared" si="253"/>
        <v>0</v>
      </c>
      <c r="BS191" s="144">
        <f t="shared" si="254"/>
        <v>0</v>
      </c>
      <c r="BT191" s="144">
        <f t="shared" si="255"/>
        <v>1400000</v>
      </c>
      <c r="BU191" s="144">
        <f t="shared" si="256"/>
        <v>0</v>
      </c>
      <c r="BV191" s="144">
        <f t="shared" si="257"/>
        <v>0</v>
      </c>
      <c r="BW191" s="144">
        <f t="shared" si="258"/>
        <v>0</v>
      </c>
      <c r="BX191" s="144">
        <f t="shared" si="259"/>
        <v>0</v>
      </c>
      <c r="BY191" s="144">
        <f t="shared" si="260"/>
        <v>0</v>
      </c>
      <c r="BZ191" s="9">
        <v>0</v>
      </c>
      <c r="CA191" s="9">
        <v>0</v>
      </c>
      <c r="CB191" s="9">
        <v>0</v>
      </c>
      <c r="CC191" s="9">
        <v>0</v>
      </c>
      <c r="CD191" s="9">
        <v>0</v>
      </c>
      <c r="CE191" s="9">
        <v>0</v>
      </c>
      <c r="CF191" s="9">
        <v>0</v>
      </c>
      <c r="CG191" s="9">
        <v>0</v>
      </c>
      <c r="CH191" s="9">
        <v>0</v>
      </c>
      <c r="CI191" s="9">
        <v>0</v>
      </c>
      <c r="CJ191" s="9">
        <v>0</v>
      </c>
      <c r="CK191" s="9">
        <v>0</v>
      </c>
      <c r="CL191" s="9">
        <v>0</v>
      </c>
      <c r="CM191" s="9">
        <v>0</v>
      </c>
      <c r="CN191" s="9">
        <v>0</v>
      </c>
      <c r="CO191" s="9">
        <v>0</v>
      </c>
      <c r="CP191" s="9">
        <v>0</v>
      </c>
      <c r="CQ191" s="9">
        <v>0</v>
      </c>
      <c r="CR191" s="9">
        <v>0</v>
      </c>
      <c r="CS191" s="9">
        <v>0</v>
      </c>
      <c r="CT191" s="9">
        <v>0</v>
      </c>
      <c r="CU191" s="9">
        <v>0</v>
      </c>
      <c r="CV191" s="9">
        <v>0</v>
      </c>
      <c r="CW191" s="9">
        <v>0</v>
      </c>
      <c r="CX191" s="9">
        <v>0</v>
      </c>
      <c r="CY191" s="9">
        <v>0</v>
      </c>
      <c r="CZ191" s="9">
        <v>0</v>
      </c>
      <c r="DA191" s="9">
        <v>0</v>
      </c>
      <c r="DB191" s="9">
        <v>0</v>
      </c>
      <c r="DC191" s="9">
        <v>0</v>
      </c>
      <c r="DD191" s="9">
        <v>0</v>
      </c>
      <c r="DE191" s="9">
        <v>0</v>
      </c>
      <c r="DF191" s="9">
        <v>0</v>
      </c>
      <c r="DG191" s="144">
        <f t="shared" si="261"/>
        <v>122990</v>
      </c>
      <c r="DH191" s="144">
        <f t="shared" ref="DH191:EW191" si="324">DG191</f>
        <v>122990</v>
      </c>
      <c r="DI191" s="144">
        <f t="shared" si="324"/>
        <v>122990</v>
      </c>
      <c r="DJ191" s="144">
        <f t="shared" si="324"/>
        <v>122990</v>
      </c>
      <c r="DK191" s="144">
        <f t="shared" si="324"/>
        <v>122990</v>
      </c>
      <c r="DL191" s="144">
        <f t="shared" si="324"/>
        <v>122990</v>
      </c>
      <c r="DM191" s="144">
        <f t="shared" si="324"/>
        <v>122990</v>
      </c>
      <c r="DN191" s="144">
        <f t="shared" si="324"/>
        <v>122990</v>
      </c>
      <c r="DO191" s="144">
        <f t="shared" si="324"/>
        <v>122990</v>
      </c>
      <c r="DP191" s="144">
        <f t="shared" si="324"/>
        <v>122990</v>
      </c>
      <c r="DQ191" s="144">
        <f t="shared" si="324"/>
        <v>122990</v>
      </c>
      <c r="DR191" s="144">
        <f t="shared" si="324"/>
        <v>122990</v>
      </c>
      <c r="DS191" s="144">
        <f t="shared" si="324"/>
        <v>122990</v>
      </c>
      <c r="DT191" s="144">
        <f t="shared" si="324"/>
        <v>122990</v>
      </c>
      <c r="DU191" s="144">
        <f t="shared" si="324"/>
        <v>122990</v>
      </c>
      <c r="DV191" s="144">
        <f t="shared" si="324"/>
        <v>122990</v>
      </c>
      <c r="DW191" s="144">
        <f t="shared" si="324"/>
        <v>122990</v>
      </c>
      <c r="DX191" s="144">
        <f t="shared" si="324"/>
        <v>122990</v>
      </c>
      <c r="DY191" s="144">
        <f t="shared" si="324"/>
        <v>122990</v>
      </c>
      <c r="DZ191" s="144">
        <f t="shared" si="324"/>
        <v>122990</v>
      </c>
      <c r="EA191" s="144">
        <f t="shared" si="324"/>
        <v>122990</v>
      </c>
      <c r="EB191" s="144">
        <f t="shared" si="324"/>
        <v>122990</v>
      </c>
      <c r="EC191" s="144">
        <f t="shared" si="324"/>
        <v>122990</v>
      </c>
      <c r="ED191" s="144">
        <f t="shared" si="324"/>
        <v>122990</v>
      </c>
      <c r="EE191" s="144">
        <f t="shared" si="324"/>
        <v>122990</v>
      </c>
      <c r="EF191" s="144">
        <f t="shared" si="324"/>
        <v>122990</v>
      </c>
      <c r="EG191" s="144">
        <f t="shared" si="324"/>
        <v>122990</v>
      </c>
      <c r="EH191" s="144">
        <f t="shared" si="324"/>
        <v>122990</v>
      </c>
      <c r="EI191" s="144">
        <f t="shared" si="324"/>
        <v>122990</v>
      </c>
      <c r="EJ191" s="144">
        <f t="shared" si="324"/>
        <v>122990</v>
      </c>
      <c r="EK191" s="144">
        <f t="shared" si="324"/>
        <v>122990</v>
      </c>
      <c r="EL191" s="144">
        <f t="shared" si="324"/>
        <v>122990</v>
      </c>
      <c r="EM191" s="144">
        <f t="shared" si="324"/>
        <v>122990</v>
      </c>
      <c r="EN191" s="144">
        <f t="shared" si="324"/>
        <v>122990</v>
      </c>
      <c r="EO191" s="144">
        <f t="shared" si="324"/>
        <v>122990</v>
      </c>
      <c r="EP191" s="144">
        <f t="shared" si="324"/>
        <v>122990</v>
      </c>
      <c r="EQ191" s="144">
        <f t="shared" si="324"/>
        <v>122990</v>
      </c>
      <c r="ER191" s="144">
        <f t="shared" si="324"/>
        <v>122990</v>
      </c>
      <c r="ES191" s="144">
        <f t="shared" si="324"/>
        <v>122990</v>
      </c>
      <c r="ET191" s="144">
        <f t="shared" si="324"/>
        <v>122990</v>
      </c>
      <c r="EU191" s="144">
        <f t="shared" si="324"/>
        <v>122990</v>
      </c>
      <c r="EV191" s="144">
        <f t="shared" si="324"/>
        <v>122990</v>
      </c>
      <c r="EW191" s="144">
        <f t="shared" si="324"/>
        <v>122990</v>
      </c>
      <c r="EX191" s="147">
        <f>PV(0.05,'PV factor'!C190,,-BR191)</f>
        <v>0</v>
      </c>
      <c r="EY191" s="147">
        <f>PV(0.05,'PV factor'!D190,,-BS191)</f>
        <v>0</v>
      </c>
      <c r="EZ191" s="147">
        <f>PV(0.05,'PV factor'!E190,,-BT191)</f>
        <v>1151783.4647086347</v>
      </c>
      <c r="FA191" s="147">
        <f>PV(0.05,'PV factor'!F190,,-BU191)</f>
        <v>0</v>
      </c>
      <c r="FB191" s="147">
        <f>PV(0.05,'PV factor'!G190,,-BV191)</f>
        <v>0</v>
      </c>
      <c r="FC191" s="147">
        <f>PV(0.05,'PV factor'!H190,,-BW191)</f>
        <v>0</v>
      </c>
      <c r="FD191" s="147">
        <f>PV(0.05,'PV factor'!I190,,-BX191)</f>
        <v>0</v>
      </c>
      <c r="FE191" s="147">
        <f>PV(0.05,'PV factor'!J190,,-BY191)</f>
        <v>0</v>
      </c>
      <c r="FF191" s="147">
        <f>PV(0.05,'PV factor'!K190,,-BZ191)</f>
        <v>0</v>
      </c>
      <c r="FG191" s="147">
        <f>PV(0.05,'PV factor'!L190,,-CA191)</f>
        <v>0</v>
      </c>
      <c r="FH191" s="147">
        <f>PV(0.05,'PV factor'!M190,,-CB191)</f>
        <v>0</v>
      </c>
      <c r="FI191" s="147">
        <f>PV(0.05,'PV factor'!N190,,-CC191)</f>
        <v>0</v>
      </c>
      <c r="FJ191" s="147">
        <f>PV(0.05,'PV factor'!O190,,-CD191)</f>
        <v>0</v>
      </c>
      <c r="FK191" s="147">
        <f>PV(0.05,'PV factor'!P190,,-CE191)</f>
        <v>0</v>
      </c>
      <c r="FL191" s="147">
        <f>PV(0.05,'PV factor'!Q190,,-CF191)</f>
        <v>0</v>
      </c>
      <c r="FM191" s="147">
        <f>PV(0.05,'PV factor'!R190,,-CG191)</f>
        <v>0</v>
      </c>
      <c r="FN191" s="147">
        <f>PV(0.05,'PV factor'!S190,,-CH191)</f>
        <v>0</v>
      </c>
      <c r="FO191" s="147">
        <f>PV(0.05,'PV factor'!T190,,-CI191)</f>
        <v>0</v>
      </c>
      <c r="FP191" s="147">
        <f>PV(0.05,'PV factor'!U190,,-CJ191)</f>
        <v>0</v>
      </c>
      <c r="FQ191" s="147">
        <f>PV(0.05,'PV factor'!V190,,-CK191)</f>
        <v>0</v>
      </c>
      <c r="FR191" s="147">
        <f>PV(0.05,'PV factor'!W190,,-CL191)</f>
        <v>0</v>
      </c>
      <c r="FS191" s="147">
        <f>PV(0.05,'PV factor'!X190,,-CM191)</f>
        <v>0</v>
      </c>
      <c r="FT191" s="147">
        <f>PV(0.05,'PV factor'!Y190,,-CN191)</f>
        <v>0</v>
      </c>
      <c r="FU191" s="147">
        <f>PV(0.05,'PV factor'!Z190,,-CO191)</f>
        <v>0</v>
      </c>
      <c r="FV191" s="147">
        <f>PV(0.05,'PV factor'!AA190,,-CP191)</f>
        <v>0</v>
      </c>
      <c r="FW191" s="147">
        <f>PV(0.05,'PV factor'!AB190,,-CQ191)</f>
        <v>0</v>
      </c>
      <c r="FX191" s="147">
        <f>PV(0.05,'PV factor'!AC190,,-CR191)</f>
        <v>0</v>
      </c>
      <c r="FY191" s="147">
        <f>PV(0.05,'PV factor'!AD190,,-CS191)</f>
        <v>0</v>
      </c>
      <c r="FZ191" s="147">
        <f>PV(0.05,'PV factor'!AE190,,-CT191)</f>
        <v>0</v>
      </c>
      <c r="GA191" s="147">
        <f>PV(0.05,'PV factor'!AF190,,-CU191)</f>
        <v>0</v>
      </c>
      <c r="GB191" s="147">
        <f>PV(0.05,'PV factor'!AG190,,-CV191)</f>
        <v>0</v>
      </c>
      <c r="GC191" s="147">
        <f>PV(0.05,'PV factor'!AH190,,-CW191)</f>
        <v>0</v>
      </c>
      <c r="GD191" s="147">
        <f>PV(0.05,'PV factor'!AI190,,-CX191)</f>
        <v>0</v>
      </c>
      <c r="GE191" s="147">
        <f>PV(0.05,'PV factor'!AJ190,,-CY191)</f>
        <v>0</v>
      </c>
      <c r="GF191" s="147">
        <f>PV(0.05,'PV factor'!AK190,,-CZ191)</f>
        <v>0</v>
      </c>
      <c r="GG191" s="147">
        <f>PV(0.05,'PV factor'!AL190,,-DA191)</f>
        <v>0</v>
      </c>
      <c r="GH191" s="147">
        <f>PV(0.05,'PV factor'!AM190,,-DB191)</f>
        <v>0</v>
      </c>
      <c r="GI191" s="147">
        <f>PV(0.05,'PV factor'!AN190,,-DC191)</f>
        <v>0</v>
      </c>
      <c r="GJ191" s="147">
        <f>PV(0.05,'PV factor'!AO190,,-DD191)</f>
        <v>0</v>
      </c>
      <c r="GK191" s="147">
        <f>PV(0.05,'PV factor'!AP190,,-DE191)</f>
        <v>0</v>
      </c>
      <c r="GL191" s="147">
        <f>PV(0.05,'PV factor'!C190,,-DI191)</f>
        <v>111555.55555555555</v>
      </c>
      <c r="GM191" s="147">
        <f>PV(0.05,'PV factor'!D190,,-DJ191)</f>
        <v>106243.38624338624</v>
      </c>
      <c r="GN191" s="147">
        <f>PV(0.05,'PV factor'!E190,,-DK191)</f>
        <v>101184.17737465356</v>
      </c>
      <c r="GO191" s="147">
        <f>PV(0.05,'PV factor'!F190,,-DL191)</f>
        <v>96365.883213955763</v>
      </c>
      <c r="GP191" s="147">
        <f>PV(0.05,'PV factor'!G190,,-DM191)</f>
        <v>91777.03163233884</v>
      </c>
      <c r="GQ191" s="147">
        <f>PV(0.05,'PV factor'!H190,,-DN191)</f>
        <v>87406.696792703631</v>
      </c>
      <c r="GR191" s="147">
        <f>PV(0.05,'PV factor'!I190,,-DO191)</f>
        <v>83244.473135908236</v>
      </c>
      <c r="GS191" s="147">
        <f>PV(0.05,'PV factor'!J190,,-DP191)</f>
        <v>79280.450605626887</v>
      </c>
      <c r="GT191" s="147">
        <f>PV(0.05,'PV factor'!K190,,-DQ191)</f>
        <v>75505.191052977985</v>
      </c>
      <c r="GU191" s="147">
        <f>PV(0.05,'PV factor'!L190,,-DR191)</f>
        <v>71909.705764740938</v>
      </c>
      <c r="GV191" s="147">
        <f>PV(0.05,'PV factor'!M190,,-DS191)</f>
        <v>68485.434061658045</v>
      </c>
      <c r="GW191" s="147">
        <f>PV(0.05,'PV factor'!N190,,-DT191)</f>
        <v>65224.22291586479</v>
      </c>
      <c r="GX191" s="147">
        <f>PV(0.05,'PV factor'!O190,,-DU191)</f>
        <v>62118.307538918867</v>
      </c>
      <c r="GY191" s="147">
        <f>PV(0.05,'PV factor'!P190,,-DV191)</f>
        <v>59160.292894208425</v>
      </c>
      <c r="GZ191" s="147">
        <f>PV(0.05,'PV factor'!Q190,,-DW191)</f>
        <v>56343.136089722313</v>
      </c>
      <c r="HA191" s="147">
        <f>PV(0.05,'PV factor'!R190,,-DX191)</f>
        <v>53660.12960925934</v>
      </c>
      <c r="HB191" s="147">
        <f>PV(0.05,'PV factor'!S190,,-DY191)</f>
        <v>51104.885342151749</v>
      </c>
      <c r="HC191" s="147">
        <f>PV(0.05,'PV factor'!T190,,-DZ191)</f>
        <v>48671.319373477862</v>
      </c>
      <c r="HD191" s="147">
        <f>PV(0.05,'PV factor'!U190,,-EA191)</f>
        <v>46353.637498550343</v>
      </c>
      <c r="HE191" s="147">
        <f>PV(0.05,'PV factor'!V190,,-EB191)</f>
        <v>44146.321427190807</v>
      </c>
      <c r="HF191" s="147">
        <f>PV(0.05,'PV factor'!W190,,-EC191)</f>
        <v>42044.115644943624</v>
      </c>
      <c r="HG191" s="147">
        <f>PV(0.05,'PV factor'!X190,,-ED191)</f>
        <v>40042.014899946305</v>
      </c>
      <c r="HH191" s="147">
        <f>PV(0.05,'PV factor'!Y190,,-EE191)</f>
        <v>38135.252285663148</v>
      </c>
      <c r="HI191" s="147">
        <f>PV(0.05,'PV factor'!Z190,,-EF191)</f>
        <v>36319.287891107764</v>
      </c>
      <c r="HJ191" s="147">
        <f>PV(0.05,'PV factor'!AA190,,-EG191)</f>
        <v>34589.797991531203</v>
      </c>
      <c r="HK191" s="147">
        <f>PV(0.05,'PV factor'!AB190,,-EH191)</f>
        <v>32942.664753839235</v>
      </c>
      <c r="HL191" s="147">
        <f>PV(0.05,'PV factor'!AC190,,-EI191)</f>
        <v>31373.966432227848</v>
      </c>
      <c r="HM191" s="147">
        <f>PV(0.05,'PV factor'!AD190,,-EJ191)</f>
        <v>29879.96803069318</v>
      </c>
      <c r="HN191" s="147">
        <f>PV(0.05,'PV factor'!AE190,,-EK191)</f>
        <v>28457.112410183992</v>
      </c>
      <c r="HO191" s="147">
        <f>PV(0.05,'PV factor'!AF190,,-EL191)</f>
        <v>27102.01181922284</v>
      </c>
      <c r="HP191" s="147">
        <f>PV(0.05,'PV factor'!AG190,,-EM191)</f>
        <v>25811.439827831276</v>
      </c>
      <c r="HQ191" s="147">
        <f>PV(0.05,'PV factor'!AH190,,-EN191)</f>
        <v>24582.323645553599</v>
      </c>
      <c r="HR191" s="147">
        <f>PV(0.05,'PV factor'!AI190,,-EO191)</f>
        <v>23411.73680528914</v>
      </c>
      <c r="HS191" s="147">
        <f>PV(0.05,'PV factor'!AJ190,,-EP191)</f>
        <v>22296.892195513465</v>
      </c>
      <c r="HT191" s="147">
        <f>PV(0.05,'PV factor'!AK190,,-EQ191)</f>
        <v>21235.13542429854</v>
      </c>
      <c r="HU191" s="147">
        <f>PV(0.05,'PV factor'!AL190,,-ER191)</f>
        <v>20223.93849933194</v>
      </c>
      <c r="HV191" s="147">
        <f>PV(0.05,'PV factor'!AM190,,-ES191)</f>
        <v>19260.893808887566</v>
      </c>
      <c r="HW191" s="147">
        <f>PV(0.05,'PV factor'!AN190,,-ET191)</f>
        <v>18343.708389416726</v>
      </c>
      <c r="HX191" s="147">
        <f>PV(0.05,'PV factor'!AO190,,-EU191)</f>
        <v>17470.198466111171</v>
      </c>
      <c r="HY191" s="147">
        <f>PV(0.05,'PV factor'!AP190,,-EV191)</f>
        <v>16638.284253439208</v>
      </c>
      <c r="HZ191" s="147">
        <f t="shared" si="263"/>
        <v>1151783.4647086347</v>
      </c>
      <c r="IA191" s="147">
        <f t="shared" si="264"/>
        <v>2009900.9815978822</v>
      </c>
      <c r="IB191" s="401">
        <f t="shared" si="265"/>
        <v>1.7450337178666866</v>
      </c>
    </row>
    <row r="192" spans="1:236" ht="90" customHeight="1" x14ac:dyDescent="0.2">
      <c r="A192" s="276" t="s">
        <v>634</v>
      </c>
      <c r="B192" s="277" t="s">
        <v>1167</v>
      </c>
      <c r="C192" s="277" t="s">
        <v>1332</v>
      </c>
      <c r="D192" s="99"/>
      <c r="E192" s="277" t="s">
        <v>1333</v>
      </c>
      <c r="F192" s="281" t="s">
        <v>1334</v>
      </c>
      <c r="G192" s="103" t="s">
        <v>1335</v>
      </c>
      <c r="H192" s="99" t="s">
        <v>77</v>
      </c>
      <c r="I192" s="103"/>
      <c r="J192" s="103">
        <v>5</v>
      </c>
      <c r="K192" s="95" t="s">
        <v>206</v>
      </c>
      <c r="L192" s="98">
        <v>20000</v>
      </c>
      <c r="M192" s="99" t="s">
        <v>1312</v>
      </c>
      <c r="N192" s="99" t="s">
        <v>81</v>
      </c>
      <c r="O192" s="90" t="s">
        <v>148</v>
      </c>
      <c r="P192" s="99" t="s">
        <v>467</v>
      </c>
      <c r="Q192" s="112" t="s">
        <v>100</v>
      </c>
      <c r="R192" s="99" t="s">
        <v>108</v>
      </c>
      <c r="S192" s="99" t="s">
        <v>99</v>
      </c>
      <c r="T192" s="99" t="s">
        <v>366</v>
      </c>
      <c r="U192" s="99" t="s">
        <v>87</v>
      </c>
      <c r="V192" s="102">
        <v>1</v>
      </c>
      <c r="W192" s="278">
        <v>450000</v>
      </c>
      <c r="X192" s="278">
        <v>0</v>
      </c>
      <c r="Y192" s="278">
        <v>0</v>
      </c>
      <c r="Z192" s="278">
        <v>0</v>
      </c>
      <c r="AA192" s="278">
        <v>250000</v>
      </c>
      <c r="AB192" s="278">
        <v>200000</v>
      </c>
      <c r="AC192" s="278">
        <v>0</v>
      </c>
      <c r="AD192" s="278">
        <v>0</v>
      </c>
      <c r="AE192" s="278">
        <v>0</v>
      </c>
      <c r="AF192" s="278">
        <v>0</v>
      </c>
      <c r="AG192" s="278">
        <v>0</v>
      </c>
      <c r="AH192" s="278">
        <v>0</v>
      </c>
      <c r="AI192" s="100" t="s">
        <v>88</v>
      </c>
      <c r="AJ192" s="278">
        <v>0</v>
      </c>
      <c r="AK192" s="278">
        <v>0</v>
      </c>
      <c r="AL192" s="278">
        <v>0</v>
      </c>
      <c r="AM192" s="278">
        <v>0</v>
      </c>
      <c r="AN192" s="278">
        <v>0</v>
      </c>
      <c r="AO192" s="278">
        <v>0</v>
      </c>
      <c r="AP192" s="278">
        <v>0</v>
      </c>
      <c r="AQ192" s="278">
        <v>0</v>
      </c>
      <c r="AR192" s="278">
        <v>0</v>
      </c>
      <c r="AS192" s="278">
        <v>0</v>
      </c>
      <c r="AT192" s="278">
        <v>0</v>
      </c>
      <c r="AU192" s="279"/>
      <c r="AV192" s="230">
        <f t="shared" si="231"/>
        <v>0</v>
      </c>
      <c r="AW192" s="230">
        <f t="shared" si="232"/>
        <v>0</v>
      </c>
      <c r="AX192" s="230" t="str">
        <f t="shared" si="233"/>
        <v>E1</v>
      </c>
      <c r="AY192" s="141">
        <f t="shared" si="234"/>
        <v>5</v>
      </c>
      <c r="AZ192" s="70">
        <f t="shared" si="235"/>
        <v>1</v>
      </c>
      <c r="BA192" s="70">
        <f t="shared" si="236"/>
        <v>1</v>
      </c>
      <c r="BB192" s="70">
        <f t="shared" si="237"/>
        <v>1</v>
      </c>
      <c r="BC192" s="70">
        <f t="shared" si="238"/>
        <v>0</v>
      </c>
      <c r="BD192" s="70">
        <f t="shared" si="239"/>
        <v>1</v>
      </c>
      <c r="BE192" s="70">
        <f t="shared" si="240"/>
        <v>1</v>
      </c>
      <c r="BF192" s="70">
        <f t="shared" si="241"/>
        <v>1</v>
      </c>
      <c r="BG192" s="71">
        <f t="shared" si="242"/>
        <v>0</v>
      </c>
      <c r="BH192" s="71">
        <f t="shared" si="243"/>
        <v>0</v>
      </c>
      <c r="BI192" s="71">
        <f t="shared" si="244"/>
        <v>0</v>
      </c>
      <c r="BJ192" s="71">
        <f t="shared" si="245"/>
        <v>0</v>
      </c>
      <c r="BK192" s="71">
        <f t="shared" si="246"/>
        <v>0</v>
      </c>
      <c r="BL192" s="70">
        <f t="shared" si="247"/>
        <v>0</v>
      </c>
      <c r="BM192" s="70">
        <f t="shared" si="248"/>
        <v>0</v>
      </c>
      <c r="BN192" s="70">
        <f t="shared" si="249"/>
        <v>0</v>
      </c>
      <c r="BO192" s="70">
        <f t="shared" si="250"/>
        <v>0</v>
      </c>
      <c r="BP192" s="144">
        <f t="shared" si="251"/>
        <v>0</v>
      </c>
      <c r="BQ192" s="144">
        <f t="shared" si="252"/>
        <v>0</v>
      </c>
      <c r="BR192" s="144">
        <f t="shared" si="253"/>
        <v>250000</v>
      </c>
      <c r="BS192" s="144">
        <f t="shared" si="254"/>
        <v>200000</v>
      </c>
      <c r="BT192" s="144">
        <f t="shared" si="255"/>
        <v>0</v>
      </c>
      <c r="BU192" s="144">
        <f t="shared" si="256"/>
        <v>0</v>
      </c>
      <c r="BV192" s="144">
        <f t="shared" si="257"/>
        <v>0</v>
      </c>
      <c r="BW192" s="144">
        <f t="shared" si="258"/>
        <v>0</v>
      </c>
      <c r="BX192" s="144">
        <f t="shared" si="259"/>
        <v>0</v>
      </c>
      <c r="BY192" s="144">
        <f t="shared" si="260"/>
        <v>0</v>
      </c>
      <c r="BZ192" s="9">
        <v>0</v>
      </c>
      <c r="CA192" s="9">
        <v>0</v>
      </c>
      <c r="CB192" s="9">
        <v>0</v>
      </c>
      <c r="CC192" s="9">
        <v>0</v>
      </c>
      <c r="CD192" s="9">
        <v>0</v>
      </c>
      <c r="CE192" s="9">
        <v>0</v>
      </c>
      <c r="CF192" s="9">
        <v>0</v>
      </c>
      <c r="CG192" s="9">
        <v>0</v>
      </c>
      <c r="CH192" s="9">
        <v>0</v>
      </c>
      <c r="CI192" s="9">
        <v>0</v>
      </c>
      <c r="CJ192" s="9">
        <v>0</v>
      </c>
      <c r="CK192" s="9">
        <v>0</v>
      </c>
      <c r="CL192" s="9">
        <v>0</v>
      </c>
      <c r="CM192" s="9">
        <v>0</v>
      </c>
      <c r="CN192" s="9">
        <v>0</v>
      </c>
      <c r="CO192" s="9">
        <v>0</v>
      </c>
      <c r="CP192" s="9">
        <v>0</v>
      </c>
      <c r="CQ192" s="9">
        <v>0</v>
      </c>
      <c r="CR192" s="9">
        <v>0</v>
      </c>
      <c r="CS192" s="9">
        <v>0</v>
      </c>
      <c r="CT192" s="9">
        <v>0</v>
      </c>
      <c r="CU192" s="9">
        <v>0</v>
      </c>
      <c r="CV192" s="9">
        <v>0</v>
      </c>
      <c r="CW192" s="9">
        <v>0</v>
      </c>
      <c r="CX192" s="9">
        <v>0</v>
      </c>
      <c r="CY192" s="9">
        <v>0</v>
      </c>
      <c r="CZ192" s="9">
        <v>0</v>
      </c>
      <c r="DA192" s="9">
        <v>0</v>
      </c>
      <c r="DB192" s="9">
        <v>0</v>
      </c>
      <c r="DC192" s="9">
        <v>0</v>
      </c>
      <c r="DD192" s="9">
        <v>0</v>
      </c>
      <c r="DE192" s="9">
        <v>0</v>
      </c>
      <c r="DF192" s="9">
        <v>0</v>
      </c>
      <c r="DG192" s="144">
        <f t="shared" si="261"/>
        <v>20000</v>
      </c>
      <c r="DH192" s="144">
        <f t="shared" ref="DH192:EW192" si="325">DG192</f>
        <v>20000</v>
      </c>
      <c r="DI192" s="144">
        <f t="shared" si="325"/>
        <v>20000</v>
      </c>
      <c r="DJ192" s="144">
        <f t="shared" si="325"/>
        <v>20000</v>
      </c>
      <c r="DK192" s="144">
        <f t="shared" si="325"/>
        <v>20000</v>
      </c>
      <c r="DL192" s="144">
        <f t="shared" si="325"/>
        <v>20000</v>
      </c>
      <c r="DM192" s="144">
        <f t="shared" si="325"/>
        <v>20000</v>
      </c>
      <c r="DN192" s="144">
        <f t="shared" si="325"/>
        <v>20000</v>
      </c>
      <c r="DO192" s="144">
        <f t="shared" si="325"/>
        <v>20000</v>
      </c>
      <c r="DP192" s="144">
        <f t="shared" si="325"/>
        <v>20000</v>
      </c>
      <c r="DQ192" s="144">
        <f t="shared" si="325"/>
        <v>20000</v>
      </c>
      <c r="DR192" s="144">
        <f t="shared" si="325"/>
        <v>20000</v>
      </c>
      <c r="DS192" s="144">
        <f t="shared" si="325"/>
        <v>20000</v>
      </c>
      <c r="DT192" s="144">
        <f t="shared" si="325"/>
        <v>20000</v>
      </c>
      <c r="DU192" s="144">
        <f t="shared" si="325"/>
        <v>20000</v>
      </c>
      <c r="DV192" s="144">
        <f t="shared" si="325"/>
        <v>20000</v>
      </c>
      <c r="DW192" s="144">
        <f t="shared" si="325"/>
        <v>20000</v>
      </c>
      <c r="DX192" s="144">
        <f t="shared" si="325"/>
        <v>20000</v>
      </c>
      <c r="DY192" s="144">
        <f t="shared" si="325"/>
        <v>20000</v>
      </c>
      <c r="DZ192" s="144">
        <f t="shared" si="325"/>
        <v>20000</v>
      </c>
      <c r="EA192" s="144">
        <f t="shared" si="325"/>
        <v>20000</v>
      </c>
      <c r="EB192" s="144">
        <f t="shared" si="325"/>
        <v>20000</v>
      </c>
      <c r="EC192" s="144">
        <f t="shared" si="325"/>
        <v>20000</v>
      </c>
      <c r="ED192" s="144">
        <f t="shared" si="325"/>
        <v>20000</v>
      </c>
      <c r="EE192" s="144">
        <f t="shared" si="325"/>
        <v>20000</v>
      </c>
      <c r="EF192" s="144">
        <f t="shared" si="325"/>
        <v>20000</v>
      </c>
      <c r="EG192" s="144">
        <f t="shared" si="325"/>
        <v>20000</v>
      </c>
      <c r="EH192" s="144">
        <f t="shared" si="325"/>
        <v>20000</v>
      </c>
      <c r="EI192" s="144">
        <f t="shared" si="325"/>
        <v>20000</v>
      </c>
      <c r="EJ192" s="144">
        <f t="shared" si="325"/>
        <v>20000</v>
      </c>
      <c r="EK192" s="144">
        <f t="shared" si="325"/>
        <v>20000</v>
      </c>
      <c r="EL192" s="144">
        <f t="shared" si="325"/>
        <v>20000</v>
      </c>
      <c r="EM192" s="144">
        <f t="shared" si="325"/>
        <v>20000</v>
      </c>
      <c r="EN192" s="144">
        <f t="shared" si="325"/>
        <v>20000</v>
      </c>
      <c r="EO192" s="144">
        <f t="shared" si="325"/>
        <v>20000</v>
      </c>
      <c r="EP192" s="144">
        <f t="shared" si="325"/>
        <v>20000</v>
      </c>
      <c r="EQ192" s="144">
        <f t="shared" si="325"/>
        <v>20000</v>
      </c>
      <c r="ER192" s="144">
        <f t="shared" si="325"/>
        <v>20000</v>
      </c>
      <c r="ES192" s="144">
        <f t="shared" si="325"/>
        <v>20000</v>
      </c>
      <c r="ET192" s="144">
        <f t="shared" si="325"/>
        <v>20000</v>
      </c>
      <c r="EU192" s="144">
        <f t="shared" si="325"/>
        <v>20000</v>
      </c>
      <c r="EV192" s="144">
        <f t="shared" si="325"/>
        <v>20000</v>
      </c>
      <c r="EW192" s="144">
        <f t="shared" si="325"/>
        <v>20000</v>
      </c>
      <c r="EX192" s="147">
        <f>PV(0.05,'PV factor'!C157,,-BR192)</f>
        <v>226757.36961451246</v>
      </c>
      <c r="EY192" s="147">
        <f>PV(0.05,'PV factor'!D157,,-BS192)</f>
        <v>172767.51970629519</v>
      </c>
      <c r="EZ192" s="147">
        <f>PV(0.05,'PV factor'!E157,,-BT192)</f>
        <v>0</v>
      </c>
      <c r="FA192" s="147">
        <f>PV(0.05,'PV factor'!F157,,-BU192)</f>
        <v>0</v>
      </c>
      <c r="FB192" s="147">
        <f>PV(0.05,'PV factor'!G157,,-BV192)</f>
        <v>0</v>
      </c>
      <c r="FC192" s="147">
        <f>PV(0.05,'PV factor'!H157,,-BW192)</f>
        <v>0</v>
      </c>
      <c r="FD192" s="147">
        <f>PV(0.05,'PV factor'!I157,,-BX192)</f>
        <v>0</v>
      </c>
      <c r="FE192" s="147">
        <f>PV(0.05,'PV factor'!J157,,-BY192)</f>
        <v>0</v>
      </c>
      <c r="FF192" s="147">
        <f>PV(0.05,'PV factor'!K157,,-BZ192)</f>
        <v>0</v>
      </c>
      <c r="FG192" s="147">
        <f>PV(0.05,'PV factor'!L157,,-CA192)</f>
        <v>0</v>
      </c>
      <c r="FH192" s="147">
        <f>PV(0.05,'PV factor'!M157,,-CB192)</f>
        <v>0</v>
      </c>
      <c r="FI192" s="147">
        <f>PV(0.05,'PV factor'!N157,,-CC192)</f>
        <v>0</v>
      </c>
      <c r="FJ192" s="147">
        <f>PV(0.05,'PV factor'!O157,,-CD192)</f>
        <v>0</v>
      </c>
      <c r="FK192" s="147">
        <f>PV(0.05,'PV factor'!P157,,-CE192)</f>
        <v>0</v>
      </c>
      <c r="FL192" s="147">
        <f>PV(0.05,'PV factor'!Q157,,-CF192)</f>
        <v>0</v>
      </c>
      <c r="FM192" s="147">
        <f>PV(0.05,'PV factor'!R157,,-CG192)</f>
        <v>0</v>
      </c>
      <c r="FN192" s="147">
        <f>PV(0.05,'PV factor'!S157,,-CH192)</f>
        <v>0</v>
      </c>
      <c r="FO192" s="147">
        <f>PV(0.05,'PV factor'!T157,,-CI192)</f>
        <v>0</v>
      </c>
      <c r="FP192" s="147">
        <f>PV(0.05,'PV factor'!U157,,-CJ192)</f>
        <v>0</v>
      </c>
      <c r="FQ192" s="147">
        <f>PV(0.05,'PV factor'!V157,,-CK192)</f>
        <v>0</v>
      </c>
      <c r="FR192" s="147">
        <f>PV(0.05,'PV factor'!W157,,-CL192)</f>
        <v>0</v>
      </c>
      <c r="FS192" s="147">
        <f>PV(0.05,'PV factor'!X157,,-CM192)</f>
        <v>0</v>
      </c>
      <c r="FT192" s="147">
        <f>PV(0.05,'PV factor'!Y157,,-CN192)</f>
        <v>0</v>
      </c>
      <c r="FU192" s="147">
        <f>PV(0.05,'PV factor'!Z157,,-CO192)</f>
        <v>0</v>
      </c>
      <c r="FV192" s="147">
        <f>PV(0.05,'PV factor'!AA157,,-CP192)</f>
        <v>0</v>
      </c>
      <c r="FW192" s="147">
        <f>PV(0.05,'PV factor'!AB157,,-CQ192)</f>
        <v>0</v>
      </c>
      <c r="FX192" s="147">
        <f>PV(0.05,'PV factor'!AC157,,-CR192)</f>
        <v>0</v>
      </c>
      <c r="FY192" s="147">
        <f>PV(0.05,'PV factor'!AD157,,-CS192)</f>
        <v>0</v>
      </c>
      <c r="FZ192" s="147">
        <f>PV(0.05,'PV factor'!AE157,,-CT192)</f>
        <v>0</v>
      </c>
      <c r="GA192" s="147">
        <f>PV(0.05,'PV factor'!AF157,,-CU192)</f>
        <v>0</v>
      </c>
      <c r="GB192" s="147">
        <f>PV(0.05,'PV factor'!AG157,,-CV192)</f>
        <v>0</v>
      </c>
      <c r="GC192" s="147">
        <f>PV(0.05,'PV factor'!AH157,,-CW192)</f>
        <v>0</v>
      </c>
      <c r="GD192" s="147">
        <f>PV(0.05,'PV factor'!AI157,,-CX192)</f>
        <v>0</v>
      </c>
      <c r="GE192" s="147">
        <f>PV(0.05,'PV factor'!AJ157,,-CY192)</f>
        <v>0</v>
      </c>
      <c r="GF192" s="147">
        <f>PV(0.05,'PV factor'!AK157,,-CZ192)</f>
        <v>0</v>
      </c>
      <c r="GG192" s="147">
        <f>PV(0.05,'PV factor'!AL157,,-DA192)</f>
        <v>0</v>
      </c>
      <c r="GH192" s="147">
        <f>PV(0.05,'PV factor'!AM157,,-DB192)</f>
        <v>0</v>
      </c>
      <c r="GI192" s="147">
        <f>PV(0.05,'PV factor'!AN157,,-DC192)</f>
        <v>0</v>
      </c>
      <c r="GJ192" s="147">
        <f>PV(0.05,'PV factor'!AO157,,-DD192)</f>
        <v>0</v>
      </c>
      <c r="GK192" s="147">
        <f>PV(0.05,'PV factor'!AP157,,-DE192)</f>
        <v>0</v>
      </c>
      <c r="GL192" s="147">
        <f>PV(0.05,'PV factor'!C157,,-DI192)</f>
        <v>18140.589569160999</v>
      </c>
      <c r="GM192" s="147">
        <f>PV(0.05,'PV factor'!D157,,-DJ192)</f>
        <v>17276.751970629521</v>
      </c>
      <c r="GN192" s="147">
        <f>PV(0.05,'PV factor'!E157,,-DK192)</f>
        <v>16454.04949583764</v>
      </c>
      <c r="GO192" s="147">
        <f>PV(0.05,'PV factor'!F157,,-DL192)</f>
        <v>15670.523329369178</v>
      </c>
      <c r="GP192" s="147">
        <f>PV(0.05,'PV factor'!G157,,-DM192)</f>
        <v>14924.307932732554</v>
      </c>
      <c r="GQ192" s="147">
        <f>PV(0.05,'PV factor'!H157,,-DN192)</f>
        <v>14213.62660260243</v>
      </c>
      <c r="GR192" s="147">
        <f>PV(0.05,'PV factor'!I157,,-DO192)</f>
        <v>13536.787240573743</v>
      </c>
      <c r="GS192" s="147">
        <f>PV(0.05,'PV factor'!J157,,-DP192)</f>
        <v>12892.178324355946</v>
      </c>
      <c r="GT192" s="147">
        <f>PV(0.05,'PV factor'!K157,,-DQ192)</f>
        <v>12278.265070815187</v>
      </c>
      <c r="GU192" s="147">
        <f>PV(0.05,'PV factor'!L157,,-DR192)</f>
        <v>11693.585781728749</v>
      </c>
      <c r="GV192" s="147">
        <f>PV(0.05,'PV factor'!M157,,-DS192)</f>
        <v>11136.748363551191</v>
      </c>
      <c r="GW192" s="147">
        <f>PV(0.05,'PV factor'!N157,,-DT192)</f>
        <v>10606.427012905893</v>
      </c>
      <c r="GX192" s="147">
        <f>PV(0.05,'PV factor'!O157,,-DU192)</f>
        <v>10101.359059910377</v>
      </c>
      <c r="GY192" s="147">
        <f>PV(0.05,'PV factor'!P157,,-DV192)</f>
        <v>9620.3419618194039</v>
      </c>
      <c r="GZ192" s="147">
        <f>PV(0.05,'PV factor'!Q157,,-DW192)</f>
        <v>9162.2304398280048</v>
      </c>
      <c r="HA192" s="147">
        <f>PV(0.05,'PV factor'!R157,,-DX192)</f>
        <v>8725.9337522171463</v>
      </c>
      <c r="HB192" s="147">
        <f>PV(0.05,'PV factor'!S157,,-DY192)</f>
        <v>8310.4130973496631</v>
      </c>
      <c r="HC192" s="147">
        <f>PV(0.05,'PV factor'!T157,,-DZ192)</f>
        <v>7914.6791403330126</v>
      </c>
      <c r="HD192" s="147">
        <f>PV(0.05,'PV factor'!U157,,-EA192)</f>
        <v>7537.7896574600118</v>
      </c>
      <c r="HE192" s="147">
        <f>PV(0.05,'PV factor'!V157,,-EB192)</f>
        <v>7178.8472928190595</v>
      </c>
      <c r="HF192" s="147">
        <f>PV(0.05,'PV factor'!W157,,-EC192)</f>
        <v>6836.9974217324379</v>
      </c>
      <c r="HG192" s="147">
        <f>PV(0.05,'PV factor'!X157,,-ED192)</f>
        <v>6511.4261159356538</v>
      </c>
      <c r="HH192" s="147">
        <f>PV(0.05,'PV factor'!Y157,,-EE192)</f>
        <v>6201.358205653004</v>
      </c>
      <c r="HI192" s="147">
        <f>PV(0.05,'PV factor'!Z157,,-EF192)</f>
        <v>5906.0554339552418</v>
      </c>
      <c r="HJ192" s="147">
        <f>PV(0.05,'PV factor'!AA157,,-EG192)</f>
        <v>5624.8146990049927</v>
      </c>
      <c r="HK192" s="147">
        <f>PV(0.05,'PV factor'!AB157,,-EH192)</f>
        <v>5356.9663800047538</v>
      </c>
      <c r="HL192" s="147">
        <f>PV(0.05,'PV factor'!AC157,,-EI192)</f>
        <v>5101.8727428616712</v>
      </c>
      <c r="HM192" s="147">
        <f>PV(0.05,'PV factor'!AD157,,-EJ192)</f>
        <v>4858.9264217730197</v>
      </c>
      <c r="HN192" s="147">
        <f>PV(0.05,'PV factor'!AE157,,-EK192)</f>
        <v>4627.5489731171629</v>
      </c>
      <c r="HO192" s="147">
        <f>PV(0.05,'PV factor'!AF157,,-EL192)</f>
        <v>4407.1894982068197</v>
      </c>
      <c r="HP192" s="147">
        <f>PV(0.05,'PV factor'!AG157,,-EM192)</f>
        <v>4197.3233316255428</v>
      </c>
      <c r="HQ192" s="147">
        <f>PV(0.05,'PV factor'!AH157,,-EN192)</f>
        <v>3997.4507920243268</v>
      </c>
      <c r="HR192" s="147">
        <f>PV(0.05,'PV factor'!AI157,,-EO192)</f>
        <v>3807.0959924041208</v>
      </c>
      <c r="HS192" s="147">
        <f>PV(0.05,'PV factor'!AJ157,,-EP192)</f>
        <v>3625.8057070515433</v>
      </c>
      <c r="HT192" s="147">
        <f>PV(0.05,'PV factor'!AK157,,-EQ192)</f>
        <v>3453.1482924300417</v>
      </c>
      <c r="HU192" s="147">
        <f>PV(0.05,'PV factor'!AL157,,-ER192)</f>
        <v>3288.7126594571823</v>
      </c>
      <c r="HV192" s="147">
        <f>PV(0.05,'PV factor'!AM157,,-ES192)</f>
        <v>3132.1072947211264</v>
      </c>
      <c r="HW192" s="147">
        <f>PV(0.05,'PV factor'!AN157,,-ET192)</f>
        <v>2982.9593283058339</v>
      </c>
      <c r="HX192" s="147">
        <f>PV(0.05,'PV factor'!AO157,,-EU192)</f>
        <v>2840.9136460055565</v>
      </c>
      <c r="HY192" s="147">
        <f>PV(0.05,'PV factor'!AP157,,-EV192)</f>
        <v>2705.6320438148155</v>
      </c>
      <c r="HZ192" s="147">
        <f t="shared" si="263"/>
        <v>399524.88932080765</v>
      </c>
      <c r="IA192" s="147">
        <f t="shared" si="264"/>
        <v>82466.222297729881</v>
      </c>
      <c r="IB192" s="401">
        <f t="shared" si="265"/>
        <v>0.20641072559439905</v>
      </c>
    </row>
    <row r="193" spans="1:236" ht="90" customHeight="1" x14ac:dyDescent="0.2">
      <c r="A193" s="161" t="s">
        <v>2267</v>
      </c>
      <c r="B193" s="150" t="s">
        <v>2690</v>
      </c>
      <c r="C193" s="150" t="s">
        <v>2188</v>
      </c>
      <c r="D193" s="148">
        <v>2</v>
      </c>
      <c r="E193" s="150" t="s">
        <v>2698</v>
      </c>
      <c r="F193" s="151" t="s">
        <v>2699</v>
      </c>
      <c r="G193" s="151" t="s">
        <v>2700</v>
      </c>
      <c r="H193" s="151" t="s">
        <v>2701</v>
      </c>
      <c r="I193" s="151" t="s">
        <v>2549</v>
      </c>
      <c r="J193" s="151">
        <v>40</v>
      </c>
      <c r="K193" s="227" t="s">
        <v>79</v>
      </c>
      <c r="L193" s="79">
        <v>151000</v>
      </c>
      <c r="M193" s="79" t="s">
        <v>644</v>
      </c>
      <c r="N193" s="79" t="s">
        <v>81</v>
      </c>
      <c r="O193" s="13" t="s">
        <v>217</v>
      </c>
      <c r="P193" s="79" t="s">
        <v>225</v>
      </c>
      <c r="Q193" s="112" t="s">
        <v>100</v>
      </c>
      <c r="R193" s="79" t="s">
        <v>108</v>
      </c>
      <c r="S193" s="79" t="s">
        <v>99</v>
      </c>
      <c r="T193" s="79" t="s">
        <v>2696</v>
      </c>
      <c r="U193" s="79" t="s">
        <v>100</v>
      </c>
      <c r="V193" s="81">
        <v>1</v>
      </c>
      <c r="W193" s="149">
        <v>1820000</v>
      </c>
      <c r="X193" s="149">
        <v>20000</v>
      </c>
      <c r="Y193" s="149">
        <v>0</v>
      </c>
      <c r="Z193" s="162">
        <v>0</v>
      </c>
      <c r="AA193" s="149">
        <v>20000</v>
      </c>
      <c r="AB193" s="149">
        <v>200000</v>
      </c>
      <c r="AC193" s="149">
        <v>500000</v>
      </c>
      <c r="AD193" s="149">
        <v>500000</v>
      </c>
      <c r="AE193" s="149">
        <v>600000</v>
      </c>
      <c r="AF193" s="149">
        <v>0</v>
      </c>
      <c r="AG193" s="149">
        <v>0</v>
      </c>
      <c r="AH193" s="149">
        <v>0</v>
      </c>
      <c r="AI193" s="88" t="s">
        <v>88</v>
      </c>
      <c r="AJ193" s="149">
        <v>0</v>
      </c>
      <c r="AK193" s="149">
        <v>0</v>
      </c>
      <c r="AL193" s="149">
        <v>0</v>
      </c>
      <c r="AM193" s="149">
        <v>0</v>
      </c>
      <c r="AN193" s="149">
        <v>0</v>
      </c>
      <c r="AO193" s="149">
        <v>0</v>
      </c>
      <c r="AP193" s="149">
        <v>0</v>
      </c>
      <c r="AQ193" s="149">
        <v>0</v>
      </c>
      <c r="AR193" s="149">
        <v>0</v>
      </c>
      <c r="AS193" s="149">
        <v>0</v>
      </c>
      <c r="AT193" s="149">
        <v>0</v>
      </c>
      <c r="AU193" s="151" t="s">
        <v>2702</v>
      </c>
      <c r="AV193" s="230">
        <f t="shared" si="231"/>
        <v>0</v>
      </c>
      <c r="AW193" s="230">
        <f t="shared" si="232"/>
        <v>0</v>
      </c>
      <c r="AX193" s="230" t="str">
        <f t="shared" si="233"/>
        <v>B1</v>
      </c>
      <c r="AY193" s="141">
        <f t="shared" si="234"/>
        <v>8</v>
      </c>
      <c r="AZ193" s="70">
        <f t="shared" si="235"/>
        <v>1</v>
      </c>
      <c r="BA193" s="70">
        <f t="shared" si="236"/>
        <v>1</v>
      </c>
      <c r="BB193" s="70">
        <f t="shared" si="237"/>
        <v>1</v>
      </c>
      <c r="BC193" s="70">
        <f t="shared" si="238"/>
        <v>1</v>
      </c>
      <c r="BD193" s="70">
        <f t="shared" si="239"/>
        <v>1</v>
      </c>
      <c r="BE193" s="70">
        <f t="shared" si="240"/>
        <v>0</v>
      </c>
      <c r="BF193" s="70">
        <f t="shared" si="241"/>
        <v>0</v>
      </c>
      <c r="BG193" s="71">
        <f t="shared" si="242"/>
        <v>0</v>
      </c>
      <c r="BH193" s="71">
        <f t="shared" si="243"/>
        <v>1</v>
      </c>
      <c r="BI193" s="71">
        <f t="shared" si="244"/>
        <v>0</v>
      </c>
      <c r="BJ193" s="71">
        <f t="shared" si="245"/>
        <v>0</v>
      </c>
      <c r="BK193" s="71">
        <f t="shared" si="246"/>
        <v>1</v>
      </c>
      <c r="BL193" s="70">
        <f t="shared" si="247"/>
        <v>1</v>
      </c>
      <c r="BM193" s="70">
        <f t="shared" si="248"/>
        <v>1</v>
      </c>
      <c r="BN193" s="70">
        <f t="shared" si="249"/>
        <v>0</v>
      </c>
      <c r="BO193" s="70">
        <f t="shared" si="250"/>
        <v>1</v>
      </c>
      <c r="BP193" s="144">
        <f t="shared" si="251"/>
        <v>0</v>
      </c>
      <c r="BQ193" s="144">
        <f t="shared" si="252"/>
        <v>0</v>
      </c>
      <c r="BR193" s="144">
        <f t="shared" si="253"/>
        <v>20000</v>
      </c>
      <c r="BS193" s="144">
        <f t="shared" si="254"/>
        <v>200000</v>
      </c>
      <c r="BT193" s="144">
        <f t="shared" si="255"/>
        <v>500000</v>
      </c>
      <c r="BU193" s="144">
        <f t="shared" si="256"/>
        <v>500000</v>
      </c>
      <c r="BV193" s="144">
        <f t="shared" si="257"/>
        <v>600000</v>
      </c>
      <c r="BW193" s="144">
        <f t="shared" si="258"/>
        <v>0</v>
      </c>
      <c r="BX193" s="144">
        <f t="shared" si="259"/>
        <v>0</v>
      </c>
      <c r="BY193" s="144">
        <f t="shared" si="260"/>
        <v>0</v>
      </c>
      <c r="BZ193" s="9">
        <v>0</v>
      </c>
      <c r="CA193" s="9">
        <v>0</v>
      </c>
      <c r="CB193" s="9">
        <v>0</v>
      </c>
      <c r="CC193" s="9">
        <v>0</v>
      </c>
      <c r="CD193" s="9">
        <v>0</v>
      </c>
      <c r="CE193" s="9">
        <v>0</v>
      </c>
      <c r="CF193" s="9">
        <v>0</v>
      </c>
      <c r="CG193" s="9">
        <v>0</v>
      </c>
      <c r="CH193" s="9">
        <v>0</v>
      </c>
      <c r="CI193" s="9">
        <v>0</v>
      </c>
      <c r="CJ193" s="9">
        <v>0</v>
      </c>
      <c r="CK193" s="9">
        <v>0</v>
      </c>
      <c r="CL193" s="9">
        <v>0</v>
      </c>
      <c r="CM193" s="9">
        <v>0</v>
      </c>
      <c r="CN193" s="9">
        <v>0</v>
      </c>
      <c r="CO193" s="9">
        <v>0</v>
      </c>
      <c r="CP193" s="9">
        <v>0</v>
      </c>
      <c r="CQ193" s="9">
        <v>0</v>
      </c>
      <c r="CR193" s="9">
        <v>0</v>
      </c>
      <c r="CS193" s="9">
        <v>0</v>
      </c>
      <c r="CT193" s="9">
        <v>0</v>
      </c>
      <c r="CU193" s="9">
        <v>0</v>
      </c>
      <c r="CV193" s="9">
        <v>0</v>
      </c>
      <c r="CW193" s="9">
        <v>0</v>
      </c>
      <c r="CX193" s="9">
        <v>0</v>
      </c>
      <c r="CY193" s="9">
        <v>0</v>
      </c>
      <c r="CZ193" s="9">
        <v>0</v>
      </c>
      <c r="DA193" s="9">
        <v>0</v>
      </c>
      <c r="DB193" s="9">
        <v>0</v>
      </c>
      <c r="DC193" s="9">
        <v>0</v>
      </c>
      <c r="DD193" s="9">
        <v>0</v>
      </c>
      <c r="DE193" s="9">
        <v>0</v>
      </c>
      <c r="DF193" s="9">
        <v>0</v>
      </c>
      <c r="DG193" s="144">
        <f t="shared" si="261"/>
        <v>151000</v>
      </c>
      <c r="DH193" s="144">
        <f t="shared" ref="DH193:EW193" si="326">DG193</f>
        <v>151000</v>
      </c>
      <c r="DI193" s="144">
        <f t="shared" si="326"/>
        <v>151000</v>
      </c>
      <c r="DJ193" s="144">
        <f t="shared" si="326"/>
        <v>151000</v>
      </c>
      <c r="DK193" s="144">
        <f t="shared" si="326"/>
        <v>151000</v>
      </c>
      <c r="DL193" s="144">
        <f t="shared" si="326"/>
        <v>151000</v>
      </c>
      <c r="DM193" s="144">
        <f t="shared" si="326"/>
        <v>151000</v>
      </c>
      <c r="DN193" s="144">
        <f t="shared" si="326"/>
        <v>151000</v>
      </c>
      <c r="DO193" s="144">
        <f t="shared" si="326"/>
        <v>151000</v>
      </c>
      <c r="DP193" s="144">
        <f t="shared" si="326"/>
        <v>151000</v>
      </c>
      <c r="DQ193" s="144">
        <f t="shared" si="326"/>
        <v>151000</v>
      </c>
      <c r="DR193" s="144">
        <f t="shared" si="326"/>
        <v>151000</v>
      </c>
      <c r="DS193" s="144">
        <f t="shared" si="326"/>
        <v>151000</v>
      </c>
      <c r="DT193" s="144">
        <f t="shared" si="326"/>
        <v>151000</v>
      </c>
      <c r="DU193" s="144">
        <f t="shared" si="326"/>
        <v>151000</v>
      </c>
      <c r="DV193" s="144">
        <f t="shared" si="326"/>
        <v>151000</v>
      </c>
      <c r="DW193" s="144">
        <f t="shared" si="326"/>
        <v>151000</v>
      </c>
      <c r="DX193" s="144">
        <f t="shared" si="326"/>
        <v>151000</v>
      </c>
      <c r="DY193" s="144">
        <f t="shared" si="326"/>
        <v>151000</v>
      </c>
      <c r="DZ193" s="144">
        <f t="shared" si="326"/>
        <v>151000</v>
      </c>
      <c r="EA193" s="144">
        <f t="shared" si="326"/>
        <v>151000</v>
      </c>
      <c r="EB193" s="144">
        <f t="shared" si="326"/>
        <v>151000</v>
      </c>
      <c r="EC193" s="144">
        <f t="shared" si="326"/>
        <v>151000</v>
      </c>
      <c r="ED193" s="144">
        <f t="shared" si="326"/>
        <v>151000</v>
      </c>
      <c r="EE193" s="144">
        <f t="shared" si="326"/>
        <v>151000</v>
      </c>
      <c r="EF193" s="144">
        <f t="shared" si="326"/>
        <v>151000</v>
      </c>
      <c r="EG193" s="144">
        <f t="shared" si="326"/>
        <v>151000</v>
      </c>
      <c r="EH193" s="144">
        <f t="shared" si="326"/>
        <v>151000</v>
      </c>
      <c r="EI193" s="144">
        <f t="shared" si="326"/>
        <v>151000</v>
      </c>
      <c r="EJ193" s="144">
        <f t="shared" si="326"/>
        <v>151000</v>
      </c>
      <c r="EK193" s="144">
        <f t="shared" si="326"/>
        <v>151000</v>
      </c>
      <c r="EL193" s="144">
        <f t="shared" si="326"/>
        <v>151000</v>
      </c>
      <c r="EM193" s="144">
        <f t="shared" si="326"/>
        <v>151000</v>
      </c>
      <c r="EN193" s="144">
        <f t="shared" si="326"/>
        <v>151000</v>
      </c>
      <c r="EO193" s="144">
        <f t="shared" si="326"/>
        <v>151000</v>
      </c>
      <c r="EP193" s="144">
        <f t="shared" si="326"/>
        <v>151000</v>
      </c>
      <c r="EQ193" s="144">
        <f t="shared" si="326"/>
        <v>151000</v>
      </c>
      <c r="ER193" s="144">
        <f t="shared" si="326"/>
        <v>151000</v>
      </c>
      <c r="ES193" s="144">
        <f t="shared" si="326"/>
        <v>151000</v>
      </c>
      <c r="ET193" s="144">
        <f t="shared" si="326"/>
        <v>151000</v>
      </c>
      <c r="EU193" s="144">
        <f t="shared" si="326"/>
        <v>151000</v>
      </c>
      <c r="EV193" s="144">
        <f t="shared" si="326"/>
        <v>151000</v>
      </c>
      <c r="EW193" s="144">
        <f t="shared" si="326"/>
        <v>151000</v>
      </c>
      <c r="EX193" s="147">
        <f>PV(0.05,'PV factor'!C368,,-BR193)</f>
        <v>18140.589569160999</v>
      </c>
      <c r="EY193" s="147">
        <f>PV(0.05,'PV factor'!D368,,-BS193)</f>
        <v>172767.51970629519</v>
      </c>
      <c r="EZ193" s="147">
        <f>PV(0.05,'PV factor'!E368,,-BT193)</f>
        <v>411351.23739594099</v>
      </c>
      <c r="FA193" s="147">
        <f>PV(0.05,'PV factor'!F368,,-BU193)</f>
        <v>391763.08323422947</v>
      </c>
      <c r="FB193" s="147">
        <f>PV(0.05,'PV factor'!G368,,-BV193)</f>
        <v>447729.23798197659</v>
      </c>
      <c r="FC193" s="147">
        <f>PV(0.05,'PV factor'!H368,,-BW193)</f>
        <v>0</v>
      </c>
      <c r="FD193" s="147">
        <f>PV(0.05,'PV factor'!I368,,-BX193)</f>
        <v>0</v>
      </c>
      <c r="FE193" s="147">
        <f>PV(0.05,'PV factor'!J368,,-BY193)</f>
        <v>0</v>
      </c>
      <c r="FF193" s="147">
        <f>PV(0.05,'PV factor'!K368,,-BZ193)</f>
        <v>0</v>
      </c>
      <c r="FG193" s="147">
        <f>PV(0.05,'PV factor'!L368,,-CA193)</f>
        <v>0</v>
      </c>
      <c r="FH193" s="147">
        <f>PV(0.05,'PV factor'!M368,,-CB193)</f>
        <v>0</v>
      </c>
      <c r="FI193" s="147">
        <f>PV(0.05,'PV factor'!N368,,-CC193)</f>
        <v>0</v>
      </c>
      <c r="FJ193" s="147">
        <f>PV(0.05,'PV factor'!O368,,-CD193)</f>
        <v>0</v>
      </c>
      <c r="FK193" s="147">
        <f>PV(0.05,'PV factor'!P368,,-CE193)</f>
        <v>0</v>
      </c>
      <c r="FL193" s="147">
        <f>PV(0.05,'PV factor'!Q368,,-CF193)</f>
        <v>0</v>
      </c>
      <c r="FM193" s="147">
        <f>PV(0.05,'PV factor'!R368,,-CG193)</f>
        <v>0</v>
      </c>
      <c r="FN193" s="147">
        <f>PV(0.05,'PV factor'!S368,,-CH193)</f>
        <v>0</v>
      </c>
      <c r="FO193" s="147">
        <f>PV(0.05,'PV factor'!T368,,-CI193)</f>
        <v>0</v>
      </c>
      <c r="FP193" s="147">
        <f>PV(0.05,'PV factor'!U368,,-CJ193)</f>
        <v>0</v>
      </c>
      <c r="FQ193" s="147">
        <f>PV(0.05,'PV factor'!V368,,-CK193)</f>
        <v>0</v>
      </c>
      <c r="FR193" s="147">
        <f>PV(0.05,'PV factor'!W368,,-CL193)</f>
        <v>0</v>
      </c>
      <c r="FS193" s="147">
        <f>PV(0.05,'PV factor'!X368,,-CM193)</f>
        <v>0</v>
      </c>
      <c r="FT193" s="147">
        <f>PV(0.05,'PV factor'!Y368,,-CN193)</f>
        <v>0</v>
      </c>
      <c r="FU193" s="147">
        <f>PV(0.05,'PV factor'!Z368,,-CO193)</f>
        <v>0</v>
      </c>
      <c r="FV193" s="147">
        <f>PV(0.05,'PV factor'!AA368,,-CP193)</f>
        <v>0</v>
      </c>
      <c r="FW193" s="147">
        <f>PV(0.05,'PV factor'!AB368,,-CQ193)</f>
        <v>0</v>
      </c>
      <c r="FX193" s="147">
        <f>PV(0.05,'PV factor'!AC368,,-CR193)</f>
        <v>0</v>
      </c>
      <c r="FY193" s="147">
        <f>PV(0.05,'PV factor'!AD368,,-CS193)</f>
        <v>0</v>
      </c>
      <c r="FZ193" s="147">
        <f>PV(0.05,'PV factor'!AE368,,-CT193)</f>
        <v>0</v>
      </c>
      <c r="GA193" s="147">
        <f>PV(0.05,'PV factor'!AF368,,-CU193)</f>
        <v>0</v>
      </c>
      <c r="GB193" s="147">
        <f>PV(0.05,'PV factor'!AG368,,-CV193)</f>
        <v>0</v>
      </c>
      <c r="GC193" s="147">
        <f>PV(0.05,'PV factor'!AH368,,-CW193)</f>
        <v>0</v>
      </c>
      <c r="GD193" s="147">
        <f>PV(0.05,'PV factor'!AI368,,-CX193)</f>
        <v>0</v>
      </c>
      <c r="GE193" s="147">
        <f>PV(0.05,'PV factor'!AJ368,,-CY193)</f>
        <v>0</v>
      </c>
      <c r="GF193" s="147">
        <f>PV(0.05,'PV factor'!AK368,,-CZ193)</f>
        <v>0</v>
      </c>
      <c r="GG193" s="147">
        <f>PV(0.05,'PV factor'!AL368,,-DA193)</f>
        <v>0</v>
      </c>
      <c r="GH193" s="147">
        <f>PV(0.05,'PV factor'!AM368,,-DB193)</f>
        <v>0</v>
      </c>
      <c r="GI193" s="147">
        <f>PV(0.05,'PV factor'!AN368,,-DC193)</f>
        <v>0</v>
      </c>
      <c r="GJ193" s="147">
        <f>PV(0.05,'PV factor'!AO368,,-DD193)</f>
        <v>0</v>
      </c>
      <c r="GK193" s="147">
        <f>PV(0.05,'PV factor'!AP368,,-DE193)</f>
        <v>0</v>
      </c>
      <c r="GL193" s="147">
        <f>PV(0.05,'PV factor'!C368,,-DI193)</f>
        <v>136961.45124716553</v>
      </c>
      <c r="GM193" s="147">
        <f>PV(0.05,'PV factor'!D368,,-DJ193)</f>
        <v>130439.47737825288</v>
      </c>
      <c r="GN193" s="147">
        <f>PV(0.05,'PV factor'!E368,,-DK193)</f>
        <v>124228.07369357417</v>
      </c>
      <c r="GO193" s="147">
        <f>PV(0.05,'PV factor'!F368,,-DL193)</f>
        <v>118312.45113673731</v>
      </c>
      <c r="GP193" s="147">
        <f>PV(0.05,'PV factor'!G368,,-DM193)</f>
        <v>112678.52489213078</v>
      </c>
      <c r="GQ193" s="147">
        <f>PV(0.05,'PV factor'!H368,,-DN193)</f>
        <v>107312.88084964834</v>
      </c>
      <c r="GR193" s="147">
        <f>PV(0.05,'PV factor'!I368,,-DO193)</f>
        <v>102202.74366633176</v>
      </c>
      <c r="GS193" s="147">
        <f>PV(0.05,'PV factor'!J368,,-DP193)</f>
        <v>97335.946348887388</v>
      </c>
      <c r="GT193" s="147">
        <f>PV(0.05,'PV factor'!K368,,-DQ193)</f>
        <v>92700.901284654654</v>
      </c>
      <c r="GU193" s="147">
        <f>PV(0.05,'PV factor'!L368,,-DR193)</f>
        <v>88286.57265205204</v>
      </c>
      <c r="GV193" s="147">
        <f>PV(0.05,'PV factor'!M368,,-DS193)</f>
        <v>84082.45014481149</v>
      </c>
      <c r="GW193" s="147">
        <f>PV(0.05,'PV factor'!N368,,-DT193)</f>
        <v>80078.523947439491</v>
      </c>
      <c r="GX193" s="147">
        <f>PV(0.05,'PV factor'!O368,,-DU193)</f>
        <v>76265.260902323353</v>
      </c>
      <c r="GY193" s="147">
        <f>PV(0.05,'PV factor'!P368,,-DV193)</f>
        <v>72633.581811736498</v>
      </c>
      <c r="GZ193" s="147">
        <f>PV(0.05,'PV factor'!Q368,,-DW193)</f>
        <v>69174.83982070144</v>
      </c>
      <c r="HA193" s="147">
        <f>PV(0.05,'PV factor'!R368,,-DX193)</f>
        <v>65880.799829239448</v>
      </c>
      <c r="HB193" s="147">
        <f>PV(0.05,'PV factor'!S368,,-DY193)</f>
        <v>62743.618884989955</v>
      </c>
      <c r="HC193" s="147">
        <f>PV(0.05,'PV factor'!T368,,-DZ193)</f>
        <v>59755.827509514245</v>
      </c>
      <c r="HD193" s="147">
        <f>PV(0.05,'PV factor'!U368,,-EA193)</f>
        <v>56910.31191382309</v>
      </c>
      <c r="HE193" s="147">
        <f>PV(0.05,'PV factor'!V368,,-EB193)</f>
        <v>54200.297060783894</v>
      </c>
      <c r="HF193" s="147">
        <f>PV(0.05,'PV factor'!W368,,-EC193)</f>
        <v>51619.330534079905</v>
      </c>
      <c r="HG193" s="147">
        <f>PV(0.05,'PV factor'!X368,,-ED193)</f>
        <v>49161.267175314184</v>
      </c>
      <c r="HH193" s="147">
        <f>PV(0.05,'PV factor'!Y368,,-EE193)</f>
        <v>46820.254452680179</v>
      </c>
      <c r="HI193" s="147">
        <f>PV(0.05,'PV factor'!Z368,,-EF193)</f>
        <v>44590.718526362078</v>
      </c>
      <c r="HJ193" s="147">
        <f>PV(0.05,'PV factor'!AA368,,-EG193)</f>
        <v>42467.350977487695</v>
      </c>
      <c r="HK193" s="147">
        <f>PV(0.05,'PV factor'!AB368,,-EH193)</f>
        <v>40445.096169035896</v>
      </c>
      <c r="HL193" s="147">
        <f>PV(0.05,'PV factor'!AC368,,-EI193)</f>
        <v>38519.139208605615</v>
      </c>
      <c r="HM193" s="147">
        <f>PV(0.05,'PV factor'!AD368,,-EJ193)</f>
        <v>36684.894484386292</v>
      </c>
      <c r="HN193" s="147">
        <f>PV(0.05,'PV factor'!AE368,,-EK193)</f>
        <v>34937.99474703458</v>
      </c>
      <c r="HO193" s="147">
        <f>PV(0.05,'PV factor'!AF368,,-EL193)</f>
        <v>33274.280711461492</v>
      </c>
      <c r="HP193" s="147">
        <f>PV(0.05,'PV factor'!AG368,,-EM193)</f>
        <v>31689.791153772851</v>
      </c>
      <c r="HQ193" s="147">
        <f>PV(0.05,'PV factor'!AH368,,-EN193)</f>
        <v>30180.753479783667</v>
      </c>
      <c r="HR193" s="147">
        <f>PV(0.05,'PV factor'!AI368,,-EO193)</f>
        <v>28743.574742651112</v>
      </c>
      <c r="HS193" s="147">
        <f>PV(0.05,'PV factor'!AJ368,,-EP193)</f>
        <v>27374.833088239149</v>
      </c>
      <c r="HT193" s="147">
        <f>PV(0.05,'PV factor'!AK368,,-EQ193)</f>
        <v>26071.269607846814</v>
      </c>
      <c r="HU193" s="147">
        <f>PV(0.05,'PV factor'!AL368,,-ER193)</f>
        <v>24829.780578901726</v>
      </c>
      <c r="HV193" s="147">
        <f>PV(0.05,'PV factor'!AM368,,-ES193)</f>
        <v>23647.410075144504</v>
      </c>
      <c r="HW193" s="147">
        <f>PV(0.05,'PV factor'!AN368,,-ET193)</f>
        <v>22521.342928709048</v>
      </c>
      <c r="HX193" s="147">
        <f>PV(0.05,'PV factor'!AO368,,-EU193)</f>
        <v>21448.898027341951</v>
      </c>
      <c r="HY193" s="147">
        <f>PV(0.05,'PV factor'!AP368,,-EV193)</f>
        <v>20427.521930801857</v>
      </c>
      <c r="HZ193" s="147">
        <f t="shared" si="263"/>
        <v>1441751.6678876034</v>
      </c>
      <c r="IA193" s="147">
        <f t="shared" si="264"/>
        <v>2467640.0375744374</v>
      </c>
      <c r="IB193" s="401">
        <f t="shared" si="265"/>
        <v>1.7115569154776318</v>
      </c>
    </row>
    <row r="194" spans="1:236" ht="90" customHeight="1" x14ac:dyDescent="0.2">
      <c r="A194" s="137" t="s">
        <v>1510</v>
      </c>
      <c r="B194" s="138" t="s">
        <v>1511</v>
      </c>
      <c r="C194" s="138" t="s">
        <v>1619</v>
      </c>
      <c r="D194" s="142">
        <v>12</v>
      </c>
      <c r="E194" s="138" t="s">
        <v>1571</v>
      </c>
      <c r="F194" s="118" t="s">
        <v>1620</v>
      </c>
      <c r="G194" s="118" t="s">
        <v>1573</v>
      </c>
      <c r="H194" s="142" t="s">
        <v>77</v>
      </c>
      <c r="I194" s="118" t="s">
        <v>1522</v>
      </c>
      <c r="J194" s="118">
        <v>10</v>
      </c>
      <c r="K194" s="118" t="s">
        <v>197</v>
      </c>
      <c r="L194" s="110">
        <v>16500</v>
      </c>
      <c r="M194" s="142" t="s">
        <v>1621</v>
      </c>
      <c r="N194" s="142" t="s">
        <v>81</v>
      </c>
      <c r="O194" s="73" t="s">
        <v>106</v>
      </c>
      <c r="P194" s="142" t="s">
        <v>199</v>
      </c>
      <c r="Q194" s="112" t="s">
        <v>100</v>
      </c>
      <c r="R194" s="142" t="s">
        <v>108</v>
      </c>
      <c r="S194" s="142" t="s">
        <v>99</v>
      </c>
      <c r="T194" s="142" t="s">
        <v>366</v>
      </c>
      <c r="U194" s="142" t="s">
        <v>100</v>
      </c>
      <c r="V194" s="117">
        <v>1</v>
      </c>
      <c r="W194" s="135">
        <v>86400</v>
      </c>
      <c r="X194" s="134">
        <v>0</v>
      </c>
      <c r="Y194" s="134">
        <v>0</v>
      </c>
      <c r="Z194" s="134">
        <v>0</v>
      </c>
      <c r="AA194" s="134">
        <v>0</v>
      </c>
      <c r="AB194" s="134">
        <v>26400</v>
      </c>
      <c r="AC194" s="134">
        <v>60000</v>
      </c>
      <c r="AD194" s="134">
        <v>0</v>
      </c>
      <c r="AE194" s="139">
        <v>0</v>
      </c>
      <c r="AF194" s="139">
        <v>0</v>
      </c>
      <c r="AG194" s="139">
        <v>0</v>
      </c>
      <c r="AH194" s="139">
        <v>0</v>
      </c>
      <c r="AI194" s="116" t="s">
        <v>88</v>
      </c>
      <c r="AJ194" s="136">
        <v>0</v>
      </c>
      <c r="AK194" s="136">
        <v>0</v>
      </c>
      <c r="AL194" s="136">
        <v>0</v>
      </c>
      <c r="AM194" s="136">
        <v>0</v>
      </c>
      <c r="AN194" s="136">
        <v>0</v>
      </c>
      <c r="AO194" s="136">
        <v>0</v>
      </c>
      <c r="AP194" s="136">
        <v>0</v>
      </c>
      <c r="AQ194" s="139">
        <v>0</v>
      </c>
      <c r="AR194" s="139">
        <v>0</v>
      </c>
      <c r="AS194" s="139">
        <v>0</v>
      </c>
      <c r="AT194" s="139">
        <v>0</v>
      </c>
      <c r="AU194" s="122"/>
      <c r="AV194" s="230">
        <f t="shared" si="231"/>
        <v>1</v>
      </c>
      <c r="AW194" s="230">
        <f t="shared" si="232"/>
        <v>0</v>
      </c>
      <c r="AX194" s="230" t="str">
        <f t="shared" si="233"/>
        <v>C90</v>
      </c>
      <c r="AY194" s="141">
        <f t="shared" si="234"/>
        <v>9</v>
      </c>
      <c r="AZ194" s="70">
        <f t="shared" si="235"/>
        <v>1</v>
      </c>
      <c r="BA194" s="70">
        <f t="shared" si="236"/>
        <v>1</v>
      </c>
      <c r="BB194" s="70">
        <f t="shared" si="237"/>
        <v>1</v>
      </c>
      <c r="BC194" s="70">
        <f t="shared" si="238"/>
        <v>1</v>
      </c>
      <c r="BD194" s="70">
        <f t="shared" si="239"/>
        <v>1</v>
      </c>
      <c r="BE194" s="70">
        <f t="shared" si="240"/>
        <v>1</v>
      </c>
      <c r="BF194" s="70">
        <f t="shared" si="241"/>
        <v>1</v>
      </c>
      <c r="BG194" s="71">
        <f t="shared" si="242"/>
        <v>0</v>
      </c>
      <c r="BH194" s="71">
        <f t="shared" si="243"/>
        <v>1</v>
      </c>
      <c r="BI194" s="71">
        <f t="shared" si="244"/>
        <v>0</v>
      </c>
      <c r="BJ194" s="71">
        <f t="shared" si="245"/>
        <v>0</v>
      </c>
      <c r="BK194" s="71">
        <f t="shared" si="246"/>
        <v>1</v>
      </c>
      <c r="BL194" s="70">
        <f t="shared" si="247"/>
        <v>1</v>
      </c>
      <c r="BM194" s="70">
        <f t="shared" si="248"/>
        <v>1</v>
      </c>
      <c r="BN194" s="70">
        <f t="shared" si="249"/>
        <v>0</v>
      </c>
      <c r="BO194" s="70">
        <f t="shared" si="250"/>
        <v>1</v>
      </c>
      <c r="BP194" s="144">
        <f t="shared" si="251"/>
        <v>0</v>
      </c>
      <c r="BQ194" s="144">
        <f t="shared" si="252"/>
        <v>0</v>
      </c>
      <c r="BR194" s="144">
        <f t="shared" si="253"/>
        <v>0</v>
      </c>
      <c r="BS194" s="144">
        <f t="shared" si="254"/>
        <v>26400</v>
      </c>
      <c r="BT194" s="144">
        <f t="shared" si="255"/>
        <v>60000</v>
      </c>
      <c r="BU194" s="144">
        <f t="shared" si="256"/>
        <v>0</v>
      </c>
      <c r="BV194" s="144">
        <f t="shared" si="257"/>
        <v>0</v>
      </c>
      <c r="BW194" s="144">
        <f t="shared" si="258"/>
        <v>0</v>
      </c>
      <c r="BX194" s="144">
        <f t="shared" si="259"/>
        <v>0</v>
      </c>
      <c r="BY194" s="144">
        <f t="shared" si="260"/>
        <v>0</v>
      </c>
      <c r="BZ194" s="9">
        <v>0</v>
      </c>
      <c r="CA194" s="9">
        <v>0</v>
      </c>
      <c r="CB194" s="9">
        <v>0</v>
      </c>
      <c r="CC194" s="9">
        <v>0</v>
      </c>
      <c r="CD194" s="9">
        <v>0</v>
      </c>
      <c r="CE194" s="9">
        <v>0</v>
      </c>
      <c r="CF194" s="9">
        <v>0</v>
      </c>
      <c r="CG194" s="9">
        <v>0</v>
      </c>
      <c r="CH194" s="9">
        <v>0</v>
      </c>
      <c r="CI194" s="9">
        <v>0</v>
      </c>
      <c r="CJ194" s="9">
        <v>0</v>
      </c>
      <c r="CK194" s="9">
        <v>0</v>
      </c>
      <c r="CL194" s="9">
        <v>0</v>
      </c>
      <c r="CM194" s="9">
        <v>0</v>
      </c>
      <c r="CN194" s="9">
        <v>0</v>
      </c>
      <c r="CO194" s="9">
        <v>0</v>
      </c>
      <c r="CP194" s="9">
        <v>0</v>
      </c>
      <c r="CQ194" s="9">
        <v>0</v>
      </c>
      <c r="CR194" s="9">
        <v>0</v>
      </c>
      <c r="CS194" s="9">
        <v>0</v>
      </c>
      <c r="CT194" s="9">
        <v>0</v>
      </c>
      <c r="CU194" s="9">
        <v>0</v>
      </c>
      <c r="CV194" s="9">
        <v>0</v>
      </c>
      <c r="CW194" s="9">
        <v>0</v>
      </c>
      <c r="CX194" s="9">
        <v>0</v>
      </c>
      <c r="CY194" s="9">
        <v>0</v>
      </c>
      <c r="CZ194" s="9">
        <v>0</v>
      </c>
      <c r="DA194" s="9">
        <v>0</v>
      </c>
      <c r="DB194" s="9">
        <v>0</v>
      </c>
      <c r="DC194" s="9">
        <v>0</v>
      </c>
      <c r="DD194" s="9">
        <v>0</v>
      </c>
      <c r="DE194" s="9">
        <v>0</v>
      </c>
      <c r="DF194" s="9">
        <v>0</v>
      </c>
      <c r="DG194" s="144">
        <f t="shared" si="261"/>
        <v>16500</v>
      </c>
      <c r="DH194" s="144">
        <f t="shared" ref="DH194:EW194" si="327">DG194</f>
        <v>16500</v>
      </c>
      <c r="DI194" s="144">
        <f t="shared" si="327"/>
        <v>16500</v>
      </c>
      <c r="DJ194" s="144">
        <f t="shared" si="327"/>
        <v>16500</v>
      </c>
      <c r="DK194" s="144">
        <f t="shared" si="327"/>
        <v>16500</v>
      </c>
      <c r="DL194" s="144">
        <f t="shared" si="327"/>
        <v>16500</v>
      </c>
      <c r="DM194" s="144">
        <f t="shared" si="327"/>
        <v>16500</v>
      </c>
      <c r="DN194" s="144">
        <f t="shared" si="327"/>
        <v>16500</v>
      </c>
      <c r="DO194" s="144">
        <f t="shared" si="327"/>
        <v>16500</v>
      </c>
      <c r="DP194" s="144">
        <f t="shared" si="327"/>
        <v>16500</v>
      </c>
      <c r="DQ194" s="144">
        <f t="shared" si="327"/>
        <v>16500</v>
      </c>
      <c r="DR194" s="144">
        <f t="shared" si="327"/>
        <v>16500</v>
      </c>
      <c r="DS194" s="144">
        <f t="shared" si="327"/>
        <v>16500</v>
      </c>
      <c r="DT194" s="144">
        <f t="shared" si="327"/>
        <v>16500</v>
      </c>
      <c r="DU194" s="144">
        <f t="shared" si="327"/>
        <v>16500</v>
      </c>
      <c r="DV194" s="144">
        <f t="shared" si="327"/>
        <v>16500</v>
      </c>
      <c r="DW194" s="144">
        <f t="shared" si="327"/>
        <v>16500</v>
      </c>
      <c r="DX194" s="144">
        <f t="shared" si="327"/>
        <v>16500</v>
      </c>
      <c r="DY194" s="144">
        <f t="shared" si="327"/>
        <v>16500</v>
      </c>
      <c r="DZ194" s="144">
        <f t="shared" si="327"/>
        <v>16500</v>
      </c>
      <c r="EA194" s="144">
        <f t="shared" si="327"/>
        <v>16500</v>
      </c>
      <c r="EB194" s="144">
        <f t="shared" si="327"/>
        <v>16500</v>
      </c>
      <c r="EC194" s="144">
        <f t="shared" si="327"/>
        <v>16500</v>
      </c>
      <c r="ED194" s="144">
        <f t="shared" si="327"/>
        <v>16500</v>
      </c>
      <c r="EE194" s="144">
        <f t="shared" si="327"/>
        <v>16500</v>
      </c>
      <c r="EF194" s="144">
        <f t="shared" si="327"/>
        <v>16500</v>
      </c>
      <c r="EG194" s="144">
        <f t="shared" si="327"/>
        <v>16500</v>
      </c>
      <c r="EH194" s="144">
        <f t="shared" si="327"/>
        <v>16500</v>
      </c>
      <c r="EI194" s="144">
        <f t="shared" si="327"/>
        <v>16500</v>
      </c>
      <c r="EJ194" s="144">
        <f t="shared" si="327"/>
        <v>16500</v>
      </c>
      <c r="EK194" s="144">
        <f t="shared" si="327"/>
        <v>16500</v>
      </c>
      <c r="EL194" s="144">
        <f t="shared" si="327"/>
        <v>16500</v>
      </c>
      <c r="EM194" s="144">
        <f t="shared" si="327"/>
        <v>16500</v>
      </c>
      <c r="EN194" s="144">
        <f t="shared" si="327"/>
        <v>16500</v>
      </c>
      <c r="EO194" s="144">
        <f t="shared" si="327"/>
        <v>16500</v>
      </c>
      <c r="EP194" s="144">
        <f t="shared" si="327"/>
        <v>16500</v>
      </c>
      <c r="EQ194" s="144">
        <f t="shared" si="327"/>
        <v>16500</v>
      </c>
      <c r="ER194" s="144">
        <f t="shared" si="327"/>
        <v>16500</v>
      </c>
      <c r="ES194" s="144">
        <f t="shared" si="327"/>
        <v>16500</v>
      </c>
      <c r="ET194" s="144">
        <f t="shared" si="327"/>
        <v>16500</v>
      </c>
      <c r="EU194" s="144">
        <f t="shared" si="327"/>
        <v>16500</v>
      </c>
      <c r="EV194" s="144">
        <f t="shared" si="327"/>
        <v>16500</v>
      </c>
      <c r="EW194" s="144">
        <f t="shared" si="327"/>
        <v>16500</v>
      </c>
      <c r="EX194" s="147">
        <f>PV(0.05,'PV factor'!C251,,-BR194)</f>
        <v>0</v>
      </c>
      <c r="EY194" s="147">
        <f>PV(0.05,'PV factor'!D251,,-BS194)</f>
        <v>22805.312601230966</v>
      </c>
      <c r="EZ194" s="147">
        <f>PV(0.05,'PV factor'!E251,,-BT194)</f>
        <v>49362.148487512917</v>
      </c>
      <c r="FA194" s="147">
        <f>PV(0.05,'PV factor'!F251,,-BU194)</f>
        <v>0</v>
      </c>
      <c r="FB194" s="147">
        <f>PV(0.05,'PV factor'!G251,,-BV194)</f>
        <v>0</v>
      </c>
      <c r="FC194" s="147">
        <f>PV(0.05,'PV factor'!H251,,-BW194)</f>
        <v>0</v>
      </c>
      <c r="FD194" s="147">
        <f>PV(0.05,'PV factor'!I251,,-BX194)</f>
        <v>0</v>
      </c>
      <c r="FE194" s="147">
        <f>PV(0.05,'PV factor'!J251,,-BY194)</f>
        <v>0</v>
      </c>
      <c r="FF194" s="147">
        <f>PV(0.05,'PV factor'!K251,,-BZ194)</f>
        <v>0</v>
      </c>
      <c r="FG194" s="147">
        <f>PV(0.05,'PV factor'!L251,,-CA194)</f>
        <v>0</v>
      </c>
      <c r="FH194" s="147">
        <f>PV(0.05,'PV factor'!M251,,-CB194)</f>
        <v>0</v>
      </c>
      <c r="FI194" s="147">
        <f>PV(0.05,'PV factor'!N251,,-CC194)</f>
        <v>0</v>
      </c>
      <c r="FJ194" s="147">
        <f>PV(0.05,'PV factor'!O251,,-CD194)</f>
        <v>0</v>
      </c>
      <c r="FK194" s="147">
        <f>PV(0.05,'PV factor'!P251,,-CE194)</f>
        <v>0</v>
      </c>
      <c r="FL194" s="147">
        <f>PV(0.05,'PV factor'!Q251,,-CF194)</f>
        <v>0</v>
      </c>
      <c r="FM194" s="147">
        <f>PV(0.05,'PV factor'!R251,,-CG194)</f>
        <v>0</v>
      </c>
      <c r="FN194" s="147">
        <f>PV(0.05,'PV factor'!S251,,-CH194)</f>
        <v>0</v>
      </c>
      <c r="FO194" s="147">
        <f>PV(0.05,'PV factor'!T251,,-CI194)</f>
        <v>0</v>
      </c>
      <c r="FP194" s="147">
        <f>PV(0.05,'PV factor'!U251,,-CJ194)</f>
        <v>0</v>
      </c>
      <c r="FQ194" s="147">
        <f>PV(0.05,'PV factor'!V251,,-CK194)</f>
        <v>0</v>
      </c>
      <c r="FR194" s="147">
        <f>PV(0.05,'PV factor'!W251,,-CL194)</f>
        <v>0</v>
      </c>
      <c r="FS194" s="147">
        <f>PV(0.05,'PV factor'!X251,,-CM194)</f>
        <v>0</v>
      </c>
      <c r="FT194" s="147">
        <f>PV(0.05,'PV factor'!Y251,,-CN194)</f>
        <v>0</v>
      </c>
      <c r="FU194" s="147">
        <f>PV(0.05,'PV factor'!Z251,,-CO194)</f>
        <v>0</v>
      </c>
      <c r="FV194" s="147">
        <f>PV(0.05,'PV factor'!AA251,,-CP194)</f>
        <v>0</v>
      </c>
      <c r="FW194" s="147">
        <f>PV(0.05,'PV factor'!AB251,,-CQ194)</f>
        <v>0</v>
      </c>
      <c r="FX194" s="147">
        <f>PV(0.05,'PV factor'!AC251,,-CR194)</f>
        <v>0</v>
      </c>
      <c r="FY194" s="147">
        <f>PV(0.05,'PV factor'!AD251,,-CS194)</f>
        <v>0</v>
      </c>
      <c r="FZ194" s="147">
        <f>PV(0.05,'PV factor'!AE251,,-CT194)</f>
        <v>0</v>
      </c>
      <c r="GA194" s="147">
        <f>PV(0.05,'PV factor'!AF251,,-CU194)</f>
        <v>0</v>
      </c>
      <c r="GB194" s="147">
        <f>PV(0.05,'PV factor'!AG251,,-CV194)</f>
        <v>0</v>
      </c>
      <c r="GC194" s="147">
        <f>PV(0.05,'PV factor'!AH251,,-CW194)</f>
        <v>0</v>
      </c>
      <c r="GD194" s="147">
        <f>PV(0.05,'PV factor'!AI251,,-CX194)</f>
        <v>0</v>
      </c>
      <c r="GE194" s="147">
        <f>PV(0.05,'PV factor'!AJ251,,-CY194)</f>
        <v>0</v>
      </c>
      <c r="GF194" s="147">
        <f>PV(0.05,'PV factor'!AK251,,-CZ194)</f>
        <v>0</v>
      </c>
      <c r="GG194" s="147">
        <f>PV(0.05,'PV factor'!AL251,,-DA194)</f>
        <v>0</v>
      </c>
      <c r="GH194" s="147">
        <f>PV(0.05,'PV factor'!AM251,,-DB194)</f>
        <v>0</v>
      </c>
      <c r="GI194" s="147">
        <f>PV(0.05,'PV factor'!AN251,,-DC194)</f>
        <v>0</v>
      </c>
      <c r="GJ194" s="147">
        <f>PV(0.05,'PV factor'!AO251,,-DD194)</f>
        <v>0</v>
      </c>
      <c r="GK194" s="147">
        <f>PV(0.05,'PV factor'!AP251,,-DE194)</f>
        <v>0</v>
      </c>
      <c r="GL194" s="147">
        <f>PV(0.05,'PV factor'!C251,,-DI194)</f>
        <v>14965.986394557822</v>
      </c>
      <c r="GM194" s="147">
        <f>PV(0.05,'PV factor'!D251,,-DJ194)</f>
        <v>14253.320375769354</v>
      </c>
      <c r="GN194" s="147">
        <f>PV(0.05,'PV factor'!E251,,-DK194)</f>
        <v>13574.590834066054</v>
      </c>
      <c r="GO194" s="147">
        <f>PV(0.05,'PV factor'!F251,,-DL194)</f>
        <v>12928.181746729573</v>
      </c>
      <c r="GP194" s="147">
        <f>PV(0.05,'PV factor'!G251,,-DM194)</f>
        <v>12312.554044504357</v>
      </c>
      <c r="GQ194" s="147">
        <f>PV(0.05,'PV factor'!H251,,-DN194)</f>
        <v>11726.241947147004</v>
      </c>
      <c r="GR194" s="147">
        <f>PV(0.05,'PV factor'!I251,,-DO194)</f>
        <v>11167.849473473338</v>
      </c>
      <c r="GS194" s="147">
        <f>PV(0.05,'PV factor'!J251,,-DP194)</f>
        <v>10636.047117593655</v>
      </c>
      <c r="GT194" s="147">
        <f>PV(0.05,'PV factor'!K251,,-DQ194)</f>
        <v>10129.568683422529</v>
      </c>
      <c r="GU194" s="147">
        <f>PV(0.05,'PV factor'!L251,,-DR194)</f>
        <v>9647.2082699262173</v>
      </c>
      <c r="GV194" s="147">
        <f>PV(0.05,'PV factor'!M251,,-DS194)</f>
        <v>9187.8173999297323</v>
      </c>
      <c r="GW194" s="147">
        <f>PV(0.05,'PV factor'!N251,,-DT194)</f>
        <v>8750.3022856473617</v>
      </c>
      <c r="GX194" s="147">
        <f>PV(0.05,'PV factor'!O251,,-DU194)</f>
        <v>8333.6212244260605</v>
      </c>
      <c r="GY194" s="147">
        <f>PV(0.05,'PV factor'!P251,,-DV194)</f>
        <v>7936.782118501008</v>
      </c>
      <c r="GZ194" s="147">
        <f>PV(0.05,'PV factor'!Q251,,-DW194)</f>
        <v>7558.8401128581036</v>
      </c>
      <c r="HA194" s="147">
        <f>PV(0.05,'PV factor'!R251,,-DX194)</f>
        <v>7198.8953455791452</v>
      </c>
      <c r="HB194" s="147">
        <f>PV(0.05,'PV factor'!S251,,-DY194)</f>
        <v>6856.0908053134717</v>
      </c>
      <c r="HC194" s="147">
        <f>PV(0.05,'PV factor'!T251,,-DZ194)</f>
        <v>6529.6102907747354</v>
      </c>
      <c r="HD194" s="147">
        <f>PV(0.05,'PV factor'!U251,,-EA194)</f>
        <v>6218.6764674045098</v>
      </c>
      <c r="HE194" s="147">
        <f>PV(0.05,'PV factor'!V251,,-EB194)</f>
        <v>5922.5490165757237</v>
      </c>
      <c r="HF194" s="147">
        <f>PV(0.05,'PV factor'!W251,,-EC194)</f>
        <v>5640.5228729292612</v>
      </c>
      <c r="HG194" s="147">
        <f>PV(0.05,'PV factor'!X251,,-ED194)</f>
        <v>5371.9265456469138</v>
      </c>
      <c r="HH194" s="147">
        <f>PV(0.05,'PV factor'!Y251,,-EE194)</f>
        <v>5116.1205196637284</v>
      </c>
      <c r="HI194" s="147">
        <f>PV(0.05,'PV factor'!Z251,,-EF194)</f>
        <v>4872.4957330130746</v>
      </c>
      <c r="HJ194" s="147">
        <f>PV(0.05,'PV factor'!AA251,,-EG194)</f>
        <v>4640.4721266791184</v>
      </c>
      <c r="HK194" s="147">
        <f>PV(0.05,'PV factor'!AB251,,-EH194)</f>
        <v>4419.4972635039221</v>
      </c>
      <c r="HL194" s="147">
        <f>PV(0.05,'PV factor'!AC251,,-EI194)</f>
        <v>4209.0450128608791</v>
      </c>
      <c r="HM194" s="147">
        <f>PV(0.05,'PV factor'!AD251,,-EJ194)</f>
        <v>4008.6142979627407</v>
      </c>
      <c r="HN194" s="147">
        <f>PV(0.05,'PV factor'!AE251,,-EK194)</f>
        <v>3817.7279028216594</v>
      </c>
      <c r="HO194" s="147">
        <f>PV(0.05,'PV factor'!AF251,,-EL194)</f>
        <v>3635.9313360206265</v>
      </c>
      <c r="HP194" s="147">
        <f>PV(0.05,'PV factor'!AG251,,-EM194)</f>
        <v>3462.791748591073</v>
      </c>
      <c r="HQ194" s="147">
        <f>PV(0.05,'PV factor'!AH251,,-EN194)</f>
        <v>3297.8969034200695</v>
      </c>
      <c r="HR194" s="147">
        <f>PV(0.05,'PV factor'!AI251,,-EO194)</f>
        <v>3140.8541937333998</v>
      </c>
      <c r="HS194" s="147">
        <f>PV(0.05,'PV factor'!AJ251,,-EP194)</f>
        <v>2991.289708317523</v>
      </c>
      <c r="HT194" s="147">
        <f>PV(0.05,'PV factor'!AK251,,-EQ194)</f>
        <v>2848.8473412547842</v>
      </c>
      <c r="HU194" s="147">
        <f>PV(0.05,'PV factor'!AL251,,-ER194)</f>
        <v>2713.1879440521752</v>
      </c>
      <c r="HV194" s="147">
        <f>PV(0.05,'PV factor'!AM251,,-ES194)</f>
        <v>2583.9885181449295</v>
      </c>
      <c r="HW194" s="147">
        <f>PV(0.05,'PV factor'!AN251,,-ET194)</f>
        <v>2460.9414458523129</v>
      </c>
      <c r="HX194" s="147">
        <f>PV(0.05,'PV factor'!AO251,,-EU194)</f>
        <v>2343.7537579545842</v>
      </c>
      <c r="HY194" s="147">
        <f>PV(0.05,'PV factor'!AP251,,-EV194)</f>
        <v>2232.1464361472231</v>
      </c>
      <c r="HZ194" s="147">
        <f t="shared" si="263"/>
        <v>72167.461088743876</v>
      </c>
      <c r="IA194" s="147">
        <f t="shared" si="264"/>
        <v>121341.54888718991</v>
      </c>
      <c r="IB194" s="401">
        <f t="shared" si="265"/>
        <v>1.6813886349414033</v>
      </c>
    </row>
    <row r="195" spans="1:236" ht="90" customHeight="1" x14ac:dyDescent="0.2">
      <c r="A195" s="231" t="s">
        <v>703</v>
      </c>
      <c r="B195" s="85" t="s">
        <v>704</v>
      </c>
      <c r="C195" s="85" t="s">
        <v>711</v>
      </c>
      <c r="D195" s="199">
        <v>2</v>
      </c>
      <c r="E195" s="85" t="s">
        <v>712</v>
      </c>
      <c r="F195" s="85" t="s">
        <v>713</v>
      </c>
      <c r="G195" s="95" t="s">
        <v>714</v>
      </c>
      <c r="H195" s="90" t="s">
        <v>77</v>
      </c>
      <c r="I195" s="95" t="s">
        <v>715</v>
      </c>
      <c r="J195" s="95">
        <v>5</v>
      </c>
      <c r="K195" s="227" t="s">
        <v>79</v>
      </c>
      <c r="L195" s="74">
        <v>73663</v>
      </c>
      <c r="M195" s="90" t="s">
        <v>710</v>
      </c>
      <c r="N195" s="90" t="s">
        <v>147</v>
      </c>
      <c r="O195" s="73" t="s">
        <v>106</v>
      </c>
      <c r="P195" s="90" t="s">
        <v>463</v>
      </c>
      <c r="Q195" s="112" t="s">
        <v>100</v>
      </c>
      <c r="R195" s="90" t="s">
        <v>108</v>
      </c>
      <c r="S195" s="90" t="s">
        <v>99</v>
      </c>
      <c r="T195" s="90" t="s">
        <v>366</v>
      </c>
      <c r="U195" s="90" t="s">
        <v>100</v>
      </c>
      <c r="V195" s="193">
        <v>1</v>
      </c>
      <c r="W195" s="92">
        <v>200000</v>
      </c>
      <c r="X195" s="192">
        <v>0</v>
      </c>
      <c r="Y195" s="192">
        <v>0</v>
      </c>
      <c r="Z195" s="192">
        <v>0</v>
      </c>
      <c r="AA195" s="192">
        <v>200000</v>
      </c>
      <c r="AB195" s="192">
        <v>0</v>
      </c>
      <c r="AC195" s="192">
        <v>0</v>
      </c>
      <c r="AD195" s="192">
        <v>0</v>
      </c>
      <c r="AE195" s="192">
        <v>0</v>
      </c>
      <c r="AF195" s="192">
        <v>0</v>
      </c>
      <c r="AG195" s="192">
        <v>0</v>
      </c>
      <c r="AH195" s="192">
        <v>0</v>
      </c>
      <c r="AI195" s="90" t="s">
        <v>88</v>
      </c>
      <c r="AJ195" s="192">
        <v>0</v>
      </c>
      <c r="AK195" s="192">
        <v>0</v>
      </c>
      <c r="AL195" s="192">
        <v>0</v>
      </c>
      <c r="AM195" s="192">
        <v>0</v>
      </c>
      <c r="AN195" s="192">
        <v>0</v>
      </c>
      <c r="AO195" s="192">
        <v>0</v>
      </c>
      <c r="AP195" s="192">
        <v>0</v>
      </c>
      <c r="AQ195" s="192">
        <v>0</v>
      </c>
      <c r="AR195" s="192">
        <v>0</v>
      </c>
      <c r="AS195" s="192">
        <v>0</v>
      </c>
      <c r="AT195" s="192">
        <v>0</v>
      </c>
      <c r="AU195" s="95"/>
      <c r="AV195" s="230">
        <f t="shared" si="231"/>
        <v>1</v>
      </c>
      <c r="AW195" s="230">
        <f t="shared" si="232"/>
        <v>0</v>
      </c>
      <c r="AX195" s="230" t="str">
        <f t="shared" si="233"/>
        <v>C3</v>
      </c>
      <c r="AY195" s="141">
        <f t="shared" si="234"/>
        <v>9</v>
      </c>
      <c r="AZ195" s="70">
        <f t="shared" si="235"/>
        <v>1</v>
      </c>
      <c r="BA195" s="70">
        <f t="shared" si="236"/>
        <v>1</v>
      </c>
      <c r="BB195" s="70">
        <f t="shared" si="237"/>
        <v>1</v>
      </c>
      <c r="BC195" s="70">
        <f t="shared" si="238"/>
        <v>1</v>
      </c>
      <c r="BD195" s="70">
        <f t="shared" si="239"/>
        <v>1</v>
      </c>
      <c r="BE195" s="70">
        <f t="shared" si="240"/>
        <v>1</v>
      </c>
      <c r="BF195" s="70">
        <f t="shared" si="241"/>
        <v>1</v>
      </c>
      <c r="BG195" s="71">
        <f t="shared" si="242"/>
        <v>0</v>
      </c>
      <c r="BH195" s="71">
        <f t="shared" si="243"/>
        <v>1</v>
      </c>
      <c r="BI195" s="71">
        <f t="shared" si="244"/>
        <v>0</v>
      </c>
      <c r="BJ195" s="71">
        <f t="shared" si="245"/>
        <v>1</v>
      </c>
      <c r="BK195" s="71">
        <f t="shared" si="246"/>
        <v>0</v>
      </c>
      <c r="BL195" s="70">
        <f t="shared" si="247"/>
        <v>1</v>
      </c>
      <c r="BM195" s="70">
        <f t="shared" si="248"/>
        <v>1</v>
      </c>
      <c r="BN195" s="70">
        <f t="shared" si="249"/>
        <v>0</v>
      </c>
      <c r="BO195" s="70">
        <f t="shared" si="250"/>
        <v>1</v>
      </c>
      <c r="BP195" s="144">
        <f t="shared" si="251"/>
        <v>0</v>
      </c>
      <c r="BQ195" s="144">
        <f t="shared" si="252"/>
        <v>0</v>
      </c>
      <c r="BR195" s="144">
        <f t="shared" si="253"/>
        <v>200000</v>
      </c>
      <c r="BS195" s="144">
        <f t="shared" si="254"/>
        <v>0</v>
      </c>
      <c r="BT195" s="144">
        <f t="shared" si="255"/>
        <v>0</v>
      </c>
      <c r="BU195" s="144">
        <f t="shared" si="256"/>
        <v>0</v>
      </c>
      <c r="BV195" s="144">
        <f t="shared" si="257"/>
        <v>0</v>
      </c>
      <c r="BW195" s="144">
        <f t="shared" si="258"/>
        <v>0</v>
      </c>
      <c r="BX195" s="144">
        <f t="shared" si="259"/>
        <v>0</v>
      </c>
      <c r="BY195" s="144">
        <f t="shared" si="260"/>
        <v>0</v>
      </c>
      <c r="BZ195" s="9">
        <v>0</v>
      </c>
      <c r="CA195" s="9">
        <v>0</v>
      </c>
      <c r="CB195" s="9">
        <v>0</v>
      </c>
      <c r="CC195" s="9">
        <v>0</v>
      </c>
      <c r="CD195" s="9">
        <v>0</v>
      </c>
      <c r="CE195" s="9">
        <v>0</v>
      </c>
      <c r="CF195" s="9">
        <v>0</v>
      </c>
      <c r="CG195" s="9">
        <v>0</v>
      </c>
      <c r="CH195" s="9">
        <v>0</v>
      </c>
      <c r="CI195" s="9">
        <v>0</v>
      </c>
      <c r="CJ195" s="9">
        <v>0</v>
      </c>
      <c r="CK195" s="9">
        <v>0</v>
      </c>
      <c r="CL195" s="9">
        <v>0</v>
      </c>
      <c r="CM195" s="9">
        <v>0</v>
      </c>
      <c r="CN195" s="9">
        <v>0</v>
      </c>
      <c r="CO195" s="9">
        <v>0</v>
      </c>
      <c r="CP195" s="9">
        <v>0</v>
      </c>
      <c r="CQ195" s="9">
        <v>0</v>
      </c>
      <c r="CR195" s="9">
        <v>0</v>
      </c>
      <c r="CS195" s="9">
        <v>0</v>
      </c>
      <c r="CT195" s="9">
        <v>0</v>
      </c>
      <c r="CU195" s="9">
        <v>0</v>
      </c>
      <c r="CV195" s="9">
        <v>0</v>
      </c>
      <c r="CW195" s="9">
        <v>0</v>
      </c>
      <c r="CX195" s="9">
        <v>0</v>
      </c>
      <c r="CY195" s="9">
        <v>0</v>
      </c>
      <c r="CZ195" s="9">
        <v>0</v>
      </c>
      <c r="DA195" s="9">
        <v>0</v>
      </c>
      <c r="DB195" s="9">
        <v>0</v>
      </c>
      <c r="DC195" s="9">
        <v>0</v>
      </c>
      <c r="DD195" s="9">
        <v>0</v>
      </c>
      <c r="DE195" s="9">
        <v>0</v>
      </c>
      <c r="DF195" s="9">
        <v>0</v>
      </c>
      <c r="DG195" s="144">
        <f t="shared" si="261"/>
        <v>73663</v>
      </c>
      <c r="DH195" s="144">
        <f t="shared" ref="DH195:EW195" si="328">DG195</f>
        <v>73663</v>
      </c>
      <c r="DI195" s="144">
        <f t="shared" si="328"/>
        <v>73663</v>
      </c>
      <c r="DJ195" s="144">
        <f t="shared" si="328"/>
        <v>73663</v>
      </c>
      <c r="DK195" s="144">
        <f t="shared" si="328"/>
        <v>73663</v>
      </c>
      <c r="DL195" s="144">
        <f t="shared" si="328"/>
        <v>73663</v>
      </c>
      <c r="DM195" s="144">
        <f t="shared" si="328"/>
        <v>73663</v>
      </c>
      <c r="DN195" s="144">
        <f t="shared" si="328"/>
        <v>73663</v>
      </c>
      <c r="DO195" s="144">
        <f t="shared" si="328"/>
        <v>73663</v>
      </c>
      <c r="DP195" s="144">
        <f t="shared" si="328"/>
        <v>73663</v>
      </c>
      <c r="DQ195" s="144">
        <f t="shared" si="328"/>
        <v>73663</v>
      </c>
      <c r="DR195" s="144">
        <f t="shared" si="328"/>
        <v>73663</v>
      </c>
      <c r="DS195" s="144">
        <f t="shared" si="328"/>
        <v>73663</v>
      </c>
      <c r="DT195" s="144">
        <f t="shared" si="328"/>
        <v>73663</v>
      </c>
      <c r="DU195" s="144">
        <f t="shared" si="328"/>
        <v>73663</v>
      </c>
      <c r="DV195" s="144">
        <f t="shared" si="328"/>
        <v>73663</v>
      </c>
      <c r="DW195" s="144">
        <f t="shared" si="328"/>
        <v>73663</v>
      </c>
      <c r="DX195" s="144">
        <f t="shared" si="328"/>
        <v>73663</v>
      </c>
      <c r="DY195" s="144">
        <f t="shared" si="328"/>
        <v>73663</v>
      </c>
      <c r="DZ195" s="144">
        <f t="shared" si="328"/>
        <v>73663</v>
      </c>
      <c r="EA195" s="144">
        <f t="shared" si="328"/>
        <v>73663</v>
      </c>
      <c r="EB195" s="144">
        <f t="shared" si="328"/>
        <v>73663</v>
      </c>
      <c r="EC195" s="144">
        <f t="shared" si="328"/>
        <v>73663</v>
      </c>
      <c r="ED195" s="144">
        <f t="shared" si="328"/>
        <v>73663</v>
      </c>
      <c r="EE195" s="144">
        <f t="shared" si="328"/>
        <v>73663</v>
      </c>
      <c r="EF195" s="144">
        <f t="shared" si="328"/>
        <v>73663</v>
      </c>
      <c r="EG195" s="144">
        <f t="shared" si="328"/>
        <v>73663</v>
      </c>
      <c r="EH195" s="144">
        <f t="shared" si="328"/>
        <v>73663</v>
      </c>
      <c r="EI195" s="144">
        <f t="shared" si="328"/>
        <v>73663</v>
      </c>
      <c r="EJ195" s="144">
        <f t="shared" si="328"/>
        <v>73663</v>
      </c>
      <c r="EK195" s="144">
        <f t="shared" si="328"/>
        <v>73663</v>
      </c>
      <c r="EL195" s="144">
        <f t="shared" si="328"/>
        <v>73663</v>
      </c>
      <c r="EM195" s="144">
        <f t="shared" si="328"/>
        <v>73663</v>
      </c>
      <c r="EN195" s="144">
        <f t="shared" si="328"/>
        <v>73663</v>
      </c>
      <c r="EO195" s="144">
        <f t="shared" si="328"/>
        <v>73663</v>
      </c>
      <c r="EP195" s="144">
        <f t="shared" si="328"/>
        <v>73663</v>
      </c>
      <c r="EQ195" s="144">
        <f t="shared" si="328"/>
        <v>73663</v>
      </c>
      <c r="ER195" s="144">
        <f t="shared" si="328"/>
        <v>73663</v>
      </c>
      <c r="ES195" s="144">
        <f t="shared" si="328"/>
        <v>73663</v>
      </c>
      <c r="ET195" s="144">
        <f t="shared" si="328"/>
        <v>73663</v>
      </c>
      <c r="EU195" s="144">
        <f t="shared" si="328"/>
        <v>73663</v>
      </c>
      <c r="EV195" s="144">
        <f t="shared" si="328"/>
        <v>73663</v>
      </c>
      <c r="EW195" s="144">
        <f t="shared" si="328"/>
        <v>73663</v>
      </c>
      <c r="EX195" s="147">
        <f>PV(0.05,'PV factor'!C14,,-BR195)</f>
        <v>181405.89569160997</v>
      </c>
      <c r="EY195" s="147">
        <f>PV(0.05,'PV factor'!D14,,-BS195)</f>
        <v>0</v>
      </c>
      <c r="EZ195" s="147">
        <f>PV(0.05,'PV factor'!E14,,-BT195)</f>
        <v>0</v>
      </c>
      <c r="FA195" s="147">
        <f>PV(0.05,'PV factor'!F14,,-BU195)</f>
        <v>0</v>
      </c>
      <c r="FB195" s="147">
        <f>PV(0.05,'PV factor'!G14,,-BV195)</f>
        <v>0</v>
      </c>
      <c r="FC195" s="147">
        <f>PV(0.05,'PV factor'!H14,,-BW195)</f>
        <v>0</v>
      </c>
      <c r="FD195" s="147">
        <f>PV(0.05,'PV factor'!I14,,-BX195)</f>
        <v>0</v>
      </c>
      <c r="FE195" s="147">
        <f>PV(0.05,'PV factor'!J14,,-BY195)</f>
        <v>0</v>
      </c>
      <c r="FF195" s="147">
        <f>PV(0.05,'PV factor'!K14,,-BZ195)</f>
        <v>0</v>
      </c>
      <c r="FG195" s="147">
        <f>PV(0.05,'PV factor'!L14,,-CA195)</f>
        <v>0</v>
      </c>
      <c r="FH195" s="147">
        <f>PV(0.05,'PV factor'!M14,,-CB195)</f>
        <v>0</v>
      </c>
      <c r="FI195" s="147">
        <f>PV(0.05,'PV factor'!N14,,-CC195)</f>
        <v>0</v>
      </c>
      <c r="FJ195" s="147">
        <f>PV(0.05,'PV factor'!O14,,-CD195)</f>
        <v>0</v>
      </c>
      <c r="FK195" s="147">
        <f>PV(0.05,'PV factor'!P14,,-CE195)</f>
        <v>0</v>
      </c>
      <c r="FL195" s="147">
        <f>PV(0.05,'PV factor'!Q14,,-CF195)</f>
        <v>0</v>
      </c>
      <c r="FM195" s="147">
        <f>PV(0.05,'PV factor'!R14,,-CG195)</f>
        <v>0</v>
      </c>
      <c r="FN195" s="147">
        <f>PV(0.05,'PV factor'!S14,,-CH195)</f>
        <v>0</v>
      </c>
      <c r="FO195" s="147">
        <f>PV(0.05,'PV factor'!T14,,-CI195)</f>
        <v>0</v>
      </c>
      <c r="FP195" s="147">
        <f>PV(0.05,'PV factor'!U14,,-CJ195)</f>
        <v>0</v>
      </c>
      <c r="FQ195" s="147">
        <f>PV(0.05,'PV factor'!V14,,-CK195)</f>
        <v>0</v>
      </c>
      <c r="FR195" s="147">
        <f>PV(0.05,'PV factor'!W14,,-CL195)</f>
        <v>0</v>
      </c>
      <c r="FS195" s="147">
        <f>PV(0.05,'PV factor'!X14,,-CM195)</f>
        <v>0</v>
      </c>
      <c r="FT195" s="147">
        <f>PV(0.05,'PV factor'!Y14,,-CN195)</f>
        <v>0</v>
      </c>
      <c r="FU195" s="147">
        <f>PV(0.05,'PV factor'!Z14,,-CO195)</f>
        <v>0</v>
      </c>
      <c r="FV195" s="147">
        <f>PV(0.05,'PV factor'!AA14,,-CP195)</f>
        <v>0</v>
      </c>
      <c r="FW195" s="147">
        <f>PV(0.05,'PV factor'!AB14,,-CQ195)</f>
        <v>0</v>
      </c>
      <c r="FX195" s="147">
        <f>PV(0.05,'PV factor'!AC14,,-CR195)</f>
        <v>0</v>
      </c>
      <c r="FY195" s="147">
        <f>PV(0.05,'PV factor'!AD14,,-CS195)</f>
        <v>0</v>
      </c>
      <c r="FZ195" s="147">
        <f>PV(0.05,'PV factor'!AE14,,-CT195)</f>
        <v>0</v>
      </c>
      <c r="GA195" s="147">
        <f>PV(0.05,'PV factor'!AF14,,-CU195)</f>
        <v>0</v>
      </c>
      <c r="GB195" s="147">
        <f>PV(0.05,'PV factor'!AG14,,-CV195)</f>
        <v>0</v>
      </c>
      <c r="GC195" s="147">
        <f>PV(0.05,'PV factor'!AH14,,-CW195)</f>
        <v>0</v>
      </c>
      <c r="GD195" s="147">
        <f>PV(0.05,'PV factor'!AI14,,-CX195)</f>
        <v>0</v>
      </c>
      <c r="GE195" s="147">
        <f>PV(0.05,'PV factor'!AJ14,,-CY195)</f>
        <v>0</v>
      </c>
      <c r="GF195" s="147">
        <f>PV(0.05,'PV factor'!AK14,,-CZ195)</f>
        <v>0</v>
      </c>
      <c r="GG195" s="147">
        <f>PV(0.05,'PV factor'!AL14,,-DA195)</f>
        <v>0</v>
      </c>
      <c r="GH195" s="147">
        <f>PV(0.05,'PV factor'!AM14,,-DB195)</f>
        <v>0</v>
      </c>
      <c r="GI195" s="147">
        <f>PV(0.05,'PV factor'!AN14,,-DC195)</f>
        <v>0</v>
      </c>
      <c r="GJ195" s="147">
        <f>PV(0.05,'PV factor'!AO14,,-DD195)</f>
        <v>0</v>
      </c>
      <c r="GK195" s="147">
        <f>PV(0.05,'PV factor'!AP14,,-DE195)</f>
        <v>0</v>
      </c>
      <c r="GL195" s="147">
        <f>PV(0.05,'PV factor'!C14,,-DI195)</f>
        <v>66814.512471655325</v>
      </c>
      <c r="GM195" s="147">
        <f>PV(0.05,'PV factor'!D14,,-DJ195)</f>
        <v>63632.869020624115</v>
      </c>
      <c r="GN195" s="147">
        <f>PV(0.05,'PV factor'!E14,,-DK195)</f>
        <v>60602.732400594403</v>
      </c>
      <c r="GO195" s="147">
        <f>PV(0.05,'PV factor'!F14,,-DL195)</f>
        <v>57716.88800056609</v>
      </c>
      <c r="GP195" s="147">
        <f>PV(0.05,'PV factor'!G14,,-DM195)</f>
        <v>54968.464762443902</v>
      </c>
      <c r="GQ195" s="147">
        <f>PV(0.05,'PV factor'!H14,,-DN195)</f>
        <v>52350.918821375133</v>
      </c>
      <c r="GR195" s="147">
        <f>PV(0.05,'PV factor'!I14,,-DO195)</f>
        <v>49858.01792511918</v>
      </c>
      <c r="GS195" s="147">
        <f>PV(0.05,'PV factor'!J14,,-DP195)</f>
        <v>47483.826595351602</v>
      </c>
      <c r="GT195" s="147">
        <f>PV(0.05,'PV factor'!K14,,-DQ195)</f>
        <v>45222.691995572954</v>
      </c>
      <c r="GU195" s="147">
        <f>PV(0.05,'PV factor'!L14,,-DR195)</f>
        <v>43069.230471974239</v>
      </c>
      <c r="GV195" s="147">
        <f>PV(0.05,'PV factor'!M14,,-DS195)</f>
        <v>41018.314735213564</v>
      </c>
      <c r="GW195" s="147">
        <f>PV(0.05,'PV factor'!N14,,-DT195)</f>
        <v>39065.061652584343</v>
      </c>
      <c r="GX195" s="147">
        <f>PV(0.05,'PV factor'!O14,,-DU195)</f>
        <v>37204.820621508909</v>
      </c>
      <c r="GY195" s="147">
        <f>PV(0.05,'PV factor'!P14,,-DV195)</f>
        <v>35433.162496675133</v>
      </c>
      <c r="GZ195" s="147">
        <f>PV(0.05,'PV factor'!Q14,,-DW195)</f>
        <v>33745.869044452513</v>
      </c>
      <c r="HA195" s="147">
        <f>PV(0.05,'PV factor'!R14,,-DX195)</f>
        <v>32138.922899478581</v>
      </c>
      <c r="HB195" s="147">
        <f>PV(0.05,'PV factor'!S14,,-DY195)</f>
        <v>30608.497999503412</v>
      </c>
      <c r="HC195" s="147">
        <f>PV(0.05,'PV factor'!T14,,-DZ195)</f>
        <v>29150.950475717535</v>
      </c>
      <c r="HD195" s="147">
        <f>PV(0.05,'PV factor'!U14,,-EA195)</f>
        <v>27762.809976873843</v>
      </c>
      <c r="HE195" s="147">
        <f>PV(0.05,'PV factor'!V14,,-EB195)</f>
        <v>26440.771406546519</v>
      </c>
      <c r="HF195" s="147">
        <f>PV(0.05,'PV factor'!W14,,-EC195)</f>
        <v>25181.687053853828</v>
      </c>
      <c r="HG195" s="147">
        <f>PV(0.05,'PV factor'!X14,,-ED195)</f>
        <v>23982.559098908401</v>
      </c>
      <c r="HH195" s="147">
        <f>PV(0.05,'PV factor'!Y14,,-EE195)</f>
        <v>22840.532475150863</v>
      </c>
      <c r="HI195" s="147">
        <f>PV(0.05,'PV factor'!Z14,,-EF195)</f>
        <v>21752.888071572248</v>
      </c>
      <c r="HJ195" s="147">
        <f>PV(0.05,'PV factor'!AA14,,-EG195)</f>
        <v>20717.036258640237</v>
      </c>
      <c r="HK195" s="147">
        <f>PV(0.05,'PV factor'!AB14,,-EH195)</f>
        <v>19730.510722514511</v>
      </c>
      <c r="HL195" s="147">
        <f>PV(0.05,'PV factor'!AC14,,-EI195)</f>
        <v>18790.962592870965</v>
      </c>
      <c r="HM195" s="147">
        <f>PV(0.05,'PV factor'!AD14,,-EJ195)</f>
        <v>17896.154850353294</v>
      </c>
      <c r="HN195" s="147">
        <f>PV(0.05,'PV factor'!AE14,,-EK195)</f>
        <v>17043.957000336479</v>
      </c>
      <c r="HO195" s="147">
        <f>PV(0.05,'PV factor'!AF14,,-EL195)</f>
        <v>16232.34000032045</v>
      </c>
      <c r="HP195" s="147">
        <f>PV(0.05,'PV factor'!AG14,,-EM195)</f>
        <v>15459.371428876619</v>
      </c>
      <c r="HQ195" s="147">
        <f>PV(0.05,'PV factor'!AH14,,-EN195)</f>
        <v>14723.210884644399</v>
      </c>
      <c r="HR195" s="147">
        <f>PV(0.05,'PV factor'!AI14,,-EO195)</f>
        <v>14022.105604423237</v>
      </c>
      <c r="HS195" s="147">
        <f>PV(0.05,'PV factor'!AJ14,,-EP195)</f>
        <v>13354.386289926892</v>
      </c>
      <c r="HT195" s="147">
        <f>PV(0.05,'PV factor'!AK14,,-EQ195)</f>
        <v>12718.463133263707</v>
      </c>
      <c r="HU195" s="147">
        <f>PV(0.05,'PV factor'!AL14,,-ER195)</f>
        <v>12112.82203167972</v>
      </c>
      <c r="HV195" s="147">
        <f>PV(0.05,'PV factor'!AM14,,-ES195)</f>
        <v>11536.020982552116</v>
      </c>
      <c r="HW195" s="147">
        <f>PV(0.05,'PV factor'!AN14,,-ET195)</f>
        <v>10986.686650049633</v>
      </c>
      <c r="HX195" s="147">
        <f>PV(0.05,'PV factor'!AO14,,-EU195)</f>
        <v>10463.511095285367</v>
      </c>
      <c r="HY195" s="147">
        <f>PV(0.05,'PV factor'!AP14,,-EV195)</f>
        <v>9965.2486621765383</v>
      </c>
      <c r="HZ195" s="147">
        <f t="shared" si="263"/>
        <v>181405.89569160997</v>
      </c>
      <c r="IA195" s="147">
        <f t="shared" si="264"/>
        <v>303735.46665588382</v>
      </c>
      <c r="IB195" s="401">
        <f t="shared" si="265"/>
        <v>1.6743417599405597</v>
      </c>
    </row>
    <row r="196" spans="1:236" ht="90" customHeight="1" x14ac:dyDescent="0.2">
      <c r="A196" s="161" t="s">
        <v>2267</v>
      </c>
      <c r="B196" s="150" t="s">
        <v>2865</v>
      </c>
      <c r="C196" s="150" t="s">
        <v>2235</v>
      </c>
      <c r="D196" s="148">
        <v>2</v>
      </c>
      <c r="E196" s="150" t="s">
        <v>2878</v>
      </c>
      <c r="F196" s="151" t="s">
        <v>2879</v>
      </c>
      <c r="G196" s="151" t="s">
        <v>2880</v>
      </c>
      <c r="H196" s="79" t="s">
        <v>77</v>
      </c>
      <c r="I196" s="151" t="s">
        <v>2634</v>
      </c>
      <c r="J196" s="151">
        <v>10</v>
      </c>
      <c r="K196" s="227" t="s">
        <v>79</v>
      </c>
      <c r="L196" s="79">
        <v>11664</v>
      </c>
      <c r="M196" s="79" t="s">
        <v>2873</v>
      </c>
      <c r="N196" s="79" t="s">
        <v>81</v>
      </c>
      <c r="O196" s="79" t="s">
        <v>133</v>
      </c>
      <c r="P196" s="79" t="s">
        <v>134</v>
      </c>
      <c r="Q196" s="112" t="s">
        <v>100</v>
      </c>
      <c r="R196" s="79" t="s">
        <v>108</v>
      </c>
      <c r="S196" s="79" t="s">
        <v>99</v>
      </c>
      <c r="T196" s="79" t="s">
        <v>2551</v>
      </c>
      <c r="U196" s="81" t="s">
        <v>100</v>
      </c>
      <c r="V196" s="81">
        <v>1</v>
      </c>
      <c r="W196" s="149">
        <v>57000</v>
      </c>
      <c r="X196" s="149">
        <v>0</v>
      </c>
      <c r="Y196" s="149">
        <v>0</v>
      </c>
      <c r="Z196" s="149">
        <v>0</v>
      </c>
      <c r="AA196" s="149">
        <v>57000</v>
      </c>
      <c r="AB196" s="149">
        <v>0</v>
      </c>
      <c r="AC196" s="149">
        <v>0</v>
      </c>
      <c r="AD196" s="149">
        <v>0</v>
      </c>
      <c r="AE196" s="149">
        <v>0</v>
      </c>
      <c r="AF196" s="149">
        <v>0</v>
      </c>
      <c r="AG196" s="149">
        <v>0</v>
      </c>
      <c r="AH196" s="149">
        <v>0</v>
      </c>
      <c r="AI196" s="88" t="s">
        <v>88</v>
      </c>
      <c r="AJ196" s="149">
        <v>0</v>
      </c>
      <c r="AK196" s="149">
        <v>0</v>
      </c>
      <c r="AL196" s="149">
        <v>0</v>
      </c>
      <c r="AM196" s="149">
        <v>0</v>
      </c>
      <c r="AN196" s="149">
        <v>0</v>
      </c>
      <c r="AO196" s="149">
        <v>0</v>
      </c>
      <c r="AP196" s="149">
        <v>0</v>
      </c>
      <c r="AQ196" s="149">
        <v>0</v>
      </c>
      <c r="AR196" s="149">
        <v>0</v>
      </c>
      <c r="AS196" s="149">
        <v>0</v>
      </c>
      <c r="AT196" s="149">
        <v>0</v>
      </c>
      <c r="AU196" s="151"/>
      <c r="AV196" s="230">
        <f t="shared" ref="AV196:AV259" si="329">IF(W196&lt;300000,1,0)</f>
        <v>1</v>
      </c>
      <c r="AW196" s="230">
        <f t="shared" ref="AW196:AW259" si="330">IF(W196&gt;=3000000,1,0)</f>
        <v>0</v>
      </c>
      <c r="AX196" s="230" t="str">
        <f t="shared" ref="AX196:AX259" si="331">LEFT(P196,(FIND(" ",P196,1)-1))</f>
        <v>F2</v>
      </c>
      <c r="AY196" s="141">
        <f t="shared" ref="AY196:AY259" si="332">AZ196+BA196+BB196+BC196+BD196+BE196+BH196+BL196+BM196</f>
        <v>9</v>
      </c>
      <c r="AZ196" s="70">
        <f t="shared" ref="AZ196:AZ259" si="333">IF(W196=SUM(Y196:AH196),1,0)</f>
        <v>1</v>
      </c>
      <c r="BA196" s="70">
        <f t="shared" ref="BA196:BA259" si="334">IF(AJ196=SUM(AK196:AT196),1,0)</f>
        <v>1</v>
      </c>
      <c r="BB196" s="70">
        <f t="shared" ref="BB196:BB259" si="335">IF(X196&lt;0.05*W196,1,0)</f>
        <v>1</v>
      </c>
      <c r="BC196" s="70">
        <f t="shared" ref="BC196:BC259" si="336">IF(IF(ISBLANK(A196),0,IF(ISBLANK(B196),0,IF(ISBLANK(C196),0,IF(ISBLANK(D196),0))))=FALSE,1,0)</f>
        <v>1</v>
      </c>
      <c r="BD196" s="70">
        <f t="shared" ref="BD196:BD259" si="337">IF(IF(ISBLANK(E196),0,IF(ISBLANK(F196),0,IF(ISBLANK(G196),0,IF(ISBLANK(N196),0,IF(ISBLANK(O196),0,IF(ISBLANK(P196),0,IF(ISBLANK(R196),0,IF(ISBLANK(S196),0,IF(ISBLANK(U196),0,IF(ISBLANK(V196),0))))))))))=FALSE,1,0)</f>
        <v>1</v>
      </c>
      <c r="BE196" s="70">
        <f t="shared" ref="BE196:BE259" si="338">IF(OR(BF196=1,BG196=1),1,0)</f>
        <v>1</v>
      </c>
      <c r="BF196" s="70">
        <f t="shared" ref="BF196:BF259" si="339">IF(AND(AW196=0,H196="n/a"),1,0)</f>
        <v>1</v>
      </c>
      <c r="BG196" s="71">
        <f t="shared" ref="BG196:BG259" si="340">IF(AND(AW196=1,ISBLANK(H196)=FALSE),1,0)</f>
        <v>0</v>
      </c>
      <c r="BH196" s="71">
        <f t="shared" ref="BH196:BH259" si="341">IF(OR(BI196=1,BJ196=1,BK196=1),1,0)</f>
        <v>1</v>
      </c>
      <c r="BI196" s="71">
        <f t="shared" ref="BI196:BI259" si="342">IF(AND(N196="01 Záchrana",O196="0 Odstránenie havarijného stavu",P196="0 Odstránenie havarijného stavu"),1,0)</f>
        <v>0</v>
      </c>
      <c r="BJ196" s="71">
        <f t="shared" ref="BJ196:BJ259" si="343">IF(AND(N196="02 Hlavná činnosť",OR(P196="C1 Javisková technika",P196="C2 Osvetľovacia technika",P196="C3 Zvuková technika",P196="C4 Nahrávacia a vysielacia technika",P196="C5 Mikroporty",P196="D1 Nákup štandardnej IT techniky",P196="E1 Nákup hudobných nástrojov",P196="E2 Tvorba inscenácií, nákup umeleckých licencií",P196="E3 Akvizícia zbierkových predmetov")),1,0)</f>
        <v>0</v>
      </c>
      <c r="BK196" s="71">
        <f t="shared" ref="BK196:BK259" si="344">IF(AND(N196="03 Rozvoj",OR(P196="A1 Nákup budovy",P196="A2 Výstavba budovy",P196="A3 Dostavba budovy",P196="A4 Stavebný dozor",P196="B1 Komplexná rekonštrukcia",P196="B2 Stavebná reprofilizácia priestorov",P196="B3 Stavebná rekonštrukcia priestorov",P196="B4 Vykurovanie nehnuteľnosti",P196="B5 Rekonštrukcia extravilánu",P196="C6 Vzduchotechnika",P196="C90 Dopravné prostriedky",P196="C7 Zabezpečovacia technika",P196="C8 Mobiliár",P196="C9 Elektrické spotrebiče",P196="C91 Technické vybavenie dielní",P196="D2 Zhodnotenie existujúceho špeciálneho HW/SW",P196="D3 Obstaranie novej IT funkcionality",P196="F1 Rekonštrukcia expozičných priestorov",P196="F2 Vytvorenie novej expozície/výstavy",P196="F3 Realizácia výskumu",P196="G Reformný zámer")),1,0)</f>
        <v>1</v>
      </c>
      <c r="BL196" s="70">
        <f t="shared" ref="BL196:BL259" si="345">IF(I196="",0,1)</f>
        <v>1</v>
      </c>
      <c r="BM196" s="70">
        <f t="shared" ref="BM196:BM259" si="346">IF(OR(BN196=1,BO196=1),1,0)</f>
        <v>1</v>
      </c>
      <c r="BN196" s="70">
        <f t="shared" ref="BN196:BN259" si="347">IF((AND(U196="áno",OR(R196="07 V realizácii",R196="08 Realizované",R196="06 Pred vyhlásením verejného obstarávania"))),1,0)</f>
        <v>0</v>
      </c>
      <c r="BO196" s="70">
        <f t="shared" ref="BO196:BO259" si="348">IF((AND(U196="nie",OR(R196="01 Investičný zámer",R196="02 Analýza / podkladová štúdia k investičnému zámeru",R196="03 Projektová dokumentácia k dispozícii - pre územné rozhodnutie",R196="04 Projektová dokumentácia k dispozícii - pre stavebné povolenie",R196="05 Projektová dokumentácia k dispozícii - pre realizáciu stavby"))),1,0)</f>
        <v>1</v>
      </c>
      <c r="BP196" s="144">
        <f t="shared" ref="BP196:BP259" si="349">Y196+AK196</f>
        <v>0</v>
      </c>
      <c r="BQ196" s="144">
        <f t="shared" ref="BQ196:BQ259" si="350">Z196+AL196</f>
        <v>0</v>
      </c>
      <c r="BR196" s="144">
        <f t="shared" ref="BR196:BR259" si="351">AA196+AM196</f>
        <v>57000</v>
      </c>
      <c r="BS196" s="144">
        <f t="shared" ref="BS196:BS259" si="352">AB196+AN196</f>
        <v>0</v>
      </c>
      <c r="BT196" s="144">
        <f t="shared" ref="BT196:BT259" si="353">AC196+AO196</f>
        <v>0</v>
      </c>
      <c r="BU196" s="144">
        <f t="shared" ref="BU196:BU259" si="354">AD196+AP196</f>
        <v>0</v>
      </c>
      <c r="BV196" s="144">
        <f t="shared" ref="BV196:BV259" si="355">AE196+AQ196</f>
        <v>0</v>
      </c>
      <c r="BW196" s="144">
        <f t="shared" ref="BW196:BW259" si="356">AF196+AR196</f>
        <v>0</v>
      </c>
      <c r="BX196" s="144">
        <f t="shared" ref="BX196:BX259" si="357">AG196+AS196</f>
        <v>0</v>
      </c>
      <c r="BY196" s="144">
        <f t="shared" ref="BY196:BY259" si="358">AH196+AT196</f>
        <v>0</v>
      </c>
      <c r="BZ196" s="9">
        <v>0</v>
      </c>
      <c r="CA196" s="9">
        <v>0</v>
      </c>
      <c r="CB196" s="9">
        <v>0</v>
      </c>
      <c r="CC196" s="9">
        <v>0</v>
      </c>
      <c r="CD196" s="9">
        <v>0</v>
      </c>
      <c r="CE196" s="9">
        <v>0</v>
      </c>
      <c r="CF196" s="9">
        <v>0</v>
      </c>
      <c r="CG196" s="9">
        <v>0</v>
      </c>
      <c r="CH196" s="9">
        <v>0</v>
      </c>
      <c r="CI196" s="9">
        <v>0</v>
      </c>
      <c r="CJ196" s="9">
        <v>0</v>
      </c>
      <c r="CK196" s="9">
        <v>0</v>
      </c>
      <c r="CL196" s="9">
        <v>0</v>
      </c>
      <c r="CM196" s="9">
        <v>0</v>
      </c>
      <c r="CN196" s="9">
        <v>0</v>
      </c>
      <c r="CO196" s="9">
        <v>0</v>
      </c>
      <c r="CP196" s="9">
        <v>0</v>
      </c>
      <c r="CQ196" s="9">
        <v>0</v>
      </c>
      <c r="CR196" s="9">
        <v>0</v>
      </c>
      <c r="CS196" s="9">
        <v>0</v>
      </c>
      <c r="CT196" s="9">
        <v>0</v>
      </c>
      <c r="CU196" s="9">
        <v>0</v>
      </c>
      <c r="CV196" s="9">
        <v>0</v>
      </c>
      <c r="CW196" s="9">
        <v>0</v>
      </c>
      <c r="CX196" s="9">
        <v>0</v>
      </c>
      <c r="CY196" s="9">
        <v>0</v>
      </c>
      <c r="CZ196" s="9">
        <v>0</v>
      </c>
      <c r="DA196" s="9">
        <v>0</v>
      </c>
      <c r="DB196" s="9">
        <v>0</v>
      </c>
      <c r="DC196" s="9">
        <v>0</v>
      </c>
      <c r="DD196" s="9">
        <v>0</v>
      </c>
      <c r="DE196" s="9">
        <v>0</v>
      </c>
      <c r="DF196" s="9">
        <v>0</v>
      </c>
      <c r="DG196" s="144">
        <f t="shared" ref="DG196:DG259" si="359">L196</f>
        <v>11664</v>
      </c>
      <c r="DH196" s="144">
        <f t="shared" ref="DH196:EW196" si="360">DG196</f>
        <v>11664</v>
      </c>
      <c r="DI196" s="144">
        <f t="shared" si="360"/>
        <v>11664</v>
      </c>
      <c r="DJ196" s="144">
        <f t="shared" si="360"/>
        <v>11664</v>
      </c>
      <c r="DK196" s="144">
        <f t="shared" si="360"/>
        <v>11664</v>
      </c>
      <c r="DL196" s="144">
        <f t="shared" si="360"/>
        <v>11664</v>
      </c>
      <c r="DM196" s="144">
        <f t="shared" si="360"/>
        <v>11664</v>
      </c>
      <c r="DN196" s="144">
        <f t="shared" si="360"/>
        <v>11664</v>
      </c>
      <c r="DO196" s="144">
        <f t="shared" si="360"/>
        <v>11664</v>
      </c>
      <c r="DP196" s="144">
        <f t="shared" si="360"/>
        <v>11664</v>
      </c>
      <c r="DQ196" s="144">
        <f t="shared" si="360"/>
        <v>11664</v>
      </c>
      <c r="DR196" s="144">
        <f t="shared" si="360"/>
        <v>11664</v>
      </c>
      <c r="DS196" s="144">
        <f t="shared" si="360"/>
        <v>11664</v>
      </c>
      <c r="DT196" s="144">
        <f t="shared" si="360"/>
        <v>11664</v>
      </c>
      <c r="DU196" s="144">
        <f t="shared" si="360"/>
        <v>11664</v>
      </c>
      <c r="DV196" s="144">
        <f t="shared" si="360"/>
        <v>11664</v>
      </c>
      <c r="DW196" s="144">
        <f t="shared" si="360"/>
        <v>11664</v>
      </c>
      <c r="DX196" s="144">
        <f t="shared" si="360"/>
        <v>11664</v>
      </c>
      <c r="DY196" s="144">
        <f t="shared" si="360"/>
        <v>11664</v>
      </c>
      <c r="DZ196" s="144">
        <f t="shared" si="360"/>
        <v>11664</v>
      </c>
      <c r="EA196" s="144">
        <f t="shared" si="360"/>
        <v>11664</v>
      </c>
      <c r="EB196" s="144">
        <f t="shared" si="360"/>
        <v>11664</v>
      </c>
      <c r="EC196" s="144">
        <f t="shared" si="360"/>
        <v>11664</v>
      </c>
      <c r="ED196" s="144">
        <f t="shared" si="360"/>
        <v>11664</v>
      </c>
      <c r="EE196" s="144">
        <f t="shared" si="360"/>
        <v>11664</v>
      </c>
      <c r="EF196" s="144">
        <f t="shared" si="360"/>
        <v>11664</v>
      </c>
      <c r="EG196" s="144">
        <f t="shared" si="360"/>
        <v>11664</v>
      </c>
      <c r="EH196" s="144">
        <f t="shared" si="360"/>
        <v>11664</v>
      </c>
      <c r="EI196" s="144">
        <f t="shared" si="360"/>
        <v>11664</v>
      </c>
      <c r="EJ196" s="144">
        <f t="shared" si="360"/>
        <v>11664</v>
      </c>
      <c r="EK196" s="144">
        <f t="shared" si="360"/>
        <v>11664</v>
      </c>
      <c r="EL196" s="144">
        <f t="shared" si="360"/>
        <v>11664</v>
      </c>
      <c r="EM196" s="144">
        <f t="shared" si="360"/>
        <v>11664</v>
      </c>
      <c r="EN196" s="144">
        <f t="shared" si="360"/>
        <v>11664</v>
      </c>
      <c r="EO196" s="144">
        <f t="shared" si="360"/>
        <v>11664</v>
      </c>
      <c r="EP196" s="144">
        <f t="shared" si="360"/>
        <v>11664</v>
      </c>
      <c r="EQ196" s="144">
        <f t="shared" si="360"/>
        <v>11664</v>
      </c>
      <c r="ER196" s="144">
        <f t="shared" si="360"/>
        <v>11664</v>
      </c>
      <c r="ES196" s="144">
        <f t="shared" si="360"/>
        <v>11664</v>
      </c>
      <c r="ET196" s="144">
        <f t="shared" si="360"/>
        <v>11664</v>
      </c>
      <c r="EU196" s="144">
        <f t="shared" si="360"/>
        <v>11664</v>
      </c>
      <c r="EV196" s="144">
        <f t="shared" si="360"/>
        <v>11664</v>
      </c>
      <c r="EW196" s="144">
        <f t="shared" si="360"/>
        <v>11664</v>
      </c>
      <c r="EX196" s="147">
        <f>PV(0.05,'PV factor'!C410,,-BR196)</f>
        <v>51700.680272108839</v>
      </c>
      <c r="EY196" s="147">
        <f>PV(0.05,'PV factor'!D410,,-BS196)</f>
        <v>0</v>
      </c>
      <c r="EZ196" s="147">
        <f>PV(0.05,'PV factor'!E410,,-BT196)</f>
        <v>0</v>
      </c>
      <c r="FA196" s="147">
        <f>PV(0.05,'PV factor'!F410,,-BU196)</f>
        <v>0</v>
      </c>
      <c r="FB196" s="147">
        <f>PV(0.05,'PV factor'!G410,,-BV196)</f>
        <v>0</v>
      </c>
      <c r="FC196" s="147">
        <f>PV(0.05,'PV factor'!H410,,-BW196)</f>
        <v>0</v>
      </c>
      <c r="FD196" s="147">
        <f>PV(0.05,'PV factor'!I410,,-BX196)</f>
        <v>0</v>
      </c>
      <c r="FE196" s="147">
        <f>PV(0.05,'PV factor'!J410,,-BY196)</f>
        <v>0</v>
      </c>
      <c r="FF196" s="147">
        <f>PV(0.05,'PV factor'!K410,,-BZ196)</f>
        <v>0</v>
      </c>
      <c r="FG196" s="147">
        <f>PV(0.05,'PV factor'!L410,,-CA196)</f>
        <v>0</v>
      </c>
      <c r="FH196" s="147">
        <f>PV(0.05,'PV factor'!M410,,-CB196)</f>
        <v>0</v>
      </c>
      <c r="FI196" s="147">
        <f>PV(0.05,'PV factor'!N410,,-CC196)</f>
        <v>0</v>
      </c>
      <c r="FJ196" s="147">
        <f>PV(0.05,'PV factor'!O410,,-CD196)</f>
        <v>0</v>
      </c>
      <c r="FK196" s="147">
        <f>PV(0.05,'PV factor'!P410,,-CE196)</f>
        <v>0</v>
      </c>
      <c r="FL196" s="147">
        <f>PV(0.05,'PV factor'!Q410,,-CF196)</f>
        <v>0</v>
      </c>
      <c r="FM196" s="147">
        <f>PV(0.05,'PV factor'!R410,,-CG196)</f>
        <v>0</v>
      </c>
      <c r="FN196" s="147">
        <f>PV(0.05,'PV factor'!S410,,-CH196)</f>
        <v>0</v>
      </c>
      <c r="FO196" s="147">
        <f>PV(0.05,'PV factor'!T410,,-CI196)</f>
        <v>0</v>
      </c>
      <c r="FP196" s="147">
        <f>PV(0.05,'PV factor'!U410,,-CJ196)</f>
        <v>0</v>
      </c>
      <c r="FQ196" s="147">
        <f>PV(0.05,'PV factor'!V410,,-CK196)</f>
        <v>0</v>
      </c>
      <c r="FR196" s="147">
        <f>PV(0.05,'PV factor'!W410,,-CL196)</f>
        <v>0</v>
      </c>
      <c r="FS196" s="147">
        <f>PV(0.05,'PV factor'!X410,,-CM196)</f>
        <v>0</v>
      </c>
      <c r="FT196" s="147">
        <f>PV(0.05,'PV factor'!Y410,,-CN196)</f>
        <v>0</v>
      </c>
      <c r="FU196" s="147">
        <f>PV(0.05,'PV factor'!Z410,,-CO196)</f>
        <v>0</v>
      </c>
      <c r="FV196" s="147">
        <f>PV(0.05,'PV factor'!AA410,,-CP196)</f>
        <v>0</v>
      </c>
      <c r="FW196" s="147">
        <f>PV(0.05,'PV factor'!AB410,,-CQ196)</f>
        <v>0</v>
      </c>
      <c r="FX196" s="147">
        <f>PV(0.05,'PV factor'!AC410,,-CR196)</f>
        <v>0</v>
      </c>
      <c r="FY196" s="147">
        <f>PV(0.05,'PV factor'!AD410,,-CS196)</f>
        <v>0</v>
      </c>
      <c r="FZ196" s="147">
        <f>PV(0.05,'PV factor'!AE410,,-CT196)</f>
        <v>0</v>
      </c>
      <c r="GA196" s="147">
        <f>PV(0.05,'PV factor'!AF410,,-CU196)</f>
        <v>0</v>
      </c>
      <c r="GB196" s="147">
        <f>PV(0.05,'PV factor'!AG410,,-CV196)</f>
        <v>0</v>
      </c>
      <c r="GC196" s="147">
        <f>PV(0.05,'PV factor'!AH410,,-CW196)</f>
        <v>0</v>
      </c>
      <c r="GD196" s="147">
        <f>PV(0.05,'PV factor'!AI410,,-CX196)</f>
        <v>0</v>
      </c>
      <c r="GE196" s="147">
        <f>PV(0.05,'PV factor'!AJ410,,-CY196)</f>
        <v>0</v>
      </c>
      <c r="GF196" s="147">
        <f>PV(0.05,'PV factor'!AK410,,-CZ196)</f>
        <v>0</v>
      </c>
      <c r="GG196" s="147">
        <f>PV(0.05,'PV factor'!AL410,,-DA196)</f>
        <v>0</v>
      </c>
      <c r="GH196" s="147">
        <f>PV(0.05,'PV factor'!AM410,,-DB196)</f>
        <v>0</v>
      </c>
      <c r="GI196" s="147">
        <f>PV(0.05,'PV factor'!AN410,,-DC196)</f>
        <v>0</v>
      </c>
      <c r="GJ196" s="147">
        <f>PV(0.05,'PV factor'!AO410,,-DD196)</f>
        <v>0</v>
      </c>
      <c r="GK196" s="147">
        <f>PV(0.05,'PV factor'!AP410,,-DE196)</f>
        <v>0</v>
      </c>
      <c r="GL196" s="147">
        <f>PV(0.05,'PV factor'!C410,,-DI196)</f>
        <v>10579.591836734693</v>
      </c>
      <c r="GM196" s="147">
        <f>PV(0.05,'PV factor'!D410,,-DJ196)</f>
        <v>10075.801749271135</v>
      </c>
      <c r="GN196" s="147">
        <f>PV(0.05,'PV factor'!E410,,-DK196)</f>
        <v>9596.0016659725115</v>
      </c>
      <c r="GO196" s="147">
        <f>PV(0.05,'PV factor'!F410,,-DL196)</f>
        <v>9139.0492056881048</v>
      </c>
      <c r="GP196" s="147">
        <f>PV(0.05,'PV factor'!G410,,-DM196)</f>
        <v>8703.8563863696254</v>
      </c>
      <c r="GQ196" s="147">
        <f>PV(0.05,'PV factor'!H410,,-DN196)</f>
        <v>8289.3870346377371</v>
      </c>
      <c r="GR196" s="147">
        <f>PV(0.05,'PV factor'!I410,,-DO196)</f>
        <v>7894.6543187026073</v>
      </c>
      <c r="GS196" s="147">
        <f>PV(0.05,'PV factor'!J410,,-DP196)</f>
        <v>7518.7183987643875</v>
      </c>
      <c r="GT196" s="147">
        <f>PV(0.05,'PV factor'!K410,,-DQ196)</f>
        <v>7160.6841892994171</v>
      </c>
      <c r="GU196" s="147">
        <f>PV(0.05,'PV factor'!L410,,-DR196)</f>
        <v>6819.6992279042061</v>
      </c>
      <c r="GV196" s="147">
        <f>PV(0.05,'PV factor'!M410,,-DS196)</f>
        <v>6494.951645623054</v>
      </c>
      <c r="GW196" s="147">
        <f>PV(0.05,'PV factor'!N410,,-DT196)</f>
        <v>6185.6682339267172</v>
      </c>
      <c r="GX196" s="147">
        <f>PV(0.05,'PV factor'!O410,,-DU196)</f>
        <v>5891.1126037397316</v>
      </c>
      <c r="GY196" s="147">
        <f>PV(0.05,'PV factor'!P410,,-DV196)</f>
        <v>5610.5834321330758</v>
      </c>
      <c r="GZ196" s="147">
        <f>PV(0.05,'PV factor'!Q410,,-DW196)</f>
        <v>5343.4127925076918</v>
      </c>
      <c r="HA196" s="147">
        <f>PV(0.05,'PV factor'!R410,,-DX196)</f>
        <v>5088.9645642930391</v>
      </c>
      <c r="HB196" s="147">
        <f>PV(0.05,'PV factor'!S410,,-DY196)</f>
        <v>4846.6329183743237</v>
      </c>
      <c r="HC196" s="147">
        <f>PV(0.05,'PV factor'!T410,,-DZ196)</f>
        <v>4615.8408746422128</v>
      </c>
      <c r="HD196" s="147">
        <f>PV(0.05,'PV factor'!U410,,-EA196)</f>
        <v>4396.0389282306787</v>
      </c>
      <c r="HE196" s="147">
        <f>PV(0.05,'PV factor'!V410,,-EB196)</f>
        <v>4186.7037411720758</v>
      </c>
      <c r="HF196" s="147">
        <f>PV(0.05,'PV factor'!W410,,-EC196)</f>
        <v>3987.3368963543576</v>
      </c>
      <c r="HG196" s="147">
        <f>PV(0.05,'PV factor'!X410,,-ED196)</f>
        <v>3797.4637108136731</v>
      </c>
      <c r="HH196" s="147">
        <f>PV(0.05,'PV factor'!Y410,,-EE196)</f>
        <v>3616.6321055368321</v>
      </c>
      <c r="HI196" s="147">
        <f>PV(0.05,'PV factor'!Z410,,-EF196)</f>
        <v>3444.4115290826971</v>
      </c>
      <c r="HJ196" s="147">
        <f>PV(0.05,'PV factor'!AA410,,-EG196)</f>
        <v>3280.3919324597114</v>
      </c>
      <c r="HK196" s="147">
        <f>PV(0.05,'PV factor'!AB410,,-EH196)</f>
        <v>3124.1827928187727</v>
      </c>
      <c r="HL196" s="147">
        <f>PV(0.05,'PV factor'!AC410,,-EI196)</f>
        <v>2975.4121836369268</v>
      </c>
      <c r="HM196" s="147">
        <f>PV(0.05,'PV factor'!AD410,,-EJ196)</f>
        <v>2833.7258891780248</v>
      </c>
      <c r="HN196" s="147">
        <f>PV(0.05,'PV factor'!AE410,,-EK196)</f>
        <v>2698.7865611219295</v>
      </c>
      <c r="HO196" s="147">
        <f>PV(0.05,'PV factor'!AF410,,-EL196)</f>
        <v>2570.2729153542173</v>
      </c>
      <c r="HP196" s="147">
        <f>PV(0.05,'PV factor'!AG410,,-EM196)</f>
        <v>2447.8789670040169</v>
      </c>
      <c r="HQ196" s="147">
        <f>PV(0.05,'PV factor'!AH410,,-EN196)</f>
        <v>2331.3133019085872</v>
      </c>
      <c r="HR196" s="147">
        <f>PV(0.05,'PV factor'!AI410,,-EO196)</f>
        <v>2220.2983827700832</v>
      </c>
      <c r="HS196" s="147">
        <f>PV(0.05,'PV factor'!AJ410,,-EP196)</f>
        <v>2114.5698883524601</v>
      </c>
      <c r="HT196" s="147">
        <f>PV(0.05,'PV factor'!AK410,,-EQ196)</f>
        <v>2013.8760841452001</v>
      </c>
      <c r="HU196" s="147">
        <f>PV(0.05,'PV factor'!AL410,,-ER196)</f>
        <v>1917.9772229954285</v>
      </c>
      <c r="HV196" s="147">
        <f>PV(0.05,'PV factor'!AM410,,-ES196)</f>
        <v>1826.6449742813609</v>
      </c>
      <c r="HW196" s="147">
        <f>PV(0.05,'PV factor'!AN410,,-ET196)</f>
        <v>1739.6618802679625</v>
      </c>
      <c r="HX196" s="147">
        <f>PV(0.05,'PV factor'!AO410,,-EU196)</f>
        <v>1656.8208383504407</v>
      </c>
      <c r="HY196" s="147">
        <f>PV(0.05,'PV factor'!AP410,,-EV196)</f>
        <v>1577.9246079528004</v>
      </c>
      <c r="HZ196" s="147">
        <f t="shared" ref="HZ196:HZ259" si="361">IF(J196=40,SUM(EX196:GK196),IF(J196=10,SUM(EX196:FG196),IF(J196=5,SUM(EX196:FB196),"")))</f>
        <v>51700.680272108839</v>
      </c>
      <c r="IA196" s="147">
        <f t="shared" ref="IA196:IA259" si="362">IF(J196=40,SUM(GL196:HY196),IF(J196=10,SUM(GL196:GU196),IF(J196=5,SUM(GL196:GP196),"")))</f>
        <v>85777.444013344415</v>
      </c>
      <c r="IB196" s="401">
        <f t="shared" ref="IB196:IB259" si="363">IFERROR(IA196/HZ196,0)</f>
        <v>1.6591163513107408</v>
      </c>
    </row>
    <row r="197" spans="1:236" ht="90" customHeight="1" x14ac:dyDescent="0.2">
      <c r="A197" s="161" t="s">
        <v>2265</v>
      </c>
      <c r="B197" s="150" t="s">
        <v>3213</v>
      </c>
      <c r="C197" s="150" t="s">
        <v>2136</v>
      </c>
      <c r="D197" s="79">
        <v>8</v>
      </c>
      <c r="E197" s="150" t="s">
        <v>3250</v>
      </c>
      <c r="F197" s="151" t="s">
        <v>3251</v>
      </c>
      <c r="G197" s="151" t="s">
        <v>3252</v>
      </c>
      <c r="H197" s="79" t="s">
        <v>77</v>
      </c>
      <c r="I197" s="151" t="s">
        <v>3253</v>
      </c>
      <c r="J197" s="151">
        <v>40</v>
      </c>
      <c r="K197" s="227" t="s">
        <v>94</v>
      </c>
      <c r="L197" s="111">
        <v>55000</v>
      </c>
      <c r="M197" s="214" t="s">
        <v>3254</v>
      </c>
      <c r="N197" s="79" t="s">
        <v>81</v>
      </c>
      <c r="O197" s="13" t="s">
        <v>217</v>
      </c>
      <c r="P197" s="79" t="s">
        <v>218</v>
      </c>
      <c r="Q197" s="112" t="s">
        <v>100</v>
      </c>
      <c r="R197" s="79" t="s">
        <v>261</v>
      </c>
      <c r="S197" s="79" t="s">
        <v>99</v>
      </c>
      <c r="T197" s="79" t="s">
        <v>2696</v>
      </c>
      <c r="U197" s="79" t="s">
        <v>100</v>
      </c>
      <c r="V197" s="81">
        <v>1</v>
      </c>
      <c r="W197" s="187">
        <v>550000</v>
      </c>
      <c r="X197" s="176">
        <v>25000</v>
      </c>
      <c r="Y197" s="162">
        <v>0</v>
      </c>
      <c r="Z197" s="176">
        <v>25000</v>
      </c>
      <c r="AA197" s="176">
        <v>350000</v>
      </c>
      <c r="AB197" s="176">
        <v>175000</v>
      </c>
      <c r="AC197" s="176">
        <v>0</v>
      </c>
      <c r="AD197" s="176">
        <v>0</v>
      </c>
      <c r="AE197" s="149">
        <v>0</v>
      </c>
      <c r="AF197" s="149">
        <v>0</v>
      </c>
      <c r="AG197" s="149">
        <v>0</v>
      </c>
      <c r="AH197" s="149">
        <v>0</v>
      </c>
      <c r="AI197" s="219" t="s">
        <v>3255</v>
      </c>
      <c r="AJ197" s="162">
        <v>120000</v>
      </c>
      <c r="AK197" s="162">
        <v>0</v>
      </c>
      <c r="AL197" s="162">
        <v>35000</v>
      </c>
      <c r="AM197" s="162">
        <v>60000</v>
      </c>
      <c r="AN197" s="162">
        <v>25000</v>
      </c>
      <c r="AO197" s="162">
        <v>0</v>
      </c>
      <c r="AP197" s="162">
        <v>0</v>
      </c>
      <c r="AQ197" s="149">
        <v>0</v>
      </c>
      <c r="AR197" s="149">
        <v>0</v>
      </c>
      <c r="AS197" s="149">
        <v>0</v>
      </c>
      <c r="AT197" s="149">
        <v>0</v>
      </c>
      <c r="AU197" s="318"/>
      <c r="AV197" s="230">
        <f t="shared" si="329"/>
        <v>0</v>
      </c>
      <c r="AW197" s="230">
        <f t="shared" si="330"/>
        <v>0</v>
      </c>
      <c r="AX197" s="230" t="str">
        <f t="shared" si="331"/>
        <v>B3</v>
      </c>
      <c r="AY197" s="141">
        <f t="shared" si="332"/>
        <v>9</v>
      </c>
      <c r="AZ197" s="70">
        <f t="shared" si="333"/>
        <v>1</v>
      </c>
      <c r="BA197" s="70">
        <f t="shared" si="334"/>
        <v>1</v>
      </c>
      <c r="BB197" s="70">
        <f t="shared" si="335"/>
        <v>1</v>
      </c>
      <c r="BC197" s="70">
        <f t="shared" si="336"/>
        <v>1</v>
      </c>
      <c r="BD197" s="70">
        <f t="shared" si="337"/>
        <v>1</v>
      </c>
      <c r="BE197" s="70">
        <f t="shared" si="338"/>
        <v>1</v>
      </c>
      <c r="BF197" s="70">
        <f t="shared" si="339"/>
        <v>1</v>
      </c>
      <c r="BG197" s="71">
        <f t="shared" si="340"/>
        <v>0</v>
      </c>
      <c r="BH197" s="71">
        <f t="shared" si="341"/>
        <v>1</v>
      </c>
      <c r="BI197" s="71">
        <f t="shared" si="342"/>
        <v>0</v>
      </c>
      <c r="BJ197" s="71">
        <f t="shared" si="343"/>
        <v>0</v>
      </c>
      <c r="BK197" s="71">
        <f t="shared" si="344"/>
        <v>1</v>
      </c>
      <c r="BL197" s="70">
        <f t="shared" si="345"/>
        <v>1</v>
      </c>
      <c r="BM197" s="70">
        <f t="shared" si="346"/>
        <v>1</v>
      </c>
      <c r="BN197" s="70">
        <f t="shared" si="347"/>
        <v>0</v>
      </c>
      <c r="BO197" s="70">
        <f t="shared" si="348"/>
        <v>1</v>
      </c>
      <c r="BP197" s="144">
        <f t="shared" si="349"/>
        <v>0</v>
      </c>
      <c r="BQ197" s="144">
        <f t="shared" si="350"/>
        <v>60000</v>
      </c>
      <c r="BR197" s="144">
        <f t="shared" si="351"/>
        <v>410000</v>
      </c>
      <c r="BS197" s="144">
        <f t="shared" si="352"/>
        <v>200000</v>
      </c>
      <c r="BT197" s="144">
        <f t="shared" si="353"/>
        <v>0</v>
      </c>
      <c r="BU197" s="144">
        <f t="shared" si="354"/>
        <v>0</v>
      </c>
      <c r="BV197" s="144">
        <f t="shared" si="355"/>
        <v>0</v>
      </c>
      <c r="BW197" s="144">
        <f t="shared" si="356"/>
        <v>0</v>
      </c>
      <c r="BX197" s="144">
        <f t="shared" si="357"/>
        <v>0</v>
      </c>
      <c r="BY197" s="144">
        <f t="shared" si="358"/>
        <v>0</v>
      </c>
      <c r="BZ197" s="9">
        <v>0</v>
      </c>
      <c r="CA197" s="9">
        <v>0</v>
      </c>
      <c r="CB197" s="9">
        <v>0</v>
      </c>
      <c r="CC197" s="9">
        <v>0</v>
      </c>
      <c r="CD197" s="9">
        <v>0</v>
      </c>
      <c r="CE197" s="9">
        <v>0</v>
      </c>
      <c r="CF197" s="9">
        <v>0</v>
      </c>
      <c r="CG197" s="9">
        <v>0</v>
      </c>
      <c r="CH197" s="9">
        <v>0</v>
      </c>
      <c r="CI197" s="9">
        <v>0</v>
      </c>
      <c r="CJ197" s="9">
        <v>0</v>
      </c>
      <c r="CK197" s="9">
        <v>0</v>
      </c>
      <c r="CL197" s="9">
        <v>0</v>
      </c>
      <c r="CM197" s="9">
        <v>0</v>
      </c>
      <c r="CN197" s="9">
        <v>0</v>
      </c>
      <c r="CO197" s="9">
        <v>0</v>
      </c>
      <c r="CP197" s="9">
        <v>0</v>
      </c>
      <c r="CQ197" s="9">
        <v>0</v>
      </c>
      <c r="CR197" s="9">
        <v>0</v>
      </c>
      <c r="CS197" s="9">
        <v>0</v>
      </c>
      <c r="CT197" s="9">
        <v>0</v>
      </c>
      <c r="CU197" s="9">
        <v>0</v>
      </c>
      <c r="CV197" s="9">
        <v>0</v>
      </c>
      <c r="CW197" s="9">
        <v>0</v>
      </c>
      <c r="CX197" s="9">
        <v>0</v>
      </c>
      <c r="CY197" s="9">
        <v>0</v>
      </c>
      <c r="CZ197" s="9">
        <v>0</v>
      </c>
      <c r="DA197" s="9">
        <v>0</v>
      </c>
      <c r="DB197" s="9">
        <v>0</v>
      </c>
      <c r="DC197" s="9">
        <v>0</v>
      </c>
      <c r="DD197" s="9">
        <v>0</v>
      </c>
      <c r="DE197" s="9">
        <v>0</v>
      </c>
      <c r="DF197" s="9">
        <v>0</v>
      </c>
      <c r="DG197" s="144">
        <f t="shared" si="359"/>
        <v>55000</v>
      </c>
      <c r="DH197" s="144">
        <f t="shared" ref="DH197:EW197" si="364">DG197</f>
        <v>55000</v>
      </c>
      <c r="DI197" s="144">
        <f t="shared" si="364"/>
        <v>55000</v>
      </c>
      <c r="DJ197" s="144">
        <f t="shared" si="364"/>
        <v>55000</v>
      </c>
      <c r="DK197" s="144">
        <f t="shared" si="364"/>
        <v>55000</v>
      </c>
      <c r="DL197" s="144">
        <f t="shared" si="364"/>
        <v>55000</v>
      </c>
      <c r="DM197" s="144">
        <f t="shared" si="364"/>
        <v>55000</v>
      </c>
      <c r="DN197" s="144">
        <f t="shared" si="364"/>
        <v>55000</v>
      </c>
      <c r="DO197" s="144">
        <f t="shared" si="364"/>
        <v>55000</v>
      </c>
      <c r="DP197" s="144">
        <f t="shared" si="364"/>
        <v>55000</v>
      </c>
      <c r="DQ197" s="144">
        <f t="shared" si="364"/>
        <v>55000</v>
      </c>
      <c r="DR197" s="144">
        <f t="shared" si="364"/>
        <v>55000</v>
      </c>
      <c r="DS197" s="144">
        <f t="shared" si="364"/>
        <v>55000</v>
      </c>
      <c r="DT197" s="144">
        <f t="shared" si="364"/>
        <v>55000</v>
      </c>
      <c r="DU197" s="144">
        <f t="shared" si="364"/>
        <v>55000</v>
      </c>
      <c r="DV197" s="144">
        <f t="shared" si="364"/>
        <v>55000</v>
      </c>
      <c r="DW197" s="144">
        <f t="shared" si="364"/>
        <v>55000</v>
      </c>
      <c r="DX197" s="144">
        <f t="shared" si="364"/>
        <v>55000</v>
      </c>
      <c r="DY197" s="144">
        <f t="shared" si="364"/>
        <v>55000</v>
      </c>
      <c r="DZ197" s="144">
        <f t="shared" si="364"/>
        <v>55000</v>
      </c>
      <c r="EA197" s="144">
        <f t="shared" si="364"/>
        <v>55000</v>
      </c>
      <c r="EB197" s="144">
        <f t="shared" si="364"/>
        <v>55000</v>
      </c>
      <c r="EC197" s="144">
        <f t="shared" si="364"/>
        <v>55000</v>
      </c>
      <c r="ED197" s="144">
        <f t="shared" si="364"/>
        <v>55000</v>
      </c>
      <c r="EE197" s="144">
        <f t="shared" si="364"/>
        <v>55000</v>
      </c>
      <c r="EF197" s="144">
        <f t="shared" si="364"/>
        <v>55000</v>
      </c>
      <c r="EG197" s="144">
        <f t="shared" si="364"/>
        <v>55000</v>
      </c>
      <c r="EH197" s="144">
        <f t="shared" si="364"/>
        <v>55000</v>
      </c>
      <c r="EI197" s="144">
        <f t="shared" si="364"/>
        <v>55000</v>
      </c>
      <c r="EJ197" s="144">
        <f t="shared" si="364"/>
        <v>55000</v>
      </c>
      <c r="EK197" s="144">
        <f t="shared" si="364"/>
        <v>55000</v>
      </c>
      <c r="EL197" s="144">
        <f t="shared" si="364"/>
        <v>55000</v>
      </c>
      <c r="EM197" s="144">
        <f t="shared" si="364"/>
        <v>55000</v>
      </c>
      <c r="EN197" s="144">
        <f t="shared" si="364"/>
        <v>55000</v>
      </c>
      <c r="EO197" s="144">
        <f t="shared" si="364"/>
        <v>55000</v>
      </c>
      <c r="EP197" s="144">
        <f t="shared" si="364"/>
        <v>55000</v>
      </c>
      <c r="EQ197" s="144">
        <f t="shared" si="364"/>
        <v>55000</v>
      </c>
      <c r="ER197" s="144">
        <f t="shared" si="364"/>
        <v>55000</v>
      </c>
      <c r="ES197" s="144">
        <f t="shared" si="364"/>
        <v>55000</v>
      </c>
      <c r="ET197" s="144">
        <f t="shared" si="364"/>
        <v>55000</v>
      </c>
      <c r="EU197" s="144">
        <f t="shared" si="364"/>
        <v>55000</v>
      </c>
      <c r="EV197" s="144">
        <f t="shared" si="364"/>
        <v>55000</v>
      </c>
      <c r="EW197" s="144">
        <f t="shared" si="364"/>
        <v>55000</v>
      </c>
      <c r="EX197" s="147">
        <f>PV(0.05,'PV factor'!C333,,-BR197)</f>
        <v>371882.08616780041</v>
      </c>
      <c r="EY197" s="147">
        <f>PV(0.05,'PV factor'!D333,,-BS197)</f>
        <v>172767.51970629519</v>
      </c>
      <c r="EZ197" s="147">
        <f>PV(0.05,'PV factor'!E333,,-BT197)</f>
        <v>0</v>
      </c>
      <c r="FA197" s="147">
        <f>PV(0.05,'PV factor'!F333,,-BU197)</f>
        <v>0</v>
      </c>
      <c r="FB197" s="147">
        <f>PV(0.05,'PV factor'!G333,,-BV197)</f>
        <v>0</v>
      </c>
      <c r="FC197" s="147">
        <f>PV(0.05,'PV factor'!H333,,-BW197)</f>
        <v>0</v>
      </c>
      <c r="FD197" s="147">
        <f>PV(0.05,'PV factor'!I333,,-BX197)</f>
        <v>0</v>
      </c>
      <c r="FE197" s="147">
        <f>PV(0.05,'PV factor'!J333,,-BY197)</f>
        <v>0</v>
      </c>
      <c r="FF197" s="147">
        <f>PV(0.05,'PV factor'!K333,,-BZ197)</f>
        <v>0</v>
      </c>
      <c r="FG197" s="147">
        <f>PV(0.05,'PV factor'!L333,,-CA197)</f>
        <v>0</v>
      </c>
      <c r="FH197" s="147">
        <f>PV(0.05,'PV factor'!M333,,-CB197)</f>
        <v>0</v>
      </c>
      <c r="FI197" s="147">
        <f>PV(0.05,'PV factor'!N333,,-CC197)</f>
        <v>0</v>
      </c>
      <c r="FJ197" s="147">
        <f>PV(0.05,'PV factor'!O333,,-CD197)</f>
        <v>0</v>
      </c>
      <c r="FK197" s="147">
        <f>PV(0.05,'PV factor'!P333,,-CE197)</f>
        <v>0</v>
      </c>
      <c r="FL197" s="147">
        <f>PV(0.05,'PV factor'!Q333,,-CF197)</f>
        <v>0</v>
      </c>
      <c r="FM197" s="147">
        <f>PV(0.05,'PV factor'!R333,,-CG197)</f>
        <v>0</v>
      </c>
      <c r="FN197" s="147">
        <f>PV(0.05,'PV factor'!S333,,-CH197)</f>
        <v>0</v>
      </c>
      <c r="FO197" s="147">
        <f>PV(0.05,'PV factor'!T333,,-CI197)</f>
        <v>0</v>
      </c>
      <c r="FP197" s="147">
        <f>PV(0.05,'PV factor'!U333,,-CJ197)</f>
        <v>0</v>
      </c>
      <c r="FQ197" s="147">
        <f>PV(0.05,'PV factor'!V333,,-CK197)</f>
        <v>0</v>
      </c>
      <c r="FR197" s="147">
        <f>PV(0.05,'PV factor'!W333,,-CL197)</f>
        <v>0</v>
      </c>
      <c r="FS197" s="147">
        <f>PV(0.05,'PV factor'!X333,,-CM197)</f>
        <v>0</v>
      </c>
      <c r="FT197" s="147">
        <f>PV(0.05,'PV factor'!Y333,,-CN197)</f>
        <v>0</v>
      </c>
      <c r="FU197" s="147">
        <f>PV(0.05,'PV factor'!Z333,,-CO197)</f>
        <v>0</v>
      </c>
      <c r="FV197" s="147">
        <f>PV(0.05,'PV factor'!AA333,,-CP197)</f>
        <v>0</v>
      </c>
      <c r="FW197" s="147">
        <f>PV(0.05,'PV factor'!AB333,,-CQ197)</f>
        <v>0</v>
      </c>
      <c r="FX197" s="147">
        <f>PV(0.05,'PV factor'!AC333,,-CR197)</f>
        <v>0</v>
      </c>
      <c r="FY197" s="147">
        <f>PV(0.05,'PV factor'!AD333,,-CS197)</f>
        <v>0</v>
      </c>
      <c r="FZ197" s="147">
        <f>PV(0.05,'PV factor'!AE333,,-CT197)</f>
        <v>0</v>
      </c>
      <c r="GA197" s="147">
        <f>PV(0.05,'PV factor'!AF333,,-CU197)</f>
        <v>0</v>
      </c>
      <c r="GB197" s="147">
        <f>PV(0.05,'PV factor'!AG333,,-CV197)</f>
        <v>0</v>
      </c>
      <c r="GC197" s="147">
        <f>PV(0.05,'PV factor'!AH333,,-CW197)</f>
        <v>0</v>
      </c>
      <c r="GD197" s="147">
        <f>PV(0.05,'PV factor'!AI333,,-CX197)</f>
        <v>0</v>
      </c>
      <c r="GE197" s="147">
        <f>PV(0.05,'PV factor'!AJ333,,-CY197)</f>
        <v>0</v>
      </c>
      <c r="GF197" s="147">
        <f>PV(0.05,'PV factor'!AK333,,-CZ197)</f>
        <v>0</v>
      </c>
      <c r="GG197" s="147">
        <f>PV(0.05,'PV factor'!AL333,,-DA197)</f>
        <v>0</v>
      </c>
      <c r="GH197" s="147">
        <f>PV(0.05,'PV factor'!AM333,,-DB197)</f>
        <v>0</v>
      </c>
      <c r="GI197" s="147">
        <f>PV(0.05,'PV factor'!AN333,,-DC197)</f>
        <v>0</v>
      </c>
      <c r="GJ197" s="147">
        <f>PV(0.05,'PV factor'!AO333,,-DD197)</f>
        <v>0</v>
      </c>
      <c r="GK197" s="147">
        <f>PV(0.05,'PV factor'!AP333,,-DE197)</f>
        <v>0</v>
      </c>
      <c r="GL197" s="147">
        <f>PV(0.05,'PV factor'!C333,,-DI197)</f>
        <v>49886.621315192744</v>
      </c>
      <c r="GM197" s="147">
        <f>PV(0.05,'PV factor'!D333,,-DJ197)</f>
        <v>47511.06791923118</v>
      </c>
      <c r="GN197" s="147">
        <f>PV(0.05,'PV factor'!E333,,-DK197)</f>
        <v>45248.636113553512</v>
      </c>
      <c r="GO197" s="147">
        <f>PV(0.05,'PV factor'!F333,,-DL197)</f>
        <v>43093.939155765242</v>
      </c>
      <c r="GP197" s="147">
        <f>PV(0.05,'PV factor'!G333,,-DM197)</f>
        <v>41041.84681501452</v>
      </c>
      <c r="GQ197" s="147">
        <f>PV(0.05,'PV factor'!H333,,-DN197)</f>
        <v>39087.473157156681</v>
      </c>
      <c r="GR197" s="147">
        <f>PV(0.05,'PV factor'!I333,,-DO197)</f>
        <v>37226.164911577798</v>
      </c>
      <c r="GS197" s="147">
        <f>PV(0.05,'PV factor'!J333,,-DP197)</f>
        <v>35453.490391978848</v>
      </c>
      <c r="GT197" s="147">
        <f>PV(0.05,'PV factor'!K333,,-DQ197)</f>
        <v>33765.228944741764</v>
      </c>
      <c r="GU197" s="147">
        <f>PV(0.05,'PV factor'!L333,,-DR197)</f>
        <v>32157.360899754058</v>
      </c>
      <c r="GV197" s="147">
        <f>PV(0.05,'PV factor'!M333,,-DS197)</f>
        <v>30626.057999765773</v>
      </c>
      <c r="GW197" s="147">
        <f>PV(0.05,'PV factor'!N333,,-DT197)</f>
        <v>29167.674285491208</v>
      </c>
      <c r="GX197" s="147">
        <f>PV(0.05,'PV factor'!O333,,-DU197)</f>
        <v>27778.737414753537</v>
      </c>
      <c r="GY197" s="147">
        <f>PV(0.05,'PV factor'!P333,,-DV197)</f>
        <v>26455.940395003359</v>
      </c>
      <c r="GZ197" s="147">
        <f>PV(0.05,'PV factor'!Q333,,-DW197)</f>
        <v>25196.133709527014</v>
      </c>
      <c r="HA197" s="147">
        <f>PV(0.05,'PV factor'!R333,,-DX197)</f>
        <v>23996.317818597152</v>
      </c>
      <c r="HB197" s="147">
        <f>PV(0.05,'PV factor'!S333,,-DY197)</f>
        <v>22853.636017711571</v>
      </c>
      <c r="HC197" s="147">
        <f>PV(0.05,'PV factor'!T333,,-DZ197)</f>
        <v>21765.367635915783</v>
      </c>
      <c r="HD197" s="147">
        <f>PV(0.05,'PV factor'!U333,,-EA197)</f>
        <v>20728.921558015034</v>
      </c>
      <c r="HE197" s="147">
        <f>PV(0.05,'PV factor'!V333,,-EB197)</f>
        <v>19741.830055252412</v>
      </c>
      <c r="HF197" s="147">
        <f>PV(0.05,'PV factor'!W333,,-EC197)</f>
        <v>18801.742909764205</v>
      </c>
      <c r="HG197" s="147">
        <f>PV(0.05,'PV factor'!X333,,-ED197)</f>
        <v>17906.421818823048</v>
      </c>
      <c r="HH197" s="147">
        <f>PV(0.05,'PV factor'!Y333,,-EE197)</f>
        <v>17053.735065545763</v>
      </c>
      <c r="HI197" s="147">
        <f>PV(0.05,'PV factor'!Z333,,-EF197)</f>
        <v>16241.652443376915</v>
      </c>
      <c r="HJ197" s="147">
        <f>PV(0.05,'PV factor'!AA333,,-EG197)</f>
        <v>15468.240422263729</v>
      </c>
      <c r="HK197" s="147">
        <f>PV(0.05,'PV factor'!AB333,,-EH197)</f>
        <v>14731.657545013073</v>
      </c>
      <c r="HL197" s="147">
        <f>PV(0.05,'PV factor'!AC333,,-EI197)</f>
        <v>14030.150042869596</v>
      </c>
      <c r="HM197" s="147">
        <f>PV(0.05,'PV factor'!AD333,,-EJ197)</f>
        <v>13362.047659875803</v>
      </c>
      <c r="HN197" s="147">
        <f>PV(0.05,'PV factor'!AE333,,-EK197)</f>
        <v>12725.759676072197</v>
      </c>
      <c r="HO197" s="147">
        <f>PV(0.05,'PV factor'!AF333,,-EL197)</f>
        <v>12119.771120068755</v>
      </c>
      <c r="HP197" s="147">
        <f>PV(0.05,'PV factor'!AG333,,-EM197)</f>
        <v>11542.639161970244</v>
      </c>
      <c r="HQ197" s="147">
        <f>PV(0.05,'PV factor'!AH333,,-EN197)</f>
        <v>10992.989678066899</v>
      </c>
      <c r="HR197" s="147">
        <f>PV(0.05,'PV factor'!AI333,,-EO197)</f>
        <v>10469.513979111332</v>
      </c>
      <c r="HS197" s="147">
        <f>PV(0.05,'PV factor'!AJ333,,-EP197)</f>
        <v>9970.9656943917435</v>
      </c>
      <c r="HT197" s="147">
        <f>PV(0.05,'PV factor'!AK333,,-EQ197)</f>
        <v>9496.1578041826142</v>
      </c>
      <c r="HU197" s="147">
        <f>PV(0.05,'PV factor'!AL333,,-ER197)</f>
        <v>9043.9598135072501</v>
      </c>
      <c r="HV197" s="147">
        <f>PV(0.05,'PV factor'!AM333,,-ES197)</f>
        <v>8613.2950604830967</v>
      </c>
      <c r="HW197" s="147">
        <f>PV(0.05,'PV factor'!AN333,,-ET197)</f>
        <v>8203.1381528410438</v>
      </c>
      <c r="HX197" s="147">
        <f>PV(0.05,'PV factor'!AO333,,-EU197)</f>
        <v>7812.512526515281</v>
      </c>
      <c r="HY197" s="147">
        <f>PV(0.05,'PV factor'!AP333,,-EV197)</f>
        <v>7440.4881204907433</v>
      </c>
      <c r="HZ197" s="147">
        <f t="shared" si="361"/>
        <v>544649.60587409558</v>
      </c>
      <c r="IA197" s="147">
        <f t="shared" si="362"/>
        <v>898809.28520923271</v>
      </c>
      <c r="IB197" s="401">
        <f t="shared" si="363"/>
        <v>1.6502523374945888</v>
      </c>
    </row>
    <row r="198" spans="1:236" ht="90" customHeight="1" x14ac:dyDescent="0.2">
      <c r="A198" s="137" t="s">
        <v>1699</v>
      </c>
      <c r="B198" s="138" t="s">
        <v>1700</v>
      </c>
      <c r="C198" s="138" t="s">
        <v>1776</v>
      </c>
      <c r="D198" s="121">
        <v>4</v>
      </c>
      <c r="E198" s="108" t="s">
        <v>1771</v>
      </c>
      <c r="F198" s="124" t="s">
        <v>1772</v>
      </c>
      <c r="G198" s="124" t="s">
        <v>1773</v>
      </c>
      <c r="H198" s="142" t="s">
        <v>77</v>
      </c>
      <c r="I198" s="124" t="s">
        <v>1774</v>
      </c>
      <c r="J198" s="118">
        <v>40</v>
      </c>
      <c r="K198" s="227" t="s">
        <v>94</v>
      </c>
      <c r="L198" s="142">
        <v>2000</v>
      </c>
      <c r="M198" s="142" t="s">
        <v>1775</v>
      </c>
      <c r="N198" s="142" t="s">
        <v>81</v>
      </c>
      <c r="O198" s="13" t="s">
        <v>217</v>
      </c>
      <c r="P198" s="142" t="s">
        <v>218</v>
      </c>
      <c r="Q198" s="79" t="s">
        <v>87</v>
      </c>
      <c r="R198" s="142" t="s">
        <v>108</v>
      </c>
      <c r="S198" s="142" t="s">
        <v>99</v>
      </c>
      <c r="T198" s="142" t="s">
        <v>996</v>
      </c>
      <c r="U198" s="142" t="s">
        <v>100</v>
      </c>
      <c r="V198" s="205">
        <v>1</v>
      </c>
      <c r="W198" s="139">
        <v>23000</v>
      </c>
      <c r="X198" s="139">
        <v>0</v>
      </c>
      <c r="Y198" s="139">
        <v>0</v>
      </c>
      <c r="Z198" s="139">
        <v>0</v>
      </c>
      <c r="AA198" s="139">
        <v>0</v>
      </c>
      <c r="AB198" s="139">
        <v>23000</v>
      </c>
      <c r="AC198" s="139">
        <v>0</v>
      </c>
      <c r="AD198" s="139">
        <v>0</v>
      </c>
      <c r="AE198" s="139">
        <v>0</v>
      </c>
      <c r="AF198" s="139">
        <v>0</v>
      </c>
      <c r="AG198" s="139">
        <v>0</v>
      </c>
      <c r="AH198" s="139">
        <v>0</v>
      </c>
      <c r="AI198" s="116"/>
      <c r="AJ198" s="139">
        <v>0</v>
      </c>
      <c r="AK198" s="139">
        <v>0</v>
      </c>
      <c r="AL198" s="139">
        <v>0</v>
      </c>
      <c r="AM198" s="139">
        <v>0</v>
      </c>
      <c r="AN198" s="139">
        <v>0</v>
      </c>
      <c r="AO198" s="139">
        <v>0</v>
      </c>
      <c r="AP198" s="139">
        <v>0</v>
      </c>
      <c r="AQ198" s="139">
        <v>0</v>
      </c>
      <c r="AR198" s="139">
        <v>0</v>
      </c>
      <c r="AS198" s="139">
        <v>0</v>
      </c>
      <c r="AT198" s="139">
        <v>0</v>
      </c>
      <c r="AU198" s="118"/>
      <c r="AV198" s="230">
        <f t="shared" si="329"/>
        <v>1</v>
      </c>
      <c r="AW198" s="230">
        <f t="shared" si="330"/>
        <v>0</v>
      </c>
      <c r="AX198" s="230" t="str">
        <f t="shared" si="331"/>
        <v>B3</v>
      </c>
      <c r="AY198" s="141">
        <f t="shared" si="332"/>
        <v>9</v>
      </c>
      <c r="AZ198" s="70">
        <f t="shared" si="333"/>
        <v>1</v>
      </c>
      <c r="BA198" s="70">
        <f t="shared" si="334"/>
        <v>1</v>
      </c>
      <c r="BB198" s="70">
        <f t="shared" si="335"/>
        <v>1</v>
      </c>
      <c r="BC198" s="70">
        <f t="shared" si="336"/>
        <v>1</v>
      </c>
      <c r="BD198" s="70">
        <f t="shared" si="337"/>
        <v>1</v>
      </c>
      <c r="BE198" s="70">
        <f t="shared" si="338"/>
        <v>1</v>
      </c>
      <c r="BF198" s="70">
        <f t="shared" si="339"/>
        <v>1</v>
      </c>
      <c r="BG198" s="71">
        <f t="shared" si="340"/>
        <v>0</v>
      </c>
      <c r="BH198" s="71">
        <f t="shared" si="341"/>
        <v>1</v>
      </c>
      <c r="BI198" s="71">
        <f t="shared" si="342"/>
        <v>0</v>
      </c>
      <c r="BJ198" s="71">
        <f t="shared" si="343"/>
        <v>0</v>
      </c>
      <c r="BK198" s="71">
        <f t="shared" si="344"/>
        <v>1</v>
      </c>
      <c r="BL198" s="70">
        <f t="shared" si="345"/>
        <v>1</v>
      </c>
      <c r="BM198" s="70">
        <f t="shared" si="346"/>
        <v>1</v>
      </c>
      <c r="BN198" s="70">
        <f t="shared" si="347"/>
        <v>0</v>
      </c>
      <c r="BO198" s="70">
        <f t="shared" si="348"/>
        <v>1</v>
      </c>
      <c r="BP198" s="144">
        <f t="shared" si="349"/>
        <v>0</v>
      </c>
      <c r="BQ198" s="144">
        <f t="shared" si="350"/>
        <v>0</v>
      </c>
      <c r="BR198" s="144">
        <f t="shared" si="351"/>
        <v>0</v>
      </c>
      <c r="BS198" s="144">
        <f t="shared" si="352"/>
        <v>23000</v>
      </c>
      <c r="BT198" s="144">
        <f t="shared" si="353"/>
        <v>0</v>
      </c>
      <c r="BU198" s="144">
        <f t="shared" si="354"/>
        <v>0</v>
      </c>
      <c r="BV198" s="144">
        <f t="shared" si="355"/>
        <v>0</v>
      </c>
      <c r="BW198" s="144">
        <f t="shared" si="356"/>
        <v>0</v>
      </c>
      <c r="BX198" s="144">
        <f t="shared" si="357"/>
        <v>0</v>
      </c>
      <c r="BY198" s="144">
        <f t="shared" si="358"/>
        <v>0</v>
      </c>
      <c r="BZ198" s="9">
        <v>0</v>
      </c>
      <c r="CA198" s="9">
        <v>0</v>
      </c>
      <c r="CB198" s="9">
        <v>0</v>
      </c>
      <c r="CC198" s="9">
        <v>0</v>
      </c>
      <c r="CD198" s="9">
        <v>0</v>
      </c>
      <c r="CE198" s="9">
        <v>0</v>
      </c>
      <c r="CF198" s="9">
        <v>0</v>
      </c>
      <c r="CG198" s="9">
        <v>0</v>
      </c>
      <c r="CH198" s="9">
        <v>0</v>
      </c>
      <c r="CI198" s="9">
        <v>0</v>
      </c>
      <c r="CJ198" s="9">
        <v>0</v>
      </c>
      <c r="CK198" s="9">
        <v>0</v>
      </c>
      <c r="CL198" s="9">
        <v>0</v>
      </c>
      <c r="CM198" s="9">
        <v>0</v>
      </c>
      <c r="CN198" s="9">
        <v>0</v>
      </c>
      <c r="CO198" s="9">
        <v>0</v>
      </c>
      <c r="CP198" s="9">
        <v>0</v>
      </c>
      <c r="CQ198" s="9">
        <v>0</v>
      </c>
      <c r="CR198" s="9">
        <v>0</v>
      </c>
      <c r="CS198" s="9">
        <v>0</v>
      </c>
      <c r="CT198" s="9">
        <v>0</v>
      </c>
      <c r="CU198" s="9">
        <v>0</v>
      </c>
      <c r="CV198" s="9">
        <v>0</v>
      </c>
      <c r="CW198" s="9">
        <v>0</v>
      </c>
      <c r="CX198" s="9">
        <v>0</v>
      </c>
      <c r="CY198" s="9">
        <v>0</v>
      </c>
      <c r="CZ198" s="9">
        <v>0</v>
      </c>
      <c r="DA198" s="9">
        <v>0</v>
      </c>
      <c r="DB198" s="9">
        <v>0</v>
      </c>
      <c r="DC198" s="9">
        <v>0</v>
      </c>
      <c r="DD198" s="9">
        <v>0</v>
      </c>
      <c r="DE198" s="9">
        <v>0</v>
      </c>
      <c r="DF198" s="9">
        <v>0</v>
      </c>
      <c r="DG198" s="144">
        <f t="shared" si="359"/>
        <v>2000</v>
      </c>
      <c r="DH198" s="144">
        <f t="shared" ref="DH198:EW198" si="365">DG198</f>
        <v>2000</v>
      </c>
      <c r="DI198" s="144">
        <f t="shared" si="365"/>
        <v>2000</v>
      </c>
      <c r="DJ198" s="144">
        <f t="shared" si="365"/>
        <v>2000</v>
      </c>
      <c r="DK198" s="144">
        <f t="shared" si="365"/>
        <v>2000</v>
      </c>
      <c r="DL198" s="144">
        <f t="shared" si="365"/>
        <v>2000</v>
      </c>
      <c r="DM198" s="144">
        <f t="shared" si="365"/>
        <v>2000</v>
      </c>
      <c r="DN198" s="144">
        <f t="shared" si="365"/>
        <v>2000</v>
      </c>
      <c r="DO198" s="144">
        <f t="shared" si="365"/>
        <v>2000</v>
      </c>
      <c r="DP198" s="144">
        <f t="shared" si="365"/>
        <v>2000</v>
      </c>
      <c r="DQ198" s="144">
        <f t="shared" si="365"/>
        <v>2000</v>
      </c>
      <c r="DR198" s="144">
        <f t="shared" si="365"/>
        <v>2000</v>
      </c>
      <c r="DS198" s="144">
        <f t="shared" si="365"/>
        <v>2000</v>
      </c>
      <c r="DT198" s="144">
        <f t="shared" si="365"/>
        <v>2000</v>
      </c>
      <c r="DU198" s="144">
        <f t="shared" si="365"/>
        <v>2000</v>
      </c>
      <c r="DV198" s="144">
        <f t="shared" si="365"/>
        <v>2000</v>
      </c>
      <c r="DW198" s="144">
        <f t="shared" si="365"/>
        <v>2000</v>
      </c>
      <c r="DX198" s="144">
        <f t="shared" si="365"/>
        <v>2000</v>
      </c>
      <c r="DY198" s="144">
        <f t="shared" si="365"/>
        <v>2000</v>
      </c>
      <c r="DZ198" s="144">
        <f t="shared" si="365"/>
        <v>2000</v>
      </c>
      <c r="EA198" s="144">
        <f t="shared" si="365"/>
        <v>2000</v>
      </c>
      <c r="EB198" s="144">
        <f t="shared" si="365"/>
        <v>2000</v>
      </c>
      <c r="EC198" s="144">
        <f t="shared" si="365"/>
        <v>2000</v>
      </c>
      <c r="ED198" s="144">
        <f t="shared" si="365"/>
        <v>2000</v>
      </c>
      <c r="EE198" s="144">
        <f t="shared" si="365"/>
        <v>2000</v>
      </c>
      <c r="EF198" s="144">
        <f t="shared" si="365"/>
        <v>2000</v>
      </c>
      <c r="EG198" s="144">
        <f t="shared" si="365"/>
        <v>2000</v>
      </c>
      <c r="EH198" s="144">
        <f t="shared" si="365"/>
        <v>2000</v>
      </c>
      <c r="EI198" s="144">
        <f t="shared" si="365"/>
        <v>2000</v>
      </c>
      <c r="EJ198" s="144">
        <f t="shared" si="365"/>
        <v>2000</v>
      </c>
      <c r="EK198" s="144">
        <f t="shared" si="365"/>
        <v>2000</v>
      </c>
      <c r="EL198" s="144">
        <f t="shared" si="365"/>
        <v>2000</v>
      </c>
      <c r="EM198" s="144">
        <f t="shared" si="365"/>
        <v>2000</v>
      </c>
      <c r="EN198" s="144">
        <f t="shared" si="365"/>
        <v>2000</v>
      </c>
      <c r="EO198" s="144">
        <f t="shared" si="365"/>
        <v>2000</v>
      </c>
      <c r="EP198" s="144">
        <f t="shared" si="365"/>
        <v>2000</v>
      </c>
      <c r="EQ198" s="144">
        <f t="shared" si="365"/>
        <v>2000</v>
      </c>
      <c r="ER198" s="144">
        <f t="shared" si="365"/>
        <v>2000</v>
      </c>
      <c r="ES198" s="144">
        <f t="shared" si="365"/>
        <v>2000</v>
      </c>
      <c r="ET198" s="144">
        <f t="shared" si="365"/>
        <v>2000</v>
      </c>
      <c r="EU198" s="144">
        <f t="shared" si="365"/>
        <v>2000</v>
      </c>
      <c r="EV198" s="144">
        <f t="shared" si="365"/>
        <v>2000</v>
      </c>
      <c r="EW198" s="144">
        <f t="shared" si="365"/>
        <v>2000</v>
      </c>
      <c r="EX198" s="147">
        <f>PV(0.05,'PV factor'!C270,,-BR198)</f>
        <v>0</v>
      </c>
      <c r="EY198" s="147">
        <f>PV(0.05,'PV factor'!D270,,-BS198)</f>
        <v>19868.264766223947</v>
      </c>
      <c r="EZ198" s="147">
        <f>PV(0.05,'PV factor'!E270,,-BT198)</f>
        <v>0</v>
      </c>
      <c r="FA198" s="147">
        <f>PV(0.05,'PV factor'!F270,,-BU198)</f>
        <v>0</v>
      </c>
      <c r="FB198" s="147">
        <f>PV(0.05,'PV factor'!G270,,-BV198)</f>
        <v>0</v>
      </c>
      <c r="FC198" s="147">
        <f>PV(0.05,'PV factor'!H270,,-BW198)</f>
        <v>0</v>
      </c>
      <c r="FD198" s="147">
        <f>PV(0.05,'PV factor'!I270,,-BX198)</f>
        <v>0</v>
      </c>
      <c r="FE198" s="147">
        <f>PV(0.05,'PV factor'!J270,,-BY198)</f>
        <v>0</v>
      </c>
      <c r="FF198" s="147">
        <f>PV(0.05,'PV factor'!K270,,-BZ198)</f>
        <v>0</v>
      </c>
      <c r="FG198" s="147">
        <f>PV(0.05,'PV factor'!L270,,-CA198)</f>
        <v>0</v>
      </c>
      <c r="FH198" s="147">
        <f>PV(0.05,'PV factor'!M270,,-CB198)</f>
        <v>0</v>
      </c>
      <c r="FI198" s="147">
        <f>PV(0.05,'PV factor'!N270,,-CC198)</f>
        <v>0</v>
      </c>
      <c r="FJ198" s="147">
        <f>PV(0.05,'PV factor'!O270,,-CD198)</f>
        <v>0</v>
      </c>
      <c r="FK198" s="147">
        <f>PV(0.05,'PV factor'!P270,,-CE198)</f>
        <v>0</v>
      </c>
      <c r="FL198" s="147">
        <f>PV(0.05,'PV factor'!Q270,,-CF198)</f>
        <v>0</v>
      </c>
      <c r="FM198" s="147">
        <f>PV(0.05,'PV factor'!R270,,-CG198)</f>
        <v>0</v>
      </c>
      <c r="FN198" s="147">
        <f>PV(0.05,'PV factor'!S270,,-CH198)</f>
        <v>0</v>
      </c>
      <c r="FO198" s="147">
        <f>PV(0.05,'PV factor'!T270,,-CI198)</f>
        <v>0</v>
      </c>
      <c r="FP198" s="147">
        <f>PV(0.05,'PV factor'!U270,,-CJ198)</f>
        <v>0</v>
      </c>
      <c r="FQ198" s="147">
        <f>PV(0.05,'PV factor'!V270,,-CK198)</f>
        <v>0</v>
      </c>
      <c r="FR198" s="147">
        <f>PV(0.05,'PV factor'!W270,,-CL198)</f>
        <v>0</v>
      </c>
      <c r="FS198" s="147">
        <f>PV(0.05,'PV factor'!X270,,-CM198)</f>
        <v>0</v>
      </c>
      <c r="FT198" s="147">
        <f>PV(0.05,'PV factor'!Y270,,-CN198)</f>
        <v>0</v>
      </c>
      <c r="FU198" s="147">
        <f>PV(0.05,'PV factor'!Z270,,-CO198)</f>
        <v>0</v>
      </c>
      <c r="FV198" s="147">
        <f>PV(0.05,'PV factor'!AA270,,-CP198)</f>
        <v>0</v>
      </c>
      <c r="FW198" s="147">
        <f>PV(0.05,'PV factor'!AB270,,-CQ198)</f>
        <v>0</v>
      </c>
      <c r="FX198" s="147">
        <f>PV(0.05,'PV factor'!AC270,,-CR198)</f>
        <v>0</v>
      </c>
      <c r="FY198" s="147">
        <f>PV(0.05,'PV factor'!AD270,,-CS198)</f>
        <v>0</v>
      </c>
      <c r="FZ198" s="147">
        <f>PV(0.05,'PV factor'!AE270,,-CT198)</f>
        <v>0</v>
      </c>
      <c r="GA198" s="147">
        <f>PV(0.05,'PV factor'!AF270,,-CU198)</f>
        <v>0</v>
      </c>
      <c r="GB198" s="147">
        <f>PV(0.05,'PV factor'!AG270,,-CV198)</f>
        <v>0</v>
      </c>
      <c r="GC198" s="147">
        <f>PV(0.05,'PV factor'!AH270,,-CW198)</f>
        <v>0</v>
      </c>
      <c r="GD198" s="147">
        <f>PV(0.05,'PV factor'!AI270,,-CX198)</f>
        <v>0</v>
      </c>
      <c r="GE198" s="147">
        <f>PV(0.05,'PV factor'!AJ270,,-CY198)</f>
        <v>0</v>
      </c>
      <c r="GF198" s="147">
        <f>PV(0.05,'PV factor'!AK270,,-CZ198)</f>
        <v>0</v>
      </c>
      <c r="GG198" s="147">
        <f>PV(0.05,'PV factor'!AL270,,-DA198)</f>
        <v>0</v>
      </c>
      <c r="GH198" s="147">
        <f>PV(0.05,'PV factor'!AM270,,-DB198)</f>
        <v>0</v>
      </c>
      <c r="GI198" s="147">
        <f>PV(0.05,'PV factor'!AN270,,-DC198)</f>
        <v>0</v>
      </c>
      <c r="GJ198" s="147">
        <f>PV(0.05,'PV factor'!AO270,,-DD198)</f>
        <v>0</v>
      </c>
      <c r="GK198" s="147">
        <f>PV(0.05,'PV factor'!AP270,,-DE198)</f>
        <v>0</v>
      </c>
      <c r="GL198" s="147">
        <f>PV(0.05,'PV factor'!C270,,-DI198)</f>
        <v>1814.0589569160998</v>
      </c>
      <c r="GM198" s="147">
        <f>PV(0.05,'PV factor'!D270,,-DJ198)</f>
        <v>1727.6751970629521</v>
      </c>
      <c r="GN198" s="147">
        <f>PV(0.05,'PV factor'!E270,,-DK198)</f>
        <v>1645.4049495837639</v>
      </c>
      <c r="GO198" s="147">
        <f>PV(0.05,'PV factor'!F270,,-DL198)</f>
        <v>1567.052332936918</v>
      </c>
      <c r="GP198" s="147">
        <f>PV(0.05,'PV factor'!G270,,-DM198)</f>
        <v>1492.4307932732554</v>
      </c>
      <c r="GQ198" s="147">
        <f>PV(0.05,'PV factor'!H270,,-DN198)</f>
        <v>1421.3626602602428</v>
      </c>
      <c r="GR198" s="147">
        <f>PV(0.05,'PV factor'!I270,,-DO198)</f>
        <v>1353.6787240573744</v>
      </c>
      <c r="GS198" s="147">
        <f>PV(0.05,'PV factor'!J270,,-DP198)</f>
        <v>1289.2178324355946</v>
      </c>
      <c r="GT198" s="147">
        <f>PV(0.05,'PV factor'!K270,,-DQ198)</f>
        <v>1227.8265070815187</v>
      </c>
      <c r="GU198" s="147">
        <f>PV(0.05,'PV factor'!L270,,-DR198)</f>
        <v>1169.3585781728748</v>
      </c>
      <c r="GV198" s="147">
        <f>PV(0.05,'PV factor'!M270,,-DS198)</f>
        <v>1113.6748363551189</v>
      </c>
      <c r="GW198" s="147">
        <f>PV(0.05,'PV factor'!N270,,-DT198)</f>
        <v>1060.6427012905895</v>
      </c>
      <c r="GX198" s="147">
        <f>PV(0.05,'PV factor'!O270,,-DU198)</f>
        <v>1010.1359059910377</v>
      </c>
      <c r="GY198" s="147">
        <f>PV(0.05,'PV factor'!P270,,-DV198)</f>
        <v>962.03419618194039</v>
      </c>
      <c r="GZ198" s="147">
        <f>PV(0.05,'PV factor'!Q270,,-DW198)</f>
        <v>916.22304398280039</v>
      </c>
      <c r="HA198" s="147">
        <f>PV(0.05,'PV factor'!R270,,-DX198)</f>
        <v>872.59337522171461</v>
      </c>
      <c r="HB198" s="147">
        <f>PV(0.05,'PV factor'!S270,,-DY198)</f>
        <v>831.04130973496626</v>
      </c>
      <c r="HC198" s="147">
        <f>PV(0.05,'PV factor'!T270,,-DZ198)</f>
        <v>791.46791403330121</v>
      </c>
      <c r="HD198" s="147">
        <f>PV(0.05,'PV factor'!U270,,-EA198)</f>
        <v>753.77896574600118</v>
      </c>
      <c r="HE198" s="147">
        <f>PV(0.05,'PV factor'!V270,,-EB198)</f>
        <v>717.88472928190595</v>
      </c>
      <c r="HF198" s="147">
        <f>PV(0.05,'PV factor'!W270,,-EC198)</f>
        <v>683.69974217324375</v>
      </c>
      <c r="HG198" s="147">
        <f>PV(0.05,'PV factor'!X270,,-ED198)</f>
        <v>651.14261159356533</v>
      </c>
      <c r="HH198" s="147">
        <f>PV(0.05,'PV factor'!Y270,,-EE198)</f>
        <v>620.13582056530038</v>
      </c>
      <c r="HI198" s="147">
        <f>PV(0.05,'PV factor'!Z270,,-EF198)</f>
        <v>590.60554339552425</v>
      </c>
      <c r="HJ198" s="147">
        <f>PV(0.05,'PV factor'!AA270,,-EG198)</f>
        <v>562.48146990049918</v>
      </c>
      <c r="HK198" s="147">
        <f>PV(0.05,'PV factor'!AB270,,-EH198)</f>
        <v>535.69663800047545</v>
      </c>
      <c r="HL198" s="147">
        <f>PV(0.05,'PV factor'!AC270,,-EI198)</f>
        <v>510.18727428616711</v>
      </c>
      <c r="HM198" s="147">
        <f>PV(0.05,'PV factor'!AD270,,-EJ198)</f>
        <v>485.89264217730192</v>
      </c>
      <c r="HN198" s="147">
        <f>PV(0.05,'PV factor'!AE270,,-EK198)</f>
        <v>462.75489731171626</v>
      </c>
      <c r="HO198" s="147">
        <f>PV(0.05,'PV factor'!AF270,,-EL198)</f>
        <v>440.71894982068198</v>
      </c>
      <c r="HP198" s="147">
        <f>PV(0.05,'PV factor'!AG270,,-EM198)</f>
        <v>419.73233316255431</v>
      </c>
      <c r="HQ198" s="147">
        <f>PV(0.05,'PV factor'!AH270,,-EN198)</f>
        <v>399.74507920243269</v>
      </c>
      <c r="HR198" s="147">
        <f>PV(0.05,'PV factor'!AI270,,-EO198)</f>
        <v>380.7095992404121</v>
      </c>
      <c r="HS198" s="147">
        <f>PV(0.05,'PV factor'!AJ270,,-EP198)</f>
        <v>362.58057070515429</v>
      </c>
      <c r="HT198" s="147">
        <f>PV(0.05,'PV factor'!AK270,,-EQ198)</f>
        <v>345.31482924300417</v>
      </c>
      <c r="HU198" s="147">
        <f>PV(0.05,'PV factor'!AL270,,-ER198)</f>
        <v>328.87126594571822</v>
      </c>
      <c r="HV198" s="147">
        <f>PV(0.05,'PV factor'!AM270,,-ES198)</f>
        <v>313.21072947211263</v>
      </c>
      <c r="HW198" s="147">
        <f>PV(0.05,'PV factor'!AN270,,-ET198)</f>
        <v>298.29593283058341</v>
      </c>
      <c r="HX198" s="147">
        <f>PV(0.05,'PV factor'!AO270,,-EU198)</f>
        <v>284.09136460055566</v>
      </c>
      <c r="HY198" s="147">
        <f>PV(0.05,'PV factor'!AP270,,-EV198)</f>
        <v>270.56320438148157</v>
      </c>
      <c r="HZ198" s="147">
        <f t="shared" si="361"/>
        <v>19868.264766223947</v>
      </c>
      <c r="IA198" s="147">
        <f t="shared" si="362"/>
        <v>32683.974007608464</v>
      </c>
      <c r="IB198" s="401">
        <f t="shared" si="363"/>
        <v>1.6450341482851196</v>
      </c>
    </row>
    <row r="199" spans="1:236" ht="90" customHeight="1" x14ac:dyDescent="0.2">
      <c r="A199" s="161" t="s">
        <v>2267</v>
      </c>
      <c r="B199" s="150" t="s">
        <v>2788</v>
      </c>
      <c r="C199" s="150" t="s">
        <v>2226</v>
      </c>
      <c r="D199" s="148">
        <v>16</v>
      </c>
      <c r="E199" s="150" t="s">
        <v>2841</v>
      </c>
      <c r="F199" s="151" t="s">
        <v>2842</v>
      </c>
      <c r="G199" s="151" t="s">
        <v>2843</v>
      </c>
      <c r="H199" s="79" t="s">
        <v>77</v>
      </c>
      <c r="I199" s="151" t="s">
        <v>2813</v>
      </c>
      <c r="J199" s="151">
        <v>10</v>
      </c>
      <c r="K199" s="227" t="s">
        <v>79</v>
      </c>
      <c r="L199" s="79">
        <v>2261</v>
      </c>
      <c r="M199" s="79" t="s">
        <v>2818</v>
      </c>
      <c r="N199" s="79" t="s">
        <v>81</v>
      </c>
      <c r="O199" s="79" t="s">
        <v>133</v>
      </c>
      <c r="P199" s="79" t="s">
        <v>134</v>
      </c>
      <c r="Q199" s="112" t="s">
        <v>100</v>
      </c>
      <c r="R199" s="79" t="s">
        <v>108</v>
      </c>
      <c r="S199" s="79" t="s">
        <v>99</v>
      </c>
      <c r="T199" s="79" t="s">
        <v>1850</v>
      </c>
      <c r="U199" s="79" t="s">
        <v>100</v>
      </c>
      <c r="V199" s="81">
        <v>1</v>
      </c>
      <c r="W199" s="149">
        <v>0</v>
      </c>
      <c r="X199" s="149">
        <v>0</v>
      </c>
      <c r="Y199" s="149">
        <v>0</v>
      </c>
      <c r="Z199" s="149">
        <v>0</v>
      </c>
      <c r="AA199" s="149">
        <v>0</v>
      </c>
      <c r="AB199" s="149">
        <v>0</v>
      </c>
      <c r="AC199" s="149">
        <v>0</v>
      </c>
      <c r="AD199" s="149">
        <v>0</v>
      </c>
      <c r="AE199" s="149">
        <v>0</v>
      </c>
      <c r="AF199" s="149">
        <v>0</v>
      </c>
      <c r="AG199" s="149">
        <v>0</v>
      </c>
      <c r="AH199" s="149">
        <v>0</v>
      </c>
      <c r="AI199" s="88" t="s">
        <v>88</v>
      </c>
      <c r="AJ199" s="149">
        <v>18000</v>
      </c>
      <c r="AK199" s="149">
        <v>0</v>
      </c>
      <c r="AL199" s="149">
        <v>6000</v>
      </c>
      <c r="AM199" s="149">
        <v>3000</v>
      </c>
      <c r="AN199" s="149">
        <v>3000</v>
      </c>
      <c r="AO199" s="149">
        <v>3000</v>
      </c>
      <c r="AP199" s="149">
        <v>3000</v>
      </c>
      <c r="AQ199" s="149">
        <v>0</v>
      </c>
      <c r="AR199" s="149">
        <v>0</v>
      </c>
      <c r="AS199" s="149">
        <v>0</v>
      </c>
      <c r="AT199" s="149">
        <v>0</v>
      </c>
      <c r="AU199" s="151"/>
      <c r="AV199" s="230">
        <f t="shared" si="329"/>
        <v>1</v>
      </c>
      <c r="AW199" s="230">
        <f t="shared" si="330"/>
        <v>0</v>
      </c>
      <c r="AX199" s="230" t="str">
        <f t="shared" si="331"/>
        <v>F2</v>
      </c>
      <c r="AY199" s="141">
        <f t="shared" si="332"/>
        <v>8</v>
      </c>
      <c r="AZ199" s="70">
        <f t="shared" si="333"/>
        <v>1</v>
      </c>
      <c r="BA199" s="70">
        <f t="shared" si="334"/>
        <v>1</v>
      </c>
      <c r="BB199" s="70">
        <f t="shared" si="335"/>
        <v>0</v>
      </c>
      <c r="BC199" s="70">
        <f t="shared" si="336"/>
        <v>1</v>
      </c>
      <c r="BD199" s="70">
        <f t="shared" si="337"/>
        <v>1</v>
      </c>
      <c r="BE199" s="70">
        <f t="shared" si="338"/>
        <v>1</v>
      </c>
      <c r="BF199" s="70">
        <f t="shared" si="339"/>
        <v>1</v>
      </c>
      <c r="BG199" s="71">
        <f t="shared" si="340"/>
        <v>0</v>
      </c>
      <c r="BH199" s="71">
        <f t="shared" si="341"/>
        <v>1</v>
      </c>
      <c r="BI199" s="71">
        <f t="shared" si="342"/>
        <v>0</v>
      </c>
      <c r="BJ199" s="71">
        <f t="shared" si="343"/>
        <v>0</v>
      </c>
      <c r="BK199" s="71">
        <f t="shared" si="344"/>
        <v>1</v>
      </c>
      <c r="BL199" s="70">
        <f t="shared" si="345"/>
        <v>1</v>
      </c>
      <c r="BM199" s="70">
        <f t="shared" si="346"/>
        <v>1</v>
      </c>
      <c r="BN199" s="70">
        <f t="shared" si="347"/>
        <v>0</v>
      </c>
      <c r="BO199" s="70">
        <f t="shared" si="348"/>
        <v>1</v>
      </c>
      <c r="BP199" s="144">
        <f t="shared" si="349"/>
        <v>0</v>
      </c>
      <c r="BQ199" s="144">
        <f t="shared" si="350"/>
        <v>6000</v>
      </c>
      <c r="BR199" s="144">
        <f t="shared" si="351"/>
        <v>3000</v>
      </c>
      <c r="BS199" s="144">
        <f t="shared" si="352"/>
        <v>3000</v>
      </c>
      <c r="BT199" s="144">
        <f t="shared" si="353"/>
        <v>3000</v>
      </c>
      <c r="BU199" s="144">
        <f t="shared" si="354"/>
        <v>3000</v>
      </c>
      <c r="BV199" s="144">
        <f t="shared" si="355"/>
        <v>0</v>
      </c>
      <c r="BW199" s="144">
        <f t="shared" si="356"/>
        <v>0</v>
      </c>
      <c r="BX199" s="144">
        <f t="shared" si="357"/>
        <v>0</v>
      </c>
      <c r="BY199" s="144">
        <f t="shared" si="358"/>
        <v>0</v>
      </c>
      <c r="BZ199" s="9">
        <v>0</v>
      </c>
      <c r="CA199" s="9">
        <v>0</v>
      </c>
      <c r="CB199" s="9">
        <v>0</v>
      </c>
      <c r="CC199" s="9">
        <v>0</v>
      </c>
      <c r="CD199" s="9">
        <v>0</v>
      </c>
      <c r="CE199" s="9">
        <v>0</v>
      </c>
      <c r="CF199" s="9">
        <v>0</v>
      </c>
      <c r="CG199" s="9">
        <v>0</v>
      </c>
      <c r="CH199" s="9">
        <v>0</v>
      </c>
      <c r="CI199" s="9">
        <v>0</v>
      </c>
      <c r="CJ199" s="9">
        <v>0</v>
      </c>
      <c r="CK199" s="9">
        <v>0</v>
      </c>
      <c r="CL199" s="9">
        <v>0</v>
      </c>
      <c r="CM199" s="9">
        <v>0</v>
      </c>
      <c r="CN199" s="9">
        <v>0</v>
      </c>
      <c r="CO199" s="9">
        <v>0</v>
      </c>
      <c r="CP199" s="9">
        <v>0</v>
      </c>
      <c r="CQ199" s="9">
        <v>0</v>
      </c>
      <c r="CR199" s="9">
        <v>0</v>
      </c>
      <c r="CS199" s="9">
        <v>0</v>
      </c>
      <c r="CT199" s="9">
        <v>0</v>
      </c>
      <c r="CU199" s="9">
        <v>0</v>
      </c>
      <c r="CV199" s="9">
        <v>0</v>
      </c>
      <c r="CW199" s="9">
        <v>0</v>
      </c>
      <c r="CX199" s="9">
        <v>0</v>
      </c>
      <c r="CY199" s="9">
        <v>0</v>
      </c>
      <c r="CZ199" s="9">
        <v>0</v>
      </c>
      <c r="DA199" s="9">
        <v>0</v>
      </c>
      <c r="DB199" s="9">
        <v>0</v>
      </c>
      <c r="DC199" s="9">
        <v>0</v>
      </c>
      <c r="DD199" s="9">
        <v>0</v>
      </c>
      <c r="DE199" s="9">
        <v>0</v>
      </c>
      <c r="DF199" s="9">
        <v>0</v>
      </c>
      <c r="DG199" s="144">
        <f t="shared" si="359"/>
        <v>2261</v>
      </c>
      <c r="DH199" s="144">
        <f t="shared" ref="DH199:EW199" si="366">DG199</f>
        <v>2261</v>
      </c>
      <c r="DI199" s="144">
        <f t="shared" si="366"/>
        <v>2261</v>
      </c>
      <c r="DJ199" s="144">
        <f t="shared" si="366"/>
        <v>2261</v>
      </c>
      <c r="DK199" s="144">
        <f t="shared" si="366"/>
        <v>2261</v>
      </c>
      <c r="DL199" s="144">
        <f t="shared" si="366"/>
        <v>2261</v>
      </c>
      <c r="DM199" s="144">
        <f t="shared" si="366"/>
        <v>2261</v>
      </c>
      <c r="DN199" s="144">
        <f t="shared" si="366"/>
        <v>2261</v>
      </c>
      <c r="DO199" s="144">
        <f t="shared" si="366"/>
        <v>2261</v>
      </c>
      <c r="DP199" s="144">
        <f t="shared" si="366"/>
        <v>2261</v>
      </c>
      <c r="DQ199" s="144">
        <f t="shared" si="366"/>
        <v>2261</v>
      </c>
      <c r="DR199" s="144">
        <f t="shared" si="366"/>
        <v>2261</v>
      </c>
      <c r="DS199" s="144">
        <f t="shared" si="366"/>
        <v>2261</v>
      </c>
      <c r="DT199" s="144">
        <f t="shared" si="366"/>
        <v>2261</v>
      </c>
      <c r="DU199" s="144">
        <f t="shared" si="366"/>
        <v>2261</v>
      </c>
      <c r="DV199" s="144">
        <f t="shared" si="366"/>
        <v>2261</v>
      </c>
      <c r="DW199" s="144">
        <f t="shared" si="366"/>
        <v>2261</v>
      </c>
      <c r="DX199" s="144">
        <f t="shared" si="366"/>
        <v>2261</v>
      </c>
      <c r="DY199" s="144">
        <f t="shared" si="366"/>
        <v>2261</v>
      </c>
      <c r="DZ199" s="144">
        <f t="shared" si="366"/>
        <v>2261</v>
      </c>
      <c r="EA199" s="144">
        <f t="shared" si="366"/>
        <v>2261</v>
      </c>
      <c r="EB199" s="144">
        <f t="shared" si="366"/>
        <v>2261</v>
      </c>
      <c r="EC199" s="144">
        <f t="shared" si="366"/>
        <v>2261</v>
      </c>
      <c r="ED199" s="144">
        <f t="shared" si="366"/>
        <v>2261</v>
      </c>
      <c r="EE199" s="144">
        <f t="shared" si="366"/>
        <v>2261</v>
      </c>
      <c r="EF199" s="144">
        <f t="shared" si="366"/>
        <v>2261</v>
      </c>
      <c r="EG199" s="144">
        <f t="shared" si="366"/>
        <v>2261</v>
      </c>
      <c r="EH199" s="144">
        <f t="shared" si="366"/>
        <v>2261</v>
      </c>
      <c r="EI199" s="144">
        <f t="shared" si="366"/>
        <v>2261</v>
      </c>
      <c r="EJ199" s="144">
        <f t="shared" si="366"/>
        <v>2261</v>
      </c>
      <c r="EK199" s="144">
        <f t="shared" si="366"/>
        <v>2261</v>
      </c>
      <c r="EL199" s="144">
        <f t="shared" si="366"/>
        <v>2261</v>
      </c>
      <c r="EM199" s="144">
        <f t="shared" si="366"/>
        <v>2261</v>
      </c>
      <c r="EN199" s="144">
        <f t="shared" si="366"/>
        <v>2261</v>
      </c>
      <c r="EO199" s="144">
        <f t="shared" si="366"/>
        <v>2261</v>
      </c>
      <c r="EP199" s="144">
        <f t="shared" si="366"/>
        <v>2261</v>
      </c>
      <c r="EQ199" s="144">
        <f t="shared" si="366"/>
        <v>2261</v>
      </c>
      <c r="ER199" s="144">
        <f t="shared" si="366"/>
        <v>2261</v>
      </c>
      <c r="ES199" s="144">
        <f t="shared" si="366"/>
        <v>2261</v>
      </c>
      <c r="ET199" s="144">
        <f t="shared" si="366"/>
        <v>2261</v>
      </c>
      <c r="EU199" s="144">
        <f t="shared" si="366"/>
        <v>2261</v>
      </c>
      <c r="EV199" s="144">
        <f t="shared" si="366"/>
        <v>2261</v>
      </c>
      <c r="EW199" s="144">
        <f t="shared" si="366"/>
        <v>2261</v>
      </c>
      <c r="EX199" s="147">
        <f>PV(0.05,'PV factor'!C402,,-BR199)</f>
        <v>2721.0884353741494</v>
      </c>
      <c r="EY199" s="147">
        <f>PV(0.05,'PV factor'!D402,,-BS199)</f>
        <v>2591.5127955944281</v>
      </c>
      <c r="EZ199" s="147">
        <f>PV(0.05,'PV factor'!E402,,-BT199)</f>
        <v>2468.1074243756461</v>
      </c>
      <c r="FA199" s="147">
        <f>PV(0.05,'PV factor'!F402,,-BU199)</f>
        <v>2350.578499405377</v>
      </c>
      <c r="FB199" s="147">
        <f>PV(0.05,'PV factor'!G402,,-BV199)</f>
        <v>0</v>
      </c>
      <c r="FC199" s="147">
        <f>PV(0.05,'PV factor'!H402,,-BW199)</f>
        <v>0</v>
      </c>
      <c r="FD199" s="147">
        <f>PV(0.05,'PV factor'!I402,,-BX199)</f>
        <v>0</v>
      </c>
      <c r="FE199" s="147">
        <f>PV(0.05,'PV factor'!J402,,-BY199)</f>
        <v>0</v>
      </c>
      <c r="FF199" s="147">
        <f>PV(0.05,'PV factor'!K402,,-BZ199)</f>
        <v>0</v>
      </c>
      <c r="FG199" s="147">
        <f>PV(0.05,'PV factor'!L402,,-CA199)</f>
        <v>0</v>
      </c>
      <c r="FH199" s="147">
        <f>PV(0.05,'PV factor'!M402,,-CB199)</f>
        <v>0</v>
      </c>
      <c r="FI199" s="147">
        <f>PV(0.05,'PV factor'!N402,,-CC199)</f>
        <v>0</v>
      </c>
      <c r="FJ199" s="147">
        <f>PV(0.05,'PV factor'!O402,,-CD199)</f>
        <v>0</v>
      </c>
      <c r="FK199" s="147">
        <f>PV(0.05,'PV factor'!P402,,-CE199)</f>
        <v>0</v>
      </c>
      <c r="FL199" s="147">
        <f>PV(0.05,'PV factor'!Q402,,-CF199)</f>
        <v>0</v>
      </c>
      <c r="FM199" s="147">
        <f>PV(0.05,'PV factor'!R402,,-CG199)</f>
        <v>0</v>
      </c>
      <c r="FN199" s="147">
        <f>PV(0.05,'PV factor'!S402,,-CH199)</f>
        <v>0</v>
      </c>
      <c r="FO199" s="147">
        <f>PV(0.05,'PV factor'!T402,,-CI199)</f>
        <v>0</v>
      </c>
      <c r="FP199" s="147">
        <f>PV(0.05,'PV factor'!U402,,-CJ199)</f>
        <v>0</v>
      </c>
      <c r="FQ199" s="147">
        <f>PV(0.05,'PV factor'!V402,,-CK199)</f>
        <v>0</v>
      </c>
      <c r="FR199" s="147">
        <f>PV(0.05,'PV factor'!W402,,-CL199)</f>
        <v>0</v>
      </c>
      <c r="FS199" s="147">
        <f>PV(0.05,'PV factor'!X402,,-CM199)</f>
        <v>0</v>
      </c>
      <c r="FT199" s="147">
        <f>PV(0.05,'PV factor'!Y402,,-CN199)</f>
        <v>0</v>
      </c>
      <c r="FU199" s="147">
        <f>PV(0.05,'PV factor'!Z402,,-CO199)</f>
        <v>0</v>
      </c>
      <c r="FV199" s="147">
        <f>PV(0.05,'PV factor'!AA402,,-CP199)</f>
        <v>0</v>
      </c>
      <c r="FW199" s="147">
        <f>PV(0.05,'PV factor'!AB402,,-CQ199)</f>
        <v>0</v>
      </c>
      <c r="FX199" s="147">
        <f>PV(0.05,'PV factor'!AC402,,-CR199)</f>
        <v>0</v>
      </c>
      <c r="FY199" s="147">
        <f>PV(0.05,'PV factor'!AD402,,-CS199)</f>
        <v>0</v>
      </c>
      <c r="FZ199" s="147">
        <f>PV(0.05,'PV factor'!AE402,,-CT199)</f>
        <v>0</v>
      </c>
      <c r="GA199" s="147">
        <f>PV(0.05,'PV factor'!AF402,,-CU199)</f>
        <v>0</v>
      </c>
      <c r="GB199" s="147">
        <f>PV(0.05,'PV factor'!AG402,,-CV199)</f>
        <v>0</v>
      </c>
      <c r="GC199" s="147">
        <f>PV(0.05,'PV factor'!AH402,,-CW199)</f>
        <v>0</v>
      </c>
      <c r="GD199" s="147">
        <f>PV(0.05,'PV factor'!AI402,,-CX199)</f>
        <v>0</v>
      </c>
      <c r="GE199" s="147">
        <f>PV(0.05,'PV factor'!AJ402,,-CY199)</f>
        <v>0</v>
      </c>
      <c r="GF199" s="147">
        <f>PV(0.05,'PV factor'!AK402,,-CZ199)</f>
        <v>0</v>
      </c>
      <c r="GG199" s="147">
        <f>PV(0.05,'PV factor'!AL402,,-DA199)</f>
        <v>0</v>
      </c>
      <c r="GH199" s="147">
        <f>PV(0.05,'PV factor'!AM402,,-DB199)</f>
        <v>0</v>
      </c>
      <c r="GI199" s="147">
        <f>PV(0.05,'PV factor'!AN402,,-DC199)</f>
        <v>0</v>
      </c>
      <c r="GJ199" s="147">
        <f>PV(0.05,'PV factor'!AO402,,-DD199)</f>
        <v>0</v>
      </c>
      <c r="GK199" s="147">
        <f>PV(0.05,'PV factor'!AP402,,-DE199)</f>
        <v>0</v>
      </c>
      <c r="GL199" s="147">
        <f>PV(0.05,'PV factor'!C402,,-DI199)</f>
        <v>2050.7936507936506</v>
      </c>
      <c r="GM199" s="147">
        <f>PV(0.05,'PV factor'!D402,,-DJ199)</f>
        <v>1953.1368102796673</v>
      </c>
      <c r="GN199" s="147">
        <f>PV(0.05,'PV factor'!E402,,-DK199)</f>
        <v>1860.1302955044453</v>
      </c>
      <c r="GO199" s="147">
        <f>PV(0.05,'PV factor'!F402,,-DL199)</f>
        <v>1771.5526623851856</v>
      </c>
      <c r="GP199" s="147">
        <f>PV(0.05,'PV factor'!G402,,-DM199)</f>
        <v>1687.1930117954153</v>
      </c>
      <c r="GQ199" s="147">
        <f>PV(0.05,'PV factor'!H402,,-DN199)</f>
        <v>1606.8504874242046</v>
      </c>
      <c r="GR199" s="147">
        <f>PV(0.05,'PV factor'!I402,,-DO199)</f>
        <v>1530.3337975468617</v>
      </c>
      <c r="GS199" s="147">
        <f>PV(0.05,'PV factor'!J402,,-DP199)</f>
        <v>1457.4607595684397</v>
      </c>
      <c r="GT199" s="147">
        <f>PV(0.05,'PV factor'!K402,,-DQ199)</f>
        <v>1388.0578662556568</v>
      </c>
      <c r="GU199" s="147">
        <f>PV(0.05,'PV factor'!L402,,-DR199)</f>
        <v>1321.9598726244349</v>
      </c>
      <c r="GV199" s="147">
        <f>PV(0.05,'PV factor'!M402,,-DS199)</f>
        <v>1259.0094024994621</v>
      </c>
      <c r="GW199" s="147">
        <f>PV(0.05,'PV factor'!N402,,-DT199)</f>
        <v>1199.0565738090113</v>
      </c>
      <c r="GX199" s="147">
        <f>PV(0.05,'PV factor'!O402,,-DU199)</f>
        <v>1141.9586417228682</v>
      </c>
      <c r="GY199" s="147">
        <f>PV(0.05,'PV factor'!P402,,-DV199)</f>
        <v>1087.5796587836835</v>
      </c>
      <c r="GZ199" s="147">
        <f>PV(0.05,'PV factor'!Q402,,-DW199)</f>
        <v>1035.790151222556</v>
      </c>
      <c r="HA199" s="147">
        <f>PV(0.05,'PV factor'!R402,,-DX199)</f>
        <v>986.46681068814837</v>
      </c>
      <c r="HB199" s="147">
        <f>PV(0.05,'PV factor'!S402,,-DY199)</f>
        <v>939.49220065537941</v>
      </c>
      <c r="HC199" s="147">
        <f>PV(0.05,'PV factor'!T402,,-DZ199)</f>
        <v>894.75447681464698</v>
      </c>
      <c r="HD199" s="147">
        <f>PV(0.05,'PV factor'!U402,,-EA199)</f>
        <v>852.14712077585432</v>
      </c>
      <c r="HE199" s="147">
        <f>PV(0.05,'PV factor'!V402,,-EB199)</f>
        <v>811.56868645319469</v>
      </c>
      <c r="HF199" s="147">
        <f>PV(0.05,'PV factor'!W402,,-EC199)</f>
        <v>772.92255852685207</v>
      </c>
      <c r="HG199" s="147">
        <f>PV(0.05,'PV factor'!X402,,-ED199)</f>
        <v>736.1167224065257</v>
      </c>
      <c r="HH199" s="147">
        <f>PV(0.05,'PV factor'!Y402,,-EE199)</f>
        <v>701.06354514907218</v>
      </c>
      <c r="HI199" s="147">
        <f>PV(0.05,'PV factor'!Z402,,-EF199)</f>
        <v>667.67956680864006</v>
      </c>
      <c r="HJ199" s="147">
        <f>PV(0.05,'PV factor'!AA402,,-EG199)</f>
        <v>635.88530172251433</v>
      </c>
      <c r="HK199" s="147">
        <f>PV(0.05,'PV factor'!AB402,,-EH199)</f>
        <v>605.6050492595374</v>
      </c>
      <c r="HL199" s="147">
        <f>PV(0.05,'PV factor'!AC402,,-EI199)</f>
        <v>576.76671358051192</v>
      </c>
      <c r="HM199" s="147">
        <f>PV(0.05,'PV factor'!AD402,,-EJ199)</f>
        <v>549.30163198143987</v>
      </c>
      <c r="HN199" s="147">
        <f>PV(0.05,'PV factor'!AE402,,-EK199)</f>
        <v>523.14441141089526</v>
      </c>
      <c r="HO199" s="147">
        <f>PV(0.05,'PV factor'!AF402,,-EL199)</f>
        <v>498.23277277228101</v>
      </c>
      <c r="HP199" s="147">
        <f>PV(0.05,'PV factor'!AG402,,-EM199)</f>
        <v>474.50740264026769</v>
      </c>
      <c r="HQ199" s="147">
        <f>PV(0.05,'PV factor'!AH402,,-EN199)</f>
        <v>451.91181203835015</v>
      </c>
      <c r="HR199" s="147">
        <f>PV(0.05,'PV factor'!AI402,,-EO199)</f>
        <v>430.39220194128586</v>
      </c>
      <c r="HS199" s="147">
        <f>PV(0.05,'PV factor'!AJ402,,-EP199)</f>
        <v>409.89733518217696</v>
      </c>
      <c r="HT199" s="147">
        <f>PV(0.05,'PV factor'!AK402,,-EQ199)</f>
        <v>390.37841445921617</v>
      </c>
      <c r="HU199" s="147">
        <f>PV(0.05,'PV factor'!AL402,,-ER199)</f>
        <v>371.78896615163444</v>
      </c>
      <c r="HV199" s="147">
        <f>PV(0.05,'PV factor'!AM402,,-ES199)</f>
        <v>354.08472966822336</v>
      </c>
      <c r="HW199" s="147">
        <f>PV(0.05,'PV factor'!AN402,,-ET199)</f>
        <v>337.22355206497451</v>
      </c>
      <c r="HX199" s="147">
        <f>PV(0.05,'PV factor'!AO402,,-EU199)</f>
        <v>321.1652876809282</v>
      </c>
      <c r="HY199" s="147">
        <f>PV(0.05,'PV factor'!AP402,,-EV199)</f>
        <v>305.87170255326492</v>
      </c>
      <c r="HZ199" s="147">
        <f t="shared" si="361"/>
        <v>10131.287154749602</v>
      </c>
      <c r="IA199" s="147">
        <f t="shared" si="362"/>
        <v>16627.46921417796</v>
      </c>
      <c r="IB199" s="401">
        <f t="shared" si="363"/>
        <v>1.6412000726267948</v>
      </c>
    </row>
    <row r="200" spans="1:236" ht="90" customHeight="1" x14ac:dyDescent="0.2">
      <c r="A200" s="137" t="s">
        <v>1436</v>
      </c>
      <c r="B200" s="138" t="s">
        <v>1437</v>
      </c>
      <c r="C200" s="138" t="s">
        <v>1479</v>
      </c>
      <c r="D200" s="121">
        <v>9</v>
      </c>
      <c r="E200" s="138" t="s">
        <v>1480</v>
      </c>
      <c r="F200" s="118" t="s">
        <v>1481</v>
      </c>
      <c r="G200" s="118" t="s">
        <v>1482</v>
      </c>
      <c r="H200" s="142" t="s">
        <v>77</v>
      </c>
      <c r="I200" s="118"/>
      <c r="J200" s="118">
        <v>10</v>
      </c>
      <c r="K200" s="227" t="s">
        <v>79</v>
      </c>
      <c r="L200" s="142">
        <v>23800</v>
      </c>
      <c r="M200" s="142" t="s">
        <v>1460</v>
      </c>
      <c r="N200" s="142" t="s">
        <v>147</v>
      </c>
      <c r="O200" s="73" t="s">
        <v>106</v>
      </c>
      <c r="P200" s="142" t="s">
        <v>463</v>
      </c>
      <c r="Q200" s="112" t="s">
        <v>100</v>
      </c>
      <c r="R200" s="142" t="s">
        <v>108</v>
      </c>
      <c r="S200" s="142" t="s">
        <v>99</v>
      </c>
      <c r="T200" s="142" t="s">
        <v>866</v>
      </c>
      <c r="U200" s="142" t="s">
        <v>100</v>
      </c>
      <c r="V200" s="117">
        <v>1</v>
      </c>
      <c r="W200" s="139">
        <v>120000</v>
      </c>
      <c r="X200" s="139">
        <v>0</v>
      </c>
      <c r="Y200" s="139">
        <v>0</v>
      </c>
      <c r="Z200" s="127">
        <v>0</v>
      </c>
      <c r="AA200" s="139">
        <v>120000</v>
      </c>
      <c r="AB200" s="136">
        <v>0</v>
      </c>
      <c r="AC200" s="136">
        <v>0</v>
      </c>
      <c r="AD200" s="136">
        <v>0</v>
      </c>
      <c r="AE200" s="139">
        <v>0</v>
      </c>
      <c r="AF200" s="139">
        <v>0</v>
      </c>
      <c r="AG200" s="139">
        <v>0</v>
      </c>
      <c r="AH200" s="139">
        <v>0</v>
      </c>
      <c r="AI200" s="142" t="s">
        <v>88</v>
      </c>
      <c r="AJ200" s="139">
        <v>0</v>
      </c>
      <c r="AK200" s="139">
        <v>0</v>
      </c>
      <c r="AL200" s="139">
        <v>0</v>
      </c>
      <c r="AM200" s="139">
        <v>0</v>
      </c>
      <c r="AN200" s="139">
        <v>0</v>
      </c>
      <c r="AO200" s="139">
        <v>0</v>
      </c>
      <c r="AP200" s="139">
        <v>0</v>
      </c>
      <c r="AQ200" s="139">
        <v>0</v>
      </c>
      <c r="AR200" s="139">
        <v>0</v>
      </c>
      <c r="AS200" s="139">
        <v>0</v>
      </c>
      <c r="AT200" s="139">
        <v>0</v>
      </c>
      <c r="AU200" s="118"/>
      <c r="AV200" s="230">
        <f t="shared" si="329"/>
        <v>1</v>
      </c>
      <c r="AW200" s="230">
        <f t="shared" si="330"/>
        <v>0</v>
      </c>
      <c r="AX200" s="230" t="str">
        <f t="shared" si="331"/>
        <v>C3</v>
      </c>
      <c r="AY200" s="141">
        <f t="shared" si="332"/>
        <v>8</v>
      </c>
      <c r="AZ200" s="70">
        <f t="shared" si="333"/>
        <v>1</v>
      </c>
      <c r="BA200" s="70">
        <f t="shared" si="334"/>
        <v>1</v>
      </c>
      <c r="BB200" s="70">
        <f t="shared" si="335"/>
        <v>1</v>
      </c>
      <c r="BC200" s="70">
        <f t="shared" si="336"/>
        <v>1</v>
      </c>
      <c r="BD200" s="70">
        <f t="shared" si="337"/>
        <v>1</v>
      </c>
      <c r="BE200" s="70">
        <f t="shared" si="338"/>
        <v>1</v>
      </c>
      <c r="BF200" s="70">
        <f t="shared" si="339"/>
        <v>1</v>
      </c>
      <c r="BG200" s="71">
        <f t="shared" si="340"/>
        <v>0</v>
      </c>
      <c r="BH200" s="71">
        <f t="shared" si="341"/>
        <v>1</v>
      </c>
      <c r="BI200" s="71">
        <f t="shared" si="342"/>
        <v>0</v>
      </c>
      <c r="BJ200" s="71">
        <f t="shared" si="343"/>
        <v>1</v>
      </c>
      <c r="BK200" s="71">
        <f t="shared" si="344"/>
        <v>0</v>
      </c>
      <c r="BL200" s="70">
        <f t="shared" si="345"/>
        <v>0</v>
      </c>
      <c r="BM200" s="70">
        <f t="shared" si="346"/>
        <v>1</v>
      </c>
      <c r="BN200" s="70">
        <f t="shared" si="347"/>
        <v>0</v>
      </c>
      <c r="BO200" s="70">
        <f t="shared" si="348"/>
        <v>1</v>
      </c>
      <c r="BP200" s="144">
        <f t="shared" si="349"/>
        <v>0</v>
      </c>
      <c r="BQ200" s="144">
        <f t="shared" si="350"/>
        <v>0</v>
      </c>
      <c r="BR200" s="144">
        <f t="shared" si="351"/>
        <v>120000</v>
      </c>
      <c r="BS200" s="144">
        <f t="shared" si="352"/>
        <v>0</v>
      </c>
      <c r="BT200" s="144">
        <f t="shared" si="353"/>
        <v>0</v>
      </c>
      <c r="BU200" s="144">
        <f t="shared" si="354"/>
        <v>0</v>
      </c>
      <c r="BV200" s="144">
        <f t="shared" si="355"/>
        <v>0</v>
      </c>
      <c r="BW200" s="144">
        <f t="shared" si="356"/>
        <v>0</v>
      </c>
      <c r="BX200" s="144">
        <f t="shared" si="357"/>
        <v>0</v>
      </c>
      <c r="BY200" s="144">
        <f t="shared" si="358"/>
        <v>0</v>
      </c>
      <c r="BZ200" s="9">
        <v>0</v>
      </c>
      <c r="CA200" s="9">
        <v>0</v>
      </c>
      <c r="CB200" s="9">
        <v>0</v>
      </c>
      <c r="CC200" s="9">
        <v>0</v>
      </c>
      <c r="CD200" s="9">
        <v>0</v>
      </c>
      <c r="CE200" s="9">
        <v>0</v>
      </c>
      <c r="CF200" s="9">
        <v>0</v>
      </c>
      <c r="CG200" s="9">
        <v>0</v>
      </c>
      <c r="CH200" s="9">
        <v>0</v>
      </c>
      <c r="CI200" s="9">
        <v>0</v>
      </c>
      <c r="CJ200" s="9">
        <v>0</v>
      </c>
      <c r="CK200" s="9">
        <v>0</v>
      </c>
      <c r="CL200" s="9">
        <v>0</v>
      </c>
      <c r="CM200" s="9">
        <v>0</v>
      </c>
      <c r="CN200" s="9">
        <v>0</v>
      </c>
      <c r="CO200" s="9">
        <v>0</v>
      </c>
      <c r="CP200" s="9">
        <v>0</v>
      </c>
      <c r="CQ200" s="9">
        <v>0</v>
      </c>
      <c r="CR200" s="9">
        <v>0</v>
      </c>
      <c r="CS200" s="9">
        <v>0</v>
      </c>
      <c r="CT200" s="9">
        <v>0</v>
      </c>
      <c r="CU200" s="9">
        <v>0</v>
      </c>
      <c r="CV200" s="9">
        <v>0</v>
      </c>
      <c r="CW200" s="9">
        <v>0</v>
      </c>
      <c r="CX200" s="9">
        <v>0</v>
      </c>
      <c r="CY200" s="9">
        <v>0</v>
      </c>
      <c r="CZ200" s="9">
        <v>0</v>
      </c>
      <c r="DA200" s="9">
        <v>0</v>
      </c>
      <c r="DB200" s="9">
        <v>0</v>
      </c>
      <c r="DC200" s="9">
        <v>0</v>
      </c>
      <c r="DD200" s="9">
        <v>0</v>
      </c>
      <c r="DE200" s="9">
        <v>0</v>
      </c>
      <c r="DF200" s="9">
        <v>0</v>
      </c>
      <c r="DG200" s="144">
        <f t="shared" si="359"/>
        <v>23800</v>
      </c>
      <c r="DH200" s="144">
        <f t="shared" ref="DH200:EW200" si="367">DG200</f>
        <v>23800</v>
      </c>
      <c r="DI200" s="144">
        <f t="shared" si="367"/>
        <v>23800</v>
      </c>
      <c r="DJ200" s="144">
        <f t="shared" si="367"/>
        <v>23800</v>
      </c>
      <c r="DK200" s="144">
        <f t="shared" si="367"/>
        <v>23800</v>
      </c>
      <c r="DL200" s="144">
        <f t="shared" si="367"/>
        <v>23800</v>
      </c>
      <c r="DM200" s="144">
        <f t="shared" si="367"/>
        <v>23800</v>
      </c>
      <c r="DN200" s="144">
        <f t="shared" si="367"/>
        <v>23800</v>
      </c>
      <c r="DO200" s="144">
        <f t="shared" si="367"/>
        <v>23800</v>
      </c>
      <c r="DP200" s="144">
        <f t="shared" si="367"/>
        <v>23800</v>
      </c>
      <c r="DQ200" s="144">
        <f t="shared" si="367"/>
        <v>23800</v>
      </c>
      <c r="DR200" s="144">
        <f t="shared" si="367"/>
        <v>23800</v>
      </c>
      <c r="DS200" s="144">
        <f t="shared" si="367"/>
        <v>23800</v>
      </c>
      <c r="DT200" s="144">
        <f t="shared" si="367"/>
        <v>23800</v>
      </c>
      <c r="DU200" s="144">
        <f t="shared" si="367"/>
        <v>23800</v>
      </c>
      <c r="DV200" s="144">
        <f t="shared" si="367"/>
        <v>23800</v>
      </c>
      <c r="DW200" s="144">
        <f t="shared" si="367"/>
        <v>23800</v>
      </c>
      <c r="DX200" s="144">
        <f t="shared" si="367"/>
        <v>23800</v>
      </c>
      <c r="DY200" s="144">
        <f t="shared" si="367"/>
        <v>23800</v>
      </c>
      <c r="DZ200" s="144">
        <f t="shared" si="367"/>
        <v>23800</v>
      </c>
      <c r="EA200" s="144">
        <f t="shared" si="367"/>
        <v>23800</v>
      </c>
      <c r="EB200" s="144">
        <f t="shared" si="367"/>
        <v>23800</v>
      </c>
      <c r="EC200" s="144">
        <f t="shared" si="367"/>
        <v>23800</v>
      </c>
      <c r="ED200" s="144">
        <f t="shared" si="367"/>
        <v>23800</v>
      </c>
      <c r="EE200" s="144">
        <f t="shared" si="367"/>
        <v>23800</v>
      </c>
      <c r="EF200" s="144">
        <f t="shared" si="367"/>
        <v>23800</v>
      </c>
      <c r="EG200" s="144">
        <f t="shared" si="367"/>
        <v>23800</v>
      </c>
      <c r="EH200" s="144">
        <f t="shared" si="367"/>
        <v>23800</v>
      </c>
      <c r="EI200" s="144">
        <f t="shared" si="367"/>
        <v>23800</v>
      </c>
      <c r="EJ200" s="144">
        <f t="shared" si="367"/>
        <v>23800</v>
      </c>
      <c r="EK200" s="144">
        <f t="shared" si="367"/>
        <v>23800</v>
      </c>
      <c r="EL200" s="144">
        <f t="shared" si="367"/>
        <v>23800</v>
      </c>
      <c r="EM200" s="144">
        <f t="shared" si="367"/>
        <v>23800</v>
      </c>
      <c r="EN200" s="144">
        <f t="shared" si="367"/>
        <v>23800</v>
      </c>
      <c r="EO200" s="144">
        <f t="shared" si="367"/>
        <v>23800</v>
      </c>
      <c r="EP200" s="144">
        <f t="shared" si="367"/>
        <v>23800</v>
      </c>
      <c r="EQ200" s="144">
        <f t="shared" si="367"/>
        <v>23800</v>
      </c>
      <c r="ER200" s="144">
        <f t="shared" si="367"/>
        <v>23800</v>
      </c>
      <c r="ES200" s="144">
        <f t="shared" si="367"/>
        <v>23800</v>
      </c>
      <c r="ET200" s="144">
        <f t="shared" si="367"/>
        <v>23800</v>
      </c>
      <c r="EU200" s="144">
        <f t="shared" si="367"/>
        <v>23800</v>
      </c>
      <c r="EV200" s="144">
        <f t="shared" si="367"/>
        <v>23800</v>
      </c>
      <c r="EW200" s="144">
        <f t="shared" si="367"/>
        <v>23800</v>
      </c>
      <c r="EX200" s="147">
        <f>PV(0.05,'PV factor'!C210,,-BR200)</f>
        <v>108843.53741496598</v>
      </c>
      <c r="EY200" s="147">
        <f>PV(0.05,'PV factor'!D210,,-BS200)</f>
        <v>0</v>
      </c>
      <c r="EZ200" s="147">
        <f>PV(0.05,'PV factor'!E210,,-BT200)</f>
        <v>0</v>
      </c>
      <c r="FA200" s="147">
        <f>PV(0.05,'PV factor'!F210,,-BU200)</f>
        <v>0</v>
      </c>
      <c r="FB200" s="147">
        <f>PV(0.05,'PV factor'!G210,,-BV200)</f>
        <v>0</v>
      </c>
      <c r="FC200" s="147">
        <f>PV(0.05,'PV factor'!H210,,-BW200)</f>
        <v>0</v>
      </c>
      <c r="FD200" s="147">
        <f>PV(0.05,'PV factor'!I210,,-BX200)</f>
        <v>0</v>
      </c>
      <c r="FE200" s="147">
        <f>PV(0.05,'PV factor'!J210,,-BY200)</f>
        <v>0</v>
      </c>
      <c r="FF200" s="147">
        <f>PV(0.05,'PV factor'!K210,,-BZ200)</f>
        <v>0</v>
      </c>
      <c r="FG200" s="147">
        <f>PV(0.05,'PV factor'!L210,,-CA200)</f>
        <v>0</v>
      </c>
      <c r="FH200" s="147">
        <f>PV(0.05,'PV factor'!M210,,-CB200)</f>
        <v>0</v>
      </c>
      <c r="FI200" s="147">
        <f>PV(0.05,'PV factor'!N210,,-CC200)</f>
        <v>0</v>
      </c>
      <c r="FJ200" s="147">
        <f>PV(0.05,'PV factor'!O210,,-CD200)</f>
        <v>0</v>
      </c>
      <c r="FK200" s="147">
        <f>PV(0.05,'PV factor'!P210,,-CE200)</f>
        <v>0</v>
      </c>
      <c r="FL200" s="147">
        <f>PV(0.05,'PV factor'!Q210,,-CF200)</f>
        <v>0</v>
      </c>
      <c r="FM200" s="147">
        <f>PV(0.05,'PV factor'!R210,,-CG200)</f>
        <v>0</v>
      </c>
      <c r="FN200" s="147">
        <f>PV(0.05,'PV factor'!S210,,-CH200)</f>
        <v>0</v>
      </c>
      <c r="FO200" s="147">
        <f>PV(0.05,'PV factor'!T210,,-CI200)</f>
        <v>0</v>
      </c>
      <c r="FP200" s="147">
        <f>PV(0.05,'PV factor'!U210,,-CJ200)</f>
        <v>0</v>
      </c>
      <c r="FQ200" s="147">
        <f>PV(0.05,'PV factor'!V210,,-CK200)</f>
        <v>0</v>
      </c>
      <c r="FR200" s="147">
        <f>PV(0.05,'PV factor'!W210,,-CL200)</f>
        <v>0</v>
      </c>
      <c r="FS200" s="147">
        <f>PV(0.05,'PV factor'!X210,,-CM200)</f>
        <v>0</v>
      </c>
      <c r="FT200" s="147">
        <f>PV(0.05,'PV factor'!Y210,,-CN200)</f>
        <v>0</v>
      </c>
      <c r="FU200" s="147">
        <f>PV(0.05,'PV factor'!Z210,,-CO200)</f>
        <v>0</v>
      </c>
      <c r="FV200" s="147">
        <f>PV(0.05,'PV factor'!AA210,,-CP200)</f>
        <v>0</v>
      </c>
      <c r="FW200" s="147">
        <f>PV(0.05,'PV factor'!AB210,,-CQ200)</f>
        <v>0</v>
      </c>
      <c r="FX200" s="147">
        <f>PV(0.05,'PV factor'!AC210,,-CR200)</f>
        <v>0</v>
      </c>
      <c r="FY200" s="147">
        <f>PV(0.05,'PV factor'!AD210,,-CS200)</f>
        <v>0</v>
      </c>
      <c r="FZ200" s="147">
        <f>PV(0.05,'PV factor'!AE210,,-CT200)</f>
        <v>0</v>
      </c>
      <c r="GA200" s="147">
        <f>PV(0.05,'PV factor'!AF210,,-CU200)</f>
        <v>0</v>
      </c>
      <c r="GB200" s="147">
        <f>PV(0.05,'PV factor'!AG210,,-CV200)</f>
        <v>0</v>
      </c>
      <c r="GC200" s="147">
        <f>PV(0.05,'PV factor'!AH210,,-CW200)</f>
        <v>0</v>
      </c>
      <c r="GD200" s="147">
        <f>PV(0.05,'PV factor'!AI210,,-CX200)</f>
        <v>0</v>
      </c>
      <c r="GE200" s="147">
        <f>PV(0.05,'PV factor'!AJ210,,-CY200)</f>
        <v>0</v>
      </c>
      <c r="GF200" s="147">
        <f>PV(0.05,'PV factor'!AK210,,-CZ200)</f>
        <v>0</v>
      </c>
      <c r="GG200" s="147">
        <f>PV(0.05,'PV factor'!AL210,,-DA200)</f>
        <v>0</v>
      </c>
      <c r="GH200" s="147">
        <f>PV(0.05,'PV factor'!AM210,,-DB200)</f>
        <v>0</v>
      </c>
      <c r="GI200" s="147">
        <f>PV(0.05,'PV factor'!AN210,,-DC200)</f>
        <v>0</v>
      </c>
      <c r="GJ200" s="147">
        <f>PV(0.05,'PV factor'!AO210,,-DD200)</f>
        <v>0</v>
      </c>
      <c r="GK200" s="147">
        <f>PV(0.05,'PV factor'!AP210,,-DE200)</f>
        <v>0</v>
      </c>
      <c r="GL200" s="147">
        <f>PV(0.05,'PV factor'!C210,,-DI200)</f>
        <v>21587.301587301587</v>
      </c>
      <c r="GM200" s="147">
        <f>PV(0.05,'PV factor'!D210,,-DJ200)</f>
        <v>20559.334845049128</v>
      </c>
      <c r="GN200" s="147">
        <f>PV(0.05,'PV factor'!E210,,-DK200)</f>
        <v>19580.31890004679</v>
      </c>
      <c r="GO200" s="147">
        <f>PV(0.05,'PV factor'!F210,,-DL200)</f>
        <v>18647.922761949321</v>
      </c>
      <c r="GP200" s="147">
        <f>PV(0.05,'PV factor'!G210,,-DM200)</f>
        <v>17759.926439951738</v>
      </c>
      <c r="GQ200" s="147">
        <f>PV(0.05,'PV factor'!H210,,-DN200)</f>
        <v>16914.215657096891</v>
      </c>
      <c r="GR200" s="147">
        <f>PV(0.05,'PV factor'!I210,,-DO200)</f>
        <v>16108.776816282754</v>
      </c>
      <c r="GS200" s="147">
        <f>PV(0.05,'PV factor'!J210,,-DP200)</f>
        <v>15341.692205983576</v>
      </c>
      <c r="GT200" s="147">
        <f>PV(0.05,'PV factor'!K210,,-DQ200)</f>
        <v>14611.135434270072</v>
      </c>
      <c r="GU200" s="147">
        <f>PV(0.05,'PV factor'!L210,,-DR200)</f>
        <v>13915.367080257211</v>
      </c>
      <c r="GV200" s="147">
        <f>PV(0.05,'PV factor'!M210,,-DS200)</f>
        <v>13252.730552625917</v>
      </c>
      <c r="GW200" s="147">
        <f>PV(0.05,'PV factor'!N210,,-DT200)</f>
        <v>12621.648145358013</v>
      </c>
      <c r="GX200" s="147">
        <f>PV(0.05,'PV factor'!O210,,-DU200)</f>
        <v>12020.617281293349</v>
      </c>
      <c r="GY200" s="147">
        <f>PV(0.05,'PV factor'!P210,,-DV200)</f>
        <v>11448.206934565091</v>
      </c>
      <c r="GZ200" s="147">
        <f>PV(0.05,'PV factor'!Q210,,-DW200)</f>
        <v>10903.054223395326</v>
      </c>
      <c r="HA200" s="147">
        <f>PV(0.05,'PV factor'!R210,,-DX200)</f>
        <v>10383.861165138404</v>
      </c>
      <c r="HB200" s="147">
        <f>PV(0.05,'PV factor'!S210,,-DY200)</f>
        <v>9889.3915858460987</v>
      </c>
      <c r="HC200" s="147">
        <f>PV(0.05,'PV factor'!T210,,-DZ200)</f>
        <v>9418.4681769962845</v>
      </c>
      <c r="HD200" s="147">
        <f>PV(0.05,'PV factor'!U210,,-EA200)</f>
        <v>8969.9696923774136</v>
      </c>
      <c r="HE200" s="147">
        <f>PV(0.05,'PV factor'!V210,,-EB200)</f>
        <v>8542.8282784546809</v>
      </c>
      <c r="HF200" s="147">
        <f>PV(0.05,'PV factor'!W210,,-EC200)</f>
        <v>8136.026931861601</v>
      </c>
      <c r="HG200" s="147">
        <f>PV(0.05,'PV factor'!X210,,-ED200)</f>
        <v>7748.5970779634281</v>
      </c>
      <c r="HH200" s="147">
        <f>PV(0.05,'PV factor'!Y210,,-EE200)</f>
        <v>7379.6162647270748</v>
      </c>
      <c r="HI200" s="147">
        <f>PV(0.05,'PV factor'!Z210,,-EF200)</f>
        <v>7028.2059664067383</v>
      </c>
      <c r="HJ200" s="147">
        <f>PV(0.05,'PV factor'!AA210,,-EG200)</f>
        <v>6693.5294918159407</v>
      </c>
      <c r="HK200" s="147">
        <f>PV(0.05,'PV factor'!AB210,,-EH200)</f>
        <v>6374.7899922056577</v>
      </c>
      <c r="HL200" s="147">
        <f>PV(0.05,'PV factor'!AC210,,-EI200)</f>
        <v>6071.2285640053888</v>
      </c>
      <c r="HM200" s="147">
        <f>PV(0.05,'PV factor'!AD210,,-EJ200)</f>
        <v>5782.1224419098926</v>
      </c>
      <c r="HN200" s="147">
        <f>PV(0.05,'PV factor'!AE210,,-EK200)</f>
        <v>5506.7832780094241</v>
      </c>
      <c r="HO200" s="147">
        <f>PV(0.05,'PV factor'!AF210,,-EL200)</f>
        <v>5244.5555028661156</v>
      </c>
      <c r="HP200" s="147">
        <f>PV(0.05,'PV factor'!AG210,,-EM200)</f>
        <v>4994.8147646343969</v>
      </c>
      <c r="HQ200" s="147">
        <f>PV(0.05,'PV factor'!AH210,,-EN200)</f>
        <v>4756.9664425089486</v>
      </c>
      <c r="HR200" s="147">
        <f>PV(0.05,'PV factor'!AI210,,-EO200)</f>
        <v>4530.444230960904</v>
      </c>
      <c r="HS200" s="147">
        <f>PV(0.05,'PV factor'!AJ210,,-EP200)</f>
        <v>4314.7087913913365</v>
      </c>
      <c r="HT200" s="147">
        <f>PV(0.05,'PV factor'!AK210,,-EQ200)</f>
        <v>4109.2464679917493</v>
      </c>
      <c r="HU200" s="147">
        <f>PV(0.05,'PV factor'!AL210,,-ER200)</f>
        <v>3913.5680647540466</v>
      </c>
      <c r="HV200" s="147">
        <f>PV(0.05,'PV factor'!AM210,,-ES200)</f>
        <v>3727.2076807181402</v>
      </c>
      <c r="HW200" s="147">
        <f>PV(0.05,'PV factor'!AN210,,-ET200)</f>
        <v>3549.7216006839426</v>
      </c>
      <c r="HX200" s="147">
        <f>PV(0.05,'PV factor'!AO210,,-EU200)</f>
        <v>3380.6872387466124</v>
      </c>
      <c r="HY200" s="147">
        <f>PV(0.05,'PV factor'!AP210,,-EV200)</f>
        <v>3219.7021321396305</v>
      </c>
      <c r="HZ200" s="147">
        <f t="shared" si="361"/>
        <v>108843.53741496598</v>
      </c>
      <c r="IA200" s="147">
        <f t="shared" si="362"/>
        <v>175025.99172818908</v>
      </c>
      <c r="IB200" s="401">
        <f t="shared" si="363"/>
        <v>1.6080512990027374</v>
      </c>
    </row>
    <row r="201" spans="1:236" ht="90" customHeight="1" x14ac:dyDescent="0.2">
      <c r="A201" s="161" t="s">
        <v>2267</v>
      </c>
      <c r="B201" s="150" t="s">
        <v>2788</v>
      </c>
      <c r="C201" s="150" t="s">
        <v>2220</v>
      </c>
      <c r="D201" s="148">
        <v>11</v>
      </c>
      <c r="E201" s="150" t="s">
        <v>2822</v>
      </c>
      <c r="F201" s="151" t="s">
        <v>2823</v>
      </c>
      <c r="G201" s="151" t="s">
        <v>2824</v>
      </c>
      <c r="H201" s="79" t="s">
        <v>77</v>
      </c>
      <c r="I201" s="151" t="s">
        <v>2813</v>
      </c>
      <c r="J201" s="151">
        <v>10</v>
      </c>
      <c r="K201" s="227" t="s">
        <v>79</v>
      </c>
      <c r="L201" s="79">
        <v>2261</v>
      </c>
      <c r="M201" s="79" t="s">
        <v>2818</v>
      </c>
      <c r="N201" s="79" t="s">
        <v>81</v>
      </c>
      <c r="O201" s="79" t="s">
        <v>133</v>
      </c>
      <c r="P201" s="79" t="s">
        <v>134</v>
      </c>
      <c r="Q201" s="112" t="s">
        <v>100</v>
      </c>
      <c r="R201" s="79" t="s">
        <v>108</v>
      </c>
      <c r="S201" s="79" t="s">
        <v>99</v>
      </c>
      <c r="T201" s="79" t="s">
        <v>1850</v>
      </c>
      <c r="U201" s="79" t="s">
        <v>100</v>
      </c>
      <c r="V201" s="81">
        <v>1</v>
      </c>
      <c r="W201" s="149">
        <v>0</v>
      </c>
      <c r="X201" s="149">
        <v>0</v>
      </c>
      <c r="Y201" s="149">
        <v>0</v>
      </c>
      <c r="Z201" s="149">
        <v>0</v>
      </c>
      <c r="AA201" s="149">
        <v>0</v>
      </c>
      <c r="AB201" s="149">
        <v>0</v>
      </c>
      <c r="AC201" s="149">
        <v>0</v>
      </c>
      <c r="AD201" s="149">
        <v>0</v>
      </c>
      <c r="AE201" s="149">
        <v>0</v>
      </c>
      <c r="AF201" s="149">
        <v>0</v>
      </c>
      <c r="AG201" s="149">
        <v>0</v>
      </c>
      <c r="AH201" s="149">
        <v>0</v>
      </c>
      <c r="AI201" s="88" t="s">
        <v>88</v>
      </c>
      <c r="AJ201" s="149">
        <v>12000</v>
      </c>
      <c r="AK201" s="149">
        <v>0</v>
      </c>
      <c r="AL201" s="149">
        <v>0</v>
      </c>
      <c r="AM201" s="149">
        <v>4000</v>
      </c>
      <c r="AN201" s="149">
        <v>4000</v>
      </c>
      <c r="AO201" s="149">
        <v>4000</v>
      </c>
      <c r="AP201" s="149">
        <v>0</v>
      </c>
      <c r="AQ201" s="149">
        <v>0</v>
      </c>
      <c r="AR201" s="149">
        <v>0</v>
      </c>
      <c r="AS201" s="149">
        <v>0</v>
      </c>
      <c r="AT201" s="149">
        <v>0</v>
      </c>
      <c r="AU201" s="151"/>
      <c r="AV201" s="230">
        <f t="shared" si="329"/>
        <v>1</v>
      </c>
      <c r="AW201" s="230">
        <f t="shared" si="330"/>
        <v>0</v>
      </c>
      <c r="AX201" s="230" t="str">
        <f t="shared" si="331"/>
        <v>F2</v>
      </c>
      <c r="AY201" s="141">
        <f t="shared" si="332"/>
        <v>8</v>
      </c>
      <c r="AZ201" s="70">
        <f t="shared" si="333"/>
        <v>1</v>
      </c>
      <c r="BA201" s="70">
        <f t="shared" si="334"/>
        <v>1</v>
      </c>
      <c r="BB201" s="70">
        <f t="shared" si="335"/>
        <v>0</v>
      </c>
      <c r="BC201" s="70">
        <f t="shared" si="336"/>
        <v>1</v>
      </c>
      <c r="BD201" s="70">
        <f t="shared" si="337"/>
        <v>1</v>
      </c>
      <c r="BE201" s="70">
        <f t="shared" si="338"/>
        <v>1</v>
      </c>
      <c r="BF201" s="70">
        <f t="shared" si="339"/>
        <v>1</v>
      </c>
      <c r="BG201" s="71">
        <f t="shared" si="340"/>
        <v>0</v>
      </c>
      <c r="BH201" s="71">
        <f t="shared" si="341"/>
        <v>1</v>
      </c>
      <c r="BI201" s="71">
        <f t="shared" si="342"/>
        <v>0</v>
      </c>
      <c r="BJ201" s="71">
        <f t="shared" si="343"/>
        <v>0</v>
      </c>
      <c r="BK201" s="71">
        <f t="shared" si="344"/>
        <v>1</v>
      </c>
      <c r="BL201" s="70">
        <f t="shared" si="345"/>
        <v>1</v>
      </c>
      <c r="BM201" s="70">
        <f t="shared" si="346"/>
        <v>1</v>
      </c>
      <c r="BN201" s="70">
        <f t="shared" si="347"/>
        <v>0</v>
      </c>
      <c r="BO201" s="70">
        <f t="shared" si="348"/>
        <v>1</v>
      </c>
      <c r="BP201" s="144">
        <f t="shared" si="349"/>
        <v>0</v>
      </c>
      <c r="BQ201" s="144">
        <f t="shared" si="350"/>
        <v>0</v>
      </c>
      <c r="BR201" s="144">
        <f t="shared" si="351"/>
        <v>4000</v>
      </c>
      <c r="BS201" s="144">
        <f t="shared" si="352"/>
        <v>4000</v>
      </c>
      <c r="BT201" s="144">
        <f t="shared" si="353"/>
        <v>4000</v>
      </c>
      <c r="BU201" s="144">
        <f t="shared" si="354"/>
        <v>0</v>
      </c>
      <c r="BV201" s="144">
        <f t="shared" si="355"/>
        <v>0</v>
      </c>
      <c r="BW201" s="144">
        <f t="shared" si="356"/>
        <v>0</v>
      </c>
      <c r="BX201" s="144">
        <f t="shared" si="357"/>
        <v>0</v>
      </c>
      <c r="BY201" s="144">
        <f t="shared" si="358"/>
        <v>0</v>
      </c>
      <c r="BZ201" s="9">
        <v>0</v>
      </c>
      <c r="CA201" s="9">
        <v>0</v>
      </c>
      <c r="CB201" s="9">
        <v>0</v>
      </c>
      <c r="CC201" s="9">
        <v>0</v>
      </c>
      <c r="CD201" s="9">
        <v>0</v>
      </c>
      <c r="CE201" s="9">
        <v>0</v>
      </c>
      <c r="CF201" s="9">
        <v>0</v>
      </c>
      <c r="CG201" s="9">
        <v>0</v>
      </c>
      <c r="CH201" s="9">
        <v>0</v>
      </c>
      <c r="CI201" s="9">
        <v>0</v>
      </c>
      <c r="CJ201" s="9">
        <v>0</v>
      </c>
      <c r="CK201" s="9">
        <v>0</v>
      </c>
      <c r="CL201" s="9">
        <v>0</v>
      </c>
      <c r="CM201" s="9">
        <v>0</v>
      </c>
      <c r="CN201" s="9">
        <v>0</v>
      </c>
      <c r="CO201" s="9">
        <v>0</v>
      </c>
      <c r="CP201" s="9">
        <v>0</v>
      </c>
      <c r="CQ201" s="9">
        <v>0</v>
      </c>
      <c r="CR201" s="9">
        <v>0</v>
      </c>
      <c r="CS201" s="9">
        <v>0</v>
      </c>
      <c r="CT201" s="9">
        <v>0</v>
      </c>
      <c r="CU201" s="9">
        <v>0</v>
      </c>
      <c r="CV201" s="9">
        <v>0</v>
      </c>
      <c r="CW201" s="9">
        <v>0</v>
      </c>
      <c r="CX201" s="9">
        <v>0</v>
      </c>
      <c r="CY201" s="9">
        <v>0</v>
      </c>
      <c r="CZ201" s="9">
        <v>0</v>
      </c>
      <c r="DA201" s="9">
        <v>0</v>
      </c>
      <c r="DB201" s="9">
        <v>0</v>
      </c>
      <c r="DC201" s="9">
        <v>0</v>
      </c>
      <c r="DD201" s="9">
        <v>0</v>
      </c>
      <c r="DE201" s="9">
        <v>0</v>
      </c>
      <c r="DF201" s="9">
        <v>0</v>
      </c>
      <c r="DG201" s="144">
        <f t="shared" si="359"/>
        <v>2261</v>
      </c>
      <c r="DH201" s="144">
        <f t="shared" ref="DH201:EW201" si="368">DG201</f>
        <v>2261</v>
      </c>
      <c r="DI201" s="144">
        <f t="shared" si="368"/>
        <v>2261</v>
      </c>
      <c r="DJ201" s="144">
        <f t="shared" si="368"/>
        <v>2261</v>
      </c>
      <c r="DK201" s="144">
        <f t="shared" si="368"/>
        <v>2261</v>
      </c>
      <c r="DL201" s="144">
        <f t="shared" si="368"/>
        <v>2261</v>
      </c>
      <c r="DM201" s="144">
        <f t="shared" si="368"/>
        <v>2261</v>
      </c>
      <c r="DN201" s="144">
        <f t="shared" si="368"/>
        <v>2261</v>
      </c>
      <c r="DO201" s="144">
        <f t="shared" si="368"/>
        <v>2261</v>
      </c>
      <c r="DP201" s="144">
        <f t="shared" si="368"/>
        <v>2261</v>
      </c>
      <c r="DQ201" s="144">
        <f t="shared" si="368"/>
        <v>2261</v>
      </c>
      <c r="DR201" s="144">
        <f t="shared" si="368"/>
        <v>2261</v>
      </c>
      <c r="DS201" s="144">
        <f t="shared" si="368"/>
        <v>2261</v>
      </c>
      <c r="DT201" s="144">
        <f t="shared" si="368"/>
        <v>2261</v>
      </c>
      <c r="DU201" s="144">
        <f t="shared" si="368"/>
        <v>2261</v>
      </c>
      <c r="DV201" s="144">
        <f t="shared" si="368"/>
        <v>2261</v>
      </c>
      <c r="DW201" s="144">
        <f t="shared" si="368"/>
        <v>2261</v>
      </c>
      <c r="DX201" s="144">
        <f t="shared" si="368"/>
        <v>2261</v>
      </c>
      <c r="DY201" s="144">
        <f t="shared" si="368"/>
        <v>2261</v>
      </c>
      <c r="DZ201" s="144">
        <f t="shared" si="368"/>
        <v>2261</v>
      </c>
      <c r="EA201" s="144">
        <f t="shared" si="368"/>
        <v>2261</v>
      </c>
      <c r="EB201" s="144">
        <f t="shared" si="368"/>
        <v>2261</v>
      </c>
      <c r="EC201" s="144">
        <f t="shared" si="368"/>
        <v>2261</v>
      </c>
      <c r="ED201" s="144">
        <f t="shared" si="368"/>
        <v>2261</v>
      </c>
      <c r="EE201" s="144">
        <f t="shared" si="368"/>
        <v>2261</v>
      </c>
      <c r="EF201" s="144">
        <f t="shared" si="368"/>
        <v>2261</v>
      </c>
      <c r="EG201" s="144">
        <f t="shared" si="368"/>
        <v>2261</v>
      </c>
      <c r="EH201" s="144">
        <f t="shared" si="368"/>
        <v>2261</v>
      </c>
      <c r="EI201" s="144">
        <f t="shared" si="368"/>
        <v>2261</v>
      </c>
      <c r="EJ201" s="144">
        <f t="shared" si="368"/>
        <v>2261</v>
      </c>
      <c r="EK201" s="144">
        <f t="shared" si="368"/>
        <v>2261</v>
      </c>
      <c r="EL201" s="144">
        <f t="shared" si="368"/>
        <v>2261</v>
      </c>
      <c r="EM201" s="144">
        <f t="shared" si="368"/>
        <v>2261</v>
      </c>
      <c r="EN201" s="144">
        <f t="shared" si="368"/>
        <v>2261</v>
      </c>
      <c r="EO201" s="144">
        <f t="shared" si="368"/>
        <v>2261</v>
      </c>
      <c r="EP201" s="144">
        <f t="shared" si="368"/>
        <v>2261</v>
      </c>
      <c r="EQ201" s="144">
        <f t="shared" si="368"/>
        <v>2261</v>
      </c>
      <c r="ER201" s="144">
        <f t="shared" si="368"/>
        <v>2261</v>
      </c>
      <c r="ES201" s="144">
        <f t="shared" si="368"/>
        <v>2261</v>
      </c>
      <c r="ET201" s="144">
        <f t="shared" si="368"/>
        <v>2261</v>
      </c>
      <c r="EU201" s="144">
        <f t="shared" si="368"/>
        <v>2261</v>
      </c>
      <c r="EV201" s="144">
        <f t="shared" si="368"/>
        <v>2261</v>
      </c>
      <c r="EW201" s="144">
        <f t="shared" si="368"/>
        <v>2261</v>
      </c>
      <c r="EX201" s="147">
        <f>PV(0.05,'PV factor'!C396,,-BR201)</f>
        <v>3628.1179138321995</v>
      </c>
      <c r="EY201" s="147">
        <f>PV(0.05,'PV factor'!D396,,-BS201)</f>
        <v>3455.3503941259041</v>
      </c>
      <c r="EZ201" s="147">
        <f>PV(0.05,'PV factor'!E396,,-BT201)</f>
        <v>3290.8098991675279</v>
      </c>
      <c r="FA201" s="147">
        <f>PV(0.05,'PV factor'!F396,,-BU201)</f>
        <v>0</v>
      </c>
      <c r="FB201" s="147">
        <f>PV(0.05,'PV factor'!G396,,-BV201)</f>
        <v>0</v>
      </c>
      <c r="FC201" s="147">
        <f>PV(0.05,'PV factor'!H396,,-BW201)</f>
        <v>0</v>
      </c>
      <c r="FD201" s="147">
        <f>PV(0.05,'PV factor'!I396,,-BX201)</f>
        <v>0</v>
      </c>
      <c r="FE201" s="147">
        <f>PV(0.05,'PV factor'!J396,,-BY201)</f>
        <v>0</v>
      </c>
      <c r="FF201" s="147">
        <f>PV(0.05,'PV factor'!K396,,-BZ201)</f>
        <v>0</v>
      </c>
      <c r="FG201" s="147">
        <f>PV(0.05,'PV factor'!L396,,-CA201)</f>
        <v>0</v>
      </c>
      <c r="FH201" s="147">
        <f>PV(0.05,'PV factor'!M396,,-CB201)</f>
        <v>0</v>
      </c>
      <c r="FI201" s="147">
        <f>PV(0.05,'PV factor'!N396,,-CC201)</f>
        <v>0</v>
      </c>
      <c r="FJ201" s="147">
        <f>PV(0.05,'PV factor'!O396,,-CD201)</f>
        <v>0</v>
      </c>
      <c r="FK201" s="147">
        <f>PV(0.05,'PV factor'!P396,,-CE201)</f>
        <v>0</v>
      </c>
      <c r="FL201" s="147">
        <f>PV(0.05,'PV factor'!Q396,,-CF201)</f>
        <v>0</v>
      </c>
      <c r="FM201" s="147">
        <f>PV(0.05,'PV factor'!R396,,-CG201)</f>
        <v>0</v>
      </c>
      <c r="FN201" s="147">
        <f>PV(0.05,'PV factor'!S396,,-CH201)</f>
        <v>0</v>
      </c>
      <c r="FO201" s="147">
        <f>PV(0.05,'PV factor'!T396,,-CI201)</f>
        <v>0</v>
      </c>
      <c r="FP201" s="147">
        <f>PV(0.05,'PV factor'!U396,,-CJ201)</f>
        <v>0</v>
      </c>
      <c r="FQ201" s="147">
        <f>PV(0.05,'PV factor'!V396,,-CK201)</f>
        <v>0</v>
      </c>
      <c r="FR201" s="147">
        <f>PV(0.05,'PV factor'!W396,,-CL201)</f>
        <v>0</v>
      </c>
      <c r="FS201" s="147">
        <f>PV(0.05,'PV factor'!X396,,-CM201)</f>
        <v>0</v>
      </c>
      <c r="FT201" s="147">
        <f>PV(0.05,'PV factor'!Y396,,-CN201)</f>
        <v>0</v>
      </c>
      <c r="FU201" s="147">
        <f>PV(0.05,'PV factor'!Z396,,-CO201)</f>
        <v>0</v>
      </c>
      <c r="FV201" s="147">
        <f>PV(0.05,'PV factor'!AA396,,-CP201)</f>
        <v>0</v>
      </c>
      <c r="FW201" s="147">
        <f>PV(0.05,'PV factor'!AB396,,-CQ201)</f>
        <v>0</v>
      </c>
      <c r="FX201" s="147">
        <f>PV(0.05,'PV factor'!AC396,,-CR201)</f>
        <v>0</v>
      </c>
      <c r="FY201" s="147">
        <f>PV(0.05,'PV factor'!AD396,,-CS201)</f>
        <v>0</v>
      </c>
      <c r="FZ201" s="147">
        <f>PV(0.05,'PV factor'!AE396,,-CT201)</f>
        <v>0</v>
      </c>
      <c r="GA201" s="147">
        <f>PV(0.05,'PV factor'!AF396,,-CU201)</f>
        <v>0</v>
      </c>
      <c r="GB201" s="147">
        <f>PV(0.05,'PV factor'!AG396,,-CV201)</f>
        <v>0</v>
      </c>
      <c r="GC201" s="147">
        <f>PV(0.05,'PV factor'!AH396,,-CW201)</f>
        <v>0</v>
      </c>
      <c r="GD201" s="147">
        <f>PV(0.05,'PV factor'!AI396,,-CX201)</f>
        <v>0</v>
      </c>
      <c r="GE201" s="147">
        <f>PV(0.05,'PV factor'!AJ396,,-CY201)</f>
        <v>0</v>
      </c>
      <c r="GF201" s="147">
        <f>PV(0.05,'PV factor'!AK396,,-CZ201)</f>
        <v>0</v>
      </c>
      <c r="GG201" s="147">
        <f>PV(0.05,'PV factor'!AL396,,-DA201)</f>
        <v>0</v>
      </c>
      <c r="GH201" s="147">
        <f>PV(0.05,'PV factor'!AM396,,-DB201)</f>
        <v>0</v>
      </c>
      <c r="GI201" s="147">
        <f>PV(0.05,'PV factor'!AN396,,-DC201)</f>
        <v>0</v>
      </c>
      <c r="GJ201" s="147">
        <f>PV(0.05,'PV factor'!AO396,,-DD201)</f>
        <v>0</v>
      </c>
      <c r="GK201" s="147">
        <f>PV(0.05,'PV factor'!AP396,,-DE201)</f>
        <v>0</v>
      </c>
      <c r="GL201" s="147">
        <f>PV(0.05,'PV factor'!C396,,-DI201)</f>
        <v>2050.7936507936506</v>
      </c>
      <c r="GM201" s="147">
        <f>PV(0.05,'PV factor'!D396,,-DJ201)</f>
        <v>1953.1368102796673</v>
      </c>
      <c r="GN201" s="147">
        <f>PV(0.05,'PV factor'!E396,,-DK201)</f>
        <v>1860.1302955044453</v>
      </c>
      <c r="GO201" s="147">
        <f>PV(0.05,'PV factor'!F396,,-DL201)</f>
        <v>1771.5526623851856</v>
      </c>
      <c r="GP201" s="147">
        <f>PV(0.05,'PV factor'!G396,,-DM201)</f>
        <v>1687.1930117954153</v>
      </c>
      <c r="GQ201" s="147">
        <f>PV(0.05,'PV factor'!H396,,-DN201)</f>
        <v>1606.8504874242046</v>
      </c>
      <c r="GR201" s="147">
        <f>PV(0.05,'PV factor'!I396,,-DO201)</f>
        <v>1530.3337975468617</v>
      </c>
      <c r="GS201" s="147">
        <f>PV(0.05,'PV factor'!J396,,-DP201)</f>
        <v>1457.4607595684397</v>
      </c>
      <c r="GT201" s="147">
        <f>PV(0.05,'PV factor'!K396,,-DQ201)</f>
        <v>1388.0578662556568</v>
      </c>
      <c r="GU201" s="147">
        <f>PV(0.05,'PV factor'!L396,,-DR201)</f>
        <v>1321.9598726244349</v>
      </c>
      <c r="GV201" s="147">
        <f>PV(0.05,'PV factor'!M396,,-DS201)</f>
        <v>1259.0094024994621</v>
      </c>
      <c r="GW201" s="147">
        <f>PV(0.05,'PV factor'!N396,,-DT201)</f>
        <v>1199.0565738090113</v>
      </c>
      <c r="GX201" s="147">
        <f>PV(0.05,'PV factor'!O396,,-DU201)</f>
        <v>1141.9586417228682</v>
      </c>
      <c r="GY201" s="147">
        <f>PV(0.05,'PV factor'!P396,,-DV201)</f>
        <v>1087.5796587836835</v>
      </c>
      <c r="GZ201" s="147">
        <f>PV(0.05,'PV factor'!Q396,,-DW201)</f>
        <v>1035.790151222556</v>
      </c>
      <c r="HA201" s="147">
        <f>PV(0.05,'PV factor'!R396,,-DX201)</f>
        <v>986.46681068814837</v>
      </c>
      <c r="HB201" s="147">
        <f>PV(0.05,'PV factor'!S396,,-DY201)</f>
        <v>939.49220065537941</v>
      </c>
      <c r="HC201" s="147">
        <f>PV(0.05,'PV factor'!T396,,-DZ201)</f>
        <v>894.75447681464698</v>
      </c>
      <c r="HD201" s="147">
        <f>PV(0.05,'PV factor'!U396,,-EA201)</f>
        <v>852.14712077585432</v>
      </c>
      <c r="HE201" s="147">
        <f>PV(0.05,'PV factor'!V396,,-EB201)</f>
        <v>811.56868645319469</v>
      </c>
      <c r="HF201" s="147">
        <f>PV(0.05,'PV factor'!W396,,-EC201)</f>
        <v>772.92255852685207</v>
      </c>
      <c r="HG201" s="147">
        <f>PV(0.05,'PV factor'!X396,,-ED201)</f>
        <v>736.1167224065257</v>
      </c>
      <c r="HH201" s="147">
        <f>PV(0.05,'PV factor'!Y396,,-EE201)</f>
        <v>701.06354514907218</v>
      </c>
      <c r="HI201" s="147">
        <f>PV(0.05,'PV factor'!Z396,,-EF201)</f>
        <v>667.67956680864006</v>
      </c>
      <c r="HJ201" s="147">
        <f>PV(0.05,'PV factor'!AA396,,-EG201)</f>
        <v>635.88530172251433</v>
      </c>
      <c r="HK201" s="147">
        <f>PV(0.05,'PV factor'!AB396,,-EH201)</f>
        <v>605.6050492595374</v>
      </c>
      <c r="HL201" s="147">
        <f>PV(0.05,'PV factor'!AC396,,-EI201)</f>
        <v>576.76671358051192</v>
      </c>
      <c r="HM201" s="147">
        <f>PV(0.05,'PV factor'!AD396,,-EJ201)</f>
        <v>549.30163198143987</v>
      </c>
      <c r="HN201" s="147">
        <f>PV(0.05,'PV factor'!AE396,,-EK201)</f>
        <v>523.14441141089526</v>
      </c>
      <c r="HO201" s="147">
        <f>PV(0.05,'PV factor'!AF396,,-EL201)</f>
        <v>498.23277277228101</v>
      </c>
      <c r="HP201" s="147">
        <f>PV(0.05,'PV factor'!AG396,,-EM201)</f>
        <v>474.50740264026769</v>
      </c>
      <c r="HQ201" s="147">
        <f>PV(0.05,'PV factor'!AH396,,-EN201)</f>
        <v>451.91181203835015</v>
      </c>
      <c r="HR201" s="147">
        <f>PV(0.05,'PV factor'!AI396,,-EO201)</f>
        <v>430.39220194128586</v>
      </c>
      <c r="HS201" s="147">
        <f>PV(0.05,'PV factor'!AJ396,,-EP201)</f>
        <v>409.89733518217696</v>
      </c>
      <c r="HT201" s="147">
        <f>PV(0.05,'PV factor'!AK396,,-EQ201)</f>
        <v>390.37841445921617</v>
      </c>
      <c r="HU201" s="147">
        <f>PV(0.05,'PV factor'!AL396,,-ER201)</f>
        <v>371.78896615163444</v>
      </c>
      <c r="HV201" s="147">
        <f>PV(0.05,'PV factor'!AM396,,-ES201)</f>
        <v>354.08472966822336</v>
      </c>
      <c r="HW201" s="147">
        <f>PV(0.05,'PV factor'!AN396,,-ET201)</f>
        <v>337.22355206497451</v>
      </c>
      <c r="HX201" s="147">
        <f>PV(0.05,'PV factor'!AO396,,-EU201)</f>
        <v>321.1652876809282</v>
      </c>
      <c r="HY201" s="147">
        <f>PV(0.05,'PV factor'!AP396,,-EV201)</f>
        <v>305.87170255326492</v>
      </c>
      <c r="HZ201" s="147">
        <f t="shared" si="361"/>
        <v>10374.278207125632</v>
      </c>
      <c r="IA201" s="147">
        <f t="shared" si="362"/>
        <v>16627.46921417796</v>
      </c>
      <c r="IB201" s="401">
        <f t="shared" si="363"/>
        <v>1.6027591396919825</v>
      </c>
    </row>
    <row r="202" spans="1:236" ht="90" customHeight="1" x14ac:dyDescent="0.2">
      <c r="A202" s="242" t="s">
        <v>70</v>
      </c>
      <c r="B202" s="195" t="s">
        <v>71</v>
      </c>
      <c r="C202" s="195" t="s">
        <v>127</v>
      </c>
      <c r="D202" s="112">
        <v>12</v>
      </c>
      <c r="E202" s="195" t="s">
        <v>128</v>
      </c>
      <c r="F202" s="316" t="s">
        <v>129</v>
      </c>
      <c r="G202" s="316" t="s">
        <v>130</v>
      </c>
      <c r="H202" s="112" t="s">
        <v>77</v>
      </c>
      <c r="I202" s="113" t="s">
        <v>131</v>
      </c>
      <c r="J202" s="113">
        <v>10</v>
      </c>
      <c r="K202" s="227" t="s">
        <v>79</v>
      </c>
      <c r="L202" s="111">
        <v>100000</v>
      </c>
      <c r="M202" s="214" t="s">
        <v>132</v>
      </c>
      <c r="N202" s="112" t="s">
        <v>81</v>
      </c>
      <c r="O202" s="112" t="s">
        <v>133</v>
      </c>
      <c r="P202" s="112" t="s">
        <v>134</v>
      </c>
      <c r="Q202" s="112" t="s">
        <v>100</v>
      </c>
      <c r="R202" s="112" t="s">
        <v>108</v>
      </c>
      <c r="S202" s="112" t="s">
        <v>99</v>
      </c>
      <c r="T202" s="288" t="s">
        <v>86</v>
      </c>
      <c r="U202" s="112" t="s">
        <v>100</v>
      </c>
      <c r="V202" s="201">
        <v>1</v>
      </c>
      <c r="W202" s="315">
        <v>600000</v>
      </c>
      <c r="X202" s="315">
        <v>0</v>
      </c>
      <c r="Y202" s="315">
        <v>0</v>
      </c>
      <c r="Z202" s="315">
        <v>0</v>
      </c>
      <c r="AA202" s="315">
        <v>0</v>
      </c>
      <c r="AB202" s="315">
        <v>0</v>
      </c>
      <c r="AC202" s="315">
        <v>0</v>
      </c>
      <c r="AD202" s="315">
        <v>600000</v>
      </c>
      <c r="AE202" s="286">
        <v>0</v>
      </c>
      <c r="AF202" s="286">
        <v>0</v>
      </c>
      <c r="AG202" s="286">
        <v>0</v>
      </c>
      <c r="AH202" s="286">
        <v>0</v>
      </c>
      <c r="AI202" s="112" t="s">
        <v>88</v>
      </c>
      <c r="AJ202" s="317">
        <v>0</v>
      </c>
      <c r="AK202" s="217">
        <v>0</v>
      </c>
      <c r="AL202" s="217">
        <v>0</v>
      </c>
      <c r="AM202" s="217">
        <v>0</v>
      </c>
      <c r="AN202" s="217">
        <v>0</v>
      </c>
      <c r="AO202" s="217">
        <v>0</v>
      </c>
      <c r="AP202" s="217">
        <v>0</v>
      </c>
      <c r="AQ202" s="286">
        <v>0</v>
      </c>
      <c r="AR202" s="286">
        <v>0</v>
      </c>
      <c r="AS202" s="286">
        <v>0</v>
      </c>
      <c r="AT202" s="286">
        <v>0</v>
      </c>
      <c r="AU202" s="316" t="s">
        <v>135</v>
      </c>
      <c r="AV202" s="230">
        <f t="shared" si="329"/>
        <v>0</v>
      </c>
      <c r="AW202" s="230">
        <f t="shared" si="330"/>
        <v>0</v>
      </c>
      <c r="AX202" s="230" t="str">
        <f t="shared" si="331"/>
        <v>F2</v>
      </c>
      <c r="AY202" s="141">
        <f t="shared" si="332"/>
        <v>9</v>
      </c>
      <c r="AZ202" s="70">
        <f t="shared" si="333"/>
        <v>1</v>
      </c>
      <c r="BA202" s="70">
        <f t="shared" si="334"/>
        <v>1</v>
      </c>
      <c r="BB202" s="70">
        <f t="shared" si="335"/>
        <v>1</v>
      </c>
      <c r="BC202" s="70">
        <f t="shared" si="336"/>
        <v>1</v>
      </c>
      <c r="BD202" s="70">
        <f t="shared" si="337"/>
        <v>1</v>
      </c>
      <c r="BE202" s="70">
        <f t="shared" si="338"/>
        <v>1</v>
      </c>
      <c r="BF202" s="70">
        <f t="shared" si="339"/>
        <v>1</v>
      </c>
      <c r="BG202" s="71">
        <f t="shared" si="340"/>
        <v>0</v>
      </c>
      <c r="BH202" s="71">
        <f t="shared" si="341"/>
        <v>1</v>
      </c>
      <c r="BI202" s="71">
        <f t="shared" si="342"/>
        <v>0</v>
      </c>
      <c r="BJ202" s="71">
        <f t="shared" si="343"/>
        <v>0</v>
      </c>
      <c r="BK202" s="71">
        <f t="shared" si="344"/>
        <v>1</v>
      </c>
      <c r="BL202" s="70">
        <f t="shared" si="345"/>
        <v>1</v>
      </c>
      <c r="BM202" s="70">
        <f t="shared" si="346"/>
        <v>1</v>
      </c>
      <c r="BN202" s="70">
        <f t="shared" si="347"/>
        <v>0</v>
      </c>
      <c r="BO202" s="70">
        <f t="shared" si="348"/>
        <v>1</v>
      </c>
      <c r="BP202" s="144">
        <f t="shared" si="349"/>
        <v>0</v>
      </c>
      <c r="BQ202" s="144">
        <f t="shared" si="350"/>
        <v>0</v>
      </c>
      <c r="BR202" s="144">
        <f t="shared" si="351"/>
        <v>0</v>
      </c>
      <c r="BS202" s="144">
        <f t="shared" si="352"/>
        <v>0</v>
      </c>
      <c r="BT202" s="144">
        <f t="shared" si="353"/>
        <v>0</v>
      </c>
      <c r="BU202" s="144">
        <f t="shared" si="354"/>
        <v>600000</v>
      </c>
      <c r="BV202" s="144">
        <f t="shared" si="355"/>
        <v>0</v>
      </c>
      <c r="BW202" s="144">
        <f t="shared" si="356"/>
        <v>0</v>
      </c>
      <c r="BX202" s="144">
        <f t="shared" si="357"/>
        <v>0</v>
      </c>
      <c r="BY202" s="144">
        <f t="shared" si="358"/>
        <v>0</v>
      </c>
      <c r="BZ202" s="9">
        <v>0</v>
      </c>
      <c r="CA202" s="9">
        <v>0</v>
      </c>
      <c r="CB202" s="9">
        <v>0</v>
      </c>
      <c r="CC202" s="9">
        <v>0</v>
      </c>
      <c r="CD202" s="9">
        <v>0</v>
      </c>
      <c r="CE202" s="9">
        <v>0</v>
      </c>
      <c r="CF202" s="9">
        <v>0</v>
      </c>
      <c r="CG202" s="9">
        <v>0</v>
      </c>
      <c r="CH202" s="9">
        <v>0</v>
      </c>
      <c r="CI202" s="9">
        <v>0</v>
      </c>
      <c r="CJ202" s="9">
        <v>0</v>
      </c>
      <c r="CK202" s="9">
        <v>0</v>
      </c>
      <c r="CL202" s="9">
        <v>0</v>
      </c>
      <c r="CM202" s="9">
        <v>0</v>
      </c>
      <c r="CN202" s="9">
        <v>0</v>
      </c>
      <c r="CO202" s="9">
        <v>0</v>
      </c>
      <c r="CP202" s="9">
        <v>0</v>
      </c>
      <c r="CQ202" s="9">
        <v>0</v>
      </c>
      <c r="CR202" s="9">
        <v>0</v>
      </c>
      <c r="CS202" s="9">
        <v>0</v>
      </c>
      <c r="CT202" s="9">
        <v>0</v>
      </c>
      <c r="CU202" s="9">
        <v>0</v>
      </c>
      <c r="CV202" s="9">
        <v>0</v>
      </c>
      <c r="CW202" s="9">
        <v>0</v>
      </c>
      <c r="CX202" s="9">
        <v>0</v>
      </c>
      <c r="CY202" s="9">
        <v>0</v>
      </c>
      <c r="CZ202" s="9">
        <v>0</v>
      </c>
      <c r="DA202" s="9">
        <v>0</v>
      </c>
      <c r="DB202" s="9">
        <v>0</v>
      </c>
      <c r="DC202" s="9">
        <v>0</v>
      </c>
      <c r="DD202" s="9">
        <v>0</v>
      </c>
      <c r="DE202" s="9">
        <v>0</v>
      </c>
      <c r="DF202" s="9">
        <v>0</v>
      </c>
      <c r="DG202" s="144">
        <f t="shared" si="359"/>
        <v>100000</v>
      </c>
      <c r="DH202" s="144">
        <f t="shared" ref="DH202:EW202" si="369">DG202</f>
        <v>100000</v>
      </c>
      <c r="DI202" s="144">
        <f t="shared" si="369"/>
        <v>100000</v>
      </c>
      <c r="DJ202" s="144">
        <f t="shared" si="369"/>
        <v>100000</v>
      </c>
      <c r="DK202" s="144">
        <f t="shared" si="369"/>
        <v>100000</v>
      </c>
      <c r="DL202" s="144">
        <f t="shared" si="369"/>
        <v>100000</v>
      </c>
      <c r="DM202" s="144">
        <f t="shared" si="369"/>
        <v>100000</v>
      </c>
      <c r="DN202" s="144">
        <f t="shared" si="369"/>
        <v>100000</v>
      </c>
      <c r="DO202" s="144">
        <f t="shared" si="369"/>
        <v>100000</v>
      </c>
      <c r="DP202" s="144">
        <f t="shared" si="369"/>
        <v>100000</v>
      </c>
      <c r="DQ202" s="144">
        <f t="shared" si="369"/>
        <v>100000</v>
      </c>
      <c r="DR202" s="144">
        <f t="shared" si="369"/>
        <v>100000</v>
      </c>
      <c r="DS202" s="144">
        <f t="shared" si="369"/>
        <v>100000</v>
      </c>
      <c r="DT202" s="144">
        <f t="shared" si="369"/>
        <v>100000</v>
      </c>
      <c r="DU202" s="144">
        <f t="shared" si="369"/>
        <v>100000</v>
      </c>
      <c r="DV202" s="144">
        <f t="shared" si="369"/>
        <v>100000</v>
      </c>
      <c r="DW202" s="144">
        <f t="shared" si="369"/>
        <v>100000</v>
      </c>
      <c r="DX202" s="144">
        <f t="shared" si="369"/>
        <v>100000</v>
      </c>
      <c r="DY202" s="144">
        <f t="shared" si="369"/>
        <v>100000</v>
      </c>
      <c r="DZ202" s="144">
        <f t="shared" si="369"/>
        <v>100000</v>
      </c>
      <c r="EA202" s="144">
        <f t="shared" si="369"/>
        <v>100000</v>
      </c>
      <c r="EB202" s="144">
        <f t="shared" si="369"/>
        <v>100000</v>
      </c>
      <c r="EC202" s="144">
        <f t="shared" si="369"/>
        <v>100000</v>
      </c>
      <c r="ED202" s="144">
        <f t="shared" si="369"/>
        <v>100000</v>
      </c>
      <c r="EE202" s="144">
        <f t="shared" si="369"/>
        <v>100000</v>
      </c>
      <c r="EF202" s="144">
        <f t="shared" si="369"/>
        <v>100000</v>
      </c>
      <c r="EG202" s="144">
        <f t="shared" si="369"/>
        <v>100000</v>
      </c>
      <c r="EH202" s="144">
        <f t="shared" si="369"/>
        <v>100000</v>
      </c>
      <c r="EI202" s="144">
        <f t="shared" si="369"/>
        <v>100000</v>
      </c>
      <c r="EJ202" s="144">
        <f t="shared" si="369"/>
        <v>100000</v>
      </c>
      <c r="EK202" s="144">
        <f t="shared" si="369"/>
        <v>100000</v>
      </c>
      <c r="EL202" s="144">
        <f t="shared" si="369"/>
        <v>100000</v>
      </c>
      <c r="EM202" s="144">
        <f t="shared" si="369"/>
        <v>100000</v>
      </c>
      <c r="EN202" s="144">
        <f t="shared" si="369"/>
        <v>100000</v>
      </c>
      <c r="EO202" s="144">
        <f t="shared" si="369"/>
        <v>100000</v>
      </c>
      <c r="EP202" s="144">
        <f t="shared" si="369"/>
        <v>100000</v>
      </c>
      <c r="EQ202" s="144">
        <f t="shared" si="369"/>
        <v>100000</v>
      </c>
      <c r="ER202" s="144">
        <f t="shared" si="369"/>
        <v>100000</v>
      </c>
      <c r="ES202" s="144">
        <f t="shared" si="369"/>
        <v>100000</v>
      </c>
      <c r="ET202" s="144">
        <f t="shared" si="369"/>
        <v>100000</v>
      </c>
      <c r="EU202" s="144">
        <f t="shared" si="369"/>
        <v>100000</v>
      </c>
      <c r="EV202" s="144">
        <f t="shared" si="369"/>
        <v>100000</v>
      </c>
      <c r="EW202" s="144">
        <f t="shared" si="369"/>
        <v>100000</v>
      </c>
      <c r="EX202" s="147">
        <f>PV(0.05,'PV factor'!C320,,-BR202)</f>
        <v>0</v>
      </c>
      <c r="EY202" s="147">
        <f>PV(0.05,'PV factor'!D320,,-BS202)</f>
        <v>0</v>
      </c>
      <c r="EZ202" s="147">
        <f>PV(0.05,'PV factor'!E320,,-BT202)</f>
        <v>0</v>
      </c>
      <c r="FA202" s="147">
        <f>PV(0.05,'PV factor'!F320,,-BU202)</f>
        <v>470115.69988107536</v>
      </c>
      <c r="FB202" s="147">
        <f>PV(0.05,'PV factor'!G320,,-BV202)</f>
        <v>0</v>
      </c>
      <c r="FC202" s="147">
        <f>PV(0.05,'PV factor'!H320,,-BW202)</f>
        <v>0</v>
      </c>
      <c r="FD202" s="147">
        <f>PV(0.05,'PV factor'!I320,,-BX202)</f>
        <v>0</v>
      </c>
      <c r="FE202" s="147">
        <f>PV(0.05,'PV factor'!J320,,-BY202)</f>
        <v>0</v>
      </c>
      <c r="FF202" s="147">
        <f>PV(0.05,'PV factor'!K320,,-BZ202)</f>
        <v>0</v>
      </c>
      <c r="FG202" s="147">
        <f>PV(0.05,'PV factor'!L320,,-CA202)</f>
        <v>0</v>
      </c>
      <c r="FH202" s="147">
        <f>PV(0.05,'PV factor'!M320,,-CB202)</f>
        <v>0</v>
      </c>
      <c r="FI202" s="147">
        <f>PV(0.05,'PV factor'!N320,,-CC202)</f>
        <v>0</v>
      </c>
      <c r="FJ202" s="147">
        <f>PV(0.05,'PV factor'!O320,,-CD202)</f>
        <v>0</v>
      </c>
      <c r="FK202" s="147">
        <f>PV(0.05,'PV factor'!P320,,-CE202)</f>
        <v>0</v>
      </c>
      <c r="FL202" s="147">
        <f>PV(0.05,'PV factor'!Q320,,-CF202)</f>
        <v>0</v>
      </c>
      <c r="FM202" s="147">
        <f>PV(0.05,'PV factor'!R320,,-CG202)</f>
        <v>0</v>
      </c>
      <c r="FN202" s="147">
        <f>PV(0.05,'PV factor'!S320,,-CH202)</f>
        <v>0</v>
      </c>
      <c r="FO202" s="147">
        <f>PV(0.05,'PV factor'!T320,,-CI202)</f>
        <v>0</v>
      </c>
      <c r="FP202" s="147">
        <f>PV(0.05,'PV factor'!U320,,-CJ202)</f>
        <v>0</v>
      </c>
      <c r="FQ202" s="147">
        <f>PV(0.05,'PV factor'!V320,,-CK202)</f>
        <v>0</v>
      </c>
      <c r="FR202" s="147">
        <f>PV(0.05,'PV factor'!W320,,-CL202)</f>
        <v>0</v>
      </c>
      <c r="FS202" s="147">
        <f>PV(0.05,'PV factor'!X320,,-CM202)</f>
        <v>0</v>
      </c>
      <c r="FT202" s="147">
        <f>PV(0.05,'PV factor'!Y320,,-CN202)</f>
        <v>0</v>
      </c>
      <c r="FU202" s="147">
        <f>PV(0.05,'PV factor'!Z320,,-CO202)</f>
        <v>0</v>
      </c>
      <c r="FV202" s="147">
        <f>PV(0.05,'PV factor'!AA320,,-CP202)</f>
        <v>0</v>
      </c>
      <c r="FW202" s="147">
        <f>PV(0.05,'PV factor'!AB320,,-CQ202)</f>
        <v>0</v>
      </c>
      <c r="FX202" s="147">
        <f>PV(0.05,'PV factor'!AC320,,-CR202)</f>
        <v>0</v>
      </c>
      <c r="FY202" s="147">
        <f>PV(0.05,'PV factor'!AD320,,-CS202)</f>
        <v>0</v>
      </c>
      <c r="FZ202" s="147">
        <f>PV(0.05,'PV factor'!AE320,,-CT202)</f>
        <v>0</v>
      </c>
      <c r="GA202" s="147">
        <f>PV(0.05,'PV factor'!AF320,,-CU202)</f>
        <v>0</v>
      </c>
      <c r="GB202" s="147">
        <f>PV(0.05,'PV factor'!AG320,,-CV202)</f>
        <v>0</v>
      </c>
      <c r="GC202" s="147">
        <f>PV(0.05,'PV factor'!AH320,,-CW202)</f>
        <v>0</v>
      </c>
      <c r="GD202" s="147">
        <f>PV(0.05,'PV factor'!AI320,,-CX202)</f>
        <v>0</v>
      </c>
      <c r="GE202" s="147">
        <f>PV(0.05,'PV factor'!AJ320,,-CY202)</f>
        <v>0</v>
      </c>
      <c r="GF202" s="147">
        <f>PV(0.05,'PV factor'!AK320,,-CZ202)</f>
        <v>0</v>
      </c>
      <c r="GG202" s="147">
        <f>PV(0.05,'PV factor'!AL320,,-DA202)</f>
        <v>0</v>
      </c>
      <c r="GH202" s="147">
        <f>PV(0.05,'PV factor'!AM320,,-DB202)</f>
        <v>0</v>
      </c>
      <c r="GI202" s="147">
        <f>PV(0.05,'PV factor'!AN320,,-DC202)</f>
        <v>0</v>
      </c>
      <c r="GJ202" s="147">
        <f>PV(0.05,'PV factor'!AO320,,-DD202)</f>
        <v>0</v>
      </c>
      <c r="GK202" s="147">
        <f>PV(0.05,'PV factor'!AP320,,-DE202)</f>
        <v>0</v>
      </c>
      <c r="GL202" s="147">
        <f>PV(0.05,'PV factor'!C320,,-DI202)</f>
        <v>90702.947845804985</v>
      </c>
      <c r="GM202" s="147">
        <f>PV(0.05,'PV factor'!D320,,-DJ202)</f>
        <v>86383.759853147596</v>
      </c>
      <c r="GN202" s="147">
        <f>PV(0.05,'PV factor'!E320,,-DK202)</f>
        <v>82270.247479188198</v>
      </c>
      <c r="GO202" s="147">
        <f>PV(0.05,'PV factor'!F320,,-DL202)</f>
        <v>78352.616646845898</v>
      </c>
      <c r="GP202" s="147">
        <f>PV(0.05,'PV factor'!G320,,-DM202)</f>
        <v>74621.53966366277</v>
      </c>
      <c r="GQ202" s="147">
        <f>PV(0.05,'PV factor'!H320,,-DN202)</f>
        <v>71068.13301301215</v>
      </c>
      <c r="GR202" s="147">
        <f>PV(0.05,'PV factor'!I320,,-DO202)</f>
        <v>67683.936202868717</v>
      </c>
      <c r="GS202" s="147">
        <f>PV(0.05,'PV factor'!J320,,-DP202)</f>
        <v>64460.89162177973</v>
      </c>
      <c r="GT202" s="147">
        <f>PV(0.05,'PV factor'!K320,,-DQ202)</f>
        <v>61391.325354075932</v>
      </c>
      <c r="GU202" s="147">
        <f>PV(0.05,'PV factor'!L320,,-DR202)</f>
        <v>58467.928908643742</v>
      </c>
      <c r="GV202" s="147">
        <f>PV(0.05,'PV factor'!M320,,-DS202)</f>
        <v>55683.741817755952</v>
      </c>
      <c r="GW202" s="147">
        <f>PV(0.05,'PV factor'!N320,,-DT202)</f>
        <v>53032.135064529466</v>
      </c>
      <c r="GX202" s="147">
        <f>PV(0.05,'PV factor'!O320,,-DU202)</f>
        <v>50506.795299551886</v>
      </c>
      <c r="GY202" s="147">
        <f>PV(0.05,'PV factor'!P320,,-DV202)</f>
        <v>48101.709809097018</v>
      </c>
      <c r="GZ202" s="147">
        <f>PV(0.05,'PV factor'!Q320,,-DW202)</f>
        <v>45811.152199140022</v>
      </c>
      <c r="HA202" s="147">
        <f>PV(0.05,'PV factor'!R320,,-DX202)</f>
        <v>43629.668761085726</v>
      </c>
      <c r="HB202" s="147">
        <f>PV(0.05,'PV factor'!S320,,-DY202)</f>
        <v>41552.065486748317</v>
      </c>
      <c r="HC202" s="147">
        <f>PV(0.05,'PV factor'!T320,,-DZ202)</f>
        <v>39573.39570166506</v>
      </c>
      <c r="HD202" s="147">
        <f>PV(0.05,'PV factor'!U320,,-EA202)</f>
        <v>37688.94828730006</v>
      </c>
      <c r="HE202" s="147">
        <f>PV(0.05,'PV factor'!V320,,-EB202)</f>
        <v>35894.236464095295</v>
      </c>
      <c r="HF202" s="147">
        <f>PV(0.05,'PV factor'!W320,,-EC202)</f>
        <v>34184.987108662186</v>
      </c>
      <c r="HG202" s="147">
        <f>PV(0.05,'PV factor'!X320,,-ED202)</f>
        <v>32557.130579678269</v>
      </c>
      <c r="HH202" s="147">
        <f>PV(0.05,'PV factor'!Y320,,-EE202)</f>
        <v>31006.791028265023</v>
      </c>
      <c r="HI202" s="147">
        <f>PV(0.05,'PV factor'!Z320,,-EF202)</f>
        <v>29530.277169776211</v>
      </c>
      <c r="HJ202" s="147">
        <f>PV(0.05,'PV factor'!AA320,,-EG202)</f>
        <v>28124.073495024961</v>
      </c>
      <c r="HK202" s="147">
        <f>PV(0.05,'PV factor'!AB320,,-EH202)</f>
        <v>26784.831900023772</v>
      </c>
      <c r="HL202" s="147">
        <f>PV(0.05,'PV factor'!AC320,,-EI202)</f>
        <v>25509.363714308358</v>
      </c>
      <c r="HM202" s="147">
        <f>PV(0.05,'PV factor'!AD320,,-EJ202)</f>
        <v>24294.632108865095</v>
      </c>
      <c r="HN202" s="147">
        <f>PV(0.05,'PV factor'!AE320,,-EK202)</f>
        <v>23137.744865585813</v>
      </c>
      <c r="HO202" s="147">
        <f>PV(0.05,'PV factor'!AF320,,-EL202)</f>
        <v>22035.947491034101</v>
      </c>
      <c r="HP202" s="147">
        <f>PV(0.05,'PV factor'!AG320,,-EM202)</f>
        <v>20986.616658127718</v>
      </c>
      <c r="HQ202" s="147">
        <f>PV(0.05,'PV factor'!AH320,,-EN202)</f>
        <v>19987.253960121634</v>
      </c>
      <c r="HR202" s="147">
        <f>PV(0.05,'PV factor'!AI320,,-EO202)</f>
        <v>19035.479962020603</v>
      </c>
      <c r="HS202" s="147">
        <f>PV(0.05,'PV factor'!AJ320,,-EP202)</f>
        <v>18129.028535257716</v>
      </c>
      <c r="HT202" s="147">
        <f>PV(0.05,'PV factor'!AK320,,-EQ202)</f>
        <v>17265.741462150207</v>
      </c>
      <c r="HU202" s="147">
        <f>PV(0.05,'PV factor'!AL320,,-ER202)</f>
        <v>16443.563297285909</v>
      </c>
      <c r="HV202" s="147">
        <f>PV(0.05,'PV factor'!AM320,,-ES202)</f>
        <v>15660.536473605633</v>
      </c>
      <c r="HW202" s="147">
        <f>PV(0.05,'PV factor'!AN320,,-ET202)</f>
        <v>14914.79664152917</v>
      </c>
      <c r="HX202" s="147">
        <f>PV(0.05,'PV factor'!AO320,,-EU202)</f>
        <v>14204.568230027782</v>
      </c>
      <c r="HY202" s="147">
        <f>PV(0.05,'PV factor'!AP320,,-EV202)</f>
        <v>13528.160219074078</v>
      </c>
      <c r="HZ202" s="147">
        <f t="shared" si="361"/>
        <v>470115.69988107536</v>
      </c>
      <c r="IA202" s="147">
        <f t="shared" si="362"/>
        <v>735403.32658902975</v>
      </c>
      <c r="IB202" s="401">
        <f t="shared" si="363"/>
        <v>1.5643028445445746</v>
      </c>
    </row>
    <row r="203" spans="1:236" ht="90" customHeight="1" x14ac:dyDescent="0.2">
      <c r="A203" s="231" t="s">
        <v>1136</v>
      </c>
      <c r="B203" s="85" t="s">
        <v>1137</v>
      </c>
      <c r="C203" s="85" t="s">
        <v>1153</v>
      </c>
      <c r="D203" s="90">
        <v>2</v>
      </c>
      <c r="E203" s="85" t="s">
        <v>1154</v>
      </c>
      <c r="F203" s="95" t="s">
        <v>1155</v>
      </c>
      <c r="G203" s="95" t="s">
        <v>1156</v>
      </c>
      <c r="H203" s="90" t="s">
        <v>77</v>
      </c>
      <c r="I203" s="95" t="s">
        <v>1157</v>
      </c>
      <c r="J203" s="95">
        <v>10</v>
      </c>
      <c r="K203" s="227" t="s">
        <v>94</v>
      </c>
      <c r="L203" s="90">
        <v>1080</v>
      </c>
      <c r="M203" s="90" t="s">
        <v>1158</v>
      </c>
      <c r="N203" s="90" t="s">
        <v>81</v>
      </c>
      <c r="O203" s="73" t="s">
        <v>106</v>
      </c>
      <c r="P203" s="90" t="s">
        <v>1159</v>
      </c>
      <c r="Q203" s="112" t="s">
        <v>100</v>
      </c>
      <c r="R203" s="90" t="s">
        <v>108</v>
      </c>
      <c r="S203" s="90" t="s">
        <v>99</v>
      </c>
      <c r="T203" s="90" t="s">
        <v>281</v>
      </c>
      <c r="U203" s="90" t="s">
        <v>100</v>
      </c>
      <c r="V203" s="193">
        <v>1</v>
      </c>
      <c r="W203" s="94">
        <v>6000</v>
      </c>
      <c r="X203" s="94">
        <v>0</v>
      </c>
      <c r="Y203" s="94">
        <v>0</v>
      </c>
      <c r="Z203" s="94">
        <v>0</v>
      </c>
      <c r="AA203" s="94">
        <v>0</v>
      </c>
      <c r="AB203" s="94">
        <v>6000</v>
      </c>
      <c r="AC203" s="94">
        <v>0</v>
      </c>
      <c r="AD203" s="94">
        <v>0</v>
      </c>
      <c r="AE203" s="192">
        <v>0</v>
      </c>
      <c r="AF203" s="192">
        <v>0</v>
      </c>
      <c r="AG203" s="192">
        <v>0</v>
      </c>
      <c r="AH203" s="192">
        <v>0</v>
      </c>
      <c r="AI203" s="90" t="s">
        <v>88</v>
      </c>
      <c r="AJ203" s="92">
        <v>0</v>
      </c>
      <c r="AK203" s="92">
        <v>0</v>
      </c>
      <c r="AL203" s="92">
        <v>0</v>
      </c>
      <c r="AM203" s="92">
        <v>0</v>
      </c>
      <c r="AN203" s="92">
        <v>0</v>
      </c>
      <c r="AO203" s="92">
        <v>0</v>
      </c>
      <c r="AP203" s="92">
        <v>0</v>
      </c>
      <c r="AQ203" s="192">
        <v>0</v>
      </c>
      <c r="AR203" s="192">
        <v>0</v>
      </c>
      <c r="AS203" s="192">
        <v>0</v>
      </c>
      <c r="AT203" s="192">
        <v>0</v>
      </c>
      <c r="AU203" s="95"/>
      <c r="AV203" s="230">
        <f t="shared" si="329"/>
        <v>1</v>
      </c>
      <c r="AW203" s="230">
        <f t="shared" si="330"/>
        <v>0</v>
      </c>
      <c r="AX203" s="230" t="str">
        <f t="shared" si="331"/>
        <v>C8</v>
      </c>
      <c r="AY203" s="141">
        <f t="shared" si="332"/>
        <v>9</v>
      </c>
      <c r="AZ203" s="70">
        <f t="shared" si="333"/>
        <v>1</v>
      </c>
      <c r="BA203" s="70">
        <f t="shared" si="334"/>
        <v>1</v>
      </c>
      <c r="BB203" s="70">
        <f t="shared" si="335"/>
        <v>1</v>
      </c>
      <c r="BC203" s="70">
        <f t="shared" si="336"/>
        <v>1</v>
      </c>
      <c r="BD203" s="70">
        <f t="shared" si="337"/>
        <v>1</v>
      </c>
      <c r="BE203" s="70">
        <f t="shared" si="338"/>
        <v>1</v>
      </c>
      <c r="BF203" s="70">
        <f t="shared" si="339"/>
        <v>1</v>
      </c>
      <c r="BG203" s="71">
        <f t="shared" si="340"/>
        <v>0</v>
      </c>
      <c r="BH203" s="71">
        <f t="shared" si="341"/>
        <v>1</v>
      </c>
      <c r="BI203" s="71">
        <f t="shared" si="342"/>
        <v>0</v>
      </c>
      <c r="BJ203" s="71">
        <f t="shared" si="343"/>
        <v>0</v>
      </c>
      <c r="BK203" s="71">
        <f t="shared" si="344"/>
        <v>1</v>
      </c>
      <c r="BL203" s="70">
        <f t="shared" si="345"/>
        <v>1</v>
      </c>
      <c r="BM203" s="70">
        <f t="shared" si="346"/>
        <v>1</v>
      </c>
      <c r="BN203" s="70">
        <f t="shared" si="347"/>
        <v>0</v>
      </c>
      <c r="BO203" s="70">
        <f t="shared" si="348"/>
        <v>1</v>
      </c>
      <c r="BP203" s="144">
        <f t="shared" si="349"/>
        <v>0</v>
      </c>
      <c r="BQ203" s="144">
        <f t="shared" si="350"/>
        <v>0</v>
      </c>
      <c r="BR203" s="144">
        <f t="shared" si="351"/>
        <v>0</v>
      </c>
      <c r="BS203" s="144">
        <f t="shared" si="352"/>
        <v>6000</v>
      </c>
      <c r="BT203" s="144">
        <f t="shared" si="353"/>
        <v>0</v>
      </c>
      <c r="BU203" s="144">
        <f t="shared" si="354"/>
        <v>0</v>
      </c>
      <c r="BV203" s="144">
        <f t="shared" si="355"/>
        <v>0</v>
      </c>
      <c r="BW203" s="144">
        <f t="shared" si="356"/>
        <v>0</v>
      </c>
      <c r="BX203" s="144">
        <f t="shared" si="357"/>
        <v>0</v>
      </c>
      <c r="BY203" s="144">
        <f t="shared" si="358"/>
        <v>0</v>
      </c>
      <c r="BZ203" s="9">
        <v>0</v>
      </c>
      <c r="CA203" s="9">
        <v>0</v>
      </c>
      <c r="CB203" s="9">
        <v>0</v>
      </c>
      <c r="CC203" s="9">
        <v>0</v>
      </c>
      <c r="CD203" s="9">
        <v>0</v>
      </c>
      <c r="CE203" s="9">
        <v>0</v>
      </c>
      <c r="CF203" s="9">
        <v>0</v>
      </c>
      <c r="CG203" s="9">
        <v>0</v>
      </c>
      <c r="CH203" s="9">
        <v>0</v>
      </c>
      <c r="CI203" s="9">
        <v>0</v>
      </c>
      <c r="CJ203" s="9">
        <v>0</v>
      </c>
      <c r="CK203" s="9">
        <v>0</v>
      </c>
      <c r="CL203" s="9">
        <v>0</v>
      </c>
      <c r="CM203" s="9">
        <v>0</v>
      </c>
      <c r="CN203" s="9">
        <v>0</v>
      </c>
      <c r="CO203" s="9">
        <v>0</v>
      </c>
      <c r="CP203" s="9">
        <v>0</v>
      </c>
      <c r="CQ203" s="9">
        <v>0</v>
      </c>
      <c r="CR203" s="9">
        <v>0</v>
      </c>
      <c r="CS203" s="9">
        <v>0</v>
      </c>
      <c r="CT203" s="9">
        <v>0</v>
      </c>
      <c r="CU203" s="9">
        <v>0</v>
      </c>
      <c r="CV203" s="9">
        <v>0</v>
      </c>
      <c r="CW203" s="9">
        <v>0</v>
      </c>
      <c r="CX203" s="9">
        <v>0</v>
      </c>
      <c r="CY203" s="9">
        <v>0</v>
      </c>
      <c r="CZ203" s="9">
        <v>0</v>
      </c>
      <c r="DA203" s="9">
        <v>0</v>
      </c>
      <c r="DB203" s="9">
        <v>0</v>
      </c>
      <c r="DC203" s="9">
        <v>0</v>
      </c>
      <c r="DD203" s="9">
        <v>0</v>
      </c>
      <c r="DE203" s="9">
        <v>0</v>
      </c>
      <c r="DF203" s="9">
        <v>0</v>
      </c>
      <c r="DG203" s="144">
        <f t="shared" si="359"/>
        <v>1080</v>
      </c>
      <c r="DH203" s="144">
        <f t="shared" ref="DH203:EW203" si="370">DG203</f>
        <v>1080</v>
      </c>
      <c r="DI203" s="144">
        <f t="shared" si="370"/>
        <v>1080</v>
      </c>
      <c r="DJ203" s="144">
        <f t="shared" si="370"/>
        <v>1080</v>
      </c>
      <c r="DK203" s="144">
        <f t="shared" si="370"/>
        <v>1080</v>
      </c>
      <c r="DL203" s="144">
        <f t="shared" si="370"/>
        <v>1080</v>
      </c>
      <c r="DM203" s="144">
        <f t="shared" si="370"/>
        <v>1080</v>
      </c>
      <c r="DN203" s="144">
        <f t="shared" si="370"/>
        <v>1080</v>
      </c>
      <c r="DO203" s="144">
        <f t="shared" si="370"/>
        <v>1080</v>
      </c>
      <c r="DP203" s="144">
        <f t="shared" si="370"/>
        <v>1080</v>
      </c>
      <c r="DQ203" s="144">
        <f t="shared" si="370"/>
        <v>1080</v>
      </c>
      <c r="DR203" s="144">
        <f t="shared" si="370"/>
        <v>1080</v>
      </c>
      <c r="DS203" s="144">
        <f t="shared" si="370"/>
        <v>1080</v>
      </c>
      <c r="DT203" s="144">
        <f t="shared" si="370"/>
        <v>1080</v>
      </c>
      <c r="DU203" s="144">
        <f t="shared" si="370"/>
        <v>1080</v>
      </c>
      <c r="DV203" s="144">
        <f t="shared" si="370"/>
        <v>1080</v>
      </c>
      <c r="DW203" s="144">
        <f t="shared" si="370"/>
        <v>1080</v>
      </c>
      <c r="DX203" s="144">
        <f t="shared" si="370"/>
        <v>1080</v>
      </c>
      <c r="DY203" s="144">
        <f t="shared" si="370"/>
        <v>1080</v>
      </c>
      <c r="DZ203" s="144">
        <f t="shared" si="370"/>
        <v>1080</v>
      </c>
      <c r="EA203" s="144">
        <f t="shared" si="370"/>
        <v>1080</v>
      </c>
      <c r="EB203" s="144">
        <f t="shared" si="370"/>
        <v>1080</v>
      </c>
      <c r="EC203" s="144">
        <f t="shared" si="370"/>
        <v>1080</v>
      </c>
      <c r="ED203" s="144">
        <f t="shared" si="370"/>
        <v>1080</v>
      </c>
      <c r="EE203" s="144">
        <f t="shared" si="370"/>
        <v>1080</v>
      </c>
      <c r="EF203" s="144">
        <f t="shared" si="370"/>
        <v>1080</v>
      </c>
      <c r="EG203" s="144">
        <f t="shared" si="370"/>
        <v>1080</v>
      </c>
      <c r="EH203" s="144">
        <f t="shared" si="370"/>
        <v>1080</v>
      </c>
      <c r="EI203" s="144">
        <f t="shared" si="370"/>
        <v>1080</v>
      </c>
      <c r="EJ203" s="144">
        <f t="shared" si="370"/>
        <v>1080</v>
      </c>
      <c r="EK203" s="144">
        <f t="shared" si="370"/>
        <v>1080</v>
      </c>
      <c r="EL203" s="144">
        <f t="shared" si="370"/>
        <v>1080</v>
      </c>
      <c r="EM203" s="144">
        <f t="shared" si="370"/>
        <v>1080</v>
      </c>
      <c r="EN203" s="144">
        <f t="shared" si="370"/>
        <v>1080</v>
      </c>
      <c r="EO203" s="144">
        <f t="shared" si="370"/>
        <v>1080</v>
      </c>
      <c r="EP203" s="144">
        <f t="shared" si="370"/>
        <v>1080</v>
      </c>
      <c r="EQ203" s="144">
        <f t="shared" si="370"/>
        <v>1080</v>
      </c>
      <c r="ER203" s="144">
        <f t="shared" si="370"/>
        <v>1080</v>
      </c>
      <c r="ES203" s="144">
        <f t="shared" si="370"/>
        <v>1080</v>
      </c>
      <c r="ET203" s="144">
        <f t="shared" si="370"/>
        <v>1080</v>
      </c>
      <c r="EU203" s="144">
        <f t="shared" si="370"/>
        <v>1080</v>
      </c>
      <c r="EV203" s="144">
        <f t="shared" si="370"/>
        <v>1080</v>
      </c>
      <c r="EW203" s="144">
        <f t="shared" si="370"/>
        <v>1080</v>
      </c>
      <c r="EX203" s="147">
        <f>PV(0.05,'PV factor'!C76,,-BR203)</f>
        <v>0</v>
      </c>
      <c r="EY203" s="147">
        <f>PV(0.05,'PV factor'!D76,,-BS203)</f>
        <v>5183.0255911888562</v>
      </c>
      <c r="EZ203" s="147">
        <f>PV(0.05,'PV factor'!E76,,-BT203)</f>
        <v>0</v>
      </c>
      <c r="FA203" s="147">
        <f>PV(0.05,'PV factor'!F76,,-BU203)</f>
        <v>0</v>
      </c>
      <c r="FB203" s="147">
        <f>PV(0.05,'PV factor'!G76,,-BV203)</f>
        <v>0</v>
      </c>
      <c r="FC203" s="147">
        <f>PV(0.05,'PV factor'!H76,,-BW203)</f>
        <v>0</v>
      </c>
      <c r="FD203" s="147">
        <f>PV(0.05,'PV factor'!I76,,-BX203)</f>
        <v>0</v>
      </c>
      <c r="FE203" s="147">
        <f>PV(0.05,'PV factor'!J76,,-BY203)</f>
        <v>0</v>
      </c>
      <c r="FF203" s="147">
        <f>PV(0.05,'PV factor'!K76,,-BZ203)</f>
        <v>0</v>
      </c>
      <c r="FG203" s="147">
        <f>PV(0.05,'PV factor'!L76,,-CA203)</f>
        <v>0</v>
      </c>
      <c r="FH203" s="147">
        <f>PV(0.05,'PV factor'!M76,,-CB203)</f>
        <v>0</v>
      </c>
      <c r="FI203" s="147">
        <f>PV(0.05,'PV factor'!N76,,-CC203)</f>
        <v>0</v>
      </c>
      <c r="FJ203" s="147">
        <f>PV(0.05,'PV factor'!O76,,-CD203)</f>
        <v>0</v>
      </c>
      <c r="FK203" s="147">
        <f>PV(0.05,'PV factor'!P76,,-CE203)</f>
        <v>0</v>
      </c>
      <c r="FL203" s="147">
        <f>PV(0.05,'PV factor'!Q76,,-CF203)</f>
        <v>0</v>
      </c>
      <c r="FM203" s="147">
        <f>PV(0.05,'PV factor'!R76,,-CG203)</f>
        <v>0</v>
      </c>
      <c r="FN203" s="147">
        <f>PV(0.05,'PV factor'!S76,,-CH203)</f>
        <v>0</v>
      </c>
      <c r="FO203" s="147">
        <f>PV(0.05,'PV factor'!T76,,-CI203)</f>
        <v>0</v>
      </c>
      <c r="FP203" s="147">
        <f>PV(0.05,'PV factor'!U76,,-CJ203)</f>
        <v>0</v>
      </c>
      <c r="FQ203" s="147">
        <f>PV(0.05,'PV factor'!V76,,-CK203)</f>
        <v>0</v>
      </c>
      <c r="FR203" s="147">
        <f>PV(0.05,'PV factor'!W76,,-CL203)</f>
        <v>0</v>
      </c>
      <c r="FS203" s="147">
        <f>PV(0.05,'PV factor'!X76,,-CM203)</f>
        <v>0</v>
      </c>
      <c r="FT203" s="147">
        <f>PV(0.05,'PV factor'!Y76,,-CN203)</f>
        <v>0</v>
      </c>
      <c r="FU203" s="147">
        <f>PV(0.05,'PV factor'!Z76,,-CO203)</f>
        <v>0</v>
      </c>
      <c r="FV203" s="147">
        <f>PV(0.05,'PV factor'!AA76,,-CP203)</f>
        <v>0</v>
      </c>
      <c r="FW203" s="147">
        <f>PV(0.05,'PV factor'!AB76,,-CQ203)</f>
        <v>0</v>
      </c>
      <c r="FX203" s="147">
        <f>PV(0.05,'PV factor'!AC76,,-CR203)</f>
        <v>0</v>
      </c>
      <c r="FY203" s="147">
        <f>PV(0.05,'PV factor'!AD76,,-CS203)</f>
        <v>0</v>
      </c>
      <c r="FZ203" s="147">
        <f>PV(0.05,'PV factor'!AE76,,-CT203)</f>
        <v>0</v>
      </c>
      <c r="GA203" s="147">
        <f>PV(0.05,'PV factor'!AF76,,-CU203)</f>
        <v>0</v>
      </c>
      <c r="GB203" s="147">
        <f>PV(0.05,'PV factor'!AG76,,-CV203)</f>
        <v>0</v>
      </c>
      <c r="GC203" s="147">
        <f>PV(0.05,'PV factor'!AH76,,-CW203)</f>
        <v>0</v>
      </c>
      <c r="GD203" s="147">
        <f>PV(0.05,'PV factor'!AI76,,-CX203)</f>
        <v>0</v>
      </c>
      <c r="GE203" s="147">
        <f>PV(0.05,'PV factor'!AJ76,,-CY203)</f>
        <v>0</v>
      </c>
      <c r="GF203" s="147">
        <f>PV(0.05,'PV factor'!AK76,,-CZ203)</f>
        <v>0</v>
      </c>
      <c r="GG203" s="147">
        <f>PV(0.05,'PV factor'!AL76,,-DA203)</f>
        <v>0</v>
      </c>
      <c r="GH203" s="147">
        <f>PV(0.05,'PV factor'!AM76,,-DB203)</f>
        <v>0</v>
      </c>
      <c r="GI203" s="147">
        <f>PV(0.05,'PV factor'!AN76,,-DC203)</f>
        <v>0</v>
      </c>
      <c r="GJ203" s="147">
        <f>PV(0.05,'PV factor'!AO76,,-DD203)</f>
        <v>0</v>
      </c>
      <c r="GK203" s="147">
        <f>PV(0.05,'PV factor'!AP76,,-DE203)</f>
        <v>0</v>
      </c>
      <c r="GL203" s="147">
        <f>PV(0.05,'PV factor'!C76,,-DI203)</f>
        <v>979.59183673469386</v>
      </c>
      <c r="GM203" s="147">
        <f>PV(0.05,'PV factor'!D76,,-DJ203)</f>
        <v>932.94460641399405</v>
      </c>
      <c r="GN203" s="147">
        <f>PV(0.05,'PV factor'!E76,,-DK203)</f>
        <v>888.51867277523252</v>
      </c>
      <c r="GO203" s="147">
        <f>PV(0.05,'PV factor'!F76,,-DL203)</f>
        <v>846.20825978593564</v>
      </c>
      <c r="GP203" s="147">
        <f>PV(0.05,'PV factor'!G76,,-DM203)</f>
        <v>805.91262836755789</v>
      </c>
      <c r="GQ203" s="147">
        <f>PV(0.05,'PV factor'!H76,,-DN203)</f>
        <v>767.53583654053114</v>
      </c>
      <c r="GR203" s="147">
        <f>PV(0.05,'PV factor'!I76,,-DO203)</f>
        <v>730.9865109909822</v>
      </c>
      <c r="GS203" s="147">
        <f>PV(0.05,'PV factor'!J76,,-DP203)</f>
        <v>696.17762951522104</v>
      </c>
      <c r="GT203" s="147">
        <f>PV(0.05,'PV factor'!K76,,-DQ203)</f>
        <v>663.02631382402001</v>
      </c>
      <c r="GU203" s="147">
        <f>PV(0.05,'PV factor'!L76,,-DR203)</f>
        <v>631.45363221335242</v>
      </c>
      <c r="GV203" s="147">
        <f>PV(0.05,'PV factor'!M76,,-DS203)</f>
        <v>601.38441163176424</v>
      </c>
      <c r="GW203" s="147">
        <f>PV(0.05,'PV factor'!N76,,-DT203)</f>
        <v>572.7470586969182</v>
      </c>
      <c r="GX203" s="147">
        <f>PV(0.05,'PV factor'!O76,,-DU203)</f>
        <v>545.47338923516031</v>
      </c>
      <c r="GY203" s="147">
        <f>PV(0.05,'PV factor'!P76,,-DV203)</f>
        <v>519.49846593824782</v>
      </c>
      <c r="GZ203" s="147">
        <f>PV(0.05,'PV factor'!Q76,,-DW203)</f>
        <v>494.76044375071223</v>
      </c>
      <c r="HA203" s="147">
        <f>PV(0.05,'PV factor'!R76,,-DX203)</f>
        <v>471.20042261972588</v>
      </c>
      <c r="HB203" s="147">
        <f>PV(0.05,'PV factor'!S76,,-DY203)</f>
        <v>448.7623072568818</v>
      </c>
      <c r="HC203" s="147">
        <f>PV(0.05,'PV factor'!T76,,-DZ203)</f>
        <v>427.39267357798263</v>
      </c>
      <c r="HD203" s="147">
        <f>PV(0.05,'PV factor'!U76,,-EA203)</f>
        <v>407.04064150284063</v>
      </c>
      <c r="HE203" s="147">
        <f>PV(0.05,'PV factor'!V76,,-EB203)</f>
        <v>387.6577538122292</v>
      </c>
      <c r="HF203" s="147">
        <f>PV(0.05,'PV factor'!W76,,-EC203)</f>
        <v>369.19786077355161</v>
      </c>
      <c r="HG203" s="147">
        <f>PV(0.05,'PV factor'!X76,,-ED203)</f>
        <v>351.61701026052532</v>
      </c>
      <c r="HH203" s="147">
        <f>PV(0.05,'PV factor'!Y76,,-EE203)</f>
        <v>334.87334310526222</v>
      </c>
      <c r="HI203" s="147">
        <f>PV(0.05,'PV factor'!Z76,,-EF203)</f>
        <v>318.92699343358305</v>
      </c>
      <c r="HJ203" s="147">
        <f>PV(0.05,'PV factor'!AA76,,-EG203)</f>
        <v>303.73999374626959</v>
      </c>
      <c r="HK203" s="147">
        <f>PV(0.05,'PV factor'!AB76,,-EH203)</f>
        <v>289.27618452025672</v>
      </c>
      <c r="HL203" s="147">
        <f>PV(0.05,'PV factor'!AC76,,-EI203)</f>
        <v>275.50112811453027</v>
      </c>
      <c r="HM203" s="147">
        <f>PV(0.05,'PV factor'!AD76,,-EJ203)</f>
        <v>262.38202677574304</v>
      </c>
      <c r="HN203" s="147">
        <f>PV(0.05,'PV factor'!AE76,,-EK203)</f>
        <v>249.88764454832679</v>
      </c>
      <c r="HO203" s="147">
        <f>PV(0.05,'PV factor'!AF76,,-EL203)</f>
        <v>237.9882329031683</v>
      </c>
      <c r="HP203" s="147">
        <f>PV(0.05,'PV factor'!AG76,,-EM203)</f>
        <v>226.65545990777935</v>
      </c>
      <c r="HQ203" s="147">
        <f>PV(0.05,'PV factor'!AH76,,-EN203)</f>
        <v>215.86234276931364</v>
      </c>
      <c r="HR203" s="147">
        <f>PV(0.05,'PV factor'!AI76,,-EO203)</f>
        <v>205.58318358982254</v>
      </c>
      <c r="HS203" s="147">
        <f>PV(0.05,'PV factor'!AJ76,,-EP203)</f>
        <v>195.79350818078333</v>
      </c>
      <c r="HT203" s="147">
        <f>PV(0.05,'PV factor'!AK76,,-EQ203)</f>
        <v>186.47000779122226</v>
      </c>
      <c r="HU203" s="147">
        <f>PV(0.05,'PV factor'!AL76,,-ER203)</f>
        <v>177.59048361068784</v>
      </c>
      <c r="HV203" s="147">
        <f>PV(0.05,'PV factor'!AM76,,-ES203)</f>
        <v>169.13379391494081</v>
      </c>
      <c r="HW203" s="147">
        <f>PV(0.05,'PV factor'!AN76,,-ET203)</f>
        <v>161.07980372851503</v>
      </c>
      <c r="HX203" s="147">
        <f>PV(0.05,'PV factor'!AO76,,-EU203)</f>
        <v>153.40933688430005</v>
      </c>
      <c r="HY203" s="147">
        <f>PV(0.05,'PV factor'!AP76,,-EV203)</f>
        <v>146.10413036600005</v>
      </c>
      <c r="HZ203" s="147">
        <f t="shared" si="361"/>
        <v>5183.0255911888562</v>
      </c>
      <c r="IA203" s="147">
        <f t="shared" si="362"/>
        <v>7942.3559271615213</v>
      </c>
      <c r="IB203" s="401">
        <f t="shared" si="363"/>
        <v>1.5323782966967261</v>
      </c>
    </row>
    <row r="204" spans="1:236" ht="90" customHeight="1" x14ac:dyDescent="0.2">
      <c r="A204" s="233" t="s">
        <v>245</v>
      </c>
      <c r="B204" s="234" t="s">
        <v>246</v>
      </c>
      <c r="C204" s="234" t="s">
        <v>254</v>
      </c>
      <c r="D204" s="13">
        <v>1</v>
      </c>
      <c r="E204" s="234" t="s">
        <v>255</v>
      </c>
      <c r="F204" s="236" t="s">
        <v>256</v>
      </c>
      <c r="G204" s="236" t="s">
        <v>257</v>
      </c>
      <c r="H204" s="13" t="s">
        <v>77</v>
      </c>
      <c r="I204" s="236" t="s">
        <v>258</v>
      </c>
      <c r="J204" s="236">
        <v>40</v>
      </c>
      <c r="K204" s="227" t="s">
        <v>94</v>
      </c>
      <c r="L204" s="77">
        <v>35002.629999999997</v>
      </c>
      <c r="M204" s="13" t="s">
        <v>259</v>
      </c>
      <c r="N204" s="13" t="s">
        <v>81</v>
      </c>
      <c r="O204" s="13" t="s">
        <v>217</v>
      </c>
      <c r="P204" s="13" t="s">
        <v>260</v>
      </c>
      <c r="Q204" s="112" t="s">
        <v>100</v>
      </c>
      <c r="R204" s="13" t="s">
        <v>261</v>
      </c>
      <c r="S204" s="13" t="s">
        <v>99</v>
      </c>
      <c r="T204" s="13" t="s">
        <v>262</v>
      </c>
      <c r="U204" s="13" t="s">
        <v>100</v>
      </c>
      <c r="V204" s="196">
        <v>1</v>
      </c>
      <c r="W204" s="238">
        <v>420000</v>
      </c>
      <c r="X204" s="238">
        <v>6000</v>
      </c>
      <c r="Y204" s="238">
        <v>0</v>
      </c>
      <c r="Z204" s="238">
        <v>6000</v>
      </c>
      <c r="AA204" s="238">
        <v>414000</v>
      </c>
      <c r="AB204" s="238">
        <v>0</v>
      </c>
      <c r="AC204" s="238">
        <v>0</v>
      </c>
      <c r="AD204" s="238">
        <v>0</v>
      </c>
      <c r="AE204" s="239">
        <v>0</v>
      </c>
      <c r="AF204" s="239">
        <v>0</v>
      </c>
      <c r="AG204" s="239">
        <v>0</v>
      </c>
      <c r="AH204" s="239">
        <v>0</v>
      </c>
      <c r="AI204" s="13" t="s">
        <v>88</v>
      </c>
      <c r="AJ204" s="238">
        <v>0</v>
      </c>
      <c r="AK204" s="238">
        <v>0</v>
      </c>
      <c r="AL204" s="238">
        <v>0</v>
      </c>
      <c r="AM204" s="238">
        <v>0</v>
      </c>
      <c r="AN204" s="238">
        <v>0</v>
      </c>
      <c r="AO204" s="238">
        <v>0</v>
      </c>
      <c r="AP204" s="238">
        <v>0</v>
      </c>
      <c r="AQ204" s="239">
        <v>0</v>
      </c>
      <c r="AR204" s="239">
        <v>0</v>
      </c>
      <c r="AS204" s="239">
        <v>0</v>
      </c>
      <c r="AT204" s="239">
        <v>0</v>
      </c>
      <c r="AU204" s="237" t="s">
        <v>263</v>
      </c>
      <c r="AV204" s="230">
        <f t="shared" si="329"/>
        <v>0</v>
      </c>
      <c r="AW204" s="230">
        <f t="shared" si="330"/>
        <v>0</v>
      </c>
      <c r="AX204" s="230" t="str">
        <f t="shared" si="331"/>
        <v>B2</v>
      </c>
      <c r="AY204" s="141">
        <f t="shared" si="332"/>
        <v>9</v>
      </c>
      <c r="AZ204" s="70">
        <f t="shared" si="333"/>
        <v>1</v>
      </c>
      <c r="BA204" s="70">
        <f t="shared" si="334"/>
        <v>1</v>
      </c>
      <c r="BB204" s="70">
        <f t="shared" si="335"/>
        <v>1</v>
      </c>
      <c r="BC204" s="70">
        <f t="shared" si="336"/>
        <v>1</v>
      </c>
      <c r="BD204" s="70">
        <f t="shared" si="337"/>
        <v>1</v>
      </c>
      <c r="BE204" s="70">
        <f t="shared" si="338"/>
        <v>1</v>
      </c>
      <c r="BF204" s="70">
        <f t="shared" si="339"/>
        <v>1</v>
      </c>
      <c r="BG204" s="71">
        <f t="shared" si="340"/>
        <v>0</v>
      </c>
      <c r="BH204" s="71">
        <f t="shared" si="341"/>
        <v>1</v>
      </c>
      <c r="BI204" s="71">
        <f t="shared" si="342"/>
        <v>0</v>
      </c>
      <c r="BJ204" s="71">
        <f t="shared" si="343"/>
        <v>0</v>
      </c>
      <c r="BK204" s="71">
        <f t="shared" si="344"/>
        <v>1</v>
      </c>
      <c r="BL204" s="70">
        <f t="shared" si="345"/>
        <v>1</v>
      </c>
      <c r="BM204" s="70">
        <f t="shared" si="346"/>
        <v>1</v>
      </c>
      <c r="BN204" s="70">
        <f t="shared" si="347"/>
        <v>0</v>
      </c>
      <c r="BO204" s="70">
        <f t="shared" si="348"/>
        <v>1</v>
      </c>
      <c r="BP204" s="144">
        <f t="shared" si="349"/>
        <v>0</v>
      </c>
      <c r="BQ204" s="144">
        <f t="shared" si="350"/>
        <v>6000</v>
      </c>
      <c r="BR204" s="144">
        <f t="shared" si="351"/>
        <v>414000</v>
      </c>
      <c r="BS204" s="144">
        <f t="shared" si="352"/>
        <v>0</v>
      </c>
      <c r="BT204" s="144">
        <f t="shared" si="353"/>
        <v>0</v>
      </c>
      <c r="BU204" s="144">
        <f t="shared" si="354"/>
        <v>0</v>
      </c>
      <c r="BV204" s="144">
        <f t="shared" si="355"/>
        <v>0</v>
      </c>
      <c r="BW204" s="144">
        <f t="shared" si="356"/>
        <v>0</v>
      </c>
      <c r="BX204" s="144">
        <f t="shared" si="357"/>
        <v>0</v>
      </c>
      <c r="BY204" s="144">
        <f t="shared" si="358"/>
        <v>0</v>
      </c>
      <c r="BZ204" s="9">
        <v>0</v>
      </c>
      <c r="CA204" s="9">
        <v>0</v>
      </c>
      <c r="CB204" s="9">
        <v>0</v>
      </c>
      <c r="CC204" s="9">
        <v>0</v>
      </c>
      <c r="CD204" s="9">
        <v>0</v>
      </c>
      <c r="CE204" s="9">
        <v>0</v>
      </c>
      <c r="CF204" s="9">
        <v>0</v>
      </c>
      <c r="CG204" s="9">
        <v>0</v>
      </c>
      <c r="CH204" s="9">
        <v>0</v>
      </c>
      <c r="CI204" s="9">
        <v>0</v>
      </c>
      <c r="CJ204" s="9">
        <v>0</v>
      </c>
      <c r="CK204" s="9">
        <v>0</v>
      </c>
      <c r="CL204" s="9">
        <v>0</v>
      </c>
      <c r="CM204" s="9">
        <v>0</v>
      </c>
      <c r="CN204" s="9">
        <v>0</v>
      </c>
      <c r="CO204" s="9">
        <v>0</v>
      </c>
      <c r="CP204" s="9">
        <v>0</v>
      </c>
      <c r="CQ204" s="9">
        <v>0</v>
      </c>
      <c r="CR204" s="9">
        <v>0</v>
      </c>
      <c r="CS204" s="9">
        <v>0</v>
      </c>
      <c r="CT204" s="9">
        <v>0</v>
      </c>
      <c r="CU204" s="9">
        <v>0</v>
      </c>
      <c r="CV204" s="9">
        <v>0</v>
      </c>
      <c r="CW204" s="9">
        <v>0</v>
      </c>
      <c r="CX204" s="9">
        <v>0</v>
      </c>
      <c r="CY204" s="9">
        <v>0</v>
      </c>
      <c r="CZ204" s="9">
        <v>0</v>
      </c>
      <c r="DA204" s="9">
        <v>0</v>
      </c>
      <c r="DB204" s="9">
        <v>0</v>
      </c>
      <c r="DC204" s="9">
        <v>0</v>
      </c>
      <c r="DD204" s="9">
        <v>0</v>
      </c>
      <c r="DE204" s="9">
        <v>0</v>
      </c>
      <c r="DF204" s="9">
        <v>0</v>
      </c>
      <c r="DG204" s="144">
        <f t="shared" si="359"/>
        <v>35002.629999999997</v>
      </c>
      <c r="DH204" s="144">
        <f t="shared" ref="DH204:EW204" si="371">DG204</f>
        <v>35002.629999999997</v>
      </c>
      <c r="DI204" s="144">
        <f t="shared" si="371"/>
        <v>35002.629999999997</v>
      </c>
      <c r="DJ204" s="144">
        <f t="shared" si="371"/>
        <v>35002.629999999997</v>
      </c>
      <c r="DK204" s="144">
        <f t="shared" si="371"/>
        <v>35002.629999999997</v>
      </c>
      <c r="DL204" s="144">
        <f t="shared" si="371"/>
        <v>35002.629999999997</v>
      </c>
      <c r="DM204" s="144">
        <f t="shared" si="371"/>
        <v>35002.629999999997</v>
      </c>
      <c r="DN204" s="144">
        <f t="shared" si="371"/>
        <v>35002.629999999997</v>
      </c>
      <c r="DO204" s="144">
        <f t="shared" si="371"/>
        <v>35002.629999999997</v>
      </c>
      <c r="DP204" s="144">
        <f t="shared" si="371"/>
        <v>35002.629999999997</v>
      </c>
      <c r="DQ204" s="144">
        <f t="shared" si="371"/>
        <v>35002.629999999997</v>
      </c>
      <c r="DR204" s="144">
        <f t="shared" si="371"/>
        <v>35002.629999999997</v>
      </c>
      <c r="DS204" s="144">
        <f t="shared" si="371"/>
        <v>35002.629999999997</v>
      </c>
      <c r="DT204" s="144">
        <f t="shared" si="371"/>
        <v>35002.629999999997</v>
      </c>
      <c r="DU204" s="144">
        <f t="shared" si="371"/>
        <v>35002.629999999997</v>
      </c>
      <c r="DV204" s="144">
        <f t="shared" si="371"/>
        <v>35002.629999999997</v>
      </c>
      <c r="DW204" s="144">
        <f t="shared" si="371"/>
        <v>35002.629999999997</v>
      </c>
      <c r="DX204" s="144">
        <f t="shared" si="371"/>
        <v>35002.629999999997</v>
      </c>
      <c r="DY204" s="144">
        <f t="shared" si="371"/>
        <v>35002.629999999997</v>
      </c>
      <c r="DZ204" s="144">
        <f t="shared" si="371"/>
        <v>35002.629999999997</v>
      </c>
      <c r="EA204" s="144">
        <f t="shared" si="371"/>
        <v>35002.629999999997</v>
      </c>
      <c r="EB204" s="144">
        <f t="shared" si="371"/>
        <v>35002.629999999997</v>
      </c>
      <c r="EC204" s="144">
        <f t="shared" si="371"/>
        <v>35002.629999999997</v>
      </c>
      <c r="ED204" s="144">
        <f t="shared" si="371"/>
        <v>35002.629999999997</v>
      </c>
      <c r="EE204" s="144">
        <f t="shared" si="371"/>
        <v>35002.629999999997</v>
      </c>
      <c r="EF204" s="144">
        <f t="shared" si="371"/>
        <v>35002.629999999997</v>
      </c>
      <c r="EG204" s="144">
        <f t="shared" si="371"/>
        <v>35002.629999999997</v>
      </c>
      <c r="EH204" s="144">
        <f t="shared" si="371"/>
        <v>35002.629999999997</v>
      </c>
      <c r="EI204" s="144">
        <f t="shared" si="371"/>
        <v>35002.629999999997</v>
      </c>
      <c r="EJ204" s="144">
        <f t="shared" si="371"/>
        <v>35002.629999999997</v>
      </c>
      <c r="EK204" s="144">
        <f t="shared" si="371"/>
        <v>35002.629999999997</v>
      </c>
      <c r="EL204" s="144">
        <f t="shared" si="371"/>
        <v>35002.629999999997</v>
      </c>
      <c r="EM204" s="144">
        <f t="shared" si="371"/>
        <v>35002.629999999997</v>
      </c>
      <c r="EN204" s="144">
        <f t="shared" si="371"/>
        <v>35002.629999999997</v>
      </c>
      <c r="EO204" s="144">
        <f t="shared" si="371"/>
        <v>35002.629999999997</v>
      </c>
      <c r="EP204" s="144">
        <f t="shared" si="371"/>
        <v>35002.629999999997</v>
      </c>
      <c r="EQ204" s="144">
        <f t="shared" si="371"/>
        <v>35002.629999999997</v>
      </c>
      <c r="ER204" s="144">
        <f t="shared" si="371"/>
        <v>35002.629999999997</v>
      </c>
      <c r="ES204" s="144">
        <f t="shared" si="371"/>
        <v>35002.629999999997</v>
      </c>
      <c r="ET204" s="144">
        <f t="shared" si="371"/>
        <v>35002.629999999997</v>
      </c>
      <c r="EU204" s="144">
        <f t="shared" si="371"/>
        <v>35002.629999999997</v>
      </c>
      <c r="EV204" s="144">
        <f t="shared" si="371"/>
        <v>35002.629999999997</v>
      </c>
      <c r="EW204" s="144">
        <f t="shared" si="371"/>
        <v>35002.629999999997</v>
      </c>
      <c r="EX204" s="147">
        <f>PV(0.05,'PV factor'!C50,,-BR204)</f>
        <v>375510.20408163266</v>
      </c>
      <c r="EY204" s="147">
        <f>PV(0.05,'PV factor'!D50,,-BS204)</f>
        <v>0</v>
      </c>
      <c r="EZ204" s="147">
        <f>PV(0.05,'PV factor'!E50,,-BT204)</f>
        <v>0</v>
      </c>
      <c r="FA204" s="147">
        <f>PV(0.05,'PV factor'!F50,,-BU204)</f>
        <v>0</v>
      </c>
      <c r="FB204" s="147">
        <f>PV(0.05,'PV factor'!G50,,-BV204)</f>
        <v>0</v>
      </c>
      <c r="FC204" s="147">
        <f>PV(0.05,'PV factor'!H50,,-BW204)</f>
        <v>0</v>
      </c>
      <c r="FD204" s="147">
        <f>PV(0.05,'PV factor'!I50,,-BX204)</f>
        <v>0</v>
      </c>
      <c r="FE204" s="147">
        <f>PV(0.05,'PV factor'!J50,,-BY204)</f>
        <v>0</v>
      </c>
      <c r="FF204" s="147">
        <f>PV(0.05,'PV factor'!K50,,-BZ204)</f>
        <v>0</v>
      </c>
      <c r="FG204" s="147">
        <f>PV(0.05,'PV factor'!L50,,-CA204)</f>
        <v>0</v>
      </c>
      <c r="FH204" s="147">
        <f>PV(0.05,'PV factor'!M50,,-CB204)</f>
        <v>0</v>
      </c>
      <c r="FI204" s="147">
        <f>PV(0.05,'PV factor'!N50,,-CC204)</f>
        <v>0</v>
      </c>
      <c r="FJ204" s="147">
        <f>PV(0.05,'PV factor'!O50,,-CD204)</f>
        <v>0</v>
      </c>
      <c r="FK204" s="147">
        <f>PV(0.05,'PV factor'!P50,,-CE204)</f>
        <v>0</v>
      </c>
      <c r="FL204" s="147">
        <f>PV(0.05,'PV factor'!Q50,,-CF204)</f>
        <v>0</v>
      </c>
      <c r="FM204" s="147">
        <f>PV(0.05,'PV factor'!R50,,-CG204)</f>
        <v>0</v>
      </c>
      <c r="FN204" s="147">
        <f>PV(0.05,'PV factor'!S50,,-CH204)</f>
        <v>0</v>
      </c>
      <c r="FO204" s="147">
        <f>PV(0.05,'PV factor'!T50,,-CI204)</f>
        <v>0</v>
      </c>
      <c r="FP204" s="147">
        <f>PV(0.05,'PV factor'!U50,,-CJ204)</f>
        <v>0</v>
      </c>
      <c r="FQ204" s="147">
        <f>PV(0.05,'PV factor'!V50,,-CK204)</f>
        <v>0</v>
      </c>
      <c r="FR204" s="147">
        <f>PV(0.05,'PV factor'!W50,,-CL204)</f>
        <v>0</v>
      </c>
      <c r="FS204" s="147">
        <f>PV(0.05,'PV factor'!X50,,-CM204)</f>
        <v>0</v>
      </c>
      <c r="FT204" s="147">
        <f>PV(0.05,'PV factor'!Y50,,-CN204)</f>
        <v>0</v>
      </c>
      <c r="FU204" s="147">
        <f>PV(0.05,'PV factor'!Z50,,-CO204)</f>
        <v>0</v>
      </c>
      <c r="FV204" s="147">
        <f>PV(0.05,'PV factor'!AA50,,-CP204)</f>
        <v>0</v>
      </c>
      <c r="FW204" s="147">
        <f>PV(0.05,'PV factor'!AB50,,-CQ204)</f>
        <v>0</v>
      </c>
      <c r="FX204" s="147">
        <f>PV(0.05,'PV factor'!AC50,,-CR204)</f>
        <v>0</v>
      </c>
      <c r="FY204" s="147">
        <f>PV(0.05,'PV factor'!AD50,,-CS204)</f>
        <v>0</v>
      </c>
      <c r="FZ204" s="147">
        <f>PV(0.05,'PV factor'!AE50,,-CT204)</f>
        <v>0</v>
      </c>
      <c r="GA204" s="147">
        <f>PV(0.05,'PV factor'!AF50,,-CU204)</f>
        <v>0</v>
      </c>
      <c r="GB204" s="147">
        <f>PV(0.05,'PV factor'!AG50,,-CV204)</f>
        <v>0</v>
      </c>
      <c r="GC204" s="147">
        <f>PV(0.05,'PV factor'!AH50,,-CW204)</f>
        <v>0</v>
      </c>
      <c r="GD204" s="147">
        <f>PV(0.05,'PV factor'!AI50,,-CX204)</f>
        <v>0</v>
      </c>
      <c r="GE204" s="147">
        <f>PV(0.05,'PV factor'!AJ50,,-CY204)</f>
        <v>0</v>
      </c>
      <c r="GF204" s="147">
        <f>PV(0.05,'PV factor'!AK50,,-CZ204)</f>
        <v>0</v>
      </c>
      <c r="GG204" s="147">
        <f>PV(0.05,'PV factor'!AL50,,-DA204)</f>
        <v>0</v>
      </c>
      <c r="GH204" s="147">
        <f>PV(0.05,'PV factor'!AM50,,-DB204)</f>
        <v>0</v>
      </c>
      <c r="GI204" s="147">
        <f>PV(0.05,'PV factor'!AN50,,-DC204)</f>
        <v>0</v>
      </c>
      <c r="GJ204" s="147">
        <f>PV(0.05,'PV factor'!AO50,,-DD204)</f>
        <v>0</v>
      </c>
      <c r="GK204" s="147">
        <f>PV(0.05,'PV factor'!AP50,,-DE204)</f>
        <v>0</v>
      </c>
      <c r="GL204" s="147">
        <f>PV(0.05,'PV factor'!C50,,-DI204)</f>
        <v>31748.417233560089</v>
      </c>
      <c r="GM204" s="147">
        <f>PV(0.05,'PV factor'!D50,,-DJ204)</f>
        <v>30236.587841485794</v>
      </c>
      <c r="GN204" s="147">
        <f>PV(0.05,'PV factor'!E50,,-DK204)</f>
        <v>28796.75032522457</v>
      </c>
      <c r="GO204" s="147">
        <f>PV(0.05,'PV factor'!F50,,-DL204)</f>
        <v>27425.476500213874</v>
      </c>
      <c r="GP204" s="147">
        <f>PV(0.05,'PV factor'!G50,,-DM204)</f>
        <v>26119.501428775122</v>
      </c>
      <c r="GQ204" s="147">
        <f>PV(0.05,'PV factor'!H50,,-DN204)</f>
        <v>24875.715646452492</v>
      </c>
      <c r="GR204" s="147">
        <f>PV(0.05,'PV factor'!I50,,-DO204)</f>
        <v>23691.157758526184</v>
      </c>
      <c r="GS204" s="147">
        <f>PV(0.05,'PV factor'!J50,,-DP204)</f>
        <v>22563.007389072554</v>
      </c>
      <c r="GT204" s="147">
        <f>PV(0.05,'PV factor'!K50,,-DQ204)</f>
        <v>21488.578465783386</v>
      </c>
      <c r="GU204" s="147">
        <f>PV(0.05,'PV factor'!L50,,-DR204)</f>
        <v>20465.312824555604</v>
      </c>
      <c r="GV204" s="147">
        <f>PV(0.05,'PV factor'!M50,,-DS204)</f>
        <v>19490.774118624387</v>
      </c>
      <c r="GW204" s="147">
        <f>PV(0.05,'PV factor'!N50,,-DT204)</f>
        <v>18562.642017737511</v>
      </c>
      <c r="GX204" s="147">
        <f>PV(0.05,'PV factor'!O50,,-DU204)</f>
        <v>17678.706683559536</v>
      </c>
      <c r="GY204" s="147">
        <f>PV(0.05,'PV factor'!P50,,-DV204)</f>
        <v>16836.863508151935</v>
      </c>
      <c r="GZ204" s="147">
        <f>PV(0.05,'PV factor'!Q50,,-DW204)</f>
        <v>16035.108103001843</v>
      </c>
      <c r="HA204" s="147">
        <f>PV(0.05,'PV factor'!R50,,-DX204)</f>
        <v>15271.531526668421</v>
      </c>
      <c r="HB204" s="147">
        <f>PV(0.05,'PV factor'!S50,,-DY204)</f>
        <v>14544.315739684211</v>
      </c>
      <c r="HC204" s="147">
        <f>PV(0.05,'PV factor'!T50,,-DZ204)</f>
        <v>13851.729275889724</v>
      </c>
      <c r="HD204" s="147">
        <f>PV(0.05,'PV factor'!U50,,-EA204)</f>
        <v>13192.123119894975</v>
      </c>
      <c r="HE204" s="147">
        <f>PV(0.05,'PV factor'!V50,,-EB204)</f>
        <v>12563.926780852358</v>
      </c>
      <c r="HF204" s="147">
        <f>PV(0.05,'PV factor'!W50,,-EC204)</f>
        <v>11965.644553192724</v>
      </c>
      <c r="HG204" s="147">
        <f>PV(0.05,'PV factor'!X50,,-ED204)</f>
        <v>11395.851955421638</v>
      </c>
      <c r="HH204" s="147">
        <f>PV(0.05,'PV factor'!Y50,,-EE204)</f>
        <v>10853.192338496799</v>
      </c>
      <c r="HI204" s="147">
        <f>PV(0.05,'PV factor'!Z50,,-EF204)</f>
        <v>10336.373655711237</v>
      </c>
      <c r="HJ204" s="147">
        <f>PV(0.05,'PV factor'!AA50,,-EG204)</f>
        <v>9844.1653863916545</v>
      </c>
      <c r="HK204" s="147">
        <f>PV(0.05,'PV factor'!AB50,,-EH204)</f>
        <v>9375.3956060872897</v>
      </c>
      <c r="HL204" s="147">
        <f>PV(0.05,'PV factor'!AC50,,-EI204)</f>
        <v>8928.9481962736099</v>
      </c>
      <c r="HM204" s="147">
        <f>PV(0.05,'PV factor'!AD50,,-EJ204)</f>
        <v>8503.7601869272457</v>
      </c>
      <c r="HN204" s="147">
        <f>PV(0.05,'PV factor'!AE50,,-EK204)</f>
        <v>8098.8192256449993</v>
      </c>
      <c r="HO204" s="147">
        <f>PV(0.05,'PV factor'!AF50,,-EL204)</f>
        <v>7713.1611672809486</v>
      </c>
      <c r="HP204" s="147">
        <f>PV(0.05,'PV factor'!AG50,,-EM204)</f>
        <v>7345.8677783628091</v>
      </c>
      <c r="HQ204" s="147">
        <f>PV(0.05,'PV factor'!AH50,,-EN204)</f>
        <v>6996.0645508217222</v>
      </c>
      <c r="HR204" s="147">
        <f>PV(0.05,'PV factor'!AI50,,-EO204)</f>
        <v>6662.9186198302123</v>
      </c>
      <c r="HS204" s="147">
        <f>PV(0.05,'PV factor'!AJ50,,-EP204)</f>
        <v>6345.6367807906772</v>
      </c>
      <c r="HT204" s="147">
        <f>PV(0.05,'PV factor'!AK50,,-EQ204)</f>
        <v>6043.4636007530271</v>
      </c>
      <c r="HU204" s="147">
        <f>PV(0.05,'PV factor'!AL50,,-ER204)</f>
        <v>5755.6796197647873</v>
      </c>
      <c r="HV204" s="147">
        <f>PV(0.05,'PV factor'!AM50,,-ES204)</f>
        <v>5481.5996378712262</v>
      </c>
      <c r="HW204" s="147">
        <f>PV(0.05,'PV factor'!AN50,,-ET204)</f>
        <v>5220.5710836868811</v>
      </c>
      <c r="HX204" s="147">
        <f>PV(0.05,'PV factor'!AO50,,-EU204)</f>
        <v>4971.9724606541731</v>
      </c>
      <c r="HY204" s="147">
        <f>PV(0.05,'PV factor'!AP50,,-EV204)</f>
        <v>4735.2118672896886</v>
      </c>
      <c r="HZ204" s="147">
        <f t="shared" si="361"/>
        <v>375510.20408163266</v>
      </c>
      <c r="IA204" s="147">
        <f t="shared" si="362"/>
        <v>572012.52455896779</v>
      </c>
      <c r="IB204" s="401">
        <f t="shared" si="363"/>
        <v>1.5232942230102946</v>
      </c>
    </row>
    <row r="205" spans="1:236" ht="90" customHeight="1" x14ac:dyDescent="0.2">
      <c r="A205" s="231" t="s">
        <v>784</v>
      </c>
      <c r="B205" s="85" t="s">
        <v>785</v>
      </c>
      <c r="C205" s="85" t="s">
        <v>842</v>
      </c>
      <c r="D205" s="199">
        <v>14</v>
      </c>
      <c r="E205" s="85" t="s">
        <v>843</v>
      </c>
      <c r="F205" s="95" t="s">
        <v>844</v>
      </c>
      <c r="G205" s="95" t="s">
        <v>845</v>
      </c>
      <c r="H205" s="90" t="s">
        <v>77</v>
      </c>
      <c r="I205" s="95" t="s">
        <v>789</v>
      </c>
      <c r="J205" s="90">
        <v>40</v>
      </c>
      <c r="K205" s="95" t="s">
        <v>206</v>
      </c>
      <c r="L205" s="74">
        <v>4000</v>
      </c>
      <c r="M205" s="85" t="s">
        <v>859</v>
      </c>
      <c r="N205" s="90" t="s">
        <v>81</v>
      </c>
      <c r="O205" s="13" t="s">
        <v>217</v>
      </c>
      <c r="P205" s="90" t="s">
        <v>461</v>
      </c>
      <c r="Q205" s="112" t="s">
        <v>100</v>
      </c>
      <c r="R205" s="90" t="s">
        <v>226</v>
      </c>
      <c r="S205" s="90" t="s">
        <v>99</v>
      </c>
      <c r="T205" s="90" t="s">
        <v>791</v>
      </c>
      <c r="U205" s="90" t="s">
        <v>100</v>
      </c>
      <c r="V205" s="193">
        <v>1</v>
      </c>
      <c r="W205" s="192">
        <v>50000</v>
      </c>
      <c r="X205" s="192">
        <v>5500</v>
      </c>
      <c r="Y205" s="192">
        <v>0</v>
      </c>
      <c r="Z205" s="192">
        <v>0</v>
      </c>
      <c r="AA205" s="192">
        <v>25000</v>
      </c>
      <c r="AB205" s="192">
        <v>25000</v>
      </c>
      <c r="AC205" s="192">
        <v>0</v>
      </c>
      <c r="AD205" s="192">
        <v>0</v>
      </c>
      <c r="AE205" s="192">
        <v>0</v>
      </c>
      <c r="AF205" s="192">
        <v>0</v>
      </c>
      <c r="AG205" s="192">
        <v>0</v>
      </c>
      <c r="AH205" s="192">
        <v>0</v>
      </c>
      <c r="AI205" s="90" t="s">
        <v>88</v>
      </c>
      <c r="AJ205" s="192">
        <v>0</v>
      </c>
      <c r="AK205" s="192">
        <v>0</v>
      </c>
      <c r="AL205" s="192">
        <v>0</v>
      </c>
      <c r="AM205" s="192">
        <v>0</v>
      </c>
      <c r="AN205" s="192">
        <v>0</v>
      </c>
      <c r="AO205" s="192">
        <v>0</v>
      </c>
      <c r="AP205" s="192">
        <v>0</v>
      </c>
      <c r="AQ205" s="192">
        <v>0</v>
      </c>
      <c r="AR205" s="192">
        <v>0</v>
      </c>
      <c r="AS205" s="192">
        <v>0</v>
      </c>
      <c r="AT205" s="192">
        <v>0</v>
      </c>
      <c r="AU205" s="95"/>
      <c r="AV205" s="230">
        <f t="shared" si="329"/>
        <v>1</v>
      </c>
      <c r="AW205" s="230">
        <f t="shared" si="330"/>
        <v>0</v>
      </c>
      <c r="AX205" s="230" t="str">
        <f t="shared" si="331"/>
        <v>B5</v>
      </c>
      <c r="AY205" s="141">
        <f t="shared" si="332"/>
        <v>8</v>
      </c>
      <c r="AZ205" s="70">
        <f t="shared" si="333"/>
        <v>1</v>
      </c>
      <c r="BA205" s="70">
        <f t="shared" si="334"/>
        <v>1</v>
      </c>
      <c r="BB205" s="70">
        <f t="shared" si="335"/>
        <v>0</v>
      </c>
      <c r="BC205" s="70">
        <f t="shared" si="336"/>
        <v>1</v>
      </c>
      <c r="BD205" s="70">
        <f t="shared" si="337"/>
        <v>1</v>
      </c>
      <c r="BE205" s="70">
        <f t="shared" si="338"/>
        <v>1</v>
      </c>
      <c r="BF205" s="70">
        <f t="shared" si="339"/>
        <v>1</v>
      </c>
      <c r="BG205" s="71">
        <f t="shared" si="340"/>
        <v>0</v>
      </c>
      <c r="BH205" s="71">
        <f t="shared" si="341"/>
        <v>1</v>
      </c>
      <c r="BI205" s="71">
        <f t="shared" si="342"/>
        <v>0</v>
      </c>
      <c r="BJ205" s="71">
        <f t="shared" si="343"/>
        <v>0</v>
      </c>
      <c r="BK205" s="71">
        <f t="shared" si="344"/>
        <v>1</v>
      </c>
      <c r="BL205" s="70">
        <f t="shared" si="345"/>
        <v>1</v>
      </c>
      <c r="BM205" s="70">
        <f t="shared" si="346"/>
        <v>1</v>
      </c>
      <c r="BN205" s="70">
        <f t="shared" si="347"/>
        <v>0</v>
      </c>
      <c r="BO205" s="70">
        <f t="shared" si="348"/>
        <v>1</v>
      </c>
      <c r="BP205" s="144">
        <f t="shared" si="349"/>
        <v>0</v>
      </c>
      <c r="BQ205" s="144">
        <f t="shared" si="350"/>
        <v>0</v>
      </c>
      <c r="BR205" s="144">
        <f t="shared" si="351"/>
        <v>25000</v>
      </c>
      <c r="BS205" s="144">
        <f t="shared" si="352"/>
        <v>25000</v>
      </c>
      <c r="BT205" s="144">
        <f t="shared" si="353"/>
        <v>0</v>
      </c>
      <c r="BU205" s="144">
        <f t="shared" si="354"/>
        <v>0</v>
      </c>
      <c r="BV205" s="144">
        <f t="shared" si="355"/>
        <v>0</v>
      </c>
      <c r="BW205" s="144">
        <f t="shared" si="356"/>
        <v>0</v>
      </c>
      <c r="BX205" s="144">
        <f t="shared" si="357"/>
        <v>0</v>
      </c>
      <c r="BY205" s="144">
        <f t="shared" si="358"/>
        <v>0</v>
      </c>
      <c r="BZ205" s="9">
        <v>0</v>
      </c>
      <c r="CA205" s="9">
        <v>0</v>
      </c>
      <c r="CB205" s="9">
        <v>0</v>
      </c>
      <c r="CC205" s="9">
        <v>0</v>
      </c>
      <c r="CD205" s="9">
        <v>0</v>
      </c>
      <c r="CE205" s="9">
        <v>0</v>
      </c>
      <c r="CF205" s="9">
        <v>0</v>
      </c>
      <c r="CG205" s="9">
        <v>0</v>
      </c>
      <c r="CH205" s="9">
        <v>0</v>
      </c>
      <c r="CI205" s="9">
        <v>0</v>
      </c>
      <c r="CJ205" s="9">
        <v>0</v>
      </c>
      <c r="CK205" s="9">
        <v>0</v>
      </c>
      <c r="CL205" s="9">
        <v>0</v>
      </c>
      <c r="CM205" s="9">
        <v>0</v>
      </c>
      <c r="CN205" s="9">
        <v>0</v>
      </c>
      <c r="CO205" s="9">
        <v>0</v>
      </c>
      <c r="CP205" s="9">
        <v>0</v>
      </c>
      <c r="CQ205" s="9">
        <v>0</v>
      </c>
      <c r="CR205" s="9">
        <v>0</v>
      </c>
      <c r="CS205" s="9">
        <v>0</v>
      </c>
      <c r="CT205" s="9">
        <v>0</v>
      </c>
      <c r="CU205" s="9">
        <v>0</v>
      </c>
      <c r="CV205" s="9">
        <v>0</v>
      </c>
      <c r="CW205" s="9">
        <v>0</v>
      </c>
      <c r="CX205" s="9">
        <v>0</v>
      </c>
      <c r="CY205" s="9">
        <v>0</v>
      </c>
      <c r="CZ205" s="9">
        <v>0</v>
      </c>
      <c r="DA205" s="9">
        <v>0</v>
      </c>
      <c r="DB205" s="9">
        <v>0</v>
      </c>
      <c r="DC205" s="9">
        <v>0</v>
      </c>
      <c r="DD205" s="9">
        <v>0</v>
      </c>
      <c r="DE205" s="9">
        <v>0</v>
      </c>
      <c r="DF205" s="9">
        <v>0</v>
      </c>
      <c r="DG205" s="144">
        <f t="shared" si="359"/>
        <v>4000</v>
      </c>
      <c r="DH205" s="144">
        <f t="shared" ref="DH205:EW205" si="372">DG205</f>
        <v>4000</v>
      </c>
      <c r="DI205" s="144">
        <f t="shared" si="372"/>
        <v>4000</v>
      </c>
      <c r="DJ205" s="144">
        <f t="shared" si="372"/>
        <v>4000</v>
      </c>
      <c r="DK205" s="144">
        <f t="shared" si="372"/>
        <v>4000</v>
      </c>
      <c r="DL205" s="144">
        <f t="shared" si="372"/>
        <v>4000</v>
      </c>
      <c r="DM205" s="144">
        <f t="shared" si="372"/>
        <v>4000</v>
      </c>
      <c r="DN205" s="144">
        <f t="shared" si="372"/>
        <v>4000</v>
      </c>
      <c r="DO205" s="144">
        <f t="shared" si="372"/>
        <v>4000</v>
      </c>
      <c r="DP205" s="144">
        <f t="shared" si="372"/>
        <v>4000</v>
      </c>
      <c r="DQ205" s="144">
        <f t="shared" si="372"/>
        <v>4000</v>
      </c>
      <c r="DR205" s="144">
        <f t="shared" si="372"/>
        <v>4000</v>
      </c>
      <c r="DS205" s="144">
        <f t="shared" si="372"/>
        <v>4000</v>
      </c>
      <c r="DT205" s="144">
        <f t="shared" si="372"/>
        <v>4000</v>
      </c>
      <c r="DU205" s="144">
        <f t="shared" si="372"/>
        <v>4000</v>
      </c>
      <c r="DV205" s="144">
        <f t="shared" si="372"/>
        <v>4000</v>
      </c>
      <c r="DW205" s="144">
        <f t="shared" si="372"/>
        <v>4000</v>
      </c>
      <c r="DX205" s="144">
        <f t="shared" si="372"/>
        <v>4000</v>
      </c>
      <c r="DY205" s="144">
        <f t="shared" si="372"/>
        <v>4000</v>
      </c>
      <c r="DZ205" s="144">
        <f t="shared" si="372"/>
        <v>4000</v>
      </c>
      <c r="EA205" s="144">
        <f t="shared" si="372"/>
        <v>4000</v>
      </c>
      <c r="EB205" s="144">
        <f t="shared" si="372"/>
        <v>4000</v>
      </c>
      <c r="EC205" s="144">
        <f t="shared" si="372"/>
        <v>4000</v>
      </c>
      <c r="ED205" s="144">
        <f t="shared" si="372"/>
        <v>4000</v>
      </c>
      <c r="EE205" s="144">
        <f t="shared" si="372"/>
        <v>4000</v>
      </c>
      <c r="EF205" s="144">
        <f t="shared" si="372"/>
        <v>4000</v>
      </c>
      <c r="EG205" s="144">
        <f t="shared" si="372"/>
        <v>4000</v>
      </c>
      <c r="EH205" s="144">
        <f t="shared" si="372"/>
        <v>4000</v>
      </c>
      <c r="EI205" s="144">
        <f t="shared" si="372"/>
        <v>4000</v>
      </c>
      <c r="EJ205" s="144">
        <f t="shared" si="372"/>
        <v>4000</v>
      </c>
      <c r="EK205" s="144">
        <f t="shared" si="372"/>
        <v>4000</v>
      </c>
      <c r="EL205" s="144">
        <f t="shared" si="372"/>
        <v>4000</v>
      </c>
      <c r="EM205" s="144">
        <f t="shared" si="372"/>
        <v>4000</v>
      </c>
      <c r="EN205" s="144">
        <f t="shared" si="372"/>
        <v>4000</v>
      </c>
      <c r="EO205" s="144">
        <f t="shared" si="372"/>
        <v>4000</v>
      </c>
      <c r="EP205" s="144">
        <f t="shared" si="372"/>
        <v>4000</v>
      </c>
      <c r="EQ205" s="144">
        <f t="shared" si="372"/>
        <v>4000</v>
      </c>
      <c r="ER205" s="144">
        <f t="shared" si="372"/>
        <v>4000</v>
      </c>
      <c r="ES205" s="144">
        <f t="shared" si="372"/>
        <v>4000</v>
      </c>
      <c r="ET205" s="144">
        <f t="shared" si="372"/>
        <v>4000</v>
      </c>
      <c r="EU205" s="144">
        <f t="shared" si="372"/>
        <v>4000</v>
      </c>
      <c r="EV205" s="144">
        <f t="shared" si="372"/>
        <v>4000</v>
      </c>
      <c r="EW205" s="144">
        <f t="shared" si="372"/>
        <v>4000</v>
      </c>
      <c r="EX205" s="147">
        <f>PV(0.05,'PV factor'!C72,,-BR205)</f>
        <v>22675.736961451246</v>
      </c>
      <c r="EY205" s="147">
        <f>PV(0.05,'PV factor'!D72,,-BS205)</f>
        <v>21595.939963286899</v>
      </c>
      <c r="EZ205" s="147">
        <f>PV(0.05,'PV factor'!E72,,-BT205)</f>
        <v>0</v>
      </c>
      <c r="FA205" s="147">
        <f>PV(0.05,'PV factor'!F72,,-BU205)</f>
        <v>0</v>
      </c>
      <c r="FB205" s="147">
        <f>PV(0.05,'PV factor'!G72,,-BV205)</f>
        <v>0</v>
      </c>
      <c r="FC205" s="147">
        <f>PV(0.05,'PV factor'!H72,,-BW205)</f>
        <v>0</v>
      </c>
      <c r="FD205" s="147">
        <f>PV(0.05,'PV factor'!I72,,-BX205)</f>
        <v>0</v>
      </c>
      <c r="FE205" s="147">
        <f>PV(0.05,'PV factor'!J72,,-BY205)</f>
        <v>0</v>
      </c>
      <c r="FF205" s="147">
        <f>PV(0.05,'PV factor'!K72,,-BZ205)</f>
        <v>0</v>
      </c>
      <c r="FG205" s="147">
        <f>PV(0.05,'PV factor'!L72,,-CA205)</f>
        <v>0</v>
      </c>
      <c r="FH205" s="147">
        <f>PV(0.05,'PV factor'!M72,,-CB205)</f>
        <v>0</v>
      </c>
      <c r="FI205" s="147">
        <f>PV(0.05,'PV factor'!N72,,-CC205)</f>
        <v>0</v>
      </c>
      <c r="FJ205" s="147">
        <f>PV(0.05,'PV factor'!O72,,-CD205)</f>
        <v>0</v>
      </c>
      <c r="FK205" s="147">
        <f>PV(0.05,'PV factor'!P72,,-CE205)</f>
        <v>0</v>
      </c>
      <c r="FL205" s="147">
        <f>PV(0.05,'PV factor'!Q72,,-CF205)</f>
        <v>0</v>
      </c>
      <c r="FM205" s="147">
        <f>PV(0.05,'PV factor'!R72,,-CG205)</f>
        <v>0</v>
      </c>
      <c r="FN205" s="147">
        <f>PV(0.05,'PV factor'!S72,,-CH205)</f>
        <v>0</v>
      </c>
      <c r="FO205" s="147">
        <f>PV(0.05,'PV factor'!T72,,-CI205)</f>
        <v>0</v>
      </c>
      <c r="FP205" s="147">
        <f>PV(0.05,'PV factor'!U72,,-CJ205)</f>
        <v>0</v>
      </c>
      <c r="FQ205" s="147">
        <f>PV(0.05,'PV factor'!V72,,-CK205)</f>
        <v>0</v>
      </c>
      <c r="FR205" s="147">
        <f>PV(0.05,'PV factor'!W72,,-CL205)</f>
        <v>0</v>
      </c>
      <c r="FS205" s="147">
        <f>PV(0.05,'PV factor'!X72,,-CM205)</f>
        <v>0</v>
      </c>
      <c r="FT205" s="147">
        <f>PV(0.05,'PV factor'!Y72,,-CN205)</f>
        <v>0</v>
      </c>
      <c r="FU205" s="147">
        <f>PV(0.05,'PV factor'!Z72,,-CO205)</f>
        <v>0</v>
      </c>
      <c r="FV205" s="147">
        <f>PV(0.05,'PV factor'!AA72,,-CP205)</f>
        <v>0</v>
      </c>
      <c r="FW205" s="147">
        <f>PV(0.05,'PV factor'!AB72,,-CQ205)</f>
        <v>0</v>
      </c>
      <c r="FX205" s="147">
        <f>PV(0.05,'PV factor'!AC72,,-CR205)</f>
        <v>0</v>
      </c>
      <c r="FY205" s="147">
        <f>PV(0.05,'PV factor'!AD72,,-CS205)</f>
        <v>0</v>
      </c>
      <c r="FZ205" s="147">
        <f>PV(0.05,'PV factor'!AE72,,-CT205)</f>
        <v>0</v>
      </c>
      <c r="GA205" s="147">
        <f>PV(0.05,'PV factor'!AF72,,-CU205)</f>
        <v>0</v>
      </c>
      <c r="GB205" s="147">
        <f>PV(0.05,'PV factor'!AG72,,-CV205)</f>
        <v>0</v>
      </c>
      <c r="GC205" s="147">
        <f>PV(0.05,'PV factor'!AH72,,-CW205)</f>
        <v>0</v>
      </c>
      <c r="GD205" s="147">
        <f>PV(0.05,'PV factor'!AI72,,-CX205)</f>
        <v>0</v>
      </c>
      <c r="GE205" s="147">
        <f>PV(0.05,'PV factor'!AJ72,,-CY205)</f>
        <v>0</v>
      </c>
      <c r="GF205" s="147">
        <f>PV(0.05,'PV factor'!AK72,,-CZ205)</f>
        <v>0</v>
      </c>
      <c r="GG205" s="147">
        <f>PV(0.05,'PV factor'!AL72,,-DA205)</f>
        <v>0</v>
      </c>
      <c r="GH205" s="147">
        <f>PV(0.05,'PV factor'!AM72,,-DB205)</f>
        <v>0</v>
      </c>
      <c r="GI205" s="147">
        <f>PV(0.05,'PV factor'!AN72,,-DC205)</f>
        <v>0</v>
      </c>
      <c r="GJ205" s="147">
        <f>PV(0.05,'PV factor'!AO72,,-DD205)</f>
        <v>0</v>
      </c>
      <c r="GK205" s="147">
        <f>PV(0.05,'PV factor'!AP72,,-DE205)</f>
        <v>0</v>
      </c>
      <c r="GL205" s="147">
        <f>PV(0.05,'PV factor'!C72,,-DI205)</f>
        <v>3628.1179138321995</v>
      </c>
      <c r="GM205" s="147">
        <f>PV(0.05,'PV factor'!D72,,-DJ205)</f>
        <v>3455.3503941259041</v>
      </c>
      <c r="GN205" s="147">
        <f>PV(0.05,'PV factor'!E72,,-DK205)</f>
        <v>3290.8098991675279</v>
      </c>
      <c r="GO205" s="147">
        <f>PV(0.05,'PV factor'!F72,,-DL205)</f>
        <v>3134.104665873836</v>
      </c>
      <c r="GP205" s="147">
        <f>PV(0.05,'PV factor'!G72,,-DM205)</f>
        <v>2984.8615865465108</v>
      </c>
      <c r="GQ205" s="147">
        <f>PV(0.05,'PV factor'!H72,,-DN205)</f>
        <v>2842.7253205204856</v>
      </c>
      <c r="GR205" s="147">
        <f>PV(0.05,'PV factor'!I72,,-DO205)</f>
        <v>2707.3574481147489</v>
      </c>
      <c r="GS205" s="147">
        <f>PV(0.05,'PV factor'!J72,,-DP205)</f>
        <v>2578.4356648711891</v>
      </c>
      <c r="GT205" s="147">
        <f>PV(0.05,'PV factor'!K72,,-DQ205)</f>
        <v>2455.6530141630374</v>
      </c>
      <c r="GU205" s="147">
        <f>PV(0.05,'PV factor'!L72,,-DR205)</f>
        <v>2338.7171563457496</v>
      </c>
      <c r="GV205" s="147">
        <f>PV(0.05,'PV factor'!M72,,-DS205)</f>
        <v>2227.3496727102379</v>
      </c>
      <c r="GW205" s="147">
        <f>PV(0.05,'PV factor'!N72,,-DT205)</f>
        <v>2121.2854025811789</v>
      </c>
      <c r="GX205" s="147">
        <f>PV(0.05,'PV factor'!O72,,-DU205)</f>
        <v>2020.2718119820754</v>
      </c>
      <c r="GY205" s="147">
        <f>PV(0.05,'PV factor'!P72,,-DV205)</f>
        <v>1924.0683923638808</v>
      </c>
      <c r="GZ205" s="147">
        <f>PV(0.05,'PV factor'!Q72,,-DW205)</f>
        <v>1832.4460879656008</v>
      </c>
      <c r="HA205" s="147">
        <f>PV(0.05,'PV factor'!R72,,-DX205)</f>
        <v>1745.1867504434292</v>
      </c>
      <c r="HB205" s="147">
        <f>PV(0.05,'PV factor'!S72,,-DY205)</f>
        <v>1662.0826194699325</v>
      </c>
      <c r="HC205" s="147">
        <f>PV(0.05,'PV factor'!T72,,-DZ205)</f>
        <v>1582.9358280666024</v>
      </c>
      <c r="HD205" s="147">
        <f>PV(0.05,'PV factor'!U72,,-EA205)</f>
        <v>1507.5579314920024</v>
      </c>
      <c r="HE205" s="147">
        <f>PV(0.05,'PV factor'!V72,,-EB205)</f>
        <v>1435.7694585638119</v>
      </c>
      <c r="HF205" s="147">
        <f>PV(0.05,'PV factor'!W72,,-EC205)</f>
        <v>1367.3994843464875</v>
      </c>
      <c r="HG205" s="147">
        <f>PV(0.05,'PV factor'!X72,,-ED205)</f>
        <v>1302.2852231871307</v>
      </c>
      <c r="HH205" s="147">
        <f>PV(0.05,'PV factor'!Y72,,-EE205)</f>
        <v>1240.2716411306008</v>
      </c>
      <c r="HI205" s="147">
        <f>PV(0.05,'PV factor'!Z72,,-EF205)</f>
        <v>1181.2110867910485</v>
      </c>
      <c r="HJ205" s="147">
        <f>PV(0.05,'PV factor'!AA72,,-EG205)</f>
        <v>1124.9629398009984</v>
      </c>
      <c r="HK205" s="147">
        <f>PV(0.05,'PV factor'!AB72,,-EH205)</f>
        <v>1071.3932760009509</v>
      </c>
      <c r="HL205" s="147">
        <f>PV(0.05,'PV factor'!AC72,,-EI205)</f>
        <v>1020.3745485723342</v>
      </c>
      <c r="HM205" s="147">
        <f>PV(0.05,'PV factor'!AD72,,-EJ205)</f>
        <v>971.78528435460385</v>
      </c>
      <c r="HN205" s="147">
        <f>PV(0.05,'PV factor'!AE72,,-EK205)</f>
        <v>925.50979462343253</v>
      </c>
      <c r="HO205" s="147">
        <f>PV(0.05,'PV factor'!AF72,,-EL205)</f>
        <v>881.43789964136397</v>
      </c>
      <c r="HP205" s="147">
        <f>PV(0.05,'PV factor'!AG72,,-EM205)</f>
        <v>839.46466632510862</v>
      </c>
      <c r="HQ205" s="147">
        <f>PV(0.05,'PV factor'!AH72,,-EN205)</f>
        <v>799.49015840486538</v>
      </c>
      <c r="HR205" s="147">
        <f>PV(0.05,'PV factor'!AI72,,-EO205)</f>
        <v>761.41919848082421</v>
      </c>
      <c r="HS205" s="147">
        <f>PV(0.05,'PV factor'!AJ72,,-EP205)</f>
        <v>725.16114141030857</v>
      </c>
      <c r="HT205" s="147">
        <f>PV(0.05,'PV factor'!AK72,,-EQ205)</f>
        <v>690.62965848600834</v>
      </c>
      <c r="HU205" s="147">
        <f>PV(0.05,'PV factor'!AL72,,-ER205)</f>
        <v>657.74253189143644</v>
      </c>
      <c r="HV205" s="147">
        <f>PV(0.05,'PV factor'!AM72,,-ES205)</f>
        <v>626.42145894422526</v>
      </c>
      <c r="HW205" s="147">
        <f>PV(0.05,'PV factor'!AN72,,-ET205)</f>
        <v>596.59186566116682</v>
      </c>
      <c r="HX205" s="147">
        <f>PV(0.05,'PV factor'!AO72,,-EU205)</f>
        <v>568.18272920111133</v>
      </c>
      <c r="HY205" s="147">
        <f>PV(0.05,'PV factor'!AP72,,-EV205)</f>
        <v>541.12640876296314</v>
      </c>
      <c r="HZ205" s="147">
        <f t="shared" si="361"/>
        <v>44271.676924738145</v>
      </c>
      <c r="IA205" s="147">
        <f t="shared" si="362"/>
        <v>65367.948015216927</v>
      </c>
      <c r="IB205" s="401">
        <f t="shared" si="363"/>
        <v>1.4765184550461561</v>
      </c>
    </row>
    <row r="206" spans="1:236" ht="90" customHeight="1" x14ac:dyDescent="0.2">
      <c r="A206" s="276" t="s">
        <v>634</v>
      </c>
      <c r="B206" s="277" t="s">
        <v>1167</v>
      </c>
      <c r="C206" s="277" t="s">
        <v>1336</v>
      </c>
      <c r="D206" s="99"/>
      <c r="E206" s="277" t="s">
        <v>1337</v>
      </c>
      <c r="F206" s="281" t="s">
        <v>1338</v>
      </c>
      <c r="G206" s="103" t="s">
        <v>1335</v>
      </c>
      <c r="H206" s="99" t="s">
        <v>77</v>
      </c>
      <c r="I206" s="103"/>
      <c r="J206" s="103">
        <v>5</v>
      </c>
      <c r="K206" s="95" t="s">
        <v>206</v>
      </c>
      <c r="L206" s="98">
        <v>2120</v>
      </c>
      <c r="M206" s="99" t="s">
        <v>1339</v>
      </c>
      <c r="N206" s="99" t="s">
        <v>81</v>
      </c>
      <c r="O206" s="90" t="s">
        <v>148</v>
      </c>
      <c r="P206" s="99" t="s">
        <v>467</v>
      </c>
      <c r="Q206" s="112" t="s">
        <v>100</v>
      </c>
      <c r="R206" s="99" t="s">
        <v>108</v>
      </c>
      <c r="S206" s="99" t="s">
        <v>99</v>
      </c>
      <c r="T206" s="99" t="s">
        <v>1317</v>
      </c>
      <c r="U206" s="99" t="s">
        <v>87</v>
      </c>
      <c r="V206" s="102">
        <v>1</v>
      </c>
      <c r="W206" s="278">
        <v>450000</v>
      </c>
      <c r="X206" s="278">
        <v>0</v>
      </c>
      <c r="Y206" s="278">
        <v>0</v>
      </c>
      <c r="Z206" s="278">
        <v>0</v>
      </c>
      <c r="AA206" s="278">
        <v>250000</v>
      </c>
      <c r="AB206" s="278">
        <v>200000</v>
      </c>
      <c r="AC206" s="278">
        <v>0</v>
      </c>
      <c r="AD206" s="278">
        <v>0</v>
      </c>
      <c r="AE206" s="278">
        <v>0</v>
      </c>
      <c r="AF206" s="278">
        <v>0</v>
      </c>
      <c r="AG206" s="278">
        <v>0</v>
      </c>
      <c r="AH206" s="278">
        <v>0</v>
      </c>
      <c r="AI206" s="100" t="s">
        <v>88</v>
      </c>
      <c r="AJ206" s="278">
        <v>0</v>
      </c>
      <c r="AK206" s="278">
        <v>0</v>
      </c>
      <c r="AL206" s="278">
        <v>0</v>
      </c>
      <c r="AM206" s="278">
        <v>0</v>
      </c>
      <c r="AN206" s="278">
        <v>0</v>
      </c>
      <c r="AO206" s="278">
        <v>0</v>
      </c>
      <c r="AP206" s="278">
        <v>0</v>
      </c>
      <c r="AQ206" s="278">
        <v>0</v>
      </c>
      <c r="AR206" s="278">
        <v>0</v>
      </c>
      <c r="AS206" s="278">
        <v>0</v>
      </c>
      <c r="AT206" s="278">
        <v>0</v>
      </c>
      <c r="AU206" s="279"/>
      <c r="AV206" s="230">
        <f t="shared" si="329"/>
        <v>0</v>
      </c>
      <c r="AW206" s="230">
        <f t="shared" si="330"/>
        <v>0</v>
      </c>
      <c r="AX206" s="230" t="str">
        <f t="shared" si="331"/>
        <v>E1</v>
      </c>
      <c r="AY206" s="141">
        <f t="shared" si="332"/>
        <v>5</v>
      </c>
      <c r="AZ206" s="70">
        <f t="shared" si="333"/>
        <v>1</v>
      </c>
      <c r="BA206" s="70">
        <f t="shared" si="334"/>
        <v>1</v>
      </c>
      <c r="BB206" s="70">
        <f t="shared" si="335"/>
        <v>1</v>
      </c>
      <c r="BC206" s="70">
        <f t="shared" si="336"/>
        <v>0</v>
      </c>
      <c r="BD206" s="70">
        <f t="shared" si="337"/>
        <v>1</v>
      </c>
      <c r="BE206" s="70">
        <f t="shared" si="338"/>
        <v>1</v>
      </c>
      <c r="BF206" s="70">
        <f t="shared" si="339"/>
        <v>1</v>
      </c>
      <c r="BG206" s="71">
        <f t="shared" si="340"/>
        <v>0</v>
      </c>
      <c r="BH206" s="71">
        <f t="shared" si="341"/>
        <v>0</v>
      </c>
      <c r="BI206" s="71">
        <f t="shared" si="342"/>
        <v>0</v>
      </c>
      <c r="BJ206" s="71">
        <f t="shared" si="343"/>
        <v>0</v>
      </c>
      <c r="BK206" s="71">
        <f t="shared" si="344"/>
        <v>0</v>
      </c>
      <c r="BL206" s="70">
        <f t="shared" si="345"/>
        <v>0</v>
      </c>
      <c r="BM206" s="70">
        <f t="shared" si="346"/>
        <v>0</v>
      </c>
      <c r="BN206" s="70">
        <f t="shared" si="347"/>
        <v>0</v>
      </c>
      <c r="BO206" s="70">
        <f t="shared" si="348"/>
        <v>0</v>
      </c>
      <c r="BP206" s="144">
        <f t="shared" si="349"/>
        <v>0</v>
      </c>
      <c r="BQ206" s="144">
        <f t="shared" si="350"/>
        <v>0</v>
      </c>
      <c r="BR206" s="144">
        <f t="shared" si="351"/>
        <v>250000</v>
      </c>
      <c r="BS206" s="144">
        <f t="shared" si="352"/>
        <v>200000</v>
      </c>
      <c r="BT206" s="144">
        <f t="shared" si="353"/>
        <v>0</v>
      </c>
      <c r="BU206" s="144">
        <f t="shared" si="354"/>
        <v>0</v>
      </c>
      <c r="BV206" s="144">
        <f t="shared" si="355"/>
        <v>0</v>
      </c>
      <c r="BW206" s="144">
        <f t="shared" si="356"/>
        <v>0</v>
      </c>
      <c r="BX206" s="144">
        <f t="shared" si="357"/>
        <v>0</v>
      </c>
      <c r="BY206" s="144">
        <f t="shared" si="358"/>
        <v>0</v>
      </c>
      <c r="BZ206" s="9">
        <v>0</v>
      </c>
      <c r="CA206" s="9">
        <v>0</v>
      </c>
      <c r="CB206" s="9">
        <v>0</v>
      </c>
      <c r="CC206" s="9">
        <v>0</v>
      </c>
      <c r="CD206" s="9">
        <v>0</v>
      </c>
      <c r="CE206" s="9">
        <v>0</v>
      </c>
      <c r="CF206" s="9">
        <v>0</v>
      </c>
      <c r="CG206" s="9">
        <v>0</v>
      </c>
      <c r="CH206" s="9">
        <v>0</v>
      </c>
      <c r="CI206" s="9">
        <v>0</v>
      </c>
      <c r="CJ206" s="9">
        <v>0</v>
      </c>
      <c r="CK206" s="9">
        <v>0</v>
      </c>
      <c r="CL206" s="9">
        <v>0</v>
      </c>
      <c r="CM206" s="9">
        <v>0</v>
      </c>
      <c r="CN206" s="9">
        <v>0</v>
      </c>
      <c r="CO206" s="9">
        <v>0</v>
      </c>
      <c r="CP206" s="9">
        <v>0</v>
      </c>
      <c r="CQ206" s="9">
        <v>0</v>
      </c>
      <c r="CR206" s="9">
        <v>0</v>
      </c>
      <c r="CS206" s="9">
        <v>0</v>
      </c>
      <c r="CT206" s="9">
        <v>0</v>
      </c>
      <c r="CU206" s="9">
        <v>0</v>
      </c>
      <c r="CV206" s="9">
        <v>0</v>
      </c>
      <c r="CW206" s="9">
        <v>0</v>
      </c>
      <c r="CX206" s="9">
        <v>0</v>
      </c>
      <c r="CY206" s="9">
        <v>0</v>
      </c>
      <c r="CZ206" s="9">
        <v>0</v>
      </c>
      <c r="DA206" s="9">
        <v>0</v>
      </c>
      <c r="DB206" s="9">
        <v>0</v>
      </c>
      <c r="DC206" s="9">
        <v>0</v>
      </c>
      <c r="DD206" s="9">
        <v>0</v>
      </c>
      <c r="DE206" s="9">
        <v>0</v>
      </c>
      <c r="DF206" s="9">
        <v>0</v>
      </c>
      <c r="DG206" s="144">
        <f t="shared" si="359"/>
        <v>2120</v>
      </c>
      <c r="DH206" s="144">
        <f t="shared" ref="DH206:EW206" si="373">DG206</f>
        <v>2120</v>
      </c>
      <c r="DI206" s="144">
        <f t="shared" si="373"/>
        <v>2120</v>
      </c>
      <c r="DJ206" s="144">
        <f t="shared" si="373"/>
        <v>2120</v>
      </c>
      <c r="DK206" s="144">
        <f t="shared" si="373"/>
        <v>2120</v>
      </c>
      <c r="DL206" s="144">
        <f t="shared" si="373"/>
        <v>2120</v>
      </c>
      <c r="DM206" s="144">
        <f t="shared" si="373"/>
        <v>2120</v>
      </c>
      <c r="DN206" s="144">
        <f t="shared" si="373"/>
        <v>2120</v>
      </c>
      <c r="DO206" s="144">
        <f t="shared" si="373"/>
        <v>2120</v>
      </c>
      <c r="DP206" s="144">
        <f t="shared" si="373"/>
        <v>2120</v>
      </c>
      <c r="DQ206" s="144">
        <f t="shared" si="373"/>
        <v>2120</v>
      </c>
      <c r="DR206" s="144">
        <f t="shared" si="373"/>
        <v>2120</v>
      </c>
      <c r="DS206" s="144">
        <f t="shared" si="373"/>
        <v>2120</v>
      </c>
      <c r="DT206" s="144">
        <f t="shared" si="373"/>
        <v>2120</v>
      </c>
      <c r="DU206" s="144">
        <f t="shared" si="373"/>
        <v>2120</v>
      </c>
      <c r="DV206" s="144">
        <f t="shared" si="373"/>
        <v>2120</v>
      </c>
      <c r="DW206" s="144">
        <f t="shared" si="373"/>
        <v>2120</v>
      </c>
      <c r="DX206" s="144">
        <f t="shared" si="373"/>
        <v>2120</v>
      </c>
      <c r="DY206" s="144">
        <f t="shared" si="373"/>
        <v>2120</v>
      </c>
      <c r="DZ206" s="144">
        <f t="shared" si="373"/>
        <v>2120</v>
      </c>
      <c r="EA206" s="144">
        <f t="shared" si="373"/>
        <v>2120</v>
      </c>
      <c r="EB206" s="144">
        <f t="shared" si="373"/>
        <v>2120</v>
      </c>
      <c r="EC206" s="144">
        <f t="shared" si="373"/>
        <v>2120</v>
      </c>
      <c r="ED206" s="144">
        <f t="shared" si="373"/>
        <v>2120</v>
      </c>
      <c r="EE206" s="144">
        <f t="shared" si="373"/>
        <v>2120</v>
      </c>
      <c r="EF206" s="144">
        <f t="shared" si="373"/>
        <v>2120</v>
      </c>
      <c r="EG206" s="144">
        <f t="shared" si="373"/>
        <v>2120</v>
      </c>
      <c r="EH206" s="144">
        <f t="shared" si="373"/>
        <v>2120</v>
      </c>
      <c r="EI206" s="144">
        <f t="shared" si="373"/>
        <v>2120</v>
      </c>
      <c r="EJ206" s="144">
        <f t="shared" si="373"/>
        <v>2120</v>
      </c>
      <c r="EK206" s="144">
        <f t="shared" si="373"/>
        <v>2120</v>
      </c>
      <c r="EL206" s="144">
        <f t="shared" si="373"/>
        <v>2120</v>
      </c>
      <c r="EM206" s="144">
        <f t="shared" si="373"/>
        <v>2120</v>
      </c>
      <c r="EN206" s="144">
        <f t="shared" si="373"/>
        <v>2120</v>
      </c>
      <c r="EO206" s="144">
        <f t="shared" si="373"/>
        <v>2120</v>
      </c>
      <c r="EP206" s="144">
        <f t="shared" si="373"/>
        <v>2120</v>
      </c>
      <c r="EQ206" s="144">
        <f t="shared" si="373"/>
        <v>2120</v>
      </c>
      <c r="ER206" s="144">
        <f t="shared" si="373"/>
        <v>2120</v>
      </c>
      <c r="ES206" s="144">
        <f t="shared" si="373"/>
        <v>2120</v>
      </c>
      <c r="ET206" s="144">
        <f t="shared" si="373"/>
        <v>2120</v>
      </c>
      <c r="EU206" s="144">
        <f t="shared" si="373"/>
        <v>2120</v>
      </c>
      <c r="EV206" s="144">
        <f t="shared" si="373"/>
        <v>2120</v>
      </c>
      <c r="EW206" s="144">
        <f t="shared" si="373"/>
        <v>2120</v>
      </c>
      <c r="EX206" s="147">
        <f>PV(0.05,'PV factor'!C158,,-BR206)</f>
        <v>226757.36961451246</v>
      </c>
      <c r="EY206" s="147">
        <f>PV(0.05,'PV factor'!D158,,-BS206)</f>
        <v>172767.51970629519</v>
      </c>
      <c r="EZ206" s="147">
        <f>PV(0.05,'PV factor'!E158,,-BT206)</f>
        <v>0</v>
      </c>
      <c r="FA206" s="147">
        <f>PV(0.05,'PV factor'!F158,,-BU206)</f>
        <v>0</v>
      </c>
      <c r="FB206" s="147">
        <f>PV(0.05,'PV factor'!G158,,-BV206)</f>
        <v>0</v>
      </c>
      <c r="FC206" s="147">
        <f>PV(0.05,'PV factor'!H158,,-BW206)</f>
        <v>0</v>
      </c>
      <c r="FD206" s="147">
        <f>PV(0.05,'PV factor'!I158,,-BX206)</f>
        <v>0</v>
      </c>
      <c r="FE206" s="147">
        <f>PV(0.05,'PV factor'!J158,,-BY206)</f>
        <v>0</v>
      </c>
      <c r="FF206" s="147">
        <f>PV(0.05,'PV factor'!K158,,-BZ206)</f>
        <v>0</v>
      </c>
      <c r="FG206" s="147">
        <f>PV(0.05,'PV factor'!L158,,-CA206)</f>
        <v>0</v>
      </c>
      <c r="FH206" s="147">
        <f>PV(0.05,'PV factor'!M158,,-CB206)</f>
        <v>0</v>
      </c>
      <c r="FI206" s="147">
        <f>PV(0.05,'PV factor'!N158,,-CC206)</f>
        <v>0</v>
      </c>
      <c r="FJ206" s="147">
        <f>PV(0.05,'PV factor'!O158,,-CD206)</f>
        <v>0</v>
      </c>
      <c r="FK206" s="147">
        <f>PV(0.05,'PV factor'!P158,,-CE206)</f>
        <v>0</v>
      </c>
      <c r="FL206" s="147">
        <f>PV(0.05,'PV factor'!Q158,,-CF206)</f>
        <v>0</v>
      </c>
      <c r="FM206" s="147">
        <f>PV(0.05,'PV factor'!R158,,-CG206)</f>
        <v>0</v>
      </c>
      <c r="FN206" s="147">
        <f>PV(0.05,'PV factor'!S158,,-CH206)</f>
        <v>0</v>
      </c>
      <c r="FO206" s="147">
        <f>PV(0.05,'PV factor'!T158,,-CI206)</f>
        <v>0</v>
      </c>
      <c r="FP206" s="147">
        <f>PV(0.05,'PV factor'!U158,,-CJ206)</f>
        <v>0</v>
      </c>
      <c r="FQ206" s="147">
        <f>PV(0.05,'PV factor'!V158,,-CK206)</f>
        <v>0</v>
      </c>
      <c r="FR206" s="147">
        <f>PV(0.05,'PV factor'!W158,,-CL206)</f>
        <v>0</v>
      </c>
      <c r="FS206" s="147">
        <f>PV(0.05,'PV factor'!X158,,-CM206)</f>
        <v>0</v>
      </c>
      <c r="FT206" s="147">
        <f>PV(0.05,'PV factor'!Y158,,-CN206)</f>
        <v>0</v>
      </c>
      <c r="FU206" s="147">
        <f>PV(0.05,'PV factor'!Z158,,-CO206)</f>
        <v>0</v>
      </c>
      <c r="FV206" s="147">
        <f>PV(0.05,'PV factor'!AA158,,-CP206)</f>
        <v>0</v>
      </c>
      <c r="FW206" s="147">
        <f>PV(0.05,'PV factor'!AB158,,-CQ206)</f>
        <v>0</v>
      </c>
      <c r="FX206" s="147">
        <f>PV(0.05,'PV factor'!AC158,,-CR206)</f>
        <v>0</v>
      </c>
      <c r="FY206" s="147">
        <f>PV(0.05,'PV factor'!AD158,,-CS206)</f>
        <v>0</v>
      </c>
      <c r="FZ206" s="147">
        <f>PV(0.05,'PV factor'!AE158,,-CT206)</f>
        <v>0</v>
      </c>
      <c r="GA206" s="147">
        <f>PV(0.05,'PV factor'!AF158,,-CU206)</f>
        <v>0</v>
      </c>
      <c r="GB206" s="147">
        <f>PV(0.05,'PV factor'!AG158,,-CV206)</f>
        <v>0</v>
      </c>
      <c r="GC206" s="147">
        <f>PV(0.05,'PV factor'!AH158,,-CW206)</f>
        <v>0</v>
      </c>
      <c r="GD206" s="147">
        <f>PV(0.05,'PV factor'!AI158,,-CX206)</f>
        <v>0</v>
      </c>
      <c r="GE206" s="147">
        <f>PV(0.05,'PV factor'!AJ158,,-CY206)</f>
        <v>0</v>
      </c>
      <c r="GF206" s="147">
        <f>PV(0.05,'PV factor'!AK158,,-CZ206)</f>
        <v>0</v>
      </c>
      <c r="GG206" s="147">
        <f>PV(0.05,'PV factor'!AL158,,-DA206)</f>
        <v>0</v>
      </c>
      <c r="GH206" s="147">
        <f>PV(0.05,'PV factor'!AM158,,-DB206)</f>
        <v>0</v>
      </c>
      <c r="GI206" s="147">
        <f>PV(0.05,'PV factor'!AN158,,-DC206)</f>
        <v>0</v>
      </c>
      <c r="GJ206" s="147">
        <f>PV(0.05,'PV factor'!AO158,,-DD206)</f>
        <v>0</v>
      </c>
      <c r="GK206" s="147">
        <f>PV(0.05,'PV factor'!AP158,,-DE206)</f>
        <v>0</v>
      </c>
      <c r="GL206" s="147">
        <f>PV(0.05,'PV factor'!C158,,-DI206)</f>
        <v>1922.9024943310658</v>
      </c>
      <c r="GM206" s="147">
        <f>PV(0.05,'PV factor'!D158,,-DJ206)</f>
        <v>1831.3357088867292</v>
      </c>
      <c r="GN206" s="147">
        <f>PV(0.05,'PV factor'!E158,,-DK206)</f>
        <v>1744.1292465587899</v>
      </c>
      <c r="GO206" s="147">
        <f>PV(0.05,'PV factor'!F158,,-DL206)</f>
        <v>1661.0754729131329</v>
      </c>
      <c r="GP206" s="147">
        <f>PV(0.05,'PV factor'!G158,,-DM206)</f>
        <v>1581.9766408696507</v>
      </c>
      <c r="GQ206" s="147">
        <f>PV(0.05,'PV factor'!H158,,-DN206)</f>
        <v>1506.6444198758575</v>
      </c>
      <c r="GR206" s="147">
        <f>PV(0.05,'PV factor'!I158,,-DO206)</f>
        <v>1434.8994475008169</v>
      </c>
      <c r="GS206" s="147">
        <f>PV(0.05,'PV factor'!J158,,-DP206)</f>
        <v>1366.5709023817303</v>
      </c>
      <c r="GT206" s="147">
        <f>PV(0.05,'PV factor'!K158,,-DQ206)</f>
        <v>1301.4960975064098</v>
      </c>
      <c r="GU206" s="147">
        <f>PV(0.05,'PV factor'!L158,,-DR206)</f>
        <v>1239.5200928632473</v>
      </c>
      <c r="GV206" s="147">
        <f>PV(0.05,'PV factor'!M158,,-DS206)</f>
        <v>1180.4953265364261</v>
      </c>
      <c r="GW206" s="147">
        <f>PV(0.05,'PV factor'!N158,,-DT206)</f>
        <v>1124.2812633680246</v>
      </c>
      <c r="GX206" s="147">
        <f>PV(0.05,'PV factor'!O158,,-DU206)</f>
        <v>1070.7440603504999</v>
      </c>
      <c r="GY206" s="147">
        <f>PV(0.05,'PV factor'!P158,,-DV206)</f>
        <v>1019.7562479528568</v>
      </c>
      <c r="GZ206" s="147">
        <f>PV(0.05,'PV factor'!Q158,,-DW206)</f>
        <v>971.19642662176852</v>
      </c>
      <c r="HA206" s="147">
        <f>PV(0.05,'PV factor'!R158,,-DX206)</f>
        <v>924.94897773501748</v>
      </c>
      <c r="HB206" s="147">
        <f>PV(0.05,'PV factor'!S158,,-DY206)</f>
        <v>880.90378831906423</v>
      </c>
      <c r="HC206" s="147">
        <f>PV(0.05,'PV factor'!T158,,-DZ206)</f>
        <v>838.95598887529934</v>
      </c>
      <c r="HD206" s="147">
        <f>PV(0.05,'PV factor'!U158,,-EA206)</f>
        <v>799.00570369076127</v>
      </c>
      <c r="HE206" s="147">
        <f>PV(0.05,'PV factor'!V158,,-EB206)</f>
        <v>760.95781303882029</v>
      </c>
      <c r="HF206" s="147">
        <f>PV(0.05,'PV factor'!W158,,-EC206)</f>
        <v>724.72172670363841</v>
      </c>
      <c r="HG206" s="147">
        <f>PV(0.05,'PV factor'!X158,,-ED206)</f>
        <v>690.21116828917934</v>
      </c>
      <c r="HH206" s="147">
        <f>PV(0.05,'PV factor'!Y158,,-EE206)</f>
        <v>657.34396979921848</v>
      </c>
      <c r="HI206" s="147">
        <f>PV(0.05,'PV factor'!Z158,,-EF206)</f>
        <v>626.04187599925569</v>
      </c>
      <c r="HJ206" s="147">
        <f>PV(0.05,'PV factor'!AA158,,-EG206)</f>
        <v>596.23035809452915</v>
      </c>
      <c r="HK206" s="147">
        <f>PV(0.05,'PV factor'!AB158,,-EH206)</f>
        <v>567.83843628050397</v>
      </c>
      <c r="HL206" s="147">
        <f>PV(0.05,'PV factor'!AC158,,-EI206)</f>
        <v>540.79851074333715</v>
      </c>
      <c r="HM206" s="147">
        <f>PV(0.05,'PV factor'!AD158,,-EJ206)</f>
        <v>515.04620070793999</v>
      </c>
      <c r="HN206" s="147">
        <f>PV(0.05,'PV factor'!AE158,,-EK206)</f>
        <v>490.52019115041924</v>
      </c>
      <c r="HO206" s="147">
        <f>PV(0.05,'PV factor'!AF158,,-EL206)</f>
        <v>467.16208680992293</v>
      </c>
      <c r="HP206" s="147">
        <f>PV(0.05,'PV factor'!AG158,,-EM206)</f>
        <v>444.91627315230755</v>
      </c>
      <c r="HQ206" s="147">
        <f>PV(0.05,'PV factor'!AH158,,-EN206)</f>
        <v>423.72978395457864</v>
      </c>
      <c r="HR206" s="147">
        <f>PV(0.05,'PV factor'!AI158,,-EO206)</f>
        <v>403.55217519483682</v>
      </c>
      <c r="HS206" s="147">
        <f>PV(0.05,'PV factor'!AJ158,,-EP206)</f>
        <v>384.33540494746359</v>
      </c>
      <c r="HT206" s="147">
        <f>PV(0.05,'PV factor'!AK158,,-EQ206)</f>
        <v>366.0337189975844</v>
      </c>
      <c r="HU206" s="147">
        <f>PV(0.05,'PV factor'!AL158,,-ER206)</f>
        <v>348.6035419024613</v>
      </c>
      <c r="HV206" s="147">
        <f>PV(0.05,'PV factor'!AM158,,-ES206)</f>
        <v>332.00337324043937</v>
      </c>
      <c r="HW206" s="147">
        <f>PV(0.05,'PV factor'!AN158,,-ET206)</f>
        <v>316.19368880041839</v>
      </c>
      <c r="HX206" s="147">
        <f>PV(0.05,'PV factor'!AO158,,-EU206)</f>
        <v>301.13684647658903</v>
      </c>
      <c r="HY206" s="147">
        <f>PV(0.05,'PV factor'!AP158,,-EV206)</f>
        <v>286.79699664437044</v>
      </c>
      <c r="HZ206" s="147">
        <f t="shared" si="361"/>
        <v>399524.88932080765</v>
      </c>
      <c r="IA206" s="147">
        <f t="shared" si="362"/>
        <v>8741.4195635593678</v>
      </c>
      <c r="IB206" s="401">
        <f t="shared" si="363"/>
        <v>2.1879536913006301E-2</v>
      </c>
    </row>
    <row r="207" spans="1:236" ht="90" customHeight="1" x14ac:dyDescent="0.2">
      <c r="A207" s="231" t="s">
        <v>703</v>
      </c>
      <c r="B207" s="85" t="s">
        <v>704</v>
      </c>
      <c r="C207" s="85" t="s">
        <v>740</v>
      </c>
      <c r="D207" s="199">
        <v>8</v>
      </c>
      <c r="E207" s="85" t="s">
        <v>741</v>
      </c>
      <c r="F207" s="95" t="s">
        <v>742</v>
      </c>
      <c r="G207" s="95" t="s">
        <v>738</v>
      </c>
      <c r="H207" s="90" t="s">
        <v>77</v>
      </c>
      <c r="I207" s="95" t="s">
        <v>743</v>
      </c>
      <c r="J207" s="95">
        <v>40</v>
      </c>
      <c r="K207" s="95" t="s">
        <v>206</v>
      </c>
      <c r="L207" s="74">
        <v>4000</v>
      </c>
      <c r="M207" s="90" t="s">
        <v>744</v>
      </c>
      <c r="N207" s="90" t="s">
        <v>81</v>
      </c>
      <c r="O207" s="90" t="s">
        <v>217</v>
      </c>
      <c r="P207" s="90" t="s">
        <v>260</v>
      </c>
      <c r="Q207" s="112" t="s">
        <v>100</v>
      </c>
      <c r="R207" s="90" t="s">
        <v>108</v>
      </c>
      <c r="S207" s="90" t="s">
        <v>99</v>
      </c>
      <c r="T207" s="90" t="s">
        <v>366</v>
      </c>
      <c r="U207" s="90" t="s">
        <v>100</v>
      </c>
      <c r="V207" s="193">
        <v>0</v>
      </c>
      <c r="W207" s="192">
        <v>50000</v>
      </c>
      <c r="X207" s="192">
        <v>0</v>
      </c>
      <c r="Y207" s="192">
        <v>0</v>
      </c>
      <c r="Z207" s="192">
        <v>0</v>
      </c>
      <c r="AA207" s="192">
        <v>50000</v>
      </c>
      <c r="AB207" s="192">
        <v>0</v>
      </c>
      <c r="AC207" s="192">
        <v>0</v>
      </c>
      <c r="AD207" s="192">
        <v>0</v>
      </c>
      <c r="AE207" s="192">
        <v>0</v>
      </c>
      <c r="AF207" s="192">
        <v>0</v>
      </c>
      <c r="AG207" s="192">
        <v>0</v>
      </c>
      <c r="AH207" s="192">
        <v>0</v>
      </c>
      <c r="AI207" s="90" t="s">
        <v>88</v>
      </c>
      <c r="AJ207" s="192">
        <v>0</v>
      </c>
      <c r="AK207" s="192">
        <v>0</v>
      </c>
      <c r="AL207" s="192">
        <v>0</v>
      </c>
      <c r="AM207" s="192">
        <v>0</v>
      </c>
      <c r="AN207" s="192">
        <v>0</v>
      </c>
      <c r="AO207" s="192">
        <v>0</v>
      </c>
      <c r="AP207" s="192">
        <v>0</v>
      </c>
      <c r="AQ207" s="192">
        <v>0</v>
      </c>
      <c r="AR207" s="192">
        <v>0</v>
      </c>
      <c r="AS207" s="192">
        <v>0</v>
      </c>
      <c r="AT207" s="192">
        <v>0</v>
      </c>
      <c r="AU207" s="95"/>
      <c r="AV207" s="230">
        <f t="shared" si="329"/>
        <v>1</v>
      </c>
      <c r="AW207" s="230">
        <f t="shared" si="330"/>
        <v>0</v>
      </c>
      <c r="AX207" s="230" t="str">
        <f t="shared" si="331"/>
        <v>B2</v>
      </c>
      <c r="AY207" s="141">
        <f t="shared" si="332"/>
        <v>9</v>
      </c>
      <c r="AZ207" s="70">
        <f t="shared" si="333"/>
        <v>1</v>
      </c>
      <c r="BA207" s="70">
        <f t="shared" si="334"/>
        <v>1</v>
      </c>
      <c r="BB207" s="70">
        <f t="shared" si="335"/>
        <v>1</v>
      </c>
      <c r="BC207" s="70">
        <f t="shared" si="336"/>
        <v>1</v>
      </c>
      <c r="BD207" s="70">
        <f t="shared" si="337"/>
        <v>1</v>
      </c>
      <c r="BE207" s="70">
        <f t="shared" si="338"/>
        <v>1</v>
      </c>
      <c r="BF207" s="70">
        <f t="shared" si="339"/>
        <v>1</v>
      </c>
      <c r="BG207" s="71">
        <f t="shared" si="340"/>
        <v>0</v>
      </c>
      <c r="BH207" s="71">
        <f t="shared" si="341"/>
        <v>1</v>
      </c>
      <c r="BI207" s="71">
        <f t="shared" si="342"/>
        <v>0</v>
      </c>
      <c r="BJ207" s="71">
        <f t="shared" si="343"/>
        <v>0</v>
      </c>
      <c r="BK207" s="71">
        <f t="shared" si="344"/>
        <v>1</v>
      </c>
      <c r="BL207" s="70">
        <f t="shared" si="345"/>
        <v>1</v>
      </c>
      <c r="BM207" s="70">
        <f t="shared" si="346"/>
        <v>1</v>
      </c>
      <c r="BN207" s="70">
        <f t="shared" si="347"/>
        <v>0</v>
      </c>
      <c r="BO207" s="70">
        <f t="shared" si="348"/>
        <v>1</v>
      </c>
      <c r="BP207" s="144">
        <f t="shared" si="349"/>
        <v>0</v>
      </c>
      <c r="BQ207" s="144">
        <f t="shared" si="350"/>
        <v>0</v>
      </c>
      <c r="BR207" s="144">
        <f t="shared" si="351"/>
        <v>50000</v>
      </c>
      <c r="BS207" s="144">
        <f t="shared" si="352"/>
        <v>0</v>
      </c>
      <c r="BT207" s="144">
        <f t="shared" si="353"/>
        <v>0</v>
      </c>
      <c r="BU207" s="144">
        <f t="shared" si="354"/>
        <v>0</v>
      </c>
      <c r="BV207" s="144">
        <f t="shared" si="355"/>
        <v>0</v>
      </c>
      <c r="BW207" s="144">
        <f t="shared" si="356"/>
        <v>0</v>
      </c>
      <c r="BX207" s="144">
        <f t="shared" si="357"/>
        <v>0</v>
      </c>
      <c r="BY207" s="144">
        <f t="shared" si="358"/>
        <v>0</v>
      </c>
      <c r="BZ207" s="9">
        <v>0</v>
      </c>
      <c r="CA207" s="9">
        <v>0</v>
      </c>
      <c r="CB207" s="9">
        <v>0</v>
      </c>
      <c r="CC207" s="9">
        <v>0</v>
      </c>
      <c r="CD207" s="9">
        <v>0</v>
      </c>
      <c r="CE207" s="9">
        <v>0</v>
      </c>
      <c r="CF207" s="9">
        <v>0</v>
      </c>
      <c r="CG207" s="9">
        <v>0</v>
      </c>
      <c r="CH207" s="9">
        <v>0</v>
      </c>
      <c r="CI207" s="9">
        <v>0</v>
      </c>
      <c r="CJ207" s="9">
        <v>0</v>
      </c>
      <c r="CK207" s="9">
        <v>0</v>
      </c>
      <c r="CL207" s="9">
        <v>0</v>
      </c>
      <c r="CM207" s="9">
        <v>0</v>
      </c>
      <c r="CN207" s="9">
        <v>0</v>
      </c>
      <c r="CO207" s="9">
        <v>0</v>
      </c>
      <c r="CP207" s="9">
        <v>0</v>
      </c>
      <c r="CQ207" s="9">
        <v>0</v>
      </c>
      <c r="CR207" s="9">
        <v>0</v>
      </c>
      <c r="CS207" s="9">
        <v>0</v>
      </c>
      <c r="CT207" s="9">
        <v>0</v>
      </c>
      <c r="CU207" s="9">
        <v>0</v>
      </c>
      <c r="CV207" s="9">
        <v>0</v>
      </c>
      <c r="CW207" s="9">
        <v>0</v>
      </c>
      <c r="CX207" s="9">
        <v>0</v>
      </c>
      <c r="CY207" s="9">
        <v>0</v>
      </c>
      <c r="CZ207" s="9">
        <v>0</v>
      </c>
      <c r="DA207" s="9">
        <v>0</v>
      </c>
      <c r="DB207" s="9">
        <v>0</v>
      </c>
      <c r="DC207" s="9">
        <v>0</v>
      </c>
      <c r="DD207" s="9">
        <v>0</v>
      </c>
      <c r="DE207" s="9">
        <v>0</v>
      </c>
      <c r="DF207" s="9">
        <v>0</v>
      </c>
      <c r="DG207" s="144">
        <f t="shared" si="359"/>
        <v>4000</v>
      </c>
      <c r="DH207" s="144">
        <f t="shared" ref="DH207:EW207" si="374">DG207</f>
        <v>4000</v>
      </c>
      <c r="DI207" s="144">
        <f t="shared" si="374"/>
        <v>4000</v>
      </c>
      <c r="DJ207" s="144">
        <f t="shared" si="374"/>
        <v>4000</v>
      </c>
      <c r="DK207" s="144">
        <f t="shared" si="374"/>
        <v>4000</v>
      </c>
      <c r="DL207" s="144">
        <f t="shared" si="374"/>
        <v>4000</v>
      </c>
      <c r="DM207" s="144">
        <f t="shared" si="374"/>
        <v>4000</v>
      </c>
      <c r="DN207" s="144">
        <f t="shared" si="374"/>
        <v>4000</v>
      </c>
      <c r="DO207" s="144">
        <f t="shared" si="374"/>
        <v>4000</v>
      </c>
      <c r="DP207" s="144">
        <f t="shared" si="374"/>
        <v>4000</v>
      </c>
      <c r="DQ207" s="144">
        <f t="shared" si="374"/>
        <v>4000</v>
      </c>
      <c r="DR207" s="144">
        <f t="shared" si="374"/>
        <v>4000</v>
      </c>
      <c r="DS207" s="144">
        <f t="shared" si="374"/>
        <v>4000</v>
      </c>
      <c r="DT207" s="144">
        <f t="shared" si="374"/>
        <v>4000</v>
      </c>
      <c r="DU207" s="144">
        <f t="shared" si="374"/>
        <v>4000</v>
      </c>
      <c r="DV207" s="144">
        <f t="shared" si="374"/>
        <v>4000</v>
      </c>
      <c r="DW207" s="144">
        <f t="shared" si="374"/>
        <v>4000</v>
      </c>
      <c r="DX207" s="144">
        <f t="shared" si="374"/>
        <v>4000</v>
      </c>
      <c r="DY207" s="144">
        <f t="shared" si="374"/>
        <v>4000</v>
      </c>
      <c r="DZ207" s="144">
        <f t="shared" si="374"/>
        <v>4000</v>
      </c>
      <c r="EA207" s="144">
        <f t="shared" si="374"/>
        <v>4000</v>
      </c>
      <c r="EB207" s="144">
        <f t="shared" si="374"/>
        <v>4000</v>
      </c>
      <c r="EC207" s="144">
        <f t="shared" si="374"/>
        <v>4000</v>
      </c>
      <c r="ED207" s="144">
        <f t="shared" si="374"/>
        <v>4000</v>
      </c>
      <c r="EE207" s="144">
        <f t="shared" si="374"/>
        <v>4000</v>
      </c>
      <c r="EF207" s="144">
        <f t="shared" si="374"/>
        <v>4000</v>
      </c>
      <c r="EG207" s="144">
        <f t="shared" si="374"/>
        <v>4000</v>
      </c>
      <c r="EH207" s="144">
        <f t="shared" si="374"/>
        <v>4000</v>
      </c>
      <c r="EI207" s="144">
        <f t="shared" si="374"/>
        <v>4000</v>
      </c>
      <c r="EJ207" s="144">
        <f t="shared" si="374"/>
        <v>4000</v>
      </c>
      <c r="EK207" s="144">
        <f t="shared" si="374"/>
        <v>4000</v>
      </c>
      <c r="EL207" s="144">
        <f t="shared" si="374"/>
        <v>4000</v>
      </c>
      <c r="EM207" s="144">
        <f t="shared" si="374"/>
        <v>4000</v>
      </c>
      <c r="EN207" s="144">
        <f t="shared" si="374"/>
        <v>4000</v>
      </c>
      <c r="EO207" s="144">
        <f t="shared" si="374"/>
        <v>4000</v>
      </c>
      <c r="EP207" s="144">
        <f t="shared" si="374"/>
        <v>4000</v>
      </c>
      <c r="EQ207" s="144">
        <f t="shared" si="374"/>
        <v>4000</v>
      </c>
      <c r="ER207" s="144">
        <f t="shared" si="374"/>
        <v>4000</v>
      </c>
      <c r="ES207" s="144">
        <f t="shared" si="374"/>
        <v>4000</v>
      </c>
      <c r="ET207" s="144">
        <f t="shared" si="374"/>
        <v>4000</v>
      </c>
      <c r="EU207" s="144">
        <f t="shared" si="374"/>
        <v>4000</v>
      </c>
      <c r="EV207" s="144">
        <f t="shared" si="374"/>
        <v>4000</v>
      </c>
      <c r="EW207" s="144">
        <f t="shared" si="374"/>
        <v>4000</v>
      </c>
      <c r="EX207" s="147">
        <f>PV(0.05,'PV factor'!C20,,-BR207)</f>
        <v>45351.473922902493</v>
      </c>
      <c r="EY207" s="147">
        <f>PV(0.05,'PV factor'!D20,,-BS207)</f>
        <v>0</v>
      </c>
      <c r="EZ207" s="147">
        <f>PV(0.05,'PV factor'!E20,,-BT207)</f>
        <v>0</v>
      </c>
      <c r="FA207" s="147">
        <f>PV(0.05,'PV factor'!F20,,-BU207)</f>
        <v>0</v>
      </c>
      <c r="FB207" s="147">
        <f>PV(0.05,'PV factor'!G20,,-BV207)</f>
        <v>0</v>
      </c>
      <c r="FC207" s="147">
        <f>PV(0.05,'PV factor'!H20,,-BW207)</f>
        <v>0</v>
      </c>
      <c r="FD207" s="147">
        <f>PV(0.05,'PV factor'!I20,,-BX207)</f>
        <v>0</v>
      </c>
      <c r="FE207" s="147">
        <f>PV(0.05,'PV factor'!J20,,-BY207)</f>
        <v>0</v>
      </c>
      <c r="FF207" s="147">
        <f>PV(0.05,'PV factor'!K20,,-BZ207)</f>
        <v>0</v>
      </c>
      <c r="FG207" s="147">
        <f>PV(0.05,'PV factor'!L20,,-CA207)</f>
        <v>0</v>
      </c>
      <c r="FH207" s="147">
        <f>PV(0.05,'PV factor'!M20,,-CB207)</f>
        <v>0</v>
      </c>
      <c r="FI207" s="147">
        <f>PV(0.05,'PV factor'!N20,,-CC207)</f>
        <v>0</v>
      </c>
      <c r="FJ207" s="147">
        <f>PV(0.05,'PV factor'!O20,,-CD207)</f>
        <v>0</v>
      </c>
      <c r="FK207" s="147">
        <f>PV(0.05,'PV factor'!P20,,-CE207)</f>
        <v>0</v>
      </c>
      <c r="FL207" s="147">
        <f>PV(0.05,'PV factor'!Q20,,-CF207)</f>
        <v>0</v>
      </c>
      <c r="FM207" s="147">
        <f>PV(0.05,'PV factor'!R20,,-CG207)</f>
        <v>0</v>
      </c>
      <c r="FN207" s="147">
        <f>PV(0.05,'PV factor'!S20,,-CH207)</f>
        <v>0</v>
      </c>
      <c r="FO207" s="147">
        <f>PV(0.05,'PV factor'!T20,,-CI207)</f>
        <v>0</v>
      </c>
      <c r="FP207" s="147">
        <f>PV(0.05,'PV factor'!U20,,-CJ207)</f>
        <v>0</v>
      </c>
      <c r="FQ207" s="147">
        <f>PV(0.05,'PV factor'!V20,,-CK207)</f>
        <v>0</v>
      </c>
      <c r="FR207" s="147">
        <f>PV(0.05,'PV factor'!W20,,-CL207)</f>
        <v>0</v>
      </c>
      <c r="FS207" s="147">
        <f>PV(0.05,'PV factor'!X20,,-CM207)</f>
        <v>0</v>
      </c>
      <c r="FT207" s="147">
        <f>PV(0.05,'PV factor'!Y20,,-CN207)</f>
        <v>0</v>
      </c>
      <c r="FU207" s="147">
        <f>PV(0.05,'PV factor'!Z20,,-CO207)</f>
        <v>0</v>
      </c>
      <c r="FV207" s="147">
        <f>PV(0.05,'PV factor'!AA20,,-CP207)</f>
        <v>0</v>
      </c>
      <c r="FW207" s="147">
        <f>PV(0.05,'PV factor'!AB20,,-CQ207)</f>
        <v>0</v>
      </c>
      <c r="FX207" s="147">
        <f>PV(0.05,'PV factor'!AC20,,-CR207)</f>
        <v>0</v>
      </c>
      <c r="FY207" s="147">
        <f>PV(0.05,'PV factor'!AD20,,-CS207)</f>
        <v>0</v>
      </c>
      <c r="FZ207" s="147">
        <f>PV(0.05,'PV factor'!AE20,,-CT207)</f>
        <v>0</v>
      </c>
      <c r="GA207" s="147">
        <f>PV(0.05,'PV factor'!AF20,,-CU207)</f>
        <v>0</v>
      </c>
      <c r="GB207" s="147">
        <f>PV(0.05,'PV factor'!AG20,,-CV207)</f>
        <v>0</v>
      </c>
      <c r="GC207" s="147">
        <f>PV(0.05,'PV factor'!AH20,,-CW207)</f>
        <v>0</v>
      </c>
      <c r="GD207" s="147">
        <f>PV(0.05,'PV factor'!AI20,,-CX207)</f>
        <v>0</v>
      </c>
      <c r="GE207" s="147">
        <f>PV(0.05,'PV factor'!AJ20,,-CY207)</f>
        <v>0</v>
      </c>
      <c r="GF207" s="147">
        <f>PV(0.05,'PV factor'!AK20,,-CZ207)</f>
        <v>0</v>
      </c>
      <c r="GG207" s="147">
        <f>PV(0.05,'PV factor'!AL20,,-DA207)</f>
        <v>0</v>
      </c>
      <c r="GH207" s="147">
        <f>PV(0.05,'PV factor'!AM20,,-DB207)</f>
        <v>0</v>
      </c>
      <c r="GI207" s="147">
        <f>PV(0.05,'PV factor'!AN20,,-DC207)</f>
        <v>0</v>
      </c>
      <c r="GJ207" s="147">
        <f>PV(0.05,'PV factor'!AO20,,-DD207)</f>
        <v>0</v>
      </c>
      <c r="GK207" s="147">
        <f>PV(0.05,'PV factor'!AP20,,-DE207)</f>
        <v>0</v>
      </c>
      <c r="GL207" s="147">
        <f>PV(0.05,'PV factor'!C20,,-DI207)</f>
        <v>3628.1179138321995</v>
      </c>
      <c r="GM207" s="147">
        <f>PV(0.05,'PV factor'!D20,,-DJ207)</f>
        <v>3455.3503941259041</v>
      </c>
      <c r="GN207" s="147">
        <f>PV(0.05,'PV factor'!E20,,-DK207)</f>
        <v>3290.8098991675279</v>
      </c>
      <c r="GO207" s="147">
        <f>PV(0.05,'PV factor'!F20,,-DL207)</f>
        <v>3134.104665873836</v>
      </c>
      <c r="GP207" s="147">
        <f>PV(0.05,'PV factor'!G20,,-DM207)</f>
        <v>2984.8615865465108</v>
      </c>
      <c r="GQ207" s="147">
        <f>PV(0.05,'PV factor'!H20,,-DN207)</f>
        <v>2842.7253205204856</v>
      </c>
      <c r="GR207" s="147">
        <f>PV(0.05,'PV factor'!I20,,-DO207)</f>
        <v>2707.3574481147489</v>
      </c>
      <c r="GS207" s="147">
        <f>PV(0.05,'PV factor'!J20,,-DP207)</f>
        <v>2578.4356648711891</v>
      </c>
      <c r="GT207" s="147">
        <f>PV(0.05,'PV factor'!K20,,-DQ207)</f>
        <v>2455.6530141630374</v>
      </c>
      <c r="GU207" s="147">
        <f>PV(0.05,'PV factor'!L20,,-DR207)</f>
        <v>2338.7171563457496</v>
      </c>
      <c r="GV207" s="147">
        <f>PV(0.05,'PV factor'!M20,,-DS207)</f>
        <v>2227.3496727102379</v>
      </c>
      <c r="GW207" s="147">
        <f>PV(0.05,'PV factor'!N20,,-DT207)</f>
        <v>2121.2854025811789</v>
      </c>
      <c r="GX207" s="147">
        <f>PV(0.05,'PV factor'!O20,,-DU207)</f>
        <v>2020.2718119820754</v>
      </c>
      <c r="GY207" s="147">
        <f>PV(0.05,'PV factor'!P20,,-DV207)</f>
        <v>1924.0683923638808</v>
      </c>
      <c r="GZ207" s="147">
        <f>PV(0.05,'PV factor'!Q20,,-DW207)</f>
        <v>1832.4460879656008</v>
      </c>
      <c r="HA207" s="147">
        <f>PV(0.05,'PV factor'!R20,,-DX207)</f>
        <v>1745.1867504434292</v>
      </c>
      <c r="HB207" s="147">
        <f>PV(0.05,'PV factor'!S20,,-DY207)</f>
        <v>1662.0826194699325</v>
      </c>
      <c r="HC207" s="147">
        <f>PV(0.05,'PV factor'!T20,,-DZ207)</f>
        <v>1582.9358280666024</v>
      </c>
      <c r="HD207" s="147">
        <f>PV(0.05,'PV factor'!U20,,-EA207)</f>
        <v>1507.5579314920024</v>
      </c>
      <c r="HE207" s="147">
        <f>PV(0.05,'PV factor'!V20,,-EB207)</f>
        <v>1435.7694585638119</v>
      </c>
      <c r="HF207" s="147">
        <f>PV(0.05,'PV factor'!W20,,-EC207)</f>
        <v>1367.3994843464875</v>
      </c>
      <c r="HG207" s="147">
        <f>PV(0.05,'PV factor'!X20,,-ED207)</f>
        <v>1302.2852231871307</v>
      </c>
      <c r="HH207" s="147">
        <f>PV(0.05,'PV factor'!Y20,,-EE207)</f>
        <v>1240.2716411306008</v>
      </c>
      <c r="HI207" s="147">
        <f>PV(0.05,'PV factor'!Z20,,-EF207)</f>
        <v>1181.2110867910485</v>
      </c>
      <c r="HJ207" s="147">
        <f>PV(0.05,'PV factor'!AA20,,-EG207)</f>
        <v>1124.9629398009984</v>
      </c>
      <c r="HK207" s="147">
        <f>PV(0.05,'PV factor'!AB20,,-EH207)</f>
        <v>1071.3932760009509</v>
      </c>
      <c r="HL207" s="147">
        <f>PV(0.05,'PV factor'!AC20,,-EI207)</f>
        <v>1020.3745485723342</v>
      </c>
      <c r="HM207" s="147">
        <f>PV(0.05,'PV factor'!AD20,,-EJ207)</f>
        <v>971.78528435460385</v>
      </c>
      <c r="HN207" s="147">
        <f>PV(0.05,'PV factor'!AE20,,-EK207)</f>
        <v>925.50979462343253</v>
      </c>
      <c r="HO207" s="147">
        <f>PV(0.05,'PV factor'!AF20,,-EL207)</f>
        <v>881.43789964136397</v>
      </c>
      <c r="HP207" s="147">
        <f>PV(0.05,'PV factor'!AG20,,-EM207)</f>
        <v>839.46466632510862</v>
      </c>
      <c r="HQ207" s="147">
        <f>PV(0.05,'PV factor'!AH20,,-EN207)</f>
        <v>799.49015840486538</v>
      </c>
      <c r="HR207" s="147">
        <f>PV(0.05,'PV factor'!AI20,,-EO207)</f>
        <v>761.41919848082421</v>
      </c>
      <c r="HS207" s="147">
        <f>PV(0.05,'PV factor'!AJ20,,-EP207)</f>
        <v>725.16114141030857</v>
      </c>
      <c r="HT207" s="147">
        <f>PV(0.05,'PV factor'!AK20,,-EQ207)</f>
        <v>690.62965848600834</v>
      </c>
      <c r="HU207" s="147">
        <f>PV(0.05,'PV factor'!AL20,,-ER207)</f>
        <v>657.74253189143644</v>
      </c>
      <c r="HV207" s="147">
        <f>PV(0.05,'PV factor'!AM20,,-ES207)</f>
        <v>626.42145894422526</v>
      </c>
      <c r="HW207" s="147">
        <f>PV(0.05,'PV factor'!AN20,,-ET207)</f>
        <v>596.59186566116682</v>
      </c>
      <c r="HX207" s="147">
        <f>PV(0.05,'PV factor'!AO20,,-EU207)</f>
        <v>568.18272920111133</v>
      </c>
      <c r="HY207" s="147">
        <f>PV(0.05,'PV factor'!AP20,,-EV207)</f>
        <v>541.12640876296314</v>
      </c>
      <c r="HZ207" s="147">
        <f t="shared" si="361"/>
        <v>45351.473922902493</v>
      </c>
      <c r="IA207" s="147">
        <f t="shared" si="362"/>
        <v>65367.948015216927</v>
      </c>
      <c r="IB207" s="401">
        <f t="shared" si="363"/>
        <v>1.4413632537355332</v>
      </c>
    </row>
    <row r="208" spans="1:236" ht="90" customHeight="1" x14ac:dyDescent="0.2">
      <c r="A208" s="276" t="s">
        <v>634</v>
      </c>
      <c r="B208" s="277" t="s">
        <v>1167</v>
      </c>
      <c r="C208" s="277" t="s">
        <v>1173</v>
      </c>
      <c r="D208" s="99"/>
      <c r="E208" s="277" t="s">
        <v>1174</v>
      </c>
      <c r="F208" s="103" t="s">
        <v>1175</v>
      </c>
      <c r="G208" s="103" t="s">
        <v>1176</v>
      </c>
      <c r="H208" s="99" t="s">
        <v>77</v>
      </c>
      <c r="I208" s="103" t="s">
        <v>1177</v>
      </c>
      <c r="J208" s="103">
        <v>40</v>
      </c>
      <c r="K208" s="227" t="s">
        <v>94</v>
      </c>
      <c r="L208" s="98">
        <v>276411.75</v>
      </c>
      <c r="M208" s="99" t="s">
        <v>3648</v>
      </c>
      <c r="N208" s="99" t="s">
        <v>81</v>
      </c>
      <c r="O208" s="13" t="s">
        <v>217</v>
      </c>
      <c r="P208" s="99" t="s">
        <v>218</v>
      </c>
      <c r="Q208" s="112" t="s">
        <v>100</v>
      </c>
      <c r="R208" s="99" t="s">
        <v>108</v>
      </c>
      <c r="S208" s="99" t="s">
        <v>99</v>
      </c>
      <c r="T208" s="99" t="s">
        <v>366</v>
      </c>
      <c r="U208" s="99" t="s">
        <v>100</v>
      </c>
      <c r="V208" s="102">
        <v>1</v>
      </c>
      <c r="W208" s="105">
        <v>4000000</v>
      </c>
      <c r="X208" s="105">
        <v>0</v>
      </c>
      <c r="Y208" s="105">
        <v>0</v>
      </c>
      <c r="Z208" s="105">
        <v>0</v>
      </c>
      <c r="AA208" s="105">
        <v>0</v>
      </c>
      <c r="AB208" s="105">
        <v>0</v>
      </c>
      <c r="AC208" s="105">
        <v>0</v>
      </c>
      <c r="AD208" s="105">
        <v>4000000</v>
      </c>
      <c r="AE208" s="278">
        <v>0</v>
      </c>
      <c r="AF208" s="278">
        <v>0</v>
      </c>
      <c r="AG208" s="278">
        <v>0</v>
      </c>
      <c r="AH208" s="278">
        <v>0</v>
      </c>
      <c r="AI208" s="100" t="s">
        <v>88</v>
      </c>
      <c r="AJ208" s="105">
        <v>0</v>
      </c>
      <c r="AK208" s="105">
        <v>0</v>
      </c>
      <c r="AL208" s="105">
        <v>0</v>
      </c>
      <c r="AM208" s="105">
        <v>0</v>
      </c>
      <c r="AN208" s="105">
        <v>0</v>
      </c>
      <c r="AO208" s="105">
        <v>0</v>
      </c>
      <c r="AP208" s="105">
        <v>0</v>
      </c>
      <c r="AQ208" s="278">
        <v>0</v>
      </c>
      <c r="AR208" s="278">
        <v>0</v>
      </c>
      <c r="AS208" s="278">
        <v>0</v>
      </c>
      <c r="AT208" s="278">
        <v>0</v>
      </c>
      <c r="AU208" s="103"/>
      <c r="AV208" s="230">
        <f t="shared" si="329"/>
        <v>0</v>
      </c>
      <c r="AW208" s="230">
        <f t="shared" si="330"/>
        <v>1</v>
      </c>
      <c r="AX208" s="230" t="str">
        <f t="shared" si="331"/>
        <v>B3</v>
      </c>
      <c r="AY208" s="141">
        <f t="shared" si="332"/>
        <v>8</v>
      </c>
      <c r="AZ208" s="70">
        <f t="shared" si="333"/>
        <v>1</v>
      </c>
      <c r="BA208" s="70">
        <f t="shared" si="334"/>
        <v>1</v>
      </c>
      <c r="BB208" s="70">
        <f t="shared" si="335"/>
        <v>1</v>
      </c>
      <c r="BC208" s="70">
        <f t="shared" si="336"/>
        <v>0</v>
      </c>
      <c r="BD208" s="70">
        <f t="shared" si="337"/>
        <v>1</v>
      </c>
      <c r="BE208" s="70">
        <f t="shared" si="338"/>
        <v>1</v>
      </c>
      <c r="BF208" s="70">
        <f t="shared" si="339"/>
        <v>0</v>
      </c>
      <c r="BG208" s="71">
        <f t="shared" si="340"/>
        <v>1</v>
      </c>
      <c r="BH208" s="71">
        <f t="shared" si="341"/>
        <v>1</v>
      </c>
      <c r="BI208" s="71">
        <f t="shared" si="342"/>
        <v>0</v>
      </c>
      <c r="BJ208" s="71">
        <f t="shared" si="343"/>
        <v>0</v>
      </c>
      <c r="BK208" s="71">
        <f t="shared" si="344"/>
        <v>1</v>
      </c>
      <c r="BL208" s="70">
        <f t="shared" si="345"/>
        <v>1</v>
      </c>
      <c r="BM208" s="70">
        <f t="shared" si="346"/>
        <v>1</v>
      </c>
      <c r="BN208" s="70">
        <f t="shared" si="347"/>
        <v>0</v>
      </c>
      <c r="BO208" s="70">
        <f t="shared" si="348"/>
        <v>1</v>
      </c>
      <c r="BP208" s="144">
        <f t="shared" si="349"/>
        <v>0</v>
      </c>
      <c r="BQ208" s="144">
        <f t="shared" si="350"/>
        <v>0</v>
      </c>
      <c r="BR208" s="144">
        <f t="shared" si="351"/>
        <v>0</v>
      </c>
      <c r="BS208" s="144">
        <f t="shared" si="352"/>
        <v>0</v>
      </c>
      <c r="BT208" s="144">
        <f t="shared" si="353"/>
        <v>0</v>
      </c>
      <c r="BU208" s="144">
        <f t="shared" si="354"/>
        <v>4000000</v>
      </c>
      <c r="BV208" s="144">
        <f t="shared" si="355"/>
        <v>0</v>
      </c>
      <c r="BW208" s="144">
        <f t="shared" si="356"/>
        <v>0</v>
      </c>
      <c r="BX208" s="144">
        <f t="shared" si="357"/>
        <v>0</v>
      </c>
      <c r="BY208" s="144">
        <f t="shared" si="358"/>
        <v>0</v>
      </c>
      <c r="BZ208" s="9">
        <v>0</v>
      </c>
      <c r="CA208" s="9">
        <v>0</v>
      </c>
      <c r="CB208" s="9">
        <v>0</v>
      </c>
      <c r="CC208" s="9">
        <v>0</v>
      </c>
      <c r="CD208" s="9">
        <v>0</v>
      </c>
      <c r="CE208" s="9">
        <v>0</v>
      </c>
      <c r="CF208" s="9">
        <v>0</v>
      </c>
      <c r="CG208" s="9">
        <v>0</v>
      </c>
      <c r="CH208" s="9">
        <v>0</v>
      </c>
      <c r="CI208" s="9">
        <v>0</v>
      </c>
      <c r="CJ208" s="9">
        <v>0</v>
      </c>
      <c r="CK208" s="9">
        <v>0</v>
      </c>
      <c r="CL208" s="9">
        <v>0</v>
      </c>
      <c r="CM208" s="9">
        <v>0</v>
      </c>
      <c r="CN208" s="9">
        <v>0</v>
      </c>
      <c r="CO208" s="9">
        <v>0</v>
      </c>
      <c r="CP208" s="9">
        <v>0</v>
      </c>
      <c r="CQ208" s="9">
        <v>0</v>
      </c>
      <c r="CR208" s="9">
        <v>0</v>
      </c>
      <c r="CS208" s="9">
        <v>0</v>
      </c>
      <c r="CT208" s="9">
        <v>0</v>
      </c>
      <c r="CU208" s="9">
        <v>0</v>
      </c>
      <c r="CV208" s="9">
        <v>0</v>
      </c>
      <c r="CW208" s="9">
        <v>0</v>
      </c>
      <c r="CX208" s="9">
        <v>0</v>
      </c>
      <c r="CY208" s="9">
        <v>0</v>
      </c>
      <c r="CZ208" s="9">
        <v>0</v>
      </c>
      <c r="DA208" s="9">
        <v>0</v>
      </c>
      <c r="DB208" s="9">
        <v>0</v>
      </c>
      <c r="DC208" s="9">
        <v>0</v>
      </c>
      <c r="DD208" s="9">
        <v>0</v>
      </c>
      <c r="DE208" s="9">
        <v>0</v>
      </c>
      <c r="DF208" s="9">
        <v>0</v>
      </c>
      <c r="DG208" s="144">
        <f t="shared" si="359"/>
        <v>276411.75</v>
      </c>
      <c r="DH208" s="144">
        <f t="shared" ref="DH208:EW208" si="375">DG208</f>
        <v>276411.75</v>
      </c>
      <c r="DI208" s="144">
        <f t="shared" si="375"/>
        <v>276411.75</v>
      </c>
      <c r="DJ208" s="144">
        <f t="shared" si="375"/>
        <v>276411.75</v>
      </c>
      <c r="DK208" s="144">
        <f t="shared" si="375"/>
        <v>276411.75</v>
      </c>
      <c r="DL208" s="144">
        <f t="shared" si="375"/>
        <v>276411.75</v>
      </c>
      <c r="DM208" s="144">
        <f t="shared" si="375"/>
        <v>276411.75</v>
      </c>
      <c r="DN208" s="144">
        <f t="shared" si="375"/>
        <v>276411.75</v>
      </c>
      <c r="DO208" s="144">
        <f t="shared" si="375"/>
        <v>276411.75</v>
      </c>
      <c r="DP208" s="144">
        <f t="shared" si="375"/>
        <v>276411.75</v>
      </c>
      <c r="DQ208" s="144">
        <f t="shared" si="375"/>
        <v>276411.75</v>
      </c>
      <c r="DR208" s="144">
        <f t="shared" si="375"/>
        <v>276411.75</v>
      </c>
      <c r="DS208" s="144">
        <f t="shared" si="375"/>
        <v>276411.75</v>
      </c>
      <c r="DT208" s="144">
        <f t="shared" si="375"/>
        <v>276411.75</v>
      </c>
      <c r="DU208" s="144">
        <f t="shared" si="375"/>
        <v>276411.75</v>
      </c>
      <c r="DV208" s="144">
        <f t="shared" si="375"/>
        <v>276411.75</v>
      </c>
      <c r="DW208" s="144">
        <f t="shared" si="375"/>
        <v>276411.75</v>
      </c>
      <c r="DX208" s="144">
        <f t="shared" si="375"/>
        <v>276411.75</v>
      </c>
      <c r="DY208" s="144">
        <f t="shared" si="375"/>
        <v>276411.75</v>
      </c>
      <c r="DZ208" s="144">
        <f t="shared" si="375"/>
        <v>276411.75</v>
      </c>
      <c r="EA208" s="144">
        <f t="shared" si="375"/>
        <v>276411.75</v>
      </c>
      <c r="EB208" s="144">
        <f t="shared" si="375"/>
        <v>276411.75</v>
      </c>
      <c r="EC208" s="144">
        <f t="shared" si="375"/>
        <v>276411.75</v>
      </c>
      <c r="ED208" s="144">
        <f t="shared" si="375"/>
        <v>276411.75</v>
      </c>
      <c r="EE208" s="144">
        <f t="shared" si="375"/>
        <v>276411.75</v>
      </c>
      <c r="EF208" s="144">
        <f t="shared" si="375"/>
        <v>276411.75</v>
      </c>
      <c r="EG208" s="144">
        <f t="shared" si="375"/>
        <v>276411.75</v>
      </c>
      <c r="EH208" s="144">
        <f t="shared" si="375"/>
        <v>276411.75</v>
      </c>
      <c r="EI208" s="144">
        <f t="shared" si="375"/>
        <v>276411.75</v>
      </c>
      <c r="EJ208" s="144">
        <f t="shared" si="375"/>
        <v>276411.75</v>
      </c>
      <c r="EK208" s="144">
        <f t="shared" si="375"/>
        <v>276411.75</v>
      </c>
      <c r="EL208" s="144">
        <f t="shared" si="375"/>
        <v>276411.75</v>
      </c>
      <c r="EM208" s="144">
        <f t="shared" si="375"/>
        <v>276411.75</v>
      </c>
      <c r="EN208" s="144">
        <f t="shared" si="375"/>
        <v>276411.75</v>
      </c>
      <c r="EO208" s="144">
        <f t="shared" si="375"/>
        <v>276411.75</v>
      </c>
      <c r="EP208" s="144">
        <f t="shared" si="375"/>
        <v>276411.75</v>
      </c>
      <c r="EQ208" s="144">
        <f t="shared" si="375"/>
        <v>276411.75</v>
      </c>
      <c r="ER208" s="144">
        <f t="shared" si="375"/>
        <v>276411.75</v>
      </c>
      <c r="ES208" s="144">
        <f t="shared" si="375"/>
        <v>276411.75</v>
      </c>
      <c r="ET208" s="144">
        <f t="shared" si="375"/>
        <v>276411.75</v>
      </c>
      <c r="EU208" s="144">
        <f t="shared" si="375"/>
        <v>276411.75</v>
      </c>
      <c r="EV208" s="144">
        <f t="shared" si="375"/>
        <v>276411.75</v>
      </c>
      <c r="EW208" s="144">
        <f t="shared" si="375"/>
        <v>276411.75</v>
      </c>
      <c r="EX208" s="147">
        <f>PV(0.05,'PV factor'!C119,,-BR208)</f>
        <v>0</v>
      </c>
      <c r="EY208" s="147">
        <f>PV(0.05,'PV factor'!D119,,-BS208)</f>
        <v>0</v>
      </c>
      <c r="EZ208" s="147">
        <f>PV(0.05,'PV factor'!E119,,-BT208)</f>
        <v>0</v>
      </c>
      <c r="FA208" s="147">
        <f>PV(0.05,'PV factor'!F119,,-BU208)</f>
        <v>3134104.6658738358</v>
      </c>
      <c r="FB208" s="147">
        <f>PV(0.05,'PV factor'!G119,,-BV208)</f>
        <v>0</v>
      </c>
      <c r="FC208" s="147">
        <f>PV(0.05,'PV factor'!H119,,-BW208)</f>
        <v>0</v>
      </c>
      <c r="FD208" s="147">
        <f>PV(0.05,'PV factor'!I119,,-BX208)</f>
        <v>0</v>
      </c>
      <c r="FE208" s="147">
        <f>PV(0.05,'PV factor'!J119,,-BY208)</f>
        <v>0</v>
      </c>
      <c r="FF208" s="147">
        <f>PV(0.05,'PV factor'!K119,,-BZ208)</f>
        <v>0</v>
      </c>
      <c r="FG208" s="147">
        <f>PV(0.05,'PV factor'!L119,,-CA208)</f>
        <v>0</v>
      </c>
      <c r="FH208" s="147">
        <f>PV(0.05,'PV factor'!M119,,-CB208)</f>
        <v>0</v>
      </c>
      <c r="FI208" s="147">
        <f>PV(0.05,'PV factor'!N119,,-CC208)</f>
        <v>0</v>
      </c>
      <c r="FJ208" s="147">
        <f>PV(0.05,'PV factor'!O119,,-CD208)</f>
        <v>0</v>
      </c>
      <c r="FK208" s="147">
        <f>PV(0.05,'PV factor'!P119,,-CE208)</f>
        <v>0</v>
      </c>
      <c r="FL208" s="147">
        <f>PV(0.05,'PV factor'!Q119,,-CF208)</f>
        <v>0</v>
      </c>
      <c r="FM208" s="147">
        <f>PV(0.05,'PV factor'!R119,,-CG208)</f>
        <v>0</v>
      </c>
      <c r="FN208" s="147">
        <f>PV(0.05,'PV factor'!S119,,-CH208)</f>
        <v>0</v>
      </c>
      <c r="FO208" s="147">
        <f>PV(0.05,'PV factor'!T119,,-CI208)</f>
        <v>0</v>
      </c>
      <c r="FP208" s="147">
        <f>PV(0.05,'PV factor'!U119,,-CJ208)</f>
        <v>0</v>
      </c>
      <c r="FQ208" s="147">
        <f>PV(0.05,'PV factor'!V119,,-CK208)</f>
        <v>0</v>
      </c>
      <c r="FR208" s="147">
        <f>PV(0.05,'PV factor'!W119,,-CL208)</f>
        <v>0</v>
      </c>
      <c r="FS208" s="147">
        <f>PV(0.05,'PV factor'!X119,,-CM208)</f>
        <v>0</v>
      </c>
      <c r="FT208" s="147">
        <f>PV(0.05,'PV factor'!Y119,,-CN208)</f>
        <v>0</v>
      </c>
      <c r="FU208" s="147">
        <f>PV(0.05,'PV factor'!Z119,,-CO208)</f>
        <v>0</v>
      </c>
      <c r="FV208" s="147">
        <f>PV(0.05,'PV factor'!AA119,,-CP208)</f>
        <v>0</v>
      </c>
      <c r="FW208" s="147">
        <f>PV(0.05,'PV factor'!AB119,,-CQ208)</f>
        <v>0</v>
      </c>
      <c r="FX208" s="147">
        <f>PV(0.05,'PV factor'!AC119,,-CR208)</f>
        <v>0</v>
      </c>
      <c r="FY208" s="147">
        <f>PV(0.05,'PV factor'!AD119,,-CS208)</f>
        <v>0</v>
      </c>
      <c r="FZ208" s="147">
        <f>PV(0.05,'PV factor'!AE119,,-CT208)</f>
        <v>0</v>
      </c>
      <c r="GA208" s="147">
        <f>PV(0.05,'PV factor'!AF119,,-CU208)</f>
        <v>0</v>
      </c>
      <c r="GB208" s="147">
        <f>PV(0.05,'PV factor'!AG119,,-CV208)</f>
        <v>0</v>
      </c>
      <c r="GC208" s="147">
        <f>PV(0.05,'PV factor'!AH119,,-CW208)</f>
        <v>0</v>
      </c>
      <c r="GD208" s="147">
        <f>PV(0.05,'PV factor'!AI119,,-CX208)</f>
        <v>0</v>
      </c>
      <c r="GE208" s="147">
        <f>PV(0.05,'PV factor'!AJ119,,-CY208)</f>
        <v>0</v>
      </c>
      <c r="GF208" s="147">
        <f>PV(0.05,'PV factor'!AK119,,-CZ208)</f>
        <v>0</v>
      </c>
      <c r="GG208" s="147">
        <f>PV(0.05,'PV factor'!AL119,,-DA208)</f>
        <v>0</v>
      </c>
      <c r="GH208" s="147">
        <f>PV(0.05,'PV factor'!AM119,,-DB208)</f>
        <v>0</v>
      </c>
      <c r="GI208" s="147">
        <f>PV(0.05,'PV factor'!AN119,,-DC208)</f>
        <v>0</v>
      </c>
      <c r="GJ208" s="147">
        <f>PV(0.05,'PV factor'!AO119,,-DD208)</f>
        <v>0</v>
      </c>
      <c r="GK208" s="147">
        <f>PV(0.05,'PV factor'!AP119,,-DE208)</f>
        <v>0</v>
      </c>
      <c r="GL208" s="147">
        <f>PV(0.05,'PV factor'!C119,,-DI208)</f>
        <v>250713.60544217686</v>
      </c>
      <c r="GM208" s="147">
        <f>PV(0.05,'PV factor'!D119,,-DJ208)</f>
        <v>238774.86232588271</v>
      </c>
      <c r="GN208" s="147">
        <f>PV(0.05,'PV factor'!E119,,-DK208)</f>
        <v>227404.63078655498</v>
      </c>
      <c r="GO208" s="147">
        <f>PV(0.05,'PV factor'!F119,,-DL208)</f>
        <v>216575.83884433805</v>
      </c>
      <c r="GP208" s="147">
        <f>PV(0.05,'PV factor'!G119,,-DM208)</f>
        <v>206262.70366127437</v>
      </c>
      <c r="GQ208" s="147">
        <f>PV(0.05,'PV factor'!H119,,-DN208)</f>
        <v>196440.6701535946</v>
      </c>
      <c r="GR208" s="147">
        <f>PV(0.05,'PV factor'!I119,,-DO208)</f>
        <v>187086.35252723299</v>
      </c>
      <c r="GS208" s="147">
        <f>PV(0.05,'PV factor'!J119,,-DP208)</f>
        <v>178177.47859736474</v>
      </c>
      <c r="GT208" s="147">
        <f>PV(0.05,'PV factor'!K119,,-DQ208)</f>
        <v>169692.83675939497</v>
      </c>
      <c r="GU208" s="147">
        <f>PV(0.05,'PV factor'!L119,,-DR208)</f>
        <v>161612.22548513807</v>
      </c>
      <c r="GV208" s="147">
        <f>PV(0.05,'PV factor'!M119,,-DS208)</f>
        <v>153916.40522394102</v>
      </c>
      <c r="GW208" s="147">
        <f>PV(0.05,'PV factor'!N119,,-DT208)</f>
        <v>146587.05259422952</v>
      </c>
      <c r="GX208" s="147">
        <f>PV(0.05,'PV factor'!O119,,-DU208)</f>
        <v>139606.71675640912</v>
      </c>
      <c r="GY208" s="147">
        <f>PV(0.05,'PV factor'!P119,,-DV208)</f>
        <v>132958.77786324674</v>
      </c>
      <c r="GZ208" s="147">
        <f>PV(0.05,'PV factor'!Q119,,-DW208)</f>
        <v>126627.40748880642</v>
      </c>
      <c r="HA208" s="147">
        <f>PV(0.05,'PV factor'!R119,,-DX208)</f>
        <v>120597.53094172038</v>
      </c>
      <c r="HB208" s="147">
        <f>PV(0.05,'PV factor'!S119,,-DY208)</f>
        <v>114854.79137306704</v>
      </c>
      <c r="HC208" s="147">
        <f>PV(0.05,'PV factor'!T119,,-DZ208)</f>
        <v>109385.51559339717</v>
      </c>
      <c r="HD208" s="147">
        <f>PV(0.05,'PV factor'!U119,,-EA208)</f>
        <v>104176.68151752112</v>
      </c>
      <c r="HE208" s="147">
        <f>PV(0.05,'PV factor'!V119,,-EB208)</f>
        <v>99215.887159543927</v>
      </c>
      <c r="HF208" s="147">
        <f>PV(0.05,'PV factor'!W119,,-EC208)</f>
        <v>94491.321104327551</v>
      </c>
      <c r="HG208" s="147">
        <f>PV(0.05,'PV factor'!X119,,-ED208)</f>
        <v>89991.73438507384</v>
      </c>
      <c r="HH208" s="147">
        <f>PV(0.05,'PV factor'!Y119,,-EE208)</f>
        <v>85706.413700070334</v>
      </c>
      <c r="HI208" s="147">
        <f>PV(0.05,'PV factor'!Z119,,-EF208)</f>
        <v>81625.155904828891</v>
      </c>
      <c r="HJ208" s="147">
        <f>PV(0.05,'PV factor'!AA119,,-EG208)</f>
        <v>77738.243718884652</v>
      </c>
      <c r="HK208" s="147">
        <f>PV(0.05,'PV factor'!AB119,,-EH208)</f>
        <v>74036.422589413953</v>
      </c>
      <c r="HL208" s="147">
        <f>PV(0.05,'PV factor'!AC119,,-EI208)</f>
        <v>70510.878656584726</v>
      </c>
      <c r="HM208" s="147">
        <f>PV(0.05,'PV factor'!AD119,,-EJ208)</f>
        <v>67153.21776817592</v>
      </c>
      <c r="HN208" s="147">
        <f>PV(0.05,'PV factor'!AE119,,-EK208)</f>
        <v>63955.445493500898</v>
      </c>
      <c r="HO208" s="147">
        <f>PV(0.05,'PV factor'!AF119,,-EL208)</f>
        <v>60909.948089048448</v>
      </c>
      <c r="HP208" s="147">
        <f>PV(0.05,'PV factor'!AG119,,-EM208)</f>
        <v>58009.474370522337</v>
      </c>
      <c r="HQ208" s="147">
        <f>PV(0.05,'PV factor'!AH119,,-EN208)</f>
        <v>55247.118448116511</v>
      </c>
      <c r="HR208" s="147">
        <f>PV(0.05,'PV factor'!AI119,,-EO208)</f>
        <v>52616.30328392049</v>
      </c>
      <c r="HS208" s="147">
        <f>PV(0.05,'PV factor'!AJ119,,-EP208)</f>
        <v>50110.765032305222</v>
      </c>
      <c r="HT208" s="147">
        <f>PV(0.05,'PV factor'!AK119,,-EQ208)</f>
        <v>47724.538126004976</v>
      </c>
      <c r="HU208" s="147">
        <f>PV(0.05,'PV factor'!AL119,,-ER208)</f>
        <v>45451.941072385685</v>
      </c>
      <c r="HV208" s="147">
        <f>PV(0.05,'PV factor'!AM119,,-ES208)</f>
        <v>43287.562926081613</v>
      </c>
      <c r="HW208" s="147">
        <f>PV(0.05,'PV factor'!AN119,,-ET208)</f>
        <v>41226.250405792009</v>
      </c>
      <c r="HX208" s="147">
        <f>PV(0.05,'PV factor'!AO119,,-EU208)</f>
        <v>39263.095624563823</v>
      </c>
      <c r="HY208" s="147">
        <f>PV(0.05,'PV factor'!AP119,,-EV208)</f>
        <v>37393.424404346493</v>
      </c>
      <c r="HZ208" s="147">
        <f t="shared" si="361"/>
        <v>3134104.6658738358</v>
      </c>
      <c r="IA208" s="147">
        <f t="shared" si="362"/>
        <v>4517117.2261987841</v>
      </c>
      <c r="IB208" s="401">
        <f t="shared" si="363"/>
        <v>1.4412783578621626</v>
      </c>
    </row>
    <row r="209" spans="1:236" ht="90" customHeight="1" x14ac:dyDescent="0.2">
      <c r="A209" s="161" t="s">
        <v>3062</v>
      </c>
      <c r="B209" s="150" t="s">
        <v>3063</v>
      </c>
      <c r="C209" s="150" t="s">
        <v>3420</v>
      </c>
      <c r="D209" s="222">
        <v>22</v>
      </c>
      <c r="E209" s="150" t="s">
        <v>3132</v>
      </c>
      <c r="F209" s="151" t="s">
        <v>3133</v>
      </c>
      <c r="G209" s="151" t="s">
        <v>3134</v>
      </c>
      <c r="H209" s="165" t="s">
        <v>88</v>
      </c>
      <c r="I209" s="151" t="s">
        <v>3135</v>
      </c>
      <c r="J209" s="151">
        <v>40</v>
      </c>
      <c r="K209" s="227" t="s">
        <v>79</v>
      </c>
      <c r="L209" s="79">
        <v>52367</v>
      </c>
      <c r="M209" s="79" t="s">
        <v>3069</v>
      </c>
      <c r="N209" s="79" t="s">
        <v>81</v>
      </c>
      <c r="O209" s="13" t="s">
        <v>217</v>
      </c>
      <c r="P209" s="79" t="s">
        <v>218</v>
      </c>
      <c r="Q209" s="79" t="s">
        <v>87</v>
      </c>
      <c r="R209" s="79" t="s">
        <v>261</v>
      </c>
      <c r="S209" s="79" t="s">
        <v>191</v>
      </c>
      <c r="T209" s="79" t="s">
        <v>3070</v>
      </c>
      <c r="U209" s="79" t="s">
        <v>100</v>
      </c>
      <c r="V209" s="175">
        <v>0.99</v>
      </c>
      <c r="W209" s="258">
        <v>2990106</v>
      </c>
      <c r="X209" s="258">
        <v>22190</v>
      </c>
      <c r="Y209" s="258">
        <v>0</v>
      </c>
      <c r="Z209" s="258">
        <v>22190</v>
      </c>
      <c r="AA209" s="258">
        <v>0</v>
      </c>
      <c r="AB209" s="258">
        <v>850000</v>
      </c>
      <c r="AC209" s="258">
        <v>1540000</v>
      </c>
      <c r="AD209" s="258">
        <v>577916</v>
      </c>
      <c r="AE209" s="149">
        <v>0</v>
      </c>
      <c r="AF209" s="149">
        <v>0</v>
      </c>
      <c r="AG209" s="149">
        <v>0</v>
      </c>
      <c r="AH209" s="149">
        <v>0</v>
      </c>
      <c r="AI209" s="88" t="s">
        <v>88</v>
      </c>
      <c r="AJ209" s="176">
        <v>0</v>
      </c>
      <c r="AK209" s="162">
        <v>0</v>
      </c>
      <c r="AL209" s="162">
        <v>0</v>
      </c>
      <c r="AM209" s="162">
        <v>0</v>
      </c>
      <c r="AN209" s="162">
        <v>0</v>
      </c>
      <c r="AO209" s="162">
        <v>0</v>
      </c>
      <c r="AP209" s="162">
        <v>0</v>
      </c>
      <c r="AQ209" s="149">
        <v>0</v>
      </c>
      <c r="AR209" s="149">
        <v>0</v>
      </c>
      <c r="AS209" s="149">
        <v>0</v>
      </c>
      <c r="AT209" s="149">
        <v>0</v>
      </c>
      <c r="AU209" s="177" t="s">
        <v>3385</v>
      </c>
      <c r="AV209" s="230">
        <f t="shared" si="329"/>
        <v>0</v>
      </c>
      <c r="AW209" s="230">
        <f t="shared" si="330"/>
        <v>0</v>
      </c>
      <c r="AX209" s="230" t="str">
        <f t="shared" si="331"/>
        <v>B3</v>
      </c>
      <c r="AY209" s="141">
        <f t="shared" si="332"/>
        <v>8</v>
      </c>
      <c r="AZ209" s="70">
        <f t="shared" si="333"/>
        <v>1</v>
      </c>
      <c r="BA209" s="70">
        <f t="shared" si="334"/>
        <v>1</v>
      </c>
      <c r="BB209" s="70">
        <f t="shared" si="335"/>
        <v>1</v>
      </c>
      <c r="BC209" s="70">
        <f t="shared" si="336"/>
        <v>1</v>
      </c>
      <c r="BD209" s="70">
        <f t="shared" si="337"/>
        <v>1</v>
      </c>
      <c r="BE209" s="70">
        <f t="shared" si="338"/>
        <v>0</v>
      </c>
      <c r="BF209" s="70">
        <f t="shared" si="339"/>
        <v>0</v>
      </c>
      <c r="BG209" s="71">
        <f t="shared" si="340"/>
        <v>0</v>
      </c>
      <c r="BH209" s="71">
        <f t="shared" si="341"/>
        <v>1</v>
      </c>
      <c r="BI209" s="71">
        <f t="shared" si="342"/>
        <v>0</v>
      </c>
      <c r="BJ209" s="71">
        <f t="shared" si="343"/>
        <v>0</v>
      </c>
      <c r="BK209" s="71">
        <f t="shared" si="344"/>
        <v>1</v>
      </c>
      <c r="BL209" s="70">
        <f t="shared" si="345"/>
        <v>1</v>
      </c>
      <c r="BM209" s="70">
        <f t="shared" si="346"/>
        <v>1</v>
      </c>
      <c r="BN209" s="70">
        <f t="shared" si="347"/>
        <v>0</v>
      </c>
      <c r="BO209" s="70">
        <f t="shared" si="348"/>
        <v>1</v>
      </c>
      <c r="BP209" s="144">
        <f t="shared" si="349"/>
        <v>0</v>
      </c>
      <c r="BQ209" s="144">
        <f t="shared" si="350"/>
        <v>22190</v>
      </c>
      <c r="BR209" s="144">
        <f t="shared" si="351"/>
        <v>0</v>
      </c>
      <c r="BS209" s="144">
        <f t="shared" si="352"/>
        <v>850000</v>
      </c>
      <c r="BT209" s="144">
        <f t="shared" si="353"/>
        <v>1540000</v>
      </c>
      <c r="BU209" s="144">
        <f t="shared" si="354"/>
        <v>577916</v>
      </c>
      <c r="BV209" s="144">
        <f t="shared" si="355"/>
        <v>0</v>
      </c>
      <c r="BW209" s="144">
        <f t="shared" si="356"/>
        <v>0</v>
      </c>
      <c r="BX209" s="144">
        <f t="shared" si="357"/>
        <v>0</v>
      </c>
      <c r="BY209" s="144">
        <f t="shared" si="358"/>
        <v>0</v>
      </c>
      <c r="BZ209" s="9">
        <v>0</v>
      </c>
      <c r="CA209" s="9">
        <v>0</v>
      </c>
      <c r="CB209" s="9">
        <v>0</v>
      </c>
      <c r="CC209" s="9">
        <v>0</v>
      </c>
      <c r="CD209" s="9">
        <v>0</v>
      </c>
      <c r="CE209" s="9">
        <v>0</v>
      </c>
      <c r="CF209" s="9">
        <v>0</v>
      </c>
      <c r="CG209" s="9">
        <v>0</v>
      </c>
      <c r="CH209" s="9">
        <v>0</v>
      </c>
      <c r="CI209" s="9">
        <v>0</v>
      </c>
      <c r="CJ209" s="9">
        <v>0</v>
      </c>
      <c r="CK209" s="9">
        <v>0</v>
      </c>
      <c r="CL209" s="9">
        <v>0</v>
      </c>
      <c r="CM209" s="9">
        <v>0</v>
      </c>
      <c r="CN209" s="9">
        <v>0</v>
      </c>
      <c r="CO209" s="9">
        <v>0</v>
      </c>
      <c r="CP209" s="9">
        <v>0</v>
      </c>
      <c r="CQ209" s="9">
        <v>0</v>
      </c>
      <c r="CR209" s="9">
        <v>0</v>
      </c>
      <c r="CS209" s="9">
        <v>0</v>
      </c>
      <c r="CT209" s="9">
        <v>0</v>
      </c>
      <c r="CU209" s="9">
        <v>0</v>
      </c>
      <c r="CV209" s="9">
        <v>0</v>
      </c>
      <c r="CW209" s="9">
        <v>0</v>
      </c>
      <c r="CX209" s="9">
        <v>0</v>
      </c>
      <c r="CY209" s="9">
        <v>0</v>
      </c>
      <c r="CZ209" s="9">
        <v>0</v>
      </c>
      <c r="DA209" s="9">
        <v>0</v>
      </c>
      <c r="DB209" s="9">
        <v>0</v>
      </c>
      <c r="DC209" s="9">
        <v>0</v>
      </c>
      <c r="DD209" s="9">
        <v>0</v>
      </c>
      <c r="DE209" s="9">
        <v>0</v>
      </c>
      <c r="DF209" s="9">
        <v>0</v>
      </c>
      <c r="DG209" s="144">
        <f t="shared" si="359"/>
        <v>52367</v>
      </c>
      <c r="DH209" s="144">
        <f t="shared" ref="DH209:EW209" si="376">DG209</f>
        <v>52367</v>
      </c>
      <c r="DI209" s="144">
        <f t="shared" si="376"/>
        <v>52367</v>
      </c>
      <c r="DJ209" s="144">
        <f t="shared" si="376"/>
        <v>52367</v>
      </c>
      <c r="DK209" s="144">
        <f t="shared" si="376"/>
        <v>52367</v>
      </c>
      <c r="DL209" s="144">
        <f t="shared" si="376"/>
        <v>52367</v>
      </c>
      <c r="DM209" s="144">
        <f t="shared" si="376"/>
        <v>52367</v>
      </c>
      <c r="DN209" s="144">
        <f t="shared" si="376"/>
        <v>52367</v>
      </c>
      <c r="DO209" s="144">
        <f t="shared" si="376"/>
        <v>52367</v>
      </c>
      <c r="DP209" s="144">
        <f t="shared" si="376"/>
        <v>52367</v>
      </c>
      <c r="DQ209" s="144">
        <f t="shared" si="376"/>
        <v>52367</v>
      </c>
      <c r="DR209" s="144">
        <f t="shared" si="376"/>
        <v>52367</v>
      </c>
      <c r="DS209" s="144">
        <f t="shared" si="376"/>
        <v>52367</v>
      </c>
      <c r="DT209" s="144">
        <f t="shared" si="376"/>
        <v>52367</v>
      </c>
      <c r="DU209" s="144">
        <f t="shared" si="376"/>
        <v>52367</v>
      </c>
      <c r="DV209" s="144">
        <f t="shared" si="376"/>
        <v>52367</v>
      </c>
      <c r="DW209" s="144">
        <f t="shared" si="376"/>
        <v>52367</v>
      </c>
      <c r="DX209" s="144">
        <f t="shared" si="376"/>
        <v>52367</v>
      </c>
      <c r="DY209" s="144">
        <f t="shared" si="376"/>
        <v>52367</v>
      </c>
      <c r="DZ209" s="144">
        <f t="shared" si="376"/>
        <v>52367</v>
      </c>
      <c r="EA209" s="144">
        <f t="shared" si="376"/>
        <v>52367</v>
      </c>
      <c r="EB209" s="144">
        <f t="shared" si="376"/>
        <v>52367</v>
      </c>
      <c r="EC209" s="144">
        <f t="shared" si="376"/>
        <v>52367</v>
      </c>
      <c r="ED209" s="144">
        <f t="shared" si="376"/>
        <v>52367</v>
      </c>
      <c r="EE209" s="144">
        <f t="shared" si="376"/>
        <v>52367</v>
      </c>
      <c r="EF209" s="144">
        <f t="shared" si="376"/>
        <v>52367</v>
      </c>
      <c r="EG209" s="144">
        <f t="shared" si="376"/>
        <v>52367</v>
      </c>
      <c r="EH209" s="144">
        <f t="shared" si="376"/>
        <v>52367</v>
      </c>
      <c r="EI209" s="144">
        <f t="shared" si="376"/>
        <v>52367</v>
      </c>
      <c r="EJ209" s="144">
        <f t="shared" si="376"/>
        <v>52367</v>
      </c>
      <c r="EK209" s="144">
        <f t="shared" si="376"/>
        <v>52367</v>
      </c>
      <c r="EL209" s="144">
        <f t="shared" si="376"/>
        <v>52367</v>
      </c>
      <c r="EM209" s="144">
        <f t="shared" si="376"/>
        <v>52367</v>
      </c>
      <c r="EN209" s="144">
        <f t="shared" si="376"/>
        <v>52367</v>
      </c>
      <c r="EO209" s="144">
        <f t="shared" si="376"/>
        <v>52367</v>
      </c>
      <c r="EP209" s="144">
        <f t="shared" si="376"/>
        <v>52367</v>
      </c>
      <c r="EQ209" s="144">
        <f t="shared" si="376"/>
        <v>52367</v>
      </c>
      <c r="ER209" s="144">
        <f t="shared" si="376"/>
        <v>52367</v>
      </c>
      <c r="ES209" s="144">
        <f t="shared" si="376"/>
        <v>52367</v>
      </c>
      <c r="ET209" s="144">
        <f t="shared" si="376"/>
        <v>52367</v>
      </c>
      <c r="EU209" s="144">
        <f t="shared" si="376"/>
        <v>52367</v>
      </c>
      <c r="EV209" s="144">
        <f t="shared" si="376"/>
        <v>52367</v>
      </c>
      <c r="EW209" s="144">
        <f t="shared" si="376"/>
        <v>52367</v>
      </c>
      <c r="EX209" s="147">
        <f>PV(0.05,'PV factor'!C459,,-BR209)</f>
        <v>0</v>
      </c>
      <c r="EY209" s="147">
        <f>PV(0.05,'PV factor'!D459,,-BS209)</f>
        <v>734261.9587517546</v>
      </c>
      <c r="EZ209" s="147">
        <f>PV(0.05,'PV factor'!E459,,-BT209)</f>
        <v>1266961.8111794982</v>
      </c>
      <c r="FA209" s="147">
        <f>PV(0.05,'PV factor'!F459,,-BU209)</f>
        <v>452812.30802078592</v>
      </c>
      <c r="FB209" s="147">
        <f>PV(0.05,'PV factor'!G459,,-BV209)</f>
        <v>0</v>
      </c>
      <c r="FC209" s="147">
        <f>PV(0.05,'PV factor'!H459,,-BW209)</f>
        <v>0</v>
      </c>
      <c r="FD209" s="147">
        <f>PV(0.05,'PV factor'!I459,,-BX209)</f>
        <v>0</v>
      </c>
      <c r="FE209" s="147">
        <f>PV(0.05,'PV factor'!J459,,-BY209)</f>
        <v>0</v>
      </c>
      <c r="FF209" s="147">
        <f>PV(0.05,'PV factor'!K459,,-BZ209)</f>
        <v>0</v>
      </c>
      <c r="FG209" s="147">
        <f>PV(0.05,'PV factor'!L459,,-CA209)</f>
        <v>0</v>
      </c>
      <c r="FH209" s="147">
        <f>PV(0.05,'PV factor'!M459,,-CB209)</f>
        <v>0</v>
      </c>
      <c r="FI209" s="147">
        <f>PV(0.05,'PV factor'!N459,,-CC209)</f>
        <v>0</v>
      </c>
      <c r="FJ209" s="147">
        <f>PV(0.05,'PV factor'!O459,,-CD209)</f>
        <v>0</v>
      </c>
      <c r="FK209" s="147">
        <f>PV(0.05,'PV factor'!P459,,-CE209)</f>
        <v>0</v>
      </c>
      <c r="FL209" s="147">
        <f>PV(0.05,'PV factor'!Q459,,-CF209)</f>
        <v>0</v>
      </c>
      <c r="FM209" s="147">
        <f>PV(0.05,'PV factor'!R459,,-CG209)</f>
        <v>0</v>
      </c>
      <c r="FN209" s="147">
        <f>PV(0.05,'PV factor'!S459,,-CH209)</f>
        <v>0</v>
      </c>
      <c r="FO209" s="147">
        <f>PV(0.05,'PV factor'!T459,,-CI209)</f>
        <v>0</v>
      </c>
      <c r="FP209" s="147">
        <f>PV(0.05,'PV factor'!U459,,-CJ209)</f>
        <v>0</v>
      </c>
      <c r="FQ209" s="147">
        <f>PV(0.05,'PV factor'!V459,,-CK209)</f>
        <v>0</v>
      </c>
      <c r="FR209" s="147">
        <f>PV(0.05,'PV factor'!W459,,-CL209)</f>
        <v>0</v>
      </c>
      <c r="FS209" s="147">
        <f>PV(0.05,'PV factor'!X459,,-CM209)</f>
        <v>0</v>
      </c>
      <c r="FT209" s="147">
        <f>PV(0.05,'PV factor'!Y459,,-CN209)</f>
        <v>0</v>
      </c>
      <c r="FU209" s="147">
        <f>PV(0.05,'PV factor'!Z459,,-CO209)</f>
        <v>0</v>
      </c>
      <c r="FV209" s="147">
        <f>PV(0.05,'PV factor'!AA459,,-CP209)</f>
        <v>0</v>
      </c>
      <c r="FW209" s="147">
        <f>PV(0.05,'PV factor'!AB459,,-CQ209)</f>
        <v>0</v>
      </c>
      <c r="FX209" s="147">
        <f>PV(0.05,'PV factor'!AC459,,-CR209)</f>
        <v>0</v>
      </c>
      <c r="FY209" s="147">
        <f>PV(0.05,'PV factor'!AD459,,-CS209)</f>
        <v>0</v>
      </c>
      <c r="FZ209" s="147">
        <f>PV(0.05,'PV factor'!AE459,,-CT209)</f>
        <v>0</v>
      </c>
      <c r="GA209" s="147">
        <f>PV(0.05,'PV factor'!AF459,,-CU209)</f>
        <v>0</v>
      </c>
      <c r="GB209" s="147">
        <f>PV(0.05,'PV factor'!AG459,,-CV209)</f>
        <v>0</v>
      </c>
      <c r="GC209" s="147">
        <f>PV(0.05,'PV factor'!AH459,,-CW209)</f>
        <v>0</v>
      </c>
      <c r="GD209" s="147">
        <f>PV(0.05,'PV factor'!AI459,,-CX209)</f>
        <v>0</v>
      </c>
      <c r="GE209" s="147">
        <f>PV(0.05,'PV factor'!AJ459,,-CY209)</f>
        <v>0</v>
      </c>
      <c r="GF209" s="147">
        <f>PV(0.05,'PV factor'!AK459,,-CZ209)</f>
        <v>0</v>
      </c>
      <c r="GG209" s="147">
        <f>PV(0.05,'PV factor'!AL459,,-DA209)</f>
        <v>0</v>
      </c>
      <c r="GH209" s="147">
        <f>PV(0.05,'PV factor'!AM459,,-DB209)</f>
        <v>0</v>
      </c>
      <c r="GI209" s="147">
        <f>PV(0.05,'PV factor'!AN459,,-DC209)</f>
        <v>0</v>
      </c>
      <c r="GJ209" s="147">
        <f>PV(0.05,'PV factor'!AO459,,-DD209)</f>
        <v>0</v>
      </c>
      <c r="GK209" s="147">
        <f>PV(0.05,'PV factor'!AP459,,-DE209)</f>
        <v>0</v>
      </c>
      <c r="GL209" s="147">
        <f>PV(0.05,'PV factor'!C459,,-DI209)</f>
        <v>47498.4126984127</v>
      </c>
      <c r="GM209" s="147">
        <f>PV(0.05,'PV factor'!D459,,-DJ209)</f>
        <v>45236.583522297806</v>
      </c>
      <c r="GN209" s="147">
        <f>PV(0.05,'PV factor'!E459,,-DK209)</f>
        <v>43082.46049742648</v>
      </c>
      <c r="GO209" s="147">
        <f>PV(0.05,'PV factor'!F459,,-DL209)</f>
        <v>41030.914759453786</v>
      </c>
      <c r="GP209" s="147">
        <f>PV(0.05,'PV factor'!G459,,-DM209)</f>
        <v>39077.06167567028</v>
      </c>
      <c r="GQ209" s="147">
        <f>PV(0.05,'PV factor'!H459,,-DN209)</f>
        <v>37216.249214924072</v>
      </c>
      <c r="GR209" s="147">
        <f>PV(0.05,'PV factor'!I459,,-DO209)</f>
        <v>35444.046871356259</v>
      </c>
      <c r="GS209" s="147">
        <f>PV(0.05,'PV factor'!J459,,-DP209)</f>
        <v>33756.235115577387</v>
      </c>
      <c r="GT209" s="147">
        <f>PV(0.05,'PV factor'!K459,,-DQ209)</f>
        <v>32148.795348168944</v>
      </c>
      <c r="GU209" s="147">
        <f>PV(0.05,'PV factor'!L459,,-DR209)</f>
        <v>30617.900331589466</v>
      </c>
      <c r="GV209" s="147">
        <f>PV(0.05,'PV factor'!M459,,-DS209)</f>
        <v>29159.905077704258</v>
      </c>
      <c r="GW209" s="147">
        <f>PV(0.05,'PV factor'!N459,,-DT209)</f>
        <v>27771.338169242146</v>
      </c>
      <c r="GX209" s="147">
        <f>PV(0.05,'PV factor'!O459,,-DU209)</f>
        <v>26448.893494516335</v>
      </c>
      <c r="GY209" s="147">
        <f>PV(0.05,'PV factor'!P459,,-DV209)</f>
        <v>25189.422375729835</v>
      </c>
      <c r="GZ209" s="147">
        <f>PV(0.05,'PV factor'!Q459,,-DW209)</f>
        <v>23989.926072123657</v>
      </c>
      <c r="HA209" s="147">
        <f>PV(0.05,'PV factor'!R459,,-DX209)</f>
        <v>22847.548640117762</v>
      </c>
      <c r="HB209" s="147">
        <f>PV(0.05,'PV factor'!S459,,-DY209)</f>
        <v>21759.57013344549</v>
      </c>
      <c r="HC209" s="147">
        <f>PV(0.05,'PV factor'!T459,,-DZ209)</f>
        <v>20723.400127090943</v>
      </c>
      <c r="HD209" s="147">
        <f>PV(0.05,'PV factor'!U459,,-EA209)</f>
        <v>19736.571549610424</v>
      </c>
      <c r="HE209" s="147">
        <f>PV(0.05,'PV factor'!V459,,-EB209)</f>
        <v>18796.734809152782</v>
      </c>
      <c r="HF209" s="147">
        <f>PV(0.05,'PV factor'!W459,,-EC209)</f>
        <v>17901.652199193129</v>
      </c>
      <c r="HG209" s="147">
        <f>PV(0.05,'PV factor'!X459,,-ED209)</f>
        <v>17049.192570660118</v>
      </c>
      <c r="HH209" s="147">
        <f>PV(0.05,'PV factor'!Y459,,-EE209)</f>
        <v>16237.326257771543</v>
      </c>
      <c r="HI209" s="147">
        <f>PV(0.05,'PV factor'!Z459,,-EF209)</f>
        <v>15464.120245496708</v>
      </c>
      <c r="HJ209" s="147">
        <f>PV(0.05,'PV factor'!AA459,,-EG209)</f>
        <v>14727.733567139721</v>
      </c>
      <c r="HK209" s="147">
        <f>PV(0.05,'PV factor'!AB459,,-EH209)</f>
        <v>14026.412921085448</v>
      </c>
      <c r="HL209" s="147">
        <f>PV(0.05,'PV factor'!AC459,,-EI209)</f>
        <v>13358.488496271857</v>
      </c>
      <c r="HM209" s="147">
        <f>PV(0.05,'PV factor'!AD459,,-EJ209)</f>
        <v>12722.369996449384</v>
      </c>
      <c r="HN209" s="147">
        <f>PV(0.05,'PV factor'!AE459,,-EK209)</f>
        <v>12116.542853761322</v>
      </c>
      <c r="HO209" s="147">
        <f>PV(0.05,'PV factor'!AF459,,-EL209)</f>
        <v>11539.564622629827</v>
      </c>
      <c r="HP209" s="147">
        <f>PV(0.05,'PV factor'!AG459,,-EM209)</f>
        <v>10990.061545361741</v>
      </c>
      <c r="HQ209" s="147">
        <f>PV(0.05,'PV factor'!AH459,,-EN209)</f>
        <v>10466.725281296896</v>
      </c>
      <c r="HR209" s="147">
        <f>PV(0.05,'PV factor'!AI459,,-EO209)</f>
        <v>9968.30979171133</v>
      </c>
      <c r="HS209" s="147">
        <f>PV(0.05,'PV factor'!AJ459,,-EP209)</f>
        <v>9493.6283730584073</v>
      </c>
      <c r="HT209" s="147">
        <f>PV(0.05,'PV factor'!AK459,,-EQ209)</f>
        <v>9041.5508314841991</v>
      </c>
      <c r="HU209" s="147">
        <f>PV(0.05,'PV factor'!AL459,,-ER209)</f>
        <v>8611.0007918897136</v>
      </c>
      <c r="HV209" s="147">
        <f>PV(0.05,'PV factor'!AM459,,-ES209)</f>
        <v>8200.9531351330606</v>
      </c>
      <c r="HW209" s="147">
        <f>PV(0.05,'PV factor'!AN459,,-ET209)</f>
        <v>7810.4315572695805</v>
      </c>
      <c r="HX209" s="147">
        <f>PV(0.05,'PV factor'!AO459,,-EU209)</f>
        <v>7438.5062450186488</v>
      </c>
      <c r="HY209" s="147">
        <f>PV(0.05,'PV factor'!AP459,,-EV209)</f>
        <v>7084.2916619225225</v>
      </c>
      <c r="HZ209" s="147">
        <f t="shared" si="361"/>
        <v>2454036.0779520385</v>
      </c>
      <c r="IA209" s="147">
        <f t="shared" si="362"/>
        <v>855780.83342821593</v>
      </c>
      <c r="IB209" s="401">
        <f t="shared" si="363"/>
        <v>0.34872381914710432</v>
      </c>
    </row>
    <row r="210" spans="1:236" ht="90" customHeight="1" x14ac:dyDescent="0.2">
      <c r="A210" s="82" t="s">
        <v>2266</v>
      </c>
      <c r="B210" s="152" t="s">
        <v>2483</v>
      </c>
      <c r="C210" s="152" t="s">
        <v>2159</v>
      </c>
      <c r="D210" s="153">
        <v>7</v>
      </c>
      <c r="E210" s="152" t="s">
        <v>2496</v>
      </c>
      <c r="F210" s="152" t="s">
        <v>2497</v>
      </c>
      <c r="G210" s="152" t="s">
        <v>2498</v>
      </c>
      <c r="H210" s="79" t="s">
        <v>77</v>
      </c>
      <c r="I210" s="154"/>
      <c r="J210" s="87">
        <v>5</v>
      </c>
      <c r="K210" s="227" t="s">
        <v>79</v>
      </c>
      <c r="L210" s="89">
        <v>99695</v>
      </c>
      <c r="M210" s="89" t="s">
        <v>2495</v>
      </c>
      <c r="N210" s="78" t="s">
        <v>147</v>
      </c>
      <c r="O210" s="90" t="s">
        <v>148</v>
      </c>
      <c r="P210" s="78" t="s">
        <v>149</v>
      </c>
      <c r="Q210" s="112" t="s">
        <v>100</v>
      </c>
      <c r="R210" s="78" t="s">
        <v>226</v>
      </c>
      <c r="S210" s="78" t="s">
        <v>99</v>
      </c>
      <c r="T210" s="89" t="s">
        <v>358</v>
      </c>
      <c r="U210" s="79" t="s">
        <v>87</v>
      </c>
      <c r="V210" s="96">
        <v>1</v>
      </c>
      <c r="W210" s="155">
        <v>131000</v>
      </c>
      <c r="X210" s="155">
        <v>0</v>
      </c>
      <c r="Y210" s="155">
        <v>0</v>
      </c>
      <c r="Z210" s="155">
        <v>31000</v>
      </c>
      <c r="AA210" s="155">
        <v>0</v>
      </c>
      <c r="AB210" s="155">
        <v>100000</v>
      </c>
      <c r="AC210" s="155">
        <v>0</v>
      </c>
      <c r="AD210" s="155">
        <v>0</v>
      </c>
      <c r="AE210" s="86">
        <v>0</v>
      </c>
      <c r="AF210" s="86">
        <v>0</v>
      </c>
      <c r="AG210" s="86">
        <v>0</v>
      </c>
      <c r="AH210" s="86">
        <v>0</v>
      </c>
      <c r="AI210" s="88" t="s">
        <v>88</v>
      </c>
      <c r="AJ210" s="155">
        <v>0</v>
      </c>
      <c r="AK210" s="80">
        <v>0</v>
      </c>
      <c r="AL210" s="80">
        <v>0</v>
      </c>
      <c r="AM210" s="80">
        <v>0</v>
      </c>
      <c r="AN210" s="80">
        <v>0</v>
      </c>
      <c r="AO210" s="80">
        <v>0</v>
      </c>
      <c r="AP210" s="80">
        <v>0</v>
      </c>
      <c r="AQ210" s="395">
        <v>0</v>
      </c>
      <c r="AR210" s="395">
        <v>0</v>
      </c>
      <c r="AS210" s="395">
        <v>0</v>
      </c>
      <c r="AT210" s="395">
        <v>0</v>
      </c>
      <c r="AU210" s="396"/>
      <c r="AV210" s="230">
        <f t="shared" si="329"/>
        <v>1</v>
      </c>
      <c r="AW210" s="230">
        <f t="shared" si="330"/>
        <v>0</v>
      </c>
      <c r="AX210" s="230" t="str">
        <f t="shared" si="331"/>
        <v>E3</v>
      </c>
      <c r="AY210" s="141">
        <f t="shared" si="332"/>
        <v>7</v>
      </c>
      <c r="AZ210" s="70">
        <f t="shared" si="333"/>
        <v>1</v>
      </c>
      <c r="BA210" s="70">
        <f t="shared" si="334"/>
        <v>1</v>
      </c>
      <c r="BB210" s="70">
        <f t="shared" si="335"/>
        <v>1</v>
      </c>
      <c r="BC210" s="70">
        <f t="shared" si="336"/>
        <v>1</v>
      </c>
      <c r="BD210" s="70">
        <f t="shared" si="337"/>
        <v>1</v>
      </c>
      <c r="BE210" s="70">
        <f t="shared" si="338"/>
        <v>1</v>
      </c>
      <c r="BF210" s="70">
        <f t="shared" si="339"/>
        <v>1</v>
      </c>
      <c r="BG210" s="71">
        <f t="shared" si="340"/>
        <v>0</v>
      </c>
      <c r="BH210" s="71">
        <f t="shared" si="341"/>
        <v>1</v>
      </c>
      <c r="BI210" s="71">
        <f t="shared" si="342"/>
        <v>0</v>
      </c>
      <c r="BJ210" s="71">
        <f t="shared" si="343"/>
        <v>1</v>
      </c>
      <c r="BK210" s="71">
        <f t="shared" si="344"/>
        <v>0</v>
      </c>
      <c r="BL210" s="70">
        <f t="shared" si="345"/>
        <v>0</v>
      </c>
      <c r="BM210" s="70">
        <f t="shared" si="346"/>
        <v>0</v>
      </c>
      <c r="BN210" s="70">
        <f t="shared" si="347"/>
        <v>0</v>
      </c>
      <c r="BO210" s="70">
        <f t="shared" si="348"/>
        <v>0</v>
      </c>
      <c r="BP210" s="144">
        <f t="shared" si="349"/>
        <v>0</v>
      </c>
      <c r="BQ210" s="144">
        <f t="shared" si="350"/>
        <v>31000</v>
      </c>
      <c r="BR210" s="144">
        <f t="shared" si="351"/>
        <v>0</v>
      </c>
      <c r="BS210" s="144">
        <f t="shared" si="352"/>
        <v>100000</v>
      </c>
      <c r="BT210" s="144">
        <f t="shared" si="353"/>
        <v>0</v>
      </c>
      <c r="BU210" s="144">
        <f t="shared" si="354"/>
        <v>0</v>
      </c>
      <c r="BV210" s="144">
        <f t="shared" si="355"/>
        <v>0</v>
      </c>
      <c r="BW210" s="144">
        <f t="shared" si="356"/>
        <v>0</v>
      </c>
      <c r="BX210" s="144">
        <f t="shared" si="357"/>
        <v>0</v>
      </c>
      <c r="BY210" s="144">
        <f t="shared" si="358"/>
        <v>0</v>
      </c>
      <c r="BZ210" s="9">
        <v>0</v>
      </c>
      <c r="CA210" s="9">
        <v>0</v>
      </c>
      <c r="CB210" s="9">
        <v>0</v>
      </c>
      <c r="CC210" s="9">
        <v>0</v>
      </c>
      <c r="CD210" s="9">
        <v>0</v>
      </c>
      <c r="CE210" s="9">
        <v>0</v>
      </c>
      <c r="CF210" s="9">
        <v>0</v>
      </c>
      <c r="CG210" s="9">
        <v>0</v>
      </c>
      <c r="CH210" s="9">
        <v>0</v>
      </c>
      <c r="CI210" s="9">
        <v>0</v>
      </c>
      <c r="CJ210" s="9">
        <v>0</v>
      </c>
      <c r="CK210" s="9">
        <v>0</v>
      </c>
      <c r="CL210" s="9">
        <v>0</v>
      </c>
      <c r="CM210" s="9">
        <v>0</v>
      </c>
      <c r="CN210" s="9">
        <v>0</v>
      </c>
      <c r="CO210" s="9">
        <v>0</v>
      </c>
      <c r="CP210" s="9">
        <v>0</v>
      </c>
      <c r="CQ210" s="9">
        <v>0</v>
      </c>
      <c r="CR210" s="9">
        <v>0</v>
      </c>
      <c r="CS210" s="9">
        <v>0</v>
      </c>
      <c r="CT210" s="9">
        <v>0</v>
      </c>
      <c r="CU210" s="9">
        <v>0</v>
      </c>
      <c r="CV210" s="9">
        <v>0</v>
      </c>
      <c r="CW210" s="9">
        <v>0</v>
      </c>
      <c r="CX210" s="9">
        <v>0</v>
      </c>
      <c r="CY210" s="9">
        <v>0</v>
      </c>
      <c r="CZ210" s="9">
        <v>0</v>
      </c>
      <c r="DA210" s="9">
        <v>0</v>
      </c>
      <c r="DB210" s="9">
        <v>0</v>
      </c>
      <c r="DC210" s="9">
        <v>0</v>
      </c>
      <c r="DD210" s="9">
        <v>0</v>
      </c>
      <c r="DE210" s="9">
        <v>0</v>
      </c>
      <c r="DF210" s="9">
        <v>0</v>
      </c>
      <c r="DG210" s="144">
        <f t="shared" si="359"/>
        <v>99695</v>
      </c>
      <c r="DH210" s="144">
        <f t="shared" ref="DH210:EW210" si="377">DG210</f>
        <v>99695</v>
      </c>
      <c r="DI210" s="144">
        <f t="shared" si="377"/>
        <v>99695</v>
      </c>
      <c r="DJ210" s="144">
        <f t="shared" si="377"/>
        <v>99695</v>
      </c>
      <c r="DK210" s="144">
        <f t="shared" si="377"/>
        <v>99695</v>
      </c>
      <c r="DL210" s="144">
        <f t="shared" si="377"/>
        <v>99695</v>
      </c>
      <c r="DM210" s="144">
        <f t="shared" si="377"/>
        <v>99695</v>
      </c>
      <c r="DN210" s="144">
        <f t="shared" si="377"/>
        <v>99695</v>
      </c>
      <c r="DO210" s="144">
        <f t="shared" si="377"/>
        <v>99695</v>
      </c>
      <c r="DP210" s="144">
        <f t="shared" si="377"/>
        <v>99695</v>
      </c>
      <c r="DQ210" s="144">
        <f t="shared" si="377"/>
        <v>99695</v>
      </c>
      <c r="DR210" s="144">
        <f t="shared" si="377"/>
        <v>99695</v>
      </c>
      <c r="DS210" s="144">
        <f t="shared" si="377"/>
        <v>99695</v>
      </c>
      <c r="DT210" s="144">
        <f t="shared" si="377"/>
        <v>99695</v>
      </c>
      <c r="DU210" s="144">
        <f t="shared" si="377"/>
        <v>99695</v>
      </c>
      <c r="DV210" s="144">
        <f t="shared" si="377"/>
        <v>99695</v>
      </c>
      <c r="DW210" s="144">
        <f t="shared" si="377"/>
        <v>99695</v>
      </c>
      <c r="DX210" s="144">
        <f t="shared" si="377"/>
        <v>99695</v>
      </c>
      <c r="DY210" s="144">
        <f t="shared" si="377"/>
        <v>99695</v>
      </c>
      <c r="DZ210" s="144">
        <f t="shared" si="377"/>
        <v>99695</v>
      </c>
      <c r="EA210" s="144">
        <f t="shared" si="377"/>
        <v>99695</v>
      </c>
      <c r="EB210" s="144">
        <f t="shared" si="377"/>
        <v>99695</v>
      </c>
      <c r="EC210" s="144">
        <f t="shared" si="377"/>
        <v>99695</v>
      </c>
      <c r="ED210" s="144">
        <f t="shared" si="377"/>
        <v>99695</v>
      </c>
      <c r="EE210" s="144">
        <f t="shared" si="377"/>
        <v>99695</v>
      </c>
      <c r="EF210" s="144">
        <f t="shared" si="377"/>
        <v>99695</v>
      </c>
      <c r="EG210" s="144">
        <f t="shared" si="377"/>
        <v>99695</v>
      </c>
      <c r="EH210" s="144">
        <f t="shared" si="377"/>
        <v>99695</v>
      </c>
      <c r="EI210" s="144">
        <f t="shared" si="377"/>
        <v>99695</v>
      </c>
      <c r="EJ210" s="144">
        <f t="shared" si="377"/>
        <v>99695</v>
      </c>
      <c r="EK210" s="144">
        <f t="shared" si="377"/>
        <v>99695</v>
      </c>
      <c r="EL210" s="144">
        <f t="shared" si="377"/>
        <v>99695</v>
      </c>
      <c r="EM210" s="144">
        <f t="shared" si="377"/>
        <v>99695</v>
      </c>
      <c r="EN210" s="144">
        <f t="shared" si="377"/>
        <v>99695</v>
      </c>
      <c r="EO210" s="144">
        <f t="shared" si="377"/>
        <v>99695</v>
      </c>
      <c r="EP210" s="144">
        <f t="shared" si="377"/>
        <v>99695</v>
      </c>
      <c r="EQ210" s="144">
        <f t="shared" si="377"/>
        <v>99695</v>
      </c>
      <c r="ER210" s="144">
        <f t="shared" si="377"/>
        <v>99695</v>
      </c>
      <c r="ES210" s="144">
        <f t="shared" si="377"/>
        <v>99695</v>
      </c>
      <c r="ET210" s="144">
        <f t="shared" si="377"/>
        <v>99695</v>
      </c>
      <c r="EU210" s="144">
        <f t="shared" si="377"/>
        <v>99695</v>
      </c>
      <c r="EV210" s="144">
        <f t="shared" si="377"/>
        <v>99695</v>
      </c>
      <c r="EW210" s="144">
        <f t="shared" si="377"/>
        <v>99695</v>
      </c>
      <c r="EX210" s="147">
        <f>PV(0.05,'PV factor'!C334,,-BR210)</f>
        <v>0</v>
      </c>
      <c r="EY210" s="147">
        <f>PV(0.05,'PV factor'!D334,,-BS210)</f>
        <v>86383.759853147596</v>
      </c>
      <c r="EZ210" s="147">
        <f>PV(0.05,'PV factor'!E334,,-BT210)</f>
        <v>0</v>
      </c>
      <c r="FA210" s="147">
        <f>PV(0.05,'PV factor'!F334,,-BU210)</f>
        <v>0</v>
      </c>
      <c r="FB210" s="147">
        <f>PV(0.05,'PV factor'!G334,,-BV210)</f>
        <v>0</v>
      </c>
      <c r="FC210" s="147">
        <f>PV(0.05,'PV factor'!H334,,-BW210)</f>
        <v>0</v>
      </c>
      <c r="FD210" s="147">
        <f>PV(0.05,'PV factor'!I334,,-BX210)</f>
        <v>0</v>
      </c>
      <c r="FE210" s="147">
        <f>PV(0.05,'PV factor'!J334,,-BY210)</f>
        <v>0</v>
      </c>
      <c r="FF210" s="147">
        <f>PV(0.05,'PV factor'!K334,,-BZ210)</f>
        <v>0</v>
      </c>
      <c r="FG210" s="147">
        <f>PV(0.05,'PV factor'!L334,,-CA210)</f>
        <v>0</v>
      </c>
      <c r="FH210" s="147">
        <f>PV(0.05,'PV factor'!M334,,-CB210)</f>
        <v>0</v>
      </c>
      <c r="FI210" s="147">
        <f>PV(0.05,'PV factor'!N334,,-CC210)</f>
        <v>0</v>
      </c>
      <c r="FJ210" s="147">
        <f>PV(0.05,'PV factor'!O334,,-CD210)</f>
        <v>0</v>
      </c>
      <c r="FK210" s="147">
        <f>PV(0.05,'PV factor'!P334,,-CE210)</f>
        <v>0</v>
      </c>
      <c r="FL210" s="147">
        <f>PV(0.05,'PV factor'!Q334,,-CF210)</f>
        <v>0</v>
      </c>
      <c r="FM210" s="147">
        <f>PV(0.05,'PV factor'!R334,,-CG210)</f>
        <v>0</v>
      </c>
      <c r="FN210" s="147">
        <f>PV(0.05,'PV factor'!S334,,-CH210)</f>
        <v>0</v>
      </c>
      <c r="FO210" s="147">
        <f>PV(0.05,'PV factor'!T334,,-CI210)</f>
        <v>0</v>
      </c>
      <c r="FP210" s="147">
        <f>PV(0.05,'PV factor'!U334,,-CJ210)</f>
        <v>0</v>
      </c>
      <c r="FQ210" s="147">
        <f>PV(0.05,'PV factor'!V334,,-CK210)</f>
        <v>0</v>
      </c>
      <c r="FR210" s="147">
        <f>PV(0.05,'PV factor'!W334,,-CL210)</f>
        <v>0</v>
      </c>
      <c r="FS210" s="147">
        <f>PV(0.05,'PV factor'!X334,,-CM210)</f>
        <v>0</v>
      </c>
      <c r="FT210" s="147">
        <f>PV(0.05,'PV factor'!Y334,,-CN210)</f>
        <v>0</v>
      </c>
      <c r="FU210" s="147">
        <f>PV(0.05,'PV factor'!Z334,,-CO210)</f>
        <v>0</v>
      </c>
      <c r="FV210" s="147">
        <f>PV(0.05,'PV factor'!AA334,,-CP210)</f>
        <v>0</v>
      </c>
      <c r="FW210" s="147">
        <f>PV(0.05,'PV factor'!AB334,,-CQ210)</f>
        <v>0</v>
      </c>
      <c r="FX210" s="147">
        <f>PV(0.05,'PV factor'!AC334,,-CR210)</f>
        <v>0</v>
      </c>
      <c r="FY210" s="147">
        <f>PV(0.05,'PV factor'!AD334,,-CS210)</f>
        <v>0</v>
      </c>
      <c r="FZ210" s="147">
        <f>PV(0.05,'PV factor'!AE334,,-CT210)</f>
        <v>0</v>
      </c>
      <c r="GA210" s="147">
        <f>PV(0.05,'PV factor'!AF334,,-CU210)</f>
        <v>0</v>
      </c>
      <c r="GB210" s="147">
        <f>PV(0.05,'PV factor'!AG334,,-CV210)</f>
        <v>0</v>
      </c>
      <c r="GC210" s="147">
        <f>PV(0.05,'PV factor'!AH334,,-CW210)</f>
        <v>0</v>
      </c>
      <c r="GD210" s="147">
        <f>PV(0.05,'PV factor'!AI334,,-CX210)</f>
        <v>0</v>
      </c>
      <c r="GE210" s="147">
        <f>PV(0.05,'PV factor'!AJ334,,-CY210)</f>
        <v>0</v>
      </c>
      <c r="GF210" s="147">
        <f>PV(0.05,'PV factor'!AK334,,-CZ210)</f>
        <v>0</v>
      </c>
      <c r="GG210" s="147">
        <f>PV(0.05,'PV factor'!AL334,,-DA210)</f>
        <v>0</v>
      </c>
      <c r="GH210" s="147">
        <f>PV(0.05,'PV factor'!AM334,,-DB210)</f>
        <v>0</v>
      </c>
      <c r="GI210" s="147">
        <f>PV(0.05,'PV factor'!AN334,,-DC210)</f>
        <v>0</v>
      </c>
      <c r="GJ210" s="147">
        <f>PV(0.05,'PV factor'!AO334,,-DD210)</f>
        <v>0</v>
      </c>
      <c r="GK210" s="147">
        <f>PV(0.05,'PV factor'!AP334,,-DE210)</f>
        <v>0</v>
      </c>
      <c r="GL210" s="147">
        <f>PV(0.05,'PV factor'!C334,,-DI210)</f>
        <v>90426.303854875281</v>
      </c>
      <c r="GM210" s="147">
        <f>PV(0.05,'PV factor'!D334,,-DJ210)</f>
        <v>86120.289385595504</v>
      </c>
      <c r="GN210" s="147">
        <f>PV(0.05,'PV factor'!E334,,-DK210)</f>
        <v>82019.323224376669</v>
      </c>
      <c r="GO210" s="147">
        <f>PV(0.05,'PV factor'!F334,,-DL210)</f>
        <v>78113.641166073008</v>
      </c>
      <c r="GP210" s="147">
        <f>PV(0.05,'PV factor'!G334,,-DM210)</f>
        <v>74393.943967688596</v>
      </c>
      <c r="GQ210" s="147">
        <f>PV(0.05,'PV factor'!H334,,-DN210)</f>
        <v>70851.37520732246</v>
      </c>
      <c r="GR210" s="147">
        <f>PV(0.05,'PV factor'!I334,,-DO210)</f>
        <v>67477.500197449961</v>
      </c>
      <c r="GS210" s="147">
        <f>PV(0.05,'PV factor'!J334,,-DP210)</f>
        <v>64264.2859023333</v>
      </c>
      <c r="GT210" s="147">
        <f>PV(0.05,'PV factor'!K334,,-DQ210)</f>
        <v>61204.081811746</v>
      </c>
      <c r="GU210" s="147">
        <f>PV(0.05,'PV factor'!L334,,-DR210)</f>
        <v>58289.601725472377</v>
      </c>
      <c r="GV210" s="147">
        <f>PV(0.05,'PV factor'!M334,,-DS210)</f>
        <v>55513.906405211797</v>
      </c>
      <c r="GW210" s="147">
        <f>PV(0.05,'PV factor'!N334,,-DT210)</f>
        <v>52870.38705258265</v>
      </c>
      <c r="GX210" s="147">
        <f>PV(0.05,'PV factor'!O334,,-DU210)</f>
        <v>50352.74957388825</v>
      </c>
      <c r="GY210" s="147">
        <f>PV(0.05,'PV factor'!P334,,-DV210)</f>
        <v>47954.999594179273</v>
      </c>
      <c r="GZ210" s="147">
        <f>PV(0.05,'PV factor'!Q334,,-DW210)</f>
        <v>45671.428184932643</v>
      </c>
      <c r="HA210" s="147">
        <f>PV(0.05,'PV factor'!R334,,-DX210)</f>
        <v>43496.598271364419</v>
      </c>
      <c r="HB210" s="147">
        <f>PV(0.05,'PV factor'!S334,,-DY210)</f>
        <v>41425.331687013735</v>
      </c>
      <c r="HC210" s="147">
        <f>PV(0.05,'PV factor'!T334,,-DZ210)</f>
        <v>39452.696844774982</v>
      </c>
      <c r="HD210" s="147">
        <f>PV(0.05,'PV factor'!U334,,-EA210)</f>
        <v>37573.996995023794</v>
      </c>
      <c r="HE210" s="147">
        <f>PV(0.05,'PV factor'!V334,,-EB210)</f>
        <v>35784.759042879807</v>
      </c>
      <c r="HF210" s="147">
        <f>PV(0.05,'PV factor'!W334,,-EC210)</f>
        <v>34080.72289798077</v>
      </c>
      <c r="HG210" s="147">
        <f>PV(0.05,'PV factor'!X334,,-ED210)</f>
        <v>32457.831331410249</v>
      </c>
      <c r="HH210" s="147">
        <f>PV(0.05,'PV factor'!Y334,,-EE210)</f>
        <v>30912.220315628812</v>
      </c>
      <c r="HI210" s="147">
        <f>PV(0.05,'PV factor'!Z334,,-EF210)</f>
        <v>29440.209824408394</v>
      </c>
      <c r="HJ210" s="147">
        <f>PV(0.05,'PV factor'!AA334,,-EG210)</f>
        <v>28038.295070865133</v>
      </c>
      <c r="HK210" s="147">
        <f>PV(0.05,'PV factor'!AB334,,-EH210)</f>
        <v>26703.138162728697</v>
      </c>
      <c r="HL210" s="147">
        <f>PV(0.05,'PV factor'!AC334,,-EI210)</f>
        <v>25431.560154979714</v>
      </c>
      <c r="HM210" s="147">
        <f>PV(0.05,'PV factor'!AD334,,-EJ210)</f>
        <v>24220.533480933056</v>
      </c>
      <c r="HN210" s="147">
        <f>PV(0.05,'PV factor'!AE334,,-EK210)</f>
        <v>23067.174743745778</v>
      </c>
      <c r="HO210" s="147">
        <f>PV(0.05,'PV factor'!AF334,,-EL210)</f>
        <v>21968.737851186444</v>
      </c>
      <c r="HP210" s="147">
        <f>PV(0.05,'PV factor'!AG334,,-EM210)</f>
        <v>20922.607477320427</v>
      </c>
      <c r="HQ210" s="147">
        <f>PV(0.05,'PV factor'!AH334,,-EN210)</f>
        <v>19926.292835543263</v>
      </c>
      <c r="HR210" s="147">
        <f>PV(0.05,'PV factor'!AI334,,-EO210)</f>
        <v>18977.421748136443</v>
      </c>
      <c r="HS210" s="147">
        <f>PV(0.05,'PV factor'!AJ334,,-EP210)</f>
        <v>18073.73499822518</v>
      </c>
      <c r="HT210" s="147">
        <f>PV(0.05,'PV factor'!AK334,,-EQ210)</f>
        <v>17213.080950690648</v>
      </c>
      <c r="HU210" s="147">
        <f>PV(0.05,'PV factor'!AL334,,-ER210)</f>
        <v>16393.410429229189</v>
      </c>
      <c r="HV210" s="147">
        <f>PV(0.05,'PV factor'!AM334,,-ES210)</f>
        <v>15612.771837361135</v>
      </c>
      <c r="HW210" s="147">
        <f>PV(0.05,'PV factor'!AN334,,-ET210)</f>
        <v>14869.306511772505</v>
      </c>
      <c r="HX210" s="147">
        <f>PV(0.05,'PV factor'!AO334,,-EU210)</f>
        <v>14161.244296926199</v>
      </c>
      <c r="HY210" s="147">
        <f>PV(0.05,'PV factor'!AP334,,-EV210)</f>
        <v>13486.899330405902</v>
      </c>
      <c r="HZ210" s="147">
        <f t="shared" si="361"/>
        <v>86383.759853147596</v>
      </c>
      <c r="IA210" s="147">
        <f t="shared" si="362"/>
        <v>411073.50159860903</v>
      </c>
      <c r="IB210" s="401">
        <f t="shared" si="363"/>
        <v>4.7586896228808984</v>
      </c>
    </row>
    <row r="211" spans="1:236" ht="90" customHeight="1" x14ac:dyDescent="0.2">
      <c r="A211" s="161" t="s">
        <v>2267</v>
      </c>
      <c r="B211" s="150" t="s">
        <v>2745</v>
      </c>
      <c r="C211" s="150" t="s">
        <v>2207</v>
      </c>
      <c r="D211" s="148">
        <v>4</v>
      </c>
      <c r="E211" s="150" t="s">
        <v>2770</v>
      </c>
      <c r="F211" s="151" t="s">
        <v>2771</v>
      </c>
      <c r="G211" s="151" t="s">
        <v>2772</v>
      </c>
      <c r="H211" s="79" t="s">
        <v>77</v>
      </c>
      <c r="I211" s="151" t="s">
        <v>316</v>
      </c>
      <c r="J211" s="151">
        <v>5</v>
      </c>
      <c r="K211" s="227" t="s">
        <v>79</v>
      </c>
      <c r="L211" s="159">
        <v>55326</v>
      </c>
      <c r="M211" s="79" t="s">
        <v>2749</v>
      </c>
      <c r="N211" s="79" t="s">
        <v>81</v>
      </c>
      <c r="O211" s="73" t="s">
        <v>106</v>
      </c>
      <c r="P211" s="79" t="s">
        <v>466</v>
      </c>
      <c r="Q211" s="112" t="s">
        <v>100</v>
      </c>
      <c r="R211" s="79" t="s">
        <v>108</v>
      </c>
      <c r="S211" s="79" t="s">
        <v>99</v>
      </c>
      <c r="T211" s="79" t="s">
        <v>2489</v>
      </c>
      <c r="U211" s="79" t="s">
        <v>100</v>
      </c>
      <c r="V211" s="81">
        <v>1</v>
      </c>
      <c r="W211" s="149">
        <v>0</v>
      </c>
      <c r="X211" s="149">
        <v>0</v>
      </c>
      <c r="Y211" s="149">
        <v>0</v>
      </c>
      <c r="Z211" s="149">
        <v>0</v>
      </c>
      <c r="AA211" s="149">
        <v>0</v>
      </c>
      <c r="AB211" s="149">
        <v>0</v>
      </c>
      <c r="AC211" s="149">
        <v>0</v>
      </c>
      <c r="AD211" s="149">
        <v>0</v>
      </c>
      <c r="AE211" s="149">
        <v>0</v>
      </c>
      <c r="AF211" s="149">
        <v>0</v>
      </c>
      <c r="AG211" s="149">
        <v>0</v>
      </c>
      <c r="AH211" s="149">
        <v>0</v>
      </c>
      <c r="AI211" s="88" t="s">
        <v>2773</v>
      </c>
      <c r="AJ211" s="149">
        <v>320000</v>
      </c>
      <c r="AK211" s="149">
        <v>0</v>
      </c>
      <c r="AL211" s="149">
        <v>0</v>
      </c>
      <c r="AM211" s="149">
        <v>40000</v>
      </c>
      <c r="AN211" s="149">
        <v>40000</v>
      </c>
      <c r="AO211" s="149">
        <v>40000</v>
      </c>
      <c r="AP211" s="149">
        <v>40000</v>
      </c>
      <c r="AQ211" s="149">
        <v>40000</v>
      </c>
      <c r="AR211" s="149">
        <v>40000</v>
      </c>
      <c r="AS211" s="149">
        <v>40000</v>
      </c>
      <c r="AT211" s="149">
        <v>40000</v>
      </c>
      <c r="AU211" s="151"/>
      <c r="AV211" s="230">
        <f t="shared" si="329"/>
        <v>1</v>
      </c>
      <c r="AW211" s="230">
        <f t="shared" si="330"/>
        <v>0</v>
      </c>
      <c r="AX211" s="230" t="str">
        <f t="shared" si="331"/>
        <v>C91</v>
      </c>
      <c r="AY211" s="141">
        <f t="shared" si="332"/>
        <v>8</v>
      </c>
      <c r="AZ211" s="70">
        <f t="shared" si="333"/>
        <v>1</v>
      </c>
      <c r="BA211" s="70">
        <f t="shared" si="334"/>
        <v>1</v>
      </c>
      <c r="BB211" s="70">
        <f t="shared" si="335"/>
        <v>0</v>
      </c>
      <c r="BC211" s="70">
        <f t="shared" si="336"/>
        <v>1</v>
      </c>
      <c r="BD211" s="70">
        <f t="shared" si="337"/>
        <v>1</v>
      </c>
      <c r="BE211" s="70">
        <f t="shared" si="338"/>
        <v>1</v>
      </c>
      <c r="BF211" s="70">
        <f t="shared" si="339"/>
        <v>1</v>
      </c>
      <c r="BG211" s="71">
        <f t="shared" si="340"/>
        <v>0</v>
      </c>
      <c r="BH211" s="71">
        <f t="shared" si="341"/>
        <v>1</v>
      </c>
      <c r="BI211" s="71">
        <f t="shared" si="342"/>
        <v>0</v>
      </c>
      <c r="BJ211" s="71">
        <f t="shared" si="343"/>
        <v>0</v>
      </c>
      <c r="BK211" s="71">
        <f t="shared" si="344"/>
        <v>1</v>
      </c>
      <c r="BL211" s="70">
        <f t="shared" si="345"/>
        <v>1</v>
      </c>
      <c r="BM211" s="70">
        <f t="shared" si="346"/>
        <v>1</v>
      </c>
      <c r="BN211" s="70">
        <f t="shared" si="347"/>
        <v>0</v>
      </c>
      <c r="BO211" s="70">
        <f t="shared" si="348"/>
        <v>1</v>
      </c>
      <c r="BP211" s="144">
        <f t="shared" si="349"/>
        <v>0</v>
      </c>
      <c r="BQ211" s="144">
        <f t="shared" si="350"/>
        <v>0</v>
      </c>
      <c r="BR211" s="144">
        <f t="shared" si="351"/>
        <v>40000</v>
      </c>
      <c r="BS211" s="144">
        <f t="shared" si="352"/>
        <v>40000</v>
      </c>
      <c r="BT211" s="144">
        <f t="shared" si="353"/>
        <v>40000</v>
      </c>
      <c r="BU211" s="144">
        <f t="shared" si="354"/>
        <v>40000</v>
      </c>
      <c r="BV211" s="144">
        <f t="shared" si="355"/>
        <v>40000</v>
      </c>
      <c r="BW211" s="144">
        <f t="shared" si="356"/>
        <v>40000</v>
      </c>
      <c r="BX211" s="144">
        <f t="shared" si="357"/>
        <v>40000</v>
      </c>
      <c r="BY211" s="144">
        <f t="shared" si="358"/>
        <v>40000</v>
      </c>
      <c r="BZ211" s="9">
        <v>0</v>
      </c>
      <c r="CA211" s="9">
        <v>0</v>
      </c>
      <c r="CB211" s="9">
        <v>0</v>
      </c>
      <c r="CC211" s="9">
        <v>0</v>
      </c>
      <c r="CD211" s="9">
        <v>0</v>
      </c>
      <c r="CE211" s="9">
        <v>0</v>
      </c>
      <c r="CF211" s="9">
        <v>0</v>
      </c>
      <c r="CG211" s="9">
        <v>0</v>
      </c>
      <c r="CH211" s="9">
        <v>0</v>
      </c>
      <c r="CI211" s="9">
        <v>0</v>
      </c>
      <c r="CJ211" s="9">
        <v>0</v>
      </c>
      <c r="CK211" s="9">
        <v>0</v>
      </c>
      <c r="CL211" s="9">
        <v>0</v>
      </c>
      <c r="CM211" s="9">
        <v>0</v>
      </c>
      <c r="CN211" s="9">
        <v>0</v>
      </c>
      <c r="CO211" s="9">
        <v>0</v>
      </c>
      <c r="CP211" s="9">
        <v>0</v>
      </c>
      <c r="CQ211" s="9">
        <v>0</v>
      </c>
      <c r="CR211" s="9">
        <v>0</v>
      </c>
      <c r="CS211" s="9">
        <v>0</v>
      </c>
      <c r="CT211" s="9">
        <v>0</v>
      </c>
      <c r="CU211" s="9">
        <v>0</v>
      </c>
      <c r="CV211" s="9">
        <v>0</v>
      </c>
      <c r="CW211" s="9">
        <v>0</v>
      </c>
      <c r="CX211" s="9">
        <v>0</v>
      </c>
      <c r="CY211" s="9">
        <v>0</v>
      </c>
      <c r="CZ211" s="9">
        <v>0</v>
      </c>
      <c r="DA211" s="9">
        <v>0</v>
      </c>
      <c r="DB211" s="9">
        <v>0</v>
      </c>
      <c r="DC211" s="9">
        <v>0</v>
      </c>
      <c r="DD211" s="9">
        <v>0</v>
      </c>
      <c r="DE211" s="9">
        <v>0</v>
      </c>
      <c r="DF211" s="9">
        <v>0</v>
      </c>
      <c r="DG211" s="144">
        <f t="shared" si="359"/>
        <v>55326</v>
      </c>
      <c r="DH211" s="144">
        <f t="shared" ref="DH211:EW211" si="378">DG211</f>
        <v>55326</v>
      </c>
      <c r="DI211" s="144">
        <f t="shared" si="378"/>
        <v>55326</v>
      </c>
      <c r="DJ211" s="144">
        <f t="shared" si="378"/>
        <v>55326</v>
      </c>
      <c r="DK211" s="144">
        <f t="shared" si="378"/>
        <v>55326</v>
      </c>
      <c r="DL211" s="144">
        <f t="shared" si="378"/>
        <v>55326</v>
      </c>
      <c r="DM211" s="144">
        <f t="shared" si="378"/>
        <v>55326</v>
      </c>
      <c r="DN211" s="144">
        <f t="shared" si="378"/>
        <v>55326</v>
      </c>
      <c r="DO211" s="144">
        <f t="shared" si="378"/>
        <v>55326</v>
      </c>
      <c r="DP211" s="144">
        <f t="shared" si="378"/>
        <v>55326</v>
      </c>
      <c r="DQ211" s="144">
        <f t="shared" si="378"/>
        <v>55326</v>
      </c>
      <c r="DR211" s="144">
        <f t="shared" si="378"/>
        <v>55326</v>
      </c>
      <c r="DS211" s="144">
        <f t="shared" si="378"/>
        <v>55326</v>
      </c>
      <c r="DT211" s="144">
        <f t="shared" si="378"/>
        <v>55326</v>
      </c>
      <c r="DU211" s="144">
        <f t="shared" si="378"/>
        <v>55326</v>
      </c>
      <c r="DV211" s="144">
        <f t="shared" si="378"/>
        <v>55326</v>
      </c>
      <c r="DW211" s="144">
        <f t="shared" si="378"/>
        <v>55326</v>
      </c>
      <c r="DX211" s="144">
        <f t="shared" si="378"/>
        <v>55326</v>
      </c>
      <c r="DY211" s="144">
        <f t="shared" si="378"/>
        <v>55326</v>
      </c>
      <c r="DZ211" s="144">
        <f t="shared" si="378"/>
        <v>55326</v>
      </c>
      <c r="EA211" s="144">
        <f t="shared" si="378"/>
        <v>55326</v>
      </c>
      <c r="EB211" s="144">
        <f t="shared" si="378"/>
        <v>55326</v>
      </c>
      <c r="EC211" s="144">
        <f t="shared" si="378"/>
        <v>55326</v>
      </c>
      <c r="ED211" s="144">
        <f t="shared" si="378"/>
        <v>55326</v>
      </c>
      <c r="EE211" s="144">
        <f t="shared" si="378"/>
        <v>55326</v>
      </c>
      <c r="EF211" s="144">
        <f t="shared" si="378"/>
        <v>55326</v>
      </c>
      <c r="EG211" s="144">
        <f t="shared" si="378"/>
        <v>55326</v>
      </c>
      <c r="EH211" s="144">
        <f t="shared" si="378"/>
        <v>55326</v>
      </c>
      <c r="EI211" s="144">
        <f t="shared" si="378"/>
        <v>55326</v>
      </c>
      <c r="EJ211" s="144">
        <f t="shared" si="378"/>
        <v>55326</v>
      </c>
      <c r="EK211" s="144">
        <f t="shared" si="378"/>
        <v>55326</v>
      </c>
      <c r="EL211" s="144">
        <f t="shared" si="378"/>
        <v>55326</v>
      </c>
      <c r="EM211" s="144">
        <f t="shared" si="378"/>
        <v>55326</v>
      </c>
      <c r="EN211" s="144">
        <f t="shared" si="378"/>
        <v>55326</v>
      </c>
      <c r="EO211" s="144">
        <f t="shared" si="378"/>
        <v>55326</v>
      </c>
      <c r="EP211" s="144">
        <f t="shared" si="378"/>
        <v>55326</v>
      </c>
      <c r="EQ211" s="144">
        <f t="shared" si="378"/>
        <v>55326</v>
      </c>
      <c r="ER211" s="144">
        <f t="shared" si="378"/>
        <v>55326</v>
      </c>
      <c r="ES211" s="144">
        <f t="shared" si="378"/>
        <v>55326</v>
      </c>
      <c r="ET211" s="144">
        <f t="shared" si="378"/>
        <v>55326</v>
      </c>
      <c r="EU211" s="144">
        <f t="shared" si="378"/>
        <v>55326</v>
      </c>
      <c r="EV211" s="144">
        <f t="shared" si="378"/>
        <v>55326</v>
      </c>
      <c r="EW211" s="144">
        <f t="shared" si="378"/>
        <v>55326</v>
      </c>
      <c r="EX211" s="147">
        <f>PV(0.05,'PV factor'!C383,,-BR211)</f>
        <v>36281.179138321997</v>
      </c>
      <c r="EY211" s="147">
        <f>PV(0.05,'PV factor'!D383,,-BS211)</f>
        <v>34553.503941259041</v>
      </c>
      <c r="EZ211" s="147">
        <f>PV(0.05,'PV factor'!E383,,-BT211)</f>
        <v>32908.098991675281</v>
      </c>
      <c r="FA211" s="147">
        <f>PV(0.05,'PV factor'!F383,,-BU211)</f>
        <v>31341.046658738356</v>
      </c>
      <c r="FB211" s="147">
        <f>PV(0.05,'PV factor'!G383,,-BV211)</f>
        <v>29848.615865465108</v>
      </c>
      <c r="FC211" s="147">
        <f>PV(0.05,'PV factor'!H383,,-BW211)</f>
        <v>28427.253205204859</v>
      </c>
      <c r="FD211" s="147">
        <f>PV(0.05,'PV factor'!I383,,-BX211)</f>
        <v>27073.574481147487</v>
      </c>
      <c r="FE211" s="147">
        <f>PV(0.05,'PV factor'!J383,,-BY211)</f>
        <v>25784.356648711891</v>
      </c>
      <c r="FF211" s="147">
        <f>PV(0.05,'PV factor'!K383,,-BZ211)</f>
        <v>0</v>
      </c>
      <c r="FG211" s="147">
        <f>PV(0.05,'PV factor'!L383,,-CA211)</f>
        <v>0</v>
      </c>
      <c r="FH211" s="147">
        <f>PV(0.05,'PV factor'!M383,,-CB211)</f>
        <v>0</v>
      </c>
      <c r="FI211" s="147">
        <f>PV(0.05,'PV factor'!N383,,-CC211)</f>
        <v>0</v>
      </c>
      <c r="FJ211" s="147">
        <f>PV(0.05,'PV factor'!O383,,-CD211)</f>
        <v>0</v>
      </c>
      <c r="FK211" s="147">
        <f>PV(0.05,'PV factor'!P383,,-CE211)</f>
        <v>0</v>
      </c>
      <c r="FL211" s="147">
        <f>PV(0.05,'PV factor'!Q383,,-CF211)</f>
        <v>0</v>
      </c>
      <c r="FM211" s="147">
        <f>PV(0.05,'PV factor'!R383,,-CG211)</f>
        <v>0</v>
      </c>
      <c r="FN211" s="147">
        <f>PV(0.05,'PV factor'!S383,,-CH211)</f>
        <v>0</v>
      </c>
      <c r="FO211" s="147">
        <f>PV(0.05,'PV factor'!T383,,-CI211)</f>
        <v>0</v>
      </c>
      <c r="FP211" s="147">
        <f>PV(0.05,'PV factor'!U383,,-CJ211)</f>
        <v>0</v>
      </c>
      <c r="FQ211" s="147">
        <f>PV(0.05,'PV factor'!V383,,-CK211)</f>
        <v>0</v>
      </c>
      <c r="FR211" s="147">
        <f>PV(0.05,'PV factor'!W383,,-CL211)</f>
        <v>0</v>
      </c>
      <c r="FS211" s="147">
        <f>PV(0.05,'PV factor'!X383,,-CM211)</f>
        <v>0</v>
      </c>
      <c r="FT211" s="147">
        <f>PV(0.05,'PV factor'!Y383,,-CN211)</f>
        <v>0</v>
      </c>
      <c r="FU211" s="147">
        <f>PV(0.05,'PV factor'!Z383,,-CO211)</f>
        <v>0</v>
      </c>
      <c r="FV211" s="147">
        <f>PV(0.05,'PV factor'!AA383,,-CP211)</f>
        <v>0</v>
      </c>
      <c r="FW211" s="147">
        <f>PV(0.05,'PV factor'!AB383,,-CQ211)</f>
        <v>0</v>
      </c>
      <c r="FX211" s="147">
        <f>PV(0.05,'PV factor'!AC383,,-CR211)</f>
        <v>0</v>
      </c>
      <c r="FY211" s="147">
        <f>PV(0.05,'PV factor'!AD383,,-CS211)</f>
        <v>0</v>
      </c>
      <c r="FZ211" s="147">
        <f>PV(0.05,'PV factor'!AE383,,-CT211)</f>
        <v>0</v>
      </c>
      <c r="GA211" s="147">
        <f>PV(0.05,'PV factor'!AF383,,-CU211)</f>
        <v>0</v>
      </c>
      <c r="GB211" s="147">
        <f>PV(0.05,'PV factor'!AG383,,-CV211)</f>
        <v>0</v>
      </c>
      <c r="GC211" s="147">
        <f>PV(0.05,'PV factor'!AH383,,-CW211)</f>
        <v>0</v>
      </c>
      <c r="GD211" s="147">
        <f>PV(0.05,'PV factor'!AI383,,-CX211)</f>
        <v>0</v>
      </c>
      <c r="GE211" s="147">
        <f>PV(0.05,'PV factor'!AJ383,,-CY211)</f>
        <v>0</v>
      </c>
      <c r="GF211" s="147">
        <f>PV(0.05,'PV factor'!AK383,,-CZ211)</f>
        <v>0</v>
      </c>
      <c r="GG211" s="147">
        <f>PV(0.05,'PV factor'!AL383,,-DA211)</f>
        <v>0</v>
      </c>
      <c r="GH211" s="147">
        <f>PV(0.05,'PV factor'!AM383,,-DB211)</f>
        <v>0</v>
      </c>
      <c r="GI211" s="147">
        <f>PV(0.05,'PV factor'!AN383,,-DC211)</f>
        <v>0</v>
      </c>
      <c r="GJ211" s="147">
        <f>PV(0.05,'PV factor'!AO383,,-DD211)</f>
        <v>0</v>
      </c>
      <c r="GK211" s="147">
        <f>PV(0.05,'PV factor'!AP383,,-DE211)</f>
        <v>0</v>
      </c>
      <c r="GL211" s="147">
        <f>PV(0.05,'PV factor'!C383,,-DI211)</f>
        <v>50182.312925170067</v>
      </c>
      <c r="GM211" s="147">
        <f>PV(0.05,'PV factor'!D383,,-DJ211)</f>
        <v>47792.678976352443</v>
      </c>
      <c r="GN211" s="147">
        <f>PV(0.05,'PV factor'!E383,,-DK211)</f>
        <v>45516.837120335666</v>
      </c>
      <c r="GO211" s="147">
        <f>PV(0.05,'PV factor'!F383,,-DL211)</f>
        <v>43349.368686033959</v>
      </c>
      <c r="GP211" s="147">
        <f>PV(0.05,'PV factor'!G383,,-DM211)</f>
        <v>41285.113034318063</v>
      </c>
      <c r="GQ211" s="147">
        <f>PV(0.05,'PV factor'!H383,,-DN211)</f>
        <v>39319.155270779098</v>
      </c>
      <c r="GR211" s="147">
        <f>PV(0.05,'PV factor'!I383,,-DO211)</f>
        <v>37446.814543599146</v>
      </c>
      <c r="GS211" s="147">
        <f>PV(0.05,'PV factor'!J383,,-DP211)</f>
        <v>35663.632898665855</v>
      </c>
      <c r="GT211" s="147">
        <f>PV(0.05,'PV factor'!K383,,-DQ211)</f>
        <v>33965.364665396053</v>
      </c>
      <c r="GU211" s="147">
        <f>PV(0.05,'PV factor'!L383,,-DR211)</f>
        <v>32347.966347996236</v>
      </c>
      <c r="GV211" s="147">
        <f>PV(0.05,'PV factor'!M383,,-DS211)</f>
        <v>30807.586998091658</v>
      </c>
      <c r="GW211" s="147">
        <f>PV(0.05,'PV factor'!N383,,-DT211)</f>
        <v>29340.559045801572</v>
      </c>
      <c r="GX211" s="147">
        <f>PV(0.05,'PV factor'!O383,,-DU211)</f>
        <v>27943.389567430077</v>
      </c>
      <c r="GY211" s="147">
        <f>PV(0.05,'PV factor'!P383,,-DV211)</f>
        <v>26612.751968981018</v>
      </c>
      <c r="GZ211" s="147">
        <f>PV(0.05,'PV factor'!Q383,,-DW211)</f>
        <v>25345.47806569621</v>
      </c>
      <c r="HA211" s="147">
        <f>PV(0.05,'PV factor'!R383,,-DX211)</f>
        <v>24138.550538758289</v>
      </c>
      <c r="HB211" s="147">
        <f>PV(0.05,'PV factor'!S383,,-DY211)</f>
        <v>22989.095751198372</v>
      </c>
      <c r="HC211" s="147">
        <f>PV(0.05,'PV factor'!T383,,-DZ211)</f>
        <v>21894.376905903213</v>
      </c>
      <c r="HD211" s="147">
        <f>PV(0.05,'PV factor'!U383,,-EA211)</f>
        <v>20851.787529431633</v>
      </c>
      <c r="HE211" s="147">
        <f>PV(0.05,'PV factor'!V383,,-EB211)</f>
        <v>19858.845266125365</v>
      </c>
      <c r="HF211" s="147">
        <f>PV(0.05,'PV factor'!W383,,-EC211)</f>
        <v>18913.185967738442</v>
      </c>
      <c r="HG211" s="147">
        <f>PV(0.05,'PV factor'!X383,,-ED211)</f>
        <v>18012.558064512799</v>
      </c>
      <c r="HH211" s="147">
        <f>PV(0.05,'PV factor'!Y383,,-EE211)</f>
        <v>17154.817204297906</v>
      </c>
      <c r="HI211" s="147">
        <f>PV(0.05,'PV factor'!Z383,,-EF211)</f>
        <v>16337.921146950386</v>
      </c>
      <c r="HJ211" s="147">
        <f>PV(0.05,'PV factor'!AA383,,-EG211)</f>
        <v>15559.92490185751</v>
      </c>
      <c r="HK211" s="147">
        <f>PV(0.05,'PV factor'!AB383,,-EH211)</f>
        <v>14818.976097007151</v>
      </c>
      <c r="HL211" s="147">
        <f>PV(0.05,'PV factor'!AC383,,-EI211)</f>
        <v>14113.310568578241</v>
      </c>
      <c r="HM211" s="147">
        <f>PV(0.05,'PV factor'!AD383,,-EJ211)</f>
        <v>13441.248160550704</v>
      </c>
      <c r="HN211" s="147">
        <f>PV(0.05,'PV factor'!AE383,,-EK211)</f>
        <v>12801.188724334008</v>
      </c>
      <c r="HO211" s="147">
        <f>PV(0.05,'PV factor'!AF383,,-EL211)</f>
        <v>12191.608308889527</v>
      </c>
      <c r="HP211" s="147">
        <f>PV(0.05,'PV factor'!AG383,,-EM211)</f>
        <v>11611.055532275741</v>
      </c>
      <c r="HQ211" s="147">
        <f>PV(0.05,'PV factor'!AH383,,-EN211)</f>
        <v>11058.148125976895</v>
      </c>
      <c r="HR211" s="147">
        <f>PV(0.05,'PV factor'!AI383,,-EO211)</f>
        <v>10531.569643787519</v>
      </c>
      <c r="HS211" s="147">
        <f>PV(0.05,'PV factor'!AJ383,,-EP211)</f>
        <v>10030.066327416684</v>
      </c>
      <c r="HT211" s="147">
        <f>PV(0.05,'PV factor'!AK383,,-EQ211)</f>
        <v>9552.4441213492246</v>
      </c>
      <c r="HU211" s="147">
        <f>PV(0.05,'PV factor'!AL383,,-ER211)</f>
        <v>9097.5658298564031</v>
      </c>
      <c r="HV211" s="147">
        <f>PV(0.05,'PV factor'!AM383,,-ES211)</f>
        <v>8664.348409387052</v>
      </c>
      <c r="HW211" s="147">
        <f>PV(0.05,'PV factor'!AN383,,-ET211)</f>
        <v>8251.7603898924281</v>
      </c>
      <c r="HX211" s="147">
        <f>PV(0.05,'PV factor'!AO383,,-EU211)</f>
        <v>7858.8194189451715</v>
      </c>
      <c r="HY211" s="147">
        <f>PV(0.05,'PV factor'!AP383,,-EV211)</f>
        <v>7484.5899228049248</v>
      </c>
      <c r="HZ211" s="147">
        <f t="shared" si="361"/>
        <v>164932.44459545976</v>
      </c>
      <c r="IA211" s="147">
        <f t="shared" si="362"/>
        <v>228126.31074221019</v>
      </c>
      <c r="IB211" s="401">
        <f t="shared" si="363"/>
        <v>1.3831500000000001</v>
      </c>
    </row>
    <row r="212" spans="1:236" ht="90" customHeight="1" x14ac:dyDescent="0.2">
      <c r="A212" s="161" t="s">
        <v>1392</v>
      </c>
      <c r="B212" s="150" t="s">
        <v>1393</v>
      </c>
      <c r="C212" s="150" t="s">
        <v>1413</v>
      </c>
      <c r="D212" s="148">
        <v>3</v>
      </c>
      <c r="E212" s="150" t="s">
        <v>1414</v>
      </c>
      <c r="F212" s="151" t="s">
        <v>1415</v>
      </c>
      <c r="G212" s="151" t="s">
        <v>1416</v>
      </c>
      <c r="H212" s="79" t="s">
        <v>77</v>
      </c>
      <c r="I212" s="151" t="s">
        <v>1417</v>
      </c>
      <c r="J212" s="151">
        <v>5</v>
      </c>
      <c r="K212" s="95" t="s">
        <v>206</v>
      </c>
      <c r="L212" s="79">
        <v>14000</v>
      </c>
      <c r="M212" s="79" t="s">
        <v>1418</v>
      </c>
      <c r="N212" s="79" t="s">
        <v>81</v>
      </c>
      <c r="O212" s="79" t="s">
        <v>82</v>
      </c>
      <c r="P212" s="79" t="s">
        <v>83</v>
      </c>
      <c r="Q212" s="112" t="s">
        <v>100</v>
      </c>
      <c r="R212" s="79" t="s">
        <v>108</v>
      </c>
      <c r="S212" s="79" t="s">
        <v>99</v>
      </c>
      <c r="T212" s="79" t="s">
        <v>1400</v>
      </c>
      <c r="U212" s="79" t="s">
        <v>100</v>
      </c>
      <c r="V212" s="81">
        <v>1</v>
      </c>
      <c r="W212" s="258">
        <v>46300</v>
      </c>
      <c r="X212" s="258">
        <v>0</v>
      </c>
      <c r="Y212" s="258">
        <v>0</v>
      </c>
      <c r="Z212" s="258">
        <v>0</v>
      </c>
      <c r="AA212" s="258">
        <f>27600+18700</f>
        <v>46300</v>
      </c>
      <c r="AB212" s="258">
        <v>0</v>
      </c>
      <c r="AC212" s="258">
        <v>0</v>
      </c>
      <c r="AD212" s="162">
        <v>0</v>
      </c>
      <c r="AE212" s="149">
        <v>0</v>
      </c>
      <c r="AF212" s="149">
        <v>0</v>
      </c>
      <c r="AG212" s="149">
        <v>0</v>
      </c>
      <c r="AH212" s="149">
        <v>0</v>
      </c>
      <c r="AI212" s="79" t="s">
        <v>88</v>
      </c>
      <c r="AJ212" s="162">
        <v>0</v>
      </c>
      <c r="AK212" s="162">
        <v>0</v>
      </c>
      <c r="AL212" s="162">
        <v>0</v>
      </c>
      <c r="AM212" s="162">
        <v>0</v>
      </c>
      <c r="AN212" s="162">
        <v>0</v>
      </c>
      <c r="AO212" s="162">
        <v>0</v>
      </c>
      <c r="AP212" s="162">
        <v>0</v>
      </c>
      <c r="AQ212" s="149">
        <v>0</v>
      </c>
      <c r="AR212" s="149">
        <v>0</v>
      </c>
      <c r="AS212" s="149">
        <v>0</v>
      </c>
      <c r="AT212" s="149">
        <v>0</v>
      </c>
      <c r="AU212" s="151"/>
      <c r="AV212" s="230">
        <f t="shared" si="329"/>
        <v>1</v>
      </c>
      <c r="AW212" s="230">
        <f t="shared" si="330"/>
        <v>0</v>
      </c>
      <c r="AX212" s="230" t="str">
        <f t="shared" si="331"/>
        <v>D2</v>
      </c>
      <c r="AY212" s="141">
        <f t="shared" si="332"/>
        <v>9</v>
      </c>
      <c r="AZ212" s="70">
        <f t="shared" si="333"/>
        <v>1</v>
      </c>
      <c r="BA212" s="70">
        <f t="shared" si="334"/>
        <v>1</v>
      </c>
      <c r="BB212" s="70">
        <f t="shared" si="335"/>
        <v>1</v>
      </c>
      <c r="BC212" s="70">
        <f t="shared" si="336"/>
        <v>1</v>
      </c>
      <c r="BD212" s="70">
        <f t="shared" si="337"/>
        <v>1</v>
      </c>
      <c r="BE212" s="70">
        <f t="shared" si="338"/>
        <v>1</v>
      </c>
      <c r="BF212" s="70">
        <f t="shared" si="339"/>
        <v>1</v>
      </c>
      <c r="BG212" s="71">
        <f t="shared" si="340"/>
        <v>0</v>
      </c>
      <c r="BH212" s="71">
        <f t="shared" si="341"/>
        <v>1</v>
      </c>
      <c r="BI212" s="71">
        <f t="shared" si="342"/>
        <v>0</v>
      </c>
      <c r="BJ212" s="71">
        <f t="shared" si="343"/>
        <v>0</v>
      </c>
      <c r="BK212" s="71">
        <f t="shared" si="344"/>
        <v>1</v>
      </c>
      <c r="BL212" s="70">
        <f t="shared" si="345"/>
        <v>1</v>
      </c>
      <c r="BM212" s="70">
        <f t="shared" si="346"/>
        <v>1</v>
      </c>
      <c r="BN212" s="70">
        <f t="shared" si="347"/>
        <v>0</v>
      </c>
      <c r="BO212" s="70">
        <f t="shared" si="348"/>
        <v>1</v>
      </c>
      <c r="BP212" s="144">
        <f t="shared" si="349"/>
        <v>0</v>
      </c>
      <c r="BQ212" s="144">
        <f t="shared" si="350"/>
        <v>0</v>
      </c>
      <c r="BR212" s="144">
        <f t="shared" si="351"/>
        <v>46300</v>
      </c>
      <c r="BS212" s="144">
        <f t="shared" si="352"/>
        <v>0</v>
      </c>
      <c r="BT212" s="144">
        <f t="shared" si="353"/>
        <v>0</v>
      </c>
      <c r="BU212" s="144">
        <f t="shared" si="354"/>
        <v>0</v>
      </c>
      <c r="BV212" s="144">
        <f t="shared" si="355"/>
        <v>0</v>
      </c>
      <c r="BW212" s="144">
        <f t="shared" si="356"/>
        <v>0</v>
      </c>
      <c r="BX212" s="144">
        <f t="shared" si="357"/>
        <v>0</v>
      </c>
      <c r="BY212" s="144">
        <f t="shared" si="358"/>
        <v>0</v>
      </c>
      <c r="BZ212" s="9">
        <v>0</v>
      </c>
      <c r="CA212" s="9">
        <v>0</v>
      </c>
      <c r="CB212" s="9">
        <v>0</v>
      </c>
      <c r="CC212" s="9">
        <v>0</v>
      </c>
      <c r="CD212" s="9">
        <v>0</v>
      </c>
      <c r="CE212" s="9">
        <v>0</v>
      </c>
      <c r="CF212" s="9">
        <v>0</v>
      </c>
      <c r="CG212" s="9">
        <v>0</v>
      </c>
      <c r="CH212" s="9">
        <v>0</v>
      </c>
      <c r="CI212" s="9">
        <v>0</v>
      </c>
      <c r="CJ212" s="9">
        <v>0</v>
      </c>
      <c r="CK212" s="9">
        <v>0</v>
      </c>
      <c r="CL212" s="9">
        <v>0</v>
      </c>
      <c r="CM212" s="9">
        <v>0</v>
      </c>
      <c r="CN212" s="9">
        <v>0</v>
      </c>
      <c r="CO212" s="9">
        <v>0</v>
      </c>
      <c r="CP212" s="9">
        <v>0</v>
      </c>
      <c r="CQ212" s="9">
        <v>0</v>
      </c>
      <c r="CR212" s="9">
        <v>0</v>
      </c>
      <c r="CS212" s="9">
        <v>0</v>
      </c>
      <c r="CT212" s="9">
        <v>0</v>
      </c>
      <c r="CU212" s="9">
        <v>0</v>
      </c>
      <c r="CV212" s="9">
        <v>0</v>
      </c>
      <c r="CW212" s="9">
        <v>0</v>
      </c>
      <c r="CX212" s="9">
        <v>0</v>
      </c>
      <c r="CY212" s="9">
        <v>0</v>
      </c>
      <c r="CZ212" s="9">
        <v>0</v>
      </c>
      <c r="DA212" s="9">
        <v>0</v>
      </c>
      <c r="DB212" s="9">
        <v>0</v>
      </c>
      <c r="DC212" s="9">
        <v>0</v>
      </c>
      <c r="DD212" s="9">
        <v>0</v>
      </c>
      <c r="DE212" s="9">
        <v>0</v>
      </c>
      <c r="DF212" s="9">
        <v>0</v>
      </c>
      <c r="DG212" s="144">
        <f t="shared" si="359"/>
        <v>14000</v>
      </c>
      <c r="DH212" s="144">
        <f t="shared" ref="DH212:EW212" si="379">DG212</f>
        <v>14000</v>
      </c>
      <c r="DI212" s="144">
        <f t="shared" si="379"/>
        <v>14000</v>
      </c>
      <c r="DJ212" s="144">
        <f t="shared" si="379"/>
        <v>14000</v>
      </c>
      <c r="DK212" s="144">
        <f t="shared" si="379"/>
        <v>14000</v>
      </c>
      <c r="DL212" s="144">
        <f t="shared" si="379"/>
        <v>14000</v>
      </c>
      <c r="DM212" s="144">
        <f t="shared" si="379"/>
        <v>14000</v>
      </c>
      <c r="DN212" s="144">
        <f t="shared" si="379"/>
        <v>14000</v>
      </c>
      <c r="DO212" s="144">
        <f t="shared" si="379"/>
        <v>14000</v>
      </c>
      <c r="DP212" s="144">
        <f t="shared" si="379"/>
        <v>14000</v>
      </c>
      <c r="DQ212" s="144">
        <f t="shared" si="379"/>
        <v>14000</v>
      </c>
      <c r="DR212" s="144">
        <f t="shared" si="379"/>
        <v>14000</v>
      </c>
      <c r="DS212" s="144">
        <f t="shared" si="379"/>
        <v>14000</v>
      </c>
      <c r="DT212" s="144">
        <f t="shared" si="379"/>
        <v>14000</v>
      </c>
      <c r="DU212" s="144">
        <f t="shared" si="379"/>
        <v>14000</v>
      </c>
      <c r="DV212" s="144">
        <f t="shared" si="379"/>
        <v>14000</v>
      </c>
      <c r="DW212" s="144">
        <f t="shared" si="379"/>
        <v>14000</v>
      </c>
      <c r="DX212" s="144">
        <f t="shared" si="379"/>
        <v>14000</v>
      </c>
      <c r="DY212" s="144">
        <f t="shared" si="379"/>
        <v>14000</v>
      </c>
      <c r="DZ212" s="144">
        <f t="shared" si="379"/>
        <v>14000</v>
      </c>
      <c r="EA212" s="144">
        <f t="shared" si="379"/>
        <v>14000</v>
      </c>
      <c r="EB212" s="144">
        <f t="shared" si="379"/>
        <v>14000</v>
      </c>
      <c r="EC212" s="144">
        <f t="shared" si="379"/>
        <v>14000</v>
      </c>
      <c r="ED212" s="144">
        <f t="shared" si="379"/>
        <v>14000</v>
      </c>
      <c r="EE212" s="144">
        <f t="shared" si="379"/>
        <v>14000</v>
      </c>
      <c r="EF212" s="144">
        <f t="shared" si="379"/>
        <v>14000</v>
      </c>
      <c r="EG212" s="144">
        <f t="shared" si="379"/>
        <v>14000</v>
      </c>
      <c r="EH212" s="144">
        <f t="shared" si="379"/>
        <v>14000</v>
      </c>
      <c r="EI212" s="144">
        <f t="shared" si="379"/>
        <v>14000</v>
      </c>
      <c r="EJ212" s="144">
        <f t="shared" si="379"/>
        <v>14000</v>
      </c>
      <c r="EK212" s="144">
        <f t="shared" si="379"/>
        <v>14000</v>
      </c>
      <c r="EL212" s="144">
        <f t="shared" si="379"/>
        <v>14000</v>
      </c>
      <c r="EM212" s="144">
        <f t="shared" si="379"/>
        <v>14000</v>
      </c>
      <c r="EN212" s="144">
        <f t="shared" si="379"/>
        <v>14000</v>
      </c>
      <c r="EO212" s="144">
        <f t="shared" si="379"/>
        <v>14000</v>
      </c>
      <c r="EP212" s="144">
        <f t="shared" si="379"/>
        <v>14000</v>
      </c>
      <c r="EQ212" s="144">
        <f t="shared" si="379"/>
        <v>14000</v>
      </c>
      <c r="ER212" s="144">
        <f t="shared" si="379"/>
        <v>14000</v>
      </c>
      <c r="ES212" s="144">
        <f t="shared" si="379"/>
        <v>14000</v>
      </c>
      <c r="ET212" s="144">
        <f t="shared" si="379"/>
        <v>14000</v>
      </c>
      <c r="EU212" s="144">
        <f t="shared" si="379"/>
        <v>14000</v>
      </c>
      <c r="EV212" s="144">
        <f t="shared" si="379"/>
        <v>14000</v>
      </c>
      <c r="EW212" s="144">
        <f t="shared" si="379"/>
        <v>14000</v>
      </c>
      <c r="EX212" s="147">
        <f>PV(0.05,'PV factor'!C114,,-BR212)</f>
        <v>41995.464852607707</v>
      </c>
      <c r="EY212" s="147">
        <f>PV(0.05,'PV factor'!D114,,-BS212)</f>
        <v>0</v>
      </c>
      <c r="EZ212" s="147">
        <f>PV(0.05,'PV factor'!E114,,-BT212)</f>
        <v>0</v>
      </c>
      <c r="FA212" s="147">
        <f>PV(0.05,'PV factor'!F114,,-BU212)</f>
        <v>0</v>
      </c>
      <c r="FB212" s="147">
        <f>PV(0.05,'PV factor'!G114,,-BV212)</f>
        <v>0</v>
      </c>
      <c r="FC212" s="147">
        <f>PV(0.05,'PV factor'!H114,,-BW212)</f>
        <v>0</v>
      </c>
      <c r="FD212" s="147">
        <f>PV(0.05,'PV factor'!I114,,-BX212)</f>
        <v>0</v>
      </c>
      <c r="FE212" s="147">
        <f>PV(0.05,'PV factor'!J114,,-BY212)</f>
        <v>0</v>
      </c>
      <c r="FF212" s="147">
        <f>PV(0.05,'PV factor'!K114,,-BZ212)</f>
        <v>0</v>
      </c>
      <c r="FG212" s="147">
        <f>PV(0.05,'PV factor'!L114,,-CA212)</f>
        <v>0</v>
      </c>
      <c r="FH212" s="147">
        <f>PV(0.05,'PV factor'!M114,,-CB212)</f>
        <v>0</v>
      </c>
      <c r="FI212" s="147">
        <f>PV(0.05,'PV factor'!N114,,-CC212)</f>
        <v>0</v>
      </c>
      <c r="FJ212" s="147">
        <f>PV(0.05,'PV factor'!O114,,-CD212)</f>
        <v>0</v>
      </c>
      <c r="FK212" s="147">
        <f>PV(0.05,'PV factor'!P114,,-CE212)</f>
        <v>0</v>
      </c>
      <c r="FL212" s="147">
        <f>PV(0.05,'PV factor'!Q114,,-CF212)</f>
        <v>0</v>
      </c>
      <c r="FM212" s="147">
        <f>PV(0.05,'PV factor'!R114,,-CG212)</f>
        <v>0</v>
      </c>
      <c r="FN212" s="147">
        <f>PV(0.05,'PV factor'!S114,,-CH212)</f>
        <v>0</v>
      </c>
      <c r="FO212" s="147">
        <f>PV(0.05,'PV factor'!T114,,-CI212)</f>
        <v>0</v>
      </c>
      <c r="FP212" s="147">
        <f>PV(0.05,'PV factor'!U114,,-CJ212)</f>
        <v>0</v>
      </c>
      <c r="FQ212" s="147">
        <f>PV(0.05,'PV factor'!V114,,-CK212)</f>
        <v>0</v>
      </c>
      <c r="FR212" s="147">
        <f>PV(0.05,'PV factor'!W114,,-CL212)</f>
        <v>0</v>
      </c>
      <c r="FS212" s="147">
        <f>PV(0.05,'PV factor'!X114,,-CM212)</f>
        <v>0</v>
      </c>
      <c r="FT212" s="147">
        <f>PV(0.05,'PV factor'!Y114,,-CN212)</f>
        <v>0</v>
      </c>
      <c r="FU212" s="147">
        <f>PV(0.05,'PV factor'!Z114,,-CO212)</f>
        <v>0</v>
      </c>
      <c r="FV212" s="147">
        <f>PV(0.05,'PV factor'!AA114,,-CP212)</f>
        <v>0</v>
      </c>
      <c r="FW212" s="147">
        <f>PV(0.05,'PV factor'!AB114,,-CQ212)</f>
        <v>0</v>
      </c>
      <c r="FX212" s="147">
        <f>PV(0.05,'PV factor'!AC114,,-CR212)</f>
        <v>0</v>
      </c>
      <c r="FY212" s="147">
        <f>PV(0.05,'PV factor'!AD114,,-CS212)</f>
        <v>0</v>
      </c>
      <c r="FZ212" s="147">
        <f>PV(0.05,'PV factor'!AE114,,-CT212)</f>
        <v>0</v>
      </c>
      <c r="GA212" s="147">
        <f>PV(0.05,'PV factor'!AF114,,-CU212)</f>
        <v>0</v>
      </c>
      <c r="GB212" s="147">
        <f>PV(0.05,'PV factor'!AG114,,-CV212)</f>
        <v>0</v>
      </c>
      <c r="GC212" s="147">
        <f>PV(0.05,'PV factor'!AH114,,-CW212)</f>
        <v>0</v>
      </c>
      <c r="GD212" s="147">
        <f>PV(0.05,'PV factor'!AI114,,-CX212)</f>
        <v>0</v>
      </c>
      <c r="GE212" s="147">
        <f>PV(0.05,'PV factor'!AJ114,,-CY212)</f>
        <v>0</v>
      </c>
      <c r="GF212" s="147">
        <f>PV(0.05,'PV factor'!AK114,,-CZ212)</f>
        <v>0</v>
      </c>
      <c r="GG212" s="147">
        <f>PV(0.05,'PV factor'!AL114,,-DA212)</f>
        <v>0</v>
      </c>
      <c r="GH212" s="147">
        <f>PV(0.05,'PV factor'!AM114,,-DB212)</f>
        <v>0</v>
      </c>
      <c r="GI212" s="147">
        <f>PV(0.05,'PV factor'!AN114,,-DC212)</f>
        <v>0</v>
      </c>
      <c r="GJ212" s="147">
        <f>PV(0.05,'PV factor'!AO114,,-DD212)</f>
        <v>0</v>
      </c>
      <c r="GK212" s="147">
        <f>PV(0.05,'PV factor'!AP114,,-DE212)</f>
        <v>0</v>
      </c>
      <c r="GL212" s="147">
        <f>PV(0.05,'PV factor'!C114,,-DI212)</f>
        <v>12698.412698412698</v>
      </c>
      <c r="GM212" s="147">
        <f>PV(0.05,'PV factor'!D114,,-DJ212)</f>
        <v>12093.726379440664</v>
      </c>
      <c r="GN212" s="147">
        <f>PV(0.05,'PV factor'!E114,,-DK212)</f>
        <v>11517.834647086347</v>
      </c>
      <c r="GO212" s="147">
        <f>PV(0.05,'PV factor'!F114,,-DL212)</f>
        <v>10969.366330558425</v>
      </c>
      <c r="GP212" s="147">
        <f>PV(0.05,'PV factor'!G114,,-DM212)</f>
        <v>10447.015552912788</v>
      </c>
      <c r="GQ212" s="147">
        <f>PV(0.05,'PV factor'!H114,,-DN212)</f>
        <v>9949.5386218217009</v>
      </c>
      <c r="GR212" s="147">
        <f>PV(0.05,'PV factor'!I114,,-DO212)</f>
        <v>9475.7510684016197</v>
      </c>
      <c r="GS212" s="147">
        <f>PV(0.05,'PV factor'!J114,,-DP212)</f>
        <v>9024.5248270491611</v>
      </c>
      <c r="GT212" s="147">
        <f>PV(0.05,'PV factor'!K114,,-DQ212)</f>
        <v>8594.7855495706299</v>
      </c>
      <c r="GU212" s="147">
        <f>PV(0.05,'PV factor'!L114,,-DR212)</f>
        <v>8185.510047210124</v>
      </c>
      <c r="GV212" s="147">
        <f>PV(0.05,'PV factor'!M114,,-DS212)</f>
        <v>7795.7238544858328</v>
      </c>
      <c r="GW212" s="147">
        <f>PV(0.05,'PV factor'!N114,,-DT212)</f>
        <v>7424.4989090341251</v>
      </c>
      <c r="GX212" s="147">
        <f>PV(0.05,'PV factor'!O114,,-DU212)</f>
        <v>7070.9513419372643</v>
      </c>
      <c r="GY212" s="147">
        <f>PV(0.05,'PV factor'!P114,,-DV212)</f>
        <v>6734.2393732735827</v>
      </c>
      <c r="GZ212" s="147">
        <f>PV(0.05,'PV factor'!Q114,,-DW212)</f>
        <v>6413.5613078796032</v>
      </c>
      <c r="HA212" s="147">
        <f>PV(0.05,'PV factor'!R114,,-DX212)</f>
        <v>6108.1536265520017</v>
      </c>
      <c r="HB212" s="147">
        <f>PV(0.05,'PV factor'!S114,,-DY212)</f>
        <v>5817.2891681447636</v>
      </c>
      <c r="HC212" s="147">
        <f>PV(0.05,'PV factor'!T114,,-DZ212)</f>
        <v>5540.2753982331087</v>
      </c>
      <c r="HD212" s="147">
        <f>PV(0.05,'PV factor'!U114,,-EA212)</f>
        <v>5276.4527602220087</v>
      </c>
      <c r="HE212" s="147">
        <f>PV(0.05,'PV factor'!V114,,-EB212)</f>
        <v>5025.1931049733412</v>
      </c>
      <c r="HF212" s="147">
        <f>PV(0.05,'PV factor'!W114,,-EC212)</f>
        <v>4785.898195212706</v>
      </c>
      <c r="HG212" s="147">
        <f>PV(0.05,'PV factor'!X114,,-ED212)</f>
        <v>4557.9982811549571</v>
      </c>
      <c r="HH212" s="147">
        <f>PV(0.05,'PV factor'!Y114,,-EE212)</f>
        <v>4340.9507439571034</v>
      </c>
      <c r="HI212" s="147">
        <f>PV(0.05,'PV factor'!Z114,,-EF212)</f>
        <v>4134.2388037686696</v>
      </c>
      <c r="HJ212" s="147">
        <f>PV(0.05,'PV factor'!AA114,,-EG212)</f>
        <v>3937.3702893034947</v>
      </c>
      <c r="HK212" s="147">
        <f>PV(0.05,'PV factor'!AB114,,-EH212)</f>
        <v>3749.876466003328</v>
      </c>
      <c r="HL212" s="147">
        <f>PV(0.05,'PV factor'!AC114,,-EI212)</f>
        <v>3571.3109200031699</v>
      </c>
      <c r="HM212" s="147">
        <f>PV(0.05,'PV factor'!AD114,,-EJ212)</f>
        <v>3401.2484952411137</v>
      </c>
      <c r="HN212" s="147">
        <f>PV(0.05,'PV factor'!AE114,,-EK212)</f>
        <v>3239.2842811820142</v>
      </c>
      <c r="HO212" s="147">
        <f>PV(0.05,'PV factor'!AF114,,-EL212)</f>
        <v>3085.0326487447742</v>
      </c>
      <c r="HP212" s="147">
        <f>PV(0.05,'PV factor'!AG114,,-EM212)</f>
        <v>2938.1263321378801</v>
      </c>
      <c r="HQ212" s="147">
        <f>PV(0.05,'PV factor'!AH114,,-EN212)</f>
        <v>2798.2155544170287</v>
      </c>
      <c r="HR212" s="147">
        <f>PV(0.05,'PV factor'!AI114,,-EO212)</f>
        <v>2664.9671946828848</v>
      </c>
      <c r="HS212" s="147">
        <f>PV(0.05,'PV factor'!AJ114,,-EP212)</f>
        <v>2538.0639949360802</v>
      </c>
      <c r="HT212" s="147">
        <f>PV(0.05,'PV factor'!AK114,,-EQ212)</f>
        <v>2417.2038047010292</v>
      </c>
      <c r="HU212" s="147">
        <f>PV(0.05,'PV factor'!AL114,,-ER212)</f>
        <v>2302.0988616200275</v>
      </c>
      <c r="HV212" s="147">
        <f>PV(0.05,'PV factor'!AM114,,-ES212)</f>
        <v>2192.4751063047884</v>
      </c>
      <c r="HW212" s="147">
        <f>PV(0.05,'PV factor'!AN114,,-ET212)</f>
        <v>2088.071529814084</v>
      </c>
      <c r="HX212" s="147">
        <f>PV(0.05,'PV factor'!AO114,,-EU212)</f>
        <v>1988.6395522038897</v>
      </c>
      <c r="HY212" s="147">
        <f>PV(0.05,'PV factor'!AP114,,-EV212)</f>
        <v>1893.9424306703709</v>
      </c>
      <c r="HZ212" s="147">
        <f t="shared" si="361"/>
        <v>41995.464852607707</v>
      </c>
      <c r="IA212" s="147">
        <f t="shared" si="362"/>
        <v>57726.355608410922</v>
      </c>
      <c r="IB212" s="401">
        <f t="shared" si="363"/>
        <v>1.374585465621448</v>
      </c>
    </row>
    <row r="213" spans="1:236" ht="90" customHeight="1" x14ac:dyDescent="0.2">
      <c r="A213" s="161" t="s">
        <v>3062</v>
      </c>
      <c r="B213" s="150" t="s">
        <v>3063</v>
      </c>
      <c r="C213" s="150" t="s">
        <v>3421</v>
      </c>
      <c r="D213" s="222">
        <v>29</v>
      </c>
      <c r="E213" s="150" t="s">
        <v>3136</v>
      </c>
      <c r="F213" s="151" t="s">
        <v>3137</v>
      </c>
      <c r="G213" s="151" t="s">
        <v>3138</v>
      </c>
      <c r="H213" s="79" t="s">
        <v>77</v>
      </c>
      <c r="I213" s="151" t="s">
        <v>93</v>
      </c>
      <c r="J213" s="151">
        <v>10</v>
      </c>
      <c r="K213" s="95" t="s">
        <v>206</v>
      </c>
      <c r="L213" s="79">
        <v>1095</v>
      </c>
      <c r="M213" s="79" t="s">
        <v>3139</v>
      </c>
      <c r="N213" s="79" t="s">
        <v>81</v>
      </c>
      <c r="O213" s="73" t="s">
        <v>106</v>
      </c>
      <c r="P213" s="79" t="s">
        <v>169</v>
      </c>
      <c r="Q213" s="112" t="s">
        <v>100</v>
      </c>
      <c r="R213" s="79" t="s">
        <v>108</v>
      </c>
      <c r="S213" s="79" t="s">
        <v>99</v>
      </c>
      <c r="T213" s="79" t="s">
        <v>3070</v>
      </c>
      <c r="U213" s="79" t="s">
        <v>100</v>
      </c>
      <c r="V213" s="81">
        <v>1</v>
      </c>
      <c r="W213" s="162">
        <v>15000</v>
      </c>
      <c r="X213" s="162">
        <v>500</v>
      </c>
      <c r="Y213" s="162">
        <v>0</v>
      </c>
      <c r="Z213" s="162">
        <v>0</v>
      </c>
      <c r="AA213" s="162">
        <v>0</v>
      </c>
      <c r="AB213" s="162">
        <v>15000</v>
      </c>
      <c r="AC213" s="162">
        <v>0</v>
      </c>
      <c r="AD213" s="162">
        <v>0</v>
      </c>
      <c r="AE213" s="149">
        <v>0</v>
      </c>
      <c r="AF213" s="149">
        <v>0</v>
      </c>
      <c r="AG213" s="149">
        <v>0</v>
      </c>
      <c r="AH213" s="149">
        <v>0</v>
      </c>
      <c r="AI213" s="88" t="s">
        <v>88</v>
      </c>
      <c r="AJ213" s="162">
        <v>0</v>
      </c>
      <c r="AK213" s="162">
        <v>0</v>
      </c>
      <c r="AL213" s="162">
        <v>0</v>
      </c>
      <c r="AM213" s="162">
        <v>0</v>
      </c>
      <c r="AN213" s="162">
        <v>0</v>
      </c>
      <c r="AO213" s="162">
        <v>0</v>
      </c>
      <c r="AP213" s="162">
        <v>0</v>
      </c>
      <c r="AQ213" s="149">
        <v>0</v>
      </c>
      <c r="AR213" s="149">
        <v>0</v>
      </c>
      <c r="AS213" s="149">
        <v>0</v>
      </c>
      <c r="AT213" s="149">
        <v>0</v>
      </c>
      <c r="AU213" s="151"/>
      <c r="AV213" s="230">
        <f t="shared" si="329"/>
        <v>1</v>
      </c>
      <c r="AW213" s="230">
        <f t="shared" si="330"/>
        <v>0</v>
      </c>
      <c r="AX213" s="230" t="str">
        <f t="shared" si="331"/>
        <v>C7</v>
      </c>
      <c r="AY213" s="141">
        <f t="shared" si="332"/>
        <v>9</v>
      </c>
      <c r="AZ213" s="70">
        <f t="shared" si="333"/>
        <v>1</v>
      </c>
      <c r="BA213" s="70">
        <f t="shared" si="334"/>
        <v>1</v>
      </c>
      <c r="BB213" s="70">
        <f t="shared" si="335"/>
        <v>1</v>
      </c>
      <c r="BC213" s="70">
        <f t="shared" si="336"/>
        <v>1</v>
      </c>
      <c r="BD213" s="70">
        <f t="shared" si="337"/>
        <v>1</v>
      </c>
      <c r="BE213" s="70">
        <f t="shared" si="338"/>
        <v>1</v>
      </c>
      <c r="BF213" s="70">
        <f t="shared" si="339"/>
        <v>1</v>
      </c>
      <c r="BG213" s="71">
        <f t="shared" si="340"/>
        <v>0</v>
      </c>
      <c r="BH213" s="71">
        <f t="shared" si="341"/>
        <v>1</v>
      </c>
      <c r="BI213" s="71">
        <f t="shared" si="342"/>
        <v>0</v>
      </c>
      <c r="BJ213" s="71">
        <f t="shared" si="343"/>
        <v>0</v>
      </c>
      <c r="BK213" s="71">
        <f t="shared" si="344"/>
        <v>1</v>
      </c>
      <c r="BL213" s="70">
        <f t="shared" si="345"/>
        <v>1</v>
      </c>
      <c r="BM213" s="70">
        <f t="shared" si="346"/>
        <v>1</v>
      </c>
      <c r="BN213" s="70">
        <f t="shared" si="347"/>
        <v>0</v>
      </c>
      <c r="BO213" s="70">
        <f t="shared" si="348"/>
        <v>1</v>
      </c>
      <c r="BP213" s="144">
        <f t="shared" si="349"/>
        <v>0</v>
      </c>
      <c r="BQ213" s="144">
        <f t="shared" si="350"/>
        <v>0</v>
      </c>
      <c r="BR213" s="144">
        <f t="shared" si="351"/>
        <v>0</v>
      </c>
      <c r="BS213" s="144">
        <f t="shared" si="352"/>
        <v>15000</v>
      </c>
      <c r="BT213" s="144">
        <f t="shared" si="353"/>
        <v>0</v>
      </c>
      <c r="BU213" s="144">
        <f t="shared" si="354"/>
        <v>0</v>
      </c>
      <c r="BV213" s="144">
        <f t="shared" si="355"/>
        <v>0</v>
      </c>
      <c r="BW213" s="144">
        <f t="shared" si="356"/>
        <v>0</v>
      </c>
      <c r="BX213" s="144">
        <f t="shared" si="357"/>
        <v>0</v>
      </c>
      <c r="BY213" s="144">
        <f t="shared" si="358"/>
        <v>0</v>
      </c>
      <c r="BZ213" s="9">
        <v>0</v>
      </c>
      <c r="CA213" s="9">
        <v>0</v>
      </c>
      <c r="CB213" s="9">
        <v>0</v>
      </c>
      <c r="CC213" s="9">
        <v>0</v>
      </c>
      <c r="CD213" s="9">
        <v>0</v>
      </c>
      <c r="CE213" s="9">
        <v>0</v>
      </c>
      <c r="CF213" s="9">
        <v>0</v>
      </c>
      <c r="CG213" s="9">
        <v>0</v>
      </c>
      <c r="CH213" s="9">
        <v>0</v>
      </c>
      <c r="CI213" s="9">
        <v>0</v>
      </c>
      <c r="CJ213" s="9">
        <v>0</v>
      </c>
      <c r="CK213" s="9">
        <v>0</v>
      </c>
      <c r="CL213" s="9">
        <v>0</v>
      </c>
      <c r="CM213" s="9">
        <v>0</v>
      </c>
      <c r="CN213" s="9">
        <v>0</v>
      </c>
      <c r="CO213" s="9">
        <v>0</v>
      </c>
      <c r="CP213" s="9">
        <v>0</v>
      </c>
      <c r="CQ213" s="9">
        <v>0</v>
      </c>
      <c r="CR213" s="9">
        <v>0</v>
      </c>
      <c r="CS213" s="9">
        <v>0</v>
      </c>
      <c r="CT213" s="9">
        <v>0</v>
      </c>
      <c r="CU213" s="9">
        <v>0</v>
      </c>
      <c r="CV213" s="9">
        <v>0</v>
      </c>
      <c r="CW213" s="9">
        <v>0</v>
      </c>
      <c r="CX213" s="9">
        <v>0</v>
      </c>
      <c r="CY213" s="9">
        <v>0</v>
      </c>
      <c r="CZ213" s="9">
        <v>0</v>
      </c>
      <c r="DA213" s="9">
        <v>0</v>
      </c>
      <c r="DB213" s="9">
        <v>0</v>
      </c>
      <c r="DC213" s="9">
        <v>0</v>
      </c>
      <c r="DD213" s="9">
        <v>0</v>
      </c>
      <c r="DE213" s="9">
        <v>0</v>
      </c>
      <c r="DF213" s="9">
        <v>0</v>
      </c>
      <c r="DG213" s="144">
        <f t="shared" si="359"/>
        <v>1095</v>
      </c>
      <c r="DH213" s="144">
        <f t="shared" ref="DH213:EW213" si="380">DG213</f>
        <v>1095</v>
      </c>
      <c r="DI213" s="144">
        <f t="shared" si="380"/>
        <v>1095</v>
      </c>
      <c r="DJ213" s="144">
        <f t="shared" si="380"/>
        <v>1095</v>
      </c>
      <c r="DK213" s="144">
        <f t="shared" si="380"/>
        <v>1095</v>
      </c>
      <c r="DL213" s="144">
        <f t="shared" si="380"/>
        <v>1095</v>
      </c>
      <c r="DM213" s="144">
        <f t="shared" si="380"/>
        <v>1095</v>
      </c>
      <c r="DN213" s="144">
        <f t="shared" si="380"/>
        <v>1095</v>
      </c>
      <c r="DO213" s="144">
        <f t="shared" si="380"/>
        <v>1095</v>
      </c>
      <c r="DP213" s="144">
        <f t="shared" si="380"/>
        <v>1095</v>
      </c>
      <c r="DQ213" s="144">
        <f t="shared" si="380"/>
        <v>1095</v>
      </c>
      <c r="DR213" s="144">
        <f t="shared" si="380"/>
        <v>1095</v>
      </c>
      <c r="DS213" s="144">
        <f t="shared" si="380"/>
        <v>1095</v>
      </c>
      <c r="DT213" s="144">
        <f t="shared" si="380"/>
        <v>1095</v>
      </c>
      <c r="DU213" s="144">
        <f t="shared" si="380"/>
        <v>1095</v>
      </c>
      <c r="DV213" s="144">
        <f t="shared" si="380"/>
        <v>1095</v>
      </c>
      <c r="DW213" s="144">
        <f t="shared" si="380"/>
        <v>1095</v>
      </c>
      <c r="DX213" s="144">
        <f t="shared" si="380"/>
        <v>1095</v>
      </c>
      <c r="DY213" s="144">
        <f t="shared" si="380"/>
        <v>1095</v>
      </c>
      <c r="DZ213" s="144">
        <f t="shared" si="380"/>
        <v>1095</v>
      </c>
      <c r="EA213" s="144">
        <f t="shared" si="380"/>
        <v>1095</v>
      </c>
      <c r="EB213" s="144">
        <f t="shared" si="380"/>
        <v>1095</v>
      </c>
      <c r="EC213" s="144">
        <f t="shared" si="380"/>
        <v>1095</v>
      </c>
      <c r="ED213" s="144">
        <f t="shared" si="380"/>
        <v>1095</v>
      </c>
      <c r="EE213" s="144">
        <f t="shared" si="380"/>
        <v>1095</v>
      </c>
      <c r="EF213" s="144">
        <f t="shared" si="380"/>
        <v>1095</v>
      </c>
      <c r="EG213" s="144">
        <f t="shared" si="380"/>
        <v>1095</v>
      </c>
      <c r="EH213" s="144">
        <f t="shared" si="380"/>
        <v>1095</v>
      </c>
      <c r="EI213" s="144">
        <f t="shared" si="380"/>
        <v>1095</v>
      </c>
      <c r="EJ213" s="144">
        <f t="shared" si="380"/>
        <v>1095</v>
      </c>
      <c r="EK213" s="144">
        <f t="shared" si="380"/>
        <v>1095</v>
      </c>
      <c r="EL213" s="144">
        <f t="shared" si="380"/>
        <v>1095</v>
      </c>
      <c r="EM213" s="144">
        <f t="shared" si="380"/>
        <v>1095</v>
      </c>
      <c r="EN213" s="144">
        <f t="shared" si="380"/>
        <v>1095</v>
      </c>
      <c r="EO213" s="144">
        <f t="shared" si="380"/>
        <v>1095</v>
      </c>
      <c r="EP213" s="144">
        <f t="shared" si="380"/>
        <v>1095</v>
      </c>
      <c r="EQ213" s="144">
        <f t="shared" si="380"/>
        <v>1095</v>
      </c>
      <c r="ER213" s="144">
        <f t="shared" si="380"/>
        <v>1095</v>
      </c>
      <c r="ES213" s="144">
        <f t="shared" si="380"/>
        <v>1095</v>
      </c>
      <c r="ET213" s="144">
        <f t="shared" si="380"/>
        <v>1095</v>
      </c>
      <c r="EU213" s="144">
        <f t="shared" si="380"/>
        <v>1095</v>
      </c>
      <c r="EV213" s="144">
        <f t="shared" si="380"/>
        <v>1095</v>
      </c>
      <c r="EW213" s="144">
        <f t="shared" si="380"/>
        <v>1095</v>
      </c>
      <c r="EX213" s="147">
        <f>PV(0.05,'PV factor'!C460,,-BR213)</f>
        <v>0</v>
      </c>
      <c r="EY213" s="147">
        <f>PV(0.05,'PV factor'!D460,,-BS213)</f>
        <v>12957.56397797214</v>
      </c>
      <c r="EZ213" s="147">
        <f>PV(0.05,'PV factor'!E460,,-BT213)</f>
        <v>0</v>
      </c>
      <c r="FA213" s="147">
        <f>PV(0.05,'PV factor'!F460,,-BU213)</f>
        <v>0</v>
      </c>
      <c r="FB213" s="147">
        <f>PV(0.05,'PV factor'!G460,,-BV213)</f>
        <v>0</v>
      </c>
      <c r="FC213" s="147">
        <f>PV(0.05,'PV factor'!H460,,-BW213)</f>
        <v>0</v>
      </c>
      <c r="FD213" s="147">
        <f>PV(0.05,'PV factor'!I460,,-BX213)</f>
        <v>0</v>
      </c>
      <c r="FE213" s="147">
        <f>PV(0.05,'PV factor'!J460,,-BY213)</f>
        <v>0</v>
      </c>
      <c r="FF213" s="147">
        <f>PV(0.05,'PV factor'!K460,,-BZ213)</f>
        <v>0</v>
      </c>
      <c r="FG213" s="147">
        <f>PV(0.05,'PV factor'!L460,,-CA213)</f>
        <v>0</v>
      </c>
      <c r="FH213" s="147">
        <f>PV(0.05,'PV factor'!M460,,-CB213)</f>
        <v>0</v>
      </c>
      <c r="FI213" s="147">
        <f>PV(0.05,'PV factor'!N460,,-CC213)</f>
        <v>0</v>
      </c>
      <c r="FJ213" s="147">
        <f>PV(0.05,'PV factor'!O460,,-CD213)</f>
        <v>0</v>
      </c>
      <c r="FK213" s="147">
        <f>PV(0.05,'PV factor'!P460,,-CE213)</f>
        <v>0</v>
      </c>
      <c r="FL213" s="147">
        <f>PV(0.05,'PV factor'!Q460,,-CF213)</f>
        <v>0</v>
      </c>
      <c r="FM213" s="147">
        <f>PV(0.05,'PV factor'!R460,,-CG213)</f>
        <v>0</v>
      </c>
      <c r="FN213" s="147">
        <f>PV(0.05,'PV factor'!S460,,-CH213)</f>
        <v>0</v>
      </c>
      <c r="FO213" s="147">
        <f>PV(0.05,'PV factor'!T460,,-CI213)</f>
        <v>0</v>
      </c>
      <c r="FP213" s="147">
        <f>PV(0.05,'PV factor'!U460,,-CJ213)</f>
        <v>0</v>
      </c>
      <c r="FQ213" s="147">
        <f>PV(0.05,'PV factor'!V460,,-CK213)</f>
        <v>0</v>
      </c>
      <c r="FR213" s="147">
        <f>PV(0.05,'PV factor'!W460,,-CL213)</f>
        <v>0</v>
      </c>
      <c r="FS213" s="147">
        <f>PV(0.05,'PV factor'!X460,,-CM213)</f>
        <v>0</v>
      </c>
      <c r="FT213" s="147">
        <f>PV(0.05,'PV factor'!Y460,,-CN213)</f>
        <v>0</v>
      </c>
      <c r="FU213" s="147">
        <f>PV(0.05,'PV factor'!Z460,,-CO213)</f>
        <v>0</v>
      </c>
      <c r="FV213" s="147">
        <f>PV(0.05,'PV factor'!AA460,,-CP213)</f>
        <v>0</v>
      </c>
      <c r="FW213" s="147">
        <f>PV(0.05,'PV factor'!AB460,,-CQ213)</f>
        <v>0</v>
      </c>
      <c r="FX213" s="147">
        <f>PV(0.05,'PV factor'!AC460,,-CR213)</f>
        <v>0</v>
      </c>
      <c r="FY213" s="147">
        <f>PV(0.05,'PV factor'!AD460,,-CS213)</f>
        <v>0</v>
      </c>
      <c r="FZ213" s="147">
        <f>PV(0.05,'PV factor'!AE460,,-CT213)</f>
        <v>0</v>
      </c>
      <c r="GA213" s="147">
        <f>PV(0.05,'PV factor'!AF460,,-CU213)</f>
        <v>0</v>
      </c>
      <c r="GB213" s="147">
        <f>PV(0.05,'PV factor'!AG460,,-CV213)</f>
        <v>0</v>
      </c>
      <c r="GC213" s="147">
        <f>PV(0.05,'PV factor'!AH460,,-CW213)</f>
        <v>0</v>
      </c>
      <c r="GD213" s="147">
        <f>PV(0.05,'PV factor'!AI460,,-CX213)</f>
        <v>0</v>
      </c>
      <c r="GE213" s="147">
        <f>PV(0.05,'PV factor'!AJ460,,-CY213)</f>
        <v>0</v>
      </c>
      <c r="GF213" s="147">
        <f>PV(0.05,'PV factor'!AK460,,-CZ213)</f>
        <v>0</v>
      </c>
      <c r="GG213" s="147">
        <f>PV(0.05,'PV factor'!AL460,,-DA213)</f>
        <v>0</v>
      </c>
      <c r="GH213" s="147">
        <f>PV(0.05,'PV factor'!AM460,,-DB213)</f>
        <v>0</v>
      </c>
      <c r="GI213" s="147">
        <f>PV(0.05,'PV factor'!AN460,,-DC213)</f>
        <v>0</v>
      </c>
      <c r="GJ213" s="147">
        <f>PV(0.05,'PV factor'!AO460,,-DD213)</f>
        <v>0</v>
      </c>
      <c r="GK213" s="147">
        <f>PV(0.05,'PV factor'!AP460,,-DE213)</f>
        <v>0</v>
      </c>
      <c r="GL213" s="147">
        <f>PV(0.05,'PV factor'!C460,,-DI213)</f>
        <v>993.19727891156458</v>
      </c>
      <c r="GM213" s="147">
        <f>PV(0.05,'PV factor'!D460,,-DJ213)</f>
        <v>945.90217039196625</v>
      </c>
      <c r="GN213" s="147">
        <f>PV(0.05,'PV factor'!E460,,-DK213)</f>
        <v>900.85920989711076</v>
      </c>
      <c r="GO213" s="147">
        <f>PV(0.05,'PV factor'!F460,,-DL213)</f>
        <v>857.96115228296253</v>
      </c>
      <c r="GP213" s="147">
        <f>PV(0.05,'PV factor'!G460,,-DM213)</f>
        <v>817.10585931710727</v>
      </c>
      <c r="GQ213" s="147">
        <f>PV(0.05,'PV factor'!H460,,-DN213)</f>
        <v>778.19605649248297</v>
      </c>
      <c r="GR213" s="147">
        <f>PV(0.05,'PV factor'!I460,,-DO213)</f>
        <v>741.13910142141242</v>
      </c>
      <c r="GS213" s="147">
        <f>PV(0.05,'PV factor'!J460,,-DP213)</f>
        <v>705.84676325848807</v>
      </c>
      <c r="GT213" s="147">
        <f>PV(0.05,'PV factor'!K460,,-DQ213)</f>
        <v>672.23501262713148</v>
      </c>
      <c r="GU213" s="147">
        <f>PV(0.05,'PV factor'!L460,,-DR213)</f>
        <v>640.22382154964896</v>
      </c>
      <c r="GV213" s="147">
        <f>PV(0.05,'PV factor'!M460,,-DS213)</f>
        <v>609.73697290442772</v>
      </c>
      <c r="GW213" s="147">
        <f>PV(0.05,'PV factor'!N460,,-DT213)</f>
        <v>580.70187895659762</v>
      </c>
      <c r="GX213" s="147">
        <f>PV(0.05,'PV factor'!O460,,-DU213)</f>
        <v>553.04940853009316</v>
      </c>
      <c r="GY213" s="147">
        <f>PV(0.05,'PV factor'!P460,,-DV213)</f>
        <v>526.71372240961239</v>
      </c>
      <c r="GZ213" s="147">
        <f>PV(0.05,'PV factor'!Q460,,-DW213)</f>
        <v>501.63211658058322</v>
      </c>
      <c r="HA213" s="147">
        <f>PV(0.05,'PV factor'!R460,,-DX213)</f>
        <v>477.74487293388876</v>
      </c>
      <c r="HB213" s="147">
        <f>PV(0.05,'PV factor'!S460,,-DY213)</f>
        <v>454.99511707989404</v>
      </c>
      <c r="HC213" s="147">
        <f>PV(0.05,'PV factor'!T460,,-DZ213)</f>
        <v>433.32868293323241</v>
      </c>
      <c r="HD213" s="147">
        <f>PV(0.05,'PV factor'!U460,,-EA213)</f>
        <v>412.69398374593567</v>
      </c>
      <c r="HE213" s="147">
        <f>PV(0.05,'PV factor'!V460,,-EB213)</f>
        <v>393.04188928184351</v>
      </c>
      <c r="HF213" s="147">
        <f>PV(0.05,'PV factor'!W460,,-EC213)</f>
        <v>374.32560883985099</v>
      </c>
      <c r="HG213" s="147">
        <f>PV(0.05,'PV factor'!X460,,-ED213)</f>
        <v>356.50057984747701</v>
      </c>
      <c r="HH213" s="147">
        <f>PV(0.05,'PV factor'!Y460,,-EE213)</f>
        <v>339.52436175950197</v>
      </c>
      <c r="HI213" s="147">
        <f>PV(0.05,'PV factor'!Z460,,-EF213)</f>
        <v>323.35653500904948</v>
      </c>
      <c r="HJ213" s="147">
        <f>PV(0.05,'PV factor'!AA460,,-EG213)</f>
        <v>307.95860477052332</v>
      </c>
      <c r="HK213" s="147">
        <f>PV(0.05,'PV factor'!AB460,,-EH213)</f>
        <v>293.29390930526029</v>
      </c>
      <c r="HL213" s="147">
        <f>PV(0.05,'PV factor'!AC460,,-EI213)</f>
        <v>279.32753267167652</v>
      </c>
      <c r="HM213" s="147">
        <f>PV(0.05,'PV factor'!AD460,,-EJ213)</f>
        <v>266.02622159207283</v>
      </c>
      <c r="HN213" s="147">
        <f>PV(0.05,'PV factor'!AE460,,-EK213)</f>
        <v>253.35830627816466</v>
      </c>
      <c r="HO213" s="147">
        <f>PV(0.05,'PV factor'!AF460,,-EL213)</f>
        <v>241.29362502682341</v>
      </c>
      <c r="HP213" s="147">
        <f>PV(0.05,'PV factor'!AG460,,-EM213)</f>
        <v>229.80345240649848</v>
      </c>
      <c r="HQ213" s="147">
        <f>PV(0.05,'PV factor'!AH460,,-EN213)</f>
        <v>218.86043086333189</v>
      </c>
      <c r="HR213" s="147">
        <f>PV(0.05,'PV factor'!AI460,,-EO213)</f>
        <v>208.43850558412561</v>
      </c>
      <c r="HS213" s="147">
        <f>PV(0.05,'PV factor'!AJ460,,-EP213)</f>
        <v>198.51286246107199</v>
      </c>
      <c r="HT213" s="147">
        <f>PV(0.05,'PV factor'!AK460,,-EQ213)</f>
        <v>189.05986901054479</v>
      </c>
      <c r="HU213" s="147">
        <f>PV(0.05,'PV factor'!AL460,,-ER213)</f>
        <v>180.05701810528072</v>
      </c>
      <c r="HV213" s="147">
        <f>PV(0.05,'PV factor'!AM460,,-ES213)</f>
        <v>171.48287438598166</v>
      </c>
      <c r="HW213" s="147">
        <f>PV(0.05,'PV factor'!AN460,,-ET213)</f>
        <v>163.31702322474442</v>
      </c>
      <c r="HX213" s="147">
        <f>PV(0.05,'PV factor'!AO460,,-EU213)</f>
        <v>155.54002211880422</v>
      </c>
      <c r="HY213" s="147">
        <f>PV(0.05,'PV factor'!AP460,,-EV213)</f>
        <v>148.13335439886114</v>
      </c>
      <c r="HZ213" s="147">
        <f t="shared" si="361"/>
        <v>12957.56397797214</v>
      </c>
      <c r="IA213" s="147">
        <f t="shared" si="362"/>
        <v>8052.6664261498754</v>
      </c>
      <c r="IB213" s="401">
        <f t="shared" si="363"/>
        <v>0.62146453143811664</v>
      </c>
    </row>
    <row r="214" spans="1:236" ht="90" customHeight="1" x14ac:dyDescent="0.2">
      <c r="A214" s="161" t="s">
        <v>2267</v>
      </c>
      <c r="B214" s="150" t="s">
        <v>2788</v>
      </c>
      <c r="C214" s="150" t="s">
        <v>2221</v>
      </c>
      <c r="D214" s="148">
        <v>12</v>
      </c>
      <c r="E214" s="150" t="s">
        <v>2825</v>
      </c>
      <c r="F214" s="151" t="s">
        <v>2826</v>
      </c>
      <c r="G214" s="151" t="s">
        <v>2827</v>
      </c>
      <c r="H214" s="79" t="s">
        <v>77</v>
      </c>
      <c r="I214" s="151" t="s">
        <v>2813</v>
      </c>
      <c r="J214" s="151">
        <v>10</v>
      </c>
      <c r="K214" s="227" t="s">
        <v>79</v>
      </c>
      <c r="L214" s="79">
        <v>2261</v>
      </c>
      <c r="M214" s="79" t="s">
        <v>2818</v>
      </c>
      <c r="N214" s="79" t="s">
        <v>81</v>
      </c>
      <c r="O214" s="79" t="s">
        <v>133</v>
      </c>
      <c r="P214" s="79" t="s">
        <v>134</v>
      </c>
      <c r="Q214" s="112" t="s">
        <v>100</v>
      </c>
      <c r="R214" s="79" t="s">
        <v>108</v>
      </c>
      <c r="S214" s="79" t="s">
        <v>99</v>
      </c>
      <c r="T214" s="79" t="s">
        <v>1850</v>
      </c>
      <c r="U214" s="79" t="s">
        <v>100</v>
      </c>
      <c r="V214" s="81">
        <v>1</v>
      </c>
      <c r="W214" s="149">
        <v>0</v>
      </c>
      <c r="X214" s="149">
        <v>0</v>
      </c>
      <c r="Y214" s="149">
        <v>0</v>
      </c>
      <c r="Z214" s="149">
        <v>0</v>
      </c>
      <c r="AA214" s="149">
        <v>0</v>
      </c>
      <c r="AB214" s="149">
        <v>0</v>
      </c>
      <c r="AC214" s="149">
        <v>0</v>
      </c>
      <c r="AD214" s="149">
        <v>0</v>
      </c>
      <c r="AE214" s="149">
        <v>0</v>
      </c>
      <c r="AF214" s="149">
        <v>0</v>
      </c>
      <c r="AG214" s="149">
        <v>0</v>
      </c>
      <c r="AH214" s="149">
        <v>0</v>
      </c>
      <c r="AI214" s="88" t="s">
        <v>88</v>
      </c>
      <c r="AJ214" s="149">
        <v>15000</v>
      </c>
      <c r="AK214" s="149">
        <v>0</v>
      </c>
      <c r="AL214" s="149">
        <v>0</v>
      </c>
      <c r="AM214" s="149">
        <v>3000</v>
      </c>
      <c r="AN214" s="149">
        <v>3000</v>
      </c>
      <c r="AO214" s="149">
        <v>3000</v>
      </c>
      <c r="AP214" s="149">
        <v>3000</v>
      </c>
      <c r="AQ214" s="149">
        <v>3000</v>
      </c>
      <c r="AR214" s="149">
        <v>0</v>
      </c>
      <c r="AS214" s="149">
        <v>0</v>
      </c>
      <c r="AT214" s="149">
        <v>0</v>
      </c>
      <c r="AU214" s="151"/>
      <c r="AV214" s="230">
        <f t="shared" si="329"/>
        <v>1</v>
      </c>
      <c r="AW214" s="230">
        <f t="shared" si="330"/>
        <v>0</v>
      </c>
      <c r="AX214" s="230" t="str">
        <f t="shared" si="331"/>
        <v>F2</v>
      </c>
      <c r="AY214" s="141">
        <f t="shared" si="332"/>
        <v>8</v>
      </c>
      <c r="AZ214" s="70">
        <f t="shared" si="333"/>
        <v>1</v>
      </c>
      <c r="BA214" s="70">
        <f t="shared" si="334"/>
        <v>1</v>
      </c>
      <c r="BB214" s="70">
        <f t="shared" si="335"/>
        <v>0</v>
      </c>
      <c r="BC214" s="70">
        <f t="shared" si="336"/>
        <v>1</v>
      </c>
      <c r="BD214" s="70">
        <f t="shared" si="337"/>
        <v>1</v>
      </c>
      <c r="BE214" s="70">
        <f t="shared" si="338"/>
        <v>1</v>
      </c>
      <c r="BF214" s="70">
        <f t="shared" si="339"/>
        <v>1</v>
      </c>
      <c r="BG214" s="71">
        <f t="shared" si="340"/>
        <v>0</v>
      </c>
      <c r="BH214" s="71">
        <f t="shared" si="341"/>
        <v>1</v>
      </c>
      <c r="BI214" s="71">
        <f t="shared" si="342"/>
        <v>0</v>
      </c>
      <c r="BJ214" s="71">
        <f t="shared" si="343"/>
        <v>0</v>
      </c>
      <c r="BK214" s="71">
        <f t="shared" si="344"/>
        <v>1</v>
      </c>
      <c r="BL214" s="70">
        <f t="shared" si="345"/>
        <v>1</v>
      </c>
      <c r="BM214" s="70">
        <f t="shared" si="346"/>
        <v>1</v>
      </c>
      <c r="BN214" s="70">
        <f t="shared" si="347"/>
        <v>0</v>
      </c>
      <c r="BO214" s="70">
        <f t="shared" si="348"/>
        <v>1</v>
      </c>
      <c r="BP214" s="144">
        <f t="shared" si="349"/>
        <v>0</v>
      </c>
      <c r="BQ214" s="144">
        <f t="shared" si="350"/>
        <v>0</v>
      </c>
      <c r="BR214" s="144">
        <f t="shared" si="351"/>
        <v>3000</v>
      </c>
      <c r="BS214" s="144">
        <f t="shared" si="352"/>
        <v>3000</v>
      </c>
      <c r="BT214" s="144">
        <f t="shared" si="353"/>
        <v>3000</v>
      </c>
      <c r="BU214" s="144">
        <f t="shared" si="354"/>
        <v>3000</v>
      </c>
      <c r="BV214" s="144">
        <f t="shared" si="355"/>
        <v>3000</v>
      </c>
      <c r="BW214" s="144">
        <f t="shared" si="356"/>
        <v>0</v>
      </c>
      <c r="BX214" s="144">
        <f t="shared" si="357"/>
        <v>0</v>
      </c>
      <c r="BY214" s="144">
        <f t="shared" si="358"/>
        <v>0</v>
      </c>
      <c r="BZ214" s="9">
        <v>0</v>
      </c>
      <c r="CA214" s="9">
        <v>0</v>
      </c>
      <c r="CB214" s="9">
        <v>0</v>
      </c>
      <c r="CC214" s="9">
        <v>0</v>
      </c>
      <c r="CD214" s="9">
        <v>0</v>
      </c>
      <c r="CE214" s="9">
        <v>0</v>
      </c>
      <c r="CF214" s="9">
        <v>0</v>
      </c>
      <c r="CG214" s="9">
        <v>0</v>
      </c>
      <c r="CH214" s="9">
        <v>0</v>
      </c>
      <c r="CI214" s="9">
        <v>0</v>
      </c>
      <c r="CJ214" s="9">
        <v>0</v>
      </c>
      <c r="CK214" s="9">
        <v>0</v>
      </c>
      <c r="CL214" s="9">
        <v>0</v>
      </c>
      <c r="CM214" s="9">
        <v>0</v>
      </c>
      <c r="CN214" s="9">
        <v>0</v>
      </c>
      <c r="CO214" s="9">
        <v>0</v>
      </c>
      <c r="CP214" s="9">
        <v>0</v>
      </c>
      <c r="CQ214" s="9">
        <v>0</v>
      </c>
      <c r="CR214" s="9">
        <v>0</v>
      </c>
      <c r="CS214" s="9">
        <v>0</v>
      </c>
      <c r="CT214" s="9">
        <v>0</v>
      </c>
      <c r="CU214" s="9">
        <v>0</v>
      </c>
      <c r="CV214" s="9">
        <v>0</v>
      </c>
      <c r="CW214" s="9">
        <v>0</v>
      </c>
      <c r="CX214" s="9">
        <v>0</v>
      </c>
      <c r="CY214" s="9">
        <v>0</v>
      </c>
      <c r="CZ214" s="9">
        <v>0</v>
      </c>
      <c r="DA214" s="9">
        <v>0</v>
      </c>
      <c r="DB214" s="9">
        <v>0</v>
      </c>
      <c r="DC214" s="9">
        <v>0</v>
      </c>
      <c r="DD214" s="9">
        <v>0</v>
      </c>
      <c r="DE214" s="9">
        <v>0</v>
      </c>
      <c r="DF214" s="9">
        <v>0</v>
      </c>
      <c r="DG214" s="144">
        <f t="shared" si="359"/>
        <v>2261</v>
      </c>
      <c r="DH214" s="144">
        <f t="shared" ref="DH214:EW214" si="381">DG214</f>
        <v>2261</v>
      </c>
      <c r="DI214" s="144">
        <f t="shared" si="381"/>
        <v>2261</v>
      </c>
      <c r="DJ214" s="144">
        <f t="shared" si="381"/>
        <v>2261</v>
      </c>
      <c r="DK214" s="144">
        <f t="shared" si="381"/>
        <v>2261</v>
      </c>
      <c r="DL214" s="144">
        <f t="shared" si="381"/>
        <v>2261</v>
      </c>
      <c r="DM214" s="144">
        <f t="shared" si="381"/>
        <v>2261</v>
      </c>
      <c r="DN214" s="144">
        <f t="shared" si="381"/>
        <v>2261</v>
      </c>
      <c r="DO214" s="144">
        <f t="shared" si="381"/>
        <v>2261</v>
      </c>
      <c r="DP214" s="144">
        <f t="shared" si="381"/>
        <v>2261</v>
      </c>
      <c r="DQ214" s="144">
        <f t="shared" si="381"/>
        <v>2261</v>
      </c>
      <c r="DR214" s="144">
        <f t="shared" si="381"/>
        <v>2261</v>
      </c>
      <c r="DS214" s="144">
        <f t="shared" si="381"/>
        <v>2261</v>
      </c>
      <c r="DT214" s="144">
        <f t="shared" si="381"/>
        <v>2261</v>
      </c>
      <c r="DU214" s="144">
        <f t="shared" si="381"/>
        <v>2261</v>
      </c>
      <c r="DV214" s="144">
        <f t="shared" si="381"/>
        <v>2261</v>
      </c>
      <c r="DW214" s="144">
        <f t="shared" si="381"/>
        <v>2261</v>
      </c>
      <c r="DX214" s="144">
        <f t="shared" si="381"/>
        <v>2261</v>
      </c>
      <c r="DY214" s="144">
        <f t="shared" si="381"/>
        <v>2261</v>
      </c>
      <c r="DZ214" s="144">
        <f t="shared" si="381"/>
        <v>2261</v>
      </c>
      <c r="EA214" s="144">
        <f t="shared" si="381"/>
        <v>2261</v>
      </c>
      <c r="EB214" s="144">
        <f t="shared" si="381"/>
        <v>2261</v>
      </c>
      <c r="EC214" s="144">
        <f t="shared" si="381"/>
        <v>2261</v>
      </c>
      <c r="ED214" s="144">
        <f t="shared" si="381"/>
        <v>2261</v>
      </c>
      <c r="EE214" s="144">
        <f t="shared" si="381"/>
        <v>2261</v>
      </c>
      <c r="EF214" s="144">
        <f t="shared" si="381"/>
        <v>2261</v>
      </c>
      <c r="EG214" s="144">
        <f t="shared" si="381"/>
        <v>2261</v>
      </c>
      <c r="EH214" s="144">
        <f t="shared" si="381"/>
        <v>2261</v>
      </c>
      <c r="EI214" s="144">
        <f t="shared" si="381"/>
        <v>2261</v>
      </c>
      <c r="EJ214" s="144">
        <f t="shared" si="381"/>
        <v>2261</v>
      </c>
      <c r="EK214" s="144">
        <f t="shared" si="381"/>
        <v>2261</v>
      </c>
      <c r="EL214" s="144">
        <f t="shared" si="381"/>
        <v>2261</v>
      </c>
      <c r="EM214" s="144">
        <f t="shared" si="381"/>
        <v>2261</v>
      </c>
      <c r="EN214" s="144">
        <f t="shared" si="381"/>
        <v>2261</v>
      </c>
      <c r="EO214" s="144">
        <f t="shared" si="381"/>
        <v>2261</v>
      </c>
      <c r="EP214" s="144">
        <f t="shared" si="381"/>
        <v>2261</v>
      </c>
      <c r="EQ214" s="144">
        <f t="shared" si="381"/>
        <v>2261</v>
      </c>
      <c r="ER214" s="144">
        <f t="shared" si="381"/>
        <v>2261</v>
      </c>
      <c r="ES214" s="144">
        <f t="shared" si="381"/>
        <v>2261</v>
      </c>
      <c r="ET214" s="144">
        <f t="shared" si="381"/>
        <v>2261</v>
      </c>
      <c r="EU214" s="144">
        <f t="shared" si="381"/>
        <v>2261</v>
      </c>
      <c r="EV214" s="144">
        <f t="shared" si="381"/>
        <v>2261</v>
      </c>
      <c r="EW214" s="144">
        <f t="shared" si="381"/>
        <v>2261</v>
      </c>
      <c r="EX214" s="147">
        <f>PV(0.05,'PV factor'!C397,,-BR214)</f>
        <v>2721.0884353741494</v>
      </c>
      <c r="EY214" s="147">
        <f>PV(0.05,'PV factor'!D397,,-BS214)</f>
        <v>2591.5127955944281</v>
      </c>
      <c r="EZ214" s="147">
        <f>PV(0.05,'PV factor'!E397,,-BT214)</f>
        <v>2468.1074243756461</v>
      </c>
      <c r="FA214" s="147">
        <f>PV(0.05,'PV factor'!F397,,-BU214)</f>
        <v>2350.578499405377</v>
      </c>
      <c r="FB214" s="147">
        <f>PV(0.05,'PV factor'!G397,,-BV214)</f>
        <v>2238.6461899098831</v>
      </c>
      <c r="FC214" s="147">
        <f>PV(0.05,'PV factor'!H397,,-BW214)</f>
        <v>0</v>
      </c>
      <c r="FD214" s="147">
        <f>PV(0.05,'PV factor'!I397,,-BX214)</f>
        <v>0</v>
      </c>
      <c r="FE214" s="147">
        <f>PV(0.05,'PV factor'!J397,,-BY214)</f>
        <v>0</v>
      </c>
      <c r="FF214" s="147">
        <f>PV(0.05,'PV factor'!K397,,-BZ214)</f>
        <v>0</v>
      </c>
      <c r="FG214" s="147">
        <f>PV(0.05,'PV factor'!L397,,-CA214)</f>
        <v>0</v>
      </c>
      <c r="FH214" s="147">
        <f>PV(0.05,'PV factor'!M397,,-CB214)</f>
        <v>0</v>
      </c>
      <c r="FI214" s="147">
        <f>PV(0.05,'PV factor'!N397,,-CC214)</f>
        <v>0</v>
      </c>
      <c r="FJ214" s="147">
        <f>PV(0.05,'PV factor'!O397,,-CD214)</f>
        <v>0</v>
      </c>
      <c r="FK214" s="147">
        <f>PV(0.05,'PV factor'!P397,,-CE214)</f>
        <v>0</v>
      </c>
      <c r="FL214" s="147">
        <f>PV(0.05,'PV factor'!Q397,,-CF214)</f>
        <v>0</v>
      </c>
      <c r="FM214" s="147">
        <f>PV(0.05,'PV factor'!R397,,-CG214)</f>
        <v>0</v>
      </c>
      <c r="FN214" s="147">
        <f>PV(0.05,'PV factor'!S397,,-CH214)</f>
        <v>0</v>
      </c>
      <c r="FO214" s="147">
        <f>PV(0.05,'PV factor'!T397,,-CI214)</f>
        <v>0</v>
      </c>
      <c r="FP214" s="147">
        <f>PV(0.05,'PV factor'!U397,,-CJ214)</f>
        <v>0</v>
      </c>
      <c r="FQ214" s="147">
        <f>PV(0.05,'PV factor'!V397,,-CK214)</f>
        <v>0</v>
      </c>
      <c r="FR214" s="147">
        <f>PV(0.05,'PV factor'!W397,,-CL214)</f>
        <v>0</v>
      </c>
      <c r="FS214" s="147">
        <f>PV(0.05,'PV factor'!X397,,-CM214)</f>
        <v>0</v>
      </c>
      <c r="FT214" s="147">
        <f>PV(0.05,'PV factor'!Y397,,-CN214)</f>
        <v>0</v>
      </c>
      <c r="FU214" s="147">
        <f>PV(0.05,'PV factor'!Z397,,-CO214)</f>
        <v>0</v>
      </c>
      <c r="FV214" s="147">
        <f>PV(0.05,'PV factor'!AA397,,-CP214)</f>
        <v>0</v>
      </c>
      <c r="FW214" s="147">
        <f>PV(0.05,'PV factor'!AB397,,-CQ214)</f>
        <v>0</v>
      </c>
      <c r="FX214" s="147">
        <f>PV(0.05,'PV factor'!AC397,,-CR214)</f>
        <v>0</v>
      </c>
      <c r="FY214" s="147">
        <f>PV(0.05,'PV factor'!AD397,,-CS214)</f>
        <v>0</v>
      </c>
      <c r="FZ214" s="147">
        <f>PV(0.05,'PV factor'!AE397,,-CT214)</f>
        <v>0</v>
      </c>
      <c r="GA214" s="147">
        <f>PV(0.05,'PV factor'!AF397,,-CU214)</f>
        <v>0</v>
      </c>
      <c r="GB214" s="147">
        <f>PV(0.05,'PV factor'!AG397,,-CV214)</f>
        <v>0</v>
      </c>
      <c r="GC214" s="147">
        <f>PV(0.05,'PV factor'!AH397,,-CW214)</f>
        <v>0</v>
      </c>
      <c r="GD214" s="147">
        <f>PV(0.05,'PV factor'!AI397,,-CX214)</f>
        <v>0</v>
      </c>
      <c r="GE214" s="147">
        <f>PV(0.05,'PV factor'!AJ397,,-CY214)</f>
        <v>0</v>
      </c>
      <c r="GF214" s="147">
        <f>PV(0.05,'PV factor'!AK397,,-CZ214)</f>
        <v>0</v>
      </c>
      <c r="GG214" s="147">
        <f>PV(0.05,'PV factor'!AL397,,-DA214)</f>
        <v>0</v>
      </c>
      <c r="GH214" s="147">
        <f>PV(0.05,'PV factor'!AM397,,-DB214)</f>
        <v>0</v>
      </c>
      <c r="GI214" s="147">
        <f>PV(0.05,'PV factor'!AN397,,-DC214)</f>
        <v>0</v>
      </c>
      <c r="GJ214" s="147">
        <f>PV(0.05,'PV factor'!AO397,,-DD214)</f>
        <v>0</v>
      </c>
      <c r="GK214" s="147">
        <f>PV(0.05,'PV factor'!AP397,,-DE214)</f>
        <v>0</v>
      </c>
      <c r="GL214" s="147">
        <f>PV(0.05,'PV factor'!C397,,-DI214)</f>
        <v>2050.7936507936506</v>
      </c>
      <c r="GM214" s="147">
        <f>PV(0.05,'PV factor'!D397,,-DJ214)</f>
        <v>1953.1368102796673</v>
      </c>
      <c r="GN214" s="147">
        <f>PV(0.05,'PV factor'!E397,,-DK214)</f>
        <v>1860.1302955044453</v>
      </c>
      <c r="GO214" s="147">
        <f>PV(0.05,'PV factor'!F397,,-DL214)</f>
        <v>1771.5526623851856</v>
      </c>
      <c r="GP214" s="147">
        <f>PV(0.05,'PV factor'!G397,,-DM214)</f>
        <v>1687.1930117954153</v>
      </c>
      <c r="GQ214" s="147">
        <f>PV(0.05,'PV factor'!H397,,-DN214)</f>
        <v>1606.8504874242046</v>
      </c>
      <c r="GR214" s="147">
        <f>PV(0.05,'PV factor'!I397,,-DO214)</f>
        <v>1530.3337975468617</v>
      </c>
      <c r="GS214" s="147">
        <f>PV(0.05,'PV factor'!J397,,-DP214)</f>
        <v>1457.4607595684397</v>
      </c>
      <c r="GT214" s="147">
        <f>PV(0.05,'PV factor'!K397,,-DQ214)</f>
        <v>1388.0578662556568</v>
      </c>
      <c r="GU214" s="147">
        <f>PV(0.05,'PV factor'!L397,,-DR214)</f>
        <v>1321.9598726244349</v>
      </c>
      <c r="GV214" s="147">
        <f>PV(0.05,'PV factor'!M397,,-DS214)</f>
        <v>1259.0094024994621</v>
      </c>
      <c r="GW214" s="147">
        <f>PV(0.05,'PV factor'!N397,,-DT214)</f>
        <v>1199.0565738090113</v>
      </c>
      <c r="GX214" s="147">
        <f>PV(0.05,'PV factor'!O397,,-DU214)</f>
        <v>1141.9586417228682</v>
      </c>
      <c r="GY214" s="147">
        <f>PV(0.05,'PV factor'!P397,,-DV214)</f>
        <v>1087.5796587836835</v>
      </c>
      <c r="GZ214" s="147">
        <f>PV(0.05,'PV factor'!Q397,,-DW214)</f>
        <v>1035.790151222556</v>
      </c>
      <c r="HA214" s="147">
        <f>PV(0.05,'PV factor'!R397,,-DX214)</f>
        <v>986.46681068814837</v>
      </c>
      <c r="HB214" s="147">
        <f>PV(0.05,'PV factor'!S397,,-DY214)</f>
        <v>939.49220065537941</v>
      </c>
      <c r="HC214" s="147">
        <f>PV(0.05,'PV factor'!T397,,-DZ214)</f>
        <v>894.75447681464698</v>
      </c>
      <c r="HD214" s="147">
        <f>PV(0.05,'PV factor'!U397,,-EA214)</f>
        <v>852.14712077585432</v>
      </c>
      <c r="HE214" s="147">
        <f>PV(0.05,'PV factor'!V397,,-EB214)</f>
        <v>811.56868645319469</v>
      </c>
      <c r="HF214" s="147">
        <f>PV(0.05,'PV factor'!W397,,-EC214)</f>
        <v>772.92255852685207</v>
      </c>
      <c r="HG214" s="147">
        <f>PV(0.05,'PV factor'!X397,,-ED214)</f>
        <v>736.1167224065257</v>
      </c>
      <c r="HH214" s="147">
        <f>PV(0.05,'PV factor'!Y397,,-EE214)</f>
        <v>701.06354514907218</v>
      </c>
      <c r="HI214" s="147">
        <f>PV(0.05,'PV factor'!Z397,,-EF214)</f>
        <v>667.67956680864006</v>
      </c>
      <c r="HJ214" s="147">
        <f>PV(0.05,'PV factor'!AA397,,-EG214)</f>
        <v>635.88530172251433</v>
      </c>
      <c r="HK214" s="147">
        <f>PV(0.05,'PV factor'!AB397,,-EH214)</f>
        <v>605.6050492595374</v>
      </c>
      <c r="HL214" s="147">
        <f>PV(0.05,'PV factor'!AC397,,-EI214)</f>
        <v>576.76671358051192</v>
      </c>
      <c r="HM214" s="147">
        <f>PV(0.05,'PV factor'!AD397,,-EJ214)</f>
        <v>549.30163198143987</v>
      </c>
      <c r="HN214" s="147">
        <f>PV(0.05,'PV factor'!AE397,,-EK214)</f>
        <v>523.14441141089526</v>
      </c>
      <c r="HO214" s="147">
        <f>PV(0.05,'PV factor'!AF397,,-EL214)</f>
        <v>498.23277277228101</v>
      </c>
      <c r="HP214" s="147">
        <f>PV(0.05,'PV factor'!AG397,,-EM214)</f>
        <v>474.50740264026769</v>
      </c>
      <c r="HQ214" s="147">
        <f>PV(0.05,'PV factor'!AH397,,-EN214)</f>
        <v>451.91181203835015</v>
      </c>
      <c r="HR214" s="147">
        <f>PV(0.05,'PV factor'!AI397,,-EO214)</f>
        <v>430.39220194128586</v>
      </c>
      <c r="HS214" s="147">
        <f>PV(0.05,'PV factor'!AJ397,,-EP214)</f>
        <v>409.89733518217696</v>
      </c>
      <c r="HT214" s="147">
        <f>PV(0.05,'PV factor'!AK397,,-EQ214)</f>
        <v>390.37841445921617</v>
      </c>
      <c r="HU214" s="147">
        <f>PV(0.05,'PV factor'!AL397,,-ER214)</f>
        <v>371.78896615163444</v>
      </c>
      <c r="HV214" s="147">
        <f>PV(0.05,'PV factor'!AM397,,-ES214)</f>
        <v>354.08472966822336</v>
      </c>
      <c r="HW214" s="147">
        <f>PV(0.05,'PV factor'!AN397,,-ET214)</f>
        <v>337.22355206497451</v>
      </c>
      <c r="HX214" s="147">
        <f>PV(0.05,'PV factor'!AO397,,-EU214)</f>
        <v>321.1652876809282</v>
      </c>
      <c r="HY214" s="147">
        <f>PV(0.05,'PV factor'!AP397,,-EV214)</f>
        <v>305.87170255326492</v>
      </c>
      <c r="HZ214" s="147">
        <f t="shared" si="361"/>
        <v>12369.933344659485</v>
      </c>
      <c r="IA214" s="147">
        <f t="shared" si="362"/>
        <v>16627.46921417796</v>
      </c>
      <c r="IB214" s="401">
        <f t="shared" si="363"/>
        <v>1.3441842207950616</v>
      </c>
    </row>
    <row r="215" spans="1:236" ht="90" customHeight="1" x14ac:dyDescent="0.2">
      <c r="A215" s="231" t="s">
        <v>271</v>
      </c>
      <c r="B215" s="85" t="s">
        <v>264</v>
      </c>
      <c r="C215" s="85" t="s">
        <v>969</v>
      </c>
      <c r="D215" s="199">
        <v>8</v>
      </c>
      <c r="E215" s="85" t="s">
        <v>970</v>
      </c>
      <c r="F215" s="95" t="s">
        <v>971</v>
      </c>
      <c r="G215" s="95" t="s">
        <v>972</v>
      </c>
      <c r="H215" s="75" t="s">
        <v>77</v>
      </c>
      <c r="I215" s="95" t="s">
        <v>864</v>
      </c>
      <c r="J215" s="266">
        <v>5</v>
      </c>
      <c r="K215" s="227" t="s">
        <v>79</v>
      </c>
      <c r="L215" s="74">
        <v>53202</v>
      </c>
      <c r="M215" s="90" t="s">
        <v>973</v>
      </c>
      <c r="N215" s="90" t="s">
        <v>96</v>
      </c>
      <c r="O215" s="13" t="s">
        <v>217</v>
      </c>
      <c r="P215" s="90" t="s">
        <v>218</v>
      </c>
      <c r="Q215" s="112" t="s">
        <v>87</v>
      </c>
      <c r="R215" s="90" t="s">
        <v>108</v>
      </c>
      <c r="S215" s="90" t="s">
        <v>99</v>
      </c>
      <c r="T215" s="90" t="s">
        <v>866</v>
      </c>
      <c r="U215" s="90" t="s">
        <v>974</v>
      </c>
      <c r="V215" s="269">
        <v>1</v>
      </c>
      <c r="W215" s="192">
        <v>180000</v>
      </c>
      <c r="X215" s="192">
        <v>180000</v>
      </c>
      <c r="Y215" s="192">
        <v>0</v>
      </c>
      <c r="Z215" s="192">
        <v>0</v>
      </c>
      <c r="AA215" s="192">
        <v>180000</v>
      </c>
      <c r="AB215" s="192">
        <v>0</v>
      </c>
      <c r="AC215" s="192">
        <v>0</v>
      </c>
      <c r="AD215" s="192">
        <v>0</v>
      </c>
      <c r="AE215" s="192">
        <v>0</v>
      </c>
      <c r="AF215" s="192">
        <v>0</v>
      </c>
      <c r="AG215" s="192">
        <v>0</v>
      </c>
      <c r="AH215" s="192">
        <v>0</v>
      </c>
      <c r="AI215" s="74" t="s">
        <v>88</v>
      </c>
      <c r="AJ215" s="192"/>
      <c r="AK215" s="192"/>
      <c r="AL215" s="192"/>
      <c r="AM215" s="192"/>
      <c r="AN215" s="192"/>
      <c r="AO215" s="192"/>
      <c r="AP215" s="192"/>
      <c r="AQ215" s="192"/>
      <c r="AR215" s="192"/>
      <c r="AS215" s="192"/>
      <c r="AT215" s="192"/>
      <c r="AU215" s="95" t="s">
        <v>975</v>
      </c>
      <c r="AV215" s="230">
        <f t="shared" si="329"/>
        <v>1</v>
      </c>
      <c r="AW215" s="230">
        <f t="shared" si="330"/>
        <v>0</v>
      </c>
      <c r="AX215" s="230" t="str">
        <f t="shared" si="331"/>
        <v>B3</v>
      </c>
      <c r="AY215" s="141">
        <f t="shared" si="332"/>
        <v>6</v>
      </c>
      <c r="AZ215" s="70">
        <f t="shared" si="333"/>
        <v>1</v>
      </c>
      <c r="BA215" s="70">
        <f t="shared" si="334"/>
        <v>1</v>
      </c>
      <c r="BB215" s="70">
        <f t="shared" si="335"/>
        <v>0</v>
      </c>
      <c r="BC215" s="70">
        <f t="shared" si="336"/>
        <v>1</v>
      </c>
      <c r="BD215" s="70">
        <f t="shared" si="337"/>
        <v>1</v>
      </c>
      <c r="BE215" s="70">
        <f t="shared" si="338"/>
        <v>1</v>
      </c>
      <c r="BF215" s="70">
        <f t="shared" si="339"/>
        <v>1</v>
      </c>
      <c r="BG215" s="71">
        <f t="shared" si="340"/>
        <v>0</v>
      </c>
      <c r="BH215" s="71">
        <f t="shared" si="341"/>
        <v>0</v>
      </c>
      <c r="BI215" s="71">
        <f t="shared" si="342"/>
        <v>0</v>
      </c>
      <c r="BJ215" s="71">
        <f t="shared" si="343"/>
        <v>0</v>
      </c>
      <c r="BK215" s="71">
        <f t="shared" si="344"/>
        <v>0</v>
      </c>
      <c r="BL215" s="70">
        <f t="shared" si="345"/>
        <v>1</v>
      </c>
      <c r="BM215" s="70">
        <f t="shared" si="346"/>
        <v>0</v>
      </c>
      <c r="BN215" s="70">
        <f t="shared" si="347"/>
        <v>0</v>
      </c>
      <c r="BO215" s="70">
        <f t="shared" si="348"/>
        <v>0</v>
      </c>
      <c r="BP215" s="144">
        <f t="shared" si="349"/>
        <v>0</v>
      </c>
      <c r="BQ215" s="144">
        <f t="shared" si="350"/>
        <v>0</v>
      </c>
      <c r="BR215" s="144">
        <f t="shared" si="351"/>
        <v>180000</v>
      </c>
      <c r="BS215" s="144">
        <f t="shared" si="352"/>
        <v>0</v>
      </c>
      <c r="BT215" s="144">
        <f t="shared" si="353"/>
        <v>0</v>
      </c>
      <c r="BU215" s="144">
        <f t="shared" si="354"/>
        <v>0</v>
      </c>
      <c r="BV215" s="144">
        <f t="shared" si="355"/>
        <v>0</v>
      </c>
      <c r="BW215" s="144">
        <f t="shared" si="356"/>
        <v>0</v>
      </c>
      <c r="BX215" s="144">
        <f t="shared" si="357"/>
        <v>0</v>
      </c>
      <c r="BY215" s="144">
        <f t="shared" si="358"/>
        <v>0</v>
      </c>
      <c r="BZ215" s="9">
        <v>0</v>
      </c>
      <c r="CA215" s="9">
        <v>0</v>
      </c>
      <c r="CB215" s="9">
        <v>0</v>
      </c>
      <c r="CC215" s="9">
        <v>0</v>
      </c>
      <c r="CD215" s="9">
        <v>0</v>
      </c>
      <c r="CE215" s="9">
        <v>0</v>
      </c>
      <c r="CF215" s="9">
        <v>0</v>
      </c>
      <c r="CG215" s="9">
        <v>0</v>
      </c>
      <c r="CH215" s="9">
        <v>0</v>
      </c>
      <c r="CI215" s="9">
        <v>0</v>
      </c>
      <c r="CJ215" s="9">
        <v>0</v>
      </c>
      <c r="CK215" s="9">
        <v>0</v>
      </c>
      <c r="CL215" s="9">
        <v>0</v>
      </c>
      <c r="CM215" s="9">
        <v>0</v>
      </c>
      <c r="CN215" s="9">
        <v>0</v>
      </c>
      <c r="CO215" s="9">
        <v>0</v>
      </c>
      <c r="CP215" s="9">
        <v>0</v>
      </c>
      <c r="CQ215" s="9">
        <v>0</v>
      </c>
      <c r="CR215" s="9">
        <v>0</v>
      </c>
      <c r="CS215" s="9">
        <v>0</v>
      </c>
      <c r="CT215" s="9">
        <v>0</v>
      </c>
      <c r="CU215" s="9">
        <v>0</v>
      </c>
      <c r="CV215" s="9">
        <v>0</v>
      </c>
      <c r="CW215" s="9">
        <v>0</v>
      </c>
      <c r="CX215" s="9">
        <v>0</v>
      </c>
      <c r="CY215" s="9">
        <v>0</v>
      </c>
      <c r="CZ215" s="9">
        <v>0</v>
      </c>
      <c r="DA215" s="9">
        <v>0</v>
      </c>
      <c r="DB215" s="9">
        <v>0</v>
      </c>
      <c r="DC215" s="9">
        <v>0</v>
      </c>
      <c r="DD215" s="9">
        <v>0</v>
      </c>
      <c r="DE215" s="9">
        <v>0</v>
      </c>
      <c r="DF215" s="9">
        <v>0</v>
      </c>
      <c r="DG215" s="144">
        <f t="shared" si="359"/>
        <v>53202</v>
      </c>
      <c r="DH215" s="144">
        <f t="shared" ref="DH215:EW215" si="382">DG215</f>
        <v>53202</v>
      </c>
      <c r="DI215" s="144">
        <f t="shared" si="382"/>
        <v>53202</v>
      </c>
      <c r="DJ215" s="144">
        <f t="shared" si="382"/>
        <v>53202</v>
      </c>
      <c r="DK215" s="144">
        <f t="shared" si="382"/>
        <v>53202</v>
      </c>
      <c r="DL215" s="144">
        <f t="shared" si="382"/>
        <v>53202</v>
      </c>
      <c r="DM215" s="144">
        <f t="shared" si="382"/>
        <v>53202</v>
      </c>
      <c r="DN215" s="144">
        <f t="shared" si="382"/>
        <v>53202</v>
      </c>
      <c r="DO215" s="144">
        <f t="shared" si="382"/>
        <v>53202</v>
      </c>
      <c r="DP215" s="144">
        <f t="shared" si="382"/>
        <v>53202</v>
      </c>
      <c r="DQ215" s="144">
        <f t="shared" si="382"/>
        <v>53202</v>
      </c>
      <c r="DR215" s="144">
        <f t="shared" si="382"/>
        <v>53202</v>
      </c>
      <c r="DS215" s="144">
        <f t="shared" si="382"/>
        <v>53202</v>
      </c>
      <c r="DT215" s="144">
        <f t="shared" si="382"/>
        <v>53202</v>
      </c>
      <c r="DU215" s="144">
        <f t="shared" si="382"/>
        <v>53202</v>
      </c>
      <c r="DV215" s="144">
        <f t="shared" si="382"/>
        <v>53202</v>
      </c>
      <c r="DW215" s="144">
        <f t="shared" si="382"/>
        <v>53202</v>
      </c>
      <c r="DX215" s="144">
        <f t="shared" si="382"/>
        <v>53202</v>
      </c>
      <c r="DY215" s="144">
        <f t="shared" si="382"/>
        <v>53202</v>
      </c>
      <c r="DZ215" s="144">
        <f t="shared" si="382"/>
        <v>53202</v>
      </c>
      <c r="EA215" s="144">
        <f t="shared" si="382"/>
        <v>53202</v>
      </c>
      <c r="EB215" s="144">
        <f t="shared" si="382"/>
        <v>53202</v>
      </c>
      <c r="EC215" s="144">
        <f t="shared" si="382"/>
        <v>53202</v>
      </c>
      <c r="ED215" s="144">
        <f t="shared" si="382"/>
        <v>53202</v>
      </c>
      <c r="EE215" s="144">
        <f t="shared" si="382"/>
        <v>53202</v>
      </c>
      <c r="EF215" s="144">
        <f t="shared" si="382"/>
        <v>53202</v>
      </c>
      <c r="EG215" s="144">
        <f t="shared" si="382"/>
        <v>53202</v>
      </c>
      <c r="EH215" s="144">
        <f t="shared" si="382"/>
        <v>53202</v>
      </c>
      <c r="EI215" s="144">
        <f t="shared" si="382"/>
        <v>53202</v>
      </c>
      <c r="EJ215" s="144">
        <f t="shared" si="382"/>
        <v>53202</v>
      </c>
      <c r="EK215" s="144">
        <f t="shared" si="382"/>
        <v>53202</v>
      </c>
      <c r="EL215" s="144">
        <f t="shared" si="382"/>
        <v>53202</v>
      </c>
      <c r="EM215" s="144">
        <f t="shared" si="382"/>
        <v>53202</v>
      </c>
      <c r="EN215" s="144">
        <f t="shared" si="382"/>
        <v>53202</v>
      </c>
      <c r="EO215" s="144">
        <f t="shared" si="382"/>
        <v>53202</v>
      </c>
      <c r="EP215" s="144">
        <f t="shared" si="382"/>
        <v>53202</v>
      </c>
      <c r="EQ215" s="144">
        <f t="shared" si="382"/>
        <v>53202</v>
      </c>
      <c r="ER215" s="144">
        <f t="shared" si="382"/>
        <v>53202</v>
      </c>
      <c r="ES215" s="144">
        <f t="shared" si="382"/>
        <v>53202</v>
      </c>
      <c r="ET215" s="144">
        <f t="shared" si="382"/>
        <v>53202</v>
      </c>
      <c r="EU215" s="144">
        <f t="shared" si="382"/>
        <v>53202</v>
      </c>
      <c r="EV215" s="144">
        <f t="shared" si="382"/>
        <v>53202</v>
      </c>
      <c r="EW215" s="144">
        <f t="shared" si="382"/>
        <v>53202</v>
      </c>
      <c r="EX215" s="147">
        <f>PV(0.05,'PV factor'!C98,,-BR215)</f>
        <v>163265.30612244896</v>
      </c>
      <c r="EY215" s="147">
        <f>PV(0.05,'PV factor'!D98,,-BS215)</f>
        <v>0</v>
      </c>
      <c r="EZ215" s="147">
        <f>PV(0.05,'PV factor'!E98,,-BT215)</f>
        <v>0</v>
      </c>
      <c r="FA215" s="147">
        <f>PV(0.05,'PV factor'!F98,,-BU215)</f>
        <v>0</v>
      </c>
      <c r="FB215" s="147">
        <f>PV(0.05,'PV factor'!G98,,-BV215)</f>
        <v>0</v>
      </c>
      <c r="FC215" s="147">
        <f>PV(0.05,'PV factor'!H98,,-BW215)</f>
        <v>0</v>
      </c>
      <c r="FD215" s="147">
        <f>PV(0.05,'PV factor'!I98,,-BX215)</f>
        <v>0</v>
      </c>
      <c r="FE215" s="147">
        <f>PV(0.05,'PV factor'!J98,,-BY215)</f>
        <v>0</v>
      </c>
      <c r="FF215" s="147">
        <f>PV(0.05,'PV factor'!K98,,-BZ215)</f>
        <v>0</v>
      </c>
      <c r="FG215" s="147">
        <f>PV(0.05,'PV factor'!L98,,-CA215)</f>
        <v>0</v>
      </c>
      <c r="FH215" s="147">
        <f>PV(0.05,'PV factor'!M98,,-CB215)</f>
        <v>0</v>
      </c>
      <c r="FI215" s="147">
        <f>PV(0.05,'PV factor'!N98,,-CC215)</f>
        <v>0</v>
      </c>
      <c r="FJ215" s="147">
        <f>PV(0.05,'PV factor'!O98,,-CD215)</f>
        <v>0</v>
      </c>
      <c r="FK215" s="147">
        <f>PV(0.05,'PV factor'!P98,,-CE215)</f>
        <v>0</v>
      </c>
      <c r="FL215" s="147">
        <f>PV(0.05,'PV factor'!Q98,,-CF215)</f>
        <v>0</v>
      </c>
      <c r="FM215" s="147">
        <f>PV(0.05,'PV factor'!R98,,-CG215)</f>
        <v>0</v>
      </c>
      <c r="FN215" s="147">
        <f>PV(0.05,'PV factor'!S98,,-CH215)</f>
        <v>0</v>
      </c>
      <c r="FO215" s="147">
        <f>PV(0.05,'PV factor'!T98,,-CI215)</f>
        <v>0</v>
      </c>
      <c r="FP215" s="147">
        <f>PV(0.05,'PV factor'!U98,,-CJ215)</f>
        <v>0</v>
      </c>
      <c r="FQ215" s="147">
        <f>PV(0.05,'PV factor'!V98,,-CK215)</f>
        <v>0</v>
      </c>
      <c r="FR215" s="147">
        <f>PV(0.05,'PV factor'!W98,,-CL215)</f>
        <v>0</v>
      </c>
      <c r="FS215" s="147">
        <f>PV(0.05,'PV factor'!X98,,-CM215)</f>
        <v>0</v>
      </c>
      <c r="FT215" s="147">
        <f>PV(0.05,'PV factor'!Y98,,-CN215)</f>
        <v>0</v>
      </c>
      <c r="FU215" s="147">
        <f>PV(0.05,'PV factor'!Z98,,-CO215)</f>
        <v>0</v>
      </c>
      <c r="FV215" s="147">
        <f>PV(0.05,'PV factor'!AA98,,-CP215)</f>
        <v>0</v>
      </c>
      <c r="FW215" s="147">
        <f>PV(0.05,'PV factor'!AB98,,-CQ215)</f>
        <v>0</v>
      </c>
      <c r="FX215" s="147">
        <f>PV(0.05,'PV factor'!AC98,,-CR215)</f>
        <v>0</v>
      </c>
      <c r="FY215" s="147">
        <f>PV(0.05,'PV factor'!AD98,,-CS215)</f>
        <v>0</v>
      </c>
      <c r="FZ215" s="147">
        <f>PV(0.05,'PV factor'!AE98,,-CT215)</f>
        <v>0</v>
      </c>
      <c r="GA215" s="147">
        <f>PV(0.05,'PV factor'!AF98,,-CU215)</f>
        <v>0</v>
      </c>
      <c r="GB215" s="147">
        <f>PV(0.05,'PV factor'!AG98,,-CV215)</f>
        <v>0</v>
      </c>
      <c r="GC215" s="147">
        <f>PV(0.05,'PV factor'!AH98,,-CW215)</f>
        <v>0</v>
      </c>
      <c r="GD215" s="147">
        <f>PV(0.05,'PV factor'!AI98,,-CX215)</f>
        <v>0</v>
      </c>
      <c r="GE215" s="147">
        <f>PV(0.05,'PV factor'!AJ98,,-CY215)</f>
        <v>0</v>
      </c>
      <c r="GF215" s="147">
        <f>PV(0.05,'PV factor'!AK98,,-CZ215)</f>
        <v>0</v>
      </c>
      <c r="GG215" s="147">
        <f>PV(0.05,'PV factor'!AL98,,-DA215)</f>
        <v>0</v>
      </c>
      <c r="GH215" s="147">
        <f>PV(0.05,'PV factor'!AM98,,-DB215)</f>
        <v>0</v>
      </c>
      <c r="GI215" s="147">
        <f>PV(0.05,'PV factor'!AN98,,-DC215)</f>
        <v>0</v>
      </c>
      <c r="GJ215" s="147">
        <f>PV(0.05,'PV factor'!AO98,,-DD215)</f>
        <v>0</v>
      </c>
      <c r="GK215" s="147">
        <f>PV(0.05,'PV factor'!AP98,,-DE215)</f>
        <v>0</v>
      </c>
      <c r="GL215" s="147">
        <f>PV(0.05,'PV factor'!C98,,-DI215)</f>
        <v>48255.78231292517</v>
      </c>
      <c r="GM215" s="147">
        <f>PV(0.05,'PV factor'!D98,,-DJ215)</f>
        <v>45957.887917071588</v>
      </c>
      <c r="GN215" s="147">
        <f>PV(0.05,'PV factor'!E98,,-DK215)</f>
        <v>43769.417063877707</v>
      </c>
      <c r="GO215" s="147">
        <f>PV(0.05,'PV factor'!F98,,-DL215)</f>
        <v>41685.159108454951</v>
      </c>
      <c r="GP215" s="147">
        <f>PV(0.05,'PV factor'!G98,,-DM215)</f>
        <v>39700.151531861862</v>
      </c>
      <c r="GQ215" s="147">
        <f>PV(0.05,'PV factor'!H98,,-DN215)</f>
        <v>37809.668125582721</v>
      </c>
      <c r="GR215" s="147">
        <f>PV(0.05,'PV factor'!I98,,-DO215)</f>
        <v>36009.207738650213</v>
      </c>
      <c r="GS215" s="147">
        <f>PV(0.05,'PV factor'!J98,,-DP215)</f>
        <v>34294.48356061925</v>
      </c>
      <c r="GT215" s="147">
        <f>PV(0.05,'PV factor'!K98,,-DQ215)</f>
        <v>32661.412914875476</v>
      </c>
      <c r="GU215" s="147">
        <f>PV(0.05,'PV factor'!L98,,-DR215)</f>
        <v>31106.107537976641</v>
      </c>
      <c r="GV215" s="147">
        <f>PV(0.05,'PV factor'!M98,,-DS215)</f>
        <v>29624.86432188252</v>
      </c>
      <c r="GW215" s="147">
        <f>PV(0.05,'PV factor'!N98,,-DT215)</f>
        <v>28214.156497030966</v>
      </c>
      <c r="GX215" s="147">
        <f>PV(0.05,'PV factor'!O98,,-DU215)</f>
        <v>26870.625235267595</v>
      </c>
      <c r="GY215" s="147">
        <f>PV(0.05,'PV factor'!P98,,-DV215)</f>
        <v>25591.071652635797</v>
      </c>
      <c r="GZ215" s="147">
        <f>PV(0.05,'PV factor'!Q98,,-DW215)</f>
        <v>24372.449192986474</v>
      </c>
      <c r="HA215" s="147">
        <f>PV(0.05,'PV factor'!R98,,-DX215)</f>
        <v>23211.856374272829</v>
      </c>
      <c r="HB215" s="147">
        <f>PV(0.05,'PV factor'!S98,,-DY215)</f>
        <v>22106.529880259837</v>
      </c>
      <c r="HC215" s="147">
        <f>PV(0.05,'PV factor'!T98,,-DZ215)</f>
        <v>21053.837981199846</v>
      </c>
      <c r="HD215" s="147">
        <f>PV(0.05,'PV factor'!U98,,-EA215)</f>
        <v>20051.274267809378</v>
      </c>
      <c r="HE215" s="147">
        <f>PV(0.05,'PV factor'!V98,,-EB215)</f>
        <v>19096.45168362798</v>
      </c>
      <c r="HF215" s="147">
        <f>PV(0.05,'PV factor'!W98,,-EC215)</f>
        <v>18187.096841550458</v>
      </c>
      <c r="HG215" s="147">
        <f>PV(0.05,'PV factor'!X98,,-ED215)</f>
        <v>17321.044611000434</v>
      </c>
      <c r="HH215" s="147">
        <f>PV(0.05,'PV factor'!Y98,,-EE215)</f>
        <v>16496.232962857557</v>
      </c>
      <c r="HI215" s="147">
        <f>PV(0.05,'PV factor'!Z98,,-EF215)</f>
        <v>15710.698059864339</v>
      </c>
      <c r="HJ215" s="147">
        <f>PV(0.05,'PV factor'!AA98,,-EG215)</f>
        <v>14962.569580823179</v>
      </c>
      <c r="HK215" s="147">
        <f>PV(0.05,'PV factor'!AB98,,-EH215)</f>
        <v>14250.066267450646</v>
      </c>
      <c r="HL215" s="147">
        <f>PV(0.05,'PV factor'!AC98,,-EI215)</f>
        <v>13571.491683286331</v>
      </c>
      <c r="HM215" s="147">
        <f>PV(0.05,'PV factor'!AD98,,-EJ215)</f>
        <v>12925.230174558408</v>
      </c>
      <c r="HN215" s="147">
        <f>PV(0.05,'PV factor'!AE98,,-EK215)</f>
        <v>12309.743023388965</v>
      </c>
      <c r="HO215" s="147">
        <f>PV(0.05,'PV factor'!AF98,,-EL215)</f>
        <v>11723.564784179962</v>
      </c>
      <c r="HP215" s="147">
        <f>PV(0.05,'PV factor'!AG98,,-EM215)</f>
        <v>11165.299794457107</v>
      </c>
      <c r="HQ215" s="147">
        <f>PV(0.05,'PV factor'!AH98,,-EN215)</f>
        <v>10633.618851863912</v>
      </c>
      <c r="HR215" s="147">
        <f>PV(0.05,'PV factor'!AI98,,-EO215)</f>
        <v>10127.256049394202</v>
      </c>
      <c r="HS215" s="147">
        <f>PV(0.05,'PV factor'!AJ98,,-EP215)</f>
        <v>9645.0057613278095</v>
      </c>
      <c r="HT215" s="147">
        <f>PV(0.05,'PV factor'!AK98,,-EQ215)</f>
        <v>9185.7197726931536</v>
      </c>
      <c r="HU215" s="147">
        <f>PV(0.05,'PV factor'!AL98,,-ER215)</f>
        <v>8748.3045454220501</v>
      </c>
      <c r="HV215" s="147">
        <f>PV(0.05,'PV factor'!AM98,,-ES215)</f>
        <v>8331.7186146876684</v>
      </c>
      <c r="HW215" s="147">
        <f>PV(0.05,'PV factor'!AN98,,-ET215)</f>
        <v>7934.9701092263495</v>
      </c>
      <c r="HX215" s="147">
        <f>PV(0.05,'PV factor'!AO98,,-EU215)</f>
        <v>7557.1143897393813</v>
      </c>
      <c r="HY215" s="147">
        <f>PV(0.05,'PV factor'!AP98,,-EV215)</f>
        <v>7197.2517997517907</v>
      </c>
      <c r="HZ215" s="147">
        <f t="shared" si="361"/>
        <v>163265.30612244896</v>
      </c>
      <c r="IA215" s="147">
        <f t="shared" si="362"/>
        <v>219368.39793419128</v>
      </c>
      <c r="IB215" s="401">
        <f t="shared" si="363"/>
        <v>1.3436314373469218</v>
      </c>
    </row>
    <row r="216" spans="1:236" ht="90" customHeight="1" x14ac:dyDescent="0.2">
      <c r="A216" s="161" t="s">
        <v>2267</v>
      </c>
      <c r="B216" s="150" t="s">
        <v>2580</v>
      </c>
      <c r="C216" s="150" t="s">
        <v>3000</v>
      </c>
      <c r="D216" s="148">
        <v>1</v>
      </c>
      <c r="E216" s="150" t="s">
        <v>3001</v>
      </c>
      <c r="F216" s="151" t="s">
        <v>3002</v>
      </c>
      <c r="G216" s="151" t="s">
        <v>3003</v>
      </c>
      <c r="H216" s="79" t="s">
        <v>77</v>
      </c>
      <c r="I216" s="151" t="s">
        <v>2985</v>
      </c>
      <c r="J216" s="151">
        <v>40</v>
      </c>
      <c r="K216" s="227" t="s">
        <v>79</v>
      </c>
      <c r="L216" s="170">
        <v>28000</v>
      </c>
      <c r="M216" s="79" t="s">
        <v>2585</v>
      </c>
      <c r="N216" s="79" t="s">
        <v>81</v>
      </c>
      <c r="O216" s="462" t="s">
        <v>97</v>
      </c>
      <c r="P216" s="459" t="s">
        <v>97</v>
      </c>
      <c r="Q216" s="112" t="s">
        <v>100</v>
      </c>
      <c r="R216" s="79" t="s">
        <v>108</v>
      </c>
      <c r="S216" s="79" t="s">
        <v>99</v>
      </c>
      <c r="T216" s="79" t="s">
        <v>1126</v>
      </c>
      <c r="U216" s="79" t="s">
        <v>100</v>
      </c>
      <c r="V216" s="172">
        <v>1</v>
      </c>
      <c r="W216" s="149">
        <v>403040</v>
      </c>
      <c r="X216" s="149">
        <v>6000</v>
      </c>
      <c r="Y216" s="149">
        <v>0</v>
      </c>
      <c r="Z216" s="149">
        <v>0</v>
      </c>
      <c r="AA216" s="149">
        <v>6000</v>
      </c>
      <c r="AB216" s="149">
        <v>397040</v>
      </c>
      <c r="AC216" s="162">
        <v>0</v>
      </c>
      <c r="AD216" s="162">
        <v>0</v>
      </c>
      <c r="AE216" s="149">
        <v>0</v>
      </c>
      <c r="AF216" s="149">
        <v>0</v>
      </c>
      <c r="AG216" s="149">
        <v>0</v>
      </c>
      <c r="AH216" s="149">
        <v>0</v>
      </c>
      <c r="AI216" s="88" t="s">
        <v>88</v>
      </c>
      <c r="AJ216" s="149">
        <v>0</v>
      </c>
      <c r="AK216" s="149">
        <v>0</v>
      </c>
      <c r="AL216" s="149">
        <v>0</v>
      </c>
      <c r="AM216" s="149">
        <v>0</v>
      </c>
      <c r="AN216" s="149">
        <v>0</v>
      </c>
      <c r="AO216" s="149">
        <v>0</v>
      </c>
      <c r="AP216" s="149">
        <v>0</v>
      </c>
      <c r="AQ216" s="149">
        <v>0</v>
      </c>
      <c r="AR216" s="149">
        <v>0</v>
      </c>
      <c r="AS216" s="149">
        <v>0</v>
      </c>
      <c r="AT216" s="149">
        <v>0</v>
      </c>
      <c r="AU216" s="151"/>
      <c r="AV216" s="230">
        <f t="shared" si="329"/>
        <v>0</v>
      </c>
      <c r="AW216" s="230">
        <f t="shared" si="330"/>
        <v>0</v>
      </c>
      <c r="AX216" s="230" t="str">
        <f t="shared" si="331"/>
        <v>0</v>
      </c>
      <c r="AY216" s="141">
        <f t="shared" si="332"/>
        <v>8</v>
      </c>
      <c r="AZ216" s="70">
        <f t="shared" si="333"/>
        <v>1</v>
      </c>
      <c r="BA216" s="70">
        <f t="shared" si="334"/>
        <v>1</v>
      </c>
      <c r="BB216" s="70">
        <f t="shared" si="335"/>
        <v>1</v>
      </c>
      <c r="BC216" s="70">
        <f t="shared" si="336"/>
        <v>1</v>
      </c>
      <c r="BD216" s="70">
        <f t="shared" si="337"/>
        <v>1</v>
      </c>
      <c r="BE216" s="70">
        <f t="shared" si="338"/>
        <v>1</v>
      </c>
      <c r="BF216" s="70">
        <f t="shared" si="339"/>
        <v>1</v>
      </c>
      <c r="BG216" s="71">
        <f t="shared" si="340"/>
        <v>0</v>
      </c>
      <c r="BH216" s="71">
        <f t="shared" si="341"/>
        <v>0</v>
      </c>
      <c r="BI216" s="71">
        <f t="shared" si="342"/>
        <v>0</v>
      </c>
      <c r="BJ216" s="71">
        <f t="shared" si="343"/>
        <v>0</v>
      </c>
      <c r="BK216" s="71">
        <f t="shared" si="344"/>
        <v>0</v>
      </c>
      <c r="BL216" s="70">
        <f t="shared" si="345"/>
        <v>1</v>
      </c>
      <c r="BM216" s="70">
        <f t="shared" si="346"/>
        <v>1</v>
      </c>
      <c r="BN216" s="70">
        <f t="shared" si="347"/>
        <v>0</v>
      </c>
      <c r="BO216" s="70">
        <f t="shared" si="348"/>
        <v>1</v>
      </c>
      <c r="BP216" s="144">
        <f t="shared" si="349"/>
        <v>0</v>
      </c>
      <c r="BQ216" s="144">
        <f t="shared" si="350"/>
        <v>0</v>
      </c>
      <c r="BR216" s="144">
        <f t="shared" si="351"/>
        <v>6000</v>
      </c>
      <c r="BS216" s="144">
        <f t="shared" si="352"/>
        <v>397040</v>
      </c>
      <c r="BT216" s="144">
        <f t="shared" si="353"/>
        <v>0</v>
      </c>
      <c r="BU216" s="144">
        <f t="shared" si="354"/>
        <v>0</v>
      </c>
      <c r="BV216" s="144">
        <f t="shared" si="355"/>
        <v>0</v>
      </c>
      <c r="BW216" s="144">
        <f t="shared" si="356"/>
        <v>0</v>
      </c>
      <c r="BX216" s="144">
        <f t="shared" si="357"/>
        <v>0</v>
      </c>
      <c r="BY216" s="144">
        <f t="shared" si="358"/>
        <v>0</v>
      </c>
      <c r="BZ216" s="9">
        <v>0</v>
      </c>
      <c r="CA216" s="9">
        <v>0</v>
      </c>
      <c r="CB216" s="9">
        <v>0</v>
      </c>
      <c r="CC216" s="9">
        <v>0</v>
      </c>
      <c r="CD216" s="9">
        <v>0</v>
      </c>
      <c r="CE216" s="9">
        <v>0</v>
      </c>
      <c r="CF216" s="9">
        <v>0</v>
      </c>
      <c r="CG216" s="9">
        <v>0</v>
      </c>
      <c r="CH216" s="9">
        <v>0</v>
      </c>
      <c r="CI216" s="9">
        <v>0</v>
      </c>
      <c r="CJ216" s="9">
        <v>0</v>
      </c>
      <c r="CK216" s="9">
        <v>0</v>
      </c>
      <c r="CL216" s="9">
        <v>0</v>
      </c>
      <c r="CM216" s="9">
        <v>0</v>
      </c>
      <c r="CN216" s="9">
        <v>0</v>
      </c>
      <c r="CO216" s="9">
        <v>0</v>
      </c>
      <c r="CP216" s="9">
        <v>0</v>
      </c>
      <c r="CQ216" s="9">
        <v>0</v>
      </c>
      <c r="CR216" s="9">
        <v>0</v>
      </c>
      <c r="CS216" s="9">
        <v>0</v>
      </c>
      <c r="CT216" s="9">
        <v>0</v>
      </c>
      <c r="CU216" s="9">
        <v>0</v>
      </c>
      <c r="CV216" s="9">
        <v>0</v>
      </c>
      <c r="CW216" s="9">
        <v>0</v>
      </c>
      <c r="CX216" s="9">
        <v>0</v>
      </c>
      <c r="CY216" s="9">
        <v>0</v>
      </c>
      <c r="CZ216" s="9">
        <v>0</v>
      </c>
      <c r="DA216" s="9">
        <v>0</v>
      </c>
      <c r="DB216" s="9">
        <v>0</v>
      </c>
      <c r="DC216" s="9">
        <v>0</v>
      </c>
      <c r="DD216" s="9">
        <v>0</v>
      </c>
      <c r="DE216" s="9">
        <v>0</v>
      </c>
      <c r="DF216" s="9">
        <v>0</v>
      </c>
      <c r="DG216" s="144">
        <f t="shared" si="359"/>
        <v>28000</v>
      </c>
      <c r="DH216" s="144">
        <f t="shared" ref="DH216:EW216" si="383">DG216</f>
        <v>28000</v>
      </c>
      <c r="DI216" s="144">
        <f t="shared" si="383"/>
        <v>28000</v>
      </c>
      <c r="DJ216" s="144">
        <f t="shared" si="383"/>
        <v>28000</v>
      </c>
      <c r="DK216" s="144">
        <f t="shared" si="383"/>
        <v>28000</v>
      </c>
      <c r="DL216" s="144">
        <f t="shared" si="383"/>
        <v>28000</v>
      </c>
      <c r="DM216" s="144">
        <f t="shared" si="383"/>
        <v>28000</v>
      </c>
      <c r="DN216" s="144">
        <f t="shared" si="383"/>
        <v>28000</v>
      </c>
      <c r="DO216" s="144">
        <f t="shared" si="383"/>
        <v>28000</v>
      </c>
      <c r="DP216" s="144">
        <f t="shared" si="383"/>
        <v>28000</v>
      </c>
      <c r="DQ216" s="144">
        <f t="shared" si="383"/>
        <v>28000</v>
      </c>
      <c r="DR216" s="144">
        <f t="shared" si="383"/>
        <v>28000</v>
      </c>
      <c r="DS216" s="144">
        <f t="shared" si="383"/>
        <v>28000</v>
      </c>
      <c r="DT216" s="144">
        <f t="shared" si="383"/>
        <v>28000</v>
      </c>
      <c r="DU216" s="144">
        <f t="shared" si="383"/>
        <v>28000</v>
      </c>
      <c r="DV216" s="144">
        <f t="shared" si="383"/>
        <v>28000</v>
      </c>
      <c r="DW216" s="144">
        <f t="shared" si="383"/>
        <v>28000</v>
      </c>
      <c r="DX216" s="144">
        <f t="shared" si="383"/>
        <v>28000</v>
      </c>
      <c r="DY216" s="144">
        <f t="shared" si="383"/>
        <v>28000</v>
      </c>
      <c r="DZ216" s="144">
        <f t="shared" si="383"/>
        <v>28000</v>
      </c>
      <c r="EA216" s="144">
        <f t="shared" si="383"/>
        <v>28000</v>
      </c>
      <c r="EB216" s="144">
        <f t="shared" si="383"/>
        <v>28000</v>
      </c>
      <c r="EC216" s="144">
        <f t="shared" si="383"/>
        <v>28000</v>
      </c>
      <c r="ED216" s="144">
        <f t="shared" si="383"/>
        <v>28000</v>
      </c>
      <c r="EE216" s="144">
        <f t="shared" si="383"/>
        <v>28000</v>
      </c>
      <c r="EF216" s="144">
        <f t="shared" si="383"/>
        <v>28000</v>
      </c>
      <c r="EG216" s="144">
        <f t="shared" si="383"/>
        <v>28000</v>
      </c>
      <c r="EH216" s="144">
        <f t="shared" si="383"/>
        <v>28000</v>
      </c>
      <c r="EI216" s="144">
        <f t="shared" si="383"/>
        <v>28000</v>
      </c>
      <c r="EJ216" s="144">
        <f t="shared" si="383"/>
        <v>28000</v>
      </c>
      <c r="EK216" s="144">
        <f t="shared" si="383"/>
        <v>28000</v>
      </c>
      <c r="EL216" s="144">
        <f t="shared" si="383"/>
        <v>28000</v>
      </c>
      <c r="EM216" s="144">
        <f t="shared" si="383"/>
        <v>28000</v>
      </c>
      <c r="EN216" s="144">
        <f t="shared" si="383"/>
        <v>28000</v>
      </c>
      <c r="EO216" s="144">
        <f t="shared" si="383"/>
        <v>28000</v>
      </c>
      <c r="EP216" s="144">
        <f t="shared" si="383"/>
        <v>28000</v>
      </c>
      <c r="EQ216" s="144">
        <f t="shared" si="383"/>
        <v>28000</v>
      </c>
      <c r="ER216" s="144">
        <f t="shared" si="383"/>
        <v>28000</v>
      </c>
      <c r="ES216" s="144">
        <f t="shared" si="383"/>
        <v>28000</v>
      </c>
      <c r="ET216" s="144">
        <f t="shared" si="383"/>
        <v>28000</v>
      </c>
      <c r="EU216" s="144">
        <f t="shared" si="383"/>
        <v>28000</v>
      </c>
      <c r="EV216" s="144">
        <f t="shared" si="383"/>
        <v>28000</v>
      </c>
      <c r="EW216" s="144">
        <f t="shared" si="383"/>
        <v>28000</v>
      </c>
      <c r="EX216" s="147">
        <f>PV(0.05,'PV factor'!C434,,-BR216)</f>
        <v>5442.1768707482988</v>
      </c>
      <c r="EY216" s="147">
        <f>PV(0.05,'PV factor'!D434,,-BS216)</f>
        <v>342978.0801209372</v>
      </c>
      <c r="EZ216" s="147">
        <f>PV(0.05,'PV factor'!E434,,-BT216)</f>
        <v>0</v>
      </c>
      <c r="FA216" s="147">
        <f>PV(0.05,'PV factor'!F434,,-BU216)</f>
        <v>0</v>
      </c>
      <c r="FB216" s="147">
        <f>PV(0.05,'PV factor'!G434,,-BV216)</f>
        <v>0</v>
      </c>
      <c r="FC216" s="147">
        <f>PV(0.05,'PV factor'!H434,,-BW216)</f>
        <v>0</v>
      </c>
      <c r="FD216" s="147">
        <f>PV(0.05,'PV factor'!I434,,-BX216)</f>
        <v>0</v>
      </c>
      <c r="FE216" s="147">
        <f>PV(0.05,'PV factor'!J434,,-BY216)</f>
        <v>0</v>
      </c>
      <c r="FF216" s="147">
        <f>PV(0.05,'PV factor'!K434,,-BZ216)</f>
        <v>0</v>
      </c>
      <c r="FG216" s="147">
        <f>PV(0.05,'PV factor'!L434,,-CA216)</f>
        <v>0</v>
      </c>
      <c r="FH216" s="147">
        <f>PV(0.05,'PV factor'!M434,,-CB216)</f>
        <v>0</v>
      </c>
      <c r="FI216" s="147">
        <f>PV(0.05,'PV factor'!N434,,-CC216)</f>
        <v>0</v>
      </c>
      <c r="FJ216" s="147">
        <f>PV(0.05,'PV factor'!O434,,-CD216)</f>
        <v>0</v>
      </c>
      <c r="FK216" s="147">
        <f>PV(0.05,'PV factor'!P434,,-CE216)</f>
        <v>0</v>
      </c>
      <c r="FL216" s="147">
        <f>PV(0.05,'PV factor'!Q434,,-CF216)</f>
        <v>0</v>
      </c>
      <c r="FM216" s="147">
        <f>PV(0.05,'PV factor'!R434,,-CG216)</f>
        <v>0</v>
      </c>
      <c r="FN216" s="147">
        <f>PV(0.05,'PV factor'!S434,,-CH216)</f>
        <v>0</v>
      </c>
      <c r="FO216" s="147">
        <f>PV(0.05,'PV factor'!T434,,-CI216)</f>
        <v>0</v>
      </c>
      <c r="FP216" s="147">
        <f>PV(0.05,'PV factor'!U434,,-CJ216)</f>
        <v>0</v>
      </c>
      <c r="FQ216" s="147">
        <f>PV(0.05,'PV factor'!V434,,-CK216)</f>
        <v>0</v>
      </c>
      <c r="FR216" s="147">
        <f>PV(0.05,'PV factor'!W434,,-CL216)</f>
        <v>0</v>
      </c>
      <c r="FS216" s="147">
        <f>PV(0.05,'PV factor'!X434,,-CM216)</f>
        <v>0</v>
      </c>
      <c r="FT216" s="147">
        <f>PV(0.05,'PV factor'!Y434,,-CN216)</f>
        <v>0</v>
      </c>
      <c r="FU216" s="147">
        <f>PV(0.05,'PV factor'!Z434,,-CO216)</f>
        <v>0</v>
      </c>
      <c r="FV216" s="147">
        <f>PV(0.05,'PV factor'!AA434,,-CP216)</f>
        <v>0</v>
      </c>
      <c r="FW216" s="147">
        <f>PV(0.05,'PV factor'!AB434,,-CQ216)</f>
        <v>0</v>
      </c>
      <c r="FX216" s="147">
        <f>PV(0.05,'PV factor'!AC434,,-CR216)</f>
        <v>0</v>
      </c>
      <c r="FY216" s="147">
        <f>PV(0.05,'PV factor'!AD434,,-CS216)</f>
        <v>0</v>
      </c>
      <c r="FZ216" s="147">
        <f>PV(0.05,'PV factor'!AE434,,-CT216)</f>
        <v>0</v>
      </c>
      <c r="GA216" s="147">
        <f>PV(0.05,'PV factor'!AF434,,-CU216)</f>
        <v>0</v>
      </c>
      <c r="GB216" s="147">
        <f>PV(0.05,'PV factor'!AG434,,-CV216)</f>
        <v>0</v>
      </c>
      <c r="GC216" s="147">
        <f>PV(0.05,'PV factor'!AH434,,-CW216)</f>
        <v>0</v>
      </c>
      <c r="GD216" s="147">
        <f>PV(0.05,'PV factor'!AI434,,-CX216)</f>
        <v>0</v>
      </c>
      <c r="GE216" s="147">
        <f>PV(0.05,'PV factor'!AJ434,,-CY216)</f>
        <v>0</v>
      </c>
      <c r="GF216" s="147">
        <f>PV(0.05,'PV factor'!AK434,,-CZ216)</f>
        <v>0</v>
      </c>
      <c r="GG216" s="147">
        <f>PV(0.05,'PV factor'!AL434,,-DA216)</f>
        <v>0</v>
      </c>
      <c r="GH216" s="147">
        <f>PV(0.05,'PV factor'!AM434,,-DB216)</f>
        <v>0</v>
      </c>
      <c r="GI216" s="147">
        <f>PV(0.05,'PV factor'!AN434,,-DC216)</f>
        <v>0</v>
      </c>
      <c r="GJ216" s="147">
        <f>PV(0.05,'PV factor'!AO434,,-DD216)</f>
        <v>0</v>
      </c>
      <c r="GK216" s="147">
        <f>PV(0.05,'PV factor'!AP434,,-DE216)</f>
        <v>0</v>
      </c>
      <c r="GL216" s="147">
        <f>PV(0.05,'PV factor'!C434,,-DI216)</f>
        <v>25396.825396825396</v>
      </c>
      <c r="GM216" s="147">
        <f>PV(0.05,'PV factor'!D434,,-DJ216)</f>
        <v>24187.452758881329</v>
      </c>
      <c r="GN216" s="147">
        <f>PV(0.05,'PV factor'!E434,,-DK216)</f>
        <v>23035.669294172694</v>
      </c>
      <c r="GO216" s="147">
        <f>PV(0.05,'PV factor'!F434,,-DL216)</f>
        <v>21938.73266111685</v>
      </c>
      <c r="GP216" s="147">
        <f>PV(0.05,'PV factor'!G434,,-DM216)</f>
        <v>20894.031105825576</v>
      </c>
      <c r="GQ216" s="147">
        <f>PV(0.05,'PV factor'!H434,,-DN216)</f>
        <v>19899.077243643402</v>
      </c>
      <c r="GR216" s="147">
        <f>PV(0.05,'PV factor'!I434,,-DO216)</f>
        <v>18951.502136803239</v>
      </c>
      <c r="GS216" s="147">
        <f>PV(0.05,'PV factor'!J434,,-DP216)</f>
        <v>18049.049654098322</v>
      </c>
      <c r="GT216" s="147">
        <f>PV(0.05,'PV factor'!K434,,-DQ216)</f>
        <v>17189.57109914126</v>
      </c>
      <c r="GU216" s="147">
        <f>PV(0.05,'PV factor'!L434,,-DR216)</f>
        <v>16371.020094420248</v>
      </c>
      <c r="GV216" s="147">
        <f>PV(0.05,'PV factor'!M434,,-DS216)</f>
        <v>15591.447708971666</v>
      </c>
      <c r="GW216" s="147">
        <f>PV(0.05,'PV factor'!N434,,-DT216)</f>
        <v>14848.99781806825</v>
      </c>
      <c r="GX216" s="147">
        <f>PV(0.05,'PV factor'!O434,,-DU216)</f>
        <v>14141.902683874529</v>
      </c>
      <c r="GY216" s="147">
        <f>PV(0.05,'PV factor'!P434,,-DV216)</f>
        <v>13468.478746547165</v>
      </c>
      <c r="GZ216" s="147">
        <f>PV(0.05,'PV factor'!Q434,,-DW216)</f>
        <v>12827.122615759206</v>
      </c>
      <c r="HA216" s="147">
        <f>PV(0.05,'PV factor'!R434,,-DX216)</f>
        <v>12216.307253104003</v>
      </c>
      <c r="HB216" s="147">
        <f>PV(0.05,'PV factor'!S434,,-DY216)</f>
        <v>11634.578336289527</v>
      </c>
      <c r="HC216" s="147">
        <f>PV(0.05,'PV factor'!T434,,-DZ216)</f>
        <v>11080.550796466217</v>
      </c>
      <c r="HD216" s="147">
        <f>PV(0.05,'PV factor'!U434,,-EA216)</f>
        <v>10552.905520444017</v>
      </c>
      <c r="HE216" s="147">
        <f>PV(0.05,'PV factor'!V434,,-EB216)</f>
        <v>10050.386209946682</v>
      </c>
      <c r="HF216" s="147">
        <f>PV(0.05,'PV factor'!W434,,-EC216)</f>
        <v>9571.796390425412</v>
      </c>
      <c r="HG216" s="147">
        <f>PV(0.05,'PV factor'!X434,,-ED216)</f>
        <v>9115.9965623099142</v>
      </c>
      <c r="HH216" s="147">
        <f>PV(0.05,'PV factor'!Y434,,-EE216)</f>
        <v>8681.9014879142069</v>
      </c>
      <c r="HI216" s="147">
        <f>PV(0.05,'PV factor'!Z434,,-EF216)</f>
        <v>8268.4776075373393</v>
      </c>
      <c r="HJ216" s="147">
        <f>PV(0.05,'PV factor'!AA434,,-EG216)</f>
        <v>7874.7405786069894</v>
      </c>
      <c r="HK216" s="147">
        <f>PV(0.05,'PV factor'!AB434,,-EH216)</f>
        <v>7499.752932006656</v>
      </c>
      <c r="HL216" s="147">
        <f>PV(0.05,'PV factor'!AC434,,-EI216)</f>
        <v>7142.6218400063399</v>
      </c>
      <c r="HM216" s="147">
        <f>PV(0.05,'PV factor'!AD434,,-EJ216)</f>
        <v>6802.4969904822274</v>
      </c>
      <c r="HN216" s="147">
        <f>PV(0.05,'PV factor'!AE434,,-EK216)</f>
        <v>6478.5685623640284</v>
      </c>
      <c r="HO216" s="147">
        <f>PV(0.05,'PV factor'!AF434,,-EL216)</f>
        <v>6170.0652974895484</v>
      </c>
      <c r="HP216" s="147">
        <f>PV(0.05,'PV factor'!AG434,,-EM216)</f>
        <v>5876.2526642757603</v>
      </c>
      <c r="HQ216" s="147">
        <f>PV(0.05,'PV factor'!AH434,,-EN216)</f>
        <v>5596.4311088340573</v>
      </c>
      <c r="HR216" s="147">
        <f>PV(0.05,'PV factor'!AI434,,-EO216)</f>
        <v>5329.9343893657697</v>
      </c>
      <c r="HS216" s="147">
        <f>PV(0.05,'PV factor'!AJ434,,-EP216)</f>
        <v>5076.1279898721605</v>
      </c>
      <c r="HT216" s="147">
        <f>PV(0.05,'PV factor'!AK434,,-EQ216)</f>
        <v>4834.4076094020584</v>
      </c>
      <c r="HU216" s="147">
        <f>PV(0.05,'PV factor'!AL434,,-ER216)</f>
        <v>4604.197723240055</v>
      </c>
      <c r="HV216" s="147">
        <f>PV(0.05,'PV factor'!AM434,,-ES216)</f>
        <v>4384.9502126095767</v>
      </c>
      <c r="HW216" s="147">
        <f>PV(0.05,'PV factor'!AN434,,-ET216)</f>
        <v>4176.143059628168</v>
      </c>
      <c r="HX216" s="147">
        <f>PV(0.05,'PV factor'!AO434,,-EU216)</f>
        <v>3977.2791044077794</v>
      </c>
      <c r="HY216" s="147">
        <f>PV(0.05,'PV factor'!AP434,,-EV216)</f>
        <v>3787.8848613407417</v>
      </c>
      <c r="HZ216" s="147">
        <f t="shared" si="361"/>
        <v>348420.25699168548</v>
      </c>
      <c r="IA216" s="147">
        <f t="shared" si="362"/>
        <v>457575.63610651839</v>
      </c>
      <c r="IB216" s="401">
        <f t="shared" si="363"/>
        <v>1.3132865467045383</v>
      </c>
    </row>
    <row r="217" spans="1:236" ht="90" customHeight="1" x14ac:dyDescent="0.2">
      <c r="A217" s="231" t="s">
        <v>784</v>
      </c>
      <c r="B217" s="85" t="s">
        <v>785</v>
      </c>
      <c r="C217" s="85" t="s">
        <v>800</v>
      </c>
      <c r="D217" s="199">
        <v>4</v>
      </c>
      <c r="E217" s="85" t="s">
        <v>801</v>
      </c>
      <c r="F217" s="95" t="s">
        <v>802</v>
      </c>
      <c r="G217" s="95" t="s">
        <v>803</v>
      </c>
      <c r="H217" s="90" t="s">
        <v>77</v>
      </c>
      <c r="I217" s="95" t="s">
        <v>789</v>
      </c>
      <c r="J217" s="90">
        <v>40</v>
      </c>
      <c r="K217" s="227" t="s">
        <v>94</v>
      </c>
      <c r="L217" s="74">
        <v>24000</v>
      </c>
      <c r="M217" s="85" t="s">
        <v>849</v>
      </c>
      <c r="N217" s="90" t="s">
        <v>96</v>
      </c>
      <c r="O217" s="90" t="s">
        <v>217</v>
      </c>
      <c r="P217" s="90" t="s">
        <v>225</v>
      </c>
      <c r="Q217" s="112" t="s">
        <v>100</v>
      </c>
      <c r="R217" s="90" t="s">
        <v>226</v>
      </c>
      <c r="S217" s="90" t="s">
        <v>790</v>
      </c>
      <c r="T217" s="90" t="s">
        <v>791</v>
      </c>
      <c r="U217" s="90" t="s">
        <v>100</v>
      </c>
      <c r="V217" s="193">
        <v>1</v>
      </c>
      <c r="W217" s="192">
        <v>350000</v>
      </c>
      <c r="X217" s="192">
        <v>19000</v>
      </c>
      <c r="Y217" s="192">
        <v>0</v>
      </c>
      <c r="Z217" s="192">
        <v>0</v>
      </c>
      <c r="AA217" s="192">
        <v>0</v>
      </c>
      <c r="AB217" s="192">
        <v>350000</v>
      </c>
      <c r="AC217" s="192">
        <v>0</v>
      </c>
      <c r="AD217" s="192">
        <v>0</v>
      </c>
      <c r="AE217" s="192">
        <v>0</v>
      </c>
      <c r="AF217" s="192">
        <v>0</v>
      </c>
      <c r="AG217" s="192">
        <v>0</v>
      </c>
      <c r="AH217" s="192">
        <v>0</v>
      </c>
      <c r="AI217" s="90" t="s">
        <v>88</v>
      </c>
      <c r="AJ217" s="192">
        <v>0</v>
      </c>
      <c r="AK217" s="192">
        <v>0</v>
      </c>
      <c r="AL217" s="192">
        <v>0</v>
      </c>
      <c r="AM217" s="192">
        <v>0</v>
      </c>
      <c r="AN217" s="192">
        <v>0</v>
      </c>
      <c r="AO217" s="192">
        <v>0</v>
      </c>
      <c r="AP217" s="192">
        <v>0</v>
      </c>
      <c r="AQ217" s="192">
        <v>0</v>
      </c>
      <c r="AR217" s="192">
        <v>0</v>
      </c>
      <c r="AS217" s="192">
        <v>0</v>
      </c>
      <c r="AT217" s="192">
        <v>0</v>
      </c>
      <c r="AU217" s="95"/>
      <c r="AV217" s="230">
        <f t="shared" si="329"/>
        <v>0</v>
      </c>
      <c r="AW217" s="230">
        <f t="shared" si="330"/>
        <v>0</v>
      </c>
      <c r="AX217" s="230" t="str">
        <f t="shared" si="331"/>
        <v>B1</v>
      </c>
      <c r="AY217" s="141">
        <f t="shared" si="332"/>
        <v>7</v>
      </c>
      <c r="AZ217" s="70">
        <f t="shared" si="333"/>
        <v>1</v>
      </c>
      <c r="BA217" s="70">
        <f t="shared" si="334"/>
        <v>1</v>
      </c>
      <c r="BB217" s="70">
        <f t="shared" si="335"/>
        <v>0</v>
      </c>
      <c r="BC217" s="70">
        <f t="shared" si="336"/>
        <v>1</v>
      </c>
      <c r="BD217" s="70">
        <f t="shared" si="337"/>
        <v>1</v>
      </c>
      <c r="BE217" s="70">
        <f t="shared" si="338"/>
        <v>1</v>
      </c>
      <c r="BF217" s="70">
        <f t="shared" si="339"/>
        <v>1</v>
      </c>
      <c r="BG217" s="71">
        <f t="shared" si="340"/>
        <v>0</v>
      </c>
      <c r="BH217" s="71">
        <f t="shared" si="341"/>
        <v>0</v>
      </c>
      <c r="BI217" s="71">
        <f t="shared" si="342"/>
        <v>0</v>
      </c>
      <c r="BJ217" s="71">
        <f t="shared" si="343"/>
        <v>0</v>
      </c>
      <c r="BK217" s="71">
        <f t="shared" si="344"/>
        <v>0</v>
      </c>
      <c r="BL217" s="70">
        <f t="shared" si="345"/>
        <v>1</v>
      </c>
      <c r="BM217" s="70">
        <f t="shared" si="346"/>
        <v>1</v>
      </c>
      <c r="BN217" s="70">
        <f t="shared" si="347"/>
        <v>0</v>
      </c>
      <c r="BO217" s="70">
        <f t="shared" si="348"/>
        <v>1</v>
      </c>
      <c r="BP217" s="144">
        <f t="shared" si="349"/>
        <v>0</v>
      </c>
      <c r="BQ217" s="144">
        <f t="shared" si="350"/>
        <v>0</v>
      </c>
      <c r="BR217" s="144">
        <f t="shared" si="351"/>
        <v>0</v>
      </c>
      <c r="BS217" s="144">
        <f t="shared" si="352"/>
        <v>350000</v>
      </c>
      <c r="BT217" s="144">
        <f t="shared" si="353"/>
        <v>0</v>
      </c>
      <c r="BU217" s="144">
        <f t="shared" si="354"/>
        <v>0</v>
      </c>
      <c r="BV217" s="144">
        <f t="shared" si="355"/>
        <v>0</v>
      </c>
      <c r="BW217" s="144">
        <f t="shared" si="356"/>
        <v>0</v>
      </c>
      <c r="BX217" s="144">
        <f t="shared" si="357"/>
        <v>0</v>
      </c>
      <c r="BY217" s="144">
        <f t="shared" si="358"/>
        <v>0</v>
      </c>
      <c r="BZ217" s="9">
        <v>0</v>
      </c>
      <c r="CA217" s="9">
        <v>0</v>
      </c>
      <c r="CB217" s="9">
        <v>0</v>
      </c>
      <c r="CC217" s="9">
        <v>0</v>
      </c>
      <c r="CD217" s="9">
        <v>0</v>
      </c>
      <c r="CE217" s="9">
        <v>0</v>
      </c>
      <c r="CF217" s="9">
        <v>0</v>
      </c>
      <c r="CG217" s="9">
        <v>0</v>
      </c>
      <c r="CH217" s="9">
        <v>0</v>
      </c>
      <c r="CI217" s="9">
        <v>0</v>
      </c>
      <c r="CJ217" s="9">
        <v>0</v>
      </c>
      <c r="CK217" s="9">
        <v>0</v>
      </c>
      <c r="CL217" s="9">
        <v>0</v>
      </c>
      <c r="CM217" s="9">
        <v>0</v>
      </c>
      <c r="CN217" s="9">
        <v>0</v>
      </c>
      <c r="CO217" s="9">
        <v>0</v>
      </c>
      <c r="CP217" s="9">
        <v>0</v>
      </c>
      <c r="CQ217" s="9">
        <v>0</v>
      </c>
      <c r="CR217" s="9">
        <v>0</v>
      </c>
      <c r="CS217" s="9">
        <v>0</v>
      </c>
      <c r="CT217" s="9">
        <v>0</v>
      </c>
      <c r="CU217" s="9">
        <v>0</v>
      </c>
      <c r="CV217" s="9">
        <v>0</v>
      </c>
      <c r="CW217" s="9">
        <v>0</v>
      </c>
      <c r="CX217" s="9">
        <v>0</v>
      </c>
      <c r="CY217" s="9">
        <v>0</v>
      </c>
      <c r="CZ217" s="9">
        <v>0</v>
      </c>
      <c r="DA217" s="9">
        <v>0</v>
      </c>
      <c r="DB217" s="9">
        <v>0</v>
      </c>
      <c r="DC217" s="9">
        <v>0</v>
      </c>
      <c r="DD217" s="9">
        <v>0</v>
      </c>
      <c r="DE217" s="9">
        <v>0</v>
      </c>
      <c r="DF217" s="9">
        <v>0</v>
      </c>
      <c r="DG217" s="144">
        <f t="shared" si="359"/>
        <v>24000</v>
      </c>
      <c r="DH217" s="144">
        <f t="shared" ref="DH217:EW217" si="384">DG217</f>
        <v>24000</v>
      </c>
      <c r="DI217" s="144">
        <f t="shared" si="384"/>
        <v>24000</v>
      </c>
      <c r="DJ217" s="144">
        <f t="shared" si="384"/>
        <v>24000</v>
      </c>
      <c r="DK217" s="144">
        <f t="shared" si="384"/>
        <v>24000</v>
      </c>
      <c r="DL217" s="144">
        <f t="shared" si="384"/>
        <v>24000</v>
      </c>
      <c r="DM217" s="144">
        <f t="shared" si="384"/>
        <v>24000</v>
      </c>
      <c r="DN217" s="144">
        <f t="shared" si="384"/>
        <v>24000</v>
      </c>
      <c r="DO217" s="144">
        <f t="shared" si="384"/>
        <v>24000</v>
      </c>
      <c r="DP217" s="144">
        <f t="shared" si="384"/>
        <v>24000</v>
      </c>
      <c r="DQ217" s="144">
        <f t="shared" si="384"/>
        <v>24000</v>
      </c>
      <c r="DR217" s="144">
        <f t="shared" si="384"/>
        <v>24000</v>
      </c>
      <c r="DS217" s="144">
        <f t="shared" si="384"/>
        <v>24000</v>
      </c>
      <c r="DT217" s="144">
        <f t="shared" si="384"/>
        <v>24000</v>
      </c>
      <c r="DU217" s="144">
        <f t="shared" si="384"/>
        <v>24000</v>
      </c>
      <c r="DV217" s="144">
        <f t="shared" si="384"/>
        <v>24000</v>
      </c>
      <c r="DW217" s="144">
        <f t="shared" si="384"/>
        <v>24000</v>
      </c>
      <c r="DX217" s="144">
        <f t="shared" si="384"/>
        <v>24000</v>
      </c>
      <c r="DY217" s="144">
        <f t="shared" si="384"/>
        <v>24000</v>
      </c>
      <c r="DZ217" s="144">
        <f t="shared" si="384"/>
        <v>24000</v>
      </c>
      <c r="EA217" s="144">
        <f t="shared" si="384"/>
        <v>24000</v>
      </c>
      <c r="EB217" s="144">
        <f t="shared" si="384"/>
        <v>24000</v>
      </c>
      <c r="EC217" s="144">
        <f t="shared" si="384"/>
        <v>24000</v>
      </c>
      <c r="ED217" s="144">
        <f t="shared" si="384"/>
        <v>24000</v>
      </c>
      <c r="EE217" s="144">
        <f t="shared" si="384"/>
        <v>24000</v>
      </c>
      <c r="EF217" s="144">
        <f t="shared" si="384"/>
        <v>24000</v>
      </c>
      <c r="EG217" s="144">
        <f t="shared" si="384"/>
        <v>24000</v>
      </c>
      <c r="EH217" s="144">
        <f t="shared" si="384"/>
        <v>24000</v>
      </c>
      <c r="EI217" s="144">
        <f t="shared" si="384"/>
        <v>24000</v>
      </c>
      <c r="EJ217" s="144">
        <f t="shared" si="384"/>
        <v>24000</v>
      </c>
      <c r="EK217" s="144">
        <f t="shared" si="384"/>
        <v>24000</v>
      </c>
      <c r="EL217" s="144">
        <f t="shared" si="384"/>
        <v>24000</v>
      </c>
      <c r="EM217" s="144">
        <f t="shared" si="384"/>
        <v>24000</v>
      </c>
      <c r="EN217" s="144">
        <f t="shared" si="384"/>
        <v>24000</v>
      </c>
      <c r="EO217" s="144">
        <f t="shared" si="384"/>
        <v>24000</v>
      </c>
      <c r="EP217" s="144">
        <f t="shared" si="384"/>
        <v>24000</v>
      </c>
      <c r="EQ217" s="144">
        <f t="shared" si="384"/>
        <v>24000</v>
      </c>
      <c r="ER217" s="144">
        <f t="shared" si="384"/>
        <v>24000</v>
      </c>
      <c r="ES217" s="144">
        <f t="shared" si="384"/>
        <v>24000</v>
      </c>
      <c r="ET217" s="144">
        <f t="shared" si="384"/>
        <v>24000</v>
      </c>
      <c r="EU217" s="144">
        <f t="shared" si="384"/>
        <v>24000</v>
      </c>
      <c r="EV217" s="144">
        <f t="shared" si="384"/>
        <v>24000</v>
      </c>
      <c r="EW217" s="144">
        <f t="shared" si="384"/>
        <v>24000</v>
      </c>
      <c r="EX217" s="147">
        <f>PV(0.05,'PV factor'!C62,,-BR217)</f>
        <v>0</v>
      </c>
      <c r="EY217" s="147">
        <f>PV(0.05,'PV factor'!D62,,-BS217)</f>
        <v>302343.15948601661</v>
      </c>
      <c r="EZ217" s="147">
        <f>PV(0.05,'PV factor'!E62,,-BT217)</f>
        <v>0</v>
      </c>
      <c r="FA217" s="147">
        <f>PV(0.05,'PV factor'!F62,,-BU217)</f>
        <v>0</v>
      </c>
      <c r="FB217" s="147">
        <f>PV(0.05,'PV factor'!G62,,-BV217)</f>
        <v>0</v>
      </c>
      <c r="FC217" s="147">
        <f>PV(0.05,'PV factor'!H62,,-BW217)</f>
        <v>0</v>
      </c>
      <c r="FD217" s="147">
        <f>PV(0.05,'PV factor'!I62,,-BX217)</f>
        <v>0</v>
      </c>
      <c r="FE217" s="147">
        <f>PV(0.05,'PV factor'!J62,,-BY217)</f>
        <v>0</v>
      </c>
      <c r="FF217" s="147">
        <f>PV(0.05,'PV factor'!K62,,-BZ217)</f>
        <v>0</v>
      </c>
      <c r="FG217" s="147">
        <f>PV(0.05,'PV factor'!L62,,-CA217)</f>
        <v>0</v>
      </c>
      <c r="FH217" s="147">
        <f>PV(0.05,'PV factor'!M62,,-CB217)</f>
        <v>0</v>
      </c>
      <c r="FI217" s="147">
        <f>PV(0.05,'PV factor'!N62,,-CC217)</f>
        <v>0</v>
      </c>
      <c r="FJ217" s="147">
        <f>PV(0.05,'PV factor'!O62,,-CD217)</f>
        <v>0</v>
      </c>
      <c r="FK217" s="147">
        <f>PV(0.05,'PV factor'!P62,,-CE217)</f>
        <v>0</v>
      </c>
      <c r="FL217" s="147">
        <f>PV(0.05,'PV factor'!Q62,,-CF217)</f>
        <v>0</v>
      </c>
      <c r="FM217" s="147">
        <f>PV(0.05,'PV factor'!R62,,-CG217)</f>
        <v>0</v>
      </c>
      <c r="FN217" s="147">
        <f>PV(0.05,'PV factor'!S62,,-CH217)</f>
        <v>0</v>
      </c>
      <c r="FO217" s="147">
        <f>PV(0.05,'PV factor'!T62,,-CI217)</f>
        <v>0</v>
      </c>
      <c r="FP217" s="147">
        <f>PV(0.05,'PV factor'!U62,,-CJ217)</f>
        <v>0</v>
      </c>
      <c r="FQ217" s="147">
        <f>PV(0.05,'PV factor'!V62,,-CK217)</f>
        <v>0</v>
      </c>
      <c r="FR217" s="147">
        <f>PV(0.05,'PV factor'!W62,,-CL217)</f>
        <v>0</v>
      </c>
      <c r="FS217" s="147">
        <f>PV(0.05,'PV factor'!X62,,-CM217)</f>
        <v>0</v>
      </c>
      <c r="FT217" s="147">
        <f>PV(0.05,'PV factor'!Y62,,-CN217)</f>
        <v>0</v>
      </c>
      <c r="FU217" s="147">
        <f>PV(0.05,'PV factor'!Z62,,-CO217)</f>
        <v>0</v>
      </c>
      <c r="FV217" s="147">
        <f>PV(0.05,'PV factor'!AA62,,-CP217)</f>
        <v>0</v>
      </c>
      <c r="FW217" s="147">
        <f>PV(0.05,'PV factor'!AB62,,-CQ217)</f>
        <v>0</v>
      </c>
      <c r="FX217" s="147">
        <f>PV(0.05,'PV factor'!AC62,,-CR217)</f>
        <v>0</v>
      </c>
      <c r="FY217" s="147">
        <f>PV(0.05,'PV factor'!AD62,,-CS217)</f>
        <v>0</v>
      </c>
      <c r="FZ217" s="147">
        <f>PV(0.05,'PV factor'!AE62,,-CT217)</f>
        <v>0</v>
      </c>
      <c r="GA217" s="147">
        <f>PV(0.05,'PV factor'!AF62,,-CU217)</f>
        <v>0</v>
      </c>
      <c r="GB217" s="147">
        <f>PV(0.05,'PV factor'!AG62,,-CV217)</f>
        <v>0</v>
      </c>
      <c r="GC217" s="147">
        <f>PV(0.05,'PV factor'!AH62,,-CW217)</f>
        <v>0</v>
      </c>
      <c r="GD217" s="147">
        <f>PV(0.05,'PV factor'!AI62,,-CX217)</f>
        <v>0</v>
      </c>
      <c r="GE217" s="147">
        <f>PV(0.05,'PV factor'!AJ62,,-CY217)</f>
        <v>0</v>
      </c>
      <c r="GF217" s="147">
        <f>PV(0.05,'PV factor'!AK62,,-CZ217)</f>
        <v>0</v>
      </c>
      <c r="GG217" s="147">
        <f>PV(0.05,'PV factor'!AL62,,-DA217)</f>
        <v>0</v>
      </c>
      <c r="GH217" s="147">
        <f>PV(0.05,'PV factor'!AM62,,-DB217)</f>
        <v>0</v>
      </c>
      <c r="GI217" s="147">
        <f>PV(0.05,'PV factor'!AN62,,-DC217)</f>
        <v>0</v>
      </c>
      <c r="GJ217" s="147">
        <f>PV(0.05,'PV factor'!AO62,,-DD217)</f>
        <v>0</v>
      </c>
      <c r="GK217" s="147">
        <f>PV(0.05,'PV factor'!AP62,,-DE217)</f>
        <v>0</v>
      </c>
      <c r="GL217" s="147">
        <f>PV(0.05,'PV factor'!C62,,-DI217)</f>
        <v>21768.707482993195</v>
      </c>
      <c r="GM217" s="147">
        <f>PV(0.05,'PV factor'!D62,,-DJ217)</f>
        <v>20732.102364755425</v>
      </c>
      <c r="GN217" s="147">
        <f>PV(0.05,'PV factor'!E62,,-DK217)</f>
        <v>19744.859395005169</v>
      </c>
      <c r="GO217" s="147">
        <f>PV(0.05,'PV factor'!F62,,-DL217)</f>
        <v>18804.627995243016</v>
      </c>
      <c r="GP217" s="147">
        <f>PV(0.05,'PV factor'!G62,,-DM217)</f>
        <v>17909.169519279065</v>
      </c>
      <c r="GQ217" s="147">
        <f>PV(0.05,'PV factor'!H62,,-DN217)</f>
        <v>17056.351923122915</v>
      </c>
      <c r="GR217" s="147">
        <f>PV(0.05,'PV factor'!I62,,-DO217)</f>
        <v>16244.144688688491</v>
      </c>
      <c r="GS217" s="147">
        <f>PV(0.05,'PV factor'!J62,,-DP217)</f>
        <v>15470.613989227135</v>
      </c>
      <c r="GT217" s="147">
        <f>PV(0.05,'PV factor'!K62,,-DQ217)</f>
        <v>14733.918084978224</v>
      </c>
      <c r="GU217" s="147">
        <f>PV(0.05,'PV factor'!L62,,-DR217)</f>
        <v>14032.302938074497</v>
      </c>
      <c r="GV217" s="147">
        <f>PV(0.05,'PV factor'!M62,,-DS217)</f>
        <v>13364.098036261428</v>
      </c>
      <c r="GW217" s="147">
        <f>PV(0.05,'PV factor'!N62,,-DT217)</f>
        <v>12727.712415487073</v>
      </c>
      <c r="GX217" s="147">
        <f>PV(0.05,'PV factor'!O62,,-DU217)</f>
        <v>12121.630871892452</v>
      </c>
      <c r="GY217" s="147">
        <f>PV(0.05,'PV factor'!P62,,-DV217)</f>
        <v>11544.410354183285</v>
      </c>
      <c r="GZ217" s="147">
        <f>PV(0.05,'PV factor'!Q62,,-DW217)</f>
        <v>10994.676527793605</v>
      </c>
      <c r="HA217" s="147">
        <f>PV(0.05,'PV factor'!R62,,-DX217)</f>
        <v>10471.120502660575</v>
      </c>
      <c r="HB217" s="147">
        <f>PV(0.05,'PV factor'!S62,,-DY217)</f>
        <v>9972.4957168195961</v>
      </c>
      <c r="HC217" s="147">
        <f>PV(0.05,'PV factor'!T62,,-DZ217)</f>
        <v>9497.6149683996155</v>
      </c>
      <c r="HD217" s="147">
        <f>PV(0.05,'PV factor'!U62,,-EA217)</f>
        <v>9045.3475889520141</v>
      </c>
      <c r="HE217" s="147">
        <f>PV(0.05,'PV factor'!V62,,-EB217)</f>
        <v>8614.6167513828714</v>
      </c>
      <c r="HF217" s="147">
        <f>PV(0.05,'PV factor'!W62,,-EC217)</f>
        <v>8204.3969060789259</v>
      </c>
      <c r="HG217" s="147">
        <f>PV(0.05,'PV factor'!X62,,-ED217)</f>
        <v>7813.711339122784</v>
      </c>
      <c r="HH217" s="147">
        <f>PV(0.05,'PV factor'!Y62,,-EE217)</f>
        <v>7441.629846783605</v>
      </c>
      <c r="HI217" s="147">
        <f>PV(0.05,'PV factor'!Z62,,-EF217)</f>
        <v>7087.2665207462906</v>
      </c>
      <c r="HJ217" s="147">
        <f>PV(0.05,'PV factor'!AA62,,-EG217)</f>
        <v>6749.777638805991</v>
      </c>
      <c r="HK217" s="147">
        <f>PV(0.05,'PV factor'!AB62,,-EH217)</f>
        <v>6428.3596560057049</v>
      </c>
      <c r="HL217" s="147">
        <f>PV(0.05,'PV factor'!AC62,,-EI217)</f>
        <v>6122.2472914340051</v>
      </c>
      <c r="HM217" s="147">
        <f>PV(0.05,'PV factor'!AD62,,-EJ217)</f>
        <v>5830.7117061276231</v>
      </c>
      <c r="HN217" s="147">
        <f>PV(0.05,'PV factor'!AE62,,-EK217)</f>
        <v>5553.0587677405956</v>
      </c>
      <c r="HO217" s="147">
        <f>PV(0.05,'PV factor'!AF62,,-EL217)</f>
        <v>5288.627397848184</v>
      </c>
      <c r="HP217" s="147">
        <f>PV(0.05,'PV factor'!AG62,,-EM217)</f>
        <v>5036.7879979506515</v>
      </c>
      <c r="HQ217" s="147">
        <f>PV(0.05,'PV factor'!AH62,,-EN217)</f>
        <v>4796.9409504291925</v>
      </c>
      <c r="HR217" s="147">
        <f>PV(0.05,'PV factor'!AI62,,-EO217)</f>
        <v>4568.5151908849448</v>
      </c>
      <c r="HS217" s="147">
        <f>PV(0.05,'PV factor'!AJ62,,-EP217)</f>
        <v>4350.9668484618514</v>
      </c>
      <c r="HT217" s="147">
        <f>PV(0.05,'PV factor'!AK62,,-EQ217)</f>
        <v>4143.77795091605</v>
      </c>
      <c r="HU217" s="147">
        <f>PV(0.05,'PV factor'!AL62,,-ER217)</f>
        <v>3946.4551913486184</v>
      </c>
      <c r="HV217" s="147">
        <f>PV(0.05,'PV factor'!AM62,,-ES217)</f>
        <v>3758.5287536653518</v>
      </c>
      <c r="HW217" s="147">
        <f>PV(0.05,'PV factor'!AN62,,-ET217)</f>
        <v>3579.5511939670009</v>
      </c>
      <c r="HX217" s="147">
        <f>PV(0.05,'PV factor'!AO62,,-EU217)</f>
        <v>3409.0963752066677</v>
      </c>
      <c r="HY217" s="147">
        <f>PV(0.05,'PV factor'!AP62,,-EV217)</f>
        <v>3246.7584525777788</v>
      </c>
      <c r="HZ217" s="147">
        <f t="shared" si="361"/>
        <v>302343.15948601661</v>
      </c>
      <c r="IA217" s="147">
        <f t="shared" si="362"/>
        <v>392207.6880913013</v>
      </c>
      <c r="IB217" s="401">
        <f t="shared" si="363"/>
        <v>1.2972269283619791</v>
      </c>
    </row>
    <row r="218" spans="1:236" ht="90" customHeight="1" x14ac:dyDescent="0.2">
      <c r="A218" s="233" t="s">
        <v>272</v>
      </c>
      <c r="B218" s="234" t="s">
        <v>273</v>
      </c>
      <c r="C218" s="234" t="s">
        <v>274</v>
      </c>
      <c r="D218" s="235">
        <v>2</v>
      </c>
      <c r="E218" s="234" t="s">
        <v>275</v>
      </c>
      <c r="F218" s="236" t="s">
        <v>276</v>
      </c>
      <c r="G218" s="236" t="s">
        <v>277</v>
      </c>
      <c r="H218" s="13" t="s">
        <v>77</v>
      </c>
      <c r="I218" s="236" t="s">
        <v>278</v>
      </c>
      <c r="J218" s="236">
        <v>5</v>
      </c>
      <c r="K218" s="95" t="s">
        <v>206</v>
      </c>
      <c r="L218" s="77">
        <v>2990</v>
      </c>
      <c r="M218" s="13" t="s">
        <v>279</v>
      </c>
      <c r="N218" s="13" t="s">
        <v>147</v>
      </c>
      <c r="O218" s="13" t="s">
        <v>82</v>
      </c>
      <c r="P218" s="13" t="s">
        <v>280</v>
      </c>
      <c r="Q218" s="112" t="s">
        <v>100</v>
      </c>
      <c r="R218" s="13" t="s">
        <v>108</v>
      </c>
      <c r="S218" s="13" t="s">
        <v>99</v>
      </c>
      <c r="T218" s="13" t="s">
        <v>281</v>
      </c>
      <c r="U218" s="13" t="s">
        <v>100</v>
      </c>
      <c r="V218" s="196">
        <v>1</v>
      </c>
      <c r="W218" s="239">
        <v>10500</v>
      </c>
      <c r="X218" s="239">
        <v>0</v>
      </c>
      <c r="Y218" s="239">
        <v>0</v>
      </c>
      <c r="Z218" s="239">
        <v>0</v>
      </c>
      <c r="AA218" s="239">
        <v>10500</v>
      </c>
      <c r="AB218" s="239">
        <v>0</v>
      </c>
      <c r="AC218" s="239">
        <v>0</v>
      </c>
      <c r="AD218" s="239">
        <v>0</v>
      </c>
      <c r="AE218" s="239">
        <v>0</v>
      </c>
      <c r="AF218" s="239">
        <v>0</v>
      </c>
      <c r="AG218" s="239">
        <v>0</v>
      </c>
      <c r="AH218" s="239">
        <v>0</v>
      </c>
      <c r="AI218" s="13" t="s">
        <v>88</v>
      </c>
      <c r="AJ218" s="239">
        <v>0</v>
      </c>
      <c r="AK218" s="239">
        <v>0</v>
      </c>
      <c r="AL218" s="239">
        <v>0</v>
      </c>
      <c r="AM218" s="239">
        <v>0</v>
      </c>
      <c r="AN218" s="239">
        <v>0</v>
      </c>
      <c r="AO218" s="239">
        <v>0</v>
      </c>
      <c r="AP218" s="239">
        <v>0</v>
      </c>
      <c r="AQ218" s="239">
        <v>0</v>
      </c>
      <c r="AR218" s="239">
        <v>0</v>
      </c>
      <c r="AS218" s="239">
        <v>0</v>
      </c>
      <c r="AT218" s="239">
        <v>0</v>
      </c>
      <c r="AU218" s="236"/>
      <c r="AV218" s="230">
        <f t="shared" si="329"/>
        <v>1</v>
      </c>
      <c r="AW218" s="230">
        <f t="shared" si="330"/>
        <v>0</v>
      </c>
      <c r="AX218" s="230" t="str">
        <f t="shared" si="331"/>
        <v>D1</v>
      </c>
      <c r="AY218" s="141">
        <f t="shared" si="332"/>
        <v>9</v>
      </c>
      <c r="AZ218" s="70">
        <f t="shared" si="333"/>
        <v>1</v>
      </c>
      <c r="BA218" s="70">
        <f t="shared" si="334"/>
        <v>1</v>
      </c>
      <c r="BB218" s="70">
        <f t="shared" si="335"/>
        <v>1</v>
      </c>
      <c r="BC218" s="70">
        <f t="shared" si="336"/>
        <v>1</v>
      </c>
      <c r="BD218" s="70">
        <f t="shared" si="337"/>
        <v>1</v>
      </c>
      <c r="BE218" s="70">
        <f t="shared" si="338"/>
        <v>1</v>
      </c>
      <c r="BF218" s="70">
        <f t="shared" si="339"/>
        <v>1</v>
      </c>
      <c r="BG218" s="71">
        <f t="shared" si="340"/>
        <v>0</v>
      </c>
      <c r="BH218" s="71">
        <f t="shared" si="341"/>
        <v>1</v>
      </c>
      <c r="BI218" s="71">
        <f t="shared" si="342"/>
        <v>0</v>
      </c>
      <c r="BJ218" s="71">
        <f t="shared" si="343"/>
        <v>1</v>
      </c>
      <c r="BK218" s="71">
        <f t="shared" si="344"/>
        <v>0</v>
      </c>
      <c r="BL218" s="70">
        <f t="shared" si="345"/>
        <v>1</v>
      </c>
      <c r="BM218" s="70">
        <f t="shared" si="346"/>
        <v>1</v>
      </c>
      <c r="BN218" s="70">
        <f t="shared" si="347"/>
        <v>0</v>
      </c>
      <c r="BO218" s="70">
        <f t="shared" si="348"/>
        <v>1</v>
      </c>
      <c r="BP218" s="144">
        <f t="shared" si="349"/>
        <v>0</v>
      </c>
      <c r="BQ218" s="144">
        <f t="shared" si="350"/>
        <v>0</v>
      </c>
      <c r="BR218" s="144">
        <f t="shared" si="351"/>
        <v>10500</v>
      </c>
      <c r="BS218" s="144">
        <f t="shared" si="352"/>
        <v>0</v>
      </c>
      <c r="BT218" s="144">
        <f t="shared" si="353"/>
        <v>0</v>
      </c>
      <c r="BU218" s="144">
        <f t="shared" si="354"/>
        <v>0</v>
      </c>
      <c r="BV218" s="144">
        <f t="shared" si="355"/>
        <v>0</v>
      </c>
      <c r="BW218" s="144">
        <f t="shared" si="356"/>
        <v>0</v>
      </c>
      <c r="BX218" s="144">
        <f t="shared" si="357"/>
        <v>0</v>
      </c>
      <c r="BY218" s="144">
        <f t="shared" si="358"/>
        <v>0</v>
      </c>
      <c r="BZ218" s="9">
        <v>0</v>
      </c>
      <c r="CA218" s="9">
        <v>0</v>
      </c>
      <c r="CB218" s="9">
        <v>0</v>
      </c>
      <c r="CC218" s="9">
        <v>0</v>
      </c>
      <c r="CD218" s="9">
        <v>0</v>
      </c>
      <c r="CE218" s="9">
        <v>0</v>
      </c>
      <c r="CF218" s="9">
        <v>0</v>
      </c>
      <c r="CG218" s="9">
        <v>0</v>
      </c>
      <c r="CH218" s="9">
        <v>0</v>
      </c>
      <c r="CI218" s="9">
        <v>0</v>
      </c>
      <c r="CJ218" s="9">
        <v>0</v>
      </c>
      <c r="CK218" s="9">
        <v>0</v>
      </c>
      <c r="CL218" s="9">
        <v>0</v>
      </c>
      <c r="CM218" s="9">
        <v>0</v>
      </c>
      <c r="CN218" s="9">
        <v>0</v>
      </c>
      <c r="CO218" s="9">
        <v>0</v>
      </c>
      <c r="CP218" s="9">
        <v>0</v>
      </c>
      <c r="CQ218" s="9">
        <v>0</v>
      </c>
      <c r="CR218" s="9">
        <v>0</v>
      </c>
      <c r="CS218" s="9">
        <v>0</v>
      </c>
      <c r="CT218" s="9">
        <v>0</v>
      </c>
      <c r="CU218" s="9">
        <v>0</v>
      </c>
      <c r="CV218" s="9">
        <v>0</v>
      </c>
      <c r="CW218" s="9">
        <v>0</v>
      </c>
      <c r="CX218" s="9">
        <v>0</v>
      </c>
      <c r="CY218" s="9">
        <v>0</v>
      </c>
      <c r="CZ218" s="9">
        <v>0</v>
      </c>
      <c r="DA218" s="9">
        <v>0</v>
      </c>
      <c r="DB218" s="9">
        <v>0</v>
      </c>
      <c r="DC218" s="9">
        <v>0</v>
      </c>
      <c r="DD218" s="9">
        <v>0</v>
      </c>
      <c r="DE218" s="9">
        <v>0</v>
      </c>
      <c r="DF218" s="9">
        <v>0</v>
      </c>
      <c r="DG218" s="144">
        <f t="shared" si="359"/>
        <v>2990</v>
      </c>
      <c r="DH218" s="144">
        <f t="shared" ref="DH218:EW218" si="385">DG218</f>
        <v>2990</v>
      </c>
      <c r="DI218" s="144">
        <f t="shared" si="385"/>
        <v>2990</v>
      </c>
      <c r="DJ218" s="144">
        <f t="shared" si="385"/>
        <v>2990</v>
      </c>
      <c r="DK218" s="144">
        <f t="shared" si="385"/>
        <v>2990</v>
      </c>
      <c r="DL218" s="144">
        <f t="shared" si="385"/>
        <v>2990</v>
      </c>
      <c r="DM218" s="144">
        <f t="shared" si="385"/>
        <v>2990</v>
      </c>
      <c r="DN218" s="144">
        <f t="shared" si="385"/>
        <v>2990</v>
      </c>
      <c r="DO218" s="144">
        <f t="shared" si="385"/>
        <v>2990</v>
      </c>
      <c r="DP218" s="144">
        <f t="shared" si="385"/>
        <v>2990</v>
      </c>
      <c r="DQ218" s="144">
        <f t="shared" si="385"/>
        <v>2990</v>
      </c>
      <c r="DR218" s="144">
        <f t="shared" si="385"/>
        <v>2990</v>
      </c>
      <c r="DS218" s="144">
        <f t="shared" si="385"/>
        <v>2990</v>
      </c>
      <c r="DT218" s="144">
        <f t="shared" si="385"/>
        <v>2990</v>
      </c>
      <c r="DU218" s="144">
        <f t="shared" si="385"/>
        <v>2990</v>
      </c>
      <c r="DV218" s="144">
        <f t="shared" si="385"/>
        <v>2990</v>
      </c>
      <c r="DW218" s="144">
        <f t="shared" si="385"/>
        <v>2990</v>
      </c>
      <c r="DX218" s="144">
        <f t="shared" si="385"/>
        <v>2990</v>
      </c>
      <c r="DY218" s="144">
        <f t="shared" si="385"/>
        <v>2990</v>
      </c>
      <c r="DZ218" s="144">
        <f t="shared" si="385"/>
        <v>2990</v>
      </c>
      <c r="EA218" s="144">
        <f t="shared" si="385"/>
        <v>2990</v>
      </c>
      <c r="EB218" s="144">
        <f t="shared" si="385"/>
        <v>2990</v>
      </c>
      <c r="EC218" s="144">
        <f t="shared" si="385"/>
        <v>2990</v>
      </c>
      <c r="ED218" s="144">
        <f t="shared" si="385"/>
        <v>2990</v>
      </c>
      <c r="EE218" s="144">
        <f t="shared" si="385"/>
        <v>2990</v>
      </c>
      <c r="EF218" s="144">
        <f t="shared" si="385"/>
        <v>2990</v>
      </c>
      <c r="EG218" s="144">
        <f t="shared" si="385"/>
        <v>2990</v>
      </c>
      <c r="EH218" s="144">
        <f t="shared" si="385"/>
        <v>2990</v>
      </c>
      <c r="EI218" s="144">
        <f t="shared" si="385"/>
        <v>2990</v>
      </c>
      <c r="EJ218" s="144">
        <f t="shared" si="385"/>
        <v>2990</v>
      </c>
      <c r="EK218" s="144">
        <f t="shared" si="385"/>
        <v>2990</v>
      </c>
      <c r="EL218" s="144">
        <f t="shared" si="385"/>
        <v>2990</v>
      </c>
      <c r="EM218" s="144">
        <f t="shared" si="385"/>
        <v>2990</v>
      </c>
      <c r="EN218" s="144">
        <f t="shared" si="385"/>
        <v>2990</v>
      </c>
      <c r="EO218" s="144">
        <f t="shared" si="385"/>
        <v>2990</v>
      </c>
      <c r="EP218" s="144">
        <f t="shared" si="385"/>
        <v>2990</v>
      </c>
      <c r="EQ218" s="144">
        <f t="shared" si="385"/>
        <v>2990</v>
      </c>
      <c r="ER218" s="144">
        <f t="shared" si="385"/>
        <v>2990</v>
      </c>
      <c r="ES218" s="144">
        <f t="shared" si="385"/>
        <v>2990</v>
      </c>
      <c r="ET218" s="144">
        <f t="shared" si="385"/>
        <v>2990</v>
      </c>
      <c r="EU218" s="144">
        <f t="shared" si="385"/>
        <v>2990</v>
      </c>
      <c r="EV218" s="144">
        <f t="shared" si="385"/>
        <v>2990</v>
      </c>
      <c r="EW218" s="144">
        <f t="shared" si="385"/>
        <v>2990</v>
      </c>
      <c r="EX218" s="147">
        <f>PV(0.05,'PV factor'!C46,,-BR218)</f>
        <v>9523.8095238095229</v>
      </c>
      <c r="EY218" s="147">
        <f>PV(0.05,'PV factor'!D46,,-BS218)</f>
        <v>0</v>
      </c>
      <c r="EZ218" s="147">
        <f>PV(0.05,'PV factor'!E46,,-BT218)</f>
        <v>0</v>
      </c>
      <c r="FA218" s="147">
        <f>PV(0.05,'PV factor'!F46,,-BU218)</f>
        <v>0</v>
      </c>
      <c r="FB218" s="147">
        <f>PV(0.05,'PV factor'!G46,,-BV218)</f>
        <v>0</v>
      </c>
      <c r="FC218" s="147">
        <f>PV(0.05,'PV factor'!H46,,-BW218)</f>
        <v>0</v>
      </c>
      <c r="FD218" s="147">
        <f>PV(0.05,'PV factor'!I46,,-BX218)</f>
        <v>0</v>
      </c>
      <c r="FE218" s="147">
        <f>PV(0.05,'PV factor'!J46,,-BY218)</f>
        <v>0</v>
      </c>
      <c r="FF218" s="147">
        <f>PV(0.05,'PV factor'!K46,,-BZ218)</f>
        <v>0</v>
      </c>
      <c r="FG218" s="147">
        <f>PV(0.05,'PV factor'!L46,,-CA218)</f>
        <v>0</v>
      </c>
      <c r="FH218" s="147">
        <f>PV(0.05,'PV factor'!M46,,-CB218)</f>
        <v>0</v>
      </c>
      <c r="FI218" s="147">
        <f>PV(0.05,'PV factor'!N46,,-CC218)</f>
        <v>0</v>
      </c>
      <c r="FJ218" s="147">
        <f>PV(0.05,'PV factor'!O46,,-CD218)</f>
        <v>0</v>
      </c>
      <c r="FK218" s="147">
        <f>PV(0.05,'PV factor'!P46,,-CE218)</f>
        <v>0</v>
      </c>
      <c r="FL218" s="147">
        <f>PV(0.05,'PV factor'!Q46,,-CF218)</f>
        <v>0</v>
      </c>
      <c r="FM218" s="147">
        <f>PV(0.05,'PV factor'!R46,,-CG218)</f>
        <v>0</v>
      </c>
      <c r="FN218" s="147">
        <f>PV(0.05,'PV factor'!S46,,-CH218)</f>
        <v>0</v>
      </c>
      <c r="FO218" s="147">
        <f>PV(0.05,'PV factor'!T46,,-CI218)</f>
        <v>0</v>
      </c>
      <c r="FP218" s="147">
        <f>PV(0.05,'PV factor'!U46,,-CJ218)</f>
        <v>0</v>
      </c>
      <c r="FQ218" s="147">
        <f>PV(0.05,'PV factor'!V46,,-CK218)</f>
        <v>0</v>
      </c>
      <c r="FR218" s="147">
        <f>PV(0.05,'PV factor'!W46,,-CL218)</f>
        <v>0</v>
      </c>
      <c r="FS218" s="147">
        <f>PV(0.05,'PV factor'!X46,,-CM218)</f>
        <v>0</v>
      </c>
      <c r="FT218" s="147">
        <f>PV(0.05,'PV factor'!Y46,,-CN218)</f>
        <v>0</v>
      </c>
      <c r="FU218" s="147">
        <f>PV(0.05,'PV factor'!Z46,,-CO218)</f>
        <v>0</v>
      </c>
      <c r="FV218" s="147">
        <f>PV(0.05,'PV factor'!AA46,,-CP218)</f>
        <v>0</v>
      </c>
      <c r="FW218" s="147">
        <f>PV(0.05,'PV factor'!AB46,,-CQ218)</f>
        <v>0</v>
      </c>
      <c r="FX218" s="147">
        <f>PV(0.05,'PV factor'!AC46,,-CR218)</f>
        <v>0</v>
      </c>
      <c r="FY218" s="147">
        <f>PV(0.05,'PV factor'!AD46,,-CS218)</f>
        <v>0</v>
      </c>
      <c r="FZ218" s="147">
        <f>PV(0.05,'PV factor'!AE46,,-CT218)</f>
        <v>0</v>
      </c>
      <c r="GA218" s="147">
        <f>PV(0.05,'PV factor'!AF46,,-CU218)</f>
        <v>0</v>
      </c>
      <c r="GB218" s="147">
        <f>PV(0.05,'PV factor'!AG46,,-CV218)</f>
        <v>0</v>
      </c>
      <c r="GC218" s="147">
        <f>PV(0.05,'PV factor'!AH46,,-CW218)</f>
        <v>0</v>
      </c>
      <c r="GD218" s="147">
        <f>PV(0.05,'PV factor'!AI46,,-CX218)</f>
        <v>0</v>
      </c>
      <c r="GE218" s="147">
        <f>PV(0.05,'PV factor'!AJ46,,-CY218)</f>
        <v>0</v>
      </c>
      <c r="GF218" s="147">
        <f>PV(0.05,'PV factor'!AK46,,-CZ218)</f>
        <v>0</v>
      </c>
      <c r="GG218" s="147">
        <f>PV(0.05,'PV factor'!AL46,,-DA218)</f>
        <v>0</v>
      </c>
      <c r="GH218" s="147">
        <f>PV(0.05,'PV factor'!AM46,,-DB218)</f>
        <v>0</v>
      </c>
      <c r="GI218" s="147">
        <f>PV(0.05,'PV factor'!AN46,,-DC218)</f>
        <v>0</v>
      </c>
      <c r="GJ218" s="147">
        <f>PV(0.05,'PV factor'!AO46,,-DD218)</f>
        <v>0</v>
      </c>
      <c r="GK218" s="147">
        <f>PV(0.05,'PV factor'!AP46,,-DE218)</f>
        <v>0</v>
      </c>
      <c r="GL218" s="147">
        <f>PV(0.05,'PV factor'!C46,,-DI218)</f>
        <v>2712.0181405895692</v>
      </c>
      <c r="GM218" s="147">
        <f>PV(0.05,'PV factor'!D46,,-DJ218)</f>
        <v>2582.8744196091134</v>
      </c>
      <c r="GN218" s="147">
        <f>PV(0.05,'PV factor'!E46,,-DK218)</f>
        <v>2459.880399627727</v>
      </c>
      <c r="GO218" s="147">
        <f>PV(0.05,'PV factor'!F46,,-DL218)</f>
        <v>2342.7432377406922</v>
      </c>
      <c r="GP218" s="147">
        <f>PV(0.05,'PV factor'!G46,,-DM218)</f>
        <v>2231.1840359435168</v>
      </c>
      <c r="GQ218" s="147">
        <f>PV(0.05,'PV factor'!H46,,-DN218)</f>
        <v>2124.937177089063</v>
      </c>
      <c r="GR218" s="147">
        <f>PV(0.05,'PV factor'!I46,,-DO218)</f>
        <v>2023.7496924657746</v>
      </c>
      <c r="GS218" s="147">
        <f>PV(0.05,'PV factor'!J46,,-DP218)</f>
        <v>1927.3806594912139</v>
      </c>
      <c r="GT218" s="147">
        <f>PV(0.05,'PV factor'!K46,,-DQ218)</f>
        <v>1835.6006280868703</v>
      </c>
      <c r="GU218" s="147">
        <f>PV(0.05,'PV factor'!L46,,-DR218)</f>
        <v>1748.1910743684477</v>
      </c>
      <c r="GV218" s="147">
        <f>PV(0.05,'PV factor'!M46,,-DS218)</f>
        <v>1664.9438803509029</v>
      </c>
      <c r="GW218" s="147">
        <f>PV(0.05,'PV factor'!N46,,-DT218)</f>
        <v>1585.6608384294311</v>
      </c>
      <c r="GX218" s="147">
        <f>PV(0.05,'PV factor'!O46,,-DU218)</f>
        <v>1510.1531794566013</v>
      </c>
      <c r="GY218" s="147">
        <f>PV(0.05,'PV factor'!P46,,-DV218)</f>
        <v>1438.2411232920008</v>
      </c>
      <c r="GZ218" s="147">
        <f>PV(0.05,'PV factor'!Q46,,-DW218)</f>
        <v>1369.7534507542866</v>
      </c>
      <c r="HA218" s="147">
        <f>PV(0.05,'PV factor'!R46,,-DX218)</f>
        <v>1304.5270959564632</v>
      </c>
      <c r="HB218" s="147">
        <f>PV(0.05,'PV factor'!S46,,-DY218)</f>
        <v>1242.4067580537746</v>
      </c>
      <c r="HC218" s="147">
        <f>PV(0.05,'PV factor'!T46,,-DZ218)</f>
        <v>1183.2445314797853</v>
      </c>
      <c r="HD218" s="147">
        <f>PV(0.05,'PV factor'!U46,,-EA218)</f>
        <v>1126.8995537902717</v>
      </c>
      <c r="HE218" s="147">
        <f>PV(0.05,'PV factor'!V46,,-EB218)</f>
        <v>1073.2376702764493</v>
      </c>
      <c r="HF218" s="147">
        <f>PV(0.05,'PV factor'!W46,,-EC218)</f>
        <v>1022.1311145489994</v>
      </c>
      <c r="HG218" s="147">
        <f>PV(0.05,'PV factor'!X46,,-ED218)</f>
        <v>973.45820433238021</v>
      </c>
      <c r="HH218" s="147">
        <f>PV(0.05,'PV factor'!Y46,,-EE218)</f>
        <v>927.10305174512416</v>
      </c>
      <c r="HI218" s="147">
        <f>PV(0.05,'PV factor'!Z46,,-EF218)</f>
        <v>882.95528737630866</v>
      </c>
      <c r="HJ218" s="147">
        <f>PV(0.05,'PV factor'!AA46,,-EG218)</f>
        <v>840.90979750124632</v>
      </c>
      <c r="HK218" s="147">
        <f>PV(0.05,'PV factor'!AB46,,-EH218)</f>
        <v>800.86647381071077</v>
      </c>
      <c r="HL218" s="147">
        <f>PV(0.05,'PV factor'!AC46,,-EI218)</f>
        <v>762.72997505781984</v>
      </c>
      <c r="HM218" s="147">
        <f>PV(0.05,'PV factor'!AD46,,-EJ218)</f>
        <v>726.40950005506636</v>
      </c>
      <c r="HN218" s="147">
        <f>PV(0.05,'PV factor'!AE46,,-EK218)</f>
        <v>691.81857148101585</v>
      </c>
      <c r="HO218" s="147">
        <f>PV(0.05,'PV factor'!AF46,,-EL218)</f>
        <v>658.87482998191956</v>
      </c>
      <c r="HP218" s="147">
        <f>PV(0.05,'PV factor'!AG46,,-EM218)</f>
        <v>627.49983807801868</v>
      </c>
      <c r="HQ218" s="147">
        <f>PV(0.05,'PV factor'!AH46,,-EN218)</f>
        <v>597.61889340763685</v>
      </c>
      <c r="HR218" s="147">
        <f>PV(0.05,'PV factor'!AI46,,-EO218)</f>
        <v>569.16085086441603</v>
      </c>
      <c r="HS218" s="147">
        <f>PV(0.05,'PV factor'!AJ46,,-EP218)</f>
        <v>542.05795320420566</v>
      </c>
      <c r="HT218" s="147">
        <f>PV(0.05,'PV factor'!AK46,,-EQ218)</f>
        <v>516.2456697182912</v>
      </c>
      <c r="HU218" s="147">
        <f>PV(0.05,'PV factor'!AL46,,-ER218)</f>
        <v>491.66254258884874</v>
      </c>
      <c r="HV218" s="147">
        <f>PV(0.05,'PV factor'!AM46,,-ES218)</f>
        <v>468.25004056080837</v>
      </c>
      <c r="HW218" s="147">
        <f>PV(0.05,'PV factor'!AN46,,-ET218)</f>
        <v>445.95241958172221</v>
      </c>
      <c r="HX218" s="147">
        <f>PV(0.05,'PV factor'!AO46,,-EU218)</f>
        <v>424.71659007783069</v>
      </c>
      <c r="HY218" s="147">
        <f>PV(0.05,'PV factor'!AP46,,-EV218)</f>
        <v>404.49199055031494</v>
      </c>
      <c r="HZ218" s="147">
        <f t="shared" si="361"/>
        <v>9523.8095238095229</v>
      </c>
      <c r="IA218" s="147">
        <f t="shared" si="362"/>
        <v>12328.700233510621</v>
      </c>
      <c r="IB218" s="401">
        <f t="shared" si="363"/>
        <v>1.2945135245186152</v>
      </c>
    </row>
    <row r="219" spans="1:236" ht="90" customHeight="1" x14ac:dyDescent="0.2">
      <c r="A219" s="231" t="s">
        <v>784</v>
      </c>
      <c r="B219" s="85" t="s">
        <v>785</v>
      </c>
      <c r="C219" s="85" t="s">
        <v>813</v>
      </c>
      <c r="D219" s="199">
        <v>13</v>
      </c>
      <c r="E219" s="85" t="s">
        <v>814</v>
      </c>
      <c r="F219" s="95" t="s">
        <v>815</v>
      </c>
      <c r="G219" s="95" t="s">
        <v>816</v>
      </c>
      <c r="H219" s="90" t="s">
        <v>77</v>
      </c>
      <c r="I219" s="95" t="s">
        <v>789</v>
      </c>
      <c r="J219" s="90">
        <v>40</v>
      </c>
      <c r="K219" s="227" t="s">
        <v>94</v>
      </c>
      <c r="L219" s="74">
        <v>10000</v>
      </c>
      <c r="M219" s="85" t="s">
        <v>852</v>
      </c>
      <c r="N219" s="90" t="s">
        <v>81</v>
      </c>
      <c r="O219" s="13" t="s">
        <v>217</v>
      </c>
      <c r="P219" s="90" t="s">
        <v>218</v>
      </c>
      <c r="Q219" s="112" t="s">
        <v>100</v>
      </c>
      <c r="R219" s="90" t="s">
        <v>226</v>
      </c>
      <c r="S219" s="90" t="s">
        <v>790</v>
      </c>
      <c r="T219" s="90" t="s">
        <v>791</v>
      </c>
      <c r="U219" s="90" t="s">
        <v>100</v>
      </c>
      <c r="V219" s="193">
        <v>1</v>
      </c>
      <c r="W219" s="192">
        <v>150000</v>
      </c>
      <c r="X219" s="192">
        <v>7500</v>
      </c>
      <c r="Y219" s="192">
        <v>0</v>
      </c>
      <c r="Z219" s="192">
        <v>0</v>
      </c>
      <c r="AA219" s="192">
        <v>0</v>
      </c>
      <c r="AB219" s="192">
        <v>150000</v>
      </c>
      <c r="AC219" s="192">
        <v>0</v>
      </c>
      <c r="AD219" s="192">
        <v>0</v>
      </c>
      <c r="AE219" s="192">
        <v>0</v>
      </c>
      <c r="AF219" s="192">
        <v>0</v>
      </c>
      <c r="AG219" s="192">
        <v>0</v>
      </c>
      <c r="AH219" s="192">
        <v>0</v>
      </c>
      <c r="AI219" s="90" t="s">
        <v>88</v>
      </c>
      <c r="AJ219" s="192">
        <v>10000</v>
      </c>
      <c r="AK219" s="192">
        <v>0</v>
      </c>
      <c r="AL219" s="192">
        <v>0</v>
      </c>
      <c r="AM219" s="192">
        <v>0</v>
      </c>
      <c r="AN219" s="192">
        <v>0</v>
      </c>
      <c r="AO219" s="192">
        <v>0</v>
      </c>
      <c r="AP219" s="192">
        <v>0</v>
      </c>
      <c r="AQ219" s="192">
        <v>0</v>
      </c>
      <c r="AR219" s="192">
        <v>0</v>
      </c>
      <c r="AS219" s="192">
        <v>0</v>
      </c>
      <c r="AT219" s="192">
        <v>0</v>
      </c>
      <c r="AU219" s="95"/>
      <c r="AV219" s="230">
        <f t="shared" si="329"/>
        <v>1</v>
      </c>
      <c r="AW219" s="230">
        <f t="shared" si="330"/>
        <v>0</v>
      </c>
      <c r="AX219" s="230" t="str">
        <f t="shared" si="331"/>
        <v>B3</v>
      </c>
      <c r="AY219" s="141">
        <f t="shared" si="332"/>
        <v>7</v>
      </c>
      <c r="AZ219" s="70">
        <f t="shared" si="333"/>
        <v>1</v>
      </c>
      <c r="BA219" s="70">
        <f t="shared" si="334"/>
        <v>0</v>
      </c>
      <c r="BB219" s="70">
        <f t="shared" si="335"/>
        <v>0</v>
      </c>
      <c r="BC219" s="70">
        <f t="shared" si="336"/>
        <v>1</v>
      </c>
      <c r="BD219" s="70">
        <f t="shared" si="337"/>
        <v>1</v>
      </c>
      <c r="BE219" s="70">
        <f t="shared" si="338"/>
        <v>1</v>
      </c>
      <c r="BF219" s="70">
        <f t="shared" si="339"/>
        <v>1</v>
      </c>
      <c r="BG219" s="71">
        <f t="shared" si="340"/>
        <v>0</v>
      </c>
      <c r="BH219" s="71">
        <f t="shared" si="341"/>
        <v>1</v>
      </c>
      <c r="BI219" s="71">
        <f t="shared" si="342"/>
        <v>0</v>
      </c>
      <c r="BJ219" s="71">
        <f t="shared" si="343"/>
        <v>0</v>
      </c>
      <c r="BK219" s="71">
        <f t="shared" si="344"/>
        <v>1</v>
      </c>
      <c r="BL219" s="70">
        <f t="shared" si="345"/>
        <v>1</v>
      </c>
      <c r="BM219" s="70">
        <f t="shared" si="346"/>
        <v>1</v>
      </c>
      <c r="BN219" s="70">
        <f t="shared" si="347"/>
        <v>0</v>
      </c>
      <c r="BO219" s="70">
        <f t="shared" si="348"/>
        <v>1</v>
      </c>
      <c r="BP219" s="144">
        <f t="shared" si="349"/>
        <v>0</v>
      </c>
      <c r="BQ219" s="144">
        <f t="shared" si="350"/>
        <v>0</v>
      </c>
      <c r="BR219" s="144">
        <f t="shared" si="351"/>
        <v>0</v>
      </c>
      <c r="BS219" s="144">
        <f t="shared" si="352"/>
        <v>150000</v>
      </c>
      <c r="BT219" s="144">
        <f t="shared" si="353"/>
        <v>0</v>
      </c>
      <c r="BU219" s="144">
        <f t="shared" si="354"/>
        <v>0</v>
      </c>
      <c r="BV219" s="144">
        <f t="shared" si="355"/>
        <v>0</v>
      </c>
      <c r="BW219" s="144">
        <f t="shared" si="356"/>
        <v>0</v>
      </c>
      <c r="BX219" s="144">
        <f t="shared" si="357"/>
        <v>0</v>
      </c>
      <c r="BY219" s="144">
        <f t="shared" si="358"/>
        <v>0</v>
      </c>
      <c r="BZ219" s="9">
        <v>0</v>
      </c>
      <c r="CA219" s="9">
        <v>0</v>
      </c>
      <c r="CB219" s="9">
        <v>0</v>
      </c>
      <c r="CC219" s="9">
        <v>0</v>
      </c>
      <c r="CD219" s="9">
        <v>0</v>
      </c>
      <c r="CE219" s="9">
        <v>0</v>
      </c>
      <c r="CF219" s="9">
        <v>0</v>
      </c>
      <c r="CG219" s="9">
        <v>0</v>
      </c>
      <c r="CH219" s="9">
        <v>0</v>
      </c>
      <c r="CI219" s="9">
        <v>0</v>
      </c>
      <c r="CJ219" s="9">
        <v>0</v>
      </c>
      <c r="CK219" s="9">
        <v>0</v>
      </c>
      <c r="CL219" s="9">
        <v>0</v>
      </c>
      <c r="CM219" s="9">
        <v>0</v>
      </c>
      <c r="CN219" s="9">
        <v>0</v>
      </c>
      <c r="CO219" s="9">
        <v>0</v>
      </c>
      <c r="CP219" s="9">
        <v>0</v>
      </c>
      <c r="CQ219" s="9">
        <v>0</v>
      </c>
      <c r="CR219" s="9">
        <v>0</v>
      </c>
      <c r="CS219" s="9">
        <v>0</v>
      </c>
      <c r="CT219" s="9">
        <v>0</v>
      </c>
      <c r="CU219" s="9">
        <v>0</v>
      </c>
      <c r="CV219" s="9">
        <v>0</v>
      </c>
      <c r="CW219" s="9">
        <v>0</v>
      </c>
      <c r="CX219" s="9">
        <v>0</v>
      </c>
      <c r="CY219" s="9">
        <v>0</v>
      </c>
      <c r="CZ219" s="9">
        <v>0</v>
      </c>
      <c r="DA219" s="9">
        <v>0</v>
      </c>
      <c r="DB219" s="9">
        <v>0</v>
      </c>
      <c r="DC219" s="9">
        <v>0</v>
      </c>
      <c r="DD219" s="9">
        <v>0</v>
      </c>
      <c r="DE219" s="9">
        <v>0</v>
      </c>
      <c r="DF219" s="9">
        <v>0</v>
      </c>
      <c r="DG219" s="144">
        <f t="shared" si="359"/>
        <v>10000</v>
      </c>
      <c r="DH219" s="144">
        <f t="shared" ref="DH219:EW219" si="386">DG219</f>
        <v>10000</v>
      </c>
      <c r="DI219" s="144">
        <f t="shared" si="386"/>
        <v>10000</v>
      </c>
      <c r="DJ219" s="144">
        <f t="shared" si="386"/>
        <v>10000</v>
      </c>
      <c r="DK219" s="144">
        <f t="shared" si="386"/>
        <v>10000</v>
      </c>
      <c r="DL219" s="144">
        <f t="shared" si="386"/>
        <v>10000</v>
      </c>
      <c r="DM219" s="144">
        <f t="shared" si="386"/>
        <v>10000</v>
      </c>
      <c r="DN219" s="144">
        <f t="shared" si="386"/>
        <v>10000</v>
      </c>
      <c r="DO219" s="144">
        <f t="shared" si="386"/>
        <v>10000</v>
      </c>
      <c r="DP219" s="144">
        <f t="shared" si="386"/>
        <v>10000</v>
      </c>
      <c r="DQ219" s="144">
        <f t="shared" si="386"/>
        <v>10000</v>
      </c>
      <c r="DR219" s="144">
        <f t="shared" si="386"/>
        <v>10000</v>
      </c>
      <c r="DS219" s="144">
        <f t="shared" si="386"/>
        <v>10000</v>
      </c>
      <c r="DT219" s="144">
        <f t="shared" si="386"/>
        <v>10000</v>
      </c>
      <c r="DU219" s="144">
        <f t="shared" si="386"/>
        <v>10000</v>
      </c>
      <c r="DV219" s="144">
        <f t="shared" si="386"/>
        <v>10000</v>
      </c>
      <c r="DW219" s="144">
        <f t="shared" si="386"/>
        <v>10000</v>
      </c>
      <c r="DX219" s="144">
        <f t="shared" si="386"/>
        <v>10000</v>
      </c>
      <c r="DY219" s="144">
        <f t="shared" si="386"/>
        <v>10000</v>
      </c>
      <c r="DZ219" s="144">
        <f t="shared" si="386"/>
        <v>10000</v>
      </c>
      <c r="EA219" s="144">
        <f t="shared" si="386"/>
        <v>10000</v>
      </c>
      <c r="EB219" s="144">
        <f t="shared" si="386"/>
        <v>10000</v>
      </c>
      <c r="EC219" s="144">
        <f t="shared" si="386"/>
        <v>10000</v>
      </c>
      <c r="ED219" s="144">
        <f t="shared" si="386"/>
        <v>10000</v>
      </c>
      <c r="EE219" s="144">
        <f t="shared" si="386"/>
        <v>10000</v>
      </c>
      <c r="EF219" s="144">
        <f t="shared" si="386"/>
        <v>10000</v>
      </c>
      <c r="EG219" s="144">
        <f t="shared" si="386"/>
        <v>10000</v>
      </c>
      <c r="EH219" s="144">
        <f t="shared" si="386"/>
        <v>10000</v>
      </c>
      <c r="EI219" s="144">
        <f t="shared" si="386"/>
        <v>10000</v>
      </c>
      <c r="EJ219" s="144">
        <f t="shared" si="386"/>
        <v>10000</v>
      </c>
      <c r="EK219" s="144">
        <f t="shared" si="386"/>
        <v>10000</v>
      </c>
      <c r="EL219" s="144">
        <f t="shared" si="386"/>
        <v>10000</v>
      </c>
      <c r="EM219" s="144">
        <f t="shared" si="386"/>
        <v>10000</v>
      </c>
      <c r="EN219" s="144">
        <f t="shared" si="386"/>
        <v>10000</v>
      </c>
      <c r="EO219" s="144">
        <f t="shared" si="386"/>
        <v>10000</v>
      </c>
      <c r="EP219" s="144">
        <f t="shared" si="386"/>
        <v>10000</v>
      </c>
      <c r="EQ219" s="144">
        <f t="shared" si="386"/>
        <v>10000</v>
      </c>
      <c r="ER219" s="144">
        <f t="shared" si="386"/>
        <v>10000</v>
      </c>
      <c r="ES219" s="144">
        <f t="shared" si="386"/>
        <v>10000</v>
      </c>
      <c r="ET219" s="144">
        <f t="shared" si="386"/>
        <v>10000</v>
      </c>
      <c r="EU219" s="144">
        <f t="shared" si="386"/>
        <v>10000</v>
      </c>
      <c r="EV219" s="144">
        <f t="shared" si="386"/>
        <v>10000</v>
      </c>
      <c r="EW219" s="144">
        <f t="shared" si="386"/>
        <v>10000</v>
      </c>
      <c r="EX219" s="147">
        <f>PV(0.05,'PV factor'!C65,,-BR219)</f>
        <v>0</v>
      </c>
      <c r="EY219" s="147">
        <f>PV(0.05,'PV factor'!D65,,-BS219)</f>
        <v>129575.6397797214</v>
      </c>
      <c r="EZ219" s="147">
        <f>PV(0.05,'PV factor'!E65,,-BT219)</f>
        <v>0</v>
      </c>
      <c r="FA219" s="147">
        <f>PV(0.05,'PV factor'!F65,,-BU219)</f>
        <v>0</v>
      </c>
      <c r="FB219" s="147">
        <f>PV(0.05,'PV factor'!G65,,-BV219)</f>
        <v>0</v>
      </c>
      <c r="FC219" s="147">
        <f>PV(0.05,'PV factor'!H65,,-BW219)</f>
        <v>0</v>
      </c>
      <c r="FD219" s="147">
        <f>PV(0.05,'PV factor'!I65,,-BX219)</f>
        <v>0</v>
      </c>
      <c r="FE219" s="147">
        <f>PV(0.05,'PV factor'!J65,,-BY219)</f>
        <v>0</v>
      </c>
      <c r="FF219" s="147">
        <f>PV(0.05,'PV factor'!K65,,-BZ219)</f>
        <v>0</v>
      </c>
      <c r="FG219" s="147">
        <f>PV(0.05,'PV factor'!L65,,-CA219)</f>
        <v>0</v>
      </c>
      <c r="FH219" s="147">
        <f>PV(0.05,'PV factor'!M65,,-CB219)</f>
        <v>0</v>
      </c>
      <c r="FI219" s="147">
        <f>PV(0.05,'PV factor'!N65,,-CC219)</f>
        <v>0</v>
      </c>
      <c r="FJ219" s="147">
        <f>PV(0.05,'PV factor'!O65,,-CD219)</f>
        <v>0</v>
      </c>
      <c r="FK219" s="147">
        <f>PV(0.05,'PV factor'!P65,,-CE219)</f>
        <v>0</v>
      </c>
      <c r="FL219" s="147">
        <f>PV(0.05,'PV factor'!Q65,,-CF219)</f>
        <v>0</v>
      </c>
      <c r="FM219" s="147">
        <f>PV(0.05,'PV factor'!R65,,-CG219)</f>
        <v>0</v>
      </c>
      <c r="FN219" s="147">
        <f>PV(0.05,'PV factor'!S65,,-CH219)</f>
        <v>0</v>
      </c>
      <c r="FO219" s="147">
        <f>PV(0.05,'PV factor'!T65,,-CI219)</f>
        <v>0</v>
      </c>
      <c r="FP219" s="147">
        <f>PV(0.05,'PV factor'!U65,,-CJ219)</f>
        <v>0</v>
      </c>
      <c r="FQ219" s="147">
        <f>PV(0.05,'PV factor'!V65,,-CK219)</f>
        <v>0</v>
      </c>
      <c r="FR219" s="147">
        <f>PV(0.05,'PV factor'!W65,,-CL219)</f>
        <v>0</v>
      </c>
      <c r="FS219" s="147">
        <f>PV(0.05,'PV factor'!X65,,-CM219)</f>
        <v>0</v>
      </c>
      <c r="FT219" s="147">
        <f>PV(0.05,'PV factor'!Y65,,-CN219)</f>
        <v>0</v>
      </c>
      <c r="FU219" s="147">
        <f>PV(0.05,'PV factor'!Z65,,-CO219)</f>
        <v>0</v>
      </c>
      <c r="FV219" s="147">
        <f>PV(0.05,'PV factor'!AA65,,-CP219)</f>
        <v>0</v>
      </c>
      <c r="FW219" s="147">
        <f>PV(0.05,'PV factor'!AB65,,-CQ219)</f>
        <v>0</v>
      </c>
      <c r="FX219" s="147">
        <f>PV(0.05,'PV factor'!AC65,,-CR219)</f>
        <v>0</v>
      </c>
      <c r="FY219" s="147">
        <f>PV(0.05,'PV factor'!AD65,,-CS219)</f>
        <v>0</v>
      </c>
      <c r="FZ219" s="147">
        <f>PV(0.05,'PV factor'!AE65,,-CT219)</f>
        <v>0</v>
      </c>
      <c r="GA219" s="147">
        <f>PV(0.05,'PV factor'!AF65,,-CU219)</f>
        <v>0</v>
      </c>
      <c r="GB219" s="147">
        <f>PV(0.05,'PV factor'!AG65,,-CV219)</f>
        <v>0</v>
      </c>
      <c r="GC219" s="147">
        <f>PV(0.05,'PV factor'!AH65,,-CW219)</f>
        <v>0</v>
      </c>
      <c r="GD219" s="147">
        <f>PV(0.05,'PV factor'!AI65,,-CX219)</f>
        <v>0</v>
      </c>
      <c r="GE219" s="147">
        <f>PV(0.05,'PV factor'!AJ65,,-CY219)</f>
        <v>0</v>
      </c>
      <c r="GF219" s="147">
        <f>PV(0.05,'PV factor'!AK65,,-CZ219)</f>
        <v>0</v>
      </c>
      <c r="GG219" s="147">
        <f>PV(0.05,'PV factor'!AL65,,-DA219)</f>
        <v>0</v>
      </c>
      <c r="GH219" s="147">
        <f>PV(0.05,'PV factor'!AM65,,-DB219)</f>
        <v>0</v>
      </c>
      <c r="GI219" s="147">
        <f>PV(0.05,'PV factor'!AN65,,-DC219)</f>
        <v>0</v>
      </c>
      <c r="GJ219" s="147">
        <f>PV(0.05,'PV factor'!AO65,,-DD219)</f>
        <v>0</v>
      </c>
      <c r="GK219" s="147">
        <f>PV(0.05,'PV factor'!AP65,,-DE219)</f>
        <v>0</v>
      </c>
      <c r="GL219" s="147">
        <f>PV(0.05,'PV factor'!C65,,-DI219)</f>
        <v>9070.2947845804993</v>
      </c>
      <c r="GM219" s="147">
        <f>PV(0.05,'PV factor'!D65,,-DJ219)</f>
        <v>8638.3759853147603</v>
      </c>
      <c r="GN219" s="147">
        <f>PV(0.05,'PV factor'!E65,,-DK219)</f>
        <v>8227.0247479188201</v>
      </c>
      <c r="GO219" s="147">
        <f>PV(0.05,'PV factor'!F65,,-DL219)</f>
        <v>7835.2616646845891</v>
      </c>
      <c r="GP219" s="147">
        <f>PV(0.05,'PV factor'!G65,,-DM219)</f>
        <v>7462.153966366277</v>
      </c>
      <c r="GQ219" s="147">
        <f>PV(0.05,'PV factor'!H65,,-DN219)</f>
        <v>7106.8133013012148</v>
      </c>
      <c r="GR219" s="147">
        <f>PV(0.05,'PV factor'!I65,,-DO219)</f>
        <v>6768.3936202868717</v>
      </c>
      <c r="GS219" s="147">
        <f>PV(0.05,'PV factor'!J65,,-DP219)</f>
        <v>6446.0891621779729</v>
      </c>
      <c r="GT219" s="147">
        <f>PV(0.05,'PV factor'!K65,,-DQ219)</f>
        <v>6139.1325354075934</v>
      </c>
      <c r="GU219" s="147">
        <f>PV(0.05,'PV factor'!L65,,-DR219)</f>
        <v>5846.7928908643744</v>
      </c>
      <c r="GV219" s="147">
        <f>PV(0.05,'PV factor'!M65,,-DS219)</f>
        <v>5568.3741817755954</v>
      </c>
      <c r="GW219" s="147">
        <f>PV(0.05,'PV factor'!N65,,-DT219)</f>
        <v>5303.2135064529466</v>
      </c>
      <c r="GX219" s="147">
        <f>PV(0.05,'PV factor'!O65,,-DU219)</f>
        <v>5050.6795299551886</v>
      </c>
      <c r="GY219" s="147">
        <f>PV(0.05,'PV factor'!P65,,-DV219)</f>
        <v>4810.1709809097019</v>
      </c>
      <c r="GZ219" s="147">
        <f>PV(0.05,'PV factor'!Q65,,-DW219)</f>
        <v>4581.1152199140024</v>
      </c>
      <c r="HA219" s="147">
        <f>PV(0.05,'PV factor'!R65,,-DX219)</f>
        <v>4362.9668761085732</v>
      </c>
      <c r="HB219" s="147">
        <f>PV(0.05,'PV factor'!S65,,-DY219)</f>
        <v>4155.2065486748315</v>
      </c>
      <c r="HC219" s="147">
        <f>PV(0.05,'PV factor'!T65,,-DZ219)</f>
        <v>3957.3395701665063</v>
      </c>
      <c r="HD219" s="147">
        <f>PV(0.05,'PV factor'!U65,,-EA219)</f>
        <v>3768.8948287300059</v>
      </c>
      <c r="HE219" s="147">
        <f>PV(0.05,'PV factor'!V65,,-EB219)</f>
        <v>3589.4236464095297</v>
      </c>
      <c r="HF219" s="147">
        <f>PV(0.05,'PV factor'!W65,,-EC219)</f>
        <v>3418.498710866219</v>
      </c>
      <c r="HG219" s="147">
        <f>PV(0.05,'PV factor'!X65,,-ED219)</f>
        <v>3255.7130579678269</v>
      </c>
      <c r="HH219" s="147">
        <f>PV(0.05,'PV factor'!Y65,,-EE219)</f>
        <v>3100.679102826502</v>
      </c>
      <c r="HI219" s="147">
        <f>PV(0.05,'PV factor'!Z65,,-EF219)</f>
        <v>2953.0277169776209</v>
      </c>
      <c r="HJ219" s="147">
        <f>PV(0.05,'PV factor'!AA65,,-EG219)</f>
        <v>2812.4073495024963</v>
      </c>
      <c r="HK219" s="147">
        <f>PV(0.05,'PV factor'!AB65,,-EH219)</f>
        <v>2678.4831900023769</v>
      </c>
      <c r="HL219" s="147">
        <f>PV(0.05,'PV factor'!AC65,,-EI219)</f>
        <v>2550.9363714308356</v>
      </c>
      <c r="HM219" s="147">
        <f>PV(0.05,'PV factor'!AD65,,-EJ219)</f>
        <v>2429.4632108865098</v>
      </c>
      <c r="HN219" s="147">
        <f>PV(0.05,'PV factor'!AE65,,-EK219)</f>
        <v>2313.7744865585814</v>
      </c>
      <c r="HO219" s="147">
        <f>PV(0.05,'PV factor'!AF65,,-EL219)</f>
        <v>2203.5947491034099</v>
      </c>
      <c r="HP219" s="147">
        <f>PV(0.05,'PV factor'!AG65,,-EM219)</f>
        <v>2098.6616658127714</v>
      </c>
      <c r="HQ219" s="147">
        <f>PV(0.05,'PV factor'!AH65,,-EN219)</f>
        <v>1998.7253960121634</v>
      </c>
      <c r="HR219" s="147">
        <f>PV(0.05,'PV factor'!AI65,,-EO219)</f>
        <v>1903.5479962020604</v>
      </c>
      <c r="HS219" s="147">
        <f>PV(0.05,'PV factor'!AJ65,,-EP219)</f>
        <v>1812.9028535257717</v>
      </c>
      <c r="HT219" s="147">
        <f>PV(0.05,'PV factor'!AK65,,-EQ219)</f>
        <v>1726.5741462150208</v>
      </c>
      <c r="HU219" s="147">
        <f>PV(0.05,'PV factor'!AL65,,-ER219)</f>
        <v>1644.3563297285912</v>
      </c>
      <c r="HV219" s="147">
        <f>PV(0.05,'PV factor'!AM65,,-ES219)</f>
        <v>1566.0536473605632</v>
      </c>
      <c r="HW219" s="147">
        <f>PV(0.05,'PV factor'!AN65,,-ET219)</f>
        <v>1491.4796641529169</v>
      </c>
      <c r="HX219" s="147">
        <f>PV(0.05,'PV factor'!AO65,,-EU219)</f>
        <v>1420.4568230027783</v>
      </c>
      <c r="HY219" s="147">
        <f>PV(0.05,'PV factor'!AP65,,-EV219)</f>
        <v>1352.8160219074077</v>
      </c>
      <c r="HZ219" s="147">
        <f t="shared" si="361"/>
        <v>129575.6397797214</v>
      </c>
      <c r="IA219" s="147">
        <f t="shared" si="362"/>
        <v>163419.87003804228</v>
      </c>
      <c r="IB219" s="401">
        <f t="shared" si="363"/>
        <v>1.2611928470185914</v>
      </c>
    </row>
    <row r="220" spans="1:236" ht="90" customHeight="1" x14ac:dyDescent="0.2">
      <c r="A220" s="137" t="s">
        <v>1349</v>
      </c>
      <c r="B220" s="138" t="s">
        <v>1350</v>
      </c>
      <c r="C220" s="138" t="s">
        <v>1357</v>
      </c>
      <c r="D220" s="121">
        <v>2</v>
      </c>
      <c r="E220" s="138" t="s">
        <v>1358</v>
      </c>
      <c r="F220" s="118" t="s">
        <v>1359</v>
      </c>
      <c r="G220" s="118" t="s">
        <v>1360</v>
      </c>
      <c r="H220" s="118" t="s">
        <v>1361</v>
      </c>
      <c r="I220" s="118" t="s">
        <v>1362</v>
      </c>
      <c r="J220" s="118">
        <v>40</v>
      </c>
      <c r="K220" s="227" t="s">
        <v>79</v>
      </c>
      <c r="L220" s="110">
        <v>56605</v>
      </c>
      <c r="M220" s="142" t="s">
        <v>1363</v>
      </c>
      <c r="N220" s="142" t="s">
        <v>81</v>
      </c>
      <c r="O220" s="13" t="s">
        <v>217</v>
      </c>
      <c r="P220" s="142" t="s">
        <v>218</v>
      </c>
      <c r="Q220" s="112" t="s">
        <v>100</v>
      </c>
      <c r="R220" s="142" t="s">
        <v>261</v>
      </c>
      <c r="S220" s="142" t="s">
        <v>191</v>
      </c>
      <c r="T220" s="142" t="s">
        <v>1356</v>
      </c>
      <c r="U220" s="142" t="s">
        <v>100</v>
      </c>
      <c r="V220" s="117">
        <v>0.85780000000000001</v>
      </c>
      <c r="W220" s="136">
        <v>2172679</v>
      </c>
      <c r="X220" s="136">
        <v>0</v>
      </c>
      <c r="Y220" s="136">
        <v>0</v>
      </c>
      <c r="Z220" s="136">
        <v>1645060</v>
      </c>
      <c r="AA220" s="136">
        <v>527619</v>
      </c>
      <c r="AB220" s="136">
        <v>0</v>
      </c>
      <c r="AC220" s="136">
        <v>0</v>
      </c>
      <c r="AD220" s="136">
        <v>0</v>
      </c>
      <c r="AE220" s="139">
        <v>0</v>
      </c>
      <c r="AF220" s="139">
        <v>0</v>
      </c>
      <c r="AG220" s="139">
        <v>0</v>
      </c>
      <c r="AH220" s="139">
        <v>0</v>
      </c>
      <c r="AI220" s="119" t="s">
        <v>1364</v>
      </c>
      <c r="AJ220" s="136">
        <v>360000</v>
      </c>
      <c r="AK220" s="136">
        <v>0</v>
      </c>
      <c r="AL220" s="136">
        <v>60000</v>
      </c>
      <c r="AM220" s="136">
        <v>300000</v>
      </c>
      <c r="AN220" s="136">
        <v>0</v>
      </c>
      <c r="AO220" s="136">
        <v>0</v>
      </c>
      <c r="AP220" s="136">
        <v>0</v>
      </c>
      <c r="AQ220" s="139">
        <v>0</v>
      </c>
      <c r="AR220" s="139">
        <v>0</v>
      </c>
      <c r="AS220" s="139">
        <v>0</v>
      </c>
      <c r="AT220" s="139">
        <v>0</v>
      </c>
      <c r="AU220" s="118"/>
      <c r="AV220" s="230">
        <f t="shared" si="329"/>
        <v>0</v>
      </c>
      <c r="AW220" s="230">
        <f t="shared" si="330"/>
        <v>0</v>
      </c>
      <c r="AX220" s="230" t="str">
        <f t="shared" si="331"/>
        <v>B3</v>
      </c>
      <c r="AY220" s="141">
        <f t="shared" si="332"/>
        <v>8</v>
      </c>
      <c r="AZ220" s="70">
        <f t="shared" si="333"/>
        <v>1</v>
      </c>
      <c r="BA220" s="70">
        <f t="shared" si="334"/>
        <v>1</v>
      </c>
      <c r="BB220" s="70">
        <f t="shared" si="335"/>
        <v>1</v>
      </c>
      <c r="BC220" s="70">
        <f t="shared" si="336"/>
        <v>1</v>
      </c>
      <c r="BD220" s="70">
        <f t="shared" si="337"/>
        <v>1</v>
      </c>
      <c r="BE220" s="70">
        <f t="shared" si="338"/>
        <v>0</v>
      </c>
      <c r="BF220" s="70">
        <f t="shared" si="339"/>
        <v>0</v>
      </c>
      <c r="BG220" s="71">
        <f t="shared" si="340"/>
        <v>0</v>
      </c>
      <c r="BH220" s="71">
        <f t="shared" si="341"/>
        <v>1</v>
      </c>
      <c r="BI220" s="71">
        <f t="shared" si="342"/>
        <v>0</v>
      </c>
      <c r="BJ220" s="71">
        <f t="shared" si="343"/>
        <v>0</v>
      </c>
      <c r="BK220" s="71">
        <f t="shared" si="344"/>
        <v>1</v>
      </c>
      <c r="BL220" s="70">
        <f t="shared" si="345"/>
        <v>1</v>
      </c>
      <c r="BM220" s="70">
        <f t="shared" si="346"/>
        <v>1</v>
      </c>
      <c r="BN220" s="70">
        <f t="shared" si="347"/>
        <v>0</v>
      </c>
      <c r="BO220" s="70">
        <f t="shared" si="348"/>
        <v>1</v>
      </c>
      <c r="BP220" s="144">
        <f t="shared" si="349"/>
        <v>0</v>
      </c>
      <c r="BQ220" s="144">
        <f t="shared" si="350"/>
        <v>1705060</v>
      </c>
      <c r="BR220" s="144">
        <f t="shared" si="351"/>
        <v>827619</v>
      </c>
      <c r="BS220" s="144">
        <f t="shared" si="352"/>
        <v>0</v>
      </c>
      <c r="BT220" s="144">
        <f t="shared" si="353"/>
        <v>0</v>
      </c>
      <c r="BU220" s="144">
        <f t="shared" si="354"/>
        <v>0</v>
      </c>
      <c r="BV220" s="144">
        <f t="shared" si="355"/>
        <v>0</v>
      </c>
      <c r="BW220" s="144">
        <f t="shared" si="356"/>
        <v>0</v>
      </c>
      <c r="BX220" s="144">
        <f t="shared" si="357"/>
        <v>0</v>
      </c>
      <c r="BY220" s="144">
        <f t="shared" si="358"/>
        <v>0</v>
      </c>
      <c r="BZ220" s="9">
        <v>0</v>
      </c>
      <c r="CA220" s="9">
        <v>0</v>
      </c>
      <c r="CB220" s="9">
        <v>0</v>
      </c>
      <c r="CC220" s="9">
        <v>0</v>
      </c>
      <c r="CD220" s="9">
        <v>0</v>
      </c>
      <c r="CE220" s="9">
        <v>0</v>
      </c>
      <c r="CF220" s="9">
        <v>0</v>
      </c>
      <c r="CG220" s="9">
        <v>0</v>
      </c>
      <c r="CH220" s="9">
        <v>0</v>
      </c>
      <c r="CI220" s="9">
        <v>0</v>
      </c>
      <c r="CJ220" s="9">
        <v>0</v>
      </c>
      <c r="CK220" s="9">
        <v>0</v>
      </c>
      <c r="CL220" s="9">
        <v>0</v>
      </c>
      <c r="CM220" s="9">
        <v>0</v>
      </c>
      <c r="CN220" s="9">
        <v>0</v>
      </c>
      <c r="CO220" s="9">
        <v>0</v>
      </c>
      <c r="CP220" s="9">
        <v>0</v>
      </c>
      <c r="CQ220" s="9">
        <v>0</v>
      </c>
      <c r="CR220" s="9">
        <v>0</v>
      </c>
      <c r="CS220" s="9">
        <v>0</v>
      </c>
      <c r="CT220" s="9">
        <v>0</v>
      </c>
      <c r="CU220" s="9">
        <v>0</v>
      </c>
      <c r="CV220" s="9">
        <v>0</v>
      </c>
      <c r="CW220" s="9">
        <v>0</v>
      </c>
      <c r="CX220" s="9">
        <v>0</v>
      </c>
      <c r="CY220" s="9">
        <v>0</v>
      </c>
      <c r="CZ220" s="9">
        <v>0</v>
      </c>
      <c r="DA220" s="9">
        <v>0</v>
      </c>
      <c r="DB220" s="9">
        <v>0</v>
      </c>
      <c r="DC220" s="9">
        <v>0</v>
      </c>
      <c r="DD220" s="9">
        <v>0</v>
      </c>
      <c r="DE220" s="9">
        <v>0</v>
      </c>
      <c r="DF220" s="9">
        <v>0</v>
      </c>
      <c r="DG220" s="144">
        <f t="shared" si="359"/>
        <v>56605</v>
      </c>
      <c r="DH220" s="144">
        <f t="shared" ref="DH220:EW220" si="387">DG220</f>
        <v>56605</v>
      </c>
      <c r="DI220" s="144">
        <f t="shared" si="387"/>
        <v>56605</v>
      </c>
      <c r="DJ220" s="144">
        <f t="shared" si="387"/>
        <v>56605</v>
      </c>
      <c r="DK220" s="144">
        <f t="shared" si="387"/>
        <v>56605</v>
      </c>
      <c r="DL220" s="144">
        <f t="shared" si="387"/>
        <v>56605</v>
      </c>
      <c r="DM220" s="144">
        <f t="shared" si="387"/>
        <v>56605</v>
      </c>
      <c r="DN220" s="144">
        <f t="shared" si="387"/>
        <v>56605</v>
      </c>
      <c r="DO220" s="144">
        <f t="shared" si="387"/>
        <v>56605</v>
      </c>
      <c r="DP220" s="144">
        <f t="shared" si="387"/>
        <v>56605</v>
      </c>
      <c r="DQ220" s="144">
        <f t="shared" si="387"/>
        <v>56605</v>
      </c>
      <c r="DR220" s="144">
        <f t="shared" si="387"/>
        <v>56605</v>
      </c>
      <c r="DS220" s="144">
        <f t="shared" si="387"/>
        <v>56605</v>
      </c>
      <c r="DT220" s="144">
        <f t="shared" si="387"/>
        <v>56605</v>
      </c>
      <c r="DU220" s="144">
        <f t="shared" si="387"/>
        <v>56605</v>
      </c>
      <c r="DV220" s="144">
        <f t="shared" si="387"/>
        <v>56605</v>
      </c>
      <c r="DW220" s="144">
        <f t="shared" si="387"/>
        <v>56605</v>
      </c>
      <c r="DX220" s="144">
        <f t="shared" si="387"/>
        <v>56605</v>
      </c>
      <c r="DY220" s="144">
        <f t="shared" si="387"/>
        <v>56605</v>
      </c>
      <c r="DZ220" s="144">
        <f t="shared" si="387"/>
        <v>56605</v>
      </c>
      <c r="EA220" s="144">
        <f t="shared" si="387"/>
        <v>56605</v>
      </c>
      <c r="EB220" s="144">
        <f t="shared" si="387"/>
        <v>56605</v>
      </c>
      <c r="EC220" s="144">
        <f t="shared" si="387"/>
        <v>56605</v>
      </c>
      <c r="ED220" s="144">
        <f t="shared" si="387"/>
        <v>56605</v>
      </c>
      <c r="EE220" s="144">
        <f t="shared" si="387"/>
        <v>56605</v>
      </c>
      <c r="EF220" s="144">
        <f t="shared" si="387"/>
        <v>56605</v>
      </c>
      <c r="EG220" s="144">
        <f t="shared" si="387"/>
        <v>56605</v>
      </c>
      <c r="EH220" s="144">
        <f t="shared" si="387"/>
        <v>56605</v>
      </c>
      <c r="EI220" s="144">
        <f t="shared" si="387"/>
        <v>56605</v>
      </c>
      <c r="EJ220" s="144">
        <f t="shared" si="387"/>
        <v>56605</v>
      </c>
      <c r="EK220" s="144">
        <f t="shared" si="387"/>
        <v>56605</v>
      </c>
      <c r="EL220" s="144">
        <f t="shared" si="387"/>
        <v>56605</v>
      </c>
      <c r="EM220" s="144">
        <f t="shared" si="387"/>
        <v>56605</v>
      </c>
      <c r="EN220" s="144">
        <f t="shared" si="387"/>
        <v>56605</v>
      </c>
      <c r="EO220" s="144">
        <f t="shared" si="387"/>
        <v>56605</v>
      </c>
      <c r="EP220" s="144">
        <f t="shared" si="387"/>
        <v>56605</v>
      </c>
      <c r="EQ220" s="144">
        <f t="shared" si="387"/>
        <v>56605</v>
      </c>
      <c r="ER220" s="144">
        <f t="shared" si="387"/>
        <v>56605</v>
      </c>
      <c r="ES220" s="144">
        <f t="shared" si="387"/>
        <v>56605</v>
      </c>
      <c r="ET220" s="144">
        <f t="shared" si="387"/>
        <v>56605</v>
      </c>
      <c r="EU220" s="144">
        <f t="shared" si="387"/>
        <v>56605</v>
      </c>
      <c r="EV220" s="144">
        <f t="shared" si="387"/>
        <v>56605</v>
      </c>
      <c r="EW220" s="144">
        <f t="shared" si="387"/>
        <v>56605</v>
      </c>
      <c r="EX220" s="147">
        <f>PV(0.05,'PV factor'!C101,,-BR220)</f>
        <v>750674.82993197278</v>
      </c>
      <c r="EY220" s="147">
        <f>PV(0.05,'PV factor'!D101,,-BS220)</f>
        <v>0</v>
      </c>
      <c r="EZ220" s="147">
        <f>PV(0.05,'PV factor'!E101,,-BT220)</f>
        <v>0</v>
      </c>
      <c r="FA220" s="147">
        <f>PV(0.05,'PV factor'!F101,,-BU220)</f>
        <v>0</v>
      </c>
      <c r="FB220" s="147">
        <f>PV(0.05,'PV factor'!G101,,-BV220)</f>
        <v>0</v>
      </c>
      <c r="FC220" s="147">
        <f>PV(0.05,'PV factor'!H101,,-BW220)</f>
        <v>0</v>
      </c>
      <c r="FD220" s="147">
        <f>PV(0.05,'PV factor'!I101,,-BX220)</f>
        <v>0</v>
      </c>
      <c r="FE220" s="147">
        <f>PV(0.05,'PV factor'!J101,,-BY220)</f>
        <v>0</v>
      </c>
      <c r="FF220" s="147">
        <f>PV(0.05,'PV factor'!K101,,-BZ220)</f>
        <v>0</v>
      </c>
      <c r="FG220" s="147">
        <f>PV(0.05,'PV factor'!L101,,-CA220)</f>
        <v>0</v>
      </c>
      <c r="FH220" s="147">
        <f>PV(0.05,'PV factor'!M101,,-CB220)</f>
        <v>0</v>
      </c>
      <c r="FI220" s="147">
        <f>PV(0.05,'PV factor'!N101,,-CC220)</f>
        <v>0</v>
      </c>
      <c r="FJ220" s="147">
        <f>PV(0.05,'PV factor'!O101,,-CD220)</f>
        <v>0</v>
      </c>
      <c r="FK220" s="147">
        <f>PV(0.05,'PV factor'!P101,,-CE220)</f>
        <v>0</v>
      </c>
      <c r="FL220" s="147">
        <f>PV(0.05,'PV factor'!Q101,,-CF220)</f>
        <v>0</v>
      </c>
      <c r="FM220" s="147">
        <f>PV(0.05,'PV factor'!R101,,-CG220)</f>
        <v>0</v>
      </c>
      <c r="FN220" s="147">
        <f>PV(0.05,'PV factor'!S101,,-CH220)</f>
        <v>0</v>
      </c>
      <c r="FO220" s="147">
        <f>PV(0.05,'PV factor'!T101,,-CI220)</f>
        <v>0</v>
      </c>
      <c r="FP220" s="147">
        <f>PV(0.05,'PV factor'!U101,,-CJ220)</f>
        <v>0</v>
      </c>
      <c r="FQ220" s="147">
        <f>PV(0.05,'PV factor'!V101,,-CK220)</f>
        <v>0</v>
      </c>
      <c r="FR220" s="147">
        <f>PV(0.05,'PV factor'!W101,,-CL220)</f>
        <v>0</v>
      </c>
      <c r="FS220" s="147">
        <f>PV(0.05,'PV factor'!X101,,-CM220)</f>
        <v>0</v>
      </c>
      <c r="FT220" s="147">
        <f>PV(0.05,'PV factor'!Y101,,-CN220)</f>
        <v>0</v>
      </c>
      <c r="FU220" s="147">
        <f>PV(0.05,'PV factor'!Z101,,-CO220)</f>
        <v>0</v>
      </c>
      <c r="FV220" s="147">
        <f>PV(0.05,'PV factor'!AA101,,-CP220)</f>
        <v>0</v>
      </c>
      <c r="FW220" s="147">
        <f>PV(0.05,'PV factor'!AB101,,-CQ220)</f>
        <v>0</v>
      </c>
      <c r="FX220" s="147">
        <f>PV(0.05,'PV factor'!AC101,,-CR220)</f>
        <v>0</v>
      </c>
      <c r="FY220" s="147">
        <f>PV(0.05,'PV factor'!AD101,,-CS220)</f>
        <v>0</v>
      </c>
      <c r="FZ220" s="147">
        <f>PV(0.05,'PV factor'!AE101,,-CT220)</f>
        <v>0</v>
      </c>
      <c r="GA220" s="147">
        <f>PV(0.05,'PV factor'!AF101,,-CU220)</f>
        <v>0</v>
      </c>
      <c r="GB220" s="147">
        <f>PV(0.05,'PV factor'!AG101,,-CV220)</f>
        <v>0</v>
      </c>
      <c r="GC220" s="147">
        <f>PV(0.05,'PV factor'!AH101,,-CW220)</f>
        <v>0</v>
      </c>
      <c r="GD220" s="147">
        <f>PV(0.05,'PV factor'!AI101,,-CX220)</f>
        <v>0</v>
      </c>
      <c r="GE220" s="147">
        <f>PV(0.05,'PV factor'!AJ101,,-CY220)</f>
        <v>0</v>
      </c>
      <c r="GF220" s="147">
        <f>PV(0.05,'PV factor'!AK101,,-CZ220)</f>
        <v>0</v>
      </c>
      <c r="GG220" s="147">
        <f>PV(0.05,'PV factor'!AL101,,-DA220)</f>
        <v>0</v>
      </c>
      <c r="GH220" s="147">
        <f>PV(0.05,'PV factor'!AM101,,-DB220)</f>
        <v>0</v>
      </c>
      <c r="GI220" s="147">
        <f>PV(0.05,'PV factor'!AN101,,-DC220)</f>
        <v>0</v>
      </c>
      <c r="GJ220" s="147">
        <f>PV(0.05,'PV factor'!AO101,,-DD220)</f>
        <v>0</v>
      </c>
      <c r="GK220" s="147">
        <f>PV(0.05,'PV factor'!AP101,,-DE220)</f>
        <v>0</v>
      </c>
      <c r="GL220" s="147">
        <f>PV(0.05,'PV factor'!C101,,-DI220)</f>
        <v>51342.403628117914</v>
      </c>
      <c r="GM220" s="147">
        <f>PV(0.05,'PV factor'!D101,,-DJ220)</f>
        <v>48897.527264874196</v>
      </c>
      <c r="GN220" s="147">
        <f>PV(0.05,'PV factor'!E101,,-DK220)</f>
        <v>46569.07358559448</v>
      </c>
      <c r="GO220" s="147">
        <f>PV(0.05,'PV factor'!F101,,-DL220)</f>
        <v>44351.498652947121</v>
      </c>
      <c r="GP220" s="147">
        <f>PV(0.05,'PV factor'!G101,,-DM220)</f>
        <v>42239.522526616311</v>
      </c>
      <c r="GQ220" s="147">
        <f>PV(0.05,'PV factor'!H101,,-DN220)</f>
        <v>40228.116692015523</v>
      </c>
      <c r="GR220" s="147">
        <f>PV(0.05,'PV factor'!I101,,-DO220)</f>
        <v>38312.492087633836</v>
      </c>
      <c r="GS220" s="147">
        <f>PV(0.05,'PV factor'!J101,,-DP220)</f>
        <v>36488.087702508412</v>
      </c>
      <c r="GT220" s="147">
        <f>PV(0.05,'PV factor'!K101,,-DQ220)</f>
        <v>34750.559716674681</v>
      </c>
      <c r="GU220" s="147">
        <f>PV(0.05,'PV factor'!L101,,-DR220)</f>
        <v>33095.771158737793</v>
      </c>
      <c r="GV220" s="147">
        <f>PV(0.05,'PV factor'!M101,,-DS220)</f>
        <v>31519.782055940756</v>
      </c>
      <c r="GW220" s="147">
        <f>PV(0.05,'PV factor'!N101,,-DT220)</f>
        <v>30018.840053276905</v>
      </c>
      <c r="GX220" s="147">
        <f>PV(0.05,'PV factor'!O101,,-DU220)</f>
        <v>28589.371479311343</v>
      </c>
      <c r="GY220" s="147">
        <f>PV(0.05,'PV factor'!P101,,-DV220)</f>
        <v>27227.972837439367</v>
      </c>
      <c r="GZ220" s="147">
        <f>PV(0.05,'PV factor'!Q101,,-DW220)</f>
        <v>25931.402702323208</v>
      </c>
      <c r="HA220" s="147">
        <f>PV(0.05,'PV factor'!R101,,-DX220)</f>
        <v>24696.574002212576</v>
      </c>
      <c r="HB220" s="147">
        <f>PV(0.05,'PV factor'!S101,,-DY220)</f>
        <v>23520.546668773884</v>
      </c>
      <c r="HC220" s="147">
        <f>PV(0.05,'PV factor'!T101,,-DZ220)</f>
        <v>22400.520636927507</v>
      </c>
      <c r="HD220" s="147">
        <f>PV(0.05,'PV factor'!U101,,-EA220)</f>
        <v>21333.829178026197</v>
      </c>
      <c r="HE220" s="147">
        <f>PV(0.05,'PV factor'!V101,,-EB220)</f>
        <v>20317.932550501144</v>
      </c>
      <c r="HF220" s="147">
        <f>PV(0.05,'PV factor'!W101,,-EC220)</f>
        <v>19350.411952858231</v>
      </c>
      <c r="HG220" s="147">
        <f>PV(0.05,'PV factor'!X101,,-ED220)</f>
        <v>18428.963764626882</v>
      </c>
      <c r="HH220" s="147">
        <f>PV(0.05,'PV factor'!Y101,,-EE220)</f>
        <v>17551.394061549414</v>
      </c>
      <c r="HI220" s="147">
        <f>PV(0.05,'PV factor'!Z101,,-EF220)</f>
        <v>16715.613391951825</v>
      </c>
      <c r="HJ220" s="147">
        <f>PV(0.05,'PV factor'!AA101,,-EG220)</f>
        <v>15919.631801858879</v>
      </c>
      <c r="HK220" s="147">
        <f>PV(0.05,'PV factor'!AB101,,-EH220)</f>
        <v>15161.554097008455</v>
      </c>
      <c r="HL220" s="147">
        <f>PV(0.05,'PV factor'!AC101,,-EI220)</f>
        <v>14439.575330484246</v>
      </c>
      <c r="HM220" s="147">
        <f>PV(0.05,'PV factor'!AD101,,-EJ220)</f>
        <v>13751.976505223087</v>
      </c>
      <c r="HN220" s="147">
        <f>PV(0.05,'PV factor'!AE101,,-EK220)</f>
        <v>13097.120481164849</v>
      </c>
      <c r="HO220" s="147">
        <f>PV(0.05,'PV factor'!AF101,,-EL220)</f>
        <v>12473.448077299852</v>
      </c>
      <c r="HP220" s="147">
        <f>PV(0.05,'PV factor'!AG101,,-EM220)</f>
        <v>11879.474359333193</v>
      </c>
      <c r="HQ220" s="147">
        <f>PV(0.05,'PV factor'!AH101,,-EN220)</f>
        <v>11313.785104126851</v>
      </c>
      <c r="HR220" s="147">
        <f>PV(0.05,'PV factor'!AI101,,-EO220)</f>
        <v>10775.033432501763</v>
      </c>
      <c r="HS220" s="147">
        <f>PV(0.05,'PV factor'!AJ101,,-EP220)</f>
        <v>10261.93660238263</v>
      </c>
      <c r="HT220" s="147">
        <f>PV(0.05,'PV factor'!AK101,,-EQ220)</f>
        <v>9773.272954650125</v>
      </c>
      <c r="HU220" s="147">
        <f>PV(0.05,'PV factor'!AL101,,-ER220)</f>
        <v>9307.8790044286889</v>
      </c>
      <c r="HV220" s="147">
        <f>PV(0.05,'PV factor'!AM101,,-ES220)</f>
        <v>8864.6466708844673</v>
      </c>
      <c r="HW220" s="147">
        <f>PV(0.05,'PV factor'!AN101,,-ET220)</f>
        <v>8442.5206389375871</v>
      </c>
      <c r="HX220" s="147">
        <f>PV(0.05,'PV factor'!AO101,,-EU220)</f>
        <v>8040.4958466072267</v>
      </c>
      <c r="HY220" s="147">
        <f>PV(0.05,'PV factor'!AP101,,-EV220)</f>
        <v>7657.6150920068822</v>
      </c>
      <c r="HZ220" s="147">
        <f t="shared" si="361"/>
        <v>750674.82993197278</v>
      </c>
      <c r="IA220" s="147">
        <f t="shared" si="362"/>
        <v>925038.17435033817</v>
      </c>
      <c r="IB220" s="401">
        <f t="shared" si="363"/>
        <v>1.232275463977081</v>
      </c>
    </row>
    <row r="221" spans="1:236" ht="90" customHeight="1" x14ac:dyDescent="0.2">
      <c r="A221" s="161" t="s">
        <v>2267</v>
      </c>
      <c r="B221" s="150" t="s">
        <v>2788</v>
      </c>
      <c r="C221" s="150" t="s">
        <v>2225</v>
      </c>
      <c r="D221" s="148">
        <v>15</v>
      </c>
      <c r="E221" s="150" t="s">
        <v>2837</v>
      </c>
      <c r="F221" s="151" t="s">
        <v>2838</v>
      </c>
      <c r="G221" s="151" t="s">
        <v>2839</v>
      </c>
      <c r="H221" s="79" t="s">
        <v>77</v>
      </c>
      <c r="I221" s="151" t="s">
        <v>2840</v>
      </c>
      <c r="J221" s="151">
        <v>10</v>
      </c>
      <c r="K221" s="227" t="s">
        <v>79</v>
      </c>
      <c r="L221" s="79">
        <v>2261</v>
      </c>
      <c r="M221" s="79" t="s">
        <v>2818</v>
      </c>
      <c r="N221" s="79" t="s">
        <v>81</v>
      </c>
      <c r="O221" s="79" t="s">
        <v>133</v>
      </c>
      <c r="P221" s="79" t="s">
        <v>134</v>
      </c>
      <c r="Q221" s="112" t="s">
        <v>100</v>
      </c>
      <c r="R221" s="79" t="s">
        <v>108</v>
      </c>
      <c r="S221" s="79" t="s">
        <v>99</v>
      </c>
      <c r="T221" s="79" t="s">
        <v>1126</v>
      </c>
      <c r="U221" s="79" t="s">
        <v>100</v>
      </c>
      <c r="V221" s="81">
        <v>1</v>
      </c>
      <c r="W221" s="149">
        <v>0</v>
      </c>
      <c r="X221" s="149">
        <v>0</v>
      </c>
      <c r="Y221" s="149">
        <v>0</v>
      </c>
      <c r="Z221" s="149">
        <v>0</v>
      </c>
      <c r="AA221" s="149">
        <v>0</v>
      </c>
      <c r="AB221" s="149">
        <v>0</v>
      </c>
      <c r="AC221" s="149">
        <v>0</v>
      </c>
      <c r="AD221" s="149">
        <v>0</v>
      </c>
      <c r="AE221" s="149">
        <v>0</v>
      </c>
      <c r="AF221" s="149">
        <v>0</v>
      </c>
      <c r="AG221" s="149">
        <v>0</v>
      </c>
      <c r="AH221" s="149">
        <v>0</v>
      </c>
      <c r="AI221" s="88" t="s">
        <v>88</v>
      </c>
      <c r="AJ221" s="149">
        <v>24000</v>
      </c>
      <c r="AK221" s="149">
        <v>0</v>
      </c>
      <c r="AL221" s="149">
        <v>8000</v>
      </c>
      <c r="AM221" s="149">
        <v>4000</v>
      </c>
      <c r="AN221" s="149">
        <v>4000</v>
      </c>
      <c r="AO221" s="149">
        <v>4000</v>
      </c>
      <c r="AP221" s="149">
        <v>4000</v>
      </c>
      <c r="AQ221" s="149">
        <v>0</v>
      </c>
      <c r="AR221" s="149">
        <v>0</v>
      </c>
      <c r="AS221" s="149">
        <v>0</v>
      </c>
      <c r="AT221" s="149">
        <v>0</v>
      </c>
      <c r="AU221" s="151"/>
      <c r="AV221" s="230">
        <f t="shared" si="329"/>
        <v>1</v>
      </c>
      <c r="AW221" s="230">
        <f t="shared" si="330"/>
        <v>0</v>
      </c>
      <c r="AX221" s="230" t="str">
        <f t="shared" si="331"/>
        <v>F2</v>
      </c>
      <c r="AY221" s="141">
        <f t="shared" si="332"/>
        <v>8</v>
      </c>
      <c r="AZ221" s="70">
        <f t="shared" si="333"/>
        <v>1</v>
      </c>
      <c r="BA221" s="70">
        <f t="shared" si="334"/>
        <v>1</v>
      </c>
      <c r="BB221" s="70">
        <f t="shared" si="335"/>
        <v>0</v>
      </c>
      <c r="BC221" s="70">
        <f t="shared" si="336"/>
        <v>1</v>
      </c>
      <c r="BD221" s="70">
        <f t="shared" si="337"/>
        <v>1</v>
      </c>
      <c r="BE221" s="70">
        <f t="shared" si="338"/>
        <v>1</v>
      </c>
      <c r="BF221" s="70">
        <f t="shared" si="339"/>
        <v>1</v>
      </c>
      <c r="BG221" s="71">
        <f t="shared" si="340"/>
        <v>0</v>
      </c>
      <c r="BH221" s="71">
        <f t="shared" si="341"/>
        <v>1</v>
      </c>
      <c r="BI221" s="71">
        <f t="shared" si="342"/>
        <v>0</v>
      </c>
      <c r="BJ221" s="71">
        <f t="shared" si="343"/>
        <v>0</v>
      </c>
      <c r="BK221" s="71">
        <f t="shared" si="344"/>
        <v>1</v>
      </c>
      <c r="BL221" s="70">
        <f t="shared" si="345"/>
        <v>1</v>
      </c>
      <c r="BM221" s="70">
        <f t="shared" si="346"/>
        <v>1</v>
      </c>
      <c r="BN221" s="70">
        <f t="shared" si="347"/>
        <v>0</v>
      </c>
      <c r="BO221" s="70">
        <f t="shared" si="348"/>
        <v>1</v>
      </c>
      <c r="BP221" s="144">
        <f t="shared" si="349"/>
        <v>0</v>
      </c>
      <c r="BQ221" s="144">
        <f t="shared" si="350"/>
        <v>8000</v>
      </c>
      <c r="BR221" s="144">
        <f t="shared" si="351"/>
        <v>4000</v>
      </c>
      <c r="BS221" s="144">
        <f t="shared" si="352"/>
        <v>4000</v>
      </c>
      <c r="BT221" s="144">
        <f t="shared" si="353"/>
        <v>4000</v>
      </c>
      <c r="BU221" s="144">
        <f t="shared" si="354"/>
        <v>4000</v>
      </c>
      <c r="BV221" s="144">
        <f t="shared" si="355"/>
        <v>0</v>
      </c>
      <c r="BW221" s="144">
        <f t="shared" si="356"/>
        <v>0</v>
      </c>
      <c r="BX221" s="144">
        <f t="shared" si="357"/>
        <v>0</v>
      </c>
      <c r="BY221" s="144">
        <f t="shared" si="358"/>
        <v>0</v>
      </c>
      <c r="BZ221" s="9">
        <v>0</v>
      </c>
      <c r="CA221" s="9">
        <v>0</v>
      </c>
      <c r="CB221" s="9">
        <v>0</v>
      </c>
      <c r="CC221" s="9">
        <v>0</v>
      </c>
      <c r="CD221" s="9">
        <v>0</v>
      </c>
      <c r="CE221" s="9">
        <v>0</v>
      </c>
      <c r="CF221" s="9">
        <v>0</v>
      </c>
      <c r="CG221" s="9">
        <v>0</v>
      </c>
      <c r="CH221" s="9">
        <v>0</v>
      </c>
      <c r="CI221" s="9">
        <v>0</v>
      </c>
      <c r="CJ221" s="9">
        <v>0</v>
      </c>
      <c r="CK221" s="9">
        <v>0</v>
      </c>
      <c r="CL221" s="9">
        <v>0</v>
      </c>
      <c r="CM221" s="9">
        <v>0</v>
      </c>
      <c r="CN221" s="9">
        <v>0</v>
      </c>
      <c r="CO221" s="9">
        <v>0</v>
      </c>
      <c r="CP221" s="9">
        <v>0</v>
      </c>
      <c r="CQ221" s="9">
        <v>0</v>
      </c>
      <c r="CR221" s="9">
        <v>0</v>
      </c>
      <c r="CS221" s="9">
        <v>0</v>
      </c>
      <c r="CT221" s="9">
        <v>0</v>
      </c>
      <c r="CU221" s="9">
        <v>0</v>
      </c>
      <c r="CV221" s="9">
        <v>0</v>
      </c>
      <c r="CW221" s="9">
        <v>0</v>
      </c>
      <c r="CX221" s="9">
        <v>0</v>
      </c>
      <c r="CY221" s="9">
        <v>0</v>
      </c>
      <c r="CZ221" s="9">
        <v>0</v>
      </c>
      <c r="DA221" s="9">
        <v>0</v>
      </c>
      <c r="DB221" s="9">
        <v>0</v>
      </c>
      <c r="DC221" s="9">
        <v>0</v>
      </c>
      <c r="DD221" s="9">
        <v>0</v>
      </c>
      <c r="DE221" s="9">
        <v>0</v>
      </c>
      <c r="DF221" s="9">
        <v>0</v>
      </c>
      <c r="DG221" s="144">
        <f t="shared" si="359"/>
        <v>2261</v>
      </c>
      <c r="DH221" s="144">
        <f t="shared" ref="DH221:EW221" si="388">DG221</f>
        <v>2261</v>
      </c>
      <c r="DI221" s="144">
        <f t="shared" si="388"/>
        <v>2261</v>
      </c>
      <c r="DJ221" s="144">
        <f t="shared" si="388"/>
        <v>2261</v>
      </c>
      <c r="DK221" s="144">
        <f t="shared" si="388"/>
        <v>2261</v>
      </c>
      <c r="DL221" s="144">
        <f t="shared" si="388"/>
        <v>2261</v>
      </c>
      <c r="DM221" s="144">
        <f t="shared" si="388"/>
        <v>2261</v>
      </c>
      <c r="DN221" s="144">
        <f t="shared" si="388"/>
        <v>2261</v>
      </c>
      <c r="DO221" s="144">
        <f t="shared" si="388"/>
        <v>2261</v>
      </c>
      <c r="DP221" s="144">
        <f t="shared" si="388"/>
        <v>2261</v>
      </c>
      <c r="DQ221" s="144">
        <f t="shared" si="388"/>
        <v>2261</v>
      </c>
      <c r="DR221" s="144">
        <f t="shared" si="388"/>
        <v>2261</v>
      </c>
      <c r="DS221" s="144">
        <f t="shared" si="388"/>
        <v>2261</v>
      </c>
      <c r="DT221" s="144">
        <f t="shared" si="388"/>
        <v>2261</v>
      </c>
      <c r="DU221" s="144">
        <f t="shared" si="388"/>
        <v>2261</v>
      </c>
      <c r="DV221" s="144">
        <f t="shared" si="388"/>
        <v>2261</v>
      </c>
      <c r="DW221" s="144">
        <f t="shared" si="388"/>
        <v>2261</v>
      </c>
      <c r="DX221" s="144">
        <f t="shared" si="388"/>
        <v>2261</v>
      </c>
      <c r="DY221" s="144">
        <f t="shared" si="388"/>
        <v>2261</v>
      </c>
      <c r="DZ221" s="144">
        <f t="shared" si="388"/>
        <v>2261</v>
      </c>
      <c r="EA221" s="144">
        <f t="shared" si="388"/>
        <v>2261</v>
      </c>
      <c r="EB221" s="144">
        <f t="shared" si="388"/>
        <v>2261</v>
      </c>
      <c r="EC221" s="144">
        <f t="shared" si="388"/>
        <v>2261</v>
      </c>
      <c r="ED221" s="144">
        <f t="shared" si="388"/>
        <v>2261</v>
      </c>
      <c r="EE221" s="144">
        <f t="shared" si="388"/>
        <v>2261</v>
      </c>
      <c r="EF221" s="144">
        <f t="shared" si="388"/>
        <v>2261</v>
      </c>
      <c r="EG221" s="144">
        <f t="shared" si="388"/>
        <v>2261</v>
      </c>
      <c r="EH221" s="144">
        <f t="shared" si="388"/>
        <v>2261</v>
      </c>
      <c r="EI221" s="144">
        <f t="shared" si="388"/>
        <v>2261</v>
      </c>
      <c r="EJ221" s="144">
        <f t="shared" si="388"/>
        <v>2261</v>
      </c>
      <c r="EK221" s="144">
        <f t="shared" si="388"/>
        <v>2261</v>
      </c>
      <c r="EL221" s="144">
        <f t="shared" si="388"/>
        <v>2261</v>
      </c>
      <c r="EM221" s="144">
        <f t="shared" si="388"/>
        <v>2261</v>
      </c>
      <c r="EN221" s="144">
        <f t="shared" si="388"/>
        <v>2261</v>
      </c>
      <c r="EO221" s="144">
        <f t="shared" si="388"/>
        <v>2261</v>
      </c>
      <c r="EP221" s="144">
        <f t="shared" si="388"/>
        <v>2261</v>
      </c>
      <c r="EQ221" s="144">
        <f t="shared" si="388"/>
        <v>2261</v>
      </c>
      <c r="ER221" s="144">
        <f t="shared" si="388"/>
        <v>2261</v>
      </c>
      <c r="ES221" s="144">
        <f t="shared" si="388"/>
        <v>2261</v>
      </c>
      <c r="ET221" s="144">
        <f t="shared" si="388"/>
        <v>2261</v>
      </c>
      <c r="EU221" s="144">
        <f t="shared" si="388"/>
        <v>2261</v>
      </c>
      <c r="EV221" s="144">
        <f t="shared" si="388"/>
        <v>2261</v>
      </c>
      <c r="EW221" s="144">
        <f t="shared" si="388"/>
        <v>2261</v>
      </c>
      <c r="EX221" s="147">
        <f>PV(0.05,'PV factor'!C401,,-BR221)</f>
        <v>3628.1179138321995</v>
      </c>
      <c r="EY221" s="147">
        <f>PV(0.05,'PV factor'!D401,,-BS221)</f>
        <v>3455.3503941259041</v>
      </c>
      <c r="EZ221" s="147">
        <f>PV(0.05,'PV factor'!E401,,-BT221)</f>
        <v>3290.8098991675279</v>
      </c>
      <c r="FA221" s="147">
        <f>PV(0.05,'PV factor'!F401,,-BU221)</f>
        <v>3134.104665873836</v>
      </c>
      <c r="FB221" s="147">
        <f>PV(0.05,'PV factor'!G401,,-BV221)</f>
        <v>0</v>
      </c>
      <c r="FC221" s="147">
        <f>PV(0.05,'PV factor'!H401,,-BW221)</f>
        <v>0</v>
      </c>
      <c r="FD221" s="147">
        <f>PV(0.05,'PV factor'!I401,,-BX221)</f>
        <v>0</v>
      </c>
      <c r="FE221" s="147">
        <f>PV(0.05,'PV factor'!J401,,-BY221)</f>
        <v>0</v>
      </c>
      <c r="FF221" s="147">
        <f>PV(0.05,'PV factor'!K401,,-BZ221)</f>
        <v>0</v>
      </c>
      <c r="FG221" s="147">
        <f>PV(0.05,'PV factor'!L401,,-CA221)</f>
        <v>0</v>
      </c>
      <c r="FH221" s="147">
        <f>PV(0.05,'PV factor'!M401,,-CB221)</f>
        <v>0</v>
      </c>
      <c r="FI221" s="147">
        <f>PV(0.05,'PV factor'!N401,,-CC221)</f>
        <v>0</v>
      </c>
      <c r="FJ221" s="147">
        <f>PV(0.05,'PV factor'!O401,,-CD221)</f>
        <v>0</v>
      </c>
      <c r="FK221" s="147">
        <f>PV(0.05,'PV factor'!P401,,-CE221)</f>
        <v>0</v>
      </c>
      <c r="FL221" s="147">
        <f>PV(0.05,'PV factor'!Q401,,-CF221)</f>
        <v>0</v>
      </c>
      <c r="FM221" s="147">
        <f>PV(0.05,'PV factor'!R401,,-CG221)</f>
        <v>0</v>
      </c>
      <c r="FN221" s="147">
        <f>PV(0.05,'PV factor'!S401,,-CH221)</f>
        <v>0</v>
      </c>
      <c r="FO221" s="147">
        <f>PV(0.05,'PV factor'!T401,,-CI221)</f>
        <v>0</v>
      </c>
      <c r="FP221" s="147">
        <f>PV(0.05,'PV factor'!U401,,-CJ221)</f>
        <v>0</v>
      </c>
      <c r="FQ221" s="147">
        <f>PV(0.05,'PV factor'!V401,,-CK221)</f>
        <v>0</v>
      </c>
      <c r="FR221" s="147">
        <f>PV(0.05,'PV factor'!W401,,-CL221)</f>
        <v>0</v>
      </c>
      <c r="FS221" s="147">
        <f>PV(0.05,'PV factor'!X401,,-CM221)</f>
        <v>0</v>
      </c>
      <c r="FT221" s="147">
        <f>PV(0.05,'PV factor'!Y401,,-CN221)</f>
        <v>0</v>
      </c>
      <c r="FU221" s="147">
        <f>PV(0.05,'PV factor'!Z401,,-CO221)</f>
        <v>0</v>
      </c>
      <c r="FV221" s="147">
        <f>PV(0.05,'PV factor'!AA401,,-CP221)</f>
        <v>0</v>
      </c>
      <c r="FW221" s="147">
        <f>PV(0.05,'PV factor'!AB401,,-CQ221)</f>
        <v>0</v>
      </c>
      <c r="FX221" s="147">
        <f>PV(0.05,'PV factor'!AC401,,-CR221)</f>
        <v>0</v>
      </c>
      <c r="FY221" s="147">
        <f>PV(0.05,'PV factor'!AD401,,-CS221)</f>
        <v>0</v>
      </c>
      <c r="FZ221" s="147">
        <f>PV(0.05,'PV factor'!AE401,,-CT221)</f>
        <v>0</v>
      </c>
      <c r="GA221" s="147">
        <f>PV(0.05,'PV factor'!AF401,,-CU221)</f>
        <v>0</v>
      </c>
      <c r="GB221" s="147">
        <f>PV(0.05,'PV factor'!AG401,,-CV221)</f>
        <v>0</v>
      </c>
      <c r="GC221" s="147">
        <f>PV(0.05,'PV factor'!AH401,,-CW221)</f>
        <v>0</v>
      </c>
      <c r="GD221" s="147">
        <f>PV(0.05,'PV factor'!AI401,,-CX221)</f>
        <v>0</v>
      </c>
      <c r="GE221" s="147">
        <f>PV(0.05,'PV factor'!AJ401,,-CY221)</f>
        <v>0</v>
      </c>
      <c r="GF221" s="147">
        <f>PV(0.05,'PV factor'!AK401,,-CZ221)</f>
        <v>0</v>
      </c>
      <c r="GG221" s="147">
        <f>PV(0.05,'PV factor'!AL401,,-DA221)</f>
        <v>0</v>
      </c>
      <c r="GH221" s="147">
        <f>PV(0.05,'PV factor'!AM401,,-DB221)</f>
        <v>0</v>
      </c>
      <c r="GI221" s="147">
        <f>PV(0.05,'PV factor'!AN401,,-DC221)</f>
        <v>0</v>
      </c>
      <c r="GJ221" s="147">
        <f>PV(0.05,'PV factor'!AO401,,-DD221)</f>
        <v>0</v>
      </c>
      <c r="GK221" s="147">
        <f>PV(0.05,'PV factor'!AP401,,-DE221)</f>
        <v>0</v>
      </c>
      <c r="GL221" s="147">
        <f>PV(0.05,'PV factor'!C401,,-DI221)</f>
        <v>2050.7936507936506</v>
      </c>
      <c r="GM221" s="147">
        <f>PV(0.05,'PV factor'!D401,,-DJ221)</f>
        <v>1953.1368102796673</v>
      </c>
      <c r="GN221" s="147">
        <f>PV(0.05,'PV factor'!E401,,-DK221)</f>
        <v>1860.1302955044453</v>
      </c>
      <c r="GO221" s="147">
        <f>PV(0.05,'PV factor'!F401,,-DL221)</f>
        <v>1771.5526623851856</v>
      </c>
      <c r="GP221" s="147">
        <f>PV(0.05,'PV factor'!G401,,-DM221)</f>
        <v>1687.1930117954153</v>
      </c>
      <c r="GQ221" s="147">
        <f>PV(0.05,'PV factor'!H401,,-DN221)</f>
        <v>1606.8504874242046</v>
      </c>
      <c r="GR221" s="147">
        <f>PV(0.05,'PV factor'!I401,,-DO221)</f>
        <v>1530.3337975468617</v>
      </c>
      <c r="GS221" s="147">
        <f>PV(0.05,'PV factor'!J401,,-DP221)</f>
        <v>1457.4607595684397</v>
      </c>
      <c r="GT221" s="147">
        <f>PV(0.05,'PV factor'!K401,,-DQ221)</f>
        <v>1388.0578662556568</v>
      </c>
      <c r="GU221" s="147">
        <f>PV(0.05,'PV factor'!L401,,-DR221)</f>
        <v>1321.9598726244349</v>
      </c>
      <c r="GV221" s="147">
        <f>PV(0.05,'PV factor'!M401,,-DS221)</f>
        <v>1259.0094024994621</v>
      </c>
      <c r="GW221" s="147">
        <f>PV(0.05,'PV factor'!N401,,-DT221)</f>
        <v>1199.0565738090113</v>
      </c>
      <c r="GX221" s="147">
        <f>PV(0.05,'PV factor'!O401,,-DU221)</f>
        <v>1141.9586417228682</v>
      </c>
      <c r="GY221" s="147">
        <f>PV(0.05,'PV factor'!P401,,-DV221)</f>
        <v>1087.5796587836835</v>
      </c>
      <c r="GZ221" s="147">
        <f>PV(0.05,'PV factor'!Q401,,-DW221)</f>
        <v>1035.790151222556</v>
      </c>
      <c r="HA221" s="147">
        <f>PV(0.05,'PV factor'!R401,,-DX221)</f>
        <v>986.46681068814837</v>
      </c>
      <c r="HB221" s="147">
        <f>PV(0.05,'PV factor'!S401,,-DY221)</f>
        <v>939.49220065537941</v>
      </c>
      <c r="HC221" s="147">
        <f>PV(0.05,'PV factor'!T401,,-DZ221)</f>
        <v>894.75447681464698</v>
      </c>
      <c r="HD221" s="147">
        <f>PV(0.05,'PV factor'!U401,,-EA221)</f>
        <v>852.14712077585432</v>
      </c>
      <c r="HE221" s="147">
        <f>PV(0.05,'PV factor'!V401,,-EB221)</f>
        <v>811.56868645319469</v>
      </c>
      <c r="HF221" s="147">
        <f>PV(0.05,'PV factor'!W401,,-EC221)</f>
        <v>772.92255852685207</v>
      </c>
      <c r="HG221" s="147">
        <f>PV(0.05,'PV factor'!X401,,-ED221)</f>
        <v>736.1167224065257</v>
      </c>
      <c r="HH221" s="147">
        <f>PV(0.05,'PV factor'!Y401,,-EE221)</f>
        <v>701.06354514907218</v>
      </c>
      <c r="HI221" s="147">
        <f>PV(0.05,'PV factor'!Z401,,-EF221)</f>
        <v>667.67956680864006</v>
      </c>
      <c r="HJ221" s="147">
        <f>PV(0.05,'PV factor'!AA401,,-EG221)</f>
        <v>635.88530172251433</v>
      </c>
      <c r="HK221" s="147">
        <f>PV(0.05,'PV factor'!AB401,,-EH221)</f>
        <v>605.6050492595374</v>
      </c>
      <c r="HL221" s="147">
        <f>PV(0.05,'PV factor'!AC401,,-EI221)</f>
        <v>576.76671358051192</v>
      </c>
      <c r="HM221" s="147">
        <f>PV(0.05,'PV factor'!AD401,,-EJ221)</f>
        <v>549.30163198143987</v>
      </c>
      <c r="HN221" s="147">
        <f>PV(0.05,'PV factor'!AE401,,-EK221)</f>
        <v>523.14441141089526</v>
      </c>
      <c r="HO221" s="147">
        <f>PV(0.05,'PV factor'!AF401,,-EL221)</f>
        <v>498.23277277228101</v>
      </c>
      <c r="HP221" s="147">
        <f>PV(0.05,'PV factor'!AG401,,-EM221)</f>
        <v>474.50740264026769</v>
      </c>
      <c r="HQ221" s="147">
        <f>PV(0.05,'PV factor'!AH401,,-EN221)</f>
        <v>451.91181203835015</v>
      </c>
      <c r="HR221" s="147">
        <f>PV(0.05,'PV factor'!AI401,,-EO221)</f>
        <v>430.39220194128586</v>
      </c>
      <c r="HS221" s="147">
        <f>PV(0.05,'PV factor'!AJ401,,-EP221)</f>
        <v>409.89733518217696</v>
      </c>
      <c r="HT221" s="147">
        <f>PV(0.05,'PV factor'!AK401,,-EQ221)</f>
        <v>390.37841445921617</v>
      </c>
      <c r="HU221" s="147">
        <f>PV(0.05,'PV factor'!AL401,,-ER221)</f>
        <v>371.78896615163444</v>
      </c>
      <c r="HV221" s="147">
        <f>PV(0.05,'PV factor'!AM401,,-ES221)</f>
        <v>354.08472966822336</v>
      </c>
      <c r="HW221" s="147">
        <f>PV(0.05,'PV factor'!AN401,,-ET221)</f>
        <v>337.22355206497451</v>
      </c>
      <c r="HX221" s="147">
        <f>PV(0.05,'PV factor'!AO401,,-EU221)</f>
        <v>321.1652876809282</v>
      </c>
      <c r="HY221" s="147">
        <f>PV(0.05,'PV factor'!AP401,,-EV221)</f>
        <v>305.87170255326492</v>
      </c>
      <c r="HZ221" s="147">
        <f t="shared" si="361"/>
        <v>13508.382872999468</v>
      </c>
      <c r="IA221" s="147">
        <f t="shared" si="362"/>
        <v>16627.46921417796</v>
      </c>
      <c r="IB221" s="401">
        <f t="shared" si="363"/>
        <v>1.2309000544700963</v>
      </c>
    </row>
    <row r="222" spans="1:236" ht="90" customHeight="1" x14ac:dyDescent="0.2">
      <c r="A222" s="82" t="s">
        <v>2266</v>
      </c>
      <c r="B222" s="152" t="s">
        <v>2483</v>
      </c>
      <c r="C222" s="152" t="s">
        <v>3517</v>
      </c>
      <c r="D222" s="153">
        <v>5</v>
      </c>
      <c r="E222" s="152" t="s">
        <v>2499</v>
      </c>
      <c r="F222" s="152" t="s">
        <v>2500</v>
      </c>
      <c r="G222" s="152" t="s">
        <v>2501</v>
      </c>
      <c r="H222" s="79" t="s">
        <v>77</v>
      </c>
      <c r="I222" s="154"/>
      <c r="J222" s="87">
        <v>5</v>
      </c>
      <c r="K222" s="227" t="s">
        <v>94</v>
      </c>
      <c r="L222" s="89">
        <v>118800</v>
      </c>
      <c r="M222" s="89" t="s">
        <v>2502</v>
      </c>
      <c r="N222" s="78" t="s">
        <v>81</v>
      </c>
      <c r="O222" s="78" t="s">
        <v>82</v>
      </c>
      <c r="P222" s="78" t="s">
        <v>83</v>
      </c>
      <c r="Q222" s="112" t="s">
        <v>100</v>
      </c>
      <c r="R222" s="78" t="s">
        <v>226</v>
      </c>
      <c r="S222" s="78" t="s">
        <v>99</v>
      </c>
      <c r="T222" s="89" t="s">
        <v>2503</v>
      </c>
      <c r="U222" s="79" t="s">
        <v>87</v>
      </c>
      <c r="V222" s="96">
        <v>1</v>
      </c>
      <c r="W222" s="155">
        <v>160000</v>
      </c>
      <c r="X222" s="155">
        <v>0</v>
      </c>
      <c r="Y222" s="155">
        <v>0</v>
      </c>
      <c r="Z222" s="155">
        <v>0</v>
      </c>
      <c r="AA222" s="155">
        <v>160000</v>
      </c>
      <c r="AB222" s="155">
        <v>0</v>
      </c>
      <c r="AC222" s="192">
        <v>0</v>
      </c>
      <c r="AD222" s="192">
        <v>0</v>
      </c>
      <c r="AE222" s="192">
        <v>0</v>
      </c>
      <c r="AF222" s="192">
        <v>0</v>
      </c>
      <c r="AG222" s="192">
        <v>0</v>
      </c>
      <c r="AH222" s="192">
        <v>0</v>
      </c>
      <c r="AI222" s="90" t="s">
        <v>88</v>
      </c>
      <c r="AJ222" s="192">
        <v>0</v>
      </c>
      <c r="AK222" s="192">
        <v>0</v>
      </c>
      <c r="AL222" s="192">
        <v>0</v>
      </c>
      <c r="AM222" s="192">
        <v>0</v>
      </c>
      <c r="AN222" s="192">
        <v>0</v>
      </c>
      <c r="AO222" s="192">
        <v>0</v>
      </c>
      <c r="AP222" s="192">
        <v>0</v>
      </c>
      <c r="AQ222" s="192">
        <v>0</v>
      </c>
      <c r="AR222" s="192">
        <v>0</v>
      </c>
      <c r="AS222" s="192">
        <v>0</v>
      </c>
      <c r="AT222" s="192">
        <v>0</v>
      </c>
      <c r="AU222" s="396"/>
      <c r="AV222" s="230">
        <f t="shared" si="329"/>
        <v>1</v>
      </c>
      <c r="AW222" s="230">
        <f t="shared" si="330"/>
        <v>0</v>
      </c>
      <c r="AX222" s="230" t="str">
        <f t="shared" si="331"/>
        <v>D2</v>
      </c>
      <c r="AY222" s="141">
        <f t="shared" si="332"/>
        <v>7</v>
      </c>
      <c r="AZ222" s="70">
        <f t="shared" si="333"/>
        <v>1</v>
      </c>
      <c r="BA222" s="70">
        <f t="shared" si="334"/>
        <v>1</v>
      </c>
      <c r="BB222" s="70">
        <f t="shared" si="335"/>
        <v>1</v>
      </c>
      <c r="BC222" s="70">
        <f t="shared" si="336"/>
        <v>1</v>
      </c>
      <c r="BD222" s="70">
        <f t="shared" si="337"/>
        <v>1</v>
      </c>
      <c r="BE222" s="70">
        <f t="shared" si="338"/>
        <v>1</v>
      </c>
      <c r="BF222" s="70">
        <f t="shared" si="339"/>
        <v>1</v>
      </c>
      <c r="BG222" s="71">
        <f t="shared" si="340"/>
        <v>0</v>
      </c>
      <c r="BH222" s="71">
        <f t="shared" si="341"/>
        <v>1</v>
      </c>
      <c r="BI222" s="71">
        <f t="shared" si="342"/>
        <v>0</v>
      </c>
      <c r="BJ222" s="71">
        <f t="shared" si="343"/>
        <v>0</v>
      </c>
      <c r="BK222" s="71">
        <f t="shared" si="344"/>
        <v>1</v>
      </c>
      <c r="BL222" s="70">
        <f t="shared" si="345"/>
        <v>0</v>
      </c>
      <c r="BM222" s="70">
        <f t="shared" si="346"/>
        <v>0</v>
      </c>
      <c r="BN222" s="70">
        <f t="shared" si="347"/>
        <v>0</v>
      </c>
      <c r="BO222" s="70">
        <f t="shared" si="348"/>
        <v>0</v>
      </c>
      <c r="BP222" s="144">
        <f t="shared" si="349"/>
        <v>0</v>
      </c>
      <c r="BQ222" s="144">
        <f t="shared" si="350"/>
        <v>0</v>
      </c>
      <c r="BR222" s="144">
        <f t="shared" si="351"/>
        <v>160000</v>
      </c>
      <c r="BS222" s="144">
        <f t="shared" si="352"/>
        <v>0</v>
      </c>
      <c r="BT222" s="144">
        <f t="shared" si="353"/>
        <v>0</v>
      </c>
      <c r="BU222" s="144">
        <f t="shared" si="354"/>
        <v>0</v>
      </c>
      <c r="BV222" s="144">
        <f t="shared" si="355"/>
        <v>0</v>
      </c>
      <c r="BW222" s="144">
        <f t="shared" si="356"/>
        <v>0</v>
      </c>
      <c r="BX222" s="144">
        <f t="shared" si="357"/>
        <v>0</v>
      </c>
      <c r="BY222" s="144">
        <f t="shared" si="358"/>
        <v>0</v>
      </c>
      <c r="BZ222" s="9">
        <v>0</v>
      </c>
      <c r="CA222" s="9">
        <v>0</v>
      </c>
      <c r="CB222" s="9">
        <v>0</v>
      </c>
      <c r="CC222" s="9">
        <v>0</v>
      </c>
      <c r="CD222" s="9">
        <v>0</v>
      </c>
      <c r="CE222" s="9">
        <v>0</v>
      </c>
      <c r="CF222" s="9">
        <v>0</v>
      </c>
      <c r="CG222" s="9">
        <v>0</v>
      </c>
      <c r="CH222" s="9">
        <v>0</v>
      </c>
      <c r="CI222" s="9">
        <v>0</v>
      </c>
      <c r="CJ222" s="9">
        <v>0</v>
      </c>
      <c r="CK222" s="9">
        <v>0</v>
      </c>
      <c r="CL222" s="9">
        <v>0</v>
      </c>
      <c r="CM222" s="9">
        <v>0</v>
      </c>
      <c r="CN222" s="9">
        <v>0</v>
      </c>
      <c r="CO222" s="9">
        <v>0</v>
      </c>
      <c r="CP222" s="9">
        <v>0</v>
      </c>
      <c r="CQ222" s="9">
        <v>0</v>
      </c>
      <c r="CR222" s="9">
        <v>0</v>
      </c>
      <c r="CS222" s="9">
        <v>0</v>
      </c>
      <c r="CT222" s="9">
        <v>0</v>
      </c>
      <c r="CU222" s="9">
        <v>0</v>
      </c>
      <c r="CV222" s="9">
        <v>0</v>
      </c>
      <c r="CW222" s="9">
        <v>0</v>
      </c>
      <c r="CX222" s="9">
        <v>0</v>
      </c>
      <c r="CY222" s="9">
        <v>0</v>
      </c>
      <c r="CZ222" s="9">
        <v>0</v>
      </c>
      <c r="DA222" s="9">
        <v>0</v>
      </c>
      <c r="DB222" s="9">
        <v>0</v>
      </c>
      <c r="DC222" s="9">
        <v>0</v>
      </c>
      <c r="DD222" s="9">
        <v>0</v>
      </c>
      <c r="DE222" s="9">
        <v>0</v>
      </c>
      <c r="DF222" s="9">
        <v>0</v>
      </c>
      <c r="DG222" s="144">
        <f t="shared" si="359"/>
        <v>118800</v>
      </c>
      <c r="DH222" s="144">
        <f t="shared" ref="DH222:EW222" si="389">DG222</f>
        <v>118800</v>
      </c>
      <c r="DI222" s="144">
        <f t="shared" si="389"/>
        <v>118800</v>
      </c>
      <c r="DJ222" s="144">
        <f t="shared" si="389"/>
        <v>118800</v>
      </c>
      <c r="DK222" s="144">
        <f t="shared" si="389"/>
        <v>118800</v>
      </c>
      <c r="DL222" s="144">
        <f t="shared" si="389"/>
        <v>118800</v>
      </c>
      <c r="DM222" s="144">
        <f t="shared" si="389"/>
        <v>118800</v>
      </c>
      <c r="DN222" s="144">
        <f t="shared" si="389"/>
        <v>118800</v>
      </c>
      <c r="DO222" s="144">
        <f t="shared" si="389"/>
        <v>118800</v>
      </c>
      <c r="DP222" s="144">
        <f t="shared" si="389"/>
        <v>118800</v>
      </c>
      <c r="DQ222" s="144">
        <f t="shared" si="389"/>
        <v>118800</v>
      </c>
      <c r="DR222" s="144">
        <f t="shared" si="389"/>
        <v>118800</v>
      </c>
      <c r="DS222" s="144">
        <f t="shared" si="389"/>
        <v>118800</v>
      </c>
      <c r="DT222" s="144">
        <f t="shared" si="389"/>
        <v>118800</v>
      </c>
      <c r="DU222" s="144">
        <f t="shared" si="389"/>
        <v>118800</v>
      </c>
      <c r="DV222" s="144">
        <f t="shared" si="389"/>
        <v>118800</v>
      </c>
      <c r="DW222" s="144">
        <f t="shared" si="389"/>
        <v>118800</v>
      </c>
      <c r="DX222" s="144">
        <f t="shared" si="389"/>
        <v>118800</v>
      </c>
      <c r="DY222" s="144">
        <f t="shared" si="389"/>
        <v>118800</v>
      </c>
      <c r="DZ222" s="144">
        <f t="shared" si="389"/>
        <v>118800</v>
      </c>
      <c r="EA222" s="144">
        <f t="shared" si="389"/>
        <v>118800</v>
      </c>
      <c r="EB222" s="144">
        <f t="shared" si="389"/>
        <v>118800</v>
      </c>
      <c r="EC222" s="144">
        <f t="shared" si="389"/>
        <v>118800</v>
      </c>
      <c r="ED222" s="144">
        <f t="shared" si="389"/>
        <v>118800</v>
      </c>
      <c r="EE222" s="144">
        <f t="shared" si="389"/>
        <v>118800</v>
      </c>
      <c r="EF222" s="144">
        <f t="shared" si="389"/>
        <v>118800</v>
      </c>
      <c r="EG222" s="144">
        <f t="shared" si="389"/>
        <v>118800</v>
      </c>
      <c r="EH222" s="144">
        <f t="shared" si="389"/>
        <v>118800</v>
      </c>
      <c r="EI222" s="144">
        <f t="shared" si="389"/>
        <v>118800</v>
      </c>
      <c r="EJ222" s="144">
        <f t="shared" si="389"/>
        <v>118800</v>
      </c>
      <c r="EK222" s="144">
        <f t="shared" si="389"/>
        <v>118800</v>
      </c>
      <c r="EL222" s="144">
        <f t="shared" si="389"/>
        <v>118800</v>
      </c>
      <c r="EM222" s="144">
        <f t="shared" si="389"/>
        <v>118800</v>
      </c>
      <c r="EN222" s="144">
        <f t="shared" si="389"/>
        <v>118800</v>
      </c>
      <c r="EO222" s="144">
        <f t="shared" si="389"/>
        <v>118800</v>
      </c>
      <c r="EP222" s="144">
        <f t="shared" si="389"/>
        <v>118800</v>
      </c>
      <c r="EQ222" s="144">
        <f t="shared" si="389"/>
        <v>118800</v>
      </c>
      <c r="ER222" s="144">
        <f t="shared" si="389"/>
        <v>118800</v>
      </c>
      <c r="ES222" s="144">
        <f t="shared" si="389"/>
        <v>118800</v>
      </c>
      <c r="ET222" s="144">
        <f t="shared" si="389"/>
        <v>118800</v>
      </c>
      <c r="EU222" s="144">
        <f t="shared" si="389"/>
        <v>118800</v>
      </c>
      <c r="EV222" s="144">
        <f t="shared" si="389"/>
        <v>118800</v>
      </c>
      <c r="EW222" s="144">
        <f t="shared" si="389"/>
        <v>118800</v>
      </c>
      <c r="EX222" s="147">
        <f>PV(0.05,'PV factor'!C335,,-BR222)</f>
        <v>145124.71655328799</v>
      </c>
      <c r="EY222" s="147">
        <f>PV(0.05,'PV factor'!D335,,-BS222)</f>
        <v>0</v>
      </c>
      <c r="EZ222" s="147">
        <f>PV(0.05,'PV factor'!E335,,-BT222)</f>
        <v>0</v>
      </c>
      <c r="FA222" s="147">
        <f>PV(0.05,'PV factor'!F335,,-BU222)</f>
        <v>0</v>
      </c>
      <c r="FB222" s="147">
        <f>PV(0.05,'PV factor'!G335,,-BV222)</f>
        <v>0</v>
      </c>
      <c r="FC222" s="147">
        <f>PV(0.05,'PV factor'!H335,,-BW222)</f>
        <v>0</v>
      </c>
      <c r="FD222" s="147">
        <f>PV(0.05,'PV factor'!I335,,-BX222)</f>
        <v>0</v>
      </c>
      <c r="FE222" s="147">
        <f>PV(0.05,'PV factor'!J335,,-BY222)</f>
        <v>0</v>
      </c>
      <c r="FF222" s="147">
        <f>PV(0.05,'PV factor'!K335,,-BZ222)</f>
        <v>0</v>
      </c>
      <c r="FG222" s="147">
        <f>PV(0.05,'PV factor'!L335,,-CA222)</f>
        <v>0</v>
      </c>
      <c r="FH222" s="147">
        <f>PV(0.05,'PV factor'!M335,,-CB222)</f>
        <v>0</v>
      </c>
      <c r="FI222" s="147">
        <f>PV(0.05,'PV factor'!N335,,-CC222)</f>
        <v>0</v>
      </c>
      <c r="FJ222" s="147">
        <f>PV(0.05,'PV factor'!O335,,-CD222)</f>
        <v>0</v>
      </c>
      <c r="FK222" s="147">
        <f>PV(0.05,'PV factor'!P335,,-CE222)</f>
        <v>0</v>
      </c>
      <c r="FL222" s="147">
        <f>PV(0.05,'PV factor'!Q335,,-CF222)</f>
        <v>0</v>
      </c>
      <c r="FM222" s="147">
        <f>PV(0.05,'PV factor'!R335,,-CG222)</f>
        <v>0</v>
      </c>
      <c r="FN222" s="147">
        <f>PV(0.05,'PV factor'!S335,,-CH222)</f>
        <v>0</v>
      </c>
      <c r="FO222" s="147">
        <f>PV(0.05,'PV factor'!T335,,-CI222)</f>
        <v>0</v>
      </c>
      <c r="FP222" s="147">
        <f>PV(0.05,'PV factor'!U335,,-CJ222)</f>
        <v>0</v>
      </c>
      <c r="FQ222" s="147">
        <f>PV(0.05,'PV factor'!V335,,-CK222)</f>
        <v>0</v>
      </c>
      <c r="FR222" s="147">
        <f>PV(0.05,'PV factor'!W335,,-CL222)</f>
        <v>0</v>
      </c>
      <c r="FS222" s="147">
        <f>PV(0.05,'PV factor'!X335,,-CM222)</f>
        <v>0</v>
      </c>
      <c r="FT222" s="147">
        <f>PV(0.05,'PV factor'!Y335,,-CN222)</f>
        <v>0</v>
      </c>
      <c r="FU222" s="147">
        <f>PV(0.05,'PV factor'!Z335,,-CO222)</f>
        <v>0</v>
      </c>
      <c r="FV222" s="147">
        <f>PV(0.05,'PV factor'!AA335,,-CP222)</f>
        <v>0</v>
      </c>
      <c r="FW222" s="147">
        <f>PV(0.05,'PV factor'!AB335,,-CQ222)</f>
        <v>0</v>
      </c>
      <c r="FX222" s="147">
        <f>PV(0.05,'PV factor'!AC335,,-CR222)</f>
        <v>0</v>
      </c>
      <c r="FY222" s="147">
        <f>PV(0.05,'PV factor'!AD335,,-CS222)</f>
        <v>0</v>
      </c>
      <c r="FZ222" s="147">
        <f>PV(0.05,'PV factor'!AE335,,-CT222)</f>
        <v>0</v>
      </c>
      <c r="GA222" s="147">
        <f>PV(0.05,'PV factor'!AF335,,-CU222)</f>
        <v>0</v>
      </c>
      <c r="GB222" s="147">
        <f>PV(0.05,'PV factor'!AG335,,-CV222)</f>
        <v>0</v>
      </c>
      <c r="GC222" s="147">
        <f>PV(0.05,'PV factor'!AH335,,-CW222)</f>
        <v>0</v>
      </c>
      <c r="GD222" s="147">
        <f>PV(0.05,'PV factor'!AI335,,-CX222)</f>
        <v>0</v>
      </c>
      <c r="GE222" s="147">
        <f>PV(0.05,'PV factor'!AJ335,,-CY222)</f>
        <v>0</v>
      </c>
      <c r="GF222" s="147">
        <f>PV(0.05,'PV factor'!AK335,,-CZ222)</f>
        <v>0</v>
      </c>
      <c r="GG222" s="147">
        <f>PV(0.05,'PV factor'!AL335,,-DA222)</f>
        <v>0</v>
      </c>
      <c r="GH222" s="147">
        <f>PV(0.05,'PV factor'!AM335,,-DB222)</f>
        <v>0</v>
      </c>
      <c r="GI222" s="147">
        <f>PV(0.05,'PV factor'!AN335,,-DC222)</f>
        <v>0</v>
      </c>
      <c r="GJ222" s="147">
        <f>PV(0.05,'PV factor'!AO335,,-DD222)</f>
        <v>0</v>
      </c>
      <c r="GK222" s="147">
        <f>PV(0.05,'PV factor'!AP335,,-DE222)</f>
        <v>0</v>
      </c>
      <c r="GL222" s="147">
        <f>PV(0.05,'PV factor'!C335,,-DI222)</f>
        <v>107755.10204081632</v>
      </c>
      <c r="GM222" s="147">
        <f>PV(0.05,'PV factor'!D335,,-DJ222)</f>
        <v>102623.90670553935</v>
      </c>
      <c r="GN222" s="147">
        <f>PV(0.05,'PV factor'!E335,,-DK222)</f>
        <v>97737.054005275582</v>
      </c>
      <c r="GO222" s="147">
        <f>PV(0.05,'PV factor'!F335,,-DL222)</f>
        <v>93082.90857645293</v>
      </c>
      <c r="GP222" s="147">
        <f>PV(0.05,'PV factor'!G335,,-DM222)</f>
        <v>88650.38912043137</v>
      </c>
      <c r="GQ222" s="147">
        <f>PV(0.05,'PV factor'!H335,,-DN222)</f>
        <v>84428.942019458424</v>
      </c>
      <c r="GR222" s="147">
        <f>PV(0.05,'PV factor'!I335,,-DO222)</f>
        <v>80408.516209008041</v>
      </c>
      <c r="GS222" s="147">
        <f>PV(0.05,'PV factor'!J335,,-DP222)</f>
        <v>76579.539246674321</v>
      </c>
      <c r="GT222" s="147">
        <f>PV(0.05,'PV factor'!K335,,-DQ222)</f>
        <v>72932.894520642207</v>
      </c>
      <c r="GU222" s="147">
        <f>PV(0.05,'PV factor'!L335,,-DR222)</f>
        <v>69459.899543468768</v>
      </c>
      <c r="GV222" s="147">
        <f>PV(0.05,'PV factor'!M335,,-DS222)</f>
        <v>66152.28527949407</v>
      </c>
      <c r="GW222" s="147">
        <f>PV(0.05,'PV factor'!N335,,-DT222)</f>
        <v>63002.176456661007</v>
      </c>
      <c r="GX222" s="147">
        <f>PV(0.05,'PV factor'!O335,,-DU222)</f>
        <v>60002.072815867643</v>
      </c>
      <c r="GY222" s="147">
        <f>PV(0.05,'PV factor'!P335,,-DV222)</f>
        <v>57144.83125320726</v>
      </c>
      <c r="GZ222" s="147">
        <f>PV(0.05,'PV factor'!Q335,,-DW222)</f>
        <v>54423.648812578343</v>
      </c>
      <c r="HA222" s="147">
        <f>PV(0.05,'PV factor'!R335,,-DX222)</f>
        <v>51832.04648816985</v>
      </c>
      <c r="HB222" s="147">
        <f>PV(0.05,'PV factor'!S335,,-DY222)</f>
        <v>49363.853798256998</v>
      </c>
      <c r="HC222" s="147">
        <f>PV(0.05,'PV factor'!T335,,-DZ222)</f>
        <v>47013.194093578095</v>
      </c>
      <c r="HD222" s="147">
        <f>PV(0.05,'PV factor'!U335,,-EA222)</f>
        <v>44774.470565312469</v>
      </c>
      <c r="HE222" s="147">
        <f>PV(0.05,'PV factor'!V335,,-EB222)</f>
        <v>42642.352919345212</v>
      </c>
      <c r="HF222" s="147">
        <f>PV(0.05,'PV factor'!W335,,-EC222)</f>
        <v>40611.764685090682</v>
      </c>
      <c r="HG222" s="147">
        <f>PV(0.05,'PV factor'!X335,,-ED222)</f>
        <v>38677.871128657782</v>
      </c>
      <c r="HH222" s="147">
        <f>PV(0.05,'PV factor'!Y335,,-EE222)</f>
        <v>36836.067741578845</v>
      </c>
      <c r="HI222" s="147">
        <f>PV(0.05,'PV factor'!Z335,,-EF222)</f>
        <v>35081.969277694137</v>
      </c>
      <c r="HJ222" s="147">
        <f>PV(0.05,'PV factor'!AA335,,-EG222)</f>
        <v>33411.399312089656</v>
      </c>
      <c r="HK222" s="147">
        <f>PV(0.05,'PV factor'!AB335,,-EH222)</f>
        <v>31820.380297228239</v>
      </c>
      <c r="HL222" s="147">
        <f>PV(0.05,'PV factor'!AC335,,-EI222)</f>
        <v>30305.124092598326</v>
      </c>
      <c r="HM222" s="147">
        <f>PV(0.05,'PV factor'!AD335,,-EJ222)</f>
        <v>28862.022945331733</v>
      </c>
      <c r="HN222" s="147">
        <f>PV(0.05,'PV factor'!AE335,,-EK222)</f>
        <v>27487.640900315946</v>
      </c>
      <c r="HO222" s="147">
        <f>PV(0.05,'PV factor'!AF335,,-EL222)</f>
        <v>26178.705619348511</v>
      </c>
      <c r="HP222" s="147">
        <f>PV(0.05,'PV factor'!AG335,,-EM222)</f>
        <v>24932.100589855727</v>
      </c>
      <c r="HQ222" s="147">
        <f>PV(0.05,'PV factor'!AH335,,-EN222)</f>
        <v>23744.857704624501</v>
      </c>
      <c r="HR222" s="147">
        <f>PV(0.05,'PV factor'!AI335,,-EO222)</f>
        <v>22614.15019488048</v>
      </c>
      <c r="HS222" s="147">
        <f>PV(0.05,'PV factor'!AJ335,,-EP222)</f>
        <v>21537.285899886167</v>
      </c>
      <c r="HT222" s="147">
        <f>PV(0.05,'PV factor'!AK335,,-EQ222)</f>
        <v>20511.700857034448</v>
      </c>
      <c r="HU222" s="147">
        <f>PV(0.05,'PV factor'!AL335,,-ER222)</f>
        <v>19534.953197175662</v>
      </c>
      <c r="HV222" s="147">
        <f>PV(0.05,'PV factor'!AM335,,-ES222)</f>
        <v>18604.717330643489</v>
      </c>
      <c r="HW222" s="147">
        <f>PV(0.05,'PV factor'!AN335,,-ET222)</f>
        <v>17718.778410136652</v>
      </c>
      <c r="HX222" s="147">
        <f>PV(0.05,'PV factor'!AO335,,-EU222)</f>
        <v>16875.027057273008</v>
      </c>
      <c r="HY222" s="147">
        <f>PV(0.05,'PV factor'!AP335,,-EV222)</f>
        <v>16071.454340260005</v>
      </c>
      <c r="HZ222" s="147">
        <f t="shared" si="361"/>
        <v>145124.71655328799</v>
      </c>
      <c r="IA222" s="147">
        <f t="shared" si="362"/>
        <v>489849.36044851557</v>
      </c>
      <c r="IB222" s="401">
        <f t="shared" si="363"/>
        <v>3.3753682493405526</v>
      </c>
    </row>
    <row r="223" spans="1:236" ht="90" customHeight="1" x14ac:dyDescent="0.2">
      <c r="A223" s="231" t="s">
        <v>703</v>
      </c>
      <c r="B223" s="85" t="s">
        <v>704</v>
      </c>
      <c r="C223" s="85" t="s">
        <v>752</v>
      </c>
      <c r="D223" s="199">
        <v>11</v>
      </c>
      <c r="E223" s="85" t="s">
        <v>753</v>
      </c>
      <c r="F223" s="95" t="s">
        <v>754</v>
      </c>
      <c r="G223" s="95" t="s">
        <v>755</v>
      </c>
      <c r="H223" s="90" t="s">
        <v>77</v>
      </c>
      <c r="I223" s="95" t="s">
        <v>748</v>
      </c>
      <c r="J223" s="95">
        <v>10</v>
      </c>
      <c r="K223" s="227" t="s">
        <v>94</v>
      </c>
      <c r="L223" s="74">
        <v>2760</v>
      </c>
      <c r="M223" s="90" t="s">
        <v>744</v>
      </c>
      <c r="N223" s="90" t="s">
        <v>81</v>
      </c>
      <c r="O223" s="73" t="s">
        <v>106</v>
      </c>
      <c r="P223" s="90" t="s">
        <v>169</v>
      </c>
      <c r="Q223" s="112" t="s">
        <v>100</v>
      </c>
      <c r="R223" s="90" t="s">
        <v>108</v>
      </c>
      <c r="S223" s="90" t="s">
        <v>99</v>
      </c>
      <c r="T223" s="90" t="s">
        <v>125</v>
      </c>
      <c r="U223" s="90" t="s">
        <v>100</v>
      </c>
      <c r="V223" s="193">
        <v>1</v>
      </c>
      <c r="W223" s="192">
        <v>20000</v>
      </c>
      <c r="X223" s="192">
        <v>0</v>
      </c>
      <c r="Y223" s="192">
        <v>0</v>
      </c>
      <c r="Z223" s="192">
        <v>0</v>
      </c>
      <c r="AA223" s="192">
        <v>20000</v>
      </c>
      <c r="AB223" s="192">
        <v>0</v>
      </c>
      <c r="AC223" s="192">
        <v>0</v>
      </c>
      <c r="AD223" s="192">
        <v>0</v>
      </c>
      <c r="AE223" s="192">
        <v>0</v>
      </c>
      <c r="AF223" s="192">
        <v>0</v>
      </c>
      <c r="AG223" s="192">
        <v>0</v>
      </c>
      <c r="AH223" s="192">
        <v>0</v>
      </c>
      <c r="AI223" s="90" t="s">
        <v>88</v>
      </c>
      <c r="AJ223" s="192">
        <v>0</v>
      </c>
      <c r="AK223" s="192">
        <v>0</v>
      </c>
      <c r="AL223" s="192">
        <v>0</v>
      </c>
      <c r="AM223" s="192">
        <v>0</v>
      </c>
      <c r="AN223" s="192">
        <v>0</v>
      </c>
      <c r="AO223" s="192">
        <v>0</v>
      </c>
      <c r="AP223" s="192">
        <v>0</v>
      </c>
      <c r="AQ223" s="192">
        <v>0</v>
      </c>
      <c r="AR223" s="192">
        <v>0</v>
      </c>
      <c r="AS223" s="192">
        <v>0</v>
      </c>
      <c r="AT223" s="192">
        <v>0</v>
      </c>
      <c r="AU223" s="95"/>
      <c r="AV223" s="230">
        <f t="shared" si="329"/>
        <v>1</v>
      </c>
      <c r="AW223" s="230">
        <f t="shared" si="330"/>
        <v>0</v>
      </c>
      <c r="AX223" s="230" t="str">
        <f t="shared" si="331"/>
        <v>C7</v>
      </c>
      <c r="AY223" s="141">
        <f t="shared" si="332"/>
        <v>9</v>
      </c>
      <c r="AZ223" s="70">
        <f t="shared" si="333"/>
        <v>1</v>
      </c>
      <c r="BA223" s="70">
        <f t="shared" si="334"/>
        <v>1</v>
      </c>
      <c r="BB223" s="70">
        <f t="shared" si="335"/>
        <v>1</v>
      </c>
      <c r="BC223" s="70">
        <f t="shared" si="336"/>
        <v>1</v>
      </c>
      <c r="BD223" s="70">
        <f t="shared" si="337"/>
        <v>1</v>
      </c>
      <c r="BE223" s="70">
        <f t="shared" si="338"/>
        <v>1</v>
      </c>
      <c r="BF223" s="70">
        <f t="shared" si="339"/>
        <v>1</v>
      </c>
      <c r="BG223" s="71">
        <f t="shared" si="340"/>
        <v>0</v>
      </c>
      <c r="BH223" s="71">
        <f t="shared" si="341"/>
        <v>1</v>
      </c>
      <c r="BI223" s="71">
        <f t="shared" si="342"/>
        <v>0</v>
      </c>
      <c r="BJ223" s="71">
        <f t="shared" si="343"/>
        <v>0</v>
      </c>
      <c r="BK223" s="71">
        <f t="shared" si="344"/>
        <v>1</v>
      </c>
      <c r="BL223" s="70">
        <f t="shared" si="345"/>
        <v>1</v>
      </c>
      <c r="BM223" s="70">
        <f t="shared" si="346"/>
        <v>1</v>
      </c>
      <c r="BN223" s="70">
        <f t="shared" si="347"/>
        <v>0</v>
      </c>
      <c r="BO223" s="70">
        <f t="shared" si="348"/>
        <v>1</v>
      </c>
      <c r="BP223" s="144">
        <f t="shared" si="349"/>
        <v>0</v>
      </c>
      <c r="BQ223" s="144">
        <f t="shared" si="350"/>
        <v>0</v>
      </c>
      <c r="BR223" s="144">
        <f t="shared" si="351"/>
        <v>20000</v>
      </c>
      <c r="BS223" s="144">
        <f t="shared" si="352"/>
        <v>0</v>
      </c>
      <c r="BT223" s="144">
        <f t="shared" si="353"/>
        <v>0</v>
      </c>
      <c r="BU223" s="144">
        <f t="shared" si="354"/>
        <v>0</v>
      </c>
      <c r="BV223" s="144">
        <f t="shared" si="355"/>
        <v>0</v>
      </c>
      <c r="BW223" s="144">
        <f t="shared" si="356"/>
        <v>0</v>
      </c>
      <c r="BX223" s="144">
        <f t="shared" si="357"/>
        <v>0</v>
      </c>
      <c r="BY223" s="144">
        <f t="shared" si="358"/>
        <v>0</v>
      </c>
      <c r="BZ223" s="9">
        <v>0</v>
      </c>
      <c r="CA223" s="9">
        <v>0</v>
      </c>
      <c r="CB223" s="9">
        <v>0</v>
      </c>
      <c r="CC223" s="9">
        <v>0</v>
      </c>
      <c r="CD223" s="9">
        <v>0</v>
      </c>
      <c r="CE223" s="9">
        <v>0</v>
      </c>
      <c r="CF223" s="9">
        <v>0</v>
      </c>
      <c r="CG223" s="9">
        <v>0</v>
      </c>
      <c r="CH223" s="9">
        <v>0</v>
      </c>
      <c r="CI223" s="9">
        <v>0</v>
      </c>
      <c r="CJ223" s="9">
        <v>0</v>
      </c>
      <c r="CK223" s="9">
        <v>0</v>
      </c>
      <c r="CL223" s="9">
        <v>0</v>
      </c>
      <c r="CM223" s="9">
        <v>0</v>
      </c>
      <c r="CN223" s="9">
        <v>0</v>
      </c>
      <c r="CO223" s="9">
        <v>0</v>
      </c>
      <c r="CP223" s="9">
        <v>0</v>
      </c>
      <c r="CQ223" s="9">
        <v>0</v>
      </c>
      <c r="CR223" s="9">
        <v>0</v>
      </c>
      <c r="CS223" s="9">
        <v>0</v>
      </c>
      <c r="CT223" s="9">
        <v>0</v>
      </c>
      <c r="CU223" s="9">
        <v>0</v>
      </c>
      <c r="CV223" s="9">
        <v>0</v>
      </c>
      <c r="CW223" s="9">
        <v>0</v>
      </c>
      <c r="CX223" s="9">
        <v>0</v>
      </c>
      <c r="CY223" s="9">
        <v>0</v>
      </c>
      <c r="CZ223" s="9">
        <v>0</v>
      </c>
      <c r="DA223" s="9">
        <v>0</v>
      </c>
      <c r="DB223" s="9">
        <v>0</v>
      </c>
      <c r="DC223" s="9">
        <v>0</v>
      </c>
      <c r="DD223" s="9">
        <v>0</v>
      </c>
      <c r="DE223" s="9">
        <v>0</v>
      </c>
      <c r="DF223" s="9">
        <v>0</v>
      </c>
      <c r="DG223" s="144">
        <f t="shared" si="359"/>
        <v>2760</v>
      </c>
      <c r="DH223" s="144">
        <f t="shared" ref="DH223:EW223" si="390">DG223</f>
        <v>2760</v>
      </c>
      <c r="DI223" s="144">
        <f t="shared" si="390"/>
        <v>2760</v>
      </c>
      <c r="DJ223" s="144">
        <f t="shared" si="390"/>
        <v>2760</v>
      </c>
      <c r="DK223" s="144">
        <f t="shared" si="390"/>
        <v>2760</v>
      </c>
      <c r="DL223" s="144">
        <f t="shared" si="390"/>
        <v>2760</v>
      </c>
      <c r="DM223" s="144">
        <f t="shared" si="390"/>
        <v>2760</v>
      </c>
      <c r="DN223" s="144">
        <f t="shared" si="390"/>
        <v>2760</v>
      </c>
      <c r="DO223" s="144">
        <f t="shared" si="390"/>
        <v>2760</v>
      </c>
      <c r="DP223" s="144">
        <f t="shared" si="390"/>
        <v>2760</v>
      </c>
      <c r="DQ223" s="144">
        <f t="shared" si="390"/>
        <v>2760</v>
      </c>
      <c r="DR223" s="144">
        <f t="shared" si="390"/>
        <v>2760</v>
      </c>
      <c r="DS223" s="144">
        <f t="shared" si="390"/>
        <v>2760</v>
      </c>
      <c r="DT223" s="144">
        <f t="shared" si="390"/>
        <v>2760</v>
      </c>
      <c r="DU223" s="144">
        <f t="shared" si="390"/>
        <v>2760</v>
      </c>
      <c r="DV223" s="144">
        <f t="shared" si="390"/>
        <v>2760</v>
      </c>
      <c r="DW223" s="144">
        <f t="shared" si="390"/>
        <v>2760</v>
      </c>
      <c r="DX223" s="144">
        <f t="shared" si="390"/>
        <v>2760</v>
      </c>
      <c r="DY223" s="144">
        <f t="shared" si="390"/>
        <v>2760</v>
      </c>
      <c r="DZ223" s="144">
        <f t="shared" si="390"/>
        <v>2760</v>
      </c>
      <c r="EA223" s="144">
        <f t="shared" si="390"/>
        <v>2760</v>
      </c>
      <c r="EB223" s="144">
        <f t="shared" si="390"/>
        <v>2760</v>
      </c>
      <c r="EC223" s="144">
        <f t="shared" si="390"/>
        <v>2760</v>
      </c>
      <c r="ED223" s="144">
        <f t="shared" si="390"/>
        <v>2760</v>
      </c>
      <c r="EE223" s="144">
        <f t="shared" si="390"/>
        <v>2760</v>
      </c>
      <c r="EF223" s="144">
        <f t="shared" si="390"/>
        <v>2760</v>
      </c>
      <c r="EG223" s="144">
        <f t="shared" si="390"/>
        <v>2760</v>
      </c>
      <c r="EH223" s="144">
        <f t="shared" si="390"/>
        <v>2760</v>
      </c>
      <c r="EI223" s="144">
        <f t="shared" si="390"/>
        <v>2760</v>
      </c>
      <c r="EJ223" s="144">
        <f t="shared" si="390"/>
        <v>2760</v>
      </c>
      <c r="EK223" s="144">
        <f t="shared" si="390"/>
        <v>2760</v>
      </c>
      <c r="EL223" s="144">
        <f t="shared" si="390"/>
        <v>2760</v>
      </c>
      <c r="EM223" s="144">
        <f t="shared" si="390"/>
        <v>2760</v>
      </c>
      <c r="EN223" s="144">
        <f t="shared" si="390"/>
        <v>2760</v>
      </c>
      <c r="EO223" s="144">
        <f t="shared" si="390"/>
        <v>2760</v>
      </c>
      <c r="EP223" s="144">
        <f t="shared" si="390"/>
        <v>2760</v>
      </c>
      <c r="EQ223" s="144">
        <f t="shared" si="390"/>
        <v>2760</v>
      </c>
      <c r="ER223" s="144">
        <f t="shared" si="390"/>
        <v>2760</v>
      </c>
      <c r="ES223" s="144">
        <f t="shared" si="390"/>
        <v>2760</v>
      </c>
      <c r="ET223" s="144">
        <f t="shared" si="390"/>
        <v>2760</v>
      </c>
      <c r="EU223" s="144">
        <f t="shared" si="390"/>
        <v>2760</v>
      </c>
      <c r="EV223" s="144">
        <f t="shared" si="390"/>
        <v>2760</v>
      </c>
      <c r="EW223" s="144">
        <f t="shared" si="390"/>
        <v>2760</v>
      </c>
      <c r="EX223" s="147">
        <f>PV(0.05,'PV factor'!C23,,-BR223)</f>
        <v>18140.589569160999</v>
      </c>
      <c r="EY223" s="147">
        <f>PV(0.05,'PV factor'!D23,,-BS223)</f>
        <v>0</v>
      </c>
      <c r="EZ223" s="147">
        <f>PV(0.05,'PV factor'!E23,,-BT223)</f>
        <v>0</v>
      </c>
      <c r="FA223" s="147">
        <f>PV(0.05,'PV factor'!F23,,-BU223)</f>
        <v>0</v>
      </c>
      <c r="FB223" s="147">
        <f>PV(0.05,'PV factor'!G23,,-BV223)</f>
        <v>0</v>
      </c>
      <c r="FC223" s="147">
        <f>PV(0.05,'PV factor'!H23,,-BW223)</f>
        <v>0</v>
      </c>
      <c r="FD223" s="147">
        <f>PV(0.05,'PV factor'!I23,,-BX223)</f>
        <v>0</v>
      </c>
      <c r="FE223" s="147">
        <f>PV(0.05,'PV factor'!J23,,-BY223)</f>
        <v>0</v>
      </c>
      <c r="FF223" s="147">
        <f>PV(0.05,'PV factor'!K23,,-BZ223)</f>
        <v>0</v>
      </c>
      <c r="FG223" s="147">
        <f>PV(0.05,'PV factor'!L23,,-CA223)</f>
        <v>0</v>
      </c>
      <c r="FH223" s="147">
        <f>PV(0.05,'PV factor'!M23,,-CB223)</f>
        <v>0</v>
      </c>
      <c r="FI223" s="147">
        <f>PV(0.05,'PV factor'!N23,,-CC223)</f>
        <v>0</v>
      </c>
      <c r="FJ223" s="147">
        <f>PV(0.05,'PV factor'!O23,,-CD223)</f>
        <v>0</v>
      </c>
      <c r="FK223" s="147">
        <f>PV(0.05,'PV factor'!P23,,-CE223)</f>
        <v>0</v>
      </c>
      <c r="FL223" s="147">
        <f>PV(0.05,'PV factor'!Q23,,-CF223)</f>
        <v>0</v>
      </c>
      <c r="FM223" s="147">
        <f>PV(0.05,'PV factor'!R23,,-CG223)</f>
        <v>0</v>
      </c>
      <c r="FN223" s="147">
        <f>PV(0.05,'PV factor'!S23,,-CH223)</f>
        <v>0</v>
      </c>
      <c r="FO223" s="147">
        <f>PV(0.05,'PV factor'!T23,,-CI223)</f>
        <v>0</v>
      </c>
      <c r="FP223" s="147">
        <f>PV(0.05,'PV factor'!U23,,-CJ223)</f>
        <v>0</v>
      </c>
      <c r="FQ223" s="147">
        <f>PV(0.05,'PV factor'!V23,,-CK223)</f>
        <v>0</v>
      </c>
      <c r="FR223" s="147">
        <f>PV(0.05,'PV factor'!W23,,-CL223)</f>
        <v>0</v>
      </c>
      <c r="FS223" s="147">
        <f>PV(0.05,'PV factor'!X23,,-CM223)</f>
        <v>0</v>
      </c>
      <c r="FT223" s="147">
        <f>PV(0.05,'PV factor'!Y23,,-CN223)</f>
        <v>0</v>
      </c>
      <c r="FU223" s="147">
        <f>PV(0.05,'PV factor'!Z23,,-CO223)</f>
        <v>0</v>
      </c>
      <c r="FV223" s="147">
        <f>PV(0.05,'PV factor'!AA23,,-CP223)</f>
        <v>0</v>
      </c>
      <c r="FW223" s="147">
        <f>PV(0.05,'PV factor'!AB23,,-CQ223)</f>
        <v>0</v>
      </c>
      <c r="FX223" s="147">
        <f>PV(0.05,'PV factor'!AC23,,-CR223)</f>
        <v>0</v>
      </c>
      <c r="FY223" s="147">
        <f>PV(0.05,'PV factor'!AD23,,-CS223)</f>
        <v>0</v>
      </c>
      <c r="FZ223" s="147">
        <f>PV(0.05,'PV factor'!AE23,,-CT223)</f>
        <v>0</v>
      </c>
      <c r="GA223" s="147">
        <f>PV(0.05,'PV factor'!AF23,,-CU223)</f>
        <v>0</v>
      </c>
      <c r="GB223" s="147">
        <f>PV(0.05,'PV factor'!AG23,,-CV223)</f>
        <v>0</v>
      </c>
      <c r="GC223" s="147">
        <f>PV(0.05,'PV factor'!AH23,,-CW223)</f>
        <v>0</v>
      </c>
      <c r="GD223" s="147">
        <f>PV(0.05,'PV factor'!AI23,,-CX223)</f>
        <v>0</v>
      </c>
      <c r="GE223" s="147">
        <f>PV(0.05,'PV factor'!AJ23,,-CY223)</f>
        <v>0</v>
      </c>
      <c r="GF223" s="147">
        <f>PV(0.05,'PV factor'!AK23,,-CZ223)</f>
        <v>0</v>
      </c>
      <c r="GG223" s="147">
        <f>PV(0.05,'PV factor'!AL23,,-DA223)</f>
        <v>0</v>
      </c>
      <c r="GH223" s="147">
        <f>PV(0.05,'PV factor'!AM23,,-DB223)</f>
        <v>0</v>
      </c>
      <c r="GI223" s="147">
        <f>PV(0.05,'PV factor'!AN23,,-DC223)</f>
        <v>0</v>
      </c>
      <c r="GJ223" s="147">
        <f>PV(0.05,'PV factor'!AO23,,-DD223)</f>
        <v>0</v>
      </c>
      <c r="GK223" s="147">
        <f>PV(0.05,'PV factor'!AP23,,-DE223)</f>
        <v>0</v>
      </c>
      <c r="GL223" s="147">
        <f>PV(0.05,'PV factor'!C23,,-DI223)</f>
        <v>2503.4013605442178</v>
      </c>
      <c r="GM223" s="147">
        <f>PV(0.05,'PV factor'!D23,,-DJ223)</f>
        <v>2384.1917719468738</v>
      </c>
      <c r="GN223" s="147">
        <f>PV(0.05,'PV factor'!E23,,-DK223)</f>
        <v>2270.6588304255943</v>
      </c>
      <c r="GO223" s="147">
        <f>PV(0.05,'PV factor'!F23,,-DL223)</f>
        <v>2162.5322194529467</v>
      </c>
      <c r="GP223" s="147">
        <f>PV(0.05,'PV factor'!G23,,-DM223)</f>
        <v>2059.5544947170924</v>
      </c>
      <c r="GQ223" s="147">
        <f>PV(0.05,'PV factor'!H23,,-DN223)</f>
        <v>1961.4804711591353</v>
      </c>
      <c r="GR223" s="147">
        <f>PV(0.05,'PV factor'!I23,,-DO223)</f>
        <v>1868.0766391991765</v>
      </c>
      <c r="GS223" s="147">
        <f>PV(0.05,'PV factor'!J23,,-DP223)</f>
        <v>1779.1206087611206</v>
      </c>
      <c r="GT223" s="147">
        <f>PV(0.05,'PV factor'!K23,,-DQ223)</f>
        <v>1694.4005797724958</v>
      </c>
      <c r="GU223" s="147">
        <f>PV(0.05,'PV factor'!L23,,-DR223)</f>
        <v>1613.7148378785673</v>
      </c>
      <c r="GV223" s="147">
        <f>PV(0.05,'PV factor'!M23,,-DS223)</f>
        <v>1536.8712741700642</v>
      </c>
      <c r="GW223" s="147">
        <f>PV(0.05,'PV factor'!N23,,-DT223)</f>
        <v>1463.6869277810133</v>
      </c>
      <c r="GX223" s="147">
        <f>PV(0.05,'PV factor'!O23,,-DU223)</f>
        <v>1393.9875502676321</v>
      </c>
      <c r="GY223" s="147">
        <f>PV(0.05,'PV factor'!P23,,-DV223)</f>
        <v>1327.6071907310777</v>
      </c>
      <c r="GZ223" s="147">
        <f>PV(0.05,'PV factor'!Q23,,-DW223)</f>
        <v>1264.3878006962645</v>
      </c>
      <c r="HA223" s="147">
        <f>PV(0.05,'PV factor'!R23,,-DX223)</f>
        <v>1204.1788578059661</v>
      </c>
      <c r="HB223" s="147">
        <f>PV(0.05,'PV factor'!S23,,-DY223)</f>
        <v>1146.8370074342536</v>
      </c>
      <c r="HC223" s="147">
        <f>PV(0.05,'PV factor'!T23,,-DZ223)</f>
        <v>1092.2257213659557</v>
      </c>
      <c r="HD223" s="147">
        <f>PV(0.05,'PV factor'!U23,,-EA223)</f>
        <v>1040.2149727294816</v>
      </c>
      <c r="HE223" s="147">
        <f>PV(0.05,'PV factor'!V23,,-EB223)</f>
        <v>990.68092640903012</v>
      </c>
      <c r="HF223" s="147">
        <f>PV(0.05,'PV factor'!W23,,-EC223)</f>
        <v>943.50564419907641</v>
      </c>
      <c r="HG223" s="147">
        <f>PV(0.05,'PV factor'!X23,,-ED223)</f>
        <v>898.57680399912022</v>
      </c>
      <c r="HH223" s="147">
        <f>PV(0.05,'PV factor'!Y23,,-EE223)</f>
        <v>855.78743238011464</v>
      </c>
      <c r="HI223" s="147">
        <f>PV(0.05,'PV factor'!Z23,,-EF223)</f>
        <v>815.03564988582343</v>
      </c>
      <c r="HJ223" s="147">
        <f>PV(0.05,'PV factor'!AA23,,-EG223)</f>
        <v>776.22442846268893</v>
      </c>
      <c r="HK223" s="147">
        <f>PV(0.05,'PV factor'!AB23,,-EH223)</f>
        <v>739.26136044065606</v>
      </c>
      <c r="HL223" s="147">
        <f>PV(0.05,'PV factor'!AC23,,-EI223)</f>
        <v>704.05843851491068</v>
      </c>
      <c r="HM223" s="147">
        <f>PV(0.05,'PV factor'!AD23,,-EJ223)</f>
        <v>670.53184620467664</v>
      </c>
      <c r="HN223" s="147">
        <f>PV(0.05,'PV factor'!AE23,,-EK223)</f>
        <v>638.6017582901685</v>
      </c>
      <c r="HO223" s="147">
        <f>PV(0.05,'PV factor'!AF23,,-EL223)</f>
        <v>608.19215075254112</v>
      </c>
      <c r="HP223" s="147">
        <f>PV(0.05,'PV factor'!AG23,,-EM223)</f>
        <v>579.23061976432496</v>
      </c>
      <c r="HQ223" s="147">
        <f>PV(0.05,'PV factor'!AH23,,-EN223)</f>
        <v>551.64820929935706</v>
      </c>
      <c r="HR223" s="147">
        <f>PV(0.05,'PV factor'!AI23,,-EO223)</f>
        <v>525.37924695176866</v>
      </c>
      <c r="HS223" s="147">
        <f>PV(0.05,'PV factor'!AJ23,,-EP223)</f>
        <v>500.36118757311294</v>
      </c>
      <c r="HT223" s="147">
        <f>PV(0.05,'PV factor'!AK23,,-EQ223)</f>
        <v>476.53446435534573</v>
      </c>
      <c r="HU223" s="147">
        <f>PV(0.05,'PV factor'!AL23,,-ER223)</f>
        <v>453.84234700509114</v>
      </c>
      <c r="HV223" s="147">
        <f>PV(0.05,'PV factor'!AM23,,-ES223)</f>
        <v>432.23080667151544</v>
      </c>
      <c r="HW223" s="147">
        <f>PV(0.05,'PV factor'!AN23,,-ET223)</f>
        <v>411.64838730620511</v>
      </c>
      <c r="HX223" s="147">
        <f>PV(0.05,'PV factor'!AO23,,-EU223)</f>
        <v>392.0460831487668</v>
      </c>
      <c r="HY223" s="147">
        <f>PV(0.05,'PV factor'!AP23,,-EV223)</f>
        <v>373.37722204644456</v>
      </c>
      <c r="HZ223" s="147">
        <f t="shared" si="361"/>
        <v>18140.589569160999</v>
      </c>
      <c r="IA223" s="147">
        <f t="shared" si="362"/>
        <v>20297.131813857221</v>
      </c>
      <c r="IB223" s="401">
        <f t="shared" si="363"/>
        <v>1.1188793912388793</v>
      </c>
    </row>
    <row r="224" spans="1:236" ht="90" customHeight="1" x14ac:dyDescent="0.2">
      <c r="A224" s="242" t="s">
        <v>1912</v>
      </c>
      <c r="B224" s="195" t="s">
        <v>1913</v>
      </c>
      <c r="C224" s="195" t="s">
        <v>1959</v>
      </c>
      <c r="D224" s="115">
        <v>5</v>
      </c>
      <c r="E224" s="195" t="s">
        <v>1960</v>
      </c>
      <c r="F224" s="113" t="s">
        <v>1961</v>
      </c>
      <c r="G224" s="113" t="s">
        <v>1962</v>
      </c>
      <c r="H224" s="112" t="s">
        <v>77</v>
      </c>
      <c r="I224" s="113" t="s">
        <v>1963</v>
      </c>
      <c r="J224" s="113">
        <v>5</v>
      </c>
      <c r="K224" s="227" t="s">
        <v>79</v>
      </c>
      <c r="L224" s="112">
        <v>12268</v>
      </c>
      <c r="M224" s="112" t="s">
        <v>1964</v>
      </c>
      <c r="N224" s="112" t="s">
        <v>81</v>
      </c>
      <c r="O224" s="112" t="s">
        <v>82</v>
      </c>
      <c r="P224" s="112" t="s">
        <v>83</v>
      </c>
      <c r="Q224" s="112" t="s">
        <v>100</v>
      </c>
      <c r="R224" s="112" t="s">
        <v>108</v>
      </c>
      <c r="S224" s="112" t="s">
        <v>99</v>
      </c>
      <c r="T224" s="112" t="s">
        <v>1925</v>
      </c>
      <c r="U224" s="112" t="s">
        <v>100</v>
      </c>
      <c r="V224" s="201">
        <v>1</v>
      </c>
      <c r="W224" s="217">
        <v>50000</v>
      </c>
      <c r="X224" s="217">
        <v>0</v>
      </c>
      <c r="Y224" s="217">
        <v>0</v>
      </c>
      <c r="Z224" s="217">
        <v>0</v>
      </c>
      <c r="AA224" s="217">
        <v>50000</v>
      </c>
      <c r="AB224" s="217">
        <v>0</v>
      </c>
      <c r="AC224" s="217">
        <v>0</v>
      </c>
      <c r="AD224" s="217">
        <v>0</v>
      </c>
      <c r="AE224" s="286">
        <v>0</v>
      </c>
      <c r="AF224" s="286">
        <v>0</v>
      </c>
      <c r="AG224" s="286">
        <v>0</v>
      </c>
      <c r="AH224" s="286">
        <v>0</v>
      </c>
      <c r="AI224" s="112" t="s">
        <v>88</v>
      </c>
      <c r="AJ224" s="217">
        <v>0</v>
      </c>
      <c r="AK224" s="217">
        <v>0</v>
      </c>
      <c r="AL224" s="217">
        <v>0</v>
      </c>
      <c r="AM224" s="217">
        <v>0</v>
      </c>
      <c r="AN224" s="217">
        <v>0</v>
      </c>
      <c r="AO224" s="217">
        <v>0</v>
      </c>
      <c r="AP224" s="217">
        <v>0</v>
      </c>
      <c r="AQ224" s="286">
        <v>0</v>
      </c>
      <c r="AR224" s="286">
        <v>0</v>
      </c>
      <c r="AS224" s="286">
        <v>0</v>
      </c>
      <c r="AT224" s="286">
        <v>0</v>
      </c>
      <c r="AU224" s="113"/>
      <c r="AV224" s="230">
        <f t="shared" si="329"/>
        <v>1</v>
      </c>
      <c r="AW224" s="230">
        <f t="shared" si="330"/>
        <v>0</v>
      </c>
      <c r="AX224" s="230" t="str">
        <f t="shared" si="331"/>
        <v>D2</v>
      </c>
      <c r="AY224" s="141">
        <f t="shared" si="332"/>
        <v>9</v>
      </c>
      <c r="AZ224" s="70">
        <f t="shared" si="333"/>
        <v>1</v>
      </c>
      <c r="BA224" s="70">
        <f t="shared" si="334"/>
        <v>1</v>
      </c>
      <c r="BB224" s="70">
        <f t="shared" si="335"/>
        <v>1</v>
      </c>
      <c r="BC224" s="70">
        <f t="shared" si="336"/>
        <v>1</v>
      </c>
      <c r="BD224" s="70">
        <f t="shared" si="337"/>
        <v>1</v>
      </c>
      <c r="BE224" s="70">
        <f t="shared" si="338"/>
        <v>1</v>
      </c>
      <c r="BF224" s="70">
        <f t="shared" si="339"/>
        <v>1</v>
      </c>
      <c r="BG224" s="71">
        <f t="shared" si="340"/>
        <v>0</v>
      </c>
      <c r="BH224" s="71">
        <f t="shared" si="341"/>
        <v>1</v>
      </c>
      <c r="BI224" s="71">
        <f t="shared" si="342"/>
        <v>0</v>
      </c>
      <c r="BJ224" s="71">
        <f t="shared" si="343"/>
        <v>0</v>
      </c>
      <c r="BK224" s="71">
        <f t="shared" si="344"/>
        <v>1</v>
      </c>
      <c r="BL224" s="70">
        <f t="shared" si="345"/>
        <v>1</v>
      </c>
      <c r="BM224" s="70">
        <f t="shared" si="346"/>
        <v>1</v>
      </c>
      <c r="BN224" s="70">
        <f t="shared" si="347"/>
        <v>0</v>
      </c>
      <c r="BO224" s="70">
        <f t="shared" si="348"/>
        <v>1</v>
      </c>
      <c r="BP224" s="144">
        <f t="shared" si="349"/>
        <v>0</v>
      </c>
      <c r="BQ224" s="144">
        <f t="shared" si="350"/>
        <v>0</v>
      </c>
      <c r="BR224" s="144">
        <f t="shared" si="351"/>
        <v>50000</v>
      </c>
      <c r="BS224" s="144">
        <f t="shared" si="352"/>
        <v>0</v>
      </c>
      <c r="BT224" s="144">
        <f t="shared" si="353"/>
        <v>0</v>
      </c>
      <c r="BU224" s="144">
        <f t="shared" si="354"/>
        <v>0</v>
      </c>
      <c r="BV224" s="144">
        <f t="shared" si="355"/>
        <v>0</v>
      </c>
      <c r="BW224" s="144">
        <f t="shared" si="356"/>
        <v>0</v>
      </c>
      <c r="BX224" s="144">
        <f t="shared" si="357"/>
        <v>0</v>
      </c>
      <c r="BY224" s="144">
        <f t="shared" si="358"/>
        <v>0</v>
      </c>
      <c r="BZ224" s="9">
        <v>0</v>
      </c>
      <c r="CA224" s="9">
        <v>0</v>
      </c>
      <c r="CB224" s="9">
        <v>0</v>
      </c>
      <c r="CC224" s="9">
        <v>0</v>
      </c>
      <c r="CD224" s="9">
        <v>0</v>
      </c>
      <c r="CE224" s="9">
        <v>0</v>
      </c>
      <c r="CF224" s="9">
        <v>0</v>
      </c>
      <c r="CG224" s="9">
        <v>0</v>
      </c>
      <c r="CH224" s="9">
        <v>0</v>
      </c>
      <c r="CI224" s="9">
        <v>0</v>
      </c>
      <c r="CJ224" s="9">
        <v>0</v>
      </c>
      <c r="CK224" s="9">
        <v>0</v>
      </c>
      <c r="CL224" s="9">
        <v>0</v>
      </c>
      <c r="CM224" s="9">
        <v>0</v>
      </c>
      <c r="CN224" s="9">
        <v>0</v>
      </c>
      <c r="CO224" s="9">
        <v>0</v>
      </c>
      <c r="CP224" s="9">
        <v>0</v>
      </c>
      <c r="CQ224" s="9">
        <v>0</v>
      </c>
      <c r="CR224" s="9">
        <v>0</v>
      </c>
      <c r="CS224" s="9">
        <v>0</v>
      </c>
      <c r="CT224" s="9">
        <v>0</v>
      </c>
      <c r="CU224" s="9">
        <v>0</v>
      </c>
      <c r="CV224" s="9">
        <v>0</v>
      </c>
      <c r="CW224" s="9">
        <v>0</v>
      </c>
      <c r="CX224" s="9">
        <v>0</v>
      </c>
      <c r="CY224" s="9">
        <v>0</v>
      </c>
      <c r="CZ224" s="9">
        <v>0</v>
      </c>
      <c r="DA224" s="9">
        <v>0</v>
      </c>
      <c r="DB224" s="9">
        <v>0</v>
      </c>
      <c r="DC224" s="9">
        <v>0</v>
      </c>
      <c r="DD224" s="9">
        <v>0</v>
      </c>
      <c r="DE224" s="9">
        <v>0</v>
      </c>
      <c r="DF224" s="9">
        <v>0</v>
      </c>
      <c r="DG224" s="144">
        <f t="shared" si="359"/>
        <v>12268</v>
      </c>
      <c r="DH224" s="144">
        <f t="shared" ref="DH224:EW224" si="391">DG224</f>
        <v>12268</v>
      </c>
      <c r="DI224" s="144">
        <f t="shared" si="391"/>
        <v>12268</v>
      </c>
      <c r="DJ224" s="144">
        <f t="shared" si="391"/>
        <v>12268</v>
      </c>
      <c r="DK224" s="144">
        <f t="shared" si="391"/>
        <v>12268</v>
      </c>
      <c r="DL224" s="144">
        <f t="shared" si="391"/>
        <v>12268</v>
      </c>
      <c r="DM224" s="144">
        <f t="shared" si="391"/>
        <v>12268</v>
      </c>
      <c r="DN224" s="144">
        <f t="shared" si="391"/>
        <v>12268</v>
      </c>
      <c r="DO224" s="144">
        <f t="shared" si="391"/>
        <v>12268</v>
      </c>
      <c r="DP224" s="144">
        <f t="shared" si="391"/>
        <v>12268</v>
      </c>
      <c r="DQ224" s="144">
        <f t="shared" si="391"/>
        <v>12268</v>
      </c>
      <c r="DR224" s="144">
        <f t="shared" si="391"/>
        <v>12268</v>
      </c>
      <c r="DS224" s="144">
        <f t="shared" si="391"/>
        <v>12268</v>
      </c>
      <c r="DT224" s="144">
        <f t="shared" si="391"/>
        <v>12268</v>
      </c>
      <c r="DU224" s="144">
        <f t="shared" si="391"/>
        <v>12268</v>
      </c>
      <c r="DV224" s="144">
        <f t="shared" si="391"/>
        <v>12268</v>
      </c>
      <c r="DW224" s="144">
        <f t="shared" si="391"/>
        <v>12268</v>
      </c>
      <c r="DX224" s="144">
        <f t="shared" si="391"/>
        <v>12268</v>
      </c>
      <c r="DY224" s="144">
        <f t="shared" si="391"/>
        <v>12268</v>
      </c>
      <c r="DZ224" s="144">
        <f t="shared" si="391"/>
        <v>12268</v>
      </c>
      <c r="EA224" s="144">
        <f t="shared" si="391"/>
        <v>12268</v>
      </c>
      <c r="EB224" s="144">
        <f t="shared" si="391"/>
        <v>12268</v>
      </c>
      <c r="EC224" s="144">
        <f t="shared" si="391"/>
        <v>12268</v>
      </c>
      <c r="ED224" s="144">
        <f t="shared" si="391"/>
        <v>12268</v>
      </c>
      <c r="EE224" s="144">
        <f t="shared" si="391"/>
        <v>12268</v>
      </c>
      <c r="EF224" s="144">
        <f t="shared" si="391"/>
        <v>12268</v>
      </c>
      <c r="EG224" s="144">
        <f t="shared" si="391"/>
        <v>12268</v>
      </c>
      <c r="EH224" s="144">
        <f t="shared" si="391"/>
        <v>12268</v>
      </c>
      <c r="EI224" s="144">
        <f t="shared" si="391"/>
        <v>12268</v>
      </c>
      <c r="EJ224" s="144">
        <f t="shared" si="391"/>
        <v>12268</v>
      </c>
      <c r="EK224" s="144">
        <f t="shared" si="391"/>
        <v>12268</v>
      </c>
      <c r="EL224" s="144">
        <f t="shared" si="391"/>
        <v>12268</v>
      </c>
      <c r="EM224" s="144">
        <f t="shared" si="391"/>
        <v>12268</v>
      </c>
      <c r="EN224" s="144">
        <f t="shared" si="391"/>
        <v>12268</v>
      </c>
      <c r="EO224" s="144">
        <f t="shared" si="391"/>
        <v>12268</v>
      </c>
      <c r="EP224" s="144">
        <f t="shared" si="391"/>
        <v>12268</v>
      </c>
      <c r="EQ224" s="144">
        <f t="shared" si="391"/>
        <v>12268</v>
      </c>
      <c r="ER224" s="144">
        <f t="shared" si="391"/>
        <v>12268</v>
      </c>
      <c r="ES224" s="144">
        <f t="shared" si="391"/>
        <v>12268</v>
      </c>
      <c r="ET224" s="144">
        <f t="shared" si="391"/>
        <v>12268</v>
      </c>
      <c r="EU224" s="144">
        <f t="shared" si="391"/>
        <v>12268</v>
      </c>
      <c r="EV224" s="144">
        <f t="shared" si="391"/>
        <v>12268</v>
      </c>
      <c r="EW224" s="144">
        <f t="shared" si="391"/>
        <v>12268</v>
      </c>
      <c r="EX224" s="147">
        <f>PV(0.05,'PV factor'!C303,,-BR224)</f>
        <v>45351.473922902493</v>
      </c>
      <c r="EY224" s="147">
        <f>PV(0.05,'PV factor'!D303,,-BS224)</f>
        <v>0</v>
      </c>
      <c r="EZ224" s="147">
        <f>PV(0.05,'PV factor'!E303,,-BT224)</f>
        <v>0</v>
      </c>
      <c r="FA224" s="147">
        <f>PV(0.05,'PV factor'!F303,,-BU224)</f>
        <v>0</v>
      </c>
      <c r="FB224" s="147">
        <f>PV(0.05,'PV factor'!G303,,-BV224)</f>
        <v>0</v>
      </c>
      <c r="FC224" s="147">
        <f>PV(0.05,'PV factor'!H303,,-BW224)</f>
        <v>0</v>
      </c>
      <c r="FD224" s="147">
        <f>PV(0.05,'PV factor'!I303,,-BX224)</f>
        <v>0</v>
      </c>
      <c r="FE224" s="147">
        <f>PV(0.05,'PV factor'!J303,,-BY224)</f>
        <v>0</v>
      </c>
      <c r="FF224" s="147">
        <f>PV(0.05,'PV factor'!K303,,-BZ224)</f>
        <v>0</v>
      </c>
      <c r="FG224" s="147">
        <f>PV(0.05,'PV factor'!L303,,-CA224)</f>
        <v>0</v>
      </c>
      <c r="FH224" s="147">
        <f>PV(0.05,'PV factor'!M303,,-CB224)</f>
        <v>0</v>
      </c>
      <c r="FI224" s="147">
        <f>PV(0.05,'PV factor'!N303,,-CC224)</f>
        <v>0</v>
      </c>
      <c r="FJ224" s="147">
        <f>PV(0.05,'PV factor'!O303,,-CD224)</f>
        <v>0</v>
      </c>
      <c r="FK224" s="147">
        <f>PV(0.05,'PV factor'!P303,,-CE224)</f>
        <v>0</v>
      </c>
      <c r="FL224" s="147">
        <f>PV(0.05,'PV factor'!Q303,,-CF224)</f>
        <v>0</v>
      </c>
      <c r="FM224" s="147">
        <f>PV(0.05,'PV factor'!R303,,-CG224)</f>
        <v>0</v>
      </c>
      <c r="FN224" s="147">
        <f>PV(0.05,'PV factor'!S303,,-CH224)</f>
        <v>0</v>
      </c>
      <c r="FO224" s="147">
        <f>PV(0.05,'PV factor'!T303,,-CI224)</f>
        <v>0</v>
      </c>
      <c r="FP224" s="147">
        <f>PV(0.05,'PV factor'!U303,,-CJ224)</f>
        <v>0</v>
      </c>
      <c r="FQ224" s="147">
        <f>PV(0.05,'PV factor'!V303,,-CK224)</f>
        <v>0</v>
      </c>
      <c r="FR224" s="147">
        <f>PV(0.05,'PV factor'!W303,,-CL224)</f>
        <v>0</v>
      </c>
      <c r="FS224" s="147">
        <f>PV(0.05,'PV factor'!X303,,-CM224)</f>
        <v>0</v>
      </c>
      <c r="FT224" s="147">
        <f>PV(0.05,'PV factor'!Y303,,-CN224)</f>
        <v>0</v>
      </c>
      <c r="FU224" s="147">
        <f>PV(0.05,'PV factor'!Z303,,-CO224)</f>
        <v>0</v>
      </c>
      <c r="FV224" s="147">
        <f>PV(0.05,'PV factor'!AA303,,-CP224)</f>
        <v>0</v>
      </c>
      <c r="FW224" s="147">
        <f>PV(0.05,'PV factor'!AB303,,-CQ224)</f>
        <v>0</v>
      </c>
      <c r="FX224" s="147">
        <f>PV(0.05,'PV factor'!AC303,,-CR224)</f>
        <v>0</v>
      </c>
      <c r="FY224" s="147">
        <f>PV(0.05,'PV factor'!AD303,,-CS224)</f>
        <v>0</v>
      </c>
      <c r="FZ224" s="147">
        <f>PV(0.05,'PV factor'!AE303,,-CT224)</f>
        <v>0</v>
      </c>
      <c r="GA224" s="147">
        <f>PV(0.05,'PV factor'!AF303,,-CU224)</f>
        <v>0</v>
      </c>
      <c r="GB224" s="147">
        <f>PV(0.05,'PV factor'!AG303,,-CV224)</f>
        <v>0</v>
      </c>
      <c r="GC224" s="147">
        <f>PV(0.05,'PV factor'!AH303,,-CW224)</f>
        <v>0</v>
      </c>
      <c r="GD224" s="147">
        <f>PV(0.05,'PV factor'!AI303,,-CX224)</f>
        <v>0</v>
      </c>
      <c r="GE224" s="147">
        <f>PV(0.05,'PV factor'!AJ303,,-CY224)</f>
        <v>0</v>
      </c>
      <c r="GF224" s="147">
        <f>PV(0.05,'PV factor'!AK303,,-CZ224)</f>
        <v>0</v>
      </c>
      <c r="GG224" s="147">
        <f>PV(0.05,'PV factor'!AL303,,-DA224)</f>
        <v>0</v>
      </c>
      <c r="GH224" s="147">
        <f>PV(0.05,'PV factor'!AM303,,-DB224)</f>
        <v>0</v>
      </c>
      <c r="GI224" s="147">
        <f>PV(0.05,'PV factor'!AN303,,-DC224)</f>
        <v>0</v>
      </c>
      <c r="GJ224" s="147">
        <f>PV(0.05,'PV factor'!AO303,,-DD224)</f>
        <v>0</v>
      </c>
      <c r="GK224" s="147">
        <f>PV(0.05,'PV factor'!AP303,,-DE224)</f>
        <v>0</v>
      </c>
      <c r="GL224" s="147">
        <f>PV(0.05,'PV factor'!C303,,-DI224)</f>
        <v>11127.437641723356</v>
      </c>
      <c r="GM224" s="147">
        <f>PV(0.05,'PV factor'!D303,,-DJ224)</f>
        <v>10597.559658784148</v>
      </c>
      <c r="GN224" s="147">
        <f>PV(0.05,'PV factor'!E303,,-DK224)</f>
        <v>10092.913960746808</v>
      </c>
      <c r="GO224" s="147">
        <f>PV(0.05,'PV factor'!F303,,-DL224)</f>
        <v>9612.2990102350541</v>
      </c>
      <c r="GP224" s="147">
        <f>PV(0.05,'PV factor'!G303,,-DM224)</f>
        <v>9154.5704859381476</v>
      </c>
      <c r="GQ224" s="147">
        <f>PV(0.05,'PV factor'!H303,,-DN224)</f>
        <v>8718.6385580363294</v>
      </c>
      <c r="GR224" s="147">
        <f>PV(0.05,'PV factor'!I303,,-DO224)</f>
        <v>8303.4652933679336</v>
      </c>
      <c r="GS224" s="147">
        <f>PV(0.05,'PV factor'!J303,,-DP224)</f>
        <v>7908.0621841599368</v>
      </c>
      <c r="GT224" s="147">
        <f>PV(0.05,'PV factor'!K303,,-DQ224)</f>
        <v>7531.4877944380351</v>
      </c>
      <c r="GU224" s="147">
        <f>PV(0.05,'PV factor'!L303,,-DR224)</f>
        <v>7172.8455185124139</v>
      </c>
      <c r="GV224" s="147">
        <f>PV(0.05,'PV factor'!M303,,-DS224)</f>
        <v>6831.2814462022998</v>
      </c>
      <c r="GW224" s="147">
        <f>PV(0.05,'PV factor'!N303,,-DT224)</f>
        <v>6505.9823297164749</v>
      </c>
      <c r="GX224" s="147">
        <f>PV(0.05,'PV factor'!O303,,-DU224)</f>
        <v>6196.1736473490255</v>
      </c>
      <c r="GY224" s="147">
        <f>PV(0.05,'PV factor'!P303,,-DV224)</f>
        <v>5901.1177593800221</v>
      </c>
      <c r="GZ224" s="147">
        <f>PV(0.05,'PV factor'!Q303,,-DW224)</f>
        <v>5620.1121517904976</v>
      </c>
      <c r="HA224" s="147">
        <f>PV(0.05,'PV factor'!R303,,-DX224)</f>
        <v>5352.4877636099973</v>
      </c>
      <c r="HB224" s="147">
        <f>PV(0.05,'PV factor'!S303,,-DY224)</f>
        <v>5097.6073939142834</v>
      </c>
      <c r="HC224" s="147">
        <f>PV(0.05,'PV factor'!T303,,-DZ224)</f>
        <v>4854.8641846802693</v>
      </c>
      <c r="HD224" s="147">
        <f>PV(0.05,'PV factor'!U303,,-EA224)</f>
        <v>4623.680175885971</v>
      </c>
      <c r="HE224" s="147">
        <f>PV(0.05,'PV factor'!V303,,-EB224)</f>
        <v>4403.5049294152113</v>
      </c>
      <c r="HF224" s="147">
        <f>PV(0.05,'PV factor'!W303,,-EC224)</f>
        <v>4193.8142184906774</v>
      </c>
      <c r="HG224" s="147">
        <f>PV(0.05,'PV factor'!X303,,-ED224)</f>
        <v>3994.1087795149301</v>
      </c>
      <c r="HH224" s="147">
        <f>PV(0.05,'PV factor'!Y303,,-EE224)</f>
        <v>3803.9131233475528</v>
      </c>
      <c r="HI224" s="147">
        <f>PV(0.05,'PV factor'!Z303,,-EF224)</f>
        <v>3622.7744031881452</v>
      </c>
      <c r="HJ224" s="147">
        <f>PV(0.05,'PV factor'!AA303,,-EG224)</f>
        <v>3450.2613363696623</v>
      </c>
      <c r="HK224" s="147">
        <f>PV(0.05,'PV factor'!AB303,,-EH224)</f>
        <v>3285.9631774949162</v>
      </c>
      <c r="HL224" s="147">
        <f>PV(0.05,'PV factor'!AC303,,-EI224)</f>
        <v>3129.488740471349</v>
      </c>
      <c r="HM224" s="147">
        <f>PV(0.05,'PV factor'!AD303,,-EJ224)</f>
        <v>2980.4654671155699</v>
      </c>
      <c r="HN224" s="147">
        <f>PV(0.05,'PV factor'!AE303,,-EK224)</f>
        <v>2838.5385401100675</v>
      </c>
      <c r="HO224" s="147">
        <f>PV(0.05,'PV factor'!AF303,,-EL224)</f>
        <v>2703.3700382000634</v>
      </c>
      <c r="HP224" s="147">
        <f>PV(0.05,'PV factor'!AG303,,-EM224)</f>
        <v>2574.6381316191082</v>
      </c>
      <c r="HQ224" s="147">
        <f>PV(0.05,'PV factor'!AH303,,-EN224)</f>
        <v>2452.0363158277219</v>
      </c>
      <c r="HR224" s="147">
        <f>PV(0.05,'PV factor'!AI303,,-EO224)</f>
        <v>2335.2726817406879</v>
      </c>
      <c r="HS224" s="147">
        <f>PV(0.05,'PV factor'!AJ303,,-EP224)</f>
        <v>2224.0692207054167</v>
      </c>
      <c r="HT224" s="147">
        <f>PV(0.05,'PV factor'!AK303,,-EQ224)</f>
        <v>2118.1611625765877</v>
      </c>
      <c r="HU224" s="147">
        <f>PV(0.05,'PV factor'!AL303,,-ER224)</f>
        <v>2017.2963453110356</v>
      </c>
      <c r="HV224" s="147">
        <f>PV(0.05,'PV factor'!AM303,,-ES224)</f>
        <v>1921.234614581939</v>
      </c>
      <c r="HW224" s="147">
        <f>PV(0.05,'PV factor'!AN303,,-ET224)</f>
        <v>1829.7472519827986</v>
      </c>
      <c r="HX224" s="147">
        <f>PV(0.05,'PV factor'!AO303,,-EU224)</f>
        <v>1742.6164304598085</v>
      </c>
      <c r="HY224" s="147">
        <f>PV(0.05,'PV factor'!AP303,,-EV224)</f>
        <v>1659.6346956760078</v>
      </c>
      <c r="HZ224" s="147">
        <f t="shared" si="361"/>
        <v>45351.473922902493</v>
      </c>
      <c r="IA224" s="147">
        <f t="shared" si="362"/>
        <v>50584.780757427507</v>
      </c>
      <c r="IB224" s="401">
        <f t="shared" si="363"/>
        <v>1.1153944157012765</v>
      </c>
    </row>
    <row r="225" spans="1:236" ht="90" customHeight="1" x14ac:dyDescent="0.2">
      <c r="A225" s="161" t="s">
        <v>2267</v>
      </c>
      <c r="B225" s="150" t="s">
        <v>2788</v>
      </c>
      <c r="C225" s="150" t="s">
        <v>2224</v>
      </c>
      <c r="D225" s="148">
        <v>14</v>
      </c>
      <c r="E225" s="150" t="s">
        <v>2834</v>
      </c>
      <c r="F225" s="151" t="s">
        <v>2835</v>
      </c>
      <c r="G225" s="151" t="s">
        <v>2836</v>
      </c>
      <c r="H225" s="79" t="s">
        <v>77</v>
      </c>
      <c r="I225" s="151" t="s">
        <v>2584</v>
      </c>
      <c r="J225" s="151">
        <v>5</v>
      </c>
      <c r="K225" s="227" t="s">
        <v>79</v>
      </c>
      <c r="L225" s="79">
        <v>2261</v>
      </c>
      <c r="M225" s="79" t="s">
        <v>2818</v>
      </c>
      <c r="N225" s="79" t="s">
        <v>147</v>
      </c>
      <c r="O225" s="73" t="s">
        <v>106</v>
      </c>
      <c r="P225" s="79" t="s">
        <v>463</v>
      </c>
      <c r="Q225" s="112" t="s">
        <v>100</v>
      </c>
      <c r="R225" s="79" t="s">
        <v>108</v>
      </c>
      <c r="S225" s="79" t="s">
        <v>99</v>
      </c>
      <c r="T225" s="79" t="s">
        <v>2065</v>
      </c>
      <c r="U225" s="79" t="s">
        <v>100</v>
      </c>
      <c r="V225" s="81">
        <v>1</v>
      </c>
      <c r="W225" s="149">
        <v>0</v>
      </c>
      <c r="X225" s="149">
        <v>0</v>
      </c>
      <c r="Y225" s="149">
        <v>0</v>
      </c>
      <c r="Z225" s="127">
        <v>0</v>
      </c>
      <c r="AA225" s="149">
        <v>0</v>
      </c>
      <c r="AB225" s="149">
        <v>0</v>
      </c>
      <c r="AC225" s="149">
        <v>0</v>
      </c>
      <c r="AD225" s="149">
        <v>0</v>
      </c>
      <c r="AE225" s="149">
        <v>0</v>
      </c>
      <c r="AF225" s="149">
        <v>0</v>
      </c>
      <c r="AG225" s="149">
        <v>0</v>
      </c>
      <c r="AH225" s="149">
        <v>0</v>
      </c>
      <c r="AI225" s="88" t="s">
        <v>88</v>
      </c>
      <c r="AJ225" s="149">
        <v>10000</v>
      </c>
      <c r="AK225" s="149">
        <v>0</v>
      </c>
      <c r="AL225" s="149">
        <v>0</v>
      </c>
      <c r="AM225" s="149">
        <v>3000</v>
      </c>
      <c r="AN225" s="149">
        <v>4000</v>
      </c>
      <c r="AO225" s="149">
        <v>3000</v>
      </c>
      <c r="AP225" s="149">
        <v>0</v>
      </c>
      <c r="AQ225" s="149">
        <v>0</v>
      </c>
      <c r="AR225" s="149">
        <v>0</v>
      </c>
      <c r="AS225" s="149">
        <v>0</v>
      </c>
      <c r="AT225" s="149">
        <v>0</v>
      </c>
      <c r="AU225" s="151"/>
      <c r="AV225" s="230">
        <f t="shared" si="329"/>
        <v>1</v>
      </c>
      <c r="AW225" s="230">
        <f t="shared" si="330"/>
        <v>0</v>
      </c>
      <c r="AX225" s="230" t="str">
        <f t="shared" si="331"/>
        <v>C3</v>
      </c>
      <c r="AY225" s="141">
        <f t="shared" si="332"/>
        <v>8</v>
      </c>
      <c r="AZ225" s="70">
        <f t="shared" si="333"/>
        <v>1</v>
      </c>
      <c r="BA225" s="70">
        <f t="shared" si="334"/>
        <v>1</v>
      </c>
      <c r="BB225" s="70">
        <f t="shared" si="335"/>
        <v>0</v>
      </c>
      <c r="BC225" s="70">
        <f t="shared" si="336"/>
        <v>1</v>
      </c>
      <c r="BD225" s="70">
        <f t="shared" si="337"/>
        <v>1</v>
      </c>
      <c r="BE225" s="70">
        <f t="shared" si="338"/>
        <v>1</v>
      </c>
      <c r="BF225" s="70">
        <f t="shared" si="339"/>
        <v>1</v>
      </c>
      <c r="BG225" s="71">
        <f t="shared" si="340"/>
        <v>0</v>
      </c>
      <c r="BH225" s="71">
        <f t="shared" si="341"/>
        <v>1</v>
      </c>
      <c r="BI225" s="71">
        <f t="shared" si="342"/>
        <v>0</v>
      </c>
      <c r="BJ225" s="71">
        <f t="shared" si="343"/>
        <v>1</v>
      </c>
      <c r="BK225" s="71">
        <f t="shared" si="344"/>
        <v>0</v>
      </c>
      <c r="BL225" s="70">
        <f t="shared" si="345"/>
        <v>1</v>
      </c>
      <c r="BM225" s="70">
        <f t="shared" si="346"/>
        <v>1</v>
      </c>
      <c r="BN225" s="70">
        <f t="shared" si="347"/>
        <v>0</v>
      </c>
      <c r="BO225" s="70">
        <f t="shared" si="348"/>
        <v>1</v>
      </c>
      <c r="BP225" s="144">
        <f t="shared" si="349"/>
        <v>0</v>
      </c>
      <c r="BQ225" s="144">
        <f t="shared" si="350"/>
        <v>0</v>
      </c>
      <c r="BR225" s="144">
        <f t="shared" si="351"/>
        <v>3000</v>
      </c>
      <c r="BS225" s="144">
        <f t="shared" si="352"/>
        <v>4000</v>
      </c>
      <c r="BT225" s="144">
        <f t="shared" si="353"/>
        <v>3000</v>
      </c>
      <c r="BU225" s="144">
        <f t="shared" si="354"/>
        <v>0</v>
      </c>
      <c r="BV225" s="144">
        <f t="shared" si="355"/>
        <v>0</v>
      </c>
      <c r="BW225" s="144">
        <f t="shared" si="356"/>
        <v>0</v>
      </c>
      <c r="BX225" s="144">
        <f t="shared" si="357"/>
        <v>0</v>
      </c>
      <c r="BY225" s="144">
        <f t="shared" si="358"/>
        <v>0</v>
      </c>
      <c r="BZ225" s="9">
        <v>0</v>
      </c>
      <c r="CA225" s="9">
        <v>0</v>
      </c>
      <c r="CB225" s="9">
        <v>0</v>
      </c>
      <c r="CC225" s="9">
        <v>0</v>
      </c>
      <c r="CD225" s="9">
        <v>0</v>
      </c>
      <c r="CE225" s="9">
        <v>0</v>
      </c>
      <c r="CF225" s="9">
        <v>0</v>
      </c>
      <c r="CG225" s="9">
        <v>0</v>
      </c>
      <c r="CH225" s="9">
        <v>0</v>
      </c>
      <c r="CI225" s="9">
        <v>0</v>
      </c>
      <c r="CJ225" s="9">
        <v>0</v>
      </c>
      <c r="CK225" s="9">
        <v>0</v>
      </c>
      <c r="CL225" s="9">
        <v>0</v>
      </c>
      <c r="CM225" s="9">
        <v>0</v>
      </c>
      <c r="CN225" s="9">
        <v>0</v>
      </c>
      <c r="CO225" s="9">
        <v>0</v>
      </c>
      <c r="CP225" s="9">
        <v>0</v>
      </c>
      <c r="CQ225" s="9">
        <v>0</v>
      </c>
      <c r="CR225" s="9">
        <v>0</v>
      </c>
      <c r="CS225" s="9">
        <v>0</v>
      </c>
      <c r="CT225" s="9">
        <v>0</v>
      </c>
      <c r="CU225" s="9">
        <v>0</v>
      </c>
      <c r="CV225" s="9">
        <v>0</v>
      </c>
      <c r="CW225" s="9">
        <v>0</v>
      </c>
      <c r="CX225" s="9">
        <v>0</v>
      </c>
      <c r="CY225" s="9">
        <v>0</v>
      </c>
      <c r="CZ225" s="9">
        <v>0</v>
      </c>
      <c r="DA225" s="9">
        <v>0</v>
      </c>
      <c r="DB225" s="9">
        <v>0</v>
      </c>
      <c r="DC225" s="9">
        <v>0</v>
      </c>
      <c r="DD225" s="9">
        <v>0</v>
      </c>
      <c r="DE225" s="9">
        <v>0</v>
      </c>
      <c r="DF225" s="9">
        <v>0</v>
      </c>
      <c r="DG225" s="144">
        <f t="shared" si="359"/>
        <v>2261</v>
      </c>
      <c r="DH225" s="144">
        <f t="shared" ref="DH225:EW225" si="392">DG225</f>
        <v>2261</v>
      </c>
      <c r="DI225" s="144">
        <f t="shared" si="392"/>
        <v>2261</v>
      </c>
      <c r="DJ225" s="144">
        <f t="shared" si="392"/>
        <v>2261</v>
      </c>
      <c r="DK225" s="144">
        <f t="shared" si="392"/>
        <v>2261</v>
      </c>
      <c r="DL225" s="144">
        <f t="shared" si="392"/>
        <v>2261</v>
      </c>
      <c r="DM225" s="144">
        <f t="shared" si="392"/>
        <v>2261</v>
      </c>
      <c r="DN225" s="144">
        <f t="shared" si="392"/>
        <v>2261</v>
      </c>
      <c r="DO225" s="144">
        <f t="shared" si="392"/>
        <v>2261</v>
      </c>
      <c r="DP225" s="144">
        <f t="shared" si="392"/>
        <v>2261</v>
      </c>
      <c r="DQ225" s="144">
        <f t="shared" si="392"/>
        <v>2261</v>
      </c>
      <c r="DR225" s="144">
        <f t="shared" si="392"/>
        <v>2261</v>
      </c>
      <c r="DS225" s="144">
        <f t="shared" si="392"/>
        <v>2261</v>
      </c>
      <c r="DT225" s="144">
        <f t="shared" si="392"/>
        <v>2261</v>
      </c>
      <c r="DU225" s="144">
        <f t="shared" si="392"/>
        <v>2261</v>
      </c>
      <c r="DV225" s="144">
        <f t="shared" si="392"/>
        <v>2261</v>
      </c>
      <c r="DW225" s="144">
        <f t="shared" si="392"/>
        <v>2261</v>
      </c>
      <c r="DX225" s="144">
        <f t="shared" si="392"/>
        <v>2261</v>
      </c>
      <c r="DY225" s="144">
        <f t="shared" si="392"/>
        <v>2261</v>
      </c>
      <c r="DZ225" s="144">
        <f t="shared" si="392"/>
        <v>2261</v>
      </c>
      <c r="EA225" s="144">
        <f t="shared" si="392"/>
        <v>2261</v>
      </c>
      <c r="EB225" s="144">
        <f t="shared" si="392"/>
        <v>2261</v>
      </c>
      <c r="EC225" s="144">
        <f t="shared" si="392"/>
        <v>2261</v>
      </c>
      <c r="ED225" s="144">
        <f t="shared" si="392"/>
        <v>2261</v>
      </c>
      <c r="EE225" s="144">
        <f t="shared" si="392"/>
        <v>2261</v>
      </c>
      <c r="EF225" s="144">
        <f t="shared" si="392"/>
        <v>2261</v>
      </c>
      <c r="EG225" s="144">
        <f t="shared" si="392"/>
        <v>2261</v>
      </c>
      <c r="EH225" s="144">
        <f t="shared" si="392"/>
        <v>2261</v>
      </c>
      <c r="EI225" s="144">
        <f t="shared" si="392"/>
        <v>2261</v>
      </c>
      <c r="EJ225" s="144">
        <f t="shared" si="392"/>
        <v>2261</v>
      </c>
      <c r="EK225" s="144">
        <f t="shared" si="392"/>
        <v>2261</v>
      </c>
      <c r="EL225" s="144">
        <f t="shared" si="392"/>
        <v>2261</v>
      </c>
      <c r="EM225" s="144">
        <f t="shared" si="392"/>
        <v>2261</v>
      </c>
      <c r="EN225" s="144">
        <f t="shared" si="392"/>
        <v>2261</v>
      </c>
      <c r="EO225" s="144">
        <f t="shared" si="392"/>
        <v>2261</v>
      </c>
      <c r="EP225" s="144">
        <f t="shared" si="392"/>
        <v>2261</v>
      </c>
      <c r="EQ225" s="144">
        <f t="shared" si="392"/>
        <v>2261</v>
      </c>
      <c r="ER225" s="144">
        <f t="shared" si="392"/>
        <v>2261</v>
      </c>
      <c r="ES225" s="144">
        <f t="shared" si="392"/>
        <v>2261</v>
      </c>
      <c r="ET225" s="144">
        <f t="shared" si="392"/>
        <v>2261</v>
      </c>
      <c r="EU225" s="144">
        <f t="shared" si="392"/>
        <v>2261</v>
      </c>
      <c r="EV225" s="144">
        <f t="shared" si="392"/>
        <v>2261</v>
      </c>
      <c r="EW225" s="144">
        <f t="shared" si="392"/>
        <v>2261</v>
      </c>
      <c r="EX225" s="147">
        <f>PV(0.05,'PV factor'!C400,,-BR225)</f>
        <v>2721.0884353741494</v>
      </c>
      <c r="EY225" s="147">
        <f>PV(0.05,'PV factor'!D400,,-BS225)</f>
        <v>3455.3503941259041</v>
      </c>
      <c r="EZ225" s="147">
        <f>PV(0.05,'PV factor'!E400,,-BT225)</f>
        <v>2468.1074243756461</v>
      </c>
      <c r="FA225" s="147">
        <f>PV(0.05,'PV factor'!F400,,-BU225)</f>
        <v>0</v>
      </c>
      <c r="FB225" s="147">
        <f>PV(0.05,'PV factor'!G400,,-BV225)</f>
        <v>0</v>
      </c>
      <c r="FC225" s="147">
        <f>PV(0.05,'PV factor'!H400,,-BW225)</f>
        <v>0</v>
      </c>
      <c r="FD225" s="147">
        <f>PV(0.05,'PV factor'!I400,,-BX225)</f>
        <v>0</v>
      </c>
      <c r="FE225" s="147">
        <f>PV(0.05,'PV factor'!J400,,-BY225)</f>
        <v>0</v>
      </c>
      <c r="FF225" s="147">
        <f>PV(0.05,'PV factor'!K400,,-BZ225)</f>
        <v>0</v>
      </c>
      <c r="FG225" s="147">
        <f>PV(0.05,'PV factor'!L400,,-CA225)</f>
        <v>0</v>
      </c>
      <c r="FH225" s="147">
        <f>PV(0.05,'PV factor'!M400,,-CB225)</f>
        <v>0</v>
      </c>
      <c r="FI225" s="147">
        <f>PV(0.05,'PV factor'!N400,,-CC225)</f>
        <v>0</v>
      </c>
      <c r="FJ225" s="147">
        <f>PV(0.05,'PV factor'!O400,,-CD225)</f>
        <v>0</v>
      </c>
      <c r="FK225" s="147">
        <f>PV(0.05,'PV factor'!P400,,-CE225)</f>
        <v>0</v>
      </c>
      <c r="FL225" s="147">
        <f>PV(0.05,'PV factor'!Q400,,-CF225)</f>
        <v>0</v>
      </c>
      <c r="FM225" s="147">
        <f>PV(0.05,'PV factor'!R400,,-CG225)</f>
        <v>0</v>
      </c>
      <c r="FN225" s="147">
        <f>PV(0.05,'PV factor'!S400,,-CH225)</f>
        <v>0</v>
      </c>
      <c r="FO225" s="147">
        <f>PV(0.05,'PV factor'!T400,,-CI225)</f>
        <v>0</v>
      </c>
      <c r="FP225" s="147">
        <f>PV(0.05,'PV factor'!U400,,-CJ225)</f>
        <v>0</v>
      </c>
      <c r="FQ225" s="147">
        <f>PV(0.05,'PV factor'!V400,,-CK225)</f>
        <v>0</v>
      </c>
      <c r="FR225" s="147">
        <f>PV(0.05,'PV factor'!W400,,-CL225)</f>
        <v>0</v>
      </c>
      <c r="FS225" s="147">
        <f>PV(0.05,'PV factor'!X400,,-CM225)</f>
        <v>0</v>
      </c>
      <c r="FT225" s="147">
        <f>PV(0.05,'PV factor'!Y400,,-CN225)</f>
        <v>0</v>
      </c>
      <c r="FU225" s="147">
        <f>PV(0.05,'PV factor'!Z400,,-CO225)</f>
        <v>0</v>
      </c>
      <c r="FV225" s="147">
        <f>PV(0.05,'PV factor'!AA400,,-CP225)</f>
        <v>0</v>
      </c>
      <c r="FW225" s="147">
        <f>PV(0.05,'PV factor'!AB400,,-CQ225)</f>
        <v>0</v>
      </c>
      <c r="FX225" s="147">
        <f>PV(0.05,'PV factor'!AC400,,-CR225)</f>
        <v>0</v>
      </c>
      <c r="FY225" s="147">
        <f>PV(0.05,'PV factor'!AD400,,-CS225)</f>
        <v>0</v>
      </c>
      <c r="FZ225" s="147">
        <f>PV(0.05,'PV factor'!AE400,,-CT225)</f>
        <v>0</v>
      </c>
      <c r="GA225" s="147">
        <f>PV(0.05,'PV factor'!AF400,,-CU225)</f>
        <v>0</v>
      </c>
      <c r="GB225" s="147">
        <f>PV(0.05,'PV factor'!AG400,,-CV225)</f>
        <v>0</v>
      </c>
      <c r="GC225" s="147">
        <f>PV(0.05,'PV factor'!AH400,,-CW225)</f>
        <v>0</v>
      </c>
      <c r="GD225" s="147">
        <f>PV(0.05,'PV factor'!AI400,,-CX225)</f>
        <v>0</v>
      </c>
      <c r="GE225" s="147">
        <f>PV(0.05,'PV factor'!AJ400,,-CY225)</f>
        <v>0</v>
      </c>
      <c r="GF225" s="147">
        <f>PV(0.05,'PV factor'!AK400,,-CZ225)</f>
        <v>0</v>
      </c>
      <c r="GG225" s="147">
        <f>PV(0.05,'PV factor'!AL400,,-DA225)</f>
        <v>0</v>
      </c>
      <c r="GH225" s="147">
        <f>PV(0.05,'PV factor'!AM400,,-DB225)</f>
        <v>0</v>
      </c>
      <c r="GI225" s="147">
        <f>PV(0.05,'PV factor'!AN400,,-DC225)</f>
        <v>0</v>
      </c>
      <c r="GJ225" s="147">
        <f>PV(0.05,'PV factor'!AO400,,-DD225)</f>
        <v>0</v>
      </c>
      <c r="GK225" s="147">
        <f>PV(0.05,'PV factor'!AP400,,-DE225)</f>
        <v>0</v>
      </c>
      <c r="GL225" s="147">
        <f>PV(0.05,'PV factor'!C400,,-DI225)</f>
        <v>2050.7936507936506</v>
      </c>
      <c r="GM225" s="147">
        <f>PV(0.05,'PV factor'!D400,,-DJ225)</f>
        <v>1953.1368102796673</v>
      </c>
      <c r="GN225" s="147">
        <f>PV(0.05,'PV factor'!E400,,-DK225)</f>
        <v>1860.1302955044453</v>
      </c>
      <c r="GO225" s="147">
        <f>PV(0.05,'PV factor'!F400,,-DL225)</f>
        <v>1771.5526623851856</v>
      </c>
      <c r="GP225" s="147">
        <f>PV(0.05,'PV factor'!G400,,-DM225)</f>
        <v>1687.1930117954153</v>
      </c>
      <c r="GQ225" s="147">
        <f>PV(0.05,'PV factor'!H400,,-DN225)</f>
        <v>1606.8504874242046</v>
      </c>
      <c r="GR225" s="147">
        <f>PV(0.05,'PV factor'!I400,,-DO225)</f>
        <v>1530.3337975468617</v>
      </c>
      <c r="GS225" s="147">
        <f>PV(0.05,'PV factor'!J400,,-DP225)</f>
        <v>1457.4607595684397</v>
      </c>
      <c r="GT225" s="147">
        <f>PV(0.05,'PV factor'!K400,,-DQ225)</f>
        <v>1388.0578662556568</v>
      </c>
      <c r="GU225" s="147">
        <f>PV(0.05,'PV factor'!L400,,-DR225)</f>
        <v>1321.9598726244349</v>
      </c>
      <c r="GV225" s="147">
        <f>PV(0.05,'PV factor'!M400,,-DS225)</f>
        <v>1259.0094024994621</v>
      </c>
      <c r="GW225" s="147">
        <f>PV(0.05,'PV factor'!N400,,-DT225)</f>
        <v>1199.0565738090113</v>
      </c>
      <c r="GX225" s="147">
        <f>PV(0.05,'PV factor'!O400,,-DU225)</f>
        <v>1141.9586417228682</v>
      </c>
      <c r="GY225" s="147">
        <f>PV(0.05,'PV factor'!P400,,-DV225)</f>
        <v>1087.5796587836835</v>
      </c>
      <c r="GZ225" s="147">
        <f>PV(0.05,'PV factor'!Q400,,-DW225)</f>
        <v>1035.790151222556</v>
      </c>
      <c r="HA225" s="147">
        <f>PV(0.05,'PV factor'!R400,,-DX225)</f>
        <v>986.46681068814837</v>
      </c>
      <c r="HB225" s="147">
        <f>PV(0.05,'PV factor'!S400,,-DY225)</f>
        <v>939.49220065537941</v>
      </c>
      <c r="HC225" s="147">
        <f>PV(0.05,'PV factor'!T400,,-DZ225)</f>
        <v>894.75447681464698</v>
      </c>
      <c r="HD225" s="147">
        <f>PV(0.05,'PV factor'!U400,,-EA225)</f>
        <v>852.14712077585432</v>
      </c>
      <c r="HE225" s="147">
        <f>PV(0.05,'PV factor'!V400,,-EB225)</f>
        <v>811.56868645319469</v>
      </c>
      <c r="HF225" s="147">
        <f>PV(0.05,'PV factor'!W400,,-EC225)</f>
        <v>772.92255852685207</v>
      </c>
      <c r="HG225" s="147">
        <f>PV(0.05,'PV factor'!X400,,-ED225)</f>
        <v>736.1167224065257</v>
      </c>
      <c r="HH225" s="147">
        <f>PV(0.05,'PV factor'!Y400,,-EE225)</f>
        <v>701.06354514907218</v>
      </c>
      <c r="HI225" s="147">
        <f>PV(0.05,'PV factor'!Z400,,-EF225)</f>
        <v>667.67956680864006</v>
      </c>
      <c r="HJ225" s="147">
        <f>PV(0.05,'PV factor'!AA400,,-EG225)</f>
        <v>635.88530172251433</v>
      </c>
      <c r="HK225" s="147">
        <f>PV(0.05,'PV factor'!AB400,,-EH225)</f>
        <v>605.6050492595374</v>
      </c>
      <c r="HL225" s="147">
        <f>PV(0.05,'PV factor'!AC400,,-EI225)</f>
        <v>576.76671358051192</v>
      </c>
      <c r="HM225" s="147">
        <f>PV(0.05,'PV factor'!AD400,,-EJ225)</f>
        <v>549.30163198143987</v>
      </c>
      <c r="HN225" s="147">
        <f>PV(0.05,'PV factor'!AE400,,-EK225)</f>
        <v>523.14441141089526</v>
      </c>
      <c r="HO225" s="147">
        <f>PV(0.05,'PV factor'!AF400,,-EL225)</f>
        <v>498.23277277228101</v>
      </c>
      <c r="HP225" s="147">
        <f>PV(0.05,'PV factor'!AG400,,-EM225)</f>
        <v>474.50740264026769</v>
      </c>
      <c r="HQ225" s="147">
        <f>PV(0.05,'PV factor'!AH400,,-EN225)</f>
        <v>451.91181203835015</v>
      </c>
      <c r="HR225" s="147">
        <f>PV(0.05,'PV factor'!AI400,,-EO225)</f>
        <v>430.39220194128586</v>
      </c>
      <c r="HS225" s="147">
        <f>PV(0.05,'PV factor'!AJ400,,-EP225)</f>
        <v>409.89733518217696</v>
      </c>
      <c r="HT225" s="147">
        <f>PV(0.05,'PV factor'!AK400,,-EQ225)</f>
        <v>390.37841445921617</v>
      </c>
      <c r="HU225" s="147">
        <f>PV(0.05,'PV factor'!AL400,,-ER225)</f>
        <v>371.78896615163444</v>
      </c>
      <c r="HV225" s="147">
        <f>PV(0.05,'PV factor'!AM400,,-ES225)</f>
        <v>354.08472966822336</v>
      </c>
      <c r="HW225" s="147">
        <f>PV(0.05,'PV factor'!AN400,,-ET225)</f>
        <v>337.22355206497451</v>
      </c>
      <c r="HX225" s="147">
        <f>PV(0.05,'PV factor'!AO400,,-EU225)</f>
        <v>321.1652876809282</v>
      </c>
      <c r="HY225" s="147">
        <f>PV(0.05,'PV factor'!AP400,,-EV225)</f>
        <v>305.87170255326492</v>
      </c>
      <c r="HZ225" s="147">
        <f t="shared" si="361"/>
        <v>8644.5462538757001</v>
      </c>
      <c r="IA225" s="147">
        <f t="shared" si="362"/>
        <v>9322.8064307583627</v>
      </c>
      <c r="IB225" s="401">
        <f t="shared" si="363"/>
        <v>1.0784610501191512</v>
      </c>
    </row>
    <row r="226" spans="1:236" ht="90" customHeight="1" x14ac:dyDescent="0.25">
      <c r="A226" s="137" t="s">
        <v>1699</v>
      </c>
      <c r="B226" s="138" t="s">
        <v>1700</v>
      </c>
      <c r="C226" s="138" t="s">
        <v>1729</v>
      </c>
      <c r="D226" s="142">
        <v>9</v>
      </c>
      <c r="E226" s="138" t="s">
        <v>1730</v>
      </c>
      <c r="F226" s="118" t="s">
        <v>1731</v>
      </c>
      <c r="G226" s="118" t="s">
        <v>1732</v>
      </c>
      <c r="H226" s="142" t="s">
        <v>77</v>
      </c>
      <c r="I226" s="118" t="s">
        <v>1725</v>
      </c>
      <c r="J226" s="118">
        <v>5</v>
      </c>
      <c r="K226" s="227" t="s">
        <v>79</v>
      </c>
      <c r="L226" s="142">
        <v>27470</v>
      </c>
      <c r="M226" s="142" t="s">
        <v>1733</v>
      </c>
      <c r="N226" s="142" t="s">
        <v>81</v>
      </c>
      <c r="O226" s="142" t="s">
        <v>82</v>
      </c>
      <c r="P226" s="142" t="s">
        <v>124</v>
      </c>
      <c r="Q226" s="112" t="s">
        <v>100</v>
      </c>
      <c r="R226" s="142" t="s">
        <v>108</v>
      </c>
      <c r="S226" s="142" t="s">
        <v>99</v>
      </c>
      <c r="T226" s="142" t="s">
        <v>1727</v>
      </c>
      <c r="U226" s="142" t="s">
        <v>100</v>
      </c>
      <c r="V226" s="117">
        <v>1</v>
      </c>
      <c r="W226" s="136">
        <v>120000</v>
      </c>
      <c r="X226" s="136">
        <v>5000</v>
      </c>
      <c r="Y226" s="136">
        <v>0</v>
      </c>
      <c r="Z226" s="302">
        <v>0</v>
      </c>
      <c r="AA226" s="136">
        <v>5000</v>
      </c>
      <c r="AB226" s="136">
        <v>115000</v>
      </c>
      <c r="AC226" s="136">
        <v>0</v>
      </c>
      <c r="AD226" s="136">
        <v>0</v>
      </c>
      <c r="AE226" s="139">
        <v>0</v>
      </c>
      <c r="AF226" s="139">
        <v>0</v>
      </c>
      <c r="AG226" s="139">
        <v>0</v>
      </c>
      <c r="AH226" s="139">
        <v>0</v>
      </c>
      <c r="AI226" s="119" t="s">
        <v>1734</v>
      </c>
      <c r="AJ226" s="136">
        <v>3000</v>
      </c>
      <c r="AK226" s="136">
        <v>0</v>
      </c>
      <c r="AL226" s="136">
        <v>0</v>
      </c>
      <c r="AM226" s="136">
        <v>0</v>
      </c>
      <c r="AN226" s="136">
        <v>3000</v>
      </c>
      <c r="AO226" s="136">
        <v>0</v>
      </c>
      <c r="AP226" s="136">
        <v>0</v>
      </c>
      <c r="AQ226" s="139">
        <v>0</v>
      </c>
      <c r="AR226" s="139">
        <v>0</v>
      </c>
      <c r="AS226" s="139">
        <v>0</v>
      </c>
      <c r="AT226" s="139">
        <v>0</v>
      </c>
      <c r="AU226" s="118"/>
      <c r="AV226" s="230">
        <f t="shared" si="329"/>
        <v>1</v>
      </c>
      <c r="AW226" s="230">
        <f t="shared" si="330"/>
        <v>0</v>
      </c>
      <c r="AX226" s="230" t="str">
        <f t="shared" si="331"/>
        <v>D3</v>
      </c>
      <c r="AY226" s="141">
        <f t="shared" si="332"/>
        <v>9</v>
      </c>
      <c r="AZ226" s="70">
        <f t="shared" si="333"/>
        <v>1</v>
      </c>
      <c r="BA226" s="70">
        <f t="shared" si="334"/>
        <v>1</v>
      </c>
      <c r="BB226" s="70">
        <f t="shared" si="335"/>
        <v>1</v>
      </c>
      <c r="BC226" s="70">
        <f t="shared" si="336"/>
        <v>1</v>
      </c>
      <c r="BD226" s="70">
        <f t="shared" si="337"/>
        <v>1</v>
      </c>
      <c r="BE226" s="70">
        <f t="shared" si="338"/>
        <v>1</v>
      </c>
      <c r="BF226" s="70">
        <f t="shared" si="339"/>
        <v>1</v>
      </c>
      <c r="BG226" s="71">
        <f t="shared" si="340"/>
        <v>0</v>
      </c>
      <c r="BH226" s="71">
        <f t="shared" si="341"/>
        <v>1</v>
      </c>
      <c r="BI226" s="71">
        <f t="shared" si="342"/>
        <v>0</v>
      </c>
      <c r="BJ226" s="71">
        <f t="shared" si="343"/>
        <v>0</v>
      </c>
      <c r="BK226" s="71">
        <f t="shared" si="344"/>
        <v>1</v>
      </c>
      <c r="BL226" s="70">
        <f t="shared" si="345"/>
        <v>1</v>
      </c>
      <c r="BM226" s="70">
        <f t="shared" si="346"/>
        <v>1</v>
      </c>
      <c r="BN226" s="70">
        <f t="shared" si="347"/>
        <v>0</v>
      </c>
      <c r="BO226" s="70">
        <f t="shared" si="348"/>
        <v>1</v>
      </c>
      <c r="BP226" s="144">
        <f t="shared" si="349"/>
        <v>0</v>
      </c>
      <c r="BQ226" s="144">
        <f t="shared" si="350"/>
        <v>0</v>
      </c>
      <c r="BR226" s="144">
        <f t="shared" si="351"/>
        <v>5000</v>
      </c>
      <c r="BS226" s="144">
        <f t="shared" si="352"/>
        <v>118000</v>
      </c>
      <c r="BT226" s="144">
        <f t="shared" si="353"/>
        <v>0</v>
      </c>
      <c r="BU226" s="144">
        <f t="shared" si="354"/>
        <v>0</v>
      </c>
      <c r="BV226" s="144">
        <f t="shared" si="355"/>
        <v>0</v>
      </c>
      <c r="BW226" s="144">
        <f t="shared" si="356"/>
        <v>0</v>
      </c>
      <c r="BX226" s="144">
        <f t="shared" si="357"/>
        <v>0</v>
      </c>
      <c r="BY226" s="144">
        <f t="shared" si="358"/>
        <v>0</v>
      </c>
      <c r="BZ226" s="9">
        <v>0</v>
      </c>
      <c r="CA226" s="9">
        <v>0</v>
      </c>
      <c r="CB226" s="9">
        <v>0</v>
      </c>
      <c r="CC226" s="9">
        <v>0</v>
      </c>
      <c r="CD226" s="9">
        <v>0</v>
      </c>
      <c r="CE226" s="9">
        <v>0</v>
      </c>
      <c r="CF226" s="9">
        <v>0</v>
      </c>
      <c r="CG226" s="9">
        <v>0</v>
      </c>
      <c r="CH226" s="9">
        <v>0</v>
      </c>
      <c r="CI226" s="9">
        <v>0</v>
      </c>
      <c r="CJ226" s="9">
        <v>0</v>
      </c>
      <c r="CK226" s="9">
        <v>0</v>
      </c>
      <c r="CL226" s="9">
        <v>0</v>
      </c>
      <c r="CM226" s="9">
        <v>0</v>
      </c>
      <c r="CN226" s="9">
        <v>0</v>
      </c>
      <c r="CO226" s="9">
        <v>0</v>
      </c>
      <c r="CP226" s="9">
        <v>0</v>
      </c>
      <c r="CQ226" s="9">
        <v>0</v>
      </c>
      <c r="CR226" s="9">
        <v>0</v>
      </c>
      <c r="CS226" s="9">
        <v>0</v>
      </c>
      <c r="CT226" s="9">
        <v>0</v>
      </c>
      <c r="CU226" s="9">
        <v>0</v>
      </c>
      <c r="CV226" s="9">
        <v>0</v>
      </c>
      <c r="CW226" s="9">
        <v>0</v>
      </c>
      <c r="CX226" s="9">
        <v>0</v>
      </c>
      <c r="CY226" s="9">
        <v>0</v>
      </c>
      <c r="CZ226" s="9">
        <v>0</v>
      </c>
      <c r="DA226" s="9">
        <v>0</v>
      </c>
      <c r="DB226" s="9">
        <v>0</v>
      </c>
      <c r="DC226" s="9">
        <v>0</v>
      </c>
      <c r="DD226" s="9">
        <v>0</v>
      </c>
      <c r="DE226" s="9">
        <v>0</v>
      </c>
      <c r="DF226" s="9">
        <v>0</v>
      </c>
      <c r="DG226" s="144">
        <f t="shared" si="359"/>
        <v>27470</v>
      </c>
      <c r="DH226" s="144">
        <f t="shared" ref="DH226:EW226" si="393">DG226</f>
        <v>27470</v>
      </c>
      <c r="DI226" s="144">
        <f t="shared" si="393"/>
        <v>27470</v>
      </c>
      <c r="DJ226" s="144">
        <f t="shared" si="393"/>
        <v>27470</v>
      </c>
      <c r="DK226" s="144">
        <f t="shared" si="393"/>
        <v>27470</v>
      </c>
      <c r="DL226" s="144">
        <f t="shared" si="393"/>
        <v>27470</v>
      </c>
      <c r="DM226" s="144">
        <f t="shared" si="393"/>
        <v>27470</v>
      </c>
      <c r="DN226" s="144">
        <f t="shared" si="393"/>
        <v>27470</v>
      </c>
      <c r="DO226" s="144">
        <f t="shared" si="393"/>
        <v>27470</v>
      </c>
      <c r="DP226" s="144">
        <f t="shared" si="393"/>
        <v>27470</v>
      </c>
      <c r="DQ226" s="144">
        <f t="shared" si="393"/>
        <v>27470</v>
      </c>
      <c r="DR226" s="144">
        <f t="shared" si="393"/>
        <v>27470</v>
      </c>
      <c r="DS226" s="144">
        <f t="shared" si="393"/>
        <v>27470</v>
      </c>
      <c r="DT226" s="144">
        <f t="shared" si="393"/>
        <v>27470</v>
      </c>
      <c r="DU226" s="144">
        <f t="shared" si="393"/>
        <v>27470</v>
      </c>
      <c r="DV226" s="144">
        <f t="shared" si="393"/>
        <v>27470</v>
      </c>
      <c r="DW226" s="144">
        <f t="shared" si="393"/>
        <v>27470</v>
      </c>
      <c r="DX226" s="144">
        <f t="shared" si="393"/>
        <v>27470</v>
      </c>
      <c r="DY226" s="144">
        <f t="shared" si="393"/>
        <v>27470</v>
      </c>
      <c r="DZ226" s="144">
        <f t="shared" si="393"/>
        <v>27470</v>
      </c>
      <c r="EA226" s="144">
        <f t="shared" si="393"/>
        <v>27470</v>
      </c>
      <c r="EB226" s="144">
        <f t="shared" si="393"/>
        <v>27470</v>
      </c>
      <c r="EC226" s="144">
        <f t="shared" si="393"/>
        <v>27470</v>
      </c>
      <c r="ED226" s="144">
        <f t="shared" si="393"/>
        <v>27470</v>
      </c>
      <c r="EE226" s="144">
        <f t="shared" si="393"/>
        <v>27470</v>
      </c>
      <c r="EF226" s="144">
        <f t="shared" si="393"/>
        <v>27470</v>
      </c>
      <c r="EG226" s="144">
        <f t="shared" si="393"/>
        <v>27470</v>
      </c>
      <c r="EH226" s="144">
        <f t="shared" si="393"/>
        <v>27470</v>
      </c>
      <c r="EI226" s="144">
        <f t="shared" si="393"/>
        <v>27470</v>
      </c>
      <c r="EJ226" s="144">
        <f t="shared" si="393"/>
        <v>27470</v>
      </c>
      <c r="EK226" s="144">
        <f t="shared" si="393"/>
        <v>27470</v>
      </c>
      <c r="EL226" s="144">
        <f t="shared" si="393"/>
        <v>27470</v>
      </c>
      <c r="EM226" s="144">
        <f t="shared" si="393"/>
        <v>27470</v>
      </c>
      <c r="EN226" s="144">
        <f t="shared" si="393"/>
        <v>27470</v>
      </c>
      <c r="EO226" s="144">
        <f t="shared" si="393"/>
        <v>27470</v>
      </c>
      <c r="EP226" s="144">
        <f t="shared" si="393"/>
        <v>27470</v>
      </c>
      <c r="EQ226" s="144">
        <f t="shared" si="393"/>
        <v>27470</v>
      </c>
      <c r="ER226" s="144">
        <f t="shared" si="393"/>
        <v>27470</v>
      </c>
      <c r="ES226" s="144">
        <f t="shared" si="393"/>
        <v>27470</v>
      </c>
      <c r="ET226" s="144">
        <f t="shared" si="393"/>
        <v>27470</v>
      </c>
      <c r="EU226" s="144">
        <f t="shared" si="393"/>
        <v>27470</v>
      </c>
      <c r="EV226" s="144">
        <f t="shared" si="393"/>
        <v>27470</v>
      </c>
      <c r="EW226" s="144">
        <f t="shared" si="393"/>
        <v>27470</v>
      </c>
      <c r="EX226" s="147">
        <f>PV(0.05,'PV factor'!C263,,-BR226)</f>
        <v>4535.1473922902496</v>
      </c>
      <c r="EY226" s="147">
        <f>PV(0.05,'PV factor'!D263,,-BS226)</f>
        <v>101932.83662671417</v>
      </c>
      <c r="EZ226" s="147">
        <f>PV(0.05,'PV factor'!E263,,-BT226)</f>
        <v>0</v>
      </c>
      <c r="FA226" s="147">
        <f>PV(0.05,'PV factor'!F263,,-BU226)</f>
        <v>0</v>
      </c>
      <c r="FB226" s="147">
        <f>PV(0.05,'PV factor'!G263,,-BV226)</f>
        <v>0</v>
      </c>
      <c r="FC226" s="147">
        <f>PV(0.05,'PV factor'!H263,,-BW226)</f>
        <v>0</v>
      </c>
      <c r="FD226" s="147">
        <f>PV(0.05,'PV factor'!I263,,-BX226)</f>
        <v>0</v>
      </c>
      <c r="FE226" s="147">
        <f>PV(0.05,'PV factor'!J263,,-BY226)</f>
        <v>0</v>
      </c>
      <c r="FF226" s="147">
        <f>PV(0.05,'PV factor'!K263,,-BZ226)</f>
        <v>0</v>
      </c>
      <c r="FG226" s="147">
        <f>PV(0.05,'PV factor'!L263,,-CA226)</f>
        <v>0</v>
      </c>
      <c r="FH226" s="147">
        <f>PV(0.05,'PV factor'!M263,,-CB226)</f>
        <v>0</v>
      </c>
      <c r="FI226" s="147">
        <f>PV(0.05,'PV factor'!N263,,-CC226)</f>
        <v>0</v>
      </c>
      <c r="FJ226" s="147">
        <f>PV(0.05,'PV factor'!O263,,-CD226)</f>
        <v>0</v>
      </c>
      <c r="FK226" s="147">
        <f>PV(0.05,'PV factor'!P263,,-CE226)</f>
        <v>0</v>
      </c>
      <c r="FL226" s="147">
        <f>PV(0.05,'PV factor'!Q263,,-CF226)</f>
        <v>0</v>
      </c>
      <c r="FM226" s="147">
        <f>PV(0.05,'PV factor'!R263,,-CG226)</f>
        <v>0</v>
      </c>
      <c r="FN226" s="147">
        <f>PV(0.05,'PV factor'!S263,,-CH226)</f>
        <v>0</v>
      </c>
      <c r="FO226" s="147">
        <f>PV(0.05,'PV factor'!T263,,-CI226)</f>
        <v>0</v>
      </c>
      <c r="FP226" s="147">
        <f>PV(0.05,'PV factor'!U263,,-CJ226)</f>
        <v>0</v>
      </c>
      <c r="FQ226" s="147">
        <f>PV(0.05,'PV factor'!V263,,-CK226)</f>
        <v>0</v>
      </c>
      <c r="FR226" s="147">
        <f>PV(0.05,'PV factor'!W263,,-CL226)</f>
        <v>0</v>
      </c>
      <c r="FS226" s="147">
        <f>PV(0.05,'PV factor'!X263,,-CM226)</f>
        <v>0</v>
      </c>
      <c r="FT226" s="147">
        <f>PV(0.05,'PV factor'!Y263,,-CN226)</f>
        <v>0</v>
      </c>
      <c r="FU226" s="147">
        <f>PV(0.05,'PV factor'!Z263,,-CO226)</f>
        <v>0</v>
      </c>
      <c r="FV226" s="147">
        <f>PV(0.05,'PV factor'!AA263,,-CP226)</f>
        <v>0</v>
      </c>
      <c r="FW226" s="147">
        <f>PV(0.05,'PV factor'!AB263,,-CQ226)</f>
        <v>0</v>
      </c>
      <c r="FX226" s="147">
        <f>PV(0.05,'PV factor'!AC263,,-CR226)</f>
        <v>0</v>
      </c>
      <c r="FY226" s="147">
        <f>PV(0.05,'PV factor'!AD263,,-CS226)</f>
        <v>0</v>
      </c>
      <c r="FZ226" s="147">
        <f>PV(0.05,'PV factor'!AE263,,-CT226)</f>
        <v>0</v>
      </c>
      <c r="GA226" s="147">
        <f>PV(0.05,'PV factor'!AF263,,-CU226)</f>
        <v>0</v>
      </c>
      <c r="GB226" s="147">
        <f>PV(0.05,'PV factor'!AG263,,-CV226)</f>
        <v>0</v>
      </c>
      <c r="GC226" s="147">
        <f>PV(0.05,'PV factor'!AH263,,-CW226)</f>
        <v>0</v>
      </c>
      <c r="GD226" s="147">
        <f>PV(0.05,'PV factor'!AI263,,-CX226)</f>
        <v>0</v>
      </c>
      <c r="GE226" s="147">
        <f>PV(0.05,'PV factor'!AJ263,,-CY226)</f>
        <v>0</v>
      </c>
      <c r="GF226" s="147">
        <f>PV(0.05,'PV factor'!AK263,,-CZ226)</f>
        <v>0</v>
      </c>
      <c r="GG226" s="147">
        <f>PV(0.05,'PV factor'!AL263,,-DA226)</f>
        <v>0</v>
      </c>
      <c r="GH226" s="147">
        <f>PV(0.05,'PV factor'!AM263,,-DB226)</f>
        <v>0</v>
      </c>
      <c r="GI226" s="147">
        <f>PV(0.05,'PV factor'!AN263,,-DC226)</f>
        <v>0</v>
      </c>
      <c r="GJ226" s="147">
        <f>PV(0.05,'PV factor'!AO263,,-DD226)</f>
        <v>0</v>
      </c>
      <c r="GK226" s="147">
        <f>PV(0.05,'PV factor'!AP263,,-DE226)</f>
        <v>0</v>
      </c>
      <c r="GL226" s="147">
        <f>PV(0.05,'PV factor'!C263,,-DI226)</f>
        <v>24916.099773242629</v>
      </c>
      <c r="GM226" s="147">
        <f>PV(0.05,'PV factor'!D263,,-DJ226)</f>
        <v>23729.618831659645</v>
      </c>
      <c r="GN226" s="147">
        <f>PV(0.05,'PV factor'!E263,,-DK226)</f>
        <v>22599.636982532997</v>
      </c>
      <c r="GO226" s="147">
        <f>PV(0.05,'PV factor'!F263,,-DL226)</f>
        <v>21523.463792888568</v>
      </c>
      <c r="GP226" s="147">
        <f>PV(0.05,'PV factor'!G263,,-DM226)</f>
        <v>20498.536945608161</v>
      </c>
      <c r="GQ226" s="147">
        <f>PV(0.05,'PV factor'!H263,,-DN226)</f>
        <v>19522.416138674434</v>
      </c>
      <c r="GR226" s="147">
        <f>PV(0.05,'PV factor'!I263,,-DO226)</f>
        <v>18592.777274928038</v>
      </c>
      <c r="GS226" s="147">
        <f>PV(0.05,'PV factor'!J263,,-DP226)</f>
        <v>17707.406928502893</v>
      </c>
      <c r="GT226" s="147">
        <f>PV(0.05,'PV factor'!K263,,-DQ226)</f>
        <v>16864.197074764659</v>
      </c>
      <c r="GU226" s="147">
        <f>PV(0.05,'PV factor'!L263,,-DR226)</f>
        <v>16061.140071204436</v>
      </c>
      <c r="GV226" s="147">
        <f>PV(0.05,'PV factor'!M263,,-DS226)</f>
        <v>15296.32387733756</v>
      </c>
      <c r="GW226" s="147">
        <f>PV(0.05,'PV factor'!N263,,-DT226)</f>
        <v>14567.927502226245</v>
      </c>
      <c r="GX226" s="147">
        <f>PV(0.05,'PV factor'!O263,,-DU226)</f>
        <v>13874.216668786903</v>
      </c>
      <c r="GY226" s="147">
        <f>PV(0.05,'PV factor'!P263,,-DV226)</f>
        <v>13213.539684558951</v>
      </c>
      <c r="GZ226" s="147">
        <f>PV(0.05,'PV factor'!Q263,,-DW226)</f>
        <v>12584.323509103764</v>
      </c>
      <c r="HA226" s="147">
        <f>PV(0.05,'PV factor'!R263,,-DX226)</f>
        <v>11985.070008670249</v>
      </c>
      <c r="HB226" s="147">
        <f>PV(0.05,'PV factor'!S263,,-DY226)</f>
        <v>11414.352389209762</v>
      </c>
      <c r="HC226" s="147">
        <f>PV(0.05,'PV factor'!T263,,-DZ226)</f>
        <v>10870.811799247393</v>
      </c>
      <c r="HD226" s="147">
        <f>PV(0.05,'PV factor'!U263,,-EA226)</f>
        <v>10353.154094521326</v>
      </c>
      <c r="HE226" s="147">
        <f>PV(0.05,'PV factor'!V263,,-EB226)</f>
        <v>9860.1467566869778</v>
      </c>
      <c r="HF226" s="147">
        <f>PV(0.05,'PV factor'!W263,,-EC226)</f>
        <v>9390.615958749504</v>
      </c>
      <c r="HG226" s="147">
        <f>PV(0.05,'PV factor'!X263,,-ED226)</f>
        <v>8943.4437702376199</v>
      </c>
      <c r="HH226" s="147">
        <f>PV(0.05,'PV factor'!Y263,,-EE226)</f>
        <v>8517.5654954644015</v>
      </c>
      <c r="HI226" s="147">
        <f>PV(0.05,'PV factor'!Z263,,-EF226)</f>
        <v>8111.967138537525</v>
      </c>
      <c r="HJ226" s="147">
        <f>PV(0.05,'PV factor'!AA263,,-EG226)</f>
        <v>7725.6829890833569</v>
      </c>
      <c r="HK226" s="147">
        <f>PV(0.05,'PV factor'!AB263,,-EH226)</f>
        <v>7357.7933229365299</v>
      </c>
      <c r="HL226" s="147">
        <f>PV(0.05,'PV factor'!AC263,,-EI226)</f>
        <v>7007.4222123205054</v>
      </c>
      <c r="HM226" s="147">
        <f>PV(0.05,'PV factor'!AD263,,-EJ226)</f>
        <v>6673.7354403052423</v>
      </c>
      <c r="HN226" s="147">
        <f>PV(0.05,'PV factor'!AE263,,-EK226)</f>
        <v>6355.9385145764236</v>
      </c>
      <c r="HO226" s="147">
        <f>PV(0.05,'PV factor'!AF263,,-EL226)</f>
        <v>6053.2747757870675</v>
      </c>
      <c r="HP226" s="147">
        <f>PV(0.05,'PV factor'!AG263,,-EM226)</f>
        <v>5765.0235959876836</v>
      </c>
      <c r="HQ226" s="147">
        <f>PV(0.05,'PV factor'!AH263,,-EN226)</f>
        <v>5490.4986628454126</v>
      </c>
      <c r="HR226" s="147">
        <f>PV(0.05,'PV factor'!AI263,,-EO226)</f>
        <v>5229.0463455670597</v>
      </c>
      <c r="HS226" s="147">
        <f>PV(0.05,'PV factor'!AJ263,,-EP226)</f>
        <v>4980.0441386352941</v>
      </c>
      <c r="HT226" s="147">
        <f>PV(0.05,'PV factor'!AK263,,-EQ226)</f>
        <v>4742.8991796526625</v>
      </c>
      <c r="HU226" s="147">
        <f>PV(0.05,'PV factor'!AL263,,-ER226)</f>
        <v>4517.0468377644393</v>
      </c>
      <c r="HV226" s="147">
        <f>PV(0.05,'PV factor'!AM263,,-ES226)</f>
        <v>4301.9493692994674</v>
      </c>
      <c r="HW226" s="147">
        <f>PV(0.05,'PV factor'!AN263,,-ET226)</f>
        <v>4097.0946374280629</v>
      </c>
      <c r="HX226" s="147">
        <f>PV(0.05,'PV factor'!AO263,,-EU226)</f>
        <v>3901.9948927886321</v>
      </c>
      <c r="HY226" s="147">
        <f>PV(0.05,'PV factor'!AP263,,-EV226)</f>
        <v>3716.1856121796491</v>
      </c>
      <c r="HZ226" s="147">
        <f t="shared" si="361"/>
        <v>106467.98401900442</v>
      </c>
      <c r="IA226" s="147">
        <f t="shared" si="362"/>
        <v>113267.35632593199</v>
      </c>
      <c r="IB226" s="401">
        <f t="shared" si="363"/>
        <v>1.0638630699132416</v>
      </c>
    </row>
    <row r="227" spans="1:236" ht="90" customHeight="1" x14ac:dyDescent="0.2">
      <c r="A227" s="233" t="s">
        <v>272</v>
      </c>
      <c r="B227" s="234" t="s">
        <v>273</v>
      </c>
      <c r="C227" s="234" t="s">
        <v>282</v>
      </c>
      <c r="D227" s="235">
        <v>1</v>
      </c>
      <c r="E227" s="234" t="s">
        <v>283</v>
      </c>
      <c r="F227" s="236" t="s">
        <v>284</v>
      </c>
      <c r="G227" s="236" t="s">
        <v>285</v>
      </c>
      <c r="H227" s="13" t="s">
        <v>77</v>
      </c>
      <c r="I227" s="236" t="s">
        <v>278</v>
      </c>
      <c r="J227" s="236">
        <v>10</v>
      </c>
      <c r="K227" s="236" t="s">
        <v>197</v>
      </c>
      <c r="L227" s="77">
        <v>4500</v>
      </c>
      <c r="M227" s="13" t="s">
        <v>286</v>
      </c>
      <c r="N227" s="13" t="s">
        <v>81</v>
      </c>
      <c r="O227" s="73" t="s">
        <v>106</v>
      </c>
      <c r="P227" s="13" t="s">
        <v>199</v>
      </c>
      <c r="Q227" s="112" t="s">
        <v>100</v>
      </c>
      <c r="R227" s="13" t="s">
        <v>108</v>
      </c>
      <c r="S227" s="13" t="s">
        <v>99</v>
      </c>
      <c r="T227" s="13" t="s">
        <v>281</v>
      </c>
      <c r="U227" s="13" t="s">
        <v>100</v>
      </c>
      <c r="V227" s="196">
        <v>1</v>
      </c>
      <c r="W227" s="239">
        <v>35000</v>
      </c>
      <c r="X227" s="239">
        <v>0</v>
      </c>
      <c r="Y227" s="239">
        <v>0</v>
      </c>
      <c r="Z227" s="239">
        <v>0</v>
      </c>
      <c r="AA227" s="239">
        <v>35000</v>
      </c>
      <c r="AB227" s="239">
        <v>0</v>
      </c>
      <c r="AC227" s="239">
        <v>0</v>
      </c>
      <c r="AD227" s="239">
        <v>0</v>
      </c>
      <c r="AE227" s="239">
        <v>0</v>
      </c>
      <c r="AF227" s="239">
        <v>0</v>
      </c>
      <c r="AG227" s="239">
        <v>0</v>
      </c>
      <c r="AH227" s="239">
        <v>0</v>
      </c>
      <c r="AI227" s="13" t="s">
        <v>88</v>
      </c>
      <c r="AJ227" s="239">
        <v>0</v>
      </c>
      <c r="AK227" s="239">
        <v>0</v>
      </c>
      <c r="AL227" s="239">
        <v>0</v>
      </c>
      <c r="AM227" s="239">
        <v>0</v>
      </c>
      <c r="AN227" s="239">
        <v>0</v>
      </c>
      <c r="AO227" s="239">
        <v>0</v>
      </c>
      <c r="AP227" s="239">
        <v>0</v>
      </c>
      <c r="AQ227" s="239">
        <v>0</v>
      </c>
      <c r="AR227" s="239">
        <v>0</v>
      </c>
      <c r="AS227" s="239">
        <v>0</v>
      </c>
      <c r="AT227" s="239">
        <v>0</v>
      </c>
      <c r="AU227" s="236"/>
      <c r="AV227" s="230">
        <f t="shared" si="329"/>
        <v>1</v>
      </c>
      <c r="AW227" s="230">
        <f t="shared" si="330"/>
        <v>0</v>
      </c>
      <c r="AX227" s="230" t="str">
        <f t="shared" si="331"/>
        <v>C90</v>
      </c>
      <c r="AY227" s="141">
        <f t="shared" si="332"/>
        <v>9</v>
      </c>
      <c r="AZ227" s="70">
        <f t="shared" si="333"/>
        <v>1</v>
      </c>
      <c r="BA227" s="70">
        <f t="shared" si="334"/>
        <v>1</v>
      </c>
      <c r="BB227" s="70">
        <f t="shared" si="335"/>
        <v>1</v>
      </c>
      <c r="BC227" s="70">
        <f t="shared" si="336"/>
        <v>1</v>
      </c>
      <c r="BD227" s="70">
        <f t="shared" si="337"/>
        <v>1</v>
      </c>
      <c r="BE227" s="70">
        <f t="shared" si="338"/>
        <v>1</v>
      </c>
      <c r="BF227" s="70">
        <f t="shared" si="339"/>
        <v>1</v>
      </c>
      <c r="BG227" s="71">
        <f t="shared" si="340"/>
        <v>0</v>
      </c>
      <c r="BH227" s="71">
        <f t="shared" si="341"/>
        <v>1</v>
      </c>
      <c r="BI227" s="71">
        <f t="shared" si="342"/>
        <v>0</v>
      </c>
      <c r="BJ227" s="71">
        <f t="shared" si="343"/>
        <v>0</v>
      </c>
      <c r="BK227" s="71">
        <f t="shared" si="344"/>
        <v>1</v>
      </c>
      <c r="BL227" s="70">
        <f t="shared" si="345"/>
        <v>1</v>
      </c>
      <c r="BM227" s="70">
        <f t="shared" si="346"/>
        <v>1</v>
      </c>
      <c r="BN227" s="70">
        <f t="shared" si="347"/>
        <v>0</v>
      </c>
      <c r="BO227" s="70">
        <f t="shared" si="348"/>
        <v>1</v>
      </c>
      <c r="BP227" s="144">
        <f t="shared" si="349"/>
        <v>0</v>
      </c>
      <c r="BQ227" s="144">
        <f t="shared" si="350"/>
        <v>0</v>
      </c>
      <c r="BR227" s="144">
        <f t="shared" si="351"/>
        <v>35000</v>
      </c>
      <c r="BS227" s="144">
        <f t="shared" si="352"/>
        <v>0</v>
      </c>
      <c r="BT227" s="144">
        <f t="shared" si="353"/>
        <v>0</v>
      </c>
      <c r="BU227" s="144">
        <f t="shared" si="354"/>
        <v>0</v>
      </c>
      <c r="BV227" s="144">
        <f t="shared" si="355"/>
        <v>0</v>
      </c>
      <c r="BW227" s="144">
        <f t="shared" si="356"/>
        <v>0</v>
      </c>
      <c r="BX227" s="144">
        <f t="shared" si="357"/>
        <v>0</v>
      </c>
      <c r="BY227" s="144">
        <f t="shared" si="358"/>
        <v>0</v>
      </c>
      <c r="BZ227" s="9">
        <v>0</v>
      </c>
      <c r="CA227" s="9">
        <v>0</v>
      </c>
      <c r="CB227" s="9">
        <v>0</v>
      </c>
      <c r="CC227" s="9">
        <v>0</v>
      </c>
      <c r="CD227" s="9">
        <v>0</v>
      </c>
      <c r="CE227" s="9">
        <v>0</v>
      </c>
      <c r="CF227" s="9">
        <v>0</v>
      </c>
      <c r="CG227" s="9">
        <v>0</v>
      </c>
      <c r="CH227" s="9">
        <v>0</v>
      </c>
      <c r="CI227" s="9">
        <v>0</v>
      </c>
      <c r="CJ227" s="9">
        <v>0</v>
      </c>
      <c r="CK227" s="9">
        <v>0</v>
      </c>
      <c r="CL227" s="9">
        <v>0</v>
      </c>
      <c r="CM227" s="9">
        <v>0</v>
      </c>
      <c r="CN227" s="9">
        <v>0</v>
      </c>
      <c r="CO227" s="9">
        <v>0</v>
      </c>
      <c r="CP227" s="9">
        <v>0</v>
      </c>
      <c r="CQ227" s="9">
        <v>0</v>
      </c>
      <c r="CR227" s="9">
        <v>0</v>
      </c>
      <c r="CS227" s="9">
        <v>0</v>
      </c>
      <c r="CT227" s="9">
        <v>0</v>
      </c>
      <c r="CU227" s="9">
        <v>0</v>
      </c>
      <c r="CV227" s="9">
        <v>0</v>
      </c>
      <c r="CW227" s="9">
        <v>0</v>
      </c>
      <c r="CX227" s="9">
        <v>0</v>
      </c>
      <c r="CY227" s="9">
        <v>0</v>
      </c>
      <c r="CZ227" s="9">
        <v>0</v>
      </c>
      <c r="DA227" s="9">
        <v>0</v>
      </c>
      <c r="DB227" s="9">
        <v>0</v>
      </c>
      <c r="DC227" s="9">
        <v>0</v>
      </c>
      <c r="DD227" s="9">
        <v>0</v>
      </c>
      <c r="DE227" s="9">
        <v>0</v>
      </c>
      <c r="DF227" s="9">
        <v>0</v>
      </c>
      <c r="DG227" s="144">
        <f t="shared" si="359"/>
        <v>4500</v>
      </c>
      <c r="DH227" s="144">
        <f t="shared" ref="DH227:EW227" si="394">DG227</f>
        <v>4500</v>
      </c>
      <c r="DI227" s="144">
        <f t="shared" si="394"/>
        <v>4500</v>
      </c>
      <c r="DJ227" s="144">
        <f t="shared" si="394"/>
        <v>4500</v>
      </c>
      <c r="DK227" s="144">
        <f t="shared" si="394"/>
        <v>4500</v>
      </c>
      <c r="DL227" s="144">
        <f t="shared" si="394"/>
        <v>4500</v>
      </c>
      <c r="DM227" s="144">
        <f t="shared" si="394"/>
        <v>4500</v>
      </c>
      <c r="DN227" s="144">
        <f t="shared" si="394"/>
        <v>4500</v>
      </c>
      <c r="DO227" s="144">
        <f t="shared" si="394"/>
        <v>4500</v>
      </c>
      <c r="DP227" s="144">
        <f t="shared" si="394"/>
        <v>4500</v>
      </c>
      <c r="DQ227" s="144">
        <f t="shared" si="394"/>
        <v>4500</v>
      </c>
      <c r="DR227" s="144">
        <f t="shared" si="394"/>
        <v>4500</v>
      </c>
      <c r="DS227" s="144">
        <f t="shared" si="394"/>
        <v>4500</v>
      </c>
      <c r="DT227" s="144">
        <f t="shared" si="394"/>
        <v>4500</v>
      </c>
      <c r="DU227" s="144">
        <f t="shared" si="394"/>
        <v>4500</v>
      </c>
      <c r="DV227" s="144">
        <f t="shared" si="394"/>
        <v>4500</v>
      </c>
      <c r="DW227" s="144">
        <f t="shared" si="394"/>
        <v>4500</v>
      </c>
      <c r="DX227" s="144">
        <f t="shared" si="394"/>
        <v>4500</v>
      </c>
      <c r="DY227" s="144">
        <f t="shared" si="394"/>
        <v>4500</v>
      </c>
      <c r="DZ227" s="144">
        <f t="shared" si="394"/>
        <v>4500</v>
      </c>
      <c r="EA227" s="144">
        <f t="shared" si="394"/>
        <v>4500</v>
      </c>
      <c r="EB227" s="144">
        <f t="shared" si="394"/>
        <v>4500</v>
      </c>
      <c r="EC227" s="144">
        <f t="shared" si="394"/>
        <v>4500</v>
      </c>
      <c r="ED227" s="144">
        <f t="shared" si="394"/>
        <v>4500</v>
      </c>
      <c r="EE227" s="144">
        <f t="shared" si="394"/>
        <v>4500</v>
      </c>
      <c r="EF227" s="144">
        <f t="shared" si="394"/>
        <v>4500</v>
      </c>
      <c r="EG227" s="144">
        <f t="shared" si="394"/>
        <v>4500</v>
      </c>
      <c r="EH227" s="144">
        <f t="shared" si="394"/>
        <v>4500</v>
      </c>
      <c r="EI227" s="144">
        <f t="shared" si="394"/>
        <v>4500</v>
      </c>
      <c r="EJ227" s="144">
        <f t="shared" si="394"/>
        <v>4500</v>
      </c>
      <c r="EK227" s="144">
        <f t="shared" si="394"/>
        <v>4500</v>
      </c>
      <c r="EL227" s="144">
        <f t="shared" si="394"/>
        <v>4500</v>
      </c>
      <c r="EM227" s="144">
        <f t="shared" si="394"/>
        <v>4500</v>
      </c>
      <c r="EN227" s="144">
        <f t="shared" si="394"/>
        <v>4500</v>
      </c>
      <c r="EO227" s="144">
        <f t="shared" si="394"/>
        <v>4500</v>
      </c>
      <c r="EP227" s="144">
        <f t="shared" si="394"/>
        <v>4500</v>
      </c>
      <c r="EQ227" s="144">
        <f t="shared" si="394"/>
        <v>4500</v>
      </c>
      <c r="ER227" s="144">
        <f t="shared" si="394"/>
        <v>4500</v>
      </c>
      <c r="ES227" s="144">
        <f t="shared" si="394"/>
        <v>4500</v>
      </c>
      <c r="ET227" s="144">
        <f t="shared" si="394"/>
        <v>4500</v>
      </c>
      <c r="EU227" s="144">
        <f t="shared" si="394"/>
        <v>4500</v>
      </c>
      <c r="EV227" s="144">
        <f t="shared" si="394"/>
        <v>4500</v>
      </c>
      <c r="EW227" s="144">
        <f t="shared" si="394"/>
        <v>4500</v>
      </c>
      <c r="EX227" s="147">
        <f>PV(0.05,'PV factor'!C47,,-BR227)</f>
        <v>31746.031746031746</v>
      </c>
      <c r="EY227" s="147">
        <f>PV(0.05,'PV factor'!D47,,-BS227)</f>
        <v>0</v>
      </c>
      <c r="EZ227" s="147">
        <f>PV(0.05,'PV factor'!E47,,-BT227)</f>
        <v>0</v>
      </c>
      <c r="FA227" s="147">
        <f>PV(0.05,'PV factor'!F47,,-BU227)</f>
        <v>0</v>
      </c>
      <c r="FB227" s="147">
        <f>PV(0.05,'PV factor'!G47,,-BV227)</f>
        <v>0</v>
      </c>
      <c r="FC227" s="147">
        <f>PV(0.05,'PV factor'!H47,,-BW227)</f>
        <v>0</v>
      </c>
      <c r="FD227" s="147">
        <f>PV(0.05,'PV factor'!I47,,-BX227)</f>
        <v>0</v>
      </c>
      <c r="FE227" s="147">
        <f>PV(0.05,'PV factor'!J47,,-BY227)</f>
        <v>0</v>
      </c>
      <c r="FF227" s="147">
        <f>PV(0.05,'PV factor'!K47,,-BZ227)</f>
        <v>0</v>
      </c>
      <c r="FG227" s="147">
        <f>PV(0.05,'PV factor'!L47,,-CA227)</f>
        <v>0</v>
      </c>
      <c r="FH227" s="147">
        <f>PV(0.05,'PV factor'!M47,,-CB227)</f>
        <v>0</v>
      </c>
      <c r="FI227" s="147">
        <f>PV(0.05,'PV factor'!N47,,-CC227)</f>
        <v>0</v>
      </c>
      <c r="FJ227" s="147">
        <f>PV(0.05,'PV factor'!O47,,-CD227)</f>
        <v>0</v>
      </c>
      <c r="FK227" s="147">
        <f>PV(0.05,'PV factor'!P47,,-CE227)</f>
        <v>0</v>
      </c>
      <c r="FL227" s="147">
        <f>PV(0.05,'PV factor'!Q47,,-CF227)</f>
        <v>0</v>
      </c>
      <c r="FM227" s="147">
        <f>PV(0.05,'PV factor'!R47,,-CG227)</f>
        <v>0</v>
      </c>
      <c r="FN227" s="147">
        <f>PV(0.05,'PV factor'!S47,,-CH227)</f>
        <v>0</v>
      </c>
      <c r="FO227" s="147">
        <f>PV(0.05,'PV factor'!T47,,-CI227)</f>
        <v>0</v>
      </c>
      <c r="FP227" s="147">
        <f>PV(0.05,'PV factor'!U47,,-CJ227)</f>
        <v>0</v>
      </c>
      <c r="FQ227" s="147">
        <f>PV(0.05,'PV factor'!V47,,-CK227)</f>
        <v>0</v>
      </c>
      <c r="FR227" s="147">
        <f>PV(0.05,'PV factor'!W47,,-CL227)</f>
        <v>0</v>
      </c>
      <c r="FS227" s="147">
        <f>PV(0.05,'PV factor'!X47,,-CM227)</f>
        <v>0</v>
      </c>
      <c r="FT227" s="147">
        <f>PV(0.05,'PV factor'!Y47,,-CN227)</f>
        <v>0</v>
      </c>
      <c r="FU227" s="147">
        <f>PV(0.05,'PV factor'!Z47,,-CO227)</f>
        <v>0</v>
      </c>
      <c r="FV227" s="147">
        <f>PV(0.05,'PV factor'!AA47,,-CP227)</f>
        <v>0</v>
      </c>
      <c r="FW227" s="147">
        <f>PV(0.05,'PV factor'!AB47,,-CQ227)</f>
        <v>0</v>
      </c>
      <c r="FX227" s="147">
        <f>PV(0.05,'PV factor'!AC47,,-CR227)</f>
        <v>0</v>
      </c>
      <c r="FY227" s="147">
        <f>PV(0.05,'PV factor'!AD47,,-CS227)</f>
        <v>0</v>
      </c>
      <c r="FZ227" s="147">
        <f>PV(0.05,'PV factor'!AE47,,-CT227)</f>
        <v>0</v>
      </c>
      <c r="GA227" s="147">
        <f>PV(0.05,'PV factor'!AF47,,-CU227)</f>
        <v>0</v>
      </c>
      <c r="GB227" s="147">
        <f>PV(0.05,'PV factor'!AG47,,-CV227)</f>
        <v>0</v>
      </c>
      <c r="GC227" s="147">
        <f>PV(0.05,'PV factor'!AH47,,-CW227)</f>
        <v>0</v>
      </c>
      <c r="GD227" s="147">
        <f>PV(0.05,'PV factor'!AI47,,-CX227)</f>
        <v>0</v>
      </c>
      <c r="GE227" s="147">
        <f>PV(0.05,'PV factor'!AJ47,,-CY227)</f>
        <v>0</v>
      </c>
      <c r="GF227" s="147">
        <f>PV(0.05,'PV factor'!AK47,,-CZ227)</f>
        <v>0</v>
      </c>
      <c r="GG227" s="147">
        <f>PV(0.05,'PV factor'!AL47,,-DA227)</f>
        <v>0</v>
      </c>
      <c r="GH227" s="147">
        <f>PV(0.05,'PV factor'!AM47,,-DB227)</f>
        <v>0</v>
      </c>
      <c r="GI227" s="147">
        <f>PV(0.05,'PV factor'!AN47,,-DC227)</f>
        <v>0</v>
      </c>
      <c r="GJ227" s="147">
        <f>PV(0.05,'PV factor'!AO47,,-DD227)</f>
        <v>0</v>
      </c>
      <c r="GK227" s="147">
        <f>PV(0.05,'PV factor'!AP47,,-DE227)</f>
        <v>0</v>
      </c>
      <c r="GL227" s="147">
        <f>PV(0.05,'PV factor'!C47,,-DI227)</f>
        <v>4081.6326530612246</v>
      </c>
      <c r="GM227" s="147">
        <f>PV(0.05,'PV factor'!D47,,-DJ227)</f>
        <v>3887.2691933916421</v>
      </c>
      <c r="GN227" s="147">
        <f>PV(0.05,'PV factor'!E47,,-DK227)</f>
        <v>3702.161136563469</v>
      </c>
      <c r="GO227" s="147">
        <f>PV(0.05,'PV factor'!F47,,-DL227)</f>
        <v>3525.8677491080653</v>
      </c>
      <c r="GP227" s="147">
        <f>PV(0.05,'PV factor'!G47,,-DM227)</f>
        <v>3357.9692848648247</v>
      </c>
      <c r="GQ227" s="147">
        <f>PV(0.05,'PV factor'!H47,,-DN227)</f>
        <v>3198.0659855855465</v>
      </c>
      <c r="GR227" s="147">
        <f>PV(0.05,'PV factor'!I47,,-DO227)</f>
        <v>3045.7771291290924</v>
      </c>
      <c r="GS227" s="147">
        <f>PV(0.05,'PV factor'!J47,,-DP227)</f>
        <v>2900.7401229800876</v>
      </c>
      <c r="GT227" s="147">
        <f>PV(0.05,'PV factor'!K47,,-DQ227)</f>
        <v>2762.6096409334168</v>
      </c>
      <c r="GU227" s="147">
        <f>PV(0.05,'PV factor'!L47,,-DR227)</f>
        <v>2631.0568008889682</v>
      </c>
      <c r="GV227" s="147">
        <f>PV(0.05,'PV factor'!M47,,-DS227)</f>
        <v>2505.7683817990178</v>
      </c>
      <c r="GW227" s="147">
        <f>PV(0.05,'PV factor'!N47,,-DT227)</f>
        <v>2386.4460779038259</v>
      </c>
      <c r="GX227" s="147">
        <f>PV(0.05,'PV factor'!O47,,-DU227)</f>
        <v>2272.805788479835</v>
      </c>
      <c r="GY227" s="147">
        <f>PV(0.05,'PV factor'!P47,,-DV227)</f>
        <v>2164.5769414093656</v>
      </c>
      <c r="GZ227" s="147">
        <f>PV(0.05,'PV factor'!Q47,,-DW227)</f>
        <v>2061.5018489613012</v>
      </c>
      <c r="HA227" s="147">
        <f>PV(0.05,'PV factor'!R47,,-DX227)</f>
        <v>1963.3350942488578</v>
      </c>
      <c r="HB227" s="147">
        <f>PV(0.05,'PV factor'!S47,,-DY227)</f>
        <v>1869.8429469036741</v>
      </c>
      <c r="HC227" s="147">
        <f>PV(0.05,'PV factor'!T47,,-DZ227)</f>
        <v>1780.8028065749277</v>
      </c>
      <c r="HD227" s="147">
        <f>PV(0.05,'PV factor'!U47,,-EA227)</f>
        <v>1696.0026729285028</v>
      </c>
      <c r="HE227" s="147">
        <f>PV(0.05,'PV factor'!V47,,-EB227)</f>
        <v>1615.2406408842883</v>
      </c>
      <c r="HF227" s="147">
        <f>PV(0.05,'PV factor'!W47,,-EC227)</f>
        <v>1538.3244198897985</v>
      </c>
      <c r="HG227" s="147">
        <f>PV(0.05,'PV factor'!X47,,-ED227)</f>
        <v>1465.0708760855221</v>
      </c>
      <c r="HH227" s="147">
        <f>PV(0.05,'PV factor'!Y47,,-EE227)</f>
        <v>1395.3055962719259</v>
      </c>
      <c r="HI227" s="147">
        <f>PV(0.05,'PV factor'!Z47,,-EF227)</f>
        <v>1328.8624726399294</v>
      </c>
      <c r="HJ227" s="147">
        <f>PV(0.05,'PV factor'!AA47,,-EG227)</f>
        <v>1265.5833072761232</v>
      </c>
      <c r="HK227" s="147">
        <f>PV(0.05,'PV factor'!AB47,,-EH227)</f>
        <v>1205.3174355010697</v>
      </c>
      <c r="HL227" s="147">
        <f>PV(0.05,'PV factor'!AC47,,-EI227)</f>
        <v>1147.9213671438761</v>
      </c>
      <c r="HM227" s="147">
        <f>PV(0.05,'PV factor'!AD47,,-EJ227)</f>
        <v>1093.2584448989294</v>
      </c>
      <c r="HN227" s="147">
        <f>PV(0.05,'PV factor'!AE47,,-EK227)</f>
        <v>1041.1985189513616</v>
      </c>
      <c r="HO227" s="147">
        <f>PV(0.05,'PV factor'!AF47,,-EL227)</f>
        <v>991.61763709653451</v>
      </c>
      <c r="HP227" s="147">
        <f>PV(0.05,'PV factor'!AG47,,-EM227)</f>
        <v>944.39774961574722</v>
      </c>
      <c r="HQ227" s="147">
        <f>PV(0.05,'PV factor'!AH47,,-EN227)</f>
        <v>899.42642820547348</v>
      </c>
      <c r="HR227" s="147">
        <f>PV(0.05,'PV factor'!AI47,,-EO227)</f>
        <v>856.5965982909272</v>
      </c>
      <c r="HS227" s="147">
        <f>PV(0.05,'PV factor'!AJ47,,-EP227)</f>
        <v>815.8062840865972</v>
      </c>
      <c r="HT227" s="147">
        <f>PV(0.05,'PV factor'!AK47,,-EQ227)</f>
        <v>776.95836579675938</v>
      </c>
      <c r="HU227" s="147">
        <f>PV(0.05,'PV factor'!AL47,,-ER227)</f>
        <v>739.96034837786601</v>
      </c>
      <c r="HV227" s="147">
        <f>PV(0.05,'PV factor'!AM47,,-ES227)</f>
        <v>704.72414131225344</v>
      </c>
      <c r="HW227" s="147">
        <f>PV(0.05,'PV factor'!AN47,,-ET227)</f>
        <v>671.16584886881265</v>
      </c>
      <c r="HX227" s="147">
        <f>PV(0.05,'PV factor'!AO47,,-EU227)</f>
        <v>639.20557035125023</v>
      </c>
      <c r="HY227" s="147">
        <f>PV(0.05,'PV factor'!AP47,,-EV227)</f>
        <v>608.76720985833356</v>
      </c>
      <c r="HZ227" s="147">
        <f t="shared" si="361"/>
        <v>31746.031746031746</v>
      </c>
      <c r="IA227" s="147">
        <f t="shared" si="362"/>
        <v>33093.149696506342</v>
      </c>
      <c r="IB227" s="401">
        <f t="shared" si="363"/>
        <v>1.0424342154399497</v>
      </c>
    </row>
    <row r="228" spans="1:236" ht="90" customHeight="1" x14ac:dyDescent="0.2">
      <c r="A228" s="242" t="s">
        <v>70</v>
      </c>
      <c r="B228" s="195" t="s">
        <v>71</v>
      </c>
      <c r="C228" s="195" t="s">
        <v>118</v>
      </c>
      <c r="D228" s="115">
        <v>10</v>
      </c>
      <c r="E228" s="206" t="s">
        <v>119</v>
      </c>
      <c r="F228" s="298" t="s">
        <v>120</v>
      </c>
      <c r="G228" s="113" t="s">
        <v>121</v>
      </c>
      <c r="H228" s="112" t="s">
        <v>77</v>
      </c>
      <c r="I228" s="113" t="s">
        <v>122</v>
      </c>
      <c r="J228" s="113">
        <v>5</v>
      </c>
      <c r="K228" s="227" t="s">
        <v>79</v>
      </c>
      <c r="L228" s="111">
        <v>100000</v>
      </c>
      <c r="M228" s="214" t="s">
        <v>123</v>
      </c>
      <c r="N228" s="112" t="s">
        <v>81</v>
      </c>
      <c r="O228" s="112" t="s">
        <v>82</v>
      </c>
      <c r="P228" s="112" t="s">
        <v>124</v>
      </c>
      <c r="Q228" s="112" t="s">
        <v>100</v>
      </c>
      <c r="R228" s="112" t="s">
        <v>108</v>
      </c>
      <c r="S228" s="112" t="s">
        <v>99</v>
      </c>
      <c r="T228" s="288" t="s">
        <v>125</v>
      </c>
      <c r="U228" s="112" t="s">
        <v>100</v>
      </c>
      <c r="V228" s="201">
        <v>1</v>
      </c>
      <c r="W228" s="299">
        <v>500000</v>
      </c>
      <c r="X228" s="217">
        <v>0</v>
      </c>
      <c r="Y228" s="217">
        <v>0</v>
      </c>
      <c r="Z228" s="217">
        <v>0</v>
      </c>
      <c r="AA228" s="217">
        <v>0</v>
      </c>
      <c r="AB228" s="217">
        <v>0</v>
      </c>
      <c r="AC228" s="217">
        <v>250000</v>
      </c>
      <c r="AD228" s="217">
        <v>250000</v>
      </c>
      <c r="AE228" s="286">
        <v>0</v>
      </c>
      <c r="AF228" s="286">
        <v>0</v>
      </c>
      <c r="AG228" s="286">
        <v>0</v>
      </c>
      <c r="AH228" s="286">
        <v>0</v>
      </c>
      <c r="AI228" s="112" t="s">
        <v>88</v>
      </c>
      <c r="AJ228" s="217">
        <v>0</v>
      </c>
      <c r="AK228" s="217">
        <v>0</v>
      </c>
      <c r="AL228" s="217">
        <v>0</v>
      </c>
      <c r="AM228" s="217">
        <v>0</v>
      </c>
      <c r="AN228" s="217">
        <v>0</v>
      </c>
      <c r="AO228" s="217">
        <v>0</v>
      </c>
      <c r="AP228" s="217">
        <v>0</v>
      </c>
      <c r="AQ228" s="286">
        <v>0</v>
      </c>
      <c r="AR228" s="286">
        <v>0</v>
      </c>
      <c r="AS228" s="286">
        <v>0</v>
      </c>
      <c r="AT228" s="286">
        <v>0</v>
      </c>
      <c r="AU228" s="113" t="s">
        <v>126</v>
      </c>
      <c r="AV228" s="230">
        <f t="shared" si="329"/>
        <v>0</v>
      </c>
      <c r="AW228" s="230">
        <f t="shared" si="330"/>
        <v>0</v>
      </c>
      <c r="AX228" s="230" t="str">
        <f t="shared" si="331"/>
        <v>D3</v>
      </c>
      <c r="AY228" s="141">
        <f t="shared" si="332"/>
        <v>9</v>
      </c>
      <c r="AZ228" s="70">
        <f t="shared" si="333"/>
        <v>1</v>
      </c>
      <c r="BA228" s="70">
        <f t="shared" si="334"/>
        <v>1</v>
      </c>
      <c r="BB228" s="70">
        <f t="shared" si="335"/>
        <v>1</v>
      </c>
      <c r="BC228" s="70">
        <f t="shared" si="336"/>
        <v>1</v>
      </c>
      <c r="BD228" s="70">
        <f t="shared" si="337"/>
        <v>1</v>
      </c>
      <c r="BE228" s="70">
        <f t="shared" si="338"/>
        <v>1</v>
      </c>
      <c r="BF228" s="70">
        <f t="shared" si="339"/>
        <v>1</v>
      </c>
      <c r="BG228" s="71">
        <f t="shared" si="340"/>
        <v>0</v>
      </c>
      <c r="BH228" s="71">
        <f t="shared" si="341"/>
        <v>1</v>
      </c>
      <c r="BI228" s="71">
        <f t="shared" si="342"/>
        <v>0</v>
      </c>
      <c r="BJ228" s="71">
        <f t="shared" si="343"/>
        <v>0</v>
      </c>
      <c r="BK228" s="71">
        <f t="shared" si="344"/>
        <v>1</v>
      </c>
      <c r="BL228" s="70">
        <f t="shared" si="345"/>
        <v>1</v>
      </c>
      <c r="BM228" s="70">
        <f t="shared" si="346"/>
        <v>1</v>
      </c>
      <c r="BN228" s="70">
        <f t="shared" si="347"/>
        <v>0</v>
      </c>
      <c r="BO228" s="70">
        <f t="shared" si="348"/>
        <v>1</v>
      </c>
      <c r="BP228" s="144">
        <f t="shared" si="349"/>
        <v>0</v>
      </c>
      <c r="BQ228" s="144">
        <f t="shared" si="350"/>
        <v>0</v>
      </c>
      <c r="BR228" s="144">
        <f t="shared" si="351"/>
        <v>0</v>
      </c>
      <c r="BS228" s="144">
        <f t="shared" si="352"/>
        <v>0</v>
      </c>
      <c r="BT228" s="144">
        <f t="shared" si="353"/>
        <v>250000</v>
      </c>
      <c r="BU228" s="144">
        <f t="shared" si="354"/>
        <v>250000</v>
      </c>
      <c r="BV228" s="144">
        <f t="shared" si="355"/>
        <v>0</v>
      </c>
      <c r="BW228" s="144">
        <f t="shared" si="356"/>
        <v>0</v>
      </c>
      <c r="BX228" s="144">
        <f t="shared" si="357"/>
        <v>0</v>
      </c>
      <c r="BY228" s="144">
        <f t="shared" si="358"/>
        <v>0</v>
      </c>
      <c r="BZ228" s="9">
        <v>0</v>
      </c>
      <c r="CA228" s="9">
        <v>0</v>
      </c>
      <c r="CB228" s="9">
        <v>0</v>
      </c>
      <c r="CC228" s="9">
        <v>0</v>
      </c>
      <c r="CD228" s="9">
        <v>0</v>
      </c>
      <c r="CE228" s="9">
        <v>0</v>
      </c>
      <c r="CF228" s="9">
        <v>0</v>
      </c>
      <c r="CG228" s="9">
        <v>0</v>
      </c>
      <c r="CH228" s="9">
        <v>0</v>
      </c>
      <c r="CI228" s="9">
        <v>0</v>
      </c>
      <c r="CJ228" s="9">
        <v>0</v>
      </c>
      <c r="CK228" s="9">
        <v>0</v>
      </c>
      <c r="CL228" s="9">
        <v>0</v>
      </c>
      <c r="CM228" s="9">
        <v>0</v>
      </c>
      <c r="CN228" s="9">
        <v>0</v>
      </c>
      <c r="CO228" s="9">
        <v>0</v>
      </c>
      <c r="CP228" s="9">
        <v>0</v>
      </c>
      <c r="CQ228" s="9">
        <v>0</v>
      </c>
      <c r="CR228" s="9">
        <v>0</v>
      </c>
      <c r="CS228" s="9">
        <v>0</v>
      </c>
      <c r="CT228" s="9">
        <v>0</v>
      </c>
      <c r="CU228" s="9">
        <v>0</v>
      </c>
      <c r="CV228" s="9">
        <v>0</v>
      </c>
      <c r="CW228" s="9">
        <v>0</v>
      </c>
      <c r="CX228" s="9">
        <v>0</v>
      </c>
      <c r="CY228" s="9">
        <v>0</v>
      </c>
      <c r="CZ228" s="9">
        <v>0</v>
      </c>
      <c r="DA228" s="9">
        <v>0</v>
      </c>
      <c r="DB228" s="9">
        <v>0</v>
      </c>
      <c r="DC228" s="9">
        <v>0</v>
      </c>
      <c r="DD228" s="9">
        <v>0</v>
      </c>
      <c r="DE228" s="9">
        <v>0</v>
      </c>
      <c r="DF228" s="9">
        <v>0</v>
      </c>
      <c r="DG228" s="144">
        <f t="shared" si="359"/>
        <v>100000</v>
      </c>
      <c r="DH228" s="144">
        <f t="shared" ref="DH228:EW228" si="395">DG228</f>
        <v>100000</v>
      </c>
      <c r="DI228" s="144">
        <f t="shared" si="395"/>
        <v>100000</v>
      </c>
      <c r="DJ228" s="144">
        <f t="shared" si="395"/>
        <v>100000</v>
      </c>
      <c r="DK228" s="144">
        <f t="shared" si="395"/>
        <v>100000</v>
      </c>
      <c r="DL228" s="144">
        <f t="shared" si="395"/>
        <v>100000</v>
      </c>
      <c r="DM228" s="144">
        <f t="shared" si="395"/>
        <v>100000</v>
      </c>
      <c r="DN228" s="144">
        <f t="shared" si="395"/>
        <v>100000</v>
      </c>
      <c r="DO228" s="144">
        <f t="shared" si="395"/>
        <v>100000</v>
      </c>
      <c r="DP228" s="144">
        <f t="shared" si="395"/>
        <v>100000</v>
      </c>
      <c r="DQ228" s="144">
        <f t="shared" si="395"/>
        <v>100000</v>
      </c>
      <c r="DR228" s="144">
        <f t="shared" si="395"/>
        <v>100000</v>
      </c>
      <c r="DS228" s="144">
        <f t="shared" si="395"/>
        <v>100000</v>
      </c>
      <c r="DT228" s="144">
        <f t="shared" si="395"/>
        <v>100000</v>
      </c>
      <c r="DU228" s="144">
        <f t="shared" si="395"/>
        <v>100000</v>
      </c>
      <c r="DV228" s="144">
        <f t="shared" si="395"/>
        <v>100000</v>
      </c>
      <c r="DW228" s="144">
        <f t="shared" si="395"/>
        <v>100000</v>
      </c>
      <c r="DX228" s="144">
        <f t="shared" si="395"/>
        <v>100000</v>
      </c>
      <c r="DY228" s="144">
        <f t="shared" si="395"/>
        <v>100000</v>
      </c>
      <c r="DZ228" s="144">
        <f t="shared" si="395"/>
        <v>100000</v>
      </c>
      <c r="EA228" s="144">
        <f t="shared" si="395"/>
        <v>100000</v>
      </c>
      <c r="EB228" s="144">
        <f t="shared" si="395"/>
        <v>100000</v>
      </c>
      <c r="EC228" s="144">
        <f t="shared" si="395"/>
        <v>100000</v>
      </c>
      <c r="ED228" s="144">
        <f t="shared" si="395"/>
        <v>100000</v>
      </c>
      <c r="EE228" s="144">
        <f t="shared" si="395"/>
        <v>100000</v>
      </c>
      <c r="EF228" s="144">
        <f t="shared" si="395"/>
        <v>100000</v>
      </c>
      <c r="EG228" s="144">
        <f t="shared" si="395"/>
        <v>100000</v>
      </c>
      <c r="EH228" s="144">
        <f t="shared" si="395"/>
        <v>100000</v>
      </c>
      <c r="EI228" s="144">
        <f t="shared" si="395"/>
        <v>100000</v>
      </c>
      <c r="EJ228" s="144">
        <f t="shared" si="395"/>
        <v>100000</v>
      </c>
      <c r="EK228" s="144">
        <f t="shared" si="395"/>
        <v>100000</v>
      </c>
      <c r="EL228" s="144">
        <f t="shared" si="395"/>
        <v>100000</v>
      </c>
      <c r="EM228" s="144">
        <f t="shared" si="395"/>
        <v>100000</v>
      </c>
      <c r="EN228" s="144">
        <f t="shared" si="395"/>
        <v>100000</v>
      </c>
      <c r="EO228" s="144">
        <f t="shared" si="395"/>
        <v>100000</v>
      </c>
      <c r="EP228" s="144">
        <f t="shared" si="395"/>
        <v>100000</v>
      </c>
      <c r="EQ228" s="144">
        <f t="shared" si="395"/>
        <v>100000</v>
      </c>
      <c r="ER228" s="144">
        <f t="shared" si="395"/>
        <v>100000</v>
      </c>
      <c r="ES228" s="144">
        <f t="shared" si="395"/>
        <v>100000</v>
      </c>
      <c r="ET228" s="144">
        <f t="shared" si="395"/>
        <v>100000</v>
      </c>
      <c r="EU228" s="144">
        <f t="shared" si="395"/>
        <v>100000</v>
      </c>
      <c r="EV228" s="144">
        <f t="shared" si="395"/>
        <v>100000</v>
      </c>
      <c r="EW228" s="144">
        <f t="shared" si="395"/>
        <v>100000</v>
      </c>
      <c r="EX228" s="147">
        <f>PV(0.05,'PV factor'!C319,,-BR228)</f>
        <v>0</v>
      </c>
      <c r="EY228" s="147">
        <f>PV(0.05,'PV factor'!D319,,-BS228)</f>
        <v>0</v>
      </c>
      <c r="EZ228" s="147">
        <f>PV(0.05,'PV factor'!E319,,-BT228)</f>
        <v>205675.61869797049</v>
      </c>
      <c r="FA228" s="147">
        <f>PV(0.05,'PV factor'!F319,,-BU228)</f>
        <v>195881.54161711474</v>
      </c>
      <c r="FB228" s="147">
        <f>PV(0.05,'PV factor'!G319,,-BV228)</f>
        <v>0</v>
      </c>
      <c r="FC228" s="147">
        <f>PV(0.05,'PV factor'!H319,,-BW228)</f>
        <v>0</v>
      </c>
      <c r="FD228" s="147">
        <f>PV(0.05,'PV factor'!I319,,-BX228)</f>
        <v>0</v>
      </c>
      <c r="FE228" s="147">
        <f>PV(0.05,'PV factor'!J319,,-BY228)</f>
        <v>0</v>
      </c>
      <c r="FF228" s="147">
        <f>PV(0.05,'PV factor'!K319,,-BZ228)</f>
        <v>0</v>
      </c>
      <c r="FG228" s="147">
        <f>PV(0.05,'PV factor'!L319,,-CA228)</f>
        <v>0</v>
      </c>
      <c r="FH228" s="147">
        <f>PV(0.05,'PV factor'!M319,,-CB228)</f>
        <v>0</v>
      </c>
      <c r="FI228" s="147">
        <f>PV(0.05,'PV factor'!N319,,-CC228)</f>
        <v>0</v>
      </c>
      <c r="FJ228" s="147">
        <f>PV(0.05,'PV factor'!O319,,-CD228)</f>
        <v>0</v>
      </c>
      <c r="FK228" s="147">
        <f>PV(0.05,'PV factor'!P319,,-CE228)</f>
        <v>0</v>
      </c>
      <c r="FL228" s="147">
        <f>PV(0.05,'PV factor'!Q319,,-CF228)</f>
        <v>0</v>
      </c>
      <c r="FM228" s="147">
        <f>PV(0.05,'PV factor'!R319,,-CG228)</f>
        <v>0</v>
      </c>
      <c r="FN228" s="147">
        <f>PV(0.05,'PV factor'!S319,,-CH228)</f>
        <v>0</v>
      </c>
      <c r="FO228" s="147">
        <f>PV(0.05,'PV factor'!T319,,-CI228)</f>
        <v>0</v>
      </c>
      <c r="FP228" s="147">
        <f>PV(0.05,'PV factor'!U319,,-CJ228)</f>
        <v>0</v>
      </c>
      <c r="FQ228" s="147">
        <f>PV(0.05,'PV factor'!V319,,-CK228)</f>
        <v>0</v>
      </c>
      <c r="FR228" s="147">
        <f>PV(0.05,'PV factor'!W319,,-CL228)</f>
        <v>0</v>
      </c>
      <c r="FS228" s="147">
        <f>PV(0.05,'PV factor'!X319,,-CM228)</f>
        <v>0</v>
      </c>
      <c r="FT228" s="147">
        <f>PV(0.05,'PV factor'!Y319,,-CN228)</f>
        <v>0</v>
      </c>
      <c r="FU228" s="147">
        <f>PV(0.05,'PV factor'!Z319,,-CO228)</f>
        <v>0</v>
      </c>
      <c r="FV228" s="147">
        <f>PV(0.05,'PV factor'!AA319,,-CP228)</f>
        <v>0</v>
      </c>
      <c r="FW228" s="147">
        <f>PV(0.05,'PV factor'!AB319,,-CQ228)</f>
        <v>0</v>
      </c>
      <c r="FX228" s="147">
        <f>PV(0.05,'PV factor'!AC319,,-CR228)</f>
        <v>0</v>
      </c>
      <c r="FY228" s="147">
        <f>PV(0.05,'PV factor'!AD319,,-CS228)</f>
        <v>0</v>
      </c>
      <c r="FZ228" s="147">
        <f>PV(0.05,'PV factor'!AE319,,-CT228)</f>
        <v>0</v>
      </c>
      <c r="GA228" s="147">
        <f>PV(0.05,'PV factor'!AF319,,-CU228)</f>
        <v>0</v>
      </c>
      <c r="GB228" s="147">
        <f>PV(0.05,'PV factor'!AG319,,-CV228)</f>
        <v>0</v>
      </c>
      <c r="GC228" s="147">
        <f>PV(0.05,'PV factor'!AH319,,-CW228)</f>
        <v>0</v>
      </c>
      <c r="GD228" s="147">
        <f>PV(0.05,'PV factor'!AI319,,-CX228)</f>
        <v>0</v>
      </c>
      <c r="GE228" s="147">
        <f>PV(0.05,'PV factor'!AJ319,,-CY228)</f>
        <v>0</v>
      </c>
      <c r="GF228" s="147">
        <f>PV(0.05,'PV factor'!AK319,,-CZ228)</f>
        <v>0</v>
      </c>
      <c r="GG228" s="147">
        <f>PV(0.05,'PV factor'!AL319,,-DA228)</f>
        <v>0</v>
      </c>
      <c r="GH228" s="147">
        <f>PV(0.05,'PV factor'!AM319,,-DB228)</f>
        <v>0</v>
      </c>
      <c r="GI228" s="147">
        <f>PV(0.05,'PV factor'!AN319,,-DC228)</f>
        <v>0</v>
      </c>
      <c r="GJ228" s="147">
        <f>PV(0.05,'PV factor'!AO319,,-DD228)</f>
        <v>0</v>
      </c>
      <c r="GK228" s="147">
        <f>PV(0.05,'PV factor'!AP319,,-DE228)</f>
        <v>0</v>
      </c>
      <c r="GL228" s="147">
        <f>PV(0.05,'PV factor'!C319,,-DI228)</f>
        <v>90702.947845804985</v>
      </c>
      <c r="GM228" s="147">
        <f>PV(0.05,'PV factor'!D319,,-DJ228)</f>
        <v>86383.759853147596</v>
      </c>
      <c r="GN228" s="147">
        <f>PV(0.05,'PV factor'!E319,,-DK228)</f>
        <v>82270.247479188198</v>
      </c>
      <c r="GO228" s="147">
        <f>PV(0.05,'PV factor'!F319,,-DL228)</f>
        <v>78352.616646845898</v>
      </c>
      <c r="GP228" s="147">
        <f>PV(0.05,'PV factor'!G319,,-DM228)</f>
        <v>74621.53966366277</v>
      </c>
      <c r="GQ228" s="147">
        <f>PV(0.05,'PV factor'!H319,,-DN228)</f>
        <v>71068.13301301215</v>
      </c>
      <c r="GR228" s="147">
        <f>PV(0.05,'PV factor'!I319,,-DO228)</f>
        <v>67683.936202868717</v>
      </c>
      <c r="GS228" s="147">
        <f>PV(0.05,'PV factor'!J319,,-DP228)</f>
        <v>64460.89162177973</v>
      </c>
      <c r="GT228" s="147">
        <f>PV(0.05,'PV factor'!K319,,-DQ228)</f>
        <v>61391.325354075932</v>
      </c>
      <c r="GU228" s="147">
        <f>PV(0.05,'PV factor'!L319,,-DR228)</f>
        <v>58467.928908643742</v>
      </c>
      <c r="GV228" s="147">
        <f>PV(0.05,'PV factor'!M319,,-DS228)</f>
        <v>55683.741817755952</v>
      </c>
      <c r="GW228" s="147">
        <f>PV(0.05,'PV factor'!N319,,-DT228)</f>
        <v>53032.135064529466</v>
      </c>
      <c r="GX228" s="147">
        <f>PV(0.05,'PV factor'!O319,,-DU228)</f>
        <v>50506.795299551886</v>
      </c>
      <c r="GY228" s="147">
        <f>PV(0.05,'PV factor'!P319,,-DV228)</f>
        <v>48101.709809097018</v>
      </c>
      <c r="GZ228" s="147">
        <f>PV(0.05,'PV factor'!Q319,,-DW228)</f>
        <v>45811.152199140022</v>
      </c>
      <c r="HA228" s="147">
        <f>PV(0.05,'PV factor'!R319,,-DX228)</f>
        <v>43629.668761085726</v>
      </c>
      <c r="HB228" s="147">
        <f>PV(0.05,'PV factor'!S319,,-DY228)</f>
        <v>41552.065486748317</v>
      </c>
      <c r="HC228" s="147">
        <f>PV(0.05,'PV factor'!T319,,-DZ228)</f>
        <v>39573.39570166506</v>
      </c>
      <c r="HD228" s="147">
        <f>PV(0.05,'PV factor'!U319,,-EA228)</f>
        <v>37688.94828730006</v>
      </c>
      <c r="HE228" s="147">
        <f>PV(0.05,'PV factor'!V319,,-EB228)</f>
        <v>35894.236464095295</v>
      </c>
      <c r="HF228" s="147">
        <f>PV(0.05,'PV factor'!W319,,-EC228)</f>
        <v>34184.987108662186</v>
      </c>
      <c r="HG228" s="147">
        <f>PV(0.05,'PV factor'!X319,,-ED228)</f>
        <v>32557.130579678269</v>
      </c>
      <c r="HH228" s="147">
        <f>PV(0.05,'PV factor'!Y319,,-EE228)</f>
        <v>31006.791028265023</v>
      </c>
      <c r="HI228" s="147">
        <f>PV(0.05,'PV factor'!Z319,,-EF228)</f>
        <v>29530.277169776211</v>
      </c>
      <c r="HJ228" s="147">
        <f>PV(0.05,'PV factor'!AA319,,-EG228)</f>
        <v>28124.073495024961</v>
      </c>
      <c r="HK228" s="147">
        <f>PV(0.05,'PV factor'!AB319,,-EH228)</f>
        <v>26784.831900023772</v>
      </c>
      <c r="HL228" s="147">
        <f>PV(0.05,'PV factor'!AC319,,-EI228)</f>
        <v>25509.363714308358</v>
      </c>
      <c r="HM228" s="147">
        <f>PV(0.05,'PV factor'!AD319,,-EJ228)</f>
        <v>24294.632108865095</v>
      </c>
      <c r="HN228" s="147">
        <f>PV(0.05,'PV factor'!AE319,,-EK228)</f>
        <v>23137.744865585813</v>
      </c>
      <c r="HO228" s="147">
        <f>PV(0.05,'PV factor'!AF319,,-EL228)</f>
        <v>22035.947491034101</v>
      </c>
      <c r="HP228" s="147">
        <f>PV(0.05,'PV factor'!AG319,,-EM228)</f>
        <v>20986.616658127718</v>
      </c>
      <c r="HQ228" s="147">
        <f>PV(0.05,'PV factor'!AH319,,-EN228)</f>
        <v>19987.253960121634</v>
      </c>
      <c r="HR228" s="147">
        <f>PV(0.05,'PV factor'!AI319,,-EO228)</f>
        <v>19035.479962020603</v>
      </c>
      <c r="HS228" s="147">
        <f>PV(0.05,'PV factor'!AJ319,,-EP228)</f>
        <v>18129.028535257716</v>
      </c>
      <c r="HT228" s="147">
        <f>PV(0.05,'PV factor'!AK319,,-EQ228)</f>
        <v>17265.741462150207</v>
      </c>
      <c r="HU228" s="147">
        <f>PV(0.05,'PV factor'!AL319,,-ER228)</f>
        <v>16443.563297285909</v>
      </c>
      <c r="HV228" s="147">
        <f>PV(0.05,'PV factor'!AM319,,-ES228)</f>
        <v>15660.536473605633</v>
      </c>
      <c r="HW228" s="147">
        <f>PV(0.05,'PV factor'!AN319,,-ET228)</f>
        <v>14914.79664152917</v>
      </c>
      <c r="HX228" s="147">
        <f>PV(0.05,'PV factor'!AO319,,-EU228)</f>
        <v>14204.568230027782</v>
      </c>
      <c r="HY228" s="147">
        <f>PV(0.05,'PV factor'!AP319,,-EV228)</f>
        <v>13528.160219074078</v>
      </c>
      <c r="HZ228" s="147">
        <f t="shared" si="361"/>
        <v>401557.1603150852</v>
      </c>
      <c r="IA228" s="147">
        <f t="shared" si="362"/>
        <v>412331.11148864945</v>
      </c>
      <c r="IB228" s="401">
        <f t="shared" si="363"/>
        <v>1.0268304297328688</v>
      </c>
    </row>
    <row r="229" spans="1:236" ht="90" customHeight="1" x14ac:dyDescent="0.2">
      <c r="A229" s="137" t="s">
        <v>1777</v>
      </c>
      <c r="B229" s="138" t="s">
        <v>1778</v>
      </c>
      <c r="C229" s="138" t="s">
        <v>1834</v>
      </c>
      <c r="D229" s="142">
        <v>2</v>
      </c>
      <c r="E229" s="138" t="s">
        <v>1835</v>
      </c>
      <c r="F229" s="118" t="s">
        <v>1836</v>
      </c>
      <c r="G229" s="118" t="s">
        <v>1837</v>
      </c>
      <c r="H229" s="142" t="s">
        <v>88</v>
      </c>
      <c r="I229" s="118" t="s">
        <v>1838</v>
      </c>
      <c r="J229" s="118">
        <v>40</v>
      </c>
      <c r="K229" s="227" t="s">
        <v>94</v>
      </c>
      <c r="L229" s="142">
        <v>5309</v>
      </c>
      <c r="M229" s="142" t="s">
        <v>1839</v>
      </c>
      <c r="N229" s="142" t="s">
        <v>81</v>
      </c>
      <c r="O229" s="13" t="s">
        <v>217</v>
      </c>
      <c r="P229" s="142" t="s">
        <v>460</v>
      </c>
      <c r="Q229" s="112" t="s">
        <v>100</v>
      </c>
      <c r="R229" s="142" t="s">
        <v>261</v>
      </c>
      <c r="S229" s="142" t="s">
        <v>99</v>
      </c>
      <c r="T229" s="142" t="s">
        <v>1727</v>
      </c>
      <c r="U229" s="142" t="s">
        <v>100</v>
      </c>
      <c r="V229" s="117">
        <v>1</v>
      </c>
      <c r="W229" s="135">
        <v>95670</v>
      </c>
      <c r="X229" s="134">
        <v>1440</v>
      </c>
      <c r="Y229" s="134">
        <v>1440</v>
      </c>
      <c r="Z229" s="134">
        <v>0</v>
      </c>
      <c r="AA229" s="134">
        <v>94230</v>
      </c>
      <c r="AB229" s="134">
        <v>0</v>
      </c>
      <c r="AC229" s="134">
        <v>0</v>
      </c>
      <c r="AD229" s="134">
        <v>0</v>
      </c>
      <c r="AE229" s="139">
        <v>0</v>
      </c>
      <c r="AF229" s="139">
        <v>0</v>
      </c>
      <c r="AG229" s="139">
        <v>0</v>
      </c>
      <c r="AH229" s="139">
        <v>0</v>
      </c>
      <c r="AI229" s="119" t="s">
        <v>1840</v>
      </c>
      <c r="AJ229" s="136">
        <v>0</v>
      </c>
      <c r="AK229" s="136">
        <v>0</v>
      </c>
      <c r="AL229" s="136">
        <v>0</v>
      </c>
      <c r="AM229" s="136">
        <v>0</v>
      </c>
      <c r="AN229" s="136">
        <v>0</v>
      </c>
      <c r="AO229" s="136">
        <v>0</v>
      </c>
      <c r="AP229" s="136">
        <v>0</v>
      </c>
      <c r="AQ229" s="139">
        <v>0</v>
      </c>
      <c r="AR229" s="139">
        <v>0</v>
      </c>
      <c r="AS229" s="139">
        <v>0</v>
      </c>
      <c r="AT229" s="139">
        <v>0</v>
      </c>
      <c r="AU229" s="122" t="s">
        <v>1841</v>
      </c>
      <c r="AV229" s="230">
        <f t="shared" si="329"/>
        <v>1</v>
      </c>
      <c r="AW229" s="230">
        <f t="shared" si="330"/>
        <v>0</v>
      </c>
      <c r="AX229" s="230" t="str">
        <f t="shared" si="331"/>
        <v>B4</v>
      </c>
      <c r="AY229" s="141">
        <f t="shared" si="332"/>
        <v>8</v>
      </c>
      <c r="AZ229" s="70">
        <f t="shared" si="333"/>
        <v>1</v>
      </c>
      <c r="BA229" s="70">
        <f t="shared" si="334"/>
        <v>1</v>
      </c>
      <c r="BB229" s="70">
        <f t="shared" si="335"/>
        <v>1</v>
      </c>
      <c r="BC229" s="70">
        <f t="shared" si="336"/>
        <v>1</v>
      </c>
      <c r="BD229" s="70">
        <f t="shared" si="337"/>
        <v>1</v>
      </c>
      <c r="BE229" s="70">
        <f t="shared" si="338"/>
        <v>0</v>
      </c>
      <c r="BF229" s="70">
        <f t="shared" si="339"/>
        <v>0</v>
      </c>
      <c r="BG229" s="71">
        <f t="shared" si="340"/>
        <v>0</v>
      </c>
      <c r="BH229" s="71">
        <f t="shared" si="341"/>
        <v>1</v>
      </c>
      <c r="BI229" s="71">
        <f t="shared" si="342"/>
        <v>0</v>
      </c>
      <c r="BJ229" s="71">
        <f t="shared" si="343"/>
        <v>0</v>
      </c>
      <c r="BK229" s="71">
        <f t="shared" si="344"/>
        <v>1</v>
      </c>
      <c r="BL229" s="70">
        <f t="shared" si="345"/>
        <v>1</v>
      </c>
      <c r="BM229" s="70">
        <f t="shared" si="346"/>
        <v>1</v>
      </c>
      <c r="BN229" s="70">
        <f t="shared" si="347"/>
        <v>0</v>
      </c>
      <c r="BO229" s="70">
        <f t="shared" si="348"/>
        <v>1</v>
      </c>
      <c r="BP229" s="144">
        <f t="shared" si="349"/>
        <v>1440</v>
      </c>
      <c r="BQ229" s="144">
        <f t="shared" si="350"/>
        <v>0</v>
      </c>
      <c r="BR229" s="144">
        <f t="shared" si="351"/>
        <v>94230</v>
      </c>
      <c r="BS229" s="144">
        <f t="shared" si="352"/>
        <v>0</v>
      </c>
      <c r="BT229" s="144">
        <f t="shared" si="353"/>
        <v>0</v>
      </c>
      <c r="BU229" s="144">
        <f t="shared" si="354"/>
        <v>0</v>
      </c>
      <c r="BV229" s="144">
        <f t="shared" si="355"/>
        <v>0</v>
      </c>
      <c r="BW229" s="144">
        <f t="shared" si="356"/>
        <v>0</v>
      </c>
      <c r="BX229" s="144">
        <f t="shared" si="357"/>
        <v>0</v>
      </c>
      <c r="BY229" s="144">
        <f t="shared" si="358"/>
        <v>0</v>
      </c>
      <c r="BZ229" s="9">
        <v>0</v>
      </c>
      <c r="CA229" s="9">
        <v>0</v>
      </c>
      <c r="CB229" s="9">
        <v>0</v>
      </c>
      <c r="CC229" s="9">
        <v>0</v>
      </c>
      <c r="CD229" s="9">
        <v>0</v>
      </c>
      <c r="CE229" s="9">
        <v>0</v>
      </c>
      <c r="CF229" s="9">
        <v>0</v>
      </c>
      <c r="CG229" s="9">
        <v>0</v>
      </c>
      <c r="CH229" s="9">
        <v>0</v>
      </c>
      <c r="CI229" s="9">
        <v>0</v>
      </c>
      <c r="CJ229" s="9">
        <v>0</v>
      </c>
      <c r="CK229" s="9">
        <v>0</v>
      </c>
      <c r="CL229" s="9">
        <v>0</v>
      </c>
      <c r="CM229" s="9">
        <v>0</v>
      </c>
      <c r="CN229" s="9">
        <v>0</v>
      </c>
      <c r="CO229" s="9">
        <v>0</v>
      </c>
      <c r="CP229" s="9">
        <v>0</v>
      </c>
      <c r="CQ229" s="9">
        <v>0</v>
      </c>
      <c r="CR229" s="9">
        <v>0</v>
      </c>
      <c r="CS229" s="9">
        <v>0</v>
      </c>
      <c r="CT229" s="9">
        <v>0</v>
      </c>
      <c r="CU229" s="9">
        <v>0</v>
      </c>
      <c r="CV229" s="9">
        <v>0</v>
      </c>
      <c r="CW229" s="9">
        <v>0</v>
      </c>
      <c r="CX229" s="9">
        <v>0</v>
      </c>
      <c r="CY229" s="9">
        <v>0</v>
      </c>
      <c r="CZ229" s="9">
        <v>0</v>
      </c>
      <c r="DA229" s="9">
        <v>0</v>
      </c>
      <c r="DB229" s="9">
        <v>0</v>
      </c>
      <c r="DC229" s="9">
        <v>0</v>
      </c>
      <c r="DD229" s="9">
        <v>0</v>
      </c>
      <c r="DE229" s="9">
        <v>0</v>
      </c>
      <c r="DF229" s="9">
        <v>0</v>
      </c>
      <c r="DG229" s="144">
        <f t="shared" si="359"/>
        <v>5309</v>
      </c>
      <c r="DH229" s="144">
        <f t="shared" ref="DH229:EW229" si="396">DG229</f>
        <v>5309</v>
      </c>
      <c r="DI229" s="144">
        <f t="shared" si="396"/>
        <v>5309</v>
      </c>
      <c r="DJ229" s="144">
        <f t="shared" si="396"/>
        <v>5309</v>
      </c>
      <c r="DK229" s="144">
        <f t="shared" si="396"/>
        <v>5309</v>
      </c>
      <c r="DL229" s="144">
        <f t="shared" si="396"/>
        <v>5309</v>
      </c>
      <c r="DM229" s="144">
        <f t="shared" si="396"/>
        <v>5309</v>
      </c>
      <c r="DN229" s="144">
        <f t="shared" si="396"/>
        <v>5309</v>
      </c>
      <c r="DO229" s="144">
        <f t="shared" si="396"/>
        <v>5309</v>
      </c>
      <c r="DP229" s="144">
        <f t="shared" si="396"/>
        <v>5309</v>
      </c>
      <c r="DQ229" s="144">
        <f t="shared" si="396"/>
        <v>5309</v>
      </c>
      <c r="DR229" s="144">
        <f t="shared" si="396"/>
        <v>5309</v>
      </c>
      <c r="DS229" s="144">
        <f t="shared" si="396"/>
        <v>5309</v>
      </c>
      <c r="DT229" s="144">
        <f t="shared" si="396"/>
        <v>5309</v>
      </c>
      <c r="DU229" s="144">
        <f t="shared" si="396"/>
        <v>5309</v>
      </c>
      <c r="DV229" s="144">
        <f t="shared" si="396"/>
        <v>5309</v>
      </c>
      <c r="DW229" s="144">
        <f t="shared" si="396"/>
        <v>5309</v>
      </c>
      <c r="DX229" s="144">
        <f t="shared" si="396"/>
        <v>5309</v>
      </c>
      <c r="DY229" s="144">
        <f t="shared" si="396"/>
        <v>5309</v>
      </c>
      <c r="DZ229" s="144">
        <f t="shared" si="396"/>
        <v>5309</v>
      </c>
      <c r="EA229" s="144">
        <f t="shared" si="396"/>
        <v>5309</v>
      </c>
      <c r="EB229" s="144">
        <f t="shared" si="396"/>
        <v>5309</v>
      </c>
      <c r="EC229" s="144">
        <f t="shared" si="396"/>
        <v>5309</v>
      </c>
      <c r="ED229" s="144">
        <f t="shared" si="396"/>
        <v>5309</v>
      </c>
      <c r="EE229" s="144">
        <f t="shared" si="396"/>
        <v>5309</v>
      </c>
      <c r="EF229" s="144">
        <f t="shared" si="396"/>
        <v>5309</v>
      </c>
      <c r="EG229" s="144">
        <f t="shared" si="396"/>
        <v>5309</v>
      </c>
      <c r="EH229" s="144">
        <f t="shared" si="396"/>
        <v>5309</v>
      </c>
      <c r="EI229" s="144">
        <f t="shared" si="396"/>
        <v>5309</v>
      </c>
      <c r="EJ229" s="144">
        <f t="shared" si="396"/>
        <v>5309</v>
      </c>
      <c r="EK229" s="144">
        <f t="shared" si="396"/>
        <v>5309</v>
      </c>
      <c r="EL229" s="144">
        <f t="shared" si="396"/>
        <v>5309</v>
      </c>
      <c r="EM229" s="144">
        <f t="shared" si="396"/>
        <v>5309</v>
      </c>
      <c r="EN229" s="144">
        <f t="shared" si="396"/>
        <v>5309</v>
      </c>
      <c r="EO229" s="144">
        <f t="shared" si="396"/>
        <v>5309</v>
      </c>
      <c r="EP229" s="144">
        <f t="shared" si="396"/>
        <v>5309</v>
      </c>
      <c r="EQ229" s="144">
        <f t="shared" si="396"/>
        <v>5309</v>
      </c>
      <c r="ER229" s="144">
        <f t="shared" si="396"/>
        <v>5309</v>
      </c>
      <c r="ES229" s="144">
        <f t="shared" si="396"/>
        <v>5309</v>
      </c>
      <c r="ET229" s="144">
        <f t="shared" si="396"/>
        <v>5309</v>
      </c>
      <c r="EU229" s="144">
        <f t="shared" si="396"/>
        <v>5309</v>
      </c>
      <c r="EV229" s="144">
        <f t="shared" si="396"/>
        <v>5309</v>
      </c>
      <c r="EW229" s="144">
        <f t="shared" si="396"/>
        <v>5309</v>
      </c>
      <c r="EX229" s="147">
        <f>PV(0.05,'PV factor'!C280,,-BR229)</f>
        <v>85469.387755102041</v>
      </c>
      <c r="EY229" s="147">
        <f>PV(0.05,'PV factor'!D280,,-BS229)</f>
        <v>0</v>
      </c>
      <c r="EZ229" s="147">
        <f>PV(0.05,'PV factor'!E280,,-BT229)</f>
        <v>0</v>
      </c>
      <c r="FA229" s="147">
        <f>PV(0.05,'PV factor'!F280,,-BU229)</f>
        <v>0</v>
      </c>
      <c r="FB229" s="147">
        <f>PV(0.05,'PV factor'!G280,,-BV229)</f>
        <v>0</v>
      </c>
      <c r="FC229" s="147">
        <f>PV(0.05,'PV factor'!H280,,-BW229)</f>
        <v>0</v>
      </c>
      <c r="FD229" s="147">
        <f>PV(0.05,'PV factor'!I280,,-BX229)</f>
        <v>0</v>
      </c>
      <c r="FE229" s="147">
        <f>PV(0.05,'PV factor'!J280,,-BY229)</f>
        <v>0</v>
      </c>
      <c r="FF229" s="147">
        <f>PV(0.05,'PV factor'!K280,,-BZ229)</f>
        <v>0</v>
      </c>
      <c r="FG229" s="147">
        <f>PV(0.05,'PV factor'!L280,,-CA229)</f>
        <v>0</v>
      </c>
      <c r="FH229" s="147">
        <f>PV(0.05,'PV factor'!M280,,-CB229)</f>
        <v>0</v>
      </c>
      <c r="FI229" s="147">
        <f>PV(0.05,'PV factor'!N280,,-CC229)</f>
        <v>0</v>
      </c>
      <c r="FJ229" s="147">
        <f>PV(0.05,'PV factor'!O280,,-CD229)</f>
        <v>0</v>
      </c>
      <c r="FK229" s="147">
        <f>PV(0.05,'PV factor'!P280,,-CE229)</f>
        <v>0</v>
      </c>
      <c r="FL229" s="147">
        <f>PV(0.05,'PV factor'!Q280,,-CF229)</f>
        <v>0</v>
      </c>
      <c r="FM229" s="147">
        <f>PV(0.05,'PV factor'!R280,,-CG229)</f>
        <v>0</v>
      </c>
      <c r="FN229" s="147">
        <f>PV(0.05,'PV factor'!S280,,-CH229)</f>
        <v>0</v>
      </c>
      <c r="FO229" s="147">
        <f>PV(0.05,'PV factor'!T280,,-CI229)</f>
        <v>0</v>
      </c>
      <c r="FP229" s="147">
        <f>PV(0.05,'PV factor'!U280,,-CJ229)</f>
        <v>0</v>
      </c>
      <c r="FQ229" s="147">
        <f>PV(0.05,'PV factor'!V280,,-CK229)</f>
        <v>0</v>
      </c>
      <c r="FR229" s="147">
        <f>PV(0.05,'PV factor'!W280,,-CL229)</f>
        <v>0</v>
      </c>
      <c r="FS229" s="147">
        <f>PV(0.05,'PV factor'!X280,,-CM229)</f>
        <v>0</v>
      </c>
      <c r="FT229" s="147">
        <f>PV(0.05,'PV factor'!Y280,,-CN229)</f>
        <v>0</v>
      </c>
      <c r="FU229" s="147">
        <f>PV(0.05,'PV factor'!Z280,,-CO229)</f>
        <v>0</v>
      </c>
      <c r="FV229" s="147">
        <f>PV(0.05,'PV factor'!AA280,,-CP229)</f>
        <v>0</v>
      </c>
      <c r="FW229" s="147">
        <f>PV(0.05,'PV factor'!AB280,,-CQ229)</f>
        <v>0</v>
      </c>
      <c r="FX229" s="147">
        <f>PV(0.05,'PV factor'!AC280,,-CR229)</f>
        <v>0</v>
      </c>
      <c r="FY229" s="147">
        <f>PV(0.05,'PV factor'!AD280,,-CS229)</f>
        <v>0</v>
      </c>
      <c r="FZ229" s="147">
        <f>PV(0.05,'PV factor'!AE280,,-CT229)</f>
        <v>0</v>
      </c>
      <c r="GA229" s="147">
        <f>PV(0.05,'PV factor'!AF280,,-CU229)</f>
        <v>0</v>
      </c>
      <c r="GB229" s="147">
        <f>PV(0.05,'PV factor'!AG280,,-CV229)</f>
        <v>0</v>
      </c>
      <c r="GC229" s="147">
        <f>PV(0.05,'PV factor'!AH280,,-CW229)</f>
        <v>0</v>
      </c>
      <c r="GD229" s="147">
        <f>PV(0.05,'PV factor'!AI280,,-CX229)</f>
        <v>0</v>
      </c>
      <c r="GE229" s="147">
        <f>PV(0.05,'PV factor'!AJ280,,-CY229)</f>
        <v>0</v>
      </c>
      <c r="GF229" s="147">
        <f>PV(0.05,'PV factor'!AK280,,-CZ229)</f>
        <v>0</v>
      </c>
      <c r="GG229" s="147">
        <f>PV(0.05,'PV factor'!AL280,,-DA229)</f>
        <v>0</v>
      </c>
      <c r="GH229" s="147">
        <f>PV(0.05,'PV factor'!AM280,,-DB229)</f>
        <v>0</v>
      </c>
      <c r="GI229" s="147">
        <f>PV(0.05,'PV factor'!AN280,,-DC229)</f>
        <v>0</v>
      </c>
      <c r="GJ229" s="147">
        <f>PV(0.05,'PV factor'!AO280,,-DD229)</f>
        <v>0</v>
      </c>
      <c r="GK229" s="147">
        <f>PV(0.05,'PV factor'!AP280,,-DE229)</f>
        <v>0</v>
      </c>
      <c r="GL229" s="147">
        <f>PV(0.05,'PV factor'!C280,,-DI229)</f>
        <v>4815.419501133787</v>
      </c>
      <c r="GM229" s="147">
        <f>PV(0.05,'PV factor'!D280,,-DJ229)</f>
        <v>4586.113810603606</v>
      </c>
      <c r="GN229" s="147">
        <f>PV(0.05,'PV factor'!E280,,-DK229)</f>
        <v>4367.727438670101</v>
      </c>
      <c r="GO229" s="147">
        <f>PV(0.05,'PV factor'!F280,,-DL229)</f>
        <v>4159.7404177810486</v>
      </c>
      <c r="GP229" s="147">
        <f>PV(0.05,'PV factor'!G280,,-DM229)</f>
        <v>3961.6575407438563</v>
      </c>
      <c r="GQ229" s="147">
        <f>PV(0.05,'PV factor'!H280,,-DN229)</f>
        <v>3773.0071816608147</v>
      </c>
      <c r="GR229" s="147">
        <f>PV(0.05,'PV factor'!I280,,-DO229)</f>
        <v>3593.3401730103001</v>
      </c>
      <c r="GS229" s="147">
        <f>PV(0.05,'PV factor'!J280,,-DP229)</f>
        <v>3422.2287362002858</v>
      </c>
      <c r="GT229" s="147">
        <f>PV(0.05,'PV factor'!K280,,-DQ229)</f>
        <v>3259.265463047891</v>
      </c>
      <c r="GU229" s="147">
        <f>PV(0.05,'PV factor'!L280,,-DR229)</f>
        <v>3104.0623457598963</v>
      </c>
      <c r="GV229" s="147">
        <f>PV(0.05,'PV factor'!M280,,-DS229)</f>
        <v>2956.2498531046635</v>
      </c>
      <c r="GW229" s="147">
        <f>PV(0.05,'PV factor'!N280,,-DT229)</f>
        <v>2815.4760505758695</v>
      </c>
      <c r="GX229" s="147">
        <f>PV(0.05,'PV factor'!O280,,-DU229)</f>
        <v>2681.4057624532097</v>
      </c>
      <c r="GY229" s="147">
        <f>PV(0.05,'PV factor'!P280,,-DV229)</f>
        <v>2553.7197737649608</v>
      </c>
      <c r="GZ229" s="147">
        <f>PV(0.05,'PV factor'!Q280,,-DW229)</f>
        <v>2432.1140702523439</v>
      </c>
      <c r="HA229" s="147">
        <f>PV(0.05,'PV factor'!R280,,-DX229)</f>
        <v>2316.2991145260412</v>
      </c>
      <c r="HB229" s="147">
        <f>PV(0.05,'PV factor'!S280,,-DY229)</f>
        <v>2205.9991566914682</v>
      </c>
      <c r="HC229" s="147">
        <f>PV(0.05,'PV factor'!T280,,-DZ229)</f>
        <v>2100.9515778013979</v>
      </c>
      <c r="HD229" s="147">
        <f>PV(0.05,'PV factor'!U280,,-EA229)</f>
        <v>2000.9062645727602</v>
      </c>
      <c r="HE229" s="147">
        <f>PV(0.05,'PV factor'!V280,,-EB229)</f>
        <v>1905.6250138788193</v>
      </c>
      <c r="HF229" s="147">
        <f>PV(0.05,'PV factor'!W280,,-EC229)</f>
        <v>1814.8809655988755</v>
      </c>
      <c r="HG229" s="147">
        <f>PV(0.05,'PV factor'!X280,,-ED229)</f>
        <v>1728.4580624751193</v>
      </c>
      <c r="HH229" s="147">
        <f>PV(0.05,'PV factor'!Y280,,-EE229)</f>
        <v>1646.15053569059</v>
      </c>
      <c r="HI229" s="147">
        <f>PV(0.05,'PV factor'!Z280,,-EF229)</f>
        <v>1567.7624149434189</v>
      </c>
      <c r="HJ229" s="147">
        <f>PV(0.05,'PV factor'!AA280,,-EG229)</f>
        <v>1493.1070618508752</v>
      </c>
      <c r="HK229" s="147">
        <f>PV(0.05,'PV factor'!AB280,,-EH229)</f>
        <v>1422.006725572262</v>
      </c>
      <c r="HL229" s="147">
        <f>PV(0.05,'PV factor'!AC280,,-EI229)</f>
        <v>1354.2921195926306</v>
      </c>
      <c r="HM229" s="147">
        <f>PV(0.05,'PV factor'!AD280,,-EJ229)</f>
        <v>1289.802018659648</v>
      </c>
      <c r="HN229" s="147">
        <f>PV(0.05,'PV factor'!AE280,,-EK229)</f>
        <v>1228.3828749139509</v>
      </c>
      <c r="HO229" s="147">
        <f>PV(0.05,'PV factor'!AF280,,-EL229)</f>
        <v>1169.8884522990004</v>
      </c>
      <c r="HP229" s="147">
        <f>PV(0.05,'PV factor'!AG280,,-EM229)</f>
        <v>1114.1794783800005</v>
      </c>
      <c r="HQ229" s="147">
        <f>PV(0.05,'PV factor'!AH280,,-EN229)</f>
        <v>1061.1233127428575</v>
      </c>
      <c r="HR229" s="147">
        <f>PV(0.05,'PV factor'!AI280,,-EO229)</f>
        <v>1010.5936311836739</v>
      </c>
      <c r="HS229" s="147">
        <f>PV(0.05,'PV factor'!AJ280,,-EP229)</f>
        <v>962.47012493683212</v>
      </c>
      <c r="HT229" s="147">
        <f>PV(0.05,'PV factor'!AK280,,-EQ229)</f>
        <v>916.63821422555452</v>
      </c>
      <c r="HU229" s="147">
        <f>PV(0.05,'PV factor'!AL280,,-ER229)</f>
        <v>872.98877545290895</v>
      </c>
      <c r="HV229" s="147">
        <f>PV(0.05,'PV factor'!AM280,,-ES229)</f>
        <v>831.41788138372294</v>
      </c>
      <c r="HW229" s="147">
        <f>PV(0.05,'PV factor'!AN280,,-ET229)</f>
        <v>791.82655369878364</v>
      </c>
      <c r="HX229" s="147">
        <f>PV(0.05,'PV factor'!AO280,,-EU229)</f>
        <v>754.12052733217502</v>
      </c>
      <c r="HY229" s="147">
        <f>PV(0.05,'PV factor'!AP280,,-EV229)</f>
        <v>718.21002603064278</v>
      </c>
      <c r="HZ229" s="147">
        <f t="shared" si="361"/>
        <v>85469.387755102041</v>
      </c>
      <c r="IA229" s="147">
        <f t="shared" si="362"/>
        <v>86759.609003196645</v>
      </c>
      <c r="IB229" s="401">
        <f t="shared" si="363"/>
        <v>1.0150957118330075</v>
      </c>
    </row>
    <row r="230" spans="1:236" ht="90" customHeight="1" x14ac:dyDescent="0.2">
      <c r="A230" s="290" t="s">
        <v>1436</v>
      </c>
      <c r="B230" s="291" t="s">
        <v>1437</v>
      </c>
      <c r="C230" s="138" t="s">
        <v>1444</v>
      </c>
      <c r="D230" s="204">
        <v>2</v>
      </c>
      <c r="E230" s="138" t="s">
        <v>1445</v>
      </c>
      <c r="F230" s="292" t="s">
        <v>1446</v>
      </c>
      <c r="G230" s="292" t="s">
        <v>1447</v>
      </c>
      <c r="H230" s="293"/>
      <c r="I230" s="292" t="s">
        <v>1448</v>
      </c>
      <c r="J230" s="118">
        <v>5</v>
      </c>
      <c r="K230" s="227" t="s">
        <v>94</v>
      </c>
      <c r="L230" s="142">
        <v>4000</v>
      </c>
      <c r="M230" s="142" t="s">
        <v>1449</v>
      </c>
      <c r="N230" s="203" t="s">
        <v>147</v>
      </c>
      <c r="O230" s="73" t="s">
        <v>106</v>
      </c>
      <c r="P230" s="90" t="s">
        <v>728</v>
      </c>
      <c r="Q230" s="112" t="s">
        <v>100</v>
      </c>
      <c r="R230" s="203" t="s">
        <v>84</v>
      </c>
      <c r="S230" s="203" t="s">
        <v>99</v>
      </c>
      <c r="T230" s="142" t="s">
        <v>1450</v>
      </c>
      <c r="U230" s="142" t="s">
        <v>100</v>
      </c>
      <c r="V230" s="294">
        <v>1</v>
      </c>
      <c r="W230" s="295">
        <v>18000</v>
      </c>
      <c r="X230" s="295">
        <v>0</v>
      </c>
      <c r="Y230" s="295">
        <v>0</v>
      </c>
      <c r="Z230" s="295">
        <v>0</v>
      </c>
      <c r="AA230" s="295">
        <v>18000</v>
      </c>
      <c r="AB230" s="295">
        <v>0</v>
      </c>
      <c r="AC230" s="295">
        <v>0</v>
      </c>
      <c r="AD230" s="295">
        <v>0</v>
      </c>
      <c r="AE230" s="139">
        <v>0</v>
      </c>
      <c r="AF230" s="139">
        <v>0</v>
      </c>
      <c r="AG230" s="139">
        <v>0</v>
      </c>
      <c r="AH230" s="139">
        <v>0</v>
      </c>
      <c r="AI230" s="142" t="s">
        <v>88</v>
      </c>
      <c r="AJ230" s="134">
        <v>0</v>
      </c>
      <c r="AK230" s="136">
        <v>0</v>
      </c>
      <c r="AL230" s="136">
        <v>0</v>
      </c>
      <c r="AM230" s="136">
        <v>0</v>
      </c>
      <c r="AN230" s="136">
        <v>0</v>
      </c>
      <c r="AO230" s="136">
        <v>0</v>
      </c>
      <c r="AP230" s="136">
        <v>0</v>
      </c>
      <c r="AQ230" s="139">
        <v>0</v>
      </c>
      <c r="AR230" s="139">
        <v>0</v>
      </c>
      <c r="AS230" s="139">
        <v>0</v>
      </c>
      <c r="AT230" s="139">
        <v>0</v>
      </c>
      <c r="AU230" s="118"/>
      <c r="AV230" s="230">
        <f t="shared" si="329"/>
        <v>1</v>
      </c>
      <c r="AW230" s="230">
        <f t="shared" si="330"/>
        <v>0</v>
      </c>
      <c r="AX230" s="230" t="str">
        <f t="shared" si="331"/>
        <v>C1</v>
      </c>
      <c r="AY230" s="141">
        <f t="shared" si="332"/>
        <v>7</v>
      </c>
      <c r="AZ230" s="70">
        <f t="shared" si="333"/>
        <v>1</v>
      </c>
      <c r="BA230" s="70">
        <f t="shared" si="334"/>
        <v>1</v>
      </c>
      <c r="BB230" s="70">
        <f t="shared" si="335"/>
        <v>1</v>
      </c>
      <c r="BC230" s="70">
        <f t="shared" si="336"/>
        <v>1</v>
      </c>
      <c r="BD230" s="70">
        <f t="shared" si="337"/>
        <v>1</v>
      </c>
      <c r="BE230" s="70">
        <f t="shared" si="338"/>
        <v>0</v>
      </c>
      <c r="BF230" s="70">
        <f t="shared" si="339"/>
        <v>0</v>
      </c>
      <c r="BG230" s="71">
        <f t="shared" si="340"/>
        <v>0</v>
      </c>
      <c r="BH230" s="71">
        <f t="shared" si="341"/>
        <v>1</v>
      </c>
      <c r="BI230" s="71">
        <f t="shared" si="342"/>
        <v>0</v>
      </c>
      <c r="BJ230" s="71">
        <f t="shared" si="343"/>
        <v>1</v>
      </c>
      <c r="BK230" s="71">
        <f t="shared" si="344"/>
        <v>0</v>
      </c>
      <c r="BL230" s="70">
        <f t="shared" si="345"/>
        <v>1</v>
      </c>
      <c r="BM230" s="70">
        <f t="shared" si="346"/>
        <v>0</v>
      </c>
      <c r="BN230" s="70">
        <f t="shared" si="347"/>
        <v>0</v>
      </c>
      <c r="BO230" s="70">
        <f t="shared" si="348"/>
        <v>0</v>
      </c>
      <c r="BP230" s="144">
        <f t="shared" si="349"/>
        <v>0</v>
      </c>
      <c r="BQ230" s="144">
        <f t="shared" si="350"/>
        <v>0</v>
      </c>
      <c r="BR230" s="144">
        <f t="shared" si="351"/>
        <v>18000</v>
      </c>
      <c r="BS230" s="144">
        <f t="shared" si="352"/>
        <v>0</v>
      </c>
      <c r="BT230" s="144">
        <f t="shared" si="353"/>
        <v>0</v>
      </c>
      <c r="BU230" s="144">
        <f t="shared" si="354"/>
        <v>0</v>
      </c>
      <c r="BV230" s="144">
        <f t="shared" si="355"/>
        <v>0</v>
      </c>
      <c r="BW230" s="144">
        <f t="shared" si="356"/>
        <v>0</v>
      </c>
      <c r="BX230" s="144">
        <f t="shared" si="357"/>
        <v>0</v>
      </c>
      <c r="BY230" s="144">
        <f t="shared" si="358"/>
        <v>0</v>
      </c>
      <c r="BZ230" s="9">
        <v>0</v>
      </c>
      <c r="CA230" s="9">
        <v>0</v>
      </c>
      <c r="CB230" s="9">
        <v>0</v>
      </c>
      <c r="CC230" s="9">
        <v>0</v>
      </c>
      <c r="CD230" s="9">
        <v>0</v>
      </c>
      <c r="CE230" s="9">
        <v>0</v>
      </c>
      <c r="CF230" s="9">
        <v>0</v>
      </c>
      <c r="CG230" s="9">
        <v>0</v>
      </c>
      <c r="CH230" s="9">
        <v>0</v>
      </c>
      <c r="CI230" s="9">
        <v>0</v>
      </c>
      <c r="CJ230" s="9">
        <v>0</v>
      </c>
      <c r="CK230" s="9">
        <v>0</v>
      </c>
      <c r="CL230" s="9">
        <v>0</v>
      </c>
      <c r="CM230" s="9">
        <v>0</v>
      </c>
      <c r="CN230" s="9">
        <v>0</v>
      </c>
      <c r="CO230" s="9">
        <v>0</v>
      </c>
      <c r="CP230" s="9">
        <v>0</v>
      </c>
      <c r="CQ230" s="9">
        <v>0</v>
      </c>
      <c r="CR230" s="9">
        <v>0</v>
      </c>
      <c r="CS230" s="9">
        <v>0</v>
      </c>
      <c r="CT230" s="9">
        <v>0</v>
      </c>
      <c r="CU230" s="9">
        <v>0</v>
      </c>
      <c r="CV230" s="9">
        <v>0</v>
      </c>
      <c r="CW230" s="9">
        <v>0</v>
      </c>
      <c r="CX230" s="9">
        <v>0</v>
      </c>
      <c r="CY230" s="9">
        <v>0</v>
      </c>
      <c r="CZ230" s="9">
        <v>0</v>
      </c>
      <c r="DA230" s="9">
        <v>0</v>
      </c>
      <c r="DB230" s="9">
        <v>0</v>
      </c>
      <c r="DC230" s="9">
        <v>0</v>
      </c>
      <c r="DD230" s="9">
        <v>0</v>
      </c>
      <c r="DE230" s="9">
        <v>0</v>
      </c>
      <c r="DF230" s="9">
        <v>0</v>
      </c>
      <c r="DG230" s="144">
        <f t="shared" si="359"/>
        <v>4000</v>
      </c>
      <c r="DH230" s="144">
        <f t="shared" ref="DH230:EW230" si="397">DG230</f>
        <v>4000</v>
      </c>
      <c r="DI230" s="144">
        <f t="shared" si="397"/>
        <v>4000</v>
      </c>
      <c r="DJ230" s="144">
        <f t="shared" si="397"/>
        <v>4000</v>
      </c>
      <c r="DK230" s="144">
        <f t="shared" si="397"/>
        <v>4000</v>
      </c>
      <c r="DL230" s="144">
        <f t="shared" si="397"/>
        <v>4000</v>
      </c>
      <c r="DM230" s="144">
        <f t="shared" si="397"/>
        <v>4000</v>
      </c>
      <c r="DN230" s="144">
        <f t="shared" si="397"/>
        <v>4000</v>
      </c>
      <c r="DO230" s="144">
        <f t="shared" si="397"/>
        <v>4000</v>
      </c>
      <c r="DP230" s="144">
        <f t="shared" si="397"/>
        <v>4000</v>
      </c>
      <c r="DQ230" s="144">
        <f t="shared" si="397"/>
        <v>4000</v>
      </c>
      <c r="DR230" s="144">
        <f t="shared" si="397"/>
        <v>4000</v>
      </c>
      <c r="DS230" s="144">
        <f t="shared" si="397"/>
        <v>4000</v>
      </c>
      <c r="DT230" s="144">
        <f t="shared" si="397"/>
        <v>4000</v>
      </c>
      <c r="DU230" s="144">
        <f t="shared" si="397"/>
        <v>4000</v>
      </c>
      <c r="DV230" s="144">
        <f t="shared" si="397"/>
        <v>4000</v>
      </c>
      <c r="DW230" s="144">
        <f t="shared" si="397"/>
        <v>4000</v>
      </c>
      <c r="DX230" s="144">
        <f t="shared" si="397"/>
        <v>4000</v>
      </c>
      <c r="DY230" s="144">
        <f t="shared" si="397"/>
        <v>4000</v>
      </c>
      <c r="DZ230" s="144">
        <f t="shared" si="397"/>
        <v>4000</v>
      </c>
      <c r="EA230" s="144">
        <f t="shared" si="397"/>
        <v>4000</v>
      </c>
      <c r="EB230" s="144">
        <f t="shared" si="397"/>
        <v>4000</v>
      </c>
      <c r="EC230" s="144">
        <f t="shared" si="397"/>
        <v>4000</v>
      </c>
      <c r="ED230" s="144">
        <f t="shared" si="397"/>
        <v>4000</v>
      </c>
      <c r="EE230" s="144">
        <f t="shared" si="397"/>
        <v>4000</v>
      </c>
      <c r="EF230" s="144">
        <f t="shared" si="397"/>
        <v>4000</v>
      </c>
      <c r="EG230" s="144">
        <f t="shared" si="397"/>
        <v>4000</v>
      </c>
      <c r="EH230" s="144">
        <f t="shared" si="397"/>
        <v>4000</v>
      </c>
      <c r="EI230" s="144">
        <f t="shared" si="397"/>
        <v>4000</v>
      </c>
      <c r="EJ230" s="144">
        <f t="shared" si="397"/>
        <v>4000</v>
      </c>
      <c r="EK230" s="144">
        <f t="shared" si="397"/>
        <v>4000</v>
      </c>
      <c r="EL230" s="144">
        <f t="shared" si="397"/>
        <v>4000</v>
      </c>
      <c r="EM230" s="144">
        <f t="shared" si="397"/>
        <v>4000</v>
      </c>
      <c r="EN230" s="144">
        <f t="shared" si="397"/>
        <v>4000</v>
      </c>
      <c r="EO230" s="144">
        <f t="shared" si="397"/>
        <v>4000</v>
      </c>
      <c r="EP230" s="144">
        <f t="shared" si="397"/>
        <v>4000</v>
      </c>
      <c r="EQ230" s="144">
        <f t="shared" si="397"/>
        <v>4000</v>
      </c>
      <c r="ER230" s="144">
        <f t="shared" si="397"/>
        <v>4000</v>
      </c>
      <c r="ES230" s="144">
        <f t="shared" si="397"/>
        <v>4000</v>
      </c>
      <c r="ET230" s="144">
        <f t="shared" si="397"/>
        <v>4000</v>
      </c>
      <c r="EU230" s="144">
        <f t="shared" si="397"/>
        <v>4000</v>
      </c>
      <c r="EV230" s="144">
        <f t="shared" si="397"/>
        <v>4000</v>
      </c>
      <c r="EW230" s="144">
        <f t="shared" si="397"/>
        <v>4000</v>
      </c>
      <c r="EX230" s="147">
        <f>PV(0.05,'PV factor'!C203,,-BR230)</f>
        <v>16326.530612244898</v>
      </c>
      <c r="EY230" s="147">
        <f>PV(0.05,'PV factor'!D203,,-BS230)</f>
        <v>0</v>
      </c>
      <c r="EZ230" s="147">
        <f>PV(0.05,'PV factor'!E203,,-BT230)</f>
        <v>0</v>
      </c>
      <c r="FA230" s="147">
        <f>PV(0.05,'PV factor'!F203,,-BU230)</f>
        <v>0</v>
      </c>
      <c r="FB230" s="147">
        <f>PV(0.05,'PV factor'!G203,,-BV230)</f>
        <v>0</v>
      </c>
      <c r="FC230" s="147">
        <f>PV(0.05,'PV factor'!H203,,-BW230)</f>
        <v>0</v>
      </c>
      <c r="FD230" s="147">
        <f>PV(0.05,'PV factor'!I203,,-BX230)</f>
        <v>0</v>
      </c>
      <c r="FE230" s="147">
        <f>PV(0.05,'PV factor'!J203,,-BY230)</f>
        <v>0</v>
      </c>
      <c r="FF230" s="147">
        <f>PV(0.05,'PV factor'!K203,,-BZ230)</f>
        <v>0</v>
      </c>
      <c r="FG230" s="147">
        <f>PV(0.05,'PV factor'!L203,,-CA230)</f>
        <v>0</v>
      </c>
      <c r="FH230" s="147">
        <f>PV(0.05,'PV factor'!M203,,-CB230)</f>
        <v>0</v>
      </c>
      <c r="FI230" s="147">
        <f>PV(0.05,'PV factor'!N203,,-CC230)</f>
        <v>0</v>
      </c>
      <c r="FJ230" s="147">
        <f>PV(0.05,'PV factor'!O203,,-CD230)</f>
        <v>0</v>
      </c>
      <c r="FK230" s="147">
        <f>PV(0.05,'PV factor'!P203,,-CE230)</f>
        <v>0</v>
      </c>
      <c r="FL230" s="147">
        <f>PV(0.05,'PV factor'!Q203,,-CF230)</f>
        <v>0</v>
      </c>
      <c r="FM230" s="147">
        <f>PV(0.05,'PV factor'!R203,,-CG230)</f>
        <v>0</v>
      </c>
      <c r="FN230" s="147">
        <f>PV(0.05,'PV factor'!S203,,-CH230)</f>
        <v>0</v>
      </c>
      <c r="FO230" s="147">
        <f>PV(0.05,'PV factor'!T203,,-CI230)</f>
        <v>0</v>
      </c>
      <c r="FP230" s="147">
        <f>PV(0.05,'PV factor'!U203,,-CJ230)</f>
        <v>0</v>
      </c>
      <c r="FQ230" s="147">
        <f>PV(0.05,'PV factor'!V203,,-CK230)</f>
        <v>0</v>
      </c>
      <c r="FR230" s="147">
        <f>PV(0.05,'PV factor'!W203,,-CL230)</f>
        <v>0</v>
      </c>
      <c r="FS230" s="147">
        <f>PV(0.05,'PV factor'!X203,,-CM230)</f>
        <v>0</v>
      </c>
      <c r="FT230" s="147">
        <f>PV(0.05,'PV factor'!Y203,,-CN230)</f>
        <v>0</v>
      </c>
      <c r="FU230" s="147">
        <f>PV(0.05,'PV factor'!Z203,,-CO230)</f>
        <v>0</v>
      </c>
      <c r="FV230" s="147">
        <f>PV(0.05,'PV factor'!AA203,,-CP230)</f>
        <v>0</v>
      </c>
      <c r="FW230" s="147">
        <f>PV(0.05,'PV factor'!AB203,,-CQ230)</f>
        <v>0</v>
      </c>
      <c r="FX230" s="147">
        <f>PV(0.05,'PV factor'!AC203,,-CR230)</f>
        <v>0</v>
      </c>
      <c r="FY230" s="147">
        <f>PV(0.05,'PV factor'!AD203,,-CS230)</f>
        <v>0</v>
      </c>
      <c r="FZ230" s="147">
        <f>PV(0.05,'PV factor'!AE203,,-CT230)</f>
        <v>0</v>
      </c>
      <c r="GA230" s="147">
        <f>PV(0.05,'PV factor'!AF203,,-CU230)</f>
        <v>0</v>
      </c>
      <c r="GB230" s="147">
        <f>PV(0.05,'PV factor'!AG203,,-CV230)</f>
        <v>0</v>
      </c>
      <c r="GC230" s="147">
        <f>PV(0.05,'PV factor'!AH203,,-CW230)</f>
        <v>0</v>
      </c>
      <c r="GD230" s="147">
        <f>PV(0.05,'PV factor'!AI203,,-CX230)</f>
        <v>0</v>
      </c>
      <c r="GE230" s="147">
        <f>PV(0.05,'PV factor'!AJ203,,-CY230)</f>
        <v>0</v>
      </c>
      <c r="GF230" s="147">
        <f>PV(0.05,'PV factor'!AK203,,-CZ230)</f>
        <v>0</v>
      </c>
      <c r="GG230" s="147">
        <f>PV(0.05,'PV factor'!AL203,,-DA230)</f>
        <v>0</v>
      </c>
      <c r="GH230" s="147">
        <f>PV(0.05,'PV factor'!AM203,,-DB230)</f>
        <v>0</v>
      </c>
      <c r="GI230" s="147">
        <f>PV(0.05,'PV factor'!AN203,,-DC230)</f>
        <v>0</v>
      </c>
      <c r="GJ230" s="147">
        <f>PV(0.05,'PV factor'!AO203,,-DD230)</f>
        <v>0</v>
      </c>
      <c r="GK230" s="147">
        <f>PV(0.05,'PV factor'!AP203,,-DE230)</f>
        <v>0</v>
      </c>
      <c r="GL230" s="147">
        <f>PV(0.05,'PV factor'!C203,,-DI230)</f>
        <v>3628.1179138321995</v>
      </c>
      <c r="GM230" s="147">
        <f>PV(0.05,'PV factor'!D203,,-DJ230)</f>
        <v>3455.3503941259041</v>
      </c>
      <c r="GN230" s="147">
        <f>PV(0.05,'PV factor'!E203,,-DK230)</f>
        <v>3290.8098991675279</v>
      </c>
      <c r="GO230" s="147">
        <f>PV(0.05,'PV factor'!F203,,-DL230)</f>
        <v>3134.104665873836</v>
      </c>
      <c r="GP230" s="147">
        <f>PV(0.05,'PV factor'!G203,,-DM230)</f>
        <v>2984.8615865465108</v>
      </c>
      <c r="GQ230" s="147">
        <f>PV(0.05,'PV factor'!H203,,-DN230)</f>
        <v>2842.7253205204856</v>
      </c>
      <c r="GR230" s="147">
        <f>PV(0.05,'PV factor'!I203,,-DO230)</f>
        <v>2707.3574481147489</v>
      </c>
      <c r="GS230" s="147">
        <f>PV(0.05,'PV factor'!J203,,-DP230)</f>
        <v>2578.4356648711891</v>
      </c>
      <c r="GT230" s="147">
        <f>PV(0.05,'PV factor'!K203,,-DQ230)</f>
        <v>2455.6530141630374</v>
      </c>
      <c r="GU230" s="147">
        <f>PV(0.05,'PV factor'!L203,,-DR230)</f>
        <v>2338.7171563457496</v>
      </c>
      <c r="GV230" s="147">
        <f>PV(0.05,'PV factor'!M203,,-DS230)</f>
        <v>2227.3496727102379</v>
      </c>
      <c r="GW230" s="147">
        <f>PV(0.05,'PV factor'!N203,,-DT230)</f>
        <v>2121.2854025811789</v>
      </c>
      <c r="GX230" s="147">
        <f>PV(0.05,'PV factor'!O203,,-DU230)</f>
        <v>2020.2718119820754</v>
      </c>
      <c r="GY230" s="147">
        <f>PV(0.05,'PV factor'!P203,,-DV230)</f>
        <v>1924.0683923638808</v>
      </c>
      <c r="GZ230" s="147">
        <f>PV(0.05,'PV factor'!Q203,,-DW230)</f>
        <v>1832.4460879656008</v>
      </c>
      <c r="HA230" s="147">
        <f>PV(0.05,'PV factor'!R203,,-DX230)</f>
        <v>1745.1867504434292</v>
      </c>
      <c r="HB230" s="147">
        <f>PV(0.05,'PV factor'!S203,,-DY230)</f>
        <v>1662.0826194699325</v>
      </c>
      <c r="HC230" s="147">
        <f>PV(0.05,'PV factor'!T203,,-DZ230)</f>
        <v>1582.9358280666024</v>
      </c>
      <c r="HD230" s="147">
        <f>PV(0.05,'PV factor'!U203,,-EA230)</f>
        <v>1507.5579314920024</v>
      </c>
      <c r="HE230" s="147">
        <f>PV(0.05,'PV factor'!V203,,-EB230)</f>
        <v>1435.7694585638119</v>
      </c>
      <c r="HF230" s="147">
        <f>PV(0.05,'PV factor'!W203,,-EC230)</f>
        <v>1367.3994843464875</v>
      </c>
      <c r="HG230" s="147">
        <f>PV(0.05,'PV factor'!X203,,-ED230)</f>
        <v>1302.2852231871307</v>
      </c>
      <c r="HH230" s="147">
        <f>PV(0.05,'PV factor'!Y203,,-EE230)</f>
        <v>1240.2716411306008</v>
      </c>
      <c r="HI230" s="147">
        <f>PV(0.05,'PV factor'!Z203,,-EF230)</f>
        <v>1181.2110867910485</v>
      </c>
      <c r="HJ230" s="147">
        <f>PV(0.05,'PV factor'!AA203,,-EG230)</f>
        <v>1124.9629398009984</v>
      </c>
      <c r="HK230" s="147">
        <f>PV(0.05,'PV factor'!AB203,,-EH230)</f>
        <v>1071.3932760009509</v>
      </c>
      <c r="HL230" s="147">
        <f>PV(0.05,'PV factor'!AC203,,-EI230)</f>
        <v>1020.3745485723342</v>
      </c>
      <c r="HM230" s="147">
        <f>PV(0.05,'PV factor'!AD203,,-EJ230)</f>
        <v>971.78528435460385</v>
      </c>
      <c r="HN230" s="147">
        <f>PV(0.05,'PV factor'!AE203,,-EK230)</f>
        <v>925.50979462343253</v>
      </c>
      <c r="HO230" s="147">
        <f>PV(0.05,'PV factor'!AF203,,-EL230)</f>
        <v>881.43789964136397</v>
      </c>
      <c r="HP230" s="147">
        <f>PV(0.05,'PV factor'!AG203,,-EM230)</f>
        <v>839.46466632510862</v>
      </c>
      <c r="HQ230" s="147">
        <f>PV(0.05,'PV factor'!AH203,,-EN230)</f>
        <v>799.49015840486538</v>
      </c>
      <c r="HR230" s="147">
        <f>PV(0.05,'PV factor'!AI203,,-EO230)</f>
        <v>761.41919848082421</v>
      </c>
      <c r="HS230" s="147">
        <f>PV(0.05,'PV factor'!AJ203,,-EP230)</f>
        <v>725.16114141030857</v>
      </c>
      <c r="HT230" s="147">
        <f>PV(0.05,'PV factor'!AK203,,-EQ230)</f>
        <v>690.62965848600834</v>
      </c>
      <c r="HU230" s="147">
        <f>PV(0.05,'PV factor'!AL203,,-ER230)</f>
        <v>657.74253189143644</v>
      </c>
      <c r="HV230" s="147">
        <f>PV(0.05,'PV factor'!AM203,,-ES230)</f>
        <v>626.42145894422526</v>
      </c>
      <c r="HW230" s="147">
        <f>PV(0.05,'PV factor'!AN203,,-ET230)</f>
        <v>596.59186566116682</v>
      </c>
      <c r="HX230" s="147">
        <f>PV(0.05,'PV factor'!AO203,,-EU230)</f>
        <v>568.18272920111133</v>
      </c>
      <c r="HY230" s="147">
        <f>PV(0.05,'PV factor'!AP203,,-EV230)</f>
        <v>541.12640876296314</v>
      </c>
      <c r="HZ230" s="147">
        <f t="shared" si="361"/>
        <v>16326.530612244898</v>
      </c>
      <c r="IA230" s="147">
        <f t="shared" si="362"/>
        <v>16493.244459545978</v>
      </c>
      <c r="IB230" s="401">
        <f t="shared" si="363"/>
        <v>1.0102112231471911</v>
      </c>
    </row>
    <row r="231" spans="1:236" ht="90" customHeight="1" x14ac:dyDescent="0.2">
      <c r="A231" s="137" t="s">
        <v>1436</v>
      </c>
      <c r="B231" s="138" t="s">
        <v>1437</v>
      </c>
      <c r="C231" s="138" t="s">
        <v>1483</v>
      </c>
      <c r="D231" s="121">
        <v>10</v>
      </c>
      <c r="E231" s="138" t="s">
        <v>1484</v>
      </c>
      <c r="F231" s="118" t="s">
        <v>1485</v>
      </c>
      <c r="G231" s="118" t="s">
        <v>1486</v>
      </c>
      <c r="H231" s="142" t="s">
        <v>77</v>
      </c>
      <c r="I231" s="118"/>
      <c r="J231" s="118">
        <v>40</v>
      </c>
      <c r="K231" s="227" t="s">
        <v>79</v>
      </c>
      <c r="L231" s="142">
        <v>23800</v>
      </c>
      <c r="M231" s="142" t="s">
        <v>1460</v>
      </c>
      <c r="N231" s="142" t="s">
        <v>81</v>
      </c>
      <c r="O231" s="13" t="s">
        <v>217</v>
      </c>
      <c r="P231" s="142" t="s">
        <v>218</v>
      </c>
      <c r="Q231" s="112" t="s">
        <v>100</v>
      </c>
      <c r="R231" s="142" t="s">
        <v>108</v>
      </c>
      <c r="S231" s="142" t="s">
        <v>99</v>
      </c>
      <c r="T231" s="142" t="s">
        <v>866</v>
      </c>
      <c r="U231" s="142" t="s">
        <v>100</v>
      </c>
      <c r="V231" s="117">
        <v>1</v>
      </c>
      <c r="W231" s="139">
        <v>450000</v>
      </c>
      <c r="X231" s="139">
        <v>30000</v>
      </c>
      <c r="Y231" s="139">
        <v>0</v>
      </c>
      <c r="Z231" s="139">
        <v>0</v>
      </c>
      <c r="AA231" s="139">
        <v>30000</v>
      </c>
      <c r="AB231" s="139">
        <v>420000</v>
      </c>
      <c r="AC231" s="136">
        <v>0</v>
      </c>
      <c r="AD231" s="136">
        <v>0</v>
      </c>
      <c r="AE231" s="139">
        <v>0</v>
      </c>
      <c r="AF231" s="139">
        <v>0</v>
      </c>
      <c r="AG231" s="139">
        <v>0</v>
      </c>
      <c r="AH231" s="139">
        <v>0</v>
      </c>
      <c r="AI231" s="142" t="s">
        <v>88</v>
      </c>
      <c r="AJ231" s="139">
        <v>0</v>
      </c>
      <c r="AK231" s="139">
        <v>0</v>
      </c>
      <c r="AL231" s="139">
        <v>0</v>
      </c>
      <c r="AM231" s="139">
        <v>0</v>
      </c>
      <c r="AN231" s="139">
        <v>0</v>
      </c>
      <c r="AO231" s="139">
        <v>0</v>
      </c>
      <c r="AP231" s="139">
        <v>0</v>
      </c>
      <c r="AQ231" s="139">
        <v>0</v>
      </c>
      <c r="AR231" s="139">
        <v>0</v>
      </c>
      <c r="AS231" s="139">
        <v>0</v>
      </c>
      <c r="AT231" s="139">
        <v>0</v>
      </c>
      <c r="AU231" s="118"/>
      <c r="AV231" s="230">
        <f t="shared" si="329"/>
        <v>0</v>
      </c>
      <c r="AW231" s="230">
        <f t="shared" si="330"/>
        <v>0</v>
      </c>
      <c r="AX231" s="230" t="str">
        <f t="shared" si="331"/>
        <v>B3</v>
      </c>
      <c r="AY231" s="141">
        <f t="shared" si="332"/>
        <v>7</v>
      </c>
      <c r="AZ231" s="70">
        <f t="shared" si="333"/>
        <v>1</v>
      </c>
      <c r="BA231" s="70">
        <f t="shared" si="334"/>
        <v>1</v>
      </c>
      <c r="BB231" s="70">
        <f t="shared" si="335"/>
        <v>0</v>
      </c>
      <c r="BC231" s="70">
        <f t="shared" si="336"/>
        <v>1</v>
      </c>
      <c r="BD231" s="70">
        <f t="shared" si="337"/>
        <v>1</v>
      </c>
      <c r="BE231" s="70">
        <f t="shared" si="338"/>
        <v>1</v>
      </c>
      <c r="BF231" s="70">
        <f t="shared" si="339"/>
        <v>1</v>
      </c>
      <c r="BG231" s="71">
        <f t="shared" si="340"/>
        <v>0</v>
      </c>
      <c r="BH231" s="71">
        <f t="shared" si="341"/>
        <v>1</v>
      </c>
      <c r="BI231" s="71">
        <f t="shared" si="342"/>
        <v>0</v>
      </c>
      <c r="BJ231" s="71">
        <f t="shared" si="343"/>
        <v>0</v>
      </c>
      <c r="BK231" s="71">
        <f t="shared" si="344"/>
        <v>1</v>
      </c>
      <c r="BL231" s="70">
        <f t="shared" si="345"/>
        <v>0</v>
      </c>
      <c r="BM231" s="70">
        <f t="shared" si="346"/>
        <v>1</v>
      </c>
      <c r="BN231" s="70">
        <f t="shared" si="347"/>
        <v>0</v>
      </c>
      <c r="BO231" s="70">
        <f t="shared" si="348"/>
        <v>1</v>
      </c>
      <c r="BP231" s="144">
        <f t="shared" si="349"/>
        <v>0</v>
      </c>
      <c r="BQ231" s="144">
        <f t="shared" si="350"/>
        <v>0</v>
      </c>
      <c r="BR231" s="144">
        <f t="shared" si="351"/>
        <v>30000</v>
      </c>
      <c r="BS231" s="144">
        <f t="shared" si="352"/>
        <v>420000</v>
      </c>
      <c r="BT231" s="144">
        <f t="shared" si="353"/>
        <v>0</v>
      </c>
      <c r="BU231" s="144">
        <f t="shared" si="354"/>
        <v>0</v>
      </c>
      <c r="BV231" s="144">
        <f t="shared" si="355"/>
        <v>0</v>
      </c>
      <c r="BW231" s="144">
        <f t="shared" si="356"/>
        <v>0</v>
      </c>
      <c r="BX231" s="144">
        <f t="shared" si="357"/>
        <v>0</v>
      </c>
      <c r="BY231" s="144">
        <f t="shared" si="358"/>
        <v>0</v>
      </c>
      <c r="BZ231" s="9">
        <v>0</v>
      </c>
      <c r="CA231" s="9">
        <v>0</v>
      </c>
      <c r="CB231" s="9">
        <v>0</v>
      </c>
      <c r="CC231" s="9">
        <v>0</v>
      </c>
      <c r="CD231" s="9">
        <v>0</v>
      </c>
      <c r="CE231" s="9">
        <v>0</v>
      </c>
      <c r="CF231" s="9">
        <v>0</v>
      </c>
      <c r="CG231" s="9">
        <v>0</v>
      </c>
      <c r="CH231" s="9">
        <v>0</v>
      </c>
      <c r="CI231" s="9">
        <v>0</v>
      </c>
      <c r="CJ231" s="9">
        <v>0</v>
      </c>
      <c r="CK231" s="9">
        <v>0</v>
      </c>
      <c r="CL231" s="9">
        <v>0</v>
      </c>
      <c r="CM231" s="9">
        <v>0</v>
      </c>
      <c r="CN231" s="9">
        <v>0</v>
      </c>
      <c r="CO231" s="9">
        <v>0</v>
      </c>
      <c r="CP231" s="9">
        <v>0</v>
      </c>
      <c r="CQ231" s="9">
        <v>0</v>
      </c>
      <c r="CR231" s="9">
        <v>0</v>
      </c>
      <c r="CS231" s="9">
        <v>0</v>
      </c>
      <c r="CT231" s="9">
        <v>0</v>
      </c>
      <c r="CU231" s="9">
        <v>0</v>
      </c>
      <c r="CV231" s="9">
        <v>0</v>
      </c>
      <c r="CW231" s="9">
        <v>0</v>
      </c>
      <c r="CX231" s="9">
        <v>0</v>
      </c>
      <c r="CY231" s="9">
        <v>0</v>
      </c>
      <c r="CZ231" s="9">
        <v>0</v>
      </c>
      <c r="DA231" s="9">
        <v>0</v>
      </c>
      <c r="DB231" s="9">
        <v>0</v>
      </c>
      <c r="DC231" s="9">
        <v>0</v>
      </c>
      <c r="DD231" s="9">
        <v>0</v>
      </c>
      <c r="DE231" s="9">
        <v>0</v>
      </c>
      <c r="DF231" s="9">
        <v>0</v>
      </c>
      <c r="DG231" s="144">
        <f t="shared" si="359"/>
        <v>23800</v>
      </c>
      <c r="DH231" s="144">
        <f t="shared" ref="DH231:EW231" si="398">DG231</f>
        <v>23800</v>
      </c>
      <c r="DI231" s="144">
        <f t="shared" si="398"/>
        <v>23800</v>
      </c>
      <c r="DJ231" s="144">
        <f t="shared" si="398"/>
        <v>23800</v>
      </c>
      <c r="DK231" s="144">
        <f t="shared" si="398"/>
        <v>23800</v>
      </c>
      <c r="DL231" s="144">
        <f t="shared" si="398"/>
        <v>23800</v>
      </c>
      <c r="DM231" s="144">
        <f t="shared" si="398"/>
        <v>23800</v>
      </c>
      <c r="DN231" s="144">
        <f t="shared" si="398"/>
        <v>23800</v>
      </c>
      <c r="DO231" s="144">
        <f t="shared" si="398"/>
        <v>23800</v>
      </c>
      <c r="DP231" s="144">
        <f t="shared" si="398"/>
        <v>23800</v>
      </c>
      <c r="DQ231" s="144">
        <f t="shared" si="398"/>
        <v>23800</v>
      </c>
      <c r="DR231" s="144">
        <f t="shared" si="398"/>
        <v>23800</v>
      </c>
      <c r="DS231" s="144">
        <f t="shared" si="398"/>
        <v>23800</v>
      </c>
      <c r="DT231" s="144">
        <f t="shared" si="398"/>
        <v>23800</v>
      </c>
      <c r="DU231" s="144">
        <f t="shared" si="398"/>
        <v>23800</v>
      </c>
      <c r="DV231" s="144">
        <f t="shared" si="398"/>
        <v>23800</v>
      </c>
      <c r="DW231" s="144">
        <f t="shared" si="398"/>
        <v>23800</v>
      </c>
      <c r="DX231" s="144">
        <f t="shared" si="398"/>
        <v>23800</v>
      </c>
      <c r="DY231" s="144">
        <f t="shared" si="398"/>
        <v>23800</v>
      </c>
      <c r="DZ231" s="144">
        <f t="shared" si="398"/>
        <v>23800</v>
      </c>
      <c r="EA231" s="144">
        <f t="shared" si="398"/>
        <v>23800</v>
      </c>
      <c r="EB231" s="144">
        <f t="shared" si="398"/>
        <v>23800</v>
      </c>
      <c r="EC231" s="144">
        <f t="shared" si="398"/>
        <v>23800</v>
      </c>
      <c r="ED231" s="144">
        <f t="shared" si="398"/>
        <v>23800</v>
      </c>
      <c r="EE231" s="144">
        <f t="shared" si="398"/>
        <v>23800</v>
      </c>
      <c r="EF231" s="144">
        <f t="shared" si="398"/>
        <v>23800</v>
      </c>
      <c r="EG231" s="144">
        <f t="shared" si="398"/>
        <v>23800</v>
      </c>
      <c r="EH231" s="144">
        <f t="shared" si="398"/>
        <v>23800</v>
      </c>
      <c r="EI231" s="144">
        <f t="shared" si="398"/>
        <v>23800</v>
      </c>
      <c r="EJ231" s="144">
        <f t="shared" si="398"/>
        <v>23800</v>
      </c>
      <c r="EK231" s="144">
        <f t="shared" si="398"/>
        <v>23800</v>
      </c>
      <c r="EL231" s="144">
        <f t="shared" si="398"/>
        <v>23800</v>
      </c>
      <c r="EM231" s="144">
        <f t="shared" si="398"/>
        <v>23800</v>
      </c>
      <c r="EN231" s="144">
        <f t="shared" si="398"/>
        <v>23800</v>
      </c>
      <c r="EO231" s="144">
        <f t="shared" si="398"/>
        <v>23800</v>
      </c>
      <c r="EP231" s="144">
        <f t="shared" si="398"/>
        <v>23800</v>
      </c>
      <c r="EQ231" s="144">
        <f t="shared" si="398"/>
        <v>23800</v>
      </c>
      <c r="ER231" s="144">
        <f t="shared" si="398"/>
        <v>23800</v>
      </c>
      <c r="ES231" s="144">
        <f t="shared" si="398"/>
        <v>23800</v>
      </c>
      <c r="ET231" s="144">
        <f t="shared" si="398"/>
        <v>23800</v>
      </c>
      <c r="EU231" s="144">
        <f t="shared" si="398"/>
        <v>23800</v>
      </c>
      <c r="EV231" s="144">
        <f t="shared" si="398"/>
        <v>23800</v>
      </c>
      <c r="EW231" s="144">
        <f t="shared" si="398"/>
        <v>23800</v>
      </c>
      <c r="EX231" s="147">
        <f>PV(0.05,'PV factor'!C211,,-BR231)</f>
        <v>27210.884353741494</v>
      </c>
      <c r="EY231" s="147">
        <f>PV(0.05,'PV factor'!D211,,-BS231)</f>
        <v>362811.79138321994</v>
      </c>
      <c r="EZ231" s="147">
        <f>PV(0.05,'PV factor'!E211,,-BT231)</f>
        <v>0</v>
      </c>
      <c r="FA231" s="147">
        <f>PV(0.05,'PV factor'!F211,,-BU231)</f>
        <v>0</v>
      </c>
      <c r="FB231" s="147">
        <f>PV(0.05,'PV factor'!G211,,-BV231)</f>
        <v>0</v>
      </c>
      <c r="FC231" s="147">
        <f>PV(0.05,'PV factor'!H211,,-BW231)</f>
        <v>0</v>
      </c>
      <c r="FD231" s="147">
        <f>PV(0.05,'PV factor'!I211,,-BX231)</f>
        <v>0</v>
      </c>
      <c r="FE231" s="147">
        <f>PV(0.05,'PV factor'!J211,,-BY231)</f>
        <v>0</v>
      </c>
      <c r="FF231" s="147">
        <f>PV(0.05,'PV factor'!K211,,-BZ231)</f>
        <v>0</v>
      </c>
      <c r="FG231" s="147">
        <f>PV(0.05,'PV factor'!L211,,-CA231)</f>
        <v>0</v>
      </c>
      <c r="FH231" s="147">
        <f>PV(0.05,'PV factor'!M211,,-CB231)</f>
        <v>0</v>
      </c>
      <c r="FI231" s="147">
        <f>PV(0.05,'PV factor'!N211,,-CC231)</f>
        <v>0</v>
      </c>
      <c r="FJ231" s="147">
        <f>PV(0.05,'PV factor'!O211,,-CD231)</f>
        <v>0</v>
      </c>
      <c r="FK231" s="147">
        <f>PV(0.05,'PV factor'!P211,,-CE231)</f>
        <v>0</v>
      </c>
      <c r="FL231" s="147">
        <f>PV(0.05,'PV factor'!Q211,,-CF231)</f>
        <v>0</v>
      </c>
      <c r="FM231" s="147">
        <f>PV(0.05,'PV factor'!R211,,-CG231)</f>
        <v>0</v>
      </c>
      <c r="FN231" s="147">
        <f>PV(0.05,'PV factor'!S211,,-CH231)</f>
        <v>0</v>
      </c>
      <c r="FO231" s="147">
        <f>PV(0.05,'PV factor'!T211,,-CI231)</f>
        <v>0</v>
      </c>
      <c r="FP231" s="147">
        <f>PV(0.05,'PV factor'!U211,,-CJ231)</f>
        <v>0</v>
      </c>
      <c r="FQ231" s="147">
        <f>PV(0.05,'PV factor'!V211,,-CK231)</f>
        <v>0</v>
      </c>
      <c r="FR231" s="147">
        <f>PV(0.05,'PV factor'!W211,,-CL231)</f>
        <v>0</v>
      </c>
      <c r="FS231" s="147">
        <f>PV(0.05,'PV factor'!X211,,-CM231)</f>
        <v>0</v>
      </c>
      <c r="FT231" s="147">
        <f>PV(0.05,'PV factor'!Y211,,-CN231)</f>
        <v>0</v>
      </c>
      <c r="FU231" s="147">
        <f>PV(0.05,'PV factor'!Z211,,-CO231)</f>
        <v>0</v>
      </c>
      <c r="FV231" s="147">
        <f>PV(0.05,'PV factor'!AA211,,-CP231)</f>
        <v>0</v>
      </c>
      <c r="FW231" s="147">
        <f>PV(0.05,'PV factor'!AB211,,-CQ231)</f>
        <v>0</v>
      </c>
      <c r="FX231" s="147">
        <f>PV(0.05,'PV factor'!AC211,,-CR231)</f>
        <v>0</v>
      </c>
      <c r="FY231" s="147">
        <f>PV(0.05,'PV factor'!AD211,,-CS231)</f>
        <v>0</v>
      </c>
      <c r="FZ231" s="147">
        <f>PV(0.05,'PV factor'!AE211,,-CT231)</f>
        <v>0</v>
      </c>
      <c r="GA231" s="147">
        <f>PV(0.05,'PV factor'!AF211,,-CU231)</f>
        <v>0</v>
      </c>
      <c r="GB231" s="147">
        <f>PV(0.05,'PV factor'!AG211,,-CV231)</f>
        <v>0</v>
      </c>
      <c r="GC231" s="147">
        <f>PV(0.05,'PV factor'!AH211,,-CW231)</f>
        <v>0</v>
      </c>
      <c r="GD231" s="147">
        <f>PV(0.05,'PV factor'!AI211,,-CX231)</f>
        <v>0</v>
      </c>
      <c r="GE231" s="147">
        <f>PV(0.05,'PV factor'!AJ211,,-CY231)</f>
        <v>0</v>
      </c>
      <c r="GF231" s="147">
        <f>PV(0.05,'PV factor'!AK211,,-CZ231)</f>
        <v>0</v>
      </c>
      <c r="GG231" s="147">
        <f>PV(0.05,'PV factor'!AL211,,-DA231)</f>
        <v>0</v>
      </c>
      <c r="GH231" s="147">
        <f>PV(0.05,'PV factor'!AM211,,-DB231)</f>
        <v>0</v>
      </c>
      <c r="GI231" s="147">
        <f>PV(0.05,'PV factor'!AN211,,-DC231)</f>
        <v>0</v>
      </c>
      <c r="GJ231" s="147">
        <f>PV(0.05,'PV factor'!AO211,,-DD231)</f>
        <v>0</v>
      </c>
      <c r="GK231" s="147">
        <f>PV(0.05,'PV factor'!AP211,,-DE231)</f>
        <v>0</v>
      </c>
      <c r="GL231" s="147">
        <f>PV(0.05,'PV factor'!C211,,-DI231)</f>
        <v>21587.301587301587</v>
      </c>
      <c r="GM231" s="147">
        <f>PV(0.05,'PV factor'!D211,,-DJ231)</f>
        <v>20559.334845049128</v>
      </c>
      <c r="GN231" s="147">
        <f>PV(0.05,'PV factor'!E211,,-DK231)</f>
        <v>19580.31890004679</v>
      </c>
      <c r="GO231" s="147">
        <f>PV(0.05,'PV factor'!F211,,-DL231)</f>
        <v>18647.922761949321</v>
      </c>
      <c r="GP231" s="147">
        <f>PV(0.05,'PV factor'!G211,,-DM231)</f>
        <v>17759.926439951738</v>
      </c>
      <c r="GQ231" s="147">
        <f>PV(0.05,'PV factor'!H211,,-DN231)</f>
        <v>16914.215657096891</v>
      </c>
      <c r="GR231" s="147">
        <f>PV(0.05,'PV factor'!I211,,-DO231)</f>
        <v>16108.776816282754</v>
      </c>
      <c r="GS231" s="147">
        <f>PV(0.05,'PV factor'!J211,,-DP231)</f>
        <v>15341.692205983576</v>
      </c>
      <c r="GT231" s="147">
        <f>PV(0.05,'PV factor'!K211,,-DQ231)</f>
        <v>14611.135434270072</v>
      </c>
      <c r="GU231" s="147">
        <f>PV(0.05,'PV factor'!L211,,-DR231)</f>
        <v>13915.367080257211</v>
      </c>
      <c r="GV231" s="147">
        <f>PV(0.05,'PV factor'!M211,,-DS231)</f>
        <v>13252.730552625917</v>
      </c>
      <c r="GW231" s="147">
        <f>PV(0.05,'PV factor'!N211,,-DT231)</f>
        <v>12621.648145358013</v>
      </c>
      <c r="GX231" s="147">
        <f>PV(0.05,'PV factor'!O211,,-DU231)</f>
        <v>12020.617281293349</v>
      </c>
      <c r="GY231" s="147">
        <f>PV(0.05,'PV factor'!P211,,-DV231)</f>
        <v>11448.206934565091</v>
      </c>
      <c r="GZ231" s="147">
        <f>PV(0.05,'PV factor'!Q211,,-DW231)</f>
        <v>10903.054223395326</v>
      </c>
      <c r="HA231" s="147">
        <f>PV(0.05,'PV factor'!R211,,-DX231)</f>
        <v>10383.861165138404</v>
      </c>
      <c r="HB231" s="147">
        <f>PV(0.05,'PV factor'!S211,,-DY231)</f>
        <v>9889.3915858460987</v>
      </c>
      <c r="HC231" s="147">
        <f>PV(0.05,'PV factor'!T211,,-DZ231)</f>
        <v>9418.4681769962845</v>
      </c>
      <c r="HD231" s="147">
        <f>PV(0.05,'PV factor'!U211,,-EA231)</f>
        <v>8969.9696923774136</v>
      </c>
      <c r="HE231" s="147">
        <f>PV(0.05,'PV factor'!V211,,-EB231)</f>
        <v>8542.8282784546809</v>
      </c>
      <c r="HF231" s="147">
        <f>PV(0.05,'PV factor'!W211,,-EC231)</f>
        <v>8136.026931861601</v>
      </c>
      <c r="HG231" s="147">
        <f>PV(0.05,'PV factor'!X211,,-ED231)</f>
        <v>7748.5970779634281</v>
      </c>
      <c r="HH231" s="147">
        <f>PV(0.05,'PV factor'!Y211,,-EE231)</f>
        <v>7379.6162647270748</v>
      </c>
      <c r="HI231" s="147">
        <f>PV(0.05,'PV factor'!Z211,,-EF231)</f>
        <v>7028.2059664067383</v>
      </c>
      <c r="HJ231" s="147">
        <f>PV(0.05,'PV factor'!AA211,,-EG231)</f>
        <v>6693.5294918159407</v>
      </c>
      <c r="HK231" s="147">
        <f>PV(0.05,'PV factor'!AB211,,-EH231)</f>
        <v>6374.7899922056577</v>
      </c>
      <c r="HL231" s="147">
        <f>PV(0.05,'PV factor'!AC211,,-EI231)</f>
        <v>6071.2285640053888</v>
      </c>
      <c r="HM231" s="147">
        <f>PV(0.05,'PV factor'!AD211,,-EJ231)</f>
        <v>5782.1224419098926</v>
      </c>
      <c r="HN231" s="147">
        <f>PV(0.05,'PV factor'!AE211,,-EK231)</f>
        <v>5506.7832780094241</v>
      </c>
      <c r="HO231" s="147">
        <f>PV(0.05,'PV factor'!AF211,,-EL231)</f>
        <v>5244.5555028661156</v>
      </c>
      <c r="HP231" s="147">
        <f>PV(0.05,'PV factor'!AG211,,-EM231)</f>
        <v>4994.8147646343969</v>
      </c>
      <c r="HQ231" s="147">
        <f>PV(0.05,'PV factor'!AH211,,-EN231)</f>
        <v>4756.9664425089486</v>
      </c>
      <c r="HR231" s="147">
        <f>PV(0.05,'PV factor'!AI211,,-EO231)</f>
        <v>4530.444230960904</v>
      </c>
      <c r="HS231" s="147">
        <f>PV(0.05,'PV factor'!AJ211,,-EP231)</f>
        <v>4314.7087913913365</v>
      </c>
      <c r="HT231" s="147">
        <f>PV(0.05,'PV factor'!AK211,,-EQ231)</f>
        <v>4109.2464679917493</v>
      </c>
      <c r="HU231" s="147">
        <f>PV(0.05,'PV factor'!AL211,,-ER231)</f>
        <v>3913.5680647540466</v>
      </c>
      <c r="HV231" s="147">
        <f>PV(0.05,'PV factor'!AM211,,-ES231)</f>
        <v>3727.2076807181402</v>
      </c>
      <c r="HW231" s="147">
        <f>PV(0.05,'PV factor'!AN211,,-ET231)</f>
        <v>3549.7216006839426</v>
      </c>
      <c r="HX231" s="147">
        <f>PV(0.05,'PV factor'!AO211,,-EU231)</f>
        <v>3380.6872387466124</v>
      </c>
      <c r="HY231" s="147">
        <f>PV(0.05,'PV factor'!AP211,,-EV231)</f>
        <v>3219.7021321396305</v>
      </c>
      <c r="HZ231" s="147">
        <f t="shared" si="361"/>
        <v>390022.67573696142</v>
      </c>
      <c r="IA231" s="147">
        <f t="shared" si="362"/>
        <v>388939.2906905408</v>
      </c>
      <c r="IB231" s="401">
        <f t="shared" si="363"/>
        <v>0.99722225113097973</v>
      </c>
    </row>
    <row r="232" spans="1:236" ht="90" customHeight="1" x14ac:dyDescent="0.2">
      <c r="A232" s="161" t="s">
        <v>1392</v>
      </c>
      <c r="B232" s="150" t="s">
        <v>1393</v>
      </c>
      <c r="C232" s="150" t="s">
        <v>1419</v>
      </c>
      <c r="D232" s="148">
        <v>5</v>
      </c>
      <c r="E232" s="150" t="s">
        <v>1420</v>
      </c>
      <c r="F232" s="151" t="s">
        <v>1421</v>
      </c>
      <c r="G232" s="151" t="s">
        <v>1422</v>
      </c>
      <c r="H232" s="79" t="s">
        <v>77</v>
      </c>
      <c r="I232" s="151" t="s">
        <v>1423</v>
      </c>
      <c r="J232" s="151">
        <v>40</v>
      </c>
      <c r="K232" s="95" t="s">
        <v>206</v>
      </c>
      <c r="L232" s="79">
        <v>9360</v>
      </c>
      <c r="M232" s="79" t="s">
        <v>1424</v>
      </c>
      <c r="N232" s="79" t="s">
        <v>81</v>
      </c>
      <c r="O232" s="13" t="s">
        <v>217</v>
      </c>
      <c r="P232" s="79" t="s">
        <v>461</v>
      </c>
      <c r="Q232" s="112" t="s">
        <v>100</v>
      </c>
      <c r="R232" s="79" t="s">
        <v>108</v>
      </c>
      <c r="S232" s="79" t="s">
        <v>99</v>
      </c>
      <c r="T232" s="79" t="s">
        <v>1400</v>
      </c>
      <c r="U232" s="79" t="s">
        <v>100</v>
      </c>
      <c r="V232" s="81">
        <v>1</v>
      </c>
      <c r="W232" s="162">
        <v>180000</v>
      </c>
      <c r="X232" s="162">
        <v>0</v>
      </c>
      <c r="Y232" s="162">
        <v>0</v>
      </c>
      <c r="Z232" s="162">
        <v>0</v>
      </c>
      <c r="AA232" s="162">
        <v>0</v>
      </c>
      <c r="AB232" s="162">
        <v>180000</v>
      </c>
      <c r="AC232" s="162">
        <v>0</v>
      </c>
      <c r="AD232" s="162">
        <v>0</v>
      </c>
      <c r="AE232" s="149">
        <v>0</v>
      </c>
      <c r="AF232" s="149">
        <v>0</v>
      </c>
      <c r="AG232" s="149">
        <v>0</v>
      </c>
      <c r="AH232" s="149">
        <v>0</v>
      </c>
      <c r="AI232" s="79" t="s">
        <v>88</v>
      </c>
      <c r="AJ232" s="162">
        <v>0</v>
      </c>
      <c r="AK232" s="162">
        <v>0</v>
      </c>
      <c r="AL232" s="162">
        <v>0</v>
      </c>
      <c r="AM232" s="162">
        <v>0</v>
      </c>
      <c r="AN232" s="162">
        <v>0</v>
      </c>
      <c r="AO232" s="162">
        <v>0</v>
      </c>
      <c r="AP232" s="162">
        <v>0</v>
      </c>
      <c r="AQ232" s="149">
        <v>0</v>
      </c>
      <c r="AR232" s="149">
        <v>0</v>
      </c>
      <c r="AS232" s="149">
        <v>0</v>
      </c>
      <c r="AT232" s="149">
        <v>0</v>
      </c>
      <c r="AU232" s="151"/>
      <c r="AV232" s="230">
        <f t="shared" si="329"/>
        <v>1</v>
      </c>
      <c r="AW232" s="230">
        <f t="shared" si="330"/>
        <v>0</v>
      </c>
      <c r="AX232" s="230" t="str">
        <f t="shared" si="331"/>
        <v>B5</v>
      </c>
      <c r="AY232" s="141">
        <f t="shared" si="332"/>
        <v>9</v>
      </c>
      <c r="AZ232" s="70">
        <f t="shared" si="333"/>
        <v>1</v>
      </c>
      <c r="BA232" s="70">
        <f t="shared" si="334"/>
        <v>1</v>
      </c>
      <c r="BB232" s="70">
        <f t="shared" si="335"/>
        <v>1</v>
      </c>
      <c r="BC232" s="70">
        <f t="shared" si="336"/>
        <v>1</v>
      </c>
      <c r="BD232" s="70">
        <f t="shared" si="337"/>
        <v>1</v>
      </c>
      <c r="BE232" s="70">
        <f t="shared" si="338"/>
        <v>1</v>
      </c>
      <c r="BF232" s="70">
        <f t="shared" si="339"/>
        <v>1</v>
      </c>
      <c r="BG232" s="71">
        <f t="shared" si="340"/>
        <v>0</v>
      </c>
      <c r="BH232" s="71">
        <f t="shared" si="341"/>
        <v>1</v>
      </c>
      <c r="BI232" s="71">
        <f t="shared" si="342"/>
        <v>0</v>
      </c>
      <c r="BJ232" s="71">
        <f t="shared" si="343"/>
        <v>0</v>
      </c>
      <c r="BK232" s="71">
        <f t="shared" si="344"/>
        <v>1</v>
      </c>
      <c r="BL232" s="70">
        <f t="shared" si="345"/>
        <v>1</v>
      </c>
      <c r="BM232" s="70">
        <f t="shared" si="346"/>
        <v>1</v>
      </c>
      <c r="BN232" s="70">
        <f t="shared" si="347"/>
        <v>0</v>
      </c>
      <c r="BO232" s="70">
        <f t="shared" si="348"/>
        <v>1</v>
      </c>
      <c r="BP232" s="144">
        <f t="shared" si="349"/>
        <v>0</v>
      </c>
      <c r="BQ232" s="144">
        <f t="shared" si="350"/>
        <v>0</v>
      </c>
      <c r="BR232" s="144">
        <f t="shared" si="351"/>
        <v>0</v>
      </c>
      <c r="BS232" s="144">
        <f t="shared" si="352"/>
        <v>180000</v>
      </c>
      <c r="BT232" s="144">
        <f t="shared" si="353"/>
        <v>0</v>
      </c>
      <c r="BU232" s="144">
        <f t="shared" si="354"/>
        <v>0</v>
      </c>
      <c r="BV232" s="144">
        <f t="shared" si="355"/>
        <v>0</v>
      </c>
      <c r="BW232" s="144">
        <f t="shared" si="356"/>
        <v>0</v>
      </c>
      <c r="BX232" s="144">
        <f t="shared" si="357"/>
        <v>0</v>
      </c>
      <c r="BY232" s="144">
        <f t="shared" si="358"/>
        <v>0</v>
      </c>
      <c r="BZ232" s="9">
        <v>0</v>
      </c>
      <c r="CA232" s="9">
        <v>0</v>
      </c>
      <c r="CB232" s="9">
        <v>0</v>
      </c>
      <c r="CC232" s="9">
        <v>0</v>
      </c>
      <c r="CD232" s="9">
        <v>0</v>
      </c>
      <c r="CE232" s="9">
        <v>0</v>
      </c>
      <c r="CF232" s="9">
        <v>0</v>
      </c>
      <c r="CG232" s="9">
        <v>0</v>
      </c>
      <c r="CH232" s="9">
        <v>0</v>
      </c>
      <c r="CI232" s="9">
        <v>0</v>
      </c>
      <c r="CJ232" s="9">
        <v>0</v>
      </c>
      <c r="CK232" s="9">
        <v>0</v>
      </c>
      <c r="CL232" s="9">
        <v>0</v>
      </c>
      <c r="CM232" s="9">
        <v>0</v>
      </c>
      <c r="CN232" s="9">
        <v>0</v>
      </c>
      <c r="CO232" s="9">
        <v>0</v>
      </c>
      <c r="CP232" s="9">
        <v>0</v>
      </c>
      <c r="CQ232" s="9">
        <v>0</v>
      </c>
      <c r="CR232" s="9">
        <v>0</v>
      </c>
      <c r="CS232" s="9">
        <v>0</v>
      </c>
      <c r="CT232" s="9">
        <v>0</v>
      </c>
      <c r="CU232" s="9">
        <v>0</v>
      </c>
      <c r="CV232" s="9">
        <v>0</v>
      </c>
      <c r="CW232" s="9">
        <v>0</v>
      </c>
      <c r="CX232" s="9">
        <v>0</v>
      </c>
      <c r="CY232" s="9">
        <v>0</v>
      </c>
      <c r="CZ232" s="9">
        <v>0</v>
      </c>
      <c r="DA232" s="9">
        <v>0</v>
      </c>
      <c r="DB232" s="9">
        <v>0</v>
      </c>
      <c r="DC232" s="9">
        <v>0</v>
      </c>
      <c r="DD232" s="9">
        <v>0</v>
      </c>
      <c r="DE232" s="9">
        <v>0</v>
      </c>
      <c r="DF232" s="9">
        <v>0</v>
      </c>
      <c r="DG232" s="144">
        <f t="shared" si="359"/>
        <v>9360</v>
      </c>
      <c r="DH232" s="144">
        <f t="shared" ref="DH232:EW232" si="399">DG232</f>
        <v>9360</v>
      </c>
      <c r="DI232" s="144">
        <f t="shared" si="399"/>
        <v>9360</v>
      </c>
      <c r="DJ232" s="144">
        <f t="shared" si="399"/>
        <v>9360</v>
      </c>
      <c r="DK232" s="144">
        <f t="shared" si="399"/>
        <v>9360</v>
      </c>
      <c r="DL232" s="144">
        <f t="shared" si="399"/>
        <v>9360</v>
      </c>
      <c r="DM232" s="144">
        <f t="shared" si="399"/>
        <v>9360</v>
      </c>
      <c r="DN232" s="144">
        <f t="shared" si="399"/>
        <v>9360</v>
      </c>
      <c r="DO232" s="144">
        <f t="shared" si="399"/>
        <v>9360</v>
      </c>
      <c r="DP232" s="144">
        <f t="shared" si="399"/>
        <v>9360</v>
      </c>
      <c r="DQ232" s="144">
        <f t="shared" si="399"/>
        <v>9360</v>
      </c>
      <c r="DR232" s="144">
        <f t="shared" si="399"/>
        <v>9360</v>
      </c>
      <c r="DS232" s="144">
        <f t="shared" si="399"/>
        <v>9360</v>
      </c>
      <c r="DT232" s="144">
        <f t="shared" si="399"/>
        <v>9360</v>
      </c>
      <c r="DU232" s="144">
        <f t="shared" si="399"/>
        <v>9360</v>
      </c>
      <c r="DV232" s="144">
        <f t="shared" si="399"/>
        <v>9360</v>
      </c>
      <c r="DW232" s="144">
        <f t="shared" si="399"/>
        <v>9360</v>
      </c>
      <c r="DX232" s="144">
        <f t="shared" si="399"/>
        <v>9360</v>
      </c>
      <c r="DY232" s="144">
        <f t="shared" si="399"/>
        <v>9360</v>
      </c>
      <c r="DZ232" s="144">
        <f t="shared" si="399"/>
        <v>9360</v>
      </c>
      <c r="EA232" s="144">
        <f t="shared" si="399"/>
        <v>9360</v>
      </c>
      <c r="EB232" s="144">
        <f t="shared" si="399"/>
        <v>9360</v>
      </c>
      <c r="EC232" s="144">
        <f t="shared" si="399"/>
        <v>9360</v>
      </c>
      <c r="ED232" s="144">
        <f t="shared" si="399"/>
        <v>9360</v>
      </c>
      <c r="EE232" s="144">
        <f t="shared" si="399"/>
        <v>9360</v>
      </c>
      <c r="EF232" s="144">
        <f t="shared" si="399"/>
        <v>9360</v>
      </c>
      <c r="EG232" s="144">
        <f t="shared" si="399"/>
        <v>9360</v>
      </c>
      <c r="EH232" s="144">
        <f t="shared" si="399"/>
        <v>9360</v>
      </c>
      <c r="EI232" s="144">
        <f t="shared" si="399"/>
        <v>9360</v>
      </c>
      <c r="EJ232" s="144">
        <f t="shared" si="399"/>
        <v>9360</v>
      </c>
      <c r="EK232" s="144">
        <f t="shared" si="399"/>
        <v>9360</v>
      </c>
      <c r="EL232" s="144">
        <f t="shared" si="399"/>
        <v>9360</v>
      </c>
      <c r="EM232" s="144">
        <f t="shared" si="399"/>
        <v>9360</v>
      </c>
      <c r="EN232" s="144">
        <f t="shared" si="399"/>
        <v>9360</v>
      </c>
      <c r="EO232" s="144">
        <f t="shared" si="399"/>
        <v>9360</v>
      </c>
      <c r="EP232" s="144">
        <f t="shared" si="399"/>
        <v>9360</v>
      </c>
      <c r="EQ232" s="144">
        <f t="shared" si="399"/>
        <v>9360</v>
      </c>
      <c r="ER232" s="144">
        <f t="shared" si="399"/>
        <v>9360</v>
      </c>
      <c r="ES232" s="144">
        <f t="shared" si="399"/>
        <v>9360</v>
      </c>
      <c r="ET232" s="144">
        <f t="shared" si="399"/>
        <v>9360</v>
      </c>
      <c r="EU232" s="144">
        <f t="shared" si="399"/>
        <v>9360</v>
      </c>
      <c r="EV232" s="144">
        <f t="shared" si="399"/>
        <v>9360</v>
      </c>
      <c r="EW232" s="144">
        <f t="shared" si="399"/>
        <v>9360</v>
      </c>
      <c r="EX232" s="147">
        <f>PV(0.05,'PV factor'!C115,,-BR232)</f>
        <v>0</v>
      </c>
      <c r="EY232" s="147">
        <f>PV(0.05,'PV factor'!D115,,-BS232)</f>
        <v>155490.76773566566</v>
      </c>
      <c r="EZ232" s="147">
        <f>PV(0.05,'PV factor'!E115,,-BT232)</f>
        <v>0</v>
      </c>
      <c r="FA232" s="147">
        <f>PV(0.05,'PV factor'!F115,,-BU232)</f>
        <v>0</v>
      </c>
      <c r="FB232" s="147">
        <f>PV(0.05,'PV factor'!G115,,-BV232)</f>
        <v>0</v>
      </c>
      <c r="FC232" s="147">
        <f>PV(0.05,'PV factor'!H115,,-BW232)</f>
        <v>0</v>
      </c>
      <c r="FD232" s="147">
        <f>PV(0.05,'PV factor'!I115,,-BX232)</f>
        <v>0</v>
      </c>
      <c r="FE232" s="147">
        <f>PV(0.05,'PV factor'!J115,,-BY232)</f>
        <v>0</v>
      </c>
      <c r="FF232" s="147">
        <f>PV(0.05,'PV factor'!K115,,-BZ232)</f>
        <v>0</v>
      </c>
      <c r="FG232" s="147">
        <f>PV(0.05,'PV factor'!L115,,-CA232)</f>
        <v>0</v>
      </c>
      <c r="FH232" s="147">
        <f>PV(0.05,'PV factor'!M115,,-CB232)</f>
        <v>0</v>
      </c>
      <c r="FI232" s="147">
        <f>PV(0.05,'PV factor'!N115,,-CC232)</f>
        <v>0</v>
      </c>
      <c r="FJ232" s="147">
        <f>PV(0.05,'PV factor'!O115,,-CD232)</f>
        <v>0</v>
      </c>
      <c r="FK232" s="147">
        <f>PV(0.05,'PV factor'!P115,,-CE232)</f>
        <v>0</v>
      </c>
      <c r="FL232" s="147">
        <f>PV(0.05,'PV factor'!Q115,,-CF232)</f>
        <v>0</v>
      </c>
      <c r="FM232" s="147">
        <f>PV(0.05,'PV factor'!R115,,-CG232)</f>
        <v>0</v>
      </c>
      <c r="FN232" s="147">
        <f>PV(0.05,'PV factor'!S115,,-CH232)</f>
        <v>0</v>
      </c>
      <c r="FO232" s="147">
        <f>PV(0.05,'PV factor'!T115,,-CI232)</f>
        <v>0</v>
      </c>
      <c r="FP232" s="147">
        <f>PV(0.05,'PV factor'!U115,,-CJ232)</f>
        <v>0</v>
      </c>
      <c r="FQ232" s="147">
        <f>PV(0.05,'PV factor'!V115,,-CK232)</f>
        <v>0</v>
      </c>
      <c r="FR232" s="147">
        <f>PV(0.05,'PV factor'!W115,,-CL232)</f>
        <v>0</v>
      </c>
      <c r="FS232" s="147">
        <f>PV(0.05,'PV factor'!X115,,-CM232)</f>
        <v>0</v>
      </c>
      <c r="FT232" s="147">
        <f>PV(0.05,'PV factor'!Y115,,-CN232)</f>
        <v>0</v>
      </c>
      <c r="FU232" s="147">
        <f>PV(0.05,'PV factor'!Z115,,-CO232)</f>
        <v>0</v>
      </c>
      <c r="FV232" s="147">
        <f>PV(0.05,'PV factor'!AA115,,-CP232)</f>
        <v>0</v>
      </c>
      <c r="FW232" s="147">
        <f>PV(0.05,'PV factor'!AB115,,-CQ232)</f>
        <v>0</v>
      </c>
      <c r="FX232" s="147">
        <f>PV(0.05,'PV factor'!AC115,,-CR232)</f>
        <v>0</v>
      </c>
      <c r="FY232" s="147">
        <f>PV(0.05,'PV factor'!AD115,,-CS232)</f>
        <v>0</v>
      </c>
      <c r="FZ232" s="147">
        <f>PV(0.05,'PV factor'!AE115,,-CT232)</f>
        <v>0</v>
      </c>
      <c r="GA232" s="147">
        <f>PV(0.05,'PV factor'!AF115,,-CU232)</f>
        <v>0</v>
      </c>
      <c r="GB232" s="147">
        <f>PV(0.05,'PV factor'!AG115,,-CV232)</f>
        <v>0</v>
      </c>
      <c r="GC232" s="147">
        <f>PV(0.05,'PV factor'!AH115,,-CW232)</f>
        <v>0</v>
      </c>
      <c r="GD232" s="147">
        <f>PV(0.05,'PV factor'!AI115,,-CX232)</f>
        <v>0</v>
      </c>
      <c r="GE232" s="147">
        <f>PV(0.05,'PV factor'!AJ115,,-CY232)</f>
        <v>0</v>
      </c>
      <c r="GF232" s="147">
        <f>PV(0.05,'PV factor'!AK115,,-CZ232)</f>
        <v>0</v>
      </c>
      <c r="GG232" s="147">
        <f>PV(0.05,'PV factor'!AL115,,-DA232)</f>
        <v>0</v>
      </c>
      <c r="GH232" s="147">
        <f>PV(0.05,'PV factor'!AM115,,-DB232)</f>
        <v>0</v>
      </c>
      <c r="GI232" s="147">
        <f>PV(0.05,'PV factor'!AN115,,-DC232)</f>
        <v>0</v>
      </c>
      <c r="GJ232" s="147">
        <f>PV(0.05,'PV factor'!AO115,,-DD232)</f>
        <v>0</v>
      </c>
      <c r="GK232" s="147">
        <f>PV(0.05,'PV factor'!AP115,,-DE232)</f>
        <v>0</v>
      </c>
      <c r="GL232" s="147">
        <f>PV(0.05,'PV factor'!C115,,-DI232)</f>
        <v>8489.7959183673465</v>
      </c>
      <c r="GM232" s="147">
        <f>PV(0.05,'PV factor'!D115,,-DJ232)</f>
        <v>8085.5199222546153</v>
      </c>
      <c r="GN232" s="147">
        <f>PV(0.05,'PV factor'!E115,,-DK232)</f>
        <v>7700.4951640520158</v>
      </c>
      <c r="GO232" s="147">
        <f>PV(0.05,'PV factor'!F115,,-DL232)</f>
        <v>7333.8049181447759</v>
      </c>
      <c r="GP232" s="147">
        <f>PV(0.05,'PV factor'!G115,,-DM232)</f>
        <v>6984.5761125188346</v>
      </c>
      <c r="GQ232" s="147">
        <f>PV(0.05,'PV factor'!H115,,-DN232)</f>
        <v>6651.977250017937</v>
      </c>
      <c r="GR232" s="147">
        <f>PV(0.05,'PV factor'!I115,,-DO232)</f>
        <v>6335.2164285885119</v>
      </c>
      <c r="GS232" s="147">
        <f>PV(0.05,'PV factor'!J115,,-DP232)</f>
        <v>6033.5394557985828</v>
      </c>
      <c r="GT232" s="147">
        <f>PV(0.05,'PV factor'!K115,,-DQ232)</f>
        <v>5746.2280531415072</v>
      </c>
      <c r="GU232" s="147">
        <f>PV(0.05,'PV factor'!L115,,-DR232)</f>
        <v>5472.5981458490542</v>
      </c>
      <c r="GV232" s="147">
        <f>PV(0.05,'PV factor'!M115,,-DS232)</f>
        <v>5211.9982341419573</v>
      </c>
      <c r="GW232" s="147">
        <f>PV(0.05,'PV factor'!N115,,-DT232)</f>
        <v>4963.8078420399579</v>
      </c>
      <c r="GX232" s="147">
        <f>PV(0.05,'PV factor'!O115,,-DU232)</f>
        <v>4727.4360400380565</v>
      </c>
      <c r="GY232" s="147">
        <f>PV(0.05,'PV factor'!P115,,-DV232)</f>
        <v>4502.3200381314809</v>
      </c>
      <c r="GZ232" s="147">
        <f>PV(0.05,'PV factor'!Q115,,-DW232)</f>
        <v>4287.9238458395057</v>
      </c>
      <c r="HA232" s="147">
        <f>PV(0.05,'PV factor'!R115,,-DX232)</f>
        <v>4083.7369960376241</v>
      </c>
      <c r="HB232" s="147">
        <f>PV(0.05,'PV factor'!S115,,-DY232)</f>
        <v>3889.2733295596422</v>
      </c>
      <c r="HC232" s="147">
        <f>PV(0.05,'PV factor'!T115,,-DZ232)</f>
        <v>3704.0698376758496</v>
      </c>
      <c r="HD232" s="147">
        <f>PV(0.05,'PV factor'!U115,,-EA232)</f>
        <v>3527.6855596912856</v>
      </c>
      <c r="HE232" s="147">
        <f>PV(0.05,'PV factor'!V115,,-EB232)</f>
        <v>3359.7005330393199</v>
      </c>
      <c r="HF232" s="147">
        <f>PV(0.05,'PV factor'!W115,,-EC232)</f>
        <v>3199.7147933707811</v>
      </c>
      <c r="HG232" s="147">
        <f>PV(0.05,'PV factor'!X115,,-ED232)</f>
        <v>3047.3474222578861</v>
      </c>
      <c r="HH232" s="147">
        <f>PV(0.05,'PV factor'!Y115,,-EE232)</f>
        <v>2902.2356402456062</v>
      </c>
      <c r="HI232" s="147">
        <f>PV(0.05,'PV factor'!Z115,,-EF232)</f>
        <v>2764.0339430910531</v>
      </c>
      <c r="HJ232" s="147">
        <f>PV(0.05,'PV factor'!AA115,,-EG232)</f>
        <v>2632.4132791343363</v>
      </c>
      <c r="HK232" s="147">
        <f>PV(0.05,'PV factor'!AB115,,-EH232)</f>
        <v>2507.0602658422249</v>
      </c>
      <c r="HL232" s="147">
        <f>PV(0.05,'PV factor'!AC115,,-EI232)</f>
        <v>2387.6764436592621</v>
      </c>
      <c r="HM232" s="147">
        <f>PV(0.05,'PV factor'!AD115,,-EJ232)</f>
        <v>2273.9775653897732</v>
      </c>
      <c r="HN232" s="147">
        <f>PV(0.05,'PV factor'!AE115,,-EK232)</f>
        <v>2165.6929194188324</v>
      </c>
      <c r="HO232" s="147">
        <f>PV(0.05,'PV factor'!AF115,,-EL232)</f>
        <v>2062.5646851607917</v>
      </c>
      <c r="HP232" s="147">
        <f>PV(0.05,'PV factor'!AG115,,-EM232)</f>
        <v>1964.3473192007543</v>
      </c>
      <c r="HQ232" s="147">
        <f>PV(0.05,'PV factor'!AH115,,-EN232)</f>
        <v>1870.806970667385</v>
      </c>
      <c r="HR232" s="147">
        <f>PV(0.05,'PV factor'!AI115,,-EO232)</f>
        <v>1781.7209244451285</v>
      </c>
      <c r="HS232" s="147">
        <f>PV(0.05,'PV factor'!AJ115,,-EP232)</f>
        <v>1696.8770709001221</v>
      </c>
      <c r="HT232" s="147">
        <f>PV(0.05,'PV factor'!AK115,,-EQ232)</f>
        <v>1616.0734008572595</v>
      </c>
      <c r="HU232" s="147">
        <f>PV(0.05,'PV factor'!AL115,,-ER232)</f>
        <v>1539.1175246259613</v>
      </c>
      <c r="HV232" s="147">
        <f>PV(0.05,'PV factor'!AM115,,-ES232)</f>
        <v>1465.826213929487</v>
      </c>
      <c r="HW232" s="147">
        <f>PV(0.05,'PV factor'!AN115,,-ET232)</f>
        <v>1396.0249656471303</v>
      </c>
      <c r="HX232" s="147">
        <f>PV(0.05,'PV factor'!AO115,,-EU232)</f>
        <v>1329.5475863306006</v>
      </c>
      <c r="HY232" s="147">
        <f>PV(0.05,'PV factor'!AP115,,-EV232)</f>
        <v>1266.2357965053336</v>
      </c>
      <c r="HZ232" s="147">
        <f t="shared" si="361"/>
        <v>155490.76773566566</v>
      </c>
      <c r="IA232" s="147">
        <f t="shared" si="362"/>
        <v>152960.99835560753</v>
      </c>
      <c r="IB232" s="401">
        <f t="shared" si="363"/>
        <v>0.98373042067450112</v>
      </c>
    </row>
    <row r="233" spans="1:236" ht="90" customHeight="1" x14ac:dyDescent="0.3">
      <c r="A233" s="270" t="s">
        <v>1349</v>
      </c>
      <c r="B233" s="270" t="s">
        <v>1350</v>
      </c>
      <c r="C233" s="138" t="s">
        <v>1387</v>
      </c>
      <c r="D233" s="121">
        <v>3</v>
      </c>
      <c r="E233" s="108" t="s">
        <v>3387</v>
      </c>
      <c r="F233" s="124" t="s">
        <v>1388</v>
      </c>
      <c r="G233" s="124" t="s">
        <v>1389</v>
      </c>
      <c r="H233" s="271" t="s">
        <v>77</v>
      </c>
      <c r="I233" s="124" t="s">
        <v>1390</v>
      </c>
      <c r="J233" s="124">
        <v>5</v>
      </c>
      <c r="K233" s="227" t="s">
        <v>79</v>
      </c>
      <c r="L233" s="110">
        <v>56605</v>
      </c>
      <c r="M233" s="142" t="s">
        <v>1363</v>
      </c>
      <c r="N233" s="142" t="s">
        <v>96</v>
      </c>
      <c r="O233" s="73" t="s">
        <v>106</v>
      </c>
      <c r="P233" s="142" t="s">
        <v>464</v>
      </c>
      <c r="Q233" s="112" t="s">
        <v>100</v>
      </c>
      <c r="R233" s="142" t="s">
        <v>226</v>
      </c>
      <c r="S233" s="142" t="s">
        <v>191</v>
      </c>
      <c r="T233" s="142" t="s">
        <v>1356</v>
      </c>
      <c r="U233" s="142" t="s">
        <v>100</v>
      </c>
      <c r="V233" s="106">
        <v>0.625</v>
      </c>
      <c r="W233" s="107">
        <v>400000</v>
      </c>
      <c r="X233" s="107">
        <v>0</v>
      </c>
      <c r="Y233" s="107">
        <v>0</v>
      </c>
      <c r="Z233" s="107">
        <v>0</v>
      </c>
      <c r="AA233" s="107">
        <v>250000</v>
      </c>
      <c r="AB233" s="107">
        <v>0</v>
      </c>
      <c r="AC233" s="107">
        <v>0</v>
      </c>
      <c r="AD233" s="107">
        <v>0</v>
      </c>
      <c r="AE233" s="107">
        <v>0</v>
      </c>
      <c r="AF233" s="107">
        <v>0</v>
      </c>
      <c r="AG233" s="107">
        <v>0</v>
      </c>
      <c r="AH233" s="107">
        <v>0</v>
      </c>
      <c r="AI233" s="272" t="s">
        <v>1391</v>
      </c>
      <c r="AJ233" s="107">
        <v>15000</v>
      </c>
      <c r="AK233" s="107">
        <v>0</v>
      </c>
      <c r="AL233" s="107">
        <v>0</v>
      </c>
      <c r="AM233" s="107">
        <v>15000</v>
      </c>
      <c r="AN233" s="107">
        <v>0</v>
      </c>
      <c r="AO233" s="107">
        <v>0</v>
      </c>
      <c r="AP233" s="107">
        <v>0</v>
      </c>
      <c r="AQ233" s="107">
        <v>0</v>
      </c>
      <c r="AR233" s="107">
        <v>0</v>
      </c>
      <c r="AS233" s="107">
        <v>0</v>
      </c>
      <c r="AT233" s="107">
        <v>0</v>
      </c>
      <c r="AU233" s="273"/>
      <c r="AV233" s="230">
        <f t="shared" si="329"/>
        <v>0</v>
      </c>
      <c r="AW233" s="230">
        <f t="shared" si="330"/>
        <v>0</v>
      </c>
      <c r="AX233" s="230" t="str">
        <f t="shared" si="331"/>
        <v>C4</v>
      </c>
      <c r="AY233" s="141">
        <f t="shared" si="332"/>
        <v>7</v>
      </c>
      <c r="AZ233" s="70">
        <f t="shared" si="333"/>
        <v>0</v>
      </c>
      <c r="BA233" s="70">
        <f t="shared" si="334"/>
        <v>1</v>
      </c>
      <c r="BB233" s="70">
        <f t="shared" si="335"/>
        <v>1</v>
      </c>
      <c r="BC233" s="70">
        <f t="shared" si="336"/>
        <v>1</v>
      </c>
      <c r="BD233" s="70">
        <f t="shared" si="337"/>
        <v>1</v>
      </c>
      <c r="BE233" s="70">
        <f t="shared" si="338"/>
        <v>1</v>
      </c>
      <c r="BF233" s="70">
        <f t="shared" si="339"/>
        <v>1</v>
      </c>
      <c r="BG233" s="71">
        <f t="shared" si="340"/>
        <v>0</v>
      </c>
      <c r="BH233" s="71">
        <f t="shared" si="341"/>
        <v>0</v>
      </c>
      <c r="BI233" s="71">
        <f t="shared" si="342"/>
        <v>0</v>
      </c>
      <c r="BJ233" s="71">
        <f t="shared" si="343"/>
        <v>0</v>
      </c>
      <c r="BK233" s="71">
        <f t="shared" si="344"/>
        <v>0</v>
      </c>
      <c r="BL233" s="70">
        <f t="shared" si="345"/>
        <v>1</v>
      </c>
      <c r="BM233" s="70">
        <f t="shared" si="346"/>
        <v>1</v>
      </c>
      <c r="BN233" s="70">
        <f t="shared" si="347"/>
        <v>0</v>
      </c>
      <c r="BO233" s="70">
        <f t="shared" si="348"/>
        <v>1</v>
      </c>
      <c r="BP233" s="144">
        <f t="shared" si="349"/>
        <v>0</v>
      </c>
      <c r="BQ233" s="144">
        <f t="shared" si="350"/>
        <v>0</v>
      </c>
      <c r="BR233" s="144">
        <f t="shared" si="351"/>
        <v>265000</v>
      </c>
      <c r="BS233" s="144">
        <f t="shared" si="352"/>
        <v>0</v>
      </c>
      <c r="BT233" s="144">
        <f t="shared" si="353"/>
        <v>0</v>
      </c>
      <c r="BU233" s="144">
        <f t="shared" si="354"/>
        <v>0</v>
      </c>
      <c r="BV233" s="144">
        <f t="shared" si="355"/>
        <v>0</v>
      </c>
      <c r="BW233" s="144">
        <f t="shared" si="356"/>
        <v>0</v>
      </c>
      <c r="BX233" s="144">
        <f t="shared" si="357"/>
        <v>0</v>
      </c>
      <c r="BY233" s="144">
        <f t="shared" si="358"/>
        <v>0</v>
      </c>
      <c r="BZ233" s="9">
        <v>0</v>
      </c>
      <c r="CA233" s="9">
        <v>0</v>
      </c>
      <c r="CB233" s="9">
        <v>0</v>
      </c>
      <c r="CC233" s="9">
        <v>0</v>
      </c>
      <c r="CD233" s="9">
        <v>0</v>
      </c>
      <c r="CE233" s="9">
        <v>0</v>
      </c>
      <c r="CF233" s="9">
        <v>0</v>
      </c>
      <c r="CG233" s="9">
        <v>0</v>
      </c>
      <c r="CH233" s="9">
        <v>0</v>
      </c>
      <c r="CI233" s="9">
        <v>0</v>
      </c>
      <c r="CJ233" s="9">
        <v>0</v>
      </c>
      <c r="CK233" s="9">
        <v>0</v>
      </c>
      <c r="CL233" s="9">
        <v>0</v>
      </c>
      <c r="CM233" s="9">
        <v>0</v>
      </c>
      <c r="CN233" s="9">
        <v>0</v>
      </c>
      <c r="CO233" s="9">
        <v>0</v>
      </c>
      <c r="CP233" s="9">
        <v>0</v>
      </c>
      <c r="CQ233" s="9">
        <v>0</v>
      </c>
      <c r="CR233" s="9">
        <v>0</v>
      </c>
      <c r="CS233" s="9">
        <v>0</v>
      </c>
      <c r="CT233" s="9">
        <v>0</v>
      </c>
      <c r="CU233" s="9">
        <v>0</v>
      </c>
      <c r="CV233" s="9">
        <v>0</v>
      </c>
      <c r="CW233" s="9">
        <v>0</v>
      </c>
      <c r="CX233" s="9">
        <v>0</v>
      </c>
      <c r="CY233" s="9">
        <v>0</v>
      </c>
      <c r="CZ233" s="9">
        <v>0</v>
      </c>
      <c r="DA233" s="9">
        <v>0</v>
      </c>
      <c r="DB233" s="9">
        <v>0</v>
      </c>
      <c r="DC233" s="9">
        <v>0</v>
      </c>
      <c r="DD233" s="9">
        <v>0</v>
      </c>
      <c r="DE233" s="9">
        <v>0</v>
      </c>
      <c r="DF233" s="9">
        <v>0</v>
      </c>
      <c r="DG233" s="144">
        <f t="shared" si="359"/>
        <v>56605</v>
      </c>
      <c r="DH233" s="144">
        <f t="shared" ref="DH233:EW233" si="400">DG233</f>
        <v>56605</v>
      </c>
      <c r="DI233" s="144">
        <f t="shared" si="400"/>
        <v>56605</v>
      </c>
      <c r="DJ233" s="144">
        <f t="shared" si="400"/>
        <v>56605</v>
      </c>
      <c r="DK233" s="144">
        <f t="shared" si="400"/>
        <v>56605</v>
      </c>
      <c r="DL233" s="144">
        <f t="shared" si="400"/>
        <v>56605</v>
      </c>
      <c r="DM233" s="144">
        <f t="shared" si="400"/>
        <v>56605</v>
      </c>
      <c r="DN233" s="144">
        <f t="shared" si="400"/>
        <v>56605</v>
      </c>
      <c r="DO233" s="144">
        <f t="shared" si="400"/>
        <v>56605</v>
      </c>
      <c r="DP233" s="144">
        <f t="shared" si="400"/>
        <v>56605</v>
      </c>
      <c r="DQ233" s="144">
        <f t="shared" si="400"/>
        <v>56605</v>
      </c>
      <c r="DR233" s="144">
        <f t="shared" si="400"/>
        <v>56605</v>
      </c>
      <c r="DS233" s="144">
        <f t="shared" si="400"/>
        <v>56605</v>
      </c>
      <c r="DT233" s="144">
        <f t="shared" si="400"/>
        <v>56605</v>
      </c>
      <c r="DU233" s="144">
        <f t="shared" si="400"/>
        <v>56605</v>
      </c>
      <c r="DV233" s="144">
        <f t="shared" si="400"/>
        <v>56605</v>
      </c>
      <c r="DW233" s="144">
        <f t="shared" si="400"/>
        <v>56605</v>
      </c>
      <c r="DX233" s="144">
        <f t="shared" si="400"/>
        <v>56605</v>
      </c>
      <c r="DY233" s="144">
        <f t="shared" si="400"/>
        <v>56605</v>
      </c>
      <c r="DZ233" s="144">
        <f t="shared" si="400"/>
        <v>56605</v>
      </c>
      <c r="EA233" s="144">
        <f t="shared" si="400"/>
        <v>56605</v>
      </c>
      <c r="EB233" s="144">
        <f t="shared" si="400"/>
        <v>56605</v>
      </c>
      <c r="EC233" s="144">
        <f t="shared" si="400"/>
        <v>56605</v>
      </c>
      <c r="ED233" s="144">
        <f t="shared" si="400"/>
        <v>56605</v>
      </c>
      <c r="EE233" s="144">
        <f t="shared" si="400"/>
        <v>56605</v>
      </c>
      <c r="EF233" s="144">
        <f t="shared" si="400"/>
        <v>56605</v>
      </c>
      <c r="EG233" s="144">
        <f t="shared" si="400"/>
        <v>56605</v>
      </c>
      <c r="EH233" s="144">
        <f t="shared" si="400"/>
        <v>56605</v>
      </c>
      <c r="EI233" s="144">
        <f t="shared" si="400"/>
        <v>56605</v>
      </c>
      <c r="EJ233" s="144">
        <f t="shared" si="400"/>
        <v>56605</v>
      </c>
      <c r="EK233" s="144">
        <f t="shared" si="400"/>
        <v>56605</v>
      </c>
      <c r="EL233" s="144">
        <f t="shared" si="400"/>
        <v>56605</v>
      </c>
      <c r="EM233" s="144">
        <f t="shared" si="400"/>
        <v>56605</v>
      </c>
      <c r="EN233" s="144">
        <f t="shared" si="400"/>
        <v>56605</v>
      </c>
      <c r="EO233" s="144">
        <f t="shared" si="400"/>
        <v>56605</v>
      </c>
      <c r="EP233" s="144">
        <f t="shared" si="400"/>
        <v>56605</v>
      </c>
      <c r="EQ233" s="144">
        <f t="shared" si="400"/>
        <v>56605</v>
      </c>
      <c r="ER233" s="144">
        <f t="shared" si="400"/>
        <v>56605</v>
      </c>
      <c r="ES233" s="144">
        <f t="shared" si="400"/>
        <v>56605</v>
      </c>
      <c r="ET233" s="144">
        <f t="shared" si="400"/>
        <v>56605</v>
      </c>
      <c r="EU233" s="144">
        <f t="shared" si="400"/>
        <v>56605</v>
      </c>
      <c r="EV233" s="144">
        <f t="shared" si="400"/>
        <v>56605</v>
      </c>
      <c r="EW233" s="144">
        <f t="shared" si="400"/>
        <v>56605</v>
      </c>
      <c r="EX233" s="147">
        <f>PV(0.05,'PV factor'!C105,,-BR233)</f>
        <v>240362.81179138322</v>
      </c>
      <c r="EY233" s="147">
        <f>PV(0.05,'PV factor'!D105,,-BS233)</f>
        <v>0</v>
      </c>
      <c r="EZ233" s="147">
        <f>PV(0.05,'PV factor'!E105,,-BT233)</f>
        <v>0</v>
      </c>
      <c r="FA233" s="147">
        <f>PV(0.05,'PV factor'!F105,,-BU233)</f>
        <v>0</v>
      </c>
      <c r="FB233" s="147">
        <f>PV(0.05,'PV factor'!G105,,-BV233)</f>
        <v>0</v>
      </c>
      <c r="FC233" s="147">
        <f>PV(0.05,'PV factor'!H105,,-BW233)</f>
        <v>0</v>
      </c>
      <c r="FD233" s="147">
        <f>PV(0.05,'PV factor'!I105,,-BX233)</f>
        <v>0</v>
      </c>
      <c r="FE233" s="147">
        <f>PV(0.05,'PV factor'!J105,,-BY233)</f>
        <v>0</v>
      </c>
      <c r="FF233" s="147">
        <f>PV(0.05,'PV factor'!K105,,-BZ233)</f>
        <v>0</v>
      </c>
      <c r="FG233" s="147">
        <f>PV(0.05,'PV factor'!L105,,-CA233)</f>
        <v>0</v>
      </c>
      <c r="FH233" s="147">
        <f>PV(0.05,'PV factor'!M105,,-CB233)</f>
        <v>0</v>
      </c>
      <c r="FI233" s="147">
        <f>PV(0.05,'PV factor'!N105,,-CC233)</f>
        <v>0</v>
      </c>
      <c r="FJ233" s="147">
        <f>PV(0.05,'PV factor'!O105,,-CD233)</f>
        <v>0</v>
      </c>
      <c r="FK233" s="147">
        <f>PV(0.05,'PV factor'!P105,,-CE233)</f>
        <v>0</v>
      </c>
      <c r="FL233" s="147">
        <f>PV(0.05,'PV factor'!Q105,,-CF233)</f>
        <v>0</v>
      </c>
      <c r="FM233" s="147">
        <f>PV(0.05,'PV factor'!R105,,-CG233)</f>
        <v>0</v>
      </c>
      <c r="FN233" s="147">
        <f>PV(0.05,'PV factor'!S105,,-CH233)</f>
        <v>0</v>
      </c>
      <c r="FO233" s="147">
        <f>PV(0.05,'PV factor'!T105,,-CI233)</f>
        <v>0</v>
      </c>
      <c r="FP233" s="147">
        <f>PV(0.05,'PV factor'!U105,,-CJ233)</f>
        <v>0</v>
      </c>
      <c r="FQ233" s="147">
        <f>PV(0.05,'PV factor'!V105,,-CK233)</f>
        <v>0</v>
      </c>
      <c r="FR233" s="147">
        <f>PV(0.05,'PV factor'!W105,,-CL233)</f>
        <v>0</v>
      </c>
      <c r="FS233" s="147">
        <f>PV(0.05,'PV factor'!X105,,-CM233)</f>
        <v>0</v>
      </c>
      <c r="FT233" s="147">
        <f>PV(0.05,'PV factor'!Y105,,-CN233)</f>
        <v>0</v>
      </c>
      <c r="FU233" s="147">
        <f>PV(0.05,'PV factor'!Z105,,-CO233)</f>
        <v>0</v>
      </c>
      <c r="FV233" s="147">
        <f>PV(0.05,'PV factor'!AA105,,-CP233)</f>
        <v>0</v>
      </c>
      <c r="FW233" s="147">
        <f>PV(0.05,'PV factor'!AB105,,-CQ233)</f>
        <v>0</v>
      </c>
      <c r="FX233" s="147">
        <f>PV(0.05,'PV factor'!AC105,,-CR233)</f>
        <v>0</v>
      </c>
      <c r="FY233" s="147">
        <f>PV(0.05,'PV factor'!AD105,,-CS233)</f>
        <v>0</v>
      </c>
      <c r="FZ233" s="147">
        <f>PV(0.05,'PV factor'!AE105,,-CT233)</f>
        <v>0</v>
      </c>
      <c r="GA233" s="147">
        <f>PV(0.05,'PV factor'!AF105,,-CU233)</f>
        <v>0</v>
      </c>
      <c r="GB233" s="147">
        <f>PV(0.05,'PV factor'!AG105,,-CV233)</f>
        <v>0</v>
      </c>
      <c r="GC233" s="147">
        <f>PV(0.05,'PV factor'!AH105,,-CW233)</f>
        <v>0</v>
      </c>
      <c r="GD233" s="147">
        <f>PV(0.05,'PV factor'!AI105,,-CX233)</f>
        <v>0</v>
      </c>
      <c r="GE233" s="147">
        <f>PV(0.05,'PV factor'!AJ105,,-CY233)</f>
        <v>0</v>
      </c>
      <c r="GF233" s="147">
        <f>PV(0.05,'PV factor'!AK105,,-CZ233)</f>
        <v>0</v>
      </c>
      <c r="GG233" s="147">
        <f>PV(0.05,'PV factor'!AL105,,-DA233)</f>
        <v>0</v>
      </c>
      <c r="GH233" s="147">
        <f>PV(0.05,'PV factor'!AM105,,-DB233)</f>
        <v>0</v>
      </c>
      <c r="GI233" s="147">
        <f>PV(0.05,'PV factor'!AN105,,-DC233)</f>
        <v>0</v>
      </c>
      <c r="GJ233" s="147">
        <f>PV(0.05,'PV factor'!AO105,,-DD233)</f>
        <v>0</v>
      </c>
      <c r="GK233" s="147">
        <f>PV(0.05,'PV factor'!AP105,,-DE233)</f>
        <v>0</v>
      </c>
      <c r="GL233" s="147">
        <f>PV(0.05,'PV factor'!C105,,-DI233)</f>
        <v>51342.403628117914</v>
      </c>
      <c r="GM233" s="147">
        <f>PV(0.05,'PV factor'!D105,,-DJ233)</f>
        <v>48897.527264874196</v>
      </c>
      <c r="GN233" s="147">
        <f>PV(0.05,'PV factor'!E105,,-DK233)</f>
        <v>46569.07358559448</v>
      </c>
      <c r="GO233" s="147">
        <f>PV(0.05,'PV factor'!F105,,-DL233)</f>
        <v>44351.498652947121</v>
      </c>
      <c r="GP233" s="147">
        <f>PV(0.05,'PV factor'!G105,,-DM233)</f>
        <v>42239.522526616311</v>
      </c>
      <c r="GQ233" s="147">
        <f>PV(0.05,'PV factor'!H105,,-DN233)</f>
        <v>40228.116692015523</v>
      </c>
      <c r="GR233" s="147">
        <f>PV(0.05,'PV factor'!I105,,-DO233)</f>
        <v>38312.492087633836</v>
      </c>
      <c r="GS233" s="147">
        <f>PV(0.05,'PV factor'!J105,,-DP233)</f>
        <v>36488.087702508412</v>
      </c>
      <c r="GT233" s="147">
        <f>PV(0.05,'PV factor'!K105,,-DQ233)</f>
        <v>34750.559716674681</v>
      </c>
      <c r="GU233" s="147">
        <f>PV(0.05,'PV factor'!L105,,-DR233)</f>
        <v>33095.771158737793</v>
      </c>
      <c r="GV233" s="147">
        <f>PV(0.05,'PV factor'!M105,,-DS233)</f>
        <v>31519.782055940756</v>
      </c>
      <c r="GW233" s="147">
        <f>PV(0.05,'PV factor'!N105,,-DT233)</f>
        <v>30018.840053276905</v>
      </c>
      <c r="GX233" s="147">
        <f>PV(0.05,'PV factor'!O105,,-DU233)</f>
        <v>28589.371479311343</v>
      </c>
      <c r="GY233" s="147">
        <f>PV(0.05,'PV factor'!P105,,-DV233)</f>
        <v>27227.972837439367</v>
      </c>
      <c r="GZ233" s="147">
        <f>PV(0.05,'PV factor'!Q105,,-DW233)</f>
        <v>25931.402702323208</v>
      </c>
      <c r="HA233" s="147">
        <f>PV(0.05,'PV factor'!R105,,-DX233)</f>
        <v>24696.574002212576</v>
      </c>
      <c r="HB233" s="147">
        <f>PV(0.05,'PV factor'!S105,,-DY233)</f>
        <v>23520.546668773884</v>
      </c>
      <c r="HC233" s="147">
        <f>PV(0.05,'PV factor'!T105,,-DZ233)</f>
        <v>22400.520636927507</v>
      </c>
      <c r="HD233" s="147">
        <f>PV(0.05,'PV factor'!U105,,-EA233)</f>
        <v>21333.829178026197</v>
      </c>
      <c r="HE233" s="147">
        <f>PV(0.05,'PV factor'!V105,,-EB233)</f>
        <v>20317.932550501144</v>
      </c>
      <c r="HF233" s="147">
        <f>PV(0.05,'PV factor'!W105,,-EC233)</f>
        <v>19350.411952858231</v>
      </c>
      <c r="HG233" s="147">
        <f>PV(0.05,'PV factor'!X105,,-ED233)</f>
        <v>18428.963764626882</v>
      </c>
      <c r="HH233" s="147">
        <f>PV(0.05,'PV factor'!Y105,,-EE233)</f>
        <v>17551.394061549414</v>
      </c>
      <c r="HI233" s="147">
        <f>PV(0.05,'PV factor'!Z105,,-EF233)</f>
        <v>16715.613391951825</v>
      </c>
      <c r="HJ233" s="147">
        <f>PV(0.05,'PV factor'!AA105,,-EG233)</f>
        <v>15919.631801858879</v>
      </c>
      <c r="HK233" s="147">
        <f>PV(0.05,'PV factor'!AB105,,-EH233)</f>
        <v>15161.554097008455</v>
      </c>
      <c r="HL233" s="147">
        <f>PV(0.05,'PV factor'!AC105,,-EI233)</f>
        <v>14439.575330484246</v>
      </c>
      <c r="HM233" s="147">
        <f>PV(0.05,'PV factor'!AD105,,-EJ233)</f>
        <v>13751.976505223087</v>
      </c>
      <c r="HN233" s="147">
        <f>PV(0.05,'PV factor'!AE105,,-EK233)</f>
        <v>13097.120481164849</v>
      </c>
      <c r="HO233" s="147">
        <f>PV(0.05,'PV factor'!AF105,,-EL233)</f>
        <v>12473.448077299852</v>
      </c>
      <c r="HP233" s="147">
        <f>PV(0.05,'PV factor'!AG105,,-EM233)</f>
        <v>11879.474359333193</v>
      </c>
      <c r="HQ233" s="147">
        <f>PV(0.05,'PV factor'!AH105,,-EN233)</f>
        <v>11313.785104126851</v>
      </c>
      <c r="HR233" s="147">
        <f>PV(0.05,'PV factor'!AI105,,-EO233)</f>
        <v>10775.033432501763</v>
      </c>
      <c r="HS233" s="147">
        <f>PV(0.05,'PV factor'!AJ105,,-EP233)</f>
        <v>10261.93660238263</v>
      </c>
      <c r="HT233" s="147">
        <f>PV(0.05,'PV factor'!AK105,,-EQ233)</f>
        <v>9773.272954650125</v>
      </c>
      <c r="HU233" s="147">
        <f>PV(0.05,'PV factor'!AL105,,-ER233)</f>
        <v>9307.8790044286889</v>
      </c>
      <c r="HV233" s="147">
        <f>PV(0.05,'PV factor'!AM105,,-ES233)</f>
        <v>8864.6466708844673</v>
      </c>
      <c r="HW233" s="147">
        <f>PV(0.05,'PV factor'!AN105,,-ET233)</f>
        <v>8442.5206389375871</v>
      </c>
      <c r="HX233" s="147">
        <f>PV(0.05,'PV factor'!AO105,,-EU233)</f>
        <v>8040.4958466072267</v>
      </c>
      <c r="HY233" s="147">
        <f>PV(0.05,'PV factor'!AP105,,-EV233)</f>
        <v>7657.6150920068822</v>
      </c>
      <c r="HZ233" s="147">
        <f t="shared" si="361"/>
        <v>240362.81179138322</v>
      </c>
      <c r="IA233" s="147">
        <f t="shared" si="362"/>
        <v>233400.02565815006</v>
      </c>
      <c r="IB233" s="401">
        <f t="shared" si="363"/>
        <v>0.97103218221928467</v>
      </c>
    </row>
    <row r="234" spans="1:236" ht="90" customHeight="1" x14ac:dyDescent="0.2">
      <c r="A234" s="276" t="s">
        <v>634</v>
      </c>
      <c r="B234" s="277" t="s">
        <v>1167</v>
      </c>
      <c r="C234" s="277" t="s">
        <v>1329</v>
      </c>
      <c r="D234" s="282"/>
      <c r="E234" s="277" t="s">
        <v>1330</v>
      </c>
      <c r="F234" s="103" t="s">
        <v>1331</v>
      </c>
      <c r="G234" s="103" t="s">
        <v>1331</v>
      </c>
      <c r="H234" s="99"/>
      <c r="I234" s="103" t="s">
        <v>1189</v>
      </c>
      <c r="J234" s="103">
        <v>10</v>
      </c>
      <c r="K234" s="227" t="s">
        <v>79</v>
      </c>
      <c r="L234" s="98">
        <v>83516</v>
      </c>
      <c r="M234" s="99" t="s">
        <v>1190</v>
      </c>
      <c r="N234" s="99" t="s">
        <v>147</v>
      </c>
      <c r="O234" s="90" t="s">
        <v>148</v>
      </c>
      <c r="P234" s="99" t="s">
        <v>467</v>
      </c>
      <c r="Q234" s="112" t="s">
        <v>100</v>
      </c>
      <c r="R234" s="99" t="s">
        <v>108</v>
      </c>
      <c r="S234" s="99" t="s">
        <v>99</v>
      </c>
      <c r="T234" s="99" t="s">
        <v>366</v>
      </c>
      <c r="U234" s="99" t="s">
        <v>100</v>
      </c>
      <c r="V234" s="102">
        <v>1</v>
      </c>
      <c r="W234" s="278">
        <v>700000</v>
      </c>
      <c r="X234" s="278">
        <v>0</v>
      </c>
      <c r="Y234" s="278">
        <v>0</v>
      </c>
      <c r="Z234" s="278">
        <v>0</v>
      </c>
      <c r="AA234" s="278">
        <v>700000</v>
      </c>
      <c r="AB234" s="278">
        <v>0</v>
      </c>
      <c r="AC234" s="105">
        <v>0</v>
      </c>
      <c r="AD234" s="105">
        <v>0</v>
      </c>
      <c r="AE234" s="278">
        <v>0</v>
      </c>
      <c r="AF234" s="278">
        <v>0</v>
      </c>
      <c r="AG234" s="278">
        <v>0</v>
      </c>
      <c r="AH234" s="278">
        <v>0</v>
      </c>
      <c r="AI234" s="100"/>
      <c r="AJ234" s="278">
        <v>0</v>
      </c>
      <c r="AK234" s="278">
        <v>0</v>
      </c>
      <c r="AL234" s="278">
        <v>0</v>
      </c>
      <c r="AM234" s="278">
        <v>0</v>
      </c>
      <c r="AN234" s="278">
        <v>0</v>
      </c>
      <c r="AO234" s="278">
        <v>0</v>
      </c>
      <c r="AP234" s="278">
        <v>0</v>
      </c>
      <c r="AQ234" s="278">
        <v>0</v>
      </c>
      <c r="AR234" s="278">
        <v>0</v>
      </c>
      <c r="AS234" s="278">
        <v>0</v>
      </c>
      <c r="AT234" s="278">
        <v>0</v>
      </c>
      <c r="AU234" s="103"/>
      <c r="AV234" s="230">
        <f t="shared" si="329"/>
        <v>0</v>
      </c>
      <c r="AW234" s="230">
        <f t="shared" si="330"/>
        <v>0</v>
      </c>
      <c r="AX234" s="230" t="str">
        <f t="shared" si="331"/>
        <v>E1</v>
      </c>
      <c r="AY234" s="141">
        <f t="shared" si="332"/>
        <v>7</v>
      </c>
      <c r="AZ234" s="70">
        <f t="shared" si="333"/>
        <v>1</v>
      </c>
      <c r="BA234" s="70">
        <f t="shared" si="334"/>
        <v>1</v>
      </c>
      <c r="BB234" s="70">
        <f t="shared" si="335"/>
        <v>1</v>
      </c>
      <c r="BC234" s="70">
        <f t="shared" si="336"/>
        <v>0</v>
      </c>
      <c r="BD234" s="70">
        <f t="shared" si="337"/>
        <v>1</v>
      </c>
      <c r="BE234" s="70">
        <f t="shared" si="338"/>
        <v>0</v>
      </c>
      <c r="BF234" s="70">
        <f t="shared" si="339"/>
        <v>0</v>
      </c>
      <c r="BG234" s="71">
        <f t="shared" si="340"/>
        <v>0</v>
      </c>
      <c r="BH234" s="71">
        <f t="shared" si="341"/>
        <v>1</v>
      </c>
      <c r="BI234" s="71">
        <f t="shared" si="342"/>
        <v>0</v>
      </c>
      <c r="BJ234" s="71">
        <f t="shared" si="343"/>
        <v>1</v>
      </c>
      <c r="BK234" s="71">
        <f t="shared" si="344"/>
        <v>0</v>
      </c>
      <c r="BL234" s="70">
        <f t="shared" si="345"/>
        <v>1</v>
      </c>
      <c r="BM234" s="70">
        <f t="shared" si="346"/>
        <v>1</v>
      </c>
      <c r="BN234" s="70">
        <f t="shared" si="347"/>
        <v>0</v>
      </c>
      <c r="BO234" s="70">
        <f t="shared" si="348"/>
        <v>1</v>
      </c>
      <c r="BP234" s="144">
        <f t="shared" si="349"/>
        <v>0</v>
      </c>
      <c r="BQ234" s="144">
        <f t="shared" si="350"/>
        <v>0</v>
      </c>
      <c r="BR234" s="144">
        <f t="shared" si="351"/>
        <v>700000</v>
      </c>
      <c r="BS234" s="144">
        <f t="shared" si="352"/>
        <v>0</v>
      </c>
      <c r="BT234" s="144">
        <f t="shared" si="353"/>
        <v>0</v>
      </c>
      <c r="BU234" s="144">
        <f t="shared" si="354"/>
        <v>0</v>
      </c>
      <c r="BV234" s="144">
        <f t="shared" si="355"/>
        <v>0</v>
      </c>
      <c r="BW234" s="144">
        <f t="shared" si="356"/>
        <v>0</v>
      </c>
      <c r="BX234" s="144">
        <f t="shared" si="357"/>
        <v>0</v>
      </c>
      <c r="BY234" s="144">
        <f t="shared" si="358"/>
        <v>0</v>
      </c>
      <c r="BZ234" s="9">
        <v>0</v>
      </c>
      <c r="CA234" s="9">
        <v>0</v>
      </c>
      <c r="CB234" s="9">
        <v>0</v>
      </c>
      <c r="CC234" s="9">
        <v>0</v>
      </c>
      <c r="CD234" s="9">
        <v>0</v>
      </c>
      <c r="CE234" s="9">
        <v>0</v>
      </c>
      <c r="CF234" s="9">
        <v>0</v>
      </c>
      <c r="CG234" s="9">
        <v>0</v>
      </c>
      <c r="CH234" s="9">
        <v>0</v>
      </c>
      <c r="CI234" s="9">
        <v>0</v>
      </c>
      <c r="CJ234" s="9">
        <v>0</v>
      </c>
      <c r="CK234" s="9">
        <v>0</v>
      </c>
      <c r="CL234" s="9">
        <v>0</v>
      </c>
      <c r="CM234" s="9">
        <v>0</v>
      </c>
      <c r="CN234" s="9">
        <v>0</v>
      </c>
      <c r="CO234" s="9">
        <v>0</v>
      </c>
      <c r="CP234" s="9">
        <v>0</v>
      </c>
      <c r="CQ234" s="9">
        <v>0</v>
      </c>
      <c r="CR234" s="9">
        <v>0</v>
      </c>
      <c r="CS234" s="9">
        <v>0</v>
      </c>
      <c r="CT234" s="9">
        <v>0</v>
      </c>
      <c r="CU234" s="9">
        <v>0</v>
      </c>
      <c r="CV234" s="9">
        <v>0</v>
      </c>
      <c r="CW234" s="9">
        <v>0</v>
      </c>
      <c r="CX234" s="9">
        <v>0</v>
      </c>
      <c r="CY234" s="9">
        <v>0</v>
      </c>
      <c r="CZ234" s="9">
        <v>0</v>
      </c>
      <c r="DA234" s="9">
        <v>0</v>
      </c>
      <c r="DB234" s="9">
        <v>0</v>
      </c>
      <c r="DC234" s="9">
        <v>0</v>
      </c>
      <c r="DD234" s="9">
        <v>0</v>
      </c>
      <c r="DE234" s="9">
        <v>0</v>
      </c>
      <c r="DF234" s="9">
        <v>0</v>
      </c>
      <c r="DG234" s="144">
        <f t="shared" si="359"/>
        <v>83516</v>
      </c>
      <c r="DH234" s="144">
        <f t="shared" ref="DH234:EW234" si="401">DG234</f>
        <v>83516</v>
      </c>
      <c r="DI234" s="144">
        <f t="shared" si="401"/>
        <v>83516</v>
      </c>
      <c r="DJ234" s="144">
        <f t="shared" si="401"/>
        <v>83516</v>
      </c>
      <c r="DK234" s="144">
        <f t="shared" si="401"/>
        <v>83516</v>
      </c>
      <c r="DL234" s="144">
        <f t="shared" si="401"/>
        <v>83516</v>
      </c>
      <c r="DM234" s="144">
        <f t="shared" si="401"/>
        <v>83516</v>
      </c>
      <c r="DN234" s="144">
        <f t="shared" si="401"/>
        <v>83516</v>
      </c>
      <c r="DO234" s="144">
        <f t="shared" si="401"/>
        <v>83516</v>
      </c>
      <c r="DP234" s="144">
        <f t="shared" si="401"/>
        <v>83516</v>
      </c>
      <c r="DQ234" s="144">
        <f t="shared" si="401"/>
        <v>83516</v>
      </c>
      <c r="DR234" s="144">
        <f t="shared" si="401"/>
        <v>83516</v>
      </c>
      <c r="DS234" s="144">
        <f t="shared" si="401"/>
        <v>83516</v>
      </c>
      <c r="DT234" s="144">
        <f t="shared" si="401"/>
        <v>83516</v>
      </c>
      <c r="DU234" s="144">
        <f t="shared" si="401"/>
        <v>83516</v>
      </c>
      <c r="DV234" s="144">
        <f t="shared" si="401"/>
        <v>83516</v>
      </c>
      <c r="DW234" s="144">
        <f t="shared" si="401"/>
        <v>83516</v>
      </c>
      <c r="DX234" s="144">
        <f t="shared" si="401"/>
        <v>83516</v>
      </c>
      <c r="DY234" s="144">
        <f t="shared" si="401"/>
        <v>83516</v>
      </c>
      <c r="DZ234" s="144">
        <f t="shared" si="401"/>
        <v>83516</v>
      </c>
      <c r="EA234" s="144">
        <f t="shared" si="401"/>
        <v>83516</v>
      </c>
      <c r="EB234" s="144">
        <f t="shared" si="401"/>
        <v>83516</v>
      </c>
      <c r="EC234" s="144">
        <f t="shared" si="401"/>
        <v>83516</v>
      </c>
      <c r="ED234" s="144">
        <f t="shared" si="401"/>
        <v>83516</v>
      </c>
      <c r="EE234" s="144">
        <f t="shared" si="401"/>
        <v>83516</v>
      </c>
      <c r="EF234" s="144">
        <f t="shared" si="401"/>
        <v>83516</v>
      </c>
      <c r="EG234" s="144">
        <f t="shared" si="401"/>
        <v>83516</v>
      </c>
      <c r="EH234" s="144">
        <f t="shared" si="401"/>
        <v>83516</v>
      </c>
      <c r="EI234" s="144">
        <f t="shared" si="401"/>
        <v>83516</v>
      </c>
      <c r="EJ234" s="144">
        <f t="shared" si="401"/>
        <v>83516</v>
      </c>
      <c r="EK234" s="144">
        <f t="shared" si="401"/>
        <v>83516</v>
      </c>
      <c r="EL234" s="144">
        <f t="shared" si="401"/>
        <v>83516</v>
      </c>
      <c r="EM234" s="144">
        <f t="shared" si="401"/>
        <v>83516</v>
      </c>
      <c r="EN234" s="144">
        <f t="shared" si="401"/>
        <v>83516</v>
      </c>
      <c r="EO234" s="144">
        <f t="shared" si="401"/>
        <v>83516</v>
      </c>
      <c r="EP234" s="144">
        <f t="shared" si="401"/>
        <v>83516</v>
      </c>
      <c r="EQ234" s="144">
        <f t="shared" si="401"/>
        <v>83516</v>
      </c>
      <c r="ER234" s="144">
        <f t="shared" si="401"/>
        <v>83516</v>
      </c>
      <c r="ES234" s="144">
        <f t="shared" si="401"/>
        <v>83516</v>
      </c>
      <c r="ET234" s="144">
        <f t="shared" si="401"/>
        <v>83516</v>
      </c>
      <c r="EU234" s="144">
        <f t="shared" si="401"/>
        <v>83516</v>
      </c>
      <c r="EV234" s="144">
        <f t="shared" si="401"/>
        <v>83516</v>
      </c>
      <c r="EW234" s="144">
        <f t="shared" si="401"/>
        <v>83516</v>
      </c>
      <c r="EX234" s="147">
        <f>PV(0.05,'PV factor'!C156,,-BR234)</f>
        <v>634920.63492063491</v>
      </c>
      <c r="EY234" s="147">
        <f>PV(0.05,'PV factor'!D156,,-BS234)</f>
        <v>0</v>
      </c>
      <c r="EZ234" s="147">
        <f>PV(0.05,'PV factor'!E156,,-BT234)</f>
        <v>0</v>
      </c>
      <c r="FA234" s="147">
        <f>PV(0.05,'PV factor'!F156,,-BU234)</f>
        <v>0</v>
      </c>
      <c r="FB234" s="147">
        <f>PV(0.05,'PV factor'!G156,,-BV234)</f>
        <v>0</v>
      </c>
      <c r="FC234" s="147">
        <f>PV(0.05,'PV factor'!H156,,-BW234)</f>
        <v>0</v>
      </c>
      <c r="FD234" s="147">
        <f>PV(0.05,'PV factor'!I156,,-BX234)</f>
        <v>0</v>
      </c>
      <c r="FE234" s="147">
        <f>PV(0.05,'PV factor'!J156,,-BY234)</f>
        <v>0</v>
      </c>
      <c r="FF234" s="147">
        <f>PV(0.05,'PV factor'!K156,,-BZ234)</f>
        <v>0</v>
      </c>
      <c r="FG234" s="147">
        <f>PV(0.05,'PV factor'!L156,,-CA234)</f>
        <v>0</v>
      </c>
      <c r="FH234" s="147">
        <f>PV(0.05,'PV factor'!M156,,-CB234)</f>
        <v>0</v>
      </c>
      <c r="FI234" s="147">
        <f>PV(0.05,'PV factor'!N156,,-CC234)</f>
        <v>0</v>
      </c>
      <c r="FJ234" s="147">
        <f>PV(0.05,'PV factor'!O156,,-CD234)</f>
        <v>0</v>
      </c>
      <c r="FK234" s="147">
        <f>PV(0.05,'PV factor'!P156,,-CE234)</f>
        <v>0</v>
      </c>
      <c r="FL234" s="147">
        <f>PV(0.05,'PV factor'!Q156,,-CF234)</f>
        <v>0</v>
      </c>
      <c r="FM234" s="147">
        <f>PV(0.05,'PV factor'!R156,,-CG234)</f>
        <v>0</v>
      </c>
      <c r="FN234" s="147">
        <f>PV(0.05,'PV factor'!S156,,-CH234)</f>
        <v>0</v>
      </c>
      <c r="FO234" s="147">
        <f>PV(0.05,'PV factor'!T156,,-CI234)</f>
        <v>0</v>
      </c>
      <c r="FP234" s="147">
        <f>PV(0.05,'PV factor'!U156,,-CJ234)</f>
        <v>0</v>
      </c>
      <c r="FQ234" s="147">
        <f>PV(0.05,'PV factor'!V156,,-CK234)</f>
        <v>0</v>
      </c>
      <c r="FR234" s="147">
        <f>PV(0.05,'PV factor'!W156,,-CL234)</f>
        <v>0</v>
      </c>
      <c r="FS234" s="147">
        <f>PV(0.05,'PV factor'!X156,,-CM234)</f>
        <v>0</v>
      </c>
      <c r="FT234" s="147">
        <f>PV(0.05,'PV factor'!Y156,,-CN234)</f>
        <v>0</v>
      </c>
      <c r="FU234" s="147">
        <f>PV(0.05,'PV factor'!Z156,,-CO234)</f>
        <v>0</v>
      </c>
      <c r="FV234" s="147">
        <f>PV(0.05,'PV factor'!AA156,,-CP234)</f>
        <v>0</v>
      </c>
      <c r="FW234" s="147">
        <f>PV(0.05,'PV factor'!AB156,,-CQ234)</f>
        <v>0</v>
      </c>
      <c r="FX234" s="147">
        <f>PV(0.05,'PV factor'!AC156,,-CR234)</f>
        <v>0</v>
      </c>
      <c r="FY234" s="147">
        <f>PV(0.05,'PV factor'!AD156,,-CS234)</f>
        <v>0</v>
      </c>
      <c r="FZ234" s="147">
        <f>PV(0.05,'PV factor'!AE156,,-CT234)</f>
        <v>0</v>
      </c>
      <c r="GA234" s="147">
        <f>PV(0.05,'PV factor'!AF156,,-CU234)</f>
        <v>0</v>
      </c>
      <c r="GB234" s="147">
        <f>PV(0.05,'PV factor'!AG156,,-CV234)</f>
        <v>0</v>
      </c>
      <c r="GC234" s="147">
        <f>PV(0.05,'PV factor'!AH156,,-CW234)</f>
        <v>0</v>
      </c>
      <c r="GD234" s="147">
        <f>PV(0.05,'PV factor'!AI156,,-CX234)</f>
        <v>0</v>
      </c>
      <c r="GE234" s="147">
        <f>PV(0.05,'PV factor'!AJ156,,-CY234)</f>
        <v>0</v>
      </c>
      <c r="GF234" s="147">
        <f>PV(0.05,'PV factor'!AK156,,-CZ234)</f>
        <v>0</v>
      </c>
      <c r="GG234" s="147">
        <f>PV(0.05,'PV factor'!AL156,,-DA234)</f>
        <v>0</v>
      </c>
      <c r="GH234" s="147">
        <f>PV(0.05,'PV factor'!AM156,,-DB234)</f>
        <v>0</v>
      </c>
      <c r="GI234" s="147">
        <f>PV(0.05,'PV factor'!AN156,,-DC234)</f>
        <v>0</v>
      </c>
      <c r="GJ234" s="147">
        <f>PV(0.05,'PV factor'!AO156,,-DD234)</f>
        <v>0</v>
      </c>
      <c r="GK234" s="147">
        <f>PV(0.05,'PV factor'!AP156,,-DE234)</f>
        <v>0</v>
      </c>
      <c r="GL234" s="147">
        <f>PV(0.05,'PV factor'!C156,,-DI234)</f>
        <v>75751.473922902485</v>
      </c>
      <c r="GM234" s="147">
        <f>PV(0.05,'PV factor'!D156,,-DJ234)</f>
        <v>72144.260878954752</v>
      </c>
      <c r="GN234" s="147">
        <f>PV(0.05,'PV factor'!E156,,-DK234)</f>
        <v>68708.819884718818</v>
      </c>
      <c r="GO234" s="147">
        <f>PV(0.05,'PV factor'!F156,,-DL234)</f>
        <v>65436.971318779819</v>
      </c>
      <c r="GP234" s="147">
        <f>PV(0.05,'PV factor'!G156,,-DM234)</f>
        <v>62320.925065504598</v>
      </c>
      <c r="GQ234" s="147">
        <f>PV(0.05,'PV factor'!H156,,-DN234)</f>
        <v>59353.26196714722</v>
      </c>
      <c r="GR234" s="147">
        <f>PV(0.05,'PV factor'!I156,,-DO234)</f>
        <v>56526.916159187836</v>
      </c>
      <c r="GS234" s="147">
        <f>PV(0.05,'PV factor'!J156,,-DP234)</f>
        <v>53835.15824684556</v>
      </c>
      <c r="GT234" s="147">
        <f>PV(0.05,'PV factor'!K156,,-DQ234)</f>
        <v>51271.579282710052</v>
      </c>
      <c r="GU234" s="147">
        <f>PV(0.05,'PV factor'!L156,,-DR234)</f>
        <v>48830.075507342903</v>
      </c>
      <c r="GV234" s="147">
        <f>PV(0.05,'PV factor'!M156,,-DS234)</f>
        <v>46504.833816517057</v>
      </c>
      <c r="GW234" s="147">
        <f>PV(0.05,'PV factor'!N156,,-DT234)</f>
        <v>44290.317920492431</v>
      </c>
      <c r="GX234" s="147">
        <f>PV(0.05,'PV factor'!O156,,-DU234)</f>
        <v>42181.255162373753</v>
      </c>
      <c r="GY234" s="147">
        <f>PV(0.05,'PV factor'!P156,,-DV234)</f>
        <v>40172.623964165468</v>
      </c>
      <c r="GZ234" s="147">
        <f>PV(0.05,'PV factor'!Q156,,-DW234)</f>
        <v>38259.641870633779</v>
      </c>
      <c r="HA234" s="147">
        <f>PV(0.05,'PV factor'!R156,,-DX234)</f>
        <v>36437.754162508361</v>
      </c>
      <c r="HB234" s="147">
        <f>PV(0.05,'PV factor'!S156,,-DY234)</f>
        <v>34702.623011912721</v>
      </c>
      <c r="HC234" s="147">
        <f>PV(0.05,'PV factor'!T156,,-DZ234)</f>
        <v>33050.117154202591</v>
      </c>
      <c r="HD234" s="147">
        <f>PV(0.05,'PV factor'!U156,,-EA234)</f>
        <v>31476.302051621518</v>
      </c>
      <c r="HE234" s="147">
        <f>PV(0.05,'PV factor'!V156,,-EB234)</f>
        <v>29977.430525353826</v>
      </c>
      <c r="HF234" s="147">
        <f>PV(0.05,'PV factor'!W156,,-EC234)</f>
        <v>28549.933833670315</v>
      </c>
      <c r="HG234" s="147">
        <f>PV(0.05,'PV factor'!X156,,-ED234)</f>
        <v>27190.413174924102</v>
      </c>
      <c r="HH234" s="147">
        <f>PV(0.05,'PV factor'!Y156,,-EE234)</f>
        <v>25895.631595165814</v>
      </c>
      <c r="HI234" s="147">
        <f>PV(0.05,'PV factor'!Z156,,-EF234)</f>
        <v>24662.506281110298</v>
      </c>
      <c r="HJ234" s="147">
        <f>PV(0.05,'PV factor'!AA156,,-EG234)</f>
        <v>23488.101220105047</v>
      </c>
      <c r="HK234" s="147">
        <f>PV(0.05,'PV factor'!AB156,,-EH234)</f>
        <v>22369.620209623852</v>
      </c>
      <c r="HL234" s="147">
        <f>PV(0.05,'PV factor'!AC156,,-EI234)</f>
        <v>21304.400199641768</v>
      </c>
      <c r="HM234" s="147">
        <f>PV(0.05,'PV factor'!AD156,,-EJ234)</f>
        <v>20289.904952039775</v>
      </c>
      <c r="HN234" s="147">
        <f>PV(0.05,'PV factor'!AE156,,-EK234)</f>
        <v>19323.719001942649</v>
      </c>
      <c r="HO234" s="147">
        <f>PV(0.05,'PV factor'!AF156,,-EL234)</f>
        <v>18403.541906612038</v>
      </c>
      <c r="HP234" s="147">
        <f>PV(0.05,'PV factor'!AG156,,-EM234)</f>
        <v>17527.182768201943</v>
      </c>
      <c r="HQ234" s="147">
        <f>PV(0.05,'PV factor'!AH156,,-EN234)</f>
        <v>16692.555017335184</v>
      </c>
      <c r="HR234" s="147">
        <f>PV(0.05,'PV factor'!AI156,,-EO234)</f>
        <v>15897.671445081129</v>
      </c>
      <c r="HS234" s="147">
        <f>PV(0.05,'PV factor'!AJ156,,-EP234)</f>
        <v>15140.639471505834</v>
      </c>
      <c r="HT234" s="147">
        <f>PV(0.05,'PV factor'!AK156,,-EQ234)</f>
        <v>14419.656639529367</v>
      </c>
      <c r="HU234" s="147">
        <f>PV(0.05,'PV factor'!AL156,,-ER234)</f>
        <v>13733.006323361302</v>
      </c>
      <c r="HV234" s="147">
        <f>PV(0.05,'PV factor'!AM156,,-ES234)</f>
        <v>13079.053641296479</v>
      </c>
      <c r="HW234" s="147">
        <f>PV(0.05,'PV factor'!AN156,,-ET234)</f>
        <v>12456.241563139502</v>
      </c>
      <c r="HX234" s="147">
        <f>PV(0.05,'PV factor'!AO156,,-EU234)</f>
        <v>11863.087202990004</v>
      </c>
      <c r="HY234" s="147">
        <f>PV(0.05,'PV factor'!AP156,,-EV234)</f>
        <v>11298.178288561907</v>
      </c>
      <c r="HZ234" s="147">
        <f t="shared" si="361"/>
        <v>634920.63492063491</v>
      </c>
      <c r="IA234" s="147">
        <f t="shared" si="362"/>
        <v>614179.44223409414</v>
      </c>
      <c r="IB234" s="401">
        <f t="shared" si="363"/>
        <v>0.96733262151869825</v>
      </c>
    </row>
    <row r="235" spans="1:236" ht="90" customHeight="1" x14ac:dyDescent="0.2">
      <c r="A235" s="137" t="s">
        <v>1842</v>
      </c>
      <c r="B235" s="138" t="s">
        <v>1843</v>
      </c>
      <c r="C235" s="138" t="s">
        <v>1844</v>
      </c>
      <c r="D235" s="142">
        <v>5</v>
      </c>
      <c r="E235" s="138" t="s">
        <v>1845</v>
      </c>
      <c r="F235" s="118" t="s">
        <v>1846</v>
      </c>
      <c r="G235" s="118" t="s">
        <v>1847</v>
      </c>
      <c r="H235" s="142" t="s">
        <v>77</v>
      </c>
      <c r="I235" s="118" t="s">
        <v>1848</v>
      </c>
      <c r="J235" s="118">
        <v>40</v>
      </c>
      <c r="K235" s="227" t="s">
        <v>79</v>
      </c>
      <c r="L235" s="142">
        <v>14600</v>
      </c>
      <c r="M235" s="142" t="s">
        <v>1849</v>
      </c>
      <c r="N235" s="142" t="s">
        <v>81</v>
      </c>
      <c r="O235" s="13" t="s">
        <v>217</v>
      </c>
      <c r="P235" s="142" t="s">
        <v>218</v>
      </c>
      <c r="Q235" s="112" t="s">
        <v>100</v>
      </c>
      <c r="R235" s="142" t="s">
        <v>108</v>
      </c>
      <c r="S235" s="142" t="s">
        <v>99</v>
      </c>
      <c r="T235" s="142" t="s">
        <v>1850</v>
      </c>
      <c r="U235" s="142" t="s">
        <v>100</v>
      </c>
      <c r="V235" s="205">
        <v>1</v>
      </c>
      <c r="W235" s="136">
        <v>300000</v>
      </c>
      <c r="X235" s="136">
        <v>34000</v>
      </c>
      <c r="Y235" s="136">
        <v>0</v>
      </c>
      <c r="Z235" s="136">
        <v>0</v>
      </c>
      <c r="AA235" s="136">
        <v>34000</v>
      </c>
      <c r="AB235" s="136">
        <v>66000</v>
      </c>
      <c r="AC235" s="136">
        <v>100000</v>
      </c>
      <c r="AD235" s="136">
        <v>100000</v>
      </c>
      <c r="AE235" s="139">
        <v>0</v>
      </c>
      <c r="AF235" s="139">
        <v>0</v>
      </c>
      <c r="AG235" s="139">
        <v>0</v>
      </c>
      <c r="AH235" s="139">
        <v>0</v>
      </c>
      <c r="AI235" s="142" t="s">
        <v>88</v>
      </c>
      <c r="AJ235" s="136">
        <v>0</v>
      </c>
      <c r="AK235" s="136">
        <v>0</v>
      </c>
      <c r="AL235" s="136">
        <v>0</v>
      </c>
      <c r="AM235" s="136">
        <v>0</v>
      </c>
      <c r="AN235" s="136">
        <v>0</v>
      </c>
      <c r="AO235" s="136">
        <v>0</v>
      </c>
      <c r="AP235" s="136">
        <v>0</v>
      </c>
      <c r="AQ235" s="139">
        <v>0</v>
      </c>
      <c r="AR235" s="139">
        <v>0</v>
      </c>
      <c r="AS235" s="139">
        <v>0</v>
      </c>
      <c r="AT235" s="139">
        <v>0</v>
      </c>
      <c r="AU235" s="118"/>
      <c r="AV235" s="230">
        <f t="shared" si="329"/>
        <v>0</v>
      </c>
      <c r="AW235" s="230">
        <f t="shared" si="330"/>
        <v>0</v>
      </c>
      <c r="AX235" s="230" t="str">
        <f t="shared" si="331"/>
        <v>B3</v>
      </c>
      <c r="AY235" s="141">
        <f t="shared" si="332"/>
        <v>8</v>
      </c>
      <c r="AZ235" s="70">
        <f t="shared" si="333"/>
        <v>1</v>
      </c>
      <c r="BA235" s="70">
        <f t="shared" si="334"/>
        <v>1</v>
      </c>
      <c r="BB235" s="70">
        <f t="shared" si="335"/>
        <v>0</v>
      </c>
      <c r="BC235" s="70">
        <f t="shared" si="336"/>
        <v>1</v>
      </c>
      <c r="BD235" s="70">
        <f t="shared" si="337"/>
        <v>1</v>
      </c>
      <c r="BE235" s="70">
        <f t="shared" si="338"/>
        <v>1</v>
      </c>
      <c r="BF235" s="70">
        <f t="shared" si="339"/>
        <v>1</v>
      </c>
      <c r="BG235" s="71">
        <f t="shared" si="340"/>
        <v>0</v>
      </c>
      <c r="BH235" s="71">
        <f t="shared" si="341"/>
        <v>1</v>
      </c>
      <c r="BI235" s="71">
        <f t="shared" si="342"/>
        <v>0</v>
      </c>
      <c r="BJ235" s="71">
        <f t="shared" si="343"/>
        <v>0</v>
      </c>
      <c r="BK235" s="71">
        <f t="shared" si="344"/>
        <v>1</v>
      </c>
      <c r="BL235" s="70">
        <f t="shared" si="345"/>
        <v>1</v>
      </c>
      <c r="BM235" s="70">
        <f t="shared" si="346"/>
        <v>1</v>
      </c>
      <c r="BN235" s="70">
        <f t="shared" si="347"/>
        <v>0</v>
      </c>
      <c r="BO235" s="70">
        <f t="shared" si="348"/>
        <v>1</v>
      </c>
      <c r="BP235" s="144">
        <f t="shared" si="349"/>
        <v>0</v>
      </c>
      <c r="BQ235" s="144">
        <f t="shared" si="350"/>
        <v>0</v>
      </c>
      <c r="BR235" s="144">
        <f t="shared" si="351"/>
        <v>34000</v>
      </c>
      <c r="BS235" s="144">
        <f t="shared" si="352"/>
        <v>66000</v>
      </c>
      <c r="BT235" s="144">
        <f t="shared" si="353"/>
        <v>100000</v>
      </c>
      <c r="BU235" s="144">
        <f t="shared" si="354"/>
        <v>100000</v>
      </c>
      <c r="BV235" s="144">
        <f t="shared" si="355"/>
        <v>0</v>
      </c>
      <c r="BW235" s="144">
        <f t="shared" si="356"/>
        <v>0</v>
      </c>
      <c r="BX235" s="144">
        <f t="shared" si="357"/>
        <v>0</v>
      </c>
      <c r="BY235" s="144">
        <f t="shared" si="358"/>
        <v>0</v>
      </c>
      <c r="BZ235" s="9">
        <v>0</v>
      </c>
      <c r="CA235" s="9">
        <v>0</v>
      </c>
      <c r="CB235" s="9">
        <v>0</v>
      </c>
      <c r="CC235" s="9">
        <v>0</v>
      </c>
      <c r="CD235" s="9">
        <v>0</v>
      </c>
      <c r="CE235" s="9">
        <v>0</v>
      </c>
      <c r="CF235" s="9">
        <v>0</v>
      </c>
      <c r="CG235" s="9">
        <v>0</v>
      </c>
      <c r="CH235" s="9">
        <v>0</v>
      </c>
      <c r="CI235" s="9">
        <v>0</v>
      </c>
      <c r="CJ235" s="9">
        <v>0</v>
      </c>
      <c r="CK235" s="9">
        <v>0</v>
      </c>
      <c r="CL235" s="9">
        <v>0</v>
      </c>
      <c r="CM235" s="9">
        <v>0</v>
      </c>
      <c r="CN235" s="9">
        <v>0</v>
      </c>
      <c r="CO235" s="9">
        <v>0</v>
      </c>
      <c r="CP235" s="9">
        <v>0</v>
      </c>
      <c r="CQ235" s="9">
        <v>0</v>
      </c>
      <c r="CR235" s="9">
        <v>0</v>
      </c>
      <c r="CS235" s="9">
        <v>0</v>
      </c>
      <c r="CT235" s="9">
        <v>0</v>
      </c>
      <c r="CU235" s="9">
        <v>0</v>
      </c>
      <c r="CV235" s="9">
        <v>0</v>
      </c>
      <c r="CW235" s="9">
        <v>0</v>
      </c>
      <c r="CX235" s="9">
        <v>0</v>
      </c>
      <c r="CY235" s="9">
        <v>0</v>
      </c>
      <c r="CZ235" s="9">
        <v>0</v>
      </c>
      <c r="DA235" s="9">
        <v>0</v>
      </c>
      <c r="DB235" s="9">
        <v>0</v>
      </c>
      <c r="DC235" s="9">
        <v>0</v>
      </c>
      <c r="DD235" s="9">
        <v>0</v>
      </c>
      <c r="DE235" s="9">
        <v>0</v>
      </c>
      <c r="DF235" s="9">
        <v>0</v>
      </c>
      <c r="DG235" s="144">
        <f t="shared" si="359"/>
        <v>14600</v>
      </c>
      <c r="DH235" s="144">
        <f t="shared" ref="DH235:EW235" si="402">DG235</f>
        <v>14600</v>
      </c>
      <c r="DI235" s="144">
        <f t="shared" si="402"/>
        <v>14600</v>
      </c>
      <c r="DJ235" s="144">
        <f t="shared" si="402"/>
        <v>14600</v>
      </c>
      <c r="DK235" s="144">
        <f t="shared" si="402"/>
        <v>14600</v>
      </c>
      <c r="DL235" s="144">
        <f t="shared" si="402"/>
        <v>14600</v>
      </c>
      <c r="DM235" s="144">
        <f t="shared" si="402"/>
        <v>14600</v>
      </c>
      <c r="DN235" s="144">
        <f t="shared" si="402"/>
        <v>14600</v>
      </c>
      <c r="DO235" s="144">
        <f t="shared" si="402"/>
        <v>14600</v>
      </c>
      <c r="DP235" s="144">
        <f t="shared" si="402"/>
        <v>14600</v>
      </c>
      <c r="DQ235" s="144">
        <f t="shared" si="402"/>
        <v>14600</v>
      </c>
      <c r="DR235" s="144">
        <f t="shared" si="402"/>
        <v>14600</v>
      </c>
      <c r="DS235" s="144">
        <f t="shared" si="402"/>
        <v>14600</v>
      </c>
      <c r="DT235" s="144">
        <f t="shared" si="402"/>
        <v>14600</v>
      </c>
      <c r="DU235" s="144">
        <f t="shared" si="402"/>
        <v>14600</v>
      </c>
      <c r="DV235" s="144">
        <f t="shared" si="402"/>
        <v>14600</v>
      </c>
      <c r="DW235" s="144">
        <f t="shared" si="402"/>
        <v>14600</v>
      </c>
      <c r="DX235" s="144">
        <f t="shared" si="402"/>
        <v>14600</v>
      </c>
      <c r="DY235" s="144">
        <f t="shared" si="402"/>
        <v>14600</v>
      </c>
      <c r="DZ235" s="144">
        <f t="shared" si="402"/>
        <v>14600</v>
      </c>
      <c r="EA235" s="144">
        <f t="shared" si="402"/>
        <v>14600</v>
      </c>
      <c r="EB235" s="144">
        <f t="shared" si="402"/>
        <v>14600</v>
      </c>
      <c r="EC235" s="144">
        <f t="shared" si="402"/>
        <v>14600</v>
      </c>
      <c r="ED235" s="144">
        <f t="shared" si="402"/>
        <v>14600</v>
      </c>
      <c r="EE235" s="144">
        <f t="shared" si="402"/>
        <v>14600</v>
      </c>
      <c r="EF235" s="144">
        <f t="shared" si="402"/>
        <v>14600</v>
      </c>
      <c r="EG235" s="144">
        <f t="shared" si="402"/>
        <v>14600</v>
      </c>
      <c r="EH235" s="144">
        <f t="shared" si="402"/>
        <v>14600</v>
      </c>
      <c r="EI235" s="144">
        <f t="shared" si="402"/>
        <v>14600</v>
      </c>
      <c r="EJ235" s="144">
        <f t="shared" si="402"/>
        <v>14600</v>
      </c>
      <c r="EK235" s="144">
        <f t="shared" si="402"/>
        <v>14600</v>
      </c>
      <c r="EL235" s="144">
        <f t="shared" si="402"/>
        <v>14600</v>
      </c>
      <c r="EM235" s="144">
        <f t="shared" si="402"/>
        <v>14600</v>
      </c>
      <c r="EN235" s="144">
        <f t="shared" si="402"/>
        <v>14600</v>
      </c>
      <c r="EO235" s="144">
        <f t="shared" si="402"/>
        <v>14600</v>
      </c>
      <c r="EP235" s="144">
        <f t="shared" si="402"/>
        <v>14600</v>
      </c>
      <c r="EQ235" s="144">
        <f t="shared" si="402"/>
        <v>14600</v>
      </c>
      <c r="ER235" s="144">
        <f t="shared" si="402"/>
        <v>14600</v>
      </c>
      <c r="ES235" s="144">
        <f t="shared" si="402"/>
        <v>14600</v>
      </c>
      <c r="ET235" s="144">
        <f t="shared" si="402"/>
        <v>14600</v>
      </c>
      <c r="EU235" s="144">
        <f t="shared" si="402"/>
        <v>14600</v>
      </c>
      <c r="EV235" s="144">
        <f t="shared" si="402"/>
        <v>14600</v>
      </c>
      <c r="EW235" s="144">
        <f t="shared" si="402"/>
        <v>14600</v>
      </c>
      <c r="EX235" s="147">
        <f>PV(0.05,'PV factor'!C217,,-BR235)</f>
        <v>30839.002267573695</v>
      </c>
      <c r="EY235" s="147">
        <f>PV(0.05,'PV factor'!D217,,-BS235)</f>
        <v>57013.281503077415</v>
      </c>
      <c r="EZ235" s="147">
        <f>PV(0.05,'PV factor'!E217,,-BT235)</f>
        <v>82270.247479188198</v>
      </c>
      <c r="FA235" s="147">
        <f>PV(0.05,'PV factor'!F217,,-BU235)</f>
        <v>78352.616646845898</v>
      </c>
      <c r="FB235" s="147">
        <f>PV(0.05,'PV factor'!G217,,-BV235)</f>
        <v>0</v>
      </c>
      <c r="FC235" s="147">
        <f>PV(0.05,'PV factor'!H217,,-BW235)</f>
        <v>0</v>
      </c>
      <c r="FD235" s="147">
        <f>PV(0.05,'PV factor'!I217,,-BX235)</f>
        <v>0</v>
      </c>
      <c r="FE235" s="147">
        <f>PV(0.05,'PV factor'!J217,,-BY235)</f>
        <v>0</v>
      </c>
      <c r="FF235" s="147">
        <f>PV(0.05,'PV factor'!K217,,-BZ235)</f>
        <v>0</v>
      </c>
      <c r="FG235" s="147">
        <f>PV(0.05,'PV factor'!L217,,-CA235)</f>
        <v>0</v>
      </c>
      <c r="FH235" s="147">
        <f>PV(0.05,'PV factor'!M217,,-CB235)</f>
        <v>0</v>
      </c>
      <c r="FI235" s="147">
        <f>PV(0.05,'PV factor'!N217,,-CC235)</f>
        <v>0</v>
      </c>
      <c r="FJ235" s="147">
        <f>PV(0.05,'PV factor'!O217,,-CD235)</f>
        <v>0</v>
      </c>
      <c r="FK235" s="147">
        <f>PV(0.05,'PV factor'!P217,,-CE235)</f>
        <v>0</v>
      </c>
      <c r="FL235" s="147">
        <f>PV(0.05,'PV factor'!Q217,,-CF235)</f>
        <v>0</v>
      </c>
      <c r="FM235" s="147">
        <f>PV(0.05,'PV factor'!R217,,-CG235)</f>
        <v>0</v>
      </c>
      <c r="FN235" s="147">
        <f>PV(0.05,'PV factor'!S217,,-CH235)</f>
        <v>0</v>
      </c>
      <c r="FO235" s="147">
        <f>PV(0.05,'PV factor'!T217,,-CI235)</f>
        <v>0</v>
      </c>
      <c r="FP235" s="147">
        <f>PV(0.05,'PV factor'!U217,,-CJ235)</f>
        <v>0</v>
      </c>
      <c r="FQ235" s="147">
        <f>PV(0.05,'PV factor'!V217,,-CK235)</f>
        <v>0</v>
      </c>
      <c r="FR235" s="147">
        <f>PV(0.05,'PV factor'!W217,,-CL235)</f>
        <v>0</v>
      </c>
      <c r="FS235" s="147">
        <f>PV(0.05,'PV factor'!X217,,-CM235)</f>
        <v>0</v>
      </c>
      <c r="FT235" s="147">
        <f>PV(0.05,'PV factor'!Y217,,-CN235)</f>
        <v>0</v>
      </c>
      <c r="FU235" s="147">
        <f>PV(0.05,'PV factor'!Z217,,-CO235)</f>
        <v>0</v>
      </c>
      <c r="FV235" s="147">
        <f>PV(0.05,'PV factor'!AA217,,-CP235)</f>
        <v>0</v>
      </c>
      <c r="FW235" s="147">
        <f>PV(0.05,'PV factor'!AB217,,-CQ235)</f>
        <v>0</v>
      </c>
      <c r="FX235" s="147">
        <f>PV(0.05,'PV factor'!AC217,,-CR235)</f>
        <v>0</v>
      </c>
      <c r="FY235" s="147">
        <f>PV(0.05,'PV factor'!AD217,,-CS235)</f>
        <v>0</v>
      </c>
      <c r="FZ235" s="147">
        <f>PV(0.05,'PV factor'!AE217,,-CT235)</f>
        <v>0</v>
      </c>
      <c r="GA235" s="147">
        <f>PV(0.05,'PV factor'!AF217,,-CU235)</f>
        <v>0</v>
      </c>
      <c r="GB235" s="147">
        <f>PV(0.05,'PV factor'!AG217,,-CV235)</f>
        <v>0</v>
      </c>
      <c r="GC235" s="147">
        <f>PV(0.05,'PV factor'!AH217,,-CW235)</f>
        <v>0</v>
      </c>
      <c r="GD235" s="147">
        <f>PV(0.05,'PV factor'!AI217,,-CX235)</f>
        <v>0</v>
      </c>
      <c r="GE235" s="147">
        <f>PV(0.05,'PV factor'!AJ217,,-CY235)</f>
        <v>0</v>
      </c>
      <c r="GF235" s="147">
        <f>PV(0.05,'PV factor'!AK217,,-CZ235)</f>
        <v>0</v>
      </c>
      <c r="GG235" s="147">
        <f>PV(0.05,'PV factor'!AL217,,-DA235)</f>
        <v>0</v>
      </c>
      <c r="GH235" s="147">
        <f>PV(0.05,'PV factor'!AM217,,-DB235)</f>
        <v>0</v>
      </c>
      <c r="GI235" s="147">
        <f>PV(0.05,'PV factor'!AN217,,-DC235)</f>
        <v>0</v>
      </c>
      <c r="GJ235" s="147">
        <f>PV(0.05,'PV factor'!AO217,,-DD235)</f>
        <v>0</v>
      </c>
      <c r="GK235" s="147">
        <f>PV(0.05,'PV factor'!AP217,,-DE235)</f>
        <v>0</v>
      </c>
      <c r="GL235" s="147">
        <f>PV(0.05,'PV factor'!C217,,-DI235)</f>
        <v>13242.630385487528</v>
      </c>
      <c r="GM235" s="147">
        <f>PV(0.05,'PV factor'!D217,,-DJ235)</f>
        <v>12612.02893855955</v>
      </c>
      <c r="GN235" s="147">
        <f>PV(0.05,'PV factor'!E217,,-DK235)</f>
        <v>12011.456131961477</v>
      </c>
      <c r="GO235" s="147">
        <f>PV(0.05,'PV factor'!F217,,-DL235)</f>
        <v>11439.4820304395</v>
      </c>
      <c r="GP235" s="147">
        <f>PV(0.05,'PV factor'!G217,,-DM235)</f>
        <v>10894.744790894763</v>
      </c>
      <c r="GQ235" s="147">
        <f>PV(0.05,'PV factor'!H217,,-DN235)</f>
        <v>10375.947419899772</v>
      </c>
      <c r="GR235" s="147">
        <f>PV(0.05,'PV factor'!I217,,-DO235)</f>
        <v>9881.8546856188332</v>
      </c>
      <c r="GS235" s="147">
        <f>PV(0.05,'PV factor'!J217,,-DP235)</f>
        <v>9411.2901767798394</v>
      </c>
      <c r="GT235" s="147">
        <f>PV(0.05,'PV factor'!K217,,-DQ235)</f>
        <v>8963.1335016950852</v>
      </c>
      <c r="GU235" s="147">
        <f>PV(0.05,'PV factor'!L217,,-DR235)</f>
        <v>8536.3176206619864</v>
      </c>
      <c r="GV235" s="147">
        <f>PV(0.05,'PV factor'!M217,,-DS235)</f>
        <v>8129.8263053923692</v>
      </c>
      <c r="GW235" s="147">
        <f>PV(0.05,'PV factor'!N217,,-DT235)</f>
        <v>7742.691719421302</v>
      </c>
      <c r="GX235" s="147">
        <f>PV(0.05,'PV factor'!O217,,-DU235)</f>
        <v>7373.9921137345755</v>
      </c>
      <c r="GY235" s="147">
        <f>PV(0.05,'PV factor'!P217,,-DV235)</f>
        <v>7022.8496321281646</v>
      </c>
      <c r="GZ235" s="147">
        <f>PV(0.05,'PV factor'!Q217,,-DW235)</f>
        <v>6688.4282210744432</v>
      </c>
      <c r="HA235" s="147">
        <f>PV(0.05,'PV factor'!R217,,-DX235)</f>
        <v>6369.9316391185166</v>
      </c>
      <c r="HB235" s="147">
        <f>PV(0.05,'PV factor'!S217,,-DY235)</f>
        <v>6066.6015610652539</v>
      </c>
      <c r="HC235" s="147">
        <f>PV(0.05,'PV factor'!T217,,-DZ235)</f>
        <v>5777.715772443099</v>
      </c>
      <c r="HD235" s="147">
        <f>PV(0.05,'PV factor'!U217,,-EA235)</f>
        <v>5502.5864499458085</v>
      </c>
      <c r="HE235" s="147">
        <f>PV(0.05,'PV factor'!V217,,-EB235)</f>
        <v>5240.5585237579135</v>
      </c>
      <c r="HF235" s="147">
        <f>PV(0.05,'PV factor'!W217,,-EC235)</f>
        <v>4991.0081178646797</v>
      </c>
      <c r="HG235" s="147">
        <f>PV(0.05,'PV factor'!X217,,-ED235)</f>
        <v>4753.3410646330276</v>
      </c>
      <c r="HH235" s="147">
        <f>PV(0.05,'PV factor'!Y217,,-EE235)</f>
        <v>4526.991490126693</v>
      </c>
      <c r="HI235" s="147">
        <f>PV(0.05,'PV factor'!Z217,,-EF235)</f>
        <v>4311.4204667873264</v>
      </c>
      <c r="HJ235" s="147">
        <f>PV(0.05,'PV factor'!AA217,,-EG235)</f>
        <v>4106.1147302736445</v>
      </c>
      <c r="HK235" s="147">
        <f>PV(0.05,'PV factor'!AB217,,-EH235)</f>
        <v>3910.5854574034706</v>
      </c>
      <c r="HL235" s="147">
        <f>PV(0.05,'PV factor'!AC217,,-EI235)</f>
        <v>3724.3671022890198</v>
      </c>
      <c r="HM235" s="147">
        <f>PV(0.05,'PV factor'!AD217,,-EJ235)</f>
        <v>3547.0162878943042</v>
      </c>
      <c r="HN235" s="147">
        <f>PV(0.05,'PV factor'!AE217,,-EK235)</f>
        <v>3378.1107503755288</v>
      </c>
      <c r="HO235" s="147">
        <f>PV(0.05,'PV factor'!AF217,,-EL235)</f>
        <v>3217.2483336909786</v>
      </c>
      <c r="HP235" s="147">
        <f>PV(0.05,'PV factor'!AG217,,-EM235)</f>
        <v>3064.0460320866464</v>
      </c>
      <c r="HQ235" s="147">
        <f>PV(0.05,'PV factor'!AH217,,-EN235)</f>
        <v>2918.1390781777586</v>
      </c>
      <c r="HR235" s="147">
        <f>PV(0.05,'PV factor'!AI217,,-EO235)</f>
        <v>2779.1800744550083</v>
      </c>
      <c r="HS235" s="147">
        <f>PV(0.05,'PV factor'!AJ217,,-EP235)</f>
        <v>2646.8381661476265</v>
      </c>
      <c r="HT235" s="147">
        <f>PV(0.05,'PV factor'!AK217,,-EQ235)</f>
        <v>2520.7982534739303</v>
      </c>
      <c r="HU235" s="147">
        <f>PV(0.05,'PV factor'!AL217,,-ER235)</f>
        <v>2400.7602414037428</v>
      </c>
      <c r="HV235" s="147">
        <f>PV(0.05,'PV factor'!AM217,,-ES235)</f>
        <v>2286.4383251464224</v>
      </c>
      <c r="HW235" s="147">
        <f>PV(0.05,'PV factor'!AN217,,-ET235)</f>
        <v>2177.560309663259</v>
      </c>
      <c r="HX235" s="147">
        <f>PV(0.05,'PV factor'!AO217,,-EU235)</f>
        <v>2073.8669615840563</v>
      </c>
      <c r="HY235" s="147">
        <f>PV(0.05,'PV factor'!AP217,,-EV235)</f>
        <v>1975.1113919848153</v>
      </c>
      <c r="HZ235" s="147">
        <f t="shared" si="361"/>
        <v>248475.14789668517</v>
      </c>
      <c r="IA235" s="147">
        <f t="shared" si="362"/>
        <v>238593.01025554171</v>
      </c>
      <c r="IB235" s="401">
        <f t="shared" si="363"/>
        <v>0.9602288690647951</v>
      </c>
    </row>
    <row r="236" spans="1:236" ht="90" customHeight="1" x14ac:dyDescent="0.2">
      <c r="A236" s="161" t="s">
        <v>2267</v>
      </c>
      <c r="B236" s="150" t="s">
        <v>2745</v>
      </c>
      <c r="C236" s="150" t="s">
        <v>2211</v>
      </c>
      <c r="D236" s="148">
        <v>3</v>
      </c>
      <c r="E236" s="166" t="s">
        <v>2786</v>
      </c>
      <c r="F236" s="166" t="s">
        <v>2786</v>
      </c>
      <c r="G236" s="166" t="s">
        <v>2786</v>
      </c>
      <c r="H236" s="79" t="s">
        <v>77</v>
      </c>
      <c r="I236" s="151" t="s">
        <v>316</v>
      </c>
      <c r="J236" s="151">
        <v>5</v>
      </c>
      <c r="K236" s="227" t="s">
        <v>79</v>
      </c>
      <c r="L236" s="159">
        <v>55326</v>
      </c>
      <c r="M236" s="79" t="s">
        <v>2749</v>
      </c>
      <c r="N236" s="79" t="s">
        <v>147</v>
      </c>
      <c r="O236" s="90" t="s">
        <v>148</v>
      </c>
      <c r="P236" s="78" t="s">
        <v>149</v>
      </c>
      <c r="Q236" s="112" t="s">
        <v>100</v>
      </c>
      <c r="R236" s="79" t="s">
        <v>108</v>
      </c>
      <c r="S236" s="79" t="s">
        <v>99</v>
      </c>
      <c r="T236" s="79" t="s">
        <v>358</v>
      </c>
      <c r="U236" s="79" t="s">
        <v>100</v>
      </c>
      <c r="V236" s="81">
        <v>1</v>
      </c>
      <c r="W236" s="149">
        <v>265000</v>
      </c>
      <c r="X236" s="162">
        <v>0</v>
      </c>
      <c r="Y236" s="162">
        <v>0</v>
      </c>
      <c r="Z236" s="162">
        <v>0</v>
      </c>
      <c r="AA236" s="162">
        <v>265000</v>
      </c>
      <c r="AB236" s="162">
        <v>0</v>
      </c>
      <c r="AC236" s="162">
        <v>0</v>
      </c>
      <c r="AD236" s="162">
        <v>0</v>
      </c>
      <c r="AE236" s="149">
        <v>0</v>
      </c>
      <c r="AF236" s="149">
        <v>0</v>
      </c>
      <c r="AG236" s="149">
        <v>0</v>
      </c>
      <c r="AH236" s="149">
        <v>0</v>
      </c>
      <c r="AI236" s="88"/>
      <c r="AJ236" s="149">
        <v>0</v>
      </c>
      <c r="AK236" s="162">
        <v>0</v>
      </c>
      <c r="AL236" s="162">
        <v>0</v>
      </c>
      <c r="AM236" s="162">
        <v>0</v>
      </c>
      <c r="AN236" s="162">
        <v>0</v>
      </c>
      <c r="AO236" s="162">
        <v>0</v>
      </c>
      <c r="AP236" s="162">
        <v>0</v>
      </c>
      <c r="AQ236" s="149">
        <v>0</v>
      </c>
      <c r="AR236" s="149">
        <v>0</v>
      </c>
      <c r="AS236" s="149">
        <v>0</v>
      </c>
      <c r="AT236" s="149">
        <v>0</v>
      </c>
      <c r="AU236" s="151"/>
      <c r="AV236" s="230">
        <f t="shared" si="329"/>
        <v>1</v>
      </c>
      <c r="AW236" s="230">
        <f t="shared" si="330"/>
        <v>0</v>
      </c>
      <c r="AX236" s="230" t="str">
        <f t="shared" si="331"/>
        <v>E3</v>
      </c>
      <c r="AY236" s="141">
        <f t="shared" si="332"/>
        <v>9</v>
      </c>
      <c r="AZ236" s="70">
        <f t="shared" si="333"/>
        <v>1</v>
      </c>
      <c r="BA236" s="70">
        <f t="shared" si="334"/>
        <v>1</v>
      </c>
      <c r="BB236" s="70">
        <f t="shared" si="335"/>
        <v>1</v>
      </c>
      <c r="BC236" s="70">
        <f t="shared" si="336"/>
        <v>1</v>
      </c>
      <c r="BD236" s="70">
        <f t="shared" si="337"/>
        <v>1</v>
      </c>
      <c r="BE236" s="70">
        <f t="shared" si="338"/>
        <v>1</v>
      </c>
      <c r="BF236" s="70">
        <f t="shared" si="339"/>
        <v>1</v>
      </c>
      <c r="BG236" s="71">
        <f t="shared" si="340"/>
        <v>0</v>
      </c>
      <c r="BH236" s="71">
        <f t="shared" si="341"/>
        <v>1</v>
      </c>
      <c r="BI236" s="71">
        <f t="shared" si="342"/>
        <v>0</v>
      </c>
      <c r="BJ236" s="71">
        <f t="shared" si="343"/>
        <v>1</v>
      </c>
      <c r="BK236" s="71">
        <f t="shared" si="344"/>
        <v>0</v>
      </c>
      <c r="BL236" s="70">
        <f t="shared" si="345"/>
        <v>1</v>
      </c>
      <c r="BM236" s="70">
        <f t="shared" si="346"/>
        <v>1</v>
      </c>
      <c r="BN236" s="70">
        <f t="shared" si="347"/>
        <v>0</v>
      </c>
      <c r="BO236" s="70">
        <f t="shared" si="348"/>
        <v>1</v>
      </c>
      <c r="BP236" s="144">
        <f t="shared" si="349"/>
        <v>0</v>
      </c>
      <c r="BQ236" s="144">
        <f t="shared" si="350"/>
        <v>0</v>
      </c>
      <c r="BR236" s="144">
        <f t="shared" si="351"/>
        <v>265000</v>
      </c>
      <c r="BS236" s="144">
        <f t="shared" si="352"/>
        <v>0</v>
      </c>
      <c r="BT236" s="144">
        <f t="shared" si="353"/>
        <v>0</v>
      </c>
      <c r="BU236" s="144">
        <f t="shared" si="354"/>
        <v>0</v>
      </c>
      <c r="BV236" s="144">
        <f t="shared" si="355"/>
        <v>0</v>
      </c>
      <c r="BW236" s="144">
        <f t="shared" si="356"/>
        <v>0</v>
      </c>
      <c r="BX236" s="144">
        <f t="shared" si="357"/>
        <v>0</v>
      </c>
      <c r="BY236" s="144">
        <f t="shared" si="358"/>
        <v>0</v>
      </c>
      <c r="BZ236" s="9">
        <v>0</v>
      </c>
      <c r="CA236" s="9">
        <v>0</v>
      </c>
      <c r="CB236" s="9">
        <v>0</v>
      </c>
      <c r="CC236" s="9">
        <v>0</v>
      </c>
      <c r="CD236" s="9">
        <v>0</v>
      </c>
      <c r="CE236" s="9">
        <v>0</v>
      </c>
      <c r="CF236" s="9">
        <v>0</v>
      </c>
      <c r="CG236" s="9">
        <v>0</v>
      </c>
      <c r="CH236" s="9">
        <v>0</v>
      </c>
      <c r="CI236" s="9">
        <v>0</v>
      </c>
      <c r="CJ236" s="9">
        <v>0</v>
      </c>
      <c r="CK236" s="9">
        <v>0</v>
      </c>
      <c r="CL236" s="9">
        <v>0</v>
      </c>
      <c r="CM236" s="9">
        <v>0</v>
      </c>
      <c r="CN236" s="9">
        <v>0</v>
      </c>
      <c r="CO236" s="9">
        <v>0</v>
      </c>
      <c r="CP236" s="9">
        <v>0</v>
      </c>
      <c r="CQ236" s="9">
        <v>0</v>
      </c>
      <c r="CR236" s="9">
        <v>0</v>
      </c>
      <c r="CS236" s="9">
        <v>0</v>
      </c>
      <c r="CT236" s="9">
        <v>0</v>
      </c>
      <c r="CU236" s="9">
        <v>0</v>
      </c>
      <c r="CV236" s="9">
        <v>0</v>
      </c>
      <c r="CW236" s="9">
        <v>0</v>
      </c>
      <c r="CX236" s="9">
        <v>0</v>
      </c>
      <c r="CY236" s="9">
        <v>0</v>
      </c>
      <c r="CZ236" s="9">
        <v>0</v>
      </c>
      <c r="DA236" s="9">
        <v>0</v>
      </c>
      <c r="DB236" s="9">
        <v>0</v>
      </c>
      <c r="DC236" s="9">
        <v>0</v>
      </c>
      <c r="DD236" s="9">
        <v>0</v>
      </c>
      <c r="DE236" s="9">
        <v>0</v>
      </c>
      <c r="DF236" s="9">
        <v>0</v>
      </c>
      <c r="DG236" s="144">
        <f t="shared" si="359"/>
        <v>55326</v>
      </c>
      <c r="DH236" s="144">
        <f t="shared" ref="DH236:EW236" si="403">DG236</f>
        <v>55326</v>
      </c>
      <c r="DI236" s="144">
        <f t="shared" si="403"/>
        <v>55326</v>
      </c>
      <c r="DJ236" s="144">
        <f t="shared" si="403"/>
        <v>55326</v>
      </c>
      <c r="DK236" s="144">
        <f t="shared" si="403"/>
        <v>55326</v>
      </c>
      <c r="DL236" s="144">
        <f t="shared" si="403"/>
        <v>55326</v>
      </c>
      <c r="DM236" s="144">
        <f t="shared" si="403"/>
        <v>55326</v>
      </c>
      <c r="DN236" s="144">
        <f t="shared" si="403"/>
        <v>55326</v>
      </c>
      <c r="DO236" s="144">
        <f t="shared" si="403"/>
        <v>55326</v>
      </c>
      <c r="DP236" s="144">
        <f t="shared" si="403"/>
        <v>55326</v>
      </c>
      <c r="DQ236" s="144">
        <f t="shared" si="403"/>
        <v>55326</v>
      </c>
      <c r="DR236" s="144">
        <f t="shared" si="403"/>
        <v>55326</v>
      </c>
      <c r="DS236" s="144">
        <f t="shared" si="403"/>
        <v>55326</v>
      </c>
      <c r="DT236" s="144">
        <f t="shared" si="403"/>
        <v>55326</v>
      </c>
      <c r="DU236" s="144">
        <f t="shared" si="403"/>
        <v>55326</v>
      </c>
      <c r="DV236" s="144">
        <f t="shared" si="403"/>
        <v>55326</v>
      </c>
      <c r="DW236" s="144">
        <f t="shared" si="403"/>
        <v>55326</v>
      </c>
      <c r="DX236" s="144">
        <f t="shared" si="403"/>
        <v>55326</v>
      </c>
      <c r="DY236" s="144">
        <f t="shared" si="403"/>
        <v>55326</v>
      </c>
      <c r="DZ236" s="144">
        <f t="shared" si="403"/>
        <v>55326</v>
      </c>
      <c r="EA236" s="144">
        <f t="shared" si="403"/>
        <v>55326</v>
      </c>
      <c r="EB236" s="144">
        <f t="shared" si="403"/>
        <v>55326</v>
      </c>
      <c r="EC236" s="144">
        <f t="shared" si="403"/>
        <v>55326</v>
      </c>
      <c r="ED236" s="144">
        <f t="shared" si="403"/>
        <v>55326</v>
      </c>
      <c r="EE236" s="144">
        <f t="shared" si="403"/>
        <v>55326</v>
      </c>
      <c r="EF236" s="144">
        <f t="shared" si="403"/>
        <v>55326</v>
      </c>
      <c r="EG236" s="144">
        <f t="shared" si="403"/>
        <v>55326</v>
      </c>
      <c r="EH236" s="144">
        <f t="shared" si="403"/>
        <v>55326</v>
      </c>
      <c r="EI236" s="144">
        <f t="shared" si="403"/>
        <v>55326</v>
      </c>
      <c r="EJ236" s="144">
        <f t="shared" si="403"/>
        <v>55326</v>
      </c>
      <c r="EK236" s="144">
        <f t="shared" si="403"/>
        <v>55326</v>
      </c>
      <c r="EL236" s="144">
        <f t="shared" si="403"/>
        <v>55326</v>
      </c>
      <c r="EM236" s="144">
        <f t="shared" si="403"/>
        <v>55326</v>
      </c>
      <c r="EN236" s="144">
        <f t="shared" si="403"/>
        <v>55326</v>
      </c>
      <c r="EO236" s="144">
        <f t="shared" si="403"/>
        <v>55326</v>
      </c>
      <c r="EP236" s="144">
        <f t="shared" si="403"/>
        <v>55326</v>
      </c>
      <c r="EQ236" s="144">
        <f t="shared" si="403"/>
        <v>55326</v>
      </c>
      <c r="ER236" s="144">
        <f t="shared" si="403"/>
        <v>55326</v>
      </c>
      <c r="ES236" s="144">
        <f t="shared" si="403"/>
        <v>55326</v>
      </c>
      <c r="ET236" s="144">
        <f t="shared" si="403"/>
        <v>55326</v>
      </c>
      <c r="EU236" s="144">
        <f t="shared" si="403"/>
        <v>55326</v>
      </c>
      <c r="EV236" s="144">
        <f t="shared" si="403"/>
        <v>55326</v>
      </c>
      <c r="EW236" s="144">
        <f t="shared" si="403"/>
        <v>55326</v>
      </c>
      <c r="EX236" s="147">
        <f>PV(0.05,'PV factor'!C387,,-BR236)</f>
        <v>240362.81179138322</v>
      </c>
      <c r="EY236" s="147">
        <f>PV(0.05,'PV factor'!D387,,-BS236)</f>
        <v>0</v>
      </c>
      <c r="EZ236" s="147">
        <f>PV(0.05,'PV factor'!E387,,-BT236)</f>
        <v>0</v>
      </c>
      <c r="FA236" s="147">
        <f>PV(0.05,'PV factor'!F387,,-BU236)</f>
        <v>0</v>
      </c>
      <c r="FB236" s="147">
        <f>PV(0.05,'PV factor'!G387,,-BV236)</f>
        <v>0</v>
      </c>
      <c r="FC236" s="147">
        <f>PV(0.05,'PV factor'!H387,,-BW236)</f>
        <v>0</v>
      </c>
      <c r="FD236" s="147">
        <f>PV(0.05,'PV factor'!I387,,-BX236)</f>
        <v>0</v>
      </c>
      <c r="FE236" s="147">
        <f>PV(0.05,'PV factor'!J387,,-BY236)</f>
        <v>0</v>
      </c>
      <c r="FF236" s="147">
        <f>PV(0.05,'PV factor'!K387,,-BZ236)</f>
        <v>0</v>
      </c>
      <c r="FG236" s="147">
        <f>PV(0.05,'PV factor'!L387,,-CA236)</f>
        <v>0</v>
      </c>
      <c r="FH236" s="147">
        <f>PV(0.05,'PV factor'!M387,,-CB236)</f>
        <v>0</v>
      </c>
      <c r="FI236" s="147">
        <f>PV(0.05,'PV factor'!N387,,-CC236)</f>
        <v>0</v>
      </c>
      <c r="FJ236" s="147">
        <f>PV(0.05,'PV factor'!O387,,-CD236)</f>
        <v>0</v>
      </c>
      <c r="FK236" s="147">
        <f>PV(0.05,'PV factor'!P387,,-CE236)</f>
        <v>0</v>
      </c>
      <c r="FL236" s="147">
        <f>PV(0.05,'PV factor'!Q387,,-CF236)</f>
        <v>0</v>
      </c>
      <c r="FM236" s="147">
        <f>PV(0.05,'PV factor'!R387,,-CG236)</f>
        <v>0</v>
      </c>
      <c r="FN236" s="147">
        <f>PV(0.05,'PV factor'!S387,,-CH236)</f>
        <v>0</v>
      </c>
      <c r="FO236" s="147">
        <f>PV(0.05,'PV factor'!T387,,-CI236)</f>
        <v>0</v>
      </c>
      <c r="FP236" s="147">
        <f>PV(0.05,'PV factor'!U387,,-CJ236)</f>
        <v>0</v>
      </c>
      <c r="FQ236" s="147">
        <f>PV(0.05,'PV factor'!V387,,-CK236)</f>
        <v>0</v>
      </c>
      <c r="FR236" s="147">
        <f>PV(0.05,'PV factor'!W387,,-CL236)</f>
        <v>0</v>
      </c>
      <c r="FS236" s="147">
        <f>PV(0.05,'PV factor'!X387,,-CM236)</f>
        <v>0</v>
      </c>
      <c r="FT236" s="147">
        <f>PV(0.05,'PV factor'!Y387,,-CN236)</f>
        <v>0</v>
      </c>
      <c r="FU236" s="147">
        <f>PV(0.05,'PV factor'!Z387,,-CO236)</f>
        <v>0</v>
      </c>
      <c r="FV236" s="147">
        <f>PV(0.05,'PV factor'!AA387,,-CP236)</f>
        <v>0</v>
      </c>
      <c r="FW236" s="147">
        <f>PV(0.05,'PV factor'!AB387,,-CQ236)</f>
        <v>0</v>
      </c>
      <c r="FX236" s="147">
        <f>PV(0.05,'PV factor'!AC387,,-CR236)</f>
        <v>0</v>
      </c>
      <c r="FY236" s="147">
        <f>PV(0.05,'PV factor'!AD387,,-CS236)</f>
        <v>0</v>
      </c>
      <c r="FZ236" s="147">
        <f>PV(0.05,'PV factor'!AE387,,-CT236)</f>
        <v>0</v>
      </c>
      <c r="GA236" s="147">
        <f>PV(0.05,'PV factor'!AF387,,-CU236)</f>
        <v>0</v>
      </c>
      <c r="GB236" s="147">
        <f>PV(0.05,'PV factor'!AG387,,-CV236)</f>
        <v>0</v>
      </c>
      <c r="GC236" s="147">
        <f>PV(0.05,'PV factor'!AH387,,-CW236)</f>
        <v>0</v>
      </c>
      <c r="GD236" s="147">
        <f>PV(0.05,'PV factor'!AI387,,-CX236)</f>
        <v>0</v>
      </c>
      <c r="GE236" s="147">
        <f>PV(0.05,'PV factor'!AJ387,,-CY236)</f>
        <v>0</v>
      </c>
      <c r="GF236" s="147">
        <f>PV(0.05,'PV factor'!AK387,,-CZ236)</f>
        <v>0</v>
      </c>
      <c r="GG236" s="147">
        <f>PV(0.05,'PV factor'!AL387,,-DA236)</f>
        <v>0</v>
      </c>
      <c r="GH236" s="147">
        <f>PV(0.05,'PV factor'!AM387,,-DB236)</f>
        <v>0</v>
      </c>
      <c r="GI236" s="147">
        <f>PV(0.05,'PV factor'!AN387,,-DC236)</f>
        <v>0</v>
      </c>
      <c r="GJ236" s="147">
        <f>PV(0.05,'PV factor'!AO387,,-DD236)</f>
        <v>0</v>
      </c>
      <c r="GK236" s="147">
        <f>PV(0.05,'PV factor'!AP387,,-DE236)</f>
        <v>0</v>
      </c>
      <c r="GL236" s="147">
        <f>PV(0.05,'PV factor'!C387,,-DI236)</f>
        <v>50182.312925170067</v>
      </c>
      <c r="GM236" s="147">
        <f>PV(0.05,'PV factor'!D387,,-DJ236)</f>
        <v>47792.678976352443</v>
      </c>
      <c r="GN236" s="147">
        <f>PV(0.05,'PV factor'!E387,,-DK236)</f>
        <v>45516.837120335666</v>
      </c>
      <c r="GO236" s="147">
        <f>PV(0.05,'PV factor'!F387,,-DL236)</f>
        <v>43349.368686033959</v>
      </c>
      <c r="GP236" s="147">
        <f>PV(0.05,'PV factor'!G387,,-DM236)</f>
        <v>41285.113034318063</v>
      </c>
      <c r="GQ236" s="147">
        <f>PV(0.05,'PV factor'!H387,,-DN236)</f>
        <v>39319.155270779098</v>
      </c>
      <c r="GR236" s="147">
        <f>PV(0.05,'PV factor'!I387,,-DO236)</f>
        <v>37446.814543599146</v>
      </c>
      <c r="GS236" s="147">
        <f>PV(0.05,'PV factor'!J387,,-DP236)</f>
        <v>35663.632898665855</v>
      </c>
      <c r="GT236" s="147">
        <f>PV(0.05,'PV factor'!K387,,-DQ236)</f>
        <v>33965.364665396053</v>
      </c>
      <c r="GU236" s="147">
        <f>PV(0.05,'PV factor'!L387,,-DR236)</f>
        <v>32347.966347996236</v>
      </c>
      <c r="GV236" s="147">
        <f>PV(0.05,'PV factor'!M387,,-DS236)</f>
        <v>30807.586998091658</v>
      </c>
      <c r="GW236" s="147">
        <f>PV(0.05,'PV factor'!N387,,-DT236)</f>
        <v>29340.559045801572</v>
      </c>
      <c r="GX236" s="147">
        <f>PV(0.05,'PV factor'!O387,,-DU236)</f>
        <v>27943.389567430077</v>
      </c>
      <c r="GY236" s="147">
        <f>PV(0.05,'PV factor'!P387,,-DV236)</f>
        <v>26612.751968981018</v>
      </c>
      <c r="GZ236" s="147">
        <f>PV(0.05,'PV factor'!Q387,,-DW236)</f>
        <v>25345.47806569621</v>
      </c>
      <c r="HA236" s="147">
        <f>PV(0.05,'PV factor'!R387,,-DX236)</f>
        <v>24138.550538758289</v>
      </c>
      <c r="HB236" s="147">
        <f>PV(0.05,'PV factor'!S387,,-DY236)</f>
        <v>22989.095751198372</v>
      </c>
      <c r="HC236" s="147">
        <f>PV(0.05,'PV factor'!T387,,-DZ236)</f>
        <v>21894.376905903213</v>
      </c>
      <c r="HD236" s="147">
        <f>PV(0.05,'PV factor'!U387,,-EA236)</f>
        <v>20851.787529431633</v>
      </c>
      <c r="HE236" s="147">
        <f>PV(0.05,'PV factor'!V387,,-EB236)</f>
        <v>19858.845266125365</v>
      </c>
      <c r="HF236" s="147">
        <f>PV(0.05,'PV factor'!W387,,-EC236)</f>
        <v>18913.185967738442</v>
      </c>
      <c r="HG236" s="147">
        <f>PV(0.05,'PV factor'!X387,,-ED236)</f>
        <v>18012.558064512799</v>
      </c>
      <c r="HH236" s="147">
        <f>PV(0.05,'PV factor'!Y387,,-EE236)</f>
        <v>17154.817204297906</v>
      </c>
      <c r="HI236" s="147">
        <f>PV(0.05,'PV factor'!Z387,,-EF236)</f>
        <v>16337.921146950386</v>
      </c>
      <c r="HJ236" s="147">
        <f>PV(0.05,'PV factor'!AA387,,-EG236)</f>
        <v>15559.92490185751</v>
      </c>
      <c r="HK236" s="147">
        <f>PV(0.05,'PV factor'!AB387,,-EH236)</f>
        <v>14818.976097007151</v>
      </c>
      <c r="HL236" s="147">
        <f>PV(0.05,'PV factor'!AC387,,-EI236)</f>
        <v>14113.310568578241</v>
      </c>
      <c r="HM236" s="147">
        <f>PV(0.05,'PV factor'!AD387,,-EJ236)</f>
        <v>13441.248160550704</v>
      </c>
      <c r="HN236" s="147">
        <f>PV(0.05,'PV factor'!AE387,,-EK236)</f>
        <v>12801.188724334008</v>
      </c>
      <c r="HO236" s="147">
        <f>PV(0.05,'PV factor'!AF387,,-EL236)</f>
        <v>12191.608308889527</v>
      </c>
      <c r="HP236" s="147">
        <f>PV(0.05,'PV factor'!AG387,,-EM236)</f>
        <v>11611.055532275741</v>
      </c>
      <c r="HQ236" s="147">
        <f>PV(0.05,'PV factor'!AH387,,-EN236)</f>
        <v>11058.148125976895</v>
      </c>
      <c r="HR236" s="147">
        <f>PV(0.05,'PV factor'!AI387,,-EO236)</f>
        <v>10531.569643787519</v>
      </c>
      <c r="HS236" s="147">
        <f>PV(0.05,'PV factor'!AJ387,,-EP236)</f>
        <v>10030.066327416684</v>
      </c>
      <c r="HT236" s="147">
        <f>PV(0.05,'PV factor'!AK387,,-EQ236)</f>
        <v>9552.4441213492246</v>
      </c>
      <c r="HU236" s="147">
        <f>PV(0.05,'PV factor'!AL387,,-ER236)</f>
        <v>9097.5658298564031</v>
      </c>
      <c r="HV236" s="147">
        <f>PV(0.05,'PV factor'!AM387,,-ES236)</f>
        <v>8664.348409387052</v>
      </c>
      <c r="HW236" s="147">
        <f>PV(0.05,'PV factor'!AN387,,-ET236)</f>
        <v>8251.7603898924281</v>
      </c>
      <c r="HX236" s="147">
        <f>PV(0.05,'PV factor'!AO387,,-EU236)</f>
        <v>7858.8194189451715</v>
      </c>
      <c r="HY236" s="147">
        <f>PV(0.05,'PV factor'!AP387,,-EV236)</f>
        <v>7484.5899228049248</v>
      </c>
      <c r="HZ236" s="147">
        <f t="shared" si="361"/>
        <v>240362.81179138322</v>
      </c>
      <c r="IA236" s="147">
        <f t="shared" si="362"/>
        <v>228126.31074221019</v>
      </c>
      <c r="IB236" s="401">
        <f t="shared" si="363"/>
        <v>0.9490915380878745</v>
      </c>
    </row>
    <row r="237" spans="1:236" ht="90" customHeight="1" x14ac:dyDescent="0.2">
      <c r="A237" s="161" t="s">
        <v>3062</v>
      </c>
      <c r="B237" s="150" t="s">
        <v>3063</v>
      </c>
      <c r="C237" s="150" t="s">
        <v>3422</v>
      </c>
      <c r="D237" s="222">
        <v>26</v>
      </c>
      <c r="E237" s="150" t="s">
        <v>3140</v>
      </c>
      <c r="F237" s="151" t="s">
        <v>3141</v>
      </c>
      <c r="G237" s="151" t="s">
        <v>3142</v>
      </c>
      <c r="H237" s="79" t="s">
        <v>77</v>
      </c>
      <c r="I237" s="151" t="s">
        <v>3143</v>
      </c>
      <c r="J237" s="151">
        <v>10</v>
      </c>
      <c r="K237" s="227" t="s">
        <v>94</v>
      </c>
      <c r="L237" s="79"/>
      <c r="M237" s="79" t="s">
        <v>644</v>
      </c>
      <c r="N237" s="79" t="s">
        <v>147</v>
      </c>
      <c r="O237" s="73" t="s">
        <v>106</v>
      </c>
      <c r="P237" s="79" t="s">
        <v>464</v>
      </c>
      <c r="Q237" s="112" t="s">
        <v>100</v>
      </c>
      <c r="R237" s="79" t="s">
        <v>108</v>
      </c>
      <c r="S237" s="79" t="s">
        <v>99</v>
      </c>
      <c r="T237" s="79" t="s">
        <v>3070</v>
      </c>
      <c r="U237" s="79" t="s">
        <v>100</v>
      </c>
      <c r="V237" s="81">
        <v>1</v>
      </c>
      <c r="W237" s="162">
        <v>156000</v>
      </c>
      <c r="X237" s="162">
        <v>6000</v>
      </c>
      <c r="Y237" s="162">
        <v>0</v>
      </c>
      <c r="Z237" s="162">
        <v>0</v>
      </c>
      <c r="AA237" s="162">
        <v>6000</v>
      </c>
      <c r="AB237" s="162">
        <v>150000</v>
      </c>
      <c r="AC237" s="162">
        <v>0</v>
      </c>
      <c r="AD237" s="162">
        <v>0</v>
      </c>
      <c r="AE237" s="149">
        <v>0</v>
      </c>
      <c r="AF237" s="149">
        <v>0</v>
      </c>
      <c r="AG237" s="149">
        <v>0</v>
      </c>
      <c r="AH237" s="149">
        <v>0</v>
      </c>
      <c r="AI237" s="88" t="s">
        <v>88</v>
      </c>
      <c r="AJ237" s="162">
        <v>0</v>
      </c>
      <c r="AK237" s="162">
        <v>0</v>
      </c>
      <c r="AL237" s="162">
        <v>0</v>
      </c>
      <c r="AM237" s="162">
        <v>0</v>
      </c>
      <c r="AN237" s="162">
        <v>0</v>
      </c>
      <c r="AO237" s="162">
        <v>0</v>
      </c>
      <c r="AP237" s="162">
        <v>0</v>
      </c>
      <c r="AQ237" s="149">
        <v>0</v>
      </c>
      <c r="AR237" s="149">
        <v>0</v>
      </c>
      <c r="AS237" s="149">
        <v>0</v>
      </c>
      <c r="AT237" s="149">
        <v>0</v>
      </c>
      <c r="AU237" s="151"/>
      <c r="AV237" s="230">
        <f t="shared" si="329"/>
        <v>1</v>
      </c>
      <c r="AW237" s="230">
        <f t="shared" si="330"/>
        <v>0</v>
      </c>
      <c r="AX237" s="230" t="str">
        <f t="shared" si="331"/>
        <v>C4</v>
      </c>
      <c r="AY237" s="141">
        <f t="shared" si="332"/>
        <v>9</v>
      </c>
      <c r="AZ237" s="70">
        <f t="shared" si="333"/>
        <v>1</v>
      </c>
      <c r="BA237" s="70">
        <f t="shared" si="334"/>
        <v>1</v>
      </c>
      <c r="BB237" s="70">
        <f t="shared" si="335"/>
        <v>1</v>
      </c>
      <c r="BC237" s="70">
        <f t="shared" si="336"/>
        <v>1</v>
      </c>
      <c r="BD237" s="70">
        <f t="shared" si="337"/>
        <v>1</v>
      </c>
      <c r="BE237" s="70">
        <f t="shared" si="338"/>
        <v>1</v>
      </c>
      <c r="BF237" s="70">
        <f t="shared" si="339"/>
        <v>1</v>
      </c>
      <c r="BG237" s="71">
        <f t="shared" si="340"/>
        <v>0</v>
      </c>
      <c r="BH237" s="71">
        <f t="shared" si="341"/>
        <v>1</v>
      </c>
      <c r="BI237" s="71">
        <f t="shared" si="342"/>
        <v>0</v>
      </c>
      <c r="BJ237" s="71">
        <f t="shared" si="343"/>
        <v>1</v>
      </c>
      <c r="BK237" s="71">
        <f t="shared" si="344"/>
        <v>0</v>
      </c>
      <c r="BL237" s="70">
        <f t="shared" si="345"/>
        <v>1</v>
      </c>
      <c r="BM237" s="70">
        <f t="shared" si="346"/>
        <v>1</v>
      </c>
      <c r="BN237" s="70">
        <f t="shared" si="347"/>
        <v>0</v>
      </c>
      <c r="BO237" s="70">
        <f t="shared" si="348"/>
        <v>1</v>
      </c>
      <c r="BP237" s="144">
        <f t="shared" si="349"/>
        <v>0</v>
      </c>
      <c r="BQ237" s="144">
        <f t="shared" si="350"/>
        <v>0</v>
      </c>
      <c r="BR237" s="144">
        <f t="shared" si="351"/>
        <v>6000</v>
      </c>
      <c r="BS237" s="144">
        <f t="shared" si="352"/>
        <v>150000</v>
      </c>
      <c r="BT237" s="144">
        <f t="shared" si="353"/>
        <v>0</v>
      </c>
      <c r="BU237" s="144">
        <f t="shared" si="354"/>
        <v>0</v>
      </c>
      <c r="BV237" s="144">
        <f t="shared" si="355"/>
        <v>0</v>
      </c>
      <c r="BW237" s="144">
        <f t="shared" si="356"/>
        <v>0</v>
      </c>
      <c r="BX237" s="144">
        <f t="shared" si="357"/>
        <v>0</v>
      </c>
      <c r="BY237" s="144">
        <f t="shared" si="358"/>
        <v>0</v>
      </c>
      <c r="BZ237" s="9">
        <v>0</v>
      </c>
      <c r="CA237" s="9">
        <v>0</v>
      </c>
      <c r="CB237" s="9">
        <v>0</v>
      </c>
      <c r="CC237" s="9">
        <v>0</v>
      </c>
      <c r="CD237" s="9">
        <v>0</v>
      </c>
      <c r="CE237" s="9">
        <v>0</v>
      </c>
      <c r="CF237" s="9">
        <v>0</v>
      </c>
      <c r="CG237" s="9">
        <v>0</v>
      </c>
      <c r="CH237" s="9">
        <v>0</v>
      </c>
      <c r="CI237" s="9">
        <v>0</v>
      </c>
      <c r="CJ237" s="9">
        <v>0</v>
      </c>
      <c r="CK237" s="9">
        <v>0</v>
      </c>
      <c r="CL237" s="9">
        <v>0</v>
      </c>
      <c r="CM237" s="9">
        <v>0</v>
      </c>
      <c r="CN237" s="9">
        <v>0</v>
      </c>
      <c r="CO237" s="9">
        <v>0</v>
      </c>
      <c r="CP237" s="9">
        <v>0</v>
      </c>
      <c r="CQ237" s="9">
        <v>0</v>
      </c>
      <c r="CR237" s="9">
        <v>0</v>
      </c>
      <c r="CS237" s="9">
        <v>0</v>
      </c>
      <c r="CT237" s="9">
        <v>0</v>
      </c>
      <c r="CU237" s="9">
        <v>0</v>
      </c>
      <c r="CV237" s="9">
        <v>0</v>
      </c>
      <c r="CW237" s="9">
        <v>0</v>
      </c>
      <c r="CX237" s="9">
        <v>0</v>
      </c>
      <c r="CY237" s="9">
        <v>0</v>
      </c>
      <c r="CZ237" s="9">
        <v>0</v>
      </c>
      <c r="DA237" s="9">
        <v>0</v>
      </c>
      <c r="DB237" s="9">
        <v>0</v>
      </c>
      <c r="DC237" s="9">
        <v>0</v>
      </c>
      <c r="DD237" s="9">
        <v>0</v>
      </c>
      <c r="DE237" s="9">
        <v>0</v>
      </c>
      <c r="DF237" s="9">
        <v>0</v>
      </c>
      <c r="DG237" s="144">
        <f t="shared" si="359"/>
        <v>0</v>
      </c>
      <c r="DH237" s="144">
        <f t="shared" ref="DH237:EW237" si="404">DG237</f>
        <v>0</v>
      </c>
      <c r="DI237" s="144">
        <f t="shared" si="404"/>
        <v>0</v>
      </c>
      <c r="DJ237" s="144">
        <f t="shared" si="404"/>
        <v>0</v>
      </c>
      <c r="DK237" s="144">
        <f t="shared" si="404"/>
        <v>0</v>
      </c>
      <c r="DL237" s="144">
        <f t="shared" si="404"/>
        <v>0</v>
      </c>
      <c r="DM237" s="144">
        <f t="shared" si="404"/>
        <v>0</v>
      </c>
      <c r="DN237" s="144">
        <f t="shared" si="404"/>
        <v>0</v>
      </c>
      <c r="DO237" s="144">
        <f t="shared" si="404"/>
        <v>0</v>
      </c>
      <c r="DP237" s="144">
        <f t="shared" si="404"/>
        <v>0</v>
      </c>
      <c r="DQ237" s="144">
        <f t="shared" si="404"/>
        <v>0</v>
      </c>
      <c r="DR237" s="144">
        <f t="shared" si="404"/>
        <v>0</v>
      </c>
      <c r="DS237" s="144">
        <f t="shared" si="404"/>
        <v>0</v>
      </c>
      <c r="DT237" s="144">
        <f t="shared" si="404"/>
        <v>0</v>
      </c>
      <c r="DU237" s="144">
        <f t="shared" si="404"/>
        <v>0</v>
      </c>
      <c r="DV237" s="144">
        <f t="shared" si="404"/>
        <v>0</v>
      </c>
      <c r="DW237" s="144">
        <f t="shared" si="404"/>
        <v>0</v>
      </c>
      <c r="DX237" s="144">
        <f t="shared" si="404"/>
        <v>0</v>
      </c>
      <c r="DY237" s="144">
        <f t="shared" si="404"/>
        <v>0</v>
      </c>
      <c r="DZ237" s="144">
        <f t="shared" si="404"/>
        <v>0</v>
      </c>
      <c r="EA237" s="144">
        <f t="shared" si="404"/>
        <v>0</v>
      </c>
      <c r="EB237" s="144">
        <f t="shared" si="404"/>
        <v>0</v>
      </c>
      <c r="EC237" s="144">
        <f t="shared" si="404"/>
        <v>0</v>
      </c>
      <c r="ED237" s="144">
        <f t="shared" si="404"/>
        <v>0</v>
      </c>
      <c r="EE237" s="144">
        <f t="shared" si="404"/>
        <v>0</v>
      </c>
      <c r="EF237" s="144">
        <f t="shared" si="404"/>
        <v>0</v>
      </c>
      <c r="EG237" s="144">
        <f t="shared" si="404"/>
        <v>0</v>
      </c>
      <c r="EH237" s="144">
        <f t="shared" si="404"/>
        <v>0</v>
      </c>
      <c r="EI237" s="144">
        <f t="shared" si="404"/>
        <v>0</v>
      </c>
      <c r="EJ237" s="144">
        <f t="shared" si="404"/>
        <v>0</v>
      </c>
      <c r="EK237" s="144">
        <f t="shared" si="404"/>
        <v>0</v>
      </c>
      <c r="EL237" s="144">
        <f t="shared" si="404"/>
        <v>0</v>
      </c>
      <c r="EM237" s="144">
        <f t="shared" si="404"/>
        <v>0</v>
      </c>
      <c r="EN237" s="144">
        <f t="shared" si="404"/>
        <v>0</v>
      </c>
      <c r="EO237" s="144">
        <f t="shared" si="404"/>
        <v>0</v>
      </c>
      <c r="EP237" s="144">
        <f t="shared" si="404"/>
        <v>0</v>
      </c>
      <c r="EQ237" s="144">
        <f t="shared" si="404"/>
        <v>0</v>
      </c>
      <c r="ER237" s="144">
        <f t="shared" si="404"/>
        <v>0</v>
      </c>
      <c r="ES237" s="144">
        <f t="shared" si="404"/>
        <v>0</v>
      </c>
      <c r="ET237" s="144">
        <f t="shared" si="404"/>
        <v>0</v>
      </c>
      <c r="EU237" s="144">
        <f t="shared" si="404"/>
        <v>0</v>
      </c>
      <c r="EV237" s="144">
        <f t="shared" si="404"/>
        <v>0</v>
      </c>
      <c r="EW237" s="144">
        <f t="shared" si="404"/>
        <v>0</v>
      </c>
      <c r="EX237" s="147">
        <f>PV(0.05,'PV factor'!C461,,-BR237)</f>
        <v>5442.1768707482988</v>
      </c>
      <c r="EY237" s="147">
        <f>PV(0.05,'PV factor'!D461,,-BS237)</f>
        <v>129575.6397797214</v>
      </c>
      <c r="EZ237" s="147">
        <f>PV(0.05,'PV factor'!E461,,-BT237)</f>
        <v>0</v>
      </c>
      <c r="FA237" s="147">
        <f>PV(0.05,'PV factor'!F461,,-BU237)</f>
        <v>0</v>
      </c>
      <c r="FB237" s="147">
        <f>PV(0.05,'PV factor'!G461,,-BV237)</f>
        <v>0</v>
      </c>
      <c r="FC237" s="147">
        <f>PV(0.05,'PV factor'!H461,,-BW237)</f>
        <v>0</v>
      </c>
      <c r="FD237" s="147">
        <f>PV(0.05,'PV factor'!I461,,-BX237)</f>
        <v>0</v>
      </c>
      <c r="FE237" s="147">
        <f>PV(0.05,'PV factor'!J461,,-BY237)</f>
        <v>0</v>
      </c>
      <c r="FF237" s="147">
        <f>PV(0.05,'PV factor'!K461,,-BZ237)</f>
        <v>0</v>
      </c>
      <c r="FG237" s="147">
        <f>PV(0.05,'PV factor'!L461,,-CA237)</f>
        <v>0</v>
      </c>
      <c r="FH237" s="147">
        <f>PV(0.05,'PV factor'!M461,,-CB237)</f>
        <v>0</v>
      </c>
      <c r="FI237" s="147">
        <f>PV(0.05,'PV factor'!N461,,-CC237)</f>
        <v>0</v>
      </c>
      <c r="FJ237" s="147">
        <f>PV(0.05,'PV factor'!O461,,-CD237)</f>
        <v>0</v>
      </c>
      <c r="FK237" s="147">
        <f>PV(0.05,'PV factor'!P461,,-CE237)</f>
        <v>0</v>
      </c>
      <c r="FL237" s="147">
        <f>PV(0.05,'PV factor'!Q461,,-CF237)</f>
        <v>0</v>
      </c>
      <c r="FM237" s="147">
        <f>PV(0.05,'PV factor'!R461,,-CG237)</f>
        <v>0</v>
      </c>
      <c r="FN237" s="147">
        <f>PV(0.05,'PV factor'!S461,,-CH237)</f>
        <v>0</v>
      </c>
      <c r="FO237" s="147">
        <f>PV(0.05,'PV factor'!T461,,-CI237)</f>
        <v>0</v>
      </c>
      <c r="FP237" s="147">
        <f>PV(0.05,'PV factor'!U461,,-CJ237)</f>
        <v>0</v>
      </c>
      <c r="FQ237" s="147">
        <f>PV(0.05,'PV factor'!V461,,-CK237)</f>
        <v>0</v>
      </c>
      <c r="FR237" s="147">
        <f>PV(0.05,'PV factor'!W461,,-CL237)</f>
        <v>0</v>
      </c>
      <c r="FS237" s="147">
        <f>PV(0.05,'PV factor'!X461,,-CM237)</f>
        <v>0</v>
      </c>
      <c r="FT237" s="147">
        <f>PV(0.05,'PV factor'!Y461,,-CN237)</f>
        <v>0</v>
      </c>
      <c r="FU237" s="147">
        <f>PV(0.05,'PV factor'!Z461,,-CO237)</f>
        <v>0</v>
      </c>
      <c r="FV237" s="147">
        <f>PV(0.05,'PV factor'!AA461,,-CP237)</f>
        <v>0</v>
      </c>
      <c r="FW237" s="147">
        <f>PV(0.05,'PV factor'!AB461,,-CQ237)</f>
        <v>0</v>
      </c>
      <c r="FX237" s="147">
        <f>PV(0.05,'PV factor'!AC461,,-CR237)</f>
        <v>0</v>
      </c>
      <c r="FY237" s="147">
        <f>PV(0.05,'PV factor'!AD461,,-CS237)</f>
        <v>0</v>
      </c>
      <c r="FZ237" s="147">
        <f>PV(0.05,'PV factor'!AE461,,-CT237)</f>
        <v>0</v>
      </c>
      <c r="GA237" s="147">
        <f>PV(0.05,'PV factor'!AF461,,-CU237)</f>
        <v>0</v>
      </c>
      <c r="GB237" s="147">
        <f>PV(0.05,'PV factor'!AG461,,-CV237)</f>
        <v>0</v>
      </c>
      <c r="GC237" s="147">
        <f>PV(0.05,'PV factor'!AH461,,-CW237)</f>
        <v>0</v>
      </c>
      <c r="GD237" s="147">
        <f>PV(0.05,'PV factor'!AI461,,-CX237)</f>
        <v>0</v>
      </c>
      <c r="GE237" s="147">
        <f>PV(0.05,'PV factor'!AJ461,,-CY237)</f>
        <v>0</v>
      </c>
      <c r="GF237" s="147">
        <f>PV(0.05,'PV factor'!AK461,,-CZ237)</f>
        <v>0</v>
      </c>
      <c r="GG237" s="147">
        <f>PV(0.05,'PV factor'!AL461,,-DA237)</f>
        <v>0</v>
      </c>
      <c r="GH237" s="147">
        <f>PV(0.05,'PV factor'!AM461,,-DB237)</f>
        <v>0</v>
      </c>
      <c r="GI237" s="147">
        <f>PV(0.05,'PV factor'!AN461,,-DC237)</f>
        <v>0</v>
      </c>
      <c r="GJ237" s="147">
        <f>PV(0.05,'PV factor'!AO461,,-DD237)</f>
        <v>0</v>
      </c>
      <c r="GK237" s="147">
        <f>PV(0.05,'PV factor'!AP461,,-DE237)</f>
        <v>0</v>
      </c>
      <c r="GL237" s="147">
        <f>PV(0.05,'PV factor'!C461,,-DI237)</f>
        <v>0</v>
      </c>
      <c r="GM237" s="147">
        <f>PV(0.05,'PV factor'!D461,,-DJ237)</f>
        <v>0</v>
      </c>
      <c r="GN237" s="147">
        <f>PV(0.05,'PV factor'!E461,,-DK237)</f>
        <v>0</v>
      </c>
      <c r="GO237" s="147">
        <f>PV(0.05,'PV factor'!F461,,-DL237)</f>
        <v>0</v>
      </c>
      <c r="GP237" s="147">
        <f>PV(0.05,'PV factor'!G461,,-DM237)</f>
        <v>0</v>
      </c>
      <c r="GQ237" s="147">
        <f>PV(0.05,'PV factor'!H461,,-DN237)</f>
        <v>0</v>
      </c>
      <c r="GR237" s="147">
        <f>PV(0.05,'PV factor'!I461,,-DO237)</f>
        <v>0</v>
      </c>
      <c r="GS237" s="147">
        <f>PV(0.05,'PV factor'!J461,,-DP237)</f>
        <v>0</v>
      </c>
      <c r="GT237" s="147">
        <f>PV(0.05,'PV factor'!K461,,-DQ237)</f>
        <v>0</v>
      </c>
      <c r="GU237" s="147">
        <f>PV(0.05,'PV factor'!L461,,-DR237)</f>
        <v>0</v>
      </c>
      <c r="GV237" s="147">
        <f>PV(0.05,'PV factor'!M461,,-DS237)</f>
        <v>0</v>
      </c>
      <c r="GW237" s="147">
        <f>PV(0.05,'PV factor'!N461,,-DT237)</f>
        <v>0</v>
      </c>
      <c r="GX237" s="147">
        <f>PV(0.05,'PV factor'!O461,,-DU237)</f>
        <v>0</v>
      </c>
      <c r="GY237" s="147">
        <f>PV(0.05,'PV factor'!P461,,-DV237)</f>
        <v>0</v>
      </c>
      <c r="GZ237" s="147">
        <f>PV(0.05,'PV factor'!Q461,,-DW237)</f>
        <v>0</v>
      </c>
      <c r="HA237" s="147">
        <f>PV(0.05,'PV factor'!R461,,-DX237)</f>
        <v>0</v>
      </c>
      <c r="HB237" s="147">
        <f>PV(0.05,'PV factor'!S461,,-DY237)</f>
        <v>0</v>
      </c>
      <c r="HC237" s="147">
        <f>PV(0.05,'PV factor'!T461,,-DZ237)</f>
        <v>0</v>
      </c>
      <c r="HD237" s="147">
        <f>PV(0.05,'PV factor'!U461,,-EA237)</f>
        <v>0</v>
      </c>
      <c r="HE237" s="147">
        <f>PV(0.05,'PV factor'!V461,,-EB237)</f>
        <v>0</v>
      </c>
      <c r="HF237" s="147">
        <f>PV(0.05,'PV factor'!W461,,-EC237)</f>
        <v>0</v>
      </c>
      <c r="HG237" s="147">
        <f>PV(0.05,'PV factor'!X461,,-ED237)</f>
        <v>0</v>
      </c>
      <c r="HH237" s="147">
        <f>PV(0.05,'PV factor'!Y461,,-EE237)</f>
        <v>0</v>
      </c>
      <c r="HI237" s="147">
        <f>PV(0.05,'PV factor'!Z461,,-EF237)</f>
        <v>0</v>
      </c>
      <c r="HJ237" s="147">
        <f>PV(0.05,'PV factor'!AA461,,-EG237)</f>
        <v>0</v>
      </c>
      <c r="HK237" s="147">
        <f>PV(0.05,'PV factor'!AB461,,-EH237)</f>
        <v>0</v>
      </c>
      <c r="HL237" s="147">
        <f>PV(0.05,'PV factor'!AC461,,-EI237)</f>
        <v>0</v>
      </c>
      <c r="HM237" s="147">
        <f>PV(0.05,'PV factor'!AD461,,-EJ237)</f>
        <v>0</v>
      </c>
      <c r="HN237" s="147">
        <f>PV(0.05,'PV factor'!AE461,,-EK237)</f>
        <v>0</v>
      </c>
      <c r="HO237" s="147">
        <f>PV(0.05,'PV factor'!AF461,,-EL237)</f>
        <v>0</v>
      </c>
      <c r="HP237" s="147">
        <f>PV(0.05,'PV factor'!AG461,,-EM237)</f>
        <v>0</v>
      </c>
      <c r="HQ237" s="147">
        <f>PV(0.05,'PV factor'!AH461,,-EN237)</f>
        <v>0</v>
      </c>
      <c r="HR237" s="147">
        <f>PV(0.05,'PV factor'!AI461,,-EO237)</f>
        <v>0</v>
      </c>
      <c r="HS237" s="147">
        <f>PV(0.05,'PV factor'!AJ461,,-EP237)</f>
        <v>0</v>
      </c>
      <c r="HT237" s="147">
        <f>PV(0.05,'PV factor'!AK461,,-EQ237)</f>
        <v>0</v>
      </c>
      <c r="HU237" s="147">
        <f>PV(0.05,'PV factor'!AL461,,-ER237)</f>
        <v>0</v>
      </c>
      <c r="HV237" s="147">
        <f>PV(0.05,'PV factor'!AM461,,-ES237)</f>
        <v>0</v>
      </c>
      <c r="HW237" s="147">
        <f>PV(0.05,'PV factor'!AN461,,-ET237)</f>
        <v>0</v>
      </c>
      <c r="HX237" s="147">
        <f>PV(0.05,'PV factor'!AO461,,-EU237)</f>
        <v>0</v>
      </c>
      <c r="HY237" s="147">
        <f>PV(0.05,'PV factor'!AP461,,-EV237)</f>
        <v>0</v>
      </c>
      <c r="HZ237" s="147">
        <f t="shared" si="361"/>
        <v>135017.8166504697</v>
      </c>
      <c r="IA237" s="147">
        <f t="shared" si="362"/>
        <v>0</v>
      </c>
      <c r="IB237" s="401">
        <f t="shared" si="363"/>
        <v>0</v>
      </c>
    </row>
    <row r="238" spans="1:236" ht="90" customHeight="1" x14ac:dyDescent="0.2">
      <c r="A238" s="137" t="s">
        <v>1510</v>
      </c>
      <c r="B238" s="138" t="s">
        <v>1511</v>
      </c>
      <c r="C238" s="108" t="s">
        <v>1634</v>
      </c>
      <c r="D238" s="123">
        <v>7</v>
      </c>
      <c r="E238" s="108" t="s">
        <v>1635</v>
      </c>
      <c r="F238" s="124" t="s">
        <v>1636</v>
      </c>
      <c r="G238" s="124" t="s">
        <v>1637</v>
      </c>
      <c r="H238" s="142" t="s">
        <v>77</v>
      </c>
      <c r="I238" s="124" t="s">
        <v>1522</v>
      </c>
      <c r="J238" s="118">
        <v>5</v>
      </c>
      <c r="K238" s="95" t="s">
        <v>206</v>
      </c>
      <c r="L238" s="142">
        <v>832</v>
      </c>
      <c r="M238" s="142" t="s">
        <v>1638</v>
      </c>
      <c r="N238" s="142" t="s">
        <v>81</v>
      </c>
      <c r="O238" s="123" t="s">
        <v>82</v>
      </c>
      <c r="P238" s="123" t="s">
        <v>280</v>
      </c>
      <c r="Q238" s="112" t="s">
        <v>100</v>
      </c>
      <c r="R238" s="123" t="s">
        <v>108</v>
      </c>
      <c r="S238" s="123" t="s">
        <v>99</v>
      </c>
      <c r="T238" s="142" t="s">
        <v>1633</v>
      </c>
      <c r="U238" s="142" t="s">
        <v>100</v>
      </c>
      <c r="V238" s="117">
        <v>1</v>
      </c>
      <c r="W238" s="140">
        <v>4100</v>
      </c>
      <c r="X238" s="125">
        <v>0</v>
      </c>
      <c r="Y238" s="125">
        <v>0</v>
      </c>
      <c r="Z238" s="125">
        <v>0</v>
      </c>
      <c r="AA238" s="125">
        <v>4100</v>
      </c>
      <c r="AB238" s="125">
        <v>0</v>
      </c>
      <c r="AC238" s="125">
        <v>0</v>
      </c>
      <c r="AD238" s="136">
        <v>0</v>
      </c>
      <c r="AE238" s="139">
        <v>0</v>
      </c>
      <c r="AF238" s="139">
        <v>0</v>
      </c>
      <c r="AG238" s="139">
        <v>0</v>
      </c>
      <c r="AH238" s="139">
        <v>0</v>
      </c>
      <c r="AI238" s="116" t="s">
        <v>88</v>
      </c>
      <c r="AJ238" s="136">
        <v>0</v>
      </c>
      <c r="AK238" s="136">
        <v>0</v>
      </c>
      <c r="AL238" s="136">
        <v>0</v>
      </c>
      <c r="AM238" s="136">
        <v>0</v>
      </c>
      <c r="AN238" s="136">
        <v>0</v>
      </c>
      <c r="AO238" s="136">
        <v>0</v>
      </c>
      <c r="AP238" s="136">
        <v>0</v>
      </c>
      <c r="AQ238" s="139">
        <v>0</v>
      </c>
      <c r="AR238" s="139">
        <v>0</v>
      </c>
      <c r="AS238" s="139">
        <v>0</v>
      </c>
      <c r="AT238" s="139">
        <v>0</v>
      </c>
      <c r="AU238" s="109"/>
      <c r="AV238" s="230">
        <f t="shared" si="329"/>
        <v>1</v>
      </c>
      <c r="AW238" s="230">
        <f t="shared" si="330"/>
        <v>0</v>
      </c>
      <c r="AX238" s="230" t="str">
        <f t="shared" si="331"/>
        <v>D1</v>
      </c>
      <c r="AY238" s="141">
        <f t="shared" si="332"/>
        <v>8</v>
      </c>
      <c r="AZ238" s="70">
        <f t="shared" si="333"/>
        <v>1</v>
      </c>
      <c r="BA238" s="70">
        <f t="shared" si="334"/>
        <v>1</v>
      </c>
      <c r="BB238" s="70">
        <f t="shared" si="335"/>
        <v>1</v>
      </c>
      <c r="BC238" s="70">
        <f t="shared" si="336"/>
        <v>1</v>
      </c>
      <c r="BD238" s="70">
        <f t="shared" si="337"/>
        <v>1</v>
      </c>
      <c r="BE238" s="70">
        <f t="shared" si="338"/>
        <v>1</v>
      </c>
      <c r="BF238" s="70">
        <f t="shared" si="339"/>
        <v>1</v>
      </c>
      <c r="BG238" s="71">
        <f t="shared" si="340"/>
        <v>0</v>
      </c>
      <c r="BH238" s="71">
        <f t="shared" si="341"/>
        <v>0</v>
      </c>
      <c r="BI238" s="71">
        <f t="shared" si="342"/>
        <v>0</v>
      </c>
      <c r="BJ238" s="71">
        <f t="shared" si="343"/>
        <v>0</v>
      </c>
      <c r="BK238" s="71">
        <f t="shared" si="344"/>
        <v>0</v>
      </c>
      <c r="BL238" s="70">
        <f t="shared" si="345"/>
        <v>1</v>
      </c>
      <c r="BM238" s="70">
        <f t="shared" si="346"/>
        <v>1</v>
      </c>
      <c r="BN238" s="70">
        <f t="shared" si="347"/>
        <v>0</v>
      </c>
      <c r="BO238" s="70">
        <f t="shared" si="348"/>
        <v>1</v>
      </c>
      <c r="BP238" s="144">
        <f t="shared" si="349"/>
        <v>0</v>
      </c>
      <c r="BQ238" s="144">
        <f t="shared" si="350"/>
        <v>0</v>
      </c>
      <c r="BR238" s="144">
        <f t="shared" si="351"/>
        <v>4100</v>
      </c>
      <c r="BS238" s="144">
        <f t="shared" si="352"/>
        <v>0</v>
      </c>
      <c r="BT238" s="144">
        <f t="shared" si="353"/>
        <v>0</v>
      </c>
      <c r="BU238" s="144">
        <f t="shared" si="354"/>
        <v>0</v>
      </c>
      <c r="BV238" s="144">
        <f t="shared" si="355"/>
        <v>0</v>
      </c>
      <c r="BW238" s="144">
        <f t="shared" si="356"/>
        <v>0</v>
      </c>
      <c r="BX238" s="144">
        <f t="shared" si="357"/>
        <v>0</v>
      </c>
      <c r="BY238" s="144">
        <f t="shared" si="358"/>
        <v>0</v>
      </c>
      <c r="BZ238" s="9">
        <v>0</v>
      </c>
      <c r="CA238" s="9">
        <v>0</v>
      </c>
      <c r="CB238" s="9">
        <v>0</v>
      </c>
      <c r="CC238" s="9">
        <v>0</v>
      </c>
      <c r="CD238" s="9">
        <v>0</v>
      </c>
      <c r="CE238" s="9">
        <v>0</v>
      </c>
      <c r="CF238" s="9">
        <v>0</v>
      </c>
      <c r="CG238" s="9">
        <v>0</v>
      </c>
      <c r="CH238" s="9">
        <v>0</v>
      </c>
      <c r="CI238" s="9">
        <v>0</v>
      </c>
      <c r="CJ238" s="9">
        <v>0</v>
      </c>
      <c r="CK238" s="9">
        <v>0</v>
      </c>
      <c r="CL238" s="9">
        <v>0</v>
      </c>
      <c r="CM238" s="9">
        <v>0</v>
      </c>
      <c r="CN238" s="9">
        <v>0</v>
      </c>
      <c r="CO238" s="9">
        <v>0</v>
      </c>
      <c r="CP238" s="9">
        <v>0</v>
      </c>
      <c r="CQ238" s="9">
        <v>0</v>
      </c>
      <c r="CR238" s="9">
        <v>0</v>
      </c>
      <c r="CS238" s="9">
        <v>0</v>
      </c>
      <c r="CT238" s="9">
        <v>0</v>
      </c>
      <c r="CU238" s="9">
        <v>0</v>
      </c>
      <c r="CV238" s="9">
        <v>0</v>
      </c>
      <c r="CW238" s="9">
        <v>0</v>
      </c>
      <c r="CX238" s="9">
        <v>0</v>
      </c>
      <c r="CY238" s="9">
        <v>0</v>
      </c>
      <c r="CZ238" s="9">
        <v>0</v>
      </c>
      <c r="DA238" s="9">
        <v>0</v>
      </c>
      <c r="DB238" s="9">
        <v>0</v>
      </c>
      <c r="DC238" s="9">
        <v>0</v>
      </c>
      <c r="DD238" s="9">
        <v>0</v>
      </c>
      <c r="DE238" s="9">
        <v>0</v>
      </c>
      <c r="DF238" s="9">
        <v>0</v>
      </c>
      <c r="DG238" s="144">
        <f t="shared" si="359"/>
        <v>832</v>
      </c>
      <c r="DH238" s="144">
        <f t="shared" ref="DH238:EW238" si="405">DG238</f>
        <v>832</v>
      </c>
      <c r="DI238" s="144">
        <f t="shared" si="405"/>
        <v>832</v>
      </c>
      <c r="DJ238" s="144">
        <f t="shared" si="405"/>
        <v>832</v>
      </c>
      <c r="DK238" s="144">
        <f t="shared" si="405"/>
        <v>832</v>
      </c>
      <c r="DL238" s="144">
        <f t="shared" si="405"/>
        <v>832</v>
      </c>
      <c r="DM238" s="144">
        <f t="shared" si="405"/>
        <v>832</v>
      </c>
      <c r="DN238" s="144">
        <f t="shared" si="405"/>
        <v>832</v>
      </c>
      <c r="DO238" s="144">
        <f t="shared" si="405"/>
        <v>832</v>
      </c>
      <c r="DP238" s="144">
        <f t="shared" si="405"/>
        <v>832</v>
      </c>
      <c r="DQ238" s="144">
        <f t="shared" si="405"/>
        <v>832</v>
      </c>
      <c r="DR238" s="144">
        <f t="shared" si="405"/>
        <v>832</v>
      </c>
      <c r="DS238" s="144">
        <f t="shared" si="405"/>
        <v>832</v>
      </c>
      <c r="DT238" s="144">
        <f t="shared" si="405"/>
        <v>832</v>
      </c>
      <c r="DU238" s="144">
        <f t="shared" si="405"/>
        <v>832</v>
      </c>
      <c r="DV238" s="144">
        <f t="shared" si="405"/>
        <v>832</v>
      </c>
      <c r="DW238" s="144">
        <f t="shared" si="405"/>
        <v>832</v>
      </c>
      <c r="DX238" s="144">
        <f t="shared" si="405"/>
        <v>832</v>
      </c>
      <c r="DY238" s="144">
        <f t="shared" si="405"/>
        <v>832</v>
      </c>
      <c r="DZ238" s="144">
        <f t="shared" si="405"/>
        <v>832</v>
      </c>
      <c r="EA238" s="144">
        <f t="shared" si="405"/>
        <v>832</v>
      </c>
      <c r="EB238" s="144">
        <f t="shared" si="405"/>
        <v>832</v>
      </c>
      <c r="EC238" s="144">
        <f t="shared" si="405"/>
        <v>832</v>
      </c>
      <c r="ED238" s="144">
        <f t="shared" si="405"/>
        <v>832</v>
      </c>
      <c r="EE238" s="144">
        <f t="shared" si="405"/>
        <v>832</v>
      </c>
      <c r="EF238" s="144">
        <f t="shared" si="405"/>
        <v>832</v>
      </c>
      <c r="EG238" s="144">
        <f t="shared" si="405"/>
        <v>832</v>
      </c>
      <c r="EH238" s="144">
        <f t="shared" si="405"/>
        <v>832</v>
      </c>
      <c r="EI238" s="144">
        <f t="shared" si="405"/>
        <v>832</v>
      </c>
      <c r="EJ238" s="144">
        <f t="shared" si="405"/>
        <v>832</v>
      </c>
      <c r="EK238" s="144">
        <f t="shared" si="405"/>
        <v>832</v>
      </c>
      <c r="EL238" s="144">
        <f t="shared" si="405"/>
        <v>832</v>
      </c>
      <c r="EM238" s="144">
        <f t="shared" si="405"/>
        <v>832</v>
      </c>
      <c r="EN238" s="144">
        <f t="shared" si="405"/>
        <v>832</v>
      </c>
      <c r="EO238" s="144">
        <f t="shared" si="405"/>
        <v>832</v>
      </c>
      <c r="EP238" s="144">
        <f t="shared" si="405"/>
        <v>832</v>
      </c>
      <c r="EQ238" s="144">
        <f t="shared" si="405"/>
        <v>832</v>
      </c>
      <c r="ER238" s="144">
        <f t="shared" si="405"/>
        <v>832</v>
      </c>
      <c r="ES238" s="144">
        <f t="shared" si="405"/>
        <v>832</v>
      </c>
      <c r="ET238" s="144">
        <f t="shared" si="405"/>
        <v>832</v>
      </c>
      <c r="EU238" s="144">
        <f t="shared" si="405"/>
        <v>832</v>
      </c>
      <c r="EV238" s="144">
        <f t="shared" si="405"/>
        <v>832</v>
      </c>
      <c r="EW238" s="144">
        <f t="shared" si="405"/>
        <v>832</v>
      </c>
      <c r="EX238" s="147">
        <f>PV(0.05,'PV factor'!C256,,-BR238)</f>
        <v>3718.8208616780043</v>
      </c>
      <c r="EY238" s="147">
        <f>PV(0.05,'PV factor'!D256,,-BS238)</f>
        <v>0</v>
      </c>
      <c r="EZ238" s="147">
        <f>PV(0.05,'PV factor'!E256,,-BT238)</f>
        <v>0</v>
      </c>
      <c r="FA238" s="147">
        <f>PV(0.05,'PV factor'!F256,,-BU238)</f>
        <v>0</v>
      </c>
      <c r="FB238" s="147">
        <f>PV(0.05,'PV factor'!G256,,-BV238)</f>
        <v>0</v>
      </c>
      <c r="FC238" s="147">
        <f>PV(0.05,'PV factor'!H256,,-BW238)</f>
        <v>0</v>
      </c>
      <c r="FD238" s="147">
        <f>PV(0.05,'PV factor'!I256,,-BX238)</f>
        <v>0</v>
      </c>
      <c r="FE238" s="147">
        <f>PV(0.05,'PV factor'!J256,,-BY238)</f>
        <v>0</v>
      </c>
      <c r="FF238" s="147">
        <f>PV(0.05,'PV factor'!K256,,-BZ238)</f>
        <v>0</v>
      </c>
      <c r="FG238" s="147">
        <f>PV(0.05,'PV factor'!L256,,-CA238)</f>
        <v>0</v>
      </c>
      <c r="FH238" s="147">
        <f>PV(0.05,'PV factor'!M256,,-CB238)</f>
        <v>0</v>
      </c>
      <c r="FI238" s="147">
        <f>PV(0.05,'PV factor'!N256,,-CC238)</f>
        <v>0</v>
      </c>
      <c r="FJ238" s="147">
        <f>PV(0.05,'PV factor'!O256,,-CD238)</f>
        <v>0</v>
      </c>
      <c r="FK238" s="147">
        <f>PV(0.05,'PV factor'!P256,,-CE238)</f>
        <v>0</v>
      </c>
      <c r="FL238" s="147">
        <f>PV(0.05,'PV factor'!Q256,,-CF238)</f>
        <v>0</v>
      </c>
      <c r="FM238" s="147">
        <f>PV(0.05,'PV factor'!R256,,-CG238)</f>
        <v>0</v>
      </c>
      <c r="FN238" s="147">
        <f>PV(0.05,'PV factor'!S256,,-CH238)</f>
        <v>0</v>
      </c>
      <c r="FO238" s="147">
        <f>PV(0.05,'PV factor'!T256,,-CI238)</f>
        <v>0</v>
      </c>
      <c r="FP238" s="147">
        <f>PV(0.05,'PV factor'!U256,,-CJ238)</f>
        <v>0</v>
      </c>
      <c r="FQ238" s="147">
        <f>PV(0.05,'PV factor'!V256,,-CK238)</f>
        <v>0</v>
      </c>
      <c r="FR238" s="147">
        <f>PV(0.05,'PV factor'!W256,,-CL238)</f>
        <v>0</v>
      </c>
      <c r="FS238" s="147">
        <f>PV(0.05,'PV factor'!X256,,-CM238)</f>
        <v>0</v>
      </c>
      <c r="FT238" s="147">
        <f>PV(0.05,'PV factor'!Y256,,-CN238)</f>
        <v>0</v>
      </c>
      <c r="FU238" s="147">
        <f>PV(0.05,'PV factor'!Z256,,-CO238)</f>
        <v>0</v>
      </c>
      <c r="FV238" s="147">
        <f>PV(0.05,'PV factor'!AA256,,-CP238)</f>
        <v>0</v>
      </c>
      <c r="FW238" s="147">
        <f>PV(0.05,'PV factor'!AB256,,-CQ238)</f>
        <v>0</v>
      </c>
      <c r="FX238" s="147">
        <f>PV(0.05,'PV factor'!AC256,,-CR238)</f>
        <v>0</v>
      </c>
      <c r="FY238" s="147">
        <f>PV(0.05,'PV factor'!AD256,,-CS238)</f>
        <v>0</v>
      </c>
      <c r="FZ238" s="147">
        <f>PV(0.05,'PV factor'!AE256,,-CT238)</f>
        <v>0</v>
      </c>
      <c r="GA238" s="147">
        <f>PV(0.05,'PV factor'!AF256,,-CU238)</f>
        <v>0</v>
      </c>
      <c r="GB238" s="147">
        <f>PV(0.05,'PV factor'!AG256,,-CV238)</f>
        <v>0</v>
      </c>
      <c r="GC238" s="147">
        <f>PV(0.05,'PV factor'!AH256,,-CW238)</f>
        <v>0</v>
      </c>
      <c r="GD238" s="147">
        <f>PV(0.05,'PV factor'!AI256,,-CX238)</f>
        <v>0</v>
      </c>
      <c r="GE238" s="147">
        <f>PV(0.05,'PV factor'!AJ256,,-CY238)</f>
        <v>0</v>
      </c>
      <c r="GF238" s="147">
        <f>PV(0.05,'PV factor'!AK256,,-CZ238)</f>
        <v>0</v>
      </c>
      <c r="GG238" s="147">
        <f>PV(0.05,'PV factor'!AL256,,-DA238)</f>
        <v>0</v>
      </c>
      <c r="GH238" s="147">
        <f>PV(0.05,'PV factor'!AM256,,-DB238)</f>
        <v>0</v>
      </c>
      <c r="GI238" s="147">
        <f>PV(0.05,'PV factor'!AN256,,-DC238)</f>
        <v>0</v>
      </c>
      <c r="GJ238" s="147">
        <f>PV(0.05,'PV factor'!AO256,,-DD238)</f>
        <v>0</v>
      </c>
      <c r="GK238" s="147">
        <f>PV(0.05,'PV factor'!AP256,,-DE238)</f>
        <v>0</v>
      </c>
      <c r="GL238" s="147">
        <f>PV(0.05,'PV factor'!C256,,-DI238)</f>
        <v>754.64852607709747</v>
      </c>
      <c r="GM238" s="147">
        <f>PV(0.05,'PV factor'!D256,,-DJ238)</f>
        <v>718.71288197818797</v>
      </c>
      <c r="GN238" s="147">
        <f>PV(0.05,'PV factor'!E256,,-DK238)</f>
        <v>684.48845902684582</v>
      </c>
      <c r="GO238" s="147">
        <f>PV(0.05,'PV factor'!F256,,-DL238)</f>
        <v>651.8937705017579</v>
      </c>
      <c r="GP238" s="147">
        <f>PV(0.05,'PV factor'!G256,,-DM238)</f>
        <v>620.85121000167419</v>
      </c>
      <c r="GQ238" s="147">
        <f>PV(0.05,'PV factor'!H256,,-DN238)</f>
        <v>591.28686666826104</v>
      </c>
      <c r="GR238" s="147">
        <f>PV(0.05,'PV factor'!I256,,-DO238)</f>
        <v>563.13034920786777</v>
      </c>
      <c r="GS238" s="147">
        <f>PV(0.05,'PV factor'!J256,,-DP238)</f>
        <v>536.31461829320733</v>
      </c>
      <c r="GT238" s="147">
        <f>PV(0.05,'PV factor'!K256,,-DQ238)</f>
        <v>510.77582694591177</v>
      </c>
      <c r="GU238" s="147">
        <f>PV(0.05,'PV factor'!L256,,-DR238)</f>
        <v>486.45316851991589</v>
      </c>
      <c r="GV238" s="147">
        <f>PV(0.05,'PV factor'!M256,,-DS238)</f>
        <v>463.28873192372953</v>
      </c>
      <c r="GW238" s="147">
        <f>PV(0.05,'PV factor'!N256,,-DT238)</f>
        <v>441.2273637368852</v>
      </c>
      <c r="GX238" s="147">
        <f>PV(0.05,'PV factor'!O256,,-DU238)</f>
        <v>420.21653689227168</v>
      </c>
      <c r="GY238" s="147">
        <f>PV(0.05,'PV factor'!P256,,-DV238)</f>
        <v>400.20622561168722</v>
      </c>
      <c r="GZ238" s="147">
        <f>PV(0.05,'PV factor'!Q256,,-DW238)</f>
        <v>381.148786296845</v>
      </c>
      <c r="HA238" s="147">
        <f>PV(0.05,'PV factor'!R256,,-DX238)</f>
        <v>362.99884409223324</v>
      </c>
      <c r="HB238" s="147">
        <f>PV(0.05,'PV factor'!S256,,-DY238)</f>
        <v>345.71318484974597</v>
      </c>
      <c r="HC238" s="147">
        <f>PV(0.05,'PV factor'!T256,,-DZ238)</f>
        <v>329.25065223785333</v>
      </c>
      <c r="HD238" s="147">
        <f>PV(0.05,'PV factor'!U256,,-EA238)</f>
        <v>313.57204975033648</v>
      </c>
      <c r="HE238" s="147">
        <f>PV(0.05,'PV factor'!V256,,-EB238)</f>
        <v>298.64004738127284</v>
      </c>
      <c r="HF238" s="147">
        <f>PV(0.05,'PV factor'!W256,,-EC238)</f>
        <v>284.41909274406942</v>
      </c>
      <c r="HG238" s="147">
        <f>PV(0.05,'PV factor'!X256,,-ED238)</f>
        <v>270.87532642292319</v>
      </c>
      <c r="HH238" s="147">
        <f>PV(0.05,'PV factor'!Y256,,-EE238)</f>
        <v>257.976501355165</v>
      </c>
      <c r="HI238" s="147">
        <f>PV(0.05,'PV factor'!Z256,,-EF238)</f>
        <v>245.69190605253806</v>
      </c>
      <c r="HJ238" s="147">
        <f>PV(0.05,'PV factor'!AA256,,-EG238)</f>
        <v>233.99229147860768</v>
      </c>
      <c r="HK238" s="147">
        <f>PV(0.05,'PV factor'!AB256,,-EH238)</f>
        <v>222.84980140819778</v>
      </c>
      <c r="HL238" s="147">
        <f>PV(0.05,'PV factor'!AC256,,-EI238)</f>
        <v>212.23790610304553</v>
      </c>
      <c r="HM238" s="147">
        <f>PV(0.05,'PV factor'!AD256,,-EJ238)</f>
        <v>202.13133914575761</v>
      </c>
      <c r="HN238" s="147">
        <f>PV(0.05,'PV factor'!AE256,,-EK238)</f>
        <v>192.50603728167397</v>
      </c>
      <c r="HO238" s="147">
        <f>PV(0.05,'PV factor'!AF256,,-EL238)</f>
        <v>183.3390831254037</v>
      </c>
      <c r="HP238" s="147">
        <f>PV(0.05,'PV factor'!AG256,,-EM238)</f>
        <v>174.60865059562261</v>
      </c>
      <c r="HQ238" s="147">
        <f>PV(0.05,'PV factor'!AH256,,-EN238)</f>
        <v>166.293952948212</v>
      </c>
      <c r="HR238" s="147">
        <f>PV(0.05,'PV factor'!AI256,,-EO238)</f>
        <v>158.37519328401143</v>
      </c>
      <c r="HS238" s="147">
        <f>PV(0.05,'PV factor'!AJ256,,-EP238)</f>
        <v>150.8335174133442</v>
      </c>
      <c r="HT238" s="147">
        <f>PV(0.05,'PV factor'!AK256,,-EQ238)</f>
        <v>143.65096896508973</v>
      </c>
      <c r="HU238" s="147">
        <f>PV(0.05,'PV factor'!AL256,,-ER238)</f>
        <v>136.81044663341876</v>
      </c>
      <c r="HV238" s="147">
        <f>PV(0.05,'PV factor'!AM256,,-ES238)</f>
        <v>130.29566346039886</v>
      </c>
      <c r="HW238" s="147">
        <f>PV(0.05,'PV factor'!AN256,,-ET238)</f>
        <v>124.09110805752269</v>
      </c>
      <c r="HX238" s="147">
        <f>PV(0.05,'PV factor'!AO256,,-EU238)</f>
        <v>118.18200767383115</v>
      </c>
      <c r="HY238" s="147">
        <f>PV(0.05,'PV factor'!AP256,,-EV238)</f>
        <v>112.55429302269633</v>
      </c>
      <c r="HZ238" s="147">
        <f t="shared" si="361"/>
        <v>3718.8208616780043</v>
      </c>
      <c r="IA238" s="147">
        <f t="shared" si="362"/>
        <v>3430.5948475855635</v>
      </c>
      <c r="IB238" s="401">
        <f t="shared" si="363"/>
        <v>0.92249532182026439</v>
      </c>
    </row>
    <row r="239" spans="1:236" ht="90" customHeight="1" x14ac:dyDescent="0.2">
      <c r="A239" s="137" t="s">
        <v>1699</v>
      </c>
      <c r="B239" s="138" t="s">
        <v>1700</v>
      </c>
      <c r="C239" s="138" t="s">
        <v>1765</v>
      </c>
      <c r="D239" s="121">
        <v>5</v>
      </c>
      <c r="E239" s="138" t="s">
        <v>1766</v>
      </c>
      <c r="F239" s="118" t="s">
        <v>1767</v>
      </c>
      <c r="G239" s="118" t="s">
        <v>1768</v>
      </c>
      <c r="H239" s="142" t="s">
        <v>77</v>
      </c>
      <c r="I239" s="118" t="s">
        <v>1769</v>
      </c>
      <c r="J239" s="118">
        <v>5</v>
      </c>
      <c r="K239" s="227" t="s">
        <v>94</v>
      </c>
      <c r="L239" s="142">
        <v>10000</v>
      </c>
      <c r="M239" s="142" t="s">
        <v>1770</v>
      </c>
      <c r="N239" s="142" t="s">
        <v>81</v>
      </c>
      <c r="O239" s="142" t="s">
        <v>82</v>
      </c>
      <c r="P239" s="142" t="s">
        <v>124</v>
      </c>
      <c r="Q239" s="112" t="s">
        <v>100</v>
      </c>
      <c r="R239" s="142" t="s">
        <v>108</v>
      </c>
      <c r="S239" s="142" t="s">
        <v>99</v>
      </c>
      <c r="T239" s="142" t="s">
        <v>1727</v>
      </c>
      <c r="U239" s="142" t="s">
        <v>100</v>
      </c>
      <c r="V239" s="117">
        <v>1</v>
      </c>
      <c r="W239" s="139">
        <v>50000</v>
      </c>
      <c r="X239" s="139">
        <v>0</v>
      </c>
      <c r="Y239" s="139">
        <v>0</v>
      </c>
      <c r="Z239" s="136">
        <v>0</v>
      </c>
      <c r="AA239" s="139">
        <v>50000</v>
      </c>
      <c r="AB239" s="139">
        <v>0</v>
      </c>
      <c r="AC239" s="139">
        <v>0</v>
      </c>
      <c r="AD239" s="139">
        <v>0</v>
      </c>
      <c r="AE239" s="139">
        <v>0</v>
      </c>
      <c r="AF239" s="139">
        <v>0</v>
      </c>
      <c r="AG239" s="139">
        <v>0</v>
      </c>
      <c r="AH239" s="139">
        <v>0</v>
      </c>
      <c r="AI239" s="116" t="s">
        <v>88</v>
      </c>
      <c r="AJ239" s="139">
        <v>0</v>
      </c>
      <c r="AK239" s="139">
        <v>0</v>
      </c>
      <c r="AL239" s="139">
        <v>0</v>
      </c>
      <c r="AM239" s="139">
        <v>0</v>
      </c>
      <c r="AN239" s="139">
        <v>0</v>
      </c>
      <c r="AO239" s="139">
        <v>0</v>
      </c>
      <c r="AP239" s="139">
        <v>0</v>
      </c>
      <c r="AQ239" s="139">
        <v>0</v>
      </c>
      <c r="AR239" s="139">
        <v>0</v>
      </c>
      <c r="AS239" s="139">
        <v>0</v>
      </c>
      <c r="AT239" s="139">
        <v>0</v>
      </c>
      <c r="AU239" s="118"/>
      <c r="AV239" s="230">
        <f t="shared" si="329"/>
        <v>1</v>
      </c>
      <c r="AW239" s="230">
        <f t="shared" si="330"/>
        <v>0</v>
      </c>
      <c r="AX239" s="230" t="str">
        <f t="shared" si="331"/>
        <v>D3</v>
      </c>
      <c r="AY239" s="141">
        <f t="shared" si="332"/>
        <v>9</v>
      </c>
      <c r="AZ239" s="70">
        <f t="shared" si="333"/>
        <v>1</v>
      </c>
      <c r="BA239" s="70">
        <f t="shared" si="334"/>
        <v>1</v>
      </c>
      <c r="BB239" s="70">
        <f t="shared" si="335"/>
        <v>1</v>
      </c>
      <c r="BC239" s="70">
        <f t="shared" si="336"/>
        <v>1</v>
      </c>
      <c r="BD239" s="70">
        <f t="shared" si="337"/>
        <v>1</v>
      </c>
      <c r="BE239" s="70">
        <f t="shared" si="338"/>
        <v>1</v>
      </c>
      <c r="BF239" s="70">
        <f t="shared" si="339"/>
        <v>1</v>
      </c>
      <c r="BG239" s="71">
        <f t="shared" si="340"/>
        <v>0</v>
      </c>
      <c r="BH239" s="71">
        <f t="shared" si="341"/>
        <v>1</v>
      </c>
      <c r="BI239" s="71">
        <f t="shared" si="342"/>
        <v>0</v>
      </c>
      <c r="BJ239" s="71">
        <f t="shared" si="343"/>
        <v>0</v>
      </c>
      <c r="BK239" s="71">
        <f t="shared" si="344"/>
        <v>1</v>
      </c>
      <c r="BL239" s="70">
        <f t="shared" si="345"/>
        <v>1</v>
      </c>
      <c r="BM239" s="70">
        <f t="shared" si="346"/>
        <v>1</v>
      </c>
      <c r="BN239" s="70">
        <f t="shared" si="347"/>
        <v>0</v>
      </c>
      <c r="BO239" s="70">
        <f t="shared" si="348"/>
        <v>1</v>
      </c>
      <c r="BP239" s="144">
        <f t="shared" si="349"/>
        <v>0</v>
      </c>
      <c r="BQ239" s="144">
        <f t="shared" si="350"/>
        <v>0</v>
      </c>
      <c r="BR239" s="144">
        <f t="shared" si="351"/>
        <v>50000</v>
      </c>
      <c r="BS239" s="144">
        <f t="shared" si="352"/>
        <v>0</v>
      </c>
      <c r="BT239" s="144">
        <f t="shared" si="353"/>
        <v>0</v>
      </c>
      <c r="BU239" s="144">
        <f t="shared" si="354"/>
        <v>0</v>
      </c>
      <c r="BV239" s="144">
        <f t="shared" si="355"/>
        <v>0</v>
      </c>
      <c r="BW239" s="144">
        <f t="shared" si="356"/>
        <v>0</v>
      </c>
      <c r="BX239" s="144">
        <f t="shared" si="357"/>
        <v>0</v>
      </c>
      <c r="BY239" s="144">
        <f t="shared" si="358"/>
        <v>0</v>
      </c>
      <c r="BZ239" s="9">
        <v>0</v>
      </c>
      <c r="CA239" s="9">
        <v>0</v>
      </c>
      <c r="CB239" s="9">
        <v>0</v>
      </c>
      <c r="CC239" s="9">
        <v>0</v>
      </c>
      <c r="CD239" s="9">
        <v>0</v>
      </c>
      <c r="CE239" s="9">
        <v>0</v>
      </c>
      <c r="CF239" s="9">
        <v>0</v>
      </c>
      <c r="CG239" s="9">
        <v>0</v>
      </c>
      <c r="CH239" s="9">
        <v>0</v>
      </c>
      <c r="CI239" s="9">
        <v>0</v>
      </c>
      <c r="CJ239" s="9">
        <v>0</v>
      </c>
      <c r="CK239" s="9">
        <v>0</v>
      </c>
      <c r="CL239" s="9">
        <v>0</v>
      </c>
      <c r="CM239" s="9">
        <v>0</v>
      </c>
      <c r="CN239" s="9">
        <v>0</v>
      </c>
      <c r="CO239" s="9">
        <v>0</v>
      </c>
      <c r="CP239" s="9">
        <v>0</v>
      </c>
      <c r="CQ239" s="9">
        <v>0</v>
      </c>
      <c r="CR239" s="9">
        <v>0</v>
      </c>
      <c r="CS239" s="9">
        <v>0</v>
      </c>
      <c r="CT239" s="9">
        <v>0</v>
      </c>
      <c r="CU239" s="9">
        <v>0</v>
      </c>
      <c r="CV239" s="9">
        <v>0</v>
      </c>
      <c r="CW239" s="9">
        <v>0</v>
      </c>
      <c r="CX239" s="9">
        <v>0</v>
      </c>
      <c r="CY239" s="9">
        <v>0</v>
      </c>
      <c r="CZ239" s="9">
        <v>0</v>
      </c>
      <c r="DA239" s="9">
        <v>0</v>
      </c>
      <c r="DB239" s="9">
        <v>0</v>
      </c>
      <c r="DC239" s="9">
        <v>0</v>
      </c>
      <c r="DD239" s="9">
        <v>0</v>
      </c>
      <c r="DE239" s="9">
        <v>0</v>
      </c>
      <c r="DF239" s="9">
        <v>0</v>
      </c>
      <c r="DG239" s="144">
        <f t="shared" si="359"/>
        <v>10000</v>
      </c>
      <c r="DH239" s="144">
        <f t="shared" ref="DH239:EW239" si="406">DG239</f>
        <v>10000</v>
      </c>
      <c r="DI239" s="144">
        <f t="shared" si="406"/>
        <v>10000</v>
      </c>
      <c r="DJ239" s="144">
        <f t="shared" si="406"/>
        <v>10000</v>
      </c>
      <c r="DK239" s="144">
        <f t="shared" si="406"/>
        <v>10000</v>
      </c>
      <c r="DL239" s="144">
        <f t="shared" si="406"/>
        <v>10000</v>
      </c>
      <c r="DM239" s="144">
        <f t="shared" si="406"/>
        <v>10000</v>
      </c>
      <c r="DN239" s="144">
        <f t="shared" si="406"/>
        <v>10000</v>
      </c>
      <c r="DO239" s="144">
        <f t="shared" si="406"/>
        <v>10000</v>
      </c>
      <c r="DP239" s="144">
        <f t="shared" si="406"/>
        <v>10000</v>
      </c>
      <c r="DQ239" s="144">
        <f t="shared" si="406"/>
        <v>10000</v>
      </c>
      <c r="DR239" s="144">
        <f t="shared" si="406"/>
        <v>10000</v>
      </c>
      <c r="DS239" s="144">
        <f t="shared" si="406"/>
        <v>10000</v>
      </c>
      <c r="DT239" s="144">
        <f t="shared" si="406"/>
        <v>10000</v>
      </c>
      <c r="DU239" s="144">
        <f t="shared" si="406"/>
        <v>10000</v>
      </c>
      <c r="DV239" s="144">
        <f t="shared" si="406"/>
        <v>10000</v>
      </c>
      <c r="DW239" s="144">
        <f t="shared" si="406"/>
        <v>10000</v>
      </c>
      <c r="DX239" s="144">
        <f t="shared" si="406"/>
        <v>10000</v>
      </c>
      <c r="DY239" s="144">
        <f t="shared" si="406"/>
        <v>10000</v>
      </c>
      <c r="DZ239" s="144">
        <f t="shared" si="406"/>
        <v>10000</v>
      </c>
      <c r="EA239" s="144">
        <f t="shared" si="406"/>
        <v>10000</v>
      </c>
      <c r="EB239" s="144">
        <f t="shared" si="406"/>
        <v>10000</v>
      </c>
      <c r="EC239" s="144">
        <f t="shared" si="406"/>
        <v>10000</v>
      </c>
      <c r="ED239" s="144">
        <f t="shared" si="406"/>
        <v>10000</v>
      </c>
      <c r="EE239" s="144">
        <f t="shared" si="406"/>
        <v>10000</v>
      </c>
      <c r="EF239" s="144">
        <f t="shared" si="406"/>
        <v>10000</v>
      </c>
      <c r="EG239" s="144">
        <f t="shared" si="406"/>
        <v>10000</v>
      </c>
      <c r="EH239" s="144">
        <f t="shared" si="406"/>
        <v>10000</v>
      </c>
      <c r="EI239" s="144">
        <f t="shared" si="406"/>
        <v>10000</v>
      </c>
      <c r="EJ239" s="144">
        <f t="shared" si="406"/>
        <v>10000</v>
      </c>
      <c r="EK239" s="144">
        <f t="shared" si="406"/>
        <v>10000</v>
      </c>
      <c r="EL239" s="144">
        <f t="shared" si="406"/>
        <v>10000</v>
      </c>
      <c r="EM239" s="144">
        <f t="shared" si="406"/>
        <v>10000</v>
      </c>
      <c r="EN239" s="144">
        <f t="shared" si="406"/>
        <v>10000</v>
      </c>
      <c r="EO239" s="144">
        <f t="shared" si="406"/>
        <v>10000</v>
      </c>
      <c r="EP239" s="144">
        <f t="shared" si="406"/>
        <v>10000</v>
      </c>
      <c r="EQ239" s="144">
        <f t="shared" si="406"/>
        <v>10000</v>
      </c>
      <c r="ER239" s="144">
        <f t="shared" si="406"/>
        <v>10000</v>
      </c>
      <c r="ES239" s="144">
        <f t="shared" si="406"/>
        <v>10000</v>
      </c>
      <c r="ET239" s="144">
        <f t="shared" si="406"/>
        <v>10000</v>
      </c>
      <c r="EU239" s="144">
        <f t="shared" si="406"/>
        <v>10000</v>
      </c>
      <c r="EV239" s="144">
        <f t="shared" si="406"/>
        <v>10000</v>
      </c>
      <c r="EW239" s="144">
        <f t="shared" si="406"/>
        <v>10000</v>
      </c>
      <c r="EX239" s="147">
        <f>PV(0.05,'PV factor'!C269,,-BR239)</f>
        <v>45351.473922902493</v>
      </c>
      <c r="EY239" s="147">
        <f>PV(0.05,'PV factor'!D269,,-BS239)</f>
        <v>0</v>
      </c>
      <c r="EZ239" s="147">
        <f>PV(0.05,'PV factor'!E269,,-BT239)</f>
        <v>0</v>
      </c>
      <c r="FA239" s="147">
        <f>PV(0.05,'PV factor'!F269,,-BU239)</f>
        <v>0</v>
      </c>
      <c r="FB239" s="147">
        <f>PV(0.05,'PV factor'!G269,,-BV239)</f>
        <v>0</v>
      </c>
      <c r="FC239" s="147">
        <f>PV(0.05,'PV factor'!H269,,-BW239)</f>
        <v>0</v>
      </c>
      <c r="FD239" s="147">
        <f>PV(0.05,'PV factor'!I269,,-BX239)</f>
        <v>0</v>
      </c>
      <c r="FE239" s="147">
        <f>PV(0.05,'PV factor'!J269,,-BY239)</f>
        <v>0</v>
      </c>
      <c r="FF239" s="147">
        <f>PV(0.05,'PV factor'!K269,,-BZ239)</f>
        <v>0</v>
      </c>
      <c r="FG239" s="147">
        <f>PV(0.05,'PV factor'!L269,,-CA239)</f>
        <v>0</v>
      </c>
      <c r="FH239" s="147">
        <f>PV(0.05,'PV factor'!M269,,-CB239)</f>
        <v>0</v>
      </c>
      <c r="FI239" s="147">
        <f>PV(0.05,'PV factor'!N269,,-CC239)</f>
        <v>0</v>
      </c>
      <c r="FJ239" s="147">
        <f>PV(0.05,'PV factor'!O269,,-CD239)</f>
        <v>0</v>
      </c>
      <c r="FK239" s="147">
        <f>PV(0.05,'PV factor'!P269,,-CE239)</f>
        <v>0</v>
      </c>
      <c r="FL239" s="147">
        <f>PV(0.05,'PV factor'!Q269,,-CF239)</f>
        <v>0</v>
      </c>
      <c r="FM239" s="147">
        <f>PV(0.05,'PV factor'!R269,,-CG239)</f>
        <v>0</v>
      </c>
      <c r="FN239" s="147">
        <f>PV(0.05,'PV factor'!S269,,-CH239)</f>
        <v>0</v>
      </c>
      <c r="FO239" s="147">
        <f>PV(0.05,'PV factor'!T269,,-CI239)</f>
        <v>0</v>
      </c>
      <c r="FP239" s="147">
        <f>PV(0.05,'PV factor'!U269,,-CJ239)</f>
        <v>0</v>
      </c>
      <c r="FQ239" s="147">
        <f>PV(0.05,'PV factor'!V269,,-CK239)</f>
        <v>0</v>
      </c>
      <c r="FR239" s="147">
        <f>PV(0.05,'PV factor'!W269,,-CL239)</f>
        <v>0</v>
      </c>
      <c r="FS239" s="147">
        <f>PV(0.05,'PV factor'!X269,,-CM239)</f>
        <v>0</v>
      </c>
      <c r="FT239" s="147">
        <f>PV(0.05,'PV factor'!Y269,,-CN239)</f>
        <v>0</v>
      </c>
      <c r="FU239" s="147">
        <f>PV(0.05,'PV factor'!Z269,,-CO239)</f>
        <v>0</v>
      </c>
      <c r="FV239" s="147">
        <f>PV(0.05,'PV factor'!AA269,,-CP239)</f>
        <v>0</v>
      </c>
      <c r="FW239" s="147">
        <f>PV(0.05,'PV factor'!AB269,,-CQ239)</f>
        <v>0</v>
      </c>
      <c r="FX239" s="147">
        <f>PV(0.05,'PV factor'!AC269,,-CR239)</f>
        <v>0</v>
      </c>
      <c r="FY239" s="147">
        <f>PV(0.05,'PV factor'!AD269,,-CS239)</f>
        <v>0</v>
      </c>
      <c r="FZ239" s="147">
        <f>PV(0.05,'PV factor'!AE269,,-CT239)</f>
        <v>0</v>
      </c>
      <c r="GA239" s="147">
        <f>PV(0.05,'PV factor'!AF269,,-CU239)</f>
        <v>0</v>
      </c>
      <c r="GB239" s="147">
        <f>PV(0.05,'PV factor'!AG269,,-CV239)</f>
        <v>0</v>
      </c>
      <c r="GC239" s="147">
        <f>PV(0.05,'PV factor'!AH269,,-CW239)</f>
        <v>0</v>
      </c>
      <c r="GD239" s="147">
        <f>PV(0.05,'PV factor'!AI269,,-CX239)</f>
        <v>0</v>
      </c>
      <c r="GE239" s="147">
        <f>PV(0.05,'PV factor'!AJ269,,-CY239)</f>
        <v>0</v>
      </c>
      <c r="GF239" s="147">
        <f>PV(0.05,'PV factor'!AK269,,-CZ239)</f>
        <v>0</v>
      </c>
      <c r="GG239" s="147">
        <f>PV(0.05,'PV factor'!AL269,,-DA239)</f>
        <v>0</v>
      </c>
      <c r="GH239" s="147">
        <f>PV(0.05,'PV factor'!AM269,,-DB239)</f>
        <v>0</v>
      </c>
      <c r="GI239" s="147">
        <f>PV(0.05,'PV factor'!AN269,,-DC239)</f>
        <v>0</v>
      </c>
      <c r="GJ239" s="147">
        <f>PV(0.05,'PV factor'!AO269,,-DD239)</f>
        <v>0</v>
      </c>
      <c r="GK239" s="147">
        <f>PV(0.05,'PV factor'!AP269,,-DE239)</f>
        <v>0</v>
      </c>
      <c r="GL239" s="147">
        <f>PV(0.05,'PV factor'!C269,,-DI239)</f>
        <v>9070.2947845804993</v>
      </c>
      <c r="GM239" s="147">
        <f>PV(0.05,'PV factor'!D269,,-DJ239)</f>
        <v>8638.3759853147603</v>
      </c>
      <c r="GN239" s="147">
        <f>PV(0.05,'PV factor'!E269,,-DK239)</f>
        <v>8227.0247479188201</v>
      </c>
      <c r="GO239" s="147">
        <f>PV(0.05,'PV factor'!F269,,-DL239)</f>
        <v>7835.2616646845891</v>
      </c>
      <c r="GP239" s="147">
        <f>PV(0.05,'PV factor'!G269,,-DM239)</f>
        <v>7462.153966366277</v>
      </c>
      <c r="GQ239" s="147">
        <f>PV(0.05,'PV factor'!H269,,-DN239)</f>
        <v>7106.8133013012148</v>
      </c>
      <c r="GR239" s="147">
        <f>PV(0.05,'PV factor'!I269,,-DO239)</f>
        <v>6768.3936202868717</v>
      </c>
      <c r="GS239" s="147">
        <f>PV(0.05,'PV factor'!J269,,-DP239)</f>
        <v>6446.0891621779729</v>
      </c>
      <c r="GT239" s="147">
        <f>PV(0.05,'PV factor'!K269,,-DQ239)</f>
        <v>6139.1325354075934</v>
      </c>
      <c r="GU239" s="147">
        <f>PV(0.05,'PV factor'!L269,,-DR239)</f>
        <v>5846.7928908643744</v>
      </c>
      <c r="GV239" s="147">
        <f>PV(0.05,'PV factor'!M269,,-DS239)</f>
        <v>5568.3741817755954</v>
      </c>
      <c r="GW239" s="147">
        <f>PV(0.05,'PV factor'!N269,,-DT239)</f>
        <v>5303.2135064529466</v>
      </c>
      <c r="GX239" s="147">
        <f>PV(0.05,'PV factor'!O269,,-DU239)</f>
        <v>5050.6795299551886</v>
      </c>
      <c r="GY239" s="147">
        <f>PV(0.05,'PV factor'!P269,,-DV239)</f>
        <v>4810.1709809097019</v>
      </c>
      <c r="GZ239" s="147">
        <f>PV(0.05,'PV factor'!Q269,,-DW239)</f>
        <v>4581.1152199140024</v>
      </c>
      <c r="HA239" s="147">
        <f>PV(0.05,'PV factor'!R269,,-DX239)</f>
        <v>4362.9668761085732</v>
      </c>
      <c r="HB239" s="147">
        <f>PV(0.05,'PV factor'!S269,,-DY239)</f>
        <v>4155.2065486748315</v>
      </c>
      <c r="HC239" s="147">
        <f>PV(0.05,'PV factor'!T269,,-DZ239)</f>
        <v>3957.3395701665063</v>
      </c>
      <c r="HD239" s="147">
        <f>PV(0.05,'PV factor'!U269,,-EA239)</f>
        <v>3768.8948287300059</v>
      </c>
      <c r="HE239" s="147">
        <f>PV(0.05,'PV factor'!V269,,-EB239)</f>
        <v>3589.4236464095297</v>
      </c>
      <c r="HF239" s="147">
        <f>PV(0.05,'PV factor'!W269,,-EC239)</f>
        <v>3418.498710866219</v>
      </c>
      <c r="HG239" s="147">
        <f>PV(0.05,'PV factor'!X269,,-ED239)</f>
        <v>3255.7130579678269</v>
      </c>
      <c r="HH239" s="147">
        <f>PV(0.05,'PV factor'!Y269,,-EE239)</f>
        <v>3100.679102826502</v>
      </c>
      <c r="HI239" s="147">
        <f>PV(0.05,'PV factor'!Z269,,-EF239)</f>
        <v>2953.0277169776209</v>
      </c>
      <c r="HJ239" s="147">
        <f>PV(0.05,'PV factor'!AA269,,-EG239)</f>
        <v>2812.4073495024963</v>
      </c>
      <c r="HK239" s="147">
        <f>PV(0.05,'PV factor'!AB269,,-EH239)</f>
        <v>2678.4831900023769</v>
      </c>
      <c r="HL239" s="147">
        <f>PV(0.05,'PV factor'!AC269,,-EI239)</f>
        <v>2550.9363714308356</v>
      </c>
      <c r="HM239" s="147">
        <f>PV(0.05,'PV factor'!AD269,,-EJ239)</f>
        <v>2429.4632108865098</v>
      </c>
      <c r="HN239" s="147">
        <f>PV(0.05,'PV factor'!AE269,,-EK239)</f>
        <v>2313.7744865585814</v>
      </c>
      <c r="HO239" s="147">
        <f>PV(0.05,'PV factor'!AF269,,-EL239)</f>
        <v>2203.5947491034099</v>
      </c>
      <c r="HP239" s="147">
        <f>PV(0.05,'PV factor'!AG269,,-EM239)</f>
        <v>2098.6616658127714</v>
      </c>
      <c r="HQ239" s="147">
        <f>PV(0.05,'PV factor'!AH269,,-EN239)</f>
        <v>1998.7253960121634</v>
      </c>
      <c r="HR239" s="147">
        <f>PV(0.05,'PV factor'!AI269,,-EO239)</f>
        <v>1903.5479962020604</v>
      </c>
      <c r="HS239" s="147">
        <f>PV(0.05,'PV factor'!AJ269,,-EP239)</f>
        <v>1812.9028535257717</v>
      </c>
      <c r="HT239" s="147">
        <f>PV(0.05,'PV factor'!AK269,,-EQ239)</f>
        <v>1726.5741462150208</v>
      </c>
      <c r="HU239" s="147">
        <f>PV(0.05,'PV factor'!AL269,,-ER239)</f>
        <v>1644.3563297285912</v>
      </c>
      <c r="HV239" s="147">
        <f>PV(0.05,'PV factor'!AM269,,-ES239)</f>
        <v>1566.0536473605632</v>
      </c>
      <c r="HW239" s="147">
        <f>PV(0.05,'PV factor'!AN269,,-ET239)</f>
        <v>1491.4796641529169</v>
      </c>
      <c r="HX239" s="147">
        <f>PV(0.05,'PV factor'!AO269,,-EU239)</f>
        <v>1420.4568230027783</v>
      </c>
      <c r="HY239" s="147">
        <f>PV(0.05,'PV factor'!AP269,,-EV239)</f>
        <v>1352.8160219074077</v>
      </c>
      <c r="HZ239" s="147">
        <f t="shared" si="361"/>
        <v>45351.473922902493</v>
      </c>
      <c r="IA239" s="147">
        <f t="shared" si="362"/>
        <v>41233.11114886494</v>
      </c>
      <c r="IB239" s="401">
        <f t="shared" si="363"/>
        <v>0.90919010083247198</v>
      </c>
    </row>
    <row r="240" spans="1:236" ht="90" customHeight="1" x14ac:dyDescent="0.2">
      <c r="A240" s="161" t="s">
        <v>2267</v>
      </c>
      <c r="B240" s="150" t="s">
        <v>2788</v>
      </c>
      <c r="C240" s="150" t="s">
        <v>3042</v>
      </c>
      <c r="D240" s="148">
        <v>4</v>
      </c>
      <c r="E240" s="150" t="s">
        <v>3043</v>
      </c>
      <c r="F240" s="151" t="s">
        <v>3044</v>
      </c>
      <c r="G240" s="151" t="s">
        <v>3045</v>
      </c>
      <c r="H240" s="79" t="s">
        <v>77</v>
      </c>
      <c r="I240" s="151" t="s">
        <v>316</v>
      </c>
      <c r="J240" s="151">
        <v>40</v>
      </c>
      <c r="K240" s="227" t="s">
        <v>79</v>
      </c>
      <c r="L240" s="79">
        <v>2261</v>
      </c>
      <c r="M240" s="79" t="s">
        <v>2818</v>
      </c>
      <c r="N240" s="79" t="s">
        <v>81</v>
      </c>
      <c r="O240" s="13" t="s">
        <v>217</v>
      </c>
      <c r="P240" s="79" t="s">
        <v>218</v>
      </c>
      <c r="Q240" s="112" t="s">
        <v>100</v>
      </c>
      <c r="R240" s="79" t="s">
        <v>108</v>
      </c>
      <c r="S240" s="79" t="s">
        <v>99</v>
      </c>
      <c r="T240" s="79" t="s">
        <v>3037</v>
      </c>
      <c r="U240" s="79" t="s">
        <v>100</v>
      </c>
      <c r="V240" s="81">
        <v>1</v>
      </c>
      <c r="W240" s="149">
        <v>45000</v>
      </c>
      <c r="X240" s="149">
        <v>5000</v>
      </c>
      <c r="Y240" s="149">
        <v>0</v>
      </c>
      <c r="Z240" s="149">
        <v>0</v>
      </c>
      <c r="AA240" s="149">
        <v>45000</v>
      </c>
      <c r="AB240" s="149">
        <v>0</v>
      </c>
      <c r="AC240" s="149">
        <v>0</v>
      </c>
      <c r="AD240" s="149">
        <v>0</v>
      </c>
      <c r="AE240" s="149">
        <v>0</v>
      </c>
      <c r="AF240" s="149">
        <v>0</v>
      </c>
      <c r="AG240" s="149">
        <v>0</v>
      </c>
      <c r="AH240" s="149">
        <v>0</v>
      </c>
      <c r="AI240" s="88"/>
      <c r="AJ240" s="149">
        <v>0</v>
      </c>
      <c r="AK240" s="149">
        <v>0</v>
      </c>
      <c r="AL240" s="149">
        <v>0</v>
      </c>
      <c r="AM240" s="149">
        <v>0</v>
      </c>
      <c r="AN240" s="149">
        <v>0</v>
      </c>
      <c r="AO240" s="149">
        <v>0</v>
      </c>
      <c r="AP240" s="149">
        <v>0</v>
      </c>
      <c r="AQ240" s="149">
        <v>0</v>
      </c>
      <c r="AR240" s="149">
        <v>0</v>
      </c>
      <c r="AS240" s="149">
        <v>0</v>
      </c>
      <c r="AT240" s="149">
        <v>0</v>
      </c>
      <c r="AU240" s="151"/>
      <c r="AV240" s="230">
        <f t="shared" si="329"/>
        <v>1</v>
      </c>
      <c r="AW240" s="230">
        <f t="shared" si="330"/>
        <v>0</v>
      </c>
      <c r="AX240" s="230" t="str">
        <f t="shared" si="331"/>
        <v>B3</v>
      </c>
      <c r="AY240" s="141">
        <f t="shared" si="332"/>
        <v>8</v>
      </c>
      <c r="AZ240" s="70">
        <f t="shared" si="333"/>
        <v>1</v>
      </c>
      <c r="BA240" s="70">
        <f t="shared" si="334"/>
        <v>1</v>
      </c>
      <c r="BB240" s="70">
        <f t="shared" si="335"/>
        <v>0</v>
      </c>
      <c r="BC240" s="70">
        <f t="shared" si="336"/>
        <v>1</v>
      </c>
      <c r="BD240" s="70">
        <f t="shared" si="337"/>
        <v>1</v>
      </c>
      <c r="BE240" s="70">
        <f t="shared" si="338"/>
        <v>1</v>
      </c>
      <c r="BF240" s="70">
        <f t="shared" si="339"/>
        <v>1</v>
      </c>
      <c r="BG240" s="71">
        <f t="shared" si="340"/>
        <v>0</v>
      </c>
      <c r="BH240" s="71">
        <f t="shared" si="341"/>
        <v>1</v>
      </c>
      <c r="BI240" s="71">
        <f t="shared" si="342"/>
        <v>0</v>
      </c>
      <c r="BJ240" s="71">
        <f t="shared" si="343"/>
        <v>0</v>
      </c>
      <c r="BK240" s="71">
        <f t="shared" si="344"/>
        <v>1</v>
      </c>
      <c r="BL240" s="70">
        <f t="shared" si="345"/>
        <v>1</v>
      </c>
      <c r="BM240" s="70">
        <f t="shared" si="346"/>
        <v>1</v>
      </c>
      <c r="BN240" s="70">
        <f t="shared" si="347"/>
        <v>0</v>
      </c>
      <c r="BO240" s="70">
        <f t="shared" si="348"/>
        <v>1</v>
      </c>
      <c r="BP240" s="144">
        <f t="shared" si="349"/>
        <v>0</v>
      </c>
      <c r="BQ240" s="144">
        <f t="shared" si="350"/>
        <v>0</v>
      </c>
      <c r="BR240" s="144">
        <f t="shared" si="351"/>
        <v>45000</v>
      </c>
      <c r="BS240" s="144">
        <f t="shared" si="352"/>
        <v>0</v>
      </c>
      <c r="BT240" s="144">
        <f t="shared" si="353"/>
        <v>0</v>
      </c>
      <c r="BU240" s="144">
        <f t="shared" si="354"/>
        <v>0</v>
      </c>
      <c r="BV240" s="144">
        <f t="shared" si="355"/>
        <v>0</v>
      </c>
      <c r="BW240" s="144">
        <f t="shared" si="356"/>
        <v>0</v>
      </c>
      <c r="BX240" s="144">
        <f t="shared" si="357"/>
        <v>0</v>
      </c>
      <c r="BY240" s="144">
        <f t="shared" si="358"/>
        <v>0</v>
      </c>
      <c r="BZ240" s="9">
        <v>0</v>
      </c>
      <c r="CA240" s="9">
        <v>0</v>
      </c>
      <c r="CB240" s="9">
        <v>0</v>
      </c>
      <c r="CC240" s="9">
        <v>0</v>
      </c>
      <c r="CD240" s="9">
        <v>0</v>
      </c>
      <c r="CE240" s="9">
        <v>0</v>
      </c>
      <c r="CF240" s="9">
        <v>0</v>
      </c>
      <c r="CG240" s="9">
        <v>0</v>
      </c>
      <c r="CH240" s="9">
        <v>0</v>
      </c>
      <c r="CI240" s="9">
        <v>0</v>
      </c>
      <c r="CJ240" s="9">
        <v>0</v>
      </c>
      <c r="CK240" s="9">
        <v>0</v>
      </c>
      <c r="CL240" s="9">
        <v>0</v>
      </c>
      <c r="CM240" s="9">
        <v>0</v>
      </c>
      <c r="CN240" s="9">
        <v>0</v>
      </c>
      <c r="CO240" s="9">
        <v>0</v>
      </c>
      <c r="CP240" s="9">
        <v>0</v>
      </c>
      <c r="CQ240" s="9">
        <v>0</v>
      </c>
      <c r="CR240" s="9">
        <v>0</v>
      </c>
      <c r="CS240" s="9">
        <v>0</v>
      </c>
      <c r="CT240" s="9">
        <v>0</v>
      </c>
      <c r="CU240" s="9">
        <v>0</v>
      </c>
      <c r="CV240" s="9">
        <v>0</v>
      </c>
      <c r="CW240" s="9">
        <v>0</v>
      </c>
      <c r="CX240" s="9">
        <v>0</v>
      </c>
      <c r="CY240" s="9">
        <v>0</v>
      </c>
      <c r="CZ240" s="9">
        <v>0</v>
      </c>
      <c r="DA240" s="9">
        <v>0</v>
      </c>
      <c r="DB240" s="9">
        <v>0</v>
      </c>
      <c r="DC240" s="9">
        <v>0</v>
      </c>
      <c r="DD240" s="9">
        <v>0</v>
      </c>
      <c r="DE240" s="9">
        <v>0</v>
      </c>
      <c r="DF240" s="9">
        <v>0</v>
      </c>
      <c r="DG240" s="144">
        <f t="shared" si="359"/>
        <v>2261</v>
      </c>
      <c r="DH240" s="144">
        <f t="shared" ref="DH240:EW240" si="407">DG240</f>
        <v>2261</v>
      </c>
      <c r="DI240" s="144">
        <f t="shared" si="407"/>
        <v>2261</v>
      </c>
      <c r="DJ240" s="144">
        <f t="shared" si="407"/>
        <v>2261</v>
      </c>
      <c r="DK240" s="144">
        <f t="shared" si="407"/>
        <v>2261</v>
      </c>
      <c r="DL240" s="144">
        <f t="shared" si="407"/>
        <v>2261</v>
      </c>
      <c r="DM240" s="144">
        <f t="shared" si="407"/>
        <v>2261</v>
      </c>
      <c r="DN240" s="144">
        <f t="shared" si="407"/>
        <v>2261</v>
      </c>
      <c r="DO240" s="144">
        <f t="shared" si="407"/>
        <v>2261</v>
      </c>
      <c r="DP240" s="144">
        <f t="shared" si="407"/>
        <v>2261</v>
      </c>
      <c r="DQ240" s="144">
        <f t="shared" si="407"/>
        <v>2261</v>
      </c>
      <c r="DR240" s="144">
        <f t="shared" si="407"/>
        <v>2261</v>
      </c>
      <c r="DS240" s="144">
        <f t="shared" si="407"/>
        <v>2261</v>
      </c>
      <c r="DT240" s="144">
        <f t="shared" si="407"/>
        <v>2261</v>
      </c>
      <c r="DU240" s="144">
        <f t="shared" si="407"/>
        <v>2261</v>
      </c>
      <c r="DV240" s="144">
        <f t="shared" si="407"/>
        <v>2261</v>
      </c>
      <c r="DW240" s="144">
        <f t="shared" si="407"/>
        <v>2261</v>
      </c>
      <c r="DX240" s="144">
        <f t="shared" si="407"/>
        <v>2261</v>
      </c>
      <c r="DY240" s="144">
        <f t="shared" si="407"/>
        <v>2261</v>
      </c>
      <c r="DZ240" s="144">
        <f t="shared" si="407"/>
        <v>2261</v>
      </c>
      <c r="EA240" s="144">
        <f t="shared" si="407"/>
        <v>2261</v>
      </c>
      <c r="EB240" s="144">
        <f t="shared" si="407"/>
        <v>2261</v>
      </c>
      <c r="EC240" s="144">
        <f t="shared" si="407"/>
        <v>2261</v>
      </c>
      <c r="ED240" s="144">
        <f t="shared" si="407"/>
        <v>2261</v>
      </c>
      <c r="EE240" s="144">
        <f t="shared" si="407"/>
        <v>2261</v>
      </c>
      <c r="EF240" s="144">
        <f t="shared" si="407"/>
        <v>2261</v>
      </c>
      <c r="EG240" s="144">
        <f t="shared" si="407"/>
        <v>2261</v>
      </c>
      <c r="EH240" s="144">
        <f t="shared" si="407"/>
        <v>2261</v>
      </c>
      <c r="EI240" s="144">
        <f t="shared" si="407"/>
        <v>2261</v>
      </c>
      <c r="EJ240" s="144">
        <f t="shared" si="407"/>
        <v>2261</v>
      </c>
      <c r="EK240" s="144">
        <f t="shared" si="407"/>
        <v>2261</v>
      </c>
      <c r="EL240" s="144">
        <f t="shared" si="407"/>
        <v>2261</v>
      </c>
      <c r="EM240" s="144">
        <f t="shared" si="407"/>
        <v>2261</v>
      </c>
      <c r="EN240" s="144">
        <f t="shared" si="407"/>
        <v>2261</v>
      </c>
      <c r="EO240" s="144">
        <f t="shared" si="407"/>
        <v>2261</v>
      </c>
      <c r="EP240" s="144">
        <f t="shared" si="407"/>
        <v>2261</v>
      </c>
      <c r="EQ240" s="144">
        <f t="shared" si="407"/>
        <v>2261</v>
      </c>
      <c r="ER240" s="144">
        <f t="shared" si="407"/>
        <v>2261</v>
      </c>
      <c r="ES240" s="144">
        <f t="shared" si="407"/>
        <v>2261</v>
      </c>
      <c r="ET240" s="144">
        <f t="shared" si="407"/>
        <v>2261</v>
      </c>
      <c r="EU240" s="144">
        <f t="shared" si="407"/>
        <v>2261</v>
      </c>
      <c r="EV240" s="144">
        <f t="shared" si="407"/>
        <v>2261</v>
      </c>
      <c r="EW240" s="144">
        <f t="shared" si="407"/>
        <v>2261</v>
      </c>
      <c r="EX240" s="147">
        <f>PV(0.05,'PV factor'!C442,,-BR240)</f>
        <v>40816.326530612241</v>
      </c>
      <c r="EY240" s="147">
        <f>PV(0.05,'PV factor'!D442,,-BS240)</f>
        <v>0</v>
      </c>
      <c r="EZ240" s="147">
        <f>PV(0.05,'PV factor'!E442,,-BT240)</f>
        <v>0</v>
      </c>
      <c r="FA240" s="147">
        <f>PV(0.05,'PV factor'!F442,,-BU240)</f>
        <v>0</v>
      </c>
      <c r="FB240" s="147">
        <f>PV(0.05,'PV factor'!G442,,-BV240)</f>
        <v>0</v>
      </c>
      <c r="FC240" s="147">
        <f>PV(0.05,'PV factor'!H442,,-BW240)</f>
        <v>0</v>
      </c>
      <c r="FD240" s="147">
        <f>PV(0.05,'PV factor'!I442,,-BX240)</f>
        <v>0</v>
      </c>
      <c r="FE240" s="147">
        <f>PV(0.05,'PV factor'!J442,,-BY240)</f>
        <v>0</v>
      </c>
      <c r="FF240" s="147">
        <f>PV(0.05,'PV factor'!K442,,-BZ240)</f>
        <v>0</v>
      </c>
      <c r="FG240" s="147">
        <f>PV(0.05,'PV factor'!L442,,-CA240)</f>
        <v>0</v>
      </c>
      <c r="FH240" s="147">
        <f>PV(0.05,'PV factor'!M442,,-CB240)</f>
        <v>0</v>
      </c>
      <c r="FI240" s="147">
        <f>PV(0.05,'PV factor'!N442,,-CC240)</f>
        <v>0</v>
      </c>
      <c r="FJ240" s="147">
        <f>PV(0.05,'PV factor'!O442,,-CD240)</f>
        <v>0</v>
      </c>
      <c r="FK240" s="147">
        <f>PV(0.05,'PV factor'!P442,,-CE240)</f>
        <v>0</v>
      </c>
      <c r="FL240" s="147">
        <f>PV(0.05,'PV factor'!Q442,,-CF240)</f>
        <v>0</v>
      </c>
      <c r="FM240" s="147">
        <f>PV(0.05,'PV factor'!R442,,-CG240)</f>
        <v>0</v>
      </c>
      <c r="FN240" s="147">
        <f>PV(0.05,'PV factor'!S442,,-CH240)</f>
        <v>0</v>
      </c>
      <c r="FO240" s="147">
        <f>PV(0.05,'PV factor'!T442,,-CI240)</f>
        <v>0</v>
      </c>
      <c r="FP240" s="147">
        <f>PV(0.05,'PV factor'!U442,,-CJ240)</f>
        <v>0</v>
      </c>
      <c r="FQ240" s="147">
        <f>PV(0.05,'PV factor'!V442,,-CK240)</f>
        <v>0</v>
      </c>
      <c r="FR240" s="147">
        <f>PV(0.05,'PV factor'!W442,,-CL240)</f>
        <v>0</v>
      </c>
      <c r="FS240" s="147">
        <f>PV(0.05,'PV factor'!X442,,-CM240)</f>
        <v>0</v>
      </c>
      <c r="FT240" s="147">
        <f>PV(0.05,'PV factor'!Y442,,-CN240)</f>
        <v>0</v>
      </c>
      <c r="FU240" s="147">
        <f>PV(0.05,'PV factor'!Z442,,-CO240)</f>
        <v>0</v>
      </c>
      <c r="FV240" s="147">
        <f>PV(0.05,'PV factor'!AA442,,-CP240)</f>
        <v>0</v>
      </c>
      <c r="FW240" s="147">
        <f>PV(0.05,'PV factor'!AB442,,-CQ240)</f>
        <v>0</v>
      </c>
      <c r="FX240" s="147">
        <f>PV(0.05,'PV factor'!AC442,,-CR240)</f>
        <v>0</v>
      </c>
      <c r="FY240" s="147">
        <f>PV(0.05,'PV factor'!AD442,,-CS240)</f>
        <v>0</v>
      </c>
      <c r="FZ240" s="147">
        <f>PV(0.05,'PV factor'!AE442,,-CT240)</f>
        <v>0</v>
      </c>
      <c r="GA240" s="147">
        <f>PV(0.05,'PV factor'!AF442,,-CU240)</f>
        <v>0</v>
      </c>
      <c r="GB240" s="147">
        <f>PV(0.05,'PV factor'!AG442,,-CV240)</f>
        <v>0</v>
      </c>
      <c r="GC240" s="147">
        <f>PV(0.05,'PV factor'!AH442,,-CW240)</f>
        <v>0</v>
      </c>
      <c r="GD240" s="147">
        <f>PV(0.05,'PV factor'!AI442,,-CX240)</f>
        <v>0</v>
      </c>
      <c r="GE240" s="147">
        <f>PV(0.05,'PV factor'!AJ442,,-CY240)</f>
        <v>0</v>
      </c>
      <c r="GF240" s="147">
        <f>PV(0.05,'PV factor'!AK442,,-CZ240)</f>
        <v>0</v>
      </c>
      <c r="GG240" s="147">
        <f>PV(0.05,'PV factor'!AL442,,-DA240)</f>
        <v>0</v>
      </c>
      <c r="GH240" s="147">
        <f>PV(0.05,'PV factor'!AM442,,-DB240)</f>
        <v>0</v>
      </c>
      <c r="GI240" s="147">
        <f>PV(0.05,'PV factor'!AN442,,-DC240)</f>
        <v>0</v>
      </c>
      <c r="GJ240" s="147">
        <f>PV(0.05,'PV factor'!AO442,,-DD240)</f>
        <v>0</v>
      </c>
      <c r="GK240" s="147">
        <f>PV(0.05,'PV factor'!AP442,,-DE240)</f>
        <v>0</v>
      </c>
      <c r="GL240" s="147">
        <f>PV(0.05,'PV factor'!C442,,-DI240)</f>
        <v>2050.7936507936506</v>
      </c>
      <c r="GM240" s="147">
        <f>PV(0.05,'PV factor'!D442,,-DJ240)</f>
        <v>1953.1368102796673</v>
      </c>
      <c r="GN240" s="147">
        <f>PV(0.05,'PV factor'!E442,,-DK240)</f>
        <v>1860.1302955044453</v>
      </c>
      <c r="GO240" s="147">
        <f>PV(0.05,'PV factor'!F442,,-DL240)</f>
        <v>1771.5526623851856</v>
      </c>
      <c r="GP240" s="147">
        <f>PV(0.05,'PV factor'!G442,,-DM240)</f>
        <v>1687.1930117954153</v>
      </c>
      <c r="GQ240" s="147">
        <f>PV(0.05,'PV factor'!H442,,-DN240)</f>
        <v>1606.8504874242046</v>
      </c>
      <c r="GR240" s="147">
        <f>PV(0.05,'PV factor'!I442,,-DO240)</f>
        <v>1530.3337975468617</v>
      </c>
      <c r="GS240" s="147">
        <f>PV(0.05,'PV factor'!J442,,-DP240)</f>
        <v>1457.4607595684397</v>
      </c>
      <c r="GT240" s="147">
        <f>PV(0.05,'PV factor'!K442,,-DQ240)</f>
        <v>1388.0578662556568</v>
      </c>
      <c r="GU240" s="147">
        <f>PV(0.05,'PV factor'!L442,,-DR240)</f>
        <v>1321.9598726244349</v>
      </c>
      <c r="GV240" s="147">
        <f>PV(0.05,'PV factor'!M442,,-DS240)</f>
        <v>1259.0094024994621</v>
      </c>
      <c r="GW240" s="147">
        <f>PV(0.05,'PV factor'!N442,,-DT240)</f>
        <v>1199.0565738090113</v>
      </c>
      <c r="GX240" s="147">
        <f>PV(0.05,'PV factor'!O442,,-DU240)</f>
        <v>1141.9586417228682</v>
      </c>
      <c r="GY240" s="147">
        <f>PV(0.05,'PV factor'!P442,,-DV240)</f>
        <v>1087.5796587836835</v>
      </c>
      <c r="GZ240" s="147">
        <f>PV(0.05,'PV factor'!Q442,,-DW240)</f>
        <v>1035.790151222556</v>
      </c>
      <c r="HA240" s="147">
        <f>PV(0.05,'PV factor'!R442,,-DX240)</f>
        <v>986.46681068814837</v>
      </c>
      <c r="HB240" s="147">
        <f>PV(0.05,'PV factor'!S442,,-DY240)</f>
        <v>939.49220065537941</v>
      </c>
      <c r="HC240" s="147">
        <f>PV(0.05,'PV factor'!T442,,-DZ240)</f>
        <v>894.75447681464698</v>
      </c>
      <c r="HD240" s="147">
        <f>PV(0.05,'PV factor'!U442,,-EA240)</f>
        <v>852.14712077585432</v>
      </c>
      <c r="HE240" s="147">
        <f>PV(0.05,'PV factor'!V442,,-EB240)</f>
        <v>811.56868645319469</v>
      </c>
      <c r="HF240" s="147">
        <f>PV(0.05,'PV factor'!W442,,-EC240)</f>
        <v>772.92255852685207</v>
      </c>
      <c r="HG240" s="147">
        <f>PV(0.05,'PV factor'!X442,,-ED240)</f>
        <v>736.1167224065257</v>
      </c>
      <c r="HH240" s="147">
        <f>PV(0.05,'PV factor'!Y442,,-EE240)</f>
        <v>701.06354514907218</v>
      </c>
      <c r="HI240" s="147">
        <f>PV(0.05,'PV factor'!Z442,,-EF240)</f>
        <v>667.67956680864006</v>
      </c>
      <c r="HJ240" s="147">
        <f>PV(0.05,'PV factor'!AA442,,-EG240)</f>
        <v>635.88530172251433</v>
      </c>
      <c r="HK240" s="147">
        <f>PV(0.05,'PV factor'!AB442,,-EH240)</f>
        <v>605.6050492595374</v>
      </c>
      <c r="HL240" s="147">
        <f>PV(0.05,'PV factor'!AC442,,-EI240)</f>
        <v>576.76671358051192</v>
      </c>
      <c r="HM240" s="147">
        <f>PV(0.05,'PV factor'!AD442,,-EJ240)</f>
        <v>549.30163198143987</v>
      </c>
      <c r="HN240" s="147">
        <f>PV(0.05,'PV factor'!AE442,,-EK240)</f>
        <v>523.14441141089526</v>
      </c>
      <c r="HO240" s="147">
        <f>PV(0.05,'PV factor'!AF442,,-EL240)</f>
        <v>498.23277277228101</v>
      </c>
      <c r="HP240" s="147">
        <f>PV(0.05,'PV factor'!AG442,,-EM240)</f>
        <v>474.50740264026769</v>
      </c>
      <c r="HQ240" s="147">
        <f>PV(0.05,'PV factor'!AH442,,-EN240)</f>
        <v>451.91181203835015</v>
      </c>
      <c r="HR240" s="147">
        <f>PV(0.05,'PV factor'!AI442,,-EO240)</f>
        <v>430.39220194128586</v>
      </c>
      <c r="HS240" s="147">
        <f>PV(0.05,'PV factor'!AJ442,,-EP240)</f>
        <v>409.89733518217696</v>
      </c>
      <c r="HT240" s="147">
        <f>PV(0.05,'PV factor'!AK442,,-EQ240)</f>
        <v>390.37841445921617</v>
      </c>
      <c r="HU240" s="147">
        <f>PV(0.05,'PV factor'!AL442,,-ER240)</f>
        <v>371.78896615163444</v>
      </c>
      <c r="HV240" s="147">
        <f>PV(0.05,'PV factor'!AM442,,-ES240)</f>
        <v>354.08472966822336</v>
      </c>
      <c r="HW240" s="147">
        <f>PV(0.05,'PV factor'!AN442,,-ET240)</f>
        <v>337.22355206497451</v>
      </c>
      <c r="HX240" s="147">
        <f>PV(0.05,'PV factor'!AO442,,-EU240)</f>
        <v>321.1652876809282</v>
      </c>
      <c r="HY240" s="147">
        <f>PV(0.05,'PV factor'!AP442,,-EV240)</f>
        <v>305.87170255326492</v>
      </c>
      <c r="HZ240" s="147">
        <f t="shared" si="361"/>
        <v>40816.326530612241</v>
      </c>
      <c r="IA240" s="147">
        <f t="shared" si="362"/>
        <v>36949.232615601366</v>
      </c>
      <c r="IB240" s="401">
        <f t="shared" si="363"/>
        <v>0.90525619908223354</v>
      </c>
    </row>
    <row r="241" spans="1:236" ht="90" customHeight="1" x14ac:dyDescent="0.2">
      <c r="A241" s="231" t="s">
        <v>703</v>
      </c>
      <c r="B241" s="85" t="s">
        <v>704</v>
      </c>
      <c r="C241" s="85" t="s">
        <v>749</v>
      </c>
      <c r="D241" s="199">
        <v>10</v>
      </c>
      <c r="E241" s="85" t="s">
        <v>750</v>
      </c>
      <c r="F241" s="85" t="s">
        <v>751</v>
      </c>
      <c r="G241" s="95" t="s">
        <v>738</v>
      </c>
      <c r="H241" s="90" t="s">
        <v>77</v>
      </c>
      <c r="I241" s="95" t="s">
        <v>748</v>
      </c>
      <c r="J241" s="95">
        <v>40</v>
      </c>
      <c r="K241" s="95" t="s">
        <v>206</v>
      </c>
      <c r="L241" s="74">
        <v>4000</v>
      </c>
      <c r="M241" s="90" t="s">
        <v>744</v>
      </c>
      <c r="N241" s="90" t="s">
        <v>81</v>
      </c>
      <c r="O241" s="90" t="s">
        <v>454</v>
      </c>
      <c r="P241" s="90" t="s">
        <v>457</v>
      </c>
      <c r="Q241" s="112" t="s">
        <v>100</v>
      </c>
      <c r="R241" s="90" t="s">
        <v>108</v>
      </c>
      <c r="S241" s="90" t="s">
        <v>99</v>
      </c>
      <c r="T241" s="90" t="s">
        <v>125</v>
      </c>
      <c r="U241" s="90" t="s">
        <v>100</v>
      </c>
      <c r="V241" s="193">
        <v>1</v>
      </c>
      <c r="W241" s="92">
        <v>80000</v>
      </c>
      <c r="X241" s="192">
        <v>0</v>
      </c>
      <c r="Y241" s="192">
        <v>0</v>
      </c>
      <c r="Z241" s="192">
        <v>0</v>
      </c>
      <c r="AA241" s="192">
        <v>80000</v>
      </c>
      <c r="AB241" s="192">
        <v>0</v>
      </c>
      <c r="AC241" s="192">
        <v>0</v>
      </c>
      <c r="AD241" s="192">
        <v>0</v>
      </c>
      <c r="AE241" s="192">
        <v>0</v>
      </c>
      <c r="AF241" s="192">
        <v>0</v>
      </c>
      <c r="AG241" s="192">
        <v>0</v>
      </c>
      <c r="AH241" s="192">
        <v>0</v>
      </c>
      <c r="AI241" s="90" t="s">
        <v>88</v>
      </c>
      <c r="AJ241" s="192">
        <v>0</v>
      </c>
      <c r="AK241" s="192">
        <v>0</v>
      </c>
      <c r="AL241" s="192">
        <v>0</v>
      </c>
      <c r="AM241" s="192">
        <v>0</v>
      </c>
      <c r="AN241" s="192">
        <v>0</v>
      </c>
      <c r="AO241" s="192">
        <v>0</v>
      </c>
      <c r="AP241" s="192">
        <v>0</v>
      </c>
      <c r="AQ241" s="192">
        <v>0</v>
      </c>
      <c r="AR241" s="192">
        <v>0</v>
      </c>
      <c r="AS241" s="192">
        <v>0</v>
      </c>
      <c r="AT241" s="192">
        <v>0</v>
      </c>
      <c r="AU241" s="95"/>
      <c r="AV241" s="230">
        <f t="shared" si="329"/>
        <v>1</v>
      </c>
      <c r="AW241" s="230">
        <f t="shared" si="330"/>
        <v>0</v>
      </c>
      <c r="AX241" s="230" t="str">
        <f t="shared" si="331"/>
        <v>A2</v>
      </c>
      <c r="AY241" s="141">
        <f t="shared" si="332"/>
        <v>9</v>
      </c>
      <c r="AZ241" s="70">
        <f t="shared" si="333"/>
        <v>1</v>
      </c>
      <c r="BA241" s="70">
        <f t="shared" si="334"/>
        <v>1</v>
      </c>
      <c r="BB241" s="70">
        <f t="shared" si="335"/>
        <v>1</v>
      </c>
      <c r="BC241" s="70">
        <f t="shared" si="336"/>
        <v>1</v>
      </c>
      <c r="BD241" s="70">
        <f t="shared" si="337"/>
        <v>1</v>
      </c>
      <c r="BE241" s="70">
        <f t="shared" si="338"/>
        <v>1</v>
      </c>
      <c r="BF241" s="70">
        <f t="shared" si="339"/>
        <v>1</v>
      </c>
      <c r="BG241" s="71">
        <f t="shared" si="340"/>
        <v>0</v>
      </c>
      <c r="BH241" s="71">
        <f t="shared" si="341"/>
        <v>1</v>
      </c>
      <c r="BI241" s="71">
        <f t="shared" si="342"/>
        <v>0</v>
      </c>
      <c r="BJ241" s="71">
        <f t="shared" si="343"/>
        <v>0</v>
      </c>
      <c r="BK241" s="71">
        <f t="shared" si="344"/>
        <v>1</v>
      </c>
      <c r="BL241" s="70">
        <f t="shared" si="345"/>
        <v>1</v>
      </c>
      <c r="BM241" s="70">
        <f t="shared" si="346"/>
        <v>1</v>
      </c>
      <c r="BN241" s="70">
        <f t="shared" si="347"/>
        <v>0</v>
      </c>
      <c r="BO241" s="70">
        <f t="shared" si="348"/>
        <v>1</v>
      </c>
      <c r="BP241" s="144">
        <f t="shared" si="349"/>
        <v>0</v>
      </c>
      <c r="BQ241" s="144">
        <f t="shared" si="350"/>
        <v>0</v>
      </c>
      <c r="BR241" s="144">
        <f t="shared" si="351"/>
        <v>80000</v>
      </c>
      <c r="BS241" s="144">
        <f t="shared" si="352"/>
        <v>0</v>
      </c>
      <c r="BT241" s="144">
        <f t="shared" si="353"/>
        <v>0</v>
      </c>
      <c r="BU241" s="144">
        <f t="shared" si="354"/>
        <v>0</v>
      </c>
      <c r="BV241" s="144">
        <f t="shared" si="355"/>
        <v>0</v>
      </c>
      <c r="BW241" s="144">
        <f t="shared" si="356"/>
        <v>0</v>
      </c>
      <c r="BX241" s="144">
        <f t="shared" si="357"/>
        <v>0</v>
      </c>
      <c r="BY241" s="144">
        <f t="shared" si="358"/>
        <v>0</v>
      </c>
      <c r="BZ241" s="9">
        <v>0</v>
      </c>
      <c r="CA241" s="9">
        <v>0</v>
      </c>
      <c r="CB241" s="9">
        <v>0</v>
      </c>
      <c r="CC241" s="9">
        <v>0</v>
      </c>
      <c r="CD241" s="9">
        <v>0</v>
      </c>
      <c r="CE241" s="9">
        <v>0</v>
      </c>
      <c r="CF241" s="9">
        <v>0</v>
      </c>
      <c r="CG241" s="9">
        <v>0</v>
      </c>
      <c r="CH241" s="9">
        <v>0</v>
      </c>
      <c r="CI241" s="9">
        <v>0</v>
      </c>
      <c r="CJ241" s="9">
        <v>0</v>
      </c>
      <c r="CK241" s="9">
        <v>0</v>
      </c>
      <c r="CL241" s="9">
        <v>0</v>
      </c>
      <c r="CM241" s="9">
        <v>0</v>
      </c>
      <c r="CN241" s="9">
        <v>0</v>
      </c>
      <c r="CO241" s="9">
        <v>0</v>
      </c>
      <c r="CP241" s="9">
        <v>0</v>
      </c>
      <c r="CQ241" s="9">
        <v>0</v>
      </c>
      <c r="CR241" s="9">
        <v>0</v>
      </c>
      <c r="CS241" s="9">
        <v>0</v>
      </c>
      <c r="CT241" s="9">
        <v>0</v>
      </c>
      <c r="CU241" s="9">
        <v>0</v>
      </c>
      <c r="CV241" s="9">
        <v>0</v>
      </c>
      <c r="CW241" s="9">
        <v>0</v>
      </c>
      <c r="CX241" s="9">
        <v>0</v>
      </c>
      <c r="CY241" s="9">
        <v>0</v>
      </c>
      <c r="CZ241" s="9">
        <v>0</v>
      </c>
      <c r="DA241" s="9">
        <v>0</v>
      </c>
      <c r="DB241" s="9">
        <v>0</v>
      </c>
      <c r="DC241" s="9">
        <v>0</v>
      </c>
      <c r="DD241" s="9">
        <v>0</v>
      </c>
      <c r="DE241" s="9">
        <v>0</v>
      </c>
      <c r="DF241" s="9">
        <v>0</v>
      </c>
      <c r="DG241" s="144">
        <f t="shared" si="359"/>
        <v>4000</v>
      </c>
      <c r="DH241" s="144">
        <f t="shared" ref="DH241:EW241" si="408">DG241</f>
        <v>4000</v>
      </c>
      <c r="DI241" s="144">
        <f t="shared" si="408"/>
        <v>4000</v>
      </c>
      <c r="DJ241" s="144">
        <f t="shared" si="408"/>
        <v>4000</v>
      </c>
      <c r="DK241" s="144">
        <f t="shared" si="408"/>
        <v>4000</v>
      </c>
      <c r="DL241" s="144">
        <f t="shared" si="408"/>
        <v>4000</v>
      </c>
      <c r="DM241" s="144">
        <f t="shared" si="408"/>
        <v>4000</v>
      </c>
      <c r="DN241" s="144">
        <f t="shared" si="408"/>
        <v>4000</v>
      </c>
      <c r="DO241" s="144">
        <f t="shared" si="408"/>
        <v>4000</v>
      </c>
      <c r="DP241" s="144">
        <f t="shared" si="408"/>
        <v>4000</v>
      </c>
      <c r="DQ241" s="144">
        <f t="shared" si="408"/>
        <v>4000</v>
      </c>
      <c r="DR241" s="144">
        <f t="shared" si="408"/>
        <v>4000</v>
      </c>
      <c r="DS241" s="144">
        <f t="shared" si="408"/>
        <v>4000</v>
      </c>
      <c r="DT241" s="144">
        <f t="shared" si="408"/>
        <v>4000</v>
      </c>
      <c r="DU241" s="144">
        <f t="shared" si="408"/>
        <v>4000</v>
      </c>
      <c r="DV241" s="144">
        <f t="shared" si="408"/>
        <v>4000</v>
      </c>
      <c r="DW241" s="144">
        <f t="shared" si="408"/>
        <v>4000</v>
      </c>
      <c r="DX241" s="144">
        <f t="shared" si="408"/>
        <v>4000</v>
      </c>
      <c r="DY241" s="144">
        <f t="shared" si="408"/>
        <v>4000</v>
      </c>
      <c r="DZ241" s="144">
        <f t="shared" si="408"/>
        <v>4000</v>
      </c>
      <c r="EA241" s="144">
        <f t="shared" si="408"/>
        <v>4000</v>
      </c>
      <c r="EB241" s="144">
        <f t="shared" si="408"/>
        <v>4000</v>
      </c>
      <c r="EC241" s="144">
        <f t="shared" si="408"/>
        <v>4000</v>
      </c>
      <c r="ED241" s="144">
        <f t="shared" si="408"/>
        <v>4000</v>
      </c>
      <c r="EE241" s="144">
        <f t="shared" si="408"/>
        <v>4000</v>
      </c>
      <c r="EF241" s="144">
        <f t="shared" si="408"/>
        <v>4000</v>
      </c>
      <c r="EG241" s="144">
        <f t="shared" si="408"/>
        <v>4000</v>
      </c>
      <c r="EH241" s="144">
        <f t="shared" si="408"/>
        <v>4000</v>
      </c>
      <c r="EI241" s="144">
        <f t="shared" si="408"/>
        <v>4000</v>
      </c>
      <c r="EJ241" s="144">
        <f t="shared" si="408"/>
        <v>4000</v>
      </c>
      <c r="EK241" s="144">
        <f t="shared" si="408"/>
        <v>4000</v>
      </c>
      <c r="EL241" s="144">
        <f t="shared" si="408"/>
        <v>4000</v>
      </c>
      <c r="EM241" s="144">
        <f t="shared" si="408"/>
        <v>4000</v>
      </c>
      <c r="EN241" s="144">
        <f t="shared" si="408"/>
        <v>4000</v>
      </c>
      <c r="EO241" s="144">
        <f t="shared" si="408"/>
        <v>4000</v>
      </c>
      <c r="EP241" s="144">
        <f t="shared" si="408"/>
        <v>4000</v>
      </c>
      <c r="EQ241" s="144">
        <f t="shared" si="408"/>
        <v>4000</v>
      </c>
      <c r="ER241" s="144">
        <f t="shared" si="408"/>
        <v>4000</v>
      </c>
      <c r="ES241" s="144">
        <f t="shared" si="408"/>
        <v>4000</v>
      </c>
      <c r="ET241" s="144">
        <f t="shared" si="408"/>
        <v>4000</v>
      </c>
      <c r="EU241" s="144">
        <f t="shared" si="408"/>
        <v>4000</v>
      </c>
      <c r="EV241" s="144">
        <f t="shared" si="408"/>
        <v>4000</v>
      </c>
      <c r="EW241" s="144">
        <f t="shared" si="408"/>
        <v>4000</v>
      </c>
      <c r="EX241" s="147">
        <f>PV(0.05,'PV factor'!C22,,-BR241)</f>
        <v>72562.358276643994</v>
      </c>
      <c r="EY241" s="147">
        <f>PV(0.05,'PV factor'!D22,,-BS241)</f>
        <v>0</v>
      </c>
      <c r="EZ241" s="147">
        <f>PV(0.05,'PV factor'!E22,,-BT241)</f>
        <v>0</v>
      </c>
      <c r="FA241" s="147">
        <f>PV(0.05,'PV factor'!F22,,-BU241)</f>
        <v>0</v>
      </c>
      <c r="FB241" s="147">
        <f>PV(0.05,'PV factor'!G22,,-BV241)</f>
        <v>0</v>
      </c>
      <c r="FC241" s="147">
        <f>PV(0.05,'PV factor'!H22,,-BW241)</f>
        <v>0</v>
      </c>
      <c r="FD241" s="147">
        <f>PV(0.05,'PV factor'!I22,,-BX241)</f>
        <v>0</v>
      </c>
      <c r="FE241" s="147">
        <f>PV(0.05,'PV factor'!J22,,-BY241)</f>
        <v>0</v>
      </c>
      <c r="FF241" s="147">
        <f>PV(0.05,'PV factor'!K22,,-BZ241)</f>
        <v>0</v>
      </c>
      <c r="FG241" s="147">
        <f>PV(0.05,'PV factor'!L22,,-CA241)</f>
        <v>0</v>
      </c>
      <c r="FH241" s="147">
        <f>PV(0.05,'PV factor'!M22,,-CB241)</f>
        <v>0</v>
      </c>
      <c r="FI241" s="147">
        <f>PV(0.05,'PV factor'!N22,,-CC241)</f>
        <v>0</v>
      </c>
      <c r="FJ241" s="147">
        <f>PV(0.05,'PV factor'!O22,,-CD241)</f>
        <v>0</v>
      </c>
      <c r="FK241" s="147">
        <f>PV(0.05,'PV factor'!P22,,-CE241)</f>
        <v>0</v>
      </c>
      <c r="FL241" s="147">
        <f>PV(0.05,'PV factor'!Q22,,-CF241)</f>
        <v>0</v>
      </c>
      <c r="FM241" s="147">
        <f>PV(0.05,'PV factor'!R22,,-CG241)</f>
        <v>0</v>
      </c>
      <c r="FN241" s="147">
        <f>PV(0.05,'PV factor'!S22,,-CH241)</f>
        <v>0</v>
      </c>
      <c r="FO241" s="147">
        <f>PV(0.05,'PV factor'!T22,,-CI241)</f>
        <v>0</v>
      </c>
      <c r="FP241" s="147">
        <f>PV(0.05,'PV factor'!U22,,-CJ241)</f>
        <v>0</v>
      </c>
      <c r="FQ241" s="147">
        <f>PV(0.05,'PV factor'!V22,,-CK241)</f>
        <v>0</v>
      </c>
      <c r="FR241" s="147">
        <f>PV(0.05,'PV factor'!W22,,-CL241)</f>
        <v>0</v>
      </c>
      <c r="FS241" s="147">
        <f>PV(0.05,'PV factor'!X22,,-CM241)</f>
        <v>0</v>
      </c>
      <c r="FT241" s="147">
        <f>PV(0.05,'PV factor'!Y22,,-CN241)</f>
        <v>0</v>
      </c>
      <c r="FU241" s="147">
        <f>PV(0.05,'PV factor'!Z22,,-CO241)</f>
        <v>0</v>
      </c>
      <c r="FV241" s="147">
        <f>PV(0.05,'PV factor'!AA22,,-CP241)</f>
        <v>0</v>
      </c>
      <c r="FW241" s="147">
        <f>PV(0.05,'PV factor'!AB22,,-CQ241)</f>
        <v>0</v>
      </c>
      <c r="FX241" s="147">
        <f>PV(0.05,'PV factor'!AC22,,-CR241)</f>
        <v>0</v>
      </c>
      <c r="FY241" s="147">
        <f>PV(0.05,'PV factor'!AD22,,-CS241)</f>
        <v>0</v>
      </c>
      <c r="FZ241" s="147">
        <f>PV(0.05,'PV factor'!AE22,,-CT241)</f>
        <v>0</v>
      </c>
      <c r="GA241" s="147">
        <f>PV(0.05,'PV factor'!AF22,,-CU241)</f>
        <v>0</v>
      </c>
      <c r="GB241" s="147">
        <f>PV(0.05,'PV factor'!AG22,,-CV241)</f>
        <v>0</v>
      </c>
      <c r="GC241" s="147">
        <f>PV(0.05,'PV factor'!AH22,,-CW241)</f>
        <v>0</v>
      </c>
      <c r="GD241" s="147">
        <f>PV(0.05,'PV factor'!AI22,,-CX241)</f>
        <v>0</v>
      </c>
      <c r="GE241" s="147">
        <f>PV(0.05,'PV factor'!AJ22,,-CY241)</f>
        <v>0</v>
      </c>
      <c r="GF241" s="147">
        <f>PV(0.05,'PV factor'!AK22,,-CZ241)</f>
        <v>0</v>
      </c>
      <c r="GG241" s="147">
        <f>PV(0.05,'PV factor'!AL22,,-DA241)</f>
        <v>0</v>
      </c>
      <c r="GH241" s="147">
        <f>PV(0.05,'PV factor'!AM22,,-DB241)</f>
        <v>0</v>
      </c>
      <c r="GI241" s="147">
        <f>PV(0.05,'PV factor'!AN22,,-DC241)</f>
        <v>0</v>
      </c>
      <c r="GJ241" s="147">
        <f>PV(0.05,'PV factor'!AO22,,-DD241)</f>
        <v>0</v>
      </c>
      <c r="GK241" s="147">
        <f>PV(0.05,'PV factor'!AP22,,-DE241)</f>
        <v>0</v>
      </c>
      <c r="GL241" s="147">
        <f>PV(0.05,'PV factor'!C22,,-DI241)</f>
        <v>3628.1179138321995</v>
      </c>
      <c r="GM241" s="147">
        <f>PV(0.05,'PV factor'!D22,,-DJ241)</f>
        <v>3455.3503941259041</v>
      </c>
      <c r="GN241" s="147">
        <f>PV(0.05,'PV factor'!E22,,-DK241)</f>
        <v>3290.8098991675279</v>
      </c>
      <c r="GO241" s="147">
        <f>PV(0.05,'PV factor'!F22,,-DL241)</f>
        <v>3134.104665873836</v>
      </c>
      <c r="GP241" s="147">
        <f>PV(0.05,'PV factor'!G22,,-DM241)</f>
        <v>2984.8615865465108</v>
      </c>
      <c r="GQ241" s="147">
        <f>PV(0.05,'PV factor'!H22,,-DN241)</f>
        <v>2842.7253205204856</v>
      </c>
      <c r="GR241" s="147">
        <f>PV(0.05,'PV factor'!I22,,-DO241)</f>
        <v>2707.3574481147489</v>
      </c>
      <c r="GS241" s="147">
        <f>PV(0.05,'PV factor'!J22,,-DP241)</f>
        <v>2578.4356648711891</v>
      </c>
      <c r="GT241" s="147">
        <f>PV(0.05,'PV factor'!K22,,-DQ241)</f>
        <v>2455.6530141630374</v>
      </c>
      <c r="GU241" s="147">
        <f>PV(0.05,'PV factor'!L22,,-DR241)</f>
        <v>2338.7171563457496</v>
      </c>
      <c r="GV241" s="147">
        <f>PV(0.05,'PV factor'!M22,,-DS241)</f>
        <v>2227.3496727102379</v>
      </c>
      <c r="GW241" s="147">
        <f>PV(0.05,'PV factor'!N22,,-DT241)</f>
        <v>2121.2854025811789</v>
      </c>
      <c r="GX241" s="147">
        <f>PV(0.05,'PV factor'!O22,,-DU241)</f>
        <v>2020.2718119820754</v>
      </c>
      <c r="GY241" s="147">
        <f>PV(0.05,'PV factor'!P22,,-DV241)</f>
        <v>1924.0683923638808</v>
      </c>
      <c r="GZ241" s="147">
        <f>PV(0.05,'PV factor'!Q22,,-DW241)</f>
        <v>1832.4460879656008</v>
      </c>
      <c r="HA241" s="147">
        <f>PV(0.05,'PV factor'!R22,,-DX241)</f>
        <v>1745.1867504434292</v>
      </c>
      <c r="HB241" s="147">
        <f>PV(0.05,'PV factor'!S22,,-DY241)</f>
        <v>1662.0826194699325</v>
      </c>
      <c r="HC241" s="147">
        <f>PV(0.05,'PV factor'!T22,,-DZ241)</f>
        <v>1582.9358280666024</v>
      </c>
      <c r="HD241" s="147">
        <f>PV(0.05,'PV factor'!U22,,-EA241)</f>
        <v>1507.5579314920024</v>
      </c>
      <c r="HE241" s="147">
        <f>PV(0.05,'PV factor'!V22,,-EB241)</f>
        <v>1435.7694585638119</v>
      </c>
      <c r="HF241" s="147">
        <f>PV(0.05,'PV factor'!W22,,-EC241)</f>
        <v>1367.3994843464875</v>
      </c>
      <c r="HG241" s="147">
        <f>PV(0.05,'PV factor'!X22,,-ED241)</f>
        <v>1302.2852231871307</v>
      </c>
      <c r="HH241" s="147">
        <f>PV(0.05,'PV factor'!Y22,,-EE241)</f>
        <v>1240.2716411306008</v>
      </c>
      <c r="HI241" s="147">
        <f>PV(0.05,'PV factor'!Z22,,-EF241)</f>
        <v>1181.2110867910485</v>
      </c>
      <c r="HJ241" s="147">
        <f>PV(0.05,'PV factor'!AA22,,-EG241)</f>
        <v>1124.9629398009984</v>
      </c>
      <c r="HK241" s="147">
        <f>PV(0.05,'PV factor'!AB22,,-EH241)</f>
        <v>1071.3932760009509</v>
      </c>
      <c r="HL241" s="147">
        <f>PV(0.05,'PV factor'!AC22,,-EI241)</f>
        <v>1020.3745485723342</v>
      </c>
      <c r="HM241" s="147">
        <f>PV(0.05,'PV factor'!AD22,,-EJ241)</f>
        <v>971.78528435460385</v>
      </c>
      <c r="HN241" s="147">
        <f>PV(0.05,'PV factor'!AE22,,-EK241)</f>
        <v>925.50979462343253</v>
      </c>
      <c r="HO241" s="147">
        <f>PV(0.05,'PV factor'!AF22,,-EL241)</f>
        <v>881.43789964136397</v>
      </c>
      <c r="HP241" s="147">
        <f>PV(0.05,'PV factor'!AG22,,-EM241)</f>
        <v>839.46466632510862</v>
      </c>
      <c r="HQ241" s="147">
        <f>PV(0.05,'PV factor'!AH22,,-EN241)</f>
        <v>799.49015840486538</v>
      </c>
      <c r="HR241" s="147">
        <f>PV(0.05,'PV factor'!AI22,,-EO241)</f>
        <v>761.41919848082421</v>
      </c>
      <c r="HS241" s="147">
        <f>PV(0.05,'PV factor'!AJ22,,-EP241)</f>
        <v>725.16114141030857</v>
      </c>
      <c r="HT241" s="147">
        <f>PV(0.05,'PV factor'!AK22,,-EQ241)</f>
        <v>690.62965848600834</v>
      </c>
      <c r="HU241" s="147">
        <f>PV(0.05,'PV factor'!AL22,,-ER241)</f>
        <v>657.74253189143644</v>
      </c>
      <c r="HV241" s="147">
        <f>PV(0.05,'PV factor'!AM22,,-ES241)</f>
        <v>626.42145894422526</v>
      </c>
      <c r="HW241" s="147">
        <f>PV(0.05,'PV factor'!AN22,,-ET241)</f>
        <v>596.59186566116682</v>
      </c>
      <c r="HX241" s="147">
        <f>PV(0.05,'PV factor'!AO22,,-EU241)</f>
        <v>568.18272920111133</v>
      </c>
      <c r="HY241" s="147">
        <f>PV(0.05,'PV factor'!AP22,,-EV241)</f>
        <v>541.12640876296314</v>
      </c>
      <c r="HZ241" s="147">
        <f t="shared" si="361"/>
        <v>72562.358276643994</v>
      </c>
      <c r="IA241" s="147">
        <f t="shared" si="362"/>
        <v>65367.948015216927</v>
      </c>
      <c r="IB241" s="401">
        <f t="shared" si="363"/>
        <v>0.90085203358470822</v>
      </c>
    </row>
    <row r="242" spans="1:236" ht="90" customHeight="1" x14ac:dyDescent="0.2">
      <c r="A242" s="137" t="s">
        <v>2026</v>
      </c>
      <c r="B242" s="138" t="s">
        <v>2027</v>
      </c>
      <c r="C242" s="138" t="s">
        <v>2059</v>
      </c>
      <c r="D242" s="121">
        <v>6</v>
      </c>
      <c r="E242" s="138" t="s">
        <v>2060</v>
      </c>
      <c r="F242" s="118" t="s">
        <v>2061</v>
      </c>
      <c r="G242" s="118" t="s">
        <v>2062</v>
      </c>
      <c r="H242" s="142" t="s">
        <v>77</v>
      </c>
      <c r="I242" s="118" t="s">
        <v>2063</v>
      </c>
      <c r="J242" s="142">
        <v>10</v>
      </c>
      <c r="K242" s="227" t="s">
        <v>94</v>
      </c>
      <c r="L242" s="142">
        <v>8000</v>
      </c>
      <c r="M242" s="142" t="s">
        <v>2064</v>
      </c>
      <c r="N242" s="142" t="s">
        <v>81</v>
      </c>
      <c r="O242" s="142" t="s">
        <v>82</v>
      </c>
      <c r="P242" s="131" t="s">
        <v>169</v>
      </c>
      <c r="Q242" s="112" t="s">
        <v>100</v>
      </c>
      <c r="R242" s="142" t="s">
        <v>108</v>
      </c>
      <c r="S242" s="142" t="s">
        <v>99</v>
      </c>
      <c r="T242" s="142" t="s">
        <v>2065</v>
      </c>
      <c r="U242" s="142" t="s">
        <v>100</v>
      </c>
      <c r="V242" s="117">
        <v>1</v>
      </c>
      <c r="W242" s="139">
        <v>73000</v>
      </c>
      <c r="X242" s="139">
        <v>5000</v>
      </c>
      <c r="Y242" s="139">
        <v>0</v>
      </c>
      <c r="Z242" s="139">
        <v>0</v>
      </c>
      <c r="AA242" s="139">
        <v>73000</v>
      </c>
      <c r="AB242" s="139">
        <v>0</v>
      </c>
      <c r="AC242" s="139">
        <v>0</v>
      </c>
      <c r="AD242" s="139">
        <v>0</v>
      </c>
      <c r="AE242" s="139">
        <v>0</v>
      </c>
      <c r="AF242" s="139">
        <v>0</v>
      </c>
      <c r="AG242" s="139">
        <v>0</v>
      </c>
      <c r="AH242" s="139">
        <v>0</v>
      </c>
      <c r="AI242" s="116" t="s">
        <v>88</v>
      </c>
      <c r="AJ242" s="139">
        <v>0</v>
      </c>
      <c r="AK242" s="139">
        <v>0</v>
      </c>
      <c r="AL242" s="139">
        <v>0</v>
      </c>
      <c r="AM242" s="139">
        <v>0</v>
      </c>
      <c r="AN242" s="139">
        <v>0</v>
      </c>
      <c r="AO242" s="139">
        <v>0</v>
      </c>
      <c r="AP242" s="139">
        <v>0</v>
      </c>
      <c r="AQ242" s="139">
        <v>0</v>
      </c>
      <c r="AR242" s="139">
        <v>0</v>
      </c>
      <c r="AS242" s="139">
        <v>0</v>
      </c>
      <c r="AT242" s="139">
        <v>0</v>
      </c>
      <c r="AU242" s="118" t="s">
        <v>2066</v>
      </c>
      <c r="AV242" s="230">
        <f t="shared" si="329"/>
        <v>1</v>
      </c>
      <c r="AW242" s="230">
        <f t="shared" si="330"/>
        <v>0</v>
      </c>
      <c r="AX242" s="230" t="str">
        <f t="shared" si="331"/>
        <v>C7</v>
      </c>
      <c r="AY242" s="141">
        <f t="shared" si="332"/>
        <v>8</v>
      </c>
      <c r="AZ242" s="70">
        <f t="shared" si="333"/>
        <v>1</v>
      </c>
      <c r="BA242" s="70">
        <f t="shared" si="334"/>
        <v>1</v>
      </c>
      <c r="BB242" s="70">
        <f t="shared" si="335"/>
        <v>0</v>
      </c>
      <c r="BC242" s="70">
        <f t="shared" si="336"/>
        <v>1</v>
      </c>
      <c r="BD242" s="70">
        <f t="shared" si="337"/>
        <v>1</v>
      </c>
      <c r="BE242" s="70">
        <f t="shared" si="338"/>
        <v>1</v>
      </c>
      <c r="BF242" s="70">
        <f t="shared" si="339"/>
        <v>1</v>
      </c>
      <c r="BG242" s="71">
        <f t="shared" si="340"/>
        <v>0</v>
      </c>
      <c r="BH242" s="71">
        <f t="shared" si="341"/>
        <v>1</v>
      </c>
      <c r="BI242" s="71">
        <f t="shared" si="342"/>
        <v>0</v>
      </c>
      <c r="BJ242" s="71">
        <f t="shared" si="343"/>
        <v>0</v>
      </c>
      <c r="BK242" s="71">
        <f t="shared" si="344"/>
        <v>1</v>
      </c>
      <c r="BL242" s="70">
        <f t="shared" si="345"/>
        <v>1</v>
      </c>
      <c r="BM242" s="70">
        <f t="shared" si="346"/>
        <v>1</v>
      </c>
      <c r="BN242" s="70">
        <f t="shared" si="347"/>
        <v>0</v>
      </c>
      <c r="BO242" s="70">
        <f t="shared" si="348"/>
        <v>1</v>
      </c>
      <c r="BP242" s="144">
        <f t="shared" si="349"/>
        <v>0</v>
      </c>
      <c r="BQ242" s="144">
        <f t="shared" si="350"/>
        <v>0</v>
      </c>
      <c r="BR242" s="144">
        <f t="shared" si="351"/>
        <v>73000</v>
      </c>
      <c r="BS242" s="144">
        <f t="shared" si="352"/>
        <v>0</v>
      </c>
      <c r="BT242" s="144">
        <f t="shared" si="353"/>
        <v>0</v>
      </c>
      <c r="BU242" s="144">
        <f t="shared" si="354"/>
        <v>0</v>
      </c>
      <c r="BV242" s="144">
        <f t="shared" si="355"/>
        <v>0</v>
      </c>
      <c r="BW242" s="144">
        <f t="shared" si="356"/>
        <v>0</v>
      </c>
      <c r="BX242" s="144">
        <f t="shared" si="357"/>
        <v>0</v>
      </c>
      <c r="BY242" s="144">
        <f t="shared" si="358"/>
        <v>0</v>
      </c>
      <c r="BZ242" s="9">
        <v>0</v>
      </c>
      <c r="CA242" s="9">
        <v>0</v>
      </c>
      <c r="CB242" s="9">
        <v>0</v>
      </c>
      <c r="CC242" s="9">
        <v>0</v>
      </c>
      <c r="CD242" s="9">
        <v>0</v>
      </c>
      <c r="CE242" s="9">
        <v>0</v>
      </c>
      <c r="CF242" s="9">
        <v>0</v>
      </c>
      <c r="CG242" s="9">
        <v>0</v>
      </c>
      <c r="CH242" s="9">
        <v>0</v>
      </c>
      <c r="CI242" s="9">
        <v>0</v>
      </c>
      <c r="CJ242" s="9">
        <v>0</v>
      </c>
      <c r="CK242" s="9">
        <v>0</v>
      </c>
      <c r="CL242" s="9">
        <v>0</v>
      </c>
      <c r="CM242" s="9">
        <v>0</v>
      </c>
      <c r="CN242" s="9">
        <v>0</v>
      </c>
      <c r="CO242" s="9">
        <v>0</v>
      </c>
      <c r="CP242" s="9">
        <v>0</v>
      </c>
      <c r="CQ242" s="9">
        <v>0</v>
      </c>
      <c r="CR242" s="9">
        <v>0</v>
      </c>
      <c r="CS242" s="9">
        <v>0</v>
      </c>
      <c r="CT242" s="9">
        <v>0</v>
      </c>
      <c r="CU242" s="9">
        <v>0</v>
      </c>
      <c r="CV242" s="9">
        <v>0</v>
      </c>
      <c r="CW242" s="9">
        <v>0</v>
      </c>
      <c r="CX242" s="9">
        <v>0</v>
      </c>
      <c r="CY242" s="9">
        <v>0</v>
      </c>
      <c r="CZ242" s="9">
        <v>0</v>
      </c>
      <c r="DA242" s="9">
        <v>0</v>
      </c>
      <c r="DB242" s="9">
        <v>0</v>
      </c>
      <c r="DC242" s="9">
        <v>0</v>
      </c>
      <c r="DD242" s="9">
        <v>0</v>
      </c>
      <c r="DE242" s="9">
        <v>0</v>
      </c>
      <c r="DF242" s="9">
        <v>0</v>
      </c>
      <c r="DG242" s="144">
        <f t="shared" si="359"/>
        <v>8000</v>
      </c>
      <c r="DH242" s="144">
        <f t="shared" ref="DH242:EW242" si="409">DG242</f>
        <v>8000</v>
      </c>
      <c r="DI242" s="144">
        <f t="shared" si="409"/>
        <v>8000</v>
      </c>
      <c r="DJ242" s="144">
        <f t="shared" si="409"/>
        <v>8000</v>
      </c>
      <c r="DK242" s="144">
        <f t="shared" si="409"/>
        <v>8000</v>
      </c>
      <c r="DL242" s="144">
        <f t="shared" si="409"/>
        <v>8000</v>
      </c>
      <c r="DM242" s="144">
        <f t="shared" si="409"/>
        <v>8000</v>
      </c>
      <c r="DN242" s="144">
        <f t="shared" si="409"/>
        <v>8000</v>
      </c>
      <c r="DO242" s="144">
        <f t="shared" si="409"/>
        <v>8000</v>
      </c>
      <c r="DP242" s="144">
        <f t="shared" si="409"/>
        <v>8000</v>
      </c>
      <c r="DQ242" s="144">
        <f t="shared" si="409"/>
        <v>8000</v>
      </c>
      <c r="DR242" s="144">
        <f t="shared" si="409"/>
        <v>8000</v>
      </c>
      <c r="DS242" s="144">
        <f t="shared" si="409"/>
        <v>8000</v>
      </c>
      <c r="DT242" s="144">
        <f t="shared" si="409"/>
        <v>8000</v>
      </c>
      <c r="DU242" s="144">
        <f t="shared" si="409"/>
        <v>8000</v>
      </c>
      <c r="DV242" s="144">
        <f t="shared" si="409"/>
        <v>8000</v>
      </c>
      <c r="DW242" s="144">
        <f t="shared" si="409"/>
        <v>8000</v>
      </c>
      <c r="DX242" s="144">
        <f t="shared" si="409"/>
        <v>8000</v>
      </c>
      <c r="DY242" s="144">
        <f t="shared" si="409"/>
        <v>8000</v>
      </c>
      <c r="DZ242" s="144">
        <f t="shared" si="409"/>
        <v>8000</v>
      </c>
      <c r="EA242" s="144">
        <f t="shared" si="409"/>
        <v>8000</v>
      </c>
      <c r="EB242" s="144">
        <f t="shared" si="409"/>
        <v>8000</v>
      </c>
      <c r="EC242" s="144">
        <f t="shared" si="409"/>
        <v>8000</v>
      </c>
      <c r="ED242" s="144">
        <f t="shared" si="409"/>
        <v>8000</v>
      </c>
      <c r="EE242" s="144">
        <f t="shared" si="409"/>
        <v>8000</v>
      </c>
      <c r="EF242" s="144">
        <f t="shared" si="409"/>
        <v>8000</v>
      </c>
      <c r="EG242" s="144">
        <f t="shared" si="409"/>
        <v>8000</v>
      </c>
      <c r="EH242" s="144">
        <f t="shared" si="409"/>
        <v>8000</v>
      </c>
      <c r="EI242" s="144">
        <f t="shared" si="409"/>
        <v>8000</v>
      </c>
      <c r="EJ242" s="144">
        <f t="shared" si="409"/>
        <v>8000</v>
      </c>
      <c r="EK242" s="144">
        <f t="shared" si="409"/>
        <v>8000</v>
      </c>
      <c r="EL242" s="144">
        <f t="shared" si="409"/>
        <v>8000</v>
      </c>
      <c r="EM242" s="144">
        <f t="shared" si="409"/>
        <v>8000</v>
      </c>
      <c r="EN242" s="144">
        <f t="shared" si="409"/>
        <v>8000</v>
      </c>
      <c r="EO242" s="144">
        <f t="shared" si="409"/>
        <v>8000</v>
      </c>
      <c r="EP242" s="144">
        <f t="shared" si="409"/>
        <v>8000</v>
      </c>
      <c r="EQ242" s="144">
        <f t="shared" si="409"/>
        <v>8000</v>
      </c>
      <c r="ER242" s="144">
        <f t="shared" si="409"/>
        <v>8000</v>
      </c>
      <c r="ES242" s="144">
        <f t="shared" si="409"/>
        <v>8000</v>
      </c>
      <c r="ET242" s="144">
        <f t="shared" si="409"/>
        <v>8000</v>
      </c>
      <c r="EU242" s="144">
        <f t="shared" si="409"/>
        <v>8000</v>
      </c>
      <c r="EV242" s="144">
        <f t="shared" si="409"/>
        <v>8000</v>
      </c>
      <c r="EW242" s="144">
        <f t="shared" si="409"/>
        <v>8000</v>
      </c>
      <c r="EX242" s="147">
        <f>PV(0.05,'PV factor'!C182,,-BR242)</f>
        <v>66213.151927437633</v>
      </c>
      <c r="EY242" s="147">
        <f>PV(0.05,'PV factor'!D182,,-BS242)</f>
        <v>0</v>
      </c>
      <c r="EZ242" s="147">
        <f>PV(0.05,'PV factor'!E182,,-BT242)</f>
        <v>0</v>
      </c>
      <c r="FA242" s="147">
        <f>PV(0.05,'PV factor'!F182,,-BU242)</f>
        <v>0</v>
      </c>
      <c r="FB242" s="147">
        <f>PV(0.05,'PV factor'!G182,,-BV242)</f>
        <v>0</v>
      </c>
      <c r="FC242" s="147">
        <f>PV(0.05,'PV factor'!H182,,-BW242)</f>
        <v>0</v>
      </c>
      <c r="FD242" s="147">
        <f>PV(0.05,'PV factor'!I182,,-BX242)</f>
        <v>0</v>
      </c>
      <c r="FE242" s="147">
        <f>PV(0.05,'PV factor'!J182,,-BY242)</f>
        <v>0</v>
      </c>
      <c r="FF242" s="147">
        <f>PV(0.05,'PV factor'!K182,,-BZ242)</f>
        <v>0</v>
      </c>
      <c r="FG242" s="147">
        <f>PV(0.05,'PV factor'!L182,,-CA242)</f>
        <v>0</v>
      </c>
      <c r="FH242" s="147">
        <f>PV(0.05,'PV factor'!M182,,-CB242)</f>
        <v>0</v>
      </c>
      <c r="FI242" s="147">
        <f>PV(0.05,'PV factor'!N182,,-CC242)</f>
        <v>0</v>
      </c>
      <c r="FJ242" s="147">
        <f>PV(0.05,'PV factor'!O182,,-CD242)</f>
        <v>0</v>
      </c>
      <c r="FK242" s="147">
        <f>PV(0.05,'PV factor'!P182,,-CE242)</f>
        <v>0</v>
      </c>
      <c r="FL242" s="147">
        <f>PV(0.05,'PV factor'!Q182,,-CF242)</f>
        <v>0</v>
      </c>
      <c r="FM242" s="147">
        <f>PV(0.05,'PV factor'!R182,,-CG242)</f>
        <v>0</v>
      </c>
      <c r="FN242" s="147">
        <f>PV(0.05,'PV factor'!S182,,-CH242)</f>
        <v>0</v>
      </c>
      <c r="FO242" s="147">
        <f>PV(0.05,'PV factor'!T182,,-CI242)</f>
        <v>0</v>
      </c>
      <c r="FP242" s="147">
        <f>PV(0.05,'PV factor'!U182,,-CJ242)</f>
        <v>0</v>
      </c>
      <c r="FQ242" s="147">
        <f>PV(0.05,'PV factor'!V182,,-CK242)</f>
        <v>0</v>
      </c>
      <c r="FR242" s="147">
        <f>PV(0.05,'PV factor'!W182,,-CL242)</f>
        <v>0</v>
      </c>
      <c r="FS242" s="147">
        <f>PV(0.05,'PV factor'!X182,,-CM242)</f>
        <v>0</v>
      </c>
      <c r="FT242" s="147">
        <f>PV(0.05,'PV factor'!Y182,,-CN242)</f>
        <v>0</v>
      </c>
      <c r="FU242" s="147">
        <f>PV(0.05,'PV factor'!Z182,,-CO242)</f>
        <v>0</v>
      </c>
      <c r="FV242" s="147">
        <f>PV(0.05,'PV factor'!AA182,,-CP242)</f>
        <v>0</v>
      </c>
      <c r="FW242" s="147">
        <f>PV(0.05,'PV factor'!AB182,,-CQ242)</f>
        <v>0</v>
      </c>
      <c r="FX242" s="147">
        <f>PV(0.05,'PV factor'!AC182,,-CR242)</f>
        <v>0</v>
      </c>
      <c r="FY242" s="147">
        <f>PV(0.05,'PV factor'!AD182,,-CS242)</f>
        <v>0</v>
      </c>
      <c r="FZ242" s="147">
        <f>PV(0.05,'PV factor'!AE182,,-CT242)</f>
        <v>0</v>
      </c>
      <c r="GA242" s="147">
        <f>PV(0.05,'PV factor'!AF182,,-CU242)</f>
        <v>0</v>
      </c>
      <c r="GB242" s="147">
        <f>PV(0.05,'PV factor'!AG182,,-CV242)</f>
        <v>0</v>
      </c>
      <c r="GC242" s="147">
        <f>PV(0.05,'PV factor'!AH182,,-CW242)</f>
        <v>0</v>
      </c>
      <c r="GD242" s="147">
        <f>PV(0.05,'PV factor'!AI182,,-CX242)</f>
        <v>0</v>
      </c>
      <c r="GE242" s="147">
        <f>PV(0.05,'PV factor'!AJ182,,-CY242)</f>
        <v>0</v>
      </c>
      <c r="GF242" s="147">
        <f>PV(0.05,'PV factor'!AK182,,-CZ242)</f>
        <v>0</v>
      </c>
      <c r="GG242" s="147">
        <f>PV(0.05,'PV factor'!AL182,,-DA242)</f>
        <v>0</v>
      </c>
      <c r="GH242" s="147">
        <f>PV(0.05,'PV factor'!AM182,,-DB242)</f>
        <v>0</v>
      </c>
      <c r="GI242" s="147">
        <f>PV(0.05,'PV factor'!AN182,,-DC242)</f>
        <v>0</v>
      </c>
      <c r="GJ242" s="147">
        <f>PV(0.05,'PV factor'!AO182,,-DD242)</f>
        <v>0</v>
      </c>
      <c r="GK242" s="147">
        <f>PV(0.05,'PV factor'!AP182,,-DE242)</f>
        <v>0</v>
      </c>
      <c r="GL242" s="147">
        <f>PV(0.05,'PV factor'!C182,,-DI242)</f>
        <v>7256.235827664399</v>
      </c>
      <c r="GM242" s="147">
        <f>PV(0.05,'PV factor'!D182,,-DJ242)</f>
        <v>6910.7007882518083</v>
      </c>
      <c r="GN242" s="147">
        <f>PV(0.05,'PV factor'!E182,,-DK242)</f>
        <v>6581.6197983350557</v>
      </c>
      <c r="GO242" s="147">
        <f>PV(0.05,'PV factor'!F182,,-DL242)</f>
        <v>6268.209331747672</v>
      </c>
      <c r="GP242" s="147">
        <f>PV(0.05,'PV factor'!G182,,-DM242)</f>
        <v>5969.7231730930216</v>
      </c>
      <c r="GQ242" s="147">
        <f>PV(0.05,'PV factor'!H182,,-DN242)</f>
        <v>5685.4506410409713</v>
      </c>
      <c r="GR242" s="147">
        <f>PV(0.05,'PV factor'!I182,,-DO242)</f>
        <v>5414.7148962294978</v>
      </c>
      <c r="GS242" s="147">
        <f>PV(0.05,'PV factor'!J182,,-DP242)</f>
        <v>5156.8713297423783</v>
      </c>
      <c r="GT242" s="147">
        <f>PV(0.05,'PV factor'!K182,,-DQ242)</f>
        <v>4911.3060283260747</v>
      </c>
      <c r="GU242" s="147">
        <f>PV(0.05,'PV factor'!L182,,-DR242)</f>
        <v>4677.4343126914991</v>
      </c>
      <c r="GV242" s="147">
        <f>PV(0.05,'PV factor'!M182,,-DS242)</f>
        <v>4454.6993454204758</v>
      </c>
      <c r="GW242" s="147">
        <f>PV(0.05,'PV factor'!N182,,-DT242)</f>
        <v>4242.5708051623578</v>
      </c>
      <c r="GX242" s="147">
        <f>PV(0.05,'PV factor'!O182,,-DU242)</f>
        <v>4040.5436239641508</v>
      </c>
      <c r="GY242" s="147">
        <f>PV(0.05,'PV factor'!P182,,-DV242)</f>
        <v>3848.1367847277616</v>
      </c>
      <c r="GZ242" s="147">
        <f>PV(0.05,'PV factor'!Q182,,-DW242)</f>
        <v>3664.8921759312016</v>
      </c>
      <c r="HA242" s="147">
        <f>PV(0.05,'PV factor'!R182,,-DX242)</f>
        <v>3490.3735008868584</v>
      </c>
      <c r="HB242" s="147">
        <f>PV(0.05,'PV factor'!S182,,-DY242)</f>
        <v>3324.165238939865</v>
      </c>
      <c r="HC242" s="147">
        <f>PV(0.05,'PV factor'!T182,,-DZ242)</f>
        <v>3165.8716561332049</v>
      </c>
      <c r="HD242" s="147">
        <f>PV(0.05,'PV factor'!U182,,-EA242)</f>
        <v>3015.1158629840047</v>
      </c>
      <c r="HE242" s="147">
        <f>PV(0.05,'PV factor'!V182,,-EB242)</f>
        <v>2871.5389171276238</v>
      </c>
      <c r="HF242" s="147">
        <f>PV(0.05,'PV factor'!W182,,-EC242)</f>
        <v>2734.798968692975</v>
      </c>
      <c r="HG242" s="147">
        <f>PV(0.05,'PV factor'!X182,,-ED242)</f>
        <v>2604.5704463742613</v>
      </c>
      <c r="HH242" s="147">
        <f>PV(0.05,'PV factor'!Y182,,-EE242)</f>
        <v>2480.5432822612015</v>
      </c>
      <c r="HI242" s="147">
        <f>PV(0.05,'PV factor'!Z182,,-EF242)</f>
        <v>2362.422173582097</v>
      </c>
      <c r="HJ242" s="147">
        <f>PV(0.05,'PV factor'!AA182,,-EG242)</f>
        <v>2249.9258796019967</v>
      </c>
      <c r="HK242" s="147">
        <f>PV(0.05,'PV factor'!AB182,,-EH242)</f>
        <v>2142.7865520019018</v>
      </c>
      <c r="HL242" s="147">
        <f>PV(0.05,'PV factor'!AC182,,-EI242)</f>
        <v>2040.7490971446684</v>
      </c>
      <c r="HM242" s="147">
        <f>PV(0.05,'PV factor'!AD182,,-EJ242)</f>
        <v>1943.5705687092077</v>
      </c>
      <c r="HN242" s="147">
        <f>PV(0.05,'PV factor'!AE182,,-EK242)</f>
        <v>1851.0195892468651</v>
      </c>
      <c r="HO242" s="147">
        <f>PV(0.05,'PV factor'!AF182,,-EL242)</f>
        <v>1762.8757992827279</v>
      </c>
      <c r="HP242" s="147">
        <f>PV(0.05,'PV factor'!AG182,,-EM242)</f>
        <v>1678.9293326502172</v>
      </c>
      <c r="HQ242" s="147">
        <f>PV(0.05,'PV factor'!AH182,,-EN242)</f>
        <v>1598.9803168097308</v>
      </c>
      <c r="HR242" s="147">
        <f>PV(0.05,'PV factor'!AI182,,-EO242)</f>
        <v>1522.8383969616484</v>
      </c>
      <c r="HS242" s="147">
        <f>PV(0.05,'PV factor'!AJ182,,-EP242)</f>
        <v>1450.3222828206171</v>
      </c>
      <c r="HT242" s="147">
        <f>PV(0.05,'PV factor'!AK182,,-EQ242)</f>
        <v>1381.2593169720167</v>
      </c>
      <c r="HU242" s="147">
        <f>PV(0.05,'PV factor'!AL182,,-ER242)</f>
        <v>1315.4850637828729</v>
      </c>
      <c r="HV242" s="147">
        <f>PV(0.05,'PV factor'!AM182,,-ES242)</f>
        <v>1252.8429178884505</v>
      </c>
      <c r="HW242" s="147">
        <f>PV(0.05,'PV factor'!AN182,,-ET242)</f>
        <v>1193.1837313223336</v>
      </c>
      <c r="HX242" s="147">
        <f>PV(0.05,'PV factor'!AO182,,-EU242)</f>
        <v>1136.3654584022227</v>
      </c>
      <c r="HY242" s="147">
        <f>PV(0.05,'PV factor'!AP182,,-EV242)</f>
        <v>1082.2528175259263</v>
      </c>
      <c r="HZ242" s="147">
        <f t="shared" si="361"/>
        <v>66213.151927437633</v>
      </c>
      <c r="IA242" s="147">
        <f t="shared" si="362"/>
        <v>58832.26612712237</v>
      </c>
      <c r="IB242" s="401">
        <f t="shared" si="363"/>
        <v>0.88852840281030709</v>
      </c>
    </row>
    <row r="243" spans="1:236" ht="90" customHeight="1" x14ac:dyDescent="0.2">
      <c r="A243" s="161" t="s">
        <v>2265</v>
      </c>
      <c r="B243" s="150" t="s">
        <v>3213</v>
      </c>
      <c r="C243" s="150" t="s">
        <v>3292</v>
      </c>
      <c r="D243" s="148">
        <v>20</v>
      </c>
      <c r="E243" s="150" t="s">
        <v>3306</v>
      </c>
      <c r="F243" s="151" t="s">
        <v>3307</v>
      </c>
      <c r="G243" s="151" t="s">
        <v>3308</v>
      </c>
      <c r="H243" s="79" t="s">
        <v>77</v>
      </c>
      <c r="I243" s="151" t="s">
        <v>3309</v>
      </c>
      <c r="J243" s="151">
        <v>10</v>
      </c>
      <c r="K243" s="113" t="s">
        <v>197</v>
      </c>
      <c r="L243" s="111">
        <v>17016.03</v>
      </c>
      <c r="M243" s="214" t="s">
        <v>3310</v>
      </c>
      <c r="N243" s="79" t="s">
        <v>81</v>
      </c>
      <c r="O243" s="73" t="s">
        <v>106</v>
      </c>
      <c r="P243" s="79" t="s">
        <v>199</v>
      </c>
      <c r="Q243" s="112" t="s">
        <v>100</v>
      </c>
      <c r="R243" s="79" t="s">
        <v>108</v>
      </c>
      <c r="S243" s="79" t="s">
        <v>99</v>
      </c>
      <c r="T243" s="79" t="s">
        <v>2696</v>
      </c>
      <c r="U243" s="79" t="s">
        <v>100</v>
      </c>
      <c r="V243" s="81">
        <v>1</v>
      </c>
      <c r="W243" s="149">
        <v>180000</v>
      </c>
      <c r="X243" s="149">
        <v>0</v>
      </c>
      <c r="Y243" s="149">
        <v>0</v>
      </c>
      <c r="Z243" s="149">
        <v>0</v>
      </c>
      <c r="AA243" s="149">
        <v>0</v>
      </c>
      <c r="AB243" s="149">
        <v>0</v>
      </c>
      <c r="AC243" s="149">
        <v>60000</v>
      </c>
      <c r="AD243" s="149">
        <v>60000</v>
      </c>
      <c r="AE243" s="149">
        <v>60000</v>
      </c>
      <c r="AF243" s="149">
        <v>0</v>
      </c>
      <c r="AG243" s="149">
        <v>0</v>
      </c>
      <c r="AH243" s="149">
        <v>0</v>
      </c>
      <c r="AI243" s="219"/>
      <c r="AJ243" s="162">
        <v>0</v>
      </c>
      <c r="AK243" s="162">
        <v>0</v>
      </c>
      <c r="AL243" s="162">
        <v>0</v>
      </c>
      <c r="AM243" s="162">
        <v>0</v>
      </c>
      <c r="AN243" s="162">
        <v>0</v>
      </c>
      <c r="AO243" s="162">
        <v>0</v>
      </c>
      <c r="AP243" s="162">
        <v>0</v>
      </c>
      <c r="AQ243" s="149">
        <v>0</v>
      </c>
      <c r="AR243" s="149">
        <v>0</v>
      </c>
      <c r="AS243" s="149">
        <v>0</v>
      </c>
      <c r="AT243" s="149">
        <v>0</v>
      </c>
      <c r="AU243" s="151"/>
      <c r="AV243" s="230">
        <f t="shared" si="329"/>
        <v>1</v>
      </c>
      <c r="AW243" s="230">
        <f t="shared" si="330"/>
        <v>0</v>
      </c>
      <c r="AX243" s="230" t="str">
        <f t="shared" si="331"/>
        <v>C90</v>
      </c>
      <c r="AY243" s="141">
        <f t="shared" si="332"/>
        <v>9</v>
      </c>
      <c r="AZ243" s="70">
        <f t="shared" si="333"/>
        <v>1</v>
      </c>
      <c r="BA243" s="70">
        <f t="shared" si="334"/>
        <v>1</v>
      </c>
      <c r="BB243" s="70">
        <f t="shared" si="335"/>
        <v>1</v>
      </c>
      <c r="BC243" s="70">
        <f t="shared" si="336"/>
        <v>1</v>
      </c>
      <c r="BD243" s="70">
        <f t="shared" si="337"/>
        <v>1</v>
      </c>
      <c r="BE243" s="70">
        <f t="shared" si="338"/>
        <v>1</v>
      </c>
      <c r="BF243" s="70">
        <f t="shared" si="339"/>
        <v>1</v>
      </c>
      <c r="BG243" s="71">
        <f t="shared" si="340"/>
        <v>0</v>
      </c>
      <c r="BH243" s="71">
        <f t="shared" si="341"/>
        <v>1</v>
      </c>
      <c r="BI243" s="71">
        <f t="shared" si="342"/>
        <v>0</v>
      </c>
      <c r="BJ243" s="71">
        <f t="shared" si="343"/>
        <v>0</v>
      </c>
      <c r="BK243" s="71">
        <f t="shared" si="344"/>
        <v>1</v>
      </c>
      <c r="BL243" s="70">
        <f t="shared" si="345"/>
        <v>1</v>
      </c>
      <c r="BM243" s="70">
        <f t="shared" si="346"/>
        <v>1</v>
      </c>
      <c r="BN243" s="70">
        <f t="shared" si="347"/>
        <v>0</v>
      </c>
      <c r="BO243" s="70">
        <f t="shared" si="348"/>
        <v>1</v>
      </c>
      <c r="BP243" s="144">
        <f t="shared" si="349"/>
        <v>0</v>
      </c>
      <c r="BQ243" s="144">
        <f t="shared" si="350"/>
        <v>0</v>
      </c>
      <c r="BR243" s="144">
        <f t="shared" si="351"/>
        <v>0</v>
      </c>
      <c r="BS243" s="144">
        <f t="shared" si="352"/>
        <v>0</v>
      </c>
      <c r="BT243" s="144">
        <f t="shared" si="353"/>
        <v>60000</v>
      </c>
      <c r="BU243" s="144">
        <f t="shared" si="354"/>
        <v>60000</v>
      </c>
      <c r="BV243" s="144">
        <f t="shared" si="355"/>
        <v>60000</v>
      </c>
      <c r="BW243" s="144">
        <f t="shared" si="356"/>
        <v>0</v>
      </c>
      <c r="BX243" s="144">
        <f t="shared" si="357"/>
        <v>0</v>
      </c>
      <c r="BY243" s="144">
        <f t="shared" si="358"/>
        <v>0</v>
      </c>
      <c r="BZ243" s="9">
        <v>0</v>
      </c>
      <c r="CA243" s="9">
        <v>0</v>
      </c>
      <c r="CB243" s="9">
        <v>0</v>
      </c>
      <c r="CC243" s="9">
        <v>0</v>
      </c>
      <c r="CD243" s="9">
        <v>0</v>
      </c>
      <c r="CE243" s="9">
        <v>0</v>
      </c>
      <c r="CF243" s="9">
        <v>0</v>
      </c>
      <c r="CG243" s="9">
        <v>0</v>
      </c>
      <c r="CH243" s="9">
        <v>0</v>
      </c>
      <c r="CI243" s="9">
        <v>0</v>
      </c>
      <c r="CJ243" s="9">
        <v>0</v>
      </c>
      <c r="CK243" s="9">
        <v>0</v>
      </c>
      <c r="CL243" s="9">
        <v>0</v>
      </c>
      <c r="CM243" s="9">
        <v>0</v>
      </c>
      <c r="CN243" s="9">
        <v>0</v>
      </c>
      <c r="CO243" s="9">
        <v>0</v>
      </c>
      <c r="CP243" s="9">
        <v>0</v>
      </c>
      <c r="CQ243" s="9">
        <v>0</v>
      </c>
      <c r="CR243" s="9">
        <v>0</v>
      </c>
      <c r="CS243" s="9">
        <v>0</v>
      </c>
      <c r="CT243" s="9">
        <v>0</v>
      </c>
      <c r="CU243" s="9">
        <v>0</v>
      </c>
      <c r="CV243" s="9">
        <v>0</v>
      </c>
      <c r="CW243" s="9">
        <v>0</v>
      </c>
      <c r="CX243" s="9">
        <v>0</v>
      </c>
      <c r="CY243" s="9">
        <v>0</v>
      </c>
      <c r="CZ243" s="9">
        <v>0</v>
      </c>
      <c r="DA243" s="9">
        <v>0</v>
      </c>
      <c r="DB243" s="9">
        <v>0</v>
      </c>
      <c r="DC243" s="9">
        <v>0</v>
      </c>
      <c r="DD243" s="9">
        <v>0</v>
      </c>
      <c r="DE243" s="9">
        <v>0</v>
      </c>
      <c r="DF243" s="9">
        <v>0</v>
      </c>
      <c r="DG243" s="144">
        <f t="shared" si="359"/>
        <v>17016.03</v>
      </c>
      <c r="DH243" s="144">
        <f t="shared" ref="DH243:EW243" si="410">DG243</f>
        <v>17016.03</v>
      </c>
      <c r="DI243" s="144">
        <f t="shared" si="410"/>
        <v>17016.03</v>
      </c>
      <c r="DJ243" s="144">
        <f t="shared" si="410"/>
        <v>17016.03</v>
      </c>
      <c r="DK243" s="144">
        <f t="shared" si="410"/>
        <v>17016.03</v>
      </c>
      <c r="DL243" s="144">
        <f t="shared" si="410"/>
        <v>17016.03</v>
      </c>
      <c r="DM243" s="144">
        <f t="shared" si="410"/>
        <v>17016.03</v>
      </c>
      <c r="DN243" s="144">
        <f t="shared" si="410"/>
        <v>17016.03</v>
      </c>
      <c r="DO243" s="144">
        <f t="shared" si="410"/>
        <v>17016.03</v>
      </c>
      <c r="DP243" s="144">
        <f t="shared" si="410"/>
        <v>17016.03</v>
      </c>
      <c r="DQ243" s="144">
        <f t="shared" si="410"/>
        <v>17016.03</v>
      </c>
      <c r="DR243" s="144">
        <f t="shared" si="410"/>
        <v>17016.03</v>
      </c>
      <c r="DS243" s="144">
        <f t="shared" si="410"/>
        <v>17016.03</v>
      </c>
      <c r="DT243" s="144">
        <f t="shared" si="410"/>
        <v>17016.03</v>
      </c>
      <c r="DU243" s="144">
        <f t="shared" si="410"/>
        <v>17016.03</v>
      </c>
      <c r="DV243" s="144">
        <f t="shared" si="410"/>
        <v>17016.03</v>
      </c>
      <c r="DW243" s="144">
        <f t="shared" si="410"/>
        <v>17016.03</v>
      </c>
      <c r="DX243" s="144">
        <f t="shared" si="410"/>
        <v>17016.03</v>
      </c>
      <c r="DY243" s="144">
        <f t="shared" si="410"/>
        <v>17016.03</v>
      </c>
      <c r="DZ243" s="144">
        <f t="shared" si="410"/>
        <v>17016.03</v>
      </c>
      <c r="EA243" s="144">
        <f t="shared" si="410"/>
        <v>17016.03</v>
      </c>
      <c r="EB243" s="144">
        <f t="shared" si="410"/>
        <v>17016.03</v>
      </c>
      <c r="EC243" s="144">
        <f t="shared" si="410"/>
        <v>17016.03</v>
      </c>
      <c r="ED243" s="144">
        <f t="shared" si="410"/>
        <v>17016.03</v>
      </c>
      <c r="EE243" s="144">
        <f t="shared" si="410"/>
        <v>17016.03</v>
      </c>
      <c r="EF243" s="144">
        <f t="shared" si="410"/>
        <v>17016.03</v>
      </c>
      <c r="EG243" s="144">
        <f t="shared" si="410"/>
        <v>17016.03</v>
      </c>
      <c r="EH243" s="144">
        <f t="shared" si="410"/>
        <v>17016.03</v>
      </c>
      <c r="EI243" s="144">
        <f t="shared" si="410"/>
        <v>17016.03</v>
      </c>
      <c r="EJ243" s="144">
        <f t="shared" si="410"/>
        <v>17016.03</v>
      </c>
      <c r="EK243" s="144">
        <f t="shared" si="410"/>
        <v>17016.03</v>
      </c>
      <c r="EL243" s="144">
        <f t="shared" si="410"/>
        <v>17016.03</v>
      </c>
      <c r="EM243" s="144">
        <f t="shared" si="410"/>
        <v>17016.03</v>
      </c>
      <c r="EN243" s="144">
        <f t="shared" si="410"/>
        <v>17016.03</v>
      </c>
      <c r="EO243" s="144">
        <f t="shared" si="410"/>
        <v>17016.03</v>
      </c>
      <c r="EP243" s="144">
        <f t="shared" si="410"/>
        <v>17016.03</v>
      </c>
      <c r="EQ243" s="144">
        <f t="shared" si="410"/>
        <v>17016.03</v>
      </c>
      <c r="ER243" s="144">
        <f t="shared" si="410"/>
        <v>17016.03</v>
      </c>
      <c r="ES243" s="144">
        <f t="shared" si="410"/>
        <v>17016.03</v>
      </c>
      <c r="ET243" s="144">
        <f t="shared" si="410"/>
        <v>17016.03</v>
      </c>
      <c r="EU243" s="144">
        <f t="shared" si="410"/>
        <v>17016.03</v>
      </c>
      <c r="EV243" s="144">
        <f t="shared" si="410"/>
        <v>17016.03</v>
      </c>
      <c r="EW243" s="144">
        <f t="shared" si="410"/>
        <v>17016.03</v>
      </c>
      <c r="EX243" s="147">
        <f>PV(0.05,'PV factor'!C345,,-BR243)</f>
        <v>0</v>
      </c>
      <c r="EY243" s="147">
        <f>PV(0.05,'PV factor'!D345,,-BS243)</f>
        <v>0</v>
      </c>
      <c r="EZ243" s="147">
        <f>PV(0.05,'PV factor'!E345,,-BT243)</f>
        <v>49362.148487512917</v>
      </c>
      <c r="FA243" s="147">
        <f>PV(0.05,'PV factor'!F345,,-BU243)</f>
        <v>47011.569988107534</v>
      </c>
      <c r="FB243" s="147">
        <f>PV(0.05,'PV factor'!G345,,-BV243)</f>
        <v>44772.923798197662</v>
      </c>
      <c r="FC243" s="147">
        <f>PV(0.05,'PV factor'!H345,,-BW243)</f>
        <v>0</v>
      </c>
      <c r="FD243" s="147">
        <f>PV(0.05,'PV factor'!I345,,-BX243)</f>
        <v>0</v>
      </c>
      <c r="FE243" s="147">
        <f>PV(0.05,'PV factor'!J345,,-BY243)</f>
        <v>0</v>
      </c>
      <c r="FF243" s="147">
        <f>PV(0.05,'PV factor'!K345,,-BZ243)</f>
        <v>0</v>
      </c>
      <c r="FG243" s="147">
        <f>PV(0.05,'PV factor'!L345,,-CA243)</f>
        <v>0</v>
      </c>
      <c r="FH243" s="147">
        <f>PV(0.05,'PV factor'!M345,,-CB243)</f>
        <v>0</v>
      </c>
      <c r="FI243" s="147">
        <f>PV(0.05,'PV factor'!N345,,-CC243)</f>
        <v>0</v>
      </c>
      <c r="FJ243" s="147">
        <f>PV(0.05,'PV factor'!O345,,-CD243)</f>
        <v>0</v>
      </c>
      <c r="FK243" s="147">
        <f>PV(0.05,'PV factor'!P345,,-CE243)</f>
        <v>0</v>
      </c>
      <c r="FL243" s="147">
        <f>PV(0.05,'PV factor'!Q345,,-CF243)</f>
        <v>0</v>
      </c>
      <c r="FM243" s="147">
        <f>PV(0.05,'PV factor'!R345,,-CG243)</f>
        <v>0</v>
      </c>
      <c r="FN243" s="147">
        <f>PV(0.05,'PV factor'!S345,,-CH243)</f>
        <v>0</v>
      </c>
      <c r="FO243" s="147">
        <f>PV(0.05,'PV factor'!T345,,-CI243)</f>
        <v>0</v>
      </c>
      <c r="FP243" s="147">
        <f>PV(0.05,'PV factor'!U345,,-CJ243)</f>
        <v>0</v>
      </c>
      <c r="FQ243" s="147">
        <f>PV(0.05,'PV factor'!V345,,-CK243)</f>
        <v>0</v>
      </c>
      <c r="FR243" s="147">
        <f>PV(0.05,'PV factor'!W345,,-CL243)</f>
        <v>0</v>
      </c>
      <c r="FS243" s="147">
        <f>PV(0.05,'PV factor'!X345,,-CM243)</f>
        <v>0</v>
      </c>
      <c r="FT243" s="147">
        <f>PV(0.05,'PV factor'!Y345,,-CN243)</f>
        <v>0</v>
      </c>
      <c r="FU243" s="147">
        <f>PV(0.05,'PV factor'!Z345,,-CO243)</f>
        <v>0</v>
      </c>
      <c r="FV243" s="147">
        <f>PV(0.05,'PV factor'!AA345,,-CP243)</f>
        <v>0</v>
      </c>
      <c r="FW243" s="147">
        <f>PV(0.05,'PV factor'!AB345,,-CQ243)</f>
        <v>0</v>
      </c>
      <c r="FX243" s="147">
        <f>PV(0.05,'PV factor'!AC345,,-CR243)</f>
        <v>0</v>
      </c>
      <c r="FY243" s="147">
        <f>PV(0.05,'PV factor'!AD345,,-CS243)</f>
        <v>0</v>
      </c>
      <c r="FZ243" s="147">
        <f>PV(0.05,'PV factor'!AE345,,-CT243)</f>
        <v>0</v>
      </c>
      <c r="GA243" s="147">
        <f>PV(0.05,'PV factor'!AF345,,-CU243)</f>
        <v>0</v>
      </c>
      <c r="GB243" s="147">
        <f>PV(0.05,'PV factor'!AG345,,-CV243)</f>
        <v>0</v>
      </c>
      <c r="GC243" s="147">
        <f>PV(0.05,'PV factor'!AH345,,-CW243)</f>
        <v>0</v>
      </c>
      <c r="GD243" s="147">
        <f>PV(0.05,'PV factor'!AI345,,-CX243)</f>
        <v>0</v>
      </c>
      <c r="GE243" s="147">
        <f>PV(0.05,'PV factor'!AJ345,,-CY243)</f>
        <v>0</v>
      </c>
      <c r="GF243" s="147">
        <f>PV(0.05,'PV factor'!AK345,,-CZ243)</f>
        <v>0</v>
      </c>
      <c r="GG243" s="147">
        <f>PV(0.05,'PV factor'!AL345,,-DA243)</f>
        <v>0</v>
      </c>
      <c r="GH243" s="147">
        <f>PV(0.05,'PV factor'!AM345,,-DB243)</f>
        <v>0</v>
      </c>
      <c r="GI243" s="147">
        <f>PV(0.05,'PV factor'!AN345,,-DC243)</f>
        <v>0</v>
      </c>
      <c r="GJ243" s="147">
        <f>PV(0.05,'PV factor'!AO345,,-DD243)</f>
        <v>0</v>
      </c>
      <c r="GK243" s="147">
        <f>PV(0.05,'PV factor'!AP345,,-DE243)</f>
        <v>0</v>
      </c>
      <c r="GL243" s="147">
        <f>PV(0.05,'PV factor'!C345,,-DI243)</f>
        <v>15434.040816326529</v>
      </c>
      <c r="GM243" s="147">
        <f>PV(0.05,'PV factor'!D345,,-DJ243)</f>
        <v>14699.08649173955</v>
      </c>
      <c r="GN243" s="147">
        <f>PV(0.05,'PV factor'!E345,,-DK243)</f>
        <v>13999.129992132906</v>
      </c>
      <c r="GO243" s="147">
        <f>PV(0.05,'PV factor'!F345,,-DL243)</f>
        <v>13332.50475441229</v>
      </c>
      <c r="GP243" s="147">
        <f>PV(0.05,'PV factor'!G345,,-DM243)</f>
        <v>12697.623575630754</v>
      </c>
      <c r="GQ243" s="147">
        <f>PV(0.05,'PV factor'!H345,,-DN243)</f>
        <v>12092.974833934049</v>
      </c>
      <c r="GR243" s="147">
        <f>PV(0.05,'PV factor'!I345,,-DO243)</f>
        <v>11517.118889461</v>
      </c>
      <c r="GS243" s="147">
        <f>PV(0.05,'PV factor'!J345,,-DP243)</f>
        <v>10968.684656629524</v>
      </c>
      <c r="GT243" s="147">
        <f>PV(0.05,'PV factor'!K345,,-DQ243)</f>
        <v>10446.366339647166</v>
      </c>
      <c r="GU243" s="147">
        <f>PV(0.05,'PV factor'!L345,,-DR243)</f>
        <v>9948.9203234734905</v>
      </c>
      <c r="GV243" s="147">
        <f>PV(0.05,'PV factor'!M345,,-DS243)</f>
        <v>9475.1622128318977</v>
      </c>
      <c r="GW243" s="147">
        <f>PV(0.05,'PV factor'!N345,,-DT243)</f>
        <v>9023.964012220853</v>
      </c>
      <c r="GX243" s="147">
        <f>PV(0.05,'PV factor'!O345,,-DU243)</f>
        <v>8594.2514402103388</v>
      </c>
      <c r="GY243" s="147">
        <f>PV(0.05,'PV factor'!P345,,-DV243)</f>
        <v>8185.0013716288904</v>
      </c>
      <c r="GZ243" s="147">
        <f>PV(0.05,'PV factor'!Q345,,-DW243)</f>
        <v>7795.2394015513255</v>
      </c>
      <c r="HA243" s="147">
        <f>PV(0.05,'PV factor'!R345,,-DX243)</f>
        <v>7424.0375252869753</v>
      </c>
      <c r="HB243" s="147">
        <f>PV(0.05,'PV factor'!S345,,-DY243)</f>
        <v>7070.5119288447386</v>
      </c>
      <c r="HC243" s="147">
        <f>PV(0.05,'PV factor'!T345,,-DZ243)</f>
        <v>6733.8208846140369</v>
      </c>
      <c r="HD243" s="147">
        <f>PV(0.05,'PV factor'!U345,,-EA243)</f>
        <v>6413.1627472514638</v>
      </c>
      <c r="HE243" s="147">
        <f>PV(0.05,'PV factor'!V345,,-EB243)</f>
        <v>6107.7740450013944</v>
      </c>
      <c r="HF243" s="147">
        <f>PV(0.05,'PV factor'!W345,,-EC243)</f>
        <v>5816.9276619060902</v>
      </c>
      <c r="HG243" s="147">
        <f>PV(0.05,'PV factor'!X345,,-ED243)</f>
        <v>5539.9311065772281</v>
      </c>
      <c r="HH243" s="147">
        <f>PV(0.05,'PV factor'!Y345,,-EE243)</f>
        <v>5276.1248634068843</v>
      </c>
      <c r="HI243" s="147">
        <f>PV(0.05,'PV factor'!Z345,,-EF243)</f>
        <v>5024.8808222922708</v>
      </c>
      <c r="HJ243" s="147">
        <f>PV(0.05,'PV factor'!AA345,,-EG243)</f>
        <v>4785.6007831354955</v>
      </c>
      <c r="HK243" s="147">
        <f>PV(0.05,'PV factor'!AB345,,-EH243)</f>
        <v>4557.7150315576146</v>
      </c>
      <c r="HL243" s="147">
        <f>PV(0.05,'PV factor'!AC345,,-EI243)</f>
        <v>4340.6809824358243</v>
      </c>
      <c r="HM243" s="147">
        <f>PV(0.05,'PV factor'!AD345,,-EJ243)</f>
        <v>4133.9818880341172</v>
      </c>
      <c r="HN243" s="147">
        <f>PV(0.05,'PV factor'!AE345,,-EK243)</f>
        <v>3937.1256076515415</v>
      </c>
      <c r="HO243" s="147">
        <f>PV(0.05,'PV factor'!AF345,,-EL243)</f>
        <v>3749.6434358586093</v>
      </c>
      <c r="HP243" s="147">
        <f>PV(0.05,'PV factor'!AG345,,-EM243)</f>
        <v>3571.0889865320091</v>
      </c>
      <c r="HQ243" s="147">
        <f>PV(0.05,'PV factor'!AH345,,-EN243)</f>
        <v>3401.0371300304851</v>
      </c>
      <c r="HR243" s="147">
        <f>PV(0.05,'PV factor'!AI345,,-EO243)</f>
        <v>3239.0829809814145</v>
      </c>
      <c r="HS243" s="147">
        <f>PV(0.05,'PV factor'!AJ345,,-EP243)</f>
        <v>3084.8409342680134</v>
      </c>
      <c r="HT243" s="147">
        <f>PV(0.05,'PV factor'!AK345,,-EQ243)</f>
        <v>2937.9437469219179</v>
      </c>
      <c r="HU243" s="147">
        <f>PV(0.05,'PV factor'!AL345,,-ER243)</f>
        <v>2798.0416637351595</v>
      </c>
      <c r="HV243" s="147">
        <f>PV(0.05,'PV factor'!AM345,,-ES243)</f>
        <v>2664.8015845096761</v>
      </c>
      <c r="HW243" s="147">
        <f>PV(0.05,'PV factor'!AN345,,-ET243)</f>
        <v>2537.906270961596</v>
      </c>
      <c r="HX243" s="147">
        <f>PV(0.05,'PV factor'!AO345,,-EU243)</f>
        <v>2417.0535913919966</v>
      </c>
      <c r="HY243" s="147">
        <f>PV(0.05,'PV factor'!AP345,,-EV243)</f>
        <v>2301.9558013257106</v>
      </c>
      <c r="HZ243" s="147">
        <f t="shared" si="361"/>
        <v>141146.64227381811</v>
      </c>
      <c r="IA243" s="147">
        <f t="shared" si="362"/>
        <v>125136.45067338725</v>
      </c>
      <c r="IB243" s="401">
        <f t="shared" si="363"/>
        <v>0.88657051033936884</v>
      </c>
    </row>
    <row r="244" spans="1:236" ht="90" customHeight="1" x14ac:dyDescent="0.2">
      <c r="A244" s="231" t="s">
        <v>761</v>
      </c>
      <c r="B244" s="85" t="s">
        <v>762</v>
      </c>
      <c r="C244" s="85" t="s">
        <v>763</v>
      </c>
      <c r="D244" s="90">
        <v>1</v>
      </c>
      <c r="E244" s="85" t="s">
        <v>764</v>
      </c>
      <c r="F244" s="95" t="s">
        <v>765</v>
      </c>
      <c r="G244" s="95" t="s">
        <v>766</v>
      </c>
      <c r="H244" s="90" t="s">
        <v>77</v>
      </c>
      <c r="I244" s="95" t="s">
        <v>767</v>
      </c>
      <c r="J244" s="95">
        <v>5</v>
      </c>
      <c r="K244" s="95" t="s">
        <v>206</v>
      </c>
      <c r="L244" s="74">
        <v>8760</v>
      </c>
      <c r="M244" s="90" t="s">
        <v>783</v>
      </c>
      <c r="N244" s="90" t="s">
        <v>147</v>
      </c>
      <c r="O244" s="90" t="s">
        <v>82</v>
      </c>
      <c r="P244" s="90" t="s">
        <v>280</v>
      </c>
      <c r="Q244" s="112" t="s">
        <v>100</v>
      </c>
      <c r="R244" s="90" t="s">
        <v>108</v>
      </c>
      <c r="S244" s="90" t="s">
        <v>99</v>
      </c>
      <c r="T244" s="90" t="s">
        <v>768</v>
      </c>
      <c r="U244" s="90" t="s">
        <v>100</v>
      </c>
      <c r="V244" s="193">
        <v>1</v>
      </c>
      <c r="W244" s="94">
        <v>50000</v>
      </c>
      <c r="X244" s="94">
        <v>0</v>
      </c>
      <c r="Y244" s="94">
        <v>0</v>
      </c>
      <c r="Z244" s="94">
        <v>0</v>
      </c>
      <c r="AA244" s="94">
        <v>10000</v>
      </c>
      <c r="AB244" s="94">
        <v>10000</v>
      </c>
      <c r="AC244" s="94">
        <v>10000</v>
      </c>
      <c r="AD244" s="94">
        <v>10000</v>
      </c>
      <c r="AE244" s="192">
        <v>10000</v>
      </c>
      <c r="AF244" s="192">
        <v>0</v>
      </c>
      <c r="AG244" s="192">
        <v>0</v>
      </c>
      <c r="AH244" s="192">
        <v>0</v>
      </c>
      <c r="AI244" s="90" t="s">
        <v>88</v>
      </c>
      <c r="AJ244" s="94">
        <v>0</v>
      </c>
      <c r="AK244" s="94">
        <v>0</v>
      </c>
      <c r="AL244" s="94">
        <v>0</v>
      </c>
      <c r="AM244" s="94">
        <v>0</v>
      </c>
      <c r="AN244" s="94">
        <v>0</v>
      </c>
      <c r="AO244" s="94">
        <v>0</v>
      </c>
      <c r="AP244" s="94">
        <v>0</v>
      </c>
      <c r="AQ244" s="192">
        <v>0</v>
      </c>
      <c r="AR244" s="192">
        <v>0</v>
      </c>
      <c r="AS244" s="192">
        <v>0</v>
      </c>
      <c r="AT244" s="192">
        <v>0</v>
      </c>
      <c r="AU244" s="95" t="s">
        <v>769</v>
      </c>
      <c r="AV244" s="230">
        <f t="shared" si="329"/>
        <v>1</v>
      </c>
      <c r="AW244" s="230">
        <f t="shared" si="330"/>
        <v>0</v>
      </c>
      <c r="AX244" s="230" t="str">
        <f t="shared" si="331"/>
        <v>D1</v>
      </c>
      <c r="AY244" s="141">
        <f t="shared" si="332"/>
        <v>9</v>
      </c>
      <c r="AZ244" s="70">
        <f t="shared" si="333"/>
        <v>1</v>
      </c>
      <c r="BA244" s="70">
        <f t="shared" si="334"/>
        <v>1</v>
      </c>
      <c r="BB244" s="70">
        <f t="shared" si="335"/>
        <v>1</v>
      </c>
      <c r="BC244" s="70">
        <f t="shared" si="336"/>
        <v>1</v>
      </c>
      <c r="BD244" s="70">
        <f t="shared" si="337"/>
        <v>1</v>
      </c>
      <c r="BE244" s="70">
        <f t="shared" si="338"/>
        <v>1</v>
      </c>
      <c r="BF244" s="70">
        <f t="shared" si="339"/>
        <v>1</v>
      </c>
      <c r="BG244" s="71">
        <f t="shared" si="340"/>
        <v>0</v>
      </c>
      <c r="BH244" s="71">
        <f t="shared" si="341"/>
        <v>1</v>
      </c>
      <c r="BI244" s="71">
        <f t="shared" si="342"/>
        <v>0</v>
      </c>
      <c r="BJ244" s="71">
        <f t="shared" si="343"/>
        <v>1</v>
      </c>
      <c r="BK244" s="71">
        <f t="shared" si="344"/>
        <v>0</v>
      </c>
      <c r="BL244" s="70">
        <f t="shared" si="345"/>
        <v>1</v>
      </c>
      <c r="BM244" s="70">
        <f t="shared" si="346"/>
        <v>1</v>
      </c>
      <c r="BN244" s="70">
        <f t="shared" si="347"/>
        <v>0</v>
      </c>
      <c r="BO244" s="70">
        <f t="shared" si="348"/>
        <v>1</v>
      </c>
      <c r="BP244" s="144">
        <f t="shared" si="349"/>
        <v>0</v>
      </c>
      <c r="BQ244" s="144">
        <f t="shared" si="350"/>
        <v>0</v>
      </c>
      <c r="BR244" s="144">
        <f t="shared" si="351"/>
        <v>10000</v>
      </c>
      <c r="BS244" s="144">
        <f t="shared" si="352"/>
        <v>10000</v>
      </c>
      <c r="BT244" s="144">
        <f t="shared" si="353"/>
        <v>10000</v>
      </c>
      <c r="BU244" s="144">
        <f t="shared" si="354"/>
        <v>10000</v>
      </c>
      <c r="BV244" s="144">
        <f t="shared" si="355"/>
        <v>10000</v>
      </c>
      <c r="BW244" s="144">
        <f t="shared" si="356"/>
        <v>0</v>
      </c>
      <c r="BX244" s="144">
        <f t="shared" si="357"/>
        <v>0</v>
      </c>
      <c r="BY244" s="144">
        <f t="shared" si="358"/>
        <v>0</v>
      </c>
      <c r="BZ244" s="9">
        <v>0</v>
      </c>
      <c r="CA244" s="9">
        <v>0</v>
      </c>
      <c r="CB244" s="9">
        <v>0</v>
      </c>
      <c r="CC244" s="9">
        <v>0</v>
      </c>
      <c r="CD244" s="9">
        <v>0</v>
      </c>
      <c r="CE244" s="9">
        <v>0</v>
      </c>
      <c r="CF244" s="9">
        <v>0</v>
      </c>
      <c r="CG244" s="9">
        <v>0</v>
      </c>
      <c r="CH244" s="9">
        <v>0</v>
      </c>
      <c r="CI244" s="9">
        <v>0</v>
      </c>
      <c r="CJ244" s="9">
        <v>0</v>
      </c>
      <c r="CK244" s="9">
        <v>0</v>
      </c>
      <c r="CL244" s="9">
        <v>0</v>
      </c>
      <c r="CM244" s="9">
        <v>0</v>
      </c>
      <c r="CN244" s="9">
        <v>0</v>
      </c>
      <c r="CO244" s="9">
        <v>0</v>
      </c>
      <c r="CP244" s="9">
        <v>0</v>
      </c>
      <c r="CQ244" s="9">
        <v>0</v>
      </c>
      <c r="CR244" s="9">
        <v>0</v>
      </c>
      <c r="CS244" s="9">
        <v>0</v>
      </c>
      <c r="CT244" s="9">
        <v>0</v>
      </c>
      <c r="CU244" s="9">
        <v>0</v>
      </c>
      <c r="CV244" s="9">
        <v>0</v>
      </c>
      <c r="CW244" s="9">
        <v>0</v>
      </c>
      <c r="CX244" s="9">
        <v>0</v>
      </c>
      <c r="CY244" s="9">
        <v>0</v>
      </c>
      <c r="CZ244" s="9">
        <v>0</v>
      </c>
      <c r="DA244" s="9">
        <v>0</v>
      </c>
      <c r="DB244" s="9">
        <v>0</v>
      </c>
      <c r="DC244" s="9">
        <v>0</v>
      </c>
      <c r="DD244" s="9">
        <v>0</v>
      </c>
      <c r="DE244" s="9">
        <v>0</v>
      </c>
      <c r="DF244" s="9">
        <v>0</v>
      </c>
      <c r="DG244" s="144">
        <f t="shared" si="359"/>
        <v>8760</v>
      </c>
      <c r="DH244" s="144">
        <f t="shared" ref="DH244:EW244" si="411">DG244</f>
        <v>8760</v>
      </c>
      <c r="DI244" s="144">
        <f t="shared" si="411"/>
        <v>8760</v>
      </c>
      <c r="DJ244" s="144">
        <f t="shared" si="411"/>
        <v>8760</v>
      </c>
      <c r="DK244" s="144">
        <f t="shared" si="411"/>
        <v>8760</v>
      </c>
      <c r="DL244" s="144">
        <f t="shared" si="411"/>
        <v>8760</v>
      </c>
      <c r="DM244" s="144">
        <f t="shared" si="411"/>
        <v>8760</v>
      </c>
      <c r="DN244" s="144">
        <f t="shared" si="411"/>
        <v>8760</v>
      </c>
      <c r="DO244" s="144">
        <f t="shared" si="411"/>
        <v>8760</v>
      </c>
      <c r="DP244" s="144">
        <f t="shared" si="411"/>
        <v>8760</v>
      </c>
      <c r="DQ244" s="144">
        <f t="shared" si="411"/>
        <v>8760</v>
      </c>
      <c r="DR244" s="144">
        <f t="shared" si="411"/>
        <v>8760</v>
      </c>
      <c r="DS244" s="144">
        <f t="shared" si="411"/>
        <v>8760</v>
      </c>
      <c r="DT244" s="144">
        <f t="shared" si="411"/>
        <v>8760</v>
      </c>
      <c r="DU244" s="144">
        <f t="shared" si="411"/>
        <v>8760</v>
      </c>
      <c r="DV244" s="144">
        <f t="shared" si="411"/>
        <v>8760</v>
      </c>
      <c r="DW244" s="144">
        <f t="shared" si="411"/>
        <v>8760</v>
      </c>
      <c r="DX244" s="144">
        <f t="shared" si="411"/>
        <v>8760</v>
      </c>
      <c r="DY244" s="144">
        <f t="shared" si="411"/>
        <v>8760</v>
      </c>
      <c r="DZ244" s="144">
        <f t="shared" si="411"/>
        <v>8760</v>
      </c>
      <c r="EA244" s="144">
        <f t="shared" si="411"/>
        <v>8760</v>
      </c>
      <c r="EB244" s="144">
        <f t="shared" si="411"/>
        <v>8760</v>
      </c>
      <c r="EC244" s="144">
        <f t="shared" si="411"/>
        <v>8760</v>
      </c>
      <c r="ED244" s="144">
        <f t="shared" si="411"/>
        <v>8760</v>
      </c>
      <c r="EE244" s="144">
        <f t="shared" si="411"/>
        <v>8760</v>
      </c>
      <c r="EF244" s="144">
        <f t="shared" si="411"/>
        <v>8760</v>
      </c>
      <c r="EG244" s="144">
        <f t="shared" si="411"/>
        <v>8760</v>
      </c>
      <c r="EH244" s="144">
        <f t="shared" si="411"/>
        <v>8760</v>
      </c>
      <c r="EI244" s="144">
        <f t="shared" si="411"/>
        <v>8760</v>
      </c>
      <c r="EJ244" s="144">
        <f t="shared" si="411"/>
        <v>8760</v>
      </c>
      <c r="EK244" s="144">
        <f t="shared" si="411"/>
        <v>8760</v>
      </c>
      <c r="EL244" s="144">
        <f t="shared" si="411"/>
        <v>8760</v>
      </c>
      <c r="EM244" s="144">
        <f t="shared" si="411"/>
        <v>8760</v>
      </c>
      <c r="EN244" s="144">
        <f t="shared" si="411"/>
        <v>8760</v>
      </c>
      <c r="EO244" s="144">
        <f t="shared" si="411"/>
        <v>8760</v>
      </c>
      <c r="EP244" s="144">
        <f t="shared" si="411"/>
        <v>8760</v>
      </c>
      <c r="EQ244" s="144">
        <f t="shared" si="411"/>
        <v>8760</v>
      </c>
      <c r="ER244" s="144">
        <f t="shared" si="411"/>
        <v>8760</v>
      </c>
      <c r="ES244" s="144">
        <f t="shared" si="411"/>
        <v>8760</v>
      </c>
      <c r="ET244" s="144">
        <f t="shared" si="411"/>
        <v>8760</v>
      </c>
      <c r="EU244" s="144">
        <f t="shared" si="411"/>
        <v>8760</v>
      </c>
      <c r="EV244" s="144">
        <f t="shared" si="411"/>
        <v>8760</v>
      </c>
      <c r="EW244" s="144">
        <f t="shared" si="411"/>
        <v>8760</v>
      </c>
      <c r="EX244" s="147">
        <f>PV(0.05,'PV factor'!C108,,-BR244)</f>
        <v>9070.2947845804993</v>
      </c>
      <c r="EY244" s="147">
        <f>PV(0.05,'PV factor'!D108,,-BS244)</f>
        <v>8638.3759853147603</v>
      </c>
      <c r="EZ244" s="147">
        <f>PV(0.05,'PV factor'!E108,,-BT244)</f>
        <v>8227.0247479188201</v>
      </c>
      <c r="FA244" s="147">
        <f>PV(0.05,'PV factor'!F108,,-BU244)</f>
        <v>7835.2616646845891</v>
      </c>
      <c r="FB244" s="147">
        <f>PV(0.05,'PV factor'!G108,,-BV244)</f>
        <v>7462.153966366277</v>
      </c>
      <c r="FC244" s="147">
        <f>PV(0.05,'PV factor'!H108,,-BW244)</f>
        <v>0</v>
      </c>
      <c r="FD244" s="147">
        <f>PV(0.05,'PV factor'!I108,,-BX244)</f>
        <v>0</v>
      </c>
      <c r="FE244" s="147">
        <f>PV(0.05,'PV factor'!J108,,-BY244)</f>
        <v>0</v>
      </c>
      <c r="FF244" s="147">
        <f>PV(0.05,'PV factor'!K108,,-BZ244)</f>
        <v>0</v>
      </c>
      <c r="FG244" s="147">
        <f>PV(0.05,'PV factor'!L108,,-CA244)</f>
        <v>0</v>
      </c>
      <c r="FH244" s="147">
        <f>PV(0.05,'PV factor'!M108,,-CB244)</f>
        <v>0</v>
      </c>
      <c r="FI244" s="147">
        <f>PV(0.05,'PV factor'!N108,,-CC244)</f>
        <v>0</v>
      </c>
      <c r="FJ244" s="147">
        <f>PV(0.05,'PV factor'!O108,,-CD244)</f>
        <v>0</v>
      </c>
      <c r="FK244" s="147">
        <f>PV(0.05,'PV factor'!P108,,-CE244)</f>
        <v>0</v>
      </c>
      <c r="FL244" s="147">
        <f>PV(0.05,'PV factor'!Q108,,-CF244)</f>
        <v>0</v>
      </c>
      <c r="FM244" s="147">
        <f>PV(0.05,'PV factor'!R108,,-CG244)</f>
        <v>0</v>
      </c>
      <c r="FN244" s="147">
        <f>PV(0.05,'PV factor'!S108,,-CH244)</f>
        <v>0</v>
      </c>
      <c r="FO244" s="147">
        <f>PV(0.05,'PV factor'!T108,,-CI244)</f>
        <v>0</v>
      </c>
      <c r="FP244" s="147">
        <f>PV(0.05,'PV factor'!U108,,-CJ244)</f>
        <v>0</v>
      </c>
      <c r="FQ244" s="147">
        <f>PV(0.05,'PV factor'!V108,,-CK244)</f>
        <v>0</v>
      </c>
      <c r="FR244" s="147">
        <f>PV(0.05,'PV factor'!W108,,-CL244)</f>
        <v>0</v>
      </c>
      <c r="FS244" s="147">
        <f>PV(0.05,'PV factor'!X108,,-CM244)</f>
        <v>0</v>
      </c>
      <c r="FT244" s="147">
        <f>PV(0.05,'PV factor'!Y108,,-CN244)</f>
        <v>0</v>
      </c>
      <c r="FU244" s="147">
        <f>PV(0.05,'PV factor'!Z108,,-CO244)</f>
        <v>0</v>
      </c>
      <c r="FV244" s="147">
        <f>PV(0.05,'PV factor'!AA108,,-CP244)</f>
        <v>0</v>
      </c>
      <c r="FW244" s="147">
        <f>PV(0.05,'PV factor'!AB108,,-CQ244)</f>
        <v>0</v>
      </c>
      <c r="FX244" s="147">
        <f>PV(0.05,'PV factor'!AC108,,-CR244)</f>
        <v>0</v>
      </c>
      <c r="FY244" s="147">
        <f>PV(0.05,'PV factor'!AD108,,-CS244)</f>
        <v>0</v>
      </c>
      <c r="FZ244" s="147">
        <f>PV(0.05,'PV factor'!AE108,,-CT244)</f>
        <v>0</v>
      </c>
      <c r="GA244" s="147">
        <f>PV(0.05,'PV factor'!AF108,,-CU244)</f>
        <v>0</v>
      </c>
      <c r="GB244" s="147">
        <f>PV(0.05,'PV factor'!AG108,,-CV244)</f>
        <v>0</v>
      </c>
      <c r="GC244" s="147">
        <f>PV(0.05,'PV factor'!AH108,,-CW244)</f>
        <v>0</v>
      </c>
      <c r="GD244" s="147">
        <f>PV(0.05,'PV factor'!AI108,,-CX244)</f>
        <v>0</v>
      </c>
      <c r="GE244" s="147">
        <f>PV(0.05,'PV factor'!AJ108,,-CY244)</f>
        <v>0</v>
      </c>
      <c r="GF244" s="147">
        <f>PV(0.05,'PV factor'!AK108,,-CZ244)</f>
        <v>0</v>
      </c>
      <c r="GG244" s="147">
        <f>PV(0.05,'PV factor'!AL108,,-DA244)</f>
        <v>0</v>
      </c>
      <c r="GH244" s="147">
        <f>PV(0.05,'PV factor'!AM108,,-DB244)</f>
        <v>0</v>
      </c>
      <c r="GI244" s="147">
        <f>PV(0.05,'PV factor'!AN108,,-DC244)</f>
        <v>0</v>
      </c>
      <c r="GJ244" s="147">
        <f>PV(0.05,'PV factor'!AO108,,-DD244)</f>
        <v>0</v>
      </c>
      <c r="GK244" s="147">
        <f>PV(0.05,'PV factor'!AP108,,-DE244)</f>
        <v>0</v>
      </c>
      <c r="GL244" s="147">
        <f>PV(0.05,'PV factor'!C108,,-DI244)</f>
        <v>7945.5782312925166</v>
      </c>
      <c r="GM244" s="147">
        <f>PV(0.05,'PV factor'!D108,,-DJ244)</f>
        <v>7567.21736313573</v>
      </c>
      <c r="GN244" s="147">
        <f>PV(0.05,'PV factor'!E108,,-DK244)</f>
        <v>7206.8736791768861</v>
      </c>
      <c r="GO244" s="147">
        <f>PV(0.05,'PV factor'!F108,,-DL244)</f>
        <v>6863.6892182637002</v>
      </c>
      <c r="GP244" s="147">
        <f>PV(0.05,'PV factor'!G108,,-DM244)</f>
        <v>6536.8468745368582</v>
      </c>
      <c r="GQ244" s="147">
        <f>PV(0.05,'PV factor'!H108,,-DN244)</f>
        <v>6225.5684519398637</v>
      </c>
      <c r="GR244" s="147">
        <f>PV(0.05,'PV factor'!I108,,-DO244)</f>
        <v>5929.1128113712994</v>
      </c>
      <c r="GS244" s="147">
        <f>PV(0.05,'PV factor'!J108,,-DP244)</f>
        <v>5646.7741060679045</v>
      </c>
      <c r="GT244" s="147">
        <f>PV(0.05,'PV factor'!K108,,-DQ244)</f>
        <v>5377.8801010170519</v>
      </c>
      <c r="GU244" s="147">
        <f>PV(0.05,'PV factor'!L108,,-DR244)</f>
        <v>5121.7905723971917</v>
      </c>
      <c r="GV244" s="147">
        <f>PV(0.05,'PV factor'!M108,,-DS244)</f>
        <v>4877.8957832354217</v>
      </c>
      <c r="GW244" s="147">
        <f>PV(0.05,'PV factor'!N108,,-DT244)</f>
        <v>4645.615031652781</v>
      </c>
      <c r="GX244" s="147">
        <f>PV(0.05,'PV factor'!O108,,-DU244)</f>
        <v>4424.3952682407453</v>
      </c>
      <c r="GY244" s="147">
        <f>PV(0.05,'PV factor'!P108,,-DV244)</f>
        <v>4213.7097792768991</v>
      </c>
      <c r="GZ244" s="147">
        <f>PV(0.05,'PV factor'!Q108,,-DW244)</f>
        <v>4013.0569326446657</v>
      </c>
      <c r="HA244" s="147">
        <f>PV(0.05,'PV factor'!R108,,-DX244)</f>
        <v>3821.9589834711101</v>
      </c>
      <c r="HB244" s="147">
        <f>PV(0.05,'PV factor'!S108,,-DY244)</f>
        <v>3639.9609366391524</v>
      </c>
      <c r="HC244" s="147">
        <f>PV(0.05,'PV factor'!T108,,-DZ244)</f>
        <v>3466.6294634658593</v>
      </c>
      <c r="HD244" s="147">
        <f>PV(0.05,'PV factor'!U108,,-EA244)</f>
        <v>3301.5518699674853</v>
      </c>
      <c r="HE244" s="147">
        <f>PV(0.05,'PV factor'!V108,,-EB244)</f>
        <v>3144.3351142547481</v>
      </c>
      <c r="HF244" s="147">
        <f>PV(0.05,'PV factor'!W108,,-EC244)</f>
        <v>2994.6048707188079</v>
      </c>
      <c r="HG244" s="147">
        <f>PV(0.05,'PV factor'!X108,,-ED244)</f>
        <v>2852.0046387798161</v>
      </c>
      <c r="HH244" s="147">
        <f>PV(0.05,'PV factor'!Y108,,-EE244)</f>
        <v>2716.1948940760158</v>
      </c>
      <c r="HI244" s="147">
        <f>PV(0.05,'PV factor'!Z108,,-EF244)</f>
        <v>2586.8522800723958</v>
      </c>
      <c r="HJ244" s="147">
        <f>PV(0.05,'PV factor'!AA108,,-EG244)</f>
        <v>2463.6688381641866</v>
      </c>
      <c r="HK244" s="147">
        <f>PV(0.05,'PV factor'!AB108,,-EH244)</f>
        <v>2346.3512744420823</v>
      </c>
      <c r="HL244" s="147">
        <f>PV(0.05,'PV factor'!AC108,,-EI244)</f>
        <v>2234.6202613734122</v>
      </c>
      <c r="HM244" s="147">
        <f>PV(0.05,'PV factor'!AD108,,-EJ244)</f>
        <v>2128.2097727365826</v>
      </c>
      <c r="HN244" s="147">
        <f>PV(0.05,'PV factor'!AE108,,-EK244)</f>
        <v>2026.8664502253173</v>
      </c>
      <c r="HO244" s="147">
        <f>PV(0.05,'PV factor'!AF108,,-EL244)</f>
        <v>1930.3490002145872</v>
      </c>
      <c r="HP244" s="147">
        <f>PV(0.05,'PV factor'!AG108,,-EM244)</f>
        <v>1838.4276192519878</v>
      </c>
      <c r="HQ244" s="147">
        <f>PV(0.05,'PV factor'!AH108,,-EN244)</f>
        <v>1750.8834469066551</v>
      </c>
      <c r="HR244" s="147">
        <f>PV(0.05,'PV factor'!AI108,,-EO244)</f>
        <v>1667.5080446730049</v>
      </c>
      <c r="HS244" s="147">
        <f>PV(0.05,'PV factor'!AJ108,,-EP244)</f>
        <v>1588.1028996885759</v>
      </c>
      <c r="HT244" s="147">
        <f>PV(0.05,'PV factor'!AK108,,-EQ244)</f>
        <v>1512.4789520843583</v>
      </c>
      <c r="HU244" s="147">
        <f>PV(0.05,'PV factor'!AL108,,-ER244)</f>
        <v>1440.4561448422457</v>
      </c>
      <c r="HV244" s="147">
        <f>PV(0.05,'PV factor'!AM108,,-ES244)</f>
        <v>1371.8629950878533</v>
      </c>
      <c r="HW244" s="147">
        <f>PV(0.05,'PV factor'!AN108,,-ET244)</f>
        <v>1306.5361857979553</v>
      </c>
      <c r="HX244" s="147">
        <f>PV(0.05,'PV factor'!AO108,,-EU244)</f>
        <v>1244.3201769504337</v>
      </c>
      <c r="HY244" s="147">
        <f>PV(0.05,'PV factor'!AP108,,-EV244)</f>
        <v>1185.0668351908892</v>
      </c>
      <c r="HZ244" s="147">
        <f t="shared" si="361"/>
        <v>41233.11114886494</v>
      </c>
      <c r="IA244" s="147">
        <f t="shared" si="362"/>
        <v>36120.205366405695</v>
      </c>
      <c r="IB244" s="401">
        <f t="shared" si="363"/>
        <v>0.87600000000000022</v>
      </c>
    </row>
    <row r="245" spans="1:236" ht="90" customHeight="1" x14ac:dyDescent="0.2">
      <c r="A245" s="137" t="s">
        <v>1842</v>
      </c>
      <c r="B245" s="138" t="s">
        <v>1843</v>
      </c>
      <c r="C245" s="138" t="s">
        <v>1863</v>
      </c>
      <c r="D245" s="300">
        <v>4</v>
      </c>
      <c r="E245" s="137" t="s">
        <v>1864</v>
      </c>
      <c r="F245" s="118" t="s">
        <v>1865</v>
      </c>
      <c r="G245" s="118" t="s">
        <v>1866</v>
      </c>
      <c r="H245" s="142" t="s">
        <v>77</v>
      </c>
      <c r="I245" s="118" t="s">
        <v>1867</v>
      </c>
      <c r="J245" s="118">
        <v>40</v>
      </c>
      <c r="K245" s="227" t="s">
        <v>79</v>
      </c>
      <c r="L245" s="142">
        <v>14600</v>
      </c>
      <c r="M245" s="142" t="s">
        <v>1849</v>
      </c>
      <c r="N245" s="142" t="s">
        <v>81</v>
      </c>
      <c r="O245" s="13" t="s">
        <v>217</v>
      </c>
      <c r="P245" s="142" t="s">
        <v>218</v>
      </c>
      <c r="Q245" s="112" t="s">
        <v>100</v>
      </c>
      <c r="R245" s="142" t="s">
        <v>108</v>
      </c>
      <c r="S245" s="142" t="s">
        <v>99</v>
      </c>
      <c r="T245" s="142" t="s">
        <v>1850</v>
      </c>
      <c r="U245" s="142" t="s">
        <v>100</v>
      </c>
      <c r="V245" s="205">
        <v>1</v>
      </c>
      <c r="W245" s="136">
        <v>330000</v>
      </c>
      <c r="X245" s="136">
        <v>0</v>
      </c>
      <c r="Y245" s="136">
        <v>0</v>
      </c>
      <c r="Z245" s="136">
        <v>0</v>
      </c>
      <c r="AA245" s="136">
        <v>0</v>
      </c>
      <c r="AB245" s="136">
        <v>130000</v>
      </c>
      <c r="AC245" s="136">
        <v>100000</v>
      </c>
      <c r="AD245" s="136">
        <v>100000</v>
      </c>
      <c r="AE245" s="139">
        <v>0</v>
      </c>
      <c r="AF245" s="139">
        <v>0</v>
      </c>
      <c r="AG245" s="139">
        <v>0</v>
      </c>
      <c r="AH245" s="139">
        <v>0</v>
      </c>
      <c r="AI245" s="142" t="s">
        <v>88</v>
      </c>
      <c r="AJ245" s="134">
        <v>0</v>
      </c>
      <c r="AK245" s="134">
        <v>0</v>
      </c>
      <c r="AL245" s="134">
        <v>0</v>
      </c>
      <c r="AM245" s="134">
        <v>0</v>
      </c>
      <c r="AN245" s="134">
        <v>0</v>
      </c>
      <c r="AO245" s="134">
        <v>0</v>
      </c>
      <c r="AP245" s="134">
        <v>0</v>
      </c>
      <c r="AQ245" s="139">
        <v>0</v>
      </c>
      <c r="AR245" s="139">
        <v>0</v>
      </c>
      <c r="AS245" s="139">
        <v>0</v>
      </c>
      <c r="AT245" s="139">
        <v>0</v>
      </c>
      <c r="AU245" s="118"/>
      <c r="AV245" s="230">
        <f t="shared" si="329"/>
        <v>0</v>
      </c>
      <c r="AW245" s="230">
        <f t="shared" si="330"/>
        <v>0</v>
      </c>
      <c r="AX245" s="230" t="str">
        <f t="shared" si="331"/>
        <v>B3</v>
      </c>
      <c r="AY245" s="141">
        <f t="shared" si="332"/>
        <v>9</v>
      </c>
      <c r="AZ245" s="70">
        <f t="shared" si="333"/>
        <v>1</v>
      </c>
      <c r="BA245" s="70">
        <f t="shared" si="334"/>
        <v>1</v>
      </c>
      <c r="BB245" s="70">
        <f t="shared" si="335"/>
        <v>1</v>
      </c>
      <c r="BC245" s="70">
        <f t="shared" si="336"/>
        <v>1</v>
      </c>
      <c r="BD245" s="70">
        <f t="shared" si="337"/>
        <v>1</v>
      </c>
      <c r="BE245" s="70">
        <f t="shared" si="338"/>
        <v>1</v>
      </c>
      <c r="BF245" s="70">
        <f t="shared" si="339"/>
        <v>1</v>
      </c>
      <c r="BG245" s="71">
        <f t="shared" si="340"/>
        <v>0</v>
      </c>
      <c r="BH245" s="71">
        <f t="shared" si="341"/>
        <v>1</v>
      </c>
      <c r="BI245" s="71">
        <f t="shared" si="342"/>
        <v>0</v>
      </c>
      <c r="BJ245" s="71">
        <f t="shared" si="343"/>
        <v>0</v>
      </c>
      <c r="BK245" s="71">
        <f t="shared" si="344"/>
        <v>1</v>
      </c>
      <c r="BL245" s="70">
        <f t="shared" si="345"/>
        <v>1</v>
      </c>
      <c r="BM245" s="70">
        <f t="shared" si="346"/>
        <v>1</v>
      </c>
      <c r="BN245" s="70">
        <f t="shared" si="347"/>
        <v>0</v>
      </c>
      <c r="BO245" s="70">
        <f t="shared" si="348"/>
        <v>1</v>
      </c>
      <c r="BP245" s="144">
        <f t="shared" si="349"/>
        <v>0</v>
      </c>
      <c r="BQ245" s="144">
        <f t="shared" si="350"/>
        <v>0</v>
      </c>
      <c r="BR245" s="144">
        <f t="shared" si="351"/>
        <v>0</v>
      </c>
      <c r="BS245" s="144">
        <f t="shared" si="352"/>
        <v>130000</v>
      </c>
      <c r="BT245" s="144">
        <f t="shared" si="353"/>
        <v>100000</v>
      </c>
      <c r="BU245" s="144">
        <f t="shared" si="354"/>
        <v>100000</v>
      </c>
      <c r="BV245" s="144">
        <f t="shared" si="355"/>
        <v>0</v>
      </c>
      <c r="BW245" s="144">
        <f t="shared" si="356"/>
        <v>0</v>
      </c>
      <c r="BX245" s="144">
        <f t="shared" si="357"/>
        <v>0</v>
      </c>
      <c r="BY245" s="144">
        <f t="shared" si="358"/>
        <v>0</v>
      </c>
      <c r="BZ245" s="9">
        <v>0</v>
      </c>
      <c r="CA245" s="9">
        <v>0</v>
      </c>
      <c r="CB245" s="9">
        <v>0</v>
      </c>
      <c r="CC245" s="9">
        <v>0</v>
      </c>
      <c r="CD245" s="9">
        <v>0</v>
      </c>
      <c r="CE245" s="9">
        <v>0</v>
      </c>
      <c r="CF245" s="9">
        <v>0</v>
      </c>
      <c r="CG245" s="9">
        <v>0</v>
      </c>
      <c r="CH245" s="9">
        <v>0</v>
      </c>
      <c r="CI245" s="9">
        <v>0</v>
      </c>
      <c r="CJ245" s="9">
        <v>0</v>
      </c>
      <c r="CK245" s="9">
        <v>0</v>
      </c>
      <c r="CL245" s="9">
        <v>0</v>
      </c>
      <c r="CM245" s="9">
        <v>0</v>
      </c>
      <c r="CN245" s="9">
        <v>0</v>
      </c>
      <c r="CO245" s="9">
        <v>0</v>
      </c>
      <c r="CP245" s="9">
        <v>0</v>
      </c>
      <c r="CQ245" s="9">
        <v>0</v>
      </c>
      <c r="CR245" s="9">
        <v>0</v>
      </c>
      <c r="CS245" s="9">
        <v>0</v>
      </c>
      <c r="CT245" s="9">
        <v>0</v>
      </c>
      <c r="CU245" s="9">
        <v>0</v>
      </c>
      <c r="CV245" s="9">
        <v>0</v>
      </c>
      <c r="CW245" s="9">
        <v>0</v>
      </c>
      <c r="CX245" s="9">
        <v>0</v>
      </c>
      <c r="CY245" s="9">
        <v>0</v>
      </c>
      <c r="CZ245" s="9">
        <v>0</v>
      </c>
      <c r="DA245" s="9">
        <v>0</v>
      </c>
      <c r="DB245" s="9">
        <v>0</v>
      </c>
      <c r="DC245" s="9">
        <v>0</v>
      </c>
      <c r="DD245" s="9">
        <v>0</v>
      </c>
      <c r="DE245" s="9">
        <v>0</v>
      </c>
      <c r="DF245" s="9">
        <v>0</v>
      </c>
      <c r="DG245" s="144">
        <f t="shared" si="359"/>
        <v>14600</v>
      </c>
      <c r="DH245" s="144">
        <f t="shared" ref="DH245:EW245" si="412">DG245</f>
        <v>14600</v>
      </c>
      <c r="DI245" s="144">
        <f t="shared" si="412"/>
        <v>14600</v>
      </c>
      <c r="DJ245" s="144">
        <f t="shared" si="412"/>
        <v>14600</v>
      </c>
      <c r="DK245" s="144">
        <f t="shared" si="412"/>
        <v>14600</v>
      </c>
      <c r="DL245" s="144">
        <f t="shared" si="412"/>
        <v>14600</v>
      </c>
      <c r="DM245" s="144">
        <f t="shared" si="412"/>
        <v>14600</v>
      </c>
      <c r="DN245" s="144">
        <f t="shared" si="412"/>
        <v>14600</v>
      </c>
      <c r="DO245" s="144">
        <f t="shared" si="412"/>
        <v>14600</v>
      </c>
      <c r="DP245" s="144">
        <f t="shared" si="412"/>
        <v>14600</v>
      </c>
      <c r="DQ245" s="144">
        <f t="shared" si="412"/>
        <v>14600</v>
      </c>
      <c r="DR245" s="144">
        <f t="shared" si="412"/>
        <v>14600</v>
      </c>
      <c r="DS245" s="144">
        <f t="shared" si="412"/>
        <v>14600</v>
      </c>
      <c r="DT245" s="144">
        <f t="shared" si="412"/>
        <v>14600</v>
      </c>
      <c r="DU245" s="144">
        <f t="shared" si="412"/>
        <v>14600</v>
      </c>
      <c r="DV245" s="144">
        <f t="shared" si="412"/>
        <v>14600</v>
      </c>
      <c r="DW245" s="144">
        <f t="shared" si="412"/>
        <v>14600</v>
      </c>
      <c r="DX245" s="144">
        <f t="shared" si="412"/>
        <v>14600</v>
      </c>
      <c r="DY245" s="144">
        <f t="shared" si="412"/>
        <v>14600</v>
      </c>
      <c r="DZ245" s="144">
        <f t="shared" si="412"/>
        <v>14600</v>
      </c>
      <c r="EA245" s="144">
        <f t="shared" si="412"/>
        <v>14600</v>
      </c>
      <c r="EB245" s="144">
        <f t="shared" si="412"/>
        <v>14600</v>
      </c>
      <c r="EC245" s="144">
        <f t="shared" si="412"/>
        <v>14600</v>
      </c>
      <c r="ED245" s="144">
        <f t="shared" si="412"/>
        <v>14600</v>
      </c>
      <c r="EE245" s="144">
        <f t="shared" si="412"/>
        <v>14600</v>
      </c>
      <c r="EF245" s="144">
        <f t="shared" si="412"/>
        <v>14600</v>
      </c>
      <c r="EG245" s="144">
        <f t="shared" si="412"/>
        <v>14600</v>
      </c>
      <c r="EH245" s="144">
        <f t="shared" si="412"/>
        <v>14600</v>
      </c>
      <c r="EI245" s="144">
        <f t="shared" si="412"/>
        <v>14600</v>
      </c>
      <c r="EJ245" s="144">
        <f t="shared" si="412"/>
        <v>14600</v>
      </c>
      <c r="EK245" s="144">
        <f t="shared" si="412"/>
        <v>14600</v>
      </c>
      <c r="EL245" s="144">
        <f t="shared" si="412"/>
        <v>14600</v>
      </c>
      <c r="EM245" s="144">
        <f t="shared" si="412"/>
        <v>14600</v>
      </c>
      <c r="EN245" s="144">
        <f t="shared" si="412"/>
        <v>14600</v>
      </c>
      <c r="EO245" s="144">
        <f t="shared" si="412"/>
        <v>14600</v>
      </c>
      <c r="EP245" s="144">
        <f t="shared" si="412"/>
        <v>14600</v>
      </c>
      <c r="EQ245" s="144">
        <f t="shared" si="412"/>
        <v>14600</v>
      </c>
      <c r="ER245" s="144">
        <f t="shared" si="412"/>
        <v>14600</v>
      </c>
      <c r="ES245" s="144">
        <f t="shared" si="412"/>
        <v>14600</v>
      </c>
      <c r="ET245" s="144">
        <f t="shared" si="412"/>
        <v>14600</v>
      </c>
      <c r="EU245" s="144">
        <f t="shared" si="412"/>
        <v>14600</v>
      </c>
      <c r="EV245" s="144">
        <f t="shared" si="412"/>
        <v>14600</v>
      </c>
      <c r="EW245" s="144">
        <f t="shared" si="412"/>
        <v>14600</v>
      </c>
      <c r="EX245" s="147">
        <f>PV(0.05,'PV factor'!C220,,-BR245)</f>
        <v>0</v>
      </c>
      <c r="EY245" s="147">
        <f>PV(0.05,'PV factor'!D220,,-BS245)</f>
        <v>112298.88780909187</v>
      </c>
      <c r="EZ245" s="147">
        <f>PV(0.05,'PV factor'!E220,,-BT245)</f>
        <v>82270.247479188198</v>
      </c>
      <c r="FA245" s="147">
        <f>PV(0.05,'PV factor'!F220,,-BU245)</f>
        <v>78352.616646845898</v>
      </c>
      <c r="FB245" s="147">
        <f>PV(0.05,'PV factor'!G220,,-BV245)</f>
        <v>0</v>
      </c>
      <c r="FC245" s="147">
        <f>PV(0.05,'PV factor'!H220,,-BW245)</f>
        <v>0</v>
      </c>
      <c r="FD245" s="147">
        <f>PV(0.05,'PV factor'!I220,,-BX245)</f>
        <v>0</v>
      </c>
      <c r="FE245" s="147">
        <f>PV(0.05,'PV factor'!J220,,-BY245)</f>
        <v>0</v>
      </c>
      <c r="FF245" s="147">
        <f>PV(0.05,'PV factor'!K220,,-BZ245)</f>
        <v>0</v>
      </c>
      <c r="FG245" s="147">
        <f>PV(0.05,'PV factor'!L220,,-CA245)</f>
        <v>0</v>
      </c>
      <c r="FH245" s="147">
        <f>PV(0.05,'PV factor'!M220,,-CB245)</f>
        <v>0</v>
      </c>
      <c r="FI245" s="147">
        <f>PV(0.05,'PV factor'!N220,,-CC245)</f>
        <v>0</v>
      </c>
      <c r="FJ245" s="147">
        <f>PV(0.05,'PV factor'!O220,,-CD245)</f>
        <v>0</v>
      </c>
      <c r="FK245" s="147">
        <f>PV(0.05,'PV factor'!P220,,-CE245)</f>
        <v>0</v>
      </c>
      <c r="FL245" s="147">
        <f>PV(0.05,'PV factor'!Q220,,-CF245)</f>
        <v>0</v>
      </c>
      <c r="FM245" s="147">
        <f>PV(0.05,'PV factor'!R220,,-CG245)</f>
        <v>0</v>
      </c>
      <c r="FN245" s="147">
        <f>PV(0.05,'PV factor'!S220,,-CH245)</f>
        <v>0</v>
      </c>
      <c r="FO245" s="147">
        <f>PV(0.05,'PV factor'!T220,,-CI245)</f>
        <v>0</v>
      </c>
      <c r="FP245" s="147">
        <f>PV(0.05,'PV factor'!U220,,-CJ245)</f>
        <v>0</v>
      </c>
      <c r="FQ245" s="147">
        <f>PV(0.05,'PV factor'!V220,,-CK245)</f>
        <v>0</v>
      </c>
      <c r="FR245" s="147">
        <f>PV(0.05,'PV factor'!W220,,-CL245)</f>
        <v>0</v>
      </c>
      <c r="FS245" s="147">
        <f>PV(0.05,'PV factor'!X220,,-CM245)</f>
        <v>0</v>
      </c>
      <c r="FT245" s="147">
        <f>PV(0.05,'PV factor'!Y220,,-CN245)</f>
        <v>0</v>
      </c>
      <c r="FU245" s="147">
        <f>PV(0.05,'PV factor'!Z220,,-CO245)</f>
        <v>0</v>
      </c>
      <c r="FV245" s="147">
        <f>PV(0.05,'PV factor'!AA220,,-CP245)</f>
        <v>0</v>
      </c>
      <c r="FW245" s="147">
        <f>PV(0.05,'PV factor'!AB220,,-CQ245)</f>
        <v>0</v>
      </c>
      <c r="FX245" s="147">
        <f>PV(0.05,'PV factor'!AC220,,-CR245)</f>
        <v>0</v>
      </c>
      <c r="FY245" s="147">
        <f>PV(0.05,'PV factor'!AD220,,-CS245)</f>
        <v>0</v>
      </c>
      <c r="FZ245" s="147">
        <f>PV(0.05,'PV factor'!AE220,,-CT245)</f>
        <v>0</v>
      </c>
      <c r="GA245" s="147">
        <f>PV(0.05,'PV factor'!AF220,,-CU245)</f>
        <v>0</v>
      </c>
      <c r="GB245" s="147">
        <f>PV(0.05,'PV factor'!AG220,,-CV245)</f>
        <v>0</v>
      </c>
      <c r="GC245" s="147">
        <f>PV(0.05,'PV factor'!AH220,,-CW245)</f>
        <v>0</v>
      </c>
      <c r="GD245" s="147">
        <f>PV(0.05,'PV factor'!AI220,,-CX245)</f>
        <v>0</v>
      </c>
      <c r="GE245" s="147">
        <f>PV(0.05,'PV factor'!AJ220,,-CY245)</f>
        <v>0</v>
      </c>
      <c r="GF245" s="147">
        <f>PV(0.05,'PV factor'!AK220,,-CZ245)</f>
        <v>0</v>
      </c>
      <c r="GG245" s="147">
        <f>PV(0.05,'PV factor'!AL220,,-DA245)</f>
        <v>0</v>
      </c>
      <c r="GH245" s="147">
        <f>PV(0.05,'PV factor'!AM220,,-DB245)</f>
        <v>0</v>
      </c>
      <c r="GI245" s="147">
        <f>PV(0.05,'PV factor'!AN220,,-DC245)</f>
        <v>0</v>
      </c>
      <c r="GJ245" s="147">
        <f>PV(0.05,'PV factor'!AO220,,-DD245)</f>
        <v>0</v>
      </c>
      <c r="GK245" s="147">
        <f>PV(0.05,'PV factor'!AP220,,-DE245)</f>
        <v>0</v>
      </c>
      <c r="GL245" s="147">
        <f>PV(0.05,'PV factor'!C220,,-DI245)</f>
        <v>13242.630385487528</v>
      </c>
      <c r="GM245" s="147">
        <f>PV(0.05,'PV factor'!D220,,-DJ245)</f>
        <v>12612.02893855955</v>
      </c>
      <c r="GN245" s="147">
        <f>PV(0.05,'PV factor'!E220,,-DK245)</f>
        <v>12011.456131961477</v>
      </c>
      <c r="GO245" s="147">
        <f>PV(0.05,'PV factor'!F220,,-DL245)</f>
        <v>11439.4820304395</v>
      </c>
      <c r="GP245" s="147">
        <f>PV(0.05,'PV factor'!G220,,-DM245)</f>
        <v>10894.744790894763</v>
      </c>
      <c r="GQ245" s="147">
        <f>PV(0.05,'PV factor'!H220,,-DN245)</f>
        <v>10375.947419899772</v>
      </c>
      <c r="GR245" s="147">
        <f>PV(0.05,'PV factor'!I220,,-DO245)</f>
        <v>9881.8546856188332</v>
      </c>
      <c r="GS245" s="147">
        <f>PV(0.05,'PV factor'!J220,,-DP245)</f>
        <v>9411.2901767798394</v>
      </c>
      <c r="GT245" s="147">
        <f>PV(0.05,'PV factor'!K220,,-DQ245)</f>
        <v>8963.1335016950852</v>
      </c>
      <c r="GU245" s="147">
        <f>PV(0.05,'PV factor'!L220,,-DR245)</f>
        <v>8536.3176206619864</v>
      </c>
      <c r="GV245" s="147">
        <f>PV(0.05,'PV factor'!M220,,-DS245)</f>
        <v>8129.8263053923692</v>
      </c>
      <c r="GW245" s="147">
        <f>PV(0.05,'PV factor'!N220,,-DT245)</f>
        <v>7742.691719421302</v>
      </c>
      <c r="GX245" s="147">
        <f>PV(0.05,'PV factor'!O220,,-DU245)</f>
        <v>7373.9921137345755</v>
      </c>
      <c r="GY245" s="147">
        <f>PV(0.05,'PV factor'!P220,,-DV245)</f>
        <v>7022.8496321281646</v>
      </c>
      <c r="GZ245" s="147">
        <f>PV(0.05,'PV factor'!Q220,,-DW245)</f>
        <v>6688.4282210744432</v>
      </c>
      <c r="HA245" s="147">
        <f>PV(0.05,'PV factor'!R220,,-DX245)</f>
        <v>6369.9316391185166</v>
      </c>
      <c r="HB245" s="147">
        <f>PV(0.05,'PV factor'!S220,,-DY245)</f>
        <v>6066.6015610652539</v>
      </c>
      <c r="HC245" s="147">
        <f>PV(0.05,'PV factor'!T220,,-DZ245)</f>
        <v>5777.715772443099</v>
      </c>
      <c r="HD245" s="147">
        <f>PV(0.05,'PV factor'!U220,,-EA245)</f>
        <v>5502.5864499458085</v>
      </c>
      <c r="HE245" s="147">
        <f>PV(0.05,'PV factor'!V220,,-EB245)</f>
        <v>5240.5585237579135</v>
      </c>
      <c r="HF245" s="147">
        <f>PV(0.05,'PV factor'!W220,,-EC245)</f>
        <v>4991.0081178646797</v>
      </c>
      <c r="HG245" s="147">
        <f>PV(0.05,'PV factor'!X220,,-ED245)</f>
        <v>4753.3410646330276</v>
      </c>
      <c r="HH245" s="147">
        <f>PV(0.05,'PV factor'!Y220,,-EE245)</f>
        <v>4526.991490126693</v>
      </c>
      <c r="HI245" s="147">
        <f>PV(0.05,'PV factor'!Z220,,-EF245)</f>
        <v>4311.4204667873264</v>
      </c>
      <c r="HJ245" s="147">
        <f>PV(0.05,'PV factor'!AA220,,-EG245)</f>
        <v>4106.1147302736445</v>
      </c>
      <c r="HK245" s="147">
        <f>PV(0.05,'PV factor'!AB220,,-EH245)</f>
        <v>3910.5854574034706</v>
      </c>
      <c r="HL245" s="147">
        <f>PV(0.05,'PV factor'!AC220,,-EI245)</f>
        <v>3724.3671022890198</v>
      </c>
      <c r="HM245" s="147">
        <f>PV(0.05,'PV factor'!AD220,,-EJ245)</f>
        <v>3547.0162878943042</v>
      </c>
      <c r="HN245" s="147">
        <f>PV(0.05,'PV factor'!AE220,,-EK245)</f>
        <v>3378.1107503755288</v>
      </c>
      <c r="HO245" s="147">
        <f>PV(0.05,'PV factor'!AF220,,-EL245)</f>
        <v>3217.2483336909786</v>
      </c>
      <c r="HP245" s="147">
        <f>PV(0.05,'PV factor'!AG220,,-EM245)</f>
        <v>3064.0460320866464</v>
      </c>
      <c r="HQ245" s="147">
        <f>PV(0.05,'PV factor'!AH220,,-EN245)</f>
        <v>2918.1390781777586</v>
      </c>
      <c r="HR245" s="147">
        <f>PV(0.05,'PV factor'!AI220,,-EO245)</f>
        <v>2779.1800744550083</v>
      </c>
      <c r="HS245" s="147">
        <f>PV(0.05,'PV factor'!AJ220,,-EP245)</f>
        <v>2646.8381661476265</v>
      </c>
      <c r="HT245" s="147">
        <f>PV(0.05,'PV factor'!AK220,,-EQ245)</f>
        <v>2520.7982534739303</v>
      </c>
      <c r="HU245" s="147">
        <f>PV(0.05,'PV factor'!AL220,,-ER245)</f>
        <v>2400.7602414037428</v>
      </c>
      <c r="HV245" s="147">
        <f>PV(0.05,'PV factor'!AM220,,-ES245)</f>
        <v>2286.4383251464224</v>
      </c>
      <c r="HW245" s="147">
        <f>PV(0.05,'PV factor'!AN220,,-ET245)</f>
        <v>2177.560309663259</v>
      </c>
      <c r="HX245" s="147">
        <f>PV(0.05,'PV factor'!AO220,,-EU245)</f>
        <v>2073.8669615840563</v>
      </c>
      <c r="HY245" s="147">
        <f>PV(0.05,'PV factor'!AP220,,-EV245)</f>
        <v>1975.1113919848153</v>
      </c>
      <c r="HZ245" s="147">
        <f t="shared" si="361"/>
        <v>272921.75193512597</v>
      </c>
      <c r="IA245" s="147">
        <f t="shared" si="362"/>
        <v>238593.01025554171</v>
      </c>
      <c r="IB245" s="401">
        <f t="shared" si="363"/>
        <v>0.87421764137090741</v>
      </c>
    </row>
    <row r="246" spans="1:236" ht="90" customHeight="1" x14ac:dyDescent="0.2">
      <c r="A246" s="161" t="s">
        <v>2267</v>
      </c>
      <c r="B246" s="150" t="s">
        <v>2745</v>
      </c>
      <c r="C246" s="150" t="s">
        <v>2208</v>
      </c>
      <c r="D246" s="148">
        <v>7</v>
      </c>
      <c r="E246" s="150" t="s">
        <v>2774</v>
      </c>
      <c r="F246" s="151" t="s">
        <v>2775</v>
      </c>
      <c r="G246" s="151" t="s">
        <v>2776</v>
      </c>
      <c r="H246" s="79" t="s">
        <v>77</v>
      </c>
      <c r="I246" s="151" t="s">
        <v>316</v>
      </c>
      <c r="J246" s="151">
        <v>5</v>
      </c>
      <c r="K246" s="95" t="s">
        <v>206</v>
      </c>
      <c r="L246" s="159">
        <v>1040</v>
      </c>
      <c r="M246" s="79" t="s">
        <v>2777</v>
      </c>
      <c r="N246" s="79" t="s">
        <v>81</v>
      </c>
      <c r="O246" s="73" t="s">
        <v>106</v>
      </c>
      <c r="P246" s="79" t="s">
        <v>466</v>
      </c>
      <c r="Q246" s="112" t="s">
        <v>100</v>
      </c>
      <c r="R246" s="79" t="s">
        <v>108</v>
      </c>
      <c r="S246" s="79" t="s">
        <v>99</v>
      </c>
      <c r="T246" s="79" t="s">
        <v>2489</v>
      </c>
      <c r="U246" s="79" t="s">
        <v>100</v>
      </c>
      <c r="V246" s="81">
        <v>1</v>
      </c>
      <c r="W246" s="149">
        <v>0</v>
      </c>
      <c r="X246" s="149">
        <v>0</v>
      </c>
      <c r="Y246" s="149">
        <v>0</v>
      </c>
      <c r="Z246" s="149">
        <v>0</v>
      </c>
      <c r="AA246" s="149">
        <v>0</v>
      </c>
      <c r="AB246" s="149">
        <v>0</v>
      </c>
      <c r="AC246" s="149">
        <v>0</v>
      </c>
      <c r="AD246" s="149">
        <v>0</v>
      </c>
      <c r="AE246" s="149">
        <v>0</v>
      </c>
      <c r="AF246" s="149">
        <v>0</v>
      </c>
      <c r="AG246" s="149">
        <v>0</v>
      </c>
      <c r="AH246" s="149">
        <v>0</v>
      </c>
      <c r="AI246" s="88" t="s">
        <v>2778</v>
      </c>
      <c r="AJ246" s="149">
        <v>5500</v>
      </c>
      <c r="AK246" s="149">
        <v>0</v>
      </c>
      <c r="AL246" s="149">
        <v>0</v>
      </c>
      <c r="AM246" s="149">
        <v>5500</v>
      </c>
      <c r="AN246" s="149">
        <v>0</v>
      </c>
      <c r="AO246" s="149">
        <v>0</v>
      </c>
      <c r="AP246" s="149">
        <v>0</v>
      </c>
      <c r="AQ246" s="149">
        <v>0</v>
      </c>
      <c r="AR246" s="149">
        <v>0</v>
      </c>
      <c r="AS246" s="149">
        <v>0</v>
      </c>
      <c r="AT246" s="149">
        <v>0</v>
      </c>
      <c r="AU246" s="151"/>
      <c r="AV246" s="230">
        <f t="shared" si="329"/>
        <v>1</v>
      </c>
      <c r="AW246" s="230">
        <f t="shared" si="330"/>
        <v>0</v>
      </c>
      <c r="AX246" s="230" t="str">
        <f t="shared" si="331"/>
        <v>C91</v>
      </c>
      <c r="AY246" s="141">
        <f t="shared" si="332"/>
        <v>8</v>
      </c>
      <c r="AZ246" s="70">
        <f t="shared" si="333"/>
        <v>1</v>
      </c>
      <c r="BA246" s="70">
        <f t="shared" si="334"/>
        <v>1</v>
      </c>
      <c r="BB246" s="70">
        <f t="shared" si="335"/>
        <v>0</v>
      </c>
      <c r="BC246" s="70">
        <f t="shared" si="336"/>
        <v>1</v>
      </c>
      <c r="BD246" s="70">
        <f t="shared" si="337"/>
        <v>1</v>
      </c>
      <c r="BE246" s="70">
        <f t="shared" si="338"/>
        <v>1</v>
      </c>
      <c r="BF246" s="70">
        <f t="shared" si="339"/>
        <v>1</v>
      </c>
      <c r="BG246" s="71">
        <f t="shared" si="340"/>
        <v>0</v>
      </c>
      <c r="BH246" s="71">
        <f t="shared" si="341"/>
        <v>1</v>
      </c>
      <c r="BI246" s="71">
        <f t="shared" si="342"/>
        <v>0</v>
      </c>
      <c r="BJ246" s="71">
        <f t="shared" si="343"/>
        <v>0</v>
      </c>
      <c r="BK246" s="71">
        <f t="shared" si="344"/>
        <v>1</v>
      </c>
      <c r="BL246" s="70">
        <f t="shared" si="345"/>
        <v>1</v>
      </c>
      <c r="BM246" s="70">
        <f t="shared" si="346"/>
        <v>1</v>
      </c>
      <c r="BN246" s="70">
        <f t="shared" si="347"/>
        <v>0</v>
      </c>
      <c r="BO246" s="70">
        <f t="shared" si="348"/>
        <v>1</v>
      </c>
      <c r="BP246" s="144">
        <f t="shared" si="349"/>
        <v>0</v>
      </c>
      <c r="BQ246" s="144">
        <f t="shared" si="350"/>
        <v>0</v>
      </c>
      <c r="BR246" s="144">
        <f t="shared" si="351"/>
        <v>5500</v>
      </c>
      <c r="BS246" s="144">
        <f t="shared" si="352"/>
        <v>0</v>
      </c>
      <c r="BT246" s="144">
        <f t="shared" si="353"/>
        <v>0</v>
      </c>
      <c r="BU246" s="144">
        <f t="shared" si="354"/>
        <v>0</v>
      </c>
      <c r="BV246" s="144">
        <f t="shared" si="355"/>
        <v>0</v>
      </c>
      <c r="BW246" s="144">
        <f t="shared" si="356"/>
        <v>0</v>
      </c>
      <c r="BX246" s="144">
        <f t="shared" si="357"/>
        <v>0</v>
      </c>
      <c r="BY246" s="144">
        <f t="shared" si="358"/>
        <v>0</v>
      </c>
      <c r="BZ246" s="9">
        <v>0</v>
      </c>
      <c r="CA246" s="9">
        <v>0</v>
      </c>
      <c r="CB246" s="9">
        <v>0</v>
      </c>
      <c r="CC246" s="9">
        <v>0</v>
      </c>
      <c r="CD246" s="9">
        <v>0</v>
      </c>
      <c r="CE246" s="9">
        <v>0</v>
      </c>
      <c r="CF246" s="9">
        <v>0</v>
      </c>
      <c r="CG246" s="9">
        <v>0</v>
      </c>
      <c r="CH246" s="9">
        <v>0</v>
      </c>
      <c r="CI246" s="9">
        <v>0</v>
      </c>
      <c r="CJ246" s="9">
        <v>0</v>
      </c>
      <c r="CK246" s="9">
        <v>0</v>
      </c>
      <c r="CL246" s="9">
        <v>0</v>
      </c>
      <c r="CM246" s="9">
        <v>0</v>
      </c>
      <c r="CN246" s="9">
        <v>0</v>
      </c>
      <c r="CO246" s="9">
        <v>0</v>
      </c>
      <c r="CP246" s="9">
        <v>0</v>
      </c>
      <c r="CQ246" s="9">
        <v>0</v>
      </c>
      <c r="CR246" s="9">
        <v>0</v>
      </c>
      <c r="CS246" s="9">
        <v>0</v>
      </c>
      <c r="CT246" s="9">
        <v>0</v>
      </c>
      <c r="CU246" s="9">
        <v>0</v>
      </c>
      <c r="CV246" s="9">
        <v>0</v>
      </c>
      <c r="CW246" s="9">
        <v>0</v>
      </c>
      <c r="CX246" s="9">
        <v>0</v>
      </c>
      <c r="CY246" s="9">
        <v>0</v>
      </c>
      <c r="CZ246" s="9">
        <v>0</v>
      </c>
      <c r="DA246" s="9">
        <v>0</v>
      </c>
      <c r="DB246" s="9">
        <v>0</v>
      </c>
      <c r="DC246" s="9">
        <v>0</v>
      </c>
      <c r="DD246" s="9">
        <v>0</v>
      </c>
      <c r="DE246" s="9">
        <v>0</v>
      </c>
      <c r="DF246" s="9">
        <v>0</v>
      </c>
      <c r="DG246" s="144">
        <f t="shared" si="359"/>
        <v>1040</v>
      </c>
      <c r="DH246" s="144">
        <f t="shared" ref="DH246:EW246" si="413">DG246</f>
        <v>1040</v>
      </c>
      <c r="DI246" s="144">
        <f t="shared" si="413"/>
        <v>1040</v>
      </c>
      <c r="DJ246" s="144">
        <f t="shared" si="413"/>
        <v>1040</v>
      </c>
      <c r="DK246" s="144">
        <f t="shared" si="413"/>
        <v>1040</v>
      </c>
      <c r="DL246" s="144">
        <f t="shared" si="413"/>
        <v>1040</v>
      </c>
      <c r="DM246" s="144">
        <f t="shared" si="413"/>
        <v>1040</v>
      </c>
      <c r="DN246" s="144">
        <f t="shared" si="413"/>
        <v>1040</v>
      </c>
      <c r="DO246" s="144">
        <f t="shared" si="413"/>
        <v>1040</v>
      </c>
      <c r="DP246" s="144">
        <f t="shared" si="413"/>
        <v>1040</v>
      </c>
      <c r="DQ246" s="144">
        <f t="shared" si="413"/>
        <v>1040</v>
      </c>
      <c r="DR246" s="144">
        <f t="shared" si="413"/>
        <v>1040</v>
      </c>
      <c r="DS246" s="144">
        <f t="shared" si="413"/>
        <v>1040</v>
      </c>
      <c r="DT246" s="144">
        <f t="shared" si="413"/>
        <v>1040</v>
      </c>
      <c r="DU246" s="144">
        <f t="shared" si="413"/>
        <v>1040</v>
      </c>
      <c r="DV246" s="144">
        <f t="shared" si="413"/>
        <v>1040</v>
      </c>
      <c r="DW246" s="144">
        <f t="shared" si="413"/>
        <v>1040</v>
      </c>
      <c r="DX246" s="144">
        <f t="shared" si="413"/>
        <v>1040</v>
      </c>
      <c r="DY246" s="144">
        <f t="shared" si="413"/>
        <v>1040</v>
      </c>
      <c r="DZ246" s="144">
        <f t="shared" si="413"/>
        <v>1040</v>
      </c>
      <c r="EA246" s="144">
        <f t="shared" si="413"/>
        <v>1040</v>
      </c>
      <c r="EB246" s="144">
        <f t="shared" si="413"/>
        <v>1040</v>
      </c>
      <c r="EC246" s="144">
        <f t="shared" si="413"/>
        <v>1040</v>
      </c>
      <c r="ED246" s="144">
        <f t="shared" si="413"/>
        <v>1040</v>
      </c>
      <c r="EE246" s="144">
        <f t="shared" si="413"/>
        <v>1040</v>
      </c>
      <c r="EF246" s="144">
        <f t="shared" si="413"/>
        <v>1040</v>
      </c>
      <c r="EG246" s="144">
        <f t="shared" si="413"/>
        <v>1040</v>
      </c>
      <c r="EH246" s="144">
        <f t="shared" si="413"/>
        <v>1040</v>
      </c>
      <c r="EI246" s="144">
        <f t="shared" si="413"/>
        <v>1040</v>
      </c>
      <c r="EJ246" s="144">
        <f t="shared" si="413"/>
        <v>1040</v>
      </c>
      <c r="EK246" s="144">
        <f t="shared" si="413"/>
        <v>1040</v>
      </c>
      <c r="EL246" s="144">
        <f t="shared" si="413"/>
        <v>1040</v>
      </c>
      <c r="EM246" s="144">
        <f t="shared" si="413"/>
        <v>1040</v>
      </c>
      <c r="EN246" s="144">
        <f t="shared" si="413"/>
        <v>1040</v>
      </c>
      <c r="EO246" s="144">
        <f t="shared" si="413"/>
        <v>1040</v>
      </c>
      <c r="EP246" s="144">
        <f t="shared" si="413"/>
        <v>1040</v>
      </c>
      <c r="EQ246" s="144">
        <f t="shared" si="413"/>
        <v>1040</v>
      </c>
      <c r="ER246" s="144">
        <f t="shared" si="413"/>
        <v>1040</v>
      </c>
      <c r="ES246" s="144">
        <f t="shared" si="413"/>
        <v>1040</v>
      </c>
      <c r="ET246" s="144">
        <f t="shared" si="413"/>
        <v>1040</v>
      </c>
      <c r="EU246" s="144">
        <f t="shared" si="413"/>
        <v>1040</v>
      </c>
      <c r="EV246" s="144">
        <f t="shared" si="413"/>
        <v>1040</v>
      </c>
      <c r="EW246" s="144">
        <f t="shared" si="413"/>
        <v>1040</v>
      </c>
      <c r="EX246" s="147">
        <f>PV(0.05,'PV factor'!C384,,-BR246)</f>
        <v>4988.6621315192742</v>
      </c>
      <c r="EY246" s="147">
        <f>PV(0.05,'PV factor'!D384,,-BS246)</f>
        <v>0</v>
      </c>
      <c r="EZ246" s="147">
        <f>PV(0.05,'PV factor'!E384,,-BT246)</f>
        <v>0</v>
      </c>
      <c r="FA246" s="147">
        <f>PV(0.05,'PV factor'!F384,,-BU246)</f>
        <v>0</v>
      </c>
      <c r="FB246" s="147">
        <f>PV(0.05,'PV factor'!G384,,-BV246)</f>
        <v>0</v>
      </c>
      <c r="FC246" s="147">
        <f>PV(0.05,'PV factor'!H384,,-BW246)</f>
        <v>0</v>
      </c>
      <c r="FD246" s="147">
        <f>PV(0.05,'PV factor'!I384,,-BX246)</f>
        <v>0</v>
      </c>
      <c r="FE246" s="147">
        <f>PV(0.05,'PV factor'!J384,,-BY246)</f>
        <v>0</v>
      </c>
      <c r="FF246" s="147">
        <f>PV(0.05,'PV factor'!K384,,-BZ246)</f>
        <v>0</v>
      </c>
      <c r="FG246" s="147">
        <f>PV(0.05,'PV factor'!L384,,-CA246)</f>
        <v>0</v>
      </c>
      <c r="FH246" s="147">
        <f>PV(0.05,'PV factor'!M384,,-CB246)</f>
        <v>0</v>
      </c>
      <c r="FI246" s="147">
        <f>PV(0.05,'PV factor'!N384,,-CC246)</f>
        <v>0</v>
      </c>
      <c r="FJ246" s="147">
        <f>PV(0.05,'PV factor'!O384,,-CD246)</f>
        <v>0</v>
      </c>
      <c r="FK246" s="147">
        <f>PV(0.05,'PV factor'!P384,,-CE246)</f>
        <v>0</v>
      </c>
      <c r="FL246" s="147">
        <f>PV(0.05,'PV factor'!Q384,,-CF246)</f>
        <v>0</v>
      </c>
      <c r="FM246" s="147">
        <f>PV(0.05,'PV factor'!R384,,-CG246)</f>
        <v>0</v>
      </c>
      <c r="FN246" s="147">
        <f>PV(0.05,'PV factor'!S384,,-CH246)</f>
        <v>0</v>
      </c>
      <c r="FO246" s="147">
        <f>PV(0.05,'PV factor'!T384,,-CI246)</f>
        <v>0</v>
      </c>
      <c r="FP246" s="147">
        <f>PV(0.05,'PV factor'!U384,,-CJ246)</f>
        <v>0</v>
      </c>
      <c r="FQ246" s="147">
        <f>PV(0.05,'PV factor'!V384,,-CK246)</f>
        <v>0</v>
      </c>
      <c r="FR246" s="147">
        <f>PV(0.05,'PV factor'!W384,,-CL246)</f>
        <v>0</v>
      </c>
      <c r="FS246" s="147">
        <f>PV(0.05,'PV factor'!X384,,-CM246)</f>
        <v>0</v>
      </c>
      <c r="FT246" s="147">
        <f>PV(0.05,'PV factor'!Y384,,-CN246)</f>
        <v>0</v>
      </c>
      <c r="FU246" s="147">
        <f>PV(0.05,'PV factor'!Z384,,-CO246)</f>
        <v>0</v>
      </c>
      <c r="FV246" s="147">
        <f>PV(0.05,'PV factor'!AA384,,-CP246)</f>
        <v>0</v>
      </c>
      <c r="FW246" s="147">
        <f>PV(0.05,'PV factor'!AB384,,-CQ246)</f>
        <v>0</v>
      </c>
      <c r="FX246" s="147">
        <f>PV(0.05,'PV factor'!AC384,,-CR246)</f>
        <v>0</v>
      </c>
      <c r="FY246" s="147">
        <f>PV(0.05,'PV factor'!AD384,,-CS246)</f>
        <v>0</v>
      </c>
      <c r="FZ246" s="147">
        <f>PV(0.05,'PV factor'!AE384,,-CT246)</f>
        <v>0</v>
      </c>
      <c r="GA246" s="147">
        <f>PV(0.05,'PV factor'!AF384,,-CU246)</f>
        <v>0</v>
      </c>
      <c r="GB246" s="147">
        <f>PV(0.05,'PV factor'!AG384,,-CV246)</f>
        <v>0</v>
      </c>
      <c r="GC246" s="147">
        <f>PV(0.05,'PV factor'!AH384,,-CW246)</f>
        <v>0</v>
      </c>
      <c r="GD246" s="147">
        <f>PV(0.05,'PV factor'!AI384,,-CX246)</f>
        <v>0</v>
      </c>
      <c r="GE246" s="147">
        <f>PV(0.05,'PV factor'!AJ384,,-CY246)</f>
        <v>0</v>
      </c>
      <c r="GF246" s="147">
        <f>PV(0.05,'PV factor'!AK384,,-CZ246)</f>
        <v>0</v>
      </c>
      <c r="GG246" s="147">
        <f>PV(0.05,'PV factor'!AL384,,-DA246)</f>
        <v>0</v>
      </c>
      <c r="GH246" s="147">
        <f>PV(0.05,'PV factor'!AM384,,-DB246)</f>
        <v>0</v>
      </c>
      <c r="GI246" s="147">
        <f>PV(0.05,'PV factor'!AN384,,-DC246)</f>
        <v>0</v>
      </c>
      <c r="GJ246" s="147">
        <f>PV(0.05,'PV factor'!AO384,,-DD246)</f>
        <v>0</v>
      </c>
      <c r="GK246" s="147">
        <f>PV(0.05,'PV factor'!AP384,,-DE246)</f>
        <v>0</v>
      </c>
      <c r="GL246" s="147">
        <f>PV(0.05,'PV factor'!C384,,-DI246)</f>
        <v>943.31065759637181</v>
      </c>
      <c r="GM246" s="147">
        <f>PV(0.05,'PV factor'!D384,,-DJ246)</f>
        <v>898.39110247273504</v>
      </c>
      <c r="GN246" s="147">
        <f>PV(0.05,'PV factor'!E384,,-DK246)</f>
        <v>855.61057378355724</v>
      </c>
      <c r="GO246" s="147">
        <f>PV(0.05,'PV factor'!F384,,-DL246)</f>
        <v>814.86721312719726</v>
      </c>
      <c r="GP246" s="147">
        <f>PV(0.05,'PV factor'!G384,,-DM246)</f>
        <v>776.06401250209274</v>
      </c>
      <c r="GQ246" s="147">
        <f>PV(0.05,'PV factor'!H384,,-DN246)</f>
        <v>739.10858333532633</v>
      </c>
      <c r="GR246" s="147">
        <f>PV(0.05,'PV factor'!I384,,-DO246)</f>
        <v>703.91293650983471</v>
      </c>
      <c r="GS246" s="147">
        <f>PV(0.05,'PV factor'!J384,,-DP246)</f>
        <v>670.39327286650916</v>
      </c>
      <c r="GT246" s="147">
        <f>PV(0.05,'PV factor'!K384,,-DQ246)</f>
        <v>638.46978368238968</v>
      </c>
      <c r="GU246" s="147">
        <f>PV(0.05,'PV factor'!L384,,-DR246)</f>
        <v>608.06646064989491</v>
      </c>
      <c r="GV246" s="147">
        <f>PV(0.05,'PV factor'!M384,,-DS246)</f>
        <v>579.11091490466185</v>
      </c>
      <c r="GW246" s="147">
        <f>PV(0.05,'PV factor'!N384,,-DT246)</f>
        <v>551.53420467110641</v>
      </c>
      <c r="GX246" s="147">
        <f>PV(0.05,'PV factor'!O384,,-DU246)</f>
        <v>525.27067111533961</v>
      </c>
      <c r="GY246" s="147">
        <f>PV(0.05,'PV factor'!P384,,-DV246)</f>
        <v>500.25778201460901</v>
      </c>
      <c r="GZ246" s="147">
        <f>PV(0.05,'PV factor'!Q384,,-DW246)</f>
        <v>476.43598287105624</v>
      </c>
      <c r="HA246" s="147">
        <f>PV(0.05,'PV factor'!R384,,-DX246)</f>
        <v>453.74855511529159</v>
      </c>
      <c r="HB246" s="147">
        <f>PV(0.05,'PV factor'!S384,,-DY246)</f>
        <v>432.14148106218249</v>
      </c>
      <c r="HC246" s="147">
        <f>PV(0.05,'PV factor'!T384,,-DZ246)</f>
        <v>411.56331529731665</v>
      </c>
      <c r="HD246" s="147">
        <f>PV(0.05,'PV factor'!U384,,-EA246)</f>
        <v>391.96506218792064</v>
      </c>
      <c r="HE246" s="147">
        <f>PV(0.05,'PV factor'!V384,,-EB246)</f>
        <v>373.30005922659109</v>
      </c>
      <c r="HF246" s="147">
        <f>PV(0.05,'PV factor'!W384,,-EC246)</f>
        <v>355.52386593008674</v>
      </c>
      <c r="HG246" s="147">
        <f>PV(0.05,'PV factor'!X384,,-ED246)</f>
        <v>338.59415802865396</v>
      </c>
      <c r="HH246" s="147">
        <f>PV(0.05,'PV factor'!Y384,,-EE246)</f>
        <v>322.47062669395621</v>
      </c>
      <c r="HI246" s="147">
        <f>PV(0.05,'PV factor'!Z384,,-EF246)</f>
        <v>307.11488256567259</v>
      </c>
      <c r="HJ246" s="147">
        <f>PV(0.05,'PV factor'!AA384,,-EG246)</f>
        <v>292.49036434825962</v>
      </c>
      <c r="HK246" s="147">
        <f>PV(0.05,'PV factor'!AB384,,-EH246)</f>
        <v>278.56225176024719</v>
      </c>
      <c r="HL246" s="147">
        <f>PV(0.05,'PV factor'!AC384,,-EI246)</f>
        <v>265.29738262880693</v>
      </c>
      <c r="HM246" s="147">
        <f>PV(0.05,'PV factor'!AD384,,-EJ246)</f>
        <v>252.664173932197</v>
      </c>
      <c r="HN246" s="147">
        <f>PV(0.05,'PV factor'!AE384,,-EK246)</f>
        <v>240.63254660209248</v>
      </c>
      <c r="HO246" s="147">
        <f>PV(0.05,'PV factor'!AF384,,-EL246)</f>
        <v>229.17385390675463</v>
      </c>
      <c r="HP246" s="147">
        <f>PV(0.05,'PV factor'!AG384,,-EM246)</f>
        <v>218.26081324452824</v>
      </c>
      <c r="HQ246" s="147">
        <f>PV(0.05,'PV factor'!AH384,,-EN246)</f>
        <v>207.86744118526499</v>
      </c>
      <c r="HR246" s="147">
        <f>PV(0.05,'PV factor'!AI384,,-EO246)</f>
        <v>197.96899160501428</v>
      </c>
      <c r="HS246" s="147">
        <f>PV(0.05,'PV factor'!AJ384,,-EP246)</f>
        <v>188.54189676668025</v>
      </c>
      <c r="HT246" s="147">
        <f>PV(0.05,'PV factor'!AK384,,-EQ246)</f>
        <v>179.56371120636217</v>
      </c>
      <c r="HU246" s="147">
        <f>PV(0.05,'PV factor'!AL384,,-ER246)</f>
        <v>171.01305829177346</v>
      </c>
      <c r="HV246" s="147">
        <f>PV(0.05,'PV factor'!AM384,,-ES246)</f>
        <v>162.86957932549856</v>
      </c>
      <c r="HW246" s="147">
        <f>PV(0.05,'PV factor'!AN384,,-ET246)</f>
        <v>155.11388507190338</v>
      </c>
      <c r="HX246" s="147">
        <f>PV(0.05,'PV factor'!AO384,,-EU246)</f>
        <v>147.72750959228895</v>
      </c>
      <c r="HY246" s="147">
        <f>PV(0.05,'PV factor'!AP384,,-EV246)</f>
        <v>140.69286627837042</v>
      </c>
      <c r="HZ246" s="147">
        <f t="shared" si="361"/>
        <v>4988.6621315192742</v>
      </c>
      <c r="IA246" s="147">
        <f t="shared" si="362"/>
        <v>4288.2435594819544</v>
      </c>
      <c r="IB246" s="401">
        <f t="shared" si="363"/>
        <v>0.85959791351433723</v>
      </c>
    </row>
    <row r="247" spans="1:236" ht="90" customHeight="1" x14ac:dyDescent="0.2">
      <c r="A247" s="82" t="s">
        <v>2266</v>
      </c>
      <c r="B247" s="173" t="s">
        <v>2483</v>
      </c>
      <c r="C247" s="173" t="s">
        <v>2154</v>
      </c>
      <c r="D247" s="220">
        <v>4</v>
      </c>
      <c r="E247" s="84" t="s">
        <v>3455</v>
      </c>
      <c r="F247" s="151" t="s">
        <v>3456</v>
      </c>
      <c r="G247" s="151" t="s">
        <v>3457</v>
      </c>
      <c r="H247" s="79" t="s">
        <v>77</v>
      </c>
      <c r="I247" s="151" t="s">
        <v>3458</v>
      </c>
      <c r="J247" s="87">
        <v>5</v>
      </c>
      <c r="K247" s="227" t="s">
        <v>79</v>
      </c>
      <c r="L247" s="89">
        <v>99695</v>
      </c>
      <c r="M247" s="89" t="s">
        <v>2495</v>
      </c>
      <c r="N247" s="78" t="s">
        <v>147</v>
      </c>
      <c r="O247" s="90" t="s">
        <v>148</v>
      </c>
      <c r="P247" s="78" t="s">
        <v>149</v>
      </c>
      <c r="Q247" s="112" t="s">
        <v>100</v>
      </c>
      <c r="R247" s="78" t="s">
        <v>84</v>
      </c>
      <c r="S247" s="78" t="s">
        <v>99</v>
      </c>
      <c r="T247" s="89" t="s">
        <v>358</v>
      </c>
      <c r="U247" s="79" t="s">
        <v>87</v>
      </c>
      <c r="V247" s="96">
        <v>1</v>
      </c>
      <c r="W247" s="187">
        <v>200000</v>
      </c>
      <c r="X247" s="176">
        <v>0</v>
      </c>
      <c r="Y247" s="80">
        <v>0</v>
      </c>
      <c r="Z247" s="176">
        <v>0</v>
      </c>
      <c r="AA247" s="176">
        <v>200000</v>
      </c>
      <c r="AB247" s="176">
        <v>0</v>
      </c>
      <c r="AC247" s="176">
        <v>0</v>
      </c>
      <c r="AD247" s="176">
        <v>0</v>
      </c>
      <c r="AE247" s="86">
        <v>0</v>
      </c>
      <c r="AF247" s="86">
        <v>0</v>
      </c>
      <c r="AG247" s="86">
        <v>0</v>
      </c>
      <c r="AH247" s="86">
        <v>0</v>
      </c>
      <c r="AI247" s="88" t="s">
        <v>88</v>
      </c>
      <c r="AJ247" s="162">
        <v>0</v>
      </c>
      <c r="AK247" s="80">
        <v>0</v>
      </c>
      <c r="AL247" s="80">
        <v>0</v>
      </c>
      <c r="AM247" s="80">
        <v>0</v>
      </c>
      <c r="AN247" s="80">
        <v>0</v>
      </c>
      <c r="AO247" s="80">
        <v>0</v>
      </c>
      <c r="AP247" s="80">
        <v>0</v>
      </c>
      <c r="AQ247" s="395">
        <v>0</v>
      </c>
      <c r="AR247" s="395">
        <v>0</v>
      </c>
      <c r="AS247" s="395">
        <v>0</v>
      </c>
      <c r="AT247" s="395">
        <v>0</v>
      </c>
      <c r="AU247" s="188"/>
      <c r="AV247" s="230">
        <f t="shared" si="329"/>
        <v>1</v>
      </c>
      <c r="AW247" s="230">
        <f t="shared" si="330"/>
        <v>0</v>
      </c>
      <c r="AX247" s="230" t="str">
        <f t="shared" si="331"/>
        <v>E3</v>
      </c>
      <c r="AY247" s="141">
        <f t="shared" si="332"/>
        <v>9</v>
      </c>
      <c r="AZ247" s="70">
        <f t="shared" si="333"/>
        <v>1</v>
      </c>
      <c r="BA247" s="70">
        <f t="shared" si="334"/>
        <v>1</v>
      </c>
      <c r="BB247" s="70">
        <f t="shared" si="335"/>
        <v>1</v>
      </c>
      <c r="BC247" s="70">
        <f t="shared" si="336"/>
        <v>1</v>
      </c>
      <c r="BD247" s="70">
        <f t="shared" si="337"/>
        <v>1</v>
      </c>
      <c r="BE247" s="70">
        <f t="shared" si="338"/>
        <v>1</v>
      </c>
      <c r="BF247" s="70">
        <f t="shared" si="339"/>
        <v>1</v>
      </c>
      <c r="BG247" s="71">
        <f t="shared" si="340"/>
        <v>0</v>
      </c>
      <c r="BH247" s="71">
        <f t="shared" si="341"/>
        <v>1</v>
      </c>
      <c r="BI247" s="71">
        <f t="shared" si="342"/>
        <v>0</v>
      </c>
      <c r="BJ247" s="71">
        <f t="shared" si="343"/>
        <v>1</v>
      </c>
      <c r="BK247" s="71">
        <f t="shared" si="344"/>
        <v>0</v>
      </c>
      <c r="BL247" s="70">
        <f t="shared" si="345"/>
        <v>1</v>
      </c>
      <c r="BM247" s="70">
        <f t="shared" si="346"/>
        <v>1</v>
      </c>
      <c r="BN247" s="70">
        <f t="shared" si="347"/>
        <v>1</v>
      </c>
      <c r="BO247" s="70">
        <f t="shared" si="348"/>
        <v>0</v>
      </c>
      <c r="BP247" s="144">
        <f t="shared" si="349"/>
        <v>0</v>
      </c>
      <c r="BQ247" s="144">
        <f t="shared" si="350"/>
        <v>0</v>
      </c>
      <c r="BR247" s="144">
        <f t="shared" si="351"/>
        <v>200000</v>
      </c>
      <c r="BS247" s="144">
        <f t="shared" si="352"/>
        <v>0</v>
      </c>
      <c r="BT247" s="144">
        <f t="shared" si="353"/>
        <v>0</v>
      </c>
      <c r="BU247" s="144">
        <f t="shared" si="354"/>
        <v>0</v>
      </c>
      <c r="BV247" s="144">
        <f t="shared" si="355"/>
        <v>0</v>
      </c>
      <c r="BW247" s="144">
        <f t="shared" si="356"/>
        <v>0</v>
      </c>
      <c r="BX247" s="144">
        <f t="shared" si="357"/>
        <v>0</v>
      </c>
      <c r="BY247" s="144">
        <f t="shared" si="358"/>
        <v>0</v>
      </c>
      <c r="BZ247" s="9">
        <v>0</v>
      </c>
      <c r="CA247" s="9">
        <v>0</v>
      </c>
      <c r="CB247" s="9">
        <v>0</v>
      </c>
      <c r="CC247" s="9">
        <v>0</v>
      </c>
      <c r="CD247" s="9">
        <v>0</v>
      </c>
      <c r="CE247" s="9">
        <v>0</v>
      </c>
      <c r="CF247" s="9">
        <v>0</v>
      </c>
      <c r="CG247" s="9">
        <v>0</v>
      </c>
      <c r="CH247" s="9">
        <v>0</v>
      </c>
      <c r="CI247" s="9">
        <v>0</v>
      </c>
      <c r="CJ247" s="9">
        <v>0</v>
      </c>
      <c r="CK247" s="9">
        <v>0</v>
      </c>
      <c r="CL247" s="9">
        <v>0</v>
      </c>
      <c r="CM247" s="9">
        <v>0</v>
      </c>
      <c r="CN247" s="9">
        <v>0</v>
      </c>
      <c r="CO247" s="9">
        <v>0</v>
      </c>
      <c r="CP247" s="9">
        <v>0</v>
      </c>
      <c r="CQ247" s="9">
        <v>0</v>
      </c>
      <c r="CR247" s="9">
        <v>0</v>
      </c>
      <c r="CS247" s="9">
        <v>0</v>
      </c>
      <c r="CT247" s="9">
        <v>0</v>
      </c>
      <c r="CU247" s="9">
        <v>0</v>
      </c>
      <c r="CV247" s="9">
        <v>0</v>
      </c>
      <c r="CW247" s="9">
        <v>0</v>
      </c>
      <c r="CX247" s="9">
        <v>0</v>
      </c>
      <c r="CY247" s="9">
        <v>0</v>
      </c>
      <c r="CZ247" s="9">
        <v>0</v>
      </c>
      <c r="DA247" s="9">
        <v>0</v>
      </c>
      <c r="DB247" s="9">
        <v>0</v>
      </c>
      <c r="DC247" s="9">
        <v>0</v>
      </c>
      <c r="DD247" s="9">
        <v>0</v>
      </c>
      <c r="DE247" s="9">
        <v>0</v>
      </c>
      <c r="DF247" s="9">
        <v>0</v>
      </c>
      <c r="DG247" s="144">
        <f t="shared" si="359"/>
        <v>99695</v>
      </c>
      <c r="DH247" s="144">
        <f t="shared" ref="DH247:EW247" si="414">DG247</f>
        <v>99695</v>
      </c>
      <c r="DI247" s="144">
        <f t="shared" si="414"/>
        <v>99695</v>
      </c>
      <c r="DJ247" s="144">
        <f t="shared" si="414"/>
        <v>99695</v>
      </c>
      <c r="DK247" s="144">
        <f t="shared" si="414"/>
        <v>99695</v>
      </c>
      <c r="DL247" s="144">
        <f t="shared" si="414"/>
        <v>99695</v>
      </c>
      <c r="DM247" s="144">
        <f t="shared" si="414"/>
        <v>99695</v>
      </c>
      <c r="DN247" s="144">
        <f t="shared" si="414"/>
        <v>99695</v>
      </c>
      <c r="DO247" s="144">
        <f t="shared" si="414"/>
        <v>99695</v>
      </c>
      <c r="DP247" s="144">
        <f t="shared" si="414"/>
        <v>99695</v>
      </c>
      <c r="DQ247" s="144">
        <f t="shared" si="414"/>
        <v>99695</v>
      </c>
      <c r="DR247" s="144">
        <f t="shared" si="414"/>
        <v>99695</v>
      </c>
      <c r="DS247" s="144">
        <f t="shared" si="414"/>
        <v>99695</v>
      </c>
      <c r="DT247" s="144">
        <f t="shared" si="414"/>
        <v>99695</v>
      </c>
      <c r="DU247" s="144">
        <f t="shared" si="414"/>
        <v>99695</v>
      </c>
      <c r="DV247" s="144">
        <f t="shared" si="414"/>
        <v>99695</v>
      </c>
      <c r="DW247" s="144">
        <f t="shared" si="414"/>
        <v>99695</v>
      </c>
      <c r="DX247" s="144">
        <f t="shared" si="414"/>
        <v>99695</v>
      </c>
      <c r="DY247" s="144">
        <f t="shared" si="414"/>
        <v>99695</v>
      </c>
      <c r="DZ247" s="144">
        <f t="shared" si="414"/>
        <v>99695</v>
      </c>
      <c r="EA247" s="144">
        <f t="shared" si="414"/>
        <v>99695</v>
      </c>
      <c r="EB247" s="144">
        <f t="shared" si="414"/>
        <v>99695</v>
      </c>
      <c r="EC247" s="144">
        <f t="shared" si="414"/>
        <v>99695</v>
      </c>
      <c r="ED247" s="144">
        <f t="shared" si="414"/>
        <v>99695</v>
      </c>
      <c r="EE247" s="144">
        <f t="shared" si="414"/>
        <v>99695</v>
      </c>
      <c r="EF247" s="144">
        <f t="shared" si="414"/>
        <v>99695</v>
      </c>
      <c r="EG247" s="144">
        <f t="shared" si="414"/>
        <v>99695</v>
      </c>
      <c r="EH247" s="144">
        <f t="shared" si="414"/>
        <v>99695</v>
      </c>
      <c r="EI247" s="144">
        <f t="shared" si="414"/>
        <v>99695</v>
      </c>
      <c r="EJ247" s="144">
        <f t="shared" si="414"/>
        <v>99695</v>
      </c>
      <c r="EK247" s="144">
        <f t="shared" si="414"/>
        <v>99695</v>
      </c>
      <c r="EL247" s="144">
        <f t="shared" si="414"/>
        <v>99695</v>
      </c>
      <c r="EM247" s="144">
        <f t="shared" si="414"/>
        <v>99695</v>
      </c>
      <c r="EN247" s="144">
        <f t="shared" si="414"/>
        <v>99695</v>
      </c>
      <c r="EO247" s="144">
        <f t="shared" si="414"/>
        <v>99695</v>
      </c>
      <c r="EP247" s="144">
        <f t="shared" si="414"/>
        <v>99695</v>
      </c>
      <c r="EQ247" s="144">
        <f t="shared" si="414"/>
        <v>99695</v>
      </c>
      <c r="ER247" s="144">
        <f t="shared" si="414"/>
        <v>99695</v>
      </c>
      <c r="ES247" s="144">
        <f t="shared" si="414"/>
        <v>99695</v>
      </c>
      <c r="ET247" s="144">
        <f t="shared" si="414"/>
        <v>99695</v>
      </c>
      <c r="EU247" s="144">
        <f t="shared" si="414"/>
        <v>99695</v>
      </c>
      <c r="EV247" s="144">
        <f t="shared" si="414"/>
        <v>99695</v>
      </c>
      <c r="EW247" s="144">
        <f t="shared" si="414"/>
        <v>99695</v>
      </c>
      <c r="EX247" s="147">
        <f>PV(0.05,'PV factor'!C329,,-BR247)</f>
        <v>181405.89569160997</v>
      </c>
      <c r="EY247" s="147">
        <f>PV(0.05,'PV factor'!D329,,-BS247)</f>
        <v>0</v>
      </c>
      <c r="EZ247" s="147">
        <f>PV(0.05,'PV factor'!E329,,-BT247)</f>
        <v>0</v>
      </c>
      <c r="FA247" s="147">
        <f>PV(0.05,'PV factor'!F329,,-BU247)</f>
        <v>0</v>
      </c>
      <c r="FB247" s="147">
        <f>PV(0.05,'PV factor'!G329,,-BV247)</f>
        <v>0</v>
      </c>
      <c r="FC247" s="147">
        <f>PV(0.05,'PV factor'!H329,,-BW247)</f>
        <v>0</v>
      </c>
      <c r="FD247" s="147">
        <f>PV(0.05,'PV factor'!I329,,-BX247)</f>
        <v>0</v>
      </c>
      <c r="FE247" s="147">
        <f>PV(0.05,'PV factor'!J329,,-BY247)</f>
        <v>0</v>
      </c>
      <c r="FF247" s="147">
        <f>PV(0.05,'PV factor'!K329,,-BZ247)</f>
        <v>0</v>
      </c>
      <c r="FG247" s="147">
        <f>PV(0.05,'PV factor'!L329,,-CA247)</f>
        <v>0</v>
      </c>
      <c r="FH247" s="147">
        <f>PV(0.05,'PV factor'!M329,,-CB247)</f>
        <v>0</v>
      </c>
      <c r="FI247" s="147">
        <f>PV(0.05,'PV factor'!N329,,-CC247)</f>
        <v>0</v>
      </c>
      <c r="FJ247" s="147">
        <f>PV(0.05,'PV factor'!O329,,-CD247)</f>
        <v>0</v>
      </c>
      <c r="FK247" s="147">
        <f>PV(0.05,'PV factor'!P329,,-CE247)</f>
        <v>0</v>
      </c>
      <c r="FL247" s="147">
        <f>PV(0.05,'PV factor'!Q329,,-CF247)</f>
        <v>0</v>
      </c>
      <c r="FM247" s="147">
        <f>PV(0.05,'PV factor'!R329,,-CG247)</f>
        <v>0</v>
      </c>
      <c r="FN247" s="147">
        <f>PV(0.05,'PV factor'!S329,,-CH247)</f>
        <v>0</v>
      </c>
      <c r="FO247" s="147">
        <f>PV(0.05,'PV factor'!T329,,-CI247)</f>
        <v>0</v>
      </c>
      <c r="FP247" s="147">
        <f>PV(0.05,'PV factor'!U329,,-CJ247)</f>
        <v>0</v>
      </c>
      <c r="FQ247" s="147">
        <f>PV(0.05,'PV factor'!V329,,-CK247)</f>
        <v>0</v>
      </c>
      <c r="FR247" s="147">
        <f>PV(0.05,'PV factor'!W329,,-CL247)</f>
        <v>0</v>
      </c>
      <c r="FS247" s="147">
        <f>PV(0.05,'PV factor'!X329,,-CM247)</f>
        <v>0</v>
      </c>
      <c r="FT247" s="147">
        <f>PV(0.05,'PV factor'!Y329,,-CN247)</f>
        <v>0</v>
      </c>
      <c r="FU247" s="147">
        <f>PV(0.05,'PV factor'!Z329,,-CO247)</f>
        <v>0</v>
      </c>
      <c r="FV247" s="147">
        <f>PV(0.05,'PV factor'!AA329,,-CP247)</f>
        <v>0</v>
      </c>
      <c r="FW247" s="147">
        <f>PV(0.05,'PV factor'!AB329,,-CQ247)</f>
        <v>0</v>
      </c>
      <c r="FX247" s="147">
        <f>PV(0.05,'PV factor'!AC329,,-CR247)</f>
        <v>0</v>
      </c>
      <c r="FY247" s="147">
        <f>PV(0.05,'PV factor'!AD329,,-CS247)</f>
        <v>0</v>
      </c>
      <c r="FZ247" s="147">
        <f>PV(0.05,'PV factor'!AE329,,-CT247)</f>
        <v>0</v>
      </c>
      <c r="GA247" s="147">
        <f>PV(0.05,'PV factor'!AF329,,-CU247)</f>
        <v>0</v>
      </c>
      <c r="GB247" s="147">
        <f>PV(0.05,'PV factor'!AG329,,-CV247)</f>
        <v>0</v>
      </c>
      <c r="GC247" s="147">
        <f>PV(0.05,'PV factor'!AH329,,-CW247)</f>
        <v>0</v>
      </c>
      <c r="GD247" s="147">
        <f>PV(0.05,'PV factor'!AI329,,-CX247)</f>
        <v>0</v>
      </c>
      <c r="GE247" s="147">
        <f>PV(0.05,'PV factor'!AJ329,,-CY247)</f>
        <v>0</v>
      </c>
      <c r="GF247" s="147">
        <f>PV(0.05,'PV factor'!AK329,,-CZ247)</f>
        <v>0</v>
      </c>
      <c r="GG247" s="147">
        <f>PV(0.05,'PV factor'!AL329,,-DA247)</f>
        <v>0</v>
      </c>
      <c r="GH247" s="147">
        <f>PV(0.05,'PV factor'!AM329,,-DB247)</f>
        <v>0</v>
      </c>
      <c r="GI247" s="147">
        <f>PV(0.05,'PV factor'!AN329,,-DC247)</f>
        <v>0</v>
      </c>
      <c r="GJ247" s="147">
        <f>PV(0.05,'PV factor'!AO329,,-DD247)</f>
        <v>0</v>
      </c>
      <c r="GK247" s="147">
        <f>PV(0.05,'PV factor'!AP329,,-DE247)</f>
        <v>0</v>
      </c>
      <c r="GL247" s="147">
        <f>PV(0.05,'PV factor'!C329,,-DI247)</f>
        <v>90426.303854875281</v>
      </c>
      <c r="GM247" s="147">
        <f>PV(0.05,'PV factor'!D329,,-DJ247)</f>
        <v>86120.289385595504</v>
      </c>
      <c r="GN247" s="147">
        <f>PV(0.05,'PV factor'!E329,,-DK247)</f>
        <v>82019.323224376669</v>
      </c>
      <c r="GO247" s="147">
        <f>PV(0.05,'PV factor'!F329,,-DL247)</f>
        <v>78113.641166073008</v>
      </c>
      <c r="GP247" s="147">
        <f>PV(0.05,'PV factor'!G329,,-DM247)</f>
        <v>74393.943967688596</v>
      </c>
      <c r="GQ247" s="147">
        <f>PV(0.05,'PV factor'!H329,,-DN247)</f>
        <v>70851.37520732246</v>
      </c>
      <c r="GR247" s="147">
        <f>PV(0.05,'PV factor'!I329,,-DO247)</f>
        <v>67477.500197449961</v>
      </c>
      <c r="GS247" s="147">
        <f>PV(0.05,'PV factor'!J329,,-DP247)</f>
        <v>64264.2859023333</v>
      </c>
      <c r="GT247" s="147">
        <f>PV(0.05,'PV factor'!K329,,-DQ247)</f>
        <v>61204.081811746</v>
      </c>
      <c r="GU247" s="147">
        <f>PV(0.05,'PV factor'!L329,,-DR247)</f>
        <v>58289.601725472377</v>
      </c>
      <c r="GV247" s="147">
        <f>PV(0.05,'PV factor'!M329,,-DS247)</f>
        <v>55513.906405211797</v>
      </c>
      <c r="GW247" s="147">
        <f>PV(0.05,'PV factor'!N329,,-DT247)</f>
        <v>52870.38705258265</v>
      </c>
      <c r="GX247" s="147">
        <f>PV(0.05,'PV factor'!O329,,-DU247)</f>
        <v>50352.74957388825</v>
      </c>
      <c r="GY247" s="147">
        <f>PV(0.05,'PV factor'!P329,,-DV247)</f>
        <v>47954.999594179273</v>
      </c>
      <c r="GZ247" s="147">
        <f>PV(0.05,'PV factor'!Q329,,-DW247)</f>
        <v>45671.428184932643</v>
      </c>
      <c r="HA247" s="147">
        <f>PV(0.05,'PV factor'!R329,,-DX247)</f>
        <v>43496.598271364419</v>
      </c>
      <c r="HB247" s="147">
        <f>PV(0.05,'PV factor'!S329,,-DY247)</f>
        <v>41425.331687013735</v>
      </c>
      <c r="HC247" s="147">
        <f>PV(0.05,'PV factor'!T329,,-DZ247)</f>
        <v>39452.696844774982</v>
      </c>
      <c r="HD247" s="147">
        <f>PV(0.05,'PV factor'!U329,,-EA247)</f>
        <v>37573.996995023794</v>
      </c>
      <c r="HE247" s="147">
        <f>PV(0.05,'PV factor'!V329,,-EB247)</f>
        <v>35784.759042879807</v>
      </c>
      <c r="HF247" s="147">
        <f>PV(0.05,'PV factor'!W329,,-EC247)</f>
        <v>34080.72289798077</v>
      </c>
      <c r="HG247" s="147">
        <f>PV(0.05,'PV factor'!X329,,-ED247)</f>
        <v>32457.831331410249</v>
      </c>
      <c r="HH247" s="147">
        <f>PV(0.05,'PV factor'!Y329,,-EE247)</f>
        <v>30912.220315628812</v>
      </c>
      <c r="HI247" s="147">
        <f>PV(0.05,'PV factor'!Z329,,-EF247)</f>
        <v>29440.209824408394</v>
      </c>
      <c r="HJ247" s="147">
        <f>PV(0.05,'PV factor'!AA329,,-EG247)</f>
        <v>28038.295070865133</v>
      </c>
      <c r="HK247" s="147">
        <f>PV(0.05,'PV factor'!AB329,,-EH247)</f>
        <v>26703.138162728697</v>
      </c>
      <c r="HL247" s="147">
        <f>PV(0.05,'PV factor'!AC329,,-EI247)</f>
        <v>25431.560154979714</v>
      </c>
      <c r="HM247" s="147">
        <f>PV(0.05,'PV factor'!AD329,,-EJ247)</f>
        <v>24220.533480933056</v>
      </c>
      <c r="HN247" s="147">
        <f>PV(0.05,'PV factor'!AE329,,-EK247)</f>
        <v>23067.174743745778</v>
      </c>
      <c r="HO247" s="147">
        <f>PV(0.05,'PV factor'!AF329,,-EL247)</f>
        <v>21968.737851186444</v>
      </c>
      <c r="HP247" s="147">
        <f>PV(0.05,'PV factor'!AG329,,-EM247)</f>
        <v>20922.607477320427</v>
      </c>
      <c r="HQ247" s="147">
        <f>PV(0.05,'PV factor'!AH329,,-EN247)</f>
        <v>19926.292835543263</v>
      </c>
      <c r="HR247" s="147">
        <f>PV(0.05,'PV factor'!AI329,,-EO247)</f>
        <v>18977.421748136443</v>
      </c>
      <c r="HS247" s="147">
        <f>PV(0.05,'PV factor'!AJ329,,-EP247)</f>
        <v>18073.73499822518</v>
      </c>
      <c r="HT247" s="147">
        <f>PV(0.05,'PV factor'!AK329,,-EQ247)</f>
        <v>17213.080950690648</v>
      </c>
      <c r="HU247" s="147">
        <f>PV(0.05,'PV factor'!AL329,,-ER247)</f>
        <v>16393.410429229189</v>
      </c>
      <c r="HV247" s="147">
        <f>PV(0.05,'PV factor'!AM329,,-ES247)</f>
        <v>15612.771837361135</v>
      </c>
      <c r="HW247" s="147">
        <f>PV(0.05,'PV factor'!AN329,,-ET247)</f>
        <v>14869.306511772505</v>
      </c>
      <c r="HX247" s="147">
        <f>PV(0.05,'PV factor'!AO329,,-EU247)</f>
        <v>14161.244296926199</v>
      </c>
      <c r="HY247" s="147">
        <f>PV(0.05,'PV factor'!AP329,,-EV247)</f>
        <v>13486.899330405902</v>
      </c>
      <c r="HZ247" s="147">
        <f t="shared" si="361"/>
        <v>181405.89569160997</v>
      </c>
      <c r="IA247" s="147">
        <f t="shared" si="362"/>
        <v>411073.50159860903</v>
      </c>
      <c r="IB247" s="401">
        <f t="shared" si="363"/>
        <v>2.2660426775623326</v>
      </c>
    </row>
    <row r="248" spans="1:236" ht="90" customHeight="1" x14ac:dyDescent="0.2">
      <c r="A248" s="82" t="s">
        <v>2266</v>
      </c>
      <c r="B248" s="84" t="s">
        <v>2483</v>
      </c>
      <c r="C248" s="84" t="s">
        <v>2158</v>
      </c>
      <c r="D248" s="78">
        <v>2</v>
      </c>
      <c r="E248" s="84" t="s">
        <v>2490</v>
      </c>
      <c r="F248" s="87" t="s">
        <v>2491</v>
      </c>
      <c r="G248" s="87" t="s">
        <v>2492</v>
      </c>
      <c r="H248" s="87" t="s">
        <v>2493</v>
      </c>
      <c r="I248" s="87" t="s">
        <v>2494</v>
      </c>
      <c r="J248" s="87">
        <v>10</v>
      </c>
      <c r="K248" s="227" t="s">
        <v>79</v>
      </c>
      <c r="L248" s="89">
        <v>99695</v>
      </c>
      <c r="M248" s="89" t="s">
        <v>2495</v>
      </c>
      <c r="N248" s="79" t="s">
        <v>81</v>
      </c>
      <c r="O248" s="13" t="s">
        <v>217</v>
      </c>
      <c r="P248" s="79" t="s">
        <v>107</v>
      </c>
      <c r="Q248" s="112" t="s">
        <v>100</v>
      </c>
      <c r="R248" s="79" t="s">
        <v>84</v>
      </c>
      <c r="S248" s="78" t="s">
        <v>99</v>
      </c>
      <c r="T248" s="89" t="s">
        <v>2489</v>
      </c>
      <c r="U248" s="79" t="s">
        <v>87</v>
      </c>
      <c r="V248" s="81">
        <v>1</v>
      </c>
      <c r="W248" s="80">
        <v>3458148</v>
      </c>
      <c r="X248" s="80">
        <v>0</v>
      </c>
      <c r="Y248" s="80">
        <v>0</v>
      </c>
      <c r="Z248" s="80">
        <v>126890</v>
      </c>
      <c r="AA248" s="80">
        <f>W248-Z248</f>
        <v>3331258</v>
      </c>
      <c r="AB248" s="80">
        <v>0</v>
      </c>
      <c r="AC248" s="80">
        <v>0</v>
      </c>
      <c r="AD248" s="80">
        <v>0</v>
      </c>
      <c r="AE248" s="86">
        <v>0</v>
      </c>
      <c r="AF248" s="86">
        <v>0</v>
      </c>
      <c r="AG248" s="86">
        <v>0</v>
      </c>
      <c r="AH248" s="86">
        <v>0</v>
      </c>
      <c r="AI248" s="88" t="s">
        <v>88</v>
      </c>
      <c r="AJ248" s="80">
        <v>0</v>
      </c>
      <c r="AK248" s="80">
        <v>0</v>
      </c>
      <c r="AL248" s="80">
        <v>0</v>
      </c>
      <c r="AM248" s="80">
        <v>0</v>
      </c>
      <c r="AN248" s="80">
        <v>0</v>
      </c>
      <c r="AO248" s="80">
        <v>0</v>
      </c>
      <c r="AP248" s="80">
        <v>0</v>
      </c>
      <c r="AQ248" s="395">
        <v>0</v>
      </c>
      <c r="AR248" s="395">
        <v>0</v>
      </c>
      <c r="AS248" s="395">
        <v>0</v>
      </c>
      <c r="AT248" s="395">
        <v>0</v>
      </c>
      <c r="AU248" s="396"/>
      <c r="AV248" s="230">
        <f t="shared" si="329"/>
        <v>0</v>
      </c>
      <c r="AW248" s="230">
        <f t="shared" si="330"/>
        <v>1</v>
      </c>
      <c r="AX248" s="230" t="str">
        <f t="shared" si="331"/>
        <v>C8</v>
      </c>
      <c r="AY248" s="141">
        <f t="shared" si="332"/>
        <v>9</v>
      </c>
      <c r="AZ248" s="70">
        <f t="shared" si="333"/>
        <v>1</v>
      </c>
      <c r="BA248" s="70">
        <f t="shared" si="334"/>
        <v>1</v>
      </c>
      <c r="BB248" s="70">
        <f t="shared" si="335"/>
        <v>1</v>
      </c>
      <c r="BC248" s="70">
        <f t="shared" si="336"/>
        <v>1</v>
      </c>
      <c r="BD248" s="70">
        <f t="shared" si="337"/>
        <v>1</v>
      </c>
      <c r="BE248" s="70">
        <f t="shared" si="338"/>
        <v>1</v>
      </c>
      <c r="BF248" s="70">
        <f t="shared" si="339"/>
        <v>0</v>
      </c>
      <c r="BG248" s="71">
        <f t="shared" si="340"/>
        <v>1</v>
      </c>
      <c r="BH248" s="71">
        <f t="shared" si="341"/>
        <v>1</v>
      </c>
      <c r="BI248" s="71">
        <f t="shared" si="342"/>
        <v>0</v>
      </c>
      <c r="BJ248" s="71">
        <f t="shared" si="343"/>
        <v>0</v>
      </c>
      <c r="BK248" s="71">
        <f t="shared" si="344"/>
        <v>1</v>
      </c>
      <c r="BL248" s="70">
        <f t="shared" si="345"/>
        <v>1</v>
      </c>
      <c r="BM248" s="70">
        <f t="shared" si="346"/>
        <v>1</v>
      </c>
      <c r="BN248" s="70">
        <f t="shared" si="347"/>
        <v>1</v>
      </c>
      <c r="BO248" s="70">
        <f t="shared" si="348"/>
        <v>0</v>
      </c>
      <c r="BP248" s="144">
        <f t="shared" si="349"/>
        <v>0</v>
      </c>
      <c r="BQ248" s="144">
        <f t="shared" si="350"/>
        <v>126890</v>
      </c>
      <c r="BR248" s="144">
        <f t="shared" si="351"/>
        <v>3331258</v>
      </c>
      <c r="BS248" s="144">
        <f t="shared" si="352"/>
        <v>0</v>
      </c>
      <c r="BT248" s="144">
        <f t="shared" si="353"/>
        <v>0</v>
      </c>
      <c r="BU248" s="144">
        <f t="shared" si="354"/>
        <v>0</v>
      </c>
      <c r="BV248" s="144">
        <f t="shared" si="355"/>
        <v>0</v>
      </c>
      <c r="BW248" s="144">
        <f t="shared" si="356"/>
        <v>0</v>
      </c>
      <c r="BX248" s="144">
        <f t="shared" si="357"/>
        <v>0</v>
      </c>
      <c r="BY248" s="144">
        <f t="shared" si="358"/>
        <v>0</v>
      </c>
      <c r="BZ248" s="9">
        <v>0</v>
      </c>
      <c r="CA248" s="9">
        <v>0</v>
      </c>
      <c r="CB248" s="9">
        <v>0</v>
      </c>
      <c r="CC248" s="9">
        <v>0</v>
      </c>
      <c r="CD248" s="9">
        <v>0</v>
      </c>
      <c r="CE248" s="9">
        <v>0</v>
      </c>
      <c r="CF248" s="9">
        <v>0</v>
      </c>
      <c r="CG248" s="9">
        <v>0</v>
      </c>
      <c r="CH248" s="9">
        <v>0</v>
      </c>
      <c r="CI248" s="9">
        <v>0</v>
      </c>
      <c r="CJ248" s="9">
        <v>0</v>
      </c>
      <c r="CK248" s="9">
        <v>0</v>
      </c>
      <c r="CL248" s="9">
        <v>0</v>
      </c>
      <c r="CM248" s="9">
        <v>0</v>
      </c>
      <c r="CN248" s="9">
        <v>0</v>
      </c>
      <c r="CO248" s="9">
        <v>0</v>
      </c>
      <c r="CP248" s="9">
        <v>0</v>
      </c>
      <c r="CQ248" s="9">
        <v>0</v>
      </c>
      <c r="CR248" s="9">
        <v>0</v>
      </c>
      <c r="CS248" s="9">
        <v>0</v>
      </c>
      <c r="CT248" s="9">
        <v>0</v>
      </c>
      <c r="CU248" s="9">
        <v>0</v>
      </c>
      <c r="CV248" s="9">
        <v>0</v>
      </c>
      <c r="CW248" s="9">
        <v>0</v>
      </c>
      <c r="CX248" s="9">
        <v>0</v>
      </c>
      <c r="CY248" s="9">
        <v>0</v>
      </c>
      <c r="CZ248" s="9">
        <v>0</v>
      </c>
      <c r="DA248" s="9">
        <v>0</v>
      </c>
      <c r="DB248" s="9">
        <v>0</v>
      </c>
      <c r="DC248" s="9">
        <v>0</v>
      </c>
      <c r="DD248" s="9">
        <v>0</v>
      </c>
      <c r="DE248" s="9">
        <v>0</v>
      </c>
      <c r="DF248" s="9">
        <v>0</v>
      </c>
      <c r="DG248" s="144">
        <f t="shared" si="359"/>
        <v>99695</v>
      </c>
      <c r="DH248" s="144">
        <f t="shared" ref="DH248:EW248" si="415">DG248</f>
        <v>99695</v>
      </c>
      <c r="DI248" s="144">
        <f t="shared" si="415"/>
        <v>99695</v>
      </c>
      <c r="DJ248" s="144">
        <f t="shared" si="415"/>
        <v>99695</v>
      </c>
      <c r="DK248" s="144">
        <f t="shared" si="415"/>
        <v>99695</v>
      </c>
      <c r="DL248" s="144">
        <f t="shared" si="415"/>
        <v>99695</v>
      </c>
      <c r="DM248" s="144">
        <f t="shared" si="415"/>
        <v>99695</v>
      </c>
      <c r="DN248" s="144">
        <f t="shared" si="415"/>
        <v>99695</v>
      </c>
      <c r="DO248" s="144">
        <f t="shared" si="415"/>
        <v>99695</v>
      </c>
      <c r="DP248" s="144">
        <f t="shared" si="415"/>
        <v>99695</v>
      </c>
      <c r="DQ248" s="144">
        <f t="shared" si="415"/>
        <v>99695</v>
      </c>
      <c r="DR248" s="144">
        <f t="shared" si="415"/>
        <v>99695</v>
      </c>
      <c r="DS248" s="144">
        <f t="shared" si="415"/>
        <v>99695</v>
      </c>
      <c r="DT248" s="144">
        <f t="shared" si="415"/>
        <v>99695</v>
      </c>
      <c r="DU248" s="144">
        <f t="shared" si="415"/>
        <v>99695</v>
      </c>
      <c r="DV248" s="144">
        <f t="shared" si="415"/>
        <v>99695</v>
      </c>
      <c r="DW248" s="144">
        <f t="shared" si="415"/>
        <v>99695</v>
      </c>
      <c r="DX248" s="144">
        <f t="shared" si="415"/>
        <v>99695</v>
      </c>
      <c r="DY248" s="144">
        <f t="shared" si="415"/>
        <v>99695</v>
      </c>
      <c r="DZ248" s="144">
        <f t="shared" si="415"/>
        <v>99695</v>
      </c>
      <c r="EA248" s="144">
        <f t="shared" si="415"/>
        <v>99695</v>
      </c>
      <c r="EB248" s="144">
        <f t="shared" si="415"/>
        <v>99695</v>
      </c>
      <c r="EC248" s="144">
        <f t="shared" si="415"/>
        <v>99695</v>
      </c>
      <c r="ED248" s="144">
        <f t="shared" si="415"/>
        <v>99695</v>
      </c>
      <c r="EE248" s="144">
        <f t="shared" si="415"/>
        <v>99695</v>
      </c>
      <c r="EF248" s="144">
        <f t="shared" si="415"/>
        <v>99695</v>
      </c>
      <c r="EG248" s="144">
        <f t="shared" si="415"/>
        <v>99695</v>
      </c>
      <c r="EH248" s="144">
        <f t="shared" si="415"/>
        <v>99695</v>
      </c>
      <c r="EI248" s="144">
        <f t="shared" si="415"/>
        <v>99695</v>
      </c>
      <c r="EJ248" s="144">
        <f t="shared" si="415"/>
        <v>99695</v>
      </c>
      <c r="EK248" s="144">
        <f t="shared" si="415"/>
        <v>99695</v>
      </c>
      <c r="EL248" s="144">
        <f t="shared" si="415"/>
        <v>99695</v>
      </c>
      <c r="EM248" s="144">
        <f t="shared" si="415"/>
        <v>99695</v>
      </c>
      <c r="EN248" s="144">
        <f t="shared" si="415"/>
        <v>99695</v>
      </c>
      <c r="EO248" s="144">
        <f t="shared" si="415"/>
        <v>99695</v>
      </c>
      <c r="EP248" s="144">
        <f t="shared" si="415"/>
        <v>99695</v>
      </c>
      <c r="EQ248" s="144">
        <f t="shared" si="415"/>
        <v>99695</v>
      </c>
      <c r="ER248" s="144">
        <f t="shared" si="415"/>
        <v>99695</v>
      </c>
      <c r="ES248" s="144">
        <f t="shared" si="415"/>
        <v>99695</v>
      </c>
      <c r="ET248" s="144">
        <f t="shared" si="415"/>
        <v>99695</v>
      </c>
      <c r="EU248" s="144">
        <f t="shared" si="415"/>
        <v>99695</v>
      </c>
      <c r="EV248" s="144">
        <f t="shared" si="415"/>
        <v>99695</v>
      </c>
      <c r="EW248" s="144">
        <f t="shared" si="415"/>
        <v>99695</v>
      </c>
      <c r="EX248" s="147">
        <f>PV(0.05,'PV factor'!C333,,-BR248)</f>
        <v>3021549.2063492062</v>
      </c>
      <c r="EY248" s="147">
        <f>PV(0.05,'PV factor'!D333,,-BS248)</f>
        <v>0</v>
      </c>
      <c r="EZ248" s="147">
        <f>PV(0.05,'PV factor'!E333,,-BT248)</f>
        <v>0</v>
      </c>
      <c r="FA248" s="147">
        <f>PV(0.05,'PV factor'!F333,,-BU248)</f>
        <v>0</v>
      </c>
      <c r="FB248" s="147">
        <f>PV(0.05,'PV factor'!G333,,-BV248)</f>
        <v>0</v>
      </c>
      <c r="FC248" s="147">
        <f>PV(0.05,'PV factor'!H333,,-BW248)</f>
        <v>0</v>
      </c>
      <c r="FD248" s="147">
        <f>PV(0.05,'PV factor'!I333,,-BX248)</f>
        <v>0</v>
      </c>
      <c r="FE248" s="147">
        <f>PV(0.05,'PV factor'!J333,,-BY248)</f>
        <v>0</v>
      </c>
      <c r="FF248" s="147">
        <f>PV(0.05,'PV factor'!K333,,-BZ248)</f>
        <v>0</v>
      </c>
      <c r="FG248" s="147">
        <f>PV(0.05,'PV factor'!L333,,-CA248)</f>
        <v>0</v>
      </c>
      <c r="FH248" s="147">
        <f>PV(0.05,'PV factor'!M333,,-CB248)</f>
        <v>0</v>
      </c>
      <c r="FI248" s="147">
        <f>PV(0.05,'PV factor'!N333,,-CC248)</f>
        <v>0</v>
      </c>
      <c r="FJ248" s="147">
        <f>PV(0.05,'PV factor'!O333,,-CD248)</f>
        <v>0</v>
      </c>
      <c r="FK248" s="147">
        <f>PV(0.05,'PV factor'!P333,,-CE248)</f>
        <v>0</v>
      </c>
      <c r="FL248" s="147">
        <f>PV(0.05,'PV factor'!Q333,,-CF248)</f>
        <v>0</v>
      </c>
      <c r="FM248" s="147">
        <f>PV(0.05,'PV factor'!R333,,-CG248)</f>
        <v>0</v>
      </c>
      <c r="FN248" s="147">
        <f>PV(0.05,'PV factor'!S333,,-CH248)</f>
        <v>0</v>
      </c>
      <c r="FO248" s="147">
        <f>PV(0.05,'PV factor'!T333,,-CI248)</f>
        <v>0</v>
      </c>
      <c r="FP248" s="147">
        <f>PV(0.05,'PV factor'!U333,,-CJ248)</f>
        <v>0</v>
      </c>
      <c r="FQ248" s="147">
        <f>PV(0.05,'PV factor'!V333,,-CK248)</f>
        <v>0</v>
      </c>
      <c r="FR248" s="147">
        <f>PV(0.05,'PV factor'!W333,,-CL248)</f>
        <v>0</v>
      </c>
      <c r="FS248" s="147">
        <f>PV(0.05,'PV factor'!X333,,-CM248)</f>
        <v>0</v>
      </c>
      <c r="FT248" s="147">
        <f>PV(0.05,'PV factor'!Y333,,-CN248)</f>
        <v>0</v>
      </c>
      <c r="FU248" s="147">
        <f>PV(0.05,'PV factor'!Z333,,-CO248)</f>
        <v>0</v>
      </c>
      <c r="FV248" s="147">
        <f>PV(0.05,'PV factor'!AA333,,-CP248)</f>
        <v>0</v>
      </c>
      <c r="FW248" s="147">
        <f>PV(0.05,'PV factor'!AB333,,-CQ248)</f>
        <v>0</v>
      </c>
      <c r="FX248" s="147">
        <f>PV(0.05,'PV factor'!AC333,,-CR248)</f>
        <v>0</v>
      </c>
      <c r="FY248" s="147">
        <f>PV(0.05,'PV factor'!AD333,,-CS248)</f>
        <v>0</v>
      </c>
      <c r="FZ248" s="147">
        <f>PV(0.05,'PV factor'!AE333,,-CT248)</f>
        <v>0</v>
      </c>
      <c r="GA248" s="147">
        <f>PV(0.05,'PV factor'!AF333,,-CU248)</f>
        <v>0</v>
      </c>
      <c r="GB248" s="147">
        <f>PV(0.05,'PV factor'!AG333,,-CV248)</f>
        <v>0</v>
      </c>
      <c r="GC248" s="147">
        <f>PV(0.05,'PV factor'!AH333,,-CW248)</f>
        <v>0</v>
      </c>
      <c r="GD248" s="147">
        <f>PV(0.05,'PV factor'!AI333,,-CX248)</f>
        <v>0</v>
      </c>
      <c r="GE248" s="147">
        <f>PV(0.05,'PV factor'!AJ333,,-CY248)</f>
        <v>0</v>
      </c>
      <c r="GF248" s="147">
        <f>PV(0.05,'PV factor'!AK333,,-CZ248)</f>
        <v>0</v>
      </c>
      <c r="GG248" s="147">
        <f>PV(0.05,'PV factor'!AL333,,-DA248)</f>
        <v>0</v>
      </c>
      <c r="GH248" s="147">
        <f>PV(0.05,'PV factor'!AM333,,-DB248)</f>
        <v>0</v>
      </c>
      <c r="GI248" s="147">
        <f>PV(0.05,'PV factor'!AN333,,-DC248)</f>
        <v>0</v>
      </c>
      <c r="GJ248" s="147">
        <f>PV(0.05,'PV factor'!AO333,,-DD248)</f>
        <v>0</v>
      </c>
      <c r="GK248" s="147">
        <f>PV(0.05,'PV factor'!AP333,,-DE248)</f>
        <v>0</v>
      </c>
      <c r="GL248" s="147">
        <f>PV(0.05,'PV factor'!C333,,-DI248)</f>
        <v>90426.303854875281</v>
      </c>
      <c r="GM248" s="147">
        <f>PV(0.05,'PV factor'!D333,,-DJ248)</f>
        <v>86120.289385595504</v>
      </c>
      <c r="GN248" s="147">
        <f>PV(0.05,'PV factor'!E333,,-DK248)</f>
        <v>82019.323224376669</v>
      </c>
      <c r="GO248" s="147">
        <f>PV(0.05,'PV factor'!F333,,-DL248)</f>
        <v>78113.641166073008</v>
      </c>
      <c r="GP248" s="147">
        <f>PV(0.05,'PV factor'!G333,,-DM248)</f>
        <v>74393.943967688596</v>
      </c>
      <c r="GQ248" s="147">
        <f>PV(0.05,'PV factor'!H333,,-DN248)</f>
        <v>70851.37520732246</v>
      </c>
      <c r="GR248" s="147">
        <f>PV(0.05,'PV factor'!I333,,-DO248)</f>
        <v>67477.500197449961</v>
      </c>
      <c r="GS248" s="147">
        <f>PV(0.05,'PV factor'!J333,,-DP248)</f>
        <v>64264.2859023333</v>
      </c>
      <c r="GT248" s="147">
        <f>PV(0.05,'PV factor'!K333,,-DQ248)</f>
        <v>61204.081811746</v>
      </c>
      <c r="GU248" s="147">
        <f>PV(0.05,'PV factor'!L333,,-DR248)</f>
        <v>58289.601725472377</v>
      </c>
      <c r="GV248" s="147">
        <f>PV(0.05,'PV factor'!M333,,-DS248)</f>
        <v>55513.906405211797</v>
      </c>
      <c r="GW248" s="147">
        <f>PV(0.05,'PV factor'!N333,,-DT248)</f>
        <v>52870.38705258265</v>
      </c>
      <c r="GX248" s="147">
        <f>PV(0.05,'PV factor'!O333,,-DU248)</f>
        <v>50352.74957388825</v>
      </c>
      <c r="GY248" s="147">
        <f>PV(0.05,'PV factor'!P333,,-DV248)</f>
        <v>47954.999594179273</v>
      </c>
      <c r="GZ248" s="147">
        <f>PV(0.05,'PV factor'!Q333,,-DW248)</f>
        <v>45671.428184932643</v>
      </c>
      <c r="HA248" s="147">
        <f>PV(0.05,'PV factor'!R333,,-DX248)</f>
        <v>43496.598271364419</v>
      </c>
      <c r="HB248" s="147">
        <f>PV(0.05,'PV factor'!S333,,-DY248)</f>
        <v>41425.331687013735</v>
      </c>
      <c r="HC248" s="147">
        <f>PV(0.05,'PV factor'!T333,,-DZ248)</f>
        <v>39452.696844774982</v>
      </c>
      <c r="HD248" s="147">
        <f>PV(0.05,'PV factor'!U333,,-EA248)</f>
        <v>37573.996995023794</v>
      </c>
      <c r="HE248" s="147">
        <f>PV(0.05,'PV factor'!V333,,-EB248)</f>
        <v>35784.759042879807</v>
      </c>
      <c r="HF248" s="147">
        <f>PV(0.05,'PV factor'!W333,,-EC248)</f>
        <v>34080.72289798077</v>
      </c>
      <c r="HG248" s="147">
        <f>PV(0.05,'PV factor'!X333,,-ED248)</f>
        <v>32457.831331410249</v>
      </c>
      <c r="HH248" s="147">
        <f>PV(0.05,'PV factor'!Y333,,-EE248)</f>
        <v>30912.220315628812</v>
      </c>
      <c r="HI248" s="147">
        <f>PV(0.05,'PV factor'!Z333,,-EF248)</f>
        <v>29440.209824408394</v>
      </c>
      <c r="HJ248" s="147">
        <f>PV(0.05,'PV factor'!AA333,,-EG248)</f>
        <v>28038.295070865133</v>
      </c>
      <c r="HK248" s="147">
        <f>PV(0.05,'PV factor'!AB333,,-EH248)</f>
        <v>26703.138162728697</v>
      </c>
      <c r="HL248" s="147">
        <f>PV(0.05,'PV factor'!AC333,,-EI248)</f>
        <v>25431.560154979714</v>
      </c>
      <c r="HM248" s="147">
        <f>PV(0.05,'PV factor'!AD333,,-EJ248)</f>
        <v>24220.533480933056</v>
      </c>
      <c r="HN248" s="147">
        <f>PV(0.05,'PV factor'!AE333,,-EK248)</f>
        <v>23067.174743745778</v>
      </c>
      <c r="HO248" s="147">
        <f>PV(0.05,'PV factor'!AF333,,-EL248)</f>
        <v>21968.737851186444</v>
      </c>
      <c r="HP248" s="147">
        <f>PV(0.05,'PV factor'!AG333,,-EM248)</f>
        <v>20922.607477320427</v>
      </c>
      <c r="HQ248" s="147">
        <f>PV(0.05,'PV factor'!AH333,,-EN248)</f>
        <v>19926.292835543263</v>
      </c>
      <c r="HR248" s="147">
        <f>PV(0.05,'PV factor'!AI333,,-EO248)</f>
        <v>18977.421748136443</v>
      </c>
      <c r="HS248" s="147">
        <f>PV(0.05,'PV factor'!AJ333,,-EP248)</f>
        <v>18073.73499822518</v>
      </c>
      <c r="HT248" s="147">
        <f>PV(0.05,'PV factor'!AK333,,-EQ248)</f>
        <v>17213.080950690648</v>
      </c>
      <c r="HU248" s="147">
        <f>PV(0.05,'PV factor'!AL333,,-ER248)</f>
        <v>16393.410429229189</v>
      </c>
      <c r="HV248" s="147">
        <f>PV(0.05,'PV factor'!AM333,,-ES248)</f>
        <v>15612.771837361135</v>
      </c>
      <c r="HW248" s="147">
        <f>PV(0.05,'PV factor'!AN333,,-ET248)</f>
        <v>14869.306511772505</v>
      </c>
      <c r="HX248" s="147">
        <f>PV(0.05,'PV factor'!AO333,,-EU248)</f>
        <v>14161.244296926199</v>
      </c>
      <c r="HY248" s="147">
        <f>PV(0.05,'PV factor'!AP333,,-EV248)</f>
        <v>13486.899330405902</v>
      </c>
      <c r="HZ248" s="147">
        <f t="shared" si="361"/>
        <v>3021549.2063492062</v>
      </c>
      <c r="IA248" s="147">
        <f t="shared" si="362"/>
        <v>733160.34644293319</v>
      </c>
      <c r="IB248" s="401">
        <f t="shared" si="363"/>
        <v>0.24264385464990521</v>
      </c>
    </row>
    <row r="249" spans="1:236" ht="90" customHeight="1" x14ac:dyDescent="0.2">
      <c r="A249" s="231" t="s">
        <v>1099</v>
      </c>
      <c r="B249" s="85" t="s">
        <v>1100</v>
      </c>
      <c r="C249" s="85" t="s">
        <v>1121</v>
      </c>
      <c r="D249" s="90">
        <v>2</v>
      </c>
      <c r="E249" s="85" t="s">
        <v>1132</v>
      </c>
      <c r="F249" s="95" t="s">
        <v>1133</v>
      </c>
      <c r="G249" s="95" t="s">
        <v>1134</v>
      </c>
      <c r="H249" s="90" t="s">
        <v>77</v>
      </c>
      <c r="I249" s="95" t="s">
        <v>1105</v>
      </c>
      <c r="J249" s="95">
        <v>5</v>
      </c>
      <c r="K249" s="227" t="s">
        <v>79</v>
      </c>
      <c r="L249" s="90">
        <v>8065</v>
      </c>
      <c r="M249" s="90" t="s">
        <v>1106</v>
      </c>
      <c r="N249" s="90" t="s">
        <v>81</v>
      </c>
      <c r="O249" s="90" t="s">
        <v>148</v>
      </c>
      <c r="P249" s="90" t="s">
        <v>83</v>
      </c>
      <c r="Q249" s="112" t="s">
        <v>100</v>
      </c>
      <c r="R249" s="90" t="s">
        <v>84</v>
      </c>
      <c r="S249" s="90" t="s">
        <v>99</v>
      </c>
      <c r="T249" s="90" t="s">
        <v>1107</v>
      </c>
      <c r="U249" s="90" t="s">
        <v>100</v>
      </c>
      <c r="V249" s="193">
        <v>1</v>
      </c>
      <c r="W249" s="93">
        <v>80000</v>
      </c>
      <c r="X249" s="92">
        <v>0</v>
      </c>
      <c r="Y249" s="92">
        <v>0</v>
      </c>
      <c r="Z249" s="92">
        <v>0</v>
      </c>
      <c r="AA249" s="92">
        <v>10000</v>
      </c>
      <c r="AB249" s="92">
        <v>10000</v>
      </c>
      <c r="AC249" s="92">
        <v>10000</v>
      </c>
      <c r="AD249" s="92">
        <v>10000</v>
      </c>
      <c r="AE249" s="192">
        <v>10000</v>
      </c>
      <c r="AF249" s="192">
        <v>10000</v>
      </c>
      <c r="AG249" s="192">
        <v>10000</v>
      </c>
      <c r="AH249" s="192">
        <v>10000</v>
      </c>
      <c r="AI249" s="91" t="s">
        <v>88</v>
      </c>
      <c r="AJ249" s="94">
        <v>0</v>
      </c>
      <c r="AK249" s="94">
        <v>0</v>
      </c>
      <c r="AL249" s="94">
        <v>0</v>
      </c>
      <c r="AM249" s="94">
        <v>0</v>
      </c>
      <c r="AN249" s="94">
        <v>0</v>
      </c>
      <c r="AO249" s="94">
        <v>0</v>
      </c>
      <c r="AP249" s="94">
        <v>0</v>
      </c>
      <c r="AQ249" s="192">
        <v>0</v>
      </c>
      <c r="AR249" s="192">
        <v>0</v>
      </c>
      <c r="AS249" s="192">
        <v>0</v>
      </c>
      <c r="AT249" s="192">
        <v>0</v>
      </c>
      <c r="AU249" s="289"/>
      <c r="AV249" s="230">
        <f t="shared" si="329"/>
        <v>1</v>
      </c>
      <c r="AW249" s="230">
        <f t="shared" si="330"/>
        <v>0</v>
      </c>
      <c r="AX249" s="230" t="str">
        <f t="shared" si="331"/>
        <v>D2</v>
      </c>
      <c r="AY249" s="141">
        <f t="shared" si="332"/>
        <v>8</v>
      </c>
      <c r="AZ249" s="70">
        <f t="shared" si="333"/>
        <v>1</v>
      </c>
      <c r="BA249" s="70">
        <f t="shared" si="334"/>
        <v>1</v>
      </c>
      <c r="BB249" s="70">
        <f t="shared" si="335"/>
        <v>1</v>
      </c>
      <c r="BC249" s="70">
        <f t="shared" si="336"/>
        <v>1</v>
      </c>
      <c r="BD249" s="70">
        <f t="shared" si="337"/>
        <v>1</v>
      </c>
      <c r="BE249" s="70">
        <f t="shared" si="338"/>
        <v>1</v>
      </c>
      <c r="BF249" s="70">
        <f t="shared" si="339"/>
        <v>1</v>
      </c>
      <c r="BG249" s="71">
        <f t="shared" si="340"/>
        <v>0</v>
      </c>
      <c r="BH249" s="71">
        <f t="shared" si="341"/>
        <v>1</v>
      </c>
      <c r="BI249" s="71">
        <f t="shared" si="342"/>
        <v>0</v>
      </c>
      <c r="BJ249" s="71">
        <f t="shared" si="343"/>
        <v>0</v>
      </c>
      <c r="BK249" s="71">
        <f t="shared" si="344"/>
        <v>1</v>
      </c>
      <c r="BL249" s="70">
        <f t="shared" si="345"/>
        <v>1</v>
      </c>
      <c r="BM249" s="70">
        <f t="shared" si="346"/>
        <v>0</v>
      </c>
      <c r="BN249" s="70">
        <f t="shared" si="347"/>
        <v>0</v>
      </c>
      <c r="BO249" s="70">
        <f t="shared" si="348"/>
        <v>0</v>
      </c>
      <c r="BP249" s="144">
        <f t="shared" si="349"/>
        <v>0</v>
      </c>
      <c r="BQ249" s="144">
        <f t="shared" si="350"/>
        <v>0</v>
      </c>
      <c r="BR249" s="144">
        <f t="shared" si="351"/>
        <v>10000</v>
      </c>
      <c r="BS249" s="144">
        <f t="shared" si="352"/>
        <v>10000</v>
      </c>
      <c r="BT249" s="144">
        <f t="shared" si="353"/>
        <v>10000</v>
      </c>
      <c r="BU249" s="144">
        <f t="shared" si="354"/>
        <v>10000</v>
      </c>
      <c r="BV249" s="144">
        <f t="shared" si="355"/>
        <v>10000</v>
      </c>
      <c r="BW249" s="144">
        <f t="shared" si="356"/>
        <v>10000</v>
      </c>
      <c r="BX249" s="144">
        <f t="shared" si="357"/>
        <v>10000</v>
      </c>
      <c r="BY249" s="144">
        <f t="shared" si="358"/>
        <v>10000</v>
      </c>
      <c r="BZ249" s="9">
        <v>0</v>
      </c>
      <c r="CA249" s="9">
        <v>0</v>
      </c>
      <c r="CB249" s="9">
        <v>0</v>
      </c>
      <c r="CC249" s="9">
        <v>0</v>
      </c>
      <c r="CD249" s="9">
        <v>0</v>
      </c>
      <c r="CE249" s="9">
        <v>0</v>
      </c>
      <c r="CF249" s="9">
        <v>0</v>
      </c>
      <c r="CG249" s="9">
        <v>0</v>
      </c>
      <c r="CH249" s="9">
        <v>0</v>
      </c>
      <c r="CI249" s="9">
        <v>0</v>
      </c>
      <c r="CJ249" s="9">
        <v>0</v>
      </c>
      <c r="CK249" s="9">
        <v>0</v>
      </c>
      <c r="CL249" s="9">
        <v>0</v>
      </c>
      <c r="CM249" s="9">
        <v>0</v>
      </c>
      <c r="CN249" s="9">
        <v>0</v>
      </c>
      <c r="CO249" s="9">
        <v>0</v>
      </c>
      <c r="CP249" s="9">
        <v>0</v>
      </c>
      <c r="CQ249" s="9">
        <v>0</v>
      </c>
      <c r="CR249" s="9">
        <v>0</v>
      </c>
      <c r="CS249" s="9">
        <v>0</v>
      </c>
      <c r="CT249" s="9">
        <v>0</v>
      </c>
      <c r="CU249" s="9">
        <v>0</v>
      </c>
      <c r="CV249" s="9">
        <v>0</v>
      </c>
      <c r="CW249" s="9">
        <v>0</v>
      </c>
      <c r="CX249" s="9">
        <v>0</v>
      </c>
      <c r="CY249" s="9">
        <v>0</v>
      </c>
      <c r="CZ249" s="9">
        <v>0</v>
      </c>
      <c r="DA249" s="9">
        <v>0</v>
      </c>
      <c r="DB249" s="9">
        <v>0</v>
      </c>
      <c r="DC249" s="9">
        <v>0</v>
      </c>
      <c r="DD249" s="9">
        <v>0</v>
      </c>
      <c r="DE249" s="9">
        <v>0</v>
      </c>
      <c r="DF249" s="9">
        <v>0</v>
      </c>
      <c r="DG249" s="144">
        <f t="shared" si="359"/>
        <v>8065</v>
      </c>
      <c r="DH249" s="144">
        <f t="shared" ref="DH249:EW249" si="416">DG249</f>
        <v>8065</v>
      </c>
      <c r="DI249" s="144">
        <f t="shared" si="416"/>
        <v>8065</v>
      </c>
      <c r="DJ249" s="144">
        <f t="shared" si="416"/>
        <v>8065</v>
      </c>
      <c r="DK249" s="144">
        <f t="shared" si="416"/>
        <v>8065</v>
      </c>
      <c r="DL249" s="144">
        <f t="shared" si="416"/>
        <v>8065</v>
      </c>
      <c r="DM249" s="144">
        <f t="shared" si="416"/>
        <v>8065</v>
      </c>
      <c r="DN249" s="144">
        <f t="shared" si="416"/>
        <v>8065</v>
      </c>
      <c r="DO249" s="144">
        <f t="shared" si="416"/>
        <v>8065</v>
      </c>
      <c r="DP249" s="144">
        <f t="shared" si="416"/>
        <v>8065</v>
      </c>
      <c r="DQ249" s="144">
        <f t="shared" si="416"/>
        <v>8065</v>
      </c>
      <c r="DR249" s="144">
        <f t="shared" si="416"/>
        <v>8065</v>
      </c>
      <c r="DS249" s="144">
        <f t="shared" si="416"/>
        <v>8065</v>
      </c>
      <c r="DT249" s="144">
        <f t="shared" si="416"/>
        <v>8065</v>
      </c>
      <c r="DU249" s="144">
        <f t="shared" si="416"/>
        <v>8065</v>
      </c>
      <c r="DV249" s="144">
        <f t="shared" si="416"/>
        <v>8065</v>
      </c>
      <c r="DW249" s="144">
        <f t="shared" si="416"/>
        <v>8065</v>
      </c>
      <c r="DX249" s="144">
        <f t="shared" si="416"/>
        <v>8065</v>
      </c>
      <c r="DY249" s="144">
        <f t="shared" si="416"/>
        <v>8065</v>
      </c>
      <c r="DZ249" s="144">
        <f t="shared" si="416"/>
        <v>8065</v>
      </c>
      <c r="EA249" s="144">
        <f t="shared" si="416"/>
        <v>8065</v>
      </c>
      <c r="EB249" s="144">
        <f t="shared" si="416"/>
        <v>8065</v>
      </c>
      <c r="EC249" s="144">
        <f t="shared" si="416"/>
        <v>8065</v>
      </c>
      <c r="ED249" s="144">
        <f t="shared" si="416"/>
        <v>8065</v>
      </c>
      <c r="EE249" s="144">
        <f t="shared" si="416"/>
        <v>8065</v>
      </c>
      <c r="EF249" s="144">
        <f t="shared" si="416"/>
        <v>8065</v>
      </c>
      <c r="EG249" s="144">
        <f t="shared" si="416"/>
        <v>8065</v>
      </c>
      <c r="EH249" s="144">
        <f t="shared" si="416"/>
        <v>8065</v>
      </c>
      <c r="EI249" s="144">
        <f t="shared" si="416"/>
        <v>8065</v>
      </c>
      <c r="EJ249" s="144">
        <f t="shared" si="416"/>
        <v>8065</v>
      </c>
      <c r="EK249" s="144">
        <f t="shared" si="416"/>
        <v>8065</v>
      </c>
      <c r="EL249" s="144">
        <f t="shared" si="416"/>
        <v>8065</v>
      </c>
      <c r="EM249" s="144">
        <f t="shared" si="416"/>
        <v>8065</v>
      </c>
      <c r="EN249" s="144">
        <f t="shared" si="416"/>
        <v>8065</v>
      </c>
      <c r="EO249" s="144">
        <f t="shared" si="416"/>
        <v>8065</v>
      </c>
      <c r="EP249" s="144">
        <f t="shared" si="416"/>
        <v>8065</v>
      </c>
      <c r="EQ249" s="144">
        <f t="shared" si="416"/>
        <v>8065</v>
      </c>
      <c r="ER249" s="144">
        <f t="shared" si="416"/>
        <v>8065</v>
      </c>
      <c r="ES249" s="144">
        <f t="shared" si="416"/>
        <v>8065</v>
      </c>
      <c r="ET249" s="144">
        <f t="shared" si="416"/>
        <v>8065</v>
      </c>
      <c r="EU249" s="144">
        <f t="shared" si="416"/>
        <v>8065</v>
      </c>
      <c r="EV249" s="144">
        <f t="shared" si="416"/>
        <v>8065</v>
      </c>
      <c r="EW249" s="144">
        <f t="shared" si="416"/>
        <v>8065</v>
      </c>
      <c r="EX249" s="147">
        <f>PV(0.05,'PV factor'!C201,,-BR249)</f>
        <v>9070.2947845804993</v>
      </c>
      <c r="EY249" s="147">
        <f>PV(0.05,'PV factor'!D201,,-BS249)</f>
        <v>8638.3759853147603</v>
      </c>
      <c r="EZ249" s="147">
        <f>PV(0.05,'PV factor'!E201,,-BT249)</f>
        <v>8227.0247479188201</v>
      </c>
      <c r="FA249" s="147">
        <f>PV(0.05,'PV factor'!F201,,-BU249)</f>
        <v>7835.2616646845891</v>
      </c>
      <c r="FB249" s="147">
        <f>PV(0.05,'PV factor'!G201,,-BV249)</f>
        <v>7462.153966366277</v>
      </c>
      <c r="FC249" s="147">
        <f>PV(0.05,'PV factor'!H201,,-BW249)</f>
        <v>7106.8133013012148</v>
      </c>
      <c r="FD249" s="147">
        <f>PV(0.05,'PV factor'!I201,,-BX249)</f>
        <v>6768.3936202868717</v>
      </c>
      <c r="FE249" s="147">
        <f>PV(0.05,'PV factor'!J201,,-BY249)</f>
        <v>6446.0891621779729</v>
      </c>
      <c r="FF249" s="147">
        <f>PV(0.05,'PV factor'!K201,,-BZ249)</f>
        <v>0</v>
      </c>
      <c r="FG249" s="147">
        <f>PV(0.05,'PV factor'!L201,,-CA249)</f>
        <v>0</v>
      </c>
      <c r="FH249" s="147">
        <f>PV(0.05,'PV factor'!M201,,-CB249)</f>
        <v>0</v>
      </c>
      <c r="FI249" s="147">
        <f>PV(0.05,'PV factor'!N201,,-CC249)</f>
        <v>0</v>
      </c>
      <c r="FJ249" s="147">
        <f>PV(0.05,'PV factor'!O201,,-CD249)</f>
        <v>0</v>
      </c>
      <c r="FK249" s="147">
        <f>PV(0.05,'PV factor'!P201,,-CE249)</f>
        <v>0</v>
      </c>
      <c r="FL249" s="147">
        <f>PV(0.05,'PV factor'!Q201,,-CF249)</f>
        <v>0</v>
      </c>
      <c r="FM249" s="147">
        <f>PV(0.05,'PV factor'!R201,,-CG249)</f>
        <v>0</v>
      </c>
      <c r="FN249" s="147">
        <f>PV(0.05,'PV factor'!S201,,-CH249)</f>
        <v>0</v>
      </c>
      <c r="FO249" s="147">
        <f>PV(0.05,'PV factor'!T201,,-CI249)</f>
        <v>0</v>
      </c>
      <c r="FP249" s="147">
        <f>PV(0.05,'PV factor'!U201,,-CJ249)</f>
        <v>0</v>
      </c>
      <c r="FQ249" s="147">
        <f>PV(0.05,'PV factor'!V201,,-CK249)</f>
        <v>0</v>
      </c>
      <c r="FR249" s="147">
        <f>PV(0.05,'PV factor'!W201,,-CL249)</f>
        <v>0</v>
      </c>
      <c r="FS249" s="147">
        <f>PV(0.05,'PV factor'!X201,,-CM249)</f>
        <v>0</v>
      </c>
      <c r="FT249" s="147">
        <f>PV(0.05,'PV factor'!Y201,,-CN249)</f>
        <v>0</v>
      </c>
      <c r="FU249" s="147">
        <f>PV(0.05,'PV factor'!Z201,,-CO249)</f>
        <v>0</v>
      </c>
      <c r="FV249" s="147">
        <f>PV(0.05,'PV factor'!AA201,,-CP249)</f>
        <v>0</v>
      </c>
      <c r="FW249" s="147">
        <f>PV(0.05,'PV factor'!AB201,,-CQ249)</f>
        <v>0</v>
      </c>
      <c r="FX249" s="147">
        <f>PV(0.05,'PV factor'!AC201,,-CR249)</f>
        <v>0</v>
      </c>
      <c r="FY249" s="147">
        <f>PV(0.05,'PV factor'!AD201,,-CS249)</f>
        <v>0</v>
      </c>
      <c r="FZ249" s="147">
        <f>PV(0.05,'PV factor'!AE201,,-CT249)</f>
        <v>0</v>
      </c>
      <c r="GA249" s="147">
        <f>PV(0.05,'PV factor'!AF201,,-CU249)</f>
        <v>0</v>
      </c>
      <c r="GB249" s="147">
        <f>PV(0.05,'PV factor'!AG201,,-CV249)</f>
        <v>0</v>
      </c>
      <c r="GC249" s="147">
        <f>PV(0.05,'PV factor'!AH201,,-CW249)</f>
        <v>0</v>
      </c>
      <c r="GD249" s="147">
        <f>PV(0.05,'PV factor'!AI201,,-CX249)</f>
        <v>0</v>
      </c>
      <c r="GE249" s="147">
        <f>PV(0.05,'PV factor'!AJ201,,-CY249)</f>
        <v>0</v>
      </c>
      <c r="GF249" s="147">
        <f>PV(0.05,'PV factor'!AK201,,-CZ249)</f>
        <v>0</v>
      </c>
      <c r="GG249" s="147">
        <f>PV(0.05,'PV factor'!AL201,,-DA249)</f>
        <v>0</v>
      </c>
      <c r="GH249" s="147">
        <f>PV(0.05,'PV factor'!AM201,,-DB249)</f>
        <v>0</v>
      </c>
      <c r="GI249" s="147">
        <f>PV(0.05,'PV factor'!AN201,,-DC249)</f>
        <v>0</v>
      </c>
      <c r="GJ249" s="147">
        <f>PV(0.05,'PV factor'!AO201,,-DD249)</f>
        <v>0</v>
      </c>
      <c r="GK249" s="147">
        <f>PV(0.05,'PV factor'!AP201,,-DE249)</f>
        <v>0</v>
      </c>
      <c r="GL249" s="147">
        <f>PV(0.05,'PV factor'!C201,,-DI249)</f>
        <v>7315.1927437641725</v>
      </c>
      <c r="GM249" s="147">
        <f>PV(0.05,'PV factor'!D201,,-DJ249)</f>
        <v>6966.8502321563537</v>
      </c>
      <c r="GN249" s="147">
        <f>PV(0.05,'PV factor'!E201,,-DK249)</f>
        <v>6635.0954591965283</v>
      </c>
      <c r="GO249" s="147">
        <f>PV(0.05,'PV factor'!F201,,-DL249)</f>
        <v>6319.1385325681213</v>
      </c>
      <c r="GP249" s="147">
        <f>PV(0.05,'PV factor'!G201,,-DM249)</f>
        <v>6018.2271738744021</v>
      </c>
      <c r="GQ249" s="147">
        <f>PV(0.05,'PV factor'!H201,,-DN249)</f>
        <v>5731.6449274994293</v>
      </c>
      <c r="GR249" s="147">
        <f>PV(0.05,'PV factor'!I201,,-DO249)</f>
        <v>5458.7094547613624</v>
      </c>
      <c r="GS249" s="147">
        <f>PV(0.05,'PV factor'!J201,,-DP249)</f>
        <v>5198.7709092965351</v>
      </c>
      <c r="GT249" s="147">
        <f>PV(0.05,'PV factor'!K201,,-DQ249)</f>
        <v>4951.2103898062242</v>
      </c>
      <c r="GU249" s="147">
        <f>PV(0.05,'PV factor'!L201,,-DR249)</f>
        <v>4715.4384664821173</v>
      </c>
      <c r="GV249" s="147">
        <f>PV(0.05,'PV factor'!M201,,-DS249)</f>
        <v>4490.8937776020175</v>
      </c>
      <c r="GW249" s="147">
        <f>PV(0.05,'PV factor'!N201,,-DT249)</f>
        <v>4277.0416929543017</v>
      </c>
      <c r="GX249" s="147">
        <f>PV(0.05,'PV factor'!O201,,-DU249)</f>
        <v>4073.3730409088594</v>
      </c>
      <c r="GY249" s="147">
        <f>PV(0.05,'PV factor'!P201,,-DV249)</f>
        <v>3879.4028961036747</v>
      </c>
      <c r="GZ249" s="147">
        <f>PV(0.05,'PV factor'!Q201,,-DW249)</f>
        <v>3694.6694248606427</v>
      </c>
      <c r="HA249" s="147">
        <f>PV(0.05,'PV factor'!R201,,-DX249)</f>
        <v>3518.7327855815643</v>
      </c>
      <c r="HB249" s="147">
        <f>PV(0.05,'PV factor'!S201,,-DY249)</f>
        <v>3351.1740815062517</v>
      </c>
      <c r="HC249" s="147">
        <f>PV(0.05,'PV factor'!T201,,-DZ249)</f>
        <v>3191.5943633392872</v>
      </c>
      <c r="HD249" s="147">
        <f>PV(0.05,'PV factor'!U201,,-EA249)</f>
        <v>3039.6136793707497</v>
      </c>
      <c r="HE249" s="147">
        <f>PV(0.05,'PV factor'!V201,,-EB249)</f>
        <v>2894.8701708292856</v>
      </c>
      <c r="HF249" s="147">
        <f>PV(0.05,'PV factor'!W201,,-EC249)</f>
        <v>2757.0192103136055</v>
      </c>
      <c r="HG249" s="147">
        <f>PV(0.05,'PV factor'!X201,,-ED249)</f>
        <v>2625.7325812510521</v>
      </c>
      <c r="HH249" s="147">
        <f>PV(0.05,'PV factor'!Y201,,-EE249)</f>
        <v>2500.6976964295741</v>
      </c>
      <c r="HI249" s="147">
        <f>PV(0.05,'PV factor'!Z201,,-EF249)</f>
        <v>2381.6168537424514</v>
      </c>
      <c r="HJ249" s="147">
        <f>PV(0.05,'PV factor'!AA201,,-EG249)</f>
        <v>2268.206527373763</v>
      </c>
      <c r="HK249" s="147">
        <f>PV(0.05,'PV factor'!AB201,,-EH249)</f>
        <v>2160.1966927369172</v>
      </c>
      <c r="HL249" s="147">
        <f>PV(0.05,'PV factor'!AC201,,-EI249)</f>
        <v>2057.3301835589691</v>
      </c>
      <c r="HM249" s="147">
        <f>PV(0.05,'PV factor'!AD201,,-EJ249)</f>
        <v>1959.36207957997</v>
      </c>
      <c r="HN249" s="147">
        <f>PV(0.05,'PV factor'!AE201,,-EK249)</f>
        <v>1866.0591234094959</v>
      </c>
      <c r="HO249" s="147">
        <f>PV(0.05,'PV factor'!AF201,,-EL249)</f>
        <v>1777.1991651519002</v>
      </c>
      <c r="HP249" s="147">
        <f>PV(0.05,'PV factor'!AG201,,-EM249)</f>
        <v>1692.5706334780002</v>
      </c>
      <c r="HQ249" s="147">
        <f>PV(0.05,'PV factor'!AH201,,-EN249)</f>
        <v>1611.9720318838097</v>
      </c>
      <c r="HR249" s="147">
        <f>PV(0.05,'PV factor'!AI201,,-EO249)</f>
        <v>1535.2114589369617</v>
      </c>
      <c r="HS249" s="147">
        <f>PV(0.05,'PV factor'!AJ201,,-EP249)</f>
        <v>1462.1061513685347</v>
      </c>
      <c r="HT249" s="147">
        <f>PV(0.05,'PV factor'!AK201,,-EQ249)</f>
        <v>1392.4820489224142</v>
      </c>
      <c r="HU249" s="147">
        <f>PV(0.05,'PV factor'!AL201,,-ER249)</f>
        <v>1326.1733799261087</v>
      </c>
      <c r="HV249" s="147">
        <f>PV(0.05,'PV factor'!AM201,,-ES249)</f>
        <v>1263.0222665962942</v>
      </c>
      <c r="HW249" s="147">
        <f>PV(0.05,'PV factor'!AN201,,-ET249)</f>
        <v>1202.8783491393276</v>
      </c>
      <c r="HX249" s="147">
        <f>PV(0.05,'PV factor'!AO201,,-EU249)</f>
        <v>1145.5984277517407</v>
      </c>
      <c r="HY249" s="147">
        <f>PV(0.05,'PV factor'!AP201,,-EV249)</f>
        <v>1091.0461216683243</v>
      </c>
      <c r="HZ249" s="147">
        <f t="shared" si="361"/>
        <v>41233.11114886494</v>
      </c>
      <c r="IA249" s="147">
        <f t="shared" si="362"/>
        <v>33254.504141559577</v>
      </c>
      <c r="IB249" s="401">
        <f t="shared" si="363"/>
        <v>0.80650000000000011</v>
      </c>
    </row>
    <row r="250" spans="1:236" ht="90" customHeight="1" x14ac:dyDescent="0.2">
      <c r="A250" s="231" t="s">
        <v>271</v>
      </c>
      <c r="B250" s="85" t="s">
        <v>264</v>
      </c>
      <c r="C250" s="231" t="s">
        <v>903</v>
      </c>
      <c r="D250" s="199">
        <v>9</v>
      </c>
      <c r="E250" s="231" t="s">
        <v>904</v>
      </c>
      <c r="F250" s="95" t="s">
        <v>905</v>
      </c>
      <c r="G250" s="95" t="s">
        <v>906</v>
      </c>
      <c r="H250" s="90" t="s">
        <v>77</v>
      </c>
      <c r="I250" s="95" t="s">
        <v>897</v>
      </c>
      <c r="J250" s="266">
        <v>5</v>
      </c>
      <c r="K250" s="227" t="s">
        <v>94</v>
      </c>
      <c r="L250" s="74">
        <v>8400</v>
      </c>
      <c r="M250" s="90" t="s">
        <v>907</v>
      </c>
      <c r="N250" s="90" t="s">
        <v>147</v>
      </c>
      <c r="O250" s="73" t="s">
        <v>106</v>
      </c>
      <c r="P250" s="90" t="s">
        <v>728</v>
      </c>
      <c r="Q250" s="112" t="s">
        <v>100</v>
      </c>
      <c r="R250" s="90" t="s">
        <v>108</v>
      </c>
      <c r="S250" s="90" t="s">
        <v>99</v>
      </c>
      <c r="T250" s="90" t="s">
        <v>866</v>
      </c>
      <c r="U250" s="90" t="s">
        <v>100</v>
      </c>
      <c r="V250" s="193">
        <v>1</v>
      </c>
      <c r="W250" s="94">
        <v>50000</v>
      </c>
      <c r="X250" s="94">
        <v>0</v>
      </c>
      <c r="Y250" s="94">
        <v>0</v>
      </c>
      <c r="Z250" s="94">
        <v>0</v>
      </c>
      <c r="AA250" s="94">
        <v>0</v>
      </c>
      <c r="AB250" s="94">
        <v>50000</v>
      </c>
      <c r="AC250" s="94">
        <v>0</v>
      </c>
      <c r="AD250" s="94">
        <v>0</v>
      </c>
      <c r="AE250" s="192">
        <v>0</v>
      </c>
      <c r="AF250" s="192">
        <v>0</v>
      </c>
      <c r="AG250" s="192">
        <v>0</v>
      </c>
      <c r="AH250" s="192">
        <v>0</v>
      </c>
      <c r="AI250" s="90" t="s">
        <v>88</v>
      </c>
      <c r="AJ250" s="94">
        <v>0</v>
      </c>
      <c r="AK250" s="94">
        <v>0</v>
      </c>
      <c r="AL250" s="94">
        <v>0</v>
      </c>
      <c r="AM250" s="94">
        <v>0</v>
      </c>
      <c r="AN250" s="94">
        <v>0</v>
      </c>
      <c r="AO250" s="94">
        <v>0</v>
      </c>
      <c r="AP250" s="94">
        <v>0</v>
      </c>
      <c r="AQ250" s="192">
        <v>0</v>
      </c>
      <c r="AR250" s="192">
        <v>0</v>
      </c>
      <c r="AS250" s="192">
        <v>0</v>
      </c>
      <c r="AT250" s="192">
        <v>0</v>
      </c>
      <c r="AU250" s="95"/>
      <c r="AV250" s="230">
        <f t="shared" si="329"/>
        <v>1</v>
      </c>
      <c r="AW250" s="230">
        <f t="shared" si="330"/>
        <v>0</v>
      </c>
      <c r="AX250" s="230" t="str">
        <f t="shared" si="331"/>
        <v>C1</v>
      </c>
      <c r="AY250" s="141">
        <f t="shared" si="332"/>
        <v>9</v>
      </c>
      <c r="AZ250" s="70">
        <f t="shared" si="333"/>
        <v>1</v>
      </c>
      <c r="BA250" s="70">
        <f t="shared" si="334"/>
        <v>1</v>
      </c>
      <c r="BB250" s="70">
        <f t="shared" si="335"/>
        <v>1</v>
      </c>
      <c r="BC250" s="70">
        <f t="shared" si="336"/>
        <v>1</v>
      </c>
      <c r="BD250" s="70">
        <f t="shared" si="337"/>
        <v>1</v>
      </c>
      <c r="BE250" s="70">
        <f t="shared" si="338"/>
        <v>1</v>
      </c>
      <c r="BF250" s="70">
        <f t="shared" si="339"/>
        <v>1</v>
      </c>
      <c r="BG250" s="71">
        <f t="shared" si="340"/>
        <v>0</v>
      </c>
      <c r="BH250" s="71">
        <f t="shared" si="341"/>
        <v>1</v>
      </c>
      <c r="BI250" s="71">
        <f t="shared" si="342"/>
        <v>0</v>
      </c>
      <c r="BJ250" s="71">
        <f t="shared" si="343"/>
        <v>1</v>
      </c>
      <c r="BK250" s="71">
        <f t="shared" si="344"/>
        <v>0</v>
      </c>
      <c r="BL250" s="70">
        <f t="shared" si="345"/>
        <v>1</v>
      </c>
      <c r="BM250" s="70">
        <f t="shared" si="346"/>
        <v>1</v>
      </c>
      <c r="BN250" s="70">
        <f t="shared" si="347"/>
        <v>0</v>
      </c>
      <c r="BO250" s="70">
        <f t="shared" si="348"/>
        <v>1</v>
      </c>
      <c r="BP250" s="144">
        <f t="shared" si="349"/>
        <v>0</v>
      </c>
      <c r="BQ250" s="144">
        <f t="shared" si="350"/>
        <v>0</v>
      </c>
      <c r="BR250" s="144">
        <f t="shared" si="351"/>
        <v>0</v>
      </c>
      <c r="BS250" s="144">
        <f t="shared" si="352"/>
        <v>50000</v>
      </c>
      <c r="BT250" s="144">
        <f t="shared" si="353"/>
        <v>0</v>
      </c>
      <c r="BU250" s="144">
        <f t="shared" si="354"/>
        <v>0</v>
      </c>
      <c r="BV250" s="144">
        <f t="shared" si="355"/>
        <v>0</v>
      </c>
      <c r="BW250" s="144">
        <f t="shared" si="356"/>
        <v>0</v>
      </c>
      <c r="BX250" s="144">
        <f t="shared" si="357"/>
        <v>0</v>
      </c>
      <c r="BY250" s="144">
        <f t="shared" si="358"/>
        <v>0</v>
      </c>
      <c r="BZ250" s="9">
        <v>0</v>
      </c>
      <c r="CA250" s="9">
        <v>0</v>
      </c>
      <c r="CB250" s="9">
        <v>0</v>
      </c>
      <c r="CC250" s="9">
        <v>0</v>
      </c>
      <c r="CD250" s="9">
        <v>0</v>
      </c>
      <c r="CE250" s="9">
        <v>0</v>
      </c>
      <c r="CF250" s="9">
        <v>0</v>
      </c>
      <c r="CG250" s="9">
        <v>0</v>
      </c>
      <c r="CH250" s="9">
        <v>0</v>
      </c>
      <c r="CI250" s="9">
        <v>0</v>
      </c>
      <c r="CJ250" s="9">
        <v>0</v>
      </c>
      <c r="CK250" s="9">
        <v>0</v>
      </c>
      <c r="CL250" s="9">
        <v>0</v>
      </c>
      <c r="CM250" s="9">
        <v>0</v>
      </c>
      <c r="CN250" s="9">
        <v>0</v>
      </c>
      <c r="CO250" s="9">
        <v>0</v>
      </c>
      <c r="CP250" s="9">
        <v>0</v>
      </c>
      <c r="CQ250" s="9">
        <v>0</v>
      </c>
      <c r="CR250" s="9">
        <v>0</v>
      </c>
      <c r="CS250" s="9">
        <v>0</v>
      </c>
      <c r="CT250" s="9">
        <v>0</v>
      </c>
      <c r="CU250" s="9">
        <v>0</v>
      </c>
      <c r="CV250" s="9">
        <v>0</v>
      </c>
      <c r="CW250" s="9">
        <v>0</v>
      </c>
      <c r="CX250" s="9">
        <v>0</v>
      </c>
      <c r="CY250" s="9">
        <v>0</v>
      </c>
      <c r="CZ250" s="9">
        <v>0</v>
      </c>
      <c r="DA250" s="9">
        <v>0</v>
      </c>
      <c r="DB250" s="9">
        <v>0</v>
      </c>
      <c r="DC250" s="9">
        <v>0</v>
      </c>
      <c r="DD250" s="9">
        <v>0</v>
      </c>
      <c r="DE250" s="9">
        <v>0</v>
      </c>
      <c r="DF250" s="9">
        <v>0</v>
      </c>
      <c r="DG250" s="144">
        <f t="shared" si="359"/>
        <v>8400</v>
      </c>
      <c r="DH250" s="144">
        <f t="shared" ref="DH250:EW250" si="417">DG250</f>
        <v>8400</v>
      </c>
      <c r="DI250" s="144">
        <f t="shared" si="417"/>
        <v>8400</v>
      </c>
      <c r="DJ250" s="144">
        <f t="shared" si="417"/>
        <v>8400</v>
      </c>
      <c r="DK250" s="144">
        <f t="shared" si="417"/>
        <v>8400</v>
      </c>
      <c r="DL250" s="144">
        <f t="shared" si="417"/>
        <v>8400</v>
      </c>
      <c r="DM250" s="144">
        <f t="shared" si="417"/>
        <v>8400</v>
      </c>
      <c r="DN250" s="144">
        <f t="shared" si="417"/>
        <v>8400</v>
      </c>
      <c r="DO250" s="144">
        <f t="shared" si="417"/>
        <v>8400</v>
      </c>
      <c r="DP250" s="144">
        <f t="shared" si="417"/>
        <v>8400</v>
      </c>
      <c r="DQ250" s="144">
        <f t="shared" si="417"/>
        <v>8400</v>
      </c>
      <c r="DR250" s="144">
        <f t="shared" si="417"/>
        <v>8400</v>
      </c>
      <c r="DS250" s="144">
        <f t="shared" si="417"/>
        <v>8400</v>
      </c>
      <c r="DT250" s="144">
        <f t="shared" si="417"/>
        <v>8400</v>
      </c>
      <c r="DU250" s="144">
        <f t="shared" si="417"/>
        <v>8400</v>
      </c>
      <c r="DV250" s="144">
        <f t="shared" si="417"/>
        <v>8400</v>
      </c>
      <c r="DW250" s="144">
        <f t="shared" si="417"/>
        <v>8400</v>
      </c>
      <c r="DX250" s="144">
        <f t="shared" si="417"/>
        <v>8400</v>
      </c>
      <c r="DY250" s="144">
        <f t="shared" si="417"/>
        <v>8400</v>
      </c>
      <c r="DZ250" s="144">
        <f t="shared" si="417"/>
        <v>8400</v>
      </c>
      <c r="EA250" s="144">
        <f t="shared" si="417"/>
        <v>8400</v>
      </c>
      <c r="EB250" s="144">
        <f t="shared" si="417"/>
        <v>8400</v>
      </c>
      <c r="EC250" s="144">
        <f t="shared" si="417"/>
        <v>8400</v>
      </c>
      <c r="ED250" s="144">
        <f t="shared" si="417"/>
        <v>8400</v>
      </c>
      <c r="EE250" s="144">
        <f t="shared" si="417"/>
        <v>8400</v>
      </c>
      <c r="EF250" s="144">
        <f t="shared" si="417"/>
        <v>8400</v>
      </c>
      <c r="EG250" s="144">
        <f t="shared" si="417"/>
        <v>8400</v>
      </c>
      <c r="EH250" s="144">
        <f t="shared" si="417"/>
        <v>8400</v>
      </c>
      <c r="EI250" s="144">
        <f t="shared" si="417"/>
        <v>8400</v>
      </c>
      <c r="EJ250" s="144">
        <f t="shared" si="417"/>
        <v>8400</v>
      </c>
      <c r="EK250" s="144">
        <f t="shared" si="417"/>
        <v>8400</v>
      </c>
      <c r="EL250" s="144">
        <f t="shared" si="417"/>
        <v>8400</v>
      </c>
      <c r="EM250" s="144">
        <f t="shared" si="417"/>
        <v>8400</v>
      </c>
      <c r="EN250" s="144">
        <f t="shared" si="417"/>
        <v>8400</v>
      </c>
      <c r="EO250" s="144">
        <f t="shared" si="417"/>
        <v>8400</v>
      </c>
      <c r="EP250" s="144">
        <f t="shared" si="417"/>
        <v>8400</v>
      </c>
      <c r="EQ250" s="144">
        <f t="shared" si="417"/>
        <v>8400</v>
      </c>
      <c r="ER250" s="144">
        <f t="shared" si="417"/>
        <v>8400</v>
      </c>
      <c r="ES250" s="144">
        <f t="shared" si="417"/>
        <v>8400</v>
      </c>
      <c r="ET250" s="144">
        <f t="shared" si="417"/>
        <v>8400</v>
      </c>
      <c r="EU250" s="144">
        <f t="shared" si="417"/>
        <v>8400</v>
      </c>
      <c r="EV250" s="144">
        <f t="shared" si="417"/>
        <v>8400</v>
      </c>
      <c r="EW250" s="144">
        <f t="shared" si="417"/>
        <v>8400</v>
      </c>
      <c r="EX250" s="147">
        <f>PV(0.05,'PV factor'!C85,,-BR250)</f>
        <v>0</v>
      </c>
      <c r="EY250" s="147">
        <f>PV(0.05,'PV factor'!D85,,-BS250)</f>
        <v>43191.879926573798</v>
      </c>
      <c r="EZ250" s="147">
        <f>PV(0.05,'PV factor'!E85,,-BT250)</f>
        <v>0</v>
      </c>
      <c r="FA250" s="147">
        <f>PV(0.05,'PV factor'!F85,,-BU250)</f>
        <v>0</v>
      </c>
      <c r="FB250" s="147">
        <f>PV(0.05,'PV factor'!G85,,-BV250)</f>
        <v>0</v>
      </c>
      <c r="FC250" s="147">
        <f>PV(0.05,'PV factor'!H85,,-BW250)</f>
        <v>0</v>
      </c>
      <c r="FD250" s="147">
        <f>PV(0.05,'PV factor'!I85,,-BX250)</f>
        <v>0</v>
      </c>
      <c r="FE250" s="147">
        <f>PV(0.05,'PV factor'!J85,,-BY250)</f>
        <v>0</v>
      </c>
      <c r="FF250" s="147">
        <f>PV(0.05,'PV factor'!K85,,-BZ250)</f>
        <v>0</v>
      </c>
      <c r="FG250" s="147">
        <f>PV(0.05,'PV factor'!L85,,-CA250)</f>
        <v>0</v>
      </c>
      <c r="FH250" s="147">
        <f>PV(0.05,'PV factor'!M85,,-CB250)</f>
        <v>0</v>
      </c>
      <c r="FI250" s="147">
        <f>PV(0.05,'PV factor'!N85,,-CC250)</f>
        <v>0</v>
      </c>
      <c r="FJ250" s="147">
        <f>PV(0.05,'PV factor'!O85,,-CD250)</f>
        <v>0</v>
      </c>
      <c r="FK250" s="147">
        <f>PV(0.05,'PV factor'!P85,,-CE250)</f>
        <v>0</v>
      </c>
      <c r="FL250" s="147">
        <f>PV(0.05,'PV factor'!Q85,,-CF250)</f>
        <v>0</v>
      </c>
      <c r="FM250" s="147">
        <f>PV(0.05,'PV factor'!R85,,-CG250)</f>
        <v>0</v>
      </c>
      <c r="FN250" s="147">
        <f>PV(0.05,'PV factor'!S85,,-CH250)</f>
        <v>0</v>
      </c>
      <c r="FO250" s="147">
        <f>PV(0.05,'PV factor'!T85,,-CI250)</f>
        <v>0</v>
      </c>
      <c r="FP250" s="147">
        <f>PV(0.05,'PV factor'!U85,,-CJ250)</f>
        <v>0</v>
      </c>
      <c r="FQ250" s="147">
        <f>PV(0.05,'PV factor'!V85,,-CK250)</f>
        <v>0</v>
      </c>
      <c r="FR250" s="147">
        <f>PV(0.05,'PV factor'!W85,,-CL250)</f>
        <v>0</v>
      </c>
      <c r="FS250" s="147">
        <f>PV(0.05,'PV factor'!X85,,-CM250)</f>
        <v>0</v>
      </c>
      <c r="FT250" s="147">
        <f>PV(0.05,'PV factor'!Y85,,-CN250)</f>
        <v>0</v>
      </c>
      <c r="FU250" s="147">
        <f>PV(0.05,'PV factor'!Z85,,-CO250)</f>
        <v>0</v>
      </c>
      <c r="FV250" s="147">
        <f>PV(0.05,'PV factor'!AA85,,-CP250)</f>
        <v>0</v>
      </c>
      <c r="FW250" s="147">
        <f>PV(0.05,'PV factor'!AB85,,-CQ250)</f>
        <v>0</v>
      </c>
      <c r="FX250" s="147">
        <f>PV(0.05,'PV factor'!AC85,,-CR250)</f>
        <v>0</v>
      </c>
      <c r="FY250" s="147">
        <f>PV(0.05,'PV factor'!AD85,,-CS250)</f>
        <v>0</v>
      </c>
      <c r="FZ250" s="147">
        <f>PV(0.05,'PV factor'!AE85,,-CT250)</f>
        <v>0</v>
      </c>
      <c r="GA250" s="147">
        <f>PV(0.05,'PV factor'!AF85,,-CU250)</f>
        <v>0</v>
      </c>
      <c r="GB250" s="147">
        <f>PV(0.05,'PV factor'!AG85,,-CV250)</f>
        <v>0</v>
      </c>
      <c r="GC250" s="147">
        <f>PV(0.05,'PV factor'!AH85,,-CW250)</f>
        <v>0</v>
      </c>
      <c r="GD250" s="147">
        <f>PV(0.05,'PV factor'!AI85,,-CX250)</f>
        <v>0</v>
      </c>
      <c r="GE250" s="147">
        <f>PV(0.05,'PV factor'!AJ85,,-CY250)</f>
        <v>0</v>
      </c>
      <c r="GF250" s="147">
        <f>PV(0.05,'PV factor'!AK85,,-CZ250)</f>
        <v>0</v>
      </c>
      <c r="GG250" s="147">
        <f>PV(0.05,'PV factor'!AL85,,-DA250)</f>
        <v>0</v>
      </c>
      <c r="GH250" s="147">
        <f>PV(0.05,'PV factor'!AM85,,-DB250)</f>
        <v>0</v>
      </c>
      <c r="GI250" s="147">
        <f>PV(0.05,'PV factor'!AN85,,-DC250)</f>
        <v>0</v>
      </c>
      <c r="GJ250" s="147">
        <f>PV(0.05,'PV factor'!AO85,,-DD250)</f>
        <v>0</v>
      </c>
      <c r="GK250" s="147">
        <f>PV(0.05,'PV factor'!AP85,,-DE250)</f>
        <v>0</v>
      </c>
      <c r="GL250" s="147">
        <f>PV(0.05,'PV factor'!C85,,-DI250)</f>
        <v>7619.0476190476184</v>
      </c>
      <c r="GM250" s="147">
        <f>PV(0.05,'PV factor'!D85,,-DJ250)</f>
        <v>7256.2358276643981</v>
      </c>
      <c r="GN250" s="147">
        <f>PV(0.05,'PV factor'!E85,,-DK250)</f>
        <v>6910.7007882518083</v>
      </c>
      <c r="GO250" s="147">
        <f>PV(0.05,'PV factor'!F85,,-DL250)</f>
        <v>6581.6197983350548</v>
      </c>
      <c r="GP250" s="147">
        <f>PV(0.05,'PV factor'!G85,,-DM250)</f>
        <v>6268.209331747672</v>
      </c>
      <c r="GQ250" s="147">
        <f>PV(0.05,'PV factor'!H85,,-DN250)</f>
        <v>5969.7231730930198</v>
      </c>
      <c r="GR250" s="147">
        <f>PV(0.05,'PV factor'!I85,,-DO250)</f>
        <v>5685.4506410409722</v>
      </c>
      <c r="GS250" s="147">
        <f>PV(0.05,'PV factor'!J85,,-DP250)</f>
        <v>5414.7148962294968</v>
      </c>
      <c r="GT250" s="147">
        <f>PV(0.05,'PV factor'!K85,,-DQ250)</f>
        <v>5156.8713297423783</v>
      </c>
      <c r="GU250" s="147">
        <f>PV(0.05,'PV factor'!L85,,-DR250)</f>
        <v>4911.3060283260738</v>
      </c>
      <c r="GV250" s="147">
        <f>PV(0.05,'PV factor'!M85,,-DS250)</f>
        <v>4677.4343126915001</v>
      </c>
      <c r="GW250" s="147">
        <f>PV(0.05,'PV factor'!N85,,-DT250)</f>
        <v>4454.6993454204749</v>
      </c>
      <c r="GX250" s="147">
        <f>PV(0.05,'PV factor'!O85,,-DU250)</f>
        <v>4242.5708051623587</v>
      </c>
      <c r="GY250" s="147">
        <f>PV(0.05,'PV factor'!P85,,-DV250)</f>
        <v>4040.5436239641494</v>
      </c>
      <c r="GZ250" s="147">
        <f>PV(0.05,'PV factor'!Q85,,-DW250)</f>
        <v>3848.136784727762</v>
      </c>
      <c r="HA250" s="147">
        <f>PV(0.05,'PV factor'!R85,,-DX250)</f>
        <v>3664.8921759312011</v>
      </c>
      <c r="HB250" s="147">
        <f>PV(0.05,'PV factor'!S85,,-DY250)</f>
        <v>3490.3735008868584</v>
      </c>
      <c r="HC250" s="147">
        <f>PV(0.05,'PV factor'!T85,,-DZ250)</f>
        <v>3324.165238939865</v>
      </c>
      <c r="HD250" s="147">
        <f>PV(0.05,'PV factor'!U85,,-EA250)</f>
        <v>3165.8716561332049</v>
      </c>
      <c r="HE250" s="147">
        <f>PV(0.05,'PV factor'!V85,,-EB250)</f>
        <v>3015.1158629840047</v>
      </c>
      <c r="HF250" s="147">
        <f>PV(0.05,'PV factor'!W85,,-EC250)</f>
        <v>2871.5389171276238</v>
      </c>
      <c r="HG250" s="147">
        <f>PV(0.05,'PV factor'!X85,,-ED250)</f>
        <v>2734.7989686929745</v>
      </c>
      <c r="HH250" s="147">
        <f>PV(0.05,'PV factor'!Y85,,-EE250)</f>
        <v>2604.5704463742618</v>
      </c>
      <c r="HI250" s="147">
        <f>PV(0.05,'PV factor'!Z85,,-EF250)</f>
        <v>2480.5432822612015</v>
      </c>
      <c r="HJ250" s="147">
        <f>PV(0.05,'PV factor'!AA85,,-EG250)</f>
        <v>2362.4221735820965</v>
      </c>
      <c r="HK250" s="147">
        <f>PV(0.05,'PV factor'!AB85,,-EH250)</f>
        <v>2249.9258796019967</v>
      </c>
      <c r="HL250" s="147">
        <f>PV(0.05,'PV factor'!AC85,,-EI250)</f>
        <v>2142.7865520019018</v>
      </c>
      <c r="HM250" s="147">
        <f>PV(0.05,'PV factor'!AD85,,-EJ250)</f>
        <v>2040.749097144668</v>
      </c>
      <c r="HN250" s="147">
        <f>PV(0.05,'PV factor'!AE85,,-EK250)</f>
        <v>1943.5705687092084</v>
      </c>
      <c r="HO250" s="147">
        <f>PV(0.05,'PV factor'!AF85,,-EL250)</f>
        <v>1851.0195892468644</v>
      </c>
      <c r="HP250" s="147">
        <f>PV(0.05,'PV factor'!AG85,,-EM250)</f>
        <v>1762.8757992827282</v>
      </c>
      <c r="HQ250" s="147">
        <f>PV(0.05,'PV factor'!AH85,,-EN250)</f>
        <v>1678.9293326502172</v>
      </c>
      <c r="HR250" s="147">
        <f>PV(0.05,'PV factor'!AI85,,-EO250)</f>
        <v>1598.9803168097308</v>
      </c>
      <c r="HS250" s="147">
        <f>PV(0.05,'PV factor'!AJ85,,-EP250)</f>
        <v>1522.8383969616482</v>
      </c>
      <c r="HT250" s="147">
        <f>PV(0.05,'PV factor'!AK85,,-EQ250)</f>
        <v>1450.3222828206174</v>
      </c>
      <c r="HU250" s="147">
        <f>PV(0.05,'PV factor'!AL85,,-ER250)</f>
        <v>1381.2593169720164</v>
      </c>
      <c r="HV250" s="147">
        <f>PV(0.05,'PV factor'!AM85,,-ES250)</f>
        <v>1315.4850637828731</v>
      </c>
      <c r="HW250" s="147">
        <f>PV(0.05,'PV factor'!AN85,,-ET250)</f>
        <v>1252.8429178884503</v>
      </c>
      <c r="HX250" s="147">
        <f>PV(0.05,'PV factor'!AO85,,-EU250)</f>
        <v>1193.1837313223339</v>
      </c>
      <c r="HY250" s="147">
        <f>PV(0.05,'PV factor'!AP85,,-EV250)</f>
        <v>1136.3654584022227</v>
      </c>
      <c r="HZ250" s="147">
        <f t="shared" si="361"/>
        <v>43191.879926573798</v>
      </c>
      <c r="IA250" s="147">
        <f t="shared" si="362"/>
        <v>34635.813365046546</v>
      </c>
      <c r="IB250" s="401">
        <f t="shared" si="363"/>
        <v>0.80190566893424031</v>
      </c>
    </row>
    <row r="251" spans="1:236" ht="90" customHeight="1" x14ac:dyDescent="0.2">
      <c r="A251" s="231" t="s">
        <v>784</v>
      </c>
      <c r="B251" s="85" t="s">
        <v>785</v>
      </c>
      <c r="C251" s="85" t="s">
        <v>3513</v>
      </c>
      <c r="D251" s="199">
        <v>2</v>
      </c>
      <c r="E251" s="85" t="s">
        <v>792</v>
      </c>
      <c r="F251" s="95" t="s">
        <v>793</v>
      </c>
      <c r="G251" s="95" t="s">
        <v>794</v>
      </c>
      <c r="H251" s="90" t="s">
        <v>77</v>
      </c>
      <c r="I251" s="95" t="s">
        <v>789</v>
      </c>
      <c r="J251" s="90">
        <v>40</v>
      </c>
      <c r="K251" s="227" t="s">
        <v>94</v>
      </c>
      <c r="L251" s="74">
        <v>24000</v>
      </c>
      <c r="M251" s="85" t="s">
        <v>847</v>
      </c>
      <c r="N251" s="90" t="s">
        <v>96</v>
      </c>
      <c r="O251" s="90" t="s">
        <v>217</v>
      </c>
      <c r="P251" s="90" t="s">
        <v>460</v>
      </c>
      <c r="Q251" s="112" t="s">
        <v>100</v>
      </c>
      <c r="R251" s="90" t="s">
        <v>226</v>
      </c>
      <c r="S251" s="90" t="s">
        <v>790</v>
      </c>
      <c r="T251" s="90" t="s">
        <v>791</v>
      </c>
      <c r="U251" s="90" t="s">
        <v>100</v>
      </c>
      <c r="V251" s="193">
        <v>1</v>
      </c>
      <c r="W251" s="192">
        <v>570000</v>
      </c>
      <c r="X251" s="192">
        <v>25000</v>
      </c>
      <c r="Y251" s="192">
        <v>0</v>
      </c>
      <c r="Z251" s="192">
        <v>0</v>
      </c>
      <c r="AA251" s="192">
        <v>570000</v>
      </c>
      <c r="AB251" s="192">
        <v>0</v>
      </c>
      <c r="AC251" s="192">
        <v>0</v>
      </c>
      <c r="AD251" s="192">
        <v>0</v>
      </c>
      <c r="AE251" s="192">
        <v>0</v>
      </c>
      <c r="AF251" s="192">
        <v>0</v>
      </c>
      <c r="AG251" s="192">
        <v>0</v>
      </c>
      <c r="AH251" s="192">
        <v>0</v>
      </c>
      <c r="AI251" s="90" t="s">
        <v>88</v>
      </c>
      <c r="AJ251" s="192">
        <v>0</v>
      </c>
      <c r="AK251" s="192">
        <v>0</v>
      </c>
      <c r="AL251" s="192">
        <v>0</v>
      </c>
      <c r="AM251" s="192">
        <v>0</v>
      </c>
      <c r="AN251" s="192">
        <v>0</v>
      </c>
      <c r="AO251" s="192">
        <v>0</v>
      </c>
      <c r="AP251" s="192">
        <v>0</v>
      </c>
      <c r="AQ251" s="192">
        <v>0</v>
      </c>
      <c r="AR251" s="192">
        <v>0</v>
      </c>
      <c r="AS251" s="192">
        <v>0</v>
      </c>
      <c r="AT251" s="192">
        <v>0</v>
      </c>
      <c r="AU251" s="95"/>
      <c r="AV251" s="230">
        <f t="shared" si="329"/>
        <v>0</v>
      </c>
      <c r="AW251" s="230">
        <f t="shared" si="330"/>
        <v>0</v>
      </c>
      <c r="AX251" s="230" t="str">
        <f t="shared" si="331"/>
        <v>B4</v>
      </c>
      <c r="AY251" s="141">
        <f t="shared" si="332"/>
        <v>8</v>
      </c>
      <c r="AZ251" s="70">
        <f t="shared" si="333"/>
        <v>1</v>
      </c>
      <c r="BA251" s="70">
        <f t="shared" si="334"/>
        <v>1</v>
      </c>
      <c r="BB251" s="70">
        <f t="shared" si="335"/>
        <v>1</v>
      </c>
      <c r="BC251" s="70">
        <f t="shared" si="336"/>
        <v>1</v>
      </c>
      <c r="BD251" s="70">
        <f t="shared" si="337"/>
        <v>1</v>
      </c>
      <c r="BE251" s="70">
        <f t="shared" si="338"/>
        <v>1</v>
      </c>
      <c r="BF251" s="70">
        <f t="shared" si="339"/>
        <v>1</v>
      </c>
      <c r="BG251" s="71">
        <f t="shared" si="340"/>
        <v>0</v>
      </c>
      <c r="BH251" s="71">
        <f t="shared" si="341"/>
        <v>0</v>
      </c>
      <c r="BI251" s="71">
        <f t="shared" si="342"/>
        <v>0</v>
      </c>
      <c r="BJ251" s="71">
        <f t="shared" si="343"/>
        <v>0</v>
      </c>
      <c r="BK251" s="71">
        <f t="shared" si="344"/>
        <v>0</v>
      </c>
      <c r="BL251" s="70">
        <f t="shared" si="345"/>
        <v>1</v>
      </c>
      <c r="BM251" s="70">
        <f t="shared" si="346"/>
        <v>1</v>
      </c>
      <c r="BN251" s="70">
        <f t="shared" si="347"/>
        <v>0</v>
      </c>
      <c r="BO251" s="70">
        <f t="shared" si="348"/>
        <v>1</v>
      </c>
      <c r="BP251" s="144">
        <f t="shared" si="349"/>
        <v>0</v>
      </c>
      <c r="BQ251" s="144">
        <f t="shared" si="350"/>
        <v>0</v>
      </c>
      <c r="BR251" s="144">
        <f t="shared" si="351"/>
        <v>570000</v>
      </c>
      <c r="BS251" s="144">
        <f t="shared" si="352"/>
        <v>0</v>
      </c>
      <c r="BT251" s="144">
        <f t="shared" si="353"/>
        <v>0</v>
      </c>
      <c r="BU251" s="144">
        <f t="shared" si="354"/>
        <v>0</v>
      </c>
      <c r="BV251" s="144">
        <f t="shared" si="355"/>
        <v>0</v>
      </c>
      <c r="BW251" s="144">
        <f t="shared" si="356"/>
        <v>0</v>
      </c>
      <c r="BX251" s="144">
        <f t="shared" si="357"/>
        <v>0</v>
      </c>
      <c r="BY251" s="144">
        <f t="shared" si="358"/>
        <v>0</v>
      </c>
      <c r="BZ251" s="9">
        <v>0</v>
      </c>
      <c r="CA251" s="9">
        <v>0</v>
      </c>
      <c r="CB251" s="9">
        <v>0</v>
      </c>
      <c r="CC251" s="9">
        <v>0</v>
      </c>
      <c r="CD251" s="9">
        <v>0</v>
      </c>
      <c r="CE251" s="9">
        <v>0</v>
      </c>
      <c r="CF251" s="9">
        <v>0</v>
      </c>
      <c r="CG251" s="9">
        <v>0</v>
      </c>
      <c r="CH251" s="9">
        <v>0</v>
      </c>
      <c r="CI251" s="9">
        <v>0</v>
      </c>
      <c r="CJ251" s="9">
        <v>0</v>
      </c>
      <c r="CK251" s="9">
        <v>0</v>
      </c>
      <c r="CL251" s="9">
        <v>0</v>
      </c>
      <c r="CM251" s="9">
        <v>0</v>
      </c>
      <c r="CN251" s="9">
        <v>0</v>
      </c>
      <c r="CO251" s="9">
        <v>0</v>
      </c>
      <c r="CP251" s="9">
        <v>0</v>
      </c>
      <c r="CQ251" s="9">
        <v>0</v>
      </c>
      <c r="CR251" s="9">
        <v>0</v>
      </c>
      <c r="CS251" s="9">
        <v>0</v>
      </c>
      <c r="CT251" s="9">
        <v>0</v>
      </c>
      <c r="CU251" s="9">
        <v>0</v>
      </c>
      <c r="CV251" s="9">
        <v>0</v>
      </c>
      <c r="CW251" s="9">
        <v>0</v>
      </c>
      <c r="CX251" s="9">
        <v>0</v>
      </c>
      <c r="CY251" s="9">
        <v>0</v>
      </c>
      <c r="CZ251" s="9">
        <v>0</v>
      </c>
      <c r="DA251" s="9">
        <v>0</v>
      </c>
      <c r="DB251" s="9">
        <v>0</v>
      </c>
      <c r="DC251" s="9">
        <v>0</v>
      </c>
      <c r="DD251" s="9">
        <v>0</v>
      </c>
      <c r="DE251" s="9">
        <v>0</v>
      </c>
      <c r="DF251" s="9">
        <v>0</v>
      </c>
      <c r="DG251" s="144">
        <f t="shared" si="359"/>
        <v>24000</v>
      </c>
      <c r="DH251" s="144">
        <f t="shared" ref="DH251:EW251" si="418">DG251</f>
        <v>24000</v>
      </c>
      <c r="DI251" s="144">
        <f t="shared" si="418"/>
        <v>24000</v>
      </c>
      <c r="DJ251" s="144">
        <f t="shared" si="418"/>
        <v>24000</v>
      </c>
      <c r="DK251" s="144">
        <f t="shared" si="418"/>
        <v>24000</v>
      </c>
      <c r="DL251" s="144">
        <f t="shared" si="418"/>
        <v>24000</v>
      </c>
      <c r="DM251" s="144">
        <f t="shared" si="418"/>
        <v>24000</v>
      </c>
      <c r="DN251" s="144">
        <f t="shared" si="418"/>
        <v>24000</v>
      </c>
      <c r="DO251" s="144">
        <f t="shared" si="418"/>
        <v>24000</v>
      </c>
      <c r="DP251" s="144">
        <f t="shared" si="418"/>
        <v>24000</v>
      </c>
      <c r="DQ251" s="144">
        <f t="shared" si="418"/>
        <v>24000</v>
      </c>
      <c r="DR251" s="144">
        <f t="shared" si="418"/>
        <v>24000</v>
      </c>
      <c r="DS251" s="144">
        <f t="shared" si="418"/>
        <v>24000</v>
      </c>
      <c r="DT251" s="144">
        <f t="shared" si="418"/>
        <v>24000</v>
      </c>
      <c r="DU251" s="144">
        <f t="shared" si="418"/>
        <v>24000</v>
      </c>
      <c r="DV251" s="144">
        <f t="shared" si="418"/>
        <v>24000</v>
      </c>
      <c r="DW251" s="144">
        <f t="shared" si="418"/>
        <v>24000</v>
      </c>
      <c r="DX251" s="144">
        <f t="shared" si="418"/>
        <v>24000</v>
      </c>
      <c r="DY251" s="144">
        <f t="shared" si="418"/>
        <v>24000</v>
      </c>
      <c r="DZ251" s="144">
        <f t="shared" si="418"/>
        <v>24000</v>
      </c>
      <c r="EA251" s="144">
        <f t="shared" si="418"/>
        <v>24000</v>
      </c>
      <c r="EB251" s="144">
        <f t="shared" si="418"/>
        <v>24000</v>
      </c>
      <c r="EC251" s="144">
        <f t="shared" si="418"/>
        <v>24000</v>
      </c>
      <c r="ED251" s="144">
        <f t="shared" si="418"/>
        <v>24000</v>
      </c>
      <c r="EE251" s="144">
        <f t="shared" si="418"/>
        <v>24000</v>
      </c>
      <c r="EF251" s="144">
        <f t="shared" si="418"/>
        <v>24000</v>
      </c>
      <c r="EG251" s="144">
        <f t="shared" si="418"/>
        <v>24000</v>
      </c>
      <c r="EH251" s="144">
        <f t="shared" si="418"/>
        <v>24000</v>
      </c>
      <c r="EI251" s="144">
        <f t="shared" si="418"/>
        <v>24000</v>
      </c>
      <c r="EJ251" s="144">
        <f t="shared" si="418"/>
        <v>24000</v>
      </c>
      <c r="EK251" s="144">
        <f t="shared" si="418"/>
        <v>24000</v>
      </c>
      <c r="EL251" s="144">
        <f t="shared" si="418"/>
        <v>24000</v>
      </c>
      <c r="EM251" s="144">
        <f t="shared" si="418"/>
        <v>24000</v>
      </c>
      <c r="EN251" s="144">
        <f t="shared" si="418"/>
        <v>24000</v>
      </c>
      <c r="EO251" s="144">
        <f t="shared" si="418"/>
        <v>24000</v>
      </c>
      <c r="EP251" s="144">
        <f t="shared" si="418"/>
        <v>24000</v>
      </c>
      <c r="EQ251" s="144">
        <f t="shared" si="418"/>
        <v>24000</v>
      </c>
      <c r="ER251" s="144">
        <f t="shared" si="418"/>
        <v>24000</v>
      </c>
      <c r="ES251" s="144">
        <f t="shared" si="418"/>
        <v>24000</v>
      </c>
      <c r="ET251" s="144">
        <f t="shared" si="418"/>
        <v>24000</v>
      </c>
      <c r="EU251" s="144">
        <f t="shared" si="418"/>
        <v>24000</v>
      </c>
      <c r="EV251" s="144">
        <f t="shared" si="418"/>
        <v>24000</v>
      </c>
      <c r="EW251" s="144">
        <f t="shared" si="418"/>
        <v>24000</v>
      </c>
      <c r="EX251" s="147">
        <f>PV(0.05,'PV factor'!C60,,-BR251)</f>
        <v>517006.8027210884</v>
      </c>
      <c r="EY251" s="147">
        <f>PV(0.05,'PV factor'!D60,,-BS251)</f>
        <v>0</v>
      </c>
      <c r="EZ251" s="147">
        <f>PV(0.05,'PV factor'!E60,,-BT251)</f>
        <v>0</v>
      </c>
      <c r="FA251" s="147">
        <f>PV(0.05,'PV factor'!F60,,-BU251)</f>
        <v>0</v>
      </c>
      <c r="FB251" s="147">
        <f>PV(0.05,'PV factor'!G60,,-BV251)</f>
        <v>0</v>
      </c>
      <c r="FC251" s="147">
        <f>PV(0.05,'PV factor'!H60,,-BW251)</f>
        <v>0</v>
      </c>
      <c r="FD251" s="147">
        <f>PV(0.05,'PV factor'!I60,,-BX251)</f>
        <v>0</v>
      </c>
      <c r="FE251" s="147">
        <f>PV(0.05,'PV factor'!J60,,-BY251)</f>
        <v>0</v>
      </c>
      <c r="FF251" s="147">
        <f>PV(0.05,'PV factor'!K60,,-BZ251)</f>
        <v>0</v>
      </c>
      <c r="FG251" s="147">
        <f>PV(0.05,'PV factor'!L60,,-CA251)</f>
        <v>0</v>
      </c>
      <c r="FH251" s="147">
        <f>PV(0.05,'PV factor'!M60,,-CB251)</f>
        <v>0</v>
      </c>
      <c r="FI251" s="147">
        <f>PV(0.05,'PV factor'!N60,,-CC251)</f>
        <v>0</v>
      </c>
      <c r="FJ251" s="147">
        <f>PV(0.05,'PV factor'!O60,,-CD251)</f>
        <v>0</v>
      </c>
      <c r="FK251" s="147">
        <f>PV(0.05,'PV factor'!P60,,-CE251)</f>
        <v>0</v>
      </c>
      <c r="FL251" s="147">
        <f>PV(0.05,'PV factor'!Q60,,-CF251)</f>
        <v>0</v>
      </c>
      <c r="FM251" s="147">
        <f>PV(0.05,'PV factor'!R60,,-CG251)</f>
        <v>0</v>
      </c>
      <c r="FN251" s="147">
        <f>PV(0.05,'PV factor'!S60,,-CH251)</f>
        <v>0</v>
      </c>
      <c r="FO251" s="147">
        <f>PV(0.05,'PV factor'!T60,,-CI251)</f>
        <v>0</v>
      </c>
      <c r="FP251" s="147">
        <f>PV(0.05,'PV factor'!U60,,-CJ251)</f>
        <v>0</v>
      </c>
      <c r="FQ251" s="147">
        <f>PV(0.05,'PV factor'!V60,,-CK251)</f>
        <v>0</v>
      </c>
      <c r="FR251" s="147">
        <f>PV(0.05,'PV factor'!W60,,-CL251)</f>
        <v>0</v>
      </c>
      <c r="FS251" s="147">
        <f>PV(0.05,'PV factor'!X60,,-CM251)</f>
        <v>0</v>
      </c>
      <c r="FT251" s="147">
        <f>PV(0.05,'PV factor'!Y60,,-CN251)</f>
        <v>0</v>
      </c>
      <c r="FU251" s="147">
        <f>PV(0.05,'PV factor'!Z60,,-CO251)</f>
        <v>0</v>
      </c>
      <c r="FV251" s="147">
        <f>PV(0.05,'PV factor'!AA60,,-CP251)</f>
        <v>0</v>
      </c>
      <c r="FW251" s="147">
        <f>PV(0.05,'PV factor'!AB60,,-CQ251)</f>
        <v>0</v>
      </c>
      <c r="FX251" s="147">
        <f>PV(0.05,'PV factor'!AC60,,-CR251)</f>
        <v>0</v>
      </c>
      <c r="FY251" s="147">
        <f>PV(0.05,'PV factor'!AD60,,-CS251)</f>
        <v>0</v>
      </c>
      <c r="FZ251" s="147">
        <f>PV(0.05,'PV factor'!AE60,,-CT251)</f>
        <v>0</v>
      </c>
      <c r="GA251" s="147">
        <f>PV(0.05,'PV factor'!AF60,,-CU251)</f>
        <v>0</v>
      </c>
      <c r="GB251" s="147">
        <f>PV(0.05,'PV factor'!AG60,,-CV251)</f>
        <v>0</v>
      </c>
      <c r="GC251" s="147">
        <f>PV(0.05,'PV factor'!AH60,,-CW251)</f>
        <v>0</v>
      </c>
      <c r="GD251" s="147">
        <f>PV(0.05,'PV factor'!AI60,,-CX251)</f>
        <v>0</v>
      </c>
      <c r="GE251" s="147">
        <f>PV(0.05,'PV factor'!AJ60,,-CY251)</f>
        <v>0</v>
      </c>
      <c r="GF251" s="147">
        <f>PV(0.05,'PV factor'!AK60,,-CZ251)</f>
        <v>0</v>
      </c>
      <c r="GG251" s="147">
        <f>PV(0.05,'PV factor'!AL60,,-DA251)</f>
        <v>0</v>
      </c>
      <c r="GH251" s="147">
        <f>PV(0.05,'PV factor'!AM60,,-DB251)</f>
        <v>0</v>
      </c>
      <c r="GI251" s="147">
        <f>PV(0.05,'PV factor'!AN60,,-DC251)</f>
        <v>0</v>
      </c>
      <c r="GJ251" s="147">
        <f>PV(0.05,'PV factor'!AO60,,-DD251)</f>
        <v>0</v>
      </c>
      <c r="GK251" s="147">
        <f>PV(0.05,'PV factor'!AP60,,-DE251)</f>
        <v>0</v>
      </c>
      <c r="GL251" s="147">
        <f>PV(0.05,'PV factor'!C60,,-DI251)</f>
        <v>21768.707482993195</v>
      </c>
      <c r="GM251" s="147">
        <f>PV(0.05,'PV factor'!D60,,-DJ251)</f>
        <v>20732.102364755425</v>
      </c>
      <c r="GN251" s="147">
        <f>PV(0.05,'PV factor'!E60,,-DK251)</f>
        <v>19744.859395005169</v>
      </c>
      <c r="GO251" s="147">
        <f>PV(0.05,'PV factor'!F60,,-DL251)</f>
        <v>18804.627995243016</v>
      </c>
      <c r="GP251" s="147">
        <f>PV(0.05,'PV factor'!G60,,-DM251)</f>
        <v>17909.169519279065</v>
      </c>
      <c r="GQ251" s="147">
        <f>PV(0.05,'PV factor'!H60,,-DN251)</f>
        <v>17056.351923122915</v>
      </c>
      <c r="GR251" s="147">
        <f>PV(0.05,'PV factor'!I60,,-DO251)</f>
        <v>16244.144688688491</v>
      </c>
      <c r="GS251" s="147">
        <f>PV(0.05,'PV factor'!J60,,-DP251)</f>
        <v>15470.613989227135</v>
      </c>
      <c r="GT251" s="147">
        <f>PV(0.05,'PV factor'!K60,,-DQ251)</f>
        <v>14733.918084978224</v>
      </c>
      <c r="GU251" s="147">
        <f>PV(0.05,'PV factor'!L60,,-DR251)</f>
        <v>14032.302938074497</v>
      </c>
      <c r="GV251" s="147">
        <f>PV(0.05,'PV factor'!M60,,-DS251)</f>
        <v>13364.098036261428</v>
      </c>
      <c r="GW251" s="147">
        <f>PV(0.05,'PV factor'!N60,,-DT251)</f>
        <v>12727.712415487073</v>
      </c>
      <c r="GX251" s="147">
        <f>PV(0.05,'PV factor'!O60,,-DU251)</f>
        <v>12121.630871892452</v>
      </c>
      <c r="GY251" s="147">
        <f>PV(0.05,'PV factor'!P60,,-DV251)</f>
        <v>11544.410354183285</v>
      </c>
      <c r="GZ251" s="147">
        <f>PV(0.05,'PV factor'!Q60,,-DW251)</f>
        <v>10994.676527793605</v>
      </c>
      <c r="HA251" s="147">
        <f>PV(0.05,'PV factor'!R60,,-DX251)</f>
        <v>10471.120502660575</v>
      </c>
      <c r="HB251" s="147">
        <f>PV(0.05,'PV factor'!S60,,-DY251)</f>
        <v>9972.4957168195961</v>
      </c>
      <c r="HC251" s="147">
        <f>PV(0.05,'PV factor'!T60,,-DZ251)</f>
        <v>9497.6149683996155</v>
      </c>
      <c r="HD251" s="147">
        <f>PV(0.05,'PV factor'!U60,,-EA251)</f>
        <v>9045.3475889520141</v>
      </c>
      <c r="HE251" s="147">
        <f>PV(0.05,'PV factor'!V60,,-EB251)</f>
        <v>8614.6167513828714</v>
      </c>
      <c r="HF251" s="147">
        <f>PV(0.05,'PV factor'!W60,,-EC251)</f>
        <v>8204.3969060789259</v>
      </c>
      <c r="HG251" s="147">
        <f>PV(0.05,'PV factor'!X60,,-ED251)</f>
        <v>7813.711339122784</v>
      </c>
      <c r="HH251" s="147">
        <f>PV(0.05,'PV factor'!Y60,,-EE251)</f>
        <v>7441.629846783605</v>
      </c>
      <c r="HI251" s="147">
        <f>PV(0.05,'PV factor'!Z60,,-EF251)</f>
        <v>7087.2665207462906</v>
      </c>
      <c r="HJ251" s="147">
        <f>PV(0.05,'PV factor'!AA60,,-EG251)</f>
        <v>6749.777638805991</v>
      </c>
      <c r="HK251" s="147">
        <f>PV(0.05,'PV factor'!AB60,,-EH251)</f>
        <v>6428.3596560057049</v>
      </c>
      <c r="HL251" s="147">
        <f>PV(0.05,'PV factor'!AC60,,-EI251)</f>
        <v>6122.2472914340051</v>
      </c>
      <c r="HM251" s="147">
        <f>PV(0.05,'PV factor'!AD60,,-EJ251)</f>
        <v>5830.7117061276231</v>
      </c>
      <c r="HN251" s="147">
        <f>PV(0.05,'PV factor'!AE60,,-EK251)</f>
        <v>5553.0587677405956</v>
      </c>
      <c r="HO251" s="147">
        <f>PV(0.05,'PV factor'!AF60,,-EL251)</f>
        <v>5288.627397848184</v>
      </c>
      <c r="HP251" s="147">
        <f>PV(0.05,'PV factor'!AG60,,-EM251)</f>
        <v>5036.7879979506515</v>
      </c>
      <c r="HQ251" s="147">
        <f>PV(0.05,'PV factor'!AH60,,-EN251)</f>
        <v>4796.9409504291925</v>
      </c>
      <c r="HR251" s="147">
        <f>PV(0.05,'PV factor'!AI60,,-EO251)</f>
        <v>4568.5151908849448</v>
      </c>
      <c r="HS251" s="147">
        <f>PV(0.05,'PV factor'!AJ60,,-EP251)</f>
        <v>4350.9668484618514</v>
      </c>
      <c r="HT251" s="147">
        <f>PV(0.05,'PV factor'!AK60,,-EQ251)</f>
        <v>4143.77795091605</v>
      </c>
      <c r="HU251" s="147">
        <f>PV(0.05,'PV factor'!AL60,,-ER251)</f>
        <v>3946.4551913486184</v>
      </c>
      <c r="HV251" s="147">
        <f>PV(0.05,'PV factor'!AM60,,-ES251)</f>
        <v>3758.5287536653518</v>
      </c>
      <c r="HW251" s="147">
        <f>PV(0.05,'PV factor'!AN60,,-ET251)</f>
        <v>3579.5511939670009</v>
      </c>
      <c r="HX251" s="147">
        <f>PV(0.05,'PV factor'!AO60,,-EU251)</f>
        <v>3409.0963752066677</v>
      </c>
      <c r="HY251" s="147">
        <f>PV(0.05,'PV factor'!AP60,,-EV251)</f>
        <v>3246.7584525777788</v>
      </c>
      <c r="HZ251" s="147">
        <f t="shared" si="361"/>
        <v>517006.8027210884</v>
      </c>
      <c r="IA251" s="147">
        <f t="shared" si="362"/>
        <v>392207.6880913013</v>
      </c>
      <c r="IB251" s="401">
        <f t="shared" si="363"/>
        <v>0.75861223880817497</v>
      </c>
    </row>
    <row r="252" spans="1:236" ht="90" customHeight="1" x14ac:dyDescent="0.2">
      <c r="A252" s="82" t="s">
        <v>2266</v>
      </c>
      <c r="B252" s="84" t="s">
        <v>2483</v>
      </c>
      <c r="C252" s="84" t="s">
        <v>556</v>
      </c>
      <c r="D252" s="78">
        <v>3</v>
      </c>
      <c r="E252" s="84" t="s">
        <v>3443</v>
      </c>
      <c r="F252" s="87" t="s">
        <v>3444</v>
      </c>
      <c r="G252" s="87" t="s">
        <v>3445</v>
      </c>
      <c r="H252" s="87" t="s">
        <v>3446</v>
      </c>
      <c r="I252" s="87" t="s">
        <v>3447</v>
      </c>
      <c r="J252" s="87">
        <v>40</v>
      </c>
      <c r="K252" s="227" t="s">
        <v>79</v>
      </c>
      <c r="L252" s="89">
        <v>17800</v>
      </c>
      <c r="M252" s="89" t="s">
        <v>3448</v>
      </c>
      <c r="N252" s="79" t="s">
        <v>81</v>
      </c>
      <c r="O252" s="13" t="s">
        <v>217</v>
      </c>
      <c r="P252" s="79" t="s">
        <v>225</v>
      </c>
      <c r="Q252" s="112" t="s">
        <v>100</v>
      </c>
      <c r="R252" s="79" t="s">
        <v>474</v>
      </c>
      <c r="S252" s="78" t="s">
        <v>191</v>
      </c>
      <c r="T252" s="89" t="s">
        <v>2489</v>
      </c>
      <c r="U252" s="79" t="s">
        <v>87</v>
      </c>
      <c r="V252" s="81">
        <v>1</v>
      </c>
      <c r="W252" s="80">
        <v>2722690</v>
      </c>
      <c r="X252" s="80">
        <v>0</v>
      </c>
      <c r="Y252" s="80">
        <v>0</v>
      </c>
      <c r="Z252" s="80">
        <v>0</v>
      </c>
      <c r="AA252" s="80">
        <v>400000</v>
      </c>
      <c r="AB252" s="80">
        <v>1800000</v>
      </c>
      <c r="AC252" s="80">
        <v>522690</v>
      </c>
      <c r="AD252" s="80">
        <v>0</v>
      </c>
      <c r="AE252" s="86">
        <v>0</v>
      </c>
      <c r="AF252" s="86">
        <v>0</v>
      </c>
      <c r="AG252" s="86">
        <v>0</v>
      </c>
      <c r="AH252" s="86">
        <v>0</v>
      </c>
      <c r="AI252" s="88" t="s">
        <v>88</v>
      </c>
      <c r="AJ252" s="97">
        <v>135000</v>
      </c>
      <c r="AK252" s="97">
        <v>0</v>
      </c>
      <c r="AL252" s="97">
        <v>0</v>
      </c>
      <c r="AM252" s="97">
        <v>20000</v>
      </c>
      <c r="AN252" s="97">
        <v>72000</v>
      </c>
      <c r="AO252" s="97">
        <v>43000</v>
      </c>
      <c r="AP252" s="97">
        <v>0</v>
      </c>
      <c r="AQ252" s="395">
        <v>0</v>
      </c>
      <c r="AR252" s="395">
        <v>0</v>
      </c>
      <c r="AS252" s="395">
        <v>0</v>
      </c>
      <c r="AT252" s="395">
        <v>0</v>
      </c>
      <c r="AU252" s="396" t="s">
        <v>3449</v>
      </c>
      <c r="AV252" s="230">
        <f t="shared" si="329"/>
        <v>0</v>
      </c>
      <c r="AW252" s="230">
        <f t="shared" si="330"/>
        <v>0</v>
      </c>
      <c r="AX252" s="230" t="str">
        <f t="shared" si="331"/>
        <v>B1</v>
      </c>
      <c r="AY252" s="141">
        <f t="shared" si="332"/>
        <v>8</v>
      </c>
      <c r="AZ252" s="70">
        <f t="shared" si="333"/>
        <v>1</v>
      </c>
      <c r="BA252" s="70">
        <f t="shared" si="334"/>
        <v>1</v>
      </c>
      <c r="BB252" s="70">
        <f t="shared" si="335"/>
        <v>1</v>
      </c>
      <c r="BC252" s="70">
        <f t="shared" si="336"/>
        <v>1</v>
      </c>
      <c r="BD252" s="70">
        <f t="shared" si="337"/>
        <v>1</v>
      </c>
      <c r="BE252" s="70">
        <f t="shared" si="338"/>
        <v>0</v>
      </c>
      <c r="BF252" s="70">
        <f t="shared" si="339"/>
        <v>0</v>
      </c>
      <c r="BG252" s="71">
        <f t="shared" si="340"/>
        <v>0</v>
      </c>
      <c r="BH252" s="71">
        <f t="shared" si="341"/>
        <v>1</v>
      </c>
      <c r="BI252" s="71">
        <f t="shared" si="342"/>
        <v>0</v>
      </c>
      <c r="BJ252" s="71">
        <f t="shared" si="343"/>
        <v>0</v>
      </c>
      <c r="BK252" s="71">
        <f t="shared" si="344"/>
        <v>1</v>
      </c>
      <c r="BL252" s="70">
        <f t="shared" si="345"/>
        <v>1</v>
      </c>
      <c r="BM252" s="70">
        <f t="shared" si="346"/>
        <v>1</v>
      </c>
      <c r="BN252" s="70">
        <f t="shared" si="347"/>
        <v>1</v>
      </c>
      <c r="BO252" s="70">
        <f t="shared" si="348"/>
        <v>0</v>
      </c>
      <c r="BP252" s="144">
        <f t="shared" si="349"/>
        <v>0</v>
      </c>
      <c r="BQ252" s="144">
        <f t="shared" si="350"/>
        <v>0</v>
      </c>
      <c r="BR252" s="144">
        <f t="shared" si="351"/>
        <v>420000</v>
      </c>
      <c r="BS252" s="144">
        <f t="shared" si="352"/>
        <v>1872000</v>
      </c>
      <c r="BT252" s="144">
        <f t="shared" si="353"/>
        <v>565690</v>
      </c>
      <c r="BU252" s="144">
        <f t="shared" si="354"/>
        <v>0</v>
      </c>
      <c r="BV252" s="144">
        <f t="shared" si="355"/>
        <v>0</v>
      </c>
      <c r="BW252" s="144">
        <f t="shared" si="356"/>
        <v>0</v>
      </c>
      <c r="BX252" s="144">
        <f t="shared" si="357"/>
        <v>0</v>
      </c>
      <c r="BY252" s="144">
        <f t="shared" si="358"/>
        <v>0</v>
      </c>
      <c r="BZ252" s="9">
        <v>0</v>
      </c>
      <c r="CA252" s="9">
        <v>0</v>
      </c>
      <c r="CB252" s="9">
        <v>0</v>
      </c>
      <c r="CC252" s="9">
        <v>0</v>
      </c>
      <c r="CD252" s="9">
        <v>0</v>
      </c>
      <c r="CE252" s="9">
        <v>0</v>
      </c>
      <c r="CF252" s="9">
        <v>0</v>
      </c>
      <c r="CG252" s="9">
        <v>0</v>
      </c>
      <c r="CH252" s="9">
        <v>0</v>
      </c>
      <c r="CI252" s="9">
        <v>0</v>
      </c>
      <c r="CJ252" s="9">
        <v>0</v>
      </c>
      <c r="CK252" s="9">
        <v>0</v>
      </c>
      <c r="CL252" s="9">
        <v>0</v>
      </c>
      <c r="CM252" s="9">
        <v>0</v>
      </c>
      <c r="CN252" s="9">
        <v>0</v>
      </c>
      <c r="CO252" s="9">
        <v>0</v>
      </c>
      <c r="CP252" s="9">
        <v>0</v>
      </c>
      <c r="CQ252" s="9">
        <v>0</v>
      </c>
      <c r="CR252" s="9">
        <v>0</v>
      </c>
      <c r="CS252" s="9">
        <v>0</v>
      </c>
      <c r="CT252" s="9">
        <v>0</v>
      </c>
      <c r="CU252" s="9">
        <v>0</v>
      </c>
      <c r="CV252" s="9">
        <v>0</v>
      </c>
      <c r="CW252" s="9">
        <v>0</v>
      </c>
      <c r="CX252" s="9">
        <v>0</v>
      </c>
      <c r="CY252" s="9">
        <v>0</v>
      </c>
      <c r="CZ252" s="9">
        <v>0</v>
      </c>
      <c r="DA252" s="9">
        <v>0</v>
      </c>
      <c r="DB252" s="9">
        <v>0</v>
      </c>
      <c r="DC252" s="9">
        <v>0</v>
      </c>
      <c r="DD252" s="9">
        <v>0</v>
      </c>
      <c r="DE252" s="9">
        <v>0</v>
      </c>
      <c r="DF252" s="9">
        <v>0</v>
      </c>
      <c r="DG252" s="144">
        <f t="shared" si="359"/>
        <v>17800</v>
      </c>
      <c r="DH252" s="144">
        <f t="shared" ref="DH252:EW252" si="419">DG252</f>
        <v>17800</v>
      </c>
      <c r="DI252" s="144">
        <f t="shared" si="419"/>
        <v>17800</v>
      </c>
      <c r="DJ252" s="144">
        <f t="shared" si="419"/>
        <v>17800</v>
      </c>
      <c r="DK252" s="144">
        <f t="shared" si="419"/>
        <v>17800</v>
      </c>
      <c r="DL252" s="144">
        <f t="shared" si="419"/>
        <v>17800</v>
      </c>
      <c r="DM252" s="144">
        <f t="shared" si="419"/>
        <v>17800</v>
      </c>
      <c r="DN252" s="144">
        <f t="shared" si="419"/>
        <v>17800</v>
      </c>
      <c r="DO252" s="144">
        <f t="shared" si="419"/>
        <v>17800</v>
      </c>
      <c r="DP252" s="144">
        <f t="shared" si="419"/>
        <v>17800</v>
      </c>
      <c r="DQ252" s="144">
        <f t="shared" si="419"/>
        <v>17800</v>
      </c>
      <c r="DR252" s="144">
        <f t="shared" si="419"/>
        <v>17800</v>
      </c>
      <c r="DS252" s="144">
        <f t="shared" si="419"/>
        <v>17800</v>
      </c>
      <c r="DT252" s="144">
        <f t="shared" si="419"/>
        <v>17800</v>
      </c>
      <c r="DU252" s="144">
        <f t="shared" si="419"/>
        <v>17800</v>
      </c>
      <c r="DV252" s="144">
        <f t="shared" si="419"/>
        <v>17800</v>
      </c>
      <c r="DW252" s="144">
        <f t="shared" si="419"/>
        <v>17800</v>
      </c>
      <c r="DX252" s="144">
        <f t="shared" si="419"/>
        <v>17800</v>
      </c>
      <c r="DY252" s="144">
        <f t="shared" si="419"/>
        <v>17800</v>
      </c>
      <c r="DZ252" s="144">
        <f t="shared" si="419"/>
        <v>17800</v>
      </c>
      <c r="EA252" s="144">
        <f t="shared" si="419"/>
        <v>17800</v>
      </c>
      <c r="EB252" s="144">
        <f t="shared" si="419"/>
        <v>17800</v>
      </c>
      <c r="EC252" s="144">
        <f t="shared" si="419"/>
        <v>17800</v>
      </c>
      <c r="ED252" s="144">
        <f t="shared" si="419"/>
        <v>17800</v>
      </c>
      <c r="EE252" s="144">
        <f t="shared" si="419"/>
        <v>17800</v>
      </c>
      <c r="EF252" s="144">
        <f t="shared" si="419"/>
        <v>17800</v>
      </c>
      <c r="EG252" s="144">
        <f t="shared" si="419"/>
        <v>17800</v>
      </c>
      <c r="EH252" s="144">
        <f t="shared" si="419"/>
        <v>17800</v>
      </c>
      <c r="EI252" s="144">
        <f t="shared" si="419"/>
        <v>17800</v>
      </c>
      <c r="EJ252" s="144">
        <f t="shared" si="419"/>
        <v>17800</v>
      </c>
      <c r="EK252" s="144">
        <f t="shared" si="419"/>
        <v>17800</v>
      </c>
      <c r="EL252" s="144">
        <f t="shared" si="419"/>
        <v>17800</v>
      </c>
      <c r="EM252" s="144">
        <f t="shared" si="419"/>
        <v>17800</v>
      </c>
      <c r="EN252" s="144">
        <f t="shared" si="419"/>
        <v>17800</v>
      </c>
      <c r="EO252" s="144">
        <f t="shared" si="419"/>
        <v>17800</v>
      </c>
      <c r="EP252" s="144">
        <f t="shared" si="419"/>
        <v>17800</v>
      </c>
      <c r="EQ252" s="144">
        <f t="shared" si="419"/>
        <v>17800</v>
      </c>
      <c r="ER252" s="144">
        <f t="shared" si="419"/>
        <v>17800</v>
      </c>
      <c r="ES252" s="144">
        <f t="shared" si="419"/>
        <v>17800</v>
      </c>
      <c r="ET252" s="144">
        <f t="shared" si="419"/>
        <v>17800</v>
      </c>
      <c r="EU252" s="144">
        <f t="shared" si="419"/>
        <v>17800</v>
      </c>
      <c r="EV252" s="144">
        <f t="shared" si="419"/>
        <v>17800</v>
      </c>
      <c r="EW252" s="144">
        <f t="shared" si="419"/>
        <v>17800</v>
      </c>
      <c r="EX252" s="147">
        <f>PV(0.05,'PV factor'!C327,,-BR252)</f>
        <v>380952.38095238095</v>
      </c>
      <c r="EY252" s="147">
        <f>PV(0.05,'PV factor'!D327,,-BS252)</f>
        <v>1617103.984450923</v>
      </c>
      <c r="EZ252" s="147">
        <f>PV(0.05,'PV factor'!E327,,-BT252)</f>
        <v>465394.56296501972</v>
      </c>
      <c r="FA252" s="147">
        <f>PV(0.05,'PV factor'!F327,,-BU252)</f>
        <v>0</v>
      </c>
      <c r="FB252" s="147">
        <f>PV(0.05,'PV factor'!G327,,-BV252)</f>
        <v>0</v>
      </c>
      <c r="FC252" s="147">
        <f>PV(0.05,'PV factor'!H327,,-BW252)</f>
        <v>0</v>
      </c>
      <c r="FD252" s="147">
        <f>PV(0.05,'PV factor'!I327,,-BX252)</f>
        <v>0</v>
      </c>
      <c r="FE252" s="147">
        <f>PV(0.05,'PV factor'!J327,,-BY252)</f>
        <v>0</v>
      </c>
      <c r="FF252" s="147">
        <f>PV(0.05,'PV factor'!K327,,-BZ252)</f>
        <v>0</v>
      </c>
      <c r="FG252" s="147">
        <f>PV(0.05,'PV factor'!L327,,-CA252)</f>
        <v>0</v>
      </c>
      <c r="FH252" s="147">
        <f>PV(0.05,'PV factor'!M327,,-CB252)</f>
        <v>0</v>
      </c>
      <c r="FI252" s="147">
        <f>PV(0.05,'PV factor'!N327,,-CC252)</f>
        <v>0</v>
      </c>
      <c r="FJ252" s="147">
        <f>PV(0.05,'PV factor'!O327,,-CD252)</f>
        <v>0</v>
      </c>
      <c r="FK252" s="147">
        <f>PV(0.05,'PV factor'!P327,,-CE252)</f>
        <v>0</v>
      </c>
      <c r="FL252" s="147">
        <f>PV(0.05,'PV factor'!Q327,,-CF252)</f>
        <v>0</v>
      </c>
      <c r="FM252" s="147">
        <f>PV(0.05,'PV factor'!R327,,-CG252)</f>
        <v>0</v>
      </c>
      <c r="FN252" s="147">
        <f>PV(0.05,'PV factor'!S327,,-CH252)</f>
        <v>0</v>
      </c>
      <c r="FO252" s="147">
        <f>PV(0.05,'PV factor'!T327,,-CI252)</f>
        <v>0</v>
      </c>
      <c r="FP252" s="147">
        <f>PV(0.05,'PV factor'!U327,,-CJ252)</f>
        <v>0</v>
      </c>
      <c r="FQ252" s="147">
        <f>PV(0.05,'PV factor'!V327,,-CK252)</f>
        <v>0</v>
      </c>
      <c r="FR252" s="147">
        <f>PV(0.05,'PV factor'!W327,,-CL252)</f>
        <v>0</v>
      </c>
      <c r="FS252" s="147">
        <f>PV(0.05,'PV factor'!X327,,-CM252)</f>
        <v>0</v>
      </c>
      <c r="FT252" s="147">
        <f>PV(0.05,'PV factor'!Y327,,-CN252)</f>
        <v>0</v>
      </c>
      <c r="FU252" s="147">
        <f>PV(0.05,'PV factor'!Z327,,-CO252)</f>
        <v>0</v>
      </c>
      <c r="FV252" s="147">
        <f>PV(0.05,'PV factor'!AA327,,-CP252)</f>
        <v>0</v>
      </c>
      <c r="FW252" s="147">
        <f>PV(0.05,'PV factor'!AB327,,-CQ252)</f>
        <v>0</v>
      </c>
      <c r="FX252" s="147">
        <f>PV(0.05,'PV factor'!AC327,,-CR252)</f>
        <v>0</v>
      </c>
      <c r="FY252" s="147">
        <f>PV(0.05,'PV factor'!AD327,,-CS252)</f>
        <v>0</v>
      </c>
      <c r="FZ252" s="147">
        <f>PV(0.05,'PV factor'!AE327,,-CT252)</f>
        <v>0</v>
      </c>
      <c r="GA252" s="147">
        <f>PV(0.05,'PV factor'!AF327,,-CU252)</f>
        <v>0</v>
      </c>
      <c r="GB252" s="147">
        <f>PV(0.05,'PV factor'!AG327,,-CV252)</f>
        <v>0</v>
      </c>
      <c r="GC252" s="147">
        <f>PV(0.05,'PV factor'!AH327,,-CW252)</f>
        <v>0</v>
      </c>
      <c r="GD252" s="147">
        <f>PV(0.05,'PV factor'!AI327,,-CX252)</f>
        <v>0</v>
      </c>
      <c r="GE252" s="147">
        <f>PV(0.05,'PV factor'!AJ327,,-CY252)</f>
        <v>0</v>
      </c>
      <c r="GF252" s="147">
        <f>PV(0.05,'PV factor'!AK327,,-CZ252)</f>
        <v>0</v>
      </c>
      <c r="GG252" s="147">
        <f>PV(0.05,'PV factor'!AL327,,-DA252)</f>
        <v>0</v>
      </c>
      <c r="GH252" s="147">
        <f>PV(0.05,'PV factor'!AM327,,-DB252)</f>
        <v>0</v>
      </c>
      <c r="GI252" s="147">
        <f>PV(0.05,'PV factor'!AN327,,-DC252)</f>
        <v>0</v>
      </c>
      <c r="GJ252" s="147">
        <f>PV(0.05,'PV factor'!AO327,,-DD252)</f>
        <v>0</v>
      </c>
      <c r="GK252" s="147">
        <f>PV(0.05,'PV factor'!AP327,,-DE252)</f>
        <v>0</v>
      </c>
      <c r="GL252" s="147">
        <f>PV(0.05,'PV factor'!C327,,-DI252)</f>
        <v>16145.124716553288</v>
      </c>
      <c r="GM252" s="147">
        <f>PV(0.05,'PV factor'!D327,,-DJ252)</f>
        <v>15376.309253860272</v>
      </c>
      <c r="GN252" s="147">
        <f>PV(0.05,'PV factor'!E327,,-DK252)</f>
        <v>14644.104051295499</v>
      </c>
      <c r="GO252" s="147">
        <f>PV(0.05,'PV factor'!F327,,-DL252)</f>
        <v>13946.76576313857</v>
      </c>
      <c r="GP252" s="147">
        <f>PV(0.05,'PV factor'!G327,,-DM252)</f>
        <v>13282.634060131972</v>
      </c>
      <c r="GQ252" s="147">
        <f>PV(0.05,'PV factor'!H327,,-DN252)</f>
        <v>12650.127676316162</v>
      </c>
      <c r="GR252" s="147">
        <f>PV(0.05,'PV factor'!I327,,-DO252)</f>
        <v>12047.740644110632</v>
      </c>
      <c r="GS252" s="147">
        <f>PV(0.05,'PV factor'!J327,,-DP252)</f>
        <v>11474.038708676791</v>
      </c>
      <c r="GT252" s="147">
        <f>PV(0.05,'PV factor'!K327,,-DQ252)</f>
        <v>10927.655913025515</v>
      </c>
      <c r="GU252" s="147">
        <f>PV(0.05,'PV factor'!L327,,-DR252)</f>
        <v>10407.291345738586</v>
      </c>
      <c r="GV252" s="147">
        <f>PV(0.05,'PV factor'!M327,,-DS252)</f>
        <v>9911.7060435605599</v>
      </c>
      <c r="GW252" s="147">
        <f>PV(0.05,'PV factor'!N327,,-DT252)</f>
        <v>9439.7200414862455</v>
      </c>
      <c r="GX252" s="147">
        <f>PV(0.05,'PV factor'!O327,,-DU252)</f>
        <v>8990.2095633202352</v>
      </c>
      <c r="GY252" s="147">
        <f>PV(0.05,'PV factor'!P327,,-DV252)</f>
        <v>8562.1043460192686</v>
      </c>
      <c r="GZ252" s="147">
        <f>PV(0.05,'PV factor'!Q327,,-DW252)</f>
        <v>8154.385091446924</v>
      </c>
      <c r="HA252" s="147">
        <f>PV(0.05,'PV factor'!R327,,-DX252)</f>
        <v>7766.0810394732598</v>
      </c>
      <c r="HB252" s="147">
        <f>PV(0.05,'PV factor'!S327,,-DY252)</f>
        <v>7396.2676566412001</v>
      </c>
      <c r="HC252" s="147">
        <f>PV(0.05,'PV factor'!T327,,-DZ252)</f>
        <v>7044.0644348963806</v>
      </c>
      <c r="HD252" s="147">
        <f>PV(0.05,'PV factor'!U327,,-EA252)</f>
        <v>6708.6327951394105</v>
      </c>
      <c r="HE252" s="147">
        <f>PV(0.05,'PV factor'!V327,,-EB252)</f>
        <v>6389.1740906089626</v>
      </c>
      <c r="HF252" s="147">
        <f>PV(0.05,'PV factor'!W327,,-EC252)</f>
        <v>6084.92770534187</v>
      </c>
      <c r="HG252" s="147">
        <f>PV(0.05,'PV factor'!X327,,-ED252)</f>
        <v>5795.1692431827314</v>
      </c>
      <c r="HH252" s="147">
        <f>PV(0.05,'PV factor'!Y327,,-EE252)</f>
        <v>5519.2088030311734</v>
      </c>
      <c r="HI252" s="147">
        <f>PV(0.05,'PV factor'!Z327,,-EF252)</f>
        <v>5256.3893362201652</v>
      </c>
      <c r="HJ252" s="147">
        <f>PV(0.05,'PV factor'!AA327,,-EG252)</f>
        <v>5006.0850821144431</v>
      </c>
      <c r="HK252" s="147">
        <f>PV(0.05,'PV factor'!AB327,,-EH252)</f>
        <v>4767.7000782042314</v>
      </c>
      <c r="HL252" s="147">
        <f>PV(0.05,'PV factor'!AC327,,-EI252)</f>
        <v>4540.666741146887</v>
      </c>
      <c r="HM252" s="147">
        <f>PV(0.05,'PV factor'!AD327,,-EJ252)</f>
        <v>4324.444515377987</v>
      </c>
      <c r="HN252" s="147">
        <f>PV(0.05,'PV factor'!AE327,,-EK252)</f>
        <v>4118.5185860742749</v>
      </c>
      <c r="HO252" s="147">
        <f>PV(0.05,'PV factor'!AF327,,-EL252)</f>
        <v>3922.39865340407</v>
      </c>
      <c r="HP252" s="147">
        <f>PV(0.05,'PV factor'!AG327,,-EM252)</f>
        <v>3735.6177651467333</v>
      </c>
      <c r="HQ252" s="147">
        <f>PV(0.05,'PV factor'!AH327,,-EN252)</f>
        <v>3557.7312049016509</v>
      </c>
      <c r="HR252" s="147">
        <f>PV(0.05,'PV factor'!AI327,,-EO252)</f>
        <v>3388.3154332396675</v>
      </c>
      <c r="HS252" s="147">
        <f>PV(0.05,'PV factor'!AJ327,,-EP252)</f>
        <v>3226.9670792758734</v>
      </c>
      <c r="HT252" s="147">
        <f>PV(0.05,'PV factor'!AK327,,-EQ252)</f>
        <v>3073.3019802627368</v>
      </c>
      <c r="HU252" s="147">
        <f>PV(0.05,'PV factor'!AL327,,-ER252)</f>
        <v>2926.9542669168923</v>
      </c>
      <c r="HV252" s="147">
        <f>PV(0.05,'PV factor'!AM327,,-ES252)</f>
        <v>2787.5754923018026</v>
      </c>
      <c r="HW252" s="147">
        <f>PV(0.05,'PV factor'!AN327,,-ET252)</f>
        <v>2654.8338021921923</v>
      </c>
      <c r="HX252" s="147">
        <f>PV(0.05,'PV factor'!AO327,,-EU252)</f>
        <v>2528.4131449449455</v>
      </c>
      <c r="HY252" s="147">
        <f>PV(0.05,'PV factor'!AP327,,-EV252)</f>
        <v>2408.0125189951859</v>
      </c>
      <c r="HZ252" s="147">
        <f t="shared" si="361"/>
        <v>2463450.9283683235</v>
      </c>
      <c r="IA252" s="147">
        <f t="shared" si="362"/>
        <v>290887.36866771523</v>
      </c>
      <c r="IB252" s="401">
        <f t="shared" si="363"/>
        <v>0.11808125151507914</v>
      </c>
    </row>
    <row r="253" spans="1:236" ht="90" customHeight="1" x14ac:dyDescent="0.2">
      <c r="A253" s="161" t="s">
        <v>2267</v>
      </c>
      <c r="B253" s="150" t="s">
        <v>2526</v>
      </c>
      <c r="C253" s="150" t="s">
        <v>2193</v>
      </c>
      <c r="D253" s="148">
        <v>4</v>
      </c>
      <c r="E253" s="150" t="s">
        <v>2540</v>
      </c>
      <c r="F253" s="151" t="s">
        <v>2541</v>
      </c>
      <c r="G253" s="151" t="s">
        <v>2542</v>
      </c>
      <c r="H253" s="79" t="s">
        <v>77</v>
      </c>
      <c r="I253" s="151" t="s">
        <v>2531</v>
      </c>
      <c r="J253" s="151">
        <v>40</v>
      </c>
      <c r="K253" s="227" t="s">
        <v>79</v>
      </c>
      <c r="L253" s="79">
        <v>10622</v>
      </c>
      <c r="M253" s="151" t="s">
        <v>2543</v>
      </c>
      <c r="N253" s="79" t="s">
        <v>81</v>
      </c>
      <c r="O253" s="13" t="s">
        <v>217</v>
      </c>
      <c r="P253" s="79" t="s">
        <v>218</v>
      </c>
      <c r="Q253" s="112" t="s">
        <v>100</v>
      </c>
      <c r="R253" s="79" t="s">
        <v>108</v>
      </c>
      <c r="S253" s="79" t="s">
        <v>99</v>
      </c>
      <c r="T253" s="79" t="s">
        <v>2533</v>
      </c>
      <c r="U253" s="142" t="s">
        <v>100</v>
      </c>
      <c r="V253" s="81">
        <v>1</v>
      </c>
      <c r="W253" s="149">
        <v>250000</v>
      </c>
      <c r="X253" s="149">
        <v>20000</v>
      </c>
      <c r="Y253" s="149">
        <v>0</v>
      </c>
      <c r="Z253" s="149">
        <v>0</v>
      </c>
      <c r="AA253" s="149">
        <v>0</v>
      </c>
      <c r="AB253" s="149">
        <v>50000</v>
      </c>
      <c r="AC253" s="149">
        <v>100000</v>
      </c>
      <c r="AD253" s="149">
        <v>100000</v>
      </c>
      <c r="AE253" s="149">
        <v>0</v>
      </c>
      <c r="AF253" s="149">
        <v>0</v>
      </c>
      <c r="AG253" s="149">
        <v>0</v>
      </c>
      <c r="AH253" s="149">
        <v>0</v>
      </c>
      <c r="AI253" s="79" t="s">
        <v>2544</v>
      </c>
      <c r="AJ253" s="149">
        <v>30000</v>
      </c>
      <c r="AK253" s="149">
        <v>0</v>
      </c>
      <c r="AL253" s="149">
        <v>0</v>
      </c>
      <c r="AM253" s="149">
        <v>0</v>
      </c>
      <c r="AN253" s="149">
        <v>30000</v>
      </c>
      <c r="AO253" s="149">
        <v>0</v>
      </c>
      <c r="AP253" s="149">
        <v>0</v>
      </c>
      <c r="AQ253" s="149">
        <v>0</v>
      </c>
      <c r="AR253" s="149">
        <v>0</v>
      </c>
      <c r="AS253" s="149">
        <v>0</v>
      </c>
      <c r="AT253" s="149">
        <v>0</v>
      </c>
      <c r="AU253" s="151"/>
      <c r="AV253" s="230">
        <f t="shared" si="329"/>
        <v>1</v>
      </c>
      <c r="AW253" s="230">
        <f t="shared" si="330"/>
        <v>0</v>
      </c>
      <c r="AX253" s="230" t="str">
        <f t="shared" si="331"/>
        <v>B3</v>
      </c>
      <c r="AY253" s="141">
        <f t="shared" si="332"/>
        <v>8</v>
      </c>
      <c r="AZ253" s="70">
        <f t="shared" si="333"/>
        <v>1</v>
      </c>
      <c r="BA253" s="70">
        <f t="shared" si="334"/>
        <v>1</v>
      </c>
      <c r="BB253" s="70">
        <f t="shared" si="335"/>
        <v>0</v>
      </c>
      <c r="BC253" s="70">
        <f t="shared" si="336"/>
        <v>1</v>
      </c>
      <c r="BD253" s="70">
        <f t="shared" si="337"/>
        <v>1</v>
      </c>
      <c r="BE253" s="70">
        <f t="shared" si="338"/>
        <v>1</v>
      </c>
      <c r="BF253" s="70">
        <f t="shared" si="339"/>
        <v>1</v>
      </c>
      <c r="BG253" s="71">
        <f t="shared" si="340"/>
        <v>0</v>
      </c>
      <c r="BH253" s="71">
        <f t="shared" si="341"/>
        <v>1</v>
      </c>
      <c r="BI253" s="71">
        <f t="shared" si="342"/>
        <v>0</v>
      </c>
      <c r="BJ253" s="71">
        <f t="shared" si="343"/>
        <v>0</v>
      </c>
      <c r="BK253" s="71">
        <f t="shared" si="344"/>
        <v>1</v>
      </c>
      <c r="BL253" s="70">
        <f t="shared" si="345"/>
        <v>1</v>
      </c>
      <c r="BM253" s="70">
        <f t="shared" si="346"/>
        <v>1</v>
      </c>
      <c r="BN253" s="70">
        <f t="shared" si="347"/>
        <v>0</v>
      </c>
      <c r="BO253" s="70">
        <f t="shared" si="348"/>
        <v>1</v>
      </c>
      <c r="BP253" s="144">
        <f t="shared" si="349"/>
        <v>0</v>
      </c>
      <c r="BQ253" s="144">
        <f t="shared" si="350"/>
        <v>0</v>
      </c>
      <c r="BR253" s="144">
        <f t="shared" si="351"/>
        <v>0</v>
      </c>
      <c r="BS253" s="144">
        <f t="shared" si="352"/>
        <v>80000</v>
      </c>
      <c r="BT253" s="144">
        <f t="shared" si="353"/>
        <v>100000</v>
      </c>
      <c r="BU253" s="144">
        <f t="shared" si="354"/>
        <v>100000</v>
      </c>
      <c r="BV253" s="144">
        <f t="shared" si="355"/>
        <v>0</v>
      </c>
      <c r="BW253" s="144">
        <f t="shared" si="356"/>
        <v>0</v>
      </c>
      <c r="BX253" s="144">
        <f t="shared" si="357"/>
        <v>0</v>
      </c>
      <c r="BY253" s="144">
        <f t="shared" si="358"/>
        <v>0</v>
      </c>
      <c r="BZ253" s="9">
        <v>0</v>
      </c>
      <c r="CA253" s="9">
        <v>0</v>
      </c>
      <c r="CB253" s="9">
        <v>0</v>
      </c>
      <c r="CC253" s="9">
        <v>0</v>
      </c>
      <c r="CD253" s="9">
        <v>0</v>
      </c>
      <c r="CE253" s="9">
        <v>0</v>
      </c>
      <c r="CF253" s="9">
        <v>0</v>
      </c>
      <c r="CG253" s="9">
        <v>0</v>
      </c>
      <c r="CH253" s="9">
        <v>0</v>
      </c>
      <c r="CI253" s="9">
        <v>0</v>
      </c>
      <c r="CJ253" s="9">
        <v>0</v>
      </c>
      <c r="CK253" s="9">
        <v>0</v>
      </c>
      <c r="CL253" s="9">
        <v>0</v>
      </c>
      <c r="CM253" s="9">
        <v>0</v>
      </c>
      <c r="CN253" s="9">
        <v>0</v>
      </c>
      <c r="CO253" s="9">
        <v>0</v>
      </c>
      <c r="CP253" s="9">
        <v>0</v>
      </c>
      <c r="CQ253" s="9">
        <v>0</v>
      </c>
      <c r="CR253" s="9">
        <v>0</v>
      </c>
      <c r="CS253" s="9">
        <v>0</v>
      </c>
      <c r="CT253" s="9">
        <v>0</v>
      </c>
      <c r="CU253" s="9">
        <v>0</v>
      </c>
      <c r="CV253" s="9">
        <v>0</v>
      </c>
      <c r="CW253" s="9">
        <v>0</v>
      </c>
      <c r="CX253" s="9">
        <v>0</v>
      </c>
      <c r="CY253" s="9">
        <v>0</v>
      </c>
      <c r="CZ253" s="9">
        <v>0</v>
      </c>
      <c r="DA253" s="9">
        <v>0</v>
      </c>
      <c r="DB253" s="9">
        <v>0</v>
      </c>
      <c r="DC253" s="9">
        <v>0</v>
      </c>
      <c r="DD253" s="9">
        <v>0</v>
      </c>
      <c r="DE253" s="9">
        <v>0</v>
      </c>
      <c r="DF253" s="9">
        <v>0</v>
      </c>
      <c r="DG253" s="144">
        <f t="shared" si="359"/>
        <v>10622</v>
      </c>
      <c r="DH253" s="144">
        <f t="shared" ref="DH253:EW253" si="420">DG253</f>
        <v>10622</v>
      </c>
      <c r="DI253" s="144">
        <f t="shared" si="420"/>
        <v>10622</v>
      </c>
      <c r="DJ253" s="144">
        <f t="shared" si="420"/>
        <v>10622</v>
      </c>
      <c r="DK253" s="144">
        <f t="shared" si="420"/>
        <v>10622</v>
      </c>
      <c r="DL253" s="144">
        <f t="shared" si="420"/>
        <v>10622</v>
      </c>
      <c r="DM253" s="144">
        <f t="shared" si="420"/>
        <v>10622</v>
      </c>
      <c r="DN253" s="144">
        <f t="shared" si="420"/>
        <v>10622</v>
      </c>
      <c r="DO253" s="144">
        <f t="shared" si="420"/>
        <v>10622</v>
      </c>
      <c r="DP253" s="144">
        <f t="shared" si="420"/>
        <v>10622</v>
      </c>
      <c r="DQ253" s="144">
        <f t="shared" si="420"/>
        <v>10622</v>
      </c>
      <c r="DR253" s="144">
        <f t="shared" si="420"/>
        <v>10622</v>
      </c>
      <c r="DS253" s="144">
        <f t="shared" si="420"/>
        <v>10622</v>
      </c>
      <c r="DT253" s="144">
        <f t="shared" si="420"/>
        <v>10622</v>
      </c>
      <c r="DU253" s="144">
        <f t="shared" si="420"/>
        <v>10622</v>
      </c>
      <c r="DV253" s="144">
        <f t="shared" si="420"/>
        <v>10622</v>
      </c>
      <c r="DW253" s="144">
        <f t="shared" si="420"/>
        <v>10622</v>
      </c>
      <c r="DX253" s="144">
        <f t="shared" si="420"/>
        <v>10622</v>
      </c>
      <c r="DY253" s="144">
        <f t="shared" si="420"/>
        <v>10622</v>
      </c>
      <c r="DZ253" s="144">
        <f t="shared" si="420"/>
        <v>10622</v>
      </c>
      <c r="EA253" s="144">
        <f t="shared" si="420"/>
        <v>10622</v>
      </c>
      <c r="EB253" s="144">
        <f t="shared" si="420"/>
        <v>10622</v>
      </c>
      <c r="EC253" s="144">
        <f t="shared" si="420"/>
        <v>10622</v>
      </c>
      <c r="ED253" s="144">
        <f t="shared" si="420"/>
        <v>10622</v>
      </c>
      <c r="EE253" s="144">
        <f t="shared" si="420"/>
        <v>10622</v>
      </c>
      <c r="EF253" s="144">
        <f t="shared" si="420"/>
        <v>10622</v>
      </c>
      <c r="EG253" s="144">
        <f t="shared" si="420"/>
        <v>10622</v>
      </c>
      <c r="EH253" s="144">
        <f t="shared" si="420"/>
        <v>10622</v>
      </c>
      <c r="EI253" s="144">
        <f t="shared" si="420"/>
        <v>10622</v>
      </c>
      <c r="EJ253" s="144">
        <f t="shared" si="420"/>
        <v>10622</v>
      </c>
      <c r="EK253" s="144">
        <f t="shared" si="420"/>
        <v>10622</v>
      </c>
      <c r="EL253" s="144">
        <f t="shared" si="420"/>
        <v>10622</v>
      </c>
      <c r="EM253" s="144">
        <f t="shared" si="420"/>
        <v>10622</v>
      </c>
      <c r="EN253" s="144">
        <f t="shared" si="420"/>
        <v>10622</v>
      </c>
      <c r="EO253" s="144">
        <f t="shared" si="420"/>
        <v>10622</v>
      </c>
      <c r="EP253" s="144">
        <f t="shared" si="420"/>
        <v>10622</v>
      </c>
      <c r="EQ253" s="144">
        <f t="shared" si="420"/>
        <v>10622</v>
      </c>
      <c r="ER253" s="144">
        <f t="shared" si="420"/>
        <v>10622</v>
      </c>
      <c r="ES253" s="144">
        <f t="shared" si="420"/>
        <v>10622</v>
      </c>
      <c r="ET253" s="144">
        <f t="shared" si="420"/>
        <v>10622</v>
      </c>
      <c r="EU253" s="144">
        <f t="shared" si="420"/>
        <v>10622</v>
      </c>
      <c r="EV253" s="144">
        <f t="shared" si="420"/>
        <v>10622</v>
      </c>
      <c r="EW253" s="144">
        <f t="shared" si="420"/>
        <v>10622</v>
      </c>
      <c r="EX253" s="147">
        <f>PV(0.05,'PV factor'!C337,,-BR253)</f>
        <v>0</v>
      </c>
      <c r="EY253" s="147">
        <f>PV(0.05,'PV factor'!D337,,-BS253)</f>
        <v>69107.007882518083</v>
      </c>
      <c r="EZ253" s="147">
        <f>PV(0.05,'PV factor'!E337,,-BT253)</f>
        <v>82270.247479188198</v>
      </c>
      <c r="FA253" s="147">
        <f>PV(0.05,'PV factor'!F337,,-BU253)</f>
        <v>78352.616646845898</v>
      </c>
      <c r="FB253" s="147">
        <f>PV(0.05,'PV factor'!G337,,-BV253)</f>
        <v>0</v>
      </c>
      <c r="FC253" s="147">
        <f>PV(0.05,'PV factor'!H337,,-BW253)</f>
        <v>0</v>
      </c>
      <c r="FD253" s="147">
        <f>PV(0.05,'PV factor'!I337,,-BX253)</f>
        <v>0</v>
      </c>
      <c r="FE253" s="147">
        <f>PV(0.05,'PV factor'!J337,,-BY253)</f>
        <v>0</v>
      </c>
      <c r="FF253" s="147">
        <f>PV(0.05,'PV factor'!K337,,-BZ253)</f>
        <v>0</v>
      </c>
      <c r="FG253" s="147">
        <f>PV(0.05,'PV factor'!L337,,-CA253)</f>
        <v>0</v>
      </c>
      <c r="FH253" s="147">
        <f>PV(0.05,'PV factor'!M337,,-CB253)</f>
        <v>0</v>
      </c>
      <c r="FI253" s="147">
        <f>PV(0.05,'PV factor'!N337,,-CC253)</f>
        <v>0</v>
      </c>
      <c r="FJ253" s="147">
        <f>PV(0.05,'PV factor'!O337,,-CD253)</f>
        <v>0</v>
      </c>
      <c r="FK253" s="147">
        <f>PV(0.05,'PV factor'!P337,,-CE253)</f>
        <v>0</v>
      </c>
      <c r="FL253" s="147">
        <f>PV(0.05,'PV factor'!Q337,,-CF253)</f>
        <v>0</v>
      </c>
      <c r="FM253" s="147">
        <f>PV(0.05,'PV factor'!R337,,-CG253)</f>
        <v>0</v>
      </c>
      <c r="FN253" s="147">
        <f>PV(0.05,'PV factor'!S337,,-CH253)</f>
        <v>0</v>
      </c>
      <c r="FO253" s="147">
        <f>PV(0.05,'PV factor'!T337,,-CI253)</f>
        <v>0</v>
      </c>
      <c r="FP253" s="147">
        <f>PV(0.05,'PV factor'!U337,,-CJ253)</f>
        <v>0</v>
      </c>
      <c r="FQ253" s="147">
        <f>PV(0.05,'PV factor'!V337,,-CK253)</f>
        <v>0</v>
      </c>
      <c r="FR253" s="147">
        <f>PV(0.05,'PV factor'!W337,,-CL253)</f>
        <v>0</v>
      </c>
      <c r="FS253" s="147">
        <f>PV(0.05,'PV factor'!X337,,-CM253)</f>
        <v>0</v>
      </c>
      <c r="FT253" s="147">
        <f>PV(0.05,'PV factor'!Y337,,-CN253)</f>
        <v>0</v>
      </c>
      <c r="FU253" s="147">
        <f>PV(0.05,'PV factor'!Z337,,-CO253)</f>
        <v>0</v>
      </c>
      <c r="FV253" s="147">
        <f>PV(0.05,'PV factor'!AA337,,-CP253)</f>
        <v>0</v>
      </c>
      <c r="FW253" s="147">
        <f>PV(0.05,'PV factor'!AB337,,-CQ253)</f>
        <v>0</v>
      </c>
      <c r="FX253" s="147">
        <f>PV(0.05,'PV factor'!AC337,,-CR253)</f>
        <v>0</v>
      </c>
      <c r="FY253" s="147">
        <f>PV(0.05,'PV factor'!AD337,,-CS253)</f>
        <v>0</v>
      </c>
      <c r="FZ253" s="147">
        <f>PV(0.05,'PV factor'!AE337,,-CT253)</f>
        <v>0</v>
      </c>
      <c r="GA253" s="147">
        <f>PV(0.05,'PV factor'!AF337,,-CU253)</f>
        <v>0</v>
      </c>
      <c r="GB253" s="147">
        <f>PV(0.05,'PV factor'!AG337,,-CV253)</f>
        <v>0</v>
      </c>
      <c r="GC253" s="147">
        <f>PV(0.05,'PV factor'!AH337,,-CW253)</f>
        <v>0</v>
      </c>
      <c r="GD253" s="147">
        <f>PV(0.05,'PV factor'!AI337,,-CX253)</f>
        <v>0</v>
      </c>
      <c r="GE253" s="147">
        <f>PV(0.05,'PV factor'!AJ337,,-CY253)</f>
        <v>0</v>
      </c>
      <c r="GF253" s="147">
        <f>PV(0.05,'PV factor'!AK337,,-CZ253)</f>
        <v>0</v>
      </c>
      <c r="GG253" s="147">
        <f>PV(0.05,'PV factor'!AL337,,-DA253)</f>
        <v>0</v>
      </c>
      <c r="GH253" s="147">
        <f>PV(0.05,'PV factor'!AM337,,-DB253)</f>
        <v>0</v>
      </c>
      <c r="GI253" s="147">
        <f>PV(0.05,'PV factor'!AN337,,-DC253)</f>
        <v>0</v>
      </c>
      <c r="GJ253" s="147">
        <f>PV(0.05,'PV factor'!AO337,,-DD253)</f>
        <v>0</v>
      </c>
      <c r="GK253" s="147">
        <f>PV(0.05,'PV factor'!AP337,,-DE253)</f>
        <v>0</v>
      </c>
      <c r="GL253" s="147">
        <f>PV(0.05,'PV factor'!C337,,-DI253)</f>
        <v>9634.4671201814053</v>
      </c>
      <c r="GM253" s="147">
        <f>PV(0.05,'PV factor'!D337,,-DJ253)</f>
        <v>9175.6829716013381</v>
      </c>
      <c r="GN253" s="147">
        <f>PV(0.05,'PV factor'!E337,,-DK253)</f>
        <v>8738.7456872393705</v>
      </c>
      <c r="GO253" s="147">
        <f>PV(0.05,'PV factor'!F337,,-DL253)</f>
        <v>8322.6149402279716</v>
      </c>
      <c r="GP253" s="147">
        <f>PV(0.05,'PV factor'!G337,,-DM253)</f>
        <v>7926.2999430742593</v>
      </c>
      <c r="GQ253" s="147">
        <f>PV(0.05,'PV factor'!H337,,-DN253)</f>
        <v>7548.8570886421503</v>
      </c>
      <c r="GR253" s="147">
        <f>PV(0.05,'PV factor'!I337,,-DO253)</f>
        <v>7189.3877034687148</v>
      </c>
      <c r="GS253" s="147">
        <f>PV(0.05,'PV factor'!J337,,-DP253)</f>
        <v>6847.0359080654425</v>
      </c>
      <c r="GT253" s="147">
        <f>PV(0.05,'PV factor'!K337,,-DQ253)</f>
        <v>6520.9865791099455</v>
      </c>
      <c r="GU253" s="147">
        <f>PV(0.05,'PV factor'!L337,,-DR253)</f>
        <v>6210.463408676138</v>
      </c>
      <c r="GV253" s="147">
        <f>PV(0.05,'PV factor'!M337,,-DS253)</f>
        <v>5914.7270558820373</v>
      </c>
      <c r="GW253" s="147">
        <f>PV(0.05,'PV factor'!N337,,-DT253)</f>
        <v>5633.0733865543198</v>
      </c>
      <c r="GX253" s="147">
        <f>PV(0.05,'PV factor'!O337,,-DU253)</f>
        <v>5364.8317967184012</v>
      </c>
      <c r="GY253" s="147">
        <f>PV(0.05,'PV factor'!P337,,-DV253)</f>
        <v>5109.3636159222851</v>
      </c>
      <c r="GZ253" s="147">
        <f>PV(0.05,'PV factor'!Q337,,-DW253)</f>
        <v>4866.0605865926527</v>
      </c>
      <c r="HA253" s="147">
        <f>PV(0.05,'PV factor'!R337,,-DX253)</f>
        <v>4634.3434158025266</v>
      </c>
      <c r="HB253" s="147">
        <f>PV(0.05,'PV factor'!S337,,-DY253)</f>
        <v>4413.6603960024058</v>
      </c>
      <c r="HC253" s="147">
        <f>PV(0.05,'PV factor'!T337,,-DZ253)</f>
        <v>4203.4860914308629</v>
      </c>
      <c r="HD253" s="147">
        <f>PV(0.05,'PV factor'!U337,,-EA253)</f>
        <v>4003.3200870770124</v>
      </c>
      <c r="HE253" s="147">
        <f>PV(0.05,'PV factor'!V337,,-EB253)</f>
        <v>3812.6857972162024</v>
      </c>
      <c r="HF253" s="147">
        <f>PV(0.05,'PV factor'!W337,,-EC253)</f>
        <v>3631.1293306820976</v>
      </c>
      <c r="HG253" s="147">
        <f>PV(0.05,'PV factor'!X337,,-ED253)</f>
        <v>3458.2184101734256</v>
      </c>
      <c r="HH253" s="147">
        <f>PV(0.05,'PV factor'!Y337,,-EE253)</f>
        <v>3293.5413430223107</v>
      </c>
      <c r="HI253" s="147">
        <f>PV(0.05,'PV factor'!Z337,,-EF253)</f>
        <v>3136.7060409736291</v>
      </c>
      <c r="HJ253" s="147">
        <f>PV(0.05,'PV factor'!AA337,,-EG253)</f>
        <v>2987.3390866415516</v>
      </c>
      <c r="HK253" s="147">
        <f>PV(0.05,'PV factor'!AB337,,-EH253)</f>
        <v>2845.0848444205249</v>
      </c>
      <c r="HL253" s="147">
        <f>PV(0.05,'PV factor'!AC337,,-EI253)</f>
        <v>2709.6046137338335</v>
      </c>
      <c r="HM253" s="147">
        <f>PV(0.05,'PV factor'!AD337,,-EJ253)</f>
        <v>2580.5758226036505</v>
      </c>
      <c r="HN253" s="147">
        <f>PV(0.05,'PV factor'!AE337,,-EK253)</f>
        <v>2457.6912596225252</v>
      </c>
      <c r="HO253" s="147">
        <f>PV(0.05,'PV factor'!AF337,,-EL253)</f>
        <v>2340.658342497642</v>
      </c>
      <c r="HP253" s="147">
        <f>PV(0.05,'PV factor'!AG337,,-EM253)</f>
        <v>2229.1984214263261</v>
      </c>
      <c r="HQ253" s="147">
        <f>PV(0.05,'PV factor'!AH337,,-EN253)</f>
        <v>2123.0461156441202</v>
      </c>
      <c r="HR253" s="147">
        <f>PV(0.05,'PV factor'!AI337,,-EO253)</f>
        <v>2021.9486815658286</v>
      </c>
      <c r="HS253" s="147">
        <f>PV(0.05,'PV factor'!AJ337,,-EP253)</f>
        <v>1925.6654110150746</v>
      </c>
      <c r="HT253" s="147">
        <f>PV(0.05,'PV factor'!AK337,,-EQ253)</f>
        <v>1833.967058109595</v>
      </c>
      <c r="HU253" s="147">
        <f>PV(0.05,'PV factor'!AL337,,-ER253)</f>
        <v>1746.6352934377094</v>
      </c>
      <c r="HV253" s="147">
        <f>PV(0.05,'PV factor'!AM337,,-ES253)</f>
        <v>1663.4621842263903</v>
      </c>
      <c r="HW253" s="147">
        <f>PV(0.05,'PV factor'!AN337,,-ET253)</f>
        <v>1584.2496992632284</v>
      </c>
      <c r="HX253" s="147">
        <f>PV(0.05,'PV factor'!AO337,,-EU253)</f>
        <v>1508.809237393551</v>
      </c>
      <c r="HY253" s="147">
        <f>PV(0.05,'PV factor'!AP337,,-EV253)</f>
        <v>1436.9611784700485</v>
      </c>
      <c r="HZ253" s="147">
        <f t="shared" si="361"/>
        <v>229729.87200855219</v>
      </c>
      <c r="IA253" s="147">
        <f t="shared" si="362"/>
        <v>173584.58595440848</v>
      </c>
      <c r="IB253" s="401">
        <f t="shared" si="363"/>
        <v>0.7556030238329059</v>
      </c>
    </row>
    <row r="254" spans="1:236" ht="90" customHeight="1" x14ac:dyDescent="0.2">
      <c r="A254" s="231" t="s">
        <v>784</v>
      </c>
      <c r="B254" s="85" t="s">
        <v>785</v>
      </c>
      <c r="C254" s="85" t="s">
        <v>817</v>
      </c>
      <c r="D254" s="199">
        <v>8</v>
      </c>
      <c r="E254" s="85" t="s">
        <v>818</v>
      </c>
      <c r="F254" s="95" t="s">
        <v>819</v>
      </c>
      <c r="G254" s="95" t="s">
        <v>820</v>
      </c>
      <c r="H254" s="90" t="s">
        <v>77</v>
      </c>
      <c r="I254" s="95" t="s">
        <v>789</v>
      </c>
      <c r="J254" s="90">
        <v>40</v>
      </c>
      <c r="K254" s="227" t="s">
        <v>94</v>
      </c>
      <c r="L254" s="74">
        <v>8000</v>
      </c>
      <c r="M254" s="85" t="s">
        <v>853</v>
      </c>
      <c r="N254" s="90" t="s">
        <v>96</v>
      </c>
      <c r="O254" s="90" t="s">
        <v>217</v>
      </c>
      <c r="P254" s="90" t="s">
        <v>218</v>
      </c>
      <c r="Q254" s="112" t="s">
        <v>100</v>
      </c>
      <c r="R254" s="90" t="s">
        <v>226</v>
      </c>
      <c r="S254" s="90" t="s">
        <v>790</v>
      </c>
      <c r="T254" s="90" t="s">
        <v>791</v>
      </c>
      <c r="U254" s="90" t="s">
        <v>100</v>
      </c>
      <c r="V254" s="193">
        <v>1</v>
      </c>
      <c r="W254" s="192">
        <v>200000</v>
      </c>
      <c r="X254" s="192">
        <v>4500</v>
      </c>
      <c r="Y254" s="192">
        <v>0</v>
      </c>
      <c r="Z254" s="192">
        <v>0</v>
      </c>
      <c r="AA254" s="192">
        <v>100000</v>
      </c>
      <c r="AB254" s="192">
        <v>100000</v>
      </c>
      <c r="AC254" s="192">
        <v>0</v>
      </c>
      <c r="AD254" s="192">
        <v>0</v>
      </c>
      <c r="AE254" s="192">
        <v>0</v>
      </c>
      <c r="AF254" s="192">
        <v>0</v>
      </c>
      <c r="AG254" s="192">
        <v>0</v>
      </c>
      <c r="AH254" s="192">
        <v>0</v>
      </c>
      <c r="AI254" s="90" t="s">
        <v>88</v>
      </c>
      <c r="AJ254" s="192">
        <v>0</v>
      </c>
      <c r="AK254" s="192">
        <v>0</v>
      </c>
      <c r="AL254" s="192">
        <v>0</v>
      </c>
      <c r="AM254" s="192">
        <v>0</v>
      </c>
      <c r="AN254" s="192">
        <v>0</v>
      </c>
      <c r="AO254" s="192">
        <v>0</v>
      </c>
      <c r="AP254" s="192">
        <v>0</v>
      </c>
      <c r="AQ254" s="192">
        <v>0</v>
      </c>
      <c r="AR254" s="192">
        <v>0</v>
      </c>
      <c r="AS254" s="192">
        <v>0</v>
      </c>
      <c r="AT254" s="192">
        <v>0</v>
      </c>
      <c r="AU254" s="95"/>
      <c r="AV254" s="230">
        <f t="shared" si="329"/>
        <v>1</v>
      </c>
      <c r="AW254" s="230">
        <f t="shared" si="330"/>
        <v>0</v>
      </c>
      <c r="AX254" s="230" t="str">
        <f t="shared" si="331"/>
        <v>B3</v>
      </c>
      <c r="AY254" s="141">
        <f t="shared" si="332"/>
        <v>8</v>
      </c>
      <c r="AZ254" s="70">
        <f t="shared" si="333"/>
        <v>1</v>
      </c>
      <c r="BA254" s="70">
        <f t="shared" si="334"/>
        <v>1</v>
      </c>
      <c r="BB254" s="70">
        <f t="shared" si="335"/>
        <v>1</v>
      </c>
      <c r="BC254" s="70">
        <f t="shared" si="336"/>
        <v>1</v>
      </c>
      <c r="BD254" s="70">
        <f t="shared" si="337"/>
        <v>1</v>
      </c>
      <c r="BE254" s="70">
        <f t="shared" si="338"/>
        <v>1</v>
      </c>
      <c r="BF254" s="70">
        <f t="shared" si="339"/>
        <v>1</v>
      </c>
      <c r="BG254" s="71">
        <f t="shared" si="340"/>
        <v>0</v>
      </c>
      <c r="BH254" s="71">
        <f t="shared" si="341"/>
        <v>0</v>
      </c>
      <c r="BI254" s="71">
        <f t="shared" si="342"/>
        <v>0</v>
      </c>
      <c r="BJ254" s="71">
        <f t="shared" si="343"/>
        <v>0</v>
      </c>
      <c r="BK254" s="71">
        <f t="shared" si="344"/>
        <v>0</v>
      </c>
      <c r="BL254" s="70">
        <f t="shared" si="345"/>
        <v>1</v>
      </c>
      <c r="BM254" s="70">
        <f t="shared" si="346"/>
        <v>1</v>
      </c>
      <c r="BN254" s="70">
        <f t="shared" si="347"/>
        <v>0</v>
      </c>
      <c r="BO254" s="70">
        <f t="shared" si="348"/>
        <v>1</v>
      </c>
      <c r="BP254" s="144">
        <f t="shared" si="349"/>
        <v>0</v>
      </c>
      <c r="BQ254" s="144">
        <f t="shared" si="350"/>
        <v>0</v>
      </c>
      <c r="BR254" s="144">
        <f t="shared" si="351"/>
        <v>100000</v>
      </c>
      <c r="BS254" s="144">
        <f t="shared" si="352"/>
        <v>100000</v>
      </c>
      <c r="BT254" s="144">
        <f t="shared" si="353"/>
        <v>0</v>
      </c>
      <c r="BU254" s="144">
        <f t="shared" si="354"/>
        <v>0</v>
      </c>
      <c r="BV254" s="144">
        <f t="shared" si="355"/>
        <v>0</v>
      </c>
      <c r="BW254" s="144">
        <f t="shared" si="356"/>
        <v>0</v>
      </c>
      <c r="BX254" s="144">
        <f t="shared" si="357"/>
        <v>0</v>
      </c>
      <c r="BY254" s="144">
        <f t="shared" si="358"/>
        <v>0</v>
      </c>
      <c r="BZ254" s="9">
        <v>0</v>
      </c>
      <c r="CA254" s="9">
        <v>0</v>
      </c>
      <c r="CB254" s="9">
        <v>0</v>
      </c>
      <c r="CC254" s="9">
        <v>0</v>
      </c>
      <c r="CD254" s="9">
        <v>0</v>
      </c>
      <c r="CE254" s="9">
        <v>0</v>
      </c>
      <c r="CF254" s="9">
        <v>0</v>
      </c>
      <c r="CG254" s="9">
        <v>0</v>
      </c>
      <c r="CH254" s="9">
        <v>0</v>
      </c>
      <c r="CI254" s="9">
        <v>0</v>
      </c>
      <c r="CJ254" s="9">
        <v>0</v>
      </c>
      <c r="CK254" s="9">
        <v>0</v>
      </c>
      <c r="CL254" s="9">
        <v>0</v>
      </c>
      <c r="CM254" s="9">
        <v>0</v>
      </c>
      <c r="CN254" s="9">
        <v>0</v>
      </c>
      <c r="CO254" s="9">
        <v>0</v>
      </c>
      <c r="CP254" s="9">
        <v>0</v>
      </c>
      <c r="CQ254" s="9">
        <v>0</v>
      </c>
      <c r="CR254" s="9">
        <v>0</v>
      </c>
      <c r="CS254" s="9">
        <v>0</v>
      </c>
      <c r="CT254" s="9">
        <v>0</v>
      </c>
      <c r="CU254" s="9">
        <v>0</v>
      </c>
      <c r="CV254" s="9">
        <v>0</v>
      </c>
      <c r="CW254" s="9">
        <v>0</v>
      </c>
      <c r="CX254" s="9">
        <v>0</v>
      </c>
      <c r="CY254" s="9">
        <v>0</v>
      </c>
      <c r="CZ254" s="9">
        <v>0</v>
      </c>
      <c r="DA254" s="9">
        <v>0</v>
      </c>
      <c r="DB254" s="9">
        <v>0</v>
      </c>
      <c r="DC254" s="9">
        <v>0</v>
      </c>
      <c r="DD254" s="9">
        <v>0</v>
      </c>
      <c r="DE254" s="9">
        <v>0</v>
      </c>
      <c r="DF254" s="9">
        <v>0</v>
      </c>
      <c r="DG254" s="144">
        <f t="shared" si="359"/>
        <v>8000</v>
      </c>
      <c r="DH254" s="144">
        <f t="shared" ref="DH254:EW254" si="421">DG254</f>
        <v>8000</v>
      </c>
      <c r="DI254" s="144">
        <f t="shared" si="421"/>
        <v>8000</v>
      </c>
      <c r="DJ254" s="144">
        <f t="shared" si="421"/>
        <v>8000</v>
      </c>
      <c r="DK254" s="144">
        <f t="shared" si="421"/>
        <v>8000</v>
      </c>
      <c r="DL254" s="144">
        <f t="shared" si="421"/>
        <v>8000</v>
      </c>
      <c r="DM254" s="144">
        <f t="shared" si="421"/>
        <v>8000</v>
      </c>
      <c r="DN254" s="144">
        <f t="shared" si="421"/>
        <v>8000</v>
      </c>
      <c r="DO254" s="144">
        <f t="shared" si="421"/>
        <v>8000</v>
      </c>
      <c r="DP254" s="144">
        <f t="shared" si="421"/>
        <v>8000</v>
      </c>
      <c r="DQ254" s="144">
        <f t="shared" si="421"/>
        <v>8000</v>
      </c>
      <c r="DR254" s="144">
        <f t="shared" si="421"/>
        <v>8000</v>
      </c>
      <c r="DS254" s="144">
        <f t="shared" si="421"/>
        <v>8000</v>
      </c>
      <c r="DT254" s="144">
        <f t="shared" si="421"/>
        <v>8000</v>
      </c>
      <c r="DU254" s="144">
        <f t="shared" si="421"/>
        <v>8000</v>
      </c>
      <c r="DV254" s="144">
        <f t="shared" si="421"/>
        <v>8000</v>
      </c>
      <c r="DW254" s="144">
        <f t="shared" si="421"/>
        <v>8000</v>
      </c>
      <c r="DX254" s="144">
        <f t="shared" si="421"/>
        <v>8000</v>
      </c>
      <c r="DY254" s="144">
        <f t="shared" si="421"/>
        <v>8000</v>
      </c>
      <c r="DZ254" s="144">
        <f t="shared" si="421"/>
        <v>8000</v>
      </c>
      <c r="EA254" s="144">
        <f t="shared" si="421"/>
        <v>8000</v>
      </c>
      <c r="EB254" s="144">
        <f t="shared" si="421"/>
        <v>8000</v>
      </c>
      <c r="EC254" s="144">
        <f t="shared" si="421"/>
        <v>8000</v>
      </c>
      <c r="ED254" s="144">
        <f t="shared" si="421"/>
        <v>8000</v>
      </c>
      <c r="EE254" s="144">
        <f t="shared" si="421"/>
        <v>8000</v>
      </c>
      <c r="EF254" s="144">
        <f t="shared" si="421"/>
        <v>8000</v>
      </c>
      <c r="EG254" s="144">
        <f t="shared" si="421"/>
        <v>8000</v>
      </c>
      <c r="EH254" s="144">
        <f t="shared" si="421"/>
        <v>8000</v>
      </c>
      <c r="EI254" s="144">
        <f t="shared" si="421"/>
        <v>8000</v>
      </c>
      <c r="EJ254" s="144">
        <f t="shared" si="421"/>
        <v>8000</v>
      </c>
      <c r="EK254" s="144">
        <f t="shared" si="421"/>
        <v>8000</v>
      </c>
      <c r="EL254" s="144">
        <f t="shared" si="421"/>
        <v>8000</v>
      </c>
      <c r="EM254" s="144">
        <f t="shared" si="421"/>
        <v>8000</v>
      </c>
      <c r="EN254" s="144">
        <f t="shared" si="421"/>
        <v>8000</v>
      </c>
      <c r="EO254" s="144">
        <f t="shared" si="421"/>
        <v>8000</v>
      </c>
      <c r="EP254" s="144">
        <f t="shared" si="421"/>
        <v>8000</v>
      </c>
      <c r="EQ254" s="144">
        <f t="shared" si="421"/>
        <v>8000</v>
      </c>
      <c r="ER254" s="144">
        <f t="shared" si="421"/>
        <v>8000</v>
      </c>
      <c r="ES254" s="144">
        <f t="shared" si="421"/>
        <v>8000</v>
      </c>
      <c r="ET254" s="144">
        <f t="shared" si="421"/>
        <v>8000</v>
      </c>
      <c r="EU254" s="144">
        <f t="shared" si="421"/>
        <v>8000</v>
      </c>
      <c r="EV254" s="144">
        <f t="shared" si="421"/>
        <v>8000</v>
      </c>
      <c r="EW254" s="144">
        <f t="shared" si="421"/>
        <v>8000</v>
      </c>
      <c r="EX254" s="147">
        <f>PV(0.05,'PV factor'!C66,,-BR254)</f>
        <v>90702.947845804985</v>
      </c>
      <c r="EY254" s="147">
        <f>PV(0.05,'PV factor'!D66,,-BS254)</f>
        <v>86383.759853147596</v>
      </c>
      <c r="EZ254" s="147">
        <f>PV(0.05,'PV factor'!E66,,-BT254)</f>
        <v>0</v>
      </c>
      <c r="FA254" s="147">
        <f>PV(0.05,'PV factor'!F66,,-BU254)</f>
        <v>0</v>
      </c>
      <c r="FB254" s="147">
        <f>PV(0.05,'PV factor'!G66,,-BV254)</f>
        <v>0</v>
      </c>
      <c r="FC254" s="147">
        <f>PV(0.05,'PV factor'!H66,,-BW254)</f>
        <v>0</v>
      </c>
      <c r="FD254" s="147">
        <f>PV(0.05,'PV factor'!I66,,-BX254)</f>
        <v>0</v>
      </c>
      <c r="FE254" s="147">
        <f>PV(0.05,'PV factor'!J66,,-BY254)</f>
        <v>0</v>
      </c>
      <c r="FF254" s="147">
        <f>PV(0.05,'PV factor'!K66,,-BZ254)</f>
        <v>0</v>
      </c>
      <c r="FG254" s="147">
        <f>PV(0.05,'PV factor'!L66,,-CA254)</f>
        <v>0</v>
      </c>
      <c r="FH254" s="147">
        <f>PV(0.05,'PV factor'!M66,,-CB254)</f>
        <v>0</v>
      </c>
      <c r="FI254" s="147">
        <f>PV(0.05,'PV factor'!N66,,-CC254)</f>
        <v>0</v>
      </c>
      <c r="FJ254" s="147">
        <f>PV(0.05,'PV factor'!O66,,-CD254)</f>
        <v>0</v>
      </c>
      <c r="FK254" s="147">
        <f>PV(0.05,'PV factor'!P66,,-CE254)</f>
        <v>0</v>
      </c>
      <c r="FL254" s="147">
        <f>PV(0.05,'PV factor'!Q66,,-CF254)</f>
        <v>0</v>
      </c>
      <c r="FM254" s="147">
        <f>PV(0.05,'PV factor'!R66,,-CG254)</f>
        <v>0</v>
      </c>
      <c r="FN254" s="147">
        <f>PV(0.05,'PV factor'!S66,,-CH254)</f>
        <v>0</v>
      </c>
      <c r="FO254" s="147">
        <f>PV(0.05,'PV factor'!T66,,-CI254)</f>
        <v>0</v>
      </c>
      <c r="FP254" s="147">
        <f>PV(0.05,'PV factor'!U66,,-CJ254)</f>
        <v>0</v>
      </c>
      <c r="FQ254" s="147">
        <f>PV(0.05,'PV factor'!V66,,-CK254)</f>
        <v>0</v>
      </c>
      <c r="FR254" s="147">
        <f>PV(0.05,'PV factor'!W66,,-CL254)</f>
        <v>0</v>
      </c>
      <c r="FS254" s="147">
        <f>PV(0.05,'PV factor'!X66,,-CM254)</f>
        <v>0</v>
      </c>
      <c r="FT254" s="147">
        <f>PV(0.05,'PV factor'!Y66,,-CN254)</f>
        <v>0</v>
      </c>
      <c r="FU254" s="147">
        <f>PV(0.05,'PV factor'!Z66,,-CO254)</f>
        <v>0</v>
      </c>
      <c r="FV254" s="147">
        <f>PV(0.05,'PV factor'!AA66,,-CP254)</f>
        <v>0</v>
      </c>
      <c r="FW254" s="147">
        <f>PV(0.05,'PV factor'!AB66,,-CQ254)</f>
        <v>0</v>
      </c>
      <c r="FX254" s="147">
        <f>PV(0.05,'PV factor'!AC66,,-CR254)</f>
        <v>0</v>
      </c>
      <c r="FY254" s="147">
        <f>PV(0.05,'PV factor'!AD66,,-CS254)</f>
        <v>0</v>
      </c>
      <c r="FZ254" s="147">
        <f>PV(0.05,'PV factor'!AE66,,-CT254)</f>
        <v>0</v>
      </c>
      <c r="GA254" s="147">
        <f>PV(0.05,'PV factor'!AF66,,-CU254)</f>
        <v>0</v>
      </c>
      <c r="GB254" s="147">
        <f>PV(0.05,'PV factor'!AG66,,-CV254)</f>
        <v>0</v>
      </c>
      <c r="GC254" s="147">
        <f>PV(0.05,'PV factor'!AH66,,-CW254)</f>
        <v>0</v>
      </c>
      <c r="GD254" s="147">
        <f>PV(0.05,'PV factor'!AI66,,-CX254)</f>
        <v>0</v>
      </c>
      <c r="GE254" s="147">
        <f>PV(0.05,'PV factor'!AJ66,,-CY254)</f>
        <v>0</v>
      </c>
      <c r="GF254" s="147">
        <f>PV(0.05,'PV factor'!AK66,,-CZ254)</f>
        <v>0</v>
      </c>
      <c r="GG254" s="147">
        <f>PV(0.05,'PV factor'!AL66,,-DA254)</f>
        <v>0</v>
      </c>
      <c r="GH254" s="147">
        <f>PV(0.05,'PV factor'!AM66,,-DB254)</f>
        <v>0</v>
      </c>
      <c r="GI254" s="147">
        <f>PV(0.05,'PV factor'!AN66,,-DC254)</f>
        <v>0</v>
      </c>
      <c r="GJ254" s="147">
        <f>PV(0.05,'PV factor'!AO66,,-DD254)</f>
        <v>0</v>
      </c>
      <c r="GK254" s="147">
        <f>PV(0.05,'PV factor'!AP66,,-DE254)</f>
        <v>0</v>
      </c>
      <c r="GL254" s="147">
        <f>PV(0.05,'PV factor'!C66,,-DI254)</f>
        <v>7256.235827664399</v>
      </c>
      <c r="GM254" s="147">
        <f>PV(0.05,'PV factor'!D66,,-DJ254)</f>
        <v>6910.7007882518083</v>
      </c>
      <c r="GN254" s="147">
        <f>PV(0.05,'PV factor'!E66,,-DK254)</f>
        <v>6581.6197983350557</v>
      </c>
      <c r="GO254" s="147">
        <f>PV(0.05,'PV factor'!F66,,-DL254)</f>
        <v>6268.209331747672</v>
      </c>
      <c r="GP254" s="147">
        <f>PV(0.05,'PV factor'!G66,,-DM254)</f>
        <v>5969.7231730930216</v>
      </c>
      <c r="GQ254" s="147">
        <f>PV(0.05,'PV factor'!H66,,-DN254)</f>
        <v>5685.4506410409713</v>
      </c>
      <c r="GR254" s="147">
        <f>PV(0.05,'PV factor'!I66,,-DO254)</f>
        <v>5414.7148962294978</v>
      </c>
      <c r="GS254" s="147">
        <f>PV(0.05,'PV factor'!J66,,-DP254)</f>
        <v>5156.8713297423783</v>
      </c>
      <c r="GT254" s="147">
        <f>PV(0.05,'PV factor'!K66,,-DQ254)</f>
        <v>4911.3060283260747</v>
      </c>
      <c r="GU254" s="147">
        <f>PV(0.05,'PV factor'!L66,,-DR254)</f>
        <v>4677.4343126914991</v>
      </c>
      <c r="GV254" s="147">
        <f>PV(0.05,'PV factor'!M66,,-DS254)</f>
        <v>4454.6993454204758</v>
      </c>
      <c r="GW254" s="147">
        <f>PV(0.05,'PV factor'!N66,,-DT254)</f>
        <v>4242.5708051623578</v>
      </c>
      <c r="GX254" s="147">
        <f>PV(0.05,'PV factor'!O66,,-DU254)</f>
        <v>4040.5436239641508</v>
      </c>
      <c r="GY254" s="147">
        <f>PV(0.05,'PV factor'!P66,,-DV254)</f>
        <v>3848.1367847277616</v>
      </c>
      <c r="GZ254" s="147">
        <f>PV(0.05,'PV factor'!Q66,,-DW254)</f>
        <v>3664.8921759312016</v>
      </c>
      <c r="HA254" s="147">
        <f>PV(0.05,'PV factor'!R66,,-DX254)</f>
        <v>3490.3735008868584</v>
      </c>
      <c r="HB254" s="147">
        <f>PV(0.05,'PV factor'!S66,,-DY254)</f>
        <v>3324.165238939865</v>
      </c>
      <c r="HC254" s="147">
        <f>PV(0.05,'PV factor'!T66,,-DZ254)</f>
        <v>3165.8716561332049</v>
      </c>
      <c r="HD254" s="147">
        <f>PV(0.05,'PV factor'!U66,,-EA254)</f>
        <v>3015.1158629840047</v>
      </c>
      <c r="HE254" s="147">
        <f>PV(0.05,'PV factor'!V66,,-EB254)</f>
        <v>2871.5389171276238</v>
      </c>
      <c r="HF254" s="147">
        <f>PV(0.05,'PV factor'!W66,,-EC254)</f>
        <v>2734.798968692975</v>
      </c>
      <c r="HG254" s="147">
        <f>PV(0.05,'PV factor'!X66,,-ED254)</f>
        <v>2604.5704463742613</v>
      </c>
      <c r="HH254" s="147">
        <f>PV(0.05,'PV factor'!Y66,,-EE254)</f>
        <v>2480.5432822612015</v>
      </c>
      <c r="HI254" s="147">
        <f>PV(0.05,'PV factor'!Z66,,-EF254)</f>
        <v>2362.422173582097</v>
      </c>
      <c r="HJ254" s="147">
        <f>PV(0.05,'PV factor'!AA66,,-EG254)</f>
        <v>2249.9258796019967</v>
      </c>
      <c r="HK254" s="147">
        <f>PV(0.05,'PV factor'!AB66,,-EH254)</f>
        <v>2142.7865520019018</v>
      </c>
      <c r="HL254" s="147">
        <f>PV(0.05,'PV factor'!AC66,,-EI254)</f>
        <v>2040.7490971446684</v>
      </c>
      <c r="HM254" s="147">
        <f>PV(0.05,'PV factor'!AD66,,-EJ254)</f>
        <v>1943.5705687092077</v>
      </c>
      <c r="HN254" s="147">
        <f>PV(0.05,'PV factor'!AE66,,-EK254)</f>
        <v>1851.0195892468651</v>
      </c>
      <c r="HO254" s="147">
        <f>PV(0.05,'PV factor'!AF66,,-EL254)</f>
        <v>1762.8757992827279</v>
      </c>
      <c r="HP254" s="147">
        <f>PV(0.05,'PV factor'!AG66,,-EM254)</f>
        <v>1678.9293326502172</v>
      </c>
      <c r="HQ254" s="147">
        <f>PV(0.05,'PV factor'!AH66,,-EN254)</f>
        <v>1598.9803168097308</v>
      </c>
      <c r="HR254" s="147">
        <f>PV(0.05,'PV factor'!AI66,,-EO254)</f>
        <v>1522.8383969616484</v>
      </c>
      <c r="HS254" s="147">
        <f>PV(0.05,'PV factor'!AJ66,,-EP254)</f>
        <v>1450.3222828206171</v>
      </c>
      <c r="HT254" s="147">
        <f>PV(0.05,'PV factor'!AK66,,-EQ254)</f>
        <v>1381.2593169720167</v>
      </c>
      <c r="HU254" s="147">
        <f>PV(0.05,'PV factor'!AL66,,-ER254)</f>
        <v>1315.4850637828729</v>
      </c>
      <c r="HV254" s="147">
        <f>PV(0.05,'PV factor'!AM66,,-ES254)</f>
        <v>1252.8429178884505</v>
      </c>
      <c r="HW254" s="147">
        <f>PV(0.05,'PV factor'!AN66,,-ET254)</f>
        <v>1193.1837313223336</v>
      </c>
      <c r="HX254" s="147">
        <f>PV(0.05,'PV factor'!AO66,,-EU254)</f>
        <v>1136.3654584022227</v>
      </c>
      <c r="HY254" s="147">
        <f>PV(0.05,'PV factor'!AP66,,-EV254)</f>
        <v>1082.2528175259263</v>
      </c>
      <c r="HZ254" s="147">
        <f t="shared" si="361"/>
        <v>177086.70769895258</v>
      </c>
      <c r="IA254" s="147">
        <f t="shared" si="362"/>
        <v>130735.89603043385</v>
      </c>
      <c r="IB254" s="401">
        <f t="shared" si="363"/>
        <v>0.73825922752307804</v>
      </c>
    </row>
    <row r="255" spans="1:236" ht="90" customHeight="1" x14ac:dyDescent="0.2">
      <c r="A255" s="231" t="s">
        <v>761</v>
      </c>
      <c r="B255" s="85" t="s">
        <v>762</v>
      </c>
      <c r="C255" s="85" t="s">
        <v>770</v>
      </c>
      <c r="D255" s="199">
        <v>2</v>
      </c>
      <c r="E255" s="275" t="s">
        <v>771</v>
      </c>
      <c r="F255" s="95" t="s">
        <v>772</v>
      </c>
      <c r="G255" s="95" t="s">
        <v>773</v>
      </c>
      <c r="H255" s="90" t="s">
        <v>77</v>
      </c>
      <c r="I255" s="95" t="s">
        <v>767</v>
      </c>
      <c r="J255" s="95">
        <v>10</v>
      </c>
      <c r="K255" s="227" t="s">
        <v>79</v>
      </c>
      <c r="L255" s="74">
        <v>5000</v>
      </c>
      <c r="M255" s="90" t="s">
        <v>774</v>
      </c>
      <c r="N255" s="90" t="s">
        <v>81</v>
      </c>
      <c r="O255" s="90" t="s">
        <v>133</v>
      </c>
      <c r="P255" s="90" t="s">
        <v>468</v>
      </c>
      <c r="Q255" s="112" t="s">
        <v>100</v>
      </c>
      <c r="R255" s="90" t="s">
        <v>108</v>
      </c>
      <c r="S255" s="90" t="s">
        <v>191</v>
      </c>
      <c r="T255" s="90" t="s">
        <v>775</v>
      </c>
      <c r="U255" s="90" t="s">
        <v>100</v>
      </c>
      <c r="V255" s="193">
        <v>0.90910000000000002</v>
      </c>
      <c r="W255" s="94">
        <v>55000</v>
      </c>
      <c r="X255" s="94">
        <v>5000</v>
      </c>
      <c r="Y255" s="94">
        <v>0</v>
      </c>
      <c r="Z255" s="94">
        <v>0</v>
      </c>
      <c r="AA255" s="94">
        <v>55000</v>
      </c>
      <c r="AB255" s="94">
        <v>0</v>
      </c>
      <c r="AC255" s="94">
        <v>0</v>
      </c>
      <c r="AD255" s="94">
        <v>0</v>
      </c>
      <c r="AE255" s="192">
        <v>0</v>
      </c>
      <c r="AF255" s="192">
        <v>0</v>
      </c>
      <c r="AG255" s="192">
        <v>0</v>
      </c>
      <c r="AH255" s="192">
        <v>0</v>
      </c>
      <c r="AI255" s="90" t="s">
        <v>88</v>
      </c>
      <c r="AJ255" s="94">
        <v>0</v>
      </c>
      <c r="AK255" s="94">
        <v>0</v>
      </c>
      <c r="AL255" s="94">
        <v>0</v>
      </c>
      <c r="AM255" s="94">
        <v>0</v>
      </c>
      <c r="AN255" s="94">
        <v>0</v>
      </c>
      <c r="AO255" s="94">
        <v>0</v>
      </c>
      <c r="AP255" s="94">
        <v>0</v>
      </c>
      <c r="AQ255" s="192">
        <v>0</v>
      </c>
      <c r="AR255" s="192">
        <v>0</v>
      </c>
      <c r="AS255" s="192">
        <v>0</v>
      </c>
      <c r="AT255" s="192">
        <v>0</v>
      </c>
      <c r="AU255" s="95" t="s">
        <v>776</v>
      </c>
      <c r="AV255" s="230">
        <f t="shared" si="329"/>
        <v>1</v>
      </c>
      <c r="AW255" s="230">
        <f t="shared" si="330"/>
        <v>0</v>
      </c>
      <c r="AX255" s="230" t="str">
        <f t="shared" si="331"/>
        <v>F1</v>
      </c>
      <c r="AY255" s="141">
        <f t="shared" si="332"/>
        <v>8</v>
      </c>
      <c r="AZ255" s="70">
        <f t="shared" si="333"/>
        <v>1</v>
      </c>
      <c r="BA255" s="70">
        <f t="shared" si="334"/>
        <v>1</v>
      </c>
      <c r="BB255" s="70">
        <f t="shared" si="335"/>
        <v>0</v>
      </c>
      <c r="BC255" s="70">
        <f t="shared" si="336"/>
        <v>1</v>
      </c>
      <c r="BD255" s="70">
        <f t="shared" si="337"/>
        <v>1</v>
      </c>
      <c r="BE255" s="70">
        <f t="shared" si="338"/>
        <v>1</v>
      </c>
      <c r="BF255" s="70">
        <f t="shared" si="339"/>
        <v>1</v>
      </c>
      <c r="BG255" s="71">
        <f t="shared" si="340"/>
        <v>0</v>
      </c>
      <c r="BH255" s="71">
        <f t="shared" si="341"/>
        <v>1</v>
      </c>
      <c r="BI255" s="71">
        <f t="shared" si="342"/>
        <v>0</v>
      </c>
      <c r="BJ255" s="71">
        <f t="shared" si="343"/>
        <v>0</v>
      </c>
      <c r="BK255" s="71">
        <f t="shared" si="344"/>
        <v>1</v>
      </c>
      <c r="BL255" s="70">
        <f t="shared" si="345"/>
        <v>1</v>
      </c>
      <c r="BM255" s="70">
        <f t="shared" si="346"/>
        <v>1</v>
      </c>
      <c r="BN255" s="70">
        <f t="shared" si="347"/>
        <v>0</v>
      </c>
      <c r="BO255" s="70">
        <f t="shared" si="348"/>
        <v>1</v>
      </c>
      <c r="BP255" s="144">
        <f t="shared" si="349"/>
        <v>0</v>
      </c>
      <c r="BQ255" s="144">
        <f t="shared" si="350"/>
        <v>0</v>
      </c>
      <c r="BR255" s="144">
        <f t="shared" si="351"/>
        <v>55000</v>
      </c>
      <c r="BS255" s="144">
        <f t="shared" si="352"/>
        <v>0</v>
      </c>
      <c r="BT255" s="144">
        <f t="shared" si="353"/>
        <v>0</v>
      </c>
      <c r="BU255" s="144">
        <f t="shared" si="354"/>
        <v>0</v>
      </c>
      <c r="BV255" s="144">
        <f t="shared" si="355"/>
        <v>0</v>
      </c>
      <c r="BW255" s="144">
        <f t="shared" si="356"/>
        <v>0</v>
      </c>
      <c r="BX255" s="144">
        <f t="shared" si="357"/>
        <v>0</v>
      </c>
      <c r="BY255" s="144">
        <f t="shared" si="358"/>
        <v>0</v>
      </c>
      <c r="BZ255" s="9">
        <v>0</v>
      </c>
      <c r="CA255" s="9">
        <v>0</v>
      </c>
      <c r="CB255" s="9">
        <v>0</v>
      </c>
      <c r="CC255" s="9">
        <v>0</v>
      </c>
      <c r="CD255" s="9">
        <v>0</v>
      </c>
      <c r="CE255" s="9">
        <v>0</v>
      </c>
      <c r="CF255" s="9">
        <v>0</v>
      </c>
      <c r="CG255" s="9">
        <v>0</v>
      </c>
      <c r="CH255" s="9">
        <v>0</v>
      </c>
      <c r="CI255" s="9">
        <v>0</v>
      </c>
      <c r="CJ255" s="9">
        <v>0</v>
      </c>
      <c r="CK255" s="9">
        <v>0</v>
      </c>
      <c r="CL255" s="9">
        <v>0</v>
      </c>
      <c r="CM255" s="9">
        <v>0</v>
      </c>
      <c r="CN255" s="9">
        <v>0</v>
      </c>
      <c r="CO255" s="9">
        <v>0</v>
      </c>
      <c r="CP255" s="9">
        <v>0</v>
      </c>
      <c r="CQ255" s="9">
        <v>0</v>
      </c>
      <c r="CR255" s="9">
        <v>0</v>
      </c>
      <c r="CS255" s="9">
        <v>0</v>
      </c>
      <c r="CT255" s="9">
        <v>0</v>
      </c>
      <c r="CU255" s="9">
        <v>0</v>
      </c>
      <c r="CV255" s="9">
        <v>0</v>
      </c>
      <c r="CW255" s="9">
        <v>0</v>
      </c>
      <c r="CX255" s="9">
        <v>0</v>
      </c>
      <c r="CY255" s="9">
        <v>0</v>
      </c>
      <c r="CZ255" s="9">
        <v>0</v>
      </c>
      <c r="DA255" s="9">
        <v>0</v>
      </c>
      <c r="DB255" s="9">
        <v>0</v>
      </c>
      <c r="DC255" s="9">
        <v>0</v>
      </c>
      <c r="DD255" s="9">
        <v>0</v>
      </c>
      <c r="DE255" s="9">
        <v>0</v>
      </c>
      <c r="DF255" s="9">
        <v>0</v>
      </c>
      <c r="DG255" s="144">
        <f t="shared" si="359"/>
        <v>5000</v>
      </c>
      <c r="DH255" s="144">
        <f t="shared" ref="DH255:EW255" si="422">DG255</f>
        <v>5000</v>
      </c>
      <c r="DI255" s="144">
        <f t="shared" si="422"/>
        <v>5000</v>
      </c>
      <c r="DJ255" s="144">
        <f t="shared" si="422"/>
        <v>5000</v>
      </c>
      <c r="DK255" s="144">
        <f t="shared" si="422"/>
        <v>5000</v>
      </c>
      <c r="DL255" s="144">
        <f t="shared" si="422"/>
        <v>5000</v>
      </c>
      <c r="DM255" s="144">
        <f t="shared" si="422"/>
        <v>5000</v>
      </c>
      <c r="DN255" s="144">
        <f t="shared" si="422"/>
        <v>5000</v>
      </c>
      <c r="DO255" s="144">
        <f t="shared" si="422"/>
        <v>5000</v>
      </c>
      <c r="DP255" s="144">
        <f t="shared" si="422"/>
        <v>5000</v>
      </c>
      <c r="DQ255" s="144">
        <f t="shared" si="422"/>
        <v>5000</v>
      </c>
      <c r="DR255" s="144">
        <f t="shared" si="422"/>
        <v>5000</v>
      </c>
      <c r="DS255" s="144">
        <f t="shared" si="422"/>
        <v>5000</v>
      </c>
      <c r="DT255" s="144">
        <f t="shared" si="422"/>
        <v>5000</v>
      </c>
      <c r="DU255" s="144">
        <f t="shared" si="422"/>
        <v>5000</v>
      </c>
      <c r="DV255" s="144">
        <f t="shared" si="422"/>
        <v>5000</v>
      </c>
      <c r="DW255" s="144">
        <f t="shared" si="422"/>
        <v>5000</v>
      </c>
      <c r="DX255" s="144">
        <f t="shared" si="422"/>
        <v>5000</v>
      </c>
      <c r="DY255" s="144">
        <f t="shared" si="422"/>
        <v>5000</v>
      </c>
      <c r="DZ255" s="144">
        <f t="shared" si="422"/>
        <v>5000</v>
      </c>
      <c r="EA255" s="144">
        <f t="shared" si="422"/>
        <v>5000</v>
      </c>
      <c r="EB255" s="144">
        <f t="shared" si="422"/>
        <v>5000</v>
      </c>
      <c r="EC255" s="144">
        <f t="shared" si="422"/>
        <v>5000</v>
      </c>
      <c r="ED255" s="144">
        <f t="shared" si="422"/>
        <v>5000</v>
      </c>
      <c r="EE255" s="144">
        <f t="shared" si="422"/>
        <v>5000</v>
      </c>
      <c r="EF255" s="144">
        <f t="shared" si="422"/>
        <v>5000</v>
      </c>
      <c r="EG255" s="144">
        <f t="shared" si="422"/>
        <v>5000</v>
      </c>
      <c r="EH255" s="144">
        <f t="shared" si="422"/>
        <v>5000</v>
      </c>
      <c r="EI255" s="144">
        <f t="shared" si="422"/>
        <v>5000</v>
      </c>
      <c r="EJ255" s="144">
        <f t="shared" si="422"/>
        <v>5000</v>
      </c>
      <c r="EK255" s="144">
        <f t="shared" si="422"/>
        <v>5000</v>
      </c>
      <c r="EL255" s="144">
        <f t="shared" si="422"/>
        <v>5000</v>
      </c>
      <c r="EM255" s="144">
        <f t="shared" si="422"/>
        <v>5000</v>
      </c>
      <c r="EN255" s="144">
        <f t="shared" si="422"/>
        <v>5000</v>
      </c>
      <c r="EO255" s="144">
        <f t="shared" si="422"/>
        <v>5000</v>
      </c>
      <c r="EP255" s="144">
        <f t="shared" si="422"/>
        <v>5000</v>
      </c>
      <c r="EQ255" s="144">
        <f t="shared" si="422"/>
        <v>5000</v>
      </c>
      <c r="ER255" s="144">
        <f t="shared" si="422"/>
        <v>5000</v>
      </c>
      <c r="ES255" s="144">
        <f t="shared" si="422"/>
        <v>5000</v>
      </c>
      <c r="ET255" s="144">
        <f t="shared" si="422"/>
        <v>5000</v>
      </c>
      <c r="EU255" s="144">
        <f t="shared" si="422"/>
        <v>5000</v>
      </c>
      <c r="EV255" s="144">
        <f t="shared" si="422"/>
        <v>5000</v>
      </c>
      <c r="EW255" s="144">
        <f t="shared" si="422"/>
        <v>5000</v>
      </c>
      <c r="EX255" s="147">
        <f>PV(0.05,'PV factor'!C109,,-BR255)</f>
        <v>49886.621315192744</v>
      </c>
      <c r="EY255" s="147">
        <f>PV(0.05,'PV factor'!D109,,-BS255)</f>
        <v>0</v>
      </c>
      <c r="EZ255" s="147">
        <f>PV(0.05,'PV factor'!E109,,-BT255)</f>
        <v>0</v>
      </c>
      <c r="FA255" s="147">
        <f>PV(0.05,'PV factor'!F109,,-BU255)</f>
        <v>0</v>
      </c>
      <c r="FB255" s="147">
        <f>PV(0.05,'PV factor'!G109,,-BV255)</f>
        <v>0</v>
      </c>
      <c r="FC255" s="147">
        <f>PV(0.05,'PV factor'!H109,,-BW255)</f>
        <v>0</v>
      </c>
      <c r="FD255" s="147">
        <f>PV(0.05,'PV factor'!I109,,-BX255)</f>
        <v>0</v>
      </c>
      <c r="FE255" s="147">
        <f>PV(0.05,'PV factor'!J109,,-BY255)</f>
        <v>0</v>
      </c>
      <c r="FF255" s="147">
        <f>PV(0.05,'PV factor'!K109,,-BZ255)</f>
        <v>0</v>
      </c>
      <c r="FG255" s="147">
        <f>PV(0.05,'PV factor'!L109,,-CA255)</f>
        <v>0</v>
      </c>
      <c r="FH255" s="147">
        <f>PV(0.05,'PV factor'!M109,,-CB255)</f>
        <v>0</v>
      </c>
      <c r="FI255" s="147">
        <f>PV(0.05,'PV factor'!N109,,-CC255)</f>
        <v>0</v>
      </c>
      <c r="FJ255" s="147">
        <f>PV(0.05,'PV factor'!O109,,-CD255)</f>
        <v>0</v>
      </c>
      <c r="FK255" s="147">
        <f>PV(0.05,'PV factor'!P109,,-CE255)</f>
        <v>0</v>
      </c>
      <c r="FL255" s="147">
        <f>PV(0.05,'PV factor'!Q109,,-CF255)</f>
        <v>0</v>
      </c>
      <c r="FM255" s="147">
        <f>PV(0.05,'PV factor'!R109,,-CG255)</f>
        <v>0</v>
      </c>
      <c r="FN255" s="147">
        <f>PV(0.05,'PV factor'!S109,,-CH255)</f>
        <v>0</v>
      </c>
      <c r="FO255" s="147">
        <f>PV(0.05,'PV factor'!T109,,-CI255)</f>
        <v>0</v>
      </c>
      <c r="FP255" s="147">
        <f>PV(0.05,'PV factor'!U109,,-CJ255)</f>
        <v>0</v>
      </c>
      <c r="FQ255" s="147">
        <f>PV(0.05,'PV factor'!V109,,-CK255)</f>
        <v>0</v>
      </c>
      <c r="FR255" s="147">
        <f>PV(0.05,'PV factor'!W109,,-CL255)</f>
        <v>0</v>
      </c>
      <c r="FS255" s="147">
        <f>PV(0.05,'PV factor'!X109,,-CM255)</f>
        <v>0</v>
      </c>
      <c r="FT255" s="147">
        <f>PV(0.05,'PV factor'!Y109,,-CN255)</f>
        <v>0</v>
      </c>
      <c r="FU255" s="147">
        <f>PV(0.05,'PV factor'!Z109,,-CO255)</f>
        <v>0</v>
      </c>
      <c r="FV255" s="147">
        <f>PV(0.05,'PV factor'!AA109,,-CP255)</f>
        <v>0</v>
      </c>
      <c r="FW255" s="147">
        <f>PV(0.05,'PV factor'!AB109,,-CQ255)</f>
        <v>0</v>
      </c>
      <c r="FX255" s="147">
        <f>PV(0.05,'PV factor'!AC109,,-CR255)</f>
        <v>0</v>
      </c>
      <c r="FY255" s="147">
        <f>PV(0.05,'PV factor'!AD109,,-CS255)</f>
        <v>0</v>
      </c>
      <c r="FZ255" s="147">
        <f>PV(0.05,'PV factor'!AE109,,-CT255)</f>
        <v>0</v>
      </c>
      <c r="GA255" s="147">
        <f>PV(0.05,'PV factor'!AF109,,-CU255)</f>
        <v>0</v>
      </c>
      <c r="GB255" s="147">
        <f>PV(0.05,'PV factor'!AG109,,-CV255)</f>
        <v>0</v>
      </c>
      <c r="GC255" s="147">
        <f>PV(0.05,'PV factor'!AH109,,-CW255)</f>
        <v>0</v>
      </c>
      <c r="GD255" s="147">
        <f>PV(0.05,'PV factor'!AI109,,-CX255)</f>
        <v>0</v>
      </c>
      <c r="GE255" s="147">
        <f>PV(0.05,'PV factor'!AJ109,,-CY255)</f>
        <v>0</v>
      </c>
      <c r="GF255" s="147">
        <f>PV(0.05,'PV factor'!AK109,,-CZ255)</f>
        <v>0</v>
      </c>
      <c r="GG255" s="147">
        <f>PV(0.05,'PV factor'!AL109,,-DA255)</f>
        <v>0</v>
      </c>
      <c r="GH255" s="147">
        <f>PV(0.05,'PV factor'!AM109,,-DB255)</f>
        <v>0</v>
      </c>
      <c r="GI255" s="147">
        <f>PV(0.05,'PV factor'!AN109,,-DC255)</f>
        <v>0</v>
      </c>
      <c r="GJ255" s="147">
        <f>PV(0.05,'PV factor'!AO109,,-DD255)</f>
        <v>0</v>
      </c>
      <c r="GK255" s="147">
        <f>PV(0.05,'PV factor'!AP109,,-DE255)</f>
        <v>0</v>
      </c>
      <c r="GL255" s="147">
        <f>PV(0.05,'PV factor'!C109,,-DI255)</f>
        <v>4535.1473922902496</v>
      </c>
      <c r="GM255" s="147">
        <f>PV(0.05,'PV factor'!D109,,-DJ255)</f>
        <v>4319.1879926573802</v>
      </c>
      <c r="GN255" s="147">
        <f>PV(0.05,'PV factor'!E109,,-DK255)</f>
        <v>4113.5123739594101</v>
      </c>
      <c r="GO255" s="147">
        <f>PV(0.05,'PV factor'!F109,,-DL255)</f>
        <v>3917.6308323422945</v>
      </c>
      <c r="GP255" s="147">
        <f>PV(0.05,'PV factor'!G109,,-DM255)</f>
        <v>3731.0769831831385</v>
      </c>
      <c r="GQ255" s="147">
        <f>PV(0.05,'PV factor'!H109,,-DN255)</f>
        <v>3553.4066506506074</v>
      </c>
      <c r="GR255" s="147">
        <f>PV(0.05,'PV factor'!I109,,-DO255)</f>
        <v>3384.1968101434359</v>
      </c>
      <c r="GS255" s="147">
        <f>PV(0.05,'PV factor'!J109,,-DP255)</f>
        <v>3223.0445810889864</v>
      </c>
      <c r="GT255" s="147">
        <f>PV(0.05,'PV factor'!K109,,-DQ255)</f>
        <v>3069.5662677037967</v>
      </c>
      <c r="GU255" s="147">
        <f>PV(0.05,'PV factor'!L109,,-DR255)</f>
        <v>2923.3964454321872</v>
      </c>
      <c r="GV255" s="147">
        <f>PV(0.05,'PV factor'!M109,,-DS255)</f>
        <v>2784.1870908877977</v>
      </c>
      <c r="GW255" s="147">
        <f>PV(0.05,'PV factor'!N109,,-DT255)</f>
        <v>2651.6067532264733</v>
      </c>
      <c r="GX255" s="147">
        <f>PV(0.05,'PV factor'!O109,,-DU255)</f>
        <v>2525.3397649775943</v>
      </c>
      <c r="GY255" s="147">
        <f>PV(0.05,'PV factor'!P109,,-DV255)</f>
        <v>2405.085490454851</v>
      </c>
      <c r="GZ255" s="147">
        <f>PV(0.05,'PV factor'!Q109,,-DW255)</f>
        <v>2290.5576099570012</v>
      </c>
      <c r="HA255" s="147">
        <f>PV(0.05,'PV factor'!R109,,-DX255)</f>
        <v>2181.4834380542866</v>
      </c>
      <c r="HB255" s="147">
        <f>PV(0.05,'PV factor'!S109,,-DY255)</f>
        <v>2077.6032743374158</v>
      </c>
      <c r="HC255" s="147">
        <f>PV(0.05,'PV factor'!T109,,-DZ255)</f>
        <v>1978.6697850832531</v>
      </c>
      <c r="HD255" s="147">
        <f>PV(0.05,'PV factor'!U109,,-EA255)</f>
        <v>1884.4474143650029</v>
      </c>
      <c r="HE255" s="147">
        <f>PV(0.05,'PV factor'!V109,,-EB255)</f>
        <v>1794.7118232047649</v>
      </c>
      <c r="HF255" s="147">
        <f>PV(0.05,'PV factor'!W109,,-EC255)</f>
        <v>1709.2493554331095</v>
      </c>
      <c r="HG255" s="147">
        <f>PV(0.05,'PV factor'!X109,,-ED255)</f>
        <v>1627.8565289839134</v>
      </c>
      <c r="HH255" s="147">
        <f>PV(0.05,'PV factor'!Y109,,-EE255)</f>
        <v>1550.339551413251</v>
      </c>
      <c r="HI255" s="147">
        <f>PV(0.05,'PV factor'!Z109,,-EF255)</f>
        <v>1476.5138584888105</v>
      </c>
      <c r="HJ255" s="147">
        <f>PV(0.05,'PV factor'!AA109,,-EG255)</f>
        <v>1406.2036747512482</v>
      </c>
      <c r="HK255" s="147">
        <f>PV(0.05,'PV factor'!AB109,,-EH255)</f>
        <v>1339.2415950011884</v>
      </c>
      <c r="HL255" s="147">
        <f>PV(0.05,'PV factor'!AC109,,-EI255)</f>
        <v>1275.4681857154178</v>
      </c>
      <c r="HM255" s="147">
        <f>PV(0.05,'PV factor'!AD109,,-EJ255)</f>
        <v>1214.7316054432549</v>
      </c>
      <c r="HN255" s="147">
        <f>PV(0.05,'PV factor'!AE109,,-EK255)</f>
        <v>1156.8872432792907</v>
      </c>
      <c r="HO255" s="147">
        <f>PV(0.05,'PV factor'!AF109,,-EL255)</f>
        <v>1101.7973745517049</v>
      </c>
      <c r="HP255" s="147">
        <f>PV(0.05,'PV factor'!AG109,,-EM255)</f>
        <v>1049.3308329063857</v>
      </c>
      <c r="HQ255" s="147">
        <f>PV(0.05,'PV factor'!AH109,,-EN255)</f>
        <v>999.3626980060817</v>
      </c>
      <c r="HR255" s="147">
        <f>PV(0.05,'PV factor'!AI109,,-EO255)</f>
        <v>951.7739981010302</v>
      </c>
      <c r="HS255" s="147">
        <f>PV(0.05,'PV factor'!AJ109,,-EP255)</f>
        <v>906.45142676288583</v>
      </c>
      <c r="HT255" s="147">
        <f>PV(0.05,'PV factor'!AK109,,-EQ255)</f>
        <v>863.28707310751042</v>
      </c>
      <c r="HU255" s="147">
        <f>PV(0.05,'PV factor'!AL109,,-ER255)</f>
        <v>822.17816486429558</v>
      </c>
      <c r="HV255" s="147">
        <f>PV(0.05,'PV factor'!AM109,,-ES255)</f>
        <v>783.02682368028161</v>
      </c>
      <c r="HW255" s="147">
        <f>PV(0.05,'PV factor'!AN109,,-ET255)</f>
        <v>745.73983207645847</v>
      </c>
      <c r="HX255" s="147">
        <f>PV(0.05,'PV factor'!AO109,,-EU255)</f>
        <v>710.22841150138913</v>
      </c>
      <c r="HY255" s="147">
        <f>PV(0.05,'PV factor'!AP109,,-EV255)</f>
        <v>676.40801095370387</v>
      </c>
      <c r="HZ255" s="147">
        <f t="shared" si="361"/>
        <v>49886.621315192744</v>
      </c>
      <c r="IA255" s="147">
        <f t="shared" si="362"/>
        <v>36770.166329451487</v>
      </c>
      <c r="IB255" s="401">
        <f t="shared" si="363"/>
        <v>0.73707469778582302</v>
      </c>
    </row>
    <row r="256" spans="1:236" ht="90" customHeight="1" x14ac:dyDescent="0.2">
      <c r="A256" s="161" t="s">
        <v>2267</v>
      </c>
      <c r="B256" s="150" t="s">
        <v>2881</v>
      </c>
      <c r="C256" s="150" t="s">
        <v>2239</v>
      </c>
      <c r="D256" s="148">
        <v>2</v>
      </c>
      <c r="E256" s="150" t="s">
        <v>2898</v>
      </c>
      <c r="F256" s="151" t="s">
        <v>3634</v>
      </c>
      <c r="G256" s="151" t="s">
        <v>2900</v>
      </c>
      <c r="H256" s="79" t="s">
        <v>77</v>
      </c>
      <c r="I256" s="151" t="s">
        <v>316</v>
      </c>
      <c r="J256" s="151">
        <v>40</v>
      </c>
      <c r="K256" s="227" t="s">
        <v>79</v>
      </c>
      <c r="L256" s="79">
        <v>7500</v>
      </c>
      <c r="M256" s="79" t="s">
        <v>2892</v>
      </c>
      <c r="N256" s="79" t="s">
        <v>81</v>
      </c>
      <c r="O256" s="13" t="s">
        <v>217</v>
      </c>
      <c r="P256" s="79" t="s">
        <v>225</v>
      </c>
      <c r="Q256" s="112" t="s">
        <v>100</v>
      </c>
      <c r="R256" s="79" t="s">
        <v>108</v>
      </c>
      <c r="S256" s="79" t="s">
        <v>99</v>
      </c>
      <c r="T256" s="79" t="s">
        <v>2893</v>
      </c>
      <c r="U256" s="79" t="s">
        <v>100</v>
      </c>
      <c r="V256" s="81">
        <v>1</v>
      </c>
      <c r="W256" s="149">
        <v>197000</v>
      </c>
      <c r="X256" s="149">
        <v>0</v>
      </c>
      <c r="Y256" s="149">
        <v>0</v>
      </c>
      <c r="Z256" s="149">
        <v>0</v>
      </c>
      <c r="AA256" s="149">
        <v>65800</v>
      </c>
      <c r="AB256" s="162">
        <v>65600</v>
      </c>
      <c r="AC256" s="149">
        <v>65600</v>
      </c>
      <c r="AD256" s="149">
        <v>0</v>
      </c>
      <c r="AE256" s="149">
        <v>0</v>
      </c>
      <c r="AF256" s="149">
        <v>0</v>
      </c>
      <c r="AG256" s="149">
        <v>0</v>
      </c>
      <c r="AH256" s="149">
        <v>0</v>
      </c>
      <c r="AI256" s="88" t="s">
        <v>88</v>
      </c>
      <c r="AJ256" s="149">
        <v>0</v>
      </c>
      <c r="AK256" s="149">
        <v>0</v>
      </c>
      <c r="AL256" s="149">
        <v>0</v>
      </c>
      <c r="AM256" s="149">
        <v>0</v>
      </c>
      <c r="AN256" s="149">
        <v>0</v>
      </c>
      <c r="AO256" s="149">
        <v>0</v>
      </c>
      <c r="AP256" s="149">
        <v>0</v>
      </c>
      <c r="AQ256" s="149">
        <v>0</v>
      </c>
      <c r="AR256" s="149">
        <v>0</v>
      </c>
      <c r="AS256" s="149">
        <v>0</v>
      </c>
      <c r="AT256" s="149">
        <v>0</v>
      </c>
      <c r="AU256" s="151"/>
      <c r="AV256" s="230">
        <f t="shared" si="329"/>
        <v>1</v>
      </c>
      <c r="AW256" s="230">
        <f t="shared" si="330"/>
        <v>0</v>
      </c>
      <c r="AX256" s="230" t="str">
        <f t="shared" si="331"/>
        <v>B1</v>
      </c>
      <c r="AY256" s="141">
        <f t="shared" si="332"/>
        <v>9</v>
      </c>
      <c r="AZ256" s="70">
        <f t="shared" si="333"/>
        <v>1</v>
      </c>
      <c r="BA256" s="70">
        <f t="shared" si="334"/>
        <v>1</v>
      </c>
      <c r="BB256" s="70">
        <f t="shared" si="335"/>
        <v>1</v>
      </c>
      <c r="BC256" s="70">
        <f t="shared" si="336"/>
        <v>1</v>
      </c>
      <c r="BD256" s="70">
        <f t="shared" si="337"/>
        <v>1</v>
      </c>
      <c r="BE256" s="70">
        <f t="shared" si="338"/>
        <v>1</v>
      </c>
      <c r="BF256" s="70">
        <f t="shared" si="339"/>
        <v>1</v>
      </c>
      <c r="BG256" s="71">
        <f t="shared" si="340"/>
        <v>0</v>
      </c>
      <c r="BH256" s="71">
        <f t="shared" si="341"/>
        <v>1</v>
      </c>
      <c r="BI256" s="71">
        <f t="shared" si="342"/>
        <v>0</v>
      </c>
      <c r="BJ256" s="71">
        <f t="shared" si="343"/>
        <v>0</v>
      </c>
      <c r="BK256" s="71">
        <f t="shared" si="344"/>
        <v>1</v>
      </c>
      <c r="BL256" s="70">
        <f t="shared" si="345"/>
        <v>1</v>
      </c>
      <c r="BM256" s="70">
        <f t="shared" si="346"/>
        <v>1</v>
      </c>
      <c r="BN256" s="70">
        <f t="shared" si="347"/>
        <v>0</v>
      </c>
      <c r="BO256" s="70">
        <f t="shared" si="348"/>
        <v>1</v>
      </c>
      <c r="BP256" s="144">
        <f t="shared" si="349"/>
        <v>0</v>
      </c>
      <c r="BQ256" s="144">
        <f t="shared" si="350"/>
        <v>0</v>
      </c>
      <c r="BR256" s="144">
        <f t="shared" si="351"/>
        <v>65800</v>
      </c>
      <c r="BS256" s="144">
        <f t="shared" si="352"/>
        <v>65600</v>
      </c>
      <c r="BT256" s="144">
        <f t="shared" si="353"/>
        <v>65600</v>
      </c>
      <c r="BU256" s="144">
        <f t="shared" si="354"/>
        <v>0</v>
      </c>
      <c r="BV256" s="144">
        <f t="shared" si="355"/>
        <v>0</v>
      </c>
      <c r="BW256" s="144">
        <f t="shared" si="356"/>
        <v>0</v>
      </c>
      <c r="BX256" s="144">
        <f t="shared" si="357"/>
        <v>0</v>
      </c>
      <c r="BY256" s="144">
        <f t="shared" si="358"/>
        <v>0</v>
      </c>
      <c r="BZ256" s="9">
        <v>0</v>
      </c>
      <c r="CA256" s="9">
        <v>0</v>
      </c>
      <c r="CB256" s="9">
        <v>0</v>
      </c>
      <c r="CC256" s="9">
        <v>0</v>
      </c>
      <c r="CD256" s="9">
        <v>0</v>
      </c>
      <c r="CE256" s="9">
        <v>0</v>
      </c>
      <c r="CF256" s="9">
        <v>0</v>
      </c>
      <c r="CG256" s="9">
        <v>0</v>
      </c>
      <c r="CH256" s="9">
        <v>0</v>
      </c>
      <c r="CI256" s="9">
        <v>0</v>
      </c>
      <c r="CJ256" s="9">
        <v>0</v>
      </c>
      <c r="CK256" s="9">
        <v>0</v>
      </c>
      <c r="CL256" s="9">
        <v>0</v>
      </c>
      <c r="CM256" s="9">
        <v>0</v>
      </c>
      <c r="CN256" s="9">
        <v>0</v>
      </c>
      <c r="CO256" s="9">
        <v>0</v>
      </c>
      <c r="CP256" s="9">
        <v>0</v>
      </c>
      <c r="CQ256" s="9">
        <v>0</v>
      </c>
      <c r="CR256" s="9">
        <v>0</v>
      </c>
      <c r="CS256" s="9">
        <v>0</v>
      </c>
      <c r="CT256" s="9">
        <v>0</v>
      </c>
      <c r="CU256" s="9">
        <v>0</v>
      </c>
      <c r="CV256" s="9">
        <v>0</v>
      </c>
      <c r="CW256" s="9">
        <v>0</v>
      </c>
      <c r="CX256" s="9">
        <v>0</v>
      </c>
      <c r="CY256" s="9">
        <v>0</v>
      </c>
      <c r="CZ256" s="9">
        <v>0</v>
      </c>
      <c r="DA256" s="9">
        <v>0</v>
      </c>
      <c r="DB256" s="9">
        <v>0</v>
      </c>
      <c r="DC256" s="9">
        <v>0</v>
      </c>
      <c r="DD256" s="9">
        <v>0</v>
      </c>
      <c r="DE256" s="9">
        <v>0</v>
      </c>
      <c r="DF256" s="9">
        <v>0</v>
      </c>
      <c r="DG256" s="144">
        <f t="shared" si="359"/>
        <v>7500</v>
      </c>
      <c r="DH256" s="144">
        <f t="shared" ref="DH256:EW256" si="423">DG256</f>
        <v>7500</v>
      </c>
      <c r="DI256" s="144">
        <f t="shared" si="423"/>
        <v>7500</v>
      </c>
      <c r="DJ256" s="144">
        <f t="shared" si="423"/>
        <v>7500</v>
      </c>
      <c r="DK256" s="144">
        <f t="shared" si="423"/>
        <v>7500</v>
      </c>
      <c r="DL256" s="144">
        <f t="shared" si="423"/>
        <v>7500</v>
      </c>
      <c r="DM256" s="144">
        <f t="shared" si="423"/>
        <v>7500</v>
      </c>
      <c r="DN256" s="144">
        <f t="shared" si="423"/>
        <v>7500</v>
      </c>
      <c r="DO256" s="144">
        <f t="shared" si="423"/>
        <v>7500</v>
      </c>
      <c r="DP256" s="144">
        <f t="shared" si="423"/>
        <v>7500</v>
      </c>
      <c r="DQ256" s="144">
        <f t="shared" si="423"/>
        <v>7500</v>
      </c>
      <c r="DR256" s="144">
        <f t="shared" si="423"/>
        <v>7500</v>
      </c>
      <c r="DS256" s="144">
        <f t="shared" si="423"/>
        <v>7500</v>
      </c>
      <c r="DT256" s="144">
        <f t="shared" si="423"/>
        <v>7500</v>
      </c>
      <c r="DU256" s="144">
        <f t="shared" si="423"/>
        <v>7500</v>
      </c>
      <c r="DV256" s="144">
        <f t="shared" si="423"/>
        <v>7500</v>
      </c>
      <c r="DW256" s="144">
        <f t="shared" si="423"/>
        <v>7500</v>
      </c>
      <c r="DX256" s="144">
        <f t="shared" si="423"/>
        <v>7500</v>
      </c>
      <c r="DY256" s="144">
        <f t="shared" si="423"/>
        <v>7500</v>
      </c>
      <c r="DZ256" s="144">
        <f t="shared" si="423"/>
        <v>7500</v>
      </c>
      <c r="EA256" s="144">
        <f t="shared" si="423"/>
        <v>7500</v>
      </c>
      <c r="EB256" s="144">
        <f t="shared" si="423"/>
        <v>7500</v>
      </c>
      <c r="EC256" s="144">
        <f t="shared" si="423"/>
        <v>7500</v>
      </c>
      <c r="ED256" s="144">
        <f t="shared" si="423"/>
        <v>7500</v>
      </c>
      <c r="EE256" s="144">
        <f t="shared" si="423"/>
        <v>7500</v>
      </c>
      <c r="EF256" s="144">
        <f t="shared" si="423"/>
        <v>7500</v>
      </c>
      <c r="EG256" s="144">
        <f t="shared" si="423"/>
        <v>7500</v>
      </c>
      <c r="EH256" s="144">
        <f t="shared" si="423"/>
        <v>7500</v>
      </c>
      <c r="EI256" s="144">
        <f t="shared" si="423"/>
        <v>7500</v>
      </c>
      <c r="EJ256" s="144">
        <f t="shared" si="423"/>
        <v>7500</v>
      </c>
      <c r="EK256" s="144">
        <f t="shared" si="423"/>
        <v>7500</v>
      </c>
      <c r="EL256" s="144">
        <f t="shared" si="423"/>
        <v>7500</v>
      </c>
      <c r="EM256" s="144">
        <f t="shared" si="423"/>
        <v>7500</v>
      </c>
      <c r="EN256" s="144">
        <f t="shared" si="423"/>
        <v>7500</v>
      </c>
      <c r="EO256" s="144">
        <f t="shared" si="423"/>
        <v>7500</v>
      </c>
      <c r="EP256" s="144">
        <f t="shared" si="423"/>
        <v>7500</v>
      </c>
      <c r="EQ256" s="144">
        <f t="shared" si="423"/>
        <v>7500</v>
      </c>
      <c r="ER256" s="144">
        <f t="shared" si="423"/>
        <v>7500</v>
      </c>
      <c r="ES256" s="144">
        <f t="shared" si="423"/>
        <v>7500</v>
      </c>
      <c r="ET256" s="144">
        <f t="shared" si="423"/>
        <v>7500</v>
      </c>
      <c r="EU256" s="144">
        <f t="shared" si="423"/>
        <v>7500</v>
      </c>
      <c r="EV256" s="144">
        <f t="shared" si="423"/>
        <v>7500</v>
      </c>
      <c r="EW256" s="144">
        <f t="shared" si="423"/>
        <v>7500</v>
      </c>
      <c r="EX256" s="147">
        <f>PV(0.05,'PV factor'!C414,,-BR256)</f>
        <v>59682.539682539682</v>
      </c>
      <c r="EY256" s="147">
        <f>PV(0.05,'PV factor'!D414,,-BS256)</f>
        <v>56667.746463664822</v>
      </c>
      <c r="EZ256" s="147">
        <f>PV(0.05,'PV factor'!E414,,-BT256)</f>
        <v>53969.282346347456</v>
      </c>
      <c r="FA256" s="147">
        <f>PV(0.05,'PV factor'!F414,,-BU256)</f>
        <v>0</v>
      </c>
      <c r="FB256" s="147">
        <f>PV(0.05,'PV factor'!G414,,-BV256)</f>
        <v>0</v>
      </c>
      <c r="FC256" s="147">
        <f>PV(0.05,'PV factor'!H414,,-BW256)</f>
        <v>0</v>
      </c>
      <c r="FD256" s="147">
        <f>PV(0.05,'PV factor'!I414,,-BX256)</f>
        <v>0</v>
      </c>
      <c r="FE256" s="147">
        <f>PV(0.05,'PV factor'!J414,,-BY256)</f>
        <v>0</v>
      </c>
      <c r="FF256" s="147">
        <f>PV(0.05,'PV factor'!K414,,-BZ256)</f>
        <v>0</v>
      </c>
      <c r="FG256" s="147">
        <f>PV(0.05,'PV factor'!L414,,-CA256)</f>
        <v>0</v>
      </c>
      <c r="FH256" s="147">
        <f>PV(0.05,'PV factor'!M414,,-CB256)</f>
        <v>0</v>
      </c>
      <c r="FI256" s="147">
        <f>PV(0.05,'PV factor'!N414,,-CC256)</f>
        <v>0</v>
      </c>
      <c r="FJ256" s="147">
        <f>PV(0.05,'PV factor'!O414,,-CD256)</f>
        <v>0</v>
      </c>
      <c r="FK256" s="147">
        <f>PV(0.05,'PV factor'!P414,,-CE256)</f>
        <v>0</v>
      </c>
      <c r="FL256" s="147">
        <f>PV(0.05,'PV factor'!Q414,,-CF256)</f>
        <v>0</v>
      </c>
      <c r="FM256" s="147">
        <f>PV(0.05,'PV factor'!R414,,-CG256)</f>
        <v>0</v>
      </c>
      <c r="FN256" s="147">
        <f>PV(0.05,'PV factor'!S414,,-CH256)</f>
        <v>0</v>
      </c>
      <c r="FO256" s="147">
        <f>PV(0.05,'PV factor'!T414,,-CI256)</f>
        <v>0</v>
      </c>
      <c r="FP256" s="147">
        <f>PV(0.05,'PV factor'!U414,,-CJ256)</f>
        <v>0</v>
      </c>
      <c r="FQ256" s="147">
        <f>PV(0.05,'PV factor'!V414,,-CK256)</f>
        <v>0</v>
      </c>
      <c r="FR256" s="147">
        <f>PV(0.05,'PV factor'!W414,,-CL256)</f>
        <v>0</v>
      </c>
      <c r="FS256" s="147">
        <f>PV(0.05,'PV factor'!X414,,-CM256)</f>
        <v>0</v>
      </c>
      <c r="FT256" s="147">
        <f>PV(0.05,'PV factor'!Y414,,-CN256)</f>
        <v>0</v>
      </c>
      <c r="FU256" s="147">
        <f>PV(0.05,'PV factor'!Z414,,-CO256)</f>
        <v>0</v>
      </c>
      <c r="FV256" s="147">
        <f>PV(0.05,'PV factor'!AA414,,-CP256)</f>
        <v>0</v>
      </c>
      <c r="FW256" s="147">
        <f>PV(0.05,'PV factor'!AB414,,-CQ256)</f>
        <v>0</v>
      </c>
      <c r="FX256" s="147">
        <f>PV(0.05,'PV factor'!AC414,,-CR256)</f>
        <v>0</v>
      </c>
      <c r="FY256" s="147">
        <f>PV(0.05,'PV factor'!AD414,,-CS256)</f>
        <v>0</v>
      </c>
      <c r="FZ256" s="147">
        <f>PV(0.05,'PV factor'!AE414,,-CT256)</f>
        <v>0</v>
      </c>
      <c r="GA256" s="147">
        <f>PV(0.05,'PV factor'!AF414,,-CU256)</f>
        <v>0</v>
      </c>
      <c r="GB256" s="147">
        <f>PV(0.05,'PV factor'!AG414,,-CV256)</f>
        <v>0</v>
      </c>
      <c r="GC256" s="147">
        <f>PV(0.05,'PV factor'!AH414,,-CW256)</f>
        <v>0</v>
      </c>
      <c r="GD256" s="147">
        <f>PV(0.05,'PV factor'!AI414,,-CX256)</f>
        <v>0</v>
      </c>
      <c r="GE256" s="147">
        <f>PV(0.05,'PV factor'!AJ414,,-CY256)</f>
        <v>0</v>
      </c>
      <c r="GF256" s="147">
        <f>PV(0.05,'PV factor'!AK414,,-CZ256)</f>
        <v>0</v>
      </c>
      <c r="GG256" s="147">
        <f>PV(0.05,'PV factor'!AL414,,-DA256)</f>
        <v>0</v>
      </c>
      <c r="GH256" s="147">
        <f>PV(0.05,'PV factor'!AM414,,-DB256)</f>
        <v>0</v>
      </c>
      <c r="GI256" s="147">
        <f>PV(0.05,'PV factor'!AN414,,-DC256)</f>
        <v>0</v>
      </c>
      <c r="GJ256" s="147">
        <f>PV(0.05,'PV factor'!AO414,,-DD256)</f>
        <v>0</v>
      </c>
      <c r="GK256" s="147">
        <f>PV(0.05,'PV factor'!AP414,,-DE256)</f>
        <v>0</v>
      </c>
      <c r="GL256" s="147">
        <f>PV(0.05,'PV factor'!C414,,-DI256)</f>
        <v>6802.7210884353735</v>
      </c>
      <c r="GM256" s="147">
        <f>PV(0.05,'PV factor'!D414,,-DJ256)</f>
        <v>6478.7819889860702</v>
      </c>
      <c r="GN256" s="147">
        <f>PV(0.05,'PV factor'!E414,,-DK256)</f>
        <v>6170.2685609391146</v>
      </c>
      <c r="GO256" s="147">
        <f>PV(0.05,'PV factor'!F414,,-DL256)</f>
        <v>5876.4462485134418</v>
      </c>
      <c r="GP256" s="147">
        <f>PV(0.05,'PV factor'!G414,,-DM256)</f>
        <v>5596.6154747747078</v>
      </c>
      <c r="GQ256" s="147">
        <f>PV(0.05,'PV factor'!H414,,-DN256)</f>
        <v>5330.1099759759109</v>
      </c>
      <c r="GR256" s="147">
        <f>PV(0.05,'PV factor'!I414,,-DO256)</f>
        <v>5076.2952152151538</v>
      </c>
      <c r="GS256" s="147">
        <f>PV(0.05,'PV factor'!J414,,-DP256)</f>
        <v>4834.5668716334794</v>
      </c>
      <c r="GT256" s="147">
        <f>PV(0.05,'PV factor'!K414,,-DQ256)</f>
        <v>4604.3494015556953</v>
      </c>
      <c r="GU256" s="147">
        <f>PV(0.05,'PV factor'!L414,,-DR256)</f>
        <v>4385.0946681482801</v>
      </c>
      <c r="GV256" s="147">
        <f>PV(0.05,'PV factor'!M414,,-DS256)</f>
        <v>4176.2806363316968</v>
      </c>
      <c r="GW256" s="147">
        <f>PV(0.05,'PV factor'!N414,,-DT256)</f>
        <v>3977.41012983971</v>
      </c>
      <c r="GX256" s="147">
        <f>PV(0.05,'PV factor'!O414,,-DU256)</f>
        <v>3788.0096474663915</v>
      </c>
      <c r="GY256" s="147">
        <f>PV(0.05,'PV factor'!P414,,-DV256)</f>
        <v>3607.6282356822762</v>
      </c>
      <c r="GZ256" s="147">
        <f>PV(0.05,'PV factor'!Q414,,-DW256)</f>
        <v>3435.8364149355016</v>
      </c>
      <c r="HA256" s="147">
        <f>PV(0.05,'PV factor'!R414,,-DX256)</f>
        <v>3272.2251570814296</v>
      </c>
      <c r="HB256" s="147">
        <f>PV(0.05,'PV factor'!S414,,-DY256)</f>
        <v>3116.4049115061234</v>
      </c>
      <c r="HC256" s="147">
        <f>PV(0.05,'PV factor'!T414,,-DZ256)</f>
        <v>2968.0046776248796</v>
      </c>
      <c r="HD256" s="147">
        <f>PV(0.05,'PV factor'!U414,,-EA256)</f>
        <v>2826.6711215475043</v>
      </c>
      <c r="HE256" s="147">
        <f>PV(0.05,'PV factor'!V414,,-EB256)</f>
        <v>2692.0677348071472</v>
      </c>
      <c r="HF256" s="147">
        <f>PV(0.05,'PV factor'!W414,,-EC256)</f>
        <v>2563.8740331496642</v>
      </c>
      <c r="HG256" s="147">
        <f>PV(0.05,'PV factor'!X414,,-ED256)</f>
        <v>2441.7847934758702</v>
      </c>
      <c r="HH256" s="147">
        <f>PV(0.05,'PV factor'!Y414,,-EE256)</f>
        <v>2325.5093271198766</v>
      </c>
      <c r="HI256" s="147">
        <f>PV(0.05,'PV factor'!Z414,,-EF256)</f>
        <v>2214.7707877332159</v>
      </c>
      <c r="HJ256" s="147">
        <f>PV(0.05,'PV factor'!AA414,,-EG256)</f>
        <v>2109.3055121268721</v>
      </c>
      <c r="HK256" s="147">
        <f>PV(0.05,'PV factor'!AB414,,-EH256)</f>
        <v>2008.8623925017828</v>
      </c>
      <c r="HL256" s="147">
        <f>PV(0.05,'PV factor'!AC414,,-EI256)</f>
        <v>1913.2022785731267</v>
      </c>
      <c r="HM256" s="147">
        <f>PV(0.05,'PV factor'!AD414,,-EJ256)</f>
        <v>1822.0974081648822</v>
      </c>
      <c r="HN256" s="147">
        <f>PV(0.05,'PV factor'!AE414,,-EK256)</f>
        <v>1735.330864918936</v>
      </c>
      <c r="HO256" s="147">
        <f>PV(0.05,'PV factor'!AF414,,-EL256)</f>
        <v>1652.6960618275575</v>
      </c>
      <c r="HP256" s="147">
        <f>PV(0.05,'PV factor'!AG414,,-EM256)</f>
        <v>1573.9962493595788</v>
      </c>
      <c r="HQ256" s="147">
        <f>PV(0.05,'PV factor'!AH414,,-EN256)</f>
        <v>1499.0440470091226</v>
      </c>
      <c r="HR256" s="147">
        <f>PV(0.05,'PV factor'!AI414,,-EO256)</f>
        <v>1427.6609971515454</v>
      </c>
      <c r="HS256" s="147">
        <f>PV(0.05,'PV factor'!AJ414,,-EP256)</f>
        <v>1359.6771401443286</v>
      </c>
      <c r="HT256" s="147">
        <f>PV(0.05,'PV factor'!AK414,,-EQ256)</f>
        <v>1294.9306096612656</v>
      </c>
      <c r="HU256" s="147">
        <f>PV(0.05,'PV factor'!AL414,,-ER256)</f>
        <v>1233.2672472964432</v>
      </c>
      <c r="HV256" s="147">
        <f>PV(0.05,'PV factor'!AM414,,-ES256)</f>
        <v>1174.5402355204224</v>
      </c>
      <c r="HW256" s="147">
        <f>PV(0.05,'PV factor'!AN414,,-ET256)</f>
        <v>1118.6097481146878</v>
      </c>
      <c r="HX256" s="147">
        <f>PV(0.05,'PV factor'!AO414,,-EU256)</f>
        <v>1065.3426172520838</v>
      </c>
      <c r="HY256" s="147">
        <f>PV(0.05,'PV factor'!AP414,,-EV256)</f>
        <v>1014.6120164305559</v>
      </c>
      <c r="HZ256" s="147">
        <f t="shared" si="361"/>
        <v>170319.56849255197</v>
      </c>
      <c r="IA256" s="147">
        <f t="shared" si="362"/>
        <v>122564.90252853175</v>
      </c>
      <c r="IB256" s="401">
        <f t="shared" si="363"/>
        <v>0.71961726778265922</v>
      </c>
    </row>
    <row r="257" spans="1:236" ht="90" customHeight="1" x14ac:dyDescent="0.2">
      <c r="A257" s="137" t="s">
        <v>2026</v>
      </c>
      <c r="B257" s="138" t="s">
        <v>2027</v>
      </c>
      <c r="C257" s="138" t="s">
        <v>2056</v>
      </c>
      <c r="D257" s="121">
        <v>5</v>
      </c>
      <c r="E257" s="126" t="s">
        <v>2057</v>
      </c>
      <c r="F257" s="126" t="s">
        <v>2057</v>
      </c>
      <c r="G257" s="126" t="s">
        <v>2057</v>
      </c>
      <c r="H257" s="142" t="s">
        <v>77</v>
      </c>
      <c r="I257" s="118" t="s">
        <v>2053</v>
      </c>
      <c r="J257" s="142">
        <v>40</v>
      </c>
      <c r="K257" s="227" t="s">
        <v>94</v>
      </c>
      <c r="L257" s="142">
        <v>36000</v>
      </c>
      <c r="M257" s="142" t="s">
        <v>2058</v>
      </c>
      <c r="N257" s="142" t="s">
        <v>81</v>
      </c>
      <c r="O257" s="13" t="s">
        <v>217</v>
      </c>
      <c r="P257" s="142" t="s">
        <v>457</v>
      </c>
      <c r="Q257" s="79" t="s">
        <v>87</v>
      </c>
      <c r="R257" s="142" t="s">
        <v>108</v>
      </c>
      <c r="S257" s="142" t="s">
        <v>99</v>
      </c>
      <c r="T257" s="142" t="s">
        <v>2034</v>
      </c>
      <c r="U257" s="142" t="s">
        <v>100</v>
      </c>
      <c r="V257" s="117">
        <v>1</v>
      </c>
      <c r="W257" s="139">
        <v>980000</v>
      </c>
      <c r="X257" s="139">
        <v>66000</v>
      </c>
      <c r="Y257" s="130">
        <v>0</v>
      </c>
      <c r="Z257" s="139">
        <v>0</v>
      </c>
      <c r="AA257" s="139">
        <v>66000</v>
      </c>
      <c r="AB257" s="139">
        <v>300000</v>
      </c>
      <c r="AC257" s="139">
        <v>614000</v>
      </c>
      <c r="AD257" s="139">
        <v>0</v>
      </c>
      <c r="AE257" s="139">
        <v>0</v>
      </c>
      <c r="AF257" s="139">
        <v>0</v>
      </c>
      <c r="AG257" s="139">
        <v>0</v>
      </c>
      <c r="AH257" s="139">
        <v>0</v>
      </c>
      <c r="AI257" s="116" t="s">
        <v>88</v>
      </c>
      <c r="AJ257" s="139">
        <v>0</v>
      </c>
      <c r="AK257" s="136">
        <v>0</v>
      </c>
      <c r="AL257" s="136">
        <v>0</v>
      </c>
      <c r="AM257" s="136">
        <v>0</v>
      </c>
      <c r="AN257" s="136">
        <v>0</v>
      </c>
      <c r="AO257" s="136">
        <v>0</v>
      </c>
      <c r="AP257" s="136">
        <v>0</v>
      </c>
      <c r="AQ257" s="139">
        <v>0</v>
      </c>
      <c r="AR257" s="139">
        <v>0</v>
      </c>
      <c r="AS257" s="139">
        <v>0</v>
      </c>
      <c r="AT257" s="139">
        <v>0</v>
      </c>
      <c r="AU257" s="118"/>
      <c r="AV257" s="230">
        <f t="shared" si="329"/>
        <v>0</v>
      </c>
      <c r="AW257" s="230">
        <f t="shared" si="330"/>
        <v>0</v>
      </c>
      <c r="AX257" s="230" t="str">
        <f t="shared" si="331"/>
        <v>A2</v>
      </c>
      <c r="AY257" s="141">
        <f t="shared" si="332"/>
        <v>8</v>
      </c>
      <c r="AZ257" s="70">
        <f t="shared" si="333"/>
        <v>1</v>
      </c>
      <c r="BA257" s="70">
        <f t="shared" si="334"/>
        <v>1</v>
      </c>
      <c r="BB257" s="70">
        <f t="shared" si="335"/>
        <v>0</v>
      </c>
      <c r="BC257" s="70">
        <f t="shared" si="336"/>
        <v>1</v>
      </c>
      <c r="BD257" s="70">
        <f t="shared" si="337"/>
        <v>1</v>
      </c>
      <c r="BE257" s="70">
        <f t="shared" si="338"/>
        <v>1</v>
      </c>
      <c r="BF257" s="70">
        <f t="shared" si="339"/>
        <v>1</v>
      </c>
      <c r="BG257" s="71">
        <f t="shared" si="340"/>
        <v>0</v>
      </c>
      <c r="BH257" s="71">
        <f t="shared" si="341"/>
        <v>1</v>
      </c>
      <c r="BI257" s="71">
        <f t="shared" si="342"/>
        <v>0</v>
      </c>
      <c r="BJ257" s="71">
        <f t="shared" si="343"/>
        <v>0</v>
      </c>
      <c r="BK257" s="71">
        <f t="shared" si="344"/>
        <v>1</v>
      </c>
      <c r="BL257" s="70">
        <f t="shared" si="345"/>
        <v>1</v>
      </c>
      <c r="BM257" s="70">
        <f t="shared" si="346"/>
        <v>1</v>
      </c>
      <c r="BN257" s="70">
        <f t="shared" si="347"/>
        <v>0</v>
      </c>
      <c r="BO257" s="70">
        <f t="shared" si="348"/>
        <v>1</v>
      </c>
      <c r="BP257" s="144">
        <f t="shared" si="349"/>
        <v>0</v>
      </c>
      <c r="BQ257" s="144">
        <f t="shared" si="350"/>
        <v>0</v>
      </c>
      <c r="BR257" s="144">
        <f t="shared" si="351"/>
        <v>66000</v>
      </c>
      <c r="BS257" s="144">
        <f t="shared" si="352"/>
        <v>300000</v>
      </c>
      <c r="BT257" s="144">
        <f t="shared" si="353"/>
        <v>614000</v>
      </c>
      <c r="BU257" s="144">
        <f t="shared" si="354"/>
        <v>0</v>
      </c>
      <c r="BV257" s="144">
        <f t="shared" si="355"/>
        <v>0</v>
      </c>
      <c r="BW257" s="144">
        <f t="shared" si="356"/>
        <v>0</v>
      </c>
      <c r="BX257" s="144">
        <f t="shared" si="357"/>
        <v>0</v>
      </c>
      <c r="BY257" s="144">
        <f t="shared" si="358"/>
        <v>0</v>
      </c>
      <c r="BZ257" s="9">
        <v>0</v>
      </c>
      <c r="CA257" s="9">
        <v>0</v>
      </c>
      <c r="CB257" s="9">
        <v>0</v>
      </c>
      <c r="CC257" s="9">
        <v>0</v>
      </c>
      <c r="CD257" s="9">
        <v>0</v>
      </c>
      <c r="CE257" s="9">
        <v>0</v>
      </c>
      <c r="CF257" s="9">
        <v>0</v>
      </c>
      <c r="CG257" s="9">
        <v>0</v>
      </c>
      <c r="CH257" s="9">
        <v>0</v>
      </c>
      <c r="CI257" s="9">
        <v>0</v>
      </c>
      <c r="CJ257" s="9">
        <v>0</v>
      </c>
      <c r="CK257" s="9">
        <v>0</v>
      </c>
      <c r="CL257" s="9">
        <v>0</v>
      </c>
      <c r="CM257" s="9">
        <v>0</v>
      </c>
      <c r="CN257" s="9">
        <v>0</v>
      </c>
      <c r="CO257" s="9">
        <v>0</v>
      </c>
      <c r="CP257" s="9">
        <v>0</v>
      </c>
      <c r="CQ257" s="9">
        <v>0</v>
      </c>
      <c r="CR257" s="9">
        <v>0</v>
      </c>
      <c r="CS257" s="9">
        <v>0</v>
      </c>
      <c r="CT257" s="9">
        <v>0</v>
      </c>
      <c r="CU257" s="9">
        <v>0</v>
      </c>
      <c r="CV257" s="9">
        <v>0</v>
      </c>
      <c r="CW257" s="9">
        <v>0</v>
      </c>
      <c r="CX257" s="9">
        <v>0</v>
      </c>
      <c r="CY257" s="9">
        <v>0</v>
      </c>
      <c r="CZ257" s="9">
        <v>0</v>
      </c>
      <c r="DA257" s="9">
        <v>0</v>
      </c>
      <c r="DB257" s="9">
        <v>0</v>
      </c>
      <c r="DC257" s="9">
        <v>0</v>
      </c>
      <c r="DD257" s="9">
        <v>0</v>
      </c>
      <c r="DE257" s="9">
        <v>0</v>
      </c>
      <c r="DF257" s="9">
        <v>0</v>
      </c>
      <c r="DG257" s="144">
        <f t="shared" si="359"/>
        <v>36000</v>
      </c>
      <c r="DH257" s="144">
        <f t="shared" ref="DH257:EW257" si="424">DG257</f>
        <v>36000</v>
      </c>
      <c r="DI257" s="144">
        <f t="shared" si="424"/>
        <v>36000</v>
      </c>
      <c r="DJ257" s="144">
        <f t="shared" si="424"/>
        <v>36000</v>
      </c>
      <c r="DK257" s="144">
        <f t="shared" si="424"/>
        <v>36000</v>
      </c>
      <c r="DL257" s="144">
        <f t="shared" si="424"/>
        <v>36000</v>
      </c>
      <c r="DM257" s="144">
        <f t="shared" si="424"/>
        <v>36000</v>
      </c>
      <c r="DN257" s="144">
        <f t="shared" si="424"/>
        <v>36000</v>
      </c>
      <c r="DO257" s="144">
        <f t="shared" si="424"/>
        <v>36000</v>
      </c>
      <c r="DP257" s="144">
        <f t="shared" si="424"/>
        <v>36000</v>
      </c>
      <c r="DQ257" s="144">
        <f t="shared" si="424"/>
        <v>36000</v>
      </c>
      <c r="DR257" s="144">
        <f t="shared" si="424"/>
        <v>36000</v>
      </c>
      <c r="DS257" s="144">
        <f t="shared" si="424"/>
        <v>36000</v>
      </c>
      <c r="DT257" s="144">
        <f t="shared" si="424"/>
        <v>36000</v>
      </c>
      <c r="DU257" s="144">
        <f t="shared" si="424"/>
        <v>36000</v>
      </c>
      <c r="DV257" s="144">
        <f t="shared" si="424"/>
        <v>36000</v>
      </c>
      <c r="DW257" s="144">
        <f t="shared" si="424"/>
        <v>36000</v>
      </c>
      <c r="DX257" s="144">
        <f t="shared" si="424"/>
        <v>36000</v>
      </c>
      <c r="DY257" s="144">
        <f t="shared" si="424"/>
        <v>36000</v>
      </c>
      <c r="DZ257" s="144">
        <f t="shared" si="424"/>
        <v>36000</v>
      </c>
      <c r="EA257" s="144">
        <f t="shared" si="424"/>
        <v>36000</v>
      </c>
      <c r="EB257" s="144">
        <f t="shared" si="424"/>
        <v>36000</v>
      </c>
      <c r="EC257" s="144">
        <f t="shared" si="424"/>
        <v>36000</v>
      </c>
      <c r="ED257" s="144">
        <f t="shared" si="424"/>
        <v>36000</v>
      </c>
      <c r="EE257" s="144">
        <f t="shared" si="424"/>
        <v>36000</v>
      </c>
      <c r="EF257" s="144">
        <f t="shared" si="424"/>
        <v>36000</v>
      </c>
      <c r="EG257" s="144">
        <f t="shared" si="424"/>
        <v>36000</v>
      </c>
      <c r="EH257" s="144">
        <f t="shared" si="424"/>
        <v>36000</v>
      </c>
      <c r="EI257" s="144">
        <f t="shared" si="424"/>
        <v>36000</v>
      </c>
      <c r="EJ257" s="144">
        <f t="shared" si="424"/>
        <v>36000</v>
      </c>
      <c r="EK257" s="144">
        <f t="shared" si="424"/>
        <v>36000</v>
      </c>
      <c r="EL257" s="144">
        <f t="shared" si="424"/>
        <v>36000</v>
      </c>
      <c r="EM257" s="144">
        <f t="shared" si="424"/>
        <v>36000</v>
      </c>
      <c r="EN257" s="144">
        <f t="shared" si="424"/>
        <v>36000</v>
      </c>
      <c r="EO257" s="144">
        <f t="shared" si="424"/>
        <v>36000</v>
      </c>
      <c r="EP257" s="144">
        <f t="shared" si="424"/>
        <v>36000</v>
      </c>
      <c r="EQ257" s="144">
        <f t="shared" si="424"/>
        <v>36000</v>
      </c>
      <c r="ER257" s="144">
        <f t="shared" si="424"/>
        <v>36000</v>
      </c>
      <c r="ES257" s="144">
        <f t="shared" si="424"/>
        <v>36000</v>
      </c>
      <c r="ET257" s="144">
        <f t="shared" si="424"/>
        <v>36000</v>
      </c>
      <c r="EU257" s="144">
        <f t="shared" si="424"/>
        <v>36000</v>
      </c>
      <c r="EV257" s="144">
        <f t="shared" si="424"/>
        <v>36000</v>
      </c>
      <c r="EW257" s="144">
        <f t="shared" si="424"/>
        <v>36000</v>
      </c>
      <c r="EX257" s="147">
        <f>PV(0.05,'PV factor'!C181,,-BR257)</f>
        <v>59863.945578231287</v>
      </c>
      <c r="EY257" s="147">
        <f>PV(0.05,'PV factor'!D181,,-BS257)</f>
        <v>259151.2795594428</v>
      </c>
      <c r="EZ257" s="147">
        <f>PV(0.05,'PV factor'!E181,,-BT257)</f>
        <v>505139.31952221552</v>
      </c>
      <c r="FA257" s="147">
        <f>PV(0.05,'PV factor'!F181,,-BU257)</f>
        <v>0</v>
      </c>
      <c r="FB257" s="147">
        <f>PV(0.05,'PV factor'!G181,,-BV257)</f>
        <v>0</v>
      </c>
      <c r="FC257" s="147">
        <f>PV(0.05,'PV factor'!H181,,-BW257)</f>
        <v>0</v>
      </c>
      <c r="FD257" s="147">
        <f>PV(0.05,'PV factor'!I181,,-BX257)</f>
        <v>0</v>
      </c>
      <c r="FE257" s="147">
        <f>PV(0.05,'PV factor'!J181,,-BY257)</f>
        <v>0</v>
      </c>
      <c r="FF257" s="147">
        <f>PV(0.05,'PV factor'!K181,,-BZ257)</f>
        <v>0</v>
      </c>
      <c r="FG257" s="147">
        <f>PV(0.05,'PV factor'!L181,,-CA257)</f>
        <v>0</v>
      </c>
      <c r="FH257" s="147">
        <f>PV(0.05,'PV factor'!M181,,-CB257)</f>
        <v>0</v>
      </c>
      <c r="FI257" s="147">
        <f>PV(0.05,'PV factor'!N181,,-CC257)</f>
        <v>0</v>
      </c>
      <c r="FJ257" s="147">
        <f>PV(0.05,'PV factor'!O181,,-CD257)</f>
        <v>0</v>
      </c>
      <c r="FK257" s="147">
        <f>PV(0.05,'PV factor'!P181,,-CE257)</f>
        <v>0</v>
      </c>
      <c r="FL257" s="147">
        <f>PV(0.05,'PV factor'!Q181,,-CF257)</f>
        <v>0</v>
      </c>
      <c r="FM257" s="147">
        <f>PV(0.05,'PV factor'!R181,,-CG257)</f>
        <v>0</v>
      </c>
      <c r="FN257" s="147">
        <f>PV(0.05,'PV factor'!S181,,-CH257)</f>
        <v>0</v>
      </c>
      <c r="FO257" s="147">
        <f>PV(0.05,'PV factor'!T181,,-CI257)</f>
        <v>0</v>
      </c>
      <c r="FP257" s="147">
        <f>PV(0.05,'PV factor'!U181,,-CJ257)</f>
        <v>0</v>
      </c>
      <c r="FQ257" s="147">
        <f>PV(0.05,'PV factor'!V181,,-CK257)</f>
        <v>0</v>
      </c>
      <c r="FR257" s="147">
        <f>PV(0.05,'PV factor'!W181,,-CL257)</f>
        <v>0</v>
      </c>
      <c r="FS257" s="147">
        <f>PV(0.05,'PV factor'!X181,,-CM257)</f>
        <v>0</v>
      </c>
      <c r="FT257" s="147">
        <f>PV(0.05,'PV factor'!Y181,,-CN257)</f>
        <v>0</v>
      </c>
      <c r="FU257" s="147">
        <f>PV(0.05,'PV factor'!Z181,,-CO257)</f>
        <v>0</v>
      </c>
      <c r="FV257" s="147">
        <f>PV(0.05,'PV factor'!AA181,,-CP257)</f>
        <v>0</v>
      </c>
      <c r="FW257" s="147">
        <f>PV(0.05,'PV factor'!AB181,,-CQ257)</f>
        <v>0</v>
      </c>
      <c r="FX257" s="147">
        <f>PV(0.05,'PV factor'!AC181,,-CR257)</f>
        <v>0</v>
      </c>
      <c r="FY257" s="147">
        <f>PV(0.05,'PV factor'!AD181,,-CS257)</f>
        <v>0</v>
      </c>
      <c r="FZ257" s="147">
        <f>PV(0.05,'PV factor'!AE181,,-CT257)</f>
        <v>0</v>
      </c>
      <c r="GA257" s="147">
        <f>PV(0.05,'PV factor'!AF181,,-CU257)</f>
        <v>0</v>
      </c>
      <c r="GB257" s="147">
        <f>PV(0.05,'PV factor'!AG181,,-CV257)</f>
        <v>0</v>
      </c>
      <c r="GC257" s="147">
        <f>PV(0.05,'PV factor'!AH181,,-CW257)</f>
        <v>0</v>
      </c>
      <c r="GD257" s="147">
        <f>PV(0.05,'PV factor'!AI181,,-CX257)</f>
        <v>0</v>
      </c>
      <c r="GE257" s="147">
        <f>PV(0.05,'PV factor'!AJ181,,-CY257)</f>
        <v>0</v>
      </c>
      <c r="GF257" s="147">
        <f>PV(0.05,'PV factor'!AK181,,-CZ257)</f>
        <v>0</v>
      </c>
      <c r="GG257" s="147">
        <f>PV(0.05,'PV factor'!AL181,,-DA257)</f>
        <v>0</v>
      </c>
      <c r="GH257" s="147">
        <f>PV(0.05,'PV factor'!AM181,,-DB257)</f>
        <v>0</v>
      </c>
      <c r="GI257" s="147">
        <f>PV(0.05,'PV factor'!AN181,,-DC257)</f>
        <v>0</v>
      </c>
      <c r="GJ257" s="147">
        <f>PV(0.05,'PV factor'!AO181,,-DD257)</f>
        <v>0</v>
      </c>
      <c r="GK257" s="147">
        <f>PV(0.05,'PV factor'!AP181,,-DE257)</f>
        <v>0</v>
      </c>
      <c r="GL257" s="147">
        <f>PV(0.05,'PV factor'!C181,,-DI257)</f>
        <v>32653.061224489797</v>
      </c>
      <c r="GM257" s="147">
        <f>PV(0.05,'PV factor'!D181,,-DJ257)</f>
        <v>31098.153547133137</v>
      </c>
      <c r="GN257" s="147">
        <f>PV(0.05,'PV factor'!E181,,-DK257)</f>
        <v>29617.289092507752</v>
      </c>
      <c r="GO257" s="147">
        <f>PV(0.05,'PV factor'!F181,,-DL257)</f>
        <v>28206.941992864522</v>
      </c>
      <c r="GP257" s="147">
        <f>PV(0.05,'PV factor'!G181,,-DM257)</f>
        <v>26863.754278918597</v>
      </c>
      <c r="GQ257" s="147">
        <f>PV(0.05,'PV factor'!H181,,-DN257)</f>
        <v>25584.527884684372</v>
      </c>
      <c r="GR257" s="147">
        <f>PV(0.05,'PV factor'!I181,,-DO257)</f>
        <v>24366.217033032739</v>
      </c>
      <c r="GS257" s="147">
        <f>PV(0.05,'PV factor'!J181,,-DP257)</f>
        <v>23205.920983840701</v>
      </c>
      <c r="GT257" s="147">
        <f>PV(0.05,'PV factor'!K181,,-DQ257)</f>
        <v>22100.877127467335</v>
      </c>
      <c r="GU257" s="147">
        <f>PV(0.05,'PV factor'!L181,,-DR257)</f>
        <v>21048.454407111745</v>
      </c>
      <c r="GV257" s="147">
        <f>PV(0.05,'PV factor'!M181,,-DS257)</f>
        <v>20046.147054392142</v>
      </c>
      <c r="GW257" s="147">
        <f>PV(0.05,'PV factor'!N181,,-DT257)</f>
        <v>19091.568623230607</v>
      </c>
      <c r="GX257" s="147">
        <f>PV(0.05,'PV factor'!O181,,-DU257)</f>
        <v>18182.44630783868</v>
      </c>
      <c r="GY257" s="147">
        <f>PV(0.05,'PV factor'!P181,,-DV257)</f>
        <v>17316.615531274925</v>
      </c>
      <c r="GZ257" s="147">
        <f>PV(0.05,'PV factor'!Q181,,-DW257)</f>
        <v>16492.01479169041</v>
      </c>
      <c r="HA257" s="147">
        <f>PV(0.05,'PV factor'!R181,,-DX257)</f>
        <v>15706.680753990862</v>
      </c>
      <c r="HB257" s="147">
        <f>PV(0.05,'PV factor'!S181,,-DY257)</f>
        <v>14958.743575229393</v>
      </c>
      <c r="HC257" s="147">
        <f>PV(0.05,'PV factor'!T181,,-DZ257)</f>
        <v>14246.422452599421</v>
      </c>
      <c r="HD257" s="147">
        <f>PV(0.05,'PV factor'!U181,,-EA257)</f>
        <v>13568.021383428022</v>
      </c>
      <c r="HE257" s="147">
        <f>PV(0.05,'PV factor'!V181,,-EB257)</f>
        <v>12921.925127074306</v>
      </c>
      <c r="HF257" s="147">
        <f>PV(0.05,'PV factor'!W181,,-EC257)</f>
        <v>12306.595359118388</v>
      </c>
      <c r="HG257" s="147">
        <f>PV(0.05,'PV factor'!X181,,-ED257)</f>
        <v>11720.567008684176</v>
      </c>
      <c r="HH257" s="147">
        <f>PV(0.05,'PV factor'!Y181,,-EE257)</f>
        <v>11162.444770175407</v>
      </c>
      <c r="HI257" s="147">
        <f>PV(0.05,'PV factor'!Z181,,-EF257)</f>
        <v>10630.899781119435</v>
      </c>
      <c r="HJ257" s="147">
        <f>PV(0.05,'PV factor'!AA181,,-EG257)</f>
        <v>10124.666458208985</v>
      </c>
      <c r="HK257" s="147">
        <f>PV(0.05,'PV factor'!AB181,,-EH257)</f>
        <v>9642.5394840085573</v>
      </c>
      <c r="HL257" s="147">
        <f>PV(0.05,'PV factor'!AC181,,-EI257)</f>
        <v>9183.3709371510085</v>
      </c>
      <c r="HM257" s="147">
        <f>PV(0.05,'PV factor'!AD181,,-EJ257)</f>
        <v>8746.0675591914351</v>
      </c>
      <c r="HN257" s="147">
        <f>PV(0.05,'PV factor'!AE181,,-EK257)</f>
        <v>8329.588151610893</v>
      </c>
      <c r="HO257" s="147">
        <f>PV(0.05,'PV factor'!AF181,,-EL257)</f>
        <v>7932.9410967722761</v>
      </c>
      <c r="HP257" s="147">
        <f>PV(0.05,'PV factor'!AG181,,-EM257)</f>
        <v>7555.1819969259777</v>
      </c>
      <c r="HQ257" s="147">
        <f>PV(0.05,'PV factor'!AH181,,-EN257)</f>
        <v>7195.4114256437879</v>
      </c>
      <c r="HR257" s="147">
        <f>PV(0.05,'PV factor'!AI181,,-EO257)</f>
        <v>6852.7727863274176</v>
      </c>
      <c r="HS257" s="147">
        <f>PV(0.05,'PV factor'!AJ181,,-EP257)</f>
        <v>6526.4502726927776</v>
      </c>
      <c r="HT257" s="147">
        <f>PV(0.05,'PV factor'!AK181,,-EQ257)</f>
        <v>6215.666926374075</v>
      </c>
      <c r="HU257" s="147">
        <f>PV(0.05,'PV factor'!AL181,,-ER257)</f>
        <v>5919.6827870229281</v>
      </c>
      <c r="HV257" s="147">
        <f>PV(0.05,'PV factor'!AM181,,-ES257)</f>
        <v>5637.7931304980275</v>
      </c>
      <c r="HW257" s="147">
        <f>PV(0.05,'PV factor'!AN181,,-ET257)</f>
        <v>5369.3267909505012</v>
      </c>
      <c r="HX257" s="147">
        <f>PV(0.05,'PV factor'!AO181,,-EU257)</f>
        <v>5113.6445628100018</v>
      </c>
      <c r="HY257" s="147">
        <f>PV(0.05,'PV factor'!AP181,,-EV257)</f>
        <v>4870.1376788666685</v>
      </c>
      <c r="HZ257" s="147">
        <f t="shared" si="361"/>
        <v>824154.54465988954</v>
      </c>
      <c r="IA257" s="147">
        <f t="shared" si="362"/>
        <v>588311.53213695216</v>
      </c>
      <c r="IB257" s="401">
        <f t="shared" si="363"/>
        <v>0.71383642297299399</v>
      </c>
    </row>
    <row r="258" spans="1:236" ht="90" customHeight="1" x14ac:dyDescent="0.2">
      <c r="A258" s="82" t="s">
        <v>2266</v>
      </c>
      <c r="B258" s="84" t="s">
        <v>2483</v>
      </c>
      <c r="C258" s="84" t="s">
        <v>2152</v>
      </c>
      <c r="D258" s="78">
        <v>1</v>
      </c>
      <c r="E258" s="84" t="s">
        <v>3438</v>
      </c>
      <c r="F258" s="87" t="s">
        <v>3439</v>
      </c>
      <c r="G258" s="87" t="s">
        <v>3440</v>
      </c>
      <c r="H258" s="87" t="s">
        <v>3441</v>
      </c>
      <c r="I258" s="87" t="s">
        <v>2494</v>
      </c>
      <c r="J258" s="87">
        <v>40</v>
      </c>
      <c r="K258" s="227" t="s">
        <v>79</v>
      </c>
      <c r="L258" s="89">
        <v>55000</v>
      </c>
      <c r="M258" s="89" t="s">
        <v>3442</v>
      </c>
      <c r="N258" s="79" t="s">
        <v>81</v>
      </c>
      <c r="O258" s="13" t="s">
        <v>217</v>
      </c>
      <c r="P258" s="79" t="s">
        <v>225</v>
      </c>
      <c r="Q258" s="79" t="s">
        <v>87</v>
      </c>
      <c r="R258" s="79" t="s">
        <v>84</v>
      </c>
      <c r="S258" s="78" t="s">
        <v>99</v>
      </c>
      <c r="T258" s="89" t="s">
        <v>2489</v>
      </c>
      <c r="U258" s="79" t="s">
        <v>87</v>
      </c>
      <c r="V258" s="81">
        <v>1</v>
      </c>
      <c r="W258" s="80">
        <v>49121951</v>
      </c>
      <c r="X258" s="80">
        <v>0</v>
      </c>
      <c r="Y258" s="80">
        <v>18321950.91</v>
      </c>
      <c r="Z258" s="80">
        <v>19500000</v>
      </c>
      <c r="AA258" s="80">
        <v>11000300</v>
      </c>
      <c r="AB258" s="80">
        <v>0</v>
      </c>
      <c r="AC258" s="80">
        <v>0</v>
      </c>
      <c r="AD258" s="80">
        <v>0</v>
      </c>
      <c r="AE258" s="86">
        <v>0</v>
      </c>
      <c r="AF258" s="86">
        <v>0</v>
      </c>
      <c r="AG258" s="86">
        <v>0</v>
      </c>
      <c r="AH258" s="86">
        <v>0</v>
      </c>
      <c r="AI258" s="88" t="s">
        <v>88</v>
      </c>
      <c r="AJ258" s="80">
        <v>0</v>
      </c>
      <c r="AK258" s="80">
        <v>0</v>
      </c>
      <c r="AL258" s="80">
        <v>0</v>
      </c>
      <c r="AM258" s="80">
        <v>0</v>
      </c>
      <c r="AN258" s="80">
        <v>0</v>
      </c>
      <c r="AO258" s="80">
        <v>0</v>
      </c>
      <c r="AP258" s="80">
        <v>0</v>
      </c>
      <c r="AQ258" s="395">
        <v>0</v>
      </c>
      <c r="AR258" s="395">
        <v>0</v>
      </c>
      <c r="AS258" s="395">
        <v>0</v>
      </c>
      <c r="AT258" s="395">
        <v>0</v>
      </c>
      <c r="AU258" s="396"/>
      <c r="AV258" s="230">
        <f t="shared" si="329"/>
        <v>0</v>
      </c>
      <c r="AW258" s="230">
        <f t="shared" si="330"/>
        <v>1</v>
      </c>
      <c r="AX258" s="230" t="str">
        <f t="shared" si="331"/>
        <v>B1</v>
      </c>
      <c r="AY258" s="141">
        <f t="shared" si="332"/>
        <v>8</v>
      </c>
      <c r="AZ258" s="70">
        <f t="shared" si="333"/>
        <v>0</v>
      </c>
      <c r="BA258" s="70">
        <f t="shared" si="334"/>
        <v>1</v>
      </c>
      <c r="BB258" s="70">
        <f t="shared" si="335"/>
        <v>1</v>
      </c>
      <c r="BC258" s="70">
        <f t="shared" si="336"/>
        <v>1</v>
      </c>
      <c r="BD258" s="70">
        <f t="shared" si="337"/>
        <v>1</v>
      </c>
      <c r="BE258" s="70">
        <f t="shared" si="338"/>
        <v>1</v>
      </c>
      <c r="BF258" s="70">
        <f t="shared" si="339"/>
        <v>0</v>
      </c>
      <c r="BG258" s="71">
        <f t="shared" si="340"/>
        <v>1</v>
      </c>
      <c r="BH258" s="71">
        <f t="shared" si="341"/>
        <v>1</v>
      </c>
      <c r="BI258" s="71">
        <f t="shared" si="342"/>
        <v>0</v>
      </c>
      <c r="BJ258" s="71">
        <f t="shared" si="343"/>
        <v>0</v>
      </c>
      <c r="BK258" s="71">
        <f t="shared" si="344"/>
        <v>1</v>
      </c>
      <c r="BL258" s="70">
        <f t="shared" si="345"/>
        <v>1</v>
      </c>
      <c r="BM258" s="70">
        <f t="shared" si="346"/>
        <v>1</v>
      </c>
      <c r="BN258" s="70">
        <f t="shared" si="347"/>
        <v>1</v>
      </c>
      <c r="BO258" s="70">
        <f t="shared" si="348"/>
        <v>0</v>
      </c>
      <c r="BP258" s="144">
        <f t="shared" si="349"/>
        <v>18321950.91</v>
      </c>
      <c r="BQ258" s="144">
        <f t="shared" si="350"/>
        <v>19500000</v>
      </c>
      <c r="BR258" s="144">
        <f t="shared" si="351"/>
        <v>11000300</v>
      </c>
      <c r="BS258" s="144">
        <f t="shared" si="352"/>
        <v>0</v>
      </c>
      <c r="BT258" s="144">
        <f t="shared" si="353"/>
        <v>0</v>
      </c>
      <c r="BU258" s="144">
        <f t="shared" si="354"/>
        <v>0</v>
      </c>
      <c r="BV258" s="144">
        <f t="shared" si="355"/>
        <v>0</v>
      </c>
      <c r="BW258" s="144">
        <f t="shared" si="356"/>
        <v>0</v>
      </c>
      <c r="BX258" s="144">
        <f t="shared" si="357"/>
        <v>0</v>
      </c>
      <c r="BY258" s="144">
        <f t="shared" si="358"/>
        <v>0</v>
      </c>
      <c r="BZ258" s="9">
        <v>0</v>
      </c>
      <c r="CA258" s="9">
        <v>0</v>
      </c>
      <c r="CB258" s="9">
        <v>0</v>
      </c>
      <c r="CC258" s="9">
        <v>0</v>
      </c>
      <c r="CD258" s="9">
        <v>0</v>
      </c>
      <c r="CE258" s="9">
        <v>0</v>
      </c>
      <c r="CF258" s="9">
        <v>0</v>
      </c>
      <c r="CG258" s="9">
        <v>0</v>
      </c>
      <c r="CH258" s="9">
        <v>0</v>
      </c>
      <c r="CI258" s="9">
        <v>0</v>
      </c>
      <c r="CJ258" s="9">
        <v>0</v>
      </c>
      <c r="CK258" s="9">
        <v>0</v>
      </c>
      <c r="CL258" s="9">
        <v>0</v>
      </c>
      <c r="CM258" s="9">
        <v>0</v>
      </c>
      <c r="CN258" s="9">
        <v>0</v>
      </c>
      <c r="CO258" s="9">
        <v>0</v>
      </c>
      <c r="CP258" s="9">
        <v>0</v>
      </c>
      <c r="CQ258" s="9">
        <v>0</v>
      </c>
      <c r="CR258" s="9">
        <v>0</v>
      </c>
      <c r="CS258" s="9">
        <v>0</v>
      </c>
      <c r="CT258" s="9">
        <v>0</v>
      </c>
      <c r="CU258" s="9">
        <v>0</v>
      </c>
      <c r="CV258" s="9">
        <v>0</v>
      </c>
      <c r="CW258" s="9">
        <v>0</v>
      </c>
      <c r="CX258" s="9">
        <v>0</v>
      </c>
      <c r="CY258" s="9">
        <v>0</v>
      </c>
      <c r="CZ258" s="9">
        <v>0</v>
      </c>
      <c r="DA258" s="9">
        <v>0</v>
      </c>
      <c r="DB258" s="9">
        <v>0</v>
      </c>
      <c r="DC258" s="9">
        <v>0</v>
      </c>
      <c r="DD258" s="9">
        <v>0</v>
      </c>
      <c r="DE258" s="9">
        <v>0</v>
      </c>
      <c r="DF258" s="9">
        <v>0</v>
      </c>
      <c r="DG258" s="144">
        <f t="shared" si="359"/>
        <v>55000</v>
      </c>
      <c r="DH258" s="144">
        <f t="shared" ref="DH258:EW258" si="425">DG258</f>
        <v>55000</v>
      </c>
      <c r="DI258" s="144">
        <f t="shared" si="425"/>
        <v>55000</v>
      </c>
      <c r="DJ258" s="144">
        <f t="shared" si="425"/>
        <v>55000</v>
      </c>
      <c r="DK258" s="144">
        <f t="shared" si="425"/>
        <v>55000</v>
      </c>
      <c r="DL258" s="144">
        <f t="shared" si="425"/>
        <v>55000</v>
      </c>
      <c r="DM258" s="144">
        <f t="shared" si="425"/>
        <v>55000</v>
      </c>
      <c r="DN258" s="144">
        <f t="shared" si="425"/>
        <v>55000</v>
      </c>
      <c r="DO258" s="144">
        <f t="shared" si="425"/>
        <v>55000</v>
      </c>
      <c r="DP258" s="144">
        <f t="shared" si="425"/>
        <v>55000</v>
      </c>
      <c r="DQ258" s="144">
        <f t="shared" si="425"/>
        <v>55000</v>
      </c>
      <c r="DR258" s="144">
        <f t="shared" si="425"/>
        <v>55000</v>
      </c>
      <c r="DS258" s="144">
        <f t="shared" si="425"/>
        <v>55000</v>
      </c>
      <c r="DT258" s="144">
        <f t="shared" si="425"/>
        <v>55000</v>
      </c>
      <c r="DU258" s="144">
        <f t="shared" si="425"/>
        <v>55000</v>
      </c>
      <c r="DV258" s="144">
        <f t="shared" si="425"/>
        <v>55000</v>
      </c>
      <c r="DW258" s="144">
        <f t="shared" si="425"/>
        <v>55000</v>
      </c>
      <c r="DX258" s="144">
        <f t="shared" si="425"/>
        <v>55000</v>
      </c>
      <c r="DY258" s="144">
        <f t="shared" si="425"/>
        <v>55000</v>
      </c>
      <c r="DZ258" s="144">
        <f t="shared" si="425"/>
        <v>55000</v>
      </c>
      <c r="EA258" s="144">
        <f t="shared" si="425"/>
        <v>55000</v>
      </c>
      <c r="EB258" s="144">
        <f t="shared" si="425"/>
        <v>55000</v>
      </c>
      <c r="EC258" s="144">
        <f t="shared" si="425"/>
        <v>55000</v>
      </c>
      <c r="ED258" s="144">
        <f t="shared" si="425"/>
        <v>55000</v>
      </c>
      <c r="EE258" s="144">
        <f t="shared" si="425"/>
        <v>55000</v>
      </c>
      <c r="EF258" s="144">
        <f t="shared" si="425"/>
        <v>55000</v>
      </c>
      <c r="EG258" s="144">
        <f t="shared" si="425"/>
        <v>55000</v>
      </c>
      <c r="EH258" s="144">
        <f t="shared" si="425"/>
        <v>55000</v>
      </c>
      <c r="EI258" s="144">
        <f t="shared" si="425"/>
        <v>55000</v>
      </c>
      <c r="EJ258" s="144">
        <f t="shared" si="425"/>
        <v>55000</v>
      </c>
      <c r="EK258" s="144">
        <f t="shared" si="425"/>
        <v>55000</v>
      </c>
      <c r="EL258" s="144">
        <f t="shared" si="425"/>
        <v>55000</v>
      </c>
      <c r="EM258" s="144">
        <f t="shared" si="425"/>
        <v>55000</v>
      </c>
      <c r="EN258" s="144">
        <f t="shared" si="425"/>
        <v>55000</v>
      </c>
      <c r="EO258" s="144">
        <f t="shared" si="425"/>
        <v>55000</v>
      </c>
      <c r="EP258" s="144">
        <f t="shared" si="425"/>
        <v>55000</v>
      </c>
      <c r="EQ258" s="144">
        <f t="shared" si="425"/>
        <v>55000</v>
      </c>
      <c r="ER258" s="144">
        <f t="shared" si="425"/>
        <v>55000</v>
      </c>
      <c r="ES258" s="144">
        <f t="shared" si="425"/>
        <v>55000</v>
      </c>
      <c r="ET258" s="144">
        <f t="shared" si="425"/>
        <v>55000</v>
      </c>
      <c r="EU258" s="144">
        <f t="shared" si="425"/>
        <v>55000</v>
      </c>
      <c r="EV258" s="144">
        <f t="shared" si="425"/>
        <v>55000</v>
      </c>
      <c r="EW258" s="144">
        <f t="shared" si="425"/>
        <v>55000</v>
      </c>
      <c r="EX258" s="147">
        <f>PV(0.05,'PV factor'!C326,,-BR258)</f>
        <v>9977596.3718820866</v>
      </c>
      <c r="EY258" s="147">
        <f>PV(0.05,'PV factor'!D326,,-BS258)</f>
        <v>0</v>
      </c>
      <c r="EZ258" s="147">
        <f>PV(0.05,'PV factor'!E326,,-BT258)</f>
        <v>0</v>
      </c>
      <c r="FA258" s="147">
        <f>PV(0.05,'PV factor'!F326,,-BU258)</f>
        <v>0</v>
      </c>
      <c r="FB258" s="147">
        <f>PV(0.05,'PV factor'!G326,,-BV258)</f>
        <v>0</v>
      </c>
      <c r="FC258" s="147">
        <f>PV(0.05,'PV factor'!H326,,-BW258)</f>
        <v>0</v>
      </c>
      <c r="FD258" s="147">
        <f>PV(0.05,'PV factor'!I326,,-BX258)</f>
        <v>0</v>
      </c>
      <c r="FE258" s="147">
        <f>PV(0.05,'PV factor'!J326,,-BY258)</f>
        <v>0</v>
      </c>
      <c r="FF258" s="147">
        <f>PV(0.05,'PV factor'!K326,,-BZ258)</f>
        <v>0</v>
      </c>
      <c r="FG258" s="147">
        <f>PV(0.05,'PV factor'!L326,,-CA258)</f>
        <v>0</v>
      </c>
      <c r="FH258" s="147">
        <f>PV(0.05,'PV factor'!M326,,-CB258)</f>
        <v>0</v>
      </c>
      <c r="FI258" s="147">
        <f>PV(0.05,'PV factor'!N326,,-CC258)</f>
        <v>0</v>
      </c>
      <c r="FJ258" s="147">
        <f>PV(0.05,'PV factor'!O326,,-CD258)</f>
        <v>0</v>
      </c>
      <c r="FK258" s="147">
        <f>PV(0.05,'PV factor'!P326,,-CE258)</f>
        <v>0</v>
      </c>
      <c r="FL258" s="147">
        <f>PV(0.05,'PV factor'!Q326,,-CF258)</f>
        <v>0</v>
      </c>
      <c r="FM258" s="147">
        <f>PV(0.05,'PV factor'!R326,,-CG258)</f>
        <v>0</v>
      </c>
      <c r="FN258" s="147">
        <f>PV(0.05,'PV factor'!S326,,-CH258)</f>
        <v>0</v>
      </c>
      <c r="FO258" s="147">
        <f>PV(0.05,'PV factor'!T326,,-CI258)</f>
        <v>0</v>
      </c>
      <c r="FP258" s="147">
        <f>PV(0.05,'PV factor'!U326,,-CJ258)</f>
        <v>0</v>
      </c>
      <c r="FQ258" s="147">
        <f>PV(0.05,'PV factor'!V326,,-CK258)</f>
        <v>0</v>
      </c>
      <c r="FR258" s="147">
        <f>PV(0.05,'PV factor'!W326,,-CL258)</f>
        <v>0</v>
      </c>
      <c r="FS258" s="147">
        <f>PV(0.05,'PV factor'!X326,,-CM258)</f>
        <v>0</v>
      </c>
      <c r="FT258" s="147">
        <f>PV(0.05,'PV factor'!Y326,,-CN258)</f>
        <v>0</v>
      </c>
      <c r="FU258" s="147">
        <f>PV(0.05,'PV factor'!Z326,,-CO258)</f>
        <v>0</v>
      </c>
      <c r="FV258" s="147">
        <f>PV(0.05,'PV factor'!AA326,,-CP258)</f>
        <v>0</v>
      </c>
      <c r="FW258" s="147">
        <f>PV(0.05,'PV factor'!AB326,,-CQ258)</f>
        <v>0</v>
      </c>
      <c r="FX258" s="147">
        <f>PV(0.05,'PV factor'!AC326,,-CR258)</f>
        <v>0</v>
      </c>
      <c r="FY258" s="147">
        <f>PV(0.05,'PV factor'!AD326,,-CS258)</f>
        <v>0</v>
      </c>
      <c r="FZ258" s="147">
        <f>PV(0.05,'PV factor'!AE326,,-CT258)</f>
        <v>0</v>
      </c>
      <c r="GA258" s="147">
        <f>PV(0.05,'PV factor'!AF326,,-CU258)</f>
        <v>0</v>
      </c>
      <c r="GB258" s="147">
        <f>PV(0.05,'PV factor'!AG326,,-CV258)</f>
        <v>0</v>
      </c>
      <c r="GC258" s="147">
        <f>PV(0.05,'PV factor'!AH326,,-CW258)</f>
        <v>0</v>
      </c>
      <c r="GD258" s="147">
        <f>PV(0.05,'PV factor'!AI326,,-CX258)</f>
        <v>0</v>
      </c>
      <c r="GE258" s="147">
        <f>PV(0.05,'PV factor'!AJ326,,-CY258)</f>
        <v>0</v>
      </c>
      <c r="GF258" s="147">
        <f>PV(0.05,'PV factor'!AK326,,-CZ258)</f>
        <v>0</v>
      </c>
      <c r="GG258" s="147">
        <f>PV(0.05,'PV factor'!AL326,,-DA258)</f>
        <v>0</v>
      </c>
      <c r="GH258" s="147">
        <f>PV(0.05,'PV factor'!AM326,,-DB258)</f>
        <v>0</v>
      </c>
      <c r="GI258" s="147">
        <f>PV(0.05,'PV factor'!AN326,,-DC258)</f>
        <v>0</v>
      </c>
      <c r="GJ258" s="147">
        <f>PV(0.05,'PV factor'!AO326,,-DD258)</f>
        <v>0</v>
      </c>
      <c r="GK258" s="147">
        <f>PV(0.05,'PV factor'!AP326,,-DE258)</f>
        <v>0</v>
      </c>
      <c r="GL258" s="147">
        <f>PV(0.05,'PV factor'!C326,,-DI258)</f>
        <v>49886.621315192744</v>
      </c>
      <c r="GM258" s="147">
        <f>PV(0.05,'PV factor'!D326,,-DJ258)</f>
        <v>47511.06791923118</v>
      </c>
      <c r="GN258" s="147">
        <f>PV(0.05,'PV factor'!E326,,-DK258)</f>
        <v>45248.636113553512</v>
      </c>
      <c r="GO258" s="147">
        <f>PV(0.05,'PV factor'!F326,,-DL258)</f>
        <v>43093.939155765242</v>
      </c>
      <c r="GP258" s="147">
        <f>PV(0.05,'PV factor'!G326,,-DM258)</f>
        <v>41041.84681501452</v>
      </c>
      <c r="GQ258" s="147">
        <f>PV(0.05,'PV factor'!H326,,-DN258)</f>
        <v>39087.473157156681</v>
      </c>
      <c r="GR258" s="147">
        <f>PV(0.05,'PV factor'!I326,,-DO258)</f>
        <v>37226.164911577798</v>
      </c>
      <c r="GS258" s="147">
        <f>PV(0.05,'PV factor'!J326,,-DP258)</f>
        <v>35453.490391978848</v>
      </c>
      <c r="GT258" s="147">
        <f>PV(0.05,'PV factor'!K326,,-DQ258)</f>
        <v>33765.228944741764</v>
      </c>
      <c r="GU258" s="147">
        <f>PV(0.05,'PV factor'!L326,,-DR258)</f>
        <v>32157.360899754058</v>
      </c>
      <c r="GV258" s="147">
        <f>PV(0.05,'PV factor'!M326,,-DS258)</f>
        <v>30626.057999765773</v>
      </c>
      <c r="GW258" s="147">
        <f>PV(0.05,'PV factor'!N326,,-DT258)</f>
        <v>29167.674285491208</v>
      </c>
      <c r="GX258" s="147">
        <f>PV(0.05,'PV factor'!O326,,-DU258)</f>
        <v>27778.737414753537</v>
      </c>
      <c r="GY258" s="147">
        <f>PV(0.05,'PV factor'!P326,,-DV258)</f>
        <v>26455.940395003359</v>
      </c>
      <c r="GZ258" s="147">
        <f>PV(0.05,'PV factor'!Q326,,-DW258)</f>
        <v>25196.133709527014</v>
      </c>
      <c r="HA258" s="147">
        <f>PV(0.05,'PV factor'!R326,,-DX258)</f>
        <v>23996.317818597152</v>
      </c>
      <c r="HB258" s="147">
        <f>PV(0.05,'PV factor'!S326,,-DY258)</f>
        <v>22853.636017711571</v>
      </c>
      <c r="HC258" s="147">
        <f>PV(0.05,'PV factor'!T326,,-DZ258)</f>
        <v>21765.367635915783</v>
      </c>
      <c r="HD258" s="147">
        <f>PV(0.05,'PV factor'!U326,,-EA258)</f>
        <v>20728.921558015034</v>
      </c>
      <c r="HE258" s="147">
        <f>PV(0.05,'PV factor'!V326,,-EB258)</f>
        <v>19741.830055252412</v>
      </c>
      <c r="HF258" s="147">
        <f>PV(0.05,'PV factor'!W326,,-EC258)</f>
        <v>18801.742909764205</v>
      </c>
      <c r="HG258" s="147">
        <f>PV(0.05,'PV factor'!X326,,-ED258)</f>
        <v>17906.421818823048</v>
      </c>
      <c r="HH258" s="147">
        <f>PV(0.05,'PV factor'!Y326,,-EE258)</f>
        <v>17053.735065545763</v>
      </c>
      <c r="HI258" s="147">
        <f>PV(0.05,'PV factor'!Z326,,-EF258)</f>
        <v>16241.652443376915</v>
      </c>
      <c r="HJ258" s="147">
        <f>PV(0.05,'PV factor'!AA326,,-EG258)</f>
        <v>15468.240422263729</v>
      </c>
      <c r="HK258" s="147">
        <f>PV(0.05,'PV factor'!AB326,,-EH258)</f>
        <v>14731.657545013073</v>
      </c>
      <c r="HL258" s="147">
        <f>PV(0.05,'PV factor'!AC326,,-EI258)</f>
        <v>14030.150042869596</v>
      </c>
      <c r="HM258" s="147">
        <f>PV(0.05,'PV factor'!AD326,,-EJ258)</f>
        <v>13362.047659875803</v>
      </c>
      <c r="HN258" s="147">
        <f>PV(0.05,'PV factor'!AE326,,-EK258)</f>
        <v>12725.759676072197</v>
      </c>
      <c r="HO258" s="147">
        <f>PV(0.05,'PV factor'!AF326,,-EL258)</f>
        <v>12119.771120068755</v>
      </c>
      <c r="HP258" s="147">
        <f>PV(0.05,'PV factor'!AG326,,-EM258)</f>
        <v>11542.639161970244</v>
      </c>
      <c r="HQ258" s="147">
        <f>PV(0.05,'PV factor'!AH326,,-EN258)</f>
        <v>10992.989678066899</v>
      </c>
      <c r="HR258" s="147">
        <f>PV(0.05,'PV factor'!AI326,,-EO258)</f>
        <v>10469.513979111332</v>
      </c>
      <c r="HS258" s="147">
        <f>PV(0.05,'PV factor'!AJ326,,-EP258)</f>
        <v>9970.9656943917435</v>
      </c>
      <c r="HT258" s="147">
        <f>PV(0.05,'PV factor'!AK326,,-EQ258)</f>
        <v>9496.1578041826142</v>
      </c>
      <c r="HU258" s="147">
        <f>PV(0.05,'PV factor'!AL326,,-ER258)</f>
        <v>9043.9598135072501</v>
      </c>
      <c r="HV258" s="147">
        <f>PV(0.05,'PV factor'!AM326,,-ES258)</f>
        <v>8613.2950604830967</v>
      </c>
      <c r="HW258" s="147">
        <f>PV(0.05,'PV factor'!AN326,,-ET258)</f>
        <v>8203.1381528410438</v>
      </c>
      <c r="HX258" s="147">
        <f>PV(0.05,'PV factor'!AO326,,-EU258)</f>
        <v>7812.512526515281</v>
      </c>
      <c r="HY258" s="147">
        <f>PV(0.05,'PV factor'!AP326,,-EV258)</f>
        <v>7440.4881204907433</v>
      </c>
      <c r="HZ258" s="147">
        <f t="shared" si="361"/>
        <v>9977596.3718820866</v>
      </c>
      <c r="IA258" s="147">
        <f t="shared" si="362"/>
        <v>898809.28520923271</v>
      </c>
      <c r="IB258" s="401">
        <f t="shared" si="363"/>
        <v>9.0082746556292018E-2</v>
      </c>
    </row>
    <row r="259" spans="1:236" ht="90" customHeight="1" x14ac:dyDescent="0.2">
      <c r="A259" s="137" t="s">
        <v>2026</v>
      </c>
      <c r="B259" s="138" t="s">
        <v>2027</v>
      </c>
      <c r="C259" s="138" t="s">
        <v>2036</v>
      </c>
      <c r="D259" s="121">
        <v>2</v>
      </c>
      <c r="E259" s="138" t="s">
        <v>2037</v>
      </c>
      <c r="F259" s="118" t="s">
        <v>2038</v>
      </c>
      <c r="G259" s="118" t="s">
        <v>2039</v>
      </c>
      <c r="H259" s="142" t="s">
        <v>77</v>
      </c>
      <c r="I259" s="118" t="s">
        <v>2040</v>
      </c>
      <c r="J259" s="142">
        <v>40</v>
      </c>
      <c r="K259" s="227" t="s">
        <v>79</v>
      </c>
      <c r="L259" s="142">
        <v>14400</v>
      </c>
      <c r="M259" s="142" t="s">
        <v>2041</v>
      </c>
      <c r="N259" s="142" t="s">
        <v>81</v>
      </c>
      <c r="O259" s="142" t="s">
        <v>454</v>
      </c>
      <c r="P259" s="142" t="s">
        <v>457</v>
      </c>
      <c r="Q259" s="112" t="s">
        <v>100</v>
      </c>
      <c r="R259" s="142" t="s">
        <v>261</v>
      </c>
      <c r="S259" s="142" t="s">
        <v>99</v>
      </c>
      <c r="T259" s="142" t="s">
        <v>2034</v>
      </c>
      <c r="U259" s="142" t="s">
        <v>100</v>
      </c>
      <c r="V259" s="117">
        <v>1</v>
      </c>
      <c r="W259" s="136">
        <v>365000</v>
      </c>
      <c r="X259" s="136">
        <v>0</v>
      </c>
      <c r="Y259" s="136">
        <v>0</v>
      </c>
      <c r="Z259" s="136">
        <v>0</v>
      </c>
      <c r="AA259" s="136">
        <v>365000</v>
      </c>
      <c r="AB259" s="136">
        <v>0</v>
      </c>
      <c r="AC259" s="136">
        <v>0</v>
      </c>
      <c r="AD259" s="136">
        <v>0</v>
      </c>
      <c r="AE259" s="139">
        <v>0</v>
      </c>
      <c r="AF259" s="139">
        <v>0</v>
      </c>
      <c r="AG259" s="139">
        <v>0</v>
      </c>
      <c r="AH259" s="139">
        <v>0</v>
      </c>
      <c r="AI259" s="116" t="s">
        <v>88</v>
      </c>
      <c r="AJ259" s="136">
        <v>0</v>
      </c>
      <c r="AK259" s="136">
        <v>0</v>
      </c>
      <c r="AL259" s="136">
        <v>0</v>
      </c>
      <c r="AM259" s="136">
        <v>0</v>
      </c>
      <c r="AN259" s="136">
        <v>0</v>
      </c>
      <c r="AO259" s="136">
        <v>0</v>
      </c>
      <c r="AP259" s="136">
        <v>0</v>
      </c>
      <c r="AQ259" s="139">
        <v>0</v>
      </c>
      <c r="AR259" s="139">
        <v>0</v>
      </c>
      <c r="AS259" s="139">
        <v>0</v>
      </c>
      <c r="AT259" s="139">
        <v>0</v>
      </c>
      <c r="AU259" s="118" t="s">
        <v>2042</v>
      </c>
      <c r="AV259" s="230">
        <f t="shared" si="329"/>
        <v>0</v>
      </c>
      <c r="AW259" s="230">
        <f t="shared" si="330"/>
        <v>0</v>
      </c>
      <c r="AX259" s="230" t="str">
        <f t="shared" si="331"/>
        <v>A2</v>
      </c>
      <c r="AY259" s="141">
        <f t="shared" si="332"/>
        <v>9</v>
      </c>
      <c r="AZ259" s="70">
        <f t="shared" si="333"/>
        <v>1</v>
      </c>
      <c r="BA259" s="70">
        <f t="shared" si="334"/>
        <v>1</v>
      </c>
      <c r="BB259" s="70">
        <f t="shared" si="335"/>
        <v>1</v>
      </c>
      <c r="BC259" s="70">
        <f t="shared" si="336"/>
        <v>1</v>
      </c>
      <c r="BD259" s="70">
        <f t="shared" si="337"/>
        <v>1</v>
      </c>
      <c r="BE259" s="70">
        <f t="shared" si="338"/>
        <v>1</v>
      </c>
      <c r="BF259" s="70">
        <f t="shared" si="339"/>
        <v>1</v>
      </c>
      <c r="BG259" s="71">
        <f t="shared" si="340"/>
        <v>0</v>
      </c>
      <c r="BH259" s="71">
        <f t="shared" si="341"/>
        <v>1</v>
      </c>
      <c r="BI259" s="71">
        <f t="shared" si="342"/>
        <v>0</v>
      </c>
      <c r="BJ259" s="71">
        <f t="shared" si="343"/>
        <v>0</v>
      </c>
      <c r="BK259" s="71">
        <f t="shared" si="344"/>
        <v>1</v>
      </c>
      <c r="BL259" s="70">
        <f t="shared" si="345"/>
        <v>1</v>
      </c>
      <c r="BM259" s="70">
        <f t="shared" si="346"/>
        <v>1</v>
      </c>
      <c r="BN259" s="70">
        <f t="shared" si="347"/>
        <v>0</v>
      </c>
      <c r="BO259" s="70">
        <f t="shared" si="348"/>
        <v>1</v>
      </c>
      <c r="BP259" s="144">
        <f t="shared" si="349"/>
        <v>0</v>
      </c>
      <c r="BQ259" s="144">
        <f t="shared" si="350"/>
        <v>0</v>
      </c>
      <c r="BR259" s="144">
        <f t="shared" si="351"/>
        <v>365000</v>
      </c>
      <c r="BS259" s="144">
        <f t="shared" si="352"/>
        <v>0</v>
      </c>
      <c r="BT259" s="144">
        <f t="shared" si="353"/>
        <v>0</v>
      </c>
      <c r="BU259" s="144">
        <f t="shared" si="354"/>
        <v>0</v>
      </c>
      <c r="BV259" s="144">
        <f t="shared" si="355"/>
        <v>0</v>
      </c>
      <c r="BW259" s="144">
        <f t="shared" si="356"/>
        <v>0</v>
      </c>
      <c r="BX259" s="144">
        <f t="shared" si="357"/>
        <v>0</v>
      </c>
      <c r="BY259" s="144">
        <f t="shared" si="358"/>
        <v>0</v>
      </c>
      <c r="BZ259" s="9">
        <v>0</v>
      </c>
      <c r="CA259" s="9">
        <v>0</v>
      </c>
      <c r="CB259" s="9">
        <v>0</v>
      </c>
      <c r="CC259" s="9">
        <v>0</v>
      </c>
      <c r="CD259" s="9">
        <v>0</v>
      </c>
      <c r="CE259" s="9">
        <v>0</v>
      </c>
      <c r="CF259" s="9">
        <v>0</v>
      </c>
      <c r="CG259" s="9">
        <v>0</v>
      </c>
      <c r="CH259" s="9">
        <v>0</v>
      </c>
      <c r="CI259" s="9">
        <v>0</v>
      </c>
      <c r="CJ259" s="9">
        <v>0</v>
      </c>
      <c r="CK259" s="9">
        <v>0</v>
      </c>
      <c r="CL259" s="9">
        <v>0</v>
      </c>
      <c r="CM259" s="9">
        <v>0</v>
      </c>
      <c r="CN259" s="9">
        <v>0</v>
      </c>
      <c r="CO259" s="9">
        <v>0</v>
      </c>
      <c r="CP259" s="9">
        <v>0</v>
      </c>
      <c r="CQ259" s="9">
        <v>0</v>
      </c>
      <c r="CR259" s="9">
        <v>0</v>
      </c>
      <c r="CS259" s="9">
        <v>0</v>
      </c>
      <c r="CT259" s="9">
        <v>0</v>
      </c>
      <c r="CU259" s="9">
        <v>0</v>
      </c>
      <c r="CV259" s="9">
        <v>0</v>
      </c>
      <c r="CW259" s="9">
        <v>0</v>
      </c>
      <c r="CX259" s="9">
        <v>0</v>
      </c>
      <c r="CY259" s="9">
        <v>0</v>
      </c>
      <c r="CZ259" s="9">
        <v>0</v>
      </c>
      <c r="DA259" s="9">
        <v>0</v>
      </c>
      <c r="DB259" s="9">
        <v>0</v>
      </c>
      <c r="DC259" s="9">
        <v>0</v>
      </c>
      <c r="DD259" s="9">
        <v>0</v>
      </c>
      <c r="DE259" s="9">
        <v>0</v>
      </c>
      <c r="DF259" s="9">
        <v>0</v>
      </c>
      <c r="DG259" s="144">
        <f t="shared" si="359"/>
        <v>14400</v>
      </c>
      <c r="DH259" s="144">
        <f t="shared" ref="DH259:EW259" si="426">DG259</f>
        <v>14400</v>
      </c>
      <c r="DI259" s="144">
        <f t="shared" si="426"/>
        <v>14400</v>
      </c>
      <c r="DJ259" s="144">
        <f t="shared" si="426"/>
        <v>14400</v>
      </c>
      <c r="DK259" s="144">
        <f t="shared" si="426"/>
        <v>14400</v>
      </c>
      <c r="DL259" s="144">
        <f t="shared" si="426"/>
        <v>14400</v>
      </c>
      <c r="DM259" s="144">
        <f t="shared" si="426"/>
        <v>14400</v>
      </c>
      <c r="DN259" s="144">
        <f t="shared" si="426"/>
        <v>14400</v>
      </c>
      <c r="DO259" s="144">
        <f t="shared" si="426"/>
        <v>14400</v>
      </c>
      <c r="DP259" s="144">
        <f t="shared" si="426"/>
        <v>14400</v>
      </c>
      <c r="DQ259" s="144">
        <f t="shared" si="426"/>
        <v>14400</v>
      </c>
      <c r="DR259" s="144">
        <f t="shared" si="426"/>
        <v>14400</v>
      </c>
      <c r="DS259" s="144">
        <f t="shared" si="426"/>
        <v>14400</v>
      </c>
      <c r="DT259" s="144">
        <f t="shared" si="426"/>
        <v>14400</v>
      </c>
      <c r="DU259" s="144">
        <f t="shared" si="426"/>
        <v>14400</v>
      </c>
      <c r="DV259" s="144">
        <f t="shared" si="426"/>
        <v>14400</v>
      </c>
      <c r="DW259" s="144">
        <f t="shared" si="426"/>
        <v>14400</v>
      </c>
      <c r="DX259" s="144">
        <f t="shared" si="426"/>
        <v>14400</v>
      </c>
      <c r="DY259" s="144">
        <f t="shared" si="426"/>
        <v>14400</v>
      </c>
      <c r="DZ259" s="144">
        <f t="shared" si="426"/>
        <v>14400</v>
      </c>
      <c r="EA259" s="144">
        <f t="shared" si="426"/>
        <v>14400</v>
      </c>
      <c r="EB259" s="144">
        <f t="shared" si="426"/>
        <v>14400</v>
      </c>
      <c r="EC259" s="144">
        <f t="shared" si="426"/>
        <v>14400</v>
      </c>
      <c r="ED259" s="144">
        <f t="shared" si="426"/>
        <v>14400</v>
      </c>
      <c r="EE259" s="144">
        <f t="shared" si="426"/>
        <v>14400</v>
      </c>
      <c r="EF259" s="144">
        <f t="shared" si="426"/>
        <v>14400</v>
      </c>
      <c r="EG259" s="144">
        <f t="shared" si="426"/>
        <v>14400</v>
      </c>
      <c r="EH259" s="144">
        <f t="shared" si="426"/>
        <v>14400</v>
      </c>
      <c r="EI259" s="144">
        <f t="shared" si="426"/>
        <v>14400</v>
      </c>
      <c r="EJ259" s="144">
        <f t="shared" si="426"/>
        <v>14400</v>
      </c>
      <c r="EK259" s="144">
        <f t="shared" si="426"/>
        <v>14400</v>
      </c>
      <c r="EL259" s="144">
        <f t="shared" si="426"/>
        <v>14400</v>
      </c>
      <c r="EM259" s="144">
        <f t="shared" si="426"/>
        <v>14400</v>
      </c>
      <c r="EN259" s="144">
        <f t="shared" si="426"/>
        <v>14400</v>
      </c>
      <c r="EO259" s="144">
        <f t="shared" si="426"/>
        <v>14400</v>
      </c>
      <c r="EP259" s="144">
        <f t="shared" si="426"/>
        <v>14400</v>
      </c>
      <c r="EQ259" s="144">
        <f t="shared" si="426"/>
        <v>14400</v>
      </c>
      <c r="ER259" s="144">
        <f t="shared" si="426"/>
        <v>14400</v>
      </c>
      <c r="ES259" s="144">
        <f t="shared" si="426"/>
        <v>14400</v>
      </c>
      <c r="ET259" s="144">
        <f t="shared" si="426"/>
        <v>14400</v>
      </c>
      <c r="EU259" s="144">
        <f t="shared" si="426"/>
        <v>14400</v>
      </c>
      <c r="EV259" s="144">
        <f t="shared" si="426"/>
        <v>14400</v>
      </c>
      <c r="EW259" s="144">
        <f t="shared" si="426"/>
        <v>14400</v>
      </c>
      <c r="EX259" s="147">
        <f>PV(0.05,'PV factor'!C178,,-BR259)</f>
        <v>331065.75963718822</v>
      </c>
      <c r="EY259" s="147">
        <f>PV(0.05,'PV factor'!D178,,-BS259)</f>
        <v>0</v>
      </c>
      <c r="EZ259" s="147">
        <f>PV(0.05,'PV factor'!E178,,-BT259)</f>
        <v>0</v>
      </c>
      <c r="FA259" s="147">
        <f>PV(0.05,'PV factor'!F178,,-BU259)</f>
        <v>0</v>
      </c>
      <c r="FB259" s="147">
        <f>PV(0.05,'PV factor'!G178,,-BV259)</f>
        <v>0</v>
      </c>
      <c r="FC259" s="147">
        <f>PV(0.05,'PV factor'!H178,,-BW259)</f>
        <v>0</v>
      </c>
      <c r="FD259" s="147">
        <f>PV(0.05,'PV factor'!I178,,-BX259)</f>
        <v>0</v>
      </c>
      <c r="FE259" s="147">
        <f>PV(0.05,'PV factor'!J178,,-BY259)</f>
        <v>0</v>
      </c>
      <c r="FF259" s="147">
        <f>PV(0.05,'PV factor'!K178,,-BZ259)</f>
        <v>0</v>
      </c>
      <c r="FG259" s="147">
        <f>PV(0.05,'PV factor'!L178,,-CA259)</f>
        <v>0</v>
      </c>
      <c r="FH259" s="147">
        <f>PV(0.05,'PV factor'!M178,,-CB259)</f>
        <v>0</v>
      </c>
      <c r="FI259" s="147">
        <f>PV(0.05,'PV factor'!N178,,-CC259)</f>
        <v>0</v>
      </c>
      <c r="FJ259" s="147">
        <f>PV(0.05,'PV factor'!O178,,-CD259)</f>
        <v>0</v>
      </c>
      <c r="FK259" s="147">
        <f>PV(0.05,'PV factor'!P178,,-CE259)</f>
        <v>0</v>
      </c>
      <c r="FL259" s="147">
        <f>PV(0.05,'PV factor'!Q178,,-CF259)</f>
        <v>0</v>
      </c>
      <c r="FM259" s="147">
        <f>PV(0.05,'PV factor'!R178,,-CG259)</f>
        <v>0</v>
      </c>
      <c r="FN259" s="147">
        <f>PV(0.05,'PV factor'!S178,,-CH259)</f>
        <v>0</v>
      </c>
      <c r="FO259" s="147">
        <f>PV(0.05,'PV factor'!T178,,-CI259)</f>
        <v>0</v>
      </c>
      <c r="FP259" s="147">
        <f>PV(0.05,'PV factor'!U178,,-CJ259)</f>
        <v>0</v>
      </c>
      <c r="FQ259" s="147">
        <f>PV(0.05,'PV factor'!V178,,-CK259)</f>
        <v>0</v>
      </c>
      <c r="FR259" s="147">
        <f>PV(0.05,'PV factor'!W178,,-CL259)</f>
        <v>0</v>
      </c>
      <c r="FS259" s="147">
        <f>PV(0.05,'PV factor'!X178,,-CM259)</f>
        <v>0</v>
      </c>
      <c r="FT259" s="147">
        <f>PV(0.05,'PV factor'!Y178,,-CN259)</f>
        <v>0</v>
      </c>
      <c r="FU259" s="147">
        <f>PV(0.05,'PV factor'!Z178,,-CO259)</f>
        <v>0</v>
      </c>
      <c r="FV259" s="147">
        <f>PV(0.05,'PV factor'!AA178,,-CP259)</f>
        <v>0</v>
      </c>
      <c r="FW259" s="147">
        <f>PV(0.05,'PV factor'!AB178,,-CQ259)</f>
        <v>0</v>
      </c>
      <c r="FX259" s="147">
        <f>PV(0.05,'PV factor'!AC178,,-CR259)</f>
        <v>0</v>
      </c>
      <c r="FY259" s="147">
        <f>PV(0.05,'PV factor'!AD178,,-CS259)</f>
        <v>0</v>
      </c>
      <c r="FZ259" s="147">
        <f>PV(0.05,'PV factor'!AE178,,-CT259)</f>
        <v>0</v>
      </c>
      <c r="GA259" s="147">
        <f>PV(0.05,'PV factor'!AF178,,-CU259)</f>
        <v>0</v>
      </c>
      <c r="GB259" s="147">
        <f>PV(0.05,'PV factor'!AG178,,-CV259)</f>
        <v>0</v>
      </c>
      <c r="GC259" s="147">
        <f>PV(0.05,'PV factor'!AH178,,-CW259)</f>
        <v>0</v>
      </c>
      <c r="GD259" s="147">
        <f>PV(0.05,'PV factor'!AI178,,-CX259)</f>
        <v>0</v>
      </c>
      <c r="GE259" s="147">
        <f>PV(0.05,'PV factor'!AJ178,,-CY259)</f>
        <v>0</v>
      </c>
      <c r="GF259" s="147">
        <f>PV(0.05,'PV factor'!AK178,,-CZ259)</f>
        <v>0</v>
      </c>
      <c r="GG259" s="147">
        <f>PV(0.05,'PV factor'!AL178,,-DA259)</f>
        <v>0</v>
      </c>
      <c r="GH259" s="147">
        <f>PV(0.05,'PV factor'!AM178,,-DB259)</f>
        <v>0</v>
      </c>
      <c r="GI259" s="147">
        <f>PV(0.05,'PV factor'!AN178,,-DC259)</f>
        <v>0</v>
      </c>
      <c r="GJ259" s="147">
        <f>PV(0.05,'PV factor'!AO178,,-DD259)</f>
        <v>0</v>
      </c>
      <c r="GK259" s="147">
        <f>PV(0.05,'PV factor'!AP178,,-DE259)</f>
        <v>0</v>
      </c>
      <c r="GL259" s="147">
        <f>PV(0.05,'PV factor'!C178,,-DI259)</f>
        <v>13061.224489795917</v>
      </c>
      <c r="GM259" s="147">
        <f>PV(0.05,'PV factor'!D178,,-DJ259)</f>
        <v>12439.261418853253</v>
      </c>
      <c r="GN259" s="147">
        <f>PV(0.05,'PV factor'!E178,,-DK259)</f>
        <v>11846.9156370031</v>
      </c>
      <c r="GO259" s="147">
        <f>PV(0.05,'PV factor'!F178,,-DL259)</f>
        <v>11282.776797145809</v>
      </c>
      <c r="GP259" s="147">
        <f>PV(0.05,'PV factor'!G178,,-DM259)</f>
        <v>10745.501711567438</v>
      </c>
      <c r="GQ259" s="147">
        <f>PV(0.05,'PV factor'!H178,,-DN259)</f>
        <v>10233.811153873748</v>
      </c>
      <c r="GR259" s="147">
        <f>PV(0.05,'PV factor'!I178,,-DO259)</f>
        <v>9746.486813213096</v>
      </c>
      <c r="GS259" s="147">
        <f>PV(0.05,'PV factor'!J178,,-DP259)</f>
        <v>9282.3683935362806</v>
      </c>
      <c r="GT259" s="147">
        <f>PV(0.05,'PV factor'!K178,,-DQ259)</f>
        <v>8840.3508509869334</v>
      </c>
      <c r="GU259" s="147">
        <f>PV(0.05,'PV factor'!L178,,-DR259)</f>
        <v>8419.3817628446977</v>
      </c>
      <c r="GV259" s="147">
        <f>PV(0.05,'PV factor'!M178,,-DS259)</f>
        <v>8018.4588217568571</v>
      </c>
      <c r="GW259" s="147">
        <f>PV(0.05,'PV factor'!N178,,-DT259)</f>
        <v>7636.627449292243</v>
      </c>
      <c r="GX259" s="147">
        <f>PV(0.05,'PV factor'!O178,,-DU259)</f>
        <v>7272.9785231354717</v>
      </c>
      <c r="GY259" s="147">
        <f>PV(0.05,'PV factor'!P178,,-DV259)</f>
        <v>6926.6462125099706</v>
      </c>
      <c r="GZ259" s="147">
        <f>PV(0.05,'PV factor'!Q178,,-DW259)</f>
        <v>6596.8059166761632</v>
      </c>
      <c r="HA259" s="147">
        <f>PV(0.05,'PV factor'!R178,,-DX259)</f>
        <v>6282.6723015963453</v>
      </c>
      <c r="HB259" s="147">
        <f>PV(0.05,'PV factor'!S178,,-DY259)</f>
        <v>5983.4974300917575</v>
      </c>
      <c r="HC259" s="147">
        <f>PV(0.05,'PV factor'!T178,,-DZ259)</f>
        <v>5698.5689810397689</v>
      </c>
      <c r="HD259" s="147">
        <f>PV(0.05,'PV factor'!U178,,-EA259)</f>
        <v>5427.2085533712088</v>
      </c>
      <c r="HE259" s="147">
        <f>PV(0.05,'PV factor'!V178,,-EB259)</f>
        <v>5168.770050829723</v>
      </c>
      <c r="HF259" s="147">
        <f>PV(0.05,'PV factor'!W178,,-EC259)</f>
        <v>4922.6381436473548</v>
      </c>
      <c r="HG259" s="147">
        <f>PV(0.05,'PV factor'!X178,,-ED259)</f>
        <v>4688.2268034736708</v>
      </c>
      <c r="HH259" s="147">
        <f>PV(0.05,'PV factor'!Y178,,-EE259)</f>
        <v>4464.9779080701628</v>
      </c>
      <c r="HI259" s="147">
        <f>PV(0.05,'PV factor'!Z178,,-EF259)</f>
        <v>4252.3599124477741</v>
      </c>
      <c r="HJ259" s="147">
        <f>PV(0.05,'PV factor'!AA178,,-EG259)</f>
        <v>4049.8665832835945</v>
      </c>
      <c r="HK259" s="147">
        <f>PV(0.05,'PV factor'!AB178,,-EH259)</f>
        <v>3857.0157936034229</v>
      </c>
      <c r="HL259" s="147">
        <f>PV(0.05,'PV factor'!AC178,,-EI259)</f>
        <v>3673.3483748604035</v>
      </c>
      <c r="HM259" s="147">
        <f>PV(0.05,'PV factor'!AD178,,-EJ259)</f>
        <v>3498.4270236765738</v>
      </c>
      <c r="HN259" s="147">
        <f>PV(0.05,'PV factor'!AE178,,-EK259)</f>
        <v>3331.8352606443573</v>
      </c>
      <c r="HO259" s="147">
        <f>PV(0.05,'PV factor'!AF178,,-EL259)</f>
        <v>3173.1764387089106</v>
      </c>
      <c r="HP259" s="147">
        <f>PV(0.05,'PV factor'!AG178,,-EM259)</f>
        <v>3022.0727987703913</v>
      </c>
      <c r="HQ259" s="147">
        <f>PV(0.05,'PV factor'!AH178,,-EN259)</f>
        <v>2878.1645702575152</v>
      </c>
      <c r="HR259" s="147">
        <f>PV(0.05,'PV factor'!AI178,,-EO259)</f>
        <v>2741.109114530967</v>
      </c>
      <c r="HS259" s="147">
        <f>PV(0.05,'PV factor'!AJ178,,-EP259)</f>
        <v>2610.580109077111</v>
      </c>
      <c r="HT259" s="147">
        <f>PV(0.05,'PV factor'!AK178,,-EQ259)</f>
        <v>2486.2667705496301</v>
      </c>
      <c r="HU259" s="147">
        <f>PV(0.05,'PV factor'!AL178,,-ER259)</f>
        <v>2367.8731148091711</v>
      </c>
      <c r="HV259" s="147">
        <f>PV(0.05,'PV factor'!AM178,,-ES259)</f>
        <v>2255.1172521992112</v>
      </c>
      <c r="HW259" s="147">
        <f>PV(0.05,'PV factor'!AN178,,-ET259)</f>
        <v>2147.7307163802006</v>
      </c>
      <c r="HX259" s="147">
        <f>PV(0.05,'PV factor'!AO178,,-EU259)</f>
        <v>2045.4578251240007</v>
      </c>
      <c r="HY259" s="147">
        <f>PV(0.05,'PV factor'!AP178,,-EV259)</f>
        <v>1948.0550715466673</v>
      </c>
      <c r="HZ259" s="147">
        <f t="shared" si="361"/>
        <v>331065.75963718822</v>
      </c>
      <c r="IA259" s="147">
        <f t="shared" si="362"/>
        <v>235324.61285478075</v>
      </c>
      <c r="IB259" s="401">
        <f t="shared" si="363"/>
        <v>0.71080927581478293</v>
      </c>
    </row>
    <row r="260" spans="1:236" ht="90" customHeight="1" x14ac:dyDescent="0.2">
      <c r="A260" s="231" t="s">
        <v>271</v>
      </c>
      <c r="B260" s="85" t="s">
        <v>264</v>
      </c>
      <c r="C260" s="231" t="s">
        <v>879</v>
      </c>
      <c r="D260" s="199">
        <v>6</v>
      </c>
      <c r="E260" s="231" t="s">
        <v>880</v>
      </c>
      <c r="F260" s="95" t="s">
        <v>881</v>
      </c>
      <c r="G260" s="95" t="s">
        <v>882</v>
      </c>
      <c r="H260" s="90" t="s">
        <v>77</v>
      </c>
      <c r="I260" s="95" t="s">
        <v>883</v>
      </c>
      <c r="J260" s="266">
        <v>10</v>
      </c>
      <c r="K260" s="227" t="s">
        <v>79</v>
      </c>
      <c r="L260" s="74">
        <v>49763</v>
      </c>
      <c r="M260" s="90" t="s">
        <v>79</v>
      </c>
      <c r="N260" s="90" t="s">
        <v>147</v>
      </c>
      <c r="O260" s="90" t="s">
        <v>148</v>
      </c>
      <c r="P260" s="90" t="s">
        <v>467</v>
      </c>
      <c r="Q260" s="112" t="s">
        <v>100</v>
      </c>
      <c r="R260" s="90" t="s">
        <v>108</v>
      </c>
      <c r="S260" s="90" t="s">
        <v>99</v>
      </c>
      <c r="T260" s="90" t="s">
        <v>884</v>
      </c>
      <c r="U260" s="90" t="s">
        <v>100</v>
      </c>
      <c r="V260" s="193">
        <v>1</v>
      </c>
      <c r="W260" s="94">
        <v>650000</v>
      </c>
      <c r="X260" s="94">
        <v>0</v>
      </c>
      <c r="Y260" s="94">
        <v>0</v>
      </c>
      <c r="Z260" s="94">
        <v>0</v>
      </c>
      <c r="AA260" s="94">
        <v>100000</v>
      </c>
      <c r="AB260" s="94">
        <v>350000</v>
      </c>
      <c r="AC260" s="94">
        <v>100000</v>
      </c>
      <c r="AD260" s="94">
        <v>100000</v>
      </c>
      <c r="AE260" s="192">
        <v>0</v>
      </c>
      <c r="AF260" s="192">
        <v>0</v>
      </c>
      <c r="AG260" s="192">
        <v>0</v>
      </c>
      <c r="AH260" s="192">
        <v>0</v>
      </c>
      <c r="AI260" s="90" t="s">
        <v>88</v>
      </c>
      <c r="AJ260" s="94">
        <v>0</v>
      </c>
      <c r="AK260" s="94">
        <v>0</v>
      </c>
      <c r="AL260" s="94">
        <v>0</v>
      </c>
      <c r="AM260" s="94">
        <v>0</v>
      </c>
      <c r="AN260" s="94">
        <v>0</v>
      </c>
      <c r="AO260" s="94">
        <v>0</v>
      </c>
      <c r="AP260" s="94">
        <v>0</v>
      </c>
      <c r="AQ260" s="192">
        <v>0</v>
      </c>
      <c r="AR260" s="192">
        <v>0</v>
      </c>
      <c r="AS260" s="192">
        <v>0</v>
      </c>
      <c r="AT260" s="192">
        <v>0</v>
      </c>
      <c r="AU260" s="95" t="s">
        <v>885</v>
      </c>
      <c r="AV260" s="230">
        <f t="shared" ref="AV260:AV323" si="427">IF(W260&lt;300000,1,0)</f>
        <v>0</v>
      </c>
      <c r="AW260" s="230">
        <f t="shared" ref="AW260:AW323" si="428">IF(W260&gt;=3000000,1,0)</f>
        <v>0</v>
      </c>
      <c r="AX260" s="230" t="str">
        <f t="shared" ref="AX260:AX323" si="429">LEFT(P260,(FIND(" ",P260,1)-1))</f>
        <v>E1</v>
      </c>
      <c r="AY260" s="141">
        <f t="shared" ref="AY260:AY323" si="430">AZ260+BA260+BB260+BC260+BD260+BE260+BH260+BL260+BM260</f>
        <v>9</v>
      </c>
      <c r="AZ260" s="70">
        <f t="shared" ref="AZ260:AZ323" si="431">IF(W260=SUM(Y260:AH260),1,0)</f>
        <v>1</v>
      </c>
      <c r="BA260" s="70">
        <f t="shared" ref="BA260:BA323" si="432">IF(AJ260=SUM(AK260:AT260),1,0)</f>
        <v>1</v>
      </c>
      <c r="BB260" s="70">
        <f t="shared" ref="BB260:BB323" si="433">IF(X260&lt;0.05*W260,1,0)</f>
        <v>1</v>
      </c>
      <c r="BC260" s="70">
        <f t="shared" ref="BC260:BC323" si="434">IF(IF(ISBLANK(A260),0,IF(ISBLANK(B260),0,IF(ISBLANK(C260),0,IF(ISBLANK(D260),0))))=FALSE,1,0)</f>
        <v>1</v>
      </c>
      <c r="BD260" s="70">
        <f t="shared" ref="BD260:BD323" si="435">IF(IF(ISBLANK(E260),0,IF(ISBLANK(F260),0,IF(ISBLANK(G260),0,IF(ISBLANK(N260),0,IF(ISBLANK(O260),0,IF(ISBLANK(P260),0,IF(ISBLANK(R260),0,IF(ISBLANK(S260),0,IF(ISBLANK(U260),0,IF(ISBLANK(V260),0))))))))))=FALSE,1,0)</f>
        <v>1</v>
      </c>
      <c r="BE260" s="70">
        <f t="shared" ref="BE260:BE323" si="436">IF(OR(BF260=1,BG260=1),1,0)</f>
        <v>1</v>
      </c>
      <c r="BF260" s="70">
        <f t="shared" ref="BF260:BF323" si="437">IF(AND(AW260=0,H260="n/a"),1,0)</f>
        <v>1</v>
      </c>
      <c r="BG260" s="71">
        <f t="shared" ref="BG260:BG323" si="438">IF(AND(AW260=1,ISBLANK(H260)=FALSE),1,0)</f>
        <v>0</v>
      </c>
      <c r="BH260" s="71">
        <f t="shared" ref="BH260:BH323" si="439">IF(OR(BI260=1,BJ260=1,BK260=1),1,0)</f>
        <v>1</v>
      </c>
      <c r="BI260" s="71">
        <f t="shared" ref="BI260:BI323" si="440">IF(AND(N260="01 Záchrana",O260="0 Odstránenie havarijného stavu",P260="0 Odstránenie havarijného stavu"),1,0)</f>
        <v>0</v>
      </c>
      <c r="BJ260" s="71">
        <f t="shared" ref="BJ260:BJ323" si="441">IF(AND(N260="02 Hlavná činnosť",OR(P260="C1 Javisková technika",P260="C2 Osvetľovacia technika",P260="C3 Zvuková technika",P260="C4 Nahrávacia a vysielacia technika",P260="C5 Mikroporty",P260="D1 Nákup štandardnej IT techniky",P260="E1 Nákup hudobných nástrojov",P260="E2 Tvorba inscenácií, nákup umeleckých licencií",P260="E3 Akvizícia zbierkových predmetov")),1,0)</f>
        <v>1</v>
      </c>
      <c r="BK260" s="71">
        <f t="shared" ref="BK260:BK323" si="442">IF(AND(N260="03 Rozvoj",OR(P260="A1 Nákup budovy",P260="A2 Výstavba budovy",P260="A3 Dostavba budovy",P260="A4 Stavebný dozor",P260="B1 Komplexná rekonštrukcia",P260="B2 Stavebná reprofilizácia priestorov",P260="B3 Stavebná rekonštrukcia priestorov",P260="B4 Vykurovanie nehnuteľnosti",P260="B5 Rekonštrukcia extravilánu",P260="C6 Vzduchotechnika",P260="C90 Dopravné prostriedky",P260="C7 Zabezpečovacia technika",P260="C8 Mobiliár",P260="C9 Elektrické spotrebiče",P260="C91 Technické vybavenie dielní",P260="D2 Zhodnotenie existujúceho špeciálneho HW/SW",P260="D3 Obstaranie novej IT funkcionality",P260="F1 Rekonštrukcia expozičných priestorov",P260="F2 Vytvorenie novej expozície/výstavy",P260="F3 Realizácia výskumu",P260="G Reformný zámer")),1,0)</f>
        <v>0</v>
      </c>
      <c r="BL260" s="70">
        <f t="shared" ref="BL260:BL323" si="443">IF(I260="",0,1)</f>
        <v>1</v>
      </c>
      <c r="BM260" s="70">
        <f t="shared" ref="BM260:BM323" si="444">IF(OR(BN260=1,BO260=1),1,0)</f>
        <v>1</v>
      </c>
      <c r="BN260" s="70">
        <f t="shared" ref="BN260:BN323" si="445">IF((AND(U260="áno",OR(R260="07 V realizácii",R260="08 Realizované",R260="06 Pred vyhlásením verejného obstarávania"))),1,0)</f>
        <v>0</v>
      </c>
      <c r="BO260" s="70">
        <f t="shared" ref="BO260:BO323" si="446">IF((AND(U260="nie",OR(R260="01 Investičný zámer",R260="02 Analýza / podkladová štúdia k investičnému zámeru",R260="03 Projektová dokumentácia k dispozícii - pre územné rozhodnutie",R260="04 Projektová dokumentácia k dispozícii - pre stavebné povolenie",R260="05 Projektová dokumentácia k dispozícii - pre realizáciu stavby"))),1,0)</f>
        <v>1</v>
      </c>
      <c r="BP260" s="144">
        <f t="shared" ref="BP260:BP323" si="447">Y260+AK260</f>
        <v>0</v>
      </c>
      <c r="BQ260" s="144">
        <f t="shared" ref="BQ260:BQ323" si="448">Z260+AL260</f>
        <v>0</v>
      </c>
      <c r="BR260" s="144">
        <f t="shared" ref="BR260:BR323" si="449">AA260+AM260</f>
        <v>100000</v>
      </c>
      <c r="BS260" s="144">
        <f t="shared" ref="BS260:BS323" si="450">AB260+AN260</f>
        <v>350000</v>
      </c>
      <c r="BT260" s="144">
        <f t="shared" ref="BT260:BT323" si="451">AC260+AO260</f>
        <v>100000</v>
      </c>
      <c r="BU260" s="144">
        <f t="shared" ref="BU260:BU323" si="452">AD260+AP260</f>
        <v>100000</v>
      </c>
      <c r="BV260" s="144">
        <f t="shared" ref="BV260:BV323" si="453">AE260+AQ260</f>
        <v>0</v>
      </c>
      <c r="BW260" s="144">
        <f t="shared" ref="BW260:BW323" si="454">AF260+AR260</f>
        <v>0</v>
      </c>
      <c r="BX260" s="144">
        <f t="shared" ref="BX260:BX323" si="455">AG260+AS260</f>
        <v>0</v>
      </c>
      <c r="BY260" s="144">
        <f t="shared" ref="BY260:BY323" si="456">AH260+AT260</f>
        <v>0</v>
      </c>
      <c r="BZ260" s="9">
        <v>0</v>
      </c>
      <c r="CA260" s="9">
        <v>0</v>
      </c>
      <c r="CB260" s="9">
        <v>0</v>
      </c>
      <c r="CC260" s="9">
        <v>0</v>
      </c>
      <c r="CD260" s="9">
        <v>0</v>
      </c>
      <c r="CE260" s="9">
        <v>0</v>
      </c>
      <c r="CF260" s="9">
        <v>0</v>
      </c>
      <c r="CG260" s="9">
        <v>0</v>
      </c>
      <c r="CH260" s="9">
        <v>0</v>
      </c>
      <c r="CI260" s="9">
        <v>0</v>
      </c>
      <c r="CJ260" s="9">
        <v>0</v>
      </c>
      <c r="CK260" s="9">
        <v>0</v>
      </c>
      <c r="CL260" s="9">
        <v>0</v>
      </c>
      <c r="CM260" s="9">
        <v>0</v>
      </c>
      <c r="CN260" s="9">
        <v>0</v>
      </c>
      <c r="CO260" s="9">
        <v>0</v>
      </c>
      <c r="CP260" s="9">
        <v>0</v>
      </c>
      <c r="CQ260" s="9">
        <v>0</v>
      </c>
      <c r="CR260" s="9">
        <v>0</v>
      </c>
      <c r="CS260" s="9">
        <v>0</v>
      </c>
      <c r="CT260" s="9">
        <v>0</v>
      </c>
      <c r="CU260" s="9">
        <v>0</v>
      </c>
      <c r="CV260" s="9">
        <v>0</v>
      </c>
      <c r="CW260" s="9">
        <v>0</v>
      </c>
      <c r="CX260" s="9">
        <v>0</v>
      </c>
      <c r="CY260" s="9">
        <v>0</v>
      </c>
      <c r="CZ260" s="9">
        <v>0</v>
      </c>
      <c r="DA260" s="9">
        <v>0</v>
      </c>
      <c r="DB260" s="9">
        <v>0</v>
      </c>
      <c r="DC260" s="9">
        <v>0</v>
      </c>
      <c r="DD260" s="9">
        <v>0</v>
      </c>
      <c r="DE260" s="9">
        <v>0</v>
      </c>
      <c r="DF260" s="9">
        <v>0</v>
      </c>
      <c r="DG260" s="144">
        <f t="shared" ref="DG260:DG323" si="457">L260</f>
        <v>49763</v>
      </c>
      <c r="DH260" s="144">
        <f t="shared" ref="DH260:EW260" si="458">DG260</f>
        <v>49763</v>
      </c>
      <c r="DI260" s="144">
        <f t="shared" si="458"/>
        <v>49763</v>
      </c>
      <c r="DJ260" s="144">
        <f t="shared" si="458"/>
        <v>49763</v>
      </c>
      <c r="DK260" s="144">
        <f t="shared" si="458"/>
        <v>49763</v>
      </c>
      <c r="DL260" s="144">
        <f t="shared" si="458"/>
        <v>49763</v>
      </c>
      <c r="DM260" s="144">
        <f t="shared" si="458"/>
        <v>49763</v>
      </c>
      <c r="DN260" s="144">
        <f t="shared" si="458"/>
        <v>49763</v>
      </c>
      <c r="DO260" s="144">
        <f t="shared" si="458"/>
        <v>49763</v>
      </c>
      <c r="DP260" s="144">
        <f t="shared" si="458"/>
        <v>49763</v>
      </c>
      <c r="DQ260" s="144">
        <f t="shared" si="458"/>
        <v>49763</v>
      </c>
      <c r="DR260" s="144">
        <f t="shared" si="458"/>
        <v>49763</v>
      </c>
      <c r="DS260" s="144">
        <f t="shared" si="458"/>
        <v>49763</v>
      </c>
      <c r="DT260" s="144">
        <f t="shared" si="458"/>
        <v>49763</v>
      </c>
      <c r="DU260" s="144">
        <f t="shared" si="458"/>
        <v>49763</v>
      </c>
      <c r="DV260" s="144">
        <f t="shared" si="458"/>
        <v>49763</v>
      </c>
      <c r="DW260" s="144">
        <f t="shared" si="458"/>
        <v>49763</v>
      </c>
      <c r="DX260" s="144">
        <f t="shared" si="458"/>
        <v>49763</v>
      </c>
      <c r="DY260" s="144">
        <f t="shared" si="458"/>
        <v>49763</v>
      </c>
      <c r="DZ260" s="144">
        <f t="shared" si="458"/>
        <v>49763</v>
      </c>
      <c r="EA260" s="144">
        <f t="shared" si="458"/>
        <v>49763</v>
      </c>
      <c r="EB260" s="144">
        <f t="shared" si="458"/>
        <v>49763</v>
      </c>
      <c r="EC260" s="144">
        <f t="shared" si="458"/>
        <v>49763</v>
      </c>
      <c r="ED260" s="144">
        <f t="shared" si="458"/>
        <v>49763</v>
      </c>
      <c r="EE260" s="144">
        <f t="shared" si="458"/>
        <v>49763</v>
      </c>
      <c r="EF260" s="144">
        <f t="shared" si="458"/>
        <v>49763</v>
      </c>
      <c r="EG260" s="144">
        <f t="shared" si="458"/>
        <v>49763</v>
      </c>
      <c r="EH260" s="144">
        <f t="shared" si="458"/>
        <v>49763</v>
      </c>
      <c r="EI260" s="144">
        <f t="shared" si="458"/>
        <v>49763</v>
      </c>
      <c r="EJ260" s="144">
        <f t="shared" si="458"/>
        <v>49763</v>
      </c>
      <c r="EK260" s="144">
        <f t="shared" si="458"/>
        <v>49763</v>
      </c>
      <c r="EL260" s="144">
        <f t="shared" si="458"/>
        <v>49763</v>
      </c>
      <c r="EM260" s="144">
        <f t="shared" si="458"/>
        <v>49763</v>
      </c>
      <c r="EN260" s="144">
        <f t="shared" si="458"/>
        <v>49763</v>
      </c>
      <c r="EO260" s="144">
        <f t="shared" si="458"/>
        <v>49763</v>
      </c>
      <c r="EP260" s="144">
        <f t="shared" si="458"/>
        <v>49763</v>
      </c>
      <c r="EQ260" s="144">
        <f t="shared" si="458"/>
        <v>49763</v>
      </c>
      <c r="ER260" s="144">
        <f t="shared" si="458"/>
        <v>49763</v>
      </c>
      <c r="ES260" s="144">
        <f t="shared" si="458"/>
        <v>49763</v>
      </c>
      <c r="ET260" s="144">
        <f t="shared" si="458"/>
        <v>49763</v>
      </c>
      <c r="EU260" s="144">
        <f t="shared" si="458"/>
        <v>49763</v>
      </c>
      <c r="EV260" s="144">
        <f t="shared" si="458"/>
        <v>49763</v>
      </c>
      <c r="EW260" s="144">
        <f t="shared" si="458"/>
        <v>49763</v>
      </c>
      <c r="EX260" s="147">
        <f>PV(0.05,'PV factor'!C81,,-BR260)</f>
        <v>90702.947845804985</v>
      </c>
      <c r="EY260" s="147">
        <f>PV(0.05,'PV factor'!D81,,-BS260)</f>
        <v>302343.15948601661</v>
      </c>
      <c r="EZ260" s="147">
        <f>PV(0.05,'PV factor'!E81,,-BT260)</f>
        <v>82270.247479188198</v>
      </c>
      <c r="FA260" s="147">
        <f>PV(0.05,'PV factor'!F81,,-BU260)</f>
        <v>78352.616646845898</v>
      </c>
      <c r="FB260" s="147">
        <f>PV(0.05,'PV factor'!G81,,-BV260)</f>
        <v>0</v>
      </c>
      <c r="FC260" s="147">
        <f>PV(0.05,'PV factor'!H81,,-BW260)</f>
        <v>0</v>
      </c>
      <c r="FD260" s="147">
        <f>PV(0.05,'PV factor'!I81,,-BX260)</f>
        <v>0</v>
      </c>
      <c r="FE260" s="147">
        <f>PV(0.05,'PV factor'!J81,,-BY260)</f>
        <v>0</v>
      </c>
      <c r="FF260" s="147">
        <f>PV(0.05,'PV factor'!K81,,-BZ260)</f>
        <v>0</v>
      </c>
      <c r="FG260" s="147">
        <f>PV(0.05,'PV factor'!L81,,-CA260)</f>
        <v>0</v>
      </c>
      <c r="FH260" s="147">
        <f>PV(0.05,'PV factor'!M81,,-CB260)</f>
        <v>0</v>
      </c>
      <c r="FI260" s="147">
        <f>PV(0.05,'PV factor'!N81,,-CC260)</f>
        <v>0</v>
      </c>
      <c r="FJ260" s="147">
        <f>PV(0.05,'PV factor'!O81,,-CD260)</f>
        <v>0</v>
      </c>
      <c r="FK260" s="147">
        <f>PV(0.05,'PV factor'!P81,,-CE260)</f>
        <v>0</v>
      </c>
      <c r="FL260" s="147">
        <f>PV(0.05,'PV factor'!Q81,,-CF260)</f>
        <v>0</v>
      </c>
      <c r="FM260" s="147">
        <f>PV(0.05,'PV factor'!R81,,-CG260)</f>
        <v>0</v>
      </c>
      <c r="FN260" s="147">
        <f>PV(0.05,'PV factor'!S81,,-CH260)</f>
        <v>0</v>
      </c>
      <c r="FO260" s="147">
        <f>PV(0.05,'PV factor'!T81,,-CI260)</f>
        <v>0</v>
      </c>
      <c r="FP260" s="147">
        <f>PV(0.05,'PV factor'!U81,,-CJ260)</f>
        <v>0</v>
      </c>
      <c r="FQ260" s="147">
        <f>PV(0.05,'PV factor'!V81,,-CK260)</f>
        <v>0</v>
      </c>
      <c r="FR260" s="147">
        <f>PV(0.05,'PV factor'!W81,,-CL260)</f>
        <v>0</v>
      </c>
      <c r="FS260" s="147">
        <f>PV(0.05,'PV factor'!X81,,-CM260)</f>
        <v>0</v>
      </c>
      <c r="FT260" s="147">
        <f>PV(0.05,'PV factor'!Y81,,-CN260)</f>
        <v>0</v>
      </c>
      <c r="FU260" s="147">
        <f>PV(0.05,'PV factor'!Z81,,-CO260)</f>
        <v>0</v>
      </c>
      <c r="FV260" s="147">
        <f>PV(0.05,'PV factor'!AA81,,-CP260)</f>
        <v>0</v>
      </c>
      <c r="FW260" s="147">
        <f>PV(0.05,'PV factor'!AB81,,-CQ260)</f>
        <v>0</v>
      </c>
      <c r="FX260" s="147">
        <f>PV(0.05,'PV factor'!AC81,,-CR260)</f>
        <v>0</v>
      </c>
      <c r="FY260" s="147">
        <f>PV(0.05,'PV factor'!AD81,,-CS260)</f>
        <v>0</v>
      </c>
      <c r="FZ260" s="147">
        <f>PV(0.05,'PV factor'!AE81,,-CT260)</f>
        <v>0</v>
      </c>
      <c r="GA260" s="147">
        <f>PV(0.05,'PV factor'!AF81,,-CU260)</f>
        <v>0</v>
      </c>
      <c r="GB260" s="147">
        <f>PV(0.05,'PV factor'!AG81,,-CV260)</f>
        <v>0</v>
      </c>
      <c r="GC260" s="147">
        <f>PV(0.05,'PV factor'!AH81,,-CW260)</f>
        <v>0</v>
      </c>
      <c r="GD260" s="147">
        <f>PV(0.05,'PV factor'!AI81,,-CX260)</f>
        <v>0</v>
      </c>
      <c r="GE260" s="147">
        <f>PV(0.05,'PV factor'!AJ81,,-CY260)</f>
        <v>0</v>
      </c>
      <c r="GF260" s="147">
        <f>PV(0.05,'PV factor'!AK81,,-CZ260)</f>
        <v>0</v>
      </c>
      <c r="GG260" s="147">
        <f>PV(0.05,'PV factor'!AL81,,-DA260)</f>
        <v>0</v>
      </c>
      <c r="GH260" s="147">
        <f>PV(0.05,'PV factor'!AM81,,-DB260)</f>
        <v>0</v>
      </c>
      <c r="GI260" s="147">
        <f>PV(0.05,'PV factor'!AN81,,-DC260)</f>
        <v>0</v>
      </c>
      <c r="GJ260" s="147">
        <f>PV(0.05,'PV factor'!AO81,,-DD260)</f>
        <v>0</v>
      </c>
      <c r="GK260" s="147">
        <f>PV(0.05,'PV factor'!AP81,,-DE260)</f>
        <v>0</v>
      </c>
      <c r="GL260" s="147">
        <f>PV(0.05,'PV factor'!C81,,-DI260)</f>
        <v>45136.507936507936</v>
      </c>
      <c r="GM260" s="147">
        <f>PV(0.05,'PV factor'!D81,,-DJ260)</f>
        <v>42987.150415721837</v>
      </c>
      <c r="GN260" s="147">
        <f>PV(0.05,'PV factor'!E81,,-DK260)</f>
        <v>40940.143253068425</v>
      </c>
      <c r="GO260" s="147">
        <f>PV(0.05,'PV factor'!F81,,-DL260)</f>
        <v>38990.612621969922</v>
      </c>
      <c r="GP260" s="147">
        <f>PV(0.05,'PV factor'!G81,,-DM260)</f>
        <v>37133.916782828499</v>
      </c>
      <c r="GQ260" s="147">
        <f>PV(0.05,'PV factor'!H81,,-DN260)</f>
        <v>35365.635031265236</v>
      </c>
      <c r="GR260" s="147">
        <f>PV(0.05,'PV factor'!I81,,-DO260)</f>
        <v>33681.557172633562</v>
      </c>
      <c r="GS260" s="147">
        <f>PV(0.05,'PV factor'!J81,,-DP260)</f>
        <v>32077.673497746247</v>
      </c>
      <c r="GT260" s="147">
        <f>PV(0.05,'PV factor'!K81,,-DQ260)</f>
        <v>30550.165235948807</v>
      </c>
      <c r="GU260" s="147">
        <f>PV(0.05,'PV factor'!L81,,-DR260)</f>
        <v>29095.395462808385</v>
      </c>
      <c r="GV260" s="147">
        <f>PV(0.05,'PV factor'!M81,,-DS260)</f>
        <v>27709.900440769892</v>
      </c>
      <c r="GW260" s="147">
        <f>PV(0.05,'PV factor'!N81,,-DT260)</f>
        <v>26390.381372161799</v>
      </c>
      <c r="GX260" s="147">
        <f>PV(0.05,'PV factor'!O81,,-DU260)</f>
        <v>25133.696544916005</v>
      </c>
      <c r="GY260" s="147">
        <f>PV(0.05,'PV factor'!P81,,-DV260)</f>
        <v>23936.853852300948</v>
      </c>
      <c r="GZ260" s="147">
        <f>PV(0.05,'PV factor'!Q81,,-DW260)</f>
        <v>22797.003668858048</v>
      </c>
      <c r="HA260" s="147">
        <f>PV(0.05,'PV factor'!R81,,-DX260)</f>
        <v>21711.432065579091</v>
      </c>
      <c r="HB260" s="147">
        <f>PV(0.05,'PV factor'!S81,,-DY260)</f>
        <v>20677.554348170564</v>
      </c>
      <c r="HC260" s="147">
        <f>PV(0.05,'PV factor'!T81,,-DZ260)</f>
        <v>19692.908903019583</v>
      </c>
      <c r="HD260" s="147">
        <f>PV(0.05,'PV factor'!U81,,-EA260)</f>
        <v>18755.151336209128</v>
      </c>
      <c r="HE260" s="147">
        <f>PV(0.05,'PV factor'!V81,,-EB260)</f>
        <v>17862.048891627743</v>
      </c>
      <c r="HF260" s="147">
        <f>PV(0.05,'PV factor'!W81,,-EC260)</f>
        <v>17011.475134883563</v>
      </c>
      <c r="HG260" s="147">
        <f>PV(0.05,'PV factor'!X81,,-ED260)</f>
        <v>16201.404890365297</v>
      </c>
      <c r="HH260" s="147">
        <f>PV(0.05,'PV factor'!Y81,,-EE260)</f>
        <v>15429.909419395522</v>
      </c>
      <c r="HI260" s="147">
        <f>PV(0.05,'PV factor'!Z81,,-EF260)</f>
        <v>14695.151827995734</v>
      </c>
      <c r="HJ260" s="147">
        <f>PV(0.05,'PV factor'!AA81,,-EG260)</f>
        <v>13995.382693329271</v>
      </c>
      <c r="HK260" s="147">
        <f>PV(0.05,'PV factor'!AB81,,-EH260)</f>
        <v>13328.935898408829</v>
      </c>
      <c r="HL260" s="147">
        <f>PV(0.05,'PV factor'!AC81,,-EI260)</f>
        <v>12694.224665151267</v>
      </c>
      <c r="HM260" s="147">
        <f>PV(0.05,'PV factor'!AD81,,-EJ260)</f>
        <v>12089.737776334538</v>
      </c>
      <c r="HN260" s="147">
        <f>PV(0.05,'PV factor'!AE81,,-EK260)</f>
        <v>11514.035977461468</v>
      </c>
      <c r="HO260" s="147">
        <f>PV(0.05,'PV factor'!AF81,,-EL260)</f>
        <v>10965.748549963299</v>
      </c>
      <c r="HP260" s="147">
        <f>PV(0.05,'PV factor'!AG81,,-EM260)</f>
        <v>10443.570047584095</v>
      </c>
      <c r="HQ260" s="147">
        <f>PV(0.05,'PV factor'!AH81,,-EN260)</f>
        <v>9946.2571881753283</v>
      </c>
      <c r="HR260" s="147">
        <f>PV(0.05,'PV factor'!AI81,,-EO260)</f>
        <v>9472.6258935003134</v>
      </c>
      <c r="HS260" s="147">
        <f>PV(0.05,'PV factor'!AJ81,,-EP260)</f>
        <v>9021.5484700002962</v>
      </c>
      <c r="HT260" s="147">
        <f>PV(0.05,'PV factor'!AK81,,-EQ260)</f>
        <v>8591.9509238098071</v>
      </c>
      <c r="HU260" s="147">
        <f>PV(0.05,'PV factor'!AL81,,-ER260)</f>
        <v>8182.8104036283876</v>
      </c>
      <c r="HV260" s="147">
        <f>PV(0.05,'PV factor'!AM81,,-ES260)</f>
        <v>7793.1527653603707</v>
      </c>
      <c r="HW260" s="147">
        <f>PV(0.05,'PV factor'!AN81,,-ET260)</f>
        <v>7422.0502527241606</v>
      </c>
      <c r="HX260" s="147">
        <f>PV(0.05,'PV factor'!AO81,,-EU260)</f>
        <v>7068.619288308726</v>
      </c>
      <c r="HY260" s="147">
        <f>PV(0.05,'PV factor'!AP81,,-EV260)</f>
        <v>6732.0183698178334</v>
      </c>
      <c r="HZ260" s="147">
        <f t="shared" ref="HZ260:HZ323" si="459">IF(J260=40,SUM(EX260:GK260),IF(J260=10,SUM(EX260:FG260),IF(J260=5,SUM(EX260:FB260),"")))</f>
        <v>553668.97145785566</v>
      </c>
      <c r="IA260" s="147">
        <f t="shared" ref="IA260:IA323" si="460">IF(J260=40,SUM(GL260:HY260),IF(J260=10,SUM(GL260:GU260),IF(J260=5,SUM(GL260:GP260),"")))</f>
        <v>365958.75741049886</v>
      </c>
      <c r="IB260" s="401">
        <f t="shared" ref="IB260:IB323" si="461">IFERROR(IA260/HZ260,0)</f>
        <v>0.66097032031052694</v>
      </c>
    </row>
    <row r="261" spans="1:236" ht="90" customHeight="1" x14ac:dyDescent="0.2">
      <c r="A261" s="231" t="s">
        <v>1099</v>
      </c>
      <c r="B261" s="85" t="s">
        <v>1100</v>
      </c>
      <c r="C261" s="85" t="s">
        <v>1127</v>
      </c>
      <c r="D261" s="90">
        <v>3</v>
      </c>
      <c r="E261" s="85" t="s">
        <v>1128</v>
      </c>
      <c r="F261" s="95" t="s">
        <v>1129</v>
      </c>
      <c r="G261" s="95" t="s">
        <v>1130</v>
      </c>
      <c r="H261" s="90" t="s">
        <v>77</v>
      </c>
      <c r="I261" s="95" t="s">
        <v>1124</v>
      </c>
      <c r="J261" s="95">
        <v>40</v>
      </c>
      <c r="K261" s="227" t="s">
        <v>79</v>
      </c>
      <c r="L261" s="90">
        <v>8110</v>
      </c>
      <c r="M261" s="90" t="s">
        <v>1131</v>
      </c>
      <c r="N261" s="90" t="s">
        <v>81</v>
      </c>
      <c r="O261" s="13" t="s">
        <v>217</v>
      </c>
      <c r="P261" s="90" t="s">
        <v>218</v>
      </c>
      <c r="Q261" s="112" t="s">
        <v>100</v>
      </c>
      <c r="R261" s="90" t="s">
        <v>108</v>
      </c>
      <c r="S261" s="90" t="s">
        <v>99</v>
      </c>
      <c r="T261" s="90" t="s">
        <v>1126</v>
      </c>
      <c r="U261" s="142" t="s">
        <v>100</v>
      </c>
      <c r="V261" s="193">
        <v>1</v>
      </c>
      <c r="W261" s="93">
        <v>250000</v>
      </c>
      <c r="X261" s="92">
        <v>10000</v>
      </c>
      <c r="Y261" s="92">
        <v>0</v>
      </c>
      <c r="Z261" s="92">
        <v>0</v>
      </c>
      <c r="AA261" s="92">
        <v>0</v>
      </c>
      <c r="AB261" s="92">
        <v>10000</v>
      </c>
      <c r="AC261" s="92">
        <v>120000</v>
      </c>
      <c r="AD261" s="92">
        <v>120000</v>
      </c>
      <c r="AE261" s="192">
        <v>0</v>
      </c>
      <c r="AF261" s="192">
        <v>0</v>
      </c>
      <c r="AG261" s="192">
        <v>0</v>
      </c>
      <c r="AH261" s="192">
        <v>0</v>
      </c>
      <c r="AI261" s="91"/>
      <c r="AJ261" s="94">
        <v>0</v>
      </c>
      <c r="AK261" s="94">
        <v>0</v>
      </c>
      <c r="AL261" s="94">
        <v>0</v>
      </c>
      <c r="AM261" s="94">
        <v>0</v>
      </c>
      <c r="AN261" s="94">
        <v>0</v>
      </c>
      <c r="AO261" s="94">
        <v>0</v>
      </c>
      <c r="AP261" s="94">
        <v>0</v>
      </c>
      <c r="AQ261" s="192">
        <v>0</v>
      </c>
      <c r="AR261" s="192">
        <v>0</v>
      </c>
      <c r="AS261" s="192">
        <v>0</v>
      </c>
      <c r="AT261" s="192">
        <v>0</v>
      </c>
      <c r="AU261" s="289"/>
      <c r="AV261" s="230">
        <f t="shared" si="427"/>
        <v>1</v>
      </c>
      <c r="AW261" s="230">
        <f t="shared" si="428"/>
        <v>0</v>
      </c>
      <c r="AX261" s="230" t="str">
        <f t="shared" si="429"/>
        <v>B3</v>
      </c>
      <c r="AY261" s="141">
        <f t="shared" si="430"/>
        <v>9</v>
      </c>
      <c r="AZ261" s="70">
        <f t="shared" si="431"/>
        <v>1</v>
      </c>
      <c r="BA261" s="70">
        <f t="shared" si="432"/>
        <v>1</v>
      </c>
      <c r="BB261" s="70">
        <f t="shared" si="433"/>
        <v>1</v>
      </c>
      <c r="BC261" s="70">
        <f t="shared" si="434"/>
        <v>1</v>
      </c>
      <c r="BD261" s="70">
        <f t="shared" si="435"/>
        <v>1</v>
      </c>
      <c r="BE261" s="70">
        <f t="shared" si="436"/>
        <v>1</v>
      </c>
      <c r="BF261" s="70">
        <f t="shared" si="437"/>
        <v>1</v>
      </c>
      <c r="BG261" s="71">
        <f t="shared" si="438"/>
        <v>0</v>
      </c>
      <c r="BH261" s="71">
        <f t="shared" si="439"/>
        <v>1</v>
      </c>
      <c r="BI261" s="71">
        <f t="shared" si="440"/>
        <v>0</v>
      </c>
      <c r="BJ261" s="71">
        <f t="shared" si="441"/>
        <v>0</v>
      </c>
      <c r="BK261" s="71">
        <f t="shared" si="442"/>
        <v>1</v>
      </c>
      <c r="BL261" s="70">
        <f t="shared" si="443"/>
        <v>1</v>
      </c>
      <c r="BM261" s="70">
        <f t="shared" si="444"/>
        <v>1</v>
      </c>
      <c r="BN261" s="70">
        <f t="shared" si="445"/>
        <v>0</v>
      </c>
      <c r="BO261" s="70">
        <f t="shared" si="446"/>
        <v>1</v>
      </c>
      <c r="BP261" s="144">
        <f t="shared" si="447"/>
        <v>0</v>
      </c>
      <c r="BQ261" s="144">
        <f t="shared" si="448"/>
        <v>0</v>
      </c>
      <c r="BR261" s="144">
        <f t="shared" si="449"/>
        <v>0</v>
      </c>
      <c r="BS261" s="144">
        <f t="shared" si="450"/>
        <v>10000</v>
      </c>
      <c r="BT261" s="144">
        <f t="shared" si="451"/>
        <v>120000</v>
      </c>
      <c r="BU261" s="144">
        <f t="shared" si="452"/>
        <v>120000</v>
      </c>
      <c r="BV261" s="144">
        <f t="shared" si="453"/>
        <v>0</v>
      </c>
      <c r="BW261" s="144">
        <f t="shared" si="454"/>
        <v>0</v>
      </c>
      <c r="BX261" s="144">
        <f t="shared" si="455"/>
        <v>0</v>
      </c>
      <c r="BY261" s="144">
        <f t="shared" si="456"/>
        <v>0</v>
      </c>
      <c r="BZ261" s="9">
        <v>0</v>
      </c>
      <c r="CA261" s="9">
        <v>0</v>
      </c>
      <c r="CB261" s="9">
        <v>0</v>
      </c>
      <c r="CC261" s="9">
        <v>0</v>
      </c>
      <c r="CD261" s="9">
        <v>0</v>
      </c>
      <c r="CE261" s="9">
        <v>0</v>
      </c>
      <c r="CF261" s="9">
        <v>0</v>
      </c>
      <c r="CG261" s="9">
        <v>0</v>
      </c>
      <c r="CH261" s="9">
        <v>0</v>
      </c>
      <c r="CI261" s="9">
        <v>0</v>
      </c>
      <c r="CJ261" s="9">
        <v>0</v>
      </c>
      <c r="CK261" s="9">
        <v>0</v>
      </c>
      <c r="CL261" s="9">
        <v>0</v>
      </c>
      <c r="CM261" s="9">
        <v>0</v>
      </c>
      <c r="CN261" s="9">
        <v>0</v>
      </c>
      <c r="CO261" s="9">
        <v>0</v>
      </c>
      <c r="CP261" s="9">
        <v>0</v>
      </c>
      <c r="CQ261" s="9">
        <v>0</v>
      </c>
      <c r="CR261" s="9">
        <v>0</v>
      </c>
      <c r="CS261" s="9">
        <v>0</v>
      </c>
      <c r="CT261" s="9">
        <v>0</v>
      </c>
      <c r="CU261" s="9">
        <v>0</v>
      </c>
      <c r="CV261" s="9">
        <v>0</v>
      </c>
      <c r="CW261" s="9">
        <v>0</v>
      </c>
      <c r="CX261" s="9">
        <v>0</v>
      </c>
      <c r="CY261" s="9">
        <v>0</v>
      </c>
      <c r="CZ261" s="9">
        <v>0</v>
      </c>
      <c r="DA261" s="9">
        <v>0</v>
      </c>
      <c r="DB261" s="9">
        <v>0</v>
      </c>
      <c r="DC261" s="9">
        <v>0</v>
      </c>
      <c r="DD261" s="9">
        <v>0</v>
      </c>
      <c r="DE261" s="9">
        <v>0</v>
      </c>
      <c r="DF261" s="9">
        <v>0</v>
      </c>
      <c r="DG261" s="144">
        <f t="shared" si="457"/>
        <v>8110</v>
      </c>
      <c r="DH261" s="144">
        <f t="shared" ref="DH261:EW261" si="462">DG261</f>
        <v>8110</v>
      </c>
      <c r="DI261" s="144">
        <f t="shared" si="462"/>
        <v>8110</v>
      </c>
      <c r="DJ261" s="144">
        <f t="shared" si="462"/>
        <v>8110</v>
      </c>
      <c r="DK261" s="144">
        <f t="shared" si="462"/>
        <v>8110</v>
      </c>
      <c r="DL261" s="144">
        <f t="shared" si="462"/>
        <v>8110</v>
      </c>
      <c r="DM261" s="144">
        <f t="shared" si="462"/>
        <v>8110</v>
      </c>
      <c r="DN261" s="144">
        <f t="shared" si="462"/>
        <v>8110</v>
      </c>
      <c r="DO261" s="144">
        <f t="shared" si="462"/>
        <v>8110</v>
      </c>
      <c r="DP261" s="144">
        <f t="shared" si="462"/>
        <v>8110</v>
      </c>
      <c r="DQ261" s="144">
        <f t="shared" si="462"/>
        <v>8110</v>
      </c>
      <c r="DR261" s="144">
        <f t="shared" si="462"/>
        <v>8110</v>
      </c>
      <c r="DS261" s="144">
        <f t="shared" si="462"/>
        <v>8110</v>
      </c>
      <c r="DT261" s="144">
        <f t="shared" si="462"/>
        <v>8110</v>
      </c>
      <c r="DU261" s="144">
        <f t="shared" si="462"/>
        <v>8110</v>
      </c>
      <c r="DV261" s="144">
        <f t="shared" si="462"/>
        <v>8110</v>
      </c>
      <c r="DW261" s="144">
        <f t="shared" si="462"/>
        <v>8110</v>
      </c>
      <c r="DX261" s="144">
        <f t="shared" si="462"/>
        <v>8110</v>
      </c>
      <c r="DY261" s="144">
        <f t="shared" si="462"/>
        <v>8110</v>
      </c>
      <c r="DZ261" s="144">
        <f t="shared" si="462"/>
        <v>8110</v>
      </c>
      <c r="EA261" s="144">
        <f t="shared" si="462"/>
        <v>8110</v>
      </c>
      <c r="EB261" s="144">
        <f t="shared" si="462"/>
        <v>8110</v>
      </c>
      <c r="EC261" s="144">
        <f t="shared" si="462"/>
        <v>8110</v>
      </c>
      <c r="ED261" s="144">
        <f t="shared" si="462"/>
        <v>8110</v>
      </c>
      <c r="EE261" s="144">
        <f t="shared" si="462"/>
        <v>8110</v>
      </c>
      <c r="EF261" s="144">
        <f t="shared" si="462"/>
        <v>8110</v>
      </c>
      <c r="EG261" s="144">
        <f t="shared" si="462"/>
        <v>8110</v>
      </c>
      <c r="EH261" s="144">
        <f t="shared" si="462"/>
        <v>8110</v>
      </c>
      <c r="EI261" s="144">
        <f t="shared" si="462"/>
        <v>8110</v>
      </c>
      <c r="EJ261" s="144">
        <f t="shared" si="462"/>
        <v>8110</v>
      </c>
      <c r="EK261" s="144">
        <f t="shared" si="462"/>
        <v>8110</v>
      </c>
      <c r="EL261" s="144">
        <f t="shared" si="462"/>
        <v>8110</v>
      </c>
      <c r="EM261" s="144">
        <f t="shared" si="462"/>
        <v>8110</v>
      </c>
      <c r="EN261" s="144">
        <f t="shared" si="462"/>
        <v>8110</v>
      </c>
      <c r="EO261" s="144">
        <f t="shared" si="462"/>
        <v>8110</v>
      </c>
      <c r="EP261" s="144">
        <f t="shared" si="462"/>
        <v>8110</v>
      </c>
      <c r="EQ261" s="144">
        <f t="shared" si="462"/>
        <v>8110</v>
      </c>
      <c r="ER261" s="144">
        <f t="shared" si="462"/>
        <v>8110</v>
      </c>
      <c r="ES261" s="144">
        <f t="shared" si="462"/>
        <v>8110</v>
      </c>
      <c r="ET261" s="144">
        <f t="shared" si="462"/>
        <v>8110</v>
      </c>
      <c r="EU261" s="144">
        <f t="shared" si="462"/>
        <v>8110</v>
      </c>
      <c r="EV261" s="144">
        <f t="shared" si="462"/>
        <v>8110</v>
      </c>
      <c r="EW261" s="144">
        <f t="shared" si="462"/>
        <v>8110</v>
      </c>
      <c r="EX261" s="147">
        <f>PV(0.05,'PV factor'!C200,,-BR261)</f>
        <v>0</v>
      </c>
      <c r="EY261" s="147">
        <f>PV(0.05,'PV factor'!D200,,-BS261)</f>
        <v>8638.3759853147603</v>
      </c>
      <c r="EZ261" s="147">
        <f>PV(0.05,'PV factor'!E200,,-BT261)</f>
        <v>98724.296975025834</v>
      </c>
      <c r="FA261" s="147">
        <f>PV(0.05,'PV factor'!F200,,-BU261)</f>
        <v>94023.139976215069</v>
      </c>
      <c r="FB261" s="147">
        <f>PV(0.05,'PV factor'!G200,,-BV261)</f>
        <v>0</v>
      </c>
      <c r="FC261" s="147">
        <f>PV(0.05,'PV factor'!H200,,-BW261)</f>
        <v>0</v>
      </c>
      <c r="FD261" s="147">
        <f>PV(0.05,'PV factor'!I200,,-BX261)</f>
        <v>0</v>
      </c>
      <c r="FE261" s="147">
        <f>PV(0.05,'PV factor'!J200,,-BY261)</f>
        <v>0</v>
      </c>
      <c r="FF261" s="147">
        <f>PV(0.05,'PV factor'!K200,,-BZ261)</f>
        <v>0</v>
      </c>
      <c r="FG261" s="147">
        <f>PV(0.05,'PV factor'!L200,,-CA261)</f>
        <v>0</v>
      </c>
      <c r="FH261" s="147">
        <f>PV(0.05,'PV factor'!M200,,-CB261)</f>
        <v>0</v>
      </c>
      <c r="FI261" s="147">
        <f>PV(0.05,'PV factor'!N200,,-CC261)</f>
        <v>0</v>
      </c>
      <c r="FJ261" s="147">
        <f>PV(0.05,'PV factor'!O200,,-CD261)</f>
        <v>0</v>
      </c>
      <c r="FK261" s="147">
        <f>PV(0.05,'PV factor'!P200,,-CE261)</f>
        <v>0</v>
      </c>
      <c r="FL261" s="147">
        <f>PV(0.05,'PV factor'!Q200,,-CF261)</f>
        <v>0</v>
      </c>
      <c r="FM261" s="147">
        <f>PV(0.05,'PV factor'!R200,,-CG261)</f>
        <v>0</v>
      </c>
      <c r="FN261" s="147">
        <f>PV(0.05,'PV factor'!S200,,-CH261)</f>
        <v>0</v>
      </c>
      <c r="FO261" s="147">
        <f>PV(0.05,'PV factor'!T200,,-CI261)</f>
        <v>0</v>
      </c>
      <c r="FP261" s="147">
        <f>PV(0.05,'PV factor'!U200,,-CJ261)</f>
        <v>0</v>
      </c>
      <c r="FQ261" s="147">
        <f>PV(0.05,'PV factor'!V200,,-CK261)</f>
        <v>0</v>
      </c>
      <c r="FR261" s="147">
        <f>PV(0.05,'PV factor'!W200,,-CL261)</f>
        <v>0</v>
      </c>
      <c r="FS261" s="147">
        <f>PV(0.05,'PV factor'!X200,,-CM261)</f>
        <v>0</v>
      </c>
      <c r="FT261" s="147">
        <f>PV(0.05,'PV factor'!Y200,,-CN261)</f>
        <v>0</v>
      </c>
      <c r="FU261" s="147">
        <f>PV(0.05,'PV factor'!Z200,,-CO261)</f>
        <v>0</v>
      </c>
      <c r="FV261" s="147">
        <f>PV(0.05,'PV factor'!AA200,,-CP261)</f>
        <v>0</v>
      </c>
      <c r="FW261" s="147">
        <f>PV(0.05,'PV factor'!AB200,,-CQ261)</f>
        <v>0</v>
      </c>
      <c r="FX261" s="147">
        <f>PV(0.05,'PV factor'!AC200,,-CR261)</f>
        <v>0</v>
      </c>
      <c r="FY261" s="147">
        <f>PV(0.05,'PV factor'!AD200,,-CS261)</f>
        <v>0</v>
      </c>
      <c r="FZ261" s="147">
        <f>PV(0.05,'PV factor'!AE200,,-CT261)</f>
        <v>0</v>
      </c>
      <c r="GA261" s="147">
        <f>PV(0.05,'PV factor'!AF200,,-CU261)</f>
        <v>0</v>
      </c>
      <c r="GB261" s="147">
        <f>PV(0.05,'PV factor'!AG200,,-CV261)</f>
        <v>0</v>
      </c>
      <c r="GC261" s="147">
        <f>PV(0.05,'PV factor'!AH200,,-CW261)</f>
        <v>0</v>
      </c>
      <c r="GD261" s="147">
        <f>PV(0.05,'PV factor'!AI200,,-CX261)</f>
        <v>0</v>
      </c>
      <c r="GE261" s="147">
        <f>PV(0.05,'PV factor'!AJ200,,-CY261)</f>
        <v>0</v>
      </c>
      <c r="GF261" s="147">
        <f>PV(0.05,'PV factor'!AK200,,-CZ261)</f>
        <v>0</v>
      </c>
      <c r="GG261" s="147">
        <f>PV(0.05,'PV factor'!AL200,,-DA261)</f>
        <v>0</v>
      </c>
      <c r="GH261" s="147">
        <f>PV(0.05,'PV factor'!AM200,,-DB261)</f>
        <v>0</v>
      </c>
      <c r="GI261" s="147">
        <f>PV(0.05,'PV factor'!AN200,,-DC261)</f>
        <v>0</v>
      </c>
      <c r="GJ261" s="147">
        <f>PV(0.05,'PV factor'!AO200,,-DD261)</f>
        <v>0</v>
      </c>
      <c r="GK261" s="147">
        <f>PV(0.05,'PV factor'!AP200,,-DE261)</f>
        <v>0</v>
      </c>
      <c r="GL261" s="147">
        <f>PV(0.05,'PV factor'!C200,,-DI261)</f>
        <v>7356.0090702947846</v>
      </c>
      <c r="GM261" s="147">
        <f>PV(0.05,'PV factor'!D200,,-DJ261)</f>
        <v>7005.7229240902707</v>
      </c>
      <c r="GN261" s="147">
        <f>PV(0.05,'PV factor'!E200,,-DK261)</f>
        <v>6672.1170705621626</v>
      </c>
      <c r="GO261" s="147">
        <f>PV(0.05,'PV factor'!F200,,-DL261)</f>
        <v>6354.3972100592018</v>
      </c>
      <c r="GP261" s="147">
        <f>PV(0.05,'PV factor'!G200,,-DM261)</f>
        <v>6051.80686672305</v>
      </c>
      <c r="GQ261" s="147">
        <f>PV(0.05,'PV factor'!H200,,-DN261)</f>
        <v>5763.6255873552846</v>
      </c>
      <c r="GR261" s="147">
        <f>PV(0.05,'PV factor'!I200,,-DO261)</f>
        <v>5489.1672260526529</v>
      </c>
      <c r="GS261" s="147">
        <f>PV(0.05,'PV factor'!J200,,-DP261)</f>
        <v>5227.7783105263361</v>
      </c>
      <c r="GT261" s="147">
        <f>PV(0.05,'PV factor'!K200,,-DQ261)</f>
        <v>4978.8364862155577</v>
      </c>
      <c r="GU261" s="147">
        <f>PV(0.05,'PV factor'!L200,,-DR261)</f>
        <v>4741.7490344910075</v>
      </c>
      <c r="GV261" s="147">
        <f>PV(0.05,'PV factor'!M200,,-DS261)</f>
        <v>4515.9514614200079</v>
      </c>
      <c r="GW261" s="147">
        <f>PV(0.05,'PV factor'!N200,,-DT261)</f>
        <v>4300.90615373334</v>
      </c>
      <c r="GX261" s="147">
        <f>PV(0.05,'PV factor'!O200,,-DU261)</f>
        <v>4096.1010987936579</v>
      </c>
      <c r="GY261" s="147">
        <f>PV(0.05,'PV factor'!P200,,-DV261)</f>
        <v>3901.0486655177683</v>
      </c>
      <c r="GZ261" s="147">
        <f>PV(0.05,'PV factor'!Q200,,-DW261)</f>
        <v>3715.284443350256</v>
      </c>
      <c r="HA261" s="147">
        <f>PV(0.05,'PV factor'!R200,,-DX261)</f>
        <v>3538.3661365240528</v>
      </c>
      <c r="HB261" s="147">
        <f>PV(0.05,'PV factor'!S200,,-DY261)</f>
        <v>3369.8725109752882</v>
      </c>
      <c r="HC261" s="147">
        <f>PV(0.05,'PV factor'!T200,,-DZ261)</f>
        <v>3209.4023914050363</v>
      </c>
      <c r="HD261" s="147">
        <f>PV(0.05,'PV factor'!U200,,-EA261)</f>
        <v>3056.573706100035</v>
      </c>
      <c r="HE261" s="147">
        <f>PV(0.05,'PV factor'!V200,,-EB261)</f>
        <v>2911.0225772381286</v>
      </c>
      <c r="HF261" s="147">
        <f>PV(0.05,'PV factor'!W200,,-EC261)</f>
        <v>2772.4024545125035</v>
      </c>
      <c r="HG261" s="147">
        <f>PV(0.05,'PV factor'!X200,,-ED261)</f>
        <v>2640.3832900119078</v>
      </c>
      <c r="HH261" s="147">
        <f>PV(0.05,'PV factor'!Y200,,-EE261)</f>
        <v>2514.6507523922933</v>
      </c>
      <c r="HI261" s="147">
        <f>PV(0.05,'PV factor'!Z200,,-EF261)</f>
        <v>2394.9054784688506</v>
      </c>
      <c r="HJ261" s="147">
        <f>PV(0.05,'PV factor'!AA200,,-EG261)</f>
        <v>2280.8623604465242</v>
      </c>
      <c r="HK261" s="147">
        <f>PV(0.05,'PV factor'!AB200,,-EH261)</f>
        <v>2172.2498670919276</v>
      </c>
      <c r="HL261" s="147">
        <f>PV(0.05,'PV factor'!AC200,,-EI261)</f>
        <v>2068.8093972304077</v>
      </c>
      <c r="HM261" s="147">
        <f>PV(0.05,'PV factor'!AD200,,-EJ261)</f>
        <v>1970.2946640289592</v>
      </c>
      <c r="HN261" s="147">
        <f>PV(0.05,'PV factor'!AE200,,-EK261)</f>
        <v>1876.4711085990095</v>
      </c>
      <c r="HO261" s="147">
        <f>PV(0.05,'PV factor'!AF200,,-EL261)</f>
        <v>1787.1153415228655</v>
      </c>
      <c r="HP261" s="147">
        <f>PV(0.05,'PV factor'!AG200,,-EM261)</f>
        <v>1702.0146109741577</v>
      </c>
      <c r="HQ261" s="147">
        <f>PV(0.05,'PV factor'!AH200,,-EN261)</f>
        <v>1620.9662961658646</v>
      </c>
      <c r="HR261" s="147">
        <f>PV(0.05,'PV factor'!AI200,,-EO261)</f>
        <v>1543.777424919871</v>
      </c>
      <c r="HS261" s="147">
        <f>PV(0.05,'PV factor'!AJ200,,-EP261)</f>
        <v>1470.2642142094007</v>
      </c>
      <c r="HT261" s="147">
        <f>PV(0.05,'PV factor'!AK200,,-EQ261)</f>
        <v>1400.251632580382</v>
      </c>
      <c r="HU261" s="147">
        <f>PV(0.05,'PV factor'!AL200,,-ER261)</f>
        <v>1333.5729834098875</v>
      </c>
      <c r="HV261" s="147">
        <f>PV(0.05,'PV factor'!AM200,,-ES261)</f>
        <v>1270.0695080094167</v>
      </c>
      <c r="HW261" s="147">
        <f>PV(0.05,'PV factor'!AN200,,-ET261)</f>
        <v>1209.5900076280157</v>
      </c>
      <c r="HX261" s="147">
        <f>PV(0.05,'PV factor'!AO200,,-EU261)</f>
        <v>1151.9904834552533</v>
      </c>
      <c r="HY261" s="147">
        <f>PV(0.05,'PV factor'!AP200,,-EV261)</f>
        <v>1097.1337937669077</v>
      </c>
      <c r="HZ261" s="147">
        <f t="shared" si="459"/>
        <v>201385.81293655565</v>
      </c>
      <c r="IA261" s="147">
        <f t="shared" si="460"/>
        <v>132533.51460085227</v>
      </c>
      <c r="IB261" s="401">
        <f t="shared" si="461"/>
        <v>0.6581075035439834</v>
      </c>
    </row>
    <row r="262" spans="1:236" ht="90" customHeight="1" x14ac:dyDescent="0.2">
      <c r="A262" s="161" t="s">
        <v>2265</v>
      </c>
      <c r="B262" s="150" t="s">
        <v>3213</v>
      </c>
      <c r="C262" s="150" t="s">
        <v>3515</v>
      </c>
      <c r="D262" s="79">
        <v>19</v>
      </c>
      <c r="E262" s="150" t="s">
        <v>3301</v>
      </c>
      <c r="F262" s="150" t="s">
        <v>3302</v>
      </c>
      <c r="G262" s="150" t="s">
        <v>3303</v>
      </c>
      <c r="H262" s="79" t="s">
        <v>77</v>
      </c>
      <c r="I262" s="221" t="s">
        <v>3304</v>
      </c>
      <c r="J262" s="151">
        <v>40</v>
      </c>
      <c r="K262" s="227" t="s">
        <v>79</v>
      </c>
      <c r="L262" s="111">
        <v>69945</v>
      </c>
      <c r="M262" s="113" t="s">
        <v>3305</v>
      </c>
      <c r="N262" s="79" t="s">
        <v>81</v>
      </c>
      <c r="O262" s="13" t="s">
        <v>217</v>
      </c>
      <c r="P262" s="79" t="s">
        <v>225</v>
      </c>
      <c r="Q262" s="79" t="s">
        <v>87</v>
      </c>
      <c r="R262" s="79" t="s">
        <v>108</v>
      </c>
      <c r="S262" s="79" t="s">
        <v>191</v>
      </c>
      <c r="T262" s="79" t="s">
        <v>2696</v>
      </c>
      <c r="U262" s="79" t="s">
        <v>100</v>
      </c>
      <c r="V262" s="81">
        <v>1</v>
      </c>
      <c r="W262" s="187">
        <v>2050000</v>
      </c>
      <c r="X262" s="176">
        <v>42000</v>
      </c>
      <c r="Y262" s="176">
        <v>0</v>
      </c>
      <c r="Z262" s="127">
        <v>0</v>
      </c>
      <c r="AA262" s="176">
        <v>12000</v>
      </c>
      <c r="AB262" s="176">
        <v>1300000</v>
      </c>
      <c r="AC262" s="176">
        <v>738000</v>
      </c>
      <c r="AD262" s="176">
        <v>0</v>
      </c>
      <c r="AE262" s="149">
        <v>0</v>
      </c>
      <c r="AF262" s="149">
        <v>0</v>
      </c>
      <c r="AG262" s="149">
        <v>0</v>
      </c>
      <c r="AH262" s="149">
        <v>0</v>
      </c>
      <c r="AI262" s="79" t="s">
        <v>88</v>
      </c>
      <c r="AJ262" s="162">
        <v>0</v>
      </c>
      <c r="AK262" s="162">
        <v>0</v>
      </c>
      <c r="AL262" s="162">
        <v>0</v>
      </c>
      <c r="AM262" s="162">
        <v>0</v>
      </c>
      <c r="AN262" s="162">
        <v>0</v>
      </c>
      <c r="AO262" s="162">
        <v>0</v>
      </c>
      <c r="AP262" s="162">
        <v>0</v>
      </c>
      <c r="AQ262" s="149">
        <v>0</v>
      </c>
      <c r="AR262" s="149">
        <v>0</v>
      </c>
      <c r="AS262" s="149">
        <v>0</v>
      </c>
      <c r="AT262" s="149">
        <v>0</v>
      </c>
      <c r="AU262" s="190"/>
      <c r="AV262" s="230">
        <f t="shared" si="427"/>
        <v>0</v>
      </c>
      <c r="AW262" s="230">
        <f t="shared" si="428"/>
        <v>0</v>
      </c>
      <c r="AX262" s="230" t="str">
        <f t="shared" si="429"/>
        <v>B1</v>
      </c>
      <c r="AY262" s="141">
        <f t="shared" si="430"/>
        <v>9</v>
      </c>
      <c r="AZ262" s="70">
        <f t="shared" si="431"/>
        <v>1</v>
      </c>
      <c r="BA262" s="70">
        <f t="shared" si="432"/>
        <v>1</v>
      </c>
      <c r="BB262" s="70">
        <f t="shared" si="433"/>
        <v>1</v>
      </c>
      <c r="BC262" s="70">
        <f t="shared" si="434"/>
        <v>1</v>
      </c>
      <c r="BD262" s="70">
        <f t="shared" si="435"/>
        <v>1</v>
      </c>
      <c r="BE262" s="70">
        <f t="shared" si="436"/>
        <v>1</v>
      </c>
      <c r="BF262" s="70">
        <f t="shared" si="437"/>
        <v>1</v>
      </c>
      <c r="BG262" s="71">
        <f t="shared" si="438"/>
        <v>0</v>
      </c>
      <c r="BH262" s="71">
        <f t="shared" si="439"/>
        <v>1</v>
      </c>
      <c r="BI262" s="71">
        <f t="shared" si="440"/>
        <v>0</v>
      </c>
      <c r="BJ262" s="71">
        <f t="shared" si="441"/>
        <v>0</v>
      </c>
      <c r="BK262" s="71">
        <f t="shared" si="442"/>
        <v>1</v>
      </c>
      <c r="BL262" s="70">
        <f t="shared" si="443"/>
        <v>1</v>
      </c>
      <c r="BM262" s="70">
        <f t="shared" si="444"/>
        <v>1</v>
      </c>
      <c r="BN262" s="70">
        <f t="shared" si="445"/>
        <v>0</v>
      </c>
      <c r="BO262" s="70">
        <f t="shared" si="446"/>
        <v>1</v>
      </c>
      <c r="BP262" s="144">
        <f t="shared" si="447"/>
        <v>0</v>
      </c>
      <c r="BQ262" s="144">
        <f t="shared" si="448"/>
        <v>0</v>
      </c>
      <c r="BR262" s="144">
        <f t="shared" si="449"/>
        <v>12000</v>
      </c>
      <c r="BS262" s="144">
        <f t="shared" si="450"/>
        <v>1300000</v>
      </c>
      <c r="BT262" s="144">
        <f t="shared" si="451"/>
        <v>738000</v>
      </c>
      <c r="BU262" s="144">
        <f t="shared" si="452"/>
        <v>0</v>
      </c>
      <c r="BV262" s="144">
        <f t="shared" si="453"/>
        <v>0</v>
      </c>
      <c r="BW262" s="144">
        <f t="shared" si="454"/>
        <v>0</v>
      </c>
      <c r="BX262" s="144">
        <f t="shared" si="455"/>
        <v>0</v>
      </c>
      <c r="BY262" s="144">
        <f t="shared" si="456"/>
        <v>0</v>
      </c>
      <c r="BZ262" s="9">
        <v>0</v>
      </c>
      <c r="CA262" s="9">
        <v>0</v>
      </c>
      <c r="CB262" s="9">
        <v>0</v>
      </c>
      <c r="CC262" s="9">
        <v>0</v>
      </c>
      <c r="CD262" s="9">
        <v>0</v>
      </c>
      <c r="CE262" s="9">
        <v>0</v>
      </c>
      <c r="CF262" s="9">
        <v>0</v>
      </c>
      <c r="CG262" s="9">
        <v>0</v>
      </c>
      <c r="CH262" s="9">
        <v>0</v>
      </c>
      <c r="CI262" s="9">
        <v>0</v>
      </c>
      <c r="CJ262" s="9">
        <v>0</v>
      </c>
      <c r="CK262" s="9">
        <v>0</v>
      </c>
      <c r="CL262" s="9">
        <v>0</v>
      </c>
      <c r="CM262" s="9">
        <v>0</v>
      </c>
      <c r="CN262" s="9">
        <v>0</v>
      </c>
      <c r="CO262" s="9">
        <v>0</v>
      </c>
      <c r="CP262" s="9">
        <v>0</v>
      </c>
      <c r="CQ262" s="9">
        <v>0</v>
      </c>
      <c r="CR262" s="9">
        <v>0</v>
      </c>
      <c r="CS262" s="9">
        <v>0</v>
      </c>
      <c r="CT262" s="9">
        <v>0</v>
      </c>
      <c r="CU262" s="9">
        <v>0</v>
      </c>
      <c r="CV262" s="9">
        <v>0</v>
      </c>
      <c r="CW262" s="9">
        <v>0</v>
      </c>
      <c r="CX262" s="9">
        <v>0</v>
      </c>
      <c r="CY262" s="9">
        <v>0</v>
      </c>
      <c r="CZ262" s="9">
        <v>0</v>
      </c>
      <c r="DA262" s="9">
        <v>0</v>
      </c>
      <c r="DB262" s="9">
        <v>0</v>
      </c>
      <c r="DC262" s="9">
        <v>0</v>
      </c>
      <c r="DD262" s="9">
        <v>0</v>
      </c>
      <c r="DE262" s="9">
        <v>0</v>
      </c>
      <c r="DF262" s="9">
        <v>0</v>
      </c>
      <c r="DG262" s="144">
        <f t="shared" si="457"/>
        <v>69945</v>
      </c>
      <c r="DH262" s="144">
        <f t="shared" ref="DH262:EW262" si="463">DG262</f>
        <v>69945</v>
      </c>
      <c r="DI262" s="144">
        <f t="shared" si="463"/>
        <v>69945</v>
      </c>
      <c r="DJ262" s="144">
        <f t="shared" si="463"/>
        <v>69945</v>
      </c>
      <c r="DK262" s="144">
        <f t="shared" si="463"/>
        <v>69945</v>
      </c>
      <c r="DL262" s="144">
        <f t="shared" si="463"/>
        <v>69945</v>
      </c>
      <c r="DM262" s="144">
        <f t="shared" si="463"/>
        <v>69945</v>
      </c>
      <c r="DN262" s="144">
        <f t="shared" si="463"/>
        <v>69945</v>
      </c>
      <c r="DO262" s="144">
        <f t="shared" si="463"/>
        <v>69945</v>
      </c>
      <c r="DP262" s="144">
        <f t="shared" si="463"/>
        <v>69945</v>
      </c>
      <c r="DQ262" s="144">
        <f t="shared" si="463"/>
        <v>69945</v>
      </c>
      <c r="DR262" s="144">
        <f t="shared" si="463"/>
        <v>69945</v>
      </c>
      <c r="DS262" s="144">
        <f t="shared" si="463"/>
        <v>69945</v>
      </c>
      <c r="DT262" s="144">
        <f t="shared" si="463"/>
        <v>69945</v>
      </c>
      <c r="DU262" s="144">
        <f t="shared" si="463"/>
        <v>69945</v>
      </c>
      <c r="DV262" s="144">
        <f t="shared" si="463"/>
        <v>69945</v>
      </c>
      <c r="DW262" s="144">
        <f t="shared" si="463"/>
        <v>69945</v>
      </c>
      <c r="DX262" s="144">
        <f t="shared" si="463"/>
        <v>69945</v>
      </c>
      <c r="DY262" s="144">
        <f t="shared" si="463"/>
        <v>69945</v>
      </c>
      <c r="DZ262" s="144">
        <f t="shared" si="463"/>
        <v>69945</v>
      </c>
      <c r="EA262" s="144">
        <f t="shared" si="463"/>
        <v>69945</v>
      </c>
      <c r="EB262" s="144">
        <f t="shared" si="463"/>
        <v>69945</v>
      </c>
      <c r="EC262" s="144">
        <f t="shared" si="463"/>
        <v>69945</v>
      </c>
      <c r="ED262" s="144">
        <f t="shared" si="463"/>
        <v>69945</v>
      </c>
      <c r="EE262" s="144">
        <f t="shared" si="463"/>
        <v>69945</v>
      </c>
      <c r="EF262" s="144">
        <f t="shared" si="463"/>
        <v>69945</v>
      </c>
      <c r="EG262" s="144">
        <f t="shared" si="463"/>
        <v>69945</v>
      </c>
      <c r="EH262" s="144">
        <f t="shared" si="463"/>
        <v>69945</v>
      </c>
      <c r="EI262" s="144">
        <f t="shared" si="463"/>
        <v>69945</v>
      </c>
      <c r="EJ262" s="144">
        <f t="shared" si="463"/>
        <v>69945</v>
      </c>
      <c r="EK262" s="144">
        <f t="shared" si="463"/>
        <v>69945</v>
      </c>
      <c r="EL262" s="144">
        <f t="shared" si="463"/>
        <v>69945</v>
      </c>
      <c r="EM262" s="144">
        <f t="shared" si="463"/>
        <v>69945</v>
      </c>
      <c r="EN262" s="144">
        <f t="shared" si="463"/>
        <v>69945</v>
      </c>
      <c r="EO262" s="144">
        <f t="shared" si="463"/>
        <v>69945</v>
      </c>
      <c r="EP262" s="144">
        <f t="shared" si="463"/>
        <v>69945</v>
      </c>
      <c r="EQ262" s="144">
        <f t="shared" si="463"/>
        <v>69945</v>
      </c>
      <c r="ER262" s="144">
        <f t="shared" si="463"/>
        <v>69945</v>
      </c>
      <c r="ES262" s="144">
        <f t="shared" si="463"/>
        <v>69945</v>
      </c>
      <c r="ET262" s="144">
        <f t="shared" si="463"/>
        <v>69945</v>
      </c>
      <c r="EU262" s="144">
        <f t="shared" si="463"/>
        <v>69945</v>
      </c>
      <c r="EV262" s="144">
        <f t="shared" si="463"/>
        <v>69945</v>
      </c>
      <c r="EW262" s="144">
        <f t="shared" si="463"/>
        <v>69945</v>
      </c>
      <c r="EX262" s="147">
        <f>PV(0.05,'PV factor'!C344,,-BR262)</f>
        <v>10884.353741496598</v>
      </c>
      <c r="EY262" s="147">
        <f>PV(0.05,'PV factor'!D344,,-BS262)</f>
        <v>1122988.8780909188</v>
      </c>
      <c r="EZ262" s="147">
        <f>PV(0.05,'PV factor'!E344,,-BT262)</f>
        <v>607154.42639640893</v>
      </c>
      <c r="FA262" s="147">
        <f>PV(0.05,'PV factor'!F344,,-BU262)</f>
        <v>0</v>
      </c>
      <c r="FB262" s="147">
        <f>PV(0.05,'PV factor'!G344,,-BV262)</f>
        <v>0</v>
      </c>
      <c r="FC262" s="147">
        <f>PV(0.05,'PV factor'!H344,,-BW262)</f>
        <v>0</v>
      </c>
      <c r="FD262" s="147">
        <f>PV(0.05,'PV factor'!I344,,-BX262)</f>
        <v>0</v>
      </c>
      <c r="FE262" s="147">
        <f>PV(0.05,'PV factor'!J344,,-BY262)</f>
        <v>0</v>
      </c>
      <c r="FF262" s="147">
        <f>PV(0.05,'PV factor'!K344,,-BZ262)</f>
        <v>0</v>
      </c>
      <c r="FG262" s="147">
        <f>PV(0.05,'PV factor'!L344,,-CA262)</f>
        <v>0</v>
      </c>
      <c r="FH262" s="147">
        <f>PV(0.05,'PV factor'!M344,,-CB262)</f>
        <v>0</v>
      </c>
      <c r="FI262" s="147">
        <f>PV(0.05,'PV factor'!N344,,-CC262)</f>
        <v>0</v>
      </c>
      <c r="FJ262" s="147">
        <f>PV(0.05,'PV factor'!O344,,-CD262)</f>
        <v>0</v>
      </c>
      <c r="FK262" s="147">
        <f>PV(0.05,'PV factor'!P344,,-CE262)</f>
        <v>0</v>
      </c>
      <c r="FL262" s="147">
        <f>PV(0.05,'PV factor'!Q344,,-CF262)</f>
        <v>0</v>
      </c>
      <c r="FM262" s="147">
        <f>PV(0.05,'PV factor'!R344,,-CG262)</f>
        <v>0</v>
      </c>
      <c r="FN262" s="147">
        <f>PV(0.05,'PV factor'!S344,,-CH262)</f>
        <v>0</v>
      </c>
      <c r="FO262" s="147">
        <f>PV(0.05,'PV factor'!T344,,-CI262)</f>
        <v>0</v>
      </c>
      <c r="FP262" s="147">
        <f>PV(0.05,'PV factor'!U344,,-CJ262)</f>
        <v>0</v>
      </c>
      <c r="FQ262" s="147">
        <f>PV(0.05,'PV factor'!V344,,-CK262)</f>
        <v>0</v>
      </c>
      <c r="FR262" s="147">
        <f>PV(0.05,'PV factor'!W344,,-CL262)</f>
        <v>0</v>
      </c>
      <c r="FS262" s="147">
        <f>PV(0.05,'PV factor'!X344,,-CM262)</f>
        <v>0</v>
      </c>
      <c r="FT262" s="147">
        <f>PV(0.05,'PV factor'!Y344,,-CN262)</f>
        <v>0</v>
      </c>
      <c r="FU262" s="147">
        <f>PV(0.05,'PV factor'!Z344,,-CO262)</f>
        <v>0</v>
      </c>
      <c r="FV262" s="147">
        <f>PV(0.05,'PV factor'!AA344,,-CP262)</f>
        <v>0</v>
      </c>
      <c r="FW262" s="147">
        <f>PV(0.05,'PV factor'!AB344,,-CQ262)</f>
        <v>0</v>
      </c>
      <c r="FX262" s="147">
        <f>PV(0.05,'PV factor'!AC344,,-CR262)</f>
        <v>0</v>
      </c>
      <c r="FY262" s="147">
        <f>PV(0.05,'PV factor'!AD344,,-CS262)</f>
        <v>0</v>
      </c>
      <c r="FZ262" s="147">
        <f>PV(0.05,'PV factor'!AE344,,-CT262)</f>
        <v>0</v>
      </c>
      <c r="GA262" s="147">
        <f>PV(0.05,'PV factor'!AF344,,-CU262)</f>
        <v>0</v>
      </c>
      <c r="GB262" s="147">
        <f>PV(0.05,'PV factor'!AG344,,-CV262)</f>
        <v>0</v>
      </c>
      <c r="GC262" s="147">
        <f>PV(0.05,'PV factor'!AH344,,-CW262)</f>
        <v>0</v>
      </c>
      <c r="GD262" s="147">
        <f>PV(0.05,'PV factor'!AI344,,-CX262)</f>
        <v>0</v>
      </c>
      <c r="GE262" s="147">
        <f>PV(0.05,'PV factor'!AJ344,,-CY262)</f>
        <v>0</v>
      </c>
      <c r="GF262" s="147">
        <f>PV(0.05,'PV factor'!AK344,,-CZ262)</f>
        <v>0</v>
      </c>
      <c r="GG262" s="147">
        <f>PV(0.05,'PV factor'!AL344,,-DA262)</f>
        <v>0</v>
      </c>
      <c r="GH262" s="147">
        <f>PV(0.05,'PV factor'!AM344,,-DB262)</f>
        <v>0</v>
      </c>
      <c r="GI262" s="147">
        <f>PV(0.05,'PV factor'!AN344,,-DC262)</f>
        <v>0</v>
      </c>
      <c r="GJ262" s="147">
        <f>PV(0.05,'PV factor'!AO344,,-DD262)</f>
        <v>0</v>
      </c>
      <c r="GK262" s="147">
        <f>PV(0.05,'PV factor'!AP344,,-DE262)</f>
        <v>0</v>
      </c>
      <c r="GL262" s="147">
        <f>PV(0.05,'PV factor'!C344,,-DI262)</f>
        <v>63442.176870748299</v>
      </c>
      <c r="GM262" s="147">
        <f>PV(0.05,'PV factor'!D344,,-DJ262)</f>
        <v>60421.120829284089</v>
      </c>
      <c r="GN262" s="147">
        <f>PV(0.05,'PV factor'!E344,,-DK262)</f>
        <v>57543.924599318183</v>
      </c>
      <c r="GO262" s="147">
        <f>PV(0.05,'PV factor'!F344,,-DL262)</f>
        <v>54803.737713636365</v>
      </c>
      <c r="GP262" s="147">
        <f>PV(0.05,'PV factor'!G344,,-DM262)</f>
        <v>52194.035917748923</v>
      </c>
      <c r="GQ262" s="147">
        <f>PV(0.05,'PV factor'!H344,,-DN262)</f>
        <v>49708.605635951346</v>
      </c>
      <c r="GR262" s="147">
        <f>PV(0.05,'PV factor'!I344,,-DO262)</f>
        <v>47341.529177096527</v>
      </c>
      <c r="GS262" s="147">
        <f>PV(0.05,'PV factor'!J344,,-DP262)</f>
        <v>45087.170644853832</v>
      </c>
      <c r="GT262" s="147">
        <f>PV(0.05,'PV factor'!K344,,-DQ262)</f>
        <v>42940.162518908408</v>
      </c>
      <c r="GU262" s="147">
        <f>PV(0.05,'PV factor'!L344,,-DR262)</f>
        <v>40895.392875150865</v>
      </c>
      <c r="GV262" s="147">
        <f>PV(0.05,'PV factor'!M344,,-DS262)</f>
        <v>38947.9932144294</v>
      </c>
      <c r="GW262" s="147">
        <f>PV(0.05,'PV factor'!N344,,-DT262)</f>
        <v>37093.326870885139</v>
      </c>
      <c r="GX262" s="147">
        <f>PV(0.05,'PV factor'!O344,,-DU262)</f>
        <v>35326.977972271568</v>
      </c>
      <c r="GY262" s="147">
        <f>PV(0.05,'PV factor'!P344,,-DV262)</f>
        <v>33644.74092597291</v>
      </c>
      <c r="GZ262" s="147">
        <f>PV(0.05,'PV factor'!Q344,,-DW262)</f>
        <v>32042.610405688487</v>
      </c>
      <c r="HA262" s="147">
        <f>PV(0.05,'PV factor'!R344,,-DX262)</f>
        <v>30516.771814941414</v>
      </c>
      <c r="HB262" s="147">
        <f>PV(0.05,'PV factor'!S344,,-DY262)</f>
        <v>29063.59220470611</v>
      </c>
      <c r="HC262" s="147">
        <f>PV(0.05,'PV factor'!T344,,-DZ262)</f>
        <v>27679.611623529629</v>
      </c>
      <c r="HD262" s="147">
        <f>PV(0.05,'PV factor'!U344,,-EA262)</f>
        <v>26361.534879552026</v>
      </c>
      <c r="HE262" s="147">
        <f>PV(0.05,'PV factor'!V344,,-EB262)</f>
        <v>25106.223694811455</v>
      </c>
      <c r="HF262" s="147">
        <f>PV(0.05,'PV factor'!W344,,-EC262)</f>
        <v>23910.689233153767</v>
      </c>
      <c r="HG262" s="147">
        <f>PV(0.05,'PV factor'!X344,,-ED262)</f>
        <v>22772.084983955963</v>
      </c>
      <c r="HH262" s="147">
        <f>PV(0.05,'PV factor'!Y344,,-EE262)</f>
        <v>21687.69998471997</v>
      </c>
      <c r="HI262" s="147">
        <f>PV(0.05,'PV factor'!Z344,,-EF262)</f>
        <v>20654.952366399972</v>
      </c>
      <c r="HJ262" s="147">
        <f>PV(0.05,'PV factor'!AA344,,-EG262)</f>
        <v>19671.383206095208</v>
      </c>
      <c r="HK262" s="147">
        <f>PV(0.05,'PV factor'!AB344,,-EH262)</f>
        <v>18734.650672471627</v>
      </c>
      <c r="HL262" s="147">
        <f>PV(0.05,'PV factor'!AC344,,-EI262)</f>
        <v>17842.524449972978</v>
      </c>
      <c r="HM262" s="147">
        <f>PV(0.05,'PV factor'!AD344,,-EJ262)</f>
        <v>16992.88042854569</v>
      </c>
      <c r="HN262" s="147">
        <f>PV(0.05,'PV factor'!AE344,,-EK262)</f>
        <v>16183.695646233999</v>
      </c>
      <c r="HO262" s="147">
        <f>PV(0.05,'PV factor'!AF344,,-EL262)</f>
        <v>15413.043472603802</v>
      </c>
      <c r="HP262" s="147">
        <f>PV(0.05,'PV factor'!AG344,,-EM262)</f>
        <v>14679.08902152743</v>
      </c>
      <c r="HQ262" s="147">
        <f>PV(0.05,'PV factor'!AH344,,-EN262)</f>
        <v>13980.084782407077</v>
      </c>
      <c r="HR262" s="147">
        <f>PV(0.05,'PV factor'!AI344,,-EO262)</f>
        <v>13314.366459435312</v>
      </c>
      <c r="HS262" s="147">
        <f>PV(0.05,'PV factor'!AJ344,,-EP262)</f>
        <v>12680.34900898601</v>
      </c>
      <c r="HT262" s="147">
        <f>PV(0.05,'PV factor'!AK344,,-EQ262)</f>
        <v>12076.522865700963</v>
      </c>
      <c r="HU262" s="147">
        <f>PV(0.05,'PV factor'!AL344,,-ER262)</f>
        <v>11501.450348286629</v>
      </c>
      <c r="HV262" s="147">
        <f>PV(0.05,'PV factor'!AM344,,-ES262)</f>
        <v>10953.762236463459</v>
      </c>
      <c r="HW262" s="147">
        <f>PV(0.05,'PV factor'!AN344,,-ET262)</f>
        <v>10432.154510917579</v>
      </c>
      <c r="HX262" s="147">
        <f>PV(0.05,'PV factor'!AO344,,-EU262)</f>
        <v>9935.3852484929321</v>
      </c>
      <c r="HY262" s="147">
        <f>PV(0.05,'PV factor'!AP344,,-EV262)</f>
        <v>9462.2716652313648</v>
      </c>
      <c r="HZ262" s="147">
        <f t="shared" si="459"/>
        <v>1741027.6582288244</v>
      </c>
      <c r="IA262" s="147">
        <f t="shared" si="460"/>
        <v>1143040.2809810867</v>
      </c>
      <c r="IB262" s="401">
        <f t="shared" si="461"/>
        <v>0.65653194857565911</v>
      </c>
    </row>
    <row r="263" spans="1:236" ht="90" customHeight="1" x14ac:dyDescent="0.2">
      <c r="A263" s="161" t="s">
        <v>3062</v>
      </c>
      <c r="B263" s="150" t="s">
        <v>3063</v>
      </c>
      <c r="C263" s="150" t="s">
        <v>3423</v>
      </c>
      <c r="D263" s="222">
        <v>30</v>
      </c>
      <c r="E263" s="150" t="s">
        <v>3144</v>
      </c>
      <c r="F263" s="151" t="s">
        <v>3145</v>
      </c>
      <c r="G263" s="151" t="s">
        <v>3146</v>
      </c>
      <c r="H263" s="79" t="s">
        <v>77</v>
      </c>
      <c r="I263" s="151" t="s">
        <v>3147</v>
      </c>
      <c r="J263" s="151">
        <v>10</v>
      </c>
      <c r="K263" s="95" t="s">
        <v>206</v>
      </c>
      <c r="L263" s="79"/>
      <c r="M263" s="79" t="s">
        <v>644</v>
      </c>
      <c r="N263" s="79" t="s">
        <v>81</v>
      </c>
      <c r="O263" s="73" t="s">
        <v>106</v>
      </c>
      <c r="P263" s="79" t="s">
        <v>107</v>
      </c>
      <c r="Q263" s="112" t="s">
        <v>100</v>
      </c>
      <c r="R263" s="79" t="s">
        <v>108</v>
      </c>
      <c r="S263" s="79" t="s">
        <v>99</v>
      </c>
      <c r="T263" s="79" t="s">
        <v>3070</v>
      </c>
      <c r="U263" s="79" t="s">
        <v>100</v>
      </c>
      <c r="V263" s="81">
        <v>1</v>
      </c>
      <c r="W263" s="162">
        <v>4800</v>
      </c>
      <c r="X263" s="162">
        <v>0</v>
      </c>
      <c r="Y263" s="162">
        <v>0</v>
      </c>
      <c r="Z263" s="162">
        <v>0</v>
      </c>
      <c r="AA263" s="162">
        <v>4800</v>
      </c>
      <c r="AB263" s="162">
        <v>0</v>
      </c>
      <c r="AC263" s="162">
        <v>0</v>
      </c>
      <c r="AD263" s="162">
        <v>0</v>
      </c>
      <c r="AE263" s="149">
        <v>0</v>
      </c>
      <c r="AF263" s="149">
        <v>0</v>
      </c>
      <c r="AG263" s="149">
        <v>0</v>
      </c>
      <c r="AH263" s="149">
        <v>0</v>
      </c>
      <c r="AI263" s="88" t="s">
        <v>88</v>
      </c>
      <c r="AJ263" s="162">
        <v>0</v>
      </c>
      <c r="AK263" s="162">
        <v>0</v>
      </c>
      <c r="AL263" s="162">
        <v>0</v>
      </c>
      <c r="AM263" s="162">
        <v>0</v>
      </c>
      <c r="AN263" s="162">
        <v>0</v>
      </c>
      <c r="AO263" s="162">
        <v>0</v>
      </c>
      <c r="AP263" s="162">
        <v>0</v>
      </c>
      <c r="AQ263" s="149">
        <v>0</v>
      </c>
      <c r="AR263" s="149">
        <v>0</v>
      </c>
      <c r="AS263" s="149">
        <v>0</v>
      </c>
      <c r="AT263" s="149">
        <v>0</v>
      </c>
      <c r="AU263" s="151"/>
      <c r="AV263" s="230">
        <f t="shared" si="427"/>
        <v>1</v>
      </c>
      <c r="AW263" s="230">
        <f t="shared" si="428"/>
        <v>0</v>
      </c>
      <c r="AX263" s="230" t="str">
        <f t="shared" si="429"/>
        <v>C8</v>
      </c>
      <c r="AY263" s="141">
        <f t="shared" si="430"/>
        <v>9</v>
      </c>
      <c r="AZ263" s="70">
        <f t="shared" si="431"/>
        <v>1</v>
      </c>
      <c r="BA263" s="70">
        <f t="shared" si="432"/>
        <v>1</v>
      </c>
      <c r="BB263" s="70">
        <f t="shared" si="433"/>
        <v>1</v>
      </c>
      <c r="BC263" s="70">
        <f t="shared" si="434"/>
        <v>1</v>
      </c>
      <c r="BD263" s="70">
        <f t="shared" si="435"/>
        <v>1</v>
      </c>
      <c r="BE263" s="70">
        <f t="shared" si="436"/>
        <v>1</v>
      </c>
      <c r="BF263" s="70">
        <f t="shared" si="437"/>
        <v>1</v>
      </c>
      <c r="BG263" s="71">
        <f t="shared" si="438"/>
        <v>0</v>
      </c>
      <c r="BH263" s="71">
        <f t="shared" si="439"/>
        <v>1</v>
      </c>
      <c r="BI263" s="71">
        <f t="shared" si="440"/>
        <v>0</v>
      </c>
      <c r="BJ263" s="71">
        <f t="shared" si="441"/>
        <v>0</v>
      </c>
      <c r="BK263" s="71">
        <f t="shared" si="442"/>
        <v>1</v>
      </c>
      <c r="BL263" s="70">
        <f t="shared" si="443"/>
        <v>1</v>
      </c>
      <c r="BM263" s="70">
        <f t="shared" si="444"/>
        <v>1</v>
      </c>
      <c r="BN263" s="70">
        <f t="shared" si="445"/>
        <v>0</v>
      </c>
      <c r="BO263" s="70">
        <f t="shared" si="446"/>
        <v>1</v>
      </c>
      <c r="BP263" s="144">
        <f t="shared" si="447"/>
        <v>0</v>
      </c>
      <c r="BQ263" s="144">
        <f t="shared" si="448"/>
        <v>0</v>
      </c>
      <c r="BR263" s="144">
        <f t="shared" si="449"/>
        <v>4800</v>
      </c>
      <c r="BS263" s="144">
        <f t="shared" si="450"/>
        <v>0</v>
      </c>
      <c r="BT263" s="144">
        <f t="shared" si="451"/>
        <v>0</v>
      </c>
      <c r="BU263" s="144">
        <f t="shared" si="452"/>
        <v>0</v>
      </c>
      <c r="BV263" s="144">
        <f t="shared" si="453"/>
        <v>0</v>
      </c>
      <c r="BW263" s="144">
        <f t="shared" si="454"/>
        <v>0</v>
      </c>
      <c r="BX263" s="144">
        <f t="shared" si="455"/>
        <v>0</v>
      </c>
      <c r="BY263" s="144">
        <f t="shared" si="456"/>
        <v>0</v>
      </c>
      <c r="BZ263" s="9">
        <v>0</v>
      </c>
      <c r="CA263" s="9">
        <v>0</v>
      </c>
      <c r="CB263" s="9">
        <v>0</v>
      </c>
      <c r="CC263" s="9">
        <v>0</v>
      </c>
      <c r="CD263" s="9">
        <v>0</v>
      </c>
      <c r="CE263" s="9">
        <v>0</v>
      </c>
      <c r="CF263" s="9">
        <v>0</v>
      </c>
      <c r="CG263" s="9">
        <v>0</v>
      </c>
      <c r="CH263" s="9">
        <v>0</v>
      </c>
      <c r="CI263" s="9">
        <v>0</v>
      </c>
      <c r="CJ263" s="9">
        <v>0</v>
      </c>
      <c r="CK263" s="9">
        <v>0</v>
      </c>
      <c r="CL263" s="9">
        <v>0</v>
      </c>
      <c r="CM263" s="9">
        <v>0</v>
      </c>
      <c r="CN263" s="9">
        <v>0</v>
      </c>
      <c r="CO263" s="9">
        <v>0</v>
      </c>
      <c r="CP263" s="9">
        <v>0</v>
      </c>
      <c r="CQ263" s="9">
        <v>0</v>
      </c>
      <c r="CR263" s="9">
        <v>0</v>
      </c>
      <c r="CS263" s="9">
        <v>0</v>
      </c>
      <c r="CT263" s="9">
        <v>0</v>
      </c>
      <c r="CU263" s="9">
        <v>0</v>
      </c>
      <c r="CV263" s="9">
        <v>0</v>
      </c>
      <c r="CW263" s="9">
        <v>0</v>
      </c>
      <c r="CX263" s="9">
        <v>0</v>
      </c>
      <c r="CY263" s="9">
        <v>0</v>
      </c>
      <c r="CZ263" s="9">
        <v>0</v>
      </c>
      <c r="DA263" s="9">
        <v>0</v>
      </c>
      <c r="DB263" s="9">
        <v>0</v>
      </c>
      <c r="DC263" s="9">
        <v>0</v>
      </c>
      <c r="DD263" s="9">
        <v>0</v>
      </c>
      <c r="DE263" s="9">
        <v>0</v>
      </c>
      <c r="DF263" s="9">
        <v>0</v>
      </c>
      <c r="DG263" s="144">
        <f t="shared" si="457"/>
        <v>0</v>
      </c>
      <c r="DH263" s="144">
        <f t="shared" ref="DH263:EW263" si="464">DG263</f>
        <v>0</v>
      </c>
      <c r="DI263" s="144">
        <f t="shared" si="464"/>
        <v>0</v>
      </c>
      <c r="DJ263" s="144">
        <f t="shared" si="464"/>
        <v>0</v>
      </c>
      <c r="DK263" s="144">
        <f t="shared" si="464"/>
        <v>0</v>
      </c>
      <c r="DL263" s="144">
        <f t="shared" si="464"/>
        <v>0</v>
      </c>
      <c r="DM263" s="144">
        <f t="shared" si="464"/>
        <v>0</v>
      </c>
      <c r="DN263" s="144">
        <f t="shared" si="464"/>
        <v>0</v>
      </c>
      <c r="DO263" s="144">
        <f t="shared" si="464"/>
        <v>0</v>
      </c>
      <c r="DP263" s="144">
        <f t="shared" si="464"/>
        <v>0</v>
      </c>
      <c r="DQ263" s="144">
        <f t="shared" si="464"/>
        <v>0</v>
      </c>
      <c r="DR263" s="144">
        <f t="shared" si="464"/>
        <v>0</v>
      </c>
      <c r="DS263" s="144">
        <f t="shared" si="464"/>
        <v>0</v>
      </c>
      <c r="DT263" s="144">
        <f t="shared" si="464"/>
        <v>0</v>
      </c>
      <c r="DU263" s="144">
        <f t="shared" si="464"/>
        <v>0</v>
      </c>
      <c r="DV263" s="144">
        <f t="shared" si="464"/>
        <v>0</v>
      </c>
      <c r="DW263" s="144">
        <f t="shared" si="464"/>
        <v>0</v>
      </c>
      <c r="DX263" s="144">
        <f t="shared" si="464"/>
        <v>0</v>
      </c>
      <c r="DY263" s="144">
        <f t="shared" si="464"/>
        <v>0</v>
      </c>
      <c r="DZ263" s="144">
        <f t="shared" si="464"/>
        <v>0</v>
      </c>
      <c r="EA263" s="144">
        <f t="shared" si="464"/>
        <v>0</v>
      </c>
      <c r="EB263" s="144">
        <f t="shared" si="464"/>
        <v>0</v>
      </c>
      <c r="EC263" s="144">
        <f t="shared" si="464"/>
        <v>0</v>
      </c>
      <c r="ED263" s="144">
        <f t="shared" si="464"/>
        <v>0</v>
      </c>
      <c r="EE263" s="144">
        <f t="shared" si="464"/>
        <v>0</v>
      </c>
      <c r="EF263" s="144">
        <f t="shared" si="464"/>
        <v>0</v>
      </c>
      <c r="EG263" s="144">
        <f t="shared" si="464"/>
        <v>0</v>
      </c>
      <c r="EH263" s="144">
        <f t="shared" si="464"/>
        <v>0</v>
      </c>
      <c r="EI263" s="144">
        <f t="shared" si="464"/>
        <v>0</v>
      </c>
      <c r="EJ263" s="144">
        <f t="shared" si="464"/>
        <v>0</v>
      </c>
      <c r="EK263" s="144">
        <f t="shared" si="464"/>
        <v>0</v>
      </c>
      <c r="EL263" s="144">
        <f t="shared" si="464"/>
        <v>0</v>
      </c>
      <c r="EM263" s="144">
        <f t="shared" si="464"/>
        <v>0</v>
      </c>
      <c r="EN263" s="144">
        <f t="shared" si="464"/>
        <v>0</v>
      </c>
      <c r="EO263" s="144">
        <f t="shared" si="464"/>
        <v>0</v>
      </c>
      <c r="EP263" s="144">
        <f t="shared" si="464"/>
        <v>0</v>
      </c>
      <c r="EQ263" s="144">
        <f t="shared" si="464"/>
        <v>0</v>
      </c>
      <c r="ER263" s="144">
        <f t="shared" si="464"/>
        <v>0</v>
      </c>
      <c r="ES263" s="144">
        <f t="shared" si="464"/>
        <v>0</v>
      </c>
      <c r="ET263" s="144">
        <f t="shared" si="464"/>
        <v>0</v>
      </c>
      <c r="EU263" s="144">
        <f t="shared" si="464"/>
        <v>0</v>
      </c>
      <c r="EV263" s="144">
        <f t="shared" si="464"/>
        <v>0</v>
      </c>
      <c r="EW263" s="144">
        <f t="shared" si="464"/>
        <v>0</v>
      </c>
      <c r="EX263" s="147">
        <f>PV(0.05,'PV factor'!C462,,-BR263)</f>
        <v>4353.7414965986391</v>
      </c>
      <c r="EY263" s="147">
        <f>PV(0.05,'PV factor'!D462,,-BS263)</f>
        <v>0</v>
      </c>
      <c r="EZ263" s="147">
        <f>PV(0.05,'PV factor'!E462,,-BT263)</f>
        <v>0</v>
      </c>
      <c r="FA263" s="147">
        <f>PV(0.05,'PV factor'!F462,,-BU263)</f>
        <v>0</v>
      </c>
      <c r="FB263" s="147">
        <f>PV(0.05,'PV factor'!G462,,-BV263)</f>
        <v>0</v>
      </c>
      <c r="FC263" s="147">
        <f>PV(0.05,'PV factor'!H462,,-BW263)</f>
        <v>0</v>
      </c>
      <c r="FD263" s="147">
        <f>PV(0.05,'PV factor'!I462,,-BX263)</f>
        <v>0</v>
      </c>
      <c r="FE263" s="147">
        <f>PV(0.05,'PV factor'!J462,,-BY263)</f>
        <v>0</v>
      </c>
      <c r="FF263" s="147">
        <f>PV(0.05,'PV factor'!K462,,-BZ263)</f>
        <v>0</v>
      </c>
      <c r="FG263" s="147">
        <f>PV(0.05,'PV factor'!L462,,-CA263)</f>
        <v>0</v>
      </c>
      <c r="FH263" s="147">
        <f>PV(0.05,'PV factor'!M462,,-CB263)</f>
        <v>0</v>
      </c>
      <c r="FI263" s="147">
        <f>PV(0.05,'PV factor'!N462,,-CC263)</f>
        <v>0</v>
      </c>
      <c r="FJ263" s="147">
        <f>PV(0.05,'PV factor'!O462,,-CD263)</f>
        <v>0</v>
      </c>
      <c r="FK263" s="147">
        <f>PV(0.05,'PV factor'!P462,,-CE263)</f>
        <v>0</v>
      </c>
      <c r="FL263" s="147">
        <f>PV(0.05,'PV factor'!Q462,,-CF263)</f>
        <v>0</v>
      </c>
      <c r="FM263" s="147">
        <f>PV(0.05,'PV factor'!R462,,-CG263)</f>
        <v>0</v>
      </c>
      <c r="FN263" s="147">
        <f>PV(0.05,'PV factor'!S462,,-CH263)</f>
        <v>0</v>
      </c>
      <c r="FO263" s="147">
        <f>PV(0.05,'PV factor'!T462,,-CI263)</f>
        <v>0</v>
      </c>
      <c r="FP263" s="147">
        <f>PV(0.05,'PV factor'!U462,,-CJ263)</f>
        <v>0</v>
      </c>
      <c r="FQ263" s="147">
        <f>PV(0.05,'PV factor'!V462,,-CK263)</f>
        <v>0</v>
      </c>
      <c r="FR263" s="147">
        <f>PV(0.05,'PV factor'!W462,,-CL263)</f>
        <v>0</v>
      </c>
      <c r="FS263" s="147">
        <f>PV(0.05,'PV factor'!X462,,-CM263)</f>
        <v>0</v>
      </c>
      <c r="FT263" s="147">
        <f>PV(0.05,'PV factor'!Y462,,-CN263)</f>
        <v>0</v>
      </c>
      <c r="FU263" s="147">
        <f>PV(0.05,'PV factor'!Z462,,-CO263)</f>
        <v>0</v>
      </c>
      <c r="FV263" s="147">
        <f>PV(0.05,'PV factor'!AA462,,-CP263)</f>
        <v>0</v>
      </c>
      <c r="FW263" s="147">
        <f>PV(0.05,'PV factor'!AB462,,-CQ263)</f>
        <v>0</v>
      </c>
      <c r="FX263" s="147">
        <f>PV(0.05,'PV factor'!AC462,,-CR263)</f>
        <v>0</v>
      </c>
      <c r="FY263" s="147">
        <f>PV(0.05,'PV factor'!AD462,,-CS263)</f>
        <v>0</v>
      </c>
      <c r="FZ263" s="147">
        <f>PV(0.05,'PV factor'!AE462,,-CT263)</f>
        <v>0</v>
      </c>
      <c r="GA263" s="147">
        <f>PV(0.05,'PV factor'!AF462,,-CU263)</f>
        <v>0</v>
      </c>
      <c r="GB263" s="147">
        <f>PV(0.05,'PV factor'!AG462,,-CV263)</f>
        <v>0</v>
      </c>
      <c r="GC263" s="147">
        <f>PV(0.05,'PV factor'!AH462,,-CW263)</f>
        <v>0</v>
      </c>
      <c r="GD263" s="147">
        <f>PV(0.05,'PV factor'!AI462,,-CX263)</f>
        <v>0</v>
      </c>
      <c r="GE263" s="147">
        <f>PV(0.05,'PV factor'!AJ462,,-CY263)</f>
        <v>0</v>
      </c>
      <c r="GF263" s="147">
        <f>PV(0.05,'PV factor'!AK462,,-CZ263)</f>
        <v>0</v>
      </c>
      <c r="GG263" s="147">
        <f>PV(0.05,'PV factor'!AL462,,-DA263)</f>
        <v>0</v>
      </c>
      <c r="GH263" s="147">
        <f>PV(0.05,'PV factor'!AM462,,-DB263)</f>
        <v>0</v>
      </c>
      <c r="GI263" s="147">
        <f>PV(0.05,'PV factor'!AN462,,-DC263)</f>
        <v>0</v>
      </c>
      <c r="GJ263" s="147">
        <f>PV(0.05,'PV factor'!AO462,,-DD263)</f>
        <v>0</v>
      </c>
      <c r="GK263" s="147">
        <f>PV(0.05,'PV factor'!AP462,,-DE263)</f>
        <v>0</v>
      </c>
      <c r="GL263" s="147">
        <f>PV(0.05,'PV factor'!C462,,-DI263)</f>
        <v>0</v>
      </c>
      <c r="GM263" s="147">
        <f>PV(0.05,'PV factor'!D462,,-DJ263)</f>
        <v>0</v>
      </c>
      <c r="GN263" s="147">
        <f>PV(0.05,'PV factor'!E462,,-DK263)</f>
        <v>0</v>
      </c>
      <c r="GO263" s="147">
        <f>PV(0.05,'PV factor'!F462,,-DL263)</f>
        <v>0</v>
      </c>
      <c r="GP263" s="147">
        <f>PV(0.05,'PV factor'!G462,,-DM263)</f>
        <v>0</v>
      </c>
      <c r="GQ263" s="147">
        <f>PV(0.05,'PV factor'!H462,,-DN263)</f>
        <v>0</v>
      </c>
      <c r="GR263" s="147">
        <f>PV(0.05,'PV factor'!I462,,-DO263)</f>
        <v>0</v>
      </c>
      <c r="GS263" s="147">
        <f>PV(0.05,'PV factor'!J462,,-DP263)</f>
        <v>0</v>
      </c>
      <c r="GT263" s="147">
        <f>PV(0.05,'PV factor'!K462,,-DQ263)</f>
        <v>0</v>
      </c>
      <c r="GU263" s="147">
        <f>PV(0.05,'PV factor'!L462,,-DR263)</f>
        <v>0</v>
      </c>
      <c r="GV263" s="147">
        <f>PV(0.05,'PV factor'!M462,,-DS263)</f>
        <v>0</v>
      </c>
      <c r="GW263" s="147">
        <f>PV(0.05,'PV factor'!N462,,-DT263)</f>
        <v>0</v>
      </c>
      <c r="GX263" s="147">
        <f>PV(0.05,'PV factor'!O462,,-DU263)</f>
        <v>0</v>
      </c>
      <c r="GY263" s="147">
        <f>PV(0.05,'PV factor'!P462,,-DV263)</f>
        <v>0</v>
      </c>
      <c r="GZ263" s="147">
        <f>PV(0.05,'PV factor'!Q462,,-DW263)</f>
        <v>0</v>
      </c>
      <c r="HA263" s="147">
        <f>PV(0.05,'PV factor'!R462,,-DX263)</f>
        <v>0</v>
      </c>
      <c r="HB263" s="147">
        <f>PV(0.05,'PV factor'!S462,,-DY263)</f>
        <v>0</v>
      </c>
      <c r="HC263" s="147">
        <f>PV(0.05,'PV factor'!T462,,-DZ263)</f>
        <v>0</v>
      </c>
      <c r="HD263" s="147">
        <f>PV(0.05,'PV factor'!U462,,-EA263)</f>
        <v>0</v>
      </c>
      <c r="HE263" s="147">
        <f>PV(0.05,'PV factor'!V462,,-EB263)</f>
        <v>0</v>
      </c>
      <c r="HF263" s="147">
        <f>PV(0.05,'PV factor'!W462,,-EC263)</f>
        <v>0</v>
      </c>
      <c r="HG263" s="147">
        <f>PV(0.05,'PV factor'!X462,,-ED263)</f>
        <v>0</v>
      </c>
      <c r="HH263" s="147">
        <f>PV(0.05,'PV factor'!Y462,,-EE263)</f>
        <v>0</v>
      </c>
      <c r="HI263" s="147">
        <f>PV(0.05,'PV factor'!Z462,,-EF263)</f>
        <v>0</v>
      </c>
      <c r="HJ263" s="147">
        <f>PV(0.05,'PV factor'!AA462,,-EG263)</f>
        <v>0</v>
      </c>
      <c r="HK263" s="147">
        <f>PV(0.05,'PV factor'!AB462,,-EH263)</f>
        <v>0</v>
      </c>
      <c r="HL263" s="147">
        <f>PV(0.05,'PV factor'!AC462,,-EI263)</f>
        <v>0</v>
      </c>
      <c r="HM263" s="147">
        <f>PV(0.05,'PV factor'!AD462,,-EJ263)</f>
        <v>0</v>
      </c>
      <c r="HN263" s="147">
        <f>PV(0.05,'PV factor'!AE462,,-EK263)</f>
        <v>0</v>
      </c>
      <c r="HO263" s="147">
        <f>PV(0.05,'PV factor'!AF462,,-EL263)</f>
        <v>0</v>
      </c>
      <c r="HP263" s="147">
        <f>PV(0.05,'PV factor'!AG462,,-EM263)</f>
        <v>0</v>
      </c>
      <c r="HQ263" s="147">
        <f>PV(0.05,'PV factor'!AH462,,-EN263)</f>
        <v>0</v>
      </c>
      <c r="HR263" s="147">
        <f>PV(0.05,'PV factor'!AI462,,-EO263)</f>
        <v>0</v>
      </c>
      <c r="HS263" s="147">
        <f>PV(0.05,'PV factor'!AJ462,,-EP263)</f>
        <v>0</v>
      </c>
      <c r="HT263" s="147">
        <f>PV(0.05,'PV factor'!AK462,,-EQ263)</f>
        <v>0</v>
      </c>
      <c r="HU263" s="147">
        <f>PV(0.05,'PV factor'!AL462,,-ER263)</f>
        <v>0</v>
      </c>
      <c r="HV263" s="147">
        <f>PV(0.05,'PV factor'!AM462,,-ES263)</f>
        <v>0</v>
      </c>
      <c r="HW263" s="147">
        <f>PV(0.05,'PV factor'!AN462,,-ET263)</f>
        <v>0</v>
      </c>
      <c r="HX263" s="147">
        <f>PV(0.05,'PV factor'!AO462,,-EU263)</f>
        <v>0</v>
      </c>
      <c r="HY263" s="147">
        <f>PV(0.05,'PV factor'!AP462,,-EV263)</f>
        <v>0</v>
      </c>
      <c r="HZ263" s="147">
        <f t="shared" si="459"/>
        <v>4353.7414965986391</v>
      </c>
      <c r="IA263" s="147">
        <f t="shared" si="460"/>
        <v>0</v>
      </c>
      <c r="IB263" s="401">
        <f t="shared" si="461"/>
        <v>0</v>
      </c>
    </row>
    <row r="264" spans="1:236" ht="90" customHeight="1" x14ac:dyDescent="0.2">
      <c r="A264" s="231" t="s">
        <v>271</v>
      </c>
      <c r="B264" s="85" t="s">
        <v>264</v>
      </c>
      <c r="C264" s="85" t="s">
        <v>949</v>
      </c>
      <c r="D264" s="90">
        <v>7</v>
      </c>
      <c r="E264" s="85" t="s">
        <v>950</v>
      </c>
      <c r="F264" s="95" t="s">
        <v>951</v>
      </c>
      <c r="G264" s="95" t="s">
        <v>952</v>
      </c>
      <c r="H264" s="90" t="s">
        <v>77</v>
      </c>
      <c r="I264" s="95" t="s">
        <v>258</v>
      </c>
      <c r="J264" s="266">
        <v>40</v>
      </c>
      <c r="K264" s="227" t="s">
        <v>94</v>
      </c>
      <c r="L264" s="74">
        <v>30000</v>
      </c>
      <c r="M264" s="90" t="s">
        <v>953</v>
      </c>
      <c r="N264" s="90" t="s">
        <v>81</v>
      </c>
      <c r="O264" s="13" t="s">
        <v>217</v>
      </c>
      <c r="P264" s="90" t="s">
        <v>218</v>
      </c>
      <c r="Q264" s="112" t="s">
        <v>100</v>
      </c>
      <c r="R264" s="90" t="s">
        <v>108</v>
      </c>
      <c r="S264" s="90" t="s">
        <v>99</v>
      </c>
      <c r="T264" s="90" t="s">
        <v>866</v>
      </c>
      <c r="U264" s="90" t="s">
        <v>100</v>
      </c>
      <c r="V264" s="193">
        <v>1</v>
      </c>
      <c r="W264" s="94">
        <v>940000</v>
      </c>
      <c r="X264" s="94">
        <v>20000</v>
      </c>
      <c r="Y264" s="94">
        <v>0</v>
      </c>
      <c r="Z264" s="94">
        <v>0</v>
      </c>
      <c r="AA264" s="94">
        <v>20000</v>
      </c>
      <c r="AB264" s="94">
        <v>490000</v>
      </c>
      <c r="AC264" s="94">
        <v>430000</v>
      </c>
      <c r="AD264" s="94">
        <v>0</v>
      </c>
      <c r="AE264" s="192">
        <v>0</v>
      </c>
      <c r="AF264" s="192">
        <v>0</v>
      </c>
      <c r="AG264" s="192">
        <v>0</v>
      </c>
      <c r="AH264" s="192">
        <v>0</v>
      </c>
      <c r="AI264" s="90" t="s">
        <v>88</v>
      </c>
      <c r="AJ264" s="92">
        <v>0</v>
      </c>
      <c r="AK264" s="92">
        <v>0</v>
      </c>
      <c r="AL264" s="92">
        <v>0</v>
      </c>
      <c r="AM264" s="92">
        <v>0</v>
      </c>
      <c r="AN264" s="92">
        <v>0</v>
      </c>
      <c r="AO264" s="92">
        <v>0</v>
      </c>
      <c r="AP264" s="92">
        <v>0</v>
      </c>
      <c r="AQ264" s="192">
        <v>0</v>
      </c>
      <c r="AR264" s="192">
        <v>0</v>
      </c>
      <c r="AS264" s="192">
        <v>0</v>
      </c>
      <c r="AT264" s="192">
        <v>0</v>
      </c>
      <c r="AU264" s="95" t="s">
        <v>954</v>
      </c>
      <c r="AV264" s="230">
        <f t="shared" si="427"/>
        <v>0</v>
      </c>
      <c r="AW264" s="230">
        <f t="shared" si="428"/>
        <v>0</v>
      </c>
      <c r="AX264" s="230" t="str">
        <f t="shared" si="429"/>
        <v>B3</v>
      </c>
      <c r="AY264" s="141">
        <f t="shared" si="430"/>
        <v>9</v>
      </c>
      <c r="AZ264" s="70">
        <f t="shared" si="431"/>
        <v>1</v>
      </c>
      <c r="BA264" s="70">
        <f t="shared" si="432"/>
        <v>1</v>
      </c>
      <c r="BB264" s="70">
        <f t="shared" si="433"/>
        <v>1</v>
      </c>
      <c r="BC264" s="70">
        <f t="shared" si="434"/>
        <v>1</v>
      </c>
      <c r="BD264" s="70">
        <f t="shared" si="435"/>
        <v>1</v>
      </c>
      <c r="BE264" s="70">
        <f t="shared" si="436"/>
        <v>1</v>
      </c>
      <c r="BF264" s="70">
        <f t="shared" si="437"/>
        <v>1</v>
      </c>
      <c r="BG264" s="71">
        <f t="shared" si="438"/>
        <v>0</v>
      </c>
      <c r="BH264" s="71">
        <f t="shared" si="439"/>
        <v>1</v>
      </c>
      <c r="BI264" s="71">
        <f t="shared" si="440"/>
        <v>0</v>
      </c>
      <c r="BJ264" s="71">
        <f t="shared" si="441"/>
        <v>0</v>
      </c>
      <c r="BK264" s="71">
        <f t="shared" si="442"/>
        <v>1</v>
      </c>
      <c r="BL264" s="70">
        <f t="shared" si="443"/>
        <v>1</v>
      </c>
      <c r="BM264" s="70">
        <f t="shared" si="444"/>
        <v>1</v>
      </c>
      <c r="BN264" s="70">
        <f t="shared" si="445"/>
        <v>0</v>
      </c>
      <c r="BO264" s="70">
        <f t="shared" si="446"/>
        <v>1</v>
      </c>
      <c r="BP264" s="144">
        <f t="shared" si="447"/>
        <v>0</v>
      </c>
      <c r="BQ264" s="144">
        <f t="shared" si="448"/>
        <v>0</v>
      </c>
      <c r="BR264" s="144">
        <f t="shared" si="449"/>
        <v>20000</v>
      </c>
      <c r="BS264" s="144">
        <f t="shared" si="450"/>
        <v>490000</v>
      </c>
      <c r="BT264" s="144">
        <f t="shared" si="451"/>
        <v>430000</v>
      </c>
      <c r="BU264" s="144">
        <f t="shared" si="452"/>
        <v>0</v>
      </c>
      <c r="BV264" s="144">
        <f t="shared" si="453"/>
        <v>0</v>
      </c>
      <c r="BW264" s="144">
        <f t="shared" si="454"/>
        <v>0</v>
      </c>
      <c r="BX264" s="144">
        <f t="shared" si="455"/>
        <v>0</v>
      </c>
      <c r="BY264" s="144">
        <f t="shared" si="456"/>
        <v>0</v>
      </c>
      <c r="BZ264" s="9">
        <v>0</v>
      </c>
      <c r="CA264" s="9">
        <v>0</v>
      </c>
      <c r="CB264" s="9">
        <v>0</v>
      </c>
      <c r="CC264" s="9">
        <v>0</v>
      </c>
      <c r="CD264" s="9">
        <v>0</v>
      </c>
      <c r="CE264" s="9">
        <v>0</v>
      </c>
      <c r="CF264" s="9">
        <v>0</v>
      </c>
      <c r="CG264" s="9">
        <v>0</v>
      </c>
      <c r="CH264" s="9">
        <v>0</v>
      </c>
      <c r="CI264" s="9">
        <v>0</v>
      </c>
      <c r="CJ264" s="9">
        <v>0</v>
      </c>
      <c r="CK264" s="9">
        <v>0</v>
      </c>
      <c r="CL264" s="9">
        <v>0</v>
      </c>
      <c r="CM264" s="9">
        <v>0</v>
      </c>
      <c r="CN264" s="9">
        <v>0</v>
      </c>
      <c r="CO264" s="9">
        <v>0</v>
      </c>
      <c r="CP264" s="9">
        <v>0</v>
      </c>
      <c r="CQ264" s="9">
        <v>0</v>
      </c>
      <c r="CR264" s="9">
        <v>0</v>
      </c>
      <c r="CS264" s="9">
        <v>0</v>
      </c>
      <c r="CT264" s="9">
        <v>0</v>
      </c>
      <c r="CU264" s="9">
        <v>0</v>
      </c>
      <c r="CV264" s="9">
        <v>0</v>
      </c>
      <c r="CW264" s="9">
        <v>0</v>
      </c>
      <c r="CX264" s="9">
        <v>0</v>
      </c>
      <c r="CY264" s="9">
        <v>0</v>
      </c>
      <c r="CZ264" s="9">
        <v>0</v>
      </c>
      <c r="DA264" s="9">
        <v>0</v>
      </c>
      <c r="DB264" s="9">
        <v>0</v>
      </c>
      <c r="DC264" s="9">
        <v>0</v>
      </c>
      <c r="DD264" s="9">
        <v>0</v>
      </c>
      <c r="DE264" s="9">
        <v>0</v>
      </c>
      <c r="DF264" s="9">
        <v>0</v>
      </c>
      <c r="DG264" s="144">
        <f t="shared" si="457"/>
        <v>30000</v>
      </c>
      <c r="DH264" s="144">
        <f t="shared" ref="DH264:EW264" si="465">DG264</f>
        <v>30000</v>
      </c>
      <c r="DI264" s="144">
        <f t="shared" si="465"/>
        <v>30000</v>
      </c>
      <c r="DJ264" s="144">
        <f t="shared" si="465"/>
        <v>30000</v>
      </c>
      <c r="DK264" s="144">
        <f t="shared" si="465"/>
        <v>30000</v>
      </c>
      <c r="DL264" s="144">
        <f t="shared" si="465"/>
        <v>30000</v>
      </c>
      <c r="DM264" s="144">
        <f t="shared" si="465"/>
        <v>30000</v>
      </c>
      <c r="DN264" s="144">
        <f t="shared" si="465"/>
        <v>30000</v>
      </c>
      <c r="DO264" s="144">
        <f t="shared" si="465"/>
        <v>30000</v>
      </c>
      <c r="DP264" s="144">
        <f t="shared" si="465"/>
        <v>30000</v>
      </c>
      <c r="DQ264" s="144">
        <f t="shared" si="465"/>
        <v>30000</v>
      </c>
      <c r="DR264" s="144">
        <f t="shared" si="465"/>
        <v>30000</v>
      </c>
      <c r="DS264" s="144">
        <f t="shared" si="465"/>
        <v>30000</v>
      </c>
      <c r="DT264" s="144">
        <f t="shared" si="465"/>
        <v>30000</v>
      </c>
      <c r="DU264" s="144">
        <f t="shared" si="465"/>
        <v>30000</v>
      </c>
      <c r="DV264" s="144">
        <f t="shared" si="465"/>
        <v>30000</v>
      </c>
      <c r="DW264" s="144">
        <f t="shared" si="465"/>
        <v>30000</v>
      </c>
      <c r="DX264" s="144">
        <f t="shared" si="465"/>
        <v>30000</v>
      </c>
      <c r="DY264" s="144">
        <f t="shared" si="465"/>
        <v>30000</v>
      </c>
      <c r="DZ264" s="144">
        <f t="shared" si="465"/>
        <v>30000</v>
      </c>
      <c r="EA264" s="144">
        <f t="shared" si="465"/>
        <v>30000</v>
      </c>
      <c r="EB264" s="144">
        <f t="shared" si="465"/>
        <v>30000</v>
      </c>
      <c r="EC264" s="144">
        <f t="shared" si="465"/>
        <v>30000</v>
      </c>
      <c r="ED264" s="144">
        <f t="shared" si="465"/>
        <v>30000</v>
      </c>
      <c r="EE264" s="144">
        <f t="shared" si="465"/>
        <v>30000</v>
      </c>
      <c r="EF264" s="144">
        <f t="shared" si="465"/>
        <v>30000</v>
      </c>
      <c r="EG264" s="144">
        <f t="shared" si="465"/>
        <v>30000</v>
      </c>
      <c r="EH264" s="144">
        <f t="shared" si="465"/>
        <v>30000</v>
      </c>
      <c r="EI264" s="144">
        <f t="shared" si="465"/>
        <v>30000</v>
      </c>
      <c r="EJ264" s="144">
        <f t="shared" si="465"/>
        <v>30000</v>
      </c>
      <c r="EK264" s="144">
        <f t="shared" si="465"/>
        <v>30000</v>
      </c>
      <c r="EL264" s="144">
        <f t="shared" si="465"/>
        <v>30000</v>
      </c>
      <c r="EM264" s="144">
        <f t="shared" si="465"/>
        <v>30000</v>
      </c>
      <c r="EN264" s="144">
        <f t="shared" si="465"/>
        <v>30000</v>
      </c>
      <c r="EO264" s="144">
        <f t="shared" si="465"/>
        <v>30000</v>
      </c>
      <c r="EP264" s="144">
        <f t="shared" si="465"/>
        <v>30000</v>
      </c>
      <c r="EQ264" s="144">
        <f t="shared" si="465"/>
        <v>30000</v>
      </c>
      <c r="ER264" s="144">
        <f t="shared" si="465"/>
        <v>30000</v>
      </c>
      <c r="ES264" s="144">
        <f t="shared" si="465"/>
        <v>30000</v>
      </c>
      <c r="ET264" s="144">
        <f t="shared" si="465"/>
        <v>30000</v>
      </c>
      <c r="EU264" s="144">
        <f t="shared" si="465"/>
        <v>30000</v>
      </c>
      <c r="EV264" s="144">
        <f t="shared" si="465"/>
        <v>30000</v>
      </c>
      <c r="EW264" s="144">
        <f t="shared" si="465"/>
        <v>30000</v>
      </c>
      <c r="EX264" s="147">
        <f>PV(0.05,'PV factor'!C94,,-BR264)</f>
        <v>18140.589569160999</v>
      </c>
      <c r="EY264" s="147">
        <f>PV(0.05,'PV factor'!D94,,-BS264)</f>
        <v>423280.42328042322</v>
      </c>
      <c r="EZ264" s="147">
        <f>PV(0.05,'PV factor'!E94,,-BT264)</f>
        <v>353762.06416050927</v>
      </c>
      <c r="FA264" s="147">
        <f>PV(0.05,'PV factor'!F94,,-BU264)</f>
        <v>0</v>
      </c>
      <c r="FB264" s="147">
        <f>PV(0.05,'PV factor'!G94,,-BV264)</f>
        <v>0</v>
      </c>
      <c r="FC264" s="147">
        <f>PV(0.05,'PV factor'!H94,,-BW264)</f>
        <v>0</v>
      </c>
      <c r="FD264" s="147">
        <f>PV(0.05,'PV factor'!I94,,-BX264)</f>
        <v>0</v>
      </c>
      <c r="FE264" s="147">
        <f>PV(0.05,'PV factor'!J94,,-BY264)</f>
        <v>0</v>
      </c>
      <c r="FF264" s="147">
        <f>PV(0.05,'PV factor'!K94,,-BZ264)</f>
        <v>0</v>
      </c>
      <c r="FG264" s="147">
        <f>PV(0.05,'PV factor'!L94,,-CA264)</f>
        <v>0</v>
      </c>
      <c r="FH264" s="147">
        <f>PV(0.05,'PV factor'!M94,,-CB264)</f>
        <v>0</v>
      </c>
      <c r="FI264" s="147">
        <f>PV(0.05,'PV factor'!N94,,-CC264)</f>
        <v>0</v>
      </c>
      <c r="FJ264" s="147">
        <f>PV(0.05,'PV factor'!O94,,-CD264)</f>
        <v>0</v>
      </c>
      <c r="FK264" s="147">
        <f>PV(0.05,'PV factor'!P94,,-CE264)</f>
        <v>0</v>
      </c>
      <c r="FL264" s="147">
        <f>PV(0.05,'PV factor'!Q94,,-CF264)</f>
        <v>0</v>
      </c>
      <c r="FM264" s="147">
        <f>PV(0.05,'PV factor'!R94,,-CG264)</f>
        <v>0</v>
      </c>
      <c r="FN264" s="147">
        <f>PV(0.05,'PV factor'!S94,,-CH264)</f>
        <v>0</v>
      </c>
      <c r="FO264" s="147">
        <f>PV(0.05,'PV factor'!T94,,-CI264)</f>
        <v>0</v>
      </c>
      <c r="FP264" s="147">
        <f>PV(0.05,'PV factor'!U94,,-CJ264)</f>
        <v>0</v>
      </c>
      <c r="FQ264" s="147">
        <f>PV(0.05,'PV factor'!V94,,-CK264)</f>
        <v>0</v>
      </c>
      <c r="FR264" s="147">
        <f>PV(0.05,'PV factor'!W94,,-CL264)</f>
        <v>0</v>
      </c>
      <c r="FS264" s="147">
        <f>PV(0.05,'PV factor'!X94,,-CM264)</f>
        <v>0</v>
      </c>
      <c r="FT264" s="147">
        <f>PV(0.05,'PV factor'!Y94,,-CN264)</f>
        <v>0</v>
      </c>
      <c r="FU264" s="147">
        <f>PV(0.05,'PV factor'!Z94,,-CO264)</f>
        <v>0</v>
      </c>
      <c r="FV264" s="147">
        <f>PV(0.05,'PV factor'!AA94,,-CP264)</f>
        <v>0</v>
      </c>
      <c r="FW264" s="147">
        <f>PV(0.05,'PV factor'!AB94,,-CQ264)</f>
        <v>0</v>
      </c>
      <c r="FX264" s="147">
        <f>PV(0.05,'PV factor'!AC94,,-CR264)</f>
        <v>0</v>
      </c>
      <c r="FY264" s="147">
        <f>PV(0.05,'PV factor'!AD94,,-CS264)</f>
        <v>0</v>
      </c>
      <c r="FZ264" s="147">
        <f>PV(0.05,'PV factor'!AE94,,-CT264)</f>
        <v>0</v>
      </c>
      <c r="GA264" s="147">
        <f>PV(0.05,'PV factor'!AF94,,-CU264)</f>
        <v>0</v>
      </c>
      <c r="GB264" s="147">
        <f>PV(0.05,'PV factor'!AG94,,-CV264)</f>
        <v>0</v>
      </c>
      <c r="GC264" s="147">
        <f>PV(0.05,'PV factor'!AH94,,-CW264)</f>
        <v>0</v>
      </c>
      <c r="GD264" s="147">
        <f>PV(0.05,'PV factor'!AI94,,-CX264)</f>
        <v>0</v>
      </c>
      <c r="GE264" s="147">
        <f>PV(0.05,'PV factor'!AJ94,,-CY264)</f>
        <v>0</v>
      </c>
      <c r="GF264" s="147">
        <f>PV(0.05,'PV factor'!AK94,,-CZ264)</f>
        <v>0</v>
      </c>
      <c r="GG264" s="147">
        <f>PV(0.05,'PV factor'!AL94,,-DA264)</f>
        <v>0</v>
      </c>
      <c r="GH264" s="147">
        <f>PV(0.05,'PV factor'!AM94,,-DB264)</f>
        <v>0</v>
      </c>
      <c r="GI264" s="147">
        <f>PV(0.05,'PV factor'!AN94,,-DC264)</f>
        <v>0</v>
      </c>
      <c r="GJ264" s="147">
        <f>PV(0.05,'PV factor'!AO94,,-DD264)</f>
        <v>0</v>
      </c>
      <c r="GK264" s="147">
        <f>PV(0.05,'PV factor'!AP94,,-DE264)</f>
        <v>0</v>
      </c>
      <c r="GL264" s="147">
        <f>PV(0.05,'PV factor'!C94,,-DI264)</f>
        <v>27210.884353741494</v>
      </c>
      <c r="GM264" s="147">
        <f>PV(0.05,'PV factor'!D94,,-DJ264)</f>
        <v>25915.127955944281</v>
      </c>
      <c r="GN264" s="147">
        <f>PV(0.05,'PV factor'!E94,,-DK264)</f>
        <v>24681.074243756459</v>
      </c>
      <c r="GO264" s="147">
        <f>PV(0.05,'PV factor'!F94,,-DL264)</f>
        <v>23505.784994053767</v>
      </c>
      <c r="GP264" s="147">
        <f>PV(0.05,'PV factor'!G94,,-DM264)</f>
        <v>22386.461899098831</v>
      </c>
      <c r="GQ264" s="147">
        <f>PV(0.05,'PV factor'!H94,,-DN264)</f>
        <v>21320.439903903643</v>
      </c>
      <c r="GR264" s="147">
        <f>PV(0.05,'PV factor'!I94,,-DO264)</f>
        <v>20305.180860860615</v>
      </c>
      <c r="GS264" s="147">
        <f>PV(0.05,'PV factor'!J94,,-DP264)</f>
        <v>19338.267486533918</v>
      </c>
      <c r="GT264" s="147">
        <f>PV(0.05,'PV factor'!K94,,-DQ264)</f>
        <v>18417.397606222781</v>
      </c>
      <c r="GU264" s="147">
        <f>PV(0.05,'PV factor'!L94,,-DR264)</f>
        <v>17540.37867259312</v>
      </c>
      <c r="GV264" s="147">
        <f>PV(0.05,'PV factor'!M94,,-DS264)</f>
        <v>16705.122545326787</v>
      </c>
      <c r="GW264" s="147">
        <f>PV(0.05,'PV factor'!N94,,-DT264)</f>
        <v>15909.64051935884</v>
      </c>
      <c r="GX264" s="147">
        <f>PV(0.05,'PV factor'!O94,,-DU264)</f>
        <v>15152.038589865566</v>
      </c>
      <c r="GY264" s="147">
        <f>PV(0.05,'PV factor'!P94,,-DV264)</f>
        <v>14430.512942729105</v>
      </c>
      <c r="GZ264" s="147">
        <f>PV(0.05,'PV factor'!Q94,,-DW264)</f>
        <v>13743.345659742006</v>
      </c>
      <c r="HA264" s="147">
        <f>PV(0.05,'PV factor'!R94,,-DX264)</f>
        <v>13088.900628325719</v>
      </c>
      <c r="HB264" s="147">
        <f>PV(0.05,'PV factor'!S94,,-DY264)</f>
        <v>12465.619646024494</v>
      </c>
      <c r="HC264" s="147">
        <f>PV(0.05,'PV factor'!T94,,-DZ264)</f>
        <v>11872.018710499518</v>
      </c>
      <c r="HD264" s="147">
        <f>PV(0.05,'PV factor'!U94,,-EA264)</f>
        <v>11306.684486190017</v>
      </c>
      <c r="HE264" s="147">
        <f>PV(0.05,'PV factor'!V94,,-EB264)</f>
        <v>10768.270939228589</v>
      </c>
      <c r="HF264" s="147">
        <f>PV(0.05,'PV factor'!W94,,-EC264)</f>
        <v>10255.496132598657</v>
      </c>
      <c r="HG264" s="147">
        <f>PV(0.05,'PV factor'!X94,,-ED264)</f>
        <v>9767.1391739034807</v>
      </c>
      <c r="HH264" s="147">
        <f>PV(0.05,'PV factor'!Y94,,-EE264)</f>
        <v>9302.0373084795065</v>
      </c>
      <c r="HI264" s="147">
        <f>PV(0.05,'PV factor'!Z94,,-EF264)</f>
        <v>8859.0831509328636</v>
      </c>
      <c r="HJ264" s="147">
        <f>PV(0.05,'PV factor'!AA94,,-EG264)</f>
        <v>8437.2220485074886</v>
      </c>
      <c r="HK264" s="147">
        <f>PV(0.05,'PV factor'!AB94,,-EH264)</f>
        <v>8035.4495700071311</v>
      </c>
      <c r="HL264" s="147">
        <f>PV(0.05,'PV factor'!AC94,,-EI264)</f>
        <v>7652.8091142925068</v>
      </c>
      <c r="HM264" s="147">
        <f>PV(0.05,'PV factor'!AD94,,-EJ264)</f>
        <v>7288.3896326595286</v>
      </c>
      <c r="HN264" s="147">
        <f>PV(0.05,'PV factor'!AE94,,-EK264)</f>
        <v>6941.3234596757438</v>
      </c>
      <c r="HO264" s="147">
        <f>PV(0.05,'PV factor'!AF94,,-EL264)</f>
        <v>6610.7842473102301</v>
      </c>
      <c r="HP264" s="147">
        <f>PV(0.05,'PV factor'!AG94,,-EM264)</f>
        <v>6295.9849974383151</v>
      </c>
      <c r="HQ264" s="147">
        <f>PV(0.05,'PV factor'!AH94,,-EN264)</f>
        <v>5996.1761880364902</v>
      </c>
      <c r="HR264" s="147">
        <f>PV(0.05,'PV factor'!AI94,,-EO264)</f>
        <v>5710.6439886061817</v>
      </c>
      <c r="HS264" s="147">
        <f>PV(0.05,'PV factor'!AJ94,,-EP264)</f>
        <v>5438.7085605773145</v>
      </c>
      <c r="HT264" s="147">
        <f>PV(0.05,'PV factor'!AK94,,-EQ264)</f>
        <v>5179.7224386450625</v>
      </c>
      <c r="HU264" s="147">
        <f>PV(0.05,'PV factor'!AL94,,-ER264)</f>
        <v>4933.0689891857728</v>
      </c>
      <c r="HV264" s="147">
        <f>PV(0.05,'PV factor'!AM94,,-ES264)</f>
        <v>4698.1609420816894</v>
      </c>
      <c r="HW264" s="147">
        <f>PV(0.05,'PV factor'!AN94,,-ET264)</f>
        <v>4474.4389924587513</v>
      </c>
      <c r="HX264" s="147">
        <f>PV(0.05,'PV factor'!AO94,,-EU264)</f>
        <v>4261.370469008335</v>
      </c>
      <c r="HY264" s="147">
        <f>PV(0.05,'PV factor'!AP94,,-EV264)</f>
        <v>4058.4480657222234</v>
      </c>
      <c r="HZ264" s="147">
        <f t="shared" si="459"/>
        <v>795183.07701009349</v>
      </c>
      <c r="IA264" s="147">
        <f t="shared" si="460"/>
        <v>490259.61011412699</v>
      </c>
      <c r="IB264" s="401">
        <f t="shared" si="461"/>
        <v>0.6165367753518024</v>
      </c>
    </row>
    <row r="265" spans="1:236" ht="90" customHeight="1" x14ac:dyDescent="0.2">
      <c r="A265" s="82" t="s">
        <v>2266</v>
      </c>
      <c r="B265" s="152" t="s">
        <v>2483</v>
      </c>
      <c r="C265" s="152" t="s">
        <v>2160</v>
      </c>
      <c r="D265" s="153">
        <v>10</v>
      </c>
      <c r="E265" s="152" t="s">
        <v>2504</v>
      </c>
      <c r="F265" s="152" t="s">
        <v>2504</v>
      </c>
      <c r="G265" s="152" t="s">
        <v>2504</v>
      </c>
      <c r="H265" s="79" t="s">
        <v>77</v>
      </c>
      <c r="I265" s="154"/>
      <c r="J265" s="87">
        <v>40</v>
      </c>
      <c r="K265" s="227" t="s">
        <v>79</v>
      </c>
      <c r="L265" s="89">
        <v>14053</v>
      </c>
      <c r="M265" s="89" t="s">
        <v>2495</v>
      </c>
      <c r="N265" s="79" t="s">
        <v>81</v>
      </c>
      <c r="O265" s="13" t="s">
        <v>217</v>
      </c>
      <c r="P265" s="79" t="s">
        <v>225</v>
      </c>
      <c r="Q265" s="112" t="s">
        <v>100</v>
      </c>
      <c r="R265" s="78" t="s">
        <v>108</v>
      </c>
      <c r="S265" s="78" t="s">
        <v>191</v>
      </c>
      <c r="T265" s="89" t="s">
        <v>2489</v>
      </c>
      <c r="U265" s="79" t="s">
        <v>87</v>
      </c>
      <c r="V265" s="96">
        <v>0.15</v>
      </c>
      <c r="W265" s="155">
        <v>7200000</v>
      </c>
      <c r="X265" s="155">
        <v>300000</v>
      </c>
      <c r="Y265" s="155">
        <v>0</v>
      </c>
      <c r="Z265" s="155">
        <v>0</v>
      </c>
      <c r="AA265" s="155">
        <v>0</v>
      </c>
      <c r="AB265" s="155">
        <v>1300000</v>
      </c>
      <c r="AC265" s="155">
        <v>3000000</v>
      </c>
      <c r="AD265" s="155">
        <v>2900000</v>
      </c>
      <c r="AE265" s="86">
        <v>0</v>
      </c>
      <c r="AF265" s="86">
        <v>0</v>
      </c>
      <c r="AG265" s="86">
        <v>0</v>
      </c>
      <c r="AH265" s="86">
        <v>0</v>
      </c>
      <c r="AI265" s="88" t="s">
        <v>88</v>
      </c>
      <c r="AJ265" s="155">
        <v>0</v>
      </c>
      <c r="AK265" s="80">
        <v>0</v>
      </c>
      <c r="AL265" s="80">
        <v>0</v>
      </c>
      <c r="AM265" s="80">
        <v>0</v>
      </c>
      <c r="AN265" s="80">
        <v>0</v>
      </c>
      <c r="AO265" s="80">
        <v>0</v>
      </c>
      <c r="AP265" s="80">
        <v>0</v>
      </c>
      <c r="AQ265" s="395">
        <v>0</v>
      </c>
      <c r="AR265" s="395">
        <v>0</v>
      </c>
      <c r="AS265" s="395">
        <v>0</v>
      </c>
      <c r="AT265" s="395">
        <v>0</v>
      </c>
      <c r="AU265" s="396"/>
      <c r="AV265" s="230">
        <f t="shared" si="427"/>
        <v>0</v>
      </c>
      <c r="AW265" s="230">
        <f t="shared" si="428"/>
        <v>1</v>
      </c>
      <c r="AX265" s="230" t="str">
        <f t="shared" si="429"/>
        <v>B1</v>
      </c>
      <c r="AY265" s="141">
        <f t="shared" si="430"/>
        <v>7</v>
      </c>
      <c r="AZ265" s="70">
        <f t="shared" si="431"/>
        <v>1</v>
      </c>
      <c r="BA265" s="70">
        <f t="shared" si="432"/>
        <v>1</v>
      </c>
      <c r="BB265" s="70">
        <f t="shared" si="433"/>
        <v>1</v>
      </c>
      <c r="BC265" s="70">
        <f t="shared" si="434"/>
        <v>1</v>
      </c>
      <c r="BD265" s="70">
        <f t="shared" si="435"/>
        <v>1</v>
      </c>
      <c r="BE265" s="70">
        <f t="shared" si="436"/>
        <v>1</v>
      </c>
      <c r="BF265" s="70">
        <f t="shared" si="437"/>
        <v>0</v>
      </c>
      <c r="BG265" s="71">
        <f t="shared" si="438"/>
        <v>1</v>
      </c>
      <c r="BH265" s="71">
        <f t="shared" si="439"/>
        <v>1</v>
      </c>
      <c r="BI265" s="71">
        <f t="shared" si="440"/>
        <v>0</v>
      </c>
      <c r="BJ265" s="71">
        <f t="shared" si="441"/>
        <v>0</v>
      </c>
      <c r="BK265" s="71">
        <f t="shared" si="442"/>
        <v>1</v>
      </c>
      <c r="BL265" s="70">
        <f t="shared" si="443"/>
        <v>0</v>
      </c>
      <c r="BM265" s="70">
        <f t="shared" si="444"/>
        <v>0</v>
      </c>
      <c r="BN265" s="70">
        <f t="shared" si="445"/>
        <v>0</v>
      </c>
      <c r="BO265" s="70">
        <f t="shared" si="446"/>
        <v>0</v>
      </c>
      <c r="BP265" s="144">
        <f t="shared" si="447"/>
        <v>0</v>
      </c>
      <c r="BQ265" s="144">
        <f t="shared" si="448"/>
        <v>0</v>
      </c>
      <c r="BR265" s="144">
        <f t="shared" si="449"/>
        <v>0</v>
      </c>
      <c r="BS265" s="144">
        <f t="shared" si="450"/>
        <v>1300000</v>
      </c>
      <c r="BT265" s="144">
        <f t="shared" si="451"/>
        <v>3000000</v>
      </c>
      <c r="BU265" s="144">
        <f t="shared" si="452"/>
        <v>2900000</v>
      </c>
      <c r="BV265" s="144">
        <f t="shared" si="453"/>
        <v>0</v>
      </c>
      <c r="BW265" s="144">
        <f t="shared" si="454"/>
        <v>0</v>
      </c>
      <c r="BX265" s="144">
        <f t="shared" si="455"/>
        <v>0</v>
      </c>
      <c r="BY265" s="144">
        <f t="shared" si="456"/>
        <v>0</v>
      </c>
      <c r="BZ265" s="9">
        <v>0</v>
      </c>
      <c r="CA265" s="9">
        <v>0</v>
      </c>
      <c r="CB265" s="9">
        <v>0</v>
      </c>
      <c r="CC265" s="9">
        <v>0</v>
      </c>
      <c r="CD265" s="9">
        <v>0</v>
      </c>
      <c r="CE265" s="9">
        <v>0</v>
      </c>
      <c r="CF265" s="9">
        <v>0</v>
      </c>
      <c r="CG265" s="9">
        <v>0</v>
      </c>
      <c r="CH265" s="9">
        <v>0</v>
      </c>
      <c r="CI265" s="9">
        <v>0</v>
      </c>
      <c r="CJ265" s="9">
        <v>0</v>
      </c>
      <c r="CK265" s="9">
        <v>0</v>
      </c>
      <c r="CL265" s="9">
        <v>0</v>
      </c>
      <c r="CM265" s="9">
        <v>0</v>
      </c>
      <c r="CN265" s="9">
        <v>0</v>
      </c>
      <c r="CO265" s="9">
        <v>0</v>
      </c>
      <c r="CP265" s="9">
        <v>0</v>
      </c>
      <c r="CQ265" s="9">
        <v>0</v>
      </c>
      <c r="CR265" s="9">
        <v>0</v>
      </c>
      <c r="CS265" s="9">
        <v>0</v>
      </c>
      <c r="CT265" s="9">
        <v>0</v>
      </c>
      <c r="CU265" s="9">
        <v>0</v>
      </c>
      <c r="CV265" s="9">
        <v>0</v>
      </c>
      <c r="CW265" s="9">
        <v>0</v>
      </c>
      <c r="CX265" s="9">
        <v>0</v>
      </c>
      <c r="CY265" s="9">
        <v>0</v>
      </c>
      <c r="CZ265" s="9">
        <v>0</v>
      </c>
      <c r="DA265" s="9">
        <v>0</v>
      </c>
      <c r="DB265" s="9">
        <v>0</v>
      </c>
      <c r="DC265" s="9">
        <v>0</v>
      </c>
      <c r="DD265" s="9">
        <v>0</v>
      </c>
      <c r="DE265" s="9">
        <v>0</v>
      </c>
      <c r="DF265" s="9">
        <v>0</v>
      </c>
      <c r="DG265" s="144">
        <f t="shared" si="457"/>
        <v>14053</v>
      </c>
      <c r="DH265" s="144">
        <f t="shared" ref="DH265:EW265" si="466">DG265</f>
        <v>14053</v>
      </c>
      <c r="DI265" s="144">
        <f t="shared" si="466"/>
        <v>14053</v>
      </c>
      <c r="DJ265" s="144">
        <f t="shared" si="466"/>
        <v>14053</v>
      </c>
      <c r="DK265" s="144">
        <f t="shared" si="466"/>
        <v>14053</v>
      </c>
      <c r="DL265" s="144">
        <f t="shared" si="466"/>
        <v>14053</v>
      </c>
      <c r="DM265" s="144">
        <f t="shared" si="466"/>
        <v>14053</v>
      </c>
      <c r="DN265" s="144">
        <f t="shared" si="466"/>
        <v>14053</v>
      </c>
      <c r="DO265" s="144">
        <f t="shared" si="466"/>
        <v>14053</v>
      </c>
      <c r="DP265" s="144">
        <f t="shared" si="466"/>
        <v>14053</v>
      </c>
      <c r="DQ265" s="144">
        <f t="shared" si="466"/>
        <v>14053</v>
      </c>
      <c r="DR265" s="144">
        <f t="shared" si="466"/>
        <v>14053</v>
      </c>
      <c r="DS265" s="144">
        <f t="shared" si="466"/>
        <v>14053</v>
      </c>
      <c r="DT265" s="144">
        <f t="shared" si="466"/>
        <v>14053</v>
      </c>
      <c r="DU265" s="144">
        <f t="shared" si="466"/>
        <v>14053</v>
      </c>
      <c r="DV265" s="144">
        <f t="shared" si="466"/>
        <v>14053</v>
      </c>
      <c r="DW265" s="144">
        <f t="shared" si="466"/>
        <v>14053</v>
      </c>
      <c r="DX265" s="144">
        <f t="shared" si="466"/>
        <v>14053</v>
      </c>
      <c r="DY265" s="144">
        <f t="shared" si="466"/>
        <v>14053</v>
      </c>
      <c r="DZ265" s="144">
        <f t="shared" si="466"/>
        <v>14053</v>
      </c>
      <c r="EA265" s="144">
        <f t="shared" si="466"/>
        <v>14053</v>
      </c>
      <c r="EB265" s="144">
        <f t="shared" si="466"/>
        <v>14053</v>
      </c>
      <c r="EC265" s="144">
        <f t="shared" si="466"/>
        <v>14053</v>
      </c>
      <c r="ED265" s="144">
        <f t="shared" si="466"/>
        <v>14053</v>
      </c>
      <c r="EE265" s="144">
        <f t="shared" si="466"/>
        <v>14053</v>
      </c>
      <c r="EF265" s="144">
        <f t="shared" si="466"/>
        <v>14053</v>
      </c>
      <c r="EG265" s="144">
        <f t="shared" si="466"/>
        <v>14053</v>
      </c>
      <c r="EH265" s="144">
        <f t="shared" si="466"/>
        <v>14053</v>
      </c>
      <c r="EI265" s="144">
        <f t="shared" si="466"/>
        <v>14053</v>
      </c>
      <c r="EJ265" s="144">
        <f t="shared" si="466"/>
        <v>14053</v>
      </c>
      <c r="EK265" s="144">
        <f t="shared" si="466"/>
        <v>14053</v>
      </c>
      <c r="EL265" s="144">
        <f t="shared" si="466"/>
        <v>14053</v>
      </c>
      <c r="EM265" s="144">
        <f t="shared" si="466"/>
        <v>14053</v>
      </c>
      <c r="EN265" s="144">
        <f t="shared" si="466"/>
        <v>14053</v>
      </c>
      <c r="EO265" s="144">
        <f t="shared" si="466"/>
        <v>14053</v>
      </c>
      <c r="EP265" s="144">
        <f t="shared" si="466"/>
        <v>14053</v>
      </c>
      <c r="EQ265" s="144">
        <f t="shared" si="466"/>
        <v>14053</v>
      </c>
      <c r="ER265" s="144">
        <f t="shared" si="466"/>
        <v>14053</v>
      </c>
      <c r="ES265" s="144">
        <f t="shared" si="466"/>
        <v>14053</v>
      </c>
      <c r="ET265" s="144">
        <f t="shared" si="466"/>
        <v>14053</v>
      </c>
      <c r="EU265" s="144">
        <f t="shared" si="466"/>
        <v>14053</v>
      </c>
      <c r="EV265" s="144">
        <f t="shared" si="466"/>
        <v>14053</v>
      </c>
      <c r="EW265" s="144">
        <f t="shared" si="466"/>
        <v>14053</v>
      </c>
      <c r="EX265" s="147">
        <f>PV(0.05,'PV factor'!C336,,-BR265)</f>
        <v>0</v>
      </c>
      <c r="EY265" s="147">
        <f>PV(0.05,'PV factor'!D336,,-BS265)</f>
        <v>1122988.8780909188</v>
      </c>
      <c r="EZ265" s="147">
        <f>PV(0.05,'PV factor'!E336,,-BT265)</f>
        <v>2468107.4243756458</v>
      </c>
      <c r="FA265" s="147">
        <f>PV(0.05,'PV factor'!F336,,-BU265)</f>
        <v>2272225.8827585308</v>
      </c>
      <c r="FB265" s="147">
        <f>PV(0.05,'PV factor'!G336,,-BV265)</f>
        <v>0</v>
      </c>
      <c r="FC265" s="147">
        <f>PV(0.05,'PV factor'!H336,,-BW265)</f>
        <v>0</v>
      </c>
      <c r="FD265" s="147">
        <f>PV(0.05,'PV factor'!I336,,-BX265)</f>
        <v>0</v>
      </c>
      <c r="FE265" s="147">
        <f>PV(0.05,'PV factor'!J336,,-BY265)</f>
        <v>0</v>
      </c>
      <c r="FF265" s="147">
        <f>PV(0.05,'PV factor'!K336,,-BZ265)</f>
        <v>0</v>
      </c>
      <c r="FG265" s="147">
        <f>PV(0.05,'PV factor'!L336,,-CA265)</f>
        <v>0</v>
      </c>
      <c r="FH265" s="147">
        <f>PV(0.05,'PV factor'!M336,,-CB265)</f>
        <v>0</v>
      </c>
      <c r="FI265" s="147">
        <f>PV(0.05,'PV factor'!N336,,-CC265)</f>
        <v>0</v>
      </c>
      <c r="FJ265" s="147">
        <f>PV(0.05,'PV factor'!O336,,-CD265)</f>
        <v>0</v>
      </c>
      <c r="FK265" s="147">
        <f>PV(0.05,'PV factor'!P336,,-CE265)</f>
        <v>0</v>
      </c>
      <c r="FL265" s="147">
        <f>PV(0.05,'PV factor'!Q336,,-CF265)</f>
        <v>0</v>
      </c>
      <c r="FM265" s="147">
        <f>PV(0.05,'PV factor'!R336,,-CG265)</f>
        <v>0</v>
      </c>
      <c r="FN265" s="147">
        <f>PV(0.05,'PV factor'!S336,,-CH265)</f>
        <v>0</v>
      </c>
      <c r="FO265" s="147">
        <f>PV(0.05,'PV factor'!T336,,-CI265)</f>
        <v>0</v>
      </c>
      <c r="FP265" s="147">
        <f>PV(0.05,'PV factor'!U336,,-CJ265)</f>
        <v>0</v>
      </c>
      <c r="FQ265" s="147">
        <f>PV(0.05,'PV factor'!V336,,-CK265)</f>
        <v>0</v>
      </c>
      <c r="FR265" s="147">
        <f>PV(0.05,'PV factor'!W336,,-CL265)</f>
        <v>0</v>
      </c>
      <c r="FS265" s="147">
        <f>PV(0.05,'PV factor'!X336,,-CM265)</f>
        <v>0</v>
      </c>
      <c r="FT265" s="147">
        <f>PV(0.05,'PV factor'!Y336,,-CN265)</f>
        <v>0</v>
      </c>
      <c r="FU265" s="147">
        <f>PV(0.05,'PV factor'!Z336,,-CO265)</f>
        <v>0</v>
      </c>
      <c r="FV265" s="147">
        <f>PV(0.05,'PV factor'!AA336,,-CP265)</f>
        <v>0</v>
      </c>
      <c r="FW265" s="147">
        <f>PV(0.05,'PV factor'!AB336,,-CQ265)</f>
        <v>0</v>
      </c>
      <c r="FX265" s="147">
        <f>PV(0.05,'PV factor'!AC336,,-CR265)</f>
        <v>0</v>
      </c>
      <c r="FY265" s="147">
        <f>PV(0.05,'PV factor'!AD336,,-CS265)</f>
        <v>0</v>
      </c>
      <c r="FZ265" s="147">
        <f>PV(0.05,'PV factor'!AE336,,-CT265)</f>
        <v>0</v>
      </c>
      <c r="GA265" s="147">
        <f>PV(0.05,'PV factor'!AF336,,-CU265)</f>
        <v>0</v>
      </c>
      <c r="GB265" s="147">
        <f>PV(0.05,'PV factor'!AG336,,-CV265)</f>
        <v>0</v>
      </c>
      <c r="GC265" s="147">
        <f>PV(0.05,'PV factor'!AH336,,-CW265)</f>
        <v>0</v>
      </c>
      <c r="GD265" s="147">
        <f>PV(0.05,'PV factor'!AI336,,-CX265)</f>
        <v>0</v>
      </c>
      <c r="GE265" s="147">
        <f>PV(0.05,'PV factor'!AJ336,,-CY265)</f>
        <v>0</v>
      </c>
      <c r="GF265" s="147">
        <f>PV(0.05,'PV factor'!AK336,,-CZ265)</f>
        <v>0</v>
      </c>
      <c r="GG265" s="147">
        <f>PV(0.05,'PV factor'!AL336,,-DA265)</f>
        <v>0</v>
      </c>
      <c r="GH265" s="147">
        <f>PV(0.05,'PV factor'!AM336,,-DB265)</f>
        <v>0</v>
      </c>
      <c r="GI265" s="147">
        <f>PV(0.05,'PV factor'!AN336,,-DC265)</f>
        <v>0</v>
      </c>
      <c r="GJ265" s="147">
        <f>PV(0.05,'PV factor'!AO336,,-DD265)</f>
        <v>0</v>
      </c>
      <c r="GK265" s="147">
        <f>PV(0.05,'PV factor'!AP336,,-DE265)</f>
        <v>0</v>
      </c>
      <c r="GL265" s="147">
        <f>PV(0.05,'PV factor'!C336,,-DI265)</f>
        <v>12746.485260770974</v>
      </c>
      <c r="GM265" s="147">
        <f>PV(0.05,'PV factor'!D336,,-DJ265)</f>
        <v>12139.509772162832</v>
      </c>
      <c r="GN265" s="147">
        <f>PV(0.05,'PV factor'!E336,,-DK265)</f>
        <v>11561.437878250317</v>
      </c>
      <c r="GO265" s="147">
        <f>PV(0.05,'PV factor'!F336,,-DL265)</f>
        <v>11010.893217381254</v>
      </c>
      <c r="GP265" s="147">
        <f>PV(0.05,'PV factor'!G336,,-DM265)</f>
        <v>10486.564968934528</v>
      </c>
      <c r="GQ265" s="147">
        <f>PV(0.05,'PV factor'!H336,,-DN265)</f>
        <v>9987.2047323185961</v>
      </c>
      <c r="GR265" s="147">
        <f>PV(0.05,'PV factor'!I336,,-DO265)</f>
        <v>9511.6235545891413</v>
      </c>
      <c r="GS265" s="147">
        <f>PV(0.05,'PV factor'!J336,,-DP265)</f>
        <v>9058.6890996087059</v>
      </c>
      <c r="GT265" s="147">
        <f>PV(0.05,'PV factor'!K336,,-DQ265)</f>
        <v>8627.3229520082914</v>
      </c>
      <c r="GU265" s="147">
        <f>PV(0.05,'PV factor'!L336,,-DR265)</f>
        <v>8216.498049531705</v>
      </c>
      <c r="GV265" s="147">
        <f>PV(0.05,'PV factor'!M336,,-DS265)</f>
        <v>7825.2362376492438</v>
      </c>
      <c r="GW265" s="147">
        <f>PV(0.05,'PV factor'!N336,,-DT265)</f>
        <v>7452.6059406183258</v>
      </c>
      <c r="GX265" s="147">
        <f>PV(0.05,'PV factor'!O336,,-DU265)</f>
        <v>7097.7199434460263</v>
      </c>
      <c r="GY265" s="147">
        <f>PV(0.05,'PV factor'!P336,,-DV265)</f>
        <v>6759.7332794724043</v>
      </c>
      <c r="GZ265" s="147">
        <f>PV(0.05,'PV factor'!Q336,,-DW265)</f>
        <v>6437.8412185451471</v>
      </c>
      <c r="HA265" s="147">
        <f>PV(0.05,'PV factor'!R336,,-DX265)</f>
        <v>6131.2773509953777</v>
      </c>
      <c r="HB265" s="147">
        <f>PV(0.05,'PV factor'!S336,,-DY265)</f>
        <v>5839.3117628527407</v>
      </c>
      <c r="HC265" s="147">
        <f>PV(0.05,'PV factor'!T336,,-DZ265)</f>
        <v>5561.2492979549907</v>
      </c>
      <c r="HD265" s="147">
        <f>PV(0.05,'PV factor'!U336,,-EA265)</f>
        <v>5296.4279028142773</v>
      </c>
      <c r="HE265" s="147">
        <f>PV(0.05,'PV factor'!V336,,-EB265)</f>
        <v>5044.2170502993122</v>
      </c>
      <c r="HF265" s="147">
        <f>PV(0.05,'PV factor'!W336,,-EC265)</f>
        <v>4804.0162383802972</v>
      </c>
      <c r="HG265" s="147">
        <f>PV(0.05,'PV factor'!X336,,-ED265)</f>
        <v>4575.2535603621873</v>
      </c>
      <c r="HH265" s="147">
        <f>PV(0.05,'PV factor'!Y336,,-EE265)</f>
        <v>4357.3843432020831</v>
      </c>
      <c r="HI265" s="147">
        <f>PV(0.05,'PV factor'!Z336,,-EF265)</f>
        <v>4149.889850668651</v>
      </c>
      <c r="HJ265" s="147">
        <f>PV(0.05,'PV factor'!AA336,,-EG265)</f>
        <v>3952.2760482558579</v>
      </c>
      <c r="HK265" s="147">
        <f>PV(0.05,'PV factor'!AB336,,-EH265)</f>
        <v>3764.0724269103403</v>
      </c>
      <c r="HL265" s="147">
        <f>PV(0.05,'PV factor'!AC336,,-EI265)</f>
        <v>3584.8308827717533</v>
      </c>
      <c r="HM265" s="147">
        <f>PV(0.05,'PV factor'!AD336,,-EJ265)</f>
        <v>3414.1246502588119</v>
      </c>
      <c r="HN265" s="147">
        <f>PV(0.05,'PV factor'!AE336,,-EK265)</f>
        <v>3251.5472859607744</v>
      </c>
      <c r="HO265" s="147">
        <f>PV(0.05,'PV factor'!AF336,,-EL265)</f>
        <v>3096.711700915022</v>
      </c>
      <c r="HP265" s="147">
        <f>PV(0.05,'PV factor'!AG336,,-EM265)</f>
        <v>2949.2492389666882</v>
      </c>
      <c r="HQ265" s="147">
        <f>PV(0.05,'PV factor'!AH336,,-EN265)</f>
        <v>2808.8087990158933</v>
      </c>
      <c r="HR265" s="147">
        <f>PV(0.05,'PV factor'!AI336,,-EO265)</f>
        <v>2675.0559990627557</v>
      </c>
      <c r="HS265" s="147">
        <f>PV(0.05,'PV factor'!AJ336,,-EP265)</f>
        <v>2547.672380059767</v>
      </c>
      <c r="HT265" s="147">
        <f>PV(0.05,'PV factor'!AK336,,-EQ265)</f>
        <v>2426.3546476759689</v>
      </c>
      <c r="HU265" s="147">
        <f>PV(0.05,'PV factor'!AL336,,-ER265)</f>
        <v>2310.8139501675892</v>
      </c>
      <c r="HV265" s="147">
        <f>PV(0.05,'PV factor'!AM336,,-ES265)</f>
        <v>2200.7751906357994</v>
      </c>
      <c r="HW265" s="147">
        <f>PV(0.05,'PV factor'!AN336,,-ET265)</f>
        <v>2095.9763720340943</v>
      </c>
      <c r="HX265" s="147">
        <f>PV(0.05,'PV factor'!AO336,,-EU265)</f>
        <v>1996.1679733658043</v>
      </c>
      <c r="HY265" s="147">
        <f>PV(0.05,'PV factor'!AP336,,-EV265)</f>
        <v>1901.1123555864801</v>
      </c>
      <c r="HZ265" s="147">
        <f t="shared" si="459"/>
        <v>5863322.1852250956</v>
      </c>
      <c r="IA265" s="147">
        <f t="shared" si="460"/>
        <v>229653.94336446075</v>
      </c>
      <c r="IB265" s="401">
        <f t="shared" si="461"/>
        <v>3.9167887438142583E-2</v>
      </c>
    </row>
    <row r="266" spans="1:236" ht="90" customHeight="1" x14ac:dyDescent="0.2">
      <c r="A266" s="231" t="s">
        <v>703</v>
      </c>
      <c r="B266" s="85" t="s">
        <v>704</v>
      </c>
      <c r="C266" s="85" t="s">
        <v>705</v>
      </c>
      <c r="D266" s="199">
        <v>1</v>
      </c>
      <c r="E266" s="85" t="s">
        <v>706</v>
      </c>
      <c r="F266" s="95" t="s">
        <v>707</v>
      </c>
      <c r="G266" s="95" t="s">
        <v>708</v>
      </c>
      <c r="H266" s="90" t="s">
        <v>77</v>
      </c>
      <c r="I266" s="95" t="s">
        <v>709</v>
      </c>
      <c r="J266" s="95">
        <v>5</v>
      </c>
      <c r="K266" s="227" t="s">
        <v>79</v>
      </c>
      <c r="L266" s="74">
        <v>73663</v>
      </c>
      <c r="M266" s="90" t="s">
        <v>710</v>
      </c>
      <c r="N266" s="90" t="s">
        <v>147</v>
      </c>
      <c r="O266" s="90" t="s">
        <v>148</v>
      </c>
      <c r="P266" s="90" t="s">
        <v>300</v>
      </c>
      <c r="Q266" s="112" t="s">
        <v>100</v>
      </c>
      <c r="R266" s="90" t="s">
        <v>108</v>
      </c>
      <c r="S266" s="90" t="s">
        <v>99</v>
      </c>
      <c r="T266" s="90" t="s">
        <v>366</v>
      </c>
      <c r="U266" s="90" t="s">
        <v>100</v>
      </c>
      <c r="V266" s="193">
        <v>1</v>
      </c>
      <c r="W266" s="192">
        <v>600000</v>
      </c>
      <c r="X266" s="192">
        <v>0</v>
      </c>
      <c r="Y266" s="192">
        <v>0</v>
      </c>
      <c r="Z266" s="192">
        <v>0</v>
      </c>
      <c r="AA266" s="192">
        <v>150000</v>
      </c>
      <c r="AB266" s="192">
        <v>150000</v>
      </c>
      <c r="AC266" s="192">
        <v>150000</v>
      </c>
      <c r="AD266" s="192">
        <v>150000</v>
      </c>
      <c r="AE266" s="192">
        <v>0</v>
      </c>
      <c r="AF266" s="192">
        <v>0</v>
      </c>
      <c r="AG266" s="192">
        <v>0</v>
      </c>
      <c r="AH266" s="192">
        <v>0</v>
      </c>
      <c r="AI266" s="90" t="s">
        <v>88</v>
      </c>
      <c r="AJ266" s="192">
        <v>0</v>
      </c>
      <c r="AK266" s="192">
        <v>0</v>
      </c>
      <c r="AL266" s="192">
        <v>0</v>
      </c>
      <c r="AM266" s="192">
        <v>0</v>
      </c>
      <c r="AN266" s="192">
        <v>0</v>
      </c>
      <c r="AO266" s="192">
        <v>0</v>
      </c>
      <c r="AP266" s="192">
        <v>0</v>
      </c>
      <c r="AQ266" s="192">
        <v>0</v>
      </c>
      <c r="AR266" s="192">
        <v>0</v>
      </c>
      <c r="AS266" s="192">
        <v>0</v>
      </c>
      <c r="AT266" s="192">
        <v>0</v>
      </c>
      <c r="AU266" s="95"/>
      <c r="AV266" s="230">
        <f t="shared" si="427"/>
        <v>0</v>
      </c>
      <c r="AW266" s="230">
        <f t="shared" si="428"/>
        <v>0</v>
      </c>
      <c r="AX266" s="230" t="str">
        <f t="shared" si="429"/>
        <v>E2</v>
      </c>
      <c r="AY266" s="141">
        <f t="shared" si="430"/>
        <v>9</v>
      </c>
      <c r="AZ266" s="70">
        <f t="shared" si="431"/>
        <v>1</v>
      </c>
      <c r="BA266" s="70">
        <f t="shared" si="432"/>
        <v>1</v>
      </c>
      <c r="BB266" s="70">
        <f t="shared" si="433"/>
        <v>1</v>
      </c>
      <c r="BC266" s="70">
        <f t="shared" si="434"/>
        <v>1</v>
      </c>
      <c r="BD266" s="70">
        <f t="shared" si="435"/>
        <v>1</v>
      </c>
      <c r="BE266" s="70">
        <f t="shared" si="436"/>
        <v>1</v>
      </c>
      <c r="BF266" s="70">
        <f t="shared" si="437"/>
        <v>1</v>
      </c>
      <c r="BG266" s="71">
        <f t="shared" si="438"/>
        <v>0</v>
      </c>
      <c r="BH266" s="71">
        <f t="shared" si="439"/>
        <v>1</v>
      </c>
      <c r="BI266" s="71">
        <f t="shared" si="440"/>
        <v>0</v>
      </c>
      <c r="BJ266" s="71">
        <f t="shared" si="441"/>
        <v>1</v>
      </c>
      <c r="BK266" s="71">
        <f t="shared" si="442"/>
        <v>0</v>
      </c>
      <c r="BL266" s="70">
        <f t="shared" si="443"/>
        <v>1</v>
      </c>
      <c r="BM266" s="70">
        <f t="shared" si="444"/>
        <v>1</v>
      </c>
      <c r="BN266" s="70">
        <f t="shared" si="445"/>
        <v>0</v>
      </c>
      <c r="BO266" s="70">
        <f t="shared" si="446"/>
        <v>1</v>
      </c>
      <c r="BP266" s="144">
        <f t="shared" si="447"/>
        <v>0</v>
      </c>
      <c r="BQ266" s="144">
        <f t="shared" si="448"/>
        <v>0</v>
      </c>
      <c r="BR266" s="144">
        <f t="shared" si="449"/>
        <v>150000</v>
      </c>
      <c r="BS266" s="144">
        <f t="shared" si="450"/>
        <v>150000</v>
      </c>
      <c r="BT266" s="144">
        <f t="shared" si="451"/>
        <v>150000</v>
      </c>
      <c r="BU266" s="144">
        <f t="shared" si="452"/>
        <v>150000</v>
      </c>
      <c r="BV266" s="144">
        <f t="shared" si="453"/>
        <v>0</v>
      </c>
      <c r="BW266" s="144">
        <f t="shared" si="454"/>
        <v>0</v>
      </c>
      <c r="BX266" s="144">
        <f t="shared" si="455"/>
        <v>0</v>
      </c>
      <c r="BY266" s="144">
        <f t="shared" si="456"/>
        <v>0</v>
      </c>
      <c r="BZ266" s="9">
        <v>0</v>
      </c>
      <c r="CA266" s="9">
        <v>0</v>
      </c>
      <c r="CB266" s="9">
        <v>0</v>
      </c>
      <c r="CC266" s="9">
        <v>0</v>
      </c>
      <c r="CD266" s="9">
        <v>0</v>
      </c>
      <c r="CE266" s="9">
        <v>0</v>
      </c>
      <c r="CF266" s="9">
        <v>0</v>
      </c>
      <c r="CG266" s="9">
        <v>0</v>
      </c>
      <c r="CH266" s="9">
        <v>0</v>
      </c>
      <c r="CI266" s="9">
        <v>0</v>
      </c>
      <c r="CJ266" s="9">
        <v>0</v>
      </c>
      <c r="CK266" s="9">
        <v>0</v>
      </c>
      <c r="CL266" s="9">
        <v>0</v>
      </c>
      <c r="CM266" s="9">
        <v>0</v>
      </c>
      <c r="CN266" s="9">
        <v>0</v>
      </c>
      <c r="CO266" s="9">
        <v>0</v>
      </c>
      <c r="CP266" s="9">
        <v>0</v>
      </c>
      <c r="CQ266" s="9">
        <v>0</v>
      </c>
      <c r="CR266" s="9">
        <v>0</v>
      </c>
      <c r="CS266" s="9">
        <v>0</v>
      </c>
      <c r="CT266" s="9">
        <v>0</v>
      </c>
      <c r="CU266" s="9">
        <v>0</v>
      </c>
      <c r="CV266" s="9">
        <v>0</v>
      </c>
      <c r="CW266" s="9">
        <v>0</v>
      </c>
      <c r="CX266" s="9">
        <v>0</v>
      </c>
      <c r="CY266" s="9">
        <v>0</v>
      </c>
      <c r="CZ266" s="9">
        <v>0</v>
      </c>
      <c r="DA266" s="9">
        <v>0</v>
      </c>
      <c r="DB266" s="9">
        <v>0</v>
      </c>
      <c r="DC266" s="9">
        <v>0</v>
      </c>
      <c r="DD266" s="9">
        <v>0</v>
      </c>
      <c r="DE266" s="9">
        <v>0</v>
      </c>
      <c r="DF266" s="9">
        <v>0</v>
      </c>
      <c r="DG266" s="144">
        <f t="shared" si="457"/>
        <v>73663</v>
      </c>
      <c r="DH266" s="144">
        <f t="shared" ref="DH266:EW266" si="467">DG266</f>
        <v>73663</v>
      </c>
      <c r="DI266" s="144">
        <f t="shared" si="467"/>
        <v>73663</v>
      </c>
      <c r="DJ266" s="144">
        <f t="shared" si="467"/>
        <v>73663</v>
      </c>
      <c r="DK266" s="144">
        <f t="shared" si="467"/>
        <v>73663</v>
      </c>
      <c r="DL266" s="144">
        <f t="shared" si="467"/>
        <v>73663</v>
      </c>
      <c r="DM266" s="144">
        <f t="shared" si="467"/>
        <v>73663</v>
      </c>
      <c r="DN266" s="144">
        <f t="shared" si="467"/>
        <v>73663</v>
      </c>
      <c r="DO266" s="144">
        <f t="shared" si="467"/>
        <v>73663</v>
      </c>
      <c r="DP266" s="144">
        <f t="shared" si="467"/>
        <v>73663</v>
      </c>
      <c r="DQ266" s="144">
        <f t="shared" si="467"/>
        <v>73663</v>
      </c>
      <c r="DR266" s="144">
        <f t="shared" si="467"/>
        <v>73663</v>
      </c>
      <c r="DS266" s="144">
        <f t="shared" si="467"/>
        <v>73663</v>
      </c>
      <c r="DT266" s="144">
        <f t="shared" si="467"/>
        <v>73663</v>
      </c>
      <c r="DU266" s="144">
        <f t="shared" si="467"/>
        <v>73663</v>
      </c>
      <c r="DV266" s="144">
        <f t="shared" si="467"/>
        <v>73663</v>
      </c>
      <c r="DW266" s="144">
        <f t="shared" si="467"/>
        <v>73663</v>
      </c>
      <c r="DX266" s="144">
        <f t="shared" si="467"/>
        <v>73663</v>
      </c>
      <c r="DY266" s="144">
        <f t="shared" si="467"/>
        <v>73663</v>
      </c>
      <c r="DZ266" s="144">
        <f t="shared" si="467"/>
        <v>73663</v>
      </c>
      <c r="EA266" s="144">
        <f t="shared" si="467"/>
        <v>73663</v>
      </c>
      <c r="EB266" s="144">
        <f t="shared" si="467"/>
        <v>73663</v>
      </c>
      <c r="EC266" s="144">
        <f t="shared" si="467"/>
        <v>73663</v>
      </c>
      <c r="ED266" s="144">
        <f t="shared" si="467"/>
        <v>73663</v>
      </c>
      <c r="EE266" s="144">
        <f t="shared" si="467"/>
        <v>73663</v>
      </c>
      <c r="EF266" s="144">
        <f t="shared" si="467"/>
        <v>73663</v>
      </c>
      <c r="EG266" s="144">
        <f t="shared" si="467"/>
        <v>73663</v>
      </c>
      <c r="EH266" s="144">
        <f t="shared" si="467"/>
        <v>73663</v>
      </c>
      <c r="EI266" s="144">
        <f t="shared" si="467"/>
        <v>73663</v>
      </c>
      <c r="EJ266" s="144">
        <f t="shared" si="467"/>
        <v>73663</v>
      </c>
      <c r="EK266" s="144">
        <f t="shared" si="467"/>
        <v>73663</v>
      </c>
      <c r="EL266" s="144">
        <f t="shared" si="467"/>
        <v>73663</v>
      </c>
      <c r="EM266" s="144">
        <f t="shared" si="467"/>
        <v>73663</v>
      </c>
      <c r="EN266" s="144">
        <f t="shared" si="467"/>
        <v>73663</v>
      </c>
      <c r="EO266" s="144">
        <f t="shared" si="467"/>
        <v>73663</v>
      </c>
      <c r="EP266" s="144">
        <f t="shared" si="467"/>
        <v>73663</v>
      </c>
      <c r="EQ266" s="144">
        <f t="shared" si="467"/>
        <v>73663</v>
      </c>
      <c r="ER266" s="144">
        <f t="shared" si="467"/>
        <v>73663</v>
      </c>
      <c r="ES266" s="144">
        <f t="shared" si="467"/>
        <v>73663</v>
      </c>
      <c r="ET266" s="144">
        <f t="shared" si="467"/>
        <v>73663</v>
      </c>
      <c r="EU266" s="144">
        <f t="shared" si="467"/>
        <v>73663</v>
      </c>
      <c r="EV266" s="144">
        <f t="shared" si="467"/>
        <v>73663</v>
      </c>
      <c r="EW266" s="144">
        <f t="shared" si="467"/>
        <v>73663</v>
      </c>
      <c r="EX266" s="147">
        <f>PV(0.05,'PV factor'!C13,,-BR266)</f>
        <v>136054.42176870749</v>
      </c>
      <c r="EY266" s="147">
        <f>PV(0.05,'PV factor'!D13,,-BS266)</f>
        <v>129575.6397797214</v>
      </c>
      <c r="EZ266" s="147">
        <f>PV(0.05,'PV factor'!E13,,-BT266)</f>
        <v>123405.3712187823</v>
      </c>
      <c r="FA266" s="147">
        <f>PV(0.05,'PV factor'!F13,,-BU266)</f>
        <v>117528.92497026884</v>
      </c>
      <c r="FB266" s="147">
        <f>PV(0.05,'PV factor'!G13,,-BV266)</f>
        <v>0</v>
      </c>
      <c r="FC266" s="147">
        <f>PV(0.05,'PV factor'!H13,,-BW266)</f>
        <v>0</v>
      </c>
      <c r="FD266" s="147">
        <f>PV(0.05,'PV factor'!I13,,-BX266)</f>
        <v>0</v>
      </c>
      <c r="FE266" s="147">
        <f>PV(0.05,'PV factor'!J13,,-BY266)</f>
        <v>0</v>
      </c>
      <c r="FF266" s="147">
        <f>PV(0.05,'PV factor'!K13,,-BZ266)</f>
        <v>0</v>
      </c>
      <c r="FG266" s="147">
        <f>PV(0.05,'PV factor'!L13,,-CA266)</f>
        <v>0</v>
      </c>
      <c r="FH266" s="147">
        <f>PV(0.05,'PV factor'!M13,,-CB266)</f>
        <v>0</v>
      </c>
      <c r="FI266" s="147">
        <f>PV(0.05,'PV factor'!N13,,-CC266)</f>
        <v>0</v>
      </c>
      <c r="FJ266" s="147">
        <f>PV(0.05,'PV factor'!O13,,-CD266)</f>
        <v>0</v>
      </c>
      <c r="FK266" s="147">
        <f>PV(0.05,'PV factor'!P13,,-CE266)</f>
        <v>0</v>
      </c>
      <c r="FL266" s="147">
        <f>PV(0.05,'PV factor'!Q13,,-CF266)</f>
        <v>0</v>
      </c>
      <c r="FM266" s="147">
        <f>PV(0.05,'PV factor'!R13,,-CG266)</f>
        <v>0</v>
      </c>
      <c r="FN266" s="147">
        <f>PV(0.05,'PV factor'!S13,,-CH266)</f>
        <v>0</v>
      </c>
      <c r="FO266" s="147">
        <f>PV(0.05,'PV factor'!T13,,-CI266)</f>
        <v>0</v>
      </c>
      <c r="FP266" s="147">
        <f>PV(0.05,'PV factor'!U13,,-CJ266)</f>
        <v>0</v>
      </c>
      <c r="FQ266" s="147">
        <f>PV(0.05,'PV factor'!V13,,-CK266)</f>
        <v>0</v>
      </c>
      <c r="FR266" s="147">
        <f>PV(0.05,'PV factor'!W13,,-CL266)</f>
        <v>0</v>
      </c>
      <c r="FS266" s="147">
        <f>PV(0.05,'PV factor'!X13,,-CM266)</f>
        <v>0</v>
      </c>
      <c r="FT266" s="147">
        <f>PV(0.05,'PV factor'!Y13,,-CN266)</f>
        <v>0</v>
      </c>
      <c r="FU266" s="147">
        <f>PV(0.05,'PV factor'!Z13,,-CO266)</f>
        <v>0</v>
      </c>
      <c r="FV266" s="147">
        <f>PV(0.05,'PV factor'!AA13,,-CP266)</f>
        <v>0</v>
      </c>
      <c r="FW266" s="147">
        <f>PV(0.05,'PV factor'!AB13,,-CQ266)</f>
        <v>0</v>
      </c>
      <c r="FX266" s="147">
        <f>PV(0.05,'PV factor'!AC13,,-CR266)</f>
        <v>0</v>
      </c>
      <c r="FY266" s="147">
        <f>PV(0.05,'PV factor'!AD13,,-CS266)</f>
        <v>0</v>
      </c>
      <c r="FZ266" s="147">
        <f>PV(0.05,'PV factor'!AE13,,-CT266)</f>
        <v>0</v>
      </c>
      <c r="GA266" s="147">
        <f>PV(0.05,'PV factor'!AF13,,-CU266)</f>
        <v>0</v>
      </c>
      <c r="GB266" s="147">
        <f>PV(0.05,'PV factor'!AG13,,-CV266)</f>
        <v>0</v>
      </c>
      <c r="GC266" s="147">
        <f>PV(0.05,'PV factor'!AH13,,-CW266)</f>
        <v>0</v>
      </c>
      <c r="GD266" s="147">
        <f>PV(0.05,'PV factor'!AI13,,-CX266)</f>
        <v>0</v>
      </c>
      <c r="GE266" s="147">
        <f>PV(0.05,'PV factor'!AJ13,,-CY266)</f>
        <v>0</v>
      </c>
      <c r="GF266" s="147">
        <f>PV(0.05,'PV factor'!AK13,,-CZ266)</f>
        <v>0</v>
      </c>
      <c r="GG266" s="147">
        <f>PV(0.05,'PV factor'!AL13,,-DA266)</f>
        <v>0</v>
      </c>
      <c r="GH266" s="147">
        <f>PV(0.05,'PV factor'!AM13,,-DB266)</f>
        <v>0</v>
      </c>
      <c r="GI266" s="147">
        <f>PV(0.05,'PV factor'!AN13,,-DC266)</f>
        <v>0</v>
      </c>
      <c r="GJ266" s="147">
        <f>PV(0.05,'PV factor'!AO13,,-DD266)</f>
        <v>0</v>
      </c>
      <c r="GK266" s="147">
        <f>PV(0.05,'PV factor'!AP13,,-DE266)</f>
        <v>0</v>
      </c>
      <c r="GL266" s="147">
        <f>PV(0.05,'PV factor'!C13,,-DI266)</f>
        <v>66814.512471655325</v>
      </c>
      <c r="GM266" s="147">
        <f>PV(0.05,'PV factor'!D13,,-DJ266)</f>
        <v>63632.869020624115</v>
      </c>
      <c r="GN266" s="147">
        <f>PV(0.05,'PV factor'!E13,,-DK266)</f>
        <v>60602.732400594403</v>
      </c>
      <c r="GO266" s="147">
        <f>PV(0.05,'PV factor'!F13,,-DL266)</f>
        <v>57716.88800056609</v>
      </c>
      <c r="GP266" s="147">
        <f>PV(0.05,'PV factor'!G13,,-DM266)</f>
        <v>54968.464762443902</v>
      </c>
      <c r="GQ266" s="147">
        <f>PV(0.05,'PV factor'!H13,,-DN266)</f>
        <v>52350.918821375133</v>
      </c>
      <c r="GR266" s="147">
        <f>PV(0.05,'PV factor'!I13,,-DO266)</f>
        <v>49858.01792511918</v>
      </c>
      <c r="GS266" s="147">
        <f>PV(0.05,'PV factor'!J13,,-DP266)</f>
        <v>47483.826595351602</v>
      </c>
      <c r="GT266" s="147">
        <f>PV(0.05,'PV factor'!K13,,-DQ266)</f>
        <v>45222.691995572954</v>
      </c>
      <c r="GU266" s="147">
        <f>PV(0.05,'PV factor'!L13,,-DR266)</f>
        <v>43069.230471974239</v>
      </c>
      <c r="GV266" s="147">
        <f>PV(0.05,'PV factor'!M13,,-DS266)</f>
        <v>41018.314735213564</v>
      </c>
      <c r="GW266" s="147">
        <f>PV(0.05,'PV factor'!N13,,-DT266)</f>
        <v>39065.061652584343</v>
      </c>
      <c r="GX266" s="147">
        <f>PV(0.05,'PV factor'!O13,,-DU266)</f>
        <v>37204.820621508909</v>
      </c>
      <c r="GY266" s="147">
        <f>PV(0.05,'PV factor'!P13,,-DV266)</f>
        <v>35433.162496675133</v>
      </c>
      <c r="GZ266" s="147">
        <f>PV(0.05,'PV factor'!Q13,,-DW266)</f>
        <v>33745.869044452513</v>
      </c>
      <c r="HA266" s="147">
        <f>PV(0.05,'PV factor'!R13,,-DX266)</f>
        <v>32138.922899478581</v>
      </c>
      <c r="HB266" s="147">
        <f>PV(0.05,'PV factor'!S13,,-DY266)</f>
        <v>30608.497999503412</v>
      </c>
      <c r="HC266" s="147">
        <f>PV(0.05,'PV factor'!T13,,-DZ266)</f>
        <v>29150.950475717535</v>
      </c>
      <c r="HD266" s="147">
        <f>PV(0.05,'PV factor'!U13,,-EA266)</f>
        <v>27762.809976873843</v>
      </c>
      <c r="HE266" s="147">
        <f>PV(0.05,'PV factor'!V13,,-EB266)</f>
        <v>26440.771406546519</v>
      </c>
      <c r="HF266" s="147">
        <f>PV(0.05,'PV factor'!W13,,-EC266)</f>
        <v>25181.687053853828</v>
      </c>
      <c r="HG266" s="147">
        <f>PV(0.05,'PV factor'!X13,,-ED266)</f>
        <v>23982.559098908401</v>
      </c>
      <c r="HH266" s="147">
        <f>PV(0.05,'PV factor'!Y13,,-EE266)</f>
        <v>22840.532475150863</v>
      </c>
      <c r="HI266" s="147">
        <f>PV(0.05,'PV factor'!Z13,,-EF266)</f>
        <v>21752.888071572248</v>
      </c>
      <c r="HJ266" s="147">
        <f>PV(0.05,'PV factor'!AA13,,-EG266)</f>
        <v>20717.036258640237</v>
      </c>
      <c r="HK266" s="147">
        <f>PV(0.05,'PV factor'!AB13,,-EH266)</f>
        <v>19730.510722514511</v>
      </c>
      <c r="HL266" s="147">
        <f>PV(0.05,'PV factor'!AC13,,-EI266)</f>
        <v>18790.962592870965</v>
      </c>
      <c r="HM266" s="147">
        <f>PV(0.05,'PV factor'!AD13,,-EJ266)</f>
        <v>17896.154850353294</v>
      </c>
      <c r="HN266" s="147">
        <f>PV(0.05,'PV factor'!AE13,,-EK266)</f>
        <v>17043.957000336479</v>
      </c>
      <c r="HO266" s="147">
        <f>PV(0.05,'PV factor'!AF13,,-EL266)</f>
        <v>16232.34000032045</v>
      </c>
      <c r="HP266" s="147">
        <f>PV(0.05,'PV factor'!AG13,,-EM266)</f>
        <v>15459.371428876619</v>
      </c>
      <c r="HQ266" s="147">
        <f>PV(0.05,'PV factor'!AH13,,-EN266)</f>
        <v>14723.210884644399</v>
      </c>
      <c r="HR266" s="147">
        <f>PV(0.05,'PV factor'!AI13,,-EO266)</f>
        <v>14022.105604423237</v>
      </c>
      <c r="HS266" s="147">
        <f>PV(0.05,'PV factor'!AJ13,,-EP266)</f>
        <v>13354.386289926892</v>
      </c>
      <c r="HT266" s="147">
        <f>PV(0.05,'PV factor'!AK13,,-EQ266)</f>
        <v>12718.463133263707</v>
      </c>
      <c r="HU266" s="147">
        <f>PV(0.05,'PV factor'!AL13,,-ER266)</f>
        <v>12112.82203167972</v>
      </c>
      <c r="HV266" s="147">
        <f>PV(0.05,'PV factor'!AM13,,-ES266)</f>
        <v>11536.020982552116</v>
      </c>
      <c r="HW266" s="147">
        <f>PV(0.05,'PV factor'!AN13,,-ET266)</f>
        <v>10986.686650049633</v>
      </c>
      <c r="HX266" s="147">
        <f>PV(0.05,'PV factor'!AO13,,-EU266)</f>
        <v>10463.511095285367</v>
      </c>
      <c r="HY266" s="147">
        <f>PV(0.05,'PV factor'!AP13,,-EV266)</f>
        <v>9965.2486621765383</v>
      </c>
      <c r="HZ266" s="147">
        <f t="shared" si="459"/>
        <v>506564.35773748008</v>
      </c>
      <c r="IA266" s="147">
        <f t="shared" si="460"/>
        <v>303735.46665588382</v>
      </c>
      <c r="IB266" s="401">
        <f t="shared" si="461"/>
        <v>0.59959896904805632</v>
      </c>
    </row>
    <row r="267" spans="1:236" ht="90" customHeight="1" x14ac:dyDescent="0.2">
      <c r="A267" s="212" t="s">
        <v>1912</v>
      </c>
      <c r="B267" s="310" t="s">
        <v>1913</v>
      </c>
      <c r="C267" s="212" t="s">
        <v>2018</v>
      </c>
      <c r="D267" s="115">
        <v>12</v>
      </c>
      <c r="E267" s="195" t="s">
        <v>2019</v>
      </c>
      <c r="F267" s="113" t="s">
        <v>2020</v>
      </c>
      <c r="G267" s="113" t="s">
        <v>2021</v>
      </c>
      <c r="H267" s="112" t="s">
        <v>77</v>
      </c>
      <c r="I267" s="113" t="s">
        <v>2022</v>
      </c>
      <c r="J267" s="113">
        <v>5</v>
      </c>
      <c r="K267" s="95" t="s">
        <v>206</v>
      </c>
      <c r="L267" s="111">
        <v>8250</v>
      </c>
      <c r="M267" s="113" t="s">
        <v>2023</v>
      </c>
      <c r="N267" s="112" t="s">
        <v>147</v>
      </c>
      <c r="O267" s="112" t="s">
        <v>82</v>
      </c>
      <c r="P267" s="112" t="s">
        <v>280</v>
      </c>
      <c r="Q267" s="112" t="s">
        <v>100</v>
      </c>
      <c r="R267" s="112" t="s">
        <v>84</v>
      </c>
      <c r="S267" s="112" t="s">
        <v>99</v>
      </c>
      <c r="T267" s="112" t="s">
        <v>1918</v>
      </c>
      <c r="U267" s="112" t="s">
        <v>100</v>
      </c>
      <c r="V267" s="201">
        <v>1</v>
      </c>
      <c r="W267" s="286">
        <v>63300</v>
      </c>
      <c r="X267" s="286">
        <v>0</v>
      </c>
      <c r="Y267" s="286">
        <v>0</v>
      </c>
      <c r="Z267" s="286">
        <v>0</v>
      </c>
      <c r="AA267" s="286">
        <v>63300</v>
      </c>
      <c r="AB267" s="286">
        <v>0</v>
      </c>
      <c r="AC267" s="286">
        <v>0</v>
      </c>
      <c r="AD267" s="286">
        <v>0</v>
      </c>
      <c r="AE267" s="286">
        <v>0</v>
      </c>
      <c r="AF267" s="286">
        <v>0</v>
      </c>
      <c r="AG267" s="286">
        <v>0</v>
      </c>
      <c r="AH267" s="286">
        <v>0</v>
      </c>
      <c r="AI267" s="114" t="s">
        <v>2024</v>
      </c>
      <c r="AJ267" s="286">
        <v>0</v>
      </c>
      <c r="AK267" s="286">
        <v>0</v>
      </c>
      <c r="AL267" s="286">
        <v>0</v>
      </c>
      <c r="AM267" s="286">
        <v>0</v>
      </c>
      <c r="AN267" s="286">
        <v>0</v>
      </c>
      <c r="AO267" s="286">
        <v>0</v>
      </c>
      <c r="AP267" s="286">
        <v>0</v>
      </c>
      <c r="AQ267" s="286">
        <v>0</v>
      </c>
      <c r="AR267" s="286">
        <v>0</v>
      </c>
      <c r="AS267" s="286">
        <v>0</v>
      </c>
      <c r="AT267" s="286">
        <v>0</v>
      </c>
      <c r="AU267" s="113" t="s">
        <v>2025</v>
      </c>
      <c r="AV267" s="230">
        <f t="shared" si="427"/>
        <v>1</v>
      </c>
      <c r="AW267" s="230">
        <f t="shared" si="428"/>
        <v>0</v>
      </c>
      <c r="AX267" s="230" t="str">
        <f t="shared" si="429"/>
        <v>D1</v>
      </c>
      <c r="AY267" s="141">
        <f t="shared" si="430"/>
        <v>8</v>
      </c>
      <c r="AZ267" s="70">
        <f t="shared" si="431"/>
        <v>1</v>
      </c>
      <c r="BA267" s="70">
        <f t="shared" si="432"/>
        <v>1</v>
      </c>
      <c r="BB267" s="70">
        <f t="shared" si="433"/>
        <v>1</v>
      </c>
      <c r="BC267" s="70">
        <f t="shared" si="434"/>
        <v>1</v>
      </c>
      <c r="BD267" s="70">
        <f t="shared" si="435"/>
        <v>1</v>
      </c>
      <c r="BE267" s="70">
        <f t="shared" si="436"/>
        <v>1</v>
      </c>
      <c r="BF267" s="70">
        <f t="shared" si="437"/>
        <v>1</v>
      </c>
      <c r="BG267" s="71">
        <f t="shared" si="438"/>
        <v>0</v>
      </c>
      <c r="BH267" s="71">
        <f t="shared" si="439"/>
        <v>1</v>
      </c>
      <c r="BI267" s="71">
        <f t="shared" si="440"/>
        <v>0</v>
      </c>
      <c r="BJ267" s="71">
        <f t="shared" si="441"/>
        <v>1</v>
      </c>
      <c r="BK267" s="71">
        <f t="shared" si="442"/>
        <v>0</v>
      </c>
      <c r="BL267" s="70">
        <f t="shared" si="443"/>
        <v>1</v>
      </c>
      <c r="BM267" s="70">
        <f t="shared" si="444"/>
        <v>0</v>
      </c>
      <c r="BN267" s="70">
        <f t="shared" si="445"/>
        <v>0</v>
      </c>
      <c r="BO267" s="70">
        <f t="shared" si="446"/>
        <v>0</v>
      </c>
      <c r="BP267" s="144">
        <f t="shared" si="447"/>
        <v>0</v>
      </c>
      <c r="BQ267" s="144">
        <f t="shared" si="448"/>
        <v>0</v>
      </c>
      <c r="BR267" s="144">
        <f t="shared" si="449"/>
        <v>63300</v>
      </c>
      <c r="BS267" s="144">
        <f t="shared" si="450"/>
        <v>0</v>
      </c>
      <c r="BT267" s="144">
        <f t="shared" si="451"/>
        <v>0</v>
      </c>
      <c r="BU267" s="144">
        <f t="shared" si="452"/>
        <v>0</v>
      </c>
      <c r="BV267" s="144">
        <f t="shared" si="453"/>
        <v>0</v>
      </c>
      <c r="BW267" s="144">
        <f t="shared" si="454"/>
        <v>0</v>
      </c>
      <c r="BX267" s="144">
        <f t="shared" si="455"/>
        <v>0</v>
      </c>
      <c r="BY267" s="144">
        <f t="shared" si="456"/>
        <v>0</v>
      </c>
      <c r="BZ267" s="9">
        <v>0</v>
      </c>
      <c r="CA267" s="9">
        <v>0</v>
      </c>
      <c r="CB267" s="9">
        <v>0</v>
      </c>
      <c r="CC267" s="9">
        <v>0</v>
      </c>
      <c r="CD267" s="9">
        <v>0</v>
      </c>
      <c r="CE267" s="9">
        <v>0</v>
      </c>
      <c r="CF267" s="9">
        <v>0</v>
      </c>
      <c r="CG267" s="9">
        <v>0</v>
      </c>
      <c r="CH267" s="9">
        <v>0</v>
      </c>
      <c r="CI267" s="9">
        <v>0</v>
      </c>
      <c r="CJ267" s="9">
        <v>0</v>
      </c>
      <c r="CK267" s="9">
        <v>0</v>
      </c>
      <c r="CL267" s="9">
        <v>0</v>
      </c>
      <c r="CM267" s="9">
        <v>0</v>
      </c>
      <c r="CN267" s="9">
        <v>0</v>
      </c>
      <c r="CO267" s="9">
        <v>0</v>
      </c>
      <c r="CP267" s="9">
        <v>0</v>
      </c>
      <c r="CQ267" s="9">
        <v>0</v>
      </c>
      <c r="CR267" s="9">
        <v>0</v>
      </c>
      <c r="CS267" s="9">
        <v>0</v>
      </c>
      <c r="CT267" s="9">
        <v>0</v>
      </c>
      <c r="CU267" s="9">
        <v>0</v>
      </c>
      <c r="CV267" s="9">
        <v>0</v>
      </c>
      <c r="CW267" s="9">
        <v>0</v>
      </c>
      <c r="CX267" s="9">
        <v>0</v>
      </c>
      <c r="CY267" s="9">
        <v>0</v>
      </c>
      <c r="CZ267" s="9">
        <v>0</v>
      </c>
      <c r="DA267" s="9">
        <v>0</v>
      </c>
      <c r="DB267" s="9">
        <v>0</v>
      </c>
      <c r="DC267" s="9">
        <v>0</v>
      </c>
      <c r="DD267" s="9">
        <v>0</v>
      </c>
      <c r="DE267" s="9">
        <v>0</v>
      </c>
      <c r="DF267" s="9">
        <v>0</v>
      </c>
      <c r="DG267" s="144">
        <f t="shared" si="457"/>
        <v>8250</v>
      </c>
      <c r="DH267" s="144">
        <f t="shared" ref="DH267:EW267" si="468">DG267</f>
        <v>8250</v>
      </c>
      <c r="DI267" s="144">
        <f t="shared" si="468"/>
        <v>8250</v>
      </c>
      <c r="DJ267" s="144">
        <f t="shared" si="468"/>
        <v>8250</v>
      </c>
      <c r="DK267" s="144">
        <f t="shared" si="468"/>
        <v>8250</v>
      </c>
      <c r="DL267" s="144">
        <f t="shared" si="468"/>
        <v>8250</v>
      </c>
      <c r="DM267" s="144">
        <f t="shared" si="468"/>
        <v>8250</v>
      </c>
      <c r="DN267" s="144">
        <f t="shared" si="468"/>
        <v>8250</v>
      </c>
      <c r="DO267" s="144">
        <f t="shared" si="468"/>
        <v>8250</v>
      </c>
      <c r="DP267" s="144">
        <f t="shared" si="468"/>
        <v>8250</v>
      </c>
      <c r="DQ267" s="144">
        <f t="shared" si="468"/>
        <v>8250</v>
      </c>
      <c r="DR267" s="144">
        <f t="shared" si="468"/>
        <v>8250</v>
      </c>
      <c r="DS267" s="144">
        <f t="shared" si="468"/>
        <v>8250</v>
      </c>
      <c r="DT267" s="144">
        <f t="shared" si="468"/>
        <v>8250</v>
      </c>
      <c r="DU267" s="144">
        <f t="shared" si="468"/>
        <v>8250</v>
      </c>
      <c r="DV267" s="144">
        <f t="shared" si="468"/>
        <v>8250</v>
      </c>
      <c r="DW267" s="144">
        <f t="shared" si="468"/>
        <v>8250</v>
      </c>
      <c r="DX267" s="144">
        <f t="shared" si="468"/>
        <v>8250</v>
      </c>
      <c r="DY267" s="144">
        <f t="shared" si="468"/>
        <v>8250</v>
      </c>
      <c r="DZ267" s="144">
        <f t="shared" si="468"/>
        <v>8250</v>
      </c>
      <c r="EA267" s="144">
        <f t="shared" si="468"/>
        <v>8250</v>
      </c>
      <c r="EB267" s="144">
        <f t="shared" si="468"/>
        <v>8250</v>
      </c>
      <c r="EC267" s="144">
        <f t="shared" si="468"/>
        <v>8250</v>
      </c>
      <c r="ED267" s="144">
        <f t="shared" si="468"/>
        <v>8250</v>
      </c>
      <c r="EE267" s="144">
        <f t="shared" si="468"/>
        <v>8250</v>
      </c>
      <c r="EF267" s="144">
        <f t="shared" si="468"/>
        <v>8250</v>
      </c>
      <c r="EG267" s="144">
        <f t="shared" si="468"/>
        <v>8250</v>
      </c>
      <c r="EH267" s="144">
        <f t="shared" si="468"/>
        <v>8250</v>
      </c>
      <c r="EI267" s="144">
        <f t="shared" si="468"/>
        <v>8250</v>
      </c>
      <c r="EJ267" s="144">
        <f t="shared" si="468"/>
        <v>8250</v>
      </c>
      <c r="EK267" s="144">
        <f t="shared" si="468"/>
        <v>8250</v>
      </c>
      <c r="EL267" s="144">
        <f t="shared" si="468"/>
        <v>8250</v>
      </c>
      <c r="EM267" s="144">
        <f t="shared" si="468"/>
        <v>8250</v>
      </c>
      <c r="EN267" s="144">
        <f t="shared" si="468"/>
        <v>8250</v>
      </c>
      <c r="EO267" s="144">
        <f t="shared" si="468"/>
        <v>8250</v>
      </c>
      <c r="EP267" s="144">
        <f t="shared" si="468"/>
        <v>8250</v>
      </c>
      <c r="EQ267" s="144">
        <f t="shared" si="468"/>
        <v>8250</v>
      </c>
      <c r="ER267" s="144">
        <f t="shared" si="468"/>
        <v>8250</v>
      </c>
      <c r="ES267" s="144">
        <f t="shared" si="468"/>
        <v>8250</v>
      </c>
      <c r="ET267" s="144">
        <f t="shared" si="468"/>
        <v>8250</v>
      </c>
      <c r="EU267" s="144">
        <f t="shared" si="468"/>
        <v>8250</v>
      </c>
      <c r="EV267" s="144">
        <f t="shared" si="468"/>
        <v>8250</v>
      </c>
      <c r="EW267" s="144">
        <f t="shared" si="468"/>
        <v>8250</v>
      </c>
      <c r="EX267" s="147">
        <f>PV(0.05,'PV factor'!C314,,-BR267)</f>
        <v>57414.965986394556</v>
      </c>
      <c r="EY267" s="147">
        <f>PV(0.05,'PV factor'!D314,,-BS267)</f>
        <v>0</v>
      </c>
      <c r="EZ267" s="147">
        <f>PV(0.05,'PV factor'!E314,,-BT267)</f>
        <v>0</v>
      </c>
      <c r="FA267" s="147">
        <f>PV(0.05,'PV factor'!F314,,-BU267)</f>
        <v>0</v>
      </c>
      <c r="FB267" s="147">
        <f>PV(0.05,'PV factor'!G314,,-BV267)</f>
        <v>0</v>
      </c>
      <c r="FC267" s="147">
        <f>PV(0.05,'PV factor'!H314,,-BW267)</f>
        <v>0</v>
      </c>
      <c r="FD267" s="147">
        <f>PV(0.05,'PV factor'!I314,,-BX267)</f>
        <v>0</v>
      </c>
      <c r="FE267" s="147">
        <f>PV(0.05,'PV factor'!J314,,-BY267)</f>
        <v>0</v>
      </c>
      <c r="FF267" s="147">
        <f>PV(0.05,'PV factor'!K314,,-BZ267)</f>
        <v>0</v>
      </c>
      <c r="FG267" s="147">
        <f>PV(0.05,'PV factor'!L314,,-CA267)</f>
        <v>0</v>
      </c>
      <c r="FH267" s="147">
        <f>PV(0.05,'PV factor'!M314,,-CB267)</f>
        <v>0</v>
      </c>
      <c r="FI267" s="147">
        <f>PV(0.05,'PV factor'!N314,,-CC267)</f>
        <v>0</v>
      </c>
      <c r="FJ267" s="147">
        <f>PV(0.05,'PV factor'!O314,,-CD267)</f>
        <v>0</v>
      </c>
      <c r="FK267" s="147">
        <f>PV(0.05,'PV factor'!P314,,-CE267)</f>
        <v>0</v>
      </c>
      <c r="FL267" s="147">
        <f>PV(0.05,'PV factor'!Q314,,-CF267)</f>
        <v>0</v>
      </c>
      <c r="FM267" s="147">
        <f>PV(0.05,'PV factor'!R314,,-CG267)</f>
        <v>0</v>
      </c>
      <c r="FN267" s="147">
        <f>PV(0.05,'PV factor'!S314,,-CH267)</f>
        <v>0</v>
      </c>
      <c r="FO267" s="147">
        <f>PV(0.05,'PV factor'!T314,,-CI267)</f>
        <v>0</v>
      </c>
      <c r="FP267" s="147">
        <f>PV(0.05,'PV factor'!U314,,-CJ267)</f>
        <v>0</v>
      </c>
      <c r="FQ267" s="147">
        <f>PV(0.05,'PV factor'!V314,,-CK267)</f>
        <v>0</v>
      </c>
      <c r="FR267" s="147">
        <f>PV(0.05,'PV factor'!W314,,-CL267)</f>
        <v>0</v>
      </c>
      <c r="FS267" s="147">
        <f>PV(0.05,'PV factor'!X314,,-CM267)</f>
        <v>0</v>
      </c>
      <c r="FT267" s="147">
        <f>PV(0.05,'PV factor'!Y314,,-CN267)</f>
        <v>0</v>
      </c>
      <c r="FU267" s="147">
        <f>PV(0.05,'PV factor'!Z314,,-CO267)</f>
        <v>0</v>
      </c>
      <c r="FV267" s="147">
        <f>PV(0.05,'PV factor'!AA314,,-CP267)</f>
        <v>0</v>
      </c>
      <c r="FW267" s="147">
        <f>PV(0.05,'PV factor'!AB314,,-CQ267)</f>
        <v>0</v>
      </c>
      <c r="FX267" s="147">
        <f>PV(0.05,'PV factor'!AC314,,-CR267)</f>
        <v>0</v>
      </c>
      <c r="FY267" s="147">
        <f>PV(0.05,'PV factor'!AD314,,-CS267)</f>
        <v>0</v>
      </c>
      <c r="FZ267" s="147">
        <f>PV(0.05,'PV factor'!AE314,,-CT267)</f>
        <v>0</v>
      </c>
      <c r="GA267" s="147">
        <f>PV(0.05,'PV factor'!AF314,,-CU267)</f>
        <v>0</v>
      </c>
      <c r="GB267" s="147">
        <f>PV(0.05,'PV factor'!AG314,,-CV267)</f>
        <v>0</v>
      </c>
      <c r="GC267" s="147">
        <f>PV(0.05,'PV factor'!AH314,,-CW267)</f>
        <v>0</v>
      </c>
      <c r="GD267" s="147">
        <f>PV(0.05,'PV factor'!AI314,,-CX267)</f>
        <v>0</v>
      </c>
      <c r="GE267" s="147">
        <f>PV(0.05,'PV factor'!AJ314,,-CY267)</f>
        <v>0</v>
      </c>
      <c r="GF267" s="147">
        <f>PV(0.05,'PV factor'!AK314,,-CZ267)</f>
        <v>0</v>
      </c>
      <c r="GG267" s="147">
        <f>PV(0.05,'PV factor'!AL314,,-DA267)</f>
        <v>0</v>
      </c>
      <c r="GH267" s="147">
        <f>PV(0.05,'PV factor'!AM314,,-DB267)</f>
        <v>0</v>
      </c>
      <c r="GI267" s="147">
        <f>PV(0.05,'PV factor'!AN314,,-DC267)</f>
        <v>0</v>
      </c>
      <c r="GJ267" s="147">
        <f>PV(0.05,'PV factor'!AO314,,-DD267)</f>
        <v>0</v>
      </c>
      <c r="GK267" s="147">
        <f>PV(0.05,'PV factor'!AP314,,-DE267)</f>
        <v>0</v>
      </c>
      <c r="GL267" s="147">
        <f>PV(0.05,'PV factor'!C314,,-DI267)</f>
        <v>7482.9931972789109</v>
      </c>
      <c r="GM267" s="147">
        <f>PV(0.05,'PV factor'!D314,,-DJ267)</f>
        <v>7126.6601878846768</v>
      </c>
      <c r="GN267" s="147">
        <f>PV(0.05,'PV factor'!E314,,-DK267)</f>
        <v>6787.2954170330268</v>
      </c>
      <c r="GO267" s="147">
        <f>PV(0.05,'PV factor'!F314,,-DL267)</f>
        <v>6464.0908733647866</v>
      </c>
      <c r="GP267" s="147">
        <f>PV(0.05,'PV factor'!G314,,-DM267)</f>
        <v>6156.2770222521785</v>
      </c>
      <c r="GQ267" s="147">
        <f>PV(0.05,'PV factor'!H314,,-DN267)</f>
        <v>5863.1209735735019</v>
      </c>
      <c r="GR267" s="147">
        <f>PV(0.05,'PV factor'!I314,,-DO267)</f>
        <v>5583.9247367366688</v>
      </c>
      <c r="GS267" s="147">
        <f>PV(0.05,'PV factor'!J314,,-DP267)</f>
        <v>5318.0235587968273</v>
      </c>
      <c r="GT267" s="147">
        <f>PV(0.05,'PV factor'!K314,,-DQ267)</f>
        <v>5064.7843417112645</v>
      </c>
      <c r="GU267" s="147">
        <f>PV(0.05,'PV factor'!L314,,-DR267)</f>
        <v>4823.6041349631087</v>
      </c>
      <c r="GV267" s="147">
        <f>PV(0.05,'PV factor'!M314,,-DS267)</f>
        <v>4593.9086999648662</v>
      </c>
      <c r="GW267" s="147">
        <f>PV(0.05,'PV factor'!N314,,-DT267)</f>
        <v>4375.1511428236809</v>
      </c>
      <c r="GX267" s="147">
        <f>PV(0.05,'PV factor'!O314,,-DU267)</f>
        <v>4166.8106122130303</v>
      </c>
      <c r="GY267" s="147">
        <f>PV(0.05,'PV factor'!P314,,-DV267)</f>
        <v>3968.391059250504</v>
      </c>
      <c r="GZ267" s="147">
        <f>PV(0.05,'PV factor'!Q314,,-DW267)</f>
        <v>3779.4200564290518</v>
      </c>
      <c r="HA267" s="147">
        <f>PV(0.05,'PV factor'!R314,,-DX267)</f>
        <v>3599.4476727895726</v>
      </c>
      <c r="HB267" s="147">
        <f>PV(0.05,'PV factor'!S314,,-DY267)</f>
        <v>3428.0454026567359</v>
      </c>
      <c r="HC267" s="147">
        <f>PV(0.05,'PV factor'!T314,,-DZ267)</f>
        <v>3264.8051453873677</v>
      </c>
      <c r="HD267" s="147">
        <f>PV(0.05,'PV factor'!U314,,-EA267)</f>
        <v>3109.3382337022549</v>
      </c>
      <c r="HE267" s="147">
        <f>PV(0.05,'PV factor'!V314,,-EB267)</f>
        <v>2961.2745082878619</v>
      </c>
      <c r="HF267" s="147">
        <f>PV(0.05,'PV factor'!W314,,-EC267)</f>
        <v>2820.2614364646306</v>
      </c>
      <c r="HG267" s="147">
        <f>PV(0.05,'PV factor'!X314,,-ED267)</f>
        <v>2685.9632728234569</v>
      </c>
      <c r="HH267" s="147">
        <f>PV(0.05,'PV factor'!Y314,,-EE267)</f>
        <v>2558.0602598318642</v>
      </c>
      <c r="HI267" s="147">
        <f>PV(0.05,'PV factor'!Z314,,-EF267)</f>
        <v>2436.2478665065373</v>
      </c>
      <c r="HJ267" s="147">
        <f>PV(0.05,'PV factor'!AA314,,-EG267)</f>
        <v>2320.2360633395592</v>
      </c>
      <c r="HK267" s="147">
        <f>PV(0.05,'PV factor'!AB314,,-EH267)</f>
        <v>2209.7486317519611</v>
      </c>
      <c r="HL267" s="147">
        <f>PV(0.05,'PV factor'!AC314,,-EI267)</f>
        <v>2104.5225064304395</v>
      </c>
      <c r="HM267" s="147">
        <f>PV(0.05,'PV factor'!AD314,,-EJ267)</f>
        <v>2004.3071489813703</v>
      </c>
      <c r="HN267" s="147">
        <f>PV(0.05,'PV factor'!AE314,,-EK267)</f>
        <v>1908.8639514108297</v>
      </c>
      <c r="HO267" s="147">
        <f>PV(0.05,'PV factor'!AF314,,-EL267)</f>
        <v>1817.9656680103133</v>
      </c>
      <c r="HP267" s="147">
        <f>PV(0.05,'PV factor'!AG314,,-EM267)</f>
        <v>1731.3958742955365</v>
      </c>
      <c r="HQ267" s="147">
        <f>PV(0.05,'PV factor'!AH314,,-EN267)</f>
        <v>1648.9484517100348</v>
      </c>
      <c r="HR267" s="147">
        <f>PV(0.05,'PV factor'!AI314,,-EO267)</f>
        <v>1570.4270968666999</v>
      </c>
      <c r="HS267" s="147">
        <f>PV(0.05,'PV factor'!AJ314,,-EP267)</f>
        <v>1495.6448541587615</v>
      </c>
      <c r="HT267" s="147">
        <f>PV(0.05,'PV factor'!AK314,,-EQ267)</f>
        <v>1424.4236706273921</v>
      </c>
      <c r="HU267" s="147">
        <f>PV(0.05,'PV factor'!AL314,,-ER267)</f>
        <v>1356.5939720260876</v>
      </c>
      <c r="HV267" s="147">
        <f>PV(0.05,'PV factor'!AM314,,-ES267)</f>
        <v>1291.9942590724647</v>
      </c>
      <c r="HW267" s="147">
        <f>PV(0.05,'PV factor'!AN314,,-ET267)</f>
        <v>1230.4707229261564</v>
      </c>
      <c r="HX267" s="147">
        <f>PV(0.05,'PV factor'!AO314,,-EU267)</f>
        <v>1171.8768789772921</v>
      </c>
      <c r="HY267" s="147">
        <f>PV(0.05,'PV factor'!AP314,,-EV267)</f>
        <v>1116.0732180736115</v>
      </c>
      <c r="HZ267" s="147">
        <f t="shared" si="459"/>
        <v>57414.965986394556</v>
      </c>
      <c r="IA267" s="147">
        <f t="shared" si="460"/>
        <v>34017.316697813578</v>
      </c>
      <c r="IB267" s="401">
        <f t="shared" si="461"/>
        <v>0.5924817007794545</v>
      </c>
    </row>
    <row r="268" spans="1:236" ht="90" customHeight="1" x14ac:dyDescent="0.2">
      <c r="A268" s="137" t="s">
        <v>2026</v>
      </c>
      <c r="B268" s="138" t="s">
        <v>2027</v>
      </c>
      <c r="C268" s="138" t="s">
        <v>2087</v>
      </c>
      <c r="D268" s="121">
        <v>10</v>
      </c>
      <c r="E268" s="138" t="s">
        <v>2088</v>
      </c>
      <c r="F268" s="118" t="s">
        <v>2089</v>
      </c>
      <c r="G268" s="118" t="s">
        <v>2090</v>
      </c>
      <c r="H268" s="142" t="s">
        <v>77</v>
      </c>
      <c r="I268" s="118" t="s">
        <v>2091</v>
      </c>
      <c r="J268" s="142">
        <v>40</v>
      </c>
      <c r="K268" s="227" t="s">
        <v>94</v>
      </c>
      <c r="L268" s="142">
        <v>5000</v>
      </c>
      <c r="M268" s="142" t="s">
        <v>2092</v>
      </c>
      <c r="N268" s="142" t="s">
        <v>81</v>
      </c>
      <c r="O268" s="13" t="s">
        <v>217</v>
      </c>
      <c r="P268" s="142" t="s">
        <v>218</v>
      </c>
      <c r="Q268" s="112" t="s">
        <v>100</v>
      </c>
      <c r="R268" s="142" t="s">
        <v>108</v>
      </c>
      <c r="S268" s="142" t="s">
        <v>99</v>
      </c>
      <c r="T268" s="142" t="s">
        <v>2034</v>
      </c>
      <c r="U268" s="142" t="s">
        <v>100</v>
      </c>
      <c r="V268" s="117">
        <v>1</v>
      </c>
      <c r="W268" s="136">
        <v>155000</v>
      </c>
      <c r="X268" s="136">
        <v>0</v>
      </c>
      <c r="Y268" s="136">
        <v>0</v>
      </c>
      <c r="Z268" s="136">
        <v>0</v>
      </c>
      <c r="AA268" s="136">
        <v>155000</v>
      </c>
      <c r="AB268" s="136">
        <v>0</v>
      </c>
      <c r="AC268" s="136">
        <v>0</v>
      </c>
      <c r="AD268" s="136">
        <v>0</v>
      </c>
      <c r="AE268" s="139">
        <v>0</v>
      </c>
      <c r="AF268" s="139">
        <v>0</v>
      </c>
      <c r="AG268" s="139">
        <v>0</v>
      </c>
      <c r="AH268" s="139">
        <v>0</v>
      </c>
      <c r="AI268" s="116" t="s">
        <v>88</v>
      </c>
      <c r="AJ268" s="136">
        <v>0</v>
      </c>
      <c r="AK268" s="136">
        <v>0</v>
      </c>
      <c r="AL268" s="136">
        <v>0</v>
      </c>
      <c r="AM268" s="136">
        <v>0</v>
      </c>
      <c r="AN268" s="136">
        <v>0</v>
      </c>
      <c r="AO268" s="136">
        <v>0</v>
      </c>
      <c r="AP268" s="136">
        <v>0</v>
      </c>
      <c r="AQ268" s="139">
        <v>0</v>
      </c>
      <c r="AR268" s="139">
        <v>0</v>
      </c>
      <c r="AS268" s="139">
        <v>0</v>
      </c>
      <c r="AT268" s="139">
        <v>0</v>
      </c>
      <c r="AU268" s="118" t="s">
        <v>2093</v>
      </c>
      <c r="AV268" s="230">
        <f t="shared" si="427"/>
        <v>1</v>
      </c>
      <c r="AW268" s="230">
        <f t="shared" si="428"/>
        <v>0</v>
      </c>
      <c r="AX268" s="230" t="str">
        <f t="shared" si="429"/>
        <v>B3</v>
      </c>
      <c r="AY268" s="141">
        <f t="shared" si="430"/>
        <v>9</v>
      </c>
      <c r="AZ268" s="70">
        <f t="shared" si="431"/>
        <v>1</v>
      </c>
      <c r="BA268" s="70">
        <f t="shared" si="432"/>
        <v>1</v>
      </c>
      <c r="BB268" s="70">
        <f t="shared" si="433"/>
        <v>1</v>
      </c>
      <c r="BC268" s="70">
        <f t="shared" si="434"/>
        <v>1</v>
      </c>
      <c r="BD268" s="70">
        <f t="shared" si="435"/>
        <v>1</v>
      </c>
      <c r="BE268" s="70">
        <f t="shared" si="436"/>
        <v>1</v>
      </c>
      <c r="BF268" s="70">
        <f t="shared" si="437"/>
        <v>1</v>
      </c>
      <c r="BG268" s="71">
        <f t="shared" si="438"/>
        <v>0</v>
      </c>
      <c r="BH268" s="71">
        <f t="shared" si="439"/>
        <v>1</v>
      </c>
      <c r="BI268" s="71">
        <f t="shared" si="440"/>
        <v>0</v>
      </c>
      <c r="BJ268" s="71">
        <f t="shared" si="441"/>
        <v>0</v>
      </c>
      <c r="BK268" s="71">
        <f t="shared" si="442"/>
        <v>1</v>
      </c>
      <c r="BL268" s="70">
        <f t="shared" si="443"/>
        <v>1</v>
      </c>
      <c r="BM268" s="70">
        <f t="shared" si="444"/>
        <v>1</v>
      </c>
      <c r="BN268" s="70">
        <f t="shared" si="445"/>
        <v>0</v>
      </c>
      <c r="BO268" s="70">
        <f t="shared" si="446"/>
        <v>1</v>
      </c>
      <c r="BP268" s="144">
        <f t="shared" si="447"/>
        <v>0</v>
      </c>
      <c r="BQ268" s="144">
        <f t="shared" si="448"/>
        <v>0</v>
      </c>
      <c r="BR268" s="144">
        <f t="shared" si="449"/>
        <v>155000</v>
      </c>
      <c r="BS268" s="144">
        <f t="shared" si="450"/>
        <v>0</v>
      </c>
      <c r="BT268" s="144">
        <f t="shared" si="451"/>
        <v>0</v>
      </c>
      <c r="BU268" s="144">
        <f t="shared" si="452"/>
        <v>0</v>
      </c>
      <c r="BV268" s="144">
        <f t="shared" si="453"/>
        <v>0</v>
      </c>
      <c r="BW268" s="144">
        <f t="shared" si="454"/>
        <v>0</v>
      </c>
      <c r="BX268" s="144">
        <f t="shared" si="455"/>
        <v>0</v>
      </c>
      <c r="BY268" s="144">
        <f t="shared" si="456"/>
        <v>0</v>
      </c>
      <c r="BZ268" s="9">
        <v>0</v>
      </c>
      <c r="CA268" s="9">
        <v>0</v>
      </c>
      <c r="CB268" s="9">
        <v>0</v>
      </c>
      <c r="CC268" s="9">
        <v>0</v>
      </c>
      <c r="CD268" s="9">
        <v>0</v>
      </c>
      <c r="CE268" s="9">
        <v>0</v>
      </c>
      <c r="CF268" s="9">
        <v>0</v>
      </c>
      <c r="CG268" s="9">
        <v>0</v>
      </c>
      <c r="CH268" s="9">
        <v>0</v>
      </c>
      <c r="CI268" s="9">
        <v>0</v>
      </c>
      <c r="CJ268" s="9">
        <v>0</v>
      </c>
      <c r="CK268" s="9">
        <v>0</v>
      </c>
      <c r="CL268" s="9">
        <v>0</v>
      </c>
      <c r="CM268" s="9">
        <v>0</v>
      </c>
      <c r="CN268" s="9">
        <v>0</v>
      </c>
      <c r="CO268" s="9">
        <v>0</v>
      </c>
      <c r="CP268" s="9">
        <v>0</v>
      </c>
      <c r="CQ268" s="9">
        <v>0</v>
      </c>
      <c r="CR268" s="9">
        <v>0</v>
      </c>
      <c r="CS268" s="9">
        <v>0</v>
      </c>
      <c r="CT268" s="9">
        <v>0</v>
      </c>
      <c r="CU268" s="9">
        <v>0</v>
      </c>
      <c r="CV268" s="9">
        <v>0</v>
      </c>
      <c r="CW268" s="9">
        <v>0</v>
      </c>
      <c r="CX268" s="9">
        <v>0</v>
      </c>
      <c r="CY268" s="9">
        <v>0</v>
      </c>
      <c r="CZ268" s="9">
        <v>0</v>
      </c>
      <c r="DA268" s="9">
        <v>0</v>
      </c>
      <c r="DB268" s="9">
        <v>0</v>
      </c>
      <c r="DC268" s="9">
        <v>0</v>
      </c>
      <c r="DD268" s="9">
        <v>0</v>
      </c>
      <c r="DE268" s="9">
        <v>0</v>
      </c>
      <c r="DF268" s="9">
        <v>0</v>
      </c>
      <c r="DG268" s="144">
        <f t="shared" si="457"/>
        <v>5000</v>
      </c>
      <c r="DH268" s="144">
        <f t="shared" ref="DH268:EW268" si="469">DG268</f>
        <v>5000</v>
      </c>
      <c r="DI268" s="144">
        <f t="shared" si="469"/>
        <v>5000</v>
      </c>
      <c r="DJ268" s="144">
        <f t="shared" si="469"/>
        <v>5000</v>
      </c>
      <c r="DK268" s="144">
        <f t="shared" si="469"/>
        <v>5000</v>
      </c>
      <c r="DL268" s="144">
        <f t="shared" si="469"/>
        <v>5000</v>
      </c>
      <c r="DM268" s="144">
        <f t="shared" si="469"/>
        <v>5000</v>
      </c>
      <c r="DN268" s="144">
        <f t="shared" si="469"/>
        <v>5000</v>
      </c>
      <c r="DO268" s="144">
        <f t="shared" si="469"/>
        <v>5000</v>
      </c>
      <c r="DP268" s="144">
        <f t="shared" si="469"/>
        <v>5000</v>
      </c>
      <c r="DQ268" s="144">
        <f t="shared" si="469"/>
        <v>5000</v>
      </c>
      <c r="DR268" s="144">
        <f t="shared" si="469"/>
        <v>5000</v>
      </c>
      <c r="DS268" s="144">
        <f t="shared" si="469"/>
        <v>5000</v>
      </c>
      <c r="DT268" s="144">
        <f t="shared" si="469"/>
        <v>5000</v>
      </c>
      <c r="DU268" s="144">
        <f t="shared" si="469"/>
        <v>5000</v>
      </c>
      <c r="DV268" s="144">
        <f t="shared" si="469"/>
        <v>5000</v>
      </c>
      <c r="DW268" s="144">
        <f t="shared" si="469"/>
        <v>5000</v>
      </c>
      <c r="DX268" s="144">
        <f t="shared" si="469"/>
        <v>5000</v>
      </c>
      <c r="DY268" s="144">
        <f t="shared" si="469"/>
        <v>5000</v>
      </c>
      <c r="DZ268" s="144">
        <f t="shared" si="469"/>
        <v>5000</v>
      </c>
      <c r="EA268" s="144">
        <f t="shared" si="469"/>
        <v>5000</v>
      </c>
      <c r="EB268" s="144">
        <f t="shared" si="469"/>
        <v>5000</v>
      </c>
      <c r="EC268" s="144">
        <f t="shared" si="469"/>
        <v>5000</v>
      </c>
      <c r="ED268" s="144">
        <f t="shared" si="469"/>
        <v>5000</v>
      </c>
      <c r="EE268" s="144">
        <f t="shared" si="469"/>
        <v>5000</v>
      </c>
      <c r="EF268" s="144">
        <f t="shared" si="469"/>
        <v>5000</v>
      </c>
      <c r="EG268" s="144">
        <f t="shared" si="469"/>
        <v>5000</v>
      </c>
      <c r="EH268" s="144">
        <f t="shared" si="469"/>
        <v>5000</v>
      </c>
      <c r="EI268" s="144">
        <f t="shared" si="469"/>
        <v>5000</v>
      </c>
      <c r="EJ268" s="144">
        <f t="shared" si="469"/>
        <v>5000</v>
      </c>
      <c r="EK268" s="144">
        <f t="shared" si="469"/>
        <v>5000</v>
      </c>
      <c r="EL268" s="144">
        <f t="shared" si="469"/>
        <v>5000</v>
      </c>
      <c r="EM268" s="144">
        <f t="shared" si="469"/>
        <v>5000</v>
      </c>
      <c r="EN268" s="144">
        <f t="shared" si="469"/>
        <v>5000</v>
      </c>
      <c r="EO268" s="144">
        <f t="shared" si="469"/>
        <v>5000</v>
      </c>
      <c r="EP268" s="144">
        <f t="shared" si="469"/>
        <v>5000</v>
      </c>
      <c r="EQ268" s="144">
        <f t="shared" si="469"/>
        <v>5000</v>
      </c>
      <c r="ER268" s="144">
        <f t="shared" si="469"/>
        <v>5000</v>
      </c>
      <c r="ES268" s="144">
        <f t="shared" si="469"/>
        <v>5000</v>
      </c>
      <c r="ET268" s="144">
        <f t="shared" si="469"/>
        <v>5000</v>
      </c>
      <c r="EU268" s="144">
        <f t="shared" si="469"/>
        <v>5000</v>
      </c>
      <c r="EV268" s="144">
        <f t="shared" si="469"/>
        <v>5000</v>
      </c>
      <c r="EW268" s="144">
        <f t="shared" si="469"/>
        <v>5000</v>
      </c>
      <c r="EX268" s="147">
        <f>PV(0.05,'PV factor'!C186,,-BR268)</f>
        <v>140589.56916099772</v>
      </c>
      <c r="EY268" s="147">
        <f>PV(0.05,'PV factor'!D186,,-BS268)</f>
        <v>0</v>
      </c>
      <c r="EZ268" s="147">
        <f>PV(0.05,'PV factor'!E186,,-BT268)</f>
        <v>0</v>
      </c>
      <c r="FA268" s="147">
        <f>PV(0.05,'PV factor'!F186,,-BU268)</f>
        <v>0</v>
      </c>
      <c r="FB268" s="147">
        <f>PV(0.05,'PV factor'!G186,,-BV268)</f>
        <v>0</v>
      </c>
      <c r="FC268" s="147">
        <f>PV(0.05,'PV factor'!H186,,-BW268)</f>
        <v>0</v>
      </c>
      <c r="FD268" s="147">
        <f>PV(0.05,'PV factor'!I186,,-BX268)</f>
        <v>0</v>
      </c>
      <c r="FE268" s="147">
        <f>PV(0.05,'PV factor'!J186,,-BY268)</f>
        <v>0</v>
      </c>
      <c r="FF268" s="147">
        <f>PV(0.05,'PV factor'!K186,,-BZ268)</f>
        <v>0</v>
      </c>
      <c r="FG268" s="147">
        <f>PV(0.05,'PV factor'!L186,,-CA268)</f>
        <v>0</v>
      </c>
      <c r="FH268" s="147">
        <f>PV(0.05,'PV factor'!M186,,-CB268)</f>
        <v>0</v>
      </c>
      <c r="FI268" s="147">
        <f>PV(0.05,'PV factor'!N186,,-CC268)</f>
        <v>0</v>
      </c>
      <c r="FJ268" s="147">
        <f>PV(0.05,'PV factor'!O186,,-CD268)</f>
        <v>0</v>
      </c>
      <c r="FK268" s="147">
        <f>PV(0.05,'PV factor'!P186,,-CE268)</f>
        <v>0</v>
      </c>
      <c r="FL268" s="147">
        <f>PV(0.05,'PV factor'!Q186,,-CF268)</f>
        <v>0</v>
      </c>
      <c r="FM268" s="147">
        <f>PV(0.05,'PV factor'!R186,,-CG268)</f>
        <v>0</v>
      </c>
      <c r="FN268" s="147">
        <f>PV(0.05,'PV factor'!S186,,-CH268)</f>
        <v>0</v>
      </c>
      <c r="FO268" s="147">
        <f>PV(0.05,'PV factor'!T186,,-CI268)</f>
        <v>0</v>
      </c>
      <c r="FP268" s="147">
        <f>PV(0.05,'PV factor'!U186,,-CJ268)</f>
        <v>0</v>
      </c>
      <c r="FQ268" s="147">
        <f>PV(0.05,'PV factor'!V186,,-CK268)</f>
        <v>0</v>
      </c>
      <c r="FR268" s="147">
        <f>PV(0.05,'PV factor'!W186,,-CL268)</f>
        <v>0</v>
      </c>
      <c r="FS268" s="147">
        <f>PV(0.05,'PV factor'!X186,,-CM268)</f>
        <v>0</v>
      </c>
      <c r="FT268" s="147">
        <f>PV(0.05,'PV factor'!Y186,,-CN268)</f>
        <v>0</v>
      </c>
      <c r="FU268" s="147">
        <f>PV(0.05,'PV factor'!Z186,,-CO268)</f>
        <v>0</v>
      </c>
      <c r="FV268" s="147">
        <f>PV(0.05,'PV factor'!AA186,,-CP268)</f>
        <v>0</v>
      </c>
      <c r="FW268" s="147">
        <f>PV(0.05,'PV factor'!AB186,,-CQ268)</f>
        <v>0</v>
      </c>
      <c r="FX268" s="147">
        <f>PV(0.05,'PV factor'!AC186,,-CR268)</f>
        <v>0</v>
      </c>
      <c r="FY268" s="147">
        <f>PV(0.05,'PV factor'!AD186,,-CS268)</f>
        <v>0</v>
      </c>
      <c r="FZ268" s="147">
        <f>PV(0.05,'PV factor'!AE186,,-CT268)</f>
        <v>0</v>
      </c>
      <c r="GA268" s="147">
        <f>PV(0.05,'PV factor'!AF186,,-CU268)</f>
        <v>0</v>
      </c>
      <c r="GB268" s="147">
        <f>PV(0.05,'PV factor'!AG186,,-CV268)</f>
        <v>0</v>
      </c>
      <c r="GC268" s="147">
        <f>PV(0.05,'PV factor'!AH186,,-CW268)</f>
        <v>0</v>
      </c>
      <c r="GD268" s="147">
        <f>PV(0.05,'PV factor'!AI186,,-CX268)</f>
        <v>0</v>
      </c>
      <c r="GE268" s="147">
        <f>PV(0.05,'PV factor'!AJ186,,-CY268)</f>
        <v>0</v>
      </c>
      <c r="GF268" s="147">
        <f>PV(0.05,'PV factor'!AK186,,-CZ268)</f>
        <v>0</v>
      </c>
      <c r="GG268" s="147">
        <f>PV(0.05,'PV factor'!AL186,,-DA268)</f>
        <v>0</v>
      </c>
      <c r="GH268" s="147">
        <f>PV(0.05,'PV factor'!AM186,,-DB268)</f>
        <v>0</v>
      </c>
      <c r="GI268" s="147">
        <f>PV(0.05,'PV factor'!AN186,,-DC268)</f>
        <v>0</v>
      </c>
      <c r="GJ268" s="147">
        <f>PV(0.05,'PV factor'!AO186,,-DD268)</f>
        <v>0</v>
      </c>
      <c r="GK268" s="147">
        <f>PV(0.05,'PV factor'!AP186,,-DE268)</f>
        <v>0</v>
      </c>
      <c r="GL268" s="147">
        <f>PV(0.05,'PV factor'!C186,,-DI268)</f>
        <v>4535.1473922902496</v>
      </c>
      <c r="GM268" s="147">
        <f>PV(0.05,'PV factor'!D186,,-DJ268)</f>
        <v>4319.1879926573802</v>
      </c>
      <c r="GN268" s="147">
        <f>PV(0.05,'PV factor'!E186,,-DK268)</f>
        <v>4113.5123739594101</v>
      </c>
      <c r="GO268" s="147">
        <f>PV(0.05,'PV factor'!F186,,-DL268)</f>
        <v>3917.6308323422945</v>
      </c>
      <c r="GP268" s="147">
        <f>PV(0.05,'PV factor'!G186,,-DM268)</f>
        <v>3731.0769831831385</v>
      </c>
      <c r="GQ268" s="147">
        <f>PV(0.05,'PV factor'!H186,,-DN268)</f>
        <v>3553.4066506506074</v>
      </c>
      <c r="GR268" s="147">
        <f>PV(0.05,'PV factor'!I186,,-DO268)</f>
        <v>3384.1968101434359</v>
      </c>
      <c r="GS268" s="147">
        <f>PV(0.05,'PV factor'!J186,,-DP268)</f>
        <v>3223.0445810889864</v>
      </c>
      <c r="GT268" s="147">
        <f>PV(0.05,'PV factor'!K186,,-DQ268)</f>
        <v>3069.5662677037967</v>
      </c>
      <c r="GU268" s="147">
        <f>PV(0.05,'PV factor'!L186,,-DR268)</f>
        <v>2923.3964454321872</v>
      </c>
      <c r="GV268" s="147">
        <f>PV(0.05,'PV factor'!M186,,-DS268)</f>
        <v>2784.1870908877977</v>
      </c>
      <c r="GW268" s="147">
        <f>PV(0.05,'PV factor'!N186,,-DT268)</f>
        <v>2651.6067532264733</v>
      </c>
      <c r="GX268" s="147">
        <f>PV(0.05,'PV factor'!O186,,-DU268)</f>
        <v>2525.3397649775943</v>
      </c>
      <c r="GY268" s="147">
        <f>PV(0.05,'PV factor'!P186,,-DV268)</f>
        <v>2405.085490454851</v>
      </c>
      <c r="GZ268" s="147">
        <f>PV(0.05,'PV factor'!Q186,,-DW268)</f>
        <v>2290.5576099570012</v>
      </c>
      <c r="HA268" s="147">
        <f>PV(0.05,'PV factor'!R186,,-DX268)</f>
        <v>2181.4834380542866</v>
      </c>
      <c r="HB268" s="147">
        <f>PV(0.05,'PV factor'!S186,,-DY268)</f>
        <v>2077.6032743374158</v>
      </c>
      <c r="HC268" s="147">
        <f>PV(0.05,'PV factor'!T186,,-DZ268)</f>
        <v>1978.6697850832531</v>
      </c>
      <c r="HD268" s="147">
        <f>PV(0.05,'PV factor'!U186,,-EA268)</f>
        <v>1884.4474143650029</v>
      </c>
      <c r="HE268" s="147">
        <f>PV(0.05,'PV factor'!V186,,-EB268)</f>
        <v>1794.7118232047649</v>
      </c>
      <c r="HF268" s="147">
        <f>PV(0.05,'PV factor'!W186,,-EC268)</f>
        <v>1709.2493554331095</v>
      </c>
      <c r="HG268" s="147">
        <f>PV(0.05,'PV factor'!X186,,-ED268)</f>
        <v>1627.8565289839134</v>
      </c>
      <c r="HH268" s="147">
        <f>PV(0.05,'PV factor'!Y186,,-EE268)</f>
        <v>1550.339551413251</v>
      </c>
      <c r="HI268" s="147">
        <f>PV(0.05,'PV factor'!Z186,,-EF268)</f>
        <v>1476.5138584888105</v>
      </c>
      <c r="HJ268" s="147">
        <f>PV(0.05,'PV factor'!AA186,,-EG268)</f>
        <v>1406.2036747512482</v>
      </c>
      <c r="HK268" s="147">
        <f>PV(0.05,'PV factor'!AB186,,-EH268)</f>
        <v>1339.2415950011884</v>
      </c>
      <c r="HL268" s="147">
        <f>PV(0.05,'PV factor'!AC186,,-EI268)</f>
        <v>1275.4681857154178</v>
      </c>
      <c r="HM268" s="147">
        <f>PV(0.05,'PV factor'!AD186,,-EJ268)</f>
        <v>1214.7316054432549</v>
      </c>
      <c r="HN268" s="147">
        <f>PV(0.05,'PV factor'!AE186,,-EK268)</f>
        <v>1156.8872432792907</v>
      </c>
      <c r="HO268" s="147">
        <f>PV(0.05,'PV factor'!AF186,,-EL268)</f>
        <v>1101.7973745517049</v>
      </c>
      <c r="HP268" s="147">
        <f>PV(0.05,'PV factor'!AG186,,-EM268)</f>
        <v>1049.3308329063857</v>
      </c>
      <c r="HQ268" s="147">
        <f>PV(0.05,'PV factor'!AH186,,-EN268)</f>
        <v>999.3626980060817</v>
      </c>
      <c r="HR268" s="147">
        <f>PV(0.05,'PV factor'!AI186,,-EO268)</f>
        <v>951.7739981010302</v>
      </c>
      <c r="HS268" s="147">
        <f>PV(0.05,'PV factor'!AJ186,,-EP268)</f>
        <v>906.45142676288583</v>
      </c>
      <c r="HT268" s="147">
        <f>PV(0.05,'PV factor'!AK186,,-EQ268)</f>
        <v>863.28707310751042</v>
      </c>
      <c r="HU268" s="147">
        <f>PV(0.05,'PV factor'!AL186,,-ER268)</f>
        <v>822.17816486429558</v>
      </c>
      <c r="HV268" s="147">
        <f>PV(0.05,'PV factor'!AM186,,-ES268)</f>
        <v>783.02682368028161</v>
      </c>
      <c r="HW268" s="147">
        <f>PV(0.05,'PV factor'!AN186,,-ET268)</f>
        <v>745.73983207645847</v>
      </c>
      <c r="HX268" s="147">
        <f>PV(0.05,'PV factor'!AO186,,-EU268)</f>
        <v>710.22841150138913</v>
      </c>
      <c r="HY268" s="147">
        <f>PV(0.05,'PV factor'!AP186,,-EV268)</f>
        <v>676.40801095370387</v>
      </c>
      <c r="HZ268" s="147">
        <f t="shared" si="459"/>
        <v>140589.56916099772</v>
      </c>
      <c r="IA268" s="147">
        <f t="shared" si="460"/>
        <v>81709.935019021141</v>
      </c>
      <c r="IB268" s="401">
        <f t="shared" si="461"/>
        <v>0.58119486037723112</v>
      </c>
    </row>
    <row r="269" spans="1:236" ht="90" customHeight="1" x14ac:dyDescent="0.2">
      <c r="A269" s="137" t="s">
        <v>1436</v>
      </c>
      <c r="B269" s="138" t="s">
        <v>1437</v>
      </c>
      <c r="C269" s="138" t="s">
        <v>1451</v>
      </c>
      <c r="D269" s="121">
        <v>3</v>
      </c>
      <c r="E269" s="138" t="s">
        <v>1452</v>
      </c>
      <c r="F269" s="118" t="s">
        <v>1453</v>
      </c>
      <c r="G269" s="118" t="s">
        <v>1454</v>
      </c>
      <c r="H269" s="142" t="s">
        <v>77</v>
      </c>
      <c r="I269" s="118" t="s">
        <v>1442</v>
      </c>
      <c r="J269" s="118">
        <v>40</v>
      </c>
      <c r="K269" s="227" t="s">
        <v>94</v>
      </c>
      <c r="L269" s="142">
        <v>5000</v>
      </c>
      <c r="M269" s="142" t="s">
        <v>1455</v>
      </c>
      <c r="N269" s="142" t="s">
        <v>81</v>
      </c>
      <c r="O269" s="13" t="s">
        <v>217</v>
      </c>
      <c r="P269" s="142" t="s">
        <v>218</v>
      </c>
      <c r="Q269" s="112" t="s">
        <v>100</v>
      </c>
      <c r="R269" s="142" t="s">
        <v>261</v>
      </c>
      <c r="S269" s="142" t="s">
        <v>99</v>
      </c>
      <c r="T269" s="142" t="s">
        <v>1450</v>
      </c>
      <c r="U269" s="142" t="s">
        <v>100</v>
      </c>
      <c r="V269" s="117">
        <v>1</v>
      </c>
      <c r="W269" s="139">
        <v>155000</v>
      </c>
      <c r="X269" s="139">
        <v>5000</v>
      </c>
      <c r="Y269" s="139">
        <v>0</v>
      </c>
      <c r="Z269" s="139">
        <v>0</v>
      </c>
      <c r="AA269" s="136">
        <v>155000</v>
      </c>
      <c r="AB269" s="136">
        <v>0</v>
      </c>
      <c r="AC269" s="136">
        <v>0</v>
      </c>
      <c r="AD269" s="136">
        <v>0</v>
      </c>
      <c r="AE269" s="139">
        <v>0</v>
      </c>
      <c r="AF269" s="139">
        <v>0</v>
      </c>
      <c r="AG269" s="139">
        <v>0</v>
      </c>
      <c r="AH269" s="139">
        <v>0</v>
      </c>
      <c r="AI269" s="142" t="s">
        <v>88</v>
      </c>
      <c r="AJ269" s="139">
        <v>0</v>
      </c>
      <c r="AK269" s="139">
        <v>0</v>
      </c>
      <c r="AL269" s="139">
        <v>0</v>
      </c>
      <c r="AM269" s="139">
        <v>0</v>
      </c>
      <c r="AN269" s="139">
        <v>0</v>
      </c>
      <c r="AO269" s="139">
        <v>0</v>
      </c>
      <c r="AP269" s="139">
        <v>0</v>
      </c>
      <c r="AQ269" s="139">
        <v>0</v>
      </c>
      <c r="AR269" s="139">
        <v>0</v>
      </c>
      <c r="AS269" s="139">
        <v>0</v>
      </c>
      <c r="AT269" s="139">
        <v>0</v>
      </c>
      <c r="AU269" s="118"/>
      <c r="AV269" s="230">
        <f t="shared" si="427"/>
        <v>1</v>
      </c>
      <c r="AW269" s="230">
        <f t="shared" si="428"/>
        <v>0</v>
      </c>
      <c r="AX269" s="230" t="str">
        <f t="shared" si="429"/>
        <v>B3</v>
      </c>
      <c r="AY269" s="141">
        <f t="shared" si="430"/>
        <v>9</v>
      </c>
      <c r="AZ269" s="70">
        <f t="shared" si="431"/>
        <v>1</v>
      </c>
      <c r="BA269" s="70">
        <f t="shared" si="432"/>
        <v>1</v>
      </c>
      <c r="BB269" s="70">
        <f t="shared" si="433"/>
        <v>1</v>
      </c>
      <c r="BC269" s="70">
        <f t="shared" si="434"/>
        <v>1</v>
      </c>
      <c r="BD269" s="70">
        <f t="shared" si="435"/>
        <v>1</v>
      </c>
      <c r="BE269" s="70">
        <f t="shared" si="436"/>
        <v>1</v>
      </c>
      <c r="BF269" s="70">
        <f t="shared" si="437"/>
        <v>1</v>
      </c>
      <c r="BG269" s="71">
        <f t="shared" si="438"/>
        <v>0</v>
      </c>
      <c r="BH269" s="71">
        <f t="shared" si="439"/>
        <v>1</v>
      </c>
      <c r="BI269" s="71">
        <f t="shared" si="440"/>
        <v>0</v>
      </c>
      <c r="BJ269" s="71">
        <f t="shared" si="441"/>
        <v>0</v>
      </c>
      <c r="BK269" s="71">
        <f t="shared" si="442"/>
        <v>1</v>
      </c>
      <c r="BL269" s="70">
        <f t="shared" si="443"/>
        <v>1</v>
      </c>
      <c r="BM269" s="70">
        <f t="shared" si="444"/>
        <v>1</v>
      </c>
      <c r="BN269" s="70">
        <f t="shared" si="445"/>
        <v>0</v>
      </c>
      <c r="BO269" s="70">
        <f t="shared" si="446"/>
        <v>1</v>
      </c>
      <c r="BP269" s="144">
        <f t="shared" si="447"/>
        <v>0</v>
      </c>
      <c r="BQ269" s="144">
        <f t="shared" si="448"/>
        <v>0</v>
      </c>
      <c r="BR269" s="144">
        <f t="shared" si="449"/>
        <v>155000</v>
      </c>
      <c r="BS269" s="144">
        <f t="shared" si="450"/>
        <v>0</v>
      </c>
      <c r="BT269" s="144">
        <f t="shared" si="451"/>
        <v>0</v>
      </c>
      <c r="BU269" s="144">
        <f t="shared" si="452"/>
        <v>0</v>
      </c>
      <c r="BV269" s="144">
        <f t="shared" si="453"/>
        <v>0</v>
      </c>
      <c r="BW269" s="144">
        <f t="shared" si="454"/>
        <v>0</v>
      </c>
      <c r="BX269" s="144">
        <f t="shared" si="455"/>
        <v>0</v>
      </c>
      <c r="BY269" s="144">
        <f t="shared" si="456"/>
        <v>0</v>
      </c>
      <c r="BZ269" s="9">
        <v>0</v>
      </c>
      <c r="CA269" s="9">
        <v>0</v>
      </c>
      <c r="CB269" s="9">
        <v>0</v>
      </c>
      <c r="CC269" s="9">
        <v>0</v>
      </c>
      <c r="CD269" s="9">
        <v>0</v>
      </c>
      <c r="CE269" s="9">
        <v>0</v>
      </c>
      <c r="CF269" s="9">
        <v>0</v>
      </c>
      <c r="CG269" s="9">
        <v>0</v>
      </c>
      <c r="CH269" s="9">
        <v>0</v>
      </c>
      <c r="CI269" s="9">
        <v>0</v>
      </c>
      <c r="CJ269" s="9">
        <v>0</v>
      </c>
      <c r="CK269" s="9">
        <v>0</v>
      </c>
      <c r="CL269" s="9">
        <v>0</v>
      </c>
      <c r="CM269" s="9">
        <v>0</v>
      </c>
      <c r="CN269" s="9">
        <v>0</v>
      </c>
      <c r="CO269" s="9">
        <v>0</v>
      </c>
      <c r="CP269" s="9">
        <v>0</v>
      </c>
      <c r="CQ269" s="9">
        <v>0</v>
      </c>
      <c r="CR269" s="9">
        <v>0</v>
      </c>
      <c r="CS269" s="9">
        <v>0</v>
      </c>
      <c r="CT269" s="9">
        <v>0</v>
      </c>
      <c r="CU269" s="9">
        <v>0</v>
      </c>
      <c r="CV269" s="9">
        <v>0</v>
      </c>
      <c r="CW269" s="9">
        <v>0</v>
      </c>
      <c r="CX269" s="9">
        <v>0</v>
      </c>
      <c r="CY269" s="9">
        <v>0</v>
      </c>
      <c r="CZ269" s="9">
        <v>0</v>
      </c>
      <c r="DA269" s="9">
        <v>0</v>
      </c>
      <c r="DB269" s="9">
        <v>0</v>
      </c>
      <c r="DC269" s="9">
        <v>0</v>
      </c>
      <c r="DD269" s="9">
        <v>0</v>
      </c>
      <c r="DE269" s="9">
        <v>0</v>
      </c>
      <c r="DF269" s="9">
        <v>0</v>
      </c>
      <c r="DG269" s="144">
        <f t="shared" si="457"/>
        <v>5000</v>
      </c>
      <c r="DH269" s="144">
        <f t="shared" ref="DH269:EW269" si="470">DG269</f>
        <v>5000</v>
      </c>
      <c r="DI269" s="144">
        <f t="shared" si="470"/>
        <v>5000</v>
      </c>
      <c r="DJ269" s="144">
        <f t="shared" si="470"/>
        <v>5000</v>
      </c>
      <c r="DK269" s="144">
        <f t="shared" si="470"/>
        <v>5000</v>
      </c>
      <c r="DL269" s="144">
        <f t="shared" si="470"/>
        <v>5000</v>
      </c>
      <c r="DM269" s="144">
        <f t="shared" si="470"/>
        <v>5000</v>
      </c>
      <c r="DN269" s="144">
        <f t="shared" si="470"/>
        <v>5000</v>
      </c>
      <c r="DO269" s="144">
        <f t="shared" si="470"/>
        <v>5000</v>
      </c>
      <c r="DP269" s="144">
        <f t="shared" si="470"/>
        <v>5000</v>
      </c>
      <c r="DQ269" s="144">
        <f t="shared" si="470"/>
        <v>5000</v>
      </c>
      <c r="DR269" s="144">
        <f t="shared" si="470"/>
        <v>5000</v>
      </c>
      <c r="DS269" s="144">
        <f t="shared" si="470"/>
        <v>5000</v>
      </c>
      <c r="DT269" s="144">
        <f t="shared" si="470"/>
        <v>5000</v>
      </c>
      <c r="DU269" s="144">
        <f t="shared" si="470"/>
        <v>5000</v>
      </c>
      <c r="DV269" s="144">
        <f t="shared" si="470"/>
        <v>5000</v>
      </c>
      <c r="DW269" s="144">
        <f t="shared" si="470"/>
        <v>5000</v>
      </c>
      <c r="DX269" s="144">
        <f t="shared" si="470"/>
        <v>5000</v>
      </c>
      <c r="DY269" s="144">
        <f t="shared" si="470"/>
        <v>5000</v>
      </c>
      <c r="DZ269" s="144">
        <f t="shared" si="470"/>
        <v>5000</v>
      </c>
      <c r="EA269" s="144">
        <f t="shared" si="470"/>
        <v>5000</v>
      </c>
      <c r="EB269" s="144">
        <f t="shared" si="470"/>
        <v>5000</v>
      </c>
      <c r="EC269" s="144">
        <f t="shared" si="470"/>
        <v>5000</v>
      </c>
      <c r="ED269" s="144">
        <f t="shared" si="470"/>
        <v>5000</v>
      </c>
      <c r="EE269" s="144">
        <f t="shared" si="470"/>
        <v>5000</v>
      </c>
      <c r="EF269" s="144">
        <f t="shared" si="470"/>
        <v>5000</v>
      </c>
      <c r="EG269" s="144">
        <f t="shared" si="470"/>
        <v>5000</v>
      </c>
      <c r="EH269" s="144">
        <f t="shared" si="470"/>
        <v>5000</v>
      </c>
      <c r="EI269" s="144">
        <f t="shared" si="470"/>
        <v>5000</v>
      </c>
      <c r="EJ269" s="144">
        <f t="shared" si="470"/>
        <v>5000</v>
      </c>
      <c r="EK269" s="144">
        <f t="shared" si="470"/>
        <v>5000</v>
      </c>
      <c r="EL269" s="144">
        <f t="shared" si="470"/>
        <v>5000</v>
      </c>
      <c r="EM269" s="144">
        <f t="shared" si="470"/>
        <v>5000</v>
      </c>
      <c r="EN269" s="144">
        <f t="shared" si="470"/>
        <v>5000</v>
      </c>
      <c r="EO269" s="144">
        <f t="shared" si="470"/>
        <v>5000</v>
      </c>
      <c r="EP269" s="144">
        <f t="shared" si="470"/>
        <v>5000</v>
      </c>
      <c r="EQ269" s="144">
        <f t="shared" si="470"/>
        <v>5000</v>
      </c>
      <c r="ER269" s="144">
        <f t="shared" si="470"/>
        <v>5000</v>
      </c>
      <c r="ES269" s="144">
        <f t="shared" si="470"/>
        <v>5000</v>
      </c>
      <c r="ET269" s="144">
        <f t="shared" si="470"/>
        <v>5000</v>
      </c>
      <c r="EU269" s="144">
        <f t="shared" si="470"/>
        <v>5000</v>
      </c>
      <c r="EV269" s="144">
        <f t="shared" si="470"/>
        <v>5000</v>
      </c>
      <c r="EW269" s="144">
        <f t="shared" si="470"/>
        <v>5000</v>
      </c>
      <c r="EX269" s="147">
        <f>PV(0.05,'PV factor'!C204,,-BR269)</f>
        <v>140589.56916099772</v>
      </c>
      <c r="EY269" s="147">
        <f>PV(0.05,'PV factor'!D204,,-BS269)</f>
        <v>0</v>
      </c>
      <c r="EZ269" s="147">
        <f>PV(0.05,'PV factor'!E204,,-BT269)</f>
        <v>0</v>
      </c>
      <c r="FA269" s="147">
        <f>PV(0.05,'PV factor'!F204,,-BU269)</f>
        <v>0</v>
      </c>
      <c r="FB269" s="147">
        <f>PV(0.05,'PV factor'!G204,,-BV269)</f>
        <v>0</v>
      </c>
      <c r="FC269" s="147">
        <f>PV(0.05,'PV factor'!H204,,-BW269)</f>
        <v>0</v>
      </c>
      <c r="FD269" s="147">
        <f>PV(0.05,'PV factor'!I204,,-BX269)</f>
        <v>0</v>
      </c>
      <c r="FE269" s="147">
        <f>PV(0.05,'PV factor'!J204,,-BY269)</f>
        <v>0</v>
      </c>
      <c r="FF269" s="147">
        <f>PV(0.05,'PV factor'!K204,,-BZ269)</f>
        <v>0</v>
      </c>
      <c r="FG269" s="147">
        <f>PV(0.05,'PV factor'!L204,,-CA269)</f>
        <v>0</v>
      </c>
      <c r="FH269" s="147">
        <f>PV(0.05,'PV factor'!M204,,-CB269)</f>
        <v>0</v>
      </c>
      <c r="FI269" s="147">
        <f>PV(0.05,'PV factor'!N204,,-CC269)</f>
        <v>0</v>
      </c>
      <c r="FJ269" s="147">
        <f>PV(0.05,'PV factor'!O204,,-CD269)</f>
        <v>0</v>
      </c>
      <c r="FK269" s="147">
        <f>PV(0.05,'PV factor'!P204,,-CE269)</f>
        <v>0</v>
      </c>
      <c r="FL269" s="147">
        <f>PV(0.05,'PV factor'!Q204,,-CF269)</f>
        <v>0</v>
      </c>
      <c r="FM269" s="147">
        <f>PV(0.05,'PV factor'!R204,,-CG269)</f>
        <v>0</v>
      </c>
      <c r="FN269" s="147">
        <f>PV(0.05,'PV factor'!S204,,-CH269)</f>
        <v>0</v>
      </c>
      <c r="FO269" s="147">
        <f>PV(0.05,'PV factor'!T204,,-CI269)</f>
        <v>0</v>
      </c>
      <c r="FP269" s="147">
        <f>PV(0.05,'PV factor'!U204,,-CJ269)</f>
        <v>0</v>
      </c>
      <c r="FQ269" s="147">
        <f>PV(0.05,'PV factor'!V204,,-CK269)</f>
        <v>0</v>
      </c>
      <c r="FR269" s="147">
        <f>PV(0.05,'PV factor'!W204,,-CL269)</f>
        <v>0</v>
      </c>
      <c r="FS269" s="147">
        <f>PV(0.05,'PV factor'!X204,,-CM269)</f>
        <v>0</v>
      </c>
      <c r="FT269" s="147">
        <f>PV(0.05,'PV factor'!Y204,,-CN269)</f>
        <v>0</v>
      </c>
      <c r="FU269" s="147">
        <f>PV(0.05,'PV factor'!Z204,,-CO269)</f>
        <v>0</v>
      </c>
      <c r="FV269" s="147">
        <f>PV(0.05,'PV factor'!AA204,,-CP269)</f>
        <v>0</v>
      </c>
      <c r="FW269" s="147">
        <f>PV(0.05,'PV factor'!AB204,,-CQ269)</f>
        <v>0</v>
      </c>
      <c r="FX269" s="147">
        <f>PV(0.05,'PV factor'!AC204,,-CR269)</f>
        <v>0</v>
      </c>
      <c r="FY269" s="147">
        <f>PV(0.05,'PV factor'!AD204,,-CS269)</f>
        <v>0</v>
      </c>
      <c r="FZ269" s="147">
        <f>PV(0.05,'PV factor'!AE204,,-CT269)</f>
        <v>0</v>
      </c>
      <c r="GA269" s="147">
        <f>PV(0.05,'PV factor'!AF204,,-CU269)</f>
        <v>0</v>
      </c>
      <c r="GB269" s="147">
        <f>PV(0.05,'PV factor'!AG204,,-CV269)</f>
        <v>0</v>
      </c>
      <c r="GC269" s="147">
        <f>PV(0.05,'PV factor'!AH204,,-CW269)</f>
        <v>0</v>
      </c>
      <c r="GD269" s="147">
        <f>PV(0.05,'PV factor'!AI204,,-CX269)</f>
        <v>0</v>
      </c>
      <c r="GE269" s="147">
        <f>PV(0.05,'PV factor'!AJ204,,-CY269)</f>
        <v>0</v>
      </c>
      <c r="GF269" s="147">
        <f>PV(0.05,'PV factor'!AK204,,-CZ269)</f>
        <v>0</v>
      </c>
      <c r="GG269" s="147">
        <f>PV(0.05,'PV factor'!AL204,,-DA269)</f>
        <v>0</v>
      </c>
      <c r="GH269" s="147">
        <f>PV(0.05,'PV factor'!AM204,,-DB269)</f>
        <v>0</v>
      </c>
      <c r="GI269" s="147">
        <f>PV(0.05,'PV factor'!AN204,,-DC269)</f>
        <v>0</v>
      </c>
      <c r="GJ269" s="147">
        <f>PV(0.05,'PV factor'!AO204,,-DD269)</f>
        <v>0</v>
      </c>
      <c r="GK269" s="147">
        <f>PV(0.05,'PV factor'!AP204,,-DE269)</f>
        <v>0</v>
      </c>
      <c r="GL269" s="147">
        <f>PV(0.05,'PV factor'!C204,,-DI269)</f>
        <v>4535.1473922902496</v>
      </c>
      <c r="GM269" s="147">
        <f>PV(0.05,'PV factor'!D204,,-DJ269)</f>
        <v>4319.1879926573802</v>
      </c>
      <c r="GN269" s="147">
        <f>PV(0.05,'PV factor'!E204,,-DK269)</f>
        <v>4113.5123739594101</v>
      </c>
      <c r="GO269" s="147">
        <f>PV(0.05,'PV factor'!F204,,-DL269)</f>
        <v>3917.6308323422945</v>
      </c>
      <c r="GP269" s="147">
        <f>PV(0.05,'PV factor'!G204,,-DM269)</f>
        <v>3731.0769831831385</v>
      </c>
      <c r="GQ269" s="147">
        <f>PV(0.05,'PV factor'!H204,,-DN269)</f>
        <v>3553.4066506506074</v>
      </c>
      <c r="GR269" s="147">
        <f>PV(0.05,'PV factor'!I204,,-DO269)</f>
        <v>3384.1968101434359</v>
      </c>
      <c r="GS269" s="147">
        <f>PV(0.05,'PV factor'!J204,,-DP269)</f>
        <v>3223.0445810889864</v>
      </c>
      <c r="GT269" s="147">
        <f>PV(0.05,'PV factor'!K204,,-DQ269)</f>
        <v>3069.5662677037967</v>
      </c>
      <c r="GU269" s="147">
        <f>PV(0.05,'PV factor'!L204,,-DR269)</f>
        <v>2923.3964454321872</v>
      </c>
      <c r="GV269" s="147">
        <f>PV(0.05,'PV factor'!M204,,-DS269)</f>
        <v>2784.1870908877977</v>
      </c>
      <c r="GW269" s="147">
        <f>PV(0.05,'PV factor'!N204,,-DT269)</f>
        <v>2651.6067532264733</v>
      </c>
      <c r="GX269" s="147">
        <f>PV(0.05,'PV factor'!O204,,-DU269)</f>
        <v>2525.3397649775943</v>
      </c>
      <c r="GY269" s="147">
        <f>PV(0.05,'PV factor'!P204,,-DV269)</f>
        <v>2405.085490454851</v>
      </c>
      <c r="GZ269" s="147">
        <f>PV(0.05,'PV factor'!Q204,,-DW269)</f>
        <v>2290.5576099570012</v>
      </c>
      <c r="HA269" s="147">
        <f>PV(0.05,'PV factor'!R204,,-DX269)</f>
        <v>2181.4834380542866</v>
      </c>
      <c r="HB269" s="147">
        <f>PV(0.05,'PV factor'!S204,,-DY269)</f>
        <v>2077.6032743374158</v>
      </c>
      <c r="HC269" s="147">
        <f>PV(0.05,'PV factor'!T204,,-DZ269)</f>
        <v>1978.6697850832531</v>
      </c>
      <c r="HD269" s="147">
        <f>PV(0.05,'PV factor'!U204,,-EA269)</f>
        <v>1884.4474143650029</v>
      </c>
      <c r="HE269" s="147">
        <f>PV(0.05,'PV factor'!V204,,-EB269)</f>
        <v>1794.7118232047649</v>
      </c>
      <c r="HF269" s="147">
        <f>PV(0.05,'PV factor'!W204,,-EC269)</f>
        <v>1709.2493554331095</v>
      </c>
      <c r="HG269" s="147">
        <f>PV(0.05,'PV factor'!X204,,-ED269)</f>
        <v>1627.8565289839134</v>
      </c>
      <c r="HH269" s="147">
        <f>PV(0.05,'PV factor'!Y204,,-EE269)</f>
        <v>1550.339551413251</v>
      </c>
      <c r="HI269" s="147">
        <f>PV(0.05,'PV factor'!Z204,,-EF269)</f>
        <v>1476.5138584888105</v>
      </c>
      <c r="HJ269" s="147">
        <f>PV(0.05,'PV factor'!AA204,,-EG269)</f>
        <v>1406.2036747512482</v>
      </c>
      <c r="HK269" s="147">
        <f>PV(0.05,'PV factor'!AB204,,-EH269)</f>
        <v>1339.2415950011884</v>
      </c>
      <c r="HL269" s="147">
        <f>PV(0.05,'PV factor'!AC204,,-EI269)</f>
        <v>1275.4681857154178</v>
      </c>
      <c r="HM269" s="147">
        <f>PV(0.05,'PV factor'!AD204,,-EJ269)</f>
        <v>1214.7316054432549</v>
      </c>
      <c r="HN269" s="147">
        <f>PV(0.05,'PV factor'!AE204,,-EK269)</f>
        <v>1156.8872432792907</v>
      </c>
      <c r="HO269" s="147">
        <f>PV(0.05,'PV factor'!AF204,,-EL269)</f>
        <v>1101.7973745517049</v>
      </c>
      <c r="HP269" s="147">
        <f>PV(0.05,'PV factor'!AG204,,-EM269)</f>
        <v>1049.3308329063857</v>
      </c>
      <c r="HQ269" s="147">
        <f>PV(0.05,'PV factor'!AH204,,-EN269)</f>
        <v>999.3626980060817</v>
      </c>
      <c r="HR269" s="147">
        <f>PV(0.05,'PV factor'!AI204,,-EO269)</f>
        <v>951.7739981010302</v>
      </c>
      <c r="HS269" s="147">
        <f>PV(0.05,'PV factor'!AJ204,,-EP269)</f>
        <v>906.45142676288583</v>
      </c>
      <c r="HT269" s="147">
        <f>PV(0.05,'PV factor'!AK204,,-EQ269)</f>
        <v>863.28707310751042</v>
      </c>
      <c r="HU269" s="147">
        <f>PV(0.05,'PV factor'!AL204,,-ER269)</f>
        <v>822.17816486429558</v>
      </c>
      <c r="HV269" s="147">
        <f>PV(0.05,'PV factor'!AM204,,-ES269)</f>
        <v>783.02682368028161</v>
      </c>
      <c r="HW269" s="147">
        <f>PV(0.05,'PV factor'!AN204,,-ET269)</f>
        <v>745.73983207645847</v>
      </c>
      <c r="HX269" s="147">
        <f>PV(0.05,'PV factor'!AO204,,-EU269)</f>
        <v>710.22841150138913</v>
      </c>
      <c r="HY269" s="147">
        <f>PV(0.05,'PV factor'!AP204,,-EV269)</f>
        <v>676.40801095370387</v>
      </c>
      <c r="HZ269" s="147">
        <f t="shared" si="459"/>
        <v>140589.56916099772</v>
      </c>
      <c r="IA269" s="147">
        <f t="shared" si="460"/>
        <v>81709.935019021141</v>
      </c>
      <c r="IB269" s="401">
        <f t="shared" si="461"/>
        <v>0.58119486037723112</v>
      </c>
    </row>
    <row r="270" spans="1:236" ht="90" customHeight="1" x14ac:dyDescent="0.2">
      <c r="A270" s="137" t="s">
        <v>1842</v>
      </c>
      <c r="B270" s="137" t="s">
        <v>1843</v>
      </c>
      <c r="C270" s="137" t="s">
        <v>1856</v>
      </c>
      <c r="D270" s="121">
        <v>2</v>
      </c>
      <c r="E270" s="206" t="s">
        <v>1857</v>
      </c>
      <c r="F270" s="298" t="s">
        <v>1858</v>
      </c>
      <c r="G270" s="118" t="s">
        <v>1859</v>
      </c>
      <c r="H270" s="142" t="s">
        <v>77</v>
      </c>
      <c r="I270" s="118" t="s">
        <v>1860</v>
      </c>
      <c r="J270" s="118">
        <v>10</v>
      </c>
      <c r="K270" s="227" t="s">
        <v>79</v>
      </c>
      <c r="L270" s="142">
        <v>14600</v>
      </c>
      <c r="M270" s="142" t="s">
        <v>1849</v>
      </c>
      <c r="N270" s="142" t="s">
        <v>147</v>
      </c>
      <c r="O270" s="90" t="s">
        <v>148</v>
      </c>
      <c r="P270" s="142" t="s">
        <v>467</v>
      </c>
      <c r="Q270" s="112" t="s">
        <v>100</v>
      </c>
      <c r="R270" s="142" t="s">
        <v>108</v>
      </c>
      <c r="S270" s="142" t="s">
        <v>99</v>
      </c>
      <c r="T270" s="142" t="s">
        <v>1861</v>
      </c>
      <c r="U270" s="142" t="s">
        <v>100</v>
      </c>
      <c r="V270" s="205">
        <v>1</v>
      </c>
      <c r="W270" s="299">
        <v>227406</v>
      </c>
      <c r="X270" s="136">
        <v>0</v>
      </c>
      <c r="Y270" s="136">
        <v>0</v>
      </c>
      <c r="Z270" s="136">
        <v>0</v>
      </c>
      <c r="AA270" s="136">
        <v>46500</v>
      </c>
      <c r="AB270" s="136">
        <v>33000</v>
      </c>
      <c r="AC270" s="136">
        <v>62906</v>
      </c>
      <c r="AD270" s="136">
        <v>45000</v>
      </c>
      <c r="AE270" s="136">
        <v>40000</v>
      </c>
      <c r="AF270" s="139">
        <v>0</v>
      </c>
      <c r="AG270" s="139">
        <v>0</v>
      </c>
      <c r="AH270" s="139">
        <v>0</v>
      </c>
      <c r="AI270" s="142" t="s">
        <v>88</v>
      </c>
      <c r="AJ270" s="139">
        <v>0</v>
      </c>
      <c r="AK270" s="139">
        <v>0</v>
      </c>
      <c r="AL270" s="139">
        <v>0</v>
      </c>
      <c r="AM270" s="139">
        <v>0</v>
      </c>
      <c r="AN270" s="139">
        <v>0</v>
      </c>
      <c r="AO270" s="139">
        <v>0</v>
      </c>
      <c r="AP270" s="139">
        <v>0</v>
      </c>
      <c r="AQ270" s="139">
        <v>0</v>
      </c>
      <c r="AR270" s="139">
        <v>0</v>
      </c>
      <c r="AS270" s="139">
        <v>0</v>
      </c>
      <c r="AT270" s="139">
        <v>0</v>
      </c>
      <c r="AU270" s="118" t="s">
        <v>1862</v>
      </c>
      <c r="AV270" s="230">
        <f t="shared" si="427"/>
        <v>1</v>
      </c>
      <c r="AW270" s="230">
        <f t="shared" si="428"/>
        <v>0</v>
      </c>
      <c r="AX270" s="230" t="str">
        <f t="shared" si="429"/>
        <v>E1</v>
      </c>
      <c r="AY270" s="141">
        <f t="shared" si="430"/>
        <v>9</v>
      </c>
      <c r="AZ270" s="70">
        <f t="shared" si="431"/>
        <v>1</v>
      </c>
      <c r="BA270" s="70">
        <f t="shared" si="432"/>
        <v>1</v>
      </c>
      <c r="BB270" s="70">
        <f t="shared" si="433"/>
        <v>1</v>
      </c>
      <c r="BC270" s="70">
        <f t="shared" si="434"/>
        <v>1</v>
      </c>
      <c r="BD270" s="70">
        <f t="shared" si="435"/>
        <v>1</v>
      </c>
      <c r="BE270" s="70">
        <f t="shared" si="436"/>
        <v>1</v>
      </c>
      <c r="BF270" s="70">
        <f t="shared" si="437"/>
        <v>1</v>
      </c>
      <c r="BG270" s="71">
        <f t="shared" si="438"/>
        <v>0</v>
      </c>
      <c r="BH270" s="71">
        <f t="shared" si="439"/>
        <v>1</v>
      </c>
      <c r="BI270" s="71">
        <f t="shared" si="440"/>
        <v>0</v>
      </c>
      <c r="BJ270" s="71">
        <f t="shared" si="441"/>
        <v>1</v>
      </c>
      <c r="BK270" s="71">
        <f t="shared" si="442"/>
        <v>0</v>
      </c>
      <c r="BL270" s="70">
        <f t="shared" si="443"/>
        <v>1</v>
      </c>
      <c r="BM270" s="70">
        <f t="shared" si="444"/>
        <v>1</v>
      </c>
      <c r="BN270" s="70">
        <f t="shared" si="445"/>
        <v>0</v>
      </c>
      <c r="BO270" s="70">
        <f t="shared" si="446"/>
        <v>1</v>
      </c>
      <c r="BP270" s="144">
        <f t="shared" si="447"/>
        <v>0</v>
      </c>
      <c r="BQ270" s="144">
        <f t="shared" si="448"/>
        <v>0</v>
      </c>
      <c r="BR270" s="144">
        <f t="shared" si="449"/>
        <v>46500</v>
      </c>
      <c r="BS270" s="144">
        <f t="shared" si="450"/>
        <v>33000</v>
      </c>
      <c r="BT270" s="144">
        <f t="shared" si="451"/>
        <v>62906</v>
      </c>
      <c r="BU270" s="144">
        <f t="shared" si="452"/>
        <v>45000</v>
      </c>
      <c r="BV270" s="144">
        <f t="shared" si="453"/>
        <v>40000</v>
      </c>
      <c r="BW270" s="144">
        <f t="shared" si="454"/>
        <v>0</v>
      </c>
      <c r="BX270" s="144">
        <f t="shared" si="455"/>
        <v>0</v>
      </c>
      <c r="BY270" s="144">
        <f t="shared" si="456"/>
        <v>0</v>
      </c>
      <c r="BZ270" s="9">
        <v>0</v>
      </c>
      <c r="CA270" s="9">
        <v>0</v>
      </c>
      <c r="CB270" s="9">
        <v>0</v>
      </c>
      <c r="CC270" s="9">
        <v>0</v>
      </c>
      <c r="CD270" s="9">
        <v>0</v>
      </c>
      <c r="CE270" s="9">
        <v>0</v>
      </c>
      <c r="CF270" s="9">
        <v>0</v>
      </c>
      <c r="CG270" s="9">
        <v>0</v>
      </c>
      <c r="CH270" s="9">
        <v>0</v>
      </c>
      <c r="CI270" s="9">
        <v>0</v>
      </c>
      <c r="CJ270" s="9">
        <v>0</v>
      </c>
      <c r="CK270" s="9">
        <v>0</v>
      </c>
      <c r="CL270" s="9">
        <v>0</v>
      </c>
      <c r="CM270" s="9">
        <v>0</v>
      </c>
      <c r="CN270" s="9">
        <v>0</v>
      </c>
      <c r="CO270" s="9">
        <v>0</v>
      </c>
      <c r="CP270" s="9">
        <v>0</v>
      </c>
      <c r="CQ270" s="9">
        <v>0</v>
      </c>
      <c r="CR270" s="9">
        <v>0</v>
      </c>
      <c r="CS270" s="9">
        <v>0</v>
      </c>
      <c r="CT270" s="9">
        <v>0</v>
      </c>
      <c r="CU270" s="9">
        <v>0</v>
      </c>
      <c r="CV270" s="9">
        <v>0</v>
      </c>
      <c r="CW270" s="9">
        <v>0</v>
      </c>
      <c r="CX270" s="9">
        <v>0</v>
      </c>
      <c r="CY270" s="9">
        <v>0</v>
      </c>
      <c r="CZ270" s="9">
        <v>0</v>
      </c>
      <c r="DA270" s="9">
        <v>0</v>
      </c>
      <c r="DB270" s="9">
        <v>0</v>
      </c>
      <c r="DC270" s="9">
        <v>0</v>
      </c>
      <c r="DD270" s="9">
        <v>0</v>
      </c>
      <c r="DE270" s="9">
        <v>0</v>
      </c>
      <c r="DF270" s="9">
        <v>0</v>
      </c>
      <c r="DG270" s="144">
        <f t="shared" si="457"/>
        <v>14600</v>
      </c>
      <c r="DH270" s="144">
        <f t="shared" ref="DH270:EW270" si="471">DG270</f>
        <v>14600</v>
      </c>
      <c r="DI270" s="144">
        <f t="shared" si="471"/>
        <v>14600</v>
      </c>
      <c r="DJ270" s="144">
        <f t="shared" si="471"/>
        <v>14600</v>
      </c>
      <c r="DK270" s="144">
        <f t="shared" si="471"/>
        <v>14600</v>
      </c>
      <c r="DL270" s="144">
        <f t="shared" si="471"/>
        <v>14600</v>
      </c>
      <c r="DM270" s="144">
        <f t="shared" si="471"/>
        <v>14600</v>
      </c>
      <c r="DN270" s="144">
        <f t="shared" si="471"/>
        <v>14600</v>
      </c>
      <c r="DO270" s="144">
        <f t="shared" si="471"/>
        <v>14600</v>
      </c>
      <c r="DP270" s="144">
        <f t="shared" si="471"/>
        <v>14600</v>
      </c>
      <c r="DQ270" s="144">
        <f t="shared" si="471"/>
        <v>14600</v>
      </c>
      <c r="DR270" s="144">
        <f t="shared" si="471"/>
        <v>14600</v>
      </c>
      <c r="DS270" s="144">
        <f t="shared" si="471"/>
        <v>14600</v>
      </c>
      <c r="DT270" s="144">
        <f t="shared" si="471"/>
        <v>14600</v>
      </c>
      <c r="DU270" s="144">
        <f t="shared" si="471"/>
        <v>14600</v>
      </c>
      <c r="DV270" s="144">
        <f t="shared" si="471"/>
        <v>14600</v>
      </c>
      <c r="DW270" s="144">
        <f t="shared" si="471"/>
        <v>14600</v>
      </c>
      <c r="DX270" s="144">
        <f t="shared" si="471"/>
        <v>14600</v>
      </c>
      <c r="DY270" s="144">
        <f t="shared" si="471"/>
        <v>14600</v>
      </c>
      <c r="DZ270" s="144">
        <f t="shared" si="471"/>
        <v>14600</v>
      </c>
      <c r="EA270" s="144">
        <f t="shared" si="471"/>
        <v>14600</v>
      </c>
      <c r="EB270" s="144">
        <f t="shared" si="471"/>
        <v>14600</v>
      </c>
      <c r="EC270" s="144">
        <f t="shared" si="471"/>
        <v>14600</v>
      </c>
      <c r="ED270" s="144">
        <f t="shared" si="471"/>
        <v>14600</v>
      </c>
      <c r="EE270" s="144">
        <f t="shared" si="471"/>
        <v>14600</v>
      </c>
      <c r="EF270" s="144">
        <f t="shared" si="471"/>
        <v>14600</v>
      </c>
      <c r="EG270" s="144">
        <f t="shared" si="471"/>
        <v>14600</v>
      </c>
      <c r="EH270" s="144">
        <f t="shared" si="471"/>
        <v>14600</v>
      </c>
      <c r="EI270" s="144">
        <f t="shared" si="471"/>
        <v>14600</v>
      </c>
      <c r="EJ270" s="144">
        <f t="shared" si="471"/>
        <v>14600</v>
      </c>
      <c r="EK270" s="144">
        <f t="shared" si="471"/>
        <v>14600</v>
      </c>
      <c r="EL270" s="144">
        <f t="shared" si="471"/>
        <v>14600</v>
      </c>
      <c r="EM270" s="144">
        <f t="shared" si="471"/>
        <v>14600</v>
      </c>
      <c r="EN270" s="144">
        <f t="shared" si="471"/>
        <v>14600</v>
      </c>
      <c r="EO270" s="144">
        <f t="shared" si="471"/>
        <v>14600</v>
      </c>
      <c r="EP270" s="144">
        <f t="shared" si="471"/>
        <v>14600</v>
      </c>
      <c r="EQ270" s="144">
        <f t="shared" si="471"/>
        <v>14600</v>
      </c>
      <c r="ER270" s="144">
        <f t="shared" si="471"/>
        <v>14600</v>
      </c>
      <c r="ES270" s="144">
        <f t="shared" si="471"/>
        <v>14600</v>
      </c>
      <c r="ET270" s="144">
        <f t="shared" si="471"/>
        <v>14600</v>
      </c>
      <c r="EU270" s="144">
        <f t="shared" si="471"/>
        <v>14600</v>
      </c>
      <c r="EV270" s="144">
        <f t="shared" si="471"/>
        <v>14600</v>
      </c>
      <c r="EW270" s="144">
        <f t="shared" si="471"/>
        <v>14600</v>
      </c>
      <c r="EX270" s="147">
        <f>PV(0.05,'PV factor'!C219,,-BR270)</f>
        <v>42176.87074829932</v>
      </c>
      <c r="EY270" s="147">
        <f>PV(0.05,'PV factor'!D219,,-BS270)</f>
        <v>28506.640751538707</v>
      </c>
      <c r="EZ270" s="147">
        <f>PV(0.05,'PV factor'!E219,,-BT270)</f>
        <v>51752.921879258131</v>
      </c>
      <c r="FA270" s="147">
        <f>PV(0.05,'PV factor'!F219,,-BU270)</f>
        <v>35258.677491080656</v>
      </c>
      <c r="FB270" s="147">
        <f>PV(0.05,'PV factor'!G219,,-BV270)</f>
        <v>29848.615865465108</v>
      </c>
      <c r="FC270" s="147">
        <f>PV(0.05,'PV factor'!H219,,-BW270)</f>
        <v>0</v>
      </c>
      <c r="FD270" s="147">
        <f>PV(0.05,'PV factor'!I219,,-BX270)</f>
        <v>0</v>
      </c>
      <c r="FE270" s="147">
        <f>PV(0.05,'PV factor'!J219,,-BY270)</f>
        <v>0</v>
      </c>
      <c r="FF270" s="147">
        <f>PV(0.05,'PV factor'!K219,,-BZ270)</f>
        <v>0</v>
      </c>
      <c r="FG270" s="147">
        <f>PV(0.05,'PV factor'!L219,,-CA270)</f>
        <v>0</v>
      </c>
      <c r="FH270" s="147">
        <f>PV(0.05,'PV factor'!M219,,-CB270)</f>
        <v>0</v>
      </c>
      <c r="FI270" s="147">
        <f>PV(0.05,'PV factor'!N219,,-CC270)</f>
        <v>0</v>
      </c>
      <c r="FJ270" s="147">
        <f>PV(0.05,'PV factor'!O219,,-CD270)</f>
        <v>0</v>
      </c>
      <c r="FK270" s="147">
        <f>PV(0.05,'PV factor'!P219,,-CE270)</f>
        <v>0</v>
      </c>
      <c r="FL270" s="147">
        <f>PV(0.05,'PV factor'!Q219,,-CF270)</f>
        <v>0</v>
      </c>
      <c r="FM270" s="147">
        <f>PV(0.05,'PV factor'!R219,,-CG270)</f>
        <v>0</v>
      </c>
      <c r="FN270" s="147">
        <f>PV(0.05,'PV factor'!S219,,-CH270)</f>
        <v>0</v>
      </c>
      <c r="FO270" s="147">
        <f>PV(0.05,'PV factor'!T219,,-CI270)</f>
        <v>0</v>
      </c>
      <c r="FP270" s="147">
        <f>PV(0.05,'PV factor'!U219,,-CJ270)</f>
        <v>0</v>
      </c>
      <c r="FQ270" s="147">
        <f>PV(0.05,'PV factor'!V219,,-CK270)</f>
        <v>0</v>
      </c>
      <c r="FR270" s="147">
        <f>PV(0.05,'PV factor'!W219,,-CL270)</f>
        <v>0</v>
      </c>
      <c r="FS270" s="147">
        <f>PV(0.05,'PV factor'!X219,,-CM270)</f>
        <v>0</v>
      </c>
      <c r="FT270" s="147">
        <f>PV(0.05,'PV factor'!Y219,,-CN270)</f>
        <v>0</v>
      </c>
      <c r="FU270" s="147">
        <f>PV(0.05,'PV factor'!Z219,,-CO270)</f>
        <v>0</v>
      </c>
      <c r="FV270" s="147">
        <f>PV(0.05,'PV factor'!AA219,,-CP270)</f>
        <v>0</v>
      </c>
      <c r="FW270" s="147">
        <f>PV(0.05,'PV factor'!AB219,,-CQ270)</f>
        <v>0</v>
      </c>
      <c r="FX270" s="147">
        <f>PV(0.05,'PV factor'!AC219,,-CR270)</f>
        <v>0</v>
      </c>
      <c r="FY270" s="147">
        <f>PV(0.05,'PV factor'!AD219,,-CS270)</f>
        <v>0</v>
      </c>
      <c r="FZ270" s="147">
        <f>PV(0.05,'PV factor'!AE219,,-CT270)</f>
        <v>0</v>
      </c>
      <c r="GA270" s="147">
        <f>PV(0.05,'PV factor'!AF219,,-CU270)</f>
        <v>0</v>
      </c>
      <c r="GB270" s="147">
        <f>PV(0.05,'PV factor'!AG219,,-CV270)</f>
        <v>0</v>
      </c>
      <c r="GC270" s="147">
        <f>PV(0.05,'PV factor'!AH219,,-CW270)</f>
        <v>0</v>
      </c>
      <c r="GD270" s="147">
        <f>PV(0.05,'PV factor'!AI219,,-CX270)</f>
        <v>0</v>
      </c>
      <c r="GE270" s="147">
        <f>PV(0.05,'PV factor'!AJ219,,-CY270)</f>
        <v>0</v>
      </c>
      <c r="GF270" s="147">
        <f>PV(0.05,'PV factor'!AK219,,-CZ270)</f>
        <v>0</v>
      </c>
      <c r="GG270" s="147">
        <f>PV(0.05,'PV factor'!AL219,,-DA270)</f>
        <v>0</v>
      </c>
      <c r="GH270" s="147">
        <f>PV(0.05,'PV factor'!AM219,,-DB270)</f>
        <v>0</v>
      </c>
      <c r="GI270" s="147">
        <f>PV(0.05,'PV factor'!AN219,,-DC270)</f>
        <v>0</v>
      </c>
      <c r="GJ270" s="147">
        <f>PV(0.05,'PV factor'!AO219,,-DD270)</f>
        <v>0</v>
      </c>
      <c r="GK270" s="147">
        <f>PV(0.05,'PV factor'!AP219,,-DE270)</f>
        <v>0</v>
      </c>
      <c r="GL270" s="147">
        <f>PV(0.05,'PV factor'!C219,,-DI270)</f>
        <v>13242.630385487528</v>
      </c>
      <c r="GM270" s="147">
        <f>PV(0.05,'PV factor'!D219,,-DJ270)</f>
        <v>12612.02893855955</v>
      </c>
      <c r="GN270" s="147">
        <f>PV(0.05,'PV factor'!E219,,-DK270)</f>
        <v>12011.456131961477</v>
      </c>
      <c r="GO270" s="147">
        <f>PV(0.05,'PV factor'!F219,,-DL270)</f>
        <v>11439.4820304395</v>
      </c>
      <c r="GP270" s="147">
        <f>PV(0.05,'PV factor'!G219,,-DM270)</f>
        <v>10894.744790894763</v>
      </c>
      <c r="GQ270" s="147">
        <f>PV(0.05,'PV factor'!H219,,-DN270)</f>
        <v>10375.947419899772</v>
      </c>
      <c r="GR270" s="147">
        <f>PV(0.05,'PV factor'!I219,,-DO270)</f>
        <v>9881.8546856188332</v>
      </c>
      <c r="GS270" s="147">
        <f>PV(0.05,'PV factor'!J219,,-DP270)</f>
        <v>9411.2901767798394</v>
      </c>
      <c r="GT270" s="147">
        <f>PV(0.05,'PV factor'!K219,,-DQ270)</f>
        <v>8963.1335016950852</v>
      </c>
      <c r="GU270" s="147">
        <f>PV(0.05,'PV factor'!L219,,-DR270)</f>
        <v>8536.3176206619864</v>
      </c>
      <c r="GV270" s="147">
        <f>PV(0.05,'PV factor'!M219,,-DS270)</f>
        <v>8129.8263053923692</v>
      </c>
      <c r="GW270" s="147">
        <f>PV(0.05,'PV factor'!N219,,-DT270)</f>
        <v>7742.691719421302</v>
      </c>
      <c r="GX270" s="147">
        <f>PV(0.05,'PV factor'!O219,,-DU270)</f>
        <v>7373.9921137345755</v>
      </c>
      <c r="GY270" s="147">
        <f>PV(0.05,'PV factor'!P219,,-DV270)</f>
        <v>7022.8496321281646</v>
      </c>
      <c r="GZ270" s="147">
        <f>PV(0.05,'PV factor'!Q219,,-DW270)</f>
        <v>6688.4282210744432</v>
      </c>
      <c r="HA270" s="147">
        <f>PV(0.05,'PV factor'!R219,,-DX270)</f>
        <v>6369.9316391185166</v>
      </c>
      <c r="HB270" s="147">
        <f>PV(0.05,'PV factor'!S219,,-DY270)</f>
        <v>6066.6015610652539</v>
      </c>
      <c r="HC270" s="147">
        <f>PV(0.05,'PV factor'!T219,,-DZ270)</f>
        <v>5777.715772443099</v>
      </c>
      <c r="HD270" s="147">
        <f>PV(0.05,'PV factor'!U219,,-EA270)</f>
        <v>5502.5864499458085</v>
      </c>
      <c r="HE270" s="147">
        <f>PV(0.05,'PV factor'!V219,,-EB270)</f>
        <v>5240.5585237579135</v>
      </c>
      <c r="HF270" s="147">
        <f>PV(0.05,'PV factor'!W219,,-EC270)</f>
        <v>4991.0081178646797</v>
      </c>
      <c r="HG270" s="147">
        <f>PV(0.05,'PV factor'!X219,,-ED270)</f>
        <v>4753.3410646330276</v>
      </c>
      <c r="HH270" s="147">
        <f>PV(0.05,'PV factor'!Y219,,-EE270)</f>
        <v>4526.991490126693</v>
      </c>
      <c r="HI270" s="147">
        <f>PV(0.05,'PV factor'!Z219,,-EF270)</f>
        <v>4311.4204667873264</v>
      </c>
      <c r="HJ270" s="147">
        <f>PV(0.05,'PV factor'!AA219,,-EG270)</f>
        <v>4106.1147302736445</v>
      </c>
      <c r="HK270" s="147">
        <f>PV(0.05,'PV factor'!AB219,,-EH270)</f>
        <v>3910.5854574034706</v>
      </c>
      <c r="HL270" s="147">
        <f>PV(0.05,'PV factor'!AC219,,-EI270)</f>
        <v>3724.3671022890198</v>
      </c>
      <c r="HM270" s="147">
        <f>PV(0.05,'PV factor'!AD219,,-EJ270)</f>
        <v>3547.0162878943042</v>
      </c>
      <c r="HN270" s="147">
        <f>PV(0.05,'PV factor'!AE219,,-EK270)</f>
        <v>3378.1107503755288</v>
      </c>
      <c r="HO270" s="147">
        <f>PV(0.05,'PV factor'!AF219,,-EL270)</f>
        <v>3217.2483336909786</v>
      </c>
      <c r="HP270" s="147">
        <f>PV(0.05,'PV factor'!AG219,,-EM270)</f>
        <v>3064.0460320866464</v>
      </c>
      <c r="HQ270" s="147">
        <f>PV(0.05,'PV factor'!AH219,,-EN270)</f>
        <v>2918.1390781777586</v>
      </c>
      <c r="HR270" s="147">
        <f>PV(0.05,'PV factor'!AI219,,-EO270)</f>
        <v>2779.1800744550083</v>
      </c>
      <c r="HS270" s="147">
        <f>PV(0.05,'PV factor'!AJ219,,-EP270)</f>
        <v>2646.8381661476265</v>
      </c>
      <c r="HT270" s="147">
        <f>PV(0.05,'PV factor'!AK219,,-EQ270)</f>
        <v>2520.7982534739303</v>
      </c>
      <c r="HU270" s="147">
        <f>PV(0.05,'PV factor'!AL219,,-ER270)</f>
        <v>2400.7602414037428</v>
      </c>
      <c r="HV270" s="147">
        <f>PV(0.05,'PV factor'!AM219,,-ES270)</f>
        <v>2286.4383251464224</v>
      </c>
      <c r="HW270" s="147">
        <f>PV(0.05,'PV factor'!AN219,,-ET270)</f>
        <v>2177.560309663259</v>
      </c>
      <c r="HX270" s="147">
        <f>PV(0.05,'PV factor'!AO219,,-EU270)</f>
        <v>2073.8669615840563</v>
      </c>
      <c r="HY270" s="147">
        <f>PV(0.05,'PV factor'!AP219,,-EV270)</f>
        <v>1975.1113919848153</v>
      </c>
      <c r="HZ270" s="147">
        <f t="shared" si="459"/>
        <v>187543.72673564192</v>
      </c>
      <c r="IA270" s="147">
        <f t="shared" si="460"/>
        <v>107368.88568199833</v>
      </c>
      <c r="IB270" s="401">
        <f t="shared" si="461"/>
        <v>0.57250054454417176</v>
      </c>
    </row>
    <row r="271" spans="1:236" ht="90" customHeight="1" x14ac:dyDescent="0.2">
      <c r="A271" s="82" t="s">
        <v>2268</v>
      </c>
      <c r="B271" s="84" t="s">
        <v>3468</v>
      </c>
      <c r="C271" s="84" t="s">
        <v>2262</v>
      </c>
      <c r="D271" s="83">
        <v>5</v>
      </c>
      <c r="E271" s="84" t="s">
        <v>3477</v>
      </c>
      <c r="F271" s="87" t="s">
        <v>3478</v>
      </c>
      <c r="G271" s="87" t="s">
        <v>3479</v>
      </c>
      <c r="H271" s="79" t="s">
        <v>77</v>
      </c>
      <c r="I271" s="87" t="s">
        <v>3469</v>
      </c>
      <c r="J271" s="87">
        <v>5</v>
      </c>
      <c r="K271" s="95" t="s">
        <v>206</v>
      </c>
      <c r="L271" s="79">
        <v>26280</v>
      </c>
      <c r="M271" s="399" t="s">
        <v>3588</v>
      </c>
      <c r="N271" s="78" t="s">
        <v>147</v>
      </c>
      <c r="O271" s="73" t="s">
        <v>106</v>
      </c>
      <c r="P271" s="78" t="s">
        <v>464</v>
      </c>
      <c r="Q271" s="112" t="s">
        <v>100</v>
      </c>
      <c r="R271" s="78" t="s">
        <v>108</v>
      </c>
      <c r="S271" s="78" t="s">
        <v>99</v>
      </c>
      <c r="T271" s="399" t="s">
        <v>1356</v>
      </c>
      <c r="U271" s="78" t="s">
        <v>100</v>
      </c>
      <c r="V271" s="96">
        <v>1</v>
      </c>
      <c r="W271" s="80">
        <v>231000</v>
      </c>
      <c r="X271" s="80">
        <v>0</v>
      </c>
      <c r="Y271" s="80">
        <v>0</v>
      </c>
      <c r="Z271" s="80">
        <v>0</v>
      </c>
      <c r="AA271" s="80">
        <v>115500</v>
      </c>
      <c r="AB271" s="80">
        <v>0</v>
      </c>
      <c r="AC271" s="80">
        <v>0</v>
      </c>
      <c r="AD271" s="80">
        <v>0</v>
      </c>
      <c r="AE271" s="80">
        <v>115500</v>
      </c>
      <c r="AF271" s="86">
        <v>0</v>
      </c>
      <c r="AG271" s="86">
        <v>0</v>
      </c>
      <c r="AH271" s="86">
        <v>0</v>
      </c>
      <c r="AI271" s="88" t="s">
        <v>88</v>
      </c>
      <c r="AJ271" s="402">
        <v>0</v>
      </c>
      <c r="AK271" s="402">
        <v>0</v>
      </c>
      <c r="AL271" s="402">
        <v>0</v>
      </c>
      <c r="AM271" s="402">
        <v>0</v>
      </c>
      <c r="AN271" s="402">
        <v>0</v>
      </c>
      <c r="AO271" s="402">
        <v>0</v>
      </c>
      <c r="AP271" s="402">
        <v>0</v>
      </c>
      <c r="AQ271" s="395">
        <v>0</v>
      </c>
      <c r="AR271" s="395">
        <v>0</v>
      </c>
      <c r="AS271" s="395">
        <v>0</v>
      </c>
      <c r="AT271" s="395">
        <v>0</v>
      </c>
      <c r="AU271" s="118"/>
      <c r="AV271" s="230">
        <f t="shared" si="427"/>
        <v>1</v>
      </c>
      <c r="AW271" s="230">
        <f t="shared" si="428"/>
        <v>0</v>
      </c>
      <c r="AX271" s="230" t="str">
        <f t="shared" si="429"/>
        <v>C4</v>
      </c>
      <c r="AY271" s="141">
        <f t="shared" si="430"/>
        <v>9</v>
      </c>
      <c r="AZ271" s="70">
        <f t="shared" si="431"/>
        <v>1</v>
      </c>
      <c r="BA271" s="70">
        <f t="shared" si="432"/>
        <v>1</v>
      </c>
      <c r="BB271" s="70">
        <f t="shared" si="433"/>
        <v>1</v>
      </c>
      <c r="BC271" s="70">
        <f t="shared" si="434"/>
        <v>1</v>
      </c>
      <c r="BD271" s="70">
        <f t="shared" si="435"/>
        <v>1</v>
      </c>
      <c r="BE271" s="70">
        <f t="shared" si="436"/>
        <v>1</v>
      </c>
      <c r="BF271" s="70">
        <f t="shared" si="437"/>
        <v>1</v>
      </c>
      <c r="BG271" s="71">
        <f t="shared" si="438"/>
        <v>0</v>
      </c>
      <c r="BH271" s="71">
        <f t="shared" si="439"/>
        <v>1</v>
      </c>
      <c r="BI271" s="71">
        <f t="shared" si="440"/>
        <v>0</v>
      </c>
      <c r="BJ271" s="71">
        <f t="shared" si="441"/>
        <v>1</v>
      </c>
      <c r="BK271" s="71">
        <f t="shared" si="442"/>
        <v>0</v>
      </c>
      <c r="BL271" s="70">
        <f t="shared" si="443"/>
        <v>1</v>
      </c>
      <c r="BM271" s="70">
        <f t="shared" si="444"/>
        <v>1</v>
      </c>
      <c r="BN271" s="70">
        <f t="shared" si="445"/>
        <v>0</v>
      </c>
      <c r="BO271" s="70">
        <f t="shared" si="446"/>
        <v>1</v>
      </c>
      <c r="BP271" s="144">
        <f t="shared" si="447"/>
        <v>0</v>
      </c>
      <c r="BQ271" s="144">
        <f t="shared" si="448"/>
        <v>0</v>
      </c>
      <c r="BR271" s="144">
        <f t="shared" si="449"/>
        <v>115500</v>
      </c>
      <c r="BS271" s="144">
        <f t="shared" si="450"/>
        <v>0</v>
      </c>
      <c r="BT271" s="144">
        <f t="shared" si="451"/>
        <v>0</v>
      </c>
      <c r="BU271" s="144">
        <f t="shared" si="452"/>
        <v>0</v>
      </c>
      <c r="BV271" s="144">
        <f t="shared" si="453"/>
        <v>115500</v>
      </c>
      <c r="BW271" s="144">
        <f t="shared" si="454"/>
        <v>0</v>
      </c>
      <c r="BX271" s="144">
        <f t="shared" si="455"/>
        <v>0</v>
      </c>
      <c r="BY271" s="144">
        <f t="shared" si="456"/>
        <v>0</v>
      </c>
      <c r="BZ271" s="9">
        <v>0</v>
      </c>
      <c r="CA271" s="9">
        <v>0</v>
      </c>
      <c r="CB271" s="9">
        <v>0</v>
      </c>
      <c r="CC271" s="9">
        <v>0</v>
      </c>
      <c r="CD271" s="9">
        <v>0</v>
      </c>
      <c r="CE271" s="9">
        <v>0</v>
      </c>
      <c r="CF271" s="9">
        <v>0</v>
      </c>
      <c r="CG271" s="9">
        <v>0</v>
      </c>
      <c r="CH271" s="9">
        <v>0</v>
      </c>
      <c r="CI271" s="9">
        <v>0</v>
      </c>
      <c r="CJ271" s="9">
        <v>0</v>
      </c>
      <c r="CK271" s="9">
        <v>0</v>
      </c>
      <c r="CL271" s="9">
        <v>0</v>
      </c>
      <c r="CM271" s="9">
        <v>0</v>
      </c>
      <c r="CN271" s="9">
        <v>0</v>
      </c>
      <c r="CO271" s="9">
        <v>0</v>
      </c>
      <c r="CP271" s="9">
        <v>0</v>
      </c>
      <c r="CQ271" s="9">
        <v>0</v>
      </c>
      <c r="CR271" s="9">
        <v>0</v>
      </c>
      <c r="CS271" s="9">
        <v>0</v>
      </c>
      <c r="CT271" s="9">
        <v>0</v>
      </c>
      <c r="CU271" s="9">
        <v>0</v>
      </c>
      <c r="CV271" s="9">
        <v>0</v>
      </c>
      <c r="CW271" s="9">
        <v>0</v>
      </c>
      <c r="CX271" s="9">
        <v>0</v>
      </c>
      <c r="CY271" s="9">
        <v>0</v>
      </c>
      <c r="CZ271" s="9">
        <v>0</v>
      </c>
      <c r="DA271" s="9">
        <v>0</v>
      </c>
      <c r="DB271" s="9">
        <v>0</v>
      </c>
      <c r="DC271" s="9">
        <v>0</v>
      </c>
      <c r="DD271" s="9">
        <v>0</v>
      </c>
      <c r="DE271" s="9">
        <v>0</v>
      </c>
      <c r="DF271" s="9">
        <v>0</v>
      </c>
      <c r="DG271" s="144">
        <f t="shared" si="457"/>
        <v>26280</v>
      </c>
      <c r="DH271" s="144">
        <f t="shared" ref="DH271:EW271" si="472">DG271</f>
        <v>26280</v>
      </c>
      <c r="DI271" s="144">
        <f t="shared" si="472"/>
        <v>26280</v>
      </c>
      <c r="DJ271" s="144">
        <f t="shared" si="472"/>
        <v>26280</v>
      </c>
      <c r="DK271" s="144">
        <f t="shared" si="472"/>
        <v>26280</v>
      </c>
      <c r="DL271" s="144">
        <f t="shared" si="472"/>
        <v>26280</v>
      </c>
      <c r="DM271" s="144">
        <f t="shared" si="472"/>
        <v>26280</v>
      </c>
      <c r="DN271" s="144">
        <f t="shared" si="472"/>
        <v>26280</v>
      </c>
      <c r="DO271" s="144">
        <f t="shared" si="472"/>
        <v>26280</v>
      </c>
      <c r="DP271" s="144">
        <f t="shared" si="472"/>
        <v>26280</v>
      </c>
      <c r="DQ271" s="144">
        <f t="shared" si="472"/>
        <v>26280</v>
      </c>
      <c r="DR271" s="144">
        <f t="shared" si="472"/>
        <v>26280</v>
      </c>
      <c r="DS271" s="144">
        <f t="shared" si="472"/>
        <v>26280</v>
      </c>
      <c r="DT271" s="144">
        <f t="shared" si="472"/>
        <v>26280</v>
      </c>
      <c r="DU271" s="144">
        <f t="shared" si="472"/>
        <v>26280</v>
      </c>
      <c r="DV271" s="144">
        <f t="shared" si="472"/>
        <v>26280</v>
      </c>
      <c r="DW271" s="144">
        <f t="shared" si="472"/>
        <v>26280</v>
      </c>
      <c r="DX271" s="144">
        <f t="shared" si="472"/>
        <v>26280</v>
      </c>
      <c r="DY271" s="144">
        <f t="shared" si="472"/>
        <v>26280</v>
      </c>
      <c r="DZ271" s="144">
        <f t="shared" si="472"/>
        <v>26280</v>
      </c>
      <c r="EA271" s="144">
        <f t="shared" si="472"/>
        <v>26280</v>
      </c>
      <c r="EB271" s="144">
        <f t="shared" si="472"/>
        <v>26280</v>
      </c>
      <c r="EC271" s="144">
        <f t="shared" si="472"/>
        <v>26280</v>
      </c>
      <c r="ED271" s="144">
        <f t="shared" si="472"/>
        <v>26280</v>
      </c>
      <c r="EE271" s="144">
        <f t="shared" si="472"/>
        <v>26280</v>
      </c>
      <c r="EF271" s="144">
        <f t="shared" si="472"/>
        <v>26280</v>
      </c>
      <c r="EG271" s="144">
        <f t="shared" si="472"/>
        <v>26280</v>
      </c>
      <c r="EH271" s="144">
        <f t="shared" si="472"/>
        <v>26280</v>
      </c>
      <c r="EI271" s="144">
        <f t="shared" si="472"/>
        <v>26280</v>
      </c>
      <c r="EJ271" s="144">
        <f t="shared" si="472"/>
        <v>26280</v>
      </c>
      <c r="EK271" s="144">
        <f t="shared" si="472"/>
        <v>26280</v>
      </c>
      <c r="EL271" s="144">
        <f t="shared" si="472"/>
        <v>26280</v>
      </c>
      <c r="EM271" s="144">
        <f t="shared" si="472"/>
        <v>26280</v>
      </c>
      <c r="EN271" s="144">
        <f t="shared" si="472"/>
        <v>26280</v>
      </c>
      <c r="EO271" s="144">
        <f t="shared" si="472"/>
        <v>26280</v>
      </c>
      <c r="EP271" s="144">
        <f t="shared" si="472"/>
        <v>26280</v>
      </c>
      <c r="EQ271" s="144">
        <f t="shared" si="472"/>
        <v>26280</v>
      </c>
      <c r="ER271" s="144">
        <f t="shared" si="472"/>
        <v>26280</v>
      </c>
      <c r="ES271" s="144">
        <f t="shared" si="472"/>
        <v>26280</v>
      </c>
      <c r="ET271" s="144">
        <f t="shared" si="472"/>
        <v>26280</v>
      </c>
      <c r="EU271" s="144">
        <f t="shared" si="472"/>
        <v>26280</v>
      </c>
      <c r="EV271" s="144">
        <f t="shared" si="472"/>
        <v>26280</v>
      </c>
      <c r="EW271" s="144">
        <f t="shared" si="472"/>
        <v>26280</v>
      </c>
      <c r="EX271" s="147">
        <f>PV(0.05,'PV factor'!C287,,-BR271)</f>
        <v>104761.90476190476</v>
      </c>
      <c r="EY271" s="147">
        <f>PV(0.05,'PV factor'!D287,,-BS271)</f>
        <v>0</v>
      </c>
      <c r="EZ271" s="147">
        <f>PV(0.05,'PV factor'!E287,,-BT271)</f>
        <v>0</v>
      </c>
      <c r="FA271" s="147">
        <f>PV(0.05,'PV factor'!F287,,-BU271)</f>
        <v>0</v>
      </c>
      <c r="FB271" s="147">
        <f>PV(0.05,'PV factor'!G287,,-BV271)</f>
        <v>86187.878311530498</v>
      </c>
      <c r="FC271" s="147">
        <f>PV(0.05,'PV factor'!H287,,-BW271)</f>
        <v>0</v>
      </c>
      <c r="FD271" s="147">
        <f>PV(0.05,'PV factor'!I287,,-BX271)</f>
        <v>0</v>
      </c>
      <c r="FE271" s="147">
        <f>PV(0.05,'PV factor'!J287,,-BY271)</f>
        <v>0</v>
      </c>
      <c r="FF271" s="147">
        <f>PV(0.05,'PV factor'!K287,,-BZ271)</f>
        <v>0</v>
      </c>
      <c r="FG271" s="147">
        <f>PV(0.05,'PV factor'!L287,,-CA271)</f>
        <v>0</v>
      </c>
      <c r="FH271" s="147">
        <f>PV(0.05,'PV factor'!M287,,-CB271)</f>
        <v>0</v>
      </c>
      <c r="FI271" s="147">
        <f>PV(0.05,'PV factor'!N287,,-CC271)</f>
        <v>0</v>
      </c>
      <c r="FJ271" s="147">
        <f>PV(0.05,'PV factor'!O287,,-CD271)</f>
        <v>0</v>
      </c>
      <c r="FK271" s="147">
        <f>PV(0.05,'PV factor'!P287,,-CE271)</f>
        <v>0</v>
      </c>
      <c r="FL271" s="147">
        <f>PV(0.05,'PV factor'!Q287,,-CF271)</f>
        <v>0</v>
      </c>
      <c r="FM271" s="147">
        <f>PV(0.05,'PV factor'!R287,,-CG271)</f>
        <v>0</v>
      </c>
      <c r="FN271" s="147">
        <f>PV(0.05,'PV factor'!S287,,-CH271)</f>
        <v>0</v>
      </c>
      <c r="FO271" s="147">
        <f>PV(0.05,'PV factor'!T287,,-CI271)</f>
        <v>0</v>
      </c>
      <c r="FP271" s="147">
        <f>PV(0.05,'PV factor'!U287,,-CJ271)</f>
        <v>0</v>
      </c>
      <c r="FQ271" s="147">
        <f>PV(0.05,'PV factor'!V287,,-CK271)</f>
        <v>0</v>
      </c>
      <c r="FR271" s="147">
        <f>PV(0.05,'PV factor'!W287,,-CL271)</f>
        <v>0</v>
      </c>
      <c r="FS271" s="147">
        <f>PV(0.05,'PV factor'!X287,,-CM271)</f>
        <v>0</v>
      </c>
      <c r="FT271" s="147">
        <f>PV(0.05,'PV factor'!Y287,,-CN271)</f>
        <v>0</v>
      </c>
      <c r="FU271" s="147">
        <f>PV(0.05,'PV factor'!Z287,,-CO271)</f>
        <v>0</v>
      </c>
      <c r="FV271" s="147">
        <f>PV(0.05,'PV factor'!AA287,,-CP271)</f>
        <v>0</v>
      </c>
      <c r="FW271" s="147">
        <f>PV(0.05,'PV factor'!AB287,,-CQ271)</f>
        <v>0</v>
      </c>
      <c r="FX271" s="147">
        <f>PV(0.05,'PV factor'!AC287,,-CR271)</f>
        <v>0</v>
      </c>
      <c r="FY271" s="147">
        <f>PV(0.05,'PV factor'!AD287,,-CS271)</f>
        <v>0</v>
      </c>
      <c r="FZ271" s="147">
        <f>PV(0.05,'PV factor'!AE287,,-CT271)</f>
        <v>0</v>
      </c>
      <c r="GA271" s="147">
        <f>PV(0.05,'PV factor'!AF287,,-CU271)</f>
        <v>0</v>
      </c>
      <c r="GB271" s="147">
        <f>PV(0.05,'PV factor'!AG287,,-CV271)</f>
        <v>0</v>
      </c>
      <c r="GC271" s="147">
        <f>PV(0.05,'PV factor'!AH287,,-CW271)</f>
        <v>0</v>
      </c>
      <c r="GD271" s="147">
        <f>PV(0.05,'PV factor'!AI287,,-CX271)</f>
        <v>0</v>
      </c>
      <c r="GE271" s="147">
        <f>PV(0.05,'PV factor'!AJ287,,-CY271)</f>
        <v>0</v>
      </c>
      <c r="GF271" s="147">
        <f>PV(0.05,'PV factor'!AK287,,-CZ271)</f>
        <v>0</v>
      </c>
      <c r="GG271" s="147">
        <f>PV(0.05,'PV factor'!AL287,,-DA271)</f>
        <v>0</v>
      </c>
      <c r="GH271" s="147">
        <f>PV(0.05,'PV factor'!AM287,,-DB271)</f>
        <v>0</v>
      </c>
      <c r="GI271" s="147">
        <f>PV(0.05,'PV factor'!AN287,,-DC271)</f>
        <v>0</v>
      </c>
      <c r="GJ271" s="147">
        <f>PV(0.05,'PV factor'!AO287,,-DD271)</f>
        <v>0</v>
      </c>
      <c r="GK271" s="147">
        <f>PV(0.05,'PV factor'!AP287,,-DE271)</f>
        <v>0</v>
      </c>
      <c r="GL271" s="147">
        <f>PV(0.05,'PV factor'!C287,,-DI271)</f>
        <v>23836.734693877552</v>
      </c>
      <c r="GM271" s="147">
        <f>PV(0.05,'PV factor'!D287,,-DJ271)</f>
        <v>22701.652089407187</v>
      </c>
      <c r="GN271" s="147">
        <f>PV(0.05,'PV factor'!E287,,-DK271)</f>
        <v>21620.621037530658</v>
      </c>
      <c r="GO271" s="147">
        <f>PV(0.05,'PV factor'!F287,,-DL271)</f>
        <v>20591.067654791103</v>
      </c>
      <c r="GP271" s="147">
        <f>PV(0.05,'PV factor'!G287,,-DM271)</f>
        <v>19610.540623610574</v>
      </c>
      <c r="GQ271" s="147">
        <f>PV(0.05,'PV factor'!H287,,-DN271)</f>
        <v>18676.705355819591</v>
      </c>
      <c r="GR271" s="147">
        <f>PV(0.05,'PV factor'!I287,,-DO271)</f>
        <v>17787.338434113899</v>
      </c>
      <c r="GS271" s="147">
        <f>PV(0.05,'PV factor'!J287,,-DP271)</f>
        <v>16940.322318203711</v>
      </c>
      <c r="GT271" s="147">
        <f>PV(0.05,'PV factor'!K287,,-DQ271)</f>
        <v>16133.640303051156</v>
      </c>
      <c r="GU271" s="147">
        <f>PV(0.05,'PV factor'!L287,,-DR271)</f>
        <v>15365.371717191574</v>
      </c>
      <c r="GV271" s="147">
        <f>PV(0.05,'PV factor'!M287,,-DS271)</f>
        <v>14633.687349706264</v>
      </c>
      <c r="GW271" s="147">
        <f>PV(0.05,'PV factor'!N287,,-DT271)</f>
        <v>13936.845094958344</v>
      </c>
      <c r="GX271" s="147">
        <f>PV(0.05,'PV factor'!O287,,-DU271)</f>
        <v>13273.185804722236</v>
      </c>
      <c r="GY271" s="147">
        <f>PV(0.05,'PV factor'!P287,,-DV271)</f>
        <v>12641.129337830696</v>
      </c>
      <c r="GZ271" s="147">
        <f>PV(0.05,'PV factor'!Q287,,-DW271)</f>
        <v>12039.170797933997</v>
      </c>
      <c r="HA271" s="147">
        <f>PV(0.05,'PV factor'!R287,,-DX271)</f>
        <v>11465.876950413329</v>
      </c>
      <c r="HB271" s="147">
        <f>PV(0.05,'PV factor'!S287,,-DY271)</f>
        <v>10919.882809917457</v>
      </c>
      <c r="HC271" s="147">
        <f>PV(0.05,'PV factor'!T287,,-DZ271)</f>
        <v>10399.888390397578</v>
      </c>
      <c r="HD271" s="147">
        <f>PV(0.05,'PV factor'!U287,,-EA271)</f>
        <v>9904.6556099024565</v>
      </c>
      <c r="HE271" s="147">
        <f>PV(0.05,'PV factor'!V287,,-EB271)</f>
        <v>9433.0053427642433</v>
      </c>
      <c r="HF271" s="147">
        <f>PV(0.05,'PV factor'!W287,,-EC271)</f>
        <v>8983.8146121564223</v>
      </c>
      <c r="HG271" s="147">
        <f>PV(0.05,'PV factor'!X287,,-ED271)</f>
        <v>8556.0139163394488</v>
      </c>
      <c r="HH271" s="147">
        <f>PV(0.05,'PV factor'!Y287,,-EE271)</f>
        <v>8148.5846822280473</v>
      </c>
      <c r="HI271" s="147">
        <f>PV(0.05,'PV factor'!Z287,,-EF271)</f>
        <v>7760.5568402171875</v>
      </c>
      <c r="HJ271" s="147">
        <f>PV(0.05,'PV factor'!AA287,,-EG271)</f>
        <v>7391.0065144925602</v>
      </c>
      <c r="HK271" s="147">
        <f>PV(0.05,'PV factor'!AB287,,-EH271)</f>
        <v>7039.0538233262469</v>
      </c>
      <c r="HL271" s="147">
        <f>PV(0.05,'PV factor'!AC287,,-EI271)</f>
        <v>6703.8607841202356</v>
      </c>
      <c r="HM271" s="147">
        <f>PV(0.05,'PV factor'!AD287,,-EJ271)</f>
        <v>6384.629318209747</v>
      </c>
      <c r="HN271" s="147">
        <f>PV(0.05,'PV factor'!AE287,,-EK271)</f>
        <v>6080.5993506759523</v>
      </c>
      <c r="HO271" s="147">
        <f>PV(0.05,'PV factor'!AF287,,-EL271)</f>
        <v>5791.0470006437617</v>
      </c>
      <c r="HP271" s="147">
        <f>PV(0.05,'PV factor'!AG287,,-EM271)</f>
        <v>5515.282857755964</v>
      </c>
      <c r="HQ271" s="147">
        <f>PV(0.05,'PV factor'!AH287,,-EN271)</f>
        <v>5252.6503407199652</v>
      </c>
      <c r="HR271" s="147">
        <f>PV(0.05,'PV factor'!AI287,,-EO271)</f>
        <v>5002.524134019015</v>
      </c>
      <c r="HS271" s="147">
        <f>PV(0.05,'PV factor'!AJ287,,-EP271)</f>
        <v>4764.3086990657275</v>
      </c>
      <c r="HT271" s="147">
        <f>PV(0.05,'PV factor'!AK287,,-EQ271)</f>
        <v>4537.4368562530744</v>
      </c>
      <c r="HU271" s="147">
        <f>PV(0.05,'PV factor'!AL287,,-ER271)</f>
        <v>4321.3684345267375</v>
      </c>
      <c r="HV271" s="147">
        <f>PV(0.05,'PV factor'!AM287,,-ES271)</f>
        <v>4115.5889852635601</v>
      </c>
      <c r="HW271" s="147">
        <f>PV(0.05,'PV factor'!AN287,,-ET271)</f>
        <v>3919.6085573938658</v>
      </c>
      <c r="HX271" s="147">
        <f>PV(0.05,'PV factor'!AO287,,-EU271)</f>
        <v>3732.9605308513014</v>
      </c>
      <c r="HY271" s="147">
        <f>PV(0.05,'PV factor'!AP287,,-EV271)</f>
        <v>3555.2005055726677</v>
      </c>
      <c r="HZ271" s="147">
        <f t="shared" si="459"/>
        <v>190949.78307343525</v>
      </c>
      <c r="IA271" s="147">
        <f t="shared" si="460"/>
        <v>108360.61609921708</v>
      </c>
      <c r="IB271" s="401">
        <f t="shared" si="461"/>
        <v>0.56748226866298079</v>
      </c>
    </row>
    <row r="272" spans="1:236" ht="90" customHeight="1" x14ac:dyDescent="0.2">
      <c r="A272" s="276" t="s">
        <v>634</v>
      </c>
      <c r="B272" s="277" t="s">
        <v>1167</v>
      </c>
      <c r="C272" s="277" t="s">
        <v>1272</v>
      </c>
      <c r="D272" s="99"/>
      <c r="E272" s="277" t="s">
        <v>1273</v>
      </c>
      <c r="F272" s="103" t="s">
        <v>1274</v>
      </c>
      <c r="G272" s="103" t="s">
        <v>1275</v>
      </c>
      <c r="H272" s="99"/>
      <c r="I272" s="103" t="s">
        <v>1189</v>
      </c>
      <c r="J272" s="103">
        <v>5</v>
      </c>
      <c r="K272" s="227" t="s">
        <v>79</v>
      </c>
      <c r="L272" s="98">
        <v>185990</v>
      </c>
      <c r="M272" s="99" t="s">
        <v>1241</v>
      </c>
      <c r="N272" s="99" t="s">
        <v>147</v>
      </c>
      <c r="O272" s="73" t="s">
        <v>106</v>
      </c>
      <c r="P272" s="90" t="s">
        <v>728</v>
      </c>
      <c r="Q272" s="112" t="s">
        <v>100</v>
      </c>
      <c r="R272" s="99" t="s">
        <v>108</v>
      </c>
      <c r="S272" s="99" t="s">
        <v>99</v>
      </c>
      <c r="T272" s="99" t="s">
        <v>366</v>
      </c>
      <c r="U272" s="99" t="s">
        <v>100</v>
      </c>
      <c r="V272" s="102">
        <v>1</v>
      </c>
      <c r="W272" s="278">
        <v>1600000</v>
      </c>
      <c r="X272" s="278">
        <v>0</v>
      </c>
      <c r="Y272" s="278">
        <v>0</v>
      </c>
      <c r="Z272" s="278">
        <v>0</v>
      </c>
      <c r="AA272" s="105">
        <v>0</v>
      </c>
      <c r="AB272" s="278">
        <v>1600000</v>
      </c>
      <c r="AC272" s="278">
        <v>0</v>
      </c>
      <c r="AD272" s="278">
        <v>0</v>
      </c>
      <c r="AE272" s="278">
        <v>0</v>
      </c>
      <c r="AF272" s="278">
        <v>0</v>
      </c>
      <c r="AG272" s="278">
        <v>0</v>
      </c>
      <c r="AH272" s="278">
        <v>0</v>
      </c>
      <c r="AI272" s="100" t="s">
        <v>88</v>
      </c>
      <c r="AJ272" s="278">
        <v>0</v>
      </c>
      <c r="AK272" s="278">
        <v>0</v>
      </c>
      <c r="AL272" s="278">
        <v>0</v>
      </c>
      <c r="AM272" s="278">
        <v>0</v>
      </c>
      <c r="AN272" s="278">
        <v>0</v>
      </c>
      <c r="AO272" s="278">
        <v>0</v>
      </c>
      <c r="AP272" s="278">
        <v>0</v>
      </c>
      <c r="AQ272" s="278">
        <v>0</v>
      </c>
      <c r="AR272" s="278">
        <v>0</v>
      </c>
      <c r="AS272" s="278">
        <v>0</v>
      </c>
      <c r="AT272" s="278">
        <v>0</v>
      </c>
      <c r="AU272" s="103"/>
      <c r="AV272" s="230">
        <f t="shared" si="427"/>
        <v>0</v>
      </c>
      <c r="AW272" s="230">
        <f t="shared" si="428"/>
        <v>0</v>
      </c>
      <c r="AX272" s="230" t="str">
        <f t="shared" si="429"/>
        <v>C1</v>
      </c>
      <c r="AY272" s="141">
        <f t="shared" si="430"/>
        <v>7</v>
      </c>
      <c r="AZ272" s="70">
        <f t="shared" si="431"/>
        <v>1</v>
      </c>
      <c r="BA272" s="70">
        <f t="shared" si="432"/>
        <v>1</v>
      </c>
      <c r="BB272" s="70">
        <f t="shared" si="433"/>
        <v>1</v>
      </c>
      <c r="BC272" s="70">
        <f t="shared" si="434"/>
        <v>0</v>
      </c>
      <c r="BD272" s="70">
        <f t="shared" si="435"/>
        <v>1</v>
      </c>
      <c r="BE272" s="70">
        <f t="shared" si="436"/>
        <v>0</v>
      </c>
      <c r="BF272" s="70">
        <f t="shared" si="437"/>
        <v>0</v>
      </c>
      <c r="BG272" s="71">
        <f t="shared" si="438"/>
        <v>0</v>
      </c>
      <c r="BH272" s="71">
        <f t="shared" si="439"/>
        <v>1</v>
      </c>
      <c r="BI272" s="71">
        <f t="shared" si="440"/>
        <v>0</v>
      </c>
      <c r="BJ272" s="71">
        <f t="shared" si="441"/>
        <v>1</v>
      </c>
      <c r="BK272" s="71">
        <f t="shared" si="442"/>
        <v>0</v>
      </c>
      <c r="BL272" s="70">
        <f t="shared" si="443"/>
        <v>1</v>
      </c>
      <c r="BM272" s="70">
        <f t="shared" si="444"/>
        <v>1</v>
      </c>
      <c r="BN272" s="70">
        <f t="shared" si="445"/>
        <v>0</v>
      </c>
      <c r="BO272" s="70">
        <f t="shared" si="446"/>
        <v>1</v>
      </c>
      <c r="BP272" s="144">
        <f t="shared" si="447"/>
        <v>0</v>
      </c>
      <c r="BQ272" s="144">
        <f t="shared" si="448"/>
        <v>0</v>
      </c>
      <c r="BR272" s="144">
        <f t="shared" si="449"/>
        <v>0</v>
      </c>
      <c r="BS272" s="144">
        <f t="shared" si="450"/>
        <v>1600000</v>
      </c>
      <c r="BT272" s="144">
        <f t="shared" si="451"/>
        <v>0</v>
      </c>
      <c r="BU272" s="144">
        <f t="shared" si="452"/>
        <v>0</v>
      </c>
      <c r="BV272" s="144">
        <f t="shared" si="453"/>
        <v>0</v>
      </c>
      <c r="BW272" s="144">
        <f t="shared" si="454"/>
        <v>0</v>
      </c>
      <c r="BX272" s="144">
        <f t="shared" si="455"/>
        <v>0</v>
      </c>
      <c r="BY272" s="144">
        <f t="shared" si="456"/>
        <v>0</v>
      </c>
      <c r="BZ272" s="9">
        <v>0</v>
      </c>
      <c r="CA272" s="9">
        <v>0</v>
      </c>
      <c r="CB272" s="9">
        <v>0</v>
      </c>
      <c r="CC272" s="9">
        <v>0</v>
      </c>
      <c r="CD272" s="9">
        <v>0</v>
      </c>
      <c r="CE272" s="9">
        <v>0</v>
      </c>
      <c r="CF272" s="9">
        <v>0</v>
      </c>
      <c r="CG272" s="9">
        <v>0</v>
      </c>
      <c r="CH272" s="9">
        <v>0</v>
      </c>
      <c r="CI272" s="9">
        <v>0</v>
      </c>
      <c r="CJ272" s="9">
        <v>0</v>
      </c>
      <c r="CK272" s="9">
        <v>0</v>
      </c>
      <c r="CL272" s="9">
        <v>0</v>
      </c>
      <c r="CM272" s="9">
        <v>0</v>
      </c>
      <c r="CN272" s="9">
        <v>0</v>
      </c>
      <c r="CO272" s="9">
        <v>0</v>
      </c>
      <c r="CP272" s="9">
        <v>0</v>
      </c>
      <c r="CQ272" s="9">
        <v>0</v>
      </c>
      <c r="CR272" s="9">
        <v>0</v>
      </c>
      <c r="CS272" s="9">
        <v>0</v>
      </c>
      <c r="CT272" s="9">
        <v>0</v>
      </c>
      <c r="CU272" s="9">
        <v>0</v>
      </c>
      <c r="CV272" s="9">
        <v>0</v>
      </c>
      <c r="CW272" s="9">
        <v>0</v>
      </c>
      <c r="CX272" s="9">
        <v>0</v>
      </c>
      <c r="CY272" s="9">
        <v>0</v>
      </c>
      <c r="CZ272" s="9">
        <v>0</v>
      </c>
      <c r="DA272" s="9">
        <v>0</v>
      </c>
      <c r="DB272" s="9">
        <v>0</v>
      </c>
      <c r="DC272" s="9">
        <v>0</v>
      </c>
      <c r="DD272" s="9">
        <v>0</v>
      </c>
      <c r="DE272" s="9">
        <v>0</v>
      </c>
      <c r="DF272" s="9">
        <v>0</v>
      </c>
      <c r="DG272" s="144">
        <f t="shared" si="457"/>
        <v>185990</v>
      </c>
      <c r="DH272" s="144">
        <f t="shared" ref="DH272:EW272" si="473">DG272</f>
        <v>185990</v>
      </c>
      <c r="DI272" s="144">
        <f t="shared" si="473"/>
        <v>185990</v>
      </c>
      <c r="DJ272" s="144">
        <f t="shared" si="473"/>
        <v>185990</v>
      </c>
      <c r="DK272" s="144">
        <f t="shared" si="473"/>
        <v>185990</v>
      </c>
      <c r="DL272" s="144">
        <f t="shared" si="473"/>
        <v>185990</v>
      </c>
      <c r="DM272" s="144">
        <f t="shared" si="473"/>
        <v>185990</v>
      </c>
      <c r="DN272" s="144">
        <f t="shared" si="473"/>
        <v>185990</v>
      </c>
      <c r="DO272" s="144">
        <f t="shared" si="473"/>
        <v>185990</v>
      </c>
      <c r="DP272" s="144">
        <f t="shared" si="473"/>
        <v>185990</v>
      </c>
      <c r="DQ272" s="144">
        <f t="shared" si="473"/>
        <v>185990</v>
      </c>
      <c r="DR272" s="144">
        <f t="shared" si="473"/>
        <v>185990</v>
      </c>
      <c r="DS272" s="144">
        <f t="shared" si="473"/>
        <v>185990</v>
      </c>
      <c r="DT272" s="144">
        <f t="shared" si="473"/>
        <v>185990</v>
      </c>
      <c r="DU272" s="144">
        <f t="shared" si="473"/>
        <v>185990</v>
      </c>
      <c r="DV272" s="144">
        <f t="shared" si="473"/>
        <v>185990</v>
      </c>
      <c r="DW272" s="144">
        <f t="shared" si="473"/>
        <v>185990</v>
      </c>
      <c r="DX272" s="144">
        <f t="shared" si="473"/>
        <v>185990</v>
      </c>
      <c r="DY272" s="144">
        <f t="shared" si="473"/>
        <v>185990</v>
      </c>
      <c r="DZ272" s="144">
        <f t="shared" si="473"/>
        <v>185990</v>
      </c>
      <c r="EA272" s="144">
        <f t="shared" si="473"/>
        <v>185990</v>
      </c>
      <c r="EB272" s="144">
        <f t="shared" si="473"/>
        <v>185990</v>
      </c>
      <c r="EC272" s="144">
        <f t="shared" si="473"/>
        <v>185990</v>
      </c>
      <c r="ED272" s="144">
        <f t="shared" si="473"/>
        <v>185990</v>
      </c>
      <c r="EE272" s="144">
        <f t="shared" si="473"/>
        <v>185990</v>
      </c>
      <c r="EF272" s="144">
        <f t="shared" si="473"/>
        <v>185990</v>
      </c>
      <c r="EG272" s="144">
        <f t="shared" si="473"/>
        <v>185990</v>
      </c>
      <c r="EH272" s="144">
        <f t="shared" si="473"/>
        <v>185990</v>
      </c>
      <c r="EI272" s="144">
        <f t="shared" si="473"/>
        <v>185990</v>
      </c>
      <c r="EJ272" s="144">
        <f t="shared" si="473"/>
        <v>185990</v>
      </c>
      <c r="EK272" s="144">
        <f t="shared" si="473"/>
        <v>185990</v>
      </c>
      <c r="EL272" s="144">
        <f t="shared" si="473"/>
        <v>185990</v>
      </c>
      <c r="EM272" s="144">
        <f t="shared" si="473"/>
        <v>185990</v>
      </c>
      <c r="EN272" s="144">
        <f t="shared" si="473"/>
        <v>185990</v>
      </c>
      <c r="EO272" s="144">
        <f t="shared" si="473"/>
        <v>185990</v>
      </c>
      <c r="EP272" s="144">
        <f t="shared" si="473"/>
        <v>185990</v>
      </c>
      <c r="EQ272" s="144">
        <f t="shared" si="473"/>
        <v>185990</v>
      </c>
      <c r="ER272" s="144">
        <f t="shared" si="473"/>
        <v>185990</v>
      </c>
      <c r="ES272" s="144">
        <f t="shared" si="473"/>
        <v>185990</v>
      </c>
      <c r="ET272" s="144">
        <f t="shared" si="473"/>
        <v>185990</v>
      </c>
      <c r="EU272" s="144">
        <f t="shared" si="473"/>
        <v>185990</v>
      </c>
      <c r="EV272" s="144">
        <f t="shared" si="473"/>
        <v>185990</v>
      </c>
      <c r="EW272" s="144">
        <f t="shared" si="473"/>
        <v>185990</v>
      </c>
      <c r="EX272" s="147">
        <f>PV(0.05,'PV factor'!C142,,-BR272)</f>
        <v>0</v>
      </c>
      <c r="EY272" s="147">
        <f>PV(0.05,'PV factor'!D142,,-BS272)</f>
        <v>1382140.1576503615</v>
      </c>
      <c r="EZ272" s="147">
        <f>PV(0.05,'PV factor'!E142,,-BT272)</f>
        <v>0</v>
      </c>
      <c r="FA272" s="147">
        <f>PV(0.05,'PV factor'!F142,,-BU272)</f>
        <v>0</v>
      </c>
      <c r="FB272" s="147">
        <f>PV(0.05,'PV factor'!G142,,-BV272)</f>
        <v>0</v>
      </c>
      <c r="FC272" s="147">
        <f>PV(0.05,'PV factor'!H142,,-BW272)</f>
        <v>0</v>
      </c>
      <c r="FD272" s="147">
        <f>PV(0.05,'PV factor'!I142,,-BX272)</f>
        <v>0</v>
      </c>
      <c r="FE272" s="147">
        <f>PV(0.05,'PV factor'!J142,,-BY272)</f>
        <v>0</v>
      </c>
      <c r="FF272" s="147">
        <f>PV(0.05,'PV factor'!K142,,-BZ272)</f>
        <v>0</v>
      </c>
      <c r="FG272" s="147">
        <f>PV(0.05,'PV factor'!L142,,-CA272)</f>
        <v>0</v>
      </c>
      <c r="FH272" s="147">
        <f>PV(0.05,'PV factor'!M142,,-CB272)</f>
        <v>0</v>
      </c>
      <c r="FI272" s="147">
        <f>PV(0.05,'PV factor'!N142,,-CC272)</f>
        <v>0</v>
      </c>
      <c r="FJ272" s="147">
        <f>PV(0.05,'PV factor'!O142,,-CD272)</f>
        <v>0</v>
      </c>
      <c r="FK272" s="147">
        <f>PV(0.05,'PV factor'!P142,,-CE272)</f>
        <v>0</v>
      </c>
      <c r="FL272" s="147">
        <f>PV(0.05,'PV factor'!Q142,,-CF272)</f>
        <v>0</v>
      </c>
      <c r="FM272" s="147">
        <f>PV(0.05,'PV factor'!R142,,-CG272)</f>
        <v>0</v>
      </c>
      <c r="FN272" s="147">
        <f>PV(0.05,'PV factor'!S142,,-CH272)</f>
        <v>0</v>
      </c>
      <c r="FO272" s="147">
        <f>PV(0.05,'PV factor'!T142,,-CI272)</f>
        <v>0</v>
      </c>
      <c r="FP272" s="147">
        <f>PV(0.05,'PV factor'!U142,,-CJ272)</f>
        <v>0</v>
      </c>
      <c r="FQ272" s="147">
        <f>PV(0.05,'PV factor'!V142,,-CK272)</f>
        <v>0</v>
      </c>
      <c r="FR272" s="147">
        <f>PV(0.05,'PV factor'!W142,,-CL272)</f>
        <v>0</v>
      </c>
      <c r="FS272" s="147">
        <f>PV(0.05,'PV factor'!X142,,-CM272)</f>
        <v>0</v>
      </c>
      <c r="FT272" s="147">
        <f>PV(0.05,'PV factor'!Y142,,-CN272)</f>
        <v>0</v>
      </c>
      <c r="FU272" s="147">
        <f>PV(0.05,'PV factor'!Z142,,-CO272)</f>
        <v>0</v>
      </c>
      <c r="FV272" s="147">
        <f>PV(0.05,'PV factor'!AA142,,-CP272)</f>
        <v>0</v>
      </c>
      <c r="FW272" s="147">
        <f>PV(0.05,'PV factor'!AB142,,-CQ272)</f>
        <v>0</v>
      </c>
      <c r="FX272" s="147">
        <f>PV(0.05,'PV factor'!AC142,,-CR272)</f>
        <v>0</v>
      </c>
      <c r="FY272" s="147">
        <f>PV(0.05,'PV factor'!AD142,,-CS272)</f>
        <v>0</v>
      </c>
      <c r="FZ272" s="147">
        <f>PV(0.05,'PV factor'!AE142,,-CT272)</f>
        <v>0</v>
      </c>
      <c r="GA272" s="147">
        <f>PV(0.05,'PV factor'!AF142,,-CU272)</f>
        <v>0</v>
      </c>
      <c r="GB272" s="147">
        <f>PV(0.05,'PV factor'!AG142,,-CV272)</f>
        <v>0</v>
      </c>
      <c r="GC272" s="147">
        <f>PV(0.05,'PV factor'!AH142,,-CW272)</f>
        <v>0</v>
      </c>
      <c r="GD272" s="147">
        <f>PV(0.05,'PV factor'!AI142,,-CX272)</f>
        <v>0</v>
      </c>
      <c r="GE272" s="147">
        <f>PV(0.05,'PV factor'!AJ142,,-CY272)</f>
        <v>0</v>
      </c>
      <c r="GF272" s="147">
        <f>PV(0.05,'PV factor'!AK142,,-CZ272)</f>
        <v>0</v>
      </c>
      <c r="GG272" s="147">
        <f>PV(0.05,'PV factor'!AL142,,-DA272)</f>
        <v>0</v>
      </c>
      <c r="GH272" s="147">
        <f>PV(0.05,'PV factor'!AM142,,-DB272)</f>
        <v>0</v>
      </c>
      <c r="GI272" s="147">
        <f>PV(0.05,'PV factor'!AN142,,-DC272)</f>
        <v>0</v>
      </c>
      <c r="GJ272" s="147">
        <f>PV(0.05,'PV factor'!AO142,,-DD272)</f>
        <v>0</v>
      </c>
      <c r="GK272" s="147">
        <f>PV(0.05,'PV factor'!AP142,,-DE272)</f>
        <v>0</v>
      </c>
      <c r="GL272" s="147">
        <f>PV(0.05,'PV factor'!C142,,-DI272)</f>
        <v>168698.41269841269</v>
      </c>
      <c r="GM272" s="147">
        <f>PV(0.05,'PV factor'!D142,,-DJ272)</f>
        <v>160665.15495086921</v>
      </c>
      <c r="GN272" s="147">
        <f>PV(0.05,'PV factor'!E142,,-DK272)</f>
        <v>153014.43328654213</v>
      </c>
      <c r="GO272" s="147">
        <f>PV(0.05,'PV factor'!F142,,-DL272)</f>
        <v>145728.03170146869</v>
      </c>
      <c r="GP272" s="147">
        <f>PV(0.05,'PV factor'!G142,,-DM272)</f>
        <v>138788.60162044637</v>
      </c>
      <c r="GQ272" s="147">
        <f>PV(0.05,'PV factor'!H142,,-DN272)</f>
        <v>132179.62059090129</v>
      </c>
      <c r="GR272" s="147">
        <f>PV(0.05,'PV factor'!I142,,-DO272)</f>
        <v>125885.35294371552</v>
      </c>
      <c r="GS272" s="147">
        <f>PV(0.05,'PV factor'!J142,,-DP272)</f>
        <v>119890.81232734812</v>
      </c>
      <c r="GT272" s="147">
        <f>PV(0.05,'PV factor'!K142,,-DQ272)</f>
        <v>114181.72602604583</v>
      </c>
      <c r="GU272" s="147">
        <f>PV(0.05,'PV factor'!L142,,-DR272)</f>
        <v>108744.50097718649</v>
      </c>
      <c r="GV272" s="147">
        <f>PV(0.05,'PV factor'!M142,,-DS272)</f>
        <v>103566.1914068443</v>
      </c>
      <c r="GW272" s="147">
        <f>PV(0.05,'PV factor'!N142,,-DT272)</f>
        <v>98634.468006518364</v>
      </c>
      <c r="GX272" s="147">
        <f>PV(0.05,'PV factor'!O142,,-DU272)</f>
        <v>93937.588577636547</v>
      </c>
      <c r="GY272" s="147">
        <f>PV(0.05,'PV factor'!P142,,-DV272)</f>
        <v>89464.370073939543</v>
      </c>
      <c r="GZ272" s="147">
        <f>PV(0.05,'PV factor'!Q142,,-DW272)</f>
        <v>85204.161975180526</v>
      </c>
      <c r="HA272" s="147">
        <f>PV(0.05,'PV factor'!R142,,-DX272)</f>
        <v>81146.820928743342</v>
      </c>
      <c r="HB272" s="147">
        <f>PV(0.05,'PV factor'!S142,,-DY272)</f>
        <v>77282.686598803193</v>
      </c>
      <c r="HC272" s="147">
        <f>PV(0.05,'PV factor'!T142,,-DZ272)</f>
        <v>73602.558665526842</v>
      </c>
      <c r="HD272" s="147">
        <f>PV(0.05,'PV factor'!U142,,-EA272)</f>
        <v>70097.674919549376</v>
      </c>
      <c r="HE272" s="147">
        <f>PV(0.05,'PV factor'!V142,,-EB272)</f>
        <v>66759.690399570842</v>
      </c>
      <c r="HF272" s="147">
        <f>PV(0.05,'PV factor'!W142,,-EC272)</f>
        <v>63580.657523400805</v>
      </c>
      <c r="HG272" s="147">
        <f>PV(0.05,'PV factor'!X142,,-ED272)</f>
        <v>60553.007165143608</v>
      </c>
      <c r="HH272" s="147">
        <f>PV(0.05,'PV factor'!Y142,,-EE272)</f>
        <v>57669.530633470116</v>
      </c>
      <c r="HI272" s="147">
        <f>PV(0.05,'PV factor'!Z142,,-EF272)</f>
        <v>54923.36250806677</v>
      </c>
      <c r="HJ272" s="147">
        <f>PV(0.05,'PV factor'!AA142,,-EG272)</f>
        <v>52307.964293396923</v>
      </c>
      <c r="HK272" s="147">
        <f>PV(0.05,'PV factor'!AB142,,-EH272)</f>
        <v>49817.108850854209</v>
      </c>
      <c r="HL272" s="147">
        <f>PV(0.05,'PV factor'!AC142,,-EI272)</f>
        <v>47444.86557224211</v>
      </c>
      <c r="HM272" s="147">
        <f>PV(0.05,'PV factor'!AD142,,-EJ272)</f>
        <v>45185.586259278192</v>
      </c>
      <c r="HN272" s="147">
        <f>PV(0.05,'PV factor'!AE142,,-EK272)</f>
        <v>43033.891675503059</v>
      </c>
      <c r="HO272" s="147">
        <f>PV(0.05,'PV factor'!AF142,,-EL272)</f>
        <v>40984.658738574326</v>
      </c>
      <c r="HP272" s="147">
        <f>PV(0.05,'PV factor'!AG142,,-EM272)</f>
        <v>39033.008322451737</v>
      </c>
      <c r="HQ272" s="147">
        <f>PV(0.05,'PV factor'!AH142,,-EN272)</f>
        <v>37174.293640430224</v>
      </c>
      <c r="HR272" s="147">
        <f>PV(0.05,'PV factor'!AI142,,-EO272)</f>
        <v>35404.08918136212</v>
      </c>
      <c r="HS272" s="147">
        <f>PV(0.05,'PV factor'!AJ142,,-EP272)</f>
        <v>33718.180172725828</v>
      </c>
      <c r="HT272" s="147">
        <f>PV(0.05,'PV factor'!AK142,,-EQ272)</f>
        <v>32112.552545453171</v>
      </c>
      <c r="HU272" s="147">
        <f>PV(0.05,'PV factor'!AL142,,-ER272)</f>
        <v>30583.383376622067</v>
      </c>
      <c r="HV272" s="147">
        <f>PV(0.05,'PV factor'!AM142,,-ES272)</f>
        <v>29127.031787259115</v>
      </c>
      <c r="HW272" s="147">
        <f>PV(0.05,'PV factor'!AN142,,-ET272)</f>
        <v>27740.030273580105</v>
      </c>
      <c r="HX272" s="147">
        <f>PV(0.05,'PV factor'!AO142,,-EU272)</f>
        <v>26419.076451028675</v>
      </c>
      <c r="HY272" s="147">
        <f>PV(0.05,'PV factor'!AP142,,-EV272)</f>
        <v>25161.025191455879</v>
      </c>
      <c r="HZ272" s="147">
        <f t="shared" si="459"/>
        <v>1382140.1576503615</v>
      </c>
      <c r="IA272" s="147">
        <f t="shared" si="460"/>
        <v>766894.63425773918</v>
      </c>
      <c r="IB272" s="401">
        <f t="shared" si="461"/>
        <v>0.55486025061413469</v>
      </c>
    </row>
    <row r="273" spans="1:236" ht="90" customHeight="1" x14ac:dyDescent="0.2">
      <c r="A273" s="82" t="s">
        <v>2266</v>
      </c>
      <c r="B273" s="152" t="s">
        <v>2483</v>
      </c>
      <c r="C273" s="152" t="s">
        <v>2161</v>
      </c>
      <c r="D273" s="153">
        <v>11</v>
      </c>
      <c r="E273" s="152" t="s">
        <v>2505</v>
      </c>
      <c r="F273" s="152" t="s">
        <v>2505</v>
      </c>
      <c r="G273" s="152" t="s">
        <v>2505</v>
      </c>
      <c r="H273" s="79" t="s">
        <v>2506</v>
      </c>
      <c r="I273" s="154"/>
      <c r="J273" s="87">
        <v>40</v>
      </c>
      <c r="K273" s="227" t="s">
        <v>79</v>
      </c>
      <c r="L273" s="89">
        <v>31487</v>
      </c>
      <c r="M273" s="89" t="s">
        <v>2495</v>
      </c>
      <c r="N273" s="79" t="s">
        <v>81</v>
      </c>
      <c r="O273" s="13" t="s">
        <v>217</v>
      </c>
      <c r="P273" s="79" t="s">
        <v>225</v>
      </c>
      <c r="Q273" s="112" t="s">
        <v>100</v>
      </c>
      <c r="R273" s="78" t="s">
        <v>108</v>
      </c>
      <c r="S273" s="78" t="s">
        <v>191</v>
      </c>
      <c r="T273" s="89" t="s">
        <v>2489</v>
      </c>
      <c r="U273" s="79" t="s">
        <v>87</v>
      </c>
      <c r="V273" s="96">
        <v>0.15</v>
      </c>
      <c r="W273" s="155">
        <v>46500000</v>
      </c>
      <c r="X273" s="155">
        <v>1000000</v>
      </c>
      <c r="Y273" s="155">
        <v>0</v>
      </c>
      <c r="Z273" s="155">
        <v>0</v>
      </c>
      <c r="AA273" s="155">
        <v>0</v>
      </c>
      <c r="AB273" s="155">
        <v>5000000</v>
      </c>
      <c r="AC273" s="155">
        <v>16000000</v>
      </c>
      <c r="AD273" s="155">
        <v>20000000</v>
      </c>
      <c r="AE273" s="86">
        <v>5500000</v>
      </c>
      <c r="AF273" s="86">
        <v>0</v>
      </c>
      <c r="AG273" s="86">
        <v>0</v>
      </c>
      <c r="AH273" s="86">
        <v>0</v>
      </c>
      <c r="AI273" s="88" t="s">
        <v>88</v>
      </c>
      <c r="AJ273" s="155">
        <v>300000</v>
      </c>
      <c r="AK273" s="80">
        <v>0</v>
      </c>
      <c r="AL273" s="80">
        <v>0</v>
      </c>
      <c r="AM273" s="80">
        <v>0</v>
      </c>
      <c r="AN273" s="80">
        <v>0</v>
      </c>
      <c r="AO273" s="80">
        <v>0</v>
      </c>
      <c r="AP273" s="80">
        <v>0</v>
      </c>
      <c r="AQ273" s="395">
        <v>0</v>
      </c>
      <c r="AR273" s="395">
        <v>0</v>
      </c>
      <c r="AS273" s="395">
        <v>0</v>
      </c>
      <c r="AT273" s="395">
        <v>0</v>
      </c>
      <c r="AU273" s="396"/>
      <c r="AV273" s="230">
        <f t="shared" si="427"/>
        <v>0</v>
      </c>
      <c r="AW273" s="230">
        <f t="shared" si="428"/>
        <v>1</v>
      </c>
      <c r="AX273" s="230" t="str">
        <f t="shared" si="429"/>
        <v>B1</v>
      </c>
      <c r="AY273" s="141">
        <f t="shared" si="430"/>
        <v>6</v>
      </c>
      <c r="AZ273" s="70">
        <f t="shared" si="431"/>
        <v>1</v>
      </c>
      <c r="BA273" s="70">
        <f t="shared" si="432"/>
        <v>0</v>
      </c>
      <c r="BB273" s="70">
        <f t="shared" si="433"/>
        <v>1</v>
      </c>
      <c r="BC273" s="70">
        <f t="shared" si="434"/>
        <v>1</v>
      </c>
      <c r="BD273" s="70">
        <f t="shared" si="435"/>
        <v>1</v>
      </c>
      <c r="BE273" s="70">
        <f t="shared" si="436"/>
        <v>1</v>
      </c>
      <c r="BF273" s="70">
        <f t="shared" si="437"/>
        <v>0</v>
      </c>
      <c r="BG273" s="71">
        <f t="shared" si="438"/>
        <v>1</v>
      </c>
      <c r="BH273" s="71">
        <f t="shared" si="439"/>
        <v>1</v>
      </c>
      <c r="BI273" s="71">
        <f t="shared" si="440"/>
        <v>0</v>
      </c>
      <c r="BJ273" s="71">
        <f t="shared" si="441"/>
        <v>0</v>
      </c>
      <c r="BK273" s="71">
        <f t="shared" si="442"/>
        <v>1</v>
      </c>
      <c r="BL273" s="70">
        <f t="shared" si="443"/>
        <v>0</v>
      </c>
      <c r="BM273" s="70">
        <f t="shared" si="444"/>
        <v>0</v>
      </c>
      <c r="BN273" s="70">
        <f t="shared" si="445"/>
        <v>0</v>
      </c>
      <c r="BO273" s="70">
        <f t="shared" si="446"/>
        <v>0</v>
      </c>
      <c r="BP273" s="144">
        <f t="shared" si="447"/>
        <v>0</v>
      </c>
      <c r="BQ273" s="144">
        <f t="shared" si="448"/>
        <v>0</v>
      </c>
      <c r="BR273" s="144">
        <f t="shared" si="449"/>
        <v>0</v>
      </c>
      <c r="BS273" s="144">
        <f t="shared" si="450"/>
        <v>5000000</v>
      </c>
      <c r="BT273" s="144">
        <f t="shared" si="451"/>
        <v>16000000</v>
      </c>
      <c r="BU273" s="144">
        <f t="shared" si="452"/>
        <v>20000000</v>
      </c>
      <c r="BV273" s="144">
        <f t="shared" si="453"/>
        <v>5500000</v>
      </c>
      <c r="BW273" s="144">
        <f t="shared" si="454"/>
        <v>0</v>
      </c>
      <c r="BX273" s="144">
        <f t="shared" si="455"/>
        <v>0</v>
      </c>
      <c r="BY273" s="144">
        <f t="shared" si="456"/>
        <v>0</v>
      </c>
      <c r="BZ273" s="9">
        <v>0</v>
      </c>
      <c r="CA273" s="9">
        <v>0</v>
      </c>
      <c r="CB273" s="9">
        <v>0</v>
      </c>
      <c r="CC273" s="9">
        <v>0</v>
      </c>
      <c r="CD273" s="9">
        <v>0</v>
      </c>
      <c r="CE273" s="9">
        <v>0</v>
      </c>
      <c r="CF273" s="9">
        <v>0</v>
      </c>
      <c r="CG273" s="9">
        <v>0</v>
      </c>
      <c r="CH273" s="9">
        <v>0</v>
      </c>
      <c r="CI273" s="9">
        <v>0</v>
      </c>
      <c r="CJ273" s="9">
        <v>0</v>
      </c>
      <c r="CK273" s="9">
        <v>0</v>
      </c>
      <c r="CL273" s="9">
        <v>0</v>
      </c>
      <c r="CM273" s="9">
        <v>0</v>
      </c>
      <c r="CN273" s="9">
        <v>0</v>
      </c>
      <c r="CO273" s="9">
        <v>0</v>
      </c>
      <c r="CP273" s="9">
        <v>0</v>
      </c>
      <c r="CQ273" s="9">
        <v>0</v>
      </c>
      <c r="CR273" s="9">
        <v>0</v>
      </c>
      <c r="CS273" s="9">
        <v>0</v>
      </c>
      <c r="CT273" s="9">
        <v>0</v>
      </c>
      <c r="CU273" s="9">
        <v>0</v>
      </c>
      <c r="CV273" s="9">
        <v>0</v>
      </c>
      <c r="CW273" s="9">
        <v>0</v>
      </c>
      <c r="CX273" s="9">
        <v>0</v>
      </c>
      <c r="CY273" s="9">
        <v>0</v>
      </c>
      <c r="CZ273" s="9">
        <v>0</v>
      </c>
      <c r="DA273" s="9">
        <v>0</v>
      </c>
      <c r="DB273" s="9">
        <v>0</v>
      </c>
      <c r="DC273" s="9">
        <v>0</v>
      </c>
      <c r="DD273" s="9">
        <v>0</v>
      </c>
      <c r="DE273" s="9">
        <v>0</v>
      </c>
      <c r="DF273" s="9">
        <v>0</v>
      </c>
      <c r="DG273" s="144">
        <f t="shared" si="457"/>
        <v>31487</v>
      </c>
      <c r="DH273" s="144">
        <f t="shared" ref="DH273:EW273" si="474">DG273</f>
        <v>31487</v>
      </c>
      <c r="DI273" s="144">
        <f t="shared" si="474"/>
        <v>31487</v>
      </c>
      <c r="DJ273" s="144">
        <f t="shared" si="474"/>
        <v>31487</v>
      </c>
      <c r="DK273" s="144">
        <f t="shared" si="474"/>
        <v>31487</v>
      </c>
      <c r="DL273" s="144">
        <f t="shared" si="474"/>
        <v>31487</v>
      </c>
      <c r="DM273" s="144">
        <f t="shared" si="474"/>
        <v>31487</v>
      </c>
      <c r="DN273" s="144">
        <f t="shared" si="474"/>
        <v>31487</v>
      </c>
      <c r="DO273" s="144">
        <f t="shared" si="474"/>
        <v>31487</v>
      </c>
      <c r="DP273" s="144">
        <f t="shared" si="474"/>
        <v>31487</v>
      </c>
      <c r="DQ273" s="144">
        <f t="shared" si="474"/>
        <v>31487</v>
      </c>
      <c r="DR273" s="144">
        <f t="shared" si="474"/>
        <v>31487</v>
      </c>
      <c r="DS273" s="144">
        <f t="shared" si="474"/>
        <v>31487</v>
      </c>
      <c r="DT273" s="144">
        <f t="shared" si="474"/>
        <v>31487</v>
      </c>
      <c r="DU273" s="144">
        <f t="shared" si="474"/>
        <v>31487</v>
      </c>
      <c r="DV273" s="144">
        <f t="shared" si="474"/>
        <v>31487</v>
      </c>
      <c r="DW273" s="144">
        <f t="shared" si="474"/>
        <v>31487</v>
      </c>
      <c r="DX273" s="144">
        <f t="shared" si="474"/>
        <v>31487</v>
      </c>
      <c r="DY273" s="144">
        <f t="shared" si="474"/>
        <v>31487</v>
      </c>
      <c r="DZ273" s="144">
        <f t="shared" si="474"/>
        <v>31487</v>
      </c>
      <c r="EA273" s="144">
        <f t="shared" si="474"/>
        <v>31487</v>
      </c>
      <c r="EB273" s="144">
        <f t="shared" si="474"/>
        <v>31487</v>
      </c>
      <c r="EC273" s="144">
        <f t="shared" si="474"/>
        <v>31487</v>
      </c>
      <c r="ED273" s="144">
        <f t="shared" si="474"/>
        <v>31487</v>
      </c>
      <c r="EE273" s="144">
        <f t="shared" si="474"/>
        <v>31487</v>
      </c>
      <c r="EF273" s="144">
        <f t="shared" si="474"/>
        <v>31487</v>
      </c>
      <c r="EG273" s="144">
        <f t="shared" si="474"/>
        <v>31487</v>
      </c>
      <c r="EH273" s="144">
        <f t="shared" si="474"/>
        <v>31487</v>
      </c>
      <c r="EI273" s="144">
        <f t="shared" si="474"/>
        <v>31487</v>
      </c>
      <c r="EJ273" s="144">
        <f t="shared" si="474"/>
        <v>31487</v>
      </c>
      <c r="EK273" s="144">
        <f t="shared" si="474"/>
        <v>31487</v>
      </c>
      <c r="EL273" s="144">
        <f t="shared" si="474"/>
        <v>31487</v>
      </c>
      <c r="EM273" s="144">
        <f t="shared" si="474"/>
        <v>31487</v>
      </c>
      <c r="EN273" s="144">
        <f t="shared" si="474"/>
        <v>31487</v>
      </c>
      <c r="EO273" s="144">
        <f t="shared" si="474"/>
        <v>31487</v>
      </c>
      <c r="EP273" s="144">
        <f t="shared" si="474"/>
        <v>31487</v>
      </c>
      <c r="EQ273" s="144">
        <f t="shared" si="474"/>
        <v>31487</v>
      </c>
      <c r="ER273" s="144">
        <f t="shared" si="474"/>
        <v>31487</v>
      </c>
      <c r="ES273" s="144">
        <f t="shared" si="474"/>
        <v>31487</v>
      </c>
      <c r="ET273" s="144">
        <f t="shared" si="474"/>
        <v>31487</v>
      </c>
      <c r="EU273" s="144">
        <f t="shared" si="474"/>
        <v>31487</v>
      </c>
      <c r="EV273" s="144">
        <f t="shared" si="474"/>
        <v>31487</v>
      </c>
      <c r="EW273" s="144">
        <f t="shared" si="474"/>
        <v>31487</v>
      </c>
      <c r="EX273" s="147">
        <f>PV(0.05,'PV factor'!C337,,-BR273)</f>
        <v>0</v>
      </c>
      <c r="EY273" s="147">
        <f>PV(0.05,'PV factor'!D337,,-BS273)</f>
        <v>4319187.9926573802</v>
      </c>
      <c r="EZ273" s="147">
        <f>PV(0.05,'PV factor'!E337,,-BT273)</f>
        <v>13163239.596670112</v>
      </c>
      <c r="FA273" s="147">
        <f>PV(0.05,'PV factor'!F337,,-BU273)</f>
        <v>15670523.32936918</v>
      </c>
      <c r="FB273" s="147">
        <f>PV(0.05,'PV factor'!G337,,-BV273)</f>
        <v>4104184.6815014523</v>
      </c>
      <c r="FC273" s="147">
        <f>PV(0.05,'PV factor'!H337,,-BW273)</f>
        <v>0</v>
      </c>
      <c r="FD273" s="147">
        <f>PV(0.05,'PV factor'!I337,,-BX273)</f>
        <v>0</v>
      </c>
      <c r="FE273" s="147">
        <f>PV(0.05,'PV factor'!J337,,-BY273)</f>
        <v>0</v>
      </c>
      <c r="FF273" s="147">
        <f>PV(0.05,'PV factor'!K337,,-BZ273)</f>
        <v>0</v>
      </c>
      <c r="FG273" s="147">
        <f>PV(0.05,'PV factor'!L337,,-CA273)</f>
        <v>0</v>
      </c>
      <c r="FH273" s="147">
        <f>PV(0.05,'PV factor'!M337,,-CB273)</f>
        <v>0</v>
      </c>
      <c r="FI273" s="147">
        <f>PV(0.05,'PV factor'!N337,,-CC273)</f>
        <v>0</v>
      </c>
      <c r="FJ273" s="147">
        <f>PV(0.05,'PV factor'!O337,,-CD273)</f>
        <v>0</v>
      </c>
      <c r="FK273" s="147">
        <f>PV(0.05,'PV factor'!P337,,-CE273)</f>
        <v>0</v>
      </c>
      <c r="FL273" s="147">
        <f>PV(0.05,'PV factor'!Q337,,-CF273)</f>
        <v>0</v>
      </c>
      <c r="FM273" s="147">
        <f>PV(0.05,'PV factor'!R337,,-CG273)</f>
        <v>0</v>
      </c>
      <c r="FN273" s="147">
        <f>PV(0.05,'PV factor'!S337,,-CH273)</f>
        <v>0</v>
      </c>
      <c r="FO273" s="147">
        <f>PV(0.05,'PV factor'!T337,,-CI273)</f>
        <v>0</v>
      </c>
      <c r="FP273" s="147">
        <f>PV(0.05,'PV factor'!U337,,-CJ273)</f>
        <v>0</v>
      </c>
      <c r="FQ273" s="147">
        <f>PV(0.05,'PV factor'!V337,,-CK273)</f>
        <v>0</v>
      </c>
      <c r="FR273" s="147">
        <f>PV(0.05,'PV factor'!W337,,-CL273)</f>
        <v>0</v>
      </c>
      <c r="FS273" s="147">
        <f>PV(0.05,'PV factor'!X337,,-CM273)</f>
        <v>0</v>
      </c>
      <c r="FT273" s="147">
        <f>PV(0.05,'PV factor'!Y337,,-CN273)</f>
        <v>0</v>
      </c>
      <c r="FU273" s="147">
        <f>PV(0.05,'PV factor'!Z337,,-CO273)</f>
        <v>0</v>
      </c>
      <c r="FV273" s="147">
        <f>PV(0.05,'PV factor'!AA337,,-CP273)</f>
        <v>0</v>
      </c>
      <c r="FW273" s="147">
        <f>PV(0.05,'PV factor'!AB337,,-CQ273)</f>
        <v>0</v>
      </c>
      <c r="FX273" s="147">
        <f>PV(0.05,'PV factor'!AC337,,-CR273)</f>
        <v>0</v>
      </c>
      <c r="FY273" s="147">
        <f>PV(0.05,'PV factor'!AD337,,-CS273)</f>
        <v>0</v>
      </c>
      <c r="FZ273" s="147">
        <f>PV(0.05,'PV factor'!AE337,,-CT273)</f>
        <v>0</v>
      </c>
      <c r="GA273" s="147">
        <f>PV(0.05,'PV factor'!AF337,,-CU273)</f>
        <v>0</v>
      </c>
      <c r="GB273" s="147">
        <f>PV(0.05,'PV factor'!AG337,,-CV273)</f>
        <v>0</v>
      </c>
      <c r="GC273" s="147">
        <f>PV(0.05,'PV factor'!AH337,,-CW273)</f>
        <v>0</v>
      </c>
      <c r="GD273" s="147">
        <f>PV(0.05,'PV factor'!AI337,,-CX273)</f>
        <v>0</v>
      </c>
      <c r="GE273" s="147">
        <f>PV(0.05,'PV factor'!AJ337,,-CY273)</f>
        <v>0</v>
      </c>
      <c r="GF273" s="147">
        <f>PV(0.05,'PV factor'!AK337,,-CZ273)</f>
        <v>0</v>
      </c>
      <c r="GG273" s="147">
        <f>PV(0.05,'PV factor'!AL337,,-DA273)</f>
        <v>0</v>
      </c>
      <c r="GH273" s="147">
        <f>PV(0.05,'PV factor'!AM337,,-DB273)</f>
        <v>0</v>
      </c>
      <c r="GI273" s="147">
        <f>PV(0.05,'PV factor'!AN337,,-DC273)</f>
        <v>0</v>
      </c>
      <c r="GJ273" s="147">
        <f>PV(0.05,'PV factor'!AO337,,-DD273)</f>
        <v>0</v>
      </c>
      <c r="GK273" s="147">
        <f>PV(0.05,'PV factor'!AP337,,-DE273)</f>
        <v>0</v>
      </c>
      <c r="GL273" s="147">
        <f>PV(0.05,'PV factor'!C337,,-DI273)</f>
        <v>28559.637188208617</v>
      </c>
      <c r="GM273" s="147">
        <f>PV(0.05,'PV factor'!D337,,-DJ273)</f>
        <v>27199.654464960586</v>
      </c>
      <c r="GN273" s="147">
        <f>PV(0.05,'PV factor'!E337,,-DK273)</f>
        <v>25904.432823771989</v>
      </c>
      <c r="GO273" s="147">
        <f>PV(0.05,'PV factor'!F337,,-DL273)</f>
        <v>24670.888403592366</v>
      </c>
      <c r="GP273" s="147">
        <f>PV(0.05,'PV factor'!G337,,-DM273)</f>
        <v>23496.084193897495</v>
      </c>
      <c r="GQ273" s="147">
        <f>PV(0.05,'PV factor'!H337,,-DN273)</f>
        <v>22377.223041807134</v>
      </c>
      <c r="GR273" s="147">
        <f>PV(0.05,'PV factor'!I337,,-DO273)</f>
        <v>21311.640992197274</v>
      </c>
      <c r="GS273" s="147">
        <f>PV(0.05,'PV factor'!J337,,-DP273)</f>
        <v>20296.800944949784</v>
      </c>
      <c r="GT273" s="147">
        <f>PV(0.05,'PV factor'!K337,,-DQ273)</f>
        <v>19330.286614237888</v>
      </c>
      <c r="GU273" s="147">
        <f>PV(0.05,'PV factor'!L337,,-DR273)</f>
        <v>18409.796775464656</v>
      </c>
      <c r="GV273" s="147">
        <f>PV(0.05,'PV factor'!M337,,-DS273)</f>
        <v>17533.139786156815</v>
      </c>
      <c r="GW273" s="147">
        <f>PV(0.05,'PV factor'!N337,,-DT273)</f>
        <v>16698.228367768392</v>
      </c>
      <c r="GX273" s="147">
        <f>PV(0.05,'PV factor'!O337,,-DU273)</f>
        <v>15903.074635969902</v>
      </c>
      <c r="GY273" s="147">
        <f>PV(0.05,'PV factor'!P337,,-DV273)</f>
        <v>15145.785367590379</v>
      </c>
      <c r="GZ273" s="147">
        <f>PV(0.05,'PV factor'!Q337,,-DW273)</f>
        <v>14424.557492943219</v>
      </c>
      <c r="HA273" s="147">
        <f>PV(0.05,'PV factor'!R337,,-DX273)</f>
        <v>13737.673802803063</v>
      </c>
      <c r="HB273" s="147">
        <f>PV(0.05,'PV factor'!S337,,-DY273)</f>
        <v>13083.498859812442</v>
      </c>
      <c r="HC273" s="147">
        <f>PV(0.05,'PV factor'!T337,,-DZ273)</f>
        <v>12460.475104583278</v>
      </c>
      <c r="HD273" s="147">
        <f>PV(0.05,'PV factor'!U337,,-EA273)</f>
        <v>11867.119147222169</v>
      </c>
      <c r="HE273" s="147">
        <f>PV(0.05,'PV factor'!V337,,-EB273)</f>
        <v>11302.018235449686</v>
      </c>
      <c r="HF273" s="147">
        <f>PV(0.05,'PV factor'!W337,,-EC273)</f>
        <v>10763.826890904464</v>
      </c>
      <c r="HG273" s="147">
        <f>PV(0.05,'PV factor'!X337,,-ED273)</f>
        <v>10251.263705623296</v>
      </c>
      <c r="HH273" s="147">
        <f>PV(0.05,'PV factor'!Y337,,-EE273)</f>
        <v>9763.1082910698078</v>
      </c>
      <c r="HI273" s="147">
        <f>PV(0.05,'PV factor'!Z337,,-EF273)</f>
        <v>9298.1983724474358</v>
      </c>
      <c r="HJ273" s="147">
        <f>PV(0.05,'PV factor'!AA337,,-EG273)</f>
        <v>8855.4270213785094</v>
      </c>
      <c r="HK273" s="147">
        <f>PV(0.05,'PV factor'!AB337,,-EH273)</f>
        <v>8433.7400203604848</v>
      </c>
      <c r="HL273" s="147">
        <f>PV(0.05,'PV factor'!AC337,,-EI273)</f>
        <v>8032.1333527242723</v>
      </c>
      <c r="HM273" s="147">
        <f>PV(0.05,'PV factor'!AD337,,-EJ273)</f>
        <v>7649.6508121183524</v>
      </c>
      <c r="HN273" s="147">
        <f>PV(0.05,'PV factor'!AE337,,-EK273)</f>
        <v>7285.3817258270055</v>
      </c>
      <c r="HO273" s="147">
        <f>PV(0.05,'PV factor'!AF337,,-EL273)</f>
        <v>6938.4587865019075</v>
      </c>
      <c r="HP273" s="147">
        <f>PV(0.05,'PV factor'!AG337,,-EM273)</f>
        <v>6608.055987144674</v>
      </c>
      <c r="HQ273" s="147">
        <f>PV(0.05,'PV factor'!AH337,,-EN273)</f>
        <v>6293.3866544234988</v>
      </c>
      <c r="HR273" s="147">
        <f>PV(0.05,'PV factor'!AI337,,-EO273)</f>
        <v>5993.7015756414276</v>
      </c>
      <c r="HS273" s="147">
        <f>PV(0.05,'PV factor'!AJ337,,-EP273)</f>
        <v>5708.2872148965971</v>
      </c>
      <c r="HT273" s="147">
        <f>PV(0.05,'PV factor'!AK337,,-EQ273)</f>
        <v>5436.464014187236</v>
      </c>
      <c r="HU273" s="147">
        <f>PV(0.05,'PV factor'!AL337,,-ER273)</f>
        <v>5177.5847754164151</v>
      </c>
      <c r="HV273" s="147">
        <f>PV(0.05,'PV factor'!AM337,,-ES273)</f>
        <v>4931.0331194442051</v>
      </c>
      <c r="HW273" s="147">
        <f>PV(0.05,'PV factor'!AN337,,-ET273)</f>
        <v>4696.2220185182896</v>
      </c>
      <c r="HX273" s="147">
        <f>PV(0.05,'PV factor'!AO337,,-EU273)</f>
        <v>4472.5923985888485</v>
      </c>
      <c r="HY273" s="147">
        <f>PV(0.05,'PV factor'!AP337,,-EV273)</f>
        <v>4259.611808179855</v>
      </c>
      <c r="HZ273" s="147">
        <f t="shared" si="459"/>
        <v>37257135.600198127</v>
      </c>
      <c r="IA273" s="147">
        <f t="shared" si="460"/>
        <v>514560.14478878357</v>
      </c>
      <c r="IB273" s="401">
        <f t="shared" si="461"/>
        <v>1.3811049521102937E-2</v>
      </c>
    </row>
    <row r="274" spans="1:236" ht="90" customHeight="1" x14ac:dyDescent="0.2">
      <c r="A274" s="231" t="s">
        <v>271</v>
      </c>
      <c r="B274" s="85" t="s">
        <v>264</v>
      </c>
      <c r="C274" s="231" t="s">
        <v>872</v>
      </c>
      <c r="D274" s="199">
        <v>2</v>
      </c>
      <c r="E274" s="85" t="s">
        <v>873</v>
      </c>
      <c r="F274" s="95" t="s">
        <v>874</v>
      </c>
      <c r="G274" s="95" t="s">
        <v>875</v>
      </c>
      <c r="H274" s="90" t="s">
        <v>77</v>
      </c>
      <c r="I274" s="95" t="s">
        <v>876</v>
      </c>
      <c r="J274" s="266">
        <v>5</v>
      </c>
      <c r="K274" s="227" t="s">
        <v>94</v>
      </c>
      <c r="L274" s="74">
        <v>15600</v>
      </c>
      <c r="M274" s="90" t="s">
        <v>877</v>
      </c>
      <c r="N274" s="90" t="s">
        <v>147</v>
      </c>
      <c r="O274" s="73" t="s">
        <v>106</v>
      </c>
      <c r="P274" s="90" t="s">
        <v>293</v>
      </c>
      <c r="Q274" s="112" t="s">
        <v>100</v>
      </c>
      <c r="R274" s="90" t="s">
        <v>108</v>
      </c>
      <c r="S274" s="90" t="s">
        <v>99</v>
      </c>
      <c r="T274" s="90" t="s">
        <v>866</v>
      </c>
      <c r="U274" s="90" t="s">
        <v>100</v>
      </c>
      <c r="V274" s="193">
        <v>1</v>
      </c>
      <c r="W274" s="94">
        <v>130000</v>
      </c>
      <c r="X274" s="94">
        <v>0</v>
      </c>
      <c r="Y274" s="94">
        <v>0</v>
      </c>
      <c r="Z274" s="94">
        <v>0</v>
      </c>
      <c r="AA274" s="94">
        <v>130000</v>
      </c>
      <c r="AB274" s="94">
        <v>0</v>
      </c>
      <c r="AC274" s="94">
        <v>0</v>
      </c>
      <c r="AD274" s="94">
        <v>0</v>
      </c>
      <c r="AE274" s="192">
        <v>0</v>
      </c>
      <c r="AF274" s="192">
        <v>0</v>
      </c>
      <c r="AG274" s="192">
        <v>0</v>
      </c>
      <c r="AH274" s="192">
        <v>0</v>
      </c>
      <c r="AI274" s="90" t="s">
        <v>88</v>
      </c>
      <c r="AJ274" s="94">
        <v>0</v>
      </c>
      <c r="AK274" s="94">
        <v>0</v>
      </c>
      <c r="AL274" s="94">
        <v>0</v>
      </c>
      <c r="AM274" s="94">
        <v>0</v>
      </c>
      <c r="AN274" s="94">
        <v>0</v>
      </c>
      <c r="AO274" s="94">
        <v>0</v>
      </c>
      <c r="AP274" s="94">
        <v>0</v>
      </c>
      <c r="AQ274" s="192">
        <v>0</v>
      </c>
      <c r="AR274" s="192">
        <v>0</v>
      </c>
      <c r="AS274" s="192">
        <v>0</v>
      </c>
      <c r="AT274" s="192">
        <v>0</v>
      </c>
      <c r="AU274" s="95" t="s">
        <v>878</v>
      </c>
      <c r="AV274" s="230">
        <f t="shared" si="427"/>
        <v>1</v>
      </c>
      <c r="AW274" s="230">
        <f t="shared" si="428"/>
        <v>0</v>
      </c>
      <c r="AX274" s="230" t="str">
        <f t="shared" si="429"/>
        <v>C2</v>
      </c>
      <c r="AY274" s="141">
        <f t="shared" si="430"/>
        <v>9</v>
      </c>
      <c r="AZ274" s="70">
        <f t="shared" si="431"/>
        <v>1</v>
      </c>
      <c r="BA274" s="70">
        <f t="shared" si="432"/>
        <v>1</v>
      </c>
      <c r="BB274" s="70">
        <f t="shared" si="433"/>
        <v>1</v>
      </c>
      <c r="BC274" s="70">
        <f t="shared" si="434"/>
        <v>1</v>
      </c>
      <c r="BD274" s="70">
        <f t="shared" si="435"/>
        <v>1</v>
      </c>
      <c r="BE274" s="70">
        <f t="shared" si="436"/>
        <v>1</v>
      </c>
      <c r="BF274" s="70">
        <f t="shared" si="437"/>
        <v>1</v>
      </c>
      <c r="BG274" s="71">
        <f t="shared" si="438"/>
        <v>0</v>
      </c>
      <c r="BH274" s="71">
        <f t="shared" si="439"/>
        <v>1</v>
      </c>
      <c r="BI274" s="71">
        <f t="shared" si="440"/>
        <v>0</v>
      </c>
      <c r="BJ274" s="71">
        <f t="shared" si="441"/>
        <v>1</v>
      </c>
      <c r="BK274" s="71">
        <f t="shared" si="442"/>
        <v>0</v>
      </c>
      <c r="BL274" s="70">
        <f t="shared" si="443"/>
        <v>1</v>
      </c>
      <c r="BM274" s="70">
        <f t="shared" si="444"/>
        <v>1</v>
      </c>
      <c r="BN274" s="70">
        <f t="shared" si="445"/>
        <v>0</v>
      </c>
      <c r="BO274" s="70">
        <f t="shared" si="446"/>
        <v>1</v>
      </c>
      <c r="BP274" s="144">
        <f t="shared" si="447"/>
        <v>0</v>
      </c>
      <c r="BQ274" s="144">
        <f t="shared" si="448"/>
        <v>0</v>
      </c>
      <c r="BR274" s="144">
        <f t="shared" si="449"/>
        <v>130000</v>
      </c>
      <c r="BS274" s="144">
        <f t="shared" si="450"/>
        <v>0</v>
      </c>
      <c r="BT274" s="144">
        <f t="shared" si="451"/>
        <v>0</v>
      </c>
      <c r="BU274" s="144">
        <f t="shared" si="452"/>
        <v>0</v>
      </c>
      <c r="BV274" s="144">
        <f t="shared" si="453"/>
        <v>0</v>
      </c>
      <c r="BW274" s="144">
        <f t="shared" si="454"/>
        <v>0</v>
      </c>
      <c r="BX274" s="144">
        <f t="shared" si="455"/>
        <v>0</v>
      </c>
      <c r="BY274" s="144">
        <f t="shared" si="456"/>
        <v>0</v>
      </c>
      <c r="BZ274" s="9">
        <v>0</v>
      </c>
      <c r="CA274" s="9">
        <v>0</v>
      </c>
      <c r="CB274" s="9">
        <v>0</v>
      </c>
      <c r="CC274" s="9">
        <v>0</v>
      </c>
      <c r="CD274" s="9">
        <v>0</v>
      </c>
      <c r="CE274" s="9">
        <v>0</v>
      </c>
      <c r="CF274" s="9">
        <v>0</v>
      </c>
      <c r="CG274" s="9">
        <v>0</v>
      </c>
      <c r="CH274" s="9">
        <v>0</v>
      </c>
      <c r="CI274" s="9">
        <v>0</v>
      </c>
      <c r="CJ274" s="9">
        <v>0</v>
      </c>
      <c r="CK274" s="9">
        <v>0</v>
      </c>
      <c r="CL274" s="9">
        <v>0</v>
      </c>
      <c r="CM274" s="9">
        <v>0</v>
      </c>
      <c r="CN274" s="9">
        <v>0</v>
      </c>
      <c r="CO274" s="9">
        <v>0</v>
      </c>
      <c r="CP274" s="9">
        <v>0</v>
      </c>
      <c r="CQ274" s="9">
        <v>0</v>
      </c>
      <c r="CR274" s="9">
        <v>0</v>
      </c>
      <c r="CS274" s="9">
        <v>0</v>
      </c>
      <c r="CT274" s="9">
        <v>0</v>
      </c>
      <c r="CU274" s="9">
        <v>0</v>
      </c>
      <c r="CV274" s="9">
        <v>0</v>
      </c>
      <c r="CW274" s="9">
        <v>0</v>
      </c>
      <c r="CX274" s="9">
        <v>0</v>
      </c>
      <c r="CY274" s="9">
        <v>0</v>
      </c>
      <c r="CZ274" s="9">
        <v>0</v>
      </c>
      <c r="DA274" s="9">
        <v>0</v>
      </c>
      <c r="DB274" s="9">
        <v>0</v>
      </c>
      <c r="DC274" s="9">
        <v>0</v>
      </c>
      <c r="DD274" s="9">
        <v>0</v>
      </c>
      <c r="DE274" s="9">
        <v>0</v>
      </c>
      <c r="DF274" s="9">
        <v>0</v>
      </c>
      <c r="DG274" s="144">
        <f t="shared" si="457"/>
        <v>15600</v>
      </c>
      <c r="DH274" s="144">
        <f t="shared" ref="DH274:EW274" si="475">DG274</f>
        <v>15600</v>
      </c>
      <c r="DI274" s="144">
        <f t="shared" si="475"/>
        <v>15600</v>
      </c>
      <c r="DJ274" s="144">
        <f t="shared" si="475"/>
        <v>15600</v>
      </c>
      <c r="DK274" s="144">
        <f t="shared" si="475"/>
        <v>15600</v>
      </c>
      <c r="DL274" s="144">
        <f t="shared" si="475"/>
        <v>15600</v>
      </c>
      <c r="DM274" s="144">
        <f t="shared" si="475"/>
        <v>15600</v>
      </c>
      <c r="DN274" s="144">
        <f t="shared" si="475"/>
        <v>15600</v>
      </c>
      <c r="DO274" s="144">
        <f t="shared" si="475"/>
        <v>15600</v>
      </c>
      <c r="DP274" s="144">
        <f t="shared" si="475"/>
        <v>15600</v>
      </c>
      <c r="DQ274" s="144">
        <f t="shared" si="475"/>
        <v>15600</v>
      </c>
      <c r="DR274" s="144">
        <f t="shared" si="475"/>
        <v>15600</v>
      </c>
      <c r="DS274" s="144">
        <f t="shared" si="475"/>
        <v>15600</v>
      </c>
      <c r="DT274" s="144">
        <f t="shared" si="475"/>
        <v>15600</v>
      </c>
      <c r="DU274" s="144">
        <f t="shared" si="475"/>
        <v>15600</v>
      </c>
      <c r="DV274" s="144">
        <f t="shared" si="475"/>
        <v>15600</v>
      </c>
      <c r="DW274" s="144">
        <f t="shared" si="475"/>
        <v>15600</v>
      </c>
      <c r="DX274" s="144">
        <f t="shared" si="475"/>
        <v>15600</v>
      </c>
      <c r="DY274" s="144">
        <f t="shared" si="475"/>
        <v>15600</v>
      </c>
      <c r="DZ274" s="144">
        <f t="shared" si="475"/>
        <v>15600</v>
      </c>
      <c r="EA274" s="144">
        <f t="shared" si="475"/>
        <v>15600</v>
      </c>
      <c r="EB274" s="144">
        <f t="shared" si="475"/>
        <v>15600</v>
      </c>
      <c r="EC274" s="144">
        <f t="shared" si="475"/>
        <v>15600</v>
      </c>
      <c r="ED274" s="144">
        <f t="shared" si="475"/>
        <v>15600</v>
      </c>
      <c r="EE274" s="144">
        <f t="shared" si="475"/>
        <v>15600</v>
      </c>
      <c r="EF274" s="144">
        <f t="shared" si="475"/>
        <v>15600</v>
      </c>
      <c r="EG274" s="144">
        <f t="shared" si="475"/>
        <v>15600</v>
      </c>
      <c r="EH274" s="144">
        <f t="shared" si="475"/>
        <v>15600</v>
      </c>
      <c r="EI274" s="144">
        <f t="shared" si="475"/>
        <v>15600</v>
      </c>
      <c r="EJ274" s="144">
        <f t="shared" si="475"/>
        <v>15600</v>
      </c>
      <c r="EK274" s="144">
        <f t="shared" si="475"/>
        <v>15600</v>
      </c>
      <c r="EL274" s="144">
        <f t="shared" si="475"/>
        <v>15600</v>
      </c>
      <c r="EM274" s="144">
        <f t="shared" si="475"/>
        <v>15600</v>
      </c>
      <c r="EN274" s="144">
        <f t="shared" si="475"/>
        <v>15600</v>
      </c>
      <c r="EO274" s="144">
        <f t="shared" si="475"/>
        <v>15600</v>
      </c>
      <c r="EP274" s="144">
        <f t="shared" si="475"/>
        <v>15600</v>
      </c>
      <c r="EQ274" s="144">
        <f t="shared" si="475"/>
        <v>15600</v>
      </c>
      <c r="ER274" s="144">
        <f t="shared" si="475"/>
        <v>15600</v>
      </c>
      <c r="ES274" s="144">
        <f t="shared" si="475"/>
        <v>15600</v>
      </c>
      <c r="ET274" s="144">
        <f t="shared" si="475"/>
        <v>15600</v>
      </c>
      <c r="EU274" s="144">
        <f t="shared" si="475"/>
        <v>15600</v>
      </c>
      <c r="EV274" s="144">
        <f t="shared" si="475"/>
        <v>15600</v>
      </c>
      <c r="EW274" s="144">
        <f t="shared" si="475"/>
        <v>15600</v>
      </c>
      <c r="EX274" s="147">
        <f>PV(0.05,'PV factor'!C80,,-BR274)</f>
        <v>117913.83219954648</v>
      </c>
      <c r="EY274" s="147">
        <f>PV(0.05,'PV factor'!D80,,-BS274)</f>
        <v>0</v>
      </c>
      <c r="EZ274" s="147">
        <f>PV(0.05,'PV factor'!E80,,-BT274)</f>
        <v>0</v>
      </c>
      <c r="FA274" s="147">
        <f>PV(0.05,'PV factor'!F80,,-BU274)</f>
        <v>0</v>
      </c>
      <c r="FB274" s="147">
        <f>PV(0.05,'PV factor'!G80,,-BV274)</f>
        <v>0</v>
      </c>
      <c r="FC274" s="147">
        <f>PV(0.05,'PV factor'!H80,,-BW274)</f>
        <v>0</v>
      </c>
      <c r="FD274" s="147">
        <f>PV(0.05,'PV factor'!I80,,-BX274)</f>
        <v>0</v>
      </c>
      <c r="FE274" s="147">
        <f>PV(0.05,'PV factor'!J80,,-BY274)</f>
        <v>0</v>
      </c>
      <c r="FF274" s="147">
        <f>PV(0.05,'PV factor'!K80,,-BZ274)</f>
        <v>0</v>
      </c>
      <c r="FG274" s="147">
        <f>PV(0.05,'PV factor'!L80,,-CA274)</f>
        <v>0</v>
      </c>
      <c r="FH274" s="147">
        <f>PV(0.05,'PV factor'!M80,,-CB274)</f>
        <v>0</v>
      </c>
      <c r="FI274" s="147">
        <f>PV(0.05,'PV factor'!N80,,-CC274)</f>
        <v>0</v>
      </c>
      <c r="FJ274" s="147">
        <f>PV(0.05,'PV factor'!O80,,-CD274)</f>
        <v>0</v>
      </c>
      <c r="FK274" s="147">
        <f>PV(0.05,'PV factor'!P80,,-CE274)</f>
        <v>0</v>
      </c>
      <c r="FL274" s="147">
        <f>PV(0.05,'PV factor'!Q80,,-CF274)</f>
        <v>0</v>
      </c>
      <c r="FM274" s="147">
        <f>PV(0.05,'PV factor'!R80,,-CG274)</f>
        <v>0</v>
      </c>
      <c r="FN274" s="147">
        <f>PV(0.05,'PV factor'!S80,,-CH274)</f>
        <v>0</v>
      </c>
      <c r="FO274" s="147">
        <f>PV(0.05,'PV factor'!T80,,-CI274)</f>
        <v>0</v>
      </c>
      <c r="FP274" s="147">
        <f>PV(0.05,'PV factor'!U80,,-CJ274)</f>
        <v>0</v>
      </c>
      <c r="FQ274" s="147">
        <f>PV(0.05,'PV factor'!V80,,-CK274)</f>
        <v>0</v>
      </c>
      <c r="FR274" s="147">
        <f>PV(0.05,'PV factor'!W80,,-CL274)</f>
        <v>0</v>
      </c>
      <c r="FS274" s="147">
        <f>PV(0.05,'PV factor'!X80,,-CM274)</f>
        <v>0</v>
      </c>
      <c r="FT274" s="147">
        <f>PV(0.05,'PV factor'!Y80,,-CN274)</f>
        <v>0</v>
      </c>
      <c r="FU274" s="147">
        <f>PV(0.05,'PV factor'!Z80,,-CO274)</f>
        <v>0</v>
      </c>
      <c r="FV274" s="147">
        <f>PV(0.05,'PV factor'!AA80,,-CP274)</f>
        <v>0</v>
      </c>
      <c r="FW274" s="147">
        <f>PV(0.05,'PV factor'!AB80,,-CQ274)</f>
        <v>0</v>
      </c>
      <c r="FX274" s="147">
        <f>PV(0.05,'PV factor'!AC80,,-CR274)</f>
        <v>0</v>
      </c>
      <c r="FY274" s="147">
        <f>PV(0.05,'PV factor'!AD80,,-CS274)</f>
        <v>0</v>
      </c>
      <c r="FZ274" s="147">
        <f>PV(0.05,'PV factor'!AE80,,-CT274)</f>
        <v>0</v>
      </c>
      <c r="GA274" s="147">
        <f>PV(0.05,'PV factor'!AF80,,-CU274)</f>
        <v>0</v>
      </c>
      <c r="GB274" s="147">
        <f>PV(0.05,'PV factor'!AG80,,-CV274)</f>
        <v>0</v>
      </c>
      <c r="GC274" s="147">
        <f>PV(0.05,'PV factor'!AH80,,-CW274)</f>
        <v>0</v>
      </c>
      <c r="GD274" s="147">
        <f>PV(0.05,'PV factor'!AI80,,-CX274)</f>
        <v>0</v>
      </c>
      <c r="GE274" s="147">
        <f>PV(0.05,'PV factor'!AJ80,,-CY274)</f>
        <v>0</v>
      </c>
      <c r="GF274" s="147">
        <f>PV(0.05,'PV factor'!AK80,,-CZ274)</f>
        <v>0</v>
      </c>
      <c r="GG274" s="147">
        <f>PV(0.05,'PV factor'!AL80,,-DA274)</f>
        <v>0</v>
      </c>
      <c r="GH274" s="147">
        <f>PV(0.05,'PV factor'!AM80,,-DB274)</f>
        <v>0</v>
      </c>
      <c r="GI274" s="147">
        <f>PV(0.05,'PV factor'!AN80,,-DC274)</f>
        <v>0</v>
      </c>
      <c r="GJ274" s="147">
        <f>PV(0.05,'PV factor'!AO80,,-DD274)</f>
        <v>0</v>
      </c>
      <c r="GK274" s="147">
        <f>PV(0.05,'PV factor'!AP80,,-DE274)</f>
        <v>0</v>
      </c>
      <c r="GL274" s="147">
        <f>PV(0.05,'PV factor'!C80,,-DI274)</f>
        <v>14149.659863945577</v>
      </c>
      <c r="GM274" s="147">
        <f>PV(0.05,'PV factor'!D80,,-DJ274)</f>
        <v>13475.866537091026</v>
      </c>
      <c r="GN274" s="147">
        <f>PV(0.05,'PV factor'!E80,,-DK274)</f>
        <v>12834.158606753359</v>
      </c>
      <c r="GO274" s="147">
        <f>PV(0.05,'PV factor'!F80,,-DL274)</f>
        <v>12223.00819690796</v>
      </c>
      <c r="GP274" s="147">
        <f>PV(0.05,'PV factor'!G80,,-DM274)</f>
        <v>11640.960187531391</v>
      </c>
      <c r="GQ274" s="147">
        <f>PV(0.05,'PV factor'!H80,,-DN274)</f>
        <v>11086.628750029895</v>
      </c>
      <c r="GR274" s="147">
        <f>PV(0.05,'PV factor'!I80,,-DO274)</f>
        <v>10558.694047647519</v>
      </c>
      <c r="GS274" s="147">
        <f>PV(0.05,'PV factor'!J80,,-DP274)</f>
        <v>10055.899092997637</v>
      </c>
      <c r="GT274" s="147">
        <f>PV(0.05,'PV factor'!K80,,-DQ274)</f>
        <v>9577.0467552358459</v>
      </c>
      <c r="GU274" s="147">
        <f>PV(0.05,'PV factor'!L80,,-DR274)</f>
        <v>9120.9969097484227</v>
      </c>
      <c r="GV274" s="147">
        <f>PV(0.05,'PV factor'!M80,,-DS274)</f>
        <v>8686.6637235699291</v>
      </c>
      <c r="GW274" s="147">
        <f>PV(0.05,'PV factor'!N80,,-DT274)</f>
        <v>8273.0130700665977</v>
      </c>
      <c r="GX274" s="147">
        <f>PV(0.05,'PV factor'!O80,,-DU274)</f>
        <v>7879.0600667300941</v>
      </c>
      <c r="GY274" s="147">
        <f>PV(0.05,'PV factor'!P80,,-DV274)</f>
        <v>7503.8667302191352</v>
      </c>
      <c r="GZ274" s="147">
        <f>PV(0.05,'PV factor'!Q80,,-DW274)</f>
        <v>7146.5397430658431</v>
      </c>
      <c r="HA274" s="147">
        <f>PV(0.05,'PV factor'!R80,,-DX274)</f>
        <v>6806.2283267293742</v>
      </c>
      <c r="HB274" s="147">
        <f>PV(0.05,'PV factor'!S80,,-DY274)</f>
        <v>6482.1222159327372</v>
      </c>
      <c r="HC274" s="147">
        <f>PV(0.05,'PV factor'!T80,,-DZ274)</f>
        <v>6173.4497294597495</v>
      </c>
      <c r="HD274" s="147">
        <f>PV(0.05,'PV factor'!U80,,-EA274)</f>
        <v>5879.4759328188093</v>
      </c>
      <c r="HE274" s="147">
        <f>PV(0.05,'PV factor'!V80,,-EB274)</f>
        <v>5599.5008883988658</v>
      </c>
      <c r="HF274" s="147">
        <f>PV(0.05,'PV factor'!W80,,-EC274)</f>
        <v>5332.8579889513012</v>
      </c>
      <c r="HG274" s="147">
        <f>PV(0.05,'PV factor'!X80,,-ED274)</f>
        <v>5078.9123704298099</v>
      </c>
      <c r="HH274" s="147">
        <f>PV(0.05,'PV factor'!Y80,,-EE274)</f>
        <v>4837.0594004093437</v>
      </c>
      <c r="HI274" s="147">
        <f>PV(0.05,'PV factor'!Z80,,-EF274)</f>
        <v>4606.7232384850886</v>
      </c>
      <c r="HJ274" s="147">
        <f>PV(0.05,'PV factor'!AA80,,-EG274)</f>
        <v>4387.3554652238936</v>
      </c>
      <c r="HK274" s="147">
        <f>PV(0.05,'PV factor'!AB80,,-EH274)</f>
        <v>4178.4337764037082</v>
      </c>
      <c r="HL274" s="147">
        <f>PV(0.05,'PV factor'!AC80,,-EI274)</f>
        <v>3979.4607394321038</v>
      </c>
      <c r="HM274" s="147">
        <f>PV(0.05,'PV factor'!AD80,,-EJ274)</f>
        <v>3789.9626089829549</v>
      </c>
      <c r="HN274" s="147">
        <f>PV(0.05,'PV factor'!AE80,,-EK274)</f>
        <v>3609.488199031387</v>
      </c>
      <c r="HO274" s="147">
        <f>PV(0.05,'PV factor'!AF80,,-EL274)</f>
        <v>3437.6078086013194</v>
      </c>
      <c r="HP274" s="147">
        <f>PV(0.05,'PV factor'!AG80,,-EM274)</f>
        <v>3273.9121986679238</v>
      </c>
      <c r="HQ274" s="147">
        <f>PV(0.05,'PV factor'!AH80,,-EN274)</f>
        <v>3118.0116177789751</v>
      </c>
      <c r="HR274" s="147">
        <f>PV(0.05,'PV factor'!AI80,,-EO274)</f>
        <v>2969.5348740752142</v>
      </c>
      <c r="HS274" s="147">
        <f>PV(0.05,'PV factor'!AJ80,,-EP274)</f>
        <v>2828.1284515002035</v>
      </c>
      <c r="HT274" s="147">
        <f>PV(0.05,'PV factor'!AK80,,-EQ274)</f>
        <v>2693.4556680954324</v>
      </c>
      <c r="HU274" s="147">
        <f>PV(0.05,'PV factor'!AL80,,-ER274)</f>
        <v>2565.1958743766022</v>
      </c>
      <c r="HV274" s="147">
        <f>PV(0.05,'PV factor'!AM80,,-ES274)</f>
        <v>2443.0436898824787</v>
      </c>
      <c r="HW274" s="147">
        <f>PV(0.05,'PV factor'!AN80,,-ET274)</f>
        <v>2326.7082760785506</v>
      </c>
      <c r="HX274" s="147">
        <f>PV(0.05,'PV factor'!AO80,,-EU274)</f>
        <v>2215.9126438843341</v>
      </c>
      <c r="HY274" s="147">
        <f>PV(0.05,'PV factor'!AP80,,-EV274)</f>
        <v>2110.3929941755564</v>
      </c>
      <c r="HZ274" s="147">
        <f t="shared" si="459"/>
        <v>117913.83219954648</v>
      </c>
      <c r="IA274" s="147">
        <f t="shared" si="460"/>
        <v>64323.653392229309</v>
      </c>
      <c r="IB274" s="401">
        <f t="shared" si="461"/>
        <v>0.54551406049948326</v>
      </c>
    </row>
    <row r="275" spans="1:236" ht="90" customHeight="1" x14ac:dyDescent="0.2">
      <c r="A275" s="161" t="s">
        <v>2267</v>
      </c>
      <c r="B275" s="150" t="s">
        <v>2865</v>
      </c>
      <c r="C275" s="150" t="s">
        <v>2234</v>
      </c>
      <c r="D275" s="148">
        <v>4</v>
      </c>
      <c r="E275" s="150" t="s">
        <v>2874</v>
      </c>
      <c r="F275" s="151" t="s">
        <v>2875</v>
      </c>
      <c r="G275" s="151" t="s">
        <v>2876</v>
      </c>
      <c r="H275" s="79" t="s">
        <v>77</v>
      </c>
      <c r="I275" s="151" t="s">
        <v>2549</v>
      </c>
      <c r="J275" s="151">
        <v>5</v>
      </c>
      <c r="K275" s="227" t="s">
        <v>94</v>
      </c>
      <c r="L275" s="79">
        <v>1000</v>
      </c>
      <c r="M275" s="79" t="s">
        <v>2877</v>
      </c>
      <c r="N275" s="79" t="s">
        <v>81</v>
      </c>
      <c r="O275" s="90" t="s">
        <v>148</v>
      </c>
      <c r="P275" s="78" t="s">
        <v>149</v>
      </c>
      <c r="Q275" s="112" t="s">
        <v>100</v>
      </c>
      <c r="R275" s="79" t="s">
        <v>108</v>
      </c>
      <c r="S275" s="79" t="s">
        <v>99</v>
      </c>
      <c r="T275" s="79" t="s">
        <v>2551</v>
      </c>
      <c r="U275" s="79" t="s">
        <v>100</v>
      </c>
      <c r="V275" s="81">
        <v>1</v>
      </c>
      <c r="W275" s="149">
        <v>8400</v>
      </c>
      <c r="X275" s="149">
        <v>0</v>
      </c>
      <c r="Y275" s="149">
        <v>0</v>
      </c>
      <c r="Z275" s="149">
        <v>0</v>
      </c>
      <c r="AA275" s="149">
        <v>8400</v>
      </c>
      <c r="AB275" s="149">
        <v>0</v>
      </c>
      <c r="AC275" s="149">
        <v>0</v>
      </c>
      <c r="AD275" s="149">
        <v>0</v>
      </c>
      <c r="AE275" s="149">
        <v>0</v>
      </c>
      <c r="AF275" s="149">
        <v>0</v>
      </c>
      <c r="AG275" s="149">
        <v>0</v>
      </c>
      <c r="AH275" s="149">
        <v>0</v>
      </c>
      <c r="AI275" s="88" t="s">
        <v>88</v>
      </c>
      <c r="AJ275" s="149">
        <v>0</v>
      </c>
      <c r="AK275" s="149">
        <v>0</v>
      </c>
      <c r="AL275" s="149">
        <v>0</v>
      </c>
      <c r="AM275" s="149">
        <v>0</v>
      </c>
      <c r="AN275" s="149">
        <v>0</v>
      </c>
      <c r="AO275" s="149">
        <v>0</v>
      </c>
      <c r="AP275" s="149">
        <v>0</v>
      </c>
      <c r="AQ275" s="149">
        <v>0</v>
      </c>
      <c r="AR275" s="149">
        <v>0</v>
      </c>
      <c r="AS275" s="149">
        <v>0</v>
      </c>
      <c r="AT275" s="149">
        <v>0</v>
      </c>
      <c r="AU275" s="151"/>
      <c r="AV275" s="230">
        <f t="shared" si="427"/>
        <v>1</v>
      </c>
      <c r="AW275" s="230">
        <f t="shared" si="428"/>
        <v>0</v>
      </c>
      <c r="AX275" s="230" t="str">
        <f t="shared" si="429"/>
        <v>E3</v>
      </c>
      <c r="AY275" s="141">
        <f t="shared" si="430"/>
        <v>8</v>
      </c>
      <c r="AZ275" s="70">
        <f t="shared" si="431"/>
        <v>1</v>
      </c>
      <c r="BA275" s="70">
        <f t="shared" si="432"/>
        <v>1</v>
      </c>
      <c r="BB275" s="70">
        <f t="shared" si="433"/>
        <v>1</v>
      </c>
      <c r="BC275" s="70">
        <f t="shared" si="434"/>
        <v>1</v>
      </c>
      <c r="BD275" s="70">
        <f t="shared" si="435"/>
        <v>1</v>
      </c>
      <c r="BE275" s="70">
        <f t="shared" si="436"/>
        <v>1</v>
      </c>
      <c r="BF275" s="70">
        <f t="shared" si="437"/>
        <v>1</v>
      </c>
      <c r="BG275" s="71">
        <f t="shared" si="438"/>
        <v>0</v>
      </c>
      <c r="BH275" s="71">
        <f t="shared" si="439"/>
        <v>0</v>
      </c>
      <c r="BI275" s="71">
        <f t="shared" si="440"/>
        <v>0</v>
      </c>
      <c r="BJ275" s="71">
        <f t="shared" si="441"/>
        <v>0</v>
      </c>
      <c r="BK275" s="71">
        <f t="shared" si="442"/>
        <v>0</v>
      </c>
      <c r="BL275" s="70">
        <f t="shared" si="443"/>
        <v>1</v>
      </c>
      <c r="BM275" s="70">
        <f t="shared" si="444"/>
        <v>1</v>
      </c>
      <c r="BN275" s="70">
        <f t="shared" si="445"/>
        <v>0</v>
      </c>
      <c r="BO275" s="70">
        <f t="shared" si="446"/>
        <v>1</v>
      </c>
      <c r="BP275" s="144">
        <f t="shared" si="447"/>
        <v>0</v>
      </c>
      <c r="BQ275" s="144">
        <f t="shared" si="448"/>
        <v>0</v>
      </c>
      <c r="BR275" s="144">
        <f t="shared" si="449"/>
        <v>8400</v>
      </c>
      <c r="BS275" s="144">
        <f t="shared" si="450"/>
        <v>0</v>
      </c>
      <c r="BT275" s="144">
        <f t="shared" si="451"/>
        <v>0</v>
      </c>
      <c r="BU275" s="144">
        <f t="shared" si="452"/>
        <v>0</v>
      </c>
      <c r="BV275" s="144">
        <f t="shared" si="453"/>
        <v>0</v>
      </c>
      <c r="BW275" s="144">
        <f t="shared" si="454"/>
        <v>0</v>
      </c>
      <c r="BX275" s="144">
        <f t="shared" si="455"/>
        <v>0</v>
      </c>
      <c r="BY275" s="144">
        <f t="shared" si="456"/>
        <v>0</v>
      </c>
      <c r="BZ275" s="9">
        <v>0</v>
      </c>
      <c r="CA275" s="9">
        <v>0</v>
      </c>
      <c r="CB275" s="9">
        <v>0</v>
      </c>
      <c r="CC275" s="9">
        <v>0</v>
      </c>
      <c r="CD275" s="9">
        <v>0</v>
      </c>
      <c r="CE275" s="9">
        <v>0</v>
      </c>
      <c r="CF275" s="9">
        <v>0</v>
      </c>
      <c r="CG275" s="9">
        <v>0</v>
      </c>
      <c r="CH275" s="9">
        <v>0</v>
      </c>
      <c r="CI275" s="9">
        <v>0</v>
      </c>
      <c r="CJ275" s="9">
        <v>0</v>
      </c>
      <c r="CK275" s="9">
        <v>0</v>
      </c>
      <c r="CL275" s="9">
        <v>0</v>
      </c>
      <c r="CM275" s="9">
        <v>0</v>
      </c>
      <c r="CN275" s="9">
        <v>0</v>
      </c>
      <c r="CO275" s="9">
        <v>0</v>
      </c>
      <c r="CP275" s="9">
        <v>0</v>
      </c>
      <c r="CQ275" s="9">
        <v>0</v>
      </c>
      <c r="CR275" s="9">
        <v>0</v>
      </c>
      <c r="CS275" s="9">
        <v>0</v>
      </c>
      <c r="CT275" s="9">
        <v>0</v>
      </c>
      <c r="CU275" s="9">
        <v>0</v>
      </c>
      <c r="CV275" s="9">
        <v>0</v>
      </c>
      <c r="CW275" s="9">
        <v>0</v>
      </c>
      <c r="CX275" s="9">
        <v>0</v>
      </c>
      <c r="CY275" s="9">
        <v>0</v>
      </c>
      <c r="CZ275" s="9">
        <v>0</v>
      </c>
      <c r="DA275" s="9">
        <v>0</v>
      </c>
      <c r="DB275" s="9">
        <v>0</v>
      </c>
      <c r="DC275" s="9">
        <v>0</v>
      </c>
      <c r="DD275" s="9">
        <v>0</v>
      </c>
      <c r="DE275" s="9">
        <v>0</v>
      </c>
      <c r="DF275" s="9">
        <v>0</v>
      </c>
      <c r="DG275" s="144">
        <f t="shared" si="457"/>
        <v>1000</v>
      </c>
      <c r="DH275" s="144">
        <f t="shared" ref="DH275:EW275" si="476">DG275</f>
        <v>1000</v>
      </c>
      <c r="DI275" s="144">
        <f t="shared" si="476"/>
        <v>1000</v>
      </c>
      <c r="DJ275" s="144">
        <f t="shared" si="476"/>
        <v>1000</v>
      </c>
      <c r="DK275" s="144">
        <f t="shared" si="476"/>
        <v>1000</v>
      </c>
      <c r="DL275" s="144">
        <f t="shared" si="476"/>
        <v>1000</v>
      </c>
      <c r="DM275" s="144">
        <f t="shared" si="476"/>
        <v>1000</v>
      </c>
      <c r="DN275" s="144">
        <f t="shared" si="476"/>
        <v>1000</v>
      </c>
      <c r="DO275" s="144">
        <f t="shared" si="476"/>
        <v>1000</v>
      </c>
      <c r="DP275" s="144">
        <f t="shared" si="476"/>
        <v>1000</v>
      </c>
      <c r="DQ275" s="144">
        <f t="shared" si="476"/>
        <v>1000</v>
      </c>
      <c r="DR275" s="144">
        <f t="shared" si="476"/>
        <v>1000</v>
      </c>
      <c r="DS275" s="144">
        <f t="shared" si="476"/>
        <v>1000</v>
      </c>
      <c r="DT275" s="144">
        <f t="shared" si="476"/>
        <v>1000</v>
      </c>
      <c r="DU275" s="144">
        <f t="shared" si="476"/>
        <v>1000</v>
      </c>
      <c r="DV275" s="144">
        <f t="shared" si="476"/>
        <v>1000</v>
      </c>
      <c r="DW275" s="144">
        <f t="shared" si="476"/>
        <v>1000</v>
      </c>
      <c r="DX275" s="144">
        <f t="shared" si="476"/>
        <v>1000</v>
      </c>
      <c r="DY275" s="144">
        <f t="shared" si="476"/>
        <v>1000</v>
      </c>
      <c r="DZ275" s="144">
        <f t="shared" si="476"/>
        <v>1000</v>
      </c>
      <c r="EA275" s="144">
        <f t="shared" si="476"/>
        <v>1000</v>
      </c>
      <c r="EB275" s="144">
        <f t="shared" si="476"/>
        <v>1000</v>
      </c>
      <c r="EC275" s="144">
        <f t="shared" si="476"/>
        <v>1000</v>
      </c>
      <c r="ED275" s="144">
        <f t="shared" si="476"/>
        <v>1000</v>
      </c>
      <c r="EE275" s="144">
        <f t="shared" si="476"/>
        <v>1000</v>
      </c>
      <c r="EF275" s="144">
        <f t="shared" si="476"/>
        <v>1000</v>
      </c>
      <c r="EG275" s="144">
        <f t="shared" si="476"/>
        <v>1000</v>
      </c>
      <c r="EH275" s="144">
        <f t="shared" si="476"/>
        <v>1000</v>
      </c>
      <c r="EI275" s="144">
        <f t="shared" si="476"/>
        <v>1000</v>
      </c>
      <c r="EJ275" s="144">
        <f t="shared" si="476"/>
        <v>1000</v>
      </c>
      <c r="EK275" s="144">
        <f t="shared" si="476"/>
        <v>1000</v>
      </c>
      <c r="EL275" s="144">
        <f t="shared" si="476"/>
        <v>1000</v>
      </c>
      <c r="EM275" s="144">
        <f t="shared" si="476"/>
        <v>1000</v>
      </c>
      <c r="EN275" s="144">
        <f t="shared" si="476"/>
        <v>1000</v>
      </c>
      <c r="EO275" s="144">
        <f t="shared" si="476"/>
        <v>1000</v>
      </c>
      <c r="EP275" s="144">
        <f t="shared" si="476"/>
        <v>1000</v>
      </c>
      <c r="EQ275" s="144">
        <f t="shared" si="476"/>
        <v>1000</v>
      </c>
      <c r="ER275" s="144">
        <f t="shared" si="476"/>
        <v>1000</v>
      </c>
      <c r="ES275" s="144">
        <f t="shared" si="476"/>
        <v>1000</v>
      </c>
      <c r="ET275" s="144">
        <f t="shared" si="476"/>
        <v>1000</v>
      </c>
      <c r="EU275" s="144">
        <f t="shared" si="476"/>
        <v>1000</v>
      </c>
      <c r="EV275" s="144">
        <f t="shared" si="476"/>
        <v>1000</v>
      </c>
      <c r="EW275" s="144">
        <f t="shared" si="476"/>
        <v>1000</v>
      </c>
      <c r="EX275" s="147">
        <f>PV(0.05,'PV factor'!C409,,-BR275)</f>
        <v>7619.0476190476184</v>
      </c>
      <c r="EY275" s="147">
        <f>PV(0.05,'PV factor'!D409,,-BS275)</f>
        <v>0</v>
      </c>
      <c r="EZ275" s="147">
        <f>PV(0.05,'PV factor'!E409,,-BT275)</f>
        <v>0</v>
      </c>
      <c r="FA275" s="147">
        <f>PV(0.05,'PV factor'!F409,,-BU275)</f>
        <v>0</v>
      </c>
      <c r="FB275" s="147">
        <f>PV(0.05,'PV factor'!G409,,-BV275)</f>
        <v>0</v>
      </c>
      <c r="FC275" s="147">
        <f>PV(0.05,'PV factor'!H409,,-BW275)</f>
        <v>0</v>
      </c>
      <c r="FD275" s="147">
        <f>PV(0.05,'PV factor'!I409,,-BX275)</f>
        <v>0</v>
      </c>
      <c r="FE275" s="147">
        <f>PV(0.05,'PV factor'!J409,,-BY275)</f>
        <v>0</v>
      </c>
      <c r="FF275" s="147">
        <f>PV(0.05,'PV factor'!K409,,-BZ275)</f>
        <v>0</v>
      </c>
      <c r="FG275" s="147">
        <f>PV(0.05,'PV factor'!L409,,-CA275)</f>
        <v>0</v>
      </c>
      <c r="FH275" s="147">
        <f>PV(0.05,'PV factor'!M409,,-CB275)</f>
        <v>0</v>
      </c>
      <c r="FI275" s="147">
        <f>PV(0.05,'PV factor'!N409,,-CC275)</f>
        <v>0</v>
      </c>
      <c r="FJ275" s="147">
        <f>PV(0.05,'PV factor'!O409,,-CD275)</f>
        <v>0</v>
      </c>
      <c r="FK275" s="147">
        <f>PV(0.05,'PV factor'!P409,,-CE275)</f>
        <v>0</v>
      </c>
      <c r="FL275" s="147">
        <f>PV(0.05,'PV factor'!Q409,,-CF275)</f>
        <v>0</v>
      </c>
      <c r="FM275" s="147">
        <f>PV(0.05,'PV factor'!R409,,-CG275)</f>
        <v>0</v>
      </c>
      <c r="FN275" s="147">
        <f>PV(0.05,'PV factor'!S409,,-CH275)</f>
        <v>0</v>
      </c>
      <c r="FO275" s="147">
        <f>PV(0.05,'PV factor'!T409,,-CI275)</f>
        <v>0</v>
      </c>
      <c r="FP275" s="147">
        <f>PV(0.05,'PV factor'!U409,,-CJ275)</f>
        <v>0</v>
      </c>
      <c r="FQ275" s="147">
        <f>PV(0.05,'PV factor'!V409,,-CK275)</f>
        <v>0</v>
      </c>
      <c r="FR275" s="147">
        <f>PV(0.05,'PV factor'!W409,,-CL275)</f>
        <v>0</v>
      </c>
      <c r="FS275" s="147">
        <f>PV(0.05,'PV factor'!X409,,-CM275)</f>
        <v>0</v>
      </c>
      <c r="FT275" s="147">
        <f>PV(0.05,'PV factor'!Y409,,-CN275)</f>
        <v>0</v>
      </c>
      <c r="FU275" s="147">
        <f>PV(0.05,'PV factor'!Z409,,-CO275)</f>
        <v>0</v>
      </c>
      <c r="FV275" s="147">
        <f>PV(0.05,'PV factor'!AA409,,-CP275)</f>
        <v>0</v>
      </c>
      <c r="FW275" s="147">
        <f>PV(0.05,'PV factor'!AB409,,-CQ275)</f>
        <v>0</v>
      </c>
      <c r="FX275" s="147">
        <f>PV(0.05,'PV factor'!AC409,,-CR275)</f>
        <v>0</v>
      </c>
      <c r="FY275" s="147">
        <f>PV(0.05,'PV factor'!AD409,,-CS275)</f>
        <v>0</v>
      </c>
      <c r="FZ275" s="147">
        <f>PV(0.05,'PV factor'!AE409,,-CT275)</f>
        <v>0</v>
      </c>
      <c r="GA275" s="147">
        <f>PV(0.05,'PV factor'!AF409,,-CU275)</f>
        <v>0</v>
      </c>
      <c r="GB275" s="147">
        <f>PV(0.05,'PV factor'!AG409,,-CV275)</f>
        <v>0</v>
      </c>
      <c r="GC275" s="147">
        <f>PV(0.05,'PV factor'!AH409,,-CW275)</f>
        <v>0</v>
      </c>
      <c r="GD275" s="147">
        <f>PV(0.05,'PV factor'!AI409,,-CX275)</f>
        <v>0</v>
      </c>
      <c r="GE275" s="147">
        <f>PV(0.05,'PV factor'!AJ409,,-CY275)</f>
        <v>0</v>
      </c>
      <c r="GF275" s="147">
        <f>PV(0.05,'PV factor'!AK409,,-CZ275)</f>
        <v>0</v>
      </c>
      <c r="GG275" s="147">
        <f>PV(0.05,'PV factor'!AL409,,-DA275)</f>
        <v>0</v>
      </c>
      <c r="GH275" s="147">
        <f>PV(0.05,'PV factor'!AM409,,-DB275)</f>
        <v>0</v>
      </c>
      <c r="GI275" s="147">
        <f>PV(0.05,'PV factor'!AN409,,-DC275)</f>
        <v>0</v>
      </c>
      <c r="GJ275" s="147">
        <f>PV(0.05,'PV factor'!AO409,,-DD275)</f>
        <v>0</v>
      </c>
      <c r="GK275" s="147">
        <f>PV(0.05,'PV factor'!AP409,,-DE275)</f>
        <v>0</v>
      </c>
      <c r="GL275" s="147">
        <f>PV(0.05,'PV factor'!C409,,-DI275)</f>
        <v>907.02947845804988</v>
      </c>
      <c r="GM275" s="147">
        <f>PV(0.05,'PV factor'!D409,,-DJ275)</f>
        <v>863.83759853147603</v>
      </c>
      <c r="GN275" s="147">
        <f>PV(0.05,'PV factor'!E409,,-DK275)</f>
        <v>822.70247479188197</v>
      </c>
      <c r="GO275" s="147">
        <f>PV(0.05,'PV factor'!F409,,-DL275)</f>
        <v>783.526166468459</v>
      </c>
      <c r="GP275" s="147">
        <f>PV(0.05,'PV factor'!G409,,-DM275)</f>
        <v>746.2153966366277</v>
      </c>
      <c r="GQ275" s="147">
        <f>PV(0.05,'PV factor'!H409,,-DN275)</f>
        <v>710.68133013012141</v>
      </c>
      <c r="GR275" s="147">
        <f>PV(0.05,'PV factor'!I409,,-DO275)</f>
        <v>676.83936202868722</v>
      </c>
      <c r="GS275" s="147">
        <f>PV(0.05,'PV factor'!J409,,-DP275)</f>
        <v>644.60891621779729</v>
      </c>
      <c r="GT275" s="147">
        <f>PV(0.05,'PV factor'!K409,,-DQ275)</f>
        <v>613.91325354075934</v>
      </c>
      <c r="GU275" s="147">
        <f>PV(0.05,'PV factor'!L409,,-DR275)</f>
        <v>584.67928908643739</v>
      </c>
      <c r="GV275" s="147">
        <f>PV(0.05,'PV factor'!M409,,-DS275)</f>
        <v>556.83741817755947</v>
      </c>
      <c r="GW275" s="147">
        <f>PV(0.05,'PV factor'!N409,,-DT275)</f>
        <v>530.32135064529473</v>
      </c>
      <c r="GX275" s="147">
        <f>PV(0.05,'PV factor'!O409,,-DU275)</f>
        <v>505.06795299551885</v>
      </c>
      <c r="GY275" s="147">
        <f>PV(0.05,'PV factor'!P409,,-DV275)</f>
        <v>481.01709809097019</v>
      </c>
      <c r="GZ275" s="147">
        <f>PV(0.05,'PV factor'!Q409,,-DW275)</f>
        <v>458.1115219914002</v>
      </c>
      <c r="HA275" s="147">
        <f>PV(0.05,'PV factor'!R409,,-DX275)</f>
        <v>436.2966876108573</v>
      </c>
      <c r="HB275" s="147">
        <f>PV(0.05,'PV factor'!S409,,-DY275)</f>
        <v>415.52065486748313</v>
      </c>
      <c r="HC275" s="147">
        <f>PV(0.05,'PV factor'!T409,,-DZ275)</f>
        <v>395.73395701665061</v>
      </c>
      <c r="HD275" s="147">
        <f>PV(0.05,'PV factor'!U409,,-EA275)</f>
        <v>376.88948287300059</v>
      </c>
      <c r="HE275" s="147">
        <f>PV(0.05,'PV factor'!V409,,-EB275)</f>
        <v>358.94236464095297</v>
      </c>
      <c r="HF275" s="147">
        <f>PV(0.05,'PV factor'!W409,,-EC275)</f>
        <v>341.84987108662187</v>
      </c>
      <c r="HG275" s="147">
        <f>PV(0.05,'PV factor'!X409,,-ED275)</f>
        <v>325.57130579678267</v>
      </c>
      <c r="HH275" s="147">
        <f>PV(0.05,'PV factor'!Y409,,-EE275)</f>
        <v>310.06791028265019</v>
      </c>
      <c r="HI275" s="147">
        <f>PV(0.05,'PV factor'!Z409,,-EF275)</f>
        <v>295.30277169776213</v>
      </c>
      <c r="HJ275" s="147">
        <f>PV(0.05,'PV factor'!AA409,,-EG275)</f>
        <v>281.24073495024959</v>
      </c>
      <c r="HK275" s="147">
        <f>PV(0.05,'PV factor'!AB409,,-EH275)</f>
        <v>267.84831900023772</v>
      </c>
      <c r="HL275" s="147">
        <f>PV(0.05,'PV factor'!AC409,,-EI275)</f>
        <v>255.09363714308355</v>
      </c>
      <c r="HM275" s="147">
        <f>PV(0.05,'PV factor'!AD409,,-EJ275)</f>
        <v>242.94632108865096</v>
      </c>
      <c r="HN275" s="147">
        <f>PV(0.05,'PV factor'!AE409,,-EK275)</f>
        <v>231.37744865585813</v>
      </c>
      <c r="HO275" s="147">
        <f>PV(0.05,'PV factor'!AF409,,-EL275)</f>
        <v>220.35947491034099</v>
      </c>
      <c r="HP275" s="147">
        <f>PV(0.05,'PV factor'!AG409,,-EM275)</f>
        <v>209.86616658127716</v>
      </c>
      <c r="HQ275" s="147">
        <f>PV(0.05,'PV factor'!AH409,,-EN275)</f>
        <v>199.87253960121635</v>
      </c>
      <c r="HR275" s="147">
        <f>PV(0.05,'PV factor'!AI409,,-EO275)</f>
        <v>190.35479962020605</v>
      </c>
      <c r="HS275" s="147">
        <f>PV(0.05,'PV factor'!AJ409,,-EP275)</f>
        <v>181.29028535257714</v>
      </c>
      <c r="HT275" s="147">
        <f>PV(0.05,'PV factor'!AK409,,-EQ275)</f>
        <v>172.65741462150208</v>
      </c>
      <c r="HU275" s="147">
        <f>PV(0.05,'PV factor'!AL409,,-ER275)</f>
        <v>164.43563297285911</v>
      </c>
      <c r="HV275" s="147">
        <f>PV(0.05,'PV factor'!AM409,,-ES275)</f>
        <v>156.60536473605632</v>
      </c>
      <c r="HW275" s="147">
        <f>PV(0.05,'PV factor'!AN409,,-ET275)</f>
        <v>149.14796641529171</v>
      </c>
      <c r="HX275" s="147">
        <f>PV(0.05,'PV factor'!AO409,,-EU275)</f>
        <v>142.04568230027783</v>
      </c>
      <c r="HY275" s="147">
        <f>PV(0.05,'PV factor'!AP409,,-EV275)</f>
        <v>135.28160219074078</v>
      </c>
      <c r="HZ275" s="147">
        <f t="shared" si="459"/>
        <v>7619.0476190476184</v>
      </c>
      <c r="IA275" s="147">
        <f t="shared" si="460"/>
        <v>4123.3111148864946</v>
      </c>
      <c r="IB275" s="401">
        <f t="shared" si="461"/>
        <v>0.54118458382885248</v>
      </c>
    </row>
    <row r="276" spans="1:236" ht="90" customHeight="1" x14ac:dyDescent="0.2">
      <c r="A276" s="161" t="s">
        <v>200</v>
      </c>
      <c r="B276" s="150" t="s">
        <v>3335</v>
      </c>
      <c r="C276" s="150" t="s">
        <v>3369</v>
      </c>
      <c r="D276" s="79">
        <v>7</v>
      </c>
      <c r="E276" s="150" t="s">
        <v>3370</v>
      </c>
      <c r="F276" s="151" t="s">
        <v>3371</v>
      </c>
      <c r="G276" s="151" t="s">
        <v>3372</v>
      </c>
      <c r="H276" s="79" t="s">
        <v>77</v>
      </c>
      <c r="I276" s="151" t="s">
        <v>3345</v>
      </c>
      <c r="J276" s="151">
        <v>5</v>
      </c>
      <c r="K276" s="95" t="s">
        <v>206</v>
      </c>
      <c r="L276" s="111">
        <v>32250</v>
      </c>
      <c r="M276" s="214" t="s">
        <v>3373</v>
      </c>
      <c r="N276" s="79" t="s">
        <v>96</v>
      </c>
      <c r="O276" s="79" t="s">
        <v>82</v>
      </c>
      <c r="P276" s="79" t="s">
        <v>280</v>
      </c>
      <c r="Q276" s="112" t="s">
        <v>100</v>
      </c>
      <c r="R276" s="79" t="s">
        <v>226</v>
      </c>
      <c r="S276" s="79" t="s">
        <v>99</v>
      </c>
      <c r="T276" s="79" t="s">
        <v>1633</v>
      </c>
      <c r="U276" s="79" t="s">
        <v>100</v>
      </c>
      <c r="V276" s="81">
        <v>1</v>
      </c>
      <c r="W276" s="162">
        <v>169540.8</v>
      </c>
      <c r="X276" s="162">
        <v>0</v>
      </c>
      <c r="Y276" s="162">
        <v>0</v>
      </c>
      <c r="Z276" s="162">
        <v>0</v>
      </c>
      <c r="AA276" s="162">
        <v>0</v>
      </c>
      <c r="AB276" s="162">
        <v>169540.8</v>
      </c>
      <c r="AC276" s="149">
        <v>0</v>
      </c>
      <c r="AD276" s="149">
        <v>0</v>
      </c>
      <c r="AE276" s="149">
        <v>0</v>
      </c>
      <c r="AF276" s="149">
        <v>0</v>
      </c>
      <c r="AG276" s="149">
        <v>0</v>
      </c>
      <c r="AH276" s="149">
        <v>0</v>
      </c>
      <c r="AI276" s="88" t="s">
        <v>88</v>
      </c>
      <c r="AJ276" s="149">
        <v>0</v>
      </c>
      <c r="AK276" s="149">
        <v>0</v>
      </c>
      <c r="AL276" s="149">
        <v>0</v>
      </c>
      <c r="AM276" s="149">
        <v>0</v>
      </c>
      <c r="AN276" s="176">
        <v>32250</v>
      </c>
      <c r="AO276" s="176">
        <v>32250</v>
      </c>
      <c r="AP276" s="176">
        <v>32250</v>
      </c>
      <c r="AQ276" s="149">
        <v>32250</v>
      </c>
      <c r="AR276" s="149">
        <v>32250</v>
      </c>
      <c r="AS276" s="149">
        <v>32250</v>
      </c>
      <c r="AT276" s="149">
        <v>32250</v>
      </c>
      <c r="AU276" s="151"/>
      <c r="AV276" s="230">
        <f t="shared" si="427"/>
        <v>1</v>
      </c>
      <c r="AW276" s="230">
        <f t="shared" si="428"/>
        <v>0</v>
      </c>
      <c r="AX276" s="230" t="str">
        <f t="shared" si="429"/>
        <v>D1</v>
      </c>
      <c r="AY276" s="141">
        <f t="shared" si="430"/>
        <v>7</v>
      </c>
      <c r="AZ276" s="70">
        <f t="shared" si="431"/>
        <v>1</v>
      </c>
      <c r="BA276" s="70">
        <f t="shared" si="432"/>
        <v>0</v>
      </c>
      <c r="BB276" s="70">
        <f t="shared" si="433"/>
        <v>1</v>
      </c>
      <c r="BC276" s="70">
        <f t="shared" si="434"/>
        <v>1</v>
      </c>
      <c r="BD276" s="70">
        <f t="shared" si="435"/>
        <v>1</v>
      </c>
      <c r="BE276" s="70">
        <f t="shared" si="436"/>
        <v>1</v>
      </c>
      <c r="BF276" s="70">
        <f t="shared" si="437"/>
        <v>1</v>
      </c>
      <c r="BG276" s="71">
        <f t="shared" si="438"/>
        <v>0</v>
      </c>
      <c r="BH276" s="71">
        <f t="shared" si="439"/>
        <v>0</v>
      </c>
      <c r="BI276" s="71">
        <f t="shared" si="440"/>
        <v>0</v>
      </c>
      <c r="BJ276" s="71">
        <f t="shared" si="441"/>
        <v>0</v>
      </c>
      <c r="BK276" s="71">
        <f t="shared" si="442"/>
        <v>0</v>
      </c>
      <c r="BL276" s="70">
        <f t="shared" si="443"/>
        <v>1</v>
      </c>
      <c r="BM276" s="70">
        <f t="shared" si="444"/>
        <v>1</v>
      </c>
      <c r="BN276" s="70">
        <f t="shared" si="445"/>
        <v>0</v>
      </c>
      <c r="BO276" s="70">
        <f t="shared" si="446"/>
        <v>1</v>
      </c>
      <c r="BP276" s="144">
        <f t="shared" si="447"/>
        <v>0</v>
      </c>
      <c r="BQ276" s="144">
        <f t="shared" si="448"/>
        <v>0</v>
      </c>
      <c r="BR276" s="144">
        <f t="shared" si="449"/>
        <v>0</v>
      </c>
      <c r="BS276" s="144">
        <f t="shared" si="450"/>
        <v>201790.8</v>
      </c>
      <c r="BT276" s="144">
        <f t="shared" si="451"/>
        <v>32250</v>
      </c>
      <c r="BU276" s="144">
        <f t="shared" si="452"/>
        <v>32250</v>
      </c>
      <c r="BV276" s="144">
        <f t="shared" si="453"/>
        <v>32250</v>
      </c>
      <c r="BW276" s="144">
        <f t="shared" si="454"/>
        <v>32250</v>
      </c>
      <c r="BX276" s="144">
        <f t="shared" si="455"/>
        <v>32250</v>
      </c>
      <c r="BY276" s="144">
        <f t="shared" si="456"/>
        <v>32250</v>
      </c>
      <c r="BZ276" s="9">
        <v>0</v>
      </c>
      <c r="CA276" s="9">
        <v>0</v>
      </c>
      <c r="CB276" s="9">
        <v>0</v>
      </c>
      <c r="CC276" s="9">
        <v>0</v>
      </c>
      <c r="CD276" s="9">
        <v>0</v>
      </c>
      <c r="CE276" s="9">
        <v>0</v>
      </c>
      <c r="CF276" s="9">
        <v>0</v>
      </c>
      <c r="CG276" s="9">
        <v>0</v>
      </c>
      <c r="CH276" s="9">
        <v>0</v>
      </c>
      <c r="CI276" s="9">
        <v>0</v>
      </c>
      <c r="CJ276" s="9">
        <v>0</v>
      </c>
      <c r="CK276" s="9">
        <v>0</v>
      </c>
      <c r="CL276" s="9">
        <v>0</v>
      </c>
      <c r="CM276" s="9">
        <v>0</v>
      </c>
      <c r="CN276" s="9">
        <v>0</v>
      </c>
      <c r="CO276" s="9">
        <v>0</v>
      </c>
      <c r="CP276" s="9">
        <v>0</v>
      </c>
      <c r="CQ276" s="9">
        <v>0</v>
      </c>
      <c r="CR276" s="9">
        <v>0</v>
      </c>
      <c r="CS276" s="9">
        <v>0</v>
      </c>
      <c r="CT276" s="9">
        <v>0</v>
      </c>
      <c r="CU276" s="9">
        <v>0</v>
      </c>
      <c r="CV276" s="9">
        <v>0</v>
      </c>
      <c r="CW276" s="9">
        <v>0</v>
      </c>
      <c r="CX276" s="9">
        <v>0</v>
      </c>
      <c r="CY276" s="9">
        <v>0</v>
      </c>
      <c r="CZ276" s="9">
        <v>0</v>
      </c>
      <c r="DA276" s="9">
        <v>0</v>
      </c>
      <c r="DB276" s="9">
        <v>0</v>
      </c>
      <c r="DC276" s="9">
        <v>0</v>
      </c>
      <c r="DD276" s="9">
        <v>0</v>
      </c>
      <c r="DE276" s="9">
        <v>0</v>
      </c>
      <c r="DF276" s="9">
        <v>0</v>
      </c>
      <c r="DG276" s="144">
        <f t="shared" si="457"/>
        <v>32250</v>
      </c>
      <c r="DH276" s="144">
        <f t="shared" ref="DH276:EW276" si="477">DG276</f>
        <v>32250</v>
      </c>
      <c r="DI276" s="144">
        <f t="shared" si="477"/>
        <v>32250</v>
      </c>
      <c r="DJ276" s="144">
        <f t="shared" si="477"/>
        <v>32250</v>
      </c>
      <c r="DK276" s="144">
        <f t="shared" si="477"/>
        <v>32250</v>
      </c>
      <c r="DL276" s="144">
        <f t="shared" si="477"/>
        <v>32250</v>
      </c>
      <c r="DM276" s="144">
        <f t="shared" si="477"/>
        <v>32250</v>
      </c>
      <c r="DN276" s="144">
        <f t="shared" si="477"/>
        <v>32250</v>
      </c>
      <c r="DO276" s="144">
        <f t="shared" si="477"/>
        <v>32250</v>
      </c>
      <c r="DP276" s="144">
        <f t="shared" si="477"/>
        <v>32250</v>
      </c>
      <c r="DQ276" s="144">
        <f t="shared" si="477"/>
        <v>32250</v>
      </c>
      <c r="DR276" s="144">
        <f t="shared" si="477"/>
        <v>32250</v>
      </c>
      <c r="DS276" s="144">
        <f t="shared" si="477"/>
        <v>32250</v>
      </c>
      <c r="DT276" s="144">
        <f t="shared" si="477"/>
        <v>32250</v>
      </c>
      <c r="DU276" s="144">
        <f t="shared" si="477"/>
        <v>32250</v>
      </c>
      <c r="DV276" s="144">
        <f t="shared" si="477"/>
        <v>32250</v>
      </c>
      <c r="DW276" s="144">
        <f t="shared" si="477"/>
        <v>32250</v>
      </c>
      <c r="DX276" s="144">
        <f t="shared" si="477"/>
        <v>32250</v>
      </c>
      <c r="DY276" s="144">
        <f t="shared" si="477"/>
        <v>32250</v>
      </c>
      <c r="DZ276" s="144">
        <f t="shared" si="477"/>
        <v>32250</v>
      </c>
      <c r="EA276" s="144">
        <f t="shared" si="477"/>
        <v>32250</v>
      </c>
      <c r="EB276" s="144">
        <f t="shared" si="477"/>
        <v>32250</v>
      </c>
      <c r="EC276" s="144">
        <f t="shared" si="477"/>
        <v>32250</v>
      </c>
      <c r="ED276" s="144">
        <f t="shared" si="477"/>
        <v>32250</v>
      </c>
      <c r="EE276" s="144">
        <f t="shared" si="477"/>
        <v>32250</v>
      </c>
      <c r="EF276" s="144">
        <f t="shared" si="477"/>
        <v>32250</v>
      </c>
      <c r="EG276" s="144">
        <f t="shared" si="477"/>
        <v>32250</v>
      </c>
      <c r="EH276" s="144">
        <f t="shared" si="477"/>
        <v>32250</v>
      </c>
      <c r="EI276" s="144">
        <f t="shared" si="477"/>
        <v>32250</v>
      </c>
      <c r="EJ276" s="144">
        <f t="shared" si="477"/>
        <v>32250</v>
      </c>
      <c r="EK276" s="144">
        <f t="shared" si="477"/>
        <v>32250</v>
      </c>
      <c r="EL276" s="144">
        <f t="shared" si="477"/>
        <v>32250</v>
      </c>
      <c r="EM276" s="144">
        <f t="shared" si="477"/>
        <v>32250</v>
      </c>
      <c r="EN276" s="144">
        <f t="shared" si="477"/>
        <v>32250</v>
      </c>
      <c r="EO276" s="144">
        <f t="shared" si="477"/>
        <v>32250</v>
      </c>
      <c r="EP276" s="144">
        <f t="shared" si="477"/>
        <v>32250</v>
      </c>
      <c r="EQ276" s="144">
        <f t="shared" si="477"/>
        <v>32250</v>
      </c>
      <c r="ER276" s="144">
        <f t="shared" si="477"/>
        <v>32250</v>
      </c>
      <c r="ES276" s="144">
        <f t="shared" si="477"/>
        <v>32250</v>
      </c>
      <c r="ET276" s="144">
        <f t="shared" si="477"/>
        <v>32250</v>
      </c>
      <c r="EU276" s="144">
        <f t="shared" si="477"/>
        <v>32250</v>
      </c>
      <c r="EV276" s="144">
        <f t="shared" si="477"/>
        <v>32250</v>
      </c>
      <c r="EW276" s="144">
        <f t="shared" si="477"/>
        <v>32250</v>
      </c>
      <c r="EX276" s="147">
        <f>PV(0.05,'PV factor'!C361,,-BR276)</f>
        <v>0</v>
      </c>
      <c r="EY276" s="147">
        <f>PV(0.05,'PV factor'!D361,,-BS276)</f>
        <v>174314.48007774536</v>
      </c>
      <c r="EZ276" s="147">
        <f>PV(0.05,'PV factor'!E361,,-BT276)</f>
        <v>26532.154812038192</v>
      </c>
      <c r="FA276" s="147">
        <f>PV(0.05,'PV factor'!F361,,-BU276)</f>
        <v>25268.718868607801</v>
      </c>
      <c r="FB276" s="147">
        <f>PV(0.05,'PV factor'!G361,,-BV276)</f>
        <v>24065.446541531241</v>
      </c>
      <c r="FC276" s="147">
        <f>PV(0.05,'PV factor'!H361,,-BW276)</f>
        <v>22919.472896696418</v>
      </c>
      <c r="FD276" s="147">
        <f>PV(0.05,'PV factor'!I361,,-BX276)</f>
        <v>21828.069425425161</v>
      </c>
      <c r="FE276" s="147">
        <f>PV(0.05,'PV factor'!J361,,-BY276)</f>
        <v>20788.637548023962</v>
      </c>
      <c r="FF276" s="147">
        <f>PV(0.05,'PV factor'!K361,,-BZ276)</f>
        <v>0</v>
      </c>
      <c r="FG276" s="147">
        <f>PV(0.05,'PV factor'!L361,,-CA276)</f>
        <v>0</v>
      </c>
      <c r="FH276" s="147">
        <f>PV(0.05,'PV factor'!M361,,-CB276)</f>
        <v>0</v>
      </c>
      <c r="FI276" s="147">
        <f>PV(0.05,'PV factor'!N361,,-CC276)</f>
        <v>0</v>
      </c>
      <c r="FJ276" s="147">
        <f>PV(0.05,'PV factor'!O361,,-CD276)</f>
        <v>0</v>
      </c>
      <c r="FK276" s="147">
        <f>PV(0.05,'PV factor'!P361,,-CE276)</f>
        <v>0</v>
      </c>
      <c r="FL276" s="147">
        <f>PV(0.05,'PV factor'!Q361,,-CF276)</f>
        <v>0</v>
      </c>
      <c r="FM276" s="147">
        <f>PV(0.05,'PV factor'!R361,,-CG276)</f>
        <v>0</v>
      </c>
      <c r="FN276" s="147">
        <f>PV(0.05,'PV factor'!S361,,-CH276)</f>
        <v>0</v>
      </c>
      <c r="FO276" s="147">
        <f>PV(0.05,'PV factor'!T361,,-CI276)</f>
        <v>0</v>
      </c>
      <c r="FP276" s="147">
        <f>PV(0.05,'PV factor'!U361,,-CJ276)</f>
        <v>0</v>
      </c>
      <c r="FQ276" s="147">
        <f>PV(0.05,'PV factor'!V361,,-CK276)</f>
        <v>0</v>
      </c>
      <c r="FR276" s="147">
        <f>PV(0.05,'PV factor'!W361,,-CL276)</f>
        <v>0</v>
      </c>
      <c r="FS276" s="147">
        <f>PV(0.05,'PV factor'!X361,,-CM276)</f>
        <v>0</v>
      </c>
      <c r="FT276" s="147">
        <f>PV(0.05,'PV factor'!Y361,,-CN276)</f>
        <v>0</v>
      </c>
      <c r="FU276" s="147">
        <f>PV(0.05,'PV factor'!Z361,,-CO276)</f>
        <v>0</v>
      </c>
      <c r="FV276" s="147">
        <f>PV(0.05,'PV factor'!AA361,,-CP276)</f>
        <v>0</v>
      </c>
      <c r="FW276" s="147">
        <f>PV(0.05,'PV factor'!AB361,,-CQ276)</f>
        <v>0</v>
      </c>
      <c r="FX276" s="147">
        <f>PV(0.05,'PV factor'!AC361,,-CR276)</f>
        <v>0</v>
      </c>
      <c r="FY276" s="147">
        <f>PV(0.05,'PV factor'!AD361,,-CS276)</f>
        <v>0</v>
      </c>
      <c r="FZ276" s="147">
        <f>PV(0.05,'PV factor'!AE361,,-CT276)</f>
        <v>0</v>
      </c>
      <c r="GA276" s="147">
        <f>PV(0.05,'PV factor'!AF361,,-CU276)</f>
        <v>0</v>
      </c>
      <c r="GB276" s="147">
        <f>PV(0.05,'PV factor'!AG361,,-CV276)</f>
        <v>0</v>
      </c>
      <c r="GC276" s="147">
        <f>PV(0.05,'PV factor'!AH361,,-CW276)</f>
        <v>0</v>
      </c>
      <c r="GD276" s="147">
        <f>PV(0.05,'PV factor'!AI361,,-CX276)</f>
        <v>0</v>
      </c>
      <c r="GE276" s="147">
        <f>PV(0.05,'PV factor'!AJ361,,-CY276)</f>
        <v>0</v>
      </c>
      <c r="GF276" s="147">
        <f>PV(0.05,'PV factor'!AK361,,-CZ276)</f>
        <v>0</v>
      </c>
      <c r="GG276" s="147">
        <f>PV(0.05,'PV factor'!AL361,,-DA276)</f>
        <v>0</v>
      </c>
      <c r="GH276" s="147">
        <f>PV(0.05,'PV factor'!AM361,,-DB276)</f>
        <v>0</v>
      </c>
      <c r="GI276" s="147">
        <f>PV(0.05,'PV factor'!AN361,,-DC276)</f>
        <v>0</v>
      </c>
      <c r="GJ276" s="147">
        <f>PV(0.05,'PV factor'!AO361,,-DD276)</f>
        <v>0</v>
      </c>
      <c r="GK276" s="147">
        <f>PV(0.05,'PV factor'!AP361,,-DE276)</f>
        <v>0</v>
      </c>
      <c r="GL276" s="147">
        <f>PV(0.05,'PV factor'!C361,,-DI276)</f>
        <v>29251.700680272108</v>
      </c>
      <c r="GM276" s="147">
        <f>PV(0.05,'PV factor'!D361,,-DJ276)</f>
        <v>27858.762552640099</v>
      </c>
      <c r="GN276" s="147">
        <f>PV(0.05,'PV factor'!E361,,-DK276)</f>
        <v>26532.154812038192</v>
      </c>
      <c r="GO276" s="147">
        <f>PV(0.05,'PV factor'!F361,,-DL276)</f>
        <v>25268.718868607801</v>
      </c>
      <c r="GP276" s="147">
        <f>PV(0.05,'PV factor'!G361,,-DM276)</f>
        <v>24065.446541531241</v>
      </c>
      <c r="GQ276" s="147">
        <f>PV(0.05,'PV factor'!H361,,-DN276)</f>
        <v>22919.472896696418</v>
      </c>
      <c r="GR276" s="147">
        <f>PV(0.05,'PV factor'!I361,,-DO276)</f>
        <v>21828.069425425161</v>
      </c>
      <c r="GS276" s="147">
        <f>PV(0.05,'PV factor'!J361,,-DP276)</f>
        <v>20788.637548023962</v>
      </c>
      <c r="GT276" s="147">
        <f>PV(0.05,'PV factor'!K361,,-DQ276)</f>
        <v>19798.702426689488</v>
      </c>
      <c r="GU276" s="147">
        <f>PV(0.05,'PV factor'!L361,,-DR276)</f>
        <v>18855.907073037608</v>
      </c>
      <c r="GV276" s="147">
        <f>PV(0.05,'PV factor'!M361,,-DS276)</f>
        <v>17958.006736226293</v>
      </c>
      <c r="GW276" s="147">
        <f>PV(0.05,'PV factor'!N361,,-DT276)</f>
        <v>17102.863558310753</v>
      </c>
      <c r="GX276" s="147">
        <f>PV(0.05,'PV factor'!O361,,-DU276)</f>
        <v>16288.441484105482</v>
      </c>
      <c r="GY276" s="147">
        <f>PV(0.05,'PV factor'!P361,,-DV276)</f>
        <v>15512.801413433788</v>
      </c>
      <c r="GZ276" s="147">
        <f>PV(0.05,'PV factor'!Q361,,-DW276)</f>
        <v>14774.096584222658</v>
      </c>
      <c r="HA276" s="147">
        <f>PV(0.05,'PV factor'!R361,,-DX276)</f>
        <v>14070.568175450147</v>
      </c>
      <c r="HB276" s="147">
        <f>PV(0.05,'PV factor'!S361,,-DY276)</f>
        <v>13400.541119476331</v>
      </c>
      <c r="HC276" s="147">
        <f>PV(0.05,'PV factor'!T361,,-DZ276)</f>
        <v>12762.420113786982</v>
      </c>
      <c r="HD276" s="147">
        <f>PV(0.05,'PV factor'!U361,,-EA276)</f>
        <v>12154.68582265427</v>
      </c>
      <c r="HE276" s="147">
        <f>PV(0.05,'PV factor'!V361,,-EB276)</f>
        <v>11575.891259670732</v>
      </c>
      <c r="HF276" s="147">
        <f>PV(0.05,'PV factor'!W361,,-EC276)</f>
        <v>11024.658342543557</v>
      </c>
      <c r="HG276" s="147">
        <f>PV(0.05,'PV factor'!X361,,-ED276)</f>
        <v>10499.674611946242</v>
      </c>
      <c r="HH276" s="147">
        <f>PV(0.05,'PV factor'!Y361,,-EE276)</f>
        <v>9999.6901066154696</v>
      </c>
      <c r="HI276" s="147">
        <f>PV(0.05,'PV factor'!Z361,,-EF276)</f>
        <v>9523.5143872528279</v>
      </c>
      <c r="HJ276" s="147">
        <f>PV(0.05,'PV factor'!AA361,,-EG276)</f>
        <v>9070.0137021455503</v>
      </c>
      <c r="HK276" s="147">
        <f>PV(0.05,'PV factor'!AB361,,-EH276)</f>
        <v>8638.1082877576664</v>
      </c>
      <c r="HL276" s="147">
        <f>PV(0.05,'PV factor'!AC361,,-EI276)</f>
        <v>8226.7697978644446</v>
      </c>
      <c r="HM276" s="147">
        <f>PV(0.05,'PV factor'!AD361,,-EJ276)</f>
        <v>7835.0188551089932</v>
      </c>
      <c r="HN276" s="147">
        <f>PV(0.05,'PV factor'!AE361,,-EK276)</f>
        <v>7461.9227191514256</v>
      </c>
      <c r="HO276" s="147">
        <f>PV(0.05,'PV factor'!AF361,,-EL276)</f>
        <v>7106.5930658584975</v>
      </c>
      <c r="HP276" s="147">
        <f>PV(0.05,'PV factor'!AG361,,-EM276)</f>
        <v>6768.183872246188</v>
      </c>
      <c r="HQ276" s="147">
        <f>PV(0.05,'PV factor'!AH361,,-EN276)</f>
        <v>6445.8894021392271</v>
      </c>
      <c r="HR276" s="147">
        <f>PV(0.05,'PV factor'!AI361,,-EO276)</f>
        <v>6138.9422877516445</v>
      </c>
      <c r="HS276" s="147">
        <f>PV(0.05,'PV factor'!AJ361,,-EP276)</f>
        <v>5846.611702620613</v>
      </c>
      <c r="HT276" s="147">
        <f>PV(0.05,'PV factor'!AK361,,-EQ276)</f>
        <v>5568.2016215434423</v>
      </c>
      <c r="HU276" s="147">
        <f>PV(0.05,'PV factor'!AL361,,-ER276)</f>
        <v>5303.049163374706</v>
      </c>
      <c r="HV276" s="147">
        <f>PV(0.05,'PV factor'!AM361,,-ES276)</f>
        <v>5050.5230127378163</v>
      </c>
      <c r="HW276" s="147">
        <f>PV(0.05,'PV factor'!AN361,,-ET276)</f>
        <v>4810.0219168931571</v>
      </c>
      <c r="HX276" s="147">
        <f>PV(0.05,'PV factor'!AO361,,-EU276)</f>
        <v>4580.9732541839603</v>
      </c>
      <c r="HY276" s="147">
        <f>PV(0.05,'PV factor'!AP361,,-EV276)</f>
        <v>4362.8316706513906</v>
      </c>
      <c r="HZ276" s="147">
        <f t="shared" si="459"/>
        <v>250180.80029992262</v>
      </c>
      <c r="IA276" s="147">
        <f t="shared" si="460"/>
        <v>132976.78345508943</v>
      </c>
      <c r="IB276" s="401">
        <f t="shared" si="461"/>
        <v>0.53152273594006316</v>
      </c>
    </row>
    <row r="277" spans="1:236" ht="90" customHeight="1" x14ac:dyDescent="0.2">
      <c r="A277" s="242" t="s">
        <v>997</v>
      </c>
      <c r="B277" s="195" t="s">
        <v>998</v>
      </c>
      <c r="C277" s="195" t="s">
        <v>1054</v>
      </c>
      <c r="D277" s="115">
        <v>9</v>
      </c>
      <c r="E277" s="195" t="s">
        <v>1055</v>
      </c>
      <c r="F277" s="113" t="s">
        <v>1056</v>
      </c>
      <c r="G277" s="113" t="s">
        <v>1057</v>
      </c>
      <c r="H277" s="112" t="s">
        <v>1058</v>
      </c>
      <c r="I277" s="113" t="s">
        <v>1059</v>
      </c>
      <c r="J277" s="113">
        <v>40</v>
      </c>
      <c r="K277" s="227" t="s">
        <v>94</v>
      </c>
      <c r="L277" s="111">
        <v>1295000</v>
      </c>
      <c r="M277" s="112" t="s">
        <v>1060</v>
      </c>
      <c r="N277" s="112" t="s">
        <v>81</v>
      </c>
      <c r="O277" s="13" t="s">
        <v>217</v>
      </c>
      <c r="P277" s="112" t="s">
        <v>225</v>
      </c>
      <c r="Q277" s="112" t="s">
        <v>100</v>
      </c>
      <c r="R277" s="112" t="s">
        <v>108</v>
      </c>
      <c r="S277" s="112" t="s">
        <v>99</v>
      </c>
      <c r="T277" s="112" t="s">
        <v>1046</v>
      </c>
      <c r="U277" s="112" t="s">
        <v>100</v>
      </c>
      <c r="V277" s="201">
        <v>1</v>
      </c>
      <c r="W277" s="217">
        <v>57860000</v>
      </c>
      <c r="X277" s="217">
        <v>1360000</v>
      </c>
      <c r="Y277" s="217">
        <v>0</v>
      </c>
      <c r="Z277" s="217">
        <v>0</v>
      </c>
      <c r="AA277" s="217">
        <v>0</v>
      </c>
      <c r="AB277" s="217">
        <v>110000</v>
      </c>
      <c r="AC277" s="217">
        <v>450000</v>
      </c>
      <c r="AD277" s="217">
        <v>800000</v>
      </c>
      <c r="AE277" s="286">
        <v>18125000</v>
      </c>
      <c r="AF277" s="286">
        <v>16150000</v>
      </c>
      <c r="AG277" s="286">
        <v>12100000</v>
      </c>
      <c r="AH277" s="286">
        <v>10125000</v>
      </c>
      <c r="AI277" s="112" t="s">
        <v>88</v>
      </c>
      <c r="AJ277" s="217">
        <v>0</v>
      </c>
      <c r="AK277" s="217">
        <v>0</v>
      </c>
      <c r="AL277" s="217">
        <v>0</v>
      </c>
      <c r="AM277" s="217">
        <v>0</v>
      </c>
      <c r="AN277" s="217">
        <v>0</v>
      </c>
      <c r="AO277" s="217">
        <v>0</v>
      </c>
      <c r="AP277" s="217">
        <v>0</v>
      </c>
      <c r="AQ277" s="286">
        <v>0</v>
      </c>
      <c r="AR277" s="286">
        <v>0</v>
      </c>
      <c r="AS277" s="286">
        <v>0</v>
      </c>
      <c r="AT277" s="286">
        <v>0</v>
      </c>
      <c r="AU277" s="113" t="s">
        <v>1061</v>
      </c>
      <c r="AV277" s="230">
        <f t="shared" si="427"/>
        <v>0</v>
      </c>
      <c r="AW277" s="230">
        <f t="shared" si="428"/>
        <v>1</v>
      </c>
      <c r="AX277" s="230" t="str">
        <f t="shared" si="429"/>
        <v>B1</v>
      </c>
      <c r="AY277" s="141">
        <f t="shared" si="430"/>
        <v>9</v>
      </c>
      <c r="AZ277" s="70">
        <f t="shared" si="431"/>
        <v>1</v>
      </c>
      <c r="BA277" s="70">
        <f t="shared" si="432"/>
        <v>1</v>
      </c>
      <c r="BB277" s="70">
        <f t="shared" si="433"/>
        <v>1</v>
      </c>
      <c r="BC277" s="70">
        <f t="shared" si="434"/>
        <v>1</v>
      </c>
      <c r="BD277" s="70">
        <f t="shared" si="435"/>
        <v>1</v>
      </c>
      <c r="BE277" s="70">
        <f t="shared" si="436"/>
        <v>1</v>
      </c>
      <c r="BF277" s="70">
        <f t="shared" si="437"/>
        <v>0</v>
      </c>
      <c r="BG277" s="71">
        <f t="shared" si="438"/>
        <v>1</v>
      </c>
      <c r="BH277" s="71">
        <f t="shared" si="439"/>
        <v>1</v>
      </c>
      <c r="BI277" s="71">
        <f t="shared" si="440"/>
        <v>0</v>
      </c>
      <c r="BJ277" s="71">
        <f t="shared" si="441"/>
        <v>0</v>
      </c>
      <c r="BK277" s="71">
        <f t="shared" si="442"/>
        <v>1</v>
      </c>
      <c r="BL277" s="70">
        <f t="shared" si="443"/>
        <v>1</v>
      </c>
      <c r="BM277" s="70">
        <f t="shared" si="444"/>
        <v>1</v>
      </c>
      <c r="BN277" s="70">
        <f t="shared" si="445"/>
        <v>0</v>
      </c>
      <c r="BO277" s="70">
        <f t="shared" si="446"/>
        <v>1</v>
      </c>
      <c r="BP277" s="144">
        <f t="shared" si="447"/>
        <v>0</v>
      </c>
      <c r="BQ277" s="144">
        <f t="shared" si="448"/>
        <v>0</v>
      </c>
      <c r="BR277" s="144">
        <f t="shared" si="449"/>
        <v>0</v>
      </c>
      <c r="BS277" s="144">
        <f t="shared" si="450"/>
        <v>110000</v>
      </c>
      <c r="BT277" s="144">
        <f t="shared" si="451"/>
        <v>450000</v>
      </c>
      <c r="BU277" s="144">
        <f t="shared" si="452"/>
        <v>800000</v>
      </c>
      <c r="BV277" s="144">
        <f t="shared" si="453"/>
        <v>18125000</v>
      </c>
      <c r="BW277" s="144">
        <f t="shared" si="454"/>
        <v>16150000</v>
      </c>
      <c r="BX277" s="144">
        <f t="shared" si="455"/>
        <v>12100000</v>
      </c>
      <c r="BY277" s="144">
        <f t="shared" si="456"/>
        <v>10125000</v>
      </c>
      <c r="BZ277" s="9">
        <v>0</v>
      </c>
      <c r="CA277" s="9">
        <v>0</v>
      </c>
      <c r="CB277" s="9">
        <v>0</v>
      </c>
      <c r="CC277" s="9">
        <v>0</v>
      </c>
      <c r="CD277" s="9">
        <v>0</v>
      </c>
      <c r="CE277" s="9">
        <v>0</v>
      </c>
      <c r="CF277" s="9">
        <v>0</v>
      </c>
      <c r="CG277" s="9">
        <v>0</v>
      </c>
      <c r="CH277" s="9">
        <v>0</v>
      </c>
      <c r="CI277" s="9">
        <v>0</v>
      </c>
      <c r="CJ277" s="9">
        <v>0</v>
      </c>
      <c r="CK277" s="9">
        <v>0</v>
      </c>
      <c r="CL277" s="9">
        <v>0</v>
      </c>
      <c r="CM277" s="9">
        <v>0</v>
      </c>
      <c r="CN277" s="9">
        <v>0</v>
      </c>
      <c r="CO277" s="9">
        <v>0</v>
      </c>
      <c r="CP277" s="9">
        <v>0</v>
      </c>
      <c r="CQ277" s="9">
        <v>0</v>
      </c>
      <c r="CR277" s="9">
        <v>0</v>
      </c>
      <c r="CS277" s="9">
        <v>0</v>
      </c>
      <c r="CT277" s="9">
        <v>0</v>
      </c>
      <c r="CU277" s="9">
        <v>0</v>
      </c>
      <c r="CV277" s="9">
        <v>0</v>
      </c>
      <c r="CW277" s="9">
        <v>0</v>
      </c>
      <c r="CX277" s="9">
        <v>0</v>
      </c>
      <c r="CY277" s="9">
        <v>0</v>
      </c>
      <c r="CZ277" s="9">
        <v>0</v>
      </c>
      <c r="DA277" s="9">
        <v>0</v>
      </c>
      <c r="DB277" s="9">
        <v>0</v>
      </c>
      <c r="DC277" s="9">
        <v>0</v>
      </c>
      <c r="DD277" s="9">
        <v>0</v>
      </c>
      <c r="DE277" s="9">
        <v>0</v>
      </c>
      <c r="DF277" s="9">
        <v>0</v>
      </c>
      <c r="DG277" s="144">
        <f t="shared" si="457"/>
        <v>1295000</v>
      </c>
      <c r="DH277" s="144">
        <f t="shared" ref="DH277:EW277" si="478">DG277</f>
        <v>1295000</v>
      </c>
      <c r="DI277" s="144">
        <f t="shared" si="478"/>
        <v>1295000</v>
      </c>
      <c r="DJ277" s="144">
        <f t="shared" si="478"/>
        <v>1295000</v>
      </c>
      <c r="DK277" s="144">
        <f t="shared" si="478"/>
        <v>1295000</v>
      </c>
      <c r="DL277" s="144">
        <f t="shared" si="478"/>
        <v>1295000</v>
      </c>
      <c r="DM277" s="144">
        <f t="shared" si="478"/>
        <v>1295000</v>
      </c>
      <c r="DN277" s="144">
        <f t="shared" si="478"/>
        <v>1295000</v>
      </c>
      <c r="DO277" s="144">
        <f t="shared" si="478"/>
        <v>1295000</v>
      </c>
      <c r="DP277" s="144">
        <f t="shared" si="478"/>
        <v>1295000</v>
      </c>
      <c r="DQ277" s="144">
        <f t="shared" si="478"/>
        <v>1295000</v>
      </c>
      <c r="DR277" s="144">
        <f t="shared" si="478"/>
        <v>1295000</v>
      </c>
      <c r="DS277" s="144">
        <f t="shared" si="478"/>
        <v>1295000</v>
      </c>
      <c r="DT277" s="144">
        <f t="shared" si="478"/>
        <v>1295000</v>
      </c>
      <c r="DU277" s="144">
        <f t="shared" si="478"/>
        <v>1295000</v>
      </c>
      <c r="DV277" s="144">
        <f t="shared" si="478"/>
        <v>1295000</v>
      </c>
      <c r="DW277" s="144">
        <f t="shared" si="478"/>
        <v>1295000</v>
      </c>
      <c r="DX277" s="144">
        <f t="shared" si="478"/>
        <v>1295000</v>
      </c>
      <c r="DY277" s="144">
        <f t="shared" si="478"/>
        <v>1295000</v>
      </c>
      <c r="DZ277" s="144">
        <f t="shared" si="478"/>
        <v>1295000</v>
      </c>
      <c r="EA277" s="144">
        <f t="shared" si="478"/>
        <v>1295000</v>
      </c>
      <c r="EB277" s="144">
        <f t="shared" si="478"/>
        <v>1295000</v>
      </c>
      <c r="EC277" s="144">
        <f t="shared" si="478"/>
        <v>1295000</v>
      </c>
      <c r="ED277" s="144">
        <f t="shared" si="478"/>
        <v>1295000</v>
      </c>
      <c r="EE277" s="144">
        <f t="shared" si="478"/>
        <v>1295000</v>
      </c>
      <c r="EF277" s="144">
        <f t="shared" si="478"/>
        <v>1295000</v>
      </c>
      <c r="EG277" s="144">
        <f t="shared" si="478"/>
        <v>1295000</v>
      </c>
      <c r="EH277" s="144">
        <f t="shared" si="478"/>
        <v>1295000</v>
      </c>
      <c r="EI277" s="144">
        <f t="shared" si="478"/>
        <v>1295000</v>
      </c>
      <c r="EJ277" s="144">
        <f t="shared" si="478"/>
        <v>1295000</v>
      </c>
      <c r="EK277" s="144">
        <f t="shared" si="478"/>
        <v>1295000</v>
      </c>
      <c r="EL277" s="144">
        <f t="shared" si="478"/>
        <v>1295000</v>
      </c>
      <c r="EM277" s="144">
        <f t="shared" si="478"/>
        <v>1295000</v>
      </c>
      <c r="EN277" s="144">
        <f t="shared" si="478"/>
        <v>1295000</v>
      </c>
      <c r="EO277" s="144">
        <f t="shared" si="478"/>
        <v>1295000</v>
      </c>
      <c r="EP277" s="144">
        <f t="shared" si="478"/>
        <v>1295000</v>
      </c>
      <c r="EQ277" s="144">
        <f t="shared" si="478"/>
        <v>1295000</v>
      </c>
      <c r="ER277" s="144">
        <f t="shared" si="478"/>
        <v>1295000</v>
      </c>
      <c r="ES277" s="144">
        <f t="shared" si="478"/>
        <v>1295000</v>
      </c>
      <c r="ET277" s="144">
        <f t="shared" si="478"/>
        <v>1295000</v>
      </c>
      <c r="EU277" s="144">
        <f t="shared" si="478"/>
        <v>1295000</v>
      </c>
      <c r="EV277" s="144">
        <f t="shared" si="478"/>
        <v>1295000</v>
      </c>
      <c r="EW277" s="144">
        <f t="shared" si="478"/>
        <v>1295000</v>
      </c>
      <c r="EX277" s="147">
        <f>PV(0.05,'PV factor'!C170,,-BR277)</f>
        <v>0</v>
      </c>
      <c r="EY277" s="147">
        <f>PV(0.05,'PV factor'!D170,,-BS277)</f>
        <v>95022.13583846236</v>
      </c>
      <c r="EZ277" s="147">
        <f>PV(0.05,'PV factor'!E170,,-BT277)</f>
        <v>370216.11365634686</v>
      </c>
      <c r="FA277" s="147">
        <f>PV(0.05,'PV factor'!F170,,-BU277)</f>
        <v>626820.93317476718</v>
      </c>
      <c r="FB277" s="147">
        <f>PV(0.05,'PV factor'!G170,,-BV277)</f>
        <v>13525154.064038876</v>
      </c>
      <c r="FC277" s="147">
        <f>PV(0.05,'PV factor'!H170,,-BW277)</f>
        <v>11477503.481601462</v>
      </c>
      <c r="FD277" s="147">
        <f>PV(0.05,'PV factor'!I170,,-BX277)</f>
        <v>8189756.280547115</v>
      </c>
      <c r="FE277" s="147">
        <f>PV(0.05,'PV factor'!J170,,-BY277)</f>
        <v>6526665.2767051971</v>
      </c>
      <c r="FF277" s="147">
        <f>PV(0.05,'PV factor'!K170,,-BZ277)</f>
        <v>0</v>
      </c>
      <c r="FG277" s="147">
        <f>PV(0.05,'PV factor'!L170,,-CA277)</f>
        <v>0</v>
      </c>
      <c r="FH277" s="147">
        <f>PV(0.05,'PV factor'!M170,,-CB277)</f>
        <v>0</v>
      </c>
      <c r="FI277" s="147">
        <f>PV(0.05,'PV factor'!N170,,-CC277)</f>
        <v>0</v>
      </c>
      <c r="FJ277" s="147">
        <f>PV(0.05,'PV factor'!O170,,-CD277)</f>
        <v>0</v>
      </c>
      <c r="FK277" s="147">
        <f>PV(0.05,'PV factor'!P170,,-CE277)</f>
        <v>0</v>
      </c>
      <c r="FL277" s="147">
        <f>PV(0.05,'PV factor'!Q170,,-CF277)</f>
        <v>0</v>
      </c>
      <c r="FM277" s="147">
        <f>PV(0.05,'PV factor'!R170,,-CG277)</f>
        <v>0</v>
      </c>
      <c r="FN277" s="147">
        <f>PV(0.05,'PV factor'!S170,,-CH277)</f>
        <v>0</v>
      </c>
      <c r="FO277" s="147">
        <f>PV(0.05,'PV factor'!T170,,-CI277)</f>
        <v>0</v>
      </c>
      <c r="FP277" s="147">
        <f>PV(0.05,'PV factor'!U170,,-CJ277)</f>
        <v>0</v>
      </c>
      <c r="FQ277" s="147">
        <f>PV(0.05,'PV factor'!V170,,-CK277)</f>
        <v>0</v>
      </c>
      <c r="FR277" s="147">
        <f>PV(0.05,'PV factor'!W170,,-CL277)</f>
        <v>0</v>
      </c>
      <c r="FS277" s="147">
        <f>PV(0.05,'PV factor'!X170,,-CM277)</f>
        <v>0</v>
      </c>
      <c r="FT277" s="147">
        <f>PV(0.05,'PV factor'!Y170,,-CN277)</f>
        <v>0</v>
      </c>
      <c r="FU277" s="147">
        <f>PV(0.05,'PV factor'!Z170,,-CO277)</f>
        <v>0</v>
      </c>
      <c r="FV277" s="147">
        <f>PV(0.05,'PV factor'!AA170,,-CP277)</f>
        <v>0</v>
      </c>
      <c r="FW277" s="147">
        <f>PV(0.05,'PV factor'!AB170,,-CQ277)</f>
        <v>0</v>
      </c>
      <c r="FX277" s="147">
        <f>PV(0.05,'PV factor'!AC170,,-CR277)</f>
        <v>0</v>
      </c>
      <c r="FY277" s="147">
        <f>PV(0.05,'PV factor'!AD170,,-CS277)</f>
        <v>0</v>
      </c>
      <c r="FZ277" s="147">
        <f>PV(0.05,'PV factor'!AE170,,-CT277)</f>
        <v>0</v>
      </c>
      <c r="GA277" s="147">
        <f>PV(0.05,'PV factor'!AF170,,-CU277)</f>
        <v>0</v>
      </c>
      <c r="GB277" s="147">
        <f>PV(0.05,'PV factor'!AG170,,-CV277)</f>
        <v>0</v>
      </c>
      <c r="GC277" s="147">
        <f>PV(0.05,'PV factor'!AH170,,-CW277)</f>
        <v>0</v>
      </c>
      <c r="GD277" s="147">
        <f>PV(0.05,'PV factor'!AI170,,-CX277)</f>
        <v>0</v>
      </c>
      <c r="GE277" s="147">
        <f>PV(0.05,'PV factor'!AJ170,,-CY277)</f>
        <v>0</v>
      </c>
      <c r="GF277" s="147">
        <f>PV(0.05,'PV factor'!AK170,,-CZ277)</f>
        <v>0</v>
      </c>
      <c r="GG277" s="147">
        <f>PV(0.05,'PV factor'!AL170,,-DA277)</f>
        <v>0</v>
      </c>
      <c r="GH277" s="147">
        <f>PV(0.05,'PV factor'!AM170,,-DB277)</f>
        <v>0</v>
      </c>
      <c r="GI277" s="147">
        <f>PV(0.05,'PV factor'!AN170,,-DC277)</f>
        <v>0</v>
      </c>
      <c r="GJ277" s="147">
        <f>PV(0.05,'PV factor'!AO170,,-DD277)</f>
        <v>0</v>
      </c>
      <c r="GK277" s="147">
        <f>PV(0.05,'PV factor'!AP170,,-DE277)</f>
        <v>0</v>
      </c>
      <c r="GL277" s="147">
        <f>PV(0.05,'PV factor'!C170,,-DI277)</f>
        <v>1174603.1746031747</v>
      </c>
      <c r="GM277" s="147">
        <f>PV(0.05,'PV factor'!D170,,-DJ277)</f>
        <v>1118669.6900982615</v>
      </c>
      <c r="GN277" s="147">
        <f>PV(0.05,'PV factor'!E170,,-DK277)</f>
        <v>1065399.7048554872</v>
      </c>
      <c r="GO277" s="147">
        <f>PV(0.05,'PV factor'!F170,,-DL277)</f>
        <v>1014666.3855766543</v>
      </c>
      <c r="GP277" s="147">
        <f>PV(0.05,'PV factor'!G170,,-DM277)</f>
        <v>966348.93864443281</v>
      </c>
      <c r="GQ277" s="147">
        <f>PV(0.05,'PV factor'!H170,,-DN277)</f>
        <v>920332.32251850725</v>
      </c>
      <c r="GR277" s="147">
        <f>PV(0.05,'PV factor'!I170,,-DO277)</f>
        <v>876506.97382714995</v>
      </c>
      <c r="GS277" s="147">
        <f>PV(0.05,'PV factor'!J170,,-DP277)</f>
        <v>834768.54650204745</v>
      </c>
      <c r="GT277" s="147">
        <f>PV(0.05,'PV factor'!K170,,-DQ277)</f>
        <v>795017.66333528329</v>
      </c>
      <c r="GU277" s="147">
        <f>PV(0.05,'PV factor'!L170,,-DR277)</f>
        <v>757159.67936693644</v>
      </c>
      <c r="GV277" s="147">
        <f>PV(0.05,'PV factor'!M170,,-DS277)</f>
        <v>721104.45653993962</v>
      </c>
      <c r="GW277" s="147">
        <f>PV(0.05,'PV factor'!N170,,-DT277)</f>
        <v>686766.14908565662</v>
      </c>
      <c r="GX277" s="147">
        <f>PV(0.05,'PV factor'!O170,,-DU277)</f>
        <v>654062.99912919686</v>
      </c>
      <c r="GY277" s="147">
        <f>PV(0.05,'PV factor'!P170,,-DV277)</f>
        <v>622917.14202780637</v>
      </c>
      <c r="GZ277" s="147">
        <f>PV(0.05,'PV factor'!Q170,,-DW277)</f>
        <v>593254.42097886326</v>
      </c>
      <c r="HA277" s="147">
        <f>PV(0.05,'PV factor'!R170,,-DX277)</f>
        <v>565004.21045606025</v>
      </c>
      <c r="HB277" s="147">
        <f>PV(0.05,'PV factor'!S170,,-DY277)</f>
        <v>538099.24805339065</v>
      </c>
      <c r="HC277" s="147">
        <f>PV(0.05,'PV factor'!T170,,-DZ277)</f>
        <v>512475.47433656256</v>
      </c>
      <c r="HD277" s="147">
        <f>PV(0.05,'PV factor'!U170,,-EA277)</f>
        <v>488071.8803205358</v>
      </c>
      <c r="HE277" s="147">
        <f>PV(0.05,'PV factor'!V170,,-EB277)</f>
        <v>464830.3622100341</v>
      </c>
      <c r="HF277" s="147">
        <f>PV(0.05,'PV factor'!W170,,-EC277)</f>
        <v>442695.58305717533</v>
      </c>
      <c r="HG277" s="147">
        <f>PV(0.05,'PV factor'!X170,,-ED277)</f>
        <v>421614.84100683359</v>
      </c>
      <c r="HH277" s="147">
        <f>PV(0.05,'PV factor'!Y170,,-EE277)</f>
        <v>401537.94381603203</v>
      </c>
      <c r="HI277" s="147">
        <f>PV(0.05,'PV factor'!Z170,,-EF277)</f>
        <v>382417.08934860193</v>
      </c>
      <c r="HJ277" s="147">
        <f>PV(0.05,'PV factor'!AA170,,-EG277)</f>
        <v>364206.75176057324</v>
      </c>
      <c r="HK277" s="147">
        <f>PV(0.05,'PV factor'!AB170,,-EH277)</f>
        <v>346863.57310530782</v>
      </c>
      <c r="HL277" s="147">
        <f>PV(0.05,'PV factor'!AC170,,-EI277)</f>
        <v>330346.26010029321</v>
      </c>
      <c r="HM277" s="147">
        <f>PV(0.05,'PV factor'!AD170,,-EJ277)</f>
        <v>314615.48580980301</v>
      </c>
      <c r="HN277" s="147">
        <f>PV(0.05,'PV factor'!AE170,,-EK277)</f>
        <v>299633.79600933631</v>
      </c>
      <c r="HO277" s="147">
        <f>PV(0.05,'PV factor'!AF170,,-EL277)</f>
        <v>285365.52000889159</v>
      </c>
      <c r="HP277" s="147">
        <f>PV(0.05,'PV factor'!AG170,,-EM277)</f>
        <v>271776.68572275393</v>
      </c>
      <c r="HQ277" s="147">
        <f>PV(0.05,'PV factor'!AH170,,-EN277)</f>
        <v>258834.93878357517</v>
      </c>
      <c r="HR277" s="147">
        <f>PV(0.05,'PV factor'!AI170,,-EO277)</f>
        <v>246509.46550816682</v>
      </c>
      <c r="HS277" s="147">
        <f>PV(0.05,'PV factor'!AJ170,,-EP277)</f>
        <v>234770.91953158742</v>
      </c>
      <c r="HT277" s="147">
        <f>PV(0.05,'PV factor'!AK170,,-EQ277)</f>
        <v>223591.35193484518</v>
      </c>
      <c r="HU277" s="147">
        <f>PV(0.05,'PV factor'!AL170,,-ER277)</f>
        <v>212944.14469985254</v>
      </c>
      <c r="HV277" s="147">
        <f>PV(0.05,'PV factor'!AM170,,-ES277)</f>
        <v>202803.94733319292</v>
      </c>
      <c r="HW277" s="147">
        <f>PV(0.05,'PV factor'!AN170,,-ET277)</f>
        <v>193146.61650780274</v>
      </c>
      <c r="HX277" s="147">
        <f>PV(0.05,'PV factor'!AO170,,-EU277)</f>
        <v>183949.15857885979</v>
      </c>
      <c r="HY277" s="147">
        <f>PV(0.05,'PV factor'!AP170,,-EV277)</f>
        <v>175189.67483700931</v>
      </c>
      <c r="HZ277" s="147">
        <f t="shared" si="459"/>
        <v>40811138.285562225</v>
      </c>
      <c r="IA277" s="147">
        <f t="shared" si="460"/>
        <v>21162873.169926476</v>
      </c>
      <c r="IB277" s="401">
        <f t="shared" si="461"/>
        <v>0.51855630739447611</v>
      </c>
    </row>
    <row r="278" spans="1:236" ht="90" customHeight="1" x14ac:dyDescent="0.2">
      <c r="A278" s="161" t="s">
        <v>2267</v>
      </c>
      <c r="B278" s="150" t="s">
        <v>2613</v>
      </c>
      <c r="C278" s="150" t="s">
        <v>2173</v>
      </c>
      <c r="D278" s="148">
        <v>3</v>
      </c>
      <c r="E278" s="150" t="s">
        <v>2620</v>
      </c>
      <c r="F278" s="151" t="s">
        <v>2621</v>
      </c>
      <c r="G278" s="151" t="s">
        <v>2622</v>
      </c>
      <c r="H278" s="79" t="s">
        <v>2623</v>
      </c>
      <c r="I278" s="151" t="s">
        <v>2624</v>
      </c>
      <c r="J278" s="151">
        <v>10</v>
      </c>
      <c r="K278" s="227" t="s">
        <v>79</v>
      </c>
      <c r="L278" s="79">
        <v>112688</v>
      </c>
      <c r="M278" s="79" t="s">
        <v>2625</v>
      </c>
      <c r="N278" s="79" t="s">
        <v>81</v>
      </c>
      <c r="O278" s="79" t="s">
        <v>133</v>
      </c>
      <c r="P278" s="79" t="s">
        <v>134</v>
      </c>
      <c r="Q278" s="112" t="s">
        <v>100</v>
      </c>
      <c r="R278" s="79" t="s">
        <v>108</v>
      </c>
      <c r="S278" s="79" t="s">
        <v>99</v>
      </c>
      <c r="T278" s="79" t="s">
        <v>2034</v>
      </c>
      <c r="U278" s="79" t="s">
        <v>100</v>
      </c>
      <c r="V278" s="81">
        <v>1</v>
      </c>
      <c r="W278" s="149">
        <v>1280000</v>
      </c>
      <c r="X278" s="149">
        <v>0</v>
      </c>
      <c r="Y278" s="149">
        <v>0</v>
      </c>
      <c r="Z278" s="149">
        <v>0</v>
      </c>
      <c r="AA278" s="149">
        <v>80000</v>
      </c>
      <c r="AB278" s="149">
        <v>800000</v>
      </c>
      <c r="AC278" s="149">
        <v>400000</v>
      </c>
      <c r="AD278" s="149">
        <v>0</v>
      </c>
      <c r="AE278" s="149">
        <v>0</v>
      </c>
      <c r="AF278" s="149">
        <v>0</v>
      </c>
      <c r="AG278" s="149">
        <v>0</v>
      </c>
      <c r="AH278" s="149">
        <v>0</v>
      </c>
      <c r="AI278" s="88" t="s">
        <v>88</v>
      </c>
      <c r="AJ278" s="149">
        <v>600000</v>
      </c>
      <c r="AK278" s="149">
        <v>0</v>
      </c>
      <c r="AL278" s="149"/>
      <c r="AM278" s="149">
        <v>100000</v>
      </c>
      <c r="AN278" s="149">
        <v>200000</v>
      </c>
      <c r="AO278" s="149">
        <v>300000</v>
      </c>
      <c r="AP278" s="149">
        <v>0</v>
      </c>
      <c r="AQ278" s="149">
        <v>0</v>
      </c>
      <c r="AR278" s="149">
        <v>0</v>
      </c>
      <c r="AS278" s="149">
        <v>0</v>
      </c>
      <c r="AT278" s="149">
        <v>0</v>
      </c>
      <c r="AU278" s="151"/>
      <c r="AV278" s="230">
        <f t="shared" si="427"/>
        <v>0</v>
      </c>
      <c r="AW278" s="230">
        <f t="shared" si="428"/>
        <v>0</v>
      </c>
      <c r="AX278" s="230" t="str">
        <f t="shared" si="429"/>
        <v>F2</v>
      </c>
      <c r="AY278" s="141">
        <f t="shared" si="430"/>
        <v>8</v>
      </c>
      <c r="AZ278" s="70">
        <f t="shared" si="431"/>
        <v>1</v>
      </c>
      <c r="BA278" s="70">
        <f t="shared" si="432"/>
        <v>1</v>
      </c>
      <c r="BB278" s="70">
        <f t="shared" si="433"/>
        <v>1</v>
      </c>
      <c r="BC278" s="70">
        <f t="shared" si="434"/>
        <v>1</v>
      </c>
      <c r="BD278" s="70">
        <f t="shared" si="435"/>
        <v>1</v>
      </c>
      <c r="BE278" s="70">
        <f t="shared" si="436"/>
        <v>0</v>
      </c>
      <c r="BF278" s="70">
        <f t="shared" si="437"/>
        <v>0</v>
      </c>
      <c r="BG278" s="71">
        <f t="shared" si="438"/>
        <v>0</v>
      </c>
      <c r="BH278" s="71">
        <f t="shared" si="439"/>
        <v>1</v>
      </c>
      <c r="BI278" s="71">
        <f t="shared" si="440"/>
        <v>0</v>
      </c>
      <c r="BJ278" s="71">
        <f t="shared" si="441"/>
        <v>0</v>
      </c>
      <c r="BK278" s="71">
        <f t="shared" si="442"/>
        <v>1</v>
      </c>
      <c r="BL278" s="70">
        <f t="shared" si="443"/>
        <v>1</v>
      </c>
      <c r="BM278" s="70">
        <f t="shared" si="444"/>
        <v>1</v>
      </c>
      <c r="BN278" s="70">
        <f t="shared" si="445"/>
        <v>0</v>
      </c>
      <c r="BO278" s="70">
        <f t="shared" si="446"/>
        <v>1</v>
      </c>
      <c r="BP278" s="144">
        <f t="shared" si="447"/>
        <v>0</v>
      </c>
      <c r="BQ278" s="144">
        <f t="shared" si="448"/>
        <v>0</v>
      </c>
      <c r="BR278" s="144">
        <f t="shared" si="449"/>
        <v>180000</v>
      </c>
      <c r="BS278" s="144">
        <f t="shared" si="450"/>
        <v>1000000</v>
      </c>
      <c r="BT278" s="144">
        <f t="shared" si="451"/>
        <v>700000</v>
      </c>
      <c r="BU278" s="144">
        <f t="shared" si="452"/>
        <v>0</v>
      </c>
      <c r="BV278" s="144">
        <f t="shared" si="453"/>
        <v>0</v>
      </c>
      <c r="BW278" s="144">
        <f t="shared" si="454"/>
        <v>0</v>
      </c>
      <c r="BX278" s="144">
        <f t="shared" si="455"/>
        <v>0</v>
      </c>
      <c r="BY278" s="144">
        <f t="shared" si="456"/>
        <v>0</v>
      </c>
      <c r="BZ278" s="9">
        <v>0</v>
      </c>
      <c r="CA278" s="9">
        <v>0</v>
      </c>
      <c r="CB278" s="9">
        <v>0</v>
      </c>
      <c r="CC278" s="9">
        <v>0</v>
      </c>
      <c r="CD278" s="9">
        <v>0</v>
      </c>
      <c r="CE278" s="9">
        <v>0</v>
      </c>
      <c r="CF278" s="9">
        <v>0</v>
      </c>
      <c r="CG278" s="9">
        <v>0</v>
      </c>
      <c r="CH278" s="9">
        <v>0</v>
      </c>
      <c r="CI278" s="9">
        <v>0</v>
      </c>
      <c r="CJ278" s="9">
        <v>0</v>
      </c>
      <c r="CK278" s="9">
        <v>0</v>
      </c>
      <c r="CL278" s="9">
        <v>0</v>
      </c>
      <c r="CM278" s="9">
        <v>0</v>
      </c>
      <c r="CN278" s="9">
        <v>0</v>
      </c>
      <c r="CO278" s="9">
        <v>0</v>
      </c>
      <c r="CP278" s="9">
        <v>0</v>
      </c>
      <c r="CQ278" s="9">
        <v>0</v>
      </c>
      <c r="CR278" s="9">
        <v>0</v>
      </c>
      <c r="CS278" s="9">
        <v>0</v>
      </c>
      <c r="CT278" s="9">
        <v>0</v>
      </c>
      <c r="CU278" s="9">
        <v>0</v>
      </c>
      <c r="CV278" s="9">
        <v>0</v>
      </c>
      <c r="CW278" s="9">
        <v>0</v>
      </c>
      <c r="CX278" s="9">
        <v>0</v>
      </c>
      <c r="CY278" s="9">
        <v>0</v>
      </c>
      <c r="CZ278" s="9">
        <v>0</v>
      </c>
      <c r="DA278" s="9">
        <v>0</v>
      </c>
      <c r="DB278" s="9">
        <v>0</v>
      </c>
      <c r="DC278" s="9">
        <v>0</v>
      </c>
      <c r="DD278" s="9">
        <v>0</v>
      </c>
      <c r="DE278" s="9">
        <v>0</v>
      </c>
      <c r="DF278" s="9">
        <v>0</v>
      </c>
      <c r="DG278" s="144">
        <f t="shared" si="457"/>
        <v>112688</v>
      </c>
      <c r="DH278" s="144">
        <f t="shared" ref="DH278:EW278" si="479">DG278</f>
        <v>112688</v>
      </c>
      <c r="DI278" s="144">
        <f t="shared" si="479"/>
        <v>112688</v>
      </c>
      <c r="DJ278" s="144">
        <f t="shared" si="479"/>
        <v>112688</v>
      </c>
      <c r="DK278" s="144">
        <f t="shared" si="479"/>
        <v>112688</v>
      </c>
      <c r="DL278" s="144">
        <f t="shared" si="479"/>
        <v>112688</v>
      </c>
      <c r="DM278" s="144">
        <f t="shared" si="479"/>
        <v>112688</v>
      </c>
      <c r="DN278" s="144">
        <f t="shared" si="479"/>
        <v>112688</v>
      </c>
      <c r="DO278" s="144">
        <f t="shared" si="479"/>
        <v>112688</v>
      </c>
      <c r="DP278" s="144">
        <f t="shared" si="479"/>
        <v>112688</v>
      </c>
      <c r="DQ278" s="144">
        <f t="shared" si="479"/>
        <v>112688</v>
      </c>
      <c r="DR278" s="144">
        <f t="shared" si="479"/>
        <v>112688</v>
      </c>
      <c r="DS278" s="144">
        <f t="shared" si="479"/>
        <v>112688</v>
      </c>
      <c r="DT278" s="144">
        <f t="shared" si="479"/>
        <v>112688</v>
      </c>
      <c r="DU278" s="144">
        <f t="shared" si="479"/>
        <v>112688</v>
      </c>
      <c r="DV278" s="144">
        <f t="shared" si="479"/>
        <v>112688</v>
      </c>
      <c r="DW278" s="144">
        <f t="shared" si="479"/>
        <v>112688</v>
      </c>
      <c r="DX278" s="144">
        <f t="shared" si="479"/>
        <v>112688</v>
      </c>
      <c r="DY278" s="144">
        <f t="shared" si="479"/>
        <v>112688</v>
      </c>
      <c r="DZ278" s="144">
        <f t="shared" si="479"/>
        <v>112688</v>
      </c>
      <c r="EA278" s="144">
        <f t="shared" si="479"/>
        <v>112688</v>
      </c>
      <c r="EB278" s="144">
        <f t="shared" si="479"/>
        <v>112688</v>
      </c>
      <c r="EC278" s="144">
        <f t="shared" si="479"/>
        <v>112688</v>
      </c>
      <c r="ED278" s="144">
        <f t="shared" si="479"/>
        <v>112688</v>
      </c>
      <c r="EE278" s="144">
        <f t="shared" si="479"/>
        <v>112688</v>
      </c>
      <c r="EF278" s="144">
        <f t="shared" si="479"/>
        <v>112688</v>
      </c>
      <c r="EG278" s="144">
        <f t="shared" si="479"/>
        <v>112688</v>
      </c>
      <c r="EH278" s="144">
        <f t="shared" si="479"/>
        <v>112688</v>
      </c>
      <c r="EI278" s="144">
        <f t="shared" si="479"/>
        <v>112688</v>
      </c>
      <c r="EJ278" s="144">
        <f t="shared" si="479"/>
        <v>112688</v>
      </c>
      <c r="EK278" s="144">
        <f t="shared" si="479"/>
        <v>112688</v>
      </c>
      <c r="EL278" s="144">
        <f t="shared" si="479"/>
        <v>112688</v>
      </c>
      <c r="EM278" s="144">
        <f t="shared" si="479"/>
        <v>112688</v>
      </c>
      <c r="EN278" s="144">
        <f t="shared" si="479"/>
        <v>112688</v>
      </c>
      <c r="EO278" s="144">
        <f t="shared" si="479"/>
        <v>112688</v>
      </c>
      <c r="EP278" s="144">
        <f t="shared" si="479"/>
        <v>112688</v>
      </c>
      <c r="EQ278" s="144">
        <f t="shared" si="479"/>
        <v>112688</v>
      </c>
      <c r="ER278" s="144">
        <f t="shared" si="479"/>
        <v>112688</v>
      </c>
      <c r="ES278" s="144">
        <f t="shared" si="479"/>
        <v>112688</v>
      </c>
      <c r="ET278" s="144">
        <f t="shared" si="479"/>
        <v>112688</v>
      </c>
      <c r="EU278" s="144">
        <f t="shared" si="479"/>
        <v>112688</v>
      </c>
      <c r="EV278" s="144">
        <f t="shared" si="479"/>
        <v>112688</v>
      </c>
      <c r="EW278" s="144">
        <f t="shared" si="479"/>
        <v>112688</v>
      </c>
      <c r="EX278" s="147">
        <f>PV(0.05,'PV factor'!C353,,-BR278)</f>
        <v>163265.30612244896</v>
      </c>
      <c r="EY278" s="147">
        <f>PV(0.05,'PV factor'!D353,,-BS278)</f>
        <v>863837.59853147599</v>
      </c>
      <c r="EZ278" s="147">
        <f>PV(0.05,'PV factor'!E353,,-BT278)</f>
        <v>575891.73235431733</v>
      </c>
      <c r="FA278" s="147">
        <f>PV(0.05,'PV factor'!F353,,-BU278)</f>
        <v>0</v>
      </c>
      <c r="FB278" s="147">
        <f>PV(0.05,'PV factor'!G353,,-BV278)</f>
        <v>0</v>
      </c>
      <c r="FC278" s="147">
        <f>PV(0.05,'PV factor'!H353,,-BW278)</f>
        <v>0</v>
      </c>
      <c r="FD278" s="147">
        <f>PV(0.05,'PV factor'!I353,,-BX278)</f>
        <v>0</v>
      </c>
      <c r="FE278" s="147">
        <f>PV(0.05,'PV factor'!J353,,-BY278)</f>
        <v>0</v>
      </c>
      <c r="FF278" s="147">
        <f>PV(0.05,'PV factor'!K353,,-BZ278)</f>
        <v>0</v>
      </c>
      <c r="FG278" s="147">
        <f>PV(0.05,'PV factor'!L353,,-CA278)</f>
        <v>0</v>
      </c>
      <c r="FH278" s="147">
        <f>PV(0.05,'PV factor'!M353,,-CB278)</f>
        <v>0</v>
      </c>
      <c r="FI278" s="147">
        <f>PV(0.05,'PV factor'!N353,,-CC278)</f>
        <v>0</v>
      </c>
      <c r="FJ278" s="147">
        <f>PV(0.05,'PV factor'!O353,,-CD278)</f>
        <v>0</v>
      </c>
      <c r="FK278" s="147">
        <f>PV(0.05,'PV factor'!P353,,-CE278)</f>
        <v>0</v>
      </c>
      <c r="FL278" s="147">
        <f>PV(0.05,'PV factor'!Q353,,-CF278)</f>
        <v>0</v>
      </c>
      <c r="FM278" s="147">
        <f>PV(0.05,'PV factor'!R353,,-CG278)</f>
        <v>0</v>
      </c>
      <c r="FN278" s="147">
        <f>PV(0.05,'PV factor'!S353,,-CH278)</f>
        <v>0</v>
      </c>
      <c r="FO278" s="147">
        <f>PV(0.05,'PV factor'!T353,,-CI278)</f>
        <v>0</v>
      </c>
      <c r="FP278" s="147">
        <f>PV(0.05,'PV factor'!U353,,-CJ278)</f>
        <v>0</v>
      </c>
      <c r="FQ278" s="147">
        <f>PV(0.05,'PV factor'!V353,,-CK278)</f>
        <v>0</v>
      </c>
      <c r="FR278" s="147">
        <f>PV(0.05,'PV factor'!W353,,-CL278)</f>
        <v>0</v>
      </c>
      <c r="FS278" s="147">
        <f>PV(0.05,'PV factor'!X353,,-CM278)</f>
        <v>0</v>
      </c>
      <c r="FT278" s="147">
        <f>PV(0.05,'PV factor'!Y353,,-CN278)</f>
        <v>0</v>
      </c>
      <c r="FU278" s="147">
        <f>PV(0.05,'PV factor'!Z353,,-CO278)</f>
        <v>0</v>
      </c>
      <c r="FV278" s="147">
        <f>PV(0.05,'PV factor'!AA353,,-CP278)</f>
        <v>0</v>
      </c>
      <c r="FW278" s="147">
        <f>PV(0.05,'PV factor'!AB353,,-CQ278)</f>
        <v>0</v>
      </c>
      <c r="FX278" s="147">
        <f>PV(0.05,'PV factor'!AC353,,-CR278)</f>
        <v>0</v>
      </c>
      <c r="FY278" s="147">
        <f>PV(0.05,'PV factor'!AD353,,-CS278)</f>
        <v>0</v>
      </c>
      <c r="FZ278" s="147">
        <f>PV(0.05,'PV factor'!AE353,,-CT278)</f>
        <v>0</v>
      </c>
      <c r="GA278" s="147">
        <f>PV(0.05,'PV factor'!AF353,,-CU278)</f>
        <v>0</v>
      </c>
      <c r="GB278" s="147">
        <f>PV(0.05,'PV factor'!AG353,,-CV278)</f>
        <v>0</v>
      </c>
      <c r="GC278" s="147">
        <f>PV(0.05,'PV factor'!AH353,,-CW278)</f>
        <v>0</v>
      </c>
      <c r="GD278" s="147">
        <f>PV(0.05,'PV factor'!AI353,,-CX278)</f>
        <v>0</v>
      </c>
      <c r="GE278" s="147">
        <f>PV(0.05,'PV factor'!AJ353,,-CY278)</f>
        <v>0</v>
      </c>
      <c r="GF278" s="147">
        <f>PV(0.05,'PV factor'!AK353,,-CZ278)</f>
        <v>0</v>
      </c>
      <c r="GG278" s="147">
        <f>PV(0.05,'PV factor'!AL353,,-DA278)</f>
        <v>0</v>
      </c>
      <c r="GH278" s="147">
        <f>PV(0.05,'PV factor'!AM353,,-DB278)</f>
        <v>0</v>
      </c>
      <c r="GI278" s="147">
        <f>PV(0.05,'PV factor'!AN353,,-DC278)</f>
        <v>0</v>
      </c>
      <c r="GJ278" s="147">
        <f>PV(0.05,'PV factor'!AO353,,-DD278)</f>
        <v>0</v>
      </c>
      <c r="GK278" s="147">
        <f>PV(0.05,'PV factor'!AP353,,-DE278)</f>
        <v>0</v>
      </c>
      <c r="GL278" s="147">
        <f>PV(0.05,'PV factor'!C353,,-DI278)</f>
        <v>102211.33786848072</v>
      </c>
      <c r="GM278" s="147">
        <f>PV(0.05,'PV factor'!D353,,-DJ278)</f>
        <v>97344.131303314964</v>
      </c>
      <c r="GN278" s="147">
        <f>PV(0.05,'PV factor'!E353,,-DK278)</f>
        <v>92708.696479347593</v>
      </c>
      <c r="GO278" s="147">
        <f>PV(0.05,'PV factor'!F353,,-DL278)</f>
        <v>88293.996646997708</v>
      </c>
      <c r="GP278" s="147">
        <f>PV(0.05,'PV factor'!G353,,-DM278)</f>
        <v>84089.520616188296</v>
      </c>
      <c r="GQ278" s="147">
        <f>PV(0.05,'PV factor'!H353,,-DN278)</f>
        <v>80085.257729703124</v>
      </c>
      <c r="GR278" s="147">
        <f>PV(0.05,'PV factor'!I353,,-DO278)</f>
        <v>76271.674028288704</v>
      </c>
      <c r="GS278" s="147">
        <f>PV(0.05,'PV factor'!J353,,-DP278)</f>
        <v>72639.689550751136</v>
      </c>
      <c r="GT278" s="147">
        <f>PV(0.05,'PV factor'!K353,,-DQ278)</f>
        <v>69180.656715001081</v>
      </c>
      <c r="GU278" s="147">
        <f>PV(0.05,'PV factor'!L353,,-DR278)</f>
        <v>65886.339728572464</v>
      </c>
      <c r="GV278" s="147">
        <f>PV(0.05,'PV factor'!M353,,-DS278)</f>
        <v>62748.894979592827</v>
      </c>
      <c r="GW278" s="147">
        <f>PV(0.05,'PV factor'!N353,,-DT278)</f>
        <v>59760.852361516969</v>
      </c>
      <c r="GX278" s="147">
        <f>PV(0.05,'PV factor'!O353,,-DU278)</f>
        <v>56915.09748715903</v>
      </c>
      <c r="GY278" s="147">
        <f>PV(0.05,'PV factor'!P353,,-DV278)</f>
        <v>54204.854749675251</v>
      </c>
      <c r="GZ278" s="147">
        <f>PV(0.05,'PV factor'!Q353,,-DW278)</f>
        <v>51623.671190166911</v>
      </c>
      <c r="HA278" s="147">
        <f>PV(0.05,'PV factor'!R353,,-DX278)</f>
        <v>49165.401133492283</v>
      </c>
      <c r="HB278" s="147">
        <f>PV(0.05,'PV factor'!S353,,-DY278)</f>
        <v>46824.191555706944</v>
      </c>
      <c r="HC278" s="147">
        <f>PV(0.05,'PV factor'!T353,,-DZ278)</f>
        <v>44594.468148292326</v>
      </c>
      <c r="HD278" s="147">
        <f>PV(0.05,'PV factor'!U353,,-EA278)</f>
        <v>42470.922045992695</v>
      </c>
      <c r="HE278" s="147">
        <f>PV(0.05,'PV factor'!V353,,-EB278)</f>
        <v>40448.497186659704</v>
      </c>
      <c r="HF278" s="147">
        <f>PV(0.05,'PV factor'!W353,,-EC278)</f>
        <v>38522.37827300925</v>
      </c>
      <c r="HG278" s="147">
        <f>PV(0.05,'PV factor'!X353,,-ED278)</f>
        <v>36687.979307627844</v>
      </c>
      <c r="HH278" s="147">
        <f>PV(0.05,'PV factor'!Y353,,-EE278)</f>
        <v>34940.932673931289</v>
      </c>
      <c r="HI278" s="147">
        <f>PV(0.05,'PV factor'!Z353,,-EF278)</f>
        <v>33277.078737077412</v>
      </c>
      <c r="HJ278" s="147">
        <f>PV(0.05,'PV factor'!AA353,,-EG278)</f>
        <v>31692.455940073727</v>
      </c>
      <c r="HK278" s="147">
        <f>PV(0.05,'PV factor'!AB353,,-EH278)</f>
        <v>30183.291371498784</v>
      </c>
      <c r="HL278" s="147">
        <f>PV(0.05,'PV factor'!AC353,,-EI278)</f>
        <v>28745.991782379799</v>
      </c>
      <c r="HM278" s="147">
        <f>PV(0.05,'PV factor'!AD353,,-EJ278)</f>
        <v>27377.135030837901</v>
      </c>
      <c r="HN278" s="147">
        <f>PV(0.05,'PV factor'!AE353,,-EK278)</f>
        <v>26073.461934131341</v>
      </c>
      <c r="HO278" s="147">
        <f>PV(0.05,'PV factor'!AF353,,-EL278)</f>
        <v>24831.868508696505</v>
      </c>
      <c r="HP278" s="147">
        <f>PV(0.05,'PV factor'!AG353,,-EM278)</f>
        <v>23649.39857971096</v>
      </c>
      <c r="HQ278" s="147">
        <f>PV(0.05,'PV factor'!AH353,,-EN278)</f>
        <v>22523.236742581867</v>
      </c>
      <c r="HR278" s="147">
        <f>PV(0.05,'PV factor'!AI353,,-EO278)</f>
        <v>21450.701659601778</v>
      </c>
      <c r="HS278" s="147">
        <f>PV(0.05,'PV factor'!AJ353,,-EP278)</f>
        <v>20429.239675811215</v>
      </c>
      <c r="HT278" s="147">
        <f>PV(0.05,'PV factor'!AK353,,-EQ278)</f>
        <v>19456.418738867826</v>
      </c>
      <c r="HU278" s="147">
        <f>PV(0.05,'PV factor'!AL353,,-ER278)</f>
        <v>18529.922608445548</v>
      </c>
      <c r="HV278" s="147">
        <f>PV(0.05,'PV factor'!AM353,,-ES278)</f>
        <v>17647.545341376714</v>
      </c>
      <c r="HW278" s="147">
        <f>PV(0.05,'PV factor'!AN353,,-ET278)</f>
        <v>16807.186039406392</v>
      </c>
      <c r="HX278" s="147">
        <f>PV(0.05,'PV factor'!AO353,,-EU278)</f>
        <v>16006.843847053708</v>
      </c>
      <c r="HY278" s="147">
        <f>PV(0.05,'PV factor'!AP353,,-EV278)</f>
        <v>15244.613187670197</v>
      </c>
      <c r="HZ278" s="147">
        <f t="shared" si="459"/>
        <v>1602994.6370082423</v>
      </c>
      <c r="IA278" s="147">
        <f t="shared" si="460"/>
        <v>828711.30066664587</v>
      </c>
      <c r="IB278" s="401">
        <f t="shared" si="461"/>
        <v>0.51697696394874759</v>
      </c>
    </row>
    <row r="279" spans="1:236" ht="90" customHeight="1" x14ac:dyDescent="0.2">
      <c r="A279" s="233" t="s">
        <v>336</v>
      </c>
      <c r="B279" s="234" t="s">
        <v>337</v>
      </c>
      <c r="C279" s="234" t="s">
        <v>394</v>
      </c>
      <c r="D279" s="13">
        <v>8</v>
      </c>
      <c r="E279" s="234" t="s">
        <v>395</v>
      </c>
      <c r="F279" s="236" t="s">
        <v>396</v>
      </c>
      <c r="G279" s="236" t="s">
        <v>397</v>
      </c>
      <c r="H279" s="13" t="s">
        <v>77</v>
      </c>
      <c r="I279" s="236" t="s">
        <v>398</v>
      </c>
      <c r="J279" s="236">
        <v>10</v>
      </c>
      <c r="K279" s="227" t="s">
        <v>94</v>
      </c>
      <c r="L279" s="77">
        <v>1500</v>
      </c>
      <c r="M279" s="237" t="s">
        <v>399</v>
      </c>
      <c r="N279" s="13" t="s">
        <v>81</v>
      </c>
      <c r="O279" s="73" t="s">
        <v>106</v>
      </c>
      <c r="P279" s="13" t="s">
        <v>314</v>
      </c>
      <c r="Q279" s="112" t="s">
        <v>100</v>
      </c>
      <c r="R279" s="13" t="s">
        <v>108</v>
      </c>
      <c r="S279" s="13" t="s">
        <v>99</v>
      </c>
      <c r="T279" s="72" t="s">
        <v>366</v>
      </c>
      <c r="U279" s="13" t="s">
        <v>100</v>
      </c>
      <c r="V279" s="196">
        <v>1</v>
      </c>
      <c r="W279" s="238">
        <v>16000</v>
      </c>
      <c r="X279" s="238">
        <v>0</v>
      </c>
      <c r="Y279" s="238">
        <v>0</v>
      </c>
      <c r="Z279" s="238">
        <v>0</v>
      </c>
      <c r="AA279" s="238">
        <v>6000</v>
      </c>
      <c r="AB279" s="238">
        <v>4000</v>
      </c>
      <c r="AC279" s="238">
        <v>6000</v>
      </c>
      <c r="AD279" s="238">
        <v>0</v>
      </c>
      <c r="AE279" s="239">
        <v>0</v>
      </c>
      <c r="AF279" s="239">
        <v>0</v>
      </c>
      <c r="AG279" s="239">
        <v>0</v>
      </c>
      <c r="AH279" s="239">
        <v>0</v>
      </c>
      <c r="AI279" s="14" t="s">
        <v>400</v>
      </c>
      <c r="AJ279" s="238">
        <v>11000</v>
      </c>
      <c r="AK279" s="238">
        <v>0</v>
      </c>
      <c r="AL279" s="238">
        <v>2000</v>
      </c>
      <c r="AM279" s="238">
        <v>3000</v>
      </c>
      <c r="AN279" s="238">
        <v>2000</v>
      </c>
      <c r="AO279" s="238">
        <v>2000</v>
      </c>
      <c r="AP279" s="238">
        <v>2000</v>
      </c>
      <c r="AQ279" s="239">
        <v>0</v>
      </c>
      <c r="AR279" s="239">
        <v>0</v>
      </c>
      <c r="AS279" s="239">
        <v>0</v>
      </c>
      <c r="AT279" s="239">
        <v>0</v>
      </c>
      <c r="AU279" s="236"/>
      <c r="AV279" s="230">
        <f t="shared" si="427"/>
        <v>1</v>
      </c>
      <c r="AW279" s="230">
        <f t="shared" si="428"/>
        <v>0</v>
      </c>
      <c r="AX279" s="230" t="str">
        <f t="shared" si="429"/>
        <v>C9</v>
      </c>
      <c r="AY279" s="141">
        <f t="shared" si="430"/>
        <v>9</v>
      </c>
      <c r="AZ279" s="70">
        <f t="shared" si="431"/>
        <v>1</v>
      </c>
      <c r="BA279" s="70">
        <f t="shared" si="432"/>
        <v>1</v>
      </c>
      <c r="BB279" s="70">
        <f t="shared" si="433"/>
        <v>1</v>
      </c>
      <c r="BC279" s="70">
        <f t="shared" si="434"/>
        <v>1</v>
      </c>
      <c r="BD279" s="70">
        <f t="shared" si="435"/>
        <v>1</v>
      </c>
      <c r="BE279" s="70">
        <f t="shared" si="436"/>
        <v>1</v>
      </c>
      <c r="BF279" s="70">
        <f t="shared" si="437"/>
        <v>1</v>
      </c>
      <c r="BG279" s="71">
        <f t="shared" si="438"/>
        <v>0</v>
      </c>
      <c r="BH279" s="71">
        <f t="shared" si="439"/>
        <v>1</v>
      </c>
      <c r="BI279" s="71">
        <f t="shared" si="440"/>
        <v>0</v>
      </c>
      <c r="BJ279" s="71">
        <f t="shared" si="441"/>
        <v>0</v>
      </c>
      <c r="BK279" s="71">
        <f t="shared" si="442"/>
        <v>1</v>
      </c>
      <c r="BL279" s="70">
        <f t="shared" si="443"/>
        <v>1</v>
      </c>
      <c r="BM279" s="70">
        <f t="shared" si="444"/>
        <v>1</v>
      </c>
      <c r="BN279" s="70">
        <f t="shared" si="445"/>
        <v>0</v>
      </c>
      <c r="BO279" s="70">
        <f t="shared" si="446"/>
        <v>1</v>
      </c>
      <c r="BP279" s="144">
        <f t="shared" si="447"/>
        <v>0</v>
      </c>
      <c r="BQ279" s="144">
        <f t="shared" si="448"/>
        <v>2000</v>
      </c>
      <c r="BR279" s="144">
        <f t="shared" si="449"/>
        <v>9000</v>
      </c>
      <c r="BS279" s="144">
        <f t="shared" si="450"/>
        <v>6000</v>
      </c>
      <c r="BT279" s="144">
        <f t="shared" si="451"/>
        <v>8000</v>
      </c>
      <c r="BU279" s="144">
        <f t="shared" si="452"/>
        <v>2000</v>
      </c>
      <c r="BV279" s="144">
        <f t="shared" si="453"/>
        <v>0</v>
      </c>
      <c r="BW279" s="144">
        <f t="shared" si="454"/>
        <v>0</v>
      </c>
      <c r="BX279" s="144">
        <f t="shared" si="455"/>
        <v>0</v>
      </c>
      <c r="BY279" s="144">
        <f t="shared" si="456"/>
        <v>0</v>
      </c>
      <c r="BZ279" s="9">
        <v>0</v>
      </c>
      <c r="CA279" s="9">
        <v>0</v>
      </c>
      <c r="CB279" s="9">
        <v>0</v>
      </c>
      <c r="CC279" s="9">
        <v>0</v>
      </c>
      <c r="CD279" s="9">
        <v>0</v>
      </c>
      <c r="CE279" s="9">
        <v>0</v>
      </c>
      <c r="CF279" s="9">
        <v>0</v>
      </c>
      <c r="CG279" s="9">
        <v>0</v>
      </c>
      <c r="CH279" s="9">
        <v>0</v>
      </c>
      <c r="CI279" s="9">
        <v>0</v>
      </c>
      <c r="CJ279" s="9">
        <v>0</v>
      </c>
      <c r="CK279" s="9">
        <v>0</v>
      </c>
      <c r="CL279" s="9">
        <v>0</v>
      </c>
      <c r="CM279" s="9">
        <v>0</v>
      </c>
      <c r="CN279" s="9">
        <v>0</v>
      </c>
      <c r="CO279" s="9">
        <v>0</v>
      </c>
      <c r="CP279" s="9">
        <v>0</v>
      </c>
      <c r="CQ279" s="9">
        <v>0</v>
      </c>
      <c r="CR279" s="9">
        <v>0</v>
      </c>
      <c r="CS279" s="9">
        <v>0</v>
      </c>
      <c r="CT279" s="9">
        <v>0</v>
      </c>
      <c r="CU279" s="9">
        <v>0</v>
      </c>
      <c r="CV279" s="9">
        <v>0</v>
      </c>
      <c r="CW279" s="9">
        <v>0</v>
      </c>
      <c r="CX279" s="9">
        <v>0</v>
      </c>
      <c r="CY279" s="9">
        <v>0</v>
      </c>
      <c r="CZ279" s="9">
        <v>0</v>
      </c>
      <c r="DA279" s="9">
        <v>0</v>
      </c>
      <c r="DB279" s="9">
        <v>0</v>
      </c>
      <c r="DC279" s="9">
        <v>0</v>
      </c>
      <c r="DD279" s="9">
        <v>0</v>
      </c>
      <c r="DE279" s="9">
        <v>0</v>
      </c>
      <c r="DF279" s="9">
        <v>0</v>
      </c>
      <c r="DG279" s="144">
        <f t="shared" si="457"/>
        <v>1500</v>
      </c>
      <c r="DH279" s="144">
        <f t="shared" ref="DH279:EW279" si="480">DG279</f>
        <v>1500</v>
      </c>
      <c r="DI279" s="144">
        <f t="shared" si="480"/>
        <v>1500</v>
      </c>
      <c r="DJ279" s="144">
        <f t="shared" si="480"/>
        <v>1500</v>
      </c>
      <c r="DK279" s="144">
        <f t="shared" si="480"/>
        <v>1500</v>
      </c>
      <c r="DL279" s="144">
        <f t="shared" si="480"/>
        <v>1500</v>
      </c>
      <c r="DM279" s="144">
        <f t="shared" si="480"/>
        <v>1500</v>
      </c>
      <c r="DN279" s="144">
        <f t="shared" si="480"/>
        <v>1500</v>
      </c>
      <c r="DO279" s="144">
        <f t="shared" si="480"/>
        <v>1500</v>
      </c>
      <c r="DP279" s="144">
        <f t="shared" si="480"/>
        <v>1500</v>
      </c>
      <c r="DQ279" s="144">
        <f t="shared" si="480"/>
        <v>1500</v>
      </c>
      <c r="DR279" s="144">
        <f t="shared" si="480"/>
        <v>1500</v>
      </c>
      <c r="DS279" s="144">
        <f t="shared" si="480"/>
        <v>1500</v>
      </c>
      <c r="DT279" s="144">
        <f t="shared" si="480"/>
        <v>1500</v>
      </c>
      <c r="DU279" s="144">
        <f t="shared" si="480"/>
        <v>1500</v>
      </c>
      <c r="DV279" s="144">
        <f t="shared" si="480"/>
        <v>1500</v>
      </c>
      <c r="DW279" s="144">
        <f t="shared" si="480"/>
        <v>1500</v>
      </c>
      <c r="DX279" s="144">
        <f t="shared" si="480"/>
        <v>1500</v>
      </c>
      <c r="DY279" s="144">
        <f t="shared" si="480"/>
        <v>1500</v>
      </c>
      <c r="DZ279" s="144">
        <f t="shared" si="480"/>
        <v>1500</v>
      </c>
      <c r="EA279" s="144">
        <f t="shared" si="480"/>
        <v>1500</v>
      </c>
      <c r="EB279" s="144">
        <f t="shared" si="480"/>
        <v>1500</v>
      </c>
      <c r="EC279" s="144">
        <f t="shared" si="480"/>
        <v>1500</v>
      </c>
      <c r="ED279" s="144">
        <f t="shared" si="480"/>
        <v>1500</v>
      </c>
      <c r="EE279" s="144">
        <f t="shared" si="480"/>
        <v>1500</v>
      </c>
      <c r="EF279" s="144">
        <f t="shared" si="480"/>
        <v>1500</v>
      </c>
      <c r="EG279" s="144">
        <f t="shared" si="480"/>
        <v>1500</v>
      </c>
      <c r="EH279" s="144">
        <f t="shared" si="480"/>
        <v>1500</v>
      </c>
      <c r="EI279" s="144">
        <f t="shared" si="480"/>
        <v>1500</v>
      </c>
      <c r="EJ279" s="144">
        <f t="shared" si="480"/>
        <v>1500</v>
      </c>
      <c r="EK279" s="144">
        <f t="shared" si="480"/>
        <v>1500</v>
      </c>
      <c r="EL279" s="144">
        <f t="shared" si="480"/>
        <v>1500</v>
      </c>
      <c r="EM279" s="144">
        <f t="shared" si="480"/>
        <v>1500</v>
      </c>
      <c r="EN279" s="144">
        <f t="shared" si="480"/>
        <v>1500</v>
      </c>
      <c r="EO279" s="144">
        <f t="shared" si="480"/>
        <v>1500</v>
      </c>
      <c r="EP279" s="144">
        <f t="shared" si="480"/>
        <v>1500</v>
      </c>
      <c r="EQ279" s="144">
        <f t="shared" si="480"/>
        <v>1500</v>
      </c>
      <c r="ER279" s="144">
        <f t="shared" si="480"/>
        <v>1500</v>
      </c>
      <c r="ES279" s="144">
        <f t="shared" si="480"/>
        <v>1500</v>
      </c>
      <c r="ET279" s="144">
        <f t="shared" si="480"/>
        <v>1500</v>
      </c>
      <c r="EU279" s="144">
        <f t="shared" si="480"/>
        <v>1500</v>
      </c>
      <c r="EV279" s="144">
        <f t="shared" si="480"/>
        <v>1500</v>
      </c>
      <c r="EW279" s="144">
        <f t="shared" si="480"/>
        <v>1500</v>
      </c>
      <c r="EX279" s="147">
        <f>PV(0.05,'PV factor'!C33,,-BR279)</f>
        <v>8163.2653061224491</v>
      </c>
      <c r="EY279" s="147">
        <f>PV(0.05,'PV factor'!D33,,-BS279)</f>
        <v>5183.0255911888562</v>
      </c>
      <c r="EZ279" s="147">
        <f>PV(0.05,'PV factor'!E33,,-BT279)</f>
        <v>6581.6197983350557</v>
      </c>
      <c r="FA279" s="147">
        <f>PV(0.05,'PV factor'!F33,,-BU279)</f>
        <v>1567.052332936918</v>
      </c>
      <c r="FB279" s="147">
        <f>PV(0.05,'PV factor'!G33,,-BV279)</f>
        <v>0</v>
      </c>
      <c r="FC279" s="147">
        <f>PV(0.05,'PV factor'!H33,,-BW279)</f>
        <v>0</v>
      </c>
      <c r="FD279" s="147">
        <f>PV(0.05,'PV factor'!I33,,-BX279)</f>
        <v>0</v>
      </c>
      <c r="FE279" s="147">
        <f>PV(0.05,'PV factor'!J33,,-BY279)</f>
        <v>0</v>
      </c>
      <c r="FF279" s="147">
        <f>PV(0.05,'PV factor'!K33,,-BZ279)</f>
        <v>0</v>
      </c>
      <c r="FG279" s="147">
        <f>PV(0.05,'PV factor'!L33,,-CA279)</f>
        <v>0</v>
      </c>
      <c r="FH279" s="147">
        <f>PV(0.05,'PV factor'!M33,,-CB279)</f>
        <v>0</v>
      </c>
      <c r="FI279" s="147">
        <f>PV(0.05,'PV factor'!N33,,-CC279)</f>
        <v>0</v>
      </c>
      <c r="FJ279" s="147">
        <f>PV(0.05,'PV factor'!O33,,-CD279)</f>
        <v>0</v>
      </c>
      <c r="FK279" s="147">
        <f>PV(0.05,'PV factor'!P33,,-CE279)</f>
        <v>0</v>
      </c>
      <c r="FL279" s="147">
        <f>PV(0.05,'PV factor'!Q33,,-CF279)</f>
        <v>0</v>
      </c>
      <c r="FM279" s="147">
        <f>PV(0.05,'PV factor'!R33,,-CG279)</f>
        <v>0</v>
      </c>
      <c r="FN279" s="147">
        <f>PV(0.05,'PV factor'!S33,,-CH279)</f>
        <v>0</v>
      </c>
      <c r="FO279" s="147">
        <f>PV(0.05,'PV factor'!T33,,-CI279)</f>
        <v>0</v>
      </c>
      <c r="FP279" s="147">
        <f>PV(0.05,'PV factor'!U33,,-CJ279)</f>
        <v>0</v>
      </c>
      <c r="FQ279" s="147">
        <f>PV(0.05,'PV factor'!V33,,-CK279)</f>
        <v>0</v>
      </c>
      <c r="FR279" s="147">
        <f>PV(0.05,'PV factor'!W33,,-CL279)</f>
        <v>0</v>
      </c>
      <c r="FS279" s="147">
        <f>PV(0.05,'PV factor'!X33,,-CM279)</f>
        <v>0</v>
      </c>
      <c r="FT279" s="147">
        <f>PV(0.05,'PV factor'!Y33,,-CN279)</f>
        <v>0</v>
      </c>
      <c r="FU279" s="147">
        <f>PV(0.05,'PV factor'!Z33,,-CO279)</f>
        <v>0</v>
      </c>
      <c r="FV279" s="147">
        <f>PV(0.05,'PV factor'!AA33,,-CP279)</f>
        <v>0</v>
      </c>
      <c r="FW279" s="147">
        <f>PV(0.05,'PV factor'!AB33,,-CQ279)</f>
        <v>0</v>
      </c>
      <c r="FX279" s="147">
        <f>PV(0.05,'PV factor'!AC33,,-CR279)</f>
        <v>0</v>
      </c>
      <c r="FY279" s="147">
        <f>PV(0.05,'PV factor'!AD33,,-CS279)</f>
        <v>0</v>
      </c>
      <c r="FZ279" s="147">
        <f>PV(0.05,'PV factor'!AE33,,-CT279)</f>
        <v>0</v>
      </c>
      <c r="GA279" s="147">
        <f>PV(0.05,'PV factor'!AF33,,-CU279)</f>
        <v>0</v>
      </c>
      <c r="GB279" s="147">
        <f>PV(0.05,'PV factor'!AG33,,-CV279)</f>
        <v>0</v>
      </c>
      <c r="GC279" s="147">
        <f>PV(0.05,'PV factor'!AH33,,-CW279)</f>
        <v>0</v>
      </c>
      <c r="GD279" s="147">
        <f>PV(0.05,'PV factor'!AI33,,-CX279)</f>
        <v>0</v>
      </c>
      <c r="GE279" s="147">
        <f>PV(0.05,'PV factor'!AJ33,,-CY279)</f>
        <v>0</v>
      </c>
      <c r="GF279" s="147">
        <f>PV(0.05,'PV factor'!AK33,,-CZ279)</f>
        <v>0</v>
      </c>
      <c r="GG279" s="147">
        <f>PV(0.05,'PV factor'!AL33,,-DA279)</f>
        <v>0</v>
      </c>
      <c r="GH279" s="147">
        <f>PV(0.05,'PV factor'!AM33,,-DB279)</f>
        <v>0</v>
      </c>
      <c r="GI279" s="147">
        <f>PV(0.05,'PV factor'!AN33,,-DC279)</f>
        <v>0</v>
      </c>
      <c r="GJ279" s="147">
        <f>PV(0.05,'PV factor'!AO33,,-DD279)</f>
        <v>0</v>
      </c>
      <c r="GK279" s="147">
        <f>PV(0.05,'PV factor'!AP33,,-DE279)</f>
        <v>0</v>
      </c>
      <c r="GL279" s="147">
        <f>PV(0.05,'PV factor'!C33,,-DI279)</f>
        <v>1360.5442176870747</v>
      </c>
      <c r="GM279" s="147">
        <f>PV(0.05,'PV factor'!D33,,-DJ279)</f>
        <v>1295.756397797214</v>
      </c>
      <c r="GN279" s="147">
        <f>PV(0.05,'PV factor'!E33,,-DK279)</f>
        <v>1234.0537121878231</v>
      </c>
      <c r="GO279" s="147">
        <f>PV(0.05,'PV factor'!F33,,-DL279)</f>
        <v>1175.2892497026885</v>
      </c>
      <c r="GP279" s="147">
        <f>PV(0.05,'PV factor'!G33,,-DM279)</f>
        <v>1119.3230949549416</v>
      </c>
      <c r="GQ279" s="147">
        <f>PV(0.05,'PV factor'!H33,,-DN279)</f>
        <v>1066.0219951951822</v>
      </c>
      <c r="GR279" s="147">
        <f>PV(0.05,'PV factor'!I33,,-DO279)</f>
        <v>1015.2590430430307</v>
      </c>
      <c r="GS279" s="147">
        <f>PV(0.05,'PV factor'!J33,,-DP279)</f>
        <v>966.91337432669593</v>
      </c>
      <c r="GT279" s="147">
        <f>PV(0.05,'PV factor'!K33,,-DQ279)</f>
        <v>920.86988031113901</v>
      </c>
      <c r="GU279" s="147">
        <f>PV(0.05,'PV factor'!L33,,-DR279)</f>
        <v>877.01893362965609</v>
      </c>
      <c r="GV279" s="147">
        <f>PV(0.05,'PV factor'!M33,,-DS279)</f>
        <v>835.25612726633926</v>
      </c>
      <c r="GW279" s="147">
        <f>PV(0.05,'PV factor'!N33,,-DT279)</f>
        <v>795.48202596794204</v>
      </c>
      <c r="GX279" s="147">
        <f>PV(0.05,'PV factor'!O33,,-DU279)</f>
        <v>757.60192949327825</v>
      </c>
      <c r="GY279" s="147">
        <f>PV(0.05,'PV factor'!P33,,-DV279)</f>
        <v>721.52564713645529</v>
      </c>
      <c r="GZ279" s="147">
        <f>PV(0.05,'PV factor'!Q33,,-DW279)</f>
        <v>687.16728298710029</v>
      </c>
      <c r="HA279" s="147">
        <f>PV(0.05,'PV factor'!R33,,-DX279)</f>
        <v>654.44503141628593</v>
      </c>
      <c r="HB279" s="147">
        <f>PV(0.05,'PV factor'!S33,,-DY279)</f>
        <v>623.28098230122475</v>
      </c>
      <c r="HC279" s="147">
        <f>PV(0.05,'PV factor'!T33,,-DZ279)</f>
        <v>593.60093552497597</v>
      </c>
      <c r="HD279" s="147">
        <f>PV(0.05,'PV factor'!U33,,-EA279)</f>
        <v>565.33422430950088</v>
      </c>
      <c r="HE279" s="147">
        <f>PV(0.05,'PV factor'!V33,,-EB279)</f>
        <v>538.41354696142946</v>
      </c>
      <c r="HF279" s="147">
        <f>PV(0.05,'PV factor'!W33,,-EC279)</f>
        <v>512.77480662993287</v>
      </c>
      <c r="HG279" s="147">
        <f>PV(0.05,'PV factor'!X33,,-ED279)</f>
        <v>488.356958695174</v>
      </c>
      <c r="HH279" s="147">
        <f>PV(0.05,'PV factor'!Y33,,-EE279)</f>
        <v>465.10186542397531</v>
      </c>
      <c r="HI279" s="147">
        <f>PV(0.05,'PV factor'!Z33,,-EF279)</f>
        <v>442.95415754664316</v>
      </c>
      <c r="HJ279" s="147">
        <f>PV(0.05,'PV factor'!AA33,,-EG279)</f>
        <v>421.86110242537444</v>
      </c>
      <c r="HK279" s="147">
        <f>PV(0.05,'PV factor'!AB33,,-EH279)</f>
        <v>401.77247850035656</v>
      </c>
      <c r="HL279" s="147">
        <f>PV(0.05,'PV factor'!AC33,,-EI279)</f>
        <v>382.64045571462532</v>
      </c>
      <c r="HM279" s="147">
        <f>PV(0.05,'PV factor'!AD33,,-EJ279)</f>
        <v>364.41948163297644</v>
      </c>
      <c r="HN279" s="147">
        <f>PV(0.05,'PV factor'!AE33,,-EK279)</f>
        <v>347.06617298378723</v>
      </c>
      <c r="HO279" s="147">
        <f>PV(0.05,'PV factor'!AF33,,-EL279)</f>
        <v>330.5392123655115</v>
      </c>
      <c r="HP279" s="147">
        <f>PV(0.05,'PV factor'!AG33,,-EM279)</f>
        <v>314.79924987191572</v>
      </c>
      <c r="HQ279" s="147">
        <f>PV(0.05,'PV factor'!AH33,,-EN279)</f>
        <v>299.80880940182453</v>
      </c>
      <c r="HR279" s="147">
        <f>PV(0.05,'PV factor'!AI33,,-EO279)</f>
        <v>285.53219943030905</v>
      </c>
      <c r="HS279" s="147">
        <f>PV(0.05,'PV factor'!AJ33,,-EP279)</f>
        <v>271.93542802886572</v>
      </c>
      <c r="HT279" s="147">
        <f>PV(0.05,'PV factor'!AK33,,-EQ279)</f>
        <v>258.98612193225313</v>
      </c>
      <c r="HU279" s="147">
        <f>PV(0.05,'PV factor'!AL33,,-ER279)</f>
        <v>246.65344945928865</v>
      </c>
      <c r="HV279" s="147">
        <f>PV(0.05,'PV factor'!AM33,,-ES279)</f>
        <v>234.90804710408449</v>
      </c>
      <c r="HW279" s="147">
        <f>PV(0.05,'PV factor'!AN33,,-ET279)</f>
        <v>223.72194962293756</v>
      </c>
      <c r="HX279" s="147">
        <f>PV(0.05,'PV factor'!AO33,,-EU279)</f>
        <v>213.06852345041673</v>
      </c>
      <c r="HY279" s="147">
        <f>PV(0.05,'PV factor'!AP33,,-EV279)</f>
        <v>202.92240328611118</v>
      </c>
      <c r="HZ279" s="147">
        <f t="shared" si="459"/>
        <v>21494.963028583275</v>
      </c>
      <c r="IA279" s="147">
        <f t="shared" si="460"/>
        <v>11031.049898835445</v>
      </c>
      <c r="IB279" s="401">
        <f t="shared" si="461"/>
        <v>0.51319231785450048</v>
      </c>
    </row>
    <row r="280" spans="1:236" ht="90" customHeight="1" x14ac:dyDescent="0.2">
      <c r="A280" s="231" t="s">
        <v>784</v>
      </c>
      <c r="B280" s="85" t="s">
        <v>785</v>
      </c>
      <c r="C280" s="85" t="s">
        <v>834</v>
      </c>
      <c r="D280" s="199">
        <v>12</v>
      </c>
      <c r="E280" s="85" t="s">
        <v>835</v>
      </c>
      <c r="F280" s="95" t="s">
        <v>836</v>
      </c>
      <c r="G280" s="95" t="s">
        <v>837</v>
      </c>
      <c r="H280" s="90" t="s">
        <v>77</v>
      </c>
      <c r="I280" s="95" t="s">
        <v>789</v>
      </c>
      <c r="J280" s="90">
        <v>40</v>
      </c>
      <c r="K280" s="227" t="s">
        <v>94</v>
      </c>
      <c r="L280" s="74">
        <v>2000</v>
      </c>
      <c r="M280" s="85" t="s">
        <v>857</v>
      </c>
      <c r="N280" s="90" t="s">
        <v>81</v>
      </c>
      <c r="O280" s="13" t="s">
        <v>217</v>
      </c>
      <c r="P280" s="90" t="s">
        <v>218</v>
      </c>
      <c r="Q280" s="112" t="s">
        <v>100</v>
      </c>
      <c r="R280" s="90" t="s">
        <v>226</v>
      </c>
      <c r="S280" s="90" t="s">
        <v>99</v>
      </c>
      <c r="T280" s="90" t="s">
        <v>791</v>
      </c>
      <c r="U280" s="90" t="s">
        <v>100</v>
      </c>
      <c r="V280" s="193">
        <v>1</v>
      </c>
      <c r="W280" s="192">
        <v>25000</v>
      </c>
      <c r="X280" s="192">
        <v>0</v>
      </c>
      <c r="Y280" s="192">
        <v>0</v>
      </c>
      <c r="Z280" s="192">
        <v>0</v>
      </c>
      <c r="AA280" s="192">
        <v>0</v>
      </c>
      <c r="AB280" s="192">
        <v>25000</v>
      </c>
      <c r="AC280" s="192">
        <v>0</v>
      </c>
      <c r="AD280" s="192">
        <v>0</v>
      </c>
      <c r="AE280" s="192">
        <v>0</v>
      </c>
      <c r="AF280" s="192">
        <v>0</v>
      </c>
      <c r="AG280" s="192">
        <v>0</v>
      </c>
      <c r="AH280" s="192">
        <v>0</v>
      </c>
      <c r="AI280" s="90" t="s">
        <v>88</v>
      </c>
      <c r="AJ280" s="192">
        <v>0</v>
      </c>
      <c r="AK280" s="192">
        <v>0</v>
      </c>
      <c r="AL280" s="192">
        <v>0</v>
      </c>
      <c r="AM280" s="192">
        <v>0</v>
      </c>
      <c r="AN280" s="192">
        <v>25000</v>
      </c>
      <c r="AO280" s="192">
        <v>25000</v>
      </c>
      <c r="AP280" s="192">
        <v>0</v>
      </c>
      <c r="AQ280" s="192">
        <v>0</v>
      </c>
      <c r="AR280" s="192">
        <v>0</v>
      </c>
      <c r="AS280" s="192">
        <v>0</v>
      </c>
      <c r="AT280" s="192">
        <v>0</v>
      </c>
      <c r="AU280" s="95"/>
      <c r="AV280" s="230">
        <f t="shared" si="427"/>
        <v>1</v>
      </c>
      <c r="AW280" s="230">
        <f t="shared" si="428"/>
        <v>0</v>
      </c>
      <c r="AX280" s="230" t="str">
        <f t="shared" si="429"/>
        <v>B3</v>
      </c>
      <c r="AY280" s="141">
        <f t="shared" si="430"/>
        <v>8</v>
      </c>
      <c r="AZ280" s="70">
        <f t="shared" si="431"/>
        <v>1</v>
      </c>
      <c r="BA280" s="70">
        <f t="shared" si="432"/>
        <v>0</v>
      </c>
      <c r="BB280" s="70">
        <f t="shared" si="433"/>
        <v>1</v>
      </c>
      <c r="BC280" s="70">
        <f t="shared" si="434"/>
        <v>1</v>
      </c>
      <c r="BD280" s="70">
        <f t="shared" si="435"/>
        <v>1</v>
      </c>
      <c r="BE280" s="70">
        <f t="shared" si="436"/>
        <v>1</v>
      </c>
      <c r="BF280" s="70">
        <f t="shared" si="437"/>
        <v>1</v>
      </c>
      <c r="BG280" s="71">
        <f t="shared" si="438"/>
        <v>0</v>
      </c>
      <c r="BH280" s="71">
        <f t="shared" si="439"/>
        <v>1</v>
      </c>
      <c r="BI280" s="71">
        <f t="shared" si="440"/>
        <v>0</v>
      </c>
      <c r="BJ280" s="71">
        <f t="shared" si="441"/>
        <v>0</v>
      </c>
      <c r="BK280" s="71">
        <f t="shared" si="442"/>
        <v>1</v>
      </c>
      <c r="BL280" s="70">
        <f t="shared" si="443"/>
        <v>1</v>
      </c>
      <c r="BM280" s="70">
        <f t="shared" si="444"/>
        <v>1</v>
      </c>
      <c r="BN280" s="70">
        <f t="shared" si="445"/>
        <v>0</v>
      </c>
      <c r="BO280" s="70">
        <f t="shared" si="446"/>
        <v>1</v>
      </c>
      <c r="BP280" s="144">
        <f t="shared" si="447"/>
        <v>0</v>
      </c>
      <c r="BQ280" s="144">
        <f t="shared" si="448"/>
        <v>0</v>
      </c>
      <c r="BR280" s="144">
        <f t="shared" si="449"/>
        <v>0</v>
      </c>
      <c r="BS280" s="144">
        <f t="shared" si="450"/>
        <v>50000</v>
      </c>
      <c r="BT280" s="144">
        <f t="shared" si="451"/>
        <v>25000</v>
      </c>
      <c r="BU280" s="144">
        <f t="shared" si="452"/>
        <v>0</v>
      </c>
      <c r="BV280" s="144">
        <f t="shared" si="453"/>
        <v>0</v>
      </c>
      <c r="BW280" s="144">
        <f t="shared" si="454"/>
        <v>0</v>
      </c>
      <c r="BX280" s="144">
        <f t="shared" si="455"/>
        <v>0</v>
      </c>
      <c r="BY280" s="144">
        <f t="shared" si="456"/>
        <v>0</v>
      </c>
      <c r="BZ280" s="9">
        <v>0</v>
      </c>
      <c r="CA280" s="9">
        <v>0</v>
      </c>
      <c r="CB280" s="9">
        <v>0</v>
      </c>
      <c r="CC280" s="9">
        <v>0</v>
      </c>
      <c r="CD280" s="9">
        <v>0</v>
      </c>
      <c r="CE280" s="9">
        <v>0</v>
      </c>
      <c r="CF280" s="9">
        <v>0</v>
      </c>
      <c r="CG280" s="9">
        <v>0</v>
      </c>
      <c r="CH280" s="9">
        <v>0</v>
      </c>
      <c r="CI280" s="9">
        <v>0</v>
      </c>
      <c r="CJ280" s="9">
        <v>0</v>
      </c>
      <c r="CK280" s="9">
        <v>0</v>
      </c>
      <c r="CL280" s="9">
        <v>0</v>
      </c>
      <c r="CM280" s="9">
        <v>0</v>
      </c>
      <c r="CN280" s="9">
        <v>0</v>
      </c>
      <c r="CO280" s="9">
        <v>0</v>
      </c>
      <c r="CP280" s="9">
        <v>0</v>
      </c>
      <c r="CQ280" s="9">
        <v>0</v>
      </c>
      <c r="CR280" s="9">
        <v>0</v>
      </c>
      <c r="CS280" s="9">
        <v>0</v>
      </c>
      <c r="CT280" s="9">
        <v>0</v>
      </c>
      <c r="CU280" s="9">
        <v>0</v>
      </c>
      <c r="CV280" s="9">
        <v>0</v>
      </c>
      <c r="CW280" s="9">
        <v>0</v>
      </c>
      <c r="CX280" s="9">
        <v>0</v>
      </c>
      <c r="CY280" s="9">
        <v>0</v>
      </c>
      <c r="CZ280" s="9">
        <v>0</v>
      </c>
      <c r="DA280" s="9">
        <v>0</v>
      </c>
      <c r="DB280" s="9">
        <v>0</v>
      </c>
      <c r="DC280" s="9">
        <v>0</v>
      </c>
      <c r="DD280" s="9">
        <v>0</v>
      </c>
      <c r="DE280" s="9">
        <v>0</v>
      </c>
      <c r="DF280" s="9">
        <v>0</v>
      </c>
      <c r="DG280" s="144">
        <f t="shared" si="457"/>
        <v>2000</v>
      </c>
      <c r="DH280" s="144">
        <f t="shared" ref="DH280:EW280" si="481">DG280</f>
        <v>2000</v>
      </c>
      <c r="DI280" s="144">
        <f t="shared" si="481"/>
        <v>2000</v>
      </c>
      <c r="DJ280" s="144">
        <f t="shared" si="481"/>
        <v>2000</v>
      </c>
      <c r="DK280" s="144">
        <f t="shared" si="481"/>
        <v>2000</v>
      </c>
      <c r="DL280" s="144">
        <f t="shared" si="481"/>
        <v>2000</v>
      </c>
      <c r="DM280" s="144">
        <f t="shared" si="481"/>
        <v>2000</v>
      </c>
      <c r="DN280" s="144">
        <f t="shared" si="481"/>
        <v>2000</v>
      </c>
      <c r="DO280" s="144">
        <f t="shared" si="481"/>
        <v>2000</v>
      </c>
      <c r="DP280" s="144">
        <f t="shared" si="481"/>
        <v>2000</v>
      </c>
      <c r="DQ280" s="144">
        <f t="shared" si="481"/>
        <v>2000</v>
      </c>
      <c r="DR280" s="144">
        <f t="shared" si="481"/>
        <v>2000</v>
      </c>
      <c r="DS280" s="144">
        <f t="shared" si="481"/>
        <v>2000</v>
      </c>
      <c r="DT280" s="144">
        <f t="shared" si="481"/>
        <v>2000</v>
      </c>
      <c r="DU280" s="144">
        <f t="shared" si="481"/>
        <v>2000</v>
      </c>
      <c r="DV280" s="144">
        <f t="shared" si="481"/>
        <v>2000</v>
      </c>
      <c r="DW280" s="144">
        <f t="shared" si="481"/>
        <v>2000</v>
      </c>
      <c r="DX280" s="144">
        <f t="shared" si="481"/>
        <v>2000</v>
      </c>
      <c r="DY280" s="144">
        <f t="shared" si="481"/>
        <v>2000</v>
      </c>
      <c r="DZ280" s="144">
        <f t="shared" si="481"/>
        <v>2000</v>
      </c>
      <c r="EA280" s="144">
        <f t="shared" si="481"/>
        <v>2000</v>
      </c>
      <c r="EB280" s="144">
        <f t="shared" si="481"/>
        <v>2000</v>
      </c>
      <c r="EC280" s="144">
        <f t="shared" si="481"/>
        <v>2000</v>
      </c>
      <c r="ED280" s="144">
        <f t="shared" si="481"/>
        <v>2000</v>
      </c>
      <c r="EE280" s="144">
        <f t="shared" si="481"/>
        <v>2000</v>
      </c>
      <c r="EF280" s="144">
        <f t="shared" si="481"/>
        <v>2000</v>
      </c>
      <c r="EG280" s="144">
        <f t="shared" si="481"/>
        <v>2000</v>
      </c>
      <c r="EH280" s="144">
        <f t="shared" si="481"/>
        <v>2000</v>
      </c>
      <c r="EI280" s="144">
        <f t="shared" si="481"/>
        <v>2000</v>
      </c>
      <c r="EJ280" s="144">
        <f t="shared" si="481"/>
        <v>2000</v>
      </c>
      <c r="EK280" s="144">
        <f t="shared" si="481"/>
        <v>2000</v>
      </c>
      <c r="EL280" s="144">
        <f t="shared" si="481"/>
        <v>2000</v>
      </c>
      <c r="EM280" s="144">
        <f t="shared" si="481"/>
        <v>2000</v>
      </c>
      <c r="EN280" s="144">
        <f t="shared" si="481"/>
        <v>2000</v>
      </c>
      <c r="EO280" s="144">
        <f t="shared" si="481"/>
        <v>2000</v>
      </c>
      <c r="EP280" s="144">
        <f t="shared" si="481"/>
        <v>2000</v>
      </c>
      <c r="EQ280" s="144">
        <f t="shared" si="481"/>
        <v>2000</v>
      </c>
      <c r="ER280" s="144">
        <f t="shared" si="481"/>
        <v>2000</v>
      </c>
      <c r="ES280" s="144">
        <f t="shared" si="481"/>
        <v>2000</v>
      </c>
      <c r="ET280" s="144">
        <f t="shared" si="481"/>
        <v>2000</v>
      </c>
      <c r="EU280" s="144">
        <f t="shared" si="481"/>
        <v>2000</v>
      </c>
      <c r="EV280" s="144">
        <f t="shared" si="481"/>
        <v>2000</v>
      </c>
      <c r="EW280" s="144">
        <f t="shared" si="481"/>
        <v>2000</v>
      </c>
      <c r="EX280" s="147">
        <f>PV(0.05,'PV factor'!C70,,-BR280)</f>
        <v>0</v>
      </c>
      <c r="EY280" s="147">
        <f>PV(0.05,'PV factor'!D70,,-BS280)</f>
        <v>43191.879926573798</v>
      </c>
      <c r="EZ280" s="147">
        <f>PV(0.05,'PV factor'!E70,,-BT280)</f>
        <v>20567.561869797049</v>
      </c>
      <c r="FA280" s="147">
        <f>PV(0.05,'PV factor'!F70,,-BU280)</f>
        <v>0</v>
      </c>
      <c r="FB280" s="147">
        <f>PV(0.05,'PV factor'!G70,,-BV280)</f>
        <v>0</v>
      </c>
      <c r="FC280" s="147">
        <f>PV(0.05,'PV factor'!H70,,-BW280)</f>
        <v>0</v>
      </c>
      <c r="FD280" s="147">
        <f>PV(0.05,'PV factor'!I70,,-BX280)</f>
        <v>0</v>
      </c>
      <c r="FE280" s="147">
        <f>PV(0.05,'PV factor'!J70,,-BY280)</f>
        <v>0</v>
      </c>
      <c r="FF280" s="147">
        <f>PV(0.05,'PV factor'!K70,,-BZ280)</f>
        <v>0</v>
      </c>
      <c r="FG280" s="147">
        <f>PV(0.05,'PV factor'!L70,,-CA280)</f>
        <v>0</v>
      </c>
      <c r="FH280" s="147">
        <f>PV(0.05,'PV factor'!M70,,-CB280)</f>
        <v>0</v>
      </c>
      <c r="FI280" s="147">
        <f>PV(0.05,'PV factor'!N70,,-CC280)</f>
        <v>0</v>
      </c>
      <c r="FJ280" s="147">
        <f>PV(0.05,'PV factor'!O70,,-CD280)</f>
        <v>0</v>
      </c>
      <c r="FK280" s="147">
        <f>PV(0.05,'PV factor'!P70,,-CE280)</f>
        <v>0</v>
      </c>
      <c r="FL280" s="147">
        <f>PV(0.05,'PV factor'!Q70,,-CF280)</f>
        <v>0</v>
      </c>
      <c r="FM280" s="147">
        <f>PV(0.05,'PV factor'!R70,,-CG280)</f>
        <v>0</v>
      </c>
      <c r="FN280" s="147">
        <f>PV(0.05,'PV factor'!S70,,-CH280)</f>
        <v>0</v>
      </c>
      <c r="FO280" s="147">
        <f>PV(0.05,'PV factor'!T70,,-CI280)</f>
        <v>0</v>
      </c>
      <c r="FP280" s="147">
        <f>PV(0.05,'PV factor'!U70,,-CJ280)</f>
        <v>0</v>
      </c>
      <c r="FQ280" s="147">
        <f>PV(0.05,'PV factor'!V70,,-CK280)</f>
        <v>0</v>
      </c>
      <c r="FR280" s="147">
        <f>PV(0.05,'PV factor'!W70,,-CL280)</f>
        <v>0</v>
      </c>
      <c r="FS280" s="147">
        <f>PV(0.05,'PV factor'!X70,,-CM280)</f>
        <v>0</v>
      </c>
      <c r="FT280" s="147">
        <f>PV(0.05,'PV factor'!Y70,,-CN280)</f>
        <v>0</v>
      </c>
      <c r="FU280" s="147">
        <f>PV(0.05,'PV factor'!Z70,,-CO280)</f>
        <v>0</v>
      </c>
      <c r="FV280" s="147">
        <f>PV(0.05,'PV factor'!AA70,,-CP280)</f>
        <v>0</v>
      </c>
      <c r="FW280" s="147">
        <f>PV(0.05,'PV factor'!AB70,,-CQ280)</f>
        <v>0</v>
      </c>
      <c r="FX280" s="147">
        <f>PV(0.05,'PV factor'!AC70,,-CR280)</f>
        <v>0</v>
      </c>
      <c r="FY280" s="147">
        <f>PV(0.05,'PV factor'!AD70,,-CS280)</f>
        <v>0</v>
      </c>
      <c r="FZ280" s="147">
        <f>PV(0.05,'PV factor'!AE70,,-CT280)</f>
        <v>0</v>
      </c>
      <c r="GA280" s="147">
        <f>PV(0.05,'PV factor'!AF70,,-CU280)</f>
        <v>0</v>
      </c>
      <c r="GB280" s="147">
        <f>PV(0.05,'PV factor'!AG70,,-CV280)</f>
        <v>0</v>
      </c>
      <c r="GC280" s="147">
        <f>PV(0.05,'PV factor'!AH70,,-CW280)</f>
        <v>0</v>
      </c>
      <c r="GD280" s="147">
        <f>PV(0.05,'PV factor'!AI70,,-CX280)</f>
        <v>0</v>
      </c>
      <c r="GE280" s="147">
        <f>PV(0.05,'PV factor'!AJ70,,-CY280)</f>
        <v>0</v>
      </c>
      <c r="GF280" s="147">
        <f>PV(0.05,'PV factor'!AK70,,-CZ280)</f>
        <v>0</v>
      </c>
      <c r="GG280" s="147">
        <f>PV(0.05,'PV factor'!AL70,,-DA280)</f>
        <v>0</v>
      </c>
      <c r="GH280" s="147">
        <f>PV(0.05,'PV factor'!AM70,,-DB280)</f>
        <v>0</v>
      </c>
      <c r="GI280" s="147">
        <f>PV(0.05,'PV factor'!AN70,,-DC280)</f>
        <v>0</v>
      </c>
      <c r="GJ280" s="147">
        <f>PV(0.05,'PV factor'!AO70,,-DD280)</f>
        <v>0</v>
      </c>
      <c r="GK280" s="147">
        <f>PV(0.05,'PV factor'!AP70,,-DE280)</f>
        <v>0</v>
      </c>
      <c r="GL280" s="147">
        <f>PV(0.05,'PV factor'!C70,,-DI280)</f>
        <v>1814.0589569160998</v>
      </c>
      <c r="GM280" s="147">
        <f>PV(0.05,'PV factor'!D70,,-DJ280)</f>
        <v>1727.6751970629521</v>
      </c>
      <c r="GN280" s="147">
        <f>PV(0.05,'PV factor'!E70,,-DK280)</f>
        <v>1645.4049495837639</v>
      </c>
      <c r="GO280" s="147">
        <f>PV(0.05,'PV factor'!F70,,-DL280)</f>
        <v>1567.052332936918</v>
      </c>
      <c r="GP280" s="147">
        <f>PV(0.05,'PV factor'!G70,,-DM280)</f>
        <v>1492.4307932732554</v>
      </c>
      <c r="GQ280" s="147">
        <f>PV(0.05,'PV factor'!H70,,-DN280)</f>
        <v>1421.3626602602428</v>
      </c>
      <c r="GR280" s="147">
        <f>PV(0.05,'PV factor'!I70,,-DO280)</f>
        <v>1353.6787240573744</v>
      </c>
      <c r="GS280" s="147">
        <f>PV(0.05,'PV factor'!J70,,-DP280)</f>
        <v>1289.2178324355946</v>
      </c>
      <c r="GT280" s="147">
        <f>PV(0.05,'PV factor'!K70,,-DQ280)</f>
        <v>1227.8265070815187</v>
      </c>
      <c r="GU280" s="147">
        <f>PV(0.05,'PV factor'!L70,,-DR280)</f>
        <v>1169.3585781728748</v>
      </c>
      <c r="GV280" s="147">
        <f>PV(0.05,'PV factor'!M70,,-DS280)</f>
        <v>1113.6748363551189</v>
      </c>
      <c r="GW280" s="147">
        <f>PV(0.05,'PV factor'!N70,,-DT280)</f>
        <v>1060.6427012905895</v>
      </c>
      <c r="GX280" s="147">
        <f>PV(0.05,'PV factor'!O70,,-DU280)</f>
        <v>1010.1359059910377</v>
      </c>
      <c r="GY280" s="147">
        <f>PV(0.05,'PV factor'!P70,,-DV280)</f>
        <v>962.03419618194039</v>
      </c>
      <c r="GZ280" s="147">
        <f>PV(0.05,'PV factor'!Q70,,-DW280)</f>
        <v>916.22304398280039</v>
      </c>
      <c r="HA280" s="147">
        <f>PV(0.05,'PV factor'!R70,,-DX280)</f>
        <v>872.59337522171461</v>
      </c>
      <c r="HB280" s="147">
        <f>PV(0.05,'PV factor'!S70,,-DY280)</f>
        <v>831.04130973496626</v>
      </c>
      <c r="HC280" s="147">
        <f>PV(0.05,'PV factor'!T70,,-DZ280)</f>
        <v>791.46791403330121</v>
      </c>
      <c r="HD280" s="147">
        <f>PV(0.05,'PV factor'!U70,,-EA280)</f>
        <v>753.77896574600118</v>
      </c>
      <c r="HE280" s="147">
        <f>PV(0.05,'PV factor'!V70,,-EB280)</f>
        <v>717.88472928190595</v>
      </c>
      <c r="HF280" s="147">
        <f>PV(0.05,'PV factor'!W70,,-EC280)</f>
        <v>683.69974217324375</v>
      </c>
      <c r="HG280" s="147">
        <f>PV(0.05,'PV factor'!X70,,-ED280)</f>
        <v>651.14261159356533</v>
      </c>
      <c r="HH280" s="147">
        <f>PV(0.05,'PV factor'!Y70,,-EE280)</f>
        <v>620.13582056530038</v>
      </c>
      <c r="HI280" s="147">
        <f>PV(0.05,'PV factor'!Z70,,-EF280)</f>
        <v>590.60554339552425</v>
      </c>
      <c r="HJ280" s="147">
        <f>PV(0.05,'PV factor'!AA70,,-EG280)</f>
        <v>562.48146990049918</v>
      </c>
      <c r="HK280" s="147">
        <f>PV(0.05,'PV factor'!AB70,,-EH280)</f>
        <v>535.69663800047545</v>
      </c>
      <c r="HL280" s="147">
        <f>PV(0.05,'PV factor'!AC70,,-EI280)</f>
        <v>510.18727428616711</v>
      </c>
      <c r="HM280" s="147">
        <f>PV(0.05,'PV factor'!AD70,,-EJ280)</f>
        <v>485.89264217730192</v>
      </c>
      <c r="HN280" s="147">
        <f>PV(0.05,'PV factor'!AE70,,-EK280)</f>
        <v>462.75489731171626</v>
      </c>
      <c r="HO280" s="147">
        <f>PV(0.05,'PV factor'!AF70,,-EL280)</f>
        <v>440.71894982068198</v>
      </c>
      <c r="HP280" s="147">
        <f>PV(0.05,'PV factor'!AG70,,-EM280)</f>
        <v>419.73233316255431</v>
      </c>
      <c r="HQ280" s="147">
        <f>PV(0.05,'PV factor'!AH70,,-EN280)</f>
        <v>399.74507920243269</v>
      </c>
      <c r="HR280" s="147">
        <f>PV(0.05,'PV factor'!AI70,,-EO280)</f>
        <v>380.7095992404121</v>
      </c>
      <c r="HS280" s="147">
        <f>PV(0.05,'PV factor'!AJ70,,-EP280)</f>
        <v>362.58057070515429</v>
      </c>
      <c r="HT280" s="147">
        <f>PV(0.05,'PV factor'!AK70,,-EQ280)</f>
        <v>345.31482924300417</v>
      </c>
      <c r="HU280" s="147">
        <f>PV(0.05,'PV factor'!AL70,,-ER280)</f>
        <v>328.87126594571822</v>
      </c>
      <c r="HV280" s="147">
        <f>PV(0.05,'PV factor'!AM70,,-ES280)</f>
        <v>313.21072947211263</v>
      </c>
      <c r="HW280" s="147">
        <f>PV(0.05,'PV factor'!AN70,,-ET280)</f>
        <v>298.29593283058341</v>
      </c>
      <c r="HX280" s="147">
        <f>PV(0.05,'PV factor'!AO70,,-EU280)</f>
        <v>284.09136460055566</v>
      </c>
      <c r="HY280" s="147">
        <f>PV(0.05,'PV factor'!AP70,,-EV280)</f>
        <v>270.56320438148157</v>
      </c>
      <c r="HZ280" s="147">
        <f t="shared" si="459"/>
        <v>63759.441796370847</v>
      </c>
      <c r="IA280" s="147">
        <f t="shared" si="460"/>
        <v>32683.974007608464</v>
      </c>
      <c r="IB280" s="401">
        <f t="shared" si="461"/>
        <v>0.51261386685271793</v>
      </c>
    </row>
    <row r="281" spans="1:236" ht="90" customHeight="1" x14ac:dyDescent="0.2">
      <c r="A281" s="231" t="s">
        <v>1136</v>
      </c>
      <c r="B281" s="85" t="s">
        <v>1137</v>
      </c>
      <c r="C281" s="85" t="s">
        <v>1160</v>
      </c>
      <c r="D281" s="90">
        <v>3</v>
      </c>
      <c r="E281" s="85" t="s">
        <v>1166</v>
      </c>
      <c r="F281" s="95" t="s">
        <v>1161</v>
      </c>
      <c r="G281" s="95" t="s">
        <v>1162</v>
      </c>
      <c r="H281" s="90" t="s">
        <v>77</v>
      </c>
      <c r="I281" s="95" t="s">
        <v>1163</v>
      </c>
      <c r="J281" s="95">
        <v>40</v>
      </c>
      <c r="K281" s="227" t="s">
        <v>94</v>
      </c>
      <c r="L281" s="90">
        <v>9530</v>
      </c>
      <c r="M281" s="90" t="s">
        <v>1164</v>
      </c>
      <c r="N281" s="90" t="s">
        <v>81</v>
      </c>
      <c r="O281" s="13" t="s">
        <v>217</v>
      </c>
      <c r="P281" s="90" t="s">
        <v>218</v>
      </c>
      <c r="Q281" s="112" t="s">
        <v>100</v>
      </c>
      <c r="R281" s="90" t="s">
        <v>108</v>
      </c>
      <c r="S281" s="90" t="s">
        <v>99</v>
      </c>
      <c r="T281" s="90" t="s">
        <v>281</v>
      </c>
      <c r="U281" s="90" t="s">
        <v>100</v>
      </c>
      <c r="V281" s="193">
        <v>1</v>
      </c>
      <c r="W281" s="94">
        <v>305000</v>
      </c>
      <c r="X281" s="94">
        <v>5000</v>
      </c>
      <c r="Y281" s="94">
        <v>0</v>
      </c>
      <c r="Z281" s="94">
        <v>0</v>
      </c>
      <c r="AA281" s="94">
        <v>0</v>
      </c>
      <c r="AB281" s="94">
        <v>305000</v>
      </c>
      <c r="AC281" s="94">
        <v>0</v>
      </c>
      <c r="AD281" s="94">
        <v>0</v>
      </c>
      <c r="AE281" s="192">
        <v>0</v>
      </c>
      <c r="AF281" s="192">
        <v>0</v>
      </c>
      <c r="AG281" s="192">
        <v>0</v>
      </c>
      <c r="AH281" s="192">
        <v>0</v>
      </c>
      <c r="AI281" s="90" t="s">
        <v>1165</v>
      </c>
      <c r="AJ281" s="92">
        <v>50000</v>
      </c>
      <c r="AK281" s="92">
        <v>0</v>
      </c>
      <c r="AL281" s="92">
        <v>0</v>
      </c>
      <c r="AM281" s="92">
        <v>0</v>
      </c>
      <c r="AN281" s="92">
        <v>50000</v>
      </c>
      <c r="AO281" s="92">
        <v>0</v>
      </c>
      <c r="AP281" s="92">
        <v>0</v>
      </c>
      <c r="AQ281" s="192">
        <v>0</v>
      </c>
      <c r="AR281" s="192">
        <v>0</v>
      </c>
      <c r="AS281" s="192">
        <v>0</v>
      </c>
      <c r="AT281" s="192">
        <v>0</v>
      </c>
      <c r="AU281" s="95"/>
      <c r="AV281" s="230">
        <f t="shared" si="427"/>
        <v>0</v>
      </c>
      <c r="AW281" s="230">
        <f t="shared" si="428"/>
        <v>0</v>
      </c>
      <c r="AX281" s="230" t="str">
        <f t="shared" si="429"/>
        <v>B3</v>
      </c>
      <c r="AY281" s="141">
        <f t="shared" si="430"/>
        <v>9</v>
      </c>
      <c r="AZ281" s="70">
        <f t="shared" si="431"/>
        <v>1</v>
      </c>
      <c r="BA281" s="70">
        <f t="shared" si="432"/>
        <v>1</v>
      </c>
      <c r="BB281" s="70">
        <f t="shared" si="433"/>
        <v>1</v>
      </c>
      <c r="BC281" s="70">
        <f t="shared" si="434"/>
        <v>1</v>
      </c>
      <c r="BD281" s="70">
        <f t="shared" si="435"/>
        <v>1</v>
      </c>
      <c r="BE281" s="70">
        <f t="shared" si="436"/>
        <v>1</v>
      </c>
      <c r="BF281" s="70">
        <f t="shared" si="437"/>
        <v>1</v>
      </c>
      <c r="BG281" s="71">
        <f t="shared" si="438"/>
        <v>0</v>
      </c>
      <c r="BH281" s="71">
        <f t="shared" si="439"/>
        <v>1</v>
      </c>
      <c r="BI281" s="71">
        <f t="shared" si="440"/>
        <v>0</v>
      </c>
      <c r="BJ281" s="71">
        <f t="shared" si="441"/>
        <v>0</v>
      </c>
      <c r="BK281" s="71">
        <f t="shared" si="442"/>
        <v>1</v>
      </c>
      <c r="BL281" s="70">
        <f t="shared" si="443"/>
        <v>1</v>
      </c>
      <c r="BM281" s="70">
        <f t="shared" si="444"/>
        <v>1</v>
      </c>
      <c r="BN281" s="70">
        <f t="shared" si="445"/>
        <v>0</v>
      </c>
      <c r="BO281" s="70">
        <f t="shared" si="446"/>
        <v>1</v>
      </c>
      <c r="BP281" s="144">
        <f t="shared" si="447"/>
        <v>0</v>
      </c>
      <c r="BQ281" s="144">
        <f t="shared" si="448"/>
        <v>0</v>
      </c>
      <c r="BR281" s="144">
        <f t="shared" si="449"/>
        <v>0</v>
      </c>
      <c r="BS281" s="144">
        <f t="shared" si="450"/>
        <v>355000</v>
      </c>
      <c r="BT281" s="144">
        <f t="shared" si="451"/>
        <v>0</v>
      </c>
      <c r="BU281" s="144">
        <f t="shared" si="452"/>
        <v>0</v>
      </c>
      <c r="BV281" s="144">
        <f t="shared" si="453"/>
        <v>0</v>
      </c>
      <c r="BW281" s="144">
        <f t="shared" si="454"/>
        <v>0</v>
      </c>
      <c r="BX281" s="144">
        <f t="shared" si="455"/>
        <v>0</v>
      </c>
      <c r="BY281" s="144">
        <f t="shared" si="456"/>
        <v>0</v>
      </c>
      <c r="BZ281" s="9">
        <v>0</v>
      </c>
      <c r="CA281" s="9">
        <v>0</v>
      </c>
      <c r="CB281" s="9">
        <v>0</v>
      </c>
      <c r="CC281" s="9">
        <v>0</v>
      </c>
      <c r="CD281" s="9">
        <v>0</v>
      </c>
      <c r="CE281" s="9">
        <v>0</v>
      </c>
      <c r="CF281" s="9">
        <v>0</v>
      </c>
      <c r="CG281" s="9">
        <v>0</v>
      </c>
      <c r="CH281" s="9">
        <v>0</v>
      </c>
      <c r="CI281" s="9">
        <v>0</v>
      </c>
      <c r="CJ281" s="9">
        <v>0</v>
      </c>
      <c r="CK281" s="9">
        <v>0</v>
      </c>
      <c r="CL281" s="9">
        <v>0</v>
      </c>
      <c r="CM281" s="9">
        <v>0</v>
      </c>
      <c r="CN281" s="9">
        <v>0</v>
      </c>
      <c r="CO281" s="9">
        <v>0</v>
      </c>
      <c r="CP281" s="9">
        <v>0</v>
      </c>
      <c r="CQ281" s="9">
        <v>0</v>
      </c>
      <c r="CR281" s="9">
        <v>0</v>
      </c>
      <c r="CS281" s="9">
        <v>0</v>
      </c>
      <c r="CT281" s="9">
        <v>0</v>
      </c>
      <c r="CU281" s="9">
        <v>0</v>
      </c>
      <c r="CV281" s="9">
        <v>0</v>
      </c>
      <c r="CW281" s="9">
        <v>0</v>
      </c>
      <c r="CX281" s="9">
        <v>0</v>
      </c>
      <c r="CY281" s="9">
        <v>0</v>
      </c>
      <c r="CZ281" s="9">
        <v>0</v>
      </c>
      <c r="DA281" s="9">
        <v>0</v>
      </c>
      <c r="DB281" s="9">
        <v>0</v>
      </c>
      <c r="DC281" s="9">
        <v>0</v>
      </c>
      <c r="DD281" s="9">
        <v>0</v>
      </c>
      <c r="DE281" s="9">
        <v>0</v>
      </c>
      <c r="DF281" s="9">
        <v>0</v>
      </c>
      <c r="DG281" s="144">
        <f t="shared" si="457"/>
        <v>9530</v>
      </c>
      <c r="DH281" s="144">
        <f t="shared" ref="DH281:EW281" si="482">DG281</f>
        <v>9530</v>
      </c>
      <c r="DI281" s="144">
        <f t="shared" si="482"/>
        <v>9530</v>
      </c>
      <c r="DJ281" s="144">
        <f t="shared" si="482"/>
        <v>9530</v>
      </c>
      <c r="DK281" s="144">
        <f t="shared" si="482"/>
        <v>9530</v>
      </c>
      <c r="DL281" s="144">
        <f t="shared" si="482"/>
        <v>9530</v>
      </c>
      <c r="DM281" s="144">
        <f t="shared" si="482"/>
        <v>9530</v>
      </c>
      <c r="DN281" s="144">
        <f t="shared" si="482"/>
        <v>9530</v>
      </c>
      <c r="DO281" s="144">
        <f t="shared" si="482"/>
        <v>9530</v>
      </c>
      <c r="DP281" s="144">
        <f t="shared" si="482"/>
        <v>9530</v>
      </c>
      <c r="DQ281" s="144">
        <f t="shared" si="482"/>
        <v>9530</v>
      </c>
      <c r="DR281" s="144">
        <f t="shared" si="482"/>
        <v>9530</v>
      </c>
      <c r="DS281" s="144">
        <f t="shared" si="482"/>
        <v>9530</v>
      </c>
      <c r="DT281" s="144">
        <f t="shared" si="482"/>
        <v>9530</v>
      </c>
      <c r="DU281" s="144">
        <f t="shared" si="482"/>
        <v>9530</v>
      </c>
      <c r="DV281" s="144">
        <f t="shared" si="482"/>
        <v>9530</v>
      </c>
      <c r="DW281" s="144">
        <f t="shared" si="482"/>
        <v>9530</v>
      </c>
      <c r="DX281" s="144">
        <f t="shared" si="482"/>
        <v>9530</v>
      </c>
      <c r="DY281" s="144">
        <f t="shared" si="482"/>
        <v>9530</v>
      </c>
      <c r="DZ281" s="144">
        <f t="shared" si="482"/>
        <v>9530</v>
      </c>
      <c r="EA281" s="144">
        <f t="shared" si="482"/>
        <v>9530</v>
      </c>
      <c r="EB281" s="144">
        <f t="shared" si="482"/>
        <v>9530</v>
      </c>
      <c r="EC281" s="144">
        <f t="shared" si="482"/>
        <v>9530</v>
      </c>
      <c r="ED281" s="144">
        <f t="shared" si="482"/>
        <v>9530</v>
      </c>
      <c r="EE281" s="144">
        <f t="shared" si="482"/>
        <v>9530</v>
      </c>
      <c r="EF281" s="144">
        <f t="shared" si="482"/>
        <v>9530</v>
      </c>
      <c r="EG281" s="144">
        <f t="shared" si="482"/>
        <v>9530</v>
      </c>
      <c r="EH281" s="144">
        <f t="shared" si="482"/>
        <v>9530</v>
      </c>
      <c r="EI281" s="144">
        <f t="shared" si="482"/>
        <v>9530</v>
      </c>
      <c r="EJ281" s="144">
        <f t="shared" si="482"/>
        <v>9530</v>
      </c>
      <c r="EK281" s="144">
        <f t="shared" si="482"/>
        <v>9530</v>
      </c>
      <c r="EL281" s="144">
        <f t="shared" si="482"/>
        <v>9530</v>
      </c>
      <c r="EM281" s="144">
        <f t="shared" si="482"/>
        <v>9530</v>
      </c>
      <c r="EN281" s="144">
        <f t="shared" si="482"/>
        <v>9530</v>
      </c>
      <c r="EO281" s="144">
        <f t="shared" si="482"/>
        <v>9530</v>
      </c>
      <c r="EP281" s="144">
        <f t="shared" si="482"/>
        <v>9530</v>
      </c>
      <c r="EQ281" s="144">
        <f t="shared" si="482"/>
        <v>9530</v>
      </c>
      <c r="ER281" s="144">
        <f t="shared" si="482"/>
        <v>9530</v>
      </c>
      <c r="ES281" s="144">
        <f t="shared" si="482"/>
        <v>9530</v>
      </c>
      <c r="ET281" s="144">
        <f t="shared" si="482"/>
        <v>9530</v>
      </c>
      <c r="EU281" s="144">
        <f t="shared" si="482"/>
        <v>9530</v>
      </c>
      <c r="EV281" s="144">
        <f t="shared" si="482"/>
        <v>9530</v>
      </c>
      <c r="EW281" s="144">
        <f t="shared" si="482"/>
        <v>9530</v>
      </c>
      <c r="EX281" s="147">
        <f>PV(0.05,'PV factor'!C77,,-BR281)</f>
        <v>0</v>
      </c>
      <c r="EY281" s="147">
        <f>PV(0.05,'PV factor'!D77,,-BS281)</f>
        <v>306662.34747867397</v>
      </c>
      <c r="EZ281" s="147">
        <f>PV(0.05,'PV factor'!E77,,-BT281)</f>
        <v>0</v>
      </c>
      <c r="FA281" s="147">
        <f>PV(0.05,'PV factor'!F77,,-BU281)</f>
        <v>0</v>
      </c>
      <c r="FB281" s="147">
        <f>PV(0.05,'PV factor'!G77,,-BV281)</f>
        <v>0</v>
      </c>
      <c r="FC281" s="147">
        <f>PV(0.05,'PV factor'!H77,,-BW281)</f>
        <v>0</v>
      </c>
      <c r="FD281" s="147">
        <f>PV(0.05,'PV factor'!I77,,-BX281)</f>
        <v>0</v>
      </c>
      <c r="FE281" s="147">
        <f>PV(0.05,'PV factor'!J77,,-BY281)</f>
        <v>0</v>
      </c>
      <c r="FF281" s="147">
        <f>PV(0.05,'PV factor'!K77,,-BZ281)</f>
        <v>0</v>
      </c>
      <c r="FG281" s="147">
        <f>PV(0.05,'PV factor'!L77,,-CA281)</f>
        <v>0</v>
      </c>
      <c r="FH281" s="147">
        <f>PV(0.05,'PV factor'!M77,,-CB281)</f>
        <v>0</v>
      </c>
      <c r="FI281" s="147">
        <f>PV(0.05,'PV factor'!N77,,-CC281)</f>
        <v>0</v>
      </c>
      <c r="FJ281" s="147">
        <f>PV(0.05,'PV factor'!O77,,-CD281)</f>
        <v>0</v>
      </c>
      <c r="FK281" s="147">
        <f>PV(0.05,'PV factor'!P77,,-CE281)</f>
        <v>0</v>
      </c>
      <c r="FL281" s="147">
        <f>PV(0.05,'PV factor'!Q77,,-CF281)</f>
        <v>0</v>
      </c>
      <c r="FM281" s="147">
        <f>PV(0.05,'PV factor'!R77,,-CG281)</f>
        <v>0</v>
      </c>
      <c r="FN281" s="147">
        <f>PV(0.05,'PV factor'!S77,,-CH281)</f>
        <v>0</v>
      </c>
      <c r="FO281" s="147">
        <f>PV(0.05,'PV factor'!T77,,-CI281)</f>
        <v>0</v>
      </c>
      <c r="FP281" s="147">
        <f>PV(0.05,'PV factor'!U77,,-CJ281)</f>
        <v>0</v>
      </c>
      <c r="FQ281" s="147">
        <f>PV(0.05,'PV factor'!V77,,-CK281)</f>
        <v>0</v>
      </c>
      <c r="FR281" s="147">
        <f>PV(0.05,'PV factor'!W77,,-CL281)</f>
        <v>0</v>
      </c>
      <c r="FS281" s="147">
        <f>PV(0.05,'PV factor'!X77,,-CM281)</f>
        <v>0</v>
      </c>
      <c r="FT281" s="147">
        <f>PV(0.05,'PV factor'!Y77,,-CN281)</f>
        <v>0</v>
      </c>
      <c r="FU281" s="147">
        <f>PV(0.05,'PV factor'!Z77,,-CO281)</f>
        <v>0</v>
      </c>
      <c r="FV281" s="147">
        <f>PV(0.05,'PV factor'!AA77,,-CP281)</f>
        <v>0</v>
      </c>
      <c r="FW281" s="147">
        <f>PV(0.05,'PV factor'!AB77,,-CQ281)</f>
        <v>0</v>
      </c>
      <c r="FX281" s="147">
        <f>PV(0.05,'PV factor'!AC77,,-CR281)</f>
        <v>0</v>
      </c>
      <c r="FY281" s="147">
        <f>PV(0.05,'PV factor'!AD77,,-CS281)</f>
        <v>0</v>
      </c>
      <c r="FZ281" s="147">
        <f>PV(0.05,'PV factor'!AE77,,-CT281)</f>
        <v>0</v>
      </c>
      <c r="GA281" s="147">
        <f>PV(0.05,'PV factor'!AF77,,-CU281)</f>
        <v>0</v>
      </c>
      <c r="GB281" s="147">
        <f>PV(0.05,'PV factor'!AG77,,-CV281)</f>
        <v>0</v>
      </c>
      <c r="GC281" s="147">
        <f>PV(0.05,'PV factor'!AH77,,-CW281)</f>
        <v>0</v>
      </c>
      <c r="GD281" s="147">
        <f>PV(0.05,'PV factor'!AI77,,-CX281)</f>
        <v>0</v>
      </c>
      <c r="GE281" s="147">
        <f>PV(0.05,'PV factor'!AJ77,,-CY281)</f>
        <v>0</v>
      </c>
      <c r="GF281" s="147">
        <f>PV(0.05,'PV factor'!AK77,,-CZ281)</f>
        <v>0</v>
      </c>
      <c r="GG281" s="147">
        <f>PV(0.05,'PV factor'!AL77,,-DA281)</f>
        <v>0</v>
      </c>
      <c r="GH281" s="147">
        <f>PV(0.05,'PV factor'!AM77,,-DB281)</f>
        <v>0</v>
      </c>
      <c r="GI281" s="147">
        <f>PV(0.05,'PV factor'!AN77,,-DC281)</f>
        <v>0</v>
      </c>
      <c r="GJ281" s="147">
        <f>PV(0.05,'PV factor'!AO77,,-DD281)</f>
        <v>0</v>
      </c>
      <c r="GK281" s="147">
        <f>PV(0.05,'PV factor'!AP77,,-DE281)</f>
        <v>0</v>
      </c>
      <c r="GL281" s="147">
        <f>PV(0.05,'PV factor'!C77,,-DI281)</f>
        <v>8643.9909297052145</v>
      </c>
      <c r="GM281" s="147">
        <f>PV(0.05,'PV factor'!D77,,-DJ281)</f>
        <v>8232.372314004966</v>
      </c>
      <c r="GN281" s="147">
        <f>PV(0.05,'PV factor'!E77,,-DK281)</f>
        <v>7840.3545847666355</v>
      </c>
      <c r="GO281" s="147">
        <f>PV(0.05,'PV factor'!F77,,-DL281)</f>
        <v>7467.0043664444138</v>
      </c>
      <c r="GP281" s="147">
        <f>PV(0.05,'PV factor'!G77,,-DM281)</f>
        <v>7111.4327299470615</v>
      </c>
      <c r="GQ281" s="147">
        <f>PV(0.05,'PV factor'!H77,,-DN281)</f>
        <v>6772.7930761400576</v>
      </c>
      <c r="GR281" s="147">
        <f>PV(0.05,'PV factor'!I77,,-DO281)</f>
        <v>6450.2791201333885</v>
      </c>
      <c r="GS281" s="147">
        <f>PV(0.05,'PV factor'!J77,,-DP281)</f>
        <v>6143.1229715556083</v>
      </c>
      <c r="GT281" s="147">
        <f>PV(0.05,'PV factor'!K77,,-DQ281)</f>
        <v>5850.593306243436</v>
      </c>
      <c r="GU281" s="147">
        <f>PV(0.05,'PV factor'!L77,,-DR281)</f>
        <v>5571.9936249937482</v>
      </c>
      <c r="GV281" s="147">
        <f>PV(0.05,'PV factor'!M77,,-DS281)</f>
        <v>5306.6605952321424</v>
      </c>
      <c r="GW281" s="147">
        <f>PV(0.05,'PV factor'!N77,,-DT281)</f>
        <v>5053.9624716496583</v>
      </c>
      <c r="GX281" s="147">
        <f>PV(0.05,'PV factor'!O77,,-DU281)</f>
        <v>4813.2975920472945</v>
      </c>
      <c r="GY281" s="147">
        <f>PV(0.05,'PV factor'!P77,,-DV281)</f>
        <v>4584.0929448069455</v>
      </c>
      <c r="GZ281" s="147">
        <f>PV(0.05,'PV factor'!Q77,,-DW281)</f>
        <v>4365.8028045780438</v>
      </c>
      <c r="HA281" s="147">
        <f>PV(0.05,'PV factor'!R77,,-DX281)</f>
        <v>4157.9074329314699</v>
      </c>
      <c r="HB281" s="147">
        <f>PV(0.05,'PV factor'!S77,,-DY281)</f>
        <v>3959.9118408871145</v>
      </c>
      <c r="HC281" s="147">
        <f>PV(0.05,'PV factor'!T77,,-DZ281)</f>
        <v>3771.3446103686802</v>
      </c>
      <c r="HD281" s="147">
        <f>PV(0.05,'PV factor'!U77,,-EA281)</f>
        <v>3591.7567717796956</v>
      </c>
      <c r="HE281" s="147">
        <f>PV(0.05,'PV factor'!V77,,-EB281)</f>
        <v>3420.7207350282815</v>
      </c>
      <c r="HF281" s="147">
        <f>PV(0.05,'PV factor'!W77,,-EC281)</f>
        <v>3257.8292714555064</v>
      </c>
      <c r="HG281" s="147">
        <f>PV(0.05,'PV factor'!X77,,-ED281)</f>
        <v>3102.6945442433389</v>
      </c>
      <c r="HH281" s="147">
        <f>PV(0.05,'PV factor'!Y77,,-EE281)</f>
        <v>2954.9471849936567</v>
      </c>
      <c r="HI281" s="147">
        <f>PV(0.05,'PV factor'!Z77,,-EF281)</f>
        <v>2814.235414279673</v>
      </c>
      <c r="HJ281" s="147">
        <f>PV(0.05,'PV factor'!AA77,,-EG281)</f>
        <v>2680.2242040758788</v>
      </c>
      <c r="HK281" s="147">
        <f>PV(0.05,'PV factor'!AB77,,-EH281)</f>
        <v>2552.5944800722655</v>
      </c>
      <c r="HL281" s="147">
        <f>PV(0.05,'PV factor'!AC77,,-EI281)</f>
        <v>2431.0423619735861</v>
      </c>
      <c r="HM281" s="147">
        <f>PV(0.05,'PV factor'!AD77,,-EJ281)</f>
        <v>2315.2784399748439</v>
      </c>
      <c r="HN281" s="147">
        <f>PV(0.05,'PV factor'!AE77,,-EK281)</f>
        <v>2205.027085690328</v>
      </c>
      <c r="HO281" s="147">
        <f>PV(0.05,'PV factor'!AF77,,-EL281)</f>
        <v>2100.0257958955499</v>
      </c>
      <c r="HP281" s="147">
        <f>PV(0.05,'PV factor'!AG77,,-EM281)</f>
        <v>2000.0245675195713</v>
      </c>
      <c r="HQ281" s="147">
        <f>PV(0.05,'PV factor'!AH77,,-EN281)</f>
        <v>1904.7853023995917</v>
      </c>
      <c r="HR281" s="147">
        <f>PV(0.05,'PV factor'!AI77,,-EO281)</f>
        <v>1814.0812403805637</v>
      </c>
      <c r="HS281" s="147">
        <f>PV(0.05,'PV factor'!AJ77,,-EP281)</f>
        <v>1727.6964194100603</v>
      </c>
      <c r="HT281" s="147">
        <f>PV(0.05,'PV factor'!AK77,,-EQ281)</f>
        <v>1645.4251613429149</v>
      </c>
      <c r="HU281" s="147">
        <f>PV(0.05,'PV factor'!AL77,,-ER281)</f>
        <v>1567.0715822313473</v>
      </c>
      <c r="HV281" s="147">
        <f>PV(0.05,'PV factor'!AM77,,-ES281)</f>
        <v>1492.4491259346166</v>
      </c>
      <c r="HW281" s="147">
        <f>PV(0.05,'PV factor'!AN77,,-ET281)</f>
        <v>1421.3801199377299</v>
      </c>
      <c r="HX281" s="147">
        <f>PV(0.05,'PV factor'!AO77,,-EU281)</f>
        <v>1353.6953523216478</v>
      </c>
      <c r="HY281" s="147">
        <f>PV(0.05,'PV factor'!AP77,,-EV281)</f>
        <v>1289.2336688777596</v>
      </c>
      <c r="HZ281" s="147">
        <f t="shared" si="459"/>
        <v>306662.34747867397</v>
      </c>
      <c r="IA281" s="147">
        <f t="shared" si="460"/>
        <v>155739.13614625431</v>
      </c>
      <c r="IB281" s="401">
        <f t="shared" si="461"/>
        <v>0.50785216191917659</v>
      </c>
    </row>
    <row r="282" spans="1:236" ht="90" customHeight="1" x14ac:dyDescent="0.2">
      <c r="A282" s="161" t="s">
        <v>1392</v>
      </c>
      <c r="B282" s="150" t="s">
        <v>1393</v>
      </c>
      <c r="C282" s="150" t="s">
        <v>1401</v>
      </c>
      <c r="D282" s="148">
        <v>4</v>
      </c>
      <c r="E282" s="150" t="s">
        <v>1402</v>
      </c>
      <c r="F282" s="151" t="s">
        <v>1403</v>
      </c>
      <c r="G282" s="151" t="s">
        <v>1404</v>
      </c>
      <c r="H282" s="79" t="s">
        <v>77</v>
      </c>
      <c r="I282" s="151" t="s">
        <v>1405</v>
      </c>
      <c r="J282" s="151">
        <v>40</v>
      </c>
      <c r="K282" s="227" t="s">
        <v>94</v>
      </c>
      <c r="L282" s="79">
        <v>17500</v>
      </c>
      <c r="M282" s="79" t="s">
        <v>1399</v>
      </c>
      <c r="N282" s="79" t="s">
        <v>81</v>
      </c>
      <c r="O282" s="13" t="s">
        <v>217</v>
      </c>
      <c r="P282" s="79" t="s">
        <v>225</v>
      </c>
      <c r="Q282" s="112" t="s">
        <v>100</v>
      </c>
      <c r="R282" s="79" t="s">
        <v>108</v>
      </c>
      <c r="S282" s="79" t="s">
        <v>99</v>
      </c>
      <c r="T282" s="79" t="s">
        <v>1400</v>
      </c>
      <c r="U282" s="79" t="s">
        <v>100</v>
      </c>
      <c r="V282" s="81">
        <v>1</v>
      </c>
      <c r="W282" s="258">
        <v>700000</v>
      </c>
      <c r="X282" s="258">
        <v>50000</v>
      </c>
      <c r="Y282" s="258">
        <v>0</v>
      </c>
      <c r="Z282" s="258">
        <v>0</v>
      </c>
      <c r="AA282" s="258">
        <v>0</v>
      </c>
      <c r="AB282" s="258">
        <v>50000</v>
      </c>
      <c r="AC282" s="258">
        <v>450000</v>
      </c>
      <c r="AD282" s="258">
        <v>200000</v>
      </c>
      <c r="AE282" s="149">
        <v>0</v>
      </c>
      <c r="AF282" s="149">
        <v>0</v>
      </c>
      <c r="AG282" s="149">
        <v>0</v>
      </c>
      <c r="AH282" s="149">
        <v>0</v>
      </c>
      <c r="AI282" s="79" t="s">
        <v>88</v>
      </c>
      <c r="AJ282" s="162">
        <v>0</v>
      </c>
      <c r="AK282" s="162">
        <v>0</v>
      </c>
      <c r="AL282" s="162">
        <v>0</v>
      </c>
      <c r="AM282" s="162">
        <v>0</v>
      </c>
      <c r="AN282" s="162">
        <v>0</v>
      </c>
      <c r="AO282" s="162">
        <v>0</v>
      </c>
      <c r="AP282" s="162">
        <v>0</v>
      </c>
      <c r="AQ282" s="149">
        <v>0</v>
      </c>
      <c r="AR282" s="149">
        <v>0</v>
      </c>
      <c r="AS282" s="149">
        <v>0</v>
      </c>
      <c r="AT282" s="149">
        <v>0</v>
      </c>
      <c r="AU282" s="151"/>
      <c r="AV282" s="230">
        <f t="shared" si="427"/>
        <v>0</v>
      </c>
      <c r="AW282" s="230">
        <f t="shared" si="428"/>
        <v>0</v>
      </c>
      <c r="AX282" s="230" t="str">
        <f t="shared" si="429"/>
        <v>B1</v>
      </c>
      <c r="AY282" s="141">
        <f t="shared" si="430"/>
        <v>8</v>
      </c>
      <c r="AZ282" s="70">
        <f t="shared" si="431"/>
        <v>1</v>
      </c>
      <c r="BA282" s="70">
        <f t="shared" si="432"/>
        <v>1</v>
      </c>
      <c r="BB282" s="70">
        <f t="shared" si="433"/>
        <v>0</v>
      </c>
      <c r="BC282" s="70">
        <f t="shared" si="434"/>
        <v>1</v>
      </c>
      <c r="BD282" s="70">
        <f t="shared" si="435"/>
        <v>1</v>
      </c>
      <c r="BE282" s="70">
        <f t="shared" si="436"/>
        <v>1</v>
      </c>
      <c r="BF282" s="70">
        <f t="shared" si="437"/>
        <v>1</v>
      </c>
      <c r="BG282" s="71">
        <f t="shared" si="438"/>
        <v>0</v>
      </c>
      <c r="BH282" s="71">
        <f t="shared" si="439"/>
        <v>1</v>
      </c>
      <c r="BI282" s="71">
        <f t="shared" si="440"/>
        <v>0</v>
      </c>
      <c r="BJ282" s="71">
        <f t="shared" si="441"/>
        <v>0</v>
      </c>
      <c r="BK282" s="71">
        <f t="shared" si="442"/>
        <v>1</v>
      </c>
      <c r="BL282" s="70">
        <f t="shared" si="443"/>
        <v>1</v>
      </c>
      <c r="BM282" s="70">
        <f t="shared" si="444"/>
        <v>1</v>
      </c>
      <c r="BN282" s="70">
        <f t="shared" si="445"/>
        <v>0</v>
      </c>
      <c r="BO282" s="70">
        <f t="shared" si="446"/>
        <v>1</v>
      </c>
      <c r="BP282" s="144">
        <f t="shared" si="447"/>
        <v>0</v>
      </c>
      <c r="BQ282" s="144">
        <f t="shared" si="448"/>
        <v>0</v>
      </c>
      <c r="BR282" s="144">
        <f t="shared" si="449"/>
        <v>0</v>
      </c>
      <c r="BS282" s="144">
        <f t="shared" si="450"/>
        <v>50000</v>
      </c>
      <c r="BT282" s="144">
        <f t="shared" si="451"/>
        <v>450000</v>
      </c>
      <c r="BU282" s="144">
        <f t="shared" si="452"/>
        <v>200000</v>
      </c>
      <c r="BV282" s="144">
        <f t="shared" si="453"/>
        <v>0</v>
      </c>
      <c r="BW282" s="144">
        <f t="shared" si="454"/>
        <v>0</v>
      </c>
      <c r="BX282" s="144">
        <f t="shared" si="455"/>
        <v>0</v>
      </c>
      <c r="BY282" s="144">
        <f t="shared" si="456"/>
        <v>0</v>
      </c>
      <c r="BZ282" s="9">
        <v>0</v>
      </c>
      <c r="CA282" s="9">
        <v>0</v>
      </c>
      <c r="CB282" s="9">
        <v>0</v>
      </c>
      <c r="CC282" s="9">
        <v>0</v>
      </c>
      <c r="CD282" s="9">
        <v>0</v>
      </c>
      <c r="CE282" s="9">
        <v>0</v>
      </c>
      <c r="CF282" s="9">
        <v>0</v>
      </c>
      <c r="CG282" s="9">
        <v>0</v>
      </c>
      <c r="CH282" s="9">
        <v>0</v>
      </c>
      <c r="CI282" s="9">
        <v>0</v>
      </c>
      <c r="CJ282" s="9">
        <v>0</v>
      </c>
      <c r="CK282" s="9">
        <v>0</v>
      </c>
      <c r="CL282" s="9">
        <v>0</v>
      </c>
      <c r="CM282" s="9">
        <v>0</v>
      </c>
      <c r="CN282" s="9">
        <v>0</v>
      </c>
      <c r="CO282" s="9">
        <v>0</v>
      </c>
      <c r="CP282" s="9">
        <v>0</v>
      </c>
      <c r="CQ282" s="9">
        <v>0</v>
      </c>
      <c r="CR282" s="9">
        <v>0</v>
      </c>
      <c r="CS282" s="9">
        <v>0</v>
      </c>
      <c r="CT282" s="9">
        <v>0</v>
      </c>
      <c r="CU282" s="9">
        <v>0</v>
      </c>
      <c r="CV282" s="9">
        <v>0</v>
      </c>
      <c r="CW282" s="9">
        <v>0</v>
      </c>
      <c r="CX282" s="9">
        <v>0</v>
      </c>
      <c r="CY282" s="9">
        <v>0</v>
      </c>
      <c r="CZ282" s="9">
        <v>0</v>
      </c>
      <c r="DA282" s="9">
        <v>0</v>
      </c>
      <c r="DB282" s="9">
        <v>0</v>
      </c>
      <c r="DC282" s="9">
        <v>0</v>
      </c>
      <c r="DD282" s="9">
        <v>0</v>
      </c>
      <c r="DE282" s="9">
        <v>0</v>
      </c>
      <c r="DF282" s="9">
        <v>0</v>
      </c>
      <c r="DG282" s="144">
        <f t="shared" si="457"/>
        <v>17500</v>
      </c>
      <c r="DH282" s="144">
        <f t="shared" ref="DH282:EW282" si="483">DG282</f>
        <v>17500</v>
      </c>
      <c r="DI282" s="144">
        <f t="shared" si="483"/>
        <v>17500</v>
      </c>
      <c r="DJ282" s="144">
        <f t="shared" si="483"/>
        <v>17500</v>
      </c>
      <c r="DK282" s="144">
        <f t="shared" si="483"/>
        <v>17500</v>
      </c>
      <c r="DL282" s="144">
        <f t="shared" si="483"/>
        <v>17500</v>
      </c>
      <c r="DM282" s="144">
        <f t="shared" si="483"/>
        <v>17500</v>
      </c>
      <c r="DN282" s="144">
        <f t="shared" si="483"/>
        <v>17500</v>
      </c>
      <c r="DO282" s="144">
        <f t="shared" si="483"/>
        <v>17500</v>
      </c>
      <c r="DP282" s="144">
        <f t="shared" si="483"/>
        <v>17500</v>
      </c>
      <c r="DQ282" s="144">
        <f t="shared" si="483"/>
        <v>17500</v>
      </c>
      <c r="DR282" s="144">
        <f t="shared" si="483"/>
        <v>17500</v>
      </c>
      <c r="DS282" s="144">
        <f t="shared" si="483"/>
        <v>17500</v>
      </c>
      <c r="DT282" s="144">
        <f t="shared" si="483"/>
        <v>17500</v>
      </c>
      <c r="DU282" s="144">
        <f t="shared" si="483"/>
        <v>17500</v>
      </c>
      <c r="DV282" s="144">
        <f t="shared" si="483"/>
        <v>17500</v>
      </c>
      <c r="DW282" s="144">
        <f t="shared" si="483"/>
        <v>17500</v>
      </c>
      <c r="DX282" s="144">
        <f t="shared" si="483"/>
        <v>17500</v>
      </c>
      <c r="DY282" s="144">
        <f t="shared" si="483"/>
        <v>17500</v>
      </c>
      <c r="DZ282" s="144">
        <f t="shared" si="483"/>
        <v>17500</v>
      </c>
      <c r="EA282" s="144">
        <f t="shared" si="483"/>
        <v>17500</v>
      </c>
      <c r="EB282" s="144">
        <f t="shared" si="483"/>
        <v>17500</v>
      </c>
      <c r="EC282" s="144">
        <f t="shared" si="483"/>
        <v>17500</v>
      </c>
      <c r="ED282" s="144">
        <f t="shared" si="483"/>
        <v>17500</v>
      </c>
      <c r="EE282" s="144">
        <f t="shared" si="483"/>
        <v>17500</v>
      </c>
      <c r="EF282" s="144">
        <f t="shared" si="483"/>
        <v>17500</v>
      </c>
      <c r="EG282" s="144">
        <f t="shared" si="483"/>
        <v>17500</v>
      </c>
      <c r="EH282" s="144">
        <f t="shared" si="483"/>
        <v>17500</v>
      </c>
      <c r="EI282" s="144">
        <f t="shared" si="483"/>
        <v>17500</v>
      </c>
      <c r="EJ282" s="144">
        <f t="shared" si="483"/>
        <v>17500</v>
      </c>
      <c r="EK282" s="144">
        <f t="shared" si="483"/>
        <v>17500</v>
      </c>
      <c r="EL282" s="144">
        <f t="shared" si="483"/>
        <v>17500</v>
      </c>
      <c r="EM282" s="144">
        <f t="shared" si="483"/>
        <v>17500</v>
      </c>
      <c r="EN282" s="144">
        <f t="shared" si="483"/>
        <v>17500</v>
      </c>
      <c r="EO282" s="144">
        <f t="shared" si="483"/>
        <v>17500</v>
      </c>
      <c r="EP282" s="144">
        <f t="shared" si="483"/>
        <v>17500</v>
      </c>
      <c r="EQ282" s="144">
        <f t="shared" si="483"/>
        <v>17500</v>
      </c>
      <c r="ER282" s="144">
        <f t="shared" si="483"/>
        <v>17500</v>
      </c>
      <c r="ES282" s="144">
        <f t="shared" si="483"/>
        <v>17500</v>
      </c>
      <c r="ET282" s="144">
        <f t="shared" si="483"/>
        <v>17500</v>
      </c>
      <c r="EU282" s="144">
        <f t="shared" si="483"/>
        <v>17500</v>
      </c>
      <c r="EV282" s="144">
        <f t="shared" si="483"/>
        <v>17500</v>
      </c>
      <c r="EW282" s="144">
        <f t="shared" si="483"/>
        <v>17500</v>
      </c>
      <c r="EX282" s="147">
        <f>PV(0.05,'PV factor'!C112,,-BR282)</f>
        <v>0</v>
      </c>
      <c r="EY282" s="147">
        <f>PV(0.05,'PV factor'!D112,,-BS282)</f>
        <v>43191.879926573798</v>
      </c>
      <c r="EZ282" s="147">
        <f>PV(0.05,'PV factor'!E112,,-BT282)</f>
        <v>370216.11365634686</v>
      </c>
      <c r="FA282" s="147">
        <f>PV(0.05,'PV factor'!F112,,-BU282)</f>
        <v>156705.2332936918</v>
      </c>
      <c r="FB282" s="147">
        <f>PV(0.05,'PV factor'!G112,,-BV282)</f>
        <v>0</v>
      </c>
      <c r="FC282" s="147">
        <f>PV(0.05,'PV factor'!H112,,-BW282)</f>
        <v>0</v>
      </c>
      <c r="FD282" s="147">
        <f>PV(0.05,'PV factor'!I112,,-BX282)</f>
        <v>0</v>
      </c>
      <c r="FE282" s="147">
        <f>PV(0.05,'PV factor'!J112,,-BY282)</f>
        <v>0</v>
      </c>
      <c r="FF282" s="147">
        <f>PV(0.05,'PV factor'!K112,,-BZ282)</f>
        <v>0</v>
      </c>
      <c r="FG282" s="147">
        <f>PV(0.05,'PV factor'!L112,,-CA282)</f>
        <v>0</v>
      </c>
      <c r="FH282" s="147">
        <f>PV(0.05,'PV factor'!M112,,-CB282)</f>
        <v>0</v>
      </c>
      <c r="FI282" s="147">
        <f>PV(0.05,'PV factor'!N112,,-CC282)</f>
        <v>0</v>
      </c>
      <c r="FJ282" s="147">
        <f>PV(0.05,'PV factor'!O112,,-CD282)</f>
        <v>0</v>
      </c>
      <c r="FK282" s="147">
        <f>PV(0.05,'PV factor'!P112,,-CE282)</f>
        <v>0</v>
      </c>
      <c r="FL282" s="147">
        <f>PV(0.05,'PV factor'!Q112,,-CF282)</f>
        <v>0</v>
      </c>
      <c r="FM282" s="147">
        <f>PV(0.05,'PV factor'!R112,,-CG282)</f>
        <v>0</v>
      </c>
      <c r="FN282" s="147">
        <f>PV(0.05,'PV factor'!S112,,-CH282)</f>
        <v>0</v>
      </c>
      <c r="FO282" s="147">
        <f>PV(0.05,'PV factor'!T112,,-CI282)</f>
        <v>0</v>
      </c>
      <c r="FP282" s="147">
        <f>PV(0.05,'PV factor'!U112,,-CJ282)</f>
        <v>0</v>
      </c>
      <c r="FQ282" s="147">
        <f>PV(0.05,'PV factor'!V112,,-CK282)</f>
        <v>0</v>
      </c>
      <c r="FR282" s="147">
        <f>PV(0.05,'PV factor'!W112,,-CL282)</f>
        <v>0</v>
      </c>
      <c r="FS282" s="147">
        <f>PV(0.05,'PV factor'!X112,,-CM282)</f>
        <v>0</v>
      </c>
      <c r="FT282" s="147">
        <f>PV(0.05,'PV factor'!Y112,,-CN282)</f>
        <v>0</v>
      </c>
      <c r="FU282" s="147">
        <f>PV(0.05,'PV factor'!Z112,,-CO282)</f>
        <v>0</v>
      </c>
      <c r="FV282" s="147">
        <f>PV(0.05,'PV factor'!AA112,,-CP282)</f>
        <v>0</v>
      </c>
      <c r="FW282" s="147">
        <f>PV(0.05,'PV factor'!AB112,,-CQ282)</f>
        <v>0</v>
      </c>
      <c r="FX282" s="147">
        <f>PV(0.05,'PV factor'!AC112,,-CR282)</f>
        <v>0</v>
      </c>
      <c r="FY282" s="147">
        <f>PV(0.05,'PV factor'!AD112,,-CS282)</f>
        <v>0</v>
      </c>
      <c r="FZ282" s="147">
        <f>PV(0.05,'PV factor'!AE112,,-CT282)</f>
        <v>0</v>
      </c>
      <c r="GA282" s="147">
        <f>PV(0.05,'PV factor'!AF112,,-CU282)</f>
        <v>0</v>
      </c>
      <c r="GB282" s="147">
        <f>PV(0.05,'PV factor'!AG112,,-CV282)</f>
        <v>0</v>
      </c>
      <c r="GC282" s="147">
        <f>PV(0.05,'PV factor'!AH112,,-CW282)</f>
        <v>0</v>
      </c>
      <c r="GD282" s="147">
        <f>PV(0.05,'PV factor'!AI112,,-CX282)</f>
        <v>0</v>
      </c>
      <c r="GE282" s="147">
        <f>PV(0.05,'PV factor'!AJ112,,-CY282)</f>
        <v>0</v>
      </c>
      <c r="GF282" s="147">
        <f>PV(0.05,'PV factor'!AK112,,-CZ282)</f>
        <v>0</v>
      </c>
      <c r="GG282" s="147">
        <f>PV(0.05,'PV factor'!AL112,,-DA282)</f>
        <v>0</v>
      </c>
      <c r="GH282" s="147">
        <f>PV(0.05,'PV factor'!AM112,,-DB282)</f>
        <v>0</v>
      </c>
      <c r="GI282" s="147">
        <f>PV(0.05,'PV factor'!AN112,,-DC282)</f>
        <v>0</v>
      </c>
      <c r="GJ282" s="147">
        <f>PV(0.05,'PV factor'!AO112,,-DD282)</f>
        <v>0</v>
      </c>
      <c r="GK282" s="147">
        <f>PV(0.05,'PV factor'!AP112,,-DE282)</f>
        <v>0</v>
      </c>
      <c r="GL282" s="147">
        <f>PV(0.05,'PV factor'!C112,,-DI282)</f>
        <v>15873.015873015873</v>
      </c>
      <c r="GM282" s="147">
        <f>PV(0.05,'PV factor'!D112,,-DJ282)</f>
        <v>15117.15797430083</v>
      </c>
      <c r="GN282" s="147">
        <f>PV(0.05,'PV factor'!E112,,-DK282)</f>
        <v>14397.293308857934</v>
      </c>
      <c r="GO282" s="147">
        <f>PV(0.05,'PV factor'!F112,,-DL282)</f>
        <v>13711.707913198032</v>
      </c>
      <c r="GP282" s="147">
        <f>PV(0.05,'PV factor'!G112,,-DM282)</f>
        <v>13058.769441140985</v>
      </c>
      <c r="GQ282" s="147">
        <f>PV(0.05,'PV factor'!H112,,-DN282)</f>
        <v>12436.923277277125</v>
      </c>
      <c r="GR282" s="147">
        <f>PV(0.05,'PV factor'!I112,,-DO282)</f>
        <v>11844.688835502026</v>
      </c>
      <c r="GS282" s="147">
        <f>PV(0.05,'PV factor'!J112,,-DP282)</f>
        <v>11280.656033811452</v>
      </c>
      <c r="GT282" s="147">
        <f>PV(0.05,'PV factor'!K112,,-DQ282)</f>
        <v>10743.481936963288</v>
      </c>
      <c r="GU282" s="147">
        <f>PV(0.05,'PV factor'!L112,,-DR282)</f>
        <v>10231.887559012655</v>
      </c>
      <c r="GV282" s="147">
        <f>PV(0.05,'PV factor'!M112,,-DS282)</f>
        <v>9744.6548181072922</v>
      </c>
      <c r="GW282" s="147">
        <f>PV(0.05,'PV factor'!N112,,-DT282)</f>
        <v>9280.6236362926575</v>
      </c>
      <c r="GX282" s="147">
        <f>PV(0.05,'PV factor'!O112,,-DU282)</f>
        <v>8838.6891774215801</v>
      </c>
      <c r="GY282" s="147">
        <f>PV(0.05,'PV factor'!P112,,-DV282)</f>
        <v>8417.7992165919786</v>
      </c>
      <c r="GZ282" s="147">
        <f>PV(0.05,'PV factor'!Q112,,-DW282)</f>
        <v>8016.9516348495035</v>
      </c>
      <c r="HA282" s="147">
        <f>PV(0.05,'PV factor'!R112,,-DX282)</f>
        <v>7635.1920331900028</v>
      </c>
      <c r="HB282" s="147">
        <f>PV(0.05,'PV factor'!S112,,-DY282)</f>
        <v>7271.611460180955</v>
      </c>
      <c r="HC282" s="147">
        <f>PV(0.05,'PV factor'!T112,,-DZ282)</f>
        <v>6925.3442477913859</v>
      </c>
      <c r="HD282" s="147">
        <f>PV(0.05,'PV factor'!U112,,-EA282)</f>
        <v>6595.5659502775106</v>
      </c>
      <c r="HE282" s="147">
        <f>PV(0.05,'PV factor'!V112,,-EB282)</f>
        <v>6281.4913812166769</v>
      </c>
      <c r="HF282" s="147">
        <f>PV(0.05,'PV factor'!W112,,-EC282)</f>
        <v>5982.3727440158827</v>
      </c>
      <c r="HG282" s="147">
        <f>PV(0.05,'PV factor'!X112,,-ED282)</f>
        <v>5697.4978514436971</v>
      </c>
      <c r="HH282" s="147">
        <f>PV(0.05,'PV factor'!Y112,,-EE282)</f>
        <v>5426.1884299463791</v>
      </c>
      <c r="HI282" s="147">
        <f>PV(0.05,'PV factor'!Z112,,-EF282)</f>
        <v>5167.7985047108368</v>
      </c>
      <c r="HJ282" s="147">
        <f>PV(0.05,'PV factor'!AA112,,-EG282)</f>
        <v>4921.7128616293685</v>
      </c>
      <c r="HK282" s="147">
        <f>PV(0.05,'PV factor'!AB112,,-EH282)</f>
        <v>4687.3455825041601</v>
      </c>
      <c r="HL282" s="147">
        <f>PV(0.05,'PV factor'!AC112,,-EI282)</f>
        <v>4464.1386500039625</v>
      </c>
      <c r="HM282" s="147">
        <f>PV(0.05,'PV factor'!AD112,,-EJ282)</f>
        <v>4251.5606190513918</v>
      </c>
      <c r="HN282" s="147">
        <f>PV(0.05,'PV factor'!AE112,,-EK282)</f>
        <v>4049.1053514775176</v>
      </c>
      <c r="HO282" s="147">
        <f>PV(0.05,'PV factor'!AF112,,-EL282)</f>
        <v>3856.2908109309674</v>
      </c>
      <c r="HP282" s="147">
        <f>PV(0.05,'PV factor'!AG112,,-EM282)</f>
        <v>3672.6579151723504</v>
      </c>
      <c r="HQ282" s="147">
        <f>PV(0.05,'PV factor'!AH112,,-EN282)</f>
        <v>3497.769443021286</v>
      </c>
      <c r="HR282" s="147">
        <f>PV(0.05,'PV factor'!AI112,,-EO282)</f>
        <v>3331.2089933536058</v>
      </c>
      <c r="HS282" s="147">
        <f>PV(0.05,'PV factor'!AJ112,,-EP282)</f>
        <v>3172.5799936701001</v>
      </c>
      <c r="HT282" s="147">
        <f>PV(0.05,'PV factor'!AK112,,-EQ282)</f>
        <v>3021.5047558762863</v>
      </c>
      <c r="HU282" s="147">
        <f>PV(0.05,'PV factor'!AL112,,-ER282)</f>
        <v>2877.6235770250341</v>
      </c>
      <c r="HV282" s="147">
        <f>PV(0.05,'PV factor'!AM112,,-ES282)</f>
        <v>2740.5938828809853</v>
      </c>
      <c r="HW282" s="147">
        <f>PV(0.05,'PV factor'!AN112,,-ET282)</f>
        <v>2610.089412267605</v>
      </c>
      <c r="HX282" s="147">
        <f>PV(0.05,'PV factor'!AO112,,-EU282)</f>
        <v>2485.799440254862</v>
      </c>
      <c r="HY282" s="147">
        <f>PV(0.05,'PV factor'!AP112,,-EV282)</f>
        <v>2367.4280383379637</v>
      </c>
      <c r="HZ282" s="147">
        <f t="shared" si="459"/>
        <v>570113.2268766124</v>
      </c>
      <c r="IA282" s="147">
        <f t="shared" si="460"/>
        <v>285984.77256657399</v>
      </c>
      <c r="IB282" s="401">
        <f t="shared" si="461"/>
        <v>0.50162802595083211</v>
      </c>
    </row>
    <row r="283" spans="1:236" ht="90" customHeight="1" x14ac:dyDescent="0.2">
      <c r="A283" s="137" t="s">
        <v>1699</v>
      </c>
      <c r="B283" s="138" t="s">
        <v>1700</v>
      </c>
      <c r="C283" s="138" t="s">
        <v>1748</v>
      </c>
      <c r="D283" s="121">
        <v>10</v>
      </c>
      <c r="E283" s="138" t="s">
        <v>1749</v>
      </c>
      <c r="F283" s="118" t="s">
        <v>1750</v>
      </c>
      <c r="G283" s="118" t="s">
        <v>1751</v>
      </c>
      <c r="H283" s="142" t="s">
        <v>77</v>
      </c>
      <c r="I283" s="118" t="s">
        <v>1752</v>
      </c>
      <c r="J283" s="118">
        <v>40</v>
      </c>
      <c r="K283" s="227" t="s">
        <v>94</v>
      </c>
      <c r="L283" s="142">
        <v>10000</v>
      </c>
      <c r="M283" s="142" t="s">
        <v>1753</v>
      </c>
      <c r="N283" s="142" t="s">
        <v>81</v>
      </c>
      <c r="O283" s="13" t="s">
        <v>217</v>
      </c>
      <c r="P283" s="142" t="s">
        <v>218</v>
      </c>
      <c r="Q283" s="79" t="s">
        <v>87</v>
      </c>
      <c r="R283" s="142" t="s">
        <v>108</v>
      </c>
      <c r="S283" s="142" t="s">
        <v>99</v>
      </c>
      <c r="T283" s="142" t="s">
        <v>996</v>
      </c>
      <c r="U283" s="142" t="s">
        <v>100</v>
      </c>
      <c r="V283" s="117">
        <v>1</v>
      </c>
      <c r="W283" s="136">
        <v>400000</v>
      </c>
      <c r="X283" s="136">
        <v>15000</v>
      </c>
      <c r="Y283" s="136">
        <v>0</v>
      </c>
      <c r="Z283" s="136">
        <v>0</v>
      </c>
      <c r="AA283" s="136">
        <v>15000</v>
      </c>
      <c r="AB283" s="136">
        <v>0</v>
      </c>
      <c r="AC283" s="136">
        <v>200000</v>
      </c>
      <c r="AD283" s="136">
        <v>185000</v>
      </c>
      <c r="AE283" s="139">
        <v>0</v>
      </c>
      <c r="AF283" s="139">
        <v>0</v>
      </c>
      <c r="AG283" s="139">
        <v>0</v>
      </c>
      <c r="AH283" s="139">
        <v>0</v>
      </c>
      <c r="AI283" s="119" t="s">
        <v>1714</v>
      </c>
      <c r="AJ283" s="136">
        <v>10000</v>
      </c>
      <c r="AK283" s="136">
        <v>0</v>
      </c>
      <c r="AL283" s="136">
        <v>5000</v>
      </c>
      <c r="AM283" s="136">
        <v>0</v>
      </c>
      <c r="AN283" s="136">
        <v>0</v>
      </c>
      <c r="AO283" s="136">
        <v>5000</v>
      </c>
      <c r="AP283" s="136">
        <v>0</v>
      </c>
      <c r="AQ283" s="139">
        <v>0</v>
      </c>
      <c r="AR283" s="139">
        <v>0</v>
      </c>
      <c r="AS283" s="139">
        <v>0</v>
      </c>
      <c r="AT283" s="139">
        <v>0</v>
      </c>
      <c r="AU283" s="118"/>
      <c r="AV283" s="230">
        <f t="shared" si="427"/>
        <v>0</v>
      </c>
      <c r="AW283" s="230">
        <f t="shared" si="428"/>
        <v>0</v>
      </c>
      <c r="AX283" s="230" t="str">
        <f t="shared" si="429"/>
        <v>B3</v>
      </c>
      <c r="AY283" s="141">
        <f t="shared" si="430"/>
        <v>9</v>
      </c>
      <c r="AZ283" s="70">
        <f t="shared" si="431"/>
        <v>1</v>
      </c>
      <c r="BA283" s="70">
        <f t="shared" si="432"/>
        <v>1</v>
      </c>
      <c r="BB283" s="70">
        <f t="shared" si="433"/>
        <v>1</v>
      </c>
      <c r="BC283" s="70">
        <f t="shared" si="434"/>
        <v>1</v>
      </c>
      <c r="BD283" s="70">
        <f t="shared" si="435"/>
        <v>1</v>
      </c>
      <c r="BE283" s="70">
        <f t="shared" si="436"/>
        <v>1</v>
      </c>
      <c r="BF283" s="70">
        <f t="shared" si="437"/>
        <v>1</v>
      </c>
      <c r="BG283" s="71">
        <f t="shared" si="438"/>
        <v>0</v>
      </c>
      <c r="BH283" s="71">
        <f t="shared" si="439"/>
        <v>1</v>
      </c>
      <c r="BI283" s="71">
        <f t="shared" si="440"/>
        <v>0</v>
      </c>
      <c r="BJ283" s="71">
        <f t="shared" si="441"/>
        <v>0</v>
      </c>
      <c r="BK283" s="71">
        <f t="shared" si="442"/>
        <v>1</v>
      </c>
      <c r="BL283" s="70">
        <f t="shared" si="443"/>
        <v>1</v>
      </c>
      <c r="BM283" s="70">
        <f t="shared" si="444"/>
        <v>1</v>
      </c>
      <c r="BN283" s="70">
        <f t="shared" si="445"/>
        <v>0</v>
      </c>
      <c r="BO283" s="70">
        <f t="shared" si="446"/>
        <v>1</v>
      </c>
      <c r="BP283" s="144">
        <f t="shared" si="447"/>
        <v>0</v>
      </c>
      <c r="BQ283" s="144">
        <f t="shared" si="448"/>
        <v>5000</v>
      </c>
      <c r="BR283" s="144">
        <f t="shared" si="449"/>
        <v>15000</v>
      </c>
      <c r="BS283" s="144">
        <f t="shared" si="450"/>
        <v>0</v>
      </c>
      <c r="BT283" s="144">
        <f t="shared" si="451"/>
        <v>205000</v>
      </c>
      <c r="BU283" s="144">
        <f t="shared" si="452"/>
        <v>185000</v>
      </c>
      <c r="BV283" s="144">
        <f t="shared" si="453"/>
        <v>0</v>
      </c>
      <c r="BW283" s="144">
        <f t="shared" si="454"/>
        <v>0</v>
      </c>
      <c r="BX283" s="144">
        <f t="shared" si="455"/>
        <v>0</v>
      </c>
      <c r="BY283" s="144">
        <f t="shared" si="456"/>
        <v>0</v>
      </c>
      <c r="BZ283" s="9">
        <v>0</v>
      </c>
      <c r="CA283" s="9">
        <v>0</v>
      </c>
      <c r="CB283" s="9">
        <v>0</v>
      </c>
      <c r="CC283" s="9">
        <v>0</v>
      </c>
      <c r="CD283" s="9">
        <v>0</v>
      </c>
      <c r="CE283" s="9">
        <v>0</v>
      </c>
      <c r="CF283" s="9">
        <v>0</v>
      </c>
      <c r="CG283" s="9">
        <v>0</v>
      </c>
      <c r="CH283" s="9">
        <v>0</v>
      </c>
      <c r="CI283" s="9">
        <v>0</v>
      </c>
      <c r="CJ283" s="9">
        <v>0</v>
      </c>
      <c r="CK283" s="9">
        <v>0</v>
      </c>
      <c r="CL283" s="9">
        <v>0</v>
      </c>
      <c r="CM283" s="9">
        <v>0</v>
      </c>
      <c r="CN283" s="9">
        <v>0</v>
      </c>
      <c r="CO283" s="9">
        <v>0</v>
      </c>
      <c r="CP283" s="9">
        <v>0</v>
      </c>
      <c r="CQ283" s="9">
        <v>0</v>
      </c>
      <c r="CR283" s="9">
        <v>0</v>
      </c>
      <c r="CS283" s="9">
        <v>0</v>
      </c>
      <c r="CT283" s="9">
        <v>0</v>
      </c>
      <c r="CU283" s="9">
        <v>0</v>
      </c>
      <c r="CV283" s="9">
        <v>0</v>
      </c>
      <c r="CW283" s="9">
        <v>0</v>
      </c>
      <c r="CX283" s="9">
        <v>0</v>
      </c>
      <c r="CY283" s="9">
        <v>0</v>
      </c>
      <c r="CZ283" s="9">
        <v>0</v>
      </c>
      <c r="DA283" s="9">
        <v>0</v>
      </c>
      <c r="DB283" s="9">
        <v>0</v>
      </c>
      <c r="DC283" s="9">
        <v>0</v>
      </c>
      <c r="DD283" s="9">
        <v>0</v>
      </c>
      <c r="DE283" s="9">
        <v>0</v>
      </c>
      <c r="DF283" s="9">
        <v>0</v>
      </c>
      <c r="DG283" s="144">
        <f t="shared" si="457"/>
        <v>10000</v>
      </c>
      <c r="DH283" s="144">
        <f t="shared" ref="DH283:EW283" si="484">DG283</f>
        <v>10000</v>
      </c>
      <c r="DI283" s="144">
        <f t="shared" si="484"/>
        <v>10000</v>
      </c>
      <c r="DJ283" s="144">
        <f t="shared" si="484"/>
        <v>10000</v>
      </c>
      <c r="DK283" s="144">
        <f t="shared" si="484"/>
        <v>10000</v>
      </c>
      <c r="DL283" s="144">
        <f t="shared" si="484"/>
        <v>10000</v>
      </c>
      <c r="DM283" s="144">
        <f t="shared" si="484"/>
        <v>10000</v>
      </c>
      <c r="DN283" s="144">
        <f t="shared" si="484"/>
        <v>10000</v>
      </c>
      <c r="DO283" s="144">
        <f t="shared" si="484"/>
        <v>10000</v>
      </c>
      <c r="DP283" s="144">
        <f t="shared" si="484"/>
        <v>10000</v>
      </c>
      <c r="DQ283" s="144">
        <f t="shared" si="484"/>
        <v>10000</v>
      </c>
      <c r="DR283" s="144">
        <f t="shared" si="484"/>
        <v>10000</v>
      </c>
      <c r="DS283" s="144">
        <f t="shared" si="484"/>
        <v>10000</v>
      </c>
      <c r="DT283" s="144">
        <f t="shared" si="484"/>
        <v>10000</v>
      </c>
      <c r="DU283" s="144">
        <f t="shared" si="484"/>
        <v>10000</v>
      </c>
      <c r="DV283" s="144">
        <f t="shared" si="484"/>
        <v>10000</v>
      </c>
      <c r="DW283" s="144">
        <f t="shared" si="484"/>
        <v>10000</v>
      </c>
      <c r="DX283" s="144">
        <f t="shared" si="484"/>
        <v>10000</v>
      </c>
      <c r="DY283" s="144">
        <f t="shared" si="484"/>
        <v>10000</v>
      </c>
      <c r="DZ283" s="144">
        <f t="shared" si="484"/>
        <v>10000</v>
      </c>
      <c r="EA283" s="144">
        <f t="shared" si="484"/>
        <v>10000</v>
      </c>
      <c r="EB283" s="144">
        <f t="shared" si="484"/>
        <v>10000</v>
      </c>
      <c r="EC283" s="144">
        <f t="shared" si="484"/>
        <v>10000</v>
      </c>
      <c r="ED283" s="144">
        <f t="shared" si="484"/>
        <v>10000</v>
      </c>
      <c r="EE283" s="144">
        <f t="shared" si="484"/>
        <v>10000</v>
      </c>
      <c r="EF283" s="144">
        <f t="shared" si="484"/>
        <v>10000</v>
      </c>
      <c r="EG283" s="144">
        <f t="shared" si="484"/>
        <v>10000</v>
      </c>
      <c r="EH283" s="144">
        <f t="shared" si="484"/>
        <v>10000</v>
      </c>
      <c r="EI283" s="144">
        <f t="shared" si="484"/>
        <v>10000</v>
      </c>
      <c r="EJ283" s="144">
        <f t="shared" si="484"/>
        <v>10000</v>
      </c>
      <c r="EK283" s="144">
        <f t="shared" si="484"/>
        <v>10000</v>
      </c>
      <c r="EL283" s="144">
        <f t="shared" si="484"/>
        <v>10000</v>
      </c>
      <c r="EM283" s="144">
        <f t="shared" si="484"/>
        <v>10000</v>
      </c>
      <c r="EN283" s="144">
        <f t="shared" si="484"/>
        <v>10000</v>
      </c>
      <c r="EO283" s="144">
        <f t="shared" si="484"/>
        <v>10000</v>
      </c>
      <c r="EP283" s="144">
        <f t="shared" si="484"/>
        <v>10000</v>
      </c>
      <c r="EQ283" s="144">
        <f t="shared" si="484"/>
        <v>10000</v>
      </c>
      <c r="ER283" s="144">
        <f t="shared" si="484"/>
        <v>10000</v>
      </c>
      <c r="ES283" s="144">
        <f t="shared" si="484"/>
        <v>10000</v>
      </c>
      <c r="ET283" s="144">
        <f t="shared" si="484"/>
        <v>10000</v>
      </c>
      <c r="EU283" s="144">
        <f t="shared" si="484"/>
        <v>10000</v>
      </c>
      <c r="EV283" s="144">
        <f t="shared" si="484"/>
        <v>10000</v>
      </c>
      <c r="EW283" s="144">
        <f t="shared" si="484"/>
        <v>10000</v>
      </c>
      <c r="EX283" s="147">
        <f>PV(0.05,'PV factor'!C266,,-BR283)</f>
        <v>13605.442176870747</v>
      </c>
      <c r="EY283" s="147">
        <f>PV(0.05,'PV factor'!D266,,-BS283)</f>
        <v>0</v>
      </c>
      <c r="EZ283" s="147">
        <f>PV(0.05,'PV factor'!E266,,-BT283)</f>
        <v>168654.00733233581</v>
      </c>
      <c r="FA283" s="147">
        <f>PV(0.05,'PV factor'!F266,,-BU283)</f>
        <v>144952.34079666491</v>
      </c>
      <c r="FB283" s="147">
        <f>PV(0.05,'PV factor'!G266,,-BV283)</f>
        <v>0</v>
      </c>
      <c r="FC283" s="147">
        <f>PV(0.05,'PV factor'!H266,,-BW283)</f>
        <v>0</v>
      </c>
      <c r="FD283" s="147">
        <f>PV(0.05,'PV factor'!I266,,-BX283)</f>
        <v>0</v>
      </c>
      <c r="FE283" s="147">
        <f>PV(0.05,'PV factor'!J266,,-BY283)</f>
        <v>0</v>
      </c>
      <c r="FF283" s="147">
        <f>PV(0.05,'PV factor'!K266,,-BZ283)</f>
        <v>0</v>
      </c>
      <c r="FG283" s="147">
        <f>PV(0.05,'PV factor'!L266,,-CA283)</f>
        <v>0</v>
      </c>
      <c r="FH283" s="147">
        <f>PV(0.05,'PV factor'!M266,,-CB283)</f>
        <v>0</v>
      </c>
      <c r="FI283" s="147">
        <f>PV(0.05,'PV factor'!N266,,-CC283)</f>
        <v>0</v>
      </c>
      <c r="FJ283" s="147">
        <f>PV(0.05,'PV factor'!O266,,-CD283)</f>
        <v>0</v>
      </c>
      <c r="FK283" s="147">
        <f>PV(0.05,'PV factor'!P266,,-CE283)</f>
        <v>0</v>
      </c>
      <c r="FL283" s="147">
        <f>PV(0.05,'PV factor'!Q266,,-CF283)</f>
        <v>0</v>
      </c>
      <c r="FM283" s="147">
        <f>PV(0.05,'PV factor'!R266,,-CG283)</f>
        <v>0</v>
      </c>
      <c r="FN283" s="147">
        <f>PV(0.05,'PV factor'!S266,,-CH283)</f>
        <v>0</v>
      </c>
      <c r="FO283" s="147">
        <f>PV(0.05,'PV factor'!T266,,-CI283)</f>
        <v>0</v>
      </c>
      <c r="FP283" s="147">
        <f>PV(0.05,'PV factor'!U266,,-CJ283)</f>
        <v>0</v>
      </c>
      <c r="FQ283" s="147">
        <f>PV(0.05,'PV factor'!V266,,-CK283)</f>
        <v>0</v>
      </c>
      <c r="FR283" s="147">
        <f>PV(0.05,'PV factor'!W266,,-CL283)</f>
        <v>0</v>
      </c>
      <c r="FS283" s="147">
        <f>PV(0.05,'PV factor'!X266,,-CM283)</f>
        <v>0</v>
      </c>
      <c r="FT283" s="147">
        <f>PV(0.05,'PV factor'!Y266,,-CN283)</f>
        <v>0</v>
      </c>
      <c r="FU283" s="147">
        <f>PV(0.05,'PV factor'!Z266,,-CO283)</f>
        <v>0</v>
      </c>
      <c r="FV283" s="147">
        <f>PV(0.05,'PV factor'!AA266,,-CP283)</f>
        <v>0</v>
      </c>
      <c r="FW283" s="147">
        <f>PV(0.05,'PV factor'!AB266,,-CQ283)</f>
        <v>0</v>
      </c>
      <c r="FX283" s="147">
        <f>PV(0.05,'PV factor'!AC266,,-CR283)</f>
        <v>0</v>
      </c>
      <c r="FY283" s="147">
        <f>PV(0.05,'PV factor'!AD266,,-CS283)</f>
        <v>0</v>
      </c>
      <c r="FZ283" s="147">
        <f>PV(0.05,'PV factor'!AE266,,-CT283)</f>
        <v>0</v>
      </c>
      <c r="GA283" s="147">
        <f>PV(0.05,'PV factor'!AF266,,-CU283)</f>
        <v>0</v>
      </c>
      <c r="GB283" s="147">
        <f>PV(0.05,'PV factor'!AG266,,-CV283)</f>
        <v>0</v>
      </c>
      <c r="GC283" s="147">
        <f>PV(0.05,'PV factor'!AH266,,-CW283)</f>
        <v>0</v>
      </c>
      <c r="GD283" s="147">
        <f>PV(0.05,'PV factor'!AI266,,-CX283)</f>
        <v>0</v>
      </c>
      <c r="GE283" s="147">
        <f>PV(0.05,'PV factor'!AJ266,,-CY283)</f>
        <v>0</v>
      </c>
      <c r="GF283" s="147">
        <f>PV(0.05,'PV factor'!AK266,,-CZ283)</f>
        <v>0</v>
      </c>
      <c r="GG283" s="147">
        <f>PV(0.05,'PV factor'!AL266,,-DA283)</f>
        <v>0</v>
      </c>
      <c r="GH283" s="147">
        <f>PV(0.05,'PV factor'!AM266,,-DB283)</f>
        <v>0</v>
      </c>
      <c r="GI283" s="147">
        <f>PV(0.05,'PV factor'!AN266,,-DC283)</f>
        <v>0</v>
      </c>
      <c r="GJ283" s="147">
        <f>PV(0.05,'PV factor'!AO266,,-DD283)</f>
        <v>0</v>
      </c>
      <c r="GK283" s="147">
        <f>PV(0.05,'PV factor'!AP266,,-DE283)</f>
        <v>0</v>
      </c>
      <c r="GL283" s="147">
        <f>PV(0.05,'PV factor'!C266,,-DI283)</f>
        <v>9070.2947845804993</v>
      </c>
      <c r="GM283" s="147">
        <f>PV(0.05,'PV factor'!D266,,-DJ283)</f>
        <v>8638.3759853147603</v>
      </c>
      <c r="GN283" s="147">
        <f>PV(0.05,'PV factor'!E266,,-DK283)</f>
        <v>8227.0247479188201</v>
      </c>
      <c r="GO283" s="147">
        <f>PV(0.05,'PV factor'!F266,,-DL283)</f>
        <v>7835.2616646845891</v>
      </c>
      <c r="GP283" s="147">
        <f>PV(0.05,'PV factor'!G266,,-DM283)</f>
        <v>7462.153966366277</v>
      </c>
      <c r="GQ283" s="147">
        <f>PV(0.05,'PV factor'!H266,,-DN283)</f>
        <v>7106.8133013012148</v>
      </c>
      <c r="GR283" s="147">
        <f>PV(0.05,'PV factor'!I266,,-DO283)</f>
        <v>6768.3936202868717</v>
      </c>
      <c r="GS283" s="147">
        <f>PV(0.05,'PV factor'!J266,,-DP283)</f>
        <v>6446.0891621779729</v>
      </c>
      <c r="GT283" s="147">
        <f>PV(0.05,'PV factor'!K266,,-DQ283)</f>
        <v>6139.1325354075934</v>
      </c>
      <c r="GU283" s="147">
        <f>PV(0.05,'PV factor'!L266,,-DR283)</f>
        <v>5846.7928908643744</v>
      </c>
      <c r="GV283" s="147">
        <f>PV(0.05,'PV factor'!M266,,-DS283)</f>
        <v>5568.3741817755954</v>
      </c>
      <c r="GW283" s="147">
        <f>PV(0.05,'PV factor'!N266,,-DT283)</f>
        <v>5303.2135064529466</v>
      </c>
      <c r="GX283" s="147">
        <f>PV(0.05,'PV factor'!O266,,-DU283)</f>
        <v>5050.6795299551886</v>
      </c>
      <c r="GY283" s="147">
        <f>PV(0.05,'PV factor'!P266,,-DV283)</f>
        <v>4810.1709809097019</v>
      </c>
      <c r="GZ283" s="147">
        <f>PV(0.05,'PV factor'!Q266,,-DW283)</f>
        <v>4581.1152199140024</v>
      </c>
      <c r="HA283" s="147">
        <f>PV(0.05,'PV factor'!R266,,-DX283)</f>
        <v>4362.9668761085732</v>
      </c>
      <c r="HB283" s="147">
        <f>PV(0.05,'PV factor'!S266,,-DY283)</f>
        <v>4155.2065486748315</v>
      </c>
      <c r="HC283" s="147">
        <f>PV(0.05,'PV factor'!T266,,-DZ283)</f>
        <v>3957.3395701665063</v>
      </c>
      <c r="HD283" s="147">
        <f>PV(0.05,'PV factor'!U266,,-EA283)</f>
        <v>3768.8948287300059</v>
      </c>
      <c r="HE283" s="147">
        <f>PV(0.05,'PV factor'!V266,,-EB283)</f>
        <v>3589.4236464095297</v>
      </c>
      <c r="HF283" s="147">
        <f>PV(0.05,'PV factor'!W266,,-EC283)</f>
        <v>3418.498710866219</v>
      </c>
      <c r="HG283" s="147">
        <f>PV(0.05,'PV factor'!X266,,-ED283)</f>
        <v>3255.7130579678269</v>
      </c>
      <c r="HH283" s="147">
        <f>PV(0.05,'PV factor'!Y266,,-EE283)</f>
        <v>3100.679102826502</v>
      </c>
      <c r="HI283" s="147">
        <f>PV(0.05,'PV factor'!Z266,,-EF283)</f>
        <v>2953.0277169776209</v>
      </c>
      <c r="HJ283" s="147">
        <f>PV(0.05,'PV factor'!AA266,,-EG283)</f>
        <v>2812.4073495024963</v>
      </c>
      <c r="HK283" s="147">
        <f>PV(0.05,'PV factor'!AB266,,-EH283)</f>
        <v>2678.4831900023769</v>
      </c>
      <c r="HL283" s="147">
        <f>PV(0.05,'PV factor'!AC266,,-EI283)</f>
        <v>2550.9363714308356</v>
      </c>
      <c r="HM283" s="147">
        <f>PV(0.05,'PV factor'!AD266,,-EJ283)</f>
        <v>2429.4632108865098</v>
      </c>
      <c r="HN283" s="147">
        <f>PV(0.05,'PV factor'!AE266,,-EK283)</f>
        <v>2313.7744865585814</v>
      </c>
      <c r="HO283" s="147">
        <f>PV(0.05,'PV factor'!AF266,,-EL283)</f>
        <v>2203.5947491034099</v>
      </c>
      <c r="HP283" s="147">
        <f>PV(0.05,'PV factor'!AG266,,-EM283)</f>
        <v>2098.6616658127714</v>
      </c>
      <c r="HQ283" s="147">
        <f>PV(0.05,'PV factor'!AH266,,-EN283)</f>
        <v>1998.7253960121634</v>
      </c>
      <c r="HR283" s="147">
        <f>PV(0.05,'PV factor'!AI266,,-EO283)</f>
        <v>1903.5479962020604</v>
      </c>
      <c r="HS283" s="147">
        <f>PV(0.05,'PV factor'!AJ266,,-EP283)</f>
        <v>1812.9028535257717</v>
      </c>
      <c r="HT283" s="147">
        <f>PV(0.05,'PV factor'!AK266,,-EQ283)</f>
        <v>1726.5741462150208</v>
      </c>
      <c r="HU283" s="147">
        <f>PV(0.05,'PV factor'!AL266,,-ER283)</f>
        <v>1644.3563297285912</v>
      </c>
      <c r="HV283" s="147">
        <f>PV(0.05,'PV factor'!AM266,,-ES283)</f>
        <v>1566.0536473605632</v>
      </c>
      <c r="HW283" s="147">
        <f>PV(0.05,'PV factor'!AN266,,-ET283)</f>
        <v>1491.4796641529169</v>
      </c>
      <c r="HX283" s="147">
        <f>PV(0.05,'PV factor'!AO266,,-EU283)</f>
        <v>1420.4568230027783</v>
      </c>
      <c r="HY283" s="147">
        <f>PV(0.05,'PV factor'!AP266,,-EV283)</f>
        <v>1352.8160219074077</v>
      </c>
      <c r="HZ283" s="147">
        <f t="shared" si="459"/>
        <v>327211.79030587146</v>
      </c>
      <c r="IA283" s="147">
        <f t="shared" si="460"/>
        <v>163419.87003804228</v>
      </c>
      <c r="IB283" s="401">
        <f t="shared" si="461"/>
        <v>0.49943148407115906</v>
      </c>
    </row>
    <row r="284" spans="1:236" ht="90" customHeight="1" x14ac:dyDescent="0.2">
      <c r="A284" s="276" t="s">
        <v>634</v>
      </c>
      <c r="B284" s="277" t="s">
        <v>1167</v>
      </c>
      <c r="C284" s="277" t="s">
        <v>1209</v>
      </c>
      <c r="D284" s="99"/>
      <c r="E284" s="277" t="s">
        <v>1210</v>
      </c>
      <c r="F284" s="103" t="s">
        <v>1211</v>
      </c>
      <c r="G284" s="103" t="s">
        <v>1188</v>
      </c>
      <c r="H284" s="103"/>
      <c r="I284" s="103" t="s">
        <v>1189</v>
      </c>
      <c r="J284" s="103">
        <v>10</v>
      </c>
      <c r="K284" s="227" t="s">
        <v>79</v>
      </c>
      <c r="L284" s="98">
        <v>102474</v>
      </c>
      <c r="M284" s="99" t="s">
        <v>644</v>
      </c>
      <c r="N284" s="99" t="s">
        <v>147</v>
      </c>
      <c r="O284" s="73" t="s">
        <v>106</v>
      </c>
      <c r="P284" s="90" t="s">
        <v>728</v>
      </c>
      <c r="Q284" s="112" t="s">
        <v>100</v>
      </c>
      <c r="R284" s="99" t="s">
        <v>108</v>
      </c>
      <c r="S284" s="99" t="s">
        <v>99</v>
      </c>
      <c r="T284" s="99" t="s">
        <v>366</v>
      </c>
      <c r="U284" s="99" t="s">
        <v>100</v>
      </c>
      <c r="V284" s="102">
        <v>1</v>
      </c>
      <c r="W284" s="105">
        <v>1760000</v>
      </c>
      <c r="X284" s="105">
        <v>170000</v>
      </c>
      <c r="Y284" s="105">
        <v>0</v>
      </c>
      <c r="Z284" s="105">
        <v>0</v>
      </c>
      <c r="AA284" s="105">
        <v>0</v>
      </c>
      <c r="AB284" s="105">
        <v>1760000</v>
      </c>
      <c r="AC284" s="105">
        <v>0</v>
      </c>
      <c r="AD284" s="105">
        <v>0</v>
      </c>
      <c r="AE284" s="278">
        <v>0</v>
      </c>
      <c r="AF284" s="278">
        <v>0</v>
      </c>
      <c r="AG284" s="278">
        <v>0</v>
      </c>
      <c r="AH284" s="278">
        <v>0</v>
      </c>
      <c r="AI284" s="100" t="s">
        <v>88</v>
      </c>
      <c r="AJ284" s="105">
        <v>0</v>
      </c>
      <c r="AK284" s="105">
        <v>0</v>
      </c>
      <c r="AL284" s="105">
        <v>0</v>
      </c>
      <c r="AM284" s="105">
        <v>0</v>
      </c>
      <c r="AN284" s="105">
        <v>0</v>
      </c>
      <c r="AO284" s="105">
        <v>0</v>
      </c>
      <c r="AP284" s="105">
        <v>0</v>
      </c>
      <c r="AQ284" s="278">
        <v>0</v>
      </c>
      <c r="AR284" s="278">
        <v>0</v>
      </c>
      <c r="AS284" s="278">
        <v>0</v>
      </c>
      <c r="AT284" s="278">
        <v>0</v>
      </c>
      <c r="AU284" s="103"/>
      <c r="AV284" s="230">
        <f t="shared" si="427"/>
        <v>0</v>
      </c>
      <c r="AW284" s="230">
        <f t="shared" si="428"/>
        <v>0</v>
      </c>
      <c r="AX284" s="230" t="str">
        <f t="shared" si="429"/>
        <v>C1</v>
      </c>
      <c r="AY284" s="141">
        <f t="shared" si="430"/>
        <v>6</v>
      </c>
      <c r="AZ284" s="70">
        <f t="shared" si="431"/>
        <v>1</v>
      </c>
      <c r="BA284" s="70">
        <f t="shared" si="432"/>
        <v>1</v>
      </c>
      <c r="BB284" s="70">
        <f t="shared" si="433"/>
        <v>0</v>
      </c>
      <c r="BC284" s="70">
        <f t="shared" si="434"/>
        <v>0</v>
      </c>
      <c r="BD284" s="70">
        <f t="shared" si="435"/>
        <v>1</v>
      </c>
      <c r="BE284" s="70">
        <f t="shared" si="436"/>
        <v>0</v>
      </c>
      <c r="BF284" s="70">
        <f t="shared" si="437"/>
        <v>0</v>
      </c>
      <c r="BG284" s="71">
        <f t="shared" si="438"/>
        <v>0</v>
      </c>
      <c r="BH284" s="71">
        <f t="shared" si="439"/>
        <v>1</v>
      </c>
      <c r="BI284" s="71">
        <f t="shared" si="440"/>
        <v>0</v>
      </c>
      <c r="BJ284" s="71">
        <f t="shared" si="441"/>
        <v>1</v>
      </c>
      <c r="BK284" s="71">
        <f t="shared" si="442"/>
        <v>0</v>
      </c>
      <c r="BL284" s="70">
        <f t="shared" si="443"/>
        <v>1</v>
      </c>
      <c r="BM284" s="70">
        <f t="shared" si="444"/>
        <v>1</v>
      </c>
      <c r="BN284" s="70">
        <f t="shared" si="445"/>
        <v>0</v>
      </c>
      <c r="BO284" s="70">
        <f t="shared" si="446"/>
        <v>1</v>
      </c>
      <c r="BP284" s="144">
        <f t="shared" si="447"/>
        <v>0</v>
      </c>
      <c r="BQ284" s="144">
        <f t="shared" si="448"/>
        <v>0</v>
      </c>
      <c r="BR284" s="144">
        <f t="shared" si="449"/>
        <v>0</v>
      </c>
      <c r="BS284" s="144">
        <f t="shared" si="450"/>
        <v>1760000</v>
      </c>
      <c r="BT284" s="144">
        <f t="shared" si="451"/>
        <v>0</v>
      </c>
      <c r="BU284" s="144">
        <f t="shared" si="452"/>
        <v>0</v>
      </c>
      <c r="BV284" s="144">
        <f t="shared" si="453"/>
        <v>0</v>
      </c>
      <c r="BW284" s="144">
        <f t="shared" si="454"/>
        <v>0</v>
      </c>
      <c r="BX284" s="144">
        <f t="shared" si="455"/>
        <v>0</v>
      </c>
      <c r="BY284" s="144">
        <f t="shared" si="456"/>
        <v>0</v>
      </c>
      <c r="BZ284" s="9">
        <v>0</v>
      </c>
      <c r="CA284" s="9">
        <v>0</v>
      </c>
      <c r="CB284" s="9">
        <v>0</v>
      </c>
      <c r="CC284" s="9">
        <v>0</v>
      </c>
      <c r="CD284" s="9">
        <v>0</v>
      </c>
      <c r="CE284" s="9">
        <v>0</v>
      </c>
      <c r="CF284" s="9">
        <v>0</v>
      </c>
      <c r="CG284" s="9">
        <v>0</v>
      </c>
      <c r="CH284" s="9">
        <v>0</v>
      </c>
      <c r="CI284" s="9">
        <v>0</v>
      </c>
      <c r="CJ284" s="9">
        <v>0</v>
      </c>
      <c r="CK284" s="9">
        <v>0</v>
      </c>
      <c r="CL284" s="9">
        <v>0</v>
      </c>
      <c r="CM284" s="9">
        <v>0</v>
      </c>
      <c r="CN284" s="9">
        <v>0</v>
      </c>
      <c r="CO284" s="9">
        <v>0</v>
      </c>
      <c r="CP284" s="9">
        <v>0</v>
      </c>
      <c r="CQ284" s="9">
        <v>0</v>
      </c>
      <c r="CR284" s="9">
        <v>0</v>
      </c>
      <c r="CS284" s="9">
        <v>0</v>
      </c>
      <c r="CT284" s="9">
        <v>0</v>
      </c>
      <c r="CU284" s="9">
        <v>0</v>
      </c>
      <c r="CV284" s="9">
        <v>0</v>
      </c>
      <c r="CW284" s="9">
        <v>0</v>
      </c>
      <c r="CX284" s="9">
        <v>0</v>
      </c>
      <c r="CY284" s="9">
        <v>0</v>
      </c>
      <c r="CZ284" s="9">
        <v>0</v>
      </c>
      <c r="DA284" s="9">
        <v>0</v>
      </c>
      <c r="DB284" s="9">
        <v>0</v>
      </c>
      <c r="DC284" s="9">
        <v>0</v>
      </c>
      <c r="DD284" s="9">
        <v>0</v>
      </c>
      <c r="DE284" s="9">
        <v>0</v>
      </c>
      <c r="DF284" s="9">
        <v>0</v>
      </c>
      <c r="DG284" s="144">
        <f t="shared" si="457"/>
        <v>102474</v>
      </c>
      <c r="DH284" s="144">
        <f t="shared" ref="DH284:EW284" si="485">DG284</f>
        <v>102474</v>
      </c>
      <c r="DI284" s="144">
        <f t="shared" si="485"/>
        <v>102474</v>
      </c>
      <c r="DJ284" s="144">
        <f t="shared" si="485"/>
        <v>102474</v>
      </c>
      <c r="DK284" s="144">
        <f t="shared" si="485"/>
        <v>102474</v>
      </c>
      <c r="DL284" s="144">
        <f t="shared" si="485"/>
        <v>102474</v>
      </c>
      <c r="DM284" s="144">
        <f t="shared" si="485"/>
        <v>102474</v>
      </c>
      <c r="DN284" s="144">
        <f t="shared" si="485"/>
        <v>102474</v>
      </c>
      <c r="DO284" s="144">
        <f t="shared" si="485"/>
        <v>102474</v>
      </c>
      <c r="DP284" s="144">
        <f t="shared" si="485"/>
        <v>102474</v>
      </c>
      <c r="DQ284" s="144">
        <f t="shared" si="485"/>
        <v>102474</v>
      </c>
      <c r="DR284" s="144">
        <f t="shared" si="485"/>
        <v>102474</v>
      </c>
      <c r="DS284" s="144">
        <f t="shared" si="485"/>
        <v>102474</v>
      </c>
      <c r="DT284" s="144">
        <f t="shared" si="485"/>
        <v>102474</v>
      </c>
      <c r="DU284" s="144">
        <f t="shared" si="485"/>
        <v>102474</v>
      </c>
      <c r="DV284" s="144">
        <f t="shared" si="485"/>
        <v>102474</v>
      </c>
      <c r="DW284" s="144">
        <f t="shared" si="485"/>
        <v>102474</v>
      </c>
      <c r="DX284" s="144">
        <f t="shared" si="485"/>
        <v>102474</v>
      </c>
      <c r="DY284" s="144">
        <f t="shared" si="485"/>
        <v>102474</v>
      </c>
      <c r="DZ284" s="144">
        <f t="shared" si="485"/>
        <v>102474</v>
      </c>
      <c r="EA284" s="144">
        <f t="shared" si="485"/>
        <v>102474</v>
      </c>
      <c r="EB284" s="144">
        <f t="shared" si="485"/>
        <v>102474</v>
      </c>
      <c r="EC284" s="144">
        <f t="shared" si="485"/>
        <v>102474</v>
      </c>
      <c r="ED284" s="144">
        <f t="shared" si="485"/>
        <v>102474</v>
      </c>
      <c r="EE284" s="144">
        <f t="shared" si="485"/>
        <v>102474</v>
      </c>
      <c r="EF284" s="144">
        <f t="shared" si="485"/>
        <v>102474</v>
      </c>
      <c r="EG284" s="144">
        <f t="shared" si="485"/>
        <v>102474</v>
      </c>
      <c r="EH284" s="144">
        <f t="shared" si="485"/>
        <v>102474</v>
      </c>
      <c r="EI284" s="144">
        <f t="shared" si="485"/>
        <v>102474</v>
      </c>
      <c r="EJ284" s="144">
        <f t="shared" si="485"/>
        <v>102474</v>
      </c>
      <c r="EK284" s="144">
        <f t="shared" si="485"/>
        <v>102474</v>
      </c>
      <c r="EL284" s="144">
        <f t="shared" si="485"/>
        <v>102474</v>
      </c>
      <c r="EM284" s="144">
        <f t="shared" si="485"/>
        <v>102474</v>
      </c>
      <c r="EN284" s="144">
        <f t="shared" si="485"/>
        <v>102474</v>
      </c>
      <c r="EO284" s="144">
        <f t="shared" si="485"/>
        <v>102474</v>
      </c>
      <c r="EP284" s="144">
        <f t="shared" si="485"/>
        <v>102474</v>
      </c>
      <c r="EQ284" s="144">
        <f t="shared" si="485"/>
        <v>102474</v>
      </c>
      <c r="ER284" s="144">
        <f t="shared" si="485"/>
        <v>102474</v>
      </c>
      <c r="ES284" s="144">
        <f t="shared" si="485"/>
        <v>102474</v>
      </c>
      <c r="ET284" s="144">
        <f t="shared" si="485"/>
        <v>102474</v>
      </c>
      <c r="EU284" s="144">
        <f t="shared" si="485"/>
        <v>102474</v>
      </c>
      <c r="EV284" s="144">
        <f t="shared" si="485"/>
        <v>102474</v>
      </c>
      <c r="EW284" s="144">
        <f t="shared" si="485"/>
        <v>102474</v>
      </c>
      <c r="EX284" s="147">
        <f>PV(0.05,'PV factor'!C127,,-BR284)</f>
        <v>0</v>
      </c>
      <c r="EY284" s="147">
        <f>PV(0.05,'PV factor'!D127,,-BS284)</f>
        <v>1520354.1734153978</v>
      </c>
      <c r="EZ284" s="147">
        <f>PV(0.05,'PV factor'!E127,,-BT284)</f>
        <v>0</v>
      </c>
      <c r="FA284" s="147">
        <f>PV(0.05,'PV factor'!F127,,-BU284)</f>
        <v>0</v>
      </c>
      <c r="FB284" s="147">
        <f>PV(0.05,'PV factor'!G127,,-BV284)</f>
        <v>0</v>
      </c>
      <c r="FC284" s="147">
        <f>PV(0.05,'PV factor'!H127,,-BW284)</f>
        <v>0</v>
      </c>
      <c r="FD284" s="147">
        <f>PV(0.05,'PV factor'!I127,,-BX284)</f>
        <v>0</v>
      </c>
      <c r="FE284" s="147">
        <f>PV(0.05,'PV factor'!J127,,-BY284)</f>
        <v>0</v>
      </c>
      <c r="FF284" s="147">
        <f>PV(0.05,'PV factor'!K127,,-BZ284)</f>
        <v>0</v>
      </c>
      <c r="FG284" s="147">
        <f>PV(0.05,'PV factor'!L127,,-CA284)</f>
        <v>0</v>
      </c>
      <c r="FH284" s="147">
        <f>PV(0.05,'PV factor'!M127,,-CB284)</f>
        <v>0</v>
      </c>
      <c r="FI284" s="147">
        <f>PV(0.05,'PV factor'!N127,,-CC284)</f>
        <v>0</v>
      </c>
      <c r="FJ284" s="147">
        <f>PV(0.05,'PV factor'!O127,,-CD284)</f>
        <v>0</v>
      </c>
      <c r="FK284" s="147">
        <f>PV(0.05,'PV factor'!P127,,-CE284)</f>
        <v>0</v>
      </c>
      <c r="FL284" s="147">
        <f>PV(0.05,'PV factor'!Q127,,-CF284)</f>
        <v>0</v>
      </c>
      <c r="FM284" s="147">
        <f>PV(0.05,'PV factor'!R127,,-CG284)</f>
        <v>0</v>
      </c>
      <c r="FN284" s="147">
        <f>PV(0.05,'PV factor'!S127,,-CH284)</f>
        <v>0</v>
      </c>
      <c r="FO284" s="147">
        <f>PV(0.05,'PV factor'!T127,,-CI284)</f>
        <v>0</v>
      </c>
      <c r="FP284" s="147">
        <f>PV(0.05,'PV factor'!U127,,-CJ284)</f>
        <v>0</v>
      </c>
      <c r="FQ284" s="147">
        <f>PV(0.05,'PV factor'!V127,,-CK284)</f>
        <v>0</v>
      </c>
      <c r="FR284" s="147">
        <f>PV(0.05,'PV factor'!W127,,-CL284)</f>
        <v>0</v>
      </c>
      <c r="FS284" s="147">
        <f>PV(0.05,'PV factor'!X127,,-CM284)</f>
        <v>0</v>
      </c>
      <c r="FT284" s="147">
        <f>PV(0.05,'PV factor'!Y127,,-CN284)</f>
        <v>0</v>
      </c>
      <c r="FU284" s="147">
        <f>PV(0.05,'PV factor'!Z127,,-CO284)</f>
        <v>0</v>
      </c>
      <c r="FV284" s="147">
        <f>PV(0.05,'PV factor'!AA127,,-CP284)</f>
        <v>0</v>
      </c>
      <c r="FW284" s="147">
        <f>PV(0.05,'PV factor'!AB127,,-CQ284)</f>
        <v>0</v>
      </c>
      <c r="FX284" s="147">
        <f>PV(0.05,'PV factor'!AC127,,-CR284)</f>
        <v>0</v>
      </c>
      <c r="FY284" s="147">
        <f>PV(0.05,'PV factor'!AD127,,-CS284)</f>
        <v>0</v>
      </c>
      <c r="FZ284" s="147">
        <f>PV(0.05,'PV factor'!AE127,,-CT284)</f>
        <v>0</v>
      </c>
      <c r="GA284" s="147">
        <f>PV(0.05,'PV factor'!AF127,,-CU284)</f>
        <v>0</v>
      </c>
      <c r="GB284" s="147">
        <f>PV(0.05,'PV factor'!AG127,,-CV284)</f>
        <v>0</v>
      </c>
      <c r="GC284" s="147">
        <f>PV(0.05,'PV factor'!AH127,,-CW284)</f>
        <v>0</v>
      </c>
      <c r="GD284" s="147">
        <f>PV(0.05,'PV factor'!AI127,,-CX284)</f>
        <v>0</v>
      </c>
      <c r="GE284" s="147">
        <f>PV(0.05,'PV factor'!AJ127,,-CY284)</f>
        <v>0</v>
      </c>
      <c r="GF284" s="147">
        <f>PV(0.05,'PV factor'!AK127,,-CZ284)</f>
        <v>0</v>
      </c>
      <c r="GG284" s="147">
        <f>PV(0.05,'PV factor'!AL127,,-DA284)</f>
        <v>0</v>
      </c>
      <c r="GH284" s="147">
        <f>PV(0.05,'PV factor'!AM127,,-DB284)</f>
        <v>0</v>
      </c>
      <c r="GI284" s="147">
        <f>PV(0.05,'PV factor'!AN127,,-DC284)</f>
        <v>0</v>
      </c>
      <c r="GJ284" s="147">
        <f>PV(0.05,'PV factor'!AO127,,-DD284)</f>
        <v>0</v>
      </c>
      <c r="GK284" s="147">
        <f>PV(0.05,'PV factor'!AP127,,-DE284)</f>
        <v>0</v>
      </c>
      <c r="GL284" s="147">
        <f>PV(0.05,'PV factor'!C127,,-DI284)</f>
        <v>92946.938775510207</v>
      </c>
      <c r="GM284" s="147">
        <f>PV(0.05,'PV factor'!D127,,-DJ284)</f>
        <v>88520.894071914474</v>
      </c>
      <c r="GN284" s="147">
        <f>PV(0.05,'PV factor'!E127,,-DK284)</f>
        <v>84305.613401823313</v>
      </c>
      <c r="GO284" s="147">
        <f>PV(0.05,'PV factor'!F127,,-DL284)</f>
        <v>80291.060382688869</v>
      </c>
      <c r="GP284" s="147">
        <f>PV(0.05,'PV factor'!G127,,-DM284)</f>
        <v>76467.676554941791</v>
      </c>
      <c r="GQ284" s="147">
        <f>PV(0.05,'PV factor'!H127,,-DN284)</f>
        <v>72826.358623754058</v>
      </c>
      <c r="GR284" s="147">
        <f>PV(0.05,'PV factor'!I127,,-DO284)</f>
        <v>69358.436784527687</v>
      </c>
      <c r="GS284" s="147">
        <f>PV(0.05,'PV factor'!J127,,-DP284)</f>
        <v>66055.654080502558</v>
      </c>
      <c r="GT284" s="147">
        <f>PV(0.05,'PV factor'!K127,,-DQ284)</f>
        <v>62910.146743335768</v>
      </c>
      <c r="GU284" s="147">
        <f>PV(0.05,'PV factor'!L127,,-DR284)</f>
        <v>59914.425469843583</v>
      </c>
      <c r="GV284" s="147">
        <f>PV(0.05,'PV factor'!M127,,-DS284)</f>
        <v>57061.357590327236</v>
      </c>
      <c r="GW284" s="147">
        <f>PV(0.05,'PV factor'!N127,,-DT284)</f>
        <v>54344.150086025926</v>
      </c>
      <c r="GX284" s="147">
        <f>PV(0.05,'PV factor'!O127,,-DU284)</f>
        <v>51756.333415262801</v>
      </c>
      <c r="GY284" s="147">
        <f>PV(0.05,'PV factor'!P127,,-DV284)</f>
        <v>49291.746109774082</v>
      </c>
      <c r="GZ284" s="147">
        <f>PV(0.05,'PV factor'!Q127,,-DW284)</f>
        <v>46944.520104546747</v>
      </c>
      <c r="HA284" s="147">
        <f>PV(0.05,'PV factor'!R127,,-DX284)</f>
        <v>44709.066766234988</v>
      </c>
      <c r="HB284" s="147">
        <f>PV(0.05,'PV factor'!S127,,-DY284)</f>
        <v>42580.063586890465</v>
      </c>
      <c r="HC284" s="147">
        <f>PV(0.05,'PV factor'!T127,,-DZ284)</f>
        <v>40552.441511324258</v>
      </c>
      <c r="HD284" s="147">
        <f>PV(0.05,'PV factor'!U127,,-EA284)</f>
        <v>38621.372867927865</v>
      </c>
      <c r="HE284" s="147">
        <f>PV(0.05,'PV factor'!V127,,-EB284)</f>
        <v>36782.259874217016</v>
      </c>
      <c r="HF284" s="147">
        <f>PV(0.05,'PV factor'!W127,,-EC284)</f>
        <v>35030.72368973049</v>
      </c>
      <c r="HG284" s="147">
        <f>PV(0.05,'PV factor'!X127,,-ED284)</f>
        <v>33362.59399021951</v>
      </c>
      <c r="HH284" s="147">
        <f>PV(0.05,'PV factor'!Y127,,-EE284)</f>
        <v>31773.899038304298</v>
      </c>
      <c r="HI284" s="147">
        <f>PV(0.05,'PV factor'!Z127,,-EF284)</f>
        <v>30260.856226956472</v>
      </c>
      <c r="HJ284" s="147">
        <f>PV(0.05,'PV factor'!AA127,,-EG284)</f>
        <v>28819.863073291879</v>
      </c>
      <c r="HK284" s="147">
        <f>PV(0.05,'PV factor'!AB127,,-EH284)</f>
        <v>27447.488641230357</v>
      </c>
      <c r="HL284" s="147">
        <f>PV(0.05,'PV factor'!AC127,,-EI284)</f>
        <v>26140.465372600345</v>
      </c>
      <c r="HM284" s="147">
        <f>PV(0.05,'PV factor'!AD127,,-EJ284)</f>
        <v>24895.681307238418</v>
      </c>
      <c r="HN284" s="147">
        <f>PV(0.05,'PV factor'!AE127,,-EK284)</f>
        <v>23710.172673560406</v>
      </c>
      <c r="HO284" s="147">
        <f>PV(0.05,'PV factor'!AF127,,-EL284)</f>
        <v>22581.116831962285</v>
      </c>
      <c r="HP284" s="147">
        <f>PV(0.05,'PV factor'!AG127,,-EM284)</f>
        <v>21505.825554249797</v>
      </c>
      <c r="HQ284" s="147">
        <f>PV(0.05,'PV factor'!AH127,,-EN284)</f>
        <v>20481.738623095043</v>
      </c>
      <c r="HR284" s="147">
        <f>PV(0.05,'PV factor'!AI127,,-EO284)</f>
        <v>19506.417736280993</v>
      </c>
      <c r="HS284" s="147">
        <f>PV(0.05,'PV factor'!AJ127,,-EP284)</f>
        <v>18577.54070121999</v>
      </c>
      <c r="HT284" s="147">
        <f>PV(0.05,'PV factor'!AK127,,-EQ284)</f>
        <v>17692.895905923804</v>
      </c>
      <c r="HU284" s="147">
        <f>PV(0.05,'PV factor'!AL127,,-ER284)</f>
        <v>16850.377053260763</v>
      </c>
      <c r="HV284" s="147">
        <f>PV(0.05,'PV factor'!AM127,,-ES284)</f>
        <v>16047.978145962636</v>
      </c>
      <c r="HW284" s="147">
        <f>PV(0.05,'PV factor'!AN127,,-ET284)</f>
        <v>15283.788710440602</v>
      </c>
      <c r="HX284" s="147">
        <f>PV(0.05,'PV factor'!AO127,,-EU284)</f>
        <v>14555.98924803867</v>
      </c>
      <c r="HY284" s="147">
        <f>PV(0.05,'PV factor'!AP127,,-EV284)</f>
        <v>13862.846902893971</v>
      </c>
      <c r="HZ284" s="147">
        <f t="shared" si="459"/>
        <v>1520354.1734153978</v>
      </c>
      <c r="IA284" s="147">
        <f t="shared" si="460"/>
        <v>753597.2048888423</v>
      </c>
      <c r="IB284" s="401">
        <f t="shared" si="461"/>
        <v>0.4956721388121853</v>
      </c>
    </row>
    <row r="285" spans="1:236" ht="90" customHeight="1" x14ac:dyDescent="0.2">
      <c r="A285" s="137" t="s">
        <v>1436</v>
      </c>
      <c r="B285" s="138" t="s">
        <v>1437</v>
      </c>
      <c r="C285" s="138" t="s">
        <v>1461</v>
      </c>
      <c r="D285" s="121">
        <v>5</v>
      </c>
      <c r="E285" s="138" t="s">
        <v>1462</v>
      </c>
      <c r="F285" s="118" t="s">
        <v>1463</v>
      </c>
      <c r="G285" s="118" t="s">
        <v>1464</v>
      </c>
      <c r="H285" s="142" t="s">
        <v>77</v>
      </c>
      <c r="I285" s="118" t="s">
        <v>1442</v>
      </c>
      <c r="J285" s="118">
        <v>10</v>
      </c>
      <c r="K285" s="227" t="s">
        <v>79</v>
      </c>
      <c r="L285" s="142">
        <v>23800</v>
      </c>
      <c r="M285" s="142" t="s">
        <v>1460</v>
      </c>
      <c r="N285" s="142" t="s">
        <v>147</v>
      </c>
      <c r="O285" s="90" t="s">
        <v>148</v>
      </c>
      <c r="P285" s="142" t="s">
        <v>467</v>
      </c>
      <c r="Q285" s="112" t="s">
        <v>100</v>
      </c>
      <c r="R285" s="142" t="s">
        <v>108</v>
      </c>
      <c r="S285" s="142" t="s">
        <v>99</v>
      </c>
      <c r="T285" s="142" t="s">
        <v>884</v>
      </c>
      <c r="U285" s="142" t="s">
        <v>100</v>
      </c>
      <c r="V285" s="117">
        <v>1</v>
      </c>
      <c r="W285" s="136">
        <v>400000</v>
      </c>
      <c r="X285" s="136">
        <v>0</v>
      </c>
      <c r="Y285" s="136">
        <v>0</v>
      </c>
      <c r="Z285" s="136">
        <v>0</v>
      </c>
      <c r="AA285" s="136">
        <v>220000</v>
      </c>
      <c r="AB285" s="136">
        <v>180000</v>
      </c>
      <c r="AC285" s="136">
        <v>0</v>
      </c>
      <c r="AD285" s="136">
        <v>0</v>
      </c>
      <c r="AE285" s="139">
        <v>0</v>
      </c>
      <c r="AF285" s="139">
        <v>0</v>
      </c>
      <c r="AG285" s="139">
        <v>0</v>
      </c>
      <c r="AH285" s="139">
        <v>0</v>
      </c>
      <c r="AI285" s="142" t="s">
        <v>88</v>
      </c>
      <c r="AJ285" s="134">
        <v>0</v>
      </c>
      <c r="AK285" s="136">
        <v>0</v>
      </c>
      <c r="AL285" s="136">
        <v>0</v>
      </c>
      <c r="AM285" s="136">
        <v>0</v>
      </c>
      <c r="AN285" s="136">
        <v>0</v>
      </c>
      <c r="AO285" s="136">
        <v>0</v>
      </c>
      <c r="AP285" s="136">
        <v>0</v>
      </c>
      <c r="AQ285" s="139">
        <v>0</v>
      </c>
      <c r="AR285" s="139">
        <v>0</v>
      </c>
      <c r="AS285" s="139">
        <v>0</v>
      </c>
      <c r="AT285" s="139">
        <v>0</v>
      </c>
      <c r="AU285" s="118"/>
      <c r="AV285" s="230">
        <f t="shared" si="427"/>
        <v>0</v>
      </c>
      <c r="AW285" s="230">
        <f t="shared" si="428"/>
        <v>0</v>
      </c>
      <c r="AX285" s="230" t="str">
        <f t="shared" si="429"/>
        <v>E1</v>
      </c>
      <c r="AY285" s="141">
        <f t="shared" si="430"/>
        <v>9</v>
      </c>
      <c r="AZ285" s="70">
        <f t="shared" si="431"/>
        <v>1</v>
      </c>
      <c r="BA285" s="70">
        <f t="shared" si="432"/>
        <v>1</v>
      </c>
      <c r="BB285" s="70">
        <f t="shared" si="433"/>
        <v>1</v>
      </c>
      <c r="BC285" s="70">
        <f t="shared" si="434"/>
        <v>1</v>
      </c>
      <c r="BD285" s="70">
        <f t="shared" si="435"/>
        <v>1</v>
      </c>
      <c r="BE285" s="70">
        <f t="shared" si="436"/>
        <v>1</v>
      </c>
      <c r="BF285" s="70">
        <f t="shared" si="437"/>
        <v>1</v>
      </c>
      <c r="BG285" s="71">
        <f t="shared" si="438"/>
        <v>0</v>
      </c>
      <c r="BH285" s="71">
        <f t="shared" si="439"/>
        <v>1</v>
      </c>
      <c r="BI285" s="71">
        <f t="shared" si="440"/>
        <v>0</v>
      </c>
      <c r="BJ285" s="71">
        <f t="shared" si="441"/>
        <v>1</v>
      </c>
      <c r="BK285" s="71">
        <f t="shared" si="442"/>
        <v>0</v>
      </c>
      <c r="BL285" s="70">
        <f t="shared" si="443"/>
        <v>1</v>
      </c>
      <c r="BM285" s="70">
        <f t="shared" si="444"/>
        <v>1</v>
      </c>
      <c r="BN285" s="70">
        <f t="shared" si="445"/>
        <v>0</v>
      </c>
      <c r="BO285" s="70">
        <f t="shared" si="446"/>
        <v>1</v>
      </c>
      <c r="BP285" s="144">
        <f t="shared" si="447"/>
        <v>0</v>
      </c>
      <c r="BQ285" s="144">
        <f t="shared" si="448"/>
        <v>0</v>
      </c>
      <c r="BR285" s="144">
        <f t="shared" si="449"/>
        <v>220000</v>
      </c>
      <c r="BS285" s="144">
        <f t="shared" si="450"/>
        <v>180000</v>
      </c>
      <c r="BT285" s="144">
        <f t="shared" si="451"/>
        <v>0</v>
      </c>
      <c r="BU285" s="144">
        <f t="shared" si="452"/>
        <v>0</v>
      </c>
      <c r="BV285" s="144">
        <f t="shared" si="453"/>
        <v>0</v>
      </c>
      <c r="BW285" s="144">
        <f t="shared" si="454"/>
        <v>0</v>
      </c>
      <c r="BX285" s="144">
        <f t="shared" si="455"/>
        <v>0</v>
      </c>
      <c r="BY285" s="144">
        <f t="shared" si="456"/>
        <v>0</v>
      </c>
      <c r="BZ285" s="9">
        <v>0</v>
      </c>
      <c r="CA285" s="9">
        <v>0</v>
      </c>
      <c r="CB285" s="9">
        <v>0</v>
      </c>
      <c r="CC285" s="9">
        <v>0</v>
      </c>
      <c r="CD285" s="9">
        <v>0</v>
      </c>
      <c r="CE285" s="9">
        <v>0</v>
      </c>
      <c r="CF285" s="9">
        <v>0</v>
      </c>
      <c r="CG285" s="9">
        <v>0</v>
      </c>
      <c r="CH285" s="9">
        <v>0</v>
      </c>
      <c r="CI285" s="9">
        <v>0</v>
      </c>
      <c r="CJ285" s="9">
        <v>0</v>
      </c>
      <c r="CK285" s="9">
        <v>0</v>
      </c>
      <c r="CL285" s="9">
        <v>0</v>
      </c>
      <c r="CM285" s="9">
        <v>0</v>
      </c>
      <c r="CN285" s="9">
        <v>0</v>
      </c>
      <c r="CO285" s="9">
        <v>0</v>
      </c>
      <c r="CP285" s="9">
        <v>0</v>
      </c>
      <c r="CQ285" s="9">
        <v>0</v>
      </c>
      <c r="CR285" s="9">
        <v>0</v>
      </c>
      <c r="CS285" s="9">
        <v>0</v>
      </c>
      <c r="CT285" s="9">
        <v>0</v>
      </c>
      <c r="CU285" s="9">
        <v>0</v>
      </c>
      <c r="CV285" s="9">
        <v>0</v>
      </c>
      <c r="CW285" s="9">
        <v>0</v>
      </c>
      <c r="CX285" s="9">
        <v>0</v>
      </c>
      <c r="CY285" s="9">
        <v>0</v>
      </c>
      <c r="CZ285" s="9">
        <v>0</v>
      </c>
      <c r="DA285" s="9">
        <v>0</v>
      </c>
      <c r="DB285" s="9">
        <v>0</v>
      </c>
      <c r="DC285" s="9">
        <v>0</v>
      </c>
      <c r="DD285" s="9">
        <v>0</v>
      </c>
      <c r="DE285" s="9">
        <v>0</v>
      </c>
      <c r="DF285" s="9">
        <v>0</v>
      </c>
      <c r="DG285" s="144">
        <f t="shared" si="457"/>
        <v>23800</v>
      </c>
      <c r="DH285" s="144">
        <f t="shared" ref="DH285:EW285" si="486">DG285</f>
        <v>23800</v>
      </c>
      <c r="DI285" s="144">
        <f t="shared" si="486"/>
        <v>23800</v>
      </c>
      <c r="DJ285" s="144">
        <f t="shared" si="486"/>
        <v>23800</v>
      </c>
      <c r="DK285" s="144">
        <f t="shared" si="486"/>
        <v>23800</v>
      </c>
      <c r="DL285" s="144">
        <f t="shared" si="486"/>
        <v>23800</v>
      </c>
      <c r="DM285" s="144">
        <f t="shared" si="486"/>
        <v>23800</v>
      </c>
      <c r="DN285" s="144">
        <f t="shared" si="486"/>
        <v>23800</v>
      </c>
      <c r="DO285" s="144">
        <f t="shared" si="486"/>
        <v>23800</v>
      </c>
      <c r="DP285" s="144">
        <f t="shared" si="486"/>
        <v>23800</v>
      </c>
      <c r="DQ285" s="144">
        <f t="shared" si="486"/>
        <v>23800</v>
      </c>
      <c r="DR285" s="144">
        <f t="shared" si="486"/>
        <v>23800</v>
      </c>
      <c r="DS285" s="144">
        <f t="shared" si="486"/>
        <v>23800</v>
      </c>
      <c r="DT285" s="144">
        <f t="shared" si="486"/>
        <v>23800</v>
      </c>
      <c r="DU285" s="144">
        <f t="shared" si="486"/>
        <v>23800</v>
      </c>
      <c r="DV285" s="144">
        <f t="shared" si="486"/>
        <v>23800</v>
      </c>
      <c r="DW285" s="144">
        <f t="shared" si="486"/>
        <v>23800</v>
      </c>
      <c r="DX285" s="144">
        <f t="shared" si="486"/>
        <v>23800</v>
      </c>
      <c r="DY285" s="144">
        <f t="shared" si="486"/>
        <v>23800</v>
      </c>
      <c r="DZ285" s="144">
        <f t="shared" si="486"/>
        <v>23800</v>
      </c>
      <c r="EA285" s="144">
        <f t="shared" si="486"/>
        <v>23800</v>
      </c>
      <c r="EB285" s="144">
        <f t="shared" si="486"/>
        <v>23800</v>
      </c>
      <c r="EC285" s="144">
        <f t="shared" si="486"/>
        <v>23800</v>
      </c>
      <c r="ED285" s="144">
        <f t="shared" si="486"/>
        <v>23800</v>
      </c>
      <c r="EE285" s="144">
        <f t="shared" si="486"/>
        <v>23800</v>
      </c>
      <c r="EF285" s="144">
        <f t="shared" si="486"/>
        <v>23800</v>
      </c>
      <c r="EG285" s="144">
        <f t="shared" si="486"/>
        <v>23800</v>
      </c>
      <c r="EH285" s="144">
        <f t="shared" si="486"/>
        <v>23800</v>
      </c>
      <c r="EI285" s="144">
        <f t="shared" si="486"/>
        <v>23800</v>
      </c>
      <c r="EJ285" s="144">
        <f t="shared" si="486"/>
        <v>23800</v>
      </c>
      <c r="EK285" s="144">
        <f t="shared" si="486"/>
        <v>23800</v>
      </c>
      <c r="EL285" s="144">
        <f t="shared" si="486"/>
        <v>23800</v>
      </c>
      <c r="EM285" s="144">
        <f t="shared" si="486"/>
        <v>23800</v>
      </c>
      <c r="EN285" s="144">
        <f t="shared" si="486"/>
        <v>23800</v>
      </c>
      <c r="EO285" s="144">
        <f t="shared" si="486"/>
        <v>23800</v>
      </c>
      <c r="EP285" s="144">
        <f t="shared" si="486"/>
        <v>23800</v>
      </c>
      <c r="EQ285" s="144">
        <f t="shared" si="486"/>
        <v>23800</v>
      </c>
      <c r="ER285" s="144">
        <f t="shared" si="486"/>
        <v>23800</v>
      </c>
      <c r="ES285" s="144">
        <f t="shared" si="486"/>
        <v>23800</v>
      </c>
      <c r="ET285" s="144">
        <f t="shared" si="486"/>
        <v>23800</v>
      </c>
      <c r="EU285" s="144">
        <f t="shared" si="486"/>
        <v>23800</v>
      </c>
      <c r="EV285" s="144">
        <f t="shared" si="486"/>
        <v>23800</v>
      </c>
      <c r="EW285" s="144">
        <f t="shared" si="486"/>
        <v>23800</v>
      </c>
      <c r="EX285" s="147">
        <f>PV(0.05,'PV factor'!C206,,-BR285)</f>
        <v>199546.48526077098</v>
      </c>
      <c r="EY285" s="147">
        <f>PV(0.05,'PV factor'!D206,,-BS285)</f>
        <v>155490.76773566566</v>
      </c>
      <c r="EZ285" s="147">
        <f>PV(0.05,'PV factor'!E206,,-BT285)</f>
        <v>0</v>
      </c>
      <c r="FA285" s="147">
        <f>PV(0.05,'PV factor'!F206,,-BU285)</f>
        <v>0</v>
      </c>
      <c r="FB285" s="147">
        <f>PV(0.05,'PV factor'!G206,,-BV285)</f>
        <v>0</v>
      </c>
      <c r="FC285" s="147">
        <f>PV(0.05,'PV factor'!H206,,-BW285)</f>
        <v>0</v>
      </c>
      <c r="FD285" s="147">
        <f>PV(0.05,'PV factor'!I206,,-BX285)</f>
        <v>0</v>
      </c>
      <c r="FE285" s="147">
        <f>PV(0.05,'PV factor'!J206,,-BY285)</f>
        <v>0</v>
      </c>
      <c r="FF285" s="147">
        <f>PV(0.05,'PV factor'!K206,,-BZ285)</f>
        <v>0</v>
      </c>
      <c r="FG285" s="147">
        <f>PV(0.05,'PV factor'!L206,,-CA285)</f>
        <v>0</v>
      </c>
      <c r="FH285" s="147">
        <f>PV(0.05,'PV factor'!M206,,-CB285)</f>
        <v>0</v>
      </c>
      <c r="FI285" s="147">
        <f>PV(0.05,'PV factor'!N206,,-CC285)</f>
        <v>0</v>
      </c>
      <c r="FJ285" s="147">
        <f>PV(0.05,'PV factor'!O206,,-CD285)</f>
        <v>0</v>
      </c>
      <c r="FK285" s="147">
        <f>PV(0.05,'PV factor'!P206,,-CE285)</f>
        <v>0</v>
      </c>
      <c r="FL285" s="147">
        <f>PV(0.05,'PV factor'!Q206,,-CF285)</f>
        <v>0</v>
      </c>
      <c r="FM285" s="147">
        <f>PV(0.05,'PV factor'!R206,,-CG285)</f>
        <v>0</v>
      </c>
      <c r="FN285" s="147">
        <f>PV(0.05,'PV factor'!S206,,-CH285)</f>
        <v>0</v>
      </c>
      <c r="FO285" s="147">
        <f>PV(0.05,'PV factor'!T206,,-CI285)</f>
        <v>0</v>
      </c>
      <c r="FP285" s="147">
        <f>PV(0.05,'PV factor'!U206,,-CJ285)</f>
        <v>0</v>
      </c>
      <c r="FQ285" s="147">
        <f>PV(0.05,'PV factor'!V206,,-CK285)</f>
        <v>0</v>
      </c>
      <c r="FR285" s="147">
        <f>PV(0.05,'PV factor'!W206,,-CL285)</f>
        <v>0</v>
      </c>
      <c r="FS285" s="147">
        <f>PV(0.05,'PV factor'!X206,,-CM285)</f>
        <v>0</v>
      </c>
      <c r="FT285" s="147">
        <f>PV(0.05,'PV factor'!Y206,,-CN285)</f>
        <v>0</v>
      </c>
      <c r="FU285" s="147">
        <f>PV(0.05,'PV factor'!Z206,,-CO285)</f>
        <v>0</v>
      </c>
      <c r="FV285" s="147">
        <f>PV(0.05,'PV factor'!AA206,,-CP285)</f>
        <v>0</v>
      </c>
      <c r="FW285" s="147">
        <f>PV(0.05,'PV factor'!AB206,,-CQ285)</f>
        <v>0</v>
      </c>
      <c r="FX285" s="147">
        <f>PV(0.05,'PV factor'!AC206,,-CR285)</f>
        <v>0</v>
      </c>
      <c r="FY285" s="147">
        <f>PV(0.05,'PV factor'!AD206,,-CS285)</f>
        <v>0</v>
      </c>
      <c r="FZ285" s="147">
        <f>PV(0.05,'PV factor'!AE206,,-CT285)</f>
        <v>0</v>
      </c>
      <c r="GA285" s="147">
        <f>PV(0.05,'PV factor'!AF206,,-CU285)</f>
        <v>0</v>
      </c>
      <c r="GB285" s="147">
        <f>PV(0.05,'PV factor'!AG206,,-CV285)</f>
        <v>0</v>
      </c>
      <c r="GC285" s="147">
        <f>PV(0.05,'PV factor'!AH206,,-CW285)</f>
        <v>0</v>
      </c>
      <c r="GD285" s="147">
        <f>PV(0.05,'PV factor'!AI206,,-CX285)</f>
        <v>0</v>
      </c>
      <c r="GE285" s="147">
        <f>PV(0.05,'PV factor'!AJ206,,-CY285)</f>
        <v>0</v>
      </c>
      <c r="GF285" s="147">
        <f>PV(0.05,'PV factor'!AK206,,-CZ285)</f>
        <v>0</v>
      </c>
      <c r="GG285" s="147">
        <f>PV(0.05,'PV factor'!AL206,,-DA285)</f>
        <v>0</v>
      </c>
      <c r="GH285" s="147">
        <f>PV(0.05,'PV factor'!AM206,,-DB285)</f>
        <v>0</v>
      </c>
      <c r="GI285" s="147">
        <f>PV(0.05,'PV factor'!AN206,,-DC285)</f>
        <v>0</v>
      </c>
      <c r="GJ285" s="147">
        <f>PV(0.05,'PV factor'!AO206,,-DD285)</f>
        <v>0</v>
      </c>
      <c r="GK285" s="147">
        <f>PV(0.05,'PV factor'!AP206,,-DE285)</f>
        <v>0</v>
      </c>
      <c r="GL285" s="147">
        <f>PV(0.05,'PV factor'!C206,,-DI285)</f>
        <v>21587.301587301587</v>
      </c>
      <c r="GM285" s="147">
        <f>PV(0.05,'PV factor'!D206,,-DJ285)</f>
        <v>20559.334845049128</v>
      </c>
      <c r="GN285" s="147">
        <f>PV(0.05,'PV factor'!E206,,-DK285)</f>
        <v>19580.31890004679</v>
      </c>
      <c r="GO285" s="147">
        <f>PV(0.05,'PV factor'!F206,,-DL285)</f>
        <v>18647.922761949321</v>
      </c>
      <c r="GP285" s="147">
        <f>PV(0.05,'PV factor'!G206,,-DM285)</f>
        <v>17759.926439951738</v>
      </c>
      <c r="GQ285" s="147">
        <f>PV(0.05,'PV factor'!H206,,-DN285)</f>
        <v>16914.215657096891</v>
      </c>
      <c r="GR285" s="147">
        <f>PV(0.05,'PV factor'!I206,,-DO285)</f>
        <v>16108.776816282754</v>
      </c>
      <c r="GS285" s="147">
        <f>PV(0.05,'PV factor'!J206,,-DP285)</f>
        <v>15341.692205983576</v>
      </c>
      <c r="GT285" s="147">
        <f>PV(0.05,'PV factor'!K206,,-DQ285)</f>
        <v>14611.135434270072</v>
      </c>
      <c r="GU285" s="147">
        <f>PV(0.05,'PV factor'!L206,,-DR285)</f>
        <v>13915.367080257211</v>
      </c>
      <c r="GV285" s="147">
        <f>PV(0.05,'PV factor'!M206,,-DS285)</f>
        <v>13252.730552625917</v>
      </c>
      <c r="GW285" s="147">
        <f>PV(0.05,'PV factor'!N206,,-DT285)</f>
        <v>12621.648145358013</v>
      </c>
      <c r="GX285" s="147">
        <f>PV(0.05,'PV factor'!O206,,-DU285)</f>
        <v>12020.617281293349</v>
      </c>
      <c r="GY285" s="147">
        <f>PV(0.05,'PV factor'!P206,,-DV285)</f>
        <v>11448.206934565091</v>
      </c>
      <c r="GZ285" s="147">
        <f>PV(0.05,'PV factor'!Q206,,-DW285)</f>
        <v>10903.054223395326</v>
      </c>
      <c r="HA285" s="147">
        <f>PV(0.05,'PV factor'!R206,,-DX285)</f>
        <v>10383.861165138404</v>
      </c>
      <c r="HB285" s="147">
        <f>PV(0.05,'PV factor'!S206,,-DY285)</f>
        <v>9889.3915858460987</v>
      </c>
      <c r="HC285" s="147">
        <f>PV(0.05,'PV factor'!T206,,-DZ285)</f>
        <v>9418.4681769962845</v>
      </c>
      <c r="HD285" s="147">
        <f>PV(0.05,'PV factor'!U206,,-EA285)</f>
        <v>8969.9696923774136</v>
      </c>
      <c r="HE285" s="147">
        <f>PV(0.05,'PV factor'!V206,,-EB285)</f>
        <v>8542.8282784546809</v>
      </c>
      <c r="HF285" s="147">
        <f>PV(0.05,'PV factor'!W206,,-EC285)</f>
        <v>8136.026931861601</v>
      </c>
      <c r="HG285" s="147">
        <f>PV(0.05,'PV factor'!X206,,-ED285)</f>
        <v>7748.5970779634281</v>
      </c>
      <c r="HH285" s="147">
        <f>PV(0.05,'PV factor'!Y206,,-EE285)</f>
        <v>7379.6162647270748</v>
      </c>
      <c r="HI285" s="147">
        <f>PV(0.05,'PV factor'!Z206,,-EF285)</f>
        <v>7028.2059664067383</v>
      </c>
      <c r="HJ285" s="147">
        <f>PV(0.05,'PV factor'!AA206,,-EG285)</f>
        <v>6693.5294918159407</v>
      </c>
      <c r="HK285" s="147">
        <f>PV(0.05,'PV factor'!AB206,,-EH285)</f>
        <v>6374.7899922056577</v>
      </c>
      <c r="HL285" s="147">
        <f>PV(0.05,'PV factor'!AC206,,-EI285)</f>
        <v>6071.2285640053888</v>
      </c>
      <c r="HM285" s="147">
        <f>PV(0.05,'PV factor'!AD206,,-EJ285)</f>
        <v>5782.1224419098926</v>
      </c>
      <c r="HN285" s="147">
        <f>PV(0.05,'PV factor'!AE206,,-EK285)</f>
        <v>5506.7832780094241</v>
      </c>
      <c r="HO285" s="147">
        <f>PV(0.05,'PV factor'!AF206,,-EL285)</f>
        <v>5244.5555028661156</v>
      </c>
      <c r="HP285" s="147">
        <f>PV(0.05,'PV factor'!AG206,,-EM285)</f>
        <v>4994.8147646343969</v>
      </c>
      <c r="HQ285" s="147">
        <f>PV(0.05,'PV factor'!AH206,,-EN285)</f>
        <v>4756.9664425089486</v>
      </c>
      <c r="HR285" s="147">
        <f>PV(0.05,'PV factor'!AI206,,-EO285)</f>
        <v>4530.444230960904</v>
      </c>
      <c r="HS285" s="147">
        <f>PV(0.05,'PV factor'!AJ206,,-EP285)</f>
        <v>4314.7087913913365</v>
      </c>
      <c r="HT285" s="147">
        <f>PV(0.05,'PV factor'!AK206,,-EQ285)</f>
        <v>4109.2464679917493</v>
      </c>
      <c r="HU285" s="147">
        <f>PV(0.05,'PV factor'!AL206,,-ER285)</f>
        <v>3913.5680647540466</v>
      </c>
      <c r="HV285" s="147">
        <f>PV(0.05,'PV factor'!AM206,,-ES285)</f>
        <v>3727.2076807181402</v>
      </c>
      <c r="HW285" s="147">
        <f>PV(0.05,'PV factor'!AN206,,-ET285)</f>
        <v>3549.7216006839426</v>
      </c>
      <c r="HX285" s="147">
        <f>PV(0.05,'PV factor'!AO206,,-EU285)</f>
        <v>3380.6872387466124</v>
      </c>
      <c r="HY285" s="147">
        <f>PV(0.05,'PV factor'!AP206,,-EV285)</f>
        <v>3219.7021321396305</v>
      </c>
      <c r="HZ285" s="147">
        <f t="shared" si="459"/>
        <v>355037.25299643667</v>
      </c>
      <c r="IA285" s="147">
        <f t="shared" si="460"/>
        <v>175025.99172818908</v>
      </c>
      <c r="IB285" s="401">
        <f t="shared" si="461"/>
        <v>0.49297923035120411</v>
      </c>
    </row>
    <row r="286" spans="1:236" ht="90" customHeight="1" x14ac:dyDescent="0.2">
      <c r="A286" s="161" t="s">
        <v>2267</v>
      </c>
      <c r="B286" s="150" t="s">
        <v>2558</v>
      </c>
      <c r="C286" s="150" t="s">
        <v>2251</v>
      </c>
      <c r="D286" s="148">
        <v>4</v>
      </c>
      <c r="E286" s="150" t="s">
        <v>2564</v>
      </c>
      <c r="F286" s="151" t="s">
        <v>2565</v>
      </c>
      <c r="G286" s="151" t="s">
        <v>2566</v>
      </c>
      <c r="H286" s="79" t="s">
        <v>77</v>
      </c>
      <c r="I286" s="151" t="s">
        <v>2567</v>
      </c>
      <c r="J286" s="151">
        <v>10</v>
      </c>
      <c r="K286" s="151" t="s">
        <v>197</v>
      </c>
      <c r="L286" s="79">
        <v>26648</v>
      </c>
      <c r="M286" s="151" t="s">
        <v>2568</v>
      </c>
      <c r="N286" s="79" t="s">
        <v>81</v>
      </c>
      <c r="O286" s="73" t="s">
        <v>106</v>
      </c>
      <c r="P286" s="79" t="s">
        <v>199</v>
      </c>
      <c r="Q286" s="112" t="s">
        <v>100</v>
      </c>
      <c r="R286" s="79" t="s">
        <v>108</v>
      </c>
      <c r="S286" s="79" t="s">
        <v>99</v>
      </c>
      <c r="T286" s="79" t="s">
        <v>1126</v>
      </c>
      <c r="U286" s="79" t="s">
        <v>100</v>
      </c>
      <c r="V286" s="81">
        <v>1</v>
      </c>
      <c r="W286" s="149">
        <v>483000</v>
      </c>
      <c r="X286" s="149">
        <v>0</v>
      </c>
      <c r="Y286" s="149">
        <v>0</v>
      </c>
      <c r="Z286" s="149">
        <v>0</v>
      </c>
      <c r="AA286" s="149">
        <v>183000</v>
      </c>
      <c r="AB286" s="149">
        <v>100000</v>
      </c>
      <c r="AC286" s="149">
        <v>100000</v>
      </c>
      <c r="AD286" s="149">
        <v>100000</v>
      </c>
      <c r="AE286" s="149">
        <v>0</v>
      </c>
      <c r="AF286" s="149">
        <v>0</v>
      </c>
      <c r="AG286" s="149">
        <v>0</v>
      </c>
      <c r="AH286" s="149">
        <v>0</v>
      </c>
      <c r="AI286" s="88" t="s">
        <v>88</v>
      </c>
      <c r="AJ286" s="149">
        <v>0</v>
      </c>
      <c r="AK286" s="149">
        <v>0</v>
      </c>
      <c r="AL286" s="149">
        <v>0</v>
      </c>
      <c r="AM286" s="149">
        <v>0</v>
      </c>
      <c r="AN286" s="149">
        <v>0</v>
      </c>
      <c r="AO286" s="149">
        <v>0</v>
      </c>
      <c r="AP286" s="149">
        <v>0</v>
      </c>
      <c r="AQ286" s="149">
        <v>0</v>
      </c>
      <c r="AR286" s="149">
        <v>0</v>
      </c>
      <c r="AS286" s="149">
        <v>0</v>
      </c>
      <c r="AT286" s="149">
        <v>0</v>
      </c>
      <c r="AU286" s="151"/>
      <c r="AV286" s="230">
        <f t="shared" si="427"/>
        <v>0</v>
      </c>
      <c r="AW286" s="230">
        <f t="shared" si="428"/>
        <v>0</v>
      </c>
      <c r="AX286" s="230" t="str">
        <f t="shared" si="429"/>
        <v>C90</v>
      </c>
      <c r="AY286" s="141">
        <f t="shared" si="430"/>
        <v>9</v>
      </c>
      <c r="AZ286" s="70">
        <f t="shared" si="431"/>
        <v>1</v>
      </c>
      <c r="BA286" s="70">
        <f t="shared" si="432"/>
        <v>1</v>
      </c>
      <c r="BB286" s="70">
        <f t="shared" si="433"/>
        <v>1</v>
      </c>
      <c r="BC286" s="70">
        <f t="shared" si="434"/>
        <v>1</v>
      </c>
      <c r="BD286" s="70">
        <f t="shared" si="435"/>
        <v>1</v>
      </c>
      <c r="BE286" s="70">
        <f t="shared" si="436"/>
        <v>1</v>
      </c>
      <c r="BF286" s="70">
        <f t="shared" si="437"/>
        <v>1</v>
      </c>
      <c r="BG286" s="71">
        <f t="shared" si="438"/>
        <v>0</v>
      </c>
      <c r="BH286" s="71">
        <f t="shared" si="439"/>
        <v>1</v>
      </c>
      <c r="BI286" s="71">
        <f t="shared" si="440"/>
        <v>0</v>
      </c>
      <c r="BJ286" s="71">
        <f t="shared" si="441"/>
        <v>0</v>
      </c>
      <c r="BK286" s="71">
        <f t="shared" si="442"/>
        <v>1</v>
      </c>
      <c r="BL286" s="70">
        <f t="shared" si="443"/>
        <v>1</v>
      </c>
      <c r="BM286" s="70">
        <f t="shared" si="444"/>
        <v>1</v>
      </c>
      <c r="BN286" s="70">
        <f t="shared" si="445"/>
        <v>0</v>
      </c>
      <c r="BO286" s="70">
        <f t="shared" si="446"/>
        <v>1</v>
      </c>
      <c r="BP286" s="144">
        <f t="shared" si="447"/>
        <v>0</v>
      </c>
      <c r="BQ286" s="144">
        <f t="shared" si="448"/>
        <v>0</v>
      </c>
      <c r="BR286" s="144">
        <f t="shared" si="449"/>
        <v>183000</v>
      </c>
      <c r="BS286" s="144">
        <f t="shared" si="450"/>
        <v>100000</v>
      </c>
      <c r="BT286" s="144">
        <f t="shared" si="451"/>
        <v>100000</v>
      </c>
      <c r="BU286" s="144">
        <f t="shared" si="452"/>
        <v>100000</v>
      </c>
      <c r="BV286" s="144">
        <f t="shared" si="453"/>
        <v>0</v>
      </c>
      <c r="BW286" s="144">
        <f t="shared" si="454"/>
        <v>0</v>
      </c>
      <c r="BX286" s="144">
        <f t="shared" si="455"/>
        <v>0</v>
      </c>
      <c r="BY286" s="144">
        <f t="shared" si="456"/>
        <v>0</v>
      </c>
      <c r="BZ286" s="9">
        <v>0</v>
      </c>
      <c r="CA286" s="9">
        <v>0</v>
      </c>
      <c r="CB286" s="9">
        <v>0</v>
      </c>
      <c r="CC286" s="9">
        <v>0</v>
      </c>
      <c r="CD286" s="9">
        <v>0</v>
      </c>
      <c r="CE286" s="9">
        <v>0</v>
      </c>
      <c r="CF286" s="9">
        <v>0</v>
      </c>
      <c r="CG286" s="9">
        <v>0</v>
      </c>
      <c r="CH286" s="9">
        <v>0</v>
      </c>
      <c r="CI286" s="9">
        <v>0</v>
      </c>
      <c r="CJ286" s="9">
        <v>0</v>
      </c>
      <c r="CK286" s="9">
        <v>0</v>
      </c>
      <c r="CL286" s="9">
        <v>0</v>
      </c>
      <c r="CM286" s="9">
        <v>0</v>
      </c>
      <c r="CN286" s="9">
        <v>0</v>
      </c>
      <c r="CO286" s="9">
        <v>0</v>
      </c>
      <c r="CP286" s="9">
        <v>0</v>
      </c>
      <c r="CQ286" s="9">
        <v>0</v>
      </c>
      <c r="CR286" s="9">
        <v>0</v>
      </c>
      <c r="CS286" s="9">
        <v>0</v>
      </c>
      <c r="CT286" s="9">
        <v>0</v>
      </c>
      <c r="CU286" s="9">
        <v>0</v>
      </c>
      <c r="CV286" s="9">
        <v>0</v>
      </c>
      <c r="CW286" s="9">
        <v>0</v>
      </c>
      <c r="CX286" s="9">
        <v>0</v>
      </c>
      <c r="CY286" s="9">
        <v>0</v>
      </c>
      <c r="CZ286" s="9">
        <v>0</v>
      </c>
      <c r="DA286" s="9">
        <v>0</v>
      </c>
      <c r="DB286" s="9">
        <v>0</v>
      </c>
      <c r="DC286" s="9">
        <v>0</v>
      </c>
      <c r="DD286" s="9">
        <v>0</v>
      </c>
      <c r="DE286" s="9">
        <v>0</v>
      </c>
      <c r="DF286" s="9">
        <v>0</v>
      </c>
      <c r="DG286" s="144">
        <f t="shared" si="457"/>
        <v>26648</v>
      </c>
      <c r="DH286" s="144">
        <f t="shared" ref="DH286:EW286" si="487">DG286</f>
        <v>26648</v>
      </c>
      <c r="DI286" s="144">
        <f t="shared" si="487"/>
        <v>26648</v>
      </c>
      <c r="DJ286" s="144">
        <f t="shared" si="487"/>
        <v>26648</v>
      </c>
      <c r="DK286" s="144">
        <f t="shared" si="487"/>
        <v>26648</v>
      </c>
      <c r="DL286" s="144">
        <f t="shared" si="487"/>
        <v>26648</v>
      </c>
      <c r="DM286" s="144">
        <f t="shared" si="487"/>
        <v>26648</v>
      </c>
      <c r="DN286" s="144">
        <f t="shared" si="487"/>
        <v>26648</v>
      </c>
      <c r="DO286" s="144">
        <f t="shared" si="487"/>
        <v>26648</v>
      </c>
      <c r="DP286" s="144">
        <f t="shared" si="487"/>
        <v>26648</v>
      </c>
      <c r="DQ286" s="144">
        <f t="shared" si="487"/>
        <v>26648</v>
      </c>
      <c r="DR286" s="144">
        <f t="shared" si="487"/>
        <v>26648</v>
      </c>
      <c r="DS286" s="144">
        <f t="shared" si="487"/>
        <v>26648</v>
      </c>
      <c r="DT286" s="144">
        <f t="shared" si="487"/>
        <v>26648</v>
      </c>
      <c r="DU286" s="144">
        <f t="shared" si="487"/>
        <v>26648</v>
      </c>
      <c r="DV286" s="144">
        <f t="shared" si="487"/>
        <v>26648</v>
      </c>
      <c r="DW286" s="144">
        <f t="shared" si="487"/>
        <v>26648</v>
      </c>
      <c r="DX286" s="144">
        <f t="shared" si="487"/>
        <v>26648</v>
      </c>
      <c r="DY286" s="144">
        <f t="shared" si="487"/>
        <v>26648</v>
      </c>
      <c r="DZ286" s="144">
        <f t="shared" si="487"/>
        <v>26648</v>
      </c>
      <c r="EA286" s="144">
        <f t="shared" si="487"/>
        <v>26648</v>
      </c>
      <c r="EB286" s="144">
        <f t="shared" si="487"/>
        <v>26648</v>
      </c>
      <c r="EC286" s="144">
        <f t="shared" si="487"/>
        <v>26648</v>
      </c>
      <c r="ED286" s="144">
        <f t="shared" si="487"/>
        <v>26648</v>
      </c>
      <c r="EE286" s="144">
        <f t="shared" si="487"/>
        <v>26648</v>
      </c>
      <c r="EF286" s="144">
        <f t="shared" si="487"/>
        <v>26648</v>
      </c>
      <c r="EG286" s="144">
        <f t="shared" si="487"/>
        <v>26648</v>
      </c>
      <c r="EH286" s="144">
        <f t="shared" si="487"/>
        <v>26648</v>
      </c>
      <c r="EI286" s="144">
        <f t="shared" si="487"/>
        <v>26648</v>
      </c>
      <c r="EJ286" s="144">
        <f t="shared" si="487"/>
        <v>26648</v>
      </c>
      <c r="EK286" s="144">
        <f t="shared" si="487"/>
        <v>26648</v>
      </c>
      <c r="EL286" s="144">
        <f t="shared" si="487"/>
        <v>26648</v>
      </c>
      <c r="EM286" s="144">
        <f t="shared" si="487"/>
        <v>26648</v>
      </c>
      <c r="EN286" s="144">
        <f t="shared" si="487"/>
        <v>26648</v>
      </c>
      <c r="EO286" s="144">
        <f t="shared" si="487"/>
        <v>26648</v>
      </c>
      <c r="EP286" s="144">
        <f t="shared" si="487"/>
        <v>26648</v>
      </c>
      <c r="EQ286" s="144">
        <f t="shared" si="487"/>
        <v>26648</v>
      </c>
      <c r="ER286" s="144">
        <f t="shared" si="487"/>
        <v>26648</v>
      </c>
      <c r="ES286" s="144">
        <f t="shared" si="487"/>
        <v>26648</v>
      </c>
      <c r="ET286" s="144">
        <f t="shared" si="487"/>
        <v>26648</v>
      </c>
      <c r="EU286" s="144">
        <f t="shared" si="487"/>
        <v>26648</v>
      </c>
      <c r="EV286" s="144">
        <f t="shared" si="487"/>
        <v>26648</v>
      </c>
      <c r="EW286" s="144">
        <f t="shared" si="487"/>
        <v>26648</v>
      </c>
      <c r="EX286" s="147">
        <f>PV(0.05,'PV factor'!C341,,-BR286)</f>
        <v>165986.39455782314</v>
      </c>
      <c r="EY286" s="147">
        <f>PV(0.05,'PV factor'!D341,,-BS286)</f>
        <v>86383.759853147596</v>
      </c>
      <c r="EZ286" s="147">
        <f>PV(0.05,'PV factor'!E341,,-BT286)</f>
        <v>82270.247479188198</v>
      </c>
      <c r="FA286" s="147">
        <f>PV(0.05,'PV factor'!F341,,-BU286)</f>
        <v>78352.616646845898</v>
      </c>
      <c r="FB286" s="147">
        <f>PV(0.05,'PV factor'!G341,,-BV286)</f>
        <v>0</v>
      </c>
      <c r="FC286" s="147">
        <f>PV(0.05,'PV factor'!H341,,-BW286)</f>
        <v>0</v>
      </c>
      <c r="FD286" s="147">
        <f>PV(0.05,'PV factor'!I341,,-BX286)</f>
        <v>0</v>
      </c>
      <c r="FE286" s="147">
        <f>PV(0.05,'PV factor'!J341,,-BY286)</f>
        <v>0</v>
      </c>
      <c r="FF286" s="147">
        <f>PV(0.05,'PV factor'!K341,,-BZ286)</f>
        <v>0</v>
      </c>
      <c r="FG286" s="147">
        <f>PV(0.05,'PV factor'!L341,,-CA286)</f>
        <v>0</v>
      </c>
      <c r="FH286" s="147">
        <f>PV(0.05,'PV factor'!M341,,-CB286)</f>
        <v>0</v>
      </c>
      <c r="FI286" s="147">
        <f>PV(0.05,'PV factor'!N341,,-CC286)</f>
        <v>0</v>
      </c>
      <c r="FJ286" s="147">
        <f>PV(0.05,'PV factor'!O341,,-CD286)</f>
        <v>0</v>
      </c>
      <c r="FK286" s="147">
        <f>PV(0.05,'PV factor'!P341,,-CE286)</f>
        <v>0</v>
      </c>
      <c r="FL286" s="147">
        <f>PV(0.05,'PV factor'!Q341,,-CF286)</f>
        <v>0</v>
      </c>
      <c r="FM286" s="147">
        <f>PV(0.05,'PV factor'!R341,,-CG286)</f>
        <v>0</v>
      </c>
      <c r="FN286" s="147">
        <f>PV(0.05,'PV factor'!S341,,-CH286)</f>
        <v>0</v>
      </c>
      <c r="FO286" s="147">
        <f>PV(0.05,'PV factor'!T341,,-CI286)</f>
        <v>0</v>
      </c>
      <c r="FP286" s="147">
        <f>PV(0.05,'PV factor'!U341,,-CJ286)</f>
        <v>0</v>
      </c>
      <c r="FQ286" s="147">
        <f>PV(0.05,'PV factor'!V341,,-CK286)</f>
        <v>0</v>
      </c>
      <c r="FR286" s="147">
        <f>PV(0.05,'PV factor'!W341,,-CL286)</f>
        <v>0</v>
      </c>
      <c r="FS286" s="147">
        <f>PV(0.05,'PV factor'!X341,,-CM286)</f>
        <v>0</v>
      </c>
      <c r="FT286" s="147">
        <f>PV(0.05,'PV factor'!Y341,,-CN286)</f>
        <v>0</v>
      </c>
      <c r="FU286" s="147">
        <f>PV(0.05,'PV factor'!Z341,,-CO286)</f>
        <v>0</v>
      </c>
      <c r="FV286" s="147">
        <f>PV(0.05,'PV factor'!AA341,,-CP286)</f>
        <v>0</v>
      </c>
      <c r="FW286" s="147">
        <f>PV(0.05,'PV factor'!AB341,,-CQ286)</f>
        <v>0</v>
      </c>
      <c r="FX286" s="147">
        <f>PV(0.05,'PV factor'!AC341,,-CR286)</f>
        <v>0</v>
      </c>
      <c r="FY286" s="147">
        <f>PV(0.05,'PV factor'!AD341,,-CS286)</f>
        <v>0</v>
      </c>
      <c r="FZ286" s="147">
        <f>PV(0.05,'PV factor'!AE341,,-CT286)</f>
        <v>0</v>
      </c>
      <c r="GA286" s="147">
        <f>PV(0.05,'PV factor'!AF341,,-CU286)</f>
        <v>0</v>
      </c>
      <c r="GB286" s="147">
        <f>PV(0.05,'PV factor'!AG341,,-CV286)</f>
        <v>0</v>
      </c>
      <c r="GC286" s="147">
        <f>PV(0.05,'PV factor'!AH341,,-CW286)</f>
        <v>0</v>
      </c>
      <c r="GD286" s="147">
        <f>PV(0.05,'PV factor'!AI341,,-CX286)</f>
        <v>0</v>
      </c>
      <c r="GE286" s="147">
        <f>PV(0.05,'PV factor'!AJ341,,-CY286)</f>
        <v>0</v>
      </c>
      <c r="GF286" s="147">
        <f>PV(0.05,'PV factor'!AK341,,-CZ286)</f>
        <v>0</v>
      </c>
      <c r="GG286" s="147">
        <f>PV(0.05,'PV factor'!AL341,,-DA286)</f>
        <v>0</v>
      </c>
      <c r="GH286" s="147">
        <f>PV(0.05,'PV factor'!AM341,,-DB286)</f>
        <v>0</v>
      </c>
      <c r="GI286" s="147">
        <f>PV(0.05,'PV factor'!AN341,,-DC286)</f>
        <v>0</v>
      </c>
      <c r="GJ286" s="147">
        <f>PV(0.05,'PV factor'!AO341,,-DD286)</f>
        <v>0</v>
      </c>
      <c r="GK286" s="147">
        <f>PV(0.05,'PV factor'!AP341,,-DE286)</f>
        <v>0</v>
      </c>
      <c r="GL286" s="147">
        <f>PV(0.05,'PV factor'!C341,,-DI286)</f>
        <v>24170.521541950111</v>
      </c>
      <c r="GM286" s="147">
        <f>PV(0.05,'PV factor'!D341,,-DJ286)</f>
        <v>23019.544325666771</v>
      </c>
      <c r="GN286" s="147">
        <f>PV(0.05,'PV factor'!E341,,-DK286)</f>
        <v>21923.375548254069</v>
      </c>
      <c r="GO286" s="147">
        <f>PV(0.05,'PV factor'!F341,,-DL286)</f>
        <v>20879.405284051492</v>
      </c>
      <c r="GP286" s="147">
        <f>PV(0.05,'PV factor'!G341,,-DM286)</f>
        <v>19885.147889572854</v>
      </c>
      <c r="GQ286" s="147">
        <f>PV(0.05,'PV factor'!H341,,-DN286)</f>
        <v>18938.236085307475</v>
      </c>
      <c r="GR286" s="147">
        <f>PV(0.05,'PV factor'!I341,,-DO286)</f>
        <v>18036.415319340456</v>
      </c>
      <c r="GS286" s="147">
        <f>PV(0.05,'PV factor'!J341,,-DP286)</f>
        <v>17177.538399371861</v>
      </c>
      <c r="GT286" s="147">
        <f>PV(0.05,'PV factor'!K341,,-DQ286)</f>
        <v>16359.560380354154</v>
      </c>
      <c r="GU286" s="147">
        <f>PV(0.05,'PV factor'!L341,,-DR286)</f>
        <v>15580.533695575385</v>
      </c>
      <c r="GV286" s="147">
        <f>PV(0.05,'PV factor'!M341,,-DS286)</f>
        <v>14838.603519595606</v>
      </c>
      <c r="GW286" s="147">
        <f>PV(0.05,'PV factor'!N341,,-DT286)</f>
        <v>14132.003351995812</v>
      </c>
      <c r="GX286" s="147">
        <f>PV(0.05,'PV factor'!O341,,-DU286)</f>
        <v>13459.050811424586</v>
      </c>
      <c r="GY286" s="147">
        <f>PV(0.05,'PV factor'!P341,,-DV286)</f>
        <v>12818.143629928174</v>
      </c>
      <c r="GZ286" s="147">
        <f>PV(0.05,'PV factor'!Q341,,-DW286)</f>
        <v>12207.755838026833</v>
      </c>
      <c r="HA286" s="147">
        <f>PV(0.05,'PV factor'!R341,,-DX286)</f>
        <v>11626.434131454125</v>
      </c>
      <c r="HB286" s="147">
        <f>PV(0.05,'PV factor'!S341,,-DY286)</f>
        <v>11072.794410908691</v>
      </c>
      <c r="HC286" s="147">
        <f>PV(0.05,'PV factor'!T341,,-DZ286)</f>
        <v>10545.518486579705</v>
      </c>
      <c r="HD286" s="147">
        <f>PV(0.05,'PV factor'!U341,,-EA286)</f>
        <v>10043.350939599721</v>
      </c>
      <c r="HE286" s="147">
        <f>PV(0.05,'PV factor'!V341,,-EB286)</f>
        <v>9565.0961329521142</v>
      </c>
      <c r="HF286" s="147">
        <f>PV(0.05,'PV factor'!W341,,-EC286)</f>
        <v>9109.6153647162992</v>
      </c>
      <c r="HG286" s="147">
        <f>PV(0.05,'PV factor'!X341,,-ED286)</f>
        <v>8675.8241568726644</v>
      </c>
      <c r="HH286" s="147">
        <f>PV(0.05,'PV factor'!Y341,,-EE286)</f>
        <v>8262.6896732120622</v>
      </c>
      <c r="HI286" s="147">
        <f>PV(0.05,'PV factor'!Z341,,-EF286)</f>
        <v>7869.2282602019641</v>
      </c>
      <c r="HJ286" s="147">
        <f>PV(0.05,'PV factor'!AA341,,-EG286)</f>
        <v>7494.5031049542513</v>
      </c>
      <c r="HK286" s="147">
        <f>PV(0.05,'PV factor'!AB341,,-EH286)</f>
        <v>7137.6220047183342</v>
      </c>
      <c r="HL286" s="147">
        <f>PV(0.05,'PV factor'!AC341,,-EI286)</f>
        <v>6797.7352425888912</v>
      </c>
      <c r="HM286" s="147">
        <f>PV(0.05,'PV factor'!AD341,,-EJ286)</f>
        <v>6474.0335643703711</v>
      </c>
      <c r="HN286" s="147">
        <f>PV(0.05,'PV factor'!AE341,,-EK286)</f>
        <v>6165.7462517813074</v>
      </c>
      <c r="HO286" s="147">
        <f>PV(0.05,'PV factor'!AF341,,-EL286)</f>
        <v>5872.1392874107669</v>
      </c>
      <c r="HP286" s="147">
        <f>PV(0.05,'PV factor'!AG341,,-EM286)</f>
        <v>5592.5136070578737</v>
      </c>
      <c r="HQ286" s="147">
        <f>PV(0.05,'PV factor'!AH341,,-EN286)</f>
        <v>5326.2034352932133</v>
      </c>
      <c r="HR286" s="147">
        <f>PV(0.05,'PV factor'!AI341,,-EO286)</f>
        <v>5072.5747002792505</v>
      </c>
      <c r="HS286" s="147">
        <f>PV(0.05,'PV factor'!AJ341,,-EP286)</f>
        <v>4831.0235240754764</v>
      </c>
      <c r="HT286" s="147">
        <f>PV(0.05,'PV factor'!AK341,,-EQ286)</f>
        <v>4600.9747848337875</v>
      </c>
      <c r="HU286" s="147">
        <f>PV(0.05,'PV factor'!AL341,,-ER286)</f>
        <v>4381.8807474607493</v>
      </c>
      <c r="HV286" s="147">
        <f>PV(0.05,'PV factor'!AM341,,-ES286)</f>
        <v>4173.2197594864292</v>
      </c>
      <c r="HW286" s="147">
        <f>PV(0.05,'PV factor'!AN341,,-ET286)</f>
        <v>3974.4950090346933</v>
      </c>
      <c r="HX286" s="147">
        <f>PV(0.05,'PV factor'!AO341,,-EU286)</f>
        <v>3785.2333419378037</v>
      </c>
      <c r="HY286" s="147">
        <f>PV(0.05,'PV factor'!AP341,,-EV286)</f>
        <v>3604.9841351788605</v>
      </c>
      <c r="HZ286" s="147">
        <f t="shared" si="459"/>
        <v>412993.01853700483</v>
      </c>
      <c r="IA286" s="147">
        <f t="shared" si="460"/>
        <v>195970.27846944463</v>
      </c>
      <c r="IB286" s="401">
        <f t="shared" si="461"/>
        <v>0.47451232750532657</v>
      </c>
    </row>
    <row r="287" spans="1:236" ht="90" customHeight="1" x14ac:dyDescent="0.2">
      <c r="A287" s="137" t="s">
        <v>1436</v>
      </c>
      <c r="B287" s="138" t="s">
        <v>1437</v>
      </c>
      <c r="C287" s="138" t="s">
        <v>1470</v>
      </c>
      <c r="D287" s="121">
        <v>7</v>
      </c>
      <c r="E287" s="138" t="s">
        <v>1471</v>
      </c>
      <c r="F287" s="124" t="s">
        <v>1472</v>
      </c>
      <c r="G287" s="118" t="s">
        <v>1473</v>
      </c>
      <c r="H287" s="142" t="s">
        <v>77</v>
      </c>
      <c r="I287" s="118" t="s">
        <v>1442</v>
      </c>
      <c r="J287" s="118">
        <v>10</v>
      </c>
      <c r="K287" s="227" t="s">
        <v>79</v>
      </c>
      <c r="L287" s="142">
        <v>23800</v>
      </c>
      <c r="M287" s="142" t="s">
        <v>1460</v>
      </c>
      <c r="N287" s="142" t="s">
        <v>147</v>
      </c>
      <c r="O287" s="90" t="s">
        <v>148</v>
      </c>
      <c r="P287" s="142" t="s">
        <v>467</v>
      </c>
      <c r="Q287" s="112" t="s">
        <v>100</v>
      </c>
      <c r="R287" s="142" t="s">
        <v>108</v>
      </c>
      <c r="S287" s="142" t="s">
        <v>99</v>
      </c>
      <c r="T287" s="142" t="s">
        <v>884</v>
      </c>
      <c r="U287" s="142" t="s">
        <v>100</v>
      </c>
      <c r="V287" s="117">
        <v>1</v>
      </c>
      <c r="W287" s="107">
        <v>480000</v>
      </c>
      <c r="X287" s="107">
        <v>0</v>
      </c>
      <c r="Y287" s="107">
        <v>0</v>
      </c>
      <c r="Z287" s="107">
        <v>0</v>
      </c>
      <c r="AA287" s="107">
        <v>120000</v>
      </c>
      <c r="AB287" s="107">
        <v>0</v>
      </c>
      <c r="AC287" s="107">
        <v>120000</v>
      </c>
      <c r="AD287" s="136">
        <v>0</v>
      </c>
      <c r="AE287" s="107">
        <v>120000</v>
      </c>
      <c r="AF287" s="139">
        <v>0</v>
      </c>
      <c r="AG287" s="107">
        <v>120000</v>
      </c>
      <c r="AH287" s="139">
        <v>0</v>
      </c>
      <c r="AI287" s="142" t="s">
        <v>88</v>
      </c>
      <c r="AJ287" s="136">
        <v>0</v>
      </c>
      <c r="AK287" s="136">
        <v>0</v>
      </c>
      <c r="AL287" s="136">
        <v>0</v>
      </c>
      <c r="AM287" s="136">
        <v>0</v>
      </c>
      <c r="AN287" s="136">
        <v>0</v>
      </c>
      <c r="AO287" s="136">
        <v>0</v>
      </c>
      <c r="AP287" s="136">
        <v>0</v>
      </c>
      <c r="AQ287" s="139">
        <v>0</v>
      </c>
      <c r="AR287" s="139">
        <v>0</v>
      </c>
      <c r="AS287" s="139">
        <v>0</v>
      </c>
      <c r="AT287" s="139">
        <v>0</v>
      </c>
      <c r="AU287" s="118"/>
      <c r="AV287" s="230">
        <f t="shared" si="427"/>
        <v>0</v>
      </c>
      <c r="AW287" s="230">
        <f t="shared" si="428"/>
        <v>0</v>
      </c>
      <c r="AX287" s="230" t="str">
        <f t="shared" si="429"/>
        <v>E1</v>
      </c>
      <c r="AY287" s="141">
        <f t="shared" si="430"/>
        <v>9</v>
      </c>
      <c r="AZ287" s="70">
        <f t="shared" si="431"/>
        <v>1</v>
      </c>
      <c r="BA287" s="70">
        <f t="shared" si="432"/>
        <v>1</v>
      </c>
      <c r="BB287" s="70">
        <f t="shared" si="433"/>
        <v>1</v>
      </c>
      <c r="BC287" s="70">
        <f t="shared" si="434"/>
        <v>1</v>
      </c>
      <c r="BD287" s="70">
        <f t="shared" si="435"/>
        <v>1</v>
      </c>
      <c r="BE287" s="70">
        <f t="shared" si="436"/>
        <v>1</v>
      </c>
      <c r="BF287" s="70">
        <f t="shared" si="437"/>
        <v>1</v>
      </c>
      <c r="BG287" s="71">
        <f t="shared" si="438"/>
        <v>0</v>
      </c>
      <c r="BH287" s="71">
        <f t="shared" si="439"/>
        <v>1</v>
      </c>
      <c r="BI287" s="71">
        <f t="shared" si="440"/>
        <v>0</v>
      </c>
      <c r="BJ287" s="71">
        <f t="shared" si="441"/>
        <v>1</v>
      </c>
      <c r="BK287" s="71">
        <f t="shared" si="442"/>
        <v>0</v>
      </c>
      <c r="BL287" s="70">
        <f t="shared" si="443"/>
        <v>1</v>
      </c>
      <c r="BM287" s="70">
        <f t="shared" si="444"/>
        <v>1</v>
      </c>
      <c r="BN287" s="70">
        <f t="shared" si="445"/>
        <v>0</v>
      </c>
      <c r="BO287" s="70">
        <f t="shared" si="446"/>
        <v>1</v>
      </c>
      <c r="BP287" s="144">
        <f t="shared" si="447"/>
        <v>0</v>
      </c>
      <c r="BQ287" s="144">
        <f t="shared" si="448"/>
        <v>0</v>
      </c>
      <c r="BR287" s="144">
        <f t="shared" si="449"/>
        <v>120000</v>
      </c>
      <c r="BS287" s="144">
        <f t="shared" si="450"/>
        <v>0</v>
      </c>
      <c r="BT287" s="144">
        <f t="shared" si="451"/>
        <v>120000</v>
      </c>
      <c r="BU287" s="144">
        <f t="shared" si="452"/>
        <v>0</v>
      </c>
      <c r="BV287" s="144">
        <f t="shared" si="453"/>
        <v>120000</v>
      </c>
      <c r="BW287" s="144">
        <f t="shared" si="454"/>
        <v>0</v>
      </c>
      <c r="BX287" s="144">
        <f t="shared" si="455"/>
        <v>120000</v>
      </c>
      <c r="BY287" s="144">
        <f t="shared" si="456"/>
        <v>0</v>
      </c>
      <c r="BZ287" s="9">
        <v>0</v>
      </c>
      <c r="CA287" s="9">
        <v>0</v>
      </c>
      <c r="CB287" s="9">
        <v>0</v>
      </c>
      <c r="CC287" s="9">
        <v>0</v>
      </c>
      <c r="CD287" s="9">
        <v>0</v>
      </c>
      <c r="CE287" s="9">
        <v>0</v>
      </c>
      <c r="CF287" s="9">
        <v>0</v>
      </c>
      <c r="CG287" s="9">
        <v>0</v>
      </c>
      <c r="CH287" s="9">
        <v>0</v>
      </c>
      <c r="CI287" s="9">
        <v>0</v>
      </c>
      <c r="CJ287" s="9">
        <v>0</v>
      </c>
      <c r="CK287" s="9">
        <v>0</v>
      </c>
      <c r="CL287" s="9">
        <v>0</v>
      </c>
      <c r="CM287" s="9">
        <v>0</v>
      </c>
      <c r="CN287" s="9">
        <v>0</v>
      </c>
      <c r="CO287" s="9">
        <v>0</v>
      </c>
      <c r="CP287" s="9">
        <v>0</v>
      </c>
      <c r="CQ287" s="9">
        <v>0</v>
      </c>
      <c r="CR287" s="9">
        <v>0</v>
      </c>
      <c r="CS287" s="9">
        <v>0</v>
      </c>
      <c r="CT287" s="9">
        <v>0</v>
      </c>
      <c r="CU287" s="9">
        <v>0</v>
      </c>
      <c r="CV287" s="9">
        <v>0</v>
      </c>
      <c r="CW287" s="9">
        <v>0</v>
      </c>
      <c r="CX287" s="9">
        <v>0</v>
      </c>
      <c r="CY287" s="9">
        <v>0</v>
      </c>
      <c r="CZ287" s="9">
        <v>0</v>
      </c>
      <c r="DA287" s="9">
        <v>0</v>
      </c>
      <c r="DB287" s="9">
        <v>0</v>
      </c>
      <c r="DC287" s="9">
        <v>0</v>
      </c>
      <c r="DD287" s="9">
        <v>0</v>
      </c>
      <c r="DE287" s="9">
        <v>0</v>
      </c>
      <c r="DF287" s="9">
        <v>0</v>
      </c>
      <c r="DG287" s="144">
        <f t="shared" si="457"/>
        <v>23800</v>
      </c>
      <c r="DH287" s="144">
        <f t="shared" ref="DH287:EW287" si="488">DG287</f>
        <v>23800</v>
      </c>
      <c r="DI287" s="144">
        <f t="shared" si="488"/>
        <v>23800</v>
      </c>
      <c r="DJ287" s="144">
        <f t="shared" si="488"/>
        <v>23800</v>
      </c>
      <c r="DK287" s="144">
        <f t="shared" si="488"/>
        <v>23800</v>
      </c>
      <c r="DL287" s="144">
        <f t="shared" si="488"/>
        <v>23800</v>
      </c>
      <c r="DM287" s="144">
        <f t="shared" si="488"/>
        <v>23800</v>
      </c>
      <c r="DN287" s="144">
        <f t="shared" si="488"/>
        <v>23800</v>
      </c>
      <c r="DO287" s="144">
        <f t="shared" si="488"/>
        <v>23800</v>
      </c>
      <c r="DP287" s="144">
        <f t="shared" si="488"/>
        <v>23800</v>
      </c>
      <c r="DQ287" s="144">
        <f t="shared" si="488"/>
        <v>23800</v>
      </c>
      <c r="DR287" s="144">
        <f t="shared" si="488"/>
        <v>23800</v>
      </c>
      <c r="DS287" s="144">
        <f t="shared" si="488"/>
        <v>23800</v>
      </c>
      <c r="DT287" s="144">
        <f t="shared" si="488"/>
        <v>23800</v>
      </c>
      <c r="DU287" s="144">
        <f t="shared" si="488"/>
        <v>23800</v>
      </c>
      <c r="DV287" s="144">
        <f t="shared" si="488"/>
        <v>23800</v>
      </c>
      <c r="DW287" s="144">
        <f t="shared" si="488"/>
        <v>23800</v>
      </c>
      <c r="DX287" s="144">
        <f t="shared" si="488"/>
        <v>23800</v>
      </c>
      <c r="DY287" s="144">
        <f t="shared" si="488"/>
        <v>23800</v>
      </c>
      <c r="DZ287" s="144">
        <f t="shared" si="488"/>
        <v>23800</v>
      </c>
      <c r="EA287" s="144">
        <f t="shared" si="488"/>
        <v>23800</v>
      </c>
      <c r="EB287" s="144">
        <f t="shared" si="488"/>
        <v>23800</v>
      </c>
      <c r="EC287" s="144">
        <f t="shared" si="488"/>
        <v>23800</v>
      </c>
      <c r="ED287" s="144">
        <f t="shared" si="488"/>
        <v>23800</v>
      </c>
      <c r="EE287" s="144">
        <f t="shared" si="488"/>
        <v>23800</v>
      </c>
      <c r="EF287" s="144">
        <f t="shared" si="488"/>
        <v>23800</v>
      </c>
      <c r="EG287" s="144">
        <f t="shared" si="488"/>
        <v>23800</v>
      </c>
      <c r="EH287" s="144">
        <f t="shared" si="488"/>
        <v>23800</v>
      </c>
      <c r="EI287" s="144">
        <f t="shared" si="488"/>
        <v>23800</v>
      </c>
      <c r="EJ287" s="144">
        <f t="shared" si="488"/>
        <v>23800</v>
      </c>
      <c r="EK287" s="144">
        <f t="shared" si="488"/>
        <v>23800</v>
      </c>
      <c r="EL287" s="144">
        <f t="shared" si="488"/>
        <v>23800</v>
      </c>
      <c r="EM287" s="144">
        <f t="shared" si="488"/>
        <v>23800</v>
      </c>
      <c r="EN287" s="144">
        <f t="shared" si="488"/>
        <v>23800</v>
      </c>
      <c r="EO287" s="144">
        <f t="shared" si="488"/>
        <v>23800</v>
      </c>
      <c r="EP287" s="144">
        <f t="shared" si="488"/>
        <v>23800</v>
      </c>
      <c r="EQ287" s="144">
        <f t="shared" si="488"/>
        <v>23800</v>
      </c>
      <c r="ER287" s="144">
        <f t="shared" si="488"/>
        <v>23800</v>
      </c>
      <c r="ES287" s="144">
        <f t="shared" si="488"/>
        <v>23800</v>
      </c>
      <c r="ET287" s="144">
        <f t="shared" si="488"/>
        <v>23800</v>
      </c>
      <c r="EU287" s="144">
        <f t="shared" si="488"/>
        <v>23800</v>
      </c>
      <c r="EV287" s="144">
        <f t="shared" si="488"/>
        <v>23800</v>
      </c>
      <c r="EW287" s="144">
        <f t="shared" si="488"/>
        <v>23800</v>
      </c>
      <c r="EX287" s="147">
        <f>PV(0.05,'PV factor'!C208,,-BR287)</f>
        <v>108843.53741496598</v>
      </c>
      <c r="EY287" s="147">
        <f>PV(0.05,'PV factor'!D208,,-BS287)</f>
        <v>0</v>
      </c>
      <c r="EZ287" s="147">
        <f>PV(0.05,'PV factor'!E208,,-BT287)</f>
        <v>98724.296975025834</v>
      </c>
      <c r="FA287" s="147">
        <f>PV(0.05,'PV factor'!F208,,-BU287)</f>
        <v>0</v>
      </c>
      <c r="FB287" s="147">
        <f>PV(0.05,'PV factor'!G208,,-BV287)</f>
        <v>89545.847596395324</v>
      </c>
      <c r="FC287" s="147">
        <f>PV(0.05,'PV factor'!H208,,-BW287)</f>
        <v>0</v>
      </c>
      <c r="FD287" s="147">
        <f>PV(0.05,'PV factor'!I208,,-BX287)</f>
        <v>81220.723443442461</v>
      </c>
      <c r="FE287" s="147">
        <f>PV(0.05,'PV factor'!J208,,-BY287)</f>
        <v>0</v>
      </c>
      <c r="FF287" s="147">
        <f>PV(0.05,'PV factor'!K208,,-BZ287)</f>
        <v>0</v>
      </c>
      <c r="FG287" s="147">
        <f>PV(0.05,'PV factor'!L208,,-CA287)</f>
        <v>0</v>
      </c>
      <c r="FH287" s="147">
        <f>PV(0.05,'PV factor'!M208,,-CB287)</f>
        <v>0</v>
      </c>
      <c r="FI287" s="147">
        <f>PV(0.05,'PV factor'!N208,,-CC287)</f>
        <v>0</v>
      </c>
      <c r="FJ287" s="147">
        <f>PV(0.05,'PV factor'!O208,,-CD287)</f>
        <v>0</v>
      </c>
      <c r="FK287" s="147">
        <f>PV(0.05,'PV factor'!P208,,-CE287)</f>
        <v>0</v>
      </c>
      <c r="FL287" s="147">
        <f>PV(0.05,'PV factor'!Q208,,-CF287)</f>
        <v>0</v>
      </c>
      <c r="FM287" s="147">
        <f>PV(0.05,'PV factor'!R208,,-CG287)</f>
        <v>0</v>
      </c>
      <c r="FN287" s="147">
        <f>PV(0.05,'PV factor'!S208,,-CH287)</f>
        <v>0</v>
      </c>
      <c r="FO287" s="147">
        <f>PV(0.05,'PV factor'!T208,,-CI287)</f>
        <v>0</v>
      </c>
      <c r="FP287" s="147">
        <f>PV(0.05,'PV factor'!U208,,-CJ287)</f>
        <v>0</v>
      </c>
      <c r="FQ287" s="147">
        <f>PV(0.05,'PV factor'!V208,,-CK287)</f>
        <v>0</v>
      </c>
      <c r="FR287" s="147">
        <f>PV(0.05,'PV factor'!W208,,-CL287)</f>
        <v>0</v>
      </c>
      <c r="FS287" s="147">
        <f>PV(0.05,'PV factor'!X208,,-CM287)</f>
        <v>0</v>
      </c>
      <c r="FT287" s="147">
        <f>PV(0.05,'PV factor'!Y208,,-CN287)</f>
        <v>0</v>
      </c>
      <c r="FU287" s="147">
        <f>PV(0.05,'PV factor'!Z208,,-CO287)</f>
        <v>0</v>
      </c>
      <c r="FV287" s="147">
        <f>PV(0.05,'PV factor'!AA208,,-CP287)</f>
        <v>0</v>
      </c>
      <c r="FW287" s="147">
        <f>PV(0.05,'PV factor'!AB208,,-CQ287)</f>
        <v>0</v>
      </c>
      <c r="FX287" s="147">
        <f>PV(0.05,'PV factor'!AC208,,-CR287)</f>
        <v>0</v>
      </c>
      <c r="FY287" s="147">
        <f>PV(0.05,'PV factor'!AD208,,-CS287)</f>
        <v>0</v>
      </c>
      <c r="FZ287" s="147">
        <f>PV(0.05,'PV factor'!AE208,,-CT287)</f>
        <v>0</v>
      </c>
      <c r="GA287" s="147">
        <f>PV(0.05,'PV factor'!AF208,,-CU287)</f>
        <v>0</v>
      </c>
      <c r="GB287" s="147">
        <f>PV(0.05,'PV factor'!AG208,,-CV287)</f>
        <v>0</v>
      </c>
      <c r="GC287" s="147">
        <f>PV(0.05,'PV factor'!AH208,,-CW287)</f>
        <v>0</v>
      </c>
      <c r="GD287" s="147">
        <f>PV(0.05,'PV factor'!AI208,,-CX287)</f>
        <v>0</v>
      </c>
      <c r="GE287" s="147">
        <f>PV(0.05,'PV factor'!AJ208,,-CY287)</f>
        <v>0</v>
      </c>
      <c r="GF287" s="147">
        <f>PV(0.05,'PV factor'!AK208,,-CZ287)</f>
        <v>0</v>
      </c>
      <c r="GG287" s="147">
        <f>PV(0.05,'PV factor'!AL208,,-DA287)</f>
        <v>0</v>
      </c>
      <c r="GH287" s="147">
        <f>PV(0.05,'PV factor'!AM208,,-DB287)</f>
        <v>0</v>
      </c>
      <c r="GI287" s="147">
        <f>PV(0.05,'PV factor'!AN208,,-DC287)</f>
        <v>0</v>
      </c>
      <c r="GJ287" s="147">
        <f>PV(0.05,'PV factor'!AO208,,-DD287)</f>
        <v>0</v>
      </c>
      <c r="GK287" s="147">
        <f>PV(0.05,'PV factor'!AP208,,-DE287)</f>
        <v>0</v>
      </c>
      <c r="GL287" s="147">
        <f>PV(0.05,'PV factor'!C208,,-DI287)</f>
        <v>21587.301587301587</v>
      </c>
      <c r="GM287" s="147">
        <f>PV(0.05,'PV factor'!D208,,-DJ287)</f>
        <v>20559.334845049128</v>
      </c>
      <c r="GN287" s="147">
        <f>PV(0.05,'PV factor'!E208,,-DK287)</f>
        <v>19580.31890004679</v>
      </c>
      <c r="GO287" s="147">
        <f>PV(0.05,'PV factor'!F208,,-DL287)</f>
        <v>18647.922761949321</v>
      </c>
      <c r="GP287" s="147">
        <f>PV(0.05,'PV factor'!G208,,-DM287)</f>
        <v>17759.926439951738</v>
      </c>
      <c r="GQ287" s="147">
        <f>PV(0.05,'PV factor'!H208,,-DN287)</f>
        <v>16914.215657096891</v>
      </c>
      <c r="GR287" s="147">
        <f>PV(0.05,'PV factor'!I208,,-DO287)</f>
        <v>16108.776816282754</v>
      </c>
      <c r="GS287" s="147">
        <f>PV(0.05,'PV factor'!J208,,-DP287)</f>
        <v>15341.692205983576</v>
      </c>
      <c r="GT287" s="147">
        <f>PV(0.05,'PV factor'!K208,,-DQ287)</f>
        <v>14611.135434270072</v>
      </c>
      <c r="GU287" s="147">
        <f>PV(0.05,'PV factor'!L208,,-DR287)</f>
        <v>13915.367080257211</v>
      </c>
      <c r="GV287" s="147">
        <f>PV(0.05,'PV factor'!M208,,-DS287)</f>
        <v>13252.730552625917</v>
      </c>
      <c r="GW287" s="147">
        <f>PV(0.05,'PV factor'!N208,,-DT287)</f>
        <v>12621.648145358013</v>
      </c>
      <c r="GX287" s="147">
        <f>PV(0.05,'PV factor'!O208,,-DU287)</f>
        <v>12020.617281293349</v>
      </c>
      <c r="GY287" s="147">
        <f>PV(0.05,'PV factor'!P208,,-DV287)</f>
        <v>11448.206934565091</v>
      </c>
      <c r="GZ287" s="147">
        <f>PV(0.05,'PV factor'!Q208,,-DW287)</f>
        <v>10903.054223395326</v>
      </c>
      <c r="HA287" s="147">
        <f>PV(0.05,'PV factor'!R208,,-DX287)</f>
        <v>10383.861165138404</v>
      </c>
      <c r="HB287" s="147">
        <f>PV(0.05,'PV factor'!S208,,-DY287)</f>
        <v>9889.3915858460987</v>
      </c>
      <c r="HC287" s="147">
        <f>PV(0.05,'PV factor'!T208,,-DZ287)</f>
        <v>9418.4681769962845</v>
      </c>
      <c r="HD287" s="147">
        <f>PV(0.05,'PV factor'!U208,,-EA287)</f>
        <v>8969.9696923774136</v>
      </c>
      <c r="HE287" s="147">
        <f>PV(0.05,'PV factor'!V208,,-EB287)</f>
        <v>8542.8282784546809</v>
      </c>
      <c r="HF287" s="147">
        <f>PV(0.05,'PV factor'!W208,,-EC287)</f>
        <v>8136.026931861601</v>
      </c>
      <c r="HG287" s="147">
        <f>PV(0.05,'PV factor'!X208,,-ED287)</f>
        <v>7748.5970779634281</v>
      </c>
      <c r="HH287" s="147">
        <f>PV(0.05,'PV factor'!Y208,,-EE287)</f>
        <v>7379.6162647270748</v>
      </c>
      <c r="HI287" s="147">
        <f>PV(0.05,'PV factor'!Z208,,-EF287)</f>
        <v>7028.2059664067383</v>
      </c>
      <c r="HJ287" s="147">
        <f>PV(0.05,'PV factor'!AA208,,-EG287)</f>
        <v>6693.5294918159407</v>
      </c>
      <c r="HK287" s="147">
        <f>PV(0.05,'PV factor'!AB208,,-EH287)</f>
        <v>6374.7899922056577</v>
      </c>
      <c r="HL287" s="147">
        <f>PV(0.05,'PV factor'!AC208,,-EI287)</f>
        <v>6071.2285640053888</v>
      </c>
      <c r="HM287" s="147">
        <f>PV(0.05,'PV factor'!AD208,,-EJ287)</f>
        <v>5782.1224419098926</v>
      </c>
      <c r="HN287" s="147">
        <f>PV(0.05,'PV factor'!AE208,,-EK287)</f>
        <v>5506.7832780094241</v>
      </c>
      <c r="HO287" s="147">
        <f>PV(0.05,'PV factor'!AF208,,-EL287)</f>
        <v>5244.5555028661156</v>
      </c>
      <c r="HP287" s="147">
        <f>PV(0.05,'PV factor'!AG208,,-EM287)</f>
        <v>4994.8147646343969</v>
      </c>
      <c r="HQ287" s="147">
        <f>PV(0.05,'PV factor'!AH208,,-EN287)</f>
        <v>4756.9664425089486</v>
      </c>
      <c r="HR287" s="147">
        <f>PV(0.05,'PV factor'!AI208,,-EO287)</f>
        <v>4530.444230960904</v>
      </c>
      <c r="HS287" s="147">
        <f>PV(0.05,'PV factor'!AJ208,,-EP287)</f>
        <v>4314.7087913913365</v>
      </c>
      <c r="HT287" s="147">
        <f>PV(0.05,'PV factor'!AK208,,-EQ287)</f>
        <v>4109.2464679917493</v>
      </c>
      <c r="HU287" s="147">
        <f>PV(0.05,'PV factor'!AL208,,-ER287)</f>
        <v>3913.5680647540466</v>
      </c>
      <c r="HV287" s="147">
        <f>PV(0.05,'PV factor'!AM208,,-ES287)</f>
        <v>3727.2076807181402</v>
      </c>
      <c r="HW287" s="147">
        <f>PV(0.05,'PV factor'!AN208,,-ET287)</f>
        <v>3549.7216006839426</v>
      </c>
      <c r="HX287" s="147">
        <f>PV(0.05,'PV factor'!AO208,,-EU287)</f>
        <v>3380.6872387466124</v>
      </c>
      <c r="HY287" s="147">
        <f>PV(0.05,'PV factor'!AP208,,-EV287)</f>
        <v>3219.7021321396305</v>
      </c>
      <c r="HZ287" s="147">
        <f t="shared" si="459"/>
        <v>378334.40542982961</v>
      </c>
      <c r="IA287" s="147">
        <f t="shared" si="460"/>
        <v>175025.99172818908</v>
      </c>
      <c r="IB287" s="401">
        <f t="shared" si="461"/>
        <v>0.46262245573288596</v>
      </c>
    </row>
    <row r="288" spans="1:236" ht="90" customHeight="1" x14ac:dyDescent="0.2">
      <c r="A288" s="251" t="s">
        <v>245</v>
      </c>
      <c r="B288" s="252" t="s">
        <v>246</v>
      </c>
      <c r="C288" s="252" t="s">
        <v>265</v>
      </c>
      <c r="D288" s="197">
        <v>1</v>
      </c>
      <c r="E288" s="252" t="s">
        <v>266</v>
      </c>
      <c r="F288" s="237" t="s">
        <v>267</v>
      </c>
      <c r="G288" s="237" t="s">
        <v>268</v>
      </c>
      <c r="H288" s="197" t="s">
        <v>77</v>
      </c>
      <c r="I288" s="237" t="s">
        <v>258</v>
      </c>
      <c r="J288" s="236">
        <v>40</v>
      </c>
      <c r="K288" s="227" t="s">
        <v>94</v>
      </c>
      <c r="L288" s="77">
        <v>41357.69</v>
      </c>
      <c r="M288" s="13" t="s">
        <v>269</v>
      </c>
      <c r="N288" s="13" t="s">
        <v>96</v>
      </c>
      <c r="O288" s="13" t="s">
        <v>217</v>
      </c>
      <c r="P288" s="13" t="s">
        <v>225</v>
      </c>
      <c r="Q288" s="112" t="s">
        <v>100</v>
      </c>
      <c r="R288" s="13" t="s">
        <v>261</v>
      </c>
      <c r="S288" s="13" t="s">
        <v>252</v>
      </c>
      <c r="T288" s="13" t="s">
        <v>262</v>
      </c>
      <c r="U288" s="13" t="s">
        <v>100</v>
      </c>
      <c r="V288" s="253">
        <v>0.1</v>
      </c>
      <c r="W288" s="239">
        <v>1620000</v>
      </c>
      <c r="X288" s="239">
        <v>60000</v>
      </c>
      <c r="Y288" s="239">
        <v>0</v>
      </c>
      <c r="Z288" s="239">
        <v>0</v>
      </c>
      <c r="AA288" s="239">
        <v>1620000</v>
      </c>
      <c r="AB288" s="239">
        <v>0</v>
      </c>
      <c r="AC288" s="239">
        <v>0</v>
      </c>
      <c r="AD288" s="239">
        <v>0</v>
      </c>
      <c r="AE288" s="239">
        <v>0</v>
      </c>
      <c r="AF288" s="239">
        <v>0</v>
      </c>
      <c r="AG288" s="239">
        <v>0</v>
      </c>
      <c r="AH288" s="239">
        <v>0</v>
      </c>
      <c r="AI288" s="13" t="s">
        <v>88</v>
      </c>
      <c r="AJ288" s="239">
        <v>0</v>
      </c>
      <c r="AK288" s="239">
        <v>0</v>
      </c>
      <c r="AL288" s="239">
        <v>0</v>
      </c>
      <c r="AM288" s="239">
        <v>0</v>
      </c>
      <c r="AN288" s="239">
        <v>0</v>
      </c>
      <c r="AO288" s="239">
        <v>0</v>
      </c>
      <c r="AP288" s="239">
        <v>0</v>
      </c>
      <c r="AQ288" s="239">
        <v>0</v>
      </c>
      <c r="AR288" s="239">
        <v>0</v>
      </c>
      <c r="AS288" s="239">
        <v>0</v>
      </c>
      <c r="AT288" s="239">
        <v>0</v>
      </c>
      <c r="AU288" s="237" t="s">
        <v>270</v>
      </c>
      <c r="AV288" s="230">
        <f t="shared" si="427"/>
        <v>0</v>
      </c>
      <c r="AW288" s="230">
        <f t="shared" si="428"/>
        <v>0</v>
      </c>
      <c r="AX288" s="230" t="str">
        <f t="shared" si="429"/>
        <v>B1</v>
      </c>
      <c r="AY288" s="141">
        <f t="shared" si="430"/>
        <v>8</v>
      </c>
      <c r="AZ288" s="70">
        <f t="shared" si="431"/>
        <v>1</v>
      </c>
      <c r="BA288" s="70">
        <f t="shared" si="432"/>
        <v>1</v>
      </c>
      <c r="BB288" s="70">
        <f t="shared" si="433"/>
        <v>1</v>
      </c>
      <c r="BC288" s="70">
        <f t="shared" si="434"/>
        <v>1</v>
      </c>
      <c r="BD288" s="70">
        <f t="shared" si="435"/>
        <v>1</v>
      </c>
      <c r="BE288" s="70">
        <f t="shared" si="436"/>
        <v>1</v>
      </c>
      <c r="BF288" s="70">
        <f t="shared" si="437"/>
        <v>1</v>
      </c>
      <c r="BG288" s="71">
        <f t="shared" si="438"/>
        <v>0</v>
      </c>
      <c r="BH288" s="71">
        <f t="shared" si="439"/>
        <v>0</v>
      </c>
      <c r="BI288" s="71">
        <f t="shared" si="440"/>
        <v>0</v>
      </c>
      <c r="BJ288" s="71">
        <f t="shared" si="441"/>
        <v>0</v>
      </c>
      <c r="BK288" s="71">
        <f t="shared" si="442"/>
        <v>0</v>
      </c>
      <c r="BL288" s="70">
        <f t="shared" si="443"/>
        <v>1</v>
      </c>
      <c r="BM288" s="70">
        <f t="shared" si="444"/>
        <v>1</v>
      </c>
      <c r="BN288" s="70">
        <f t="shared" si="445"/>
        <v>0</v>
      </c>
      <c r="BO288" s="70">
        <f t="shared" si="446"/>
        <v>1</v>
      </c>
      <c r="BP288" s="144">
        <f t="shared" si="447"/>
        <v>0</v>
      </c>
      <c r="BQ288" s="144">
        <f t="shared" si="448"/>
        <v>0</v>
      </c>
      <c r="BR288" s="144">
        <f t="shared" si="449"/>
        <v>1620000</v>
      </c>
      <c r="BS288" s="144">
        <f t="shared" si="450"/>
        <v>0</v>
      </c>
      <c r="BT288" s="144">
        <f t="shared" si="451"/>
        <v>0</v>
      </c>
      <c r="BU288" s="144">
        <f t="shared" si="452"/>
        <v>0</v>
      </c>
      <c r="BV288" s="144">
        <f t="shared" si="453"/>
        <v>0</v>
      </c>
      <c r="BW288" s="144">
        <f t="shared" si="454"/>
        <v>0</v>
      </c>
      <c r="BX288" s="144">
        <f t="shared" si="455"/>
        <v>0</v>
      </c>
      <c r="BY288" s="144">
        <f t="shared" si="456"/>
        <v>0</v>
      </c>
      <c r="BZ288" s="9">
        <v>0</v>
      </c>
      <c r="CA288" s="9">
        <v>0</v>
      </c>
      <c r="CB288" s="9">
        <v>0</v>
      </c>
      <c r="CC288" s="9">
        <v>0</v>
      </c>
      <c r="CD288" s="9">
        <v>0</v>
      </c>
      <c r="CE288" s="9">
        <v>0</v>
      </c>
      <c r="CF288" s="9">
        <v>0</v>
      </c>
      <c r="CG288" s="9">
        <v>0</v>
      </c>
      <c r="CH288" s="9">
        <v>0</v>
      </c>
      <c r="CI288" s="9">
        <v>0</v>
      </c>
      <c r="CJ288" s="9">
        <v>0</v>
      </c>
      <c r="CK288" s="9">
        <v>0</v>
      </c>
      <c r="CL288" s="9">
        <v>0</v>
      </c>
      <c r="CM288" s="9">
        <v>0</v>
      </c>
      <c r="CN288" s="9">
        <v>0</v>
      </c>
      <c r="CO288" s="9">
        <v>0</v>
      </c>
      <c r="CP288" s="9">
        <v>0</v>
      </c>
      <c r="CQ288" s="9">
        <v>0</v>
      </c>
      <c r="CR288" s="9">
        <v>0</v>
      </c>
      <c r="CS288" s="9">
        <v>0</v>
      </c>
      <c r="CT288" s="9">
        <v>0</v>
      </c>
      <c r="CU288" s="9">
        <v>0</v>
      </c>
      <c r="CV288" s="9">
        <v>0</v>
      </c>
      <c r="CW288" s="9">
        <v>0</v>
      </c>
      <c r="CX288" s="9">
        <v>0</v>
      </c>
      <c r="CY288" s="9">
        <v>0</v>
      </c>
      <c r="CZ288" s="9">
        <v>0</v>
      </c>
      <c r="DA288" s="9">
        <v>0</v>
      </c>
      <c r="DB288" s="9">
        <v>0</v>
      </c>
      <c r="DC288" s="9">
        <v>0</v>
      </c>
      <c r="DD288" s="9">
        <v>0</v>
      </c>
      <c r="DE288" s="9">
        <v>0</v>
      </c>
      <c r="DF288" s="9">
        <v>0</v>
      </c>
      <c r="DG288" s="144">
        <f t="shared" si="457"/>
        <v>41357.69</v>
      </c>
      <c r="DH288" s="144">
        <f t="shared" ref="DH288:EW288" si="489">DG288</f>
        <v>41357.69</v>
      </c>
      <c r="DI288" s="144">
        <f t="shared" si="489"/>
        <v>41357.69</v>
      </c>
      <c r="DJ288" s="144">
        <f t="shared" si="489"/>
        <v>41357.69</v>
      </c>
      <c r="DK288" s="144">
        <f t="shared" si="489"/>
        <v>41357.69</v>
      </c>
      <c r="DL288" s="144">
        <f t="shared" si="489"/>
        <v>41357.69</v>
      </c>
      <c r="DM288" s="144">
        <f t="shared" si="489"/>
        <v>41357.69</v>
      </c>
      <c r="DN288" s="144">
        <f t="shared" si="489"/>
        <v>41357.69</v>
      </c>
      <c r="DO288" s="144">
        <f t="shared" si="489"/>
        <v>41357.69</v>
      </c>
      <c r="DP288" s="144">
        <f t="shared" si="489"/>
        <v>41357.69</v>
      </c>
      <c r="DQ288" s="144">
        <f t="shared" si="489"/>
        <v>41357.69</v>
      </c>
      <c r="DR288" s="144">
        <f t="shared" si="489"/>
        <v>41357.69</v>
      </c>
      <c r="DS288" s="144">
        <f t="shared" si="489"/>
        <v>41357.69</v>
      </c>
      <c r="DT288" s="144">
        <f t="shared" si="489"/>
        <v>41357.69</v>
      </c>
      <c r="DU288" s="144">
        <f t="shared" si="489"/>
        <v>41357.69</v>
      </c>
      <c r="DV288" s="144">
        <f t="shared" si="489"/>
        <v>41357.69</v>
      </c>
      <c r="DW288" s="144">
        <f t="shared" si="489"/>
        <v>41357.69</v>
      </c>
      <c r="DX288" s="144">
        <f t="shared" si="489"/>
        <v>41357.69</v>
      </c>
      <c r="DY288" s="144">
        <f t="shared" si="489"/>
        <v>41357.69</v>
      </c>
      <c r="DZ288" s="144">
        <f t="shared" si="489"/>
        <v>41357.69</v>
      </c>
      <c r="EA288" s="144">
        <f t="shared" si="489"/>
        <v>41357.69</v>
      </c>
      <c r="EB288" s="144">
        <f t="shared" si="489"/>
        <v>41357.69</v>
      </c>
      <c r="EC288" s="144">
        <f t="shared" si="489"/>
        <v>41357.69</v>
      </c>
      <c r="ED288" s="144">
        <f t="shared" si="489"/>
        <v>41357.69</v>
      </c>
      <c r="EE288" s="144">
        <f t="shared" si="489"/>
        <v>41357.69</v>
      </c>
      <c r="EF288" s="144">
        <f t="shared" si="489"/>
        <v>41357.69</v>
      </c>
      <c r="EG288" s="144">
        <f t="shared" si="489"/>
        <v>41357.69</v>
      </c>
      <c r="EH288" s="144">
        <f t="shared" si="489"/>
        <v>41357.69</v>
      </c>
      <c r="EI288" s="144">
        <f t="shared" si="489"/>
        <v>41357.69</v>
      </c>
      <c r="EJ288" s="144">
        <f t="shared" si="489"/>
        <v>41357.69</v>
      </c>
      <c r="EK288" s="144">
        <f t="shared" si="489"/>
        <v>41357.69</v>
      </c>
      <c r="EL288" s="144">
        <f t="shared" si="489"/>
        <v>41357.69</v>
      </c>
      <c r="EM288" s="144">
        <f t="shared" si="489"/>
        <v>41357.69</v>
      </c>
      <c r="EN288" s="144">
        <f t="shared" si="489"/>
        <v>41357.69</v>
      </c>
      <c r="EO288" s="144">
        <f t="shared" si="489"/>
        <v>41357.69</v>
      </c>
      <c r="EP288" s="144">
        <f t="shared" si="489"/>
        <v>41357.69</v>
      </c>
      <c r="EQ288" s="144">
        <f t="shared" si="489"/>
        <v>41357.69</v>
      </c>
      <c r="ER288" s="144">
        <f t="shared" si="489"/>
        <v>41357.69</v>
      </c>
      <c r="ES288" s="144">
        <f t="shared" si="489"/>
        <v>41357.69</v>
      </c>
      <c r="ET288" s="144">
        <f t="shared" si="489"/>
        <v>41357.69</v>
      </c>
      <c r="EU288" s="144">
        <f t="shared" si="489"/>
        <v>41357.69</v>
      </c>
      <c r="EV288" s="144">
        <f t="shared" si="489"/>
        <v>41357.69</v>
      </c>
      <c r="EW288" s="144">
        <f t="shared" si="489"/>
        <v>41357.69</v>
      </c>
      <c r="EX288" s="147">
        <f>PV(0.05,'PV factor'!C51,,-BR288)</f>
        <v>1469387.7551020407</v>
      </c>
      <c r="EY288" s="147">
        <f>PV(0.05,'PV factor'!D51,,-BS288)</f>
        <v>0</v>
      </c>
      <c r="EZ288" s="147">
        <f>PV(0.05,'PV factor'!E51,,-BT288)</f>
        <v>0</v>
      </c>
      <c r="FA288" s="147">
        <f>PV(0.05,'PV factor'!F51,,-BU288)</f>
        <v>0</v>
      </c>
      <c r="FB288" s="147">
        <f>PV(0.05,'PV factor'!G51,,-BV288)</f>
        <v>0</v>
      </c>
      <c r="FC288" s="147">
        <f>PV(0.05,'PV factor'!H51,,-BW288)</f>
        <v>0</v>
      </c>
      <c r="FD288" s="147">
        <f>PV(0.05,'PV factor'!I51,,-BX288)</f>
        <v>0</v>
      </c>
      <c r="FE288" s="147">
        <f>PV(0.05,'PV factor'!J51,,-BY288)</f>
        <v>0</v>
      </c>
      <c r="FF288" s="147">
        <f>PV(0.05,'PV factor'!K51,,-BZ288)</f>
        <v>0</v>
      </c>
      <c r="FG288" s="147">
        <f>PV(0.05,'PV factor'!L51,,-CA288)</f>
        <v>0</v>
      </c>
      <c r="FH288" s="147">
        <f>PV(0.05,'PV factor'!M51,,-CB288)</f>
        <v>0</v>
      </c>
      <c r="FI288" s="147">
        <f>PV(0.05,'PV factor'!N51,,-CC288)</f>
        <v>0</v>
      </c>
      <c r="FJ288" s="147">
        <f>PV(0.05,'PV factor'!O51,,-CD288)</f>
        <v>0</v>
      </c>
      <c r="FK288" s="147">
        <f>PV(0.05,'PV factor'!P51,,-CE288)</f>
        <v>0</v>
      </c>
      <c r="FL288" s="147">
        <f>PV(0.05,'PV factor'!Q51,,-CF288)</f>
        <v>0</v>
      </c>
      <c r="FM288" s="147">
        <f>PV(0.05,'PV factor'!R51,,-CG288)</f>
        <v>0</v>
      </c>
      <c r="FN288" s="147">
        <f>PV(0.05,'PV factor'!S51,,-CH288)</f>
        <v>0</v>
      </c>
      <c r="FO288" s="147">
        <f>PV(0.05,'PV factor'!T51,,-CI288)</f>
        <v>0</v>
      </c>
      <c r="FP288" s="147">
        <f>PV(0.05,'PV factor'!U51,,-CJ288)</f>
        <v>0</v>
      </c>
      <c r="FQ288" s="147">
        <f>PV(0.05,'PV factor'!V51,,-CK288)</f>
        <v>0</v>
      </c>
      <c r="FR288" s="147">
        <f>PV(0.05,'PV factor'!W51,,-CL288)</f>
        <v>0</v>
      </c>
      <c r="FS288" s="147">
        <f>PV(0.05,'PV factor'!X51,,-CM288)</f>
        <v>0</v>
      </c>
      <c r="FT288" s="147">
        <f>PV(0.05,'PV factor'!Y51,,-CN288)</f>
        <v>0</v>
      </c>
      <c r="FU288" s="147">
        <f>PV(0.05,'PV factor'!Z51,,-CO288)</f>
        <v>0</v>
      </c>
      <c r="FV288" s="147">
        <f>PV(0.05,'PV factor'!AA51,,-CP288)</f>
        <v>0</v>
      </c>
      <c r="FW288" s="147">
        <f>PV(0.05,'PV factor'!AB51,,-CQ288)</f>
        <v>0</v>
      </c>
      <c r="FX288" s="147">
        <f>PV(0.05,'PV factor'!AC51,,-CR288)</f>
        <v>0</v>
      </c>
      <c r="FY288" s="147">
        <f>PV(0.05,'PV factor'!AD51,,-CS288)</f>
        <v>0</v>
      </c>
      <c r="FZ288" s="147">
        <f>PV(0.05,'PV factor'!AE51,,-CT288)</f>
        <v>0</v>
      </c>
      <c r="GA288" s="147">
        <f>PV(0.05,'PV factor'!AF51,,-CU288)</f>
        <v>0</v>
      </c>
      <c r="GB288" s="147">
        <f>PV(0.05,'PV factor'!AG51,,-CV288)</f>
        <v>0</v>
      </c>
      <c r="GC288" s="147">
        <f>PV(0.05,'PV factor'!AH51,,-CW288)</f>
        <v>0</v>
      </c>
      <c r="GD288" s="147">
        <f>PV(0.05,'PV factor'!AI51,,-CX288)</f>
        <v>0</v>
      </c>
      <c r="GE288" s="147">
        <f>PV(0.05,'PV factor'!AJ51,,-CY288)</f>
        <v>0</v>
      </c>
      <c r="GF288" s="147">
        <f>PV(0.05,'PV factor'!AK51,,-CZ288)</f>
        <v>0</v>
      </c>
      <c r="GG288" s="147">
        <f>PV(0.05,'PV factor'!AL51,,-DA288)</f>
        <v>0</v>
      </c>
      <c r="GH288" s="147">
        <f>PV(0.05,'PV factor'!AM51,,-DB288)</f>
        <v>0</v>
      </c>
      <c r="GI288" s="147">
        <f>PV(0.05,'PV factor'!AN51,,-DC288)</f>
        <v>0</v>
      </c>
      <c r="GJ288" s="147">
        <f>PV(0.05,'PV factor'!AO51,,-DD288)</f>
        <v>0</v>
      </c>
      <c r="GK288" s="147">
        <f>PV(0.05,'PV factor'!AP51,,-DE288)</f>
        <v>0</v>
      </c>
      <c r="GL288" s="147">
        <f>PV(0.05,'PV factor'!C51,,-DI288)</f>
        <v>37512.643990929704</v>
      </c>
      <c r="GM288" s="147">
        <f>PV(0.05,'PV factor'!D51,,-DJ288)</f>
        <v>35726.327610409244</v>
      </c>
      <c r="GN288" s="147">
        <f>PV(0.05,'PV factor'!E51,,-DK288)</f>
        <v>34025.073914675471</v>
      </c>
      <c r="GO288" s="147">
        <f>PV(0.05,'PV factor'!F51,,-DL288)</f>
        <v>32404.832299690923</v>
      </c>
      <c r="GP288" s="147">
        <f>PV(0.05,'PV factor'!G51,,-DM288)</f>
        <v>30861.74504732469</v>
      </c>
      <c r="GQ288" s="147">
        <f>PV(0.05,'PV factor'!H51,,-DN288)</f>
        <v>29392.138140309224</v>
      </c>
      <c r="GR288" s="147">
        <f>PV(0.05,'PV factor'!I51,,-DO288)</f>
        <v>27992.512514580216</v>
      </c>
      <c r="GS288" s="147">
        <f>PV(0.05,'PV factor'!J51,,-DP288)</f>
        <v>26659.535728171635</v>
      </c>
      <c r="GT288" s="147">
        <f>PV(0.05,'PV factor'!K51,,-DQ288)</f>
        <v>25390.034026830126</v>
      </c>
      <c r="GU288" s="147">
        <f>PV(0.05,'PV factor'!L51,,-DR288)</f>
        <v>24180.984787457262</v>
      </c>
      <c r="GV288" s="147">
        <f>PV(0.05,'PV factor'!M51,,-DS288)</f>
        <v>23029.509321387872</v>
      </c>
      <c r="GW288" s="147">
        <f>PV(0.05,'PV factor'!N51,,-DT288)</f>
        <v>21932.866020369398</v>
      </c>
      <c r="GX288" s="147">
        <f>PV(0.05,'PV factor'!O51,,-DU288)</f>
        <v>20888.443828923242</v>
      </c>
      <c r="GY288" s="147">
        <f>PV(0.05,'PV factor'!P51,,-DV288)</f>
        <v>19893.756027545936</v>
      </c>
      <c r="GZ288" s="147">
        <f>PV(0.05,'PV factor'!Q51,,-DW288)</f>
        <v>18946.434311948513</v>
      </c>
      <c r="HA288" s="147">
        <f>PV(0.05,'PV factor'!R51,,-DX288)</f>
        <v>18044.223154236679</v>
      </c>
      <c r="HB288" s="147">
        <f>PV(0.05,'PV factor'!S51,,-DY288)</f>
        <v>17184.974432606359</v>
      </c>
      <c r="HC288" s="147">
        <f>PV(0.05,'PV factor'!T51,,-DZ288)</f>
        <v>16366.642316767962</v>
      </c>
      <c r="HD288" s="147">
        <f>PV(0.05,'PV factor'!U51,,-EA288)</f>
        <v>15587.278396921869</v>
      </c>
      <c r="HE288" s="147">
        <f>PV(0.05,'PV factor'!V51,,-EB288)</f>
        <v>14845.027044687495</v>
      </c>
      <c r="HF288" s="147">
        <f>PV(0.05,'PV factor'!W51,,-EC288)</f>
        <v>14138.120994940471</v>
      </c>
      <c r="HG288" s="147">
        <f>PV(0.05,'PV factor'!X51,,-ED288)</f>
        <v>13464.877138038542</v>
      </c>
      <c r="HH288" s="147">
        <f>PV(0.05,'PV factor'!Y51,,-EE288)</f>
        <v>12823.692512417661</v>
      </c>
      <c r="HI288" s="147">
        <f>PV(0.05,'PV factor'!Z51,,-EF288)</f>
        <v>12213.040488016819</v>
      </c>
      <c r="HJ288" s="147">
        <f>PV(0.05,'PV factor'!AA51,,-EG288)</f>
        <v>11631.46713144459</v>
      </c>
      <c r="HK288" s="147">
        <f>PV(0.05,'PV factor'!AB51,,-EH288)</f>
        <v>11077.587744232942</v>
      </c>
      <c r="HL288" s="147">
        <f>PV(0.05,'PV factor'!AC51,,-EI288)</f>
        <v>10550.083565936136</v>
      </c>
      <c r="HM288" s="147">
        <f>PV(0.05,'PV factor'!AD51,,-EJ288)</f>
        <v>10047.698634224889</v>
      </c>
      <c r="HN288" s="147">
        <f>PV(0.05,'PV factor'!AE51,,-EK288)</f>
        <v>9569.2367944998987</v>
      </c>
      <c r="HO288" s="147">
        <f>PV(0.05,'PV factor'!AF51,,-EL288)</f>
        <v>9113.5588519046614</v>
      </c>
      <c r="HP288" s="147">
        <f>PV(0.05,'PV factor'!AG51,,-EM288)</f>
        <v>8679.5798589568203</v>
      </c>
      <c r="HQ288" s="147">
        <f>PV(0.05,'PV factor'!AH51,,-EN288)</f>
        <v>8266.2665323398287</v>
      </c>
      <c r="HR288" s="147">
        <f>PV(0.05,'PV factor'!AI51,,-EO288)</f>
        <v>7872.6347927045999</v>
      </c>
      <c r="HS288" s="147">
        <f>PV(0.05,'PV factor'!AJ51,,-EP288)</f>
        <v>7497.7474216234268</v>
      </c>
      <c r="HT288" s="147">
        <f>PV(0.05,'PV factor'!AK51,,-EQ288)</f>
        <v>7140.7118301175506</v>
      </c>
      <c r="HU288" s="147">
        <f>PV(0.05,'PV factor'!AL51,,-ER288)</f>
        <v>6800.6779334452858</v>
      </c>
      <c r="HV288" s="147">
        <f>PV(0.05,'PV factor'!AM51,,-ES288)</f>
        <v>6476.836127090749</v>
      </c>
      <c r="HW288" s="147">
        <f>PV(0.05,'PV factor'!AN51,,-ET288)</f>
        <v>6168.4153591340455</v>
      </c>
      <c r="HX288" s="147">
        <f>PV(0.05,'PV factor'!AO51,,-EU288)</f>
        <v>5874.6812944133781</v>
      </c>
      <c r="HY288" s="147">
        <f>PV(0.05,'PV factor'!AP51,,-EV288)</f>
        <v>5594.9345661079788</v>
      </c>
      <c r="HZ288" s="147">
        <f t="shared" si="459"/>
        <v>1469387.7551020407</v>
      </c>
      <c r="IA288" s="147">
        <f t="shared" si="460"/>
        <v>675866.83248736418</v>
      </c>
      <c r="IB288" s="401">
        <f t="shared" si="461"/>
        <v>0.45996492766501179</v>
      </c>
    </row>
    <row r="289" spans="1:236" ht="90" customHeight="1" x14ac:dyDescent="0.2">
      <c r="A289" s="242" t="s">
        <v>1912</v>
      </c>
      <c r="B289" s="195" t="s">
        <v>1913</v>
      </c>
      <c r="C289" s="195" t="s">
        <v>1953</v>
      </c>
      <c r="D289" s="115">
        <v>11</v>
      </c>
      <c r="E289" s="195" t="s">
        <v>1954</v>
      </c>
      <c r="F289" s="113" t="s">
        <v>1955</v>
      </c>
      <c r="G289" s="113" t="s">
        <v>1956</v>
      </c>
      <c r="H289" s="112" t="s">
        <v>77</v>
      </c>
      <c r="I289" s="113" t="s">
        <v>1957</v>
      </c>
      <c r="J289" s="113">
        <v>5</v>
      </c>
      <c r="K289" s="95" t="s">
        <v>206</v>
      </c>
      <c r="L289" s="112">
        <v>500</v>
      </c>
      <c r="M289" s="112" t="s">
        <v>1958</v>
      </c>
      <c r="N289" s="112" t="s">
        <v>81</v>
      </c>
      <c r="O289" s="112" t="s">
        <v>82</v>
      </c>
      <c r="P289" s="112" t="s">
        <v>124</v>
      </c>
      <c r="Q289" s="112" t="s">
        <v>100</v>
      </c>
      <c r="R289" s="112" t="s">
        <v>108</v>
      </c>
      <c r="S289" s="112" t="s">
        <v>99</v>
      </c>
      <c r="T289" s="112" t="s">
        <v>1023</v>
      </c>
      <c r="U289" s="112" t="s">
        <v>100</v>
      </c>
      <c r="V289" s="201">
        <v>1</v>
      </c>
      <c r="W289" s="217">
        <v>5000</v>
      </c>
      <c r="X289" s="217">
        <v>0</v>
      </c>
      <c r="Y289" s="217">
        <v>0</v>
      </c>
      <c r="Z289" s="217">
        <v>0</v>
      </c>
      <c r="AA289" s="217">
        <v>5000</v>
      </c>
      <c r="AB289" s="217">
        <v>0</v>
      </c>
      <c r="AC289" s="217">
        <v>0</v>
      </c>
      <c r="AD289" s="217">
        <v>0</v>
      </c>
      <c r="AE289" s="286">
        <v>0</v>
      </c>
      <c r="AF289" s="286">
        <v>0</v>
      </c>
      <c r="AG289" s="286">
        <v>0</v>
      </c>
      <c r="AH289" s="286">
        <v>0</v>
      </c>
      <c r="AI289" s="112" t="s">
        <v>88</v>
      </c>
      <c r="AJ289" s="217">
        <v>0</v>
      </c>
      <c r="AK289" s="217">
        <v>0</v>
      </c>
      <c r="AL289" s="217">
        <v>0</v>
      </c>
      <c r="AM289" s="217">
        <v>0</v>
      </c>
      <c r="AN289" s="217">
        <v>0</v>
      </c>
      <c r="AO289" s="217">
        <v>0</v>
      </c>
      <c r="AP289" s="217">
        <v>0</v>
      </c>
      <c r="AQ289" s="286">
        <v>0</v>
      </c>
      <c r="AR289" s="286">
        <v>0</v>
      </c>
      <c r="AS289" s="286">
        <v>0</v>
      </c>
      <c r="AT289" s="286">
        <v>0</v>
      </c>
      <c r="AU289" s="113"/>
      <c r="AV289" s="230">
        <f t="shared" si="427"/>
        <v>1</v>
      </c>
      <c r="AW289" s="230">
        <f t="shared" si="428"/>
        <v>0</v>
      </c>
      <c r="AX289" s="230" t="str">
        <f t="shared" si="429"/>
        <v>D3</v>
      </c>
      <c r="AY289" s="141">
        <f t="shared" si="430"/>
        <v>9</v>
      </c>
      <c r="AZ289" s="70">
        <f t="shared" si="431"/>
        <v>1</v>
      </c>
      <c r="BA289" s="70">
        <f t="shared" si="432"/>
        <v>1</v>
      </c>
      <c r="BB289" s="70">
        <f t="shared" si="433"/>
        <v>1</v>
      </c>
      <c r="BC289" s="70">
        <f t="shared" si="434"/>
        <v>1</v>
      </c>
      <c r="BD289" s="70">
        <f t="shared" si="435"/>
        <v>1</v>
      </c>
      <c r="BE289" s="70">
        <f t="shared" si="436"/>
        <v>1</v>
      </c>
      <c r="BF289" s="70">
        <f t="shared" si="437"/>
        <v>1</v>
      </c>
      <c r="BG289" s="71">
        <f t="shared" si="438"/>
        <v>0</v>
      </c>
      <c r="BH289" s="71">
        <f t="shared" si="439"/>
        <v>1</v>
      </c>
      <c r="BI289" s="71">
        <f t="shared" si="440"/>
        <v>0</v>
      </c>
      <c r="BJ289" s="71">
        <f t="shared" si="441"/>
        <v>0</v>
      </c>
      <c r="BK289" s="71">
        <f t="shared" si="442"/>
        <v>1</v>
      </c>
      <c r="BL289" s="70">
        <f t="shared" si="443"/>
        <v>1</v>
      </c>
      <c r="BM289" s="70">
        <f t="shared" si="444"/>
        <v>1</v>
      </c>
      <c r="BN289" s="70">
        <f t="shared" si="445"/>
        <v>0</v>
      </c>
      <c r="BO289" s="70">
        <f t="shared" si="446"/>
        <v>1</v>
      </c>
      <c r="BP289" s="144">
        <f t="shared" si="447"/>
        <v>0</v>
      </c>
      <c r="BQ289" s="144">
        <f t="shared" si="448"/>
        <v>0</v>
      </c>
      <c r="BR289" s="144">
        <f t="shared" si="449"/>
        <v>5000</v>
      </c>
      <c r="BS289" s="144">
        <f t="shared" si="450"/>
        <v>0</v>
      </c>
      <c r="BT289" s="144">
        <f t="shared" si="451"/>
        <v>0</v>
      </c>
      <c r="BU289" s="144">
        <f t="shared" si="452"/>
        <v>0</v>
      </c>
      <c r="BV289" s="144">
        <f t="shared" si="453"/>
        <v>0</v>
      </c>
      <c r="BW289" s="144">
        <f t="shared" si="454"/>
        <v>0</v>
      </c>
      <c r="BX289" s="144">
        <f t="shared" si="455"/>
        <v>0</v>
      </c>
      <c r="BY289" s="144">
        <f t="shared" si="456"/>
        <v>0</v>
      </c>
      <c r="BZ289" s="9">
        <v>0</v>
      </c>
      <c r="CA289" s="9">
        <v>0</v>
      </c>
      <c r="CB289" s="9">
        <v>0</v>
      </c>
      <c r="CC289" s="9">
        <v>0</v>
      </c>
      <c r="CD289" s="9">
        <v>0</v>
      </c>
      <c r="CE289" s="9">
        <v>0</v>
      </c>
      <c r="CF289" s="9">
        <v>0</v>
      </c>
      <c r="CG289" s="9">
        <v>0</v>
      </c>
      <c r="CH289" s="9">
        <v>0</v>
      </c>
      <c r="CI289" s="9">
        <v>0</v>
      </c>
      <c r="CJ289" s="9">
        <v>0</v>
      </c>
      <c r="CK289" s="9">
        <v>0</v>
      </c>
      <c r="CL289" s="9">
        <v>0</v>
      </c>
      <c r="CM289" s="9">
        <v>0</v>
      </c>
      <c r="CN289" s="9">
        <v>0</v>
      </c>
      <c r="CO289" s="9">
        <v>0</v>
      </c>
      <c r="CP289" s="9">
        <v>0</v>
      </c>
      <c r="CQ289" s="9">
        <v>0</v>
      </c>
      <c r="CR289" s="9">
        <v>0</v>
      </c>
      <c r="CS289" s="9">
        <v>0</v>
      </c>
      <c r="CT289" s="9">
        <v>0</v>
      </c>
      <c r="CU289" s="9">
        <v>0</v>
      </c>
      <c r="CV289" s="9">
        <v>0</v>
      </c>
      <c r="CW289" s="9">
        <v>0</v>
      </c>
      <c r="CX289" s="9">
        <v>0</v>
      </c>
      <c r="CY289" s="9">
        <v>0</v>
      </c>
      <c r="CZ289" s="9">
        <v>0</v>
      </c>
      <c r="DA289" s="9">
        <v>0</v>
      </c>
      <c r="DB289" s="9">
        <v>0</v>
      </c>
      <c r="DC289" s="9">
        <v>0</v>
      </c>
      <c r="DD289" s="9">
        <v>0</v>
      </c>
      <c r="DE289" s="9">
        <v>0</v>
      </c>
      <c r="DF289" s="9">
        <v>0</v>
      </c>
      <c r="DG289" s="144">
        <f t="shared" si="457"/>
        <v>500</v>
      </c>
      <c r="DH289" s="144">
        <f t="shared" ref="DH289:EW289" si="490">DG289</f>
        <v>500</v>
      </c>
      <c r="DI289" s="144">
        <f t="shared" si="490"/>
        <v>500</v>
      </c>
      <c r="DJ289" s="144">
        <f t="shared" si="490"/>
        <v>500</v>
      </c>
      <c r="DK289" s="144">
        <f t="shared" si="490"/>
        <v>500</v>
      </c>
      <c r="DL289" s="144">
        <f t="shared" si="490"/>
        <v>500</v>
      </c>
      <c r="DM289" s="144">
        <f t="shared" si="490"/>
        <v>500</v>
      </c>
      <c r="DN289" s="144">
        <f t="shared" si="490"/>
        <v>500</v>
      </c>
      <c r="DO289" s="144">
        <f t="shared" si="490"/>
        <v>500</v>
      </c>
      <c r="DP289" s="144">
        <f t="shared" si="490"/>
        <v>500</v>
      </c>
      <c r="DQ289" s="144">
        <f t="shared" si="490"/>
        <v>500</v>
      </c>
      <c r="DR289" s="144">
        <f t="shared" si="490"/>
        <v>500</v>
      </c>
      <c r="DS289" s="144">
        <f t="shared" si="490"/>
        <v>500</v>
      </c>
      <c r="DT289" s="144">
        <f t="shared" si="490"/>
        <v>500</v>
      </c>
      <c r="DU289" s="144">
        <f t="shared" si="490"/>
        <v>500</v>
      </c>
      <c r="DV289" s="144">
        <f t="shared" si="490"/>
        <v>500</v>
      </c>
      <c r="DW289" s="144">
        <f t="shared" si="490"/>
        <v>500</v>
      </c>
      <c r="DX289" s="144">
        <f t="shared" si="490"/>
        <v>500</v>
      </c>
      <c r="DY289" s="144">
        <f t="shared" si="490"/>
        <v>500</v>
      </c>
      <c r="DZ289" s="144">
        <f t="shared" si="490"/>
        <v>500</v>
      </c>
      <c r="EA289" s="144">
        <f t="shared" si="490"/>
        <v>500</v>
      </c>
      <c r="EB289" s="144">
        <f t="shared" si="490"/>
        <v>500</v>
      </c>
      <c r="EC289" s="144">
        <f t="shared" si="490"/>
        <v>500</v>
      </c>
      <c r="ED289" s="144">
        <f t="shared" si="490"/>
        <v>500</v>
      </c>
      <c r="EE289" s="144">
        <f t="shared" si="490"/>
        <v>500</v>
      </c>
      <c r="EF289" s="144">
        <f t="shared" si="490"/>
        <v>500</v>
      </c>
      <c r="EG289" s="144">
        <f t="shared" si="490"/>
        <v>500</v>
      </c>
      <c r="EH289" s="144">
        <f t="shared" si="490"/>
        <v>500</v>
      </c>
      <c r="EI289" s="144">
        <f t="shared" si="490"/>
        <v>500</v>
      </c>
      <c r="EJ289" s="144">
        <f t="shared" si="490"/>
        <v>500</v>
      </c>
      <c r="EK289" s="144">
        <f t="shared" si="490"/>
        <v>500</v>
      </c>
      <c r="EL289" s="144">
        <f t="shared" si="490"/>
        <v>500</v>
      </c>
      <c r="EM289" s="144">
        <f t="shared" si="490"/>
        <v>500</v>
      </c>
      <c r="EN289" s="144">
        <f t="shared" si="490"/>
        <v>500</v>
      </c>
      <c r="EO289" s="144">
        <f t="shared" si="490"/>
        <v>500</v>
      </c>
      <c r="EP289" s="144">
        <f t="shared" si="490"/>
        <v>500</v>
      </c>
      <c r="EQ289" s="144">
        <f t="shared" si="490"/>
        <v>500</v>
      </c>
      <c r="ER289" s="144">
        <f t="shared" si="490"/>
        <v>500</v>
      </c>
      <c r="ES289" s="144">
        <f t="shared" si="490"/>
        <v>500</v>
      </c>
      <c r="ET289" s="144">
        <f t="shared" si="490"/>
        <v>500</v>
      </c>
      <c r="EU289" s="144">
        <f t="shared" si="490"/>
        <v>500</v>
      </c>
      <c r="EV289" s="144">
        <f t="shared" si="490"/>
        <v>500</v>
      </c>
      <c r="EW289" s="144">
        <f t="shared" si="490"/>
        <v>500</v>
      </c>
      <c r="EX289" s="147">
        <f>PV(0.05,'PV factor'!C302,,-BR289)</f>
        <v>4535.1473922902496</v>
      </c>
      <c r="EY289" s="147">
        <f>PV(0.05,'PV factor'!D302,,-BS289)</f>
        <v>0</v>
      </c>
      <c r="EZ289" s="147">
        <f>PV(0.05,'PV factor'!E302,,-BT289)</f>
        <v>0</v>
      </c>
      <c r="FA289" s="147">
        <f>PV(0.05,'PV factor'!F302,,-BU289)</f>
        <v>0</v>
      </c>
      <c r="FB289" s="147">
        <f>PV(0.05,'PV factor'!G302,,-BV289)</f>
        <v>0</v>
      </c>
      <c r="FC289" s="147">
        <f>PV(0.05,'PV factor'!H302,,-BW289)</f>
        <v>0</v>
      </c>
      <c r="FD289" s="147">
        <f>PV(0.05,'PV factor'!I302,,-BX289)</f>
        <v>0</v>
      </c>
      <c r="FE289" s="147">
        <f>PV(0.05,'PV factor'!J302,,-BY289)</f>
        <v>0</v>
      </c>
      <c r="FF289" s="147">
        <f>PV(0.05,'PV factor'!K302,,-BZ289)</f>
        <v>0</v>
      </c>
      <c r="FG289" s="147">
        <f>PV(0.05,'PV factor'!L302,,-CA289)</f>
        <v>0</v>
      </c>
      <c r="FH289" s="147">
        <f>PV(0.05,'PV factor'!M302,,-CB289)</f>
        <v>0</v>
      </c>
      <c r="FI289" s="147">
        <f>PV(0.05,'PV factor'!N302,,-CC289)</f>
        <v>0</v>
      </c>
      <c r="FJ289" s="147">
        <f>PV(0.05,'PV factor'!O302,,-CD289)</f>
        <v>0</v>
      </c>
      <c r="FK289" s="147">
        <f>PV(0.05,'PV factor'!P302,,-CE289)</f>
        <v>0</v>
      </c>
      <c r="FL289" s="147">
        <f>PV(0.05,'PV factor'!Q302,,-CF289)</f>
        <v>0</v>
      </c>
      <c r="FM289" s="147">
        <f>PV(0.05,'PV factor'!R302,,-CG289)</f>
        <v>0</v>
      </c>
      <c r="FN289" s="147">
        <f>PV(0.05,'PV factor'!S302,,-CH289)</f>
        <v>0</v>
      </c>
      <c r="FO289" s="147">
        <f>PV(0.05,'PV factor'!T302,,-CI289)</f>
        <v>0</v>
      </c>
      <c r="FP289" s="147">
        <f>PV(0.05,'PV factor'!U302,,-CJ289)</f>
        <v>0</v>
      </c>
      <c r="FQ289" s="147">
        <f>PV(0.05,'PV factor'!V302,,-CK289)</f>
        <v>0</v>
      </c>
      <c r="FR289" s="147">
        <f>PV(0.05,'PV factor'!W302,,-CL289)</f>
        <v>0</v>
      </c>
      <c r="FS289" s="147">
        <f>PV(0.05,'PV factor'!X302,,-CM289)</f>
        <v>0</v>
      </c>
      <c r="FT289" s="147">
        <f>PV(0.05,'PV factor'!Y302,,-CN289)</f>
        <v>0</v>
      </c>
      <c r="FU289" s="147">
        <f>PV(0.05,'PV factor'!Z302,,-CO289)</f>
        <v>0</v>
      </c>
      <c r="FV289" s="147">
        <f>PV(0.05,'PV factor'!AA302,,-CP289)</f>
        <v>0</v>
      </c>
      <c r="FW289" s="147">
        <f>PV(0.05,'PV factor'!AB302,,-CQ289)</f>
        <v>0</v>
      </c>
      <c r="FX289" s="147">
        <f>PV(0.05,'PV factor'!AC302,,-CR289)</f>
        <v>0</v>
      </c>
      <c r="FY289" s="147">
        <f>PV(0.05,'PV factor'!AD302,,-CS289)</f>
        <v>0</v>
      </c>
      <c r="FZ289" s="147">
        <f>PV(0.05,'PV factor'!AE302,,-CT289)</f>
        <v>0</v>
      </c>
      <c r="GA289" s="147">
        <f>PV(0.05,'PV factor'!AF302,,-CU289)</f>
        <v>0</v>
      </c>
      <c r="GB289" s="147">
        <f>PV(0.05,'PV factor'!AG302,,-CV289)</f>
        <v>0</v>
      </c>
      <c r="GC289" s="147">
        <f>PV(0.05,'PV factor'!AH302,,-CW289)</f>
        <v>0</v>
      </c>
      <c r="GD289" s="147">
        <f>PV(0.05,'PV factor'!AI302,,-CX289)</f>
        <v>0</v>
      </c>
      <c r="GE289" s="147">
        <f>PV(0.05,'PV factor'!AJ302,,-CY289)</f>
        <v>0</v>
      </c>
      <c r="GF289" s="147">
        <f>PV(0.05,'PV factor'!AK302,,-CZ289)</f>
        <v>0</v>
      </c>
      <c r="GG289" s="147">
        <f>PV(0.05,'PV factor'!AL302,,-DA289)</f>
        <v>0</v>
      </c>
      <c r="GH289" s="147">
        <f>PV(0.05,'PV factor'!AM302,,-DB289)</f>
        <v>0</v>
      </c>
      <c r="GI289" s="147">
        <f>PV(0.05,'PV factor'!AN302,,-DC289)</f>
        <v>0</v>
      </c>
      <c r="GJ289" s="147">
        <f>PV(0.05,'PV factor'!AO302,,-DD289)</f>
        <v>0</v>
      </c>
      <c r="GK289" s="147">
        <f>PV(0.05,'PV factor'!AP302,,-DE289)</f>
        <v>0</v>
      </c>
      <c r="GL289" s="147">
        <f>PV(0.05,'PV factor'!C302,,-DI289)</f>
        <v>453.51473922902494</v>
      </c>
      <c r="GM289" s="147">
        <f>PV(0.05,'PV factor'!D302,,-DJ289)</f>
        <v>431.91879926573802</v>
      </c>
      <c r="GN289" s="147">
        <f>PV(0.05,'PV factor'!E302,,-DK289)</f>
        <v>411.35123739594098</v>
      </c>
      <c r="GO289" s="147">
        <f>PV(0.05,'PV factor'!F302,,-DL289)</f>
        <v>391.7630832342295</v>
      </c>
      <c r="GP289" s="147">
        <f>PV(0.05,'PV factor'!G302,,-DM289)</f>
        <v>373.10769831831385</v>
      </c>
      <c r="GQ289" s="147">
        <f>PV(0.05,'PV factor'!H302,,-DN289)</f>
        <v>355.3406650650607</v>
      </c>
      <c r="GR289" s="147">
        <f>PV(0.05,'PV factor'!I302,,-DO289)</f>
        <v>338.41968101434361</v>
      </c>
      <c r="GS289" s="147">
        <f>PV(0.05,'PV factor'!J302,,-DP289)</f>
        <v>322.30445810889864</v>
      </c>
      <c r="GT289" s="147">
        <f>PV(0.05,'PV factor'!K302,,-DQ289)</f>
        <v>306.95662677037967</v>
      </c>
      <c r="GU289" s="147">
        <f>PV(0.05,'PV factor'!L302,,-DR289)</f>
        <v>292.3396445432187</v>
      </c>
      <c r="GV289" s="147">
        <f>PV(0.05,'PV factor'!M302,,-DS289)</f>
        <v>278.41870908877974</v>
      </c>
      <c r="GW289" s="147">
        <f>PV(0.05,'PV factor'!N302,,-DT289)</f>
        <v>265.16067532264736</v>
      </c>
      <c r="GX289" s="147">
        <f>PV(0.05,'PV factor'!O302,,-DU289)</f>
        <v>252.53397649775943</v>
      </c>
      <c r="GY289" s="147">
        <f>PV(0.05,'PV factor'!P302,,-DV289)</f>
        <v>240.5085490454851</v>
      </c>
      <c r="GZ289" s="147">
        <f>PV(0.05,'PV factor'!Q302,,-DW289)</f>
        <v>229.0557609957001</v>
      </c>
      <c r="HA289" s="147">
        <f>PV(0.05,'PV factor'!R302,,-DX289)</f>
        <v>218.14834380542865</v>
      </c>
      <c r="HB289" s="147">
        <f>PV(0.05,'PV factor'!S302,,-DY289)</f>
        <v>207.76032743374157</v>
      </c>
      <c r="HC289" s="147">
        <f>PV(0.05,'PV factor'!T302,,-DZ289)</f>
        <v>197.8669785083253</v>
      </c>
      <c r="HD289" s="147">
        <f>PV(0.05,'PV factor'!U302,,-EA289)</f>
        <v>188.44474143650029</v>
      </c>
      <c r="HE289" s="147">
        <f>PV(0.05,'PV factor'!V302,,-EB289)</f>
        <v>179.47118232047649</v>
      </c>
      <c r="HF289" s="147">
        <f>PV(0.05,'PV factor'!W302,,-EC289)</f>
        <v>170.92493554331094</v>
      </c>
      <c r="HG289" s="147">
        <f>PV(0.05,'PV factor'!X302,,-ED289)</f>
        <v>162.78565289839133</v>
      </c>
      <c r="HH289" s="147">
        <f>PV(0.05,'PV factor'!Y302,,-EE289)</f>
        <v>155.03395514132509</v>
      </c>
      <c r="HI289" s="147">
        <f>PV(0.05,'PV factor'!Z302,,-EF289)</f>
        <v>147.65138584888106</v>
      </c>
      <c r="HJ289" s="147">
        <f>PV(0.05,'PV factor'!AA302,,-EG289)</f>
        <v>140.62036747512479</v>
      </c>
      <c r="HK289" s="147">
        <f>PV(0.05,'PV factor'!AB302,,-EH289)</f>
        <v>133.92415950011886</v>
      </c>
      <c r="HL289" s="147">
        <f>PV(0.05,'PV factor'!AC302,,-EI289)</f>
        <v>127.54681857154178</v>
      </c>
      <c r="HM289" s="147">
        <f>PV(0.05,'PV factor'!AD302,,-EJ289)</f>
        <v>121.47316054432548</v>
      </c>
      <c r="HN289" s="147">
        <f>PV(0.05,'PV factor'!AE302,,-EK289)</f>
        <v>115.68872432792907</v>
      </c>
      <c r="HO289" s="147">
        <f>PV(0.05,'PV factor'!AF302,,-EL289)</f>
        <v>110.1797374551705</v>
      </c>
      <c r="HP289" s="147">
        <f>PV(0.05,'PV factor'!AG302,,-EM289)</f>
        <v>104.93308329063858</v>
      </c>
      <c r="HQ289" s="147">
        <f>PV(0.05,'PV factor'!AH302,,-EN289)</f>
        <v>99.936269800608173</v>
      </c>
      <c r="HR289" s="147">
        <f>PV(0.05,'PV factor'!AI302,,-EO289)</f>
        <v>95.177399810103026</v>
      </c>
      <c r="HS289" s="147">
        <f>PV(0.05,'PV factor'!AJ302,,-EP289)</f>
        <v>90.645142676288572</v>
      </c>
      <c r="HT289" s="147">
        <f>PV(0.05,'PV factor'!AK302,,-EQ289)</f>
        <v>86.328707310751042</v>
      </c>
      <c r="HU289" s="147">
        <f>PV(0.05,'PV factor'!AL302,,-ER289)</f>
        <v>82.217816486429555</v>
      </c>
      <c r="HV289" s="147">
        <f>PV(0.05,'PV factor'!AM302,,-ES289)</f>
        <v>78.302682368028158</v>
      </c>
      <c r="HW289" s="147">
        <f>PV(0.05,'PV factor'!AN302,,-ET289)</f>
        <v>74.573983207645853</v>
      </c>
      <c r="HX289" s="147">
        <f>PV(0.05,'PV factor'!AO302,,-EU289)</f>
        <v>71.022841150138916</v>
      </c>
      <c r="HY289" s="147">
        <f>PV(0.05,'PV factor'!AP302,,-EV289)</f>
        <v>67.640801095370392</v>
      </c>
      <c r="HZ289" s="147">
        <f t="shared" si="459"/>
        <v>4535.1473922902496</v>
      </c>
      <c r="IA289" s="147">
        <f t="shared" si="460"/>
        <v>2061.6555574432473</v>
      </c>
      <c r="IB289" s="401">
        <f t="shared" si="461"/>
        <v>0.45459505041623599</v>
      </c>
    </row>
    <row r="290" spans="1:236" ht="90" customHeight="1" x14ac:dyDescent="0.2">
      <c r="A290" s="161" t="s">
        <v>1392</v>
      </c>
      <c r="B290" s="150" t="s">
        <v>1393</v>
      </c>
      <c r="C290" s="150" t="s">
        <v>1425</v>
      </c>
      <c r="D290" s="148">
        <v>2</v>
      </c>
      <c r="E290" s="150" t="s">
        <v>1426</v>
      </c>
      <c r="F290" s="151" t="s">
        <v>1427</v>
      </c>
      <c r="G290" s="151" t="s">
        <v>1428</v>
      </c>
      <c r="H290" s="79" t="s">
        <v>77</v>
      </c>
      <c r="I290" s="151" t="s">
        <v>1429</v>
      </c>
      <c r="J290" s="151">
        <v>10</v>
      </c>
      <c r="K290" s="151" t="s">
        <v>197</v>
      </c>
      <c r="L290" s="79">
        <v>27083</v>
      </c>
      <c r="M290" s="79" t="s">
        <v>1430</v>
      </c>
      <c r="N290" s="79" t="s">
        <v>81</v>
      </c>
      <c r="O290" s="73" t="s">
        <v>106</v>
      </c>
      <c r="P290" s="79" t="s">
        <v>199</v>
      </c>
      <c r="Q290" s="112" t="s">
        <v>100</v>
      </c>
      <c r="R290" s="79" t="s">
        <v>108</v>
      </c>
      <c r="S290" s="79" t="s">
        <v>99</v>
      </c>
      <c r="T290" s="79" t="s">
        <v>1400</v>
      </c>
      <c r="U290" s="79" t="s">
        <v>100</v>
      </c>
      <c r="V290" s="81">
        <v>1</v>
      </c>
      <c r="W290" s="258">
        <v>486000</v>
      </c>
      <c r="X290" s="258">
        <v>0</v>
      </c>
      <c r="Y290" s="258">
        <v>0</v>
      </c>
      <c r="Z290" s="258">
        <v>0</v>
      </c>
      <c r="AA290" s="258">
        <v>486000</v>
      </c>
      <c r="AB290" s="258">
        <v>0</v>
      </c>
      <c r="AC290" s="258">
        <v>0</v>
      </c>
      <c r="AD290" s="162">
        <v>0</v>
      </c>
      <c r="AE290" s="149">
        <v>0</v>
      </c>
      <c r="AF290" s="149">
        <v>0</v>
      </c>
      <c r="AG290" s="149">
        <v>0</v>
      </c>
      <c r="AH290" s="149">
        <v>0</v>
      </c>
      <c r="AI290" s="79" t="s">
        <v>88</v>
      </c>
      <c r="AJ290" s="162">
        <v>0</v>
      </c>
      <c r="AK290" s="162">
        <v>0</v>
      </c>
      <c r="AL290" s="162">
        <v>0</v>
      </c>
      <c r="AM290" s="162">
        <v>0</v>
      </c>
      <c r="AN290" s="162">
        <v>0</v>
      </c>
      <c r="AO290" s="162">
        <v>0</v>
      </c>
      <c r="AP290" s="162">
        <v>0</v>
      </c>
      <c r="AQ290" s="149">
        <v>0</v>
      </c>
      <c r="AR290" s="149">
        <v>0</v>
      </c>
      <c r="AS290" s="149">
        <v>0</v>
      </c>
      <c r="AT290" s="149">
        <v>0</v>
      </c>
      <c r="AU290" s="151"/>
      <c r="AV290" s="230">
        <f t="shared" si="427"/>
        <v>0</v>
      </c>
      <c r="AW290" s="230">
        <f t="shared" si="428"/>
        <v>0</v>
      </c>
      <c r="AX290" s="230" t="str">
        <f t="shared" si="429"/>
        <v>C90</v>
      </c>
      <c r="AY290" s="141">
        <f t="shared" si="430"/>
        <v>9</v>
      </c>
      <c r="AZ290" s="70">
        <f t="shared" si="431"/>
        <v>1</v>
      </c>
      <c r="BA290" s="70">
        <f t="shared" si="432"/>
        <v>1</v>
      </c>
      <c r="BB290" s="70">
        <f t="shared" si="433"/>
        <v>1</v>
      </c>
      <c r="BC290" s="70">
        <f t="shared" si="434"/>
        <v>1</v>
      </c>
      <c r="BD290" s="70">
        <f t="shared" si="435"/>
        <v>1</v>
      </c>
      <c r="BE290" s="70">
        <f t="shared" si="436"/>
        <v>1</v>
      </c>
      <c r="BF290" s="70">
        <f t="shared" si="437"/>
        <v>1</v>
      </c>
      <c r="BG290" s="71">
        <f t="shared" si="438"/>
        <v>0</v>
      </c>
      <c r="BH290" s="71">
        <f t="shared" si="439"/>
        <v>1</v>
      </c>
      <c r="BI290" s="71">
        <f t="shared" si="440"/>
        <v>0</v>
      </c>
      <c r="BJ290" s="71">
        <f t="shared" si="441"/>
        <v>0</v>
      </c>
      <c r="BK290" s="71">
        <f t="shared" si="442"/>
        <v>1</v>
      </c>
      <c r="BL290" s="70">
        <f t="shared" si="443"/>
        <v>1</v>
      </c>
      <c r="BM290" s="70">
        <f t="shared" si="444"/>
        <v>1</v>
      </c>
      <c r="BN290" s="70">
        <f t="shared" si="445"/>
        <v>0</v>
      </c>
      <c r="BO290" s="70">
        <f t="shared" si="446"/>
        <v>1</v>
      </c>
      <c r="BP290" s="144">
        <f t="shared" si="447"/>
        <v>0</v>
      </c>
      <c r="BQ290" s="144">
        <f t="shared" si="448"/>
        <v>0</v>
      </c>
      <c r="BR290" s="144">
        <f t="shared" si="449"/>
        <v>486000</v>
      </c>
      <c r="BS290" s="144">
        <f t="shared" si="450"/>
        <v>0</v>
      </c>
      <c r="BT290" s="144">
        <f t="shared" si="451"/>
        <v>0</v>
      </c>
      <c r="BU290" s="144">
        <f t="shared" si="452"/>
        <v>0</v>
      </c>
      <c r="BV290" s="144">
        <f t="shared" si="453"/>
        <v>0</v>
      </c>
      <c r="BW290" s="144">
        <f t="shared" si="454"/>
        <v>0</v>
      </c>
      <c r="BX290" s="144">
        <f t="shared" si="455"/>
        <v>0</v>
      </c>
      <c r="BY290" s="144">
        <f t="shared" si="456"/>
        <v>0</v>
      </c>
      <c r="BZ290" s="9">
        <v>0</v>
      </c>
      <c r="CA290" s="9">
        <v>0</v>
      </c>
      <c r="CB290" s="9">
        <v>0</v>
      </c>
      <c r="CC290" s="9">
        <v>0</v>
      </c>
      <c r="CD290" s="9">
        <v>0</v>
      </c>
      <c r="CE290" s="9">
        <v>0</v>
      </c>
      <c r="CF290" s="9">
        <v>0</v>
      </c>
      <c r="CG290" s="9">
        <v>0</v>
      </c>
      <c r="CH290" s="9">
        <v>0</v>
      </c>
      <c r="CI290" s="9">
        <v>0</v>
      </c>
      <c r="CJ290" s="9">
        <v>0</v>
      </c>
      <c r="CK290" s="9">
        <v>0</v>
      </c>
      <c r="CL290" s="9">
        <v>0</v>
      </c>
      <c r="CM290" s="9">
        <v>0</v>
      </c>
      <c r="CN290" s="9">
        <v>0</v>
      </c>
      <c r="CO290" s="9">
        <v>0</v>
      </c>
      <c r="CP290" s="9">
        <v>0</v>
      </c>
      <c r="CQ290" s="9">
        <v>0</v>
      </c>
      <c r="CR290" s="9">
        <v>0</v>
      </c>
      <c r="CS290" s="9">
        <v>0</v>
      </c>
      <c r="CT290" s="9">
        <v>0</v>
      </c>
      <c r="CU290" s="9">
        <v>0</v>
      </c>
      <c r="CV290" s="9">
        <v>0</v>
      </c>
      <c r="CW290" s="9">
        <v>0</v>
      </c>
      <c r="CX290" s="9">
        <v>0</v>
      </c>
      <c r="CY290" s="9">
        <v>0</v>
      </c>
      <c r="CZ290" s="9">
        <v>0</v>
      </c>
      <c r="DA290" s="9">
        <v>0</v>
      </c>
      <c r="DB290" s="9">
        <v>0</v>
      </c>
      <c r="DC290" s="9">
        <v>0</v>
      </c>
      <c r="DD290" s="9">
        <v>0</v>
      </c>
      <c r="DE290" s="9">
        <v>0</v>
      </c>
      <c r="DF290" s="9">
        <v>0</v>
      </c>
      <c r="DG290" s="144">
        <f t="shared" si="457"/>
        <v>27083</v>
      </c>
      <c r="DH290" s="144">
        <f t="shared" ref="DH290:EW290" si="491">DG290</f>
        <v>27083</v>
      </c>
      <c r="DI290" s="144">
        <f t="shared" si="491"/>
        <v>27083</v>
      </c>
      <c r="DJ290" s="144">
        <f t="shared" si="491"/>
        <v>27083</v>
      </c>
      <c r="DK290" s="144">
        <f t="shared" si="491"/>
        <v>27083</v>
      </c>
      <c r="DL290" s="144">
        <f t="shared" si="491"/>
        <v>27083</v>
      </c>
      <c r="DM290" s="144">
        <f t="shared" si="491"/>
        <v>27083</v>
      </c>
      <c r="DN290" s="144">
        <f t="shared" si="491"/>
        <v>27083</v>
      </c>
      <c r="DO290" s="144">
        <f t="shared" si="491"/>
        <v>27083</v>
      </c>
      <c r="DP290" s="144">
        <f t="shared" si="491"/>
        <v>27083</v>
      </c>
      <c r="DQ290" s="144">
        <f t="shared" si="491"/>
        <v>27083</v>
      </c>
      <c r="DR290" s="144">
        <f t="shared" si="491"/>
        <v>27083</v>
      </c>
      <c r="DS290" s="144">
        <f t="shared" si="491"/>
        <v>27083</v>
      </c>
      <c r="DT290" s="144">
        <f t="shared" si="491"/>
        <v>27083</v>
      </c>
      <c r="DU290" s="144">
        <f t="shared" si="491"/>
        <v>27083</v>
      </c>
      <c r="DV290" s="144">
        <f t="shared" si="491"/>
        <v>27083</v>
      </c>
      <c r="DW290" s="144">
        <f t="shared" si="491"/>
        <v>27083</v>
      </c>
      <c r="DX290" s="144">
        <f t="shared" si="491"/>
        <v>27083</v>
      </c>
      <c r="DY290" s="144">
        <f t="shared" si="491"/>
        <v>27083</v>
      </c>
      <c r="DZ290" s="144">
        <f t="shared" si="491"/>
        <v>27083</v>
      </c>
      <c r="EA290" s="144">
        <f t="shared" si="491"/>
        <v>27083</v>
      </c>
      <c r="EB290" s="144">
        <f t="shared" si="491"/>
        <v>27083</v>
      </c>
      <c r="EC290" s="144">
        <f t="shared" si="491"/>
        <v>27083</v>
      </c>
      <c r="ED290" s="144">
        <f t="shared" si="491"/>
        <v>27083</v>
      </c>
      <c r="EE290" s="144">
        <f t="shared" si="491"/>
        <v>27083</v>
      </c>
      <c r="EF290" s="144">
        <f t="shared" si="491"/>
        <v>27083</v>
      </c>
      <c r="EG290" s="144">
        <f t="shared" si="491"/>
        <v>27083</v>
      </c>
      <c r="EH290" s="144">
        <f t="shared" si="491"/>
        <v>27083</v>
      </c>
      <c r="EI290" s="144">
        <f t="shared" si="491"/>
        <v>27083</v>
      </c>
      <c r="EJ290" s="144">
        <f t="shared" si="491"/>
        <v>27083</v>
      </c>
      <c r="EK290" s="144">
        <f t="shared" si="491"/>
        <v>27083</v>
      </c>
      <c r="EL290" s="144">
        <f t="shared" si="491"/>
        <v>27083</v>
      </c>
      <c r="EM290" s="144">
        <f t="shared" si="491"/>
        <v>27083</v>
      </c>
      <c r="EN290" s="144">
        <f t="shared" si="491"/>
        <v>27083</v>
      </c>
      <c r="EO290" s="144">
        <f t="shared" si="491"/>
        <v>27083</v>
      </c>
      <c r="EP290" s="144">
        <f t="shared" si="491"/>
        <v>27083</v>
      </c>
      <c r="EQ290" s="144">
        <f t="shared" si="491"/>
        <v>27083</v>
      </c>
      <c r="ER290" s="144">
        <f t="shared" si="491"/>
        <v>27083</v>
      </c>
      <c r="ES290" s="144">
        <f t="shared" si="491"/>
        <v>27083</v>
      </c>
      <c r="ET290" s="144">
        <f t="shared" si="491"/>
        <v>27083</v>
      </c>
      <c r="EU290" s="144">
        <f t="shared" si="491"/>
        <v>27083</v>
      </c>
      <c r="EV290" s="144">
        <f t="shared" si="491"/>
        <v>27083</v>
      </c>
      <c r="EW290" s="144">
        <f t="shared" si="491"/>
        <v>27083</v>
      </c>
      <c r="EX290" s="147">
        <f>PV(0.05,'PV factor'!C116,,-BR290)</f>
        <v>440816.32653061225</v>
      </c>
      <c r="EY290" s="147">
        <f>PV(0.05,'PV factor'!D116,,-BS290)</f>
        <v>0</v>
      </c>
      <c r="EZ290" s="147">
        <f>PV(0.05,'PV factor'!E116,,-BT290)</f>
        <v>0</v>
      </c>
      <c r="FA290" s="147">
        <f>PV(0.05,'PV factor'!F116,,-BU290)</f>
        <v>0</v>
      </c>
      <c r="FB290" s="147">
        <f>PV(0.05,'PV factor'!G116,,-BV290)</f>
        <v>0</v>
      </c>
      <c r="FC290" s="147">
        <f>PV(0.05,'PV factor'!H116,,-BW290)</f>
        <v>0</v>
      </c>
      <c r="FD290" s="147">
        <f>PV(0.05,'PV factor'!I116,,-BX290)</f>
        <v>0</v>
      </c>
      <c r="FE290" s="147">
        <f>PV(0.05,'PV factor'!J116,,-BY290)</f>
        <v>0</v>
      </c>
      <c r="FF290" s="147">
        <f>PV(0.05,'PV factor'!K116,,-BZ290)</f>
        <v>0</v>
      </c>
      <c r="FG290" s="147">
        <f>PV(0.05,'PV factor'!L116,,-CA290)</f>
        <v>0</v>
      </c>
      <c r="FH290" s="147">
        <f>PV(0.05,'PV factor'!M116,,-CB290)</f>
        <v>0</v>
      </c>
      <c r="FI290" s="147">
        <f>PV(0.05,'PV factor'!N116,,-CC290)</f>
        <v>0</v>
      </c>
      <c r="FJ290" s="147">
        <f>PV(0.05,'PV factor'!O116,,-CD290)</f>
        <v>0</v>
      </c>
      <c r="FK290" s="147">
        <f>PV(0.05,'PV factor'!P116,,-CE290)</f>
        <v>0</v>
      </c>
      <c r="FL290" s="147">
        <f>PV(0.05,'PV factor'!Q116,,-CF290)</f>
        <v>0</v>
      </c>
      <c r="FM290" s="147">
        <f>PV(0.05,'PV factor'!R116,,-CG290)</f>
        <v>0</v>
      </c>
      <c r="FN290" s="147">
        <f>PV(0.05,'PV factor'!S116,,-CH290)</f>
        <v>0</v>
      </c>
      <c r="FO290" s="147">
        <f>PV(0.05,'PV factor'!T116,,-CI290)</f>
        <v>0</v>
      </c>
      <c r="FP290" s="147">
        <f>PV(0.05,'PV factor'!U116,,-CJ290)</f>
        <v>0</v>
      </c>
      <c r="FQ290" s="147">
        <f>PV(0.05,'PV factor'!V116,,-CK290)</f>
        <v>0</v>
      </c>
      <c r="FR290" s="147">
        <f>PV(0.05,'PV factor'!W116,,-CL290)</f>
        <v>0</v>
      </c>
      <c r="FS290" s="147">
        <f>PV(0.05,'PV factor'!X116,,-CM290)</f>
        <v>0</v>
      </c>
      <c r="FT290" s="147">
        <f>PV(0.05,'PV factor'!Y116,,-CN290)</f>
        <v>0</v>
      </c>
      <c r="FU290" s="147">
        <f>PV(0.05,'PV factor'!Z116,,-CO290)</f>
        <v>0</v>
      </c>
      <c r="FV290" s="147">
        <f>PV(0.05,'PV factor'!AA116,,-CP290)</f>
        <v>0</v>
      </c>
      <c r="FW290" s="147">
        <f>PV(0.05,'PV factor'!AB116,,-CQ290)</f>
        <v>0</v>
      </c>
      <c r="FX290" s="147">
        <f>PV(0.05,'PV factor'!AC116,,-CR290)</f>
        <v>0</v>
      </c>
      <c r="FY290" s="147">
        <f>PV(0.05,'PV factor'!AD116,,-CS290)</f>
        <v>0</v>
      </c>
      <c r="FZ290" s="147">
        <f>PV(0.05,'PV factor'!AE116,,-CT290)</f>
        <v>0</v>
      </c>
      <c r="GA290" s="147">
        <f>PV(0.05,'PV factor'!AF116,,-CU290)</f>
        <v>0</v>
      </c>
      <c r="GB290" s="147">
        <f>PV(0.05,'PV factor'!AG116,,-CV290)</f>
        <v>0</v>
      </c>
      <c r="GC290" s="147">
        <f>PV(0.05,'PV factor'!AH116,,-CW290)</f>
        <v>0</v>
      </c>
      <c r="GD290" s="147">
        <f>PV(0.05,'PV factor'!AI116,,-CX290)</f>
        <v>0</v>
      </c>
      <c r="GE290" s="147">
        <f>PV(0.05,'PV factor'!AJ116,,-CY290)</f>
        <v>0</v>
      </c>
      <c r="GF290" s="147">
        <f>PV(0.05,'PV factor'!AK116,,-CZ290)</f>
        <v>0</v>
      </c>
      <c r="GG290" s="147">
        <f>PV(0.05,'PV factor'!AL116,,-DA290)</f>
        <v>0</v>
      </c>
      <c r="GH290" s="147">
        <f>PV(0.05,'PV factor'!AM116,,-DB290)</f>
        <v>0</v>
      </c>
      <c r="GI290" s="147">
        <f>PV(0.05,'PV factor'!AN116,,-DC290)</f>
        <v>0</v>
      </c>
      <c r="GJ290" s="147">
        <f>PV(0.05,'PV factor'!AO116,,-DD290)</f>
        <v>0</v>
      </c>
      <c r="GK290" s="147">
        <f>PV(0.05,'PV factor'!AP116,,-DE290)</f>
        <v>0</v>
      </c>
      <c r="GL290" s="147">
        <f>PV(0.05,'PV factor'!C116,,-DI290)</f>
        <v>24565.079365079364</v>
      </c>
      <c r="GM290" s="147">
        <f>PV(0.05,'PV factor'!D116,,-DJ290)</f>
        <v>23395.313681027965</v>
      </c>
      <c r="GN290" s="147">
        <f>PV(0.05,'PV factor'!E116,,-DK290)</f>
        <v>22281.251124788541</v>
      </c>
      <c r="GO290" s="147">
        <f>PV(0.05,'PV factor'!F116,,-DL290)</f>
        <v>21220.239166465275</v>
      </c>
      <c r="GP290" s="147">
        <f>PV(0.05,'PV factor'!G116,,-DM290)</f>
        <v>20209.751587109786</v>
      </c>
      <c r="GQ290" s="147">
        <f>PV(0.05,'PV factor'!H116,,-DN290)</f>
        <v>19247.38246391408</v>
      </c>
      <c r="GR290" s="147">
        <f>PV(0.05,'PV factor'!I116,,-DO290)</f>
        <v>18330.840441822937</v>
      </c>
      <c r="GS290" s="147">
        <f>PV(0.05,'PV factor'!J116,,-DP290)</f>
        <v>17457.943277926603</v>
      </c>
      <c r="GT290" s="147">
        <f>PV(0.05,'PV factor'!K116,,-DQ290)</f>
        <v>16626.612645644385</v>
      </c>
      <c r="GU290" s="147">
        <f>PV(0.05,'PV factor'!L116,,-DR290)</f>
        <v>15834.869186327984</v>
      </c>
      <c r="GV290" s="147">
        <f>PV(0.05,'PV factor'!M116,,-DS290)</f>
        <v>15080.827796502845</v>
      </c>
      <c r="GW290" s="147">
        <f>PV(0.05,'PV factor'!N116,,-DT290)</f>
        <v>14362.693139526516</v>
      </c>
      <c r="GX290" s="147">
        <f>PV(0.05,'PV factor'!O116,,-DU290)</f>
        <v>13678.755370977637</v>
      </c>
      <c r="GY290" s="147">
        <f>PV(0.05,'PV factor'!P116,,-DV290)</f>
        <v>13027.386067597745</v>
      </c>
      <c r="GZ290" s="147">
        <f>PV(0.05,'PV factor'!Q116,,-DW290)</f>
        <v>12407.034350093092</v>
      </c>
      <c r="HA290" s="147">
        <f>PV(0.05,'PV factor'!R116,,-DX290)</f>
        <v>11816.223190564848</v>
      </c>
      <c r="HB290" s="147">
        <f>PV(0.05,'PV factor'!S116,,-DY290)</f>
        <v>11253.545895776046</v>
      </c>
      <c r="HC290" s="147">
        <f>PV(0.05,'PV factor'!T116,,-DZ290)</f>
        <v>10717.662757881948</v>
      </c>
      <c r="HD290" s="147">
        <f>PV(0.05,'PV factor'!U116,,-EA290)</f>
        <v>10207.297864649476</v>
      </c>
      <c r="HE290" s="147">
        <f>PV(0.05,'PV factor'!V116,,-EB290)</f>
        <v>9721.2360615709295</v>
      </c>
      <c r="HF290" s="147">
        <f>PV(0.05,'PV factor'!W116,,-EC290)</f>
        <v>9258.3200586389812</v>
      </c>
      <c r="HG290" s="147">
        <f>PV(0.05,'PV factor'!X116,,-ED290)</f>
        <v>8817.4476748942652</v>
      </c>
      <c r="HH290" s="147">
        <f>PV(0.05,'PV factor'!Y116,,-EE290)</f>
        <v>8397.5692141850159</v>
      </c>
      <c r="HI290" s="147">
        <f>PV(0.05,'PV factor'!Z116,,-EF290)</f>
        <v>7997.6849658904912</v>
      </c>
      <c r="HJ290" s="147">
        <f>PV(0.05,'PV factor'!AA116,,-EG290)</f>
        <v>7616.8428246576104</v>
      </c>
      <c r="HK290" s="147">
        <f>PV(0.05,'PV factor'!AB116,,-EH290)</f>
        <v>7254.1360234834374</v>
      </c>
      <c r="HL290" s="147">
        <f>PV(0.05,'PV factor'!AC116,,-EI290)</f>
        <v>6908.7009747461325</v>
      </c>
      <c r="HM290" s="147">
        <f>PV(0.05,'PV factor'!AD116,,-EJ290)</f>
        <v>6579.7152140439339</v>
      </c>
      <c r="HN290" s="147">
        <f>PV(0.05,'PV factor'!AE116,,-EK290)</f>
        <v>6266.3954419466063</v>
      </c>
      <c r="HO290" s="147">
        <f>PV(0.05,'PV factor'!AF116,,-EL290)</f>
        <v>5967.9956589967651</v>
      </c>
      <c r="HP290" s="147">
        <f>PV(0.05,'PV factor'!AG116,,-EM290)</f>
        <v>5683.8053895207295</v>
      </c>
      <c r="HQ290" s="147">
        <f>PV(0.05,'PV factor'!AH116,,-EN290)</f>
        <v>5413.1479900197419</v>
      </c>
      <c r="HR290" s="147">
        <f>PV(0.05,'PV factor'!AI116,,-EO290)</f>
        <v>5155.3790381140407</v>
      </c>
      <c r="HS290" s="147">
        <f>PV(0.05,'PV factor'!AJ116,,-EP290)</f>
        <v>4909.8847982038469</v>
      </c>
      <c r="HT290" s="147">
        <f>PV(0.05,'PV factor'!AK116,,-EQ290)</f>
        <v>4676.0807601941406</v>
      </c>
      <c r="HU290" s="147">
        <f>PV(0.05,'PV factor'!AL116,,-ER290)</f>
        <v>4453.4102478039431</v>
      </c>
      <c r="HV290" s="147">
        <f>PV(0.05,'PV factor'!AM116,,-ES290)</f>
        <v>4241.3430931466137</v>
      </c>
      <c r="HW290" s="147">
        <f>PV(0.05,'PV factor'!AN116,,-ET290)</f>
        <v>4039.3743744253452</v>
      </c>
      <c r="HX290" s="147">
        <f>PV(0.05,'PV factor'!AO116,,-EU290)</f>
        <v>3847.0232137384246</v>
      </c>
      <c r="HY290" s="147">
        <f>PV(0.05,'PV factor'!AP116,,-EV290)</f>
        <v>3663.8316321318325</v>
      </c>
      <c r="HZ290" s="147">
        <f t="shared" si="459"/>
        <v>440816.32653061225</v>
      </c>
      <c r="IA290" s="147">
        <f t="shared" si="460"/>
        <v>199169.28294010693</v>
      </c>
      <c r="IB290" s="401">
        <f t="shared" si="461"/>
        <v>0.451819206669687</v>
      </c>
    </row>
    <row r="291" spans="1:236" ht="90" customHeight="1" x14ac:dyDescent="0.2">
      <c r="A291" s="242" t="s">
        <v>997</v>
      </c>
      <c r="B291" s="195" t="s">
        <v>998</v>
      </c>
      <c r="C291" s="195" t="s">
        <v>558</v>
      </c>
      <c r="D291" s="115">
        <v>1</v>
      </c>
      <c r="E291" s="195" t="s">
        <v>999</v>
      </c>
      <c r="F291" s="113" t="s">
        <v>1000</v>
      </c>
      <c r="G291" s="113" t="s">
        <v>1001</v>
      </c>
      <c r="H291" s="113" t="s">
        <v>1002</v>
      </c>
      <c r="I291" s="113" t="s">
        <v>1003</v>
      </c>
      <c r="J291" s="113">
        <v>40</v>
      </c>
      <c r="K291" s="227" t="s">
        <v>94</v>
      </c>
      <c r="L291" s="111">
        <v>4000824.8</v>
      </c>
      <c r="M291" s="112" t="s">
        <v>1004</v>
      </c>
      <c r="N291" s="112" t="s">
        <v>81</v>
      </c>
      <c r="O291" s="13" t="s">
        <v>217</v>
      </c>
      <c r="P291" s="112" t="s">
        <v>225</v>
      </c>
      <c r="Q291" s="79" t="s">
        <v>87</v>
      </c>
      <c r="R291" s="112" t="s">
        <v>474</v>
      </c>
      <c r="S291" s="112" t="s">
        <v>191</v>
      </c>
      <c r="T291" s="112" t="s">
        <v>1005</v>
      </c>
      <c r="U291" s="112" t="s">
        <v>87</v>
      </c>
      <c r="V291" s="201">
        <v>1</v>
      </c>
      <c r="W291" s="287">
        <v>12414470</v>
      </c>
      <c r="X291" s="287">
        <v>351032</v>
      </c>
      <c r="Y291" s="287">
        <v>351032</v>
      </c>
      <c r="Z291" s="287">
        <v>0</v>
      </c>
      <c r="AA291" s="217">
        <v>0</v>
      </c>
      <c r="AB291" s="217">
        <v>3649792.8</v>
      </c>
      <c r="AC291" s="217">
        <v>3906561.6</v>
      </c>
      <c r="AD291" s="217">
        <v>3628651</v>
      </c>
      <c r="AE291" s="286">
        <v>878432.6</v>
      </c>
      <c r="AF291" s="286">
        <v>0</v>
      </c>
      <c r="AG291" s="286">
        <v>0</v>
      </c>
      <c r="AH291" s="286">
        <v>0</v>
      </c>
      <c r="AI291" s="112" t="s">
        <v>1006</v>
      </c>
      <c r="AJ291" s="217">
        <v>150000</v>
      </c>
      <c r="AK291" s="217">
        <v>0</v>
      </c>
      <c r="AL291" s="217">
        <v>0</v>
      </c>
      <c r="AM291" s="217">
        <v>150000</v>
      </c>
      <c r="AN291" s="217">
        <v>0</v>
      </c>
      <c r="AO291" s="217">
        <v>0</v>
      </c>
      <c r="AP291" s="217">
        <v>0</v>
      </c>
      <c r="AQ291" s="286">
        <v>0</v>
      </c>
      <c r="AR291" s="286">
        <v>0</v>
      </c>
      <c r="AS291" s="286">
        <v>0</v>
      </c>
      <c r="AT291" s="286">
        <v>0</v>
      </c>
      <c r="AU291" s="113" t="s">
        <v>1007</v>
      </c>
      <c r="AV291" s="230">
        <f t="shared" si="427"/>
        <v>0</v>
      </c>
      <c r="AW291" s="230">
        <f t="shared" si="428"/>
        <v>1</v>
      </c>
      <c r="AX291" s="230" t="str">
        <f t="shared" si="429"/>
        <v>B1</v>
      </c>
      <c r="AY291" s="141">
        <f t="shared" si="430"/>
        <v>9</v>
      </c>
      <c r="AZ291" s="70">
        <f t="shared" si="431"/>
        <v>1</v>
      </c>
      <c r="BA291" s="70">
        <f t="shared" si="432"/>
        <v>1</v>
      </c>
      <c r="BB291" s="70">
        <f t="shared" si="433"/>
        <v>1</v>
      </c>
      <c r="BC291" s="70">
        <f t="shared" si="434"/>
        <v>1</v>
      </c>
      <c r="BD291" s="70">
        <f t="shared" si="435"/>
        <v>1</v>
      </c>
      <c r="BE291" s="70">
        <f t="shared" si="436"/>
        <v>1</v>
      </c>
      <c r="BF291" s="70">
        <f t="shared" si="437"/>
        <v>0</v>
      </c>
      <c r="BG291" s="71">
        <f t="shared" si="438"/>
        <v>1</v>
      </c>
      <c r="BH291" s="71">
        <f t="shared" si="439"/>
        <v>1</v>
      </c>
      <c r="BI291" s="71">
        <f t="shared" si="440"/>
        <v>0</v>
      </c>
      <c r="BJ291" s="71">
        <f t="shared" si="441"/>
        <v>0</v>
      </c>
      <c r="BK291" s="71">
        <f t="shared" si="442"/>
        <v>1</v>
      </c>
      <c r="BL291" s="70">
        <f t="shared" si="443"/>
        <v>1</v>
      </c>
      <c r="BM291" s="70">
        <f t="shared" si="444"/>
        <v>1</v>
      </c>
      <c r="BN291" s="70">
        <f t="shared" si="445"/>
        <v>1</v>
      </c>
      <c r="BO291" s="70">
        <f t="shared" si="446"/>
        <v>0</v>
      </c>
      <c r="BP291" s="144">
        <f t="shared" si="447"/>
        <v>351032</v>
      </c>
      <c r="BQ291" s="144">
        <f t="shared" si="448"/>
        <v>0</v>
      </c>
      <c r="BR291" s="144">
        <f t="shared" si="449"/>
        <v>150000</v>
      </c>
      <c r="BS291" s="144">
        <f t="shared" si="450"/>
        <v>3649792.8</v>
      </c>
      <c r="BT291" s="144">
        <f t="shared" si="451"/>
        <v>3906561.6</v>
      </c>
      <c r="BU291" s="144">
        <f t="shared" si="452"/>
        <v>3628651</v>
      </c>
      <c r="BV291" s="144">
        <f t="shared" si="453"/>
        <v>878432.6</v>
      </c>
      <c r="BW291" s="144">
        <f t="shared" si="454"/>
        <v>0</v>
      </c>
      <c r="BX291" s="144">
        <f t="shared" si="455"/>
        <v>0</v>
      </c>
      <c r="BY291" s="144">
        <f t="shared" si="456"/>
        <v>0</v>
      </c>
      <c r="BZ291" s="9">
        <v>0</v>
      </c>
      <c r="CA291" s="9">
        <v>0</v>
      </c>
      <c r="CB291" s="9">
        <v>0</v>
      </c>
      <c r="CC291" s="9">
        <v>0</v>
      </c>
      <c r="CD291" s="9">
        <v>0</v>
      </c>
      <c r="CE291" s="9">
        <v>0</v>
      </c>
      <c r="CF291" s="9">
        <v>0</v>
      </c>
      <c r="CG291" s="9">
        <v>0</v>
      </c>
      <c r="CH291" s="9">
        <v>0</v>
      </c>
      <c r="CI291" s="9">
        <v>0</v>
      </c>
      <c r="CJ291" s="9">
        <v>0</v>
      </c>
      <c r="CK291" s="9">
        <v>0</v>
      </c>
      <c r="CL291" s="9">
        <v>0</v>
      </c>
      <c r="CM291" s="9">
        <v>0</v>
      </c>
      <c r="CN291" s="9">
        <v>0</v>
      </c>
      <c r="CO291" s="9">
        <v>0</v>
      </c>
      <c r="CP291" s="9">
        <v>0</v>
      </c>
      <c r="CQ291" s="9">
        <v>0</v>
      </c>
      <c r="CR291" s="9">
        <v>0</v>
      </c>
      <c r="CS291" s="9">
        <v>0</v>
      </c>
      <c r="CT291" s="9">
        <v>0</v>
      </c>
      <c r="CU291" s="9">
        <v>0</v>
      </c>
      <c r="CV291" s="9">
        <v>0</v>
      </c>
      <c r="CW291" s="9">
        <v>0</v>
      </c>
      <c r="CX291" s="9">
        <v>0</v>
      </c>
      <c r="CY291" s="9">
        <v>0</v>
      </c>
      <c r="CZ291" s="9">
        <v>0</v>
      </c>
      <c r="DA291" s="9">
        <v>0</v>
      </c>
      <c r="DB291" s="9">
        <v>0</v>
      </c>
      <c r="DC291" s="9">
        <v>0</v>
      </c>
      <c r="DD291" s="9">
        <v>0</v>
      </c>
      <c r="DE291" s="9">
        <v>0</v>
      </c>
      <c r="DF291" s="9">
        <v>0</v>
      </c>
      <c r="DG291" s="144">
        <f t="shared" si="457"/>
        <v>4000824.8</v>
      </c>
      <c r="DH291" s="144">
        <f t="shared" ref="DH291:EW291" si="492">DG291</f>
        <v>4000824.8</v>
      </c>
      <c r="DI291" s="144">
        <f t="shared" si="492"/>
        <v>4000824.8</v>
      </c>
      <c r="DJ291" s="144">
        <f t="shared" si="492"/>
        <v>4000824.8</v>
      </c>
      <c r="DK291" s="144">
        <f t="shared" si="492"/>
        <v>4000824.8</v>
      </c>
      <c r="DL291" s="144">
        <f t="shared" si="492"/>
        <v>4000824.8</v>
      </c>
      <c r="DM291" s="144">
        <f t="shared" si="492"/>
        <v>4000824.8</v>
      </c>
      <c r="DN291" s="144">
        <f t="shared" si="492"/>
        <v>4000824.8</v>
      </c>
      <c r="DO291" s="144">
        <f t="shared" si="492"/>
        <v>4000824.8</v>
      </c>
      <c r="DP291" s="144">
        <f t="shared" si="492"/>
        <v>4000824.8</v>
      </c>
      <c r="DQ291" s="144">
        <f t="shared" si="492"/>
        <v>4000824.8</v>
      </c>
      <c r="DR291" s="144">
        <f t="shared" si="492"/>
        <v>4000824.8</v>
      </c>
      <c r="DS291" s="144">
        <f t="shared" si="492"/>
        <v>4000824.8</v>
      </c>
      <c r="DT291" s="144">
        <f t="shared" si="492"/>
        <v>4000824.8</v>
      </c>
      <c r="DU291" s="144">
        <f t="shared" si="492"/>
        <v>4000824.8</v>
      </c>
      <c r="DV291" s="144">
        <f t="shared" si="492"/>
        <v>4000824.8</v>
      </c>
      <c r="DW291" s="144">
        <f t="shared" si="492"/>
        <v>4000824.8</v>
      </c>
      <c r="DX291" s="144">
        <f t="shared" si="492"/>
        <v>4000824.8</v>
      </c>
      <c r="DY291" s="144">
        <f t="shared" si="492"/>
        <v>4000824.8</v>
      </c>
      <c r="DZ291" s="144">
        <f t="shared" si="492"/>
        <v>4000824.8</v>
      </c>
      <c r="EA291" s="144">
        <f t="shared" si="492"/>
        <v>4000824.8</v>
      </c>
      <c r="EB291" s="144">
        <f t="shared" si="492"/>
        <v>4000824.8</v>
      </c>
      <c r="EC291" s="144">
        <f t="shared" si="492"/>
        <v>4000824.8</v>
      </c>
      <c r="ED291" s="144">
        <f t="shared" si="492"/>
        <v>4000824.8</v>
      </c>
      <c r="EE291" s="144">
        <f t="shared" si="492"/>
        <v>4000824.8</v>
      </c>
      <c r="EF291" s="144">
        <f t="shared" si="492"/>
        <v>4000824.8</v>
      </c>
      <c r="EG291" s="144">
        <f t="shared" si="492"/>
        <v>4000824.8</v>
      </c>
      <c r="EH291" s="144">
        <f t="shared" si="492"/>
        <v>4000824.8</v>
      </c>
      <c r="EI291" s="144">
        <f t="shared" si="492"/>
        <v>4000824.8</v>
      </c>
      <c r="EJ291" s="144">
        <f t="shared" si="492"/>
        <v>4000824.8</v>
      </c>
      <c r="EK291" s="144">
        <f t="shared" si="492"/>
        <v>4000824.8</v>
      </c>
      <c r="EL291" s="144">
        <f t="shared" si="492"/>
        <v>4000824.8</v>
      </c>
      <c r="EM291" s="144">
        <f t="shared" si="492"/>
        <v>4000824.8</v>
      </c>
      <c r="EN291" s="144">
        <f t="shared" si="492"/>
        <v>4000824.8</v>
      </c>
      <c r="EO291" s="144">
        <f t="shared" si="492"/>
        <v>4000824.8</v>
      </c>
      <c r="EP291" s="144">
        <f t="shared" si="492"/>
        <v>4000824.8</v>
      </c>
      <c r="EQ291" s="144">
        <f t="shared" si="492"/>
        <v>4000824.8</v>
      </c>
      <c r="ER291" s="144">
        <f t="shared" si="492"/>
        <v>4000824.8</v>
      </c>
      <c r="ES291" s="144">
        <f t="shared" si="492"/>
        <v>4000824.8</v>
      </c>
      <c r="ET291" s="144">
        <f t="shared" si="492"/>
        <v>4000824.8</v>
      </c>
      <c r="EU291" s="144">
        <f t="shared" si="492"/>
        <v>4000824.8</v>
      </c>
      <c r="EV291" s="144">
        <f t="shared" si="492"/>
        <v>4000824.8</v>
      </c>
      <c r="EW291" s="144">
        <f t="shared" si="492"/>
        <v>4000824.8</v>
      </c>
      <c r="EX291" s="147">
        <f>PV(0.05,'PV factor'!C163,,-BR291)</f>
        <v>136054.42176870749</v>
      </c>
      <c r="EY291" s="147">
        <f>PV(0.05,'PV factor'!D163,,-BS291)</f>
        <v>3152828.2474894715</v>
      </c>
      <c r="EZ291" s="147">
        <f>PV(0.05,'PV factor'!E163,,-BT291)</f>
        <v>3213937.8962469343</v>
      </c>
      <c r="FA291" s="147">
        <f>PV(0.05,'PV factor'!F163,,-BU291)</f>
        <v>2843143.0074819401</v>
      </c>
      <c r="FB291" s="147">
        <f>PV(0.05,'PV factor'!G163,,-BV291)</f>
        <v>655499.93102754408</v>
      </c>
      <c r="FC291" s="147">
        <f>PV(0.05,'PV factor'!H163,,-BW291)</f>
        <v>0</v>
      </c>
      <c r="FD291" s="147">
        <f>PV(0.05,'PV factor'!I163,,-BX291)</f>
        <v>0</v>
      </c>
      <c r="FE291" s="147">
        <f>PV(0.05,'PV factor'!J163,,-BY291)</f>
        <v>0</v>
      </c>
      <c r="FF291" s="147">
        <f>PV(0.05,'PV factor'!K163,,-BZ291)</f>
        <v>0</v>
      </c>
      <c r="FG291" s="147">
        <f>PV(0.05,'PV factor'!L163,,-CA291)</f>
        <v>0</v>
      </c>
      <c r="FH291" s="147">
        <f>PV(0.05,'PV factor'!M163,,-CB291)</f>
        <v>0</v>
      </c>
      <c r="FI291" s="147">
        <f>PV(0.05,'PV factor'!N163,,-CC291)</f>
        <v>0</v>
      </c>
      <c r="FJ291" s="147">
        <f>PV(0.05,'PV factor'!O163,,-CD291)</f>
        <v>0</v>
      </c>
      <c r="FK291" s="147">
        <f>PV(0.05,'PV factor'!P163,,-CE291)</f>
        <v>0</v>
      </c>
      <c r="FL291" s="147">
        <f>PV(0.05,'PV factor'!Q163,,-CF291)</f>
        <v>0</v>
      </c>
      <c r="FM291" s="147">
        <f>PV(0.05,'PV factor'!R163,,-CG291)</f>
        <v>0</v>
      </c>
      <c r="FN291" s="147">
        <f>PV(0.05,'PV factor'!S163,,-CH291)</f>
        <v>0</v>
      </c>
      <c r="FO291" s="147">
        <f>PV(0.05,'PV factor'!T163,,-CI291)</f>
        <v>0</v>
      </c>
      <c r="FP291" s="147">
        <f>PV(0.05,'PV factor'!U163,,-CJ291)</f>
        <v>0</v>
      </c>
      <c r="FQ291" s="147">
        <f>PV(0.05,'PV factor'!V163,,-CK291)</f>
        <v>0</v>
      </c>
      <c r="FR291" s="147">
        <f>PV(0.05,'PV factor'!W163,,-CL291)</f>
        <v>0</v>
      </c>
      <c r="FS291" s="147">
        <f>PV(0.05,'PV factor'!X163,,-CM291)</f>
        <v>0</v>
      </c>
      <c r="FT291" s="147">
        <f>PV(0.05,'PV factor'!Y163,,-CN291)</f>
        <v>0</v>
      </c>
      <c r="FU291" s="147">
        <f>PV(0.05,'PV factor'!Z163,,-CO291)</f>
        <v>0</v>
      </c>
      <c r="FV291" s="147">
        <f>PV(0.05,'PV factor'!AA163,,-CP291)</f>
        <v>0</v>
      </c>
      <c r="FW291" s="147">
        <f>PV(0.05,'PV factor'!AB163,,-CQ291)</f>
        <v>0</v>
      </c>
      <c r="FX291" s="147">
        <f>PV(0.05,'PV factor'!AC163,,-CR291)</f>
        <v>0</v>
      </c>
      <c r="FY291" s="147">
        <f>PV(0.05,'PV factor'!AD163,,-CS291)</f>
        <v>0</v>
      </c>
      <c r="FZ291" s="147">
        <f>PV(0.05,'PV factor'!AE163,,-CT291)</f>
        <v>0</v>
      </c>
      <c r="GA291" s="147">
        <f>PV(0.05,'PV factor'!AF163,,-CU291)</f>
        <v>0</v>
      </c>
      <c r="GB291" s="147">
        <f>PV(0.05,'PV factor'!AG163,,-CV291)</f>
        <v>0</v>
      </c>
      <c r="GC291" s="147">
        <f>PV(0.05,'PV factor'!AH163,,-CW291)</f>
        <v>0</v>
      </c>
      <c r="GD291" s="147">
        <f>PV(0.05,'PV factor'!AI163,,-CX291)</f>
        <v>0</v>
      </c>
      <c r="GE291" s="147">
        <f>PV(0.05,'PV factor'!AJ163,,-CY291)</f>
        <v>0</v>
      </c>
      <c r="GF291" s="147">
        <f>PV(0.05,'PV factor'!AK163,,-CZ291)</f>
        <v>0</v>
      </c>
      <c r="GG291" s="147">
        <f>PV(0.05,'PV factor'!AL163,,-DA291)</f>
        <v>0</v>
      </c>
      <c r="GH291" s="147">
        <f>PV(0.05,'PV factor'!AM163,,-DB291)</f>
        <v>0</v>
      </c>
      <c r="GI291" s="147">
        <f>PV(0.05,'PV factor'!AN163,,-DC291)</f>
        <v>0</v>
      </c>
      <c r="GJ291" s="147">
        <f>PV(0.05,'PV factor'!AO163,,-DD291)</f>
        <v>0</v>
      </c>
      <c r="GK291" s="147">
        <f>PV(0.05,'PV factor'!AP163,,-DE291)</f>
        <v>0</v>
      </c>
      <c r="GL291" s="147">
        <f>PV(0.05,'PV factor'!C163,,-DI291)</f>
        <v>3628866.0317460313</v>
      </c>
      <c r="GM291" s="147">
        <f>PV(0.05,'PV factor'!D163,,-DJ291)</f>
        <v>3456062.8873771727</v>
      </c>
      <c r="GN291" s="147">
        <f>PV(0.05,'PV factor'!E163,,-DK291)</f>
        <v>3291488.4641687362</v>
      </c>
      <c r="GO291" s="147">
        <f>PV(0.05,'PV factor'!F163,,-DL291)</f>
        <v>3134750.9182559387</v>
      </c>
      <c r="GP291" s="147">
        <f>PV(0.05,'PV factor'!G163,,-DM291)</f>
        <v>2985477.0650056563</v>
      </c>
      <c r="GQ291" s="147">
        <f>PV(0.05,'PV factor'!H163,,-DN291)</f>
        <v>2843311.4904815769</v>
      </c>
      <c r="GR291" s="147">
        <f>PV(0.05,'PV factor'!I163,,-DO291)</f>
        <v>2707915.7052205498</v>
      </c>
      <c r="GS291" s="147">
        <f>PV(0.05,'PV factor'!J163,,-DP291)</f>
        <v>2578967.3383052857</v>
      </c>
      <c r="GT291" s="147">
        <f>PV(0.05,'PV factor'!K163,,-DQ291)</f>
        <v>2456159.3698145575</v>
      </c>
      <c r="GU291" s="147">
        <f>PV(0.05,'PV factor'!L163,,-DR291)</f>
        <v>2339199.3998233881</v>
      </c>
      <c r="GV291" s="147">
        <f>PV(0.05,'PV factor'!M163,,-DS291)</f>
        <v>2227808.9522127509</v>
      </c>
      <c r="GW291" s="147">
        <f>PV(0.05,'PV factor'!N163,,-DT291)</f>
        <v>2121722.8116311911</v>
      </c>
      <c r="GX291" s="147">
        <f>PV(0.05,'PV factor'!O163,,-DU291)</f>
        <v>2020688.3920297059</v>
      </c>
      <c r="GY291" s="147">
        <f>PV(0.05,'PV factor'!P163,,-DV291)</f>
        <v>1924465.135266386</v>
      </c>
      <c r="GZ291" s="147">
        <f>PV(0.05,'PV factor'!Q163,,-DW291)</f>
        <v>1832823.9383489394</v>
      </c>
      <c r="HA291" s="147">
        <f>PV(0.05,'PV factor'!R163,,-DX291)</f>
        <v>1745546.6079513705</v>
      </c>
      <c r="HB291" s="147">
        <f>PV(0.05,'PV factor'!S163,,-DY291)</f>
        <v>1662425.3409060673</v>
      </c>
      <c r="HC291" s="147">
        <f>PV(0.05,'PV factor'!T163,,-DZ291)</f>
        <v>1583262.2294343498</v>
      </c>
      <c r="HD291" s="147">
        <f>PV(0.05,'PV factor'!U163,,-EA291)</f>
        <v>1507868.7899374759</v>
      </c>
      <c r="HE291" s="147">
        <f>PV(0.05,'PV factor'!V163,,-EB291)</f>
        <v>1436065.5142261677</v>
      </c>
      <c r="HF291" s="147">
        <f>PV(0.05,'PV factor'!W163,,-EC291)</f>
        <v>1367681.4421201597</v>
      </c>
      <c r="HG291" s="147">
        <f>PV(0.05,'PV factor'!X163,,-ED291)</f>
        <v>1302553.7544001518</v>
      </c>
      <c r="HH291" s="147">
        <f>PV(0.05,'PV factor'!Y163,,-EE291)</f>
        <v>1240527.385143002</v>
      </c>
      <c r="HI291" s="147">
        <f>PV(0.05,'PV factor'!Z163,,-EF291)</f>
        <v>1181454.6525171446</v>
      </c>
      <c r="HJ291" s="147">
        <f>PV(0.05,'PV factor'!AA163,,-EG291)</f>
        <v>1125194.9071591853</v>
      </c>
      <c r="HK291" s="147">
        <f>PV(0.05,'PV factor'!AB163,,-EH291)</f>
        <v>1071614.1972944622</v>
      </c>
      <c r="HL291" s="147">
        <f>PV(0.05,'PV factor'!AC163,,-EI291)</f>
        <v>1020584.9498042498</v>
      </c>
      <c r="HM291" s="147">
        <f>PV(0.05,'PV factor'!AD163,,-EJ291)</f>
        <v>971985.66648023773</v>
      </c>
      <c r="HN291" s="147">
        <f>PV(0.05,'PV factor'!AE163,,-EK291)</f>
        <v>925700.63474308385</v>
      </c>
      <c r="HO291" s="147">
        <f>PV(0.05,'PV factor'!AF163,,-EL291)</f>
        <v>881619.65213627007</v>
      </c>
      <c r="HP291" s="147">
        <f>PV(0.05,'PV factor'!AG163,,-EM291)</f>
        <v>839637.76393930486</v>
      </c>
      <c r="HQ291" s="147">
        <f>PV(0.05,'PV factor'!AH163,,-EN291)</f>
        <v>799655.01327552844</v>
      </c>
      <c r="HR291" s="147">
        <f>PV(0.05,'PV factor'!AI163,,-EO291)</f>
        <v>761576.20311955083</v>
      </c>
      <c r="HS291" s="147">
        <f>PV(0.05,'PV factor'!AJ163,,-EP291)</f>
        <v>725310.66963766736</v>
      </c>
      <c r="HT291" s="147">
        <f>PV(0.05,'PV factor'!AK163,,-EQ291)</f>
        <v>690772.06632158812</v>
      </c>
      <c r="HU291" s="147">
        <f>PV(0.05,'PV factor'!AL163,,-ER291)</f>
        <v>657878.15840151242</v>
      </c>
      <c r="HV291" s="147">
        <f>PV(0.05,'PV factor'!AM163,,-ES291)</f>
        <v>626550.62704905949</v>
      </c>
      <c r="HW291" s="147">
        <f>PV(0.05,'PV factor'!AN163,,-ET291)</f>
        <v>596714.88290386612</v>
      </c>
      <c r="HX291" s="147">
        <f>PV(0.05,'PV factor'!AO163,,-EU291)</f>
        <v>568299.88847987261</v>
      </c>
      <c r="HY291" s="147">
        <f>PV(0.05,'PV factor'!AP163,,-EV291)</f>
        <v>541237.98902844999</v>
      </c>
      <c r="HZ291" s="147">
        <f t="shared" si="459"/>
        <v>10001463.504014598</v>
      </c>
      <c r="IA291" s="147">
        <f t="shared" si="460"/>
        <v>65381426.88609764</v>
      </c>
      <c r="IB291" s="401">
        <f t="shared" si="461"/>
        <v>6.5371859688188101</v>
      </c>
    </row>
    <row r="292" spans="1:236" ht="90" customHeight="1" x14ac:dyDescent="0.2">
      <c r="A292" s="242" t="s">
        <v>1912</v>
      </c>
      <c r="B292" s="195" t="s">
        <v>1913</v>
      </c>
      <c r="C292" s="195" t="s">
        <v>1986</v>
      </c>
      <c r="D292" s="115">
        <v>6</v>
      </c>
      <c r="E292" s="195" t="s">
        <v>1987</v>
      </c>
      <c r="F292" s="113" t="s">
        <v>1988</v>
      </c>
      <c r="G292" s="113" t="s">
        <v>1989</v>
      </c>
      <c r="H292" s="112" t="s">
        <v>77</v>
      </c>
      <c r="I292" s="113" t="s">
        <v>1923</v>
      </c>
      <c r="J292" s="113">
        <v>10</v>
      </c>
      <c r="K292" s="95" t="s">
        <v>206</v>
      </c>
      <c r="L292" s="112">
        <v>250</v>
      </c>
      <c r="M292" s="112" t="s">
        <v>1990</v>
      </c>
      <c r="N292" s="112" t="s">
        <v>81</v>
      </c>
      <c r="O292" s="73" t="s">
        <v>106</v>
      </c>
      <c r="P292" s="112" t="s">
        <v>169</v>
      </c>
      <c r="Q292" s="112" t="s">
        <v>100</v>
      </c>
      <c r="R292" s="112" t="s">
        <v>108</v>
      </c>
      <c r="S292" s="112" t="s">
        <v>99</v>
      </c>
      <c r="T292" s="112" t="s">
        <v>1925</v>
      </c>
      <c r="U292" s="112" t="s">
        <v>100</v>
      </c>
      <c r="V292" s="201">
        <v>1</v>
      </c>
      <c r="W292" s="286">
        <v>5000</v>
      </c>
      <c r="X292" s="286">
        <v>0</v>
      </c>
      <c r="Y292" s="286">
        <v>0</v>
      </c>
      <c r="Z292" s="286">
        <v>0</v>
      </c>
      <c r="AA292" s="286">
        <v>5000</v>
      </c>
      <c r="AB292" s="286">
        <v>0</v>
      </c>
      <c r="AC292" s="286">
        <v>0</v>
      </c>
      <c r="AD292" s="286">
        <v>0</v>
      </c>
      <c r="AE292" s="286">
        <v>0</v>
      </c>
      <c r="AF292" s="286">
        <v>0</v>
      </c>
      <c r="AG292" s="286">
        <v>0</v>
      </c>
      <c r="AH292" s="286">
        <v>0</v>
      </c>
      <c r="AI292" s="112" t="s">
        <v>88</v>
      </c>
      <c r="AJ292" s="286">
        <v>0</v>
      </c>
      <c r="AK292" s="286">
        <v>0</v>
      </c>
      <c r="AL292" s="286">
        <v>0</v>
      </c>
      <c r="AM292" s="286">
        <v>0</v>
      </c>
      <c r="AN292" s="286">
        <v>0</v>
      </c>
      <c r="AO292" s="286">
        <v>0</v>
      </c>
      <c r="AP292" s="286">
        <v>0</v>
      </c>
      <c r="AQ292" s="286">
        <v>0</v>
      </c>
      <c r="AR292" s="286">
        <v>0</v>
      </c>
      <c r="AS292" s="286">
        <v>0</v>
      </c>
      <c r="AT292" s="286">
        <v>0</v>
      </c>
      <c r="AU292" s="113"/>
      <c r="AV292" s="230">
        <f t="shared" si="427"/>
        <v>1</v>
      </c>
      <c r="AW292" s="230">
        <f t="shared" si="428"/>
        <v>0</v>
      </c>
      <c r="AX292" s="230" t="str">
        <f t="shared" si="429"/>
        <v>C7</v>
      </c>
      <c r="AY292" s="141">
        <f t="shared" si="430"/>
        <v>9</v>
      </c>
      <c r="AZ292" s="70">
        <f t="shared" si="431"/>
        <v>1</v>
      </c>
      <c r="BA292" s="70">
        <f t="shared" si="432"/>
        <v>1</v>
      </c>
      <c r="BB292" s="70">
        <f t="shared" si="433"/>
        <v>1</v>
      </c>
      <c r="BC292" s="70">
        <f t="shared" si="434"/>
        <v>1</v>
      </c>
      <c r="BD292" s="70">
        <f t="shared" si="435"/>
        <v>1</v>
      </c>
      <c r="BE292" s="70">
        <f t="shared" si="436"/>
        <v>1</v>
      </c>
      <c r="BF292" s="70">
        <f t="shared" si="437"/>
        <v>1</v>
      </c>
      <c r="BG292" s="71">
        <f t="shared" si="438"/>
        <v>0</v>
      </c>
      <c r="BH292" s="71">
        <f t="shared" si="439"/>
        <v>1</v>
      </c>
      <c r="BI292" s="71">
        <f t="shared" si="440"/>
        <v>0</v>
      </c>
      <c r="BJ292" s="71">
        <f t="shared" si="441"/>
        <v>0</v>
      </c>
      <c r="BK292" s="71">
        <f t="shared" si="442"/>
        <v>1</v>
      </c>
      <c r="BL292" s="70">
        <f t="shared" si="443"/>
        <v>1</v>
      </c>
      <c r="BM292" s="70">
        <f t="shared" si="444"/>
        <v>1</v>
      </c>
      <c r="BN292" s="70">
        <f t="shared" si="445"/>
        <v>0</v>
      </c>
      <c r="BO292" s="70">
        <f t="shared" si="446"/>
        <v>1</v>
      </c>
      <c r="BP292" s="144">
        <f t="shared" si="447"/>
        <v>0</v>
      </c>
      <c r="BQ292" s="144">
        <f t="shared" si="448"/>
        <v>0</v>
      </c>
      <c r="BR292" s="144">
        <f t="shared" si="449"/>
        <v>5000</v>
      </c>
      <c r="BS292" s="144">
        <f t="shared" si="450"/>
        <v>0</v>
      </c>
      <c r="BT292" s="144">
        <f t="shared" si="451"/>
        <v>0</v>
      </c>
      <c r="BU292" s="144">
        <f t="shared" si="452"/>
        <v>0</v>
      </c>
      <c r="BV292" s="144">
        <f t="shared" si="453"/>
        <v>0</v>
      </c>
      <c r="BW292" s="144">
        <f t="shared" si="454"/>
        <v>0</v>
      </c>
      <c r="BX292" s="144">
        <f t="shared" si="455"/>
        <v>0</v>
      </c>
      <c r="BY292" s="144">
        <f t="shared" si="456"/>
        <v>0</v>
      </c>
      <c r="BZ292" s="9">
        <v>0</v>
      </c>
      <c r="CA292" s="9">
        <v>0</v>
      </c>
      <c r="CB292" s="9">
        <v>0</v>
      </c>
      <c r="CC292" s="9">
        <v>0</v>
      </c>
      <c r="CD292" s="9">
        <v>0</v>
      </c>
      <c r="CE292" s="9">
        <v>0</v>
      </c>
      <c r="CF292" s="9">
        <v>0</v>
      </c>
      <c r="CG292" s="9">
        <v>0</v>
      </c>
      <c r="CH292" s="9">
        <v>0</v>
      </c>
      <c r="CI292" s="9">
        <v>0</v>
      </c>
      <c r="CJ292" s="9">
        <v>0</v>
      </c>
      <c r="CK292" s="9">
        <v>0</v>
      </c>
      <c r="CL292" s="9">
        <v>0</v>
      </c>
      <c r="CM292" s="9">
        <v>0</v>
      </c>
      <c r="CN292" s="9">
        <v>0</v>
      </c>
      <c r="CO292" s="9">
        <v>0</v>
      </c>
      <c r="CP292" s="9">
        <v>0</v>
      </c>
      <c r="CQ292" s="9">
        <v>0</v>
      </c>
      <c r="CR292" s="9">
        <v>0</v>
      </c>
      <c r="CS292" s="9">
        <v>0</v>
      </c>
      <c r="CT292" s="9">
        <v>0</v>
      </c>
      <c r="CU292" s="9">
        <v>0</v>
      </c>
      <c r="CV292" s="9">
        <v>0</v>
      </c>
      <c r="CW292" s="9">
        <v>0</v>
      </c>
      <c r="CX292" s="9">
        <v>0</v>
      </c>
      <c r="CY292" s="9">
        <v>0</v>
      </c>
      <c r="CZ292" s="9">
        <v>0</v>
      </c>
      <c r="DA292" s="9">
        <v>0</v>
      </c>
      <c r="DB292" s="9">
        <v>0</v>
      </c>
      <c r="DC292" s="9">
        <v>0</v>
      </c>
      <c r="DD292" s="9">
        <v>0</v>
      </c>
      <c r="DE292" s="9">
        <v>0</v>
      </c>
      <c r="DF292" s="9">
        <v>0</v>
      </c>
      <c r="DG292" s="144">
        <f t="shared" si="457"/>
        <v>250</v>
      </c>
      <c r="DH292" s="144">
        <f t="shared" ref="DH292:EW292" si="493">DG292</f>
        <v>250</v>
      </c>
      <c r="DI292" s="144">
        <f t="shared" si="493"/>
        <v>250</v>
      </c>
      <c r="DJ292" s="144">
        <f t="shared" si="493"/>
        <v>250</v>
      </c>
      <c r="DK292" s="144">
        <f t="shared" si="493"/>
        <v>250</v>
      </c>
      <c r="DL292" s="144">
        <f t="shared" si="493"/>
        <v>250</v>
      </c>
      <c r="DM292" s="144">
        <f t="shared" si="493"/>
        <v>250</v>
      </c>
      <c r="DN292" s="144">
        <f t="shared" si="493"/>
        <v>250</v>
      </c>
      <c r="DO292" s="144">
        <f t="shared" si="493"/>
        <v>250</v>
      </c>
      <c r="DP292" s="144">
        <f t="shared" si="493"/>
        <v>250</v>
      </c>
      <c r="DQ292" s="144">
        <f t="shared" si="493"/>
        <v>250</v>
      </c>
      <c r="DR292" s="144">
        <f t="shared" si="493"/>
        <v>250</v>
      </c>
      <c r="DS292" s="144">
        <f t="shared" si="493"/>
        <v>250</v>
      </c>
      <c r="DT292" s="144">
        <f t="shared" si="493"/>
        <v>250</v>
      </c>
      <c r="DU292" s="144">
        <f t="shared" si="493"/>
        <v>250</v>
      </c>
      <c r="DV292" s="144">
        <f t="shared" si="493"/>
        <v>250</v>
      </c>
      <c r="DW292" s="144">
        <f t="shared" si="493"/>
        <v>250</v>
      </c>
      <c r="DX292" s="144">
        <f t="shared" si="493"/>
        <v>250</v>
      </c>
      <c r="DY292" s="144">
        <f t="shared" si="493"/>
        <v>250</v>
      </c>
      <c r="DZ292" s="144">
        <f t="shared" si="493"/>
        <v>250</v>
      </c>
      <c r="EA292" s="144">
        <f t="shared" si="493"/>
        <v>250</v>
      </c>
      <c r="EB292" s="144">
        <f t="shared" si="493"/>
        <v>250</v>
      </c>
      <c r="EC292" s="144">
        <f t="shared" si="493"/>
        <v>250</v>
      </c>
      <c r="ED292" s="144">
        <f t="shared" si="493"/>
        <v>250</v>
      </c>
      <c r="EE292" s="144">
        <f t="shared" si="493"/>
        <v>250</v>
      </c>
      <c r="EF292" s="144">
        <f t="shared" si="493"/>
        <v>250</v>
      </c>
      <c r="EG292" s="144">
        <f t="shared" si="493"/>
        <v>250</v>
      </c>
      <c r="EH292" s="144">
        <f t="shared" si="493"/>
        <v>250</v>
      </c>
      <c r="EI292" s="144">
        <f t="shared" si="493"/>
        <v>250</v>
      </c>
      <c r="EJ292" s="144">
        <f t="shared" si="493"/>
        <v>250</v>
      </c>
      <c r="EK292" s="144">
        <f t="shared" si="493"/>
        <v>250</v>
      </c>
      <c r="EL292" s="144">
        <f t="shared" si="493"/>
        <v>250</v>
      </c>
      <c r="EM292" s="144">
        <f t="shared" si="493"/>
        <v>250</v>
      </c>
      <c r="EN292" s="144">
        <f t="shared" si="493"/>
        <v>250</v>
      </c>
      <c r="EO292" s="144">
        <f t="shared" si="493"/>
        <v>250</v>
      </c>
      <c r="EP292" s="144">
        <f t="shared" si="493"/>
        <v>250</v>
      </c>
      <c r="EQ292" s="144">
        <f t="shared" si="493"/>
        <v>250</v>
      </c>
      <c r="ER292" s="144">
        <f t="shared" si="493"/>
        <v>250</v>
      </c>
      <c r="ES292" s="144">
        <f t="shared" si="493"/>
        <v>250</v>
      </c>
      <c r="ET292" s="144">
        <f t="shared" si="493"/>
        <v>250</v>
      </c>
      <c r="EU292" s="144">
        <f t="shared" si="493"/>
        <v>250</v>
      </c>
      <c r="EV292" s="144">
        <f t="shared" si="493"/>
        <v>250</v>
      </c>
      <c r="EW292" s="144">
        <f t="shared" si="493"/>
        <v>250</v>
      </c>
      <c r="EX292" s="147">
        <f>PV(0.05,'PV factor'!C308,,-BR292)</f>
        <v>4535.1473922902496</v>
      </c>
      <c r="EY292" s="147">
        <f>PV(0.05,'PV factor'!D308,,-BS292)</f>
        <v>0</v>
      </c>
      <c r="EZ292" s="147">
        <f>PV(0.05,'PV factor'!E308,,-BT292)</f>
        <v>0</v>
      </c>
      <c r="FA292" s="147">
        <f>PV(0.05,'PV factor'!F308,,-BU292)</f>
        <v>0</v>
      </c>
      <c r="FB292" s="147">
        <f>PV(0.05,'PV factor'!G308,,-BV292)</f>
        <v>0</v>
      </c>
      <c r="FC292" s="147">
        <f>PV(0.05,'PV factor'!H308,,-BW292)</f>
        <v>0</v>
      </c>
      <c r="FD292" s="147">
        <f>PV(0.05,'PV factor'!I308,,-BX292)</f>
        <v>0</v>
      </c>
      <c r="FE292" s="147">
        <f>PV(0.05,'PV factor'!J308,,-BY292)</f>
        <v>0</v>
      </c>
      <c r="FF292" s="147">
        <f>PV(0.05,'PV factor'!K308,,-BZ292)</f>
        <v>0</v>
      </c>
      <c r="FG292" s="147">
        <f>PV(0.05,'PV factor'!L308,,-CA292)</f>
        <v>0</v>
      </c>
      <c r="FH292" s="147">
        <f>PV(0.05,'PV factor'!M308,,-CB292)</f>
        <v>0</v>
      </c>
      <c r="FI292" s="147">
        <f>PV(0.05,'PV factor'!N308,,-CC292)</f>
        <v>0</v>
      </c>
      <c r="FJ292" s="147">
        <f>PV(0.05,'PV factor'!O308,,-CD292)</f>
        <v>0</v>
      </c>
      <c r="FK292" s="147">
        <f>PV(0.05,'PV factor'!P308,,-CE292)</f>
        <v>0</v>
      </c>
      <c r="FL292" s="147">
        <f>PV(0.05,'PV factor'!Q308,,-CF292)</f>
        <v>0</v>
      </c>
      <c r="FM292" s="147">
        <f>PV(0.05,'PV factor'!R308,,-CG292)</f>
        <v>0</v>
      </c>
      <c r="FN292" s="147">
        <f>PV(0.05,'PV factor'!S308,,-CH292)</f>
        <v>0</v>
      </c>
      <c r="FO292" s="147">
        <f>PV(0.05,'PV factor'!T308,,-CI292)</f>
        <v>0</v>
      </c>
      <c r="FP292" s="147">
        <f>PV(0.05,'PV factor'!U308,,-CJ292)</f>
        <v>0</v>
      </c>
      <c r="FQ292" s="147">
        <f>PV(0.05,'PV factor'!V308,,-CK292)</f>
        <v>0</v>
      </c>
      <c r="FR292" s="147">
        <f>PV(0.05,'PV factor'!W308,,-CL292)</f>
        <v>0</v>
      </c>
      <c r="FS292" s="147">
        <f>PV(0.05,'PV factor'!X308,,-CM292)</f>
        <v>0</v>
      </c>
      <c r="FT292" s="147">
        <f>PV(0.05,'PV factor'!Y308,,-CN292)</f>
        <v>0</v>
      </c>
      <c r="FU292" s="147">
        <f>PV(0.05,'PV factor'!Z308,,-CO292)</f>
        <v>0</v>
      </c>
      <c r="FV292" s="147">
        <f>PV(0.05,'PV factor'!AA308,,-CP292)</f>
        <v>0</v>
      </c>
      <c r="FW292" s="147">
        <f>PV(0.05,'PV factor'!AB308,,-CQ292)</f>
        <v>0</v>
      </c>
      <c r="FX292" s="147">
        <f>PV(0.05,'PV factor'!AC308,,-CR292)</f>
        <v>0</v>
      </c>
      <c r="FY292" s="147">
        <f>PV(0.05,'PV factor'!AD308,,-CS292)</f>
        <v>0</v>
      </c>
      <c r="FZ292" s="147">
        <f>PV(0.05,'PV factor'!AE308,,-CT292)</f>
        <v>0</v>
      </c>
      <c r="GA292" s="147">
        <f>PV(0.05,'PV factor'!AF308,,-CU292)</f>
        <v>0</v>
      </c>
      <c r="GB292" s="147">
        <f>PV(0.05,'PV factor'!AG308,,-CV292)</f>
        <v>0</v>
      </c>
      <c r="GC292" s="147">
        <f>PV(0.05,'PV factor'!AH308,,-CW292)</f>
        <v>0</v>
      </c>
      <c r="GD292" s="147">
        <f>PV(0.05,'PV factor'!AI308,,-CX292)</f>
        <v>0</v>
      </c>
      <c r="GE292" s="147">
        <f>PV(0.05,'PV factor'!AJ308,,-CY292)</f>
        <v>0</v>
      </c>
      <c r="GF292" s="147">
        <f>PV(0.05,'PV factor'!AK308,,-CZ292)</f>
        <v>0</v>
      </c>
      <c r="GG292" s="147">
        <f>PV(0.05,'PV factor'!AL308,,-DA292)</f>
        <v>0</v>
      </c>
      <c r="GH292" s="147">
        <f>PV(0.05,'PV factor'!AM308,,-DB292)</f>
        <v>0</v>
      </c>
      <c r="GI292" s="147">
        <f>PV(0.05,'PV factor'!AN308,,-DC292)</f>
        <v>0</v>
      </c>
      <c r="GJ292" s="147">
        <f>PV(0.05,'PV factor'!AO308,,-DD292)</f>
        <v>0</v>
      </c>
      <c r="GK292" s="147">
        <f>PV(0.05,'PV factor'!AP308,,-DE292)</f>
        <v>0</v>
      </c>
      <c r="GL292" s="147">
        <f>PV(0.05,'PV factor'!C308,,-DI292)</f>
        <v>226.75736961451247</v>
      </c>
      <c r="GM292" s="147">
        <f>PV(0.05,'PV factor'!D308,,-DJ292)</f>
        <v>215.95939963286901</v>
      </c>
      <c r="GN292" s="147">
        <f>PV(0.05,'PV factor'!E308,,-DK292)</f>
        <v>205.67561869797049</v>
      </c>
      <c r="GO292" s="147">
        <f>PV(0.05,'PV factor'!F308,,-DL292)</f>
        <v>195.88154161711475</v>
      </c>
      <c r="GP292" s="147">
        <f>PV(0.05,'PV factor'!G308,,-DM292)</f>
        <v>186.55384915915693</v>
      </c>
      <c r="GQ292" s="147">
        <f>PV(0.05,'PV factor'!H308,,-DN292)</f>
        <v>177.67033253253035</v>
      </c>
      <c r="GR292" s="147">
        <f>PV(0.05,'PV factor'!I308,,-DO292)</f>
        <v>169.2098405071718</v>
      </c>
      <c r="GS292" s="147">
        <f>PV(0.05,'PV factor'!J308,,-DP292)</f>
        <v>161.15222905444932</v>
      </c>
      <c r="GT292" s="147">
        <f>PV(0.05,'PV factor'!K308,,-DQ292)</f>
        <v>153.47831338518984</v>
      </c>
      <c r="GU292" s="147">
        <f>PV(0.05,'PV factor'!L308,,-DR292)</f>
        <v>146.16982227160935</v>
      </c>
      <c r="GV292" s="147">
        <f>PV(0.05,'PV factor'!M308,,-DS292)</f>
        <v>139.20935454438987</v>
      </c>
      <c r="GW292" s="147">
        <f>PV(0.05,'PV factor'!N308,,-DT292)</f>
        <v>132.58033766132368</v>
      </c>
      <c r="GX292" s="147">
        <f>PV(0.05,'PV factor'!O308,,-DU292)</f>
        <v>126.26698824887971</v>
      </c>
      <c r="GY292" s="147">
        <f>PV(0.05,'PV factor'!P308,,-DV292)</f>
        <v>120.25427452274255</v>
      </c>
      <c r="GZ292" s="147">
        <f>PV(0.05,'PV factor'!Q308,,-DW292)</f>
        <v>114.52788049785005</v>
      </c>
      <c r="HA292" s="147">
        <f>PV(0.05,'PV factor'!R308,,-DX292)</f>
        <v>109.07417190271433</v>
      </c>
      <c r="HB292" s="147">
        <f>PV(0.05,'PV factor'!S308,,-DY292)</f>
        <v>103.88016371687078</v>
      </c>
      <c r="HC292" s="147">
        <f>PV(0.05,'PV factor'!T308,,-DZ292)</f>
        <v>98.933489254162652</v>
      </c>
      <c r="HD292" s="147">
        <f>PV(0.05,'PV factor'!U308,,-EA292)</f>
        <v>94.222370718250147</v>
      </c>
      <c r="HE292" s="147">
        <f>PV(0.05,'PV factor'!V308,,-EB292)</f>
        <v>89.735591160238243</v>
      </c>
      <c r="HF292" s="147">
        <f>PV(0.05,'PV factor'!W308,,-EC292)</f>
        <v>85.462467771655469</v>
      </c>
      <c r="HG292" s="147">
        <f>PV(0.05,'PV factor'!X308,,-ED292)</f>
        <v>81.392826449195667</v>
      </c>
      <c r="HH292" s="147">
        <f>PV(0.05,'PV factor'!Y308,,-EE292)</f>
        <v>77.516977570662547</v>
      </c>
      <c r="HI292" s="147">
        <f>PV(0.05,'PV factor'!Z308,,-EF292)</f>
        <v>73.825692924440531</v>
      </c>
      <c r="HJ292" s="147">
        <f>PV(0.05,'PV factor'!AA308,,-EG292)</f>
        <v>70.310183737562397</v>
      </c>
      <c r="HK292" s="147">
        <f>PV(0.05,'PV factor'!AB308,,-EH292)</f>
        <v>66.962079750059431</v>
      </c>
      <c r="HL292" s="147">
        <f>PV(0.05,'PV factor'!AC308,,-EI292)</f>
        <v>63.773409285770889</v>
      </c>
      <c r="HM292" s="147">
        <f>PV(0.05,'PV factor'!AD308,,-EJ292)</f>
        <v>60.73658027216274</v>
      </c>
      <c r="HN292" s="147">
        <f>PV(0.05,'PV factor'!AE308,,-EK292)</f>
        <v>57.844362163964533</v>
      </c>
      <c r="HO292" s="147">
        <f>PV(0.05,'PV factor'!AF308,,-EL292)</f>
        <v>55.089868727585248</v>
      </c>
      <c r="HP292" s="147">
        <f>PV(0.05,'PV factor'!AG308,,-EM292)</f>
        <v>52.466541645319289</v>
      </c>
      <c r="HQ292" s="147">
        <f>PV(0.05,'PV factor'!AH308,,-EN292)</f>
        <v>49.968134900304086</v>
      </c>
      <c r="HR292" s="147">
        <f>PV(0.05,'PV factor'!AI308,,-EO292)</f>
        <v>47.588699905051513</v>
      </c>
      <c r="HS292" s="147">
        <f>PV(0.05,'PV factor'!AJ308,,-EP292)</f>
        <v>45.322571338144286</v>
      </c>
      <c r="HT292" s="147">
        <f>PV(0.05,'PV factor'!AK308,,-EQ292)</f>
        <v>43.164353655375521</v>
      </c>
      <c r="HU292" s="147">
        <f>PV(0.05,'PV factor'!AL308,,-ER292)</f>
        <v>41.108908243214778</v>
      </c>
      <c r="HV292" s="147">
        <f>PV(0.05,'PV factor'!AM308,,-ES292)</f>
        <v>39.151341184014079</v>
      </c>
      <c r="HW292" s="147">
        <f>PV(0.05,'PV factor'!AN308,,-ET292)</f>
        <v>37.286991603822926</v>
      </c>
      <c r="HX292" s="147">
        <f>PV(0.05,'PV factor'!AO308,,-EU292)</f>
        <v>35.511420575069458</v>
      </c>
      <c r="HY292" s="147">
        <f>PV(0.05,'PV factor'!AP308,,-EV292)</f>
        <v>33.820400547685196</v>
      </c>
      <c r="HZ292" s="147">
        <f t="shared" si="459"/>
        <v>4535.1473922902496</v>
      </c>
      <c r="IA292" s="147">
        <f t="shared" si="460"/>
        <v>1838.5083164725741</v>
      </c>
      <c r="IB292" s="401">
        <f t="shared" si="461"/>
        <v>0.40539108378220257</v>
      </c>
    </row>
    <row r="293" spans="1:236" ht="90" customHeight="1" x14ac:dyDescent="0.2">
      <c r="A293" s="233" t="s">
        <v>336</v>
      </c>
      <c r="B293" s="234" t="s">
        <v>337</v>
      </c>
      <c r="C293" s="234" t="s">
        <v>367</v>
      </c>
      <c r="D293" s="235">
        <v>11</v>
      </c>
      <c r="E293" s="234" t="s">
        <v>368</v>
      </c>
      <c r="F293" s="236" t="s">
        <v>369</v>
      </c>
      <c r="G293" s="236" t="s">
        <v>370</v>
      </c>
      <c r="H293" s="13" t="s">
        <v>77</v>
      </c>
      <c r="I293" s="236" t="s">
        <v>315</v>
      </c>
      <c r="J293" s="236">
        <v>5</v>
      </c>
      <c r="K293" s="227" t="s">
        <v>94</v>
      </c>
      <c r="L293" s="77">
        <v>1200</v>
      </c>
      <c r="M293" s="237" t="s">
        <v>371</v>
      </c>
      <c r="N293" s="13" t="s">
        <v>81</v>
      </c>
      <c r="O293" s="13" t="s">
        <v>82</v>
      </c>
      <c r="P293" s="13" t="s">
        <v>124</v>
      </c>
      <c r="Q293" s="112" t="s">
        <v>100</v>
      </c>
      <c r="R293" s="13" t="s">
        <v>108</v>
      </c>
      <c r="S293" s="13" t="s">
        <v>99</v>
      </c>
      <c r="T293" s="72" t="s">
        <v>344</v>
      </c>
      <c r="U293" s="13" t="s">
        <v>100</v>
      </c>
      <c r="V293" s="196">
        <v>1</v>
      </c>
      <c r="W293" s="238">
        <v>10000</v>
      </c>
      <c r="X293" s="238">
        <v>0</v>
      </c>
      <c r="Y293" s="238">
        <v>0</v>
      </c>
      <c r="Z293" s="238">
        <v>0</v>
      </c>
      <c r="AA293" s="238">
        <v>10000</v>
      </c>
      <c r="AB293" s="238">
        <v>0</v>
      </c>
      <c r="AC293" s="238">
        <v>0</v>
      </c>
      <c r="AD293" s="238">
        <v>0</v>
      </c>
      <c r="AE293" s="239">
        <v>0</v>
      </c>
      <c r="AF293" s="239">
        <v>0</v>
      </c>
      <c r="AG293" s="239">
        <v>0</v>
      </c>
      <c r="AH293" s="239">
        <v>0</v>
      </c>
      <c r="AI293" s="14" t="s">
        <v>372</v>
      </c>
      <c r="AJ293" s="240">
        <v>5000</v>
      </c>
      <c r="AK293" s="238">
        <v>0</v>
      </c>
      <c r="AL293" s="238">
        <v>1000</v>
      </c>
      <c r="AM293" s="238">
        <v>1000</v>
      </c>
      <c r="AN293" s="238">
        <v>1000</v>
      </c>
      <c r="AO293" s="238">
        <v>1000</v>
      </c>
      <c r="AP293" s="238">
        <v>1000</v>
      </c>
      <c r="AQ293" s="239">
        <v>0</v>
      </c>
      <c r="AR293" s="239">
        <v>0</v>
      </c>
      <c r="AS293" s="239">
        <v>0</v>
      </c>
      <c r="AT293" s="239">
        <v>0</v>
      </c>
      <c r="AU293" s="236"/>
      <c r="AV293" s="230">
        <f t="shared" si="427"/>
        <v>1</v>
      </c>
      <c r="AW293" s="230">
        <f t="shared" si="428"/>
        <v>0</v>
      </c>
      <c r="AX293" s="230" t="str">
        <f t="shared" si="429"/>
        <v>D3</v>
      </c>
      <c r="AY293" s="141">
        <f t="shared" si="430"/>
        <v>9</v>
      </c>
      <c r="AZ293" s="70">
        <f t="shared" si="431"/>
        <v>1</v>
      </c>
      <c r="BA293" s="70">
        <f t="shared" si="432"/>
        <v>1</v>
      </c>
      <c r="BB293" s="70">
        <f t="shared" si="433"/>
        <v>1</v>
      </c>
      <c r="BC293" s="70">
        <f t="shared" si="434"/>
        <v>1</v>
      </c>
      <c r="BD293" s="70">
        <f t="shared" si="435"/>
        <v>1</v>
      </c>
      <c r="BE293" s="70">
        <f t="shared" si="436"/>
        <v>1</v>
      </c>
      <c r="BF293" s="70">
        <f t="shared" si="437"/>
        <v>1</v>
      </c>
      <c r="BG293" s="71">
        <f t="shared" si="438"/>
        <v>0</v>
      </c>
      <c r="BH293" s="71">
        <f t="shared" si="439"/>
        <v>1</v>
      </c>
      <c r="BI293" s="71">
        <f t="shared" si="440"/>
        <v>0</v>
      </c>
      <c r="BJ293" s="71">
        <f t="shared" si="441"/>
        <v>0</v>
      </c>
      <c r="BK293" s="71">
        <f t="shared" si="442"/>
        <v>1</v>
      </c>
      <c r="BL293" s="70">
        <f t="shared" si="443"/>
        <v>1</v>
      </c>
      <c r="BM293" s="70">
        <f t="shared" si="444"/>
        <v>1</v>
      </c>
      <c r="BN293" s="70">
        <f t="shared" si="445"/>
        <v>0</v>
      </c>
      <c r="BO293" s="70">
        <f t="shared" si="446"/>
        <v>1</v>
      </c>
      <c r="BP293" s="144">
        <f t="shared" si="447"/>
        <v>0</v>
      </c>
      <c r="BQ293" s="144">
        <f t="shared" si="448"/>
        <v>1000</v>
      </c>
      <c r="BR293" s="144">
        <f t="shared" si="449"/>
        <v>11000</v>
      </c>
      <c r="BS293" s="144">
        <f t="shared" si="450"/>
        <v>1000</v>
      </c>
      <c r="BT293" s="144">
        <f t="shared" si="451"/>
        <v>1000</v>
      </c>
      <c r="BU293" s="144">
        <f t="shared" si="452"/>
        <v>1000</v>
      </c>
      <c r="BV293" s="144">
        <f t="shared" si="453"/>
        <v>0</v>
      </c>
      <c r="BW293" s="144">
        <f t="shared" si="454"/>
        <v>0</v>
      </c>
      <c r="BX293" s="144">
        <f t="shared" si="455"/>
        <v>0</v>
      </c>
      <c r="BY293" s="144">
        <f t="shared" si="456"/>
        <v>0</v>
      </c>
      <c r="BZ293" s="9">
        <v>0</v>
      </c>
      <c r="CA293" s="9">
        <v>0</v>
      </c>
      <c r="CB293" s="9">
        <v>0</v>
      </c>
      <c r="CC293" s="9">
        <v>0</v>
      </c>
      <c r="CD293" s="9">
        <v>0</v>
      </c>
      <c r="CE293" s="9">
        <v>0</v>
      </c>
      <c r="CF293" s="9">
        <v>0</v>
      </c>
      <c r="CG293" s="9">
        <v>0</v>
      </c>
      <c r="CH293" s="9">
        <v>0</v>
      </c>
      <c r="CI293" s="9">
        <v>0</v>
      </c>
      <c r="CJ293" s="9">
        <v>0</v>
      </c>
      <c r="CK293" s="9">
        <v>0</v>
      </c>
      <c r="CL293" s="9">
        <v>0</v>
      </c>
      <c r="CM293" s="9">
        <v>0</v>
      </c>
      <c r="CN293" s="9">
        <v>0</v>
      </c>
      <c r="CO293" s="9">
        <v>0</v>
      </c>
      <c r="CP293" s="9">
        <v>0</v>
      </c>
      <c r="CQ293" s="9">
        <v>0</v>
      </c>
      <c r="CR293" s="9">
        <v>0</v>
      </c>
      <c r="CS293" s="9">
        <v>0</v>
      </c>
      <c r="CT293" s="9">
        <v>0</v>
      </c>
      <c r="CU293" s="9">
        <v>0</v>
      </c>
      <c r="CV293" s="9">
        <v>0</v>
      </c>
      <c r="CW293" s="9">
        <v>0</v>
      </c>
      <c r="CX293" s="9">
        <v>0</v>
      </c>
      <c r="CY293" s="9">
        <v>0</v>
      </c>
      <c r="CZ293" s="9">
        <v>0</v>
      </c>
      <c r="DA293" s="9">
        <v>0</v>
      </c>
      <c r="DB293" s="9">
        <v>0</v>
      </c>
      <c r="DC293" s="9">
        <v>0</v>
      </c>
      <c r="DD293" s="9">
        <v>0</v>
      </c>
      <c r="DE293" s="9">
        <v>0</v>
      </c>
      <c r="DF293" s="9">
        <v>0</v>
      </c>
      <c r="DG293" s="144">
        <f t="shared" si="457"/>
        <v>1200</v>
      </c>
      <c r="DH293" s="144">
        <f t="shared" ref="DH293:EW293" si="494">DG293</f>
        <v>1200</v>
      </c>
      <c r="DI293" s="144">
        <f t="shared" si="494"/>
        <v>1200</v>
      </c>
      <c r="DJ293" s="144">
        <f t="shared" si="494"/>
        <v>1200</v>
      </c>
      <c r="DK293" s="144">
        <f t="shared" si="494"/>
        <v>1200</v>
      </c>
      <c r="DL293" s="144">
        <f t="shared" si="494"/>
        <v>1200</v>
      </c>
      <c r="DM293" s="144">
        <f t="shared" si="494"/>
        <v>1200</v>
      </c>
      <c r="DN293" s="144">
        <f t="shared" si="494"/>
        <v>1200</v>
      </c>
      <c r="DO293" s="144">
        <f t="shared" si="494"/>
        <v>1200</v>
      </c>
      <c r="DP293" s="144">
        <f t="shared" si="494"/>
        <v>1200</v>
      </c>
      <c r="DQ293" s="144">
        <f t="shared" si="494"/>
        <v>1200</v>
      </c>
      <c r="DR293" s="144">
        <f t="shared" si="494"/>
        <v>1200</v>
      </c>
      <c r="DS293" s="144">
        <f t="shared" si="494"/>
        <v>1200</v>
      </c>
      <c r="DT293" s="144">
        <f t="shared" si="494"/>
        <v>1200</v>
      </c>
      <c r="DU293" s="144">
        <f t="shared" si="494"/>
        <v>1200</v>
      </c>
      <c r="DV293" s="144">
        <f t="shared" si="494"/>
        <v>1200</v>
      </c>
      <c r="DW293" s="144">
        <f t="shared" si="494"/>
        <v>1200</v>
      </c>
      <c r="DX293" s="144">
        <f t="shared" si="494"/>
        <v>1200</v>
      </c>
      <c r="DY293" s="144">
        <f t="shared" si="494"/>
        <v>1200</v>
      </c>
      <c r="DZ293" s="144">
        <f t="shared" si="494"/>
        <v>1200</v>
      </c>
      <c r="EA293" s="144">
        <f t="shared" si="494"/>
        <v>1200</v>
      </c>
      <c r="EB293" s="144">
        <f t="shared" si="494"/>
        <v>1200</v>
      </c>
      <c r="EC293" s="144">
        <f t="shared" si="494"/>
        <v>1200</v>
      </c>
      <c r="ED293" s="144">
        <f t="shared" si="494"/>
        <v>1200</v>
      </c>
      <c r="EE293" s="144">
        <f t="shared" si="494"/>
        <v>1200</v>
      </c>
      <c r="EF293" s="144">
        <f t="shared" si="494"/>
        <v>1200</v>
      </c>
      <c r="EG293" s="144">
        <f t="shared" si="494"/>
        <v>1200</v>
      </c>
      <c r="EH293" s="144">
        <f t="shared" si="494"/>
        <v>1200</v>
      </c>
      <c r="EI293" s="144">
        <f t="shared" si="494"/>
        <v>1200</v>
      </c>
      <c r="EJ293" s="144">
        <f t="shared" si="494"/>
        <v>1200</v>
      </c>
      <c r="EK293" s="144">
        <f t="shared" si="494"/>
        <v>1200</v>
      </c>
      <c r="EL293" s="144">
        <f t="shared" si="494"/>
        <v>1200</v>
      </c>
      <c r="EM293" s="144">
        <f t="shared" si="494"/>
        <v>1200</v>
      </c>
      <c r="EN293" s="144">
        <f t="shared" si="494"/>
        <v>1200</v>
      </c>
      <c r="EO293" s="144">
        <f t="shared" si="494"/>
        <v>1200</v>
      </c>
      <c r="EP293" s="144">
        <f t="shared" si="494"/>
        <v>1200</v>
      </c>
      <c r="EQ293" s="144">
        <f t="shared" si="494"/>
        <v>1200</v>
      </c>
      <c r="ER293" s="144">
        <f t="shared" si="494"/>
        <v>1200</v>
      </c>
      <c r="ES293" s="144">
        <f t="shared" si="494"/>
        <v>1200</v>
      </c>
      <c r="ET293" s="144">
        <f t="shared" si="494"/>
        <v>1200</v>
      </c>
      <c r="EU293" s="144">
        <f t="shared" si="494"/>
        <v>1200</v>
      </c>
      <c r="EV293" s="144">
        <f t="shared" si="494"/>
        <v>1200</v>
      </c>
      <c r="EW293" s="144">
        <f t="shared" si="494"/>
        <v>1200</v>
      </c>
      <c r="EX293" s="147">
        <f>PV(0.05,'PV factor'!C29,,-BR293)</f>
        <v>9977.3242630385485</v>
      </c>
      <c r="EY293" s="147">
        <f>PV(0.05,'PV factor'!D29,,-BS293)</f>
        <v>863.83759853147603</v>
      </c>
      <c r="EZ293" s="147">
        <f>PV(0.05,'PV factor'!E29,,-BT293)</f>
        <v>822.70247479188197</v>
      </c>
      <c r="FA293" s="147">
        <f>PV(0.05,'PV factor'!F29,,-BU293)</f>
        <v>783.526166468459</v>
      </c>
      <c r="FB293" s="147">
        <f>PV(0.05,'PV factor'!G29,,-BV293)</f>
        <v>0</v>
      </c>
      <c r="FC293" s="147">
        <f>PV(0.05,'PV factor'!H29,,-BW293)</f>
        <v>0</v>
      </c>
      <c r="FD293" s="147">
        <f>PV(0.05,'PV factor'!I29,,-BX293)</f>
        <v>0</v>
      </c>
      <c r="FE293" s="147">
        <f>PV(0.05,'PV factor'!J29,,-BY293)</f>
        <v>0</v>
      </c>
      <c r="FF293" s="147">
        <f>PV(0.05,'PV factor'!K29,,-BZ293)</f>
        <v>0</v>
      </c>
      <c r="FG293" s="147">
        <f>PV(0.05,'PV factor'!L29,,-CA293)</f>
        <v>0</v>
      </c>
      <c r="FH293" s="147">
        <f>PV(0.05,'PV factor'!M29,,-CB293)</f>
        <v>0</v>
      </c>
      <c r="FI293" s="147">
        <f>PV(0.05,'PV factor'!N29,,-CC293)</f>
        <v>0</v>
      </c>
      <c r="FJ293" s="147">
        <f>PV(0.05,'PV factor'!O29,,-CD293)</f>
        <v>0</v>
      </c>
      <c r="FK293" s="147">
        <f>PV(0.05,'PV factor'!P29,,-CE293)</f>
        <v>0</v>
      </c>
      <c r="FL293" s="147">
        <f>PV(0.05,'PV factor'!Q29,,-CF293)</f>
        <v>0</v>
      </c>
      <c r="FM293" s="147">
        <f>PV(0.05,'PV factor'!R29,,-CG293)</f>
        <v>0</v>
      </c>
      <c r="FN293" s="147">
        <f>PV(0.05,'PV factor'!S29,,-CH293)</f>
        <v>0</v>
      </c>
      <c r="FO293" s="147">
        <f>PV(0.05,'PV factor'!T29,,-CI293)</f>
        <v>0</v>
      </c>
      <c r="FP293" s="147">
        <f>PV(0.05,'PV factor'!U29,,-CJ293)</f>
        <v>0</v>
      </c>
      <c r="FQ293" s="147">
        <f>PV(0.05,'PV factor'!V29,,-CK293)</f>
        <v>0</v>
      </c>
      <c r="FR293" s="147">
        <f>PV(0.05,'PV factor'!W29,,-CL293)</f>
        <v>0</v>
      </c>
      <c r="FS293" s="147">
        <f>PV(0.05,'PV factor'!X29,,-CM293)</f>
        <v>0</v>
      </c>
      <c r="FT293" s="147">
        <f>PV(0.05,'PV factor'!Y29,,-CN293)</f>
        <v>0</v>
      </c>
      <c r="FU293" s="147">
        <f>PV(0.05,'PV factor'!Z29,,-CO293)</f>
        <v>0</v>
      </c>
      <c r="FV293" s="147">
        <f>PV(0.05,'PV factor'!AA29,,-CP293)</f>
        <v>0</v>
      </c>
      <c r="FW293" s="147">
        <f>PV(0.05,'PV factor'!AB29,,-CQ293)</f>
        <v>0</v>
      </c>
      <c r="FX293" s="147">
        <f>PV(0.05,'PV factor'!AC29,,-CR293)</f>
        <v>0</v>
      </c>
      <c r="FY293" s="147">
        <f>PV(0.05,'PV factor'!AD29,,-CS293)</f>
        <v>0</v>
      </c>
      <c r="FZ293" s="147">
        <f>PV(0.05,'PV factor'!AE29,,-CT293)</f>
        <v>0</v>
      </c>
      <c r="GA293" s="147">
        <f>PV(0.05,'PV factor'!AF29,,-CU293)</f>
        <v>0</v>
      </c>
      <c r="GB293" s="147">
        <f>PV(0.05,'PV factor'!AG29,,-CV293)</f>
        <v>0</v>
      </c>
      <c r="GC293" s="147">
        <f>PV(0.05,'PV factor'!AH29,,-CW293)</f>
        <v>0</v>
      </c>
      <c r="GD293" s="147">
        <f>PV(0.05,'PV factor'!AI29,,-CX293)</f>
        <v>0</v>
      </c>
      <c r="GE293" s="147">
        <f>PV(0.05,'PV factor'!AJ29,,-CY293)</f>
        <v>0</v>
      </c>
      <c r="GF293" s="147">
        <f>PV(0.05,'PV factor'!AK29,,-CZ293)</f>
        <v>0</v>
      </c>
      <c r="GG293" s="147">
        <f>PV(0.05,'PV factor'!AL29,,-DA293)</f>
        <v>0</v>
      </c>
      <c r="GH293" s="147">
        <f>PV(0.05,'PV factor'!AM29,,-DB293)</f>
        <v>0</v>
      </c>
      <c r="GI293" s="147">
        <f>PV(0.05,'PV factor'!AN29,,-DC293)</f>
        <v>0</v>
      </c>
      <c r="GJ293" s="147">
        <f>PV(0.05,'PV factor'!AO29,,-DD293)</f>
        <v>0</v>
      </c>
      <c r="GK293" s="147">
        <f>PV(0.05,'PV factor'!AP29,,-DE293)</f>
        <v>0</v>
      </c>
      <c r="GL293" s="147">
        <f>PV(0.05,'PV factor'!C29,,-DI293)</f>
        <v>1088.4353741496598</v>
      </c>
      <c r="GM293" s="147">
        <f>PV(0.05,'PV factor'!D29,,-DJ293)</f>
        <v>1036.6051182377712</v>
      </c>
      <c r="GN293" s="147">
        <f>PV(0.05,'PV factor'!E29,,-DK293)</f>
        <v>987.24296975025834</v>
      </c>
      <c r="GO293" s="147">
        <f>PV(0.05,'PV factor'!F29,,-DL293)</f>
        <v>940.23139976215077</v>
      </c>
      <c r="GP293" s="147">
        <f>PV(0.05,'PV factor'!G29,,-DM293)</f>
        <v>895.45847596395322</v>
      </c>
      <c r="GQ293" s="147">
        <f>PV(0.05,'PV factor'!H29,,-DN293)</f>
        <v>852.81759615614578</v>
      </c>
      <c r="GR293" s="147">
        <f>PV(0.05,'PV factor'!I29,,-DO293)</f>
        <v>812.20723443442466</v>
      </c>
      <c r="GS293" s="147">
        <f>PV(0.05,'PV factor'!J29,,-DP293)</f>
        <v>773.53069946135679</v>
      </c>
      <c r="GT293" s="147">
        <f>PV(0.05,'PV factor'!K29,,-DQ293)</f>
        <v>736.69590424891112</v>
      </c>
      <c r="GU293" s="147">
        <f>PV(0.05,'PV factor'!L29,,-DR293)</f>
        <v>701.61514690372485</v>
      </c>
      <c r="GV293" s="147">
        <f>PV(0.05,'PV factor'!M29,,-DS293)</f>
        <v>668.20490181307139</v>
      </c>
      <c r="GW293" s="147">
        <f>PV(0.05,'PV factor'!N29,,-DT293)</f>
        <v>636.38562077435358</v>
      </c>
      <c r="GX293" s="147">
        <f>PV(0.05,'PV factor'!O29,,-DU293)</f>
        <v>606.08154359462264</v>
      </c>
      <c r="GY293" s="147">
        <f>PV(0.05,'PV factor'!P29,,-DV293)</f>
        <v>577.22051770916426</v>
      </c>
      <c r="GZ293" s="147">
        <f>PV(0.05,'PV factor'!Q29,,-DW293)</f>
        <v>549.7338263896803</v>
      </c>
      <c r="HA293" s="147">
        <f>PV(0.05,'PV factor'!R29,,-DX293)</f>
        <v>523.5560251330287</v>
      </c>
      <c r="HB293" s="147">
        <f>PV(0.05,'PV factor'!S29,,-DY293)</f>
        <v>498.62478584097977</v>
      </c>
      <c r="HC293" s="147">
        <f>PV(0.05,'PV factor'!T29,,-DZ293)</f>
        <v>474.88074841998076</v>
      </c>
      <c r="HD293" s="147">
        <f>PV(0.05,'PV factor'!U29,,-EA293)</f>
        <v>452.26737944760072</v>
      </c>
      <c r="HE293" s="147">
        <f>PV(0.05,'PV factor'!V29,,-EB293)</f>
        <v>430.73083756914355</v>
      </c>
      <c r="HF293" s="147">
        <f>PV(0.05,'PV factor'!W29,,-EC293)</f>
        <v>410.21984530394627</v>
      </c>
      <c r="HG293" s="147">
        <f>PV(0.05,'PV factor'!X29,,-ED293)</f>
        <v>390.68556695613921</v>
      </c>
      <c r="HH293" s="147">
        <f>PV(0.05,'PV factor'!Y29,,-EE293)</f>
        <v>372.08149233918027</v>
      </c>
      <c r="HI293" s="147">
        <f>PV(0.05,'PV factor'!Z29,,-EF293)</f>
        <v>354.36332603731449</v>
      </c>
      <c r="HJ293" s="147">
        <f>PV(0.05,'PV factor'!AA29,,-EG293)</f>
        <v>337.48888194029951</v>
      </c>
      <c r="HK293" s="147">
        <f>PV(0.05,'PV factor'!AB29,,-EH293)</f>
        <v>321.41798280028524</v>
      </c>
      <c r="HL293" s="147">
        <f>PV(0.05,'PV factor'!AC29,,-EI293)</f>
        <v>306.11236457170025</v>
      </c>
      <c r="HM293" s="147">
        <f>PV(0.05,'PV factor'!AD29,,-EJ293)</f>
        <v>291.53558530638117</v>
      </c>
      <c r="HN293" s="147">
        <f>PV(0.05,'PV factor'!AE29,,-EK293)</f>
        <v>277.65293838702979</v>
      </c>
      <c r="HO293" s="147">
        <f>PV(0.05,'PV factor'!AF29,,-EL293)</f>
        <v>264.43136989240918</v>
      </c>
      <c r="HP293" s="147">
        <f>PV(0.05,'PV factor'!AG29,,-EM293)</f>
        <v>251.83939989753259</v>
      </c>
      <c r="HQ293" s="147">
        <f>PV(0.05,'PV factor'!AH29,,-EN293)</f>
        <v>239.84704752145961</v>
      </c>
      <c r="HR293" s="147">
        <f>PV(0.05,'PV factor'!AI29,,-EO293)</f>
        <v>228.42575954424726</v>
      </c>
      <c r="HS293" s="147">
        <f>PV(0.05,'PV factor'!AJ29,,-EP293)</f>
        <v>217.54834242309258</v>
      </c>
      <c r="HT293" s="147">
        <f>PV(0.05,'PV factor'!AK29,,-EQ293)</f>
        <v>207.18889754580249</v>
      </c>
      <c r="HU293" s="147">
        <f>PV(0.05,'PV factor'!AL29,,-ER293)</f>
        <v>197.32275956743092</v>
      </c>
      <c r="HV293" s="147">
        <f>PV(0.05,'PV factor'!AM29,,-ES293)</f>
        <v>187.92643768326758</v>
      </c>
      <c r="HW293" s="147">
        <f>PV(0.05,'PV factor'!AN29,,-ET293)</f>
        <v>178.97755969835003</v>
      </c>
      <c r="HX293" s="147">
        <f>PV(0.05,'PV factor'!AO29,,-EU293)</f>
        <v>170.45481876033341</v>
      </c>
      <c r="HY293" s="147">
        <f>PV(0.05,'PV factor'!AP29,,-EV293)</f>
        <v>162.33792262888895</v>
      </c>
      <c r="HZ293" s="147">
        <f t="shared" si="459"/>
        <v>12447.390502830365</v>
      </c>
      <c r="IA293" s="147">
        <f t="shared" si="460"/>
        <v>4947.9733378637939</v>
      </c>
      <c r="IB293" s="401">
        <f t="shared" si="461"/>
        <v>0.39751089489308566</v>
      </c>
    </row>
    <row r="294" spans="1:236" ht="90" customHeight="1" x14ac:dyDescent="0.2">
      <c r="A294" s="276" t="s">
        <v>634</v>
      </c>
      <c r="B294" s="277" t="s">
        <v>1167</v>
      </c>
      <c r="C294" s="277" t="s">
        <v>1202</v>
      </c>
      <c r="D294" s="99"/>
      <c r="E294" s="283" t="s">
        <v>1203</v>
      </c>
      <c r="F294" s="103" t="s">
        <v>1204</v>
      </c>
      <c r="G294" s="103" t="s">
        <v>1188</v>
      </c>
      <c r="H294" s="99" t="s">
        <v>77</v>
      </c>
      <c r="I294" s="103" t="s">
        <v>1189</v>
      </c>
      <c r="J294" s="103">
        <v>10</v>
      </c>
      <c r="K294" s="227" t="s">
        <v>79</v>
      </c>
      <c r="L294" s="98">
        <v>22432</v>
      </c>
      <c r="M294" s="99" t="s">
        <v>1205</v>
      </c>
      <c r="N294" s="99" t="s">
        <v>147</v>
      </c>
      <c r="O294" s="73" t="s">
        <v>106</v>
      </c>
      <c r="P294" s="90" t="s">
        <v>728</v>
      </c>
      <c r="Q294" s="112" t="s">
        <v>100</v>
      </c>
      <c r="R294" s="99" t="s">
        <v>108</v>
      </c>
      <c r="S294" s="99" t="s">
        <v>99</v>
      </c>
      <c r="T294" s="99" t="s">
        <v>366</v>
      </c>
      <c r="U294" s="99" t="s">
        <v>100</v>
      </c>
      <c r="V294" s="102">
        <v>1</v>
      </c>
      <c r="W294" s="105">
        <v>460000</v>
      </c>
      <c r="X294" s="105">
        <v>0</v>
      </c>
      <c r="Y294" s="105">
        <v>0</v>
      </c>
      <c r="Z294" s="105">
        <v>0</v>
      </c>
      <c r="AA294" s="105">
        <v>460000</v>
      </c>
      <c r="AB294" s="105">
        <v>0</v>
      </c>
      <c r="AC294" s="105">
        <v>0</v>
      </c>
      <c r="AD294" s="105">
        <v>0</v>
      </c>
      <c r="AE294" s="278">
        <v>0</v>
      </c>
      <c r="AF294" s="278">
        <v>0</v>
      </c>
      <c r="AG294" s="278">
        <v>0</v>
      </c>
      <c r="AH294" s="278">
        <v>0</v>
      </c>
      <c r="AI294" s="100" t="s">
        <v>88</v>
      </c>
      <c r="AJ294" s="105">
        <v>0</v>
      </c>
      <c r="AK294" s="105">
        <v>0</v>
      </c>
      <c r="AL294" s="105">
        <v>0</v>
      </c>
      <c r="AM294" s="105">
        <v>0</v>
      </c>
      <c r="AN294" s="105">
        <v>0</v>
      </c>
      <c r="AO294" s="105">
        <v>0</v>
      </c>
      <c r="AP294" s="105">
        <v>0</v>
      </c>
      <c r="AQ294" s="278">
        <v>0</v>
      </c>
      <c r="AR294" s="278">
        <v>0</v>
      </c>
      <c r="AS294" s="278">
        <v>0</v>
      </c>
      <c r="AT294" s="278">
        <v>0</v>
      </c>
      <c r="AU294" s="103"/>
      <c r="AV294" s="230">
        <f t="shared" si="427"/>
        <v>0</v>
      </c>
      <c r="AW294" s="230">
        <f t="shared" si="428"/>
        <v>0</v>
      </c>
      <c r="AX294" s="230" t="str">
        <f t="shared" si="429"/>
        <v>C1</v>
      </c>
      <c r="AY294" s="141">
        <f t="shared" si="430"/>
        <v>8</v>
      </c>
      <c r="AZ294" s="70">
        <f t="shared" si="431"/>
        <v>1</v>
      </c>
      <c r="BA294" s="70">
        <f t="shared" si="432"/>
        <v>1</v>
      </c>
      <c r="BB294" s="70">
        <f t="shared" si="433"/>
        <v>1</v>
      </c>
      <c r="BC294" s="70">
        <f t="shared" si="434"/>
        <v>0</v>
      </c>
      <c r="BD294" s="70">
        <f t="shared" si="435"/>
        <v>1</v>
      </c>
      <c r="BE294" s="70">
        <f t="shared" si="436"/>
        <v>1</v>
      </c>
      <c r="BF294" s="70">
        <f t="shared" si="437"/>
        <v>1</v>
      </c>
      <c r="BG294" s="71">
        <f t="shared" si="438"/>
        <v>0</v>
      </c>
      <c r="BH294" s="71">
        <f t="shared" si="439"/>
        <v>1</v>
      </c>
      <c r="BI294" s="71">
        <f t="shared" si="440"/>
        <v>0</v>
      </c>
      <c r="BJ294" s="71">
        <f t="shared" si="441"/>
        <v>1</v>
      </c>
      <c r="BK294" s="71">
        <f t="shared" si="442"/>
        <v>0</v>
      </c>
      <c r="BL294" s="70">
        <f t="shared" si="443"/>
        <v>1</v>
      </c>
      <c r="BM294" s="70">
        <f t="shared" si="444"/>
        <v>1</v>
      </c>
      <c r="BN294" s="70">
        <f t="shared" si="445"/>
        <v>0</v>
      </c>
      <c r="BO294" s="70">
        <f t="shared" si="446"/>
        <v>1</v>
      </c>
      <c r="BP294" s="144">
        <f t="shared" si="447"/>
        <v>0</v>
      </c>
      <c r="BQ294" s="144">
        <f t="shared" si="448"/>
        <v>0</v>
      </c>
      <c r="BR294" s="144">
        <f t="shared" si="449"/>
        <v>460000</v>
      </c>
      <c r="BS294" s="144">
        <f t="shared" si="450"/>
        <v>0</v>
      </c>
      <c r="BT294" s="144">
        <f t="shared" si="451"/>
        <v>0</v>
      </c>
      <c r="BU294" s="144">
        <f t="shared" si="452"/>
        <v>0</v>
      </c>
      <c r="BV294" s="144">
        <f t="shared" si="453"/>
        <v>0</v>
      </c>
      <c r="BW294" s="144">
        <f t="shared" si="454"/>
        <v>0</v>
      </c>
      <c r="BX294" s="144">
        <f t="shared" si="455"/>
        <v>0</v>
      </c>
      <c r="BY294" s="144">
        <f t="shared" si="456"/>
        <v>0</v>
      </c>
      <c r="BZ294" s="9">
        <v>0</v>
      </c>
      <c r="CA294" s="9">
        <v>0</v>
      </c>
      <c r="CB294" s="9">
        <v>0</v>
      </c>
      <c r="CC294" s="9">
        <v>0</v>
      </c>
      <c r="CD294" s="9">
        <v>0</v>
      </c>
      <c r="CE294" s="9">
        <v>0</v>
      </c>
      <c r="CF294" s="9">
        <v>0</v>
      </c>
      <c r="CG294" s="9">
        <v>0</v>
      </c>
      <c r="CH294" s="9">
        <v>0</v>
      </c>
      <c r="CI294" s="9">
        <v>0</v>
      </c>
      <c r="CJ294" s="9">
        <v>0</v>
      </c>
      <c r="CK294" s="9">
        <v>0</v>
      </c>
      <c r="CL294" s="9">
        <v>0</v>
      </c>
      <c r="CM294" s="9">
        <v>0</v>
      </c>
      <c r="CN294" s="9">
        <v>0</v>
      </c>
      <c r="CO294" s="9">
        <v>0</v>
      </c>
      <c r="CP294" s="9">
        <v>0</v>
      </c>
      <c r="CQ294" s="9">
        <v>0</v>
      </c>
      <c r="CR294" s="9">
        <v>0</v>
      </c>
      <c r="CS294" s="9">
        <v>0</v>
      </c>
      <c r="CT294" s="9">
        <v>0</v>
      </c>
      <c r="CU294" s="9">
        <v>0</v>
      </c>
      <c r="CV294" s="9">
        <v>0</v>
      </c>
      <c r="CW294" s="9">
        <v>0</v>
      </c>
      <c r="CX294" s="9">
        <v>0</v>
      </c>
      <c r="CY294" s="9">
        <v>0</v>
      </c>
      <c r="CZ294" s="9">
        <v>0</v>
      </c>
      <c r="DA294" s="9">
        <v>0</v>
      </c>
      <c r="DB294" s="9">
        <v>0</v>
      </c>
      <c r="DC294" s="9">
        <v>0</v>
      </c>
      <c r="DD294" s="9">
        <v>0</v>
      </c>
      <c r="DE294" s="9">
        <v>0</v>
      </c>
      <c r="DF294" s="9">
        <v>0</v>
      </c>
      <c r="DG294" s="144">
        <f t="shared" si="457"/>
        <v>22432</v>
      </c>
      <c r="DH294" s="144">
        <f t="shared" ref="DH294:EW294" si="495">DG294</f>
        <v>22432</v>
      </c>
      <c r="DI294" s="144">
        <f t="shared" si="495"/>
        <v>22432</v>
      </c>
      <c r="DJ294" s="144">
        <f t="shared" si="495"/>
        <v>22432</v>
      </c>
      <c r="DK294" s="144">
        <f t="shared" si="495"/>
        <v>22432</v>
      </c>
      <c r="DL294" s="144">
        <f t="shared" si="495"/>
        <v>22432</v>
      </c>
      <c r="DM294" s="144">
        <f t="shared" si="495"/>
        <v>22432</v>
      </c>
      <c r="DN294" s="144">
        <f t="shared" si="495"/>
        <v>22432</v>
      </c>
      <c r="DO294" s="144">
        <f t="shared" si="495"/>
        <v>22432</v>
      </c>
      <c r="DP294" s="144">
        <f t="shared" si="495"/>
        <v>22432</v>
      </c>
      <c r="DQ294" s="144">
        <f t="shared" si="495"/>
        <v>22432</v>
      </c>
      <c r="DR294" s="144">
        <f t="shared" si="495"/>
        <v>22432</v>
      </c>
      <c r="DS294" s="144">
        <f t="shared" si="495"/>
        <v>22432</v>
      </c>
      <c r="DT294" s="144">
        <f t="shared" si="495"/>
        <v>22432</v>
      </c>
      <c r="DU294" s="144">
        <f t="shared" si="495"/>
        <v>22432</v>
      </c>
      <c r="DV294" s="144">
        <f t="shared" si="495"/>
        <v>22432</v>
      </c>
      <c r="DW294" s="144">
        <f t="shared" si="495"/>
        <v>22432</v>
      </c>
      <c r="DX294" s="144">
        <f t="shared" si="495"/>
        <v>22432</v>
      </c>
      <c r="DY294" s="144">
        <f t="shared" si="495"/>
        <v>22432</v>
      </c>
      <c r="DZ294" s="144">
        <f t="shared" si="495"/>
        <v>22432</v>
      </c>
      <c r="EA294" s="144">
        <f t="shared" si="495"/>
        <v>22432</v>
      </c>
      <c r="EB294" s="144">
        <f t="shared" si="495"/>
        <v>22432</v>
      </c>
      <c r="EC294" s="144">
        <f t="shared" si="495"/>
        <v>22432</v>
      </c>
      <c r="ED294" s="144">
        <f t="shared" si="495"/>
        <v>22432</v>
      </c>
      <c r="EE294" s="144">
        <f t="shared" si="495"/>
        <v>22432</v>
      </c>
      <c r="EF294" s="144">
        <f t="shared" si="495"/>
        <v>22432</v>
      </c>
      <c r="EG294" s="144">
        <f t="shared" si="495"/>
        <v>22432</v>
      </c>
      <c r="EH294" s="144">
        <f t="shared" si="495"/>
        <v>22432</v>
      </c>
      <c r="EI294" s="144">
        <f t="shared" si="495"/>
        <v>22432</v>
      </c>
      <c r="EJ294" s="144">
        <f t="shared" si="495"/>
        <v>22432</v>
      </c>
      <c r="EK294" s="144">
        <f t="shared" si="495"/>
        <v>22432</v>
      </c>
      <c r="EL294" s="144">
        <f t="shared" si="495"/>
        <v>22432</v>
      </c>
      <c r="EM294" s="144">
        <f t="shared" si="495"/>
        <v>22432</v>
      </c>
      <c r="EN294" s="144">
        <f t="shared" si="495"/>
        <v>22432</v>
      </c>
      <c r="EO294" s="144">
        <f t="shared" si="495"/>
        <v>22432</v>
      </c>
      <c r="EP294" s="144">
        <f t="shared" si="495"/>
        <v>22432</v>
      </c>
      <c r="EQ294" s="144">
        <f t="shared" si="495"/>
        <v>22432</v>
      </c>
      <c r="ER294" s="144">
        <f t="shared" si="495"/>
        <v>22432</v>
      </c>
      <c r="ES294" s="144">
        <f t="shared" si="495"/>
        <v>22432</v>
      </c>
      <c r="ET294" s="144">
        <f t="shared" si="495"/>
        <v>22432</v>
      </c>
      <c r="EU294" s="144">
        <f t="shared" si="495"/>
        <v>22432</v>
      </c>
      <c r="EV294" s="144">
        <f t="shared" si="495"/>
        <v>22432</v>
      </c>
      <c r="EW294" s="144">
        <f t="shared" si="495"/>
        <v>22432</v>
      </c>
      <c r="EX294" s="147">
        <f>PV(0.05,'PV factor'!C125,,-BR294)</f>
        <v>417233.56009070296</v>
      </c>
      <c r="EY294" s="147">
        <f>PV(0.05,'PV factor'!D125,,-BS294)</f>
        <v>0</v>
      </c>
      <c r="EZ294" s="147">
        <f>PV(0.05,'PV factor'!E125,,-BT294)</f>
        <v>0</v>
      </c>
      <c r="FA294" s="147">
        <f>PV(0.05,'PV factor'!F125,,-BU294)</f>
        <v>0</v>
      </c>
      <c r="FB294" s="147">
        <f>PV(0.05,'PV factor'!G125,,-BV294)</f>
        <v>0</v>
      </c>
      <c r="FC294" s="147">
        <f>PV(0.05,'PV factor'!H125,,-BW294)</f>
        <v>0</v>
      </c>
      <c r="FD294" s="147">
        <f>PV(0.05,'PV factor'!I125,,-BX294)</f>
        <v>0</v>
      </c>
      <c r="FE294" s="147">
        <f>PV(0.05,'PV factor'!J125,,-BY294)</f>
        <v>0</v>
      </c>
      <c r="FF294" s="147">
        <f>PV(0.05,'PV factor'!K125,,-BZ294)</f>
        <v>0</v>
      </c>
      <c r="FG294" s="147">
        <f>PV(0.05,'PV factor'!L125,,-CA294)</f>
        <v>0</v>
      </c>
      <c r="FH294" s="147">
        <f>PV(0.05,'PV factor'!M125,,-CB294)</f>
        <v>0</v>
      </c>
      <c r="FI294" s="147">
        <f>PV(0.05,'PV factor'!N125,,-CC294)</f>
        <v>0</v>
      </c>
      <c r="FJ294" s="147">
        <f>PV(0.05,'PV factor'!O125,,-CD294)</f>
        <v>0</v>
      </c>
      <c r="FK294" s="147">
        <f>PV(0.05,'PV factor'!P125,,-CE294)</f>
        <v>0</v>
      </c>
      <c r="FL294" s="147">
        <f>PV(0.05,'PV factor'!Q125,,-CF294)</f>
        <v>0</v>
      </c>
      <c r="FM294" s="147">
        <f>PV(0.05,'PV factor'!R125,,-CG294)</f>
        <v>0</v>
      </c>
      <c r="FN294" s="147">
        <f>PV(0.05,'PV factor'!S125,,-CH294)</f>
        <v>0</v>
      </c>
      <c r="FO294" s="147">
        <f>PV(0.05,'PV factor'!T125,,-CI294)</f>
        <v>0</v>
      </c>
      <c r="FP294" s="147">
        <f>PV(0.05,'PV factor'!U125,,-CJ294)</f>
        <v>0</v>
      </c>
      <c r="FQ294" s="147">
        <f>PV(0.05,'PV factor'!V125,,-CK294)</f>
        <v>0</v>
      </c>
      <c r="FR294" s="147">
        <f>PV(0.05,'PV factor'!W125,,-CL294)</f>
        <v>0</v>
      </c>
      <c r="FS294" s="147">
        <f>PV(0.05,'PV factor'!X125,,-CM294)</f>
        <v>0</v>
      </c>
      <c r="FT294" s="147">
        <f>PV(0.05,'PV factor'!Y125,,-CN294)</f>
        <v>0</v>
      </c>
      <c r="FU294" s="147">
        <f>PV(0.05,'PV factor'!Z125,,-CO294)</f>
        <v>0</v>
      </c>
      <c r="FV294" s="147">
        <f>PV(0.05,'PV factor'!AA125,,-CP294)</f>
        <v>0</v>
      </c>
      <c r="FW294" s="147">
        <f>PV(0.05,'PV factor'!AB125,,-CQ294)</f>
        <v>0</v>
      </c>
      <c r="FX294" s="147">
        <f>PV(0.05,'PV factor'!AC125,,-CR294)</f>
        <v>0</v>
      </c>
      <c r="FY294" s="147">
        <f>PV(0.05,'PV factor'!AD125,,-CS294)</f>
        <v>0</v>
      </c>
      <c r="FZ294" s="147">
        <f>PV(0.05,'PV factor'!AE125,,-CT294)</f>
        <v>0</v>
      </c>
      <c r="GA294" s="147">
        <f>PV(0.05,'PV factor'!AF125,,-CU294)</f>
        <v>0</v>
      </c>
      <c r="GB294" s="147">
        <f>PV(0.05,'PV factor'!AG125,,-CV294)</f>
        <v>0</v>
      </c>
      <c r="GC294" s="147">
        <f>PV(0.05,'PV factor'!AH125,,-CW294)</f>
        <v>0</v>
      </c>
      <c r="GD294" s="147">
        <f>PV(0.05,'PV factor'!AI125,,-CX294)</f>
        <v>0</v>
      </c>
      <c r="GE294" s="147">
        <f>PV(0.05,'PV factor'!AJ125,,-CY294)</f>
        <v>0</v>
      </c>
      <c r="GF294" s="147">
        <f>PV(0.05,'PV factor'!AK125,,-CZ294)</f>
        <v>0</v>
      </c>
      <c r="GG294" s="147">
        <f>PV(0.05,'PV factor'!AL125,,-DA294)</f>
        <v>0</v>
      </c>
      <c r="GH294" s="147">
        <f>PV(0.05,'PV factor'!AM125,,-DB294)</f>
        <v>0</v>
      </c>
      <c r="GI294" s="147">
        <f>PV(0.05,'PV factor'!AN125,,-DC294)</f>
        <v>0</v>
      </c>
      <c r="GJ294" s="147">
        <f>PV(0.05,'PV factor'!AO125,,-DD294)</f>
        <v>0</v>
      </c>
      <c r="GK294" s="147">
        <f>PV(0.05,'PV factor'!AP125,,-DE294)</f>
        <v>0</v>
      </c>
      <c r="GL294" s="147">
        <f>PV(0.05,'PV factor'!C125,,-DI294)</f>
        <v>20346.485260770973</v>
      </c>
      <c r="GM294" s="147">
        <f>PV(0.05,'PV factor'!D125,,-DJ294)</f>
        <v>19377.60501025807</v>
      </c>
      <c r="GN294" s="147">
        <f>PV(0.05,'PV factor'!E125,,-DK294)</f>
        <v>18454.861914531495</v>
      </c>
      <c r="GO294" s="147">
        <f>PV(0.05,'PV factor'!F125,,-DL294)</f>
        <v>17576.058966220473</v>
      </c>
      <c r="GP294" s="147">
        <f>PV(0.05,'PV factor'!G125,,-DM294)</f>
        <v>16739.103777352833</v>
      </c>
      <c r="GQ294" s="147">
        <f>PV(0.05,'PV factor'!H125,,-DN294)</f>
        <v>15942.003597478884</v>
      </c>
      <c r="GR294" s="147">
        <f>PV(0.05,'PV factor'!I125,,-DO294)</f>
        <v>15182.860569027511</v>
      </c>
      <c r="GS294" s="147">
        <f>PV(0.05,'PV factor'!J125,,-DP294)</f>
        <v>14459.867208597629</v>
      </c>
      <c r="GT294" s="147">
        <f>PV(0.05,'PV factor'!K125,,-DQ294)</f>
        <v>13771.302103426313</v>
      </c>
      <c r="GU294" s="147">
        <f>PV(0.05,'PV factor'!L125,,-DR294)</f>
        <v>13115.525812786964</v>
      </c>
      <c r="GV294" s="147">
        <f>PV(0.05,'PV factor'!M125,,-DS294)</f>
        <v>12490.976964559015</v>
      </c>
      <c r="GW294" s="147">
        <f>PV(0.05,'PV factor'!N125,,-DT294)</f>
        <v>11896.16853767525</v>
      </c>
      <c r="GX294" s="147">
        <f>PV(0.05,'PV factor'!O125,,-DU294)</f>
        <v>11329.68432159548</v>
      </c>
      <c r="GY294" s="147">
        <f>PV(0.05,'PV factor'!P125,,-DV294)</f>
        <v>10790.175544376643</v>
      </c>
      <c r="GZ294" s="147">
        <f>PV(0.05,'PV factor'!Q125,,-DW294)</f>
        <v>10276.357661311089</v>
      </c>
      <c r="HA294" s="147">
        <f>PV(0.05,'PV factor'!R125,,-DX294)</f>
        <v>9787.0072964867504</v>
      </c>
      <c r="HB294" s="147">
        <f>PV(0.05,'PV factor'!S125,,-DY294)</f>
        <v>9320.9593299873814</v>
      </c>
      <c r="HC294" s="147">
        <f>PV(0.05,'PV factor'!T125,,-DZ294)</f>
        <v>8877.104123797506</v>
      </c>
      <c r="HD294" s="147">
        <f>PV(0.05,'PV factor'!U125,,-EA294)</f>
        <v>8454.3848798071485</v>
      </c>
      <c r="HE294" s="147">
        <f>PV(0.05,'PV factor'!V125,,-EB294)</f>
        <v>8051.7951236258568</v>
      </c>
      <c r="HF294" s="147">
        <f>PV(0.05,'PV factor'!W125,,-EC294)</f>
        <v>7668.3763082151017</v>
      </c>
      <c r="HG294" s="147">
        <f>PV(0.05,'PV factor'!X125,,-ED294)</f>
        <v>7303.2155316334292</v>
      </c>
      <c r="HH294" s="147">
        <f>PV(0.05,'PV factor'!Y125,,-EE294)</f>
        <v>6955.4433634604093</v>
      </c>
      <c r="HI294" s="147">
        <f>PV(0.05,'PV factor'!Z125,,-EF294)</f>
        <v>6624.2317747241996</v>
      </c>
      <c r="HJ294" s="147">
        <f>PV(0.05,'PV factor'!AA125,,-EG294)</f>
        <v>6308.7921664039995</v>
      </c>
      <c r="HK294" s="147">
        <f>PV(0.05,'PV factor'!AB125,,-EH294)</f>
        <v>6008.3734918133323</v>
      </c>
      <c r="HL294" s="147">
        <f>PV(0.05,'PV factor'!AC125,,-EI294)</f>
        <v>5722.2604683936506</v>
      </c>
      <c r="HM294" s="147">
        <f>PV(0.05,'PV factor'!AD125,,-EJ294)</f>
        <v>5449.7718746606188</v>
      </c>
      <c r="HN294" s="147">
        <f>PV(0.05,'PV factor'!AE125,,-EK294)</f>
        <v>5190.2589282482095</v>
      </c>
      <c r="HO294" s="147">
        <f>PV(0.05,'PV factor'!AF125,,-EL294)</f>
        <v>4943.1037411887692</v>
      </c>
      <c r="HP294" s="147">
        <f>PV(0.05,'PV factor'!AG125,,-EM294)</f>
        <v>4707.7178487512092</v>
      </c>
      <c r="HQ294" s="147">
        <f>PV(0.05,'PV factor'!AH125,,-EN294)</f>
        <v>4483.5408083344846</v>
      </c>
      <c r="HR294" s="147">
        <f>PV(0.05,'PV factor'!AI125,,-EO294)</f>
        <v>4270.0388650804616</v>
      </c>
      <c r="HS294" s="147">
        <f>PV(0.05,'PV factor'!AJ125,,-EP294)</f>
        <v>4066.7036810290106</v>
      </c>
      <c r="HT294" s="147">
        <f>PV(0.05,'PV factor'!AK125,,-EQ294)</f>
        <v>3873.0511247895347</v>
      </c>
      <c r="HU294" s="147">
        <f>PV(0.05,'PV factor'!AL125,,-ER294)</f>
        <v>3688.6201188471755</v>
      </c>
      <c r="HV294" s="147">
        <f>PV(0.05,'PV factor'!AM125,,-ES294)</f>
        <v>3512.9715417592151</v>
      </c>
      <c r="HW294" s="147">
        <f>PV(0.05,'PV factor'!AN125,,-ET294)</f>
        <v>3345.6871826278234</v>
      </c>
      <c r="HX294" s="147">
        <f>PV(0.05,'PV factor'!AO125,,-EU294)</f>
        <v>3186.3687453598322</v>
      </c>
      <c r="HY294" s="147">
        <f>PV(0.05,'PV factor'!AP125,,-EV294)</f>
        <v>3034.6369003426971</v>
      </c>
      <c r="HZ294" s="147">
        <f t="shared" si="459"/>
        <v>417233.56009070296</v>
      </c>
      <c r="IA294" s="147">
        <f t="shared" si="460"/>
        <v>164965.67422045115</v>
      </c>
      <c r="IB294" s="401">
        <f t="shared" si="461"/>
        <v>0.39537968658271172</v>
      </c>
    </row>
    <row r="295" spans="1:236" ht="90" customHeight="1" x14ac:dyDescent="0.2">
      <c r="A295" s="161" t="s">
        <v>2267</v>
      </c>
      <c r="B295" s="150" t="s">
        <v>2788</v>
      </c>
      <c r="C295" s="150" t="s">
        <v>2231</v>
      </c>
      <c r="D295" s="148">
        <v>21</v>
      </c>
      <c r="E295" s="150" t="s">
        <v>3028</v>
      </c>
      <c r="F295" s="151" t="s">
        <v>3029</v>
      </c>
      <c r="G295" s="151" t="s">
        <v>3030</v>
      </c>
      <c r="H295" s="79" t="s">
        <v>77</v>
      </c>
      <c r="I295" s="151" t="s">
        <v>2863</v>
      </c>
      <c r="J295" s="151">
        <v>5</v>
      </c>
      <c r="K295" s="95" t="s">
        <v>206</v>
      </c>
      <c r="L295" s="79">
        <v>400</v>
      </c>
      <c r="M295" s="79" t="s">
        <v>2809</v>
      </c>
      <c r="N295" s="79" t="s">
        <v>81</v>
      </c>
      <c r="O295" s="79" t="s">
        <v>133</v>
      </c>
      <c r="P295" s="79" t="s">
        <v>469</v>
      </c>
      <c r="Q295" s="112" t="s">
        <v>100</v>
      </c>
      <c r="R295" s="79" t="s">
        <v>108</v>
      </c>
      <c r="S295" s="79" t="s">
        <v>99</v>
      </c>
      <c r="T295" s="79" t="s">
        <v>1126</v>
      </c>
      <c r="U295" s="79" t="s">
        <v>100</v>
      </c>
      <c r="V295" s="81">
        <v>1</v>
      </c>
      <c r="W295" s="149">
        <v>0</v>
      </c>
      <c r="X295" s="149">
        <v>0</v>
      </c>
      <c r="Y295" s="149">
        <v>0</v>
      </c>
      <c r="Z295" s="149">
        <v>0</v>
      </c>
      <c r="AA295" s="149">
        <v>0</v>
      </c>
      <c r="AB295" s="149">
        <v>0</v>
      </c>
      <c r="AC295" s="149">
        <v>0</v>
      </c>
      <c r="AD295" s="149">
        <v>0</v>
      </c>
      <c r="AE295" s="149">
        <v>0</v>
      </c>
      <c r="AF295" s="149">
        <v>0</v>
      </c>
      <c r="AG295" s="149">
        <v>0</v>
      </c>
      <c r="AH295" s="149">
        <v>0</v>
      </c>
      <c r="AI295" s="88" t="s">
        <v>3031</v>
      </c>
      <c r="AJ295" s="149">
        <v>5050</v>
      </c>
      <c r="AK295" s="149">
        <v>0</v>
      </c>
      <c r="AL295" s="149">
        <v>0</v>
      </c>
      <c r="AM295" s="149">
        <v>200</v>
      </c>
      <c r="AN295" s="149">
        <v>500</v>
      </c>
      <c r="AO295" s="149">
        <v>4350</v>
      </c>
      <c r="AP295" s="149">
        <v>0</v>
      </c>
      <c r="AQ295" s="149">
        <v>0</v>
      </c>
      <c r="AR295" s="149">
        <v>0</v>
      </c>
      <c r="AS295" s="149">
        <v>0</v>
      </c>
      <c r="AT295" s="149">
        <v>0</v>
      </c>
      <c r="AU295" s="151"/>
      <c r="AV295" s="230">
        <f t="shared" si="427"/>
        <v>1</v>
      </c>
      <c r="AW295" s="230">
        <f t="shared" si="428"/>
        <v>0</v>
      </c>
      <c r="AX295" s="230" t="str">
        <f t="shared" si="429"/>
        <v>F3</v>
      </c>
      <c r="AY295" s="141">
        <f t="shared" si="430"/>
        <v>8</v>
      </c>
      <c r="AZ295" s="70">
        <f t="shared" si="431"/>
        <v>1</v>
      </c>
      <c r="BA295" s="70">
        <f t="shared" si="432"/>
        <v>1</v>
      </c>
      <c r="BB295" s="70">
        <f t="shared" si="433"/>
        <v>0</v>
      </c>
      <c r="BC295" s="70">
        <f t="shared" si="434"/>
        <v>1</v>
      </c>
      <c r="BD295" s="70">
        <f t="shared" si="435"/>
        <v>1</v>
      </c>
      <c r="BE295" s="70">
        <f t="shared" si="436"/>
        <v>1</v>
      </c>
      <c r="BF295" s="70">
        <f t="shared" si="437"/>
        <v>1</v>
      </c>
      <c r="BG295" s="71">
        <f t="shared" si="438"/>
        <v>0</v>
      </c>
      <c r="BH295" s="71">
        <f t="shared" si="439"/>
        <v>1</v>
      </c>
      <c r="BI295" s="71">
        <f t="shared" si="440"/>
        <v>0</v>
      </c>
      <c r="BJ295" s="71">
        <f t="shared" si="441"/>
        <v>0</v>
      </c>
      <c r="BK295" s="71">
        <f t="shared" si="442"/>
        <v>1</v>
      </c>
      <c r="BL295" s="70">
        <f t="shared" si="443"/>
        <v>1</v>
      </c>
      <c r="BM295" s="70">
        <f t="shared" si="444"/>
        <v>1</v>
      </c>
      <c r="BN295" s="70">
        <f t="shared" si="445"/>
        <v>0</v>
      </c>
      <c r="BO295" s="70">
        <f t="shared" si="446"/>
        <v>1</v>
      </c>
      <c r="BP295" s="144">
        <f t="shared" si="447"/>
        <v>0</v>
      </c>
      <c r="BQ295" s="144">
        <f t="shared" si="448"/>
        <v>0</v>
      </c>
      <c r="BR295" s="144">
        <f t="shared" si="449"/>
        <v>200</v>
      </c>
      <c r="BS295" s="144">
        <f t="shared" si="450"/>
        <v>500</v>
      </c>
      <c r="BT295" s="144">
        <f t="shared" si="451"/>
        <v>4350</v>
      </c>
      <c r="BU295" s="144">
        <f t="shared" si="452"/>
        <v>0</v>
      </c>
      <c r="BV295" s="144">
        <f t="shared" si="453"/>
        <v>0</v>
      </c>
      <c r="BW295" s="144">
        <f t="shared" si="454"/>
        <v>0</v>
      </c>
      <c r="BX295" s="144">
        <f t="shared" si="455"/>
        <v>0</v>
      </c>
      <c r="BY295" s="144">
        <f t="shared" si="456"/>
        <v>0</v>
      </c>
      <c r="BZ295" s="9">
        <v>0</v>
      </c>
      <c r="CA295" s="9">
        <v>0</v>
      </c>
      <c r="CB295" s="9">
        <v>0</v>
      </c>
      <c r="CC295" s="9">
        <v>0</v>
      </c>
      <c r="CD295" s="9">
        <v>0</v>
      </c>
      <c r="CE295" s="9">
        <v>0</v>
      </c>
      <c r="CF295" s="9">
        <v>0</v>
      </c>
      <c r="CG295" s="9">
        <v>0</v>
      </c>
      <c r="CH295" s="9">
        <v>0</v>
      </c>
      <c r="CI295" s="9">
        <v>0</v>
      </c>
      <c r="CJ295" s="9">
        <v>0</v>
      </c>
      <c r="CK295" s="9">
        <v>0</v>
      </c>
      <c r="CL295" s="9">
        <v>0</v>
      </c>
      <c r="CM295" s="9">
        <v>0</v>
      </c>
      <c r="CN295" s="9">
        <v>0</v>
      </c>
      <c r="CO295" s="9">
        <v>0</v>
      </c>
      <c r="CP295" s="9">
        <v>0</v>
      </c>
      <c r="CQ295" s="9">
        <v>0</v>
      </c>
      <c r="CR295" s="9">
        <v>0</v>
      </c>
      <c r="CS295" s="9">
        <v>0</v>
      </c>
      <c r="CT295" s="9">
        <v>0</v>
      </c>
      <c r="CU295" s="9">
        <v>0</v>
      </c>
      <c r="CV295" s="9">
        <v>0</v>
      </c>
      <c r="CW295" s="9">
        <v>0</v>
      </c>
      <c r="CX295" s="9">
        <v>0</v>
      </c>
      <c r="CY295" s="9">
        <v>0</v>
      </c>
      <c r="CZ295" s="9">
        <v>0</v>
      </c>
      <c r="DA295" s="9">
        <v>0</v>
      </c>
      <c r="DB295" s="9">
        <v>0</v>
      </c>
      <c r="DC295" s="9">
        <v>0</v>
      </c>
      <c r="DD295" s="9">
        <v>0</v>
      </c>
      <c r="DE295" s="9">
        <v>0</v>
      </c>
      <c r="DF295" s="9">
        <v>0</v>
      </c>
      <c r="DG295" s="144">
        <f t="shared" si="457"/>
        <v>400</v>
      </c>
      <c r="DH295" s="144">
        <f t="shared" ref="DH295:EW295" si="496">DG295</f>
        <v>400</v>
      </c>
      <c r="DI295" s="144">
        <f t="shared" si="496"/>
        <v>400</v>
      </c>
      <c r="DJ295" s="144">
        <f t="shared" si="496"/>
        <v>400</v>
      </c>
      <c r="DK295" s="144">
        <f t="shared" si="496"/>
        <v>400</v>
      </c>
      <c r="DL295" s="144">
        <f t="shared" si="496"/>
        <v>400</v>
      </c>
      <c r="DM295" s="144">
        <f t="shared" si="496"/>
        <v>400</v>
      </c>
      <c r="DN295" s="144">
        <f t="shared" si="496"/>
        <v>400</v>
      </c>
      <c r="DO295" s="144">
        <f t="shared" si="496"/>
        <v>400</v>
      </c>
      <c r="DP295" s="144">
        <f t="shared" si="496"/>
        <v>400</v>
      </c>
      <c r="DQ295" s="144">
        <f t="shared" si="496"/>
        <v>400</v>
      </c>
      <c r="DR295" s="144">
        <f t="shared" si="496"/>
        <v>400</v>
      </c>
      <c r="DS295" s="144">
        <f t="shared" si="496"/>
        <v>400</v>
      </c>
      <c r="DT295" s="144">
        <f t="shared" si="496"/>
        <v>400</v>
      </c>
      <c r="DU295" s="144">
        <f t="shared" si="496"/>
        <v>400</v>
      </c>
      <c r="DV295" s="144">
        <f t="shared" si="496"/>
        <v>400</v>
      </c>
      <c r="DW295" s="144">
        <f t="shared" si="496"/>
        <v>400</v>
      </c>
      <c r="DX295" s="144">
        <f t="shared" si="496"/>
        <v>400</v>
      </c>
      <c r="DY295" s="144">
        <f t="shared" si="496"/>
        <v>400</v>
      </c>
      <c r="DZ295" s="144">
        <f t="shared" si="496"/>
        <v>400</v>
      </c>
      <c r="EA295" s="144">
        <f t="shared" si="496"/>
        <v>400</v>
      </c>
      <c r="EB295" s="144">
        <f t="shared" si="496"/>
        <v>400</v>
      </c>
      <c r="EC295" s="144">
        <f t="shared" si="496"/>
        <v>400</v>
      </c>
      <c r="ED295" s="144">
        <f t="shared" si="496"/>
        <v>400</v>
      </c>
      <c r="EE295" s="144">
        <f t="shared" si="496"/>
        <v>400</v>
      </c>
      <c r="EF295" s="144">
        <f t="shared" si="496"/>
        <v>400</v>
      </c>
      <c r="EG295" s="144">
        <f t="shared" si="496"/>
        <v>400</v>
      </c>
      <c r="EH295" s="144">
        <f t="shared" si="496"/>
        <v>400</v>
      </c>
      <c r="EI295" s="144">
        <f t="shared" si="496"/>
        <v>400</v>
      </c>
      <c r="EJ295" s="144">
        <f t="shared" si="496"/>
        <v>400</v>
      </c>
      <c r="EK295" s="144">
        <f t="shared" si="496"/>
        <v>400</v>
      </c>
      <c r="EL295" s="144">
        <f t="shared" si="496"/>
        <v>400</v>
      </c>
      <c r="EM295" s="144">
        <f t="shared" si="496"/>
        <v>400</v>
      </c>
      <c r="EN295" s="144">
        <f t="shared" si="496"/>
        <v>400</v>
      </c>
      <c r="EO295" s="144">
        <f t="shared" si="496"/>
        <v>400</v>
      </c>
      <c r="EP295" s="144">
        <f t="shared" si="496"/>
        <v>400</v>
      </c>
      <c r="EQ295" s="144">
        <f t="shared" si="496"/>
        <v>400</v>
      </c>
      <c r="ER295" s="144">
        <f t="shared" si="496"/>
        <v>400</v>
      </c>
      <c r="ES295" s="144">
        <f t="shared" si="496"/>
        <v>400</v>
      </c>
      <c r="ET295" s="144">
        <f t="shared" si="496"/>
        <v>400</v>
      </c>
      <c r="EU295" s="144">
        <f t="shared" si="496"/>
        <v>400</v>
      </c>
      <c r="EV295" s="144">
        <f t="shared" si="496"/>
        <v>400</v>
      </c>
      <c r="EW295" s="144">
        <f t="shared" si="496"/>
        <v>400</v>
      </c>
      <c r="EX295" s="147">
        <f>PV(0.05,'PV factor'!C439,,-BR295)</f>
        <v>181.40589569160997</v>
      </c>
      <c r="EY295" s="147">
        <f>PV(0.05,'PV factor'!D439,,-BS295)</f>
        <v>431.91879926573802</v>
      </c>
      <c r="EZ295" s="147">
        <f>PV(0.05,'PV factor'!E439,,-BT295)</f>
        <v>3578.7557653446866</v>
      </c>
      <c r="FA295" s="147">
        <f>PV(0.05,'PV factor'!F439,,-BU295)</f>
        <v>0</v>
      </c>
      <c r="FB295" s="147">
        <f>PV(0.05,'PV factor'!G439,,-BV295)</f>
        <v>0</v>
      </c>
      <c r="FC295" s="147">
        <f>PV(0.05,'PV factor'!H439,,-BW295)</f>
        <v>0</v>
      </c>
      <c r="FD295" s="147">
        <f>PV(0.05,'PV factor'!I439,,-BX295)</f>
        <v>0</v>
      </c>
      <c r="FE295" s="147">
        <f>PV(0.05,'PV factor'!J439,,-BY295)</f>
        <v>0</v>
      </c>
      <c r="FF295" s="147">
        <f>PV(0.05,'PV factor'!K439,,-BZ295)</f>
        <v>0</v>
      </c>
      <c r="FG295" s="147">
        <f>PV(0.05,'PV factor'!L439,,-CA295)</f>
        <v>0</v>
      </c>
      <c r="FH295" s="147">
        <f>PV(0.05,'PV factor'!M439,,-CB295)</f>
        <v>0</v>
      </c>
      <c r="FI295" s="147">
        <f>PV(0.05,'PV factor'!N439,,-CC295)</f>
        <v>0</v>
      </c>
      <c r="FJ295" s="147">
        <f>PV(0.05,'PV factor'!O439,,-CD295)</f>
        <v>0</v>
      </c>
      <c r="FK295" s="147">
        <f>PV(0.05,'PV factor'!P439,,-CE295)</f>
        <v>0</v>
      </c>
      <c r="FL295" s="147">
        <f>PV(0.05,'PV factor'!Q439,,-CF295)</f>
        <v>0</v>
      </c>
      <c r="FM295" s="147">
        <f>PV(0.05,'PV factor'!R439,,-CG295)</f>
        <v>0</v>
      </c>
      <c r="FN295" s="147">
        <f>PV(0.05,'PV factor'!S439,,-CH295)</f>
        <v>0</v>
      </c>
      <c r="FO295" s="147">
        <f>PV(0.05,'PV factor'!T439,,-CI295)</f>
        <v>0</v>
      </c>
      <c r="FP295" s="147">
        <f>PV(0.05,'PV factor'!U439,,-CJ295)</f>
        <v>0</v>
      </c>
      <c r="FQ295" s="147">
        <f>PV(0.05,'PV factor'!V439,,-CK295)</f>
        <v>0</v>
      </c>
      <c r="FR295" s="147">
        <f>PV(0.05,'PV factor'!W439,,-CL295)</f>
        <v>0</v>
      </c>
      <c r="FS295" s="147">
        <f>PV(0.05,'PV factor'!X439,,-CM295)</f>
        <v>0</v>
      </c>
      <c r="FT295" s="147">
        <f>PV(0.05,'PV factor'!Y439,,-CN295)</f>
        <v>0</v>
      </c>
      <c r="FU295" s="147">
        <f>PV(0.05,'PV factor'!Z439,,-CO295)</f>
        <v>0</v>
      </c>
      <c r="FV295" s="147">
        <f>PV(0.05,'PV factor'!AA439,,-CP295)</f>
        <v>0</v>
      </c>
      <c r="FW295" s="147">
        <f>PV(0.05,'PV factor'!AB439,,-CQ295)</f>
        <v>0</v>
      </c>
      <c r="FX295" s="147">
        <f>PV(0.05,'PV factor'!AC439,,-CR295)</f>
        <v>0</v>
      </c>
      <c r="FY295" s="147">
        <f>PV(0.05,'PV factor'!AD439,,-CS295)</f>
        <v>0</v>
      </c>
      <c r="FZ295" s="147">
        <f>PV(0.05,'PV factor'!AE439,,-CT295)</f>
        <v>0</v>
      </c>
      <c r="GA295" s="147">
        <f>PV(0.05,'PV factor'!AF439,,-CU295)</f>
        <v>0</v>
      </c>
      <c r="GB295" s="147">
        <f>PV(0.05,'PV factor'!AG439,,-CV295)</f>
        <v>0</v>
      </c>
      <c r="GC295" s="147">
        <f>PV(0.05,'PV factor'!AH439,,-CW295)</f>
        <v>0</v>
      </c>
      <c r="GD295" s="147">
        <f>PV(0.05,'PV factor'!AI439,,-CX295)</f>
        <v>0</v>
      </c>
      <c r="GE295" s="147">
        <f>PV(0.05,'PV factor'!AJ439,,-CY295)</f>
        <v>0</v>
      </c>
      <c r="GF295" s="147">
        <f>PV(0.05,'PV factor'!AK439,,-CZ295)</f>
        <v>0</v>
      </c>
      <c r="GG295" s="147">
        <f>PV(0.05,'PV factor'!AL439,,-DA295)</f>
        <v>0</v>
      </c>
      <c r="GH295" s="147">
        <f>PV(0.05,'PV factor'!AM439,,-DB295)</f>
        <v>0</v>
      </c>
      <c r="GI295" s="147">
        <f>PV(0.05,'PV factor'!AN439,,-DC295)</f>
        <v>0</v>
      </c>
      <c r="GJ295" s="147">
        <f>PV(0.05,'PV factor'!AO439,,-DD295)</f>
        <v>0</v>
      </c>
      <c r="GK295" s="147">
        <f>PV(0.05,'PV factor'!AP439,,-DE295)</f>
        <v>0</v>
      </c>
      <c r="GL295" s="147">
        <f>PV(0.05,'PV factor'!C439,,-DI295)</f>
        <v>362.81179138321994</v>
      </c>
      <c r="GM295" s="147">
        <f>PV(0.05,'PV factor'!D439,,-DJ295)</f>
        <v>345.53503941259038</v>
      </c>
      <c r="GN295" s="147">
        <f>PV(0.05,'PV factor'!E439,,-DK295)</f>
        <v>329.0809899167528</v>
      </c>
      <c r="GO295" s="147">
        <f>PV(0.05,'PV factor'!F439,,-DL295)</f>
        <v>313.41046658738355</v>
      </c>
      <c r="GP295" s="147">
        <f>PV(0.05,'PV factor'!G439,,-DM295)</f>
        <v>298.48615865465109</v>
      </c>
      <c r="GQ295" s="147">
        <f>PV(0.05,'PV factor'!H439,,-DN295)</f>
        <v>284.27253205204858</v>
      </c>
      <c r="GR295" s="147">
        <f>PV(0.05,'PV factor'!I439,,-DO295)</f>
        <v>270.73574481147489</v>
      </c>
      <c r="GS295" s="147">
        <f>PV(0.05,'PV factor'!J439,,-DP295)</f>
        <v>257.84356648711889</v>
      </c>
      <c r="GT295" s="147">
        <f>PV(0.05,'PV factor'!K439,,-DQ295)</f>
        <v>245.56530141630373</v>
      </c>
      <c r="GU295" s="147">
        <f>PV(0.05,'PV factor'!L439,,-DR295)</f>
        <v>233.87171563457497</v>
      </c>
      <c r="GV295" s="147">
        <f>PV(0.05,'PV factor'!M439,,-DS295)</f>
        <v>222.73496727102381</v>
      </c>
      <c r="GW295" s="147">
        <f>PV(0.05,'PV factor'!N439,,-DT295)</f>
        <v>212.12854025811788</v>
      </c>
      <c r="GX295" s="147">
        <f>PV(0.05,'PV factor'!O439,,-DU295)</f>
        <v>202.02718119820753</v>
      </c>
      <c r="GY295" s="147">
        <f>PV(0.05,'PV factor'!P439,,-DV295)</f>
        <v>192.40683923638807</v>
      </c>
      <c r="GZ295" s="147">
        <f>PV(0.05,'PV factor'!Q439,,-DW295)</f>
        <v>183.2446087965601</v>
      </c>
      <c r="HA295" s="147">
        <f>PV(0.05,'PV factor'!R439,,-DX295)</f>
        <v>174.51867504434293</v>
      </c>
      <c r="HB295" s="147">
        <f>PV(0.05,'PV factor'!S439,,-DY295)</f>
        <v>166.20826194699325</v>
      </c>
      <c r="HC295" s="147">
        <f>PV(0.05,'PV factor'!T439,,-DZ295)</f>
        <v>158.29358280666025</v>
      </c>
      <c r="HD295" s="147">
        <f>PV(0.05,'PV factor'!U439,,-EA295)</f>
        <v>150.75579314920023</v>
      </c>
      <c r="HE295" s="147">
        <f>PV(0.05,'PV factor'!V439,,-EB295)</f>
        <v>143.57694585638117</v>
      </c>
      <c r="HF295" s="147">
        <f>PV(0.05,'PV factor'!W439,,-EC295)</f>
        <v>136.73994843464877</v>
      </c>
      <c r="HG295" s="147">
        <f>PV(0.05,'PV factor'!X439,,-ED295)</f>
        <v>130.22852231871306</v>
      </c>
      <c r="HH295" s="147">
        <f>PV(0.05,'PV factor'!Y439,,-EE295)</f>
        <v>124.02716411306008</v>
      </c>
      <c r="HI295" s="147">
        <f>PV(0.05,'PV factor'!Z439,,-EF295)</f>
        <v>118.12110867910484</v>
      </c>
      <c r="HJ295" s="147">
        <f>PV(0.05,'PV factor'!AA439,,-EG295)</f>
        <v>112.49629398009985</v>
      </c>
      <c r="HK295" s="147">
        <f>PV(0.05,'PV factor'!AB439,,-EH295)</f>
        <v>107.13932760009509</v>
      </c>
      <c r="HL295" s="147">
        <f>PV(0.05,'PV factor'!AC439,,-EI295)</f>
        <v>102.03745485723343</v>
      </c>
      <c r="HM295" s="147">
        <f>PV(0.05,'PV factor'!AD439,,-EJ295)</f>
        <v>97.178528435460379</v>
      </c>
      <c r="HN295" s="147">
        <f>PV(0.05,'PV factor'!AE439,,-EK295)</f>
        <v>92.550979462343264</v>
      </c>
      <c r="HO295" s="147">
        <f>PV(0.05,'PV factor'!AF439,,-EL295)</f>
        <v>88.143789964136403</v>
      </c>
      <c r="HP295" s="147">
        <f>PV(0.05,'PV factor'!AG439,,-EM295)</f>
        <v>83.946466632510862</v>
      </c>
      <c r="HQ295" s="147">
        <f>PV(0.05,'PV factor'!AH439,,-EN295)</f>
        <v>79.949015840486538</v>
      </c>
      <c r="HR295" s="147">
        <f>PV(0.05,'PV factor'!AI439,,-EO295)</f>
        <v>76.141919848082424</v>
      </c>
      <c r="HS295" s="147">
        <f>PV(0.05,'PV factor'!AJ439,,-EP295)</f>
        <v>72.516114141030869</v>
      </c>
      <c r="HT295" s="147">
        <f>PV(0.05,'PV factor'!AK439,,-EQ295)</f>
        <v>69.062965848600825</v>
      </c>
      <c r="HU295" s="147">
        <f>PV(0.05,'PV factor'!AL439,,-ER295)</f>
        <v>65.774253189143636</v>
      </c>
      <c r="HV295" s="147">
        <f>PV(0.05,'PV factor'!AM439,,-ES295)</f>
        <v>62.642145894422526</v>
      </c>
      <c r="HW295" s="147">
        <f>PV(0.05,'PV factor'!AN439,,-ET295)</f>
        <v>59.659186566116681</v>
      </c>
      <c r="HX295" s="147">
        <f>PV(0.05,'PV factor'!AO439,,-EU295)</f>
        <v>56.818272920111134</v>
      </c>
      <c r="HY295" s="147">
        <f>PV(0.05,'PV factor'!AP439,,-EV295)</f>
        <v>54.112640876296311</v>
      </c>
      <c r="HZ295" s="147">
        <f t="shared" si="459"/>
        <v>4192.0804603020342</v>
      </c>
      <c r="IA295" s="147">
        <f t="shared" si="460"/>
        <v>1649.3244459545976</v>
      </c>
      <c r="IB295" s="401">
        <f t="shared" si="461"/>
        <v>0.39343816550595639</v>
      </c>
    </row>
    <row r="296" spans="1:236" ht="90" customHeight="1" x14ac:dyDescent="0.2">
      <c r="A296" s="137" t="s">
        <v>1842</v>
      </c>
      <c r="B296" s="137" t="s">
        <v>1843</v>
      </c>
      <c r="C296" s="137" t="s">
        <v>1876</v>
      </c>
      <c r="D296" s="121">
        <v>6</v>
      </c>
      <c r="E296" s="206" t="s">
        <v>1877</v>
      </c>
      <c r="F296" s="298" t="s">
        <v>1878</v>
      </c>
      <c r="G296" s="118" t="s">
        <v>1879</v>
      </c>
      <c r="H296" s="142" t="s">
        <v>77</v>
      </c>
      <c r="I296" s="118" t="s">
        <v>1880</v>
      </c>
      <c r="J296" s="118">
        <v>10</v>
      </c>
      <c r="K296" s="227" t="s">
        <v>94</v>
      </c>
      <c r="L296" s="142">
        <v>7210</v>
      </c>
      <c r="M296" s="142" t="s">
        <v>1881</v>
      </c>
      <c r="N296" s="142" t="s">
        <v>147</v>
      </c>
      <c r="O296" s="73" t="s">
        <v>106</v>
      </c>
      <c r="P296" s="142" t="s">
        <v>463</v>
      </c>
      <c r="Q296" s="112" t="s">
        <v>100</v>
      </c>
      <c r="R296" s="142" t="s">
        <v>108</v>
      </c>
      <c r="S296" s="142" t="s">
        <v>99</v>
      </c>
      <c r="T296" s="142" t="s">
        <v>1850</v>
      </c>
      <c r="U296" s="142" t="s">
        <v>100</v>
      </c>
      <c r="V296" s="205">
        <v>1</v>
      </c>
      <c r="W296" s="299">
        <v>166000</v>
      </c>
      <c r="X296" s="136">
        <v>0</v>
      </c>
      <c r="Y296" s="136">
        <v>0</v>
      </c>
      <c r="Z296" s="136">
        <v>0</v>
      </c>
      <c r="AA296" s="136">
        <v>0</v>
      </c>
      <c r="AB296" s="136">
        <v>0</v>
      </c>
      <c r="AC296" s="136">
        <v>166000</v>
      </c>
      <c r="AD296" s="136">
        <v>0</v>
      </c>
      <c r="AE296" s="139">
        <v>0</v>
      </c>
      <c r="AF296" s="139">
        <v>0</v>
      </c>
      <c r="AG296" s="139">
        <v>0</v>
      </c>
      <c r="AH296" s="139">
        <v>0</v>
      </c>
      <c r="AI296" s="142" t="s">
        <v>88</v>
      </c>
      <c r="AJ296" s="136">
        <v>0</v>
      </c>
      <c r="AK296" s="136">
        <v>0</v>
      </c>
      <c r="AL296" s="136">
        <v>0</v>
      </c>
      <c r="AM296" s="136">
        <v>0</v>
      </c>
      <c r="AN296" s="136">
        <v>0</v>
      </c>
      <c r="AO296" s="136">
        <v>0</v>
      </c>
      <c r="AP296" s="136">
        <v>0</v>
      </c>
      <c r="AQ296" s="139">
        <v>0</v>
      </c>
      <c r="AR296" s="139">
        <v>0</v>
      </c>
      <c r="AS296" s="139">
        <v>0</v>
      </c>
      <c r="AT296" s="139">
        <v>0</v>
      </c>
      <c r="AU296" s="118"/>
      <c r="AV296" s="230">
        <f t="shared" si="427"/>
        <v>1</v>
      </c>
      <c r="AW296" s="230">
        <f t="shared" si="428"/>
        <v>0</v>
      </c>
      <c r="AX296" s="230" t="str">
        <f t="shared" si="429"/>
        <v>C3</v>
      </c>
      <c r="AY296" s="141">
        <f t="shared" si="430"/>
        <v>9</v>
      </c>
      <c r="AZ296" s="70">
        <f t="shared" si="431"/>
        <v>1</v>
      </c>
      <c r="BA296" s="70">
        <f t="shared" si="432"/>
        <v>1</v>
      </c>
      <c r="BB296" s="70">
        <f t="shared" si="433"/>
        <v>1</v>
      </c>
      <c r="BC296" s="70">
        <f t="shared" si="434"/>
        <v>1</v>
      </c>
      <c r="BD296" s="70">
        <f t="shared" si="435"/>
        <v>1</v>
      </c>
      <c r="BE296" s="70">
        <f t="shared" si="436"/>
        <v>1</v>
      </c>
      <c r="BF296" s="70">
        <f t="shared" si="437"/>
        <v>1</v>
      </c>
      <c r="BG296" s="71">
        <f t="shared" si="438"/>
        <v>0</v>
      </c>
      <c r="BH296" s="71">
        <f t="shared" si="439"/>
        <v>1</v>
      </c>
      <c r="BI296" s="71">
        <f t="shared" si="440"/>
        <v>0</v>
      </c>
      <c r="BJ296" s="71">
        <f t="shared" si="441"/>
        <v>1</v>
      </c>
      <c r="BK296" s="71">
        <f t="shared" si="442"/>
        <v>0</v>
      </c>
      <c r="BL296" s="70">
        <f t="shared" si="443"/>
        <v>1</v>
      </c>
      <c r="BM296" s="70">
        <f t="shared" si="444"/>
        <v>1</v>
      </c>
      <c r="BN296" s="70">
        <f t="shared" si="445"/>
        <v>0</v>
      </c>
      <c r="BO296" s="70">
        <f t="shared" si="446"/>
        <v>1</v>
      </c>
      <c r="BP296" s="144">
        <f t="shared" si="447"/>
        <v>0</v>
      </c>
      <c r="BQ296" s="144">
        <f t="shared" si="448"/>
        <v>0</v>
      </c>
      <c r="BR296" s="144">
        <f t="shared" si="449"/>
        <v>0</v>
      </c>
      <c r="BS296" s="144">
        <f t="shared" si="450"/>
        <v>0</v>
      </c>
      <c r="BT296" s="144">
        <f t="shared" si="451"/>
        <v>166000</v>
      </c>
      <c r="BU296" s="144">
        <f t="shared" si="452"/>
        <v>0</v>
      </c>
      <c r="BV296" s="144">
        <f t="shared" si="453"/>
        <v>0</v>
      </c>
      <c r="BW296" s="144">
        <f t="shared" si="454"/>
        <v>0</v>
      </c>
      <c r="BX296" s="144">
        <f t="shared" si="455"/>
        <v>0</v>
      </c>
      <c r="BY296" s="144">
        <f t="shared" si="456"/>
        <v>0</v>
      </c>
      <c r="BZ296" s="9">
        <v>0</v>
      </c>
      <c r="CA296" s="9">
        <v>0</v>
      </c>
      <c r="CB296" s="9">
        <v>0</v>
      </c>
      <c r="CC296" s="9">
        <v>0</v>
      </c>
      <c r="CD296" s="9">
        <v>0</v>
      </c>
      <c r="CE296" s="9">
        <v>0</v>
      </c>
      <c r="CF296" s="9">
        <v>0</v>
      </c>
      <c r="CG296" s="9">
        <v>0</v>
      </c>
      <c r="CH296" s="9">
        <v>0</v>
      </c>
      <c r="CI296" s="9">
        <v>0</v>
      </c>
      <c r="CJ296" s="9">
        <v>0</v>
      </c>
      <c r="CK296" s="9">
        <v>0</v>
      </c>
      <c r="CL296" s="9">
        <v>0</v>
      </c>
      <c r="CM296" s="9">
        <v>0</v>
      </c>
      <c r="CN296" s="9">
        <v>0</v>
      </c>
      <c r="CO296" s="9">
        <v>0</v>
      </c>
      <c r="CP296" s="9">
        <v>0</v>
      </c>
      <c r="CQ296" s="9">
        <v>0</v>
      </c>
      <c r="CR296" s="9">
        <v>0</v>
      </c>
      <c r="CS296" s="9">
        <v>0</v>
      </c>
      <c r="CT296" s="9">
        <v>0</v>
      </c>
      <c r="CU296" s="9">
        <v>0</v>
      </c>
      <c r="CV296" s="9">
        <v>0</v>
      </c>
      <c r="CW296" s="9">
        <v>0</v>
      </c>
      <c r="CX296" s="9">
        <v>0</v>
      </c>
      <c r="CY296" s="9">
        <v>0</v>
      </c>
      <c r="CZ296" s="9">
        <v>0</v>
      </c>
      <c r="DA296" s="9">
        <v>0</v>
      </c>
      <c r="DB296" s="9">
        <v>0</v>
      </c>
      <c r="DC296" s="9">
        <v>0</v>
      </c>
      <c r="DD296" s="9">
        <v>0</v>
      </c>
      <c r="DE296" s="9">
        <v>0</v>
      </c>
      <c r="DF296" s="9">
        <v>0</v>
      </c>
      <c r="DG296" s="144">
        <f t="shared" si="457"/>
        <v>7210</v>
      </c>
      <c r="DH296" s="144">
        <f t="shared" ref="DH296:EW296" si="497">DG296</f>
        <v>7210</v>
      </c>
      <c r="DI296" s="144">
        <f t="shared" si="497"/>
        <v>7210</v>
      </c>
      <c r="DJ296" s="144">
        <f t="shared" si="497"/>
        <v>7210</v>
      </c>
      <c r="DK296" s="144">
        <f t="shared" si="497"/>
        <v>7210</v>
      </c>
      <c r="DL296" s="144">
        <f t="shared" si="497"/>
        <v>7210</v>
      </c>
      <c r="DM296" s="144">
        <f t="shared" si="497"/>
        <v>7210</v>
      </c>
      <c r="DN296" s="144">
        <f t="shared" si="497"/>
        <v>7210</v>
      </c>
      <c r="DO296" s="144">
        <f t="shared" si="497"/>
        <v>7210</v>
      </c>
      <c r="DP296" s="144">
        <f t="shared" si="497"/>
        <v>7210</v>
      </c>
      <c r="DQ296" s="144">
        <f t="shared" si="497"/>
        <v>7210</v>
      </c>
      <c r="DR296" s="144">
        <f t="shared" si="497"/>
        <v>7210</v>
      </c>
      <c r="DS296" s="144">
        <f t="shared" si="497"/>
        <v>7210</v>
      </c>
      <c r="DT296" s="144">
        <f t="shared" si="497"/>
        <v>7210</v>
      </c>
      <c r="DU296" s="144">
        <f t="shared" si="497"/>
        <v>7210</v>
      </c>
      <c r="DV296" s="144">
        <f t="shared" si="497"/>
        <v>7210</v>
      </c>
      <c r="DW296" s="144">
        <f t="shared" si="497"/>
        <v>7210</v>
      </c>
      <c r="DX296" s="144">
        <f t="shared" si="497"/>
        <v>7210</v>
      </c>
      <c r="DY296" s="144">
        <f t="shared" si="497"/>
        <v>7210</v>
      </c>
      <c r="DZ296" s="144">
        <f t="shared" si="497"/>
        <v>7210</v>
      </c>
      <c r="EA296" s="144">
        <f t="shared" si="497"/>
        <v>7210</v>
      </c>
      <c r="EB296" s="144">
        <f t="shared" si="497"/>
        <v>7210</v>
      </c>
      <c r="EC296" s="144">
        <f t="shared" si="497"/>
        <v>7210</v>
      </c>
      <c r="ED296" s="144">
        <f t="shared" si="497"/>
        <v>7210</v>
      </c>
      <c r="EE296" s="144">
        <f t="shared" si="497"/>
        <v>7210</v>
      </c>
      <c r="EF296" s="144">
        <f t="shared" si="497"/>
        <v>7210</v>
      </c>
      <c r="EG296" s="144">
        <f t="shared" si="497"/>
        <v>7210</v>
      </c>
      <c r="EH296" s="144">
        <f t="shared" si="497"/>
        <v>7210</v>
      </c>
      <c r="EI296" s="144">
        <f t="shared" si="497"/>
        <v>7210</v>
      </c>
      <c r="EJ296" s="144">
        <f t="shared" si="497"/>
        <v>7210</v>
      </c>
      <c r="EK296" s="144">
        <f t="shared" si="497"/>
        <v>7210</v>
      </c>
      <c r="EL296" s="144">
        <f t="shared" si="497"/>
        <v>7210</v>
      </c>
      <c r="EM296" s="144">
        <f t="shared" si="497"/>
        <v>7210</v>
      </c>
      <c r="EN296" s="144">
        <f t="shared" si="497"/>
        <v>7210</v>
      </c>
      <c r="EO296" s="144">
        <f t="shared" si="497"/>
        <v>7210</v>
      </c>
      <c r="EP296" s="144">
        <f t="shared" si="497"/>
        <v>7210</v>
      </c>
      <c r="EQ296" s="144">
        <f t="shared" si="497"/>
        <v>7210</v>
      </c>
      <c r="ER296" s="144">
        <f t="shared" si="497"/>
        <v>7210</v>
      </c>
      <c r="ES296" s="144">
        <f t="shared" si="497"/>
        <v>7210</v>
      </c>
      <c r="ET296" s="144">
        <f t="shared" si="497"/>
        <v>7210</v>
      </c>
      <c r="EU296" s="144">
        <f t="shared" si="497"/>
        <v>7210</v>
      </c>
      <c r="EV296" s="144">
        <f t="shared" si="497"/>
        <v>7210</v>
      </c>
      <c r="EW296" s="144">
        <f t="shared" si="497"/>
        <v>7210</v>
      </c>
      <c r="EX296" s="147">
        <f>PV(0.05,'PV factor'!C223,,-BR296)</f>
        <v>0</v>
      </c>
      <c r="EY296" s="147">
        <f>PV(0.05,'PV factor'!D223,,-BS296)</f>
        <v>0</v>
      </c>
      <c r="EZ296" s="147">
        <f>PV(0.05,'PV factor'!E223,,-BT296)</f>
        <v>136568.61081545241</v>
      </c>
      <c r="FA296" s="147">
        <f>PV(0.05,'PV factor'!F223,,-BU296)</f>
        <v>0</v>
      </c>
      <c r="FB296" s="147">
        <f>PV(0.05,'PV factor'!G223,,-BV296)</f>
        <v>0</v>
      </c>
      <c r="FC296" s="147">
        <f>PV(0.05,'PV factor'!H223,,-BW296)</f>
        <v>0</v>
      </c>
      <c r="FD296" s="147">
        <f>PV(0.05,'PV factor'!I223,,-BX296)</f>
        <v>0</v>
      </c>
      <c r="FE296" s="147">
        <f>PV(0.05,'PV factor'!J223,,-BY296)</f>
        <v>0</v>
      </c>
      <c r="FF296" s="147">
        <f>PV(0.05,'PV factor'!K223,,-BZ296)</f>
        <v>0</v>
      </c>
      <c r="FG296" s="147">
        <f>PV(0.05,'PV factor'!L223,,-CA296)</f>
        <v>0</v>
      </c>
      <c r="FH296" s="147">
        <f>PV(0.05,'PV factor'!M223,,-CB296)</f>
        <v>0</v>
      </c>
      <c r="FI296" s="147">
        <f>PV(0.05,'PV factor'!N223,,-CC296)</f>
        <v>0</v>
      </c>
      <c r="FJ296" s="147">
        <f>PV(0.05,'PV factor'!O223,,-CD296)</f>
        <v>0</v>
      </c>
      <c r="FK296" s="147">
        <f>PV(0.05,'PV factor'!P223,,-CE296)</f>
        <v>0</v>
      </c>
      <c r="FL296" s="147">
        <f>PV(0.05,'PV factor'!Q223,,-CF296)</f>
        <v>0</v>
      </c>
      <c r="FM296" s="147">
        <f>PV(0.05,'PV factor'!R223,,-CG296)</f>
        <v>0</v>
      </c>
      <c r="FN296" s="147">
        <f>PV(0.05,'PV factor'!S223,,-CH296)</f>
        <v>0</v>
      </c>
      <c r="FO296" s="147">
        <f>PV(0.05,'PV factor'!T223,,-CI296)</f>
        <v>0</v>
      </c>
      <c r="FP296" s="147">
        <f>PV(0.05,'PV factor'!U223,,-CJ296)</f>
        <v>0</v>
      </c>
      <c r="FQ296" s="147">
        <f>PV(0.05,'PV factor'!V223,,-CK296)</f>
        <v>0</v>
      </c>
      <c r="FR296" s="147">
        <f>PV(0.05,'PV factor'!W223,,-CL296)</f>
        <v>0</v>
      </c>
      <c r="FS296" s="147">
        <f>PV(0.05,'PV factor'!X223,,-CM296)</f>
        <v>0</v>
      </c>
      <c r="FT296" s="147">
        <f>PV(0.05,'PV factor'!Y223,,-CN296)</f>
        <v>0</v>
      </c>
      <c r="FU296" s="147">
        <f>PV(0.05,'PV factor'!Z223,,-CO296)</f>
        <v>0</v>
      </c>
      <c r="FV296" s="147">
        <f>PV(0.05,'PV factor'!AA223,,-CP296)</f>
        <v>0</v>
      </c>
      <c r="FW296" s="147">
        <f>PV(0.05,'PV factor'!AB223,,-CQ296)</f>
        <v>0</v>
      </c>
      <c r="FX296" s="147">
        <f>PV(0.05,'PV factor'!AC223,,-CR296)</f>
        <v>0</v>
      </c>
      <c r="FY296" s="147">
        <f>PV(0.05,'PV factor'!AD223,,-CS296)</f>
        <v>0</v>
      </c>
      <c r="FZ296" s="147">
        <f>PV(0.05,'PV factor'!AE223,,-CT296)</f>
        <v>0</v>
      </c>
      <c r="GA296" s="147">
        <f>PV(0.05,'PV factor'!AF223,,-CU296)</f>
        <v>0</v>
      </c>
      <c r="GB296" s="147">
        <f>PV(0.05,'PV factor'!AG223,,-CV296)</f>
        <v>0</v>
      </c>
      <c r="GC296" s="147">
        <f>PV(0.05,'PV factor'!AH223,,-CW296)</f>
        <v>0</v>
      </c>
      <c r="GD296" s="147">
        <f>PV(0.05,'PV factor'!AI223,,-CX296)</f>
        <v>0</v>
      </c>
      <c r="GE296" s="147">
        <f>PV(0.05,'PV factor'!AJ223,,-CY296)</f>
        <v>0</v>
      </c>
      <c r="GF296" s="147">
        <f>PV(0.05,'PV factor'!AK223,,-CZ296)</f>
        <v>0</v>
      </c>
      <c r="GG296" s="147">
        <f>PV(0.05,'PV factor'!AL223,,-DA296)</f>
        <v>0</v>
      </c>
      <c r="GH296" s="147">
        <f>PV(0.05,'PV factor'!AM223,,-DB296)</f>
        <v>0</v>
      </c>
      <c r="GI296" s="147">
        <f>PV(0.05,'PV factor'!AN223,,-DC296)</f>
        <v>0</v>
      </c>
      <c r="GJ296" s="147">
        <f>PV(0.05,'PV factor'!AO223,,-DD296)</f>
        <v>0</v>
      </c>
      <c r="GK296" s="147">
        <f>PV(0.05,'PV factor'!AP223,,-DE296)</f>
        <v>0</v>
      </c>
      <c r="GL296" s="147">
        <f>PV(0.05,'PV factor'!C223,,-DI296)</f>
        <v>6539.6825396825398</v>
      </c>
      <c r="GM296" s="147">
        <f>PV(0.05,'PV factor'!D223,,-DJ296)</f>
        <v>6228.2690854119419</v>
      </c>
      <c r="GN296" s="147">
        <f>PV(0.05,'PV factor'!E223,,-DK296)</f>
        <v>5931.6848432494689</v>
      </c>
      <c r="GO296" s="147">
        <f>PV(0.05,'PV factor'!F223,,-DL296)</f>
        <v>5649.2236602375888</v>
      </c>
      <c r="GP296" s="147">
        <f>PV(0.05,'PV factor'!G223,,-DM296)</f>
        <v>5380.2130097500858</v>
      </c>
      <c r="GQ296" s="147">
        <f>PV(0.05,'PV factor'!H223,,-DN296)</f>
        <v>5124.0123902381756</v>
      </c>
      <c r="GR296" s="147">
        <f>PV(0.05,'PV factor'!I223,,-DO296)</f>
        <v>4880.0118002268346</v>
      </c>
      <c r="GS296" s="147">
        <f>PV(0.05,'PV factor'!J223,,-DP296)</f>
        <v>4647.6302859303187</v>
      </c>
      <c r="GT296" s="147">
        <f>PV(0.05,'PV factor'!K223,,-DQ296)</f>
        <v>4426.3145580288747</v>
      </c>
      <c r="GU296" s="147">
        <f>PV(0.05,'PV factor'!L223,,-DR296)</f>
        <v>4215.5376743132138</v>
      </c>
      <c r="GV296" s="147">
        <f>PV(0.05,'PV factor'!M223,,-DS296)</f>
        <v>4014.7977850602042</v>
      </c>
      <c r="GW296" s="147">
        <f>PV(0.05,'PV factor'!N223,,-DT296)</f>
        <v>3823.6169381525747</v>
      </c>
      <c r="GX296" s="147">
        <f>PV(0.05,'PV factor'!O223,,-DU296)</f>
        <v>3641.5399410976911</v>
      </c>
      <c r="GY296" s="147">
        <f>PV(0.05,'PV factor'!P223,,-DV296)</f>
        <v>3468.1332772358951</v>
      </c>
      <c r="GZ296" s="147">
        <f>PV(0.05,'PV factor'!Q223,,-DW296)</f>
        <v>3302.9840735579955</v>
      </c>
      <c r="HA296" s="147">
        <f>PV(0.05,'PV factor'!R223,,-DX296)</f>
        <v>3145.6991176742813</v>
      </c>
      <c r="HB296" s="147">
        <f>PV(0.05,'PV factor'!S223,,-DY296)</f>
        <v>2995.9039215945536</v>
      </c>
      <c r="HC296" s="147">
        <f>PV(0.05,'PV factor'!T223,,-DZ296)</f>
        <v>2853.2418300900508</v>
      </c>
      <c r="HD296" s="147">
        <f>PV(0.05,'PV factor'!U223,,-EA296)</f>
        <v>2717.3731715143344</v>
      </c>
      <c r="HE296" s="147">
        <f>PV(0.05,'PV factor'!V223,,-EB296)</f>
        <v>2587.9744490612707</v>
      </c>
      <c r="HF296" s="147">
        <f>PV(0.05,'PV factor'!W223,,-EC296)</f>
        <v>2464.7375705345439</v>
      </c>
      <c r="HG296" s="147">
        <f>PV(0.05,'PV factor'!X223,,-ED296)</f>
        <v>2347.369114794803</v>
      </c>
      <c r="HH296" s="147">
        <f>PV(0.05,'PV factor'!Y223,,-EE296)</f>
        <v>2235.5896331379081</v>
      </c>
      <c r="HI296" s="147">
        <f>PV(0.05,'PV factor'!Z223,,-EF296)</f>
        <v>2129.132983940865</v>
      </c>
      <c r="HJ296" s="147">
        <f>PV(0.05,'PV factor'!AA223,,-EG296)</f>
        <v>2027.7456989912996</v>
      </c>
      <c r="HK296" s="147">
        <f>PV(0.05,'PV factor'!AB223,,-EH296)</f>
        <v>1931.1863799917139</v>
      </c>
      <c r="HL296" s="147">
        <f>PV(0.05,'PV factor'!AC223,,-EI296)</f>
        <v>1839.2251238016324</v>
      </c>
      <c r="HM296" s="147">
        <f>PV(0.05,'PV factor'!AD223,,-EJ296)</f>
        <v>1751.6429750491734</v>
      </c>
      <c r="HN296" s="147">
        <f>PV(0.05,'PV factor'!AE223,,-EK296)</f>
        <v>1668.2314048087371</v>
      </c>
      <c r="HO296" s="147">
        <f>PV(0.05,'PV factor'!AF223,,-EL296)</f>
        <v>1588.7918141035586</v>
      </c>
      <c r="HP296" s="147">
        <f>PV(0.05,'PV factor'!AG223,,-EM296)</f>
        <v>1513.1350610510083</v>
      </c>
      <c r="HQ296" s="147">
        <f>PV(0.05,'PV factor'!AH223,,-EN296)</f>
        <v>1441.0810105247699</v>
      </c>
      <c r="HR296" s="147">
        <f>PV(0.05,'PV factor'!AI223,,-EO296)</f>
        <v>1372.4581052616857</v>
      </c>
      <c r="HS296" s="147">
        <f>PV(0.05,'PV factor'!AJ223,,-EP296)</f>
        <v>1307.1029573920814</v>
      </c>
      <c r="HT296" s="147">
        <f>PV(0.05,'PV factor'!AK223,,-EQ296)</f>
        <v>1244.85995942103</v>
      </c>
      <c r="HU296" s="147">
        <f>PV(0.05,'PV factor'!AL223,,-ER296)</f>
        <v>1185.5809137343142</v>
      </c>
      <c r="HV296" s="147">
        <f>PV(0.05,'PV factor'!AM223,,-ES296)</f>
        <v>1129.124679746966</v>
      </c>
      <c r="HW296" s="147">
        <f>PV(0.05,'PV factor'!AN223,,-ET296)</f>
        <v>1075.3568378542532</v>
      </c>
      <c r="HX296" s="147">
        <f>PV(0.05,'PV factor'!AO223,,-EU296)</f>
        <v>1024.1493693850032</v>
      </c>
      <c r="HY296" s="147">
        <f>PV(0.05,'PV factor'!AP223,,-EV296)</f>
        <v>975.38035179524104</v>
      </c>
      <c r="HZ296" s="147">
        <f t="shared" si="459"/>
        <v>136568.61081545241</v>
      </c>
      <c r="IA296" s="147">
        <f t="shared" si="460"/>
        <v>53022.579847069042</v>
      </c>
      <c r="IB296" s="401">
        <f t="shared" si="461"/>
        <v>0.38824865780262929</v>
      </c>
    </row>
    <row r="297" spans="1:236" ht="90" customHeight="1" x14ac:dyDescent="0.2">
      <c r="A297" s="231" t="s">
        <v>271</v>
      </c>
      <c r="B297" s="85" t="s">
        <v>264</v>
      </c>
      <c r="C297" s="85" t="s">
        <v>868</v>
      </c>
      <c r="D297" s="199">
        <v>1</v>
      </c>
      <c r="E297" s="85" t="s">
        <v>869</v>
      </c>
      <c r="F297" s="95" t="s">
        <v>870</v>
      </c>
      <c r="G297" s="95" t="s">
        <v>863</v>
      </c>
      <c r="H297" s="95"/>
      <c r="I297" s="95" t="s">
        <v>864</v>
      </c>
      <c r="J297" s="266">
        <v>40</v>
      </c>
      <c r="K297" s="227" t="s">
        <v>94</v>
      </c>
      <c r="L297" s="74">
        <v>20500</v>
      </c>
      <c r="M297" s="90" t="s">
        <v>865</v>
      </c>
      <c r="N297" s="90" t="s">
        <v>96</v>
      </c>
      <c r="O297" s="90" t="s">
        <v>217</v>
      </c>
      <c r="P297" s="90" t="s">
        <v>218</v>
      </c>
      <c r="Q297" s="112" t="s">
        <v>100</v>
      </c>
      <c r="R297" s="90" t="s">
        <v>474</v>
      </c>
      <c r="S297" s="90" t="s">
        <v>99</v>
      </c>
      <c r="T297" s="90" t="s">
        <v>866</v>
      </c>
      <c r="U297" s="90" t="s">
        <v>100</v>
      </c>
      <c r="V297" s="193">
        <v>1</v>
      </c>
      <c r="W297" s="192">
        <v>955626</v>
      </c>
      <c r="X297" s="192">
        <v>0</v>
      </c>
      <c r="Y297" s="192">
        <v>0</v>
      </c>
      <c r="Z297" s="192">
        <v>0</v>
      </c>
      <c r="AA297" s="192">
        <v>955626</v>
      </c>
      <c r="AB297" s="94">
        <v>0</v>
      </c>
      <c r="AC297" s="94">
        <v>0</v>
      </c>
      <c r="AD297" s="94">
        <v>0</v>
      </c>
      <c r="AE297" s="192">
        <v>0</v>
      </c>
      <c r="AF297" s="192">
        <v>0</v>
      </c>
      <c r="AG297" s="192">
        <v>0</v>
      </c>
      <c r="AH297" s="192">
        <v>0</v>
      </c>
      <c r="AI297" s="90" t="s">
        <v>88</v>
      </c>
      <c r="AJ297" s="94">
        <v>0</v>
      </c>
      <c r="AK297" s="94">
        <v>0</v>
      </c>
      <c r="AL297" s="94">
        <v>0</v>
      </c>
      <c r="AM297" s="94">
        <v>0</v>
      </c>
      <c r="AN297" s="94">
        <v>0</v>
      </c>
      <c r="AO297" s="94">
        <v>0</v>
      </c>
      <c r="AP297" s="94">
        <v>0</v>
      </c>
      <c r="AQ297" s="192">
        <v>0</v>
      </c>
      <c r="AR297" s="192">
        <v>0</v>
      </c>
      <c r="AS297" s="192">
        <v>0</v>
      </c>
      <c r="AT297" s="192">
        <v>0</v>
      </c>
      <c r="AU297" s="95" t="s">
        <v>871</v>
      </c>
      <c r="AV297" s="230">
        <f t="shared" si="427"/>
        <v>0</v>
      </c>
      <c r="AW297" s="230">
        <f t="shared" si="428"/>
        <v>0</v>
      </c>
      <c r="AX297" s="230" t="str">
        <f t="shared" si="429"/>
        <v>B3</v>
      </c>
      <c r="AY297" s="141">
        <f t="shared" si="430"/>
        <v>6</v>
      </c>
      <c r="AZ297" s="70">
        <f t="shared" si="431"/>
        <v>1</v>
      </c>
      <c r="BA297" s="70">
        <f t="shared" si="432"/>
        <v>1</v>
      </c>
      <c r="BB297" s="70">
        <f t="shared" si="433"/>
        <v>1</v>
      </c>
      <c r="BC297" s="70">
        <f t="shared" si="434"/>
        <v>1</v>
      </c>
      <c r="BD297" s="70">
        <f t="shared" si="435"/>
        <v>1</v>
      </c>
      <c r="BE297" s="70">
        <f t="shared" si="436"/>
        <v>0</v>
      </c>
      <c r="BF297" s="70">
        <f t="shared" si="437"/>
        <v>0</v>
      </c>
      <c r="BG297" s="71">
        <f t="shared" si="438"/>
        <v>0</v>
      </c>
      <c r="BH297" s="71">
        <f t="shared" si="439"/>
        <v>0</v>
      </c>
      <c r="BI297" s="71">
        <f t="shared" si="440"/>
        <v>0</v>
      </c>
      <c r="BJ297" s="71">
        <f t="shared" si="441"/>
        <v>0</v>
      </c>
      <c r="BK297" s="71">
        <f t="shared" si="442"/>
        <v>0</v>
      </c>
      <c r="BL297" s="70">
        <f t="shared" si="443"/>
        <v>1</v>
      </c>
      <c r="BM297" s="70">
        <f t="shared" si="444"/>
        <v>0</v>
      </c>
      <c r="BN297" s="70">
        <f t="shared" si="445"/>
        <v>0</v>
      </c>
      <c r="BO297" s="70">
        <f t="shared" si="446"/>
        <v>0</v>
      </c>
      <c r="BP297" s="144">
        <f t="shared" si="447"/>
        <v>0</v>
      </c>
      <c r="BQ297" s="144">
        <f t="shared" si="448"/>
        <v>0</v>
      </c>
      <c r="BR297" s="144">
        <f t="shared" si="449"/>
        <v>955626</v>
      </c>
      <c r="BS297" s="144">
        <f t="shared" si="450"/>
        <v>0</v>
      </c>
      <c r="BT297" s="144">
        <f t="shared" si="451"/>
        <v>0</v>
      </c>
      <c r="BU297" s="144">
        <f t="shared" si="452"/>
        <v>0</v>
      </c>
      <c r="BV297" s="144">
        <f t="shared" si="453"/>
        <v>0</v>
      </c>
      <c r="BW297" s="144">
        <f t="shared" si="454"/>
        <v>0</v>
      </c>
      <c r="BX297" s="144">
        <f t="shared" si="455"/>
        <v>0</v>
      </c>
      <c r="BY297" s="144">
        <f t="shared" si="456"/>
        <v>0</v>
      </c>
      <c r="BZ297" s="9">
        <v>0</v>
      </c>
      <c r="CA297" s="9">
        <v>0</v>
      </c>
      <c r="CB297" s="9">
        <v>0</v>
      </c>
      <c r="CC297" s="9">
        <v>0</v>
      </c>
      <c r="CD297" s="9">
        <v>0</v>
      </c>
      <c r="CE297" s="9">
        <v>0</v>
      </c>
      <c r="CF297" s="9">
        <v>0</v>
      </c>
      <c r="CG297" s="9">
        <v>0</v>
      </c>
      <c r="CH297" s="9">
        <v>0</v>
      </c>
      <c r="CI297" s="9">
        <v>0</v>
      </c>
      <c r="CJ297" s="9">
        <v>0</v>
      </c>
      <c r="CK297" s="9">
        <v>0</v>
      </c>
      <c r="CL297" s="9">
        <v>0</v>
      </c>
      <c r="CM297" s="9">
        <v>0</v>
      </c>
      <c r="CN297" s="9">
        <v>0</v>
      </c>
      <c r="CO297" s="9">
        <v>0</v>
      </c>
      <c r="CP297" s="9">
        <v>0</v>
      </c>
      <c r="CQ297" s="9">
        <v>0</v>
      </c>
      <c r="CR297" s="9">
        <v>0</v>
      </c>
      <c r="CS297" s="9">
        <v>0</v>
      </c>
      <c r="CT297" s="9">
        <v>0</v>
      </c>
      <c r="CU297" s="9">
        <v>0</v>
      </c>
      <c r="CV297" s="9">
        <v>0</v>
      </c>
      <c r="CW297" s="9">
        <v>0</v>
      </c>
      <c r="CX297" s="9">
        <v>0</v>
      </c>
      <c r="CY297" s="9">
        <v>0</v>
      </c>
      <c r="CZ297" s="9">
        <v>0</v>
      </c>
      <c r="DA297" s="9">
        <v>0</v>
      </c>
      <c r="DB297" s="9">
        <v>0</v>
      </c>
      <c r="DC297" s="9">
        <v>0</v>
      </c>
      <c r="DD297" s="9">
        <v>0</v>
      </c>
      <c r="DE297" s="9">
        <v>0</v>
      </c>
      <c r="DF297" s="9">
        <v>0</v>
      </c>
      <c r="DG297" s="144">
        <f t="shared" si="457"/>
        <v>20500</v>
      </c>
      <c r="DH297" s="144">
        <f t="shared" ref="DH297:EW297" si="498">DG297</f>
        <v>20500</v>
      </c>
      <c r="DI297" s="144">
        <f t="shared" si="498"/>
        <v>20500</v>
      </c>
      <c r="DJ297" s="144">
        <f t="shared" si="498"/>
        <v>20500</v>
      </c>
      <c r="DK297" s="144">
        <f t="shared" si="498"/>
        <v>20500</v>
      </c>
      <c r="DL297" s="144">
        <f t="shared" si="498"/>
        <v>20500</v>
      </c>
      <c r="DM297" s="144">
        <f t="shared" si="498"/>
        <v>20500</v>
      </c>
      <c r="DN297" s="144">
        <f t="shared" si="498"/>
        <v>20500</v>
      </c>
      <c r="DO297" s="144">
        <f t="shared" si="498"/>
        <v>20500</v>
      </c>
      <c r="DP297" s="144">
        <f t="shared" si="498"/>
        <v>20500</v>
      </c>
      <c r="DQ297" s="144">
        <f t="shared" si="498"/>
        <v>20500</v>
      </c>
      <c r="DR297" s="144">
        <f t="shared" si="498"/>
        <v>20500</v>
      </c>
      <c r="DS297" s="144">
        <f t="shared" si="498"/>
        <v>20500</v>
      </c>
      <c r="DT297" s="144">
        <f t="shared" si="498"/>
        <v>20500</v>
      </c>
      <c r="DU297" s="144">
        <f t="shared" si="498"/>
        <v>20500</v>
      </c>
      <c r="DV297" s="144">
        <f t="shared" si="498"/>
        <v>20500</v>
      </c>
      <c r="DW297" s="144">
        <f t="shared" si="498"/>
        <v>20500</v>
      </c>
      <c r="DX297" s="144">
        <f t="shared" si="498"/>
        <v>20500</v>
      </c>
      <c r="DY297" s="144">
        <f t="shared" si="498"/>
        <v>20500</v>
      </c>
      <c r="DZ297" s="144">
        <f t="shared" si="498"/>
        <v>20500</v>
      </c>
      <c r="EA297" s="144">
        <f t="shared" si="498"/>
        <v>20500</v>
      </c>
      <c r="EB297" s="144">
        <f t="shared" si="498"/>
        <v>20500</v>
      </c>
      <c r="EC297" s="144">
        <f t="shared" si="498"/>
        <v>20500</v>
      </c>
      <c r="ED297" s="144">
        <f t="shared" si="498"/>
        <v>20500</v>
      </c>
      <c r="EE297" s="144">
        <f t="shared" si="498"/>
        <v>20500</v>
      </c>
      <c r="EF297" s="144">
        <f t="shared" si="498"/>
        <v>20500</v>
      </c>
      <c r="EG297" s="144">
        <f t="shared" si="498"/>
        <v>20500</v>
      </c>
      <c r="EH297" s="144">
        <f t="shared" si="498"/>
        <v>20500</v>
      </c>
      <c r="EI297" s="144">
        <f t="shared" si="498"/>
        <v>20500</v>
      </c>
      <c r="EJ297" s="144">
        <f t="shared" si="498"/>
        <v>20500</v>
      </c>
      <c r="EK297" s="144">
        <f t="shared" si="498"/>
        <v>20500</v>
      </c>
      <c r="EL297" s="144">
        <f t="shared" si="498"/>
        <v>20500</v>
      </c>
      <c r="EM297" s="144">
        <f t="shared" si="498"/>
        <v>20500</v>
      </c>
      <c r="EN297" s="144">
        <f t="shared" si="498"/>
        <v>20500</v>
      </c>
      <c r="EO297" s="144">
        <f t="shared" si="498"/>
        <v>20500</v>
      </c>
      <c r="EP297" s="144">
        <f t="shared" si="498"/>
        <v>20500</v>
      </c>
      <c r="EQ297" s="144">
        <f t="shared" si="498"/>
        <v>20500</v>
      </c>
      <c r="ER297" s="144">
        <f t="shared" si="498"/>
        <v>20500</v>
      </c>
      <c r="ES297" s="144">
        <f t="shared" si="498"/>
        <v>20500</v>
      </c>
      <c r="ET297" s="144">
        <f t="shared" si="498"/>
        <v>20500</v>
      </c>
      <c r="EU297" s="144">
        <f t="shared" si="498"/>
        <v>20500</v>
      </c>
      <c r="EV297" s="144">
        <f t="shared" si="498"/>
        <v>20500</v>
      </c>
      <c r="EW297" s="144">
        <f t="shared" si="498"/>
        <v>20500</v>
      </c>
      <c r="EX297" s="147">
        <f>PV(0.05,'PV factor'!C79,,-BR297)</f>
        <v>866780.95238095231</v>
      </c>
      <c r="EY297" s="147">
        <f>PV(0.05,'PV factor'!D79,,-BS297)</f>
        <v>0</v>
      </c>
      <c r="EZ297" s="147">
        <f>PV(0.05,'PV factor'!E79,,-BT297)</f>
        <v>0</v>
      </c>
      <c r="FA297" s="147">
        <f>PV(0.05,'PV factor'!F79,,-BU297)</f>
        <v>0</v>
      </c>
      <c r="FB297" s="147">
        <f>PV(0.05,'PV factor'!G79,,-BV297)</f>
        <v>0</v>
      </c>
      <c r="FC297" s="147">
        <f>PV(0.05,'PV factor'!H79,,-BW297)</f>
        <v>0</v>
      </c>
      <c r="FD297" s="147">
        <f>PV(0.05,'PV factor'!I79,,-BX297)</f>
        <v>0</v>
      </c>
      <c r="FE297" s="147">
        <f>PV(0.05,'PV factor'!J79,,-BY297)</f>
        <v>0</v>
      </c>
      <c r="FF297" s="147">
        <f>PV(0.05,'PV factor'!K79,,-BZ297)</f>
        <v>0</v>
      </c>
      <c r="FG297" s="147">
        <f>PV(0.05,'PV factor'!L79,,-CA297)</f>
        <v>0</v>
      </c>
      <c r="FH297" s="147">
        <f>PV(0.05,'PV factor'!M79,,-CB297)</f>
        <v>0</v>
      </c>
      <c r="FI297" s="147">
        <f>PV(0.05,'PV factor'!N79,,-CC297)</f>
        <v>0</v>
      </c>
      <c r="FJ297" s="147">
        <f>PV(0.05,'PV factor'!O79,,-CD297)</f>
        <v>0</v>
      </c>
      <c r="FK297" s="147">
        <f>PV(0.05,'PV factor'!P79,,-CE297)</f>
        <v>0</v>
      </c>
      <c r="FL297" s="147">
        <f>PV(0.05,'PV factor'!Q79,,-CF297)</f>
        <v>0</v>
      </c>
      <c r="FM297" s="147">
        <f>PV(0.05,'PV factor'!R79,,-CG297)</f>
        <v>0</v>
      </c>
      <c r="FN297" s="147">
        <f>PV(0.05,'PV factor'!S79,,-CH297)</f>
        <v>0</v>
      </c>
      <c r="FO297" s="147">
        <f>PV(0.05,'PV factor'!T79,,-CI297)</f>
        <v>0</v>
      </c>
      <c r="FP297" s="147">
        <f>PV(0.05,'PV factor'!U79,,-CJ297)</f>
        <v>0</v>
      </c>
      <c r="FQ297" s="147">
        <f>PV(0.05,'PV factor'!V79,,-CK297)</f>
        <v>0</v>
      </c>
      <c r="FR297" s="147">
        <f>PV(0.05,'PV factor'!W79,,-CL297)</f>
        <v>0</v>
      </c>
      <c r="FS297" s="147">
        <f>PV(0.05,'PV factor'!X79,,-CM297)</f>
        <v>0</v>
      </c>
      <c r="FT297" s="147">
        <f>PV(0.05,'PV factor'!Y79,,-CN297)</f>
        <v>0</v>
      </c>
      <c r="FU297" s="147">
        <f>PV(0.05,'PV factor'!Z79,,-CO297)</f>
        <v>0</v>
      </c>
      <c r="FV297" s="147">
        <f>PV(0.05,'PV factor'!AA79,,-CP297)</f>
        <v>0</v>
      </c>
      <c r="FW297" s="147">
        <f>PV(0.05,'PV factor'!AB79,,-CQ297)</f>
        <v>0</v>
      </c>
      <c r="FX297" s="147">
        <f>PV(0.05,'PV factor'!AC79,,-CR297)</f>
        <v>0</v>
      </c>
      <c r="FY297" s="147">
        <f>PV(0.05,'PV factor'!AD79,,-CS297)</f>
        <v>0</v>
      </c>
      <c r="FZ297" s="147">
        <f>PV(0.05,'PV factor'!AE79,,-CT297)</f>
        <v>0</v>
      </c>
      <c r="GA297" s="147">
        <f>PV(0.05,'PV factor'!AF79,,-CU297)</f>
        <v>0</v>
      </c>
      <c r="GB297" s="147">
        <f>PV(0.05,'PV factor'!AG79,,-CV297)</f>
        <v>0</v>
      </c>
      <c r="GC297" s="147">
        <f>PV(0.05,'PV factor'!AH79,,-CW297)</f>
        <v>0</v>
      </c>
      <c r="GD297" s="147">
        <f>PV(0.05,'PV factor'!AI79,,-CX297)</f>
        <v>0</v>
      </c>
      <c r="GE297" s="147">
        <f>PV(0.05,'PV factor'!AJ79,,-CY297)</f>
        <v>0</v>
      </c>
      <c r="GF297" s="147">
        <f>PV(0.05,'PV factor'!AK79,,-CZ297)</f>
        <v>0</v>
      </c>
      <c r="GG297" s="147">
        <f>PV(0.05,'PV factor'!AL79,,-DA297)</f>
        <v>0</v>
      </c>
      <c r="GH297" s="147">
        <f>PV(0.05,'PV factor'!AM79,,-DB297)</f>
        <v>0</v>
      </c>
      <c r="GI297" s="147">
        <f>PV(0.05,'PV factor'!AN79,,-DC297)</f>
        <v>0</v>
      </c>
      <c r="GJ297" s="147">
        <f>PV(0.05,'PV factor'!AO79,,-DD297)</f>
        <v>0</v>
      </c>
      <c r="GK297" s="147">
        <f>PV(0.05,'PV factor'!AP79,,-DE297)</f>
        <v>0</v>
      </c>
      <c r="GL297" s="147">
        <f>PV(0.05,'PV factor'!C79,,-DI297)</f>
        <v>18594.104308390022</v>
      </c>
      <c r="GM297" s="147">
        <f>PV(0.05,'PV factor'!D79,,-DJ297)</f>
        <v>17708.670769895256</v>
      </c>
      <c r="GN297" s="147">
        <f>PV(0.05,'PV factor'!E79,,-DK297)</f>
        <v>16865.400733233582</v>
      </c>
      <c r="GO297" s="147">
        <f>PV(0.05,'PV factor'!F79,,-DL297)</f>
        <v>16062.286412603409</v>
      </c>
      <c r="GP297" s="147">
        <f>PV(0.05,'PV factor'!G79,,-DM297)</f>
        <v>15297.415631050868</v>
      </c>
      <c r="GQ297" s="147">
        <f>PV(0.05,'PV factor'!H79,,-DN297)</f>
        <v>14568.967267667489</v>
      </c>
      <c r="GR297" s="147">
        <f>PV(0.05,'PV factor'!I79,,-DO297)</f>
        <v>13875.206921588087</v>
      </c>
      <c r="GS297" s="147">
        <f>PV(0.05,'PV factor'!J79,,-DP297)</f>
        <v>13214.482782464844</v>
      </c>
      <c r="GT297" s="147">
        <f>PV(0.05,'PV factor'!K79,,-DQ297)</f>
        <v>12585.221697585566</v>
      </c>
      <c r="GU297" s="147">
        <f>PV(0.05,'PV factor'!L79,,-DR297)</f>
        <v>11985.925426271966</v>
      </c>
      <c r="GV297" s="147">
        <f>PV(0.05,'PV factor'!M79,,-DS297)</f>
        <v>11415.16707263997</v>
      </c>
      <c r="GW297" s="147">
        <f>PV(0.05,'PV factor'!N79,,-DT297)</f>
        <v>10871.587688228541</v>
      </c>
      <c r="GX297" s="147">
        <f>PV(0.05,'PV factor'!O79,,-DU297)</f>
        <v>10353.893036408137</v>
      </c>
      <c r="GY297" s="147">
        <f>PV(0.05,'PV factor'!P79,,-DV297)</f>
        <v>9860.8505108648897</v>
      </c>
      <c r="GZ297" s="147">
        <f>PV(0.05,'PV factor'!Q79,,-DW297)</f>
        <v>9391.2862008237043</v>
      </c>
      <c r="HA297" s="147">
        <f>PV(0.05,'PV factor'!R79,,-DX297)</f>
        <v>8944.0820960225738</v>
      </c>
      <c r="HB297" s="147">
        <f>PV(0.05,'PV factor'!S79,,-DY297)</f>
        <v>8518.1734247834047</v>
      </c>
      <c r="HC297" s="147">
        <f>PV(0.05,'PV factor'!T79,,-DZ297)</f>
        <v>8112.5461188413374</v>
      </c>
      <c r="HD297" s="147">
        <f>PV(0.05,'PV factor'!U79,,-EA297)</f>
        <v>7726.2343988965122</v>
      </c>
      <c r="HE297" s="147">
        <f>PV(0.05,'PV factor'!V79,,-EB297)</f>
        <v>7358.3184751395356</v>
      </c>
      <c r="HF297" s="147">
        <f>PV(0.05,'PV factor'!W79,,-EC297)</f>
        <v>7007.9223572757483</v>
      </c>
      <c r="HG297" s="147">
        <f>PV(0.05,'PV factor'!X79,,-ED297)</f>
        <v>6674.211768834045</v>
      </c>
      <c r="HH297" s="147">
        <f>PV(0.05,'PV factor'!Y79,,-EE297)</f>
        <v>6356.3921607943294</v>
      </c>
      <c r="HI297" s="147">
        <f>PV(0.05,'PV factor'!Z79,,-EF297)</f>
        <v>6053.7068198041234</v>
      </c>
      <c r="HJ297" s="147">
        <f>PV(0.05,'PV factor'!AA79,,-EG297)</f>
        <v>5765.4350664801168</v>
      </c>
      <c r="HK297" s="147">
        <f>PV(0.05,'PV factor'!AB79,,-EH297)</f>
        <v>5490.8905395048732</v>
      </c>
      <c r="HL297" s="147">
        <f>PV(0.05,'PV factor'!AC79,,-EI297)</f>
        <v>5229.4195614332129</v>
      </c>
      <c r="HM297" s="147">
        <f>PV(0.05,'PV factor'!AD79,,-EJ297)</f>
        <v>4980.3995823173445</v>
      </c>
      <c r="HN297" s="147">
        <f>PV(0.05,'PV factor'!AE79,,-EK297)</f>
        <v>4743.2376974450917</v>
      </c>
      <c r="HO297" s="147">
        <f>PV(0.05,'PV factor'!AF79,,-EL297)</f>
        <v>4517.3692356619904</v>
      </c>
      <c r="HP297" s="147">
        <f>PV(0.05,'PV factor'!AG79,,-EM297)</f>
        <v>4302.2564149161817</v>
      </c>
      <c r="HQ297" s="147">
        <f>PV(0.05,'PV factor'!AH79,,-EN297)</f>
        <v>4097.3870618249348</v>
      </c>
      <c r="HR297" s="147">
        <f>PV(0.05,'PV factor'!AI79,,-EO297)</f>
        <v>3902.2733922142238</v>
      </c>
      <c r="HS297" s="147">
        <f>PV(0.05,'PV factor'!AJ79,,-EP297)</f>
        <v>3716.4508497278316</v>
      </c>
      <c r="HT297" s="147">
        <f>PV(0.05,'PV factor'!AK79,,-EQ297)</f>
        <v>3539.4769997407925</v>
      </c>
      <c r="HU297" s="147">
        <f>PV(0.05,'PV factor'!AL79,,-ER297)</f>
        <v>3370.9304759436118</v>
      </c>
      <c r="HV297" s="147">
        <f>PV(0.05,'PV factor'!AM79,,-ES297)</f>
        <v>3210.4099770891544</v>
      </c>
      <c r="HW297" s="147">
        <f>PV(0.05,'PV factor'!AN79,,-ET297)</f>
        <v>3057.5333115134799</v>
      </c>
      <c r="HX297" s="147">
        <f>PV(0.05,'PV factor'!AO79,,-EU297)</f>
        <v>2911.9364871556954</v>
      </c>
      <c r="HY297" s="147">
        <f>PV(0.05,'PV factor'!AP79,,-EV297)</f>
        <v>2773.272844910186</v>
      </c>
      <c r="HZ297" s="147">
        <f t="shared" si="459"/>
        <v>866780.95238095231</v>
      </c>
      <c r="IA297" s="147">
        <f t="shared" si="460"/>
        <v>335010.73357798671</v>
      </c>
      <c r="IB297" s="401">
        <f t="shared" si="461"/>
        <v>0.38649987941907232</v>
      </c>
    </row>
    <row r="298" spans="1:236" ht="90" customHeight="1" x14ac:dyDescent="0.2">
      <c r="A298" s="161" t="s">
        <v>2267</v>
      </c>
      <c r="B298" s="150" t="s">
        <v>2745</v>
      </c>
      <c r="C298" s="150" t="s">
        <v>2203</v>
      </c>
      <c r="D298" s="148">
        <v>9</v>
      </c>
      <c r="E298" s="150" t="s">
        <v>2753</v>
      </c>
      <c r="F298" s="151" t="s">
        <v>3633</v>
      </c>
      <c r="G298" s="151" t="s">
        <v>2755</v>
      </c>
      <c r="H298" s="79"/>
      <c r="I298" s="151" t="s">
        <v>316</v>
      </c>
      <c r="J298" s="151">
        <v>40</v>
      </c>
      <c r="K298" s="227" t="s">
        <v>79</v>
      </c>
      <c r="L298" s="159">
        <v>55326</v>
      </c>
      <c r="M298" s="79" t="s">
        <v>2749</v>
      </c>
      <c r="N298" s="79" t="s">
        <v>96</v>
      </c>
      <c r="O298" s="13" t="s">
        <v>217</v>
      </c>
      <c r="P298" s="79" t="s">
        <v>225</v>
      </c>
      <c r="Q298" s="112" t="s">
        <v>100</v>
      </c>
      <c r="R298" s="79" t="s">
        <v>108</v>
      </c>
      <c r="S298" s="79" t="s">
        <v>99</v>
      </c>
      <c r="T298" s="79" t="s">
        <v>385</v>
      </c>
      <c r="U298" s="79" t="s">
        <v>100</v>
      </c>
      <c r="V298" s="81">
        <v>1</v>
      </c>
      <c r="W298" s="149">
        <v>2500000</v>
      </c>
      <c r="X298" s="149">
        <v>50000</v>
      </c>
      <c r="Y298" s="149">
        <v>0</v>
      </c>
      <c r="Z298" s="149">
        <v>0</v>
      </c>
      <c r="AA298" s="149">
        <v>0</v>
      </c>
      <c r="AB298" s="149">
        <v>50000</v>
      </c>
      <c r="AC298" s="149">
        <v>1500000</v>
      </c>
      <c r="AD298" s="149">
        <v>950000</v>
      </c>
      <c r="AE298" s="149">
        <v>0</v>
      </c>
      <c r="AF298" s="149">
        <v>0</v>
      </c>
      <c r="AG298" s="149">
        <v>0</v>
      </c>
      <c r="AH298" s="149">
        <v>0</v>
      </c>
      <c r="AI298" s="88" t="s">
        <v>2756</v>
      </c>
      <c r="AJ298" s="149">
        <v>500000</v>
      </c>
      <c r="AK298" s="149">
        <v>0</v>
      </c>
      <c r="AL298" s="149">
        <v>0</v>
      </c>
      <c r="AM298" s="149">
        <v>100000</v>
      </c>
      <c r="AN298" s="149">
        <v>0</v>
      </c>
      <c r="AO298" s="149">
        <v>0</v>
      </c>
      <c r="AP298" s="149">
        <v>400000</v>
      </c>
      <c r="AQ298" s="149">
        <v>0</v>
      </c>
      <c r="AR298" s="149">
        <v>0</v>
      </c>
      <c r="AS298" s="149">
        <v>0</v>
      </c>
      <c r="AT298" s="149">
        <v>0</v>
      </c>
      <c r="AU298" s="151"/>
      <c r="AV298" s="230">
        <f t="shared" si="427"/>
        <v>0</v>
      </c>
      <c r="AW298" s="230">
        <f t="shared" si="428"/>
        <v>0</v>
      </c>
      <c r="AX298" s="230" t="str">
        <f t="shared" si="429"/>
        <v>B1</v>
      </c>
      <c r="AY298" s="141">
        <f t="shared" si="430"/>
        <v>7</v>
      </c>
      <c r="AZ298" s="70">
        <f t="shared" si="431"/>
        <v>1</v>
      </c>
      <c r="BA298" s="70">
        <f t="shared" si="432"/>
        <v>1</v>
      </c>
      <c r="BB298" s="70">
        <f t="shared" si="433"/>
        <v>1</v>
      </c>
      <c r="BC298" s="70">
        <f t="shared" si="434"/>
        <v>1</v>
      </c>
      <c r="BD298" s="70">
        <f t="shared" si="435"/>
        <v>1</v>
      </c>
      <c r="BE298" s="70">
        <f t="shared" si="436"/>
        <v>0</v>
      </c>
      <c r="BF298" s="70">
        <f t="shared" si="437"/>
        <v>0</v>
      </c>
      <c r="BG298" s="71">
        <f t="shared" si="438"/>
        <v>0</v>
      </c>
      <c r="BH298" s="71">
        <f t="shared" si="439"/>
        <v>0</v>
      </c>
      <c r="BI298" s="71">
        <f t="shared" si="440"/>
        <v>0</v>
      </c>
      <c r="BJ298" s="71">
        <f t="shared" si="441"/>
        <v>0</v>
      </c>
      <c r="BK298" s="71">
        <f t="shared" si="442"/>
        <v>0</v>
      </c>
      <c r="BL298" s="70">
        <f t="shared" si="443"/>
        <v>1</v>
      </c>
      <c r="BM298" s="70">
        <f t="shared" si="444"/>
        <v>1</v>
      </c>
      <c r="BN298" s="70">
        <f t="shared" si="445"/>
        <v>0</v>
      </c>
      <c r="BO298" s="70">
        <f t="shared" si="446"/>
        <v>1</v>
      </c>
      <c r="BP298" s="144">
        <f t="shared" si="447"/>
        <v>0</v>
      </c>
      <c r="BQ298" s="144">
        <f t="shared" si="448"/>
        <v>0</v>
      </c>
      <c r="BR298" s="144">
        <f t="shared" si="449"/>
        <v>100000</v>
      </c>
      <c r="BS298" s="144">
        <f t="shared" si="450"/>
        <v>50000</v>
      </c>
      <c r="BT298" s="144">
        <f t="shared" si="451"/>
        <v>1500000</v>
      </c>
      <c r="BU298" s="144">
        <f t="shared" si="452"/>
        <v>1350000</v>
      </c>
      <c r="BV298" s="144">
        <f t="shared" si="453"/>
        <v>0</v>
      </c>
      <c r="BW298" s="144">
        <f t="shared" si="454"/>
        <v>0</v>
      </c>
      <c r="BX298" s="144">
        <f t="shared" si="455"/>
        <v>0</v>
      </c>
      <c r="BY298" s="144">
        <f t="shared" si="456"/>
        <v>0</v>
      </c>
      <c r="BZ298" s="9">
        <v>0</v>
      </c>
      <c r="CA298" s="9">
        <v>0</v>
      </c>
      <c r="CB298" s="9">
        <v>0</v>
      </c>
      <c r="CC298" s="9">
        <v>0</v>
      </c>
      <c r="CD298" s="9">
        <v>0</v>
      </c>
      <c r="CE298" s="9">
        <v>0</v>
      </c>
      <c r="CF298" s="9">
        <v>0</v>
      </c>
      <c r="CG298" s="9">
        <v>0</v>
      </c>
      <c r="CH298" s="9">
        <v>0</v>
      </c>
      <c r="CI298" s="9">
        <v>0</v>
      </c>
      <c r="CJ298" s="9">
        <v>0</v>
      </c>
      <c r="CK298" s="9">
        <v>0</v>
      </c>
      <c r="CL298" s="9">
        <v>0</v>
      </c>
      <c r="CM298" s="9">
        <v>0</v>
      </c>
      <c r="CN298" s="9">
        <v>0</v>
      </c>
      <c r="CO298" s="9">
        <v>0</v>
      </c>
      <c r="CP298" s="9">
        <v>0</v>
      </c>
      <c r="CQ298" s="9">
        <v>0</v>
      </c>
      <c r="CR298" s="9">
        <v>0</v>
      </c>
      <c r="CS298" s="9">
        <v>0</v>
      </c>
      <c r="CT298" s="9">
        <v>0</v>
      </c>
      <c r="CU298" s="9">
        <v>0</v>
      </c>
      <c r="CV298" s="9">
        <v>0</v>
      </c>
      <c r="CW298" s="9">
        <v>0</v>
      </c>
      <c r="CX298" s="9">
        <v>0</v>
      </c>
      <c r="CY298" s="9">
        <v>0</v>
      </c>
      <c r="CZ298" s="9">
        <v>0</v>
      </c>
      <c r="DA298" s="9">
        <v>0</v>
      </c>
      <c r="DB298" s="9">
        <v>0</v>
      </c>
      <c r="DC298" s="9">
        <v>0</v>
      </c>
      <c r="DD298" s="9">
        <v>0</v>
      </c>
      <c r="DE298" s="9">
        <v>0</v>
      </c>
      <c r="DF298" s="9">
        <v>0</v>
      </c>
      <c r="DG298" s="144">
        <f t="shared" si="457"/>
        <v>55326</v>
      </c>
      <c r="DH298" s="144">
        <f t="shared" ref="DH298:EW298" si="499">DG298</f>
        <v>55326</v>
      </c>
      <c r="DI298" s="144">
        <f t="shared" si="499"/>
        <v>55326</v>
      </c>
      <c r="DJ298" s="144">
        <f t="shared" si="499"/>
        <v>55326</v>
      </c>
      <c r="DK298" s="144">
        <f t="shared" si="499"/>
        <v>55326</v>
      </c>
      <c r="DL298" s="144">
        <f t="shared" si="499"/>
        <v>55326</v>
      </c>
      <c r="DM298" s="144">
        <f t="shared" si="499"/>
        <v>55326</v>
      </c>
      <c r="DN298" s="144">
        <f t="shared" si="499"/>
        <v>55326</v>
      </c>
      <c r="DO298" s="144">
        <f t="shared" si="499"/>
        <v>55326</v>
      </c>
      <c r="DP298" s="144">
        <f t="shared" si="499"/>
        <v>55326</v>
      </c>
      <c r="DQ298" s="144">
        <f t="shared" si="499"/>
        <v>55326</v>
      </c>
      <c r="DR298" s="144">
        <f t="shared" si="499"/>
        <v>55326</v>
      </c>
      <c r="DS298" s="144">
        <f t="shared" si="499"/>
        <v>55326</v>
      </c>
      <c r="DT298" s="144">
        <f t="shared" si="499"/>
        <v>55326</v>
      </c>
      <c r="DU298" s="144">
        <f t="shared" si="499"/>
        <v>55326</v>
      </c>
      <c r="DV298" s="144">
        <f t="shared" si="499"/>
        <v>55326</v>
      </c>
      <c r="DW298" s="144">
        <f t="shared" si="499"/>
        <v>55326</v>
      </c>
      <c r="DX298" s="144">
        <f t="shared" si="499"/>
        <v>55326</v>
      </c>
      <c r="DY298" s="144">
        <f t="shared" si="499"/>
        <v>55326</v>
      </c>
      <c r="DZ298" s="144">
        <f t="shared" si="499"/>
        <v>55326</v>
      </c>
      <c r="EA298" s="144">
        <f t="shared" si="499"/>
        <v>55326</v>
      </c>
      <c r="EB298" s="144">
        <f t="shared" si="499"/>
        <v>55326</v>
      </c>
      <c r="EC298" s="144">
        <f t="shared" si="499"/>
        <v>55326</v>
      </c>
      <c r="ED298" s="144">
        <f t="shared" si="499"/>
        <v>55326</v>
      </c>
      <c r="EE298" s="144">
        <f t="shared" si="499"/>
        <v>55326</v>
      </c>
      <c r="EF298" s="144">
        <f t="shared" si="499"/>
        <v>55326</v>
      </c>
      <c r="EG298" s="144">
        <f t="shared" si="499"/>
        <v>55326</v>
      </c>
      <c r="EH298" s="144">
        <f t="shared" si="499"/>
        <v>55326</v>
      </c>
      <c r="EI298" s="144">
        <f t="shared" si="499"/>
        <v>55326</v>
      </c>
      <c r="EJ298" s="144">
        <f t="shared" si="499"/>
        <v>55326</v>
      </c>
      <c r="EK298" s="144">
        <f t="shared" si="499"/>
        <v>55326</v>
      </c>
      <c r="EL298" s="144">
        <f t="shared" si="499"/>
        <v>55326</v>
      </c>
      <c r="EM298" s="144">
        <f t="shared" si="499"/>
        <v>55326</v>
      </c>
      <c r="EN298" s="144">
        <f t="shared" si="499"/>
        <v>55326</v>
      </c>
      <c r="EO298" s="144">
        <f t="shared" si="499"/>
        <v>55326</v>
      </c>
      <c r="EP298" s="144">
        <f t="shared" si="499"/>
        <v>55326</v>
      </c>
      <c r="EQ298" s="144">
        <f t="shared" si="499"/>
        <v>55326</v>
      </c>
      <c r="ER298" s="144">
        <f t="shared" si="499"/>
        <v>55326</v>
      </c>
      <c r="ES298" s="144">
        <f t="shared" si="499"/>
        <v>55326</v>
      </c>
      <c r="ET298" s="144">
        <f t="shared" si="499"/>
        <v>55326</v>
      </c>
      <c r="EU298" s="144">
        <f t="shared" si="499"/>
        <v>55326</v>
      </c>
      <c r="EV298" s="144">
        <f t="shared" si="499"/>
        <v>55326</v>
      </c>
      <c r="EW298" s="144">
        <f t="shared" si="499"/>
        <v>55326</v>
      </c>
      <c r="EX298" s="147">
        <f>PV(0.05,'PV factor'!C379,,-BR298)</f>
        <v>90702.947845804985</v>
      </c>
      <c r="EY298" s="147">
        <f>PV(0.05,'PV factor'!D379,,-BS298)</f>
        <v>43191.879926573798</v>
      </c>
      <c r="EZ298" s="147">
        <f>PV(0.05,'PV factor'!E379,,-BT298)</f>
        <v>1234053.7121878229</v>
      </c>
      <c r="FA298" s="147">
        <f>PV(0.05,'PV factor'!F379,,-BU298)</f>
        <v>1057760.3247324196</v>
      </c>
      <c r="FB298" s="147">
        <f>PV(0.05,'PV factor'!G379,,-BV298)</f>
        <v>0</v>
      </c>
      <c r="FC298" s="147">
        <f>PV(0.05,'PV factor'!H379,,-BW298)</f>
        <v>0</v>
      </c>
      <c r="FD298" s="147">
        <f>PV(0.05,'PV factor'!I379,,-BX298)</f>
        <v>0</v>
      </c>
      <c r="FE298" s="147">
        <f>PV(0.05,'PV factor'!J379,,-BY298)</f>
        <v>0</v>
      </c>
      <c r="FF298" s="147">
        <f>PV(0.05,'PV factor'!K379,,-BZ298)</f>
        <v>0</v>
      </c>
      <c r="FG298" s="147">
        <f>PV(0.05,'PV factor'!L379,,-CA298)</f>
        <v>0</v>
      </c>
      <c r="FH298" s="147">
        <f>PV(0.05,'PV factor'!M379,,-CB298)</f>
        <v>0</v>
      </c>
      <c r="FI298" s="147">
        <f>PV(0.05,'PV factor'!N379,,-CC298)</f>
        <v>0</v>
      </c>
      <c r="FJ298" s="147">
        <f>PV(0.05,'PV factor'!O379,,-CD298)</f>
        <v>0</v>
      </c>
      <c r="FK298" s="147">
        <f>PV(0.05,'PV factor'!P379,,-CE298)</f>
        <v>0</v>
      </c>
      <c r="FL298" s="147">
        <f>PV(0.05,'PV factor'!Q379,,-CF298)</f>
        <v>0</v>
      </c>
      <c r="FM298" s="147">
        <f>PV(0.05,'PV factor'!R379,,-CG298)</f>
        <v>0</v>
      </c>
      <c r="FN298" s="147">
        <f>PV(0.05,'PV factor'!S379,,-CH298)</f>
        <v>0</v>
      </c>
      <c r="FO298" s="147">
        <f>PV(0.05,'PV factor'!T379,,-CI298)</f>
        <v>0</v>
      </c>
      <c r="FP298" s="147">
        <f>PV(0.05,'PV factor'!U379,,-CJ298)</f>
        <v>0</v>
      </c>
      <c r="FQ298" s="147">
        <f>PV(0.05,'PV factor'!V379,,-CK298)</f>
        <v>0</v>
      </c>
      <c r="FR298" s="147">
        <f>PV(0.05,'PV factor'!W379,,-CL298)</f>
        <v>0</v>
      </c>
      <c r="FS298" s="147">
        <f>PV(0.05,'PV factor'!X379,,-CM298)</f>
        <v>0</v>
      </c>
      <c r="FT298" s="147">
        <f>PV(0.05,'PV factor'!Y379,,-CN298)</f>
        <v>0</v>
      </c>
      <c r="FU298" s="147">
        <f>PV(0.05,'PV factor'!Z379,,-CO298)</f>
        <v>0</v>
      </c>
      <c r="FV298" s="147">
        <f>PV(0.05,'PV factor'!AA379,,-CP298)</f>
        <v>0</v>
      </c>
      <c r="FW298" s="147">
        <f>PV(0.05,'PV factor'!AB379,,-CQ298)</f>
        <v>0</v>
      </c>
      <c r="FX298" s="147">
        <f>PV(0.05,'PV factor'!AC379,,-CR298)</f>
        <v>0</v>
      </c>
      <c r="FY298" s="147">
        <f>PV(0.05,'PV factor'!AD379,,-CS298)</f>
        <v>0</v>
      </c>
      <c r="FZ298" s="147">
        <f>PV(0.05,'PV factor'!AE379,,-CT298)</f>
        <v>0</v>
      </c>
      <c r="GA298" s="147">
        <f>PV(0.05,'PV factor'!AF379,,-CU298)</f>
        <v>0</v>
      </c>
      <c r="GB298" s="147">
        <f>PV(0.05,'PV factor'!AG379,,-CV298)</f>
        <v>0</v>
      </c>
      <c r="GC298" s="147">
        <f>PV(0.05,'PV factor'!AH379,,-CW298)</f>
        <v>0</v>
      </c>
      <c r="GD298" s="147">
        <f>PV(0.05,'PV factor'!AI379,,-CX298)</f>
        <v>0</v>
      </c>
      <c r="GE298" s="147">
        <f>PV(0.05,'PV factor'!AJ379,,-CY298)</f>
        <v>0</v>
      </c>
      <c r="GF298" s="147">
        <f>PV(0.05,'PV factor'!AK379,,-CZ298)</f>
        <v>0</v>
      </c>
      <c r="GG298" s="147">
        <f>PV(0.05,'PV factor'!AL379,,-DA298)</f>
        <v>0</v>
      </c>
      <c r="GH298" s="147">
        <f>PV(0.05,'PV factor'!AM379,,-DB298)</f>
        <v>0</v>
      </c>
      <c r="GI298" s="147">
        <f>PV(0.05,'PV factor'!AN379,,-DC298)</f>
        <v>0</v>
      </c>
      <c r="GJ298" s="147">
        <f>PV(0.05,'PV factor'!AO379,,-DD298)</f>
        <v>0</v>
      </c>
      <c r="GK298" s="147">
        <f>PV(0.05,'PV factor'!AP379,,-DE298)</f>
        <v>0</v>
      </c>
      <c r="GL298" s="147">
        <f>PV(0.05,'PV factor'!C379,,-DI298)</f>
        <v>50182.312925170067</v>
      </c>
      <c r="GM298" s="147">
        <f>PV(0.05,'PV factor'!D379,,-DJ298)</f>
        <v>47792.678976352443</v>
      </c>
      <c r="GN298" s="147">
        <f>PV(0.05,'PV factor'!E379,,-DK298)</f>
        <v>45516.837120335666</v>
      </c>
      <c r="GO298" s="147">
        <f>PV(0.05,'PV factor'!F379,,-DL298)</f>
        <v>43349.368686033959</v>
      </c>
      <c r="GP298" s="147">
        <f>PV(0.05,'PV factor'!G379,,-DM298)</f>
        <v>41285.113034318063</v>
      </c>
      <c r="GQ298" s="147">
        <f>PV(0.05,'PV factor'!H379,,-DN298)</f>
        <v>39319.155270779098</v>
      </c>
      <c r="GR298" s="147">
        <f>PV(0.05,'PV factor'!I379,,-DO298)</f>
        <v>37446.814543599146</v>
      </c>
      <c r="GS298" s="147">
        <f>PV(0.05,'PV factor'!J379,,-DP298)</f>
        <v>35663.632898665855</v>
      </c>
      <c r="GT298" s="147">
        <f>PV(0.05,'PV factor'!K379,,-DQ298)</f>
        <v>33965.364665396053</v>
      </c>
      <c r="GU298" s="147">
        <f>PV(0.05,'PV factor'!L379,,-DR298)</f>
        <v>32347.966347996236</v>
      </c>
      <c r="GV298" s="147">
        <f>PV(0.05,'PV factor'!M379,,-DS298)</f>
        <v>30807.586998091658</v>
      </c>
      <c r="GW298" s="147">
        <f>PV(0.05,'PV factor'!N379,,-DT298)</f>
        <v>29340.559045801572</v>
      </c>
      <c r="GX298" s="147">
        <f>PV(0.05,'PV factor'!O379,,-DU298)</f>
        <v>27943.389567430077</v>
      </c>
      <c r="GY298" s="147">
        <f>PV(0.05,'PV factor'!P379,,-DV298)</f>
        <v>26612.751968981018</v>
      </c>
      <c r="GZ298" s="147">
        <f>PV(0.05,'PV factor'!Q379,,-DW298)</f>
        <v>25345.47806569621</v>
      </c>
      <c r="HA298" s="147">
        <f>PV(0.05,'PV factor'!R379,,-DX298)</f>
        <v>24138.550538758289</v>
      </c>
      <c r="HB298" s="147">
        <f>PV(0.05,'PV factor'!S379,,-DY298)</f>
        <v>22989.095751198372</v>
      </c>
      <c r="HC298" s="147">
        <f>PV(0.05,'PV factor'!T379,,-DZ298)</f>
        <v>21894.376905903213</v>
      </c>
      <c r="HD298" s="147">
        <f>PV(0.05,'PV factor'!U379,,-EA298)</f>
        <v>20851.787529431633</v>
      </c>
      <c r="HE298" s="147">
        <f>PV(0.05,'PV factor'!V379,,-EB298)</f>
        <v>19858.845266125365</v>
      </c>
      <c r="HF298" s="147">
        <f>PV(0.05,'PV factor'!W379,,-EC298)</f>
        <v>18913.185967738442</v>
      </c>
      <c r="HG298" s="147">
        <f>PV(0.05,'PV factor'!X379,,-ED298)</f>
        <v>18012.558064512799</v>
      </c>
      <c r="HH298" s="147">
        <f>PV(0.05,'PV factor'!Y379,,-EE298)</f>
        <v>17154.817204297906</v>
      </c>
      <c r="HI298" s="147">
        <f>PV(0.05,'PV factor'!Z379,,-EF298)</f>
        <v>16337.921146950386</v>
      </c>
      <c r="HJ298" s="147">
        <f>PV(0.05,'PV factor'!AA379,,-EG298)</f>
        <v>15559.92490185751</v>
      </c>
      <c r="HK298" s="147">
        <f>PV(0.05,'PV factor'!AB379,,-EH298)</f>
        <v>14818.976097007151</v>
      </c>
      <c r="HL298" s="147">
        <f>PV(0.05,'PV factor'!AC379,,-EI298)</f>
        <v>14113.310568578241</v>
      </c>
      <c r="HM298" s="147">
        <f>PV(0.05,'PV factor'!AD379,,-EJ298)</f>
        <v>13441.248160550704</v>
      </c>
      <c r="HN298" s="147">
        <f>PV(0.05,'PV factor'!AE379,,-EK298)</f>
        <v>12801.188724334008</v>
      </c>
      <c r="HO298" s="147">
        <f>PV(0.05,'PV factor'!AF379,,-EL298)</f>
        <v>12191.608308889527</v>
      </c>
      <c r="HP298" s="147">
        <f>PV(0.05,'PV factor'!AG379,,-EM298)</f>
        <v>11611.055532275741</v>
      </c>
      <c r="HQ298" s="147">
        <f>PV(0.05,'PV factor'!AH379,,-EN298)</f>
        <v>11058.148125976895</v>
      </c>
      <c r="HR298" s="147">
        <f>PV(0.05,'PV factor'!AI379,,-EO298)</f>
        <v>10531.569643787519</v>
      </c>
      <c r="HS298" s="147">
        <f>PV(0.05,'PV factor'!AJ379,,-EP298)</f>
        <v>10030.066327416684</v>
      </c>
      <c r="HT298" s="147">
        <f>PV(0.05,'PV factor'!AK379,,-EQ298)</f>
        <v>9552.4441213492246</v>
      </c>
      <c r="HU298" s="147">
        <f>PV(0.05,'PV factor'!AL379,,-ER298)</f>
        <v>9097.5658298564031</v>
      </c>
      <c r="HV298" s="147">
        <f>PV(0.05,'PV factor'!AM379,,-ES298)</f>
        <v>8664.348409387052</v>
      </c>
      <c r="HW298" s="147">
        <f>PV(0.05,'PV factor'!AN379,,-ET298)</f>
        <v>8251.7603898924281</v>
      </c>
      <c r="HX298" s="147">
        <f>PV(0.05,'PV factor'!AO379,,-EU298)</f>
        <v>7858.8194189451715</v>
      </c>
      <c r="HY298" s="147">
        <f>PV(0.05,'PV factor'!AP379,,-EV298)</f>
        <v>7484.5899228049248</v>
      </c>
      <c r="HZ298" s="147">
        <f t="shared" si="459"/>
        <v>2425708.8646926209</v>
      </c>
      <c r="IA298" s="147">
        <f t="shared" si="460"/>
        <v>904136.77297247259</v>
      </c>
      <c r="IB298" s="401">
        <f t="shared" si="461"/>
        <v>0.37273095140666945</v>
      </c>
    </row>
    <row r="299" spans="1:236" ht="90" customHeight="1" x14ac:dyDescent="0.2">
      <c r="A299" s="224" t="s">
        <v>638</v>
      </c>
      <c r="B299" s="225" t="s">
        <v>639</v>
      </c>
      <c r="C299" s="225" t="s">
        <v>695</v>
      </c>
      <c r="D299" s="226">
        <v>7</v>
      </c>
      <c r="E299" s="225" t="s">
        <v>696</v>
      </c>
      <c r="F299" s="227" t="s">
        <v>697</v>
      </c>
      <c r="G299" s="227" t="s">
        <v>698</v>
      </c>
      <c r="H299" s="73" t="s">
        <v>77</v>
      </c>
      <c r="I299" s="227" t="s">
        <v>699</v>
      </c>
      <c r="J299" s="227">
        <v>5</v>
      </c>
      <c r="K299" s="227" t="s">
        <v>79</v>
      </c>
      <c r="L299" s="191">
        <v>3839</v>
      </c>
      <c r="M299" s="73" t="s">
        <v>700</v>
      </c>
      <c r="N299" s="73" t="s">
        <v>81</v>
      </c>
      <c r="O299" s="73" t="s">
        <v>106</v>
      </c>
      <c r="P299" s="73" t="s">
        <v>107</v>
      </c>
      <c r="Q299" s="112" t="s">
        <v>100</v>
      </c>
      <c r="R299" s="73" t="s">
        <v>108</v>
      </c>
      <c r="S299" s="73" t="s">
        <v>99</v>
      </c>
      <c r="T299" s="73" t="s">
        <v>645</v>
      </c>
      <c r="U299" s="73" t="s">
        <v>100</v>
      </c>
      <c r="V299" s="228">
        <v>1</v>
      </c>
      <c r="W299" s="229">
        <v>50000</v>
      </c>
      <c r="X299" s="229">
        <v>0</v>
      </c>
      <c r="Y299" s="229">
        <v>0</v>
      </c>
      <c r="Z299" s="229">
        <v>0</v>
      </c>
      <c r="AA299" s="229">
        <v>0</v>
      </c>
      <c r="AB299" s="229">
        <v>50000</v>
      </c>
      <c r="AC299" s="229">
        <v>0</v>
      </c>
      <c r="AD299" s="229">
        <v>0</v>
      </c>
      <c r="AE299" s="229">
        <v>0</v>
      </c>
      <c r="AF299" s="229">
        <v>0</v>
      </c>
      <c r="AG299" s="229">
        <v>0</v>
      </c>
      <c r="AH299" s="229">
        <v>0</v>
      </c>
      <c r="AI299" s="73" t="s">
        <v>88</v>
      </c>
      <c r="AJ299" s="229">
        <v>0</v>
      </c>
      <c r="AK299" s="229">
        <v>0</v>
      </c>
      <c r="AL299" s="229">
        <v>0</v>
      </c>
      <c r="AM299" s="229">
        <v>0</v>
      </c>
      <c r="AN299" s="229">
        <v>0</v>
      </c>
      <c r="AO299" s="229">
        <v>0</v>
      </c>
      <c r="AP299" s="229">
        <v>0</v>
      </c>
      <c r="AQ299" s="229">
        <v>0</v>
      </c>
      <c r="AR299" s="229">
        <v>0</v>
      </c>
      <c r="AS299" s="229">
        <v>0</v>
      </c>
      <c r="AT299" s="229">
        <v>0</v>
      </c>
      <c r="AU299" s="227" t="s">
        <v>701</v>
      </c>
      <c r="AV299" s="230">
        <f t="shared" si="427"/>
        <v>1</v>
      </c>
      <c r="AW299" s="230">
        <f t="shared" si="428"/>
        <v>0</v>
      </c>
      <c r="AX299" s="230" t="str">
        <f t="shared" si="429"/>
        <v>C8</v>
      </c>
      <c r="AY299" s="141">
        <f t="shared" si="430"/>
        <v>9</v>
      </c>
      <c r="AZ299" s="70">
        <f t="shared" si="431"/>
        <v>1</v>
      </c>
      <c r="BA299" s="70">
        <f t="shared" si="432"/>
        <v>1</v>
      </c>
      <c r="BB299" s="70">
        <f t="shared" si="433"/>
        <v>1</v>
      </c>
      <c r="BC299" s="70">
        <f t="shared" si="434"/>
        <v>1</v>
      </c>
      <c r="BD299" s="70">
        <f t="shared" si="435"/>
        <v>1</v>
      </c>
      <c r="BE299" s="70">
        <f t="shared" si="436"/>
        <v>1</v>
      </c>
      <c r="BF299" s="70">
        <f t="shared" si="437"/>
        <v>1</v>
      </c>
      <c r="BG299" s="71">
        <f t="shared" si="438"/>
        <v>0</v>
      </c>
      <c r="BH299" s="71">
        <f t="shared" si="439"/>
        <v>1</v>
      </c>
      <c r="BI299" s="71">
        <f t="shared" si="440"/>
        <v>0</v>
      </c>
      <c r="BJ299" s="71">
        <f t="shared" si="441"/>
        <v>0</v>
      </c>
      <c r="BK299" s="71">
        <f t="shared" si="442"/>
        <v>1</v>
      </c>
      <c r="BL299" s="70">
        <f t="shared" si="443"/>
        <v>1</v>
      </c>
      <c r="BM299" s="70">
        <f t="shared" si="444"/>
        <v>1</v>
      </c>
      <c r="BN299" s="70">
        <f t="shared" si="445"/>
        <v>0</v>
      </c>
      <c r="BO299" s="70">
        <f t="shared" si="446"/>
        <v>1</v>
      </c>
      <c r="BP299" s="144">
        <f t="shared" si="447"/>
        <v>0</v>
      </c>
      <c r="BQ299" s="144">
        <f t="shared" si="448"/>
        <v>0</v>
      </c>
      <c r="BR299" s="144">
        <f t="shared" si="449"/>
        <v>0</v>
      </c>
      <c r="BS299" s="144">
        <f t="shared" si="450"/>
        <v>50000</v>
      </c>
      <c r="BT299" s="144">
        <f t="shared" si="451"/>
        <v>0</v>
      </c>
      <c r="BU299" s="144">
        <f t="shared" si="452"/>
        <v>0</v>
      </c>
      <c r="BV299" s="144">
        <f t="shared" si="453"/>
        <v>0</v>
      </c>
      <c r="BW299" s="144">
        <f t="shared" si="454"/>
        <v>0</v>
      </c>
      <c r="BX299" s="144">
        <f t="shared" si="455"/>
        <v>0</v>
      </c>
      <c r="BY299" s="144">
        <f t="shared" si="456"/>
        <v>0</v>
      </c>
      <c r="BZ299" s="9">
        <v>0</v>
      </c>
      <c r="CA299" s="9">
        <v>0</v>
      </c>
      <c r="CB299" s="9">
        <v>0</v>
      </c>
      <c r="CC299" s="9">
        <v>0</v>
      </c>
      <c r="CD299" s="9">
        <v>0</v>
      </c>
      <c r="CE299" s="9">
        <v>0</v>
      </c>
      <c r="CF299" s="9">
        <v>0</v>
      </c>
      <c r="CG299" s="9">
        <v>0</v>
      </c>
      <c r="CH299" s="9">
        <v>0</v>
      </c>
      <c r="CI299" s="9">
        <v>0</v>
      </c>
      <c r="CJ299" s="9">
        <v>0</v>
      </c>
      <c r="CK299" s="9">
        <v>0</v>
      </c>
      <c r="CL299" s="9">
        <v>0</v>
      </c>
      <c r="CM299" s="9">
        <v>0</v>
      </c>
      <c r="CN299" s="9">
        <v>0</v>
      </c>
      <c r="CO299" s="9">
        <v>0</v>
      </c>
      <c r="CP299" s="9">
        <v>0</v>
      </c>
      <c r="CQ299" s="9">
        <v>0</v>
      </c>
      <c r="CR299" s="9">
        <v>0</v>
      </c>
      <c r="CS299" s="9">
        <v>0</v>
      </c>
      <c r="CT299" s="9">
        <v>0</v>
      </c>
      <c r="CU299" s="9">
        <v>0</v>
      </c>
      <c r="CV299" s="9">
        <v>0</v>
      </c>
      <c r="CW299" s="9">
        <v>0</v>
      </c>
      <c r="CX299" s="9">
        <v>0</v>
      </c>
      <c r="CY299" s="9">
        <v>0</v>
      </c>
      <c r="CZ299" s="9">
        <v>0</v>
      </c>
      <c r="DA299" s="9">
        <v>0</v>
      </c>
      <c r="DB299" s="9">
        <v>0</v>
      </c>
      <c r="DC299" s="9">
        <v>0</v>
      </c>
      <c r="DD299" s="9">
        <v>0</v>
      </c>
      <c r="DE299" s="9">
        <v>0</v>
      </c>
      <c r="DF299" s="9">
        <v>0</v>
      </c>
      <c r="DG299" s="144">
        <f t="shared" si="457"/>
        <v>3839</v>
      </c>
      <c r="DH299" s="144">
        <f t="shared" ref="DH299:EW299" si="500">DG299</f>
        <v>3839</v>
      </c>
      <c r="DI299" s="144">
        <f t="shared" si="500"/>
        <v>3839</v>
      </c>
      <c r="DJ299" s="144">
        <f t="shared" si="500"/>
        <v>3839</v>
      </c>
      <c r="DK299" s="144">
        <f t="shared" si="500"/>
        <v>3839</v>
      </c>
      <c r="DL299" s="144">
        <f t="shared" si="500"/>
        <v>3839</v>
      </c>
      <c r="DM299" s="144">
        <f t="shared" si="500"/>
        <v>3839</v>
      </c>
      <c r="DN299" s="144">
        <f t="shared" si="500"/>
        <v>3839</v>
      </c>
      <c r="DO299" s="144">
        <f t="shared" si="500"/>
        <v>3839</v>
      </c>
      <c r="DP299" s="144">
        <f t="shared" si="500"/>
        <v>3839</v>
      </c>
      <c r="DQ299" s="144">
        <f t="shared" si="500"/>
        <v>3839</v>
      </c>
      <c r="DR299" s="144">
        <f t="shared" si="500"/>
        <v>3839</v>
      </c>
      <c r="DS299" s="144">
        <f t="shared" si="500"/>
        <v>3839</v>
      </c>
      <c r="DT299" s="144">
        <f t="shared" si="500"/>
        <v>3839</v>
      </c>
      <c r="DU299" s="144">
        <f t="shared" si="500"/>
        <v>3839</v>
      </c>
      <c r="DV299" s="144">
        <f t="shared" si="500"/>
        <v>3839</v>
      </c>
      <c r="DW299" s="144">
        <f t="shared" si="500"/>
        <v>3839</v>
      </c>
      <c r="DX299" s="144">
        <f t="shared" si="500"/>
        <v>3839</v>
      </c>
      <c r="DY299" s="144">
        <f t="shared" si="500"/>
        <v>3839</v>
      </c>
      <c r="DZ299" s="144">
        <f t="shared" si="500"/>
        <v>3839</v>
      </c>
      <c r="EA299" s="144">
        <f t="shared" si="500"/>
        <v>3839</v>
      </c>
      <c r="EB299" s="144">
        <f t="shared" si="500"/>
        <v>3839</v>
      </c>
      <c r="EC299" s="144">
        <f t="shared" si="500"/>
        <v>3839</v>
      </c>
      <c r="ED299" s="144">
        <f t="shared" si="500"/>
        <v>3839</v>
      </c>
      <c r="EE299" s="144">
        <f t="shared" si="500"/>
        <v>3839</v>
      </c>
      <c r="EF299" s="144">
        <f t="shared" si="500"/>
        <v>3839</v>
      </c>
      <c r="EG299" s="144">
        <f t="shared" si="500"/>
        <v>3839</v>
      </c>
      <c r="EH299" s="144">
        <f t="shared" si="500"/>
        <v>3839</v>
      </c>
      <c r="EI299" s="144">
        <f t="shared" si="500"/>
        <v>3839</v>
      </c>
      <c r="EJ299" s="144">
        <f t="shared" si="500"/>
        <v>3839</v>
      </c>
      <c r="EK299" s="144">
        <f t="shared" si="500"/>
        <v>3839</v>
      </c>
      <c r="EL299" s="144">
        <f t="shared" si="500"/>
        <v>3839</v>
      </c>
      <c r="EM299" s="144">
        <f t="shared" si="500"/>
        <v>3839</v>
      </c>
      <c r="EN299" s="144">
        <f t="shared" si="500"/>
        <v>3839</v>
      </c>
      <c r="EO299" s="144">
        <f t="shared" si="500"/>
        <v>3839</v>
      </c>
      <c r="EP299" s="144">
        <f t="shared" si="500"/>
        <v>3839</v>
      </c>
      <c r="EQ299" s="144">
        <f t="shared" si="500"/>
        <v>3839</v>
      </c>
      <c r="ER299" s="144">
        <f t="shared" si="500"/>
        <v>3839</v>
      </c>
      <c r="ES299" s="144">
        <f t="shared" si="500"/>
        <v>3839</v>
      </c>
      <c r="ET299" s="144">
        <f t="shared" si="500"/>
        <v>3839</v>
      </c>
      <c r="EU299" s="144">
        <f t="shared" si="500"/>
        <v>3839</v>
      </c>
      <c r="EV299" s="144">
        <f t="shared" si="500"/>
        <v>3839</v>
      </c>
      <c r="EW299" s="144">
        <f t="shared" si="500"/>
        <v>3839</v>
      </c>
      <c r="EX299" s="147">
        <f>PV(0.05,'PV factor'!C12,,-BR299)</f>
        <v>0</v>
      </c>
      <c r="EY299" s="147">
        <f>PV(0.05,'PV factor'!D12,,-BS299)</f>
        <v>43191.879926573798</v>
      </c>
      <c r="EZ299" s="147">
        <f>PV(0.05,'PV factor'!E12,,-BT299)</f>
        <v>0</v>
      </c>
      <c r="FA299" s="147">
        <f>PV(0.05,'PV factor'!F12,,-BU299)</f>
        <v>0</v>
      </c>
      <c r="FB299" s="147">
        <f>PV(0.05,'PV factor'!G12,,-BV299)</f>
        <v>0</v>
      </c>
      <c r="FC299" s="147">
        <f>PV(0.05,'PV factor'!H12,,-BW299)</f>
        <v>0</v>
      </c>
      <c r="FD299" s="147">
        <f>PV(0.05,'PV factor'!I12,,-BX299)</f>
        <v>0</v>
      </c>
      <c r="FE299" s="147">
        <f>PV(0.05,'PV factor'!J12,,-BY299)</f>
        <v>0</v>
      </c>
      <c r="FF299" s="147">
        <f>PV(0.05,'PV factor'!K12,,-BZ299)</f>
        <v>0</v>
      </c>
      <c r="FG299" s="147">
        <f>PV(0.05,'PV factor'!L12,,-CA299)</f>
        <v>0</v>
      </c>
      <c r="FH299" s="147">
        <f>PV(0.05,'PV factor'!M12,,-CB299)</f>
        <v>0</v>
      </c>
      <c r="FI299" s="147">
        <f>PV(0.05,'PV factor'!N12,,-CC299)</f>
        <v>0</v>
      </c>
      <c r="FJ299" s="147">
        <f>PV(0.05,'PV factor'!O12,,-CD299)</f>
        <v>0</v>
      </c>
      <c r="FK299" s="147">
        <f>PV(0.05,'PV factor'!P12,,-CE299)</f>
        <v>0</v>
      </c>
      <c r="FL299" s="147">
        <f>PV(0.05,'PV factor'!Q12,,-CF299)</f>
        <v>0</v>
      </c>
      <c r="FM299" s="147">
        <f>PV(0.05,'PV factor'!R12,,-CG299)</f>
        <v>0</v>
      </c>
      <c r="FN299" s="147">
        <f>PV(0.05,'PV factor'!S12,,-CH299)</f>
        <v>0</v>
      </c>
      <c r="FO299" s="147">
        <f>PV(0.05,'PV factor'!T12,,-CI299)</f>
        <v>0</v>
      </c>
      <c r="FP299" s="147">
        <f>PV(0.05,'PV factor'!U12,,-CJ299)</f>
        <v>0</v>
      </c>
      <c r="FQ299" s="147">
        <f>PV(0.05,'PV factor'!V12,,-CK299)</f>
        <v>0</v>
      </c>
      <c r="FR299" s="147">
        <f>PV(0.05,'PV factor'!W12,,-CL299)</f>
        <v>0</v>
      </c>
      <c r="FS299" s="147">
        <f>PV(0.05,'PV factor'!X12,,-CM299)</f>
        <v>0</v>
      </c>
      <c r="FT299" s="147">
        <f>PV(0.05,'PV factor'!Y12,,-CN299)</f>
        <v>0</v>
      </c>
      <c r="FU299" s="147">
        <f>PV(0.05,'PV factor'!Z12,,-CO299)</f>
        <v>0</v>
      </c>
      <c r="FV299" s="147">
        <f>PV(0.05,'PV factor'!AA12,,-CP299)</f>
        <v>0</v>
      </c>
      <c r="FW299" s="147">
        <f>PV(0.05,'PV factor'!AB12,,-CQ299)</f>
        <v>0</v>
      </c>
      <c r="FX299" s="147">
        <f>PV(0.05,'PV factor'!AC12,,-CR299)</f>
        <v>0</v>
      </c>
      <c r="FY299" s="147">
        <f>PV(0.05,'PV factor'!AD12,,-CS299)</f>
        <v>0</v>
      </c>
      <c r="FZ299" s="147">
        <f>PV(0.05,'PV factor'!AE12,,-CT299)</f>
        <v>0</v>
      </c>
      <c r="GA299" s="147">
        <f>PV(0.05,'PV factor'!AF12,,-CU299)</f>
        <v>0</v>
      </c>
      <c r="GB299" s="147">
        <f>PV(0.05,'PV factor'!AG12,,-CV299)</f>
        <v>0</v>
      </c>
      <c r="GC299" s="147">
        <f>PV(0.05,'PV factor'!AH12,,-CW299)</f>
        <v>0</v>
      </c>
      <c r="GD299" s="147">
        <f>PV(0.05,'PV factor'!AI12,,-CX299)</f>
        <v>0</v>
      </c>
      <c r="GE299" s="147">
        <f>PV(0.05,'PV factor'!AJ12,,-CY299)</f>
        <v>0</v>
      </c>
      <c r="GF299" s="147">
        <f>PV(0.05,'PV factor'!AK12,,-CZ299)</f>
        <v>0</v>
      </c>
      <c r="GG299" s="147">
        <f>PV(0.05,'PV factor'!AL12,,-DA299)</f>
        <v>0</v>
      </c>
      <c r="GH299" s="147">
        <f>PV(0.05,'PV factor'!AM12,,-DB299)</f>
        <v>0</v>
      </c>
      <c r="GI299" s="147">
        <f>PV(0.05,'PV factor'!AN12,,-DC299)</f>
        <v>0</v>
      </c>
      <c r="GJ299" s="147">
        <f>PV(0.05,'PV factor'!AO12,,-DD299)</f>
        <v>0</v>
      </c>
      <c r="GK299" s="147">
        <f>PV(0.05,'PV factor'!AP12,,-DE299)</f>
        <v>0</v>
      </c>
      <c r="GL299" s="147">
        <f>PV(0.05,'PV factor'!C12,,-DI299)</f>
        <v>3482.0861678004535</v>
      </c>
      <c r="GM299" s="147">
        <f>PV(0.05,'PV factor'!D12,,-DJ299)</f>
        <v>3316.2725407623361</v>
      </c>
      <c r="GN299" s="147">
        <f>PV(0.05,'PV factor'!E12,,-DK299)</f>
        <v>3158.3548007260347</v>
      </c>
      <c r="GO299" s="147">
        <f>PV(0.05,'PV factor'!F12,,-DL299)</f>
        <v>3007.9569530724139</v>
      </c>
      <c r="GP299" s="147">
        <f>PV(0.05,'PV factor'!G12,,-DM299)</f>
        <v>2864.7209076880135</v>
      </c>
      <c r="GQ299" s="147">
        <f>PV(0.05,'PV factor'!H12,,-DN299)</f>
        <v>2728.3056263695362</v>
      </c>
      <c r="GR299" s="147">
        <f>PV(0.05,'PV factor'!I12,,-DO299)</f>
        <v>2598.3863108281303</v>
      </c>
      <c r="GS299" s="147">
        <f>PV(0.05,'PV factor'!J12,,-DP299)</f>
        <v>2474.6536293601239</v>
      </c>
      <c r="GT299" s="147">
        <f>PV(0.05,'PV factor'!K12,,-DQ299)</f>
        <v>2356.8129803429752</v>
      </c>
      <c r="GU299" s="147">
        <f>PV(0.05,'PV factor'!L12,,-DR299)</f>
        <v>2244.5837908028334</v>
      </c>
      <c r="GV299" s="147">
        <f>PV(0.05,'PV factor'!M12,,-DS299)</f>
        <v>2137.6988483836508</v>
      </c>
      <c r="GW299" s="147">
        <f>PV(0.05,'PV factor'!N12,,-DT299)</f>
        <v>2035.9036651272863</v>
      </c>
      <c r="GX299" s="147">
        <f>PV(0.05,'PV factor'!O12,,-DU299)</f>
        <v>1938.9558715497969</v>
      </c>
      <c r="GY299" s="147">
        <f>PV(0.05,'PV factor'!P12,,-DV299)</f>
        <v>1846.6246395712346</v>
      </c>
      <c r="GZ299" s="147">
        <f>PV(0.05,'PV factor'!Q12,,-DW299)</f>
        <v>1758.6901329249854</v>
      </c>
      <c r="HA299" s="147">
        <f>PV(0.05,'PV factor'!R12,,-DX299)</f>
        <v>1674.9429837380812</v>
      </c>
      <c r="HB299" s="147">
        <f>PV(0.05,'PV factor'!S12,,-DY299)</f>
        <v>1595.1837940362677</v>
      </c>
      <c r="HC299" s="147">
        <f>PV(0.05,'PV factor'!T12,,-DZ299)</f>
        <v>1519.2226609869217</v>
      </c>
      <c r="HD299" s="147">
        <f>PV(0.05,'PV factor'!U12,,-EA299)</f>
        <v>1446.8787247494492</v>
      </c>
      <c r="HE299" s="147">
        <f>PV(0.05,'PV factor'!V12,,-EB299)</f>
        <v>1377.9797378566184</v>
      </c>
      <c r="HF299" s="147">
        <f>PV(0.05,'PV factor'!W12,,-EC299)</f>
        <v>1312.3616551015414</v>
      </c>
      <c r="HG299" s="147">
        <f>PV(0.05,'PV factor'!X12,,-ED299)</f>
        <v>1249.8682429538487</v>
      </c>
      <c r="HH299" s="147">
        <f>PV(0.05,'PV factor'!Y12,,-EE299)</f>
        <v>1190.3507075750942</v>
      </c>
      <c r="HI299" s="147">
        <f>PV(0.05,'PV factor'!Z12,,-EF299)</f>
        <v>1133.6673405477086</v>
      </c>
      <c r="HJ299" s="147">
        <f>PV(0.05,'PV factor'!AA12,,-EG299)</f>
        <v>1079.6831814740083</v>
      </c>
      <c r="HK299" s="147">
        <f>PV(0.05,'PV factor'!AB12,,-EH299)</f>
        <v>1028.2696966419126</v>
      </c>
      <c r="HL299" s="147">
        <f>PV(0.05,'PV factor'!AC12,,-EI299)</f>
        <v>979.30447299229775</v>
      </c>
      <c r="HM299" s="147">
        <f>PV(0.05,'PV factor'!AD12,,-EJ299)</f>
        <v>932.67092665933103</v>
      </c>
      <c r="HN299" s="147">
        <f>PV(0.05,'PV factor'!AE12,,-EK299)</f>
        <v>888.25802538983942</v>
      </c>
      <c r="HO299" s="147">
        <f>PV(0.05,'PV factor'!AF12,,-EL299)</f>
        <v>845.96002418079911</v>
      </c>
      <c r="HP299" s="147">
        <f>PV(0.05,'PV factor'!AG12,,-EM299)</f>
        <v>805.67621350552304</v>
      </c>
      <c r="HQ299" s="147">
        <f>PV(0.05,'PV factor'!AH12,,-EN299)</f>
        <v>767.31067952906949</v>
      </c>
      <c r="HR299" s="147">
        <f>PV(0.05,'PV factor'!AI12,,-EO299)</f>
        <v>730.77207574197098</v>
      </c>
      <c r="HS299" s="147">
        <f>PV(0.05,'PV factor'!AJ12,,-EP299)</f>
        <v>695.97340546854366</v>
      </c>
      <c r="HT299" s="147">
        <f>PV(0.05,'PV factor'!AK12,,-EQ299)</f>
        <v>662.83181473194645</v>
      </c>
      <c r="HU299" s="147">
        <f>PV(0.05,'PV factor'!AL12,,-ER299)</f>
        <v>631.26839498280606</v>
      </c>
      <c r="HV299" s="147">
        <f>PV(0.05,'PV factor'!AM12,,-ES299)</f>
        <v>601.20799522172024</v>
      </c>
      <c r="HW299" s="147">
        <f>PV(0.05,'PV factor'!AN12,,-ET299)</f>
        <v>572.57904306830483</v>
      </c>
      <c r="HX299" s="147">
        <f>PV(0.05,'PV factor'!AO12,,-EU299)</f>
        <v>545.31337435076659</v>
      </c>
      <c r="HY299" s="147">
        <f>PV(0.05,'PV factor'!AP12,,-EV299)</f>
        <v>519.34607081025388</v>
      </c>
      <c r="HZ299" s="147">
        <f t="shared" si="459"/>
        <v>43191.879926573798</v>
      </c>
      <c r="IA299" s="147">
        <f t="shared" si="460"/>
        <v>15829.391370049252</v>
      </c>
      <c r="IB299" s="401">
        <f t="shared" si="461"/>
        <v>0.36648998369506536</v>
      </c>
    </row>
    <row r="300" spans="1:236" ht="90" customHeight="1" x14ac:dyDescent="0.2">
      <c r="A300" s="270" t="s">
        <v>1891</v>
      </c>
      <c r="B300" s="108" t="s">
        <v>1892</v>
      </c>
      <c r="C300" s="108" t="s">
        <v>3522</v>
      </c>
      <c r="D300" s="129">
        <v>4</v>
      </c>
      <c r="E300" s="108" t="s">
        <v>1908</v>
      </c>
      <c r="F300" s="124" t="s">
        <v>1909</v>
      </c>
      <c r="G300" s="124" t="s">
        <v>1910</v>
      </c>
      <c r="H300" s="123" t="s">
        <v>1898</v>
      </c>
      <c r="I300" s="124"/>
      <c r="J300" s="124">
        <v>5</v>
      </c>
      <c r="K300" s="95" t="s">
        <v>206</v>
      </c>
      <c r="L300" s="142">
        <v>617.5</v>
      </c>
      <c r="M300" s="124" t="s">
        <v>1911</v>
      </c>
      <c r="N300" s="123" t="s">
        <v>147</v>
      </c>
      <c r="O300" s="123" t="s">
        <v>82</v>
      </c>
      <c r="P300" s="123" t="s">
        <v>280</v>
      </c>
      <c r="Q300" s="112" t="s">
        <v>100</v>
      </c>
      <c r="R300" s="123" t="s">
        <v>108</v>
      </c>
      <c r="S300" s="123" t="s">
        <v>99</v>
      </c>
      <c r="T300" s="123" t="s">
        <v>1633</v>
      </c>
      <c r="U300" s="123" t="s">
        <v>100</v>
      </c>
      <c r="V300" s="308">
        <v>1</v>
      </c>
      <c r="W300" s="309">
        <v>8000</v>
      </c>
      <c r="X300" s="297">
        <v>0</v>
      </c>
      <c r="Y300" s="297">
        <v>0</v>
      </c>
      <c r="Z300" s="297">
        <v>0</v>
      </c>
      <c r="AA300" s="309">
        <v>8000</v>
      </c>
      <c r="AB300" s="297">
        <v>0</v>
      </c>
      <c r="AC300" s="229">
        <v>0</v>
      </c>
      <c r="AD300" s="229">
        <v>0</v>
      </c>
      <c r="AE300" s="229">
        <v>0</v>
      </c>
      <c r="AF300" s="229">
        <v>0</v>
      </c>
      <c r="AG300" s="229">
        <v>0</v>
      </c>
      <c r="AH300" s="229">
        <v>0</v>
      </c>
      <c r="AI300" s="73" t="s">
        <v>88</v>
      </c>
      <c r="AJ300" s="229">
        <v>0</v>
      </c>
      <c r="AK300" s="229">
        <v>0</v>
      </c>
      <c r="AL300" s="229">
        <v>0</v>
      </c>
      <c r="AM300" s="229">
        <v>0</v>
      </c>
      <c r="AN300" s="229">
        <v>0</v>
      </c>
      <c r="AO300" s="229">
        <v>0</v>
      </c>
      <c r="AP300" s="229">
        <v>0</v>
      </c>
      <c r="AQ300" s="229">
        <v>0</v>
      </c>
      <c r="AR300" s="229">
        <v>0</v>
      </c>
      <c r="AS300" s="229">
        <v>0</v>
      </c>
      <c r="AT300" s="229">
        <v>0</v>
      </c>
      <c r="AU300" s="124"/>
      <c r="AV300" s="230">
        <f t="shared" si="427"/>
        <v>1</v>
      </c>
      <c r="AW300" s="230">
        <f t="shared" si="428"/>
        <v>0</v>
      </c>
      <c r="AX300" s="230" t="str">
        <f t="shared" si="429"/>
        <v>D1</v>
      </c>
      <c r="AY300" s="141">
        <f t="shared" si="430"/>
        <v>7</v>
      </c>
      <c r="AZ300" s="70">
        <f t="shared" si="431"/>
        <v>1</v>
      </c>
      <c r="BA300" s="70">
        <f t="shared" si="432"/>
        <v>1</v>
      </c>
      <c r="BB300" s="70">
        <f t="shared" si="433"/>
        <v>1</v>
      </c>
      <c r="BC300" s="70">
        <f t="shared" si="434"/>
        <v>1</v>
      </c>
      <c r="BD300" s="70">
        <f t="shared" si="435"/>
        <v>1</v>
      </c>
      <c r="BE300" s="70">
        <f t="shared" si="436"/>
        <v>0</v>
      </c>
      <c r="BF300" s="70">
        <f t="shared" si="437"/>
        <v>0</v>
      </c>
      <c r="BG300" s="71">
        <f t="shared" si="438"/>
        <v>0</v>
      </c>
      <c r="BH300" s="71">
        <f t="shared" si="439"/>
        <v>1</v>
      </c>
      <c r="BI300" s="71">
        <f t="shared" si="440"/>
        <v>0</v>
      </c>
      <c r="BJ300" s="71">
        <f t="shared" si="441"/>
        <v>1</v>
      </c>
      <c r="BK300" s="71">
        <f t="shared" si="442"/>
        <v>0</v>
      </c>
      <c r="BL300" s="70">
        <f t="shared" si="443"/>
        <v>0</v>
      </c>
      <c r="BM300" s="70">
        <f t="shared" si="444"/>
        <v>1</v>
      </c>
      <c r="BN300" s="70">
        <f t="shared" si="445"/>
        <v>0</v>
      </c>
      <c r="BO300" s="70">
        <f t="shared" si="446"/>
        <v>1</v>
      </c>
      <c r="BP300" s="144">
        <f t="shared" si="447"/>
        <v>0</v>
      </c>
      <c r="BQ300" s="144">
        <f t="shared" si="448"/>
        <v>0</v>
      </c>
      <c r="BR300" s="144">
        <f t="shared" si="449"/>
        <v>8000</v>
      </c>
      <c r="BS300" s="144">
        <f t="shared" si="450"/>
        <v>0</v>
      </c>
      <c r="BT300" s="144">
        <f t="shared" si="451"/>
        <v>0</v>
      </c>
      <c r="BU300" s="144">
        <f t="shared" si="452"/>
        <v>0</v>
      </c>
      <c r="BV300" s="144">
        <f t="shared" si="453"/>
        <v>0</v>
      </c>
      <c r="BW300" s="144">
        <f t="shared" si="454"/>
        <v>0</v>
      </c>
      <c r="BX300" s="144">
        <f t="shared" si="455"/>
        <v>0</v>
      </c>
      <c r="BY300" s="144">
        <f t="shared" si="456"/>
        <v>0</v>
      </c>
      <c r="BZ300" s="9">
        <v>0</v>
      </c>
      <c r="CA300" s="9">
        <v>0</v>
      </c>
      <c r="CB300" s="9">
        <v>0</v>
      </c>
      <c r="CC300" s="9">
        <v>0</v>
      </c>
      <c r="CD300" s="9">
        <v>0</v>
      </c>
      <c r="CE300" s="9">
        <v>0</v>
      </c>
      <c r="CF300" s="9">
        <v>0</v>
      </c>
      <c r="CG300" s="9">
        <v>0</v>
      </c>
      <c r="CH300" s="9">
        <v>0</v>
      </c>
      <c r="CI300" s="9">
        <v>0</v>
      </c>
      <c r="CJ300" s="9">
        <v>0</v>
      </c>
      <c r="CK300" s="9">
        <v>0</v>
      </c>
      <c r="CL300" s="9">
        <v>0</v>
      </c>
      <c r="CM300" s="9">
        <v>0</v>
      </c>
      <c r="CN300" s="9">
        <v>0</v>
      </c>
      <c r="CO300" s="9">
        <v>0</v>
      </c>
      <c r="CP300" s="9">
        <v>0</v>
      </c>
      <c r="CQ300" s="9">
        <v>0</v>
      </c>
      <c r="CR300" s="9">
        <v>0</v>
      </c>
      <c r="CS300" s="9">
        <v>0</v>
      </c>
      <c r="CT300" s="9">
        <v>0</v>
      </c>
      <c r="CU300" s="9">
        <v>0</v>
      </c>
      <c r="CV300" s="9">
        <v>0</v>
      </c>
      <c r="CW300" s="9">
        <v>0</v>
      </c>
      <c r="CX300" s="9">
        <v>0</v>
      </c>
      <c r="CY300" s="9">
        <v>0</v>
      </c>
      <c r="CZ300" s="9">
        <v>0</v>
      </c>
      <c r="DA300" s="9">
        <v>0</v>
      </c>
      <c r="DB300" s="9">
        <v>0</v>
      </c>
      <c r="DC300" s="9">
        <v>0</v>
      </c>
      <c r="DD300" s="9">
        <v>0</v>
      </c>
      <c r="DE300" s="9">
        <v>0</v>
      </c>
      <c r="DF300" s="9">
        <v>0</v>
      </c>
      <c r="DG300" s="144">
        <f t="shared" si="457"/>
        <v>617.5</v>
      </c>
      <c r="DH300" s="144">
        <f t="shared" ref="DH300:EW300" si="501">DG300</f>
        <v>617.5</v>
      </c>
      <c r="DI300" s="144">
        <f t="shared" si="501"/>
        <v>617.5</v>
      </c>
      <c r="DJ300" s="144">
        <f t="shared" si="501"/>
        <v>617.5</v>
      </c>
      <c r="DK300" s="144">
        <f t="shared" si="501"/>
        <v>617.5</v>
      </c>
      <c r="DL300" s="144">
        <f t="shared" si="501"/>
        <v>617.5</v>
      </c>
      <c r="DM300" s="144">
        <f t="shared" si="501"/>
        <v>617.5</v>
      </c>
      <c r="DN300" s="144">
        <f t="shared" si="501"/>
        <v>617.5</v>
      </c>
      <c r="DO300" s="144">
        <f t="shared" si="501"/>
        <v>617.5</v>
      </c>
      <c r="DP300" s="144">
        <f t="shared" si="501"/>
        <v>617.5</v>
      </c>
      <c r="DQ300" s="144">
        <f t="shared" si="501"/>
        <v>617.5</v>
      </c>
      <c r="DR300" s="144">
        <f t="shared" si="501"/>
        <v>617.5</v>
      </c>
      <c r="DS300" s="144">
        <f t="shared" si="501"/>
        <v>617.5</v>
      </c>
      <c r="DT300" s="144">
        <f t="shared" si="501"/>
        <v>617.5</v>
      </c>
      <c r="DU300" s="144">
        <f t="shared" si="501"/>
        <v>617.5</v>
      </c>
      <c r="DV300" s="144">
        <f t="shared" si="501"/>
        <v>617.5</v>
      </c>
      <c r="DW300" s="144">
        <f t="shared" si="501"/>
        <v>617.5</v>
      </c>
      <c r="DX300" s="144">
        <f t="shared" si="501"/>
        <v>617.5</v>
      </c>
      <c r="DY300" s="144">
        <f t="shared" si="501"/>
        <v>617.5</v>
      </c>
      <c r="DZ300" s="144">
        <f t="shared" si="501"/>
        <v>617.5</v>
      </c>
      <c r="EA300" s="144">
        <f t="shared" si="501"/>
        <v>617.5</v>
      </c>
      <c r="EB300" s="144">
        <f t="shared" si="501"/>
        <v>617.5</v>
      </c>
      <c r="EC300" s="144">
        <f t="shared" si="501"/>
        <v>617.5</v>
      </c>
      <c r="ED300" s="144">
        <f t="shared" si="501"/>
        <v>617.5</v>
      </c>
      <c r="EE300" s="144">
        <f t="shared" si="501"/>
        <v>617.5</v>
      </c>
      <c r="EF300" s="144">
        <f t="shared" si="501"/>
        <v>617.5</v>
      </c>
      <c r="EG300" s="144">
        <f t="shared" si="501"/>
        <v>617.5</v>
      </c>
      <c r="EH300" s="144">
        <f t="shared" si="501"/>
        <v>617.5</v>
      </c>
      <c r="EI300" s="144">
        <f t="shared" si="501"/>
        <v>617.5</v>
      </c>
      <c r="EJ300" s="144">
        <f t="shared" si="501"/>
        <v>617.5</v>
      </c>
      <c r="EK300" s="144">
        <f t="shared" si="501"/>
        <v>617.5</v>
      </c>
      <c r="EL300" s="144">
        <f t="shared" si="501"/>
        <v>617.5</v>
      </c>
      <c r="EM300" s="144">
        <f t="shared" si="501"/>
        <v>617.5</v>
      </c>
      <c r="EN300" s="144">
        <f t="shared" si="501"/>
        <v>617.5</v>
      </c>
      <c r="EO300" s="144">
        <f t="shared" si="501"/>
        <v>617.5</v>
      </c>
      <c r="EP300" s="144">
        <f t="shared" si="501"/>
        <v>617.5</v>
      </c>
      <c r="EQ300" s="144">
        <f t="shared" si="501"/>
        <v>617.5</v>
      </c>
      <c r="ER300" s="144">
        <f t="shared" si="501"/>
        <v>617.5</v>
      </c>
      <c r="ES300" s="144">
        <f t="shared" si="501"/>
        <v>617.5</v>
      </c>
      <c r="ET300" s="144">
        <f t="shared" si="501"/>
        <v>617.5</v>
      </c>
      <c r="EU300" s="144">
        <f t="shared" si="501"/>
        <v>617.5</v>
      </c>
      <c r="EV300" s="144">
        <f t="shared" si="501"/>
        <v>617.5</v>
      </c>
      <c r="EW300" s="144">
        <f t="shared" si="501"/>
        <v>617.5</v>
      </c>
      <c r="EX300" s="147">
        <f>PV(0.05,'PV factor'!C294,,-BR300)</f>
        <v>7256.235827664399</v>
      </c>
      <c r="EY300" s="147">
        <f>PV(0.05,'PV factor'!D294,,-BS300)</f>
        <v>0</v>
      </c>
      <c r="EZ300" s="147">
        <f>PV(0.05,'PV factor'!E294,,-BT300)</f>
        <v>0</v>
      </c>
      <c r="FA300" s="147">
        <f>PV(0.05,'PV factor'!F294,,-BU300)</f>
        <v>0</v>
      </c>
      <c r="FB300" s="147">
        <f>PV(0.05,'PV factor'!G294,,-BV300)</f>
        <v>0</v>
      </c>
      <c r="FC300" s="147">
        <f>PV(0.05,'PV factor'!H294,,-BW300)</f>
        <v>0</v>
      </c>
      <c r="FD300" s="147">
        <f>PV(0.05,'PV factor'!I294,,-BX300)</f>
        <v>0</v>
      </c>
      <c r="FE300" s="147">
        <f>PV(0.05,'PV factor'!J294,,-BY300)</f>
        <v>0</v>
      </c>
      <c r="FF300" s="147">
        <f>PV(0.05,'PV factor'!K294,,-BZ300)</f>
        <v>0</v>
      </c>
      <c r="FG300" s="147">
        <f>PV(0.05,'PV factor'!L294,,-CA300)</f>
        <v>0</v>
      </c>
      <c r="FH300" s="147">
        <f>PV(0.05,'PV factor'!M294,,-CB300)</f>
        <v>0</v>
      </c>
      <c r="FI300" s="147">
        <f>PV(0.05,'PV factor'!N294,,-CC300)</f>
        <v>0</v>
      </c>
      <c r="FJ300" s="147">
        <f>PV(0.05,'PV factor'!O294,,-CD300)</f>
        <v>0</v>
      </c>
      <c r="FK300" s="147">
        <f>PV(0.05,'PV factor'!P294,,-CE300)</f>
        <v>0</v>
      </c>
      <c r="FL300" s="147">
        <f>PV(0.05,'PV factor'!Q294,,-CF300)</f>
        <v>0</v>
      </c>
      <c r="FM300" s="147">
        <f>PV(0.05,'PV factor'!R294,,-CG300)</f>
        <v>0</v>
      </c>
      <c r="FN300" s="147">
        <f>PV(0.05,'PV factor'!S294,,-CH300)</f>
        <v>0</v>
      </c>
      <c r="FO300" s="147">
        <f>PV(0.05,'PV factor'!T294,,-CI300)</f>
        <v>0</v>
      </c>
      <c r="FP300" s="147">
        <f>PV(0.05,'PV factor'!U294,,-CJ300)</f>
        <v>0</v>
      </c>
      <c r="FQ300" s="147">
        <f>PV(0.05,'PV factor'!V294,,-CK300)</f>
        <v>0</v>
      </c>
      <c r="FR300" s="147">
        <f>PV(0.05,'PV factor'!W294,,-CL300)</f>
        <v>0</v>
      </c>
      <c r="FS300" s="147">
        <f>PV(0.05,'PV factor'!X294,,-CM300)</f>
        <v>0</v>
      </c>
      <c r="FT300" s="147">
        <f>PV(0.05,'PV factor'!Y294,,-CN300)</f>
        <v>0</v>
      </c>
      <c r="FU300" s="147">
        <f>PV(0.05,'PV factor'!Z294,,-CO300)</f>
        <v>0</v>
      </c>
      <c r="FV300" s="147">
        <f>PV(0.05,'PV factor'!AA294,,-CP300)</f>
        <v>0</v>
      </c>
      <c r="FW300" s="147">
        <f>PV(0.05,'PV factor'!AB294,,-CQ300)</f>
        <v>0</v>
      </c>
      <c r="FX300" s="147">
        <f>PV(0.05,'PV factor'!AC294,,-CR300)</f>
        <v>0</v>
      </c>
      <c r="FY300" s="147">
        <f>PV(0.05,'PV factor'!AD294,,-CS300)</f>
        <v>0</v>
      </c>
      <c r="FZ300" s="147">
        <f>PV(0.05,'PV factor'!AE294,,-CT300)</f>
        <v>0</v>
      </c>
      <c r="GA300" s="147">
        <f>PV(0.05,'PV factor'!AF294,,-CU300)</f>
        <v>0</v>
      </c>
      <c r="GB300" s="147">
        <f>PV(0.05,'PV factor'!AG294,,-CV300)</f>
        <v>0</v>
      </c>
      <c r="GC300" s="147">
        <f>PV(0.05,'PV factor'!AH294,,-CW300)</f>
        <v>0</v>
      </c>
      <c r="GD300" s="147">
        <f>PV(0.05,'PV factor'!AI294,,-CX300)</f>
        <v>0</v>
      </c>
      <c r="GE300" s="147">
        <f>PV(0.05,'PV factor'!AJ294,,-CY300)</f>
        <v>0</v>
      </c>
      <c r="GF300" s="147">
        <f>PV(0.05,'PV factor'!AK294,,-CZ300)</f>
        <v>0</v>
      </c>
      <c r="GG300" s="147">
        <f>PV(0.05,'PV factor'!AL294,,-DA300)</f>
        <v>0</v>
      </c>
      <c r="GH300" s="147">
        <f>PV(0.05,'PV factor'!AM294,,-DB300)</f>
        <v>0</v>
      </c>
      <c r="GI300" s="147">
        <f>PV(0.05,'PV factor'!AN294,,-DC300)</f>
        <v>0</v>
      </c>
      <c r="GJ300" s="147">
        <f>PV(0.05,'PV factor'!AO294,,-DD300)</f>
        <v>0</v>
      </c>
      <c r="GK300" s="147">
        <f>PV(0.05,'PV factor'!AP294,,-DE300)</f>
        <v>0</v>
      </c>
      <c r="GL300" s="147">
        <f>PV(0.05,'PV factor'!C294,,-DI300)</f>
        <v>560.09070294784578</v>
      </c>
      <c r="GM300" s="147">
        <f>PV(0.05,'PV factor'!D294,,-DJ300)</f>
        <v>533.41971709318648</v>
      </c>
      <c r="GN300" s="147">
        <f>PV(0.05,'PV factor'!E294,,-DK300)</f>
        <v>508.01877818398714</v>
      </c>
      <c r="GO300" s="147">
        <f>PV(0.05,'PV factor'!F294,,-DL300)</f>
        <v>483.82740779427343</v>
      </c>
      <c r="GP300" s="147">
        <f>PV(0.05,'PV factor'!G294,,-DM300)</f>
        <v>460.78800742311756</v>
      </c>
      <c r="GQ300" s="147">
        <f>PV(0.05,'PV factor'!H294,,-DN300)</f>
        <v>438.84572135535001</v>
      </c>
      <c r="GR300" s="147">
        <f>PV(0.05,'PV factor'!I294,,-DO300)</f>
        <v>417.94830605271432</v>
      </c>
      <c r="GS300" s="147">
        <f>PV(0.05,'PV factor'!J294,,-DP300)</f>
        <v>398.04600576448979</v>
      </c>
      <c r="GT300" s="147">
        <f>PV(0.05,'PV factor'!K294,,-DQ300)</f>
        <v>379.09143406141885</v>
      </c>
      <c r="GU300" s="147">
        <f>PV(0.05,'PV factor'!L294,,-DR300)</f>
        <v>361.03946101087507</v>
      </c>
      <c r="GV300" s="147">
        <f>PV(0.05,'PV factor'!M294,,-DS300)</f>
        <v>343.84710572464297</v>
      </c>
      <c r="GW300" s="147">
        <f>PV(0.05,'PV factor'!N294,,-DT300)</f>
        <v>327.47343402346945</v>
      </c>
      <c r="GX300" s="147">
        <f>PV(0.05,'PV factor'!O294,,-DU300)</f>
        <v>311.87946097473286</v>
      </c>
      <c r="GY300" s="147">
        <f>PV(0.05,'PV factor'!P294,,-DV300)</f>
        <v>297.02805807117409</v>
      </c>
      <c r="GZ300" s="147">
        <f>PV(0.05,'PV factor'!Q294,,-DW300)</f>
        <v>282.88386482968963</v>
      </c>
      <c r="HA300" s="147">
        <f>PV(0.05,'PV factor'!R294,,-DX300)</f>
        <v>269.41320459970439</v>
      </c>
      <c r="HB300" s="147">
        <f>PV(0.05,'PV factor'!S294,,-DY300)</f>
        <v>256.58400438067082</v>
      </c>
      <c r="HC300" s="147">
        <f>PV(0.05,'PV factor'!T294,,-DZ300)</f>
        <v>244.36571845778175</v>
      </c>
      <c r="HD300" s="147">
        <f>PV(0.05,'PV factor'!U294,,-EA300)</f>
        <v>232.72925567407788</v>
      </c>
      <c r="HE300" s="147">
        <f>PV(0.05,'PV factor'!V294,,-EB300)</f>
        <v>221.64691016578846</v>
      </c>
      <c r="HF300" s="147">
        <f>PV(0.05,'PV factor'!W294,,-EC300)</f>
        <v>211.09229539598903</v>
      </c>
      <c r="HG300" s="147">
        <f>PV(0.05,'PV factor'!X294,,-ED300)</f>
        <v>201.04028132951331</v>
      </c>
      <c r="HH300" s="147">
        <f>PV(0.05,'PV factor'!Y294,,-EE300)</f>
        <v>191.4669345995365</v>
      </c>
      <c r="HI300" s="147">
        <f>PV(0.05,'PV factor'!Z294,,-EF300)</f>
        <v>182.34946152336809</v>
      </c>
      <c r="HJ300" s="147">
        <f>PV(0.05,'PV factor'!AA294,,-EG300)</f>
        <v>173.66615383177913</v>
      </c>
      <c r="HK300" s="147">
        <f>PV(0.05,'PV factor'!AB294,,-EH300)</f>
        <v>165.39633698264677</v>
      </c>
      <c r="HL300" s="147">
        <f>PV(0.05,'PV factor'!AC294,,-EI300)</f>
        <v>157.5203209358541</v>
      </c>
      <c r="HM300" s="147">
        <f>PV(0.05,'PV factor'!AD294,,-EJ300)</f>
        <v>150.01935327224197</v>
      </c>
      <c r="HN300" s="147">
        <f>PV(0.05,'PV factor'!AE294,,-EK300)</f>
        <v>142.87557454499239</v>
      </c>
      <c r="HO300" s="147">
        <f>PV(0.05,'PV factor'!AF294,,-EL300)</f>
        <v>136.07197575713556</v>
      </c>
      <c r="HP300" s="147">
        <f>PV(0.05,'PV factor'!AG294,,-EM300)</f>
        <v>129.59235786393864</v>
      </c>
      <c r="HQ300" s="147">
        <f>PV(0.05,'PV factor'!AH294,,-EN300)</f>
        <v>123.42129320375109</v>
      </c>
      <c r="HR300" s="147">
        <f>PV(0.05,'PV factor'!AI294,,-EO300)</f>
        <v>117.54408876547723</v>
      </c>
      <c r="HS300" s="147">
        <f>PV(0.05,'PV factor'!AJ294,,-EP300)</f>
        <v>111.9467512052164</v>
      </c>
      <c r="HT300" s="147">
        <f>PV(0.05,'PV factor'!AK294,,-EQ300)</f>
        <v>106.61595352877754</v>
      </c>
      <c r="HU300" s="147">
        <f>PV(0.05,'PV factor'!AL294,,-ER300)</f>
        <v>101.53900336074049</v>
      </c>
      <c r="HV300" s="147">
        <f>PV(0.05,'PV factor'!AM294,,-ES300)</f>
        <v>96.703812724514776</v>
      </c>
      <c r="HW300" s="147">
        <f>PV(0.05,'PV factor'!AN294,,-ET300)</f>
        <v>92.09886926144263</v>
      </c>
      <c r="HX300" s="147">
        <f>PV(0.05,'PV factor'!AO294,,-EU300)</f>
        <v>87.713208820421556</v>
      </c>
      <c r="HY300" s="147">
        <f>PV(0.05,'PV factor'!AP294,,-EV300)</f>
        <v>83.536389352782436</v>
      </c>
      <c r="HZ300" s="147">
        <f t="shared" si="459"/>
        <v>7256.235827664399</v>
      </c>
      <c r="IA300" s="147">
        <f t="shared" si="460"/>
        <v>2546.1446134424104</v>
      </c>
      <c r="IB300" s="401">
        <f t="shared" si="461"/>
        <v>0.35089055454003221</v>
      </c>
    </row>
    <row r="301" spans="1:236" ht="90" customHeight="1" x14ac:dyDescent="0.2">
      <c r="A301" s="161" t="s">
        <v>2265</v>
      </c>
      <c r="B301" s="150" t="s">
        <v>3213</v>
      </c>
      <c r="C301" s="150" t="s">
        <v>2144</v>
      </c>
      <c r="D301" s="148">
        <v>18</v>
      </c>
      <c r="E301" s="150" t="s">
        <v>3297</v>
      </c>
      <c r="F301" s="151" t="s">
        <v>3298</v>
      </c>
      <c r="G301" s="151" t="s">
        <v>3299</v>
      </c>
      <c r="H301" s="79" t="s">
        <v>77</v>
      </c>
      <c r="I301" s="221" t="s">
        <v>2584</v>
      </c>
      <c r="J301" s="151">
        <v>5</v>
      </c>
      <c r="K301" s="95" t="s">
        <v>206</v>
      </c>
      <c r="L301" s="111">
        <v>10680</v>
      </c>
      <c r="M301" s="214" t="s">
        <v>3300</v>
      </c>
      <c r="N301" s="79" t="s">
        <v>81</v>
      </c>
      <c r="O301" s="79" t="s">
        <v>82</v>
      </c>
      <c r="P301" s="79" t="s">
        <v>124</v>
      </c>
      <c r="Q301" s="112" t="s">
        <v>100</v>
      </c>
      <c r="R301" s="79" t="s">
        <v>108</v>
      </c>
      <c r="S301" s="79" t="s">
        <v>99</v>
      </c>
      <c r="T301" s="79" t="s">
        <v>3291</v>
      </c>
      <c r="U301" s="79" t="s">
        <v>100</v>
      </c>
      <c r="V301" s="81">
        <v>1</v>
      </c>
      <c r="W301" s="149">
        <v>151500</v>
      </c>
      <c r="X301" s="149">
        <v>0</v>
      </c>
      <c r="Y301" s="149">
        <v>0</v>
      </c>
      <c r="Z301" s="149">
        <v>0</v>
      </c>
      <c r="AA301" s="149">
        <v>0</v>
      </c>
      <c r="AB301" s="149">
        <v>60600</v>
      </c>
      <c r="AC301" s="149">
        <v>60600</v>
      </c>
      <c r="AD301" s="149">
        <v>30300</v>
      </c>
      <c r="AE301" s="149">
        <v>0</v>
      </c>
      <c r="AF301" s="149">
        <v>0</v>
      </c>
      <c r="AG301" s="149">
        <v>0</v>
      </c>
      <c r="AH301" s="149">
        <v>0</v>
      </c>
      <c r="AI301" s="79" t="s">
        <v>88</v>
      </c>
      <c r="AJ301" s="149">
        <v>0</v>
      </c>
      <c r="AK301" s="149">
        <v>0</v>
      </c>
      <c r="AL301" s="149">
        <v>0</v>
      </c>
      <c r="AM301" s="149">
        <v>0</v>
      </c>
      <c r="AN301" s="149">
        <v>0</v>
      </c>
      <c r="AO301" s="149">
        <v>0</v>
      </c>
      <c r="AP301" s="149">
        <v>0</v>
      </c>
      <c r="AQ301" s="149">
        <v>0</v>
      </c>
      <c r="AR301" s="149">
        <v>0</v>
      </c>
      <c r="AS301" s="149">
        <v>0</v>
      </c>
      <c r="AT301" s="149">
        <v>0</v>
      </c>
      <c r="AU301" s="151"/>
      <c r="AV301" s="230">
        <f t="shared" si="427"/>
        <v>1</v>
      </c>
      <c r="AW301" s="230">
        <f t="shared" si="428"/>
        <v>0</v>
      </c>
      <c r="AX301" s="230" t="str">
        <f t="shared" si="429"/>
        <v>D3</v>
      </c>
      <c r="AY301" s="141">
        <f t="shared" si="430"/>
        <v>9</v>
      </c>
      <c r="AZ301" s="70">
        <f t="shared" si="431"/>
        <v>1</v>
      </c>
      <c r="BA301" s="70">
        <f t="shared" si="432"/>
        <v>1</v>
      </c>
      <c r="BB301" s="70">
        <f t="shared" si="433"/>
        <v>1</v>
      </c>
      <c r="BC301" s="70">
        <f t="shared" si="434"/>
        <v>1</v>
      </c>
      <c r="BD301" s="70">
        <f t="shared" si="435"/>
        <v>1</v>
      </c>
      <c r="BE301" s="70">
        <f t="shared" si="436"/>
        <v>1</v>
      </c>
      <c r="BF301" s="70">
        <f t="shared" si="437"/>
        <v>1</v>
      </c>
      <c r="BG301" s="71">
        <f t="shared" si="438"/>
        <v>0</v>
      </c>
      <c r="BH301" s="71">
        <f t="shared" si="439"/>
        <v>1</v>
      </c>
      <c r="BI301" s="71">
        <f t="shared" si="440"/>
        <v>0</v>
      </c>
      <c r="BJ301" s="71">
        <f t="shared" si="441"/>
        <v>0</v>
      </c>
      <c r="BK301" s="71">
        <f t="shared" si="442"/>
        <v>1</v>
      </c>
      <c r="BL301" s="70">
        <f t="shared" si="443"/>
        <v>1</v>
      </c>
      <c r="BM301" s="70">
        <f t="shared" si="444"/>
        <v>1</v>
      </c>
      <c r="BN301" s="70">
        <f t="shared" si="445"/>
        <v>0</v>
      </c>
      <c r="BO301" s="70">
        <f t="shared" si="446"/>
        <v>1</v>
      </c>
      <c r="BP301" s="144">
        <f t="shared" si="447"/>
        <v>0</v>
      </c>
      <c r="BQ301" s="144">
        <f t="shared" si="448"/>
        <v>0</v>
      </c>
      <c r="BR301" s="144">
        <f t="shared" si="449"/>
        <v>0</v>
      </c>
      <c r="BS301" s="144">
        <f t="shared" si="450"/>
        <v>60600</v>
      </c>
      <c r="BT301" s="144">
        <f t="shared" si="451"/>
        <v>60600</v>
      </c>
      <c r="BU301" s="144">
        <f t="shared" si="452"/>
        <v>30300</v>
      </c>
      <c r="BV301" s="144">
        <f t="shared" si="453"/>
        <v>0</v>
      </c>
      <c r="BW301" s="144">
        <f t="shared" si="454"/>
        <v>0</v>
      </c>
      <c r="BX301" s="144">
        <f t="shared" si="455"/>
        <v>0</v>
      </c>
      <c r="BY301" s="144">
        <f t="shared" si="456"/>
        <v>0</v>
      </c>
      <c r="BZ301" s="9">
        <v>0</v>
      </c>
      <c r="CA301" s="9">
        <v>0</v>
      </c>
      <c r="CB301" s="9">
        <v>0</v>
      </c>
      <c r="CC301" s="9">
        <v>0</v>
      </c>
      <c r="CD301" s="9">
        <v>0</v>
      </c>
      <c r="CE301" s="9">
        <v>0</v>
      </c>
      <c r="CF301" s="9">
        <v>0</v>
      </c>
      <c r="CG301" s="9">
        <v>0</v>
      </c>
      <c r="CH301" s="9">
        <v>0</v>
      </c>
      <c r="CI301" s="9">
        <v>0</v>
      </c>
      <c r="CJ301" s="9">
        <v>0</v>
      </c>
      <c r="CK301" s="9">
        <v>0</v>
      </c>
      <c r="CL301" s="9">
        <v>0</v>
      </c>
      <c r="CM301" s="9">
        <v>0</v>
      </c>
      <c r="CN301" s="9">
        <v>0</v>
      </c>
      <c r="CO301" s="9">
        <v>0</v>
      </c>
      <c r="CP301" s="9">
        <v>0</v>
      </c>
      <c r="CQ301" s="9">
        <v>0</v>
      </c>
      <c r="CR301" s="9">
        <v>0</v>
      </c>
      <c r="CS301" s="9">
        <v>0</v>
      </c>
      <c r="CT301" s="9">
        <v>0</v>
      </c>
      <c r="CU301" s="9">
        <v>0</v>
      </c>
      <c r="CV301" s="9">
        <v>0</v>
      </c>
      <c r="CW301" s="9">
        <v>0</v>
      </c>
      <c r="CX301" s="9">
        <v>0</v>
      </c>
      <c r="CY301" s="9">
        <v>0</v>
      </c>
      <c r="CZ301" s="9">
        <v>0</v>
      </c>
      <c r="DA301" s="9">
        <v>0</v>
      </c>
      <c r="DB301" s="9">
        <v>0</v>
      </c>
      <c r="DC301" s="9">
        <v>0</v>
      </c>
      <c r="DD301" s="9">
        <v>0</v>
      </c>
      <c r="DE301" s="9">
        <v>0</v>
      </c>
      <c r="DF301" s="9">
        <v>0</v>
      </c>
      <c r="DG301" s="144">
        <f t="shared" si="457"/>
        <v>10680</v>
      </c>
      <c r="DH301" s="144">
        <f t="shared" ref="DH301:EW301" si="502">DG301</f>
        <v>10680</v>
      </c>
      <c r="DI301" s="144">
        <f t="shared" si="502"/>
        <v>10680</v>
      </c>
      <c r="DJ301" s="144">
        <f t="shared" si="502"/>
        <v>10680</v>
      </c>
      <c r="DK301" s="144">
        <f t="shared" si="502"/>
        <v>10680</v>
      </c>
      <c r="DL301" s="144">
        <f t="shared" si="502"/>
        <v>10680</v>
      </c>
      <c r="DM301" s="144">
        <f t="shared" si="502"/>
        <v>10680</v>
      </c>
      <c r="DN301" s="144">
        <f t="shared" si="502"/>
        <v>10680</v>
      </c>
      <c r="DO301" s="144">
        <f t="shared" si="502"/>
        <v>10680</v>
      </c>
      <c r="DP301" s="144">
        <f t="shared" si="502"/>
        <v>10680</v>
      </c>
      <c r="DQ301" s="144">
        <f t="shared" si="502"/>
        <v>10680</v>
      </c>
      <c r="DR301" s="144">
        <f t="shared" si="502"/>
        <v>10680</v>
      </c>
      <c r="DS301" s="144">
        <f t="shared" si="502"/>
        <v>10680</v>
      </c>
      <c r="DT301" s="144">
        <f t="shared" si="502"/>
        <v>10680</v>
      </c>
      <c r="DU301" s="144">
        <f t="shared" si="502"/>
        <v>10680</v>
      </c>
      <c r="DV301" s="144">
        <f t="shared" si="502"/>
        <v>10680</v>
      </c>
      <c r="DW301" s="144">
        <f t="shared" si="502"/>
        <v>10680</v>
      </c>
      <c r="DX301" s="144">
        <f t="shared" si="502"/>
        <v>10680</v>
      </c>
      <c r="DY301" s="144">
        <f t="shared" si="502"/>
        <v>10680</v>
      </c>
      <c r="DZ301" s="144">
        <f t="shared" si="502"/>
        <v>10680</v>
      </c>
      <c r="EA301" s="144">
        <f t="shared" si="502"/>
        <v>10680</v>
      </c>
      <c r="EB301" s="144">
        <f t="shared" si="502"/>
        <v>10680</v>
      </c>
      <c r="EC301" s="144">
        <f t="shared" si="502"/>
        <v>10680</v>
      </c>
      <c r="ED301" s="144">
        <f t="shared" si="502"/>
        <v>10680</v>
      </c>
      <c r="EE301" s="144">
        <f t="shared" si="502"/>
        <v>10680</v>
      </c>
      <c r="EF301" s="144">
        <f t="shared" si="502"/>
        <v>10680</v>
      </c>
      <c r="EG301" s="144">
        <f t="shared" si="502"/>
        <v>10680</v>
      </c>
      <c r="EH301" s="144">
        <f t="shared" si="502"/>
        <v>10680</v>
      </c>
      <c r="EI301" s="144">
        <f t="shared" si="502"/>
        <v>10680</v>
      </c>
      <c r="EJ301" s="144">
        <f t="shared" si="502"/>
        <v>10680</v>
      </c>
      <c r="EK301" s="144">
        <f t="shared" si="502"/>
        <v>10680</v>
      </c>
      <c r="EL301" s="144">
        <f t="shared" si="502"/>
        <v>10680</v>
      </c>
      <c r="EM301" s="144">
        <f t="shared" si="502"/>
        <v>10680</v>
      </c>
      <c r="EN301" s="144">
        <f t="shared" si="502"/>
        <v>10680</v>
      </c>
      <c r="EO301" s="144">
        <f t="shared" si="502"/>
        <v>10680</v>
      </c>
      <c r="EP301" s="144">
        <f t="shared" si="502"/>
        <v>10680</v>
      </c>
      <c r="EQ301" s="144">
        <f t="shared" si="502"/>
        <v>10680</v>
      </c>
      <c r="ER301" s="144">
        <f t="shared" si="502"/>
        <v>10680</v>
      </c>
      <c r="ES301" s="144">
        <f t="shared" si="502"/>
        <v>10680</v>
      </c>
      <c r="ET301" s="144">
        <f t="shared" si="502"/>
        <v>10680</v>
      </c>
      <c r="EU301" s="144">
        <f t="shared" si="502"/>
        <v>10680</v>
      </c>
      <c r="EV301" s="144">
        <f t="shared" si="502"/>
        <v>10680</v>
      </c>
      <c r="EW301" s="144">
        <f t="shared" si="502"/>
        <v>10680</v>
      </c>
      <c r="EX301" s="147">
        <f>PV(0.05,'PV factor'!C343,,-BR301)</f>
        <v>0</v>
      </c>
      <c r="EY301" s="147">
        <f>PV(0.05,'PV factor'!D343,,-BS301)</f>
        <v>52348.558471007447</v>
      </c>
      <c r="EZ301" s="147">
        <f>PV(0.05,'PV factor'!E343,,-BT301)</f>
        <v>49855.769972388051</v>
      </c>
      <c r="FA301" s="147">
        <f>PV(0.05,'PV factor'!F343,,-BU301)</f>
        <v>23740.842843994305</v>
      </c>
      <c r="FB301" s="147">
        <f>PV(0.05,'PV factor'!G343,,-BV301)</f>
        <v>0</v>
      </c>
      <c r="FC301" s="147">
        <f>PV(0.05,'PV factor'!H343,,-BW301)</f>
        <v>0</v>
      </c>
      <c r="FD301" s="147">
        <f>PV(0.05,'PV factor'!I343,,-BX301)</f>
        <v>0</v>
      </c>
      <c r="FE301" s="147">
        <f>PV(0.05,'PV factor'!J343,,-BY301)</f>
        <v>0</v>
      </c>
      <c r="FF301" s="147">
        <f>PV(0.05,'PV factor'!K343,,-BZ301)</f>
        <v>0</v>
      </c>
      <c r="FG301" s="147">
        <f>PV(0.05,'PV factor'!L343,,-CA301)</f>
        <v>0</v>
      </c>
      <c r="FH301" s="147">
        <f>PV(0.05,'PV factor'!M343,,-CB301)</f>
        <v>0</v>
      </c>
      <c r="FI301" s="147">
        <f>PV(0.05,'PV factor'!N343,,-CC301)</f>
        <v>0</v>
      </c>
      <c r="FJ301" s="147">
        <f>PV(0.05,'PV factor'!O343,,-CD301)</f>
        <v>0</v>
      </c>
      <c r="FK301" s="147">
        <f>PV(0.05,'PV factor'!P343,,-CE301)</f>
        <v>0</v>
      </c>
      <c r="FL301" s="147">
        <f>PV(0.05,'PV factor'!Q343,,-CF301)</f>
        <v>0</v>
      </c>
      <c r="FM301" s="147">
        <f>PV(0.05,'PV factor'!R343,,-CG301)</f>
        <v>0</v>
      </c>
      <c r="FN301" s="147">
        <f>PV(0.05,'PV factor'!S343,,-CH301)</f>
        <v>0</v>
      </c>
      <c r="FO301" s="147">
        <f>PV(0.05,'PV factor'!T343,,-CI301)</f>
        <v>0</v>
      </c>
      <c r="FP301" s="147">
        <f>PV(0.05,'PV factor'!U343,,-CJ301)</f>
        <v>0</v>
      </c>
      <c r="FQ301" s="147">
        <f>PV(0.05,'PV factor'!V343,,-CK301)</f>
        <v>0</v>
      </c>
      <c r="FR301" s="147">
        <f>PV(0.05,'PV factor'!W343,,-CL301)</f>
        <v>0</v>
      </c>
      <c r="FS301" s="147">
        <f>PV(0.05,'PV factor'!X343,,-CM301)</f>
        <v>0</v>
      </c>
      <c r="FT301" s="147">
        <f>PV(0.05,'PV factor'!Y343,,-CN301)</f>
        <v>0</v>
      </c>
      <c r="FU301" s="147">
        <f>PV(0.05,'PV factor'!Z343,,-CO301)</f>
        <v>0</v>
      </c>
      <c r="FV301" s="147">
        <f>PV(0.05,'PV factor'!AA343,,-CP301)</f>
        <v>0</v>
      </c>
      <c r="FW301" s="147">
        <f>PV(0.05,'PV factor'!AB343,,-CQ301)</f>
        <v>0</v>
      </c>
      <c r="FX301" s="147">
        <f>PV(0.05,'PV factor'!AC343,,-CR301)</f>
        <v>0</v>
      </c>
      <c r="FY301" s="147">
        <f>PV(0.05,'PV factor'!AD343,,-CS301)</f>
        <v>0</v>
      </c>
      <c r="FZ301" s="147">
        <f>PV(0.05,'PV factor'!AE343,,-CT301)</f>
        <v>0</v>
      </c>
      <c r="GA301" s="147">
        <f>PV(0.05,'PV factor'!AF343,,-CU301)</f>
        <v>0</v>
      </c>
      <c r="GB301" s="147">
        <f>PV(0.05,'PV factor'!AG343,,-CV301)</f>
        <v>0</v>
      </c>
      <c r="GC301" s="147">
        <f>PV(0.05,'PV factor'!AH343,,-CW301)</f>
        <v>0</v>
      </c>
      <c r="GD301" s="147">
        <f>PV(0.05,'PV factor'!AI343,,-CX301)</f>
        <v>0</v>
      </c>
      <c r="GE301" s="147">
        <f>PV(0.05,'PV factor'!AJ343,,-CY301)</f>
        <v>0</v>
      </c>
      <c r="GF301" s="147">
        <f>PV(0.05,'PV factor'!AK343,,-CZ301)</f>
        <v>0</v>
      </c>
      <c r="GG301" s="147">
        <f>PV(0.05,'PV factor'!AL343,,-DA301)</f>
        <v>0</v>
      </c>
      <c r="GH301" s="147">
        <f>PV(0.05,'PV factor'!AM343,,-DB301)</f>
        <v>0</v>
      </c>
      <c r="GI301" s="147">
        <f>PV(0.05,'PV factor'!AN343,,-DC301)</f>
        <v>0</v>
      </c>
      <c r="GJ301" s="147">
        <f>PV(0.05,'PV factor'!AO343,,-DD301)</f>
        <v>0</v>
      </c>
      <c r="GK301" s="147">
        <f>PV(0.05,'PV factor'!AP343,,-DE301)</f>
        <v>0</v>
      </c>
      <c r="GL301" s="147">
        <f>PV(0.05,'PV factor'!C343,,-DI301)</f>
        <v>9687.074829931973</v>
      </c>
      <c r="GM301" s="147">
        <f>PV(0.05,'PV factor'!D343,,-DJ301)</f>
        <v>9225.7855523161634</v>
      </c>
      <c r="GN301" s="147">
        <f>PV(0.05,'PV factor'!E343,,-DK301)</f>
        <v>8786.4624307772992</v>
      </c>
      <c r="GO301" s="147">
        <f>PV(0.05,'PV factor'!F343,,-DL301)</f>
        <v>8368.0594578831424</v>
      </c>
      <c r="GP301" s="147">
        <f>PV(0.05,'PV factor'!G343,,-DM301)</f>
        <v>7969.5804360791835</v>
      </c>
      <c r="GQ301" s="147">
        <f>PV(0.05,'PV factor'!H343,,-DN301)</f>
        <v>7590.0766057896972</v>
      </c>
      <c r="GR301" s="147">
        <f>PV(0.05,'PV factor'!I343,,-DO301)</f>
        <v>7228.6443864663788</v>
      </c>
      <c r="GS301" s="147">
        <f>PV(0.05,'PV factor'!J343,,-DP301)</f>
        <v>6884.4232252060747</v>
      </c>
      <c r="GT301" s="147">
        <f>PV(0.05,'PV factor'!K343,,-DQ301)</f>
        <v>6556.5935478153096</v>
      </c>
      <c r="GU301" s="147">
        <f>PV(0.05,'PV factor'!L343,,-DR301)</f>
        <v>6244.3748074431514</v>
      </c>
      <c r="GV301" s="147">
        <f>PV(0.05,'PV factor'!M343,,-DS301)</f>
        <v>5947.0236261363352</v>
      </c>
      <c r="GW301" s="147">
        <f>PV(0.05,'PV factor'!N343,,-DT301)</f>
        <v>5663.8320248917471</v>
      </c>
      <c r="GX301" s="147">
        <f>PV(0.05,'PV factor'!O343,,-DU301)</f>
        <v>5394.1257379921417</v>
      </c>
      <c r="GY301" s="147">
        <f>PV(0.05,'PV factor'!P343,,-DV301)</f>
        <v>5137.2626076115612</v>
      </c>
      <c r="GZ301" s="147">
        <f>PV(0.05,'PV factor'!Q343,,-DW301)</f>
        <v>4892.631054868154</v>
      </c>
      <c r="HA301" s="147">
        <f>PV(0.05,'PV factor'!R343,,-DX301)</f>
        <v>4659.6486236839555</v>
      </c>
      <c r="HB301" s="147">
        <f>PV(0.05,'PV factor'!S343,,-DY301)</f>
        <v>4437.7605939847199</v>
      </c>
      <c r="HC301" s="147">
        <f>PV(0.05,'PV factor'!T343,,-DZ301)</f>
        <v>4226.4386609378289</v>
      </c>
      <c r="HD301" s="147">
        <f>PV(0.05,'PV factor'!U343,,-EA301)</f>
        <v>4025.1796770836463</v>
      </c>
      <c r="HE301" s="147">
        <f>PV(0.05,'PV factor'!V343,,-EB301)</f>
        <v>3833.5044543653776</v>
      </c>
      <c r="HF301" s="147">
        <f>PV(0.05,'PV factor'!W343,,-EC301)</f>
        <v>3650.9566232051216</v>
      </c>
      <c r="HG301" s="147">
        <f>PV(0.05,'PV factor'!X343,,-ED301)</f>
        <v>3477.1015459096388</v>
      </c>
      <c r="HH301" s="147">
        <f>PV(0.05,'PV factor'!Y343,,-EE301)</f>
        <v>3311.5252818187041</v>
      </c>
      <c r="HI301" s="147">
        <f>PV(0.05,'PV factor'!Z343,,-EF301)</f>
        <v>3153.8336017320994</v>
      </c>
      <c r="HJ301" s="147">
        <f>PV(0.05,'PV factor'!AA343,,-EG301)</f>
        <v>3003.6510492686657</v>
      </c>
      <c r="HK301" s="147">
        <f>PV(0.05,'PV factor'!AB343,,-EH301)</f>
        <v>2860.6200469225387</v>
      </c>
      <c r="HL301" s="147">
        <f>PV(0.05,'PV factor'!AC343,,-EI301)</f>
        <v>2724.4000446881323</v>
      </c>
      <c r="HM301" s="147">
        <f>PV(0.05,'PV factor'!AD343,,-EJ301)</f>
        <v>2594.6667092267921</v>
      </c>
      <c r="HN301" s="147">
        <f>PV(0.05,'PV factor'!AE343,,-EK301)</f>
        <v>2471.1111516445649</v>
      </c>
      <c r="HO301" s="147">
        <f>PV(0.05,'PV factor'!AF343,,-EL301)</f>
        <v>2353.4391920424418</v>
      </c>
      <c r="HP301" s="147">
        <f>PV(0.05,'PV factor'!AG343,,-EM301)</f>
        <v>2241.3706590880402</v>
      </c>
      <c r="HQ301" s="147">
        <f>PV(0.05,'PV factor'!AH343,,-EN301)</f>
        <v>2134.6387229409906</v>
      </c>
      <c r="HR301" s="147">
        <f>PV(0.05,'PV factor'!AI343,,-EO301)</f>
        <v>2032.9892599438006</v>
      </c>
      <c r="HS301" s="147">
        <f>PV(0.05,'PV factor'!AJ343,,-EP301)</f>
        <v>1936.180247565524</v>
      </c>
      <c r="HT301" s="147">
        <f>PV(0.05,'PV factor'!AK343,,-EQ301)</f>
        <v>1843.9811881576422</v>
      </c>
      <c r="HU301" s="147">
        <f>PV(0.05,'PV factor'!AL343,,-ER301)</f>
        <v>1756.1725601501353</v>
      </c>
      <c r="HV301" s="147">
        <f>PV(0.05,'PV factor'!AM343,,-ES301)</f>
        <v>1672.5452953810816</v>
      </c>
      <c r="HW301" s="147">
        <f>PV(0.05,'PV factor'!AN343,,-ET301)</f>
        <v>1592.9002813153154</v>
      </c>
      <c r="HX301" s="147">
        <f>PV(0.05,'PV factor'!AO343,,-EU301)</f>
        <v>1517.0478869669673</v>
      </c>
      <c r="HY301" s="147">
        <f>PV(0.05,'PV factor'!AP343,,-EV301)</f>
        <v>1444.8075113971115</v>
      </c>
      <c r="HZ301" s="147">
        <f t="shared" si="459"/>
        <v>125945.17128738981</v>
      </c>
      <c r="IA301" s="147">
        <f t="shared" si="460"/>
        <v>44036.962706987761</v>
      </c>
      <c r="IB301" s="401">
        <f t="shared" si="461"/>
        <v>0.34965185450819214</v>
      </c>
    </row>
    <row r="302" spans="1:236" ht="90" customHeight="1" x14ac:dyDescent="0.2">
      <c r="A302" s="137" t="s">
        <v>1436</v>
      </c>
      <c r="B302" s="138" t="s">
        <v>1437</v>
      </c>
      <c r="C302" s="138" t="s">
        <v>1487</v>
      </c>
      <c r="D302" s="121">
        <v>11</v>
      </c>
      <c r="E302" s="138" t="s">
        <v>1488</v>
      </c>
      <c r="F302" s="118" t="s">
        <v>1489</v>
      </c>
      <c r="G302" s="118" t="s">
        <v>1490</v>
      </c>
      <c r="H302" s="118"/>
      <c r="I302" s="118" t="s">
        <v>1491</v>
      </c>
      <c r="J302" s="118">
        <v>40</v>
      </c>
      <c r="K302" s="227" t="s">
        <v>79</v>
      </c>
      <c r="L302" s="142">
        <v>23800</v>
      </c>
      <c r="M302" s="142" t="s">
        <v>1460</v>
      </c>
      <c r="N302" s="142" t="s">
        <v>81</v>
      </c>
      <c r="O302" s="13" t="s">
        <v>217</v>
      </c>
      <c r="P302" s="142" t="s">
        <v>218</v>
      </c>
      <c r="Q302" s="112" t="s">
        <v>100</v>
      </c>
      <c r="R302" s="142" t="s">
        <v>108</v>
      </c>
      <c r="S302" s="142" t="s">
        <v>99</v>
      </c>
      <c r="T302" s="142" t="s">
        <v>866</v>
      </c>
      <c r="U302" s="142" t="s">
        <v>100</v>
      </c>
      <c r="V302" s="117">
        <v>1</v>
      </c>
      <c r="W302" s="136">
        <v>1335000</v>
      </c>
      <c r="X302" s="136">
        <v>35000</v>
      </c>
      <c r="Y302" s="136">
        <v>0</v>
      </c>
      <c r="Z302" s="136">
        <v>0</v>
      </c>
      <c r="AA302" s="136">
        <v>0</v>
      </c>
      <c r="AB302" s="136">
        <v>35000</v>
      </c>
      <c r="AC302" s="136">
        <v>500000</v>
      </c>
      <c r="AD302" s="136">
        <v>800000</v>
      </c>
      <c r="AE302" s="136">
        <v>0</v>
      </c>
      <c r="AF302" s="139">
        <v>0</v>
      </c>
      <c r="AG302" s="139">
        <v>0</v>
      </c>
      <c r="AH302" s="139">
        <v>0</v>
      </c>
      <c r="AI302" s="142" t="s">
        <v>88</v>
      </c>
      <c r="AJ302" s="134">
        <v>50000</v>
      </c>
      <c r="AK302" s="136">
        <v>0</v>
      </c>
      <c r="AL302" s="136">
        <v>0</v>
      </c>
      <c r="AM302" s="136">
        <v>50000</v>
      </c>
      <c r="AN302" s="136">
        <v>0</v>
      </c>
      <c r="AO302" s="136">
        <v>0</v>
      </c>
      <c r="AP302" s="136">
        <v>0</v>
      </c>
      <c r="AQ302" s="139">
        <v>0</v>
      </c>
      <c r="AR302" s="139">
        <v>0</v>
      </c>
      <c r="AS302" s="139">
        <v>0</v>
      </c>
      <c r="AT302" s="139">
        <v>0</v>
      </c>
      <c r="AU302" s="118"/>
      <c r="AV302" s="230">
        <f t="shared" si="427"/>
        <v>0</v>
      </c>
      <c r="AW302" s="230">
        <f t="shared" si="428"/>
        <v>0</v>
      </c>
      <c r="AX302" s="230" t="str">
        <f t="shared" si="429"/>
        <v>B3</v>
      </c>
      <c r="AY302" s="141">
        <f t="shared" si="430"/>
        <v>8</v>
      </c>
      <c r="AZ302" s="70">
        <f t="shared" si="431"/>
        <v>1</v>
      </c>
      <c r="BA302" s="70">
        <f t="shared" si="432"/>
        <v>1</v>
      </c>
      <c r="BB302" s="70">
        <f t="shared" si="433"/>
        <v>1</v>
      </c>
      <c r="BC302" s="70">
        <f t="shared" si="434"/>
        <v>1</v>
      </c>
      <c r="BD302" s="70">
        <f t="shared" si="435"/>
        <v>1</v>
      </c>
      <c r="BE302" s="70">
        <f t="shared" si="436"/>
        <v>0</v>
      </c>
      <c r="BF302" s="70">
        <f t="shared" si="437"/>
        <v>0</v>
      </c>
      <c r="BG302" s="71">
        <f t="shared" si="438"/>
        <v>0</v>
      </c>
      <c r="BH302" s="71">
        <f t="shared" si="439"/>
        <v>1</v>
      </c>
      <c r="BI302" s="71">
        <f t="shared" si="440"/>
        <v>0</v>
      </c>
      <c r="BJ302" s="71">
        <f t="shared" si="441"/>
        <v>0</v>
      </c>
      <c r="BK302" s="71">
        <f t="shared" si="442"/>
        <v>1</v>
      </c>
      <c r="BL302" s="70">
        <f t="shared" si="443"/>
        <v>1</v>
      </c>
      <c r="BM302" s="70">
        <f t="shared" si="444"/>
        <v>1</v>
      </c>
      <c r="BN302" s="70">
        <f t="shared" si="445"/>
        <v>0</v>
      </c>
      <c r="BO302" s="70">
        <f t="shared" si="446"/>
        <v>1</v>
      </c>
      <c r="BP302" s="144">
        <f t="shared" si="447"/>
        <v>0</v>
      </c>
      <c r="BQ302" s="144">
        <f t="shared" si="448"/>
        <v>0</v>
      </c>
      <c r="BR302" s="144">
        <f t="shared" si="449"/>
        <v>50000</v>
      </c>
      <c r="BS302" s="144">
        <f t="shared" si="450"/>
        <v>35000</v>
      </c>
      <c r="BT302" s="144">
        <f t="shared" si="451"/>
        <v>500000</v>
      </c>
      <c r="BU302" s="144">
        <f t="shared" si="452"/>
        <v>800000</v>
      </c>
      <c r="BV302" s="144">
        <f t="shared" si="453"/>
        <v>0</v>
      </c>
      <c r="BW302" s="144">
        <f t="shared" si="454"/>
        <v>0</v>
      </c>
      <c r="BX302" s="144">
        <f t="shared" si="455"/>
        <v>0</v>
      </c>
      <c r="BY302" s="144">
        <f t="shared" si="456"/>
        <v>0</v>
      </c>
      <c r="BZ302" s="9">
        <v>0</v>
      </c>
      <c r="CA302" s="9">
        <v>0</v>
      </c>
      <c r="CB302" s="9">
        <v>0</v>
      </c>
      <c r="CC302" s="9">
        <v>0</v>
      </c>
      <c r="CD302" s="9">
        <v>0</v>
      </c>
      <c r="CE302" s="9">
        <v>0</v>
      </c>
      <c r="CF302" s="9">
        <v>0</v>
      </c>
      <c r="CG302" s="9">
        <v>0</v>
      </c>
      <c r="CH302" s="9">
        <v>0</v>
      </c>
      <c r="CI302" s="9">
        <v>0</v>
      </c>
      <c r="CJ302" s="9">
        <v>0</v>
      </c>
      <c r="CK302" s="9">
        <v>0</v>
      </c>
      <c r="CL302" s="9">
        <v>0</v>
      </c>
      <c r="CM302" s="9">
        <v>0</v>
      </c>
      <c r="CN302" s="9">
        <v>0</v>
      </c>
      <c r="CO302" s="9">
        <v>0</v>
      </c>
      <c r="CP302" s="9">
        <v>0</v>
      </c>
      <c r="CQ302" s="9">
        <v>0</v>
      </c>
      <c r="CR302" s="9">
        <v>0</v>
      </c>
      <c r="CS302" s="9">
        <v>0</v>
      </c>
      <c r="CT302" s="9">
        <v>0</v>
      </c>
      <c r="CU302" s="9">
        <v>0</v>
      </c>
      <c r="CV302" s="9">
        <v>0</v>
      </c>
      <c r="CW302" s="9">
        <v>0</v>
      </c>
      <c r="CX302" s="9">
        <v>0</v>
      </c>
      <c r="CY302" s="9">
        <v>0</v>
      </c>
      <c r="CZ302" s="9">
        <v>0</v>
      </c>
      <c r="DA302" s="9">
        <v>0</v>
      </c>
      <c r="DB302" s="9">
        <v>0</v>
      </c>
      <c r="DC302" s="9">
        <v>0</v>
      </c>
      <c r="DD302" s="9">
        <v>0</v>
      </c>
      <c r="DE302" s="9">
        <v>0</v>
      </c>
      <c r="DF302" s="9">
        <v>0</v>
      </c>
      <c r="DG302" s="144">
        <f t="shared" si="457"/>
        <v>23800</v>
      </c>
      <c r="DH302" s="144">
        <f t="shared" ref="DH302:EW302" si="503">DG302</f>
        <v>23800</v>
      </c>
      <c r="DI302" s="144">
        <f t="shared" si="503"/>
        <v>23800</v>
      </c>
      <c r="DJ302" s="144">
        <f t="shared" si="503"/>
        <v>23800</v>
      </c>
      <c r="DK302" s="144">
        <f t="shared" si="503"/>
        <v>23800</v>
      </c>
      <c r="DL302" s="144">
        <f t="shared" si="503"/>
        <v>23800</v>
      </c>
      <c r="DM302" s="144">
        <f t="shared" si="503"/>
        <v>23800</v>
      </c>
      <c r="DN302" s="144">
        <f t="shared" si="503"/>
        <v>23800</v>
      </c>
      <c r="DO302" s="144">
        <f t="shared" si="503"/>
        <v>23800</v>
      </c>
      <c r="DP302" s="144">
        <f t="shared" si="503"/>
        <v>23800</v>
      </c>
      <c r="DQ302" s="144">
        <f t="shared" si="503"/>
        <v>23800</v>
      </c>
      <c r="DR302" s="144">
        <f t="shared" si="503"/>
        <v>23800</v>
      </c>
      <c r="DS302" s="144">
        <f t="shared" si="503"/>
        <v>23800</v>
      </c>
      <c r="DT302" s="144">
        <f t="shared" si="503"/>
        <v>23800</v>
      </c>
      <c r="DU302" s="144">
        <f t="shared" si="503"/>
        <v>23800</v>
      </c>
      <c r="DV302" s="144">
        <f t="shared" si="503"/>
        <v>23800</v>
      </c>
      <c r="DW302" s="144">
        <f t="shared" si="503"/>
        <v>23800</v>
      </c>
      <c r="DX302" s="144">
        <f t="shared" si="503"/>
        <v>23800</v>
      </c>
      <c r="DY302" s="144">
        <f t="shared" si="503"/>
        <v>23800</v>
      </c>
      <c r="DZ302" s="144">
        <f t="shared" si="503"/>
        <v>23800</v>
      </c>
      <c r="EA302" s="144">
        <f t="shared" si="503"/>
        <v>23800</v>
      </c>
      <c r="EB302" s="144">
        <f t="shared" si="503"/>
        <v>23800</v>
      </c>
      <c r="EC302" s="144">
        <f t="shared" si="503"/>
        <v>23800</v>
      </c>
      <c r="ED302" s="144">
        <f t="shared" si="503"/>
        <v>23800</v>
      </c>
      <c r="EE302" s="144">
        <f t="shared" si="503"/>
        <v>23800</v>
      </c>
      <c r="EF302" s="144">
        <f t="shared" si="503"/>
        <v>23800</v>
      </c>
      <c r="EG302" s="144">
        <f t="shared" si="503"/>
        <v>23800</v>
      </c>
      <c r="EH302" s="144">
        <f t="shared" si="503"/>
        <v>23800</v>
      </c>
      <c r="EI302" s="144">
        <f t="shared" si="503"/>
        <v>23800</v>
      </c>
      <c r="EJ302" s="144">
        <f t="shared" si="503"/>
        <v>23800</v>
      </c>
      <c r="EK302" s="144">
        <f t="shared" si="503"/>
        <v>23800</v>
      </c>
      <c r="EL302" s="144">
        <f t="shared" si="503"/>
        <v>23800</v>
      </c>
      <c r="EM302" s="144">
        <f t="shared" si="503"/>
        <v>23800</v>
      </c>
      <c r="EN302" s="144">
        <f t="shared" si="503"/>
        <v>23800</v>
      </c>
      <c r="EO302" s="144">
        <f t="shared" si="503"/>
        <v>23800</v>
      </c>
      <c r="EP302" s="144">
        <f t="shared" si="503"/>
        <v>23800</v>
      </c>
      <c r="EQ302" s="144">
        <f t="shared" si="503"/>
        <v>23800</v>
      </c>
      <c r="ER302" s="144">
        <f t="shared" si="503"/>
        <v>23800</v>
      </c>
      <c r="ES302" s="144">
        <f t="shared" si="503"/>
        <v>23800</v>
      </c>
      <c r="ET302" s="144">
        <f t="shared" si="503"/>
        <v>23800</v>
      </c>
      <c r="EU302" s="144">
        <f t="shared" si="503"/>
        <v>23800</v>
      </c>
      <c r="EV302" s="144">
        <f t="shared" si="503"/>
        <v>23800</v>
      </c>
      <c r="EW302" s="144">
        <f t="shared" si="503"/>
        <v>23800</v>
      </c>
      <c r="EX302" s="147">
        <f>PV(0.05,'PV factor'!C212,,-BR302)</f>
        <v>45351.473922902493</v>
      </c>
      <c r="EY302" s="147">
        <f>PV(0.05,'PV factor'!D212,,-BS302)</f>
        <v>30234.315948601659</v>
      </c>
      <c r="EZ302" s="147">
        <f>PV(0.05,'PV factor'!E212,,-BT302)</f>
        <v>411351.23739594099</v>
      </c>
      <c r="FA302" s="147">
        <f>PV(0.05,'PV factor'!F212,,-BU302)</f>
        <v>626820.93317476718</v>
      </c>
      <c r="FB302" s="147">
        <f>PV(0.05,'PV factor'!G212,,-BV302)</f>
        <v>0</v>
      </c>
      <c r="FC302" s="147">
        <f>PV(0.05,'PV factor'!H212,,-BW302)</f>
        <v>0</v>
      </c>
      <c r="FD302" s="147">
        <f>PV(0.05,'PV factor'!I212,,-BX302)</f>
        <v>0</v>
      </c>
      <c r="FE302" s="147">
        <f>PV(0.05,'PV factor'!J212,,-BY302)</f>
        <v>0</v>
      </c>
      <c r="FF302" s="147">
        <f>PV(0.05,'PV factor'!K212,,-BZ302)</f>
        <v>0</v>
      </c>
      <c r="FG302" s="147">
        <f>PV(0.05,'PV factor'!L212,,-CA302)</f>
        <v>0</v>
      </c>
      <c r="FH302" s="147">
        <f>PV(0.05,'PV factor'!M212,,-CB302)</f>
        <v>0</v>
      </c>
      <c r="FI302" s="147">
        <f>PV(0.05,'PV factor'!N212,,-CC302)</f>
        <v>0</v>
      </c>
      <c r="FJ302" s="147">
        <f>PV(0.05,'PV factor'!O212,,-CD302)</f>
        <v>0</v>
      </c>
      <c r="FK302" s="147">
        <f>PV(0.05,'PV factor'!P212,,-CE302)</f>
        <v>0</v>
      </c>
      <c r="FL302" s="147">
        <f>PV(0.05,'PV factor'!Q212,,-CF302)</f>
        <v>0</v>
      </c>
      <c r="FM302" s="147">
        <f>PV(0.05,'PV factor'!R212,,-CG302)</f>
        <v>0</v>
      </c>
      <c r="FN302" s="147">
        <f>PV(0.05,'PV factor'!S212,,-CH302)</f>
        <v>0</v>
      </c>
      <c r="FO302" s="147">
        <f>PV(0.05,'PV factor'!T212,,-CI302)</f>
        <v>0</v>
      </c>
      <c r="FP302" s="147">
        <f>PV(0.05,'PV factor'!U212,,-CJ302)</f>
        <v>0</v>
      </c>
      <c r="FQ302" s="147">
        <f>PV(0.05,'PV factor'!V212,,-CK302)</f>
        <v>0</v>
      </c>
      <c r="FR302" s="147">
        <f>PV(0.05,'PV factor'!W212,,-CL302)</f>
        <v>0</v>
      </c>
      <c r="FS302" s="147">
        <f>PV(0.05,'PV factor'!X212,,-CM302)</f>
        <v>0</v>
      </c>
      <c r="FT302" s="147">
        <f>PV(0.05,'PV factor'!Y212,,-CN302)</f>
        <v>0</v>
      </c>
      <c r="FU302" s="147">
        <f>PV(0.05,'PV factor'!Z212,,-CO302)</f>
        <v>0</v>
      </c>
      <c r="FV302" s="147">
        <f>PV(0.05,'PV factor'!AA212,,-CP302)</f>
        <v>0</v>
      </c>
      <c r="FW302" s="147">
        <f>PV(0.05,'PV factor'!AB212,,-CQ302)</f>
        <v>0</v>
      </c>
      <c r="FX302" s="147">
        <f>PV(0.05,'PV factor'!AC212,,-CR302)</f>
        <v>0</v>
      </c>
      <c r="FY302" s="147">
        <f>PV(0.05,'PV factor'!AD212,,-CS302)</f>
        <v>0</v>
      </c>
      <c r="FZ302" s="147">
        <f>PV(0.05,'PV factor'!AE212,,-CT302)</f>
        <v>0</v>
      </c>
      <c r="GA302" s="147">
        <f>PV(0.05,'PV factor'!AF212,,-CU302)</f>
        <v>0</v>
      </c>
      <c r="GB302" s="147">
        <f>PV(0.05,'PV factor'!AG212,,-CV302)</f>
        <v>0</v>
      </c>
      <c r="GC302" s="147">
        <f>PV(0.05,'PV factor'!AH212,,-CW302)</f>
        <v>0</v>
      </c>
      <c r="GD302" s="147">
        <f>PV(0.05,'PV factor'!AI212,,-CX302)</f>
        <v>0</v>
      </c>
      <c r="GE302" s="147">
        <f>PV(0.05,'PV factor'!AJ212,,-CY302)</f>
        <v>0</v>
      </c>
      <c r="GF302" s="147">
        <f>PV(0.05,'PV factor'!AK212,,-CZ302)</f>
        <v>0</v>
      </c>
      <c r="GG302" s="147">
        <f>PV(0.05,'PV factor'!AL212,,-DA302)</f>
        <v>0</v>
      </c>
      <c r="GH302" s="147">
        <f>PV(0.05,'PV factor'!AM212,,-DB302)</f>
        <v>0</v>
      </c>
      <c r="GI302" s="147">
        <f>PV(0.05,'PV factor'!AN212,,-DC302)</f>
        <v>0</v>
      </c>
      <c r="GJ302" s="147">
        <f>PV(0.05,'PV factor'!AO212,,-DD302)</f>
        <v>0</v>
      </c>
      <c r="GK302" s="147">
        <f>PV(0.05,'PV factor'!AP212,,-DE302)</f>
        <v>0</v>
      </c>
      <c r="GL302" s="147">
        <f>PV(0.05,'PV factor'!C212,,-DI302)</f>
        <v>21587.301587301587</v>
      </c>
      <c r="GM302" s="147">
        <f>PV(0.05,'PV factor'!D212,,-DJ302)</f>
        <v>20559.334845049128</v>
      </c>
      <c r="GN302" s="147">
        <f>PV(0.05,'PV factor'!E212,,-DK302)</f>
        <v>19580.31890004679</v>
      </c>
      <c r="GO302" s="147">
        <f>PV(0.05,'PV factor'!F212,,-DL302)</f>
        <v>18647.922761949321</v>
      </c>
      <c r="GP302" s="147">
        <f>PV(0.05,'PV factor'!G212,,-DM302)</f>
        <v>17759.926439951738</v>
      </c>
      <c r="GQ302" s="147">
        <f>PV(0.05,'PV factor'!H212,,-DN302)</f>
        <v>16914.215657096891</v>
      </c>
      <c r="GR302" s="147">
        <f>PV(0.05,'PV factor'!I212,,-DO302)</f>
        <v>16108.776816282754</v>
      </c>
      <c r="GS302" s="147">
        <f>PV(0.05,'PV factor'!J212,,-DP302)</f>
        <v>15341.692205983576</v>
      </c>
      <c r="GT302" s="147">
        <f>PV(0.05,'PV factor'!K212,,-DQ302)</f>
        <v>14611.135434270072</v>
      </c>
      <c r="GU302" s="147">
        <f>PV(0.05,'PV factor'!L212,,-DR302)</f>
        <v>13915.367080257211</v>
      </c>
      <c r="GV302" s="147">
        <f>PV(0.05,'PV factor'!M212,,-DS302)</f>
        <v>13252.730552625917</v>
      </c>
      <c r="GW302" s="147">
        <f>PV(0.05,'PV factor'!N212,,-DT302)</f>
        <v>12621.648145358013</v>
      </c>
      <c r="GX302" s="147">
        <f>PV(0.05,'PV factor'!O212,,-DU302)</f>
        <v>12020.617281293349</v>
      </c>
      <c r="GY302" s="147">
        <f>PV(0.05,'PV factor'!P212,,-DV302)</f>
        <v>11448.206934565091</v>
      </c>
      <c r="GZ302" s="147">
        <f>PV(0.05,'PV factor'!Q212,,-DW302)</f>
        <v>10903.054223395326</v>
      </c>
      <c r="HA302" s="147">
        <f>PV(0.05,'PV factor'!R212,,-DX302)</f>
        <v>10383.861165138404</v>
      </c>
      <c r="HB302" s="147">
        <f>PV(0.05,'PV factor'!S212,,-DY302)</f>
        <v>9889.3915858460987</v>
      </c>
      <c r="HC302" s="147">
        <f>PV(0.05,'PV factor'!T212,,-DZ302)</f>
        <v>9418.4681769962845</v>
      </c>
      <c r="HD302" s="147">
        <f>PV(0.05,'PV factor'!U212,,-EA302)</f>
        <v>8969.9696923774136</v>
      </c>
      <c r="HE302" s="147">
        <f>PV(0.05,'PV factor'!V212,,-EB302)</f>
        <v>8542.8282784546809</v>
      </c>
      <c r="HF302" s="147">
        <f>PV(0.05,'PV factor'!W212,,-EC302)</f>
        <v>8136.026931861601</v>
      </c>
      <c r="HG302" s="147">
        <f>PV(0.05,'PV factor'!X212,,-ED302)</f>
        <v>7748.5970779634281</v>
      </c>
      <c r="HH302" s="147">
        <f>PV(0.05,'PV factor'!Y212,,-EE302)</f>
        <v>7379.6162647270748</v>
      </c>
      <c r="HI302" s="147">
        <f>PV(0.05,'PV factor'!Z212,,-EF302)</f>
        <v>7028.2059664067383</v>
      </c>
      <c r="HJ302" s="147">
        <f>PV(0.05,'PV factor'!AA212,,-EG302)</f>
        <v>6693.5294918159407</v>
      </c>
      <c r="HK302" s="147">
        <f>PV(0.05,'PV factor'!AB212,,-EH302)</f>
        <v>6374.7899922056577</v>
      </c>
      <c r="HL302" s="147">
        <f>PV(0.05,'PV factor'!AC212,,-EI302)</f>
        <v>6071.2285640053888</v>
      </c>
      <c r="HM302" s="147">
        <f>PV(0.05,'PV factor'!AD212,,-EJ302)</f>
        <v>5782.1224419098926</v>
      </c>
      <c r="HN302" s="147">
        <f>PV(0.05,'PV factor'!AE212,,-EK302)</f>
        <v>5506.7832780094241</v>
      </c>
      <c r="HO302" s="147">
        <f>PV(0.05,'PV factor'!AF212,,-EL302)</f>
        <v>5244.5555028661156</v>
      </c>
      <c r="HP302" s="147">
        <f>PV(0.05,'PV factor'!AG212,,-EM302)</f>
        <v>4994.8147646343969</v>
      </c>
      <c r="HQ302" s="147">
        <f>PV(0.05,'PV factor'!AH212,,-EN302)</f>
        <v>4756.9664425089486</v>
      </c>
      <c r="HR302" s="147">
        <f>PV(0.05,'PV factor'!AI212,,-EO302)</f>
        <v>4530.444230960904</v>
      </c>
      <c r="HS302" s="147">
        <f>PV(0.05,'PV factor'!AJ212,,-EP302)</f>
        <v>4314.7087913913365</v>
      </c>
      <c r="HT302" s="147">
        <f>PV(0.05,'PV factor'!AK212,,-EQ302)</f>
        <v>4109.2464679917493</v>
      </c>
      <c r="HU302" s="147">
        <f>PV(0.05,'PV factor'!AL212,,-ER302)</f>
        <v>3913.5680647540466</v>
      </c>
      <c r="HV302" s="147">
        <f>PV(0.05,'PV factor'!AM212,,-ES302)</f>
        <v>3727.2076807181402</v>
      </c>
      <c r="HW302" s="147">
        <f>PV(0.05,'PV factor'!AN212,,-ET302)</f>
        <v>3549.7216006839426</v>
      </c>
      <c r="HX302" s="147">
        <f>PV(0.05,'PV factor'!AO212,,-EU302)</f>
        <v>3380.6872387466124</v>
      </c>
      <c r="HY302" s="147">
        <f>PV(0.05,'PV factor'!AP212,,-EV302)</f>
        <v>3219.7021321396305</v>
      </c>
      <c r="HZ302" s="147">
        <f t="shared" si="459"/>
        <v>1113757.9604422124</v>
      </c>
      <c r="IA302" s="147">
        <f t="shared" si="460"/>
        <v>388939.2906905408</v>
      </c>
      <c r="IB302" s="401">
        <f t="shared" si="461"/>
        <v>0.34921347770759303</v>
      </c>
    </row>
    <row r="303" spans="1:236" ht="90" customHeight="1" x14ac:dyDescent="0.2">
      <c r="A303" s="161" t="s">
        <v>3062</v>
      </c>
      <c r="B303" s="150" t="s">
        <v>3063</v>
      </c>
      <c r="C303" s="150" t="s">
        <v>3424</v>
      </c>
      <c r="D303" s="165">
        <v>24</v>
      </c>
      <c r="E303" s="150" t="s">
        <v>3148</v>
      </c>
      <c r="F303" s="151" t="s">
        <v>3149</v>
      </c>
      <c r="G303" s="151" t="s">
        <v>3150</v>
      </c>
      <c r="H303" s="79" t="s">
        <v>77</v>
      </c>
      <c r="I303" s="151" t="s">
        <v>3151</v>
      </c>
      <c r="J303" s="151">
        <v>5</v>
      </c>
      <c r="K303" s="227" t="s">
        <v>79</v>
      </c>
      <c r="L303" s="79">
        <v>45867</v>
      </c>
      <c r="M303" s="79" t="s">
        <v>3152</v>
      </c>
      <c r="N303" s="79" t="s">
        <v>147</v>
      </c>
      <c r="O303" s="73" t="s">
        <v>106</v>
      </c>
      <c r="P303" s="90" t="s">
        <v>728</v>
      </c>
      <c r="Q303" s="112" t="s">
        <v>100</v>
      </c>
      <c r="R303" s="79" t="s">
        <v>108</v>
      </c>
      <c r="S303" s="79" t="s">
        <v>99</v>
      </c>
      <c r="T303" s="79" t="s">
        <v>1850</v>
      </c>
      <c r="U303" s="79" t="s">
        <v>100</v>
      </c>
      <c r="V303" s="81">
        <v>1</v>
      </c>
      <c r="W303" s="162">
        <v>48000</v>
      </c>
      <c r="X303" s="162">
        <v>0</v>
      </c>
      <c r="Y303" s="162">
        <v>0</v>
      </c>
      <c r="Z303" s="162">
        <v>0</v>
      </c>
      <c r="AA303" s="162">
        <v>16000</v>
      </c>
      <c r="AB303" s="162">
        <v>32000</v>
      </c>
      <c r="AC303" s="162">
        <v>0</v>
      </c>
      <c r="AD303" s="162">
        <v>0</v>
      </c>
      <c r="AE303" s="149">
        <v>0</v>
      </c>
      <c r="AF303" s="149">
        <v>0</v>
      </c>
      <c r="AG303" s="149">
        <v>0</v>
      </c>
      <c r="AH303" s="149">
        <v>0</v>
      </c>
      <c r="AI303" s="88" t="s">
        <v>88</v>
      </c>
      <c r="AJ303" s="162">
        <v>0</v>
      </c>
      <c r="AK303" s="162">
        <v>0</v>
      </c>
      <c r="AL303" s="162">
        <v>0</v>
      </c>
      <c r="AM303" s="162">
        <v>0</v>
      </c>
      <c r="AN303" s="162">
        <v>0</v>
      </c>
      <c r="AO303" s="162">
        <v>0</v>
      </c>
      <c r="AP303" s="162">
        <v>0</v>
      </c>
      <c r="AQ303" s="149">
        <v>0</v>
      </c>
      <c r="AR303" s="149">
        <v>0</v>
      </c>
      <c r="AS303" s="149">
        <v>0</v>
      </c>
      <c r="AT303" s="149">
        <v>0</v>
      </c>
      <c r="AU303" s="109"/>
      <c r="AV303" s="230">
        <f t="shared" si="427"/>
        <v>1</v>
      </c>
      <c r="AW303" s="230">
        <f t="shared" si="428"/>
        <v>0</v>
      </c>
      <c r="AX303" s="230" t="str">
        <f t="shared" si="429"/>
        <v>C1</v>
      </c>
      <c r="AY303" s="141">
        <f t="shared" si="430"/>
        <v>9</v>
      </c>
      <c r="AZ303" s="70">
        <f t="shared" si="431"/>
        <v>1</v>
      </c>
      <c r="BA303" s="70">
        <f t="shared" si="432"/>
        <v>1</v>
      </c>
      <c r="BB303" s="70">
        <f t="shared" si="433"/>
        <v>1</v>
      </c>
      <c r="BC303" s="70">
        <f t="shared" si="434"/>
        <v>1</v>
      </c>
      <c r="BD303" s="70">
        <f t="shared" si="435"/>
        <v>1</v>
      </c>
      <c r="BE303" s="70">
        <f t="shared" si="436"/>
        <v>1</v>
      </c>
      <c r="BF303" s="70">
        <f t="shared" si="437"/>
        <v>1</v>
      </c>
      <c r="BG303" s="71">
        <f t="shared" si="438"/>
        <v>0</v>
      </c>
      <c r="BH303" s="71">
        <f t="shared" si="439"/>
        <v>1</v>
      </c>
      <c r="BI303" s="71">
        <f t="shared" si="440"/>
        <v>0</v>
      </c>
      <c r="BJ303" s="71">
        <f t="shared" si="441"/>
        <v>1</v>
      </c>
      <c r="BK303" s="71">
        <f t="shared" si="442"/>
        <v>0</v>
      </c>
      <c r="BL303" s="70">
        <f t="shared" si="443"/>
        <v>1</v>
      </c>
      <c r="BM303" s="70">
        <f t="shared" si="444"/>
        <v>1</v>
      </c>
      <c r="BN303" s="70">
        <f t="shared" si="445"/>
        <v>0</v>
      </c>
      <c r="BO303" s="70">
        <f t="shared" si="446"/>
        <v>1</v>
      </c>
      <c r="BP303" s="144">
        <f t="shared" si="447"/>
        <v>0</v>
      </c>
      <c r="BQ303" s="144">
        <f t="shared" si="448"/>
        <v>0</v>
      </c>
      <c r="BR303" s="144">
        <f t="shared" si="449"/>
        <v>16000</v>
      </c>
      <c r="BS303" s="144">
        <f t="shared" si="450"/>
        <v>32000</v>
      </c>
      <c r="BT303" s="144">
        <f t="shared" si="451"/>
        <v>0</v>
      </c>
      <c r="BU303" s="144">
        <f t="shared" si="452"/>
        <v>0</v>
      </c>
      <c r="BV303" s="144">
        <f t="shared" si="453"/>
        <v>0</v>
      </c>
      <c r="BW303" s="144">
        <f t="shared" si="454"/>
        <v>0</v>
      </c>
      <c r="BX303" s="144">
        <f t="shared" si="455"/>
        <v>0</v>
      </c>
      <c r="BY303" s="144">
        <f t="shared" si="456"/>
        <v>0</v>
      </c>
      <c r="BZ303" s="9">
        <v>0</v>
      </c>
      <c r="CA303" s="9">
        <v>0</v>
      </c>
      <c r="CB303" s="9">
        <v>0</v>
      </c>
      <c r="CC303" s="9">
        <v>0</v>
      </c>
      <c r="CD303" s="9">
        <v>0</v>
      </c>
      <c r="CE303" s="9">
        <v>0</v>
      </c>
      <c r="CF303" s="9">
        <v>0</v>
      </c>
      <c r="CG303" s="9">
        <v>0</v>
      </c>
      <c r="CH303" s="9">
        <v>0</v>
      </c>
      <c r="CI303" s="9">
        <v>0</v>
      </c>
      <c r="CJ303" s="9">
        <v>0</v>
      </c>
      <c r="CK303" s="9">
        <v>0</v>
      </c>
      <c r="CL303" s="9">
        <v>0</v>
      </c>
      <c r="CM303" s="9">
        <v>0</v>
      </c>
      <c r="CN303" s="9">
        <v>0</v>
      </c>
      <c r="CO303" s="9">
        <v>0</v>
      </c>
      <c r="CP303" s="9">
        <v>0</v>
      </c>
      <c r="CQ303" s="9">
        <v>0</v>
      </c>
      <c r="CR303" s="9">
        <v>0</v>
      </c>
      <c r="CS303" s="9">
        <v>0</v>
      </c>
      <c r="CT303" s="9">
        <v>0</v>
      </c>
      <c r="CU303" s="9">
        <v>0</v>
      </c>
      <c r="CV303" s="9">
        <v>0</v>
      </c>
      <c r="CW303" s="9">
        <v>0</v>
      </c>
      <c r="CX303" s="9">
        <v>0</v>
      </c>
      <c r="CY303" s="9">
        <v>0</v>
      </c>
      <c r="CZ303" s="9">
        <v>0</v>
      </c>
      <c r="DA303" s="9">
        <v>0</v>
      </c>
      <c r="DB303" s="9">
        <v>0</v>
      </c>
      <c r="DC303" s="9">
        <v>0</v>
      </c>
      <c r="DD303" s="9">
        <v>0</v>
      </c>
      <c r="DE303" s="9">
        <v>0</v>
      </c>
      <c r="DF303" s="9">
        <v>0</v>
      </c>
      <c r="DG303" s="144">
        <f t="shared" si="457"/>
        <v>45867</v>
      </c>
      <c r="DH303" s="144">
        <f t="shared" ref="DH303:EW303" si="504">DG303</f>
        <v>45867</v>
      </c>
      <c r="DI303" s="144">
        <f t="shared" si="504"/>
        <v>45867</v>
      </c>
      <c r="DJ303" s="144">
        <f t="shared" si="504"/>
        <v>45867</v>
      </c>
      <c r="DK303" s="144">
        <f t="shared" si="504"/>
        <v>45867</v>
      </c>
      <c r="DL303" s="144">
        <f t="shared" si="504"/>
        <v>45867</v>
      </c>
      <c r="DM303" s="144">
        <f t="shared" si="504"/>
        <v>45867</v>
      </c>
      <c r="DN303" s="144">
        <f t="shared" si="504"/>
        <v>45867</v>
      </c>
      <c r="DO303" s="144">
        <f t="shared" si="504"/>
        <v>45867</v>
      </c>
      <c r="DP303" s="144">
        <f t="shared" si="504"/>
        <v>45867</v>
      </c>
      <c r="DQ303" s="144">
        <f t="shared" si="504"/>
        <v>45867</v>
      </c>
      <c r="DR303" s="144">
        <f t="shared" si="504"/>
        <v>45867</v>
      </c>
      <c r="DS303" s="144">
        <f t="shared" si="504"/>
        <v>45867</v>
      </c>
      <c r="DT303" s="144">
        <f t="shared" si="504"/>
        <v>45867</v>
      </c>
      <c r="DU303" s="144">
        <f t="shared" si="504"/>
        <v>45867</v>
      </c>
      <c r="DV303" s="144">
        <f t="shared" si="504"/>
        <v>45867</v>
      </c>
      <c r="DW303" s="144">
        <f t="shared" si="504"/>
        <v>45867</v>
      </c>
      <c r="DX303" s="144">
        <f t="shared" si="504"/>
        <v>45867</v>
      </c>
      <c r="DY303" s="144">
        <f t="shared" si="504"/>
        <v>45867</v>
      </c>
      <c r="DZ303" s="144">
        <f t="shared" si="504"/>
        <v>45867</v>
      </c>
      <c r="EA303" s="144">
        <f t="shared" si="504"/>
        <v>45867</v>
      </c>
      <c r="EB303" s="144">
        <f t="shared" si="504"/>
        <v>45867</v>
      </c>
      <c r="EC303" s="144">
        <f t="shared" si="504"/>
        <v>45867</v>
      </c>
      <c r="ED303" s="144">
        <f t="shared" si="504"/>
        <v>45867</v>
      </c>
      <c r="EE303" s="144">
        <f t="shared" si="504"/>
        <v>45867</v>
      </c>
      <c r="EF303" s="144">
        <f t="shared" si="504"/>
        <v>45867</v>
      </c>
      <c r="EG303" s="144">
        <f t="shared" si="504"/>
        <v>45867</v>
      </c>
      <c r="EH303" s="144">
        <f t="shared" si="504"/>
        <v>45867</v>
      </c>
      <c r="EI303" s="144">
        <f t="shared" si="504"/>
        <v>45867</v>
      </c>
      <c r="EJ303" s="144">
        <f t="shared" si="504"/>
        <v>45867</v>
      </c>
      <c r="EK303" s="144">
        <f t="shared" si="504"/>
        <v>45867</v>
      </c>
      <c r="EL303" s="144">
        <f t="shared" si="504"/>
        <v>45867</v>
      </c>
      <c r="EM303" s="144">
        <f t="shared" si="504"/>
        <v>45867</v>
      </c>
      <c r="EN303" s="144">
        <f t="shared" si="504"/>
        <v>45867</v>
      </c>
      <c r="EO303" s="144">
        <f t="shared" si="504"/>
        <v>45867</v>
      </c>
      <c r="EP303" s="144">
        <f t="shared" si="504"/>
        <v>45867</v>
      </c>
      <c r="EQ303" s="144">
        <f t="shared" si="504"/>
        <v>45867</v>
      </c>
      <c r="ER303" s="144">
        <f t="shared" si="504"/>
        <v>45867</v>
      </c>
      <c r="ES303" s="144">
        <f t="shared" si="504"/>
        <v>45867</v>
      </c>
      <c r="ET303" s="144">
        <f t="shared" si="504"/>
        <v>45867</v>
      </c>
      <c r="EU303" s="144">
        <f t="shared" si="504"/>
        <v>45867</v>
      </c>
      <c r="EV303" s="144">
        <f t="shared" si="504"/>
        <v>45867</v>
      </c>
      <c r="EW303" s="144">
        <f t="shared" si="504"/>
        <v>45867</v>
      </c>
      <c r="EX303" s="147">
        <f>PV(0.05,'PV factor'!C463,,-BR303)</f>
        <v>14512.471655328798</v>
      </c>
      <c r="EY303" s="147">
        <f>PV(0.05,'PV factor'!D463,,-BS303)</f>
        <v>27642.803153007233</v>
      </c>
      <c r="EZ303" s="147">
        <f>PV(0.05,'PV factor'!E463,,-BT303)</f>
        <v>0</v>
      </c>
      <c r="FA303" s="147">
        <f>PV(0.05,'PV factor'!F463,,-BU303)</f>
        <v>0</v>
      </c>
      <c r="FB303" s="147">
        <f>PV(0.05,'PV factor'!G463,,-BV303)</f>
        <v>0</v>
      </c>
      <c r="FC303" s="147">
        <f>PV(0.05,'PV factor'!H463,,-BW303)</f>
        <v>0</v>
      </c>
      <c r="FD303" s="147">
        <f>PV(0.05,'PV factor'!I463,,-BX303)</f>
        <v>0</v>
      </c>
      <c r="FE303" s="147">
        <f>PV(0.05,'PV factor'!J463,,-BY303)</f>
        <v>0</v>
      </c>
      <c r="FF303" s="147">
        <f>PV(0.05,'PV factor'!K463,,-BZ303)</f>
        <v>0</v>
      </c>
      <c r="FG303" s="147">
        <f>PV(0.05,'PV factor'!L463,,-CA303)</f>
        <v>0</v>
      </c>
      <c r="FH303" s="147">
        <f>PV(0.05,'PV factor'!M463,,-CB303)</f>
        <v>0</v>
      </c>
      <c r="FI303" s="147">
        <f>PV(0.05,'PV factor'!N463,,-CC303)</f>
        <v>0</v>
      </c>
      <c r="FJ303" s="147">
        <f>PV(0.05,'PV factor'!O463,,-CD303)</f>
        <v>0</v>
      </c>
      <c r="FK303" s="147">
        <f>PV(0.05,'PV factor'!P463,,-CE303)</f>
        <v>0</v>
      </c>
      <c r="FL303" s="147">
        <f>PV(0.05,'PV factor'!Q463,,-CF303)</f>
        <v>0</v>
      </c>
      <c r="FM303" s="147">
        <f>PV(0.05,'PV factor'!R463,,-CG303)</f>
        <v>0</v>
      </c>
      <c r="FN303" s="147">
        <f>PV(0.05,'PV factor'!S463,,-CH303)</f>
        <v>0</v>
      </c>
      <c r="FO303" s="147">
        <f>PV(0.05,'PV factor'!T463,,-CI303)</f>
        <v>0</v>
      </c>
      <c r="FP303" s="147">
        <f>PV(0.05,'PV factor'!U463,,-CJ303)</f>
        <v>0</v>
      </c>
      <c r="FQ303" s="147">
        <f>PV(0.05,'PV factor'!V463,,-CK303)</f>
        <v>0</v>
      </c>
      <c r="FR303" s="147">
        <f>PV(0.05,'PV factor'!W463,,-CL303)</f>
        <v>0</v>
      </c>
      <c r="FS303" s="147">
        <f>PV(0.05,'PV factor'!X463,,-CM303)</f>
        <v>0</v>
      </c>
      <c r="FT303" s="147">
        <f>PV(0.05,'PV factor'!Y463,,-CN303)</f>
        <v>0</v>
      </c>
      <c r="FU303" s="147">
        <f>PV(0.05,'PV factor'!Z463,,-CO303)</f>
        <v>0</v>
      </c>
      <c r="FV303" s="147">
        <f>PV(0.05,'PV factor'!AA463,,-CP303)</f>
        <v>0</v>
      </c>
      <c r="FW303" s="147">
        <f>PV(0.05,'PV factor'!AB463,,-CQ303)</f>
        <v>0</v>
      </c>
      <c r="FX303" s="147">
        <f>PV(0.05,'PV factor'!AC463,,-CR303)</f>
        <v>0</v>
      </c>
      <c r="FY303" s="147">
        <f>PV(0.05,'PV factor'!AD463,,-CS303)</f>
        <v>0</v>
      </c>
      <c r="FZ303" s="147">
        <f>PV(0.05,'PV factor'!AE463,,-CT303)</f>
        <v>0</v>
      </c>
      <c r="GA303" s="147">
        <f>PV(0.05,'PV factor'!AF463,,-CU303)</f>
        <v>0</v>
      </c>
      <c r="GB303" s="147">
        <f>PV(0.05,'PV factor'!AG463,,-CV303)</f>
        <v>0</v>
      </c>
      <c r="GC303" s="147">
        <f>PV(0.05,'PV factor'!AH463,,-CW303)</f>
        <v>0</v>
      </c>
      <c r="GD303" s="147">
        <f>PV(0.05,'PV factor'!AI463,,-CX303)</f>
        <v>0</v>
      </c>
      <c r="GE303" s="147">
        <f>PV(0.05,'PV factor'!AJ463,,-CY303)</f>
        <v>0</v>
      </c>
      <c r="GF303" s="147">
        <f>PV(0.05,'PV factor'!AK463,,-CZ303)</f>
        <v>0</v>
      </c>
      <c r="GG303" s="147">
        <f>PV(0.05,'PV factor'!AL463,,-DA303)</f>
        <v>0</v>
      </c>
      <c r="GH303" s="147">
        <f>PV(0.05,'PV factor'!AM463,,-DB303)</f>
        <v>0</v>
      </c>
      <c r="GI303" s="147">
        <f>PV(0.05,'PV factor'!AN463,,-DC303)</f>
        <v>0</v>
      </c>
      <c r="GJ303" s="147">
        <f>PV(0.05,'PV factor'!AO463,,-DD303)</f>
        <v>0</v>
      </c>
      <c r="GK303" s="147">
        <f>PV(0.05,'PV factor'!AP463,,-DE303)</f>
        <v>0</v>
      </c>
      <c r="GL303" s="147">
        <f>PV(0.05,'PV factor'!C463,,-DI303)</f>
        <v>41602.72108843537</v>
      </c>
      <c r="GM303" s="147">
        <f>PV(0.05,'PV factor'!D463,,-DJ303)</f>
        <v>39621.639131843207</v>
      </c>
      <c r="GN303" s="147">
        <f>PV(0.05,'PV factor'!E463,,-DK303)</f>
        <v>37734.894411279252</v>
      </c>
      <c r="GO303" s="147">
        <f>PV(0.05,'PV factor'!F463,,-DL303)</f>
        <v>35937.994677408809</v>
      </c>
      <c r="GP303" s="147">
        <f>PV(0.05,'PV factor'!G463,,-DM303)</f>
        <v>34226.661597532198</v>
      </c>
      <c r="GQ303" s="147">
        <f>PV(0.05,'PV factor'!H463,,-DN303)</f>
        <v>32596.820569078282</v>
      </c>
      <c r="GR303" s="147">
        <f>PV(0.05,'PV factor'!I463,,-DO303)</f>
        <v>31044.591018169795</v>
      </c>
      <c r="GS303" s="147">
        <f>PV(0.05,'PV factor'!J463,,-DP303)</f>
        <v>29566.27716016171</v>
      </c>
      <c r="GT303" s="147">
        <f>PV(0.05,'PV factor'!K463,,-DQ303)</f>
        <v>28158.359200154009</v>
      </c>
      <c r="GU303" s="147">
        <f>PV(0.05,'PV factor'!L463,,-DR303)</f>
        <v>26817.484952527626</v>
      </c>
      <c r="GV303" s="147">
        <f>PV(0.05,'PV factor'!M463,,-DS303)</f>
        <v>25540.461859550123</v>
      </c>
      <c r="GW303" s="147">
        <f>PV(0.05,'PV factor'!N463,,-DT303)</f>
        <v>24324.249390047731</v>
      </c>
      <c r="GX303" s="147">
        <f>PV(0.05,'PV factor'!O463,,-DU303)</f>
        <v>23165.951800045463</v>
      </c>
      <c r="GY303" s="147">
        <f>PV(0.05,'PV factor'!P463,,-DV303)</f>
        <v>22062.811238138529</v>
      </c>
      <c r="GZ303" s="147">
        <f>PV(0.05,'PV factor'!Q463,,-DW303)</f>
        <v>21012.201179179556</v>
      </c>
      <c r="HA303" s="147">
        <f>PV(0.05,'PV factor'!R463,,-DX303)</f>
        <v>20011.620170647191</v>
      </c>
      <c r="HB303" s="147">
        <f>PV(0.05,'PV factor'!S463,,-DY303)</f>
        <v>19058.685876806849</v>
      </c>
      <c r="HC303" s="147">
        <f>PV(0.05,'PV factor'!T463,,-DZ303)</f>
        <v>18151.129406482713</v>
      </c>
      <c r="HD303" s="147">
        <f>PV(0.05,'PV factor'!U463,,-EA303)</f>
        <v>17286.789910935917</v>
      </c>
      <c r="HE303" s="147">
        <f>PV(0.05,'PV factor'!V463,,-EB303)</f>
        <v>16463.60943898659</v>
      </c>
      <c r="HF303" s="147">
        <f>PV(0.05,'PV factor'!W463,,-EC303)</f>
        <v>15679.628037130085</v>
      </c>
      <c r="HG303" s="147">
        <f>PV(0.05,'PV factor'!X463,,-ED303)</f>
        <v>14932.979082981032</v>
      </c>
      <c r="HH303" s="147">
        <f>PV(0.05,'PV factor'!Y463,,-EE303)</f>
        <v>14221.884840934317</v>
      </c>
      <c r="HI303" s="147">
        <f>PV(0.05,'PV factor'!Z463,,-EF303)</f>
        <v>13544.652229461255</v>
      </c>
      <c r="HJ303" s="147">
        <f>PV(0.05,'PV factor'!AA463,,-EG303)</f>
        <v>12899.6687899631</v>
      </c>
      <c r="HK303" s="147">
        <f>PV(0.05,'PV factor'!AB463,,-EH303)</f>
        <v>12285.398847583903</v>
      </c>
      <c r="HL303" s="147">
        <f>PV(0.05,'PV factor'!AC463,,-EI303)</f>
        <v>11700.379854841814</v>
      </c>
      <c r="HM303" s="147">
        <f>PV(0.05,'PV factor'!AD463,,-EJ303)</f>
        <v>11143.218909373154</v>
      </c>
      <c r="HN303" s="147">
        <f>PV(0.05,'PV factor'!AE463,,-EK303)</f>
        <v>10612.589437498245</v>
      </c>
      <c r="HO303" s="147">
        <f>PV(0.05,'PV factor'!AF463,,-EL303)</f>
        <v>10107.228035712611</v>
      </c>
      <c r="HP303" s="147">
        <f>PV(0.05,'PV factor'!AG463,,-EM303)</f>
        <v>9625.9314625834395</v>
      </c>
      <c r="HQ303" s="147">
        <f>PV(0.05,'PV factor'!AH463,,-EN303)</f>
        <v>9167.5537738889889</v>
      </c>
      <c r="HR303" s="147">
        <f>PV(0.05,'PV factor'!AI463,,-EO303)</f>
        <v>8731.0035941799906</v>
      </c>
      <c r="HS303" s="147">
        <f>PV(0.05,'PV factor'!AJ463,,-EP303)</f>
        <v>8315.2415182666573</v>
      </c>
      <c r="HT303" s="147">
        <f>PV(0.05,'PV factor'!AK463,,-EQ303)</f>
        <v>7919.2776364444362</v>
      </c>
      <c r="HU303" s="147">
        <f>PV(0.05,'PV factor'!AL463,,-ER303)</f>
        <v>7542.1691775661284</v>
      </c>
      <c r="HV303" s="147">
        <f>PV(0.05,'PV factor'!AM463,,-ES303)</f>
        <v>7183.0182643486951</v>
      </c>
      <c r="HW303" s="147">
        <f>PV(0.05,'PV factor'!AN463,,-ET303)</f>
        <v>6840.9697755701845</v>
      </c>
      <c r="HX303" s="147">
        <f>PV(0.05,'PV factor'!AO463,,-EU303)</f>
        <v>6515.2093100668435</v>
      </c>
      <c r="HY303" s="147">
        <f>PV(0.05,'PV factor'!AP463,,-EV303)</f>
        <v>6204.9612476827078</v>
      </c>
      <c r="HZ303" s="147">
        <f t="shared" si="459"/>
        <v>42155.274808336035</v>
      </c>
      <c r="IA303" s="147">
        <f t="shared" si="460"/>
        <v>189123.91090649884</v>
      </c>
      <c r="IB303" s="401">
        <f t="shared" si="461"/>
        <v>4.4863640853101581</v>
      </c>
    </row>
    <row r="304" spans="1:236" ht="90" customHeight="1" x14ac:dyDescent="0.2">
      <c r="A304" s="242" t="s">
        <v>997</v>
      </c>
      <c r="B304" s="195" t="s">
        <v>998</v>
      </c>
      <c r="C304" s="195" t="s">
        <v>1008</v>
      </c>
      <c r="D304" s="115">
        <v>7</v>
      </c>
      <c r="E304" s="195" t="s">
        <v>1009</v>
      </c>
      <c r="F304" s="213" t="s">
        <v>1010</v>
      </c>
      <c r="G304" s="213" t="s">
        <v>1011</v>
      </c>
      <c r="H304" s="213" t="s">
        <v>1012</v>
      </c>
      <c r="I304" s="113" t="s">
        <v>1013</v>
      </c>
      <c r="J304" s="113">
        <v>40</v>
      </c>
      <c r="K304" s="227" t="s">
        <v>94</v>
      </c>
      <c r="L304" s="111">
        <v>64190</v>
      </c>
      <c r="M304" s="112" t="s">
        <v>3390</v>
      </c>
      <c r="N304" s="112" t="s">
        <v>81</v>
      </c>
      <c r="O304" s="112" t="s">
        <v>454</v>
      </c>
      <c r="P304" s="112" t="s">
        <v>458</v>
      </c>
      <c r="Q304" s="112" t="s">
        <v>100</v>
      </c>
      <c r="R304" s="112" t="s">
        <v>261</v>
      </c>
      <c r="S304" s="112" t="s">
        <v>99</v>
      </c>
      <c r="T304" s="112" t="s">
        <v>1014</v>
      </c>
      <c r="U304" s="112" t="s">
        <v>100</v>
      </c>
      <c r="V304" s="201">
        <v>1</v>
      </c>
      <c r="W304" s="217">
        <v>3749200</v>
      </c>
      <c r="X304" s="217">
        <v>49200</v>
      </c>
      <c r="Y304" s="286">
        <v>0</v>
      </c>
      <c r="Z304" s="217">
        <v>49200</v>
      </c>
      <c r="AA304" s="217">
        <v>0</v>
      </c>
      <c r="AB304" s="217">
        <v>1500000</v>
      </c>
      <c r="AC304" s="217">
        <v>2000000</v>
      </c>
      <c r="AD304" s="217">
        <v>200000</v>
      </c>
      <c r="AE304" s="286">
        <v>0</v>
      </c>
      <c r="AF304" s="286">
        <v>0</v>
      </c>
      <c r="AG304" s="286">
        <v>0</v>
      </c>
      <c r="AH304" s="286">
        <v>0</v>
      </c>
      <c r="AI304" s="112" t="s">
        <v>88</v>
      </c>
      <c r="AJ304" s="217">
        <v>0</v>
      </c>
      <c r="AK304" s="217">
        <v>0</v>
      </c>
      <c r="AL304" s="217">
        <v>0</v>
      </c>
      <c r="AM304" s="217">
        <v>0</v>
      </c>
      <c r="AN304" s="217">
        <v>0</v>
      </c>
      <c r="AO304" s="217">
        <v>0</v>
      </c>
      <c r="AP304" s="217">
        <v>0</v>
      </c>
      <c r="AQ304" s="286">
        <v>0</v>
      </c>
      <c r="AR304" s="286">
        <v>0</v>
      </c>
      <c r="AS304" s="286">
        <v>0</v>
      </c>
      <c r="AT304" s="286">
        <v>0</v>
      </c>
      <c r="AU304" s="113" t="s">
        <v>1015</v>
      </c>
      <c r="AV304" s="230">
        <f t="shared" si="427"/>
        <v>0</v>
      </c>
      <c r="AW304" s="230">
        <f t="shared" si="428"/>
        <v>1</v>
      </c>
      <c r="AX304" s="230" t="str">
        <f t="shared" si="429"/>
        <v>A3</v>
      </c>
      <c r="AY304" s="141">
        <f t="shared" si="430"/>
        <v>9</v>
      </c>
      <c r="AZ304" s="70">
        <f t="shared" si="431"/>
        <v>1</v>
      </c>
      <c r="BA304" s="70">
        <f t="shared" si="432"/>
        <v>1</v>
      </c>
      <c r="BB304" s="70">
        <f t="shared" si="433"/>
        <v>1</v>
      </c>
      <c r="BC304" s="70">
        <f t="shared" si="434"/>
        <v>1</v>
      </c>
      <c r="BD304" s="70">
        <f t="shared" si="435"/>
        <v>1</v>
      </c>
      <c r="BE304" s="70">
        <f t="shared" si="436"/>
        <v>1</v>
      </c>
      <c r="BF304" s="70">
        <f t="shared" si="437"/>
        <v>0</v>
      </c>
      <c r="BG304" s="71">
        <f t="shared" si="438"/>
        <v>1</v>
      </c>
      <c r="BH304" s="71">
        <f t="shared" si="439"/>
        <v>1</v>
      </c>
      <c r="BI304" s="71">
        <f t="shared" si="440"/>
        <v>0</v>
      </c>
      <c r="BJ304" s="71">
        <f t="shared" si="441"/>
        <v>0</v>
      </c>
      <c r="BK304" s="71">
        <f t="shared" si="442"/>
        <v>1</v>
      </c>
      <c r="BL304" s="70">
        <f t="shared" si="443"/>
        <v>1</v>
      </c>
      <c r="BM304" s="70">
        <f t="shared" si="444"/>
        <v>1</v>
      </c>
      <c r="BN304" s="70">
        <f t="shared" si="445"/>
        <v>0</v>
      </c>
      <c r="BO304" s="70">
        <f t="shared" si="446"/>
        <v>1</v>
      </c>
      <c r="BP304" s="144">
        <f t="shared" si="447"/>
        <v>0</v>
      </c>
      <c r="BQ304" s="144">
        <f t="shared" si="448"/>
        <v>49200</v>
      </c>
      <c r="BR304" s="144">
        <f t="shared" si="449"/>
        <v>0</v>
      </c>
      <c r="BS304" s="144">
        <f t="shared" si="450"/>
        <v>1500000</v>
      </c>
      <c r="BT304" s="144">
        <f t="shared" si="451"/>
        <v>2000000</v>
      </c>
      <c r="BU304" s="144">
        <f t="shared" si="452"/>
        <v>200000</v>
      </c>
      <c r="BV304" s="144">
        <f t="shared" si="453"/>
        <v>0</v>
      </c>
      <c r="BW304" s="144">
        <f t="shared" si="454"/>
        <v>0</v>
      </c>
      <c r="BX304" s="144">
        <f t="shared" si="455"/>
        <v>0</v>
      </c>
      <c r="BY304" s="144">
        <f t="shared" si="456"/>
        <v>0</v>
      </c>
      <c r="BZ304" s="9">
        <v>0</v>
      </c>
      <c r="CA304" s="9">
        <v>0</v>
      </c>
      <c r="CB304" s="9">
        <v>0</v>
      </c>
      <c r="CC304" s="9">
        <v>0</v>
      </c>
      <c r="CD304" s="9">
        <v>0</v>
      </c>
      <c r="CE304" s="9">
        <v>0</v>
      </c>
      <c r="CF304" s="9">
        <v>0</v>
      </c>
      <c r="CG304" s="9">
        <v>0</v>
      </c>
      <c r="CH304" s="9">
        <v>0</v>
      </c>
      <c r="CI304" s="9">
        <v>0</v>
      </c>
      <c r="CJ304" s="9">
        <v>0</v>
      </c>
      <c r="CK304" s="9">
        <v>0</v>
      </c>
      <c r="CL304" s="9">
        <v>0</v>
      </c>
      <c r="CM304" s="9">
        <v>0</v>
      </c>
      <c r="CN304" s="9">
        <v>0</v>
      </c>
      <c r="CO304" s="9">
        <v>0</v>
      </c>
      <c r="CP304" s="9">
        <v>0</v>
      </c>
      <c r="CQ304" s="9">
        <v>0</v>
      </c>
      <c r="CR304" s="9">
        <v>0</v>
      </c>
      <c r="CS304" s="9">
        <v>0</v>
      </c>
      <c r="CT304" s="9">
        <v>0</v>
      </c>
      <c r="CU304" s="9">
        <v>0</v>
      </c>
      <c r="CV304" s="9">
        <v>0</v>
      </c>
      <c r="CW304" s="9">
        <v>0</v>
      </c>
      <c r="CX304" s="9">
        <v>0</v>
      </c>
      <c r="CY304" s="9">
        <v>0</v>
      </c>
      <c r="CZ304" s="9">
        <v>0</v>
      </c>
      <c r="DA304" s="9">
        <v>0</v>
      </c>
      <c r="DB304" s="9">
        <v>0</v>
      </c>
      <c r="DC304" s="9">
        <v>0</v>
      </c>
      <c r="DD304" s="9">
        <v>0</v>
      </c>
      <c r="DE304" s="9">
        <v>0</v>
      </c>
      <c r="DF304" s="9">
        <v>0</v>
      </c>
      <c r="DG304" s="144">
        <f t="shared" si="457"/>
        <v>64190</v>
      </c>
      <c r="DH304" s="144">
        <f t="shared" ref="DH304:EW304" si="505">DG304</f>
        <v>64190</v>
      </c>
      <c r="DI304" s="144">
        <f t="shared" si="505"/>
        <v>64190</v>
      </c>
      <c r="DJ304" s="144">
        <f t="shared" si="505"/>
        <v>64190</v>
      </c>
      <c r="DK304" s="144">
        <f t="shared" si="505"/>
        <v>64190</v>
      </c>
      <c r="DL304" s="144">
        <f t="shared" si="505"/>
        <v>64190</v>
      </c>
      <c r="DM304" s="144">
        <f t="shared" si="505"/>
        <v>64190</v>
      </c>
      <c r="DN304" s="144">
        <f t="shared" si="505"/>
        <v>64190</v>
      </c>
      <c r="DO304" s="144">
        <f t="shared" si="505"/>
        <v>64190</v>
      </c>
      <c r="DP304" s="144">
        <f t="shared" si="505"/>
        <v>64190</v>
      </c>
      <c r="DQ304" s="144">
        <f t="shared" si="505"/>
        <v>64190</v>
      </c>
      <c r="DR304" s="144">
        <f t="shared" si="505"/>
        <v>64190</v>
      </c>
      <c r="DS304" s="144">
        <f t="shared" si="505"/>
        <v>64190</v>
      </c>
      <c r="DT304" s="144">
        <f t="shared" si="505"/>
        <v>64190</v>
      </c>
      <c r="DU304" s="144">
        <f t="shared" si="505"/>
        <v>64190</v>
      </c>
      <c r="DV304" s="144">
        <f t="shared" si="505"/>
        <v>64190</v>
      </c>
      <c r="DW304" s="144">
        <f t="shared" si="505"/>
        <v>64190</v>
      </c>
      <c r="DX304" s="144">
        <f t="shared" si="505"/>
        <v>64190</v>
      </c>
      <c r="DY304" s="144">
        <f t="shared" si="505"/>
        <v>64190</v>
      </c>
      <c r="DZ304" s="144">
        <f t="shared" si="505"/>
        <v>64190</v>
      </c>
      <c r="EA304" s="144">
        <f t="shared" si="505"/>
        <v>64190</v>
      </c>
      <c r="EB304" s="144">
        <f t="shared" si="505"/>
        <v>64190</v>
      </c>
      <c r="EC304" s="144">
        <f t="shared" si="505"/>
        <v>64190</v>
      </c>
      <c r="ED304" s="144">
        <f t="shared" si="505"/>
        <v>64190</v>
      </c>
      <c r="EE304" s="144">
        <f t="shared" si="505"/>
        <v>64190</v>
      </c>
      <c r="EF304" s="144">
        <f t="shared" si="505"/>
        <v>64190</v>
      </c>
      <c r="EG304" s="144">
        <f t="shared" si="505"/>
        <v>64190</v>
      </c>
      <c r="EH304" s="144">
        <f t="shared" si="505"/>
        <v>64190</v>
      </c>
      <c r="EI304" s="144">
        <f t="shared" si="505"/>
        <v>64190</v>
      </c>
      <c r="EJ304" s="144">
        <f t="shared" si="505"/>
        <v>64190</v>
      </c>
      <c r="EK304" s="144">
        <f t="shared" si="505"/>
        <v>64190</v>
      </c>
      <c r="EL304" s="144">
        <f t="shared" si="505"/>
        <v>64190</v>
      </c>
      <c r="EM304" s="144">
        <f t="shared" si="505"/>
        <v>64190</v>
      </c>
      <c r="EN304" s="144">
        <f t="shared" si="505"/>
        <v>64190</v>
      </c>
      <c r="EO304" s="144">
        <f t="shared" si="505"/>
        <v>64190</v>
      </c>
      <c r="EP304" s="144">
        <f t="shared" si="505"/>
        <v>64190</v>
      </c>
      <c r="EQ304" s="144">
        <f t="shared" si="505"/>
        <v>64190</v>
      </c>
      <c r="ER304" s="144">
        <f t="shared" si="505"/>
        <v>64190</v>
      </c>
      <c r="ES304" s="144">
        <f t="shared" si="505"/>
        <v>64190</v>
      </c>
      <c r="ET304" s="144">
        <f t="shared" si="505"/>
        <v>64190</v>
      </c>
      <c r="EU304" s="144">
        <f t="shared" si="505"/>
        <v>64190</v>
      </c>
      <c r="EV304" s="144">
        <f t="shared" si="505"/>
        <v>64190</v>
      </c>
      <c r="EW304" s="144">
        <f t="shared" si="505"/>
        <v>64190</v>
      </c>
      <c r="EX304" s="147">
        <f>PV(0.05,'PV factor'!C164,,-BR304)</f>
        <v>0</v>
      </c>
      <c r="EY304" s="147">
        <f>PV(0.05,'PV factor'!D164,,-BS304)</f>
        <v>1295756.3977972139</v>
      </c>
      <c r="EZ304" s="147">
        <f>PV(0.05,'PV factor'!E164,,-BT304)</f>
        <v>1645404.949583764</v>
      </c>
      <c r="FA304" s="147">
        <f>PV(0.05,'PV factor'!F164,,-BU304)</f>
        <v>156705.2332936918</v>
      </c>
      <c r="FB304" s="147">
        <f>PV(0.05,'PV factor'!G164,,-BV304)</f>
        <v>0</v>
      </c>
      <c r="FC304" s="147">
        <f>PV(0.05,'PV factor'!H164,,-BW304)</f>
        <v>0</v>
      </c>
      <c r="FD304" s="147">
        <f>PV(0.05,'PV factor'!I164,,-BX304)</f>
        <v>0</v>
      </c>
      <c r="FE304" s="147">
        <f>PV(0.05,'PV factor'!J164,,-BY304)</f>
        <v>0</v>
      </c>
      <c r="FF304" s="147">
        <f>PV(0.05,'PV factor'!K164,,-BZ304)</f>
        <v>0</v>
      </c>
      <c r="FG304" s="147">
        <f>PV(0.05,'PV factor'!L164,,-CA304)</f>
        <v>0</v>
      </c>
      <c r="FH304" s="147">
        <f>PV(0.05,'PV factor'!M164,,-CB304)</f>
        <v>0</v>
      </c>
      <c r="FI304" s="147">
        <f>PV(0.05,'PV factor'!N164,,-CC304)</f>
        <v>0</v>
      </c>
      <c r="FJ304" s="147">
        <f>PV(0.05,'PV factor'!O164,,-CD304)</f>
        <v>0</v>
      </c>
      <c r="FK304" s="147">
        <f>PV(0.05,'PV factor'!P164,,-CE304)</f>
        <v>0</v>
      </c>
      <c r="FL304" s="147">
        <f>PV(0.05,'PV factor'!Q164,,-CF304)</f>
        <v>0</v>
      </c>
      <c r="FM304" s="147">
        <f>PV(0.05,'PV factor'!R164,,-CG304)</f>
        <v>0</v>
      </c>
      <c r="FN304" s="147">
        <f>PV(0.05,'PV factor'!S164,,-CH304)</f>
        <v>0</v>
      </c>
      <c r="FO304" s="147">
        <f>PV(0.05,'PV factor'!T164,,-CI304)</f>
        <v>0</v>
      </c>
      <c r="FP304" s="147">
        <f>PV(0.05,'PV factor'!U164,,-CJ304)</f>
        <v>0</v>
      </c>
      <c r="FQ304" s="147">
        <f>PV(0.05,'PV factor'!V164,,-CK304)</f>
        <v>0</v>
      </c>
      <c r="FR304" s="147">
        <f>PV(0.05,'PV factor'!W164,,-CL304)</f>
        <v>0</v>
      </c>
      <c r="FS304" s="147">
        <f>PV(0.05,'PV factor'!X164,,-CM304)</f>
        <v>0</v>
      </c>
      <c r="FT304" s="147">
        <f>PV(0.05,'PV factor'!Y164,,-CN304)</f>
        <v>0</v>
      </c>
      <c r="FU304" s="147">
        <f>PV(0.05,'PV factor'!Z164,,-CO304)</f>
        <v>0</v>
      </c>
      <c r="FV304" s="147">
        <f>PV(0.05,'PV factor'!AA164,,-CP304)</f>
        <v>0</v>
      </c>
      <c r="FW304" s="147">
        <f>PV(0.05,'PV factor'!AB164,,-CQ304)</f>
        <v>0</v>
      </c>
      <c r="FX304" s="147">
        <f>PV(0.05,'PV factor'!AC164,,-CR304)</f>
        <v>0</v>
      </c>
      <c r="FY304" s="147">
        <f>PV(0.05,'PV factor'!AD164,,-CS304)</f>
        <v>0</v>
      </c>
      <c r="FZ304" s="147">
        <f>PV(0.05,'PV factor'!AE164,,-CT304)</f>
        <v>0</v>
      </c>
      <c r="GA304" s="147">
        <f>PV(0.05,'PV factor'!AF164,,-CU304)</f>
        <v>0</v>
      </c>
      <c r="GB304" s="147">
        <f>PV(0.05,'PV factor'!AG164,,-CV304)</f>
        <v>0</v>
      </c>
      <c r="GC304" s="147">
        <f>PV(0.05,'PV factor'!AH164,,-CW304)</f>
        <v>0</v>
      </c>
      <c r="GD304" s="147">
        <f>PV(0.05,'PV factor'!AI164,,-CX304)</f>
        <v>0</v>
      </c>
      <c r="GE304" s="147">
        <f>PV(0.05,'PV factor'!AJ164,,-CY304)</f>
        <v>0</v>
      </c>
      <c r="GF304" s="147">
        <f>PV(0.05,'PV factor'!AK164,,-CZ304)</f>
        <v>0</v>
      </c>
      <c r="GG304" s="147">
        <f>PV(0.05,'PV factor'!AL164,,-DA304)</f>
        <v>0</v>
      </c>
      <c r="GH304" s="147">
        <f>PV(0.05,'PV factor'!AM164,,-DB304)</f>
        <v>0</v>
      </c>
      <c r="GI304" s="147">
        <f>PV(0.05,'PV factor'!AN164,,-DC304)</f>
        <v>0</v>
      </c>
      <c r="GJ304" s="147">
        <f>PV(0.05,'PV factor'!AO164,,-DD304)</f>
        <v>0</v>
      </c>
      <c r="GK304" s="147">
        <f>PV(0.05,'PV factor'!AP164,,-DE304)</f>
        <v>0</v>
      </c>
      <c r="GL304" s="147">
        <f>PV(0.05,'PV factor'!C164,,-DI304)</f>
        <v>58222.222222222219</v>
      </c>
      <c r="GM304" s="147">
        <f>PV(0.05,'PV factor'!D164,,-DJ304)</f>
        <v>55449.735449735446</v>
      </c>
      <c r="GN304" s="147">
        <f>PV(0.05,'PV factor'!E164,,-DK304)</f>
        <v>52809.271856890904</v>
      </c>
      <c r="GO304" s="147">
        <f>PV(0.05,'PV factor'!F164,,-DL304)</f>
        <v>50294.544625610382</v>
      </c>
      <c r="GP304" s="147">
        <f>PV(0.05,'PV factor'!G164,,-DM304)</f>
        <v>47899.566310105132</v>
      </c>
      <c r="GQ304" s="147">
        <f>PV(0.05,'PV factor'!H164,,-DN304)</f>
        <v>45618.634581052494</v>
      </c>
      <c r="GR304" s="147">
        <f>PV(0.05,'PV factor'!I164,,-DO304)</f>
        <v>43446.318648621433</v>
      </c>
      <c r="GS304" s="147">
        <f>PV(0.05,'PV factor'!J164,,-DP304)</f>
        <v>41377.446332020409</v>
      </c>
      <c r="GT304" s="147">
        <f>PV(0.05,'PV factor'!K164,,-DQ304)</f>
        <v>39407.091744781341</v>
      </c>
      <c r="GU304" s="147">
        <f>PV(0.05,'PV factor'!L164,,-DR304)</f>
        <v>37530.563566458419</v>
      </c>
      <c r="GV304" s="147">
        <f>PV(0.05,'PV factor'!M164,,-DS304)</f>
        <v>35743.393872817542</v>
      </c>
      <c r="GW304" s="147">
        <f>PV(0.05,'PV factor'!N164,,-DT304)</f>
        <v>34041.327497921462</v>
      </c>
      <c r="GX304" s="147">
        <f>PV(0.05,'PV factor'!O164,,-DU304)</f>
        <v>32420.311902782356</v>
      </c>
      <c r="GY304" s="147">
        <f>PV(0.05,'PV factor'!P164,,-DV304)</f>
        <v>30876.487526459376</v>
      </c>
      <c r="GZ304" s="147">
        <f>PV(0.05,'PV factor'!Q164,,-DW304)</f>
        <v>29406.178596627979</v>
      </c>
      <c r="HA304" s="147">
        <f>PV(0.05,'PV factor'!R164,,-DX304)</f>
        <v>28005.884377740931</v>
      </c>
      <c r="HB304" s="147">
        <f>PV(0.05,'PV factor'!S164,,-DY304)</f>
        <v>26672.270835943742</v>
      </c>
      <c r="HC304" s="147">
        <f>PV(0.05,'PV factor'!T164,,-DZ304)</f>
        <v>25402.162700898803</v>
      </c>
      <c r="HD304" s="147">
        <f>PV(0.05,'PV factor'!U164,,-EA304)</f>
        <v>24192.535905617908</v>
      </c>
      <c r="HE304" s="147">
        <f>PV(0.05,'PV factor'!V164,,-EB304)</f>
        <v>23040.510386302769</v>
      </c>
      <c r="HF304" s="147">
        <f>PV(0.05,'PV factor'!W164,,-EC304)</f>
        <v>21943.343225050259</v>
      </c>
      <c r="HG304" s="147">
        <f>PV(0.05,'PV factor'!X164,,-ED304)</f>
        <v>20898.422119095481</v>
      </c>
      <c r="HH304" s="147">
        <f>PV(0.05,'PV factor'!Y164,,-EE304)</f>
        <v>19903.259161043316</v>
      </c>
      <c r="HI304" s="147">
        <f>PV(0.05,'PV factor'!Z164,,-EF304)</f>
        <v>18955.48491527935</v>
      </c>
      <c r="HJ304" s="147">
        <f>PV(0.05,'PV factor'!AA164,,-EG304)</f>
        <v>18052.842776456524</v>
      </c>
      <c r="HK304" s="147">
        <f>PV(0.05,'PV factor'!AB164,,-EH304)</f>
        <v>17193.183596625258</v>
      </c>
      <c r="HL304" s="147">
        <f>PV(0.05,'PV factor'!AC164,,-EI304)</f>
        <v>16374.460568214534</v>
      </c>
      <c r="HM304" s="147">
        <f>PV(0.05,'PV factor'!AD164,,-EJ304)</f>
        <v>15594.724350680506</v>
      </c>
      <c r="HN304" s="147">
        <f>PV(0.05,'PV factor'!AE164,,-EK304)</f>
        <v>14852.118429219534</v>
      </c>
      <c r="HO304" s="147">
        <f>PV(0.05,'PV factor'!AF164,,-EL304)</f>
        <v>14144.874694494789</v>
      </c>
      <c r="HP304" s="147">
        <f>PV(0.05,'PV factor'!AG164,,-EM304)</f>
        <v>13471.309232852182</v>
      </c>
      <c r="HQ304" s="147">
        <f>PV(0.05,'PV factor'!AH164,,-EN304)</f>
        <v>12829.818317002077</v>
      </c>
      <c r="HR304" s="147">
        <f>PV(0.05,'PV factor'!AI164,,-EO304)</f>
        <v>12218.874587621027</v>
      </c>
      <c r="HS304" s="147">
        <f>PV(0.05,'PV factor'!AJ164,,-EP304)</f>
        <v>11637.023416781927</v>
      </c>
      <c r="HT304" s="147">
        <f>PV(0.05,'PV factor'!AK164,,-EQ304)</f>
        <v>11082.879444554219</v>
      </c>
      <c r="HU304" s="147">
        <f>PV(0.05,'PV factor'!AL164,,-ER304)</f>
        <v>10555.123280527827</v>
      </c>
      <c r="HV304" s="147">
        <f>PV(0.05,'PV factor'!AM164,,-ES304)</f>
        <v>10052.498362407456</v>
      </c>
      <c r="HW304" s="147">
        <f>PV(0.05,'PV factor'!AN164,,-ET304)</f>
        <v>9573.8079641975746</v>
      </c>
      <c r="HX304" s="147">
        <f>PV(0.05,'PV factor'!AO164,,-EU304)</f>
        <v>9117.9123468548332</v>
      </c>
      <c r="HY304" s="147">
        <f>PV(0.05,'PV factor'!AP164,,-EV304)</f>
        <v>8683.7260446236505</v>
      </c>
      <c r="HZ304" s="147">
        <f t="shared" si="459"/>
        <v>3097866.5806746697</v>
      </c>
      <c r="IA304" s="147">
        <f t="shared" si="460"/>
        <v>1048992.1457741933</v>
      </c>
      <c r="IB304" s="401">
        <f t="shared" si="461"/>
        <v>0.33861759971139183</v>
      </c>
    </row>
    <row r="305" spans="1:236" ht="90" customHeight="1" x14ac:dyDescent="0.2">
      <c r="A305" s="233" t="s">
        <v>336</v>
      </c>
      <c r="B305" s="234" t="s">
        <v>337</v>
      </c>
      <c r="C305" s="234" t="s">
        <v>401</v>
      </c>
      <c r="D305" s="235">
        <v>3</v>
      </c>
      <c r="E305" s="234" t="s">
        <v>402</v>
      </c>
      <c r="F305" s="236" t="s">
        <v>403</v>
      </c>
      <c r="G305" s="236" t="s">
        <v>404</v>
      </c>
      <c r="H305" s="13" t="s">
        <v>77</v>
      </c>
      <c r="I305" s="236" t="s">
        <v>405</v>
      </c>
      <c r="J305" s="236">
        <v>5</v>
      </c>
      <c r="K305" s="227" t="s">
        <v>79</v>
      </c>
      <c r="L305" s="77">
        <v>2500</v>
      </c>
      <c r="M305" s="237" t="s">
        <v>406</v>
      </c>
      <c r="N305" s="13" t="s">
        <v>147</v>
      </c>
      <c r="O305" s="73" t="s">
        <v>106</v>
      </c>
      <c r="P305" s="13" t="s">
        <v>293</v>
      </c>
      <c r="Q305" s="112" t="s">
        <v>100</v>
      </c>
      <c r="R305" s="13" t="s">
        <v>108</v>
      </c>
      <c r="S305" s="13" t="s">
        <v>99</v>
      </c>
      <c r="T305" s="72" t="s">
        <v>407</v>
      </c>
      <c r="U305" s="13" t="s">
        <v>100</v>
      </c>
      <c r="V305" s="196">
        <v>1</v>
      </c>
      <c r="W305" s="239">
        <v>34000</v>
      </c>
      <c r="X305" s="239">
        <v>2000</v>
      </c>
      <c r="Y305" s="239">
        <v>0</v>
      </c>
      <c r="Z305" s="239">
        <v>0</v>
      </c>
      <c r="AA305" s="239">
        <v>34000</v>
      </c>
      <c r="AB305" s="239">
        <v>0</v>
      </c>
      <c r="AC305" s="239">
        <v>0</v>
      </c>
      <c r="AD305" s="239">
        <v>0</v>
      </c>
      <c r="AE305" s="239">
        <v>0</v>
      </c>
      <c r="AF305" s="239">
        <v>0</v>
      </c>
      <c r="AG305" s="239">
        <v>0</v>
      </c>
      <c r="AH305" s="239">
        <v>0</v>
      </c>
      <c r="AI305" s="14" t="s">
        <v>88</v>
      </c>
      <c r="AJ305" s="239">
        <v>0</v>
      </c>
      <c r="AK305" s="239">
        <v>0</v>
      </c>
      <c r="AL305" s="239">
        <v>0</v>
      </c>
      <c r="AM305" s="239">
        <v>0</v>
      </c>
      <c r="AN305" s="239">
        <v>0</v>
      </c>
      <c r="AO305" s="239">
        <v>0</v>
      </c>
      <c r="AP305" s="239">
        <v>0</v>
      </c>
      <c r="AQ305" s="239">
        <v>0</v>
      </c>
      <c r="AR305" s="239">
        <v>0</v>
      </c>
      <c r="AS305" s="239">
        <v>0</v>
      </c>
      <c r="AT305" s="239">
        <v>0</v>
      </c>
      <c r="AU305" s="236"/>
      <c r="AV305" s="230">
        <f t="shared" si="427"/>
        <v>1</v>
      </c>
      <c r="AW305" s="230">
        <f t="shared" si="428"/>
        <v>0</v>
      </c>
      <c r="AX305" s="230" t="str">
        <f t="shared" si="429"/>
        <v>C2</v>
      </c>
      <c r="AY305" s="141">
        <f t="shared" si="430"/>
        <v>8</v>
      </c>
      <c r="AZ305" s="70">
        <f t="shared" si="431"/>
        <v>1</v>
      </c>
      <c r="BA305" s="70">
        <f t="shared" si="432"/>
        <v>1</v>
      </c>
      <c r="BB305" s="70">
        <f t="shared" si="433"/>
        <v>0</v>
      </c>
      <c r="BC305" s="70">
        <f t="shared" si="434"/>
        <v>1</v>
      </c>
      <c r="BD305" s="70">
        <f t="shared" si="435"/>
        <v>1</v>
      </c>
      <c r="BE305" s="70">
        <f t="shared" si="436"/>
        <v>1</v>
      </c>
      <c r="BF305" s="70">
        <f t="shared" si="437"/>
        <v>1</v>
      </c>
      <c r="BG305" s="71">
        <f t="shared" si="438"/>
        <v>0</v>
      </c>
      <c r="BH305" s="71">
        <f t="shared" si="439"/>
        <v>1</v>
      </c>
      <c r="BI305" s="71">
        <f t="shared" si="440"/>
        <v>0</v>
      </c>
      <c r="BJ305" s="71">
        <f t="shared" si="441"/>
        <v>1</v>
      </c>
      <c r="BK305" s="71">
        <f t="shared" si="442"/>
        <v>0</v>
      </c>
      <c r="BL305" s="70">
        <f t="shared" si="443"/>
        <v>1</v>
      </c>
      <c r="BM305" s="70">
        <f t="shared" si="444"/>
        <v>1</v>
      </c>
      <c r="BN305" s="70">
        <f t="shared" si="445"/>
        <v>0</v>
      </c>
      <c r="BO305" s="70">
        <f t="shared" si="446"/>
        <v>1</v>
      </c>
      <c r="BP305" s="144">
        <f t="shared" si="447"/>
        <v>0</v>
      </c>
      <c r="BQ305" s="144">
        <f t="shared" si="448"/>
        <v>0</v>
      </c>
      <c r="BR305" s="144">
        <f t="shared" si="449"/>
        <v>34000</v>
      </c>
      <c r="BS305" s="144">
        <f t="shared" si="450"/>
        <v>0</v>
      </c>
      <c r="BT305" s="144">
        <f t="shared" si="451"/>
        <v>0</v>
      </c>
      <c r="BU305" s="144">
        <f t="shared" si="452"/>
        <v>0</v>
      </c>
      <c r="BV305" s="144">
        <f t="shared" si="453"/>
        <v>0</v>
      </c>
      <c r="BW305" s="144">
        <f t="shared" si="454"/>
        <v>0</v>
      </c>
      <c r="BX305" s="144">
        <f t="shared" si="455"/>
        <v>0</v>
      </c>
      <c r="BY305" s="144">
        <f t="shared" si="456"/>
        <v>0</v>
      </c>
      <c r="BZ305" s="9">
        <v>0</v>
      </c>
      <c r="CA305" s="9">
        <v>0</v>
      </c>
      <c r="CB305" s="9">
        <v>0</v>
      </c>
      <c r="CC305" s="9">
        <v>0</v>
      </c>
      <c r="CD305" s="9">
        <v>0</v>
      </c>
      <c r="CE305" s="9">
        <v>0</v>
      </c>
      <c r="CF305" s="9">
        <v>0</v>
      </c>
      <c r="CG305" s="9">
        <v>0</v>
      </c>
      <c r="CH305" s="9">
        <v>0</v>
      </c>
      <c r="CI305" s="9">
        <v>0</v>
      </c>
      <c r="CJ305" s="9">
        <v>0</v>
      </c>
      <c r="CK305" s="9">
        <v>0</v>
      </c>
      <c r="CL305" s="9">
        <v>0</v>
      </c>
      <c r="CM305" s="9">
        <v>0</v>
      </c>
      <c r="CN305" s="9">
        <v>0</v>
      </c>
      <c r="CO305" s="9">
        <v>0</v>
      </c>
      <c r="CP305" s="9">
        <v>0</v>
      </c>
      <c r="CQ305" s="9">
        <v>0</v>
      </c>
      <c r="CR305" s="9">
        <v>0</v>
      </c>
      <c r="CS305" s="9">
        <v>0</v>
      </c>
      <c r="CT305" s="9">
        <v>0</v>
      </c>
      <c r="CU305" s="9">
        <v>0</v>
      </c>
      <c r="CV305" s="9">
        <v>0</v>
      </c>
      <c r="CW305" s="9">
        <v>0</v>
      </c>
      <c r="CX305" s="9">
        <v>0</v>
      </c>
      <c r="CY305" s="9">
        <v>0</v>
      </c>
      <c r="CZ305" s="9">
        <v>0</v>
      </c>
      <c r="DA305" s="9">
        <v>0</v>
      </c>
      <c r="DB305" s="9">
        <v>0</v>
      </c>
      <c r="DC305" s="9">
        <v>0</v>
      </c>
      <c r="DD305" s="9">
        <v>0</v>
      </c>
      <c r="DE305" s="9">
        <v>0</v>
      </c>
      <c r="DF305" s="9">
        <v>0</v>
      </c>
      <c r="DG305" s="144">
        <f t="shared" si="457"/>
        <v>2500</v>
      </c>
      <c r="DH305" s="144">
        <f t="shared" ref="DH305:EW305" si="506">DG305</f>
        <v>2500</v>
      </c>
      <c r="DI305" s="144">
        <f t="shared" si="506"/>
        <v>2500</v>
      </c>
      <c r="DJ305" s="144">
        <f t="shared" si="506"/>
        <v>2500</v>
      </c>
      <c r="DK305" s="144">
        <f t="shared" si="506"/>
        <v>2500</v>
      </c>
      <c r="DL305" s="144">
        <f t="shared" si="506"/>
        <v>2500</v>
      </c>
      <c r="DM305" s="144">
        <f t="shared" si="506"/>
        <v>2500</v>
      </c>
      <c r="DN305" s="144">
        <f t="shared" si="506"/>
        <v>2500</v>
      </c>
      <c r="DO305" s="144">
        <f t="shared" si="506"/>
        <v>2500</v>
      </c>
      <c r="DP305" s="144">
        <f t="shared" si="506"/>
        <v>2500</v>
      </c>
      <c r="DQ305" s="144">
        <f t="shared" si="506"/>
        <v>2500</v>
      </c>
      <c r="DR305" s="144">
        <f t="shared" si="506"/>
        <v>2500</v>
      </c>
      <c r="DS305" s="144">
        <f t="shared" si="506"/>
        <v>2500</v>
      </c>
      <c r="DT305" s="144">
        <f t="shared" si="506"/>
        <v>2500</v>
      </c>
      <c r="DU305" s="144">
        <f t="shared" si="506"/>
        <v>2500</v>
      </c>
      <c r="DV305" s="144">
        <f t="shared" si="506"/>
        <v>2500</v>
      </c>
      <c r="DW305" s="144">
        <f t="shared" si="506"/>
        <v>2500</v>
      </c>
      <c r="DX305" s="144">
        <f t="shared" si="506"/>
        <v>2500</v>
      </c>
      <c r="DY305" s="144">
        <f t="shared" si="506"/>
        <v>2500</v>
      </c>
      <c r="DZ305" s="144">
        <f t="shared" si="506"/>
        <v>2500</v>
      </c>
      <c r="EA305" s="144">
        <f t="shared" si="506"/>
        <v>2500</v>
      </c>
      <c r="EB305" s="144">
        <f t="shared" si="506"/>
        <v>2500</v>
      </c>
      <c r="EC305" s="144">
        <f t="shared" si="506"/>
        <v>2500</v>
      </c>
      <c r="ED305" s="144">
        <f t="shared" si="506"/>
        <v>2500</v>
      </c>
      <c r="EE305" s="144">
        <f t="shared" si="506"/>
        <v>2500</v>
      </c>
      <c r="EF305" s="144">
        <f t="shared" si="506"/>
        <v>2500</v>
      </c>
      <c r="EG305" s="144">
        <f t="shared" si="506"/>
        <v>2500</v>
      </c>
      <c r="EH305" s="144">
        <f t="shared" si="506"/>
        <v>2500</v>
      </c>
      <c r="EI305" s="144">
        <f t="shared" si="506"/>
        <v>2500</v>
      </c>
      <c r="EJ305" s="144">
        <f t="shared" si="506"/>
        <v>2500</v>
      </c>
      <c r="EK305" s="144">
        <f t="shared" si="506"/>
        <v>2500</v>
      </c>
      <c r="EL305" s="144">
        <f t="shared" si="506"/>
        <v>2500</v>
      </c>
      <c r="EM305" s="144">
        <f t="shared" si="506"/>
        <v>2500</v>
      </c>
      <c r="EN305" s="144">
        <f t="shared" si="506"/>
        <v>2500</v>
      </c>
      <c r="EO305" s="144">
        <f t="shared" si="506"/>
        <v>2500</v>
      </c>
      <c r="EP305" s="144">
        <f t="shared" si="506"/>
        <v>2500</v>
      </c>
      <c r="EQ305" s="144">
        <f t="shared" si="506"/>
        <v>2500</v>
      </c>
      <c r="ER305" s="144">
        <f t="shared" si="506"/>
        <v>2500</v>
      </c>
      <c r="ES305" s="144">
        <f t="shared" si="506"/>
        <v>2500</v>
      </c>
      <c r="ET305" s="144">
        <f t="shared" si="506"/>
        <v>2500</v>
      </c>
      <c r="EU305" s="144">
        <f t="shared" si="506"/>
        <v>2500</v>
      </c>
      <c r="EV305" s="144">
        <f t="shared" si="506"/>
        <v>2500</v>
      </c>
      <c r="EW305" s="144">
        <f t="shared" si="506"/>
        <v>2500</v>
      </c>
      <c r="EX305" s="147">
        <f>PV(0.05,'PV factor'!C34,,-BR305)</f>
        <v>30839.002267573695</v>
      </c>
      <c r="EY305" s="147">
        <f>PV(0.05,'PV factor'!D34,,-BS305)</f>
        <v>0</v>
      </c>
      <c r="EZ305" s="147">
        <f>PV(0.05,'PV factor'!E34,,-BT305)</f>
        <v>0</v>
      </c>
      <c r="FA305" s="147">
        <f>PV(0.05,'PV factor'!F34,,-BU305)</f>
        <v>0</v>
      </c>
      <c r="FB305" s="147">
        <f>PV(0.05,'PV factor'!G34,,-BV305)</f>
        <v>0</v>
      </c>
      <c r="FC305" s="147">
        <f>PV(0.05,'PV factor'!H34,,-BW305)</f>
        <v>0</v>
      </c>
      <c r="FD305" s="147">
        <f>PV(0.05,'PV factor'!I34,,-BX305)</f>
        <v>0</v>
      </c>
      <c r="FE305" s="147">
        <f>PV(0.05,'PV factor'!J34,,-BY305)</f>
        <v>0</v>
      </c>
      <c r="FF305" s="147">
        <f>PV(0.05,'PV factor'!K34,,-BZ305)</f>
        <v>0</v>
      </c>
      <c r="FG305" s="147">
        <f>PV(0.05,'PV factor'!L34,,-CA305)</f>
        <v>0</v>
      </c>
      <c r="FH305" s="147">
        <f>PV(0.05,'PV factor'!M34,,-CB305)</f>
        <v>0</v>
      </c>
      <c r="FI305" s="147">
        <f>PV(0.05,'PV factor'!N34,,-CC305)</f>
        <v>0</v>
      </c>
      <c r="FJ305" s="147">
        <f>PV(0.05,'PV factor'!O34,,-CD305)</f>
        <v>0</v>
      </c>
      <c r="FK305" s="147">
        <f>PV(0.05,'PV factor'!P34,,-CE305)</f>
        <v>0</v>
      </c>
      <c r="FL305" s="147">
        <f>PV(0.05,'PV factor'!Q34,,-CF305)</f>
        <v>0</v>
      </c>
      <c r="FM305" s="147">
        <f>PV(0.05,'PV factor'!R34,,-CG305)</f>
        <v>0</v>
      </c>
      <c r="FN305" s="147">
        <f>PV(0.05,'PV factor'!S34,,-CH305)</f>
        <v>0</v>
      </c>
      <c r="FO305" s="147">
        <f>PV(0.05,'PV factor'!T34,,-CI305)</f>
        <v>0</v>
      </c>
      <c r="FP305" s="147">
        <f>PV(0.05,'PV factor'!U34,,-CJ305)</f>
        <v>0</v>
      </c>
      <c r="FQ305" s="147">
        <f>PV(0.05,'PV factor'!V34,,-CK305)</f>
        <v>0</v>
      </c>
      <c r="FR305" s="147">
        <f>PV(0.05,'PV factor'!W34,,-CL305)</f>
        <v>0</v>
      </c>
      <c r="FS305" s="147">
        <f>PV(0.05,'PV factor'!X34,,-CM305)</f>
        <v>0</v>
      </c>
      <c r="FT305" s="147">
        <f>PV(0.05,'PV factor'!Y34,,-CN305)</f>
        <v>0</v>
      </c>
      <c r="FU305" s="147">
        <f>PV(0.05,'PV factor'!Z34,,-CO305)</f>
        <v>0</v>
      </c>
      <c r="FV305" s="147">
        <f>PV(0.05,'PV factor'!AA34,,-CP305)</f>
        <v>0</v>
      </c>
      <c r="FW305" s="147">
        <f>PV(0.05,'PV factor'!AB34,,-CQ305)</f>
        <v>0</v>
      </c>
      <c r="FX305" s="147">
        <f>PV(0.05,'PV factor'!AC34,,-CR305)</f>
        <v>0</v>
      </c>
      <c r="FY305" s="147">
        <f>PV(0.05,'PV factor'!AD34,,-CS305)</f>
        <v>0</v>
      </c>
      <c r="FZ305" s="147">
        <f>PV(0.05,'PV factor'!AE34,,-CT305)</f>
        <v>0</v>
      </c>
      <c r="GA305" s="147">
        <f>PV(0.05,'PV factor'!AF34,,-CU305)</f>
        <v>0</v>
      </c>
      <c r="GB305" s="147">
        <f>PV(0.05,'PV factor'!AG34,,-CV305)</f>
        <v>0</v>
      </c>
      <c r="GC305" s="147">
        <f>PV(0.05,'PV factor'!AH34,,-CW305)</f>
        <v>0</v>
      </c>
      <c r="GD305" s="147">
        <f>PV(0.05,'PV factor'!AI34,,-CX305)</f>
        <v>0</v>
      </c>
      <c r="GE305" s="147">
        <f>PV(0.05,'PV factor'!AJ34,,-CY305)</f>
        <v>0</v>
      </c>
      <c r="GF305" s="147">
        <f>PV(0.05,'PV factor'!AK34,,-CZ305)</f>
        <v>0</v>
      </c>
      <c r="GG305" s="147">
        <f>PV(0.05,'PV factor'!AL34,,-DA305)</f>
        <v>0</v>
      </c>
      <c r="GH305" s="147">
        <f>PV(0.05,'PV factor'!AM34,,-DB305)</f>
        <v>0</v>
      </c>
      <c r="GI305" s="147">
        <f>PV(0.05,'PV factor'!AN34,,-DC305)</f>
        <v>0</v>
      </c>
      <c r="GJ305" s="147">
        <f>PV(0.05,'PV factor'!AO34,,-DD305)</f>
        <v>0</v>
      </c>
      <c r="GK305" s="147">
        <f>PV(0.05,'PV factor'!AP34,,-DE305)</f>
        <v>0</v>
      </c>
      <c r="GL305" s="147">
        <f>PV(0.05,'PV factor'!C34,,-DI305)</f>
        <v>2267.5736961451248</v>
      </c>
      <c r="GM305" s="147">
        <f>PV(0.05,'PV factor'!D34,,-DJ305)</f>
        <v>2159.5939963286901</v>
      </c>
      <c r="GN305" s="147">
        <f>PV(0.05,'PV factor'!E34,,-DK305)</f>
        <v>2056.756186979705</v>
      </c>
      <c r="GO305" s="147">
        <f>PV(0.05,'PV factor'!F34,,-DL305)</f>
        <v>1958.8154161711473</v>
      </c>
      <c r="GP305" s="147">
        <f>PV(0.05,'PV factor'!G34,,-DM305)</f>
        <v>1865.5384915915693</v>
      </c>
      <c r="GQ305" s="147">
        <f>PV(0.05,'PV factor'!H34,,-DN305)</f>
        <v>1776.7033253253037</v>
      </c>
      <c r="GR305" s="147">
        <f>PV(0.05,'PV factor'!I34,,-DO305)</f>
        <v>1692.0984050717179</v>
      </c>
      <c r="GS305" s="147">
        <f>PV(0.05,'PV factor'!J34,,-DP305)</f>
        <v>1611.5222905444932</v>
      </c>
      <c r="GT305" s="147">
        <f>PV(0.05,'PV factor'!K34,,-DQ305)</f>
        <v>1534.7831338518984</v>
      </c>
      <c r="GU305" s="147">
        <f>PV(0.05,'PV factor'!L34,,-DR305)</f>
        <v>1461.6982227160936</v>
      </c>
      <c r="GV305" s="147">
        <f>PV(0.05,'PV factor'!M34,,-DS305)</f>
        <v>1392.0935454438988</v>
      </c>
      <c r="GW305" s="147">
        <f>PV(0.05,'PV factor'!N34,,-DT305)</f>
        <v>1325.8033766132367</v>
      </c>
      <c r="GX305" s="147">
        <f>PV(0.05,'PV factor'!O34,,-DU305)</f>
        <v>1262.6698824887972</v>
      </c>
      <c r="GY305" s="147">
        <f>PV(0.05,'PV factor'!P34,,-DV305)</f>
        <v>1202.5427452274255</v>
      </c>
      <c r="GZ305" s="147">
        <f>PV(0.05,'PV factor'!Q34,,-DW305)</f>
        <v>1145.2788049785006</v>
      </c>
      <c r="HA305" s="147">
        <f>PV(0.05,'PV factor'!R34,,-DX305)</f>
        <v>1090.7417190271433</v>
      </c>
      <c r="HB305" s="147">
        <f>PV(0.05,'PV factor'!S34,,-DY305)</f>
        <v>1038.8016371687079</v>
      </c>
      <c r="HC305" s="147">
        <f>PV(0.05,'PV factor'!T34,,-DZ305)</f>
        <v>989.33489254162657</v>
      </c>
      <c r="HD305" s="147">
        <f>PV(0.05,'PV factor'!U34,,-EA305)</f>
        <v>942.22370718250147</v>
      </c>
      <c r="HE305" s="147">
        <f>PV(0.05,'PV factor'!V34,,-EB305)</f>
        <v>897.35591160238243</v>
      </c>
      <c r="HF305" s="147">
        <f>PV(0.05,'PV factor'!W34,,-EC305)</f>
        <v>854.62467771655474</v>
      </c>
      <c r="HG305" s="147">
        <f>PV(0.05,'PV factor'!X34,,-ED305)</f>
        <v>813.92826449195672</v>
      </c>
      <c r="HH305" s="147">
        <f>PV(0.05,'PV factor'!Y34,,-EE305)</f>
        <v>775.1697757066255</v>
      </c>
      <c r="HI305" s="147">
        <f>PV(0.05,'PV factor'!Z34,,-EF305)</f>
        <v>738.25692924440523</v>
      </c>
      <c r="HJ305" s="147">
        <f>PV(0.05,'PV factor'!AA34,,-EG305)</f>
        <v>703.10183737562409</v>
      </c>
      <c r="HK305" s="147">
        <f>PV(0.05,'PV factor'!AB34,,-EH305)</f>
        <v>669.62079750059422</v>
      </c>
      <c r="HL305" s="147">
        <f>PV(0.05,'PV factor'!AC34,,-EI305)</f>
        <v>637.7340928577089</v>
      </c>
      <c r="HM305" s="147">
        <f>PV(0.05,'PV factor'!AD34,,-EJ305)</f>
        <v>607.36580272162746</v>
      </c>
      <c r="HN305" s="147">
        <f>PV(0.05,'PV factor'!AE34,,-EK305)</f>
        <v>578.44362163964536</v>
      </c>
      <c r="HO305" s="147">
        <f>PV(0.05,'PV factor'!AF34,,-EL305)</f>
        <v>550.89868727585247</v>
      </c>
      <c r="HP305" s="147">
        <f>PV(0.05,'PV factor'!AG34,,-EM305)</f>
        <v>524.66541645319285</v>
      </c>
      <c r="HQ305" s="147">
        <f>PV(0.05,'PV factor'!AH34,,-EN305)</f>
        <v>499.68134900304085</v>
      </c>
      <c r="HR305" s="147">
        <f>PV(0.05,'PV factor'!AI34,,-EO305)</f>
        <v>475.8869990505151</v>
      </c>
      <c r="HS305" s="147">
        <f>PV(0.05,'PV factor'!AJ34,,-EP305)</f>
        <v>453.22571338144292</v>
      </c>
      <c r="HT305" s="147">
        <f>PV(0.05,'PV factor'!AK34,,-EQ305)</f>
        <v>431.64353655375521</v>
      </c>
      <c r="HU305" s="147">
        <f>PV(0.05,'PV factor'!AL34,,-ER305)</f>
        <v>411.08908243214779</v>
      </c>
      <c r="HV305" s="147">
        <f>PV(0.05,'PV factor'!AM34,,-ES305)</f>
        <v>391.5134118401408</v>
      </c>
      <c r="HW305" s="147">
        <f>PV(0.05,'PV factor'!AN34,,-ET305)</f>
        <v>372.86991603822923</v>
      </c>
      <c r="HX305" s="147">
        <f>PV(0.05,'PV factor'!AO34,,-EU305)</f>
        <v>355.11420575069457</v>
      </c>
      <c r="HY305" s="147">
        <f>PV(0.05,'PV factor'!AP34,,-EV305)</f>
        <v>338.20400547685193</v>
      </c>
      <c r="HZ305" s="147">
        <f t="shared" si="459"/>
        <v>30839.002267573695</v>
      </c>
      <c r="IA305" s="147">
        <f t="shared" si="460"/>
        <v>10308.277787216235</v>
      </c>
      <c r="IB305" s="401">
        <f t="shared" si="461"/>
        <v>0.33426106648252646</v>
      </c>
    </row>
    <row r="306" spans="1:236" ht="90" customHeight="1" x14ac:dyDescent="0.2">
      <c r="A306" s="270" t="s">
        <v>1436</v>
      </c>
      <c r="B306" s="108" t="s">
        <v>1437</v>
      </c>
      <c r="C306" s="138" t="s">
        <v>1456</v>
      </c>
      <c r="D306" s="129">
        <v>4</v>
      </c>
      <c r="E306" s="108" t="s">
        <v>1457</v>
      </c>
      <c r="F306" s="124" t="s">
        <v>1458</v>
      </c>
      <c r="G306" s="124" t="s">
        <v>1459</v>
      </c>
      <c r="H306" s="123" t="s">
        <v>88</v>
      </c>
      <c r="I306" s="124" t="s">
        <v>1442</v>
      </c>
      <c r="J306" s="118">
        <v>40</v>
      </c>
      <c r="K306" s="227" t="s">
        <v>79</v>
      </c>
      <c r="L306" s="142">
        <v>23800</v>
      </c>
      <c r="M306" s="142" t="s">
        <v>1460</v>
      </c>
      <c r="N306" s="123" t="s">
        <v>147</v>
      </c>
      <c r="O306" s="73" t="s">
        <v>106</v>
      </c>
      <c r="P306" s="123" t="s">
        <v>467</v>
      </c>
      <c r="Q306" s="112" t="s">
        <v>100</v>
      </c>
      <c r="R306" s="123" t="s">
        <v>226</v>
      </c>
      <c r="S306" s="123" t="s">
        <v>99</v>
      </c>
      <c r="T306" s="142" t="s">
        <v>884</v>
      </c>
      <c r="U306" s="142" t="s">
        <v>100</v>
      </c>
      <c r="V306" s="296">
        <v>1</v>
      </c>
      <c r="W306" s="297">
        <v>1300000</v>
      </c>
      <c r="X306" s="297">
        <v>0</v>
      </c>
      <c r="Y306" s="297">
        <v>0</v>
      </c>
      <c r="Z306" s="297">
        <v>0</v>
      </c>
      <c r="AA306" s="297">
        <v>1300000</v>
      </c>
      <c r="AB306" s="297">
        <v>0</v>
      </c>
      <c r="AC306" s="297">
        <v>0</v>
      </c>
      <c r="AD306" s="297">
        <v>0</v>
      </c>
      <c r="AE306" s="139">
        <v>0</v>
      </c>
      <c r="AF306" s="139">
        <v>0</v>
      </c>
      <c r="AG306" s="139">
        <v>0</v>
      </c>
      <c r="AH306" s="139">
        <v>0</v>
      </c>
      <c r="AI306" s="142" t="s">
        <v>88</v>
      </c>
      <c r="AJ306" s="134">
        <v>0</v>
      </c>
      <c r="AK306" s="136">
        <v>0</v>
      </c>
      <c r="AL306" s="136">
        <v>0</v>
      </c>
      <c r="AM306" s="136">
        <v>0</v>
      </c>
      <c r="AN306" s="136">
        <v>0</v>
      </c>
      <c r="AO306" s="136">
        <v>0</v>
      </c>
      <c r="AP306" s="136">
        <v>0</v>
      </c>
      <c r="AQ306" s="139">
        <v>0</v>
      </c>
      <c r="AR306" s="139">
        <v>0</v>
      </c>
      <c r="AS306" s="139">
        <v>0</v>
      </c>
      <c r="AT306" s="139">
        <v>0</v>
      </c>
      <c r="AU306" s="118"/>
      <c r="AV306" s="230">
        <f t="shared" si="427"/>
        <v>0</v>
      </c>
      <c r="AW306" s="230">
        <f t="shared" si="428"/>
        <v>0</v>
      </c>
      <c r="AX306" s="230" t="str">
        <f t="shared" si="429"/>
        <v>E1</v>
      </c>
      <c r="AY306" s="141">
        <f t="shared" si="430"/>
        <v>8</v>
      </c>
      <c r="AZ306" s="70">
        <f t="shared" si="431"/>
        <v>1</v>
      </c>
      <c r="BA306" s="70">
        <f t="shared" si="432"/>
        <v>1</v>
      </c>
      <c r="BB306" s="70">
        <f t="shared" si="433"/>
        <v>1</v>
      </c>
      <c r="BC306" s="70">
        <f t="shared" si="434"/>
        <v>1</v>
      </c>
      <c r="BD306" s="70">
        <f t="shared" si="435"/>
        <v>1</v>
      </c>
      <c r="BE306" s="70">
        <f t="shared" si="436"/>
        <v>0</v>
      </c>
      <c r="BF306" s="70">
        <f t="shared" si="437"/>
        <v>0</v>
      </c>
      <c r="BG306" s="71">
        <f t="shared" si="438"/>
        <v>0</v>
      </c>
      <c r="BH306" s="71">
        <f t="shared" si="439"/>
        <v>1</v>
      </c>
      <c r="BI306" s="71">
        <f t="shared" si="440"/>
        <v>0</v>
      </c>
      <c r="BJ306" s="71">
        <f t="shared" si="441"/>
        <v>1</v>
      </c>
      <c r="BK306" s="71">
        <f t="shared" si="442"/>
        <v>0</v>
      </c>
      <c r="BL306" s="70">
        <f t="shared" si="443"/>
        <v>1</v>
      </c>
      <c r="BM306" s="70">
        <f t="shared" si="444"/>
        <v>1</v>
      </c>
      <c r="BN306" s="70">
        <f t="shared" si="445"/>
        <v>0</v>
      </c>
      <c r="BO306" s="70">
        <f t="shared" si="446"/>
        <v>1</v>
      </c>
      <c r="BP306" s="144">
        <f t="shared" si="447"/>
        <v>0</v>
      </c>
      <c r="BQ306" s="144">
        <f t="shared" si="448"/>
        <v>0</v>
      </c>
      <c r="BR306" s="144">
        <f t="shared" si="449"/>
        <v>1300000</v>
      </c>
      <c r="BS306" s="144">
        <f t="shared" si="450"/>
        <v>0</v>
      </c>
      <c r="BT306" s="144">
        <f t="shared" si="451"/>
        <v>0</v>
      </c>
      <c r="BU306" s="144">
        <f t="shared" si="452"/>
        <v>0</v>
      </c>
      <c r="BV306" s="144">
        <f t="shared" si="453"/>
        <v>0</v>
      </c>
      <c r="BW306" s="144">
        <f t="shared" si="454"/>
        <v>0</v>
      </c>
      <c r="BX306" s="144">
        <f t="shared" si="455"/>
        <v>0</v>
      </c>
      <c r="BY306" s="144">
        <f t="shared" si="456"/>
        <v>0</v>
      </c>
      <c r="BZ306" s="9">
        <v>0</v>
      </c>
      <c r="CA306" s="9">
        <v>0</v>
      </c>
      <c r="CB306" s="9">
        <v>0</v>
      </c>
      <c r="CC306" s="9">
        <v>0</v>
      </c>
      <c r="CD306" s="9">
        <v>0</v>
      </c>
      <c r="CE306" s="9">
        <v>0</v>
      </c>
      <c r="CF306" s="9">
        <v>0</v>
      </c>
      <c r="CG306" s="9">
        <v>0</v>
      </c>
      <c r="CH306" s="9">
        <v>0</v>
      </c>
      <c r="CI306" s="9">
        <v>0</v>
      </c>
      <c r="CJ306" s="9">
        <v>0</v>
      </c>
      <c r="CK306" s="9">
        <v>0</v>
      </c>
      <c r="CL306" s="9">
        <v>0</v>
      </c>
      <c r="CM306" s="9">
        <v>0</v>
      </c>
      <c r="CN306" s="9">
        <v>0</v>
      </c>
      <c r="CO306" s="9">
        <v>0</v>
      </c>
      <c r="CP306" s="9">
        <v>0</v>
      </c>
      <c r="CQ306" s="9">
        <v>0</v>
      </c>
      <c r="CR306" s="9">
        <v>0</v>
      </c>
      <c r="CS306" s="9">
        <v>0</v>
      </c>
      <c r="CT306" s="9">
        <v>0</v>
      </c>
      <c r="CU306" s="9">
        <v>0</v>
      </c>
      <c r="CV306" s="9">
        <v>0</v>
      </c>
      <c r="CW306" s="9">
        <v>0</v>
      </c>
      <c r="CX306" s="9">
        <v>0</v>
      </c>
      <c r="CY306" s="9">
        <v>0</v>
      </c>
      <c r="CZ306" s="9">
        <v>0</v>
      </c>
      <c r="DA306" s="9">
        <v>0</v>
      </c>
      <c r="DB306" s="9">
        <v>0</v>
      </c>
      <c r="DC306" s="9">
        <v>0</v>
      </c>
      <c r="DD306" s="9">
        <v>0</v>
      </c>
      <c r="DE306" s="9">
        <v>0</v>
      </c>
      <c r="DF306" s="9">
        <v>0</v>
      </c>
      <c r="DG306" s="144">
        <f t="shared" si="457"/>
        <v>23800</v>
      </c>
      <c r="DH306" s="144">
        <f t="shared" ref="DH306:EW306" si="507">DG306</f>
        <v>23800</v>
      </c>
      <c r="DI306" s="144">
        <f t="shared" si="507"/>
        <v>23800</v>
      </c>
      <c r="DJ306" s="144">
        <f t="shared" si="507"/>
        <v>23800</v>
      </c>
      <c r="DK306" s="144">
        <f t="shared" si="507"/>
        <v>23800</v>
      </c>
      <c r="DL306" s="144">
        <f t="shared" si="507"/>
        <v>23800</v>
      </c>
      <c r="DM306" s="144">
        <f t="shared" si="507"/>
        <v>23800</v>
      </c>
      <c r="DN306" s="144">
        <f t="shared" si="507"/>
        <v>23800</v>
      </c>
      <c r="DO306" s="144">
        <f t="shared" si="507"/>
        <v>23800</v>
      </c>
      <c r="DP306" s="144">
        <f t="shared" si="507"/>
        <v>23800</v>
      </c>
      <c r="DQ306" s="144">
        <f t="shared" si="507"/>
        <v>23800</v>
      </c>
      <c r="DR306" s="144">
        <f t="shared" si="507"/>
        <v>23800</v>
      </c>
      <c r="DS306" s="144">
        <f t="shared" si="507"/>
        <v>23800</v>
      </c>
      <c r="DT306" s="144">
        <f t="shared" si="507"/>
        <v>23800</v>
      </c>
      <c r="DU306" s="144">
        <f t="shared" si="507"/>
        <v>23800</v>
      </c>
      <c r="DV306" s="144">
        <f t="shared" si="507"/>
        <v>23800</v>
      </c>
      <c r="DW306" s="144">
        <f t="shared" si="507"/>
        <v>23800</v>
      </c>
      <c r="DX306" s="144">
        <f t="shared" si="507"/>
        <v>23800</v>
      </c>
      <c r="DY306" s="144">
        <f t="shared" si="507"/>
        <v>23800</v>
      </c>
      <c r="DZ306" s="144">
        <f t="shared" si="507"/>
        <v>23800</v>
      </c>
      <c r="EA306" s="144">
        <f t="shared" si="507"/>
        <v>23800</v>
      </c>
      <c r="EB306" s="144">
        <f t="shared" si="507"/>
        <v>23800</v>
      </c>
      <c r="EC306" s="144">
        <f t="shared" si="507"/>
        <v>23800</v>
      </c>
      <c r="ED306" s="144">
        <f t="shared" si="507"/>
        <v>23800</v>
      </c>
      <c r="EE306" s="144">
        <f t="shared" si="507"/>
        <v>23800</v>
      </c>
      <c r="EF306" s="144">
        <f t="shared" si="507"/>
        <v>23800</v>
      </c>
      <c r="EG306" s="144">
        <f t="shared" si="507"/>
        <v>23800</v>
      </c>
      <c r="EH306" s="144">
        <f t="shared" si="507"/>
        <v>23800</v>
      </c>
      <c r="EI306" s="144">
        <f t="shared" si="507"/>
        <v>23800</v>
      </c>
      <c r="EJ306" s="144">
        <f t="shared" si="507"/>
        <v>23800</v>
      </c>
      <c r="EK306" s="144">
        <f t="shared" si="507"/>
        <v>23800</v>
      </c>
      <c r="EL306" s="144">
        <f t="shared" si="507"/>
        <v>23800</v>
      </c>
      <c r="EM306" s="144">
        <f t="shared" si="507"/>
        <v>23800</v>
      </c>
      <c r="EN306" s="144">
        <f t="shared" si="507"/>
        <v>23800</v>
      </c>
      <c r="EO306" s="144">
        <f t="shared" si="507"/>
        <v>23800</v>
      </c>
      <c r="EP306" s="144">
        <f t="shared" si="507"/>
        <v>23800</v>
      </c>
      <c r="EQ306" s="144">
        <f t="shared" si="507"/>
        <v>23800</v>
      </c>
      <c r="ER306" s="144">
        <f t="shared" si="507"/>
        <v>23800</v>
      </c>
      <c r="ES306" s="144">
        <f t="shared" si="507"/>
        <v>23800</v>
      </c>
      <c r="ET306" s="144">
        <f t="shared" si="507"/>
        <v>23800</v>
      </c>
      <c r="EU306" s="144">
        <f t="shared" si="507"/>
        <v>23800</v>
      </c>
      <c r="EV306" s="144">
        <f t="shared" si="507"/>
        <v>23800</v>
      </c>
      <c r="EW306" s="144">
        <f t="shared" si="507"/>
        <v>23800</v>
      </c>
      <c r="EX306" s="147">
        <f>PV(0.05,'PV factor'!C205,,-BR306)</f>
        <v>1179138.3219954649</v>
      </c>
      <c r="EY306" s="147">
        <f>PV(0.05,'PV factor'!D205,,-BS306)</f>
        <v>0</v>
      </c>
      <c r="EZ306" s="147">
        <f>PV(0.05,'PV factor'!E205,,-BT306)</f>
        <v>0</v>
      </c>
      <c r="FA306" s="147">
        <f>PV(0.05,'PV factor'!F205,,-BU306)</f>
        <v>0</v>
      </c>
      <c r="FB306" s="147">
        <f>PV(0.05,'PV factor'!G205,,-BV306)</f>
        <v>0</v>
      </c>
      <c r="FC306" s="147">
        <f>PV(0.05,'PV factor'!H205,,-BW306)</f>
        <v>0</v>
      </c>
      <c r="FD306" s="147">
        <f>PV(0.05,'PV factor'!I205,,-BX306)</f>
        <v>0</v>
      </c>
      <c r="FE306" s="147">
        <f>PV(0.05,'PV factor'!J205,,-BY306)</f>
        <v>0</v>
      </c>
      <c r="FF306" s="147">
        <f>PV(0.05,'PV factor'!K205,,-BZ306)</f>
        <v>0</v>
      </c>
      <c r="FG306" s="147">
        <f>PV(0.05,'PV factor'!L205,,-CA306)</f>
        <v>0</v>
      </c>
      <c r="FH306" s="147">
        <f>PV(0.05,'PV factor'!M205,,-CB306)</f>
        <v>0</v>
      </c>
      <c r="FI306" s="147">
        <f>PV(0.05,'PV factor'!N205,,-CC306)</f>
        <v>0</v>
      </c>
      <c r="FJ306" s="147">
        <f>PV(0.05,'PV factor'!O205,,-CD306)</f>
        <v>0</v>
      </c>
      <c r="FK306" s="147">
        <f>PV(0.05,'PV factor'!P205,,-CE306)</f>
        <v>0</v>
      </c>
      <c r="FL306" s="147">
        <f>PV(0.05,'PV factor'!Q205,,-CF306)</f>
        <v>0</v>
      </c>
      <c r="FM306" s="147">
        <f>PV(0.05,'PV factor'!R205,,-CG306)</f>
        <v>0</v>
      </c>
      <c r="FN306" s="147">
        <f>PV(0.05,'PV factor'!S205,,-CH306)</f>
        <v>0</v>
      </c>
      <c r="FO306" s="147">
        <f>PV(0.05,'PV factor'!T205,,-CI306)</f>
        <v>0</v>
      </c>
      <c r="FP306" s="147">
        <f>PV(0.05,'PV factor'!U205,,-CJ306)</f>
        <v>0</v>
      </c>
      <c r="FQ306" s="147">
        <f>PV(0.05,'PV factor'!V205,,-CK306)</f>
        <v>0</v>
      </c>
      <c r="FR306" s="147">
        <f>PV(0.05,'PV factor'!W205,,-CL306)</f>
        <v>0</v>
      </c>
      <c r="FS306" s="147">
        <f>PV(0.05,'PV factor'!X205,,-CM306)</f>
        <v>0</v>
      </c>
      <c r="FT306" s="147">
        <f>PV(0.05,'PV factor'!Y205,,-CN306)</f>
        <v>0</v>
      </c>
      <c r="FU306" s="147">
        <f>PV(0.05,'PV factor'!Z205,,-CO306)</f>
        <v>0</v>
      </c>
      <c r="FV306" s="147">
        <f>PV(0.05,'PV factor'!AA205,,-CP306)</f>
        <v>0</v>
      </c>
      <c r="FW306" s="147">
        <f>PV(0.05,'PV factor'!AB205,,-CQ306)</f>
        <v>0</v>
      </c>
      <c r="FX306" s="147">
        <f>PV(0.05,'PV factor'!AC205,,-CR306)</f>
        <v>0</v>
      </c>
      <c r="FY306" s="147">
        <f>PV(0.05,'PV factor'!AD205,,-CS306)</f>
        <v>0</v>
      </c>
      <c r="FZ306" s="147">
        <f>PV(0.05,'PV factor'!AE205,,-CT306)</f>
        <v>0</v>
      </c>
      <c r="GA306" s="147">
        <f>PV(0.05,'PV factor'!AF205,,-CU306)</f>
        <v>0</v>
      </c>
      <c r="GB306" s="147">
        <f>PV(0.05,'PV factor'!AG205,,-CV306)</f>
        <v>0</v>
      </c>
      <c r="GC306" s="147">
        <f>PV(0.05,'PV factor'!AH205,,-CW306)</f>
        <v>0</v>
      </c>
      <c r="GD306" s="147">
        <f>PV(0.05,'PV factor'!AI205,,-CX306)</f>
        <v>0</v>
      </c>
      <c r="GE306" s="147">
        <f>PV(0.05,'PV factor'!AJ205,,-CY306)</f>
        <v>0</v>
      </c>
      <c r="GF306" s="147">
        <f>PV(0.05,'PV factor'!AK205,,-CZ306)</f>
        <v>0</v>
      </c>
      <c r="GG306" s="147">
        <f>PV(0.05,'PV factor'!AL205,,-DA306)</f>
        <v>0</v>
      </c>
      <c r="GH306" s="147">
        <f>PV(0.05,'PV factor'!AM205,,-DB306)</f>
        <v>0</v>
      </c>
      <c r="GI306" s="147">
        <f>PV(0.05,'PV factor'!AN205,,-DC306)</f>
        <v>0</v>
      </c>
      <c r="GJ306" s="147">
        <f>PV(0.05,'PV factor'!AO205,,-DD306)</f>
        <v>0</v>
      </c>
      <c r="GK306" s="147">
        <f>PV(0.05,'PV factor'!AP205,,-DE306)</f>
        <v>0</v>
      </c>
      <c r="GL306" s="147">
        <f>PV(0.05,'PV factor'!C205,,-DI306)</f>
        <v>21587.301587301587</v>
      </c>
      <c r="GM306" s="147">
        <f>PV(0.05,'PV factor'!D205,,-DJ306)</f>
        <v>20559.334845049128</v>
      </c>
      <c r="GN306" s="147">
        <f>PV(0.05,'PV factor'!E205,,-DK306)</f>
        <v>19580.31890004679</v>
      </c>
      <c r="GO306" s="147">
        <f>PV(0.05,'PV factor'!F205,,-DL306)</f>
        <v>18647.922761949321</v>
      </c>
      <c r="GP306" s="147">
        <f>PV(0.05,'PV factor'!G205,,-DM306)</f>
        <v>17759.926439951738</v>
      </c>
      <c r="GQ306" s="147">
        <f>PV(0.05,'PV factor'!H205,,-DN306)</f>
        <v>16914.215657096891</v>
      </c>
      <c r="GR306" s="147">
        <f>PV(0.05,'PV factor'!I205,,-DO306)</f>
        <v>16108.776816282754</v>
      </c>
      <c r="GS306" s="147">
        <f>PV(0.05,'PV factor'!J205,,-DP306)</f>
        <v>15341.692205983576</v>
      </c>
      <c r="GT306" s="147">
        <f>PV(0.05,'PV factor'!K205,,-DQ306)</f>
        <v>14611.135434270072</v>
      </c>
      <c r="GU306" s="147">
        <f>PV(0.05,'PV factor'!L205,,-DR306)</f>
        <v>13915.367080257211</v>
      </c>
      <c r="GV306" s="147">
        <f>PV(0.05,'PV factor'!M205,,-DS306)</f>
        <v>13252.730552625917</v>
      </c>
      <c r="GW306" s="147">
        <f>PV(0.05,'PV factor'!N205,,-DT306)</f>
        <v>12621.648145358013</v>
      </c>
      <c r="GX306" s="147">
        <f>PV(0.05,'PV factor'!O205,,-DU306)</f>
        <v>12020.617281293349</v>
      </c>
      <c r="GY306" s="147">
        <f>PV(0.05,'PV factor'!P205,,-DV306)</f>
        <v>11448.206934565091</v>
      </c>
      <c r="GZ306" s="147">
        <f>PV(0.05,'PV factor'!Q205,,-DW306)</f>
        <v>10903.054223395326</v>
      </c>
      <c r="HA306" s="147">
        <f>PV(0.05,'PV factor'!R205,,-DX306)</f>
        <v>10383.861165138404</v>
      </c>
      <c r="HB306" s="147">
        <f>PV(0.05,'PV factor'!S205,,-DY306)</f>
        <v>9889.3915858460987</v>
      </c>
      <c r="HC306" s="147">
        <f>PV(0.05,'PV factor'!T205,,-DZ306)</f>
        <v>9418.4681769962845</v>
      </c>
      <c r="HD306" s="147">
        <f>PV(0.05,'PV factor'!U205,,-EA306)</f>
        <v>8969.9696923774136</v>
      </c>
      <c r="HE306" s="147">
        <f>PV(0.05,'PV factor'!V205,,-EB306)</f>
        <v>8542.8282784546809</v>
      </c>
      <c r="HF306" s="147">
        <f>PV(0.05,'PV factor'!W205,,-EC306)</f>
        <v>8136.026931861601</v>
      </c>
      <c r="HG306" s="147">
        <f>PV(0.05,'PV factor'!X205,,-ED306)</f>
        <v>7748.5970779634281</v>
      </c>
      <c r="HH306" s="147">
        <f>PV(0.05,'PV factor'!Y205,,-EE306)</f>
        <v>7379.6162647270748</v>
      </c>
      <c r="HI306" s="147">
        <f>PV(0.05,'PV factor'!Z205,,-EF306)</f>
        <v>7028.2059664067383</v>
      </c>
      <c r="HJ306" s="147">
        <f>PV(0.05,'PV factor'!AA205,,-EG306)</f>
        <v>6693.5294918159407</v>
      </c>
      <c r="HK306" s="147">
        <f>PV(0.05,'PV factor'!AB205,,-EH306)</f>
        <v>6374.7899922056577</v>
      </c>
      <c r="HL306" s="147">
        <f>PV(0.05,'PV factor'!AC205,,-EI306)</f>
        <v>6071.2285640053888</v>
      </c>
      <c r="HM306" s="147">
        <f>PV(0.05,'PV factor'!AD205,,-EJ306)</f>
        <v>5782.1224419098926</v>
      </c>
      <c r="HN306" s="147">
        <f>PV(0.05,'PV factor'!AE205,,-EK306)</f>
        <v>5506.7832780094241</v>
      </c>
      <c r="HO306" s="147">
        <f>PV(0.05,'PV factor'!AF205,,-EL306)</f>
        <v>5244.5555028661156</v>
      </c>
      <c r="HP306" s="147">
        <f>PV(0.05,'PV factor'!AG205,,-EM306)</f>
        <v>4994.8147646343969</v>
      </c>
      <c r="HQ306" s="147">
        <f>PV(0.05,'PV factor'!AH205,,-EN306)</f>
        <v>4756.9664425089486</v>
      </c>
      <c r="HR306" s="147">
        <f>PV(0.05,'PV factor'!AI205,,-EO306)</f>
        <v>4530.444230960904</v>
      </c>
      <c r="HS306" s="147">
        <f>PV(0.05,'PV factor'!AJ205,,-EP306)</f>
        <v>4314.7087913913365</v>
      </c>
      <c r="HT306" s="147">
        <f>PV(0.05,'PV factor'!AK205,,-EQ306)</f>
        <v>4109.2464679917493</v>
      </c>
      <c r="HU306" s="147">
        <f>PV(0.05,'PV factor'!AL205,,-ER306)</f>
        <v>3913.5680647540466</v>
      </c>
      <c r="HV306" s="147">
        <f>PV(0.05,'PV factor'!AM205,,-ES306)</f>
        <v>3727.2076807181402</v>
      </c>
      <c r="HW306" s="147">
        <f>PV(0.05,'PV factor'!AN205,,-ET306)</f>
        <v>3549.7216006839426</v>
      </c>
      <c r="HX306" s="147">
        <f>PV(0.05,'PV factor'!AO205,,-EU306)</f>
        <v>3380.6872387466124</v>
      </c>
      <c r="HY306" s="147">
        <f>PV(0.05,'PV factor'!AP205,,-EV306)</f>
        <v>3219.7021321396305</v>
      </c>
      <c r="HZ306" s="147">
        <f t="shared" si="459"/>
        <v>1179138.3219954649</v>
      </c>
      <c r="IA306" s="147">
        <f t="shared" si="460"/>
        <v>388939.2906905408</v>
      </c>
      <c r="IB306" s="401">
        <f t="shared" si="461"/>
        <v>0.32985043691255478</v>
      </c>
    </row>
    <row r="307" spans="1:236" ht="90" customHeight="1" x14ac:dyDescent="0.2">
      <c r="A307" s="242" t="s">
        <v>997</v>
      </c>
      <c r="B307" s="195" t="s">
        <v>998</v>
      </c>
      <c r="C307" s="195" t="s">
        <v>1032</v>
      </c>
      <c r="D307" s="115">
        <v>5</v>
      </c>
      <c r="E307" s="195" t="s">
        <v>1033</v>
      </c>
      <c r="F307" s="113" t="s">
        <v>1034</v>
      </c>
      <c r="G307" s="113" t="s">
        <v>1035</v>
      </c>
      <c r="H307" s="112" t="s">
        <v>77</v>
      </c>
      <c r="I307" s="113" t="s">
        <v>1036</v>
      </c>
      <c r="J307" s="113">
        <v>5</v>
      </c>
      <c r="K307" s="227" t="s">
        <v>79</v>
      </c>
      <c r="L307" s="111">
        <v>9094</v>
      </c>
      <c r="M307" s="112" t="s">
        <v>1037</v>
      </c>
      <c r="N307" s="112" t="s">
        <v>147</v>
      </c>
      <c r="O307" s="90" t="s">
        <v>148</v>
      </c>
      <c r="P307" s="78" t="s">
        <v>149</v>
      </c>
      <c r="Q307" s="112" t="s">
        <v>100</v>
      </c>
      <c r="R307" s="112" t="s">
        <v>84</v>
      </c>
      <c r="S307" s="112" t="s">
        <v>99</v>
      </c>
      <c r="T307" s="112" t="s">
        <v>1038</v>
      </c>
      <c r="U307" s="112" t="s">
        <v>87</v>
      </c>
      <c r="V307" s="201">
        <v>1</v>
      </c>
      <c r="W307" s="217">
        <v>133817.97</v>
      </c>
      <c r="X307" s="217">
        <v>0</v>
      </c>
      <c r="Y307" s="217">
        <v>13600</v>
      </c>
      <c r="Z307" s="217">
        <v>19967.97</v>
      </c>
      <c r="AA307" s="217">
        <v>10250</v>
      </c>
      <c r="AB307" s="217">
        <v>30000</v>
      </c>
      <c r="AC307" s="217">
        <v>30000</v>
      </c>
      <c r="AD307" s="217">
        <v>30000</v>
      </c>
      <c r="AE307" s="286">
        <v>0</v>
      </c>
      <c r="AF307" s="286">
        <v>0</v>
      </c>
      <c r="AG307" s="286">
        <v>0</v>
      </c>
      <c r="AH307" s="286">
        <v>0</v>
      </c>
      <c r="AI307" s="112" t="s">
        <v>88</v>
      </c>
      <c r="AJ307" s="217">
        <v>0</v>
      </c>
      <c r="AK307" s="217">
        <v>0</v>
      </c>
      <c r="AL307" s="217">
        <v>0</v>
      </c>
      <c r="AM307" s="217">
        <v>0</v>
      </c>
      <c r="AN307" s="217">
        <v>0</v>
      </c>
      <c r="AO307" s="217">
        <v>0</v>
      </c>
      <c r="AP307" s="217">
        <v>0</v>
      </c>
      <c r="AQ307" s="286">
        <v>0</v>
      </c>
      <c r="AR307" s="286">
        <v>0</v>
      </c>
      <c r="AS307" s="286">
        <v>0</v>
      </c>
      <c r="AT307" s="286">
        <v>0</v>
      </c>
      <c r="AU307" s="113" t="s">
        <v>1039</v>
      </c>
      <c r="AV307" s="230">
        <f t="shared" si="427"/>
        <v>1</v>
      </c>
      <c r="AW307" s="230">
        <f t="shared" si="428"/>
        <v>0</v>
      </c>
      <c r="AX307" s="230" t="str">
        <f t="shared" si="429"/>
        <v>E3</v>
      </c>
      <c r="AY307" s="141">
        <f t="shared" si="430"/>
        <v>9</v>
      </c>
      <c r="AZ307" s="70">
        <f t="shared" si="431"/>
        <v>1</v>
      </c>
      <c r="BA307" s="70">
        <f t="shared" si="432"/>
        <v>1</v>
      </c>
      <c r="BB307" s="70">
        <f t="shared" si="433"/>
        <v>1</v>
      </c>
      <c r="BC307" s="70">
        <f t="shared" si="434"/>
        <v>1</v>
      </c>
      <c r="BD307" s="70">
        <f t="shared" si="435"/>
        <v>1</v>
      </c>
      <c r="BE307" s="70">
        <f t="shared" si="436"/>
        <v>1</v>
      </c>
      <c r="BF307" s="70">
        <f t="shared" si="437"/>
        <v>1</v>
      </c>
      <c r="BG307" s="71">
        <f t="shared" si="438"/>
        <v>0</v>
      </c>
      <c r="BH307" s="71">
        <f t="shared" si="439"/>
        <v>1</v>
      </c>
      <c r="BI307" s="71">
        <f t="shared" si="440"/>
        <v>0</v>
      </c>
      <c r="BJ307" s="71">
        <f t="shared" si="441"/>
        <v>1</v>
      </c>
      <c r="BK307" s="71">
        <f t="shared" si="442"/>
        <v>0</v>
      </c>
      <c r="BL307" s="70">
        <f t="shared" si="443"/>
        <v>1</v>
      </c>
      <c r="BM307" s="70">
        <f t="shared" si="444"/>
        <v>1</v>
      </c>
      <c r="BN307" s="70">
        <f t="shared" si="445"/>
        <v>1</v>
      </c>
      <c r="BO307" s="70">
        <f t="shared" si="446"/>
        <v>0</v>
      </c>
      <c r="BP307" s="144">
        <f t="shared" si="447"/>
        <v>13600</v>
      </c>
      <c r="BQ307" s="144">
        <f t="shared" si="448"/>
        <v>19967.97</v>
      </c>
      <c r="BR307" s="144">
        <f t="shared" si="449"/>
        <v>10250</v>
      </c>
      <c r="BS307" s="144">
        <f t="shared" si="450"/>
        <v>30000</v>
      </c>
      <c r="BT307" s="144">
        <f t="shared" si="451"/>
        <v>30000</v>
      </c>
      <c r="BU307" s="144">
        <f t="shared" si="452"/>
        <v>30000</v>
      </c>
      <c r="BV307" s="144">
        <f t="shared" si="453"/>
        <v>0</v>
      </c>
      <c r="BW307" s="144">
        <f t="shared" si="454"/>
        <v>0</v>
      </c>
      <c r="BX307" s="144">
        <f t="shared" si="455"/>
        <v>0</v>
      </c>
      <c r="BY307" s="144">
        <f t="shared" si="456"/>
        <v>0</v>
      </c>
      <c r="BZ307" s="9">
        <v>0</v>
      </c>
      <c r="CA307" s="9">
        <v>0</v>
      </c>
      <c r="CB307" s="9">
        <v>0</v>
      </c>
      <c r="CC307" s="9">
        <v>0</v>
      </c>
      <c r="CD307" s="9">
        <v>0</v>
      </c>
      <c r="CE307" s="9">
        <v>0</v>
      </c>
      <c r="CF307" s="9">
        <v>0</v>
      </c>
      <c r="CG307" s="9">
        <v>0</v>
      </c>
      <c r="CH307" s="9">
        <v>0</v>
      </c>
      <c r="CI307" s="9">
        <v>0</v>
      </c>
      <c r="CJ307" s="9">
        <v>0</v>
      </c>
      <c r="CK307" s="9">
        <v>0</v>
      </c>
      <c r="CL307" s="9">
        <v>0</v>
      </c>
      <c r="CM307" s="9">
        <v>0</v>
      </c>
      <c r="CN307" s="9">
        <v>0</v>
      </c>
      <c r="CO307" s="9">
        <v>0</v>
      </c>
      <c r="CP307" s="9">
        <v>0</v>
      </c>
      <c r="CQ307" s="9">
        <v>0</v>
      </c>
      <c r="CR307" s="9">
        <v>0</v>
      </c>
      <c r="CS307" s="9">
        <v>0</v>
      </c>
      <c r="CT307" s="9">
        <v>0</v>
      </c>
      <c r="CU307" s="9">
        <v>0</v>
      </c>
      <c r="CV307" s="9">
        <v>0</v>
      </c>
      <c r="CW307" s="9">
        <v>0</v>
      </c>
      <c r="CX307" s="9">
        <v>0</v>
      </c>
      <c r="CY307" s="9">
        <v>0</v>
      </c>
      <c r="CZ307" s="9">
        <v>0</v>
      </c>
      <c r="DA307" s="9">
        <v>0</v>
      </c>
      <c r="DB307" s="9">
        <v>0</v>
      </c>
      <c r="DC307" s="9">
        <v>0</v>
      </c>
      <c r="DD307" s="9">
        <v>0</v>
      </c>
      <c r="DE307" s="9">
        <v>0</v>
      </c>
      <c r="DF307" s="9">
        <v>0</v>
      </c>
      <c r="DG307" s="144">
        <f t="shared" si="457"/>
        <v>9094</v>
      </c>
      <c r="DH307" s="144">
        <f t="shared" ref="DH307:EW307" si="508">DG307</f>
        <v>9094</v>
      </c>
      <c r="DI307" s="144">
        <f t="shared" si="508"/>
        <v>9094</v>
      </c>
      <c r="DJ307" s="144">
        <f t="shared" si="508"/>
        <v>9094</v>
      </c>
      <c r="DK307" s="144">
        <f t="shared" si="508"/>
        <v>9094</v>
      </c>
      <c r="DL307" s="144">
        <f t="shared" si="508"/>
        <v>9094</v>
      </c>
      <c r="DM307" s="144">
        <f t="shared" si="508"/>
        <v>9094</v>
      </c>
      <c r="DN307" s="144">
        <f t="shared" si="508"/>
        <v>9094</v>
      </c>
      <c r="DO307" s="144">
        <f t="shared" si="508"/>
        <v>9094</v>
      </c>
      <c r="DP307" s="144">
        <f t="shared" si="508"/>
        <v>9094</v>
      </c>
      <c r="DQ307" s="144">
        <f t="shared" si="508"/>
        <v>9094</v>
      </c>
      <c r="DR307" s="144">
        <f t="shared" si="508"/>
        <v>9094</v>
      </c>
      <c r="DS307" s="144">
        <f t="shared" si="508"/>
        <v>9094</v>
      </c>
      <c r="DT307" s="144">
        <f t="shared" si="508"/>
        <v>9094</v>
      </c>
      <c r="DU307" s="144">
        <f t="shared" si="508"/>
        <v>9094</v>
      </c>
      <c r="DV307" s="144">
        <f t="shared" si="508"/>
        <v>9094</v>
      </c>
      <c r="DW307" s="144">
        <f t="shared" si="508"/>
        <v>9094</v>
      </c>
      <c r="DX307" s="144">
        <f t="shared" si="508"/>
        <v>9094</v>
      </c>
      <c r="DY307" s="144">
        <f t="shared" si="508"/>
        <v>9094</v>
      </c>
      <c r="DZ307" s="144">
        <f t="shared" si="508"/>
        <v>9094</v>
      </c>
      <c r="EA307" s="144">
        <f t="shared" si="508"/>
        <v>9094</v>
      </c>
      <c r="EB307" s="144">
        <f t="shared" si="508"/>
        <v>9094</v>
      </c>
      <c r="EC307" s="144">
        <f t="shared" si="508"/>
        <v>9094</v>
      </c>
      <c r="ED307" s="144">
        <f t="shared" si="508"/>
        <v>9094</v>
      </c>
      <c r="EE307" s="144">
        <f t="shared" si="508"/>
        <v>9094</v>
      </c>
      <c r="EF307" s="144">
        <f t="shared" si="508"/>
        <v>9094</v>
      </c>
      <c r="EG307" s="144">
        <f t="shared" si="508"/>
        <v>9094</v>
      </c>
      <c r="EH307" s="144">
        <f t="shared" si="508"/>
        <v>9094</v>
      </c>
      <c r="EI307" s="144">
        <f t="shared" si="508"/>
        <v>9094</v>
      </c>
      <c r="EJ307" s="144">
        <f t="shared" si="508"/>
        <v>9094</v>
      </c>
      <c r="EK307" s="144">
        <f t="shared" si="508"/>
        <v>9094</v>
      </c>
      <c r="EL307" s="144">
        <f t="shared" si="508"/>
        <v>9094</v>
      </c>
      <c r="EM307" s="144">
        <f t="shared" si="508"/>
        <v>9094</v>
      </c>
      <c r="EN307" s="144">
        <f t="shared" si="508"/>
        <v>9094</v>
      </c>
      <c r="EO307" s="144">
        <f t="shared" si="508"/>
        <v>9094</v>
      </c>
      <c r="EP307" s="144">
        <f t="shared" si="508"/>
        <v>9094</v>
      </c>
      <c r="EQ307" s="144">
        <f t="shared" si="508"/>
        <v>9094</v>
      </c>
      <c r="ER307" s="144">
        <f t="shared" si="508"/>
        <v>9094</v>
      </c>
      <c r="ES307" s="144">
        <f t="shared" si="508"/>
        <v>9094</v>
      </c>
      <c r="ET307" s="144">
        <f t="shared" si="508"/>
        <v>9094</v>
      </c>
      <c r="EU307" s="144">
        <f t="shared" si="508"/>
        <v>9094</v>
      </c>
      <c r="EV307" s="144">
        <f t="shared" si="508"/>
        <v>9094</v>
      </c>
      <c r="EW307" s="144">
        <f t="shared" si="508"/>
        <v>9094</v>
      </c>
      <c r="EX307" s="147">
        <f>PV(0.05,'PV factor'!C167,,-BR307)</f>
        <v>9297.0521541950111</v>
      </c>
      <c r="EY307" s="147">
        <f>PV(0.05,'PV factor'!D167,,-BS307)</f>
        <v>25915.127955944281</v>
      </c>
      <c r="EZ307" s="147">
        <f>PV(0.05,'PV factor'!E167,,-BT307)</f>
        <v>24681.074243756459</v>
      </c>
      <c r="FA307" s="147">
        <f>PV(0.05,'PV factor'!F167,,-BU307)</f>
        <v>23505.784994053767</v>
      </c>
      <c r="FB307" s="147">
        <f>PV(0.05,'PV factor'!G167,,-BV307)</f>
        <v>0</v>
      </c>
      <c r="FC307" s="147">
        <f>PV(0.05,'PV factor'!H167,,-BW307)</f>
        <v>0</v>
      </c>
      <c r="FD307" s="147">
        <f>PV(0.05,'PV factor'!I167,,-BX307)</f>
        <v>0</v>
      </c>
      <c r="FE307" s="147">
        <f>PV(0.05,'PV factor'!J167,,-BY307)</f>
        <v>0</v>
      </c>
      <c r="FF307" s="147">
        <f>PV(0.05,'PV factor'!K167,,-BZ307)</f>
        <v>0</v>
      </c>
      <c r="FG307" s="147">
        <f>PV(0.05,'PV factor'!L167,,-CA307)</f>
        <v>0</v>
      </c>
      <c r="FH307" s="147">
        <f>PV(0.05,'PV factor'!M167,,-CB307)</f>
        <v>0</v>
      </c>
      <c r="FI307" s="147">
        <f>PV(0.05,'PV factor'!N167,,-CC307)</f>
        <v>0</v>
      </c>
      <c r="FJ307" s="147">
        <f>PV(0.05,'PV factor'!O167,,-CD307)</f>
        <v>0</v>
      </c>
      <c r="FK307" s="147">
        <f>PV(0.05,'PV factor'!P167,,-CE307)</f>
        <v>0</v>
      </c>
      <c r="FL307" s="147">
        <f>PV(0.05,'PV factor'!Q167,,-CF307)</f>
        <v>0</v>
      </c>
      <c r="FM307" s="147">
        <f>PV(0.05,'PV factor'!R167,,-CG307)</f>
        <v>0</v>
      </c>
      <c r="FN307" s="147">
        <f>PV(0.05,'PV factor'!S167,,-CH307)</f>
        <v>0</v>
      </c>
      <c r="FO307" s="147">
        <f>PV(0.05,'PV factor'!T167,,-CI307)</f>
        <v>0</v>
      </c>
      <c r="FP307" s="147">
        <f>PV(0.05,'PV factor'!U167,,-CJ307)</f>
        <v>0</v>
      </c>
      <c r="FQ307" s="147">
        <f>PV(0.05,'PV factor'!V167,,-CK307)</f>
        <v>0</v>
      </c>
      <c r="FR307" s="147">
        <f>PV(0.05,'PV factor'!W167,,-CL307)</f>
        <v>0</v>
      </c>
      <c r="FS307" s="147">
        <f>PV(0.05,'PV factor'!X167,,-CM307)</f>
        <v>0</v>
      </c>
      <c r="FT307" s="147">
        <f>PV(0.05,'PV factor'!Y167,,-CN307)</f>
        <v>0</v>
      </c>
      <c r="FU307" s="147">
        <f>PV(0.05,'PV factor'!Z167,,-CO307)</f>
        <v>0</v>
      </c>
      <c r="FV307" s="147">
        <f>PV(0.05,'PV factor'!AA167,,-CP307)</f>
        <v>0</v>
      </c>
      <c r="FW307" s="147">
        <f>PV(0.05,'PV factor'!AB167,,-CQ307)</f>
        <v>0</v>
      </c>
      <c r="FX307" s="147">
        <f>PV(0.05,'PV factor'!AC167,,-CR307)</f>
        <v>0</v>
      </c>
      <c r="FY307" s="147">
        <f>PV(0.05,'PV factor'!AD167,,-CS307)</f>
        <v>0</v>
      </c>
      <c r="FZ307" s="147">
        <f>PV(0.05,'PV factor'!AE167,,-CT307)</f>
        <v>0</v>
      </c>
      <c r="GA307" s="147">
        <f>PV(0.05,'PV factor'!AF167,,-CU307)</f>
        <v>0</v>
      </c>
      <c r="GB307" s="147">
        <f>PV(0.05,'PV factor'!AG167,,-CV307)</f>
        <v>0</v>
      </c>
      <c r="GC307" s="147">
        <f>PV(0.05,'PV factor'!AH167,,-CW307)</f>
        <v>0</v>
      </c>
      <c r="GD307" s="147">
        <f>PV(0.05,'PV factor'!AI167,,-CX307)</f>
        <v>0</v>
      </c>
      <c r="GE307" s="147">
        <f>PV(0.05,'PV factor'!AJ167,,-CY307)</f>
        <v>0</v>
      </c>
      <c r="GF307" s="147">
        <f>PV(0.05,'PV factor'!AK167,,-CZ307)</f>
        <v>0</v>
      </c>
      <c r="GG307" s="147">
        <f>PV(0.05,'PV factor'!AL167,,-DA307)</f>
        <v>0</v>
      </c>
      <c r="GH307" s="147">
        <f>PV(0.05,'PV factor'!AM167,,-DB307)</f>
        <v>0</v>
      </c>
      <c r="GI307" s="147">
        <f>PV(0.05,'PV factor'!AN167,,-DC307)</f>
        <v>0</v>
      </c>
      <c r="GJ307" s="147">
        <f>PV(0.05,'PV factor'!AO167,,-DD307)</f>
        <v>0</v>
      </c>
      <c r="GK307" s="147">
        <f>PV(0.05,'PV factor'!AP167,,-DE307)</f>
        <v>0</v>
      </c>
      <c r="GL307" s="147">
        <f>PV(0.05,'PV factor'!C167,,-DI307)</f>
        <v>8248.5260770975055</v>
      </c>
      <c r="GM307" s="147">
        <f>PV(0.05,'PV factor'!D167,,-DJ307)</f>
        <v>7855.7391210452424</v>
      </c>
      <c r="GN307" s="147">
        <f>PV(0.05,'PV factor'!E167,,-DK307)</f>
        <v>7481.6563057573749</v>
      </c>
      <c r="GO307" s="147">
        <f>PV(0.05,'PV factor'!F167,,-DL307)</f>
        <v>7125.3869578641661</v>
      </c>
      <c r="GP307" s="147">
        <f>PV(0.05,'PV factor'!G167,,-DM307)</f>
        <v>6786.0828170134919</v>
      </c>
      <c r="GQ307" s="147">
        <f>PV(0.05,'PV factor'!H167,,-DN307)</f>
        <v>6462.9360162033245</v>
      </c>
      <c r="GR307" s="147">
        <f>PV(0.05,'PV factor'!I167,,-DO307)</f>
        <v>6155.1771582888814</v>
      </c>
      <c r="GS307" s="147">
        <f>PV(0.05,'PV factor'!J167,,-DP307)</f>
        <v>5862.073484084648</v>
      </c>
      <c r="GT307" s="147">
        <f>PV(0.05,'PV factor'!K167,,-DQ307)</f>
        <v>5582.9271276996651</v>
      </c>
      <c r="GU307" s="147">
        <f>PV(0.05,'PV factor'!L167,,-DR307)</f>
        <v>5317.0734549520621</v>
      </c>
      <c r="GV307" s="147">
        <f>PV(0.05,'PV factor'!M167,,-DS307)</f>
        <v>5063.8794809067258</v>
      </c>
      <c r="GW307" s="147">
        <f>PV(0.05,'PV factor'!N167,,-DT307)</f>
        <v>4822.7423627683102</v>
      </c>
      <c r="GX307" s="147">
        <f>PV(0.05,'PV factor'!O167,,-DU307)</f>
        <v>4593.0879645412488</v>
      </c>
      <c r="GY307" s="147">
        <f>PV(0.05,'PV factor'!P167,,-DV307)</f>
        <v>4374.3694900392829</v>
      </c>
      <c r="GZ307" s="147">
        <f>PV(0.05,'PV factor'!Q167,,-DW307)</f>
        <v>4166.0661809897938</v>
      </c>
      <c r="HA307" s="147">
        <f>PV(0.05,'PV factor'!R167,,-DX307)</f>
        <v>3967.6820771331363</v>
      </c>
      <c r="HB307" s="147">
        <f>PV(0.05,'PV factor'!S167,,-DY307)</f>
        <v>3778.7448353648915</v>
      </c>
      <c r="HC307" s="147">
        <f>PV(0.05,'PV factor'!T167,,-DZ307)</f>
        <v>3598.8046051094207</v>
      </c>
      <c r="HD307" s="147">
        <f>PV(0.05,'PV factor'!U167,,-EA307)</f>
        <v>3427.4329572470674</v>
      </c>
      <c r="HE307" s="147">
        <f>PV(0.05,'PV factor'!V167,,-EB307)</f>
        <v>3264.2218640448264</v>
      </c>
      <c r="HF307" s="147">
        <f>PV(0.05,'PV factor'!W167,,-EC307)</f>
        <v>3108.7827276617395</v>
      </c>
      <c r="HG307" s="147">
        <f>PV(0.05,'PV factor'!X167,,-ED307)</f>
        <v>2960.7454549159415</v>
      </c>
      <c r="HH307" s="147">
        <f>PV(0.05,'PV factor'!Y167,,-EE307)</f>
        <v>2819.7575761104213</v>
      </c>
      <c r="HI307" s="147">
        <f>PV(0.05,'PV factor'!Z167,,-EF307)</f>
        <v>2685.4834058194483</v>
      </c>
      <c r="HJ307" s="147">
        <f>PV(0.05,'PV factor'!AA167,,-EG307)</f>
        <v>2557.6032436375699</v>
      </c>
      <c r="HK307" s="147">
        <f>PV(0.05,'PV factor'!AB167,,-EH307)</f>
        <v>2435.8126129881616</v>
      </c>
      <c r="HL307" s="147">
        <f>PV(0.05,'PV factor'!AC167,,-EI307)</f>
        <v>2319.8215361792018</v>
      </c>
      <c r="HM307" s="147">
        <f>PV(0.05,'PV factor'!AD167,,-EJ307)</f>
        <v>2209.3538439801919</v>
      </c>
      <c r="HN307" s="147">
        <f>PV(0.05,'PV factor'!AE167,,-EK307)</f>
        <v>2104.1465180763739</v>
      </c>
      <c r="HO307" s="147">
        <f>PV(0.05,'PV factor'!AF167,,-EL307)</f>
        <v>2003.9490648346411</v>
      </c>
      <c r="HP307" s="147">
        <f>PV(0.05,'PV factor'!AG167,,-EM307)</f>
        <v>1908.5229188901344</v>
      </c>
      <c r="HQ307" s="147">
        <f>PV(0.05,'PV factor'!AH167,,-EN307)</f>
        <v>1817.6408751334613</v>
      </c>
      <c r="HR307" s="147">
        <f>PV(0.05,'PV factor'!AI167,,-EO307)</f>
        <v>1731.0865477461537</v>
      </c>
      <c r="HS307" s="147">
        <f>PV(0.05,'PV factor'!AJ167,,-EP307)</f>
        <v>1648.6538549963366</v>
      </c>
      <c r="HT307" s="147">
        <f>PV(0.05,'PV factor'!AK167,,-EQ307)</f>
        <v>1570.1465285679399</v>
      </c>
      <c r="HU307" s="147">
        <f>PV(0.05,'PV factor'!AL167,,-ER307)</f>
        <v>1495.3776462551807</v>
      </c>
      <c r="HV307" s="147">
        <f>PV(0.05,'PV factor'!AM167,,-ES307)</f>
        <v>1424.1691869096962</v>
      </c>
      <c r="HW307" s="147">
        <f>PV(0.05,'PV factor'!AN167,,-ET307)</f>
        <v>1356.3516065806627</v>
      </c>
      <c r="HX307" s="147">
        <f>PV(0.05,'PV factor'!AO167,,-EU307)</f>
        <v>1291.7634348387267</v>
      </c>
      <c r="HY307" s="147">
        <f>PV(0.05,'PV factor'!AP167,,-EV307)</f>
        <v>1230.2508903225967</v>
      </c>
      <c r="HZ307" s="147">
        <f t="shared" si="459"/>
        <v>83399.039347949525</v>
      </c>
      <c r="IA307" s="147">
        <f t="shared" si="460"/>
        <v>37497.391278777781</v>
      </c>
      <c r="IB307" s="401">
        <f t="shared" si="461"/>
        <v>0.44961418706916678</v>
      </c>
    </row>
    <row r="308" spans="1:236" ht="90" customHeight="1" x14ac:dyDescent="0.2">
      <c r="A308" s="161" t="s">
        <v>2267</v>
      </c>
      <c r="B308" s="150" t="s">
        <v>2788</v>
      </c>
      <c r="C308" s="150" t="s">
        <v>2227</v>
      </c>
      <c r="D308" s="148">
        <v>17</v>
      </c>
      <c r="E308" s="150" t="s">
        <v>2844</v>
      </c>
      <c r="F308" s="151" t="s">
        <v>2845</v>
      </c>
      <c r="G308" s="151" t="s">
        <v>2846</v>
      </c>
      <c r="H308" s="79" t="s">
        <v>77</v>
      </c>
      <c r="I308" s="151" t="s">
        <v>2847</v>
      </c>
      <c r="J308" s="151">
        <v>10</v>
      </c>
      <c r="K308" s="227" t="s">
        <v>79</v>
      </c>
      <c r="L308" s="79">
        <v>2261</v>
      </c>
      <c r="M308" s="79" t="s">
        <v>2848</v>
      </c>
      <c r="N308" s="79" t="s">
        <v>81</v>
      </c>
      <c r="O308" s="73" t="s">
        <v>106</v>
      </c>
      <c r="P308" s="79" t="s">
        <v>107</v>
      </c>
      <c r="Q308" s="112" t="s">
        <v>100</v>
      </c>
      <c r="R308" s="79" t="s">
        <v>108</v>
      </c>
      <c r="S308" s="79" t="s">
        <v>99</v>
      </c>
      <c r="T308" s="79" t="s">
        <v>1126</v>
      </c>
      <c r="U308" s="79" t="s">
        <v>100</v>
      </c>
      <c r="V308" s="81">
        <v>1</v>
      </c>
      <c r="W308" s="149">
        <v>0</v>
      </c>
      <c r="X308" s="149">
        <v>0</v>
      </c>
      <c r="Y308" s="149">
        <v>0</v>
      </c>
      <c r="Z308" s="149">
        <v>0</v>
      </c>
      <c r="AA308" s="149">
        <v>0</v>
      </c>
      <c r="AB308" s="162">
        <v>0</v>
      </c>
      <c r="AC308" s="149">
        <v>0</v>
      </c>
      <c r="AD308" s="149">
        <v>0</v>
      </c>
      <c r="AE308" s="149">
        <v>0</v>
      </c>
      <c r="AF308" s="149">
        <v>0</v>
      </c>
      <c r="AG308" s="149">
        <v>0</v>
      </c>
      <c r="AH308" s="149">
        <v>0</v>
      </c>
      <c r="AI308" s="88" t="s">
        <v>2849</v>
      </c>
      <c r="AJ308" s="149">
        <v>70000</v>
      </c>
      <c r="AK308" s="149">
        <v>0</v>
      </c>
      <c r="AL308" s="149">
        <v>10000</v>
      </c>
      <c r="AM308" s="149">
        <v>60000</v>
      </c>
      <c r="AN308" s="149">
        <v>0</v>
      </c>
      <c r="AO308" s="149">
        <v>0</v>
      </c>
      <c r="AP308" s="149">
        <v>0</v>
      </c>
      <c r="AQ308" s="149">
        <v>0</v>
      </c>
      <c r="AR308" s="149">
        <v>0</v>
      </c>
      <c r="AS308" s="149">
        <v>0</v>
      </c>
      <c r="AT308" s="149">
        <v>0</v>
      </c>
      <c r="AU308" s="151"/>
      <c r="AV308" s="230">
        <f t="shared" si="427"/>
        <v>1</v>
      </c>
      <c r="AW308" s="230">
        <f t="shared" si="428"/>
        <v>0</v>
      </c>
      <c r="AX308" s="230" t="str">
        <f t="shared" si="429"/>
        <v>C8</v>
      </c>
      <c r="AY308" s="141">
        <f t="shared" si="430"/>
        <v>8</v>
      </c>
      <c r="AZ308" s="70">
        <f t="shared" si="431"/>
        <v>1</v>
      </c>
      <c r="BA308" s="70">
        <f t="shared" si="432"/>
        <v>1</v>
      </c>
      <c r="BB308" s="70">
        <f t="shared" si="433"/>
        <v>0</v>
      </c>
      <c r="BC308" s="70">
        <f t="shared" si="434"/>
        <v>1</v>
      </c>
      <c r="BD308" s="70">
        <f t="shared" si="435"/>
        <v>1</v>
      </c>
      <c r="BE308" s="70">
        <f t="shared" si="436"/>
        <v>1</v>
      </c>
      <c r="BF308" s="70">
        <f t="shared" si="437"/>
        <v>1</v>
      </c>
      <c r="BG308" s="71">
        <f t="shared" si="438"/>
        <v>0</v>
      </c>
      <c r="BH308" s="71">
        <f t="shared" si="439"/>
        <v>1</v>
      </c>
      <c r="BI308" s="71">
        <f t="shared" si="440"/>
        <v>0</v>
      </c>
      <c r="BJ308" s="71">
        <f t="shared" si="441"/>
        <v>0</v>
      </c>
      <c r="BK308" s="71">
        <f t="shared" si="442"/>
        <v>1</v>
      </c>
      <c r="BL308" s="70">
        <f t="shared" si="443"/>
        <v>1</v>
      </c>
      <c r="BM308" s="70">
        <f t="shared" si="444"/>
        <v>1</v>
      </c>
      <c r="BN308" s="70">
        <f t="shared" si="445"/>
        <v>0</v>
      </c>
      <c r="BO308" s="70">
        <f t="shared" si="446"/>
        <v>1</v>
      </c>
      <c r="BP308" s="144">
        <f t="shared" si="447"/>
        <v>0</v>
      </c>
      <c r="BQ308" s="144">
        <f t="shared" si="448"/>
        <v>10000</v>
      </c>
      <c r="BR308" s="144">
        <f t="shared" si="449"/>
        <v>60000</v>
      </c>
      <c r="BS308" s="144">
        <f t="shared" si="450"/>
        <v>0</v>
      </c>
      <c r="BT308" s="144">
        <f t="shared" si="451"/>
        <v>0</v>
      </c>
      <c r="BU308" s="144">
        <f t="shared" si="452"/>
        <v>0</v>
      </c>
      <c r="BV308" s="144">
        <f t="shared" si="453"/>
        <v>0</v>
      </c>
      <c r="BW308" s="144">
        <f t="shared" si="454"/>
        <v>0</v>
      </c>
      <c r="BX308" s="144">
        <f t="shared" si="455"/>
        <v>0</v>
      </c>
      <c r="BY308" s="144">
        <f t="shared" si="456"/>
        <v>0</v>
      </c>
      <c r="BZ308" s="9">
        <v>0</v>
      </c>
      <c r="CA308" s="9">
        <v>0</v>
      </c>
      <c r="CB308" s="9">
        <v>0</v>
      </c>
      <c r="CC308" s="9">
        <v>0</v>
      </c>
      <c r="CD308" s="9">
        <v>0</v>
      </c>
      <c r="CE308" s="9">
        <v>0</v>
      </c>
      <c r="CF308" s="9">
        <v>0</v>
      </c>
      <c r="CG308" s="9">
        <v>0</v>
      </c>
      <c r="CH308" s="9">
        <v>0</v>
      </c>
      <c r="CI308" s="9">
        <v>0</v>
      </c>
      <c r="CJ308" s="9">
        <v>0</v>
      </c>
      <c r="CK308" s="9">
        <v>0</v>
      </c>
      <c r="CL308" s="9">
        <v>0</v>
      </c>
      <c r="CM308" s="9">
        <v>0</v>
      </c>
      <c r="CN308" s="9">
        <v>0</v>
      </c>
      <c r="CO308" s="9">
        <v>0</v>
      </c>
      <c r="CP308" s="9">
        <v>0</v>
      </c>
      <c r="CQ308" s="9">
        <v>0</v>
      </c>
      <c r="CR308" s="9">
        <v>0</v>
      </c>
      <c r="CS308" s="9">
        <v>0</v>
      </c>
      <c r="CT308" s="9">
        <v>0</v>
      </c>
      <c r="CU308" s="9">
        <v>0</v>
      </c>
      <c r="CV308" s="9">
        <v>0</v>
      </c>
      <c r="CW308" s="9">
        <v>0</v>
      </c>
      <c r="CX308" s="9">
        <v>0</v>
      </c>
      <c r="CY308" s="9">
        <v>0</v>
      </c>
      <c r="CZ308" s="9">
        <v>0</v>
      </c>
      <c r="DA308" s="9">
        <v>0</v>
      </c>
      <c r="DB308" s="9">
        <v>0</v>
      </c>
      <c r="DC308" s="9">
        <v>0</v>
      </c>
      <c r="DD308" s="9">
        <v>0</v>
      </c>
      <c r="DE308" s="9">
        <v>0</v>
      </c>
      <c r="DF308" s="9">
        <v>0</v>
      </c>
      <c r="DG308" s="144">
        <f t="shared" si="457"/>
        <v>2261</v>
      </c>
      <c r="DH308" s="144">
        <f t="shared" ref="DH308:EW308" si="509">DG308</f>
        <v>2261</v>
      </c>
      <c r="DI308" s="144">
        <f t="shared" si="509"/>
        <v>2261</v>
      </c>
      <c r="DJ308" s="144">
        <f t="shared" si="509"/>
        <v>2261</v>
      </c>
      <c r="DK308" s="144">
        <f t="shared" si="509"/>
        <v>2261</v>
      </c>
      <c r="DL308" s="144">
        <f t="shared" si="509"/>
        <v>2261</v>
      </c>
      <c r="DM308" s="144">
        <f t="shared" si="509"/>
        <v>2261</v>
      </c>
      <c r="DN308" s="144">
        <f t="shared" si="509"/>
        <v>2261</v>
      </c>
      <c r="DO308" s="144">
        <f t="shared" si="509"/>
        <v>2261</v>
      </c>
      <c r="DP308" s="144">
        <f t="shared" si="509"/>
        <v>2261</v>
      </c>
      <c r="DQ308" s="144">
        <f t="shared" si="509"/>
        <v>2261</v>
      </c>
      <c r="DR308" s="144">
        <f t="shared" si="509"/>
        <v>2261</v>
      </c>
      <c r="DS308" s="144">
        <f t="shared" si="509"/>
        <v>2261</v>
      </c>
      <c r="DT308" s="144">
        <f t="shared" si="509"/>
        <v>2261</v>
      </c>
      <c r="DU308" s="144">
        <f t="shared" si="509"/>
        <v>2261</v>
      </c>
      <c r="DV308" s="144">
        <f t="shared" si="509"/>
        <v>2261</v>
      </c>
      <c r="DW308" s="144">
        <f t="shared" si="509"/>
        <v>2261</v>
      </c>
      <c r="DX308" s="144">
        <f t="shared" si="509"/>
        <v>2261</v>
      </c>
      <c r="DY308" s="144">
        <f t="shared" si="509"/>
        <v>2261</v>
      </c>
      <c r="DZ308" s="144">
        <f t="shared" si="509"/>
        <v>2261</v>
      </c>
      <c r="EA308" s="144">
        <f t="shared" si="509"/>
        <v>2261</v>
      </c>
      <c r="EB308" s="144">
        <f t="shared" si="509"/>
        <v>2261</v>
      </c>
      <c r="EC308" s="144">
        <f t="shared" si="509"/>
        <v>2261</v>
      </c>
      <c r="ED308" s="144">
        <f t="shared" si="509"/>
        <v>2261</v>
      </c>
      <c r="EE308" s="144">
        <f t="shared" si="509"/>
        <v>2261</v>
      </c>
      <c r="EF308" s="144">
        <f t="shared" si="509"/>
        <v>2261</v>
      </c>
      <c r="EG308" s="144">
        <f t="shared" si="509"/>
        <v>2261</v>
      </c>
      <c r="EH308" s="144">
        <f t="shared" si="509"/>
        <v>2261</v>
      </c>
      <c r="EI308" s="144">
        <f t="shared" si="509"/>
        <v>2261</v>
      </c>
      <c r="EJ308" s="144">
        <f t="shared" si="509"/>
        <v>2261</v>
      </c>
      <c r="EK308" s="144">
        <f t="shared" si="509"/>
        <v>2261</v>
      </c>
      <c r="EL308" s="144">
        <f t="shared" si="509"/>
        <v>2261</v>
      </c>
      <c r="EM308" s="144">
        <f t="shared" si="509"/>
        <v>2261</v>
      </c>
      <c r="EN308" s="144">
        <f t="shared" si="509"/>
        <v>2261</v>
      </c>
      <c r="EO308" s="144">
        <f t="shared" si="509"/>
        <v>2261</v>
      </c>
      <c r="EP308" s="144">
        <f t="shared" si="509"/>
        <v>2261</v>
      </c>
      <c r="EQ308" s="144">
        <f t="shared" si="509"/>
        <v>2261</v>
      </c>
      <c r="ER308" s="144">
        <f t="shared" si="509"/>
        <v>2261</v>
      </c>
      <c r="ES308" s="144">
        <f t="shared" si="509"/>
        <v>2261</v>
      </c>
      <c r="ET308" s="144">
        <f t="shared" si="509"/>
        <v>2261</v>
      </c>
      <c r="EU308" s="144">
        <f t="shared" si="509"/>
        <v>2261</v>
      </c>
      <c r="EV308" s="144">
        <f t="shared" si="509"/>
        <v>2261</v>
      </c>
      <c r="EW308" s="144">
        <f t="shared" si="509"/>
        <v>2261</v>
      </c>
      <c r="EX308" s="147">
        <f>PV(0.05,'PV factor'!C403,,-BR308)</f>
        <v>54421.768707482988</v>
      </c>
      <c r="EY308" s="147">
        <f>PV(0.05,'PV factor'!D403,,-BS308)</f>
        <v>0</v>
      </c>
      <c r="EZ308" s="147">
        <f>PV(0.05,'PV factor'!E403,,-BT308)</f>
        <v>0</v>
      </c>
      <c r="FA308" s="147">
        <f>PV(0.05,'PV factor'!F403,,-BU308)</f>
        <v>0</v>
      </c>
      <c r="FB308" s="147">
        <f>PV(0.05,'PV factor'!G403,,-BV308)</f>
        <v>0</v>
      </c>
      <c r="FC308" s="147">
        <f>PV(0.05,'PV factor'!H403,,-BW308)</f>
        <v>0</v>
      </c>
      <c r="FD308" s="147">
        <f>PV(0.05,'PV factor'!I403,,-BX308)</f>
        <v>0</v>
      </c>
      <c r="FE308" s="147">
        <f>PV(0.05,'PV factor'!J403,,-BY308)</f>
        <v>0</v>
      </c>
      <c r="FF308" s="147">
        <f>PV(0.05,'PV factor'!K403,,-BZ308)</f>
        <v>0</v>
      </c>
      <c r="FG308" s="147">
        <f>PV(0.05,'PV factor'!L403,,-CA308)</f>
        <v>0</v>
      </c>
      <c r="FH308" s="147">
        <f>PV(0.05,'PV factor'!M403,,-CB308)</f>
        <v>0</v>
      </c>
      <c r="FI308" s="147">
        <f>PV(0.05,'PV factor'!N403,,-CC308)</f>
        <v>0</v>
      </c>
      <c r="FJ308" s="147">
        <f>PV(0.05,'PV factor'!O403,,-CD308)</f>
        <v>0</v>
      </c>
      <c r="FK308" s="147">
        <f>PV(0.05,'PV factor'!P403,,-CE308)</f>
        <v>0</v>
      </c>
      <c r="FL308" s="147">
        <f>PV(0.05,'PV factor'!Q403,,-CF308)</f>
        <v>0</v>
      </c>
      <c r="FM308" s="147">
        <f>PV(0.05,'PV factor'!R403,,-CG308)</f>
        <v>0</v>
      </c>
      <c r="FN308" s="147">
        <f>PV(0.05,'PV factor'!S403,,-CH308)</f>
        <v>0</v>
      </c>
      <c r="FO308" s="147">
        <f>PV(0.05,'PV factor'!T403,,-CI308)</f>
        <v>0</v>
      </c>
      <c r="FP308" s="147">
        <f>PV(0.05,'PV factor'!U403,,-CJ308)</f>
        <v>0</v>
      </c>
      <c r="FQ308" s="147">
        <f>PV(0.05,'PV factor'!V403,,-CK308)</f>
        <v>0</v>
      </c>
      <c r="FR308" s="147">
        <f>PV(0.05,'PV factor'!W403,,-CL308)</f>
        <v>0</v>
      </c>
      <c r="FS308" s="147">
        <f>PV(0.05,'PV factor'!X403,,-CM308)</f>
        <v>0</v>
      </c>
      <c r="FT308" s="147">
        <f>PV(0.05,'PV factor'!Y403,,-CN308)</f>
        <v>0</v>
      </c>
      <c r="FU308" s="147">
        <f>PV(0.05,'PV factor'!Z403,,-CO308)</f>
        <v>0</v>
      </c>
      <c r="FV308" s="147">
        <f>PV(0.05,'PV factor'!AA403,,-CP308)</f>
        <v>0</v>
      </c>
      <c r="FW308" s="147">
        <f>PV(0.05,'PV factor'!AB403,,-CQ308)</f>
        <v>0</v>
      </c>
      <c r="FX308" s="147">
        <f>PV(0.05,'PV factor'!AC403,,-CR308)</f>
        <v>0</v>
      </c>
      <c r="FY308" s="147">
        <f>PV(0.05,'PV factor'!AD403,,-CS308)</f>
        <v>0</v>
      </c>
      <c r="FZ308" s="147">
        <f>PV(0.05,'PV factor'!AE403,,-CT308)</f>
        <v>0</v>
      </c>
      <c r="GA308" s="147">
        <f>PV(0.05,'PV factor'!AF403,,-CU308)</f>
        <v>0</v>
      </c>
      <c r="GB308" s="147">
        <f>PV(0.05,'PV factor'!AG403,,-CV308)</f>
        <v>0</v>
      </c>
      <c r="GC308" s="147">
        <f>PV(0.05,'PV factor'!AH403,,-CW308)</f>
        <v>0</v>
      </c>
      <c r="GD308" s="147">
        <f>PV(0.05,'PV factor'!AI403,,-CX308)</f>
        <v>0</v>
      </c>
      <c r="GE308" s="147">
        <f>PV(0.05,'PV factor'!AJ403,,-CY308)</f>
        <v>0</v>
      </c>
      <c r="GF308" s="147">
        <f>PV(0.05,'PV factor'!AK403,,-CZ308)</f>
        <v>0</v>
      </c>
      <c r="GG308" s="147">
        <f>PV(0.05,'PV factor'!AL403,,-DA308)</f>
        <v>0</v>
      </c>
      <c r="GH308" s="147">
        <f>PV(0.05,'PV factor'!AM403,,-DB308)</f>
        <v>0</v>
      </c>
      <c r="GI308" s="147">
        <f>PV(0.05,'PV factor'!AN403,,-DC308)</f>
        <v>0</v>
      </c>
      <c r="GJ308" s="147">
        <f>PV(0.05,'PV factor'!AO403,,-DD308)</f>
        <v>0</v>
      </c>
      <c r="GK308" s="147">
        <f>PV(0.05,'PV factor'!AP403,,-DE308)</f>
        <v>0</v>
      </c>
      <c r="GL308" s="147">
        <f>PV(0.05,'PV factor'!C403,,-DI308)</f>
        <v>2050.7936507936506</v>
      </c>
      <c r="GM308" s="147">
        <f>PV(0.05,'PV factor'!D403,,-DJ308)</f>
        <v>1953.1368102796673</v>
      </c>
      <c r="GN308" s="147">
        <f>PV(0.05,'PV factor'!E403,,-DK308)</f>
        <v>1860.1302955044453</v>
      </c>
      <c r="GO308" s="147">
        <f>PV(0.05,'PV factor'!F403,,-DL308)</f>
        <v>1771.5526623851856</v>
      </c>
      <c r="GP308" s="147">
        <f>PV(0.05,'PV factor'!G403,,-DM308)</f>
        <v>1687.1930117954153</v>
      </c>
      <c r="GQ308" s="147">
        <f>PV(0.05,'PV factor'!H403,,-DN308)</f>
        <v>1606.8504874242046</v>
      </c>
      <c r="GR308" s="147">
        <f>PV(0.05,'PV factor'!I403,,-DO308)</f>
        <v>1530.3337975468617</v>
      </c>
      <c r="GS308" s="147">
        <f>PV(0.05,'PV factor'!J403,,-DP308)</f>
        <v>1457.4607595684397</v>
      </c>
      <c r="GT308" s="147">
        <f>PV(0.05,'PV factor'!K403,,-DQ308)</f>
        <v>1388.0578662556568</v>
      </c>
      <c r="GU308" s="147">
        <f>PV(0.05,'PV factor'!L403,,-DR308)</f>
        <v>1321.9598726244349</v>
      </c>
      <c r="GV308" s="147">
        <f>PV(0.05,'PV factor'!M403,,-DS308)</f>
        <v>1259.0094024994621</v>
      </c>
      <c r="GW308" s="147">
        <f>PV(0.05,'PV factor'!N403,,-DT308)</f>
        <v>1199.0565738090113</v>
      </c>
      <c r="GX308" s="147">
        <f>PV(0.05,'PV factor'!O403,,-DU308)</f>
        <v>1141.9586417228682</v>
      </c>
      <c r="GY308" s="147">
        <f>PV(0.05,'PV factor'!P403,,-DV308)</f>
        <v>1087.5796587836835</v>
      </c>
      <c r="GZ308" s="147">
        <f>PV(0.05,'PV factor'!Q403,,-DW308)</f>
        <v>1035.790151222556</v>
      </c>
      <c r="HA308" s="147">
        <f>PV(0.05,'PV factor'!R403,,-DX308)</f>
        <v>986.46681068814837</v>
      </c>
      <c r="HB308" s="147">
        <f>PV(0.05,'PV factor'!S403,,-DY308)</f>
        <v>939.49220065537941</v>
      </c>
      <c r="HC308" s="147">
        <f>PV(0.05,'PV factor'!T403,,-DZ308)</f>
        <v>894.75447681464698</v>
      </c>
      <c r="HD308" s="147">
        <f>PV(0.05,'PV factor'!U403,,-EA308)</f>
        <v>852.14712077585432</v>
      </c>
      <c r="HE308" s="147">
        <f>PV(0.05,'PV factor'!V403,,-EB308)</f>
        <v>811.56868645319469</v>
      </c>
      <c r="HF308" s="147">
        <f>PV(0.05,'PV factor'!W403,,-EC308)</f>
        <v>772.92255852685207</v>
      </c>
      <c r="HG308" s="147">
        <f>PV(0.05,'PV factor'!X403,,-ED308)</f>
        <v>736.1167224065257</v>
      </c>
      <c r="HH308" s="147">
        <f>PV(0.05,'PV factor'!Y403,,-EE308)</f>
        <v>701.06354514907218</v>
      </c>
      <c r="HI308" s="147">
        <f>PV(0.05,'PV factor'!Z403,,-EF308)</f>
        <v>667.67956680864006</v>
      </c>
      <c r="HJ308" s="147">
        <f>PV(0.05,'PV factor'!AA403,,-EG308)</f>
        <v>635.88530172251433</v>
      </c>
      <c r="HK308" s="147">
        <f>PV(0.05,'PV factor'!AB403,,-EH308)</f>
        <v>605.6050492595374</v>
      </c>
      <c r="HL308" s="147">
        <f>PV(0.05,'PV factor'!AC403,,-EI308)</f>
        <v>576.76671358051192</v>
      </c>
      <c r="HM308" s="147">
        <f>PV(0.05,'PV factor'!AD403,,-EJ308)</f>
        <v>549.30163198143987</v>
      </c>
      <c r="HN308" s="147">
        <f>PV(0.05,'PV factor'!AE403,,-EK308)</f>
        <v>523.14441141089526</v>
      </c>
      <c r="HO308" s="147">
        <f>PV(0.05,'PV factor'!AF403,,-EL308)</f>
        <v>498.23277277228101</v>
      </c>
      <c r="HP308" s="147">
        <f>PV(0.05,'PV factor'!AG403,,-EM308)</f>
        <v>474.50740264026769</v>
      </c>
      <c r="HQ308" s="147">
        <f>PV(0.05,'PV factor'!AH403,,-EN308)</f>
        <v>451.91181203835015</v>
      </c>
      <c r="HR308" s="147">
        <f>PV(0.05,'PV factor'!AI403,,-EO308)</f>
        <v>430.39220194128586</v>
      </c>
      <c r="HS308" s="147">
        <f>PV(0.05,'PV factor'!AJ403,,-EP308)</f>
        <v>409.89733518217696</v>
      </c>
      <c r="HT308" s="147">
        <f>PV(0.05,'PV factor'!AK403,,-EQ308)</f>
        <v>390.37841445921617</v>
      </c>
      <c r="HU308" s="147">
        <f>PV(0.05,'PV factor'!AL403,,-ER308)</f>
        <v>371.78896615163444</v>
      </c>
      <c r="HV308" s="147">
        <f>PV(0.05,'PV factor'!AM403,,-ES308)</f>
        <v>354.08472966822336</v>
      </c>
      <c r="HW308" s="147">
        <f>PV(0.05,'PV factor'!AN403,,-ET308)</f>
        <v>337.22355206497451</v>
      </c>
      <c r="HX308" s="147">
        <f>PV(0.05,'PV factor'!AO403,,-EU308)</f>
        <v>321.1652876809282</v>
      </c>
      <c r="HY308" s="147">
        <f>PV(0.05,'PV factor'!AP403,,-EV308)</f>
        <v>305.87170255326492</v>
      </c>
      <c r="HZ308" s="147">
        <f t="shared" si="459"/>
        <v>54421.768707482988</v>
      </c>
      <c r="IA308" s="147">
        <f t="shared" si="460"/>
        <v>16627.46921417796</v>
      </c>
      <c r="IB308" s="401">
        <f t="shared" si="461"/>
        <v>0.30552974681052003</v>
      </c>
    </row>
    <row r="309" spans="1:236" ht="90" customHeight="1" x14ac:dyDescent="0.2">
      <c r="A309" s="161" t="s">
        <v>2267</v>
      </c>
      <c r="B309" s="150" t="s">
        <v>2865</v>
      </c>
      <c r="C309" s="150" t="s">
        <v>2232</v>
      </c>
      <c r="D309" s="148">
        <v>1</v>
      </c>
      <c r="E309" s="150" t="s">
        <v>2866</v>
      </c>
      <c r="F309" s="151" t="s">
        <v>2867</v>
      </c>
      <c r="G309" s="151" t="s">
        <v>2868</v>
      </c>
      <c r="H309" s="79" t="s">
        <v>77</v>
      </c>
      <c r="I309" s="151" t="s">
        <v>2549</v>
      </c>
      <c r="J309" s="151">
        <v>40</v>
      </c>
      <c r="K309" s="227" t="s">
        <v>94</v>
      </c>
      <c r="L309" s="167">
        <v>3200</v>
      </c>
      <c r="M309" s="79" t="s">
        <v>2869</v>
      </c>
      <c r="N309" s="79" t="s">
        <v>81</v>
      </c>
      <c r="O309" s="13" t="s">
        <v>217</v>
      </c>
      <c r="P309" s="79" t="s">
        <v>460</v>
      </c>
      <c r="Q309" s="79" t="s">
        <v>87</v>
      </c>
      <c r="R309" s="79" t="s">
        <v>108</v>
      </c>
      <c r="S309" s="79" t="s">
        <v>99</v>
      </c>
      <c r="T309" s="79" t="s">
        <v>2551</v>
      </c>
      <c r="U309" s="79" t="s">
        <v>100</v>
      </c>
      <c r="V309" s="81">
        <v>1</v>
      </c>
      <c r="W309" s="149">
        <v>191400</v>
      </c>
      <c r="X309" s="149">
        <v>11400</v>
      </c>
      <c r="Y309" s="149">
        <v>0</v>
      </c>
      <c r="Z309" s="149">
        <v>0</v>
      </c>
      <c r="AA309" s="149">
        <v>191400</v>
      </c>
      <c r="AB309" s="149">
        <v>0</v>
      </c>
      <c r="AC309" s="149">
        <v>0</v>
      </c>
      <c r="AD309" s="149">
        <v>0</v>
      </c>
      <c r="AE309" s="149">
        <v>0</v>
      </c>
      <c r="AF309" s="149">
        <v>0</v>
      </c>
      <c r="AG309" s="149">
        <v>0</v>
      </c>
      <c r="AH309" s="149">
        <v>0</v>
      </c>
      <c r="AI309" s="88" t="s">
        <v>88</v>
      </c>
      <c r="AJ309" s="149">
        <v>0</v>
      </c>
      <c r="AK309" s="149">
        <v>0</v>
      </c>
      <c r="AL309" s="149">
        <v>0</v>
      </c>
      <c r="AM309" s="149">
        <v>0</v>
      </c>
      <c r="AN309" s="149">
        <v>0</v>
      </c>
      <c r="AO309" s="149">
        <v>0</v>
      </c>
      <c r="AP309" s="149">
        <v>0</v>
      </c>
      <c r="AQ309" s="149">
        <v>0</v>
      </c>
      <c r="AR309" s="149">
        <v>0</v>
      </c>
      <c r="AS309" s="149">
        <v>0</v>
      </c>
      <c r="AT309" s="149">
        <v>0</v>
      </c>
      <c r="AU309" s="151"/>
      <c r="AV309" s="230">
        <f t="shared" si="427"/>
        <v>1</v>
      </c>
      <c r="AW309" s="230">
        <f t="shared" si="428"/>
        <v>0</v>
      </c>
      <c r="AX309" s="230" t="str">
        <f t="shared" si="429"/>
        <v>B4</v>
      </c>
      <c r="AY309" s="141">
        <f t="shared" si="430"/>
        <v>8</v>
      </c>
      <c r="AZ309" s="70">
        <f t="shared" si="431"/>
        <v>1</v>
      </c>
      <c r="BA309" s="70">
        <f t="shared" si="432"/>
        <v>1</v>
      </c>
      <c r="BB309" s="70">
        <f t="shared" si="433"/>
        <v>0</v>
      </c>
      <c r="BC309" s="70">
        <f t="shared" si="434"/>
        <v>1</v>
      </c>
      <c r="BD309" s="70">
        <f t="shared" si="435"/>
        <v>1</v>
      </c>
      <c r="BE309" s="70">
        <f t="shared" si="436"/>
        <v>1</v>
      </c>
      <c r="BF309" s="70">
        <f t="shared" si="437"/>
        <v>1</v>
      </c>
      <c r="BG309" s="71">
        <f t="shared" si="438"/>
        <v>0</v>
      </c>
      <c r="BH309" s="71">
        <f t="shared" si="439"/>
        <v>1</v>
      </c>
      <c r="BI309" s="71">
        <f t="shared" si="440"/>
        <v>0</v>
      </c>
      <c r="BJ309" s="71">
        <f t="shared" si="441"/>
        <v>0</v>
      </c>
      <c r="BK309" s="71">
        <f t="shared" si="442"/>
        <v>1</v>
      </c>
      <c r="BL309" s="70">
        <f t="shared" si="443"/>
        <v>1</v>
      </c>
      <c r="BM309" s="70">
        <f t="shared" si="444"/>
        <v>1</v>
      </c>
      <c r="BN309" s="70">
        <f t="shared" si="445"/>
        <v>0</v>
      </c>
      <c r="BO309" s="70">
        <f t="shared" si="446"/>
        <v>1</v>
      </c>
      <c r="BP309" s="144">
        <f t="shared" si="447"/>
        <v>0</v>
      </c>
      <c r="BQ309" s="144">
        <f t="shared" si="448"/>
        <v>0</v>
      </c>
      <c r="BR309" s="144">
        <f t="shared" si="449"/>
        <v>191400</v>
      </c>
      <c r="BS309" s="144">
        <f t="shared" si="450"/>
        <v>0</v>
      </c>
      <c r="BT309" s="144">
        <f t="shared" si="451"/>
        <v>0</v>
      </c>
      <c r="BU309" s="144">
        <f t="shared" si="452"/>
        <v>0</v>
      </c>
      <c r="BV309" s="144">
        <f t="shared" si="453"/>
        <v>0</v>
      </c>
      <c r="BW309" s="144">
        <f t="shared" si="454"/>
        <v>0</v>
      </c>
      <c r="BX309" s="144">
        <f t="shared" si="455"/>
        <v>0</v>
      </c>
      <c r="BY309" s="144">
        <f t="shared" si="456"/>
        <v>0</v>
      </c>
      <c r="BZ309" s="9">
        <v>0</v>
      </c>
      <c r="CA309" s="9">
        <v>0</v>
      </c>
      <c r="CB309" s="9">
        <v>0</v>
      </c>
      <c r="CC309" s="9">
        <v>0</v>
      </c>
      <c r="CD309" s="9">
        <v>0</v>
      </c>
      <c r="CE309" s="9">
        <v>0</v>
      </c>
      <c r="CF309" s="9">
        <v>0</v>
      </c>
      <c r="CG309" s="9">
        <v>0</v>
      </c>
      <c r="CH309" s="9">
        <v>0</v>
      </c>
      <c r="CI309" s="9">
        <v>0</v>
      </c>
      <c r="CJ309" s="9">
        <v>0</v>
      </c>
      <c r="CK309" s="9">
        <v>0</v>
      </c>
      <c r="CL309" s="9">
        <v>0</v>
      </c>
      <c r="CM309" s="9">
        <v>0</v>
      </c>
      <c r="CN309" s="9">
        <v>0</v>
      </c>
      <c r="CO309" s="9">
        <v>0</v>
      </c>
      <c r="CP309" s="9">
        <v>0</v>
      </c>
      <c r="CQ309" s="9">
        <v>0</v>
      </c>
      <c r="CR309" s="9">
        <v>0</v>
      </c>
      <c r="CS309" s="9">
        <v>0</v>
      </c>
      <c r="CT309" s="9">
        <v>0</v>
      </c>
      <c r="CU309" s="9">
        <v>0</v>
      </c>
      <c r="CV309" s="9">
        <v>0</v>
      </c>
      <c r="CW309" s="9">
        <v>0</v>
      </c>
      <c r="CX309" s="9">
        <v>0</v>
      </c>
      <c r="CY309" s="9">
        <v>0</v>
      </c>
      <c r="CZ309" s="9">
        <v>0</v>
      </c>
      <c r="DA309" s="9">
        <v>0</v>
      </c>
      <c r="DB309" s="9">
        <v>0</v>
      </c>
      <c r="DC309" s="9">
        <v>0</v>
      </c>
      <c r="DD309" s="9">
        <v>0</v>
      </c>
      <c r="DE309" s="9">
        <v>0</v>
      </c>
      <c r="DF309" s="9">
        <v>0</v>
      </c>
      <c r="DG309" s="144">
        <f t="shared" si="457"/>
        <v>3200</v>
      </c>
      <c r="DH309" s="144">
        <f t="shared" ref="DH309:EW309" si="510">DG309</f>
        <v>3200</v>
      </c>
      <c r="DI309" s="144">
        <f t="shared" si="510"/>
        <v>3200</v>
      </c>
      <c r="DJ309" s="144">
        <f t="shared" si="510"/>
        <v>3200</v>
      </c>
      <c r="DK309" s="144">
        <f t="shared" si="510"/>
        <v>3200</v>
      </c>
      <c r="DL309" s="144">
        <f t="shared" si="510"/>
        <v>3200</v>
      </c>
      <c r="DM309" s="144">
        <f t="shared" si="510"/>
        <v>3200</v>
      </c>
      <c r="DN309" s="144">
        <f t="shared" si="510"/>
        <v>3200</v>
      </c>
      <c r="DO309" s="144">
        <f t="shared" si="510"/>
        <v>3200</v>
      </c>
      <c r="DP309" s="144">
        <f t="shared" si="510"/>
        <v>3200</v>
      </c>
      <c r="DQ309" s="144">
        <f t="shared" si="510"/>
        <v>3200</v>
      </c>
      <c r="DR309" s="144">
        <f t="shared" si="510"/>
        <v>3200</v>
      </c>
      <c r="DS309" s="144">
        <f t="shared" si="510"/>
        <v>3200</v>
      </c>
      <c r="DT309" s="144">
        <f t="shared" si="510"/>
        <v>3200</v>
      </c>
      <c r="DU309" s="144">
        <f t="shared" si="510"/>
        <v>3200</v>
      </c>
      <c r="DV309" s="144">
        <f t="shared" si="510"/>
        <v>3200</v>
      </c>
      <c r="DW309" s="144">
        <f t="shared" si="510"/>
        <v>3200</v>
      </c>
      <c r="DX309" s="144">
        <f t="shared" si="510"/>
        <v>3200</v>
      </c>
      <c r="DY309" s="144">
        <f t="shared" si="510"/>
        <v>3200</v>
      </c>
      <c r="DZ309" s="144">
        <f t="shared" si="510"/>
        <v>3200</v>
      </c>
      <c r="EA309" s="144">
        <f t="shared" si="510"/>
        <v>3200</v>
      </c>
      <c r="EB309" s="144">
        <f t="shared" si="510"/>
        <v>3200</v>
      </c>
      <c r="EC309" s="144">
        <f t="shared" si="510"/>
        <v>3200</v>
      </c>
      <c r="ED309" s="144">
        <f t="shared" si="510"/>
        <v>3200</v>
      </c>
      <c r="EE309" s="144">
        <f t="shared" si="510"/>
        <v>3200</v>
      </c>
      <c r="EF309" s="144">
        <f t="shared" si="510"/>
        <v>3200</v>
      </c>
      <c r="EG309" s="144">
        <f t="shared" si="510"/>
        <v>3200</v>
      </c>
      <c r="EH309" s="144">
        <f t="shared" si="510"/>
        <v>3200</v>
      </c>
      <c r="EI309" s="144">
        <f t="shared" si="510"/>
        <v>3200</v>
      </c>
      <c r="EJ309" s="144">
        <f t="shared" si="510"/>
        <v>3200</v>
      </c>
      <c r="EK309" s="144">
        <f t="shared" si="510"/>
        <v>3200</v>
      </c>
      <c r="EL309" s="144">
        <f t="shared" si="510"/>
        <v>3200</v>
      </c>
      <c r="EM309" s="144">
        <f t="shared" si="510"/>
        <v>3200</v>
      </c>
      <c r="EN309" s="144">
        <f t="shared" si="510"/>
        <v>3200</v>
      </c>
      <c r="EO309" s="144">
        <f t="shared" si="510"/>
        <v>3200</v>
      </c>
      <c r="EP309" s="144">
        <f t="shared" si="510"/>
        <v>3200</v>
      </c>
      <c r="EQ309" s="144">
        <f t="shared" si="510"/>
        <v>3200</v>
      </c>
      <c r="ER309" s="144">
        <f t="shared" si="510"/>
        <v>3200</v>
      </c>
      <c r="ES309" s="144">
        <f t="shared" si="510"/>
        <v>3200</v>
      </c>
      <c r="ET309" s="144">
        <f t="shared" si="510"/>
        <v>3200</v>
      </c>
      <c r="EU309" s="144">
        <f t="shared" si="510"/>
        <v>3200</v>
      </c>
      <c r="EV309" s="144">
        <f t="shared" si="510"/>
        <v>3200</v>
      </c>
      <c r="EW309" s="144">
        <f t="shared" si="510"/>
        <v>3200</v>
      </c>
      <c r="EX309" s="147">
        <f>PV(0.05,'PV factor'!C407,,-BR309)</f>
        <v>173605.44217687074</v>
      </c>
      <c r="EY309" s="147">
        <f>PV(0.05,'PV factor'!D407,,-BS309)</f>
        <v>0</v>
      </c>
      <c r="EZ309" s="147">
        <f>PV(0.05,'PV factor'!E407,,-BT309)</f>
        <v>0</v>
      </c>
      <c r="FA309" s="147">
        <f>PV(0.05,'PV factor'!F407,,-BU309)</f>
        <v>0</v>
      </c>
      <c r="FB309" s="147">
        <f>PV(0.05,'PV factor'!G407,,-BV309)</f>
        <v>0</v>
      </c>
      <c r="FC309" s="147">
        <f>PV(0.05,'PV factor'!H407,,-BW309)</f>
        <v>0</v>
      </c>
      <c r="FD309" s="147">
        <f>PV(0.05,'PV factor'!I407,,-BX309)</f>
        <v>0</v>
      </c>
      <c r="FE309" s="147">
        <f>PV(0.05,'PV factor'!J407,,-BY309)</f>
        <v>0</v>
      </c>
      <c r="FF309" s="147">
        <f>PV(0.05,'PV factor'!K407,,-BZ309)</f>
        <v>0</v>
      </c>
      <c r="FG309" s="147">
        <f>PV(0.05,'PV factor'!L407,,-CA309)</f>
        <v>0</v>
      </c>
      <c r="FH309" s="147">
        <f>PV(0.05,'PV factor'!M407,,-CB309)</f>
        <v>0</v>
      </c>
      <c r="FI309" s="147">
        <f>PV(0.05,'PV factor'!N407,,-CC309)</f>
        <v>0</v>
      </c>
      <c r="FJ309" s="147">
        <f>PV(0.05,'PV factor'!O407,,-CD309)</f>
        <v>0</v>
      </c>
      <c r="FK309" s="147">
        <f>PV(0.05,'PV factor'!P407,,-CE309)</f>
        <v>0</v>
      </c>
      <c r="FL309" s="147">
        <f>PV(0.05,'PV factor'!Q407,,-CF309)</f>
        <v>0</v>
      </c>
      <c r="FM309" s="147">
        <f>PV(0.05,'PV factor'!R407,,-CG309)</f>
        <v>0</v>
      </c>
      <c r="FN309" s="147">
        <f>PV(0.05,'PV factor'!S407,,-CH309)</f>
        <v>0</v>
      </c>
      <c r="FO309" s="147">
        <f>PV(0.05,'PV factor'!T407,,-CI309)</f>
        <v>0</v>
      </c>
      <c r="FP309" s="147">
        <f>PV(0.05,'PV factor'!U407,,-CJ309)</f>
        <v>0</v>
      </c>
      <c r="FQ309" s="147">
        <f>PV(0.05,'PV factor'!V407,,-CK309)</f>
        <v>0</v>
      </c>
      <c r="FR309" s="147">
        <f>PV(0.05,'PV factor'!W407,,-CL309)</f>
        <v>0</v>
      </c>
      <c r="FS309" s="147">
        <f>PV(0.05,'PV factor'!X407,,-CM309)</f>
        <v>0</v>
      </c>
      <c r="FT309" s="147">
        <f>PV(0.05,'PV factor'!Y407,,-CN309)</f>
        <v>0</v>
      </c>
      <c r="FU309" s="147">
        <f>PV(0.05,'PV factor'!Z407,,-CO309)</f>
        <v>0</v>
      </c>
      <c r="FV309" s="147">
        <f>PV(0.05,'PV factor'!AA407,,-CP309)</f>
        <v>0</v>
      </c>
      <c r="FW309" s="147">
        <f>PV(0.05,'PV factor'!AB407,,-CQ309)</f>
        <v>0</v>
      </c>
      <c r="FX309" s="147">
        <f>PV(0.05,'PV factor'!AC407,,-CR309)</f>
        <v>0</v>
      </c>
      <c r="FY309" s="147">
        <f>PV(0.05,'PV factor'!AD407,,-CS309)</f>
        <v>0</v>
      </c>
      <c r="FZ309" s="147">
        <f>PV(0.05,'PV factor'!AE407,,-CT309)</f>
        <v>0</v>
      </c>
      <c r="GA309" s="147">
        <f>PV(0.05,'PV factor'!AF407,,-CU309)</f>
        <v>0</v>
      </c>
      <c r="GB309" s="147">
        <f>PV(0.05,'PV factor'!AG407,,-CV309)</f>
        <v>0</v>
      </c>
      <c r="GC309" s="147">
        <f>PV(0.05,'PV factor'!AH407,,-CW309)</f>
        <v>0</v>
      </c>
      <c r="GD309" s="147">
        <f>PV(0.05,'PV factor'!AI407,,-CX309)</f>
        <v>0</v>
      </c>
      <c r="GE309" s="147">
        <f>PV(0.05,'PV factor'!AJ407,,-CY309)</f>
        <v>0</v>
      </c>
      <c r="GF309" s="147">
        <f>PV(0.05,'PV factor'!AK407,,-CZ309)</f>
        <v>0</v>
      </c>
      <c r="GG309" s="147">
        <f>PV(0.05,'PV factor'!AL407,,-DA309)</f>
        <v>0</v>
      </c>
      <c r="GH309" s="147">
        <f>PV(0.05,'PV factor'!AM407,,-DB309)</f>
        <v>0</v>
      </c>
      <c r="GI309" s="147">
        <f>PV(0.05,'PV factor'!AN407,,-DC309)</f>
        <v>0</v>
      </c>
      <c r="GJ309" s="147">
        <f>PV(0.05,'PV factor'!AO407,,-DD309)</f>
        <v>0</v>
      </c>
      <c r="GK309" s="147">
        <f>PV(0.05,'PV factor'!AP407,,-DE309)</f>
        <v>0</v>
      </c>
      <c r="GL309" s="147">
        <f>PV(0.05,'PV factor'!C407,,-DI309)</f>
        <v>2902.4943310657595</v>
      </c>
      <c r="GM309" s="147">
        <f>PV(0.05,'PV factor'!D407,,-DJ309)</f>
        <v>2764.280315300723</v>
      </c>
      <c r="GN309" s="147">
        <f>PV(0.05,'PV factor'!E407,,-DK309)</f>
        <v>2632.6479193340224</v>
      </c>
      <c r="GO309" s="147">
        <f>PV(0.05,'PV factor'!F407,,-DL309)</f>
        <v>2507.2837326990684</v>
      </c>
      <c r="GP309" s="147">
        <f>PV(0.05,'PV factor'!G407,,-DM309)</f>
        <v>2387.8892692372087</v>
      </c>
      <c r="GQ309" s="147">
        <f>PV(0.05,'PV factor'!H407,,-DN309)</f>
        <v>2274.1802564163886</v>
      </c>
      <c r="GR309" s="147">
        <f>PV(0.05,'PV factor'!I407,,-DO309)</f>
        <v>2165.8859584917991</v>
      </c>
      <c r="GS309" s="147">
        <f>PV(0.05,'PV factor'!J407,,-DP309)</f>
        <v>2062.7485318969511</v>
      </c>
      <c r="GT309" s="147">
        <f>PV(0.05,'PV factor'!K407,,-DQ309)</f>
        <v>1964.5224113304298</v>
      </c>
      <c r="GU309" s="147">
        <f>PV(0.05,'PV factor'!L407,,-DR309)</f>
        <v>1870.9737250765997</v>
      </c>
      <c r="GV309" s="147">
        <f>PV(0.05,'PV factor'!M407,,-DS309)</f>
        <v>1781.8797381681904</v>
      </c>
      <c r="GW309" s="147">
        <f>PV(0.05,'PV factor'!N407,,-DT309)</f>
        <v>1697.028322064943</v>
      </c>
      <c r="GX309" s="147">
        <f>PV(0.05,'PV factor'!O407,,-DU309)</f>
        <v>1616.2174495856602</v>
      </c>
      <c r="GY309" s="147">
        <f>PV(0.05,'PV factor'!P407,,-DV309)</f>
        <v>1539.2547138911045</v>
      </c>
      <c r="GZ309" s="147">
        <f>PV(0.05,'PV factor'!Q407,,-DW309)</f>
        <v>1465.9568703724808</v>
      </c>
      <c r="HA309" s="147">
        <f>PV(0.05,'PV factor'!R407,,-DX309)</f>
        <v>1396.1494003547434</v>
      </c>
      <c r="HB309" s="147">
        <f>PV(0.05,'PV factor'!S407,,-DY309)</f>
        <v>1329.666095575946</v>
      </c>
      <c r="HC309" s="147">
        <f>PV(0.05,'PV factor'!T407,,-DZ309)</f>
        <v>1266.348662453282</v>
      </c>
      <c r="HD309" s="147">
        <f>PV(0.05,'PV factor'!U407,,-EA309)</f>
        <v>1206.0463451936018</v>
      </c>
      <c r="HE309" s="147">
        <f>PV(0.05,'PV factor'!V407,,-EB309)</f>
        <v>1148.6155668510494</v>
      </c>
      <c r="HF309" s="147">
        <f>PV(0.05,'PV factor'!W407,,-EC309)</f>
        <v>1093.9195874771901</v>
      </c>
      <c r="HG309" s="147">
        <f>PV(0.05,'PV factor'!X407,,-ED309)</f>
        <v>1041.8281785497045</v>
      </c>
      <c r="HH309" s="147">
        <f>PV(0.05,'PV factor'!Y407,,-EE309)</f>
        <v>992.21731290448065</v>
      </c>
      <c r="HI309" s="147">
        <f>PV(0.05,'PV factor'!Z407,,-EF309)</f>
        <v>944.96886943283869</v>
      </c>
      <c r="HJ309" s="147">
        <f>PV(0.05,'PV factor'!AA407,,-EG309)</f>
        <v>899.9703518407988</v>
      </c>
      <c r="HK309" s="147">
        <f>PV(0.05,'PV factor'!AB407,,-EH309)</f>
        <v>857.11462080076069</v>
      </c>
      <c r="HL309" s="147">
        <f>PV(0.05,'PV factor'!AC407,,-EI309)</f>
        <v>816.29963885786742</v>
      </c>
      <c r="HM309" s="147">
        <f>PV(0.05,'PV factor'!AD407,,-EJ309)</f>
        <v>777.42822748368303</v>
      </c>
      <c r="HN309" s="147">
        <f>PV(0.05,'PV factor'!AE407,,-EK309)</f>
        <v>740.40783569874611</v>
      </c>
      <c r="HO309" s="147">
        <f>PV(0.05,'PV factor'!AF407,,-EL309)</f>
        <v>705.15031971309122</v>
      </c>
      <c r="HP309" s="147">
        <f>PV(0.05,'PV factor'!AG407,,-EM309)</f>
        <v>671.5717330600869</v>
      </c>
      <c r="HQ309" s="147">
        <f>PV(0.05,'PV factor'!AH407,,-EN309)</f>
        <v>639.59212672389231</v>
      </c>
      <c r="HR309" s="147">
        <f>PV(0.05,'PV factor'!AI407,,-EO309)</f>
        <v>609.13535878465939</v>
      </c>
      <c r="HS309" s="147">
        <f>PV(0.05,'PV factor'!AJ407,,-EP309)</f>
        <v>580.12891312824695</v>
      </c>
      <c r="HT309" s="147">
        <f>PV(0.05,'PV factor'!AK407,,-EQ309)</f>
        <v>552.5037267888066</v>
      </c>
      <c r="HU309" s="147">
        <f>PV(0.05,'PV factor'!AL407,,-ER309)</f>
        <v>526.19402551314909</v>
      </c>
      <c r="HV309" s="147">
        <f>PV(0.05,'PV factor'!AM407,,-ES309)</f>
        <v>501.13716715538021</v>
      </c>
      <c r="HW309" s="147">
        <f>PV(0.05,'PV factor'!AN407,,-ET309)</f>
        <v>477.27349252893345</v>
      </c>
      <c r="HX309" s="147">
        <f>PV(0.05,'PV factor'!AO407,,-EU309)</f>
        <v>454.54618336088907</v>
      </c>
      <c r="HY309" s="147">
        <f>PV(0.05,'PV factor'!AP407,,-EV309)</f>
        <v>432.90112701037049</v>
      </c>
      <c r="HZ309" s="147">
        <f t="shared" si="459"/>
        <v>173605.44217687074</v>
      </c>
      <c r="IA309" s="147">
        <f t="shared" si="460"/>
        <v>52294.358412173511</v>
      </c>
      <c r="IB309" s="401">
        <f t="shared" si="461"/>
        <v>0.30122534038360133</v>
      </c>
    </row>
    <row r="310" spans="1:236" ht="90" customHeight="1" x14ac:dyDescent="0.2">
      <c r="A310" s="242" t="s">
        <v>1912</v>
      </c>
      <c r="B310" s="195" t="s">
        <v>1913</v>
      </c>
      <c r="C310" s="195" t="s">
        <v>1971</v>
      </c>
      <c r="D310" s="115">
        <v>17</v>
      </c>
      <c r="E310" s="195" t="s">
        <v>1972</v>
      </c>
      <c r="F310" s="113" t="s">
        <v>1973</v>
      </c>
      <c r="G310" s="113" t="s">
        <v>1974</v>
      </c>
      <c r="H310" s="112" t="s">
        <v>77</v>
      </c>
      <c r="I310" s="113" t="s">
        <v>1963</v>
      </c>
      <c r="J310" s="113">
        <v>5</v>
      </c>
      <c r="K310" s="227" t="s">
        <v>79</v>
      </c>
      <c r="L310" s="112">
        <v>12268</v>
      </c>
      <c r="M310" s="112" t="s">
        <v>1975</v>
      </c>
      <c r="N310" s="112" t="s">
        <v>81</v>
      </c>
      <c r="O310" s="112" t="s">
        <v>82</v>
      </c>
      <c r="P310" s="112" t="s">
        <v>83</v>
      </c>
      <c r="Q310" s="112" t="s">
        <v>100</v>
      </c>
      <c r="R310" s="112" t="s">
        <v>108</v>
      </c>
      <c r="S310" s="112" t="s">
        <v>99</v>
      </c>
      <c r="T310" s="112" t="s">
        <v>1918</v>
      </c>
      <c r="U310" s="112" t="s">
        <v>100</v>
      </c>
      <c r="V310" s="201">
        <v>1</v>
      </c>
      <c r="W310" s="217">
        <v>198000</v>
      </c>
      <c r="X310" s="217">
        <v>0</v>
      </c>
      <c r="Y310" s="217">
        <v>0</v>
      </c>
      <c r="Z310" s="217">
        <v>0</v>
      </c>
      <c r="AA310" s="217">
        <v>99000</v>
      </c>
      <c r="AB310" s="217">
        <v>99000</v>
      </c>
      <c r="AC310" s="217">
        <v>0</v>
      </c>
      <c r="AD310" s="217">
        <v>0</v>
      </c>
      <c r="AE310" s="286">
        <v>0</v>
      </c>
      <c r="AF310" s="286">
        <v>0</v>
      </c>
      <c r="AG310" s="286">
        <v>0</v>
      </c>
      <c r="AH310" s="286">
        <v>0</v>
      </c>
      <c r="AI310" s="112" t="s">
        <v>88</v>
      </c>
      <c r="AJ310" s="217">
        <v>0</v>
      </c>
      <c r="AK310" s="217">
        <v>0</v>
      </c>
      <c r="AL310" s="217">
        <v>0</v>
      </c>
      <c r="AM310" s="217">
        <v>0</v>
      </c>
      <c r="AN310" s="217">
        <v>0</v>
      </c>
      <c r="AO310" s="217">
        <v>0</v>
      </c>
      <c r="AP310" s="217">
        <v>0</v>
      </c>
      <c r="AQ310" s="286">
        <v>0</v>
      </c>
      <c r="AR310" s="286">
        <v>0</v>
      </c>
      <c r="AS310" s="286">
        <v>0</v>
      </c>
      <c r="AT310" s="286">
        <v>0</v>
      </c>
      <c r="AU310" s="113"/>
      <c r="AV310" s="230">
        <f t="shared" si="427"/>
        <v>1</v>
      </c>
      <c r="AW310" s="230">
        <f t="shared" si="428"/>
        <v>0</v>
      </c>
      <c r="AX310" s="230" t="str">
        <f t="shared" si="429"/>
        <v>D2</v>
      </c>
      <c r="AY310" s="141">
        <f t="shared" si="430"/>
        <v>9</v>
      </c>
      <c r="AZ310" s="70">
        <f t="shared" si="431"/>
        <v>1</v>
      </c>
      <c r="BA310" s="70">
        <f t="shared" si="432"/>
        <v>1</v>
      </c>
      <c r="BB310" s="70">
        <f t="shared" si="433"/>
        <v>1</v>
      </c>
      <c r="BC310" s="70">
        <f t="shared" si="434"/>
        <v>1</v>
      </c>
      <c r="BD310" s="70">
        <f t="shared" si="435"/>
        <v>1</v>
      </c>
      <c r="BE310" s="70">
        <f t="shared" si="436"/>
        <v>1</v>
      </c>
      <c r="BF310" s="70">
        <f t="shared" si="437"/>
        <v>1</v>
      </c>
      <c r="BG310" s="71">
        <f t="shared" si="438"/>
        <v>0</v>
      </c>
      <c r="BH310" s="71">
        <f t="shared" si="439"/>
        <v>1</v>
      </c>
      <c r="BI310" s="71">
        <f t="shared" si="440"/>
        <v>0</v>
      </c>
      <c r="BJ310" s="71">
        <f t="shared" si="441"/>
        <v>0</v>
      </c>
      <c r="BK310" s="71">
        <f t="shared" si="442"/>
        <v>1</v>
      </c>
      <c r="BL310" s="70">
        <f t="shared" si="443"/>
        <v>1</v>
      </c>
      <c r="BM310" s="70">
        <f t="shared" si="444"/>
        <v>1</v>
      </c>
      <c r="BN310" s="70">
        <f t="shared" si="445"/>
        <v>0</v>
      </c>
      <c r="BO310" s="70">
        <f t="shared" si="446"/>
        <v>1</v>
      </c>
      <c r="BP310" s="144">
        <f t="shared" si="447"/>
        <v>0</v>
      </c>
      <c r="BQ310" s="144">
        <f t="shared" si="448"/>
        <v>0</v>
      </c>
      <c r="BR310" s="144">
        <f t="shared" si="449"/>
        <v>99000</v>
      </c>
      <c r="BS310" s="144">
        <f t="shared" si="450"/>
        <v>99000</v>
      </c>
      <c r="BT310" s="144">
        <f t="shared" si="451"/>
        <v>0</v>
      </c>
      <c r="BU310" s="144">
        <f t="shared" si="452"/>
        <v>0</v>
      </c>
      <c r="BV310" s="144">
        <f t="shared" si="453"/>
        <v>0</v>
      </c>
      <c r="BW310" s="144">
        <f t="shared" si="454"/>
        <v>0</v>
      </c>
      <c r="BX310" s="144">
        <f t="shared" si="455"/>
        <v>0</v>
      </c>
      <c r="BY310" s="144">
        <f t="shared" si="456"/>
        <v>0</v>
      </c>
      <c r="BZ310" s="9">
        <v>0</v>
      </c>
      <c r="CA310" s="9">
        <v>0</v>
      </c>
      <c r="CB310" s="9">
        <v>0</v>
      </c>
      <c r="CC310" s="9">
        <v>0</v>
      </c>
      <c r="CD310" s="9">
        <v>0</v>
      </c>
      <c r="CE310" s="9">
        <v>0</v>
      </c>
      <c r="CF310" s="9">
        <v>0</v>
      </c>
      <c r="CG310" s="9">
        <v>0</v>
      </c>
      <c r="CH310" s="9">
        <v>0</v>
      </c>
      <c r="CI310" s="9">
        <v>0</v>
      </c>
      <c r="CJ310" s="9">
        <v>0</v>
      </c>
      <c r="CK310" s="9">
        <v>0</v>
      </c>
      <c r="CL310" s="9">
        <v>0</v>
      </c>
      <c r="CM310" s="9">
        <v>0</v>
      </c>
      <c r="CN310" s="9">
        <v>0</v>
      </c>
      <c r="CO310" s="9">
        <v>0</v>
      </c>
      <c r="CP310" s="9">
        <v>0</v>
      </c>
      <c r="CQ310" s="9">
        <v>0</v>
      </c>
      <c r="CR310" s="9">
        <v>0</v>
      </c>
      <c r="CS310" s="9">
        <v>0</v>
      </c>
      <c r="CT310" s="9">
        <v>0</v>
      </c>
      <c r="CU310" s="9">
        <v>0</v>
      </c>
      <c r="CV310" s="9">
        <v>0</v>
      </c>
      <c r="CW310" s="9">
        <v>0</v>
      </c>
      <c r="CX310" s="9">
        <v>0</v>
      </c>
      <c r="CY310" s="9">
        <v>0</v>
      </c>
      <c r="CZ310" s="9">
        <v>0</v>
      </c>
      <c r="DA310" s="9">
        <v>0</v>
      </c>
      <c r="DB310" s="9">
        <v>0</v>
      </c>
      <c r="DC310" s="9">
        <v>0</v>
      </c>
      <c r="DD310" s="9">
        <v>0</v>
      </c>
      <c r="DE310" s="9">
        <v>0</v>
      </c>
      <c r="DF310" s="9">
        <v>0</v>
      </c>
      <c r="DG310" s="144">
        <f t="shared" si="457"/>
        <v>12268</v>
      </c>
      <c r="DH310" s="144">
        <f t="shared" ref="DH310:EW310" si="511">DG310</f>
        <v>12268</v>
      </c>
      <c r="DI310" s="144">
        <f t="shared" si="511"/>
        <v>12268</v>
      </c>
      <c r="DJ310" s="144">
        <f t="shared" si="511"/>
        <v>12268</v>
      </c>
      <c r="DK310" s="144">
        <f t="shared" si="511"/>
        <v>12268</v>
      </c>
      <c r="DL310" s="144">
        <f t="shared" si="511"/>
        <v>12268</v>
      </c>
      <c r="DM310" s="144">
        <f t="shared" si="511"/>
        <v>12268</v>
      </c>
      <c r="DN310" s="144">
        <f t="shared" si="511"/>
        <v>12268</v>
      </c>
      <c r="DO310" s="144">
        <f t="shared" si="511"/>
        <v>12268</v>
      </c>
      <c r="DP310" s="144">
        <f t="shared" si="511"/>
        <v>12268</v>
      </c>
      <c r="DQ310" s="144">
        <f t="shared" si="511"/>
        <v>12268</v>
      </c>
      <c r="DR310" s="144">
        <f t="shared" si="511"/>
        <v>12268</v>
      </c>
      <c r="DS310" s="144">
        <f t="shared" si="511"/>
        <v>12268</v>
      </c>
      <c r="DT310" s="144">
        <f t="shared" si="511"/>
        <v>12268</v>
      </c>
      <c r="DU310" s="144">
        <f t="shared" si="511"/>
        <v>12268</v>
      </c>
      <c r="DV310" s="144">
        <f t="shared" si="511"/>
        <v>12268</v>
      </c>
      <c r="DW310" s="144">
        <f t="shared" si="511"/>
        <v>12268</v>
      </c>
      <c r="DX310" s="144">
        <f t="shared" si="511"/>
        <v>12268</v>
      </c>
      <c r="DY310" s="144">
        <f t="shared" si="511"/>
        <v>12268</v>
      </c>
      <c r="DZ310" s="144">
        <f t="shared" si="511"/>
        <v>12268</v>
      </c>
      <c r="EA310" s="144">
        <f t="shared" si="511"/>
        <v>12268</v>
      </c>
      <c r="EB310" s="144">
        <f t="shared" si="511"/>
        <v>12268</v>
      </c>
      <c r="EC310" s="144">
        <f t="shared" si="511"/>
        <v>12268</v>
      </c>
      <c r="ED310" s="144">
        <f t="shared" si="511"/>
        <v>12268</v>
      </c>
      <c r="EE310" s="144">
        <f t="shared" si="511"/>
        <v>12268</v>
      </c>
      <c r="EF310" s="144">
        <f t="shared" si="511"/>
        <v>12268</v>
      </c>
      <c r="EG310" s="144">
        <f t="shared" si="511"/>
        <v>12268</v>
      </c>
      <c r="EH310" s="144">
        <f t="shared" si="511"/>
        <v>12268</v>
      </c>
      <c r="EI310" s="144">
        <f t="shared" si="511"/>
        <v>12268</v>
      </c>
      <c r="EJ310" s="144">
        <f t="shared" si="511"/>
        <v>12268</v>
      </c>
      <c r="EK310" s="144">
        <f t="shared" si="511"/>
        <v>12268</v>
      </c>
      <c r="EL310" s="144">
        <f t="shared" si="511"/>
        <v>12268</v>
      </c>
      <c r="EM310" s="144">
        <f t="shared" si="511"/>
        <v>12268</v>
      </c>
      <c r="EN310" s="144">
        <f t="shared" si="511"/>
        <v>12268</v>
      </c>
      <c r="EO310" s="144">
        <f t="shared" si="511"/>
        <v>12268</v>
      </c>
      <c r="EP310" s="144">
        <f t="shared" si="511"/>
        <v>12268</v>
      </c>
      <c r="EQ310" s="144">
        <f t="shared" si="511"/>
        <v>12268</v>
      </c>
      <c r="ER310" s="144">
        <f t="shared" si="511"/>
        <v>12268</v>
      </c>
      <c r="ES310" s="144">
        <f t="shared" si="511"/>
        <v>12268</v>
      </c>
      <c r="ET310" s="144">
        <f t="shared" si="511"/>
        <v>12268</v>
      </c>
      <c r="EU310" s="144">
        <f t="shared" si="511"/>
        <v>12268</v>
      </c>
      <c r="EV310" s="144">
        <f t="shared" si="511"/>
        <v>12268</v>
      </c>
      <c r="EW310" s="144">
        <f t="shared" si="511"/>
        <v>12268</v>
      </c>
      <c r="EX310" s="147">
        <f>PV(0.05,'PV factor'!C305,,-BR310)</f>
        <v>89795.918367346938</v>
      </c>
      <c r="EY310" s="147">
        <f>PV(0.05,'PV factor'!D305,,-BS310)</f>
        <v>85519.922254616118</v>
      </c>
      <c r="EZ310" s="147">
        <f>PV(0.05,'PV factor'!E305,,-BT310)</f>
        <v>0</v>
      </c>
      <c r="FA310" s="147">
        <f>PV(0.05,'PV factor'!F305,,-BU310)</f>
        <v>0</v>
      </c>
      <c r="FB310" s="147">
        <f>PV(0.05,'PV factor'!G305,,-BV310)</f>
        <v>0</v>
      </c>
      <c r="FC310" s="147">
        <f>PV(0.05,'PV factor'!H305,,-BW310)</f>
        <v>0</v>
      </c>
      <c r="FD310" s="147">
        <f>PV(0.05,'PV factor'!I305,,-BX310)</f>
        <v>0</v>
      </c>
      <c r="FE310" s="147">
        <f>PV(0.05,'PV factor'!J305,,-BY310)</f>
        <v>0</v>
      </c>
      <c r="FF310" s="147">
        <f>PV(0.05,'PV factor'!K305,,-BZ310)</f>
        <v>0</v>
      </c>
      <c r="FG310" s="147">
        <f>PV(0.05,'PV factor'!L305,,-CA310)</f>
        <v>0</v>
      </c>
      <c r="FH310" s="147">
        <f>PV(0.05,'PV factor'!M305,,-CB310)</f>
        <v>0</v>
      </c>
      <c r="FI310" s="147">
        <f>PV(0.05,'PV factor'!N305,,-CC310)</f>
        <v>0</v>
      </c>
      <c r="FJ310" s="147">
        <f>PV(0.05,'PV factor'!O305,,-CD310)</f>
        <v>0</v>
      </c>
      <c r="FK310" s="147">
        <f>PV(0.05,'PV factor'!P305,,-CE310)</f>
        <v>0</v>
      </c>
      <c r="FL310" s="147">
        <f>PV(0.05,'PV factor'!Q305,,-CF310)</f>
        <v>0</v>
      </c>
      <c r="FM310" s="147">
        <f>PV(0.05,'PV factor'!R305,,-CG310)</f>
        <v>0</v>
      </c>
      <c r="FN310" s="147">
        <f>PV(0.05,'PV factor'!S305,,-CH310)</f>
        <v>0</v>
      </c>
      <c r="FO310" s="147">
        <f>PV(0.05,'PV factor'!T305,,-CI310)</f>
        <v>0</v>
      </c>
      <c r="FP310" s="147">
        <f>PV(0.05,'PV factor'!U305,,-CJ310)</f>
        <v>0</v>
      </c>
      <c r="FQ310" s="147">
        <f>PV(0.05,'PV factor'!V305,,-CK310)</f>
        <v>0</v>
      </c>
      <c r="FR310" s="147">
        <f>PV(0.05,'PV factor'!W305,,-CL310)</f>
        <v>0</v>
      </c>
      <c r="FS310" s="147">
        <f>PV(0.05,'PV factor'!X305,,-CM310)</f>
        <v>0</v>
      </c>
      <c r="FT310" s="147">
        <f>PV(0.05,'PV factor'!Y305,,-CN310)</f>
        <v>0</v>
      </c>
      <c r="FU310" s="147">
        <f>PV(0.05,'PV factor'!Z305,,-CO310)</f>
        <v>0</v>
      </c>
      <c r="FV310" s="147">
        <f>PV(0.05,'PV factor'!AA305,,-CP310)</f>
        <v>0</v>
      </c>
      <c r="FW310" s="147">
        <f>PV(0.05,'PV factor'!AB305,,-CQ310)</f>
        <v>0</v>
      </c>
      <c r="FX310" s="147">
        <f>PV(0.05,'PV factor'!AC305,,-CR310)</f>
        <v>0</v>
      </c>
      <c r="FY310" s="147">
        <f>PV(0.05,'PV factor'!AD305,,-CS310)</f>
        <v>0</v>
      </c>
      <c r="FZ310" s="147">
        <f>PV(0.05,'PV factor'!AE305,,-CT310)</f>
        <v>0</v>
      </c>
      <c r="GA310" s="147">
        <f>PV(0.05,'PV factor'!AF305,,-CU310)</f>
        <v>0</v>
      </c>
      <c r="GB310" s="147">
        <f>PV(0.05,'PV factor'!AG305,,-CV310)</f>
        <v>0</v>
      </c>
      <c r="GC310" s="147">
        <f>PV(0.05,'PV factor'!AH305,,-CW310)</f>
        <v>0</v>
      </c>
      <c r="GD310" s="147">
        <f>PV(0.05,'PV factor'!AI305,,-CX310)</f>
        <v>0</v>
      </c>
      <c r="GE310" s="147">
        <f>PV(0.05,'PV factor'!AJ305,,-CY310)</f>
        <v>0</v>
      </c>
      <c r="GF310" s="147">
        <f>PV(0.05,'PV factor'!AK305,,-CZ310)</f>
        <v>0</v>
      </c>
      <c r="GG310" s="147">
        <f>PV(0.05,'PV factor'!AL305,,-DA310)</f>
        <v>0</v>
      </c>
      <c r="GH310" s="147">
        <f>PV(0.05,'PV factor'!AM305,,-DB310)</f>
        <v>0</v>
      </c>
      <c r="GI310" s="147">
        <f>PV(0.05,'PV factor'!AN305,,-DC310)</f>
        <v>0</v>
      </c>
      <c r="GJ310" s="147">
        <f>PV(0.05,'PV factor'!AO305,,-DD310)</f>
        <v>0</v>
      </c>
      <c r="GK310" s="147">
        <f>PV(0.05,'PV factor'!AP305,,-DE310)</f>
        <v>0</v>
      </c>
      <c r="GL310" s="147">
        <f>PV(0.05,'PV factor'!C305,,-DI310)</f>
        <v>11127.437641723356</v>
      </c>
      <c r="GM310" s="147">
        <f>PV(0.05,'PV factor'!D305,,-DJ310)</f>
        <v>10597.559658784148</v>
      </c>
      <c r="GN310" s="147">
        <f>PV(0.05,'PV factor'!E305,,-DK310)</f>
        <v>10092.913960746808</v>
      </c>
      <c r="GO310" s="147">
        <f>PV(0.05,'PV factor'!F305,,-DL310)</f>
        <v>9612.2990102350541</v>
      </c>
      <c r="GP310" s="147">
        <f>PV(0.05,'PV factor'!G305,,-DM310)</f>
        <v>9154.5704859381476</v>
      </c>
      <c r="GQ310" s="147">
        <f>PV(0.05,'PV factor'!H305,,-DN310)</f>
        <v>8718.6385580363294</v>
      </c>
      <c r="GR310" s="147">
        <f>PV(0.05,'PV factor'!I305,,-DO310)</f>
        <v>8303.4652933679336</v>
      </c>
      <c r="GS310" s="147">
        <f>PV(0.05,'PV factor'!J305,,-DP310)</f>
        <v>7908.0621841599368</v>
      </c>
      <c r="GT310" s="147">
        <f>PV(0.05,'PV factor'!K305,,-DQ310)</f>
        <v>7531.4877944380351</v>
      </c>
      <c r="GU310" s="147">
        <f>PV(0.05,'PV factor'!L305,,-DR310)</f>
        <v>7172.8455185124139</v>
      </c>
      <c r="GV310" s="147">
        <f>PV(0.05,'PV factor'!M305,,-DS310)</f>
        <v>6831.2814462022998</v>
      </c>
      <c r="GW310" s="147">
        <f>PV(0.05,'PV factor'!N305,,-DT310)</f>
        <v>6505.9823297164749</v>
      </c>
      <c r="GX310" s="147">
        <f>PV(0.05,'PV factor'!O305,,-DU310)</f>
        <v>6196.1736473490255</v>
      </c>
      <c r="GY310" s="147">
        <f>PV(0.05,'PV factor'!P305,,-DV310)</f>
        <v>5901.1177593800221</v>
      </c>
      <c r="GZ310" s="147">
        <f>PV(0.05,'PV factor'!Q305,,-DW310)</f>
        <v>5620.1121517904976</v>
      </c>
      <c r="HA310" s="147">
        <f>PV(0.05,'PV factor'!R305,,-DX310)</f>
        <v>5352.4877636099973</v>
      </c>
      <c r="HB310" s="147">
        <f>PV(0.05,'PV factor'!S305,,-DY310)</f>
        <v>5097.6073939142834</v>
      </c>
      <c r="HC310" s="147">
        <f>PV(0.05,'PV factor'!T305,,-DZ310)</f>
        <v>4854.8641846802693</v>
      </c>
      <c r="HD310" s="147">
        <f>PV(0.05,'PV factor'!U305,,-EA310)</f>
        <v>4623.680175885971</v>
      </c>
      <c r="HE310" s="147">
        <f>PV(0.05,'PV factor'!V305,,-EB310)</f>
        <v>4403.5049294152113</v>
      </c>
      <c r="HF310" s="147">
        <f>PV(0.05,'PV factor'!W305,,-EC310)</f>
        <v>4193.8142184906774</v>
      </c>
      <c r="HG310" s="147">
        <f>PV(0.05,'PV factor'!X305,,-ED310)</f>
        <v>3994.1087795149301</v>
      </c>
      <c r="HH310" s="147">
        <f>PV(0.05,'PV factor'!Y305,,-EE310)</f>
        <v>3803.9131233475528</v>
      </c>
      <c r="HI310" s="147">
        <f>PV(0.05,'PV factor'!Z305,,-EF310)</f>
        <v>3622.7744031881452</v>
      </c>
      <c r="HJ310" s="147">
        <f>PV(0.05,'PV factor'!AA305,,-EG310)</f>
        <v>3450.2613363696623</v>
      </c>
      <c r="HK310" s="147">
        <f>PV(0.05,'PV factor'!AB305,,-EH310)</f>
        <v>3285.9631774949162</v>
      </c>
      <c r="HL310" s="147">
        <f>PV(0.05,'PV factor'!AC305,,-EI310)</f>
        <v>3129.488740471349</v>
      </c>
      <c r="HM310" s="147">
        <f>PV(0.05,'PV factor'!AD305,,-EJ310)</f>
        <v>2980.4654671155699</v>
      </c>
      <c r="HN310" s="147">
        <f>PV(0.05,'PV factor'!AE305,,-EK310)</f>
        <v>2838.5385401100675</v>
      </c>
      <c r="HO310" s="147">
        <f>PV(0.05,'PV factor'!AF305,,-EL310)</f>
        <v>2703.3700382000634</v>
      </c>
      <c r="HP310" s="147">
        <f>PV(0.05,'PV factor'!AG305,,-EM310)</f>
        <v>2574.6381316191082</v>
      </c>
      <c r="HQ310" s="147">
        <f>PV(0.05,'PV factor'!AH305,,-EN310)</f>
        <v>2452.0363158277219</v>
      </c>
      <c r="HR310" s="147">
        <f>PV(0.05,'PV factor'!AI305,,-EO310)</f>
        <v>2335.2726817406879</v>
      </c>
      <c r="HS310" s="147">
        <f>PV(0.05,'PV factor'!AJ305,,-EP310)</f>
        <v>2224.0692207054167</v>
      </c>
      <c r="HT310" s="147">
        <f>PV(0.05,'PV factor'!AK305,,-EQ310)</f>
        <v>2118.1611625765877</v>
      </c>
      <c r="HU310" s="147">
        <f>PV(0.05,'PV factor'!AL305,,-ER310)</f>
        <v>2017.2963453110356</v>
      </c>
      <c r="HV310" s="147">
        <f>PV(0.05,'PV factor'!AM305,,-ES310)</f>
        <v>1921.234614581939</v>
      </c>
      <c r="HW310" s="147">
        <f>PV(0.05,'PV factor'!AN305,,-ET310)</f>
        <v>1829.7472519827986</v>
      </c>
      <c r="HX310" s="147">
        <f>PV(0.05,'PV factor'!AO305,,-EU310)</f>
        <v>1742.6164304598085</v>
      </c>
      <c r="HY310" s="147">
        <f>PV(0.05,'PV factor'!AP305,,-EV310)</f>
        <v>1659.6346956760078</v>
      </c>
      <c r="HZ310" s="147">
        <f t="shared" si="459"/>
        <v>175315.84062196306</v>
      </c>
      <c r="IA310" s="147">
        <f t="shared" si="460"/>
        <v>50584.780757427507</v>
      </c>
      <c r="IB310" s="401">
        <f t="shared" si="461"/>
        <v>0.28853514079486092</v>
      </c>
    </row>
    <row r="311" spans="1:236" ht="90" customHeight="1" x14ac:dyDescent="0.2">
      <c r="A311" s="231" t="s">
        <v>784</v>
      </c>
      <c r="B311" s="85" t="s">
        <v>785</v>
      </c>
      <c r="C311" s="85" t="s">
        <v>808</v>
      </c>
      <c r="D311" s="199">
        <v>6</v>
      </c>
      <c r="E311" s="85" t="s">
        <v>809</v>
      </c>
      <c r="F311" s="85" t="s">
        <v>810</v>
      </c>
      <c r="G311" s="95" t="s">
        <v>811</v>
      </c>
      <c r="H311" s="90" t="s">
        <v>77</v>
      </c>
      <c r="I311" s="95" t="s">
        <v>789</v>
      </c>
      <c r="J311" s="90">
        <v>40</v>
      </c>
      <c r="K311" s="227" t="s">
        <v>79</v>
      </c>
      <c r="L311" s="74">
        <v>5500</v>
      </c>
      <c r="M311" s="85" t="s">
        <v>851</v>
      </c>
      <c r="N311" s="90" t="s">
        <v>81</v>
      </c>
      <c r="O311" s="13" t="s">
        <v>217</v>
      </c>
      <c r="P311" s="90" t="s">
        <v>218</v>
      </c>
      <c r="Q311" s="112" t="s">
        <v>100</v>
      </c>
      <c r="R311" s="90" t="s">
        <v>226</v>
      </c>
      <c r="S311" s="90" t="s">
        <v>99</v>
      </c>
      <c r="T311" s="90" t="s">
        <v>812</v>
      </c>
      <c r="U311" s="90" t="s">
        <v>100</v>
      </c>
      <c r="V311" s="193">
        <v>1</v>
      </c>
      <c r="W311" s="92">
        <v>350000</v>
      </c>
      <c r="X311" s="192">
        <v>32000</v>
      </c>
      <c r="Y311" s="192">
        <v>0</v>
      </c>
      <c r="Z311" s="192">
        <v>0</v>
      </c>
      <c r="AA311" s="192">
        <v>350000</v>
      </c>
      <c r="AB311" s="192">
        <v>0</v>
      </c>
      <c r="AC311" s="192">
        <v>0</v>
      </c>
      <c r="AD311" s="192">
        <v>0</v>
      </c>
      <c r="AE311" s="192">
        <v>0</v>
      </c>
      <c r="AF311" s="192">
        <v>0</v>
      </c>
      <c r="AG311" s="192">
        <v>0</v>
      </c>
      <c r="AH311" s="192">
        <v>0</v>
      </c>
      <c r="AI311" s="90" t="s">
        <v>88</v>
      </c>
      <c r="AJ311" s="192">
        <v>0</v>
      </c>
      <c r="AK311" s="192">
        <v>0</v>
      </c>
      <c r="AL311" s="192">
        <v>0</v>
      </c>
      <c r="AM311" s="192">
        <v>0</v>
      </c>
      <c r="AN311" s="192">
        <v>0</v>
      </c>
      <c r="AO311" s="192">
        <v>0</v>
      </c>
      <c r="AP311" s="192">
        <v>0</v>
      </c>
      <c r="AQ311" s="192">
        <v>0</v>
      </c>
      <c r="AR311" s="192">
        <v>0</v>
      </c>
      <c r="AS311" s="192">
        <v>0</v>
      </c>
      <c r="AT311" s="192">
        <v>0</v>
      </c>
      <c r="AU311" s="95"/>
      <c r="AV311" s="230">
        <f t="shared" si="427"/>
        <v>0</v>
      </c>
      <c r="AW311" s="230">
        <f t="shared" si="428"/>
        <v>0</v>
      </c>
      <c r="AX311" s="230" t="str">
        <f t="shared" si="429"/>
        <v>B3</v>
      </c>
      <c r="AY311" s="141">
        <f t="shared" si="430"/>
        <v>8</v>
      </c>
      <c r="AZ311" s="70">
        <f t="shared" si="431"/>
        <v>1</v>
      </c>
      <c r="BA311" s="70">
        <f t="shared" si="432"/>
        <v>1</v>
      </c>
      <c r="BB311" s="70">
        <f t="shared" si="433"/>
        <v>0</v>
      </c>
      <c r="BC311" s="70">
        <f t="shared" si="434"/>
        <v>1</v>
      </c>
      <c r="BD311" s="70">
        <f t="shared" si="435"/>
        <v>1</v>
      </c>
      <c r="BE311" s="70">
        <f t="shared" si="436"/>
        <v>1</v>
      </c>
      <c r="BF311" s="70">
        <f t="shared" si="437"/>
        <v>1</v>
      </c>
      <c r="BG311" s="71">
        <f t="shared" si="438"/>
        <v>0</v>
      </c>
      <c r="BH311" s="71">
        <f t="shared" si="439"/>
        <v>1</v>
      </c>
      <c r="BI311" s="71">
        <f t="shared" si="440"/>
        <v>0</v>
      </c>
      <c r="BJ311" s="71">
        <f t="shared" si="441"/>
        <v>0</v>
      </c>
      <c r="BK311" s="71">
        <f t="shared" si="442"/>
        <v>1</v>
      </c>
      <c r="BL311" s="70">
        <f t="shared" si="443"/>
        <v>1</v>
      </c>
      <c r="BM311" s="70">
        <f t="shared" si="444"/>
        <v>1</v>
      </c>
      <c r="BN311" s="70">
        <f t="shared" si="445"/>
        <v>0</v>
      </c>
      <c r="BO311" s="70">
        <f t="shared" si="446"/>
        <v>1</v>
      </c>
      <c r="BP311" s="144">
        <f t="shared" si="447"/>
        <v>0</v>
      </c>
      <c r="BQ311" s="144">
        <f t="shared" si="448"/>
        <v>0</v>
      </c>
      <c r="BR311" s="144">
        <f t="shared" si="449"/>
        <v>350000</v>
      </c>
      <c r="BS311" s="144">
        <f t="shared" si="450"/>
        <v>0</v>
      </c>
      <c r="BT311" s="144">
        <f t="shared" si="451"/>
        <v>0</v>
      </c>
      <c r="BU311" s="144">
        <f t="shared" si="452"/>
        <v>0</v>
      </c>
      <c r="BV311" s="144">
        <f t="shared" si="453"/>
        <v>0</v>
      </c>
      <c r="BW311" s="144">
        <f t="shared" si="454"/>
        <v>0</v>
      </c>
      <c r="BX311" s="144">
        <f t="shared" si="455"/>
        <v>0</v>
      </c>
      <c r="BY311" s="144">
        <f t="shared" si="456"/>
        <v>0</v>
      </c>
      <c r="BZ311" s="9">
        <v>0</v>
      </c>
      <c r="CA311" s="9">
        <v>0</v>
      </c>
      <c r="CB311" s="9">
        <v>0</v>
      </c>
      <c r="CC311" s="9">
        <v>0</v>
      </c>
      <c r="CD311" s="9">
        <v>0</v>
      </c>
      <c r="CE311" s="9">
        <v>0</v>
      </c>
      <c r="CF311" s="9">
        <v>0</v>
      </c>
      <c r="CG311" s="9">
        <v>0</v>
      </c>
      <c r="CH311" s="9">
        <v>0</v>
      </c>
      <c r="CI311" s="9">
        <v>0</v>
      </c>
      <c r="CJ311" s="9">
        <v>0</v>
      </c>
      <c r="CK311" s="9">
        <v>0</v>
      </c>
      <c r="CL311" s="9">
        <v>0</v>
      </c>
      <c r="CM311" s="9">
        <v>0</v>
      </c>
      <c r="CN311" s="9">
        <v>0</v>
      </c>
      <c r="CO311" s="9">
        <v>0</v>
      </c>
      <c r="CP311" s="9">
        <v>0</v>
      </c>
      <c r="CQ311" s="9">
        <v>0</v>
      </c>
      <c r="CR311" s="9">
        <v>0</v>
      </c>
      <c r="CS311" s="9">
        <v>0</v>
      </c>
      <c r="CT311" s="9">
        <v>0</v>
      </c>
      <c r="CU311" s="9">
        <v>0</v>
      </c>
      <c r="CV311" s="9">
        <v>0</v>
      </c>
      <c r="CW311" s="9">
        <v>0</v>
      </c>
      <c r="CX311" s="9">
        <v>0</v>
      </c>
      <c r="CY311" s="9">
        <v>0</v>
      </c>
      <c r="CZ311" s="9">
        <v>0</v>
      </c>
      <c r="DA311" s="9">
        <v>0</v>
      </c>
      <c r="DB311" s="9">
        <v>0</v>
      </c>
      <c r="DC311" s="9">
        <v>0</v>
      </c>
      <c r="DD311" s="9">
        <v>0</v>
      </c>
      <c r="DE311" s="9">
        <v>0</v>
      </c>
      <c r="DF311" s="9">
        <v>0</v>
      </c>
      <c r="DG311" s="144">
        <f t="shared" si="457"/>
        <v>5500</v>
      </c>
      <c r="DH311" s="144">
        <f t="shared" ref="DH311:EW311" si="512">DG311</f>
        <v>5500</v>
      </c>
      <c r="DI311" s="144">
        <f t="shared" si="512"/>
        <v>5500</v>
      </c>
      <c r="DJ311" s="144">
        <f t="shared" si="512"/>
        <v>5500</v>
      </c>
      <c r="DK311" s="144">
        <f t="shared" si="512"/>
        <v>5500</v>
      </c>
      <c r="DL311" s="144">
        <f t="shared" si="512"/>
        <v>5500</v>
      </c>
      <c r="DM311" s="144">
        <f t="shared" si="512"/>
        <v>5500</v>
      </c>
      <c r="DN311" s="144">
        <f t="shared" si="512"/>
        <v>5500</v>
      </c>
      <c r="DO311" s="144">
        <f t="shared" si="512"/>
        <v>5500</v>
      </c>
      <c r="DP311" s="144">
        <f t="shared" si="512"/>
        <v>5500</v>
      </c>
      <c r="DQ311" s="144">
        <f t="shared" si="512"/>
        <v>5500</v>
      </c>
      <c r="DR311" s="144">
        <f t="shared" si="512"/>
        <v>5500</v>
      </c>
      <c r="DS311" s="144">
        <f t="shared" si="512"/>
        <v>5500</v>
      </c>
      <c r="DT311" s="144">
        <f t="shared" si="512"/>
        <v>5500</v>
      </c>
      <c r="DU311" s="144">
        <f t="shared" si="512"/>
        <v>5500</v>
      </c>
      <c r="DV311" s="144">
        <f t="shared" si="512"/>
        <v>5500</v>
      </c>
      <c r="DW311" s="144">
        <f t="shared" si="512"/>
        <v>5500</v>
      </c>
      <c r="DX311" s="144">
        <f t="shared" si="512"/>
        <v>5500</v>
      </c>
      <c r="DY311" s="144">
        <f t="shared" si="512"/>
        <v>5500</v>
      </c>
      <c r="DZ311" s="144">
        <f t="shared" si="512"/>
        <v>5500</v>
      </c>
      <c r="EA311" s="144">
        <f t="shared" si="512"/>
        <v>5500</v>
      </c>
      <c r="EB311" s="144">
        <f t="shared" si="512"/>
        <v>5500</v>
      </c>
      <c r="EC311" s="144">
        <f t="shared" si="512"/>
        <v>5500</v>
      </c>
      <c r="ED311" s="144">
        <f t="shared" si="512"/>
        <v>5500</v>
      </c>
      <c r="EE311" s="144">
        <f t="shared" si="512"/>
        <v>5500</v>
      </c>
      <c r="EF311" s="144">
        <f t="shared" si="512"/>
        <v>5500</v>
      </c>
      <c r="EG311" s="144">
        <f t="shared" si="512"/>
        <v>5500</v>
      </c>
      <c r="EH311" s="144">
        <f t="shared" si="512"/>
        <v>5500</v>
      </c>
      <c r="EI311" s="144">
        <f t="shared" si="512"/>
        <v>5500</v>
      </c>
      <c r="EJ311" s="144">
        <f t="shared" si="512"/>
        <v>5500</v>
      </c>
      <c r="EK311" s="144">
        <f t="shared" si="512"/>
        <v>5500</v>
      </c>
      <c r="EL311" s="144">
        <f t="shared" si="512"/>
        <v>5500</v>
      </c>
      <c r="EM311" s="144">
        <f t="shared" si="512"/>
        <v>5500</v>
      </c>
      <c r="EN311" s="144">
        <f t="shared" si="512"/>
        <v>5500</v>
      </c>
      <c r="EO311" s="144">
        <f t="shared" si="512"/>
        <v>5500</v>
      </c>
      <c r="EP311" s="144">
        <f t="shared" si="512"/>
        <v>5500</v>
      </c>
      <c r="EQ311" s="144">
        <f t="shared" si="512"/>
        <v>5500</v>
      </c>
      <c r="ER311" s="144">
        <f t="shared" si="512"/>
        <v>5500</v>
      </c>
      <c r="ES311" s="144">
        <f t="shared" si="512"/>
        <v>5500</v>
      </c>
      <c r="ET311" s="144">
        <f t="shared" si="512"/>
        <v>5500</v>
      </c>
      <c r="EU311" s="144">
        <f t="shared" si="512"/>
        <v>5500</v>
      </c>
      <c r="EV311" s="144">
        <f t="shared" si="512"/>
        <v>5500</v>
      </c>
      <c r="EW311" s="144">
        <f t="shared" si="512"/>
        <v>5500</v>
      </c>
      <c r="EX311" s="147">
        <f>PV(0.05,'PV factor'!C64,,-BR311)</f>
        <v>317460.31746031746</v>
      </c>
      <c r="EY311" s="147">
        <f>PV(0.05,'PV factor'!D64,,-BS311)</f>
        <v>0</v>
      </c>
      <c r="EZ311" s="147">
        <f>PV(0.05,'PV factor'!E64,,-BT311)</f>
        <v>0</v>
      </c>
      <c r="FA311" s="147">
        <f>PV(0.05,'PV factor'!F64,,-BU311)</f>
        <v>0</v>
      </c>
      <c r="FB311" s="147">
        <f>PV(0.05,'PV factor'!G64,,-BV311)</f>
        <v>0</v>
      </c>
      <c r="FC311" s="147">
        <f>PV(0.05,'PV factor'!H64,,-BW311)</f>
        <v>0</v>
      </c>
      <c r="FD311" s="147">
        <f>PV(0.05,'PV factor'!I64,,-BX311)</f>
        <v>0</v>
      </c>
      <c r="FE311" s="147">
        <f>PV(0.05,'PV factor'!J64,,-BY311)</f>
        <v>0</v>
      </c>
      <c r="FF311" s="147">
        <f>PV(0.05,'PV factor'!K64,,-BZ311)</f>
        <v>0</v>
      </c>
      <c r="FG311" s="147">
        <f>PV(0.05,'PV factor'!L64,,-CA311)</f>
        <v>0</v>
      </c>
      <c r="FH311" s="147">
        <f>PV(0.05,'PV factor'!M64,,-CB311)</f>
        <v>0</v>
      </c>
      <c r="FI311" s="147">
        <f>PV(0.05,'PV factor'!N64,,-CC311)</f>
        <v>0</v>
      </c>
      <c r="FJ311" s="147">
        <f>PV(0.05,'PV factor'!O64,,-CD311)</f>
        <v>0</v>
      </c>
      <c r="FK311" s="147">
        <f>PV(0.05,'PV factor'!P64,,-CE311)</f>
        <v>0</v>
      </c>
      <c r="FL311" s="147">
        <f>PV(0.05,'PV factor'!Q64,,-CF311)</f>
        <v>0</v>
      </c>
      <c r="FM311" s="147">
        <f>PV(0.05,'PV factor'!R64,,-CG311)</f>
        <v>0</v>
      </c>
      <c r="FN311" s="147">
        <f>PV(0.05,'PV factor'!S64,,-CH311)</f>
        <v>0</v>
      </c>
      <c r="FO311" s="147">
        <f>PV(0.05,'PV factor'!T64,,-CI311)</f>
        <v>0</v>
      </c>
      <c r="FP311" s="147">
        <f>PV(0.05,'PV factor'!U64,,-CJ311)</f>
        <v>0</v>
      </c>
      <c r="FQ311" s="147">
        <f>PV(0.05,'PV factor'!V64,,-CK311)</f>
        <v>0</v>
      </c>
      <c r="FR311" s="147">
        <f>PV(0.05,'PV factor'!W64,,-CL311)</f>
        <v>0</v>
      </c>
      <c r="FS311" s="147">
        <f>PV(0.05,'PV factor'!X64,,-CM311)</f>
        <v>0</v>
      </c>
      <c r="FT311" s="147">
        <f>PV(0.05,'PV factor'!Y64,,-CN311)</f>
        <v>0</v>
      </c>
      <c r="FU311" s="147">
        <f>PV(0.05,'PV factor'!Z64,,-CO311)</f>
        <v>0</v>
      </c>
      <c r="FV311" s="147">
        <f>PV(0.05,'PV factor'!AA64,,-CP311)</f>
        <v>0</v>
      </c>
      <c r="FW311" s="147">
        <f>PV(0.05,'PV factor'!AB64,,-CQ311)</f>
        <v>0</v>
      </c>
      <c r="FX311" s="147">
        <f>PV(0.05,'PV factor'!AC64,,-CR311)</f>
        <v>0</v>
      </c>
      <c r="FY311" s="147">
        <f>PV(0.05,'PV factor'!AD64,,-CS311)</f>
        <v>0</v>
      </c>
      <c r="FZ311" s="147">
        <f>PV(0.05,'PV factor'!AE64,,-CT311)</f>
        <v>0</v>
      </c>
      <c r="GA311" s="147">
        <f>PV(0.05,'PV factor'!AF64,,-CU311)</f>
        <v>0</v>
      </c>
      <c r="GB311" s="147">
        <f>PV(0.05,'PV factor'!AG64,,-CV311)</f>
        <v>0</v>
      </c>
      <c r="GC311" s="147">
        <f>PV(0.05,'PV factor'!AH64,,-CW311)</f>
        <v>0</v>
      </c>
      <c r="GD311" s="147">
        <f>PV(0.05,'PV factor'!AI64,,-CX311)</f>
        <v>0</v>
      </c>
      <c r="GE311" s="147">
        <f>PV(0.05,'PV factor'!AJ64,,-CY311)</f>
        <v>0</v>
      </c>
      <c r="GF311" s="147">
        <f>PV(0.05,'PV factor'!AK64,,-CZ311)</f>
        <v>0</v>
      </c>
      <c r="GG311" s="147">
        <f>PV(0.05,'PV factor'!AL64,,-DA311)</f>
        <v>0</v>
      </c>
      <c r="GH311" s="147">
        <f>PV(0.05,'PV factor'!AM64,,-DB311)</f>
        <v>0</v>
      </c>
      <c r="GI311" s="147">
        <f>PV(0.05,'PV factor'!AN64,,-DC311)</f>
        <v>0</v>
      </c>
      <c r="GJ311" s="147">
        <f>PV(0.05,'PV factor'!AO64,,-DD311)</f>
        <v>0</v>
      </c>
      <c r="GK311" s="147">
        <f>PV(0.05,'PV factor'!AP64,,-DE311)</f>
        <v>0</v>
      </c>
      <c r="GL311" s="147">
        <f>PV(0.05,'PV factor'!C64,,-DI311)</f>
        <v>4988.6621315192742</v>
      </c>
      <c r="GM311" s="147">
        <f>PV(0.05,'PV factor'!D64,,-DJ311)</f>
        <v>4751.1067919231182</v>
      </c>
      <c r="GN311" s="147">
        <f>PV(0.05,'PV factor'!E64,,-DK311)</f>
        <v>4524.8636113553512</v>
      </c>
      <c r="GO311" s="147">
        <f>PV(0.05,'PV factor'!F64,,-DL311)</f>
        <v>4309.3939155765238</v>
      </c>
      <c r="GP311" s="147">
        <f>PV(0.05,'PV factor'!G64,,-DM311)</f>
        <v>4104.1846815014524</v>
      </c>
      <c r="GQ311" s="147">
        <f>PV(0.05,'PV factor'!H64,,-DN311)</f>
        <v>3908.7473157156678</v>
      </c>
      <c r="GR311" s="147">
        <f>PV(0.05,'PV factor'!I64,,-DO311)</f>
        <v>3722.6164911577794</v>
      </c>
      <c r="GS311" s="147">
        <f>PV(0.05,'PV factor'!J64,,-DP311)</f>
        <v>3545.3490391978848</v>
      </c>
      <c r="GT311" s="147">
        <f>PV(0.05,'PV factor'!K64,,-DQ311)</f>
        <v>3376.5228944741762</v>
      </c>
      <c r="GU311" s="147">
        <f>PV(0.05,'PV factor'!L64,,-DR311)</f>
        <v>3215.7360899754058</v>
      </c>
      <c r="GV311" s="147">
        <f>PV(0.05,'PV factor'!M64,,-DS311)</f>
        <v>3062.6057999765771</v>
      </c>
      <c r="GW311" s="147">
        <f>PV(0.05,'PV factor'!N64,,-DT311)</f>
        <v>2916.7674285491207</v>
      </c>
      <c r="GX311" s="147">
        <f>PV(0.05,'PV factor'!O64,,-DU311)</f>
        <v>2777.8737414753537</v>
      </c>
      <c r="GY311" s="147">
        <f>PV(0.05,'PV factor'!P64,,-DV311)</f>
        <v>2645.5940395003358</v>
      </c>
      <c r="GZ311" s="147">
        <f>PV(0.05,'PV factor'!Q64,,-DW311)</f>
        <v>2519.6133709527012</v>
      </c>
      <c r="HA311" s="147">
        <f>PV(0.05,'PV factor'!R64,,-DX311)</f>
        <v>2399.6317818597149</v>
      </c>
      <c r="HB311" s="147">
        <f>PV(0.05,'PV factor'!S64,,-DY311)</f>
        <v>2285.3636017711574</v>
      </c>
      <c r="HC311" s="147">
        <f>PV(0.05,'PV factor'!T64,,-DZ311)</f>
        <v>2176.5367635915782</v>
      </c>
      <c r="HD311" s="147">
        <f>PV(0.05,'PV factor'!U64,,-EA311)</f>
        <v>2072.8921558015031</v>
      </c>
      <c r="HE311" s="147">
        <f>PV(0.05,'PV factor'!V64,,-EB311)</f>
        <v>1974.1830055252412</v>
      </c>
      <c r="HF311" s="147">
        <f>PV(0.05,'PV factor'!W64,,-EC311)</f>
        <v>1880.1742909764205</v>
      </c>
      <c r="HG311" s="147">
        <f>PV(0.05,'PV factor'!X64,,-ED311)</f>
        <v>1790.6421818823048</v>
      </c>
      <c r="HH311" s="147">
        <f>PV(0.05,'PV factor'!Y64,,-EE311)</f>
        <v>1705.3735065545761</v>
      </c>
      <c r="HI311" s="147">
        <f>PV(0.05,'PV factor'!Z64,,-EF311)</f>
        <v>1624.1652443376915</v>
      </c>
      <c r="HJ311" s="147">
        <f>PV(0.05,'PV factor'!AA64,,-EG311)</f>
        <v>1546.824042226373</v>
      </c>
      <c r="HK311" s="147">
        <f>PV(0.05,'PV factor'!AB64,,-EH311)</f>
        <v>1473.1657545013074</v>
      </c>
      <c r="HL311" s="147">
        <f>PV(0.05,'PV factor'!AC64,,-EI311)</f>
        <v>1403.0150042869595</v>
      </c>
      <c r="HM311" s="147">
        <f>PV(0.05,'PV factor'!AD64,,-EJ311)</f>
        <v>1336.2047659875802</v>
      </c>
      <c r="HN311" s="147">
        <f>PV(0.05,'PV factor'!AE64,,-EK311)</f>
        <v>1272.5759676072198</v>
      </c>
      <c r="HO311" s="147">
        <f>PV(0.05,'PV factor'!AF64,,-EL311)</f>
        <v>1211.9771120068756</v>
      </c>
      <c r="HP311" s="147">
        <f>PV(0.05,'PV factor'!AG64,,-EM311)</f>
        <v>1154.2639161970244</v>
      </c>
      <c r="HQ311" s="147">
        <f>PV(0.05,'PV factor'!AH64,,-EN311)</f>
        <v>1099.2989678066899</v>
      </c>
      <c r="HR311" s="147">
        <f>PV(0.05,'PV factor'!AI64,,-EO311)</f>
        <v>1046.9513979111332</v>
      </c>
      <c r="HS311" s="147">
        <f>PV(0.05,'PV factor'!AJ64,,-EP311)</f>
        <v>997.09656943917435</v>
      </c>
      <c r="HT311" s="147">
        <f>PV(0.05,'PV factor'!AK64,,-EQ311)</f>
        <v>949.61578041826147</v>
      </c>
      <c r="HU311" s="147">
        <f>PV(0.05,'PV factor'!AL64,,-ER311)</f>
        <v>904.39598135072504</v>
      </c>
      <c r="HV311" s="147">
        <f>PV(0.05,'PV factor'!AM64,,-ES311)</f>
        <v>861.32950604830978</v>
      </c>
      <c r="HW311" s="147">
        <f>PV(0.05,'PV factor'!AN64,,-ET311)</f>
        <v>820.31381528410441</v>
      </c>
      <c r="HX311" s="147">
        <f>PV(0.05,'PV factor'!AO64,,-EU311)</f>
        <v>781.25125265152803</v>
      </c>
      <c r="HY311" s="147">
        <f>PV(0.05,'PV factor'!AP64,,-EV311)</f>
        <v>744.04881204907429</v>
      </c>
      <c r="HZ311" s="147">
        <f t="shared" si="459"/>
        <v>317460.31746031746</v>
      </c>
      <c r="IA311" s="147">
        <f t="shared" si="460"/>
        <v>89880.928520923262</v>
      </c>
      <c r="IB311" s="401">
        <f t="shared" si="461"/>
        <v>0.28312492484090829</v>
      </c>
    </row>
    <row r="312" spans="1:236" ht="90" customHeight="1" x14ac:dyDescent="0.2">
      <c r="A312" s="242" t="s">
        <v>997</v>
      </c>
      <c r="B312" s="195" t="s">
        <v>998</v>
      </c>
      <c r="C312" s="195" t="s">
        <v>1079</v>
      </c>
      <c r="D312" s="115">
        <v>10</v>
      </c>
      <c r="E312" s="195" t="s">
        <v>1080</v>
      </c>
      <c r="F312" s="195" t="s">
        <v>1081</v>
      </c>
      <c r="G312" s="195" t="s">
        <v>1082</v>
      </c>
      <c r="H312" s="112" t="s">
        <v>1083</v>
      </c>
      <c r="I312" s="113" t="s">
        <v>1084</v>
      </c>
      <c r="J312" s="113">
        <v>40</v>
      </c>
      <c r="K312" s="227" t="s">
        <v>94</v>
      </c>
      <c r="L312" s="111">
        <v>21000</v>
      </c>
      <c r="M312" s="112" t="s">
        <v>1135</v>
      </c>
      <c r="N312" s="112" t="s">
        <v>81</v>
      </c>
      <c r="O312" s="112" t="s">
        <v>454</v>
      </c>
      <c r="P312" s="112" t="s">
        <v>458</v>
      </c>
      <c r="Q312" s="112" t="s">
        <v>100</v>
      </c>
      <c r="R312" s="112" t="s">
        <v>108</v>
      </c>
      <c r="S312" s="112" t="s">
        <v>99</v>
      </c>
      <c r="T312" s="112" t="s">
        <v>1014</v>
      </c>
      <c r="U312" s="112" t="s">
        <v>100</v>
      </c>
      <c r="V312" s="201">
        <v>1</v>
      </c>
      <c r="W312" s="217">
        <v>1500000</v>
      </c>
      <c r="X312" s="217">
        <v>35000</v>
      </c>
      <c r="Y312" s="217">
        <v>0</v>
      </c>
      <c r="Z312" s="217">
        <v>0</v>
      </c>
      <c r="AA312" s="217">
        <v>35000</v>
      </c>
      <c r="AB312" s="217">
        <v>1465000</v>
      </c>
      <c r="AC312" s="217">
        <v>0</v>
      </c>
      <c r="AD312" s="217">
        <v>0</v>
      </c>
      <c r="AE312" s="286">
        <v>0</v>
      </c>
      <c r="AF312" s="286">
        <v>0</v>
      </c>
      <c r="AG312" s="286">
        <v>0</v>
      </c>
      <c r="AH312" s="286">
        <v>0</v>
      </c>
      <c r="AI312" s="112" t="s">
        <v>88</v>
      </c>
      <c r="AJ312" s="217">
        <v>0</v>
      </c>
      <c r="AK312" s="217">
        <v>0</v>
      </c>
      <c r="AL312" s="217">
        <v>0</v>
      </c>
      <c r="AM312" s="217">
        <v>0</v>
      </c>
      <c r="AN312" s="217">
        <v>0</v>
      </c>
      <c r="AO312" s="217">
        <v>0</v>
      </c>
      <c r="AP312" s="217">
        <v>0</v>
      </c>
      <c r="AQ312" s="286">
        <v>0</v>
      </c>
      <c r="AR312" s="286">
        <v>0</v>
      </c>
      <c r="AS312" s="286">
        <v>0</v>
      </c>
      <c r="AT312" s="286">
        <v>0</v>
      </c>
      <c r="AU312" s="113" t="s">
        <v>1085</v>
      </c>
      <c r="AV312" s="230">
        <f t="shared" si="427"/>
        <v>0</v>
      </c>
      <c r="AW312" s="230">
        <f t="shared" si="428"/>
        <v>0</v>
      </c>
      <c r="AX312" s="230" t="str">
        <f t="shared" si="429"/>
        <v>A3</v>
      </c>
      <c r="AY312" s="141">
        <f t="shared" si="430"/>
        <v>8</v>
      </c>
      <c r="AZ312" s="70">
        <f t="shared" si="431"/>
        <v>1</v>
      </c>
      <c r="BA312" s="70">
        <f t="shared" si="432"/>
        <v>1</v>
      </c>
      <c r="BB312" s="70">
        <f t="shared" si="433"/>
        <v>1</v>
      </c>
      <c r="BC312" s="70">
        <f t="shared" si="434"/>
        <v>1</v>
      </c>
      <c r="BD312" s="70">
        <f t="shared" si="435"/>
        <v>1</v>
      </c>
      <c r="BE312" s="70">
        <f t="shared" si="436"/>
        <v>0</v>
      </c>
      <c r="BF312" s="70">
        <f t="shared" si="437"/>
        <v>0</v>
      </c>
      <c r="BG312" s="71">
        <f t="shared" si="438"/>
        <v>0</v>
      </c>
      <c r="BH312" s="71">
        <f t="shared" si="439"/>
        <v>1</v>
      </c>
      <c r="BI312" s="71">
        <f t="shared" si="440"/>
        <v>0</v>
      </c>
      <c r="BJ312" s="71">
        <f t="shared" si="441"/>
        <v>0</v>
      </c>
      <c r="BK312" s="71">
        <f t="shared" si="442"/>
        <v>1</v>
      </c>
      <c r="BL312" s="70">
        <f t="shared" si="443"/>
        <v>1</v>
      </c>
      <c r="BM312" s="70">
        <f t="shared" si="444"/>
        <v>1</v>
      </c>
      <c r="BN312" s="70">
        <f t="shared" si="445"/>
        <v>0</v>
      </c>
      <c r="BO312" s="70">
        <f t="shared" si="446"/>
        <v>1</v>
      </c>
      <c r="BP312" s="144">
        <f t="shared" si="447"/>
        <v>0</v>
      </c>
      <c r="BQ312" s="144">
        <f t="shared" si="448"/>
        <v>0</v>
      </c>
      <c r="BR312" s="144">
        <f t="shared" si="449"/>
        <v>35000</v>
      </c>
      <c r="BS312" s="144">
        <f t="shared" si="450"/>
        <v>1465000</v>
      </c>
      <c r="BT312" s="144">
        <f t="shared" si="451"/>
        <v>0</v>
      </c>
      <c r="BU312" s="144">
        <f t="shared" si="452"/>
        <v>0</v>
      </c>
      <c r="BV312" s="144">
        <f t="shared" si="453"/>
        <v>0</v>
      </c>
      <c r="BW312" s="144">
        <f t="shared" si="454"/>
        <v>0</v>
      </c>
      <c r="BX312" s="144">
        <f t="shared" si="455"/>
        <v>0</v>
      </c>
      <c r="BY312" s="144">
        <f t="shared" si="456"/>
        <v>0</v>
      </c>
      <c r="BZ312" s="9">
        <v>0</v>
      </c>
      <c r="CA312" s="9">
        <v>0</v>
      </c>
      <c r="CB312" s="9">
        <v>0</v>
      </c>
      <c r="CC312" s="9">
        <v>0</v>
      </c>
      <c r="CD312" s="9">
        <v>0</v>
      </c>
      <c r="CE312" s="9">
        <v>0</v>
      </c>
      <c r="CF312" s="9">
        <v>0</v>
      </c>
      <c r="CG312" s="9">
        <v>0</v>
      </c>
      <c r="CH312" s="9">
        <v>0</v>
      </c>
      <c r="CI312" s="9">
        <v>0</v>
      </c>
      <c r="CJ312" s="9">
        <v>0</v>
      </c>
      <c r="CK312" s="9">
        <v>0</v>
      </c>
      <c r="CL312" s="9">
        <v>0</v>
      </c>
      <c r="CM312" s="9">
        <v>0</v>
      </c>
      <c r="CN312" s="9">
        <v>0</v>
      </c>
      <c r="CO312" s="9">
        <v>0</v>
      </c>
      <c r="CP312" s="9">
        <v>0</v>
      </c>
      <c r="CQ312" s="9">
        <v>0</v>
      </c>
      <c r="CR312" s="9">
        <v>0</v>
      </c>
      <c r="CS312" s="9">
        <v>0</v>
      </c>
      <c r="CT312" s="9">
        <v>0</v>
      </c>
      <c r="CU312" s="9">
        <v>0</v>
      </c>
      <c r="CV312" s="9">
        <v>0</v>
      </c>
      <c r="CW312" s="9">
        <v>0</v>
      </c>
      <c r="CX312" s="9">
        <v>0</v>
      </c>
      <c r="CY312" s="9">
        <v>0</v>
      </c>
      <c r="CZ312" s="9">
        <v>0</v>
      </c>
      <c r="DA312" s="9">
        <v>0</v>
      </c>
      <c r="DB312" s="9">
        <v>0</v>
      </c>
      <c r="DC312" s="9">
        <v>0</v>
      </c>
      <c r="DD312" s="9">
        <v>0</v>
      </c>
      <c r="DE312" s="9">
        <v>0</v>
      </c>
      <c r="DF312" s="9">
        <v>0</v>
      </c>
      <c r="DG312" s="144">
        <f t="shared" si="457"/>
        <v>21000</v>
      </c>
      <c r="DH312" s="144">
        <f t="shared" ref="DH312:EW312" si="513">DG312</f>
        <v>21000</v>
      </c>
      <c r="DI312" s="144">
        <f t="shared" si="513"/>
        <v>21000</v>
      </c>
      <c r="DJ312" s="144">
        <f t="shared" si="513"/>
        <v>21000</v>
      </c>
      <c r="DK312" s="144">
        <f t="shared" si="513"/>
        <v>21000</v>
      </c>
      <c r="DL312" s="144">
        <f t="shared" si="513"/>
        <v>21000</v>
      </c>
      <c r="DM312" s="144">
        <f t="shared" si="513"/>
        <v>21000</v>
      </c>
      <c r="DN312" s="144">
        <f t="shared" si="513"/>
        <v>21000</v>
      </c>
      <c r="DO312" s="144">
        <f t="shared" si="513"/>
        <v>21000</v>
      </c>
      <c r="DP312" s="144">
        <f t="shared" si="513"/>
        <v>21000</v>
      </c>
      <c r="DQ312" s="144">
        <f t="shared" si="513"/>
        <v>21000</v>
      </c>
      <c r="DR312" s="144">
        <f t="shared" si="513"/>
        <v>21000</v>
      </c>
      <c r="DS312" s="144">
        <f t="shared" si="513"/>
        <v>21000</v>
      </c>
      <c r="DT312" s="144">
        <f t="shared" si="513"/>
        <v>21000</v>
      </c>
      <c r="DU312" s="144">
        <f t="shared" si="513"/>
        <v>21000</v>
      </c>
      <c r="DV312" s="144">
        <f t="shared" si="513"/>
        <v>21000</v>
      </c>
      <c r="DW312" s="144">
        <f t="shared" si="513"/>
        <v>21000</v>
      </c>
      <c r="DX312" s="144">
        <f t="shared" si="513"/>
        <v>21000</v>
      </c>
      <c r="DY312" s="144">
        <f t="shared" si="513"/>
        <v>21000</v>
      </c>
      <c r="DZ312" s="144">
        <f t="shared" si="513"/>
        <v>21000</v>
      </c>
      <c r="EA312" s="144">
        <f t="shared" si="513"/>
        <v>21000</v>
      </c>
      <c r="EB312" s="144">
        <f t="shared" si="513"/>
        <v>21000</v>
      </c>
      <c r="EC312" s="144">
        <f t="shared" si="513"/>
        <v>21000</v>
      </c>
      <c r="ED312" s="144">
        <f t="shared" si="513"/>
        <v>21000</v>
      </c>
      <c r="EE312" s="144">
        <f t="shared" si="513"/>
        <v>21000</v>
      </c>
      <c r="EF312" s="144">
        <f t="shared" si="513"/>
        <v>21000</v>
      </c>
      <c r="EG312" s="144">
        <f t="shared" si="513"/>
        <v>21000</v>
      </c>
      <c r="EH312" s="144">
        <f t="shared" si="513"/>
        <v>21000</v>
      </c>
      <c r="EI312" s="144">
        <f t="shared" si="513"/>
        <v>21000</v>
      </c>
      <c r="EJ312" s="144">
        <f t="shared" si="513"/>
        <v>21000</v>
      </c>
      <c r="EK312" s="144">
        <f t="shared" si="513"/>
        <v>21000</v>
      </c>
      <c r="EL312" s="144">
        <f t="shared" si="513"/>
        <v>21000</v>
      </c>
      <c r="EM312" s="144">
        <f t="shared" si="513"/>
        <v>21000</v>
      </c>
      <c r="EN312" s="144">
        <f t="shared" si="513"/>
        <v>21000</v>
      </c>
      <c r="EO312" s="144">
        <f t="shared" si="513"/>
        <v>21000</v>
      </c>
      <c r="EP312" s="144">
        <f t="shared" si="513"/>
        <v>21000</v>
      </c>
      <c r="EQ312" s="144">
        <f t="shared" si="513"/>
        <v>21000</v>
      </c>
      <c r="ER312" s="144">
        <f t="shared" si="513"/>
        <v>21000</v>
      </c>
      <c r="ES312" s="144">
        <f t="shared" si="513"/>
        <v>21000</v>
      </c>
      <c r="ET312" s="144">
        <f t="shared" si="513"/>
        <v>21000</v>
      </c>
      <c r="EU312" s="144">
        <f t="shared" si="513"/>
        <v>21000</v>
      </c>
      <c r="EV312" s="144">
        <f t="shared" si="513"/>
        <v>21000</v>
      </c>
      <c r="EW312" s="144">
        <f t="shared" si="513"/>
        <v>21000</v>
      </c>
      <c r="EX312" s="147">
        <f>PV(0.05,'PV factor'!C174,,-BR312)</f>
        <v>31746.031746031746</v>
      </c>
      <c r="EY312" s="147">
        <f>PV(0.05,'PV factor'!D174,,-BS312)</f>
        <v>1265522.0818486123</v>
      </c>
      <c r="EZ312" s="147">
        <f>PV(0.05,'PV factor'!E174,,-BT312)</f>
        <v>0</v>
      </c>
      <c r="FA312" s="147">
        <f>PV(0.05,'PV factor'!F174,,-BU312)</f>
        <v>0</v>
      </c>
      <c r="FB312" s="147">
        <f>PV(0.05,'PV factor'!G174,,-BV312)</f>
        <v>0</v>
      </c>
      <c r="FC312" s="147">
        <f>PV(0.05,'PV factor'!H174,,-BW312)</f>
        <v>0</v>
      </c>
      <c r="FD312" s="147">
        <f>PV(0.05,'PV factor'!I174,,-BX312)</f>
        <v>0</v>
      </c>
      <c r="FE312" s="147">
        <f>PV(0.05,'PV factor'!J174,,-BY312)</f>
        <v>0</v>
      </c>
      <c r="FF312" s="147">
        <f>PV(0.05,'PV factor'!K174,,-BZ312)</f>
        <v>0</v>
      </c>
      <c r="FG312" s="147">
        <f>PV(0.05,'PV factor'!L174,,-CA312)</f>
        <v>0</v>
      </c>
      <c r="FH312" s="147">
        <f>PV(0.05,'PV factor'!M174,,-CB312)</f>
        <v>0</v>
      </c>
      <c r="FI312" s="147">
        <f>PV(0.05,'PV factor'!N174,,-CC312)</f>
        <v>0</v>
      </c>
      <c r="FJ312" s="147">
        <f>PV(0.05,'PV factor'!O174,,-CD312)</f>
        <v>0</v>
      </c>
      <c r="FK312" s="147">
        <f>PV(0.05,'PV factor'!P174,,-CE312)</f>
        <v>0</v>
      </c>
      <c r="FL312" s="147">
        <f>PV(0.05,'PV factor'!Q174,,-CF312)</f>
        <v>0</v>
      </c>
      <c r="FM312" s="147">
        <f>PV(0.05,'PV factor'!R174,,-CG312)</f>
        <v>0</v>
      </c>
      <c r="FN312" s="147">
        <f>PV(0.05,'PV factor'!S174,,-CH312)</f>
        <v>0</v>
      </c>
      <c r="FO312" s="147">
        <f>PV(0.05,'PV factor'!T174,,-CI312)</f>
        <v>0</v>
      </c>
      <c r="FP312" s="147">
        <f>PV(0.05,'PV factor'!U174,,-CJ312)</f>
        <v>0</v>
      </c>
      <c r="FQ312" s="147">
        <f>PV(0.05,'PV factor'!V174,,-CK312)</f>
        <v>0</v>
      </c>
      <c r="FR312" s="147">
        <f>PV(0.05,'PV factor'!W174,,-CL312)</f>
        <v>0</v>
      </c>
      <c r="FS312" s="147">
        <f>PV(0.05,'PV factor'!X174,,-CM312)</f>
        <v>0</v>
      </c>
      <c r="FT312" s="147">
        <f>PV(0.05,'PV factor'!Y174,,-CN312)</f>
        <v>0</v>
      </c>
      <c r="FU312" s="147">
        <f>PV(0.05,'PV factor'!Z174,,-CO312)</f>
        <v>0</v>
      </c>
      <c r="FV312" s="147">
        <f>PV(0.05,'PV factor'!AA174,,-CP312)</f>
        <v>0</v>
      </c>
      <c r="FW312" s="147">
        <f>PV(0.05,'PV factor'!AB174,,-CQ312)</f>
        <v>0</v>
      </c>
      <c r="FX312" s="147">
        <f>PV(0.05,'PV factor'!AC174,,-CR312)</f>
        <v>0</v>
      </c>
      <c r="FY312" s="147">
        <f>PV(0.05,'PV factor'!AD174,,-CS312)</f>
        <v>0</v>
      </c>
      <c r="FZ312" s="147">
        <f>PV(0.05,'PV factor'!AE174,,-CT312)</f>
        <v>0</v>
      </c>
      <c r="GA312" s="147">
        <f>PV(0.05,'PV factor'!AF174,,-CU312)</f>
        <v>0</v>
      </c>
      <c r="GB312" s="147">
        <f>PV(0.05,'PV factor'!AG174,,-CV312)</f>
        <v>0</v>
      </c>
      <c r="GC312" s="147">
        <f>PV(0.05,'PV factor'!AH174,,-CW312)</f>
        <v>0</v>
      </c>
      <c r="GD312" s="147">
        <f>PV(0.05,'PV factor'!AI174,,-CX312)</f>
        <v>0</v>
      </c>
      <c r="GE312" s="147">
        <f>PV(0.05,'PV factor'!AJ174,,-CY312)</f>
        <v>0</v>
      </c>
      <c r="GF312" s="147">
        <f>PV(0.05,'PV factor'!AK174,,-CZ312)</f>
        <v>0</v>
      </c>
      <c r="GG312" s="147">
        <f>PV(0.05,'PV factor'!AL174,,-DA312)</f>
        <v>0</v>
      </c>
      <c r="GH312" s="147">
        <f>PV(0.05,'PV factor'!AM174,,-DB312)</f>
        <v>0</v>
      </c>
      <c r="GI312" s="147">
        <f>PV(0.05,'PV factor'!AN174,,-DC312)</f>
        <v>0</v>
      </c>
      <c r="GJ312" s="147">
        <f>PV(0.05,'PV factor'!AO174,,-DD312)</f>
        <v>0</v>
      </c>
      <c r="GK312" s="147">
        <f>PV(0.05,'PV factor'!AP174,,-DE312)</f>
        <v>0</v>
      </c>
      <c r="GL312" s="147">
        <f>PV(0.05,'PV factor'!C174,,-DI312)</f>
        <v>19047.619047619046</v>
      </c>
      <c r="GM312" s="147">
        <f>PV(0.05,'PV factor'!D174,,-DJ312)</f>
        <v>18140.589569160995</v>
      </c>
      <c r="GN312" s="147">
        <f>PV(0.05,'PV factor'!E174,,-DK312)</f>
        <v>17276.751970629521</v>
      </c>
      <c r="GO312" s="147">
        <f>PV(0.05,'PV factor'!F174,,-DL312)</f>
        <v>16454.049495837637</v>
      </c>
      <c r="GP312" s="147">
        <f>PV(0.05,'PV factor'!G174,,-DM312)</f>
        <v>15670.523329369182</v>
      </c>
      <c r="GQ312" s="147">
        <f>PV(0.05,'PV factor'!H174,,-DN312)</f>
        <v>14924.30793273255</v>
      </c>
      <c r="GR312" s="147">
        <f>PV(0.05,'PV factor'!I174,,-DO312)</f>
        <v>14213.626602602431</v>
      </c>
      <c r="GS312" s="147">
        <f>PV(0.05,'PV factor'!J174,,-DP312)</f>
        <v>13536.787240573743</v>
      </c>
      <c r="GT312" s="147">
        <f>PV(0.05,'PV factor'!K174,,-DQ312)</f>
        <v>12892.178324355946</v>
      </c>
      <c r="GU312" s="147">
        <f>PV(0.05,'PV factor'!L174,,-DR312)</f>
        <v>12278.265070815185</v>
      </c>
      <c r="GV312" s="147">
        <f>PV(0.05,'PV factor'!M174,,-DS312)</f>
        <v>11693.585781728751</v>
      </c>
      <c r="GW312" s="147">
        <f>PV(0.05,'PV factor'!N174,,-DT312)</f>
        <v>11136.748363551189</v>
      </c>
      <c r="GX312" s="147">
        <f>PV(0.05,'PV factor'!O174,,-DU312)</f>
        <v>10606.427012905897</v>
      </c>
      <c r="GY312" s="147">
        <f>PV(0.05,'PV factor'!P174,,-DV312)</f>
        <v>10101.359059910374</v>
      </c>
      <c r="GZ312" s="147">
        <f>PV(0.05,'PV factor'!Q174,,-DW312)</f>
        <v>9620.3419618194039</v>
      </c>
      <c r="HA312" s="147">
        <f>PV(0.05,'PV factor'!R174,,-DX312)</f>
        <v>9162.230439828003</v>
      </c>
      <c r="HB312" s="147">
        <f>PV(0.05,'PV factor'!S174,,-DY312)</f>
        <v>8725.9337522171463</v>
      </c>
      <c r="HC312" s="147">
        <f>PV(0.05,'PV factor'!T174,,-DZ312)</f>
        <v>8310.4130973496631</v>
      </c>
      <c r="HD312" s="147">
        <f>PV(0.05,'PV factor'!U174,,-EA312)</f>
        <v>7914.6791403330126</v>
      </c>
      <c r="HE312" s="147">
        <f>PV(0.05,'PV factor'!V174,,-EB312)</f>
        <v>7537.7896574600118</v>
      </c>
      <c r="HF312" s="147">
        <f>PV(0.05,'PV factor'!W174,,-EC312)</f>
        <v>7178.8472928190595</v>
      </c>
      <c r="HG312" s="147">
        <f>PV(0.05,'PV factor'!X174,,-ED312)</f>
        <v>6836.9974217324361</v>
      </c>
      <c r="HH312" s="147">
        <f>PV(0.05,'PV factor'!Y174,,-EE312)</f>
        <v>6511.4261159356547</v>
      </c>
      <c r="HI312" s="147">
        <f>PV(0.05,'PV factor'!Z174,,-EF312)</f>
        <v>6201.358205653004</v>
      </c>
      <c r="HJ312" s="147">
        <f>PV(0.05,'PV factor'!AA174,,-EG312)</f>
        <v>5906.0554339552418</v>
      </c>
      <c r="HK312" s="147">
        <f>PV(0.05,'PV factor'!AB174,,-EH312)</f>
        <v>5624.8146990049918</v>
      </c>
      <c r="HL312" s="147">
        <f>PV(0.05,'PV factor'!AC174,,-EI312)</f>
        <v>5356.9663800047547</v>
      </c>
      <c r="HM312" s="147">
        <f>PV(0.05,'PV factor'!AD174,,-EJ312)</f>
        <v>5101.8727428616703</v>
      </c>
      <c r="HN312" s="147">
        <f>PV(0.05,'PV factor'!AE174,,-EK312)</f>
        <v>4858.9264217730206</v>
      </c>
      <c r="HO312" s="147">
        <f>PV(0.05,'PV factor'!AF174,,-EL312)</f>
        <v>4627.548973117161</v>
      </c>
      <c r="HP312" s="147">
        <f>PV(0.05,'PV factor'!AG174,,-EM312)</f>
        <v>4407.1894982068206</v>
      </c>
      <c r="HQ312" s="147">
        <f>PV(0.05,'PV factor'!AH174,,-EN312)</f>
        <v>4197.3233316255428</v>
      </c>
      <c r="HR312" s="147">
        <f>PV(0.05,'PV factor'!AI174,,-EO312)</f>
        <v>3997.4507920243268</v>
      </c>
      <c r="HS312" s="147">
        <f>PV(0.05,'PV factor'!AJ174,,-EP312)</f>
        <v>3807.0959924041204</v>
      </c>
      <c r="HT312" s="147">
        <f>PV(0.05,'PV factor'!AK174,,-EQ312)</f>
        <v>3625.8057070515438</v>
      </c>
      <c r="HU312" s="147">
        <f>PV(0.05,'PV factor'!AL174,,-ER312)</f>
        <v>3453.1482924300412</v>
      </c>
      <c r="HV312" s="147">
        <f>PV(0.05,'PV factor'!AM174,,-ES312)</f>
        <v>3288.7126594571828</v>
      </c>
      <c r="HW312" s="147">
        <f>PV(0.05,'PV factor'!AN174,,-ET312)</f>
        <v>3132.1072947211255</v>
      </c>
      <c r="HX312" s="147">
        <f>PV(0.05,'PV factor'!AO174,,-EU312)</f>
        <v>2982.9593283058343</v>
      </c>
      <c r="HY312" s="147">
        <f>PV(0.05,'PV factor'!AP174,,-EV312)</f>
        <v>2840.9136460055565</v>
      </c>
      <c r="HZ312" s="147">
        <f t="shared" si="459"/>
        <v>1297268.113594644</v>
      </c>
      <c r="IA312" s="147">
        <f t="shared" si="460"/>
        <v>343181.72707988881</v>
      </c>
      <c r="IB312" s="401">
        <f t="shared" si="461"/>
        <v>0.26454186569725741</v>
      </c>
    </row>
    <row r="313" spans="1:236" ht="90" customHeight="1" x14ac:dyDescent="0.2">
      <c r="A313" s="276" t="s">
        <v>634</v>
      </c>
      <c r="B313" s="277" t="s">
        <v>1167</v>
      </c>
      <c r="C313" s="277" t="s">
        <v>1199</v>
      </c>
      <c r="D313" s="99"/>
      <c r="E313" s="277" t="s">
        <v>1200</v>
      </c>
      <c r="F313" s="103" t="s">
        <v>1201</v>
      </c>
      <c r="G313" s="103" t="s">
        <v>1198</v>
      </c>
      <c r="H313" s="103"/>
      <c r="I313" s="103" t="s">
        <v>1189</v>
      </c>
      <c r="J313" s="103">
        <v>10</v>
      </c>
      <c r="K313" s="227" t="s">
        <v>79</v>
      </c>
      <c r="L313" s="98">
        <v>102474</v>
      </c>
      <c r="M313" s="99" t="s">
        <v>1194</v>
      </c>
      <c r="N313" s="99" t="s">
        <v>147</v>
      </c>
      <c r="O313" s="73" t="s">
        <v>106</v>
      </c>
      <c r="P313" s="99" t="s">
        <v>293</v>
      </c>
      <c r="Q313" s="112" t="s">
        <v>100</v>
      </c>
      <c r="R313" s="99" t="s">
        <v>108</v>
      </c>
      <c r="S313" s="99" t="s">
        <v>99</v>
      </c>
      <c r="T313" s="99" t="s">
        <v>366</v>
      </c>
      <c r="U313" s="99" t="s">
        <v>100</v>
      </c>
      <c r="V313" s="102">
        <v>1</v>
      </c>
      <c r="W313" s="104">
        <v>3500000</v>
      </c>
      <c r="X313" s="101">
        <v>0</v>
      </c>
      <c r="Y313" s="101">
        <v>0</v>
      </c>
      <c r="Z313" s="101">
        <v>0</v>
      </c>
      <c r="AA313" s="101">
        <v>256800</v>
      </c>
      <c r="AB313" s="101">
        <v>373200</v>
      </c>
      <c r="AC313" s="101">
        <v>2870000</v>
      </c>
      <c r="AD313" s="101">
        <v>0</v>
      </c>
      <c r="AE313" s="278">
        <v>0</v>
      </c>
      <c r="AF313" s="278">
        <v>0</v>
      </c>
      <c r="AG313" s="278">
        <v>0</v>
      </c>
      <c r="AH313" s="278">
        <v>0</v>
      </c>
      <c r="AI313" s="100" t="s">
        <v>88</v>
      </c>
      <c r="AJ313" s="105">
        <v>0</v>
      </c>
      <c r="AK313" s="105">
        <v>0</v>
      </c>
      <c r="AL313" s="105">
        <v>0</v>
      </c>
      <c r="AM313" s="105">
        <v>0</v>
      </c>
      <c r="AN313" s="105">
        <v>0</v>
      </c>
      <c r="AO313" s="105">
        <v>0</v>
      </c>
      <c r="AP313" s="105">
        <v>0</v>
      </c>
      <c r="AQ313" s="278">
        <v>0</v>
      </c>
      <c r="AR313" s="278">
        <v>0</v>
      </c>
      <c r="AS313" s="278">
        <v>0</v>
      </c>
      <c r="AT313" s="278">
        <v>0</v>
      </c>
      <c r="AU313" s="279"/>
      <c r="AV313" s="230">
        <f t="shared" si="427"/>
        <v>0</v>
      </c>
      <c r="AW313" s="230">
        <f t="shared" si="428"/>
        <v>1</v>
      </c>
      <c r="AX313" s="230" t="str">
        <f t="shared" si="429"/>
        <v>C2</v>
      </c>
      <c r="AY313" s="141">
        <f t="shared" si="430"/>
        <v>7</v>
      </c>
      <c r="AZ313" s="70">
        <f t="shared" si="431"/>
        <v>1</v>
      </c>
      <c r="BA313" s="70">
        <f t="shared" si="432"/>
        <v>1</v>
      </c>
      <c r="BB313" s="70">
        <f t="shared" si="433"/>
        <v>1</v>
      </c>
      <c r="BC313" s="70">
        <f t="shared" si="434"/>
        <v>0</v>
      </c>
      <c r="BD313" s="70">
        <f t="shared" si="435"/>
        <v>1</v>
      </c>
      <c r="BE313" s="70">
        <f t="shared" si="436"/>
        <v>0</v>
      </c>
      <c r="BF313" s="70">
        <f t="shared" si="437"/>
        <v>0</v>
      </c>
      <c r="BG313" s="71">
        <f t="shared" si="438"/>
        <v>0</v>
      </c>
      <c r="BH313" s="71">
        <f t="shared" si="439"/>
        <v>1</v>
      </c>
      <c r="BI313" s="71">
        <f t="shared" si="440"/>
        <v>0</v>
      </c>
      <c r="BJ313" s="71">
        <f t="shared" si="441"/>
        <v>1</v>
      </c>
      <c r="BK313" s="71">
        <f t="shared" si="442"/>
        <v>0</v>
      </c>
      <c r="BL313" s="70">
        <f t="shared" si="443"/>
        <v>1</v>
      </c>
      <c r="BM313" s="70">
        <f t="shared" si="444"/>
        <v>1</v>
      </c>
      <c r="BN313" s="70">
        <f t="shared" si="445"/>
        <v>0</v>
      </c>
      <c r="BO313" s="70">
        <f t="shared" si="446"/>
        <v>1</v>
      </c>
      <c r="BP313" s="144">
        <f t="shared" si="447"/>
        <v>0</v>
      </c>
      <c r="BQ313" s="144">
        <f t="shared" si="448"/>
        <v>0</v>
      </c>
      <c r="BR313" s="144">
        <f t="shared" si="449"/>
        <v>256800</v>
      </c>
      <c r="BS313" s="144">
        <f t="shared" si="450"/>
        <v>373200</v>
      </c>
      <c r="BT313" s="144">
        <f t="shared" si="451"/>
        <v>2870000</v>
      </c>
      <c r="BU313" s="144">
        <f t="shared" si="452"/>
        <v>0</v>
      </c>
      <c r="BV313" s="144">
        <f t="shared" si="453"/>
        <v>0</v>
      </c>
      <c r="BW313" s="144">
        <f t="shared" si="454"/>
        <v>0</v>
      </c>
      <c r="BX313" s="144">
        <f t="shared" si="455"/>
        <v>0</v>
      </c>
      <c r="BY313" s="144">
        <f t="shared" si="456"/>
        <v>0</v>
      </c>
      <c r="BZ313" s="9">
        <v>0</v>
      </c>
      <c r="CA313" s="9">
        <v>0</v>
      </c>
      <c r="CB313" s="9">
        <v>0</v>
      </c>
      <c r="CC313" s="9">
        <v>0</v>
      </c>
      <c r="CD313" s="9">
        <v>0</v>
      </c>
      <c r="CE313" s="9">
        <v>0</v>
      </c>
      <c r="CF313" s="9">
        <v>0</v>
      </c>
      <c r="CG313" s="9">
        <v>0</v>
      </c>
      <c r="CH313" s="9">
        <v>0</v>
      </c>
      <c r="CI313" s="9">
        <v>0</v>
      </c>
      <c r="CJ313" s="9">
        <v>0</v>
      </c>
      <c r="CK313" s="9">
        <v>0</v>
      </c>
      <c r="CL313" s="9">
        <v>0</v>
      </c>
      <c r="CM313" s="9">
        <v>0</v>
      </c>
      <c r="CN313" s="9">
        <v>0</v>
      </c>
      <c r="CO313" s="9">
        <v>0</v>
      </c>
      <c r="CP313" s="9">
        <v>0</v>
      </c>
      <c r="CQ313" s="9">
        <v>0</v>
      </c>
      <c r="CR313" s="9">
        <v>0</v>
      </c>
      <c r="CS313" s="9">
        <v>0</v>
      </c>
      <c r="CT313" s="9">
        <v>0</v>
      </c>
      <c r="CU313" s="9">
        <v>0</v>
      </c>
      <c r="CV313" s="9">
        <v>0</v>
      </c>
      <c r="CW313" s="9">
        <v>0</v>
      </c>
      <c r="CX313" s="9">
        <v>0</v>
      </c>
      <c r="CY313" s="9">
        <v>0</v>
      </c>
      <c r="CZ313" s="9">
        <v>0</v>
      </c>
      <c r="DA313" s="9">
        <v>0</v>
      </c>
      <c r="DB313" s="9">
        <v>0</v>
      </c>
      <c r="DC313" s="9">
        <v>0</v>
      </c>
      <c r="DD313" s="9">
        <v>0</v>
      </c>
      <c r="DE313" s="9">
        <v>0</v>
      </c>
      <c r="DF313" s="9">
        <v>0</v>
      </c>
      <c r="DG313" s="144">
        <f t="shared" si="457"/>
        <v>102474</v>
      </c>
      <c r="DH313" s="144">
        <f t="shared" ref="DH313:EW313" si="514">DG313</f>
        <v>102474</v>
      </c>
      <c r="DI313" s="144">
        <f t="shared" si="514"/>
        <v>102474</v>
      </c>
      <c r="DJ313" s="144">
        <f t="shared" si="514"/>
        <v>102474</v>
      </c>
      <c r="DK313" s="144">
        <f t="shared" si="514"/>
        <v>102474</v>
      </c>
      <c r="DL313" s="144">
        <f t="shared" si="514"/>
        <v>102474</v>
      </c>
      <c r="DM313" s="144">
        <f t="shared" si="514"/>
        <v>102474</v>
      </c>
      <c r="DN313" s="144">
        <f t="shared" si="514"/>
        <v>102474</v>
      </c>
      <c r="DO313" s="144">
        <f t="shared" si="514"/>
        <v>102474</v>
      </c>
      <c r="DP313" s="144">
        <f t="shared" si="514"/>
        <v>102474</v>
      </c>
      <c r="DQ313" s="144">
        <f t="shared" si="514"/>
        <v>102474</v>
      </c>
      <c r="DR313" s="144">
        <f t="shared" si="514"/>
        <v>102474</v>
      </c>
      <c r="DS313" s="144">
        <f t="shared" si="514"/>
        <v>102474</v>
      </c>
      <c r="DT313" s="144">
        <f t="shared" si="514"/>
        <v>102474</v>
      </c>
      <c r="DU313" s="144">
        <f t="shared" si="514"/>
        <v>102474</v>
      </c>
      <c r="DV313" s="144">
        <f t="shared" si="514"/>
        <v>102474</v>
      </c>
      <c r="DW313" s="144">
        <f t="shared" si="514"/>
        <v>102474</v>
      </c>
      <c r="DX313" s="144">
        <f t="shared" si="514"/>
        <v>102474</v>
      </c>
      <c r="DY313" s="144">
        <f t="shared" si="514"/>
        <v>102474</v>
      </c>
      <c r="DZ313" s="144">
        <f t="shared" si="514"/>
        <v>102474</v>
      </c>
      <c r="EA313" s="144">
        <f t="shared" si="514"/>
        <v>102474</v>
      </c>
      <c r="EB313" s="144">
        <f t="shared" si="514"/>
        <v>102474</v>
      </c>
      <c r="EC313" s="144">
        <f t="shared" si="514"/>
        <v>102474</v>
      </c>
      <c r="ED313" s="144">
        <f t="shared" si="514"/>
        <v>102474</v>
      </c>
      <c r="EE313" s="144">
        <f t="shared" si="514"/>
        <v>102474</v>
      </c>
      <c r="EF313" s="144">
        <f t="shared" si="514"/>
        <v>102474</v>
      </c>
      <c r="EG313" s="144">
        <f t="shared" si="514"/>
        <v>102474</v>
      </c>
      <c r="EH313" s="144">
        <f t="shared" si="514"/>
        <v>102474</v>
      </c>
      <c r="EI313" s="144">
        <f t="shared" si="514"/>
        <v>102474</v>
      </c>
      <c r="EJ313" s="144">
        <f t="shared" si="514"/>
        <v>102474</v>
      </c>
      <c r="EK313" s="144">
        <f t="shared" si="514"/>
        <v>102474</v>
      </c>
      <c r="EL313" s="144">
        <f t="shared" si="514"/>
        <v>102474</v>
      </c>
      <c r="EM313" s="144">
        <f t="shared" si="514"/>
        <v>102474</v>
      </c>
      <c r="EN313" s="144">
        <f t="shared" si="514"/>
        <v>102474</v>
      </c>
      <c r="EO313" s="144">
        <f t="shared" si="514"/>
        <v>102474</v>
      </c>
      <c r="EP313" s="144">
        <f t="shared" si="514"/>
        <v>102474</v>
      </c>
      <c r="EQ313" s="144">
        <f t="shared" si="514"/>
        <v>102474</v>
      </c>
      <c r="ER313" s="144">
        <f t="shared" si="514"/>
        <v>102474</v>
      </c>
      <c r="ES313" s="144">
        <f t="shared" si="514"/>
        <v>102474</v>
      </c>
      <c r="ET313" s="144">
        <f t="shared" si="514"/>
        <v>102474</v>
      </c>
      <c r="EU313" s="144">
        <f t="shared" si="514"/>
        <v>102474</v>
      </c>
      <c r="EV313" s="144">
        <f t="shared" si="514"/>
        <v>102474</v>
      </c>
      <c r="EW313" s="144">
        <f t="shared" si="514"/>
        <v>102474</v>
      </c>
      <c r="EX313" s="147">
        <f>PV(0.05,'PV factor'!C124,,-BR313)</f>
        <v>232925.17006802719</v>
      </c>
      <c r="EY313" s="147">
        <f>PV(0.05,'PV factor'!D124,,-BS313)</f>
        <v>322384.19177194685</v>
      </c>
      <c r="EZ313" s="147">
        <f>PV(0.05,'PV factor'!E124,,-BT313)</f>
        <v>2361156.1026527011</v>
      </c>
      <c r="FA313" s="147">
        <f>PV(0.05,'PV factor'!F124,,-BU313)</f>
        <v>0</v>
      </c>
      <c r="FB313" s="147">
        <f>PV(0.05,'PV factor'!G124,,-BV313)</f>
        <v>0</v>
      </c>
      <c r="FC313" s="147">
        <f>PV(0.05,'PV factor'!H124,,-BW313)</f>
        <v>0</v>
      </c>
      <c r="FD313" s="147">
        <f>PV(0.05,'PV factor'!I124,,-BX313)</f>
        <v>0</v>
      </c>
      <c r="FE313" s="147">
        <f>PV(0.05,'PV factor'!J124,,-BY313)</f>
        <v>0</v>
      </c>
      <c r="FF313" s="147">
        <f>PV(0.05,'PV factor'!K124,,-BZ313)</f>
        <v>0</v>
      </c>
      <c r="FG313" s="147">
        <f>PV(0.05,'PV factor'!L124,,-CA313)</f>
        <v>0</v>
      </c>
      <c r="FH313" s="147">
        <f>PV(0.05,'PV factor'!M124,,-CB313)</f>
        <v>0</v>
      </c>
      <c r="FI313" s="147">
        <f>PV(0.05,'PV factor'!N124,,-CC313)</f>
        <v>0</v>
      </c>
      <c r="FJ313" s="147">
        <f>PV(0.05,'PV factor'!O124,,-CD313)</f>
        <v>0</v>
      </c>
      <c r="FK313" s="147">
        <f>PV(0.05,'PV factor'!P124,,-CE313)</f>
        <v>0</v>
      </c>
      <c r="FL313" s="147">
        <f>PV(0.05,'PV factor'!Q124,,-CF313)</f>
        <v>0</v>
      </c>
      <c r="FM313" s="147">
        <f>PV(0.05,'PV factor'!R124,,-CG313)</f>
        <v>0</v>
      </c>
      <c r="FN313" s="147">
        <f>PV(0.05,'PV factor'!S124,,-CH313)</f>
        <v>0</v>
      </c>
      <c r="FO313" s="147">
        <f>PV(0.05,'PV factor'!T124,,-CI313)</f>
        <v>0</v>
      </c>
      <c r="FP313" s="147">
        <f>PV(0.05,'PV factor'!U124,,-CJ313)</f>
        <v>0</v>
      </c>
      <c r="FQ313" s="147">
        <f>PV(0.05,'PV factor'!V124,,-CK313)</f>
        <v>0</v>
      </c>
      <c r="FR313" s="147">
        <f>PV(0.05,'PV factor'!W124,,-CL313)</f>
        <v>0</v>
      </c>
      <c r="FS313" s="147">
        <f>PV(0.05,'PV factor'!X124,,-CM313)</f>
        <v>0</v>
      </c>
      <c r="FT313" s="147">
        <f>PV(0.05,'PV factor'!Y124,,-CN313)</f>
        <v>0</v>
      </c>
      <c r="FU313" s="147">
        <f>PV(0.05,'PV factor'!Z124,,-CO313)</f>
        <v>0</v>
      </c>
      <c r="FV313" s="147">
        <f>PV(0.05,'PV factor'!AA124,,-CP313)</f>
        <v>0</v>
      </c>
      <c r="FW313" s="147">
        <f>PV(0.05,'PV factor'!AB124,,-CQ313)</f>
        <v>0</v>
      </c>
      <c r="FX313" s="147">
        <f>PV(0.05,'PV factor'!AC124,,-CR313)</f>
        <v>0</v>
      </c>
      <c r="FY313" s="147">
        <f>PV(0.05,'PV factor'!AD124,,-CS313)</f>
        <v>0</v>
      </c>
      <c r="FZ313" s="147">
        <f>PV(0.05,'PV factor'!AE124,,-CT313)</f>
        <v>0</v>
      </c>
      <c r="GA313" s="147">
        <f>PV(0.05,'PV factor'!AF124,,-CU313)</f>
        <v>0</v>
      </c>
      <c r="GB313" s="147">
        <f>PV(0.05,'PV factor'!AG124,,-CV313)</f>
        <v>0</v>
      </c>
      <c r="GC313" s="147">
        <f>PV(0.05,'PV factor'!AH124,,-CW313)</f>
        <v>0</v>
      </c>
      <c r="GD313" s="147">
        <f>PV(0.05,'PV factor'!AI124,,-CX313)</f>
        <v>0</v>
      </c>
      <c r="GE313" s="147">
        <f>PV(0.05,'PV factor'!AJ124,,-CY313)</f>
        <v>0</v>
      </c>
      <c r="GF313" s="147">
        <f>PV(0.05,'PV factor'!AK124,,-CZ313)</f>
        <v>0</v>
      </c>
      <c r="GG313" s="147">
        <f>PV(0.05,'PV factor'!AL124,,-DA313)</f>
        <v>0</v>
      </c>
      <c r="GH313" s="147">
        <f>PV(0.05,'PV factor'!AM124,,-DB313)</f>
        <v>0</v>
      </c>
      <c r="GI313" s="147">
        <f>PV(0.05,'PV factor'!AN124,,-DC313)</f>
        <v>0</v>
      </c>
      <c r="GJ313" s="147">
        <f>PV(0.05,'PV factor'!AO124,,-DD313)</f>
        <v>0</v>
      </c>
      <c r="GK313" s="147">
        <f>PV(0.05,'PV factor'!AP124,,-DE313)</f>
        <v>0</v>
      </c>
      <c r="GL313" s="147">
        <f>PV(0.05,'PV factor'!C124,,-DI313)</f>
        <v>92946.938775510207</v>
      </c>
      <c r="GM313" s="147">
        <f>PV(0.05,'PV factor'!D124,,-DJ313)</f>
        <v>88520.894071914474</v>
      </c>
      <c r="GN313" s="147">
        <f>PV(0.05,'PV factor'!E124,,-DK313)</f>
        <v>84305.613401823313</v>
      </c>
      <c r="GO313" s="147">
        <f>PV(0.05,'PV factor'!F124,,-DL313)</f>
        <v>80291.060382688869</v>
      </c>
      <c r="GP313" s="147">
        <f>PV(0.05,'PV factor'!G124,,-DM313)</f>
        <v>76467.676554941791</v>
      </c>
      <c r="GQ313" s="147">
        <f>PV(0.05,'PV factor'!H124,,-DN313)</f>
        <v>72826.358623754058</v>
      </c>
      <c r="GR313" s="147">
        <f>PV(0.05,'PV factor'!I124,,-DO313)</f>
        <v>69358.436784527687</v>
      </c>
      <c r="GS313" s="147">
        <f>PV(0.05,'PV factor'!J124,,-DP313)</f>
        <v>66055.654080502558</v>
      </c>
      <c r="GT313" s="147">
        <f>PV(0.05,'PV factor'!K124,,-DQ313)</f>
        <v>62910.146743335768</v>
      </c>
      <c r="GU313" s="147">
        <f>PV(0.05,'PV factor'!L124,,-DR313)</f>
        <v>59914.425469843583</v>
      </c>
      <c r="GV313" s="147">
        <f>PV(0.05,'PV factor'!M124,,-DS313)</f>
        <v>57061.357590327236</v>
      </c>
      <c r="GW313" s="147">
        <f>PV(0.05,'PV factor'!N124,,-DT313)</f>
        <v>54344.150086025926</v>
      </c>
      <c r="GX313" s="147">
        <f>PV(0.05,'PV factor'!O124,,-DU313)</f>
        <v>51756.333415262801</v>
      </c>
      <c r="GY313" s="147">
        <f>PV(0.05,'PV factor'!P124,,-DV313)</f>
        <v>49291.746109774082</v>
      </c>
      <c r="GZ313" s="147">
        <f>PV(0.05,'PV factor'!Q124,,-DW313)</f>
        <v>46944.520104546747</v>
      </c>
      <c r="HA313" s="147">
        <f>PV(0.05,'PV factor'!R124,,-DX313)</f>
        <v>44709.066766234988</v>
      </c>
      <c r="HB313" s="147">
        <f>PV(0.05,'PV factor'!S124,,-DY313)</f>
        <v>42580.063586890465</v>
      </c>
      <c r="HC313" s="147">
        <f>PV(0.05,'PV factor'!T124,,-DZ313)</f>
        <v>40552.441511324258</v>
      </c>
      <c r="HD313" s="147">
        <f>PV(0.05,'PV factor'!U124,,-EA313)</f>
        <v>38621.372867927865</v>
      </c>
      <c r="HE313" s="147">
        <f>PV(0.05,'PV factor'!V124,,-EB313)</f>
        <v>36782.259874217016</v>
      </c>
      <c r="HF313" s="147">
        <f>PV(0.05,'PV factor'!W124,,-EC313)</f>
        <v>35030.72368973049</v>
      </c>
      <c r="HG313" s="147">
        <f>PV(0.05,'PV factor'!X124,,-ED313)</f>
        <v>33362.59399021951</v>
      </c>
      <c r="HH313" s="147">
        <f>PV(0.05,'PV factor'!Y124,,-EE313)</f>
        <v>31773.899038304298</v>
      </c>
      <c r="HI313" s="147">
        <f>PV(0.05,'PV factor'!Z124,,-EF313)</f>
        <v>30260.856226956472</v>
      </c>
      <c r="HJ313" s="147">
        <f>PV(0.05,'PV factor'!AA124,,-EG313)</f>
        <v>28819.863073291879</v>
      </c>
      <c r="HK313" s="147">
        <f>PV(0.05,'PV factor'!AB124,,-EH313)</f>
        <v>27447.488641230357</v>
      </c>
      <c r="HL313" s="147">
        <f>PV(0.05,'PV factor'!AC124,,-EI313)</f>
        <v>26140.465372600345</v>
      </c>
      <c r="HM313" s="147">
        <f>PV(0.05,'PV factor'!AD124,,-EJ313)</f>
        <v>24895.681307238418</v>
      </c>
      <c r="HN313" s="147">
        <f>PV(0.05,'PV factor'!AE124,,-EK313)</f>
        <v>23710.172673560406</v>
      </c>
      <c r="HO313" s="147">
        <f>PV(0.05,'PV factor'!AF124,,-EL313)</f>
        <v>22581.116831962285</v>
      </c>
      <c r="HP313" s="147">
        <f>PV(0.05,'PV factor'!AG124,,-EM313)</f>
        <v>21505.825554249797</v>
      </c>
      <c r="HQ313" s="147">
        <f>PV(0.05,'PV factor'!AH124,,-EN313)</f>
        <v>20481.738623095043</v>
      </c>
      <c r="HR313" s="147">
        <f>PV(0.05,'PV factor'!AI124,,-EO313)</f>
        <v>19506.417736280993</v>
      </c>
      <c r="HS313" s="147">
        <f>PV(0.05,'PV factor'!AJ124,,-EP313)</f>
        <v>18577.54070121999</v>
      </c>
      <c r="HT313" s="147">
        <f>PV(0.05,'PV factor'!AK124,,-EQ313)</f>
        <v>17692.895905923804</v>
      </c>
      <c r="HU313" s="147">
        <f>PV(0.05,'PV factor'!AL124,,-ER313)</f>
        <v>16850.377053260763</v>
      </c>
      <c r="HV313" s="147">
        <f>PV(0.05,'PV factor'!AM124,,-ES313)</f>
        <v>16047.978145962636</v>
      </c>
      <c r="HW313" s="147">
        <f>PV(0.05,'PV factor'!AN124,,-ET313)</f>
        <v>15283.788710440602</v>
      </c>
      <c r="HX313" s="147">
        <f>PV(0.05,'PV factor'!AO124,,-EU313)</f>
        <v>14555.98924803867</v>
      </c>
      <c r="HY313" s="147">
        <f>PV(0.05,'PV factor'!AP124,,-EV313)</f>
        <v>13862.846902893971</v>
      </c>
      <c r="HZ313" s="147">
        <f t="shared" si="459"/>
        <v>2916465.4644926749</v>
      </c>
      <c r="IA313" s="147">
        <f t="shared" si="460"/>
        <v>753597.2048888423</v>
      </c>
      <c r="IB313" s="401">
        <f t="shared" si="461"/>
        <v>0.25839400948295888</v>
      </c>
    </row>
    <row r="314" spans="1:236" ht="90" customHeight="1" x14ac:dyDescent="0.2">
      <c r="A314" s="231" t="s">
        <v>784</v>
      </c>
      <c r="B314" s="85" t="s">
        <v>785</v>
      </c>
      <c r="C314" s="85" t="s">
        <v>804</v>
      </c>
      <c r="D314" s="199">
        <v>5</v>
      </c>
      <c r="E314" s="85" t="s">
        <v>805</v>
      </c>
      <c r="F314" s="95" t="s">
        <v>806</v>
      </c>
      <c r="G314" s="95" t="s">
        <v>807</v>
      </c>
      <c r="H314" s="90" t="s">
        <v>77</v>
      </c>
      <c r="I314" s="95" t="s">
        <v>789</v>
      </c>
      <c r="J314" s="90">
        <v>40</v>
      </c>
      <c r="K314" s="227" t="s">
        <v>94</v>
      </c>
      <c r="L314" s="74">
        <v>11400</v>
      </c>
      <c r="M314" s="85" t="s">
        <v>850</v>
      </c>
      <c r="N314" s="90" t="s">
        <v>96</v>
      </c>
      <c r="O314" s="90" t="s">
        <v>217</v>
      </c>
      <c r="P314" s="90" t="s">
        <v>218</v>
      </c>
      <c r="Q314" s="112" t="s">
        <v>100</v>
      </c>
      <c r="R314" s="90" t="s">
        <v>226</v>
      </c>
      <c r="S314" s="90" t="s">
        <v>790</v>
      </c>
      <c r="T314" s="90" t="s">
        <v>791</v>
      </c>
      <c r="U314" s="90" t="s">
        <v>100</v>
      </c>
      <c r="V314" s="193">
        <v>1</v>
      </c>
      <c r="W314" s="192">
        <v>800000</v>
      </c>
      <c r="X314" s="192">
        <v>40000</v>
      </c>
      <c r="Y314" s="192">
        <v>0</v>
      </c>
      <c r="Z314" s="192">
        <v>0</v>
      </c>
      <c r="AA314" s="192">
        <v>800000</v>
      </c>
      <c r="AB314" s="192">
        <v>0</v>
      </c>
      <c r="AC314" s="192">
        <v>0</v>
      </c>
      <c r="AD314" s="192">
        <v>0</v>
      </c>
      <c r="AE314" s="192">
        <v>0</v>
      </c>
      <c r="AF314" s="192">
        <v>0</v>
      </c>
      <c r="AG314" s="192">
        <v>0</v>
      </c>
      <c r="AH314" s="192">
        <v>0</v>
      </c>
      <c r="AI314" s="90" t="s">
        <v>88</v>
      </c>
      <c r="AJ314" s="192">
        <v>0</v>
      </c>
      <c r="AK314" s="192">
        <v>0</v>
      </c>
      <c r="AL314" s="192">
        <v>0</v>
      </c>
      <c r="AM314" s="192">
        <v>0</v>
      </c>
      <c r="AN314" s="192">
        <v>0</v>
      </c>
      <c r="AO314" s="192">
        <v>0</v>
      </c>
      <c r="AP314" s="192">
        <v>0</v>
      </c>
      <c r="AQ314" s="192">
        <v>0</v>
      </c>
      <c r="AR314" s="192">
        <v>0</v>
      </c>
      <c r="AS314" s="192">
        <v>0</v>
      </c>
      <c r="AT314" s="192">
        <v>0</v>
      </c>
      <c r="AU314" s="95"/>
      <c r="AV314" s="230">
        <f t="shared" si="427"/>
        <v>0</v>
      </c>
      <c r="AW314" s="230">
        <f t="shared" si="428"/>
        <v>0</v>
      </c>
      <c r="AX314" s="230" t="str">
        <f t="shared" si="429"/>
        <v>B3</v>
      </c>
      <c r="AY314" s="141">
        <f t="shared" si="430"/>
        <v>7</v>
      </c>
      <c r="AZ314" s="70">
        <f t="shared" si="431"/>
        <v>1</v>
      </c>
      <c r="BA314" s="70">
        <f t="shared" si="432"/>
        <v>1</v>
      </c>
      <c r="BB314" s="70">
        <f t="shared" si="433"/>
        <v>0</v>
      </c>
      <c r="BC314" s="70">
        <f t="shared" si="434"/>
        <v>1</v>
      </c>
      <c r="BD314" s="70">
        <f t="shared" si="435"/>
        <v>1</v>
      </c>
      <c r="BE314" s="70">
        <f t="shared" si="436"/>
        <v>1</v>
      </c>
      <c r="BF314" s="70">
        <f t="shared" si="437"/>
        <v>1</v>
      </c>
      <c r="BG314" s="71">
        <f t="shared" si="438"/>
        <v>0</v>
      </c>
      <c r="BH314" s="71">
        <f t="shared" si="439"/>
        <v>0</v>
      </c>
      <c r="BI314" s="71">
        <f t="shared" si="440"/>
        <v>0</v>
      </c>
      <c r="BJ314" s="71">
        <f t="shared" si="441"/>
        <v>0</v>
      </c>
      <c r="BK314" s="71">
        <f t="shared" si="442"/>
        <v>0</v>
      </c>
      <c r="BL314" s="70">
        <f t="shared" si="443"/>
        <v>1</v>
      </c>
      <c r="BM314" s="70">
        <f t="shared" si="444"/>
        <v>1</v>
      </c>
      <c r="BN314" s="70">
        <f t="shared" si="445"/>
        <v>0</v>
      </c>
      <c r="BO314" s="70">
        <f t="shared" si="446"/>
        <v>1</v>
      </c>
      <c r="BP314" s="144">
        <f t="shared" si="447"/>
        <v>0</v>
      </c>
      <c r="BQ314" s="144">
        <f t="shared" si="448"/>
        <v>0</v>
      </c>
      <c r="BR314" s="144">
        <f t="shared" si="449"/>
        <v>800000</v>
      </c>
      <c r="BS314" s="144">
        <f t="shared" si="450"/>
        <v>0</v>
      </c>
      <c r="BT314" s="144">
        <f t="shared" si="451"/>
        <v>0</v>
      </c>
      <c r="BU314" s="144">
        <f t="shared" si="452"/>
        <v>0</v>
      </c>
      <c r="BV314" s="144">
        <f t="shared" si="453"/>
        <v>0</v>
      </c>
      <c r="BW314" s="144">
        <f t="shared" si="454"/>
        <v>0</v>
      </c>
      <c r="BX314" s="144">
        <f t="shared" si="455"/>
        <v>0</v>
      </c>
      <c r="BY314" s="144">
        <f t="shared" si="456"/>
        <v>0</v>
      </c>
      <c r="BZ314" s="9">
        <v>0</v>
      </c>
      <c r="CA314" s="9">
        <v>0</v>
      </c>
      <c r="CB314" s="9">
        <v>0</v>
      </c>
      <c r="CC314" s="9">
        <v>0</v>
      </c>
      <c r="CD314" s="9">
        <v>0</v>
      </c>
      <c r="CE314" s="9">
        <v>0</v>
      </c>
      <c r="CF314" s="9">
        <v>0</v>
      </c>
      <c r="CG314" s="9">
        <v>0</v>
      </c>
      <c r="CH314" s="9">
        <v>0</v>
      </c>
      <c r="CI314" s="9">
        <v>0</v>
      </c>
      <c r="CJ314" s="9">
        <v>0</v>
      </c>
      <c r="CK314" s="9">
        <v>0</v>
      </c>
      <c r="CL314" s="9">
        <v>0</v>
      </c>
      <c r="CM314" s="9">
        <v>0</v>
      </c>
      <c r="CN314" s="9">
        <v>0</v>
      </c>
      <c r="CO314" s="9">
        <v>0</v>
      </c>
      <c r="CP314" s="9">
        <v>0</v>
      </c>
      <c r="CQ314" s="9">
        <v>0</v>
      </c>
      <c r="CR314" s="9">
        <v>0</v>
      </c>
      <c r="CS314" s="9">
        <v>0</v>
      </c>
      <c r="CT314" s="9">
        <v>0</v>
      </c>
      <c r="CU314" s="9">
        <v>0</v>
      </c>
      <c r="CV314" s="9">
        <v>0</v>
      </c>
      <c r="CW314" s="9">
        <v>0</v>
      </c>
      <c r="CX314" s="9">
        <v>0</v>
      </c>
      <c r="CY314" s="9">
        <v>0</v>
      </c>
      <c r="CZ314" s="9">
        <v>0</v>
      </c>
      <c r="DA314" s="9">
        <v>0</v>
      </c>
      <c r="DB314" s="9">
        <v>0</v>
      </c>
      <c r="DC314" s="9">
        <v>0</v>
      </c>
      <c r="DD314" s="9">
        <v>0</v>
      </c>
      <c r="DE314" s="9">
        <v>0</v>
      </c>
      <c r="DF314" s="9">
        <v>0</v>
      </c>
      <c r="DG314" s="144">
        <f t="shared" si="457"/>
        <v>11400</v>
      </c>
      <c r="DH314" s="144">
        <f t="shared" ref="DH314:EW314" si="515">DG314</f>
        <v>11400</v>
      </c>
      <c r="DI314" s="144">
        <f t="shared" si="515"/>
        <v>11400</v>
      </c>
      <c r="DJ314" s="144">
        <f t="shared" si="515"/>
        <v>11400</v>
      </c>
      <c r="DK314" s="144">
        <f t="shared" si="515"/>
        <v>11400</v>
      </c>
      <c r="DL314" s="144">
        <f t="shared" si="515"/>
        <v>11400</v>
      </c>
      <c r="DM314" s="144">
        <f t="shared" si="515"/>
        <v>11400</v>
      </c>
      <c r="DN314" s="144">
        <f t="shared" si="515"/>
        <v>11400</v>
      </c>
      <c r="DO314" s="144">
        <f t="shared" si="515"/>
        <v>11400</v>
      </c>
      <c r="DP314" s="144">
        <f t="shared" si="515"/>
        <v>11400</v>
      </c>
      <c r="DQ314" s="144">
        <f t="shared" si="515"/>
        <v>11400</v>
      </c>
      <c r="DR314" s="144">
        <f t="shared" si="515"/>
        <v>11400</v>
      </c>
      <c r="DS314" s="144">
        <f t="shared" si="515"/>
        <v>11400</v>
      </c>
      <c r="DT314" s="144">
        <f t="shared" si="515"/>
        <v>11400</v>
      </c>
      <c r="DU314" s="144">
        <f t="shared" si="515"/>
        <v>11400</v>
      </c>
      <c r="DV314" s="144">
        <f t="shared" si="515"/>
        <v>11400</v>
      </c>
      <c r="DW314" s="144">
        <f t="shared" si="515"/>
        <v>11400</v>
      </c>
      <c r="DX314" s="144">
        <f t="shared" si="515"/>
        <v>11400</v>
      </c>
      <c r="DY314" s="144">
        <f t="shared" si="515"/>
        <v>11400</v>
      </c>
      <c r="DZ314" s="144">
        <f t="shared" si="515"/>
        <v>11400</v>
      </c>
      <c r="EA314" s="144">
        <f t="shared" si="515"/>
        <v>11400</v>
      </c>
      <c r="EB314" s="144">
        <f t="shared" si="515"/>
        <v>11400</v>
      </c>
      <c r="EC314" s="144">
        <f t="shared" si="515"/>
        <v>11400</v>
      </c>
      <c r="ED314" s="144">
        <f t="shared" si="515"/>
        <v>11400</v>
      </c>
      <c r="EE314" s="144">
        <f t="shared" si="515"/>
        <v>11400</v>
      </c>
      <c r="EF314" s="144">
        <f t="shared" si="515"/>
        <v>11400</v>
      </c>
      <c r="EG314" s="144">
        <f t="shared" si="515"/>
        <v>11400</v>
      </c>
      <c r="EH314" s="144">
        <f t="shared" si="515"/>
        <v>11400</v>
      </c>
      <c r="EI314" s="144">
        <f t="shared" si="515"/>
        <v>11400</v>
      </c>
      <c r="EJ314" s="144">
        <f t="shared" si="515"/>
        <v>11400</v>
      </c>
      <c r="EK314" s="144">
        <f t="shared" si="515"/>
        <v>11400</v>
      </c>
      <c r="EL314" s="144">
        <f t="shared" si="515"/>
        <v>11400</v>
      </c>
      <c r="EM314" s="144">
        <f t="shared" si="515"/>
        <v>11400</v>
      </c>
      <c r="EN314" s="144">
        <f t="shared" si="515"/>
        <v>11400</v>
      </c>
      <c r="EO314" s="144">
        <f t="shared" si="515"/>
        <v>11400</v>
      </c>
      <c r="EP314" s="144">
        <f t="shared" si="515"/>
        <v>11400</v>
      </c>
      <c r="EQ314" s="144">
        <f t="shared" si="515"/>
        <v>11400</v>
      </c>
      <c r="ER314" s="144">
        <f t="shared" si="515"/>
        <v>11400</v>
      </c>
      <c r="ES314" s="144">
        <f t="shared" si="515"/>
        <v>11400</v>
      </c>
      <c r="ET314" s="144">
        <f t="shared" si="515"/>
        <v>11400</v>
      </c>
      <c r="EU314" s="144">
        <f t="shared" si="515"/>
        <v>11400</v>
      </c>
      <c r="EV314" s="144">
        <f t="shared" si="515"/>
        <v>11400</v>
      </c>
      <c r="EW314" s="144">
        <f t="shared" si="515"/>
        <v>11400</v>
      </c>
      <c r="EX314" s="147">
        <f>PV(0.05,'PV factor'!C63,,-BR314)</f>
        <v>725623.58276643988</v>
      </c>
      <c r="EY314" s="147">
        <f>PV(0.05,'PV factor'!D63,,-BS314)</f>
        <v>0</v>
      </c>
      <c r="EZ314" s="147">
        <f>PV(0.05,'PV factor'!E63,,-BT314)</f>
        <v>0</v>
      </c>
      <c r="FA314" s="147">
        <f>PV(0.05,'PV factor'!F63,,-BU314)</f>
        <v>0</v>
      </c>
      <c r="FB314" s="147">
        <f>PV(0.05,'PV factor'!G63,,-BV314)</f>
        <v>0</v>
      </c>
      <c r="FC314" s="147">
        <f>PV(0.05,'PV factor'!H63,,-BW314)</f>
        <v>0</v>
      </c>
      <c r="FD314" s="147">
        <f>PV(0.05,'PV factor'!I63,,-BX314)</f>
        <v>0</v>
      </c>
      <c r="FE314" s="147">
        <f>PV(0.05,'PV factor'!J63,,-BY314)</f>
        <v>0</v>
      </c>
      <c r="FF314" s="147">
        <f>PV(0.05,'PV factor'!K63,,-BZ314)</f>
        <v>0</v>
      </c>
      <c r="FG314" s="147">
        <f>PV(0.05,'PV factor'!L63,,-CA314)</f>
        <v>0</v>
      </c>
      <c r="FH314" s="147">
        <f>PV(0.05,'PV factor'!M63,,-CB314)</f>
        <v>0</v>
      </c>
      <c r="FI314" s="147">
        <f>PV(0.05,'PV factor'!N63,,-CC314)</f>
        <v>0</v>
      </c>
      <c r="FJ314" s="147">
        <f>PV(0.05,'PV factor'!O63,,-CD314)</f>
        <v>0</v>
      </c>
      <c r="FK314" s="147">
        <f>PV(0.05,'PV factor'!P63,,-CE314)</f>
        <v>0</v>
      </c>
      <c r="FL314" s="147">
        <f>PV(0.05,'PV factor'!Q63,,-CF314)</f>
        <v>0</v>
      </c>
      <c r="FM314" s="147">
        <f>PV(0.05,'PV factor'!R63,,-CG314)</f>
        <v>0</v>
      </c>
      <c r="FN314" s="147">
        <f>PV(0.05,'PV factor'!S63,,-CH314)</f>
        <v>0</v>
      </c>
      <c r="FO314" s="147">
        <f>PV(0.05,'PV factor'!T63,,-CI314)</f>
        <v>0</v>
      </c>
      <c r="FP314" s="147">
        <f>PV(0.05,'PV factor'!U63,,-CJ314)</f>
        <v>0</v>
      </c>
      <c r="FQ314" s="147">
        <f>PV(0.05,'PV factor'!V63,,-CK314)</f>
        <v>0</v>
      </c>
      <c r="FR314" s="147">
        <f>PV(0.05,'PV factor'!W63,,-CL314)</f>
        <v>0</v>
      </c>
      <c r="FS314" s="147">
        <f>PV(0.05,'PV factor'!X63,,-CM314)</f>
        <v>0</v>
      </c>
      <c r="FT314" s="147">
        <f>PV(0.05,'PV factor'!Y63,,-CN314)</f>
        <v>0</v>
      </c>
      <c r="FU314" s="147">
        <f>PV(0.05,'PV factor'!Z63,,-CO314)</f>
        <v>0</v>
      </c>
      <c r="FV314" s="147">
        <f>PV(0.05,'PV factor'!AA63,,-CP314)</f>
        <v>0</v>
      </c>
      <c r="FW314" s="147">
        <f>PV(0.05,'PV factor'!AB63,,-CQ314)</f>
        <v>0</v>
      </c>
      <c r="FX314" s="147">
        <f>PV(0.05,'PV factor'!AC63,,-CR314)</f>
        <v>0</v>
      </c>
      <c r="FY314" s="147">
        <f>PV(0.05,'PV factor'!AD63,,-CS314)</f>
        <v>0</v>
      </c>
      <c r="FZ314" s="147">
        <f>PV(0.05,'PV factor'!AE63,,-CT314)</f>
        <v>0</v>
      </c>
      <c r="GA314" s="147">
        <f>PV(0.05,'PV factor'!AF63,,-CU314)</f>
        <v>0</v>
      </c>
      <c r="GB314" s="147">
        <f>PV(0.05,'PV factor'!AG63,,-CV314)</f>
        <v>0</v>
      </c>
      <c r="GC314" s="147">
        <f>PV(0.05,'PV factor'!AH63,,-CW314)</f>
        <v>0</v>
      </c>
      <c r="GD314" s="147">
        <f>PV(0.05,'PV factor'!AI63,,-CX314)</f>
        <v>0</v>
      </c>
      <c r="GE314" s="147">
        <f>PV(0.05,'PV factor'!AJ63,,-CY314)</f>
        <v>0</v>
      </c>
      <c r="GF314" s="147">
        <f>PV(0.05,'PV factor'!AK63,,-CZ314)</f>
        <v>0</v>
      </c>
      <c r="GG314" s="147">
        <f>PV(0.05,'PV factor'!AL63,,-DA314)</f>
        <v>0</v>
      </c>
      <c r="GH314" s="147">
        <f>PV(0.05,'PV factor'!AM63,,-DB314)</f>
        <v>0</v>
      </c>
      <c r="GI314" s="147">
        <f>PV(0.05,'PV factor'!AN63,,-DC314)</f>
        <v>0</v>
      </c>
      <c r="GJ314" s="147">
        <f>PV(0.05,'PV factor'!AO63,,-DD314)</f>
        <v>0</v>
      </c>
      <c r="GK314" s="147">
        <f>PV(0.05,'PV factor'!AP63,,-DE314)</f>
        <v>0</v>
      </c>
      <c r="GL314" s="147">
        <f>PV(0.05,'PV factor'!C63,,-DI314)</f>
        <v>10340.136054421768</v>
      </c>
      <c r="GM314" s="147">
        <f>PV(0.05,'PV factor'!D63,,-DJ314)</f>
        <v>9847.7486232588271</v>
      </c>
      <c r="GN314" s="147">
        <f>PV(0.05,'PV factor'!E63,,-DK314)</f>
        <v>9378.8082126274549</v>
      </c>
      <c r="GO314" s="147">
        <f>PV(0.05,'PV factor'!F63,,-DL314)</f>
        <v>8932.1982977404314</v>
      </c>
      <c r="GP314" s="147">
        <f>PV(0.05,'PV factor'!G63,,-DM314)</f>
        <v>8506.8555216575551</v>
      </c>
      <c r="GQ314" s="147">
        <f>PV(0.05,'PV factor'!H63,,-DN314)</f>
        <v>8101.7671634833841</v>
      </c>
      <c r="GR314" s="147">
        <f>PV(0.05,'PV factor'!I63,,-DO314)</f>
        <v>7715.9687271270341</v>
      </c>
      <c r="GS314" s="147">
        <f>PV(0.05,'PV factor'!J63,,-DP314)</f>
        <v>7348.5416448828892</v>
      </c>
      <c r="GT314" s="147">
        <f>PV(0.05,'PV factor'!K63,,-DQ314)</f>
        <v>6998.6110903646559</v>
      </c>
      <c r="GU314" s="147">
        <f>PV(0.05,'PV factor'!L63,,-DR314)</f>
        <v>6665.3438955853862</v>
      </c>
      <c r="GV314" s="147">
        <f>PV(0.05,'PV factor'!M63,,-DS314)</f>
        <v>6347.9465672241786</v>
      </c>
      <c r="GW314" s="147">
        <f>PV(0.05,'PV factor'!N63,,-DT314)</f>
        <v>6045.6633973563594</v>
      </c>
      <c r="GX314" s="147">
        <f>PV(0.05,'PV factor'!O63,,-DU314)</f>
        <v>5757.7746641489148</v>
      </c>
      <c r="GY314" s="147">
        <f>PV(0.05,'PV factor'!P63,,-DV314)</f>
        <v>5483.5949182370605</v>
      </c>
      <c r="GZ314" s="147">
        <f>PV(0.05,'PV factor'!Q63,,-DW314)</f>
        <v>5222.4713507019624</v>
      </c>
      <c r="HA314" s="147">
        <f>PV(0.05,'PV factor'!R63,,-DX314)</f>
        <v>4973.7822387637734</v>
      </c>
      <c r="HB314" s="147">
        <f>PV(0.05,'PV factor'!S63,,-DY314)</f>
        <v>4736.9354654893077</v>
      </c>
      <c r="HC314" s="147">
        <f>PV(0.05,'PV factor'!T63,,-DZ314)</f>
        <v>4511.3671099898165</v>
      </c>
      <c r="HD314" s="147">
        <f>PV(0.05,'PV factor'!U63,,-EA314)</f>
        <v>4296.5401047522064</v>
      </c>
      <c r="HE314" s="147">
        <f>PV(0.05,'PV factor'!V63,,-EB314)</f>
        <v>4091.9429569068639</v>
      </c>
      <c r="HF314" s="147">
        <f>PV(0.05,'PV factor'!W63,,-EC314)</f>
        <v>3897.0885303874893</v>
      </c>
      <c r="HG314" s="147">
        <f>PV(0.05,'PV factor'!X63,,-ED314)</f>
        <v>3711.5128860833224</v>
      </c>
      <c r="HH314" s="147">
        <f>PV(0.05,'PV factor'!Y63,,-EE314)</f>
        <v>3534.7741772222125</v>
      </c>
      <c r="HI314" s="147">
        <f>PV(0.05,'PV factor'!Z63,,-EF314)</f>
        <v>3366.4515973544881</v>
      </c>
      <c r="HJ314" s="147">
        <f>PV(0.05,'PV factor'!AA63,,-EG314)</f>
        <v>3206.1443784328458</v>
      </c>
      <c r="HK314" s="147">
        <f>PV(0.05,'PV factor'!AB63,,-EH314)</f>
        <v>3053.4708366027098</v>
      </c>
      <c r="HL314" s="147">
        <f>PV(0.05,'PV factor'!AC63,,-EI314)</f>
        <v>2908.0674634311526</v>
      </c>
      <c r="HM314" s="147">
        <f>PV(0.05,'PV factor'!AD63,,-EJ314)</f>
        <v>2769.588060410621</v>
      </c>
      <c r="HN314" s="147">
        <f>PV(0.05,'PV factor'!AE63,,-EK314)</f>
        <v>2637.7029146767827</v>
      </c>
      <c r="HO314" s="147">
        <f>PV(0.05,'PV factor'!AF63,,-EL314)</f>
        <v>2512.0980139778876</v>
      </c>
      <c r="HP314" s="147">
        <f>PV(0.05,'PV factor'!AG63,,-EM314)</f>
        <v>2392.4742990265595</v>
      </c>
      <c r="HQ314" s="147">
        <f>PV(0.05,'PV factor'!AH63,,-EN314)</f>
        <v>2278.5469514538663</v>
      </c>
      <c r="HR314" s="147">
        <f>PV(0.05,'PV factor'!AI63,,-EO314)</f>
        <v>2170.044715670349</v>
      </c>
      <c r="HS314" s="147">
        <f>PV(0.05,'PV factor'!AJ63,,-EP314)</f>
        <v>2066.7092530193795</v>
      </c>
      <c r="HT314" s="147">
        <f>PV(0.05,'PV factor'!AK63,,-EQ314)</f>
        <v>1968.2945266851236</v>
      </c>
      <c r="HU314" s="147">
        <f>PV(0.05,'PV factor'!AL63,,-ER314)</f>
        <v>1874.5662158905939</v>
      </c>
      <c r="HV314" s="147">
        <f>PV(0.05,'PV factor'!AM63,,-ES314)</f>
        <v>1785.3011579910419</v>
      </c>
      <c r="HW314" s="147">
        <f>PV(0.05,'PV factor'!AN63,,-ET314)</f>
        <v>1700.2868171343255</v>
      </c>
      <c r="HX314" s="147">
        <f>PV(0.05,'PV factor'!AO63,,-EU314)</f>
        <v>1619.3207782231673</v>
      </c>
      <c r="HY314" s="147">
        <f>PV(0.05,'PV factor'!AP63,,-EV314)</f>
        <v>1542.210264974445</v>
      </c>
      <c r="HZ314" s="147">
        <f t="shared" si="459"/>
        <v>725623.58276643988</v>
      </c>
      <c r="IA314" s="147">
        <f t="shared" si="460"/>
        <v>186298.65184336831</v>
      </c>
      <c r="IB314" s="401">
        <f t="shared" si="461"/>
        <v>0.25674282957164196</v>
      </c>
    </row>
    <row r="315" spans="1:236" ht="90" customHeight="1" x14ac:dyDescent="0.2">
      <c r="A315" s="150" t="s">
        <v>2267</v>
      </c>
      <c r="B315" s="150" t="s">
        <v>2961</v>
      </c>
      <c r="C315" s="150" t="s">
        <v>2259</v>
      </c>
      <c r="D315" s="148" t="s">
        <v>73</v>
      </c>
      <c r="E315" s="150" t="s">
        <v>2982</v>
      </c>
      <c r="F315" s="151" t="s">
        <v>2983</v>
      </c>
      <c r="G315" s="151" t="s">
        <v>2984</v>
      </c>
      <c r="H315" s="151"/>
      <c r="I315" s="151" t="s">
        <v>2985</v>
      </c>
      <c r="J315" s="151">
        <v>40</v>
      </c>
      <c r="K315" s="227" t="s">
        <v>79</v>
      </c>
      <c r="L315" s="159">
        <v>118338</v>
      </c>
      <c r="M315" s="79" t="s">
        <v>2986</v>
      </c>
      <c r="N315" s="79" t="s">
        <v>81</v>
      </c>
      <c r="O315" s="13" t="s">
        <v>217</v>
      </c>
      <c r="P315" s="79" t="s">
        <v>225</v>
      </c>
      <c r="Q315" s="112" t="s">
        <v>87</v>
      </c>
      <c r="R315" s="79" t="s">
        <v>162</v>
      </c>
      <c r="S315" s="79" t="s">
        <v>99</v>
      </c>
      <c r="T315" s="79" t="s">
        <v>2489</v>
      </c>
      <c r="U315" s="79" t="s">
        <v>87</v>
      </c>
      <c r="V315" s="81">
        <v>1</v>
      </c>
      <c r="W315" s="149">
        <v>9311330</v>
      </c>
      <c r="X315" s="149">
        <v>0</v>
      </c>
      <c r="Y315" s="149">
        <v>0</v>
      </c>
      <c r="Z315" s="149">
        <v>0</v>
      </c>
      <c r="AA315" s="149">
        <v>2000000</v>
      </c>
      <c r="AB315" s="149">
        <v>2200000</v>
      </c>
      <c r="AC315" s="149">
        <v>2300000</v>
      </c>
      <c r="AD315" s="149">
        <v>1993881</v>
      </c>
      <c r="AE315" s="149">
        <v>817449</v>
      </c>
      <c r="AF315" s="149">
        <v>0</v>
      </c>
      <c r="AG315" s="149">
        <v>0</v>
      </c>
      <c r="AH315" s="149">
        <v>0</v>
      </c>
      <c r="AI315" s="79" t="s">
        <v>88</v>
      </c>
      <c r="AJ315" s="149">
        <v>0</v>
      </c>
      <c r="AK315" s="149">
        <v>0</v>
      </c>
      <c r="AL315" s="149">
        <v>0</v>
      </c>
      <c r="AM315" s="149">
        <v>0</v>
      </c>
      <c r="AN315" s="149">
        <v>0</v>
      </c>
      <c r="AO315" s="149">
        <v>0</v>
      </c>
      <c r="AP315" s="149">
        <v>0</v>
      </c>
      <c r="AQ315" s="149">
        <v>0</v>
      </c>
      <c r="AR315" s="149">
        <v>0</v>
      </c>
      <c r="AS315" s="149">
        <v>0</v>
      </c>
      <c r="AT315" s="149">
        <v>0</v>
      </c>
      <c r="AU315" s="151" t="s">
        <v>2987</v>
      </c>
      <c r="AV315" s="230">
        <f t="shared" si="427"/>
        <v>0</v>
      </c>
      <c r="AW315" s="230">
        <f t="shared" si="428"/>
        <v>1</v>
      </c>
      <c r="AX315" s="230" t="str">
        <f t="shared" si="429"/>
        <v>B1</v>
      </c>
      <c r="AY315" s="141">
        <f t="shared" si="430"/>
        <v>8</v>
      </c>
      <c r="AZ315" s="70">
        <f t="shared" si="431"/>
        <v>1</v>
      </c>
      <c r="BA315" s="70">
        <f t="shared" si="432"/>
        <v>1</v>
      </c>
      <c r="BB315" s="70">
        <f t="shared" si="433"/>
        <v>1</v>
      </c>
      <c r="BC315" s="70">
        <f t="shared" si="434"/>
        <v>1</v>
      </c>
      <c r="BD315" s="70">
        <f t="shared" si="435"/>
        <v>1</v>
      </c>
      <c r="BE315" s="70">
        <f t="shared" si="436"/>
        <v>0</v>
      </c>
      <c r="BF315" s="70">
        <f t="shared" si="437"/>
        <v>0</v>
      </c>
      <c r="BG315" s="71">
        <f t="shared" si="438"/>
        <v>0</v>
      </c>
      <c r="BH315" s="71">
        <f t="shared" si="439"/>
        <v>1</v>
      </c>
      <c r="BI315" s="71">
        <f t="shared" si="440"/>
        <v>0</v>
      </c>
      <c r="BJ315" s="71">
        <f t="shared" si="441"/>
        <v>0</v>
      </c>
      <c r="BK315" s="71">
        <f t="shared" si="442"/>
        <v>1</v>
      </c>
      <c r="BL315" s="70">
        <f t="shared" si="443"/>
        <v>1</v>
      </c>
      <c r="BM315" s="70">
        <f t="shared" si="444"/>
        <v>1</v>
      </c>
      <c r="BN315" s="70">
        <f t="shared" si="445"/>
        <v>1</v>
      </c>
      <c r="BO315" s="70">
        <f t="shared" si="446"/>
        <v>0</v>
      </c>
      <c r="BP315" s="144">
        <f t="shared" si="447"/>
        <v>0</v>
      </c>
      <c r="BQ315" s="144">
        <f t="shared" si="448"/>
        <v>0</v>
      </c>
      <c r="BR315" s="144">
        <f t="shared" si="449"/>
        <v>2000000</v>
      </c>
      <c r="BS315" s="144">
        <f t="shared" si="450"/>
        <v>2200000</v>
      </c>
      <c r="BT315" s="144">
        <f t="shared" si="451"/>
        <v>2300000</v>
      </c>
      <c r="BU315" s="144">
        <f t="shared" si="452"/>
        <v>1993881</v>
      </c>
      <c r="BV315" s="144">
        <f t="shared" si="453"/>
        <v>817449</v>
      </c>
      <c r="BW315" s="144">
        <f t="shared" si="454"/>
        <v>0</v>
      </c>
      <c r="BX315" s="144">
        <f t="shared" si="455"/>
        <v>0</v>
      </c>
      <c r="BY315" s="144">
        <f t="shared" si="456"/>
        <v>0</v>
      </c>
      <c r="BZ315" s="9">
        <v>0</v>
      </c>
      <c r="CA315" s="9">
        <v>0</v>
      </c>
      <c r="CB315" s="9">
        <v>0</v>
      </c>
      <c r="CC315" s="9">
        <v>0</v>
      </c>
      <c r="CD315" s="9">
        <v>0</v>
      </c>
      <c r="CE315" s="9">
        <v>0</v>
      </c>
      <c r="CF315" s="9">
        <v>0</v>
      </c>
      <c r="CG315" s="9">
        <v>0</v>
      </c>
      <c r="CH315" s="9">
        <v>0</v>
      </c>
      <c r="CI315" s="9">
        <v>0</v>
      </c>
      <c r="CJ315" s="9">
        <v>0</v>
      </c>
      <c r="CK315" s="9">
        <v>0</v>
      </c>
      <c r="CL315" s="9">
        <v>0</v>
      </c>
      <c r="CM315" s="9">
        <v>0</v>
      </c>
      <c r="CN315" s="9">
        <v>0</v>
      </c>
      <c r="CO315" s="9">
        <v>0</v>
      </c>
      <c r="CP315" s="9">
        <v>0</v>
      </c>
      <c r="CQ315" s="9">
        <v>0</v>
      </c>
      <c r="CR315" s="9">
        <v>0</v>
      </c>
      <c r="CS315" s="9">
        <v>0</v>
      </c>
      <c r="CT315" s="9">
        <v>0</v>
      </c>
      <c r="CU315" s="9">
        <v>0</v>
      </c>
      <c r="CV315" s="9">
        <v>0</v>
      </c>
      <c r="CW315" s="9">
        <v>0</v>
      </c>
      <c r="CX315" s="9">
        <v>0</v>
      </c>
      <c r="CY315" s="9">
        <v>0</v>
      </c>
      <c r="CZ315" s="9">
        <v>0</v>
      </c>
      <c r="DA315" s="9">
        <v>0</v>
      </c>
      <c r="DB315" s="9">
        <v>0</v>
      </c>
      <c r="DC315" s="9">
        <v>0</v>
      </c>
      <c r="DD315" s="9">
        <v>0</v>
      </c>
      <c r="DE315" s="9">
        <v>0</v>
      </c>
      <c r="DF315" s="9">
        <v>0</v>
      </c>
      <c r="DG315" s="144">
        <f t="shared" si="457"/>
        <v>118338</v>
      </c>
      <c r="DH315" s="144">
        <f t="shared" ref="DH315:EW315" si="516">DG315</f>
        <v>118338</v>
      </c>
      <c r="DI315" s="144">
        <f t="shared" si="516"/>
        <v>118338</v>
      </c>
      <c r="DJ315" s="144">
        <f t="shared" si="516"/>
        <v>118338</v>
      </c>
      <c r="DK315" s="144">
        <f t="shared" si="516"/>
        <v>118338</v>
      </c>
      <c r="DL315" s="144">
        <f t="shared" si="516"/>
        <v>118338</v>
      </c>
      <c r="DM315" s="144">
        <f t="shared" si="516"/>
        <v>118338</v>
      </c>
      <c r="DN315" s="144">
        <f t="shared" si="516"/>
        <v>118338</v>
      </c>
      <c r="DO315" s="144">
        <f t="shared" si="516"/>
        <v>118338</v>
      </c>
      <c r="DP315" s="144">
        <f t="shared" si="516"/>
        <v>118338</v>
      </c>
      <c r="DQ315" s="144">
        <f t="shared" si="516"/>
        <v>118338</v>
      </c>
      <c r="DR315" s="144">
        <f t="shared" si="516"/>
        <v>118338</v>
      </c>
      <c r="DS315" s="144">
        <f t="shared" si="516"/>
        <v>118338</v>
      </c>
      <c r="DT315" s="144">
        <f t="shared" si="516"/>
        <v>118338</v>
      </c>
      <c r="DU315" s="144">
        <f t="shared" si="516"/>
        <v>118338</v>
      </c>
      <c r="DV315" s="144">
        <f t="shared" si="516"/>
        <v>118338</v>
      </c>
      <c r="DW315" s="144">
        <f t="shared" si="516"/>
        <v>118338</v>
      </c>
      <c r="DX315" s="144">
        <f t="shared" si="516"/>
        <v>118338</v>
      </c>
      <c r="DY315" s="144">
        <f t="shared" si="516"/>
        <v>118338</v>
      </c>
      <c r="DZ315" s="144">
        <f t="shared" si="516"/>
        <v>118338</v>
      </c>
      <c r="EA315" s="144">
        <f t="shared" si="516"/>
        <v>118338</v>
      </c>
      <c r="EB315" s="144">
        <f t="shared" si="516"/>
        <v>118338</v>
      </c>
      <c r="EC315" s="144">
        <f t="shared" si="516"/>
        <v>118338</v>
      </c>
      <c r="ED315" s="144">
        <f t="shared" si="516"/>
        <v>118338</v>
      </c>
      <c r="EE315" s="144">
        <f t="shared" si="516"/>
        <v>118338</v>
      </c>
      <c r="EF315" s="144">
        <f t="shared" si="516"/>
        <v>118338</v>
      </c>
      <c r="EG315" s="144">
        <f t="shared" si="516"/>
        <v>118338</v>
      </c>
      <c r="EH315" s="144">
        <f t="shared" si="516"/>
        <v>118338</v>
      </c>
      <c r="EI315" s="144">
        <f t="shared" si="516"/>
        <v>118338</v>
      </c>
      <c r="EJ315" s="144">
        <f t="shared" si="516"/>
        <v>118338</v>
      </c>
      <c r="EK315" s="144">
        <f t="shared" si="516"/>
        <v>118338</v>
      </c>
      <c r="EL315" s="144">
        <f t="shared" si="516"/>
        <v>118338</v>
      </c>
      <c r="EM315" s="144">
        <f t="shared" si="516"/>
        <v>118338</v>
      </c>
      <c r="EN315" s="144">
        <f t="shared" si="516"/>
        <v>118338</v>
      </c>
      <c r="EO315" s="144">
        <f t="shared" si="516"/>
        <v>118338</v>
      </c>
      <c r="EP315" s="144">
        <f t="shared" si="516"/>
        <v>118338</v>
      </c>
      <c r="EQ315" s="144">
        <f t="shared" si="516"/>
        <v>118338</v>
      </c>
      <c r="ER315" s="144">
        <f t="shared" si="516"/>
        <v>118338</v>
      </c>
      <c r="ES315" s="144">
        <f t="shared" si="516"/>
        <v>118338</v>
      </c>
      <c r="ET315" s="144">
        <f t="shared" si="516"/>
        <v>118338</v>
      </c>
      <c r="EU315" s="144">
        <f t="shared" si="516"/>
        <v>118338</v>
      </c>
      <c r="EV315" s="144">
        <f t="shared" si="516"/>
        <v>118338</v>
      </c>
      <c r="EW315" s="144">
        <f t="shared" si="516"/>
        <v>118338</v>
      </c>
      <c r="EX315" s="147">
        <f>PV(0.05,'PV factor'!C431,,-BR315)</f>
        <v>1814058.9569160996</v>
      </c>
      <c r="EY315" s="147">
        <f>PV(0.05,'PV factor'!D431,,-BS315)</f>
        <v>1900442.7167692471</v>
      </c>
      <c r="EZ315" s="147">
        <f>PV(0.05,'PV factor'!E431,,-BT315)</f>
        <v>1892215.6920213285</v>
      </c>
      <c r="FA315" s="147">
        <f>PV(0.05,'PV factor'!F431,,-BU315)</f>
        <v>1562257.9363242975</v>
      </c>
      <c r="FB315" s="147">
        <f>PV(0.05,'PV factor'!G431,,-BV315)</f>
        <v>609993.02976521465</v>
      </c>
      <c r="FC315" s="147">
        <f>PV(0.05,'PV factor'!H431,,-BW315)</f>
        <v>0</v>
      </c>
      <c r="FD315" s="147">
        <f>PV(0.05,'PV factor'!I431,,-BX315)</f>
        <v>0</v>
      </c>
      <c r="FE315" s="147">
        <f>PV(0.05,'PV factor'!J431,,-BY315)</f>
        <v>0</v>
      </c>
      <c r="FF315" s="147">
        <f>PV(0.05,'PV factor'!K431,,-BZ315)</f>
        <v>0</v>
      </c>
      <c r="FG315" s="147">
        <f>PV(0.05,'PV factor'!L431,,-CA315)</f>
        <v>0</v>
      </c>
      <c r="FH315" s="147">
        <f>PV(0.05,'PV factor'!M431,,-CB315)</f>
        <v>0</v>
      </c>
      <c r="FI315" s="147">
        <f>PV(0.05,'PV factor'!N431,,-CC315)</f>
        <v>0</v>
      </c>
      <c r="FJ315" s="147">
        <f>PV(0.05,'PV factor'!O431,,-CD315)</f>
        <v>0</v>
      </c>
      <c r="FK315" s="147">
        <f>PV(0.05,'PV factor'!P431,,-CE315)</f>
        <v>0</v>
      </c>
      <c r="FL315" s="147">
        <f>PV(0.05,'PV factor'!Q431,,-CF315)</f>
        <v>0</v>
      </c>
      <c r="FM315" s="147">
        <f>PV(0.05,'PV factor'!R431,,-CG315)</f>
        <v>0</v>
      </c>
      <c r="FN315" s="147">
        <f>PV(0.05,'PV factor'!S431,,-CH315)</f>
        <v>0</v>
      </c>
      <c r="FO315" s="147">
        <f>PV(0.05,'PV factor'!T431,,-CI315)</f>
        <v>0</v>
      </c>
      <c r="FP315" s="147">
        <f>PV(0.05,'PV factor'!U431,,-CJ315)</f>
        <v>0</v>
      </c>
      <c r="FQ315" s="147">
        <f>PV(0.05,'PV factor'!V431,,-CK315)</f>
        <v>0</v>
      </c>
      <c r="FR315" s="147">
        <f>PV(0.05,'PV factor'!W431,,-CL315)</f>
        <v>0</v>
      </c>
      <c r="FS315" s="147">
        <f>PV(0.05,'PV factor'!X431,,-CM315)</f>
        <v>0</v>
      </c>
      <c r="FT315" s="147">
        <f>PV(0.05,'PV factor'!Y431,,-CN315)</f>
        <v>0</v>
      </c>
      <c r="FU315" s="147">
        <f>PV(0.05,'PV factor'!Z431,,-CO315)</f>
        <v>0</v>
      </c>
      <c r="FV315" s="147">
        <f>PV(0.05,'PV factor'!AA431,,-CP315)</f>
        <v>0</v>
      </c>
      <c r="FW315" s="147">
        <f>PV(0.05,'PV factor'!AB431,,-CQ315)</f>
        <v>0</v>
      </c>
      <c r="FX315" s="147">
        <f>PV(0.05,'PV factor'!AC431,,-CR315)</f>
        <v>0</v>
      </c>
      <c r="FY315" s="147">
        <f>PV(0.05,'PV factor'!AD431,,-CS315)</f>
        <v>0</v>
      </c>
      <c r="FZ315" s="147">
        <f>PV(0.05,'PV factor'!AE431,,-CT315)</f>
        <v>0</v>
      </c>
      <c r="GA315" s="147">
        <f>PV(0.05,'PV factor'!AF431,,-CU315)</f>
        <v>0</v>
      </c>
      <c r="GB315" s="147">
        <f>PV(0.05,'PV factor'!AG431,,-CV315)</f>
        <v>0</v>
      </c>
      <c r="GC315" s="147">
        <f>PV(0.05,'PV factor'!AH431,,-CW315)</f>
        <v>0</v>
      </c>
      <c r="GD315" s="147">
        <f>PV(0.05,'PV factor'!AI431,,-CX315)</f>
        <v>0</v>
      </c>
      <c r="GE315" s="147">
        <f>PV(0.05,'PV factor'!AJ431,,-CY315)</f>
        <v>0</v>
      </c>
      <c r="GF315" s="147">
        <f>PV(0.05,'PV factor'!AK431,,-CZ315)</f>
        <v>0</v>
      </c>
      <c r="GG315" s="147">
        <f>PV(0.05,'PV factor'!AL431,,-DA315)</f>
        <v>0</v>
      </c>
      <c r="GH315" s="147">
        <f>PV(0.05,'PV factor'!AM431,,-DB315)</f>
        <v>0</v>
      </c>
      <c r="GI315" s="147">
        <f>PV(0.05,'PV factor'!AN431,,-DC315)</f>
        <v>0</v>
      </c>
      <c r="GJ315" s="147">
        <f>PV(0.05,'PV factor'!AO431,,-DD315)</f>
        <v>0</v>
      </c>
      <c r="GK315" s="147">
        <f>PV(0.05,'PV factor'!AP431,,-DE315)</f>
        <v>0</v>
      </c>
      <c r="GL315" s="147">
        <f>PV(0.05,'PV factor'!C431,,-DI315)</f>
        <v>107336.0544217687</v>
      </c>
      <c r="GM315" s="147">
        <f>PV(0.05,'PV factor'!D431,,-DJ315)</f>
        <v>102224.8137350178</v>
      </c>
      <c r="GN315" s="147">
        <f>PV(0.05,'PV factor'!E431,,-DK315)</f>
        <v>97356.965461921733</v>
      </c>
      <c r="GO315" s="147">
        <f>PV(0.05,'PV factor'!F431,,-DL315)</f>
        <v>92720.919487544495</v>
      </c>
      <c r="GP315" s="147">
        <f>PV(0.05,'PV factor'!G431,,-DM315)</f>
        <v>88305.637607185243</v>
      </c>
      <c r="GQ315" s="147">
        <f>PV(0.05,'PV factor'!H431,,-DN315)</f>
        <v>84100.607244938306</v>
      </c>
      <c r="GR315" s="147">
        <f>PV(0.05,'PV factor'!I431,,-DO315)</f>
        <v>80095.816423750788</v>
      </c>
      <c r="GS315" s="147">
        <f>PV(0.05,'PV factor'!J431,,-DP315)</f>
        <v>76281.72992738169</v>
      </c>
      <c r="GT315" s="147">
        <f>PV(0.05,'PV factor'!K431,,-DQ315)</f>
        <v>72649.266597506372</v>
      </c>
      <c r="GU315" s="147">
        <f>PV(0.05,'PV factor'!L431,,-DR315)</f>
        <v>69189.777711910836</v>
      </c>
      <c r="GV315" s="147">
        <f>PV(0.05,'PV factor'!M431,,-DS315)</f>
        <v>65895.026392296044</v>
      </c>
      <c r="GW315" s="147">
        <f>PV(0.05,'PV factor'!N431,,-DT315)</f>
        <v>62757.167992662879</v>
      </c>
      <c r="GX315" s="147">
        <f>PV(0.05,'PV factor'!O431,,-DU315)</f>
        <v>59768.73142158371</v>
      </c>
      <c r="GY315" s="147">
        <f>PV(0.05,'PV factor'!P431,,-DV315)</f>
        <v>56922.601353889229</v>
      </c>
      <c r="GZ315" s="147">
        <f>PV(0.05,'PV factor'!Q431,,-DW315)</f>
        <v>54212.001289418316</v>
      </c>
      <c r="HA315" s="147">
        <f>PV(0.05,'PV factor'!R431,,-DX315)</f>
        <v>51630.477418493632</v>
      </c>
      <c r="HB315" s="147">
        <f>PV(0.05,'PV factor'!S431,,-DY315)</f>
        <v>49171.883255708221</v>
      </c>
      <c r="HC315" s="147">
        <f>PV(0.05,'PV factor'!T431,,-DZ315)</f>
        <v>46830.365005436397</v>
      </c>
      <c r="HD315" s="147">
        <f>PV(0.05,'PV factor'!U431,,-EA315)</f>
        <v>44600.347624225142</v>
      </c>
      <c r="HE315" s="147">
        <f>PV(0.05,'PV factor'!V431,,-EB315)</f>
        <v>42476.521546881093</v>
      </c>
      <c r="HF315" s="147">
        <f>PV(0.05,'PV factor'!W431,,-EC315)</f>
        <v>40453.830044648661</v>
      </c>
      <c r="HG315" s="147">
        <f>PV(0.05,'PV factor'!X431,,-ED315)</f>
        <v>38527.457185379666</v>
      </c>
      <c r="HH315" s="147">
        <f>PV(0.05,'PV factor'!Y431,,-EE315)</f>
        <v>36692.816367028259</v>
      </c>
      <c r="HI315" s="147">
        <f>PV(0.05,'PV factor'!Z431,,-EF315)</f>
        <v>34945.53939716977</v>
      </c>
      <c r="HJ315" s="147">
        <f>PV(0.05,'PV factor'!AA431,,-EG315)</f>
        <v>33281.466092542636</v>
      </c>
      <c r="HK315" s="147">
        <f>PV(0.05,'PV factor'!AB431,,-EH315)</f>
        <v>31696.634373850127</v>
      </c>
      <c r="HL315" s="147">
        <f>PV(0.05,'PV factor'!AC431,,-EI315)</f>
        <v>30187.270832238224</v>
      </c>
      <c r="HM315" s="147">
        <f>PV(0.05,'PV factor'!AD431,,-EJ315)</f>
        <v>28749.781744988777</v>
      </c>
      <c r="HN315" s="147">
        <f>PV(0.05,'PV factor'!AE431,,-EK315)</f>
        <v>27380.74451903694</v>
      </c>
      <c r="HO315" s="147">
        <f>PV(0.05,'PV factor'!AF431,,-EL315)</f>
        <v>26076.899541939933</v>
      </c>
      <c r="HP315" s="147">
        <f>PV(0.05,'PV factor'!AG431,,-EM315)</f>
        <v>24835.142420895176</v>
      </c>
      <c r="HQ315" s="147">
        <f>PV(0.05,'PV factor'!AH431,,-EN315)</f>
        <v>23652.516591328738</v>
      </c>
      <c r="HR315" s="147">
        <f>PV(0.05,'PV factor'!AI431,,-EO315)</f>
        <v>22526.206277455942</v>
      </c>
      <c r="HS315" s="147">
        <f>PV(0.05,'PV factor'!AJ431,,-EP315)</f>
        <v>21453.529788053274</v>
      </c>
      <c r="HT315" s="147">
        <f>PV(0.05,'PV factor'!AK431,,-EQ315)</f>
        <v>20431.933131479313</v>
      </c>
      <c r="HU315" s="147">
        <f>PV(0.05,'PV factor'!AL431,,-ER315)</f>
        <v>19458.983934742202</v>
      </c>
      <c r="HV315" s="147">
        <f>PV(0.05,'PV factor'!AM431,,-ES315)</f>
        <v>18532.365652135431</v>
      </c>
      <c r="HW315" s="147">
        <f>PV(0.05,'PV factor'!AN431,,-ET315)</f>
        <v>17649.872049652789</v>
      </c>
      <c r="HX315" s="147">
        <f>PV(0.05,'PV factor'!AO431,,-EU315)</f>
        <v>16809.401952050277</v>
      </c>
      <c r="HY315" s="147">
        <f>PV(0.05,'PV factor'!AP431,,-EV315)</f>
        <v>16008.954240047882</v>
      </c>
      <c r="HZ315" s="147">
        <f t="shared" si="459"/>
        <v>7778968.331796187</v>
      </c>
      <c r="IA315" s="147">
        <f t="shared" si="460"/>
        <v>1933878.058056185</v>
      </c>
      <c r="IB315" s="401">
        <f t="shared" si="461"/>
        <v>0.24860341057715127</v>
      </c>
    </row>
    <row r="316" spans="1:236" ht="90" customHeight="1" x14ac:dyDescent="0.2">
      <c r="A316" s="161" t="s">
        <v>2265</v>
      </c>
      <c r="B316" s="150" t="s">
        <v>3213</v>
      </c>
      <c r="C316" s="150" t="s">
        <v>3286</v>
      </c>
      <c r="D316" s="148">
        <v>16</v>
      </c>
      <c r="E316" s="150" t="s">
        <v>3287</v>
      </c>
      <c r="F316" s="151" t="s">
        <v>3288</v>
      </c>
      <c r="G316" s="151" t="s">
        <v>3289</v>
      </c>
      <c r="H316" s="79" t="s">
        <v>77</v>
      </c>
      <c r="I316" s="151" t="s">
        <v>2584</v>
      </c>
      <c r="J316" s="151">
        <v>5</v>
      </c>
      <c r="K316" s="95" t="s">
        <v>206</v>
      </c>
      <c r="L316" s="111">
        <v>4590</v>
      </c>
      <c r="M316" s="113" t="s">
        <v>3290</v>
      </c>
      <c r="N316" s="79" t="s">
        <v>147</v>
      </c>
      <c r="O316" s="79" t="s">
        <v>82</v>
      </c>
      <c r="P316" s="79" t="s">
        <v>280</v>
      </c>
      <c r="Q316" s="112" t="s">
        <v>100</v>
      </c>
      <c r="R316" s="79" t="s">
        <v>108</v>
      </c>
      <c r="S316" s="79" t="s">
        <v>99</v>
      </c>
      <c r="T316" s="79" t="s">
        <v>3291</v>
      </c>
      <c r="U316" s="79" t="s">
        <v>100</v>
      </c>
      <c r="V316" s="81">
        <v>1</v>
      </c>
      <c r="W316" s="149">
        <v>87000</v>
      </c>
      <c r="X316" s="149">
        <v>0</v>
      </c>
      <c r="Y316" s="149">
        <v>0</v>
      </c>
      <c r="Z316" s="149">
        <v>0</v>
      </c>
      <c r="AA316" s="149">
        <v>42000</v>
      </c>
      <c r="AB316" s="149">
        <v>27000</v>
      </c>
      <c r="AC316" s="149">
        <v>18000</v>
      </c>
      <c r="AD316" s="149">
        <v>0</v>
      </c>
      <c r="AE316" s="149">
        <v>0</v>
      </c>
      <c r="AF316" s="149">
        <v>0</v>
      </c>
      <c r="AG316" s="149">
        <v>0</v>
      </c>
      <c r="AH316" s="149">
        <v>0</v>
      </c>
      <c r="AI316" s="219"/>
      <c r="AJ316" s="162"/>
      <c r="AK316" s="162">
        <v>0</v>
      </c>
      <c r="AL316" s="162">
        <v>0</v>
      </c>
      <c r="AM316" s="162">
        <v>0</v>
      </c>
      <c r="AN316" s="162">
        <v>0</v>
      </c>
      <c r="AO316" s="162">
        <v>0</v>
      </c>
      <c r="AP316" s="162">
        <v>0</v>
      </c>
      <c r="AQ316" s="149">
        <v>0</v>
      </c>
      <c r="AR316" s="149">
        <v>0</v>
      </c>
      <c r="AS316" s="149">
        <v>0</v>
      </c>
      <c r="AT316" s="149">
        <v>0</v>
      </c>
      <c r="AU316" s="151"/>
      <c r="AV316" s="230">
        <f t="shared" si="427"/>
        <v>1</v>
      </c>
      <c r="AW316" s="230">
        <f t="shared" si="428"/>
        <v>0</v>
      </c>
      <c r="AX316" s="230" t="str">
        <f t="shared" si="429"/>
        <v>D1</v>
      </c>
      <c r="AY316" s="141">
        <f t="shared" si="430"/>
        <v>9</v>
      </c>
      <c r="AZ316" s="70">
        <f t="shared" si="431"/>
        <v>1</v>
      </c>
      <c r="BA316" s="70">
        <f t="shared" si="432"/>
        <v>1</v>
      </c>
      <c r="BB316" s="70">
        <f t="shared" si="433"/>
        <v>1</v>
      </c>
      <c r="BC316" s="70">
        <f t="shared" si="434"/>
        <v>1</v>
      </c>
      <c r="BD316" s="70">
        <f t="shared" si="435"/>
        <v>1</v>
      </c>
      <c r="BE316" s="70">
        <f t="shared" si="436"/>
        <v>1</v>
      </c>
      <c r="BF316" s="70">
        <f t="shared" si="437"/>
        <v>1</v>
      </c>
      <c r="BG316" s="71">
        <f t="shared" si="438"/>
        <v>0</v>
      </c>
      <c r="BH316" s="71">
        <f t="shared" si="439"/>
        <v>1</v>
      </c>
      <c r="BI316" s="71">
        <f t="shared" si="440"/>
        <v>0</v>
      </c>
      <c r="BJ316" s="71">
        <f t="shared" si="441"/>
        <v>1</v>
      </c>
      <c r="BK316" s="71">
        <f t="shared" si="442"/>
        <v>0</v>
      </c>
      <c r="BL316" s="70">
        <f t="shared" si="443"/>
        <v>1</v>
      </c>
      <c r="BM316" s="70">
        <f t="shared" si="444"/>
        <v>1</v>
      </c>
      <c r="BN316" s="70">
        <f t="shared" si="445"/>
        <v>0</v>
      </c>
      <c r="BO316" s="70">
        <f t="shared" si="446"/>
        <v>1</v>
      </c>
      <c r="BP316" s="144">
        <f t="shared" si="447"/>
        <v>0</v>
      </c>
      <c r="BQ316" s="144">
        <f t="shared" si="448"/>
        <v>0</v>
      </c>
      <c r="BR316" s="144">
        <f t="shared" si="449"/>
        <v>42000</v>
      </c>
      <c r="BS316" s="144">
        <f t="shared" si="450"/>
        <v>27000</v>
      </c>
      <c r="BT316" s="144">
        <f t="shared" si="451"/>
        <v>18000</v>
      </c>
      <c r="BU316" s="144">
        <f t="shared" si="452"/>
        <v>0</v>
      </c>
      <c r="BV316" s="144">
        <f t="shared" si="453"/>
        <v>0</v>
      </c>
      <c r="BW316" s="144">
        <f t="shared" si="454"/>
        <v>0</v>
      </c>
      <c r="BX316" s="144">
        <f t="shared" si="455"/>
        <v>0</v>
      </c>
      <c r="BY316" s="144">
        <f t="shared" si="456"/>
        <v>0</v>
      </c>
      <c r="BZ316" s="9">
        <v>0</v>
      </c>
      <c r="CA316" s="9">
        <v>0</v>
      </c>
      <c r="CB316" s="9">
        <v>0</v>
      </c>
      <c r="CC316" s="9">
        <v>0</v>
      </c>
      <c r="CD316" s="9">
        <v>0</v>
      </c>
      <c r="CE316" s="9">
        <v>0</v>
      </c>
      <c r="CF316" s="9">
        <v>0</v>
      </c>
      <c r="CG316" s="9">
        <v>0</v>
      </c>
      <c r="CH316" s="9">
        <v>0</v>
      </c>
      <c r="CI316" s="9">
        <v>0</v>
      </c>
      <c r="CJ316" s="9">
        <v>0</v>
      </c>
      <c r="CK316" s="9">
        <v>0</v>
      </c>
      <c r="CL316" s="9">
        <v>0</v>
      </c>
      <c r="CM316" s="9">
        <v>0</v>
      </c>
      <c r="CN316" s="9">
        <v>0</v>
      </c>
      <c r="CO316" s="9">
        <v>0</v>
      </c>
      <c r="CP316" s="9">
        <v>0</v>
      </c>
      <c r="CQ316" s="9">
        <v>0</v>
      </c>
      <c r="CR316" s="9">
        <v>0</v>
      </c>
      <c r="CS316" s="9">
        <v>0</v>
      </c>
      <c r="CT316" s="9">
        <v>0</v>
      </c>
      <c r="CU316" s="9">
        <v>0</v>
      </c>
      <c r="CV316" s="9">
        <v>0</v>
      </c>
      <c r="CW316" s="9">
        <v>0</v>
      </c>
      <c r="CX316" s="9">
        <v>0</v>
      </c>
      <c r="CY316" s="9">
        <v>0</v>
      </c>
      <c r="CZ316" s="9">
        <v>0</v>
      </c>
      <c r="DA316" s="9">
        <v>0</v>
      </c>
      <c r="DB316" s="9">
        <v>0</v>
      </c>
      <c r="DC316" s="9">
        <v>0</v>
      </c>
      <c r="DD316" s="9">
        <v>0</v>
      </c>
      <c r="DE316" s="9">
        <v>0</v>
      </c>
      <c r="DF316" s="9">
        <v>0</v>
      </c>
      <c r="DG316" s="144">
        <f t="shared" si="457"/>
        <v>4590</v>
      </c>
      <c r="DH316" s="144">
        <f t="shared" ref="DH316:EW316" si="517">DG316</f>
        <v>4590</v>
      </c>
      <c r="DI316" s="144">
        <f t="shared" si="517"/>
        <v>4590</v>
      </c>
      <c r="DJ316" s="144">
        <f t="shared" si="517"/>
        <v>4590</v>
      </c>
      <c r="DK316" s="144">
        <f t="shared" si="517"/>
        <v>4590</v>
      </c>
      <c r="DL316" s="144">
        <f t="shared" si="517"/>
        <v>4590</v>
      </c>
      <c r="DM316" s="144">
        <f t="shared" si="517"/>
        <v>4590</v>
      </c>
      <c r="DN316" s="144">
        <f t="shared" si="517"/>
        <v>4590</v>
      </c>
      <c r="DO316" s="144">
        <f t="shared" si="517"/>
        <v>4590</v>
      </c>
      <c r="DP316" s="144">
        <f t="shared" si="517"/>
        <v>4590</v>
      </c>
      <c r="DQ316" s="144">
        <f t="shared" si="517"/>
        <v>4590</v>
      </c>
      <c r="DR316" s="144">
        <f t="shared" si="517"/>
        <v>4590</v>
      </c>
      <c r="DS316" s="144">
        <f t="shared" si="517"/>
        <v>4590</v>
      </c>
      <c r="DT316" s="144">
        <f t="shared" si="517"/>
        <v>4590</v>
      </c>
      <c r="DU316" s="144">
        <f t="shared" si="517"/>
        <v>4590</v>
      </c>
      <c r="DV316" s="144">
        <f t="shared" si="517"/>
        <v>4590</v>
      </c>
      <c r="DW316" s="144">
        <f t="shared" si="517"/>
        <v>4590</v>
      </c>
      <c r="DX316" s="144">
        <f t="shared" si="517"/>
        <v>4590</v>
      </c>
      <c r="DY316" s="144">
        <f t="shared" si="517"/>
        <v>4590</v>
      </c>
      <c r="DZ316" s="144">
        <f t="shared" si="517"/>
        <v>4590</v>
      </c>
      <c r="EA316" s="144">
        <f t="shared" si="517"/>
        <v>4590</v>
      </c>
      <c r="EB316" s="144">
        <f t="shared" si="517"/>
        <v>4590</v>
      </c>
      <c r="EC316" s="144">
        <f t="shared" si="517"/>
        <v>4590</v>
      </c>
      <c r="ED316" s="144">
        <f t="shared" si="517"/>
        <v>4590</v>
      </c>
      <c r="EE316" s="144">
        <f t="shared" si="517"/>
        <v>4590</v>
      </c>
      <c r="EF316" s="144">
        <f t="shared" si="517"/>
        <v>4590</v>
      </c>
      <c r="EG316" s="144">
        <f t="shared" si="517"/>
        <v>4590</v>
      </c>
      <c r="EH316" s="144">
        <f t="shared" si="517"/>
        <v>4590</v>
      </c>
      <c r="EI316" s="144">
        <f t="shared" si="517"/>
        <v>4590</v>
      </c>
      <c r="EJ316" s="144">
        <f t="shared" si="517"/>
        <v>4590</v>
      </c>
      <c r="EK316" s="144">
        <f t="shared" si="517"/>
        <v>4590</v>
      </c>
      <c r="EL316" s="144">
        <f t="shared" si="517"/>
        <v>4590</v>
      </c>
      <c r="EM316" s="144">
        <f t="shared" si="517"/>
        <v>4590</v>
      </c>
      <c r="EN316" s="144">
        <f t="shared" si="517"/>
        <v>4590</v>
      </c>
      <c r="EO316" s="144">
        <f t="shared" si="517"/>
        <v>4590</v>
      </c>
      <c r="EP316" s="144">
        <f t="shared" si="517"/>
        <v>4590</v>
      </c>
      <c r="EQ316" s="144">
        <f t="shared" si="517"/>
        <v>4590</v>
      </c>
      <c r="ER316" s="144">
        <f t="shared" si="517"/>
        <v>4590</v>
      </c>
      <c r="ES316" s="144">
        <f t="shared" si="517"/>
        <v>4590</v>
      </c>
      <c r="ET316" s="144">
        <f t="shared" si="517"/>
        <v>4590</v>
      </c>
      <c r="EU316" s="144">
        <f t="shared" si="517"/>
        <v>4590</v>
      </c>
      <c r="EV316" s="144">
        <f t="shared" si="517"/>
        <v>4590</v>
      </c>
      <c r="EW316" s="144">
        <f t="shared" si="517"/>
        <v>4590</v>
      </c>
      <c r="EX316" s="147">
        <f>PV(0.05,'PV factor'!C341,,-BR316)</f>
        <v>38095.238095238092</v>
      </c>
      <c r="EY316" s="147">
        <f>PV(0.05,'PV factor'!D341,,-BS316)</f>
        <v>23323.615160349851</v>
      </c>
      <c r="EZ316" s="147">
        <f>PV(0.05,'PV factor'!E341,,-BT316)</f>
        <v>14808.644546253876</v>
      </c>
      <c r="FA316" s="147">
        <f>PV(0.05,'PV factor'!F341,,-BU316)</f>
        <v>0</v>
      </c>
      <c r="FB316" s="147">
        <f>PV(0.05,'PV factor'!G341,,-BV316)</f>
        <v>0</v>
      </c>
      <c r="FC316" s="147">
        <f>PV(0.05,'PV factor'!H341,,-BW316)</f>
        <v>0</v>
      </c>
      <c r="FD316" s="147">
        <f>PV(0.05,'PV factor'!I341,,-BX316)</f>
        <v>0</v>
      </c>
      <c r="FE316" s="147">
        <f>PV(0.05,'PV factor'!J341,,-BY316)</f>
        <v>0</v>
      </c>
      <c r="FF316" s="147">
        <f>PV(0.05,'PV factor'!K341,,-BZ316)</f>
        <v>0</v>
      </c>
      <c r="FG316" s="147">
        <f>PV(0.05,'PV factor'!L341,,-CA316)</f>
        <v>0</v>
      </c>
      <c r="FH316" s="147">
        <f>PV(0.05,'PV factor'!M341,,-CB316)</f>
        <v>0</v>
      </c>
      <c r="FI316" s="147">
        <f>PV(0.05,'PV factor'!N341,,-CC316)</f>
        <v>0</v>
      </c>
      <c r="FJ316" s="147">
        <f>PV(0.05,'PV factor'!O341,,-CD316)</f>
        <v>0</v>
      </c>
      <c r="FK316" s="147">
        <f>PV(0.05,'PV factor'!P341,,-CE316)</f>
        <v>0</v>
      </c>
      <c r="FL316" s="147">
        <f>PV(0.05,'PV factor'!Q341,,-CF316)</f>
        <v>0</v>
      </c>
      <c r="FM316" s="147">
        <f>PV(0.05,'PV factor'!R341,,-CG316)</f>
        <v>0</v>
      </c>
      <c r="FN316" s="147">
        <f>PV(0.05,'PV factor'!S341,,-CH316)</f>
        <v>0</v>
      </c>
      <c r="FO316" s="147">
        <f>PV(0.05,'PV factor'!T341,,-CI316)</f>
        <v>0</v>
      </c>
      <c r="FP316" s="147">
        <f>PV(0.05,'PV factor'!U341,,-CJ316)</f>
        <v>0</v>
      </c>
      <c r="FQ316" s="147">
        <f>PV(0.05,'PV factor'!V341,,-CK316)</f>
        <v>0</v>
      </c>
      <c r="FR316" s="147">
        <f>PV(0.05,'PV factor'!W341,,-CL316)</f>
        <v>0</v>
      </c>
      <c r="FS316" s="147">
        <f>PV(0.05,'PV factor'!X341,,-CM316)</f>
        <v>0</v>
      </c>
      <c r="FT316" s="147">
        <f>PV(0.05,'PV factor'!Y341,,-CN316)</f>
        <v>0</v>
      </c>
      <c r="FU316" s="147">
        <f>PV(0.05,'PV factor'!Z341,,-CO316)</f>
        <v>0</v>
      </c>
      <c r="FV316" s="147">
        <f>PV(0.05,'PV factor'!AA341,,-CP316)</f>
        <v>0</v>
      </c>
      <c r="FW316" s="147">
        <f>PV(0.05,'PV factor'!AB341,,-CQ316)</f>
        <v>0</v>
      </c>
      <c r="FX316" s="147">
        <f>PV(0.05,'PV factor'!AC341,,-CR316)</f>
        <v>0</v>
      </c>
      <c r="FY316" s="147">
        <f>PV(0.05,'PV factor'!AD341,,-CS316)</f>
        <v>0</v>
      </c>
      <c r="FZ316" s="147">
        <f>PV(0.05,'PV factor'!AE341,,-CT316)</f>
        <v>0</v>
      </c>
      <c r="GA316" s="147">
        <f>PV(0.05,'PV factor'!AF341,,-CU316)</f>
        <v>0</v>
      </c>
      <c r="GB316" s="147">
        <f>PV(0.05,'PV factor'!AG341,,-CV316)</f>
        <v>0</v>
      </c>
      <c r="GC316" s="147">
        <f>PV(0.05,'PV factor'!AH341,,-CW316)</f>
        <v>0</v>
      </c>
      <c r="GD316" s="147">
        <f>PV(0.05,'PV factor'!AI341,,-CX316)</f>
        <v>0</v>
      </c>
      <c r="GE316" s="147">
        <f>PV(0.05,'PV factor'!AJ341,,-CY316)</f>
        <v>0</v>
      </c>
      <c r="GF316" s="147">
        <f>PV(0.05,'PV factor'!AK341,,-CZ316)</f>
        <v>0</v>
      </c>
      <c r="GG316" s="147">
        <f>PV(0.05,'PV factor'!AL341,,-DA316)</f>
        <v>0</v>
      </c>
      <c r="GH316" s="147">
        <f>PV(0.05,'PV factor'!AM341,,-DB316)</f>
        <v>0</v>
      </c>
      <c r="GI316" s="147">
        <f>PV(0.05,'PV factor'!AN341,,-DC316)</f>
        <v>0</v>
      </c>
      <c r="GJ316" s="147">
        <f>PV(0.05,'PV factor'!AO341,,-DD316)</f>
        <v>0</v>
      </c>
      <c r="GK316" s="147">
        <f>PV(0.05,'PV factor'!AP341,,-DE316)</f>
        <v>0</v>
      </c>
      <c r="GL316" s="147">
        <f>PV(0.05,'PV factor'!C341,,-DI316)</f>
        <v>4163.2653061224491</v>
      </c>
      <c r="GM316" s="147">
        <f>PV(0.05,'PV factor'!D341,,-DJ316)</f>
        <v>3965.0145772594747</v>
      </c>
      <c r="GN316" s="147">
        <f>PV(0.05,'PV factor'!E341,,-DK316)</f>
        <v>3776.2043592947384</v>
      </c>
      <c r="GO316" s="147">
        <f>PV(0.05,'PV factor'!F341,,-DL316)</f>
        <v>3596.3851040902264</v>
      </c>
      <c r="GP316" s="147">
        <f>PV(0.05,'PV factor'!G341,,-DM316)</f>
        <v>3425.128670562121</v>
      </c>
      <c r="GQ316" s="147">
        <f>PV(0.05,'PV factor'!H341,,-DN316)</f>
        <v>3262.0273052972575</v>
      </c>
      <c r="GR316" s="147">
        <f>PV(0.05,'PV factor'!I341,,-DO316)</f>
        <v>3106.6926717116739</v>
      </c>
      <c r="GS316" s="147">
        <f>PV(0.05,'PV factor'!J341,,-DP316)</f>
        <v>2958.7549254396895</v>
      </c>
      <c r="GT316" s="147">
        <f>PV(0.05,'PV factor'!K341,,-DQ316)</f>
        <v>2817.8618337520852</v>
      </c>
      <c r="GU316" s="147">
        <f>PV(0.05,'PV factor'!L341,,-DR316)</f>
        <v>2683.6779369067476</v>
      </c>
      <c r="GV316" s="147">
        <f>PV(0.05,'PV factor'!M341,,-DS316)</f>
        <v>2555.8837494349982</v>
      </c>
      <c r="GW316" s="147">
        <f>PV(0.05,'PV factor'!N341,,-DT316)</f>
        <v>2434.1749994619026</v>
      </c>
      <c r="GX316" s="147">
        <f>PV(0.05,'PV factor'!O341,,-DU316)</f>
        <v>2318.2619042494316</v>
      </c>
      <c r="GY316" s="147">
        <f>PV(0.05,'PV factor'!P341,,-DV316)</f>
        <v>2207.8684802375533</v>
      </c>
      <c r="GZ316" s="147">
        <f>PV(0.05,'PV factor'!Q341,,-DW316)</f>
        <v>2102.7318859405268</v>
      </c>
      <c r="HA316" s="147">
        <f>PV(0.05,'PV factor'!R341,,-DX316)</f>
        <v>2002.601796133835</v>
      </c>
      <c r="HB316" s="147">
        <f>PV(0.05,'PV factor'!S341,,-DY316)</f>
        <v>1907.2398058417477</v>
      </c>
      <c r="HC316" s="147">
        <f>PV(0.05,'PV factor'!T341,,-DZ316)</f>
        <v>1816.4188627064264</v>
      </c>
      <c r="HD316" s="147">
        <f>PV(0.05,'PV factor'!U341,,-EA316)</f>
        <v>1729.9227263870728</v>
      </c>
      <c r="HE316" s="147">
        <f>PV(0.05,'PV factor'!V341,,-EB316)</f>
        <v>1647.5454537019741</v>
      </c>
      <c r="HF316" s="147">
        <f>PV(0.05,'PV factor'!W341,,-EC316)</f>
        <v>1569.0909082875944</v>
      </c>
      <c r="HG316" s="147">
        <f>PV(0.05,'PV factor'!X341,,-ED316)</f>
        <v>1494.3722936072325</v>
      </c>
      <c r="HH316" s="147">
        <f>PV(0.05,'PV factor'!Y341,,-EE316)</f>
        <v>1423.2117081973645</v>
      </c>
      <c r="HI316" s="147">
        <f>PV(0.05,'PV factor'!Z341,,-EF316)</f>
        <v>1355.4397220927281</v>
      </c>
      <c r="HJ316" s="147">
        <f>PV(0.05,'PV factor'!AA341,,-EG316)</f>
        <v>1290.8949734216458</v>
      </c>
      <c r="HK316" s="147">
        <f>PV(0.05,'PV factor'!AB341,,-EH316)</f>
        <v>1229.4237842110911</v>
      </c>
      <c r="HL316" s="147">
        <f>PV(0.05,'PV factor'!AC341,,-EI316)</f>
        <v>1170.8797944867536</v>
      </c>
      <c r="HM316" s="147">
        <f>PV(0.05,'PV factor'!AD341,,-EJ316)</f>
        <v>1115.1236137969079</v>
      </c>
      <c r="HN316" s="147">
        <f>PV(0.05,'PV factor'!AE341,,-EK316)</f>
        <v>1062.0224893303889</v>
      </c>
      <c r="HO316" s="147">
        <f>PV(0.05,'PV factor'!AF341,,-EL316)</f>
        <v>1011.4499898384652</v>
      </c>
      <c r="HP316" s="147">
        <f>PV(0.05,'PV factor'!AG341,,-EM316)</f>
        <v>963.28570460806213</v>
      </c>
      <c r="HQ316" s="147">
        <f>PV(0.05,'PV factor'!AH341,,-EN316)</f>
        <v>917.414956769583</v>
      </c>
      <c r="HR316" s="147">
        <f>PV(0.05,'PV factor'!AI341,,-EO316)</f>
        <v>873.72853025674578</v>
      </c>
      <c r="HS316" s="147">
        <f>PV(0.05,'PV factor'!AJ341,,-EP316)</f>
        <v>832.12240976832913</v>
      </c>
      <c r="HT316" s="147">
        <f>PV(0.05,'PV factor'!AK341,,-EQ316)</f>
        <v>792.49753311269455</v>
      </c>
      <c r="HU316" s="147">
        <f>PV(0.05,'PV factor'!AL341,,-ER316)</f>
        <v>754.75955534542334</v>
      </c>
      <c r="HV316" s="147">
        <f>PV(0.05,'PV factor'!AM341,,-ES316)</f>
        <v>718.81862413849854</v>
      </c>
      <c r="HW316" s="147">
        <f>PV(0.05,'PV factor'!AN341,,-ET316)</f>
        <v>684.58916584618896</v>
      </c>
      <c r="HX316" s="147">
        <f>PV(0.05,'PV factor'!AO341,,-EU316)</f>
        <v>651.9896817582752</v>
      </c>
      <c r="HY316" s="147">
        <f>PV(0.05,'PV factor'!AP341,,-EV316)</f>
        <v>620.94255405550018</v>
      </c>
      <c r="HZ316" s="147">
        <f t="shared" si="459"/>
        <v>76227.497801841819</v>
      </c>
      <c r="IA316" s="147">
        <f t="shared" si="460"/>
        <v>18925.99801732901</v>
      </c>
      <c r="IB316" s="401">
        <f t="shared" si="461"/>
        <v>0.2482830810809025</v>
      </c>
    </row>
    <row r="317" spans="1:236" ht="90" customHeight="1" x14ac:dyDescent="0.2">
      <c r="A317" s="161" t="s">
        <v>1392</v>
      </c>
      <c r="B317" s="150" t="s">
        <v>1393</v>
      </c>
      <c r="C317" s="150" t="s">
        <v>1431</v>
      </c>
      <c r="D317" s="148">
        <v>6</v>
      </c>
      <c r="E317" s="150" t="s">
        <v>1432</v>
      </c>
      <c r="F317" s="151" t="s">
        <v>1433</v>
      </c>
      <c r="G317" s="151" t="s">
        <v>1434</v>
      </c>
      <c r="H317" s="79" t="s">
        <v>77</v>
      </c>
      <c r="I317" s="151" t="s">
        <v>1435</v>
      </c>
      <c r="J317" s="151">
        <v>40</v>
      </c>
      <c r="K317" s="227" t="s">
        <v>79</v>
      </c>
      <c r="L317" s="79">
        <v>6012</v>
      </c>
      <c r="M317" s="79" t="s">
        <v>1412</v>
      </c>
      <c r="N317" s="79" t="s">
        <v>81</v>
      </c>
      <c r="O317" s="13" t="s">
        <v>217</v>
      </c>
      <c r="P317" s="79" t="s">
        <v>225</v>
      </c>
      <c r="Q317" s="112" t="s">
        <v>100</v>
      </c>
      <c r="R317" s="79" t="s">
        <v>108</v>
      </c>
      <c r="S317" s="79" t="s">
        <v>99</v>
      </c>
      <c r="T317" s="79" t="s">
        <v>1400</v>
      </c>
      <c r="U317" s="79" t="s">
        <v>100</v>
      </c>
      <c r="V317" s="81">
        <v>1</v>
      </c>
      <c r="W317" s="162">
        <v>550000</v>
      </c>
      <c r="X317" s="162">
        <v>10000</v>
      </c>
      <c r="Y317" s="162">
        <v>0</v>
      </c>
      <c r="Z317" s="162">
        <v>0</v>
      </c>
      <c r="AA317" s="162">
        <v>0</v>
      </c>
      <c r="AB317" s="162">
        <v>0</v>
      </c>
      <c r="AC317" s="162">
        <v>0</v>
      </c>
      <c r="AD317" s="162">
        <v>10000</v>
      </c>
      <c r="AE317" s="149">
        <v>340000</v>
      </c>
      <c r="AF317" s="149">
        <v>200000</v>
      </c>
      <c r="AG317" s="149">
        <v>0</v>
      </c>
      <c r="AH317" s="149">
        <v>0</v>
      </c>
      <c r="AI317" s="79">
        <v>0</v>
      </c>
      <c r="AJ317" s="162">
        <v>0</v>
      </c>
      <c r="AK317" s="162">
        <v>0</v>
      </c>
      <c r="AL317" s="162">
        <v>0</v>
      </c>
      <c r="AM317" s="162">
        <v>0</v>
      </c>
      <c r="AN317" s="162">
        <v>0</v>
      </c>
      <c r="AO317" s="162">
        <v>0</v>
      </c>
      <c r="AP317" s="162">
        <v>0</v>
      </c>
      <c r="AQ317" s="149">
        <v>0</v>
      </c>
      <c r="AR317" s="149">
        <v>0</v>
      </c>
      <c r="AS317" s="149">
        <v>0</v>
      </c>
      <c r="AT317" s="149">
        <v>0</v>
      </c>
      <c r="AU317" s="151"/>
      <c r="AV317" s="230">
        <f t="shared" si="427"/>
        <v>0</v>
      </c>
      <c r="AW317" s="230">
        <f t="shared" si="428"/>
        <v>0</v>
      </c>
      <c r="AX317" s="230" t="str">
        <f t="shared" si="429"/>
        <v>B1</v>
      </c>
      <c r="AY317" s="141">
        <f t="shared" si="430"/>
        <v>9</v>
      </c>
      <c r="AZ317" s="70">
        <f t="shared" si="431"/>
        <v>1</v>
      </c>
      <c r="BA317" s="70">
        <f t="shared" si="432"/>
        <v>1</v>
      </c>
      <c r="BB317" s="70">
        <f t="shared" si="433"/>
        <v>1</v>
      </c>
      <c r="BC317" s="70">
        <f t="shared" si="434"/>
        <v>1</v>
      </c>
      <c r="BD317" s="70">
        <f t="shared" si="435"/>
        <v>1</v>
      </c>
      <c r="BE317" s="70">
        <f t="shared" si="436"/>
        <v>1</v>
      </c>
      <c r="BF317" s="70">
        <f t="shared" si="437"/>
        <v>1</v>
      </c>
      <c r="BG317" s="71">
        <f t="shared" si="438"/>
        <v>0</v>
      </c>
      <c r="BH317" s="71">
        <f t="shared" si="439"/>
        <v>1</v>
      </c>
      <c r="BI317" s="71">
        <f t="shared" si="440"/>
        <v>0</v>
      </c>
      <c r="BJ317" s="71">
        <f t="shared" si="441"/>
        <v>0</v>
      </c>
      <c r="BK317" s="71">
        <f t="shared" si="442"/>
        <v>1</v>
      </c>
      <c r="BL317" s="70">
        <f t="shared" si="443"/>
        <v>1</v>
      </c>
      <c r="BM317" s="70">
        <f t="shared" si="444"/>
        <v>1</v>
      </c>
      <c r="BN317" s="70">
        <f t="shared" si="445"/>
        <v>0</v>
      </c>
      <c r="BO317" s="70">
        <f t="shared" si="446"/>
        <v>1</v>
      </c>
      <c r="BP317" s="144">
        <f t="shared" si="447"/>
        <v>0</v>
      </c>
      <c r="BQ317" s="144">
        <f t="shared" si="448"/>
        <v>0</v>
      </c>
      <c r="BR317" s="144">
        <f t="shared" si="449"/>
        <v>0</v>
      </c>
      <c r="BS317" s="144">
        <f t="shared" si="450"/>
        <v>0</v>
      </c>
      <c r="BT317" s="144">
        <f t="shared" si="451"/>
        <v>0</v>
      </c>
      <c r="BU317" s="144">
        <f t="shared" si="452"/>
        <v>10000</v>
      </c>
      <c r="BV317" s="144">
        <f t="shared" si="453"/>
        <v>340000</v>
      </c>
      <c r="BW317" s="144">
        <f t="shared" si="454"/>
        <v>200000</v>
      </c>
      <c r="BX317" s="144">
        <f t="shared" si="455"/>
        <v>0</v>
      </c>
      <c r="BY317" s="144">
        <f t="shared" si="456"/>
        <v>0</v>
      </c>
      <c r="BZ317" s="9">
        <v>0</v>
      </c>
      <c r="CA317" s="9">
        <v>0</v>
      </c>
      <c r="CB317" s="9">
        <v>0</v>
      </c>
      <c r="CC317" s="9">
        <v>0</v>
      </c>
      <c r="CD317" s="9">
        <v>0</v>
      </c>
      <c r="CE317" s="9">
        <v>0</v>
      </c>
      <c r="CF317" s="9">
        <v>0</v>
      </c>
      <c r="CG317" s="9">
        <v>0</v>
      </c>
      <c r="CH317" s="9">
        <v>0</v>
      </c>
      <c r="CI317" s="9">
        <v>0</v>
      </c>
      <c r="CJ317" s="9">
        <v>0</v>
      </c>
      <c r="CK317" s="9">
        <v>0</v>
      </c>
      <c r="CL317" s="9">
        <v>0</v>
      </c>
      <c r="CM317" s="9">
        <v>0</v>
      </c>
      <c r="CN317" s="9">
        <v>0</v>
      </c>
      <c r="CO317" s="9">
        <v>0</v>
      </c>
      <c r="CP317" s="9">
        <v>0</v>
      </c>
      <c r="CQ317" s="9">
        <v>0</v>
      </c>
      <c r="CR317" s="9">
        <v>0</v>
      </c>
      <c r="CS317" s="9">
        <v>0</v>
      </c>
      <c r="CT317" s="9">
        <v>0</v>
      </c>
      <c r="CU317" s="9">
        <v>0</v>
      </c>
      <c r="CV317" s="9">
        <v>0</v>
      </c>
      <c r="CW317" s="9">
        <v>0</v>
      </c>
      <c r="CX317" s="9">
        <v>0</v>
      </c>
      <c r="CY317" s="9">
        <v>0</v>
      </c>
      <c r="CZ317" s="9">
        <v>0</v>
      </c>
      <c r="DA317" s="9">
        <v>0</v>
      </c>
      <c r="DB317" s="9">
        <v>0</v>
      </c>
      <c r="DC317" s="9">
        <v>0</v>
      </c>
      <c r="DD317" s="9">
        <v>0</v>
      </c>
      <c r="DE317" s="9">
        <v>0</v>
      </c>
      <c r="DF317" s="9">
        <v>0</v>
      </c>
      <c r="DG317" s="144">
        <f t="shared" si="457"/>
        <v>6012</v>
      </c>
      <c r="DH317" s="144">
        <f t="shared" ref="DH317:EW317" si="518">DG317</f>
        <v>6012</v>
      </c>
      <c r="DI317" s="144">
        <f t="shared" si="518"/>
        <v>6012</v>
      </c>
      <c r="DJ317" s="144">
        <f t="shared" si="518"/>
        <v>6012</v>
      </c>
      <c r="DK317" s="144">
        <f t="shared" si="518"/>
        <v>6012</v>
      </c>
      <c r="DL317" s="144">
        <f t="shared" si="518"/>
        <v>6012</v>
      </c>
      <c r="DM317" s="144">
        <f t="shared" si="518"/>
        <v>6012</v>
      </c>
      <c r="DN317" s="144">
        <f t="shared" si="518"/>
        <v>6012</v>
      </c>
      <c r="DO317" s="144">
        <f t="shared" si="518"/>
        <v>6012</v>
      </c>
      <c r="DP317" s="144">
        <f t="shared" si="518"/>
        <v>6012</v>
      </c>
      <c r="DQ317" s="144">
        <f t="shared" si="518"/>
        <v>6012</v>
      </c>
      <c r="DR317" s="144">
        <f t="shared" si="518"/>
        <v>6012</v>
      </c>
      <c r="DS317" s="144">
        <f t="shared" si="518"/>
        <v>6012</v>
      </c>
      <c r="DT317" s="144">
        <f t="shared" si="518"/>
        <v>6012</v>
      </c>
      <c r="DU317" s="144">
        <f t="shared" si="518"/>
        <v>6012</v>
      </c>
      <c r="DV317" s="144">
        <f t="shared" si="518"/>
        <v>6012</v>
      </c>
      <c r="DW317" s="144">
        <f t="shared" si="518"/>
        <v>6012</v>
      </c>
      <c r="DX317" s="144">
        <f t="shared" si="518"/>
        <v>6012</v>
      </c>
      <c r="DY317" s="144">
        <f t="shared" si="518"/>
        <v>6012</v>
      </c>
      <c r="DZ317" s="144">
        <f t="shared" si="518"/>
        <v>6012</v>
      </c>
      <c r="EA317" s="144">
        <f t="shared" si="518"/>
        <v>6012</v>
      </c>
      <c r="EB317" s="144">
        <f t="shared" si="518"/>
        <v>6012</v>
      </c>
      <c r="EC317" s="144">
        <f t="shared" si="518"/>
        <v>6012</v>
      </c>
      <c r="ED317" s="144">
        <f t="shared" si="518"/>
        <v>6012</v>
      </c>
      <c r="EE317" s="144">
        <f t="shared" si="518"/>
        <v>6012</v>
      </c>
      <c r="EF317" s="144">
        <f t="shared" si="518"/>
        <v>6012</v>
      </c>
      <c r="EG317" s="144">
        <f t="shared" si="518"/>
        <v>6012</v>
      </c>
      <c r="EH317" s="144">
        <f t="shared" si="518"/>
        <v>6012</v>
      </c>
      <c r="EI317" s="144">
        <f t="shared" si="518"/>
        <v>6012</v>
      </c>
      <c r="EJ317" s="144">
        <f t="shared" si="518"/>
        <v>6012</v>
      </c>
      <c r="EK317" s="144">
        <f t="shared" si="518"/>
        <v>6012</v>
      </c>
      <c r="EL317" s="144">
        <f t="shared" si="518"/>
        <v>6012</v>
      </c>
      <c r="EM317" s="144">
        <f t="shared" si="518"/>
        <v>6012</v>
      </c>
      <c r="EN317" s="144">
        <f t="shared" si="518"/>
        <v>6012</v>
      </c>
      <c r="EO317" s="144">
        <f t="shared" si="518"/>
        <v>6012</v>
      </c>
      <c r="EP317" s="144">
        <f t="shared" si="518"/>
        <v>6012</v>
      </c>
      <c r="EQ317" s="144">
        <f t="shared" si="518"/>
        <v>6012</v>
      </c>
      <c r="ER317" s="144">
        <f t="shared" si="518"/>
        <v>6012</v>
      </c>
      <c r="ES317" s="144">
        <f t="shared" si="518"/>
        <v>6012</v>
      </c>
      <c r="ET317" s="144">
        <f t="shared" si="518"/>
        <v>6012</v>
      </c>
      <c r="EU317" s="144">
        <f t="shared" si="518"/>
        <v>6012</v>
      </c>
      <c r="EV317" s="144">
        <f t="shared" si="518"/>
        <v>6012</v>
      </c>
      <c r="EW317" s="144">
        <f t="shared" si="518"/>
        <v>6012</v>
      </c>
      <c r="EX317" s="147">
        <f>PV(0.05,'PV factor'!C117,,-BR317)</f>
        <v>0</v>
      </c>
      <c r="EY317" s="147">
        <f>PV(0.05,'PV factor'!D117,,-BS317)</f>
        <v>0</v>
      </c>
      <c r="EZ317" s="147">
        <f>PV(0.05,'PV factor'!E117,,-BT317)</f>
        <v>0</v>
      </c>
      <c r="FA317" s="147">
        <f>PV(0.05,'PV factor'!F117,,-BU317)</f>
        <v>7835.2616646845891</v>
      </c>
      <c r="FB317" s="147">
        <f>PV(0.05,'PV factor'!G117,,-BV317)</f>
        <v>253713.2348564534</v>
      </c>
      <c r="FC317" s="147">
        <f>PV(0.05,'PV factor'!H117,,-BW317)</f>
        <v>142136.2660260243</v>
      </c>
      <c r="FD317" s="147">
        <f>PV(0.05,'PV factor'!I117,,-BX317)</f>
        <v>0</v>
      </c>
      <c r="FE317" s="147">
        <f>PV(0.05,'PV factor'!J117,,-BY317)</f>
        <v>0</v>
      </c>
      <c r="FF317" s="147">
        <f>PV(0.05,'PV factor'!K117,,-BZ317)</f>
        <v>0</v>
      </c>
      <c r="FG317" s="147">
        <f>PV(0.05,'PV factor'!L117,,-CA317)</f>
        <v>0</v>
      </c>
      <c r="FH317" s="147">
        <f>PV(0.05,'PV factor'!M117,,-CB317)</f>
        <v>0</v>
      </c>
      <c r="FI317" s="147">
        <f>PV(0.05,'PV factor'!N117,,-CC317)</f>
        <v>0</v>
      </c>
      <c r="FJ317" s="147">
        <f>PV(0.05,'PV factor'!O117,,-CD317)</f>
        <v>0</v>
      </c>
      <c r="FK317" s="147">
        <f>PV(0.05,'PV factor'!P117,,-CE317)</f>
        <v>0</v>
      </c>
      <c r="FL317" s="147">
        <f>PV(0.05,'PV factor'!Q117,,-CF317)</f>
        <v>0</v>
      </c>
      <c r="FM317" s="147">
        <f>PV(0.05,'PV factor'!R117,,-CG317)</f>
        <v>0</v>
      </c>
      <c r="FN317" s="147">
        <f>PV(0.05,'PV factor'!S117,,-CH317)</f>
        <v>0</v>
      </c>
      <c r="FO317" s="147">
        <f>PV(0.05,'PV factor'!T117,,-CI317)</f>
        <v>0</v>
      </c>
      <c r="FP317" s="147">
        <f>PV(0.05,'PV factor'!U117,,-CJ317)</f>
        <v>0</v>
      </c>
      <c r="FQ317" s="147">
        <f>PV(0.05,'PV factor'!V117,,-CK317)</f>
        <v>0</v>
      </c>
      <c r="FR317" s="147">
        <f>PV(0.05,'PV factor'!W117,,-CL317)</f>
        <v>0</v>
      </c>
      <c r="FS317" s="147">
        <f>PV(0.05,'PV factor'!X117,,-CM317)</f>
        <v>0</v>
      </c>
      <c r="FT317" s="147">
        <f>PV(0.05,'PV factor'!Y117,,-CN317)</f>
        <v>0</v>
      </c>
      <c r="FU317" s="147">
        <f>PV(0.05,'PV factor'!Z117,,-CO317)</f>
        <v>0</v>
      </c>
      <c r="FV317" s="147">
        <f>PV(0.05,'PV factor'!AA117,,-CP317)</f>
        <v>0</v>
      </c>
      <c r="FW317" s="147">
        <f>PV(0.05,'PV factor'!AB117,,-CQ317)</f>
        <v>0</v>
      </c>
      <c r="FX317" s="147">
        <f>PV(0.05,'PV factor'!AC117,,-CR317)</f>
        <v>0</v>
      </c>
      <c r="FY317" s="147">
        <f>PV(0.05,'PV factor'!AD117,,-CS317)</f>
        <v>0</v>
      </c>
      <c r="FZ317" s="147">
        <f>PV(0.05,'PV factor'!AE117,,-CT317)</f>
        <v>0</v>
      </c>
      <c r="GA317" s="147">
        <f>PV(0.05,'PV factor'!AF117,,-CU317)</f>
        <v>0</v>
      </c>
      <c r="GB317" s="147">
        <f>PV(0.05,'PV factor'!AG117,,-CV317)</f>
        <v>0</v>
      </c>
      <c r="GC317" s="147">
        <f>PV(0.05,'PV factor'!AH117,,-CW317)</f>
        <v>0</v>
      </c>
      <c r="GD317" s="147">
        <f>PV(0.05,'PV factor'!AI117,,-CX317)</f>
        <v>0</v>
      </c>
      <c r="GE317" s="147">
        <f>PV(0.05,'PV factor'!AJ117,,-CY317)</f>
        <v>0</v>
      </c>
      <c r="GF317" s="147">
        <f>PV(0.05,'PV factor'!AK117,,-CZ317)</f>
        <v>0</v>
      </c>
      <c r="GG317" s="147">
        <f>PV(0.05,'PV factor'!AL117,,-DA317)</f>
        <v>0</v>
      </c>
      <c r="GH317" s="147">
        <f>PV(0.05,'PV factor'!AM117,,-DB317)</f>
        <v>0</v>
      </c>
      <c r="GI317" s="147">
        <f>PV(0.05,'PV factor'!AN117,,-DC317)</f>
        <v>0</v>
      </c>
      <c r="GJ317" s="147">
        <f>PV(0.05,'PV factor'!AO117,,-DD317)</f>
        <v>0</v>
      </c>
      <c r="GK317" s="147">
        <f>PV(0.05,'PV factor'!AP117,,-DE317)</f>
        <v>0</v>
      </c>
      <c r="GL317" s="147">
        <f>PV(0.05,'PV factor'!C117,,-DI317)</f>
        <v>5453.0612244897957</v>
      </c>
      <c r="GM317" s="147">
        <f>PV(0.05,'PV factor'!D117,,-DJ317)</f>
        <v>5193.3916423712335</v>
      </c>
      <c r="GN317" s="147">
        <f>PV(0.05,'PV factor'!E117,,-DK317)</f>
        <v>4946.0872784487947</v>
      </c>
      <c r="GO317" s="147">
        <f>PV(0.05,'PV factor'!F117,,-DL317)</f>
        <v>4710.5593128083756</v>
      </c>
      <c r="GP317" s="147">
        <f>PV(0.05,'PV factor'!G117,,-DM317)</f>
        <v>4486.2469645794054</v>
      </c>
      <c r="GQ317" s="147">
        <f>PV(0.05,'PV factor'!H117,,-DN317)</f>
        <v>4272.6161567422905</v>
      </c>
      <c r="GR317" s="147">
        <f>PV(0.05,'PV factor'!I117,,-DO317)</f>
        <v>4069.1582445164672</v>
      </c>
      <c r="GS317" s="147">
        <f>PV(0.05,'PV factor'!J117,,-DP317)</f>
        <v>3875.3888043013972</v>
      </c>
      <c r="GT317" s="147">
        <f>PV(0.05,'PV factor'!K117,,-DQ317)</f>
        <v>3690.8464802870449</v>
      </c>
      <c r="GU317" s="147">
        <f>PV(0.05,'PV factor'!L117,,-DR317)</f>
        <v>3515.0918859876615</v>
      </c>
      <c r="GV317" s="147">
        <f>PV(0.05,'PV factor'!M117,,-DS317)</f>
        <v>3347.7065580834878</v>
      </c>
      <c r="GW317" s="147">
        <f>PV(0.05,'PV factor'!N117,,-DT317)</f>
        <v>3188.2919600795117</v>
      </c>
      <c r="GX317" s="147">
        <f>PV(0.05,'PV factor'!O117,,-DU317)</f>
        <v>3036.4685334090595</v>
      </c>
      <c r="GY317" s="147">
        <f>PV(0.05,'PV factor'!P117,,-DV317)</f>
        <v>2891.8747937229127</v>
      </c>
      <c r="GZ317" s="147">
        <f>PV(0.05,'PV factor'!Q117,,-DW317)</f>
        <v>2754.166470212298</v>
      </c>
      <c r="HA317" s="147">
        <f>PV(0.05,'PV factor'!R117,,-DX317)</f>
        <v>2623.015685916474</v>
      </c>
      <c r="HB317" s="147">
        <f>PV(0.05,'PV factor'!S117,,-DY317)</f>
        <v>2498.1101770633086</v>
      </c>
      <c r="HC317" s="147">
        <f>PV(0.05,'PV factor'!T117,,-DZ317)</f>
        <v>2379.1525495841033</v>
      </c>
      <c r="HD317" s="147">
        <f>PV(0.05,'PV factor'!U117,,-EA317)</f>
        <v>2265.8595710324794</v>
      </c>
      <c r="HE317" s="147">
        <f>PV(0.05,'PV factor'!V117,,-EB317)</f>
        <v>2157.9614962214091</v>
      </c>
      <c r="HF317" s="147">
        <f>PV(0.05,'PV factor'!W117,,-EC317)</f>
        <v>2055.2014249727708</v>
      </c>
      <c r="HG317" s="147">
        <f>PV(0.05,'PV factor'!X117,,-ED317)</f>
        <v>1957.3346904502575</v>
      </c>
      <c r="HH317" s="147">
        <f>PV(0.05,'PV factor'!Y117,,-EE317)</f>
        <v>1864.128276619293</v>
      </c>
      <c r="HI317" s="147">
        <f>PV(0.05,'PV factor'!Z117,,-EF317)</f>
        <v>1775.3602634469457</v>
      </c>
      <c r="HJ317" s="147">
        <f>PV(0.05,'PV factor'!AA117,,-EG317)</f>
        <v>1690.8192985209007</v>
      </c>
      <c r="HK317" s="147">
        <f>PV(0.05,'PV factor'!AB117,,-EH317)</f>
        <v>1610.3040938294291</v>
      </c>
      <c r="HL317" s="147">
        <f>PV(0.05,'PV factor'!AC117,,-EI317)</f>
        <v>1533.6229465042184</v>
      </c>
      <c r="HM317" s="147">
        <f>PV(0.05,'PV factor'!AD117,,-EJ317)</f>
        <v>1460.5932823849696</v>
      </c>
      <c r="HN317" s="147">
        <f>PV(0.05,'PV factor'!AE117,,-EK317)</f>
        <v>1391.0412213190191</v>
      </c>
      <c r="HO317" s="147">
        <f>PV(0.05,'PV factor'!AF117,,-EL317)</f>
        <v>1324.8011631609702</v>
      </c>
      <c r="HP317" s="147">
        <f>PV(0.05,'PV factor'!AG117,,-EM317)</f>
        <v>1261.7153934866383</v>
      </c>
      <c r="HQ317" s="147">
        <f>PV(0.05,'PV factor'!AH117,,-EN317)</f>
        <v>1201.6337080825126</v>
      </c>
      <c r="HR317" s="147">
        <f>PV(0.05,'PV factor'!AI117,,-EO317)</f>
        <v>1144.4130553166788</v>
      </c>
      <c r="HS317" s="147">
        <f>PV(0.05,'PV factor'!AJ117,,-EP317)</f>
        <v>1089.9171955396939</v>
      </c>
      <c r="HT317" s="147">
        <f>PV(0.05,'PV factor'!AK117,,-EQ317)</f>
        <v>1038.0163767044705</v>
      </c>
      <c r="HU317" s="147">
        <f>PV(0.05,'PV factor'!AL117,,-ER317)</f>
        <v>988.58702543282891</v>
      </c>
      <c r="HV317" s="147">
        <f>PV(0.05,'PV factor'!AM117,,-ES317)</f>
        <v>941.51145279317063</v>
      </c>
      <c r="HW317" s="147">
        <f>PV(0.05,'PV factor'!AN117,,-ET317)</f>
        <v>896.67757408873376</v>
      </c>
      <c r="HX317" s="147">
        <f>PV(0.05,'PV factor'!AO117,,-EU317)</f>
        <v>853.97864198927027</v>
      </c>
      <c r="HY317" s="147">
        <f>PV(0.05,'PV factor'!AP117,,-EV317)</f>
        <v>813.31299237073358</v>
      </c>
      <c r="HZ317" s="147">
        <f t="shared" si="459"/>
        <v>403684.7625471623</v>
      </c>
      <c r="IA317" s="147">
        <f t="shared" si="460"/>
        <v>98248.025866871001</v>
      </c>
      <c r="IB317" s="401">
        <f t="shared" si="461"/>
        <v>0.24337808850387987</v>
      </c>
    </row>
    <row r="318" spans="1:236" ht="90" customHeight="1" x14ac:dyDescent="0.2">
      <c r="A318" s="161" t="s">
        <v>2267</v>
      </c>
      <c r="B318" s="150" t="s">
        <v>2745</v>
      </c>
      <c r="C318" s="150" t="s">
        <v>2205</v>
      </c>
      <c r="D318" s="148">
        <v>6</v>
      </c>
      <c r="E318" s="150" t="s">
        <v>2762</v>
      </c>
      <c r="F318" s="151" t="s">
        <v>2763</v>
      </c>
      <c r="G318" s="151" t="s">
        <v>2764</v>
      </c>
      <c r="H318" s="79" t="s">
        <v>77</v>
      </c>
      <c r="I318" s="151" t="s">
        <v>316</v>
      </c>
      <c r="J318" s="151">
        <v>40</v>
      </c>
      <c r="K318" s="227" t="s">
        <v>79</v>
      </c>
      <c r="L318" s="159">
        <v>55326</v>
      </c>
      <c r="M318" s="79" t="s">
        <v>2749</v>
      </c>
      <c r="N318" s="79" t="s">
        <v>96</v>
      </c>
      <c r="O318" s="13" t="s">
        <v>217</v>
      </c>
      <c r="P318" s="79" t="s">
        <v>225</v>
      </c>
      <c r="Q318" s="112" t="s">
        <v>87</v>
      </c>
      <c r="R318" s="79" t="s">
        <v>108</v>
      </c>
      <c r="S318" s="79" t="s">
        <v>191</v>
      </c>
      <c r="T318" s="79" t="s">
        <v>385</v>
      </c>
      <c r="U318" s="79" t="s">
        <v>87</v>
      </c>
      <c r="V318" s="81">
        <v>1</v>
      </c>
      <c r="W318" s="149">
        <v>160000</v>
      </c>
      <c r="X318" s="149">
        <v>0</v>
      </c>
      <c r="Y318" s="149">
        <v>0</v>
      </c>
      <c r="Z318" s="149">
        <v>0</v>
      </c>
      <c r="AA318" s="149">
        <v>0</v>
      </c>
      <c r="AB318" s="149">
        <v>150000</v>
      </c>
      <c r="AC318" s="149">
        <v>10000</v>
      </c>
      <c r="AD318" s="149">
        <v>0</v>
      </c>
      <c r="AE318" s="149">
        <v>0</v>
      </c>
      <c r="AF318" s="149">
        <v>0</v>
      </c>
      <c r="AG318" s="149">
        <v>0</v>
      </c>
      <c r="AH318" s="149">
        <v>0</v>
      </c>
      <c r="AI318" s="88" t="s">
        <v>2765</v>
      </c>
      <c r="AJ318" s="149">
        <v>60000</v>
      </c>
      <c r="AK318" s="149">
        <v>0</v>
      </c>
      <c r="AL318" s="149">
        <v>0</v>
      </c>
      <c r="AM318" s="149">
        <v>60000</v>
      </c>
      <c r="AN318" s="149">
        <v>0</v>
      </c>
      <c r="AO318" s="149">
        <v>0</v>
      </c>
      <c r="AP318" s="149">
        <v>0</v>
      </c>
      <c r="AQ318" s="149">
        <v>0</v>
      </c>
      <c r="AR318" s="149">
        <v>0</v>
      </c>
      <c r="AS318" s="149">
        <v>0</v>
      </c>
      <c r="AT318" s="149">
        <v>0</v>
      </c>
      <c r="AU318" s="151"/>
      <c r="AV318" s="230">
        <f t="shared" si="427"/>
        <v>1</v>
      </c>
      <c r="AW318" s="230">
        <f t="shared" si="428"/>
        <v>0</v>
      </c>
      <c r="AX318" s="230" t="str">
        <f t="shared" si="429"/>
        <v>B1</v>
      </c>
      <c r="AY318" s="141">
        <f t="shared" si="430"/>
        <v>7</v>
      </c>
      <c r="AZ318" s="70">
        <f t="shared" si="431"/>
        <v>1</v>
      </c>
      <c r="BA318" s="70">
        <f t="shared" si="432"/>
        <v>1</v>
      </c>
      <c r="BB318" s="70">
        <f t="shared" si="433"/>
        <v>1</v>
      </c>
      <c r="BC318" s="70">
        <f t="shared" si="434"/>
        <v>1</v>
      </c>
      <c r="BD318" s="70">
        <f t="shared" si="435"/>
        <v>1</v>
      </c>
      <c r="BE318" s="70">
        <f t="shared" si="436"/>
        <v>1</v>
      </c>
      <c r="BF318" s="70">
        <f t="shared" si="437"/>
        <v>1</v>
      </c>
      <c r="BG318" s="71">
        <f t="shared" si="438"/>
        <v>0</v>
      </c>
      <c r="BH318" s="71">
        <f t="shared" si="439"/>
        <v>0</v>
      </c>
      <c r="BI318" s="71">
        <f t="shared" si="440"/>
        <v>0</v>
      </c>
      <c r="BJ318" s="71">
        <f t="shared" si="441"/>
        <v>0</v>
      </c>
      <c r="BK318" s="71">
        <f t="shared" si="442"/>
        <v>0</v>
      </c>
      <c r="BL318" s="70">
        <f t="shared" si="443"/>
        <v>1</v>
      </c>
      <c r="BM318" s="70">
        <f t="shared" si="444"/>
        <v>0</v>
      </c>
      <c r="BN318" s="70">
        <f t="shared" si="445"/>
        <v>0</v>
      </c>
      <c r="BO318" s="70">
        <f t="shared" si="446"/>
        <v>0</v>
      </c>
      <c r="BP318" s="144">
        <f t="shared" si="447"/>
        <v>0</v>
      </c>
      <c r="BQ318" s="144">
        <f t="shared" si="448"/>
        <v>0</v>
      </c>
      <c r="BR318" s="144">
        <f t="shared" si="449"/>
        <v>60000</v>
      </c>
      <c r="BS318" s="144">
        <f t="shared" si="450"/>
        <v>150000</v>
      </c>
      <c r="BT318" s="144">
        <f t="shared" si="451"/>
        <v>10000</v>
      </c>
      <c r="BU318" s="144">
        <f t="shared" si="452"/>
        <v>0</v>
      </c>
      <c r="BV318" s="144">
        <f t="shared" si="453"/>
        <v>0</v>
      </c>
      <c r="BW318" s="144">
        <f t="shared" si="454"/>
        <v>0</v>
      </c>
      <c r="BX318" s="144">
        <f t="shared" si="455"/>
        <v>0</v>
      </c>
      <c r="BY318" s="144">
        <f t="shared" si="456"/>
        <v>0</v>
      </c>
      <c r="BZ318" s="9">
        <v>0</v>
      </c>
      <c r="CA318" s="9">
        <v>0</v>
      </c>
      <c r="CB318" s="9">
        <v>0</v>
      </c>
      <c r="CC318" s="9">
        <v>0</v>
      </c>
      <c r="CD318" s="9">
        <v>0</v>
      </c>
      <c r="CE318" s="9">
        <v>0</v>
      </c>
      <c r="CF318" s="9">
        <v>0</v>
      </c>
      <c r="CG318" s="9">
        <v>0</v>
      </c>
      <c r="CH318" s="9">
        <v>0</v>
      </c>
      <c r="CI318" s="9">
        <v>0</v>
      </c>
      <c r="CJ318" s="9">
        <v>0</v>
      </c>
      <c r="CK318" s="9">
        <v>0</v>
      </c>
      <c r="CL318" s="9">
        <v>0</v>
      </c>
      <c r="CM318" s="9">
        <v>0</v>
      </c>
      <c r="CN318" s="9">
        <v>0</v>
      </c>
      <c r="CO318" s="9">
        <v>0</v>
      </c>
      <c r="CP318" s="9">
        <v>0</v>
      </c>
      <c r="CQ318" s="9">
        <v>0</v>
      </c>
      <c r="CR318" s="9">
        <v>0</v>
      </c>
      <c r="CS318" s="9">
        <v>0</v>
      </c>
      <c r="CT318" s="9">
        <v>0</v>
      </c>
      <c r="CU318" s="9">
        <v>0</v>
      </c>
      <c r="CV318" s="9">
        <v>0</v>
      </c>
      <c r="CW318" s="9">
        <v>0</v>
      </c>
      <c r="CX318" s="9">
        <v>0</v>
      </c>
      <c r="CY318" s="9">
        <v>0</v>
      </c>
      <c r="CZ318" s="9">
        <v>0</v>
      </c>
      <c r="DA318" s="9">
        <v>0</v>
      </c>
      <c r="DB318" s="9">
        <v>0</v>
      </c>
      <c r="DC318" s="9">
        <v>0</v>
      </c>
      <c r="DD318" s="9">
        <v>0</v>
      </c>
      <c r="DE318" s="9">
        <v>0</v>
      </c>
      <c r="DF318" s="9">
        <v>0</v>
      </c>
      <c r="DG318" s="144">
        <f t="shared" si="457"/>
        <v>55326</v>
      </c>
      <c r="DH318" s="144">
        <f t="shared" ref="DH318:EW318" si="519">DG318</f>
        <v>55326</v>
      </c>
      <c r="DI318" s="144">
        <f t="shared" si="519"/>
        <v>55326</v>
      </c>
      <c r="DJ318" s="144">
        <f t="shared" si="519"/>
        <v>55326</v>
      </c>
      <c r="DK318" s="144">
        <f t="shared" si="519"/>
        <v>55326</v>
      </c>
      <c r="DL318" s="144">
        <f t="shared" si="519"/>
        <v>55326</v>
      </c>
      <c r="DM318" s="144">
        <f t="shared" si="519"/>
        <v>55326</v>
      </c>
      <c r="DN318" s="144">
        <f t="shared" si="519"/>
        <v>55326</v>
      </c>
      <c r="DO318" s="144">
        <f t="shared" si="519"/>
        <v>55326</v>
      </c>
      <c r="DP318" s="144">
        <f t="shared" si="519"/>
        <v>55326</v>
      </c>
      <c r="DQ318" s="144">
        <f t="shared" si="519"/>
        <v>55326</v>
      </c>
      <c r="DR318" s="144">
        <f t="shared" si="519"/>
        <v>55326</v>
      </c>
      <c r="DS318" s="144">
        <f t="shared" si="519"/>
        <v>55326</v>
      </c>
      <c r="DT318" s="144">
        <f t="shared" si="519"/>
        <v>55326</v>
      </c>
      <c r="DU318" s="144">
        <f t="shared" si="519"/>
        <v>55326</v>
      </c>
      <c r="DV318" s="144">
        <f t="shared" si="519"/>
        <v>55326</v>
      </c>
      <c r="DW318" s="144">
        <f t="shared" si="519"/>
        <v>55326</v>
      </c>
      <c r="DX318" s="144">
        <f t="shared" si="519"/>
        <v>55326</v>
      </c>
      <c r="DY318" s="144">
        <f t="shared" si="519"/>
        <v>55326</v>
      </c>
      <c r="DZ318" s="144">
        <f t="shared" si="519"/>
        <v>55326</v>
      </c>
      <c r="EA318" s="144">
        <f t="shared" si="519"/>
        <v>55326</v>
      </c>
      <c r="EB318" s="144">
        <f t="shared" si="519"/>
        <v>55326</v>
      </c>
      <c r="EC318" s="144">
        <f t="shared" si="519"/>
        <v>55326</v>
      </c>
      <c r="ED318" s="144">
        <f t="shared" si="519"/>
        <v>55326</v>
      </c>
      <c r="EE318" s="144">
        <f t="shared" si="519"/>
        <v>55326</v>
      </c>
      <c r="EF318" s="144">
        <f t="shared" si="519"/>
        <v>55326</v>
      </c>
      <c r="EG318" s="144">
        <f t="shared" si="519"/>
        <v>55326</v>
      </c>
      <c r="EH318" s="144">
        <f t="shared" si="519"/>
        <v>55326</v>
      </c>
      <c r="EI318" s="144">
        <f t="shared" si="519"/>
        <v>55326</v>
      </c>
      <c r="EJ318" s="144">
        <f t="shared" si="519"/>
        <v>55326</v>
      </c>
      <c r="EK318" s="144">
        <f t="shared" si="519"/>
        <v>55326</v>
      </c>
      <c r="EL318" s="144">
        <f t="shared" si="519"/>
        <v>55326</v>
      </c>
      <c r="EM318" s="144">
        <f t="shared" si="519"/>
        <v>55326</v>
      </c>
      <c r="EN318" s="144">
        <f t="shared" si="519"/>
        <v>55326</v>
      </c>
      <c r="EO318" s="144">
        <f t="shared" si="519"/>
        <v>55326</v>
      </c>
      <c r="EP318" s="144">
        <f t="shared" si="519"/>
        <v>55326</v>
      </c>
      <c r="EQ318" s="144">
        <f t="shared" si="519"/>
        <v>55326</v>
      </c>
      <c r="ER318" s="144">
        <f t="shared" si="519"/>
        <v>55326</v>
      </c>
      <c r="ES318" s="144">
        <f t="shared" si="519"/>
        <v>55326</v>
      </c>
      <c r="ET318" s="144">
        <f t="shared" si="519"/>
        <v>55326</v>
      </c>
      <c r="EU318" s="144">
        <f t="shared" si="519"/>
        <v>55326</v>
      </c>
      <c r="EV318" s="144">
        <f t="shared" si="519"/>
        <v>55326</v>
      </c>
      <c r="EW318" s="144">
        <f t="shared" si="519"/>
        <v>55326</v>
      </c>
      <c r="EX318" s="147">
        <f>PV(0.05,'PV factor'!C381,,-BR318)</f>
        <v>54421.768707482988</v>
      </c>
      <c r="EY318" s="147">
        <f>PV(0.05,'PV factor'!D381,,-BS318)</f>
        <v>129575.6397797214</v>
      </c>
      <c r="EZ318" s="147">
        <f>PV(0.05,'PV factor'!E381,,-BT318)</f>
        <v>8227.0247479188201</v>
      </c>
      <c r="FA318" s="147">
        <f>PV(0.05,'PV factor'!F381,,-BU318)</f>
        <v>0</v>
      </c>
      <c r="FB318" s="147">
        <f>PV(0.05,'PV factor'!G381,,-BV318)</f>
        <v>0</v>
      </c>
      <c r="FC318" s="147">
        <f>PV(0.05,'PV factor'!H381,,-BW318)</f>
        <v>0</v>
      </c>
      <c r="FD318" s="147">
        <f>PV(0.05,'PV factor'!I381,,-BX318)</f>
        <v>0</v>
      </c>
      <c r="FE318" s="147">
        <f>PV(0.05,'PV factor'!J381,,-BY318)</f>
        <v>0</v>
      </c>
      <c r="FF318" s="147">
        <f>PV(0.05,'PV factor'!K381,,-BZ318)</f>
        <v>0</v>
      </c>
      <c r="FG318" s="147">
        <f>PV(0.05,'PV factor'!L381,,-CA318)</f>
        <v>0</v>
      </c>
      <c r="FH318" s="147">
        <f>PV(0.05,'PV factor'!M381,,-CB318)</f>
        <v>0</v>
      </c>
      <c r="FI318" s="147">
        <f>PV(0.05,'PV factor'!N381,,-CC318)</f>
        <v>0</v>
      </c>
      <c r="FJ318" s="147">
        <f>PV(0.05,'PV factor'!O381,,-CD318)</f>
        <v>0</v>
      </c>
      <c r="FK318" s="147">
        <f>PV(0.05,'PV factor'!P381,,-CE318)</f>
        <v>0</v>
      </c>
      <c r="FL318" s="147">
        <f>PV(0.05,'PV factor'!Q381,,-CF318)</f>
        <v>0</v>
      </c>
      <c r="FM318" s="147">
        <f>PV(0.05,'PV factor'!R381,,-CG318)</f>
        <v>0</v>
      </c>
      <c r="FN318" s="147">
        <f>PV(0.05,'PV factor'!S381,,-CH318)</f>
        <v>0</v>
      </c>
      <c r="FO318" s="147">
        <f>PV(0.05,'PV factor'!T381,,-CI318)</f>
        <v>0</v>
      </c>
      <c r="FP318" s="147">
        <f>PV(0.05,'PV factor'!U381,,-CJ318)</f>
        <v>0</v>
      </c>
      <c r="FQ318" s="147">
        <f>PV(0.05,'PV factor'!V381,,-CK318)</f>
        <v>0</v>
      </c>
      <c r="FR318" s="147">
        <f>PV(0.05,'PV factor'!W381,,-CL318)</f>
        <v>0</v>
      </c>
      <c r="FS318" s="147">
        <f>PV(0.05,'PV factor'!X381,,-CM318)</f>
        <v>0</v>
      </c>
      <c r="FT318" s="147">
        <f>PV(0.05,'PV factor'!Y381,,-CN318)</f>
        <v>0</v>
      </c>
      <c r="FU318" s="147">
        <f>PV(0.05,'PV factor'!Z381,,-CO318)</f>
        <v>0</v>
      </c>
      <c r="FV318" s="147">
        <f>PV(0.05,'PV factor'!AA381,,-CP318)</f>
        <v>0</v>
      </c>
      <c r="FW318" s="147">
        <f>PV(0.05,'PV factor'!AB381,,-CQ318)</f>
        <v>0</v>
      </c>
      <c r="FX318" s="147">
        <f>PV(0.05,'PV factor'!AC381,,-CR318)</f>
        <v>0</v>
      </c>
      <c r="FY318" s="147">
        <f>PV(0.05,'PV factor'!AD381,,-CS318)</f>
        <v>0</v>
      </c>
      <c r="FZ318" s="147">
        <f>PV(0.05,'PV factor'!AE381,,-CT318)</f>
        <v>0</v>
      </c>
      <c r="GA318" s="147">
        <f>PV(0.05,'PV factor'!AF381,,-CU318)</f>
        <v>0</v>
      </c>
      <c r="GB318" s="147">
        <f>PV(0.05,'PV factor'!AG381,,-CV318)</f>
        <v>0</v>
      </c>
      <c r="GC318" s="147">
        <f>PV(0.05,'PV factor'!AH381,,-CW318)</f>
        <v>0</v>
      </c>
      <c r="GD318" s="147">
        <f>PV(0.05,'PV factor'!AI381,,-CX318)</f>
        <v>0</v>
      </c>
      <c r="GE318" s="147">
        <f>PV(0.05,'PV factor'!AJ381,,-CY318)</f>
        <v>0</v>
      </c>
      <c r="GF318" s="147">
        <f>PV(0.05,'PV factor'!AK381,,-CZ318)</f>
        <v>0</v>
      </c>
      <c r="GG318" s="147">
        <f>PV(0.05,'PV factor'!AL381,,-DA318)</f>
        <v>0</v>
      </c>
      <c r="GH318" s="147">
        <f>PV(0.05,'PV factor'!AM381,,-DB318)</f>
        <v>0</v>
      </c>
      <c r="GI318" s="147">
        <f>PV(0.05,'PV factor'!AN381,,-DC318)</f>
        <v>0</v>
      </c>
      <c r="GJ318" s="147">
        <f>PV(0.05,'PV factor'!AO381,,-DD318)</f>
        <v>0</v>
      </c>
      <c r="GK318" s="147">
        <f>PV(0.05,'PV factor'!AP381,,-DE318)</f>
        <v>0</v>
      </c>
      <c r="GL318" s="147">
        <f>PV(0.05,'PV factor'!C381,,-DI318)</f>
        <v>50182.312925170067</v>
      </c>
      <c r="GM318" s="147">
        <f>PV(0.05,'PV factor'!D381,,-DJ318)</f>
        <v>47792.678976352443</v>
      </c>
      <c r="GN318" s="147">
        <f>PV(0.05,'PV factor'!E381,,-DK318)</f>
        <v>45516.837120335666</v>
      </c>
      <c r="GO318" s="147">
        <f>PV(0.05,'PV factor'!F381,,-DL318)</f>
        <v>43349.368686033959</v>
      </c>
      <c r="GP318" s="147">
        <f>PV(0.05,'PV factor'!G381,,-DM318)</f>
        <v>41285.113034318063</v>
      </c>
      <c r="GQ318" s="147">
        <f>PV(0.05,'PV factor'!H381,,-DN318)</f>
        <v>39319.155270779098</v>
      </c>
      <c r="GR318" s="147">
        <f>PV(0.05,'PV factor'!I381,,-DO318)</f>
        <v>37446.814543599146</v>
      </c>
      <c r="GS318" s="147">
        <f>PV(0.05,'PV factor'!J381,,-DP318)</f>
        <v>35663.632898665855</v>
      </c>
      <c r="GT318" s="147">
        <f>PV(0.05,'PV factor'!K381,,-DQ318)</f>
        <v>33965.364665396053</v>
      </c>
      <c r="GU318" s="147">
        <f>PV(0.05,'PV factor'!L381,,-DR318)</f>
        <v>32347.966347996236</v>
      </c>
      <c r="GV318" s="147">
        <f>PV(0.05,'PV factor'!M381,,-DS318)</f>
        <v>30807.586998091658</v>
      </c>
      <c r="GW318" s="147">
        <f>PV(0.05,'PV factor'!N381,,-DT318)</f>
        <v>29340.559045801572</v>
      </c>
      <c r="GX318" s="147">
        <f>PV(0.05,'PV factor'!O381,,-DU318)</f>
        <v>27943.389567430077</v>
      </c>
      <c r="GY318" s="147">
        <f>PV(0.05,'PV factor'!P381,,-DV318)</f>
        <v>26612.751968981018</v>
      </c>
      <c r="GZ318" s="147">
        <f>PV(0.05,'PV factor'!Q381,,-DW318)</f>
        <v>25345.47806569621</v>
      </c>
      <c r="HA318" s="147">
        <f>PV(0.05,'PV factor'!R381,,-DX318)</f>
        <v>24138.550538758289</v>
      </c>
      <c r="HB318" s="147">
        <f>PV(0.05,'PV factor'!S381,,-DY318)</f>
        <v>22989.095751198372</v>
      </c>
      <c r="HC318" s="147">
        <f>PV(0.05,'PV factor'!T381,,-DZ318)</f>
        <v>21894.376905903213</v>
      </c>
      <c r="HD318" s="147">
        <f>PV(0.05,'PV factor'!U381,,-EA318)</f>
        <v>20851.787529431633</v>
      </c>
      <c r="HE318" s="147">
        <f>PV(0.05,'PV factor'!V381,,-EB318)</f>
        <v>19858.845266125365</v>
      </c>
      <c r="HF318" s="147">
        <f>PV(0.05,'PV factor'!W381,,-EC318)</f>
        <v>18913.185967738442</v>
      </c>
      <c r="HG318" s="147">
        <f>PV(0.05,'PV factor'!X381,,-ED318)</f>
        <v>18012.558064512799</v>
      </c>
      <c r="HH318" s="147">
        <f>PV(0.05,'PV factor'!Y381,,-EE318)</f>
        <v>17154.817204297906</v>
      </c>
      <c r="HI318" s="147">
        <f>PV(0.05,'PV factor'!Z381,,-EF318)</f>
        <v>16337.921146950386</v>
      </c>
      <c r="HJ318" s="147">
        <f>PV(0.05,'PV factor'!AA381,,-EG318)</f>
        <v>15559.92490185751</v>
      </c>
      <c r="HK318" s="147">
        <f>PV(0.05,'PV factor'!AB381,,-EH318)</f>
        <v>14818.976097007151</v>
      </c>
      <c r="HL318" s="147">
        <f>PV(0.05,'PV factor'!AC381,,-EI318)</f>
        <v>14113.310568578241</v>
      </c>
      <c r="HM318" s="147">
        <f>PV(0.05,'PV factor'!AD381,,-EJ318)</f>
        <v>13441.248160550704</v>
      </c>
      <c r="HN318" s="147">
        <f>PV(0.05,'PV factor'!AE381,,-EK318)</f>
        <v>12801.188724334008</v>
      </c>
      <c r="HO318" s="147">
        <f>PV(0.05,'PV factor'!AF381,,-EL318)</f>
        <v>12191.608308889527</v>
      </c>
      <c r="HP318" s="147">
        <f>PV(0.05,'PV factor'!AG381,,-EM318)</f>
        <v>11611.055532275741</v>
      </c>
      <c r="HQ318" s="147">
        <f>PV(0.05,'PV factor'!AH381,,-EN318)</f>
        <v>11058.148125976895</v>
      </c>
      <c r="HR318" s="147">
        <f>PV(0.05,'PV factor'!AI381,,-EO318)</f>
        <v>10531.569643787519</v>
      </c>
      <c r="HS318" s="147">
        <f>PV(0.05,'PV factor'!AJ381,,-EP318)</f>
        <v>10030.066327416684</v>
      </c>
      <c r="HT318" s="147">
        <f>PV(0.05,'PV factor'!AK381,,-EQ318)</f>
        <v>9552.4441213492246</v>
      </c>
      <c r="HU318" s="147">
        <f>PV(0.05,'PV factor'!AL381,,-ER318)</f>
        <v>9097.5658298564031</v>
      </c>
      <c r="HV318" s="147">
        <f>PV(0.05,'PV factor'!AM381,,-ES318)</f>
        <v>8664.348409387052</v>
      </c>
      <c r="HW318" s="147">
        <f>PV(0.05,'PV factor'!AN381,,-ET318)</f>
        <v>8251.7603898924281</v>
      </c>
      <c r="HX318" s="147">
        <f>PV(0.05,'PV factor'!AO381,,-EU318)</f>
        <v>7858.8194189451715</v>
      </c>
      <c r="HY318" s="147">
        <f>PV(0.05,'PV factor'!AP381,,-EV318)</f>
        <v>7484.5899228049248</v>
      </c>
      <c r="HZ318" s="147">
        <f t="shared" si="459"/>
        <v>192224.43323512323</v>
      </c>
      <c r="IA318" s="147">
        <f t="shared" si="460"/>
        <v>904136.77297247259</v>
      </c>
      <c r="IB318" s="401">
        <f t="shared" si="461"/>
        <v>4.7035476071169331</v>
      </c>
    </row>
    <row r="319" spans="1:236" ht="90" customHeight="1" x14ac:dyDescent="0.2">
      <c r="A319" s="161" t="s">
        <v>2267</v>
      </c>
      <c r="B319" s="150" t="s">
        <v>2881</v>
      </c>
      <c r="C319" s="150" t="s">
        <v>2237</v>
      </c>
      <c r="D319" s="148">
        <v>4</v>
      </c>
      <c r="E319" s="150" t="s">
        <v>2888</v>
      </c>
      <c r="F319" s="151" t="s">
        <v>2889</v>
      </c>
      <c r="G319" s="151" t="s">
        <v>2890</v>
      </c>
      <c r="H319" s="79" t="s">
        <v>77</v>
      </c>
      <c r="I319" s="151" t="s">
        <v>2891</v>
      </c>
      <c r="J319" s="151">
        <v>40</v>
      </c>
      <c r="K319" s="227" t="s">
        <v>79</v>
      </c>
      <c r="L319" s="79">
        <v>7500</v>
      </c>
      <c r="M319" s="79" t="s">
        <v>2892</v>
      </c>
      <c r="N319" s="79" t="s">
        <v>81</v>
      </c>
      <c r="O319" s="79" t="s">
        <v>454</v>
      </c>
      <c r="P319" s="79" t="s">
        <v>458</v>
      </c>
      <c r="Q319" s="112" t="s">
        <v>100</v>
      </c>
      <c r="R319" s="79" t="s">
        <v>474</v>
      </c>
      <c r="S319" s="79" t="s">
        <v>99</v>
      </c>
      <c r="T319" s="79" t="s">
        <v>2893</v>
      </c>
      <c r="U319" s="79" t="s">
        <v>100</v>
      </c>
      <c r="V319" s="81">
        <v>1</v>
      </c>
      <c r="W319" s="149">
        <v>570000</v>
      </c>
      <c r="X319" s="149">
        <v>55000</v>
      </c>
      <c r="Y319" s="149">
        <v>0</v>
      </c>
      <c r="Z319" s="127">
        <v>0</v>
      </c>
      <c r="AA319" s="149">
        <v>355000</v>
      </c>
      <c r="AB319" s="149">
        <v>215000</v>
      </c>
      <c r="AC319" s="149">
        <v>0</v>
      </c>
      <c r="AD319" s="149">
        <v>0</v>
      </c>
      <c r="AE319" s="149">
        <v>0</v>
      </c>
      <c r="AF319" s="149">
        <v>0</v>
      </c>
      <c r="AG319" s="149">
        <v>0</v>
      </c>
      <c r="AH319" s="149">
        <v>0</v>
      </c>
      <c r="AI319" s="88" t="s">
        <v>88</v>
      </c>
      <c r="AJ319" s="149">
        <v>0</v>
      </c>
      <c r="AK319" s="149">
        <v>0</v>
      </c>
      <c r="AL319" s="149">
        <v>0</v>
      </c>
      <c r="AM319" s="149">
        <v>0</v>
      </c>
      <c r="AN319" s="149">
        <v>0</v>
      </c>
      <c r="AO319" s="149">
        <v>0</v>
      </c>
      <c r="AP319" s="149">
        <v>0</v>
      </c>
      <c r="AQ319" s="149">
        <v>0</v>
      </c>
      <c r="AR319" s="149">
        <v>0</v>
      </c>
      <c r="AS319" s="149">
        <v>0</v>
      </c>
      <c r="AT319" s="149">
        <v>0</v>
      </c>
      <c r="AU319" s="151"/>
      <c r="AV319" s="230">
        <f t="shared" si="427"/>
        <v>0</v>
      </c>
      <c r="AW319" s="230">
        <f t="shared" si="428"/>
        <v>0</v>
      </c>
      <c r="AX319" s="230" t="str">
        <f t="shared" si="429"/>
        <v>A3</v>
      </c>
      <c r="AY319" s="141">
        <f t="shared" si="430"/>
        <v>7</v>
      </c>
      <c r="AZ319" s="70">
        <f t="shared" si="431"/>
        <v>1</v>
      </c>
      <c r="BA319" s="70">
        <f t="shared" si="432"/>
        <v>1</v>
      </c>
      <c r="BB319" s="70">
        <f t="shared" si="433"/>
        <v>0</v>
      </c>
      <c r="BC319" s="70">
        <f t="shared" si="434"/>
        <v>1</v>
      </c>
      <c r="BD319" s="70">
        <f t="shared" si="435"/>
        <v>1</v>
      </c>
      <c r="BE319" s="70">
        <f t="shared" si="436"/>
        <v>1</v>
      </c>
      <c r="BF319" s="70">
        <f t="shared" si="437"/>
        <v>1</v>
      </c>
      <c r="BG319" s="71">
        <f t="shared" si="438"/>
        <v>0</v>
      </c>
      <c r="BH319" s="71">
        <f t="shared" si="439"/>
        <v>1</v>
      </c>
      <c r="BI319" s="71">
        <f t="shared" si="440"/>
        <v>0</v>
      </c>
      <c r="BJ319" s="71">
        <f t="shared" si="441"/>
        <v>0</v>
      </c>
      <c r="BK319" s="71">
        <f t="shared" si="442"/>
        <v>1</v>
      </c>
      <c r="BL319" s="70">
        <f t="shared" si="443"/>
        <v>1</v>
      </c>
      <c r="BM319" s="70">
        <f t="shared" si="444"/>
        <v>0</v>
      </c>
      <c r="BN319" s="70">
        <f t="shared" si="445"/>
        <v>0</v>
      </c>
      <c r="BO319" s="70">
        <f t="shared" si="446"/>
        <v>0</v>
      </c>
      <c r="BP319" s="144">
        <f t="shared" si="447"/>
        <v>0</v>
      </c>
      <c r="BQ319" s="144">
        <f t="shared" si="448"/>
        <v>0</v>
      </c>
      <c r="BR319" s="144">
        <f t="shared" si="449"/>
        <v>355000</v>
      </c>
      <c r="BS319" s="144">
        <f t="shared" si="450"/>
        <v>215000</v>
      </c>
      <c r="BT319" s="144">
        <f t="shared" si="451"/>
        <v>0</v>
      </c>
      <c r="BU319" s="144">
        <f t="shared" si="452"/>
        <v>0</v>
      </c>
      <c r="BV319" s="144">
        <f t="shared" si="453"/>
        <v>0</v>
      </c>
      <c r="BW319" s="144">
        <f t="shared" si="454"/>
        <v>0</v>
      </c>
      <c r="BX319" s="144">
        <f t="shared" si="455"/>
        <v>0</v>
      </c>
      <c r="BY319" s="144">
        <f t="shared" si="456"/>
        <v>0</v>
      </c>
      <c r="BZ319" s="9">
        <v>0</v>
      </c>
      <c r="CA319" s="9">
        <v>0</v>
      </c>
      <c r="CB319" s="9">
        <v>0</v>
      </c>
      <c r="CC319" s="9">
        <v>0</v>
      </c>
      <c r="CD319" s="9">
        <v>0</v>
      </c>
      <c r="CE319" s="9">
        <v>0</v>
      </c>
      <c r="CF319" s="9">
        <v>0</v>
      </c>
      <c r="CG319" s="9">
        <v>0</v>
      </c>
      <c r="CH319" s="9">
        <v>0</v>
      </c>
      <c r="CI319" s="9">
        <v>0</v>
      </c>
      <c r="CJ319" s="9">
        <v>0</v>
      </c>
      <c r="CK319" s="9">
        <v>0</v>
      </c>
      <c r="CL319" s="9">
        <v>0</v>
      </c>
      <c r="CM319" s="9">
        <v>0</v>
      </c>
      <c r="CN319" s="9">
        <v>0</v>
      </c>
      <c r="CO319" s="9">
        <v>0</v>
      </c>
      <c r="CP319" s="9">
        <v>0</v>
      </c>
      <c r="CQ319" s="9">
        <v>0</v>
      </c>
      <c r="CR319" s="9">
        <v>0</v>
      </c>
      <c r="CS319" s="9">
        <v>0</v>
      </c>
      <c r="CT319" s="9">
        <v>0</v>
      </c>
      <c r="CU319" s="9">
        <v>0</v>
      </c>
      <c r="CV319" s="9">
        <v>0</v>
      </c>
      <c r="CW319" s="9">
        <v>0</v>
      </c>
      <c r="CX319" s="9">
        <v>0</v>
      </c>
      <c r="CY319" s="9">
        <v>0</v>
      </c>
      <c r="CZ319" s="9">
        <v>0</v>
      </c>
      <c r="DA319" s="9">
        <v>0</v>
      </c>
      <c r="DB319" s="9">
        <v>0</v>
      </c>
      <c r="DC319" s="9">
        <v>0</v>
      </c>
      <c r="DD319" s="9">
        <v>0</v>
      </c>
      <c r="DE319" s="9">
        <v>0</v>
      </c>
      <c r="DF319" s="9">
        <v>0</v>
      </c>
      <c r="DG319" s="144">
        <f t="shared" si="457"/>
        <v>7500</v>
      </c>
      <c r="DH319" s="144">
        <f t="shared" ref="DH319:EW319" si="520">DG319</f>
        <v>7500</v>
      </c>
      <c r="DI319" s="144">
        <f t="shared" si="520"/>
        <v>7500</v>
      </c>
      <c r="DJ319" s="144">
        <f t="shared" si="520"/>
        <v>7500</v>
      </c>
      <c r="DK319" s="144">
        <f t="shared" si="520"/>
        <v>7500</v>
      </c>
      <c r="DL319" s="144">
        <f t="shared" si="520"/>
        <v>7500</v>
      </c>
      <c r="DM319" s="144">
        <f t="shared" si="520"/>
        <v>7500</v>
      </c>
      <c r="DN319" s="144">
        <f t="shared" si="520"/>
        <v>7500</v>
      </c>
      <c r="DO319" s="144">
        <f t="shared" si="520"/>
        <v>7500</v>
      </c>
      <c r="DP319" s="144">
        <f t="shared" si="520"/>
        <v>7500</v>
      </c>
      <c r="DQ319" s="144">
        <f t="shared" si="520"/>
        <v>7500</v>
      </c>
      <c r="DR319" s="144">
        <f t="shared" si="520"/>
        <v>7500</v>
      </c>
      <c r="DS319" s="144">
        <f t="shared" si="520"/>
        <v>7500</v>
      </c>
      <c r="DT319" s="144">
        <f t="shared" si="520"/>
        <v>7500</v>
      </c>
      <c r="DU319" s="144">
        <f t="shared" si="520"/>
        <v>7500</v>
      </c>
      <c r="DV319" s="144">
        <f t="shared" si="520"/>
        <v>7500</v>
      </c>
      <c r="DW319" s="144">
        <f t="shared" si="520"/>
        <v>7500</v>
      </c>
      <c r="DX319" s="144">
        <f t="shared" si="520"/>
        <v>7500</v>
      </c>
      <c r="DY319" s="144">
        <f t="shared" si="520"/>
        <v>7500</v>
      </c>
      <c r="DZ319" s="144">
        <f t="shared" si="520"/>
        <v>7500</v>
      </c>
      <c r="EA319" s="144">
        <f t="shared" si="520"/>
        <v>7500</v>
      </c>
      <c r="EB319" s="144">
        <f t="shared" si="520"/>
        <v>7500</v>
      </c>
      <c r="EC319" s="144">
        <f t="shared" si="520"/>
        <v>7500</v>
      </c>
      <c r="ED319" s="144">
        <f t="shared" si="520"/>
        <v>7500</v>
      </c>
      <c r="EE319" s="144">
        <f t="shared" si="520"/>
        <v>7500</v>
      </c>
      <c r="EF319" s="144">
        <f t="shared" si="520"/>
        <v>7500</v>
      </c>
      <c r="EG319" s="144">
        <f t="shared" si="520"/>
        <v>7500</v>
      </c>
      <c r="EH319" s="144">
        <f t="shared" si="520"/>
        <v>7500</v>
      </c>
      <c r="EI319" s="144">
        <f t="shared" si="520"/>
        <v>7500</v>
      </c>
      <c r="EJ319" s="144">
        <f t="shared" si="520"/>
        <v>7500</v>
      </c>
      <c r="EK319" s="144">
        <f t="shared" si="520"/>
        <v>7500</v>
      </c>
      <c r="EL319" s="144">
        <f t="shared" si="520"/>
        <v>7500</v>
      </c>
      <c r="EM319" s="144">
        <f t="shared" si="520"/>
        <v>7500</v>
      </c>
      <c r="EN319" s="144">
        <f t="shared" si="520"/>
        <v>7500</v>
      </c>
      <c r="EO319" s="144">
        <f t="shared" si="520"/>
        <v>7500</v>
      </c>
      <c r="EP319" s="144">
        <f t="shared" si="520"/>
        <v>7500</v>
      </c>
      <c r="EQ319" s="144">
        <f t="shared" si="520"/>
        <v>7500</v>
      </c>
      <c r="ER319" s="144">
        <f t="shared" si="520"/>
        <v>7500</v>
      </c>
      <c r="ES319" s="144">
        <f t="shared" si="520"/>
        <v>7500</v>
      </c>
      <c r="ET319" s="144">
        <f t="shared" si="520"/>
        <v>7500</v>
      </c>
      <c r="EU319" s="144">
        <f t="shared" si="520"/>
        <v>7500</v>
      </c>
      <c r="EV319" s="144">
        <f t="shared" si="520"/>
        <v>7500</v>
      </c>
      <c r="EW319" s="144">
        <f t="shared" si="520"/>
        <v>7500</v>
      </c>
      <c r="EX319" s="147">
        <f>PV(0.05,'PV factor'!C412,,-BR319)</f>
        <v>321995.46485260769</v>
      </c>
      <c r="EY319" s="147">
        <f>PV(0.05,'PV factor'!D412,,-BS319)</f>
        <v>185725.08368426733</v>
      </c>
      <c r="EZ319" s="147">
        <f>PV(0.05,'PV factor'!E412,,-BT319)</f>
        <v>0</v>
      </c>
      <c r="FA319" s="147">
        <f>PV(0.05,'PV factor'!F412,,-BU319)</f>
        <v>0</v>
      </c>
      <c r="FB319" s="147">
        <f>PV(0.05,'PV factor'!G412,,-BV319)</f>
        <v>0</v>
      </c>
      <c r="FC319" s="147">
        <f>PV(0.05,'PV factor'!H412,,-BW319)</f>
        <v>0</v>
      </c>
      <c r="FD319" s="147">
        <f>PV(0.05,'PV factor'!I412,,-BX319)</f>
        <v>0</v>
      </c>
      <c r="FE319" s="147">
        <f>PV(0.05,'PV factor'!J412,,-BY319)</f>
        <v>0</v>
      </c>
      <c r="FF319" s="147">
        <f>PV(0.05,'PV factor'!K412,,-BZ319)</f>
        <v>0</v>
      </c>
      <c r="FG319" s="147">
        <f>PV(0.05,'PV factor'!L412,,-CA319)</f>
        <v>0</v>
      </c>
      <c r="FH319" s="147">
        <f>PV(0.05,'PV factor'!M412,,-CB319)</f>
        <v>0</v>
      </c>
      <c r="FI319" s="147">
        <f>PV(0.05,'PV factor'!N412,,-CC319)</f>
        <v>0</v>
      </c>
      <c r="FJ319" s="147">
        <f>PV(0.05,'PV factor'!O412,,-CD319)</f>
        <v>0</v>
      </c>
      <c r="FK319" s="147">
        <f>PV(0.05,'PV factor'!P412,,-CE319)</f>
        <v>0</v>
      </c>
      <c r="FL319" s="147">
        <f>PV(0.05,'PV factor'!Q412,,-CF319)</f>
        <v>0</v>
      </c>
      <c r="FM319" s="147">
        <f>PV(0.05,'PV factor'!R412,,-CG319)</f>
        <v>0</v>
      </c>
      <c r="FN319" s="147">
        <f>PV(0.05,'PV factor'!S412,,-CH319)</f>
        <v>0</v>
      </c>
      <c r="FO319" s="147">
        <f>PV(0.05,'PV factor'!T412,,-CI319)</f>
        <v>0</v>
      </c>
      <c r="FP319" s="147">
        <f>PV(0.05,'PV factor'!U412,,-CJ319)</f>
        <v>0</v>
      </c>
      <c r="FQ319" s="147">
        <f>PV(0.05,'PV factor'!V412,,-CK319)</f>
        <v>0</v>
      </c>
      <c r="FR319" s="147">
        <f>PV(0.05,'PV factor'!W412,,-CL319)</f>
        <v>0</v>
      </c>
      <c r="FS319" s="147">
        <f>PV(0.05,'PV factor'!X412,,-CM319)</f>
        <v>0</v>
      </c>
      <c r="FT319" s="147">
        <f>PV(0.05,'PV factor'!Y412,,-CN319)</f>
        <v>0</v>
      </c>
      <c r="FU319" s="147">
        <f>PV(0.05,'PV factor'!Z412,,-CO319)</f>
        <v>0</v>
      </c>
      <c r="FV319" s="147">
        <f>PV(0.05,'PV factor'!AA412,,-CP319)</f>
        <v>0</v>
      </c>
      <c r="FW319" s="147">
        <f>PV(0.05,'PV factor'!AB412,,-CQ319)</f>
        <v>0</v>
      </c>
      <c r="FX319" s="147">
        <f>PV(0.05,'PV factor'!AC412,,-CR319)</f>
        <v>0</v>
      </c>
      <c r="FY319" s="147">
        <f>PV(0.05,'PV factor'!AD412,,-CS319)</f>
        <v>0</v>
      </c>
      <c r="FZ319" s="147">
        <f>PV(0.05,'PV factor'!AE412,,-CT319)</f>
        <v>0</v>
      </c>
      <c r="GA319" s="147">
        <f>PV(0.05,'PV factor'!AF412,,-CU319)</f>
        <v>0</v>
      </c>
      <c r="GB319" s="147">
        <f>PV(0.05,'PV factor'!AG412,,-CV319)</f>
        <v>0</v>
      </c>
      <c r="GC319" s="147">
        <f>PV(0.05,'PV factor'!AH412,,-CW319)</f>
        <v>0</v>
      </c>
      <c r="GD319" s="147">
        <f>PV(0.05,'PV factor'!AI412,,-CX319)</f>
        <v>0</v>
      </c>
      <c r="GE319" s="147">
        <f>PV(0.05,'PV factor'!AJ412,,-CY319)</f>
        <v>0</v>
      </c>
      <c r="GF319" s="147">
        <f>PV(0.05,'PV factor'!AK412,,-CZ319)</f>
        <v>0</v>
      </c>
      <c r="GG319" s="147">
        <f>PV(0.05,'PV factor'!AL412,,-DA319)</f>
        <v>0</v>
      </c>
      <c r="GH319" s="147">
        <f>PV(0.05,'PV factor'!AM412,,-DB319)</f>
        <v>0</v>
      </c>
      <c r="GI319" s="147">
        <f>PV(0.05,'PV factor'!AN412,,-DC319)</f>
        <v>0</v>
      </c>
      <c r="GJ319" s="147">
        <f>PV(0.05,'PV factor'!AO412,,-DD319)</f>
        <v>0</v>
      </c>
      <c r="GK319" s="147">
        <f>PV(0.05,'PV factor'!AP412,,-DE319)</f>
        <v>0</v>
      </c>
      <c r="GL319" s="147">
        <f>PV(0.05,'PV factor'!C412,,-DI319)</f>
        <v>6802.7210884353735</v>
      </c>
      <c r="GM319" s="147">
        <f>PV(0.05,'PV factor'!D412,,-DJ319)</f>
        <v>6478.7819889860702</v>
      </c>
      <c r="GN319" s="147">
        <f>PV(0.05,'PV factor'!E412,,-DK319)</f>
        <v>6170.2685609391146</v>
      </c>
      <c r="GO319" s="147">
        <f>PV(0.05,'PV factor'!F412,,-DL319)</f>
        <v>5876.4462485134418</v>
      </c>
      <c r="GP319" s="147">
        <f>PV(0.05,'PV factor'!G412,,-DM319)</f>
        <v>5596.6154747747078</v>
      </c>
      <c r="GQ319" s="147">
        <f>PV(0.05,'PV factor'!H412,,-DN319)</f>
        <v>5330.1099759759109</v>
      </c>
      <c r="GR319" s="147">
        <f>PV(0.05,'PV factor'!I412,,-DO319)</f>
        <v>5076.2952152151538</v>
      </c>
      <c r="GS319" s="147">
        <f>PV(0.05,'PV factor'!J412,,-DP319)</f>
        <v>4834.5668716334794</v>
      </c>
      <c r="GT319" s="147">
        <f>PV(0.05,'PV factor'!K412,,-DQ319)</f>
        <v>4604.3494015556953</v>
      </c>
      <c r="GU319" s="147">
        <f>PV(0.05,'PV factor'!L412,,-DR319)</f>
        <v>4385.0946681482801</v>
      </c>
      <c r="GV319" s="147">
        <f>PV(0.05,'PV factor'!M412,,-DS319)</f>
        <v>4176.2806363316968</v>
      </c>
      <c r="GW319" s="147">
        <f>PV(0.05,'PV factor'!N412,,-DT319)</f>
        <v>3977.41012983971</v>
      </c>
      <c r="GX319" s="147">
        <f>PV(0.05,'PV factor'!O412,,-DU319)</f>
        <v>3788.0096474663915</v>
      </c>
      <c r="GY319" s="147">
        <f>PV(0.05,'PV factor'!P412,,-DV319)</f>
        <v>3607.6282356822762</v>
      </c>
      <c r="GZ319" s="147">
        <f>PV(0.05,'PV factor'!Q412,,-DW319)</f>
        <v>3435.8364149355016</v>
      </c>
      <c r="HA319" s="147">
        <f>PV(0.05,'PV factor'!R412,,-DX319)</f>
        <v>3272.2251570814296</v>
      </c>
      <c r="HB319" s="147">
        <f>PV(0.05,'PV factor'!S412,,-DY319)</f>
        <v>3116.4049115061234</v>
      </c>
      <c r="HC319" s="147">
        <f>PV(0.05,'PV factor'!T412,,-DZ319)</f>
        <v>2968.0046776248796</v>
      </c>
      <c r="HD319" s="147">
        <f>PV(0.05,'PV factor'!U412,,-EA319)</f>
        <v>2826.6711215475043</v>
      </c>
      <c r="HE319" s="147">
        <f>PV(0.05,'PV factor'!V412,,-EB319)</f>
        <v>2692.0677348071472</v>
      </c>
      <c r="HF319" s="147">
        <f>PV(0.05,'PV factor'!W412,,-EC319)</f>
        <v>2563.8740331496642</v>
      </c>
      <c r="HG319" s="147">
        <f>PV(0.05,'PV factor'!X412,,-ED319)</f>
        <v>2441.7847934758702</v>
      </c>
      <c r="HH319" s="147">
        <f>PV(0.05,'PV factor'!Y412,,-EE319)</f>
        <v>2325.5093271198766</v>
      </c>
      <c r="HI319" s="147">
        <f>PV(0.05,'PV factor'!Z412,,-EF319)</f>
        <v>2214.7707877332159</v>
      </c>
      <c r="HJ319" s="147">
        <f>PV(0.05,'PV factor'!AA412,,-EG319)</f>
        <v>2109.3055121268721</v>
      </c>
      <c r="HK319" s="147">
        <f>PV(0.05,'PV factor'!AB412,,-EH319)</f>
        <v>2008.8623925017828</v>
      </c>
      <c r="HL319" s="147">
        <f>PV(0.05,'PV factor'!AC412,,-EI319)</f>
        <v>1913.2022785731267</v>
      </c>
      <c r="HM319" s="147">
        <f>PV(0.05,'PV factor'!AD412,,-EJ319)</f>
        <v>1822.0974081648822</v>
      </c>
      <c r="HN319" s="147">
        <f>PV(0.05,'PV factor'!AE412,,-EK319)</f>
        <v>1735.330864918936</v>
      </c>
      <c r="HO319" s="147">
        <f>PV(0.05,'PV factor'!AF412,,-EL319)</f>
        <v>1652.6960618275575</v>
      </c>
      <c r="HP319" s="147">
        <f>PV(0.05,'PV factor'!AG412,,-EM319)</f>
        <v>1573.9962493595788</v>
      </c>
      <c r="HQ319" s="147">
        <f>PV(0.05,'PV factor'!AH412,,-EN319)</f>
        <v>1499.0440470091226</v>
      </c>
      <c r="HR319" s="147">
        <f>PV(0.05,'PV factor'!AI412,,-EO319)</f>
        <v>1427.6609971515454</v>
      </c>
      <c r="HS319" s="147">
        <f>PV(0.05,'PV factor'!AJ412,,-EP319)</f>
        <v>1359.6771401443286</v>
      </c>
      <c r="HT319" s="147">
        <f>PV(0.05,'PV factor'!AK412,,-EQ319)</f>
        <v>1294.9306096612656</v>
      </c>
      <c r="HU319" s="147">
        <f>PV(0.05,'PV factor'!AL412,,-ER319)</f>
        <v>1233.2672472964432</v>
      </c>
      <c r="HV319" s="147">
        <f>PV(0.05,'PV factor'!AM412,,-ES319)</f>
        <v>1174.5402355204224</v>
      </c>
      <c r="HW319" s="147">
        <f>PV(0.05,'PV factor'!AN412,,-ET319)</f>
        <v>1118.6097481146878</v>
      </c>
      <c r="HX319" s="147">
        <f>PV(0.05,'PV factor'!AO412,,-EU319)</f>
        <v>1065.3426172520838</v>
      </c>
      <c r="HY319" s="147">
        <f>PV(0.05,'PV factor'!AP412,,-EV319)</f>
        <v>1014.6120164305559</v>
      </c>
      <c r="HZ319" s="147">
        <f t="shared" si="459"/>
        <v>507720.54853687505</v>
      </c>
      <c r="IA319" s="147">
        <f t="shared" si="460"/>
        <v>122564.90252853175</v>
      </c>
      <c r="IB319" s="401">
        <f t="shared" si="461"/>
        <v>0.2414022888806322</v>
      </c>
    </row>
    <row r="320" spans="1:236" ht="90" customHeight="1" x14ac:dyDescent="0.2">
      <c r="A320" s="242" t="s">
        <v>294</v>
      </c>
      <c r="B320" s="195" t="s">
        <v>295</v>
      </c>
      <c r="C320" s="195" t="s">
        <v>326</v>
      </c>
      <c r="D320" s="115">
        <v>6</v>
      </c>
      <c r="E320" s="195" t="s">
        <v>327</v>
      </c>
      <c r="F320" s="113" t="s">
        <v>328</v>
      </c>
      <c r="G320" s="113" t="s">
        <v>329</v>
      </c>
      <c r="H320" s="244"/>
      <c r="I320" s="113" t="s">
        <v>306</v>
      </c>
      <c r="J320" s="113">
        <v>5</v>
      </c>
      <c r="K320" s="95" t="s">
        <v>206</v>
      </c>
      <c r="L320" s="245">
        <v>200</v>
      </c>
      <c r="M320" s="248" t="s">
        <v>330</v>
      </c>
      <c r="N320" s="72" t="s">
        <v>81</v>
      </c>
      <c r="O320" s="73" t="s">
        <v>106</v>
      </c>
      <c r="P320" s="112" t="s">
        <v>280</v>
      </c>
      <c r="Q320" s="112" t="s">
        <v>100</v>
      </c>
      <c r="R320" s="112" t="s">
        <v>317</v>
      </c>
      <c r="S320" s="112" t="s">
        <v>99</v>
      </c>
      <c r="T320" s="112">
        <v>713002</v>
      </c>
      <c r="U320" s="112" t="s">
        <v>100</v>
      </c>
      <c r="V320" s="201">
        <v>0</v>
      </c>
      <c r="W320" s="217">
        <v>3800</v>
      </c>
      <c r="X320" s="217">
        <v>0</v>
      </c>
      <c r="Y320" s="244">
        <v>0</v>
      </c>
      <c r="Z320" s="244">
        <v>0</v>
      </c>
      <c r="AA320" s="244">
        <v>3800</v>
      </c>
      <c r="AB320" s="244">
        <v>0</v>
      </c>
      <c r="AC320" s="244">
        <v>0</v>
      </c>
      <c r="AD320" s="244">
        <v>0</v>
      </c>
      <c r="AE320" s="244">
        <v>0</v>
      </c>
      <c r="AF320" s="244">
        <v>0</v>
      </c>
      <c r="AG320" s="243">
        <v>0</v>
      </c>
      <c r="AH320" s="244">
        <v>0</v>
      </c>
      <c r="AI320" s="244">
        <v>0</v>
      </c>
      <c r="AJ320" s="244">
        <v>0</v>
      </c>
      <c r="AK320" s="244">
        <v>0</v>
      </c>
      <c r="AL320" s="244">
        <v>0</v>
      </c>
      <c r="AM320" s="244">
        <v>0</v>
      </c>
      <c r="AN320" s="244">
        <v>0</v>
      </c>
      <c r="AO320" s="244">
        <v>0</v>
      </c>
      <c r="AP320" s="217">
        <v>0</v>
      </c>
      <c r="AQ320" s="243">
        <v>0</v>
      </c>
      <c r="AR320" s="244"/>
      <c r="AS320" s="244"/>
      <c r="AT320" s="244"/>
      <c r="AU320" s="244"/>
      <c r="AV320" s="230">
        <f t="shared" si="427"/>
        <v>1</v>
      </c>
      <c r="AW320" s="230">
        <f t="shared" si="428"/>
        <v>0</v>
      </c>
      <c r="AX320" s="230" t="str">
        <f t="shared" si="429"/>
        <v>D1</v>
      </c>
      <c r="AY320" s="141">
        <f t="shared" si="430"/>
        <v>7</v>
      </c>
      <c r="AZ320" s="70">
        <f t="shared" si="431"/>
        <v>1</v>
      </c>
      <c r="BA320" s="70">
        <f t="shared" si="432"/>
        <v>1</v>
      </c>
      <c r="BB320" s="70">
        <f t="shared" si="433"/>
        <v>1</v>
      </c>
      <c r="BC320" s="70">
        <f t="shared" si="434"/>
        <v>1</v>
      </c>
      <c r="BD320" s="70">
        <f t="shared" si="435"/>
        <v>1</v>
      </c>
      <c r="BE320" s="70">
        <f t="shared" si="436"/>
        <v>0</v>
      </c>
      <c r="BF320" s="70">
        <f t="shared" si="437"/>
        <v>0</v>
      </c>
      <c r="BG320" s="71">
        <f t="shared" si="438"/>
        <v>0</v>
      </c>
      <c r="BH320" s="71">
        <f t="shared" si="439"/>
        <v>0</v>
      </c>
      <c r="BI320" s="71">
        <f t="shared" si="440"/>
        <v>0</v>
      </c>
      <c r="BJ320" s="71">
        <f t="shared" si="441"/>
        <v>0</v>
      </c>
      <c r="BK320" s="71">
        <f t="shared" si="442"/>
        <v>0</v>
      </c>
      <c r="BL320" s="70">
        <f t="shared" si="443"/>
        <v>1</v>
      </c>
      <c r="BM320" s="70">
        <f t="shared" si="444"/>
        <v>1</v>
      </c>
      <c r="BN320" s="70">
        <f t="shared" si="445"/>
        <v>0</v>
      </c>
      <c r="BO320" s="70">
        <f t="shared" si="446"/>
        <v>1</v>
      </c>
      <c r="BP320" s="144">
        <f t="shared" si="447"/>
        <v>0</v>
      </c>
      <c r="BQ320" s="144">
        <f t="shared" si="448"/>
        <v>0</v>
      </c>
      <c r="BR320" s="144">
        <f t="shared" si="449"/>
        <v>3800</v>
      </c>
      <c r="BS320" s="144">
        <f t="shared" si="450"/>
        <v>0</v>
      </c>
      <c r="BT320" s="144">
        <f t="shared" si="451"/>
        <v>0</v>
      </c>
      <c r="BU320" s="144">
        <f t="shared" si="452"/>
        <v>0</v>
      </c>
      <c r="BV320" s="144">
        <f t="shared" si="453"/>
        <v>0</v>
      </c>
      <c r="BW320" s="144">
        <f t="shared" si="454"/>
        <v>0</v>
      </c>
      <c r="BX320" s="144">
        <f t="shared" si="455"/>
        <v>0</v>
      </c>
      <c r="BY320" s="144">
        <f t="shared" si="456"/>
        <v>0</v>
      </c>
      <c r="BZ320" s="9">
        <v>0</v>
      </c>
      <c r="CA320" s="9">
        <v>0</v>
      </c>
      <c r="CB320" s="9">
        <v>0</v>
      </c>
      <c r="CC320" s="9">
        <v>0</v>
      </c>
      <c r="CD320" s="9">
        <v>0</v>
      </c>
      <c r="CE320" s="9">
        <v>0</v>
      </c>
      <c r="CF320" s="9">
        <v>0</v>
      </c>
      <c r="CG320" s="9">
        <v>0</v>
      </c>
      <c r="CH320" s="9">
        <v>0</v>
      </c>
      <c r="CI320" s="9">
        <v>0</v>
      </c>
      <c r="CJ320" s="9">
        <v>0</v>
      </c>
      <c r="CK320" s="9">
        <v>0</v>
      </c>
      <c r="CL320" s="9">
        <v>0</v>
      </c>
      <c r="CM320" s="9">
        <v>0</v>
      </c>
      <c r="CN320" s="9">
        <v>0</v>
      </c>
      <c r="CO320" s="9">
        <v>0</v>
      </c>
      <c r="CP320" s="9">
        <v>0</v>
      </c>
      <c r="CQ320" s="9">
        <v>0</v>
      </c>
      <c r="CR320" s="9">
        <v>0</v>
      </c>
      <c r="CS320" s="9">
        <v>0</v>
      </c>
      <c r="CT320" s="9">
        <v>0</v>
      </c>
      <c r="CU320" s="9">
        <v>0</v>
      </c>
      <c r="CV320" s="9">
        <v>0</v>
      </c>
      <c r="CW320" s="9">
        <v>0</v>
      </c>
      <c r="CX320" s="9">
        <v>0</v>
      </c>
      <c r="CY320" s="9">
        <v>0</v>
      </c>
      <c r="CZ320" s="9">
        <v>0</v>
      </c>
      <c r="DA320" s="9">
        <v>0</v>
      </c>
      <c r="DB320" s="9">
        <v>0</v>
      </c>
      <c r="DC320" s="9">
        <v>0</v>
      </c>
      <c r="DD320" s="9">
        <v>0</v>
      </c>
      <c r="DE320" s="9">
        <v>0</v>
      </c>
      <c r="DF320" s="9">
        <v>0</v>
      </c>
      <c r="DG320" s="144">
        <f t="shared" si="457"/>
        <v>200</v>
      </c>
      <c r="DH320" s="144">
        <f t="shared" ref="DH320:EW320" si="521">DG320</f>
        <v>200</v>
      </c>
      <c r="DI320" s="144">
        <f t="shared" si="521"/>
        <v>200</v>
      </c>
      <c r="DJ320" s="144">
        <f t="shared" si="521"/>
        <v>200</v>
      </c>
      <c r="DK320" s="144">
        <f t="shared" si="521"/>
        <v>200</v>
      </c>
      <c r="DL320" s="144">
        <f t="shared" si="521"/>
        <v>200</v>
      </c>
      <c r="DM320" s="144">
        <f t="shared" si="521"/>
        <v>200</v>
      </c>
      <c r="DN320" s="144">
        <f t="shared" si="521"/>
        <v>200</v>
      </c>
      <c r="DO320" s="144">
        <f t="shared" si="521"/>
        <v>200</v>
      </c>
      <c r="DP320" s="144">
        <f t="shared" si="521"/>
        <v>200</v>
      </c>
      <c r="DQ320" s="144">
        <f t="shared" si="521"/>
        <v>200</v>
      </c>
      <c r="DR320" s="144">
        <f t="shared" si="521"/>
        <v>200</v>
      </c>
      <c r="DS320" s="144">
        <f t="shared" si="521"/>
        <v>200</v>
      </c>
      <c r="DT320" s="144">
        <f t="shared" si="521"/>
        <v>200</v>
      </c>
      <c r="DU320" s="144">
        <f t="shared" si="521"/>
        <v>200</v>
      </c>
      <c r="DV320" s="144">
        <f t="shared" si="521"/>
        <v>200</v>
      </c>
      <c r="DW320" s="144">
        <f t="shared" si="521"/>
        <v>200</v>
      </c>
      <c r="DX320" s="144">
        <f t="shared" si="521"/>
        <v>200</v>
      </c>
      <c r="DY320" s="144">
        <f t="shared" si="521"/>
        <v>200</v>
      </c>
      <c r="DZ320" s="144">
        <f t="shared" si="521"/>
        <v>200</v>
      </c>
      <c r="EA320" s="144">
        <f t="shared" si="521"/>
        <v>200</v>
      </c>
      <c r="EB320" s="144">
        <f t="shared" si="521"/>
        <v>200</v>
      </c>
      <c r="EC320" s="144">
        <f t="shared" si="521"/>
        <v>200</v>
      </c>
      <c r="ED320" s="144">
        <f t="shared" si="521"/>
        <v>200</v>
      </c>
      <c r="EE320" s="144">
        <f t="shared" si="521"/>
        <v>200</v>
      </c>
      <c r="EF320" s="144">
        <f t="shared" si="521"/>
        <v>200</v>
      </c>
      <c r="EG320" s="144">
        <f t="shared" si="521"/>
        <v>200</v>
      </c>
      <c r="EH320" s="144">
        <f t="shared" si="521"/>
        <v>200</v>
      </c>
      <c r="EI320" s="144">
        <f t="shared" si="521"/>
        <v>200</v>
      </c>
      <c r="EJ320" s="144">
        <f t="shared" si="521"/>
        <v>200</v>
      </c>
      <c r="EK320" s="144">
        <f t="shared" si="521"/>
        <v>200</v>
      </c>
      <c r="EL320" s="144">
        <f t="shared" si="521"/>
        <v>200</v>
      </c>
      <c r="EM320" s="144">
        <f t="shared" si="521"/>
        <v>200</v>
      </c>
      <c r="EN320" s="144">
        <f t="shared" si="521"/>
        <v>200</v>
      </c>
      <c r="EO320" s="144">
        <f t="shared" si="521"/>
        <v>200</v>
      </c>
      <c r="EP320" s="144">
        <f t="shared" si="521"/>
        <v>200</v>
      </c>
      <c r="EQ320" s="144">
        <f t="shared" si="521"/>
        <v>200</v>
      </c>
      <c r="ER320" s="144">
        <f t="shared" si="521"/>
        <v>200</v>
      </c>
      <c r="ES320" s="144">
        <f t="shared" si="521"/>
        <v>200</v>
      </c>
      <c r="ET320" s="144">
        <f t="shared" si="521"/>
        <v>200</v>
      </c>
      <c r="EU320" s="144">
        <f t="shared" si="521"/>
        <v>200</v>
      </c>
      <c r="EV320" s="144">
        <f t="shared" si="521"/>
        <v>200</v>
      </c>
      <c r="EW320" s="144">
        <f t="shared" si="521"/>
        <v>200</v>
      </c>
      <c r="EX320" s="147">
        <f>PV(0.05,'PV factor'!C44,,-BR320)</f>
        <v>3446.7120181405894</v>
      </c>
      <c r="EY320" s="147">
        <f>PV(0.05,'PV factor'!D44,,-BS320)</f>
        <v>0</v>
      </c>
      <c r="EZ320" s="147">
        <f>PV(0.05,'PV factor'!E44,,-BT320)</f>
        <v>0</v>
      </c>
      <c r="FA320" s="147">
        <f>PV(0.05,'PV factor'!F44,,-BU320)</f>
        <v>0</v>
      </c>
      <c r="FB320" s="147">
        <f>PV(0.05,'PV factor'!G44,,-BV320)</f>
        <v>0</v>
      </c>
      <c r="FC320" s="147">
        <f>PV(0.05,'PV factor'!H44,,-BW320)</f>
        <v>0</v>
      </c>
      <c r="FD320" s="147">
        <f>PV(0.05,'PV factor'!I44,,-BX320)</f>
        <v>0</v>
      </c>
      <c r="FE320" s="147">
        <f>PV(0.05,'PV factor'!J44,,-BY320)</f>
        <v>0</v>
      </c>
      <c r="FF320" s="147">
        <f>PV(0.05,'PV factor'!K44,,-BZ320)</f>
        <v>0</v>
      </c>
      <c r="FG320" s="147">
        <f>PV(0.05,'PV factor'!L44,,-CA320)</f>
        <v>0</v>
      </c>
      <c r="FH320" s="147">
        <f>PV(0.05,'PV factor'!M44,,-CB320)</f>
        <v>0</v>
      </c>
      <c r="FI320" s="147">
        <f>PV(0.05,'PV factor'!N44,,-CC320)</f>
        <v>0</v>
      </c>
      <c r="FJ320" s="147">
        <f>PV(0.05,'PV factor'!O44,,-CD320)</f>
        <v>0</v>
      </c>
      <c r="FK320" s="147">
        <f>PV(0.05,'PV factor'!P44,,-CE320)</f>
        <v>0</v>
      </c>
      <c r="FL320" s="147">
        <f>PV(0.05,'PV factor'!Q44,,-CF320)</f>
        <v>0</v>
      </c>
      <c r="FM320" s="147">
        <f>PV(0.05,'PV factor'!R44,,-CG320)</f>
        <v>0</v>
      </c>
      <c r="FN320" s="147">
        <f>PV(0.05,'PV factor'!S44,,-CH320)</f>
        <v>0</v>
      </c>
      <c r="FO320" s="147">
        <f>PV(0.05,'PV factor'!T44,,-CI320)</f>
        <v>0</v>
      </c>
      <c r="FP320" s="147">
        <f>PV(0.05,'PV factor'!U44,,-CJ320)</f>
        <v>0</v>
      </c>
      <c r="FQ320" s="147">
        <f>PV(0.05,'PV factor'!V44,,-CK320)</f>
        <v>0</v>
      </c>
      <c r="FR320" s="147">
        <f>PV(0.05,'PV factor'!W44,,-CL320)</f>
        <v>0</v>
      </c>
      <c r="FS320" s="147">
        <f>PV(0.05,'PV factor'!X44,,-CM320)</f>
        <v>0</v>
      </c>
      <c r="FT320" s="147">
        <f>PV(0.05,'PV factor'!Y44,,-CN320)</f>
        <v>0</v>
      </c>
      <c r="FU320" s="147">
        <f>PV(0.05,'PV factor'!Z44,,-CO320)</f>
        <v>0</v>
      </c>
      <c r="FV320" s="147">
        <f>PV(0.05,'PV factor'!AA44,,-CP320)</f>
        <v>0</v>
      </c>
      <c r="FW320" s="147">
        <f>PV(0.05,'PV factor'!AB44,,-CQ320)</f>
        <v>0</v>
      </c>
      <c r="FX320" s="147">
        <f>PV(0.05,'PV factor'!AC44,,-CR320)</f>
        <v>0</v>
      </c>
      <c r="FY320" s="147">
        <f>PV(0.05,'PV factor'!AD44,,-CS320)</f>
        <v>0</v>
      </c>
      <c r="FZ320" s="147">
        <f>PV(0.05,'PV factor'!AE44,,-CT320)</f>
        <v>0</v>
      </c>
      <c r="GA320" s="147">
        <f>PV(0.05,'PV factor'!AF44,,-CU320)</f>
        <v>0</v>
      </c>
      <c r="GB320" s="147">
        <f>PV(0.05,'PV factor'!AG44,,-CV320)</f>
        <v>0</v>
      </c>
      <c r="GC320" s="147">
        <f>PV(0.05,'PV factor'!AH44,,-CW320)</f>
        <v>0</v>
      </c>
      <c r="GD320" s="147">
        <f>PV(0.05,'PV factor'!AI44,,-CX320)</f>
        <v>0</v>
      </c>
      <c r="GE320" s="147">
        <f>PV(0.05,'PV factor'!AJ44,,-CY320)</f>
        <v>0</v>
      </c>
      <c r="GF320" s="147">
        <f>PV(0.05,'PV factor'!AK44,,-CZ320)</f>
        <v>0</v>
      </c>
      <c r="GG320" s="147">
        <f>PV(0.05,'PV factor'!AL44,,-DA320)</f>
        <v>0</v>
      </c>
      <c r="GH320" s="147">
        <f>PV(0.05,'PV factor'!AM44,,-DB320)</f>
        <v>0</v>
      </c>
      <c r="GI320" s="147">
        <f>PV(0.05,'PV factor'!AN44,,-DC320)</f>
        <v>0</v>
      </c>
      <c r="GJ320" s="147">
        <f>PV(0.05,'PV factor'!AO44,,-DD320)</f>
        <v>0</v>
      </c>
      <c r="GK320" s="147">
        <f>PV(0.05,'PV factor'!AP44,,-DE320)</f>
        <v>0</v>
      </c>
      <c r="GL320" s="147">
        <f>PV(0.05,'PV factor'!C44,,-DI320)</f>
        <v>181.40589569160997</v>
      </c>
      <c r="GM320" s="147">
        <f>PV(0.05,'PV factor'!D44,,-DJ320)</f>
        <v>172.76751970629519</v>
      </c>
      <c r="GN320" s="147">
        <f>PV(0.05,'PV factor'!E44,,-DK320)</f>
        <v>164.5404949583764</v>
      </c>
      <c r="GO320" s="147">
        <f>PV(0.05,'PV factor'!F44,,-DL320)</f>
        <v>156.70523329369178</v>
      </c>
      <c r="GP320" s="147">
        <f>PV(0.05,'PV factor'!G44,,-DM320)</f>
        <v>149.24307932732555</v>
      </c>
      <c r="GQ320" s="147">
        <f>PV(0.05,'PV factor'!H44,,-DN320)</f>
        <v>142.13626602602429</v>
      </c>
      <c r="GR320" s="147">
        <f>PV(0.05,'PV factor'!I44,,-DO320)</f>
        <v>135.36787240573744</v>
      </c>
      <c r="GS320" s="147">
        <f>PV(0.05,'PV factor'!J44,,-DP320)</f>
        <v>128.92178324355945</v>
      </c>
      <c r="GT320" s="147">
        <f>PV(0.05,'PV factor'!K44,,-DQ320)</f>
        <v>122.78265070815186</v>
      </c>
      <c r="GU320" s="147">
        <f>PV(0.05,'PV factor'!L44,,-DR320)</f>
        <v>116.93585781728748</v>
      </c>
      <c r="GV320" s="147">
        <f>PV(0.05,'PV factor'!M44,,-DS320)</f>
        <v>111.3674836355119</v>
      </c>
      <c r="GW320" s="147">
        <f>PV(0.05,'PV factor'!N44,,-DT320)</f>
        <v>106.06427012905894</v>
      </c>
      <c r="GX320" s="147">
        <f>PV(0.05,'PV factor'!O44,,-DU320)</f>
        <v>101.01359059910376</v>
      </c>
      <c r="GY320" s="147">
        <f>PV(0.05,'PV factor'!P44,,-DV320)</f>
        <v>96.203419618194033</v>
      </c>
      <c r="GZ320" s="147">
        <f>PV(0.05,'PV factor'!Q44,,-DW320)</f>
        <v>91.62230439828005</v>
      </c>
      <c r="HA320" s="147">
        <f>PV(0.05,'PV factor'!R44,,-DX320)</f>
        <v>87.259337522171464</v>
      </c>
      <c r="HB320" s="147">
        <f>PV(0.05,'PV factor'!S44,,-DY320)</f>
        <v>83.104130973496623</v>
      </c>
      <c r="HC320" s="147">
        <f>PV(0.05,'PV factor'!T44,,-DZ320)</f>
        <v>79.146791403330127</v>
      </c>
      <c r="HD320" s="147">
        <f>PV(0.05,'PV factor'!U44,,-EA320)</f>
        <v>75.377896574600115</v>
      </c>
      <c r="HE320" s="147">
        <f>PV(0.05,'PV factor'!V44,,-EB320)</f>
        <v>71.788472928190586</v>
      </c>
      <c r="HF320" s="147">
        <f>PV(0.05,'PV factor'!W44,,-EC320)</f>
        <v>68.369974217324383</v>
      </c>
      <c r="HG320" s="147">
        <f>PV(0.05,'PV factor'!X44,,-ED320)</f>
        <v>65.114261159356531</v>
      </c>
      <c r="HH320" s="147">
        <f>PV(0.05,'PV factor'!Y44,,-EE320)</f>
        <v>62.013582056530041</v>
      </c>
      <c r="HI320" s="147">
        <f>PV(0.05,'PV factor'!Z44,,-EF320)</f>
        <v>59.060554339552418</v>
      </c>
      <c r="HJ320" s="147">
        <f>PV(0.05,'PV factor'!AA44,,-EG320)</f>
        <v>56.248146990049925</v>
      </c>
      <c r="HK320" s="147">
        <f>PV(0.05,'PV factor'!AB44,,-EH320)</f>
        <v>53.569663800047543</v>
      </c>
      <c r="HL320" s="147">
        <f>PV(0.05,'PV factor'!AC44,,-EI320)</f>
        <v>51.018727428616714</v>
      </c>
      <c r="HM320" s="147">
        <f>PV(0.05,'PV factor'!AD44,,-EJ320)</f>
        <v>48.589264217730189</v>
      </c>
      <c r="HN320" s="147">
        <f>PV(0.05,'PV factor'!AE44,,-EK320)</f>
        <v>46.275489731171632</v>
      </c>
      <c r="HO320" s="147">
        <f>PV(0.05,'PV factor'!AF44,,-EL320)</f>
        <v>44.071894982068201</v>
      </c>
      <c r="HP320" s="147">
        <f>PV(0.05,'PV factor'!AG44,,-EM320)</f>
        <v>41.973233316255431</v>
      </c>
      <c r="HQ320" s="147">
        <f>PV(0.05,'PV factor'!AH44,,-EN320)</f>
        <v>39.974507920243269</v>
      </c>
      <c r="HR320" s="147">
        <f>PV(0.05,'PV factor'!AI44,,-EO320)</f>
        <v>38.070959924041212</v>
      </c>
      <c r="HS320" s="147">
        <f>PV(0.05,'PV factor'!AJ44,,-EP320)</f>
        <v>36.258057070515434</v>
      </c>
      <c r="HT320" s="147">
        <f>PV(0.05,'PV factor'!AK44,,-EQ320)</f>
        <v>34.531482924300413</v>
      </c>
      <c r="HU320" s="147">
        <f>PV(0.05,'PV factor'!AL44,,-ER320)</f>
        <v>32.887126594571818</v>
      </c>
      <c r="HV320" s="147">
        <f>PV(0.05,'PV factor'!AM44,,-ES320)</f>
        <v>31.321072947211263</v>
      </c>
      <c r="HW320" s="147">
        <f>PV(0.05,'PV factor'!AN44,,-ET320)</f>
        <v>29.82959328305834</v>
      </c>
      <c r="HX320" s="147">
        <f>PV(0.05,'PV factor'!AO44,,-EU320)</f>
        <v>28.409136460055567</v>
      </c>
      <c r="HY320" s="147">
        <f>PV(0.05,'PV factor'!AP44,,-EV320)</f>
        <v>27.056320438148155</v>
      </c>
      <c r="HZ320" s="147">
        <f t="shared" si="459"/>
        <v>3446.7120181405894</v>
      </c>
      <c r="IA320" s="147">
        <f t="shared" si="460"/>
        <v>824.66222297729882</v>
      </c>
      <c r="IB320" s="401">
        <f t="shared" si="461"/>
        <v>0.23926055285065054</v>
      </c>
    </row>
    <row r="321" spans="1:236" ht="90" customHeight="1" x14ac:dyDescent="0.2">
      <c r="A321" s="137" t="s">
        <v>1644</v>
      </c>
      <c r="B321" s="138" t="s">
        <v>1645</v>
      </c>
      <c r="C321" s="138" t="s">
        <v>1682</v>
      </c>
      <c r="D321" s="142">
        <v>5</v>
      </c>
      <c r="E321" s="305" t="s">
        <v>1683</v>
      </c>
      <c r="F321" s="306" t="s">
        <v>1684</v>
      </c>
      <c r="G321" s="118" t="s">
        <v>1685</v>
      </c>
      <c r="H321" s="142" t="s">
        <v>77</v>
      </c>
      <c r="I321" s="118" t="s">
        <v>1663</v>
      </c>
      <c r="J321" s="118">
        <v>5</v>
      </c>
      <c r="K321" s="95" t="s">
        <v>206</v>
      </c>
      <c r="L321" s="142">
        <v>2000</v>
      </c>
      <c r="M321" s="142" t="s">
        <v>1686</v>
      </c>
      <c r="N321" s="142" t="s">
        <v>147</v>
      </c>
      <c r="O321" s="73" t="s">
        <v>106</v>
      </c>
      <c r="P321" s="142" t="s">
        <v>314</v>
      </c>
      <c r="Q321" s="112" t="s">
        <v>100</v>
      </c>
      <c r="R321" s="142" t="s">
        <v>317</v>
      </c>
      <c r="S321" s="142" t="s">
        <v>99</v>
      </c>
      <c r="T321" s="142" t="s">
        <v>1670</v>
      </c>
      <c r="U321" s="142" t="s">
        <v>100</v>
      </c>
      <c r="V321" s="117">
        <v>1</v>
      </c>
      <c r="W321" s="136">
        <v>40000</v>
      </c>
      <c r="X321" s="136">
        <v>0</v>
      </c>
      <c r="Y321" s="136">
        <v>0</v>
      </c>
      <c r="Z321" s="136">
        <v>0</v>
      </c>
      <c r="AA321" s="136">
        <v>40000</v>
      </c>
      <c r="AB321" s="136">
        <v>0</v>
      </c>
      <c r="AC321" s="136">
        <v>0</v>
      </c>
      <c r="AD321" s="136">
        <v>0</v>
      </c>
      <c r="AE321" s="139">
        <v>0</v>
      </c>
      <c r="AF321" s="139">
        <v>0</v>
      </c>
      <c r="AG321" s="139">
        <v>0</v>
      </c>
      <c r="AH321" s="139">
        <v>0</v>
      </c>
      <c r="AI321" s="116" t="s">
        <v>88</v>
      </c>
      <c r="AJ321" s="136">
        <v>0</v>
      </c>
      <c r="AK321" s="136">
        <v>0</v>
      </c>
      <c r="AL321" s="136">
        <v>0</v>
      </c>
      <c r="AM321" s="136">
        <v>0</v>
      </c>
      <c r="AN321" s="136">
        <v>0</v>
      </c>
      <c r="AO321" s="136">
        <v>0</v>
      </c>
      <c r="AP321" s="136">
        <v>0</v>
      </c>
      <c r="AQ321" s="139">
        <v>0</v>
      </c>
      <c r="AR321" s="139">
        <v>0</v>
      </c>
      <c r="AS321" s="139">
        <v>0</v>
      </c>
      <c r="AT321" s="139">
        <v>0</v>
      </c>
      <c r="AU321" s="118"/>
      <c r="AV321" s="230">
        <f t="shared" si="427"/>
        <v>1</v>
      </c>
      <c r="AW321" s="230">
        <f t="shared" si="428"/>
        <v>0</v>
      </c>
      <c r="AX321" s="230" t="str">
        <f t="shared" si="429"/>
        <v>C9</v>
      </c>
      <c r="AY321" s="141">
        <f t="shared" si="430"/>
        <v>8</v>
      </c>
      <c r="AZ321" s="70">
        <f t="shared" si="431"/>
        <v>1</v>
      </c>
      <c r="BA321" s="70">
        <f t="shared" si="432"/>
        <v>1</v>
      </c>
      <c r="BB321" s="70">
        <f t="shared" si="433"/>
        <v>1</v>
      </c>
      <c r="BC321" s="70">
        <f t="shared" si="434"/>
        <v>1</v>
      </c>
      <c r="BD321" s="70">
        <f t="shared" si="435"/>
        <v>1</v>
      </c>
      <c r="BE321" s="70">
        <f t="shared" si="436"/>
        <v>1</v>
      </c>
      <c r="BF321" s="70">
        <f t="shared" si="437"/>
        <v>1</v>
      </c>
      <c r="BG321" s="71">
        <f t="shared" si="438"/>
        <v>0</v>
      </c>
      <c r="BH321" s="71">
        <f t="shared" si="439"/>
        <v>0</v>
      </c>
      <c r="BI321" s="71">
        <f t="shared" si="440"/>
        <v>0</v>
      </c>
      <c r="BJ321" s="71">
        <f t="shared" si="441"/>
        <v>0</v>
      </c>
      <c r="BK321" s="71">
        <f t="shared" si="442"/>
        <v>0</v>
      </c>
      <c r="BL321" s="70">
        <f t="shared" si="443"/>
        <v>1</v>
      </c>
      <c r="BM321" s="70">
        <f t="shared" si="444"/>
        <v>1</v>
      </c>
      <c r="BN321" s="70">
        <f t="shared" si="445"/>
        <v>0</v>
      </c>
      <c r="BO321" s="70">
        <f t="shared" si="446"/>
        <v>1</v>
      </c>
      <c r="BP321" s="144">
        <f t="shared" si="447"/>
        <v>0</v>
      </c>
      <c r="BQ321" s="144">
        <f t="shared" si="448"/>
        <v>0</v>
      </c>
      <c r="BR321" s="144">
        <f t="shared" si="449"/>
        <v>40000</v>
      </c>
      <c r="BS321" s="144">
        <f t="shared" si="450"/>
        <v>0</v>
      </c>
      <c r="BT321" s="144">
        <f t="shared" si="451"/>
        <v>0</v>
      </c>
      <c r="BU321" s="144">
        <f t="shared" si="452"/>
        <v>0</v>
      </c>
      <c r="BV321" s="144">
        <f t="shared" si="453"/>
        <v>0</v>
      </c>
      <c r="BW321" s="144">
        <f t="shared" si="454"/>
        <v>0</v>
      </c>
      <c r="BX321" s="144">
        <f t="shared" si="455"/>
        <v>0</v>
      </c>
      <c r="BY321" s="144">
        <f t="shared" si="456"/>
        <v>0</v>
      </c>
      <c r="BZ321" s="9">
        <v>0</v>
      </c>
      <c r="CA321" s="9">
        <v>0</v>
      </c>
      <c r="CB321" s="9">
        <v>0</v>
      </c>
      <c r="CC321" s="9">
        <v>0</v>
      </c>
      <c r="CD321" s="9">
        <v>0</v>
      </c>
      <c r="CE321" s="9">
        <v>0</v>
      </c>
      <c r="CF321" s="9">
        <v>0</v>
      </c>
      <c r="CG321" s="9">
        <v>0</v>
      </c>
      <c r="CH321" s="9">
        <v>0</v>
      </c>
      <c r="CI321" s="9">
        <v>0</v>
      </c>
      <c r="CJ321" s="9">
        <v>0</v>
      </c>
      <c r="CK321" s="9">
        <v>0</v>
      </c>
      <c r="CL321" s="9">
        <v>0</v>
      </c>
      <c r="CM321" s="9">
        <v>0</v>
      </c>
      <c r="CN321" s="9">
        <v>0</v>
      </c>
      <c r="CO321" s="9">
        <v>0</v>
      </c>
      <c r="CP321" s="9">
        <v>0</v>
      </c>
      <c r="CQ321" s="9">
        <v>0</v>
      </c>
      <c r="CR321" s="9">
        <v>0</v>
      </c>
      <c r="CS321" s="9">
        <v>0</v>
      </c>
      <c r="CT321" s="9">
        <v>0</v>
      </c>
      <c r="CU321" s="9">
        <v>0</v>
      </c>
      <c r="CV321" s="9">
        <v>0</v>
      </c>
      <c r="CW321" s="9">
        <v>0</v>
      </c>
      <c r="CX321" s="9">
        <v>0</v>
      </c>
      <c r="CY321" s="9">
        <v>0</v>
      </c>
      <c r="CZ321" s="9">
        <v>0</v>
      </c>
      <c r="DA321" s="9">
        <v>0</v>
      </c>
      <c r="DB321" s="9">
        <v>0</v>
      </c>
      <c r="DC321" s="9">
        <v>0</v>
      </c>
      <c r="DD321" s="9">
        <v>0</v>
      </c>
      <c r="DE321" s="9">
        <v>0</v>
      </c>
      <c r="DF321" s="9">
        <v>0</v>
      </c>
      <c r="DG321" s="144">
        <f t="shared" si="457"/>
        <v>2000</v>
      </c>
      <c r="DH321" s="144">
        <f t="shared" ref="DH321:EW321" si="522">DG321</f>
        <v>2000</v>
      </c>
      <c r="DI321" s="144">
        <f t="shared" si="522"/>
        <v>2000</v>
      </c>
      <c r="DJ321" s="144">
        <f t="shared" si="522"/>
        <v>2000</v>
      </c>
      <c r="DK321" s="144">
        <f t="shared" si="522"/>
        <v>2000</v>
      </c>
      <c r="DL321" s="144">
        <f t="shared" si="522"/>
        <v>2000</v>
      </c>
      <c r="DM321" s="144">
        <f t="shared" si="522"/>
        <v>2000</v>
      </c>
      <c r="DN321" s="144">
        <f t="shared" si="522"/>
        <v>2000</v>
      </c>
      <c r="DO321" s="144">
        <f t="shared" si="522"/>
        <v>2000</v>
      </c>
      <c r="DP321" s="144">
        <f t="shared" si="522"/>
        <v>2000</v>
      </c>
      <c r="DQ321" s="144">
        <f t="shared" si="522"/>
        <v>2000</v>
      </c>
      <c r="DR321" s="144">
        <f t="shared" si="522"/>
        <v>2000</v>
      </c>
      <c r="DS321" s="144">
        <f t="shared" si="522"/>
        <v>2000</v>
      </c>
      <c r="DT321" s="144">
        <f t="shared" si="522"/>
        <v>2000</v>
      </c>
      <c r="DU321" s="144">
        <f t="shared" si="522"/>
        <v>2000</v>
      </c>
      <c r="DV321" s="144">
        <f t="shared" si="522"/>
        <v>2000</v>
      </c>
      <c r="DW321" s="144">
        <f t="shared" si="522"/>
        <v>2000</v>
      </c>
      <c r="DX321" s="144">
        <f t="shared" si="522"/>
        <v>2000</v>
      </c>
      <c r="DY321" s="144">
        <f t="shared" si="522"/>
        <v>2000</v>
      </c>
      <c r="DZ321" s="144">
        <f t="shared" si="522"/>
        <v>2000</v>
      </c>
      <c r="EA321" s="144">
        <f t="shared" si="522"/>
        <v>2000</v>
      </c>
      <c r="EB321" s="144">
        <f t="shared" si="522"/>
        <v>2000</v>
      </c>
      <c r="EC321" s="144">
        <f t="shared" si="522"/>
        <v>2000</v>
      </c>
      <c r="ED321" s="144">
        <f t="shared" si="522"/>
        <v>2000</v>
      </c>
      <c r="EE321" s="144">
        <f t="shared" si="522"/>
        <v>2000</v>
      </c>
      <c r="EF321" s="144">
        <f t="shared" si="522"/>
        <v>2000</v>
      </c>
      <c r="EG321" s="144">
        <f t="shared" si="522"/>
        <v>2000</v>
      </c>
      <c r="EH321" s="144">
        <f t="shared" si="522"/>
        <v>2000</v>
      </c>
      <c r="EI321" s="144">
        <f t="shared" si="522"/>
        <v>2000</v>
      </c>
      <c r="EJ321" s="144">
        <f t="shared" si="522"/>
        <v>2000</v>
      </c>
      <c r="EK321" s="144">
        <f t="shared" si="522"/>
        <v>2000</v>
      </c>
      <c r="EL321" s="144">
        <f t="shared" si="522"/>
        <v>2000</v>
      </c>
      <c r="EM321" s="144">
        <f t="shared" si="522"/>
        <v>2000</v>
      </c>
      <c r="EN321" s="144">
        <f t="shared" si="522"/>
        <v>2000</v>
      </c>
      <c r="EO321" s="144">
        <f t="shared" si="522"/>
        <v>2000</v>
      </c>
      <c r="EP321" s="144">
        <f t="shared" si="522"/>
        <v>2000</v>
      </c>
      <c r="EQ321" s="144">
        <f t="shared" si="522"/>
        <v>2000</v>
      </c>
      <c r="ER321" s="144">
        <f t="shared" si="522"/>
        <v>2000</v>
      </c>
      <c r="ES321" s="144">
        <f t="shared" si="522"/>
        <v>2000</v>
      </c>
      <c r="ET321" s="144">
        <f t="shared" si="522"/>
        <v>2000</v>
      </c>
      <c r="EU321" s="144">
        <f t="shared" si="522"/>
        <v>2000</v>
      </c>
      <c r="EV321" s="144">
        <f t="shared" si="522"/>
        <v>2000</v>
      </c>
      <c r="EW321" s="144">
        <f t="shared" si="522"/>
        <v>2000</v>
      </c>
      <c r="EX321" s="147">
        <f>PV(0.05,'PV factor'!C287,,-BR321)</f>
        <v>36281.179138321997</v>
      </c>
      <c r="EY321" s="147">
        <f>PV(0.05,'PV factor'!D287,,-BS321)</f>
        <v>0</v>
      </c>
      <c r="EZ321" s="147">
        <f>PV(0.05,'PV factor'!E287,,-BT321)</f>
        <v>0</v>
      </c>
      <c r="FA321" s="147">
        <f>PV(0.05,'PV factor'!F287,,-BU321)</f>
        <v>0</v>
      </c>
      <c r="FB321" s="147">
        <f>PV(0.05,'PV factor'!G287,,-BV321)</f>
        <v>0</v>
      </c>
      <c r="FC321" s="147">
        <f>PV(0.05,'PV factor'!H287,,-BW321)</f>
        <v>0</v>
      </c>
      <c r="FD321" s="147">
        <f>PV(0.05,'PV factor'!I287,,-BX321)</f>
        <v>0</v>
      </c>
      <c r="FE321" s="147">
        <f>PV(0.05,'PV factor'!J287,,-BY321)</f>
        <v>0</v>
      </c>
      <c r="FF321" s="147">
        <f>PV(0.05,'PV factor'!K287,,-BZ321)</f>
        <v>0</v>
      </c>
      <c r="FG321" s="147">
        <f>PV(0.05,'PV factor'!L287,,-CA321)</f>
        <v>0</v>
      </c>
      <c r="FH321" s="147">
        <f>PV(0.05,'PV factor'!M287,,-CB321)</f>
        <v>0</v>
      </c>
      <c r="FI321" s="147">
        <f>PV(0.05,'PV factor'!N287,,-CC321)</f>
        <v>0</v>
      </c>
      <c r="FJ321" s="147">
        <f>PV(0.05,'PV factor'!O287,,-CD321)</f>
        <v>0</v>
      </c>
      <c r="FK321" s="147">
        <f>PV(0.05,'PV factor'!P287,,-CE321)</f>
        <v>0</v>
      </c>
      <c r="FL321" s="147">
        <f>PV(0.05,'PV factor'!Q287,,-CF321)</f>
        <v>0</v>
      </c>
      <c r="FM321" s="147">
        <f>PV(0.05,'PV factor'!R287,,-CG321)</f>
        <v>0</v>
      </c>
      <c r="FN321" s="147">
        <f>PV(0.05,'PV factor'!S287,,-CH321)</f>
        <v>0</v>
      </c>
      <c r="FO321" s="147">
        <f>PV(0.05,'PV factor'!T287,,-CI321)</f>
        <v>0</v>
      </c>
      <c r="FP321" s="147">
        <f>PV(0.05,'PV factor'!U287,,-CJ321)</f>
        <v>0</v>
      </c>
      <c r="FQ321" s="147">
        <f>PV(0.05,'PV factor'!V287,,-CK321)</f>
        <v>0</v>
      </c>
      <c r="FR321" s="147">
        <f>PV(0.05,'PV factor'!W287,,-CL321)</f>
        <v>0</v>
      </c>
      <c r="FS321" s="147">
        <f>PV(0.05,'PV factor'!X287,,-CM321)</f>
        <v>0</v>
      </c>
      <c r="FT321" s="147">
        <f>PV(0.05,'PV factor'!Y287,,-CN321)</f>
        <v>0</v>
      </c>
      <c r="FU321" s="147">
        <f>PV(0.05,'PV factor'!Z287,,-CO321)</f>
        <v>0</v>
      </c>
      <c r="FV321" s="147">
        <f>PV(0.05,'PV factor'!AA287,,-CP321)</f>
        <v>0</v>
      </c>
      <c r="FW321" s="147">
        <f>PV(0.05,'PV factor'!AB287,,-CQ321)</f>
        <v>0</v>
      </c>
      <c r="FX321" s="147">
        <f>PV(0.05,'PV factor'!AC287,,-CR321)</f>
        <v>0</v>
      </c>
      <c r="FY321" s="147">
        <f>PV(0.05,'PV factor'!AD287,,-CS321)</f>
        <v>0</v>
      </c>
      <c r="FZ321" s="147">
        <f>PV(0.05,'PV factor'!AE287,,-CT321)</f>
        <v>0</v>
      </c>
      <c r="GA321" s="147">
        <f>PV(0.05,'PV factor'!AF287,,-CU321)</f>
        <v>0</v>
      </c>
      <c r="GB321" s="147">
        <f>PV(0.05,'PV factor'!AG287,,-CV321)</f>
        <v>0</v>
      </c>
      <c r="GC321" s="147">
        <f>PV(0.05,'PV factor'!AH287,,-CW321)</f>
        <v>0</v>
      </c>
      <c r="GD321" s="147">
        <f>PV(0.05,'PV factor'!AI287,,-CX321)</f>
        <v>0</v>
      </c>
      <c r="GE321" s="147">
        <f>PV(0.05,'PV factor'!AJ287,,-CY321)</f>
        <v>0</v>
      </c>
      <c r="GF321" s="147">
        <f>PV(0.05,'PV factor'!AK287,,-CZ321)</f>
        <v>0</v>
      </c>
      <c r="GG321" s="147">
        <f>PV(0.05,'PV factor'!AL287,,-DA321)</f>
        <v>0</v>
      </c>
      <c r="GH321" s="147">
        <f>PV(0.05,'PV factor'!AM287,,-DB321)</f>
        <v>0</v>
      </c>
      <c r="GI321" s="147">
        <f>PV(0.05,'PV factor'!AN287,,-DC321)</f>
        <v>0</v>
      </c>
      <c r="GJ321" s="147">
        <f>PV(0.05,'PV factor'!AO287,,-DD321)</f>
        <v>0</v>
      </c>
      <c r="GK321" s="147">
        <f>PV(0.05,'PV factor'!AP287,,-DE321)</f>
        <v>0</v>
      </c>
      <c r="GL321" s="147">
        <f>PV(0.05,'PV factor'!C287,,-DI321)</f>
        <v>1814.0589569160998</v>
      </c>
      <c r="GM321" s="147">
        <f>PV(0.05,'PV factor'!D287,,-DJ321)</f>
        <v>1727.6751970629521</v>
      </c>
      <c r="GN321" s="147">
        <f>PV(0.05,'PV factor'!E287,,-DK321)</f>
        <v>1645.4049495837639</v>
      </c>
      <c r="GO321" s="147">
        <f>PV(0.05,'PV factor'!F287,,-DL321)</f>
        <v>1567.052332936918</v>
      </c>
      <c r="GP321" s="147">
        <f>PV(0.05,'PV factor'!G287,,-DM321)</f>
        <v>1492.4307932732554</v>
      </c>
      <c r="GQ321" s="147">
        <f>PV(0.05,'PV factor'!H287,,-DN321)</f>
        <v>1421.3626602602428</v>
      </c>
      <c r="GR321" s="147">
        <f>PV(0.05,'PV factor'!I287,,-DO321)</f>
        <v>1353.6787240573744</v>
      </c>
      <c r="GS321" s="147">
        <f>PV(0.05,'PV factor'!J287,,-DP321)</f>
        <v>1289.2178324355946</v>
      </c>
      <c r="GT321" s="147">
        <f>PV(0.05,'PV factor'!K287,,-DQ321)</f>
        <v>1227.8265070815187</v>
      </c>
      <c r="GU321" s="147">
        <f>PV(0.05,'PV factor'!L287,,-DR321)</f>
        <v>1169.3585781728748</v>
      </c>
      <c r="GV321" s="147">
        <f>PV(0.05,'PV factor'!M287,,-DS321)</f>
        <v>1113.6748363551189</v>
      </c>
      <c r="GW321" s="147">
        <f>PV(0.05,'PV factor'!N287,,-DT321)</f>
        <v>1060.6427012905895</v>
      </c>
      <c r="GX321" s="147">
        <f>PV(0.05,'PV factor'!O287,,-DU321)</f>
        <v>1010.1359059910377</v>
      </c>
      <c r="GY321" s="147">
        <f>PV(0.05,'PV factor'!P287,,-DV321)</f>
        <v>962.03419618194039</v>
      </c>
      <c r="GZ321" s="147">
        <f>PV(0.05,'PV factor'!Q287,,-DW321)</f>
        <v>916.22304398280039</v>
      </c>
      <c r="HA321" s="147">
        <f>PV(0.05,'PV factor'!R287,,-DX321)</f>
        <v>872.59337522171461</v>
      </c>
      <c r="HB321" s="147">
        <f>PV(0.05,'PV factor'!S287,,-DY321)</f>
        <v>831.04130973496626</v>
      </c>
      <c r="HC321" s="147">
        <f>PV(0.05,'PV factor'!T287,,-DZ321)</f>
        <v>791.46791403330121</v>
      </c>
      <c r="HD321" s="147">
        <f>PV(0.05,'PV factor'!U287,,-EA321)</f>
        <v>753.77896574600118</v>
      </c>
      <c r="HE321" s="147">
        <f>PV(0.05,'PV factor'!V287,,-EB321)</f>
        <v>717.88472928190595</v>
      </c>
      <c r="HF321" s="147">
        <f>PV(0.05,'PV factor'!W287,,-EC321)</f>
        <v>683.69974217324375</v>
      </c>
      <c r="HG321" s="147">
        <f>PV(0.05,'PV factor'!X287,,-ED321)</f>
        <v>651.14261159356533</v>
      </c>
      <c r="HH321" s="147">
        <f>PV(0.05,'PV factor'!Y287,,-EE321)</f>
        <v>620.13582056530038</v>
      </c>
      <c r="HI321" s="147">
        <f>PV(0.05,'PV factor'!Z287,,-EF321)</f>
        <v>590.60554339552425</v>
      </c>
      <c r="HJ321" s="147">
        <f>PV(0.05,'PV factor'!AA287,,-EG321)</f>
        <v>562.48146990049918</v>
      </c>
      <c r="HK321" s="147">
        <f>PV(0.05,'PV factor'!AB287,,-EH321)</f>
        <v>535.69663800047545</v>
      </c>
      <c r="HL321" s="147">
        <f>PV(0.05,'PV factor'!AC287,,-EI321)</f>
        <v>510.18727428616711</v>
      </c>
      <c r="HM321" s="147">
        <f>PV(0.05,'PV factor'!AD287,,-EJ321)</f>
        <v>485.89264217730192</v>
      </c>
      <c r="HN321" s="147">
        <f>PV(0.05,'PV factor'!AE287,,-EK321)</f>
        <v>462.75489731171626</v>
      </c>
      <c r="HO321" s="147">
        <f>PV(0.05,'PV factor'!AF287,,-EL321)</f>
        <v>440.71894982068198</v>
      </c>
      <c r="HP321" s="147">
        <f>PV(0.05,'PV factor'!AG287,,-EM321)</f>
        <v>419.73233316255431</v>
      </c>
      <c r="HQ321" s="147">
        <f>PV(0.05,'PV factor'!AH287,,-EN321)</f>
        <v>399.74507920243269</v>
      </c>
      <c r="HR321" s="147">
        <f>PV(0.05,'PV factor'!AI287,,-EO321)</f>
        <v>380.7095992404121</v>
      </c>
      <c r="HS321" s="147">
        <f>PV(0.05,'PV factor'!AJ287,,-EP321)</f>
        <v>362.58057070515429</v>
      </c>
      <c r="HT321" s="147">
        <f>PV(0.05,'PV factor'!AK287,,-EQ321)</f>
        <v>345.31482924300417</v>
      </c>
      <c r="HU321" s="147">
        <f>PV(0.05,'PV factor'!AL287,,-ER321)</f>
        <v>328.87126594571822</v>
      </c>
      <c r="HV321" s="147">
        <f>PV(0.05,'PV factor'!AM287,,-ES321)</f>
        <v>313.21072947211263</v>
      </c>
      <c r="HW321" s="147">
        <f>PV(0.05,'PV factor'!AN287,,-ET321)</f>
        <v>298.29593283058341</v>
      </c>
      <c r="HX321" s="147">
        <f>PV(0.05,'PV factor'!AO287,,-EU321)</f>
        <v>284.09136460055566</v>
      </c>
      <c r="HY321" s="147">
        <f>PV(0.05,'PV factor'!AP287,,-EV321)</f>
        <v>270.56320438148157</v>
      </c>
      <c r="HZ321" s="147">
        <f t="shared" si="459"/>
        <v>36281.179138321997</v>
      </c>
      <c r="IA321" s="147">
        <f t="shared" si="460"/>
        <v>8246.6222297729892</v>
      </c>
      <c r="IB321" s="401">
        <f t="shared" si="461"/>
        <v>0.227297525208118</v>
      </c>
    </row>
    <row r="322" spans="1:236" ht="90" customHeight="1" x14ac:dyDescent="0.2">
      <c r="A322" s="161" t="s">
        <v>2267</v>
      </c>
      <c r="B322" s="150" t="s">
        <v>2558</v>
      </c>
      <c r="C322" s="150" t="s">
        <v>2255</v>
      </c>
      <c r="D322" s="148">
        <v>6</v>
      </c>
      <c r="E322" s="150" t="s">
        <v>2954</v>
      </c>
      <c r="F322" s="151" t="s">
        <v>2955</v>
      </c>
      <c r="G322" s="151" t="s">
        <v>2956</v>
      </c>
      <c r="H322" s="79" t="s">
        <v>77</v>
      </c>
      <c r="I322" s="151" t="s">
        <v>2957</v>
      </c>
      <c r="J322" s="151">
        <v>5</v>
      </c>
      <c r="K322" s="95" t="s">
        <v>206</v>
      </c>
      <c r="L322" s="159">
        <v>43272</v>
      </c>
      <c r="M322" s="79" t="s">
        <v>2958</v>
      </c>
      <c r="N322" s="79" t="s">
        <v>147</v>
      </c>
      <c r="O322" s="79" t="s">
        <v>82</v>
      </c>
      <c r="P322" s="79" t="s">
        <v>124</v>
      </c>
      <c r="Q322" s="112" t="s">
        <v>100</v>
      </c>
      <c r="R322" s="79" t="s">
        <v>84</v>
      </c>
      <c r="S322" s="79" t="s">
        <v>478</v>
      </c>
      <c r="T322" s="79" t="s">
        <v>2959</v>
      </c>
      <c r="U322" s="79" t="s">
        <v>100</v>
      </c>
      <c r="V322" s="81">
        <v>0</v>
      </c>
      <c r="W322" s="149">
        <v>899635.77</v>
      </c>
      <c r="X322" s="149">
        <v>0</v>
      </c>
      <c r="Y322" s="149">
        <v>0</v>
      </c>
      <c r="Z322" s="149">
        <v>0</v>
      </c>
      <c r="AA322" s="149">
        <v>627359.77</v>
      </c>
      <c r="AB322" s="149">
        <v>68069</v>
      </c>
      <c r="AC322" s="149">
        <v>68069</v>
      </c>
      <c r="AD322" s="149">
        <v>68069</v>
      </c>
      <c r="AE322" s="149">
        <v>68069</v>
      </c>
      <c r="AF322" s="149">
        <v>0</v>
      </c>
      <c r="AG322" s="149">
        <v>0</v>
      </c>
      <c r="AH322" s="149">
        <v>0</v>
      </c>
      <c r="AI322" s="88" t="s">
        <v>2960</v>
      </c>
      <c r="AJ322" s="149">
        <v>0</v>
      </c>
      <c r="AK322" s="149">
        <v>0</v>
      </c>
      <c r="AL322" s="149">
        <v>0</v>
      </c>
      <c r="AM322" s="149">
        <v>0</v>
      </c>
      <c r="AN322" s="149">
        <v>0</v>
      </c>
      <c r="AO322" s="149">
        <v>0</v>
      </c>
      <c r="AP322" s="149">
        <v>0</v>
      </c>
      <c r="AQ322" s="149">
        <v>0</v>
      </c>
      <c r="AR322" s="149">
        <v>0</v>
      </c>
      <c r="AS322" s="149">
        <v>0</v>
      </c>
      <c r="AT322" s="149">
        <v>0</v>
      </c>
      <c r="AU322" s="151"/>
      <c r="AV322" s="230">
        <f t="shared" si="427"/>
        <v>0</v>
      </c>
      <c r="AW322" s="230">
        <f t="shared" si="428"/>
        <v>0</v>
      </c>
      <c r="AX322" s="230" t="str">
        <f t="shared" si="429"/>
        <v>D3</v>
      </c>
      <c r="AY322" s="141">
        <f t="shared" si="430"/>
        <v>7</v>
      </c>
      <c r="AZ322" s="70">
        <f t="shared" si="431"/>
        <v>1</v>
      </c>
      <c r="BA322" s="70">
        <f t="shared" si="432"/>
        <v>1</v>
      </c>
      <c r="BB322" s="70">
        <f t="shared" si="433"/>
        <v>1</v>
      </c>
      <c r="BC322" s="70">
        <f t="shared" si="434"/>
        <v>1</v>
      </c>
      <c r="BD322" s="70">
        <f t="shared" si="435"/>
        <v>1</v>
      </c>
      <c r="BE322" s="70">
        <f t="shared" si="436"/>
        <v>1</v>
      </c>
      <c r="BF322" s="70">
        <f t="shared" si="437"/>
        <v>1</v>
      </c>
      <c r="BG322" s="71">
        <f t="shared" si="438"/>
        <v>0</v>
      </c>
      <c r="BH322" s="71">
        <f t="shared" si="439"/>
        <v>0</v>
      </c>
      <c r="BI322" s="71">
        <f t="shared" si="440"/>
        <v>0</v>
      </c>
      <c r="BJ322" s="71">
        <f t="shared" si="441"/>
        <v>0</v>
      </c>
      <c r="BK322" s="71">
        <f t="shared" si="442"/>
        <v>0</v>
      </c>
      <c r="BL322" s="70">
        <f t="shared" si="443"/>
        <v>1</v>
      </c>
      <c r="BM322" s="70">
        <f t="shared" si="444"/>
        <v>0</v>
      </c>
      <c r="BN322" s="70">
        <f t="shared" si="445"/>
        <v>0</v>
      </c>
      <c r="BO322" s="70">
        <f t="shared" si="446"/>
        <v>0</v>
      </c>
      <c r="BP322" s="144">
        <f t="shared" si="447"/>
        <v>0</v>
      </c>
      <c r="BQ322" s="144">
        <f t="shared" si="448"/>
        <v>0</v>
      </c>
      <c r="BR322" s="144">
        <f t="shared" si="449"/>
        <v>627359.77</v>
      </c>
      <c r="BS322" s="144">
        <f t="shared" si="450"/>
        <v>68069</v>
      </c>
      <c r="BT322" s="144">
        <f t="shared" si="451"/>
        <v>68069</v>
      </c>
      <c r="BU322" s="144">
        <f t="shared" si="452"/>
        <v>68069</v>
      </c>
      <c r="BV322" s="144">
        <f t="shared" si="453"/>
        <v>68069</v>
      </c>
      <c r="BW322" s="144">
        <f t="shared" si="454"/>
        <v>0</v>
      </c>
      <c r="BX322" s="144">
        <f t="shared" si="455"/>
        <v>0</v>
      </c>
      <c r="BY322" s="144">
        <f t="shared" si="456"/>
        <v>0</v>
      </c>
      <c r="BZ322" s="9">
        <v>0</v>
      </c>
      <c r="CA322" s="9">
        <v>0</v>
      </c>
      <c r="CB322" s="9">
        <v>0</v>
      </c>
      <c r="CC322" s="9">
        <v>0</v>
      </c>
      <c r="CD322" s="9">
        <v>0</v>
      </c>
      <c r="CE322" s="9">
        <v>0</v>
      </c>
      <c r="CF322" s="9">
        <v>0</v>
      </c>
      <c r="CG322" s="9">
        <v>0</v>
      </c>
      <c r="CH322" s="9">
        <v>0</v>
      </c>
      <c r="CI322" s="9">
        <v>0</v>
      </c>
      <c r="CJ322" s="9">
        <v>0</v>
      </c>
      <c r="CK322" s="9">
        <v>0</v>
      </c>
      <c r="CL322" s="9">
        <v>0</v>
      </c>
      <c r="CM322" s="9">
        <v>0</v>
      </c>
      <c r="CN322" s="9">
        <v>0</v>
      </c>
      <c r="CO322" s="9">
        <v>0</v>
      </c>
      <c r="CP322" s="9">
        <v>0</v>
      </c>
      <c r="CQ322" s="9">
        <v>0</v>
      </c>
      <c r="CR322" s="9">
        <v>0</v>
      </c>
      <c r="CS322" s="9">
        <v>0</v>
      </c>
      <c r="CT322" s="9">
        <v>0</v>
      </c>
      <c r="CU322" s="9">
        <v>0</v>
      </c>
      <c r="CV322" s="9">
        <v>0</v>
      </c>
      <c r="CW322" s="9">
        <v>0</v>
      </c>
      <c r="CX322" s="9">
        <v>0</v>
      </c>
      <c r="CY322" s="9">
        <v>0</v>
      </c>
      <c r="CZ322" s="9">
        <v>0</v>
      </c>
      <c r="DA322" s="9">
        <v>0</v>
      </c>
      <c r="DB322" s="9">
        <v>0</v>
      </c>
      <c r="DC322" s="9">
        <v>0</v>
      </c>
      <c r="DD322" s="9">
        <v>0</v>
      </c>
      <c r="DE322" s="9">
        <v>0</v>
      </c>
      <c r="DF322" s="9">
        <v>0</v>
      </c>
      <c r="DG322" s="144">
        <f t="shared" si="457"/>
        <v>43272</v>
      </c>
      <c r="DH322" s="144">
        <f t="shared" ref="DH322:EW322" si="523">DG322</f>
        <v>43272</v>
      </c>
      <c r="DI322" s="144">
        <f t="shared" si="523"/>
        <v>43272</v>
      </c>
      <c r="DJ322" s="144">
        <f t="shared" si="523"/>
        <v>43272</v>
      </c>
      <c r="DK322" s="144">
        <f t="shared" si="523"/>
        <v>43272</v>
      </c>
      <c r="DL322" s="144">
        <f t="shared" si="523"/>
        <v>43272</v>
      </c>
      <c r="DM322" s="144">
        <f t="shared" si="523"/>
        <v>43272</v>
      </c>
      <c r="DN322" s="144">
        <f t="shared" si="523"/>
        <v>43272</v>
      </c>
      <c r="DO322" s="144">
        <f t="shared" si="523"/>
        <v>43272</v>
      </c>
      <c r="DP322" s="144">
        <f t="shared" si="523"/>
        <v>43272</v>
      </c>
      <c r="DQ322" s="144">
        <f t="shared" si="523"/>
        <v>43272</v>
      </c>
      <c r="DR322" s="144">
        <f t="shared" si="523"/>
        <v>43272</v>
      </c>
      <c r="DS322" s="144">
        <f t="shared" si="523"/>
        <v>43272</v>
      </c>
      <c r="DT322" s="144">
        <f t="shared" si="523"/>
        <v>43272</v>
      </c>
      <c r="DU322" s="144">
        <f t="shared" si="523"/>
        <v>43272</v>
      </c>
      <c r="DV322" s="144">
        <f t="shared" si="523"/>
        <v>43272</v>
      </c>
      <c r="DW322" s="144">
        <f t="shared" si="523"/>
        <v>43272</v>
      </c>
      <c r="DX322" s="144">
        <f t="shared" si="523"/>
        <v>43272</v>
      </c>
      <c r="DY322" s="144">
        <f t="shared" si="523"/>
        <v>43272</v>
      </c>
      <c r="DZ322" s="144">
        <f t="shared" si="523"/>
        <v>43272</v>
      </c>
      <c r="EA322" s="144">
        <f t="shared" si="523"/>
        <v>43272</v>
      </c>
      <c r="EB322" s="144">
        <f t="shared" si="523"/>
        <v>43272</v>
      </c>
      <c r="EC322" s="144">
        <f t="shared" si="523"/>
        <v>43272</v>
      </c>
      <c r="ED322" s="144">
        <f t="shared" si="523"/>
        <v>43272</v>
      </c>
      <c r="EE322" s="144">
        <f t="shared" si="523"/>
        <v>43272</v>
      </c>
      <c r="EF322" s="144">
        <f t="shared" si="523"/>
        <v>43272</v>
      </c>
      <c r="EG322" s="144">
        <f t="shared" si="523"/>
        <v>43272</v>
      </c>
      <c r="EH322" s="144">
        <f t="shared" si="523"/>
        <v>43272</v>
      </c>
      <c r="EI322" s="144">
        <f t="shared" si="523"/>
        <v>43272</v>
      </c>
      <c r="EJ322" s="144">
        <f t="shared" si="523"/>
        <v>43272</v>
      </c>
      <c r="EK322" s="144">
        <f t="shared" si="523"/>
        <v>43272</v>
      </c>
      <c r="EL322" s="144">
        <f t="shared" si="523"/>
        <v>43272</v>
      </c>
      <c r="EM322" s="144">
        <f t="shared" si="523"/>
        <v>43272</v>
      </c>
      <c r="EN322" s="144">
        <f t="shared" si="523"/>
        <v>43272</v>
      </c>
      <c r="EO322" s="144">
        <f t="shared" si="523"/>
        <v>43272</v>
      </c>
      <c r="EP322" s="144">
        <f t="shared" si="523"/>
        <v>43272</v>
      </c>
      <c r="EQ322" s="144">
        <f t="shared" si="523"/>
        <v>43272</v>
      </c>
      <c r="ER322" s="144">
        <f t="shared" si="523"/>
        <v>43272</v>
      </c>
      <c r="ES322" s="144">
        <f t="shared" si="523"/>
        <v>43272</v>
      </c>
      <c r="ET322" s="144">
        <f t="shared" si="523"/>
        <v>43272</v>
      </c>
      <c r="EU322" s="144">
        <f t="shared" si="523"/>
        <v>43272</v>
      </c>
      <c r="EV322" s="144">
        <f t="shared" si="523"/>
        <v>43272</v>
      </c>
      <c r="EW322" s="144">
        <f t="shared" si="523"/>
        <v>43272</v>
      </c>
      <c r="EX322" s="147">
        <f>PV(0.05,'PV factor'!C427,,-BR322)</f>
        <v>569033.80498866213</v>
      </c>
      <c r="EY322" s="147">
        <f>PV(0.05,'PV factor'!D427,,-BS322)</f>
        <v>58800.56149443904</v>
      </c>
      <c r="EZ322" s="147">
        <f>PV(0.05,'PV factor'!E427,,-BT322)</f>
        <v>56000.534756608613</v>
      </c>
      <c r="FA322" s="147">
        <f>PV(0.05,'PV factor'!F427,,-BU322)</f>
        <v>53333.842625341531</v>
      </c>
      <c r="FB322" s="147">
        <f>PV(0.05,'PV factor'!G427,,-BV322)</f>
        <v>50794.135833658605</v>
      </c>
      <c r="FC322" s="147">
        <f>PV(0.05,'PV factor'!H427,,-BW322)</f>
        <v>0</v>
      </c>
      <c r="FD322" s="147">
        <f>PV(0.05,'PV factor'!I427,,-BX322)</f>
        <v>0</v>
      </c>
      <c r="FE322" s="147">
        <f>PV(0.05,'PV factor'!J427,,-BY322)</f>
        <v>0</v>
      </c>
      <c r="FF322" s="147">
        <f>PV(0.05,'PV factor'!K427,,-BZ322)</f>
        <v>0</v>
      </c>
      <c r="FG322" s="147">
        <f>PV(0.05,'PV factor'!L427,,-CA322)</f>
        <v>0</v>
      </c>
      <c r="FH322" s="147">
        <f>PV(0.05,'PV factor'!M427,,-CB322)</f>
        <v>0</v>
      </c>
      <c r="FI322" s="147">
        <f>PV(0.05,'PV factor'!N427,,-CC322)</f>
        <v>0</v>
      </c>
      <c r="FJ322" s="147">
        <f>PV(0.05,'PV factor'!O427,,-CD322)</f>
        <v>0</v>
      </c>
      <c r="FK322" s="147">
        <f>PV(0.05,'PV factor'!P427,,-CE322)</f>
        <v>0</v>
      </c>
      <c r="FL322" s="147">
        <f>PV(0.05,'PV factor'!Q427,,-CF322)</f>
        <v>0</v>
      </c>
      <c r="FM322" s="147">
        <f>PV(0.05,'PV factor'!R427,,-CG322)</f>
        <v>0</v>
      </c>
      <c r="FN322" s="147">
        <f>PV(0.05,'PV factor'!S427,,-CH322)</f>
        <v>0</v>
      </c>
      <c r="FO322" s="147">
        <f>PV(0.05,'PV factor'!T427,,-CI322)</f>
        <v>0</v>
      </c>
      <c r="FP322" s="147">
        <f>PV(0.05,'PV factor'!U427,,-CJ322)</f>
        <v>0</v>
      </c>
      <c r="FQ322" s="147">
        <f>PV(0.05,'PV factor'!V427,,-CK322)</f>
        <v>0</v>
      </c>
      <c r="FR322" s="147">
        <f>PV(0.05,'PV factor'!W427,,-CL322)</f>
        <v>0</v>
      </c>
      <c r="FS322" s="147">
        <f>PV(0.05,'PV factor'!X427,,-CM322)</f>
        <v>0</v>
      </c>
      <c r="FT322" s="147">
        <f>PV(0.05,'PV factor'!Y427,,-CN322)</f>
        <v>0</v>
      </c>
      <c r="FU322" s="147">
        <f>PV(0.05,'PV factor'!Z427,,-CO322)</f>
        <v>0</v>
      </c>
      <c r="FV322" s="147">
        <f>PV(0.05,'PV factor'!AA427,,-CP322)</f>
        <v>0</v>
      </c>
      <c r="FW322" s="147">
        <f>PV(0.05,'PV factor'!AB427,,-CQ322)</f>
        <v>0</v>
      </c>
      <c r="FX322" s="147">
        <f>PV(0.05,'PV factor'!AC427,,-CR322)</f>
        <v>0</v>
      </c>
      <c r="FY322" s="147">
        <f>PV(0.05,'PV factor'!AD427,,-CS322)</f>
        <v>0</v>
      </c>
      <c r="FZ322" s="147">
        <f>PV(0.05,'PV factor'!AE427,,-CT322)</f>
        <v>0</v>
      </c>
      <c r="GA322" s="147">
        <f>PV(0.05,'PV factor'!AF427,,-CU322)</f>
        <v>0</v>
      </c>
      <c r="GB322" s="147">
        <f>PV(0.05,'PV factor'!AG427,,-CV322)</f>
        <v>0</v>
      </c>
      <c r="GC322" s="147">
        <f>PV(0.05,'PV factor'!AH427,,-CW322)</f>
        <v>0</v>
      </c>
      <c r="GD322" s="147">
        <f>PV(0.05,'PV factor'!AI427,,-CX322)</f>
        <v>0</v>
      </c>
      <c r="GE322" s="147">
        <f>PV(0.05,'PV factor'!AJ427,,-CY322)</f>
        <v>0</v>
      </c>
      <c r="GF322" s="147">
        <f>PV(0.05,'PV factor'!AK427,,-CZ322)</f>
        <v>0</v>
      </c>
      <c r="GG322" s="147">
        <f>PV(0.05,'PV factor'!AL427,,-DA322)</f>
        <v>0</v>
      </c>
      <c r="GH322" s="147">
        <f>PV(0.05,'PV factor'!AM427,,-DB322)</f>
        <v>0</v>
      </c>
      <c r="GI322" s="147">
        <f>PV(0.05,'PV factor'!AN427,,-DC322)</f>
        <v>0</v>
      </c>
      <c r="GJ322" s="147">
        <f>PV(0.05,'PV factor'!AO427,,-DD322)</f>
        <v>0</v>
      </c>
      <c r="GK322" s="147">
        <f>PV(0.05,'PV factor'!AP427,,-DE322)</f>
        <v>0</v>
      </c>
      <c r="GL322" s="147">
        <f>PV(0.05,'PV factor'!C427,,-DI322)</f>
        <v>39248.979591836731</v>
      </c>
      <c r="GM322" s="147">
        <f>PV(0.05,'PV factor'!D427,,-DJ322)</f>
        <v>37379.980563654026</v>
      </c>
      <c r="GN322" s="147">
        <f>PV(0.05,'PV factor'!E427,,-DK322)</f>
        <v>35599.981489194317</v>
      </c>
      <c r="GO322" s="147">
        <f>PV(0.05,'PV factor'!F427,,-DL322)</f>
        <v>33904.744275423152</v>
      </c>
      <c r="GP322" s="147">
        <f>PV(0.05,'PV factor'!G427,,-DM322)</f>
        <v>32290.232643260151</v>
      </c>
      <c r="GQ322" s="147">
        <f>PV(0.05,'PV factor'!H427,,-DN322)</f>
        <v>30752.602517390616</v>
      </c>
      <c r="GR322" s="147">
        <f>PV(0.05,'PV factor'!I427,,-DO322)</f>
        <v>29288.192873705353</v>
      </c>
      <c r="GS322" s="147">
        <f>PV(0.05,'PV factor'!J427,,-DP322)</f>
        <v>27893.517022576525</v>
      </c>
      <c r="GT322" s="147">
        <f>PV(0.05,'PV factor'!K427,,-DQ322)</f>
        <v>26565.254307215739</v>
      </c>
      <c r="GU322" s="147">
        <f>PV(0.05,'PV factor'!L427,,-DR322)</f>
        <v>25300.242197348318</v>
      </c>
      <c r="GV322" s="147">
        <f>PV(0.05,'PV factor'!M427,,-DS322)</f>
        <v>24095.468759379357</v>
      </c>
      <c r="GW322" s="147">
        <f>PV(0.05,'PV factor'!N427,,-DT322)</f>
        <v>22948.065485123192</v>
      </c>
      <c r="GX322" s="147">
        <f>PV(0.05,'PV factor'!O427,,-DU322)</f>
        <v>21855.300462022093</v>
      </c>
      <c r="GY322" s="147">
        <f>PV(0.05,'PV factor'!P427,,-DV322)</f>
        <v>20814.571868592462</v>
      </c>
      <c r="GZ322" s="147">
        <f>PV(0.05,'PV factor'!Q427,,-DW322)</f>
        <v>19823.401779611871</v>
      </c>
      <c r="HA322" s="147">
        <f>PV(0.05,'PV factor'!R427,,-DX322)</f>
        <v>18879.430266297019</v>
      </c>
      <c r="HB322" s="147">
        <f>PV(0.05,'PV factor'!S427,,-DY322)</f>
        <v>17980.409777425732</v>
      </c>
      <c r="HC322" s="147">
        <f>PV(0.05,'PV factor'!T427,,-DZ322)</f>
        <v>17124.199788024504</v>
      </c>
      <c r="HD322" s="147">
        <f>PV(0.05,'PV factor'!U427,,-EA322)</f>
        <v>16308.761702880482</v>
      </c>
      <c r="HE322" s="147">
        <f>PV(0.05,'PV factor'!V427,,-EB322)</f>
        <v>15532.154002743317</v>
      </c>
      <c r="HF322" s="147">
        <f>PV(0.05,'PV factor'!W427,,-EC322)</f>
        <v>14792.527621660302</v>
      </c>
      <c r="HG322" s="147">
        <f>PV(0.05,'PV factor'!X427,,-ED322)</f>
        <v>14088.12154443838</v>
      </c>
      <c r="HH322" s="147">
        <f>PV(0.05,'PV factor'!Y427,,-EE322)</f>
        <v>13417.258613750841</v>
      </c>
      <c r="HI322" s="147">
        <f>PV(0.05,'PV factor'!Z427,,-EF322)</f>
        <v>12778.341536905562</v>
      </c>
      <c r="HJ322" s="147">
        <f>PV(0.05,'PV factor'!AA427,,-EG322)</f>
        <v>12169.849082767201</v>
      </c>
      <c r="HK322" s="147">
        <f>PV(0.05,'PV factor'!AB427,,-EH322)</f>
        <v>11590.332459778287</v>
      </c>
      <c r="HL322" s="147">
        <f>PV(0.05,'PV factor'!AC427,,-EI322)</f>
        <v>11038.411866455512</v>
      </c>
      <c r="HM322" s="147">
        <f>PV(0.05,'PV factor'!AD427,,-EJ322)</f>
        <v>10512.773206148104</v>
      </c>
      <c r="HN322" s="147">
        <f>PV(0.05,'PV factor'!AE427,,-EK322)</f>
        <v>10012.164958236293</v>
      </c>
      <c r="HO322" s="147">
        <f>PV(0.05,'PV factor'!AF427,,-EL322)</f>
        <v>9535.3951983202751</v>
      </c>
      <c r="HP322" s="147">
        <f>PV(0.05,'PV factor'!AG427,,-EM322)</f>
        <v>9081.3287603050248</v>
      </c>
      <c r="HQ322" s="147">
        <f>PV(0.05,'PV factor'!AH427,,-EN322)</f>
        <v>8648.8845336238337</v>
      </c>
      <c r="HR322" s="147">
        <f>PV(0.05,'PV factor'!AI427,,-EO322)</f>
        <v>8237.0328891655554</v>
      </c>
      <c r="HS322" s="147">
        <f>PV(0.05,'PV factor'!AJ427,,-EP322)</f>
        <v>7844.7932277767186</v>
      </c>
      <c r="HT322" s="147">
        <f>PV(0.05,'PV factor'!AK427,,-EQ322)</f>
        <v>7471.231645501638</v>
      </c>
      <c r="HU322" s="147">
        <f>PV(0.05,'PV factor'!AL427,,-ER322)</f>
        <v>7115.4587100015597</v>
      </c>
      <c r="HV322" s="147">
        <f>PV(0.05,'PV factor'!AM427,,-ES322)</f>
        <v>6776.6273428586292</v>
      </c>
      <c r="HW322" s="147">
        <f>PV(0.05,'PV factor'!AN427,,-ET322)</f>
        <v>6453.9308027225024</v>
      </c>
      <c r="HX322" s="147">
        <f>PV(0.05,'PV factor'!AO427,,-EU322)</f>
        <v>6146.6007644976225</v>
      </c>
      <c r="HY322" s="147">
        <f>PV(0.05,'PV factor'!AP427,,-EV322)</f>
        <v>5853.9054899977355</v>
      </c>
      <c r="HZ322" s="147">
        <f t="shared" si="459"/>
        <v>787962.87969870993</v>
      </c>
      <c r="IA322" s="147">
        <f t="shared" si="460"/>
        <v>178423.91856336838</v>
      </c>
      <c r="IB322" s="401">
        <f t="shared" si="461"/>
        <v>0.22643695935472441</v>
      </c>
    </row>
    <row r="323" spans="1:236" ht="90" customHeight="1" x14ac:dyDescent="0.2">
      <c r="A323" s="161" t="s">
        <v>2267</v>
      </c>
      <c r="B323" s="150" t="s">
        <v>2721</v>
      </c>
      <c r="C323" s="150" t="s">
        <v>2201</v>
      </c>
      <c r="D323" s="148">
        <v>2</v>
      </c>
      <c r="E323" s="150" t="s">
        <v>2735</v>
      </c>
      <c r="F323" s="150" t="s">
        <v>2736</v>
      </c>
      <c r="G323" s="150" t="s">
        <v>2736</v>
      </c>
      <c r="H323" s="79" t="s">
        <v>77</v>
      </c>
      <c r="I323" s="151"/>
      <c r="J323" s="151">
        <v>40</v>
      </c>
      <c r="K323" s="227" t="s">
        <v>79</v>
      </c>
      <c r="L323" s="79">
        <v>15612</v>
      </c>
      <c r="M323" s="79" t="s">
        <v>2737</v>
      </c>
      <c r="N323" s="79" t="s">
        <v>81</v>
      </c>
      <c r="O323" s="13" t="s">
        <v>217</v>
      </c>
      <c r="P323" s="79" t="s">
        <v>218</v>
      </c>
      <c r="Q323" s="112" t="s">
        <v>100</v>
      </c>
      <c r="R323" s="79" t="s">
        <v>108</v>
      </c>
      <c r="S323" s="79" t="s">
        <v>191</v>
      </c>
      <c r="T323" s="79" t="s">
        <v>2731</v>
      </c>
      <c r="U323" s="79" t="s">
        <v>87</v>
      </c>
      <c r="V323" s="81">
        <v>0.15</v>
      </c>
      <c r="W323" s="149">
        <v>130000</v>
      </c>
      <c r="X323" s="149">
        <v>0</v>
      </c>
      <c r="Y323" s="149">
        <v>0</v>
      </c>
      <c r="Z323" s="127">
        <v>0</v>
      </c>
      <c r="AA323" s="162">
        <v>0</v>
      </c>
      <c r="AB323" s="162">
        <v>30000</v>
      </c>
      <c r="AC323" s="162">
        <v>100000</v>
      </c>
      <c r="AD323" s="162">
        <v>0</v>
      </c>
      <c r="AE323" s="149">
        <v>0</v>
      </c>
      <c r="AF323" s="149">
        <v>0</v>
      </c>
      <c r="AG323" s="149">
        <v>0</v>
      </c>
      <c r="AH323" s="149">
        <v>0</v>
      </c>
      <c r="AI323" s="88" t="s">
        <v>88</v>
      </c>
      <c r="AJ323" s="149">
        <v>0</v>
      </c>
      <c r="AK323" s="149">
        <v>0</v>
      </c>
      <c r="AL323" s="149">
        <v>0</v>
      </c>
      <c r="AM323" s="149">
        <v>0</v>
      </c>
      <c r="AN323" s="149">
        <v>0</v>
      </c>
      <c r="AO323" s="149">
        <v>0</v>
      </c>
      <c r="AP323" s="149">
        <v>0</v>
      </c>
      <c r="AQ323" s="149">
        <v>0</v>
      </c>
      <c r="AR323" s="149">
        <v>0</v>
      </c>
      <c r="AS323" s="149">
        <v>0</v>
      </c>
      <c r="AT323" s="149">
        <v>0</v>
      </c>
      <c r="AU323" s="151"/>
      <c r="AV323" s="230">
        <f t="shared" si="427"/>
        <v>1</v>
      </c>
      <c r="AW323" s="230">
        <f t="shared" si="428"/>
        <v>0</v>
      </c>
      <c r="AX323" s="230" t="str">
        <f t="shared" si="429"/>
        <v>B3</v>
      </c>
      <c r="AY323" s="141">
        <f t="shared" si="430"/>
        <v>7</v>
      </c>
      <c r="AZ323" s="70">
        <f t="shared" si="431"/>
        <v>1</v>
      </c>
      <c r="BA323" s="70">
        <f t="shared" si="432"/>
        <v>1</v>
      </c>
      <c r="BB323" s="70">
        <f t="shared" si="433"/>
        <v>1</v>
      </c>
      <c r="BC323" s="70">
        <f t="shared" si="434"/>
        <v>1</v>
      </c>
      <c r="BD323" s="70">
        <f t="shared" si="435"/>
        <v>1</v>
      </c>
      <c r="BE323" s="70">
        <f t="shared" si="436"/>
        <v>1</v>
      </c>
      <c r="BF323" s="70">
        <f t="shared" si="437"/>
        <v>1</v>
      </c>
      <c r="BG323" s="71">
        <f t="shared" si="438"/>
        <v>0</v>
      </c>
      <c r="BH323" s="71">
        <f t="shared" si="439"/>
        <v>1</v>
      </c>
      <c r="BI323" s="71">
        <f t="shared" si="440"/>
        <v>0</v>
      </c>
      <c r="BJ323" s="71">
        <f t="shared" si="441"/>
        <v>0</v>
      </c>
      <c r="BK323" s="71">
        <f t="shared" si="442"/>
        <v>1</v>
      </c>
      <c r="BL323" s="70">
        <f t="shared" si="443"/>
        <v>0</v>
      </c>
      <c r="BM323" s="70">
        <f t="shared" si="444"/>
        <v>0</v>
      </c>
      <c r="BN323" s="70">
        <f t="shared" si="445"/>
        <v>0</v>
      </c>
      <c r="BO323" s="70">
        <f t="shared" si="446"/>
        <v>0</v>
      </c>
      <c r="BP323" s="144">
        <f t="shared" si="447"/>
        <v>0</v>
      </c>
      <c r="BQ323" s="144">
        <f t="shared" si="448"/>
        <v>0</v>
      </c>
      <c r="BR323" s="144">
        <f t="shared" si="449"/>
        <v>0</v>
      </c>
      <c r="BS323" s="144">
        <f t="shared" si="450"/>
        <v>30000</v>
      </c>
      <c r="BT323" s="144">
        <f t="shared" si="451"/>
        <v>100000</v>
      </c>
      <c r="BU323" s="144">
        <f t="shared" si="452"/>
        <v>0</v>
      </c>
      <c r="BV323" s="144">
        <f t="shared" si="453"/>
        <v>0</v>
      </c>
      <c r="BW323" s="144">
        <f t="shared" si="454"/>
        <v>0</v>
      </c>
      <c r="BX323" s="144">
        <f t="shared" si="455"/>
        <v>0</v>
      </c>
      <c r="BY323" s="144">
        <f t="shared" si="456"/>
        <v>0</v>
      </c>
      <c r="BZ323" s="9">
        <v>0</v>
      </c>
      <c r="CA323" s="9">
        <v>0</v>
      </c>
      <c r="CB323" s="9">
        <v>0</v>
      </c>
      <c r="CC323" s="9">
        <v>0</v>
      </c>
      <c r="CD323" s="9">
        <v>0</v>
      </c>
      <c r="CE323" s="9">
        <v>0</v>
      </c>
      <c r="CF323" s="9">
        <v>0</v>
      </c>
      <c r="CG323" s="9">
        <v>0</v>
      </c>
      <c r="CH323" s="9">
        <v>0</v>
      </c>
      <c r="CI323" s="9">
        <v>0</v>
      </c>
      <c r="CJ323" s="9">
        <v>0</v>
      </c>
      <c r="CK323" s="9">
        <v>0</v>
      </c>
      <c r="CL323" s="9">
        <v>0</v>
      </c>
      <c r="CM323" s="9">
        <v>0</v>
      </c>
      <c r="CN323" s="9">
        <v>0</v>
      </c>
      <c r="CO323" s="9">
        <v>0</v>
      </c>
      <c r="CP323" s="9">
        <v>0</v>
      </c>
      <c r="CQ323" s="9">
        <v>0</v>
      </c>
      <c r="CR323" s="9">
        <v>0</v>
      </c>
      <c r="CS323" s="9">
        <v>0</v>
      </c>
      <c r="CT323" s="9">
        <v>0</v>
      </c>
      <c r="CU323" s="9">
        <v>0</v>
      </c>
      <c r="CV323" s="9">
        <v>0</v>
      </c>
      <c r="CW323" s="9">
        <v>0</v>
      </c>
      <c r="CX323" s="9">
        <v>0</v>
      </c>
      <c r="CY323" s="9">
        <v>0</v>
      </c>
      <c r="CZ323" s="9">
        <v>0</v>
      </c>
      <c r="DA323" s="9">
        <v>0</v>
      </c>
      <c r="DB323" s="9">
        <v>0</v>
      </c>
      <c r="DC323" s="9">
        <v>0</v>
      </c>
      <c r="DD323" s="9">
        <v>0</v>
      </c>
      <c r="DE323" s="9">
        <v>0</v>
      </c>
      <c r="DF323" s="9">
        <v>0</v>
      </c>
      <c r="DG323" s="144">
        <f t="shared" si="457"/>
        <v>15612</v>
      </c>
      <c r="DH323" s="144">
        <f t="shared" ref="DH323:EW323" si="524">DG323</f>
        <v>15612</v>
      </c>
      <c r="DI323" s="144">
        <f t="shared" si="524"/>
        <v>15612</v>
      </c>
      <c r="DJ323" s="144">
        <f t="shared" si="524"/>
        <v>15612</v>
      </c>
      <c r="DK323" s="144">
        <f t="shared" si="524"/>
        <v>15612</v>
      </c>
      <c r="DL323" s="144">
        <f t="shared" si="524"/>
        <v>15612</v>
      </c>
      <c r="DM323" s="144">
        <f t="shared" si="524"/>
        <v>15612</v>
      </c>
      <c r="DN323" s="144">
        <f t="shared" si="524"/>
        <v>15612</v>
      </c>
      <c r="DO323" s="144">
        <f t="shared" si="524"/>
        <v>15612</v>
      </c>
      <c r="DP323" s="144">
        <f t="shared" si="524"/>
        <v>15612</v>
      </c>
      <c r="DQ323" s="144">
        <f t="shared" si="524"/>
        <v>15612</v>
      </c>
      <c r="DR323" s="144">
        <f t="shared" si="524"/>
        <v>15612</v>
      </c>
      <c r="DS323" s="144">
        <f t="shared" si="524"/>
        <v>15612</v>
      </c>
      <c r="DT323" s="144">
        <f t="shared" si="524"/>
        <v>15612</v>
      </c>
      <c r="DU323" s="144">
        <f t="shared" si="524"/>
        <v>15612</v>
      </c>
      <c r="DV323" s="144">
        <f t="shared" si="524"/>
        <v>15612</v>
      </c>
      <c r="DW323" s="144">
        <f t="shared" si="524"/>
        <v>15612</v>
      </c>
      <c r="DX323" s="144">
        <f t="shared" si="524"/>
        <v>15612</v>
      </c>
      <c r="DY323" s="144">
        <f t="shared" si="524"/>
        <v>15612</v>
      </c>
      <c r="DZ323" s="144">
        <f t="shared" si="524"/>
        <v>15612</v>
      </c>
      <c r="EA323" s="144">
        <f t="shared" si="524"/>
        <v>15612</v>
      </c>
      <c r="EB323" s="144">
        <f t="shared" si="524"/>
        <v>15612</v>
      </c>
      <c r="EC323" s="144">
        <f t="shared" si="524"/>
        <v>15612</v>
      </c>
      <c r="ED323" s="144">
        <f t="shared" si="524"/>
        <v>15612</v>
      </c>
      <c r="EE323" s="144">
        <f t="shared" si="524"/>
        <v>15612</v>
      </c>
      <c r="EF323" s="144">
        <f t="shared" si="524"/>
        <v>15612</v>
      </c>
      <c r="EG323" s="144">
        <f t="shared" si="524"/>
        <v>15612</v>
      </c>
      <c r="EH323" s="144">
        <f t="shared" si="524"/>
        <v>15612</v>
      </c>
      <c r="EI323" s="144">
        <f t="shared" si="524"/>
        <v>15612</v>
      </c>
      <c r="EJ323" s="144">
        <f t="shared" si="524"/>
        <v>15612</v>
      </c>
      <c r="EK323" s="144">
        <f t="shared" si="524"/>
        <v>15612</v>
      </c>
      <c r="EL323" s="144">
        <f t="shared" si="524"/>
        <v>15612</v>
      </c>
      <c r="EM323" s="144">
        <f t="shared" si="524"/>
        <v>15612</v>
      </c>
      <c r="EN323" s="144">
        <f t="shared" si="524"/>
        <v>15612</v>
      </c>
      <c r="EO323" s="144">
        <f t="shared" si="524"/>
        <v>15612</v>
      </c>
      <c r="EP323" s="144">
        <f t="shared" si="524"/>
        <v>15612</v>
      </c>
      <c r="EQ323" s="144">
        <f t="shared" si="524"/>
        <v>15612</v>
      </c>
      <c r="ER323" s="144">
        <f t="shared" si="524"/>
        <v>15612</v>
      </c>
      <c r="ES323" s="144">
        <f t="shared" si="524"/>
        <v>15612</v>
      </c>
      <c r="ET323" s="144">
        <f t="shared" si="524"/>
        <v>15612</v>
      </c>
      <c r="EU323" s="144">
        <f t="shared" si="524"/>
        <v>15612</v>
      </c>
      <c r="EV323" s="144">
        <f t="shared" si="524"/>
        <v>15612</v>
      </c>
      <c r="EW323" s="144">
        <f t="shared" si="524"/>
        <v>15612</v>
      </c>
      <c r="EX323" s="147">
        <f>PV(0.05,'PV factor'!C376,,-BR323)</f>
        <v>0</v>
      </c>
      <c r="EY323" s="147">
        <f>PV(0.05,'PV factor'!D376,,-BS323)</f>
        <v>25915.127955944281</v>
      </c>
      <c r="EZ323" s="147">
        <f>PV(0.05,'PV factor'!E376,,-BT323)</f>
        <v>82270.247479188198</v>
      </c>
      <c r="FA323" s="147">
        <f>PV(0.05,'PV factor'!F376,,-BU323)</f>
        <v>0</v>
      </c>
      <c r="FB323" s="147">
        <f>PV(0.05,'PV factor'!G376,,-BV323)</f>
        <v>0</v>
      </c>
      <c r="FC323" s="147">
        <f>PV(0.05,'PV factor'!H376,,-BW323)</f>
        <v>0</v>
      </c>
      <c r="FD323" s="147">
        <f>PV(0.05,'PV factor'!I376,,-BX323)</f>
        <v>0</v>
      </c>
      <c r="FE323" s="147">
        <f>PV(0.05,'PV factor'!J376,,-BY323)</f>
        <v>0</v>
      </c>
      <c r="FF323" s="147">
        <f>PV(0.05,'PV factor'!K376,,-BZ323)</f>
        <v>0</v>
      </c>
      <c r="FG323" s="147">
        <f>PV(0.05,'PV factor'!L376,,-CA323)</f>
        <v>0</v>
      </c>
      <c r="FH323" s="147">
        <f>PV(0.05,'PV factor'!M376,,-CB323)</f>
        <v>0</v>
      </c>
      <c r="FI323" s="147">
        <f>PV(0.05,'PV factor'!N376,,-CC323)</f>
        <v>0</v>
      </c>
      <c r="FJ323" s="147">
        <f>PV(0.05,'PV factor'!O376,,-CD323)</f>
        <v>0</v>
      </c>
      <c r="FK323" s="147">
        <f>PV(0.05,'PV factor'!P376,,-CE323)</f>
        <v>0</v>
      </c>
      <c r="FL323" s="147">
        <f>PV(0.05,'PV factor'!Q376,,-CF323)</f>
        <v>0</v>
      </c>
      <c r="FM323" s="147">
        <f>PV(0.05,'PV factor'!R376,,-CG323)</f>
        <v>0</v>
      </c>
      <c r="FN323" s="147">
        <f>PV(0.05,'PV factor'!S376,,-CH323)</f>
        <v>0</v>
      </c>
      <c r="FO323" s="147">
        <f>PV(0.05,'PV factor'!T376,,-CI323)</f>
        <v>0</v>
      </c>
      <c r="FP323" s="147">
        <f>PV(0.05,'PV factor'!U376,,-CJ323)</f>
        <v>0</v>
      </c>
      <c r="FQ323" s="147">
        <f>PV(0.05,'PV factor'!V376,,-CK323)</f>
        <v>0</v>
      </c>
      <c r="FR323" s="147">
        <f>PV(0.05,'PV factor'!W376,,-CL323)</f>
        <v>0</v>
      </c>
      <c r="FS323" s="147">
        <f>PV(0.05,'PV factor'!X376,,-CM323)</f>
        <v>0</v>
      </c>
      <c r="FT323" s="147">
        <f>PV(0.05,'PV factor'!Y376,,-CN323)</f>
        <v>0</v>
      </c>
      <c r="FU323" s="147">
        <f>PV(0.05,'PV factor'!Z376,,-CO323)</f>
        <v>0</v>
      </c>
      <c r="FV323" s="147">
        <f>PV(0.05,'PV factor'!AA376,,-CP323)</f>
        <v>0</v>
      </c>
      <c r="FW323" s="147">
        <f>PV(0.05,'PV factor'!AB376,,-CQ323)</f>
        <v>0</v>
      </c>
      <c r="FX323" s="147">
        <f>PV(0.05,'PV factor'!AC376,,-CR323)</f>
        <v>0</v>
      </c>
      <c r="FY323" s="147">
        <f>PV(0.05,'PV factor'!AD376,,-CS323)</f>
        <v>0</v>
      </c>
      <c r="FZ323" s="147">
        <f>PV(0.05,'PV factor'!AE376,,-CT323)</f>
        <v>0</v>
      </c>
      <c r="GA323" s="147">
        <f>PV(0.05,'PV factor'!AF376,,-CU323)</f>
        <v>0</v>
      </c>
      <c r="GB323" s="147">
        <f>PV(0.05,'PV factor'!AG376,,-CV323)</f>
        <v>0</v>
      </c>
      <c r="GC323" s="147">
        <f>PV(0.05,'PV factor'!AH376,,-CW323)</f>
        <v>0</v>
      </c>
      <c r="GD323" s="147">
        <f>PV(0.05,'PV factor'!AI376,,-CX323)</f>
        <v>0</v>
      </c>
      <c r="GE323" s="147">
        <f>PV(0.05,'PV factor'!AJ376,,-CY323)</f>
        <v>0</v>
      </c>
      <c r="GF323" s="147">
        <f>PV(0.05,'PV factor'!AK376,,-CZ323)</f>
        <v>0</v>
      </c>
      <c r="GG323" s="147">
        <f>PV(0.05,'PV factor'!AL376,,-DA323)</f>
        <v>0</v>
      </c>
      <c r="GH323" s="147">
        <f>PV(0.05,'PV factor'!AM376,,-DB323)</f>
        <v>0</v>
      </c>
      <c r="GI323" s="147">
        <f>PV(0.05,'PV factor'!AN376,,-DC323)</f>
        <v>0</v>
      </c>
      <c r="GJ323" s="147">
        <f>PV(0.05,'PV factor'!AO376,,-DD323)</f>
        <v>0</v>
      </c>
      <c r="GK323" s="147">
        <f>PV(0.05,'PV factor'!AP376,,-DE323)</f>
        <v>0</v>
      </c>
      <c r="GL323" s="147">
        <f>PV(0.05,'PV factor'!C376,,-DI323)</f>
        <v>14160.544217687075</v>
      </c>
      <c r="GM323" s="147">
        <f>PV(0.05,'PV factor'!D376,,-DJ323)</f>
        <v>13486.232588273404</v>
      </c>
      <c r="GN323" s="147">
        <f>PV(0.05,'PV factor'!E376,,-DK323)</f>
        <v>12844.031036450862</v>
      </c>
      <c r="GO323" s="147">
        <f>PV(0.05,'PV factor'!F376,,-DL323)</f>
        <v>12232.410510905582</v>
      </c>
      <c r="GP323" s="147">
        <f>PV(0.05,'PV factor'!G376,,-DM323)</f>
        <v>11649.914772291031</v>
      </c>
      <c r="GQ323" s="147">
        <f>PV(0.05,'PV factor'!H376,,-DN323)</f>
        <v>11095.156925991456</v>
      </c>
      <c r="GR323" s="147">
        <f>PV(0.05,'PV factor'!I376,,-DO323)</f>
        <v>10566.816119991865</v>
      </c>
      <c r="GS323" s="147">
        <f>PV(0.05,'PV factor'!J376,,-DP323)</f>
        <v>10063.634399992252</v>
      </c>
      <c r="GT323" s="147">
        <f>PV(0.05,'PV factor'!K376,,-DQ323)</f>
        <v>9584.4137142783347</v>
      </c>
      <c r="GU323" s="147">
        <f>PV(0.05,'PV factor'!L376,,-DR323)</f>
        <v>9128.0130612174598</v>
      </c>
      <c r="GV323" s="147">
        <f>PV(0.05,'PV factor'!M376,,-DS323)</f>
        <v>8693.3457725880598</v>
      </c>
      <c r="GW323" s="147">
        <f>PV(0.05,'PV factor'!N376,,-DT323)</f>
        <v>8279.3769262743408</v>
      </c>
      <c r="GX323" s="147">
        <f>PV(0.05,'PV factor'!O376,,-DU323)</f>
        <v>7885.1208821660402</v>
      </c>
      <c r="GY323" s="147">
        <f>PV(0.05,'PV factor'!P376,,-DV323)</f>
        <v>7509.6389353962268</v>
      </c>
      <c r="GZ323" s="147">
        <f>PV(0.05,'PV factor'!Q376,,-DW323)</f>
        <v>7152.0370813297404</v>
      </c>
      <c r="HA323" s="147">
        <f>PV(0.05,'PV factor'!R376,,-DX323)</f>
        <v>6811.463886980704</v>
      </c>
      <c r="HB323" s="147">
        <f>PV(0.05,'PV factor'!S376,,-DY323)</f>
        <v>6487.1084637911472</v>
      </c>
      <c r="HC323" s="147">
        <f>PV(0.05,'PV factor'!T376,,-DZ323)</f>
        <v>6178.198536943949</v>
      </c>
      <c r="HD323" s="147">
        <f>PV(0.05,'PV factor'!U376,,-EA323)</f>
        <v>5883.9986066132851</v>
      </c>
      <c r="HE323" s="147">
        <f>PV(0.05,'PV factor'!V376,,-EB323)</f>
        <v>5603.8081967745575</v>
      </c>
      <c r="HF323" s="147">
        <f>PV(0.05,'PV factor'!W376,,-EC323)</f>
        <v>5336.960187404341</v>
      </c>
      <c r="HG323" s="147">
        <f>PV(0.05,'PV factor'!X376,,-ED323)</f>
        <v>5082.819226099371</v>
      </c>
      <c r="HH323" s="147">
        <f>PV(0.05,'PV factor'!Y376,,-EE323)</f>
        <v>4840.7802153327348</v>
      </c>
      <c r="HI323" s="147">
        <f>PV(0.05,'PV factor'!Z376,,-EF323)</f>
        <v>4610.2668717454617</v>
      </c>
      <c r="HJ323" s="147">
        <f>PV(0.05,'PV factor'!AA376,,-EG323)</f>
        <v>4390.7303540432968</v>
      </c>
      <c r="HK323" s="147">
        <f>PV(0.05,'PV factor'!AB376,,-EH323)</f>
        <v>4181.6479562317109</v>
      </c>
      <c r="HL323" s="147">
        <f>PV(0.05,'PV factor'!AC376,,-EI323)</f>
        <v>3982.5218630778204</v>
      </c>
      <c r="HM323" s="147">
        <f>PV(0.05,'PV factor'!AD376,,-EJ323)</f>
        <v>3792.8779648360187</v>
      </c>
      <c r="HN323" s="147">
        <f>PV(0.05,'PV factor'!AE376,,-EK323)</f>
        <v>3612.2647284152572</v>
      </c>
      <c r="HO323" s="147">
        <f>PV(0.05,'PV factor'!AF376,,-EL323)</f>
        <v>3440.2521223002436</v>
      </c>
      <c r="HP323" s="147">
        <f>PV(0.05,'PV factor'!AG376,,-EM323)</f>
        <v>3276.430592666899</v>
      </c>
      <c r="HQ323" s="147">
        <f>PV(0.05,'PV factor'!AH376,,-EN323)</f>
        <v>3120.4100882541893</v>
      </c>
      <c r="HR323" s="147">
        <f>PV(0.05,'PV factor'!AI376,,-EO323)</f>
        <v>2971.8191316706566</v>
      </c>
      <c r="HS323" s="147">
        <f>PV(0.05,'PV factor'!AJ376,,-EP323)</f>
        <v>2830.3039349244345</v>
      </c>
      <c r="HT323" s="147">
        <f>PV(0.05,'PV factor'!AK376,,-EQ323)</f>
        <v>2695.5275570708905</v>
      </c>
      <c r="HU323" s="147">
        <f>PV(0.05,'PV factor'!AL376,,-ER323)</f>
        <v>2567.1691019722762</v>
      </c>
      <c r="HV323" s="147">
        <f>PV(0.05,'PV factor'!AM376,,-ES323)</f>
        <v>2444.9229542593112</v>
      </c>
      <c r="HW323" s="147">
        <f>PV(0.05,'PV factor'!AN376,,-ET323)</f>
        <v>2328.498051675534</v>
      </c>
      <c r="HX323" s="147">
        <f>PV(0.05,'PV factor'!AO376,,-EU323)</f>
        <v>2217.6171920719376</v>
      </c>
      <c r="HY323" s="147">
        <f>PV(0.05,'PV factor'!AP376,,-EV323)</f>
        <v>2112.0163734018452</v>
      </c>
      <c r="HZ323" s="147">
        <f t="shared" si="459"/>
        <v>108185.37543513248</v>
      </c>
      <c r="IA323" s="147">
        <f t="shared" si="460"/>
        <v>255131.10110339161</v>
      </c>
      <c r="IB323" s="401">
        <f t="shared" si="461"/>
        <v>2.3582771708026953</v>
      </c>
    </row>
    <row r="324" spans="1:236" ht="90" customHeight="1" x14ac:dyDescent="0.2">
      <c r="A324" s="161" t="s">
        <v>2267</v>
      </c>
      <c r="B324" s="150" t="s">
        <v>2788</v>
      </c>
      <c r="C324" s="150" t="s">
        <v>2214</v>
      </c>
      <c r="D324" s="148">
        <v>5</v>
      </c>
      <c r="E324" s="150" t="s">
        <v>2795</v>
      </c>
      <c r="F324" s="151" t="s">
        <v>2796</v>
      </c>
      <c r="G324" s="151" t="s">
        <v>2797</v>
      </c>
      <c r="H324" s="79" t="s">
        <v>77</v>
      </c>
      <c r="I324" s="151" t="s">
        <v>2798</v>
      </c>
      <c r="J324" s="151">
        <v>40</v>
      </c>
      <c r="K324" s="227" t="s">
        <v>94</v>
      </c>
      <c r="L324" s="79">
        <v>1000</v>
      </c>
      <c r="M324" s="79" t="s">
        <v>2799</v>
      </c>
      <c r="N324" s="79" t="s">
        <v>81</v>
      </c>
      <c r="O324" s="13" t="s">
        <v>217</v>
      </c>
      <c r="P324" s="79" t="s">
        <v>260</v>
      </c>
      <c r="Q324" s="112" t="s">
        <v>100</v>
      </c>
      <c r="R324" s="79" t="s">
        <v>108</v>
      </c>
      <c r="S324" s="79" t="s">
        <v>99</v>
      </c>
      <c r="T324" s="79" t="s">
        <v>2793</v>
      </c>
      <c r="U324" s="79" t="s">
        <v>100</v>
      </c>
      <c r="V324" s="81">
        <v>1</v>
      </c>
      <c r="W324" s="149">
        <v>80000</v>
      </c>
      <c r="X324" s="149">
        <v>0</v>
      </c>
      <c r="Y324" s="149">
        <v>0</v>
      </c>
      <c r="Z324" s="149">
        <v>0</v>
      </c>
      <c r="AA324" s="149">
        <v>80000</v>
      </c>
      <c r="AB324" s="149">
        <v>0</v>
      </c>
      <c r="AC324" s="149">
        <v>0</v>
      </c>
      <c r="AD324" s="149">
        <v>0</v>
      </c>
      <c r="AE324" s="149">
        <v>0</v>
      </c>
      <c r="AF324" s="149">
        <v>0</v>
      </c>
      <c r="AG324" s="149">
        <v>0</v>
      </c>
      <c r="AH324" s="149">
        <v>0</v>
      </c>
      <c r="AI324" s="88" t="s">
        <v>88</v>
      </c>
      <c r="AJ324" s="149">
        <v>0</v>
      </c>
      <c r="AK324" s="149">
        <v>0</v>
      </c>
      <c r="AL324" s="149">
        <v>0</v>
      </c>
      <c r="AM324" s="149">
        <v>0</v>
      </c>
      <c r="AN324" s="149">
        <v>0</v>
      </c>
      <c r="AO324" s="149">
        <v>0</v>
      </c>
      <c r="AP324" s="149">
        <v>0</v>
      </c>
      <c r="AQ324" s="149">
        <v>0</v>
      </c>
      <c r="AR324" s="149">
        <v>0</v>
      </c>
      <c r="AS324" s="149">
        <v>0</v>
      </c>
      <c r="AT324" s="149">
        <v>0</v>
      </c>
      <c r="AU324" s="151"/>
      <c r="AV324" s="230">
        <f t="shared" ref="AV324:AV387" si="525">IF(W324&lt;300000,1,0)</f>
        <v>1</v>
      </c>
      <c r="AW324" s="230">
        <f t="shared" ref="AW324:AW387" si="526">IF(W324&gt;=3000000,1,0)</f>
        <v>0</v>
      </c>
      <c r="AX324" s="230" t="str">
        <f t="shared" ref="AX324:AX387" si="527">LEFT(P324,(FIND(" ",P324,1)-1))</f>
        <v>B2</v>
      </c>
      <c r="AY324" s="141">
        <f t="shared" ref="AY324:AY387" si="528">AZ324+BA324+BB324+BC324+BD324+BE324+BH324+BL324+BM324</f>
        <v>9</v>
      </c>
      <c r="AZ324" s="70">
        <f t="shared" ref="AZ324:AZ387" si="529">IF(W324=SUM(Y324:AH324),1,0)</f>
        <v>1</v>
      </c>
      <c r="BA324" s="70">
        <f t="shared" ref="BA324:BA387" si="530">IF(AJ324=SUM(AK324:AT324),1,0)</f>
        <v>1</v>
      </c>
      <c r="BB324" s="70">
        <f t="shared" ref="BB324:BB387" si="531">IF(X324&lt;0.05*W324,1,0)</f>
        <v>1</v>
      </c>
      <c r="BC324" s="70">
        <f t="shared" ref="BC324:BC387" si="532">IF(IF(ISBLANK(A324),0,IF(ISBLANK(B324),0,IF(ISBLANK(C324),0,IF(ISBLANK(D324),0))))=FALSE,1,0)</f>
        <v>1</v>
      </c>
      <c r="BD324" s="70">
        <f t="shared" ref="BD324:BD387" si="533">IF(IF(ISBLANK(E324),0,IF(ISBLANK(F324),0,IF(ISBLANK(G324),0,IF(ISBLANK(N324),0,IF(ISBLANK(O324),0,IF(ISBLANK(P324),0,IF(ISBLANK(R324),0,IF(ISBLANK(S324),0,IF(ISBLANK(U324),0,IF(ISBLANK(V324),0))))))))))=FALSE,1,0)</f>
        <v>1</v>
      </c>
      <c r="BE324" s="70">
        <f t="shared" ref="BE324:BE387" si="534">IF(OR(BF324=1,BG324=1),1,0)</f>
        <v>1</v>
      </c>
      <c r="BF324" s="70">
        <f t="shared" ref="BF324:BF387" si="535">IF(AND(AW324=0,H324="n/a"),1,0)</f>
        <v>1</v>
      </c>
      <c r="BG324" s="71">
        <f t="shared" ref="BG324:BG387" si="536">IF(AND(AW324=1,ISBLANK(H324)=FALSE),1,0)</f>
        <v>0</v>
      </c>
      <c r="BH324" s="71">
        <f t="shared" ref="BH324:BH387" si="537">IF(OR(BI324=1,BJ324=1,BK324=1),1,0)</f>
        <v>1</v>
      </c>
      <c r="BI324" s="71">
        <f t="shared" ref="BI324:BI387" si="538">IF(AND(N324="01 Záchrana",O324="0 Odstránenie havarijného stavu",P324="0 Odstránenie havarijného stavu"),1,0)</f>
        <v>0</v>
      </c>
      <c r="BJ324" s="71">
        <f t="shared" ref="BJ324:BJ387" si="539">IF(AND(N324="02 Hlavná činnosť",OR(P324="C1 Javisková technika",P324="C2 Osvetľovacia technika",P324="C3 Zvuková technika",P324="C4 Nahrávacia a vysielacia technika",P324="C5 Mikroporty",P324="D1 Nákup štandardnej IT techniky",P324="E1 Nákup hudobných nástrojov",P324="E2 Tvorba inscenácií, nákup umeleckých licencií",P324="E3 Akvizícia zbierkových predmetov")),1,0)</f>
        <v>0</v>
      </c>
      <c r="BK324" s="71">
        <f t="shared" ref="BK324:BK387" si="540">IF(AND(N324="03 Rozvoj",OR(P324="A1 Nákup budovy",P324="A2 Výstavba budovy",P324="A3 Dostavba budovy",P324="A4 Stavebný dozor",P324="B1 Komplexná rekonštrukcia",P324="B2 Stavebná reprofilizácia priestorov",P324="B3 Stavebná rekonštrukcia priestorov",P324="B4 Vykurovanie nehnuteľnosti",P324="B5 Rekonštrukcia extravilánu",P324="C6 Vzduchotechnika",P324="C90 Dopravné prostriedky",P324="C7 Zabezpečovacia technika",P324="C8 Mobiliár",P324="C9 Elektrické spotrebiče",P324="C91 Technické vybavenie dielní",P324="D2 Zhodnotenie existujúceho špeciálneho HW/SW",P324="D3 Obstaranie novej IT funkcionality",P324="F1 Rekonštrukcia expozičných priestorov",P324="F2 Vytvorenie novej expozície/výstavy",P324="F3 Realizácia výskumu",P324="G Reformný zámer")),1,0)</f>
        <v>1</v>
      </c>
      <c r="BL324" s="70">
        <f t="shared" ref="BL324:BL387" si="541">IF(I324="",0,1)</f>
        <v>1</v>
      </c>
      <c r="BM324" s="70">
        <f t="shared" ref="BM324:BM387" si="542">IF(OR(BN324=1,BO324=1),1,0)</f>
        <v>1</v>
      </c>
      <c r="BN324" s="70">
        <f t="shared" ref="BN324:BN387" si="543">IF((AND(U324="áno",OR(R324="07 V realizácii",R324="08 Realizované",R324="06 Pred vyhlásením verejného obstarávania"))),1,0)</f>
        <v>0</v>
      </c>
      <c r="BO324" s="70">
        <f t="shared" ref="BO324:BO387" si="544">IF((AND(U324="nie",OR(R324="01 Investičný zámer",R324="02 Analýza / podkladová štúdia k investičnému zámeru",R324="03 Projektová dokumentácia k dispozícii - pre územné rozhodnutie",R324="04 Projektová dokumentácia k dispozícii - pre stavebné povolenie",R324="05 Projektová dokumentácia k dispozícii - pre realizáciu stavby"))),1,0)</f>
        <v>1</v>
      </c>
      <c r="BP324" s="144">
        <f t="shared" ref="BP324:BP387" si="545">Y324+AK324</f>
        <v>0</v>
      </c>
      <c r="BQ324" s="144">
        <f t="shared" ref="BQ324:BQ387" si="546">Z324+AL324</f>
        <v>0</v>
      </c>
      <c r="BR324" s="144">
        <f t="shared" ref="BR324:BR387" si="547">AA324+AM324</f>
        <v>80000</v>
      </c>
      <c r="BS324" s="144">
        <f t="shared" ref="BS324:BS387" si="548">AB324+AN324</f>
        <v>0</v>
      </c>
      <c r="BT324" s="144">
        <f t="shared" ref="BT324:BT387" si="549">AC324+AO324</f>
        <v>0</v>
      </c>
      <c r="BU324" s="144">
        <f t="shared" ref="BU324:BU387" si="550">AD324+AP324</f>
        <v>0</v>
      </c>
      <c r="BV324" s="144">
        <f t="shared" ref="BV324:BV387" si="551">AE324+AQ324</f>
        <v>0</v>
      </c>
      <c r="BW324" s="144">
        <f t="shared" ref="BW324:BW387" si="552">AF324+AR324</f>
        <v>0</v>
      </c>
      <c r="BX324" s="144">
        <f t="shared" ref="BX324:BX387" si="553">AG324+AS324</f>
        <v>0</v>
      </c>
      <c r="BY324" s="144">
        <f t="shared" ref="BY324:BY387" si="554">AH324+AT324</f>
        <v>0</v>
      </c>
      <c r="BZ324" s="9">
        <v>0</v>
      </c>
      <c r="CA324" s="9">
        <v>0</v>
      </c>
      <c r="CB324" s="9">
        <v>0</v>
      </c>
      <c r="CC324" s="9">
        <v>0</v>
      </c>
      <c r="CD324" s="9">
        <v>0</v>
      </c>
      <c r="CE324" s="9">
        <v>0</v>
      </c>
      <c r="CF324" s="9">
        <v>0</v>
      </c>
      <c r="CG324" s="9">
        <v>0</v>
      </c>
      <c r="CH324" s="9">
        <v>0</v>
      </c>
      <c r="CI324" s="9">
        <v>0</v>
      </c>
      <c r="CJ324" s="9">
        <v>0</v>
      </c>
      <c r="CK324" s="9">
        <v>0</v>
      </c>
      <c r="CL324" s="9">
        <v>0</v>
      </c>
      <c r="CM324" s="9">
        <v>0</v>
      </c>
      <c r="CN324" s="9">
        <v>0</v>
      </c>
      <c r="CO324" s="9">
        <v>0</v>
      </c>
      <c r="CP324" s="9">
        <v>0</v>
      </c>
      <c r="CQ324" s="9">
        <v>0</v>
      </c>
      <c r="CR324" s="9">
        <v>0</v>
      </c>
      <c r="CS324" s="9">
        <v>0</v>
      </c>
      <c r="CT324" s="9">
        <v>0</v>
      </c>
      <c r="CU324" s="9">
        <v>0</v>
      </c>
      <c r="CV324" s="9">
        <v>0</v>
      </c>
      <c r="CW324" s="9">
        <v>0</v>
      </c>
      <c r="CX324" s="9">
        <v>0</v>
      </c>
      <c r="CY324" s="9">
        <v>0</v>
      </c>
      <c r="CZ324" s="9">
        <v>0</v>
      </c>
      <c r="DA324" s="9">
        <v>0</v>
      </c>
      <c r="DB324" s="9">
        <v>0</v>
      </c>
      <c r="DC324" s="9">
        <v>0</v>
      </c>
      <c r="DD324" s="9">
        <v>0</v>
      </c>
      <c r="DE324" s="9">
        <v>0</v>
      </c>
      <c r="DF324" s="9">
        <v>0</v>
      </c>
      <c r="DG324" s="144">
        <f t="shared" ref="DG324:DG387" si="555">L324</f>
        <v>1000</v>
      </c>
      <c r="DH324" s="144">
        <f t="shared" ref="DH324:EW324" si="556">DG324</f>
        <v>1000</v>
      </c>
      <c r="DI324" s="144">
        <f t="shared" si="556"/>
        <v>1000</v>
      </c>
      <c r="DJ324" s="144">
        <f t="shared" si="556"/>
        <v>1000</v>
      </c>
      <c r="DK324" s="144">
        <f t="shared" si="556"/>
        <v>1000</v>
      </c>
      <c r="DL324" s="144">
        <f t="shared" si="556"/>
        <v>1000</v>
      </c>
      <c r="DM324" s="144">
        <f t="shared" si="556"/>
        <v>1000</v>
      </c>
      <c r="DN324" s="144">
        <f t="shared" si="556"/>
        <v>1000</v>
      </c>
      <c r="DO324" s="144">
        <f t="shared" si="556"/>
        <v>1000</v>
      </c>
      <c r="DP324" s="144">
        <f t="shared" si="556"/>
        <v>1000</v>
      </c>
      <c r="DQ324" s="144">
        <f t="shared" si="556"/>
        <v>1000</v>
      </c>
      <c r="DR324" s="144">
        <f t="shared" si="556"/>
        <v>1000</v>
      </c>
      <c r="DS324" s="144">
        <f t="shared" si="556"/>
        <v>1000</v>
      </c>
      <c r="DT324" s="144">
        <f t="shared" si="556"/>
        <v>1000</v>
      </c>
      <c r="DU324" s="144">
        <f t="shared" si="556"/>
        <v>1000</v>
      </c>
      <c r="DV324" s="144">
        <f t="shared" si="556"/>
        <v>1000</v>
      </c>
      <c r="DW324" s="144">
        <f t="shared" si="556"/>
        <v>1000</v>
      </c>
      <c r="DX324" s="144">
        <f t="shared" si="556"/>
        <v>1000</v>
      </c>
      <c r="DY324" s="144">
        <f t="shared" si="556"/>
        <v>1000</v>
      </c>
      <c r="DZ324" s="144">
        <f t="shared" si="556"/>
        <v>1000</v>
      </c>
      <c r="EA324" s="144">
        <f t="shared" si="556"/>
        <v>1000</v>
      </c>
      <c r="EB324" s="144">
        <f t="shared" si="556"/>
        <v>1000</v>
      </c>
      <c r="EC324" s="144">
        <f t="shared" si="556"/>
        <v>1000</v>
      </c>
      <c r="ED324" s="144">
        <f t="shared" si="556"/>
        <v>1000</v>
      </c>
      <c r="EE324" s="144">
        <f t="shared" si="556"/>
        <v>1000</v>
      </c>
      <c r="EF324" s="144">
        <f t="shared" si="556"/>
        <v>1000</v>
      </c>
      <c r="EG324" s="144">
        <f t="shared" si="556"/>
        <v>1000</v>
      </c>
      <c r="EH324" s="144">
        <f t="shared" si="556"/>
        <v>1000</v>
      </c>
      <c r="EI324" s="144">
        <f t="shared" si="556"/>
        <v>1000</v>
      </c>
      <c r="EJ324" s="144">
        <f t="shared" si="556"/>
        <v>1000</v>
      </c>
      <c r="EK324" s="144">
        <f t="shared" si="556"/>
        <v>1000</v>
      </c>
      <c r="EL324" s="144">
        <f t="shared" si="556"/>
        <v>1000</v>
      </c>
      <c r="EM324" s="144">
        <f t="shared" si="556"/>
        <v>1000</v>
      </c>
      <c r="EN324" s="144">
        <f t="shared" si="556"/>
        <v>1000</v>
      </c>
      <c r="EO324" s="144">
        <f t="shared" si="556"/>
        <v>1000</v>
      </c>
      <c r="EP324" s="144">
        <f t="shared" si="556"/>
        <v>1000</v>
      </c>
      <c r="EQ324" s="144">
        <f t="shared" si="556"/>
        <v>1000</v>
      </c>
      <c r="ER324" s="144">
        <f t="shared" si="556"/>
        <v>1000</v>
      </c>
      <c r="ES324" s="144">
        <f t="shared" si="556"/>
        <v>1000</v>
      </c>
      <c r="ET324" s="144">
        <f t="shared" si="556"/>
        <v>1000</v>
      </c>
      <c r="EU324" s="144">
        <f t="shared" si="556"/>
        <v>1000</v>
      </c>
      <c r="EV324" s="144">
        <f t="shared" si="556"/>
        <v>1000</v>
      </c>
      <c r="EW324" s="144">
        <f t="shared" si="556"/>
        <v>1000</v>
      </c>
      <c r="EX324" s="147">
        <f>PV(0.05,'PV factor'!C390,,-BR324)</f>
        <v>72562.358276643994</v>
      </c>
      <c r="EY324" s="147">
        <f>PV(0.05,'PV factor'!D390,,-BS324)</f>
        <v>0</v>
      </c>
      <c r="EZ324" s="147">
        <f>PV(0.05,'PV factor'!E390,,-BT324)</f>
        <v>0</v>
      </c>
      <c r="FA324" s="147">
        <f>PV(0.05,'PV factor'!F390,,-BU324)</f>
        <v>0</v>
      </c>
      <c r="FB324" s="147">
        <f>PV(0.05,'PV factor'!G390,,-BV324)</f>
        <v>0</v>
      </c>
      <c r="FC324" s="147">
        <f>PV(0.05,'PV factor'!H390,,-BW324)</f>
        <v>0</v>
      </c>
      <c r="FD324" s="147">
        <f>PV(0.05,'PV factor'!I390,,-BX324)</f>
        <v>0</v>
      </c>
      <c r="FE324" s="147">
        <f>PV(0.05,'PV factor'!J390,,-BY324)</f>
        <v>0</v>
      </c>
      <c r="FF324" s="147">
        <f>PV(0.05,'PV factor'!K390,,-BZ324)</f>
        <v>0</v>
      </c>
      <c r="FG324" s="147">
        <f>PV(0.05,'PV factor'!L390,,-CA324)</f>
        <v>0</v>
      </c>
      <c r="FH324" s="147">
        <f>PV(0.05,'PV factor'!M390,,-CB324)</f>
        <v>0</v>
      </c>
      <c r="FI324" s="147">
        <f>PV(0.05,'PV factor'!N390,,-CC324)</f>
        <v>0</v>
      </c>
      <c r="FJ324" s="147">
        <f>PV(0.05,'PV factor'!O390,,-CD324)</f>
        <v>0</v>
      </c>
      <c r="FK324" s="147">
        <f>PV(0.05,'PV factor'!P390,,-CE324)</f>
        <v>0</v>
      </c>
      <c r="FL324" s="147">
        <f>PV(0.05,'PV factor'!Q390,,-CF324)</f>
        <v>0</v>
      </c>
      <c r="FM324" s="147">
        <f>PV(0.05,'PV factor'!R390,,-CG324)</f>
        <v>0</v>
      </c>
      <c r="FN324" s="147">
        <f>PV(0.05,'PV factor'!S390,,-CH324)</f>
        <v>0</v>
      </c>
      <c r="FO324" s="147">
        <f>PV(0.05,'PV factor'!T390,,-CI324)</f>
        <v>0</v>
      </c>
      <c r="FP324" s="147">
        <f>PV(0.05,'PV factor'!U390,,-CJ324)</f>
        <v>0</v>
      </c>
      <c r="FQ324" s="147">
        <f>PV(0.05,'PV factor'!V390,,-CK324)</f>
        <v>0</v>
      </c>
      <c r="FR324" s="147">
        <f>PV(0.05,'PV factor'!W390,,-CL324)</f>
        <v>0</v>
      </c>
      <c r="FS324" s="147">
        <f>PV(0.05,'PV factor'!X390,,-CM324)</f>
        <v>0</v>
      </c>
      <c r="FT324" s="147">
        <f>PV(0.05,'PV factor'!Y390,,-CN324)</f>
        <v>0</v>
      </c>
      <c r="FU324" s="147">
        <f>PV(0.05,'PV factor'!Z390,,-CO324)</f>
        <v>0</v>
      </c>
      <c r="FV324" s="147">
        <f>PV(0.05,'PV factor'!AA390,,-CP324)</f>
        <v>0</v>
      </c>
      <c r="FW324" s="147">
        <f>PV(0.05,'PV factor'!AB390,,-CQ324)</f>
        <v>0</v>
      </c>
      <c r="FX324" s="147">
        <f>PV(0.05,'PV factor'!AC390,,-CR324)</f>
        <v>0</v>
      </c>
      <c r="FY324" s="147">
        <f>PV(0.05,'PV factor'!AD390,,-CS324)</f>
        <v>0</v>
      </c>
      <c r="FZ324" s="147">
        <f>PV(0.05,'PV factor'!AE390,,-CT324)</f>
        <v>0</v>
      </c>
      <c r="GA324" s="147">
        <f>PV(0.05,'PV factor'!AF390,,-CU324)</f>
        <v>0</v>
      </c>
      <c r="GB324" s="147">
        <f>PV(0.05,'PV factor'!AG390,,-CV324)</f>
        <v>0</v>
      </c>
      <c r="GC324" s="147">
        <f>PV(0.05,'PV factor'!AH390,,-CW324)</f>
        <v>0</v>
      </c>
      <c r="GD324" s="147">
        <f>PV(0.05,'PV factor'!AI390,,-CX324)</f>
        <v>0</v>
      </c>
      <c r="GE324" s="147">
        <f>PV(0.05,'PV factor'!AJ390,,-CY324)</f>
        <v>0</v>
      </c>
      <c r="GF324" s="147">
        <f>PV(0.05,'PV factor'!AK390,,-CZ324)</f>
        <v>0</v>
      </c>
      <c r="GG324" s="147">
        <f>PV(0.05,'PV factor'!AL390,,-DA324)</f>
        <v>0</v>
      </c>
      <c r="GH324" s="147">
        <f>PV(0.05,'PV factor'!AM390,,-DB324)</f>
        <v>0</v>
      </c>
      <c r="GI324" s="147">
        <f>PV(0.05,'PV factor'!AN390,,-DC324)</f>
        <v>0</v>
      </c>
      <c r="GJ324" s="147">
        <f>PV(0.05,'PV factor'!AO390,,-DD324)</f>
        <v>0</v>
      </c>
      <c r="GK324" s="147">
        <f>PV(0.05,'PV factor'!AP390,,-DE324)</f>
        <v>0</v>
      </c>
      <c r="GL324" s="147">
        <f>PV(0.05,'PV factor'!C390,,-DI324)</f>
        <v>907.02947845804988</v>
      </c>
      <c r="GM324" s="147">
        <f>PV(0.05,'PV factor'!D390,,-DJ324)</f>
        <v>863.83759853147603</v>
      </c>
      <c r="GN324" s="147">
        <f>PV(0.05,'PV factor'!E390,,-DK324)</f>
        <v>822.70247479188197</v>
      </c>
      <c r="GO324" s="147">
        <f>PV(0.05,'PV factor'!F390,,-DL324)</f>
        <v>783.526166468459</v>
      </c>
      <c r="GP324" s="147">
        <f>PV(0.05,'PV factor'!G390,,-DM324)</f>
        <v>746.2153966366277</v>
      </c>
      <c r="GQ324" s="147">
        <f>PV(0.05,'PV factor'!H390,,-DN324)</f>
        <v>710.68133013012141</v>
      </c>
      <c r="GR324" s="147">
        <f>PV(0.05,'PV factor'!I390,,-DO324)</f>
        <v>676.83936202868722</v>
      </c>
      <c r="GS324" s="147">
        <f>PV(0.05,'PV factor'!J390,,-DP324)</f>
        <v>644.60891621779729</v>
      </c>
      <c r="GT324" s="147">
        <f>PV(0.05,'PV factor'!K390,,-DQ324)</f>
        <v>613.91325354075934</v>
      </c>
      <c r="GU324" s="147">
        <f>PV(0.05,'PV factor'!L390,,-DR324)</f>
        <v>584.67928908643739</v>
      </c>
      <c r="GV324" s="147">
        <f>PV(0.05,'PV factor'!M390,,-DS324)</f>
        <v>556.83741817755947</v>
      </c>
      <c r="GW324" s="147">
        <f>PV(0.05,'PV factor'!N390,,-DT324)</f>
        <v>530.32135064529473</v>
      </c>
      <c r="GX324" s="147">
        <f>PV(0.05,'PV factor'!O390,,-DU324)</f>
        <v>505.06795299551885</v>
      </c>
      <c r="GY324" s="147">
        <f>PV(0.05,'PV factor'!P390,,-DV324)</f>
        <v>481.01709809097019</v>
      </c>
      <c r="GZ324" s="147">
        <f>PV(0.05,'PV factor'!Q390,,-DW324)</f>
        <v>458.1115219914002</v>
      </c>
      <c r="HA324" s="147">
        <f>PV(0.05,'PV factor'!R390,,-DX324)</f>
        <v>436.2966876108573</v>
      </c>
      <c r="HB324" s="147">
        <f>PV(0.05,'PV factor'!S390,,-DY324)</f>
        <v>415.52065486748313</v>
      </c>
      <c r="HC324" s="147">
        <f>PV(0.05,'PV factor'!T390,,-DZ324)</f>
        <v>395.73395701665061</v>
      </c>
      <c r="HD324" s="147">
        <f>PV(0.05,'PV factor'!U390,,-EA324)</f>
        <v>376.88948287300059</v>
      </c>
      <c r="HE324" s="147">
        <f>PV(0.05,'PV factor'!V390,,-EB324)</f>
        <v>358.94236464095297</v>
      </c>
      <c r="HF324" s="147">
        <f>PV(0.05,'PV factor'!W390,,-EC324)</f>
        <v>341.84987108662187</v>
      </c>
      <c r="HG324" s="147">
        <f>PV(0.05,'PV factor'!X390,,-ED324)</f>
        <v>325.57130579678267</v>
      </c>
      <c r="HH324" s="147">
        <f>PV(0.05,'PV factor'!Y390,,-EE324)</f>
        <v>310.06791028265019</v>
      </c>
      <c r="HI324" s="147">
        <f>PV(0.05,'PV factor'!Z390,,-EF324)</f>
        <v>295.30277169776213</v>
      </c>
      <c r="HJ324" s="147">
        <f>PV(0.05,'PV factor'!AA390,,-EG324)</f>
        <v>281.24073495024959</v>
      </c>
      <c r="HK324" s="147">
        <f>PV(0.05,'PV factor'!AB390,,-EH324)</f>
        <v>267.84831900023772</v>
      </c>
      <c r="HL324" s="147">
        <f>PV(0.05,'PV factor'!AC390,,-EI324)</f>
        <v>255.09363714308355</v>
      </c>
      <c r="HM324" s="147">
        <f>PV(0.05,'PV factor'!AD390,,-EJ324)</f>
        <v>242.94632108865096</v>
      </c>
      <c r="HN324" s="147">
        <f>PV(0.05,'PV factor'!AE390,,-EK324)</f>
        <v>231.37744865585813</v>
      </c>
      <c r="HO324" s="147">
        <f>PV(0.05,'PV factor'!AF390,,-EL324)</f>
        <v>220.35947491034099</v>
      </c>
      <c r="HP324" s="147">
        <f>PV(0.05,'PV factor'!AG390,,-EM324)</f>
        <v>209.86616658127716</v>
      </c>
      <c r="HQ324" s="147">
        <f>PV(0.05,'PV factor'!AH390,,-EN324)</f>
        <v>199.87253960121635</v>
      </c>
      <c r="HR324" s="147">
        <f>PV(0.05,'PV factor'!AI390,,-EO324)</f>
        <v>190.35479962020605</v>
      </c>
      <c r="HS324" s="147">
        <f>PV(0.05,'PV factor'!AJ390,,-EP324)</f>
        <v>181.29028535257714</v>
      </c>
      <c r="HT324" s="147">
        <f>PV(0.05,'PV factor'!AK390,,-EQ324)</f>
        <v>172.65741462150208</v>
      </c>
      <c r="HU324" s="147">
        <f>PV(0.05,'PV factor'!AL390,,-ER324)</f>
        <v>164.43563297285911</v>
      </c>
      <c r="HV324" s="147">
        <f>PV(0.05,'PV factor'!AM390,,-ES324)</f>
        <v>156.60536473605632</v>
      </c>
      <c r="HW324" s="147">
        <f>PV(0.05,'PV factor'!AN390,,-ET324)</f>
        <v>149.14796641529171</v>
      </c>
      <c r="HX324" s="147">
        <f>PV(0.05,'PV factor'!AO390,,-EU324)</f>
        <v>142.04568230027783</v>
      </c>
      <c r="HY324" s="147">
        <f>PV(0.05,'PV factor'!AP390,,-EV324)</f>
        <v>135.28160219074078</v>
      </c>
      <c r="HZ324" s="147">
        <f t="shared" ref="HZ324:HZ387" si="557">IF(J324=40,SUM(EX324:GK324),IF(J324=10,SUM(EX324:FG324),IF(J324=5,SUM(EX324:FB324),"")))</f>
        <v>72562.358276643994</v>
      </c>
      <c r="IA324" s="147">
        <f t="shared" ref="IA324:IA387" si="558">IF(J324=40,SUM(GL324:HY324),IF(J324=10,SUM(GL324:GU324),IF(J324=5,SUM(GL324:GP324),"")))</f>
        <v>16341.987003804232</v>
      </c>
      <c r="IB324" s="401">
        <f t="shared" ref="IB324:IB387" si="559">IFERROR(IA324/HZ324,0)</f>
        <v>0.22521300839617706</v>
      </c>
    </row>
    <row r="325" spans="1:236" ht="90" customHeight="1" x14ac:dyDescent="0.2">
      <c r="A325" s="161" t="s">
        <v>2267</v>
      </c>
      <c r="B325" s="150" t="s">
        <v>2580</v>
      </c>
      <c r="C325" s="150" t="s">
        <v>2164</v>
      </c>
      <c r="D325" s="148">
        <v>3</v>
      </c>
      <c r="E325" s="150" t="s">
        <v>2581</v>
      </c>
      <c r="F325" s="151" t="s">
        <v>2588</v>
      </c>
      <c r="G325" s="151" t="s">
        <v>2589</v>
      </c>
      <c r="H325" s="79" t="s">
        <v>77</v>
      </c>
      <c r="I325" s="151" t="s">
        <v>2584</v>
      </c>
      <c r="J325" s="151">
        <v>40</v>
      </c>
      <c r="K325" s="227" t="s">
        <v>79</v>
      </c>
      <c r="L325" s="79">
        <v>28000</v>
      </c>
      <c r="M325" s="79" t="s">
        <v>2585</v>
      </c>
      <c r="N325" s="79" t="s">
        <v>81</v>
      </c>
      <c r="O325" s="13" t="s">
        <v>217</v>
      </c>
      <c r="P325" s="79" t="s">
        <v>225</v>
      </c>
      <c r="Q325" s="112" t="s">
        <v>100</v>
      </c>
      <c r="R325" s="79" t="s">
        <v>84</v>
      </c>
      <c r="S325" s="79" t="s">
        <v>478</v>
      </c>
      <c r="T325" s="79" t="s">
        <v>2551</v>
      </c>
      <c r="U325" s="79" t="s">
        <v>87</v>
      </c>
      <c r="V325" s="81">
        <v>0.15</v>
      </c>
      <c r="W325" s="149">
        <v>1107299</v>
      </c>
      <c r="X325" s="149">
        <v>6000</v>
      </c>
      <c r="Y325" s="149">
        <v>34596</v>
      </c>
      <c r="Z325" s="149">
        <v>715404</v>
      </c>
      <c r="AA325" s="162">
        <v>357299</v>
      </c>
      <c r="AB325" s="162">
        <v>0</v>
      </c>
      <c r="AC325" s="162">
        <v>0</v>
      </c>
      <c r="AD325" s="162">
        <v>0</v>
      </c>
      <c r="AE325" s="149">
        <v>0</v>
      </c>
      <c r="AF325" s="149">
        <v>0</v>
      </c>
      <c r="AG325" s="149">
        <v>0</v>
      </c>
      <c r="AH325" s="149">
        <v>0</v>
      </c>
      <c r="AI325" s="88" t="s">
        <v>88</v>
      </c>
      <c r="AJ325" s="149">
        <v>0</v>
      </c>
      <c r="AK325" s="149">
        <v>0</v>
      </c>
      <c r="AL325" s="149">
        <v>0</v>
      </c>
      <c r="AM325" s="149">
        <v>0</v>
      </c>
      <c r="AN325" s="149">
        <v>0</v>
      </c>
      <c r="AO325" s="149">
        <v>0</v>
      </c>
      <c r="AP325" s="149">
        <v>0</v>
      </c>
      <c r="AQ325" s="149">
        <v>0</v>
      </c>
      <c r="AR325" s="149">
        <v>0</v>
      </c>
      <c r="AS325" s="149">
        <v>0</v>
      </c>
      <c r="AT325" s="149">
        <v>0</v>
      </c>
      <c r="AU325" s="151"/>
      <c r="AV325" s="230">
        <f t="shared" si="525"/>
        <v>0</v>
      </c>
      <c r="AW325" s="230">
        <f t="shared" si="526"/>
        <v>0</v>
      </c>
      <c r="AX325" s="230" t="str">
        <f t="shared" si="527"/>
        <v>B1</v>
      </c>
      <c r="AY325" s="141">
        <f t="shared" si="528"/>
        <v>9</v>
      </c>
      <c r="AZ325" s="70">
        <f t="shared" si="529"/>
        <v>1</v>
      </c>
      <c r="BA325" s="70">
        <f t="shared" si="530"/>
        <v>1</v>
      </c>
      <c r="BB325" s="70">
        <f t="shared" si="531"/>
        <v>1</v>
      </c>
      <c r="BC325" s="70">
        <f t="shared" si="532"/>
        <v>1</v>
      </c>
      <c r="BD325" s="70">
        <f t="shared" si="533"/>
        <v>1</v>
      </c>
      <c r="BE325" s="70">
        <f t="shared" si="534"/>
        <v>1</v>
      </c>
      <c r="BF325" s="70">
        <f t="shared" si="535"/>
        <v>1</v>
      </c>
      <c r="BG325" s="71">
        <f t="shared" si="536"/>
        <v>0</v>
      </c>
      <c r="BH325" s="71">
        <f t="shared" si="537"/>
        <v>1</v>
      </c>
      <c r="BI325" s="71">
        <f t="shared" si="538"/>
        <v>0</v>
      </c>
      <c r="BJ325" s="71">
        <f t="shared" si="539"/>
        <v>0</v>
      </c>
      <c r="BK325" s="71">
        <f t="shared" si="540"/>
        <v>1</v>
      </c>
      <c r="BL325" s="70">
        <f t="shared" si="541"/>
        <v>1</v>
      </c>
      <c r="BM325" s="70">
        <f t="shared" si="542"/>
        <v>1</v>
      </c>
      <c r="BN325" s="70">
        <f t="shared" si="543"/>
        <v>1</v>
      </c>
      <c r="BO325" s="70">
        <f t="shared" si="544"/>
        <v>0</v>
      </c>
      <c r="BP325" s="144">
        <f t="shared" si="545"/>
        <v>34596</v>
      </c>
      <c r="BQ325" s="144">
        <f t="shared" si="546"/>
        <v>715404</v>
      </c>
      <c r="BR325" s="144">
        <f t="shared" si="547"/>
        <v>357299</v>
      </c>
      <c r="BS325" s="144">
        <f t="shared" si="548"/>
        <v>0</v>
      </c>
      <c r="BT325" s="144">
        <f t="shared" si="549"/>
        <v>0</v>
      </c>
      <c r="BU325" s="144">
        <f t="shared" si="550"/>
        <v>0</v>
      </c>
      <c r="BV325" s="144">
        <f t="shared" si="551"/>
        <v>0</v>
      </c>
      <c r="BW325" s="144">
        <f t="shared" si="552"/>
        <v>0</v>
      </c>
      <c r="BX325" s="144">
        <f t="shared" si="553"/>
        <v>0</v>
      </c>
      <c r="BY325" s="144">
        <f t="shared" si="554"/>
        <v>0</v>
      </c>
      <c r="BZ325" s="9">
        <v>0</v>
      </c>
      <c r="CA325" s="9">
        <v>0</v>
      </c>
      <c r="CB325" s="9">
        <v>0</v>
      </c>
      <c r="CC325" s="9">
        <v>0</v>
      </c>
      <c r="CD325" s="9">
        <v>0</v>
      </c>
      <c r="CE325" s="9">
        <v>0</v>
      </c>
      <c r="CF325" s="9">
        <v>0</v>
      </c>
      <c r="CG325" s="9">
        <v>0</v>
      </c>
      <c r="CH325" s="9">
        <v>0</v>
      </c>
      <c r="CI325" s="9">
        <v>0</v>
      </c>
      <c r="CJ325" s="9">
        <v>0</v>
      </c>
      <c r="CK325" s="9">
        <v>0</v>
      </c>
      <c r="CL325" s="9">
        <v>0</v>
      </c>
      <c r="CM325" s="9">
        <v>0</v>
      </c>
      <c r="CN325" s="9">
        <v>0</v>
      </c>
      <c r="CO325" s="9">
        <v>0</v>
      </c>
      <c r="CP325" s="9">
        <v>0</v>
      </c>
      <c r="CQ325" s="9">
        <v>0</v>
      </c>
      <c r="CR325" s="9">
        <v>0</v>
      </c>
      <c r="CS325" s="9">
        <v>0</v>
      </c>
      <c r="CT325" s="9">
        <v>0</v>
      </c>
      <c r="CU325" s="9">
        <v>0</v>
      </c>
      <c r="CV325" s="9">
        <v>0</v>
      </c>
      <c r="CW325" s="9">
        <v>0</v>
      </c>
      <c r="CX325" s="9">
        <v>0</v>
      </c>
      <c r="CY325" s="9">
        <v>0</v>
      </c>
      <c r="CZ325" s="9">
        <v>0</v>
      </c>
      <c r="DA325" s="9">
        <v>0</v>
      </c>
      <c r="DB325" s="9">
        <v>0</v>
      </c>
      <c r="DC325" s="9">
        <v>0</v>
      </c>
      <c r="DD325" s="9">
        <v>0</v>
      </c>
      <c r="DE325" s="9">
        <v>0</v>
      </c>
      <c r="DF325" s="9">
        <v>0</v>
      </c>
      <c r="DG325" s="144">
        <f t="shared" si="555"/>
        <v>28000</v>
      </c>
      <c r="DH325" s="144">
        <f t="shared" ref="DH325:EW325" si="560">DG325</f>
        <v>28000</v>
      </c>
      <c r="DI325" s="144">
        <f t="shared" si="560"/>
        <v>28000</v>
      </c>
      <c r="DJ325" s="144">
        <f t="shared" si="560"/>
        <v>28000</v>
      </c>
      <c r="DK325" s="144">
        <f t="shared" si="560"/>
        <v>28000</v>
      </c>
      <c r="DL325" s="144">
        <f t="shared" si="560"/>
        <v>28000</v>
      </c>
      <c r="DM325" s="144">
        <f t="shared" si="560"/>
        <v>28000</v>
      </c>
      <c r="DN325" s="144">
        <f t="shared" si="560"/>
        <v>28000</v>
      </c>
      <c r="DO325" s="144">
        <f t="shared" si="560"/>
        <v>28000</v>
      </c>
      <c r="DP325" s="144">
        <f t="shared" si="560"/>
        <v>28000</v>
      </c>
      <c r="DQ325" s="144">
        <f t="shared" si="560"/>
        <v>28000</v>
      </c>
      <c r="DR325" s="144">
        <f t="shared" si="560"/>
        <v>28000</v>
      </c>
      <c r="DS325" s="144">
        <f t="shared" si="560"/>
        <v>28000</v>
      </c>
      <c r="DT325" s="144">
        <f t="shared" si="560"/>
        <v>28000</v>
      </c>
      <c r="DU325" s="144">
        <f t="shared" si="560"/>
        <v>28000</v>
      </c>
      <c r="DV325" s="144">
        <f t="shared" si="560"/>
        <v>28000</v>
      </c>
      <c r="DW325" s="144">
        <f t="shared" si="560"/>
        <v>28000</v>
      </c>
      <c r="DX325" s="144">
        <f t="shared" si="560"/>
        <v>28000</v>
      </c>
      <c r="DY325" s="144">
        <f t="shared" si="560"/>
        <v>28000</v>
      </c>
      <c r="DZ325" s="144">
        <f t="shared" si="560"/>
        <v>28000</v>
      </c>
      <c r="EA325" s="144">
        <f t="shared" si="560"/>
        <v>28000</v>
      </c>
      <c r="EB325" s="144">
        <f t="shared" si="560"/>
        <v>28000</v>
      </c>
      <c r="EC325" s="144">
        <f t="shared" si="560"/>
        <v>28000</v>
      </c>
      <c r="ED325" s="144">
        <f t="shared" si="560"/>
        <v>28000</v>
      </c>
      <c r="EE325" s="144">
        <f t="shared" si="560"/>
        <v>28000</v>
      </c>
      <c r="EF325" s="144">
        <f t="shared" si="560"/>
        <v>28000</v>
      </c>
      <c r="EG325" s="144">
        <f t="shared" si="560"/>
        <v>28000</v>
      </c>
      <c r="EH325" s="144">
        <f t="shared" si="560"/>
        <v>28000</v>
      </c>
      <c r="EI325" s="144">
        <f t="shared" si="560"/>
        <v>28000</v>
      </c>
      <c r="EJ325" s="144">
        <f t="shared" si="560"/>
        <v>28000</v>
      </c>
      <c r="EK325" s="144">
        <f t="shared" si="560"/>
        <v>28000</v>
      </c>
      <c r="EL325" s="144">
        <f t="shared" si="560"/>
        <v>28000</v>
      </c>
      <c r="EM325" s="144">
        <f t="shared" si="560"/>
        <v>28000</v>
      </c>
      <c r="EN325" s="144">
        <f t="shared" si="560"/>
        <v>28000</v>
      </c>
      <c r="EO325" s="144">
        <f t="shared" si="560"/>
        <v>28000</v>
      </c>
      <c r="EP325" s="144">
        <f t="shared" si="560"/>
        <v>28000</v>
      </c>
      <c r="EQ325" s="144">
        <f t="shared" si="560"/>
        <v>28000</v>
      </c>
      <c r="ER325" s="144">
        <f t="shared" si="560"/>
        <v>28000</v>
      </c>
      <c r="ES325" s="144">
        <f t="shared" si="560"/>
        <v>28000</v>
      </c>
      <c r="ET325" s="144">
        <f t="shared" si="560"/>
        <v>28000</v>
      </c>
      <c r="EU325" s="144">
        <f t="shared" si="560"/>
        <v>28000</v>
      </c>
      <c r="EV325" s="144">
        <f t="shared" si="560"/>
        <v>28000</v>
      </c>
      <c r="EW325" s="144">
        <f t="shared" si="560"/>
        <v>28000</v>
      </c>
      <c r="EX325" s="147">
        <f>PV(0.05,'PV factor'!C345,,-BR325)</f>
        <v>324080.72562358278</v>
      </c>
      <c r="EY325" s="147">
        <f>PV(0.05,'PV factor'!D345,,-BS325)</f>
        <v>0</v>
      </c>
      <c r="EZ325" s="147">
        <f>PV(0.05,'PV factor'!E345,,-BT325)</f>
        <v>0</v>
      </c>
      <c r="FA325" s="147">
        <f>PV(0.05,'PV factor'!F345,,-BU325)</f>
        <v>0</v>
      </c>
      <c r="FB325" s="147">
        <f>PV(0.05,'PV factor'!G345,,-BV325)</f>
        <v>0</v>
      </c>
      <c r="FC325" s="147">
        <f>PV(0.05,'PV factor'!H345,,-BW325)</f>
        <v>0</v>
      </c>
      <c r="FD325" s="147">
        <f>PV(0.05,'PV factor'!I345,,-BX325)</f>
        <v>0</v>
      </c>
      <c r="FE325" s="147">
        <f>PV(0.05,'PV factor'!J345,,-BY325)</f>
        <v>0</v>
      </c>
      <c r="FF325" s="147">
        <f>PV(0.05,'PV factor'!K345,,-BZ325)</f>
        <v>0</v>
      </c>
      <c r="FG325" s="147">
        <f>PV(0.05,'PV factor'!L345,,-CA325)</f>
        <v>0</v>
      </c>
      <c r="FH325" s="147">
        <f>PV(0.05,'PV factor'!M345,,-CB325)</f>
        <v>0</v>
      </c>
      <c r="FI325" s="147">
        <f>PV(0.05,'PV factor'!N345,,-CC325)</f>
        <v>0</v>
      </c>
      <c r="FJ325" s="147">
        <f>PV(0.05,'PV factor'!O345,,-CD325)</f>
        <v>0</v>
      </c>
      <c r="FK325" s="147">
        <f>PV(0.05,'PV factor'!P345,,-CE325)</f>
        <v>0</v>
      </c>
      <c r="FL325" s="147">
        <f>PV(0.05,'PV factor'!Q345,,-CF325)</f>
        <v>0</v>
      </c>
      <c r="FM325" s="147">
        <f>PV(0.05,'PV factor'!R345,,-CG325)</f>
        <v>0</v>
      </c>
      <c r="FN325" s="147">
        <f>PV(0.05,'PV factor'!S345,,-CH325)</f>
        <v>0</v>
      </c>
      <c r="FO325" s="147">
        <f>PV(0.05,'PV factor'!T345,,-CI325)</f>
        <v>0</v>
      </c>
      <c r="FP325" s="147">
        <f>PV(0.05,'PV factor'!U345,,-CJ325)</f>
        <v>0</v>
      </c>
      <c r="FQ325" s="147">
        <f>PV(0.05,'PV factor'!V345,,-CK325)</f>
        <v>0</v>
      </c>
      <c r="FR325" s="147">
        <f>PV(0.05,'PV factor'!W345,,-CL325)</f>
        <v>0</v>
      </c>
      <c r="FS325" s="147">
        <f>PV(0.05,'PV factor'!X345,,-CM325)</f>
        <v>0</v>
      </c>
      <c r="FT325" s="147">
        <f>PV(0.05,'PV factor'!Y345,,-CN325)</f>
        <v>0</v>
      </c>
      <c r="FU325" s="147">
        <f>PV(0.05,'PV factor'!Z345,,-CO325)</f>
        <v>0</v>
      </c>
      <c r="FV325" s="147">
        <f>PV(0.05,'PV factor'!AA345,,-CP325)</f>
        <v>0</v>
      </c>
      <c r="FW325" s="147">
        <f>PV(0.05,'PV factor'!AB345,,-CQ325)</f>
        <v>0</v>
      </c>
      <c r="FX325" s="147">
        <f>PV(0.05,'PV factor'!AC345,,-CR325)</f>
        <v>0</v>
      </c>
      <c r="FY325" s="147">
        <f>PV(0.05,'PV factor'!AD345,,-CS325)</f>
        <v>0</v>
      </c>
      <c r="FZ325" s="147">
        <f>PV(0.05,'PV factor'!AE345,,-CT325)</f>
        <v>0</v>
      </c>
      <c r="GA325" s="147">
        <f>PV(0.05,'PV factor'!AF345,,-CU325)</f>
        <v>0</v>
      </c>
      <c r="GB325" s="147">
        <f>PV(0.05,'PV factor'!AG345,,-CV325)</f>
        <v>0</v>
      </c>
      <c r="GC325" s="147">
        <f>PV(0.05,'PV factor'!AH345,,-CW325)</f>
        <v>0</v>
      </c>
      <c r="GD325" s="147">
        <f>PV(0.05,'PV factor'!AI345,,-CX325)</f>
        <v>0</v>
      </c>
      <c r="GE325" s="147">
        <f>PV(0.05,'PV factor'!AJ345,,-CY325)</f>
        <v>0</v>
      </c>
      <c r="GF325" s="147">
        <f>PV(0.05,'PV factor'!AK345,,-CZ325)</f>
        <v>0</v>
      </c>
      <c r="GG325" s="147">
        <f>PV(0.05,'PV factor'!AL345,,-DA325)</f>
        <v>0</v>
      </c>
      <c r="GH325" s="147">
        <f>PV(0.05,'PV factor'!AM345,,-DB325)</f>
        <v>0</v>
      </c>
      <c r="GI325" s="147">
        <f>PV(0.05,'PV factor'!AN345,,-DC325)</f>
        <v>0</v>
      </c>
      <c r="GJ325" s="147">
        <f>PV(0.05,'PV factor'!AO345,,-DD325)</f>
        <v>0</v>
      </c>
      <c r="GK325" s="147">
        <f>PV(0.05,'PV factor'!AP345,,-DE325)</f>
        <v>0</v>
      </c>
      <c r="GL325" s="147">
        <f>PV(0.05,'PV factor'!C345,,-DI325)</f>
        <v>25396.825396825396</v>
      </c>
      <c r="GM325" s="147">
        <f>PV(0.05,'PV factor'!D345,,-DJ325)</f>
        <v>24187.452758881329</v>
      </c>
      <c r="GN325" s="147">
        <f>PV(0.05,'PV factor'!E345,,-DK325)</f>
        <v>23035.669294172694</v>
      </c>
      <c r="GO325" s="147">
        <f>PV(0.05,'PV factor'!F345,,-DL325)</f>
        <v>21938.73266111685</v>
      </c>
      <c r="GP325" s="147">
        <f>PV(0.05,'PV factor'!G345,,-DM325)</f>
        <v>20894.031105825576</v>
      </c>
      <c r="GQ325" s="147">
        <f>PV(0.05,'PV factor'!H345,,-DN325)</f>
        <v>19899.077243643402</v>
      </c>
      <c r="GR325" s="147">
        <f>PV(0.05,'PV factor'!I345,,-DO325)</f>
        <v>18951.502136803239</v>
      </c>
      <c r="GS325" s="147">
        <f>PV(0.05,'PV factor'!J345,,-DP325)</f>
        <v>18049.049654098322</v>
      </c>
      <c r="GT325" s="147">
        <f>PV(0.05,'PV factor'!K345,,-DQ325)</f>
        <v>17189.57109914126</v>
      </c>
      <c r="GU325" s="147">
        <f>PV(0.05,'PV factor'!L345,,-DR325)</f>
        <v>16371.020094420248</v>
      </c>
      <c r="GV325" s="147">
        <f>PV(0.05,'PV factor'!M345,,-DS325)</f>
        <v>15591.447708971666</v>
      </c>
      <c r="GW325" s="147">
        <f>PV(0.05,'PV factor'!N345,,-DT325)</f>
        <v>14848.99781806825</v>
      </c>
      <c r="GX325" s="147">
        <f>PV(0.05,'PV factor'!O345,,-DU325)</f>
        <v>14141.902683874529</v>
      </c>
      <c r="GY325" s="147">
        <f>PV(0.05,'PV factor'!P345,,-DV325)</f>
        <v>13468.478746547165</v>
      </c>
      <c r="GZ325" s="147">
        <f>PV(0.05,'PV factor'!Q345,,-DW325)</f>
        <v>12827.122615759206</v>
      </c>
      <c r="HA325" s="147">
        <f>PV(0.05,'PV factor'!R345,,-DX325)</f>
        <v>12216.307253104003</v>
      </c>
      <c r="HB325" s="147">
        <f>PV(0.05,'PV factor'!S345,,-DY325)</f>
        <v>11634.578336289527</v>
      </c>
      <c r="HC325" s="147">
        <f>PV(0.05,'PV factor'!T345,,-DZ325)</f>
        <v>11080.550796466217</v>
      </c>
      <c r="HD325" s="147">
        <f>PV(0.05,'PV factor'!U345,,-EA325)</f>
        <v>10552.905520444017</v>
      </c>
      <c r="HE325" s="147">
        <f>PV(0.05,'PV factor'!V345,,-EB325)</f>
        <v>10050.386209946682</v>
      </c>
      <c r="HF325" s="147">
        <f>PV(0.05,'PV factor'!W345,,-EC325)</f>
        <v>9571.796390425412</v>
      </c>
      <c r="HG325" s="147">
        <f>PV(0.05,'PV factor'!X345,,-ED325)</f>
        <v>9115.9965623099142</v>
      </c>
      <c r="HH325" s="147">
        <f>PV(0.05,'PV factor'!Y345,,-EE325)</f>
        <v>8681.9014879142069</v>
      </c>
      <c r="HI325" s="147">
        <f>PV(0.05,'PV factor'!Z345,,-EF325)</f>
        <v>8268.4776075373393</v>
      </c>
      <c r="HJ325" s="147">
        <f>PV(0.05,'PV factor'!AA345,,-EG325)</f>
        <v>7874.7405786069894</v>
      </c>
      <c r="HK325" s="147">
        <f>PV(0.05,'PV factor'!AB345,,-EH325)</f>
        <v>7499.752932006656</v>
      </c>
      <c r="HL325" s="147">
        <f>PV(0.05,'PV factor'!AC345,,-EI325)</f>
        <v>7142.6218400063399</v>
      </c>
      <c r="HM325" s="147">
        <f>PV(0.05,'PV factor'!AD345,,-EJ325)</f>
        <v>6802.4969904822274</v>
      </c>
      <c r="HN325" s="147">
        <f>PV(0.05,'PV factor'!AE345,,-EK325)</f>
        <v>6478.5685623640284</v>
      </c>
      <c r="HO325" s="147">
        <f>PV(0.05,'PV factor'!AF345,,-EL325)</f>
        <v>6170.0652974895484</v>
      </c>
      <c r="HP325" s="147">
        <f>PV(0.05,'PV factor'!AG345,,-EM325)</f>
        <v>5876.2526642757603</v>
      </c>
      <c r="HQ325" s="147">
        <f>PV(0.05,'PV factor'!AH345,,-EN325)</f>
        <v>5596.4311088340573</v>
      </c>
      <c r="HR325" s="147">
        <f>PV(0.05,'PV factor'!AI345,,-EO325)</f>
        <v>5329.9343893657697</v>
      </c>
      <c r="HS325" s="147">
        <f>PV(0.05,'PV factor'!AJ345,,-EP325)</f>
        <v>5076.1279898721605</v>
      </c>
      <c r="HT325" s="147">
        <f>PV(0.05,'PV factor'!AK345,,-EQ325)</f>
        <v>4834.4076094020584</v>
      </c>
      <c r="HU325" s="147">
        <f>PV(0.05,'PV factor'!AL345,,-ER325)</f>
        <v>4604.197723240055</v>
      </c>
      <c r="HV325" s="147">
        <f>PV(0.05,'PV factor'!AM345,,-ES325)</f>
        <v>4384.9502126095767</v>
      </c>
      <c r="HW325" s="147">
        <f>PV(0.05,'PV factor'!AN345,,-ET325)</f>
        <v>4176.143059628168</v>
      </c>
      <c r="HX325" s="147">
        <f>PV(0.05,'PV factor'!AO345,,-EU325)</f>
        <v>3977.2791044077794</v>
      </c>
      <c r="HY325" s="147">
        <f>PV(0.05,'PV factor'!AP345,,-EV325)</f>
        <v>3787.8848613407417</v>
      </c>
      <c r="HZ325" s="147">
        <f t="shared" si="557"/>
        <v>324080.72562358278</v>
      </c>
      <c r="IA325" s="147">
        <f t="shared" si="558"/>
        <v>457575.63610651839</v>
      </c>
      <c r="IB325" s="401">
        <f t="shared" si="559"/>
        <v>1.4119186978061413</v>
      </c>
    </row>
    <row r="326" spans="1:236" ht="90" customHeight="1" x14ac:dyDescent="0.2">
      <c r="A326" s="161" t="s">
        <v>2267</v>
      </c>
      <c r="B326" s="161" t="s">
        <v>2642</v>
      </c>
      <c r="C326" s="150" t="s">
        <v>2183</v>
      </c>
      <c r="D326" s="148">
        <v>6</v>
      </c>
      <c r="E326" s="161" t="s">
        <v>2670</v>
      </c>
      <c r="F326" s="151" t="s">
        <v>2671</v>
      </c>
      <c r="G326" s="151" t="s">
        <v>2672</v>
      </c>
      <c r="H326" s="79" t="s">
        <v>77</v>
      </c>
      <c r="I326" s="151" t="s">
        <v>2673</v>
      </c>
      <c r="J326" s="151">
        <v>10</v>
      </c>
      <c r="K326" s="227" t="s">
        <v>79</v>
      </c>
      <c r="L326" s="79">
        <v>5219</v>
      </c>
      <c r="M326" s="151" t="s">
        <v>2674</v>
      </c>
      <c r="N326" s="79" t="s">
        <v>81</v>
      </c>
      <c r="O326" s="79" t="s">
        <v>133</v>
      </c>
      <c r="P326" s="79" t="s">
        <v>468</v>
      </c>
      <c r="Q326" s="79" t="s">
        <v>87</v>
      </c>
      <c r="R326" s="79" t="s">
        <v>108</v>
      </c>
      <c r="S326" s="79" t="s">
        <v>99</v>
      </c>
      <c r="T326" s="79" t="s">
        <v>2551</v>
      </c>
      <c r="U326" s="79" t="s">
        <v>100</v>
      </c>
      <c r="V326" s="81">
        <v>1</v>
      </c>
      <c r="W326" s="149">
        <v>210000</v>
      </c>
      <c r="X326" s="162">
        <v>0</v>
      </c>
      <c r="Y326" s="162">
        <v>0</v>
      </c>
      <c r="Z326" s="162">
        <v>0</v>
      </c>
      <c r="AA326" s="162">
        <v>0</v>
      </c>
      <c r="AB326" s="162">
        <v>210000</v>
      </c>
      <c r="AC326" s="162">
        <v>0</v>
      </c>
      <c r="AD326" s="162">
        <v>0</v>
      </c>
      <c r="AE326" s="149">
        <v>0</v>
      </c>
      <c r="AF326" s="149">
        <v>0</v>
      </c>
      <c r="AG326" s="149">
        <v>0</v>
      </c>
      <c r="AH326" s="149">
        <v>0</v>
      </c>
      <c r="AI326" s="88" t="s">
        <v>88</v>
      </c>
      <c r="AJ326" s="149">
        <v>0</v>
      </c>
      <c r="AK326" s="162">
        <v>0</v>
      </c>
      <c r="AL326" s="162">
        <v>0</v>
      </c>
      <c r="AM326" s="162">
        <v>0</v>
      </c>
      <c r="AN326" s="162">
        <v>0</v>
      </c>
      <c r="AO326" s="162">
        <v>0</v>
      </c>
      <c r="AP326" s="162">
        <v>0</v>
      </c>
      <c r="AQ326" s="149">
        <v>0</v>
      </c>
      <c r="AR326" s="149">
        <v>0</v>
      </c>
      <c r="AS326" s="149">
        <v>0</v>
      </c>
      <c r="AT326" s="149">
        <v>0</v>
      </c>
      <c r="AU326" s="151" t="s">
        <v>2675</v>
      </c>
      <c r="AV326" s="230">
        <f t="shared" si="525"/>
        <v>1</v>
      </c>
      <c r="AW326" s="230">
        <f t="shared" si="526"/>
        <v>0</v>
      </c>
      <c r="AX326" s="230" t="str">
        <f t="shared" si="527"/>
        <v>F1</v>
      </c>
      <c r="AY326" s="141">
        <f t="shared" si="528"/>
        <v>9</v>
      </c>
      <c r="AZ326" s="70">
        <f t="shared" si="529"/>
        <v>1</v>
      </c>
      <c r="BA326" s="70">
        <f t="shared" si="530"/>
        <v>1</v>
      </c>
      <c r="BB326" s="70">
        <f t="shared" si="531"/>
        <v>1</v>
      </c>
      <c r="BC326" s="70">
        <f t="shared" si="532"/>
        <v>1</v>
      </c>
      <c r="BD326" s="70">
        <f t="shared" si="533"/>
        <v>1</v>
      </c>
      <c r="BE326" s="70">
        <f t="shared" si="534"/>
        <v>1</v>
      </c>
      <c r="BF326" s="70">
        <f t="shared" si="535"/>
        <v>1</v>
      </c>
      <c r="BG326" s="71">
        <f t="shared" si="536"/>
        <v>0</v>
      </c>
      <c r="BH326" s="71">
        <f t="shared" si="537"/>
        <v>1</v>
      </c>
      <c r="BI326" s="71">
        <f t="shared" si="538"/>
        <v>0</v>
      </c>
      <c r="BJ326" s="71">
        <f t="shared" si="539"/>
        <v>0</v>
      </c>
      <c r="BK326" s="71">
        <f t="shared" si="540"/>
        <v>1</v>
      </c>
      <c r="BL326" s="70">
        <f t="shared" si="541"/>
        <v>1</v>
      </c>
      <c r="BM326" s="70">
        <f t="shared" si="542"/>
        <v>1</v>
      </c>
      <c r="BN326" s="70">
        <f t="shared" si="543"/>
        <v>0</v>
      </c>
      <c r="BO326" s="70">
        <f t="shared" si="544"/>
        <v>1</v>
      </c>
      <c r="BP326" s="144">
        <f t="shared" si="545"/>
        <v>0</v>
      </c>
      <c r="BQ326" s="144">
        <f t="shared" si="546"/>
        <v>0</v>
      </c>
      <c r="BR326" s="144">
        <f t="shared" si="547"/>
        <v>0</v>
      </c>
      <c r="BS326" s="144">
        <f t="shared" si="548"/>
        <v>210000</v>
      </c>
      <c r="BT326" s="144">
        <f t="shared" si="549"/>
        <v>0</v>
      </c>
      <c r="BU326" s="144">
        <f t="shared" si="550"/>
        <v>0</v>
      </c>
      <c r="BV326" s="144">
        <f t="shared" si="551"/>
        <v>0</v>
      </c>
      <c r="BW326" s="144">
        <f t="shared" si="552"/>
        <v>0</v>
      </c>
      <c r="BX326" s="144">
        <f t="shared" si="553"/>
        <v>0</v>
      </c>
      <c r="BY326" s="144">
        <f t="shared" si="554"/>
        <v>0</v>
      </c>
      <c r="BZ326" s="9">
        <v>0</v>
      </c>
      <c r="CA326" s="9">
        <v>0</v>
      </c>
      <c r="CB326" s="9">
        <v>0</v>
      </c>
      <c r="CC326" s="9">
        <v>0</v>
      </c>
      <c r="CD326" s="9">
        <v>0</v>
      </c>
      <c r="CE326" s="9">
        <v>0</v>
      </c>
      <c r="CF326" s="9">
        <v>0</v>
      </c>
      <c r="CG326" s="9">
        <v>0</v>
      </c>
      <c r="CH326" s="9">
        <v>0</v>
      </c>
      <c r="CI326" s="9">
        <v>0</v>
      </c>
      <c r="CJ326" s="9">
        <v>0</v>
      </c>
      <c r="CK326" s="9">
        <v>0</v>
      </c>
      <c r="CL326" s="9">
        <v>0</v>
      </c>
      <c r="CM326" s="9">
        <v>0</v>
      </c>
      <c r="CN326" s="9">
        <v>0</v>
      </c>
      <c r="CO326" s="9">
        <v>0</v>
      </c>
      <c r="CP326" s="9">
        <v>0</v>
      </c>
      <c r="CQ326" s="9">
        <v>0</v>
      </c>
      <c r="CR326" s="9">
        <v>0</v>
      </c>
      <c r="CS326" s="9">
        <v>0</v>
      </c>
      <c r="CT326" s="9">
        <v>0</v>
      </c>
      <c r="CU326" s="9">
        <v>0</v>
      </c>
      <c r="CV326" s="9">
        <v>0</v>
      </c>
      <c r="CW326" s="9">
        <v>0</v>
      </c>
      <c r="CX326" s="9">
        <v>0</v>
      </c>
      <c r="CY326" s="9">
        <v>0</v>
      </c>
      <c r="CZ326" s="9">
        <v>0</v>
      </c>
      <c r="DA326" s="9">
        <v>0</v>
      </c>
      <c r="DB326" s="9">
        <v>0</v>
      </c>
      <c r="DC326" s="9">
        <v>0</v>
      </c>
      <c r="DD326" s="9">
        <v>0</v>
      </c>
      <c r="DE326" s="9">
        <v>0</v>
      </c>
      <c r="DF326" s="9">
        <v>0</v>
      </c>
      <c r="DG326" s="144">
        <f t="shared" si="555"/>
        <v>5219</v>
      </c>
      <c r="DH326" s="144">
        <f t="shared" ref="DH326:EW326" si="561">DG326</f>
        <v>5219</v>
      </c>
      <c r="DI326" s="144">
        <f t="shared" si="561"/>
        <v>5219</v>
      </c>
      <c r="DJ326" s="144">
        <f t="shared" si="561"/>
        <v>5219</v>
      </c>
      <c r="DK326" s="144">
        <f t="shared" si="561"/>
        <v>5219</v>
      </c>
      <c r="DL326" s="144">
        <f t="shared" si="561"/>
        <v>5219</v>
      </c>
      <c r="DM326" s="144">
        <f t="shared" si="561"/>
        <v>5219</v>
      </c>
      <c r="DN326" s="144">
        <f t="shared" si="561"/>
        <v>5219</v>
      </c>
      <c r="DO326" s="144">
        <f t="shared" si="561"/>
        <v>5219</v>
      </c>
      <c r="DP326" s="144">
        <f t="shared" si="561"/>
        <v>5219</v>
      </c>
      <c r="DQ326" s="144">
        <f t="shared" si="561"/>
        <v>5219</v>
      </c>
      <c r="DR326" s="144">
        <f t="shared" si="561"/>
        <v>5219</v>
      </c>
      <c r="DS326" s="144">
        <f t="shared" si="561"/>
        <v>5219</v>
      </c>
      <c r="DT326" s="144">
        <f t="shared" si="561"/>
        <v>5219</v>
      </c>
      <c r="DU326" s="144">
        <f t="shared" si="561"/>
        <v>5219</v>
      </c>
      <c r="DV326" s="144">
        <f t="shared" si="561"/>
        <v>5219</v>
      </c>
      <c r="DW326" s="144">
        <f t="shared" si="561"/>
        <v>5219</v>
      </c>
      <c r="DX326" s="144">
        <f t="shared" si="561"/>
        <v>5219</v>
      </c>
      <c r="DY326" s="144">
        <f t="shared" si="561"/>
        <v>5219</v>
      </c>
      <c r="DZ326" s="144">
        <f t="shared" si="561"/>
        <v>5219</v>
      </c>
      <c r="EA326" s="144">
        <f t="shared" si="561"/>
        <v>5219</v>
      </c>
      <c r="EB326" s="144">
        <f t="shared" si="561"/>
        <v>5219</v>
      </c>
      <c r="EC326" s="144">
        <f t="shared" si="561"/>
        <v>5219</v>
      </c>
      <c r="ED326" s="144">
        <f t="shared" si="561"/>
        <v>5219</v>
      </c>
      <c r="EE326" s="144">
        <f t="shared" si="561"/>
        <v>5219</v>
      </c>
      <c r="EF326" s="144">
        <f t="shared" si="561"/>
        <v>5219</v>
      </c>
      <c r="EG326" s="144">
        <f t="shared" si="561"/>
        <v>5219</v>
      </c>
      <c r="EH326" s="144">
        <f t="shared" si="561"/>
        <v>5219</v>
      </c>
      <c r="EI326" s="144">
        <f t="shared" si="561"/>
        <v>5219</v>
      </c>
      <c r="EJ326" s="144">
        <f t="shared" si="561"/>
        <v>5219</v>
      </c>
      <c r="EK326" s="144">
        <f t="shared" si="561"/>
        <v>5219</v>
      </c>
      <c r="EL326" s="144">
        <f t="shared" si="561"/>
        <v>5219</v>
      </c>
      <c r="EM326" s="144">
        <f t="shared" si="561"/>
        <v>5219</v>
      </c>
      <c r="EN326" s="144">
        <f t="shared" si="561"/>
        <v>5219</v>
      </c>
      <c r="EO326" s="144">
        <f t="shared" si="561"/>
        <v>5219</v>
      </c>
      <c r="EP326" s="144">
        <f t="shared" si="561"/>
        <v>5219</v>
      </c>
      <c r="EQ326" s="144">
        <f t="shared" si="561"/>
        <v>5219</v>
      </c>
      <c r="ER326" s="144">
        <f t="shared" si="561"/>
        <v>5219</v>
      </c>
      <c r="ES326" s="144">
        <f t="shared" si="561"/>
        <v>5219</v>
      </c>
      <c r="ET326" s="144">
        <f t="shared" si="561"/>
        <v>5219</v>
      </c>
      <c r="EU326" s="144">
        <f t="shared" si="561"/>
        <v>5219</v>
      </c>
      <c r="EV326" s="144">
        <f t="shared" si="561"/>
        <v>5219</v>
      </c>
      <c r="EW326" s="144">
        <f t="shared" si="561"/>
        <v>5219</v>
      </c>
      <c r="EX326" s="147">
        <f>PV(0.05,'PV factor'!C363,,-BR326)</f>
        <v>0</v>
      </c>
      <c r="EY326" s="147">
        <f>PV(0.05,'PV factor'!D363,,-BS326)</f>
        <v>181405.89569160997</v>
      </c>
      <c r="EZ326" s="147">
        <f>PV(0.05,'PV factor'!E363,,-BT326)</f>
        <v>0</v>
      </c>
      <c r="FA326" s="147">
        <f>PV(0.05,'PV factor'!F363,,-BU326)</f>
        <v>0</v>
      </c>
      <c r="FB326" s="147">
        <f>PV(0.05,'PV factor'!G363,,-BV326)</f>
        <v>0</v>
      </c>
      <c r="FC326" s="147">
        <f>PV(0.05,'PV factor'!H363,,-BW326)</f>
        <v>0</v>
      </c>
      <c r="FD326" s="147">
        <f>PV(0.05,'PV factor'!I363,,-BX326)</f>
        <v>0</v>
      </c>
      <c r="FE326" s="147">
        <f>PV(0.05,'PV factor'!J363,,-BY326)</f>
        <v>0</v>
      </c>
      <c r="FF326" s="147">
        <f>PV(0.05,'PV factor'!K363,,-BZ326)</f>
        <v>0</v>
      </c>
      <c r="FG326" s="147">
        <f>PV(0.05,'PV factor'!L363,,-CA326)</f>
        <v>0</v>
      </c>
      <c r="FH326" s="147">
        <f>PV(0.05,'PV factor'!M363,,-CB326)</f>
        <v>0</v>
      </c>
      <c r="FI326" s="147">
        <f>PV(0.05,'PV factor'!N363,,-CC326)</f>
        <v>0</v>
      </c>
      <c r="FJ326" s="147">
        <f>PV(0.05,'PV factor'!O363,,-CD326)</f>
        <v>0</v>
      </c>
      <c r="FK326" s="147">
        <f>PV(0.05,'PV factor'!P363,,-CE326)</f>
        <v>0</v>
      </c>
      <c r="FL326" s="147">
        <f>PV(0.05,'PV factor'!Q363,,-CF326)</f>
        <v>0</v>
      </c>
      <c r="FM326" s="147">
        <f>PV(0.05,'PV factor'!R363,,-CG326)</f>
        <v>0</v>
      </c>
      <c r="FN326" s="147">
        <f>PV(0.05,'PV factor'!S363,,-CH326)</f>
        <v>0</v>
      </c>
      <c r="FO326" s="147">
        <f>PV(0.05,'PV factor'!T363,,-CI326)</f>
        <v>0</v>
      </c>
      <c r="FP326" s="147">
        <f>PV(0.05,'PV factor'!U363,,-CJ326)</f>
        <v>0</v>
      </c>
      <c r="FQ326" s="147">
        <f>PV(0.05,'PV factor'!V363,,-CK326)</f>
        <v>0</v>
      </c>
      <c r="FR326" s="147">
        <f>PV(0.05,'PV factor'!W363,,-CL326)</f>
        <v>0</v>
      </c>
      <c r="FS326" s="147">
        <f>PV(0.05,'PV factor'!X363,,-CM326)</f>
        <v>0</v>
      </c>
      <c r="FT326" s="147">
        <f>PV(0.05,'PV factor'!Y363,,-CN326)</f>
        <v>0</v>
      </c>
      <c r="FU326" s="147">
        <f>PV(0.05,'PV factor'!Z363,,-CO326)</f>
        <v>0</v>
      </c>
      <c r="FV326" s="147">
        <f>PV(0.05,'PV factor'!AA363,,-CP326)</f>
        <v>0</v>
      </c>
      <c r="FW326" s="147">
        <f>PV(0.05,'PV factor'!AB363,,-CQ326)</f>
        <v>0</v>
      </c>
      <c r="FX326" s="147">
        <f>PV(0.05,'PV factor'!AC363,,-CR326)</f>
        <v>0</v>
      </c>
      <c r="FY326" s="147">
        <f>PV(0.05,'PV factor'!AD363,,-CS326)</f>
        <v>0</v>
      </c>
      <c r="FZ326" s="147">
        <f>PV(0.05,'PV factor'!AE363,,-CT326)</f>
        <v>0</v>
      </c>
      <c r="GA326" s="147">
        <f>PV(0.05,'PV factor'!AF363,,-CU326)</f>
        <v>0</v>
      </c>
      <c r="GB326" s="147">
        <f>PV(0.05,'PV factor'!AG363,,-CV326)</f>
        <v>0</v>
      </c>
      <c r="GC326" s="147">
        <f>PV(0.05,'PV factor'!AH363,,-CW326)</f>
        <v>0</v>
      </c>
      <c r="GD326" s="147">
        <f>PV(0.05,'PV factor'!AI363,,-CX326)</f>
        <v>0</v>
      </c>
      <c r="GE326" s="147">
        <f>PV(0.05,'PV factor'!AJ363,,-CY326)</f>
        <v>0</v>
      </c>
      <c r="GF326" s="147">
        <f>PV(0.05,'PV factor'!AK363,,-CZ326)</f>
        <v>0</v>
      </c>
      <c r="GG326" s="147">
        <f>PV(0.05,'PV factor'!AL363,,-DA326)</f>
        <v>0</v>
      </c>
      <c r="GH326" s="147">
        <f>PV(0.05,'PV factor'!AM363,,-DB326)</f>
        <v>0</v>
      </c>
      <c r="GI326" s="147">
        <f>PV(0.05,'PV factor'!AN363,,-DC326)</f>
        <v>0</v>
      </c>
      <c r="GJ326" s="147">
        <f>PV(0.05,'PV factor'!AO363,,-DD326)</f>
        <v>0</v>
      </c>
      <c r="GK326" s="147">
        <f>PV(0.05,'PV factor'!AP363,,-DE326)</f>
        <v>0</v>
      </c>
      <c r="GL326" s="147">
        <f>PV(0.05,'PV factor'!C363,,-DI326)</f>
        <v>4733.786848072562</v>
      </c>
      <c r="GM326" s="147">
        <f>PV(0.05,'PV factor'!D363,,-DJ326)</f>
        <v>4508.368426735773</v>
      </c>
      <c r="GN326" s="147">
        <f>PV(0.05,'PV factor'!E363,,-DK326)</f>
        <v>4293.6842159388316</v>
      </c>
      <c r="GO326" s="147">
        <f>PV(0.05,'PV factor'!F363,,-DL326)</f>
        <v>4089.2230627988874</v>
      </c>
      <c r="GP326" s="147">
        <f>PV(0.05,'PV factor'!G363,,-DM326)</f>
        <v>3894.49815504656</v>
      </c>
      <c r="GQ326" s="147">
        <f>PV(0.05,'PV factor'!H363,,-DN326)</f>
        <v>3709.0458619491037</v>
      </c>
      <c r="GR326" s="147">
        <f>PV(0.05,'PV factor'!I363,,-DO326)</f>
        <v>3532.4246304277185</v>
      </c>
      <c r="GS326" s="147">
        <f>PV(0.05,'PV factor'!J363,,-DP326)</f>
        <v>3364.2139337406838</v>
      </c>
      <c r="GT326" s="147">
        <f>PV(0.05,'PV factor'!K363,,-DQ326)</f>
        <v>3204.0132702292231</v>
      </c>
      <c r="GU326" s="147">
        <f>PV(0.05,'PV factor'!L363,,-DR326)</f>
        <v>3051.4412097421168</v>
      </c>
      <c r="GV326" s="147">
        <f>PV(0.05,'PV factor'!M363,,-DS326)</f>
        <v>2906.1344854686831</v>
      </c>
      <c r="GW326" s="147">
        <f>PV(0.05,'PV factor'!N363,,-DT326)</f>
        <v>2767.7471290177928</v>
      </c>
      <c r="GX326" s="147">
        <f>PV(0.05,'PV factor'!O363,,-DU326)</f>
        <v>2635.9496466836131</v>
      </c>
      <c r="GY326" s="147">
        <f>PV(0.05,'PV factor'!P363,,-DV326)</f>
        <v>2510.4282349367736</v>
      </c>
      <c r="GZ326" s="147">
        <f>PV(0.05,'PV factor'!Q363,,-DW326)</f>
        <v>2390.8840332731179</v>
      </c>
      <c r="HA326" s="147">
        <f>PV(0.05,'PV factor'!R363,,-DX326)</f>
        <v>2277.0324126410642</v>
      </c>
      <c r="HB326" s="147">
        <f>PV(0.05,'PV factor'!S363,,-DY326)</f>
        <v>2168.6022977533944</v>
      </c>
      <c r="HC326" s="147">
        <f>PV(0.05,'PV factor'!T363,,-DZ326)</f>
        <v>2065.3355216698997</v>
      </c>
      <c r="HD326" s="147">
        <f>PV(0.05,'PV factor'!U363,,-EA326)</f>
        <v>1966.9862111141902</v>
      </c>
      <c r="HE326" s="147">
        <f>PV(0.05,'PV factor'!V363,,-EB326)</f>
        <v>1873.3202010611335</v>
      </c>
      <c r="HF326" s="147">
        <f>PV(0.05,'PV factor'!W363,,-EC326)</f>
        <v>1784.1144772010796</v>
      </c>
      <c r="HG326" s="147">
        <f>PV(0.05,'PV factor'!X363,,-ED326)</f>
        <v>1699.1566449534089</v>
      </c>
      <c r="HH326" s="147">
        <f>PV(0.05,'PV factor'!Y363,,-EE326)</f>
        <v>1618.2444237651514</v>
      </c>
      <c r="HI326" s="147">
        <f>PV(0.05,'PV factor'!Z363,,-EF326)</f>
        <v>1541.1851654906204</v>
      </c>
      <c r="HJ326" s="147">
        <f>PV(0.05,'PV factor'!AA363,,-EG326)</f>
        <v>1467.7953957053528</v>
      </c>
      <c r="HK326" s="147">
        <f>PV(0.05,'PV factor'!AB363,,-EH326)</f>
        <v>1397.9003768622406</v>
      </c>
      <c r="HL326" s="147">
        <f>PV(0.05,'PV factor'!AC363,,-EI326)</f>
        <v>1331.3336922497531</v>
      </c>
      <c r="HM326" s="147">
        <f>PV(0.05,'PV factor'!AD363,,-EJ326)</f>
        <v>1267.9368497616695</v>
      </c>
      <c r="HN326" s="147">
        <f>PV(0.05,'PV factor'!AE363,,-EK326)</f>
        <v>1207.5589045349236</v>
      </c>
      <c r="HO326" s="147">
        <f>PV(0.05,'PV factor'!AF363,,-EL326)</f>
        <v>1150.0560995570697</v>
      </c>
      <c r="HP326" s="147">
        <f>PV(0.05,'PV factor'!AG363,,-EM326)</f>
        <v>1095.2915233876854</v>
      </c>
      <c r="HQ326" s="147">
        <f>PV(0.05,'PV factor'!AH363,,-EN326)</f>
        <v>1043.1347841787481</v>
      </c>
      <c r="HR326" s="147">
        <f>PV(0.05,'PV factor'!AI363,,-EO326)</f>
        <v>993.46169921785531</v>
      </c>
      <c r="HS326" s="147">
        <f>PV(0.05,'PV factor'!AJ363,,-EP326)</f>
        <v>946.15399925510019</v>
      </c>
      <c r="HT326" s="147">
        <f>PV(0.05,'PV factor'!AK363,,-EQ326)</f>
        <v>901.09904690961935</v>
      </c>
      <c r="HU326" s="147">
        <f>PV(0.05,'PV factor'!AL363,,-ER326)</f>
        <v>858.18956848535163</v>
      </c>
      <c r="HV326" s="147">
        <f>PV(0.05,'PV factor'!AM363,,-ES326)</f>
        <v>817.32339855747796</v>
      </c>
      <c r="HW326" s="147">
        <f>PV(0.05,'PV factor'!AN363,,-ET326)</f>
        <v>778.40323672140744</v>
      </c>
      <c r="HX326" s="147">
        <f>PV(0.05,'PV factor'!AO363,,-EU326)</f>
        <v>741.33641592515005</v>
      </c>
      <c r="HY326" s="147">
        <f>PV(0.05,'PV factor'!AP363,,-EV326)</f>
        <v>706.03468183347616</v>
      </c>
      <c r="HZ326" s="147">
        <f t="shared" si="557"/>
        <v>181405.89569160997</v>
      </c>
      <c r="IA326" s="147">
        <f t="shared" si="558"/>
        <v>38380.699614681456</v>
      </c>
      <c r="IB326" s="401">
        <f t="shared" si="559"/>
        <v>0.21157360662593153</v>
      </c>
    </row>
    <row r="327" spans="1:236" ht="90" customHeight="1" x14ac:dyDescent="0.2">
      <c r="A327" s="276" t="s">
        <v>634</v>
      </c>
      <c r="B327" s="277" t="s">
        <v>1167</v>
      </c>
      <c r="C327" s="277" t="s">
        <v>1195</v>
      </c>
      <c r="D327" s="99"/>
      <c r="E327" s="277" t="s">
        <v>1196</v>
      </c>
      <c r="F327" s="103" t="s">
        <v>1197</v>
      </c>
      <c r="G327" s="103" t="s">
        <v>1198</v>
      </c>
      <c r="H327" s="103"/>
      <c r="I327" s="103" t="s">
        <v>1189</v>
      </c>
      <c r="J327" s="103">
        <v>10</v>
      </c>
      <c r="K327" s="227" t="s">
        <v>79</v>
      </c>
      <c r="L327" s="98">
        <v>83516</v>
      </c>
      <c r="M327" s="99" t="s">
        <v>1190</v>
      </c>
      <c r="N327" s="99" t="s">
        <v>147</v>
      </c>
      <c r="O327" s="73" t="s">
        <v>106</v>
      </c>
      <c r="P327" s="99" t="s">
        <v>293</v>
      </c>
      <c r="Q327" s="112" t="s">
        <v>100</v>
      </c>
      <c r="R327" s="99" t="s">
        <v>108</v>
      </c>
      <c r="S327" s="99" t="s">
        <v>99</v>
      </c>
      <c r="T327" s="99" t="s">
        <v>366</v>
      </c>
      <c r="U327" s="99" t="s">
        <v>100</v>
      </c>
      <c r="V327" s="102">
        <v>1</v>
      </c>
      <c r="W327" s="105">
        <v>3500000</v>
      </c>
      <c r="X327" s="105">
        <v>0</v>
      </c>
      <c r="Y327" s="105">
        <v>0</v>
      </c>
      <c r="Z327" s="105">
        <v>0</v>
      </c>
      <c r="AA327" s="105">
        <v>328800</v>
      </c>
      <c r="AB327" s="105">
        <v>421200</v>
      </c>
      <c r="AC327" s="105">
        <v>2750000</v>
      </c>
      <c r="AD327" s="105">
        <v>0</v>
      </c>
      <c r="AE327" s="278">
        <v>0</v>
      </c>
      <c r="AF327" s="278">
        <v>0</v>
      </c>
      <c r="AG327" s="278">
        <v>0</v>
      </c>
      <c r="AH327" s="278">
        <v>0</v>
      </c>
      <c r="AI327" s="100" t="s">
        <v>88</v>
      </c>
      <c r="AJ327" s="105">
        <v>0</v>
      </c>
      <c r="AK327" s="105">
        <v>0</v>
      </c>
      <c r="AL327" s="105">
        <v>0</v>
      </c>
      <c r="AM327" s="105">
        <v>0</v>
      </c>
      <c r="AN327" s="105">
        <v>0</v>
      </c>
      <c r="AO327" s="105">
        <v>0</v>
      </c>
      <c r="AP327" s="105">
        <v>0</v>
      </c>
      <c r="AQ327" s="278">
        <v>0</v>
      </c>
      <c r="AR327" s="278">
        <v>0</v>
      </c>
      <c r="AS327" s="278">
        <v>0</v>
      </c>
      <c r="AT327" s="278">
        <v>0</v>
      </c>
      <c r="AU327" s="103"/>
      <c r="AV327" s="230">
        <f t="shared" si="525"/>
        <v>0</v>
      </c>
      <c r="AW327" s="230">
        <f t="shared" si="526"/>
        <v>1</v>
      </c>
      <c r="AX327" s="230" t="str">
        <f t="shared" si="527"/>
        <v>C2</v>
      </c>
      <c r="AY327" s="141">
        <f t="shared" si="528"/>
        <v>7</v>
      </c>
      <c r="AZ327" s="70">
        <f t="shared" si="529"/>
        <v>1</v>
      </c>
      <c r="BA327" s="70">
        <f t="shared" si="530"/>
        <v>1</v>
      </c>
      <c r="BB327" s="70">
        <f t="shared" si="531"/>
        <v>1</v>
      </c>
      <c r="BC327" s="70">
        <f t="shared" si="532"/>
        <v>0</v>
      </c>
      <c r="BD327" s="70">
        <f t="shared" si="533"/>
        <v>1</v>
      </c>
      <c r="BE327" s="70">
        <f t="shared" si="534"/>
        <v>0</v>
      </c>
      <c r="BF327" s="70">
        <f t="shared" si="535"/>
        <v>0</v>
      </c>
      <c r="BG327" s="71">
        <f t="shared" si="536"/>
        <v>0</v>
      </c>
      <c r="BH327" s="71">
        <f t="shared" si="537"/>
        <v>1</v>
      </c>
      <c r="BI327" s="71">
        <f t="shared" si="538"/>
        <v>0</v>
      </c>
      <c r="BJ327" s="71">
        <f t="shared" si="539"/>
        <v>1</v>
      </c>
      <c r="BK327" s="71">
        <f t="shared" si="540"/>
        <v>0</v>
      </c>
      <c r="BL327" s="70">
        <f t="shared" si="541"/>
        <v>1</v>
      </c>
      <c r="BM327" s="70">
        <f t="shared" si="542"/>
        <v>1</v>
      </c>
      <c r="BN327" s="70">
        <f t="shared" si="543"/>
        <v>0</v>
      </c>
      <c r="BO327" s="70">
        <f t="shared" si="544"/>
        <v>1</v>
      </c>
      <c r="BP327" s="144">
        <f t="shared" si="545"/>
        <v>0</v>
      </c>
      <c r="BQ327" s="144">
        <f t="shared" si="546"/>
        <v>0</v>
      </c>
      <c r="BR327" s="144">
        <f t="shared" si="547"/>
        <v>328800</v>
      </c>
      <c r="BS327" s="144">
        <f t="shared" si="548"/>
        <v>421200</v>
      </c>
      <c r="BT327" s="144">
        <f t="shared" si="549"/>
        <v>2750000</v>
      </c>
      <c r="BU327" s="144">
        <f t="shared" si="550"/>
        <v>0</v>
      </c>
      <c r="BV327" s="144">
        <f t="shared" si="551"/>
        <v>0</v>
      </c>
      <c r="BW327" s="144">
        <f t="shared" si="552"/>
        <v>0</v>
      </c>
      <c r="BX327" s="144">
        <f t="shared" si="553"/>
        <v>0</v>
      </c>
      <c r="BY327" s="144">
        <f t="shared" si="554"/>
        <v>0</v>
      </c>
      <c r="BZ327" s="9">
        <v>0</v>
      </c>
      <c r="CA327" s="9">
        <v>0</v>
      </c>
      <c r="CB327" s="9">
        <v>0</v>
      </c>
      <c r="CC327" s="9">
        <v>0</v>
      </c>
      <c r="CD327" s="9">
        <v>0</v>
      </c>
      <c r="CE327" s="9">
        <v>0</v>
      </c>
      <c r="CF327" s="9">
        <v>0</v>
      </c>
      <c r="CG327" s="9">
        <v>0</v>
      </c>
      <c r="CH327" s="9">
        <v>0</v>
      </c>
      <c r="CI327" s="9">
        <v>0</v>
      </c>
      <c r="CJ327" s="9">
        <v>0</v>
      </c>
      <c r="CK327" s="9">
        <v>0</v>
      </c>
      <c r="CL327" s="9">
        <v>0</v>
      </c>
      <c r="CM327" s="9">
        <v>0</v>
      </c>
      <c r="CN327" s="9">
        <v>0</v>
      </c>
      <c r="CO327" s="9">
        <v>0</v>
      </c>
      <c r="CP327" s="9">
        <v>0</v>
      </c>
      <c r="CQ327" s="9">
        <v>0</v>
      </c>
      <c r="CR327" s="9">
        <v>0</v>
      </c>
      <c r="CS327" s="9">
        <v>0</v>
      </c>
      <c r="CT327" s="9">
        <v>0</v>
      </c>
      <c r="CU327" s="9">
        <v>0</v>
      </c>
      <c r="CV327" s="9">
        <v>0</v>
      </c>
      <c r="CW327" s="9">
        <v>0</v>
      </c>
      <c r="CX327" s="9">
        <v>0</v>
      </c>
      <c r="CY327" s="9">
        <v>0</v>
      </c>
      <c r="CZ327" s="9">
        <v>0</v>
      </c>
      <c r="DA327" s="9">
        <v>0</v>
      </c>
      <c r="DB327" s="9">
        <v>0</v>
      </c>
      <c r="DC327" s="9">
        <v>0</v>
      </c>
      <c r="DD327" s="9">
        <v>0</v>
      </c>
      <c r="DE327" s="9">
        <v>0</v>
      </c>
      <c r="DF327" s="9">
        <v>0</v>
      </c>
      <c r="DG327" s="144">
        <f t="shared" si="555"/>
        <v>83516</v>
      </c>
      <c r="DH327" s="144">
        <f t="shared" ref="DH327:EW327" si="562">DG327</f>
        <v>83516</v>
      </c>
      <c r="DI327" s="144">
        <f t="shared" si="562"/>
        <v>83516</v>
      </c>
      <c r="DJ327" s="144">
        <f t="shared" si="562"/>
        <v>83516</v>
      </c>
      <c r="DK327" s="144">
        <f t="shared" si="562"/>
        <v>83516</v>
      </c>
      <c r="DL327" s="144">
        <f t="shared" si="562"/>
        <v>83516</v>
      </c>
      <c r="DM327" s="144">
        <f t="shared" si="562"/>
        <v>83516</v>
      </c>
      <c r="DN327" s="144">
        <f t="shared" si="562"/>
        <v>83516</v>
      </c>
      <c r="DO327" s="144">
        <f t="shared" si="562"/>
        <v>83516</v>
      </c>
      <c r="DP327" s="144">
        <f t="shared" si="562"/>
        <v>83516</v>
      </c>
      <c r="DQ327" s="144">
        <f t="shared" si="562"/>
        <v>83516</v>
      </c>
      <c r="DR327" s="144">
        <f t="shared" si="562"/>
        <v>83516</v>
      </c>
      <c r="DS327" s="144">
        <f t="shared" si="562"/>
        <v>83516</v>
      </c>
      <c r="DT327" s="144">
        <f t="shared" si="562"/>
        <v>83516</v>
      </c>
      <c r="DU327" s="144">
        <f t="shared" si="562"/>
        <v>83516</v>
      </c>
      <c r="DV327" s="144">
        <f t="shared" si="562"/>
        <v>83516</v>
      </c>
      <c r="DW327" s="144">
        <f t="shared" si="562"/>
        <v>83516</v>
      </c>
      <c r="DX327" s="144">
        <f t="shared" si="562"/>
        <v>83516</v>
      </c>
      <c r="DY327" s="144">
        <f t="shared" si="562"/>
        <v>83516</v>
      </c>
      <c r="DZ327" s="144">
        <f t="shared" si="562"/>
        <v>83516</v>
      </c>
      <c r="EA327" s="144">
        <f t="shared" si="562"/>
        <v>83516</v>
      </c>
      <c r="EB327" s="144">
        <f t="shared" si="562"/>
        <v>83516</v>
      </c>
      <c r="EC327" s="144">
        <f t="shared" si="562"/>
        <v>83516</v>
      </c>
      <c r="ED327" s="144">
        <f t="shared" si="562"/>
        <v>83516</v>
      </c>
      <c r="EE327" s="144">
        <f t="shared" si="562"/>
        <v>83516</v>
      </c>
      <c r="EF327" s="144">
        <f t="shared" si="562"/>
        <v>83516</v>
      </c>
      <c r="EG327" s="144">
        <f t="shared" si="562"/>
        <v>83516</v>
      </c>
      <c r="EH327" s="144">
        <f t="shared" si="562"/>
        <v>83516</v>
      </c>
      <c r="EI327" s="144">
        <f t="shared" si="562"/>
        <v>83516</v>
      </c>
      <c r="EJ327" s="144">
        <f t="shared" si="562"/>
        <v>83516</v>
      </c>
      <c r="EK327" s="144">
        <f t="shared" si="562"/>
        <v>83516</v>
      </c>
      <c r="EL327" s="144">
        <f t="shared" si="562"/>
        <v>83516</v>
      </c>
      <c r="EM327" s="144">
        <f t="shared" si="562"/>
        <v>83516</v>
      </c>
      <c r="EN327" s="144">
        <f t="shared" si="562"/>
        <v>83516</v>
      </c>
      <c r="EO327" s="144">
        <f t="shared" si="562"/>
        <v>83516</v>
      </c>
      <c r="EP327" s="144">
        <f t="shared" si="562"/>
        <v>83516</v>
      </c>
      <c r="EQ327" s="144">
        <f t="shared" si="562"/>
        <v>83516</v>
      </c>
      <c r="ER327" s="144">
        <f t="shared" si="562"/>
        <v>83516</v>
      </c>
      <c r="ES327" s="144">
        <f t="shared" si="562"/>
        <v>83516</v>
      </c>
      <c r="ET327" s="144">
        <f t="shared" si="562"/>
        <v>83516</v>
      </c>
      <c r="EU327" s="144">
        <f t="shared" si="562"/>
        <v>83516</v>
      </c>
      <c r="EV327" s="144">
        <f t="shared" si="562"/>
        <v>83516</v>
      </c>
      <c r="EW327" s="144">
        <f t="shared" si="562"/>
        <v>83516</v>
      </c>
      <c r="EX327" s="147">
        <f>PV(0.05,'PV factor'!C123,,-BR327)</f>
        <v>298231.2925170068</v>
      </c>
      <c r="EY327" s="147">
        <f>PV(0.05,'PV factor'!D123,,-BS327)</f>
        <v>363848.39650145767</v>
      </c>
      <c r="EZ327" s="147">
        <f>PV(0.05,'PV factor'!E123,,-BT327)</f>
        <v>2262431.8056776756</v>
      </c>
      <c r="FA327" s="147">
        <f>PV(0.05,'PV factor'!F123,,-BU327)</f>
        <v>0</v>
      </c>
      <c r="FB327" s="147">
        <f>PV(0.05,'PV factor'!G123,,-BV327)</f>
        <v>0</v>
      </c>
      <c r="FC327" s="147">
        <f>PV(0.05,'PV factor'!H123,,-BW327)</f>
        <v>0</v>
      </c>
      <c r="FD327" s="147">
        <f>PV(0.05,'PV factor'!I123,,-BX327)</f>
        <v>0</v>
      </c>
      <c r="FE327" s="147">
        <f>PV(0.05,'PV factor'!J123,,-BY327)</f>
        <v>0</v>
      </c>
      <c r="FF327" s="147">
        <f>PV(0.05,'PV factor'!K123,,-BZ327)</f>
        <v>0</v>
      </c>
      <c r="FG327" s="147">
        <f>PV(0.05,'PV factor'!L123,,-CA327)</f>
        <v>0</v>
      </c>
      <c r="FH327" s="147">
        <f>PV(0.05,'PV factor'!M123,,-CB327)</f>
        <v>0</v>
      </c>
      <c r="FI327" s="147">
        <f>PV(0.05,'PV factor'!N123,,-CC327)</f>
        <v>0</v>
      </c>
      <c r="FJ327" s="147">
        <f>PV(0.05,'PV factor'!O123,,-CD327)</f>
        <v>0</v>
      </c>
      <c r="FK327" s="147">
        <f>PV(0.05,'PV factor'!P123,,-CE327)</f>
        <v>0</v>
      </c>
      <c r="FL327" s="147">
        <f>PV(0.05,'PV factor'!Q123,,-CF327)</f>
        <v>0</v>
      </c>
      <c r="FM327" s="147">
        <f>PV(0.05,'PV factor'!R123,,-CG327)</f>
        <v>0</v>
      </c>
      <c r="FN327" s="147">
        <f>PV(0.05,'PV factor'!S123,,-CH327)</f>
        <v>0</v>
      </c>
      <c r="FO327" s="147">
        <f>PV(0.05,'PV factor'!T123,,-CI327)</f>
        <v>0</v>
      </c>
      <c r="FP327" s="147">
        <f>PV(0.05,'PV factor'!U123,,-CJ327)</f>
        <v>0</v>
      </c>
      <c r="FQ327" s="147">
        <f>PV(0.05,'PV factor'!V123,,-CK327)</f>
        <v>0</v>
      </c>
      <c r="FR327" s="147">
        <f>PV(0.05,'PV factor'!W123,,-CL327)</f>
        <v>0</v>
      </c>
      <c r="FS327" s="147">
        <f>PV(0.05,'PV factor'!X123,,-CM327)</f>
        <v>0</v>
      </c>
      <c r="FT327" s="147">
        <f>PV(0.05,'PV factor'!Y123,,-CN327)</f>
        <v>0</v>
      </c>
      <c r="FU327" s="147">
        <f>PV(0.05,'PV factor'!Z123,,-CO327)</f>
        <v>0</v>
      </c>
      <c r="FV327" s="147">
        <f>PV(0.05,'PV factor'!AA123,,-CP327)</f>
        <v>0</v>
      </c>
      <c r="FW327" s="147">
        <f>PV(0.05,'PV factor'!AB123,,-CQ327)</f>
        <v>0</v>
      </c>
      <c r="FX327" s="147">
        <f>PV(0.05,'PV factor'!AC123,,-CR327)</f>
        <v>0</v>
      </c>
      <c r="FY327" s="147">
        <f>PV(0.05,'PV factor'!AD123,,-CS327)</f>
        <v>0</v>
      </c>
      <c r="FZ327" s="147">
        <f>PV(0.05,'PV factor'!AE123,,-CT327)</f>
        <v>0</v>
      </c>
      <c r="GA327" s="147">
        <f>PV(0.05,'PV factor'!AF123,,-CU327)</f>
        <v>0</v>
      </c>
      <c r="GB327" s="147">
        <f>PV(0.05,'PV factor'!AG123,,-CV327)</f>
        <v>0</v>
      </c>
      <c r="GC327" s="147">
        <f>PV(0.05,'PV factor'!AH123,,-CW327)</f>
        <v>0</v>
      </c>
      <c r="GD327" s="147">
        <f>PV(0.05,'PV factor'!AI123,,-CX327)</f>
        <v>0</v>
      </c>
      <c r="GE327" s="147">
        <f>PV(0.05,'PV factor'!AJ123,,-CY327)</f>
        <v>0</v>
      </c>
      <c r="GF327" s="147">
        <f>PV(0.05,'PV factor'!AK123,,-CZ327)</f>
        <v>0</v>
      </c>
      <c r="GG327" s="147">
        <f>PV(0.05,'PV factor'!AL123,,-DA327)</f>
        <v>0</v>
      </c>
      <c r="GH327" s="147">
        <f>PV(0.05,'PV factor'!AM123,,-DB327)</f>
        <v>0</v>
      </c>
      <c r="GI327" s="147">
        <f>PV(0.05,'PV factor'!AN123,,-DC327)</f>
        <v>0</v>
      </c>
      <c r="GJ327" s="147">
        <f>PV(0.05,'PV factor'!AO123,,-DD327)</f>
        <v>0</v>
      </c>
      <c r="GK327" s="147">
        <f>PV(0.05,'PV factor'!AP123,,-DE327)</f>
        <v>0</v>
      </c>
      <c r="GL327" s="147">
        <f>PV(0.05,'PV factor'!C123,,-DI327)</f>
        <v>75751.473922902485</v>
      </c>
      <c r="GM327" s="147">
        <f>PV(0.05,'PV factor'!D123,,-DJ327)</f>
        <v>72144.260878954752</v>
      </c>
      <c r="GN327" s="147">
        <f>PV(0.05,'PV factor'!E123,,-DK327)</f>
        <v>68708.819884718818</v>
      </c>
      <c r="GO327" s="147">
        <f>PV(0.05,'PV factor'!F123,,-DL327)</f>
        <v>65436.971318779819</v>
      </c>
      <c r="GP327" s="147">
        <f>PV(0.05,'PV factor'!G123,,-DM327)</f>
        <v>62320.925065504598</v>
      </c>
      <c r="GQ327" s="147">
        <f>PV(0.05,'PV factor'!H123,,-DN327)</f>
        <v>59353.26196714722</v>
      </c>
      <c r="GR327" s="147">
        <f>PV(0.05,'PV factor'!I123,,-DO327)</f>
        <v>56526.916159187836</v>
      </c>
      <c r="GS327" s="147">
        <f>PV(0.05,'PV factor'!J123,,-DP327)</f>
        <v>53835.15824684556</v>
      </c>
      <c r="GT327" s="147">
        <f>PV(0.05,'PV factor'!K123,,-DQ327)</f>
        <v>51271.579282710052</v>
      </c>
      <c r="GU327" s="147">
        <f>PV(0.05,'PV factor'!L123,,-DR327)</f>
        <v>48830.075507342903</v>
      </c>
      <c r="GV327" s="147">
        <f>PV(0.05,'PV factor'!M123,,-DS327)</f>
        <v>46504.833816517057</v>
      </c>
      <c r="GW327" s="147">
        <f>PV(0.05,'PV factor'!N123,,-DT327)</f>
        <v>44290.317920492431</v>
      </c>
      <c r="GX327" s="147">
        <f>PV(0.05,'PV factor'!O123,,-DU327)</f>
        <v>42181.255162373753</v>
      </c>
      <c r="GY327" s="147">
        <f>PV(0.05,'PV factor'!P123,,-DV327)</f>
        <v>40172.623964165468</v>
      </c>
      <c r="GZ327" s="147">
        <f>PV(0.05,'PV factor'!Q123,,-DW327)</f>
        <v>38259.641870633779</v>
      </c>
      <c r="HA327" s="147">
        <f>PV(0.05,'PV factor'!R123,,-DX327)</f>
        <v>36437.754162508361</v>
      </c>
      <c r="HB327" s="147">
        <f>PV(0.05,'PV factor'!S123,,-DY327)</f>
        <v>34702.623011912721</v>
      </c>
      <c r="HC327" s="147">
        <f>PV(0.05,'PV factor'!T123,,-DZ327)</f>
        <v>33050.117154202591</v>
      </c>
      <c r="HD327" s="147">
        <f>PV(0.05,'PV factor'!U123,,-EA327)</f>
        <v>31476.302051621518</v>
      </c>
      <c r="HE327" s="147">
        <f>PV(0.05,'PV factor'!V123,,-EB327)</f>
        <v>29977.430525353826</v>
      </c>
      <c r="HF327" s="147">
        <f>PV(0.05,'PV factor'!W123,,-EC327)</f>
        <v>28549.933833670315</v>
      </c>
      <c r="HG327" s="147">
        <f>PV(0.05,'PV factor'!X123,,-ED327)</f>
        <v>27190.413174924102</v>
      </c>
      <c r="HH327" s="147">
        <f>PV(0.05,'PV factor'!Y123,,-EE327)</f>
        <v>25895.631595165814</v>
      </c>
      <c r="HI327" s="147">
        <f>PV(0.05,'PV factor'!Z123,,-EF327)</f>
        <v>24662.506281110298</v>
      </c>
      <c r="HJ327" s="147">
        <f>PV(0.05,'PV factor'!AA123,,-EG327)</f>
        <v>23488.101220105047</v>
      </c>
      <c r="HK327" s="147">
        <f>PV(0.05,'PV factor'!AB123,,-EH327)</f>
        <v>22369.620209623852</v>
      </c>
      <c r="HL327" s="147">
        <f>PV(0.05,'PV factor'!AC123,,-EI327)</f>
        <v>21304.400199641768</v>
      </c>
      <c r="HM327" s="147">
        <f>PV(0.05,'PV factor'!AD123,,-EJ327)</f>
        <v>20289.904952039775</v>
      </c>
      <c r="HN327" s="147">
        <f>PV(0.05,'PV factor'!AE123,,-EK327)</f>
        <v>19323.719001942649</v>
      </c>
      <c r="HO327" s="147">
        <f>PV(0.05,'PV factor'!AF123,,-EL327)</f>
        <v>18403.541906612038</v>
      </c>
      <c r="HP327" s="147">
        <f>PV(0.05,'PV factor'!AG123,,-EM327)</f>
        <v>17527.182768201943</v>
      </c>
      <c r="HQ327" s="147">
        <f>PV(0.05,'PV factor'!AH123,,-EN327)</f>
        <v>16692.555017335184</v>
      </c>
      <c r="HR327" s="147">
        <f>PV(0.05,'PV factor'!AI123,,-EO327)</f>
        <v>15897.671445081129</v>
      </c>
      <c r="HS327" s="147">
        <f>PV(0.05,'PV factor'!AJ123,,-EP327)</f>
        <v>15140.639471505834</v>
      </c>
      <c r="HT327" s="147">
        <f>PV(0.05,'PV factor'!AK123,,-EQ327)</f>
        <v>14419.656639529367</v>
      </c>
      <c r="HU327" s="147">
        <f>PV(0.05,'PV factor'!AL123,,-ER327)</f>
        <v>13733.006323361302</v>
      </c>
      <c r="HV327" s="147">
        <f>PV(0.05,'PV factor'!AM123,,-ES327)</f>
        <v>13079.053641296479</v>
      </c>
      <c r="HW327" s="147">
        <f>PV(0.05,'PV factor'!AN123,,-ET327)</f>
        <v>12456.241563139502</v>
      </c>
      <c r="HX327" s="147">
        <f>PV(0.05,'PV factor'!AO123,,-EU327)</f>
        <v>11863.087202990004</v>
      </c>
      <c r="HY327" s="147">
        <f>PV(0.05,'PV factor'!AP123,,-EV327)</f>
        <v>11298.178288561907</v>
      </c>
      <c r="HZ327" s="147">
        <f t="shared" si="557"/>
        <v>2924511.4946961403</v>
      </c>
      <c r="IA327" s="147">
        <f t="shared" si="558"/>
        <v>614179.44223409414</v>
      </c>
      <c r="IB327" s="401">
        <f t="shared" si="559"/>
        <v>0.21001095169157746</v>
      </c>
    </row>
    <row r="328" spans="1:236" ht="90" customHeight="1" x14ac:dyDescent="0.2">
      <c r="A328" s="254" t="s">
        <v>200</v>
      </c>
      <c r="B328" s="8" t="s">
        <v>201</v>
      </c>
      <c r="C328" s="254" t="s">
        <v>227</v>
      </c>
      <c r="D328" s="255">
        <v>2</v>
      </c>
      <c r="E328" s="8" t="s">
        <v>228</v>
      </c>
      <c r="F328" s="7" t="s">
        <v>229</v>
      </c>
      <c r="G328" s="7" t="s">
        <v>230</v>
      </c>
      <c r="H328" s="4" t="s">
        <v>77</v>
      </c>
      <c r="I328" s="7" t="s">
        <v>224</v>
      </c>
      <c r="J328" s="7">
        <v>40</v>
      </c>
      <c r="K328" s="227" t="s">
        <v>94</v>
      </c>
      <c r="L328" s="76">
        <v>561</v>
      </c>
      <c r="M328" s="4" t="s">
        <v>231</v>
      </c>
      <c r="N328" s="4" t="s">
        <v>81</v>
      </c>
      <c r="O328" s="13" t="s">
        <v>217</v>
      </c>
      <c r="P328" s="4" t="s">
        <v>218</v>
      </c>
      <c r="Q328" s="112" t="s">
        <v>100</v>
      </c>
      <c r="R328" s="4" t="s">
        <v>108</v>
      </c>
      <c r="S328" s="4" t="s">
        <v>99</v>
      </c>
      <c r="T328" s="4" t="s">
        <v>208</v>
      </c>
      <c r="U328" s="4" t="s">
        <v>100</v>
      </c>
      <c r="V328" s="6">
        <v>1</v>
      </c>
      <c r="W328" s="256">
        <v>48636</v>
      </c>
      <c r="X328" s="256">
        <v>0</v>
      </c>
      <c r="Y328" s="256">
        <v>0</v>
      </c>
      <c r="Z328" s="256">
        <v>0</v>
      </c>
      <c r="AA328" s="256">
        <v>48636</v>
      </c>
      <c r="AB328" s="256">
        <v>0</v>
      </c>
      <c r="AC328" s="256">
        <v>0</v>
      </c>
      <c r="AD328" s="256">
        <v>0</v>
      </c>
      <c r="AE328" s="256">
        <v>0</v>
      </c>
      <c r="AF328" s="256">
        <v>0</v>
      </c>
      <c r="AG328" s="256">
        <v>0</v>
      </c>
      <c r="AH328" s="256">
        <v>0</v>
      </c>
      <c r="AI328" s="5"/>
      <c r="AJ328" s="256">
        <v>0</v>
      </c>
      <c r="AK328" s="256">
        <v>0</v>
      </c>
      <c r="AL328" s="256">
        <v>0</v>
      </c>
      <c r="AM328" s="256">
        <v>0</v>
      </c>
      <c r="AN328" s="256">
        <v>0</v>
      </c>
      <c r="AO328" s="256">
        <v>0</v>
      </c>
      <c r="AP328" s="256">
        <v>0</v>
      </c>
      <c r="AQ328" s="256">
        <v>0</v>
      </c>
      <c r="AR328" s="256">
        <v>0</v>
      </c>
      <c r="AS328" s="256">
        <v>0</v>
      </c>
      <c r="AT328" s="256">
        <v>0</v>
      </c>
      <c r="AU328" s="7"/>
      <c r="AV328" s="230">
        <f t="shared" si="525"/>
        <v>1</v>
      </c>
      <c r="AW328" s="230">
        <f t="shared" si="526"/>
        <v>0</v>
      </c>
      <c r="AX328" s="230" t="str">
        <f t="shared" si="527"/>
        <v>B3</v>
      </c>
      <c r="AY328" s="141">
        <f t="shared" si="528"/>
        <v>9</v>
      </c>
      <c r="AZ328" s="70">
        <f t="shared" si="529"/>
        <v>1</v>
      </c>
      <c r="BA328" s="70">
        <f t="shared" si="530"/>
        <v>1</v>
      </c>
      <c r="BB328" s="70">
        <f t="shared" si="531"/>
        <v>1</v>
      </c>
      <c r="BC328" s="70">
        <f t="shared" si="532"/>
        <v>1</v>
      </c>
      <c r="BD328" s="70">
        <f t="shared" si="533"/>
        <v>1</v>
      </c>
      <c r="BE328" s="70">
        <f t="shared" si="534"/>
        <v>1</v>
      </c>
      <c r="BF328" s="70">
        <f t="shared" si="535"/>
        <v>1</v>
      </c>
      <c r="BG328" s="71">
        <f t="shared" si="536"/>
        <v>0</v>
      </c>
      <c r="BH328" s="71">
        <f t="shared" si="537"/>
        <v>1</v>
      </c>
      <c r="BI328" s="71">
        <f t="shared" si="538"/>
        <v>0</v>
      </c>
      <c r="BJ328" s="71">
        <f t="shared" si="539"/>
        <v>0</v>
      </c>
      <c r="BK328" s="71">
        <f t="shared" si="540"/>
        <v>1</v>
      </c>
      <c r="BL328" s="70">
        <f t="shared" si="541"/>
        <v>1</v>
      </c>
      <c r="BM328" s="70">
        <f t="shared" si="542"/>
        <v>1</v>
      </c>
      <c r="BN328" s="70">
        <f t="shared" si="543"/>
        <v>0</v>
      </c>
      <c r="BO328" s="70">
        <f t="shared" si="544"/>
        <v>1</v>
      </c>
      <c r="BP328" s="144">
        <f t="shared" si="545"/>
        <v>0</v>
      </c>
      <c r="BQ328" s="144">
        <f t="shared" si="546"/>
        <v>0</v>
      </c>
      <c r="BR328" s="144">
        <f t="shared" si="547"/>
        <v>48636</v>
      </c>
      <c r="BS328" s="144">
        <f t="shared" si="548"/>
        <v>0</v>
      </c>
      <c r="BT328" s="144">
        <f t="shared" si="549"/>
        <v>0</v>
      </c>
      <c r="BU328" s="144">
        <f t="shared" si="550"/>
        <v>0</v>
      </c>
      <c r="BV328" s="144">
        <f t="shared" si="551"/>
        <v>0</v>
      </c>
      <c r="BW328" s="144">
        <f t="shared" si="552"/>
        <v>0</v>
      </c>
      <c r="BX328" s="144">
        <f t="shared" si="553"/>
        <v>0</v>
      </c>
      <c r="BY328" s="144">
        <f t="shared" si="554"/>
        <v>0</v>
      </c>
      <c r="BZ328" s="9">
        <v>0</v>
      </c>
      <c r="CA328" s="9">
        <v>0</v>
      </c>
      <c r="CB328" s="9">
        <v>0</v>
      </c>
      <c r="CC328" s="9">
        <v>0</v>
      </c>
      <c r="CD328" s="9">
        <v>0</v>
      </c>
      <c r="CE328" s="9">
        <v>0</v>
      </c>
      <c r="CF328" s="9">
        <v>0</v>
      </c>
      <c r="CG328" s="9">
        <v>0</v>
      </c>
      <c r="CH328" s="9">
        <v>0</v>
      </c>
      <c r="CI328" s="9">
        <v>0</v>
      </c>
      <c r="CJ328" s="9">
        <v>0</v>
      </c>
      <c r="CK328" s="9">
        <v>0</v>
      </c>
      <c r="CL328" s="9">
        <v>0</v>
      </c>
      <c r="CM328" s="9">
        <v>0</v>
      </c>
      <c r="CN328" s="9">
        <v>0</v>
      </c>
      <c r="CO328" s="9">
        <v>0</v>
      </c>
      <c r="CP328" s="9">
        <v>0</v>
      </c>
      <c r="CQ328" s="9">
        <v>0</v>
      </c>
      <c r="CR328" s="9">
        <v>0</v>
      </c>
      <c r="CS328" s="9">
        <v>0</v>
      </c>
      <c r="CT328" s="9">
        <v>0</v>
      </c>
      <c r="CU328" s="9">
        <v>0</v>
      </c>
      <c r="CV328" s="9">
        <v>0</v>
      </c>
      <c r="CW328" s="9">
        <v>0</v>
      </c>
      <c r="CX328" s="9">
        <v>0</v>
      </c>
      <c r="CY328" s="9">
        <v>0</v>
      </c>
      <c r="CZ328" s="9">
        <v>0</v>
      </c>
      <c r="DA328" s="9">
        <v>0</v>
      </c>
      <c r="DB328" s="9">
        <v>0</v>
      </c>
      <c r="DC328" s="9">
        <v>0</v>
      </c>
      <c r="DD328" s="9">
        <v>0</v>
      </c>
      <c r="DE328" s="9">
        <v>0</v>
      </c>
      <c r="DF328" s="9">
        <v>0</v>
      </c>
      <c r="DG328" s="144">
        <f t="shared" si="555"/>
        <v>561</v>
      </c>
      <c r="DH328" s="144">
        <f t="shared" ref="DH328:EW328" si="563">DG328</f>
        <v>561</v>
      </c>
      <c r="DI328" s="144">
        <f t="shared" si="563"/>
        <v>561</v>
      </c>
      <c r="DJ328" s="144">
        <f t="shared" si="563"/>
        <v>561</v>
      </c>
      <c r="DK328" s="144">
        <f t="shared" si="563"/>
        <v>561</v>
      </c>
      <c r="DL328" s="144">
        <f t="shared" si="563"/>
        <v>561</v>
      </c>
      <c r="DM328" s="144">
        <f t="shared" si="563"/>
        <v>561</v>
      </c>
      <c r="DN328" s="144">
        <f t="shared" si="563"/>
        <v>561</v>
      </c>
      <c r="DO328" s="144">
        <f t="shared" si="563"/>
        <v>561</v>
      </c>
      <c r="DP328" s="144">
        <f t="shared" si="563"/>
        <v>561</v>
      </c>
      <c r="DQ328" s="144">
        <f t="shared" si="563"/>
        <v>561</v>
      </c>
      <c r="DR328" s="144">
        <f t="shared" si="563"/>
        <v>561</v>
      </c>
      <c r="DS328" s="144">
        <f t="shared" si="563"/>
        <v>561</v>
      </c>
      <c r="DT328" s="144">
        <f t="shared" si="563"/>
        <v>561</v>
      </c>
      <c r="DU328" s="144">
        <f t="shared" si="563"/>
        <v>561</v>
      </c>
      <c r="DV328" s="144">
        <f t="shared" si="563"/>
        <v>561</v>
      </c>
      <c r="DW328" s="144">
        <f t="shared" si="563"/>
        <v>561</v>
      </c>
      <c r="DX328" s="144">
        <f t="shared" si="563"/>
        <v>561</v>
      </c>
      <c r="DY328" s="144">
        <f t="shared" si="563"/>
        <v>561</v>
      </c>
      <c r="DZ328" s="144">
        <f t="shared" si="563"/>
        <v>561</v>
      </c>
      <c r="EA328" s="144">
        <f t="shared" si="563"/>
        <v>561</v>
      </c>
      <c r="EB328" s="144">
        <f t="shared" si="563"/>
        <v>561</v>
      </c>
      <c r="EC328" s="144">
        <f t="shared" si="563"/>
        <v>561</v>
      </c>
      <c r="ED328" s="144">
        <f t="shared" si="563"/>
        <v>561</v>
      </c>
      <c r="EE328" s="144">
        <f t="shared" si="563"/>
        <v>561</v>
      </c>
      <c r="EF328" s="144">
        <f t="shared" si="563"/>
        <v>561</v>
      </c>
      <c r="EG328" s="144">
        <f t="shared" si="563"/>
        <v>561</v>
      </c>
      <c r="EH328" s="144">
        <f t="shared" si="563"/>
        <v>561</v>
      </c>
      <c r="EI328" s="144">
        <f t="shared" si="563"/>
        <v>561</v>
      </c>
      <c r="EJ328" s="144">
        <f t="shared" si="563"/>
        <v>561</v>
      </c>
      <c r="EK328" s="144">
        <f t="shared" si="563"/>
        <v>561</v>
      </c>
      <c r="EL328" s="144">
        <f t="shared" si="563"/>
        <v>561</v>
      </c>
      <c r="EM328" s="144">
        <f t="shared" si="563"/>
        <v>561</v>
      </c>
      <c r="EN328" s="144">
        <f t="shared" si="563"/>
        <v>561</v>
      </c>
      <c r="EO328" s="144">
        <f t="shared" si="563"/>
        <v>561</v>
      </c>
      <c r="EP328" s="144">
        <f t="shared" si="563"/>
        <v>561</v>
      </c>
      <c r="EQ328" s="144">
        <f t="shared" si="563"/>
        <v>561</v>
      </c>
      <c r="ER328" s="144">
        <f t="shared" si="563"/>
        <v>561</v>
      </c>
      <c r="ES328" s="144">
        <f t="shared" si="563"/>
        <v>561</v>
      </c>
      <c r="ET328" s="144">
        <f t="shared" si="563"/>
        <v>561</v>
      </c>
      <c r="EU328" s="144">
        <f t="shared" si="563"/>
        <v>561</v>
      </c>
      <c r="EV328" s="144">
        <f t="shared" si="563"/>
        <v>561</v>
      </c>
      <c r="EW328" s="144">
        <f t="shared" si="563"/>
        <v>561</v>
      </c>
      <c r="EX328" s="147">
        <f>PV(0.05,'PV factor'!C56,,-BR328)</f>
        <v>44114.28571428571</v>
      </c>
      <c r="EY328" s="147">
        <f>PV(0.05,'PV factor'!D56,,-BS328)</f>
        <v>0</v>
      </c>
      <c r="EZ328" s="147">
        <f>PV(0.05,'PV factor'!E56,,-BT328)</f>
        <v>0</v>
      </c>
      <c r="FA328" s="147">
        <f>PV(0.05,'PV factor'!F56,,-BU328)</f>
        <v>0</v>
      </c>
      <c r="FB328" s="147">
        <f>PV(0.05,'PV factor'!G56,,-BV328)</f>
        <v>0</v>
      </c>
      <c r="FC328" s="147">
        <f>PV(0.05,'PV factor'!H56,,-BW328)</f>
        <v>0</v>
      </c>
      <c r="FD328" s="147">
        <f>PV(0.05,'PV factor'!I56,,-BX328)</f>
        <v>0</v>
      </c>
      <c r="FE328" s="147">
        <f>PV(0.05,'PV factor'!J56,,-BY328)</f>
        <v>0</v>
      </c>
      <c r="FF328" s="147">
        <f>PV(0.05,'PV factor'!K56,,-BZ328)</f>
        <v>0</v>
      </c>
      <c r="FG328" s="147">
        <f>PV(0.05,'PV factor'!L56,,-CA328)</f>
        <v>0</v>
      </c>
      <c r="FH328" s="147">
        <f>PV(0.05,'PV factor'!M56,,-CB328)</f>
        <v>0</v>
      </c>
      <c r="FI328" s="147">
        <f>PV(0.05,'PV factor'!N56,,-CC328)</f>
        <v>0</v>
      </c>
      <c r="FJ328" s="147">
        <f>PV(0.05,'PV factor'!O56,,-CD328)</f>
        <v>0</v>
      </c>
      <c r="FK328" s="147">
        <f>PV(0.05,'PV factor'!P56,,-CE328)</f>
        <v>0</v>
      </c>
      <c r="FL328" s="147">
        <f>PV(0.05,'PV factor'!Q56,,-CF328)</f>
        <v>0</v>
      </c>
      <c r="FM328" s="147">
        <f>PV(0.05,'PV factor'!R56,,-CG328)</f>
        <v>0</v>
      </c>
      <c r="FN328" s="147">
        <f>PV(0.05,'PV factor'!S56,,-CH328)</f>
        <v>0</v>
      </c>
      <c r="FO328" s="147">
        <f>PV(0.05,'PV factor'!T56,,-CI328)</f>
        <v>0</v>
      </c>
      <c r="FP328" s="147">
        <f>PV(0.05,'PV factor'!U56,,-CJ328)</f>
        <v>0</v>
      </c>
      <c r="FQ328" s="147">
        <f>PV(0.05,'PV factor'!V56,,-CK328)</f>
        <v>0</v>
      </c>
      <c r="FR328" s="147">
        <f>PV(0.05,'PV factor'!W56,,-CL328)</f>
        <v>0</v>
      </c>
      <c r="FS328" s="147">
        <f>PV(0.05,'PV factor'!X56,,-CM328)</f>
        <v>0</v>
      </c>
      <c r="FT328" s="147">
        <f>PV(0.05,'PV factor'!Y56,,-CN328)</f>
        <v>0</v>
      </c>
      <c r="FU328" s="147">
        <f>PV(0.05,'PV factor'!Z56,,-CO328)</f>
        <v>0</v>
      </c>
      <c r="FV328" s="147">
        <f>PV(0.05,'PV factor'!AA56,,-CP328)</f>
        <v>0</v>
      </c>
      <c r="FW328" s="147">
        <f>PV(0.05,'PV factor'!AB56,,-CQ328)</f>
        <v>0</v>
      </c>
      <c r="FX328" s="147">
        <f>PV(0.05,'PV factor'!AC56,,-CR328)</f>
        <v>0</v>
      </c>
      <c r="FY328" s="147">
        <f>PV(0.05,'PV factor'!AD56,,-CS328)</f>
        <v>0</v>
      </c>
      <c r="FZ328" s="147">
        <f>PV(0.05,'PV factor'!AE56,,-CT328)</f>
        <v>0</v>
      </c>
      <c r="GA328" s="147">
        <f>PV(0.05,'PV factor'!AF56,,-CU328)</f>
        <v>0</v>
      </c>
      <c r="GB328" s="147">
        <f>PV(0.05,'PV factor'!AG56,,-CV328)</f>
        <v>0</v>
      </c>
      <c r="GC328" s="147">
        <f>PV(0.05,'PV factor'!AH56,,-CW328)</f>
        <v>0</v>
      </c>
      <c r="GD328" s="147">
        <f>PV(0.05,'PV factor'!AI56,,-CX328)</f>
        <v>0</v>
      </c>
      <c r="GE328" s="147">
        <f>PV(0.05,'PV factor'!AJ56,,-CY328)</f>
        <v>0</v>
      </c>
      <c r="GF328" s="147">
        <f>PV(0.05,'PV factor'!AK56,,-CZ328)</f>
        <v>0</v>
      </c>
      <c r="GG328" s="147">
        <f>PV(0.05,'PV factor'!AL56,,-DA328)</f>
        <v>0</v>
      </c>
      <c r="GH328" s="147">
        <f>PV(0.05,'PV factor'!AM56,,-DB328)</f>
        <v>0</v>
      </c>
      <c r="GI328" s="147">
        <f>PV(0.05,'PV factor'!AN56,,-DC328)</f>
        <v>0</v>
      </c>
      <c r="GJ328" s="147">
        <f>PV(0.05,'PV factor'!AO56,,-DD328)</f>
        <v>0</v>
      </c>
      <c r="GK328" s="147">
        <f>PV(0.05,'PV factor'!AP56,,-DE328)</f>
        <v>0</v>
      </c>
      <c r="GL328" s="147">
        <f>PV(0.05,'PV factor'!C56,,-DI328)</f>
        <v>508.84353741496597</v>
      </c>
      <c r="GM328" s="147">
        <f>PV(0.05,'PV factor'!D56,,-DJ328)</f>
        <v>484.61289277615805</v>
      </c>
      <c r="GN328" s="147">
        <f>PV(0.05,'PV factor'!E56,,-DK328)</f>
        <v>461.53608835824576</v>
      </c>
      <c r="GO328" s="147">
        <f>PV(0.05,'PV factor'!F56,,-DL328)</f>
        <v>439.55817938880546</v>
      </c>
      <c r="GP328" s="147">
        <f>PV(0.05,'PV factor'!G56,,-DM328)</f>
        <v>418.62683751314813</v>
      </c>
      <c r="GQ328" s="147">
        <f>PV(0.05,'PV factor'!H56,,-DN328)</f>
        <v>398.69222620299814</v>
      </c>
      <c r="GR328" s="147">
        <f>PV(0.05,'PV factor'!I56,,-DO328)</f>
        <v>379.7068820980935</v>
      </c>
      <c r="GS328" s="147">
        <f>PV(0.05,'PV factor'!J56,,-DP328)</f>
        <v>361.62560199818427</v>
      </c>
      <c r="GT328" s="147">
        <f>PV(0.05,'PV factor'!K56,,-DQ328)</f>
        <v>344.405335236366</v>
      </c>
      <c r="GU328" s="147">
        <f>PV(0.05,'PV factor'!L56,,-DR328)</f>
        <v>328.00508117749138</v>
      </c>
      <c r="GV328" s="147">
        <f>PV(0.05,'PV factor'!M56,,-DS328)</f>
        <v>312.38579159761088</v>
      </c>
      <c r="GW328" s="147">
        <f>PV(0.05,'PV factor'!N56,,-DT328)</f>
        <v>297.51027771201029</v>
      </c>
      <c r="GX328" s="147">
        <f>PV(0.05,'PV factor'!O56,,-DU328)</f>
        <v>283.34312163048605</v>
      </c>
      <c r="GY328" s="147">
        <f>PV(0.05,'PV factor'!P56,,-DV328)</f>
        <v>269.85059202903426</v>
      </c>
      <c r="GZ328" s="147">
        <f>PV(0.05,'PV factor'!Q56,,-DW328)</f>
        <v>257.00056383717555</v>
      </c>
      <c r="HA328" s="147">
        <f>PV(0.05,'PV factor'!R56,,-DX328)</f>
        <v>244.76244174969094</v>
      </c>
      <c r="HB328" s="147">
        <f>PV(0.05,'PV factor'!S56,,-DY328)</f>
        <v>233.10708738065804</v>
      </c>
      <c r="HC328" s="147">
        <f>PV(0.05,'PV factor'!T56,,-DZ328)</f>
        <v>222.006749886341</v>
      </c>
      <c r="HD328" s="147">
        <f>PV(0.05,'PV factor'!U56,,-EA328)</f>
        <v>211.43499989175334</v>
      </c>
      <c r="HE328" s="147">
        <f>PV(0.05,'PV factor'!V56,,-EB328)</f>
        <v>201.3666665635746</v>
      </c>
      <c r="HF328" s="147">
        <f>PV(0.05,'PV factor'!W56,,-EC328)</f>
        <v>191.77777767959489</v>
      </c>
      <c r="HG328" s="147">
        <f>PV(0.05,'PV factor'!X56,,-ED328)</f>
        <v>182.64550255199509</v>
      </c>
      <c r="HH328" s="147">
        <f>PV(0.05,'PV factor'!Y56,,-EE328)</f>
        <v>173.94809766856676</v>
      </c>
      <c r="HI328" s="147">
        <f>PV(0.05,'PV factor'!Z56,,-EF328)</f>
        <v>165.66485492244453</v>
      </c>
      <c r="HJ328" s="147">
        <f>PV(0.05,'PV factor'!AA56,,-EG328)</f>
        <v>157.77605230709003</v>
      </c>
      <c r="HK328" s="147">
        <f>PV(0.05,'PV factor'!AB56,,-EH328)</f>
        <v>150.26290695913335</v>
      </c>
      <c r="HL328" s="147">
        <f>PV(0.05,'PV factor'!AC56,,-EI328)</f>
        <v>143.10753043726987</v>
      </c>
      <c r="HM328" s="147">
        <f>PV(0.05,'PV factor'!AD56,,-EJ328)</f>
        <v>136.29288613073319</v>
      </c>
      <c r="HN328" s="147">
        <f>PV(0.05,'PV factor'!AE56,,-EK328)</f>
        <v>129.80274869593643</v>
      </c>
      <c r="HO328" s="147">
        <f>PV(0.05,'PV factor'!AF56,,-EL328)</f>
        <v>123.62166542470131</v>
      </c>
      <c r="HP328" s="147">
        <f>PV(0.05,'PV factor'!AG56,,-EM328)</f>
        <v>117.73491945209649</v>
      </c>
      <c r="HQ328" s="147">
        <f>PV(0.05,'PV factor'!AH56,,-EN328)</f>
        <v>112.12849471628236</v>
      </c>
      <c r="HR328" s="147">
        <f>PV(0.05,'PV factor'!AI56,,-EO328)</f>
        <v>106.78904258693559</v>
      </c>
      <c r="HS328" s="147">
        <f>PV(0.05,'PV factor'!AJ56,,-EP328)</f>
        <v>101.70385008279578</v>
      </c>
      <c r="HT328" s="147">
        <f>PV(0.05,'PV factor'!AK56,,-EQ328)</f>
        <v>96.86080960266267</v>
      </c>
      <c r="HU328" s="147">
        <f>PV(0.05,'PV factor'!AL56,,-ER328)</f>
        <v>92.248390097773964</v>
      </c>
      <c r="HV328" s="147">
        <f>PV(0.05,'PV factor'!AM56,,-ES328)</f>
        <v>87.855609616927595</v>
      </c>
      <c r="HW328" s="147">
        <f>PV(0.05,'PV factor'!AN56,,-ET328)</f>
        <v>83.672009158978639</v>
      </c>
      <c r="HX328" s="147">
        <f>PV(0.05,'PV factor'!AO56,,-EU328)</f>
        <v>79.687627770455862</v>
      </c>
      <c r="HY328" s="147">
        <f>PV(0.05,'PV factor'!AP56,,-EV328)</f>
        <v>75.892978829005571</v>
      </c>
      <c r="HZ328" s="147">
        <f t="shared" si="557"/>
        <v>44114.28571428571</v>
      </c>
      <c r="IA328" s="147">
        <f t="shared" si="558"/>
        <v>9167.8547091341679</v>
      </c>
      <c r="IB328" s="401">
        <f t="shared" si="559"/>
        <v>0.20782054068633155</v>
      </c>
    </row>
    <row r="329" spans="1:236" s="181" customFormat="1" ht="90" customHeight="1" x14ac:dyDescent="0.25">
      <c r="A329" s="161" t="s">
        <v>2267</v>
      </c>
      <c r="B329" s="150" t="s">
        <v>2580</v>
      </c>
      <c r="C329" s="150" t="s">
        <v>2166</v>
      </c>
      <c r="D329" s="148">
        <v>5</v>
      </c>
      <c r="E329" s="150" t="s">
        <v>2593</v>
      </c>
      <c r="F329" s="151" t="s">
        <v>2594</v>
      </c>
      <c r="G329" s="151" t="s">
        <v>2595</v>
      </c>
      <c r="H329" s="79" t="s">
        <v>77</v>
      </c>
      <c r="I329" s="151" t="s">
        <v>2584</v>
      </c>
      <c r="J329" s="151">
        <v>40</v>
      </c>
      <c r="K329" s="227" t="s">
        <v>79</v>
      </c>
      <c r="L329" s="79">
        <v>28000</v>
      </c>
      <c r="M329" s="79" t="s">
        <v>2585</v>
      </c>
      <c r="N329" s="79" t="s">
        <v>81</v>
      </c>
      <c r="O329" s="13" t="s">
        <v>217</v>
      </c>
      <c r="P329" s="79" t="s">
        <v>461</v>
      </c>
      <c r="Q329" s="112" t="s">
        <v>100</v>
      </c>
      <c r="R329" s="79" t="s">
        <v>108</v>
      </c>
      <c r="S329" s="79" t="s">
        <v>191</v>
      </c>
      <c r="T329" s="79" t="s">
        <v>2551</v>
      </c>
      <c r="U329" s="79" t="s">
        <v>87</v>
      </c>
      <c r="V329" s="81">
        <v>1</v>
      </c>
      <c r="W329" s="149">
        <v>750000</v>
      </c>
      <c r="X329" s="149">
        <v>50000</v>
      </c>
      <c r="Y329" s="149">
        <v>0</v>
      </c>
      <c r="Z329" s="127">
        <v>0</v>
      </c>
      <c r="AA329" s="149">
        <v>200000</v>
      </c>
      <c r="AB329" s="149">
        <v>200000</v>
      </c>
      <c r="AC329" s="149">
        <v>350000</v>
      </c>
      <c r="AD329" s="149">
        <v>0</v>
      </c>
      <c r="AE329" s="149">
        <v>0</v>
      </c>
      <c r="AF329" s="149">
        <v>0</v>
      </c>
      <c r="AG329" s="149">
        <v>0</v>
      </c>
      <c r="AH329" s="149">
        <v>0</v>
      </c>
      <c r="AI329" s="88" t="s">
        <v>88</v>
      </c>
      <c r="AJ329" s="149">
        <v>0</v>
      </c>
      <c r="AK329" s="149">
        <v>0</v>
      </c>
      <c r="AL329" s="149">
        <v>0</v>
      </c>
      <c r="AM329" s="149">
        <v>0</v>
      </c>
      <c r="AN329" s="149">
        <v>0</v>
      </c>
      <c r="AO329" s="149">
        <v>0</v>
      </c>
      <c r="AP329" s="149">
        <v>0</v>
      </c>
      <c r="AQ329" s="149">
        <v>0</v>
      </c>
      <c r="AR329" s="149">
        <v>0</v>
      </c>
      <c r="AS329" s="149">
        <v>0</v>
      </c>
      <c r="AT329" s="149">
        <v>0</v>
      </c>
      <c r="AU329" s="151"/>
      <c r="AV329" s="230">
        <f t="shared" si="525"/>
        <v>0</v>
      </c>
      <c r="AW329" s="230">
        <f t="shared" si="526"/>
        <v>0</v>
      </c>
      <c r="AX329" s="230" t="str">
        <f t="shared" si="527"/>
        <v>B5</v>
      </c>
      <c r="AY329" s="141">
        <f t="shared" si="528"/>
        <v>7</v>
      </c>
      <c r="AZ329" s="70">
        <f t="shared" si="529"/>
        <v>1</v>
      </c>
      <c r="BA329" s="70">
        <f t="shared" si="530"/>
        <v>1</v>
      </c>
      <c r="BB329" s="70">
        <f t="shared" si="531"/>
        <v>0</v>
      </c>
      <c r="BC329" s="70">
        <f t="shared" si="532"/>
        <v>1</v>
      </c>
      <c r="BD329" s="70">
        <f t="shared" si="533"/>
        <v>1</v>
      </c>
      <c r="BE329" s="70">
        <f t="shared" si="534"/>
        <v>1</v>
      </c>
      <c r="BF329" s="70">
        <f t="shared" si="535"/>
        <v>1</v>
      </c>
      <c r="BG329" s="71">
        <f t="shared" si="536"/>
        <v>0</v>
      </c>
      <c r="BH329" s="71">
        <f t="shared" si="537"/>
        <v>1</v>
      </c>
      <c r="BI329" s="71">
        <f t="shared" si="538"/>
        <v>0</v>
      </c>
      <c r="BJ329" s="71">
        <f t="shared" si="539"/>
        <v>0</v>
      </c>
      <c r="BK329" s="71">
        <f t="shared" si="540"/>
        <v>1</v>
      </c>
      <c r="BL329" s="70">
        <f t="shared" si="541"/>
        <v>1</v>
      </c>
      <c r="BM329" s="70">
        <f t="shared" si="542"/>
        <v>0</v>
      </c>
      <c r="BN329" s="70">
        <f t="shared" si="543"/>
        <v>0</v>
      </c>
      <c r="BO329" s="70">
        <f t="shared" si="544"/>
        <v>0</v>
      </c>
      <c r="BP329" s="144">
        <f t="shared" si="545"/>
        <v>0</v>
      </c>
      <c r="BQ329" s="144">
        <f t="shared" si="546"/>
        <v>0</v>
      </c>
      <c r="BR329" s="144">
        <f t="shared" si="547"/>
        <v>200000</v>
      </c>
      <c r="BS329" s="144">
        <f t="shared" si="548"/>
        <v>200000</v>
      </c>
      <c r="BT329" s="144">
        <f t="shared" si="549"/>
        <v>350000</v>
      </c>
      <c r="BU329" s="144">
        <f t="shared" si="550"/>
        <v>0</v>
      </c>
      <c r="BV329" s="144">
        <f t="shared" si="551"/>
        <v>0</v>
      </c>
      <c r="BW329" s="144">
        <f t="shared" si="552"/>
        <v>0</v>
      </c>
      <c r="BX329" s="144">
        <f t="shared" si="553"/>
        <v>0</v>
      </c>
      <c r="BY329" s="144">
        <f t="shared" si="554"/>
        <v>0</v>
      </c>
      <c r="BZ329" s="9">
        <v>0</v>
      </c>
      <c r="CA329" s="9">
        <v>0</v>
      </c>
      <c r="CB329" s="9">
        <v>0</v>
      </c>
      <c r="CC329" s="9">
        <v>0</v>
      </c>
      <c r="CD329" s="9">
        <v>0</v>
      </c>
      <c r="CE329" s="9">
        <v>0</v>
      </c>
      <c r="CF329" s="9">
        <v>0</v>
      </c>
      <c r="CG329" s="9">
        <v>0</v>
      </c>
      <c r="CH329" s="9">
        <v>0</v>
      </c>
      <c r="CI329" s="9">
        <v>0</v>
      </c>
      <c r="CJ329" s="9">
        <v>0</v>
      </c>
      <c r="CK329" s="9">
        <v>0</v>
      </c>
      <c r="CL329" s="9">
        <v>0</v>
      </c>
      <c r="CM329" s="9">
        <v>0</v>
      </c>
      <c r="CN329" s="9">
        <v>0</v>
      </c>
      <c r="CO329" s="9">
        <v>0</v>
      </c>
      <c r="CP329" s="9">
        <v>0</v>
      </c>
      <c r="CQ329" s="9">
        <v>0</v>
      </c>
      <c r="CR329" s="9">
        <v>0</v>
      </c>
      <c r="CS329" s="9">
        <v>0</v>
      </c>
      <c r="CT329" s="9">
        <v>0</v>
      </c>
      <c r="CU329" s="9">
        <v>0</v>
      </c>
      <c r="CV329" s="9">
        <v>0</v>
      </c>
      <c r="CW329" s="9">
        <v>0</v>
      </c>
      <c r="CX329" s="9">
        <v>0</v>
      </c>
      <c r="CY329" s="9">
        <v>0</v>
      </c>
      <c r="CZ329" s="9">
        <v>0</v>
      </c>
      <c r="DA329" s="9">
        <v>0</v>
      </c>
      <c r="DB329" s="9">
        <v>0</v>
      </c>
      <c r="DC329" s="9">
        <v>0</v>
      </c>
      <c r="DD329" s="9">
        <v>0</v>
      </c>
      <c r="DE329" s="9">
        <v>0</v>
      </c>
      <c r="DF329" s="9">
        <v>0</v>
      </c>
      <c r="DG329" s="144">
        <f t="shared" si="555"/>
        <v>28000</v>
      </c>
      <c r="DH329" s="144">
        <f t="shared" ref="DH329:EW329" si="564">DG329</f>
        <v>28000</v>
      </c>
      <c r="DI329" s="144">
        <f t="shared" si="564"/>
        <v>28000</v>
      </c>
      <c r="DJ329" s="144">
        <f t="shared" si="564"/>
        <v>28000</v>
      </c>
      <c r="DK329" s="144">
        <f t="shared" si="564"/>
        <v>28000</v>
      </c>
      <c r="DL329" s="144">
        <f t="shared" si="564"/>
        <v>28000</v>
      </c>
      <c r="DM329" s="144">
        <f t="shared" si="564"/>
        <v>28000</v>
      </c>
      <c r="DN329" s="144">
        <f t="shared" si="564"/>
        <v>28000</v>
      </c>
      <c r="DO329" s="144">
        <f t="shared" si="564"/>
        <v>28000</v>
      </c>
      <c r="DP329" s="144">
        <f t="shared" si="564"/>
        <v>28000</v>
      </c>
      <c r="DQ329" s="144">
        <f t="shared" si="564"/>
        <v>28000</v>
      </c>
      <c r="DR329" s="144">
        <f t="shared" si="564"/>
        <v>28000</v>
      </c>
      <c r="DS329" s="144">
        <f t="shared" si="564"/>
        <v>28000</v>
      </c>
      <c r="DT329" s="144">
        <f t="shared" si="564"/>
        <v>28000</v>
      </c>
      <c r="DU329" s="144">
        <f t="shared" si="564"/>
        <v>28000</v>
      </c>
      <c r="DV329" s="144">
        <f t="shared" si="564"/>
        <v>28000</v>
      </c>
      <c r="DW329" s="144">
        <f t="shared" si="564"/>
        <v>28000</v>
      </c>
      <c r="DX329" s="144">
        <f t="shared" si="564"/>
        <v>28000</v>
      </c>
      <c r="DY329" s="144">
        <f t="shared" si="564"/>
        <v>28000</v>
      </c>
      <c r="DZ329" s="144">
        <f t="shared" si="564"/>
        <v>28000</v>
      </c>
      <c r="EA329" s="144">
        <f t="shared" si="564"/>
        <v>28000</v>
      </c>
      <c r="EB329" s="144">
        <f t="shared" si="564"/>
        <v>28000</v>
      </c>
      <c r="EC329" s="144">
        <f t="shared" si="564"/>
        <v>28000</v>
      </c>
      <c r="ED329" s="144">
        <f t="shared" si="564"/>
        <v>28000</v>
      </c>
      <c r="EE329" s="144">
        <f t="shared" si="564"/>
        <v>28000</v>
      </c>
      <c r="EF329" s="144">
        <f t="shared" si="564"/>
        <v>28000</v>
      </c>
      <c r="EG329" s="144">
        <f t="shared" si="564"/>
        <v>28000</v>
      </c>
      <c r="EH329" s="144">
        <f t="shared" si="564"/>
        <v>28000</v>
      </c>
      <c r="EI329" s="144">
        <f t="shared" si="564"/>
        <v>28000</v>
      </c>
      <c r="EJ329" s="144">
        <f t="shared" si="564"/>
        <v>28000</v>
      </c>
      <c r="EK329" s="144">
        <f t="shared" si="564"/>
        <v>28000</v>
      </c>
      <c r="EL329" s="144">
        <f t="shared" si="564"/>
        <v>28000</v>
      </c>
      <c r="EM329" s="144">
        <f t="shared" si="564"/>
        <v>28000</v>
      </c>
      <c r="EN329" s="144">
        <f t="shared" si="564"/>
        <v>28000</v>
      </c>
      <c r="EO329" s="144">
        <f t="shared" si="564"/>
        <v>28000</v>
      </c>
      <c r="EP329" s="144">
        <f t="shared" si="564"/>
        <v>28000</v>
      </c>
      <c r="EQ329" s="144">
        <f t="shared" si="564"/>
        <v>28000</v>
      </c>
      <c r="ER329" s="144">
        <f t="shared" si="564"/>
        <v>28000</v>
      </c>
      <c r="ES329" s="144">
        <f t="shared" si="564"/>
        <v>28000</v>
      </c>
      <c r="ET329" s="144">
        <f t="shared" si="564"/>
        <v>28000</v>
      </c>
      <c r="EU329" s="144">
        <f t="shared" si="564"/>
        <v>28000</v>
      </c>
      <c r="EV329" s="144">
        <f t="shared" si="564"/>
        <v>28000</v>
      </c>
      <c r="EW329" s="144">
        <f t="shared" si="564"/>
        <v>28000</v>
      </c>
      <c r="EX329" s="147">
        <f>PV(0.05,'PV factor'!C347,,-BR329)</f>
        <v>181405.89569160997</v>
      </c>
      <c r="EY329" s="147">
        <f>PV(0.05,'PV factor'!D347,,-BS329)</f>
        <v>172767.51970629519</v>
      </c>
      <c r="EZ329" s="147">
        <f>PV(0.05,'PV factor'!E347,,-BT329)</f>
        <v>287945.86617715866</v>
      </c>
      <c r="FA329" s="147">
        <f>PV(0.05,'PV factor'!F347,,-BU329)</f>
        <v>0</v>
      </c>
      <c r="FB329" s="147">
        <f>PV(0.05,'PV factor'!G347,,-BV329)</f>
        <v>0</v>
      </c>
      <c r="FC329" s="147">
        <f>PV(0.05,'PV factor'!H347,,-BW329)</f>
        <v>0</v>
      </c>
      <c r="FD329" s="147">
        <f>PV(0.05,'PV factor'!I347,,-BX329)</f>
        <v>0</v>
      </c>
      <c r="FE329" s="147">
        <f>PV(0.05,'PV factor'!J347,,-BY329)</f>
        <v>0</v>
      </c>
      <c r="FF329" s="147">
        <f>PV(0.05,'PV factor'!K347,,-BZ329)</f>
        <v>0</v>
      </c>
      <c r="FG329" s="147">
        <f>PV(0.05,'PV factor'!L347,,-CA329)</f>
        <v>0</v>
      </c>
      <c r="FH329" s="147">
        <f>PV(0.05,'PV factor'!M347,,-CB329)</f>
        <v>0</v>
      </c>
      <c r="FI329" s="147">
        <f>PV(0.05,'PV factor'!N347,,-CC329)</f>
        <v>0</v>
      </c>
      <c r="FJ329" s="147">
        <f>PV(0.05,'PV factor'!O347,,-CD329)</f>
        <v>0</v>
      </c>
      <c r="FK329" s="147">
        <f>PV(0.05,'PV factor'!P347,,-CE329)</f>
        <v>0</v>
      </c>
      <c r="FL329" s="147">
        <f>PV(0.05,'PV factor'!Q347,,-CF329)</f>
        <v>0</v>
      </c>
      <c r="FM329" s="147">
        <f>PV(0.05,'PV factor'!R347,,-CG329)</f>
        <v>0</v>
      </c>
      <c r="FN329" s="147">
        <f>PV(0.05,'PV factor'!S347,,-CH329)</f>
        <v>0</v>
      </c>
      <c r="FO329" s="147">
        <f>PV(0.05,'PV factor'!T347,,-CI329)</f>
        <v>0</v>
      </c>
      <c r="FP329" s="147">
        <f>PV(0.05,'PV factor'!U347,,-CJ329)</f>
        <v>0</v>
      </c>
      <c r="FQ329" s="147">
        <f>PV(0.05,'PV factor'!V347,,-CK329)</f>
        <v>0</v>
      </c>
      <c r="FR329" s="147">
        <f>PV(0.05,'PV factor'!W347,,-CL329)</f>
        <v>0</v>
      </c>
      <c r="FS329" s="147">
        <f>PV(0.05,'PV factor'!X347,,-CM329)</f>
        <v>0</v>
      </c>
      <c r="FT329" s="147">
        <f>PV(0.05,'PV factor'!Y347,,-CN329)</f>
        <v>0</v>
      </c>
      <c r="FU329" s="147">
        <f>PV(0.05,'PV factor'!Z347,,-CO329)</f>
        <v>0</v>
      </c>
      <c r="FV329" s="147">
        <f>PV(0.05,'PV factor'!AA347,,-CP329)</f>
        <v>0</v>
      </c>
      <c r="FW329" s="147">
        <f>PV(0.05,'PV factor'!AB347,,-CQ329)</f>
        <v>0</v>
      </c>
      <c r="FX329" s="147">
        <f>PV(0.05,'PV factor'!AC347,,-CR329)</f>
        <v>0</v>
      </c>
      <c r="FY329" s="147">
        <f>PV(0.05,'PV factor'!AD347,,-CS329)</f>
        <v>0</v>
      </c>
      <c r="FZ329" s="147">
        <f>PV(0.05,'PV factor'!AE347,,-CT329)</f>
        <v>0</v>
      </c>
      <c r="GA329" s="147">
        <f>PV(0.05,'PV factor'!AF347,,-CU329)</f>
        <v>0</v>
      </c>
      <c r="GB329" s="147">
        <f>PV(0.05,'PV factor'!AG347,,-CV329)</f>
        <v>0</v>
      </c>
      <c r="GC329" s="147">
        <f>PV(0.05,'PV factor'!AH347,,-CW329)</f>
        <v>0</v>
      </c>
      <c r="GD329" s="147">
        <f>PV(0.05,'PV factor'!AI347,,-CX329)</f>
        <v>0</v>
      </c>
      <c r="GE329" s="147">
        <f>PV(0.05,'PV factor'!AJ347,,-CY329)</f>
        <v>0</v>
      </c>
      <c r="GF329" s="147">
        <f>PV(0.05,'PV factor'!AK347,,-CZ329)</f>
        <v>0</v>
      </c>
      <c r="GG329" s="147">
        <f>PV(0.05,'PV factor'!AL347,,-DA329)</f>
        <v>0</v>
      </c>
      <c r="GH329" s="147">
        <f>PV(0.05,'PV factor'!AM347,,-DB329)</f>
        <v>0</v>
      </c>
      <c r="GI329" s="147">
        <f>PV(0.05,'PV factor'!AN347,,-DC329)</f>
        <v>0</v>
      </c>
      <c r="GJ329" s="147">
        <f>PV(0.05,'PV factor'!AO347,,-DD329)</f>
        <v>0</v>
      </c>
      <c r="GK329" s="147">
        <f>PV(0.05,'PV factor'!AP347,,-DE329)</f>
        <v>0</v>
      </c>
      <c r="GL329" s="147">
        <f>PV(0.05,'PV factor'!C347,,-DI329)</f>
        <v>25396.825396825396</v>
      </c>
      <c r="GM329" s="147">
        <f>PV(0.05,'PV factor'!D347,,-DJ329)</f>
        <v>24187.452758881329</v>
      </c>
      <c r="GN329" s="147">
        <f>PV(0.05,'PV factor'!E347,,-DK329)</f>
        <v>23035.669294172694</v>
      </c>
      <c r="GO329" s="147">
        <f>PV(0.05,'PV factor'!F347,,-DL329)</f>
        <v>21938.73266111685</v>
      </c>
      <c r="GP329" s="147">
        <f>PV(0.05,'PV factor'!G347,,-DM329)</f>
        <v>20894.031105825576</v>
      </c>
      <c r="GQ329" s="147">
        <f>PV(0.05,'PV factor'!H347,,-DN329)</f>
        <v>19899.077243643402</v>
      </c>
      <c r="GR329" s="147">
        <f>PV(0.05,'PV factor'!I347,,-DO329)</f>
        <v>18951.502136803239</v>
      </c>
      <c r="GS329" s="147">
        <f>PV(0.05,'PV factor'!J347,,-DP329)</f>
        <v>18049.049654098322</v>
      </c>
      <c r="GT329" s="147">
        <f>PV(0.05,'PV factor'!K347,,-DQ329)</f>
        <v>17189.57109914126</v>
      </c>
      <c r="GU329" s="147">
        <f>PV(0.05,'PV factor'!L347,,-DR329)</f>
        <v>16371.020094420248</v>
      </c>
      <c r="GV329" s="147">
        <f>PV(0.05,'PV factor'!M347,,-DS329)</f>
        <v>15591.447708971666</v>
      </c>
      <c r="GW329" s="147">
        <f>PV(0.05,'PV factor'!N347,,-DT329)</f>
        <v>14848.99781806825</v>
      </c>
      <c r="GX329" s="147">
        <f>PV(0.05,'PV factor'!O347,,-DU329)</f>
        <v>14141.902683874529</v>
      </c>
      <c r="GY329" s="147">
        <f>PV(0.05,'PV factor'!P347,,-DV329)</f>
        <v>13468.478746547165</v>
      </c>
      <c r="GZ329" s="147">
        <f>PV(0.05,'PV factor'!Q347,,-DW329)</f>
        <v>12827.122615759206</v>
      </c>
      <c r="HA329" s="147">
        <f>PV(0.05,'PV factor'!R347,,-DX329)</f>
        <v>12216.307253104003</v>
      </c>
      <c r="HB329" s="147">
        <f>PV(0.05,'PV factor'!S347,,-DY329)</f>
        <v>11634.578336289527</v>
      </c>
      <c r="HC329" s="147">
        <f>PV(0.05,'PV factor'!T347,,-DZ329)</f>
        <v>11080.550796466217</v>
      </c>
      <c r="HD329" s="147">
        <f>PV(0.05,'PV factor'!U347,,-EA329)</f>
        <v>10552.905520444017</v>
      </c>
      <c r="HE329" s="147">
        <f>PV(0.05,'PV factor'!V347,,-EB329)</f>
        <v>10050.386209946682</v>
      </c>
      <c r="HF329" s="147">
        <f>PV(0.05,'PV factor'!W347,,-EC329)</f>
        <v>9571.796390425412</v>
      </c>
      <c r="HG329" s="147">
        <f>PV(0.05,'PV factor'!X347,,-ED329)</f>
        <v>9115.9965623099142</v>
      </c>
      <c r="HH329" s="147">
        <f>PV(0.05,'PV factor'!Y347,,-EE329)</f>
        <v>8681.9014879142069</v>
      </c>
      <c r="HI329" s="147">
        <f>PV(0.05,'PV factor'!Z347,,-EF329)</f>
        <v>8268.4776075373393</v>
      </c>
      <c r="HJ329" s="147">
        <f>PV(0.05,'PV factor'!AA347,,-EG329)</f>
        <v>7874.7405786069894</v>
      </c>
      <c r="HK329" s="147">
        <f>PV(0.05,'PV factor'!AB347,,-EH329)</f>
        <v>7499.752932006656</v>
      </c>
      <c r="HL329" s="147">
        <f>PV(0.05,'PV factor'!AC347,,-EI329)</f>
        <v>7142.6218400063399</v>
      </c>
      <c r="HM329" s="147">
        <f>PV(0.05,'PV factor'!AD347,,-EJ329)</f>
        <v>6802.4969904822274</v>
      </c>
      <c r="HN329" s="147">
        <f>PV(0.05,'PV factor'!AE347,,-EK329)</f>
        <v>6478.5685623640284</v>
      </c>
      <c r="HO329" s="147">
        <f>PV(0.05,'PV factor'!AF347,,-EL329)</f>
        <v>6170.0652974895484</v>
      </c>
      <c r="HP329" s="147">
        <f>PV(0.05,'PV factor'!AG347,,-EM329)</f>
        <v>5876.2526642757603</v>
      </c>
      <c r="HQ329" s="147">
        <f>PV(0.05,'PV factor'!AH347,,-EN329)</f>
        <v>5596.4311088340573</v>
      </c>
      <c r="HR329" s="147">
        <f>PV(0.05,'PV factor'!AI347,,-EO329)</f>
        <v>5329.9343893657697</v>
      </c>
      <c r="HS329" s="147">
        <f>PV(0.05,'PV factor'!AJ347,,-EP329)</f>
        <v>5076.1279898721605</v>
      </c>
      <c r="HT329" s="147">
        <f>PV(0.05,'PV factor'!AK347,,-EQ329)</f>
        <v>4834.4076094020584</v>
      </c>
      <c r="HU329" s="147">
        <f>PV(0.05,'PV factor'!AL347,,-ER329)</f>
        <v>4604.197723240055</v>
      </c>
      <c r="HV329" s="147">
        <f>PV(0.05,'PV factor'!AM347,,-ES329)</f>
        <v>4384.9502126095767</v>
      </c>
      <c r="HW329" s="147">
        <f>PV(0.05,'PV factor'!AN347,,-ET329)</f>
        <v>4176.143059628168</v>
      </c>
      <c r="HX329" s="147">
        <f>PV(0.05,'PV factor'!AO347,,-EU329)</f>
        <v>3977.2791044077794</v>
      </c>
      <c r="HY329" s="147">
        <f>PV(0.05,'PV factor'!AP347,,-EV329)</f>
        <v>3787.8848613407417</v>
      </c>
      <c r="HZ329" s="147">
        <f t="shared" si="557"/>
        <v>642119.28157506383</v>
      </c>
      <c r="IA329" s="147">
        <f t="shared" si="558"/>
        <v>457575.63610651839</v>
      </c>
      <c r="IB329" s="401">
        <f t="shared" si="559"/>
        <v>0.71260223643202925</v>
      </c>
    </row>
    <row r="330" spans="1:236" s="181" customFormat="1" ht="90" customHeight="1" x14ac:dyDescent="0.25">
      <c r="A330" s="242" t="s">
        <v>1912</v>
      </c>
      <c r="B330" s="195" t="s">
        <v>1913</v>
      </c>
      <c r="C330" s="195" t="s">
        <v>1991</v>
      </c>
      <c r="D330" s="115">
        <v>14</v>
      </c>
      <c r="E330" s="195" t="s">
        <v>1992</v>
      </c>
      <c r="F330" s="113" t="s">
        <v>1993</v>
      </c>
      <c r="G330" s="113" t="s">
        <v>1994</v>
      </c>
      <c r="H330" s="112" t="s">
        <v>77</v>
      </c>
      <c r="I330" s="113" t="s">
        <v>1963</v>
      </c>
      <c r="J330" s="113">
        <v>5</v>
      </c>
      <c r="K330" s="95" t="s">
        <v>206</v>
      </c>
      <c r="L330" s="112">
        <v>1500</v>
      </c>
      <c r="M330" s="112" t="s">
        <v>1995</v>
      </c>
      <c r="N330" s="112" t="s">
        <v>81</v>
      </c>
      <c r="O330" s="112" t="s">
        <v>82</v>
      </c>
      <c r="P330" s="112" t="s">
        <v>124</v>
      </c>
      <c r="Q330" s="112" t="s">
        <v>100</v>
      </c>
      <c r="R330" s="112" t="s">
        <v>108</v>
      </c>
      <c r="S330" s="112" t="s">
        <v>99</v>
      </c>
      <c r="T330" s="112" t="s">
        <v>1918</v>
      </c>
      <c r="U330" s="112" t="s">
        <v>100</v>
      </c>
      <c r="V330" s="201">
        <v>1</v>
      </c>
      <c r="W330" s="286">
        <v>34000</v>
      </c>
      <c r="X330" s="286">
        <v>0</v>
      </c>
      <c r="Y330" s="286">
        <v>0</v>
      </c>
      <c r="Z330" s="286">
        <v>0</v>
      </c>
      <c r="AA330" s="286">
        <v>34000</v>
      </c>
      <c r="AB330" s="286">
        <v>0</v>
      </c>
      <c r="AC330" s="286">
        <v>0</v>
      </c>
      <c r="AD330" s="286">
        <v>0</v>
      </c>
      <c r="AE330" s="286">
        <v>0</v>
      </c>
      <c r="AF330" s="286">
        <v>0</v>
      </c>
      <c r="AG330" s="286">
        <v>0</v>
      </c>
      <c r="AH330" s="286">
        <v>0</v>
      </c>
      <c r="AI330" s="112" t="s">
        <v>88</v>
      </c>
      <c r="AJ330" s="286">
        <v>0</v>
      </c>
      <c r="AK330" s="286">
        <v>0</v>
      </c>
      <c r="AL330" s="286">
        <v>0</v>
      </c>
      <c r="AM330" s="286">
        <v>0</v>
      </c>
      <c r="AN330" s="286">
        <v>0</v>
      </c>
      <c r="AO330" s="286">
        <v>0</v>
      </c>
      <c r="AP330" s="286">
        <v>0</v>
      </c>
      <c r="AQ330" s="286">
        <v>0</v>
      </c>
      <c r="AR330" s="286">
        <v>0</v>
      </c>
      <c r="AS330" s="286">
        <v>0</v>
      </c>
      <c r="AT330" s="286">
        <v>0</v>
      </c>
      <c r="AU330" s="113"/>
      <c r="AV330" s="230">
        <f t="shared" si="525"/>
        <v>1</v>
      </c>
      <c r="AW330" s="230">
        <f t="shared" si="526"/>
        <v>0</v>
      </c>
      <c r="AX330" s="230" t="str">
        <f t="shared" si="527"/>
        <v>D3</v>
      </c>
      <c r="AY330" s="141">
        <f t="shared" si="528"/>
        <v>9</v>
      </c>
      <c r="AZ330" s="70">
        <f t="shared" si="529"/>
        <v>1</v>
      </c>
      <c r="BA330" s="70">
        <f t="shared" si="530"/>
        <v>1</v>
      </c>
      <c r="BB330" s="70">
        <f t="shared" si="531"/>
        <v>1</v>
      </c>
      <c r="BC330" s="70">
        <f t="shared" si="532"/>
        <v>1</v>
      </c>
      <c r="BD330" s="70">
        <f t="shared" si="533"/>
        <v>1</v>
      </c>
      <c r="BE330" s="70">
        <f t="shared" si="534"/>
        <v>1</v>
      </c>
      <c r="BF330" s="70">
        <f t="shared" si="535"/>
        <v>1</v>
      </c>
      <c r="BG330" s="71">
        <f t="shared" si="536"/>
        <v>0</v>
      </c>
      <c r="BH330" s="71">
        <f t="shared" si="537"/>
        <v>1</v>
      </c>
      <c r="BI330" s="71">
        <f t="shared" si="538"/>
        <v>0</v>
      </c>
      <c r="BJ330" s="71">
        <f t="shared" si="539"/>
        <v>0</v>
      </c>
      <c r="BK330" s="71">
        <f t="shared" si="540"/>
        <v>1</v>
      </c>
      <c r="BL330" s="70">
        <f t="shared" si="541"/>
        <v>1</v>
      </c>
      <c r="BM330" s="70">
        <f t="shared" si="542"/>
        <v>1</v>
      </c>
      <c r="BN330" s="70">
        <f t="shared" si="543"/>
        <v>0</v>
      </c>
      <c r="BO330" s="70">
        <f t="shared" si="544"/>
        <v>1</v>
      </c>
      <c r="BP330" s="144">
        <f t="shared" si="545"/>
        <v>0</v>
      </c>
      <c r="BQ330" s="144">
        <f t="shared" si="546"/>
        <v>0</v>
      </c>
      <c r="BR330" s="144">
        <f t="shared" si="547"/>
        <v>34000</v>
      </c>
      <c r="BS330" s="144">
        <f t="shared" si="548"/>
        <v>0</v>
      </c>
      <c r="BT330" s="144">
        <f t="shared" si="549"/>
        <v>0</v>
      </c>
      <c r="BU330" s="144">
        <f t="shared" si="550"/>
        <v>0</v>
      </c>
      <c r="BV330" s="144">
        <f t="shared" si="551"/>
        <v>0</v>
      </c>
      <c r="BW330" s="144">
        <f t="shared" si="552"/>
        <v>0</v>
      </c>
      <c r="BX330" s="144">
        <f t="shared" si="553"/>
        <v>0</v>
      </c>
      <c r="BY330" s="144">
        <f t="shared" si="554"/>
        <v>0</v>
      </c>
      <c r="BZ330" s="9">
        <v>0</v>
      </c>
      <c r="CA330" s="9">
        <v>0</v>
      </c>
      <c r="CB330" s="9">
        <v>0</v>
      </c>
      <c r="CC330" s="9">
        <v>0</v>
      </c>
      <c r="CD330" s="9">
        <v>0</v>
      </c>
      <c r="CE330" s="9">
        <v>0</v>
      </c>
      <c r="CF330" s="9">
        <v>0</v>
      </c>
      <c r="CG330" s="9">
        <v>0</v>
      </c>
      <c r="CH330" s="9">
        <v>0</v>
      </c>
      <c r="CI330" s="9">
        <v>0</v>
      </c>
      <c r="CJ330" s="9">
        <v>0</v>
      </c>
      <c r="CK330" s="9">
        <v>0</v>
      </c>
      <c r="CL330" s="9">
        <v>0</v>
      </c>
      <c r="CM330" s="9">
        <v>0</v>
      </c>
      <c r="CN330" s="9">
        <v>0</v>
      </c>
      <c r="CO330" s="9">
        <v>0</v>
      </c>
      <c r="CP330" s="9">
        <v>0</v>
      </c>
      <c r="CQ330" s="9">
        <v>0</v>
      </c>
      <c r="CR330" s="9">
        <v>0</v>
      </c>
      <c r="CS330" s="9">
        <v>0</v>
      </c>
      <c r="CT330" s="9">
        <v>0</v>
      </c>
      <c r="CU330" s="9">
        <v>0</v>
      </c>
      <c r="CV330" s="9">
        <v>0</v>
      </c>
      <c r="CW330" s="9">
        <v>0</v>
      </c>
      <c r="CX330" s="9">
        <v>0</v>
      </c>
      <c r="CY330" s="9">
        <v>0</v>
      </c>
      <c r="CZ330" s="9">
        <v>0</v>
      </c>
      <c r="DA330" s="9">
        <v>0</v>
      </c>
      <c r="DB330" s="9">
        <v>0</v>
      </c>
      <c r="DC330" s="9">
        <v>0</v>
      </c>
      <c r="DD330" s="9">
        <v>0</v>
      </c>
      <c r="DE330" s="9">
        <v>0</v>
      </c>
      <c r="DF330" s="9">
        <v>0</v>
      </c>
      <c r="DG330" s="144">
        <f t="shared" si="555"/>
        <v>1500</v>
      </c>
      <c r="DH330" s="144">
        <f t="shared" ref="DH330:EW330" si="565">DG330</f>
        <v>1500</v>
      </c>
      <c r="DI330" s="144">
        <f t="shared" si="565"/>
        <v>1500</v>
      </c>
      <c r="DJ330" s="144">
        <f t="shared" si="565"/>
        <v>1500</v>
      </c>
      <c r="DK330" s="144">
        <f t="shared" si="565"/>
        <v>1500</v>
      </c>
      <c r="DL330" s="144">
        <f t="shared" si="565"/>
        <v>1500</v>
      </c>
      <c r="DM330" s="144">
        <f t="shared" si="565"/>
        <v>1500</v>
      </c>
      <c r="DN330" s="144">
        <f t="shared" si="565"/>
        <v>1500</v>
      </c>
      <c r="DO330" s="144">
        <f t="shared" si="565"/>
        <v>1500</v>
      </c>
      <c r="DP330" s="144">
        <f t="shared" si="565"/>
        <v>1500</v>
      </c>
      <c r="DQ330" s="144">
        <f t="shared" si="565"/>
        <v>1500</v>
      </c>
      <c r="DR330" s="144">
        <f t="shared" si="565"/>
        <v>1500</v>
      </c>
      <c r="DS330" s="144">
        <f t="shared" si="565"/>
        <v>1500</v>
      </c>
      <c r="DT330" s="144">
        <f t="shared" si="565"/>
        <v>1500</v>
      </c>
      <c r="DU330" s="144">
        <f t="shared" si="565"/>
        <v>1500</v>
      </c>
      <c r="DV330" s="144">
        <f t="shared" si="565"/>
        <v>1500</v>
      </c>
      <c r="DW330" s="144">
        <f t="shared" si="565"/>
        <v>1500</v>
      </c>
      <c r="DX330" s="144">
        <f t="shared" si="565"/>
        <v>1500</v>
      </c>
      <c r="DY330" s="144">
        <f t="shared" si="565"/>
        <v>1500</v>
      </c>
      <c r="DZ330" s="144">
        <f t="shared" si="565"/>
        <v>1500</v>
      </c>
      <c r="EA330" s="144">
        <f t="shared" si="565"/>
        <v>1500</v>
      </c>
      <c r="EB330" s="144">
        <f t="shared" si="565"/>
        <v>1500</v>
      </c>
      <c r="EC330" s="144">
        <f t="shared" si="565"/>
        <v>1500</v>
      </c>
      <c r="ED330" s="144">
        <f t="shared" si="565"/>
        <v>1500</v>
      </c>
      <c r="EE330" s="144">
        <f t="shared" si="565"/>
        <v>1500</v>
      </c>
      <c r="EF330" s="144">
        <f t="shared" si="565"/>
        <v>1500</v>
      </c>
      <c r="EG330" s="144">
        <f t="shared" si="565"/>
        <v>1500</v>
      </c>
      <c r="EH330" s="144">
        <f t="shared" si="565"/>
        <v>1500</v>
      </c>
      <c r="EI330" s="144">
        <f t="shared" si="565"/>
        <v>1500</v>
      </c>
      <c r="EJ330" s="144">
        <f t="shared" si="565"/>
        <v>1500</v>
      </c>
      <c r="EK330" s="144">
        <f t="shared" si="565"/>
        <v>1500</v>
      </c>
      <c r="EL330" s="144">
        <f t="shared" si="565"/>
        <v>1500</v>
      </c>
      <c r="EM330" s="144">
        <f t="shared" si="565"/>
        <v>1500</v>
      </c>
      <c r="EN330" s="144">
        <f t="shared" si="565"/>
        <v>1500</v>
      </c>
      <c r="EO330" s="144">
        <f t="shared" si="565"/>
        <v>1500</v>
      </c>
      <c r="EP330" s="144">
        <f t="shared" si="565"/>
        <v>1500</v>
      </c>
      <c r="EQ330" s="144">
        <f t="shared" si="565"/>
        <v>1500</v>
      </c>
      <c r="ER330" s="144">
        <f t="shared" si="565"/>
        <v>1500</v>
      </c>
      <c r="ES330" s="144">
        <f t="shared" si="565"/>
        <v>1500</v>
      </c>
      <c r="ET330" s="144">
        <f t="shared" si="565"/>
        <v>1500</v>
      </c>
      <c r="EU330" s="144">
        <f t="shared" si="565"/>
        <v>1500</v>
      </c>
      <c r="EV330" s="144">
        <f t="shared" si="565"/>
        <v>1500</v>
      </c>
      <c r="EW330" s="144">
        <f t="shared" si="565"/>
        <v>1500</v>
      </c>
      <c r="EX330" s="147">
        <f>PV(0.05,'PV factor'!C309,,-BR330)</f>
        <v>30839.002267573695</v>
      </c>
      <c r="EY330" s="147">
        <f>PV(0.05,'PV factor'!D309,,-BS330)</f>
        <v>0</v>
      </c>
      <c r="EZ330" s="147">
        <f>PV(0.05,'PV factor'!E309,,-BT330)</f>
        <v>0</v>
      </c>
      <c r="FA330" s="147">
        <f>PV(0.05,'PV factor'!F309,,-BU330)</f>
        <v>0</v>
      </c>
      <c r="FB330" s="147">
        <f>PV(0.05,'PV factor'!G309,,-BV330)</f>
        <v>0</v>
      </c>
      <c r="FC330" s="147">
        <f>PV(0.05,'PV factor'!H309,,-BW330)</f>
        <v>0</v>
      </c>
      <c r="FD330" s="147">
        <f>PV(0.05,'PV factor'!I309,,-BX330)</f>
        <v>0</v>
      </c>
      <c r="FE330" s="147">
        <f>PV(0.05,'PV factor'!J309,,-BY330)</f>
        <v>0</v>
      </c>
      <c r="FF330" s="147">
        <f>PV(0.05,'PV factor'!K309,,-BZ330)</f>
        <v>0</v>
      </c>
      <c r="FG330" s="147">
        <f>PV(0.05,'PV factor'!L309,,-CA330)</f>
        <v>0</v>
      </c>
      <c r="FH330" s="147">
        <f>PV(0.05,'PV factor'!M309,,-CB330)</f>
        <v>0</v>
      </c>
      <c r="FI330" s="147">
        <f>PV(0.05,'PV factor'!N309,,-CC330)</f>
        <v>0</v>
      </c>
      <c r="FJ330" s="147">
        <f>PV(0.05,'PV factor'!O309,,-CD330)</f>
        <v>0</v>
      </c>
      <c r="FK330" s="147">
        <f>PV(0.05,'PV factor'!P309,,-CE330)</f>
        <v>0</v>
      </c>
      <c r="FL330" s="147">
        <f>PV(0.05,'PV factor'!Q309,,-CF330)</f>
        <v>0</v>
      </c>
      <c r="FM330" s="147">
        <f>PV(0.05,'PV factor'!R309,,-CG330)</f>
        <v>0</v>
      </c>
      <c r="FN330" s="147">
        <f>PV(0.05,'PV factor'!S309,,-CH330)</f>
        <v>0</v>
      </c>
      <c r="FO330" s="147">
        <f>PV(0.05,'PV factor'!T309,,-CI330)</f>
        <v>0</v>
      </c>
      <c r="FP330" s="147">
        <f>PV(0.05,'PV factor'!U309,,-CJ330)</f>
        <v>0</v>
      </c>
      <c r="FQ330" s="147">
        <f>PV(0.05,'PV factor'!V309,,-CK330)</f>
        <v>0</v>
      </c>
      <c r="FR330" s="147">
        <f>PV(0.05,'PV factor'!W309,,-CL330)</f>
        <v>0</v>
      </c>
      <c r="FS330" s="147">
        <f>PV(0.05,'PV factor'!X309,,-CM330)</f>
        <v>0</v>
      </c>
      <c r="FT330" s="147">
        <f>PV(0.05,'PV factor'!Y309,,-CN330)</f>
        <v>0</v>
      </c>
      <c r="FU330" s="147">
        <f>PV(0.05,'PV factor'!Z309,,-CO330)</f>
        <v>0</v>
      </c>
      <c r="FV330" s="147">
        <f>PV(0.05,'PV factor'!AA309,,-CP330)</f>
        <v>0</v>
      </c>
      <c r="FW330" s="147">
        <f>PV(0.05,'PV factor'!AB309,,-CQ330)</f>
        <v>0</v>
      </c>
      <c r="FX330" s="147">
        <f>PV(0.05,'PV factor'!AC309,,-CR330)</f>
        <v>0</v>
      </c>
      <c r="FY330" s="147">
        <f>PV(0.05,'PV factor'!AD309,,-CS330)</f>
        <v>0</v>
      </c>
      <c r="FZ330" s="147">
        <f>PV(0.05,'PV factor'!AE309,,-CT330)</f>
        <v>0</v>
      </c>
      <c r="GA330" s="147">
        <f>PV(0.05,'PV factor'!AF309,,-CU330)</f>
        <v>0</v>
      </c>
      <c r="GB330" s="147">
        <f>PV(0.05,'PV factor'!AG309,,-CV330)</f>
        <v>0</v>
      </c>
      <c r="GC330" s="147">
        <f>PV(0.05,'PV factor'!AH309,,-CW330)</f>
        <v>0</v>
      </c>
      <c r="GD330" s="147">
        <f>PV(0.05,'PV factor'!AI309,,-CX330)</f>
        <v>0</v>
      </c>
      <c r="GE330" s="147">
        <f>PV(0.05,'PV factor'!AJ309,,-CY330)</f>
        <v>0</v>
      </c>
      <c r="GF330" s="147">
        <f>PV(0.05,'PV factor'!AK309,,-CZ330)</f>
        <v>0</v>
      </c>
      <c r="GG330" s="147">
        <f>PV(0.05,'PV factor'!AL309,,-DA330)</f>
        <v>0</v>
      </c>
      <c r="GH330" s="147">
        <f>PV(0.05,'PV factor'!AM309,,-DB330)</f>
        <v>0</v>
      </c>
      <c r="GI330" s="147">
        <f>PV(0.05,'PV factor'!AN309,,-DC330)</f>
        <v>0</v>
      </c>
      <c r="GJ330" s="147">
        <f>PV(0.05,'PV factor'!AO309,,-DD330)</f>
        <v>0</v>
      </c>
      <c r="GK330" s="147">
        <f>PV(0.05,'PV factor'!AP309,,-DE330)</f>
        <v>0</v>
      </c>
      <c r="GL330" s="147">
        <f>PV(0.05,'PV factor'!C309,,-DI330)</f>
        <v>1360.5442176870747</v>
      </c>
      <c r="GM330" s="147">
        <f>PV(0.05,'PV factor'!D309,,-DJ330)</f>
        <v>1295.756397797214</v>
      </c>
      <c r="GN330" s="147">
        <f>PV(0.05,'PV factor'!E309,,-DK330)</f>
        <v>1234.0537121878231</v>
      </c>
      <c r="GO330" s="147">
        <f>PV(0.05,'PV factor'!F309,,-DL330)</f>
        <v>1175.2892497026885</v>
      </c>
      <c r="GP330" s="147">
        <f>PV(0.05,'PV factor'!G309,,-DM330)</f>
        <v>1119.3230949549416</v>
      </c>
      <c r="GQ330" s="147">
        <f>PV(0.05,'PV factor'!H309,,-DN330)</f>
        <v>1066.0219951951822</v>
      </c>
      <c r="GR330" s="147">
        <f>PV(0.05,'PV factor'!I309,,-DO330)</f>
        <v>1015.2590430430307</v>
      </c>
      <c r="GS330" s="147">
        <f>PV(0.05,'PV factor'!J309,,-DP330)</f>
        <v>966.91337432669593</v>
      </c>
      <c r="GT330" s="147">
        <f>PV(0.05,'PV factor'!K309,,-DQ330)</f>
        <v>920.86988031113901</v>
      </c>
      <c r="GU330" s="147">
        <f>PV(0.05,'PV factor'!L309,,-DR330)</f>
        <v>877.01893362965609</v>
      </c>
      <c r="GV330" s="147">
        <f>PV(0.05,'PV factor'!M309,,-DS330)</f>
        <v>835.25612726633926</v>
      </c>
      <c r="GW330" s="147">
        <f>PV(0.05,'PV factor'!N309,,-DT330)</f>
        <v>795.48202596794204</v>
      </c>
      <c r="GX330" s="147">
        <f>PV(0.05,'PV factor'!O309,,-DU330)</f>
        <v>757.60192949327825</v>
      </c>
      <c r="GY330" s="147">
        <f>PV(0.05,'PV factor'!P309,,-DV330)</f>
        <v>721.52564713645529</v>
      </c>
      <c r="GZ330" s="147">
        <f>PV(0.05,'PV factor'!Q309,,-DW330)</f>
        <v>687.16728298710029</v>
      </c>
      <c r="HA330" s="147">
        <f>PV(0.05,'PV factor'!R309,,-DX330)</f>
        <v>654.44503141628593</v>
      </c>
      <c r="HB330" s="147">
        <f>PV(0.05,'PV factor'!S309,,-DY330)</f>
        <v>623.28098230122475</v>
      </c>
      <c r="HC330" s="147">
        <f>PV(0.05,'PV factor'!T309,,-DZ330)</f>
        <v>593.60093552497597</v>
      </c>
      <c r="HD330" s="147">
        <f>PV(0.05,'PV factor'!U309,,-EA330)</f>
        <v>565.33422430950088</v>
      </c>
      <c r="HE330" s="147">
        <f>PV(0.05,'PV factor'!V309,,-EB330)</f>
        <v>538.41354696142946</v>
      </c>
      <c r="HF330" s="147">
        <f>PV(0.05,'PV factor'!W309,,-EC330)</f>
        <v>512.77480662993287</v>
      </c>
      <c r="HG330" s="147">
        <f>PV(0.05,'PV factor'!X309,,-ED330)</f>
        <v>488.356958695174</v>
      </c>
      <c r="HH330" s="147">
        <f>PV(0.05,'PV factor'!Y309,,-EE330)</f>
        <v>465.10186542397531</v>
      </c>
      <c r="HI330" s="147">
        <f>PV(0.05,'PV factor'!Z309,,-EF330)</f>
        <v>442.95415754664316</v>
      </c>
      <c r="HJ330" s="147">
        <f>PV(0.05,'PV factor'!AA309,,-EG330)</f>
        <v>421.86110242537444</v>
      </c>
      <c r="HK330" s="147">
        <f>PV(0.05,'PV factor'!AB309,,-EH330)</f>
        <v>401.77247850035656</v>
      </c>
      <c r="HL330" s="147">
        <f>PV(0.05,'PV factor'!AC309,,-EI330)</f>
        <v>382.64045571462532</v>
      </c>
      <c r="HM330" s="147">
        <f>PV(0.05,'PV factor'!AD309,,-EJ330)</f>
        <v>364.41948163297644</v>
      </c>
      <c r="HN330" s="147">
        <f>PV(0.05,'PV factor'!AE309,,-EK330)</f>
        <v>347.06617298378723</v>
      </c>
      <c r="HO330" s="147">
        <f>PV(0.05,'PV factor'!AF309,,-EL330)</f>
        <v>330.5392123655115</v>
      </c>
      <c r="HP330" s="147">
        <f>PV(0.05,'PV factor'!AG309,,-EM330)</f>
        <v>314.79924987191572</v>
      </c>
      <c r="HQ330" s="147">
        <f>PV(0.05,'PV factor'!AH309,,-EN330)</f>
        <v>299.80880940182453</v>
      </c>
      <c r="HR330" s="147">
        <f>PV(0.05,'PV factor'!AI309,,-EO330)</f>
        <v>285.53219943030905</v>
      </c>
      <c r="HS330" s="147">
        <f>PV(0.05,'PV factor'!AJ309,,-EP330)</f>
        <v>271.93542802886572</v>
      </c>
      <c r="HT330" s="147">
        <f>PV(0.05,'PV factor'!AK309,,-EQ330)</f>
        <v>258.98612193225313</v>
      </c>
      <c r="HU330" s="147">
        <f>PV(0.05,'PV factor'!AL309,,-ER330)</f>
        <v>246.65344945928865</v>
      </c>
      <c r="HV330" s="147">
        <f>PV(0.05,'PV factor'!AM309,,-ES330)</f>
        <v>234.90804710408449</v>
      </c>
      <c r="HW330" s="147">
        <f>PV(0.05,'PV factor'!AN309,,-ET330)</f>
        <v>223.72194962293756</v>
      </c>
      <c r="HX330" s="147">
        <f>PV(0.05,'PV factor'!AO309,,-EU330)</f>
        <v>213.06852345041673</v>
      </c>
      <c r="HY330" s="147">
        <f>PV(0.05,'PV factor'!AP309,,-EV330)</f>
        <v>202.92240328611118</v>
      </c>
      <c r="HZ330" s="147">
        <f t="shared" si="557"/>
        <v>30839.002267573695</v>
      </c>
      <c r="IA330" s="147">
        <f t="shared" si="558"/>
        <v>6184.9666723297423</v>
      </c>
      <c r="IB330" s="401">
        <f t="shared" si="559"/>
        <v>0.20055663988951591</v>
      </c>
    </row>
    <row r="331" spans="1:236" s="181" customFormat="1" ht="90" customHeight="1" x14ac:dyDescent="0.25">
      <c r="A331" s="161" t="s">
        <v>3062</v>
      </c>
      <c r="B331" s="150" t="s">
        <v>3063</v>
      </c>
      <c r="C331" s="150" t="s">
        <v>3425</v>
      </c>
      <c r="D331" s="165">
        <v>19</v>
      </c>
      <c r="E331" s="150" t="s">
        <v>3153</v>
      </c>
      <c r="F331" s="151" t="s">
        <v>3154</v>
      </c>
      <c r="G331" s="160" t="s">
        <v>3155</v>
      </c>
      <c r="H331" s="79" t="s">
        <v>77</v>
      </c>
      <c r="I331" s="151" t="s">
        <v>3156</v>
      </c>
      <c r="J331" s="151">
        <v>10</v>
      </c>
      <c r="K331" s="227" t="s">
        <v>94</v>
      </c>
      <c r="L331" s="79">
        <v>9684</v>
      </c>
      <c r="M331" s="79" t="s">
        <v>3157</v>
      </c>
      <c r="N331" s="79" t="s">
        <v>147</v>
      </c>
      <c r="O331" s="73" t="s">
        <v>106</v>
      </c>
      <c r="P331" s="79" t="s">
        <v>293</v>
      </c>
      <c r="Q331" s="112" t="s">
        <v>100</v>
      </c>
      <c r="R331" s="79" t="s">
        <v>108</v>
      </c>
      <c r="S331" s="79" t="s">
        <v>99</v>
      </c>
      <c r="T331" s="79" t="s">
        <v>3070</v>
      </c>
      <c r="U331" s="79" t="s">
        <v>100</v>
      </c>
      <c r="V331" s="81">
        <v>1</v>
      </c>
      <c r="W331" s="162">
        <v>797357</v>
      </c>
      <c r="X331" s="162">
        <v>29715</v>
      </c>
      <c r="Y331" s="162">
        <v>0</v>
      </c>
      <c r="Z331" s="162">
        <v>0</v>
      </c>
      <c r="AA331" s="162">
        <v>29715</v>
      </c>
      <c r="AB331" s="162">
        <v>300000</v>
      </c>
      <c r="AC331" s="162">
        <v>250000</v>
      </c>
      <c r="AD331" s="162">
        <v>217642</v>
      </c>
      <c r="AE331" s="149">
        <v>0</v>
      </c>
      <c r="AF331" s="149">
        <v>0</v>
      </c>
      <c r="AG331" s="149">
        <v>0</v>
      </c>
      <c r="AH331" s="149">
        <v>0</v>
      </c>
      <c r="AI331" s="88" t="s">
        <v>88</v>
      </c>
      <c r="AJ331" s="162">
        <v>0</v>
      </c>
      <c r="AK331" s="176">
        <v>0</v>
      </c>
      <c r="AL331" s="176">
        <v>0</v>
      </c>
      <c r="AM331" s="176">
        <v>0</v>
      </c>
      <c r="AN331" s="176">
        <v>0</v>
      </c>
      <c r="AO331" s="176">
        <v>0</v>
      </c>
      <c r="AP331" s="176">
        <v>0</v>
      </c>
      <c r="AQ331" s="149">
        <v>0</v>
      </c>
      <c r="AR331" s="149">
        <v>0</v>
      </c>
      <c r="AS331" s="149">
        <v>0</v>
      </c>
      <c r="AT331" s="149">
        <v>0</v>
      </c>
      <c r="AU331" s="151"/>
      <c r="AV331" s="230">
        <f t="shared" si="525"/>
        <v>0</v>
      </c>
      <c r="AW331" s="230">
        <f t="shared" si="526"/>
        <v>0</v>
      </c>
      <c r="AX331" s="230" t="str">
        <f t="shared" si="527"/>
        <v>C2</v>
      </c>
      <c r="AY331" s="141">
        <f t="shared" si="528"/>
        <v>9</v>
      </c>
      <c r="AZ331" s="70">
        <f t="shared" si="529"/>
        <v>1</v>
      </c>
      <c r="BA331" s="70">
        <f t="shared" si="530"/>
        <v>1</v>
      </c>
      <c r="BB331" s="70">
        <f t="shared" si="531"/>
        <v>1</v>
      </c>
      <c r="BC331" s="70">
        <f t="shared" si="532"/>
        <v>1</v>
      </c>
      <c r="BD331" s="70">
        <f t="shared" si="533"/>
        <v>1</v>
      </c>
      <c r="BE331" s="70">
        <f t="shared" si="534"/>
        <v>1</v>
      </c>
      <c r="BF331" s="70">
        <f t="shared" si="535"/>
        <v>1</v>
      </c>
      <c r="BG331" s="71">
        <f t="shared" si="536"/>
        <v>0</v>
      </c>
      <c r="BH331" s="71">
        <f t="shared" si="537"/>
        <v>1</v>
      </c>
      <c r="BI331" s="71">
        <f t="shared" si="538"/>
        <v>0</v>
      </c>
      <c r="BJ331" s="71">
        <f t="shared" si="539"/>
        <v>1</v>
      </c>
      <c r="BK331" s="71">
        <f t="shared" si="540"/>
        <v>0</v>
      </c>
      <c r="BL331" s="70">
        <f t="shared" si="541"/>
        <v>1</v>
      </c>
      <c r="BM331" s="70">
        <f t="shared" si="542"/>
        <v>1</v>
      </c>
      <c r="BN331" s="70">
        <f t="shared" si="543"/>
        <v>0</v>
      </c>
      <c r="BO331" s="70">
        <f t="shared" si="544"/>
        <v>1</v>
      </c>
      <c r="BP331" s="144">
        <f t="shared" si="545"/>
        <v>0</v>
      </c>
      <c r="BQ331" s="144">
        <f t="shared" si="546"/>
        <v>0</v>
      </c>
      <c r="BR331" s="144">
        <f t="shared" si="547"/>
        <v>29715</v>
      </c>
      <c r="BS331" s="144">
        <f t="shared" si="548"/>
        <v>300000</v>
      </c>
      <c r="BT331" s="144">
        <f t="shared" si="549"/>
        <v>250000</v>
      </c>
      <c r="BU331" s="144">
        <f t="shared" si="550"/>
        <v>217642</v>
      </c>
      <c r="BV331" s="144">
        <f t="shared" si="551"/>
        <v>0</v>
      </c>
      <c r="BW331" s="144">
        <f t="shared" si="552"/>
        <v>0</v>
      </c>
      <c r="BX331" s="144">
        <f t="shared" si="553"/>
        <v>0</v>
      </c>
      <c r="BY331" s="144">
        <f t="shared" si="554"/>
        <v>0</v>
      </c>
      <c r="BZ331" s="9">
        <v>0</v>
      </c>
      <c r="CA331" s="9">
        <v>0</v>
      </c>
      <c r="CB331" s="9">
        <v>0</v>
      </c>
      <c r="CC331" s="9">
        <v>0</v>
      </c>
      <c r="CD331" s="9">
        <v>0</v>
      </c>
      <c r="CE331" s="9">
        <v>0</v>
      </c>
      <c r="CF331" s="9">
        <v>0</v>
      </c>
      <c r="CG331" s="9">
        <v>0</v>
      </c>
      <c r="CH331" s="9">
        <v>0</v>
      </c>
      <c r="CI331" s="9">
        <v>0</v>
      </c>
      <c r="CJ331" s="9">
        <v>0</v>
      </c>
      <c r="CK331" s="9">
        <v>0</v>
      </c>
      <c r="CL331" s="9">
        <v>0</v>
      </c>
      <c r="CM331" s="9">
        <v>0</v>
      </c>
      <c r="CN331" s="9">
        <v>0</v>
      </c>
      <c r="CO331" s="9">
        <v>0</v>
      </c>
      <c r="CP331" s="9">
        <v>0</v>
      </c>
      <c r="CQ331" s="9">
        <v>0</v>
      </c>
      <c r="CR331" s="9">
        <v>0</v>
      </c>
      <c r="CS331" s="9">
        <v>0</v>
      </c>
      <c r="CT331" s="9">
        <v>0</v>
      </c>
      <c r="CU331" s="9">
        <v>0</v>
      </c>
      <c r="CV331" s="9">
        <v>0</v>
      </c>
      <c r="CW331" s="9">
        <v>0</v>
      </c>
      <c r="CX331" s="9">
        <v>0</v>
      </c>
      <c r="CY331" s="9">
        <v>0</v>
      </c>
      <c r="CZ331" s="9">
        <v>0</v>
      </c>
      <c r="DA331" s="9">
        <v>0</v>
      </c>
      <c r="DB331" s="9">
        <v>0</v>
      </c>
      <c r="DC331" s="9">
        <v>0</v>
      </c>
      <c r="DD331" s="9">
        <v>0</v>
      </c>
      <c r="DE331" s="9">
        <v>0</v>
      </c>
      <c r="DF331" s="9">
        <v>0</v>
      </c>
      <c r="DG331" s="144">
        <f t="shared" si="555"/>
        <v>9684</v>
      </c>
      <c r="DH331" s="144">
        <f t="shared" ref="DH331:EW331" si="566">DG331</f>
        <v>9684</v>
      </c>
      <c r="DI331" s="144">
        <f t="shared" si="566"/>
        <v>9684</v>
      </c>
      <c r="DJ331" s="144">
        <f t="shared" si="566"/>
        <v>9684</v>
      </c>
      <c r="DK331" s="144">
        <f t="shared" si="566"/>
        <v>9684</v>
      </c>
      <c r="DL331" s="144">
        <f t="shared" si="566"/>
        <v>9684</v>
      </c>
      <c r="DM331" s="144">
        <f t="shared" si="566"/>
        <v>9684</v>
      </c>
      <c r="DN331" s="144">
        <f t="shared" si="566"/>
        <v>9684</v>
      </c>
      <c r="DO331" s="144">
        <f t="shared" si="566"/>
        <v>9684</v>
      </c>
      <c r="DP331" s="144">
        <f t="shared" si="566"/>
        <v>9684</v>
      </c>
      <c r="DQ331" s="144">
        <f t="shared" si="566"/>
        <v>9684</v>
      </c>
      <c r="DR331" s="144">
        <f t="shared" si="566"/>
        <v>9684</v>
      </c>
      <c r="DS331" s="144">
        <f t="shared" si="566"/>
        <v>9684</v>
      </c>
      <c r="DT331" s="144">
        <f t="shared" si="566"/>
        <v>9684</v>
      </c>
      <c r="DU331" s="144">
        <f t="shared" si="566"/>
        <v>9684</v>
      </c>
      <c r="DV331" s="144">
        <f t="shared" si="566"/>
        <v>9684</v>
      </c>
      <c r="DW331" s="144">
        <f t="shared" si="566"/>
        <v>9684</v>
      </c>
      <c r="DX331" s="144">
        <f t="shared" si="566"/>
        <v>9684</v>
      </c>
      <c r="DY331" s="144">
        <f t="shared" si="566"/>
        <v>9684</v>
      </c>
      <c r="DZ331" s="144">
        <f t="shared" si="566"/>
        <v>9684</v>
      </c>
      <c r="EA331" s="144">
        <f t="shared" si="566"/>
        <v>9684</v>
      </c>
      <c r="EB331" s="144">
        <f t="shared" si="566"/>
        <v>9684</v>
      </c>
      <c r="EC331" s="144">
        <f t="shared" si="566"/>
        <v>9684</v>
      </c>
      <c r="ED331" s="144">
        <f t="shared" si="566"/>
        <v>9684</v>
      </c>
      <c r="EE331" s="144">
        <f t="shared" si="566"/>
        <v>9684</v>
      </c>
      <c r="EF331" s="144">
        <f t="shared" si="566"/>
        <v>9684</v>
      </c>
      <c r="EG331" s="144">
        <f t="shared" si="566"/>
        <v>9684</v>
      </c>
      <c r="EH331" s="144">
        <f t="shared" si="566"/>
        <v>9684</v>
      </c>
      <c r="EI331" s="144">
        <f t="shared" si="566"/>
        <v>9684</v>
      </c>
      <c r="EJ331" s="144">
        <f t="shared" si="566"/>
        <v>9684</v>
      </c>
      <c r="EK331" s="144">
        <f t="shared" si="566"/>
        <v>9684</v>
      </c>
      <c r="EL331" s="144">
        <f t="shared" si="566"/>
        <v>9684</v>
      </c>
      <c r="EM331" s="144">
        <f t="shared" si="566"/>
        <v>9684</v>
      </c>
      <c r="EN331" s="144">
        <f t="shared" si="566"/>
        <v>9684</v>
      </c>
      <c r="EO331" s="144">
        <f t="shared" si="566"/>
        <v>9684</v>
      </c>
      <c r="EP331" s="144">
        <f t="shared" si="566"/>
        <v>9684</v>
      </c>
      <c r="EQ331" s="144">
        <f t="shared" si="566"/>
        <v>9684</v>
      </c>
      <c r="ER331" s="144">
        <f t="shared" si="566"/>
        <v>9684</v>
      </c>
      <c r="ES331" s="144">
        <f t="shared" si="566"/>
        <v>9684</v>
      </c>
      <c r="ET331" s="144">
        <f t="shared" si="566"/>
        <v>9684</v>
      </c>
      <c r="EU331" s="144">
        <f t="shared" si="566"/>
        <v>9684</v>
      </c>
      <c r="EV331" s="144">
        <f t="shared" si="566"/>
        <v>9684</v>
      </c>
      <c r="EW331" s="144">
        <f t="shared" si="566"/>
        <v>9684</v>
      </c>
      <c r="EX331" s="147">
        <f>PV(0.05,'PV factor'!C464,,-BR331)</f>
        <v>26952.38095238095</v>
      </c>
      <c r="EY331" s="147">
        <f>PV(0.05,'PV factor'!D464,,-BS331)</f>
        <v>259151.2795594428</v>
      </c>
      <c r="EZ331" s="147">
        <f>PV(0.05,'PV factor'!E464,,-BT331)</f>
        <v>205675.61869797049</v>
      </c>
      <c r="FA331" s="147">
        <f>PV(0.05,'PV factor'!F464,,-BU331)</f>
        <v>170528.20192252833</v>
      </c>
      <c r="FB331" s="147">
        <f>PV(0.05,'PV factor'!G464,,-BV331)</f>
        <v>0</v>
      </c>
      <c r="FC331" s="147">
        <f>PV(0.05,'PV factor'!H464,,-BW331)</f>
        <v>0</v>
      </c>
      <c r="FD331" s="147">
        <f>PV(0.05,'PV factor'!I464,,-BX331)</f>
        <v>0</v>
      </c>
      <c r="FE331" s="147">
        <f>PV(0.05,'PV factor'!J464,,-BY331)</f>
        <v>0</v>
      </c>
      <c r="FF331" s="147">
        <f>PV(0.05,'PV factor'!K464,,-BZ331)</f>
        <v>0</v>
      </c>
      <c r="FG331" s="147">
        <f>PV(0.05,'PV factor'!L464,,-CA331)</f>
        <v>0</v>
      </c>
      <c r="FH331" s="147">
        <f>PV(0.05,'PV factor'!M464,,-CB331)</f>
        <v>0</v>
      </c>
      <c r="FI331" s="147">
        <f>PV(0.05,'PV factor'!N464,,-CC331)</f>
        <v>0</v>
      </c>
      <c r="FJ331" s="147">
        <f>PV(0.05,'PV factor'!O464,,-CD331)</f>
        <v>0</v>
      </c>
      <c r="FK331" s="147">
        <f>PV(0.05,'PV factor'!P464,,-CE331)</f>
        <v>0</v>
      </c>
      <c r="FL331" s="147">
        <f>PV(0.05,'PV factor'!Q464,,-CF331)</f>
        <v>0</v>
      </c>
      <c r="FM331" s="147">
        <f>PV(0.05,'PV factor'!R464,,-CG331)</f>
        <v>0</v>
      </c>
      <c r="FN331" s="147">
        <f>PV(0.05,'PV factor'!S464,,-CH331)</f>
        <v>0</v>
      </c>
      <c r="FO331" s="147">
        <f>PV(0.05,'PV factor'!T464,,-CI331)</f>
        <v>0</v>
      </c>
      <c r="FP331" s="147">
        <f>PV(0.05,'PV factor'!U464,,-CJ331)</f>
        <v>0</v>
      </c>
      <c r="FQ331" s="147">
        <f>PV(0.05,'PV factor'!V464,,-CK331)</f>
        <v>0</v>
      </c>
      <c r="FR331" s="147">
        <f>PV(0.05,'PV factor'!W464,,-CL331)</f>
        <v>0</v>
      </c>
      <c r="FS331" s="147">
        <f>PV(0.05,'PV factor'!X464,,-CM331)</f>
        <v>0</v>
      </c>
      <c r="FT331" s="147">
        <f>PV(0.05,'PV factor'!Y464,,-CN331)</f>
        <v>0</v>
      </c>
      <c r="FU331" s="147">
        <f>PV(0.05,'PV factor'!Z464,,-CO331)</f>
        <v>0</v>
      </c>
      <c r="FV331" s="147">
        <f>PV(0.05,'PV factor'!AA464,,-CP331)</f>
        <v>0</v>
      </c>
      <c r="FW331" s="147">
        <f>PV(0.05,'PV factor'!AB464,,-CQ331)</f>
        <v>0</v>
      </c>
      <c r="FX331" s="147">
        <f>PV(0.05,'PV factor'!AC464,,-CR331)</f>
        <v>0</v>
      </c>
      <c r="FY331" s="147">
        <f>PV(0.05,'PV factor'!AD464,,-CS331)</f>
        <v>0</v>
      </c>
      <c r="FZ331" s="147">
        <f>PV(0.05,'PV factor'!AE464,,-CT331)</f>
        <v>0</v>
      </c>
      <c r="GA331" s="147">
        <f>PV(0.05,'PV factor'!AF464,,-CU331)</f>
        <v>0</v>
      </c>
      <c r="GB331" s="147">
        <f>PV(0.05,'PV factor'!AG464,,-CV331)</f>
        <v>0</v>
      </c>
      <c r="GC331" s="147">
        <f>PV(0.05,'PV factor'!AH464,,-CW331)</f>
        <v>0</v>
      </c>
      <c r="GD331" s="147">
        <f>PV(0.05,'PV factor'!AI464,,-CX331)</f>
        <v>0</v>
      </c>
      <c r="GE331" s="147">
        <f>PV(0.05,'PV factor'!AJ464,,-CY331)</f>
        <v>0</v>
      </c>
      <c r="GF331" s="147">
        <f>PV(0.05,'PV factor'!AK464,,-CZ331)</f>
        <v>0</v>
      </c>
      <c r="GG331" s="147">
        <f>PV(0.05,'PV factor'!AL464,,-DA331)</f>
        <v>0</v>
      </c>
      <c r="GH331" s="147">
        <f>PV(0.05,'PV factor'!AM464,,-DB331)</f>
        <v>0</v>
      </c>
      <c r="GI331" s="147">
        <f>PV(0.05,'PV factor'!AN464,,-DC331)</f>
        <v>0</v>
      </c>
      <c r="GJ331" s="147">
        <f>PV(0.05,'PV factor'!AO464,,-DD331)</f>
        <v>0</v>
      </c>
      <c r="GK331" s="147">
        <f>PV(0.05,'PV factor'!AP464,,-DE331)</f>
        <v>0</v>
      </c>
      <c r="GL331" s="147">
        <f>PV(0.05,'PV factor'!C464,,-DI331)</f>
        <v>8783.6734693877552</v>
      </c>
      <c r="GM331" s="147">
        <f>PV(0.05,'PV factor'!D464,,-DJ331)</f>
        <v>8365.4033041788134</v>
      </c>
      <c r="GN331" s="147">
        <f>PV(0.05,'PV factor'!E464,,-DK331)</f>
        <v>7967.0507658845854</v>
      </c>
      <c r="GO331" s="147">
        <f>PV(0.05,'PV factor'!F464,,-DL331)</f>
        <v>7587.6673960805565</v>
      </c>
      <c r="GP331" s="147">
        <f>PV(0.05,'PV factor'!G464,,-DM331)</f>
        <v>7226.3499010291025</v>
      </c>
      <c r="GQ331" s="147">
        <f>PV(0.05,'PV factor'!H464,,-DN331)</f>
        <v>6882.2380009800963</v>
      </c>
      <c r="GR331" s="147">
        <f>PV(0.05,'PV factor'!I464,,-DO331)</f>
        <v>6554.5123818858065</v>
      </c>
      <c r="GS331" s="147">
        <f>PV(0.05,'PV factor'!J464,,-DP331)</f>
        <v>6242.3927446531488</v>
      </c>
      <c r="GT331" s="147">
        <f>PV(0.05,'PV factor'!K464,,-DQ331)</f>
        <v>5945.1359472887134</v>
      </c>
      <c r="GU331" s="147">
        <f>PV(0.05,'PV factor'!L464,,-DR331)</f>
        <v>5662.0342355130597</v>
      </c>
      <c r="GV331" s="147">
        <f>PV(0.05,'PV factor'!M464,,-DS331)</f>
        <v>5392.4135576314866</v>
      </c>
      <c r="GW331" s="147">
        <f>PV(0.05,'PV factor'!N464,,-DT331)</f>
        <v>5135.6319596490339</v>
      </c>
      <c r="GX331" s="147">
        <f>PV(0.05,'PV factor'!O464,,-DU331)</f>
        <v>4891.0780568086047</v>
      </c>
      <c r="GY331" s="147">
        <f>PV(0.05,'PV factor'!P464,,-DV331)</f>
        <v>4658.169577912955</v>
      </c>
      <c r="GZ331" s="147">
        <f>PV(0.05,'PV factor'!Q464,,-DW331)</f>
        <v>4436.3519789647198</v>
      </c>
      <c r="HA331" s="147">
        <f>PV(0.05,'PV factor'!R464,,-DX331)</f>
        <v>4225.0971228235421</v>
      </c>
      <c r="HB331" s="147">
        <f>PV(0.05,'PV factor'!S464,,-DY331)</f>
        <v>4023.902021736707</v>
      </c>
      <c r="HC331" s="147">
        <f>PV(0.05,'PV factor'!T464,,-DZ331)</f>
        <v>3832.2876397492446</v>
      </c>
      <c r="HD331" s="147">
        <f>PV(0.05,'PV factor'!U464,,-EA331)</f>
        <v>3649.7977521421376</v>
      </c>
      <c r="HE331" s="147">
        <f>PV(0.05,'PV factor'!V464,,-EB331)</f>
        <v>3475.9978591829886</v>
      </c>
      <c r="HF331" s="147">
        <f>PV(0.05,'PV factor'!W464,,-EC331)</f>
        <v>3310.4741516028462</v>
      </c>
      <c r="HG331" s="147">
        <f>PV(0.05,'PV factor'!X464,,-ED331)</f>
        <v>3152.8325253360435</v>
      </c>
      <c r="HH331" s="147">
        <f>PV(0.05,'PV factor'!Y464,,-EE331)</f>
        <v>3002.6976431771845</v>
      </c>
      <c r="HI331" s="147">
        <f>PV(0.05,'PV factor'!Z464,,-EF331)</f>
        <v>2859.7120411211281</v>
      </c>
      <c r="HJ331" s="147">
        <f>PV(0.05,'PV factor'!AA464,,-EG331)</f>
        <v>2723.5352772582173</v>
      </c>
      <c r="HK331" s="147">
        <f>PV(0.05,'PV factor'!AB464,,-EH331)</f>
        <v>2593.843121198302</v>
      </c>
      <c r="HL331" s="147">
        <f>PV(0.05,'PV factor'!AC464,,-EI331)</f>
        <v>2470.3267820936212</v>
      </c>
      <c r="HM331" s="147">
        <f>PV(0.05,'PV factor'!AD464,,-EJ331)</f>
        <v>2352.6921734224961</v>
      </c>
      <c r="HN331" s="147">
        <f>PV(0.05,'PV factor'!AE464,,-EK331)</f>
        <v>2240.6592127833301</v>
      </c>
      <c r="HO331" s="147">
        <f>PV(0.05,'PV factor'!AF464,,-EL331)</f>
        <v>2133.9611550317422</v>
      </c>
      <c r="HP331" s="147">
        <f>PV(0.05,'PV factor'!AG464,,-EM331)</f>
        <v>2032.343957173088</v>
      </c>
      <c r="HQ331" s="147">
        <f>PV(0.05,'PV factor'!AH464,,-EN331)</f>
        <v>1935.565673498179</v>
      </c>
      <c r="HR331" s="147">
        <f>PV(0.05,'PV factor'!AI464,,-EO331)</f>
        <v>1843.3958795220753</v>
      </c>
      <c r="HS331" s="147">
        <f>PV(0.05,'PV factor'!AJ464,,-EP331)</f>
        <v>1755.6151233543571</v>
      </c>
      <c r="HT331" s="147">
        <f>PV(0.05,'PV factor'!AK464,,-EQ331)</f>
        <v>1672.0144031946261</v>
      </c>
      <c r="HU331" s="147">
        <f>PV(0.05,'PV factor'!AL464,,-ER331)</f>
        <v>1592.3946697091676</v>
      </c>
      <c r="HV331" s="147">
        <f>PV(0.05,'PV factor'!AM464,,-ES331)</f>
        <v>1516.5663521039694</v>
      </c>
      <c r="HW331" s="147">
        <f>PV(0.05,'PV factor'!AN464,,-ET331)</f>
        <v>1444.3489067656849</v>
      </c>
      <c r="HX331" s="147">
        <f>PV(0.05,'PV factor'!AO464,,-EU331)</f>
        <v>1375.5703873958905</v>
      </c>
      <c r="HY331" s="147">
        <f>PV(0.05,'PV factor'!AP464,,-EV331)</f>
        <v>1310.0670356151338</v>
      </c>
      <c r="HZ331" s="147">
        <f t="shared" si="557"/>
        <v>662307.48113232257</v>
      </c>
      <c r="IA331" s="147">
        <f t="shared" si="558"/>
        <v>71216.458146881632</v>
      </c>
      <c r="IB331" s="401">
        <f t="shared" si="559"/>
        <v>0.10752778758459061</v>
      </c>
    </row>
    <row r="332" spans="1:236" s="181" customFormat="1" ht="90" customHeight="1" x14ac:dyDescent="0.25">
      <c r="A332" s="161" t="s">
        <v>2267</v>
      </c>
      <c r="B332" s="150" t="s">
        <v>2738</v>
      </c>
      <c r="C332" s="150" t="s">
        <v>589</v>
      </c>
      <c r="D332" s="148">
        <v>1</v>
      </c>
      <c r="E332" s="150" t="s">
        <v>2739</v>
      </c>
      <c r="F332" s="151" t="s">
        <v>2740</v>
      </c>
      <c r="G332" s="151" t="s">
        <v>2741</v>
      </c>
      <c r="H332" s="151"/>
      <c r="I332" s="151" t="s">
        <v>2742</v>
      </c>
      <c r="J332" s="151">
        <v>40</v>
      </c>
      <c r="K332" s="227" t="s">
        <v>79</v>
      </c>
      <c r="L332" s="79">
        <v>19324</v>
      </c>
      <c r="M332" s="79" t="s">
        <v>2743</v>
      </c>
      <c r="N332" s="79" t="s">
        <v>81</v>
      </c>
      <c r="O332" s="13" t="s">
        <v>217</v>
      </c>
      <c r="P332" s="79" t="s">
        <v>225</v>
      </c>
      <c r="Q332" s="112" t="s">
        <v>100</v>
      </c>
      <c r="R332" s="79" t="s">
        <v>261</v>
      </c>
      <c r="S332" s="79" t="s">
        <v>99</v>
      </c>
      <c r="T332" s="79" t="s">
        <v>2551</v>
      </c>
      <c r="U332" s="79" t="s">
        <v>100</v>
      </c>
      <c r="V332" s="81">
        <v>1</v>
      </c>
      <c r="W332" s="149">
        <v>2020000</v>
      </c>
      <c r="X332" s="149">
        <v>20000</v>
      </c>
      <c r="Y332" s="149">
        <v>0</v>
      </c>
      <c r="Z332" s="149">
        <v>0</v>
      </c>
      <c r="AA332" s="149">
        <v>20000</v>
      </c>
      <c r="AB332" s="149">
        <v>1000000</v>
      </c>
      <c r="AC332" s="149">
        <v>1000000</v>
      </c>
      <c r="AD332" s="149">
        <v>0</v>
      </c>
      <c r="AE332" s="149">
        <v>0</v>
      </c>
      <c r="AF332" s="149">
        <v>0</v>
      </c>
      <c r="AG332" s="149">
        <v>0</v>
      </c>
      <c r="AH332" s="149">
        <v>0</v>
      </c>
      <c r="AI332" s="160" t="s">
        <v>2744</v>
      </c>
      <c r="AJ332" s="149">
        <v>36000</v>
      </c>
      <c r="AK332" s="149">
        <v>0</v>
      </c>
      <c r="AL332" s="149">
        <v>0</v>
      </c>
      <c r="AM332" s="149">
        <v>0</v>
      </c>
      <c r="AN332" s="149">
        <v>20000</v>
      </c>
      <c r="AO332" s="149">
        <v>16000</v>
      </c>
      <c r="AP332" s="149">
        <v>0</v>
      </c>
      <c r="AQ332" s="149">
        <v>0</v>
      </c>
      <c r="AR332" s="149">
        <v>0</v>
      </c>
      <c r="AS332" s="149">
        <v>0</v>
      </c>
      <c r="AT332" s="149">
        <v>0</v>
      </c>
      <c r="AU332" s="151"/>
      <c r="AV332" s="230">
        <f t="shared" si="525"/>
        <v>0</v>
      </c>
      <c r="AW332" s="230">
        <f t="shared" si="526"/>
        <v>0</v>
      </c>
      <c r="AX332" s="230" t="str">
        <f t="shared" si="527"/>
        <v>B1</v>
      </c>
      <c r="AY332" s="141">
        <f t="shared" si="528"/>
        <v>8</v>
      </c>
      <c r="AZ332" s="70">
        <f t="shared" si="529"/>
        <v>1</v>
      </c>
      <c r="BA332" s="70">
        <f t="shared" si="530"/>
        <v>1</v>
      </c>
      <c r="BB332" s="70">
        <f t="shared" si="531"/>
        <v>1</v>
      </c>
      <c r="BC332" s="70">
        <f t="shared" si="532"/>
        <v>1</v>
      </c>
      <c r="BD332" s="70">
        <f t="shared" si="533"/>
        <v>1</v>
      </c>
      <c r="BE332" s="70">
        <f t="shared" si="534"/>
        <v>0</v>
      </c>
      <c r="BF332" s="70">
        <f t="shared" si="535"/>
        <v>0</v>
      </c>
      <c r="BG332" s="71">
        <f t="shared" si="536"/>
        <v>0</v>
      </c>
      <c r="BH332" s="71">
        <f t="shared" si="537"/>
        <v>1</v>
      </c>
      <c r="BI332" s="71">
        <f t="shared" si="538"/>
        <v>0</v>
      </c>
      <c r="BJ332" s="71">
        <f t="shared" si="539"/>
        <v>0</v>
      </c>
      <c r="BK332" s="71">
        <f t="shared" si="540"/>
        <v>1</v>
      </c>
      <c r="BL332" s="70">
        <f t="shared" si="541"/>
        <v>1</v>
      </c>
      <c r="BM332" s="70">
        <f t="shared" si="542"/>
        <v>1</v>
      </c>
      <c r="BN332" s="70">
        <f t="shared" si="543"/>
        <v>0</v>
      </c>
      <c r="BO332" s="70">
        <f t="shared" si="544"/>
        <v>1</v>
      </c>
      <c r="BP332" s="144">
        <f t="shared" si="545"/>
        <v>0</v>
      </c>
      <c r="BQ332" s="144">
        <f t="shared" si="546"/>
        <v>0</v>
      </c>
      <c r="BR332" s="144">
        <f t="shared" si="547"/>
        <v>20000</v>
      </c>
      <c r="BS332" s="144">
        <f t="shared" si="548"/>
        <v>1020000</v>
      </c>
      <c r="BT332" s="144">
        <f t="shared" si="549"/>
        <v>1016000</v>
      </c>
      <c r="BU332" s="144">
        <f t="shared" si="550"/>
        <v>0</v>
      </c>
      <c r="BV332" s="144">
        <f t="shared" si="551"/>
        <v>0</v>
      </c>
      <c r="BW332" s="144">
        <f t="shared" si="552"/>
        <v>0</v>
      </c>
      <c r="BX332" s="144">
        <f t="shared" si="553"/>
        <v>0</v>
      </c>
      <c r="BY332" s="144">
        <f t="shared" si="554"/>
        <v>0</v>
      </c>
      <c r="BZ332" s="9">
        <v>0</v>
      </c>
      <c r="CA332" s="9">
        <v>0</v>
      </c>
      <c r="CB332" s="9">
        <v>0</v>
      </c>
      <c r="CC332" s="9">
        <v>0</v>
      </c>
      <c r="CD332" s="9">
        <v>0</v>
      </c>
      <c r="CE332" s="9">
        <v>0</v>
      </c>
      <c r="CF332" s="9">
        <v>0</v>
      </c>
      <c r="CG332" s="9">
        <v>0</v>
      </c>
      <c r="CH332" s="9">
        <v>0</v>
      </c>
      <c r="CI332" s="9">
        <v>0</v>
      </c>
      <c r="CJ332" s="9">
        <v>0</v>
      </c>
      <c r="CK332" s="9">
        <v>0</v>
      </c>
      <c r="CL332" s="9">
        <v>0</v>
      </c>
      <c r="CM332" s="9">
        <v>0</v>
      </c>
      <c r="CN332" s="9">
        <v>0</v>
      </c>
      <c r="CO332" s="9">
        <v>0</v>
      </c>
      <c r="CP332" s="9">
        <v>0</v>
      </c>
      <c r="CQ332" s="9">
        <v>0</v>
      </c>
      <c r="CR332" s="9">
        <v>0</v>
      </c>
      <c r="CS332" s="9">
        <v>0</v>
      </c>
      <c r="CT332" s="9">
        <v>0</v>
      </c>
      <c r="CU332" s="9">
        <v>0</v>
      </c>
      <c r="CV332" s="9">
        <v>0</v>
      </c>
      <c r="CW332" s="9">
        <v>0</v>
      </c>
      <c r="CX332" s="9">
        <v>0</v>
      </c>
      <c r="CY332" s="9">
        <v>0</v>
      </c>
      <c r="CZ332" s="9">
        <v>0</v>
      </c>
      <c r="DA332" s="9">
        <v>0</v>
      </c>
      <c r="DB332" s="9">
        <v>0</v>
      </c>
      <c r="DC332" s="9">
        <v>0</v>
      </c>
      <c r="DD332" s="9">
        <v>0</v>
      </c>
      <c r="DE332" s="9">
        <v>0</v>
      </c>
      <c r="DF332" s="9">
        <v>0</v>
      </c>
      <c r="DG332" s="144">
        <f t="shared" si="555"/>
        <v>19324</v>
      </c>
      <c r="DH332" s="144">
        <f t="shared" ref="DH332:EW332" si="567">DG332</f>
        <v>19324</v>
      </c>
      <c r="DI332" s="144">
        <f t="shared" si="567"/>
        <v>19324</v>
      </c>
      <c r="DJ332" s="144">
        <f t="shared" si="567"/>
        <v>19324</v>
      </c>
      <c r="DK332" s="144">
        <f t="shared" si="567"/>
        <v>19324</v>
      </c>
      <c r="DL332" s="144">
        <f t="shared" si="567"/>
        <v>19324</v>
      </c>
      <c r="DM332" s="144">
        <f t="shared" si="567"/>
        <v>19324</v>
      </c>
      <c r="DN332" s="144">
        <f t="shared" si="567"/>
        <v>19324</v>
      </c>
      <c r="DO332" s="144">
        <f t="shared" si="567"/>
        <v>19324</v>
      </c>
      <c r="DP332" s="144">
        <f t="shared" si="567"/>
        <v>19324</v>
      </c>
      <c r="DQ332" s="144">
        <f t="shared" si="567"/>
        <v>19324</v>
      </c>
      <c r="DR332" s="144">
        <f t="shared" si="567"/>
        <v>19324</v>
      </c>
      <c r="DS332" s="144">
        <f t="shared" si="567"/>
        <v>19324</v>
      </c>
      <c r="DT332" s="144">
        <f t="shared" si="567"/>
        <v>19324</v>
      </c>
      <c r="DU332" s="144">
        <f t="shared" si="567"/>
        <v>19324</v>
      </c>
      <c r="DV332" s="144">
        <f t="shared" si="567"/>
        <v>19324</v>
      </c>
      <c r="DW332" s="144">
        <f t="shared" si="567"/>
        <v>19324</v>
      </c>
      <c r="DX332" s="144">
        <f t="shared" si="567"/>
        <v>19324</v>
      </c>
      <c r="DY332" s="144">
        <f t="shared" si="567"/>
        <v>19324</v>
      </c>
      <c r="DZ332" s="144">
        <f t="shared" si="567"/>
        <v>19324</v>
      </c>
      <c r="EA332" s="144">
        <f t="shared" si="567"/>
        <v>19324</v>
      </c>
      <c r="EB332" s="144">
        <f t="shared" si="567"/>
        <v>19324</v>
      </c>
      <c r="EC332" s="144">
        <f t="shared" si="567"/>
        <v>19324</v>
      </c>
      <c r="ED332" s="144">
        <f t="shared" si="567"/>
        <v>19324</v>
      </c>
      <c r="EE332" s="144">
        <f t="shared" si="567"/>
        <v>19324</v>
      </c>
      <c r="EF332" s="144">
        <f t="shared" si="567"/>
        <v>19324</v>
      </c>
      <c r="EG332" s="144">
        <f t="shared" si="567"/>
        <v>19324</v>
      </c>
      <c r="EH332" s="144">
        <f t="shared" si="567"/>
        <v>19324</v>
      </c>
      <c r="EI332" s="144">
        <f t="shared" si="567"/>
        <v>19324</v>
      </c>
      <c r="EJ332" s="144">
        <f t="shared" si="567"/>
        <v>19324</v>
      </c>
      <c r="EK332" s="144">
        <f t="shared" si="567"/>
        <v>19324</v>
      </c>
      <c r="EL332" s="144">
        <f t="shared" si="567"/>
        <v>19324</v>
      </c>
      <c r="EM332" s="144">
        <f t="shared" si="567"/>
        <v>19324</v>
      </c>
      <c r="EN332" s="144">
        <f t="shared" si="567"/>
        <v>19324</v>
      </c>
      <c r="EO332" s="144">
        <f t="shared" si="567"/>
        <v>19324</v>
      </c>
      <c r="EP332" s="144">
        <f t="shared" si="567"/>
        <v>19324</v>
      </c>
      <c r="EQ332" s="144">
        <f t="shared" si="567"/>
        <v>19324</v>
      </c>
      <c r="ER332" s="144">
        <f t="shared" si="567"/>
        <v>19324</v>
      </c>
      <c r="ES332" s="144">
        <f t="shared" si="567"/>
        <v>19324</v>
      </c>
      <c r="ET332" s="144">
        <f t="shared" si="567"/>
        <v>19324</v>
      </c>
      <c r="EU332" s="144">
        <f t="shared" si="567"/>
        <v>19324</v>
      </c>
      <c r="EV332" s="144">
        <f t="shared" si="567"/>
        <v>19324</v>
      </c>
      <c r="EW332" s="144">
        <f t="shared" si="567"/>
        <v>19324</v>
      </c>
      <c r="EX332" s="147">
        <f>PV(0.05,'PV factor'!C377,,-BR332)</f>
        <v>18140.589569160999</v>
      </c>
      <c r="EY332" s="147">
        <f>PV(0.05,'PV factor'!D377,,-BS332)</f>
        <v>881114.35050210555</v>
      </c>
      <c r="EZ332" s="147">
        <f>PV(0.05,'PV factor'!E377,,-BT332)</f>
        <v>835865.71438855212</v>
      </c>
      <c r="FA332" s="147">
        <f>PV(0.05,'PV factor'!F377,,-BU332)</f>
        <v>0</v>
      </c>
      <c r="FB332" s="147">
        <f>PV(0.05,'PV factor'!G377,,-BV332)</f>
        <v>0</v>
      </c>
      <c r="FC332" s="147">
        <f>PV(0.05,'PV factor'!H377,,-BW332)</f>
        <v>0</v>
      </c>
      <c r="FD332" s="147">
        <f>PV(0.05,'PV factor'!I377,,-BX332)</f>
        <v>0</v>
      </c>
      <c r="FE332" s="147">
        <f>PV(0.05,'PV factor'!J377,,-BY332)</f>
        <v>0</v>
      </c>
      <c r="FF332" s="147">
        <f>PV(0.05,'PV factor'!K377,,-BZ332)</f>
        <v>0</v>
      </c>
      <c r="FG332" s="147">
        <f>PV(0.05,'PV factor'!L377,,-CA332)</f>
        <v>0</v>
      </c>
      <c r="FH332" s="147">
        <f>PV(0.05,'PV factor'!M377,,-CB332)</f>
        <v>0</v>
      </c>
      <c r="FI332" s="147">
        <f>PV(0.05,'PV factor'!N377,,-CC332)</f>
        <v>0</v>
      </c>
      <c r="FJ332" s="147">
        <f>PV(0.05,'PV factor'!O377,,-CD332)</f>
        <v>0</v>
      </c>
      <c r="FK332" s="147">
        <f>PV(0.05,'PV factor'!P377,,-CE332)</f>
        <v>0</v>
      </c>
      <c r="FL332" s="147">
        <f>PV(0.05,'PV factor'!Q377,,-CF332)</f>
        <v>0</v>
      </c>
      <c r="FM332" s="147">
        <f>PV(0.05,'PV factor'!R377,,-CG332)</f>
        <v>0</v>
      </c>
      <c r="FN332" s="147">
        <f>PV(0.05,'PV factor'!S377,,-CH332)</f>
        <v>0</v>
      </c>
      <c r="FO332" s="147">
        <f>PV(0.05,'PV factor'!T377,,-CI332)</f>
        <v>0</v>
      </c>
      <c r="FP332" s="147">
        <f>PV(0.05,'PV factor'!U377,,-CJ332)</f>
        <v>0</v>
      </c>
      <c r="FQ332" s="147">
        <f>PV(0.05,'PV factor'!V377,,-CK332)</f>
        <v>0</v>
      </c>
      <c r="FR332" s="147">
        <f>PV(0.05,'PV factor'!W377,,-CL332)</f>
        <v>0</v>
      </c>
      <c r="FS332" s="147">
        <f>PV(0.05,'PV factor'!X377,,-CM332)</f>
        <v>0</v>
      </c>
      <c r="FT332" s="147">
        <f>PV(0.05,'PV factor'!Y377,,-CN332)</f>
        <v>0</v>
      </c>
      <c r="FU332" s="147">
        <f>PV(0.05,'PV factor'!Z377,,-CO332)</f>
        <v>0</v>
      </c>
      <c r="FV332" s="147">
        <f>PV(0.05,'PV factor'!AA377,,-CP332)</f>
        <v>0</v>
      </c>
      <c r="FW332" s="147">
        <f>PV(0.05,'PV factor'!AB377,,-CQ332)</f>
        <v>0</v>
      </c>
      <c r="FX332" s="147">
        <f>PV(0.05,'PV factor'!AC377,,-CR332)</f>
        <v>0</v>
      </c>
      <c r="FY332" s="147">
        <f>PV(0.05,'PV factor'!AD377,,-CS332)</f>
        <v>0</v>
      </c>
      <c r="FZ332" s="147">
        <f>PV(0.05,'PV factor'!AE377,,-CT332)</f>
        <v>0</v>
      </c>
      <c r="GA332" s="147">
        <f>PV(0.05,'PV factor'!AF377,,-CU332)</f>
        <v>0</v>
      </c>
      <c r="GB332" s="147">
        <f>PV(0.05,'PV factor'!AG377,,-CV332)</f>
        <v>0</v>
      </c>
      <c r="GC332" s="147">
        <f>PV(0.05,'PV factor'!AH377,,-CW332)</f>
        <v>0</v>
      </c>
      <c r="GD332" s="147">
        <f>PV(0.05,'PV factor'!AI377,,-CX332)</f>
        <v>0</v>
      </c>
      <c r="GE332" s="147">
        <f>PV(0.05,'PV factor'!AJ377,,-CY332)</f>
        <v>0</v>
      </c>
      <c r="GF332" s="147">
        <f>PV(0.05,'PV factor'!AK377,,-CZ332)</f>
        <v>0</v>
      </c>
      <c r="GG332" s="147">
        <f>PV(0.05,'PV factor'!AL377,,-DA332)</f>
        <v>0</v>
      </c>
      <c r="GH332" s="147">
        <f>PV(0.05,'PV factor'!AM377,,-DB332)</f>
        <v>0</v>
      </c>
      <c r="GI332" s="147">
        <f>PV(0.05,'PV factor'!AN377,,-DC332)</f>
        <v>0</v>
      </c>
      <c r="GJ332" s="147">
        <f>PV(0.05,'PV factor'!AO377,,-DD332)</f>
        <v>0</v>
      </c>
      <c r="GK332" s="147">
        <f>PV(0.05,'PV factor'!AP377,,-DE332)</f>
        <v>0</v>
      </c>
      <c r="GL332" s="147">
        <f>PV(0.05,'PV factor'!C377,,-DI332)</f>
        <v>17527.437641723354</v>
      </c>
      <c r="GM332" s="147">
        <f>PV(0.05,'PV factor'!D377,,-DJ332)</f>
        <v>16692.797754022242</v>
      </c>
      <c r="GN332" s="147">
        <f>PV(0.05,'PV factor'!E377,,-DK332)</f>
        <v>15897.902622878328</v>
      </c>
      <c r="GO332" s="147">
        <f>PV(0.05,'PV factor'!F377,,-DL332)</f>
        <v>15140.859640836501</v>
      </c>
      <c r="GP332" s="147">
        <f>PV(0.05,'PV factor'!G377,,-DM332)</f>
        <v>14419.866324606193</v>
      </c>
      <c r="GQ332" s="147">
        <f>PV(0.05,'PV factor'!H377,,-DN332)</f>
        <v>13733.206023434466</v>
      </c>
      <c r="GR332" s="147">
        <f>PV(0.05,'PV factor'!I377,,-DO332)</f>
        <v>13079.24383184235</v>
      </c>
      <c r="GS332" s="147">
        <f>PV(0.05,'PV factor'!J377,,-DP332)</f>
        <v>12456.422696992715</v>
      </c>
      <c r="GT332" s="147">
        <f>PV(0.05,'PV factor'!K377,,-DQ332)</f>
        <v>11863.259711421633</v>
      </c>
      <c r="GU332" s="147">
        <f>PV(0.05,'PV factor'!L377,,-DR332)</f>
        <v>11298.342582306317</v>
      </c>
      <c r="GV332" s="147">
        <f>PV(0.05,'PV factor'!M377,,-DS332)</f>
        <v>10760.32626886316</v>
      </c>
      <c r="GW332" s="147">
        <f>PV(0.05,'PV factor'!N377,,-DT332)</f>
        <v>10247.929779869673</v>
      </c>
      <c r="GX332" s="147">
        <f>PV(0.05,'PV factor'!O377,,-DU332)</f>
        <v>9759.9331236854068</v>
      </c>
      <c r="GY332" s="147">
        <f>PV(0.05,'PV factor'!P377,,-DV332)</f>
        <v>9295.1744035099073</v>
      </c>
      <c r="GZ332" s="147">
        <f>PV(0.05,'PV factor'!Q377,,-DW332)</f>
        <v>8852.5470509618171</v>
      </c>
      <c r="HA332" s="147">
        <f>PV(0.05,'PV factor'!R377,,-DX332)</f>
        <v>8430.9971913922072</v>
      </c>
      <c r="HB332" s="147">
        <f>PV(0.05,'PV factor'!S377,,-DY332)</f>
        <v>8029.5211346592441</v>
      </c>
      <c r="HC332" s="147">
        <f>PV(0.05,'PV factor'!T377,,-DZ332)</f>
        <v>7647.1629853897566</v>
      </c>
      <c r="HD332" s="147">
        <f>PV(0.05,'PV factor'!U377,,-EA332)</f>
        <v>7283.0123670378634</v>
      </c>
      <c r="HE332" s="147">
        <f>PV(0.05,'PV factor'!V377,,-EB332)</f>
        <v>6936.2022543217754</v>
      </c>
      <c r="HF332" s="147">
        <f>PV(0.05,'PV factor'!W377,,-EC332)</f>
        <v>6605.9069088778815</v>
      </c>
      <c r="HG332" s="147">
        <f>PV(0.05,'PV factor'!X377,,-ED332)</f>
        <v>6291.3399132170289</v>
      </c>
      <c r="HH332" s="147">
        <f>PV(0.05,'PV factor'!Y377,,-EE332)</f>
        <v>5991.7522983019326</v>
      </c>
      <c r="HI332" s="147">
        <f>PV(0.05,'PV factor'!Z377,,-EF332)</f>
        <v>5706.4307602875551</v>
      </c>
      <c r="HJ332" s="147">
        <f>PV(0.05,'PV factor'!AA377,,-EG332)</f>
        <v>5434.6959621786236</v>
      </c>
      <c r="HK332" s="147">
        <f>PV(0.05,'PV factor'!AB377,,-EH332)</f>
        <v>5175.9009163605933</v>
      </c>
      <c r="HL332" s="147">
        <f>PV(0.05,'PV factor'!AC377,,-EI332)</f>
        <v>4929.4294441529464</v>
      </c>
      <c r="HM332" s="147">
        <f>PV(0.05,'PV factor'!AD377,,-EJ332)</f>
        <v>4694.6947087170911</v>
      </c>
      <c r="HN332" s="147">
        <f>PV(0.05,'PV factor'!AE377,,-EK332)</f>
        <v>4471.1378178258028</v>
      </c>
      <c r="HO332" s="147">
        <f>PV(0.05,'PV factor'!AF377,,-EL332)</f>
        <v>4258.2264931674299</v>
      </c>
      <c r="HP332" s="147">
        <f>PV(0.05,'PV factor'!AG377,,-EM332)</f>
        <v>4055.4538030166</v>
      </c>
      <c r="HQ332" s="147">
        <f>PV(0.05,'PV factor'!AH377,,-EN332)</f>
        <v>3862.3369552539043</v>
      </c>
      <c r="HR332" s="147">
        <f>PV(0.05,'PV factor'!AI377,,-EO332)</f>
        <v>3678.4161478608617</v>
      </c>
      <c r="HS332" s="147">
        <f>PV(0.05,'PV factor'!AJ377,,-EP332)</f>
        <v>3503.2534741532008</v>
      </c>
      <c r="HT332" s="147">
        <f>PV(0.05,'PV factor'!AK377,,-EQ332)</f>
        <v>3336.4318801459062</v>
      </c>
      <c r="HU332" s="147">
        <f>PV(0.05,'PV factor'!AL377,,-ER332)</f>
        <v>3177.5541715675295</v>
      </c>
      <c r="HV332" s="147">
        <f>PV(0.05,'PV factor'!AM377,,-ES332)</f>
        <v>3026.2420681595522</v>
      </c>
      <c r="HW332" s="147">
        <f>PV(0.05,'PV factor'!AN377,,-ET332)</f>
        <v>2882.1353030090968</v>
      </c>
      <c r="HX332" s="147">
        <f>PV(0.05,'PV factor'!AO377,,-EU332)</f>
        <v>2744.8907647705687</v>
      </c>
      <c r="HY332" s="147">
        <f>PV(0.05,'PV factor'!AP377,,-EV332)</f>
        <v>2614.1816807338751</v>
      </c>
      <c r="HZ332" s="147">
        <f t="shared" si="557"/>
        <v>1735120.6544598187</v>
      </c>
      <c r="IA332" s="147">
        <f t="shared" si="558"/>
        <v>315792.556861513</v>
      </c>
      <c r="IB332" s="401">
        <f t="shared" si="559"/>
        <v>0.18200034450043831</v>
      </c>
    </row>
    <row r="333" spans="1:236" s="181" customFormat="1" ht="90" customHeight="1" x14ac:dyDescent="0.25">
      <c r="A333" s="137" t="s">
        <v>1644</v>
      </c>
      <c r="B333" s="138" t="s">
        <v>1645</v>
      </c>
      <c r="C333" s="138" t="s">
        <v>1653</v>
      </c>
      <c r="D333" s="142">
        <v>6</v>
      </c>
      <c r="E333" s="305" t="s">
        <v>1654</v>
      </c>
      <c r="F333" s="306" t="s">
        <v>1655</v>
      </c>
      <c r="G333" s="118" t="s">
        <v>1656</v>
      </c>
      <c r="H333" s="118"/>
      <c r="I333" s="118" t="s">
        <v>1657</v>
      </c>
      <c r="J333" s="118">
        <v>40</v>
      </c>
      <c r="K333" s="227" t="s">
        <v>79</v>
      </c>
      <c r="L333" s="142">
        <v>290389</v>
      </c>
      <c r="M333" s="142" t="s">
        <v>1651</v>
      </c>
      <c r="N333" s="142" t="s">
        <v>81</v>
      </c>
      <c r="O333" s="142" t="s">
        <v>454</v>
      </c>
      <c r="P333" s="142" t="s">
        <v>457</v>
      </c>
      <c r="Q333" s="112" t="s">
        <v>100</v>
      </c>
      <c r="R333" s="142" t="s">
        <v>108</v>
      </c>
      <c r="S333" s="142" t="s">
        <v>99</v>
      </c>
      <c r="T333" s="142" t="s">
        <v>1652</v>
      </c>
      <c r="U333" s="142" t="s">
        <v>100</v>
      </c>
      <c r="V333" s="117">
        <v>1</v>
      </c>
      <c r="W333" s="136">
        <v>33000000</v>
      </c>
      <c r="X333" s="136">
        <v>0</v>
      </c>
      <c r="Y333" s="136">
        <v>0</v>
      </c>
      <c r="Z333" s="136">
        <v>200000</v>
      </c>
      <c r="AA333" s="136">
        <v>460000</v>
      </c>
      <c r="AB333" s="136">
        <v>10000000</v>
      </c>
      <c r="AC333" s="136">
        <v>10000000</v>
      </c>
      <c r="AD333" s="136">
        <v>12340000</v>
      </c>
      <c r="AE333" s="139">
        <v>0</v>
      </c>
      <c r="AF333" s="139">
        <v>0</v>
      </c>
      <c r="AG333" s="139">
        <v>0</v>
      </c>
      <c r="AH333" s="139">
        <v>0</v>
      </c>
      <c r="AI333" s="116" t="s">
        <v>88</v>
      </c>
      <c r="AJ333" s="136">
        <v>0</v>
      </c>
      <c r="AK333" s="136">
        <v>0</v>
      </c>
      <c r="AL333" s="136">
        <v>0</v>
      </c>
      <c r="AM333" s="136">
        <v>0</v>
      </c>
      <c r="AN333" s="136">
        <v>0</v>
      </c>
      <c r="AO333" s="136">
        <v>0</v>
      </c>
      <c r="AP333" s="136">
        <v>0</v>
      </c>
      <c r="AQ333" s="139">
        <v>0</v>
      </c>
      <c r="AR333" s="139">
        <v>0</v>
      </c>
      <c r="AS333" s="139">
        <v>0</v>
      </c>
      <c r="AT333" s="139">
        <v>0</v>
      </c>
      <c r="AU333" s="118" t="s">
        <v>1658</v>
      </c>
      <c r="AV333" s="230">
        <f t="shared" si="525"/>
        <v>0</v>
      </c>
      <c r="AW333" s="230">
        <f t="shared" si="526"/>
        <v>1</v>
      </c>
      <c r="AX333" s="230" t="str">
        <f t="shared" si="527"/>
        <v>A2</v>
      </c>
      <c r="AY333" s="141">
        <f t="shared" si="528"/>
        <v>8</v>
      </c>
      <c r="AZ333" s="70">
        <f t="shared" si="529"/>
        <v>1</v>
      </c>
      <c r="BA333" s="70">
        <f t="shared" si="530"/>
        <v>1</v>
      </c>
      <c r="BB333" s="70">
        <f t="shared" si="531"/>
        <v>1</v>
      </c>
      <c r="BC333" s="70">
        <f t="shared" si="532"/>
        <v>1</v>
      </c>
      <c r="BD333" s="70">
        <f t="shared" si="533"/>
        <v>1</v>
      </c>
      <c r="BE333" s="70">
        <f t="shared" si="534"/>
        <v>0</v>
      </c>
      <c r="BF333" s="70">
        <f t="shared" si="535"/>
        <v>0</v>
      </c>
      <c r="BG333" s="71">
        <f t="shared" si="536"/>
        <v>0</v>
      </c>
      <c r="BH333" s="71">
        <f t="shared" si="537"/>
        <v>1</v>
      </c>
      <c r="BI333" s="71">
        <f t="shared" si="538"/>
        <v>0</v>
      </c>
      <c r="BJ333" s="71">
        <f t="shared" si="539"/>
        <v>0</v>
      </c>
      <c r="BK333" s="71">
        <f t="shared" si="540"/>
        <v>1</v>
      </c>
      <c r="BL333" s="70">
        <f t="shared" si="541"/>
        <v>1</v>
      </c>
      <c r="BM333" s="70">
        <f t="shared" si="542"/>
        <v>1</v>
      </c>
      <c r="BN333" s="70">
        <f t="shared" si="543"/>
        <v>0</v>
      </c>
      <c r="BO333" s="70">
        <f t="shared" si="544"/>
        <v>1</v>
      </c>
      <c r="BP333" s="144">
        <f t="shared" si="545"/>
        <v>0</v>
      </c>
      <c r="BQ333" s="144">
        <f t="shared" si="546"/>
        <v>200000</v>
      </c>
      <c r="BR333" s="144">
        <f t="shared" si="547"/>
        <v>460000</v>
      </c>
      <c r="BS333" s="144">
        <f t="shared" si="548"/>
        <v>10000000</v>
      </c>
      <c r="BT333" s="144">
        <f t="shared" si="549"/>
        <v>10000000</v>
      </c>
      <c r="BU333" s="144">
        <f t="shared" si="550"/>
        <v>12340000</v>
      </c>
      <c r="BV333" s="144">
        <f t="shared" si="551"/>
        <v>0</v>
      </c>
      <c r="BW333" s="144">
        <f t="shared" si="552"/>
        <v>0</v>
      </c>
      <c r="BX333" s="144">
        <f t="shared" si="553"/>
        <v>0</v>
      </c>
      <c r="BY333" s="144">
        <f t="shared" si="554"/>
        <v>0</v>
      </c>
      <c r="BZ333" s="9">
        <v>0</v>
      </c>
      <c r="CA333" s="9">
        <v>0</v>
      </c>
      <c r="CB333" s="9">
        <v>0</v>
      </c>
      <c r="CC333" s="9">
        <v>0</v>
      </c>
      <c r="CD333" s="9">
        <v>0</v>
      </c>
      <c r="CE333" s="9">
        <v>0</v>
      </c>
      <c r="CF333" s="9">
        <v>0</v>
      </c>
      <c r="CG333" s="9">
        <v>0</v>
      </c>
      <c r="CH333" s="9">
        <v>0</v>
      </c>
      <c r="CI333" s="9">
        <v>0</v>
      </c>
      <c r="CJ333" s="9">
        <v>0</v>
      </c>
      <c r="CK333" s="9">
        <v>0</v>
      </c>
      <c r="CL333" s="9">
        <v>0</v>
      </c>
      <c r="CM333" s="9">
        <v>0</v>
      </c>
      <c r="CN333" s="9">
        <v>0</v>
      </c>
      <c r="CO333" s="9">
        <v>0</v>
      </c>
      <c r="CP333" s="9">
        <v>0</v>
      </c>
      <c r="CQ333" s="9">
        <v>0</v>
      </c>
      <c r="CR333" s="9">
        <v>0</v>
      </c>
      <c r="CS333" s="9">
        <v>0</v>
      </c>
      <c r="CT333" s="9">
        <v>0</v>
      </c>
      <c r="CU333" s="9">
        <v>0</v>
      </c>
      <c r="CV333" s="9">
        <v>0</v>
      </c>
      <c r="CW333" s="9">
        <v>0</v>
      </c>
      <c r="CX333" s="9">
        <v>0</v>
      </c>
      <c r="CY333" s="9">
        <v>0</v>
      </c>
      <c r="CZ333" s="9">
        <v>0</v>
      </c>
      <c r="DA333" s="9">
        <v>0</v>
      </c>
      <c r="DB333" s="9">
        <v>0</v>
      </c>
      <c r="DC333" s="9">
        <v>0</v>
      </c>
      <c r="DD333" s="9">
        <v>0</v>
      </c>
      <c r="DE333" s="9">
        <v>0</v>
      </c>
      <c r="DF333" s="9">
        <v>0</v>
      </c>
      <c r="DG333" s="144">
        <f t="shared" si="555"/>
        <v>290389</v>
      </c>
      <c r="DH333" s="144">
        <f t="shared" ref="DH333:EW333" si="568">DG333</f>
        <v>290389</v>
      </c>
      <c r="DI333" s="144">
        <f t="shared" si="568"/>
        <v>290389</v>
      </c>
      <c r="DJ333" s="144">
        <f t="shared" si="568"/>
        <v>290389</v>
      </c>
      <c r="DK333" s="144">
        <f t="shared" si="568"/>
        <v>290389</v>
      </c>
      <c r="DL333" s="144">
        <f t="shared" si="568"/>
        <v>290389</v>
      </c>
      <c r="DM333" s="144">
        <f t="shared" si="568"/>
        <v>290389</v>
      </c>
      <c r="DN333" s="144">
        <f t="shared" si="568"/>
        <v>290389</v>
      </c>
      <c r="DO333" s="144">
        <f t="shared" si="568"/>
        <v>290389</v>
      </c>
      <c r="DP333" s="144">
        <f t="shared" si="568"/>
        <v>290389</v>
      </c>
      <c r="DQ333" s="144">
        <f t="shared" si="568"/>
        <v>290389</v>
      </c>
      <c r="DR333" s="144">
        <f t="shared" si="568"/>
        <v>290389</v>
      </c>
      <c r="DS333" s="144">
        <f t="shared" si="568"/>
        <v>290389</v>
      </c>
      <c r="DT333" s="144">
        <f t="shared" si="568"/>
        <v>290389</v>
      </c>
      <c r="DU333" s="144">
        <f t="shared" si="568"/>
        <v>290389</v>
      </c>
      <c r="DV333" s="144">
        <f t="shared" si="568"/>
        <v>290389</v>
      </c>
      <c r="DW333" s="144">
        <f t="shared" si="568"/>
        <v>290389</v>
      </c>
      <c r="DX333" s="144">
        <f t="shared" si="568"/>
        <v>290389</v>
      </c>
      <c r="DY333" s="144">
        <f t="shared" si="568"/>
        <v>290389</v>
      </c>
      <c r="DZ333" s="144">
        <f t="shared" si="568"/>
        <v>290389</v>
      </c>
      <c r="EA333" s="144">
        <f t="shared" si="568"/>
        <v>290389</v>
      </c>
      <c r="EB333" s="144">
        <f t="shared" si="568"/>
        <v>290389</v>
      </c>
      <c r="EC333" s="144">
        <f t="shared" si="568"/>
        <v>290389</v>
      </c>
      <c r="ED333" s="144">
        <f t="shared" si="568"/>
        <v>290389</v>
      </c>
      <c r="EE333" s="144">
        <f t="shared" si="568"/>
        <v>290389</v>
      </c>
      <c r="EF333" s="144">
        <f t="shared" si="568"/>
        <v>290389</v>
      </c>
      <c r="EG333" s="144">
        <f t="shared" si="568"/>
        <v>290389</v>
      </c>
      <c r="EH333" s="144">
        <f t="shared" si="568"/>
        <v>290389</v>
      </c>
      <c r="EI333" s="144">
        <f t="shared" si="568"/>
        <v>290389</v>
      </c>
      <c r="EJ333" s="144">
        <f t="shared" si="568"/>
        <v>290389</v>
      </c>
      <c r="EK333" s="144">
        <f t="shared" si="568"/>
        <v>290389</v>
      </c>
      <c r="EL333" s="144">
        <f t="shared" si="568"/>
        <v>290389</v>
      </c>
      <c r="EM333" s="144">
        <f t="shared" si="568"/>
        <v>290389</v>
      </c>
      <c r="EN333" s="144">
        <f t="shared" si="568"/>
        <v>290389</v>
      </c>
      <c r="EO333" s="144">
        <f t="shared" si="568"/>
        <v>290389</v>
      </c>
      <c r="EP333" s="144">
        <f t="shared" si="568"/>
        <v>290389</v>
      </c>
      <c r="EQ333" s="144">
        <f t="shared" si="568"/>
        <v>290389</v>
      </c>
      <c r="ER333" s="144">
        <f t="shared" si="568"/>
        <v>290389</v>
      </c>
      <c r="ES333" s="144">
        <f t="shared" si="568"/>
        <v>290389</v>
      </c>
      <c r="ET333" s="144">
        <f t="shared" si="568"/>
        <v>290389</v>
      </c>
      <c r="EU333" s="144">
        <f t="shared" si="568"/>
        <v>290389</v>
      </c>
      <c r="EV333" s="144">
        <f t="shared" si="568"/>
        <v>290389</v>
      </c>
      <c r="EW333" s="144">
        <f t="shared" si="568"/>
        <v>290389</v>
      </c>
      <c r="EX333" s="147">
        <f>PV(0.05,'PV factor'!C282,,-BR333)</f>
        <v>417233.56009070296</v>
      </c>
      <c r="EY333" s="147">
        <f>PV(0.05,'PV factor'!D282,,-BS333)</f>
        <v>8638375.9853147604</v>
      </c>
      <c r="EZ333" s="147">
        <f>PV(0.05,'PV factor'!E282,,-BT333)</f>
        <v>8227024.74791882</v>
      </c>
      <c r="FA333" s="147">
        <f>PV(0.05,'PV factor'!F282,,-BU333)</f>
        <v>9668712.8942207843</v>
      </c>
      <c r="FB333" s="147">
        <f>PV(0.05,'PV factor'!G282,,-BV333)</f>
        <v>0</v>
      </c>
      <c r="FC333" s="147">
        <f>PV(0.05,'PV factor'!H282,,-BW333)</f>
        <v>0</v>
      </c>
      <c r="FD333" s="147">
        <f>PV(0.05,'PV factor'!I282,,-BX333)</f>
        <v>0</v>
      </c>
      <c r="FE333" s="147">
        <f>PV(0.05,'PV factor'!J282,,-BY333)</f>
        <v>0</v>
      </c>
      <c r="FF333" s="147">
        <f>PV(0.05,'PV factor'!K282,,-BZ333)</f>
        <v>0</v>
      </c>
      <c r="FG333" s="147">
        <f>PV(0.05,'PV factor'!L282,,-CA333)</f>
        <v>0</v>
      </c>
      <c r="FH333" s="147">
        <f>PV(0.05,'PV factor'!M282,,-CB333)</f>
        <v>0</v>
      </c>
      <c r="FI333" s="147">
        <f>PV(0.05,'PV factor'!N282,,-CC333)</f>
        <v>0</v>
      </c>
      <c r="FJ333" s="147">
        <f>PV(0.05,'PV factor'!O282,,-CD333)</f>
        <v>0</v>
      </c>
      <c r="FK333" s="147">
        <f>PV(0.05,'PV factor'!P282,,-CE333)</f>
        <v>0</v>
      </c>
      <c r="FL333" s="147">
        <f>PV(0.05,'PV factor'!Q282,,-CF333)</f>
        <v>0</v>
      </c>
      <c r="FM333" s="147">
        <f>PV(0.05,'PV factor'!R282,,-CG333)</f>
        <v>0</v>
      </c>
      <c r="FN333" s="147">
        <f>PV(0.05,'PV factor'!S282,,-CH333)</f>
        <v>0</v>
      </c>
      <c r="FO333" s="147">
        <f>PV(0.05,'PV factor'!T282,,-CI333)</f>
        <v>0</v>
      </c>
      <c r="FP333" s="147">
        <f>PV(0.05,'PV factor'!U282,,-CJ333)</f>
        <v>0</v>
      </c>
      <c r="FQ333" s="147">
        <f>PV(0.05,'PV factor'!V282,,-CK333)</f>
        <v>0</v>
      </c>
      <c r="FR333" s="147">
        <f>PV(0.05,'PV factor'!W282,,-CL333)</f>
        <v>0</v>
      </c>
      <c r="FS333" s="147">
        <f>PV(0.05,'PV factor'!X282,,-CM333)</f>
        <v>0</v>
      </c>
      <c r="FT333" s="147">
        <f>PV(0.05,'PV factor'!Y282,,-CN333)</f>
        <v>0</v>
      </c>
      <c r="FU333" s="147">
        <f>PV(0.05,'PV factor'!Z282,,-CO333)</f>
        <v>0</v>
      </c>
      <c r="FV333" s="147">
        <f>PV(0.05,'PV factor'!AA282,,-CP333)</f>
        <v>0</v>
      </c>
      <c r="FW333" s="147">
        <f>PV(0.05,'PV factor'!AB282,,-CQ333)</f>
        <v>0</v>
      </c>
      <c r="FX333" s="147">
        <f>PV(0.05,'PV factor'!AC282,,-CR333)</f>
        <v>0</v>
      </c>
      <c r="FY333" s="147">
        <f>PV(0.05,'PV factor'!AD282,,-CS333)</f>
        <v>0</v>
      </c>
      <c r="FZ333" s="147">
        <f>PV(0.05,'PV factor'!AE282,,-CT333)</f>
        <v>0</v>
      </c>
      <c r="GA333" s="147">
        <f>PV(0.05,'PV factor'!AF282,,-CU333)</f>
        <v>0</v>
      </c>
      <c r="GB333" s="147">
        <f>PV(0.05,'PV factor'!AG282,,-CV333)</f>
        <v>0</v>
      </c>
      <c r="GC333" s="147">
        <f>PV(0.05,'PV factor'!AH282,,-CW333)</f>
        <v>0</v>
      </c>
      <c r="GD333" s="147">
        <f>PV(0.05,'PV factor'!AI282,,-CX333)</f>
        <v>0</v>
      </c>
      <c r="GE333" s="147">
        <f>PV(0.05,'PV factor'!AJ282,,-CY333)</f>
        <v>0</v>
      </c>
      <c r="GF333" s="147">
        <f>PV(0.05,'PV factor'!AK282,,-CZ333)</f>
        <v>0</v>
      </c>
      <c r="GG333" s="147">
        <f>PV(0.05,'PV factor'!AL282,,-DA333)</f>
        <v>0</v>
      </c>
      <c r="GH333" s="147">
        <f>PV(0.05,'PV factor'!AM282,,-DB333)</f>
        <v>0</v>
      </c>
      <c r="GI333" s="147">
        <f>PV(0.05,'PV factor'!AN282,,-DC333)</f>
        <v>0</v>
      </c>
      <c r="GJ333" s="147">
        <f>PV(0.05,'PV factor'!AO282,,-DD333)</f>
        <v>0</v>
      </c>
      <c r="GK333" s="147">
        <f>PV(0.05,'PV factor'!AP282,,-DE333)</f>
        <v>0</v>
      </c>
      <c r="GL333" s="147">
        <f>PV(0.05,'PV factor'!C282,,-DI333)</f>
        <v>263391.38321995462</v>
      </c>
      <c r="GM333" s="147">
        <f>PV(0.05,'PV factor'!D282,,-DJ333)</f>
        <v>250848.93639995679</v>
      </c>
      <c r="GN333" s="147">
        <f>PV(0.05,'PV factor'!E282,,-DK333)</f>
        <v>238903.74895233981</v>
      </c>
      <c r="GO333" s="147">
        <f>PV(0.05,'PV factor'!F282,,-DL333)</f>
        <v>227527.37995460932</v>
      </c>
      <c r="GP333" s="147">
        <f>PV(0.05,'PV factor'!G282,,-DM333)</f>
        <v>216692.74281391368</v>
      </c>
      <c r="GQ333" s="147">
        <f>PV(0.05,'PV factor'!H282,,-DN333)</f>
        <v>206374.04077515585</v>
      </c>
      <c r="GR333" s="147">
        <f>PV(0.05,'PV factor'!I282,,-DO333)</f>
        <v>196546.70550014844</v>
      </c>
      <c r="GS333" s="147">
        <f>PV(0.05,'PV factor'!J282,,-DP333)</f>
        <v>187187.33857156994</v>
      </c>
      <c r="GT333" s="147">
        <f>PV(0.05,'PV factor'!K282,,-DQ333)</f>
        <v>178273.65578244755</v>
      </c>
      <c r="GU333" s="147">
        <f>PV(0.05,'PV factor'!L282,,-DR333)</f>
        <v>169784.43407852147</v>
      </c>
      <c r="GV333" s="147">
        <f>PV(0.05,'PV factor'!M282,,-DS333)</f>
        <v>161699.46102716334</v>
      </c>
      <c r="GW333" s="147">
        <f>PV(0.05,'PV factor'!N282,,-DT333)</f>
        <v>153999.48669253648</v>
      </c>
      <c r="GX333" s="147">
        <f>PV(0.05,'PV factor'!O282,,-DU333)</f>
        <v>146666.17780241571</v>
      </c>
      <c r="GY333" s="147">
        <f>PV(0.05,'PV factor'!P282,,-DV333)</f>
        <v>139682.07409753875</v>
      </c>
      <c r="GZ333" s="147">
        <f>PV(0.05,'PV factor'!Q282,,-DW333)</f>
        <v>133030.54675956073</v>
      </c>
      <c r="HA333" s="147">
        <f>PV(0.05,'PV factor'!R282,,-DX333)</f>
        <v>126695.75881862924</v>
      </c>
      <c r="HB333" s="147">
        <f>PV(0.05,'PV factor'!S282,,-DY333)</f>
        <v>120662.62744631356</v>
      </c>
      <c r="HC333" s="147">
        <f>PV(0.05,'PV factor'!T282,,-DZ333)</f>
        <v>114916.78804410815</v>
      </c>
      <c r="HD333" s="147">
        <f>PV(0.05,'PV factor'!U282,,-EA333)</f>
        <v>109444.56004200777</v>
      </c>
      <c r="HE333" s="147">
        <f>PV(0.05,'PV factor'!V282,,-EB333)</f>
        <v>104232.91432572169</v>
      </c>
      <c r="HF333" s="147">
        <f>PV(0.05,'PV factor'!W282,,-EC333)</f>
        <v>99269.442214973038</v>
      </c>
      <c r="HG333" s="147">
        <f>PV(0.05,'PV factor'!X282,,-ED333)</f>
        <v>94542.325919021925</v>
      </c>
      <c r="HH333" s="147">
        <f>PV(0.05,'PV factor'!Y282,,-EE333)</f>
        <v>90040.310399068519</v>
      </c>
      <c r="HI333" s="147">
        <f>PV(0.05,'PV factor'!Z282,,-EF333)</f>
        <v>85752.676570541444</v>
      </c>
      <c r="HJ333" s="147">
        <f>PV(0.05,'PV factor'!AA282,,-EG333)</f>
        <v>81669.215781468039</v>
      </c>
      <c r="HK333" s="147">
        <f>PV(0.05,'PV factor'!AB282,,-EH333)</f>
        <v>77780.205506160026</v>
      </c>
      <c r="HL333" s="147">
        <f>PV(0.05,'PV factor'!AC282,,-EI333)</f>
        <v>74076.386196342894</v>
      </c>
      <c r="HM333" s="147">
        <f>PV(0.05,'PV factor'!AD282,,-EJ333)</f>
        <v>70548.939234612262</v>
      </c>
      <c r="HN333" s="147">
        <f>PV(0.05,'PV factor'!AE282,,-EK333)</f>
        <v>67189.465937725996</v>
      </c>
      <c r="HO333" s="147">
        <f>PV(0.05,'PV factor'!AF282,,-EL333)</f>
        <v>63989.967559739016</v>
      </c>
      <c r="HP333" s="147">
        <f>PV(0.05,'PV factor'!AG282,,-EM333)</f>
        <v>60942.826247370496</v>
      </c>
      <c r="HQ333" s="147">
        <f>PV(0.05,'PV factor'!AH282,,-EN333)</f>
        <v>58040.786902257612</v>
      </c>
      <c r="HR333" s="147">
        <f>PV(0.05,'PV factor'!AI282,,-EO333)</f>
        <v>55276.939906912012</v>
      </c>
      <c r="HS333" s="147">
        <f>PV(0.05,'PV factor'!AJ282,,-EP333)</f>
        <v>52644.704673249529</v>
      </c>
      <c r="HT333" s="147">
        <f>PV(0.05,'PV factor'!AK282,,-EQ333)</f>
        <v>50137.813974523364</v>
      </c>
      <c r="HU333" s="147">
        <f>PV(0.05,'PV factor'!AL282,,-ER333)</f>
        <v>47750.299023355583</v>
      </c>
      <c r="HV333" s="147">
        <f>PV(0.05,'PV factor'!AM282,,-ES333)</f>
        <v>45476.475260338659</v>
      </c>
      <c r="HW333" s="147">
        <f>PV(0.05,'PV factor'!AN282,,-ET333)</f>
        <v>43310.928819370143</v>
      </c>
      <c r="HX333" s="147">
        <f>PV(0.05,'PV factor'!AO282,,-EU333)</f>
        <v>41248.503637495378</v>
      </c>
      <c r="HY333" s="147">
        <f>PV(0.05,'PV factor'!AP282,,-EV333)</f>
        <v>39284.289178567022</v>
      </c>
      <c r="HZ333" s="147">
        <f t="shared" si="557"/>
        <v>26951347.187545069</v>
      </c>
      <c r="IA333" s="147">
        <f t="shared" si="558"/>
        <v>4745533.2640477046</v>
      </c>
      <c r="IB333" s="401">
        <f t="shared" si="559"/>
        <v>0.17607777566832508</v>
      </c>
    </row>
    <row r="334" spans="1:236" s="181" customFormat="1" ht="90" customHeight="1" x14ac:dyDescent="0.25">
      <c r="A334" s="233" t="s">
        <v>336</v>
      </c>
      <c r="B334" s="234" t="s">
        <v>337</v>
      </c>
      <c r="C334" s="234" t="s">
        <v>425</v>
      </c>
      <c r="D334" s="235">
        <v>4</v>
      </c>
      <c r="E334" s="234" t="s">
        <v>426</v>
      </c>
      <c r="F334" s="236" t="s">
        <v>427</v>
      </c>
      <c r="G334" s="236" t="s">
        <v>428</v>
      </c>
      <c r="H334" s="13" t="s">
        <v>77</v>
      </c>
      <c r="I334" s="236" t="s">
        <v>316</v>
      </c>
      <c r="J334" s="236">
        <v>10</v>
      </c>
      <c r="K334" s="227" t="s">
        <v>79</v>
      </c>
      <c r="L334" s="77">
        <v>12000</v>
      </c>
      <c r="M334" s="13" t="s">
        <v>429</v>
      </c>
      <c r="N334" s="13" t="s">
        <v>147</v>
      </c>
      <c r="O334" s="13" t="s">
        <v>133</v>
      </c>
      <c r="P334" s="13" t="s">
        <v>134</v>
      </c>
      <c r="Q334" s="112" t="s">
        <v>100</v>
      </c>
      <c r="R334" s="13" t="s">
        <v>108</v>
      </c>
      <c r="S334" s="13" t="s">
        <v>99</v>
      </c>
      <c r="T334" s="72" t="s">
        <v>385</v>
      </c>
      <c r="U334" s="13" t="s">
        <v>100</v>
      </c>
      <c r="V334" s="196">
        <v>1</v>
      </c>
      <c r="W334" s="238">
        <v>480000</v>
      </c>
      <c r="X334" s="238">
        <v>30000</v>
      </c>
      <c r="Y334" s="239">
        <v>0</v>
      </c>
      <c r="Z334" s="238">
        <v>0</v>
      </c>
      <c r="AA334" s="238">
        <v>30000</v>
      </c>
      <c r="AB334" s="238">
        <v>250000</v>
      </c>
      <c r="AC334" s="238">
        <v>100000</v>
      </c>
      <c r="AD334" s="238">
        <v>100000</v>
      </c>
      <c r="AE334" s="239">
        <v>0</v>
      </c>
      <c r="AF334" s="239">
        <v>0</v>
      </c>
      <c r="AG334" s="239">
        <v>0</v>
      </c>
      <c r="AH334" s="239">
        <v>0</v>
      </c>
      <c r="AI334" s="14"/>
      <c r="AJ334" s="238">
        <v>150000</v>
      </c>
      <c r="AK334" s="238"/>
      <c r="AL334" s="238"/>
      <c r="AM334" s="238"/>
      <c r="AN334" s="238">
        <v>50000</v>
      </c>
      <c r="AO334" s="238">
        <v>50000</v>
      </c>
      <c r="AP334" s="238">
        <v>50000</v>
      </c>
      <c r="AQ334" s="239">
        <v>0</v>
      </c>
      <c r="AR334" s="239">
        <v>0</v>
      </c>
      <c r="AS334" s="239">
        <v>0</v>
      </c>
      <c r="AT334" s="239">
        <v>0</v>
      </c>
      <c r="AU334" s="236"/>
      <c r="AV334" s="230">
        <f t="shared" si="525"/>
        <v>0</v>
      </c>
      <c r="AW334" s="230">
        <f t="shared" si="526"/>
        <v>0</v>
      </c>
      <c r="AX334" s="230" t="str">
        <f t="shared" si="527"/>
        <v>F2</v>
      </c>
      <c r="AY334" s="141">
        <f t="shared" si="528"/>
        <v>7</v>
      </c>
      <c r="AZ334" s="70">
        <f t="shared" si="529"/>
        <v>1</v>
      </c>
      <c r="BA334" s="70">
        <f t="shared" si="530"/>
        <v>1</v>
      </c>
      <c r="BB334" s="70">
        <f t="shared" si="531"/>
        <v>0</v>
      </c>
      <c r="BC334" s="70">
        <f t="shared" si="532"/>
        <v>1</v>
      </c>
      <c r="BD334" s="70">
        <f t="shared" si="533"/>
        <v>1</v>
      </c>
      <c r="BE334" s="70">
        <f t="shared" si="534"/>
        <v>1</v>
      </c>
      <c r="BF334" s="70">
        <f t="shared" si="535"/>
        <v>1</v>
      </c>
      <c r="BG334" s="71">
        <f t="shared" si="536"/>
        <v>0</v>
      </c>
      <c r="BH334" s="71">
        <f t="shared" si="537"/>
        <v>0</v>
      </c>
      <c r="BI334" s="71">
        <f t="shared" si="538"/>
        <v>0</v>
      </c>
      <c r="BJ334" s="71">
        <f t="shared" si="539"/>
        <v>0</v>
      </c>
      <c r="BK334" s="71">
        <f t="shared" si="540"/>
        <v>0</v>
      </c>
      <c r="BL334" s="70">
        <f t="shared" si="541"/>
        <v>1</v>
      </c>
      <c r="BM334" s="70">
        <f t="shared" si="542"/>
        <v>1</v>
      </c>
      <c r="BN334" s="70">
        <f t="shared" si="543"/>
        <v>0</v>
      </c>
      <c r="BO334" s="70">
        <f t="shared" si="544"/>
        <v>1</v>
      </c>
      <c r="BP334" s="144">
        <f t="shared" si="545"/>
        <v>0</v>
      </c>
      <c r="BQ334" s="144">
        <f t="shared" si="546"/>
        <v>0</v>
      </c>
      <c r="BR334" s="144">
        <f t="shared" si="547"/>
        <v>30000</v>
      </c>
      <c r="BS334" s="144">
        <f t="shared" si="548"/>
        <v>300000</v>
      </c>
      <c r="BT334" s="144">
        <f t="shared" si="549"/>
        <v>150000</v>
      </c>
      <c r="BU334" s="144">
        <f t="shared" si="550"/>
        <v>150000</v>
      </c>
      <c r="BV334" s="144">
        <f t="shared" si="551"/>
        <v>0</v>
      </c>
      <c r="BW334" s="144">
        <f t="shared" si="552"/>
        <v>0</v>
      </c>
      <c r="BX334" s="144">
        <f t="shared" si="553"/>
        <v>0</v>
      </c>
      <c r="BY334" s="144">
        <f t="shared" si="554"/>
        <v>0</v>
      </c>
      <c r="BZ334" s="9">
        <v>0</v>
      </c>
      <c r="CA334" s="9">
        <v>0</v>
      </c>
      <c r="CB334" s="9">
        <v>0</v>
      </c>
      <c r="CC334" s="9">
        <v>0</v>
      </c>
      <c r="CD334" s="9">
        <v>0</v>
      </c>
      <c r="CE334" s="9">
        <v>0</v>
      </c>
      <c r="CF334" s="9">
        <v>0</v>
      </c>
      <c r="CG334" s="9">
        <v>0</v>
      </c>
      <c r="CH334" s="9">
        <v>0</v>
      </c>
      <c r="CI334" s="9">
        <v>0</v>
      </c>
      <c r="CJ334" s="9">
        <v>0</v>
      </c>
      <c r="CK334" s="9">
        <v>0</v>
      </c>
      <c r="CL334" s="9">
        <v>0</v>
      </c>
      <c r="CM334" s="9">
        <v>0</v>
      </c>
      <c r="CN334" s="9">
        <v>0</v>
      </c>
      <c r="CO334" s="9">
        <v>0</v>
      </c>
      <c r="CP334" s="9">
        <v>0</v>
      </c>
      <c r="CQ334" s="9">
        <v>0</v>
      </c>
      <c r="CR334" s="9">
        <v>0</v>
      </c>
      <c r="CS334" s="9">
        <v>0</v>
      </c>
      <c r="CT334" s="9">
        <v>0</v>
      </c>
      <c r="CU334" s="9">
        <v>0</v>
      </c>
      <c r="CV334" s="9">
        <v>0</v>
      </c>
      <c r="CW334" s="9">
        <v>0</v>
      </c>
      <c r="CX334" s="9">
        <v>0</v>
      </c>
      <c r="CY334" s="9">
        <v>0</v>
      </c>
      <c r="CZ334" s="9">
        <v>0</v>
      </c>
      <c r="DA334" s="9">
        <v>0</v>
      </c>
      <c r="DB334" s="9">
        <v>0</v>
      </c>
      <c r="DC334" s="9">
        <v>0</v>
      </c>
      <c r="DD334" s="9">
        <v>0</v>
      </c>
      <c r="DE334" s="9">
        <v>0</v>
      </c>
      <c r="DF334" s="9">
        <v>0</v>
      </c>
      <c r="DG334" s="144">
        <f t="shared" si="555"/>
        <v>12000</v>
      </c>
      <c r="DH334" s="144">
        <f t="shared" ref="DH334:EW334" si="569">DG334</f>
        <v>12000</v>
      </c>
      <c r="DI334" s="144">
        <f t="shared" si="569"/>
        <v>12000</v>
      </c>
      <c r="DJ334" s="144">
        <f t="shared" si="569"/>
        <v>12000</v>
      </c>
      <c r="DK334" s="144">
        <f t="shared" si="569"/>
        <v>12000</v>
      </c>
      <c r="DL334" s="144">
        <f t="shared" si="569"/>
        <v>12000</v>
      </c>
      <c r="DM334" s="144">
        <f t="shared" si="569"/>
        <v>12000</v>
      </c>
      <c r="DN334" s="144">
        <f t="shared" si="569"/>
        <v>12000</v>
      </c>
      <c r="DO334" s="144">
        <f t="shared" si="569"/>
        <v>12000</v>
      </c>
      <c r="DP334" s="144">
        <f t="shared" si="569"/>
        <v>12000</v>
      </c>
      <c r="DQ334" s="144">
        <f t="shared" si="569"/>
        <v>12000</v>
      </c>
      <c r="DR334" s="144">
        <f t="shared" si="569"/>
        <v>12000</v>
      </c>
      <c r="DS334" s="144">
        <f t="shared" si="569"/>
        <v>12000</v>
      </c>
      <c r="DT334" s="144">
        <f t="shared" si="569"/>
        <v>12000</v>
      </c>
      <c r="DU334" s="144">
        <f t="shared" si="569"/>
        <v>12000</v>
      </c>
      <c r="DV334" s="144">
        <f t="shared" si="569"/>
        <v>12000</v>
      </c>
      <c r="DW334" s="144">
        <f t="shared" si="569"/>
        <v>12000</v>
      </c>
      <c r="DX334" s="144">
        <f t="shared" si="569"/>
        <v>12000</v>
      </c>
      <c r="DY334" s="144">
        <f t="shared" si="569"/>
        <v>12000</v>
      </c>
      <c r="DZ334" s="144">
        <f t="shared" si="569"/>
        <v>12000</v>
      </c>
      <c r="EA334" s="144">
        <f t="shared" si="569"/>
        <v>12000</v>
      </c>
      <c r="EB334" s="144">
        <f t="shared" si="569"/>
        <v>12000</v>
      </c>
      <c r="EC334" s="144">
        <f t="shared" si="569"/>
        <v>12000</v>
      </c>
      <c r="ED334" s="144">
        <f t="shared" si="569"/>
        <v>12000</v>
      </c>
      <c r="EE334" s="144">
        <f t="shared" si="569"/>
        <v>12000</v>
      </c>
      <c r="EF334" s="144">
        <f t="shared" si="569"/>
        <v>12000</v>
      </c>
      <c r="EG334" s="144">
        <f t="shared" si="569"/>
        <v>12000</v>
      </c>
      <c r="EH334" s="144">
        <f t="shared" si="569"/>
        <v>12000</v>
      </c>
      <c r="EI334" s="144">
        <f t="shared" si="569"/>
        <v>12000</v>
      </c>
      <c r="EJ334" s="144">
        <f t="shared" si="569"/>
        <v>12000</v>
      </c>
      <c r="EK334" s="144">
        <f t="shared" si="569"/>
        <v>12000</v>
      </c>
      <c r="EL334" s="144">
        <f t="shared" si="569"/>
        <v>12000</v>
      </c>
      <c r="EM334" s="144">
        <f t="shared" si="569"/>
        <v>12000</v>
      </c>
      <c r="EN334" s="144">
        <f t="shared" si="569"/>
        <v>12000</v>
      </c>
      <c r="EO334" s="144">
        <f t="shared" si="569"/>
        <v>12000</v>
      </c>
      <c r="EP334" s="144">
        <f t="shared" si="569"/>
        <v>12000</v>
      </c>
      <c r="EQ334" s="144">
        <f t="shared" si="569"/>
        <v>12000</v>
      </c>
      <c r="ER334" s="144">
        <f t="shared" si="569"/>
        <v>12000</v>
      </c>
      <c r="ES334" s="144">
        <f t="shared" si="569"/>
        <v>12000</v>
      </c>
      <c r="ET334" s="144">
        <f t="shared" si="569"/>
        <v>12000</v>
      </c>
      <c r="EU334" s="144">
        <f t="shared" si="569"/>
        <v>12000</v>
      </c>
      <c r="EV334" s="144">
        <f t="shared" si="569"/>
        <v>12000</v>
      </c>
      <c r="EW334" s="144">
        <f t="shared" si="569"/>
        <v>12000</v>
      </c>
      <c r="EX334" s="147">
        <f>PV(0.05,'PV factor'!C38,,-BR334)</f>
        <v>27210.884353741494</v>
      </c>
      <c r="EY334" s="147">
        <f>PV(0.05,'PV factor'!D38,,-BS334)</f>
        <v>259151.2795594428</v>
      </c>
      <c r="EZ334" s="147">
        <f>PV(0.05,'PV factor'!E38,,-BT334)</f>
        <v>123405.3712187823</v>
      </c>
      <c r="FA334" s="147">
        <f>PV(0.05,'PV factor'!F38,,-BU334)</f>
        <v>117528.92497026884</v>
      </c>
      <c r="FB334" s="147">
        <f>PV(0.05,'PV factor'!G38,,-BV334)</f>
        <v>0</v>
      </c>
      <c r="FC334" s="147">
        <f>PV(0.05,'PV factor'!H38,,-BW334)</f>
        <v>0</v>
      </c>
      <c r="FD334" s="147">
        <f>PV(0.05,'PV factor'!I38,,-BX334)</f>
        <v>0</v>
      </c>
      <c r="FE334" s="147">
        <f>PV(0.05,'PV factor'!J38,,-BY334)</f>
        <v>0</v>
      </c>
      <c r="FF334" s="147">
        <f>PV(0.05,'PV factor'!K38,,-BZ334)</f>
        <v>0</v>
      </c>
      <c r="FG334" s="147">
        <f>PV(0.05,'PV factor'!L38,,-CA334)</f>
        <v>0</v>
      </c>
      <c r="FH334" s="147">
        <f>PV(0.05,'PV factor'!M38,,-CB334)</f>
        <v>0</v>
      </c>
      <c r="FI334" s="147">
        <f>PV(0.05,'PV factor'!N38,,-CC334)</f>
        <v>0</v>
      </c>
      <c r="FJ334" s="147">
        <f>PV(0.05,'PV factor'!O38,,-CD334)</f>
        <v>0</v>
      </c>
      <c r="FK334" s="147">
        <f>PV(0.05,'PV factor'!P38,,-CE334)</f>
        <v>0</v>
      </c>
      <c r="FL334" s="147">
        <f>PV(0.05,'PV factor'!Q38,,-CF334)</f>
        <v>0</v>
      </c>
      <c r="FM334" s="147">
        <f>PV(0.05,'PV factor'!R38,,-CG334)</f>
        <v>0</v>
      </c>
      <c r="FN334" s="147">
        <f>PV(0.05,'PV factor'!S38,,-CH334)</f>
        <v>0</v>
      </c>
      <c r="FO334" s="147">
        <f>PV(0.05,'PV factor'!T38,,-CI334)</f>
        <v>0</v>
      </c>
      <c r="FP334" s="147">
        <f>PV(0.05,'PV factor'!U38,,-CJ334)</f>
        <v>0</v>
      </c>
      <c r="FQ334" s="147">
        <f>PV(0.05,'PV factor'!V38,,-CK334)</f>
        <v>0</v>
      </c>
      <c r="FR334" s="147">
        <f>PV(0.05,'PV factor'!W38,,-CL334)</f>
        <v>0</v>
      </c>
      <c r="FS334" s="147">
        <f>PV(0.05,'PV factor'!X38,,-CM334)</f>
        <v>0</v>
      </c>
      <c r="FT334" s="147">
        <f>PV(0.05,'PV factor'!Y38,,-CN334)</f>
        <v>0</v>
      </c>
      <c r="FU334" s="147">
        <f>PV(0.05,'PV factor'!Z38,,-CO334)</f>
        <v>0</v>
      </c>
      <c r="FV334" s="147">
        <f>PV(0.05,'PV factor'!AA38,,-CP334)</f>
        <v>0</v>
      </c>
      <c r="FW334" s="147">
        <f>PV(0.05,'PV factor'!AB38,,-CQ334)</f>
        <v>0</v>
      </c>
      <c r="FX334" s="147">
        <f>PV(0.05,'PV factor'!AC38,,-CR334)</f>
        <v>0</v>
      </c>
      <c r="FY334" s="147">
        <f>PV(0.05,'PV factor'!AD38,,-CS334)</f>
        <v>0</v>
      </c>
      <c r="FZ334" s="147">
        <f>PV(0.05,'PV factor'!AE38,,-CT334)</f>
        <v>0</v>
      </c>
      <c r="GA334" s="147">
        <f>PV(0.05,'PV factor'!AF38,,-CU334)</f>
        <v>0</v>
      </c>
      <c r="GB334" s="147">
        <f>PV(0.05,'PV factor'!AG38,,-CV334)</f>
        <v>0</v>
      </c>
      <c r="GC334" s="147">
        <f>PV(0.05,'PV factor'!AH38,,-CW334)</f>
        <v>0</v>
      </c>
      <c r="GD334" s="147">
        <f>PV(0.05,'PV factor'!AI38,,-CX334)</f>
        <v>0</v>
      </c>
      <c r="GE334" s="147">
        <f>PV(0.05,'PV factor'!AJ38,,-CY334)</f>
        <v>0</v>
      </c>
      <c r="GF334" s="147">
        <f>PV(0.05,'PV factor'!AK38,,-CZ334)</f>
        <v>0</v>
      </c>
      <c r="GG334" s="147">
        <f>PV(0.05,'PV factor'!AL38,,-DA334)</f>
        <v>0</v>
      </c>
      <c r="GH334" s="147">
        <f>PV(0.05,'PV factor'!AM38,,-DB334)</f>
        <v>0</v>
      </c>
      <c r="GI334" s="147">
        <f>PV(0.05,'PV factor'!AN38,,-DC334)</f>
        <v>0</v>
      </c>
      <c r="GJ334" s="147">
        <f>PV(0.05,'PV factor'!AO38,,-DD334)</f>
        <v>0</v>
      </c>
      <c r="GK334" s="147">
        <f>PV(0.05,'PV factor'!AP38,,-DE334)</f>
        <v>0</v>
      </c>
      <c r="GL334" s="147">
        <f>PV(0.05,'PV factor'!C38,,-DI334)</f>
        <v>10884.353741496598</v>
      </c>
      <c r="GM334" s="147">
        <f>PV(0.05,'PV factor'!D38,,-DJ334)</f>
        <v>10366.051182377712</v>
      </c>
      <c r="GN334" s="147">
        <f>PV(0.05,'PV factor'!E38,,-DK334)</f>
        <v>9872.4296975025845</v>
      </c>
      <c r="GO334" s="147">
        <f>PV(0.05,'PV factor'!F38,,-DL334)</f>
        <v>9402.313997621508</v>
      </c>
      <c r="GP334" s="147">
        <f>PV(0.05,'PV factor'!G38,,-DM334)</f>
        <v>8954.5847596395324</v>
      </c>
      <c r="GQ334" s="147">
        <f>PV(0.05,'PV factor'!H38,,-DN334)</f>
        <v>8528.1759615614574</v>
      </c>
      <c r="GR334" s="147">
        <f>PV(0.05,'PV factor'!I38,,-DO334)</f>
        <v>8122.0723443442457</v>
      </c>
      <c r="GS334" s="147">
        <f>PV(0.05,'PV factor'!J38,,-DP334)</f>
        <v>7735.3069946135674</v>
      </c>
      <c r="GT334" s="147">
        <f>PV(0.05,'PV factor'!K38,,-DQ334)</f>
        <v>7366.9590424891121</v>
      </c>
      <c r="GU334" s="147">
        <f>PV(0.05,'PV factor'!L38,,-DR334)</f>
        <v>7016.1514690372487</v>
      </c>
      <c r="GV334" s="147">
        <f>PV(0.05,'PV factor'!M38,,-DS334)</f>
        <v>6682.0490181307141</v>
      </c>
      <c r="GW334" s="147">
        <f>PV(0.05,'PV factor'!N38,,-DT334)</f>
        <v>6363.8562077435363</v>
      </c>
      <c r="GX334" s="147">
        <f>PV(0.05,'PV factor'!O38,,-DU334)</f>
        <v>6060.815435946226</v>
      </c>
      <c r="GY334" s="147">
        <f>PV(0.05,'PV factor'!P38,,-DV334)</f>
        <v>5772.2051770916423</v>
      </c>
      <c r="GZ334" s="147">
        <f>PV(0.05,'PV factor'!Q38,,-DW334)</f>
        <v>5497.3382638968023</v>
      </c>
      <c r="HA334" s="147">
        <f>PV(0.05,'PV factor'!R38,,-DX334)</f>
        <v>5235.5602513302874</v>
      </c>
      <c r="HB334" s="147">
        <f>PV(0.05,'PV factor'!S38,,-DY334)</f>
        <v>4986.247858409798</v>
      </c>
      <c r="HC334" s="147">
        <f>PV(0.05,'PV factor'!T38,,-DZ334)</f>
        <v>4748.8074841998077</v>
      </c>
      <c r="HD334" s="147">
        <f>PV(0.05,'PV factor'!U38,,-EA334)</f>
        <v>4522.6737944760071</v>
      </c>
      <c r="HE334" s="147">
        <f>PV(0.05,'PV factor'!V38,,-EB334)</f>
        <v>4307.3083756914357</v>
      </c>
      <c r="HF334" s="147">
        <f>PV(0.05,'PV factor'!W38,,-EC334)</f>
        <v>4102.1984530394629</v>
      </c>
      <c r="HG334" s="147">
        <f>PV(0.05,'PV factor'!X38,,-ED334)</f>
        <v>3906.855669561392</v>
      </c>
      <c r="HH334" s="147">
        <f>PV(0.05,'PV factor'!Y38,,-EE334)</f>
        <v>3720.8149233918025</v>
      </c>
      <c r="HI334" s="147">
        <f>PV(0.05,'PV factor'!Z38,,-EF334)</f>
        <v>3543.6332603731453</v>
      </c>
      <c r="HJ334" s="147">
        <f>PV(0.05,'PV factor'!AA38,,-EG334)</f>
        <v>3374.8888194029955</v>
      </c>
      <c r="HK334" s="147">
        <f>PV(0.05,'PV factor'!AB38,,-EH334)</f>
        <v>3214.1798280028524</v>
      </c>
      <c r="HL334" s="147">
        <f>PV(0.05,'PV factor'!AC38,,-EI334)</f>
        <v>3061.1236457170025</v>
      </c>
      <c r="HM334" s="147">
        <f>PV(0.05,'PV factor'!AD38,,-EJ334)</f>
        <v>2915.3558530638115</v>
      </c>
      <c r="HN334" s="147">
        <f>PV(0.05,'PV factor'!AE38,,-EK334)</f>
        <v>2776.5293838702978</v>
      </c>
      <c r="HO334" s="147">
        <f>PV(0.05,'PV factor'!AF38,,-EL334)</f>
        <v>2644.313698924092</v>
      </c>
      <c r="HP334" s="147">
        <f>PV(0.05,'PV factor'!AG38,,-EM334)</f>
        <v>2518.3939989753258</v>
      </c>
      <c r="HQ334" s="147">
        <f>PV(0.05,'PV factor'!AH38,,-EN334)</f>
        <v>2398.4704752145963</v>
      </c>
      <c r="HR334" s="147">
        <f>PV(0.05,'PV factor'!AI38,,-EO334)</f>
        <v>2284.2575954424724</v>
      </c>
      <c r="HS334" s="147">
        <f>PV(0.05,'PV factor'!AJ38,,-EP334)</f>
        <v>2175.4834242309257</v>
      </c>
      <c r="HT334" s="147">
        <f>PV(0.05,'PV factor'!AK38,,-EQ334)</f>
        <v>2071.888975458025</v>
      </c>
      <c r="HU334" s="147">
        <f>PV(0.05,'PV factor'!AL38,,-ER334)</f>
        <v>1973.2275956743092</v>
      </c>
      <c r="HV334" s="147">
        <f>PV(0.05,'PV factor'!AM38,,-ES334)</f>
        <v>1879.2643768326759</v>
      </c>
      <c r="HW334" s="147">
        <f>PV(0.05,'PV factor'!AN38,,-ET334)</f>
        <v>1789.7755969835005</v>
      </c>
      <c r="HX334" s="147">
        <f>PV(0.05,'PV factor'!AO38,,-EU334)</f>
        <v>1704.5481876033339</v>
      </c>
      <c r="HY334" s="147">
        <f>PV(0.05,'PV factor'!AP38,,-EV334)</f>
        <v>1623.3792262888894</v>
      </c>
      <c r="HZ334" s="147">
        <f t="shared" si="557"/>
        <v>527296.46010223543</v>
      </c>
      <c r="IA334" s="147">
        <f t="shared" si="558"/>
        <v>88248.399190683558</v>
      </c>
      <c r="IB334" s="401">
        <f t="shared" si="559"/>
        <v>0.16736012066831138</v>
      </c>
    </row>
    <row r="335" spans="1:236" s="181" customFormat="1" ht="90" customHeight="1" x14ac:dyDescent="0.25">
      <c r="A335" s="161" t="s">
        <v>2267</v>
      </c>
      <c r="B335" s="150" t="s">
        <v>2613</v>
      </c>
      <c r="C335" s="150" t="s">
        <v>2177</v>
      </c>
      <c r="D335" s="148">
        <v>2</v>
      </c>
      <c r="E335" s="150" t="s">
        <v>2636</v>
      </c>
      <c r="F335" s="151" t="s">
        <v>2637</v>
      </c>
      <c r="G335" s="151" t="s">
        <v>2638</v>
      </c>
      <c r="H335" s="79" t="s">
        <v>77</v>
      </c>
      <c r="I335" s="151" t="s">
        <v>2639</v>
      </c>
      <c r="J335" s="151">
        <v>40</v>
      </c>
      <c r="K335" s="227" t="s">
        <v>94</v>
      </c>
      <c r="L335" s="79">
        <v>2000</v>
      </c>
      <c r="M335" s="79" t="s">
        <v>2640</v>
      </c>
      <c r="N335" s="79" t="s">
        <v>81</v>
      </c>
      <c r="O335" s="459" t="s">
        <v>97</v>
      </c>
      <c r="P335" s="459" t="s">
        <v>97</v>
      </c>
      <c r="Q335" s="79" t="s">
        <v>87</v>
      </c>
      <c r="R335" s="79" t="s">
        <v>226</v>
      </c>
      <c r="S335" s="79" t="s">
        <v>99</v>
      </c>
      <c r="T335" s="79" t="s">
        <v>2034</v>
      </c>
      <c r="U335" s="79" t="s">
        <v>87</v>
      </c>
      <c r="V335" s="81">
        <v>1</v>
      </c>
      <c r="W335" s="149">
        <v>160000</v>
      </c>
      <c r="X335" s="149">
        <v>0</v>
      </c>
      <c r="Y335" s="149">
        <v>0</v>
      </c>
      <c r="Z335" s="149">
        <v>0</v>
      </c>
      <c r="AA335" s="149">
        <v>160000</v>
      </c>
      <c r="AB335" s="149">
        <v>0</v>
      </c>
      <c r="AC335" s="149">
        <v>0</v>
      </c>
      <c r="AD335" s="149">
        <v>0</v>
      </c>
      <c r="AE335" s="149">
        <v>0</v>
      </c>
      <c r="AF335" s="149">
        <v>0</v>
      </c>
      <c r="AG335" s="149">
        <v>0</v>
      </c>
      <c r="AH335" s="149">
        <v>0</v>
      </c>
      <c r="AI335" s="88" t="s">
        <v>88</v>
      </c>
      <c r="AJ335" s="149">
        <v>0</v>
      </c>
      <c r="AK335" s="149">
        <v>0</v>
      </c>
      <c r="AL335" s="149">
        <v>0</v>
      </c>
      <c r="AM335" s="149">
        <v>0</v>
      </c>
      <c r="AN335" s="149">
        <v>0</v>
      </c>
      <c r="AO335" s="149">
        <v>0</v>
      </c>
      <c r="AP335" s="149">
        <v>0</v>
      </c>
      <c r="AQ335" s="149">
        <v>0</v>
      </c>
      <c r="AR335" s="149">
        <v>0</v>
      </c>
      <c r="AS335" s="149">
        <v>0</v>
      </c>
      <c r="AT335" s="149">
        <v>0</v>
      </c>
      <c r="AU335" s="151" t="s">
        <v>2641</v>
      </c>
      <c r="AV335" s="230">
        <f t="shared" si="525"/>
        <v>1</v>
      </c>
      <c r="AW335" s="230">
        <f t="shared" si="526"/>
        <v>0</v>
      </c>
      <c r="AX335" s="230" t="str">
        <f t="shared" si="527"/>
        <v>0</v>
      </c>
      <c r="AY335" s="141">
        <f t="shared" si="528"/>
        <v>7</v>
      </c>
      <c r="AZ335" s="70">
        <f t="shared" si="529"/>
        <v>1</v>
      </c>
      <c r="BA335" s="70">
        <f t="shared" si="530"/>
        <v>1</v>
      </c>
      <c r="BB335" s="70">
        <f t="shared" si="531"/>
        <v>1</v>
      </c>
      <c r="BC335" s="70">
        <f t="shared" si="532"/>
        <v>1</v>
      </c>
      <c r="BD335" s="70">
        <f t="shared" si="533"/>
        <v>1</v>
      </c>
      <c r="BE335" s="70">
        <f t="shared" si="534"/>
        <v>1</v>
      </c>
      <c r="BF335" s="70">
        <f t="shared" si="535"/>
        <v>1</v>
      </c>
      <c r="BG335" s="71">
        <f t="shared" si="536"/>
        <v>0</v>
      </c>
      <c r="BH335" s="71">
        <f t="shared" si="537"/>
        <v>0</v>
      </c>
      <c r="BI335" s="71">
        <f t="shared" si="538"/>
        <v>0</v>
      </c>
      <c r="BJ335" s="71">
        <f t="shared" si="539"/>
        <v>0</v>
      </c>
      <c r="BK335" s="71">
        <f t="shared" si="540"/>
        <v>0</v>
      </c>
      <c r="BL335" s="70">
        <f t="shared" si="541"/>
        <v>1</v>
      </c>
      <c r="BM335" s="70">
        <f t="shared" si="542"/>
        <v>0</v>
      </c>
      <c r="BN335" s="70">
        <f t="shared" si="543"/>
        <v>0</v>
      </c>
      <c r="BO335" s="70">
        <f t="shared" si="544"/>
        <v>0</v>
      </c>
      <c r="BP335" s="144">
        <f t="shared" si="545"/>
        <v>0</v>
      </c>
      <c r="BQ335" s="144">
        <f t="shared" si="546"/>
        <v>0</v>
      </c>
      <c r="BR335" s="144">
        <f t="shared" si="547"/>
        <v>160000</v>
      </c>
      <c r="BS335" s="144">
        <f t="shared" si="548"/>
        <v>0</v>
      </c>
      <c r="BT335" s="144">
        <f t="shared" si="549"/>
        <v>0</v>
      </c>
      <c r="BU335" s="144">
        <f t="shared" si="550"/>
        <v>0</v>
      </c>
      <c r="BV335" s="144">
        <f t="shared" si="551"/>
        <v>0</v>
      </c>
      <c r="BW335" s="144">
        <f t="shared" si="552"/>
        <v>0</v>
      </c>
      <c r="BX335" s="144">
        <f t="shared" si="553"/>
        <v>0</v>
      </c>
      <c r="BY335" s="144">
        <f t="shared" si="554"/>
        <v>0</v>
      </c>
      <c r="BZ335" s="9">
        <v>0</v>
      </c>
      <c r="CA335" s="9">
        <v>0</v>
      </c>
      <c r="CB335" s="9">
        <v>0</v>
      </c>
      <c r="CC335" s="9">
        <v>0</v>
      </c>
      <c r="CD335" s="9">
        <v>0</v>
      </c>
      <c r="CE335" s="9">
        <v>0</v>
      </c>
      <c r="CF335" s="9">
        <v>0</v>
      </c>
      <c r="CG335" s="9">
        <v>0</v>
      </c>
      <c r="CH335" s="9">
        <v>0</v>
      </c>
      <c r="CI335" s="9">
        <v>0</v>
      </c>
      <c r="CJ335" s="9">
        <v>0</v>
      </c>
      <c r="CK335" s="9">
        <v>0</v>
      </c>
      <c r="CL335" s="9">
        <v>0</v>
      </c>
      <c r="CM335" s="9">
        <v>0</v>
      </c>
      <c r="CN335" s="9">
        <v>0</v>
      </c>
      <c r="CO335" s="9">
        <v>0</v>
      </c>
      <c r="CP335" s="9">
        <v>0</v>
      </c>
      <c r="CQ335" s="9">
        <v>0</v>
      </c>
      <c r="CR335" s="9">
        <v>0</v>
      </c>
      <c r="CS335" s="9">
        <v>0</v>
      </c>
      <c r="CT335" s="9">
        <v>0</v>
      </c>
      <c r="CU335" s="9">
        <v>0</v>
      </c>
      <c r="CV335" s="9">
        <v>0</v>
      </c>
      <c r="CW335" s="9">
        <v>0</v>
      </c>
      <c r="CX335" s="9">
        <v>0</v>
      </c>
      <c r="CY335" s="9">
        <v>0</v>
      </c>
      <c r="CZ335" s="9">
        <v>0</v>
      </c>
      <c r="DA335" s="9">
        <v>0</v>
      </c>
      <c r="DB335" s="9">
        <v>0</v>
      </c>
      <c r="DC335" s="9">
        <v>0</v>
      </c>
      <c r="DD335" s="9">
        <v>0</v>
      </c>
      <c r="DE335" s="9">
        <v>0</v>
      </c>
      <c r="DF335" s="9">
        <v>0</v>
      </c>
      <c r="DG335" s="144">
        <f t="shared" si="555"/>
        <v>2000</v>
      </c>
      <c r="DH335" s="144">
        <f t="shared" ref="DH335:EW335" si="570">DG335</f>
        <v>2000</v>
      </c>
      <c r="DI335" s="144">
        <f t="shared" si="570"/>
        <v>2000</v>
      </c>
      <c r="DJ335" s="144">
        <f t="shared" si="570"/>
        <v>2000</v>
      </c>
      <c r="DK335" s="144">
        <f t="shared" si="570"/>
        <v>2000</v>
      </c>
      <c r="DL335" s="144">
        <f t="shared" si="570"/>
        <v>2000</v>
      </c>
      <c r="DM335" s="144">
        <f t="shared" si="570"/>
        <v>2000</v>
      </c>
      <c r="DN335" s="144">
        <f t="shared" si="570"/>
        <v>2000</v>
      </c>
      <c r="DO335" s="144">
        <f t="shared" si="570"/>
        <v>2000</v>
      </c>
      <c r="DP335" s="144">
        <f t="shared" si="570"/>
        <v>2000</v>
      </c>
      <c r="DQ335" s="144">
        <f t="shared" si="570"/>
        <v>2000</v>
      </c>
      <c r="DR335" s="144">
        <f t="shared" si="570"/>
        <v>2000</v>
      </c>
      <c r="DS335" s="144">
        <f t="shared" si="570"/>
        <v>2000</v>
      </c>
      <c r="DT335" s="144">
        <f t="shared" si="570"/>
        <v>2000</v>
      </c>
      <c r="DU335" s="144">
        <f t="shared" si="570"/>
        <v>2000</v>
      </c>
      <c r="DV335" s="144">
        <f t="shared" si="570"/>
        <v>2000</v>
      </c>
      <c r="DW335" s="144">
        <f t="shared" si="570"/>
        <v>2000</v>
      </c>
      <c r="DX335" s="144">
        <f t="shared" si="570"/>
        <v>2000</v>
      </c>
      <c r="DY335" s="144">
        <f t="shared" si="570"/>
        <v>2000</v>
      </c>
      <c r="DZ335" s="144">
        <f t="shared" si="570"/>
        <v>2000</v>
      </c>
      <c r="EA335" s="144">
        <f t="shared" si="570"/>
        <v>2000</v>
      </c>
      <c r="EB335" s="144">
        <f t="shared" si="570"/>
        <v>2000</v>
      </c>
      <c r="EC335" s="144">
        <f t="shared" si="570"/>
        <v>2000</v>
      </c>
      <c r="ED335" s="144">
        <f t="shared" si="570"/>
        <v>2000</v>
      </c>
      <c r="EE335" s="144">
        <f t="shared" si="570"/>
        <v>2000</v>
      </c>
      <c r="EF335" s="144">
        <f t="shared" si="570"/>
        <v>2000</v>
      </c>
      <c r="EG335" s="144">
        <f t="shared" si="570"/>
        <v>2000</v>
      </c>
      <c r="EH335" s="144">
        <f t="shared" si="570"/>
        <v>2000</v>
      </c>
      <c r="EI335" s="144">
        <f t="shared" si="570"/>
        <v>2000</v>
      </c>
      <c r="EJ335" s="144">
        <f t="shared" si="570"/>
        <v>2000</v>
      </c>
      <c r="EK335" s="144">
        <f t="shared" si="570"/>
        <v>2000</v>
      </c>
      <c r="EL335" s="144">
        <f t="shared" si="570"/>
        <v>2000</v>
      </c>
      <c r="EM335" s="144">
        <f t="shared" si="570"/>
        <v>2000</v>
      </c>
      <c r="EN335" s="144">
        <f t="shared" si="570"/>
        <v>2000</v>
      </c>
      <c r="EO335" s="144">
        <f t="shared" si="570"/>
        <v>2000</v>
      </c>
      <c r="EP335" s="144">
        <f t="shared" si="570"/>
        <v>2000</v>
      </c>
      <c r="EQ335" s="144">
        <f t="shared" si="570"/>
        <v>2000</v>
      </c>
      <c r="ER335" s="144">
        <f t="shared" si="570"/>
        <v>2000</v>
      </c>
      <c r="ES335" s="144">
        <f t="shared" si="570"/>
        <v>2000</v>
      </c>
      <c r="ET335" s="144">
        <f t="shared" si="570"/>
        <v>2000</v>
      </c>
      <c r="EU335" s="144">
        <f t="shared" si="570"/>
        <v>2000</v>
      </c>
      <c r="EV335" s="144">
        <f t="shared" si="570"/>
        <v>2000</v>
      </c>
      <c r="EW335" s="144">
        <f t="shared" si="570"/>
        <v>2000</v>
      </c>
      <c r="EX335" s="147">
        <f>PV(0.05,'PV factor'!C357,,-BR335)</f>
        <v>145124.71655328799</v>
      </c>
      <c r="EY335" s="147">
        <f>PV(0.05,'PV factor'!D357,,-BS335)</f>
        <v>0</v>
      </c>
      <c r="EZ335" s="147">
        <f>PV(0.05,'PV factor'!E357,,-BT335)</f>
        <v>0</v>
      </c>
      <c r="FA335" s="147">
        <f>PV(0.05,'PV factor'!F357,,-BU335)</f>
        <v>0</v>
      </c>
      <c r="FB335" s="147">
        <f>PV(0.05,'PV factor'!G357,,-BV335)</f>
        <v>0</v>
      </c>
      <c r="FC335" s="147">
        <f>PV(0.05,'PV factor'!H357,,-BW335)</f>
        <v>0</v>
      </c>
      <c r="FD335" s="147">
        <f>PV(0.05,'PV factor'!I357,,-BX335)</f>
        <v>0</v>
      </c>
      <c r="FE335" s="147">
        <f>PV(0.05,'PV factor'!J357,,-BY335)</f>
        <v>0</v>
      </c>
      <c r="FF335" s="147">
        <f>PV(0.05,'PV factor'!K357,,-BZ335)</f>
        <v>0</v>
      </c>
      <c r="FG335" s="147">
        <f>PV(0.05,'PV factor'!L357,,-CA335)</f>
        <v>0</v>
      </c>
      <c r="FH335" s="147">
        <f>PV(0.05,'PV factor'!M357,,-CB335)</f>
        <v>0</v>
      </c>
      <c r="FI335" s="147">
        <f>PV(0.05,'PV factor'!N357,,-CC335)</f>
        <v>0</v>
      </c>
      <c r="FJ335" s="147">
        <f>PV(0.05,'PV factor'!O357,,-CD335)</f>
        <v>0</v>
      </c>
      <c r="FK335" s="147">
        <f>PV(0.05,'PV factor'!P357,,-CE335)</f>
        <v>0</v>
      </c>
      <c r="FL335" s="147">
        <f>PV(0.05,'PV factor'!Q357,,-CF335)</f>
        <v>0</v>
      </c>
      <c r="FM335" s="147">
        <f>PV(0.05,'PV factor'!R357,,-CG335)</f>
        <v>0</v>
      </c>
      <c r="FN335" s="147">
        <f>PV(0.05,'PV factor'!S357,,-CH335)</f>
        <v>0</v>
      </c>
      <c r="FO335" s="147">
        <f>PV(0.05,'PV factor'!T357,,-CI335)</f>
        <v>0</v>
      </c>
      <c r="FP335" s="147">
        <f>PV(0.05,'PV factor'!U357,,-CJ335)</f>
        <v>0</v>
      </c>
      <c r="FQ335" s="147">
        <f>PV(0.05,'PV factor'!V357,,-CK335)</f>
        <v>0</v>
      </c>
      <c r="FR335" s="147">
        <f>PV(0.05,'PV factor'!W357,,-CL335)</f>
        <v>0</v>
      </c>
      <c r="FS335" s="147">
        <f>PV(0.05,'PV factor'!X357,,-CM335)</f>
        <v>0</v>
      </c>
      <c r="FT335" s="147">
        <f>PV(0.05,'PV factor'!Y357,,-CN335)</f>
        <v>0</v>
      </c>
      <c r="FU335" s="147">
        <f>PV(0.05,'PV factor'!Z357,,-CO335)</f>
        <v>0</v>
      </c>
      <c r="FV335" s="147">
        <f>PV(0.05,'PV factor'!AA357,,-CP335)</f>
        <v>0</v>
      </c>
      <c r="FW335" s="147">
        <f>PV(0.05,'PV factor'!AB357,,-CQ335)</f>
        <v>0</v>
      </c>
      <c r="FX335" s="147">
        <f>PV(0.05,'PV factor'!AC357,,-CR335)</f>
        <v>0</v>
      </c>
      <c r="FY335" s="147">
        <f>PV(0.05,'PV factor'!AD357,,-CS335)</f>
        <v>0</v>
      </c>
      <c r="FZ335" s="147">
        <f>PV(0.05,'PV factor'!AE357,,-CT335)</f>
        <v>0</v>
      </c>
      <c r="GA335" s="147">
        <f>PV(0.05,'PV factor'!AF357,,-CU335)</f>
        <v>0</v>
      </c>
      <c r="GB335" s="147">
        <f>PV(0.05,'PV factor'!AG357,,-CV335)</f>
        <v>0</v>
      </c>
      <c r="GC335" s="147">
        <f>PV(0.05,'PV factor'!AH357,,-CW335)</f>
        <v>0</v>
      </c>
      <c r="GD335" s="147">
        <f>PV(0.05,'PV factor'!AI357,,-CX335)</f>
        <v>0</v>
      </c>
      <c r="GE335" s="147">
        <f>PV(0.05,'PV factor'!AJ357,,-CY335)</f>
        <v>0</v>
      </c>
      <c r="GF335" s="147">
        <f>PV(0.05,'PV factor'!AK357,,-CZ335)</f>
        <v>0</v>
      </c>
      <c r="GG335" s="147">
        <f>PV(0.05,'PV factor'!AL357,,-DA335)</f>
        <v>0</v>
      </c>
      <c r="GH335" s="147">
        <f>PV(0.05,'PV factor'!AM357,,-DB335)</f>
        <v>0</v>
      </c>
      <c r="GI335" s="147">
        <f>PV(0.05,'PV factor'!AN357,,-DC335)</f>
        <v>0</v>
      </c>
      <c r="GJ335" s="147">
        <f>PV(0.05,'PV factor'!AO357,,-DD335)</f>
        <v>0</v>
      </c>
      <c r="GK335" s="147">
        <f>PV(0.05,'PV factor'!AP357,,-DE335)</f>
        <v>0</v>
      </c>
      <c r="GL335" s="147">
        <f>PV(0.05,'PV factor'!C357,,-DI335)</f>
        <v>1814.0589569160998</v>
      </c>
      <c r="GM335" s="147">
        <f>PV(0.05,'PV factor'!D357,,-DJ335)</f>
        <v>1727.6751970629521</v>
      </c>
      <c r="GN335" s="147">
        <f>PV(0.05,'PV factor'!E357,,-DK335)</f>
        <v>1645.4049495837639</v>
      </c>
      <c r="GO335" s="147">
        <f>PV(0.05,'PV factor'!F357,,-DL335)</f>
        <v>1567.052332936918</v>
      </c>
      <c r="GP335" s="147">
        <f>PV(0.05,'PV factor'!G357,,-DM335)</f>
        <v>1492.4307932732554</v>
      </c>
      <c r="GQ335" s="147">
        <f>PV(0.05,'PV factor'!H357,,-DN335)</f>
        <v>1421.3626602602428</v>
      </c>
      <c r="GR335" s="147">
        <f>PV(0.05,'PV factor'!I357,,-DO335)</f>
        <v>1353.6787240573744</v>
      </c>
      <c r="GS335" s="147">
        <f>PV(0.05,'PV factor'!J357,,-DP335)</f>
        <v>1289.2178324355946</v>
      </c>
      <c r="GT335" s="147">
        <f>PV(0.05,'PV factor'!K357,,-DQ335)</f>
        <v>1227.8265070815187</v>
      </c>
      <c r="GU335" s="147">
        <f>PV(0.05,'PV factor'!L357,,-DR335)</f>
        <v>1169.3585781728748</v>
      </c>
      <c r="GV335" s="147">
        <f>PV(0.05,'PV factor'!M357,,-DS335)</f>
        <v>1113.6748363551189</v>
      </c>
      <c r="GW335" s="147">
        <f>PV(0.05,'PV factor'!N357,,-DT335)</f>
        <v>1060.6427012905895</v>
      </c>
      <c r="GX335" s="147">
        <f>PV(0.05,'PV factor'!O357,,-DU335)</f>
        <v>1010.1359059910377</v>
      </c>
      <c r="GY335" s="147">
        <f>PV(0.05,'PV factor'!P357,,-DV335)</f>
        <v>962.03419618194039</v>
      </c>
      <c r="GZ335" s="147">
        <f>PV(0.05,'PV factor'!Q357,,-DW335)</f>
        <v>916.22304398280039</v>
      </c>
      <c r="HA335" s="147">
        <f>PV(0.05,'PV factor'!R357,,-DX335)</f>
        <v>872.59337522171461</v>
      </c>
      <c r="HB335" s="147">
        <f>PV(0.05,'PV factor'!S357,,-DY335)</f>
        <v>831.04130973496626</v>
      </c>
      <c r="HC335" s="147">
        <f>PV(0.05,'PV factor'!T357,,-DZ335)</f>
        <v>791.46791403330121</v>
      </c>
      <c r="HD335" s="147">
        <f>PV(0.05,'PV factor'!U357,,-EA335)</f>
        <v>753.77896574600118</v>
      </c>
      <c r="HE335" s="147">
        <f>PV(0.05,'PV factor'!V357,,-EB335)</f>
        <v>717.88472928190595</v>
      </c>
      <c r="HF335" s="147">
        <f>PV(0.05,'PV factor'!W357,,-EC335)</f>
        <v>683.69974217324375</v>
      </c>
      <c r="HG335" s="147">
        <f>PV(0.05,'PV factor'!X357,,-ED335)</f>
        <v>651.14261159356533</v>
      </c>
      <c r="HH335" s="147">
        <f>PV(0.05,'PV factor'!Y357,,-EE335)</f>
        <v>620.13582056530038</v>
      </c>
      <c r="HI335" s="147">
        <f>PV(0.05,'PV factor'!Z357,,-EF335)</f>
        <v>590.60554339552425</v>
      </c>
      <c r="HJ335" s="147">
        <f>PV(0.05,'PV factor'!AA357,,-EG335)</f>
        <v>562.48146990049918</v>
      </c>
      <c r="HK335" s="147">
        <f>PV(0.05,'PV factor'!AB357,,-EH335)</f>
        <v>535.69663800047545</v>
      </c>
      <c r="HL335" s="147">
        <f>PV(0.05,'PV factor'!AC357,,-EI335)</f>
        <v>510.18727428616711</v>
      </c>
      <c r="HM335" s="147">
        <f>PV(0.05,'PV factor'!AD357,,-EJ335)</f>
        <v>485.89264217730192</v>
      </c>
      <c r="HN335" s="147">
        <f>PV(0.05,'PV factor'!AE357,,-EK335)</f>
        <v>462.75489731171626</v>
      </c>
      <c r="HO335" s="147">
        <f>PV(0.05,'PV factor'!AF357,,-EL335)</f>
        <v>440.71894982068198</v>
      </c>
      <c r="HP335" s="147">
        <f>PV(0.05,'PV factor'!AG357,,-EM335)</f>
        <v>419.73233316255431</v>
      </c>
      <c r="HQ335" s="147">
        <f>PV(0.05,'PV factor'!AH357,,-EN335)</f>
        <v>399.74507920243269</v>
      </c>
      <c r="HR335" s="147">
        <f>PV(0.05,'PV factor'!AI357,,-EO335)</f>
        <v>380.7095992404121</v>
      </c>
      <c r="HS335" s="147">
        <f>PV(0.05,'PV factor'!AJ357,,-EP335)</f>
        <v>362.58057070515429</v>
      </c>
      <c r="HT335" s="147">
        <f>PV(0.05,'PV factor'!AK357,,-EQ335)</f>
        <v>345.31482924300417</v>
      </c>
      <c r="HU335" s="147">
        <f>PV(0.05,'PV factor'!AL357,,-ER335)</f>
        <v>328.87126594571822</v>
      </c>
      <c r="HV335" s="147">
        <f>PV(0.05,'PV factor'!AM357,,-ES335)</f>
        <v>313.21072947211263</v>
      </c>
      <c r="HW335" s="147">
        <f>PV(0.05,'PV factor'!AN357,,-ET335)</f>
        <v>298.29593283058341</v>
      </c>
      <c r="HX335" s="147">
        <f>PV(0.05,'PV factor'!AO357,,-EU335)</f>
        <v>284.09136460055566</v>
      </c>
      <c r="HY335" s="147">
        <f>PV(0.05,'PV factor'!AP357,,-EV335)</f>
        <v>270.56320438148157</v>
      </c>
      <c r="HZ335" s="147">
        <f t="shared" si="557"/>
        <v>145124.71655328799</v>
      </c>
      <c r="IA335" s="147">
        <f t="shared" si="558"/>
        <v>32683.974007608464</v>
      </c>
      <c r="IB335" s="401">
        <f t="shared" si="559"/>
        <v>0.22521300839617706</v>
      </c>
    </row>
    <row r="336" spans="1:236" s="181" customFormat="1" ht="90" customHeight="1" x14ac:dyDescent="0.25">
      <c r="A336" s="161" t="s">
        <v>2267</v>
      </c>
      <c r="B336" s="150" t="s">
        <v>2881</v>
      </c>
      <c r="C336" s="150" t="s">
        <v>2236</v>
      </c>
      <c r="D336" s="148">
        <v>1</v>
      </c>
      <c r="E336" s="150" t="s">
        <v>2882</v>
      </c>
      <c r="F336" s="151" t="s">
        <v>2883</v>
      </c>
      <c r="G336" s="151" t="s">
        <v>2884</v>
      </c>
      <c r="H336" s="79" t="s">
        <v>77</v>
      </c>
      <c r="I336" s="151" t="s">
        <v>2885</v>
      </c>
      <c r="J336" s="151">
        <v>40</v>
      </c>
      <c r="K336" s="227" t="s">
        <v>94</v>
      </c>
      <c r="L336" s="79">
        <v>600</v>
      </c>
      <c r="M336" s="79" t="s">
        <v>2886</v>
      </c>
      <c r="N336" s="79" t="s">
        <v>81</v>
      </c>
      <c r="O336" s="13" t="s">
        <v>217</v>
      </c>
      <c r="P336" s="79" t="s">
        <v>218</v>
      </c>
      <c r="Q336" s="79" t="s">
        <v>87</v>
      </c>
      <c r="R336" s="79" t="s">
        <v>108</v>
      </c>
      <c r="S336" s="79" t="s">
        <v>252</v>
      </c>
      <c r="T336" s="79" t="s">
        <v>2887</v>
      </c>
      <c r="U336" s="79" t="s">
        <v>87</v>
      </c>
      <c r="V336" s="81">
        <v>1</v>
      </c>
      <c r="W336" s="149">
        <v>48000</v>
      </c>
      <c r="X336" s="149">
        <v>48000</v>
      </c>
      <c r="Y336" s="149">
        <v>0</v>
      </c>
      <c r="Z336" s="149">
        <v>0</v>
      </c>
      <c r="AA336" s="149">
        <v>48000</v>
      </c>
      <c r="AB336" s="162">
        <v>0</v>
      </c>
      <c r="AC336" s="162">
        <v>0</v>
      </c>
      <c r="AD336" s="149">
        <v>0</v>
      </c>
      <c r="AE336" s="149">
        <v>0</v>
      </c>
      <c r="AF336" s="149">
        <v>0</v>
      </c>
      <c r="AG336" s="149">
        <v>0</v>
      </c>
      <c r="AH336" s="149">
        <v>0</v>
      </c>
      <c r="AI336" s="88" t="s">
        <v>88</v>
      </c>
      <c r="AJ336" s="149">
        <v>0</v>
      </c>
      <c r="AK336" s="149">
        <v>0</v>
      </c>
      <c r="AL336" s="149">
        <v>0</v>
      </c>
      <c r="AM336" s="149">
        <v>0</v>
      </c>
      <c r="AN336" s="149">
        <v>0</v>
      </c>
      <c r="AO336" s="149">
        <v>0</v>
      </c>
      <c r="AP336" s="149">
        <v>0</v>
      </c>
      <c r="AQ336" s="149">
        <v>0</v>
      </c>
      <c r="AR336" s="149">
        <v>0</v>
      </c>
      <c r="AS336" s="149">
        <v>0</v>
      </c>
      <c r="AT336" s="149">
        <v>0</v>
      </c>
      <c r="AU336" s="151"/>
      <c r="AV336" s="230">
        <f t="shared" si="525"/>
        <v>1</v>
      </c>
      <c r="AW336" s="230">
        <f t="shared" si="526"/>
        <v>0</v>
      </c>
      <c r="AX336" s="230" t="str">
        <f t="shared" si="527"/>
        <v>B3</v>
      </c>
      <c r="AY336" s="141">
        <f t="shared" si="528"/>
        <v>7</v>
      </c>
      <c r="AZ336" s="70">
        <f t="shared" si="529"/>
        <v>1</v>
      </c>
      <c r="BA336" s="70">
        <f t="shared" si="530"/>
        <v>1</v>
      </c>
      <c r="BB336" s="70">
        <f t="shared" si="531"/>
        <v>0</v>
      </c>
      <c r="BC336" s="70">
        <f t="shared" si="532"/>
        <v>1</v>
      </c>
      <c r="BD336" s="70">
        <f t="shared" si="533"/>
        <v>1</v>
      </c>
      <c r="BE336" s="70">
        <f t="shared" si="534"/>
        <v>1</v>
      </c>
      <c r="BF336" s="70">
        <f t="shared" si="535"/>
        <v>1</v>
      </c>
      <c r="BG336" s="71">
        <f t="shared" si="536"/>
        <v>0</v>
      </c>
      <c r="BH336" s="71">
        <f t="shared" si="537"/>
        <v>1</v>
      </c>
      <c r="BI336" s="71">
        <f t="shared" si="538"/>
        <v>0</v>
      </c>
      <c r="BJ336" s="71">
        <f t="shared" si="539"/>
        <v>0</v>
      </c>
      <c r="BK336" s="71">
        <f t="shared" si="540"/>
        <v>1</v>
      </c>
      <c r="BL336" s="70">
        <f t="shared" si="541"/>
        <v>1</v>
      </c>
      <c r="BM336" s="70">
        <f t="shared" si="542"/>
        <v>0</v>
      </c>
      <c r="BN336" s="70">
        <f t="shared" si="543"/>
        <v>0</v>
      </c>
      <c r="BO336" s="70">
        <f t="shared" si="544"/>
        <v>0</v>
      </c>
      <c r="BP336" s="144">
        <f t="shared" si="545"/>
        <v>0</v>
      </c>
      <c r="BQ336" s="144">
        <f t="shared" si="546"/>
        <v>0</v>
      </c>
      <c r="BR336" s="144">
        <f t="shared" si="547"/>
        <v>48000</v>
      </c>
      <c r="BS336" s="144">
        <f t="shared" si="548"/>
        <v>0</v>
      </c>
      <c r="BT336" s="144">
        <f t="shared" si="549"/>
        <v>0</v>
      </c>
      <c r="BU336" s="144">
        <f t="shared" si="550"/>
        <v>0</v>
      </c>
      <c r="BV336" s="144">
        <f t="shared" si="551"/>
        <v>0</v>
      </c>
      <c r="BW336" s="144">
        <f t="shared" si="552"/>
        <v>0</v>
      </c>
      <c r="BX336" s="144">
        <f t="shared" si="553"/>
        <v>0</v>
      </c>
      <c r="BY336" s="144">
        <f t="shared" si="554"/>
        <v>0</v>
      </c>
      <c r="BZ336" s="9">
        <v>0</v>
      </c>
      <c r="CA336" s="9">
        <v>0</v>
      </c>
      <c r="CB336" s="9">
        <v>0</v>
      </c>
      <c r="CC336" s="9">
        <v>0</v>
      </c>
      <c r="CD336" s="9">
        <v>0</v>
      </c>
      <c r="CE336" s="9">
        <v>0</v>
      </c>
      <c r="CF336" s="9">
        <v>0</v>
      </c>
      <c r="CG336" s="9">
        <v>0</v>
      </c>
      <c r="CH336" s="9">
        <v>0</v>
      </c>
      <c r="CI336" s="9">
        <v>0</v>
      </c>
      <c r="CJ336" s="9">
        <v>0</v>
      </c>
      <c r="CK336" s="9">
        <v>0</v>
      </c>
      <c r="CL336" s="9">
        <v>0</v>
      </c>
      <c r="CM336" s="9">
        <v>0</v>
      </c>
      <c r="CN336" s="9">
        <v>0</v>
      </c>
      <c r="CO336" s="9">
        <v>0</v>
      </c>
      <c r="CP336" s="9">
        <v>0</v>
      </c>
      <c r="CQ336" s="9">
        <v>0</v>
      </c>
      <c r="CR336" s="9">
        <v>0</v>
      </c>
      <c r="CS336" s="9">
        <v>0</v>
      </c>
      <c r="CT336" s="9">
        <v>0</v>
      </c>
      <c r="CU336" s="9">
        <v>0</v>
      </c>
      <c r="CV336" s="9">
        <v>0</v>
      </c>
      <c r="CW336" s="9">
        <v>0</v>
      </c>
      <c r="CX336" s="9">
        <v>0</v>
      </c>
      <c r="CY336" s="9">
        <v>0</v>
      </c>
      <c r="CZ336" s="9">
        <v>0</v>
      </c>
      <c r="DA336" s="9">
        <v>0</v>
      </c>
      <c r="DB336" s="9">
        <v>0</v>
      </c>
      <c r="DC336" s="9">
        <v>0</v>
      </c>
      <c r="DD336" s="9">
        <v>0</v>
      </c>
      <c r="DE336" s="9">
        <v>0</v>
      </c>
      <c r="DF336" s="9">
        <v>0</v>
      </c>
      <c r="DG336" s="144">
        <f t="shared" si="555"/>
        <v>600</v>
      </c>
      <c r="DH336" s="144">
        <f t="shared" ref="DH336:EW336" si="571">DG336</f>
        <v>600</v>
      </c>
      <c r="DI336" s="144">
        <f t="shared" si="571"/>
        <v>600</v>
      </c>
      <c r="DJ336" s="144">
        <f t="shared" si="571"/>
        <v>600</v>
      </c>
      <c r="DK336" s="144">
        <f t="shared" si="571"/>
        <v>600</v>
      </c>
      <c r="DL336" s="144">
        <f t="shared" si="571"/>
        <v>600</v>
      </c>
      <c r="DM336" s="144">
        <f t="shared" si="571"/>
        <v>600</v>
      </c>
      <c r="DN336" s="144">
        <f t="shared" si="571"/>
        <v>600</v>
      </c>
      <c r="DO336" s="144">
        <f t="shared" si="571"/>
        <v>600</v>
      </c>
      <c r="DP336" s="144">
        <f t="shared" si="571"/>
        <v>600</v>
      </c>
      <c r="DQ336" s="144">
        <f t="shared" si="571"/>
        <v>600</v>
      </c>
      <c r="DR336" s="144">
        <f t="shared" si="571"/>
        <v>600</v>
      </c>
      <c r="DS336" s="144">
        <f t="shared" si="571"/>
        <v>600</v>
      </c>
      <c r="DT336" s="144">
        <f t="shared" si="571"/>
        <v>600</v>
      </c>
      <c r="DU336" s="144">
        <f t="shared" si="571"/>
        <v>600</v>
      </c>
      <c r="DV336" s="144">
        <f t="shared" si="571"/>
        <v>600</v>
      </c>
      <c r="DW336" s="144">
        <f t="shared" si="571"/>
        <v>600</v>
      </c>
      <c r="DX336" s="144">
        <f t="shared" si="571"/>
        <v>600</v>
      </c>
      <c r="DY336" s="144">
        <f t="shared" si="571"/>
        <v>600</v>
      </c>
      <c r="DZ336" s="144">
        <f t="shared" si="571"/>
        <v>600</v>
      </c>
      <c r="EA336" s="144">
        <f t="shared" si="571"/>
        <v>600</v>
      </c>
      <c r="EB336" s="144">
        <f t="shared" si="571"/>
        <v>600</v>
      </c>
      <c r="EC336" s="144">
        <f t="shared" si="571"/>
        <v>600</v>
      </c>
      <c r="ED336" s="144">
        <f t="shared" si="571"/>
        <v>600</v>
      </c>
      <c r="EE336" s="144">
        <f t="shared" si="571"/>
        <v>600</v>
      </c>
      <c r="EF336" s="144">
        <f t="shared" si="571"/>
        <v>600</v>
      </c>
      <c r="EG336" s="144">
        <f t="shared" si="571"/>
        <v>600</v>
      </c>
      <c r="EH336" s="144">
        <f t="shared" si="571"/>
        <v>600</v>
      </c>
      <c r="EI336" s="144">
        <f t="shared" si="571"/>
        <v>600</v>
      </c>
      <c r="EJ336" s="144">
        <f t="shared" si="571"/>
        <v>600</v>
      </c>
      <c r="EK336" s="144">
        <f t="shared" si="571"/>
        <v>600</v>
      </c>
      <c r="EL336" s="144">
        <f t="shared" si="571"/>
        <v>600</v>
      </c>
      <c r="EM336" s="144">
        <f t="shared" si="571"/>
        <v>600</v>
      </c>
      <c r="EN336" s="144">
        <f t="shared" si="571"/>
        <v>600</v>
      </c>
      <c r="EO336" s="144">
        <f t="shared" si="571"/>
        <v>600</v>
      </c>
      <c r="EP336" s="144">
        <f t="shared" si="571"/>
        <v>600</v>
      </c>
      <c r="EQ336" s="144">
        <f t="shared" si="571"/>
        <v>600</v>
      </c>
      <c r="ER336" s="144">
        <f t="shared" si="571"/>
        <v>600</v>
      </c>
      <c r="ES336" s="144">
        <f t="shared" si="571"/>
        <v>600</v>
      </c>
      <c r="ET336" s="144">
        <f t="shared" si="571"/>
        <v>600</v>
      </c>
      <c r="EU336" s="144">
        <f t="shared" si="571"/>
        <v>600</v>
      </c>
      <c r="EV336" s="144">
        <f t="shared" si="571"/>
        <v>600</v>
      </c>
      <c r="EW336" s="144">
        <f t="shared" si="571"/>
        <v>600</v>
      </c>
      <c r="EX336" s="147">
        <f>PV(0.05,'PV factor'!C411,,-BR336)</f>
        <v>43537.414965986391</v>
      </c>
      <c r="EY336" s="147">
        <f>PV(0.05,'PV factor'!D411,,-BS336)</f>
        <v>0</v>
      </c>
      <c r="EZ336" s="147">
        <f>PV(0.05,'PV factor'!E411,,-BT336)</f>
        <v>0</v>
      </c>
      <c r="FA336" s="147">
        <f>PV(0.05,'PV factor'!F411,,-BU336)</f>
        <v>0</v>
      </c>
      <c r="FB336" s="147">
        <f>PV(0.05,'PV factor'!G411,,-BV336)</f>
        <v>0</v>
      </c>
      <c r="FC336" s="147">
        <f>PV(0.05,'PV factor'!H411,,-BW336)</f>
        <v>0</v>
      </c>
      <c r="FD336" s="147">
        <f>PV(0.05,'PV factor'!I411,,-BX336)</f>
        <v>0</v>
      </c>
      <c r="FE336" s="147">
        <f>PV(0.05,'PV factor'!J411,,-BY336)</f>
        <v>0</v>
      </c>
      <c r="FF336" s="147">
        <f>PV(0.05,'PV factor'!K411,,-BZ336)</f>
        <v>0</v>
      </c>
      <c r="FG336" s="147">
        <f>PV(0.05,'PV factor'!L411,,-CA336)</f>
        <v>0</v>
      </c>
      <c r="FH336" s="147">
        <f>PV(0.05,'PV factor'!M411,,-CB336)</f>
        <v>0</v>
      </c>
      <c r="FI336" s="147">
        <f>PV(0.05,'PV factor'!N411,,-CC336)</f>
        <v>0</v>
      </c>
      <c r="FJ336" s="147">
        <f>PV(0.05,'PV factor'!O411,,-CD336)</f>
        <v>0</v>
      </c>
      <c r="FK336" s="147">
        <f>PV(0.05,'PV factor'!P411,,-CE336)</f>
        <v>0</v>
      </c>
      <c r="FL336" s="147">
        <f>PV(0.05,'PV factor'!Q411,,-CF336)</f>
        <v>0</v>
      </c>
      <c r="FM336" s="147">
        <f>PV(0.05,'PV factor'!R411,,-CG336)</f>
        <v>0</v>
      </c>
      <c r="FN336" s="147">
        <f>PV(0.05,'PV factor'!S411,,-CH336)</f>
        <v>0</v>
      </c>
      <c r="FO336" s="147">
        <f>PV(0.05,'PV factor'!T411,,-CI336)</f>
        <v>0</v>
      </c>
      <c r="FP336" s="147">
        <f>PV(0.05,'PV factor'!U411,,-CJ336)</f>
        <v>0</v>
      </c>
      <c r="FQ336" s="147">
        <f>PV(0.05,'PV factor'!V411,,-CK336)</f>
        <v>0</v>
      </c>
      <c r="FR336" s="147">
        <f>PV(0.05,'PV factor'!W411,,-CL336)</f>
        <v>0</v>
      </c>
      <c r="FS336" s="147">
        <f>PV(0.05,'PV factor'!X411,,-CM336)</f>
        <v>0</v>
      </c>
      <c r="FT336" s="147">
        <f>PV(0.05,'PV factor'!Y411,,-CN336)</f>
        <v>0</v>
      </c>
      <c r="FU336" s="147">
        <f>PV(0.05,'PV factor'!Z411,,-CO336)</f>
        <v>0</v>
      </c>
      <c r="FV336" s="147">
        <f>PV(0.05,'PV factor'!AA411,,-CP336)</f>
        <v>0</v>
      </c>
      <c r="FW336" s="147">
        <f>PV(0.05,'PV factor'!AB411,,-CQ336)</f>
        <v>0</v>
      </c>
      <c r="FX336" s="147">
        <f>PV(0.05,'PV factor'!AC411,,-CR336)</f>
        <v>0</v>
      </c>
      <c r="FY336" s="147">
        <f>PV(0.05,'PV factor'!AD411,,-CS336)</f>
        <v>0</v>
      </c>
      <c r="FZ336" s="147">
        <f>PV(0.05,'PV factor'!AE411,,-CT336)</f>
        <v>0</v>
      </c>
      <c r="GA336" s="147">
        <f>PV(0.05,'PV factor'!AF411,,-CU336)</f>
        <v>0</v>
      </c>
      <c r="GB336" s="147">
        <f>PV(0.05,'PV factor'!AG411,,-CV336)</f>
        <v>0</v>
      </c>
      <c r="GC336" s="147">
        <f>PV(0.05,'PV factor'!AH411,,-CW336)</f>
        <v>0</v>
      </c>
      <c r="GD336" s="147">
        <f>PV(0.05,'PV factor'!AI411,,-CX336)</f>
        <v>0</v>
      </c>
      <c r="GE336" s="147">
        <f>PV(0.05,'PV factor'!AJ411,,-CY336)</f>
        <v>0</v>
      </c>
      <c r="GF336" s="147">
        <f>PV(0.05,'PV factor'!AK411,,-CZ336)</f>
        <v>0</v>
      </c>
      <c r="GG336" s="147">
        <f>PV(0.05,'PV factor'!AL411,,-DA336)</f>
        <v>0</v>
      </c>
      <c r="GH336" s="147">
        <f>PV(0.05,'PV factor'!AM411,,-DB336)</f>
        <v>0</v>
      </c>
      <c r="GI336" s="147">
        <f>PV(0.05,'PV factor'!AN411,,-DC336)</f>
        <v>0</v>
      </c>
      <c r="GJ336" s="147">
        <f>PV(0.05,'PV factor'!AO411,,-DD336)</f>
        <v>0</v>
      </c>
      <c r="GK336" s="147">
        <f>PV(0.05,'PV factor'!AP411,,-DE336)</f>
        <v>0</v>
      </c>
      <c r="GL336" s="147">
        <f>PV(0.05,'PV factor'!C411,,-DI336)</f>
        <v>544.21768707482988</v>
      </c>
      <c r="GM336" s="147">
        <f>PV(0.05,'PV factor'!D411,,-DJ336)</f>
        <v>518.3025591188856</v>
      </c>
      <c r="GN336" s="147">
        <f>PV(0.05,'PV factor'!E411,,-DK336)</f>
        <v>493.62148487512917</v>
      </c>
      <c r="GO336" s="147">
        <f>PV(0.05,'PV factor'!F411,,-DL336)</f>
        <v>470.11569988107539</v>
      </c>
      <c r="GP336" s="147">
        <f>PV(0.05,'PV factor'!G411,,-DM336)</f>
        <v>447.72923798197661</v>
      </c>
      <c r="GQ336" s="147">
        <f>PV(0.05,'PV factor'!H411,,-DN336)</f>
        <v>426.40879807807289</v>
      </c>
      <c r="GR336" s="147">
        <f>PV(0.05,'PV factor'!I411,,-DO336)</f>
        <v>406.10361721721233</v>
      </c>
      <c r="GS336" s="147">
        <f>PV(0.05,'PV factor'!J411,,-DP336)</f>
        <v>386.76534973067839</v>
      </c>
      <c r="GT336" s="147">
        <f>PV(0.05,'PV factor'!K411,,-DQ336)</f>
        <v>368.34795212445556</v>
      </c>
      <c r="GU336" s="147">
        <f>PV(0.05,'PV factor'!L411,,-DR336)</f>
        <v>350.80757345186242</v>
      </c>
      <c r="GV336" s="147">
        <f>PV(0.05,'PV factor'!M411,,-DS336)</f>
        <v>334.10245090653569</v>
      </c>
      <c r="GW336" s="147">
        <f>PV(0.05,'PV factor'!N411,,-DT336)</f>
        <v>318.19281038717679</v>
      </c>
      <c r="GX336" s="147">
        <f>PV(0.05,'PV factor'!O411,,-DU336)</f>
        <v>303.04077179731132</v>
      </c>
      <c r="GY336" s="147">
        <f>PV(0.05,'PV factor'!P411,,-DV336)</f>
        <v>288.61025885458213</v>
      </c>
      <c r="GZ336" s="147">
        <f>PV(0.05,'PV factor'!Q411,,-DW336)</f>
        <v>274.86691319484015</v>
      </c>
      <c r="HA336" s="147">
        <f>PV(0.05,'PV factor'!R411,,-DX336)</f>
        <v>261.77801256651435</v>
      </c>
      <c r="HB336" s="147">
        <f>PV(0.05,'PV factor'!S411,,-DY336)</f>
        <v>249.31239292048988</v>
      </c>
      <c r="HC336" s="147">
        <f>PV(0.05,'PV factor'!T411,,-DZ336)</f>
        <v>237.44037420999038</v>
      </c>
      <c r="HD336" s="147">
        <f>PV(0.05,'PV factor'!U411,,-EA336)</f>
        <v>226.13368972380036</v>
      </c>
      <c r="HE336" s="147">
        <f>PV(0.05,'PV factor'!V411,,-EB336)</f>
        <v>215.36541878457177</v>
      </c>
      <c r="HF336" s="147">
        <f>PV(0.05,'PV factor'!W411,,-EC336)</f>
        <v>205.10992265197314</v>
      </c>
      <c r="HG336" s="147">
        <f>PV(0.05,'PV factor'!X411,,-ED336)</f>
        <v>195.34278347806961</v>
      </c>
      <c r="HH336" s="147">
        <f>PV(0.05,'PV factor'!Y411,,-EE336)</f>
        <v>186.04074616959014</v>
      </c>
      <c r="HI336" s="147">
        <f>PV(0.05,'PV factor'!Z411,,-EF336)</f>
        <v>177.18166301865725</v>
      </c>
      <c r="HJ336" s="147">
        <f>PV(0.05,'PV factor'!AA411,,-EG336)</f>
        <v>168.74444097014975</v>
      </c>
      <c r="HK336" s="147">
        <f>PV(0.05,'PV factor'!AB411,,-EH336)</f>
        <v>160.70899140014262</v>
      </c>
      <c r="HL336" s="147">
        <f>PV(0.05,'PV factor'!AC411,,-EI336)</f>
        <v>153.05618228585013</v>
      </c>
      <c r="HM336" s="147">
        <f>PV(0.05,'PV factor'!AD411,,-EJ336)</f>
        <v>145.76779265319058</v>
      </c>
      <c r="HN336" s="147">
        <f>PV(0.05,'PV factor'!AE411,,-EK336)</f>
        <v>138.8264691935149</v>
      </c>
      <c r="HO336" s="147">
        <f>PV(0.05,'PV factor'!AF411,,-EL336)</f>
        <v>132.21568494620459</v>
      </c>
      <c r="HP336" s="147">
        <f>PV(0.05,'PV factor'!AG411,,-EM336)</f>
        <v>125.91969994876629</v>
      </c>
      <c r="HQ336" s="147">
        <f>PV(0.05,'PV factor'!AH411,,-EN336)</f>
        <v>119.92352376072981</v>
      </c>
      <c r="HR336" s="147">
        <f>PV(0.05,'PV factor'!AI411,,-EO336)</f>
        <v>114.21287977212363</v>
      </c>
      <c r="HS336" s="147">
        <f>PV(0.05,'PV factor'!AJ411,,-EP336)</f>
        <v>108.77417121154629</v>
      </c>
      <c r="HT336" s="147">
        <f>PV(0.05,'PV factor'!AK411,,-EQ336)</f>
        <v>103.59444877290125</v>
      </c>
      <c r="HU336" s="147">
        <f>PV(0.05,'PV factor'!AL411,,-ER336)</f>
        <v>98.661379783715461</v>
      </c>
      <c r="HV336" s="147">
        <f>PV(0.05,'PV factor'!AM411,,-ES336)</f>
        <v>93.96321884163379</v>
      </c>
      <c r="HW336" s="147">
        <f>PV(0.05,'PV factor'!AN411,,-ET336)</f>
        <v>89.488779849175017</v>
      </c>
      <c r="HX336" s="147">
        <f>PV(0.05,'PV factor'!AO411,,-EU336)</f>
        <v>85.227409380166705</v>
      </c>
      <c r="HY336" s="147">
        <f>PV(0.05,'PV factor'!AP411,,-EV336)</f>
        <v>81.168961314444473</v>
      </c>
      <c r="HZ336" s="147">
        <f t="shared" si="557"/>
        <v>43537.414965986391</v>
      </c>
      <c r="IA336" s="147">
        <f t="shared" si="558"/>
        <v>9805.1922022825365</v>
      </c>
      <c r="IB336" s="401">
        <f t="shared" si="559"/>
        <v>0.22521300839617703</v>
      </c>
    </row>
    <row r="337" spans="1:236" s="181" customFormat="1" ht="90" customHeight="1" x14ac:dyDescent="0.25">
      <c r="A337" s="161" t="s">
        <v>2267</v>
      </c>
      <c r="B337" s="150" t="s">
        <v>2526</v>
      </c>
      <c r="C337" s="150" t="s">
        <v>2191</v>
      </c>
      <c r="D337" s="148">
        <v>2</v>
      </c>
      <c r="E337" s="150" t="s">
        <v>2527</v>
      </c>
      <c r="F337" s="151" t="s">
        <v>2528</v>
      </c>
      <c r="G337" s="151" t="s">
        <v>2529</v>
      </c>
      <c r="H337" s="151" t="s">
        <v>2530</v>
      </c>
      <c r="I337" s="151" t="s">
        <v>2531</v>
      </c>
      <c r="J337" s="151">
        <v>40</v>
      </c>
      <c r="K337" s="227" t="s">
        <v>79</v>
      </c>
      <c r="L337" s="79">
        <v>64542</v>
      </c>
      <c r="M337" s="151" t="s">
        <v>2532</v>
      </c>
      <c r="N337" s="79" t="s">
        <v>81</v>
      </c>
      <c r="O337" s="13" t="s">
        <v>217</v>
      </c>
      <c r="P337" s="79" t="s">
        <v>461</v>
      </c>
      <c r="Q337" s="112" t="s">
        <v>100</v>
      </c>
      <c r="R337" s="79" t="s">
        <v>108</v>
      </c>
      <c r="S337" s="79" t="s">
        <v>191</v>
      </c>
      <c r="T337" s="79" t="s">
        <v>2533</v>
      </c>
      <c r="U337" s="79" t="s">
        <v>87</v>
      </c>
      <c r="V337" s="81">
        <v>0.3</v>
      </c>
      <c r="W337" s="149">
        <v>7500000</v>
      </c>
      <c r="X337" s="149">
        <v>250000</v>
      </c>
      <c r="Y337" s="149">
        <v>0</v>
      </c>
      <c r="Z337" s="149">
        <v>0</v>
      </c>
      <c r="AA337" s="149">
        <v>0</v>
      </c>
      <c r="AB337" s="149">
        <v>2000000</v>
      </c>
      <c r="AC337" s="149">
        <v>3000000</v>
      </c>
      <c r="AD337" s="149">
        <v>2500000</v>
      </c>
      <c r="AE337" s="149">
        <v>0</v>
      </c>
      <c r="AF337" s="149">
        <v>0</v>
      </c>
      <c r="AG337" s="149">
        <v>0</v>
      </c>
      <c r="AH337" s="149">
        <v>0</v>
      </c>
      <c r="AI337" s="151" t="s">
        <v>2534</v>
      </c>
      <c r="AJ337" s="149">
        <v>200000</v>
      </c>
      <c r="AK337" s="149">
        <v>0</v>
      </c>
      <c r="AL337" s="149">
        <v>0</v>
      </c>
      <c r="AM337" s="149">
        <v>0</v>
      </c>
      <c r="AN337" s="149">
        <v>200000</v>
      </c>
      <c r="AO337" s="149">
        <v>0</v>
      </c>
      <c r="AP337" s="149">
        <v>0</v>
      </c>
      <c r="AQ337" s="149">
        <v>0</v>
      </c>
      <c r="AR337" s="149">
        <v>0</v>
      </c>
      <c r="AS337" s="149">
        <v>0</v>
      </c>
      <c r="AT337" s="149">
        <v>0</v>
      </c>
      <c r="AU337" s="151" t="s">
        <v>2535</v>
      </c>
      <c r="AV337" s="230">
        <f t="shared" si="525"/>
        <v>0</v>
      </c>
      <c r="AW337" s="230">
        <f t="shared" si="526"/>
        <v>1</v>
      </c>
      <c r="AX337" s="230" t="str">
        <f t="shared" si="527"/>
        <v>B5</v>
      </c>
      <c r="AY337" s="141">
        <f t="shared" si="528"/>
        <v>8</v>
      </c>
      <c r="AZ337" s="70">
        <f t="shared" si="529"/>
        <v>1</v>
      </c>
      <c r="BA337" s="70">
        <f t="shared" si="530"/>
        <v>1</v>
      </c>
      <c r="BB337" s="70">
        <f t="shared" si="531"/>
        <v>1</v>
      </c>
      <c r="BC337" s="70">
        <f t="shared" si="532"/>
        <v>1</v>
      </c>
      <c r="BD337" s="70">
        <f t="shared" si="533"/>
        <v>1</v>
      </c>
      <c r="BE337" s="70">
        <f t="shared" si="534"/>
        <v>1</v>
      </c>
      <c r="BF337" s="70">
        <f t="shared" si="535"/>
        <v>0</v>
      </c>
      <c r="BG337" s="71">
        <f t="shared" si="536"/>
        <v>1</v>
      </c>
      <c r="BH337" s="71">
        <f t="shared" si="537"/>
        <v>1</v>
      </c>
      <c r="BI337" s="71">
        <f t="shared" si="538"/>
        <v>0</v>
      </c>
      <c r="BJ337" s="71">
        <f t="shared" si="539"/>
        <v>0</v>
      </c>
      <c r="BK337" s="71">
        <f t="shared" si="540"/>
        <v>1</v>
      </c>
      <c r="BL337" s="70">
        <f t="shared" si="541"/>
        <v>1</v>
      </c>
      <c r="BM337" s="70">
        <f t="shared" si="542"/>
        <v>0</v>
      </c>
      <c r="BN337" s="70">
        <f t="shared" si="543"/>
        <v>0</v>
      </c>
      <c r="BO337" s="70">
        <f t="shared" si="544"/>
        <v>0</v>
      </c>
      <c r="BP337" s="144">
        <f t="shared" si="545"/>
        <v>0</v>
      </c>
      <c r="BQ337" s="144">
        <f t="shared" si="546"/>
        <v>0</v>
      </c>
      <c r="BR337" s="144">
        <f t="shared" si="547"/>
        <v>0</v>
      </c>
      <c r="BS337" s="144">
        <f t="shared" si="548"/>
        <v>2200000</v>
      </c>
      <c r="BT337" s="144">
        <f t="shared" si="549"/>
        <v>3000000</v>
      </c>
      <c r="BU337" s="144">
        <f t="shared" si="550"/>
        <v>2500000</v>
      </c>
      <c r="BV337" s="144">
        <f t="shared" si="551"/>
        <v>0</v>
      </c>
      <c r="BW337" s="144">
        <f t="shared" si="552"/>
        <v>0</v>
      </c>
      <c r="BX337" s="144">
        <f t="shared" si="553"/>
        <v>0</v>
      </c>
      <c r="BY337" s="144">
        <f t="shared" si="554"/>
        <v>0</v>
      </c>
      <c r="BZ337" s="9">
        <v>0</v>
      </c>
      <c r="CA337" s="9">
        <v>0</v>
      </c>
      <c r="CB337" s="9">
        <v>0</v>
      </c>
      <c r="CC337" s="9">
        <v>0</v>
      </c>
      <c r="CD337" s="9">
        <v>0</v>
      </c>
      <c r="CE337" s="9">
        <v>0</v>
      </c>
      <c r="CF337" s="9">
        <v>0</v>
      </c>
      <c r="CG337" s="9">
        <v>0</v>
      </c>
      <c r="CH337" s="9">
        <v>0</v>
      </c>
      <c r="CI337" s="9">
        <v>0</v>
      </c>
      <c r="CJ337" s="9">
        <v>0</v>
      </c>
      <c r="CK337" s="9">
        <v>0</v>
      </c>
      <c r="CL337" s="9">
        <v>0</v>
      </c>
      <c r="CM337" s="9">
        <v>0</v>
      </c>
      <c r="CN337" s="9">
        <v>0</v>
      </c>
      <c r="CO337" s="9">
        <v>0</v>
      </c>
      <c r="CP337" s="9">
        <v>0</v>
      </c>
      <c r="CQ337" s="9">
        <v>0</v>
      </c>
      <c r="CR337" s="9">
        <v>0</v>
      </c>
      <c r="CS337" s="9">
        <v>0</v>
      </c>
      <c r="CT337" s="9">
        <v>0</v>
      </c>
      <c r="CU337" s="9">
        <v>0</v>
      </c>
      <c r="CV337" s="9">
        <v>0</v>
      </c>
      <c r="CW337" s="9">
        <v>0</v>
      </c>
      <c r="CX337" s="9">
        <v>0</v>
      </c>
      <c r="CY337" s="9">
        <v>0</v>
      </c>
      <c r="CZ337" s="9">
        <v>0</v>
      </c>
      <c r="DA337" s="9">
        <v>0</v>
      </c>
      <c r="DB337" s="9">
        <v>0</v>
      </c>
      <c r="DC337" s="9">
        <v>0</v>
      </c>
      <c r="DD337" s="9">
        <v>0</v>
      </c>
      <c r="DE337" s="9">
        <v>0</v>
      </c>
      <c r="DF337" s="9">
        <v>0</v>
      </c>
      <c r="DG337" s="144">
        <f t="shared" si="555"/>
        <v>64542</v>
      </c>
      <c r="DH337" s="144">
        <f t="shared" ref="DH337:EW337" si="572">DG337</f>
        <v>64542</v>
      </c>
      <c r="DI337" s="144">
        <f t="shared" si="572"/>
        <v>64542</v>
      </c>
      <c r="DJ337" s="144">
        <f t="shared" si="572"/>
        <v>64542</v>
      </c>
      <c r="DK337" s="144">
        <f t="shared" si="572"/>
        <v>64542</v>
      </c>
      <c r="DL337" s="144">
        <f t="shared" si="572"/>
        <v>64542</v>
      </c>
      <c r="DM337" s="144">
        <f t="shared" si="572"/>
        <v>64542</v>
      </c>
      <c r="DN337" s="144">
        <f t="shared" si="572"/>
        <v>64542</v>
      </c>
      <c r="DO337" s="144">
        <f t="shared" si="572"/>
        <v>64542</v>
      </c>
      <c r="DP337" s="144">
        <f t="shared" si="572"/>
        <v>64542</v>
      </c>
      <c r="DQ337" s="144">
        <f t="shared" si="572"/>
        <v>64542</v>
      </c>
      <c r="DR337" s="144">
        <f t="shared" si="572"/>
        <v>64542</v>
      </c>
      <c r="DS337" s="144">
        <f t="shared" si="572"/>
        <v>64542</v>
      </c>
      <c r="DT337" s="144">
        <f t="shared" si="572"/>
        <v>64542</v>
      </c>
      <c r="DU337" s="144">
        <f t="shared" si="572"/>
        <v>64542</v>
      </c>
      <c r="DV337" s="144">
        <f t="shared" si="572"/>
        <v>64542</v>
      </c>
      <c r="DW337" s="144">
        <f t="shared" si="572"/>
        <v>64542</v>
      </c>
      <c r="DX337" s="144">
        <f t="shared" si="572"/>
        <v>64542</v>
      </c>
      <c r="DY337" s="144">
        <f t="shared" si="572"/>
        <v>64542</v>
      </c>
      <c r="DZ337" s="144">
        <f t="shared" si="572"/>
        <v>64542</v>
      </c>
      <c r="EA337" s="144">
        <f t="shared" si="572"/>
        <v>64542</v>
      </c>
      <c r="EB337" s="144">
        <f t="shared" si="572"/>
        <v>64542</v>
      </c>
      <c r="EC337" s="144">
        <f t="shared" si="572"/>
        <v>64542</v>
      </c>
      <c r="ED337" s="144">
        <f t="shared" si="572"/>
        <v>64542</v>
      </c>
      <c r="EE337" s="144">
        <f t="shared" si="572"/>
        <v>64542</v>
      </c>
      <c r="EF337" s="144">
        <f t="shared" si="572"/>
        <v>64542</v>
      </c>
      <c r="EG337" s="144">
        <f t="shared" si="572"/>
        <v>64542</v>
      </c>
      <c r="EH337" s="144">
        <f t="shared" si="572"/>
        <v>64542</v>
      </c>
      <c r="EI337" s="144">
        <f t="shared" si="572"/>
        <v>64542</v>
      </c>
      <c r="EJ337" s="144">
        <f t="shared" si="572"/>
        <v>64542</v>
      </c>
      <c r="EK337" s="144">
        <f t="shared" si="572"/>
        <v>64542</v>
      </c>
      <c r="EL337" s="144">
        <f t="shared" si="572"/>
        <v>64542</v>
      </c>
      <c r="EM337" s="144">
        <f t="shared" si="572"/>
        <v>64542</v>
      </c>
      <c r="EN337" s="144">
        <f t="shared" si="572"/>
        <v>64542</v>
      </c>
      <c r="EO337" s="144">
        <f t="shared" si="572"/>
        <v>64542</v>
      </c>
      <c r="EP337" s="144">
        <f t="shared" si="572"/>
        <v>64542</v>
      </c>
      <c r="EQ337" s="144">
        <f t="shared" si="572"/>
        <v>64542</v>
      </c>
      <c r="ER337" s="144">
        <f t="shared" si="572"/>
        <v>64542</v>
      </c>
      <c r="ES337" s="144">
        <f t="shared" si="572"/>
        <v>64542</v>
      </c>
      <c r="ET337" s="144">
        <f t="shared" si="572"/>
        <v>64542</v>
      </c>
      <c r="EU337" s="144">
        <f t="shared" si="572"/>
        <v>64542</v>
      </c>
      <c r="EV337" s="144">
        <f t="shared" si="572"/>
        <v>64542</v>
      </c>
      <c r="EW337" s="144">
        <f t="shared" si="572"/>
        <v>64542</v>
      </c>
      <c r="EX337" s="147">
        <f>PV(0.05,'PV factor'!C335,,-BR337)</f>
        <v>0</v>
      </c>
      <c r="EY337" s="147">
        <f>PV(0.05,'PV factor'!D335,,-BS337)</f>
        <v>1900442.7167692471</v>
      </c>
      <c r="EZ337" s="147">
        <f>PV(0.05,'PV factor'!E335,,-BT337)</f>
        <v>2468107.4243756458</v>
      </c>
      <c r="FA337" s="147">
        <f>PV(0.05,'PV factor'!F335,,-BU337)</f>
        <v>1958815.4161711475</v>
      </c>
      <c r="FB337" s="147">
        <f>PV(0.05,'PV factor'!G335,,-BV337)</f>
        <v>0</v>
      </c>
      <c r="FC337" s="147">
        <f>PV(0.05,'PV factor'!H335,,-BW337)</f>
        <v>0</v>
      </c>
      <c r="FD337" s="147">
        <f>PV(0.05,'PV factor'!I335,,-BX337)</f>
        <v>0</v>
      </c>
      <c r="FE337" s="147">
        <f>PV(0.05,'PV factor'!J335,,-BY337)</f>
        <v>0</v>
      </c>
      <c r="FF337" s="147">
        <f>PV(0.05,'PV factor'!K335,,-BZ337)</f>
        <v>0</v>
      </c>
      <c r="FG337" s="147">
        <f>PV(0.05,'PV factor'!L335,,-CA337)</f>
        <v>0</v>
      </c>
      <c r="FH337" s="147">
        <f>PV(0.05,'PV factor'!M335,,-CB337)</f>
        <v>0</v>
      </c>
      <c r="FI337" s="147">
        <f>PV(0.05,'PV factor'!N335,,-CC337)</f>
        <v>0</v>
      </c>
      <c r="FJ337" s="147">
        <f>PV(0.05,'PV factor'!O335,,-CD337)</f>
        <v>0</v>
      </c>
      <c r="FK337" s="147">
        <f>PV(0.05,'PV factor'!P335,,-CE337)</f>
        <v>0</v>
      </c>
      <c r="FL337" s="147">
        <f>PV(0.05,'PV factor'!Q335,,-CF337)</f>
        <v>0</v>
      </c>
      <c r="FM337" s="147">
        <f>PV(0.05,'PV factor'!R335,,-CG337)</f>
        <v>0</v>
      </c>
      <c r="FN337" s="147">
        <f>PV(0.05,'PV factor'!S335,,-CH337)</f>
        <v>0</v>
      </c>
      <c r="FO337" s="147">
        <f>PV(0.05,'PV factor'!T335,,-CI337)</f>
        <v>0</v>
      </c>
      <c r="FP337" s="147">
        <f>PV(0.05,'PV factor'!U335,,-CJ337)</f>
        <v>0</v>
      </c>
      <c r="FQ337" s="147">
        <f>PV(0.05,'PV factor'!V335,,-CK337)</f>
        <v>0</v>
      </c>
      <c r="FR337" s="147">
        <f>PV(0.05,'PV factor'!W335,,-CL337)</f>
        <v>0</v>
      </c>
      <c r="FS337" s="147">
        <f>PV(0.05,'PV factor'!X335,,-CM337)</f>
        <v>0</v>
      </c>
      <c r="FT337" s="147">
        <f>PV(0.05,'PV factor'!Y335,,-CN337)</f>
        <v>0</v>
      </c>
      <c r="FU337" s="147">
        <f>PV(0.05,'PV factor'!Z335,,-CO337)</f>
        <v>0</v>
      </c>
      <c r="FV337" s="147">
        <f>PV(0.05,'PV factor'!AA335,,-CP337)</f>
        <v>0</v>
      </c>
      <c r="FW337" s="147">
        <f>PV(0.05,'PV factor'!AB335,,-CQ337)</f>
        <v>0</v>
      </c>
      <c r="FX337" s="147">
        <f>PV(0.05,'PV factor'!AC335,,-CR337)</f>
        <v>0</v>
      </c>
      <c r="FY337" s="147">
        <f>PV(0.05,'PV factor'!AD335,,-CS337)</f>
        <v>0</v>
      </c>
      <c r="FZ337" s="147">
        <f>PV(0.05,'PV factor'!AE335,,-CT337)</f>
        <v>0</v>
      </c>
      <c r="GA337" s="147">
        <f>PV(0.05,'PV factor'!AF335,,-CU337)</f>
        <v>0</v>
      </c>
      <c r="GB337" s="147">
        <f>PV(0.05,'PV factor'!AG335,,-CV337)</f>
        <v>0</v>
      </c>
      <c r="GC337" s="147">
        <f>PV(0.05,'PV factor'!AH335,,-CW337)</f>
        <v>0</v>
      </c>
      <c r="GD337" s="147">
        <f>PV(0.05,'PV factor'!AI335,,-CX337)</f>
        <v>0</v>
      </c>
      <c r="GE337" s="147">
        <f>PV(0.05,'PV factor'!AJ335,,-CY337)</f>
        <v>0</v>
      </c>
      <c r="GF337" s="147">
        <f>PV(0.05,'PV factor'!AK335,,-CZ337)</f>
        <v>0</v>
      </c>
      <c r="GG337" s="147">
        <f>PV(0.05,'PV factor'!AL335,,-DA337)</f>
        <v>0</v>
      </c>
      <c r="GH337" s="147">
        <f>PV(0.05,'PV factor'!AM335,,-DB337)</f>
        <v>0</v>
      </c>
      <c r="GI337" s="147">
        <f>PV(0.05,'PV factor'!AN335,,-DC337)</f>
        <v>0</v>
      </c>
      <c r="GJ337" s="147">
        <f>PV(0.05,'PV factor'!AO335,,-DD337)</f>
        <v>0</v>
      </c>
      <c r="GK337" s="147">
        <f>PV(0.05,'PV factor'!AP335,,-DE337)</f>
        <v>0</v>
      </c>
      <c r="GL337" s="147">
        <f>PV(0.05,'PV factor'!C335,,-DI337)</f>
        <v>58541.496598639453</v>
      </c>
      <c r="GM337" s="147">
        <f>PV(0.05,'PV factor'!D335,,-DJ337)</f>
        <v>55753.806284418526</v>
      </c>
      <c r="GN337" s="147">
        <f>PV(0.05,'PV factor'!E335,,-DK337)</f>
        <v>53098.863128017649</v>
      </c>
      <c r="GO337" s="147">
        <f>PV(0.05,'PV factor'!F335,,-DL337)</f>
        <v>50570.345836207278</v>
      </c>
      <c r="GP337" s="147">
        <f>PV(0.05,'PV factor'!G335,,-DM337)</f>
        <v>48162.234129721226</v>
      </c>
      <c r="GQ337" s="147">
        <f>PV(0.05,'PV factor'!H335,,-DN337)</f>
        <v>45868.794409258298</v>
      </c>
      <c r="GR337" s="147">
        <f>PV(0.05,'PV factor'!I335,,-DO337)</f>
        <v>43684.566104055528</v>
      </c>
      <c r="GS337" s="147">
        <f>PV(0.05,'PV factor'!J335,,-DP337)</f>
        <v>41604.348670529071</v>
      </c>
      <c r="GT337" s="147">
        <f>PV(0.05,'PV factor'!K335,,-DQ337)</f>
        <v>39623.189210027689</v>
      </c>
      <c r="GU337" s="147">
        <f>PV(0.05,'PV factor'!L335,,-DR337)</f>
        <v>37736.370676216844</v>
      </c>
      <c r="GV337" s="147">
        <f>PV(0.05,'PV factor'!M335,,-DS337)</f>
        <v>35939.400644016045</v>
      </c>
      <c r="GW337" s="147">
        <f>PV(0.05,'PV factor'!N335,,-DT337)</f>
        <v>34228.000613348609</v>
      </c>
      <c r="GX337" s="147">
        <f>PV(0.05,'PV factor'!O335,,-DU337)</f>
        <v>32598.095822236777</v>
      </c>
      <c r="GY337" s="147">
        <f>PV(0.05,'PV factor'!P335,,-DV337)</f>
        <v>31045.805544987397</v>
      </c>
      <c r="GZ337" s="147">
        <f>PV(0.05,'PV factor'!Q335,,-DW337)</f>
        <v>29567.433852368955</v>
      </c>
      <c r="HA337" s="147">
        <f>PV(0.05,'PV factor'!R335,,-DX337)</f>
        <v>28159.460811779951</v>
      </c>
      <c r="HB337" s="147">
        <f>PV(0.05,'PV factor'!S335,,-DY337)</f>
        <v>26818.534106457097</v>
      </c>
      <c r="HC337" s="147">
        <f>PV(0.05,'PV factor'!T335,,-DZ337)</f>
        <v>25541.461053768664</v>
      </c>
      <c r="HD337" s="147">
        <f>PV(0.05,'PV factor'!U335,,-EA337)</f>
        <v>24325.201003589205</v>
      </c>
      <c r="HE337" s="147">
        <f>PV(0.05,'PV factor'!V335,,-EB337)</f>
        <v>23166.858098656387</v>
      </c>
      <c r="HF337" s="147">
        <f>PV(0.05,'PV factor'!W335,,-EC337)</f>
        <v>22063.67437967275</v>
      </c>
      <c r="HG337" s="147">
        <f>PV(0.05,'PV factor'!X335,,-ED337)</f>
        <v>21013.023218735947</v>
      </c>
      <c r="HH337" s="147">
        <f>PV(0.05,'PV factor'!Y335,,-EE337)</f>
        <v>20012.403065462811</v>
      </c>
      <c r="HI337" s="147">
        <f>PV(0.05,'PV factor'!Z335,,-EF337)</f>
        <v>19059.431490916963</v>
      </c>
      <c r="HJ337" s="147">
        <f>PV(0.05,'PV factor'!AA335,,-EG337)</f>
        <v>18151.839515159012</v>
      </c>
      <c r="HK337" s="147">
        <f>PV(0.05,'PV factor'!AB335,,-EH337)</f>
        <v>17287.46620491334</v>
      </c>
      <c r="HL337" s="147">
        <f>PV(0.05,'PV factor'!AC335,,-EI337)</f>
        <v>16464.253528488898</v>
      </c>
      <c r="HM337" s="147">
        <f>PV(0.05,'PV factor'!AD335,,-EJ337)</f>
        <v>15680.24145570371</v>
      </c>
      <c r="HN337" s="147">
        <f>PV(0.05,'PV factor'!AE335,,-EK337)</f>
        <v>14933.563291146396</v>
      </c>
      <c r="HO337" s="147">
        <f>PV(0.05,'PV factor'!AF335,,-EL337)</f>
        <v>14222.441229663229</v>
      </c>
      <c r="HP337" s="147">
        <f>PV(0.05,'PV factor'!AG335,,-EM337)</f>
        <v>13545.18212348879</v>
      </c>
      <c r="HQ337" s="147">
        <f>PV(0.05,'PV factor'!AH335,,-EN337)</f>
        <v>12900.173450941706</v>
      </c>
      <c r="HR337" s="147">
        <f>PV(0.05,'PV factor'!AI335,,-EO337)</f>
        <v>12285.879477087339</v>
      </c>
      <c r="HS337" s="147">
        <f>PV(0.05,'PV factor'!AJ335,,-EP337)</f>
        <v>11700.837597226035</v>
      </c>
      <c r="HT337" s="147">
        <f>PV(0.05,'PV factor'!AK335,,-EQ337)</f>
        <v>11143.654854500986</v>
      </c>
      <c r="HU337" s="147">
        <f>PV(0.05,'PV factor'!AL335,,-ER337)</f>
        <v>10613.004623334273</v>
      </c>
      <c r="HV337" s="147">
        <f>PV(0.05,'PV factor'!AM335,,-ES337)</f>
        <v>10107.623450794546</v>
      </c>
      <c r="HW337" s="147">
        <f>PV(0.05,'PV factor'!AN335,,-ET337)</f>
        <v>9626.3080483757567</v>
      </c>
      <c r="HX337" s="147">
        <f>PV(0.05,'PV factor'!AO335,,-EU337)</f>
        <v>9167.912427024532</v>
      </c>
      <c r="HY337" s="147">
        <f>PV(0.05,'PV factor'!AP335,,-EV337)</f>
        <v>8731.3451685947912</v>
      </c>
      <c r="HZ337" s="147">
        <f t="shared" si="557"/>
        <v>6327365.5573160406</v>
      </c>
      <c r="IA337" s="147">
        <f t="shared" si="558"/>
        <v>1054744.5251995325</v>
      </c>
      <c r="IB337" s="401">
        <f t="shared" si="559"/>
        <v>0.16669568332115411</v>
      </c>
    </row>
    <row r="338" spans="1:236" s="181" customFormat="1" ht="90" customHeight="1" x14ac:dyDescent="0.25">
      <c r="A338" s="233" t="s">
        <v>336</v>
      </c>
      <c r="B338" s="234" t="s">
        <v>337</v>
      </c>
      <c r="C338" s="234" t="s">
        <v>373</v>
      </c>
      <c r="D338" s="235" t="s">
        <v>73</v>
      </c>
      <c r="E338" s="241" t="s">
        <v>374</v>
      </c>
      <c r="F338" s="236" t="s">
        <v>375</v>
      </c>
      <c r="G338" s="236" t="s">
        <v>376</v>
      </c>
      <c r="H338" s="13" t="s">
        <v>77</v>
      </c>
      <c r="I338" s="236" t="s">
        <v>377</v>
      </c>
      <c r="J338" s="236">
        <v>5</v>
      </c>
      <c r="K338" s="95" t="s">
        <v>206</v>
      </c>
      <c r="L338" s="77">
        <v>396</v>
      </c>
      <c r="M338" s="237" t="s">
        <v>378</v>
      </c>
      <c r="N338" s="13" t="s">
        <v>81</v>
      </c>
      <c r="O338" s="13" t="s">
        <v>82</v>
      </c>
      <c r="P338" s="13" t="s">
        <v>124</v>
      </c>
      <c r="Q338" s="112" t="s">
        <v>100</v>
      </c>
      <c r="R338" s="73" t="s">
        <v>162</v>
      </c>
      <c r="S338" s="13" t="s">
        <v>99</v>
      </c>
      <c r="T338" s="72" t="s">
        <v>344</v>
      </c>
      <c r="U338" s="13" t="s">
        <v>87</v>
      </c>
      <c r="V338" s="196">
        <v>1</v>
      </c>
      <c r="W338" s="238">
        <v>15500</v>
      </c>
      <c r="X338" s="238">
        <v>0</v>
      </c>
      <c r="Y338" s="238">
        <v>15500</v>
      </c>
      <c r="Z338" s="238">
        <v>0</v>
      </c>
      <c r="AA338" s="238">
        <v>0</v>
      </c>
      <c r="AB338" s="238">
        <v>0</v>
      </c>
      <c r="AC338" s="238">
        <v>0</v>
      </c>
      <c r="AD338" s="238">
        <v>0</v>
      </c>
      <c r="AE338" s="239">
        <v>0</v>
      </c>
      <c r="AF338" s="239">
        <v>0</v>
      </c>
      <c r="AG338" s="239">
        <v>0</v>
      </c>
      <c r="AH338" s="239">
        <v>0</v>
      </c>
      <c r="AI338" s="14" t="s">
        <v>379</v>
      </c>
      <c r="AJ338" s="240">
        <v>15000</v>
      </c>
      <c r="AK338" s="238">
        <v>0</v>
      </c>
      <c r="AL338" s="238">
        <v>3000</v>
      </c>
      <c r="AM338" s="238">
        <v>3000</v>
      </c>
      <c r="AN338" s="238">
        <v>3000</v>
      </c>
      <c r="AO338" s="238">
        <v>3000</v>
      </c>
      <c r="AP338" s="238">
        <v>3000</v>
      </c>
      <c r="AQ338" s="239">
        <v>0</v>
      </c>
      <c r="AR338" s="239">
        <v>0</v>
      </c>
      <c r="AS338" s="239">
        <v>0</v>
      </c>
      <c r="AT338" s="239">
        <v>0</v>
      </c>
      <c r="AU338" s="236"/>
      <c r="AV338" s="230">
        <f t="shared" si="525"/>
        <v>1</v>
      </c>
      <c r="AW338" s="230">
        <f t="shared" si="526"/>
        <v>0</v>
      </c>
      <c r="AX338" s="230" t="str">
        <f t="shared" si="527"/>
        <v>D3</v>
      </c>
      <c r="AY338" s="141">
        <f t="shared" si="528"/>
        <v>9</v>
      </c>
      <c r="AZ338" s="70">
        <f t="shared" si="529"/>
        <v>1</v>
      </c>
      <c r="BA338" s="70">
        <f t="shared" si="530"/>
        <v>1</v>
      </c>
      <c r="BB338" s="70">
        <f t="shared" si="531"/>
        <v>1</v>
      </c>
      <c r="BC338" s="70">
        <f t="shared" si="532"/>
        <v>1</v>
      </c>
      <c r="BD338" s="70">
        <f t="shared" si="533"/>
        <v>1</v>
      </c>
      <c r="BE338" s="70">
        <f t="shared" si="534"/>
        <v>1</v>
      </c>
      <c r="BF338" s="70">
        <f t="shared" si="535"/>
        <v>1</v>
      </c>
      <c r="BG338" s="71">
        <f t="shared" si="536"/>
        <v>0</v>
      </c>
      <c r="BH338" s="71">
        <f t="shared" si="537"/>
        <v>1</v>
      </c>
      <c r="BI338" s="71">
        <f t="shared" si="538"/>
        <v>0</v>
      </c>
      <c r="BJ338" s="71">
        <f t="shared" si="539"/>
        <v>0</v>
      </c>
      <c r="BK338" s="71">
        <f t="shared" si="540"/>
        <v>1</v>
      </c>
      <c r="BL338" s="70">
        <f t="shared" si="541"/>
        <v>1</v>
      </c>
      <c r="BM338" s="70">
        <f t="shared" si="542"/>
        <v>1</v>
      </c>
      <c r="BN338" s="70">
        <f t="shared" si="543"/>
        <v>1</v>
      </c>
      <c r="BO338" s="70">
        <f t="shared" si="544"/>
        <v>0</v>
      </c>
      <c r="BP338" s="144">
        <f t="shared" si="545"/>
        <v>15500</v>
      </c>
      <c r="BQ338" s="144">
        <f t="shared" si="546"/>
        <v>3000</v>
      </c>
      <c r="BR338" s="144">
        <f t="shared" si="547"/>
        <v>3000</v>
      </c>
      <c r="BS338" s="144">
        <f t="shared" si="548"/>
        <v>3000</v>
      </c>
      <c r="BT338" s="144">
        <f t="shared" si="549"/>
        <v>3000</v>
      </c>
      <c r="BU338" s="144">
        <f t="shared" si="550"/>
        <v>3000</v>
      </c>
      <c r="BV338" s="144">
        <f t="shared" si="551"/>
        <v>0</v>
      </c>
      <c r="BW338" s="144">
        <f t="shared" si="552"/>
        <v>0</v>
      </c>
      <c r="BX338" s="144">
        <f t="shared" si="553"/>
        <v>0</v>
      </c>
      <c r="BY338" s="144">
        <f t="shared" si="554"/>
        <v>0</v>
      </c>
      <c r="BZ338" s="9">
        <v>0</v>
      </c>
      <c r="CA338" s="9">
        <v>0</v>
      </c>
      <c r="CB338" s="9">
        <v>0</v>
      </c>
      <c r="CC338" s="9">
        <v>0</v>
      </c>
      <c r="CD338" s="9">
        <v>0</v>
      </c>
      <c r="CE338" s="9">
        <v>0</v>
      </c>
      <c r="CF338" s="9">
        <v>0</v>
      </c>
      <c r="CG338" s="9">
        <v>0</v>
      </c>
      <c r="CH338" s="9">
        <v>0</v>
      </c>
      <c r="CI338" s="9">
        <v>0</v>
      </c>
      <c r="CJ338" s="9">
        <v>0</v>
      </c>
      <c r="CK338" s="9">
        <v>0</v>
      </c>
      <c r="CL338" s="9">
        <v>0</v>
      </c>
      <c r="CM338" s="9">
        <v>0</v>
      </c>
      <c r="CN338" s="9">
        <v>0</v>
      </c>
      <c r="CO338" s="9">
        <v>0</v>
      </c>
      <c r="CP338" s="9">
        <v>0</v>
      </c>
      <c r="CQ338" s="9">
        <v>0</v>
      </c>
      <c r="CR338" s="9">
        <v>0</v>
      </c>
      <c r="CS338" s="9">
        <v>0</v>
      </c>
      <c r="CT338" s="9">
        <v>0</v>
      </c>
      <c r="CU338" s="9">
        <v>0</v>
      </c>
      <c r="CV338" s="9">
        <v>0</v>
      </c>
      <c r="CW338" s="9">
        <v>0</v>
      </c>
      <c r="CX338" s="9">
        <v>0</v>
      </c>
      <c r="CY338" s="9">
        <v>0</v>
      </c>
      <c r="CZ338" s="9">
        <v>0</v>
      </c>
      <c r="DA338" s="9">
        <v>0</v>
      </c>
      <c r="DB338" s="9">
        <v>0</v>
      </c>
      <c r="DC338" s="9">
        <v>0</v>
      </c>
      <c r="DD338" s="9">
        <v>0</v>
      </c>
      <c r="DE338" s="9">
        <v>0</v>
      </c>
      <c r="DF338" s="9">
        <v>0</v>
      </c>
      <c r="DG338" s="144">
        <f t="shared" si="555"/>
        <v>396</v>
      </c>
      <c r="DH338" s="144">
        <f t="shared" ref="DH338:EW338" si="573">DG338</f>
        <v>396</v>
      </c>
      <c r="DI338" s="144">
        <f t="shared" si="573"/>
        <v>396</v>
      </c>
      <c r="DJ338" s="144">
        <f t="shared" si="573"/>
        <v>396</v>
      </c>
      <c r="DK338" s="144">
        <f t="shared" si="573"/>
        <v>396</v>
      </c>
      <c r="DL338" s="144">
        <f t="shared" si="573"/>
        <v>396</v>
      </c>
      <c r="DM338" s="144">
        <f t="shared" si="573"/>
        <v>396</v>
      </c>
      <c r="DN338" s="144">
        <f t="shared" si="573"/>
        <v>396</v>
      </c>
      <c r="DO338" s="144">
        <f t="shared" si="573"/>
        <v>396</v>
      </c>
      <c r="DP338" s="144">
        <f t="shared" si="573"/>
        <v>396</v>
      </c>
      <c r="DQ338" s="144">
        <f t="shared" si="573"/>
        <v>396</v>
      </c>
      <c r="DR338" s="144">
        <f t="shared" si="573"/>
        <v>396</v>
      </c>
      <c r="DS338" s="144">
        <f t="shared" si="573"/>
        <v>396</v>
      </c>
      <c r="DT338" s="144">
        <f t="shared" si="573"/>
        <v>396</v>
      </c>
      <c r="DU338" s="144">
        <f t="shared" si="573"/>
        <v>396</v>
      </c>
      <c r="DV338" s="144">
        <f t="shared" si="573"/>
        <v>396</v>
      </c>
      <c r="DW338" s="144">
        <f t="shared" si="573"/>
        <v>396</v>
      </c>
      <c r="DX338" s="144">
        <f t="shared" si="573"/>
        <v>396</v>
      </c>
      <c r="DY338" s="144">
        <f t="shared" si="573"/>
        <v>396</v>
      </c>
      <c r="DZ338" s="144">
        <f t="shared" si="573"/>
        <v>396</v>
      </c>
      <c r="EA338" s="144">
        <f t="shared" si="573"/>
        <v>396</v>
      </c>
      <c r="EB338" s="144">
        <f t="shared" si="573"/>
        <v>396</v>
      </c>
      <c r="EC338" s="144">
        <f t="shared" si="573"/>
        <v>396</v>
      </c>
      <c r="ED338" s="144">
        <f t="shared" si="573"/>
        <v>396</v>
      </c>
      <c r="EE338" s="144">
        <f t="shared" si="573"/>
        <v>396</v>
      </c>
      <c r="EF338" s="144">
        <f t="shared" si="573"/>
        <v>396</v>
      </c>
      <c r="EG338" s="144">
        <f t="shared" si="573"/>
        <v>396</v>
      </c>
      <c r="EH338" s="144">
        <f t="shared" si="573"/>
        <v>396</v>
      </c>
      <c r="EI338" s="144">
        <f t="shared" si="573"/>
        <v>396</v>
      </c>
      <c r="EJ338" s="144">
        <f t="shared" si="573"/>
        <v>396</v>
      </c>
      <c r="EK338" s="144">
        <f t="shared" si="573"/>
        <v>396</v>
      </c>
      <c r="EL338" s="144">
        <f t="shared" si="573"/>
        <v>396</v>
      </c>
      <c r="EM338" s="144">
        <f t="shared" si="573"/>
        <v>396</v>
      </c>
      <c r="EN338" s="144">
        <f t="shared" si="573"/>
        <v>396</v>
      </c>
      <c r="EO338" s="144">
        <f t="shared" si="573"/>
        <v>396</v>
      </c>
      <c r="EP338" s="144">
        <f t="shared" si="573"/>
        <v>396</v>
      </c>
      <c r="EQ338" s="144">
        <f t="shared" si="573"/>
        <v>396</v>
      </c>
      <c r="ER338" s="144">
        <f t="shared" si="573"/>
        <v>396</v>
      </c>
      <c r="ES338" s="144">
        <f t="shared" si="573"/>
        <v>396</v>
      </c>
      <c r="ET338" s="144">
        <f t="shared" si="573"/>
        <v>396</v>
      </c>
      <c r="EU338" s="144">
        <f t="shared" si="573"/>
        <v>396</v>
      </c>
      <c r="EV338" s="144">
        <f t="shared" si="573"/>
        <v>396</v>
      </c>
      <c r="EW338" s="144">
        <f t="shared" si="573"/>
        <v>396</v>
      </c>
      <c r="EX338" s="147">
        <f>PV(0.05,'PV factor'!C30,,-BR338)</f>
        <v>2721.0884353741494</v>
      </c>
      <c r="EY338" s="147">
        <f>PV(0.05,'PV factor'!D30,,-BS338)</f>
        <v>2591.5127955944281</v>
      </c>
      <c r="EZ338" s="147">
        <f>PV(0.05,'PV factor'!E30,,-BT338)</f>
        <v>2468.1074243756461</v>
      </c>
      <c r="FA338" s="147">
        <f>PV(0.05,'PV factor'!F30,,-BU338)</f>
        <v>2350.578499405377</v>
      </c>
      <c r="FB338" s="147">
        <f>PV(0.05,'PV factor'!G30,,-BV338)</f>
        <v>0</v>
      </c>
      <c r="FC338" s="147">
        <f>PV(0.05,'PV factor'!H30,,-BW338)</f>
        <v>0</v>
      </c>
      <c r="FD338" s="147">
        <f>PV(0.05,'PV factor'!I30,,-BX338)</f>
        <v>0</v>
      </c>
      <c r="FE338" s="147">
        <f>PV(0.05,'PV factor'!J30,,-BY338)</f>
        <v>0</v>
      </c>
      <c r="FF338" s="147">
        <f>PV(0.05,'PV factor'!K30,,-BZ338)</f>
        <v>0</v>
      </c>
      <c r="FG338" s="147">
        <f>PV(0.05,'PV factor'!L30,,-CA338)</f>
        <v>0</v>
      </c>
      <c r="FH338" s="147">
        <f>PV(0.05,'PV factor'!M30,,-CB338)</f>
        <v>0</v>
      </c>
      <c r="FI338" s="147">
        <f>PV(0.05,'PV factor'!N30,,-CC338)</f>
        <v>0</v>
      </c>
      <c r="FJ338" s="147">
        <f>PV(0.05,'PV factor'!O30,,-CD338)</f>
        <v>0</v>
      </c>
      <c r="FK338" s="147">
        <f>PV(0.05,'PV factor'!P30,,-CE338)</f>
        <v>0</v>
      </c>
      <c r="FL338" s="147">
        <f>PV(0.05,'PV factor'!Q30,,-CF338)</f>
        <v>0</v>
      </c>
      <c r="FM338" s="147">
        <f>PV(0.05,'PV factor'!R30,,-CG338)</f>
        <v>0</v>
      </c>
      <c r="FN338" s="147">
        <f>PV(0.05,'PV factor'!S30,,-CH338)</f>
        <v>0</v>
      </c>
      <c r="FO338" s="147">
        <f>PV(0.05,'PV factor'!T30,,-CI338)</f>
        <v>0</v>
      </c>
      <c r="FP338" s="147">
        <f>PV(0.05,'PV factor'!U30,,-CJ338)</f>
        <v>0</v>
      </c>
      <c r="FQ338" s="147">
        <f>PV(0.05,'PV factor'!V30,,-CK338)</f>
        <v>0</v>
      </c>
      <c r="FR338" s="147">
        <f>PV(0.05,'PV factor'!W30,,-CL338)</f>
        <v>0</v>
      </c>
      <c r="FS338" s="147">
        <f>PV(0.05,'PV factor'!X30,,-CM338)</f>
        <v>0</v>
      </c>
      <c r="FT338" s="147">
        <f>PV(0.05,'PV factor'!Y30,,-CN338)</f>
        <v>0</v>
      </c>
      <c r="FU338" s="147">
        <f>PV(0.05,'PV factor'!Z30,,-CO338)</f>
        <v>0</v>
      </c>
      <c r="FV338" s="147">
        <f>PV(0.05,'PV factor'!AA30,,-CP338)</f>
        <v>0</v>
      </c>
      <c r="FW338" s="147">
        <f>PV(0.05,'PV factor'!AB30,,-CQ338)</f>
        <v>0</v>
      </c>
      <c r="FX338" s="147">
        <f>PV(0.05,'PV factor'!AC30,,-CR338)</f>
        <v>0</v>
      </c>
      <c r="FY338" s="147">
        <f>PV(0.05,'PV factor'!AD30,,-CS338)</f>
        <v>0</v>
      </c>
      <c r="FZ338" s="147">
        <f>PV(0.05,'PV factor'!AE30,,-CT338)</f>
        <v>0</v>
      </c>
      <c r="GA338" s="147">
        <f>PV(0.05,'PV factor'!AF30,,-CU338)</f>
        <v>0</v>
      </c>
      <c r="GB338" s="147">
        <f>PV(0.05,'PV factor'!AG30,,-CV338)</f>
        <v>0</v>
      </c>
      <c r="GC338" s="147">
        <f>PV(0.05,'PV factor'!AH30,,-CW338)</f>
        <v>0</v>
      </c>
      <c r="GD338" s="147">
        <f>PV(0.05,'PV factor'!AI30,,-CX338)</f>
        <v>0</v>
      </c>
      <c r="GE338" s="147">
        <f>PV(0.05,'PV factor'!AJ30,,-CY338)</f>
        <v>0</v>
      </c>
      <c r="GF338" s="147">
        <f>PV(0.05,'PV factor'!AK30,,-CZ338)</f>
        <v>0</v>
      </c>
      <c r="GG338" s="147">
        <f>PV(0.05,'PV factor'!AL30,,-DA338)</f>
        <v>0</v>
      </c>
      <c r="GH338" s="147">
        <f>PV(0.05,'PV factor'!AM30,,-DB338)</f>
        <v>0</v>
      </c>
      <c r="GI338" s="147">
        <f>PV(0.05,'PV factor'!AN30,,-DC338)</f>
        <v>0</v>
      </c>
      <c r="GJ338" s="147">
        <f>PV(0.05,'PV factor'!AO30,,-DD338)</f>
        <v>0</v>
      </c>
      <c r="GK338" s="147">
        <f>PV(0.05,'PV factor'!AP30,,-DE338)</f>
        <v>0</v>
      </c>
      <c r="GL338" s="147">
        <f>PV(0.05,'PV factor'!C30,,-DI338)</f>
        <v>359.18367346938777</v>
      </c>
      <c r="GM338" s="147">
        <f>PV(0.05,'PV factor'!D30,,-DJ338)</f>
        <v>342.07968901846448</v>
      </c>
      <c r="GN338" s="147">
        <f>PV(0.05,'PV factor'!E30,,-DK338)</f>
        <v>325.79018001758527</v>
      </c>
      <c r="GO338" s="147">
        <f>PV(0.05,'PV factor'!F30,,-DL338)</f>
        <v>310.27636192150976</v>
      </c>
      <c r="GP338" s="147">
        <f>PV(0.05,'PV factor'!G30,,-DM338)</f>
        <v>295.50129706810458</v>
      </c>
      <c r="GQ338" s="147">
        <f>PV(0.05,'PV factor'!H30,,-DN338)</f>
        <v>281.42980673152812</v>
      </c>
      <c r="GR338" s="147">
        <f>PV(0.05,'PV factor'!I30,,-DO338)</f>
        <v>268.02838736336014</v>
      </c>
      <c r="GS338" s="147">
        <f>PV(0.05,'PV factor'!J30,,-DP338)</f>
        <v>255.26513082224773</v>
      </c>
      <c r="GT338" s="147">
        <f>PV(0.05,'PV factor'!K30,,-DQ338)</f>
        <v>243.10964840214069</v>
      </c>
      <c r="GU338" s="147">
        <f>PV(0.05,'PV factor'!L30,,-DR338)</f>
        <v>231.53299847822922</v>
      </c>
      <c r="GV338" s="147">
        <f>PV(0.05,'PV factor'!M30,,-DS338)</f>
        <v>220.50761759831357</v>
      </c>
      <c r="GW338" s="147">
        <f>PV(0.05,'PV factor'!N30,,-DT338)</f>
        <v>210.0072548555367</v>
      </c>
      <c r="GX338" s="147">
        <f>PV(0.05,'PV factor'!O30,,-DU338)</f>
        <v>200.00690938622546</v>
      </c>
      <c r="GY338" s="147">
        <f>PV(0.05,'PV factor'!P30,,-DV338)</f>
        <v>190.4827708440242</v>
      </c>
      <c r="GZ338" s="147">
        <f>PV(0.05,'PV factor'!Q30,,-DW338)</f>
        <v>181.41216270859448</v>
      </c>
      <c r="HA338" s="147">
        <f>PV(0.05,'PV factor'!R30,,-DX338)</f>
        <v>172.77348829389948</v>
      </c>
      <c r="HB338" s="147">
        <f>PV(0.05,'PV factor'!S30,,-DY338)</f>
        <v>164.54617932752333</v>
      </c>
      <c r="HC338" s="147">
        <f>PV(0.05,'PV factor'!T30,,-DZ338)</f>
        <v>156.71064697859364</v>
      </c>
      <c r="HD338" s="147">
        <f>PV(0.05,'PV factor'!U30,,-EA338)</f>
        <v>149.24823521770824</v>
      </c>
      <c r="HE338" s="147">
        <f>PV(0.05,'PV factor'!V30,,-EB338)</f>
        <v>142.14117639781736</v>
      </c>
      <c r="HF338" s="147">
        <f>PV(0.05,'PV factor'!W30,,-EC338)</f>
        <v>135.37254895030227</v>
      </c>
      <c r="HG338" s="147">
        <f>PV(0.05,'PV factor'!X30,,-ED338)</f>
        <v>128.92623709552595</v>
      </c>
      <c r="HH338" s="147">
        <f>PV(0.05,'PV factor'!Y30,,-EE338)</f>
        <v>122.78689247192949</v>
      </c>
      <c r="HI338" s="147">
        <f>PV(0.05,'PV factor'!Z30,,-EF338)</f>
        <v>116.9398975923138</v>
      </c>
      <c r="HJ338" s="147">
        <f>PV(0.05,'PV factor'!AA30,,-EG338)</f>
        <v>111.37133104029884</v>
      </c>
      <c r="HK338" s="147">
        <f>PV(0.05,'PV factor'!AB30,,-EH338)</f>
        <v>106.06793432409413</v>
      </c>
      <c r="HL338" s="147">
        <f>PV(0.05,'PV factor'!AC30,,-EI338)</f>
        <v>101.01708030866109</v>
      </c>
      <c r="HM338" s="147">
        <f>PV(0.05,'PV factor'!AD30,,-EJ338)</f>
        <v>96.206743151105783</v>
      </c>
      <c r="HN338" s="147">
        <f>PV(0.05,'PV factor'!AE30,,-EK338)</f>
        <v>91.625469667719827</v>
      </c>
      <c r="HO338" s="147">
        <f>PV(0.05,'PV factor'!AF30,,-EL338)</f>
        <v>87.262352064495033</v>
      </c>
      <c r="HP338" s="147">
        <f>PV(0.05,'PV factor'!AG30,,-EM338)</f>
        <v>83.107001966185749</v>
      </c>
      <c r="HQ338" s="147">
        <f>PV(0.05,'PV factor'!AH30,,-EN338)</f>
        <v>79.149525682081673</v>
      </c>
      <c r="HR338" s="147">
        <f>PV(0.05,'PV factor'!AI30,,-EO338)</f>
        <v>75.380500649601601</v>
      </c>
      <c r="HS338" s="147">
        <f>PV(0.05,'PV factor'!AJ30,,-EP338)</f>
        <v>71.790952999620558</v>
      </c>
      <c r="HT338" s="147">
        <f>PV(0.05,'PV factor'!AK30,,-EQ338)</f>
        <v>68.372336190114822</v>
      </c>
      <c r="HU338" s="147">
        <f>PV(0.05,'PV factor'!AL30,,-ER338)</f>
        <v>65.116510657252206</v>
      </c>
      <c r="HV338" s="147">
        <f>PV(0.05,'PV factor'!AM30,,-ES338)</f>
        <v>62.015724435478305</v>
      </c>
      <c r="HW338" s="147">
        <f>PV(0.05,'PV factor'!AN30,,-ET338)</f>
        <v>59.062594700455513</v>
      </c>
      <c r="HX338" s="147">
        <f>PV(0.05,'PV factor'!AO30,,-EU338)</f>
        <v>56.250090190910022</v>
      </c>
      <c r="HY338" s="147">
        <f>PV(0.05,'PV factor'!AP30,,-EV338)</f>
        <v>53.571514467533348</v>
      </c>
      <c r="HZ338" s="147">
        <f t="shared" si="557"/>
        <v>10131.287154749602</v>
      </c>
      <c r="IA338" s="147">
        <f t="shared" si="558"/>
        <v>1632.8312014950518</v>
      </c>
      <c r="IB338" s="401">
        <f t="shared" si="559"/>
        <v>0.16116720181300673</v>
      </c>
    </row>
    <row r="339" spans="1:236" s="181" customFormat="1" ht="90" customHeight="1" x14ac:dyDescent="0.25">
      <c r="A339" s="231" t="s">
        <v>784</v>
      </c>
      <c r="B339" s="85" t="s">
        <v>785</v>
      </c>
      <c r="C339" s="85" t="s">
        <v>3514</v>
      </c>
      <c r="D339" s="199">
        <v>3</v>
      </c>
      <c r="E339" s="85" t="s">
        <v>795</v>
      </c>
      <c r="F339" s="95" t="s">
        <v>796</v>
      </c>
      <c r="G339" s="95" t="s">
        <v>797</v>
      </c>
      <c r="H339" s="90" t="s">
        <v>77</v>
      </c>
      <c r="I339" s="95" t="s">
        <v>798</v>
      </c>
      <c r="J339" s="90">
        <v>5</v>
      </c>
      <c r="K339" s="95" t="s">
        <v>206</v>
      </c>
      <c r="L339" s="74">
        <v>700</v>
      </c>
      <c r="M339" s="85" t="s">
        <v>848</v>
      </c>
      <c r="N339" s="90" t="s">
        <v>147</v>
      </c>
      <c r="O339" s="73" t="s">
        <v>82</v>
      </c>
      <c r="P339" s="90" t="s">
        <v>280</v>
      </c>
      <c r="Q339" s="112" t="s">
        <v>100</v>
      </c>
      <c r="R339" s="263" t="s">
        <v>474</v>
      </c>
      <c r="S339" s="90" t="s">
        <v>99</v>
      </c>
      <c r="T339" s="90" t="s">
        <v>799</v>
      </c>
      <c r="U339" s="90" t="s">
        <v>100</v>
      </c>
      <c r="V339" s="193">
        <v>1</v>
      </c>
      <c r="W339" s="192">
        <v>20000</v>
      </c>
      <c r="X339" s="192">
        <v>0</v>
      </c>
      <c r="Y339" s="192">
        <v>0</v>
      </c>
      <c r="Z339" s="192">
        <v>0</v>
      </c>
      <c r="AA339" s="192">
        <v>20000</v>
      </c>
      <c r="AB339" s="192">
        <v>0</v>
      </c>
      <c r="AC339" s="192">
        <v>0</v>
      </c>
      <c r="AD339" s="192">
        <v>0</v>
      </c>
      <c r="AE339" s="192">
        <v>0</v>
      </c>
      <c r="AF339" s="192">
        <v>0</v>
      </c>
      <c r="AG339" s="192">
        <v>0</v>
      </c>
      <c r="AH339" s="192">
        <v>0</v>
      </c>
      <c r="AI339" s="90" t="s">
        <v>88</v>
      </c>
      <c r="AJ339" s="192">
        <v>0</v>
      </c>
      <c r="AK339" s="192">
        <v>0</v>
      </c>
      <c r="AL339" s="192">
        <v>0</v>
      </c>
      <c r="AM339" s="192">
        <v>0</v>
      </c>
      <c r="AN339" s="192">
        <v>0</v>
      </c>
      <c r="AO339" s="192">
        <v>0</v>
      </c>
      <c r="AP339" s="192">
        <v>0</v>
      </c>
      <c r="AQ339" s="192">
        <v>0</v>
      </c>
      <c r="AR339" s="192">
        <v>0</v>
      </c>
      <c r="AS339" s="192">
        <v>0</v>
      </c>
      <c r="AT339" s="192">
        <v>0</v>
      </c>
      <c r="AU339" s="95"/>
      <c r="AV339" s="230">
        <f t="shared" si="525"/>
        <v>1</v>
      </c>
      <c r="AW339" s="230">
        <f t="shared" si="526"/>
        <v>0</v>
      </c>
      <c r="AX339" s="230" t="str">
        <f t="shared" si="527"/>
        <v>D1</v>
      </c>
      <c r="AY339" s="141">
        <f t="shared" si="528"/>
        <v>8</v>
      </c>
      <c r="AZ339" s="70">
        <f t="shared" si="529"/>
        <v>1</v>
      </c>
      <c r="BA339" s="70">
        <f t="shared" si="530"/>
        <v>1</v>
      </c>
      <c r="BB339" s="70">
        <f t="shared" si="531"/>
        <v>1</v>
      </c>
      <c r="BC339" s="70">
        <f t="shared" si="532"/>
        <v>1</v>
      </c>
      <c r="BD339" s="70">
        <f t="shared" si="533"/>
        <v>1</v>
      </c>
      <c r="BE339" s="70">
        <f t="shared" si="534"/>
        <v>1</v>
      </c>
      <c r="BF339" s="70">
        <f t="shared" si="535"/>
        <v>1</v>
      </c>
      <c r="BG339" s="71">
        <f t="shared" si="536"/>
        <v>0</v>
      </c>
      <c r="BH339" s="71">
        <f t="shared" si="537"/>
        <v>1</v>
      </c>
      <c r="BI339" s="71">
        <f t="shared" si="538"/>
        <v>0</v>
      </c>
      <c r="BJ339" s="71">
        <f t="shared" si="539"/>
        <v>1</v>
      </c>
      <c r="BK339" s="71">
        <f t="shared" si="540"/>
        <v>0</v>
      </c>
      <c r="BL339" s="70">
        <f t="shared" si="541"/>
        <v>1</v>
      </c>
      <c r="BM339" s="70">
        <f t="shared" si="542"/>
        <v>0</v>
      </c>
      <c r="BN339" s="70">
        <f t="shared" si="543"/>
        <v>0</v>
      </c>
      <c r="BO339" s="70">
        <f t="shared" si="544"/>
        <v>0</v>
      </c>
      <c r="BP339" s="144">
        <f t="shared" si="545"/>
        <v>0</v>
      </c>
      <c r="BQ339" s="144">
        <f t="shared" si="546"/>
        <v>0</v>
      </c>
      <c r="BR339" s="144">
        <f t="shared" si="547"/>
        <v>20000</v>
      </c>
      <c r="BS339" s="144">
        <f t="shared" si="548"/>
        <v>0</v>
      </c>
      <c r="BT339" s="144">
        <f t="shared" si="549"/>
        <v>0</v>
      </c>
      <c r="BU339" s="144">
        <f t="shared" si="550"/>
        <v>0</v>
      </c>
      <c r="BV339" s="144">
        <f t="shared" si="551"/>
        <v>0</v>
      </c>
      <c r="BW339" s="144">
        <f t="shared" si="552"/>
        <v>0</v>
      </c>
      <c r="BX339" s="144">
        <f t="shared" si="553"/>
        <v>0</v>
      </c>
      <c r="BY339" s="144">
        <f t="shared" si="554"/>
        <v>0</v>
      </c>
      <c r="BZ339" s="9">
        <v>0</v>
      </c>
      <c r="CA339" s="9">
        <v>0</v>
      </c>
      <c r="CB339" s="9">
        <v>0</v>
      </c>
      <c r="CC339" s="9">
        <v>0</v>
      </c>
      <c r="CD339" s="9">
        <v>0</v>
      </c>
      <c r="CE339" s="9">
        <v>0</v>
      </c>
      <c r="CF339" s="9">
        <v>0</v>
      </c>
      <c r="CG339" s="9">
        <v>0</v>
      </c>
      <c r="CH339" s="9">
        <v>0</v>
      </c>
      <c r="CI339" s="9">
        <v>0</v>
      </c>
      <c r="CJ339" s="9">
        <v>0</v>
      </c>
      <c r="CK339" s="9">
        <v>0</v>
      </c>
      <c r="CL339" s="9">
        <v>0</v>
      </c>
      <c r="CM339" s="9">
        <v>0</v>
      </c>
      <c r="CN339" s="9">
        <v>0</v>
      </c>
      <c r="CO339" s="9">
        <v>0</v>
      </c>
      <c r="CP339" s="9">
        <v>0</v>
      </c>
      <c r="CQ339" s="9">
        <v>0</v>
      </c>
      <c r="CR339" s="9">
        <v>0</v>
      </c>
      <c r="CS339" s="9">
        <v>0</v>
      </c>
      <c r="CT339" s="9">
        <v>0</v>
      </c>
      <c r="CU339" s="9">
        <v>0</v>
      </c>
      <c r="CV339" s="9">
        <v>0</v>
      </c>
      <c r="CW339" s="9">
        <v>0</v>
      </c>
      <c r="CX339" s="9">
        <v>0</v>
      </c>
      <c r="CY339" s="9">
        <v>0</v>
      </c>
      <c r="CZ339" s="9">
        <v>0</v>
      </c>
      <c r="DA339" s="9">
        <v>0</v>
      </c>
      <c r="DB339" s="9">
        <v>0</v>
      </c>
      <c r="DC339" s="9">
        <v>0</v>
      </c>
      <c r="DD339" s="9">
        <v>0</v>
      </c>
      <c r="DE339" s="9">
        <v>0</v>
      </c>
      <c r="DF339" s="9">
        <v>0</v>
      </c>
      <c r="DG339" s="144">
        <f t="shared" si="555"/>
        <v>700</v>
      </c>
      <c r="DH339" s="144">
        <f t="shared" ref="DH339:EW339" si="574">DG339</f>
        <v>700</v>
      </c>
      <c r="DI339" s="144">
        <f t="shared" si="574"/>
        <v>700</v>
      </c>
      <c r="DJ339" s="144">
        <f t="shared" si="574"/>
        <v>700</v>
      </c>
      <c r="DK339" s="144">
        <f t="shared" si="574"/>
        <v>700</v>
      </c>
      <c r="DL339" s="144">
        <f t="shared" si="574"/>
        <v>700</v>
      </c>
      <c r="DM339" s="144">
        <f t="shared" si="574"/>
        <v>700</v>
      </c>
      <c r="DN339" s="144">
        <f t="shared" si="574"/>
        <v>700</v>
      </c>
      <c r="DO339" s="144">
        <f t="shared" si="574"/>
        <v>700</v>
      </c>
      <c r="DP339" s="144">
        <f t="shared" si="574"/>
        <v>700</v>
      </c>
      <c r="DQ339" s="144">
        <f t="shared" si="574"/>
        <v>700</v>
      </c>
      <c r="DR339" s="144">
        <f t="shared" si="574"/>
        <v>700</v>
      </c>
      <c r="DS339" s="144">
        <f t="shared" si="574"/>
        <v>700</v>
      </c>
      <c r="DT339" s="144">
        <f t="shared" si="574"/>
        <v>700</v>
      </c>
      <c r="DU339" s="144">
        <f t="shared" si="574"/>
        <v>700</v>
      </c>
      <c r="DV339" s="144">
        <f t="shared" si="574"/>
        <v>700</v>
      </c>
      <c r="DW339" s="144">
        <f t="shared" si="574"/>
        <v>700</v>
      </c>
      <c r="DX339" s="144">
        <f t="shared" si="574"/>
        <v>700</v>
      </c>
      <c r="DY339" s="144">
        <f t="shared" si="574"/>
        <v>700</v>
      </c>
      <c r="DZ339" s="144">
        <f t="shared" si="574"/>
        <v>700</v>
      </c>
      <c r="EA339" s="144">
        <f t="shared" si="574"/>
        <v>700</v>
      </c>
      <c r="EB339" s="144">
        <f t="shared" si="574"/>
        <v>700</v>
      </c>
      <c r="EC339" s="144">
        <f t="shared" si="574"/>
        <v>700</v>
      </c>
      <c r="ED339" s="144">
        <f t="shared" si="574"/>
        <v>700</v>
      </c>
      <c r="EE339" s="144">
        <f t="shared" si="574"/>
        <v>700</v>
      </c>
      <c r="EF339" s="144">
        <f t="shared" si="574"/>
        <v>700</v>
      </c>
      <c r="EG339" s="144">
        <f t="shared" si="574"/>
        <v>700</v>
      </c>
      <c r="EH339" s="144">
        <f t="shared" si="574"/>
        <v>700</v>
      </c>
      <c r="EI339" s="144">
        <f t="shared" si="574"/>
        <v>700</v>
      </c>
      <c r="EJ339" s="144">
        <f t="shared" si="574"/>
        <v>700</v>
      </c>
      <c r="EK339" s="144">
        <f t="shared" si="574"/>
        <v>700</v>
      </c>
      <c r="EL339" s="144">
        <f t="shared" si="574"/>
        <v>700</v>
      </c>
      <c r="EM339" s="144">
        <f t="shared" si="574"/>
        <v>700</v>
      </c>
      <c r="EN339" s="144">
        <f t="shared" si="574"/>
        <v>700</v>
      </c>
      <c r="EO339" s="144">
        <f t="shared" si="574"/>
        <v>700</v>
      </c>
      <c r="EP339" s="144">
        <f t="shared" si="574"/>
        <v>700</v>
      </c>
      <c r="EQ339" s="144">
        <f t="shared" si="574"/>
        <v>700</v>
      </c>
      <c r="ER339" s="144">
        <f t="shared" si="574"/>
        <v>700</v>
      </c>
      <c r="ES339" s="144">
        <f t="shared" si="574"/>
        <v>700</v>
      </c>
      <c r="ET339" s="144">
        <f t="shared" si="574"/>
        <v>700</v>
      </c>
      <c r="EU339" s="144">
        <f t="shared" si="574"/>
        <v>700</v>
      </c>
      <c r="EV339" s="144">
        <f t="shared" si="574"/>
        <v>700</v>
      </c>
      <c r="EW339" s="144">
        <f t="shared" si="574"/>
        <v>700</v>
      </c>
      <c r="EX339" s="147">
        <f>PV(0.05,'PV factor'!C61,,-BR339)</f>
        <v>18140.589569160999</v>
      </c>
      <c r="EY339" s="147">
        <f>PV(0.05,'PV factor'!D61,,-BS339)</f>
        <v>0</v>
      </c>
      <c r="EZ339" s="147">
        <f>PV(0.05,'PV factor'!E61,,-BT339)</f>
        <v>0</v>
      </c>
      <c r="FA339" s="147">
        <f>PV(0.05,'PV factor'!F61,,-BU339)</f>
        <v>0</v>
      </c>
      <c r="FB339" s="147">
        <f>PV(0.05,'PV factor'!G61,,-BV339)</f>
        <v>0</v>
      </c>
      <c r="FC339" s="147">
        <f>PV(0.05,'PV factor'!H61,,-BW339)</f>
        <v>0</v>
      </c>
      <c r="FD339" s="147">
        <f>PV(0.05,'PV factor'!I61,,-BX339)</f>
        <v>0</v>
      </c>
      <c r="FE339" s="147">
        <f>PV(0.05,'PV factor'!J61,,-BY339)</f>
        <v>0</v>
      </c>
      <c r="FF339" s="147">
        <f>PV(0.05,'PV factor'!K61,,-BZ339)</f>
        <v>0</v>
      </c>
      <c r="FG339" s="147">
        <f>PV(0.05,'PV factor'!L61,,-CA339)</f>
        <v>0</v>
      </c>
      <c r="FH339" s="147">
        <f>PV(0.05,'PV factor'!M61,,-CB339)</f>
        <v>0</v>
      </c>
      <c r="FI339" s="147">
        <f>PV(0.05,'PV factor'!N61,,-CC339)</f>
        <v>0</v>
      </c>
      <c r="FJ339" s="147">
        <f>PV(0.05,'PV factor'!O61,,-CD339)</f>
        <v>0</v>
      </c>
      <c r="FK339" s="147">
        <f>PV(0.05,'PV factor'!P61,,-CE339)</f>
        <v>0</v>
      </c>
      <c r="FL339" s="147">
        <f>PV(0.05,'PV factor'!Q61,,-CF339)</f>
        <v>0</v>
      </c>
      <c r="FM339" s="147">
        <f>PV(0.05,'PV factor'!R61,,-CG339)</f>
        <v>0</v>
      </c>
      <c r="FN339" s="147">
        <f>PV(0.05,'PV factor'!S61,,-CH339)</f>
        <v>0</v>
      </c>
      <c r="FO339" s="147">
        <f>PV(0.05,'PV factor'!T61,,-CI339)</f>
        <v>0</v>
      </c>
      <c r="FP339" s="147">
        <f>PV(0.05,'PV factor'!U61,,-CJ339)</f>
        <v>0</v>
      </c>
      <c r="FQ339" s="147">
        <f>PV(0.05,'PV factor'!V61,,-CK339)</f>
        <v>0</v>
      </c>
      <c r="FR339" s="147">
        <f>PV(0.05,'PV factor'!W61,,-CL339)</f>
        <v>0</v>
      </c>
      <c r="FS339" s="147">
        <f>PV(0.05,'PV factor'!X61,,-CM339)</f>
        <v>0</v>
      </c>
      <c r="FT339" s="147">
        <f>PV(0.05,'PV factor'!Y61,,-CN339)</f>
        <v>0</v>
      </c>
      <c r="FU339" s="147">
        <f>PV(0.05,'PV factor'!Z61,,-CO339)</f>
        <v>0</v>
      </c>
      <c r="FV339" s="147">
        <f>PV(0.05,'PV factor'!AA61,,-CP339)</f>
        <v>0</v>
      </c>
      <c r="FW339" s="147">
        <f>PV(0.05,'PV factor'!AB61,,-CQ339)</f>
        <v>0</v>
      </c>
      <c r="FX339" s="147">
        <f>PV(0.05,'PV factor'!AC61,,-CR339)</f>
        <v>0</v>
      </c>
      <c r="FY339" s="147">
        <f>PV(0.05,'PV factor'!AD61,,-CS339)</f>
        <v>0</v>
      </c>
      <c r="FZ339" s="147">
        <f>PV(0.05,'PV factor'!AE61,,-CT339)</f>
        <v>0</v>
      </c>
      <c r="GA339" s="147">
        <f>PV(0.05,'PV factor'!AF61,,-CU339)</f>
        <v>0</v>
      </c>
      <c r="GB339" s="147">
        <f>PV(0.05,'PV factor'!AG61,,-CV339)</f>
        <v>0</v>
      </c>
      <c r="GC339" s="147">
        <f>PV(0.05,'PV factor'!AH61,,-CW339)</f>
        <v>0</v>
      </c>
      <c r="GD339" s="147">
        <f>PV(0.05,'PV factor'!AI61,,-CX339)</f>
        <v>0</v>
      </c>
      <c r="GE339" s="147">
        <f>PV(0.05,'PV factor'!AJ61,,-CY339)</f>
        <v>0</v>
      </c>
      <c r="GF339" s="147">
        <f>PV(0.05,'PV factor'!AK61,,-CZ339)</f>
        <v>0</v>
      </c>
      <c r="GG339" s="147">
        <f>PV(0.05,'PV factor'!AL61,,-DA339)</f>
        <v>0</v>
      </c>
      <c r="GH339" s="147">
        <f>PV(0.05,'PV factor'!AM61,,-DB339)</f>
        <v>0</v>
      </c>
      <c r="GI339" s="147">
        <f>PV(0.05,'PV factor'!AN61,,-DC339)</f>
        <v>0</v>
      </c>
      <c r="GJ339" s="147">
        <f>PV(0.05,'PV factor'!AO61,,-DD339)</f>
        <v>0</v>
      </c>
      <c r="GK339" s="147">
        <f>PV(0.05,'PV factor'!AP61,,-DE339)</f>
        <v>0</v>
      </c>
      <c r="GL339" s="147">
        <f>PV(0.05,'PV factor'!C61,,-DI339)</f>
        <v>634.92063492063494</v>
      </c>
      <c r="GM339" s="147">
        <f>PV(0.05,'PV factor'!D61,,-DJ339)</f>
        <v>604.68631897203318</v>
      </c>
      <c r="GN339" s="147">
        <f>PV(0.05,'PV factor'!E61,,-DK339)</f>
        <v>575.89173235431736</v>
      </c>
      <c r="GO339" s="147">
        <f>PV(0.05,'PV factor'!F61,,-DL339)</f>
        <v>548.46831652792127</v>
      </c>
      <c r="GP339" s="147">
        <f>PV(0.05,'PV factor'!G61,,-DM339)</f>
        <v>522.35077764563937</v>
      </c>
      <c r="GQ339" s="147">
        <f>PV(0.05,'PV factor'!H61,,-DN339)</f>
        <v>497.47693109108502</v>
      </c>
      <c r="GR339" s="147">
        <f>PV(0.05,'PV factor'!I61,,-DO339)</f>
        <v>473.787553420081</v>
      </c>
      <c r="GS339" s="147">
        <f>PV(0.05,'PV factor'!J61,,-DP339)</f>
        <v>451.22624135245809</v>
      </c>
      <c r="GT339" s="147">
        <f>PV(0.05,'PV factor'!K61,,-DQ339)</f>
        <v>429.73927747853151</v>
      </c>
      <c r="GU339" s="147">
        <f>PV(0.05,'PV factor'!L61,,-DR339)</f>
        <v>409.27550236050615</v>
      </c>
      <c r="GV339" s="147">
        <f>PV(0.05,'PV factor'!M61,,-DS339)</f>
        <v>389.78619272429165</v>
      </c>
      <c r="GW339" s="147">
        <f>PV(0.05,'PV factor'!N61,,-DT339)</f>
        <v>371.22494545170628</v>
      </c>
      <c r="GX339" s="147">
        <f>PV(0.05,'PV factor'!O61,,-DU339)</f>
        <v>353.54756709686319</v>
      </c>
      <c r="GY339" s="147">
        <f>PV(0.05,'PV factor'!P61,,-DV339)</f>
        <v>336.7119686636791</v>
      </c>
      <c r="GZ339" s="147">
        <f>PV(0.05,'PV factor'!Q61,,-DW339)</f>
        <v>320.67806539398015</v>
      </c>
      <c r="HA339" s="147">
        <f>PV(0.05,'PV factor'!R61,,-DX339)</f>
        <v>305.40768132760013</v>
      </c>
      <c r="HB339" s="147">
        <f>PV(0.05,'PV factor'!S61,,-DY339)</f>
        <v>290.8644584072382</v>
      </c>
      <c r="HC339" s="147">
        <f>PV(0.05,'PV factor'!T61,,-DZ339)</f>
        <v>277.0137699116554</v>
      </c>
      <c r="HD339" s="147">
        <f>PV(0.05,'PV factor'!U61,,-EA339)</f>
        <v>263.82263801110042</v>
      </c>
      <c r="HE339" s="147">
        <f>PV(0.05,'PV factor'!V61,,-EB339)</f>
        <v>251.25965524866706</v>
      </c>
      <c r="HF339" s="147">
        <f>PV(0.05,'PV factor'!W61,,-EC339)</f>
        <v>239.29490976063531</v>
      </c>
      <c r="HG339" s="147">
        <f>PV(0.05,'PV factor'!X61,,-ED339)</f>
        <v>227.89991405774788</v>
      </c>
      <c r="HH339" s="147">
        <f>PV(0.05,'PV factor'!Y61,,-EE339)</f>
        <v>217.04753719785515</v>
      </c>
      <c r="HI339" s="147">
        <f>PV(0.05,'PV factor'!Z61,,-EF339)</f>
        <v>206.71194018843346</v>
      </c>
      <c r="HJ339" s="147">
        <f>PV(0.05,'PV factor'!AA61,,-EG339)</f>
        <v>196.86851446517474</v>
      </c>
      <c r="HK339" s="147">
        <f>PV(0.05,'PV factor'!AB61,,-EH339)</f>
        <v>187.49382330016638</v>
      </c>
      <c r="HL339" s="147">
        <f>PV(0.05,'PV factor'!AC61,,-EI339)</f>
        <v>178.56554600015849</v>
      </c>
      <c r="HM339" s="147">
        <f>PV(0.05,'PV factor'!AD61,,-EJ339)</f>
        <v>170.06242476205568</v>
      </c>
      <c r="HN339" s="147">
        <f>PV(0.05,'PV factor'!AE61,,-EK339)</f>
        <v>161.9642140591007</v>
      </c>
      <c r="HO339" s="147">
        <f>PV(0.05,'PV factor'!AF61,,-EL339)</f>
        <v>154.2516324372387</v>
      </c>
      <c r="HP339" s="147">
        <f>PV(0.05,'PV factor'!AG61,,-EM339)</f>
        <v>146.90631660689402</v>
      </c>
      <c r="HQ339" s="147">
        <f>PV(0.05,'PV factor'!AH61,,-EN339)</f>
        <v>139.91077772085143</v>
      </c>
      <c r="HR339" s="147">
        <f>PV(0.05,'PV factor'!AI61,,-EO339)</f>
        <v>133.24835973414423</v>
      </c>
      <c r="HS339" s="147">
        <f>PV(0.05,'PV factor'!AJ61,,-EP339)</f>
        <v>126.90319974680401</v>
      </c>
      <c r="HT339" s="147">
        <f>PV(0.05,'PV factor'!AK61,,-EQ339)</f>
        <v>120.86019023505145</v>
      </c>
      <c r="HU339" s="147">
        <f>PV(0.05,'PV factor'!AL61,,-ER339)</f>
        <v>115.10494308100138</v>
      </c>
      <c r="HV339" s="147">
        <f>PV(0.05,'PV factor'!AM61,,-ES339)</f>
        <v>109.62375531523942</v>
      </c>
      <c r="HW339" s="147">
        <f>PV(0.05,'PV factor'!AN61,,-ET339)</f>
        <v>104.4035764907042</v>
      </c>
      <c r="HX339" s="147">
        <f>PV(0.05,'PV factor'!AO61,,-EU339)</f>
        <v>99.43197761019448</v>
      </c>
      <c r="HY339" s="147">
        <f>PV(0.05,'PV factor'!AP61,,-EV339)</f>
        <v>94.697121533518541</v>
      </c>
      <c r="HZ339" s="147">
        <f t="shared" si="557"/>
        <v>18140.589569160999</v>
      </c>
      <c r="IA339" s="147">
        <f t="shared" si="558"/>
        <v>2886.3177804205461</v>
      </c>
      <c r="IB339" s="401">
        <f t="shared" si="559"/>
        <v>0.15910826764568259</v>
      </c>
    </row>
    <row r="340" spans="1:236" s="181" customFormat="1" ht="90" customHeight="1" x14ac:dyDescent="0.25">
      <c r="A340" s="137" t="s">
        <v>1699</v>
      </c>
      <c r="B340" s="138" t="s">
        <v>1700</v>
      </c>
      <c r="C340" s="138" t="s">
        <v>1721</v>
      </c>
      <c r="D340" s="121">
        <v>6</v>
      </c>
      <c r="E340" s="301" t="s">
        <v>1722</v>
      </c>
      <c r="F340" s="118" t="s">
        <v>1723</v>
      </c>
      <c r="G340" s="118" t="s">
        <v>1724</v>
      </c>
      <c r="H340" s="142" t="s">
        <v>77</v>
      </c>
      <c r="I340" s="118" t="s">
        <v>1725</v>
      </c>
      <c r="J340" s="118">
        <v>10</v>
      </c>
      <c r="K340" s="95" t="s">
        <v>206</v>
      </c>
      <c r="L340" s="142">
        <v>741</v>
      </c>
      <c r="M340" s="142" t="s">
        <v>1726</v>
      </c>
      <c r="N340" s="142" t="s">
        <v>81</v>
      </c>
      <c r="O340" s="142" t="s">
        <v>116</v>
      </c>
      <c r="P340" s="142" t="s">
        <v>116</v>
      </c>
      <c r="Q340" s="79" t="s">
        <v>87</v>
      </c>
      <c r="R340" s="142" t="s">
        <v>108</v>
      </c>
      <c r="S340" s="142" t="s">
        <v>99</v>
      </c>
      <c r="T340" s="142" t="s">
        <v>1727</v>
      </c>
      <c r="U340" s="142" t="s">
        <v>100</v>
      </c>
      <c r="V340" s="117">
        <v>1</v>
      </c>
      <c r="W340" s="136">
        <v>30000</v>
      </c>
      <c r="X340" s="136">
        <v>3000</v>
      </c>
      <c r="Y340" s="136">
        <v>0</v>
      </c>
      <c r="Z340" s="136">
        <v>0</v>
      </c>
      <c r="AA340" s="136">
        <v>3000</v>
      </c>
      <c r="AB340" s="136">
        <v>27000</v>
      </c>
      <c r="AC340" s="136">
        <v>0</v>
      </c>
      <c r="AD340" s="136">
        <v>0</v>
      </c>
      <c r="AE340" s="139">
        <v>0</v>
      </c>
      <c r="AF340" s="139">
        <v>0</v>
      </c>
      <c r="AG340" s="139">
        <v>0</v>
      </c>
      <c r="AH340" s="139">
        <v>0</v>
      </c>
      <c r="AI340" s="119" t="s">
        <v>1728</v>
      </c>
      <c r="AJ340" s="136">
        <v>10000</v>
      </c>
      <c r="AK340" s="136">
        <v>0</v>
      </c>
      <c r="AL340" s="136">
        <v>0</v>
      </c>
      <c r="AM340" s="136">
        <v>0</v>
      </c>
      <c r="AN340" s="136">
        <v>10000</v>
      </c>
      <c r="AO340" s="136">
        <v>0</v>
      </c>
      <c r="AP340" s="136">
        <v>0</v>
      </c>
      <c r="AQ340" s="139">
        <v>0</v>
      </c>
      <c r="AR340" s="139">
        <v>0</v>
      </c>
      <c r="AS340" s="139">
        <v>0</v>
      </c>
      <c r="AT340" s="139">
        <v>0</v>
      </c>
      <c r="AU340" s="118"/>
      <c r="AV340" s="230">
        <f t="shared" si="525"/>
        <v>1</v>
      </c>
      <c r="AW340" s="230">
        <f t="shared" si="526"/>
        <v>0</v>
      </c>
      <c r="AX340" s="230" t="str">
        <f t="shared" si="527"/>
        <v>G</v>
      </c>
      <c r="AY340" s="141">
        <f t="shared" si="528"/>
        <v>8</v>
      </c>
      <c r="AZ340" s="70">
        <f t="shared" si="529"/>
        <v>1</v>
      </c>
      <c r="BA340" s="70">
        <f t="shared" si="530"/>
        <v>1</v>
      </c>
      <c r="BB340" s="70">
        <f t="shared" si="531"/>
        <v>0</v>
      </c>
      <c r="BC340" s="70">
        <f t="shared" si="532"/>
        <v>1</v>
      </c>
      <c r="BD340" s="70">
        <f t="shared" si="533"/>
        <v>1</v>
      </c>
      <c r="BE340" s="70">
        <f t="shared" si="534"/>
        <v>1</v>
      </c>
      <c r="BF340" s="70">
        <f t="shared" si="535"/>
        <v>1</v>
      </c>
      <c r="BG340" s="71">
        <f t="shared" si="536"/>
        <v>0</v>
      </c>
      <c r="BH340" s="71">
        <f t="shared" si="537"/>
        <v>1</v>
      </c>
      <c r="BI340" s="71">
        <f t="shared" si="538"/>
        <v>0</v>
      </c>
      <c r="BJ340" s="71">
        <f t="shared" si="539"/>
        <v>0</v>
      </c>
      <c r="BK340" s="71">
        <f t="shared" si="540"/>
        <v>1</v>
      </c>
      <c r="BL340" s="70">
        <f t="shared" si="541"/>
        <v>1</v>
      </c>
      <c r="BM340" s="70">
        <f t="shared" si="542"/>
        <v>1</v>
      </c>
      <c r="BN340" s="70">
        <f t="shared" si="543"/>
        <v>0</v>
      </c>
      <c r="BO340" s="70">
        <f t="shared" si="544"/>
        <v>1</v>
      </c>
      <c r="BP340" s="144">
        <f t="shared" si="545"/>
        <v>0</v>
      </c>
      <c r="BQ340" s="144">
        <f t="shared" si="546"/>
        <v>0</v>
      </c>
      <c r="BR340" s="144">
        <f t="shared" si="547"/>
        <v>3000</v>
      </c>
      <c r="BS340" s="144">
        <f t="shared" si="548"/>
        <v>37000</v>
      </c>
      <c r="BT340" s="144">
        <f t="shared" si="549"/>
        <v>0</v>
      </c>
      <c r="BU340" s="144">
        <f t="shared" si="550"/>
        <v>0</v>
      </c>
      <c r="BV340" s="144">
        <f t="shared" si="551"/>
        <v>0</v>
      </c>
      <c r="BW340" s="144">
        <f t="shared" si="552"/>
        <v>0</v>
      </c>
      <c r="BX340" s="144">
        <f t="shared" si="553"/>
        <v>0</v>
      </c>
      <c r="BY340" s="144">
        <f t="shared" si="554"/>
        <v>0</v>
      </c>
      <c r="BZ340" s="9">
        <v>0</v>
      </c>
      <c r="CA340" s="9">
        <v>0</v>
      </c>
      <c r="CB340" s="9">
        <v>0</v>
      </c>
      <c r="CC340" s="9">
        <v>0</v>
      </c>
      <c r="CD340" s="9">
        <v>0</v>
      </c>
      <c r="CE340" s="9">
        <v>0</v>
      </c>
      <c r="CF340" s="9">
        <v>0</v>
      </c>
      <c r="CG340" s="9">
        <v>0</v>
      </c>
      <c r="CH340" s="9">
        <v>0</v>
      </c>
      <c r="CI340" s="9">
        <v>0</v>
      </c>
      <c r="CJ340" s="9">
        <v>0</v>
      </c>
      <c r="CK340" s="9">
        <v>0</v>
      </c>
      <c r="CL340" s="9">
        <v>0</v>
      </c>
      <c r="CM340" s="9">
        <v>0</v>
      </c>
      <c r="CN340" s="9">
        <v>0</v>
      </c>
      <c r="CO340" s="9">
        <v>0</v>
      </c>
      <c r="CP340" s="9">
        <v>0</v>
      </c>
      <c r="CQ340" s="9">
        <v>0</v>
      </c>
      <c r="CR340" s="9">
        <v>0</v>
      </c>
      <c r="CS340" s="9">
        <v>0</v>
      </c>
      <c r="CT340" s="9">
        <v>0</v>
      </c>
      <c r="CU340" s="9">
        <v>0</v>
      </c>
      <c r="CV340" s="9">
        <v>0</v>
      </c>
      <c r="CW340" s="9">
        <v>0</v>
      </c>
      <c r="CX340" s="9">
        <v>0</v>
      </c>
      <c r="CY340" s="9">
        <v>0</v>
      </c>
      <c r="CZ340" s="9">
        <v>0</v>
      </c>
      <c r="DA340" s="9">
        <v>0</v>
      </c>
      <c r="DB340" s="9">
        <v>0</v>
      </c>
      <c r="DC340" s="9">
        <v>0</v>
      </c>
      <c r="DD340" s="9">
        <v>0</v>
      </c>
      <c r="DE340" s="9">
        <v>0</v>
      </c>
      <c r="DF340" s="9">
        <v>0</v>
      </c>
      <c r="DG340" s="144">
        <f t="shared" si="555"/>
        <v>741</v>
      </c>
      <c r="DH340" s="144">
        <f t="shared" ref="DH340:EW340" si="575">DG340</f>
        <v>741</v>
      </c>
      <c r="DI340" s="144">
        <f t="shared" si="575"/>
        <v>741</v>
      </c>
      <c r="DJ340" s="144">
        <f t="shared" si="575"/>
        <v>741</v>
      </c>
      <c r="DK340" s="144">
        <f t="shared" si="575"/>
        <v>741</v>
      </c>
      <c r="DL340" s="144">
        <f t="shared" si="575"/>
        <v>741</v>
      </c>
      <c r="DM340" s="144">
        <f t="shared" si="575"/>
        <v>741</v>
      </c>
      <c r="DN340" s="144">
        <f t="shared" si="575"/>
        <v>741</v>
      </c>
      <c r="DO340" s="144">
        <f t="shared" si="575"/>
        <v>741</v>
      </c>
      <c r="DP340" s="144">
        <f t="shared" si="575"/>
        <v>741</v>
      </c>
      <c r="DQ340" s="144">
        <f t="shared" si="575"/>
        <v>741</v>
      </c>
      <c r="DR340" s="144">
        <f t="shared" si="575"/>
        <v>741</v>
      </c>
      <c r="DS340" s="144">
        <f t="shared" si="575"/>
        <v>741</v>
      </c>
      <c r="DT340" s="144">
        <f t="shared" si="575"/>
        <v>741</v>
      </c>
      <c r="DU340" s="144">
        <f t="shared" si="575"/>
        <v>741</v>
      </c>
      <c r="DV340" s="144">
        <f t="shared" si="575"/>
        <v>741</v>
      </c>
      <c r="DW340" s="144">
        <f t="shared" si="575"/>
        <v>741</v>
      </c>
      <c r="DX340" s="144">
        <f t="shared" si="575"/>
        <v>741</v>
      </c>
      <c r="DY340" s="144">
        <f t="shared" si="575"/>
        <v>741</v>
      </c>
      <c r="DZ340" s="144">
        <f t="shared" si="575"/>
        <v>741</v>
      </c>
      <c r="EA340" s="144">
        <f t="shared" si="575"/>
        <v>741</v>
      </c>
      <c r="EB340" s="144">
        <f t="shared" si="575"/>
        <v>741</v>
      </c>
      <c r="EC340" s="144">
        <f t="shared" si="575"/>
        <v>741</v>
      </c>
      <c r="ED340" s="144">
        <f t="shared" si="575"/>
        <v>741</v>
      </c>
      <c r="EE340" s="144">
        <f t="shared" si="575"/>
        <v>741</v>
      </c>
      <c r="EF340" s="144">
        <f t="shared" si="575"/>
        <v>741</v>
      </c>
      <c r="EG340" s="144">
        <f t="shared" si="575"/>
        <v>741</v>
      </c>
      <c r="EH340" s="144">
        <f t="shared" si="575"/>
        <v>741</v>
      </c>
      <c r="EI340" s="144">
        <f t="shared" si="575"/>
        <v>741</v>
      </c>
      <c r="EJ340" s="144">
        <f t="shared" si="575"/>
        <v>741</v>
      </c>
      <c r="EK340" s="144">
        <f t="shared" si="575"/>
        <v>741</v>
      </c>
      <c r="EL340" s="144">
        <f t="shared" si="575"/>
        <v>741</v>
      </c>
      <c r="EM340" s="144">
        <f t="shared" si="575"/>
        <v>741</v>
      </c>
      <c r="EN340" s="144">
        <f t="shared" si="575"/>
        <v>741</v>
      </c>
      <c r="EO340" s="144">
        <f t="shared" si="575"/>
        <v>741</v>
      </c>
      <c r="EP340" s="144">
        <f t="shared" si="575"/>
        <v>741</v>
      </c>
      <c r="EQ340" s="144">
        <f t="shared" si="575"/>
        <v>741</v>
      </c>
      <c r="ER340" s="144">
        <f t="shared" si="575"/>
        <v>741</v>
      </c>
      <c r="ES340" s="144">
        <f t="shared" si="575"/>
        <v>741</v>
      </c>
      <c r="ET340" s="144">
        <f t="shared" si="575"/>
        <v>741</v>
      </c>
      <c r="EU340" s="144">
        <f t="shared" si="575"/>
        <v>741</v>
      </c>
      <c r="EV340" s="144">
        <f t="shared" si="575"/>
        <v>741</v>
      </c>
      <c r="EW340" s="144">
        <f t="shared" si="575"/>
        <v>741</v>
      </c>
      <c r="EX340" s="147">
        <f>PV(0.05,'PV factor'!C262,,-BR340)</f>
        <v>2721.0884353741494</v>
      </c>
      <c r="EY340" s="147">
        <f>PV(0.05,'PV factor'!D262,,-BS340)</f>
        <v>31961.991145664611</v>
      </c>
      <c r="EZ340" s="147">
        <f>PV(0.05,'PV factor'!E262,,-BT340)</f>
        <v>0</v>
      </c>
      <c r="FA340" s="147">
        <f>PV(0.05,'PV factor'!F262,,-BU340)</f>
        <v>0</v>
      </c>
      <c r="FB340" s="147">
        <f>PV(0.05,'PV factor'!G262,,-BV340)</f>
        <v>0</v>
      </c>
      <c r="FC340" s="147">
        <f>PV(0.05,'PV factor'!H262,,-BW340)</f>
        <v>0</v>
      </c>
      <c r="FD340" s="147">
        <f>PV(0.05,'PV factor'!I262,,-BX340)</f>
        <v>0</v>
      </c>
      <c r="FE340" s="147">
        <f>PV(0.05,'PV factor'!J262,,-BY340)</f>
        <v>0</v>
      </c>
      <c r="FF340" s="147">
        <f>PV(0.05,'PV factor'!K262,,-BZ340)</f>
        <v>0</v>
      </c>
      <c r="FG340" s="147">
        <f>PV(0.05,'PV factor'!L262,,-CA340)</f>
        <v>0</v>
      </c>
      <c r="FH340" s="147">
        <f>PV(0.05,'PV factor'!M262,,-CB340)</f>
        <v>0</v>
      </c>
      <c r="FI340" s="147">
        <f>PV(0.05,'PV factor'!N262,,-CC340)</f>
        <v>0</v>
      </c>
      <c r="FJ340" s="147">
        <f>PV(0.05,'PV factor'!O262,,-CD340)</f>
        <v>0</v>
      </c>
      <c r="FK340" s="147">
        <f>PV(0.05,'PV factor'!P262,,-CE340)</f>
        <v>0</v>
      </c>
      <c r="FL340" s="147">
        <f>PV(0.05,'PV factor'!Q262,,-CF340)</f>
        <v>0</v>
      </c>
      <c r="FM340" s="147">
        <f>PV(0.05,'PV factor'!R262,,-CG340)</f>
        <v>0</v>
      </c>
      <c r="FN340" s="147">
        <f>PV(0.05,'PV factor'!S262,,-CH340)</f>
        <v>0</v>
      </c>
      <c r="FO340" s="147">
        <f>PV(0.05,'PV factor'!T262,,-CI340)</f>
        <v>0</v>
      </c>
      <c r="FP340" s="147">
        <f>PV(0.05,'PV factor'!U262,,-CJ340)</f>
        <v>0</v>
      </c>
      <c r="FQ340" s="147">
        <f>PV(0.05,'PV factor'!V262,,-CK340)</f>
        <v>0</v>
      </c>
      <c r="FR340" s="147">
        <f>PV(0.05,'PV factor'!W262,,-CL340)</f>
        <v>0</v>
      </c>
      <c r="FS340" s="147">
        <f>PV(0.05,'PV factor'!X262,,-CM340)</f>
        <v>0</v>
      </c>
      <c r="FT340" s="147">
        <f>PV(0.05,'PV factor'!Y262,,-CN340)</f>
        <v>0</v>
      </c>
      <c r="FU340" s="147">
        <f>PV(0.05,'PV factor'!Z262,,-CO340)</f>
        <v>0</v>
      </c>
      <c r="FV340" s="147">
        <f>PV(0.05,'PV factor'!AA262,,-CP340)</f>
        <v>0</v>
      </c>
      <c r="FW340" s="147">
        <f>PV(0.05,'PV factor'!AB262,,-CQ340)</f>
        <v>0</v>
      </c>
      <c r="FX340" s="147">
        <f>PV(0.05,'PV factor'!AC262,,-CR340)</f>
        <v>0</v>
      </c>
      <c r="FY340" s="147">
        <f>PV(0.05,'PV factor'!AD262,,-CS340)</f>
        <v>0</v>
      </c>
      <c r="FZ340" s="147">
        <f>PV(0.05,'PV factor'!AE262,,-CT340)</f>
        <v>0</v>
      </c>
      <c r="GA340" s="147">
        <f>PV(0.05,'PV factor'!AF262,,-CU340)</f>
        <v>0</v>
      </c>
      <c r="GB340" s="147">
        <f>PV(0.05,'PV factor'!AG262,,-CV340)</f>
        <v>0</v>
      </c>
      <c r="GC340" s="147">
        <f>PV(0.05,'PV factor'!AH262,,-CW340)</f>
        <v>0</v>
      </c>
      <c r="GD340" s="147">
        <f>PV(0.05,'PV factor'!AI262,,-CX340)</f>
        <v>0</v>
      </c>
      <c r="GE340" s="147">
        <f>PV(0.05,'PV factor'!AJ262,,-CY340)</f>
        <v>0</v>
      </c>
      <c r="GF340" s="147">
        <f>PV(0.05,'PV factor'!AK262,,-CZ340)</f>
        <v>0</v>
      </c>
      <c r="GG340" s="147">
        <f>PV(0.05,'PV factor'!AL262,,-DA340)</f>
        <v>0</v>
      </c>
      <c r="GH340" s="147">
        <f>PV(0.05,'PV factor'!AM262,,-DB340)</f>
        <v>0</v>
      </c>
      <c r="GI340" s="147">
        <f>PV(0.05,'PV factor'!AN262,,-DC340)</f>
        <v>0</v>
      </c>
      <c r="GJ340" s="147">
        <f>PV(0.05,'PV factor'!AO262,,-DD340)</f>
        <v>0</v>
      </c>
      <c r="GK340" s="147">
        <f>PV(0.05,'PV factor'!AP262,,-DE340)</f>
        <v>0</v>
      </c>
      <c r="GL340" s="147">
        <f>PV(0.05,'PV factor'!C262,,-DI340)</f>
        <v>672.10884353741494</v>
      </c>
      <c r="GM340" s="147">
        <f>PV(0.05,'PV factor'!D262,,-DJ340)</f>
        <v>640.1036605118237</v>
      </c>
      <c r="GN340" s="147">
        <f>PV(0.05,'PV factor'!E262,,-DK340)</f>
        <v>609.6225338207845</v>
      </c>
      <c r="GO340" s="147">
        <f>PV(0.05,'PV factor'!F262,,-DL340)</f>
        <v>580.59288935312804</v>
      </c>
      <c r="GP340" s="147">
        <f>PV(0.05,'PV factor'!G262,,-DM340)</f>
        <v>552.94560890774108</v>
      </c>
      <c r="GQ340" s="147">
        <f>PV(0.05,'PV factor'!H262,,-DN340)</f>
        <v>526.61486562641994</v>
      </c>
      <c r="GR340" s="147">
        <f>PV(0.05,'PV factor'!I262,,-DO340)</f>
        <v>501.5379672632572</v>
      </c>
      <c r="GS340" s="147">
        <f>PV(0.05,'PV factor'!J262,,-DP340)</f>
        <v>477.65520691738777</v>
      </c>
      <c r="GT340" s="147">
        <f>PV(0.05,'PV factor'!K262,,-DQ340)</f>
        <v>454.90972087370267</v>
      </c>
      <c r="GU340" s="147">
        <f>PV(0.05,'PV factor'!L262,,-DR340)</f>
        <v>433.24735321305013</v>
      </c>
      <c r="GV340" s="147">
        <f>PV(0.05,'PV factor'!M262,,-DS340)</f>
        <v>412.6165268695716</v>
      </c>
      <c r="GW340" s="147">
        <f>PV(0.05,'PV factor'!N262,,-DT340)</f>
        <v>392.96812082816336</v>
      </c>
      <c r="GX340" s="147">
        <f>PV(0.05,'PV factor'!O262,,-DU340)</f>
        <v>374.25535316967949</v>
      </c>
      <c r="GY340" s="147">
        <f>PV(0.05,'PV factor'!P262,,-DV340)</f>
        <v>356.43366968540892</v>
      </c>
      <c r="GZ340" s="147">
        <f>PV(0.05,'PV factor'!Q262,,-DW340)</f>
        <v>339.46063779562758</v>
      </c>
      <c r="HA340" s="147">
        <f>PV(0.05,'PV factor'!R262,,-DX340)</f>
        <v>323.29584551964524</v>
      </c>
      <c r="HB340" s="147">
        <f>PV(0.05,'PV factor'!S262,,-DY340)</f>
        <v>307.90080525680503</v>
      </c>
      <c r="HC340" s="147">
        <f>PV(0.05,'PV factor'!T262,,-DZ340)</f>
        <v>293.2388621493381</v>
      </c>
      <c r="HD340" s="147">
        <f>PV(0.05,'PV factor'!U262,,-EA340)</f>
        <v>279.27510680889344</v>
      </c>
      <c r="HE340" s="147">
        <f>PV(0.05,'PV factor'!V262,,-EB340)</f>
        <v>265.97629219894617</v>
      </c>
      <c r="HF340" s="147">
        <f>PV(0.05,'PV factor'!W262,,-EC340)</f>
        <v>253.31075447518683</v>
      </c>
      <c r="HG340" s="147">
        <f>PV(0.05,'PV factor'!X262,,-ED340)</f>
        <v>241.24833759541596</v>
      </c>
      <c r="HH340" s="147">
        <f>PV(0.05,'PV factor'!Y262,,-EE340)</f>
        <v>229.76032151944381</v>
      </c>
      <c r="HI340" s="147">
        <f>PV(0.05,'PV factor'!Z262,,-EF340)</f>
        <v>218.81935382804173</v>
      </c>
      <c r="HJ340" s="147">
        <f>PV(0.05,'PV factor'!AA262,,-EG340)</f>
        <v>208.39938459813496</v>
      </c>
      <c r="HK340" s="147">
        <f>PV(0.05,'PV factor'!AB262,,-EH340)</f>
        <v>198.47560437917613</v>
      </c>
      <c r="HL340" s="147">
        <f>PV(0.05,'PV factor'!AC262,,-EI340)</f>
        <v>189.02438512302493</v>
      </c>
      <c r="HM340" s="147">
        <f>PV(0.05,'PV factor'!AD262,,-EJ340)</f>
        <v>180.02322392669035</v>
      </c>
      <c r="HN340" s="147">
        <f>PV(0.05,'PV factor'!AE262,,-EK340)</f>
        <v>171.45068945399089</v>
      </c>
      <c r="HO340" s="147">
        <f>PV(0.05,'PV factor'!AF262,,-EL340)</f>
        <v>163.28637090856267</v>
      </c>
      <c r="HP340" s="147">
        <f>PV(0.05,'PV factor'!AG262,,-EM340)</f>
        <v>155.51082943672637</v>
      </c>
      <c r="HQ340" s="147">
        <f>PV(0.05,'PV factor'!AH262,,-EN340)</f>
        <v>148.10555184450129</v>
      </c>
      <c r="HR340" s="147">
        <f>PV(0.05,'PV factor'!AI262,,-EO340)</f>
        <v>141.05290651857268</v>
      </c>
      <c r="HS340" s="147">
        <f>PV(0.05,'PV factor'!AJ262,,-EP340)</f>
        <v>134.33610144625968</v>
      </c>
      <c r="HT340" s="147">
        <f>PV(0.05,'PV factor'!AK262,,-EQ340)</f>
        <v>127.93914423453305</v>
      </c>
      <c r="HU340" s="147">
        <f>PV(0.05,'PV factor'!AL262,,-ER340)</f>
        <v>121.8468040328886</v>
      </c>
      <c r="HV340" s="147">
        <f>PV(0.05,'PV factor'!AM262,,-ES340)</f>
        <v>116.04457526941773</v>
      </c>
      <c r="HW340" s="147">
        <f>PV(0.05,'PV factor'!AN262,,-ET340)</f>
        <v>110.51864311373114</v>
      </c>
      <c r="HX340" s="147">
        <f>PV(0.05,'PV factor'!AO262,,-EU340)</f>
        <v>105.25585058450588</v>
      </c>
      <c r="HY340" s="147">
        <f>PV(0.05,'PV factor'!AP262,,-EV340)</f>
        <v>100.24366722333892</v>
      </c>
      <c r="HZ340" s="147">
        <f t="shared" si="557"/>
        <v>34683.079581038764</v>
      </c>
      <c r="IA340" s="147">
        <f t="shared" si="558"/>
        <v>5449.3386500247107</v>
      </c>
      <c r="IB340" s="401">
        <f t="shared" si="559"/>
        <v>0.1571180735923999</v>
      </c>
    </row>
    <row r="341" spans="1:236" s="181" customFormat="1" ht="90" customHeight="1" x14ac:dyDescent="0.25">
      <c r="A341" s="231" t="s">
        <v>1099</v>
      </c>
      <c r="B341" s="85" t="s">
        <v>1100</v>
      </c>
      <c r="C341" s="85" t="s">
        <v>1101</v>
      </c>
      <c r="D341" s="199">
        <v>1</v>
      </c>
      <c r="E341" s="85" t="s">
        <v>1102</v>
      </c>
      <c r="F341" s="95" t="s">
        <v>1103</v>
      </c>
      <c r="G341" s="95" t="s">
        <v>1104</v>
      </c>
      <c r="H341" s="90" t="s">
        <v>77</v>
      </c>
      <c r="I341" s="95" t="s">
        <v>1105</v>
      </c>
      <c r="J341" s="95">
        <v>5</v>
      </c>
      <c r="K341" s="227" t="s">
        <v>79</v>
      </c>
      <c r="L341" s="90">
        <v>8065</v>
      </c>
      <c r="M341" s="90" t="s">
        <v>1106</v>
      </c>
      <c r="N341" s="90" t="s">
        <v>81</v>
      </c>
      <c r="O341" s="90" t="s">
        <v>82</v>
      </c>
      <c r="P341" s="90" t="s">
        <v>83</v>
      </c>
      <c r="Q341" s="112" t="s">
        <v>100</v>
      </c>
      <c r="R341" s="90" t="s">
        <v>108</v>
      </c>
      <c r="S341" s="90" t="s">
        <v>99</v>
      </c>
      <c r="T341" s="90" t="s">
        <v>1107</v>
      </c>
      <c r="U341" s="90" t="s">
        <v>100</v>
      </c>
      <c r="V341" s="193">
        <v>1</v>
      </c>
      <c r="W341" s="94">
        <v>235000</v>
      </c>
      <c r="X341" s="94">
        <v>0</v>
      </c>
      <c r="Y341" s="94">
        <v>0</v>
      </c>
      <c r="Z341" s="94">
        <v>0</v>
      </c>
      <c r="AA341" s="94">
        <v>235000</v>
      </c>
      <c r="AB341" s="94">
        <v>0</v>
      </c>
      <c r="AC341" s="94">
        <v>0</v>
      </c>
      <c r="AD341" s="94">
        <v>0</v>
      </c>
      <c r="AE341" s="192">
        <v>0</v>
      </c>
      <c r="AF341" s="192">
        <v>0</v>
      </c>
      <c r="AG341" s="192">
        <v>0</v>
      </c>
      <c r="AH341" s="192">
        <v>0</v>
      </c>
      <c r="AI341" s="91" t="s">
        <v>88</v>
      </c>
      <c r="AJ341" s="94">
        <v>0</v>
      </c>
      <c r="AK341" s="94">
        <v>0</v>
      </c>
      <c r="AL341" s="94">
        <v>0</v>
      </c>
      <c r="AM341" s="94">
        <v>0</v>
      </c>
      <c r="AN341" s="94">
        <v>0</v>
      </c>
      <c r="AO341" s="94">
        <v>0</v>
      </c>
      <c r="AP341" s="94">
        <v>0</v>
      </c>
      <c r="AQ341" s="192">
        <v>0</v>
      </c>
      <c r="AR341" s="192">
        <v>0</v>
      </c>
      <c r="AS341" s="192">
        <v>0</v>
      </c>
      <c r="AT341" s="192">
        <v>0</v>
      </c>
      <c r="AU341" s="95"/>
      <c r="AV341" s="230">
        <f t="shared" si="525"/>
        <v>1</v>
      </c>
      <c r="AW341" s="230">
        <f t="shared" si="526"/>
        <v>0</v>
      </c>
      <c r="AX341" s="230" t="str">
        <f t="shared" si="527"/>
        <v>D2</v>
      </c>
      <c r="AY341" s="141">
        <f t="shared" si="528"/>
        <v>9</v>
      </c>
      <c r="AZ341" s="70">
        <f t="shared" si="529"/>
        <v>1</v>
      </c>
      <c r="BA341" s="70">
        <f t="shared" si="530"/>
        <v>1</v>
      </c>
      <c r="BB341" s="70">
        <f t="shared" si="531"/>
        <v>1</v>
      </c>
      <c r="BC341" s="70">
        <f t="shared" si="532"/>
        <v>1</v>
      </c>
      <c r="BD341" s="70">
        <f t="shared" si="533"/>
        <v>1</v>
      </c>
      <c r="BE341" s="70">
        <f t="shared" si="534"/>
        <v>1</v>
      </c>
      <c r="BF341" s="70">
        <f t="shared" si="535"/>
        <v>1</v>
      </c>
      <c r="BG341" s="71">
        <f t="shared" si="536"/>
        <v>0</v>
      </c>
      <c r="BH341" s="71">
        <f t="shared" si="537"/>
        <v>1</v>
      </c>
      <c r="BI341" s="71">
        <f t="shared" si="538"/>
        <v>0</v>
      </c>
      <c r="BJ341" s="71">
        <f t="shared" si="539"/>
        <v>0</v>
      </c>
      <c r="BK341" s="71">
        <f t="shared" si="540"/>
        <v>1</v>
      </c>
      <c r="BL341" s="70">
        <f t="shared" si="541"/>
        <v>1</v>
      </c>
      <c r="BM341" s="70">
        <f t="shared" si="542"/>
        <v>1</v>
      </c>
      <c r="BN341" s="70">
        <f t="shared" si="543"/>
        <v>0</v>
      </c>
      <c r="BO341" s="70">
        <f t="shared" si="544"/>
        <v>1</v>
      </c>
      <c r="BP341" s="144">
        <f t="shared" si="545"/>
        <v>0</v>
      </c>
      <c r="BQ341" s="144">
        <f t="shared" si="546"/>
        <v>0</v>
      </c>
      <c r="BR341" s="144">
        <f t="shared" si="547"/>
        <v>235000</v>
      </c>
      <c r="BS341" s="144">
        <f t="shared" si="548"/>
        <v>0</v>
      </c>
      <c r="BT341" s="144">
        <f t="shared" si="549"/>
        <v>0</v>
      </c>
      <c r="BU341" s="144">
        <f t="shared" si="550"/>
        <v>0</v>
      </c>
      <c r="BV341" s="144">
        <f t="shared" si="551"/>
        <v>0</v>
      </c>
      <c r="BW341" s="144">
        <f t="shared" si="552"/>
        <v>0</v>
      </c>
      <c r="BX341" s="144">
        <f t="shared" si="553"/>
        <v>0</v>
      </c>
      <c r="BY341" s="144">
        <f t="shared" si="554"/>
        <v>0</v>
      </c>
      <c r="BZ341" s="9">
        <v>0</v>
      </c>
      <c r="CA341" s="9">
        <v>0</v>
      </c>
      <c r="CB341" s="9">
        <v>0</v>
      </c>
      <c r="CC341" s="9">
        <v>0</v>
      </c>
      <c r="CD341" s="9">
        <v>0</v>
      </c>
      <c r="CE341" s="9">
        <v>0</v>
      </c>
      <c r="CF341" s="9">
        <v>0</v>
      </c>
      <c r="CG341" s="9">
        <v>0</v>
      </c>
      <c r="CH341" s="9">
        <v>0</v>
      </c>
      <c r="CI341" s="9">
        <v>0</v>
      </c>
      <c r="CJ341" s="9">
        <v>0</v>
      </c>
      <c r="CK341" s="9">
        <v>0</v>
      </c>
      <c r="CL341" s="9">
        <v>0</v>
      </c>
      <c r="CM341" s="9">
        <v>0</v>
      </c>
      <c r="CN341" s="9">
        <v>0</v>
      </c>
      <c r="CO341" s="9">
        <v>0</v>
      </c>
      <c r="CP341" s="9">
        <v>0</v>
      </c>
      <c r="CQ341" s="9">
        <v>0</v>
      </c>
      <c r="CR341" s="9">
        <v>0</v>
      </c>
      <c r="CS341" s="9">
        <v>0</v>
      </c>
      <c r="CT341" s="9">
        <v>0</v>
      </c>
      <c r="CU341" s="9">
        <v>0</v>
      </c>
      <c r="CV341" s="9">
        <v>0</v>
      </c>
      <c r="CW341" s="9">
        <v>0</v>
      </c>
      <c r="CX341" s="9">
        <v>0</v>
      </c>
      <c r="CY341" s="9">
        <v>0</v>
      </c>
      <c r="CZ341" s="9">
        <v>0</v>
      </c>
      <c r="DA341" s="9">
        <v>0</v>
      </c>
      <c r="DB341" s="9">
        <v>0</v>
      </c>
      <c r="DC341" s="9">
        <v>0</v>
      </c>
      <c r="DD341" s="9">
        <v>0</v>
      </c>
      <c r="DE341" s="9">
        <v>0</v>
      </c>
      <c r="DF341" s="9">
        <v>0</v>
      </c>
      <c r="DG341" s="144">
        <f t="shared" si="555"/>
        <v>8065</v>
      </c>
      <c r="DH341" s="144">
        <f t="shared" ref="DH341:EW341" si="576">DG341</f>
        <v>8065</v>
      </c>
      <c r="DI341" s="144">
        <f t="shared" si="576"/>
        <v>8065</v>
      </c>
      <c r="DJ341" s="144">
        <f t="shared" si="576"/>
        <v>8065</v>
      </c>
      <c r="DK341" s="144">
        <f t="shared" si="576"/>
        <v>8065</v>
      </c>
      <c r="DL341" s="144">
        <f t="shared" si="576"/>
        <v>8065</v>
      </c>
      <c r="DM341" s="144">
        <f t="shared" si="576"/>
        <v>8065</v>
      </c>
      <c r="DN341" s="144">
        <f t="shared" si="576"/>
        <v>8065</v>
      </c>
      <c r="DO341" s="144">
        <f t="shared" si="576"/>
        <v>8065</v>
      </c>
      <c r="DP341" s="144">
        <f t="shared" si="576"/>
        <v>8065</v>
      </c>
      <c r="DQ341" s="144">
        <f t="shared" si="576"/>
        <v>8065</v>
      </c>
      <c r="DR341" s="144">
        <f t="shared" si="576"/>
        <v>8065</v>
      </c>
      <c r="DS341" s="144">
        <f t="shared" si="576"/>
        <v>8065</v>
      </c>
      <c r="DT341" s="144">
        <f t="shared" si="576"/>
        <v>8065</v>
      </c>
      <c r="DU341" s="144">
        <f t="shared" si="576"/>
        <v>8065</v>
      </c>
      <c r="DV341" s="144">
        <f t="shared" si="576"/>
        <v>8065</v>
      </c>
      <c r="DW341" s="144">
        <f t="shared" si="576"/>
        <v>8065</v>
      </c>
      <c r="DX341" s="144">
        <f t="shared" si="576"/>
        <v>8065</v>
      </c>
      <c r="DY341" s="144">
        <f t="shared" si="576"/>
        <v>8065</v>
      </c>
      <c r="DZ341" s="144">
        <f t="shared" si="576"/>
        <v>8065</v>
      </c>
      <c r="EA341" s="144">
        <f t="shared" si="576"/>
        <v>8065</v>
      </c>
      <c r="EB341" s="144">
        <f t="shared" si="576"/>
        <v>8065</v>
      </c>
      <c r="EC341" s="144">
        <f t="shared" si="576"/>
        <v>8065</v>
      </c>
      <c r="ED341" s="144">
        <f t="shared" si="576"/>
        <v>8065</v>
      </c>
      <c r="EE341" s="144">
        <f t="shared" si="576"/>
        <v>8065</v>
      </c>
      <c r="EF341" s="144">
        <f t="shared" si="576"/>
        <v>8065</v>
      </c>
      <c r="EG341" s="144">
        <f t="shared" si="576"/>
        <v>8065</v>
      </c>
      <c r="EH341" s="144">
        <f t="shared" si="576"/>
        <v>8065</v>
      </c>
      <c r="EI341" s="144">
        <f t="shared" si="576"/>
        <v>8065</v>
      </c>
      <c r="EJ341" s="144">
        <f t="shared" si="576"/>
        <v>8065</v>
      </c>
      <c r="EK341" s="144">
        <f t="shared" si="576"/>
        <v>8065</v>
      </c>
      <c r="EL341" s="144">
        <f t="shared" si="576"/>
        <v>8065</v>
      </c>
      <c r="EM341" s="144">
        <f t="shared" si="576"/>
        <v>8065</v>
      </c>
      <c r="EN341" s="144">
        <f t="shared" si="576"/>
        <v>8065</v>
      </c>
      <c r="EO341" s="144">
        <f t="shared" si="576"/>
        <v>8065</v>
      </c>
      <c r="EP341" s="144">
        <f t="shared" si="576"/>
        <v>8065</v>
      </c>
      <c r="EQ341" s="144">
        <f t="shared" si="576"/>
        <v>8065</v>
      </c>
      <c r="ER341" s="144">
        <f t="shared" si="576"/>
        <v>8065</v>
      </c>
      <c r="ES341" s="144">
        <f t="shared" si="576"/>
        <v>8065</v>
      </c>
      <c r="ET341" s="144">
        <f t="shared" si="576"/>
        <v>8065</v>
      </c>
      <c r="EU341" s="144">
        <f t="shared" si="576"/>
        <v>8065</v>
      </c>
      <c r="EV341" s="144">
        <f t="shared" si="576"/>
        <v>8065</v>
      </c>
      <c r="EW341" s="144">
        <f t="shared" si="576"/>
        <v>8065</v>
      </c>
      <c r="EX341" s="147">
        <f>PV(0.05,'PV factor'!C195,,-BR341)</f>
        <v>213151.92743764172</v>
      </c>
      <c r="EY341" s="147">
        <f>PV(0.05,'PV factor'!D195,,-BS341)</f>
        <v>0</v>
      </c>
      <c r="EZ341" s="147">
        <f>PV(0.05,'PV factor'!E195,,-BT341)</f>
        <v>0</v>
      </c>
      <c r="FA341" s="147">
        <f>PV(0.05,'PV factor'!F195,,-BU341)</f>
        <v>0</v>
      </c>
      <c r="FB341" s="147">
        <f>PV(0.05,'PV factor'!G195,,-BV341)</f>
        <v>0</v>
      </c>
      <c r="FC341" s="147">
        <f>PV(0.05,'PV factor'!H195,,-BW341)</f>
        <v>0</v>
      </c>
      <c r="FD341" s="147">
        <f>PV(0.05,'PV factor'!I195,,-BX341)</f>
        <v>0</v>
      </c>
      <c r="FE341" s="147">
        <f>PV(0.05,'PV factor'!J195,,-BY341)</f>
        <v>0</v>
      </c>
      <c r="FF341" s="147">
        <f>PV(0.05,'PV factor'!K195,,-BZ341)</f>
        <v>0</v>
      </c>
      <c r="FG341" s="147">
        <f>PV(0.05,'PV factor'!L195,,-CA341)</f>
        <v>0</v>
      </c>
      <c r="FH341" s="147">
        <f>PV(0.05,'PV factor'!M195,,-CB341)</f>
        <v>0</v>
      </c>
      <c r="FI341" s="147">
        <f>PV(0.05,'PV factor'!N195,,-CC341)</f>
        <v>0</v>
      </c>
      <c r="FJ341" s="147">
        <f>PV(0.05,'PV factor'!O195,,-CD341)</f>
        <v>0</v>
      </c>
      <c r="FK341" s="147">
        <f>PV(0.05,'PV factor'!P195,,-CE341)</f>
        <v>0</v>
      </c>
      <c r="FL341" s="147">
        <f>PV(0.05,'PV factor'!Q195,,-CF341)</f>
        <v>0</v>
      </c>
      <c r="FM341" s="147">
        <f>PV(0.05,'PV factor'!R195,,-CG341)</f>
        <v>0</v>
      </c>
      <c r="FN341" s="147">
        <f>PV(0.05,'PV factor'!S195,,-CH341)</f>
        <v>0</v>
      </c>
      <c r="FO341" s="147">
        <f>PV(0.05,'PV factor'!T195,,-CI341)</f>
        <v>0</v>
      </c>
      <c r="FP341" s="147">
        <f>PV(0.05,'PV factor'!U195,,-CJ341)</f>
        <v>0</v>
      </c>
      <c r="FQ341" s="147">
        <f>PV(0.05,'PV factor'!V195,,-CK341)</f>
        <v>0</v>
      </c>
      <c r="FR341" s="147">
        <f>PV(0.05,'PV factor'!W195,,-CL341)</f>
        <v>0</v>
      </c>
      <c r="FS341" s="147">
        <f>PV(0.05,'PV factor'!X195,,-CM341)</f>
        <v>0</v>
      </c>
      <c r="FT341" s="147">
        <f>PV(0.05,'PV factor'!Y195,,-CN341)</f>
        <v>0</v>
      </c>
      <c r="FU341" s="147">
        <f>PV(0.05,'PV factor'!Z195,,-CO341)</f>
        <v>0</v>
      </c>
      <c r="FV341" s="147">
        <f>PV(0.05,'PV factor'!AA195,,-CP341)</f>
        <v>0</v>
      </c>
      <c r="FW341" s="147">
        <f>PV(0.05,'PV factor'!AB195,,-CQ341)</f>
        <v>0</v>
      </c>
      <c r="FX341" s="147">
        <f>PV(0.05,'PV factor'!AC195,,-CR341)</f>
        <v>0</v>
      </c>
      <c r="FY341" s="147">
        <f>PV(0.05,'PV factor'!AD195,,-CS341)</f>
        <v>0</v>
      </c>
      <c r="FZ341" s="147">
        <f>PV(0.05,'PV factor'!AE195,,-CT341)</f>
        <v>0</v>
      </c>
      <c r="GA341" s="147">
        <f>PV(0.05,'PV factor'!AF195,,-CU341)</f>
        <v>0</v>
      </c>
      <c r="GB341" s="147">
        <f>PV(0.05,'PV factor'!AG195,,-CV341)</f>
        <v>0</v>
      </c>
      <c r="GC341" s="147">
        <f>PV(0.05,'PV factor'!AH195,,-CW341)</f>
        <v>0</v>
      </c>
      <c r="GD341" s="147">
        <f>PV(0.05,'PV factor'!AI195,,-CX341)</f>
        <v>0</v>
      </c>
      <c r="GE341" s="147">
        <f>PV(0.05,'PV factor'!AJ195,,-CY341)</f>
        <v>0</v>
      </c>
      <c r="GF341" s="147">
        <f>PV(0.05,'PV factor'!AK195,,-CZ341)</f>
        <v>0</v>
      </c>
      <c r="GG341" s="147">
        <f>PV(0.05,'PV factor'!AL195,,-DA341)</f>
        <v>0</v>
      </c>
      <c r="GH341" s="147">
        <f>PV(0.05,'PV factor'!AM195,,-DB341)</f>
        <v>0</v>
      </c>
      <c r="GI341" s="147">
        <f>PV(0.05,'PV factor'!AN195,,-DC341)</f>
        <v>0</v>
      </c>
      <c r="GJ341" s="147">
        <f>PV(0.05,'PV factor'!AO195,,-DD341)</f>
        <v>0</v>
      </c>
      <c r="GK341" s="147">
        <f>PV(0.05,'PV factor'!AP195,,-DE341)</f>
        <v>0</v>
      </c>
      <c r="GL341" s="147">
        <f>PV(0.05,'PV factor'!C195,,-DI341)</f>
        <v>7315.1927437641725</v>
      </c>
      <c r="GM341" s="147">
        <f>PV(0.05,'PV factor'!D195,,-DJ341)</f>
        <v>6966.8502321563537</v>
      </c>
      <c r="GN341" s="147">
        <f>PV(0.05,'PV factor'!E195,,-DK341)</f>
        <v>6635.0954591965283</v>
      </c>
      <c r="GO341" s="147">
        <f>PV(0.05,'PV factor'!F195,,-DL341)</f>
        <v>6319.1385325681213</v>
      </c>
      <c r="GP341" s="147">
        <f>PV(0.05,'PV factor'!G195,,-DM341)</f>
        <v>6018.2271738744021</v>
      </c>
      <c r="GQ341" s="147">
        <f>PV(0.05,'PV factor'!H195,,-DN341)</f>
        <v>5731.6449274994293</v>
      </c>
      <c r="GR341" s="147">
        <f>PV(0.05,'PV factor'!I195,,-DO341)</f>
        <v>5458.7094547613624</v>
      </c>
      <c r="GS341" s="147">
        <f>PV(0.05,'PV factor'!J195,,-DP341)</f>
        <v>5198.7709092965351</v>
      </c>
      <c r="GT341" s="147">
        <f>PV(0.05,'PV factor'!K195,,-DQ341)</f>
        <v>4951.2103898062242</v>
      </c>
      <c r="GU341" s="147">
        <f>PV(0.05,'PV factor'!L195,,-DR341)</f>
        <v>4715.4384664821173</v>
      </c>
      <c r="GV341" s="147">
        <f>PV(0.05,'PV factor'!M195,,-DS341)</f>
        <v>4490.8937776020175</v>
      </c>
      <c r="GW341" s="147">
        <f>PV(0.05,'PV factor'!N195,,-DT341)</f>
        <v>4277.0416929543017</v>
      </c>
      <c r="GX341" s="147">
        <f>PV(0.05,'PV factor'!O195,,-DU341)</f>
        <v>4073.3730409088594</v>
      </c>
      <c r="GY341" s="147">
        <f>PV(0.05,'PV factor'!P195,,-DV341)</f>
        <v>3879.4028961036747</v>
      </c>
      <c r="GZ341" s="147">
        <f>PV(0.05,'PV factor'!Q195,,-DW341)</f>
        <v>3694.6694248606427</v>
      </c>
      <c r="HA341" s="147">
        <f>PV(0.05,'PV factor'!R195,,-DX341)</f>
        <v>3518.7327855815643</v>
      </c>
      <c r="HB341" s="147">
        <f>PV(0.05,'PV factor'!S195,,-DY341)</f>
        <v>3351.1740815062517</v>
      </c>
      <c r="HC341" s="147">
        <f>PV(0.05,'PV factor'!T195,,-DZ341)</f>
        <v>3191.5943633392872</v>
      </c>
      <c r="HD341" s="147">
        <f>PV(0.05,'PV factor'!U195,,-EA341)</f>
        <v>3039.6136793707497</v>
      </c>
      <c r="HE341" s="147">
        <f>PV(0.05,'PV factor'!V195,,-EB341)</f>
        <v>2894.8701708292856</v>
      </c>
      <c r="HF341" s="147">
        <f>PV(0.05,'PV factor'!W195,,-EC341)</f>
        <v>2757.0192103136055</v>
      </c>
      <c r="HG341" s="147">
        <f>PV(0.05,'PV factor'!X195,,-ED341)</f>
        <v>2625.7325812510521</v>
      </c>
      <c r="HH341" s="147">
        <f>PV(0.05,'PV factor'!Y195,,-EE341)</f>
        <v>2500.6976964295741</v>
      </c>
      <c r="HI341" s="147">
        <f>PV(0.05,'PV factor'!Z195,,-EF341)</f>
        <v>2381.6168537424514</v>
      </c>
      <c r="HJ341" s="147">
        <f>PV(0.05,'PV factor'!AA195,,-EG341)</f>
        <v>2268.206527373763</v>
      </c>
      <c r="HK341" s="147">
        <f>PV(0.05,'PV factor'!AB195,,-EH341)</f>
        <v>2160.1966927369172</v>
      </c>
      <c r="HL341" s="147">
        <f>PV(0.05,'PV factor'!AC195,,-EI341)</f>
        <v>2057.3301835589691</v>
      </c>
      <c r="HM341" s="147">
        <f>PV(0.05,'PV factor'!AD195,,-EJ341)</f>
        <v>1959.36207957997</v>
      </c>
      <c r="HN341" s="147">
        <f>PV(0.05,'PV factor'!AE195,,-EK341)</f>
        <v>1866.0591234094959</v>
      </c>
      <c r="HO341" s="147">
        <f>PV(0.05,'PV factor'!AF195,,-EL341)</f>
        <v>1777.1991651519002</v>
      </c>
      <c r="HP341" s="147">
        <f>PV(0.05,'PV factor'!AG195,,-EM341)</f>
        <v>1692.5706334780002</v>
      </c>
      <c r="HQ341" s="147">
        <f>PV(0.05,'PV factor'!AH195,,-EN341)</f>
        <v>1611.9720318838097</v>
      </c>
      <c r="HR341" s="147">
        <f>PV(0.05,'PV factor'!AI195,,-EO341)</f>
        <v>1535.2114589369617</v>
      </c>
      <c r="HS341" s="147">
        <f>PV(0.05,'PV factor'!AJ195,,-EP341)</f>
        <v>1462.1061513685347</v>
      </c>
      <c r="HT341" s="147">
        <f>PV(0.05,'PV factor'!AK195,,-EQ341)</f>
        <v>1392.4820489224142</v>
      </c>
      <c r="HU341" s="147">
        <f>PV(0.05,'PV factor'!AL195,,-ER341)</f>
        <v>1326.1733799261087</v>
      </c>
      <c r="HV341" s="147">
        <f>PV(0.05,'PV factor'!AM195,,-ES341)</f>
        <v>1263.0222665962942</v>
      </c>
      <c r="HW341" s="147">
        <f>PV(0.05,'PV factor'!AN195,,-ET341)</f>
        <v>1202.8783491393276</v>
      </c>
      <c r="HX341" s="147">
        <f>PV(0.05,'PV factor'!AO195,,-EU341)</f>
        <v>1145.5984277517407</v>
      </c>
      <c r="HY341" s="147">
        <f>PV(0.05,'PV factor'!AP195,,-EV341)</f>
        <v>1091.0461216683243</v>
      </c>
      <c r="HZ341" s="147">
        <f t="shared" si="557"/>
        <v>213151.92743764172</v>
      </c>
      <c r="IA341" s="147">
        <f t="shared" si="558"/>
        <v>33254.504141559577</v>
      </c>
      <c r="IB341" s="401">
        <f t="shared" si="559"/>
        <v>0.15601315240880612</v>
      </c>
    </row>
    <row r="342" spans="1:236" s="181" customFormat="1" ht="90" customHeight="1" x14ac:dyDescent="0.25">
      <c r="A342" s="82" t="s">
        <v>2268</v>
      </c>
      <c r="B342" s="84" t="s">
        <v>3468</v>
      </c>
      <c r="C342" s="84" t="s">
        <v>2264</v>
      </c>
      <c r="D342" s="83">
        <v>4</v>
      </c>
      <c r="E342" s="84" t="s">
        <v>3483</v>
      </c>
      <c r="F342" s="87" t="s">
        <v>3484</v>
      </c>
      <c r="G342" s="87" t="s">
        <v>3485</v>
      </c>
      <c r="H342" s="79" t="s">
        <v>77</v>
      </c>
      <c r="I342" s="87" t="s">
        <v>3469</v>
      </c>
      <c r="J342" s="87">
        <v>5</v>
      </c>
      <c r="K342" s="95" t="s">
        <v>206</v>
      </c>
      <c r="L342" s="79">
        <v>9125</v>
      </c>
      <c r="M342" s="399" t="s">
        <v>3590</v>
      </c>
      <c r="N342" s="78" t="s">
        <v>147</v>
      </c>
      <c r="O342" s="78" t="s">
        <v>82</v>
      </c>
      <c r="P342" s="78" t="s">
        <v>280</v>
      </c>
      <c r="Q342" s="112" t="s">
        <v>100</v>
      </c>
      <c r="R342" s="78" t="s">
        <v>108</v>
      </c>
      <c r="S342" s="78" t="s">
        <v>99</v>
      </c>
      <c r="T342" s="399" t="s">
        <v>1356</v>
      </c>
      <c r="U342" s="78" t="s">
        <v>100</v>
      </c>
      <c r="V342" s="96">
        <v>1</v>
      </c>
      <c r="W342" s="80">
        <v>294000</v>
      </c>
      <c r="X342" s="80">
        <v>0</v>
      </c>
      <c r="Y342" s="80">
        <v>0</v>
      </c>
      <c r="Z342" s="80">
        <v>0</v>
      </c>
      <c r="AA342" s="80">
        <v>147000</v>
      </c>
      <c r="AB342" s="80">
        <v>0</v>
      </c>
      <c r="AC342" s="80">
        <v>0</v>
      </c>
      <c r="AD342" s="80">
        <v>0</v>
      </c>
      <c r="AE342" s="80">
        <v>147000</v>
      </c>
      <c r="AF342" s="86">
        <v>0</v>
      </c>
      <c r="AG342" s="86">
        <v>0</v>
      </c>
      <c r="AH342" s="86">
        <v>0</v>
      </c>
      <c r="AI342" s="88" t="s">
        <v>88</v>
      </c>
      <c r="AJ342" s="402">
        <v>0</v>
      </c>
      <c r="AK342" s="402">
        <v>0</v>
      </c>
      <c r="AL342" s="402">
        <v>0</v>
      </c>
      <c r="AM342" s="402">
        <v>0</v>
      </c>
      <c r="AN342" s="402">
        <v>0</v>
      </c>
      <c r="AO342" s="402">
        <v>0</v>
      </c>
      <c r="AP342" s="402">
        <v>0</v>
      </c>
      <c r="AQ342" s="395">
        <v>0</v>
      </c>
      <c r="AR342" s="395">
        <v>0</v>
      </c>
      <c r="AS342" s="395">
        <v>0</v>
      </c>
      <c r="AT342" s="395">
        <v>0</v>
      </c>
      <c r="AU342" s="118"/>
      <c r="AV342" s="230">
        <f t="shared" si="525"/>
        <v>1</v>
      </c>
      <c r="AW342" s="230">
        <f t="shared" si="526"/>
        <v>0</v>
      </c>
      <c r="AX342" s="230" t="str">
        <f t="shared" si="527"/>
        <v>D1</v>
      </c>
      <c r="AY342" s="141">
        <f t="shared" si="528"/>
        <v>9</v>
      </c>
      <c r="AZ342" s="70">
        <f t="shared" si="529"/>
        <v>1</v>
      </c>
      <c r="BA342" s="70">
        <f t="shared" si="530"/>
        <v>1</v>
      </c>
      <c r="BB342" s="70">
        <f t="shared" si="531"/>
        <v>1</v>
      </c>
      <c r="BC342" s="70">
        <f t="shared" si="532"/>
        <v>1</v>
      </c>
      <c r="BD342" s="70">
        <f t="shared" si="533"/>
        <v>1</v>
      </c>
      <c r="BE342" s="70">
        <f t="shared" si="534"/>
        <v>1</v>
      </c>
      <c r="BF342" s="70">
        <f t="shared" si="535"/>
        <v>1</v>
      </c>
      <c r="BG342" s="71">
        <f t="shared" si="536"/>
        <v>0</v>
      </c>
      <c r="BH342" s="71">
        <f t="shared" si="537"/>
        <v>1</v>
      </c>
      <c r="BI342" s="71">
        <f t="shared" si="538"/>
        <v>0</v>
      </c>
      <c r="BJ342" s="71">
        <f t="shared" si="539"/>
        <v>1</v>
      </c>
      <c r="BK342" s="71">
        <f t="shared" si="540"/>
        <v>0</v>
      </c>
      <c r="BL342" s="70">
        <f t="shared" si="541"/>
        <v>1</v>
      </c>
      <c r="BM342" s="70">
        <f t="shared" si="542"/>
        <v>1</v>
      </c>
      <c r="BN342" s="70">
        <f t="shared" si="543"/>
        <v>0</v>
      </c>
      <c r="BO342" s="70">
        <f t="shared" si="544"/>
        <v>1</v>
      </c>
      <c r="BP342" s="144">
        <f t="shared" si="545"/>
        <v>0</v>
      </c>
      <c r="BQ342" s="144">
        <f t="shared" si="546"/>
        <v>0</v>
      </c>
      <c r="BR342" s="144">
        <f t="shared" si="547"/>
        <v>147000</v>
      </c>
      <c r="BS342" s="144">
        <f t="shared" si="548"/>
        <v>0</v>
      </c>
      <c r="BT342" s="144">
        <f t="shared" si="549"/>
        <v>0</v>
      </c>
      <c r="BU342" s="144">
        <f t="shared" si="550"/>
        <v>0</v>
      </c>
      <c r="BV342" s="144">
        <f t="shared" si="551"/>
        <v>147000</v>
      </c>
      <c r="BW342" s="144">
        <f t="shared" si="552"/>
        <v>0</v>
      </c>
      <c r="BX342" s="144">
        <f t="shared" si="553"/>
        <v>0</v>
      </c>
      <c r="BY342" s="144">
        <f t="shared" si="554"/>
        <v>0</v>
      </c>
      <c r="BZ342" s="9">
        <v>0</v>
      </c>
      <c r="CA342" s="9">
        <v>0</v>
      </c>
      <c r="CB342" s="9">
        <v>0</v>
      </c>
      <c r="CC342" s="9">
        <v>0</v>
      </c>
      <c r="CD342" s="9">
        <v>0</v>
      </c>
      <c r="CE342" s="9">
        <v>0</v>
      </c>
      <c r="CF342" s="9">
        <v>0</v>
      </c>
      <c r="CG342" s="9">
        <v>0</v>
      </c>
      <c r="CH342" s="9">
        <v>0</v>
      </c>
      <c r="CI342" s="9">
        <v>0</v>
      </c>
      <c r="CJ342" s="9">
        <v>0</v>
      </c>
      <c r="CK342" s="9">
        <v>0</v>
      </c>
      <c r="CL342" s="9">
        <v>0</v>
      </c>
      <c r="CM342" s="9">
        <v>0</v>
      </c>
      <c r="CN342" s="9">
        <v>0</v>
      </c>
      <c r="CO342" s="9">
        <v>0</v>
      </c>
      <c r="CP342" s="9">
        <v>0</v>
      </c>
      <c r="CQ342" s="9">
        <v>0</v>
      </c>
      <c r="CR342" s="9">
        <v>0</v>
      </c>
      <c r="CS342" s="9">
        <v>0</v>
      </c>
      <c r="CT342" s="9">
        <v>0</v>
      </c>
      <c r="CU342" s="9">
        <v>0</v>
      </c>
      <c r="CV342" s="9">
        <v>0</v>
      </c>
      <c r="CW342" s="9">
        <v>0</v>
      </c>
      <c r="CX342" s="9">
        <v>0</v>
      </c>
      <c r="CY342" s="9">
        <v>0</v>
      </c>
      <c r="CZ342" s="9">
        <v>0</v>
      </c>
      <c r="DA342" s="9">
        <v>0</v>
      </c>
      <c r="DB342" s="9">
        <v>0</v>
      </c>
      <c r="DC342" s="9">
        <v>0</v>
      </c>
      <c r="DD342" s="9">
        <v>0</v>
      </c>
      <c r="DE342" s="9">
        <v>0</v>
      </c>
      <c r="DF342" s="9">
        <v>0</v>
      </c>
      <c r="DG342" s="144">
        <f t="shared" si="555"/>
        <v>9125</v>
      </c>
      <c r="DH342" s="144">
        <f t="shared" ref="DH342:EW342" si="577">DG342</f>
        <v>9125</v>
      </c>
      <c r="DI342" s="144">
        <f t="shared" si="577"/>
        <v>9125</v>
      </c>
      <c r="DJ342" s="144">
        <f t="shared" si="577"/>
        <v>9125</v>
      </c>
      <c r="DK342" s="144">
        <f t="shared" si="577"/>
        <v>9125</v>
      </c>
      <c r="DL342" s="144">
        <f t="shared" si="577"/>
        <v>9125</v>
      </c>
      <c r="DM342" s="144">
        <f t="shared" si="577"/>
        <v>9125</v>
      </c>
      <c r="DN342" s="144">
        <f t="shared" si="577"/>
        <v>9125</v>
      </c>
      <c r="DO342" s="144">
        <f t="shared" si="577"/>
        <v>9125</v>
      </c>
      <c r="DP342" s="144">
        <f t="shared" si="577"/>
        <v>9125</v>
      </c>
      <c r="DQ342" s="144">
        <f t="shared" si="577"/>
        <v>9125</v>
      </c>
      <c r="DR342" s="144">
        <f t="shared" si="577"/>
        <v>9125</v>
      </c>
      <c r="DS342" s="144">
        <f t="shared" si="577"/>
        <v>9125</v>
      </c>
      <c r="DT342" s="144">
        <f t="shared" si="577"/>
        <v>9125</v>
      </c>
      <c r="DU342" s="144">
        <f t="shared" si="577"/>
        <v>9125</v>
      </c>
      <c r="DV342" s="144">
        <f t="shared" si="577"/>
        <v>9125</v>
      </c>
      <c r="DW342" s="144">
        <f t="shared" si="577"/>
        <v>9125</v>
      </c>
      <c r="DX342" s="144">
        <f t="shared" si="577"/>
        <v>9125</v>
      </c>
      <c r="DY342" s="144">
        <f t="shared" si="577"/>
        <v>9125</v>
      </c>
      <c r="DZ342" s="144">
        <f t="shared" si="577"/>
        <v>9125</v>
      </c>
      <c r="EA342" s="144">
        <f t="shared" si="577"/>
        <v>9125</v>
      </c>
      <c r="EB342" s="144">
        <f t="shared" si="577"/>
        <v>9125</v>
      </c>
      <c r="EC342" s="144">
        <f t="shared" si="577"/>
        <v>9125</v>
      </c>
      <c r="ED342" s="144">
        <f t="shared" si="577"/>
        <v>9125</v>
      </c>
      <c r="EE342" s="144">
        <f t="shared" si="577"/>
        <v>9125</v>
      </c>
      <c r="EF342" s="144">
        <f t="shared" si="577"/>
        <v>9125</v>
      </c>
      <c r="EG342" s="144">
        <f t="shared" si="577"/>
        <v>9125</v>
      </c>
      <c r="EH342" s="144">
        <f t="shared" si="577"/>
        <v>9125</v>
      </c>
      <c r="EI342" s="144">
        <f t="shared" si="577"/>
        <v>9125</v>
      </c>
      <c r="EJ342" s="144">
        <f t="shared" si="577"/>
        <v>9125</v>
      </c>
      <c r="EK342" s="144">
        <f t="shared" si="577"/>
        <v>9125</v>
      </c>
      <c r="EL342" s="144">
        <f t="shared" si="577"/>
        <v>9125</v>
      </c>
      <c r="EM342" s="144">
        <f t="shared" si="577"/>
        <v>9125</v>
      </c>
      <c r="EN342" s="144">
        <f t="shared" si="577"/>
        <v>9125</v>
      </c>
      <c r="EO342" s="144">
        <f t="shared" si="577"/>
        <v>9125</v>
      </c>
      <c r="EP342" s="144">
        <f t="shared" si="577"/>
        <v>9125</v>
      </c>
      <c r="EQ342" s="144">
        <f t="shared" si="577"/>
        <v>9125</v>
      </c>
      <c r="ER342" s="144">
        <f t="shared" si="577"/>
        <v>9125</v>
      </c>
      <c r="ES342" s="144">
        <f t="shared" si="577"/>
        <v>9125</v>
      </c>
      <c r="ET342" s="144">
        <f t="shared" si="577"/>
        <v>9125</v>
      </c>
      <c r="EU342" s="144">
        <f t="shared" si="577"/>
        <v>9125</v>
      </c>
      <c r="EV342" s="144">
        <f t="shared" si="577"/>
        <v>9125</v>
      </c>
      <c r="EW342" s="144">
        <f t="shared" si="577"/>
        <v>9125</v>
      </c>
      <c r="EX342" s="147">
        <f>PV(0.05,'PV factor'!C289,,-BR342)</f>
        <v>133333.33333333334</v>
      </c>
      <c r="EY342" s="147">
        <f>PV(0.05,'PV factor'!D289,,-BS342)</f>
        <v>0</v>
      </c>
      <c r="EZ342" s="147">
        <f>PV(0.05,'PV factor'!E289,,-BT342)</f>
        <v>0</v>
      </c>
      <c r="FA342" s="147">
        <f>PV(0.05,'PV factor'!F289,,-BU342)</f>
        <v>0</v>
      </c>
      <c r="FB342" s="147">
        <f>PV(0.05,'PV factor'!G289,,-BV342)</f>
        <v>109693.66330558427</v>
      </c>
      <c r="FC342" s="147">
        <f>PV(0.05,'PV factor'!H289,,-BW342)</f>
        <v>0</v>
      </c>
      <c r="FD342" s="147">
        <f>PV(0.05,'PV factor'!I289,,-BX342)</f>
        <v>0</v>
      </c>
      <c r="FE342" s="147">
        <f>PV(0.05,'PV factor'!J289,,-BY342)</f>
        <v>0</v>
      </c>
      <c r="FF342" s="147">
        <f>PV(0.05,'PV factor'!K289,,-BZ342)</f>
        <v>0</v>
      </c>
      <c r="FG342" s="147">
        <f>PV(0.05,'PV factor'!L289,,-CA342)</f>
        <v>0</v>
      </c>
      <c r="FH342" s="147">
        <f>PV(0.05,'PV factor'!M289,,-CB342)</f>
        <v>0</v>
      </c>
      <c r="FI342" s="147">
        <f>PV(0.05,'PV factor'!N289,,-CC342)</f>
        <v>0</v>
      </c>
      <c r="FJ342" s="147">
        <f>PV(0.05,'PV factor'!O289,,-CD342)</f>
        <v>0</v>
      </c>
      <c r="FK342" s="147">
        <f>PV(0.05,'PV factor'!P289,,-CE342)</f>
        <v>0</v>
      </c>
      <c r="FL342" s="147">
        <f>PV(0.05,'PV factor'!Q289,,-CF342)</f>
        <v>0</v>
      </c>
      <c r="FM342" s="147">
        <f>PV(0.05,'PV factor'!R289,,-CG342)</f>
        <v>0</v>
      </c>
      <c r="FN342" s="147">
        <f>PV(0.05,'PV factor'!S289,,-CH342)</f>
        <v>0</v>
      </c>
      <c r="FO342" s="147">
        <f>PV(0.05,'PV factor'!T289,,-CI342)</f>
        <v>0</v>
      </c>
      <c r="FP342" s="147">
        <f>PV(0.05,'PV factor'!U289,,-CJ342)</f>
        <v>0</v>
      </c>
      <c r="FQ342" s="147">
        <f>PV(0.05,'PV factor'!V289,,-CK342)</f>
        <v>0</v>
      </c>
      <c r="FR342" s="147">
        <f>PV(0.05,'PV factor'!W289,,-CL342)</f>
        <v>0</v>
      </c>
      <c r="FS342" s="147">
        <f>PV(0.05,'PV factor'!X289,,-CM342)</f>
        <v>0</v>
      </c>
      <c r="FT342" s="147">
        <f>PV(0.05,'PV factor'!Y289,,-CN342)</f>
        <v>0</v>
      </c>
      <c r="FU342" s="147">
        <f>PV(0.05,'PV factor'!Z289,,-CO342)</f>
        <v>0</v>
      </c>
      <c r="FV342" s="147">
        <f>PV(0.05,'PV factor'!AA289,,-CP342)</f>
        <v>0</v>
      </c>
      <c r="FW342" s="147">
        <f>PV(0.05,'PV factor'!AB289,,-CQ342)</f>
        <v>0</v>
      </c>
      <c r="FX342" s="147">
        <f>PV(0.05,'PV factor'!AC289,,-CR342)</f>
        <v>0</v>
      </c>
      <c r="FY342" s="147">
        <f>PV(0.05,'PV factor'!AD289,,-CS342)</f>
        <v>0</v>
      </c>
      <c r="FZ342" s="147">
        <f>PV(0.05,'PV factor'!AE289,,-CT342)</f>
        <v>0</v>
      </c>
      <c r="GA342" s="147">
        <f>PV(0.05,'PV factor'!AF289,,-CU342)</f>
        <v>0</v>
      </c>
      <c r="GB342" s="147">
        <f>PV(0.05,'PV factor'!AG289,,-CV342)</f>
        <v>0</v>
      </c>
      <c r="GC342" s="147">
        <f>PV(0.05,'PV factor'!AH289,,-CW342)</f>
        <v>0</v>
      </c>
      <c r="GD342" s="147">
        <f>PV(0.05,'PV factor'!AI289,,-CX342)</f>
        <v>0</v>
      </c>
      <c r="GE342" s="147">
        <f>PV(0.05,'PV factor'!AJ289,,-CY342)</f>
        <v>0</v>
      </c>
      <c r="GF342" s="147">
        <f>PV(0.05,'PV factor'!AK289,,-CZ342)</f>
        <v>0</v>
      </c>
      <c r="GG342" s="147">
        <f>PV(0.05,'PV factor'!AL289,,-DA342)</f>
        <v>0</v>
      </c>
      <c r="GH342" s="147">
        <f>PV(0.05,'PV factor'!AM289,,-DB342)</f>
        <v>0</v>
      </c>
      <c r="GI342" s="147">
        <f>PV(0.05,'PV factor'!AN289,,-DC342)</f>
        <v>0</v>
      </c>
      <c r="GJ342" s="147">
        <f>PV(0.05,'PV factor'!AO289,,-DD342)</f>
        <v>0</v>
      </c>
      <c r="GK342" s="147">
        <f>PV(0.05,'PV factor'!AP289,,-DE342)</f>
        <v>0</v>
      </c>
      <c r="GL342" s="147">
        <f>PV(0.05,'PV factor'!C289,,-DI342)</f>
        <v>8276.6439909297042</v>
      </c>
      <c r="GM342" s="147">
        <f>PV(0.05,'PV factor'!D289,,-DJ342)</f>
        <v>7882.5180865997181</v>
      </c>
      <c r="GN342" s="147">
        <f>PV(0.05,'PV factor'!E289,,-DK342)</f>
        <v>7507.1600824759234</v>
      </c>
      <c r="GO342" s="147">
        <f>PV(0.05,'PV factor'!F289,,-DL342)</f>
        <v>7149.6762690246878</v>
      </c>
      <c r="GP342" s="147">
        <f>PV(0.05,'PV factor'!G289,,-DM342)</f>
        <v>6809.2154943092273</v>
      </c>
      <c r="GQ342" s="147">
        <f>PV(0.05,'PV factor'!H289,,-DN342)</f>
        <v>6484.9671374373584</v>
      </c>
      <c r="GR342" s="147">
        <f>PV(0.05,'PV factor'!I289,,-DO342)</f>
        <v>6176.1591785117707</v>
      </c>
      <c r="GS342" s="147">
        <f>PV(0.05,'PV factor'!J289,,-DP342)</f>
        <v>5882.0563604874005</v>
      </c>
      <c r="GT342" s="147">
        <f>PV(0.05,'PV factor'!K289,,-DQ342)</f>
        <v>5601.9584385594289</v>
      </c>
      <c r="GU342" s="147">
        <f>PV(0.05,'PV factor'!L289,,-DR342)</f>
        <v>5335.1985129137411</v>
      </c>
      <c r="GV342" s="147">
        <f>PV(0.05,'PV factor'!M289,,-DS342)</f>
        <v>5081.1414408702303</v>
      </c>
      <c r="GW342" s="147">
        <f>PV(0.05,'PV factor'!N289,,-DT342)</f>
        <v>4839.1823246383137</v>
      </c>
      <c r="GX342" s="147">
        <f>PV(0.05,'PV factor'!O289,,-DU342)</f>
        <v>4608.7450710841094</v>
      </c>
      <c r="GY342" s="147">
        <f>PV(0.05,'PV factor'!P289,,-DV342)</f>
        <v>4389.2810200801032</v>
      </c>
      <c r="GZ342" s="147">
        <f>PV(0.05,'PV factor'!Q289,,-DW342)</f>
        <v>4180.2676381715273</v>
      </c>
      <c r="HA342" s="147">
        <f>PV(0.05,'PV factor'!R289,,-DX342)</f>
        <v>3981.2072744490729</v>
      </c>
      <c r="HB342" s="147">
        <f>PV(0.05,'PV factor'!S289,,-DY342)</f>
        <v>3791.6259756657837</v>
      </c>
      <c r="HC342" s="147">
        <f>PV(0.05,'PV factor'!T289,,-DZ342)</f>
        <v>3611.0723577769368</v>
      </c>
      <c r="HD342" s="147">
        <f>PV(0.05,'PV factor'!U289,,-EA342)</f>
        <v>3439.1165312161306</v>
      </c>
      <c r="HE342" s="147">
        <f>PV(0.05,'PV factor'!V289,,-EB342)</f>
        <v>3275.3490773486956</v>
      </c>
      <c r="HF342" s="147">
        <f>PV(0.05,'PV factor'!W289,,-EC342)</f>
        <v>3119.3800736654248</v>
      </c>
      <c r="HG342" s="147">
        <f>PV(0.05,'PV factor'!X289,,-ED342)</f>
        <v>2970.8381653956421</v>
      </c>
      <c r="HH342" s="147">
        <f>PV(0.05,'PV factor'!Y289,,-EE342)</f>
        <v>2829.3696813291831</v>
      </c>
      <c r="HI342" s="147">
        <f>PV(0.05,'PV factor'!Z289,,-EF342)</f>
        <v>2694.6377917420791</v>
      </c>
      <c r="HJ342" s="147">
        <f>PV(0.05,'PV factor'!AA289,,-EG342)</f>
        <v>2566.3217064210276</v>
      </c>
      <c r="HK342" s="147">
        <f>PV(0.05,'PV factor'!AB289,,-EH342)</f>
        <v>2444.115910877169</v>
      </c>
      <c r="HL342" s="147">
        <f>PV(0.05,'PV factor'!AC289,,-EI342)</f>
        <v>2327.7294389306376</v>
      </c>
      <c r="HM342" s="147">
        <f>PV(0.05,'PV factor'!AD289,,-EJ342)</f>
        <v>2216.88517993394</v>
      </c>
      <c r="HN342" s="147">
        <f>PV(0.05,'PV factor'!AE289,,-EK342)</f>
        <v>2111.3192189847055</v>
      </c>
      <c r="HO342" s="147">
        <f>PV(0.05,'PV factor'!AF289,,-EL342)</f>
        <v>2010.7802085568617</v>
      </c>
      <c r="HP342" s="147">
        <f>PV(0.05,'PV factor'!AG289,,-EM342)</f>
        <v>1915.0287700541542</v>
      </c>
      <c r="HQ342" s="147">
        <f>PV(0.05,'PV factor'!AH289,,-EN342)</f>
        <v>1823.8369238610992</v>
      </c>
      <c r="HR342" s="147">
        <f>PV(0.05,'PV factor'!AI289,,-EO342)</f>
        <v>1736.98754653438</v>
      </c>
      <c r="HS342" s="147">
        <f>PV(0.05,'PV factor'!AJ289,,-EP342)</f>
        <v>1654.2738538422666</v>
      </c>
      <c r="HT342" s="147">
        <f>PV(0.05,'PV factor'!AK289,,-EQ342)</f>
        <v>1575.4989084212064</v>
      </c>
      <c r="HU342" s="147">
        <f>PV(0.05,'PV factor'!AL289,,-ER342)</f>
        <v>1500.4751508773393</v>
      </c>
      <c r="HV342" s="147">
        <f>PV(0.05,'PV factor'!AM289,,-ES342)</f>
        <v>1429.023953216514</v>
      </c>
      <c r="HW342" s="147">
        <f>PV(0.05,'PV factor'!AN289,,-ET342)</f>
        <v>1360.9751935395368</v>
      </c>
      <c r="HX342" s="147">
        <f>PV(0.05,'PV factor'!AO289,,-EU342)</f>
        <v>1296.1668509900353</v>
      </c>
      <c r="HY342" s="147">
        <f>PV(0.05,'PV factor'!AP289,,-EV342)</f>
        <v>1234.4446199905096</v>
      </c>
      <c r="HZ342" s="147">
        <f t="shared" si="557"/>
        <v>243026.9966389176</v>
      </c>
      <c r="IA342" s="147">
        <f t="shared" si="558"/>
        <v>37625.213923339259</v>
      </c>
      <c r="IB342" s="401">
        <f t="shared" si="559"/>
        <v>0.1548190713118251</v>
      </c>
    </row>
    <row r="343" spans="1:236" s="181" customFormat="1" ht="90" customHeight="1" x14ac:dyDescent="0.25">
      <c r="A343" s="137" t="s">
        <v>1349</v>
      </c>
      <c r="B343" s="138" t="s">
        <v>1350</v>
      </c>
      <c r="C343" s="138" t="s">
        <v>1365</v>
      </c>
      <c r="D343" s="142">
        <v>4</v>
      </c>
      <c r="E343" s="138" t="s">
        <v>1366</v>
      </c>
      <c r="F343" s="118" t="s">
        <v>1367</v>
      </c>
      <c r="G343" s="118" t="s">
        <v>1368</v>
      </c>
      <c r="H343" s="142" t="s">
        <v>77</v>
      </c>
      <c r="I343" s="118" t="s">
        <v>1369</v>
      </c>
      <c r="J343" s="118">
        <v>5</v>
      </c>
      <c r="K343" s="95" t="s">
        <v>206</v>
      </c>
      <c r="L343" s="142">
        <v>8800</v>
      </c>
      <c r="M343" s="142" t="s">
        <v>1370</v>
      </c>
      <c r="N343" s="142" t="s">
        <v>147</v>
      </c>
      <c r="O343" s="142" t="s">
        <v>82</v>
      </c>
      <c r="P343" s="142" t="s">
        <v>280</v>
      </c>
      <c r="Q343" s="112" t="s">
        <v>100</v>
      </c>
      <c r="R343" s="142" t="s">
        <v>226</v>
      </c>
      <c r="S343" s="142" t="s">
        <v>191</v>
      </c>
      <c r="T343" s="142" t="s">
        <v>1356</v>
      </c>
      <c r="U343" s="142" t="s">
        <v>100</v>
      </c>
      <c r="V343" s="117">
        <v>0.91</v>
      </c>
      <c r="W343" s="135">
        <v>250000</v>
      </c>
      <c r="X343" s="134">
        <v>6000</v>
      </c>
      <c r="Y343" s="136">
        <v>0</v>
      </c>
      <c r="Z343" s="134">
        <v>0</v>
      </c>
      <c r="AA343" s="134">
        <v>0</v>
      </c>
      <c r="AB343" s="134">
        <v>250000</v>
      </c>
      <c r="AC343" s="134">
        <v>0</v>
      </c>
      <c r="AD343" s="134">
        <v>0</v>
      </c>
      <c r="AE343" s="139">
        <v>0</v>
      </c>
      <c r="AF343" s="139">
        <v>0</v>
      </c>
      <c r="AG343" s="139">
        <v>0</v>
      </c>
      <c r="AH343" s="139">
        <v>0</v>
      </c>
      <c r="AI343" s="119" t="s">
        <v>1371</v>
      </c>
      <c r="AJ343" s="136">
        <v>25000</v>
      </c>
      <c r="AK343" s="136">
        <v>0</v>
      </c>
      <c r="AL343" s="136">
        <v>0</v>
      </c>
      <c r="AM343" s="136">
        <v>0</v>
      </c>
      <c r="AN343" s="136">
        <v>25000</v>
      </c>
      <c r="AO343" s="136">
        <v>0</v>
      </c>
      <c r="AP343" s="136">
        <v>0</v>
      </c>
      <c r="AQ343" s="139">
        <v>0</v>
      </c>
      <c r="AR343" s="139">
        <v>0</v>
      </c>
      <c r="AS343" s="139">
        <v>0</v>
      </c>
      <c r="AT343" s="139">
        <v>0</v>
      </c>
      <c r="AU343" s="122"/>
      <c r="AV343" s="230">
        <f t="shared" si="525"/>
        <v>1</v>
      </c>
      <c r="AW343" s="230">
        <f t="shared" si="526"/>
        <v>0</v>
      </c>
      <c r="AX343" s="230" t="str">
        <f t="shared" si="527"/>
        <v>D1</v>
      </c>
      <c r="AY343" s="141">
        <f t="shared" si="528"/>
        <v>9</v>
      </c>
      <c r="AZ343" s="70">
        <f t="shared" si="529"/>
        <v>1</v>
      </c>
      <c r="BA343" s="70">
        <f t="shared" si="530"/>
        <v>1</v>
      </c>
      <c r="BB343" s="70">
        <f t="shared" si="531"/>
        <v>1</v>
      </c>
      <c r="BC343" s="70">
        <f t="shared" si="532"/>
        <v>1</v>
      </c>
      <c r="BD343" s="70">
        <f t="shared" si="533"/>
        <v>1</v>
      </c>
      <c r="BE343" s="70">
        <f t="shared" si="534"/>
        <v>1</v>
      </c>
      <c r="BF343" s="70">
        <f t="shared" si="535"/>
        <v>1</v>
      </c>
      <c r="BG343" s="71">
        <f t="shared" si="536"/>
        <v>0</v>
      </c>
      <c r="BH343" s="71">
        <f t="shared" si="537"/>
        <v>1</v>
      </c>
      <c r="BI343" s="71">
        <f t="shared" si="538"/>
        <v>0</v>
      </c>
      <c r="BJ343" s="71">
        <f t="shared" si="539"/>
        <v>1</v>
      </c>
      <c r="BK343" s="71">
        <f t="shared" si="540"/>
        <v>0</v>
      </c>
      <c r="BL343" s="70">
        <f t="shared" si="541"/>
        <v>1</v>
      </c>
      <c r="BM343" s="70">
        <f t="shared" si="542"/>
        <v>1</v>
      </c>
      <c r="BN343" s="70">
        <f t="shared" si="543"/>
        <v>0</v>
      </c>
      <c r="BO343" s="70">
        <f t="shared" si="544"/>
        <v>1</v>
      </c>
      <c r="BP343" s="144">
        <f t="shared" si="545"/>
        <v>0</v>
      </c>
      <c r="BQ343" s="144">
        <f t="shared" si="546"/>
        <v>0</v>
      </c>
      <c r="BR343" s="144">
        <f t="shared" si="547"/>
        <v>0</v>
      </c>
      <c r="BS343" s="144">
        <f t="shared" si="548"/>
        <v>275000</v>
      </c>
      <c r="BT343" s="144">
        <f t="shared" si="549"/>
        <v>0</v>
      </c>
      <c r="BU343" s="144">
        <f t="shared" si="550"/>
        <v>0</v>
      </c>
      <c r="BV343" s="144">
        <f t="shared" si="551"/>
        <v>0</v>
      </c>
      <c r="BW343" s="144">
        <f t="shared" si="552"/>
        <v>0</v>
      </c>
      <c r="BX343" s="144">
        <f t="shared" si="553"/>
        <v>0</v>
      </c>
      <c r="BY343" s="144">
        <f t="shared" si="554"/>
        <v>0</v>
      </c>
      <c r="BZ343" s="9">
        <v>0</v>
      </c>
      <c r="CA343" s="9">
        <v>0</v>
      </c>
      <c r="CB343" s="9">
        <v>0</v>
      </c>
      <c r="CC343" s="9">
        <v>0</v>
      </c>
      <c r="CD343" s="9">
        <v>0</v>
      </c>
      <c r="CE343" s="9">
        <v>0</v>
      </c>
      <c r="CF343" s="9">
        <v>0</v>
      </c>
      <c r="CG343" s="9">
        <v>0</v>
      </c>
      <c r="CH343" s="9">
        <v>0</v>
      </c>
      <c r="CI343" s="9">
        <v>0</v>
      </c>
      <c r="CJ343" s="9">
        <v>0</v>
      </c>
      <c r="CK343" s="9">
        <v>0</v>
      </c>
      <c r="CL343" s="9">
        <v>0</v>
      </c>
      <c r="CM343" s="9">
        <v>0</v>
      </c>
      <c r="CN343" s="9">
        <v>0</v>
      </c>
      <c r="CO343" s="9">
        <v>0</v>
      </c>
      <c r="CP343" s="9">
        <v>0</v>
      </c>
      <c r="CQ343" s="9">
        <v>0</v>
      </c>
      <c r="CR343" s="9">
        <v>0</v>
      </c>
      <c r="CS343" s="9">
        <v>0</v>
      </c>
      <c r="CT343" s="9">
        <v>0</v>
      </c>
      <c r="CU343" s="9">
        <v>0</v>
      </c>
      <c r="CV343" s="9">
        <v>0</v>
      </c>
      <c r="CW343" s="9">
        <v>0</v>
      </c>
      <c r="CX343" s="9">
        <v>0</v>
      </c>
      <c r="CY343" s="9">
        <v>0</v>
      </c>
      <c r="CZ343" s="9">
        <v>0</v>
      </c>
      <c r="DA343" s="9">
        <v>0</v>
      </c>
      <c r="DB343" s="9">
        <v>0</v>
      </c>
      <c r="DC343" s="9">
        <v>0</v>
      </c>
      <c r="DD343" s="9">
        <v>0</v>
      </c>
      <c r="DE343" s="9">
        <v>0</v>
      </c>
      <c r="DF343" s="9">
        <v>0</v>
      </c>
      <c r="DG343" s="144">
        <f t="shared" si="555"/>
        <v>8800</v>
      </c>
      <c r="DH343" s="144">
        <f t="shared" ref="DH343:EW343" si="578">DG343</f>
        <v>8800</v>
      </c>
      <c r="DI343" s="144">
        <f t="shared" si="578"/>
        <v>8800</v>
      </c>
      <c r="DJ343" s="144">
        <f t="shared" si="578"/>
        <v>8800</v>
      </c>
      <c r="DK343" s="144">
        <f t="shared" si="578"/>
        <v>8800</v>
      </c>
      <c r="DL343" s="144">
        <f t="shared" si="578"/>
        <v>8800</v>
      </c>
      <c r="DM343" s="144">
        <f t="shared" si="578"/>
        <v>8800</v>
      </c>
      <c r="DN343" s="144">
        <f t="shared" si="578"/>
        <v>8800</v>
      </c>
      <c r="DO343" s="144">
        <f t="shared" si="578"/>
        <v>8800</v>
      </c>
      <c r="DP343" s="144">
        <f t="shared" si="578"/>
        <v>8800</v>
      </c>
      <c r="DQ343" s="144">
        <f t="shared" si="578"/>
        <v>8800</v>
      </c>
      <c r="DR343" s="144">
        <f t="shared" si="578"/>
        <v>8800</v>
      </c>
      <c r="DS343" s="144">
        <f t="shared" si="578"/>
        <v>8800</v>
      </c>
      <c r="DT343" s="144">
        <f t="shared" si="578"/>
        <v>8800</v>
      </c>
      <c r="DU343" s="144">
        <f t="shared" si="578"/>
        <v>8800</v>
      </c>
      <c r="DV343" s="144">
        <f t="shared" si="578"/>
        <v>8800</v>
      </c>
      <c r="DW343" s="144">
        <f t="shared" si="578"/>
        <v>8800</v>
      </c>
      <c r="DX343" s="144">
        <f t="shared" si="578"/>
        <v>8800</v>
      </c>
      <c r="DY343" s="144">
        <f t="shared" si="578"/>
        <v>8800</v>
      </c>
      <c r="DZ343" s="144">
        <f t="shared" si="578"/>
        <v>8800</v>
      </c>
      <c r="EA343" s="144">
        <f t="shared" si="578"/>
        <v>8800</v>
      </c>
      <c r="EB343" s="144">
        <f t="shared" si="578"/>
        <v>8800</v>
      </c>
      <c r="EC343" s="144">
        <f t="shared" si="578"/>
        <v>8800</v>
      </c>
      <c r="ED343" s="144">
        <f t="shared" si="578"/>
        <v>8800</v>
      </c>
      <c r="EE343" s="144">
        <f t="shared" si="578"/>
        <v>8800</v>
      </c>
      <c r="EF343" s="144">
        <f t="shared" si="578"/>
        <v>8800</v>
      </c>
      <c r="EG343" s="144">
        <f t="shared" si="578"/>
        <v>8800</v>
      </c>
      <c r="EH343" s="144">
        <f t="shared" si="578"/>
        <v>8800</v>
      </c>
      <c r="EI343" s="144">
        <f t="shared" si="578"/>
        <v>8800</v>
      </c>
      <c r="EJ343" s="144">
        <f t="shared" si="578"/>
        <v>8800</v>
      </c>
      <c r="EK343" s="144">
        <f t="shared" si="578"/>
        <v>8800</v>
      </c>
      <c r="EL343" s="144">
        <f t="shared" si="578"/>
        <v>8800</v>
      </c>
      <c r="EM343" s="144">
        <f t="shared" si="578"/>
        <v>8800</v>
      </c>
      <c r="EN343" s="144">
        <f t="shared" si="578"/>
        <v>8800</v>
      </c>
      <c r="EO343" s="144">
        <f t="shared" si="578"/>
        <v>8800</v>
      </c>
      <c r="EP343" s="144">
        <f t="shared" si="578"/>
        <v>8800</v>
      </c>
      <c r="EQ343" s="144">
        <f t="shared" si="578"/>
        <v>8800</v>
      </c>
      <c r="ER343" s="144">
        <f t="shared" si="578"/>
        <v>8800</v>
      </c>
      <c r="ES343" s="144">
        <f t="shared" si="578"/>
        <v>8800</v>
      </c>
      <c r="ET343" s="144">
        <f t="shared" si="578"/>
        <v>8800</v>
      </c>
      <c r="EU343" s="144">
        <f t="shared" si="578"/>
        <v>8800</v>
      </c>
      <c r="EV343" s="144">
        <f t="shared" si="578"/>
        <v>8800</v>
      </c>
      <c r="EW343" s="144">
        <f t="shared" si="578"/>
        <v>8800</v>
      </c>
      <c r="EX343" s="147">
        <f>PV(0.05,'PV factor'!C102,,-BR343)</f>
        <v>0</v>
      </c>
      <c r="EY343" s="147">
        <f>PV(0.05,'PV factor'!D102,,-BS343)</f>
        <v>237555.33959615589</v>
      </c>
      <c r="EZ343" s="147">
        <f>PV(0.05,'PV factor'!E102,,-BT343)</f>
        <v>0</v>
      </c>
      <c r="FA343" s="147">
        <f>PV(0.05,'PV factor'!F102,,-BU343)</f>
        <v>0</v>
      </c>
      <c r="FB343" s="147">
        <f>PV(0.05,'PV factor'!G102,,-BV343)</f>
        <v>0</v>
      </c>
      <c r="FC343" s="147">
        <f>PV(0.05,'PV factor'!H102,,-BW343)</f>
        <v>0</v>
      </c>
      <c r="FD343" s="147">
        <f>PV(0.05,'PV factor'!I102,,-BX343)</f>
        <v>0</v>
      </c>
      <c r="FE343" s="147">
        <f>PV(0.05,'PV factor'!J102,,-BY343)</f>
        <v>0</v>
      </c>
      <c r="FF343" s="147">
        <f>PV(0.05,'PV factor'!K102,,-BZ343)</f>
        <v>0</v>
      </c>
      <c r="FG343" s="147">
        <f>PV(0.05,'PV factor'!L102,,-CA343)</f>
        <v>0</v>
      </c>
      <c r="FH343" s="147">
        <f>PV(0.05,'PV factor'!M102,,-CB343)</f>
        <v>0</v>
      </c>
      <c r="FI343" s="147">
        <f>PV(0.05,'PV factor'!N102,,-CC343)</f>
        <v>0</v>
      </c>
      <c r="FJ343" s="147">
        <f>PV(0.05,'PV factor'!O102,,-CD343)</f>
        <v>0</v>
      </c>
      <c r="FK343" s="147">
        <f>PV(0.05,'PV factor'!P102,,-CE343)</f>
        <v>0</v>
      </c>
      <c r="FL343" s="147">
        <f>PV(0.05,'PV factor'!Q102,,-CF343)</f>
        <v>0</v>
      </c>
      <c r="FM343" s="147">
        <f>PV(0.05,'PV factor'!R102,,-CG343)</f>
        <v>0</v>
      </c>
      <c r="FN343" s="147">
        <f>PV(0.05,'PV factor'!S102,,-CH343)</f>
        <v>0</v>
      </c>
      <c r="FO343" s="147">
        <f>PV(0.05,'PV factor'!T102,,-CI343)</f>
        <v>0</v>
      </c>
      <c r="FP343" s="147">
        <f>PV(0.05,'PV factor'!U102,,-CJ343)</f>
        <v>0</v>
      </c>
      <c r="FQ343" s="147">
        <f>PV(0.05,'PV factor'!V102,,-CK343)</f>
        <v>0</v>
      </c>
      <c r="FR343" s="147">
        <f>PV(0.05,'PV factor'!W102,,-CL343)</f>
        <v>0</v>
      </c>
      <c r="FS343" s="147">
        <f>PV(0.05,'PV factor'!X102,,-CM343)</f>
        <v>0</v>
      </c>
      <c r="FT343" s="147">
        <f>PV(0.05,'PV factor'!Y102,,-CN343)</f>
        <v>0</v>
      </c>
      <c r="FU343" s="147">
        <f>PV(0.05,'PV factor'!Z102,,-CO343)</f>
        <v>0</v>
      </c>
      <c r="FV343" s="147">
        <f>PV(0.05,'PV factor'!AA102,,-CP343)</f>
        <v>0</v>
      </c>
      <c r="FW343" s="147">
        <f>PV(0.05,'PV factor'!AB102,,-CQ343)</f>
        <v>0</v>
      </c>
      <c r="FX343" s="147">
        <f>PV(0.05,'PV factor'!AC102,,-CR343)</f>
        <v>0</v>
      </c>
      <c r="FY343" s="147">
        <f>PV(0.05,'PV factor'!AD102,,-CS343)</f>
        <v>0</v>
      </c>
      <c r="FZ343" s="147">
        <f>PV(0.05,'PV factor'!AE102,,-CT343)</f>
        <v>0</v>
      </c>
      <c r="GA343" s="147">
        <f>PV(0.05,'PV factor'!AF102,,-CU343)</f>
        <v>0</v>
      </c>
      <c r="GB343" s="147">
        <f>PV(0.05,'PV factor'!AG102,,-CV343)</f>
        <v>0</v>
      </c>
      <c r="GC343" s="147">
        <f>PV(0.05,'PV factor'!AH102,,-CW343)</f>
        <v>0</v>
      </c>
      <c r="GD343" s="147">
        <f>PV(0.05,'PV factor'!AI102,,-CX343)</f>
        <v>0</v>
      </c>
      <c r="GE343" s="147">
        <f>PV(0.05,'PV factor'!AJ102,,-CY343)</f>
        <v>0</v>
      </c>
      <c r="GF343" s="147">
        <f>PV(0.05,'PV factor'!AK102,,-CZ343)</f>
        <v>0</v>
      </c>
      <c r="GG343" s="147">
        <f>PV(0.05,'PV factor'!AL102,,-DA343)</f>
        <v>0</v>
      </c>
      <c r="GH343" s="147">
        <f>PV(0.05,'PV factor'!AM102,,-DB343)</f>
        <v>0</v>
      </c>
      <c r="GI343" s="147">
        <f>PV(0.05,'PV factor'!AN102,,-DC343)</f>
        <v>0</v>
      </c>
      <c r="GJ343" s="147">
        <f>PV(0.05,'PV factor'!AO102,,-DD343)</f>
        <v>0</v>
      </c>
      <c r="GK343" s="147">
        <f>PV(0.05,'PV factor'!AP102,,-DE343)</f>
        <v>0</v>
      </c>
      <c r="GL343" s="147">
        <f>PV(0.05,'PV factor'!C102,,-DI343)</f>
        <v>7981.8594104308386</v>
      </c>
      <c r="GM343" s="147">
        <f>PV(0.05,'PV factor'!D102,,-DJ343)</f>
        <v>7601.7708670769889</v>
      </c>
      <c r="GN343" s="147">
        <f>PV(0.05,'PV factor'!E102,,-DK343)</f>
        <v>7239.7817781685617</v>
      </c>
      <c r="GO343" s="147">
        <f>PV(0.05,'PV factor'!F102,,-DL343)</f>
        <v>6895.0302649224386</v>
      </c>
      <c r="GP343" s="147">
        <f>PV(0.05,'PV factor'!G102,,-DM343)</f>
        <v>6566.6954904023232</v>
      </c>
      <c r="GQ343" s="147">
        <f>PV(0.05,'PV factor'!H102,,-DN343)</f>
        <v>6253.9957051450683</v>
      </c>
      <c r="GR343" s="147">
        <f>PV(0.05,'PV factor'!I102,,-DO343)</f>
        <v>5956.1863858524475</v>
      </c>
      <c r="GS343" s="147">
        <f>PV(0.05,'PV factor'!J102,,-DP343)</f>
        <v>5672.5584627166163</v>
      </c>
      <c r="GT343" s="147">
        <f>PV(0.05,'PV factor'!K102,,-DQ343)</f>
        <v>5402.4366311586818</v>
      </c>
      <c r="GU343" s="147">
        <f>PV(0.05,'PV factor'!L102,,-DR343)</f>
        <v>5145.1777439606494</v>
      </c>
      <c r="GV343" s="147">
        <f>PV(0.05,'PV factor'!M102,,-DS343)</f>
        <v>4900.1692799625234</v>
      </c>
      <c r="GW343" s="147">
        <f>PV(0.05,'PV factor'!N102,,-DT343)</f>
        <v>4666.8278856785928</v>
      </c>
      <c r="GX343" s="147">
        <f>PV(0.05,'PV factor'!O102,,-DU343)</f>
        <v>4444.5979863605662</v>
      </c>
      <c r="GY343" s="147">
        <f>PV(0.05,'PV factor'!P102,,-DV343)</f>
        <v>4232.9504632005373</v>
      </c>
      <c r="GZ343" s="147">
        <f>PV(0.05,'PV factor'!Q102,,-DW343)</f>
        <v>4031.381393524322</v>
      </c>
      <c r="HA343" s="147">
        <f>PV(0.05,'PV factor'!R102,,-DX343)</f>
        <v>3839.4108509755442</v>
      </c>
      <c r="HB343" s="147">
        <f>PV(0.05,'PV factor'!S102,,-DY343)</f>
        <v>3656.5817628338518</v>
      </c>
      <c r="HC343" s="147">
        <f>PV(0.05,'PV factor'!T102,,-DZ343)</f>
        <v>3482.4588217465252</v>
      </c>
      <c r="HD343" s="147">
        <f>PV(0.05,'PV factor'!U102,,-EA343)</f>
        <v>3316.6274492824055</v>
      </c>
      <c r="HE343" s="147">
        <f>PV(0.05,'PV factor'!V102,,-EB343)</f>
        <v>3158.6928088403861</v>
      </c>
      <c r="HF343" s="147">
        <f>PV(0.05,'PV factor'!W102,,-EC343)</f>
        <v>3008.2788655622726</v>
      </c>
      <c r="HG343" s="147">
        <f>PV(0.05,'PV factor'!X102,,-ED343)</f>
        <v>2865.0274910116877</v>
      </c>
      <c r="HH343" s="147">
        <f>PV(0.05,'PV factor'!Y102,,-EE343)</f>
        <v>2728.5976104873221</v>
      </c>
      <c r="HI343" s="147">
        <f>PV(0.05,'PV factor'!Z102,,-EF343)</f>
        <v>2598.6643909403065</v>
      </c>
      <c r="HJ343" s="147">
        <f>PV(0.05,'PV factor'!AA102,,-EG343)</f>
        <v>2474.9184675621964</v>
      </c>
      <c r="HK343" s="147">
        <f>PV(0.05,'PV factor'!AB102,,-EH343)</f>
        <v>2357.0652072020916</v>
      </c>
      <c r="HL343" s="147">
        <f>PV(0.05,'PV factor'!AC102,,-EI343)</f>
        <v>2244.8240068591354</v>
      </c>
      <c r="HM343" s="147">
        <f>PV(0.05,'PV factor'!AD102,,-EJ343)</f>
        <v>2137.9276255801283</v>
      </c>
      <c r="HN343" s="147">
        <f>PV(0.05,'PV factor'!AE102,,-EK343)</f>
        <v>2036.1215481715517</v>
      </c>
      <c r="HO343" s="147">
        <f>PV(0.05,'PV factor'!AF102,,-EL343)</f>
        <v>1939.1633792110008</v>
      </c>
      <c r="HP343" s="147">
        <f>PV(0.05,'PV factor'!AG102,,-EM343)</f>
        <v>1846.8222659152391</v>
      </c>
      <c r="HQ343" s="147">
        <f>PV(0.05,'PV factor'!AH102,,-EN343)</f>
        <v>1758.8783484907037</v>
      </c>
      <c r="HR343" s="147">
        <f>PV(0.05,'PV factor'!AI102,,-EO343)</f>
        <v>1675.1222366578131</v>
      </c>
      <c r="HS343" s="147">
        <f>PV(0.05,'PV factor'!AJ102,,-EP343)</f>
        <v>1595.354511102679</v>
      </c>
      <c r="HT343" s="147">
        <f>PV(0.05,'PV factor'!AK102,,-EQ343)</f>
        <v>1519.3852486692183</v>
      </c>
      <c r="HU343" s="147">
        <f>PV(0.05,'PV factor'!AL102,,-ER343)</f>
        <v>1447.0335701611602</v>
      </c>
      <c r="HV343" s="147">
        <f>PV(0.05,'PV factor'!AM102,,-ES343)</f>
        <v>1378.1272096772957</v>
      </c>
      <c r="HW343" s="147">
        <f>PV(0.05,'PV factor'!AN102,,-ET343)</f>
        <v>1312.502104454567</v>
      </c>
      <c r="HX343" s="147">
        <f>PV(0.05,'PV factor'!AO102,,-EU343)</f>
        <v>1250.0020042424449</v>
      </c>
      <c r="HY343" s="147">
        <f>PV(0.05,'PV factor'!AP102,,-EV343)</f>
        <v>1190.4780992785188</v>
      </c>
      <c r="HZ343" s="147">
        <f t="shared" si="557"/>
        <v>237555.33959615589</v>
      </c>
      <c r="IA343" s="147">
        <f t="shared" si="558"/>
        <v>36285.13781100115</v>
      </c>
      <c r="IB343" s="401">
        <f t="shared" si="559"/>
        <v>0.15274393693985533</v>
      </c>
    </row>
    <row r="344" spans="1:236" s="182" customFormat="1" ht="90" customHeight="1" x14ac:dyDescent="0.2">
      <c r="A344" s="233" t="s">
        <v>336</v>
      </c>
      <c r="B344" s="234" t="s">
        <v>337</v>
      </c>
      <c r="C344" s="234" t="s">
        <v>352</v>
      </c>
      <c r="D344" s="235">
        <v>2</v>
      </c>
      <c r="E344" s="234" t="s">
        <v>353</v>
      </c>
      <c r="F344" s="236" t="s">
        <v>354</v>
      </c>
      <c r="G344" s="236" t="s">
        <v>355</v>
      </c>
      <c r="H344" s="13" t="s">
        <v>77</v>
      </c>
      <c r="I344" s="236" t="s">
        <v>356</v>
      </c>
      <c r="J344" s="236">
        <v>5</v>
      </c>
      <c r="K344" s="227" t="s">
        <v>79</v>
      </c>
      <c r="L344" s="77">
        <v>2000</v>
      </c>
      <c r="M344" s="237" t="s">
        <v>357</v>
      </c>
      <c r="N344" s="13" t="s">
        <v>147</v>
      </c>
      <c r="O344" s="90" t="s">
        <v>148</v>
      </c>
      <c r="P344" s="13" t="s">
        <v>149</v>
      </c>
      <c r="Q344" s="112" t="s">
        <v>100</v>
      </c>
      <c r="R344" s="13" t="s">
        <v>84</v>
      </c>
      <c r="S344" s="13" t="s">
        <v>99</v>
      </c>
      <c r="T344" s="72" t="s">
        <v>358</v>
      </c>
      <c r="U344" s="13" t="s">
        <v>100</v>
      </c>
      <c r="V344" s="196">
        <v>1</v>
      </c>
      <c r="W344" s="238">
        <v>79500</v>
      </c>
      <c r="X344" s="238">
        <v>0</v>
      </c>
      <c r="Y344" s="238">
        <v>9500</v>
      </c>
      <c r="Z344" s="238">
        <v>10000</v>
      </c>
      <c r="AA344" s="238">
        <v>15000</v>
      </c>
      <c r="AB344" s="238">
        <v>15000</v>
      </c>
      <c r="AC344" s="238">
        <v>15000</v>
      </c>
      <c r="AD344" s="238">
        <v>15000</v>
      </c>
      <c r="AE344" s="239">
        <v>0</v>
      </c>
      <c r="AF344" s="239">
        <v>0</v>
      </c>
      <c r="AG344" s="239">
        <v>0</v>
      </c>
      <c r="AH344" s="239">
        <v>0</v>
      </c>
      <c r="AI344" s="14" t="s">
        <v>359</v>
      </c>
      <c r="AJ344" s="238">
        <v>5000</v>
      </c>
      <c r="AK344" s="238">
        <v>0</v>
      </c>
      <c r="AL344" s="238">
        <v>1000</v>
      </c>
      <c r="AM344" s="238">
        <v>1000</v>
      </c>
      <c r="AN344" s="238">
        <v>1000</v>
      </c>
      <c r="AO344" s="238">
        <v>1000</v>
      </c>
      <c r="AP344" s="238">
        <v>1000</v>
      </c>
      <c r="AQ344" s="239">
        <v>0</v>
      </c>
      <c r="AR344" s="239">
        <v>0</v>
      </c>
      <c r="AS344" s="239">
        <v>0</v>
      </c>
      <c r="AT344" s="239">
        <v>0</v>
      </c>
      <c r="AU344" s="236"/>
      <c r="AV344" s="230">
        <f t="shared" si="525"/>
        <v>1</v>
      </c>
      <c r="AW344" s="230">
        <f t="shared" si="526"/>
        <v>0</v>
      </c>
      <c r="AX344" s="230" t="str">
        <f t="shared" si="527"/>
        <v>E3</v>
      </c>
      <c r="AY344" s="141">
        <f t="shared" si="528"/>
        <v>8</v>
      </c>
      <c r="AZ344" s="70">
        <f t="shared" si="529"/>
        <v>1</v>
      </c>
      <c r="BA344" s="70">
        <f t="shared" si="530"/>
        <v>1</v>
      </c>
      <c r="BB344" s="70">
        <f t="shared" si="531"/>
        <v>1</v>
      </c>
      <c r="BC344" s="70">
        <f t="shared" si="532"/>
        <v>1</v>
      </c>
      <c r="BD344" s="70">
        <f t="shared" si="533"/>
        <v>1</v>
      </c>
      <c r="BE344" s="70">
        <f t="shared" si="534"/>
        <v>1</v>
      </c>
      <c r="BF344" s="70">
        <f t="shared" si="535"/>
        <v>1</v>
      </c>
      <c r="BG344" s="71">
        <f t="shared" si="536"/>
        <v>0</v>
      </c>
      <c r="BH344" s="71">
        <f t="shared" si="537"/>
        <v>1</v>
      </c>
      <c r="BI344" s="71">
        <f t="shared" si="538"/>
        <v>0</v>
      </c>
      <c r="BJ344" s="71">
        <f t="shared" si="539"/>
        <v>1</v>
      </c>
      <c r="BK344" s="71">
        <f t="shared" si="540"/>
        <v>0</v>
      </c>
      <c r="BL344" s="70">
        <f t="shared" si="541"/>
        <v>1</v>
      </c>
      <c r="BM344" s="70">
        <f t="shared" si="542"/>
        <v>0</v>
      </c>
      <c r="BN344" s="70">
        <f t="shared" si="543"/>
        <v>0</v>
      </c>
      <c r="BO344" s="70">
        <f t="shared" si="544"/>
        <v>0</v>
      </c>
      <c r="BP344" s="144">
        <f t="shared" si="545"/>
        <v>9500</v>
      </c>
      <c r="BQ344" s="144">
        <f t="shared" si="546"/>
        <v>11000</v>
      </c>
      <c r="BR344" s="144">
        <f t="shared" si="547"/>
        <v>16000</v>
      </c>
      <c r="BS344" s="144">
        <f t="shared" si="548"/>
        <v>16000</v>
      </c>
      <c r="BT344" s="144">
        <f t="shared" si="549"/>
        <v>16000</v>
      </c>
      <c r="BU344" s="144">
        <f t="shared" si="550"/>
        <v>16000</v>
      </c>
      <c r="BV344" s="144">
        <f t="shared" si="551"/>
        <v>0</v>
      </c>
      <c r="BW344" s="144">
        <f t="shared" si="552"/>
        <v>0</v>
      </c>
      <c r="BX344" s="144">
        <f t="shared" si="553"/>
        <v>0</v>
      </c>
      <c r="BY344" s="144">
        <f t="shared" si="554"/>
        <v>0</v>
      </c>
      <c r="BZ344" s="9">
        <v>0</v>
      </c>
      <c r="CA344" s="9">
        <v>0</v>
      </c>
      <c r="CB344" s="9">
        <v>0</v>
      </c>
      <c r="CC344" s="9">
        <v>0</v>
      </c>
      <c r="CD344" s="9">
        <v>0</v>
      </c>
      <c r="CE344" s="9">
        <v>0</v>
      </c>
      <c r="CF344" s="9">
        <v>0</v>
      </c>
      <c r="CG344" s="9">
        <v>0</v>
      </c>
      <c r="CH344" s="9">
        <v>0</v>
      </c>
      <c r="CI344" s="9">
        <v>0</v>
      </c>
      <c r="CJ344" s="9">
        <v>0</v>
      </c>
      <c r="CK344" s="9">
        <v>0</v>
      </c>
      <c r="CL344" s="9">
        <v>0</v>
      </c>
      <c r="CM344" s="9">
        <v>0</v>
      </c>
      <c r="CN344" s="9">
        <v>0</v>
      </c>
      <c r="CO344" s="9">
        <v>0</v>
      </c>
      <c r="CP344" s="9">
        <v>0</v>
      </c>
      <c r="CQ344" s="9">
        <v>0</v>
      </c>
      <c r="CR344" s="9">
        <v>0</v>
      </c>
      <c r="CS344" s="9">
        <v>0</v>
      </c>
      <c r="CT344" s="9">
        <v>0</v>
      </c>
      <c r="CU344" s="9">
        <v>0</v>
      </c>
      <c r="CV344" s="9">
        <v>0</v>
      </c>
      <c r="CW344" s="9">
        <v>0</v>
      </c>
      <c r="CX344" s="9">
        <v>0</v>
      </c>
      <c r="CY344" s="9">
        <v>0</v>
      </c>
      <c r="CZ344" s="9">
        <v>0</v>
      </c>
      <c r="DA344" s="9">
        <v>0</v>
      </c>
      <c r="DB344" s="9">
        <v>0</v>
      </c>
      <c r="DC344" s="9">
        <v>0</v>
      </c>
      <c r="DD344" s="9">
        <v>0</v>
      </c>
      <c r="DE344" s="9">
        <v>0</v>
      </c>
      <c r="DF344" s="9">
        <v>0</v>
      </c>
      <c r="DG344" s="144">
        <f t="shared" si="555"/>
        <v>2000</v>
      </c>
      <c r="DH344" s="144">
        <f t="shared" ref="DH344:EW344" si="579">DG344</f>
        <v>2000</v>
      </c>
      <c r="DI344" s="144">
        <f t="shared" si="579"/>
        <v>2000</v>
      </c>
      <c r="DJ344" s="144">
        <f t="shared" si="579"/>
        <v>2000</v>
      </c>
      <c r="DK344" s="144">
        <f t="shared" si="579"/>
        <v>2000</v>
      </c>
      <c r="DL344" s="144">
        <f t="shared" si="579"/>
        <v>2000</v>
      </c>
      <c r="DM344" s="144">
        <f t="shared" si="579"/>
        <v>2000</v>
      </c>
      <c r="DN344" s="144">
        <f t="shared" si="579"/>
        <v>2000</v>
      </c>
      <c r="DO344" s="144">
        <f t="shared" si="579"/>
        <v>2000</v>
      </c>
      <c r="DP344" s="144">
        <f t="shared" si="579"/>
        <v>2000</v>
      </c>
      <c r="DQ344" s="144">
        <f t="shared" si="579"/>
        <v>2000</v>
      </c>
      <c r="DR344" s="144">
        <f t="shared" si="579"/>
        <v>2000</v>
      </c>
      <c r="DS344" s="144">
        <f t="shared" si="579"/>
        <v>2000</v>
      </c>
      <c r="DT344" s="144">
        <f t="shared" si="579"/>
        <v>2000</v>
      </c>
      <c r="DU344" s="144">
        <f t="shared" si="579"/>
        <v>2000</v>
      </c>
      <c r="DV344" s="144">
        <f t="shared" si="579"/>
        <v>2000</v>
      </c>
      <c r="DW344" s="144">
        <f t="shared" si="579"/>
        <v>2000</v>
      </c>
      <c r="DX344" s="144">
        <f t="shared" si="579"/>
        <v>2000</v>
      </c>
      <c r="DY344" s="144">
        <f t="shared" si="579"/>
        <v>2000</v>
      </c>
      <c r="DZ344" s="144">
        <f t="shared" si="579"/>
        <v>2000</v>
      </c>
      <c r="EA344" s="144">
        <f t="shared" si="579"/>
        <v>2000</v>
      </c>
      <c r="EB344" s="144">
        <f t="shared" si="579"/>
        <v>2000</v>
      </c>
      <c r="EC344" s="144">
        <f t="shared" si="579"/>
        <v>2000</v>
      </c>
      <c r="ED344" s="144">
        <f t="shared" si="579"/>
        <v>2000</v>
      </c>
      <c r="EE344" s="144">
        <f t="shared" si="579"/>
        <v>2000</v>
      </c>
      <c r="EF344" s="144">
        <f t="shared" si="579"/>
        <v>2000</v>
      </c>
      <c r="EG344" s="144">
        <f t="shared" si="579"/>
        <v>2000</v>
      </c>
      <c r="EH344" s="144">
        <f t="shared" si="579"/>
        <v>2000</v>
      </c>
      <c r="EI344" s="144">
        <f t="shared" si="579"/>
        <v>2000</v>
      </c>
      <c r="EJ344" s="144">
        <f t="shared" si="579"/>
        <v>2000</v>
      </c>
      <c r="EK344" s="144">
        <f t="shared" si="579"/>
        <v>2000</v>
      </c>
      <c r="EL344" s="144">
        <f t="shared" si="579"/>
        <v>2000</v>
      </c>
      <c r="EM344" s="144">
        <f t="shared" si="579"/>
        <v>2000</v>
      </c>
      <c r="EN344" s="144">
        <f t="shared" si="579"/>
        <v>2000</v>
      </c>
      <c r="EO344" s="144">
        <f t="shared" si="579"/>
        <v>2000</v>
      </c>
      <c r="EP344" s="144">
        <f t="shared" si="579"/>
        <v>2000</v>
      </c>
      <c r="EQ344" s="144">
        <f t="shared" si="579"/>
        <v>2000</v>
      </c>
      <c r="ER344" s="144">
        <f t="shared" si="579"/>
        <v>2000</v>
      </c>
      <c r="ES344" s="144">
        <f t="shared" si="579"/>
        <v>2000</v>
      </c>
      <c r="ET344" s="144">
        <f t="shared" si="579"/>
        <v>2000</v>
      </c>
      <c r="EU344" s="144">
        <f t="shared" si="579"/>
        <v>2000</v>
      </c>
      <c r="EV344" s="144">
        <f t="shared" si="579"/>
        <v>2000</v>
      </c>
      <c r="EW344" s="144">
        <f t="shared" si="579"/>
        <v>2000</v>
      </c>
      <c r="EX344" s="147">
        <f>PV(0.05,'PV factor'!C27,,-BR344)</f>
        <v>14512.471655328798</v>
      </c>
      <c r="EY344" s="147">
        <f>PV(0.05,'PV factor'!D27,,-BS344)</f>
        <v>13821.401576503617</v>
      </c>
      <c r="EZ344" s="147">
        <f>PV(0.05,'PV factor'!E27,,-BT344)</f>
        <v>13163.239596670111</v>
      </c>
      <c r="FA344" s="147">
        <f>PV(0.05,'PV factor'!F27,,-BU344)</f>
        <v>12536.418663495344</v>
      </c>
      <c r="FB344" s="147">
        <f>PV(0.05,'PV factor'!G27,,-BV344)</f>
        <v>0</v>
      </c>
      <c r="FC344" s="147">
        <f>PV(0.05,'PV factor'!H27,,-BW344)</f>
        <v>0</v>
      </c>
      <c r="FD344" s="147">
        <f>PV(0.05,'PV factor'!I27,,-BX344)</f>
        <v>0</v>
      </c>
      <c r="FE344" s="147">
        <f>PV(0.05,'PV factor'!J27,,-BY344)</f>
        <v>0</v>
      </c>
      <c r="FF344" s="147">
        <f>PV(0.05,'PV factor'!K27,,-BZ344)</f>
        <v>0</v>
      </c>
      <c r="FG344" s="147">
        <f>PV(0.05,'PV factor'!L27,,-CA344)</f>
        <v>0</v>
      </c>
      <c r="FH344" s="147">
        <f>PV(0.05,'PV factor'!M27,,-CB344)</f>
        <v>0</v>
      </c>
      <c r="FI344" s="147">
        <f>PV(0.05,'PV factor'!N27,,-CC344)</f>
        <v>0</v>
      </c>
      <c r="FJ344" s="147">
        <f>PV(0.05,'PV factor'!O27,,-CD344)</f>
        <v>0</v>
      </c>
      <c r="FK344" s="147">
        <f>PV(0.05,'PV factor'!P27,,-CE344)</f>
        <v>0</v>
      </c>
      <c r="FL344" s="147">
        <f>PV(0.05,'PV factor'!Q27,,-CF344)</f>
        <v>0</v>
      </c>
      <c r="FM344" s="147">
        <f>PV(0.05,'PV factor'!R27,,-CG344)</f>
        <v>0</v>
      </c>
      <c r="FN344" s="147">
        <f>PV(0.05,'PV factor'!S27,,-CH344)</f>
        <v>0</v>
      </c>
      <c r="FO344" s="147">
        <f>PV(0.05,'PV factor'!T27,,-CI344)</f>
        <v>0</v>
      </c>
      <c r="FP344" s="147">
        <f>PV(0.05,'PV factor'!U27,,-CJ344)</f>
        <v>0</v>
      </c>
      <c r="FQ344" s="147">
        <f>PV(0.05,'PV factor'!V27,,-CK344)</f>
        <v>0</v>
      </c>
      <c r="FR344" s="147">
        <f>PV(0.05,'PV factor'!W27,,-CL344)</f>
        <v>0</v>
      </c>
      <c r="FS344" s="147">
        <f>PV(0.05,'PV factor'!X27,,-CM344)</f>
        <v>0</v>
      </c>
      <c r="FT344" s="147">
        <f>PV(0.05,'PV factor'!Y27,,-CN344)</f>
        <v>0</v>
      </c>
      <c r="FU344" s="147">
        <f>PV(0.05,'PV factor'!Z27,,-CO344)</f>
        <v>0</v>
      </c>
      <c r="FV344" s="147">
        <f>PV(0.05,'PV factor'!AA27,,-CP344)</f>
        <v>0</v>
      </c>
      <c r="FW344" s="147">
        <f>PV(0.05,'PV factor'!AB27,,-CQ344)</f>
        <v>0</v>
      </c>
      <c r="FX344" s="147">
        <f>PV(0.05,'PV factor'!AC27,,-CR344)</f>
        <v>0</v>
      </c>
      <c r="FY344" s="147">
        <f>PV(0.05,'PV factor'!AD27,,-CS344)</f>
        <v>0</v>
      </c>
      <c r="FZ344" s="147">
        <f>PV(0.05,'PV factor'!AE27,,-CT344)</f>
        <v>0</v>
      </c>
      <c r="GA344" s="147">
        <f>PV(0.05,'PV factor'!AF27,,-CU344)</f>
        <v>0</v>
      </c>
      <c r="GB344" s="147">
        <f>PV(0.05,'PV factor'!AG27,,-CV344)</f>
        <v>0</v>
      </c>
      <c r="GC344" s="147">
        <f>PV(0.05,'PV factor'!AH27,,-CW344)</f>
        <v>0</v>
      </c>
      <c r="GD344" s="147">
        <f>PV(0.05,'PV factor'!AI27,,-CX344)</f>
        <v>0</v>
      </c>
      <c r="GE344" s="147">
        <f>PV(0.05,'PV factor'!AJ27,,-CY344)</f>
        <v>0</v>
      </c>
      <c r="GF344" s="147">
        <f>PV(0.05,'PV factor'!AK27,,-CZ344)</f>
        <v>0</v>
      </c>
      <c r="GG344" s="147">
        <f>PV(0.05,'PV factor'!AL27,,-DA344)</f>
        <v>0</v>
      </c>
      <c r="GH344" s="147">
        <f>PV(0.05,'PV factor'!AM27,,-DB344)</f>
        <v>0</v>
      </c>
      <c r="GI344" s="147">
        <f>PV(0.05,'PV factor'!AN27,,-DC344)</f>
        <v>0</v>
      </c>
      <c r="GJ344" s="147">
        <f>PV(0.05,'PV factor'!AO27,,-DD344)</f>
        <v>0</v>
      </c>
      <c r="GK344" s="147">
        <f>PV(0.05,'PV factor'!AP27,,-DE344)</f>
        <v>0</v>
      </c>
      <c r="GL344" s="147">
        <f>PV(0.05,'PV factor'!C27,,-DI344)</f>
        <v>1814.0589569160998</v>
      </c>
      <c r="GM344" s="147">
        <f>PV(0.05,'PV factor'!D27,,-DJ344)</f>
        <v>1727.6751970629521</v>
      </c>
      <c r="GN344" s="147">
        <f>PV(0.05,'PV factor'!E27,,-DK344)</f>
        <v>1645.4049495837639</v>
      </c>
      <c r="GO344" s="147">
        <f>PV(0.05,'PV factor'!F27,,-DL344)</f>
        <v>1567.052332936918</v>
      </c>
      <c r="GP344" s="147">
        <f>PV(0.05,'PV factor'!G27,,-DM344)</f>
        <v>1492.4307932732554</v>
      </c>
      <c r="GQ344" s="147">
        <f>PV(0.05,'PV factor'!H27,,-DN344)</f>
        <v>1421.3626602602428</v>
      </c>
      <c r="GR344" s="147">
        <f>PV(0.05,'PV factor'!I27,,-DO344)</f>
        <v>1353.6787240573744</v>
      </c>
      <c r="GS344" s="147">
        <f>PV(0.05,'PV factor'!J27,,-DP344)</f>
        <v>1289.2178324355946</v>
      </c>
      <c r="GT344" s="147">
        <f>PV(0.05,'PV factor'!K27,,-DQ344)</f>
        <v>1227.8265070815187</v>
      </c>
      <c r="GU344" s="147">
        <f>PV(0.05,'PV factor'!L27,,-DR344)</f>
        <v>1169.3585781728748</v>
      </c>
      <c r="GV344" s="147">
        <f>PV(0.05,'PV factor'!M27,,-DS344)</f>
        <v>1113.6748363551189</v>
      </c>
      <c r="GW344" s="147">
        <f>PV(0.05,'PV factor'!N27,,-DT344)</f>
        <v>1060.6427012905895</v>
      </c>
      <c r="GX344" s="147">
        <f>PV(0.05,'PV factor'!O27,,-DU344)</f>
        <v>1010.1359059910377</v>
      </c>
      <c r="GY344" s="147">
        <f>PV(0.05,'PV factor'!P27,,-DV344)</f>
        <v>962.03419618194039</v>
      </c>
      <c r="GZ344" s="147">
        <f>PV(0.05,'PV factor'!Q27,,-DW344)</f>
        <v>916.22304398280039</v>
      </c>
      <c r="HA344" s="147">
        <f>PV(0.05,'PV factor'!R27,,-DX344)</f>
        <v>872.59337522171461</v>
      </c>
      <c r="HB344" s="147">
        <f>PV(0.05,'PV factor'!S27,,-DY344)</f>
        <v>831.04130973496626</v>
      </c>
      <c r="HC344" s="147">
        <f>PV(0.05,'PV factor'!T27,,-DZ344)</f>
        <v>791.46791403330121</v>
      </c>
      <c r="HD344" s="147">
        <f>PV(0.05,'PV factor'!U27,,-EA344)</f>
        <v>753.77896574600118</v>
      </c>
      <c r="HE344" s="147">
        <f>PV(0.05,'PV factor'!V27,,-EB344)</f>
        <v>717.88472928190595</v>
      </c>
      <c r="HF344" s="147">
        <f>PV(0.05,'PV factor'!W27,,-EC344)</f>
        <v>683.69974217324375</v>
      </c>
      <c r="HG344" s="147">
        <f>PV(0.05,'PV factor'!X27,,-ED344)</f>
        <v>651.14261159356533</v>
      </c>
      <c r="HH344" s="147">
        <f>PV(0.05,'PV factor'!Y27,,-EE344)</f>
        <v>620.13582056530038</v>
      </c>
      <c r="HI344" s="147">
        <f>PV(0.05,'PV factor'!Z27,,-EF344)</f>
        <v>590.60554339552425</v>
      </c>
      <c r="HJ344" s="147">
        <f>PV(0.05,'PV factor'!AA27,,-EG344)</f>
        <v>562.48146990049918</v>
      </c>
      <c r="HK344" s="147">
        <f>PV(0.05,'PV factor'!AB27,,-EH344)</f>
        <v>535.69663800047545</v>
      </c>
      <c r="HL344" s="147">
        <f>PV(0.05,'PV factor'!AC27,,-EI344)</f>
        <v>510.18727428616711</v>
      </c>
      <c r="HM344" s="147">
        <f>PV(0.05,'PV factor'!AD27,,-EJ344)</f>
        <v>485.89264217730192</v>
      </c>
      <c r="HN344" s="147">
        <f>PV(0.05,'PV factor'!AE27,,-EK344)</f>
        <v>462.75489731171626</v>
      </c>
      <c r="HO344" s="147">
        <f>PV(0.05,'PV factor'!AF27,,-EL344)</f>
        <v>440.71894982068198</v>
      </c>
      <c r="HP344" s="147">
        <f>PV(0.05,'PV factor'!AG27,,-EM344)</f>
        <v>419.73233316255431</v>
      </c>
      <c r="HQ344" s="147">
        <f>PV(0.05,'PV factor'!AH27,,-EN344)</f>
        <v>399.74507920243269</v>
      </c>
      <c r="HR344" s="147">
        <f>PV(0.05,'PV factor'!AI27,,-EO344)</f>
        <v>380.7095992404121</v>
      </c>
      <c r="HS344" s="147">
        <f>PV(0.05,'PV factor'!AJ27,,-EP344)</f>
        <v>362.58057070515429</v>
      </c>
      <c r="HT344" s="147">
        <f>PV(0.05,'PV factor'!AK27,,-EQ344)</f>
        <v>345.31482924300417</v>
      </c>
      <c r="HU344" s="147">
        <f>PV(0.05,'PV factor'!AL27,,-ER344)</f>
        <v>328.87126594571822</v>
      </c>
      <c r="HV344" s="147">
        <f>PV(0.05,'PV factor'!AM27,,-ES344)</f>
        <v>313.21072947211263</v>
      </c>
      <c r="HW344" s="147">
        <f>PV(0.05,'PV factor'!AN27,,-ET344)</f>
        <v>298.29593283058341</v>
      </c>
      <c r="HX344" s="147">
        <f>PV(0.05,'PV factor'!AO27,,-EU344)</f>
        <v>284.09136460055566</v>
      </c>
      <c r="HY344" s="147">
        <f>PV(0.05,'PV factor'!AP27,,-EV344)</f>
        <v>270.56320438148157</v>
      </c>
      <c r="HZ344" s="147">
        <f t="shared" si="557"/>
        <v>54033.53149199787</v>
      </c>
      <c r="IA344" s="147">
        <f t="shared" si="558"/>
        <v>8246.6222297729892</v>
      </c>
      <c r="IB344" s="401">
        <f t="shared" si="559"/>
        <v>0.15262045626231699</v>
      </c>
    </row>
    <row r="345" spans="1:236" s="181" customFormat="1" ht="90" customHeight="1" x14ac:dyDescent="0.25">
      <c r="A345" s="161" t="s">
        <v>2267</v>
      </c>
      <c r="B345" s="150" t="s">
        <v>2961</v>
      </c>
      <c r="C345" s="150" t="s">
        <v>2258</v>
      </c>
      <c r="D345" s="148">
        <v>3</v>
      </c>
      <c r="E345" s="150" t="s">
        <v>2975</v>
      </c>
      <c r="F345" s="151" t="s">
        <v>2976</v>
      </c>
      <c r="G345" s="151" t="s">
        <v>2977</v>
      </c>
      <c r="H345" s="151" t="s">
        <v>2978</v>
      </c>
      <c r="I345" s="151" t="s">
        <v>2979</v>
      </c>
      <c r="J345" s="151">
        <v>40</v>
      </c>
      <c r="K345" s="227" t="s">
        <v>79</v>
      </c>
      <c r="L345" s="159">
        <v>15077</v>
      </c>
      <c r="M345" s="79" t="s">
        <v>2980</v>
      </c>
      <c r="N345" s="79" t="s">
        <v>81</v>
      </c>
      <c r="O345" s="13" t="s">
        <v>217</v>
      </c>
      <c r="P345" s="79" t="s">
        <v>218</v>
      </c>
      <c r="Q345" s="112" t="s">
        <v>100</v>
      </c>
      <c r="R345" s="79" t="s">
        <v>261</v>
      </c>
      <c r="S345" s="79" t="s">
        <v>99</v>
      </c>
      <c r="T345" s="79" t="s">
        <v>2489</v>
      </c>
      <c r="U345" s="79" t="s">
        <v>87</v>
      </c>
      <c r="V345" s="81">
        <v>1</v>
      </c>
      <c r="W345" s="149">
        <v>1607139</v>
      </c>
      <c r="X345" s="149">
        <v>52612</v>
      </c>
      <c r="Y345" s="149">
        <v>0</v>
      </c>
      <c r="Z345" s="149">
        <v>52612</v>
      </c>
      <c r="AA345" s="149">
        <v>500000</v>
      </c>
      <c r="AB345" s="149">
        <v>550000</v>
      </c>
      <c r="AC345" s="149">
        <v>504527</v>
      </c>
      <c r="AD345" s="149">
        <v>0</v>
      </c>
      <c r="AE345" s="149">
        <v>0</v>
      </c>
      <c r="AF345" s="149">
        <v>0</v>
      </c>
      <c r="AG345" s="149">
        <v>0</v>
      </c>
      <c r="AH345" s="149">
        <v>0</v>
      </c>
      <c r="AI345" s="79" t="s">
        <v>88</v>
      </c>
      <c r="AJ345" s="149">
        <v>180000</v>
      </c>
      <c r="AK345" s="149">
        <v>0</v>
      </c>
      <c r="AL345" s="149">
        <v>0</v>
      </c>
      <c r="AM345" s="149">
        <v>0</v>
      </c>
      <c r="AN345" s="149">
        <v>0</v>
      </c>
      <c r="AO345" s="149">
        <v>180000</v>
      </c>
      <c r="AP345" s="149">
        <v>0</v>
      </c>
      <c r="AQ345" s="149">
        <v>0</v>
      </c>
      <c r="AR345" s="149">
        <v>0</v>
      </c>
      <c r="AS345" s="149">
        <v>0</v>
      </c>
      <c r="AT345" s="149">
        <v>0</v>
      </c>
      <c r="AU345" s="151" t="s">
        <v>2981</v>
      </c>
      <c r="AV345" s="230">
        <f t="shared" si="525"/>
        <v>0</v>
      </c>
      <c r="AW345" s="230">
        <f t="shared" si="526"/>
        <v>0</v>
      </c>
      <c r="AX345" s="230" t="str">
        <f t="shared" si="527"/>
        <v>B3</v>
      </c>
      <c r="AY345" s="141">
        <f t="shared" si="528"/>
        <v>7</v>
      </c>
      <c r="AZ345" s="70">
        <f t="shared" si="529"/>
        <v>1</v>
      </c>
      <c r="BA345" s="70">
        <f t="shared" si="530"/>
        <v>1</v>
      </c>
      <c r="BB345" s="70">
        <f t="shared" si="531"/>
        <v>1</v>
      </c>
      <c r="BC345" s="70">
        <f t="shared" si="532"/>
        <v>1</v>
      </c>
      <c r="BD345" s="70">
        <f t="shared" si="533"/>
        <v>1</v>
      </c>
      <c r="BE345" s="70">
        <f t="shared" si="534"/>
        <v>0</v>
      </c>
      <c r="BF345" s="70">
        <f t="shared" si="535"/>
        <v>0</v>
      </c>
      <c r="BG345" s="71">
        <f t="shared" si="536"/>
        <v>0</v>
      </c>
      <c r="BH345" s="71">
        <f t="shared" si="537"/>
        <v>1</v>
      </c>
      <c r="BI345" s="71">
        <f t="shared" si="538"/>
        <v>0</v>
      </c>
      <c r="BJ345" s="71">
        <f t="shared" si="539"/>
        <v>0</v>
      </c>
      <c r="BK345" s="71">
        <f t="shared" si="540"/>
        <v>1</v>
      </c>
      <c r="BL345" s="70">
        <f t="shared" si="541"/>
        <v>1</v>
      </c>
      <c r="BM345" s="70">
        <f t="shared" si="542"/>
        <v>0</v>
      </c>
      <c r="BN345" s="70">
        <f t="shared" si="543"/>
        <v>0</v>
      </c>
      <c r="BO345" s="70">
        <f t="shared" si="544"/>
        <v>0</v>
      </c>
      <c r="BP345" s="144">
        <f t="shared" si="545"/>
        <v>0</v>
      </c>
      <c r="BQ345" s="144">
        <f t="shared" si="546"/>
        <v>52612</v>
      </c>
      <c r="BR345" s="144">
        <f t="shared" si="547"/>
        <v>500000</v>
      </c>
      <c r="BS345" s="144">
        <f t="shared" si="548"/>
        <v>550000</v>
      </c>
      <c r="BT345" s="144">
        <f t="shared" si="549"/>
        <v>684527</v>
      </c>
      <c r="BU345" s="144">
        <f t="shared" si="550"/>
        <v>0</v>
      </c>
      <c r="BV345" s="144">
        <f t="shared" si="551"/>
        <v>0</v>
      </c>
      <c r="BW345" s="144">
        <f t="shared" si="552"/>
        <v>0</v>
      </c>
      <c r="BX345" s="144">
        <f t="shared" si="553"/>
        <v>0</v>
      </c>
      <c r="BY345" s="144">
        <f t="shared" si="554"/>
        <v>0</v>
      </c>
      <c r="BZ345" s="9">
        <v>0</v>
      </c>
      <c r="CA345" s="9">
        <v>0</v>
      </c>
      <c r="CB345" s="9">
        <v>0</v>
      </c>
      <c r="CC345" s="9">
        <v>0</v>
      </c>
      <c r="CD345" s="9">
        <v>0</v>
      </c>
      <c r="CE345" s="9">
        <v>0</v>
      </c>
      <c r="CF345" s="9">
        <v>0</v>
      </c>
      <c r="CG345" s="9">
        <v>0</v>
      </c>
      <c r="CH345" s="9">
        <v>0</v>
      </c>
      <c r="CI345" s="9">
        <v>0</v>
      </c>
      <c r="CJ345" s="9">
        <v>0</v>
      </c>
      <c r="CK345" s="9">
        <v>0</v>
      </c>
      <c r="CL345" s="9">
        <v>0</v>
      </c>
      <c r="CM345" s="9">
        <v>0</v>
      </c>
      <c r="CN345" s="9">
        <v>0</v>
      </c>
      <c r="CO345" s="9">
        <v>0</v>
      </c>
      <c r="CP345" s="9">
        <v>0</v>
      </c>
      <c r="CQ345" s="9">
        <v>0</v>
      </c>
      <c r="CR345" s="9">
        <v>0</v>
      </c>
      <c r="CS345" s="9">
        <v>0</v>
      </c>
      <c r="CT345" s="9">
        <v>0</v>
      </c>
      <c r="CU345" s="9">
        <v>0</v>
      </c>
      <c r="CV345" s="9">
        <v>0</v>
      </c>
      <c r="CW345" s="9">
        <v>0</v>
      </c>
      <c r="CX345" s="9">
        <v>0</v>
      </c>
      <c r="CY345" s="9">
        <v>0</v>
      </c>
      <c r="CZ345" s="9">
        <v>0</v>
      </c>
      <c r="DA345" s="9">
        <v>0</v>
      </c>
      <c r="DB345" s="9">
        <v>0</v>
      </c>
      <c r="DC345" s="9">
        <v>0</v>
      </c>
      <c r="DD345" s="9">
        <v>0</v>
      </c>
      <c r="DE345" s="9">
        <v>0</v>
      </c>
      <c r="DF345" s="9">
        <v>0</v>
      </c>
      <c r="DG345" s="144">
        <f t="shared" si="555"/>
        <v>15077</v>
      </c>
      <c r="DH345" s="144">
        <f t="shared" ref="DH345:EW345" si="580">DG345</f>
        <v>15077</v>
      </c>
      <c r="DI345" s="144">
        <f t="shared" si="580"/>
        <v>15077</v>
      </c>
      <c r="DJ345" s="144">
        <f t="shared" si="580"/>
        <v>15077</v>
      </c>
      <c r="DK345" s="144">
        <f t="shared" si="580"/>
        <v>15077</v>
      </c>
      <c r="DL345" s="144">
        <f t="shared" si="580"/>
        <v>15077</v>
      </c>
      <c r="DM345" s="144">
        <f t="shared" si="580"/>
        <v>15077</v>
      </c>
      <c r="DN345" s="144">
        <f t="shared" si="580"/>
        <v>15077</v>
      </c>
      <c r="DO345" s="144">
        <f t="shared" si="580"/>
        <v>15077</v>
      </c>
      <c r="DP345" s="144">
        <f t="shared" si="580"/>
        <v>15077</v>
      </c>
      <c r="DQ345" s="144">
        <f t="shared" si="580"/>
        <v>15077</v>
      </c>
      <c r="DR345" s="144">
        <f t="shared" si="580"/>
        <v>15077</v>
      </c>
      <c r="DS345" s="144">
        <f t="shared" si="580"/>
        <v>15077</v>
      </c>
      <c r="DT345" s="144">
        <f t="shared" si="580"/>
        <v>15077</v>
      </c>
      <c r="DU345" s="144">
        <f t="shared" si="580"/>
        <v>15077</v>
      </c>
      <c r="DV345" s="144">
        <f t="shared" si="580"/>
        <v>15077</v>
      </c>
      <c r="DW345" s="144">
        <f t="shared" si="580"/>
        <v>15077</v>
      </c>
      <c r="DX345" s="144">
        <f t="shared" si="580"/>
        <v>15077</v>
      </c>
      <c r="DY345" s="144">
        <f t="shared" si="580"/>
        <v>15077</v>
      </c>
      <c r="DZ345" s="144">
        <f t="shared" si="580"/>
        <v>15077</v>
      </c>
      <c r="EA345" s="144">
        <f t="shared" si="580"/>
        <v>15077</v>
      </c>
      <c r="EB345" s="144">
        <f t="shared" si="580"/>
        <v>15077</v>
      </c>
      <c r="EC345" s="144">
        <f t="shared" si="580"/>
        <v>15077</v>
      </c>
      <c r="ED345" s="144">
        <f t="shared" si="580"/>
        <v>15077</v>
      </c>
      <c r="EE345" s="144">
        <f t="shared" si="580"/>
        <v>15077</v>
      </c>
      <c r="EF345" s="144">
        <f t="shared" si="580"/>
        <v>15077</v>
      </c>
      <c r="EG345" s="144">
        <f t="shared" si="580"/>
        <v>15077</v>
      </c>
      <c r="EH345" s="144">
        <f t="shared" si="580"/>
        <v>15077</v>
      </c>
      <c r="EI345" s="144">
        <f t="shared" si="580"/>
        <v>15077</v>
      </c>
      <c r="EJ345" s="144">
        <f t="shared" si="580"/>
        <v>15077</v>
      </c>
      <c r="EK345" s="144">
        <f t="shared" si="580"/>
        <v>15077</v>
      </c>
      <c r="EL345" s="144">
        <f t="shared" si="580"/>
        <v>15077</v>
      </c>
      <c r="EM345" s="144">
        <f t="shared" si="580"/>
        <v>15077</v>
      </c>
      <c r="EN345" s="144">
        <f t="shared" si="580"/>
        <v>15077</v>
      </c>
      <c r="EO345" s="144">
        <f t="shared" si="580"/>
        <v>15077</v>
      </c>
      <c r="EP345" s="144">
        <f t="shared" si="580"/>
        <v>15077</v>
      </c>
      <c r="EQ345" s="144">
        <f t="shared" si="580"/>
        <v>15077</v>
      </c>
      <c r="ER345" s="144">
        <f t="shared" si="580"/>
        <v>15077</v>
      </c>
      <c r="ES345" s="144">
        <f t="shared" si="580"/>
        <v>15077</v>
      </c>
      <c r="ET345" s="144">
        <f t="shared" si="580"/>
        <v>15077</v>
      </c>
      <c r="EU345" s="144">
        <f t="shared" si="580"/>
        <v>15077</v>
      </c>
      <c r="EV345" s="144">
        <f t="shared" si="580"/>
        <v>15077</v>
      </c>
      <c r="EW345" s="144">
        <f t="shared" si="580"/>
        <v>15077</v>
      </c>
      <c r="EX345" s="147">
        <f>PV(0.05,'PV factor'!C430,,-BR345)</f>
        <v>453514.73922902491</v>
      </c>
      <c r="EY345" s="147">
        <f>PV(0.05,'PV factor'!D430,,-BS345)</f>
        <v>475110.67919231177</v>
      </c>
      <c r="EZ345" s="147">
        <f>PV(0.05,'PV factor'!E430,,-BT345)</f>
        <v>563162.0569618626</v>
      </c>
      <c r="FA345" s="147">
        <f>PV(0.05,'PV factor'!F430,,-BU345)</f>
        <v>0</v>
      </c>
      <c r="FB345" s="147">
        <f>PV(0.05,'PV factor'!G430,,-BV345)</f>
        <v>0</v>
      </c>
      <c r="FC345" s="147">
        <f>PV(0.05,'PV factor'!H430,,-BW345)</f>
        <v>0</v>
      </c>
      <c r="FD345" s="147">
        <f>PV(0.05,'PV factor'!I430,,-BX345)</f>
        <v>0</v>
      </c>
      <c r="FE345" s="147">
        <f>PV(0.05,'PV factor'!J430,,-BY345)</f>
        <v>0</v>
      </c>
      <c r="FF345" s="147">
        <f>PV(0.05,'PV factor'!K430,,-BZ345)</f>
        <v>0</v>
      </c>
      <c r="FG345" s="147">
        <f>PV(0.05,'PV factor'!L430,,-CA345)</f>
        <v>0</v>
      </c>
      <c r="FH345" s="147">
        <f>PV(0.05,'PV factor'!M430,,-CB345)</f>
        <v>0</v>
      </c>
      <c r="FI345" s="147">
        <f>PV(0.05,'PV factor'!N430,,-CC345)</f>
        <v>0</v>
      </c>
      <c r="FJ345" s="147">
        <f>PV(0.05,'PV factor'!O430,,-CD345)</f>
        <v>0</v>
      </c>
      <c r="FK345" s="147">
        <f>PV(0.05,'PV factor'!P430,,-CE345)</f>
        <v>0</v>
      </c>
      <c r="FL345" s="147">
        <f>PV(0.05,'PV factor'!Q430,,-CF345)</f>
        <v>0</v>
      </c>
      <c r="FM345" s="147">
        <f>PV(0.05,'PV factor'!R430,,-CG345)</f>
        <v>0</v>
      </c>
      <c r="FN345" s="147">
        <f>PV(0.05,'PV factor'!S430,,-CH345)</f>
        <v>0</v>
      </c>
      <c r="FO345" s="147">
        <f>PV(0.05,'PV factor'!T430,,-CI345)</f>
        <v>0</v>
      </c>
      <c r="FP345" s="147">
        <f>PV(0.05,'PV factor'!U430,,-CJ345)</f>
        <v>0</v>
      </c>
      <c r="FQ345" s="147">
        <f>PV(0.05,'PV factor'!V430,,-CK345)</f>
        <v>0</v>
      </c>
      <c r="FR345" s="147">
        <f>PV(0.05,'PV factor'!W430,,-CL345)</f>
        <v>0</v>
      </c>
      <c r="FS345" s="147">
        <f>PV(0.05,'PV factor'!X430,,-CM345)</f>
        <v>0</v>
      </c>
      <c r="FT345" s="147">
        <f>PV(0.05,'PV factor'!Y430,,-CN345)</f>
        <v>0</v>
      </c>
      <c r="FU345" s="147">
        <f>PV(0.05,'PV factor'!Z430,,-CO345)</f>
        <v>0</v>
      </c>
      <c r="FV345" s="147">
        <f>PV(0.05,'PV factor'!AA430,,-CP345)</f>
        <v>0</v>
      </c>
      <c r="FW345" s="147">
        <f>PV(0.05,'PV factor'!AB430,,-CQ345)</f>
        <v>0</v>
      </c>
      <c r="FX345" s="147">
        <f>PV(0.05,'PV factor'!AC430,,-CR345)</f>
        <v>0</v>
      </c>
      <c r="FY345" s="147">
        <f>PV(0.05,'PV factor'!AD430,,-CS345)</f>
        <v>0</v>
      </c>
      <c r="FZ345" s="147">
        <f>PV(0.05,'PV factor'!AE430,,-CT345)</f>
        <v>0</v>
      </c>
      <c r="GA345" s="147">
        <f>PV(0.05,'PV factor'!AF430,,-CU345)</f>
        <v>0</v>
      </c>
      <c r="GB345" s="147">
        <f>PV(0.05,'PV factor'!AG430,,-CV345)</f>
        <v>0</v>
      </c>
      <c r="GC345" s="147">
        <f>PV(0.05,'PV factor'!AH430,,-CW345)</f>
        <v>0</v>
      </c>
      <c r="GD345" s="147">
        <f>PV(0.05,'PV factor'!AI430,,-CX345)</f>
        <v>0</v>
      </c>
      <c r="GE345" s="147">
        <f>PV(0.05,'PV factor'!AJ430,,-CY345)</f>
        <v>0</v>
      </c>
      <c r="GF345" s="147">
        <f>PV(0.05,'PV factor'!AK430,,-CZ345)</f>
        <v>0</v>
      </c>
      <c r="GG345" s="147">
        <f>PV(0.05,'PV factor'!AL430,,-DA345)</f>
        <v>0</v>
      </c>
      <c r="GH345" s="147">
        <f>PV(0.05,'PV factor'!AM430,,-DB345)</f>
        <v>0</v>
      </c>
      <c r="GI345" s="147">
        <f>PV(0.05,'PV factor'!AN430,,-DC345)</f>
        <v>0</v>
      </c>
      <c r="GJ345" s="147">
        <f>PV(0.05,'PV factor'!AO430,,-DD345)</f>
        <v>0</v>
      </c>
      <c r="GK345" s="147">
        <f>PV(0.05,'PV factor'!AP430,,-DE345)</f>
        <v>0</v>
      </c>
      <c r="GL345" s="147">
        <f>PV(0.05,'PV factor'!C430,,-DI345)</f>
        <v>13675.283446712017</v>
      </c>
      <c r="GM345" s="147">
        <f>PV(0.05,'PV factor'!D430,,-DJ345)</f>
        <v>13024.079473059064</v>
      </c>
      <c r="GN345" s="147">
        <f>PV(0.05,'PV factor'!E430,,-DK345)</f>
        <v>12403.885212437204</v>
      </c>
      <c r="GO345" s="147">
        <f>PV(0.05,'PV factor'!F430,,-DL345)</f>
        <v>11813.224011844955</v>
      </c>
      <c r="GP345" s="147">
        <f>PV(0.05,'PV factor'!G430,,-DM345)</f>
        <v>11250.689535090436</v>
      </c>
      <c r="GQ345" s="147">
        <f>PV(0.05,'PV factor'!H430,,-DN345)</f>
        <v>10714.942414371841</v>
      </c>
      <c r="GR345" s="147">
        <f>PV(0.05,'PV factor'!I430,,-DO345)</f>
        <v>10204.707061306517</v>
      </c>
      <c r="GS345" s="147">
        <f>PV(0.05,'PV factor'!J430,,-DP345)</f>
        <v>9718.7686298157296</v>
      </c>
      <c r="GT345" s="147">
        <f>PV(0.05,'PV factor'!K430,,-DQ345)</f>
        <v>9255.9701236340279</v>
      </c>
      <c r="GU345" s="147">
        <f>PV(0.05,'PV factor'!L430,,-DR345)</f>
        <v>8815.2096415562173</v>
      </c>
      <c r="GV345" s="147">
        <f>PV(0.05,'PV factor'!M430,,-DS345)</f>
        <v>8395.4377538630652</v>
      </c>
      <c r="GW345" s="147">
        <f>PV(0.05,'PV factor'!N430,,-DT345)</f>
        <v>7995.6550036791077</v>
      </c>
      <c r="GX345" s="147">
        <f>PV(0.05,'PV factor'!O430,,-DU345)</f>
        <v>7614.909527313438</v>
      </c>
      <c r="GY345" s="147">
        <f>PV(0.05,'PV factor'!P430,,-DV345)</f>
        <v>7252.2947879175572</v>
      </c>
      <c r="GZ345" s="147">
        <f>PV(0.05,'PV factor'!Q430,,-DW345)</f>
        <v>6906.9474170643407</v>
      </c>
      <c r="HA345" s="147">
        <f>PV(0.05,'PV factor'!R430,,-DX345)</f>
        <v>6578.0451591088959</v>
      </c>
      <c r="HB345" s="147">
        <f>PV(0.05,'PV factor'!S430,,-DY345)</f>
        <v>6264.8049134370431</v>
      </c>
      <c r="HC345" s="147">
        <f>PV(0.05,'PV factor'!T430,,-DZ345)</f>
        <v>5966.480869940041</v>
      </c>
      <c r="HD345" s="147">
        <f>PV(0.05,'PV factor'!U430,,-EA345)</f>
        <v>5682.3627332762298</v>
      </c>
      <c r="HE345" s="147">
        <f>PV(0.05,'PV factor'!V430,,-EB345)</f>
        <v>5411.7740316916479</v>
      </c>
      <c r="HF345" s="147">
        <f>PV(0.05,'PV factor'!W430,,-EC345)</f>
        <v>5154.0705063729984</v>
      </c>
      <c r="HG345" s="147">
        <f>PV(0.05,'PV factor'!X430,,-ED345)</f>
        <v>4908.6385774980927</v>
      </c>
      <c r="HH345" s="147">
        <f>PV(0.05,'PV factor'!Y430,,-EE345)</f>
        <v>4674.8938833315169</v>
      </c>
      <c r="HI345" s="147">
        <f>PV(0.05,'PV factor'!Z430,,-EF345)</f>
        <v>4452.2798888871594</v>
      </c>
      <c r="HJ345" s="147">
        <f>PV(0.05,'PV factor'!AA430,,-EG345)</f>
        <v>4240.2665608449133</v>
      </c>
      <c r="HK345" s="147">
        <f>PV(0.05,'PV factor'!AB430,,-EH345)</f>
        <v>4038.3491055665836</v>
      </c>
      <c r="HL345" s="147">
        <f>PV(0.05,'PV factor'!AC430,,-EI345)</f>
        <v>3846.0467672062709</v>
      </c>
      <c r="HM345" s="147">
        <f>PV(0.05,'PV factor'!AD430,,-EJ345)</f>
        <v>3662.9016830535907</v>
      </c>
      <c r="HN345" s="147">
        <f>PV(0.05,'PV factor'!AE430,,-EK345)</f>
        <v>3488.4777933843734</v>
      </c>
      <c r="HO345" s="147">
        <f>PV(0.05,'PV factor'!AF430,,-EL345)</f>
        <v>3322.3598032232112</v>
      </c>
      <c r="HP345" s="147">
        <f>PV(0.05,'PV factor'!AG430,,-EM345)</f>
        <v>3164.1521935459159</v>
      </c>
      <c r="HQ345" s="147">
        <f>PV(0.05,'PV factor'!AH430,,-EN345)</f>
        <v>3013.4782795675387</v>
      </c>
      <c r="HR345" s="147">
        <f>PV(0.05,'PV factor'!AI430,,-EO345)</f>
        <v>2869.9793138738464</v>
      </c>
      <c r="HS345" s="147">
        <f>PV(0.05,'PV factor'!AJ430,,-EP345)</f>
        <v>2733.3136322608057</v>
      </c>
      <c r="HT345" s="147">
        <f>PV(0.05,'PV factor'!AK430,,-EQ345)</f>
        <v>2603.155840248387</v>
      </c>
      <c r="HU345" s="147">
        <f>PV(0.05,'PV factor'!AL430,,-ER345)</f>
        <v>2479.1960383317969</v>
      </c>
      <c r="HV345" s="147">
        <f>PV(0.05,'PV factor'!AM430,,-ES345)</f>
        <v>2361.1390841255211</v>
      </c>
      <c r="HW345" s="147">
        <f>PV(0.05,'PV factor'!AN430,,-ET345)</f>
        <v>2248.7038896433528</v>
      </c>
      <c r="HX345" s="147">
        <f>PV(0.05,'PV factor'!AO430,,-EU345)</f>
        <v>2141.622752041289</v>
      </c>
      <c r="HY345" s="147">
        <f>PV(0.05,'PV factor'!AP430,,-EV345)</f>
        <v>2039.6407162297987</v>
      </c>
      <c r="HZ345" s="147">
        <f t="shared" si="557"/>
        <v>1491787.4753831993</v>
      </c>
      <c r="IA345" s="147">
        <f t="shared" si="558"/>
        <v>246388.13805635637</v>
      </c>
      <c r="IB345" s="401">
        <f t="shared" si="559"/>
        <v>0.16516302899852811</v>
      </c>
    </row>
    <row r="346" spans="1:236" s="181" customFormat="1" ht="90" customHeight="1" x14ac:dyDescent="0.25">
      <c r="A346" s="137" t="s">
        <v>1777</v>
      </c>
      <c r="B346" s="138" t="s">
        <v>1778</v>
      </c>
      <c r="C346" s="138" t="s">
        <v>1802</v>
      </c>
      <c r="D346" s="121">
        <v>5</v>
      </c>
      <c r="E346" s="138" t="s">
        <v>1803</v>
      </c>
      <c r="F346" s="118" t="s">
        <v>1804</v>
      </c>
      <c r="G346" s="118" t="s">
        <v>1805</v>
      </c>
      <c r="H346" s="118" t="s">
        <v>3400</v>
      </c>
      <c r="I346" s="118" t="s">
        <v>3401</v>
      </c>
      <c r="J346" s="118">
        <v>40</v>
      </c>
      <c r="K346" s="227" t="s">
        <v>79</v>
      </c>
      <c r="L346" s="110">
        <v>82589</v>
      </c>
      <c r="M346" s="142" t="s">
        <v>1806</v>
      </c>
      <c r="N346" s="142" t="s">
        <v>81</v>
      </c>
      <c r="O346" s="13" t="s">
        <v>217</v>
      </c>
      <c r="P346" s="142" t="s">
        <v>225</v>
      </c>
      <c r="Q346" s="112" t="s">
        <v>100</v>
      </c>
      <c r="R346" s="142" t="s">
        <v>108</v>
      </c>
      <c r="S346" s="142" t="s">
        <v>99</v>
      </c>
      <c r="T346" s="142" t="s">
        <v>1727</v>
      </c>
      <c r="U346" s="142" t="s">
        <v>100</v>
      </c>
      <c r="V346" s="117">
        <v>1</v>
      </c>
      <c r="W346" s="136">
        <v>11361532</v>
      </c>
      <c r="X346" s="136">
        <v>937252</v>
      </c>
      <c r="Y346" s="136">
        <v>0</v>
      </c>
      <c r="Z346" s="136">
        <v>22000</v>
      </c>
      <c r="AA346" s="136">
        <v>0</v>
      </c>
      <c r="AB346" s="136">
        <v>479950</v>
      </c>
      <c r="AC346" s="136">
        <v>212070</v>
      </c>
      <c r="AD346" s="136">
        <v>10424280</v>
      </c>
      <c r="AE346" s="139">
        <v>223232</v>
      </c>
      <c r="AF346" s="139">
        <v>0</v>
      </c>
      <c r="AG346" s="139">
        <v>0</v>
      </c>
      <c r="AH346" s="139">
        <v>0</v>
      </c>
      <c r="AI346" s="119" t="s">
        <v>1807</v>
      </c>
      <c r="AJ346" s="136">
        <v>424000</v>
      </c>
      <c r="AK346" s="136">
        <v>0</v>
      </c>
      <c r="AL346" s="136">
        <v>0</v>
      </c>
      <c r="AM346" s="136">
        <v>170000</v>
      </c>
      <c r="AN346" s="136">
        <v>254000</v>
      </c>
      <c r="AO346" s="136">
        <v>0</v>
      </c>
      <c r="AP346" s="136">
        <v>0</v>
      </c>
      <c r="AQ346" s="139">
        <v>0</v>
      </c>
      <c r="AR346" s="139">
        <v>0</v>
      </c>
      <c r="AS346" s="139">
        <v>0</v>
      </c>
      <c r="AT346" s="139">
        <v>0</v>
      </c>
      <c r="AU346" s="124" t="s">
        <v>1808</v>
      </c>
      <c r="AV346" s="230">
        <f t="shared" si="525"/>
        <v>0</v>
      </c>
      <c r="AW346" s="230">
        <f t="shared" si="526"/>
        <v>1</v>
      </c>
      <c r="AX346" s="230" t="str">
        <f t="shared" si="527"/>
        <v>B1</v>
      </c>
      <c r="AY346" s="141">
        <f t="shared" si="528"/>
        <v>8</v>
      </c>
      <c r="AZ346" s="70">
        <f t="shared" si="529"/>
        <v>1</v>
      </c>
      <c r="BA346" s="70">
        <f t="shared" si="530"/>
        <v>1</v>
      </c>
      <c r="BB346" s="70">
        <f t="shared" si="531"/>
        <v>0</v>
      </c>
      <c r="BC346" s="70">
        <f t="shared" si="532"/>
        <v>1</v>
      </c>
      <c r="BD346" s="70">
        <f t="shared" si="533"/>
        <v>1</v>
      </c>
      <c r="BE346" s="70">
        <f t="shared" si="534"/>
        <v>1</v>
      </c>
      <c r="BF346" s="70">
        <f t="shared" si="535"/>
        <v>0</v>
      </c>
      <c r="BG346" s="71">
        <f t="shared" si="536"/>
        <v>1</v>
      </c>
      <c r="BH346" s="71">
        <f t="shared" si="537"/>
        <v>1</v>
      </c>
      <c r="BI346" s="71">
        <f t="shared" si="538"/>
        <v>0</v>
      </c>
      <c r="BJ346" s="71">
        <f t="shared" si="539"/>
        <v>0</v>
      </c>
      <c r="BK346" s="71">
        <f t="shared" si="540"/>
        <v>1</v>
      </c>
      <c r="BL346" s="70">
        <f t="shared" si="541"/>
        <v>1</v>
      </c>
      <c r="BM346" s="70">
        <f t="shared" si="542"/>
        <v>1</v>
      </c>
      <c r="BN346" s="70">
        <f t="shared" si="543"/>
        <v>0</v>
      </c>
      <c r="BO346" s="70">
        <f t="shared" si="544"/>
        <v>1</v>
      </c>
      <c r="BP346" s="144">
        <f t="shared" si="545"/>
        <v>0</v>
      </c>
      <c r="BQ346" s="144">
        <f t="shared" si="546"/>
        <v>22000</v>
      </c>
      <c r="BR346" s="144">
        <f t="shared" si="547"/>
        <v>170000</v>
      </c>
      <c r="BS346" s="144">
        <f t="shared" si="548"/>
        <v>733950</v>
      </c>
      <c r="BT346" s="144">
        <f t="shared" si="549"/>
        <v>212070</v>
      </c>
      <c r="BU346" s="144">
        <f t="shared" si="550"/>
        <v>10424280</v>
      </c>
      <c r="BV346" s="144">
        <f t="shared" si="551"/>
        <v>223232</v>
      </c>
      <c r="BW346" s="144">
        <f t="shared" si="552"/>
        <v>0</v>
      </c>
      <c r="BX346" s="144">
        <f t="shared" si="553"/>
        <v>0</v>
      </c>
      <c r="BY346" s="144">
        <f t="shared" si="554"/>
        <v>0</v>
      </c>
      <c r="BZ346" s="9">
        <v>0</v>
      </c>
      <c r="CA346" s="9">
        <v>0</v>
      </c>
      <c r="CB346" s="9">
        <v>0</v>
      </c>
      <c r="CC346" s="9">
        <v>0</v>
      </c>
      <c r="CD346" s="9">
        <v>0</v>
      </c>
      <c r="CE346" s="9">
        <v>0</v>
      </c>
      <c r="CF346" s="9">
        <v>0</v>
      </c>
      <c r="CG346" s="9">
        <v>0</v>
      </c>
      <c r="CH346" s="9">
        <v>0</v>
      </c>
      <c r="CI346" s="9">
        <v>0</v>
      </c>
      <c r="CJ346" s="9">
        <v>0</v>
      </c>
      <c r="CK346" s="9">
        <v>0</v>
      </c>
      <c r="CL346" s="9">
        <v>0</v>
      </c>
      <c r="CM346" s="9">
        <v>0</v>
      </c>
      <c r="CN346" s="9">
        <v>0</v>
      </c>
      <c r="CO346" s="9">
        <v>0</v>
      </c>
      <c r="CP346" s="9">
        <v>0</v>
      </c>
      <c r="CQ346" s="9">
        <v>0</v>
      </c>
      <c r="CR346" s="9">
        <v>0</v>
      </c>
      <c r="CS346" s="9">
        <v>0</v>
      </c>
      <c r="CT346" s="9">
        <v>0</v>
      </c>
      <c r="CU346" s="9">
        <v>0</v>
      </c>
      <c r="CV346" s="9">
        <v>0</v>
      </c>
      <c r="CW346" s="9">
        <v>0</v>
      </c>
      <c r="CX346" s="9">
        <v>0</v>
      </c>
      <c r="CY346" s="9">
        <v>0</v>
      </c>
      <c r="CZ346" s="9">
        <v>0</v>
      </c>
      <c r="DA346" s="9">
        <v>0</v>
      </c>
      <c r="DB346" s="9">
        <v>0</v>
      </c>
      <c r="DC346" s="9">
        <v>0</v>
      </c>
      <c r="DD346" s="9">
        <v>0</v>
      </c>
      <c r="DE346" s="9">
        <v>0</v>
      </c>
      <c r="DF346" s="9">
        <v>0</v>
      </c>
      <c r="DG346" s="144">
        <f t="shared" si="555"/>
        <v>82589</v>
      </c>
      <c r="DH346" s="144">
        <f t="shared" ref="DH346:EW346" si="581">DG346</f>
        <v>82589</v>
      </c>
      <c r="DI346" s="144">
        <f t="shared" si="581"/>
        <v>82589</v>
      </c>
      <c r="DJ346" s="144">
        <f t="shared" si="581"/>
        <v>82589</v>
      </c>
      <c r="DK346" s="144">
        <f t="shared" si="581"/>
        <v>82589</v>
      </c>
      <c r="DL346" s="144">
        <f t="shared" si="581"/>
        <v>82589</v>
      </c>
      <c r="DM346" s="144">
        <f t="shared" si="581"/>
        <v>82589</v>
      </c>
      <c r="DN346" s="144">
        <f t="shared" si="581"/>
        <v>82589</v>
      </c>
      <c r="DO346" s="144">
        <f t="shared" si="581"/>
        <v>82589</v>
      </c>
      <c r="DP346" s="144">
        <f t="shared" si="581"/>
        <v>82589</v>
      </c>
      <c r="DQ346" s="144">
        <f t="shared" si="581"/>
        <v>82589</v>
      </c>
      <c r="DR346" s="144">
        <f t="shared" si="581"/>
        <v>82589</v>
      </c>
      <c r="DS346" s="144">
        <f t="shared" si="581"/>
        <v>82589</v>
      </c>
      <c r="DT346" s="144">
        <f t="shared" si="581"/>
        <v>82589</v>
      </c>
      <c r="DU346" s="144">
        <f t="shared" si="581"/>
        <v>82589</v>
      </c>
      <c r="DV346" s="144">
        <f t="shared" si="581"/>
        <v>82589</v>
      </c>
      <c r="DW346" s="144">
        <f t="shared" si="581"/>
        <v>82589</v>
      </c>
      <c r="DX346" s="144">
        <f t="shared" si="581"/>
        <v>82589</v>
      </c>
      <c r="DY346" s="144">
        <f t="shared" si="581"/>
        <v>82589</v>
      </c>
      <c r="DZ346" s="144">
        <f t="shared" si="581"/>
        <v>82589</v>
      </c>
      <c r="EA346" s="144">
        <f t="shared" si="581"/>
        <v>82589</v>
      </c>
      <c r="EB346" s="144">
        <f t="shared" si="581"/>
        <v>82589</v>
      </c>
      <c r="EC346" s="144">
        <f t="shared" si="581"/>
        <v>82589</v>
      </c>
      <c r="ED346" s="144">
        <f t="shared" si="581"/>
        <v>82589</v>
      </c>
      <c r="EE346" s="144">
        <f t="shared" si="581"/>
        <v>82589</v>
      </c>
      <c r="EF346" s="144">
        <f t="shared" si="581"/>
        <v>82589</v>
      </c>
      <c r="EG346" s="144">
        <f t="shared" si="581"/>
        <v>82589</v>
      </c>
      <c r="EH346" s="144">
        <f t="shared" si="581"/>
        <v>82589</v>
      </c>
      <c r="EI346" s="144">
        <f t="shared" si="581"/>
        <v>82589</v>
      </c>
      <c r="EJ346" s="144">
        <f t="shared" si="581"/>
        <v>82589</v>
      </c>
      <c r="EK346" s="144">
        <f t="shared" si="581"/>
        <v>82589</v>
      </c>
      <c r="EL346" s="144">
        <f t="shared" si="581"/>
        <v>82589</v>
      </c>
      <c r="EM346" s="144">
        <f t="shared" si="581"/>
        <v>82589</v>
      </c>
      <c r="EN346" s="144">
        <f t="shared" si="581"/>
        <v>82589</v>
      </c>
      <c r="EO346" s="144">
        <f t="shared" si="581"/>
        <v>82589</v>
      </c>
      <c r="EP346" s="144">
        <f t="shared" si="581"/>
        <v>82589</v>
      </c>
      <c r="EQ346" s="144">
        <f t="shared" si="581"/>
        <v>82589</v>
      </c>
      <c r="ER346" s="144">
        <f t="shared" si="581"/>
        <v>82589</v>
      </c>
      <c r="ES346" s="144">
        <f t="shared" si="581"/>
        <v>82589</v>
      </c>
      <c r="ET346" s="144">
        <f t="shared" si="581"/>
        <v>82589</v>
      </c>
      <c r="EU346" s="144">
        <f t="shared" si="581"/>
        <v>82589</v>
      </c>
      <c r="EV346" s="144">
        <f t="shared" si="581"/>
        <v>82589</v>
      </c>
      <c r="EW346" s="144">
        <f t="shared" si="581"/>
        <v>82589</v>
      </c>
      <c r="EX346" s="147">
        <f>PV(0.05,'PV factor'!C275,,-BR346)</f>
        <v>154195.01133786846</v>
      </c>
      <c r="EY346" s="147">
        <f>PV(0.05,'PV factor'!D275,,-BS346)</f>
        <v>634013.60544217681</v>
      </c>
      <c r="EZ346" s="147">
        <f>PV(0.05,'PV factor'!E275,,-BT346)</f>
        <v>174470.51382911441</v>
      </c>
      <c r="FA346" s="147">
        <f>PV(0.05,'PV factor'!F275,,-BU346)</f>
        <v>8167696.1465938268</v>
      </c>
      <c r="FB346" s="147">
        <f>PV(0.05,'PV factor'!G275,,-BV346)</f>
        <v>166579.15542198767</v>
      </c>
      <c r="FC346" s="147">
        <f>PV(0.05,'PV factor'!H275,,-BW346)</f>
        <v>0</v>
      </c>
      <c r="FD346" s="147">
        <f>PV(0.05,'PV factor'!I275,,-BX346)</f>
        <v>0</v>
      </c>
      <c r="FE346" s="147">
        <f>PV(0.05,'PV factor'!J275,,-BY346)</f>
        <v>0</v>
      </c>
      <c r="FF346" s="147">
        <f>PV(0.05,'PV factor'!K275,,-BZ346)</f>
        <v>0</v>
      </c>
      <c r="FG346" s="147">
        <f>PV(0.05,'PV factor'!L275,,-CA346)</f>
        <v>0</v>
      </c>
      <c r="FH346" s="147">
        <f>PV(0.05,'PV factor'!M275,,-CB346)</f>
        <v>0</v>
      </c>
      <c r="FI346" s="147">
        <f>PV(0.05,'PV factor'!N275,,-CC346)</f>
        <v>0</v>
      </c>
      <c r="FJ346" s="147">
        <f>PV(0.05,'PV factor'!O275,,-CD346)</f>
        <v>0</v>
      </c>
      <c r="FK346" s="147">
        <f>PV(0.05,'PV factor'!P275,,-CE346)</f>
        <v>0</v>
      </c>
      <c r="FL346" s="147">
        <f>PV(0.05,'PV factor'!Q275,,-CF346)</f>
        <v>0</v>
      </c>
      <c r="FM346" s="147">
        <f>PV(0.05,'PV factor'!R275,,-CG346)</f>
        <v>0</v>
      </c>
      <c r="FN346" s="147">
        <f>PV(0.05,'PV factor'!S275,,-CH346)</f>
        <v>0</v>
      </c>
      <c r="FO346" s="147">
        <f>PV(0.05,'PV factor'!T275,,-CI346)</f>
        <v>0</v>
      </c>
      <c r="FP346" s="147">
        <f>PV(0.05,'PV factor'!U275,,-CJ346)</f>
        <v>0</v>
      </c>
      <c r="FQ346" s="147">
        <f>PV(0.05,'PV factor'!V275,,-CK346)</f>
        <v>0</v>
      </c>
      <c r="FR346" s="147">
        <f>PV(0.05,'PV factor'!W275,,-CL346)</f>
        <v>0</v>
      </c>
      <c r="FS346" s="147">
        <f>PV(0.05,'PV factor'!X275,,-CM346)</f>
        <v>0</v>
      </c>
      <c r="FT346" s="147">
        <f>PV(0.05,'PV factor'!Y275,,-CN346)</f>
        <v>0</v>
      </c>
      <c r="FU346" s="147">
        <f>PV(0.05,'PV factor'!Z275,,-CO346)</f>
        <v>0</v>
      </c>
      <c r="FV346" s="147">
        <f>PV(0.05,'PV factor'!AA275,,-CP346)</f>
        <v>0</v>
      </c>
      <c r="FW346" s="147">
        <f>PV(0.05,'PV factor'!AB275,,-CQ346)</f>
        <v>0</v>
      </c>
      <c r="FX346" s="147">
        <f>PV(0.05,'PV factor'!AC275,,-CR346)</f>
        <v>0</v>
      </c>
      <c r="FY346" s="147">
        <f>PV(0.05,'PV factor'!AD275,,-CS346)</f>
        <v>0</v>
      </c>
      <c r="FZ346" s="147">
        <f>PV(0.05,'PV factor'!AE275,,-CT346)</f>
        <v>0</v>
      </c>
      <c r="GA346" s="147">
        <f>PV(0.05,'PV factor'!AF275,,-CU346)</f>
        <v>0</v>
      </c>
      <c r="GB346" s="147">
        <f>PV(0.05,'PV factor'!AG275,,-CV346)</f>
        <v>0</v>
      </c>
      <c r="GC346" s="147">
        <f>PV(0.05,'PV factor'!AH275,,-CW346)</f>
        <v>0</v>
      </c>
      <c r="GD346" s="147">
        <f>PV(0.05,'PV factor'!AI275,,-CX346)</f>
        <v>0</v>
      </c>
      <c r="GE346" s="147">
        <f>PV(0.05,'PV factor'!AJ275,,-CY346)</f>
        <v>0</v>
      </c>
      <c r="GF346" s="147">
        <f>PV(0.05,'PV factor'!AK275,,-CZ346)</f>
        <v>0</v>
      </c>
      <c r="GG346" s="147">
        <f>PV(0.05,'PV factor'!AL275,,-DA346)</f>
        <v>0</v>
      </c>
      <c r="GH346" s="147">
        <f>PV(0.05,'PV factor'!AM275,,-DB346)</f>
        <v>0</v>
      </c>
      <c r="GI346" s="147">
        <f>PV(0.05,'PV factor'!AN275,,-DC346)</f>
        <v>0</v>
      </c>
      <c r="GJ346" s="147">
        <f>PV(0.05,'PV factor'!AO275,,-DD346)</f>
        <v>0</v>
      </c>
      <c r="GK346" s="147">
        <f>PV(0.05,'PV factor'!AP275,,-DE346)</f>
        <v>0</v>
      </c>
      <c r="GL346" s="147">
        <f>PV(0.05,'PV factor'!C275,,-DI346)</f>
        <v>74910.657596371879</v>
      </c>
      <c r="GM346" s="147">
        <f>PV(0.05,'PV factor'!D275,,-DJ346)</f>
        <v>71343.483425116065</v>
      </c>
      <c r="GN346" s="147">
        <f>PV(0.05,'PV factor'!E275,,-DK346)</f>
        <v>67946.174690586748</v>
      </c>
      <c r="GO346" s="147">
        <f>PV(0.05,'PV factor'!F275,,-DL346)</f>
        <v>64710.642562463559</v>
      </c>
      <c r="GP346" s="147">
        <f>PV(0.05,'PV factor'!G275,,-DM346)</f>
        <v>61629.183392822444</v>
      </c>
      <c r="GQ346" s="147">
        <f>PV(0.05,'PV factor'!H275,,-DN346)</f>
        <v>58694.460374116599</v>
      </c>
      <c r="GR346" s="147">
        <f>PV(0.05,'PV factor'!I275,,-DO346)</f>
        <v>55899.486070587249</v>
      </c>
      <c r="GS346" s="147">
        <f>PV(0.05,'PV factor'!J275,,-DP346)</f>
        <v>53237.605781511658</v>
      </c>
      <c r="GT346" s="147">
        <f>PV(0.05,'PV factor'!K275,,-DQ346)</f>
        <v>50702.481696677773</v>
      </c>
      <c r="GU346" s="147">
        <f>PV(0.05,'PV factor'!L275,,-DR346)</f>
        <v>48288.077806359775</v>
      </c>
      <c r="GV346" s="147">
        <f>PV(0.05,'PV factor'!M275,,-DS346)</f>
        <v>45988.645529866466</v>
      </c>
      <c r="GW346" s="147">
        <f>PV(0.05,'PV factor'!N275,,-DT346)</f>
        <v>43798.710028444242</v>
      </c>
      <c r="GX346" s="147">
        <f>PV(0.05,'PV factor'!O275,,-DU346)</f>
        <v>41713.057169946907</v>
      </c>
      <c r="GY346" s="147">
        <f>PV(0.05,'PV factor'!P275,,-DV346)</f>
        <v>39726.721114235137</v>
      </c>
      <c r="GZ346" s="147">
        <f>PV(0.05,'PV factor'!Q275,,-DW346)</f>
        <v>37834.97248974775</v>
      </c>
      <c r="HA346" s="147">
        <f>PV(0.05,'PV factor'!R275,,-DX346)</f>
        <v>36033.307133093091</v>
      </c>
      <c r="HB346" s="147">
        <f>PV(0.05,'PV factor'!S275,,-DY346)</f>
        <v>34317.435364850564</v>
      </c>
      <c r="HC346" s="147">
        <f>PV(0.05,'PV factor'!T275,,-DZ346)</f>
        <v>32683.271776048157</v>
      </c>
      <c r="HD346" s="147">
        <f>PV(0.05,'PV factor'!U275,,-EA346)</f>
        <v>31126.925500998248</v>
      </c>
      <c r="HE346" s="147">
        <f>PV(0.05,'PV factor'!V275,,-EB346)</f>
        <v>29644.690953331665</v>
      </c>
      <c r="HF346" s="147">
        <f>PV(0.05,'PV factor'!W275,,-EC346)</f>
        <v>28233.039003173017</v>
      </c>
      <c r="HG346" s="147">
        <f>PV(0.05,'PV factor'!X275,,-ED346)</f>
        <v>26888.608574450485</v>
      </c>
      <c r="HH346" s="147">
        <f>PV(0.05,'PV factor'!Y275,,-EE346)</f>
        <v>25608.198642333798</v>
      </c>
      <c r="HI346" s="147">
        <f>PV(0.05,'PV factor'!Z275,,-EF346)</f>
        <v>24388.760611746475</v>
      </c>
      <c r="HJ346" s="147">
        <f>PV(0.05,'PV factor'!AA275,,-EG346)</f>
        <v>23227.391058806166</v>
      </c>
      <c r="HK346" s="147">
        <f>PV(0.05,'PV factor'!AB275,,-EH346)</f>
        <v>22121.32481791063</v>
      </c>
      <c r="HL346" s="147">
        <f>PV(0.05,'PV factor'!AC275,,-EI346)</f>
        <v>21067.928398010128</v>
      </c>
      <c r="HM346" s="147">
        <f>PV(0.05,'PV factor'!AD275,,-EJ346)</f>
        <v>20064.693712390595</v>
      </c>
      <c r="HN346" s="147">
        <f>PV(0.05,'PV factor'!AE275,,-EK346)</f>
        <v>19109.232107038668</v>
      </c>
      <c r="HO346" s="147">
        <f>PV(0.05,'PV factor'!AF275,,-EL346)</f>
        <v>18199.268673370152</v>
      </c>
      <c r="HP346" s="147">
        <f>PV(0.05,'PV factor'!AG275,,-EM346)</f>
        <v>17332.636831781099</v>
      </c>
      <c r="HQ346" s="147">
        <f>PV(0.05,'PV factor'!AH275,,-EN346)</f>
        <v>16507.273173124857</v>
      </c>
      <c r="HR346" s="147">
        <f>PV(0.05,'PV factor'!AI275,,-EO346)</f>
        <v>15721.212545833198</v>
      </c>
      <c r="HS346" s="147">
        <f>PV(0.05,'PV factor'!AJ275,,-EP346)</f>
        <v>14972.583376983996</v>
      </c>
      <c r="HT346" s="147">
        <f>PV(0.05,'PV factor'!AK275,,-EQ346)</f>
        <v>14259.603216175236</v>
      </c>
      <c r="HU346" s="147">
        <f>PV(0.05,'PV factor'!AL275,,-ER346)</f>
        <v>13580.57449159546</v>
      </c>
      <c r="HV346" s="147">
        <f>PV(0.05,'PV factor'!AM275,,-ES346)</f>
        <v>12933.880468186155</v>
      </c>
      <c r="HW346" s="147">
        <f>PV(0.05,'PV factor'!AN275,,-ET346)</f>
        <v>12317.981398272526</v>
      </c>
      <c r="HX346" s="147">
        <f>PV(0.05,'PV factor'!AO275,,-EU346)</f>
        <v>11731.410855497646</v>
      </c>
      <c r="HY346" s="147">
        <f>PV(0.05,'PV factor'!AP275,,-EV346)</f>
        <v>11172.77224333109</v>
      </c>
      <c r="HZ346" s="147">
        <f t="shared" si="557"/>
        <v>9296954.4326249734</v>
      </c>
      <c r="IA346" s="147">
        <f t="shared" si="558"/>
        <v>1349668.3646571871</v>
      </c>
      <c r="IB346" s="401">
        <f t="shared" si="559"/>
        <v>0.14517317197134111</v>
      </c>
    </row>
    <row r="347" spans="1:236" s="181" customFormat="1" ht="90" customHeight="1" x14ac:dyDescent="0.25">
      <c r="A347" s="161" t="s">
        <v>2267</v>
      </c>
      <c r="B347" s="150" t="s">
        <v>2788</v>
      </c>
      <c r="C347" s="150" t="s">
        <v>2216</v>
      </c>
      <c r="D347" s="148">
        <v>7</v>
      </c>
      <c r="E347" s="150" t="s">
        <v>2805</v>
      </c>
      <c r="F347" s="151" t="s">
        <v>2806</v>
      </c>
      <c r="G347" s="151" t="s">
        <v>2807</v>
      </c>
      <c r="H347" s="79" t="s">
        <v>77</v>
      </c>
      <c r="I347" s="151" t="s">
        <v>2808</v>
      </c>
      <c r="J347" s="151">
        <v>5</v>
      </c>
      <c r="K347" s="95" t="s">
        <v>206</v>
      </c>
      <c r="L347" s="79">
        <v>300</v>
      </c>
      <c r="M347" s="79" t="s">
        <v>2809</v>
      </c>
      <c r="N347" s="79" t="s">
        <v>81</v>
      </c>
      <c r="O347" s="79" t="s">
        <v>133</v>
      </c>
      <c r="P347" s="79" t="s">
        <v>469</v>
      </c>
      <c r="Q347" s="112" t="s">
        <v>100</v>
      </c>
      <c r="R347" s="79" t="s">
        <v>108</v>
      </c>
      <c r="S347" s="79" t="s">
        <v>99</v>
      </c>
      <c r="T347" s="79" t="s">
        <v>1126</v>
      </c>
      <c r="U347" s="79" t="s">
        <v>100</v>
      </c>
      <c r="V347" s="81">
        <v>1</v>
      </c>
      <c r="W347" s="149">
        <v>0</v>
      </c>
      <c r="X347" s="149">
        <v>0</v>
      </c>
      <c r="Y347" s="149">
        <v>0</v>
      </c>
      <c r="Z347" s="149">
        <v>0</v>
      </c>
      <c r="AA347" s="149">
        <v>0</v>
      </c>
      <c r="AB347" s="149">
        <v>0</v>
      </c>
      <c r="AC347" s="149">
        <v>0</v>
      </c>
      <c r="AD347" s="149">
        <v>0</v>
      </c>
      <c r="AE347" s="149">
        <v>0</v>
      </c>
      <c r="AF347" s="149">
        <v>0</v>
      </c>
      <c r="AG347" s="149">
        <v>0</v>
      </c>
      <c r="AH347" s="149">
        <v>0</v>
      </c>
      <c r="AI347" s="88" t="s">
        <v>88</v>
      </c>
      <c r="AJ347" s="149">
        <v>10000</v>
      </c>
      <c r="AK347" s="149">
        <v>0</v>
      </c>
      <c r="AL347" s="149">
        <v>0</v>
      </c>
      <c r="AM347" s="149">
        <v>3000</v>
      </c>
      <c r="AN347" s="149">
        <v>3000</v>
      </c>
      <c r="AO347" s="149">
        <v>3000</v>
      </c>
      <c r="AP347" s="149">
        <v>1000</v>
      </c>
      <c r="AQ347" s="149">
        <v>0</v>
      </c>
      <c r="AR347" s="149">
        <v>0</v>
      </c>
      <c r="AS347" s="149">
        <v>0</v>
      </c>
      <c r="AT347" s="149">
        <v>0</v>
      </c>
      <c r="AU347" s="151"/>
      <c r="AV347" s="230">
        <f t="shared" si="525"/>
        <v>1</v>
      </c>
      <c r="AW347" s="230">
        <f t="shared" si="526"/>
        <v>0</v>
      </c>
      <c r="AX347" s="230" t="str">
        <f t="shared" si="527"/>
        <v>F3</v>
      </c>
      <c r="AY347" s="141">
        <f t="shared" si="528"/>
        <v>8</v>
      </c>
      <c r="AZ347" s="70">
        <f t="shared" si="529"/>
        <v>1</v>
      </c>
      <c r="BA347" s="70">
        <f t="shared" si="530"/>
        <v>1</v>
      </c>
      <c r="BB347" s="70">
        <f t="shared" si="531"/>
        <v>0</v>
      </c>
      <c r="BC347" s="70">
        <f t="shared" si="532"/>
        <v>1</v>
      </c>
      <c r="BD347" s="70">
        <f t="shared" si="533"/>
        <v>1</v>
      </c>
      <c r="BE347" s="70">
        <f t="shared" si="534"/>
        <v>1</v>
      </c>
      <c r="BF347" s="70">
        <f t="shared" si="535"/>
        <v>1</v>
      </c>
      <c r="BG347" s="71">
        <f t="shared" si="536"/>
        <v>0</v>
      </c>
      <c r="BH347" s="71">
        <f t="shared" si="537"/>
        <v>1</v>
      </c>
      <c r="BI347" s="71">
        <f t="shared" si="538"/>
        <v>0</v>
      </c>
      <c r="BJ347" s="71">
        <f t="shared" si="539"/>
        <v>0</v>
      </c>
      <c r="BK347" s="71">
        <f t="shared" si="540"/>
        <v>1</v>
      </c>
      <c r="BL347" s="70">
        <f t="shared" si="541"/>
        <v>1</v>
      </c>
      <c r="BM347" s="70">
        <f t="shared" si="542"/>
        <v>1</v>
      </c>
      <c r="BN347" s="70">
        <f t="shared" si="543"/>
        <v>0</v>
      </c>
      <c r="BO347" s="70">
        <f t="shared" si="544"/>
        <v>1</v>
      </c>
      <c r="BP347" s="144">
        <f t="shared" si="545"/>
        <v>0</v>
      </c>
      <c r="BQ347" s="144">
        <f t="shared" si="546"/>
        <v>0</v>
      </c>
      <c r="BR347" s="144">
        <f t="shared" si="547"/>
        <v>3000</v>
      </c>
      <c r="BS347" s="144">
        <f t="shared" si="548"/>
        <v>3000</v>
      </c>
      <c r="BT347" s="144">
        <f t="shared" si="549"/>
        <v>3000</v>
      </c>
      <c r="BU347" s="144">
        <f t="shared" si="550"/>
        <v>1000</v>
      </c>
      <c r="BV347" s="144">
        <f t="shared" si="551"/>
        <v>0</v>
      </c>
      <c r="BW347" s="144">
        <f t="shared" si="552"/>
        <v>0</v>
      </c>
      <c r="BX347" s="144">
        <f t="shared" si="553"/>
        <v>0</v>
      </c>
      <c r="BY347" s="144">
        <f t="shared" si="554"/>
        <v>0</v>
      </c>
      <c r="BZ347" s="9">
        <v>0</v>
      </c>
      <c r="CA347" s="9">
        <v>0</v>
      </c>
      <c r="CB347" s="9">
        <v>0</v>
      </c>
      <c r="CC347" s="9">
        <v>0</v>
      </c>
      <c r="CD347" s="9">
        <v>0</v>
      </c>
      <c r="CE347" s="9">
        <v>0</v>
      </c>
      <c r="CF347" s="9">
        <v>0</v>
      </c>
      <c r="CG347" s="9">
        <v>0</v>
      </c>
      <c r="CH347" s="9">
        <v>0</v>
      </c>
      <c r="CI347" s="9">
        <v>0</v>
      </c>
      <c r="CJ347" s="9">
        <v>0</v>
      </c>
      <c r="CK347" s="9">
        <v>0</v>
      </c>
      <c r="CL347" s="9">
        <v>0</v>
      </c>
      <c r="CM347" s="9">
        <v>0</v>
      </c>
      <c r="CN347" s="9">
        <v>0</v>
      </c>
      <c r="CO347" s="9">
        <v>0</v>
      </c>
      <c r="CP347" s="9">
        <v>0</v>
      </c>
      <c r="CQ347" s="9">
        <v>0</v>
      </c>
      <c r="CR347" s="9">
        <v>0</v>
      </c>
      <c r="CS347" s="9">
        <v>0</v>
      </c>
      <c r="CT347" s="9">
        <v>0</v>
      </c>
      <c r="CU347" s="9">
        <v>0</v>
      </c>
      <c r="CV347" s="9">
        <v>0</v>
      </c>
      <c r="CW347" s="9">
        <v>0</v>
      </c>
      <c r="CX347" s="9">
        <v>0</v>
      </c>
      <c r="CY347" s="9">
        <v>0</v>
      </c>
      <c r="CZ347" s="9">
        <v>0</v>
      </c>
      <c r="DA347" s="9">
        <v>0</v>
      </c>
      <c r="DB347" s="9">
        <v>0</v>
      </c>
      <c r="DC347" s="9">
        <v>0</v>
      </c>
      <c r="DD347" s="9">
        <v>0</v>
      </c>
      <c r="DE347" s="9">
        <v>0</v>
      </c>
      <c r="DF347" s="9">
        <v>0</v>
      </c>
      <c r="DG347" s="144">
        <f t="shared" si="555"/>
        <v>300</v>
      </c>
      <c r="DH347" s="144">
        <f t="shared" ref="DH347:EW347" si="582">DG347</f>
        <v>300</v>
      </c>
      <c r="DI347" s="144">
        <f t="shared" si="582"/>
        <v>300</v>
      </c>
      <c r="DJ347" s="144">
        <f t="shared" si="582"/>
        <v>300</v>
      </c>
      <c r="DK347" s="144">
        <f t="shared" si="582"/>
        <v>300</v>
      </c>
      <c r="DL347" s="144">
        <f t="shared" si="582"/>
        <v>300</v>
      </c>
      <c r="DM347" s="144">
        <f t="shared" si="582"/>
        <v>300</v>
      </c>
      <c r="DN347" s="144">
        <f t="shared" si="582"/>
        <v>300</v>
      </c>
      <c r="DO347" s="144">
        <f t="shared" si="582"/>
        <v>300</v>
      </c>
      <c r="DP347" s="144">
        <f t="shared" si="582"/>
        <v>300</v>
      </c>
      <c r="DQ347" s="144">
        <f t="shared" si="582"/>
        <v>300</v>
      </c>
      <c r="DR347" s="144">
        <f t="shared" si="582"/>
        <v>300</v>
      </c>
      <c r="DS347" s="144">
        <f t="shared" si="582"/>
        <v>300</v>
      </c>
      <c r="DT347" s="144">
        <f t="shared" si="582"/>
        <v>300</v>
      </c>
      <c r="DU347" s="144">
        <f t="shared" si="582"/>
        <v>300</v>
      </c>
      <c r="DV347" s="144">
        <f t="shared" si="582"/>
        <v>300</v>
      </c>
      <c r="DW347" s="144">
        <f t="shared" si="582"/>
        <v>300</v>
      </c>
      <c r="DX347" s="144">
        <f t="shared" si="582"/>
        <v>300</v>
      </c>
      <c r="DY347" s="144">
        <f t="shared" si="582"/>
        <v>300</v>
      </c>
      <c r="DZ347" s="144">
        <f t="shared" si="582"/>
        <v>300</v>
      </c>
      <c r="EA347" s="144">
        <f t="shared" si="582"/>
        <v>300</v>
      </c>
      <c r="EB347" s="144">
        <f t="shared" si="582"/>
        <v>300</v>
      </c>
      <c r="EC347" s="144">
        <f t="shared" si="582"/>
        <v>300</v>
      </c>
      <c r="ED347" s="144">
        <f t="shared" si="582"/>
        <v>300</v>
      </c>
      <c r="EE347" s="144">
        <f t="shared" si="582"/>
        <v>300</v>
      </c>
      <c r="EF347" s="144">
        <f t="shared" si="582"/>
        <v>300</v>
      </c>
      <c r="EG347" s="144">
        <f t="shared" si="582"/>
        <v>300</v>
      </c>
      <c r="EH347" s="144">
        <f t="shared" si="582"/>
        <v>300</v>
      </c>
      <c r="EI347" s="144">
        <f t="shared" si="582"/>
        <v>300</v>
      </c>
      <c r="EJ347" s="144">
        <f t="shared" si="582"/>
        <v>300</v>
      </c>
      <c r="EK347" s="144">
        <f t="shared" si="582"/>
        <v>300</v>
      </c>
      <c r="EL347" s="144">
        <f t="shared" si="582"/>
        <v>300</v>
      </c>
      <c r="EM347" s="144">
        <f t="shared" si="582"/>
        <v>300</v>
      </c>
      <c r="EN347" s="144">
        <f t="shared" si="582"/>
        <v>300</v>
      </c>
      <c r="EO347" s="144">
        <f t="shared" si="582"/>
        <v>300</v>
      </c>
      <c r="EP347" s="144">
        <f t="shared" si="582"/>
        <v>300</v>
      </c>
      <c r="EQ347" s="144">
        <f t="shared" si="582"/>
        <v>300</v>
      </c>
      <c r="ER347" s="144">
        <f t="shared" si="582"/>
        <v>300</v>
      </c>
      <c r="ES347" s="144">
        <f t="shared" si="582"/>
        <v>300</v>
      </c>
      <c r="ET347" s="144">
        <f t="shared" si="582"/>
        <v>300</v>
      </c>
      <c r="EU347" s="144">
        <f t="shared" si="582"/>
        <v>300</v>
      </c>
      <c r="EV347" s="144">
        <f t="shared" si="582"/>
        <v>300</v>
      </c>
      <c r="EW347" s="144">
        <f t="shared" si="582"/>
        <v>300</v>
      </c>
      <c r="EX347" s="147">
        <f>PV(0.05,'PV factor'!C392,,-BR347)</f>
        <v>2721.0884353741494</v>
      </c>
      <c r="EY347" s="147">
        <f>PV(0.05,'PV factor'!D392,,-BS347)</f>
        <v>2591.5127955944281</v>
      </c>
      <c r="EZ347" s="147">
        <f>PV(0.05,'PV factor'!E392,,-BT347)</f>
        <v>2468.1074243756461</v>
      </c>
      <c r="FA347" s="147">
        <f>PV(0.05,'PV factor'!F392,,-BU347)</f>
        <v>783.526166468459</v>
      </c>
      <c r="FB347" s="147">
        <f>PV(0.05,'PV factor'!G392,,-BV347)</f>
        <v>0</v>
      </c>
      <c r="FC347" s="147">
        <f>PV(0.05,'PV factor'!H392,,-BW347)</f>
        <v>0</v>
      </c>
      <c r="FD347" s="147">
        <f>PV(0.05,'PV factor'!I392,,-BX347)</f>
        <v>0</v>
      </c>
      <c r="FE347" s="147">
        <f>PV(0.05,'PV factor'!J392,,-BY347)</f>
        <v>0</v>
      </c>
      <c r="FF347" s="147">
        <f>PV(0.05,'PV factor'!K392,,-BZ347)</f>
        <v>0</v>
      </c>
      <c r="FG347" s="147">
        <f>PV(0.05,'PV factor'!L392,,-CA347)</f>
        <v>0</v>
      </c>
      <c r="FH347" s="147">
        <f>PV(0.05,'PV factor'!M392,,-CB347)</f>
        <v>0</v>
      </c>
      <c r="FI347" s="147">
        <f>PV(0.05,'PV factor'!N392,,-CC347)</f>
        <v>0</v>
      </c>
      <c r="FJ347" s="147">
        <f>PV(0.05,'PV factor'!O392,,-CD347)</f>
        <v>0</v>
      </c>
      <c r="FK347" s="147">
        <f>PV(0.05,'PV factor'!P392,,-CE347)</f>
        <v>0</v>
      </c>
      <c r="FL347" s="147">
        <f>PV(0.05,'PV factor'!Q392,,-CF347)</f>
        <v>0</v>
      </c>
      <c r="FM347" s="147">
        <f>PV(0.05,'PV factor'!R392,,-CG347)</f>
        <v>0</v>
      </c>
      <c r="FN347" s="147">
        <f>PV(0.05,'PV factor'!S392,,-CH347)</f>
        <v>0</v>
      </c>
      <c r="FO347" s="147">
        <f>PV(0.05,'PV factor'!T392,,-CI347)</f>
        <v>0</v>
      </c>
      <c r="FP347" s="147">
        <f>PV(0.05,'PV factor'!U392,,-CJ347)</f>
        <v>0</v>
      </c>
      <c r="FQ347" s="147">
        <f>PV(0.05,'PV factor'!V392,,-CK347)</f>
        <v>0</v>
      </c>
      <c r="FR347" s="147">
        <f>PV(0.05,'PV factor'!W392,,-CL347)</f>
        <v>0</v>
      </c>
      <c r="FS347" s="147">
        <f>PV(0.05,'PV factor'!X392,,-CM347)</f>
        <v>0</v>
      </c>
      <c r="FT347" s="147">
        <f>PV(0.05,'PV factor'!Y392,,-CN347)</f>
        <v>0</v>
      </c>
      <c r="FU347" s="147">
        <f>PV(0.05,'PV factor'!Z392,,-CO347)</f>
        <v>0</v>
      </c>
      <c r="FV347" s="147">
        <f>PV(0.05,'PV factor'!AA392,,-CP347)</f>
        <v>0</v>
      </c>
      <c r="FW347" s="147">
        <f>PV(0.05,'PV factor'!AB392,,-CQ347)</f>
        <v>0</v>
      </c>
      <c r="FX347" s="147">
        <f>PV(0.05,'PV factor'!AC392,,-CR347)</f>
        <v>0</v>
      </c>
      <c r="FY347" s="147">
        <f>PV(0.05,'PV factor'!AD392,,-CS347)</f>
        <v>0</v>
      </c>
      <c r="FZ347" s="147">
        <f>PV(0.05,'PV factor'!AE392,,-CT347)</f>
        <v>0</v>
      </c>
      <c r="GA347" s="147">
        <f>PV(0.05,'PV factor'!AF392,,-CU347)</f>
        <v>0</v>
      </c>
      <c r="GB347" s="147">
        <f>PV(0.05,'PV factor'!AG392,,-CV347)</f>
        <v>0</v>
      </c>
      <c r="GC347" s="147">
        <f>PV(0.05,'PV factor'!AH392,,-CW347)</f>
        <v>0</v>
      </c>
      <c r="GD347" s="147">
        <f>PV(0.05,'PV factor'!AI392,,-CX347)</f>
        <v>0</v>
      </c>
      <c r="GE347" s="147">
        <f>PV(0.05,'PV factor'!AJ392,,-CY347)</f>
        <v>0</v>
      </c>
      <c r="GF347" s="147">
        <f>PV(0.05,'PV factor'!AK392,,-CZ347)</f>
        <v>0</v>
      </c>
      <c r="GG347" s="147">
        <f>PV(0.05,'PV factor'!AL392,,-DA347)</f>
        <v>0</v>
      </c>
      <c r="GH347" s="147">
        <f>PV(0.05,'PV factor'!AM392,,-DB347)</f>
        <v>0</v>
      </c>
      <c r="GI347" s="147">
        <f>PV(0.05,'PV factor'!AN392,,-DC347)</f>
        <v>0</v>
      </c>
      <c r="GJ347" s="147">
        <f>PV(0.05,'PV factor'!AO392,,-DD347)</f>
        <v>0</v>
      </c>
      <c r="GK347" s="147">
        <f>PV(0.05,'PV factor'!AP392,,-DE347)</f>
        <v>0</v>
      </c>
      <c r="GL347" s="147">
        <f>PV(0.05,'PV factor'!C392,,-DI347)</f>
        <v>272.10884353741494</v>
      </c>
      <c r="GM347" s="147">
        <f>PV(0.05,'PV factor'!D392,,-DJ347)</f>
        <v>259.1512795594428</v>
      </c>
      <c r="GN347" s="147">
        <f>PV(0.05,'PV factor'!E392,,-DK347)</f>
        <v>246.81074243756458</v>
      </c>
      <c r="GO347" s="147">
        <f>PV(0.05,'PV factor'!F392,,-DL347)</f>
        <v>235.05784994053769</v>
      </c>
      <c r="GP347" s="147">
        <f>PV(0.05,'PV factor'!G392,,-DM347)</f>
        <v>223.8646189909883</v>
      </c>
      <c r="GQ347" s="147">
        <f>PV(0.05,'PV factor'!H392,,-DN347)</f>
        <v>213.20439903903645</v>
      </c>
      <c r="GR347" s="147">
        <f>PV(0.05,'PV factor'!I392,,-DO347)</f>
        <v>203.05180860860617</v>
      </c>
      <c r="GS347" s="147">
        <f>PV(0.05,'PV factor'!J392,,-DP347)</f>
        <v>193.3826748653392</v>
      </c>
      <c r="GT347" s="147">
        <f>PV(0.05,'PV factor'!K392,,-DQ347)</f>
        <v>184.17397606222778</v>
      </c>
      <c r="GU347" s="147">
        <f>PV(0.05,'PV factor'!L392,,-DR347)</f>
        <v>175.40378672593121</v>
      </c>
      <c r="GV347" s="147">
        <f>PV(0.05,'PV factor'!M392,,-DS347)</f>
        <v>167.05122545326785</v>
      </c>
      <c r="GW347" s="147">
        <f>PV(0.05,'PV factor'!N392,,-DT347)</f>
        <v>159.0964051935884</v>
      </c>
      <c r="GX347" s="147">
        <f>PV(0.05,'PV factor'!O392,,-DU347)</f>
        <v>151.52038589865566</v>
      </c>
      <c r="GY347" s="147">
        <f>PV(0.05,'PV factor'!P392,,-DV347)</f>
        <v>144.30512942729106</v>
      </c>
      <c r="GZ347" s="147">
        <f>PV(0.05,'PV factor'!Q392,,-DW347)</f>
        <v>137.43345659742008</v>
      </c>
      <c r="HA347" s="147">
        <f>PV(0.05,'PV factor'!R392,,-DX347)</f>
        <v>130.88900628325717</v>
      </c>
      <c r="HB347" s="147">
        <f>PV(0.05,'PV factor'!S392,,-DY347)</f>
        <v>124.65619646024494</v>
      </c>
      <c r="HC347" s="147">
        <f>PV(0.05,'PV factor'!T392,,-DZ347)</f>
        <v>118.72018710499519</v>
      </c>
      <c r="HD347" s="147">
        <f>PV(0.05,'PV factor'!U392,,-EA347)</f>
        <v>113.06684486190018</v>
      </c>
      <c r="HE347" s="147">
        <f>PV(0.05,'PV factor'!V392,,-EB347)</f>
        <v>107.68270939228589</v>
      </c>
      <c r="HF347" s="147">
        <f>PV(0.05,'PV factor'!W392,,-EC347)</f>
        <v>102.55496132598657</v>
      </c>
      <c r="HG347" s="147">
        <f>PV(0.05,'PV factor'!X392,,-ED347)</f>
        <v>97.671391739034803</v>
      </c>
      <c r="HH347" s="147">
        <f>PV(0.05,'PV factor'!Y392,,-EE347)</f>
        <v>93.020373084795068</v>
      </c>
      <c r="HI347" s="147">
        <f>PV(0.05,'PV factor'!Z392,,-EF347)</f>
        <v>88.590831509328623</v>
      </c>
      <c r="HJ347" s="147">
        <f>PV(0.05,'PV factor'!AA392,,-EG347)</f>
        <v>84.372220485074877</v>
      </c>
      <c r="HK347" s="147">
        <f>PV(0.05,'PV factor'!AB392,,-EH347)</f>
        <v>80.354495700071311</v>
      </c>
      <c r="HL347" s="147">
        <f>PV(0.05,'PV factor'!AC392,,-EI347)</f>
        <v>76.528091142925064</v>
      </c>
      <c r="HM347" s="147">
        <f>PV(0.05,'PV factor'!AD392,,-EJ347)</f>
        <v>72.883896326595291</v>
      </c>
      <c r="HN347" s="147">
        <f>PV(0.05,'PV factor'!AE392,,-EK347)</f>
        <v>69.413234596757448</v>
      </c>
      <c r="HO347" s="147">
        <f>PV(0.05,'PV factor'!AF392,,-EL347)</f>
        <v>66.107842473102295</v>
      </c>
      <c r="HP347" s="147">
        <f>PV(0.05,'PV factor'!AG392,,-EM347)</f>
        <v>62.959849974383147</v>
      </c>
      <c r="HQ347" s="147">
        <f>PV(0.05,'PV factor'!AH392,,-EN347)</f>
        <v>59.961761880364904</v>
      </c>
      <c r="HR347" s="147">
        <f>PV(0.05,'PV factor'!AI392,,-EO347)</f>
        <v>57.106439886061814</v>
      </c>
      <c r="HS347" s="147">
        <f>PV(0.05,'PV factor'!AJ392,,-EP347)</f>
        <v>54.387085605773144</v>
      </c>
      <c r="HT347" s="147">
        <f>PV(0.05,'PV factor'!AK392,,-EQ347)</f>
        <v>51.797224386450623</v>
      </c>
      <c r="HU347" s="147">
        <f>PV(0.05,'PV factor'!AL392,,-ER347)</f>
        <v>49.33068989185773</v>
      </c>
      <c r="HV347" s="147">
        <f>PV(0.05,'PV factor'!AM392,,-ES347)</f>
        <v>46.981609420816895</v>
      </c>
      <c r="HW347" s="147">
        <f>PV(0.05,'PV factor'!AN392,,-ET347)</f>
        <v>44.744389924587509</v>
      </c>
      <c r="HX347" s="147">
        <f>PV(0.05,'PV factor'!AO392,,-EU347)</f>
        <v>42.613704690083352</v>
      </c>
      <c r="HY347" s="147">
        <f>PV(0.05,'PV factor'!AP392,,-EV347)</f>
        <v>40.584480657222237</v>
      </c>
      <c r="HZ347" s="147">
        <f t="shared" si="557"/>
        <v>8564.2348218126826</v>
      </c>
      <c r="IA347" s="147">
        <f t="shared" si="558"/>
        <v>1236.9933344659485</v>
      </c>
      <c r="IB347" s="401">
        <f t="shared" si="559"/>
        <v>0.14443711086895791</v>
      </c>
    </row>
    <row r="348" spans="1:236" s="181" customFormat="1" ht="90" customHeight="1" x14ac:dyDescent="0.25">
      <c r="A348" s="276" t="s">
        <v>634</v>
      </c>
      <c r="B348" s="277" t="s">
        <v>1167</v>
      </c>
      <c r="C348" s="277" t="s">
        <v>1191</v>
      </c>
      <c r="D348" s="99"/>
      <c r="E348" s="277" t="s">
        <v>1192</v>
      </c>
      <c r="F348" s="103" t="s">
        <v>1193</v>
      </c>
      <c r="G348" s="103" t="s">
        <v>1188</v>
      </c>
      <c r="H348" s="103"/>
      <c r="I348" s="103" t="s">
        <v>1189</v>
      </c>
      <c r="J348" s="103">
        <v>10</v>
      </c>
      <c r="K348" s="227" t="s">
        <v>79</v>
      </c>
      <c r="L348" s="98">
        <v>102474</v>
      </c>
      <c r="M348" s="99" t="s">
        <v>1194</v>
      </c>
      <c r="N348" s="99" t="s">
        <v>147</v>
      </c>
      <c r="O348" s="73" t="s">
        <v>106</v>
      </c>
      <c r="P348" s="99" t="s">
        <v>463</v>
      </c>
      <c r="Q348" s="112" t="s">
        <v>100</v>
      </c>
      <c r="R348" s="99" t="s">
        <v>108</v>
      </c>
      <c r="S348" s="99" t="s">
        <v>99</v>
      </c>
      <c r="T348" s="99" t="s">
        <v>366</v>
      </c>
      <c r="U348" s="99" t="s">
        <v>100</v>
      </c>
      <c r="V348" s="102">
        <v>1</v>
      </c>
      <c r="W348" s="105">
        <v>6200000</v>
      </c>
      <c r="X348" s="105">
        <v>0</v>
      </c>
      <c r="Y348" s="105">
        <v>0</v>
      </c>
      <c r="Z348" s="105">
        <v>0</v>
      </c>
      <c r="AA348" s="105">
        <v>0</v>
      </c>
      <c r="AB348" s="105">
        <v>6200000</v>
      </c>
      <c r="AC348" s="105">
        <v>0</v>
      </c>
      <c r="AD348" s="105">
        <v>0</v>
      </c>
      <c r="AE348" s="278">
        <v>0</v>
      </c>
      <c r="AF348" s="278">
        <v>0</v>
      </c>
      <c r="AG348" s="278">
        <v>0</v>
      </c>
      <c r="AH348" s="278">
        <v>0</v>
      </c>
      <c r="AI348" s="100" t="s">
        <v>88</v>
      </c>
      <c r="AJ348" s="105">
        <v>0</v>
      </c>
      <c r="AK348" s="105">
        <v>0</v>
      </c>
      <c r="AL348" s="105">
        <v>0</v>
      </c>
      <c r="AM348" s="105">
        <v>0</v>
      </c>
      <c r="AN348" s="105">
        <v>0</v>
      </c>
      <c r="AO348" s="105">
        <v>0</v>
      </c>
      <c r="AP348" s="105">
        <v>0</v>
      </c>
      <c r="AQ348" s="278">
        <v>0</v>
      </c>
      <c r="AR348" s="278">
        <v>0</v>
      </c>
      <c r="AS348" s="278">
        <v>0</v>
      </c>
      <c r="AT348" s="278">
        <v>0</v>
      </c>
      <c r="AU348" s="103"/>
      <c r="AV348" s="230">
        <f t="shared" si="525"/>
        <v>0</v>
      </c>
      <c r="AW348" s="230">
        <f t="shared" si="526"/>
        <v>1</v>
      </c>
      <c r="AX348" s="230" t="str">
        <f t="shared" si="527"/>
        <v>C3</v>
      </c>
      <c r="AY348" s="141">
        <f t="shared" si="528"/>
        <v>7</v>
      </c>
      <c r="AZ348" s="70">
        <f t="shared" si="529"/>
        <v>1</v>
      </c>
      <c r="BA348" s="70">
        <f t="shared" si="530"/>
        <v>1</v>
      </c>
      <c r="BB348" s="70">
        <f t="shared" si="531"/>
        <v>1</v>
      </c>
      <c r="BC348" s="70">
        <f t="shared" si="532"/>
        <v>0</v>
      </c>
      <c r="BD348" s="70">
        <f t="shared" si="533"/>
        <v>1</v>
      </c>
      <c r="BE348" s="70">
        <f t="shared" si="534"/>
        <v>0</v>
      </c>
      <c r="BF348" s="70">
        <f t="shared" si="535"/>
        <v>0</v>
      </c>
      <c r="BG348" s="71">
        <f t="shared" si="536"/>
        <v>0</v>
      </c>
      <c r="BH348" s="71">
        <f t="shared" si="537"/>
        <v>1</v>
      </c>
      <c r="BI348" s="71">
        <f t="shared" si="538"/>
        <v>0</v>
      </c>
      <c r="BJ348" s="71">
        <f t="shared" si="539"/>
        <v>1</v>
      </c>
      <c r="BK348" s="71">
        <f t="shared" si="540"/>
        <v>0</v>
      </c>
      <c r="BL348" s="70">
        <f t="shared" si="541"/>
        <v>1</v>
      </c>
      <c r="BM348" s="70">
        <f t="shared" si="542"/>
        <v>1</v>
      </c>
      <c r="BN348" s="70">
        <f t="shared" si="543"/>
        <v>0</v>
      </c>
      <c r="BO348" s="70">
        <f t="shared" si="544"/>
        <v>1</v>
      </c>
      <c r="BP348" s="144">
        <f t="shared" si="545"/>
        <v>0</v>
      </c>
      <c r="BQ348" s="144">
        <f t="shared" si="546"/>
        <v>0</v>
      </c>
      <c r="BR348" s="144">
        <f t="shared" si="547"/>
        <v>0</v>
      </c>
      <c r="BS348" s="144">
        <f t="shared" si="548"/>
        <v>6200000</v>
      </c>
      <c r="BT348" s="144">
        <f t="shared" si="549"/>
        <v>0</v>
      </c>
      <c r="BU348" s="144">
        <f t="shared" si="550"/>
        <v>0</v>
      </c>
      <c r="BV348" s="144">
        <f t="shared" si="551"/>
        <v>0</v>
      </c>
      <c r="BW348" s="144">
        <f t="shared" si="552"/>
        <v>0</v>
      </c>
      <c r="BX348" s="144">
        <f t="shared" si="553"/>
        <v>0</v>
      </c>
      <c r="BY348" s="144">
        <f t="shared" si="554"/>
        <v>0</v>
      </c>
      <c r="BZ348" s="9">
        <v>0</v>
      </c>
      <c r="CA348" s="9">
        <v>0</v>
      </c>
      <c r="CB348" s="9">
        <v>0</v>
      </c>
      <c r="CC348" s="9">
        <v>0</v>
      </c>
      <c r="CD348" s="9">
        <v>0</v>
      </c>
      <c r="CE348" s="9">
        <v>0</v>
      </c>
      <c r="CF348" s="9">
        <v>0</v>
      </c>
      <c r="CG348" s="9">
        <v>0</v>
      </c>
      <c r="CH348" s="9">
        <v>0</v>
      </c>
      <c r="CI348" s="9">
        <v>0</v>
      </c>
      <c r="CJ348" s="9">
        <v>0</v>
      </c>
      <c r="CK348" s="9">
        <v>0</v>
      </c>
      <c r="CL348" s="9">
        <v>0</v>
      </c>
      <c r="CM348" s="9">
        <v>0</v>
      </c>
      <c r="CN348" s="9">
        <v>0</v>
      </c>
      <c r="CO348" s="9">
        <v>0</v>
      </c>
      <c r="CP348" s="9">
        <v>0</v>
      </c>
      <c r="CQ348" s="9">
        <v>0</v>
      </c>
      <c r="CR348" s="9">
        <v>0</v>
      </c>
      <c r="CS348" s="9">
        <v>0</v>
      </c>
      <c r="CT348" s="9">
        <v>0</v>
      </c>
      <c r="CU348" s="9">
        <v>0</v>
      </c>
      <c r="CV348" s="9">
        <v>0</v>
      </c>
      <c r="CW348" s="9">
        <v>0</v>
      </c>
      <c r="CX348" s="9">
        <v>0</v>
      </c>
      <c r="CY348" s="9">
        <v>0</v>
      </c>
      <c r="CZ348" s="9">
        <v>0</v>
      </c>
      <c r="DA348" s="9">
        <v>0</v>
      </c>
      <c r="DB348" s="9">
        <v>0</v>
      </c>
      <c r="DC348" s="9">
        <v>0</v>
      </c>
      <c r="DD348" s="9">
        <v>0</v>
      </c>
      <c r="DE348" s="9">
        <v>0</v>
      </c>
      <c r="DF348" s="9">
        <v>0</v>
      </c>
      <c r="DG348" s="144">
        <f t="shared" si="555"/>
        <v>102474</v>
      </c>
      <c r="DH348" s="144">
        <f t="shared" ref="DH348:EW348" si="583">DG348</f>
        <v>102474</v>
      </c>
      <c r="DI348" s="144">
        <f t="shared" si="583"/>
        <v>102474</v>
      </c>
      <c r="DJ348" s="144">
        <f t="shared" si="583"/>
        <v>102474</v>
      </c>
      <c r="DK348" s="144">
        <f t="shared" si="583"/>
        <v>102474</v>
      </c>
      <c r="DL348" s="144">
        <f t="shared" si="583"/>
        <v>102474</v>
      </c>
      <c r="DM348" s="144">
        <f t="shared" si="583"/>
        <v>102474</v>
      </c>
      <c r="DN348" s="144">
        <f t="shared" si="583"/>
        <v>102474</v>
      </c>
      <c r="DO348" s="144">
        <f t="shared" si="583"/>
        <v>102474</v>
      </c>
      <c r="DP348" s="144">
        <f t="shared" si="583"/>
        <v>102474</v>
      </c>
      <c r="DQ348" s="144">
        <f t="shared" si="583"/>
        <v>102474</v>
      </c>
      <c r="DR348" s="144">
        <f t="shared" si="583"/>
        <v>102474</v>
      </c>
      <c r="DS348" s="144">
        <f t="shared" si="583"/>
        <v>102474</v>
      </c>
      <c r="DT348" s="144">
        <f t="shared" si="583"/>
        <v>102474</v>
      </c>
      <c r="DU348" s="144">
        <f t="shared" si="583"/>
        <v>102474</v>
      </c>
      <c r="DV348" s="144">
        <f t="shared" si="583"/>
        <v>102474</v>
      </c>
      <c r="DW348" s="144">
        <f t="shared" si="583"/>
        <v>102474</v>
      </c>
      <c r="DX348" s="144">
        <f t="shared" si="583"/>
        <v>102474</v>
      </c>
      <c r="DY348" s="144">
        <f t="shared" si="583"/>
        <v>102474</v>
      </c>
      <c r="DZ348" s="144">
        <f t="shared" si="583"/>
        <v>102474</v>
      </c>
      <c r="EA348" s="144">
        <f t="shared" si="583"/>
        <v>102474</v>
      </c>
      <c r="EB348" s="144">
        <f t="shared" si="583"/>
        <v>102474</v>
      </c>
      <c r="EC348" s="144">
        <f t="shared" si="583"/>
        <v>102474</v>
      </c>
      <c r="ED348" s="144">
        <f t="shared" si="583"/>
        <v>102474</v>
      </c>
      <c r="EE348" s="144">
        <f t="shared" si="583"/>
        <v>102474</v>
      </c>
      <c r="EF348" s="144">
        <f t="shared" si="583"/>
        <v>102474</v>
      </c>
      <c r="EG348" s="144">
        <f t="shared" si="583"/>
        <v>102474</v>
      </c>
      <c r="EH348" s="144">
        <f t="shared" si="583"/>
        <v>102474</v>
      </c>
      <c r="EI348" s="144">
        <f t="shared" si="583"/>
        <v>102474</v>
      </c>
      <c r="EJ348" s="144">
        <f t="shared" si="583"/>
        <v>102474</v>
      </c>
      <c r="EK348" s="144">
        <f t="shared" si="583"/>
        <v>102474</v>
      </c>
      <c r="EL348" s="144">
        <f t="shared" si="583"/>
        <v>102474</v>
      </c>
      <c r="EM348" s="144">
        <f t="shared" si="583"/>
        <v>102474</v>
      </c>
      <c r="EN348" s="144">
        <f t="shared" si="583"/>
        <v>102474</v>
      </c>
      <c r="EO348" s="144">
        <f t="shared" si="583"/>
        <v>102474</v>
      </c>
      <c r="EP348" s="144">
        <f t="shared" si="583"/>
        <v>102474</v>
      </c>
      <c r="EQ348" s="144">
        <f t="shared" si="583"/>
        <v>102474</v>
      </c>
      <c r="ER348" s="144">
        <f t="shared" si="583"/>
        <v>102474</v>
      </c>
      <c r="ES348" s="144">
        <f t="shared" si="583"/>
        <v>102474</v>
      </c>
      <c r="ET348" s="144">
        <f t="shared" si="583"/>
        <v>102474</v>
      </c>
      <c r="EU348" s="144">
        <f t="shared" si="583"/>
        <v>102474</v>
      </c>
      <c r="EV348" s="144">
        <f t="shared" si="583"/>
        <v>102474</v>
      </c>
      <c r="EW348" s="144">
        <f t="shared" si="583"/>
        <v>102474</v>
      </c>
      <c r="EX348" s="147">
        <f>PV(0.05,'PV factor'!C122,,-BR348)</f>
        <v>0</v>
      </c>
      <c r="EY348" s="147">
        <f>PV(0.05,'PV factor'!D122,,-BS348)</f>
        <v>5355793.1108951513</v>
      </c>
      <c r="EZ348" s="147">
        <f>PV(0.05,'PV factor'!E122,,-BT348)</f>
        <v>0</v>
      </c>
      <c r="FA348" s="147">
        <f>PV(0.05,'PV factor'!F122,,-BU348)</f>
        <v>0</v>
      </c>
      <c r="FB348" s="147">
        <f>PV(0.05,'PV factor'!G122,,-BV348)</f>
        <v>0</v>
      </c>
      <c r="FC348" s="147">
        <f>PV(0.05,'PV factor'!H122,,-BW348)</f>
        <v>0</v>
      </c>
      <c r="FD348" s="147">
        <f>PV(0.05,'PV factor'!I122,,-BX348)</f>
        <v>0</v>
      </c>
      <c r="FE348" s="147">
        <f>PV(0.05,'PV factor'!J122,,-BY348)</f>
        <v>0</v>
      </c>
      <c r="FF348" s="147">
        <f>PV(0.05,'PV factor'!K122,,-BZ348)</f>
        <v>0</v>
      </c>
      <c r="FG348" s="147">
        <f>PV(0.05,'PV factor'!L122,,-CA348)</f>
        <v>0</v>
      </c>
      <c r="FH348" s="147">
        <f>PV(0.05,'PV factor'!M122,,-CB348)</f>
        <v>0</v>
      </c>
      <c r="FI348" s="147">
        <f>PV(0.05,'PV factor'!N122,,-CC348)</f>
        <v>0</v>
      </c>
      <c r="FJ348" s="147">
        <f>PV(0.05,'PV factor'!O122,,-CD348)</f>
        <v>0</v>
      </c>
      <c r="FK348" s="147">
        <f>PV(0.05,'PV factor'!P122,,-CE348)</f>
        <v>0</v>
      </c>
      <c r="FL348" s="147">
        <f>PV(0.05,'PV factor'!Q122,,-CF348)</f>
        <v>0</v>
      </c>
      <c r="FM348" s="147">
        <f>PV(0.05,'PV factor'!R122,,-CG348)</f>
        <v>0</v>
      </c>
      <c r="FN348" s="147">
        <f>PV(0.05,'PV factor'!S122,,-CH348)</f>
        <v>0</v>
      </c>
      <c r="FO348" s="147">
        <f>PV(0.05,'PV factor'!T122,,-CI348)</f>
        <v>0</v>
      </c>
      <c r="FP348" s="147">
        <f>PV(0.05,'PV factor'!U122,,-CJ348)</f>
        <v>0</v>
      </c>
      <c r="FQ348" s="147">
        <f>PV(0.05,'PV factor'!V122,,-CK348)</f>
        <v>0</v>
      </c>
      <c r="FR348" s="147">
        <f>PV(0.05,'PV factor'!W122,,-CL348)</f>
        <v>0</v>
      </c>
      <c r="FS348" s="147">
        <f>PV(0.05,'PV factor'!X122,,-CM348)</f>
        <v>0</v>
      </c>
      <c r="FT348" s="147">
        <f>PV(0.05,'PV factor'!Y122,,-CN348)</f>
        <v>0</v>
      </c>
      <c r="FU348" s="147">
        <f>PV(0.05,'PV factor'!Z122,,-CO348)</f>
        <v>0</v>
      </c>
      <c r="FV348" s="147">
        <f>PV(0.05,'PV factor'!AA122,,-CP348)</f>
        <v>0</v>
      </c>
      <c r="FW348" s="147">
        <f>PV(0.05,'PV factor'!AB122,,-CQ348)</f>
        <v>0</v>
      </c>
      <c r="FX348" s="147">
        <f>PV(0.05,'PV factor'!AC122,,-CR348)</f>
        <v>0</v>
      </c>
      <c r="FY348" s="147">
        <f>PV(0.05,'PV factor'!AD122,,-CS348)</f>
        <v>0</v>
      </c>
      <c r="FZ348" s="147">
        <f>PV(0.05,'PV factor'!AE122,,-CT348)</f>
        <v>0</v>
      </c>
      <c r="GA348" s="147">
        <f>PV(0.05,'PV factor'!AF122,,-CU348)</f>
        <v>0</v>
      </c>
      <c r="GB348" s="147">
        <f>PV(0.05,'PV factor'!AG122,,-CV348)</f>
        <v>0</v>
      </c>
      <c r="GC348" s="147">
        <f>PV(0.05,'PV factor'!AH122,,-CW348)</f>
        <v>0</v>
      </c>
      <c r="GD348" s="147">
        <f>PV(0.05,'PV factor'!AI122,,-CX348)</f>
        <v>0</v>
      </c>
      <c r="GE348" s="147">
        <f>PV(0.05,'PV factor'!AJ122,,-CY348)</f>
        <v>0</v>
      </c>
      <c r="GF348" s="147">
        <f>PV(0.05,'PV factor'!AK122,,-CZ348)</f>
        <v>0</v>
      </c>
      <c r="GG348" s="147">
        <f>PV(0.05,'PV factor'!AL122,,-DA348)</f>
        <v>0</v>
      </c>
      <c r="GH348" s="147">
        <f>PV(0.05,'PV factor'!AM122,,-DB348)</f>
        <v>0</v>
      </c>
      <c r="GI348" s="147">
        <f>PV(0.05,'PV factor'!AN122,,-DC348)</f>
        <v>0</v>
      </c>
      <c r="GJ348" s="147">
        <f>PV(0.05,'PV factor'!AO122,,-DD348)</f>
        <v>0</v>
      </c>
      <c r="GK348" s="147">
        <f>PV(0.05,'PV factor'!AP122,,-DE348)</f>
        <v>0</v>
      </c>
      <c r="GL348" s="147">
        <f>PV(0.05,'PV factor'!C122,,-DI348)</f>
        <v>92946.938775510207</v>
      </c>
      <c r="GM348" s="147">
        <f>PV(0.05,'PV factor'!D122,,-DJ348)</f>
        <v>88520.894071914474</v>
      </c>
      <c r="GN348" s="147">
        <f>PV(0.05,'PV factor'!E122,,-DK348)</f>
        <v>84305.613401823313</v>
      </c>
      <c r="GO348" s="147">
        <f>PV(0.05,'PV factor'!F122,,-DL348)</f>
        <v>80291.060382688869</v>
      </c>
      <c r="GP348" s="147">
        <f>PV(0.05,'PV factor'!G122,,-DM348)</f>
        <v>76467.676554941791</v>
      </c>
      <c r="GQ348" s="147">
        <f>PV(0.05,'PV factor'!H122,,-DN348)</f>
        <v>72826.358623754058</v>
      </c>
      <c r="GR348" s="147">
        <f>PV(0.05,'PV factor'!I122,,-DO348)</f>
        <v>69358.436784527687</v>
      </c>
      <c r="GS348" s="147">
        <f>PV(0.05,'PV factor'!J122,,-DP348)</f>
        <v>66055.654080502558</v>
      </c>
      <c r="GT348" s="147">
        <f>PV(0.05,'PV factor'!K122,,-DQ348)</f>
        <v>62910.146743335768</v>
      </c>
      <c r="GU348" s="147">
        <f>PV(0.05,'PV factor'!L122,,-DR348)</f>
        <v>59914.425469843583</v>
      </c>
      <c r="GV348" s="147">
        <f>PV(0.05,'PV factor'!M122,,-DS348)</f>
        <v>57061.357590327236</v>
      </c>
      <c r="GW348" s="147">
        <f>PV(0.05,'PV factor'!N122,,-DT348)</f>
        <v>54344.150086025926</v>
      </c>
      <c r="GX348" s="147">
        <f>PV(0.05,'PV factor'!O122,,-DU348)</f>
        <v>51756.333415262801</v>
      </c>
      <c r="GY348" s="147">
        <f>PV(0.05,'PV factor'!P122,,-DV348)</f>
        <v>49291.746109774082</v>
      </c>
      <c r="GZ348" s="147">
        <f>PV(0.05,'PV factor'!Q122,,-DW348)</f>
        <v>46944.520104546747</v>
      </c>
      <c r="HA348" s="147">
        <f>PV(0.05,'PV factor'!R122,,-DX348)</f>
        <v>44709.066766234988</v>
      </c>
      <c r="HB348" s="147">
        <f>PV(0.05,'PV factor'!S122,,-DY348)</f>
        <v>42580.063586890465</v>
      </c>
      <c r="HC348" s="147">
        <f>PV(0.05,'PV factor'!T122,,-DZ348)</f>
        <v>40552.441511324258</v>
      </c>
      <c r="HD348" s="147">
        <f>PV(0.05,'PV factor'!U122,,-EA348)</f>
        <v>38621.372867927865</v>
      </c>
      <c r="HE348" s="147">
        <f>PV(0.05,'PV factor'!V122,,-EB348)</f>
        <v>36782.259874217016</v>
      </c>
      <c r="HF348" s="147">
        <f>PV(0.05,'PV factor'!W122,,-EC348)</f>
        <v>35030.72368973049</v>
      </c>
      <c r="HG348" s="147">
        <f>PV(0.05,'PV factor'!X122,,-ED348)</f>
        <v>33362.59399021951</v>
      </c>
      <c r="HH348" s="147">
        <f>PV(0.05,'PV factor'!Y122,,-EE348)</f>
        <v>31773.899038304298</v>
      </c>
      <c r="HI348" s="147">
        <f>PV(0.05,'PV factor'!Z122,,-EF348)</f>
        <v>30260.856226956472</v>
      </c>
      <c r="HJ348" s="147">
        <f>PV(0.05,'PV factor'!AA122,,-EG348)</f>
        <v>28819.863073291879</v>
      </c>
      <c r="HK348" s="147">
        <f>PV(0.05,'PV factor'!AB122,,-EH348)</f>
        <v>27447.488641230357</v>
      </c>
      <c r="HL348" s="147">
        <f>PV(0.05,'PV factor'!AC122,,-EI348)</f>
        <v>26140.465372600345</v>
      </c>
      <c r="HM348" s="147">
        <f>PV(0.05,'PV factor'!AD122,,-EJ348)</f>
        <v>24895.681307238418</v>
      </c>
      <c r="HN348" s="147">
        <f>PV(0.05,'PV factor'!AE122,,-EK348)</f>
        <v>23710.172673560406</v>
      </c>
      <c r="HO348" s="147">
        <f>PV(0.05,'PV factor'!AF122,,-EL348)</f>
        <v>22581.116831962285</v>
      </c>
      <c r="HP348" s="147">
        <f>PV(0.05,'PV factor'!AG122,,-EM348)</f>
        <v>21505.825554249797</v>
      </c>
      <c r="HQ348" s="147">
        <f>PV(0.05,'PV factor'!AH122,,-EN348)</f>
        <v>20481.738623095043</v>
      </c>
      <c r="HR348" s="147">
        <f>PV(0.05,'PV factor'!AI122,,-EO348)</f>
        <v>19506.417736280993</v>
      </c>
      <c r="HS348" s="147">
        <f>PV(0.05,'PV factor'!AJ122,,-EP348)</f>
        <v>18577.54070121999</v>
      </c>
      <c r="HT348" s="147">
        <f>PV(0.05,'PV factor'!AK122,,-EQ348)</f>
        <v>17692.895905923804</v>
      </c>
      <c r="HU348" s="147">
        <f>PV(0.05,'PV factor'!AL122,,-ER348)</f>
        <v>16850.377053260763</v>
      </c>
      <c r="HV348" s="147">
        <f>PV(0.05,'PV factor'!AM122,,-ES348)</f>
        <v>16047.978145962636</v>
      </c>
      <c r="HW348" s="147">
        <f>PV(0.05,'PV factor'!AN122,,-ET348)</f>
        <v>15283.788710440602</v>
      </c>
      <c r="HX348" s="147">
        <f>PV(0.05,'PV factor'!AO122,,-EU348)</f>
        <v>14555.98924803867</v>
      </c>
      <c r="HY348" s="147">
        <f>PV(0.05,'PV factor'!AP122,,-EV348)</f>
        <v>13862.846902893971</v>
      </c>
      <c r="HZ348" s="147">
        <f t="shared" si="557"/>
        <v>5355793.1108951513</v>
      </c>
      <c r="IA348" s="147">
        <f t="shared" si="558"/>
        <v>753597.2048888423</v>
      </c>
      <c r="IB348" s="401">
        <f t="shared" si="559"/>
        <v>0.14070692972733001</v>
      </c>
    </row>
    <row r="349" spans="1:236" s="181" customFormat="1" ht="90" customHeight="1" x14ac:dyDescent="0.25">
      <c r="A349" s="161" t="s">
        <v>2267</v>
      </c>
      <c r="B349" s="150" t="s">
        <v>2788</v>
      </c>
      <c r="C349" s="150" t="s">
        <v>2230</v>
      </c>
      <c r="D349" s="148">
        <v>20</v>
      </c>
      <c r="E349" s="150" t="s">
        <v>2860</v>
      </c>
      <c r="F349" s="151" t="s">
        <v>2861</v>
      </c>
      <c r="G349" s="151" t="s">
        <v>2862</v>
      </c>
      <c r="H349" s="79" t="s">
        <v>77</v>
      </c>
      <c r="I349" s="151" t="s">
        <v>2863</v>
      </c>
      <c r="J349" s="151">
        <v>5</v>
      </c>
      <c r="K349" s="95" t="s">
        <v>206</v>
      </c>
      <c r="L349" s="79">
        <v>300</v>
      </c>
      <c r="M349" s="79" t="s">
        <v>2809</v>
      </c>
      <c r="N349" s="79" t="s">
        <v>81</v>
      </c>
      <c r="O349" s="79" t="s">
        <v>133</v>
      </c>
      <c r="P349" s="79" t="s">
        <v>469</v>
      </c>
      <c r="Q349" s="112" t="s">
        <v>100</v>
      </c>
      <c r="R349" s="79" t="s">
        <v>108</v>
      </c>
      <c r="S349" s="79" t="s">
        <v>99</v>
      </c>
      <c r="T349" s="79" t="s">
        <v>1126</v>
      </c>
      <c r="U349" s="79" t="s">
        <v>100</v>
      </c>
      <c r="V349" s="81">
        <v>1</v>
      </c>
      <c r="W349" s="149">
        <v>0</v>
      </c>
      <c r="X349" s="149">
        <v>0</v>
      </c>
      <c r="Y349" s="149">
        <v>0</v>
      </c>
      <c r="Z349" s="149">
        <v>0</v>
      </c>
      <c r="AA349" s="149">
        <v>0</v>
      </c>
      <c r="AB349" s="149">
        <v>0</v>
      </c>
      <c r="AC349" s="149">
        <v>0</v>
      </c>
      <c r="AD349" s="149">
        <v>0</v>
      </c>
      <c r="AE349" s="149">
        <v>0</v>
      </c>
      <c r="AF349" s="149">
        <v>0</v>
      </c>
      <c r="AG349" s="149">
        <v>0</v>
      </c>
      <c r="AH349" s="149">
        <v>0</v>
      </c>
      <c r="AI349" s="88" t="s">
        <v>2864</v>
      </c>
      <c r="AJ349" s="149">
        <v>10500</v>
      </c>
      <c r="AK349" s="149">
        <v>0</v>
      </c>
      <c r="AL349" s="149">
        <v>0</v>
      </c>
      <c r="AM349" s="149">
        <v>5700</v>
      </c>
      <c r="AN349" s="149">
        <v>4800</v>
      </c>
      <c r="AO349" s="149">
        <v>0</v>
      </c>
      <c r="AP349" s="149">
        <v>0</v>
      </c>
      <c r="AQ349" s="149">
        <v>0</v>
      </c>
      <c r="AR349" s="149">
        <v>0</v>
      </c>
      <c r="AS349" s="149">
        <v>0</v>
      </c>
      <c r="AT349" s="149">
        <v>0</v>
      </c>
      <c r="AU349" s="151"/>
      <c r="AV349" s="230">
        <f t="shared" si="525"/>
        <v>1</v>
      </c>
      <c r="AW349" s="230">
        <f t="shared" si="526"/>
        <v>0</v>
      </c>
      <c r="AX349" s="230" t="str">
        <f t="shared" si="527"/>
        <v>F3</v>
      </c>
      <c r="AY349" s="141">
        <f t="shared" si="528"/>
        <v>8</v>
      </c>
      <c r="AZ349" s="70">
        <f t="shared" si="529"/>
        <v>1</v>
      </c>
      <c r="BA349" s="70">
        <f t="shared" si="530"/>
        <v>1</v>
      </c>
      <c r="BB349" s="70">
        <f t="shared" si="531"/>
        <v>0</v>
      </c>
      <c r="BC349" s="70">
        <f t="shared" si="532"/>
        <v>1</v>
      </c>
      <c r="BD349" s="70">
        <f t="shared" si="533"/>
        <v>1</v>
      </c>
      <c r="BE349" s="70">
        <f t="shared" si="534"/>
        <v>1</v>
      </c>
      <c r="BF349" s="70">
        <f t="shared" si="535"/>
        <v>1</v>
      </c>
      <c r="BG349" s="71">
        <f t="shared" si="536"/>
        <v>0</v>
      </c>
      <c r="BH349" s="71">
        <f t="shared" si="537"/>
        <v>1</v>
      </c>
      <c r="BI349" s="71">
        <f t="shared" si="538"/>
        <v>0</v>
      </c>
      <c r="BJ349" s="71">
        <f t="shared" si="539"/>
        <v>0</v>
      </c>
      <c r="BK349" s="71">
        <f t="shared" si="540"/>
        <v>1</v>
      </c>
      <c r="BL349" s="70">
        <f t="shared" si="541"/>
        <v>1</v>
      </c>
      <c r="BM349" s="70">
        <f t="shared" si="542"/>
        <v>1</v>
      </c>
      <c r="BN349" s="70">
        <f t="shared" si="543"/>
        <v>0</v>
      </c>
      <c r="BO349" s="70">
        <f t="shared" si="544"/>
        <v>1</v>
      </c>
      <c r="BP349" s="144">
        <f t="shared" si="545"/>
        <v>0</v>
      </c>
      <c r="BQ349" s="144">
        <f t="shared" si="546"/>
        <v>0</v>
      </c>
      <c r="BR349" s="144">
        <f t="shared" si="547"/>
        <v>5700</v>
      </c>
      <c r="BS349" s="144">
        <f t="shared" si="548"/>
        <v>4800</v>
      </c>
      <c r="BT349" s="144">
        <f t="shared" si="549"/>
        <v>0</v>
      </c>
      <c r="BU349" s="144">
        <f t="shared" si="550"/>
        <v>0</v>
      </c>
      <c r="BV349" s="144">
        <f t="shared" si="551"/>
        <v>0</v>
      </c>
      <c r="BW349" s="144">
        <f t="shared" si="552"/>
        <v>0</v>
      </c>
      <c r="BX349" s="144">
        <f t="shared" si="553"/>
        <v>0</v>
      </c>
      <c r="BY349" s="144">
        <f t="shared" si="554"/>
        <v>0</v>
      </c>
      <c r="BZ349" s="9">
        <v>0</v>
      </c>
      <c r="CA349" s="9">
        <v>0</v>
      </c>
      <c r="CB349" s="9">
        <v>0</v>
      </c>
      <c r="CC349" s="9">
        <v>0</v>
      </c>
      <c r="CD349" s="9">
        <v>0</v>
      </c>
      <c r="CE349" s="9">
        <v>0</v>
      </c>
      <c r="CF349" s="9">
        <v>0</v>
      </c>
      <c r="CG349" s="9">
        <v>0</v>
      </c>
      <c r="CH349" s="9">
        <v>0</v>
      </c>
      <c r="CI349" s="9">
        <v>0</v>
      </c>
      <c r="CJ349" s="9">
        <v>0</v>
      </c>
      <c r="CK349" s="9">
        <v>0</v>
      </c>
      <c r="CL349" s="9">
        <v>0</v>
      </c>
      <c r="CM349" s="9">
        <v>0</v>
      </c>
      <c r="CN349" s="9">
        <v>0</v>
      </c>
      <c r="CO349" s="9">
        <v>0</v>
      </c>
      <c r="CP349" s="9">
        <v>0</v>
      </c>
      <c r="CQ349" s="9">
        <v>0</v>
      </c>
      <c r="CR349" s="9">
        <v>0</v>
      </c>
      <c r="CS349" s="9">
        <v>0</v>
      </c>
      <c r="CT349" s="9">
        <v>0</v>
      </c>
      <c r="CU349" s="9">
        <v>0</v>
      </c>
      <c r="CV349" s="9">
        <v>0</v>
      </c>
      <c r="CW349" s="9">
        <v>0</v>
      </c>
      <c r="CX349" s="9">
        <v>0</v>
      </c>
      <c r="CY349" s="9">
        <v>0</v>
      </c>
      <c r="CZ349" s="9">
        <v>0</v>
      </c>
      <c r="DA349" s="9">
        <v>0</v>
      </c>
      <c r="DB349" s="9">
        <v>0</v>
      </c>
      <c r="DC349" s="9">
        <v>0</v>
      </c>
      <c r="DD349" s="9">
        <v>0</v>
      </c>
      <c r="DE349" s="9">
        <v>0</v>
      </c>
      <c r="DF349" s="9">
        <v>0</v>
      </c>
      <c r="DG349" s="144">
        <f t="shared" si="555"/>
        <v>300</v>
      </c>
      <c r="DH349" s="144">
        <f t="shared" ref="DH349:EW349" si="584">DG349</f>
        <v>300</v>
      </c>
      <c r="DI349" s="144">
        <f t="shared" si="584"/>
        <v>300</v>
      </c>
      <c r="DJ349" s="144">
        <f t="shared" si="584"/>
        <v>300</v>
      </c>
      <c r="DK349" s="144">
        <f t="shared" si="584"/>
        <v>300</v>
      </c>
      <c r="DL349" s="144">
        <f t="shared" si="584"/>
        <v>300</v>
      </c>
      <c r="DM349" s="144">
        <f t="shared" si="584"/>
        <v>300</v>
      </c>
      <c r="DN349" s="144">
        <f t="shared" si="584"/>
        <v>300</v>
      </c>
      <c r="DO349" s="144">
        <f t="shared" si="584"/>
        <v>300</v>
      </c>
      <c r="DP349" s="144">
        <f t="shared" si="584"/>
        <v>300</v>
      </c>
      <c r="DQ349" s="144">
        <f t="shared" si="584"/>
        <v>300</v>
      </c>
      <c r="DR349" s="144">
        <f t="shared" si="584"/>
        <v>300</v>
      </c>
      <c r="DS349" s="144">
        <f t="shared" si="584"/>
        <v>300</v>
      </c>
      <c r="DT349" s="144">
        <f t="shared" si="584"/>
        <v>300</v>
      </c>
      <c r="DU349" s="144">
        <f t="shared" si="584"/>
        <v>300</v>
      </c>
      <c r="DV349" s="144">
        <f t="shared" si="584"/>
        <v>300</v>
      </c>
      <c r="DW349" s="144">
        <f t="shared" si="584"/>
        <v>300</v>
      </c>
      <c r="DX349" s="144">
        <f t="shared" si="584"/>
        <v>300</v>
      </c>
      <c r="DY349" s="144">
        <f t="shared" si="584"/>
        <v>300</v>
      </c>
      <c r="DZ349" s="144">
        <f t="shared" si="584"/>
        <v>300</v>
      </c>
      <c r="EA349" s="144">
        <f t="shared" si="584"/>
        <v>300</v>
      </c>
      <c r="EB349" s="144">
        <f t="shared" si="584"/>
        <v>300</v>
      </c>
      <c r="EC349" s="144">
        <f t="shared" si="584"/>
        <v>300</v>
      </c>
      <c r="ED349" s="144">
        <f t="shared" si="584"/>
        <v>300</v>
      </c>
      <c r="EE349" s="144">
        <f t="shared" si="584"/>
        <v>300</v>
      </c>
      <c r="EF349" s="144">
        <f t="shared" si="584"/>
        <v>300</v>
      </c>
      <c r="EG349" s="144">
        <f t="shared" si="584"/>
        <v>300</v>
      </c>
      <c r="EH349" s="144">
        <f t="shared" si="584"/>
        <v>300</v>
      </c>
      <c r="EI349" s="144">
        <f t="shared" si="584"/>
        <v>300</v>
      </c>
      <c r="EJ349" s="144">
        <f t="shared" si="584"/>
        <v>300</v>
      </c>
      <c r="EK349" s="144">
        <f t="shared" si="584"/>
        <v>300</v>
      </c>
      <c r="EL349" s="144">
        <f t="shared" si="584"/>
        <v>300</v>
      </c>
      <c r="EM349" s="144">
        <f t="shared" si="584"/>
        <v>300</v>
      </c>
      <c r="EN349" s="144">
        <f t="shared" si="584"/>
        <v>300</v>
      </c>
      <c r="EO349" s="144">
        <f t="shared" si="584"/>
        <v>300</v>
      </c>
      <c r="EP349" s="144">
        <f t="shared" si="584"/>
        <v>300</v>
      </c>
      <c r="EQ349" s="144">
        <f t="shared" si="584"/>
        <v>300</v>
      </c>
      <c r="ER349" s="144">
        <f t="shared" si="584"/>
        <v>300</v>
      </c>
      <c r="ES349" s="144">
        <f t="shared" si="584"/>
        <v>300</v>
      </c>
      <c r="ET349" s="144">
        <f t="shared" si="584"/>
        <v>300</v>
      </c>
      <c r="EU349" s="144">
        <f t="shared" si="584"/>
        <v>300</v>
      </c>
      <c r="EV349" s="144">
        <f t="shared" si="584"/>
        <v>300</v>
      </c>
      <c r="EW349" s="144">
        <f t="shared" si="584"/>
        <v>300</v>
      </c>
      <c r="EX349" s="147">
        <f>PV(0.05,'PV factor'!C406,,-BR349)</f>
        <v>5170.0680272108839</v>
      </c>
      <c r="EY349" s="147">
        <f>PV(0.05,'PV factor'!D406,,-BS349)</f>
        <v>4146.4204729510848</v>
      </c>
      <c r="EZ349" s="147">
        <f>PV(0.05,'PV factor'!E406,,-BT349)</f>
        <v>0</v>
      </c>
      <c r="FA349" s="147">
        <f>PV(0.05,'PV factor'!F406,,-BU349)</f>
        <v>0</v>
      </c>
      <c r="FB349" s="147">
        <f>PV(0.05,'PV factor'!G406,,-BV349)</f>
        <v>0</v>
      </c>
      <c r="FC349" s="147">
        <f>PV(0.05,'PV factor'!H406,,-BW349)</f>
        <v>0</v>
      </c>
      <c r="FD349" s="147">
        <f>PV(0.05,'PV factor'!I406,,-BX349)</f>
        <v>0</v>
      </c>
      <c r="FE349" s="147">
        <f>PV(0.05,'PV factor'!J406,,-BY349)</f>
        <v>0</v>
      </c>
      <c r="FF349" s="147">
        <f>PV(0.05,'PV factor'!K406,,-BZ349)</f>
        <v>0</v>
      </c>
      <c r="FG349" s="147">
        <f>PV(0.05,'PV factor'!L406,,-CA349)</f>
        <v>0</v>
      </c>
      <c r="FH349" s="147">
        <f>PV(0.05,'PV factor'!M406,,-CB349)</f>
        <v>0</v>
      </c>
      <c r="FI349" s="147">
        <f>PV(0.05,'PV factor'!N406,,-CC349)</f>
        <v>0</v>
      </c>
      <c r="FJ349" s="147">
        <f>PV(0.05,'PV factor'!O406,,-CD349)</f>
        <v>0</v>
      </c>
      <c r="FK349" s="147">
        <f>PV(0.05,'PV factor'!P406,,-CE349)</f>
        <v>0</v>
      </c>
      <c r="FL349" s="147">
        <f>PV(0.05,'PV factor'!Q406,,-CF349)</f>
        <v>0</v>
      </c>
      <c r="FM349" s="147">
        <f>PV(0.05,'PV factor'!R406,,-CG349)</f>
        <v>0</v>
      </c>
      <c r="FN349" s="147">
        <f>PV(0.05,'PV factor'!S406,,-CH349)</f>
        <v>0</v>
      </c>
      <c r="FO349" s="147">
        <f>PV(0.05,'PV factor'!T406,,-CI349)</f>
        <v>0</v>
      </c>
      <c r="FP349" s="147">
        <f>PV(0.05,'PV factor'!U406,,-CJ349)</f>
        <v>0</v>
      </c>
      <c r="FQ349" s="147">
        <f>PV(0.05,'PV factor'!V406,,-CK349)</f>
        <v>0</v>
      </c>
      <c r="FR349" s="147">
        <f>PV(0.05,'PV factor'!W406,,-CL349)</f>
        <v>0</v>
      </c>
      <c r="FS349" s="147">
        <f>PV(0.05,'PV factor'!X406,,-CM349)</f>
        <v>0</v>
      </c>
      <c r="FT349" s="147">
        <f>PV(0.05,'PV factor'!Y406,,-CN349)</f>
        <v>0</v>
      </c>
      <c r="FU349" s="147">
        <f>PV(0.05,'PV factor'!Z406,,-CO349)</f>
        <v>0</v>
      </c>
      <c r="FV349" s="147">
        <f>PV(0.05,'PV factor'!AA406,,-CP349)</f>
        <v>0</v>
      </c>
      <c r="FW349" s="147">
        <f>PV(0.05,'PV factor'!AB406,,-CQ349)</f>
        <v>0</v>
      </c>
      <c r="FX349" s="147">
        <f>PV(0.05,'PV factor'!AC406,,-CR349)</f>
        <v>0</v>
      </c>
      <c r="FY349" s="147">
        <f>PV(0.05,'PV factor'!AD406,,-CS349)</f>
        <v>0</v>
      </c>
      <c r="FZ349" s="147">
        <f>PV(0.05,'PV factor'!AE406,,-CT349)</f>
        <v>0</v>
      </c>
      <c r="GA349" s="147">
        <f>PV(0.05,'PV factor'!AF406,,-CU349)</f>
        <v>0</v>
      </c>
      <c r="GB349" s="147">
        <f>PV(0.05,'PV factor'!AG406,,-CV349)</f>
        <v>0</v>
      </c>
      <c r="GC349" s="147">
        <f>PV(0.05,'PV factor'!AH406,,-CW349)</f>
        <v>0</v>
      </c>
      <c r="GD349" s="147">
        <f>PV(0.05,'PV factor'!AI406,,-CX349)</f>
        <v>0</v>
      </c>
      <c r="GE349" s="147">
        <f>PV(0.05,'PV factor'!AJ406,,-CY349)</f>
        <v>0</v>
      </c>
      <c r="GF349" s="147">
        <f>PV(0.05,'PV factor'!AK406,,-CZ349)</f>
        <v>0</v>
      </c>
      <c r="GG349" s="147">
        <f>PV(0.05,'PV factor'!AL406,,-DA349)</f>
        <v>0</v>
      </c>
      <c r="GH349" s="147">
        <f>PV(0.05,'PV factor'!AM406,,-DB349)</f>
        <v>0</v>
      </c>
      <c r="GI349" s="147">
        <f>PV(0.05,'PV factor'!AN406,,-DC349)</f>
        <v>0</v>
      </c>
      <c r="GJ349" s="147">
        <f>PV(0.05,'PV factor'!AO406,,-DD349)</f>
        <v>0</v>
      </c>
      <c r="GK349" s="147">
        <f>PV(0.05,'PV factor'!AP406,,-DE349)</f>
        <v>0</v>
      </c>
      <c r="GL349" s="147">
        <f>PV(0.05,'PV factor'!C406,,-DI349)</f>
        <v>272.10884353741494</v>
      </c>
      <c r="GM349" s="147">
        <f>PV(0.05,'PV factor'!D406,,-DJ349)</f>
        <v>259.1512795594428</v>
      </c>
      <c r="GN349" s="147">
        <f>PV(0.05,'PV factor'!E406,,-DK349)</f>
        <v>246.81074243756458</v>
      </c>
      <c r="GO349" s="147">
        <f>PV(0.05,'PV factor'!F406,,-DL349)</f>
        <v>235.05784994053769</v>
      </c>
      <c r="GP349" s="147">
        <f>PV(0.05,'PV factor'!G406,,-DM349)</f>
        <v>223.8646189909883</v>
      </c>
      <c r="GQ349" s="147">
        <f>PV(0.05,'PV factor'!H406,,-DN349)</f>
        <v>213.20439903903645</v>
      </c>
      <c r="GR349" s="147">
        <f>PV(0.05,'PV factor'!I406,,-DO349)</f>
        <v>203.05180860860617</v>
      </c>
      <c r="GS349" s="147">
        <f>PV(0.05,'PV factor'!J406,,-DP349)</f>
        <v>193.3826748653392</v>
      </c>
      <c r="GT349" s="147">
        <f>PV(0.05,'PV factor'!K406,,-DQ349)</f>
        <v>184.17397606222778</v>
      </c>
      <c r="GU349" s="147">
        <f>PV(0.05,'PV factor'!L406,,-DR349)</f>
        <v>175.40378672593121</v>
      </c>
      <c r="GV349" s="147">
        <f>PV(0.05,'PV factor'!M406,,-DS349)</f>
        <v>167.05122545326785</v>
      </c>
      <c r="GW349" s="147">
        <f>PV(0.05,'PV factor'!N406,,-DT349)</f>
        <v>159.0964051935884</v>
      </c>
      <c r="GX349" s="147">
        <f>PV(0.05,'PV factor'!O406,,-DU349)</f>
        <v>151.52038589865566</v>
      </c>
      <c r="GY349" s="147">
        <f>PV(0.05,'PV factor'!P406,,-DV349)</f>
        <v>144.30512942729106</v>
      </c>
      <c r="GZ349" s="147">
        <f>PV(0.05,'PV factor'!Q406,,-DW349)</f>
        <v>137.43345659742008</v>
      </c>
      <c r="HA349" s="147">
        <f>PV(0.05,'PV factor'!R406,,-DX349)</f>
        <v>130.88900628325717</v>
      </c>
      <c r="HB349" s="147">
        <f>PV(0.05,'PV factor'!S406,,-DY349)</f>
        <v>124.65619646024494</v>
      </c>
      <c r="HC349" s="147">
        <f>PV(0.05,'PV factor'!T406,,-DZ349)</f>
        <v>118.72018710499519</v>
      </c>
      <c r="HD349" s="147">
        <f>PV(0.05,'PV factor'!U406,,-EA349)</f>
        <v>113.06684486190018</v>
      </c>
      <c r="HE349" s="147">
        <f>PV(0.05,'PV factor'!V406,,-EB349)</f>
        <v>107.68270939228589</v>
      </c>
      <c r="HF349" s="147">
        <f>PV(0.05,'PV factor'!W406,,-EC349)</f>
        <v>102.55496132598657</v>
      </c>
      <c r="HG349" s="147">
        <f>PV(0.05,'PV factor'!X406,,-ED349)</f>
        <v>97.671391739034803</v>
      </c>
      <c r="HH349" s="147">
        <f>PV(0.05,'PV factor'!Y406,,-EE349)</f>
        <v>93.020373084795068</v>
      </c>
      <c r="HI349" s="147">
        <f>PV(0.05,'PV factor'!Z406,,-EF349)</f>
        <v>88.590831509328623</v>
      </c>
      <c r="HJ349" s="147">
        <f>PV(0.05,'PV factor'!AA406,,-EG349)</f>
        <v>84.372220485074877</v>
      </c>
      <c r="HK349" s="147">
        <f>PV(0.05,'PV factor'!AB406,,-EH349)</f>
        <v>80.354495700071311</v>
      </c>
      <c r="HL349" s="147">
        <f>PV(0.05,'PV factor'!AC406,,-EI349)</f>
        <v>76.528091142925064</v>
      </c>
      <c r="HM349" s="147">
        <f>PV(0.05,'PV factor'!AD406,,-EJ349)</f>
        <v>72.883896326595291</v>
      </c>
      <c r="HN349" s="147">
        <f>PV(0.05,'PV factor'!AE406,,-EK349)</f>
        <v>69.413234596757448</v>
      </c>
      <c r="HO349" s="147">
        <f>PV(0.05,'PV factor'!AF406,,-EL349)</f>
        <v>66.107842473102295</v>
      </c>
      <c r="HP349" s="147">
        <f>PV(0.05,'PV factor'!AG406,,-EM349)</f>
        <v>62.959849974383147</v>
      </c>
      <c r="HQ349" s="147">
        <f>PV(0.05,'PV factor'!AH406,,-EN349)</f>
        <v>59.961761880364904</v>
      </c>
      <c r="HR349" s="147">
        <f>PV(0.05,'PV factor'!AI406,,-EO349)</f>
        <v>57.106439886061814</v>
      </c>
      <c r="HS349" s="147">
        <f>PV(0.05,'PV factor'!AJ406,,-EP349)</f>
        <v>54.387085605773144</v>
      </c>
      <c r="HT349" s="147">
        <f>PV(0.05,'PV factor'!AK406,,-EQ349)</f>
        <v>51.797224386450623</v>
      </c>
      <c r="HU349" s="147">
        <f>PV(0.05,'PV factor'!AL406,,-ER349)</f>
        <v>49.33068989185773</v>
      </c>
      <c r="HV349" s="147">
        <f>PV(0.05,'PV factor'!AM406,,-ES349)</f>
        <v>46.981609420816895</v>
      </c>
      <c r="HW349" s="147">
        <f>PV(0.05,'PV factor'!AN406,,-ET349)</f>
        <v>44.744389924587509</v>
      </c>
      <c r="HX349" s="147">
        <f>PV(0.05,'PV factor'!AO406,,-EU349)</f>
        <v>42.613704690083352</v>
      </c>
      <c r="HY349" s="147">
        <f>PV(0.05,'PV factor'!AP406,,-EV349)</f>
        <v>40.584480657222237</v>
      </c>
      <c r="HZ349" s="147">
        <f t="shared" si="557"/>
        <v>9316.4885001619696</v>
      </c>
      <c r="IA349" s="147">
        <f t="shared" si="558"/>
        <v>1236.9933344659485</v>
      </c>
      <c r="IB349" s="401">
        <f t="shared" si="559"/>
        <v>0.13277463224952651</v>
      </c>
    </row>
    <row r="350" spans="1:236" s="183" customFormat="1" ht="90" customHeight="1" x14ac:dyDescent="0.25">
      <c r="A350" s="137" t="s">
        <v>1699</v>
      </c>
      <c r="B350" s="138" t="s">
        <v>1700</v>
      </c>
      <c r="C350" s="138" t="s">
        <v>1754</v>
      </c>
      <c r="D350" s="121">
        <v>11</v>
      </c>
      <c r="E350" s="138" t="s">
        <v>1755</v>
      </c>
      <c r="F350" s="118" t="s">
        <v>1756</v>
      </c>
      <c r="G350" s="118" t="s">
        <v>1757</v>
      </c>
      <c r="H350" s="142" t="s">
        <v>77</v>
      </c>
      <c r="I350" s="118" t="s">
        <v>1758</v>
      </c>
      <c r="J350" s="118">
        <v>10</v>
      </c>
      <c r="K350" s="227" t="s">
        <v>79</v>
      </c>
      <c r="L350" s="142">
        <v>13885</v>
      </c>
      <c r="M350" s="142" t="s">
        <v>1759</v>
      </c>
      <c r="N350" s="142" t="s">
        <v>81</v>
      </c>
      <c r="O350" s="142" t="s">
        <v>133</v>
      </c>
      <c r="P350" s="142" t="s">
        <v>134</v>
      </c>
      <c r="Q350" s="112" t="s">
        <v>100</v>
      </c>
      <c r="R350" s="142" t="s">
        <v>108</v>
      </c>
      <c r="S350" s="142" t="s">
        <v>99</v>
      </c>
      <c r="T350" s="142" t="s">
        <v>385</v>
      </c>
      <c r="U350" s="142" t="s">
        <v>100</v>
      </c>
      <c r="V350" s="117">
        <v>1</v>
      </c>
      <c r="W350" s="136">
        <v>900000</v>
      </c>
      <c r="X350" s="136">
        <v>60000</v>
      </c>
      <c r="Y350" s="136">
        <v>0</v>
      </c>
      <c r="Z350" s="136">
        <v>0</v>
      </c>
      <c r="AA350" s="136">
        <v>0</v>
      </c>
      <c r="AB350" s="136">
        <v>900000</v>
      </c>
      <c r="AC350" s="136">
        <v>0</v>
      </c>
      <c r="AD350" s="136">
        <v>0</v>
      </c>
      <c r="AE350" s="139">
        <v>0</v>
      </c>
      <c r="AF350" s="139">
        <v>0</v>
      </c>
      <c r="AG350" s="139">
        <v>0</v>
      </c>
      <c r="AH350" s="139">
        <v>0</v>
      </c>
      <c r="AI350" s="116" t="s">
        <v>88</v>
      </c>
      <c r="AJ350" s="136">
        <v>0</v>
      </c>
      <c r="AK350" s="136">
        <v>0</v>
      </c>
      <c r="AL350" s="136">
        <v>0</v>
      </c>
      <c r="AM350" s="136">
        <v>0</v>
      </c>
      <c r="AN350" s="136">
        <v>0</v>
      </c>
      <c r="AO350" s="136">
        <v>0</v>
      </c>
      <c r="AP350" s="136">
        <v>0</v>
      </c>
      <c r="AQ350" s="139">
        <v>0</v>
      </c>
      <c r="AR350" s="139">
        <v>0</v>
      </c>
      <c r="AS350" s="139">
        <v>0</v>
      </c>
      <c r="AT350" s="139">
        <v>0</v>
      </c>
      <c r="AU350" s="118"/>
      <c r="AV350" s="230">
        <f t="shared" si="525"/>
        <v>0</v>
      </c>
      <c r="AW350" s="230">
        <f t="shared" si="526"/>
        <v>0</v>
      </c>
      <c r="AX350" s="230" t="str">
        <f t="shared" si="527"/>
        <v>F2</v>
      </c>
      <c r="AY350" s="141">
        <f t="shared" si="528"/>
        <v>8</v>
      </c>
      <c r="AZ350" s="70">
        <f t="shared" si="529"/>
        <v>1</v>
      </c>
      <c r="BA350" s="70">
        <f t="shared" si="530"/>
        <v>1</v>
      </c>
      <c r="BB350" s="70">
        <f t="shared" si="531"/>
        <v>0</v>
      </c>
      <c r="BC350" s="70">
        <f t="shared" si="532"/>
        <v>1</v>
      </c>
      <c r="BD350" s="70">
        <f t="shared" si="533"/>
        <v>1</v>
      </c>
      <c r="BE350" s="70">
        <f t="shared" si="534"/>
        <v>1</v>
      </c>
      <c r="BF350" s="70">
        <f t="shared" si="535"/>
        <v>1</v>
      </c>
      <c r="BG350" s="71">
        <f t="shared" si="536"/>
        <v>0</v>
      </c>
      <c r="BH350" s="71">
        <f t="shared" si="537"/>
        <v>1</v>
      </c>
      <c r="BI350" s="71">
        <f t="shared" si="538"/>
        <v>0</v>
      </c>
      <c r="BJ350" s="71">
        <f t="shared" si="539"/>
        <v>0</v>
      </c>
      <c r="BK350" s="71">
        <f t="shared" si="540"/>
        <v>1</v>
      </c>
      <c r="BL350" s="70">
        <f t="shared" si="541"/>
        <v>1</v>
      </c>
      <c r="BM350" s="70">
        <f t="shared" si="542"/>
        <v>1</v>
      </c>
      <c r="BN350" s="70">
        <f t="shared" si="543"/>
        <v>0</v>
      </c>
      <c r="BO350" s="70">
        <f t="shared" si="544"/>
        <v>1</v>
      </c>
      <c r="BP350" s="144">
        <f t="shared" si="545"/>
        <v>0</v>
      </c>
      <c r="BQ350" s="144">
        <f t="shared" si="546"/>
        <v>0</v>
      </c>
      <c r="BR350" s="144">
        <f t="shared" si="547"/>
        <v>0</v>
      </c>
      <c r="BS350" s="144">
        <f t="shared" si="548"/>
        <v>900000</v>
      </c>
      <c r="BT350" s="144">
        <f t="shared" si="549"/>
        <v>0</v>
      </c>
      <c r="BU350" s="144">
        <f t="shared" si="550"/>
        <v>0</v>
      </c>
      <c r="BV350" s="144">
        <f t="shared" si="551"/>
        <v>0</v>
      </c>
      <c r="BW350" s="144">
        <f t="shared" si="552"/>
        <v>0</v>
      </c>
      <c r="BX350" s="144">
        <f t="shared" si="553"/>
        <v>0</v>
      </c>
      <c r="BY350" s="144">
        <f t="shared" si="554"/>
        <v>0</v>
      </c>
      <c r="BZ350" s="9">
        <v>0</v>
      </c>
      <c r="CA350" s="9">
        <v>0</v>
      </c>
      <c r="CB350" s="9">
        <v>0</v>
      </c>
      <c r="CC350" s="9">
        <v>0</v>
      </c>
      <c r="CD350" s="9">
        <v>0</v>
      </c>
      <c r="CE350" s="9">
        <v>0</v>
      </c>
      <c r="CF350" s="9">
        <v>0</v>
      </c>
      <c r="CG350" s="9">
        <v>0</v>
      </c>
      <c r="CH350" s="9">
        <v>0</v>
      </c>
      <c r="CI350" s="9">
        <v>0</v>
      </c>
      <c r="CJ350" s="9">
        <v>0</v>
      </c>
      <c r="CK350" s="9">
        <v>0</v>
      </c>
      <c r="CL350" s="9">
        <v>0</v>
      </c>
      <c r="CM350" s="9">
        <v>0</v>
      </c>
      <c r="CN350" s="9">
        <v>0</v>
      </c>
      <c r="CO350" s="9">
        <v>0</v>
      </c>
      <c r="CP350" s="9">
        <v>0</v>
      </c>
      <c r="CQ350" s="9">
        <v>0</v>
      </c>
      <c r="CR350" s="9">
        <v>0</v>
      </c>
      <c r="CS350" s="9">
        <v>0</v>
      </c>
      <c r="CT350" s="9">
        <v>0</v>
      </c>
      <c r="CU350" s="9">
        <v>0</v>
      </c>
      <c r="CV350" s="9">
        <v>0</v>
      </c>
      <c r="CW350" s="9">
        <v>0</v>
      </c>
      <c r="CX350" s="9">
        <v>0</v>
      </c>
      <c r="CY350" s="9">
        <v>0</v>
      </c>
      <c r="CZ350" s="9">
        <v>0</v>
      </c>
      <c r="DA350" s="9">
        <v>0</v>
      </c>
      <c r="DB350" s="9">
        <v>0</v>
      </c>
      <c r="DC350" s="9">
        <v>0</v>
      </c>
      <c r="DD350" s="9">
        <v>0</v>
      </c>
      <c r="DE350" s="9">
        <v>0</v>
      </c>
      <c r="DF350" s="9">
        <v>0</v>
      </c>
      <c r="DG350" s="144">
        <f t="shared" si="555"/>
        <v>13885</v>
      </c>
      <c r="DH350" s="144">
        <f t="shared" ref="DH350:EW350" si="585">DG350</f>
        <v>13885</v>
      </c>
      <c r="DI350" s="144">
        <f t="shared" si="585"/>
        <v>13885</v>
      </c>
      <c r="DJ350" s="144">
        <f t="shared" si="585"/>
        <v>13885</v>
      </c>
      <c r="DK350" s="144">
        <f t="shared" si="585"/>
        <v>13885</v>
      </c>
      <c r="DL350" s="144">
        <f t="shared" si="585"/>
        <v>13885</v>
      </c>
      <c r="DM350" s="144">
        <f t="shared" si="585"/>
        <v>13885</v>
      </c>
      <c r="DN350" s="144">
        <f t="shared" si="585"/>
        <v>13885</v>
      </c>
      <c r="DO350" s="144">
        <f t="shared" si="585"/>
        <v>13885</v>
      </c>
      <c r="DP350" s="144">
        <f t="shared" si="585"/>
        <v>13885</v>
      </c>
      <c r="DQ350" s="144">
        <f t="shared" si="585"/>
        <v>13885</v>
      </c>
      <c r="DR350" s="144">
        <f t="shared" si="585"/>
        <v>13885</v>
      </c>
      <c r="DS350" s="144">
        <f t="shared" si="585"/>
        <v>13885</v>
      </c>
      <c r="DT350" s="144">
        <f t="shared" si="585"/>
        <v>13885</v>
      </c>
      <c r="DU350" s="144">
        <f t="shared" si="585"/>
        <v>13885</v>
      </c>
      <c r="DV350" s="144">
        <f t="shared" si="585"/>
        <v>13885</v>
      </c>
      <c r="DW350" s="144">
        <f t="shared" si="585"/>
        <v>13885</v>
      </c>
      <c r="DX350" s="144">
        <f t="shared" si="585"/>
        <v>13885</v>
      </c>
      <c r="DY350" s="144">
        <f t="shared" si="585"/>
        <v>13885</v>
      </c>
      <c r="DZ350" s="144">
        <f t="shared" si="585"/>
        <v>13885</v>
      </c>
      <c r="EA350" s="144">
        <f t="shared" si="585"/>
        <v>13885</v>
      </c>
      <c r="EB350" s="144">
        <f t="shared" si="585"/>
        <v>13885</v>
      </c>
      <c r="EC350" s="144">
        <f t="shared" si="585"/>
        <v>13885</v>
      </c>
      <c r="ED350" s="144">
        <f t="shared" si="585"/>
        <v>13885</v>
      </c>
      <c r="EE350" s="144">
        <f t="shared" si="585"/>
        <v>13885</v>
      </c>
      <c r="EF350" s="144">
        <f t="shared" si="585"/>
        <v>13885</v>
      </c>
      <c r="EG350" s="144">
        <f t="shared" si="585"/>
        <v>13885</v>
      </c>
      <c r="EH350" s="144">
        <f t="shared" si="585"/>
        <v>13885</v>
      </c>
      <c r="EI350" s="144">
        <f t="shared" si="585"/>
        <v>13885</v>
      </c>
      <c r="EJ350" s="144">
        <f t="shared" si="585"/>
        <v>13885</v>
      </c>
      <c r="EK350" s="144">
        <f t="shared" si="585"/>
        <v>13885</v>
      </c>
      <c r="EL350" s="144">
        <f t="shared" si="585"/>
        <v>13885</v>
      </c>
      <c r="EM350" s="144">
        <f t="shared" si="585"/>
        <v>13885</v>
      </c>
      <c r="EN350" s="144">
        <f t="shared" si="585"/>
        <v>13885</v>
      </c>
      <c r="EO350" s="144">
        <f t="shared" si="585"/>
        <v>13885</v>
      </c>
      <c r="EP350" s="144">
        <f t="shared" si="585"/>
        <v>13885</v>
      </c>
      <c r="EQ350" s="144">
        <f t="shared" si="585"/>
        <v>13885</v>
      </c>
      <c r="ER350" s="144">
        <f t="shared" si="585"/>
        <v>13885</v>
      </c>
      <c r="ES350" s="144">
        <f t="shared" si="585"/>
        <v>13885</v>
      </c>
      <c r="ET350" s="144">
        <f t="shared" si="585"/>
        <v>13885</v>
      </c>
      <c r="EU350" s="144">
        <f t="shared" si="585"/>
        <v>13885</v>
      </c>
      <c r="EV350" s="144">
        <f t="shared" si="585"/>
        <v>13885</v>
      </c>
      <c r="EW350" s="144">
        <f t="shared" si="585"/>
        <v>13885</v>
      </c>
      <c r="EX350" s="147">
        <f>PV(0.05,'PV factor'!C267,,-BR350)</f>
        <v>0</v>
      </c>
      <c r="EY350" s="147">
        <f>PV(0.05,'PV factor'!D267,,-BS350)</f>
        <v>777453.83867832844</v>
      </c>
      <c r="EZ350" s="147">
        <f>PV(0.05,'PV factor'!E267,,-BT350)</f>
        <v>0</v>
      </c>
      <c r="FA350" s="147">
        <f>PV(0.05,'PV factor'!F267,,-BU350)</f>
        <v>0</v>
      </c>
      <c r="FB350" s="147">
        <f>PV(0.05,'PV factor'!G267,,-BV350)</f>
        <v>0</v>
      </c>
      <c r="FC350" s="147">
        <f>PV(0.05,'PV factor'!H267,,-BW350)</f>
        <v>0</v>
      </c>
      <c r="FD350" s="147">
        <f>PV(0.05,'PV factor'!I267,,-BX350)</f>
        <v>0</v>
      </c>
      <c r="FE350" s="147">
        <f>PV(0.05,'PV factor'!J267,,-BY350)</f>
        <v>0</v>
      </c>
      <c r="FF350" s="147">
        <f>PV(0.05,'PV factor'!K267,,-BZ350)</f>
        <v>0</v>
      </c>
      <c r="FG350" s="147">
        <f>PV(0.05,'PV factor'!L267,,-CA350)</f>
        <v>0</v>
      </c>
      <c r="FH350" s="147">
        <f>PV(0.05,'PV factor'!M267,,-CB350)</f>
        <v>0</v>
      </c>
      <c r="FI350" s="147">
        <f>PV(0.05,'PV factor'!N267,,-CC350)</f>
        <v>0</v>
      </c>
      <c r="FJ350" s="147">
        <f>PV(0.05,'PV factor'!O267,,-CD350)</f>
        <v>0</v>
      </c>
      <c r="FK350" s="147">
        <f>PV(0.05,'PV factor'!P267,,-CE350)</f>
        <v>0</v>
      </c>
      <c r="FL350" s="147">
        <f>PV(0.05,'PV factor'!Q267,,-CF350)</f>
        <v>0</v>
      </c>
      <c r="FM350" s="147">
        <f>PV(0.05,'PV factor'!R267,,-CG350)</f>
        <v>0</v>
      </c>
      <c r="FN350" s="147">
        <f>PV(0.05,'PV factor'!S267,,-CH350)</f>
        <v>0</v>
      </c>
      <c r="FO350" s="147">
        <f>PV(0.05,'PV factor'!T267,,-CI350)</f>
        <v>0</v>
      </c>
      <c r="FP350" s="147">
        <f>PV(0.05,'PV factor'!U267,,-CJ350)</f>
        <v>0</v>
      </c>
      <c r="FQ350" s="147">
        <f>PV(0.05,'PV factor'!V267,,-CK350)</f>
        <v>0</v>
      </c>
      <c r="FR350" s="147">
        <f>PV(0.05,'PV factor'!W267,,-CL350)</f>
        <v>0</v>
      </c>
      <c r="FS350" s="147">
        <f>PV(0.05,'PV factor'!X267,,-CM350)</f>
        <v>0</v>
      </c>
      <c r="FT350" s="147">
        <f>PV(0.05,'PV factor'!Y267,,-CN350)</f>
        <v>0</v>
      </c>
      <c r="FU350" s="147">
        <f>PV(0.05,'PV factor'!Z267,,-CO350)</f>
        <v>0</v>
      </c>
      <c r="FV350" s="147">
        <f>PV(0.05,'PV factor'!AA267,,-CP350)</f>
        <v>0</v>
      </c>
      <c r="FW350" s="147">
        <f>PV(0.05,'PV factor'!AB267,,-CQ350)</f>
        <v>0</v>
      </c>
      <c r="FX350" s="147">
        <f>PV(0.05,'PV factor'!AC267,,-CR350)</f>
        <v>0</v>
      </c>
      <c r="FY350" s="147">
        <f>PV(0.05,'PV factor'!AD267,,-CS350)</f>
        <v>0</v>
      </c>
      <c r="FZ350" s="147">
        <f>PV(0.05,'PV factor'!AE267,,-CT350)</f>
        <v>0</v>
      </c>
      <c r="GA350" s="147">
        <f>PV(0.05,'PV factor'!AF267,,-CU350)</f>
        <v>0</v>
      </c>
      <c r="GB350" s="147">
        <f>PV(0.05,'PV factor'!AG267,,-CV350)</f>
        <v>0</v>
      </c>
      <c r="GC350" s="147">
        <f>PV(0.05,'PV factor'!AH267,,-CW350)</f>
        <v>0</v>
      </c>
      <c r="GD350" s="147">
        <f>PV(0.05,'PV factor'!AI267,,-CX350)</f>
        <v>0</v>
      </c>
      <c r="GE350" s="147">
        <f>PV(0.05,'PV factor'!AJ267,,-CY350)</f>
        <v>0</v>
      </c>
      <c r="GF350" s="147">
        <f>PV(0.05,'PV factor'!AK267,,-CZ350)</f>
        <v>0</v>
      </c>
      <c r="GG350" s="147">
        <f>PV(0.05,'PV factor'!AL267,,-DA350)</f>
        <v>0</v>
      </c>
      <c r="GH350" s="147">
        <f>PV(0.05,'PV factor'!AM267,,-DB350)</f>
        <v>0</v>
      </c>
      <c r="GI350" s="147">
        <f>PV(0.05,'PV factor'!AN267,,-DC350)</f>
        <v>0</v>
      </c>
      <c r="GJ350" s="147">
        <f>PV(0.05,'PV factor'!AO267,,-DD350)</f>
        <v>0</v>
      </c>
      <c r="GK350" s="147">
        <f>PV(0.05,'PV factor'!AP267,,-DE350)</f>
        <v>0</v>
      </c>
      <c r="GL350" s="147">
        <f>PV(0.05,'PV factor'!C267,,-DI350)</f>
        <v>12594.104308390022</v>
      </c>
      <c r="GM350" s="147">
        <f>PV(0.05,'PV factor'!D267,,-DJ350)</f>
        <v>11994.385055609544</v>
      </c>
      <c r="GN350" s="147">
        <f>PV(0.05,'PV factor'!E267,,-DK350)</f>
        <v>11423.223862485282</v>
      </c>
      <c r="GO350" s="147">
        <f>PV(0.05,'PV factor'!F267,,-DL350)</f>
        <v>10879.260821414553</v>
      </c>
      <c r="GP350" s="147">
        <f>PV(0.05,'PV factor'!G267,,-DM350)</f>
        <v>10361.200782299575</v>
      </c>
      <c r="GQ350" s="147">
        <f>PV(0.05,'PV factor'!H267,,-DN350)</f>
        <v>9867.810268856736</v>
      </c>
      <c r="GR350" s="147">
        <f>PV(0.05,'PV factor'!I267,,-DO350)</f>
        <v>9397.9145417683212</v>
      </c>
      <c r="GS350" s="147">
        <f>PV(0.05,'PV factor'!J267,,-DP350)</f>
        <v>8950.394801684115</v>
      </c>
      <c r="GT350" s="147">
        <f>PV(0.05,'PV factor'!K267,,-DQ350)</f>
        <v>8524.1855254134425</v>
      </c>
      <c r="GU350" s="147">
        <f>PV(0.05,'PV factor'!L267,,-DR350)</f>
        <v>8118.2719289651832</v>
      </c>
      <c r="GV350" s="147">
        <f>PV(0.05,'PV factor'!M267,,-DS350)</f>
        <v>7731.6875513954137</v>
      </c>
      <c r="GW350" s="147">
        <f>PV(0.05,'PV factor'!N267,,-DT350)</f>
        <v>7363.5119537099163</v>
      </c>
      <c r="GX350" s="147">
        <f>PV(0.05,'PV factor'!O267,,-DU350)</f>
        <v>7012.8685273427791</v>
      </c>
      <c r="GY350" s="147">
        <f>PV(0.05,'PV factor'!P267,,-DV350)</f>
        <v>6678.9224069931206</v>
      </c>
      <c r="GZ350" s="147">
        <f>PV(0.05,'PV factor'!Q267,,-DW350)</f>
        <v>6360.8784828505923</v>
      </c>
      <c r="HA350" s="147">
        <f>PV(0.05,'PV factor'!R267,,-DX350)</f>
        <v>6057.9795074767535</v>
      </c>
      <c r="HB350" s="147">
        <f>PV(0.05,'PV factor'!S267,,-DY350)</f>
        <v>5769.5042928350031</v>
      </c>
      <c r="HC350" s="147">
        <f>PV(0.05,'PV factor'!T267,,-DZ350)</f>
        <v>5494.7659931761937</v>
      </c>
      <c r="HD350" s="147">
        <f>PV(0.05,'PV factor'!U267,,-EA350)</f>
        <v>5233.1104696916136</v>
      </c>
      <c r="HE350" s="147">
        <f>PV(0.05,'PV factor'!V267,,-EB350)</f>
        <v>4983.9147330396318</v>
      </c>
      <c r="HF350" s="147">
        <f>PV(0.05,'PV factor'!W267,,-EC350)</f>
        <v>4746.5854600377452</v>
      </c>
      <c r="HG350" s="147">
        <f>PV(0.05,'PV factor'!X267,,-ED350)</f>
        <v>4520.5575809883276</v>
      </c>
      <c r="HH350" s="147">
        <f>PV(0.05,'PV factor'!Y267,,-EE350)</f>
        <v>4305.2929342745983</v>
      </c>
      <c r="HI350" s="147">
        <f>PV(0.05,'PV factor'!Z267,,-EF350)</f>
        <v>4100.2789850234267</v>
      </c>
      <c r="HJ350" s="147">
        <f>PV(0.05,'PV factor'!AA267,,-EG350)</f>
        <v>3905.0276047842158</v>
      </c>
      <c r="HK350" s="147">
        <f>PV(0.05,'PV factor'!AB267,,-EH350)</f>
        <v>3719.0739093183006</v>
      </c>
      <c r="HL350" s="147">
        <f>PV(0.05,'PV factor'!AC267,,-EI350)</f>
        <v>3541.9751517317154</v>
      </c>
      <c r="HM350" s="147">
        <f>PV(0.05,'PV factor'!AD267,,-EJ350)</f>
        <v>3373.3096683159188</v>
      </c>
      <c r="HN350" s="147">
        <f>PV(0.05,'PV factor'!AE267,,-EK350)</f>
        <v>3212.6758745865905</v>
      </c>
      <c r="HO350" s="147">
        <f>PV(0.05,'PV factor'!AF267,,-EL350)</f>
        <v>3059.6913091300848</v>
      </c>
      <c r="HP350" s="147">
        <f>PV(0.05,'PV factor'!AG267,,-EM350)</f>
        <v>2913.9917229810335</v>
      </c>
      <c r="HQ350" s="147">
        <f>PV(0.05,'PV factor'!AH267,,-EN350)</f>
        <v>2775.2302123628888</v>
      </c>
      <c r="HR350" s="147">
        <f>PV(0.05,'PV factor'!AI267,,-EO350)</f>
        <v>2643.0763927265607</v>
      </c>
      <c r="HS350" s="147">
        <f>PV(0.05,'PV factor'!AJ267,,-EP350)</f>
        <v>2517.2156121205339</v>
      </c>
      <c r="HT350" s="147">
        <f>PV(0.05,'PV factor'!AK267,,-EQ350)</f>
        <v>2397.3482020195565</v>
      </c>
      <c r="HU350" s="147">
        <f>PV(0.05,'PV factor'!AL267,,-ER350)</f>
        <v>2283.1887638281487</v>
      </c>
      <c r="HV350" s="147">
        <f>PV(0.05,'PV factor'!AM267,,-ES350)</f>
        <v>2174.4654893601419</v>
      </c>
      <c r="HW350" s="147">
        <f>PV(0.05,'PV factor'!AN267,,-ET350)</f>
        <v>2070.9195136763251</v>
      </c>
      <c r="HX350" s="147">
        <f>PV(0.05,'PV factor'!AO267,,-EU350)</f>
        <v>1972.3042987393576</v>
      </c>
      <c r="HY350" s="147">
        <f>PV(0.05,'PV factor'!AP267,,-EV350)</f>
        <v>1878.3850464184356</v>
      </c>
      <c r="HZ350" s="147">
        <f t="shared" si="557"/>
        <v>777453.83867832844</v>
      </c>
      <c r="IA350" s="147">
        <f t="shared" si="558"/>
        <v>102110.75189688677</v>
      </c>
      <c r="IB350" s="401">
        <f t="shared" si="559"/>
        <v>0.13133995462737061</v>
      </c>
    </row>
    <row r="351" spans="1:236" s="181" customFormat="1" ht="90" customHeight="1" x14ac:dyDescent="0.25">
      <c r="A351" s="137" t="s">
        <v>1436</v>
      </c>
      <c r="B351" s="138" t="s">
        <v>1437</v>
      </c>
      <c r="C351" s="138" t="s">
        <v>1498</v>
      </c>
      <c r="D351" s="121">
        <v>13</v>
      </c>
      <c r="E351" s="138" t="s">
        <v>1499</v>
      </c>
      <c r="F351" s="118" t="s">
        <v>1500</v>
      </c>
      <c r="G351" s="118" t="s">
        <v>1501</v>
      </c>
      <c r="H351" s="142" t="s">
        <v>77</v>
      </c>
      <c r="I351" s="118" t="s">
        <v>1502</v>
      </c>
      <c r="J351" s="118">
        <v>40</v>
      </c>
      <c r="K351" s="95" t="s">
        <v>206</v>
      </c>
      <c r="L351" s="142">
        <v>8000</v>
      </c>
      <c r="M351" s="142" t="s">
        <v>1503</v>
      </c>
      <c r="N351" s="142" t="s">
        <v>81</v>
      </c>
      <c r="O351" s="142" t="s">
        <v>454</v>
      </c>
      <c r="P351" s="142" t="s">
        <v>456</v>
      </c>
      <c r="Q351" s="79" t="s">
        <v>87</v>
      </c>
      <c r="R351" s="142" t="s">
        <v>108</v>
      </c>
      <c r="S351" s="142" t="s">
        <v>99</v>
      </c>
      <c r="T351" s="142" t="s">
        <v>866</v>
      </c>
      <c r="U351" s="142" t="s">
        <v>100</v>
      </c>
      <c r="V351" s="117">
        <v>1</v>
      </c>
      <c r="W351" s="136">
        <v>1320000</v>
      </c>
      <c r="X351" s="136">
        <v>20000</v>
      </c>
      <c r="Y351" s="136">
        <v>0</v>
      </c>
      <c r="Z351" s="136">
        <v>0</v>
      </c>
      <c r="AA351" s="136">
        <v>0</v>
      </c>
      <c r="AB351" s="136">
        <v>500000</v>
      </c>
      <c r="AC351" s="136">
        <v>820000</v>
      </c>
      <c r="AD351" s="136">
        <v>0</v>
      </c>
      <c r="AE351" s="139">
        <v>0</v>
      </c>
      <c r="AF351" s="139">
        <v>0</v>
      </c>
      <c r="AG351" s="139">
        <v>0</v>
      </c>
      <c r="AH351" s="139">
        <v>0</v>
      </c>
      <c r="AI351" s="142" t="s">
        <v>88</v>
      </c>
      <c r="AJ351" s="134">
        <v>0</v>
      </c>
      <c r="AK351" s="136">
        <v>0</v>
      </c>
      <c r="AL351" s="136">
        <v>0</v>
      </c>
      <c r="AM351" s="136">
        <v>0</v>
      </c>
      <c r="AN351" s="136">
        <v>0</v>
      </c>
      <c r="AO351" s="136">
        <v>0</v>
      </c>
      <c r="AP351" s="136">
        <v>0</v>
      </c>
      <c r="AQ351" s="139">
        <v>0</v>
      </c>
      <c r="AR351" s="139">
        <v>0</v>
      </c>
      <c r="AS351" s="139">
        <v>0</v>
      </c>
      <c r="AT351" s="139">
        <v>0</v>
      </c>
      <c r="AU351" s="118"/>
      <c r="AV351" s="230">
        <f t="shared" si="525"/>
        <v>0</v>
      </c>
      <c r="AW351" s="230">
        <f t="shared" si="526"/>
        <v>0</v>
      </c>
      <c r="AX351" s="230" t="str">
        <f t="shared" si="527"/>
        <v>A1</v>
      </c>
      <c r="AY351" s="141">
        <f t="shared" si="528"/>
        <v>9</v>
      </c>
      <c r="AZ351" s="70">
        <f t="shared" si="529"/>
        <v>1</v>
      </c>
      <c r="BA351" s="70">
        <f t="shared" si="530"/>
        <v>1</v>
      </c>
      <c r="BB351" s="70">
        <f t="shared" si="531"/>
        <v>1</v>
      </c>
      <c r="BC351" s="70">
        <f t="shared" si="532"/>
        <v>1</v>
      </c>
      <c r="BD351" s="70">
        <f t="shared" si="533"/>
        <v>1</v>
      </c>
      <c r="BE351" s="70">
        <f t="shared" si="534"/>
        <v>1</v>
      </c>
      <c r="BF351" s="70">
        <f t="shared" si="535"/>
        <v>1</v>
      </c>
      <c r="BG351" s="71">
        <f t="shared" si="536"/>
        <v>0</v>
      </c>
      <c r="BH351" s="71">
        <f t="shared" si="537"/>
        <v>1</v>
      </c>
      <c r="BI351" s="71">
        <f t="shared" si="538"/>
        <v>0</v>
      </c>
      <c r="BJ351" s="71">
        <f t="shared" si="539"/>
        <v>0</v>
      </c>
      <c r="BK351" s="71">
        <f t="shared" si="540"/>
        <v>1</v>
      </c>
      <c r="BL351" s="70">
        <f t="shared" si="541"/>
        <v>1</v>
      </c>
      <c r="BM351" s="70">
        <f t="shared" si="542"/>
        <v>1</v>
      </c>
      <c r="BN351" s="70">
        <f t="shared" si="543"/>
        <v>0</v>
      </c>
      <c r="BO351" s="70">
        <f t="shared" si="544"/>
        <v>1</v>
      </c>
      <c r="BP351" s="144">
        <f t="shared" si="545"/>
        <v>0</v>
      </c>
      <c r="BQ351" s="144">
        <f t="shared" si="546"/>
        <v>0</v>
      </c>
      <c r="BR351" s="144">
        <f t="shared" si="547"/>
        <v>0</v>
      </c>
      <c r="BS351" s="144">
        <f t="shared" si="548"/>
        <v>500000</v>
      </c>
      <c r="BT351" s="144">
        <f t="shared" si="549"/>
        <v>820000</v>
      </c>
      <c r="BU351" s="144">
        <f t="shared" si="550"/>
        <v>0</v>
      </c>
      <c r="BV351" s="144">
        <f t="shared" si="551"/>
        <v>0</v>
      </c>
      <c r="BW351" s="144">
        <f t="shared" si="552"/>
        <v>0</v>
      </c>
      <c r="BX351" s="144">
        <f t="shared" si="553"/>
        <v>0</v>
      </c>
      <c r="BY351" s="144">
        <f t="shared" si="554"/>
        <v>0</v>
      </c>
      <c r="BZ351" s="9">
        <v>0</v>
      </c>
      <c r="CA351" s="9">
        <v>0</v>
      </c>
      <c r="CB351" s="9">
        <v>0</v>
      </c>
      <c r="CC351" s="9">
        <v>0</v>
      </c>
      <c r="CD351" s="9">
        <v>0</v>
      </c>
      <c r="CE351" s="9">
        <v>0</v>
      </c>
      <c r="CF351" s="9">
        <v>0</v>
      </c>
      <c r="CG351" s="9">
        <v>0</v>
      </c>
      <c r="CH351" s="9">
        <v>0</v>
      </c>
      <c r="CI351" s="9">
        <v>0</v>
      </c>
      <c r="CJ351" s="9">
        <v>0</v>
      </c>
      <c r="CK351" s="9">
        <v>0</v>
      </c>
      <c r="CL351" s="9">
        <v>0</v>
      </c>
      <c r="CM351" s="9">
        <v>0</v>
      </c>
      <c r="CN351" s="9">
        <v>0</v>
      </c>
      <c r="CO351" s="9">
        <v>0</v>
      </c>
      <c r="CP351" s="9">
        <v>0</v>
      </c>
      <c r="CQ351" s="9">
        <v>0</v>
      </c>
      <c r="CR351" s="9">
        <v>0</v>
      </c>
      <c r="CS351" s="9">
        <v>0</v>
      </c>
      <c r="CT351" s="9">
        <v>0</v>
      </c>
      <c r="CU351" s="9">
        <v>0</v>
      </c>
      <c r="CV351" s="9">
        <v>0</v>
      </c>
      <c r="CW351" s="9">
        <v>0</v>
      </c>
      <c r="CX351" s="9">
        <v>0</v>
      </c>
      <c r="CY351" s="9">
        <v>0</v>
      </c>
      <c r="CZ351" s="9">
        <v>0</v>
      </c>
      <c r="DA351" s="9">
        <v>0</v>
      </c>
      <c r="DB351" s="9">
        <v>0</v>
      </c>
      <c r="DC351" s="9">
        <v>0</v>
      </c>
      <c r="DD351" s="9">
        <v>0</v>
      </c>
      <c r="DE351" s="9">
        <v>0</v>
      </c>
      <c r="DF351" s="9">
        <v>0</v>
      </c>
      <c r="DG351" s="144">
        <f t="shared" si="555"/>
        <v>8000</v>
      </c>
      <c r="DH351" s="144">
        <f t="shared" ref="DH351:EW351" si="586">DG351</f>
        <v>8000</v>
      </c>
      <c r="DI351" s="144">
        <f t="shared" si="586"/>
        <v>8000</v>
      </c>
      <c r="DJ351" s="144">
        <f t="shared" si="586"/>
        <v>8000</v>
      </c>
      <c r="DK351" s="144">
        <f t="shared" si="586"/>
        <v>8000</v>
      </c>
      <c r="DL351" s="144">
        <f t="shared" si="586"/>
        <v>8000</v>
      </c>
      <c r="DM351" s="144">
        <f t="shared" si="586"/>
        <v>8000</v>
      </c>
      <c r="DN351" s="144">
        <f t="shared" si="586"/>
        <v>8000</v>
      </c>
      <c r="DO351" s="144">
        <f t="shared" si="586"/>
        <v>8000</v>
      </c>
      <c r="DP351" s="144">
        <f t="shared" si="586"/>
        <v>8000</v>
      </c>
      <c r="DQ351" s="144">
        <f t="shared" si="586"/>
        <v>8000</v>
      </c>
      <c r="DR351" s="144">
        <f t="shared" si="586"/>
        <v>8000</v>
      </c>
      <c r="DS351" s="144">
        <f t="shared" si="586"/>
        <v>8000</v>
      </c>
      <c r="DT351" s="144">
        <f t="shared" si="586"/>
        <v>8000</v>
      </c>
      <c r="DU351" s="144">
        <f t="shared" si="586"/>
        <v>8000</v>
      </c>
      <c r="DV351" s="144">
        <f t="shared" si="586"/>
        <v>8000</v>
      </c>
      <c r="DW351" s="144">
        <f t="shared" si="586"/>
        <v>8000</v>
      </c>
      <c r="DX351" s="144">
        <f t="shared" si="586"/>
        <v>8000</v>
      </c>
      <c r="DY351" s="144">
        <f t="shared" si="586"/>
        <v>8000</v>
      </c>
      <c r="DZ351" s="144">
        <f t="shared" si="586"/>
        <v>8000</v>
      </c>
      <c r="EA351" s="144">
        <f t="shared" si="586"/>
        <v>8000</v>
      </c>
      <c r="EB351" s="144">
        <f t="shared" si="586"/>
        <v>8000</v>
      </c>
      <c r="EC351" s="144">
        <f t="shared" si="586"/>
        <v>8000</v>
      </c>
      <c r="ED351" s="144">
        <f t="shared" si="586"/>
        <v>8000</v>
      </c>
      <c r="EE351" s="144">
        <f t="shared" si="586"/>
        <v>8000</v>
      </c>
      <c r="EF351" s="144">
        <f t="shared" si="586"/>
        <v>8000</v>
      </c>
      <c r="EG351" s="144">
        <f t="shared" si="586"/>
        <v>8000</v>
      </c>
      <c r="EH351" s="144">
        <f t="shared" si="586"/>
        <v>8000</v>
      </c>
      <c r="EI351" s="144">
        <f t="shared" si="586"/>
        <v>8000</v>
      </c>
      <c r="EJ351" s="144">
        <f t="shared" si="586"/>
        <v>8000</v>
      </c>
      <c r="EK351" s="144">
        <f t="shared" si="586"/>
        <v>8000</v>
      </c>
      <c r="EL351" s="144">
        <f t="shared" si="586"/>
        <v>8000</v>
      </c>
      <c r="EM351" s="144">
        <f t="shared" si="586"/>
        <v>8000</v>
      </c>
      <c r="EN351" s="144">
        <f t="shared" si="586"/>
        <v>8000</v>
      </c>
      <c r="EO351" s="144">
        <f t="shared" si="586"/>
        <v>8000</v>
      </c>
      <c r="EP351" s="144">
        <f t="shared" si="586"/>
        <v>8000</v>
      </c>
      <c r="EQ351" s="144">
        <f t="shared" si="586"/>
        <v>8000</v>
      </c>
      <c r="ER351" s="144">
        <f t="shared" si="586"/>
        <v>8000</v>
      </c>
      <c r="ES351" s="144">
        <f t="shared" si="586"/>
        <v>8000</v>
      </c>
      <c r="ET351" s="144">
        <f t="shared" si="586"/>
        <v>8000</v>
      </c>
      <c r="EU351" s="144">
        <f t="shared" si="586"/>
        <v>8000</v>
      </c>
      <c r="EV351" s="144">
        <f t="shared" si="586"/>
        <v>8000</v>
      </c>
      <c r="EW351" s="144">
        <f t="shared" si="586"/>
        <v>8000</v>
      </c>
      <c r="EX351" s="147">
        <f>PV(0.05,'PV factor'!C214,,-BR351)</f>
        <v>0</v>
      </c>
      <c r="EY351" s="147">
        <f>PV(0.05,'PV factor'!D214,,-BS351)</f>
        <v>431918.79926573799</v>
      </c>
      <c r="EZ351" s="147">
        <f>PV(0.05,'PV factor'!E214,,-BT351)</f>
        <v>674616.02932934323</v>
      </c>
      <c r="FA351" s="147">
        <f>PV(0.05,'PV factor'!F214,,-BU351)</f>
        <v>0</v>
      </c>
      <c r="FB351" s="147">
        <f>PV(0.05,'PV factor'!G214,,-BV351)</f>
        <v>0</v>
      </c>
      <c r="FC351" s="147">
        <f>PV(0.05,'PV factor'!H214,,-BW351)</f>
        <v>0</v>
      </c>
      <c r="FD351" s="147">
        <f>PV(0.05,'PV factor'!I214,,-BX351)</f>
        <v>0</v>
      </c>
      <c r="FE351" s="147">
        <f>PV(0.05,'PV factor'!J214,,-BY351)</f>
        <v>0</v>
      </c>
      <c r="FF351" s="147">
        <f>PV(0.05,'PV factor'!K214,,-BZ351)</f>
        <v>0</v>
      </c>
      <c r="FG351" s="147">
        <f>PV(0.05,'PV factor'!L214,,-CA351)</f>
        <v>0</v>
      </c>
      <c r="FH351" s="147">
        <f>PV(0.05,'PV factor'!M214,,-CB351)</f>
        <v>0</v>
      </c>
      <c r="FI351" s="147">
        <f>PV(0.05,'PV factor'!N214,,-CC351)</f>
        <v>0</v>
      </c>
      <c r="FJ351" s="147">
        <f>PV(0.05,'PV factor'!O214,,-CD351)</f>
        <v>0</v>
      </c>
      <c r="FK351" s="147">
        <f>PV(0.05,'PV factor'!P214,,-CE351)</f>
        <v>0</v>
      </c>
      <c r="FL351" s="147">
        <f>PV(0.05,'PV factor'!Q214,,-CF351)</f>
        <v>0</v>
      </c>
      <c r="FM351" s="147">
        <f>PV(0.05,'PV factor'!R214,,-CG351)</f>
        <v>0</v>
      </c>
      <c r="FN351" s="147">
        <f>PV(0.05,'PV factor'!S214,,-CH351)</f>
        <v>0</v>
      </c>
      <c r="FO351" s="147">
        <f>PV(0.05,'PV factor'!T214,,-CI351)</f>
        <v>0</v>
      </c>
      <c r="FP351" s="147">
        <f>PV(0.05,'PV factor'!U214,,-CJ351)</f>
        <v>0</v>
      </c>
      <c r="FQ351" s="147">
        <f>PV(0.05,'PV factor'!V214,,-CK351)</f>
        <v>0</v>
      </c>
      <c r="FR351" s="147">
        <f>PV(0.05,'PV factor'!W214,,-CL351)</f>
        <v>0</v>
      </c>
      <c r="FS351" s="147">
        <f>PV(0.05,'PV factor'!X214,,-CM351)</f>
        <v>0</v>
      </c>
      <c r="FT351" s="147">
        <f>PV(0.05,'PV factor'!Y214,,-CN351)</f>
        <v>0</v>
      </c>
      <c r="FU351" s="147">
        <f>PV(0.05,'PV factor'!Z214,,-CO351)</f>
        <v>0</v>
      </c>
      <c r="FV351" s="147">
        <f>PV(0.05,'PV factor'!AA214,,-CP351)</f>
        <v>0</v>
      </c>
      <c r="FW351" s="147">
        <f>PV(0.05,'PV factor'!AB214,,-CQ351)</f>
        <v>0</v>
      </c>
      <c r="FX351" s="147">
        <f>PV(0.05,'PV factor'!AC214,,-CR351)</f>
        <v>0</v>
      </c>
      <c r="FY351" s="147">
        <f>PV(0.05,'PV factor'!AD214,,-CS351)</f>
        <v>0</v>
      </c>
      <c r="FZ351" s="147">
        <f>PV(0.05,'PV factor'!AE214,,-CT351)</f>
        <v>0</v>
      </c>
      <c r="GA351" s="147">
        <f>PV(0.05,'PV factor'!AF214,,-CU351)</f>
        <v>0</v>
      </c>
      <c r="GB351" s="147">
        <f>PV(0.05,'PV factor'!AG214,,-CV351)</f>
        <v>0</v>
      </c>
      <c r="GC351" s="147">
        <f>PV(0.05,'PV factor'!AH214,,-CW351)</f>
        <v>0</v>
      </c>
      <c r="GD351" s="147">
        <f>PV(0.05,'PV factor'!AI214,,-CX351)</f>
        <v>0</v>
      </c>
      <c r="GE351" s="147">
        <f>PV(0.05,'PV factor'!AJ214,,-CY351)</f>
        <v>0</v>
      </c>
      <c r="GF351" s="147">
        <f>PV(0.05,'PV factor'!AK214,,-CZ351)</f>
        <v>0</v>
      </c>
      <c r="GG351" s="147">
        <f>PV(0.05,'PV factor'!AL214,,-DA351)</f>
        <v>0</v>
      </c>
      <c r="GH351" s="147">
        <f>PV(0.05,'PV factor'!AM214,,-DB351)</f>
        <v>0</v>
      </c>
      <c r="GI351" s="147">
        <f>PV(0.05,'PV factor'!AN214,,-DC351)</f>
        <v>0</v>
      </c>
      <c r="GJ351" s="147">
        <f>PV(0.05,'PV factor'!AO214,,-DD351)</f>
        <v>0</v>
      </c>
      <c r="GK351" s="147">
        <f>PV(0.05,'PV factor'!AP214,,-DE351)</f>
        <v>0</v>
      </c>
      <c r="GL351" s="147">
        <f>PV(0.05,'PV factor'!C214,,-DI351)</f>
        <v>7256.235827664399</v>
      </c>
      <c r="GM351" s="147">
        <f>PV(0.05,'PV factor'!D214,,-DJ351)</f>
        <v>6910.7007882518083</v>
      </c>
      <c r="GN351" s="147">
        <f>PV(0.05,'PV factor'!E214,,-DK351)</f>
        <v>6581.6197983350557</v>
      </c>
      <c r="GO351" s="147">
        <f>PV(0.05,'PV factor'!F214,,-DL351)</f>
        <v>6268.209331747672</v>
      </c>
      <c r="GP351" s="147">
        <f>PV(0.05,'PV factor'!G214,,-DM351)</f>
        <v>5969.7231730930216</v>
      </c>
      <c r="GQ351" s="147">
        <f>PV(0.05,'PV factor'!H214,,-DN351)</f>
        <v>5685.4506410409713</v>
      </c>
      <c r="GR351" s="147">
        <f>PV(0.05,'PV factor'!I214,,-DO351)</f>
        <v>5414.7148962294978</v>
      </c>
      <c r="GS351" s="147">
        <f>PV(0.05,'PV factor'!J214,,-DP351)</f>
        <v>5156.8713297423783</v>
      </c>
      <c r="GT351" s="147">
        <f>PV(0.05,'PV factor'!K214,,-DQ351)</f>
        <v>4911.3060283260747</v>
      </c>
      <c r="GU351" s="147">
        <f>PV(0.05,'PV factor'!L214,,-DR351)</f>
        <v>4677.4343126914991</v>
      </c>
      <c r="GV351" s="147">
        <f>PV(0.05,'PV factor'!M214,,-DS351)</f>
        <v>4454.6993454204758</v>
      </c>
      <c r="GW351" s="147">
        <f>PV(0.05,'PV factor'!N214,,-DT351)</f>
        <v>4242.5708051623578</v>
      </c>
      <c r="GX351" s="147">
        <f>PV(0.05,'PV factor'!O214,,-DU351)</f>
        <v>4040.5436239641508</v>
      </c>
      <c r="GY351" s="147">
        <f>PV(0.05,'PV factor'!P214,,-DV351)</f>
        <v>3848.1367847277616</v>
      </c>
      <c r="GZ351" s="147">
        <f>PV(0.05,'PV factor'!Q214,,-DW351)</f>
        <v>3664.8921759312016</v>
      </c>
      <c r="HA351" s="147">
        <f>PV(0.05,'PV factor'!R214,,-DX351)</f>
        <v>3490.3735008868584</v>
      </c>
      <c r="HB351" s="147">
        <f>PV(0.05,'PV factor'!S214,,-DY351)</f>
        <v>3324.165238939865</v>
      </c>
      <c r="HC351" s="147">
        <f>PV(0.05,'PV factor'!T214,,-DZ351)</f>
        <v>3165.8716561332049</v>
      </c>
      <c r="HD351" s="147">
        <f>PV(0.05,'PV factor'!U214,,-EA351)</f>
        <v>3015.1158629840047</v>
      </c>
      <c r="HE351" s="147">
        <f>PV(0.05,'PV factor'!V214,,-EB351)</f>
        <v>2871.5389171276238</v>
      </c>
      <c r="HF351" s="147">
        <f>PV(0.05,'PV factor'!W214,,-EC351)</f>
        <v>2734.798968692975</v>
      </c>
      <c r="HG351" s="147">
        <f>PV(0.05,'PV factor'!X214,,-ED351)</f>
        <v>2604.5704463742613</v>
      </c>
      <c r="HH351" s="147">
        <f>PV(0.05,'PV factor'!Y214,,-EE351)</f>
        <v>2480.5432822612015</v>
      </c>
      <c r="HI351" s="147">
        <f>PV(0.05,'PV factor'!Z214,,-EF351)</f>
        <v>2362.422173582097</v>
      </c>
      <c r="HJ351" s="147">
        <f>PV(0.05,'PV factor'!AA214,,-EG351)</f>
        <v>2249.9258796019967</v>
      </c>
      <c r="HK351" s="147">
        <f>PV(0.05,'PV factor'!AB214,,-EH351)</f>
        <v>2142.7865520019018</v>
      </c>
      <c r="HL351" s="147">
        <f>PV(0.05,'PV factor'!AC214,,-EI351)</f>
        <v>2040.7490971446684</v>
      </c>
      <c r="HM351" s="147">
        <f>PV(0.05,'PV factor'!AD214,,-EJ351)</f>
        <v>1943.5705687092077</v>
      </c>
      <c r="HN351" s="147">
        <f>PV(0.05,'PV factor'!AE214,,-EK351)</f>
        <v>1851.0195892468651</v>
      </c>
      <c r="HO351" s="147">
        <f>PV(0.05,'PV factor'!AF214,,-EL351)</f>
        <v>1762.8757992827279</v>
      </c>
      <c r="HP351" s="147">
        <f>PV(0.05,'PV factor'!AG214,,-EM351)</f>
        <v>1678.9293326502172</v>
      </c>
      <c r="HQ351" s="147">
        <f>PV(0.05,'PV factor'!AH214,,-EN351)</f>
        <v>1598.9803168097308</v>
      </c>
      <c r="HR351" s="147">
        <f>PV(0.05,'PV factor'!AI214,,-EO351)</f>
        <v>1522.8383969616484</v>
      </c>
      <c r="HS351" s="147">
        <f>PV(0.05,'PV factor'!AJ214,,-EP351)</f>
        <v>1450.3222828206171</v>
      </c>
      <c r="HT351" s="147">
        <f>PV(0.05,'PV factor'!AK214,,-EQ351)</f>
        <v>1381.2593169720167</v>
      </c>
      <c r="HU351" s="147">
        <f>PV(0.05,'PV factor'!AL214,,-ER351)</f>
        <v>1315.4850637828729</v>
      </c>
      <c r="HV351" s="147">
        <f>PV(0.05,'PV factor'!AM214,,-ES351)</f>
        <v>1252.8429178884505</v>
      </c>
      <c r="HW351" s="147">
        <f>PV(0.05,'PV factor'!AN214,,-ET351)</f>
        <v>1193.1837313223336</v>
      </c>
      <c r="HX351" s="147">
        <f>PV(0.05,'PV factor'!AO214,,-EU351)</f>
        <v>1136.3654584022227</v>
      </c>
      <c r="HY351" s="147">
        <f>PV(0.05,'PV factor'!AP214,,-EV351)</f>
        <v>1082.2528175259263</v>
      </c>
      <c r="HZ351" s="147">
        <f t="shared" si="557"/>
        <v>1106534.8285950813</v>
      </c>
      <c r="IA351" s="147">
        <f t="shared" si="558"/>
        <v>130735.89603043385</v>
      </c>
      <c r="IB351" s="401">
        <f t="shared" si="559"/>
        <v>0.11814892098464129</v>
      </c>
    </row>
    <row r="352" spans="1:236" s="181" customFormat="1" ht="90" customHeight="1" x14ac:dyDescent="0.25">
      <c r="A352" s="161" t="s">
        <v>2267</v>
      </c>
      <c r="B352" s="150" t="s">
        <v>2745</v>
      </c>
      <c r="C352" s="150" t="s">
        <v>2204</v>
      </c>
      <c r="D352" s="148">
        <v>1</v>
      </c>
      <c r="E352" s="150" t="s">
        <v>2757</v>
      </c>
      <c r="F352" s="151" t="s">
        <v>3637</v>
      </c>
      <c r="G352" s="151" t="s">
        <v>3638</v>
      </c>
      <c r="H352" s="79"/>
      <c r="I352" s="151" t="s">
        <v>316</v>
      </c>
      <c r="J352" s="151">
        <v>40</v>
      </c>
      <c r="K352" s="227" t="s">
        <v>79</v>
      </c>
      <c r="L352" s="159">
        <v>55326</v>
      </c>
      <c r="M352" s="79" t="s">
        <v>2749</v>
      </c>
      <c r="N352" s="79" t="s">
        <v>96</v>
      </c>
      <c r="O352" s="79" t="s">
        <v>217</v>
      </c>
      <c r="P352" s="79" t="s">
        <v>225</v>
      </c>
      <c r="Q352" s="112" t="s">
        <v>100</v>
      </c>
      <c r="R352" s="79" t="s">
        <v>108</v>
      </c>
      <c r="S352" s="79" t="s">
        <v>191</v>
      </c>
      <c r="T352" s="79" t="s">
        <v>385</v>
      </c>
      <c r="U352" s="79" t="s">
        <v>87</v>
      </c>
      <c r="V352" s="81">
        <v>1</v>
      </c>
      <c r="W352" s="149">
        <v>5205000</v>
      </c>
      <c r="X352" s="149">
        <v>280000</v>
      </c>
      <c r="Y352" s="149">
        <v>0</v>
      </c>
      <c r="Z352" s="149">
        <v>0</v>
      </c>
      <c r="AA352" s="149">
        <v>300000</v>
      </c>
      <c r="AB352" s="149">
        <v>160000</v>
      </c>
      <c r="AC352" s="149">
        <v>905000</v>
      </c>
      <c r="AD352" s="149">
        <v>720000</v>
      </c>
      <c r="AE352" s="149">
        <v>1100000</v>
      </c>
      <c r="AF352" s="149">
        <v>615000</v>
      </c>
      <c r="AG352" s="149">
        <v>645000</v>
      </c>
      <c r="AH352" s="149">
        <v>760000</v>
      </c>
      <c r="AI352" s="88" t="s">
        <v>2760</v>
      </c>
      <c r="AJ352" s="149">
        <v>2067000</v>
      </c>
      <c r="AK352" s="149">
        <v>0</v>
      </c>
      <c r="AL352" s="149">
        <v>0</v>
      </c>
      <c r="AM352" s="149">
        <v>843000</v>
      </c>
      <c r="AN352" s="149">
        <v>177000</v>
      </c>
      <c r="AO352" s="149">
        <v>176000</v>
      </c>
      <c r="AP352" s="149">
        <v>189000</v>
      </c>
      <c r="AQ352" s="149">
        <v>178000</v>
      </c>
      <c r="AR352" s="149">
        <v>147000</v>
      </c>
      <c r="AS352" s="149">
        <v>179000</v>
      </c>
      <c r="AT352" s="149">
        <v>178000</v>
      </c>
      <c r="AU352" s="151" t="s">
        <v>2761</v>
      </c>
      <c r="AV352" s="230">
        <f t="shared" si="525"/>
        <v>0</v>
      </c>
      <c r="AW352" s="230">
        <f t="shared" si="526"/>
        <v>1</v>
      </c>
      <c r="AX352" s="230" t="str">
        <f t="shared" si="527"/>
        <v>B1</v>
      </c>
      <c r="AY352" s="141">
        <f t="shared" si="528"/>
        <v>5</v>
      </c>
      <c r="AZ352" s="70">
        <f t="shared" si="529"/>
        <v>1</v>
      </c>
      <c r="BA352" s="70">
        <f t="shared" si="530"/>
        <v>1</v>
      </c>
      <c r="BB352" s="70">
        <f t="shared" si="531"/>
        <v>0</v>
      </c>
      <c r="BC352" s="70">
        <f t="shared" si="532"/>
        <v>1</v>
      </c>
      <c r="BD352" s="70">
        <f t="shared" si="533"/>
        <v>1</v>
      </c>
      <c r="BE352" s="70">
        <f t="shared" si="534"/>
        <v>0</v>
      </c>
      <c r="BF352" s="70">
        <f t="shared" si="535"/>
        <v>0</v>
      </c>
      <c r="BG352" s="71">
        <f t="shared" si="536"/>
        <v>0</v>
      </c>
      <c r="BH352" s="71">
        <f t="shared" si="537"/>
        <v>0</v>
      </c>
      <c r="BI352" s="71">
        <f t="shared" si="538"/>
        <v>0</v>
      </c>
      <c r="BJ352" s="71">
        <f t="shared" si="539"/>
        <v>0</v>
      </c>
      <c r="BK352" s="71">
        <f t="shared" si="540"/>
        <v>0</v>
      </c>
      <c r="BL352" s="70">
        <f t="shared" si="541"/>
        <v>1</v>
      </c>
      <c r="BM352" s="70">
        <f t="shared" si="542"/>
        <v>0</v>
      </c>
      <c r="BN352" s="70">
        <f t="shared" si="543"/>
        <v>0</v>
      </c>
      <c r="BO352" s="70">
        <f t="shared" si="544"/>
        <v>0</v>
      </c>
      <c r="BP352" s="144">
        <f t="shared" si="545"/>
        <v>0</v>
      </c>
      <c r="BQ352" s="144">
        <f t="shared" si="546"/>
        <v>0</v>
      </c>
      <c r="BR352" s="144">
        <f t="shared" si="547"/>
        <v>1143000</v>
      </c>
      <c r="BS352" s="144">
        <f t="shared" si="548"/>
        <v>337000</v>
      </c>
      <c r="BT352" s="144">
        <f t="shared" si="549"/>
        <v>1081000</v>
      </c>
      <c r="BU352" s="144">
        <f t="shared" si="550"/>
        <v>909000</v>
      </c>
      <c r="BV352" s="144">
        <f t="shared" si="551"/>
        <v>1278000</v>
      </c>
      <c r="BW352" s="144">
        <f t="shared" si="552"/>
        <v>762000</v>
      </c>
      <c r="BX352" s="144">
        <f t="shared" si="553"/>
        <v>824000</v>
      </c>
      <c r="BY352" s="144">
        <f t="shared" si="554"/>
        <v>938000</v>
      </c>
      <c r="BZ352" s="9">
        <v>0</v>
      </c>
      <c r="CA352" s="9">
        <v>0</v>
      </c>
      <c r="CB352" s="9">
        <v>0</v>
      </c>
      <c r="CC352" s="9">
        <v>0</v>
      </c>
      <c r="CD352" s="9">
        <v>0</v>
      </c>
      <c r="CE352" s="9">
        <v>0</v>
      </c>
      <c r="CF352" s="9">
        <v>0</v>
      </c>
      <c r="CG352" s="9">
        <v>0</v>
      </c>
      <c r="CH352" s="9">
        <v>0</v>
      </c>
      <c r="CI352" s="9">
        <v>0</v>
      </c>
      <c r="CJ352" s="9">
        <v>0</v>
      </c>
      <c r="CK352" s="9">
        <v>0</v>
      </c>
      <c r="CL352" s="9">
        <v>0</v>
      </c>
      <c r="CM352" s="9">
        <v>0</v>
      </c>
      <c r="CN352" s="9">
        <v>0</v>
      </c>
      <c r="CO352" s="9">
        <v>0</v>
      </c>
      <c r="CP352" s="9">
        <v>0</v>
      </c>
      <c r="CQ352" s="9">
        <v>0</v>
      </c>
      <c r="CR352" s="9">
        <v>0</v>
      </c>
      <c r="CS352" s="9">
        <v>0</v>
      </c>
      <c r="CT352" s="9">
        <v>0</v>
      </c>
      <c r="CU352" s="9">
        <v>0</v>
      </c>
      <c r="CV352" s="9">
        <v>0</v>
      </c>
      <c r="CW352" s="9">
        <v>0</v>
      </c>
      <c r="CX352" s="9">
        <v>0</v>
      </c>
      <c r="CY352" s="9">
        <v>0</v>
      </c>
      <c r="CZ352" s="9">
        <v>0</v>
      </c>
      <c r="DA352" s="9">
        <v>0</v>
      </c>
      <c r="DB352" s="9">
        <v>0</v>
      </c>
      <c r="DC352" s="9">
        <v>0</v>
      </c>
      <c r="DD352" s="9">
        <v>0</v>
      </c>
      <c r="DE352" s="9">
        <v>0</v>
      </c>
      <c r="DF352" s="9">
        <v>0</v>
      </c>
      <c r="DG352" s="144">
        <f t="shared" si="555"/>
        <v>55326</v>
      </c>
      <c r="DH352" s="144">
        <f t="shared" ref="DH352:EW352" si="587">DG352</f>
        <v>55326</v>
      </c>
      <c r="DI352" s="144">
        <f t="shared" si="587"/>
        <v>55326</v>
      </c>
      <c r="DJ352" s="144">
        <f t="shared" si="587"/>
        <v>55326</v>
      </c>
      <c r="DK352" s="144">
        <f t="shared" si="587"/>
        <v>55326</v>
      </c>
      <c r="DL352" s="144">
        <f t="shared" si="587"/>
        <v>55326</v>
      </c>
      <c r="DM352" s="144">
        <f t="shared" si="587"/>
        <v>55326</v>
      </c>
      <c r="DN352" s="144">
        <f t="shared" si="587"/>
        <v>55326</v>
      </c>
      <c r="DO352" s="144">
        <f t="shared" si="587"/>
        <v>55326</v>
      </c>
      <c r="DP352" s="144">
        <f t="shared" si="587"/>
        <v>55326</v>
      </c>
      <c r="DQ352" s="144">
        <f t="shared" si="587"/>
        <v>55326</v>
      </c>
      <c r="DR352" s="144">
        <f t="shared" si="587"/>
        <v>55326</v>
      </c>
      <c r="DS352" s="144">
        <f t="shared" si="587"/>
        <v>55326</v>
      </c>
      <c r="DT352" s="144">
        <f t="shared" si="587"/>
        <v>55326</v>
      </c>
      <c r="DU352" s="144">
        <f t="shared" si="587"/>
        <v>55326</v>
      </c>
      <c r="DV352" s="144">
        <f t="shared" si="587"/>
        <v>55326</v>
      </c>
      <c r="DW352" s="144">
        <f t="shared" si="587"/>
        <v>55326</v>
      </c>
      <c r="DX352" s="144">
        <f t="shared" si="587"/>
        <v>55326</v>
      </c>
      <c r="DY352" s="144">
        <f t="shared" si="587"/>
        <v>55326</v>
      </c>
      <c r="DZ352" s="144">
        <f t="shared" si="587"/>
        <v>55326</v>
      </c>
      <c r="EA352" s="144">
        <f t="shared" si="587"/>
        <v>55326</v>
      </c>
      <c r="EB352" s="144">
        <f t="shared" si="587"/>
        <v>55326</v>
      </c>
      <c r="EC352" s="144">
        <f t="shared" si="587"/>
        <v>55326</v>
      </c>
      <c r="ED352" s="144">
        <f t="shared" si="587"/>
        <v>55326</v>
      </c>
      <c r="EE352" s="144">
        <f t="shared" si="587"/>
        <v>55326</v>
      </c>
      <c r="EF352" s="144">
        <f t="shared" si="587"/>
        <v>55326</v>
      </c>
      <c r="EG352" s="144">
        <f t="shared" si="587"/>
        <v>55326</v>
      </c>
      <c r="EH352" s="144">
        <f t="shared" si="587"/>
        <v>55326</v>
      </c>
      <c r="EI352" s="144">
        <f t="shared" si="587"/>
        <v>55326</v>
      </c>
      <c r="EJ352" s="144">
        <f t="shared" si="587"/>
        <v>55326</v>
      </c>
      <c r="EK352" s="144">
        <f t="shared" si="587"/>
        <v>55326</v>
      </c>
      <c r="EL352" s="144">
        <f t="shared" si="587"/>
        <v>55326</v>
      </c>
      <c r="EM352" s="144">
        <f t="shared" si="587"/>
        <v>55326</v>
      </c>
      <c r="EN352" s="144">
        <f t="shared" si="587"/>
        <v>55326</v>
      </c>
      <c r="EO352" s="144">
        <f t="shared" si="587"/>
        <v>55326</v>
      </c>
      <c r="EP352" s="144">
        <f t="shared" si="587"/>
        <v>55326</v>
      </c>
      <c r="EQ352" s="144">
        <f t="shared" si="587"/>
        <v>55326</v>
      </c>
      <c r="ER352" s="144">
        <f t="shared" si="587"/>
        <v>55326</v>
      </c>
      <c r="ES352" s="144">
        <f t="shared" si="587"/>
        <v>55326</v>
      </c>
      <c r="ET352" s="144">
        <f t="shared" si="587"/>
        <v>55326</v>
      </c>
      <c r="EU352" s="144">
        <f t="shared" si="587"/>
        <v>55326</v>
      </c>
      <c r="EV352" s="144">
        <f t="shared" si="587"/>
        <v>55326</v>
      </c>
      <c r="EW352" s="144">
        <f t="shared" si="587"/>
        <v>55326</v>
      </c>
      <c r="EX352" s="147">
        <f>PV(0.05,'PV factor'!C380,,-BR352)</f>
        <v>1036734.693877551</v>
      </c>
      <c r="EY352" s="147">
        <f>PV(0.05,'PV factor'!D380,,-BS352)</f>
        <v>291113.27070510742</v>
      </c>
      <c r="EZ352" s="147">
        <f>PV(0.05,'PV factor'!E380,,-BT352)</f>
        <v>889341.37525002437</v>
      </c>
      <c r="FA352" s="147">
        <f>PV(0.05,'PV factor'!F380,,-BU352)</f>
        <v>712225.28531982924</v>
      </c>
      <c r="FB352" s="147">
        <f>PV(0.05,'PV factor'!G380,,-BV352)</f>
        <v>953663.2769016102</v>
      </c>
      <c r="FC352" s="147">
        <f>PV(0.05,'PV factor'!H380,,-BW352)</f>
        <v>541539.17355915252</v>
      </c>
      <c r="FD352" s="147">
        <f>PV(0.05,'PV factor'!I380,,-BX352)</f>
        <v>557715.63431163819</v>
      </c>
      <c r="FE352" s="147">
        <f>PV(0.05,'PV factor'!J380,,-BY352)</f>
        <v>604643.16341229388</v>
      </c>
      <c r="FF352" s="147">
        <f>PV(0.05,'PV factor'!K380,,-BZ352)</f>
        <v>0</v>
      </c>
      <c r="FG352" s="147">
        <f>PV(0.05,'PV factor'!L380,,-CA352)</f>
        <v>0</v>
      </c>
      <c r="FH352" s="147">
        <f>PV(0.05,'PV factor'!M380,,-CB352)</f>
        <v>0</v>
      </c>
      <c r="FI352" s="147">
        <f>PV(0.05,'PV factor'!N380,,-CC352)</f>
        <v>0</v>
      </c>
      <c r="FJ352" s="147">
        <f>PV(0.05,'PV factor'!O380,,-CD352)</f>
        <v>0</v>
      </c>
      <c r="FK352" s="147">
        <f>PV(0.05,'PV factor'!P380,,-CE352)</f>
        <v>0</v>
      </c>
      <c r="FL352" s="147">
        <f>PV(0.05,'PV factor'!Q380,,-CF352)</f>
        <v>0</v>
      </c>
      <c r="FM352" s="147">
        <f>PV(0.05,'PV factor'!R380,,-CG352)</f>
        <v>0</v>
      </c>
      <c r="FN352" s="147">
        <f>PV(0.05,'PV factor'!S380,,-CH352)</f>
        <v>0</v>
      </c>
      <c r="FO352" s="147">
        <f>PV(0.05,'PV factor'!T380,,-CI352)</f>
        <v>0</v>
      </c>
      <c r="FP352" s="147">
        <f>PV(0.05,'PV factor'!U380,,-CJ352)</f>
        <v>0</v>
      </c>
      <c r="FQ352" s="147">
        <f>PV(0.05,'PV factor'!V380,,-CK352)</f>
        <v>0</v>
      </c>
      <c r="FR352" s="147">
        <f>PV(0.05,'PV factor'!W380,,-CL352)</f>
        <v>0</v>
      </c>
      <c r="FS352" s="147">
        <f>PV(0.05,'PV factor'!X380,,-CM352)</f>
        <v>0</v>
      </c>
      <c r="FT352" s="147">
        <f>PV(0.05,'PV factor'!Y380,,-CN352)</f>
        <v>0</v>
      </c>
      <c r="FU352" s="147">
        <f>PV(0.05,'PV factor'!Z380,,-CO352)</f>
        <v>0</v>
      </c>
      <c r="FV352" s="147">
        <f>PV(0.05,'PV factor'!AA380,,-CP352)</f>
        <v>0</v>
      </c>
      <c r="FW352" s="147">
        <f>PV(0.05,'PV factor'!AB380,,-CQ352)</f>
        <v>0</v>
      </c>
      <c r="FX352" s="147">
        <f>PV(0.05,'PV factor'!AC380,,-CR352)</f>
        <v>0</v>
      </c>
      <c r="FY352" s="147">
        <f>PV(0.05,'PV factor'!AD380,,-CS352)</f>
        <v>0</v>
      </c>
      <c r="FZ352" s="147">
        <f>PV(0.05,'PV factor'!AE380,,-CT352)</f>
        <v>0</v>
      </c>
      <c r="GA352" s="147">
        <f>PV(0.05,'PV factor'!AF380,,-CU352)</f>
        <v>0</v>
      </c>
      <c r="GB352" s="147">
        <f>PV(0.05,'PV factor'!AG380,,-CV352)</f>
        <v>0</v>
      </c>
      <c r="GC352" s="147">
        <f>PV(0.05,'PV factor'!AH380,,-CW352)</f>
        <v>0</v>
      </c>
      <c r="GD352" s="147">
        <f>PV(0.05,'PV factor'!AI380,,-CX352)</f>
        <v>0</v>
      </c>
      <c r="GE352" s="147">
        <f>PV(0.05,'PV factor'!AJ380,,-CY352)</f>
        <v>0</v>
      </c>
      <c r="GF352" s="147">
        <f>PV(0.05,'PV factor'!AK380,,-CZ352)</f>
        <v>0</v>
      </c>
      <c r="GG352" s="147">
        <f>PV(0.05,'PV factor'!AL380,,-DA352)</f>
        <v>0</v>
      </c>
      <c r="GH352" s="147">
        <f>PV(0.05,'PV factor'!AM380,,-DB352)</f>
        <v>0</v>
      </c>
      <c r="GI352" s="147">
        <f>PV(0.05,'PV factor'!AN380,,-DC352)</f>
        <v>0</v>
      </c>
      <c r="GJ352" s="147">
        <f>PV(0.05,'PV factor'!AO380,,-DD352)</f>
        <v>0</v>
      </c>
      <c r="GK352" s="147">
        <f>PV(0.05,'PV factor'!AP380,,-DE352)</f>
        <v>0</v>
      </c>
      <c r="GL352" s="147">
        <f>PV(0.05,'PV factor'!C380,,-DI352)</f>
        <v>50182.312925170067</v>
      </c>
      <c r="GM352" s="147">
        <f>PV(0.05,'PV factor'!D380,,-DJ352)</f>
        <v>47792.678976352443</v>
      </c>
      <c r="GN352" s="147">
        <f>PV(0.05,'PV factor'!E380,,-DK352)</f>
        <v>45516.837120335666</v>
      </c>
      <c r="GO352" s="147">
        <f>PV(0.05,'PV factor'!F380,,-DL352)</f>
        <v>43349.368686033959</v>
      </c>
      <c r="GP352" s="147">
        <f>PV(0.05,'PV factor'!G380,,-DM352)</f>
        <v>41285.113034318063</v>
      </c>
      <c r="GQ352" s="147">
        <f>PV(0.05,'PV factor'!H380,,-DN352)</f>
        <v>39319.155270779098</v>
      </c>
      <c r="GR352" s="147">
        <f>PV(0.05,'PV factor'!I380,,-DO352)</f>
        <v>37446.814543599146</v>
      </c>
      <c r="GS352" s="147">
        <f>PV(0.05,'PV factor'!J380,,-DP352)</f>
        <v>35663.632898665855</v>
      </c>
      <c r="GT352" s="147">
        <f>PV(0.05,'PV factor'!K380,,-DQ352)</f>
        <v>33965.364665396053</v>
      </c>
      <c r="GU352" s="147">
        <f>PV(0.05,'PV factor'!L380,,-DR352)</f>
        <v>32347.966347996236</v>
      </c>
      <c r="GV352" s="147">
        <f>PV(0.05,'PV factor'!M380,,-DS352)</f>
        <v>30807.586998091658</v>
      </c>
      <c r="GW352" s="147">
        <f>PV(0.05,'PV factor'!N380,,-DT352)</f>
        <v>29340.559045801572</v>
      </c>
      <c r="GX352" s="147">
        <f>PV(0.05,'PV factor'!O380,,-DU352)</f>
        <v>27943.389567430077</v>
      </c>
      <c r="GY352" s="147">
        <f>PV(0.05,'PV factor'!P380,,-DV352)</f>
        <v>26612.751968981018</v>
      </c>
      <c r="GZ352" s="147">
        <f>PV(0.05,'PV factor'!Q380,,-DW352)</f>
        <v>25345.47806569621</v>
      </c>
      <c r="HA352" s="147">
        <f>PV(0.05,'PV factor'!R380,,-DX352)</f>
        <v>24138.550538758289</v>
      </c>
      <c r="HB352" s="147">
        <f>PV(0.05,'PV factor'!S380,,-DY352)</f>
        <v>22989.095751198372</v>
      </c>
      <c r="HC352" s="147">
        <f>PV(0.05,'PV factor'!T380,,-DZ352)</f>
        <v>21894.376905903213</v>
      </c>
      <c r="HD352" s="147">
        <f>PV(0.05,'PV factor'!U380,,-EA352)</f>
        <v>20851.787529431633</v>
      </c>
      <c r="HE352" s="147">
        <f>PV(0.05,'PV factor'!V380,,-EB352)</f>
        <v>19858.845266125365</v>
      </c>
      <c r="HF352" s="147">
        <f>PV(0.05,'PV factor'!W380,,-EC352)</f>
        <v>18913.185967738442</v>
      </c>
      <c r="HG352" s="147">
        <f>PV(0.05,'PV factor'!X380,,-ED352)</f>
        <v>18012.558064512799</v>
      </c>
      <c r="HH352" s="147">
        <f>PV(0.05,'PV factor'!Y380,,-EE352)</f>
        <v>17154.817204297906</v>
      </c>
      <c r="HI352" s="147">
        <f>PV(0.05,'PV factor'!Z380,,-EF352)</f>
        <v>16337.921146950386</v>
      </c>
      <c r="HJ352" s="147">
        <f>PV(0.05,'PV factor'!AA380,,-EG352)</f>
        <v>15559.92490185751</v>
      </c>
      <c r="HK352" s="147">
        <f>PV(0.05,'PV factor'!AB380,,-EH352)</f>
        <v>14818.976097007151</v>
      </c>
      <c r="HL352" s="147">
        <f>PV(0.05,'PV factor'!AC380,,-EI352)</f>
        <v>14113.310568578241</v>
      </c>
      <c r="HM352" s="147">
        <f>PV(0.05,'PV factor'!AD380,,-EJ352)</f>
        <v>13441.248160550704</v>
      </c>
      <c r="HN352" s="147">
        <f>PV(0.05,'PV factor'!AE380,,-EK352)</f>
        <v>12801.188724334008</v>
      </c>
      <c r="HO352" s="147">
        <f>PV(0.05,'PV factor'!AF380,,-EL352)</f>
        <v>12191.608308889527</v>
      </c>
      <c r="HP352" s="147">
        <f>PV(0.05,'PV factor'!AG380,,-EM352)</f>
        <v>11611.055532275741</v>
      </c>
      <c r="HQ352" s="147">
        <f>PV(0.05,'PV factor'!AH380,,-EN352)</f>
        <v>11058.148125976895</v>
      </c>
      <c r="HR352" s="147">
        <f>PV(0.05,'PV factor'!AI380,,-EO352)</f>
        <v>10531.569643787519</v>
      </c>
      <c r="HS352" s="147">
        <f>PV(0.05,'PV factor'!AJ380,,-EP352)</f>
        <v>10030.066327416684</v>
      </c>
      <c r="HT352" s="147">
        <f>PV(0.05,'PV factor'!AK380,,-EQ352)</f>
        <v>9552.4441213492246</v>
      </c>
      <c r="HU352" s="147">
        <f>PV(0.05,'PV factor'!AL380,,-ER352)</f>
        <v>9097.5658298564031</v>
      </c>
      <c r="HV352" s="147">
        <f>PV(0.05,'PV factor'!AM380,,-ES352)</f>
        <v>8664.348409387052</v>
      </c>
      <c r="HW352" s="147">
        <f>PV(0.05,'PV factor'!AN380,,-ET352)</f>
        <v>8251.7603898924281</v>
      </c>
      <c r="HX352" s="147">
        <f>PV(0.05,'PV factor'!AO380,,-EU352)</f>
        <v>7858.8194189451715</v>
      </c>
      <c r="HY352" s="147">
        <f>PV(0.05,'PV factor'!AP380,,-EV352)</f>
        <v>7484.5899228049248</v>
      </c>
      <c r="HZ352" s="147">
        <f t="shared" si="557"/>
        <v>5586975.8733372074</v>
      </c>
      <c r="IA352" s="147">
        <f t="shared" si="558"/>
        <v>904136.77297247259</v>
      </c>
      <c r="IB352" s="401">
        <f t="shared" si="559"/>
        <v>0.16182936770629266</v>
      </c>
    </row>
    <row r="353" spans="1:236" s="181" customFormat="1" ht="90" customHeight="1" x14ac:dyDescent="0.25">
      <c r="A353" s="242" t="s">
        <v>1912</v>
      </c>
      <c r="B353" s="195" t="s">
        <v>1913</v>
      </c>
      <c r="C353" s="195" t="s">
        <v>2006</v>
      </c>
      <c r="D353" s="115">
        <v>9</v>
      </c>
      <c r="E353" s="195" t="s">
        <v>2007</v>
      </c>
      <c r="F353" s="113" t="s">
        <v>2008</v>
      </c>
      <c r="G353" s="113" t="s">
        <v>2009</v>
      </c>
      <c r="H353" s="112" t="s">
        <v>77</v>
      </c>
      <c r="I353" s="113" t="s">
        <v>1957</v>
      </c>
      <c r="J353" s="113">
        <v>5</v>
      </c>
      <c r="K353" s="227" t="s">
        <v>94</v>
      </c>
      <c r="L353" s="111">
        <v>10000</v>
      </c>
      <c r="M353" s="112" t="s">
        <v>2010</v>
      </c>
      <c r="N353" s="112" t="s">
        <v>147</v>
      </c>
      <c r="O353" s="112" t="s">
        <v>82</v>
      </c>
      <c r="P353" s="112" t="s">
        <v>280</v>
      </c>
      <c r="Q353" s="112" t="s">
        <v>100</v>
      </c>
      <c r="R353" s="112" t="s">
        <v>108</v>
      </c>
      <c r="S353" s="112" t="s">
        <v>99</v>
      </c>
      <c r="T353" s="112" t="s">
        <v>1023</v>
      </c>
      <c r="U353" s="112" t="s">
        <v>100</v>
      </c>
      <c r="V353" s="201">
        <v>1</v>
      </c>
      <c r="W353" s="286">
        <v>400000</v>
      </c>
      <c r="X353" s="286">
        <v>0</v>
      </c>
      <c r="Y353" s="286">
        <v>0</v>
      </c>
      <c r="Z353" s="286">
        <v>0</v>
      </c>
      <c r="AA353" s="286">
        <v>350000</v>
      </c>
      <c r="AB353" s="286">
        <v>50000</v>
      </c>
      <c r="AC353" s="286">
        <v>0</v>
      </c>
      <c r="AD353" s="286">
        <v>0</v>
      </c>
      <c r="AE353" s="286">
        <v>0</v>
      </c>
      <c r="AF353" s="286">
        <v>0</v>
      </c>
      <c r="AG353" s="286">
        <v>0</v>
      </c>
      <c r="AH353" s="286">
        <v>0</v>
      </c>
      <c r="AI353" s="112" t="s">
        <v>88</v>
      </c>
      <c r="AJ353" s="286">
        <v>0</v>
      </c>
      <c r="AK353" s="286">
        <v>0</v>
      </c>
      <c r="AL353" s="286">
        <v>0</v>
      </c>
      <c r="AM353" s="286">
        <v>0</v>
      </c>
      <c r="AN353" s="286">
        <v>0</v>
      </c>
      <c r="AO353" s="286">
        <v>0</v>
      </c>
      <c r="AP353" s="286">
        <v>0</v>
      </c>
      <c r="AQ353" s="286">
        <v>0</v>
      </c>
      <c r="AR353" s="286">
        <v>0</v>
      </c>
      <c r="AS353" s="286">
        <v>0</v>
      </c>
      <c r="AT353" s="286">
        <v>0</v>
      </c>
      <c r="AU353" s="113" t="s">
        <v>2011</v>
      </c>
      <c r="AV353" s="230">
        <f t="shared" si="525"/>
        <v>0</v>
      </c>
      <c r="AW353" s="230">
        <f t="shared" si="526"/>
        <v>0</v>
      </c>
      <c r="AX353" s="230" t="str">
        <f t="shared" si="527"/>
        <v>D1</v>
      </c>
      <c r="AY353" s="141">
        <f t="shared" si="528"/>
        <v>9</v>
      </c>
      <c r="AZ353" s="70">
        <f t="shared" si="529"/>
        <v>1</v>
      </c>
      <c r="BA353" s="70">
        <f t="shared" si="530"/>
        <v>1</v>
      </c>
      <c r="BB353" s="70">
        <f t="shared" si="531"/>
        <v>1</v>
      </c>
      <c r="BC353" s="70">
        <f t="shared" si="532"/>
        <v>1</v>
      </c>
      <c r="BD353" s="70">
        <f t="shared" si="533"/>
        <v>1</v>
      </c>
      <c r="BE353" s="70">
        <f t="shared" si="534"/>
        <v>1</v>
      </c>
      <c r="BF353" s="70">
        <f t="shared" si="535"/>
        <v>1</v>
      </c>
      <c r="BG353" s="71">
        <f t="shared" si="536"/>
        <v>0</v>
      </c>
      <c r="BH353" s="71">
        <f t="shared" si="537"/>
        <v>1</v>
      </c>
      <c r="BI353" s="71">
        <f t="shared" si="538"/>
        <v>0</v>
      </c>
      <c r="BJ353" s="71">
        <f t="shared" si="539"/>
        <v>1</v>
      </c>
      <c r="BK353" s="71">
        <f t="shared" si="540"/>
        <v>0</v>
      </c>
      <c r="BL353" s="70">
        <f t="shared" si="541"/>
        <v>1</v>
      </c>
      <c r="BM353" s="70">
        <f t="shared" si="542"/>
        <v>1</v>
      </c>
      <c r="BN353" s="70">
        <f t="shared" si="543"/>
        <v>0</v>
      </c>
      <c r="BO353" s="70">
        <f t="shared" si="544"/>
        <v>1</v>
      </c>
      <c r="BP353" s="144">
        <f t="shared" si="545"/>
        <v>0</v>
      </c>
      <c r="BQ353" s="144">
        <f t="shared" si="546"/>
        <v>0</v>
      </c>
      <c r="BR353" s="144">
        <f t="shared" si="547"/>
        <v>350000</v>
      </c>
      <c r="BS353" s="144">
        <f t="shared" si="548"/>
        <v>50000</v>
      </c>
      <c r="BT353" s="144">
        <f t="shared" si="549"/>
        <v>0</v>
      </c>
      <c r="BU353" s="144">
        <f t="shared" si="550"/>
        <v>0</v>
      </c>
      <c r="BV353" s="144">
        <f t="shared" si="551"/>
        <v>0</v>
      </c>
      <c r="BW353" s="144">
        <f t="shared" si="552"/>
        <v>0</v>
      </c>
      <c r="BX353" s="144">
        <f t="shared" si="553"/>
        <v>0</v>
      </c>
      <c r="BY353" s="144">
        <f t="shared" si="554"/>
        <v>0</v>
      </c>
      <c r="BZ353" s="9">
        <v>0</v>
      </c>
      <c r="CA353" s="9">
        <v>0</v>
      </c>
      <c r="CB353" s="9">
        <v>0</v>
      </c>
      <c r="CC353" s="9">
        <v>0</v>
      </c>
      <c r="CD353" s="9">
        <v>0</v>
      </c>
      <c r="CE353" s="9">
        <v>0</v>
      </c>
      <c r="CF353" s="9">
        <v>0</v>
      </c>
      <c r="CG353" s="9">
        <v>0</v>
      </c>
      <c r="CH353" s="9">
        <v>0</v>
      </c>
      <c r="CI353" s="9">
        <v>0</v>
      </c>
      <c r="CJ353" s="9">
        <v>0</v>
      </c>
      <c r="CK353" s="9">
        <v>0</v>
      </c>
      <c r="CL353" s="9">
        <v>0</v>
      </c>
      <c r="CM353" s="9">
        <v>0</v>
      </c>
      <c r="CN353" s="9">
        <v>0</v>
      </c>
      <c r="CO353" s="9">
        <v>0</v>
      </c>
      <c r="CP353" s="9">
        <v>0</v>
      </c>
      <c r="CQ353" s="9">
        <v>0</v>
      </c>
      <c r="CR353" s="9">
        <v>0</v>
      </c>
      <c r="CS353" s="9">
        <v>0</v>
      </c>
      <c r="CT353" s="9">
        <v>0</v>
      </c>
      <c r="CU353" s="9">
        <v>0</v>
      </c>
      <c r="CV353" s="9">
        <v>0</v>
      </c>
      <c r="CW353" s="9">
        <v>0</v>
      </c>
      <c r="CX353" s="9">
        <v>0</v>
      </c>
      <c r="CY353" s="9">
        <v>0</v>
      </c>
      <c r="CZ353" s="9">
        <v>0</v>
      </c>
      <c r="DA353" s="9">
        <v>0</v>
      </c>
      <c r="DB353" s="9">
        <v>0</v>
      </c>
      <c r="DC353" s="9">
        <v>0</v>
      </c>
      <c r="DD353" s="9">
        <v>0</v>
      </c>
      <c r="DE353" s="9">
        <v>0</v>
      </c>
      <c r="DF353" s="9">
        <v>0</v>
      </c>
      <c r="DG353" s="144">
        <f t="shared" si="555"/>
        <v>10000</v>
      </c>
      <c r="DH353" s="144">
        <f t="shared" ref="DH353:EW353" si="588">DG353</f>
        <v>10000</v>
      </c>
      <c r="DI353" s="144">
        <f t="shared" si="588"/>
        <v>10000</v>
      </c>
      <c r="DJ353" s="144">
        <f t="shared" si="588"/>
        <v>10000</v>
      </c>
      <c r="DK353" s="144">
        <f t="shared" si="588"/>
        <v>10000</v>
      </c>
      <c r="DL353" s="144">
        <f t="shared" si="588"/>
        <v>10000</v>
      </c>
      <c r="DM353" s="144">
        <f t="shared" si="588"/>
        <v>10000</v>
      </c>
      <c r="DN353" s="144">
        <f t="shared" si="588"/>
        <v>10000</v>
      </c>
      <c r="DO353" s="144">
        <f t="shared" si="588"/>
        <v>10000</v>
      </c>
      <c r="DP353" s="144">
        <f t="shared" si="588"/>
        <v>10000</v>
      </c>
      <c r="DQ353" s="144">
        <f t="shared" si="588"/>
        <v>10000</v>
      </c>
      <c r="DR353" s="144">
        <f t="shared" si="588"/>
        <v>10000</v>
      </c>
      <c r="DS353" s="144">
        <f t="shared" si="588"/>
        <v>10000</v>
      </c>
      <c r="DT353" s="144">
        <f t="shared" si="588"/>
        <v>10000</v>
      </c>
      <c r="DU353" s="144">
        <f t="shared" si="588"/>
        <v>10000</v>
      </c>
      <c r="DV353" s="144">
        <f t="shared" si="588"/>
        <v>10000</v>
      </c>
      <c r="DW353" s="144">
        <f t="shared" si="588"/>
        <v>10000</v>
      </c>
      <c r="DX353" s="144">
        <f t="shared" si="588"/>
        <v>10000</v>
      </c>
      <c r="DY353" s="144">
        <f t="shared" si="588"/>
        <v>10000</v>
      </c>
      <c r="DZ353" s="144">
        <f t="shared" si="588"/>
        <v>10000</v>
      </c>
      <c r="EA353" s="144">
        <f t="shared" si="588"/>
        <v>10000</v>
      </c>
      <c r="EB353" s="144">
        <f t="shared" si="588"/>
        <v>10000</v>
      </c>
      <c r="EC353" s="144">
        <f t="shared" si="588"/>
        <v>10000</v>
      </c>
      <c r="ED353" s="144">
        <f t="shared" si="588"/>
        <v>10000</v>
      </c>
      <c r="EE353" s="144">
        <f t="shared" si="588"/>
        <v>10000</v>
      </c>
      <c r="EF353" s="144">
        <f t="shared" si="588"/>
        <v>10000</v>
      </c>
      <c r="EG353" s="144">
        <f t="shared" si="588"/>
        <v>10000</v>
      </c>
      <c r="EH353" s="144">
        <f t="shared" si="588"/>
        <v>10000</v>
      </c>
      <c r="EI353" s="144">
        <f t="shared" si="588"/>
        <v>10000</v>
      </c>
      <c r="EJ353" s="144">
        <f t="shared" si="588"/>
        <v>10000</v>
      </c>
      <c r="EK353" s="144">
        <f t="shared" si="588"/>
        <v>10000</v>
      </c>
      <c r="EL353" s="144">
        <f t="shared" si="588"/>
        <v>10000</v>
      </c>
      <c r="EM353" s="144">
        <f t="shared" si="588"/>
        <v>10000</v>
      </c>
      <c r="EN353" s="144">
        <f t="shared" si="588"/>
        <v>10000</v>
      </c>
      <c r="EO353" s="144">
        <f t="shared" si="588"/>
        <v>10000</v>
      </c>
      <c r="EP353" s="144">
        <f t="shared" si="588"/>
        <v>10000</v>
      </c>
      <c r="EQ353" s="144">
        <f t="shared" si="588"/>
        <v>10000</v>
      </c>
      <c r="ER353" s="144">
        <f t="shared" si="588"/>
        <v>10000</v>
      </c>
      <c r="ES353" s="144">
        <f t="shared" si="588"/>
        <v>10000</v>
      </c>
      <c r="ET353" s="144">
        <f t="shared" si="588"/>
        <v>10000</v>
      </c>
      <c r="EU353" s="144">
        <f t="shared" si="588"/>
        <v>10000</v>
      </c>
      <c r="EV353" s="144">
        <f t="shared" si="588"/>
        <v>10000</v>
      </c>
      <c r="EW353" s="144">
        <f t="shared" si="588"/>
        <v>10000</v>
      </c>
      <c r="EX353" s="147">
        <f>PV(0.05,'PV factor'!C312,,-BR353)</f>
        <v>317460.31746031746</v>
      </c>
      <c r="EY353" s="147">
        <f>PV(0.05,'PV factor'!D312,,-BS353)</f>
        <v>43191.879926573798</v>
      </c>
      <c r="EZ353" s="147">
        <f>PV(0.05,'PV factor'!E312,,-BT353)</f>
        <v>0</v>
      </c>
      <c r="FA353" s="147">
        <f>PV(0.05,'PV factor'!F312,,-BU353)</f>
        <v>0</v>
      </c>
      <c r="FB353" s="147">
        <f>PV(0.05,'PV factor'!G312,,-BV353)</f>
        <v>0</v>
      </c>
      <c r="FC353" s="147">
        <f>PV(0.05,'PV factor'!H312,,-BW353)</f>
        <v>0</v>
      </c>
      <c r="FD353" s="147">
        <f>PV(0.05,'PV factor'!I312,,-BX353)</f>
        <v>0</v>
      </c>
      <c r="FE353" s="147">
        <f>PV(0.05,'PV factor'!J312,,-BY353)</f>
        <v>0</v>
      </c>
      <c r="FF353" s="147">
        <f>PV(0.05,'PV factor'!K312,,-BZ353)</f>
        <v>0</v>
      </c>
      <c r="FG353" s="147">
        <f>PV(0.05,'PV factor'!L312,,-CA353)</f>
        <v>0</v>
      </c>
      <c r="FH353" s="147">
        <f>PV(0.05,'PV factor'!M312,,-CB353)</f>
        <v>0</v>
      </c>
      <c r="FI353" s="147">
        <f>PV(0.05,'PV factor'!N312,,-CC353)</f>
        <v>0</v>
      </c>
      <c r="FJ353" s="147">
        <f>PV(0.05,'PV factor'!O312,,-CD353)</f>
        <v>0</v>
      </c>
      <c r="FK353" s="147">
        <f>PV(0.05,'PV factor'!P312,,-CE353)</f>
        <v>0</v>
      </c>
      <c r="FL353" s="147">
        <f>PV(0.05,'PV factor'!Q312,,-CF353)</f>
        <v>0</v>
      </c>
      <c r="FM353" s="147">
        <f>PV(0.05,'PV factor'!R312,,-CG353)</f>
        <v>0</v>
      </c>
      <c r="FN353" s="147">
        <f>PV(0.05,'PV factor'!S312,,-CH353)</f>
        <v>0</v>
      </c>
      <c r="FO353" s="147">
        <f>PV(0.05,'PV factor'!T312,,-CI353)</f>
        <v>0</v>
      </c>
      <c r="FP353" s="147">
        <f>PV(0.05,'PV factor'!U312,,-CJ353)</f>
        <v>0</v>
      </c>
      <c r="FQ353" s="147">
        <f>PV(0.05,'PV factor'!V312,,-CK353)</f>
        <v>0</v>
      </c>
      <c r="FR353" s="147">
        <f>PV(0.05,'PV factor'!W312,,-CL353)</f>
        <v>0</v>
      </c>
      <c r="FS353" s="147">
        <f>PV(0.05,'PV factor'!X312,,-CM353)</f>
        <v>0</v>
      </c>
      <c r="FT353" s="147">
        <f>PV(0.05,'PV factor'!Y312,,-CN353)</f>
        <v>0</v>
      </c>
      <c r="FU353" s="147">
        <f>PV(0.05,'PV factor'!Z312,,-CO353)</f>
        <v>0</v>
      </c>
      <c r="FV353" s="147">
        <f>PV(0.05,'PV factor'!AA312,,-CP353)</f>
        <v>0</v>
      </c>
      <c r="FW353" s="147">
        <f>PV(0.05,'PV factor'!AB312,,-CQ353)</f>
        <v>0</v>
      </c>
      <c r="FX353" s="147">
        <f>PV(0.05,'PV factor'!AC312,,-CR353)</f>
        <v>0</v>
      </c>
      <c r="FY353" s="147">
        <f>PV(0.05,'PV factor'!AD312,,-CS353)</f>
        <v>0</v>
      </c>
      <c r="FZ353" s="147">
        <f>PV(0.05,'PV factor'!AE312,,-CT353)</f>
        <v>0</v>
      </c>
      <c r="GA353" s="147">
        <f>PV(0.05,'PV factor'!AF312,,-CU353)</f>
        <v>0</v>
      </c>
      <c r="GB353" s="147">
        <f>PV(0.05,'PV factor'!AG312,,-CV353)</f>
        <v>0</v>
      </c>
      <c r="GC353" s="147">
        <f>PV(0.05,'PV factor'!AH312,,-CW353)</f>
        <v>0</v>
      </c>
      <c r="GD353" s="147">
        <f>PV(0.05,'PV factor'!AI312,,-CX353)</f>
        <v>0</v>
      </c>
      <c r="GE353" s="147">
        <f>PV(0.05,'PV factor'!AJ312,,-CY353)</f>
        <v>0</v>
      </c>
      <c r="GF353" s="147">
        <f>PV(0.05,'PV factor'!AK312,,-CZ353)</f>
        <v>0</v>
      </c>
      <c r="GG353" s="147">
        <f>PV(0.05,'PV factor'!AL312,,-DA353)</f>
        <v>0</v>
      </c>
      <c r="GH353" s="147">
        <f>PV(0.05,'PV factor'!AM312,,-DB353)</f>
        <v>0</v>
      </c>
      <c r="GI353" s="147">
        <f>PV(0.05,'PV factor'!AN312,,-DC353)</f>
        <v>0</v>
      </c>
      <c r="GJ353" s="147">
        <f>PV(0.05,'PV factor'!AO312,,-DD353)</f>
        <v>0</v>
      </c>
      <c r="GK353" s="147">
        <f>PV(0.05,'PV factor'!AP312,,-DE353)</f>
        <v>0</v>
      </c>
      <c r="GL353" s="147">
        <f>PV(0.05,'PV factor'!C312,,-DI353)</f>
        <v>9070.2947845804993</v>
      </c>
      <c r="GM353" s="147">
        <f>PV(0.05,'PV factor'!D312,,-DJ353)</f>
        <v>8638.3759853147603</v>
      </c>
      <c r="GN353" s="147">
        <f>PV(0.05,'PV factor'!E312,,-DK353)</f>
        <v>8227.0247479188201</v>
      </c>
      <c r="GO353" s="147">
        <f>PV(0.05,'PV factor'!F312,,-DL353)</f>
        <v>7835.2616646845891</v>
      </c>
      <c r="GP353" s="147">
        <f>PV(0.05,'PV factor'!G312,,-DM353)</f>
        <v>7462.153966366277</v>
      </c>
      <c r="GQ353" s="147">
        <f>PV(0.05,'PV factor'!H312,,-DN353)</f>
        <v>7106.8133013012148</v>
      </c>
      <c r="GR353" s="147">
        <f>PV(0.05,'PV factor'!I312,,-DO353)</f>
        <v>6768.3936202868717</v>
      </c>
      <c r="GS353" s="147">
        <f>PV(0.05,'PV factor'!J312,,-DP353)</f>
        <v>6446.0891621779729</v>
      </c>
      <c r="GT353" s="147">
        <f>PV(0.05,'PV factor'!K312,,-DQ353)</f>
        <v>6139.1325354075934</v>
      </c>
      <c r="GU353" s="147">
        <f>PV(0.05,'PV factor'!L312,,-DR353)</f>
        <v>5846.7928908643744</v>
      </c>
      <c r="GV353" s="147">
        <f>PV(0.05,'PV factor'!M312,,-DS353)</f>
        <v>5568.3741817755954</v>
      </c>
      <c r="GW353" s="147">
        <f>PV(0.05,'PV factor'!N312,,-DT353)</f>
        <v>5303.2135064529466</v>
      </c>
      <c r="GX353" s="147">
        <f>PV(0.05,'PV factor'!O312,,-DU353)</f>
        <v>5050.6795299551886</v>
      </c>
      <c r="GY353" s="147">
        <f>PV(0.05,'PV factor'!P312,,-DV353)</f>
        <v>4810.1709809097019</v>
      </c>
      <c r="GZ353" s="147">
        <f>PV(0.05,'PV factor'!Q312,,-DW353)</f>
        <v>4581.1152199140024</v>
      </c>
      <c r="HA353" s="147">
        <f>PV(0.05,'PV factor'!R312,,-DX353)</f>
        <v>4362.9668761085732</v>
      </c>
      <c r="HB353" s="147">
        <f>PV(0.05,'PV factor'!S312,,-DY353)</f>
        <v>4155.2065486748315</v>
      </c>
      <c r="HC353" s="147">
        <f>PV(0.05,'PV factor'!T312,,-DZ353)</f>
        <v>3957.3395701665063</v>
      </c>
      <c r="HD353" s="147">
        <f>PV(0.05,'PV factor'!U312,,-EA353)</f>
        <v>3768.8948287300059</v>
      </c>
      <c r="HE353" s="147">
        <f>PV(0.05,'PV factor'!V312,,-EB353)</f>
        <v>3589.4236464095297</v>
      </c>
      <c r="HF353" s="147">
        <f>PV(0.05,'PV factor'!W312,,-EC353)</f>
        <v>3418.498710866219</v>
      </c>
      <c r="HG353" s="147">
        <f>PV(0.05,'PV factor'!X312,,-ED353)</f>
        <v>3255.7130579678269</v>
      </c>
      <c r="HH353" s="147">
        <f>PV(0.05,'PV factor'!Y312,,-EE353)</f>
        <v>3100.679102826502</v>
      </c>
      <c r="HI353" s="147">
        <f>PV(0.05,'PV factor'!Z312,,-EF353)</f>
        <v>2953.0277169776209</v>
      </c>
      <c r="HJ353" s="147">
        <f>PV(0.05,'PV factor'!AA312,,-EG353)</f>
        <v>2812.4073495024963</v>
      </c>
      <c r="HK353" s="147">
        <f>PV(0.05,'PV factor'!AB312,,-EH353)</f>
        <v>2678.4831900023769</v>
      </c>
      <c r="HL353" s="147">
        <f>PV(0.05,'PV factor'!AC312,,-EI353)</f>
        <v>2550.9363714308356</v>
      </c>
      <c r="HM353" s="147">
        <f>PV(0.05,'PV factor'!AD312,,-EJ353)</f>
        <v>2429.4632108865098</v>
      </c>
      <c r="HN353" s="147">
        <f>PV(0.05,'PV factor'!AE312,,-EK353)</f>
        <v>2313.7744865585814</v>
      </c>
      <c r="HO353" s="147">
        <f>PV(0.05,'PV factor'!AF312,,-EL353)</f>
        <v>2203.5947491034099</v>
      </c>
      <c r="HP353" s="147">
        <f>PV(0.05,'PV factor'!AG312,,-EM353)</f>
        <v>2098.6616658127714</v>
      </c>
      <c r="HQ353" s="147">
        <f>PV(0.05,'PV factor'!AH312,,-EN353)</f>
        <v>1998.7253960121634</v>
      </c>
      <c r="HR353" s="147">
        <f>PV(0.05,'PV factor'!AI312,,-EO353)</f>
        <v>1903.5479962020604</v>
      </c>
      <c r="HS353" s="147">
        <f>PV(0.05,'PV factor'!AJ312,,-EP353)</f>
        <v>1812.9028535257717</v>
      </c>
      <c r="HT353" s="147">
        <f>PV(0.05,'PV factor'!AK312,,-EQ353)</f>
        <v>1726.5741462150208</v>
      </c>
      <c r="HU353" s="147">
        <f>PV(0.05,'PV factor'!AL312,,-ER353)</f>
        <v>1644.3563297285912</v>
      </c>
      <c r="HV353" s="147">
        <f>PV(0.05,'PV factor'!AM312,,-ES353)</f>
        <v>1566.0536473605632</v>
      </c>
      <c r="HW353" s="147">
        <f>PV(0.05,'PV factor'!AN312,,-ET353)</f>
        <v>1491.4796641529169</v>
      </c>
      <c r="HX353" s="147">
        <f>PV(0.05,'PV factor'!AO312,,-EU353)</f>
        <v>1420.4568230027783</v>
      </c>
      <c r="HY353" s="147">
        <f>PV(0.05,'PV factor'!AP312,,-EV353)</f>
        <v>1352.8160219074077</v>
      </c>
      <c r="HZ353" s="147">
        <f t="shared" si="557"/>
        <v>360652.19738689123</v>
      </c>
      <c r="IA353" s="147">
        <f t="shared" si="558"/>
        <v>41233.11114886494</v>
      </c>
      <c r="IB353" s="401">
        <f t="shared" si="559"/>
        <v>0.11432929411665815</v>
      </c>
    </row>
    <row r="354" spans="1:236" s="181" customFormat="1" ht="90" customHeight="1" x14ac:dyDescent="0.25">
      <c r="A354" s="233" t="s">
        <v>336</v>
      </c>
      <c r="B354" s="234" t="s">
        <v>337</v>
      </c>
      <c r="C354" s="234" t="s">
        <v>380</v>
      </c>
      <c r="D354" s="13">
        <v>10</v>
      </c>
      <c r="E354" s="234" t="s">
        <v>381</v>
      </c>
      <c r="F354" s="236" t="s">
        <v>382</v>
      </c>
      <c r="G354" s="236" t="s">
        <v>383</v>
      </c>
      <c r="H354" s="13" t="s">
        <v>77</v>
      </c>
      <c r="I354" s="236" t="s">
        <v>316</v>
      </c>
      <c r="J354" s="236">
        <v>10</v>
      </c>
      <c r="K354" s="227" t="s">
        <v>79</v>
      </c>
      <c r="L354" s="77">
        <v>4500</v>
      </c>
      <c r="M354" s="237" t="s">
        <v>384</v>
      </c>
      <c r="N354" s="13" t="s">
        <v>81</v>
      </c>
      <c r="O354" s="13" t="s">
        <v>133</v>
      </c>
      <c r="P354" s="13" t="s">
        <v>134</v>
      </c>
      <c r="Q354" s="112" t="s">
        <v>100</v>
      </c>
      <c r="R354" s="13" t="s">
        <v>108</v>
      </c>
      <c r="S354" s="13" t="s">
        <v>99</v>
      </c>
      <c r="T354" s="72" t="s">
        <v>385</v>
      </c>
      <c r="U354" s="13" t="s">
        <v>100</v>
      </c>
      <c r="V354" s="196">
        <v>1</v>
      </c>
      <c r="W354" s="238">
        <v>250000</v>
      </c>
      <c r="X354" s="238">
        <v>0</v>
      </c>
      <c r="Y354" s="238">
        <v>0</v>
      </c>
      <c r="Z354" s="238">
        <v>0</v>
      </c>
      <c r="AA354" s="238">
        <v>100000</v>
      </c>
      <c r="AB354" s="238">
        <v>50000</v>
      </c>
      <c r="AC354" s="238">
        <v>50000</v>
      </c>
      <c r="AD354" s="238">
        <v>50000</v>
      </c>
      <c r="AE354" s="239">
        <v>0</v>
      </c>
      <c r="AF354" s="239">
        <v>0</v>
      </c>
      <c r="AG354" s="239">
        <v>0</v>
      </c>
      <c r="AH354" s="239">
        <v>0</v>
      </c>
      <c r="AI354" s="14" t="s">
        <v>386</v>
      </c>
      <c r="AJ354" s="238">
        <v>115000</v>
      </c>
      <c r="AK354" s="238">
        <v>0</v>
      </c>
      <c r="AL354" s="238">
        <v>20000</v>
      </c>
      <c r="AM354" s="238">
        <v>20000</v>
      </c>
      <c r="AN354" s="238">
        <v>25000</v>
      </c>
      <c r="AO354" s="238">
        <v>25000</v>
      </c>
      <c r="AP354" s="238">
        <v>25000</v>
      </c>
      <c r="AQ354" s="239">
        <v>0</v>
      </c>
      <c r="AR354" s="239">
        <v>0</v>
      </c>
      <c r="AS354" s="239">
        <v>0</v>
      </c>
      <c r="AT354" s="239">
        <v>0</v>
      </c>
      <c r="AU354" s="236"/>
      <c r="AV354" s="230">
        <f t="shared" si="525"/>
        <v>1</v>
      </c>
      <c r="AW354" s="230">
        <f t="shared" si="526"/>
        <v>0</v>
      </c>
      <c r="AX354" s="230" t="str">
        <f t="shared" si="527"/>
        <v>F2</v>
      </c>
      <c r="AY354" s="141">
        <f t="shared" si="528"/>
        <v>9</v>
      </c>
      <c r="AZ354" s="70">
        <f t="shared" si="529"/>
        <v>1</v>
      </c>
      <c r="BA354" s="70">
        <f t="shared" si="530"/>
        <v>1</v>
      </c>
      <c r="BB354" s="70">
        <f t="shared" si="531"/>
        <v>1</v>
      </c>
      <c r="BC354" s="70">
        <f t="shared" si="532"/>
        <v>1</v>
      </c>
      <c r="BD354" s="70">
        <f t="shared" si="533"/>
        <v>1</v>
      </c>
      <c r="BE354" s="70">
        <f t="shared" si="534"/>
        <v>1</v>
      </c>
      <c r="BF354" s="70">
        <f t="shared" si="535"/>
        <v>1</v>
      </c>
      <c r="BG354" s="71">
        <f t="shared" si="536"/>
        <v>0</v>
      </c>
      <c r="BH354" s="71">
        <f t="shared" si="537"/>
        <v>1</v>
      </c>
      <c r="BI354" s="71">
        <f t="shared" si="538"/>
        <v>0</v>
      </c>
      <c r="BJ354" s="71">
        <f t="shared" si="539"/>
        <v>0</v>
      </c>
      <c r="BK354" s="71">
        <f t="shared" si="540"/>
        <v>1</v>
      </c>
      <c r="BL354" s="70">
        <f t="shared" si="541"/>
        <v>1</v>
      </c>
      <c r="BM354" s="70">
        <f t="shared" si="542"/>
        <v>1</v>
      </c>
      <c r="BN354" s="70">
        <f t="shared" si="543"/>
        <v>0</v>
      </c>
      <c r="BO354" s="70">
        <f t="shared" si="544"/>
        <v>1</v>
      </c>
      <c r="BP354" s="144">
        <f t="shared" si="545"/>
        <v>0</v>
      </c>
      <c r="BQ354" s="144">
        <f t="shared" si="546"/>
        <v>20000</v>
      </c>
      <c r="BR354" s="144">
        <f t="shared" si="547"/>
        <v>120000</v>
      </c>
      <c r="BS354" s="144">
        <f t="shared" si="548"/>
        <v>75000</v>
      </c>
      <c r="BT354" s="144">
        <f t="shared" si="549"/>
        <v>75000</v>
      </c>
      <c r="BU354" s="144">
        <f t="shared" si="550"/>
        <v>75000</v>
      </c>
      <c r="BV354" s="144">
        <f t="shared" si="551"/>
        <v>0</v>
      </c>
      <c r="BW354" s="144">
        <f t="shared" si="552"/>
        <v>0</v>
      </c>
      <c r="BX354" s="144">
        <f t="shared" si="553"/>
        <v>0</v>
      </c>
      <c r="BY354" s="144">
        <f t="shared" si="554"/>
        <v>0</v>
      </c>
      <c r="BZ354" s="9">
        <v>0</v>
      </c>
      <c r="CA354" s="9">
        <v>0</v>
      </c>
      <c r="CB354" s="9">
        <v>0</v>
      </c>
      <c r="CC354" s="9">
        <v>0</v>
      </c>
      <c r="CD354" s="9">
        <v>0</v>
      </c>
      <c r="CE354" s="9">
        <v>0</v>
      </c>
      <c r="CF354" s="9">
        <v>0</v>
      </c>
      <c r="CG354" s="9">
        <v>0</v>
      </c>
      <c r="CH354" s="9">
        <v>0</v>
      </c>
      <c r="CI354" s="9">
        <v>0</v>
      </c>
      <c r="CJ354" s="9">
        <v>0</v>
      </c>
      <c r="CK354" s="9">
        <v>0</v>
      </c>
      <c r="CL354" s="9">
        <v>0</v>
      </c>
      <c r="CM354" s="9">
        <v>0</v>
      </c>
      <c r="CN354" s="9">
        <v>0</v>
      </c>
      <c r="CO354" s="9">
        <v>0</v>
      </c>
      <c r="CP354" s="9">
        <v>0</v>
      </c>
      <c r="CQ354" s="9">
        <v>0</v>
      </c>
      <c r="CR354" s="9">
        <v>0</v>
      </c>
      <c r="CS354" s="9">
        <v>0</v>
      </c>
      <c r="CT354" s="9">
        <v>0</v>
      </c>
      <c r="CU354" s="9">
        <v>0</v>
      </c>
      <c r="CV354" s="9">
        <v>0</v>
      </c>
      <c r="CW354" s="9">
        <v>0</v>
      </c>
      <c r="CX354" s="9">
        <v>0</v>
      </c>
      <c r="CY354" s="9">
        <v>0</v>
      </c>
      <c r="CZ354" s="9">
        <v>0</v>
      </c>
      <c r="DA354" s="9">
        <v>0</v>
      </c>
      <c r="DB354" s="9">
        <v>0</v>
      </c>
      <c r="DC354" s="9">
        <v>0</v>
      </c>
      <c r="DD354" s="9">
        <v>0</v>
      </c>
      <c r="DE354" s="9">
        <v>0</v>
      </c>
      <c r="DF354" s="9">
        <v>0</v>
      </c>
      <c r="DG354" s="144">
        <f t="shared" si="555"/>
        <v>4500</v>
      </c>
      <c r="DH354" s="144">
        <f t="shared" ref="DH354:EW354" si="589">DG354</f>
        <v>4500</v>
      </c>
      <c r="DI354" s="144">
        <f t="shared" si="589"/>
        <v>4500</v>
      </c>
      <c r="DJ354" s="144">
        <f t="shared" si="589"/>
        <v>4500</v>
      </c>
      <c r="DK354" s="144">
        <f t="shared" si="589"/>
        <v>4500</v>
      </c>
      <c r="DL354" s="144">
        <f t="shared" si="589"/>
        <v>4500</v>
      </c>
      <c r="DM354" s="144">
        <f t="shared" si="589"/>
        <v>4500</v>
      </c>
      <c r="DN354" s="144">
        <f t="shared" si="589"/>
        <v>4500</v>
      </c>
      <c r="DO354" s="144">
        <f t="shared" si="589"/>
        <v>4500</v>
      </c>
      <c r="DP354" s="144">
        <f t="shared" si="589"/>
        <v>4500</v>
      </c>
      <c r="DQ354" s="144">
        <f t="shared" si="589"/>
        <v>4500</v>
      </c>
      <c r="DR354" s="144">
        <f t="shared" si="589"/>
        <v>4500</v>
      </c>
      <c r="DS354" s="144">
        <f t="shared" si="589"/>
        <v>4500</v>
      </c>
      <c r="DT354" s="144">
        <f t="shared" si="589"/>
        <v>4500</v>
      </c>
      <c r="DU354" s="144">
        <f t="shared" si="589"/>
        <v>4500</v>
      </c>
      <c r="DV354" s="144">
        <f t="shared" si="589"/>
        <v>4500</v>
      </c>
      <c r="DW354" s="144">
        <f t="shared" si="589"/>
        <v>4500</v>
      </c>
      <c r="DX354" s="144">
        <f t="shared" si="589"/>
        <v>4500</v>
      </c>
      <c r="DY354" s="144">
        <f t="shared" si="589"/>
        <v>4500</v>
      </c>
      <c r="DZ354" s="144">
        <f t="shared" si="589"/>
        <v>4500</v>
      </c>
      <c r="EA354" s="144">
        <f t="shared" si="589"/>
        <v>4500</v>
      </c>
      <c r="EB354" s="144">
        <f t="shared" si="589"/>
        <v>4500</v>
      </c>
      <c r="EC354" s="144">
        <f t="shared" si="589"/>
        <v>4500</v>
      </c>
      <c r="ED354" s="144">
        <f t="shared" si="589"/>
        <v>4500</v>
      </c>
      <c r="EE354" s="144">
        <f t="shared" si="589"/>
        <v>4500</v>
      </c>
      <c r="EF354" s="144">
        <f t="shared" si="589"/>
        <v>4500</v>
      </c>
      <c r="EG354" s="144">
        <f t="shared" si="589"/>
        <v>4500</v>
      </c>
      <c r="EH354" s="144">
        <f t="shared" si="589"/>
        <v>4500</v>
      </c>
      <c r="EI354" s="144">
        <f t="shared" si="589"/>
        <v>4500</v>
      </c>
      <c r="EJ354" s="144">
        <f t="shared" si="589"/>
        <v>4500</v>
      </c>
      <c r="EK354" s="144">
        <f t="shared" si="589"/>
        <v>4500</v>
      </c>
      <c r="EL354" s="144">
        <f t="shared" si="589"/>
        <v>4500</v>
      </c>
      <c r="EM354" s="144">
        <f t="shared" si="589"/>
        <v>4500</v>
      </c>
      <c r="EN354" s="144">
        <f t="shared" si="589"/>
        <v>4500</v>
      </c>
      <c r="EO354" s="144">
        <f t="shared" si="589"/>
        <v>4500</v>
      </c>
      <c r="EP354" s="144">
        <f t="shared" si="589"/>
        <v>4500</v>
      </c>
      <c r="EQ354" s="144">
        <f t="shared" si="589"/>
        <v>4500</v>
      </c>
      <c r="ER354" s="144">
        <f t="shared" si="589"/>
        <v>4500</v>
      </c>
      <c r="ES354" s="144">
        <f t="shared" si="589"/>
        <v>4500</v>
      </c>
      <c r="ET354" s="144">
        <f t="shared" si="589"/>
        <v>4500</v>
      </c>
      <c r="EU354" s="144">
        <f t="shared" si="589"/>
        <v>4500</v>
      </c>
      <c r="EV354" s="144">
        <f t="shared" si="589"/>
        <v>4500</v>
      </c>
      <c r="EW354" s="144">
        <f t="shared" si="589"/>
        <v>4500</v>
      </c>
      <c r="EX354" s="147">
        <f>PV(0.05,'PV factor'!C31,,-BR354)</f>
        <v>108843.53741496598</v>
      </c>
      <c r="EY354" s="147">
        <f>PV(0.05,'PV factor'!D31,,-BS354)</f>
        <v>64787.819889860701</v>
      </c>
      <c r="EZ354" s="147">
        <f>PV(0.05,'PV factor'!E31,,-BT354)</f>
        <v>61702.685609391148</v>
      </c>
      <c r="FA354" s="147">
        <f>PV(0.05,'PV factor'!F31,,-BU354)</f>
        <v>58764.46248513442</v>
      </c>
      <c r="FB354" s="147">
        <f>PV(0.05,'PV factor'!G31,,-BV354)</f>
        <v>0</v>
      </c>
      <c r="FC354" s="147">
        <f>PV(0.05,'PV factor'!H31,,-BW354)</f>
        <v>0</v>
      </c>
      <c r="FD354" s="147">
        <f>PV(0.05,'PV factor'!I31,,-BX354)</f>
        <v>0</v>
      </c>
      <c r="FE354" s="147">
        <f>PV(0.05,'PV factor'!J31,,-BY354)</f>
        <v>0</v>
      </c>
      <c r="FF354" s="147">
        <f>PV(0.05,'PV factor'!K31,,-BZ354)</f>
        <v>0</v>
      </c>
      <c r="FG354" s="147">
        <f>PV(0.05,'PV factor'!L31,,-CA354)</f>
        <v>0</v>
      </c>
      <c r="FH354" s="147">
        <f>PV(0.05,'PV factor'!M31,,-CB354)</f>
        <v>0</v>
      </c>
      <c r="FI354" s="147">
        <f>PV(0.05,'PV factor'!N31,,-CC354)</f>
        <v>0</v>
      </c>
      <c r="FJ354" s="147">
        <f>PV(0.05,'PV factor'!O31,,-CD354)</f>
        <v>0</v>
      </c>
      <c r="FK354" s="147">
        <f>PV(0.05,'PV factor'!P31,,-CE354)</f>
        <v>0</v>
      </c>
      <c r="FL354" s="147">
        <f>PV(0.05,'PV factor'!Q31,,-CF354)</f>
        <v>0</v>
      </c>
      <c r="FM354" s="147">
        <f>PV(0.05,'PV factor'!R31,,-CG354)</f>
        <v>0</v>
      </c>
      <c r="FN354" s="147">
        <f>PV(0.05,'PV factor'!S31,,-CH354)</f>
        <v>0</v>
      </c>
      <c r="FO354" s="147">
        <f>PV(0.05,'PV factor'!T31,,-CI354)</f>
        <v>0</v>
      </c>
      <c r="FP354" s="147">
        <f>PV(0.05,'PV factor'!U31,,-CJ354)</f>
        <v>0</v>
      </c>
      <c r="FQ354" s="147">
        <f>PV(0.05,'PV factor'!V31,,-CK354)</f>
        <v>0</v>
      </c>
      <c r="FR354" s="147">
        <f>PV(0.05,'PV factor'!W31,,-CL354)</f>
        <v>0</v>
      </c>
      <c r="FS354" s="147">
        <f>PV(0.05,'PV factor'!X31,,-CM354)</f>
        <v>0</v>
      </c>
      <c r="FT354" s="147">
        <f>PV(0.05,'PV factor'!Y31,,-CN354)</f>
        <v>0</v>
      </c>
      <c r="FU354" s="147">
        <f>PV(0.05,'PV factor'!Z31,,-CO354)</f>
        <v>0</v>
      </c>
      <c r="FV354" s="147">
        <f>PV(0.05,'PV factor'!AA31,,-CP354)</f>
        <v>0</v>
      </c>
      <c r="FW354" s="147">
        <f>PV(0.05,'PV factor'!AB31,,-CQ354)</f>
        <v>0</v>
      </c>
      <c r="FX354" s="147">
        <f>PV(0.05,'PV factor'!AC31,,-CR354)</f>
        <v>0</v>
      </c>
      <c r="FY354" s="147">
        <f>PV(0.05,'PV factor'!AD31,,-CS354)</f>
        <v>0</v>
      </c>
      <c r="FZ354" s="147">
        <f>PV(0.05,'PV factor'!AE31,,-CT354)</f>
        <v>0</v>
      </c>
      <c r="GA354" s="147">
        <f>PV(0.05,'PV factor'!AF31,,-CU354)</f>
        <v>0</v>
      </c>
      <c r="GB354" s="147">
        <f>PV(0.05,'PV factor'!AG31,,-CV354)</f>
        <v>0</v>
      </c>
      <c r="GC354" s="147">
        <f>PV(0.05,'PV factor'!AH31,,-CW354)</f>
        <v>0</v>
      </c>
      <c r="GD354" s="147">
        <f>PV(0.05,'PV factor'!AI31,,-CX354)</f>
        <v>0</v>
      </c>
      <c r="GE354" s="147">
        <f>PV(0.05,'PV factor'!AJ31,,-CY354)</f>
        <v>0</v>
      </c>
      <c r="GF354" s="147">
        <f>PV(0.05,'PV factor'!AK31,,-CZ354)</f>
        <v>0</v>
      </c>
      <c r="GG354" s="147">
        <f>PV(0.05,'PV factor'!AL31,,-DA354)</f>
        <v>0</v>
      </c>
      <c r="GH354" s="147">
        <f>PV(0.05,'PV factor'!AM31,,-DB354)</f>
        <v>0</v>
      </c>
      <c r="GI354" s="147">
        <f>PV(0.05,'PV factor'!AN31,,-DC354)</f>
        <v>0</v>
      </c>
      <c r="GJ354" s="147">
        <f>PV(0.05,'PV factor'!AO31,,-DD354)</f>
        <v>0</v>
      </c>
      <c r="GK354" s="147">
        <f>PV(0.05,'PV factor'!AP31,,-DE354)</f>
        <v>0</v>
      </c>
      <c r="GL354" s="147">
        <f>PV(0.05,'PV factor'!C31,,-DI354)</f>
        <v>4081.6326530612246</v>
      </c>
      <c r="GM354" s="147">
        <f>PV(0.05,'PV factor'!D31,,-DJ354)</f>
        <v>3887.2691933916421</v>
      </c>
      <c r="GN354" s="147">
        <f>PV(0.05,'PV factor'!E31,,-DK354)</f>
        <v>3702.161136563469</v>
      </c>
      <c r="GO354" s="147">
        <f>PV(0.05,'PV factor'!F31,,-DL354)</f>
        <v>3525.8677491080653</v>
      </c>
      <c r="GP354" s="147">
        <f>PV(0.05,'PV factor'!G31,,-DM354)</f>
        <v>3357.9692848648247</v>
      </c>
      <c r="GQ354" s="147">
        <f>PV(0.05,'PV factor'!H31,,-DN354)</f>
        <v>3198.0659855855465</v>
      </c>
      <c r="GR354" s="147">
        <f>PV(0.05,'PV factor'!I31,,-DO354)</f>
        <v>3045.7771291290924</v>
      </c>
      <c r="GS354" s="147">
        <f>PV(0.05,'PV factor'!J31,,-DP354)</f>
        <v>2900.7401229800876</v>
      </c>
      <c r="GT354" s="147">
        <f>PV(0.05,'PV factor'!K31,,-DQ354)</f>
        <v>2762.6096409334168</v>
      </c>
      <c r="GU354" s="147">
        <f>PV(0.05,'PV factor'!L31,,-DR354)</f>
        <v>2631.0568008889682</v>
      </c>
      <c r="GV354" s="147">
        <f>PV(0.05,'PV factor'!M31,,-DS354)</f>
        <v>2505.7683817990178</v>
      </c>
      <c r="GW354" s="147">
        <f>PV(0.05,'PV factor'!N31,,-DT354)</f>
        <v>2386.4460779038259</v>
      </c>
      <c r="GX354" s="147">
        <f>PV(0.05,'PV factor'!O31,,-DU354)</f>
        <v>2272.805788479835</v>
      </c>
      <c r="GY354" s="147">
        <f>PV(0.05,'PV factor'!P31,,-DV354)</f>
        <v>2164.5769414093656</v>
      </c>
      <c r="GZ354" s="147">
        <f>PV(0.05,'PV factor'!Q31,,-DW354)</f>
        <v>2061.5018489613012</v>
      </c>
      <c r="HA354" s="147">
        <f>PV(0.05,'PV factor'!R31,,-DX354)</f>
        <v>1963.3350942488578</v>
      </c>
      <c r="HB354" s="147">
        <f>PV(0.05,'PV factor'!S31,,-DY354)</f>
        <v>1869.8429469036741</v>
      </c>
      <c r="HC354" s="147">
        <f>PV(0.05,'PV factor'!T31,,-DZ354)</f>
        <v>1780.8028065749277</v>
      </c>
      <c r="HD354" s="147">
        <f>PV(0.05,'PV factor'!U31,,-EA354)</f>
        <v>1696.0026729285028</v>
      </c>
      <c r="HE354" s="147">
        <f>PV(0.05,'PV factor'!V31,,-EB354)</f>
        <v>1615.2406408842883</v>
      </c>
      <c r="HF354" s="147">
        <f>PV(0.05,'PV factor'!W31,,-EC354)</f>
        <v>1538.3244198897985</v>
      </c>
      <c r="HG354" s="147">
        <f>PV(0.05,'PV factor'!X31,,-ED354)</f>
        <v>1465.0708760855221</v>
      </c>
      <c r="HH354" s="147">
        <f>PV(0.05,'PV factor'!Y31,,-EE354)</f>
        <v>1395.3055962719259</v>
      </c>
      <c r="HI354" s="147">
        <f>PV(0.05,'PV factor'!Z31,,-EF354)</f>
        <v>1328.8624726399294</v>
      </c>
      <c r="HJ354" s="147">
        <f>PV(0.05,'PV factor'!AA31,,-EG354)</f>
        <v>1265.5833072761232</v>
      </c>
      <c r="HK354" s="147">
        <f>PV(0.05,'PV factor'!AB31,,-EH354)</f>
        <v>1205.3174355010697</v>
      </c>
      <c r="HL354" s="147">
        <f>PV(0.05,'PV factor'!AC31,,-EI354)</f>
        <v>1147.9213671438761</v>
      </c>
      <c r="HM354" s="147">
        <f>PV(0.05,'PV factor'!AD31,,-EJ354)</f>
        <v>1093.2584448989294</v>
      </c>
      <c r="HN354" s="147">
        <f>PV(0.05,'PV factor'!AE31,,-EK354)</f>
        <v>1041.1985189513616</v>
      </c>
      <c r="HO354" s="147">
        <f>PV(0.05,'PV factor'!AF31,,-EL354)</f>
        <v>991.61763709653451</v>
      </c>
      <c r="HP354" s="147">
        <f>PV(0.05,'PV factor'!AG31,,-EM354)</f>
        <v>944.39774961574722</v>
      </c>
      <c r="HQ354" s="147">
        <f>PV(0.05,'PV factor'!AH31,,-EN354)</f>
        <v>899.42642820547348</v>
      </c>
      <c r="HR354" s="147">
        <f>PV(0.05,'PV factor'!AI31,,-EO354)</f>
        <v>856.5965982909272</v>
      </c>
      <c r="HS354" s="147">
        <f>PV(0.05,'PV factor'!AJ31,,-EP354)</f>
        <v>815.8062840865972</v>
      </c>
      <c r="HT354" s="147">
        <f>PV(0.05,'PV factor'!AK31,,-EQ354)</f>
        <v>776.95836579675938</v>
      </c>
      <c r="HU354" s="147">
        <f>PV(0.05,'PV factor'!AL31,,-ER354)</f>
        <v>739.96034837786601</v>
      </c>
      <c r="HV354" s="147">
        <f>PV(0.05,'PV factor'!AM31,,-ES354)</f>
        <v>704.72414131225344</v>
      </c>
      <c r="HW354" s="147">
        <f>PV(0.05,'PV factor'!AN31,,-ET354)</f>
        <v>671.16584886881265</v>
      </c>
      <c r="HX354" s="147">
        <f>PV(0.05,'PV factor'!AO31,,-EU354)</f>
        <v>639.20557035125023</v>
      </c>
      <c r="HY354" s="147">
        <f>PV(0.05,'PV factor'!AP31,,-EV354)</f>
        <v>608.76720985833356</v>
      </c>
      <c r="HZ354" s="147">
        <f t="shared" si="557"/>
        <v>294098.50539935223</v>
      </c>
      <c r="IA354" s="147">
        <f t="shared" si="558"/>
        <v>33093.149696506342</v>
      </c>
      <c r="IB354" s="401">
        <f t="shared" si="559"/>
        <v>0.11252403221692547</v>
      </c>
    </row>
    <row r="355" spans="1:236" s="181" customFormat="1" ht="90" customHeight="1" x14ac:dyDescent="0.25">
      <c r="A355" s="137" t="s">
        <v>1436</v>
      </c>
      <c r="B355" s="138" t="s">
        <v>1437</v>
      </c>
      <c r="C355" s="138" t="s">
        <v>1465</v>
      </c>
      <c r="D355" s="121">
        <v>6</v>
      </c>
      <c r="E355" s="138" t="s">
        <v>1466</v>
      </c>
      <c r="F355" s="118" t="s">
        <v>1467</v>
      </c>
      <c r="G355" s="118" t="s">
        <v>1468</v>
      </c>
      <c r="H355" s="142" t="s">
        <v>77</v>
      </c>
      <c r="I355" s="118" t="s">
        <v>1442</v>
      </c>
      <c r="J355" s="118">
        <v>5</v>
      </c>
      <c r="K355" s="95" t="s">
        <v>206</v>
      </c>
      <c r="L355" s="142">
        <v>10000</v>
      </c>
      <c r="M355" s="142" t="s">
        <v>1469</v>
      </c>
      <c r="N355" s="142" t="s">
        <v>147</v>
      </c>
      <c r="O355" s="73" t="s">
        <v>106</v>
      </c>
      <c r="P355" s="142" t="s">
        <v>293</v>
      </c>
      <c r="Q355" s="112" t="s">
        <v>100</v>
      </c>
      <c r="R355" s="142" t="s">
        <v>226</v>
      </c>
      <c r="S355" s="142" t="s">
        <v>99</v>
      </c>
      <c r="T355" s="142" t="s">
        <v>866</v>
      </c>
      <c r="U355" s="142" t="s">
        <v>100</v>
      </c>
      <c r="V355" s="117">
        <v>1</v>
      </c>
      <c r="W355" s="136">
        <v>423599.88</v>
      </c>
      <c r="X355" s="136">
        <v>3000</v>
      </c>
      <c r="Y355" s="136">
        <v>0</v>
      </c>
      <c r="Z355" s="136">
        <v>0</v>
      </c>
      <c r="AA355" s="136">
        <v>303599.88</v>
      </c>
      <c r="AB355" s="136">
        <v>120000</v>
      </c>
      <c r="AC355" s="136">
        <v>0</v>
      </c>
      <c r="AD355" s="136">
        <v>0</v>
      </c>
      <c r="AE355" s="139">
        <v>0</v>
      </c>
      <c r="AF355" s="139">
        <v>0</v>
      </c>
      <c r="AG355" s="139">
        <v>0</v>
      </c>
      <c r="AH355" s="139">
        <v>0</v>
      </c>
      <c r="AI355" s="142" t="s">
        <v>88</v>
      </c>
      <c r="AJ355" s="134">
        <v>0</v>
      </c>
      <c r="AK355" s="136">
        <v>0</v>
      </c>
      <c r="AL355" s="136">
        <v>0</v>
      </c>
      <c r="AM355" s="136">
        <v>0</v>
      </c>
      <c r="AN355" s="136">
        <v>0</v>
      </c>
      <c r="AO355" s="136">
        <v>0</v>
      </c>
      <c r="AP355" s="136">
        <v>0</v>
      </c>
      <c r="AQ355" s="139">
        <v>0</v>
      </c>
      <c r="AR355" s="139">
        <v>0</v>
      </c>
      <c r="AS355" s="139">
        <v>0</v>
      </c>
      <c r="AT355" s="139">
        <v>0</v>
      </c>
      <c r="AU355" s="118"/>
      <c r="AV355" s="230">
        <f t="shared" si="525"/>
        <v>0</v>
      </c>
      <c r="AW355" s="230">
        <f t="shared" si="526"/>
        <v>0</v>
      </c>
      <c r="AX355" s="230" t="str">
        <f t="shared" si="527"/>
        <v>C2</v>
      </c>
      <c r="AY355" s="141">
        <f t="shared" si="528"/>
        <v>9</v>
      </c>
      <c r="AZ355" s="70">
        <f t="shared" si="529"/>
        <v>1</v>
      </c>
      <c r="BA355" s="70">
        <f t="shared" si="530"/>
        <v>1</v>
      </c>
      <c r="BB355" s="70">
        <f t="shared" si="531"/>
        <v>1</v>
      </c>
      <c r="BC355" s="70">
        <f t="shared" si="532"/>
        <v>1</v>
      </c>
      <c r="BD355" s="70">
        <f t="shared" si="533"/>
        <v>1</v>
      </c>
      <c r="BE355" s="70">
        <f t="shared" si="534"/>
        <v>1</v>
      </c>
      <c r="BF355" s="70">
        <f t="shared" si="535"/>
        <v>1</v>
      </c>
      <c r="BG355" s="71">
        <f t="shared" si="536"/>
        <v>0</v>
      </c>
      <c r="BH355" s="71">
        <f t="shared" si="537"/>
        <v>1</v>
      </c>
      <c r="BI355" s="71">
        <f t="shared" si="538"/>
        <v>0</v>
      </c>
      <c r="BJ355" s="71">
        <f t="shared" si="539"/>
        <v>1</v>
      </c>
      <c r="BK355" s="71">
        <f t="shared" si="540"/>
        <v>0</v>
      </c>
      <c r="BL355" s="70">
        <f t="shared" si="541"/>
        <v>1</v>
      </c>
      <c r="BM355" s="70">
        <f t="shared" si="542"/>
        <v>1</v>
      </c>
      <c r="BN355" s="70">
        <f t="shared" si="543"/>
        <v>0</v>
      </c>
      <c r="BO355" s="70">
        <f t="shared" si="544"/>
        <v>1</v>
      </c>
      <c r="BP355" s="144">
        <f t="shared" si="545"/>
        <v>0</v>
      </c>
      <c r="BQ355" s="144">
        <f t="shared" si="546"/>
        <v>0</v>
      </c>
      <c r="BR355" s="144">
        <f t="shared" si="547"/>
        <v>303599.88</v>
      </c>
      <c r="BS355" s="144">
        <f t="shared" si="548"/>
        <v>120000</v>
      </c>
      <c r="BT355" s="144">
        <f t="shared" si="549"/>
        <v>0</v>
      </c>
      <c r="BU355" s="144">
        <f t="shared" si="550"/>
        <v>0</v>
      </c>
      <c r="BV355" s="144">
        <f t="shared" si="551"/>
        <v>0</v>
      </c>
      <c r="BW355" s="144">
        <f t="shared" si="552"/>
        <v>0</v>
      </c>
      <c r="BX355" s="144">
        <f t="shared" si="553"/>
        <v>0</v>
      </c>
      <c r="BY355" s="144">
        <f t="shared" si="554"/>
        <v>0</v>
      </c>
      <c r="BZ355" s="9">
        <v>0</v>
      </c>
      <c r="CA355" s="9">
        <v>0</v>
      </c>
      <c r="CB355" s="9">
        <v>0</v>
      </c>
      <c r="CC355" s="9">
        <v>0</v>
      </c>
      <c r="CD355" s="9">
        <v>0</v>
      </c>
      <c r="CE355" s="9">
        <v>0</v>
      </c>
      <c r="CF355" s="9">
        <v>0</v>
      </c>
      <c r="CG355" s="9">
        <v>0</v>
      </c>
      <c r="CH355" s="9">
        <v>0</v>
      </c>
      <c r="CI355" s="9">
        <v>0</v>
      </c>
      <c r="CJ355" s="9">
        <v>0</v>
      </c>
      <c r="CK355" s="9">
        <v>0</v>
      </c>
      <c r="CL355" s="9">
        <v>0</v>
      </c>
      <c r="CM355" s="9">
        <v>0</v>
      </c>
      <c r="CN355" s="9">
        <v>0</v>
      </c>
      <c r="CO355" s="9">
        <v>0</v>
      </c>
      <c r="CP355" s="9">
        <v>0</v>
      </c>
      <c r="CQ355" s="9">
        <v>0</v>
      </c>
      <c r="CR355" s="9">
        <v>0</v>
      </c>
      <c r="CS355" s="9">
        <v>0</v>
      </c>
      <c r="CT355" s="9">
        <v>0</v>
      </c>
      <c r="CU355" s="9">
        <v>0</v>
      </c>
      <c r="CV355" s="9">
        <v>0</v>
      </c>
      <c r="CW355" s="9">
        <v>0</v>
      </c>
      <c r="CX355" s="9">
        <v>0</v>
      </c>
      <c r="CY355" s="9">
        <v>0</v>
      </c>
      <c r="CZ355" s="9">
        <v>0</v>
      </c>
      <c r="DA355" s="9">
        <v>0</v>
      </c>
      <c r="DB355" s="9">
        <v>0</v>
      </c>
      <c r="DC355" s="9">
        <v>0</v>
      </c>
      <c r="DD355" s="9">
        <v>0</v>
      </c>
      <c r="DE355" s="9">
        <v>0</v>
      </c>
      <c r="DF355" s="9">
        <v>0</v>
      </c>
      <c r="DG355" s="144">
        <f t="shared" si="555"/>
        <v>10000</v>
      </c>
      <c r="DH355" s="144">
        <f t="shared" ref="DH355:EW355" si="590">DG355</f>
        <v>10000</v>
      </c>
      <c r="DI355" s="144">
        <f t="shared" si="590"/>
        <v>10000</v>
      </c>
      <c r="DJ355" s="144">
        <f t="shared" si="590"/>
        <v>10000</v>
      </c>
      <c r="DK355" s="144">
        <f t="shared" si="590"/>
        <v>10000</v>
      </c>
      <c r="DL355" s="144">
        <f t="shared" si="590"/>
        <v>10000</v>
      </c>
      <c r="DM355" s="144">
        <f t="shared" si="590"/>
        <v>10000</v>
      </c>
      <c r="DN355" s="144">
        <f t="shared" si="590"/>
        <v>10000</v>
      </c>
      <c r="DO355" s="144">
        <f t="shared" si="590"/>
        <v>10000</v>
      </c>
      <c r="DP355" s="144">
        <f t="shared" si="590"/>
        <v>10000</v>
      </c>
      <c r="DQ355" s="144">
        <f t="shared" si="590"/>
        <v>10000</v>
      </c>
      <c r="DR355" s="144">
        <f t="shared" si="590"/>
        <v>10000</v>
      </c>
      <c r="DS355" s="144">
        <f t="shared" si="590"/>
        <v>10000</v>
      </c>
      <c r="DT355" s="144">
        <f t="shared" si="590"/>
        <v>10000</v>
      </c>
      <c r="DU355" s="144">
        <f t="shared" si="590"/>
        <v>10000</v>
      </c>
      <c r="DV355" s="144">
        <f t="shared" si="590"/>
        <v>10000</v>
      </c>
      <c r="DW355" s="144">
        <f t="shared" si="590"/>
        <v>10000</v>
      </c>
      <c r="DX355" s="144">
        <f t="shared" si="590"/>
        <v>10000</v>
      </c>
      <c r="DY355" s="144">
        <f t="shared" si="590"/>
        <v>10000</v>
      </c>
      <c r="DZ355" s="144">
        <f t="shared" si="590"/>
        <v>10000</v>
      </c>
      <c r="EA355" s="144">
        <f t="shared" si="590"/>
        <v>10000</v>
      </c>
      <c r="EB355" s="144">
        <f t="shared" si="590"/>
        <v>10000</v>
      </c>
      <c r="EC355" s="144">
        <f t="shared" si="590"/>
        <v>10000</v>
      </c>
      <c r="ED355" s="144">
        <f t="shared" si="590"/>
        <v>10000</v>
      </c>
      <c r="EE355" s="144">
        <f t="shared" si="590"/>
        <v>10000</v>
      </c>
      <c r="EF355" s="144">
        <f t="shared" si="590"/>
        <v>10000</v>
      </c>
      <c r="EG355" s="144">
        <f t="shared" si="590"/>
        <v>10000</v>
      </c>
      <c r="EH355" s="144">
        <f t="shared" si="590"/>
        <v>10000</v>
      </c>
      <c r="EI355" s="144">
        <f t="shared" si="590"/>
        <v>10000</v>
      </c>
      <c r="EJ355" s="144">
        <f t="shared" si="590"/>
        <v>10000</v>
      </c>
      <c r="EK355" s="144">
        <f t="shared" si="590"/>
        <v>10000</v>
      </c>
      <c r="EL355" s="144">
        <f t="shared" si="590"/>
        <v>10000</v>
      </c>
      <c r="EM355" s="144">
        <f t="shared" si="590"/>
        <v>10000</v>
      </c>
      <c r="EN355" s="144">
        <f t="shared" si="590"/>
        <v>10000</v>
      </c>
      <c r="EO355" s="144">
        <f t="shared" si="590"/>
        <v>10000</v>
      </c>
      <c r="EP355" s="144">
        <f t="shared" si="590"/>
        <v>10000</v>
      </c>
      <c r="EQ355" s="144">
        <f t="shared" si="590"/>
        <v>10000</v>
      </c>
      <c r="ER355" s="144">
        <f t="shared" si="590"/>
        <v>10000</v>
      </c>
      <c r="ES355" s="144">
        <f t="shared" si="590"/>
        <v>10000</v>
      </c>
      <c r="ET355" s="144">
        <f t="shared" si="590"/>
        <v>10000</v>
      </c>
      <c r="EU355" s="144">
        <f t="shared" si="590"/>
        <v>10000</v>
      </c>
      <c r="EV355" s="144">
        <f t="shared" si="590"/>
        <v>10000</v>
      </c>
      <c r="EW355" s="144">
        <f t="shared" si="590"/>
        <v>10000</v>
      </c>
      <c r="EX355" s="147">
        <f>PV(0.05,'PV factor'!C207,,-BR355)</f>
        <v>275374.04081632651</v>
      </c>
      <c r="EY355" s="147">
        <f>PV(0.05,'PV factor'!D207,,-BS355)</f>
        <v>103660.51182377712</v>
      </c>
      <c r="EZ355" s="147">
        <f>PV(0.05,'PV factor'!E207,,-BT355)</f>
        <v>0</v>
      </c>
      <c r="FA355" s="147">
        <f>PV(0.05,'PV factor'!F207,,-BU355)</f>
        <v>0</v>
      </c>
      <c r="FB355" s="147">
        <f>PV(0.05,'PV factor'!G207,,-BV355)</f>
        <v>0</v>
      </c>
      <c r="FC355" s="147">
        <f>PV(0.05,'PV factor'!H207,,-BW355)</f>
        <v>0</v>
      </c>
      <c r="FD355" s="147">
        <f>PV(0.05,'PV factor'!I207,,-BX355)</f>
        <v>0</v>
      </c>
      <c r="FE355" s="147">
        <f>PV(0.05,'PV factor'!J207,,-BY355)</f>
        <v>0</v>
      </c>
      <c r="FF355" s="147">
        <f>PV(0.05,'PV factor'!K207,,-BZ355)</f>
        <v>0</v>
      </c>
      <c r="FG355" s="147">
        <f>PV(0.05,'PV factor'!L207,,-CA355)</f>
        <v>0</v>
      </c>
      <c r="FH355" s="147">
        <f>PV(0.05,'PV factor'!M207,,-CB355)</f>
        <v>0</v>
      </c>
      <c r="FI355" s="147">
        <f>PV(0.05,'PV factor'!N207,,-CC355)</f>
        <v>0</v>
      </c>
      <c r="FJ355" s="147">
        <f>PV(0.05,'PV factor'!O207,,-CD355)</f>
        <v>0</v>
      </c>
      <c r="FK355" s="147">
        <f>PV(0.05,'PV factor'!P207,,-CE355)</f>
        <v>0</v>
      </c>
      <c r="FL355" s="147">
        <f>PV(0.05,'PV factor'!Q207,,-CF355)</f>
        <v>0</v>
      </c>
      <c r="FM355" s="147">
        <f>PV(0.05,'PV factor'!R207,,-CG355)</f>
        <v>0</v>
      </c>
      <c r="FN355" s="147">
        <f>PV(0.05,'PV factor'!S207,,-CH355)</f>
        <v>0</v>
      </c>
      <c r="FO355" s="147">
        <f>PV(0.05,'PV factor'!T207,,-CI355)</f>
        <v>0</v>
      </c>
      <c r="FP355" s="147">
        <f>PV(0.05,'PV factor'!U207,,-CJ355)</f>
        <v>0</v>
      </c>
      <c r="FQ355" s="147">
        <f>PV(0.05,'PV factor'!V207,,-CK355)</f>
        <v>0</v>
      </c>
      <c r="FR355" s="147">
        <f>PV(0.05,'PV factor'!W207,,-CL355)</f>
        <v>0</v>
      </c>
      <c r="FS355" s="147">
        <f>PV(0.05,'PV factor'!X207,,-CM355)</f>
        <v>0</v>
      </c>
      <c r="FT355" s="147">
        <f>PV(0.05,'PV factor'!Y207,,-CN355)</f>
        <v>0</v>
      </c>
      <c r="FU355" s="147">
        <f>PV(0.05,'PV factor'!Z207,,-CO355)</f>
        <v>0</v>
      </c>
      <c r="FV355" s="147">
        <f>PV(0.05,'PV factor'!AA207,,-CP355)</f>
        <v>0</v>
      </c>
      <c r="FW355" s="147">
        <f>PV(0.05,'PV factor'!AB207,,-CQ355)</f>
        <v>0</v>
      </c>
      <c r="FX355" s="147">
        <f>PV(0.05,'PV factor'!AC207,,-CR355)</f>
        <v>0</v>
      </c>
      <c r="FY355" s="147">
        <f>PV(0.05,'PV factor'!AD207,,-CS355)</f>
        <v>0</v>
      </c>
      <c r="FZ355" s="147">
        <f>PV(0.05,'PV factor'!AE207,,-CT355)</f>
        <v>0</v>
      </c>
      <c r="GA355" s="147">
        <f>PV(0.05,'PV factor'!AF207,,-CU355)</f>
        <v>0</v>
      </c>
      <c r="GB355" s="147">
        <f>PV(0.05,'PV factor'!AG207,,-CV355)</f>
        <v>0</v>
      </c>
      <c r="GC355" s="147">
        <f>PV(0.05,'PV factor'!AH207,,-CW355)</f>
        <v>0</v>
      </c>
      <c r="GD355" s="147">
        <f>PV(0.05,'PV factor'!AI207,,-CX355)</f>
        <v>0</v>
      </c>
      <c r="GE355" s="147">
        <f>PV(0.05,'PV factor'!AJ207,,-CY355)</f>
        <v>0</v>
      </c>
      <c r="GF355" s="147">
        <f>PV(0.05,'PV factor'!AK207,,-CZ355)</f>
        <v>0</v>
      </c>
      <c r="GG355" s="147">
        <f>PV(0.05,'PV factor'!AL207,,-DA355)</f>
        <v>0</v>
      </c>
      <c r="GH355" s="147">
        <f>PV(0.05,'PV factor'!AM207,,-DB355)</f>
        <v>0</v>
      </c>
      <c r="GI355" s="147">
        <f>PV(0.05,'PV factor'!AN207,,-DC355)</f>
        <v>0</v>
      </c>
      <c r="GJ355" s="147">
        <f>PV(0.05,'PV factor'!AO207,,-DD355)</f>
        <v>0</v>
      </c>
      <c r="GK355" s="147">
        <f>PV(0.05,'PV factor'!AP207,,-DE355)</f>
        <v>0</v>
      </c>
      <c r="GL355" s="147">
        <f>PV(0.05,'PV factor'!C207,,-DI355)</f>
        <v>9070.2947845804993</v>
      </c>
      <c r="GM355" s="147">
        <f>PV(0.05,'PV factor'!D207,,-DJ355)</f>
        <v>8638.3759853147603</v>
      </c>
      <c r="GN355" s="147">
        <f>PV(0.05,'PV factor'!E207,,-DK355)</f>
        <v>8227.0247479188201</v>
      </c>
      <c r="GO355" s="147">
        <f>PV(0.05,'PV factor'!F207,,-DL355)</f>
        <v>7835.2616646845891</v>
      </c>
      <c r="GP355" s="147">
        <f>PV(0.05,'PV factor'!G207,,-DM355)</f>
        <v>7462.153966366277</v>
      </c>
      <c r="GQ355" s="147">
        <f>PV(0.05,'PV factor'!H207,,-DN355)</f>
        <v>7106.8133013012148</v>
      </c>
      <c r="GR355" s="147">
        <f>PV(0.05,'PV factor'!I207,,-DO355)</f>
        <v>6768.3936202868717</v>
      </c>
      <c r="GS355" s="147">
        <f>PV(0.05,'PV factor'!J207,,-DP355)</f>
        <v>6446.0891621779729</v>
      </c>
      <c r="GT355" s="147">
        <f>PV(0.05,'PV factor'!K207,,-DQ355)</f>
        <v>6139.1325354075934</v>
      </c>
      <c r="GU355" s="147">
        <f>PV(0.05,'PV factor'!L207,,-DR355)</f>
        <v>5846.7928908643744</v>
      </c>
      <c r="GV355" s="147">
        <f>PV(0.05,'PV factor'!M207,,-DS355)</f>
        <v>5568.3741817755954</v>
      </c>
      <c r="GW355" s="147">
        <f>PV(0.05,'PV factor'!N207,,-DT355)</f>
        <v>5303.2135064529466</v>
      </c>
      <c r="GX355" s="147">
        <f>PV(0.05,'PV factor'!O207,,-DU355)</f>
        <v>5050.6795299551886</v>
      </c>
      <c r="GY355" s="147">
        <f>PV(0.05,'PV factor'!P207,,-DV355)</f>
        <v>4810.1709809097019</v>
      </c>
      <c r="GZ355" s="147">
        <f>PV(0.05,'PV factor'!Q207,,-DW355)</f>
        <v>4581.1152199140024</v>
      </c>
      <c r="HA355" s="147">
        <f>PV(0.05,'PV factor'!R207,,-DX355)</f>
        <v>4362.9668761085732</v>
      </c>
      <c r="HB355" s="147">
        <f>PV(0.05,'PV factor'!S207,,-DY355)</f>
        <v>4155.2065486748315</v>
      </c>
      <c r="HC355" s="147">
        <f>PV(0.05,'PV factor'!T207,,-DZ355)</f>
        <v>3957.3395701665063</v>
      </c>
      <c r="HD355" s="147">
        <f>PV(0.05,'PV factor'!U207,,-EA355)</f>
        <v>3768.8948287300059</v>
      </c>
      <c r="HE355" s="147">
        <f>PV(0.05,'PV factor'!V207,,-EB355)</f>
        <v>3589.4236464095297</v>
      </c>
      <c r="HF355" s="147">
        <f>PV(0.05,'PV factor'!W207,,-EC355)</f>
        <v>3418.498710866219</v>
      </c>
      <c r="HG355" s="147">
        <f>PV(0.05,'PV factor'!X207,,-ED355)</f>
        <v>3255.7130579678269</v>
      </c>
      <c r="HH355" s="147">
        <f>PV(0.05,'PV factor'!Y207,,-EE355)</f>
        <v>3100.679102826502</v>
      </c>
      <c r="HI355" s="147">
        <f>PV(0.05,'PV factor'!Z207,,-EF355)</f>
        <v>2953.0277169776209</v>
      </c>
      <c r="HJ355" s="147">
        <f>PV(0.05,'PV factor'!AA207,,-EG355)</f>
        <v>2812.4073495024963</v>
      </c>
      <c r="HK355" s="147">
        <f>PV(0.05,'PV factor'!AB207,,-EH355)</f>
        <v>2678.4831900023769</v>
      </c>
      <c r="HL355" s="147">
        <f>PV(0.05,'PV factor'!AC207,,-EI355)</f>
        <v>2550.9363714308356</v>
      </c>
      <c r="HM355" s="147">
        <f>PV(0.05,'PV factor'!AD207,,-EJ355)</f>
        <v>2429.4632108865098</v>
      </c>
      <c r="HN355" s="147">
        <f>PV(0.05,'PV factor'!AE207,,-EK355)</f>
        <v>2313.7744865585814</v>
      </c>
      <c r="HO355" s="147">
        <f>PV(0.05,'PV factor'!AF207,,-EL355)</f>
        <v>2203.5947491034099</v>
      </c>
      <c r="HP355" s="147">
        <f>PV(0.05,'PV factor'!AG207,,-EM355)</f>
        <v>2098.6616658127714</v>
      </c>
      <c r="HQ355" s="147">
        <f>PV(0.05,'PV factor'!AH207,,-EN355)</f>
        <v>1998.7253960121634</v>
      </c>
      <c r="HR355" s="147">
        <f>PV(0.05,'PV factor'!AI207,,-EO355)</f>
        <v>1903.5479962020604</v>
      </c>
      <c r="HS355" s="147">
        <f>PV(0.05,'PV factor'!AJ207,,-EP355)</f>
        <v>1812.9028535257717</v>
      </c>
      <c r="HT355" s="147">
        <f>PV(0.05,'PV factor'!AK207,,-EQ355)</f>
        <v>1726.5741462150208</v>
      </c>
      <c r="HU355" s="147">
        <f>PV(0.05,'PV factor'!AL207,,-ER355)</f>
        <v>1644.3563297285912</v>
      </c>
      <c r="HV355" s="147">
        <f>PV(0.05,'PV factor'!AM207,,-ES355)</f>
        <v>1566.0536473605632</v>
      </c>
      <c r="HW355" s="147">
        <f>PV(0.05,'PV factor'!AN207,,-ET355)</f>
        <v>1491.4796641529169</v>
      </c>
      <c r="HX355" s="147">
        <f>PV(0.05,'PV factor'!AO207,,-EU355)</f>
        <v>1420.4568230027783</v>
      </c>
      <c r="HY355" s="147">
        <f>PV(0.05,'PV factor'!AP207,,-EV355)</f>
        <v>1352.8160219074077</v>
      </c>
      <c r="HZ355" s="147">
        <f t="shared" si="557"/>
        <v>379034.55264010362</v>
      </c>
      <c r="IA355" s="147">
        <f t="shared" si="558"/>
        <v>41233.11114886494</v>
      </c>
      <c r="IB355" s="401">
        <f t="shared" si="559"/>
        <v>0.10878457085683192</v>
      </c>
    </row>
    <row r="356" spans="1:236" s="181" customFormat="1" ht="90" customHeight="1" x14ac:dyDescent="0.25">
      <c r="A356" s="161" t="s">
        <v>3062</v>
      </c>
      <c r="B356" s="150" t="s">
        <v>3063</v>
      </c>
      <c r="C356" s="150" t="s">
        <v>3426</v>
      </c>
      <c r="D356" s="165">
        <v>20</v>
      </c>
      <c r="E356" s="150" t="s">
        <v>3158</v>
      </c>
      <c r="F356" s="151" t="s">
        <v>3159</v>
      </c>
      <c r="G356" s="151" t="s">
        <v>3160</v>
      </c>
      <c r="H356" s="79" t="s">
        <v>77</v>
      </c>
      <c r="I356" s="151" t="s">
        <v>3161</v>
      </c>
      <c r="J356" s="151">
        <v>10</v>
      </c>
      <c r="K356" s="227" t="s">
        <v>94</v>
      </c>
      <c r="L356" s="79"/>
      <c r="M356" s="79" t="s">
        <v>644</v>
      </c>
      <c r="N356" s="79" t="s">
        <v>147</v>
      </c>
      <c r="O356" s="73" t="s">
        <v>106</v>
      </c>
      <c r="P356" s="79" t="s">
        <v>463</v>
      </c>
      <c r="Q356" s="112" t="s">
        <v>100</v>
      </c>
      <c r="R356" s="79" t="s">
        <v>108</v>
      </c>
      <c r="S356" s="79" t="s">
        <v>99</v>
      </c>
      <c r="T356" s="79" t="s">
        <v>3070</v>
      </c>
      <c r="U356" s="79" t="s">
        <v>100</v>
      </c>
      <c r="V356" s="81">
        <v>1</v>
      </c>
      <c r="W356" s="156">
        <v>450270</v>
      </c>
      <c r="X356" s="176">
        <v>9200</v>
      </c>
      <c r="Y356" s="162">
        <v>0</v>
      </c>
      <c r="Z356" s="176">
        <v>0</v>
      </c>
      <c r="AA356" s="176">
        <v>9200</v>
      </c>
      <c r="AB356" s="176">
        <v>441070</v>
      </c>
      <c r="AC356" s="176">
        <v>0</v>
      </c>
      <c r="AD356" s="176">
        <v>0</v>
      </c>
      <c r="AE356" s="149">
        <v>0</v>
      </c>
      <c r="AF356" s="149">
        <v>0</v>
      </c>
      <c r="AG356" s="149">
        <v>0</v>
      </c>
      <c r="AH356" s="149">
        <v>0</v>
      </c>
      <c r="AI356" s="88" t="s">
        <v>88</v>
      </c>
      <c r="AJ356" s="162">
        <v>0</v>
      </c>
      <c r="AK356" s="162">
        <v>0</v>
      </c>
      <c r="AL356" s="162">
        <v>0</v>
      </c>
      <c r="AM356" s="162">
        <v>0</v>
      </c>
      <c r="AN356" s="162">
        <v>0</v>
      </c>
      <c r="AO356" s="162">
        <v>0</v>
      </c>
      <c r="AP356" s="162">
        <v>0</v>
      </c>
      <c r="AQ356" s="149">
        <v>0</v>
      </c>
      <c r="AR356" s="149">
        <v>0</v>
      </c>
      <c r="AS356" s="149">
        <v>0</v>
      </c>
      <c r="AT356" s="149">
        <v>0</v>
      </c>
      <c r="AU356" s="262"/>
      <c r="AV356" s="230">
        <f t="shared" si="525"/>
        <v>0</v>
      </c>
      <c r="AW356" s="230">
        <f t="shared" si="526"/>
        <v>0</v>
      </c>
      <c r="AX356" s="230" t="str">
        <f t="shared" si="527"/>
        <v>C3</v>
      </c>
      <c r="AY356" s="141">
        <f t="shared" si="528"/>
        <v>9</v>
      </c>
      <c r="AZ356" s="70">
        <f t="shared" si="529"/>
        <v>1</v>
      </c>
      <c r="BA356" s="70">
        <f t="shared" si="530"/>
        <v>1</v>
      </c>
      <c r="BB356" s="70">
        <f t="shared" si="531"/>
        <v>1</v>
      </c>
      <c r="BC356" s="70">
        <f t="shared" si="532"/>
        <v>1</v>
      </c>
      <c r="BD356" s="70">
        <f t="shared" si="533"/>
        <v>1</v>
      </c>
      <c r="BE356" s="70">
        <f t="shared" si="534"/>
        <v>1</v>
      </c>
      <c r="BF356" s="70">
        <f t="shared" si="535"/>
        <v>1</v>
      </c>
      <c r="BG356" s="71">
        <f t="shared" si="536"/>
        <v>0</v>
      </c>
      <c r="BH356" s="71">
        <f t="shared" si="537"/>
        <v>1</v>
      </c>
      <c r="BI356" s="71">
        <f t="shared" si="538"/>
        <v>0</v>
      </c>
      <c r="BJ356" s="71">
        <f t="shared" si="539"/>
        <v>1</v>
      </c>
      <c r="BK356" s="71">
        <f t="shared" si="540"/>
        <v>0</v>
      </c>
      <c r="BL356" s="70">
        <f t="shared" si="541"/>
        <v>1</v>
      </c>
      <c r="BM356" s="70">
        <f t="shared" si="542"/>
        <v>1</v>
      </c>
      <c r="BN356" s="70">
        <f t="shared" si="543"/>
        <v>0</v>
      </c>
      <c r="BO356" s="70">
        <f t="shared" si="544"/>
        <v>1</v>
      </c>
      <c r="BP356" s="144">
        <f t="shared" si="545"/>
        <v>0</v>
      </c>
      <c r="BQ356" s="144">
        <f t="shared" si="546"/>
        <v>0</v>
      </c>
      <c r="BR356" s="144">
        <f t="shared" si="547"/>
        <v>9200</v>
      </c>
      <c r="BS356" s="144">
        <f t="shared" si="548"/>
        <v>441070</v>
      </c>
      <c r="BT356" s="144">
        <f t="shared" si="549"/>
        <v>0</v>
      </c>
      <c r="BU356" s="144">
        <f t="shared" si="550"/>
        <v>0</v>
      </c>
      <c r="BV356" s="144">
        <f t="shared" si="551"/>
        <v>0</v>
      </c>
      <c r="BW356" s="144">
        <f t="shared" si="552"/>
        <v>0</v>
      </c>
      <c r="BX356" s="144">
        <f t="shared" si="553"/>
        <v>0</v>
      </c>
      <c r="BY356" s="144">
        <f t="shared" si="554"/>
        <v>0</v>
      </c>
      <c r="BZ356" s="9">
        <v>0</v>
      </c>
      <c r="CA356" s="9">
        <v>0</v>
      </c>
      <c r="CB356" s="9">
        <v>0</v>
      </c>
      <c r="CC356" s="9">
        <v>0</v>
      </c>
      <c r="CD356" s="9">
        <v>0</v>
      </c>
      <c r="CE356" s="9">
        <v>0</v>
      </c>
      <c r="CF356" s="9">
        <v>0</v>
      </c>
      <c r="CG356" s="9">
        <v>0</v>
      </c>
      <c r="CH356" s="9">
        <v>0</v>
      </c>
      <c r="CI356" s="9">
        <v>0</v>
      </c>
      <c r="CJ356" s="9">
        <v>0</v>
      </c>
      <c r="CK356" s="9">
        <v>0</v>
      </c>
      <c r="CL356" s="9">
        <v>0</v>
      </c>
      <c r="CM356" s="9">
        <v>0</v>
      </c>
      <c r="CN356" s="9">
        <v>0</v>
      </c>
      <c r="CO356" s="9">
        <v>0</v>
      </c>
      <c r="CP356" s="9">
        <v>0</v>
      </c>
      <c r="CQ356" s="9">
        <v>0</v>
      </c>
      <c r="CR356" s="9">
        <v>0</v>
      </c>
      <c r="CS356" s="9">
        <v>0</v>
      </c>
      <c r="CT356" s="9">
        <v>0</v>
      </c>
      <c r="CU356" s="9">
        <v>0</v>
      </c>
      <c r="CV356" s="9">
        <v>0</v>
      </c>
      <c r="CW356" s="9">
        <v>0</v>
      </c>
      <c r="CX356" s="9">
        <v>0</v>
      </c>
      <c r="CY356" s="9">
        <v>0</v>
      </c>
      <c r="CZ356" s="9">
        <v>0</v>
      </c>
      <c r="DA356" s="9">
        <v>0</v>
      </c>
      <c r="DB356" s="9">
        <v>0</v>
      </c>
      <c r="DC356" s="9">
        <v>0</v>
      </c>
      <c r="DD356" s="9">
        <v>0</v>
      </c>
      <c r="DE356" s="9">
        <v>0</v>
      </c>
      <c r="DF356" s="9">
        <v>0</v>
      </c>
      <c r="DG356" s="144">
        <f t="shared" si="555"/>
        <v>0</v>
      </c>
      <c r="DH356" s="144">
        <f t="shared" ref="DH356:EW356" si="591">DG356</f>
        <v>0</v>
      </c>
      <c r="DI356" s="144">
        <f t="shared" si="591"/>
        <v>0</v>
      </c>
      <c r="DJ356" s="144">
        <f t="shared" si="591"/>
        <v>0</v>
      </c>
      <c r="DK356" s="144">
        <f t="shared" si="591"/>
        <v>0</v>
      </c>
      <c r="DL356" s="144">
        <f t="shared" si="591"/>
        <v>0</v>
      </c>
      <c r="DM356" s="144">
        <f t="shared" si="591"/>
        <v>0</v>
      </c>
      <c r="DN356" s="144">
        <f t="shared" si="591"/>
        <v>0</v>
      </c>
      <c r="DO356" s="144">
        <f t="shared" si="591"/>
        <v>0</v>
      </c>
      <c r="DP356" s="144">
        <f t="shared" si="591"/>
        <v>0</v>
      </c>
      <c r="DQ356" s="144">
        <f t="shared" si="591"/>
        <v>0</v>
      </c>
      <c r="DR356" s="144">
        <f t="shared" si="591"/>
        <v>0</v>
      </c>
      <c r="DS356" s="144">
        <f t="shared" si="591"/>
        <v>0</v>
      </c>
      <c r="DT356" s="144">
        <f t="shared" si="591"/>
        <v>0</v>
      </c>
      <c r="DU356" s="144">
        <f t="shared" si="591"/>
        <v>0</v>
      </c>
      <c r="DV356" s="144">
        <f t="shared" si="591"/>
        <v>0</v>
      </c>
      <c r="DW356" s="144">
        <f t="shared" si="591"/>
        <v>0</v>
      </c>
      <c r="DX356" s="144">
        <f t="shared" si="591"/>
        <v>0</v>
      </c>
      <c r="DY356" s="144">
        <f t="shared" si="591"/>
        <v>0</v>
      </c>
      <c r="DZ356" s="144">
        <f t="shared" si="591"/>
        <v>0</v>
      </c>
      <c r="EA356" s="144">
        <f t="shared" si="591"/>
        <v>0</v>
      </c>
      <c r="EB356" s="144">
        <f t="shared" si="591"/>
        <v>0</v>
      </c>
      <c r="EC356" s="144">
        <f t="shared" si="591"/>
        <v>0</v>
      </c>
      <c r="ED356" s="144">
        <f t="shared" si="591"/>
        <v>0</v>
      </c>
      <c r="EE356" s="144">
        <f t="shared" si="591"/>
        <v>0</v>
      </c>
      <c r="EF356" s="144">
        <f t="shared" si="591"/>
        <v>0</v>
      </c>
      <c r="EG356" s="144">
        <f t="shared" si="591"/>
        <v>0</v>
      </c>
      <c r="EH356" s="144">
        <f t="shared" si="591"/>
        <v>0</v>
      </c>
      <c r="EI356" s="144">
        <f t="shared" si="591"/>
        <v>0</v>
      </c>
      <c r="EJ356" s="144">
        <f t="shared" si="591"/>
        <v>0</v>
      </c>
      <c r="EK356" s="144">
        <f t="shared" si="591"/>
        <v>0</v>
      </c>
      <c r="EL356" s="144">
        <f t="shared" si="591"/>
        <v>0</v>
      </c>
      <c r="EM356" s="144">
        <f t="shared" si="591"/>
        <v>0</v>
      </c>
      <c r="EN356" s="144">
        <f t="shared" si="591"/>
        <v>0</v>
      </c>
      <c r="EO356" s="144">
        <f t="shared" si="591"/>
        <v>0</v>
      </c>
      <c r="EP356" s="144">
        <f t="shared" si="591"/>
        <v>0</v>
      </c>
      <c r="EQ356" s="144">
        <f t="shared" si="591"/>
        <v>0</v>
      </c>
      <c r="ER356" s="144">
        <f t="shared" si="591"/>
        <v>0</v>
      </c>
      <c r="ES356" s="144">
        <f t="shared" si="591"/>
        <v>0</v>
      </c>
      <c r="ET356" s="144">
        <f t="shared" si="591"/>
        <v>0</v>
      </c>
      <c r="EU356" s="144">
        <f t="shared" si="591"/>
        <v>0</v>
      </c>
      <c r="EV356" s="144">
        <f t="shared" si="591"/>
        <v>0</v>
      </c>
      <c r="EW356" s="144">
        <f t="shared" si="591"/>
        <v>0</v>
      </c>
      <c r="EX356" s="147">
        <f>PV(0.05,'PV factor'!C465,,-BR356)</f>
        <v>8344.6712018140588</v>
      </c>
      <c r="EY356" s="147">
        <f>PV(0.05,'PV factor'!D465,,-BS356)</f>
        <v>381012.84958427813</v>
      </c>
      <c r="EZ356" s="147">
        <f>PV(0.05,'PV factor'!E465,,-BT356)</f>
        <v>0</v>
      </c>
      <c r="FA356" s="147">
        <f>PV(0.05,'PV factor'!F465,,-BU356)</f>
        <v>0</v>
      </c>
      <c r="FB356" s="147">
        <f>PV(0.05,'PV factor'!G465,,-BV356)</f>
        <v>0</v>
      </c>
      <c r="FC356" s="147">
        <f>PV(0.05,'PV factor'!H465,,-BW356)</f>
        <v>0</v>
      </c>
      <c r="FD356" s="147">
        <f>PV(0.05,'PV factor'!I465,,-BX356)</f>
        <v>0</v>
      </c>
      <c r="FE356" s="147">
        <f>PV(0.05,'PV factor'!J465,,-BY356)</f>
        <v>0</v>
      </c>
      <c r="FF356" s="147">
        <f>PV(0.05,'PV factor'!K465,,-BZ356)</f>
        <v>0</v>
      </c>
      <c r="FG356" s="147">
        <f>PV(0.05,'PV factor'!L465,,-CA356)</f>
        <v>0</v>
      </c>
      <c r="FH356" s="147">
        <f>PV(0.05,'PV factor'!M465,,-CB356)</f>
        <v>0</v>
      </c>
      <c r="FI356" s="147">
        <f>PV(0.05,'PV factor'!N465,,-CC356)</f>
        <v>0</v>
      </c>
      <c r="FJ356" s="147">
        <f>PV(0.05,'PV factor'!O465,,-CD356)</f>
        <v>0</v>
      </c>
      <c r="FK356" s="147">
        <f>PV(0.05,'PV factor'!P465,,-CE356)</f>
        <v>0</v>
      </c>
      <c r="FL356" s="147">
        <f>PV(0.05,'PV factor'!Q465,,-CF356)</f>
        <v>0</v>
      </c>
      <c r="FM356" s="147">
        <f>PV(0.05,'PV factor'!R465,,-CG356)</f>
        <v>0</v>
      </c>
      <c r="FN356" s="147">
        <f>PV(0.05,'PV factor'!S465,,-CH356)</f>
        <v>0</v>
      </c>
      <c r="FO356" s="147">
        <f>PV(0.05,'PV factor'!T465,,-CI356)</f>
        <v>0</v>
      </c>
      <c r="FP356" s="147">
        <f>PV(0.05,'PV factor'!U465,,-CJ356)</f>
        <v>0</v>
      </c>
      <c r="FQ356" s="147">
        <f>PV(0.05,'PV factor'!V465,,-CK356)</f>
        <v>0</v>
      </c>
      <c r="FR356" s="147">
        <f>PV(0.05,'PV factor'!W465,,-CL356)</f>
        <v>0</v>
      </c>
      <c r="FS356" s="147">
        <f>PV(0.05,'PV factor'!X465,,-CM356)</f>
        <v>0</v>
      </c>
      <c r="FT356" s="147">
        <f>PV(0.05,'PV factor'!Y465,,-CN356)</f>
        <v>0</v>
      </c>
      <c r="FU356" s="147">
        <f>PV(0.05,'PV factor'!Z465,,-CO356)</f>
        <v>0</v>
      </c>
      <c r="FV356" s="147">
        <f>PV(0.05,'PV factor'!AA465,,-CP356)</f>
        <v>0</v>
      </c>
      <c r="FW356" s="147">
        <f>PV(0.05,'PV factor'!AB465,,-CQ356)</f>
        <v>0</v>
      </c>
      <c r="FX356" s="147">
        <f>PV(0.05,'PV factor'!AC465,,-CR356)</f>
        <v>0</v>
      </c>
      <c r="FY356" s="147">
        <f>PV(0.05,'PV factor'!AD465,,-CS356)</f>
        <v>0</v>
      </c>
      <c r="FZ356" s="147">
        <f>PV(0.05,'PV factor'!AE465,,-CT356)</f>
        <v>0</v>
      </c>
      <c r="GA356" s="147">
        <f>PV(0.05,'PV factor'!AF465,,-CU356)</f>
        <v>0</v>
      </c>
      <c r="GB356" s="147">
        <f>PV(0.05,'PV factor'!AG465,,-CV356)</f>
        <v>0</v>
      </c>
      <c r="GC356" s="147">
        <f>PV(0.05,'PV factor'!AH465,,-CW356)</f>
        <v>0</v>
      </c>
      <c r="GD356" s="147">
        <f>PV(0.05,'PV factor'!AI465,,-CX356)</f>
        <v>0</v>
      </c>
      <c r="GE356" s="147">
        <f>PV(0.05,'PV factor'!AJ465,,-CY356)</f>
        <v>0</v>
      </c>
      <c r="GF356" s="147">
        <f>PV(0.05,'PV factor'!AK465,,-CZ356)</f>
        <v>0</v>
      </c>
      <c r="GG356" s="147">
        <f>PV(0.05,'PV factor'!AL465,,-DA356)</f>
        <v>0</v>
      </c>
      <c r="GH356" s="147">
        <f>PV(0.05,'PV factor'!AM465,,-DB356)</f>
        <v>0</v>
      </c>
      <c r="GI356" s="147">
        <f>PV(0.05,'PV factor'!AN465,,-DC356)</f>
        <v>0</v>
      </c>
      <c r="GJ356" s="147">
        <f>PV(0.05,'PV factor'!AO465,,-DD356)</f>
        <v>0</v>
      </c>
      <c r="GK356" s="147">
        <f>PV(0.05,'PV factor'!AP465,,-DE356)</f>
        <v>0</v>
      </c>
      <c r="GL356" s="147">
        <f>PV(0.05,'PV factor'!C465,,-DI356)</f>
        <v>0</v>
      </c>
      <c r="GM356" s="147">
        <f>PV(0.05,'PV factor'!D465,,-DJ356)</f>
        <v>0</v>
      </c>
      <c r="GN356" s="147">
        <f>PV(0.05,'PV factor'!E465,,-DK356)</f>
        <v>0</v>
      </c>
      <c r="GO356" s="147">
        <f>PV(0.05,'PV factor'!F465,,-DL356)</f>
        <v>0</v>
      </c>
      <c r="GP356" s="147">
        <f>PV(0.05,'PV factor'!G465,,-DM356)</f>
        <v>0</v>
      </c>
      <c r="GQ356" s="147">
        <f>PV(0.05,'PV factor'!H465,,-DN356)</f>
        <v>0</v>
      </c>
      <c r="GR356" s="147">
        <f>PV(0.05,'PV factor'!I465,,-DO356)</f>
        <v>0</v>
      </c>
      <c r="GS356" s="147">
        <f>PV(0.05,'PV factor'!J465,,-DP356)</f>
        <v>0</v>
      </c>
      <c r="GT356" s="147">
        <f>PV(0.05,'PV factor'!K465,,-DQ356)</f>
        <v>0</v>
      </c>
      <c r="GU356" s="147">
        <f>PV(0.05,'PV factor'!L465,,-DR356)</f>
        <v>0</v>
      </c>
      <c r="GV356" s="147">
        <f>PV(0.05,'PV factor'!M465,,-DS356)</f>
        <v>0</v>
      </c>
      <c r="GW356" s="147">
        <f>PV(0.05,'PV factor'!N465,,-DT356)</f>
        <v>0</v>
      </c>
      <c r="GX356" s="147">
        <f>PV(0.05,'PV factor'!O465,,-DU356)</f>
        <v>0</v>
      </c>
      <c r="GY356" s="147">
        <f>PV(0.05,'PV factor'!P465,,-DV356)</f>
        <v>0</v>
      </c>
      <c r="GZ356" s="147">
        <f>PV(0.05,'PV factor'!Q465,,-DW356)</f>
        <v>0</v>
      </c>
      <c r="HA356" s="147">
        <f>PV(0.05,'PV factor'!R465,,-DX356)</f>
        <v>0</v>
      </c>
      <c r="HB356" s="147">
        <f>PV(0.05,'PV factor'!S465,,-DY356)</f>
        <v>0</v>
      </c>
      <c r="HC356" s="147">
        <f>PV(0.05,'PV factor'!T465,,-DZ356)</f>
        <v>0</v>
      </c>
      <c r="HD356" s="147">
        <f>PV(0.05,'PV factor'!U465,,-EA356)</f>
        <v>0</v>
      </c>
      <c r="HE356" s="147">
        <f>PV(0.05,'PV factor'!V465,,-EB356)</f>
        <v>0</v>
      </c>
      <c r="HF356" s="147">
        <f>PV(0.05,'PV factor'!W465,,-EC356)</f>
        <v>0</v>
      </c>
      <c r="HG356" s="147">
        <f>PV(0.05,'PV factor'!X465,,-ED356)</f>
        <v>0</v>
      </c>
      <c r="HH356" s="147">
        <f>PV(0.05,'PV factor'!Y465,,-EE356)</f>
        <v>0</v>
      </c>
      <c r="HI356" s="147">
        <f>PV(0.05,'PV factor'!Z465,,-EF356)</f>
        <v>0</v>
      </c>
      <c r="HJ356" s="147">
        <f>PV(0.05,'PV factor'!AA465,,-EG356)</f>
        <v>0</v>
      </c>
      <c r="HK356" s="147">
        <f>PV(0.05,'PV factor'!AB465,,-EH356)</f>
        <v>0</v>
      </c>
      <c r="HL356" s="147">
        <f>PV(0.05,'PV factor'!AC465,,-EI356)</f>
        <v>0</v>
      </c>
      <c r="HM356" s="147">
        <f>PV(0.05,'PV factor'!AD465,,-EJ356)</f>
        <v>0</v>
      </c>
      <c r="HN356" s="147">
        <f>PV(0.05,'PV factor'!AE465,,-EK356)</f>
        <v>0</v>
      </c>
      <c r="HO356" s="147">
        <f>PV(0.05,'PV factor'!AF465,,-EL356)</f>
        <v>0</v>
      </c>
      <c r="HP356" s="147">
        <f>PV(0.05,'PV factor'!AG465,,-EM356)</f>
        <v>0</v>
      </c>
      <c r="HQ356" s="147">
        <f>PV(0.05,'PV factor'!AH465,,-EN356)</f>
        <v>0</v>
      </c>
      <c r="HR356" s="147">
        <f>PV(0.05,'PV factor'!AI465,,-EO356)</f>
        <v>0</v>
      </c>
      <c r="HS356" s="147">
        <f>PV(0.05,'PV factor'!AJ465,,-EP356)</f>
        <v>0</v>
      </c>
      <c r="HT356" s="147">
        <f>PV(0.05,'PV factor'!AK465,,-EQ356)</f>
        <v>0</v>
      </c>
      <c r="HU356" s="147">
        <f>PV(0.05,'PV factor'!AL465,,-ER356)</f>
        <v>0</v>
      </c>
      <c r="HV356" s="147">
        <f>PV(0.05,'PV factor'!AM465,,-ES356)</f>
        <v>0</v>
      </c>
      <c r="HW356" s="147">
        <f>PV(0.05,'PV factor'!AN465,,-ET356)</f>
        <v>0</v>
      </c>
      <c r="HX356" s="147">
        <f>PV(0.05,'PV factor'!AO465,,-EU356)</f>
        <v>0</v>
      </c>
      <c r="HY356" s="147">
        <f>PV(0.05,'PV factor'!AP465,,-EV356)</f>
        <v>0</v>
      </c>
      <c r="HZ356" s="147">
        <f t="shared" si="557"/>
        <v>389357.52078609221</v>
      </c>
      <c r="IA356" s="147">
        <f t="shared" si="558"/>
        <v>0</v>
      </c>
      <c r="IB356" s="401">
        <f t="shared" si="559"/>
        <v>0</v>
      </c>
    </row>
    <row r="357" spans="1:236" s="181" customFormat="1" ht="90" customHeight="1" x14ac:dyDescent="0.25">
      <c r="A357" s="276" t="s">
        <v>634</v>
      </c>
      <c r="B357" s="277" t="s">
        <v>1167</v>
      </c>
      <c r="C357" s="277" t="s">
        <v>1185</v>
      </c>
      <c r="D357" s="99"/>
      <c r="E357" s="277" t="s">
        <v>1186</v>
      </c>
      <c r="F357" s="103" t="s">
        <v>1187</v>
      </c>
      <c r="G357" s="103" t="s">
        <v>1188</v>
      </c>
      <c r="H357" s="103"/>
      <c r="I357" s="103" t="s">
        <v>1189</v>
      </c>
      <c r="J357" s="103">
        <v>10</v>
      </c>
      <c r="K357" s="227" t="s">
        <v>79</v>
      </c>
      <c r="L357" s="98">
        <v>83516</v>
      </c>
      <c r="M357" s="99" t="s">
        <v>1190</v>
      </c>
      <c r="N357" s="99" t="s">
        <v>147</v>
      </c>
      <c r="O357" s="73" t="s">
        <v>106</v>
      </c>
      <c r="P357" s="99" t="s">
        <v>463</v>
      </c>
      <c r="Q357" s="112" t="s">
        <v>100</v>
      </c>
      <c r="R357" s="99" t="s">
        <v>108</v>
      </c>
      <c r="S357" s="99" t="s">
        <v>99</v>
      </c>
      <c r="T357" s="99" t="s">
        <v>366</v>
      </c>
      <c r="U357" s="99" t="s">
        <v>100</v>
      </c>
      <c r="V357" s="102">
        <v>1</v>
      </c>
      <c r="W357" s="105">
        <v>6500000</v>
      </c>
      <c r="X357" s="105">
        <v>0</v>
      </c>
      <c r="Y357" s="105">
        <v>0</v>
      </c>
      <c r="Z357" s="105">
        <v>0</v>
      </c>
      <c r="AA357" s="105">
        <v>6500000</v>
      </c>
      <c r="AB357" s="105">
        <v>0</v>
      </c>
      <c r="AC357" s="105">
        <v>0</v>
      </c>
      <c r="AD357" s="105">
        <v>0</v>
      </c>
      <c r="AE357" s="278">
        <v>0</v>
      </c>
      <c r="AF357" s="278">
        <v>0</v>
      </c>
      <c r="AG357" s="278">
        <v>0</v>
      </c>
      <c r="AH357" s="278">
        <v>0</v>
      </c>
      <c r="AI357" s="100" t="s">
        <v>88</v>
      </c>
      <c r="AJ357" s="105">
        <v>0</v>
      </c>
      <c r="AK357" s="105">
        <v>0</v>
      </c>
      <c r="AL357" s="105">
        <v>0</v>
      </c>
      <c r="AM357" s="105">
        <v>0</v>
      </c>
      <c r="AN357" s="105">
        <v>0</v>
      </c>
      <c r="AO357" s="105">
        <v>0</v>
      </c>
      <c r="AP357" s="105">
        <v>0</v>
      </c>
      <c r="AQ357" s="278">
        <v>0</v>
      </c>
      <c r="AR357" s="278">
        <v>0</v>
      </c>
      <c r="AS357" s="278">
        <v>0</v>
      </c>
      <c r="AT357" s="278">
        <v>0</v>
      </c>
      <c r="AU357" s="103"/>
      <c r="AV357" s="230">
        <f t="shared" si="525"/>
        <v>0</v>
      </c>
      <c r="AW357" s="230">
        <f t="shared" si="526"/>
        <v>1</v>
      </c>
      <c r="AX357" s="230" t="str">
        <f t="shared" si="527"/>
        <v>C3</v>
      </c>
      <c r="AY357" s="141">
        <f t="shared" si="528"/>
        <v>7</v>
      </c>
      <c r="AZ357" s="70">
        <f t="shared" si="529"/>
        <v>1</v>
      </c>
      <c r="BA357" s="70">
        <f t="shared" si="530"/>
        <v>1</v>
      </c>
      <c r="BB357" s="70">
        <f t="shared" si="531"/>
        <v>1</v>
      </c>
      <c r="BC357" s="70">
        <f t="shared" si="532"/>
        <v>0</v>
      </c>
      <c r="BD357" s="70">
        <f t="shared" si="533"/>
        <v>1</v>
      </c>
      <c r="BE357" s="70">
        <f t="shared" si="534"/>
        <v>0</v>
      </c>
      <c r="BF357" s="70">
        <f t="shared" si="535"/>
        <v>0</v>
      </c>
      <c r="BG357" s="71">
        <f t="shared" si="536"/>
        <v>0</v>
      </c>
      <c r="BH357" s="71">
        <f t="shared" si="537"/>
        <v>1</v>
      </c>
      <c r="BI357" s="71">
        <f t="shared" si="538"/>
        <v>0</v>
      </c>
      <c r="BJ357" s="71">
        <f t="shared" si="539"/>
        <v>1</v>
      </c>
      <c r="BK357" s="71">
        <f t="shared" si="540"/>
        <v>0</v>
      </c>
      <c r="BL357" s="70">
        <f t="shared" si="541"/>
        <v>1</v>
      </c>
      <c r="BM357" s="70">
        <f t="shared" si="542"/>
        <v>1</v>
      </c>
      <c r="BN357" s="70">
        <f t="shared" si="543"/>
        <v>0</v>
      </c>
      <c r="BO357" s="70">
        <f t="shared" si="544"/>
        <v>1</v>
      </c>
      <c r="BP357" s="144">
        <f t="shared" si="545"/>
        <v>0</v>
      </c>
      <c r="BQ357" s="144">
        <f t="shared" si="546"/>
        <v>0</v>
      </c>
      <c r="BR357" s="144">
        <f t="shared" si="547"/>
        <v>6500000</v>
      </c>
      <c r="BS357" s="144">
        <f t="shared" si="548"/>
        <v>0</v>
      </c>
      <c r="BT357" s="144">
        <f t="shared" si="549"/>
        <v>0</v>
      </c>
      <c r="BU357" s="144">
        <f t="shared" si="550"/>
        <v>0</v>
      </c>
      <c r="BV357" s="144">
        <f t="shared" si="551"/>
        <v>0</v>
      </c>
      <c r="BW357" s="144">
        <f t="shared" si="552"/>
        <v>0</v>
      </c>
      <c r="BX357" s="144">
        <f t="shared" si="553"/>
        <v>0</v>
      </c>
      <c r="BY357" s="144">
        <f t="shared" si="554"/>
        <v>0</v>
      </c>
      <c r="BZ357" s="9">
        <v>0</v>
      </c>
      <c r="CA357" s="9">
        <v>0</v>
      </c>
      <c r="CB357" s="9">
        <v>0</v>
      </c>
      <c r="CC357" s="9">
        <v>0</v>
      </c>
      <c r="CD357" s="9">
        <v>0</v>
      </c>
      <c r="CE357" s="9">
        <v>0</v>
      </c>
      <c r="CF357" s="9">
        <v>0</v>
      </c>
      <c r="CG357" s="9">
        <v>0</v>
      </c>
      <c r="CH357" s="9">
        <v>0</v>
      </c>
      <c r="CI357" s="9">
        <v>0</v>
      </c>
      <c r="CJ357" s="9">
        <v>0</v>
      </c>
      <c r="CK357" s="9">
        <v>0</v>
      </c>
      <c r="CL357" s="9">
        <v>0</v>
      </c>
      <c r="CM357" s="9">
        <v>0</v>
      </c>
      <c r="CN357" s="9">
        <v>0</v>
      </c>
      <c r="CO357" s="9">
        <v>0</v>
      </c>
      <c r="CP357" s="9">
        <v>0</v>
      </c>
      <c r="CQ357" s="9">
        <v>0</v>
      </c>
      <c r="CR357" s="9">
        <v>0</v>
      </c>
      <c r="CS357" s="9">
        <v>0</v>
      </c>
      <c r="CT357" s="9">
        <v>0</v>
      </c>
      <c r="CU357" s="9">
        <v>0</v>
      </c>
      <c r="CV357" s="9">
        <v>0</v>
      </c>
      <c r="CW357" s="9">
        <v>0</v>
      </c>
      <c r="CX357" s="9">
        <v>0</v>
      </c>
      <c r="CY357" s="9">
        <v>0</v>
      </c>
      <c r="CZ357" s="9">
        <v>0</v>
      </c>
      <c r="DA357" s="9">
        <v>0</v>
      </c>
      <c r="DB357" s="9">
        <v>0</v>
      </c>
      <c r="DC357" s="9">
        <v>0</v>
      </c>
      <c r="DD357" s="9">
        <v>0</v>
      </c>
      <c r="DE357" s="9">
        <v>0</v>
      </c>
      <c r="DF357" s="9">
        <v>0</v>
      </c>
      <c r="DG357" s="144">
        <f t="shared" si="555"/>
        <v>83516</v>
      </c>
      <c r="DH357" s="144">
        <f t="shared" ref="DH357:EW357" si="592">DG357</f>
        <v>83516</v>
      </c>
      <c r="DI357" s="144">
        <f t="shared" si="592"/>
        <v>83516</v>
      </c>
      <c r="DJ357" s="144">
        <f t="shared" si="592"/>
        <v>83516</v>
      </c>
      <c r="DK357" s="144">
        <f t="shared" si="592"/>
        <v>83516</v>
      </c>
      <c r="DL357" s="144">
        <f t="shared" si="592"/>
        <v>83516</v>
      </c>
      <c r="DM357" s="144">
        <f t="shared" si="592"/>
        <v>83516</v>
      </c>
      <c r="DN357" s="144">
        <f t="shared" si="592"/>
        <v>83516</v>
      </c>
      <c r="DO357" s="144">
        <f t="shared" si="592"/>
        <v>83516</v>
      </c>
      <c r="DP357" s="144">
        <f t="shared" si="592"/>
        <v>83516</v>
      </c>
      <c r="DQ357" s="144">
        <f t="shared" si="592"/>
        <v>83516</v>
      </c>
      <c r="DR357" s="144">
        <f t="shared" si="592"/>
        <v>83516</v>
      </c>
      <c r="DS357" s="144">
        <f t="shared" si="592"/>
        <v>83516</v>
      </c>
      <c r="DT357" s="144">
        <f t="shared" si="592"/>
        <v>83516</v>
      </c>
      <c r="DU357" s="144">
        <f t="shared" si="592"/>
        <v>83516</v>
      </c>
      <c r="DV357" s="144">
        <f t="shared" si="592"/>
        <v>83516</v>
      </c>
      <c r="DW357" s="144">
        <f t="shared" si="592"/>
        <v>83516</v>
      </c>
      <c r="DX357" s="144">
        <f t="shared" si="592"/>
        <v>83516</v>
      </c>
      <c r="DY357" s="144">
        <f t="shared" si="592"/>
        <v>83516</v>
      </c>
      <c r="DZ357" s="144">
        <f t="shared" si="592"/>
        <v>83516</v>
      </c>
      <c r="EA357" s="144">
        <f t="shared" si="592"/>
        <v>83516</v>
      </c>
      <c r="EB357" s="144">
        <f t="shared" si="592"/>
        <v>83516</v>
      </c>
      <c r="EC357" s="144">
        <f t="shared" si="592"/>
        <v>83516</v>
      </c>
      <c r="ED357" s="144">
        <f t="shared" si="592"/>
        <v>83516</v>
      </c>
      <c r="EE357" s="144">
        <f t="shared" si="592"/>
        <v>83516</v>
      </c>
      <c r="EF357" s="144">
        <f t="shared" si="592"/>
        <v>83516</v>
      </c>
      <c r="EG357" s="144">
        <f t="shared" si="592"/>
        <v>83516</v>
      </c>
      <c r="EH357" s="144">
        <f t="shared" si="592"/>
        <v>83516</v>
      </c>
      <c r="EI357" s="144">
        <f t="shared" si="592"/>
        <v>83516</v>
      </c>
      <c r="EJ357" s="144">
        <f t="shared" si="592"/>
        <v>83516</v>
      </c>
      <c r="EK357" s="144">
        <f t="shared" si="592"/>
        <v>83516</v>
      </c>
      <c r="EL357" s="144">
        <f t="shared" si="592"/>
        <v>83516</v>
      </c>
      <c r="EM357" s="144">
        <f t="shared" si="592"/>
        <v>83516</v>
      </c>
      <c r="EN357" s="144">
        <f t="shared" si="592"/>
        <v>83516</v>
      </c>
      <c r="EO357" s="144">
        <f t="shared" si="592"/>
        <v>83516</v>
      </c>
      <c r="EP357" s="144">
        <f t="shared" si="592"/>
        <v>83516</v>
      </c>
      <c r="EQ357" s="144">
        <f t="shared" si="592"/>
        <v>83516</v>
      </c>
      <c r="ER357" s="144">
        <f t="shared" si="592"/>
        <v>83516</v>
      </c>
      <c r="ES357" s="144">
        <f t="shared" si="592"/>
        <v>83516</v>
      </c>
      <c r="ET357" s="144">
        <f t="shared" si="592"/>
        <v>83516</v>
      </c>
      <c r="EU357" s="144">
        <f t="shared" si="592"/>
        <v>83516</v>
      </c>
      <c r="EV357" s="144">
        <f t="shared" si="592"/>
        <v>83516</v>
      </c>
      <c r="EW357" s="144">
        <f t="shared" si="592"/>
        <v>83516</v>
      </c>
      <c r="EX357" s="147">
        <f>PV(0.05,'PV factor'!C121,,-BR357)</f>
        <v>5895691.6099773245</v>
      </c>
      <c r="EY357" s="147">
        <f>PV(0.05,'PV factor'!D121,,-BS357)</f>
        <v>0</v>
      </c>
      <c r="EZ357" s="147">
        <f>PV(0.05,'PV factor'!E121,,-BT357)</f>
        <v>0</v>
      </c>
      <c r="FA357" s="147">
        <f>PV(0.05,'PV factor'!F121,,-BU357)</f>
        <v>0</v>
      </c>
      <c r="FB357" s="147">
        <f>PV(0.05,'PV factor'!G121,,-BV357)</f>
        <v>0</v>
      </c>
      <c r="FC357" s="147">
        <f>PV(0.05,'PV factor'!H121,,-BW357)</f>
        <v>0</v>
      </c>
      <c r="FD357" s="147">
        <f>PV(0.05,'PV factor'!I121,,-BX357)</f>
        <v>0</v>
      </c>
      <c r="FE357" s="147">
        <f>PV(0.05,'PV factor'!J121,,-BY357)</f>
        <v>0</v>
      </c>
      <c r="FF357" s="147">
        <f>PV(0.05,'PV factor'!K121,,-BZ357)</f>
        <v>0</v>
      </c>
      <c r="FG357" s="147">
        <f>PV(0.05,'PV factor'!L121,,-CA357)</f>
        <v>0</v>
      </c>
      <c r="FH357" s="147">
        <f>PV(0.05,'PV factor'!M121,,-CB357)</f>
        <v>0</v>
      </c>
      <c r="FI357" s="147">
        <f>PV(0.05,'PV factor'!N121,,-CC357)</f>
        <v>0</v>
      </c>
      <c r="FJ357" s="147">
        <f>PV(0.05,'PV factor'!O121,,-CD357)</f>
        <v>0</v>
      </c>
      <c r="FK357" s="147">
        <f>PV(0.05,'PV factor'!P121,,-CE357)</f>
        <v>0</v>
      </c>
      <c r="FL357" s="147">
        <f>PV(0.05,'PV factor'!Q121,,-CF357)</f>
        <v>0</v>
      </c>
      <c r="FM357" s="147">
        <f>PV(0.05,'PV factor'!R121,,-CG357)</f>
        <v>0</v>
      </c>
      <c r="FN357" s="147">
        <f>PV(0.05,'PV factor'!S121,,-CH357)</f>
        <v>0</v>
      </c>
      <c r="FO357" s="147">
        <f>PV(0.05,'PV factor'!T121,,-CI357)</f>
        <v>0</v>
      </c>
      <c r="FP357" s="147">
        <f>PV(0.05,'PV factor'!U121,,-CJ357)</f>
        <v>0</v>
      </c>
      <c r="FQ357" s="147">
        <f>PV(0.05,'PV factor'!V121,,-CK357)</f>
        <v>0</v>
      </c>
      <c r="FR357" s="147">
        <f>PV(0.05,'PV factor'!W121,,-CL357)</f>
        <v>0</v>
      </c>
      <c r="FS357" s="147">
        <f>PV(0.05,'PV factor'!X121,,-CM357)</f>
        <v>0</v>
      </c>
      <c r="FT357" s="147">
        <f>PV(0.05,'PV factor'!Y121,,-CN357)</f>
        <v>0</v>
      </c>
      <c r="FU357" s="147">
        <f>PV(0.05,'PV factor'!Z121,,-CO357)</f>
        <v>0</v>
      </c>
      <c r="FV357" s="147">
        <f>PV(0.05,'PV factor'!AA121,,-CP357)</f>
        <v>0</v>
      </c>
      <c r="FW357" s="147">
        <f>PV(0.05,'PV factor'!AB121,,-CQ357)</f>
        <v>0</v>
      </c>
      <c r="FX357" s="147">
        <f>PV(0.05,'PV factor'!AC121,,-CR357)</f>
        <v>0</v>
      </c>
      <c r="FY357" s="147">
        <f>PV(0.05,'PV factor'!AD121,,-CS357)</f>
        <v>0</v>
      </c>
      <c r="FZ357" s="147">
        <f>PV(0.05,'PV factor'!AE121,,-CT357)</f>
        <v>0</v>
      </c>
      <c r="GA357" s="147">
        <f>PV(0.05,'PV factor'!AF121,,-CU357)</f>
        <v>0</v>
      </c>
      <c r="GB357" s="147">
        <f>PV(0.05,'PV factor'!AG121,,-CV357)</f>
        <v>0</v>
      </c>
      <c r="GC357" s="147">
        <f>PV(0.05,'PV factor'!AH121,,-CW357)</f>
        <v>0</v>
      </c>
      <c r="GD357" s="147">
        <f>PV(0.05,'PV factor'!AI121,,-CX357)</f>
        <v>0</v>
      </c>
      <c r="GE357" s="147">
        <f>PV(0.05,'PV factor'!AJ121,,-CY357)</f>
        <v>0</v>
      </c>
      <c r="GF357" s="147">
        <f>PV(0.05,'PV factor'!AK121,,-CZ357)</f>
        <v>0</v>
      </c>
      <c r="GG357" s="147">
        <f>PV(0.05,'PV factor'!AL121,,-DA357)</f>
        <v>0</v>
      </c>
      <c r="GH357" s="147">
        <f>PV(0.05,'PV factor'!AM121,,-DB357)</f>
        <v>0</v>
      </c>
      <c r="GI357" s="147">
        <f>PV(0.05,'PV factor'!AN121,,-DC357)</f>
        <v>0</v>
      </c>
      <c r="GJ357" s="147">
        <f>PV(0.05,'PV factor'!AO121,,-DD357)</f>
        <v>0</v>
      </c>
      <c r="GK357" s="147">
        <f>PV(0.05,'PV factor'!AP121,,-DE357)</f>
        <v>0</v>
      </c>
      <c r="GL357" s="147">
        <f>PV(0.05,'PV factor'!C121,,-DI357)</f>
        <v>75751.473922902485</v>
      </c>
      <c r="GM357" s="147">
        <f>PV(0.05,'PV factor'!D121,,-DJ357)</f>
        <v>72144.260878954752</v>
      </c>
      <c r="GN357" s="147">
        <f>PV(0.05,'PV factor'!E121,,-DK357)</f>
        <v>68708.819884718818</v>
      </c>
      <c r="GO357" s="147">
        <f>PV(0.05,'PV factor'!F121,,-DL357)</f>
        <v>65436.971318779819</v>
      </c>
      <c r="GP357" s="147">
        <f>PV(0.05,'PV factor'!G121,,-DM357)</f>
        <v>62320.925065504598</v>
      </c>
      <c r="GQ357" s="147">
        <f>PV(0.05,'PV factor'!H121,,-DN357)</f>
        <v>59353.26196714722</v>
      </c>
      <c r="GR357" s="147">
        <f>PV(0.05,'PV factor'!I121,,-DO357)</f>
        <v>56526.916159187836</v>
      </c>
      <c r="GS357" s="147">
        <f>PV(0.05,'PV factor'!J121,,-DP357)</f>
        <v>53835.15824684556</v>
      </c>
      <c r="GT357" s="147">
        <f>PV(0.05,'PV factor'!K121,,-DQ357)</f>
        <v>51271.579282710052</v>
      </c>
      <c r="GU357" s="147">
        <f>PV(0.05,'PV factor'!L121,,-DR357)</f>
        <v>48830.075507342903</v>
      </c>
      <c r="GV357" s="147">
        <f>PV(0.05,'PV factor'!M121,,-DS357)</f>
        <v>46504.833816517057</v>
      </c>
      <c r="GW357" s="147">
        <f>PV(0.05,'PV factor'!N121,,-DT357)</f>
        <v>44290.317920492431</v>
      </c>
      <c r="GX357" s="147">
        <f>PV(0.05,'PV factor'!O121,,-DU357)</f>
        <v>42181.255162373753</v>
      </c>
      <c r="GY357" s="147">
        <f>PV(0.05,'PV factor'!P121,,-DV357)</f>
        <v>40172.623964165468</v>
      </c>
      <c r="GZ357" s="147">
        <f>PV(0.05,'PV factor'!Q121,,-DW357)</f>
        <v>38259.641870633779</v>
      </c>
      <c r="HA357" s="147">
        <f>PV(0.05,'PV factor'!R121,,-DX357)</f>
        <v>36437.754162508361</v>
      </c>
      <c r="HB357" s="147">
        <f>PV(0.05,'PV factor'!S121,,-DY357)</f>
        <v>34702.623011912721</v>
      </c>
      <c r="HC357" s="147">
        <f>PV(0.05,'PV factor'!T121,,-DZ357)</f>
        <v>33050.117154202591</v>
      </c>
      <c r="HD357" s="147">
        <f>PV(0.05,'PV factor'!U121,,-EA357)</f>
        <v>31476.302051621518</v>
      </c>
      <c r="HE357" s="147">
        <f>PV(0.05,'PV factor'!V121,,-EB357)</f>
        <v>29977.430525353826</v>
      </c>
      <c r="HF357" s="147">
        <f>PV(0.05,'PV factor'!W121,,-EC357)</f>
        <v>28549.933833670315</v>
      </c>
      <c r="HG357" s="147">
        <f>PV(0.05,'PV factor'!X121,,-ED357)</f>
        <v>27190.413174924102</v>
      </c>
      <c r="HH357" s="147">
        <f>PV(0.05,'PV factor'!Y121,,-EE357)</f>
        <v>25895.631595165814</v>
      </c>
      <c r="HI357" s="147">
        <f>PV(0.05,'PV factor'!Z121,,-EF357)</f>
        <v>24662.506281110298</v>
      </c>
      <c r="HJ357" s="147">
        <f>PV(0.05,'PV factor'!AA121,,-EG357)</f>
        <v>23488.101220105047</v>
      </c>
      <c r="HK357" s="147">
        <f>PV(0.05,'PV factor'!AB121,,-EH357)</f>
        <v>22369.620209623852</v>
      </c>
      <c r="HL357" s="147">
        <f>PV(0.05,'PV factor'!AC121,,-EI357)</f>
        <v>21304.400199641768</v>
      </c>
      <c r="HM357" s="147">
        <f>PV(0.05,'PV factor'!AD121,,-EJ357)</f>
        <v>20289.904952039775</v>
      </c>
      <c r="HN357" s="147">
        <f>PV(0.05,'PV factor'!AE121,,-EK357)</f>
        <v>19323.719001942649</v>
      </c>
      <c r="HO357" s="147">
        <f>PV(0.05,'PV factor'!AF121,,-EL357)</f>
        <v>18403.541906612038</v>
      </c>
      <c r="HP357" s="147">
        <f>PV(0.05,'PV factor'!AG121,,-EM357)</f>
        <v>17527.182768201943</v>
      </c>
      <c r="HQ357" s="147">
        <f>PV(0.05,'PV factor'!AH121,,-EN357)</f>
        <v>16692.555017335184</v>
      </c>
      <c r="HR357" s="147">
        <f>PV(0.05,'PV factor'!AI121,,-EO357)</f>
        <v>15897.671445081129</v>
      </c>
      <c r="HS357" s="147">
        <f>PV(0.05,'PV factor'!AJ121,,-EP357)</f>
        <v>15140.639471505834</v>
      </c>
      <c r="HT357" s="147">
        <f>PV(0.05,'PV factor'!AK121,,-EQ357)</f>
        <v>14419.656639529367</v>
      </c>
      <c r="HU357" s="147">
        <f>PV(0.05,'PV factor'!AL121,,-ER357)</f>
        <v>13733.006323361302</v>
      </c>
      <c r="HV357" s="147">
        <f>PV(0.05,'PV factor'!AM121,,-ES357)</f>
        <v>13079.053641296479</v>
      </c>
      <c r="HW357" s="147">
        <f>PV(0.05,'PV factor'!AN121,,-ET357)</f>
        <v>12456.241563139502</v>
      </c>
      <c r="HX357" s="147">
        <f>PV(0.05,'PV factor'!AO121,,-EU357)</f>
        <v>11863.087202990004</v>
      </c>
      <c r="HY357" s="147">
        <f>PV(0.05,'PV factor'!AP121,,-EV357)</f>
        <v>11298.178288561907</v>
      </c>
      <c r="HZ357" s="147">
        <f t="shared" si="557"/>
        <v>5895691.6099773245</v>
      </c>
      <c r="IA357" s="147">
        <f t="shared" si="558"/>
        <v>614179.44223409414</v>
      </c>
      <c r="IB357" s="401">
        <f t="shared" si="559"/>
        <v>0.10417428231739827</v>
      </c>
    </row>
    <row r="358" spans="1:236" s="181" customFormat="1" ht="90" customHeight="1" x14ac:dyDescent="0.25">
      <c r="A358" s="161" t="s">
        <v>2267</v>
      </c>
      <c r="B358" s="150" t="s">
        <v>2507</v>
      </c>
      <c r="C358" s="150" t="s">
        <v>2162</v>
      </c>
      <c r="D358" s="148">
        <v>1</v>
      </c>
      <c r="E358" s="150" t="s">
        <v>2508</v>
      </c>
      <c r="F358" s="151" t="s">
        <v>2509</v>
      </c>
      <c r="G358" s="151" t="s">
        <v>2510</v>
      </c>
      <c r="H358" s="79" t="s">
        <v>77</v>
      </c>
      <c r="I358" s="151" t="s">
        <v>2511</v>
      </c>
      <c r="J358" s="151">
        <v>10</v>
      </c>
      <c r="K358" s="95" t="s">
        <v>206</v>
      </c>
      <c r="L358" s="79">
        <v>800</v>
      </c>
      <c r="M358" s="151" t="s">
        <v>2512</v>
      </c>
      <c r="N358" s="79" t="s">
        <v>81</v>
      </c>
      <c r="O358" s="73" t="s">
        <v>106</v>
      </c>
      <c r="P358" s="79" t="s">
        <v>466</v>
      </c>
      <c r="Q358" s="112" t="s">
        <v>100</v>
      </c>
      <c r="R358" s="79" t="s">
        <v>108</v>
      </c>
      <c r="S358" s="79" t="s">
        <v>99</v>
      </c>
      <c r="T358" s="79" t="s">
        <v>2034</v>
      </c>
      <c r="U358" s="79" t="s">
        <v>100</v>
      </c>
      <c r="V358" s="81">
        <v>1</v>
      </c>
      <c r="W358" s="149">
        <v>59800</v>
      </c>
      <c r="X358" s="149">
        <v>0</v>
      </c>
      <c r="Y358" s="149">
        <v>0</v>
      </c>
      <c r="Z358" s="149">
        <v>0</v>
      </c>
      <c r="AA358" s="149">
        <v>59800</v>
      </c>
      <c r="AB358" s="149">
        <v>0</v>
      </c>
      <c r="AC358" s="149">
        <v>0</v>
      </c>
      <c r="AD358" s="149">
        <v>0</v>
      </c>
      <c r="AE358" s="149">
        <v>0</v>
      </c>
      <c r="AF358" s="149">
        <v>0</v>
      </c>
      <c r="AG358" s="149">
        <v>0</v>
      </c>
      <c r="AH358" s="149">
        <v>0</v>
      </c>
      <c r="AI358" s="88" t="s">
        <v>2513</v>
      </c>
      <c r="AJ358" s="149">
        <v>6350</v>
      </c>
      <c r="AK358" s="149">
        <v>0</v>
      </c>
      <c r="AL358" s="149">
        <v>0</v>
      </c>
      <c r="AM358" s="149">
        <v>6350</v>
      </c>
      <c r="AN358" s="149">
        <v>0</v>
      </c>
      <c r="AO358" s="149">
        <v>0</v>
      </c>
      <c r="AP358" s="149">
        <v>0</v>
      </c>
      <c r="AQ358" s="149">
        <v>0</v>
      </c>
      <c r="AR358" s="149">
        <v>0</v>
      </c>
      <c r="AS358" s="149">
        <v>0</v>
      </c>
      <c r="AT358" s="149">
        <v>0</v>
      </c>
      <c r="AU358" s="151" t="s">
        <v>2514</v>
      </c>
      <c r="AV358" s="230">
        <f t="shared" si="525"/>
        <v>1</v>
      </c>
      <c r="AW358" s="230">
        <f t="shared" si="526"/>
        <v>0</v>
      </c>
      <c r="AX358" s="230" t="str">
        <f t="shared" si="527"/>
        <v>C91</v>
      </c>
      <c r="AY358" s="141">
        <f t="shared" si="528"/>
        <v>9</v>
      </c>
      <c r="AZ358" s="70">
        <f t="shared" si="529"/>
        <v>1</v>
      </c>
      <c r="BA358" s="70">
        <f t="shared" si="530"/>
        <v>1</v>
      </c>
      <c r="BB358" s="70">
        <f t="shared" si="531"/>
        <v>1</v>
      </c>
      <c r="BC358" s="70">
        <f t="shared" si="532"/>
        <v>1</v>
      </c>
      <c r="BD358" s="70">
        <f t="shared" si="533"/>
        <v>1</v>
      </c>
      <c r="BE358" s="70">
        <f t="shared" si="534"/>
        <v>1</v>
      </c>
      <c r="BF358" s="70">
        <f t="shared" si="535"/>
        <v>1</v>
      </c>
      <c r="BG358" s="71">
        <f t="shared" si="536"/>
        <v>0</v>
      </c>
      <c r="BH358" s="71">
        <f t="shared" si="537"/>
        <v>1</v>
      </c>
      <c r="BI358" s="71">
        <f t="shared" si="538"/>
        <v>0</v>
      </c>
      <c r="BJ358" s="71">
        <f t="shared" si="539"/>
        <v>0</v>
      </c>
      <c r="BK358" s="71">
        <f t="shared" si="540"/>
        <v>1</v>
      </c>
      <c r="BL358" s="70">
        <f t="shared" si="541"/>
        <v>1</v>
      </c>
      <c r="BM358" s="70">
        <f t="shared" si="542"/>
        <v>1</v>
      </c>
      <c r="BN358" s="70">
        <f t="shared" si="543"/>
        <v>0</v>
      </c>
      <c r="BO358" s="70">
        <f t="shared" si="544"/>
        <v>1</v>
      </c>
      <c r="BP358" s="144">
        <f t="shared" si="545"/>
        <v>0</v>
      </c>
      <c r="BQ358" s="144">
        <f t="shared" si="546"/>
        <v>0</v>
      </c>
      <c r="BR358" s="144">
        <f t="shared" si="547"/>
        <v>66150</v>
      </c>
      <c r="BS358" s="144">
        <f t="shared" si="548"/>
        <v>0</v>
      </c>
      <c r="BT358" s="144">
        <f t="shared" si="549"/>
        <v>0</v>
      </c>
      <c r="BU358" s="144">
        <f t="shared" si="550"/>
        <v>0</v>
      </c>
      <c r="BV358" s="144">
        <f t="shared" si="551"/>
        <v>0</v>
      </c>
      <c r="BW358" s="144">
        <f t="shared" si="552"/>
        <v>0</v>
      </c>
      <c r="BX358" s="144">
        <f t="shared" si="553"/>
        <v>0</v>
      </c>
      <c r="BY358" s="144">
        <f t="shared" si="554"/>
        <v>0</v>
      </c>
      <c r="BZ358" s="9">
        <v>0</v>
      </c>
      <c r="CA358" s="9">
        <v>0</v>
      </c>
      <c r="CB358" s="9">
        <v>0</v>
      </c>
      <c r="CC358" s="9">
        <v>0</v>
      </c>
      <c r="CD358" s="9">
        <v>0</v>
      </c>
      <c r="CE358" s="9">
        <v>0</v>
      </c>
      <c r="CF358" s="9">
        <v>0</v>
      </c>
      <c r="CG358" s="9">
        <v>0</v>
      </c>
      <c r="CH358" s="9">
        <v>0</v>
      </c>
      <c r="CI358" s="9">
        <v>0</v>
      </c>
      <c r="CJ358" s="9">
        <v>0</v>
      </c>
      <c r="CK358" s="9">
        <v>0</v>
      </c>
      <c r="CL358" s="9">
        <v>0</v>
      </c>
      <c r="CM358" s="9">
        <v>0</v>
      </c>
      <c r="CN358" s="9">
        <v>0</v>
      </c>
      <c r="CO358" s="9">
        <v>0</v>
      </c>
      <c r="CP358" s="9">
        <v>0</v>
      </c>
      <c r="CQ358" s="9">
        <v>0</v>
      </c>
      <c r="CR358" s="9">
        <v>0</v>
      </c>
      <c r="CS358" s="9">
        <v>0</v>
      </c>
      <c r="CT358" s="9">
        <v>0</v>
      </c>
      <c r="CU358" s="9">
        <v>0</v>
      </c>
      <c r="CV358" s="9">
        <v>0</v>
      </c>
      <c r="CW358" s="9">
        <v>0</v>
      </c>
      <c r="CX358" s="9">
        <v>0</v>
      </c>
      <c r="CY358" s="9">
        <v>0</v>
      </c>
      <c r="CZ358" s="9">
        <v>0</v>
      </c>
      <c r="DA358" s="9">
        <v>0</v>
      </c>
      <c r="DB358" s="9">
        <v>0</v>
      </c>
      <c r="DC358" s="9">
        <v>0</v>
      </c>
      <c r="DD358" s="9">
        <v>0</v>
      </c>
      <c r="DE358" s="9">
        <v>0</v>
      </c>
      <c r="DF358" s="9">
        <v>0</v>
      </c>
      <c r="DG358" s="144">
        <f t="shared" si="555"/>
        <v>800</v>
      </c>
      <c r="DH358" s="144">
        <f t="shared" ref="DH358:EW358" si="593">DG358</f>
        <v>800</v>
      </c>
      <c r="DI358" s="144">
        <f t="shared" si="593"/>
        <v>800</v>
      </c>
      <c r="DJ358" s="144">
        <f t="shared" si="593"/>
        <v>800</v>
      </c>
      <c r="DK358" s="144">
        <f t="shared" si="593"/>
        <v>800</v>
      </c>
      <c r="DL358" s="144">
        <f t="shared" si="593"/>
        <v>800</v>
      </c>
      <c r="DM358" s="144">
        <f t="shared" si="593"/>
        <v>800</v>
      </c>
      <c r="DN358" s="144">
        <f t="shared" si="593"/>
        <v>800</v>
      </c>
      <c r="DO358" s="144">
        <f t="shared" si="593"/>
        <v>800</v>
      </c>
      <c r="DP358" s="144">
        <f t="shared" si="593"/>
        <v>800</v>
      </c>
      <c r="DQ358" s="144">
        <f t="shared" si="593"/>
        <v>800</v>
      </c>
      <c r="DR358" s="144">
        <f t="shared" si="593"/>
        <v>800</v>
      </c>
      <c r="DS358" s="144">
        <f t="shared" si="593"/>
        <v>800</v>
      </c>
      <c r="DT358" s="144">
        <f t="shared" si="593"/>
        <v>800</v>
      </c>
      <c r="DU358" s="144">
        <f t="shared" si="593"/>
        <v>800</v>
      </c>
      <c r="DV358" s="144">
        <f t="shared" si="593"/>
        <v>800</v>
      </c>
      <c r="DW358" s="144">
        <f t="shared" si="593"/>
        <v>800</v>
      </c>
      <c r="DX358" s="144">
        <f t="shared" si="593"/>
        <v>800</v>
      </c>
      <c r="DY358" s="144">
        <f t="shared" si="593"/>
        <v>800</v>
      </c>
      <c r="DZ358" s="144">
        <f t="shared" si="593"/>
        <v>800</v>
      </c>
      <c r="EA358" s="144">
        <f t="shared" si="593"/>
        <v>800</v>
      </c>
      <c r="EB358" s="144">
        <f t="shared" si="593"/>
        <v>800</v>
      </c>
      <c r="EC358" s="144">
        <f t="shared" si="593"/>
        <v>800</v>
      </c>
      <c r="ED358" s="144">
        <f t="shared" si="593"/>
        <v>800</v>
      </c>
      <c r="EE358" s="144">
        <f t="shared" si="593"/>
        <v>800</v>
      </c>
      <c r="EF358" s="144">
        <f t="shared" si="593"/>
        <v>800</v>
      </c>
      <c r="EG358" s="144">
        <f t="shared" si="593"/>
        <v>800</v>
      </c>
      <c r="EH358" s="144">
        <f t="shared" si="593"/>
        <v>800</v>
      </c>
      <c r="EI358" s="144">
        <f t="shared" si="593"/>
        <v>800</v>
      </c>
      <c r="EJ358" s="144">
        <f t="shared" si="593"/>
        <v>800</v>
      </c>
      <c r="EK358" s="144">
        <f t="shared" si="593"/>
        <v>800</v>
      </c>
      <c r="EL358" s="144">
        <f t="shared" si="593"/>
        <v>800</v>
      </c>
      <c r="EM358" s="144">
        <f t="shared" si="593"/>
        <v>800</v>
      </c>
      <c r="EN358" s="144">
        <f t="shared" si="593"/>
        <v>800</v>
      </c>
      <c r="EO358" s="144">
        <f t="shared" si="593"/>
        <v>800</v>
      </c>
      <c r="EP358" s="144">
        <f t="shared" si="593"/>
        <v>800</v>
      </c>
      <c r="EQ358" s="144">
        <f t="shared" si="593"/>
        <v>800</v>
      </c>
      <c r="ER358" s="144">
        <f t="shared" si="593"/>
        <v>800</v>
      </c>
      <c r="ES358" s="144">
        <f t="shared" si="593"/>
        <v>800</v>
      </c>
      <c r="ET358" s="144">
        <f t="shared" si="593"/>
        <v>800</v>
      </c>
      <c r="EU358" s="144">
        <f t="shared" si="593"/>
        <v>800</v>
      </c>
      <c r="EV358" s="144">
        <f t="shared" si="593"/>
        <v>800</v>
      </c>
      <c r="EW358" s="144">
        <f t="shared" si="593"/>
        <v>800</v>
      </c>
      <c r="EX358" s="147">
        <f>PV(0.05,'PV factor'!C332,,-BR358)</f>
        <v>60000</v>
      </c>
      <c r="EY358" s="147">
        <f>PV(0.05,'PV factor'!D332,,-BS358)</f>
        <v>0</v>
      </c>
      <c r="EZ358" s="147">
        <f>PV(0.05,'PV factor'!E332,,-BT358)</f>
        <v>0</v>
      </c>
      <c r="FA358" s="147">
        <f>PV(0.05,'PV factor'!F332,,-BU358)</f>
        <v>0</v>
      </c>
      <c r="FB358" s="147">
        <f>PV(0.05,'PV factor'!G332,,-BV358)</f>
        <v>0</v>
      </c>
      <c r="FC358" s="147">
        <f>PV(0.05,'PV factor'!H332,,-BW358)</f>
        <v>0</v>
      </c>
      <c r="FD358" s="147">
        <f>PV(0.05,'PV factor'!I332,,-BX358)</f>
        <v>0</v>
      </c>
      <c r="FE358" s="147">
        <f>PV(0.05,'PV factor'!J332,,-BY358)</f>
        <v>0</v>
      </c>
      <c r="FF358" s="147">
        <f>PV(0.05,'PV factor'!K332,,-BZ358)</f>
        <v>0</v>
      </c>
      <c r="FG358" s="147">
        <f>PV(0.05,'PV factor'!L332,,-CA358)</f>
        <v>0</v>
      </c>
      <c r="FH358" s="147">
        <f>PV(0.05,'PV factor'!M332,,-CB358)</f>
        <v>0</v>
      </c>
      <c r="FI358" s="147">
        <f>PV(0.05,'PV factor'!N332,,-CC358)</f>
        <v>0</v>
      </c>
      <c r="FJ358" s="147">
        <f>PV(0.05,'PV factor'!O332,,-CD358)</f>
        <v>0</v>
      </c>
      <c r="FK358" s="147">
        <f>PV(0.05,'PV factor'!P332,,-CE358)</f>
        <v>0</v>
      </c>
      <c r="FL358" s="147">
        <f>PV(0.05,'PV factor'!Q332,,-CF358)</f>
        <v>0</v>
      </c>
      <c r="FM358" s="147">
        <f>PV(0.05,'PV factor'!R332,,-CG358)</f>
        <v>0</v>
      </c>
      <c r="FN358" s="147">
        <f>PV(0.05,'PV factor'!S332,,-CH358)</f>
        <v>0</v>
      </c>
      <c r="FO358" s="147">
        <f>PV(0.05,'PV factor'!T332,,-CI358)</f>
        <v>0</v>
      </c>
      <c r="FP358" s="147">
        <f>PV(0.05,'PV factor'!U332,,-CJ358)</f>
        <v>0</v>
      </c>
      <c r="FQ358" s="147">
        <f>PV(0.05,'PV factor'!V332,,-CK358)</f>
        <v>0</v>
      </c>
      <c r="FR358" s="147">
        <f>PV(0.05,'PV factor'!W332,,-CL358)</f>
        <v>0</v>
      </c>
      <c r="FS358" s="147">
        <f>PV(0.05,'PV factor'!X332,,-CM358)</f>
        <v>0</v>
      </c>
      <c r="FT358" s="147">
        <f>PV(0.05,'PV factor'!Y332,,-CN358)</f>
        <v>0</v>
      </c>
      <c r="FU358" s="147">
        <f>PV(0.05,'PV factor'!Z332,,-CO358)</f>
        <v>0</v>
      </c>
      <c r="FV358" s="147">
        <f>PV(0.05,'PV factor'!AA332,,-CP358)</f>
        <v>0</v>
      </c>
      <c r="FW358" s="147">
        <f>PV(0.05,'PV factor'!AB332,,-CQ358)</f>
        <v>0</v>
      </c>
      <c r="FX358" s="147">
        <f>PV(0.05,'PV factor'!AC332,,-CR358)</f>
        <v>0</v>
      </c>
      <c r="FY358" s="147">
        <f>PV(0.05,'PV factor'!AD332,,-CS358)</f>
        <v>0</v>
      </c>
      <c r="FZ358" s="147">
        <f>PV(0.05,'PV factor'!AE332,,-CT358)</f>
        <v>0</v>
      </c>
      <c r="GA358" s="147">
        <f>PV(0.05,'PV factor'!AF332,,-CU358)</f>
        <v>0</v>
      </c>
      <c r="GB358" s="147">
        <f>PV(0.05,'PV factor'!AG332,,-CV358)</f>
        <v>0</v>
      </c>
      <c r="GC358" s="147">
        <f>PV(0.05,'PV factor'!AH332,,-CW358)</f>
        <v>0</v>
      </c>
      <c r="GD358" s="147">
        <f>PV(0.05,'PV factor'!AI332,,-CX358)</f>
        <v>0</v>
      </c>
      <c r="GE358" s="147">
        <f>PV(0.05,'PV factor'!AJ332,,-CY358)</f>
        <v>0</v>
      </c>
      <c r="GF358" s="147">
        <f>PV(0.05,'PV factor'!AK332,,-CZ358)</f>
        <v>0</v>
      </c>
      <c r="GG358" s="147">
        <f>PV(0.05,'PV factor'!AL332,,-DA358)</f>
        <v>0</v>
      </c>
      <c r="GH358" s="147">
        <f>PV(0.05,'PV factor'!AM332,,-DB358)</f>
        <v>0</v>
      </c>
      <c r="GI358" s="147">
        <f>PV(0.05,'PV factor'!AN332,,-DC358)</f>
        <v>0</v>
      </c>
      <c r="GJ358" s="147">
        <f>PV(0.05,'PV factor'!AO332,,-DD358)</f>
        <v>0</v>
      </c>
      <c r="GK358" s="147">
        <f>PV(0.05,'PV factor'!AP332,,-DE358)</f>
        <v>0</v>
      </c>
      <c r="GL358" s="147">
        <f>PV(0.05,'PV factor'!C332,,-DI358)</f>
        <v>725.62358276643988</v>
      </c>
      <c r="GM358" s="147">
        <f>PV(0.05,'PV factor'!D332,,-DJ358)</f>
        <v>691.07007882518076</v>
      </c>
      <c r="GN358" s="147">
        <f>PV(0.05,'PV factor'!E332,,-DK358)</f>
        <v>658.1619798335056</v>
      </c>
      <c r="GO358" s="147">
        <f>PV(0.05,'PV factor'!F332,,-DL358)</f>
        <v>626.82093317476711</v>
      </c>
      <c r="GP358" s="147">
        <f>PV(0.05,'PV factor'!G332,,-DM358)</f>
        <v>596.97231730930218</v>
      </c>
      <c r="GQ358" s="147">
        <f>PV(0.05,'PV factor'!H332,,-DN358)</f>
        <v>568.54506410409715</v>
      </c>
      <c r="GR358" s="147">
        <f>PV(0.05,'PV factor'!I332,,-DO358)</f>
        <v>541.47148962294978</v>
      </c>
      <c r="GS358" s="147">
        <f>PV(0.05,'PV factor'!J332,,-DP358)</f>
        <v>515.68713297423778</v>
      </c>
      <c r="GT358" s="147">
        <f>PV(0.05,'PV factor'!K332,,-DQ358)</f>
        <v>491.13060283260745</v>
      </c>
      <c r="GU358" s="147">
        <f>PV(0.05,'PV factor'!L332,,-DR358)</f>
        <v>467.74343126914994</v>
      </c>
      <c r="GV358" s="147">
        <f>PV(0.05,'PV factor'!M332,,-DS358)</f>
        <v>445.46993454204761</v>
      </c>
      <c r="GW358" s="147">
        <f>PV(0.05,'PV factor'!N332,,-DT358)</f>
        <v>424.25708051623576</v>
      </c>
      <c r="GX358" s="147">
        <f>PV(0.05,'PV factor'!O332,,-DU358)</f>
        <v>404.05436239641506</v>
      </c>
      <c r="GY358" s="147">
        <f>PV(0.05,'PV factor'!P332,,-DV358)</f>
        <v>384.81367847277613</v>
      </c>
      <c r="GZ358" s="147">
        <f>PV(0.05,'PV factor'!Q332,,-DW358)</f>
        <v>366.4892175931202</v>
      </c>
      <c r="HA358" s="147">
        <f>PV(0.05,'PV factor'!R332,,-DX358)</f>
        <v>349.03735008868586</v>
      </c>
      <c r="HB358" s="147">
        <f>PV(0.05,'PV factor'!S332,,-DY358)</f>
        <v>332.41652389398649</v>
      </c>
      <c r="HC358" s="147">
        <f>PV(0.05,'PV factor'!T332,,-DZ358)</f>
        <v>316.58716561332051</v>
      </c>
      <c r="HD358" s="147">
        <f>PV(0.05,'PV factor'!U332,,-EA358)</f>
        <v>301.51158629840046</v>
      </c>
      <c r="HE358" s="147">
        <f>PV(0.05,'PV factor'!V332,,-EB358)</f>
        <v>287.15389171276234</v>
      </c>
      <c r="HF358" s="147">
        <f>PV(0.05,'PV factor'!W332,,-EC358)</f>
        <v>273.47989686929753</v>
      </c>
      <c r="HG358" s="147">
        <f>PV(0.05,'PV factor'!X332,,-ED358)</f>
        <v>260.45704463742612</v>
      </c>
      <c r="HH358" s="147">
        <f>PV(0.05,'PV factor'!Y332,,-EE358)</f>
        <v>248.05432822612016</v>
      </c>
      <c r="HI358" s="147">
        <f>PV(0.05,'PV factor'!Z332,,-EF358)</f>
        <v>236.24221735820967</v>
      </c>
      <c r="HJ358" s="147">
        <f>PV(0.05,'PV factor'!AA332,,-EG358)</f>
        <v>224.9925879601997</v>
      </c>
      <c r="HK358" s="147">
        <f>PV(0.05,'PV factor'!AB332,,-EH358)</f>
        <v>214.27865520019017</v>
      </c>
      <c r="HL358" s="147">
        <f>PV(0.05,'PV factor'!AC332,,-EI358)</f>
        <v>204.07490971446686</v>
      </c>
      <c r="HM358" s="147">
        <f>PV(0.05,'PV factor'!AD332,,-EJ358)</f>
        <v>194.35705687092076</v>
      </c>
      <c r="HN358" s="147">
        <f>PV(0.05,'PV factor'!AE332,,-EK358)</f>
        <v>185.10195892468653</v>
      </c>
      <c r="HO358" s="147">
        <f>PV(0.05,'PV factor'!AF332,,-EL358)</f>
        <v>176.28757992827281</v>
      </c>
      <c r="HP358" s="147">
        <f>PV(0.05,'PV factor'!AG332,,-EM358)</f>
        <v>167.89293326502172</v>
      </c>
      <c r="HQ358" s="147">
        <f>PV(0.05,'PV factor'!AH332,,-EN358)</f>
        <v>159.89803168097308</v>
      </c>
      <c r="HR358" s="147">
        <f>PV(0.05,'PV factor'!AI332,,-EO358)</f>
        <v>152.28383969616485</v>
      </c>
      <c r="HS358" s="147">
        <f>PV(0.05,'PV factor'!AJ332,,-EP358)</f>
        <v>145.03222828206174</v>
      </c>
      <c r="HT358" s="147">
        <f>PV(0.05,'PV factor'!AK332,,-EQ358)</f>
        <v>138.12593169720165</v>
      </c>
      <c r="HU358" s="147">
        <f>PV(0.05,'PV factor'!AL332,,-ER358)</f>
        <v>131.54850637828727</v>
      </c>
      <c r="HV358" s="147">
        <f>PV(0.05,'PV factor'!AM332,,-ES358)</f>
        <v>125.28429178884505</v>
      </c>
      <c r="HW358" s="147">
        <f>PV(0.05,'PV factor'!AN332,,-ET358)</f>
        <v>119.31837313223336</v>
      </c>
      <c r="HX358" s="147">
        <f>PV(0.05,'PV factor'!AO332,,-EU358)</f>
        <v>113.63654584022227</v>
      </c>
      <c r="HY358" s="147">
        <f>PV(0.05,'PV factor'!AP332,,-EV358)</f>
        <v>108.22528175259262</v>
      </c>
      <c r="HZ358" s="147">
        <f t="shared" si="557"/>
        <v>60000</v>
      </c>
      <c r="IA358" s="147">
        <f t="shared" si="558"/>
        <v>5883.2266127122375</v>
      </c>
      <c r="IB358" s="401">
        <f t="shared" si="559"/>
        <v>9.8053776878537294E-2</v>
      </c>
    </row>
    <row r="359" spans="1:236" s="181" customFormat="1" ht="90" customHeight="1" x14ac:dyDescent="0.25">
      <c r="A359" s="161" t="s">
        <v>2265</v>
      </c>
      <c r="B359" s="150" t="s">
        <v>3213</v>
      </c>
      <c r="C359" s="150" t="s">
        <v>3512</v>
      </c>
      <c r="D359" s="148">
        <v>17</v>
      </c>
      <c r="E359" s="150" t="s">
        <v>3293</v>
      </c>
      <c r="F359" s="151" t="s">
        <v>3294</v>
      </c>
      <c r="G359" s="151" t="s">
        <v>3295</v>
      </c>
      <c r="H359" s="79" t="s">
        <v>77</v>
      </c>
      <c r="I359" s="151" t="s">
        <v>2584</v>
      </c>
      <c r="J359" s="151">
        <v>5</v>
      </c>
      <c r="K359" s="95" t="s">
        <v>206</v>
      </c>
      <c r="L359" s="111">
        <v>4383</v>
      </c>
      <c r="M359" s="214" t="s">
        <v>3296</v>
      </c>
      <c r="N359" s="79" t="s">
        <v>147</v>
      </c>
      <c r="O359" s="79" t="s">
        <v>82</v>
      </c>
      <c r="P359" s="79" t="s">
        <v>280</v>
      </c>
      <c r="Q359" s="112" t="s">
        <v>100</v>
      </c>
      <c r="R359" s="79" t="s">
        <v>108</v>
      </c>
      <c r="S359" s="79" t="s">
        <v>99</v>
      </c>
      <c r="T359" s="79" t="s">
        <v>3291</v>
      </c>
      <c r="U359" s="79" t="s">
        <v>100</v>
      </c>
      <c r="V359" s="81">
        <v>1</v>
      </c>
      <c r="W359" s="149">
        <v>214000</v>
      </c>
      <c r="X359" s="149">
        <v>0</v>
      </c>
      <c r="Y359" s="149">
        <v>0</v>
      </c>
      <c r="Z359" s="149">
        <v>0</v>
      </c>
      <c r="AA359" s="149">
        <v>110000</v>
      </c>
      <c r="AB359" s="149">
        <v>64000</v>
      </c>
      <c r="AC359" s="149">
        <v>28000</v>
      </c>
      <c r="AD359" s="149">
        <v>12000</v>
      </c>
      <c r="AE359" s="149">
        <v>0</v>
      </c>
      <c r="AF359" s="149">
        <v>0</v>
      </c>
      <c r="AG359" s="149">
        <v>0</v>
      </c>
      <c r="AH359" s="149">
        <v>0</v>
      </c>
      <c r="AI359" s="219"/>
      <c r="AJ359" s="162">
        <v>0</v>
      </c>
      <c r="AK359" s="162">
        <v>0</v>
      </c>
      <c r="AL359" s="162">
        <v>0</v>
      </c>
      <c r="AM359" s="162">
        <v>0</v>
      </c>
      <c r="AN359" s="162">
        <v>0</v>
      </c>
      <c r="AO359" s="162">
        <v>0</v>
      </c>
      <c r="AP359" s="162">
        <v>0</v>
      </c>
      <c r="AQ359" s="149">
        <v>0</v>
      </c>
      <c r="AR359" s="149">
        <v>0</v>
      </c>
      <c r="AS359" s="149">
        <v>0</v>
      </c>
      <c r="AT359" s="149">
        <v>0</v>
      </c>
      <c r="AU359" s="151"/>
      <c r="AV359" s="230">
        <f t="shared" si="525"/>
        <v>1</v>
      </c>
      <c r="AW359" s="230">
        <f t="shared" si="526"/>
        <v>0</v>
      </c>
      <c r="AX359" s="230" t="str">
        <f t="shared" si="527"/>
        <v>D1</v>
      </c>
      <c r="AY359" s="141">
        <f t="shared" si="528"/>
        <v>9</v>
      </c>
      <c r="AZ359" s="70">
        <f t="shared" si="529"/>
        <v>1</v>
      </c>
      <c r="BA359" s="70">
        <f t="shared" si="530"/>
        <v>1</v>
      </c>
      <c r="BB359" s="70">
        <f t="shared" si="531"/>
        <v>1</v>
      </c>
      <c r="BC359" s="70">
        <f t="shared" si="532"/>
        <v>1</v>
      </c>
      <c r="BD359" s="70">
        <f t="shared" si="533"/>
        <v>1</v>
      </c>
      <c r="BE359" s="70">
        <f t="shared" si="534"/>
        <v>1</v>
      </c>
      <c r="BF359" s="70">
        <f t="shared" si="535"/>
        <v>1</v>
      </c>
      <c r="BG359" s="71">
        <f t="shared" si="536"/>
        <v>0</v>
      </c>
      <c r="BH359" s="71">
        <f t="shared" si="537"/>
        <v>1</v>
      </c>
      <c r="BI359" s="71">
        <f t="shared" si="538"/>
        <v>0</v>
      </c>
      <c r="BJ359" s="71">
        <f t="shared" si="539"/>
        <v>1</v>
      </c>
      <c r="BK359" s="71">
        <f t="shared" si="540"/>
        <v>0</v>
      </c>
      <c r="BL359" s="70">
        <f t="shared" si="541"/>
        <v>1</v>
      </c>
      <c r="BM359" s="70">
        <f t="shared" si="542"/>
        <v>1</v>
      </c>
      <c r="BN359" s="70">
        <f t="shared" si="543"/>
        <v>0</v>
      </c>
      <c r="BO359" s="70">
        <f t="shared" si="544"/>
        <v>1</v>
      </c>
      <c r="BP359" s="144">
        <f t="shared" si="545"/>
        <v>0</v>
      </c>
      <c r="BQ359" s="144">
        <f t="shared" si="546"/>
        <v>0</v>
      </c>
      <c r="BR359" s="144">
        <f t="shared" si="547"/>
        <v>110000</v>
      </c>
      <c r="BS359" s="144">
        <f t="shared" si="548"/>
        <v>64000</v>
      </c>
      <c r="BT359" s="144">
        <f t="shared" si="549"/>
        <v>28000</v>
      </c>
      <c r="BU359" s="144">
        <f t="shared" si="550"/>
        <v>12000</v>
      </c>
      <c r="BV359" s="144">
        <f t="shared" si="551"/>
        <v>0</v>
      </c>
      <c r="BW359" s="144">
        <f t="shared" si="552"/>
        <v>0</v>
      </c>
      <c r="BX359" s="144">
        <f t="shared" si="553"/>
        <v>0</v>
      </c>
      <c r="BY359" s="144">
        <f t="shared" si="554"/>
        <v>0</v>
      </c>
      <c r="BZ359" s="9">
        <v>0</v>
      </c>
      <c r="CA359" s="9">
        <v>0</v>
      </c>
      <c r="CB359" s="9">
        <v>0</v>
      </c>
      <c r="CC359" s="9">
        <v>0</v>
      </c>
      <c r="CD359" s="9">
        <v>0</v>
      </c>
      <c r="CE359" s="9">
        <v>0</v>
      </c>
      <c r="CF359" s="9">
        <v>0</v>
      </c>
      <c r="CG359" s="9">
        <v>0</v>
      </c>
      <c r="CH359" s="9">
        <v>0</v>
      </c>
      <c r="CI359" s="9">
        <v>0</v>
      </c>
      <c r="CJ359" s="9">
        <v>0</v>
      </c>
      <c r="CK359" s="9">
        <v>0</v>
      </c>
      <c r="CL359" s="9">
        <v>0</v>
      </c>
      <c r="CM359" s="9">
        <v>0</v>
      </c>
      <c r="CN359" s="9">
        <v>0</v>
      </c>
      <c r="CO359" s="9">
        <v>0</v>
      </c>
      <c r="CP359" s="9">
        <v>0</v>
      </c>
      <c r="CQ359" s="9">
        <v>0</v>
      </c>
      <c r="CR359" s="9">
        <v>0</v>
      </c>
      <c r="CS359" s="9">
        <v>0</v>
      </c>
      <c r="CT359" s="9">
        <v>0</v>
      </c>
      <c r="CU359" s="9">
        <v>0</v>
      </c>
      <c r="CV359" s="9">
        <v>0</v>
      </c>
      <c r="CW359" s="9">
        <v>0</v>
      </c>
      <c r="CX359" s="9">
        <v>0</v>
      </c>
      <c r="CY359" s="9">
        <v>0</v>
      </c>
      <c r="CZ359" s="9">
        <v>0</v>
      </c>
      <c r="DA359" s="9">
        <v>0</v>
      </c>
      <c r="DB359" s="9">
        <v>0</v>
      </c>
      <c r="DC359" s="9">
        <v>0</v>
      </c>
      <c r="DD359" s="9">
        <v>0</v>
      </c>
      <c r="DE359" s="9">
        <v>0</v>
      </c>
      <c r="DF359" s="9">
        <v>0</v>
      </c>
      <c r="DG359" s="144">
        <f t="shared" si="555"/>
        <v>4383</v>
      </c>
      <c r="DH359" s="144">
        <f t="shared" ref="DH359:EW359" si="594">DG359</f>
        <v>4383</v>
      </c>
      <c r="DI359" s="144">
        <f t="shared" si="594"/>
        <v>4383</v>
      </c>
      <c r="DJ359" s="144">
        <f t="shared" si="594"/>
        <v>4383</v>
      </c>
      <c r="DK359" s="144">
        <f t="shared" si="594"/>
        <v>4383</v>
      </c>
      <c r="DL359" s="144">
        <f t="shared" si="594"/>
        <v>4383</v>
      </c>
      <c r="DM359" s="144">
        <f t="shared" si="594"/>
        <v>4383</v>
      </c>
      <c r="DN359" s="144">
        <f t="shared" si="594"/>
        <v>4383</v>
      </c>
      <c r="DO359" s="144">
        <f t="shared" si="594"/>
        <v>4383</v>
      </c>
      <c r="DP359" s="144">
        <f t="shared" si="594"/>
        <v>4383</v>
      </c>
      <c r="DQ359" s="144">
        <f t="shared" si="594"/>
        <v>4383</v>
      </c>
      <c r="DR359" s="144">
        <f t="shared" si="594"/>
        <v>4383</v>
      </c>
      <c r="DS359" s="144">
        <f t="shared" si="594"/>
        <v>4383</v>
      </c>
      <c r="DT359" s="144">
        <f t="shared" si="594"/>
        <v>4383</v>
      </c>
      <c r="DU359" s="144">
        <f t="shared" si="594"/>
        <v>4383</v>
      </c>
      <c r="DV359" s="144">
        <f t="shared" si="594"/>
        <v>4383</v>
      </c>
      <c r="DW359" s="144">
        <f t="shared" si="594"/>
        <v>4383</v>
      </c>
      <c r="DX359" s="144">
        <f t="shared" si="594"/>
        <v>4383</v>
      </c>
      <c r="DY359" s="144">
        <f t="shared" si="594"/>
        <v>4383</v>
      </c>
      <c r="DZ359" s="144">
        <f t="shared" si="594"/>
        <v>4383</v>
      </c>
      <c r="EA359" s="144">
        <f t="shared" si="594"/>
        <v>4383</v>
      </c>
      <c r="EB359" s="144">
        <f t="shared" si="594"/>
        <v>4383</v>
      </c>
      <c r="EC359" s="144">
        <f t="shared" si="594"/>
        <v>4383</v>
      </c>
      <c r="ED359" s="144">
        <f t="shared" si="594"/>
        <v>4383</v>
      </c>
      <c r="EE359" s="144">
        <f t="shared" si="594"/>
        <v>4383</v>
      </c>
      <c r="EF359" s="144">
        <f t="shared" si="594"/>
        <v>4383</v>
      </c>
      <c r="EG359" s="144">
        <f t="shared" si="594"/>
        <v>4383</v>
      </c>
      <c r="EH359" s="144">
        <f t="shared" si="594"/>
        <v>4383</v>
      </c>
      <c r="EI359" s="144">
        <f t="shared" si="594"/>
        <v>4383</v>
      </c>
      <c r="EJ359" s="144">
        <f t="shared" si="594"/>
        <v>4383</v>
      </c>
      <c r="EK359" s="144">
        <f t="shared" si="594"/>
        <v>4383</v>
      </c>
      <c r="EL359" s="144">
        <f t="shared" si="594"/>
        <v>4383</v>
      </c>
      <c r="EM359" s="144">
        <f t="shared" si="594"/>
        <v>4383</v>
      </c>
      <c r="EN359" s="144">
        <f t="shared" si="594"/>
        <v>4383</v>
      </c>
      <c r="EO359" s="144">
        <f t="shared" si="594"/>
        <v>4383</v>
      </c>
      <c r="EP359" s="144">
        <f t="shared" si="594"/>
        <v>4383</v>
      </c>
      <c r="EQ359" s="144">
        <f t="shared" si="594"/>
        <v>4383</v>
      </c>
      <c r="ER359" s="144">
        <f t="shared" si="594"/>
        <v>4383</v>
      </c>
      <c r="ES359" s="144">
        <f t="shared" si="594"/>
        <v>4383</v>
      </c>
      <c r="ET359" s="144">
        <f t="shared" si="594"/>
        <v>4383</v>
      </c>
      <c r="EU359" s="144">
        <f t="shared" si="594"/>
        <v>4383</v>
      </c>
      <c r="EV359" s="144">
        <f t="shared" si="594"/>
        <v>4383</v>
      </c>
      <c r="EW359" s="144">
        <f t="shared" si="594"/>
        <v>4383</v>
      </c>
      <c r="EX359" s="147">
        <f>PV(0.05,'PV factor'!C342,,-BR359)</f>
        <v>99773.242630385488</v>
      </c>
      <c r="EY359" s="147">
        <f>PV(0.05,'PV factor'!D342,,-BS359)</f>
        <v>55285.606306014466</v>
      </c>
      <c r="EZ359" s="147">
        <f>PV(0.05,'PV factor'!E342,,-BT359)</f>
        <v>23035.669294172694</v>
      </c>
      <c r="FA359" s="147">
        <f>PV(0.05,'PV factor'!F342,,-BU359)</f>
        <v>9402.313997621508</v>
      </c>
      <c r="FB359" s="147">
        <f>PV(0.05,'PV factor'!G342,,-BV359)</f>
        <v>0</v>
      </c>
      <c r="FC359" s="147">
        <f>PV(0.05,'PV factor'!H342,,-BW359)</f>
        <v>0</v>
      </c>
      <c r="FD359" s="147">
        <f>PV(0.05,'PV factor'!I342,,-BX359)</f>
        <v>0</v>
      </c>
      <c r="FE359" s="147">
        <f>PV(0.05,'PV factor'!J342,,-BY359)</f>
        <v>0</v>
      </c>
      <c r="FF359" s="147">
        <f>PV(0.05,'PV factor'!K342,,-BZ359)</f>
        <v>0</v>
      </c>
      <c r="FG359" s="147">
        <f>PV(0.05,'PV factor'!L342,,-CA359)</f>
        <v>0</v>
      </c>
      <c r="FH359" s="147">
        <f>PV(0.05,'PV factor'!M342,,-CB359)</f>
        <v>0</v>
      </c>
      <c r="FI359" s="147">
        <f>PV(0.05,'PV factor'!N342,,-CC359)</f>
        <v>0</v>
      </c>
      <c r="FJ359" s="147">
        <f>PV(0.05,'PV factor'!O342,,-CD359)</f>
        <v>0</v>
      </c>
      <c r="FK359" s="147">
        <f>PV(0.05,'PV factor'!P342,,-CE359)</f>
        <v>0</v>
      </c>
      <c r="FL359" s="147">
        <f>PV(0.05,'PV factor'!Q342,,-CF359)</f>
        <v>0</v>
      </c>
      <c r="FM359" s="147">
        <f>PV(0.05,'PV factor'!R342,,-CG359)</f>
        <v>0</v>
      </c>
      <c r="FN359" s="147">
        <f>PV(0.05,'PV factor'!S342,,-CH359)</f>
        <v>0</v>
      </c>
      <c r="FO359" s="147">
        <f>PV(0.05,'PV factor'!T342,,-CI359)</f>
        <v>0</v>
      </c>
      <c r="FP359" s="147">
        <f>PV(0.05,'PV factor'!U342,,-CJ359)</f>
        <v>0</v>
      </c>
      <c r="FQ359" s="147">
        <f>PV(0.05,'PV factor'!V342,,-CK359)</f>
        <v>0</v>
      </c>
      <c r="FR359" s="147">
        <f>PV(0.05,'PV factor'!W342,,-CL359)</f>
        <v>0</v>
      </c>
      <c r="FS359" s="147">
        <f>PV(0.05,'PV factor'!X342,,-CM359)</f>
        <v>0</v>
      </c>
      <c r="FT359" s="147">
        <f>PV(0.05,'PV factor'!Y342,,-CN359)</f>
        <v>0</v>
      </c>
      <c r="FU359" s="147">
        <f>PV(0.05,'PV factor'!Z342,,-CO359)</f>
        <v>0</v>
      </c>
      <c r="FV359" s="147">
        <f>PV(0.05,'PV factor'!AA342,,-CP359)</f>
        <v>0</v>
      </c>
      <c r="FW359" s="147">
        <f>PV(0.05,'PV factor'!AB342,,-CQ359)</f>
        <v>0</v>
      </c>
      <c r="FX359" s="147">
        <f>PV(0.05,'PV factor'!AC342,,-CR359)</f>
        <v>0</v>
      </c>
      <c r="FY359" s="147">
        <f>PV(0.05,'PV factor'!AD342,,-CS359)</f>
        <v>0</v>
      </c>
      <c r="FZ359" s="147">
        <f>PV(0.05,'PV factor'!AE342,,-CT359)</f>
        <v>0</v>
      </c>
      <c r="GA359" s="147">
        <f>PV(0.05,'PV factor'!AF342,,-CU359)</f>
        <v>0</v>
      </c>
      <c r="GB359" s="147">
        <f>PV(0.05,'PV factor'!AG342,,-CV359)</f>
        <v>0</v>
      </c>
      <c r="GC359" s="147">
        <f>PV(0.05,'PV factor'!AH342,,-CW359)</f>
        <v>0</v>
      </c>
      <c r="GD359" s="147">
        <f>PV(0.05,'PV factor'!AI342,,-CX359)</f>
        <v>0</v>
      </c>
      <c r="GE359" s="147">
        <f>PV(0.05,'PV factor'!AJ342,,-CY359)</f>
        <v>0</v>
      </c>
      <c r="GF359" s="147">
        <f>PV(0.05,'PV factor'!AK342,,-CZ359)</f>
        <v>0</v>
      </c>
      <c r="GG359" s="147">
        <f>PV(0.05,'PV factor'!AL342,,-DA359)</f>
        <v>0</v>
      </c>
      <c r="GH359" s="147">
        <f>PV(0.05,'PV factor'!AM342,,-DB359)</f>
        <v>0</v>
      </c>
      <c r="GI359" s="147">
        <f>PV(0.05,'PV factor'!AN342,,-DC359)</f>
        <v>0</v>
      </c>
      <c r="GJ359" s="147">
        <f>PV(0.05,'PV factor'!AO342,,-DD359)</f>
        <v>0</v>
      </c>
      <c r="GK359" s="147">
        <f>PV(0.05,'PV factor'!AP342,,-DE359)</f>
        <v>0</v>
      </c>
      <c r="GL359" s="147">
        <f>PV(0.05,'PV factor'!C342,,-DI359)</f>
        <v>3975.5102040816323</v>
      </c>
      <c r="GM359" s="147">
        <f>PV(0.05,'PV factor'!D342,,-DJ359)</f>
        <v>3786.2001943634591</v>
      </c>
      <c r="GN359" s="147">
        <f>PV(0.05,'PV factor'!E342,,-DK359)</f>
        <v>3605.9049470128189</v>
      </c>
      <c r="GO359" s="147">
        <f>PV(0.05,'PV factor'!F342,,-DL359)</f>
        <v>3434.1951876312555</v>
      </c>
      <c r="GP359" s="147">
        <f>PV(0.05,'PV factor'!G342,,-DM359)</f>
        <v>3270.6620834583391</v>
      </c>
      <c r="GQ359" s="147">
        <f>PV(0.05,'PV factor'!H342,,-DN359)</f>
        <v>3114.9162699603221</v>
      </c>
      <c r="GR359" s="147">
        <f>PV(0.05,'PV factor'!I342,,-DO359)</f>
        <v>2966.5869237717361</v>
      </c>
      <c r="GS359" s="147">
        <f>PV(0.05,'PV factor'!J342,,-DP359)</f>
        <v>2825.3208797826055</v>
      </c>
      <c r="GT359" s="147">
        <f>PV(0.05,'PV factor'!K342,,-DQ359)</f>
        <v>2690.7817902691481</v>
      </c>
      <c r="GU359" s="147">
        <f>PV(0.05,'PV factor'!L342,,-DR359)</f>
        <v>2562.6493240658551</v>
      </c>
      <c r="GV359" s="147">
        <f>PV(0.05,'PV factor'!M342,,-DS359)</f>
        <v>2440.6184038722436</v>
      </c>
      <c r="GW359" s="147">
        <f>PV(0.05,'PV factor'!N342,,-DT359)</f>
        <v>2324.3984798783267</v>
      </c>
      <c r="GX359" s="147">
        <f>PV(0.05,'PV factor'!O342,,-DU359)</f>
        <v>2213.7128379793589</v>
      </c>
      <c r="GY359" s="147">
        <f>PV(0.05,'PV factor'!P342,,-DV359)</f>
        <v>2108.2979409327222</v>
      </c>
      <c r="GZ359" s="147">
        <f>PV(0.05,'PV factor'!Q342,,-DW359)</f>
        <v>2007.9028008883072</v>
      </c>
      <c r="HA359" s="147">
        <f>PV(0.05,'PV factor'!R342,,-DX359)</f>
        <v>1912.2883817983875</v>
      </c>
      <c r="HB359" s="147">
        <f>PV(0.05,'PV factor'!S342,,-DY359)</f>
        <v>1821.2270302841787</v>
      </c>
      <c r="HC359" s="147">
        <f>PV(0.05,'PV factor'!T342,,-DZ359)</f>
        <v>1734.5019336039795</v>
      </c>
      <c r="HD359" s="147">
        <f>PV(0.05,'PV factor'!U342,,-EA359)</f>
        <v>1651.9066034323616</v>
      </c>
      <c r="HE359" s="147">
        <f>PV(0.05,'PV factor'!V342,,-EB359)</f>
        <v>1573.2443842212967</v>
      </c>
      <c r="HF359" s="147">
        <f>PV(0.05,'PV factor'!W342,,-EC359)</f>
        <v>1498.3279849726637</v>
      </c>
      <c r="HG359" s="147">
        <f>PV(0.05,'PV factor'!X342,,-ED359)</f>
        <v>1426.9790333072986</v>
      </c>
      <c r="HH359" s="147">
        <f>PV(0.05,'PV factor'!Y342,,-EE359)</f>
        <v>1359.0276507688559</v>
      </c>
      <c r="HI359" s="147">
        <f>PV(0.05,'PV factor'!Z342,,-EF359)</f>
        <v>1294.3120483512912</v>
      </c>
      <c r="HJ359" s="147">
        <f>PV(0.05,'PV factor'!AA342,,-EG359)</f>
        <v>1232.6781412869441</v>
      </c>
      <c r="HK359" s="147">
        <f>PV(0.05,'PV factor'!AB342,,-EH359)</f>
        <v>1173.9791821780418</v>
      </c>
      <c r="HL359" s="147">
        <f>PV(0.05,'PV factor'!AC342,,-EI359)</f>
        <v>1118.0754115981354</v>
      </c>
      <c r="HM359" s="147">
        <f>PV(0.05,'PV factor'!AD342,,-EJ359)</f>
        <v>1064.8337253315572</v>
      </c>
      <c r="HN359" s="147">
        <f>PV(0.05,'PV factor'!AE342,,-EK359)</f>
        <v>1014.1273574586262</v>
      </c>
      <c r="HO359" s="147">
        <f>PV(0.05,'PV factor'!AF342,,-EL359)</f>
        <v>965.83557853202456</v>
      </c>
      <c r="HP359" s="147">
        <f>PV(0.05,'PV factor'!AG342,,-EM359)</f>
        <v>919.84340812573782</v>
      </c>
      <c r="HQ359" s="147">
        <f>PV(0.05,'PV factor'!AH342,,-EN359)</f>
        <v>876.04134107213122</v>
      </c>
      <c r="HR359" s="147">
        <f>PV(0.05,'PV factor'!AI342,,-EO359)</f>
        <v>834.32508673536313</v>
      </c>
      <c r="HS359" s="147">
        <f>PV(0.05,'PV factor'!AJ342,,-EP359)</f>
        <v>794.59532070034572</v>
      </c>
      <c r="HT359" s="147">
        <f>PV(0.05,'PV factor'!AK342,,-EQ359)</f>
        <v>756.75744828604365</v>
      </c>
      <c r="HU359" s="147">
        <f>PV(0.05,'PV factor'!AL342,,-ER359)</f>
        <v>720.72137932004148</v>
      </c>
      <c r="HV359" s="147">
        <f>PV(0.05,'PV factor'!AM342,,-ES359)</f>
        <v>686.40131363813487</v>
      </c>
      <c r="HW359" s="147">
        <f>PV(0.05,'PV factor'!AN342,,-ET359)</f>
        <v>653.71553679822352</v>
      </c>
      <c r="HX359" s="147">
        <f>PV(0.05,'PV factor'!AO342,,-EU359)</f>
        <v>622.58622552211773</v>
      </c>
      <c r="HY359" s="147">
        <f>PV(0.05,'PV factor'!AP342,,-EV359)</f>
        <v>592.93926240201688</v>
      </c>
      <c r="HZ359" s="147">
        <f t="shared" si="557"/>
        <v>187496.83222819417</v>
      </c>
      <c r="IA359" s="147">
        <f t="shared" si="558"/>
        <v>18072.472616547508</v>
      </c>
      <c r="IB359" s="401">
        <f t="shared" si="559"/>
        <v>9.6388149078445728E-2</v>
      </c>
    </row>
    <row r="360" spans="1:236" s="181" customFormat="1" ht="90" customHeight="1" x14ac:dyDescent="0.25">
      <c r="A360" s="150" t="s">
        <v>2267</v>
      </c>
      <c r="B360" s="150" t="s">
        <v>2580</v>
      </c>
      <c r="C360" s="150" t="s">
        <v>2163</v>
      </c>
      <c r="D360" s="148">
        <v>4</v>
      </c>
      <c r="E360" s="150" t="s">
        <v>2581</v>
      </c>
      <c r="F360" s="151" t="s">
        <v>2582</v>
      </c>
      <c r="G360" s="151" t="s">
        <v>2583</v>
      </c>
      <c r="H360" s="375" t="s">
        <v>77</v>
      </c>
      <c r="I360" s="151" t="s">
        <v>2584</v>
      </c>
      <c r="J360" s="151">
        <v>40</v>
      </c>
      <c r="K360" s="227" t="s">
        <v>79</v>
      </c>
      <c r="L360" s="79">
        <v>28000</v>
      </c>
      <c r="M360" s="79" t="s">
        <v>2585</v>
      </c>
      <c r="N360" s="79" t="s">
        <v>81</v>
      </c>
      <c r="O360" s="13" t="s">
        <v>217</v>
      </c>
      <c r="P360" s="79" t="s">
        <v>225</v>
      </c>
      <c r="Q360" s="112" t="s">
        <v>100</v>
      </c>
      <c r="R360" s="79" t="s">
        <v>261</v>
      </c>
      <c r="S360" s="79" t="s">
        <v>191</v>
      </c>
      <c r="T360" s="79" t="s">
        <v>2551</v>
      </c>
      <c r="U360" s="79" t="s">
        <v>87</v>
      </c>
      <c r="V360" s="81">
        <v>1</v>
      </c>
      <c r="W360" s="149">
        <v>3486200</v>
      </c>
      <c r="X360" s="149">
        <v>50000</v>
      </c>
      <c r="Y360" s="149">
        <v>0</v>
      </c>
      <c r="Z360" s="149">
        <v>0</v>
      </c>
      <c r="AA360" s="149">
        <v>215790</v>
      </c>
      <c r="AB360" s="149">
        <v>0</v>
      </c>
      <c r="AC360" s="149">
        <v>2026410</v>
      </c>
      <c r="AD360" s="149">
        <v>1000000</v>
      </c>
      <c r="AE360" s="149">
        <v>244000</v>
      </c>
      <c r="AF360" s="149">
        <v>0</v>
      </c>
      <c r="AG360" s="149">
        <v>0</v>
      </c>
      <c r="AH360" s="149">
        <v>0</v>
      </c>
      <c r="AI360" s="160" t="s">
        <v>2586</v>
      </c>
      <c r="AJ360" s="149">
        <v>260000</v>
      </c>
      <c r="AK360" s="149">
        <v>10000</v>
      </c>
      <c r="AL360" s="149">
        <v>10000</v>
      </c>
      <c r="AM360" s="149">
        <v>10000</v>
      </c>
      <c r="AN360" s="149">
        <v>50000</v>
      </c>
      <c r="AO360" s="149">
        <v>50000</v>
      </c>
      <c r="AP360" s="149">
        <v>50000</v>
      </c>
      <c r="AQ360" s="149">
        <v>50000</v>
      </c>
      <c r="AR360" s="149">
        <v>30000</v>
      </c>
      <c r="AS360" s="149">
        <v>0</v>
      </c>
      <c r="AT360" s="149">
        <v>0</v>
      </c>
      <c r="AU360" s="151" t="s">
        <v>2587</v>
      </c>
      <c r="AV360" s="230">
        <f t="shared" si="525"/>
        <v>0</v>
      </c>
      <c r="AW360" s="230">
        <f t="shared" si="526"/>
        <v>1</v>
      </c>
      <c r="AX360" s="230" t="str">
        <f t="shared" si="527"/>
        <v>B1</v>
      </c>
      <c r="AY360" s="141">
        <f t="shared" si="528"/>
        <v>8</v>
      </c>
      <c r="AZ360" s="70">
        <f t="shared" si="529"/>
        <v>1</v>
      </c>
      <c r="BA360" s="70">
        <f t="shared" si="530"/>
        <v>1</v>
      </c>
      <c r="BB360" s="70">
        <f t="shared" si="531"/>
        <v>1</v>
      </c>
      <c r="BC360" s="70">
        <f t="shared" si="532"/>
        <v>1</v>
      </c>
      <c r="BD360" s="70">
        <f t="shared" si="533"/>
        <v>1</v>
      </c>
      <c r="BE360" s="70">
        <f t="shared" si="534"/>
        <v>1</v>
      </c>
      <c r="BF360" s="70">
        <f t="shared" si="535"/>
        <v>0</v>
      </c>
      <c r="BG360" s="71">
        <f t="shared" si="536"/>
        <v>1</v>
      </c>
      <c r="BH360" s="71">
        <f t="shared" si="537"/>
        <v>1</v>
      </c>
      <c r="BI360" s="71">
        <f t="shared" si="538"/>
        <v>0</v>
      </c>
      <c r="BJ360" s="71">
        <f t="shared" si="539"/>
        <v>0</v>
      </c>
      <c r="BK360" s="71">
        <f t="shared" si="540"/>
        <v>1</v>
      </c>
      <c r="BL360" s="70">
        <f t="shared" si="541"/>
        <v>1</v>
      </c>
      <c r="BM360" s="70">
        <f t="shared" si="542"/>
        <v>0</v>
      </c>
      <c r="BN360" s="70">
        <f t="shared" si="543"/>
        <v>0</v>
      </c>
      <c r="BO360" s="70">
        <f t="shared" si="544"/>
        <v>0</v>
      </c>
      <c r="BP360" s="144">
        <f t="shared" si="545"/>
        <v>10000</v>
      </c>
      <c r="BQ360" s="144">
        <f t="shared" si="546"/>
        <v>10000</v>
      </c>
      <c r="BR360" s="144">
        <f t="shared" si="547"/>
        <v>225790</v>
      </c>
      <c r="BS360" s="144">
        <f t="shared" si="548"/>
        <v>50000</v>
      </c>
      <c r="BT360" s="144">
        <f t="shared" si="549"/>
        <v>2076410</v>
      </c>
      <c r="BU360" s="144">
        <f t="shared" si="550"/>
        <v>1050000</v>
      </c>
      <c r="BV360" s="144">
        <f t="shared" si="551"/>
        <v>294000</v>
      </c>
      <c r="BW360" s="144">
        <f t="shared" si="552"/>
        <v>30000</v>
      </c>
      <c r="BX360" s="144">
        <f t="shared" si="553"/>
        <v>0</v>
      </c>
      <c r="BY360" s="144">
        <f t="shared" si="554"/>
        <v>0</v>
      </c>
      <c r="BZ360" s="9">
        <v>0</v>
      </c>
      <c r="CA360" s="9">
        <v>0</v>
      </c>
      <c r="CB360" s="9">
        <v>0</v>
      </c>
      <c r="CC360" s="9">
        <v>0</v>
      </c>
      <c r="CD360" s="9">
        <v>0</v>
      </c>
      <c r="CE360" s="9">
        <v>0</v>
      </c>
      <c r="CF360" s="9">
        <v>0</v>
      </c>
      <c r="CG360" s="9">
        <v>0</v>
      </c>
      <c r="CH360" s="9">
        <v>0</v>
      </c>
      <c r="CI360" s="9">
        <v>0</v>
      </c>
      <c r="CJ360" s="9">
        <v>0</v>
      </c>
      <c r="CK360" s="9">
        <v>0</v>
      </c>
      <c r="CL360" s="9">
        <v>0</v>
      </c>
      <c r="CM360" s="9">
        <v>0</v>
      </c>
      <c r="CN360" s="9">
        <v>0</v>
      </c>
      <c r="CO360" s="9">
        <v>0</v>
      </c>
      <c r="CP360" s="9">
        <v>0</v>
      </c>
      <c r="CQ360" s="9">
        <v>0</v>
      </c>
      <c r="CR360" s="9">
        <v>0</v>
      </c>
      <c r="CS360" s="9">
        <v>0</v>
      </c>
      <c r="CT360" s="9">
        <v>0</v>
      </c>
      <c r="CU360" s="9">
        <v>0</v>
      </c>
      <c r="CV360" s="9">
        <v>0</v>
      </c>
      <c r="CW360" s="9">
        <v>0</v>
      </c>
      <c r="CX360" s="9">
        <v>0</v>
      </c>
      <c r="CY360" s="9">
        <v>0</v>
      </c>
      <c r="CZ360" s="9">
        <v>0</v>
      </c>
      <c r="DA360" s="9">
        <v>0</v>
      </c>
      <c r="DB360" s="9">
        <v>0</v>
      </c>
      <c r="DC360" s="9">
        <v>0</v>
      </c>
      <c r="DD360" s="9">
        <v>0</v>
      </c>
      <c r="DE360" s="9">
        <v>0</v>
      </c>
      <c r="DF360" s="9">
        <v>0</v>
      </c>
      <c r="DG360" s="144">
        <f t="shared" si="555"/>
        <v>28000</v>
      </c>
      <c r="DH360" s="144">
        <f t="shared" ref="DH360:EW360" si="595">DG360</f>
        <v>28000</v>
      </c>
      <c r="DI360" s="144">
        <f t="shared" si="595"/>
        <v>28000</v>
      </c>
      <c r="DJ360" s="144">
        <f t="shared" si="595"/>
        <v>28000</v>
      </c>
      <c r="DK360" s="144">
        <f t="shared" si="595"/>
        <v>28000</v>
      </c>
      <c r="DL360" s="144">
        <f t="shared" si="595"/>
        <v>28000</v>
      </c>
      <c r="DM360" s="144">
        <f t="shared" si="595"/>
        <v>28000</v>
      </c>
      <c r="DN360" s="144">
        <f t="shared" si="595"/>
        <v>28000</v>
      </c>
      <c r="DO360" s="144">
        <f t="shared" si="595"/>
        <v>28000</v>
      </c>
      <c r="DP360" s="144">
        <f t="shared" si="595"/>
        <v>28000</v>
      </c>
      <c r="DQ360" s="144">
        <f t="shared" si="595"/>
        <v>28000</v>
      </c>
      <c r="DR360" s="144">
        <f t="shared" si="595"/>
        <v>28000</v>
      </c>
      <c r="DS360" s="144">
        <f t="shared" si="595"/>
        <v>28000</v>
      </c>
      <c r="DT360" s="144">
        <f t="shared" si="595"/>
        <v>28000</v>
      </c>
      <c r="DU360" s="144">
        <f t="shared" si="595"/>
        <v>28000</v>
      </c>
      <c r="DV360" s="144">
        <f t="shared" si="595"/>
        <v>28000</v>
      </c>
      <c r="DW360" s="144">
        <f t="shared" si="595"/>
        <v>28000</v>
      </c>
      <c r="DX360" s="144">
        <f t="shared" si="595"/>
        <v>28000</v>
      </c>
      <c r="DY360" s="144">
        <f t="shared" si="595"/>
        <v>28000</v>
      </c>
      <c r="DZ360" s="144">
        <f t="shared" si="595"/>
        <v>28000</v>
      </c>
      <c r="EA360" s="144">
        <f t="shared" si="595"/>
        <v>28000</v>
      </c>
      <c r="EB360" s="144">
        <f t="shared" si="595"/>
        <v>28000</v>
      </c>
      <c r="EC360" s="144">
        <f t="shared" si="595"/>
        <v>28000</v>
      </c>
      <c r="ED360" s="144">
        <f t="shared" si="595"/>
        <v>28000</v>
      </c>
      <c r="EE360" s="144">
        <f t="shared" si="595"/>
        <v>28000</v>
      </c>
      <c r="EF360" s="144">
        <f t="shared" si="595"/>
        <v>28000</v>
      </c>
      <c r="EG360" s="144">
        <f t="shared" si="595"/>
        <v>28000</v>
      </c>
      <c r="EH360" s="144">
        <f t="shared" si="595"/>
        <v>28000</v>
      </c>
      <c r="EI360" s="144">
        <f t="shared" si="595"/>
        <v>28000</v>
      </c>
      <c r="EJ360" s="144">
        <f t="shared" si="595"/>
        <v>28000</v>
      </c>
      <c r="EK360" s="144">
        <f t="shared" si="595"/>
        <v>28000</v>
      </c>
      <c r="EL360" s="144">
        <f t="shared" si="595"/>
        <v>28000</v>
      </c>
      <c r="EM360" s="144">
        <f t="shared" si="595"/>
        <v>28000</v>
      </c>
      <c r="EN360" s="144">
        <f t="shared" si="595"/>
        <v>28000</v>
      </c>
      <c r="EO360" s="144">
        <f t="shared" si="595"/>
        <v>28000</v>
      </c>
      <c r="EP360" s="144">
        <f t="shared" si="595"/>
        <v>28000</v>
      </c>
      <c r="EQ360" s="144">
        <f t="shared" si="595"/>
        <v>28000</v>
      </c>
      <c r="ER360" s="144">
        <f t="shared" si="595"/>
        <v>28000</v>
      </c>
      <c r="ES360" s="144">
        <f t="shared" si="595"/>
        <v>28000</v>
      </c>
      <c r="ET360" s="144">
        <f t="shared" si="595"/>
        <v>28000</v>
      </c>
      <c r="EU360" s="144">
        <f t="shared" si="595"/>
        <v>28000</v>
      </c>
      <c r="EV360" s="144">
        <f t="shared" si="595"/>
        <v>28000</v>
      </c>
      <c r="EW360" s="144">
        <f t="shared" si="595"/>
        <v>28000</v>
      </c>
      <c r="EX360" s="147">
        <f>PV(0.05,'PV factor'!C344,,-BR360)</f>
        <v>204798.18594104308</v>
      </c>
      <c r="EY360" s="147">
        <f>PV(0.05,'PV factor'!D344,,-BS360)</f>
        <v>43191.879926573798</v>
      </c>
      <c r="EZ360" s="147">
        <f>PV(0.05,'PV factor'!E344,,-BT360)</f>
        <v>1708267.6456826117</v>
      </c>
      <c r="FA360" s="147">
        <f>PV(0.05,'PV factor'!F344,,-BU360)</f>
        <v>822702.47479188186</v>
      </c>
      <c r="FB360" s="147">
        <f>PV(0.05,'PV factor'!G344,,-BV360)</f>
        <v>219387.32661116854</v>
      </c>
      <c r="FC360" s="147">
        <f>PV(0.05,'PV factor'!H344,,-BW360)</f>
        <v>21320.439903903643</v>
      </c>
      <c r="FD360" s="147">
        <f>PV(0.05,'PV factor'!I344,,-BX360)</f>
        <v>0</v>
      </c>
      <c r="FE360" s="147">
        <f>PV(0.05,'PV factor'!J344,,-BY360)</f>
        <v>0</v>
      </c>
      <c r="FF360" s="147">
        <f>PV(0.05,'PV factor'!K344,,-BZ360)</f>
        <v>0</v>
      </c>
      <c r="FG360" s="147">
        <f>PV(0.05,'PV factor'!L344,,-CA360)</f>
        <v>0</v>
      </c>
      <c r="FH360" s="147">
        <f>PV(0.05,'PV factor'!M344,,-CB360)</f>
        <v>0</v>
      </c>
      <c r="FI360" s="147">
        <f>PV(0.05,'PV factor'!N344,,-CC360)</f>
        <v>0</v>
      </c>
      <c r="FJ360" s="147">
        <f>PV(0.05,'PV factor'!O344,,-CD360)</f>
        <v>0</v>
      </c>
      <c r="FK360" s="147">
        <f>PV(0.05,'PV factor'!P344,,-CE360)</f>
        <v>0</v>
      </c>
      <c r="FL360" s="147">
        <f>PV(0.05,'PV factor'!Q344,,-CF360)</f>
        <v>0</v>
      </c>
      <c r="FM360" s="147">
        <f>PV(0.05,'PV factor'!R344,,-CG360)</f>
        <v>0</v>
      </c>
      <c r="FN360" s="147">
        <f>PV(0.05,'PV factor'!S344,,-CH360)</f>
        <v>0</v>
      </c>
      <c r="FO360" s="147">
        <f>PV(0.05,'PV factor'!T344,,-CI360)</f>
        <v>0</v>
      </c>
      <c r="FP360" s="147">
        <f>PV(0.05,'PV factor'!U344,,-CJ360)</f>
        <v>0</v>
      </c>
      <c r="FQ360" s="147">
        <f>PV(0.05,'PV factor'!V344,,-CK360)</f>
        <v>0</v>
      </c>
      <c r="FR360" s="147">
        <f>PV(0.05,'PV factor'!W344,,-CL360)</f>
        <v>0</v>
      </c>
      <c r="FS360" s="147">
        <f>PV(0.05,'PV factor'!X344,,-CM360)</f>
        <v>0</v>
      </c>
      <c r="FT360" s="147">
        <f>PV(0.05,'PV factor'!Y344,,-CN360)</f>
        <v>0</v>
      </c>
      <c r="FU360" s="147">
        <f>PV(0.05,'PV factor'!Z344,,-CO360)</f>
        <v>0</v>
      </c>
      <c r="FV360" s="147">
        <f>PV(0.05,'PV factor'!AA344,,-CP360)</f>
        <v>0</v>
      </c>
      <c r="FW360" s="147">
        <f>PV(0.05,'PV factor'!AB344,,-CQ360)</f>
        <v>0</v>
      </c>
      <c r="FX360" s="147">
        <f>PV(0.05,'PV factor'!AC344,,-CR360)</f>
        <v>0</v>
      </c>
      <c r="FY360" s="147">
        <f>PV(0.05,'PV factor'!AD344,,-CS360)</f>
        <v>0</v>
      </c>
      <c r="FZ360" s="147">
        <f>PV(0.05,'PV factor'!AE344,,-CT360)</f>
        <v>0</v>
      </c>
      <c r="GA360" s="147">
        <f>PV(0.05,'PV factor'!AF344,,-CU360)</f>
        <v>0</v>
      </c>
      <c r="GB360" s="147">
        <f>PV(0.05,'PV factor'!AG344,,-CV360)</f>
        <v>0</v>
      </c>
      <c r="GC360" s="147">
        <f>PV(0.05,'PV factor'!AH344,,-CW360)</f>
        <v>0</v>
      </c>
      <c r="GD360" s="147">
        <f>PV(0.05,'PV factor'!AI344,,-CX360)</f>
        <v>0</v>
      </c>
      <c r="GE360" s="147">
        <f>PV(0.05,'PV factor'!AJ344,,-CY360)</f>
        <v>0</v>
      </c>
      <c r="GF360" s="147">
        <f>PV(0.05,'PV factor'!AK344,,-CZ360)</f>
        <v>0</v>
      </c>
      <c r="GG360" s="147">
        <f>PV(0.05,'PV factor'!AL344,,-DA360)</f>
        <v>0</v>
      </c>
      <c r="GH360" s="147">
        <f>PV(0.05,'PV factor'!AM344,,-DB360)</f>
        <v>0</v>
      </c>
      <c r="GI360" s="147">
        <f>PV(0.05,'PV factor'!AN344,,-DC360)</f>
        <v>0</v>
      </c>
      <c r="GJ360" s="147">
        <f>PV(0.05,'PV factor'!AO344,,-DD360)</f>
        <v>0</v>
      </c>
      <c r="GK360" s="147">
        <f>PV(0.05,'PV factor'!AP344,,-DE360)</f>
        <v>0</v>
      </c>
      <c r="GL360" s="147">
        <f>PV(0.05,'PV factor'!C344,,-DI360)</f>
        <v>25396.825396825396</v>
      </c>
      <c r="GM360" s="147">
        <f>PV(0.05,'PV factor'!D344,,-DJ360)</f>
        <v>24187.452758881329</v>
      </c>
      <c r="GN360" s="147">
        <f>PV(0.05,'PV factor'!E344,,-DK360)</f>
        <v>23035.669294172694</v>
      </c>
      <c r="GO360" s="147">
        <f>PV(0.05,'PV factor'!F344,,-DL360)</f>
        <v>21938.73266111685</v>
      </c>
      <c r="GP360" s="147">
        <f>PV(0.05,'PV factor'!G344,,-DM360)</f>
        <v>20894.031105825576</v>
      </c>
      <c r="GQ360" s="147">
        <f>PV(0.05,'PV factor'!H344,,-DN360)</f>
        <v>19899.077243643402</v>
      </c>
      <c r="GR360" s="147">
        <f>PV(0.05,'PV factor'!I344,,-DO360)</f>
        <v>18951.502136803239</v>
      </c>
      <c r="GS360" s="147">
        <f>PV(0.05,'PV factor'!J344,,-DP360)</f>
        <v>18049.049654098322</v>
      </c>
      <c r="GT360" s="147">
        <f>PV(0.05,'PV factor'!K344,,-DQ360)</f>
        <v>17189.57109914126</v>
      </c>
      <c r="GU360" s="147">
        <f>PV(0.05,'PV factor'!L344,,-DR360)</f>
        <v>16371.020094420248</v>
      </c>
      <c r="GV360" s="147">
        <f>PV(0.05,'PV factor'!M344,,-DS360)</f>
        <v>15591.447708971666</v>
      </c>
      <c r="GW360" s="147">
        <f>PV(0.05,'PV factor'!N344,,-DT360)</f>
        <v>14848.99781806825</v>
      </c>
      <c r="GX360" s="147">
        <f>PV(0.05,'PV factor'!O344,,-DU360)</f>
        <v>14141.902683874529</v>
      </c>
      <c r="GY360" s="147">
        <f>PV(0.05,'PV factor'!P344,,-DV360)</f>
        <v>13468.478746547165</v>
      </c>
      <c r="GZ360" s="147">
        <f>PV(0.05,'PV factor'!Q344,,-DW360)</f>
        <v>12827.122615759206</v>
      </c>
      <c r="HA360" s="147">
        <f>PV(0.05,'PV factor'!R344,,-DX360)</f>
        <v>12216.307253104003</v>
      </c>
      <c r="HB360" s="147">
        <f>PV(0.05,'PV factor'!S344,,-DY360)</f>
        <v>11634.578336289527</v>
      </c>
      <c r="HC360" s="147">
        <f>PV(0.05,'PV factor'!T344,,-DZ360)</f>
        <v>11080.550796466217</v>
      </c>
      <c r="HD360" s="147">
        <f>PV(0.05,'PV factor'!U344,,-EA360)</f>
        <v>10552.905520444017</v>
      </c>
      <c r="HE360" s="147">
        <f>PV(0.05,'PV factor'!V344,,-EB360)</f>
        <v>10050.386209946682</v>
      </c>
      <c r="HF360" s="147">
        <f>PV(0.05,'PV factor'!W344,,-EC360)</f>
        <v>9571.796390425412</v>
      </c>
      <c r="HG360" s="147">
        <f>PV(0.05,'PV factor'!X344,,-ED360)</f>
        <v>9115.9965623099142</v>
      </c>
      <c r="HH360" s="147">
        <f>PV(0.05,'PV factor'!Y344,,-EE360)</f>
        <v>8681.9014879142069</v>
      </c>
      <c r="HI360" s="147">
        <f>PV(0.05,'PV factor'!Z344,,-EF360)</f>
        <v>8268.4776075373393</v>
      </c>
      <c r="HJ360" s="147">
        <f>PV(0.05,'PV factor'!AA344,,-EG360)</f>
        <v>7874.7405786069894</v>
      </c>
      <c r="HK360" s="147">
        <f>PV(0.05,'PV factor'!AB344,,-EH360)</f>
        <v>7499.752932006656</v>
      </c>
      <c r="HL360" s="147">
        <f>PV(0.05,'PV factor'!AC344,,-EI360)</f>
        <v>7142.6218400063399</v>
      </c>
      <c r="HM360" s="147">
        <f>PV(0.05,'PV factor'!AD344,,-EJ360)</f>
        <v>6802.4969904822274</v>
      </c>
      <c r="HN360" s="147">
        <f>PV(0.05,'PV factor'!AE344,,-EK360)</f>
        <v>6478.5685623640284</v>
      </c>
      <c r="HO360" s="147">
        <f>PV(0.05,'PV factor'!AF344,,-EL360)</f>
        <v>6170.0652974895484</v>
      </c>
      <c r="HP360" s="147">
        <f>PV(0.05,'PV factor'!AG344,,-EM360)</f>
        <v>5876.2526642757603</v>
      </c>
      <c r="HQ360" s="147">
        <f>PV(0.05,'PV factor'!AH344,,-EN360)</f>
        <v>5596.4311088340573</v>
      </c>
      <c r="HR360" s="147">
        <f>PV(0.05,'PV factor'!AI344,,-EO360)</f>
        <v>5329.9343893657697</v>
      </c>
      <c r="HS360" s="147">
        <f>PV(0.05,'PV factor'!AJ344,,-EP360)</f>
        <v>5076.1279898721605</v>
      </c>
      <c r="HT360" s="147">
        <f>PV(0.05,'PV factor'!AK344,,-EQ360)</f>
        <v>4834.4076094020584</v>
      </c>
      <c r="HU360" s="147">
        <f>PV(0.05,'PV factor'!AL344,,-ER360)</f>
        <v>4604.197723240055</v>
      </c>
      <c r="HV360" s="147">
        <f>PV(0.05,'PV factor'!AM344,,-ES360)</f>
        <v>4384.9502126095767</v>
      </c>
      <c r="HW360" s="147">
        <f>PV(0.05,'PV factor'!AN344,,-ET360)</f>
        <v>4176.143059628168</v>
      </c>
      <c r="HX360" s="147">
        <f>PV(0.05,'PV factor'!AO344,,-EU360)</f>
        <v>3977.2791044077794</v>
      </c>
      <c r="HY360" s="147">
        <f>PV(0.05,'PV factor'!AP344,,-EV360)</f>
        <v>3787.8848613407417</v>
      </c>
      <c r="HZ360" s="147">
        <f t="shared" si="557"/>
        <v>3019667.9528571828</v>
      </c>
      <c r="IA360" s="147">
        <f t="shared" si="558"/>
        <v>457575.63610651839</v>
      </c>
      <c r="IB360" s="401">
        <f t="shared" si="559"/>
        <v>0.15153177211870741</v>
      </c>
    </row>
    <row r="361" spans="1:236" s="181" customFormat="1" ht="90" customHeight="1" x14ac:dyDescent="0.25">
      <c r="A361" s="82" t="s">
        <v>2266</v>
      </c>
      <c r="B361" s="84" t="s">
        <v>2483</v>
      </c>
      <c r="C361" s="84" t="s">
        <v>2156</v>
      </c>
      <c r="D361" s="83">
        <v>8</v>
      </c>
      <c r="E361" s="84" t="s">
        <v>3463</v>
      </c>
      <c r="F361" s="87" t="s">
        <v>3464</v>
      </c>
      <c r="G361" s="87" t="s">
        <v>3465</v>
      </c>
      <c r="H361" s="79" t="s">
        <v>77</v>
      </c>
      <c r="I361" s="87" t="s">
        <v>3466</v>
      </c>
      <c r="J361" s="87">
        <v>40</v>
      </c>
      <c r="K361" s="227" t="s">
        <v>79</v>
      </c>
      <c r="L361" s="89">
        <v>4625</v>
      </c>
      <c r="M361" s="89" t="s">
        <v>2743</v>
      </c>
      <c r="N361" s="79" t="s">
        <v>81</v>
      </c>
      <c r="O361" s="13" t="s">
        <v>217</v>
      </c>
      <c r="P361" s="79" t="s">
        <v>225</v>
      </c>
      <c r="Q361" s="79" t="s">
        <v>87</v>
      </c>
      <c r="R361" s="79" t="s">
        <v>226</v>
      </c>
      <c r="S361" s="78" t="s">
        <v>191</v>
      </c>
      <c r="T361" s="89" t="s">
        <v>2489</v>
      </c>
      <c r="U361" s="79" t="s">
        <v>100</v>
      </c>
      <c r="V361" s="81"/>
      <c r="W361" s="80">
        <v>1000000</v>
      </c>
      <c r="X361" s="80">
        <v>50000</v>
      </c>
      <c r="Y361" s="80">
        <v>0</v>
      </c>
      <c r="Z361" s="80">
        <v>0</v>
      </c>
      <c r="AA361" s="80">
        <v>0</v>
      </c>
      <c r="AB361" s="80">
        <v>50000</v>
      </c>
      <c r="AC361" s="80">
        <v>700000</v>
      </c>
      <c r="AD361" s="80">
        <v>250000</v>
      </c>
      <c r="AE361" s="86">
        <v>0</v>
      </c>
      <c r="AF361" s="86">
        <v>0</v>
      </c>
      <c r="AG361" s="86">
        <v>0</v>
      </c>
      <c r="AH361" s="86">
        <v>0</v>
      </c>
      <c r="AI361" s="88" t="s">
        <v>88</v>
      </c>
      <c r="AJ361" s="402">
        <v>40000</v>
      </c>
      <c r="AK361" s="402">
        <v>0</v>
      </c>
      <c r="AL361" s="402">
        <v>0</v>
      </c>
      <c r="AM361" s="402">
        <v>0</v>
      </c>
      <c r="AN361" s="402">
        <v>28000</v>
      </c>
      <c r="AO361" s="402">
        <v>12000</v>
      </c>
      <c r="AP361" s="402">
        <v>0</v>
      </c>
      <c r="AQ361" s="395">
        <v>0</v>
      </c>
      <c r="AR361" s="395">
        <v>0</v>
      </c>
      <c r="AS361" s="395">
        <v>0</v>
      </c>
      <c r="AT361" s="395">
        <v>0</v>
      </c>
      <c r="AU361" s="396" t="s">
        <v>3467</v>
      </c>
      <c r="AV361" s="230">
        <f t="shared" si="525"/>
        <v>0</v>
      </c>
      <c r="AW361" s="230">
        <f t="shared" si="526"/>
        <v>0</v>
      </c>
      <c r="AX361" s="230" t="str">
        <f t="shared" si="527"/>
        <v>B1</v>
      </c>
      <c r="AY361" s="141">
        <f t="shared" si="528"/>
        <v>7</v>
      </c>
      <c r="AZ361" s="70">
        <f t="shared" si="529"/>
        <v>1</v>
      </c>
      <c r="BA361" s="70">
        <f t="shared" si="530"/>
        <v>1</v>
      </c>
      <c r="BB361" s="70">
        <f t="shared" si="531"/>
        <v>0</v>
      </c>
      <c r="BC361" s="70">
        <f t="shared" si="532"/>
        <v>1</v>
      </c>
      <c r="BD361" s="70">
        <f t="shared" si="533"/>
        <v>0</v>
      </c>
      <c r="BE361" s="70">
        <f t="shared" si="534"/>
        <v>1</v>
      </c>
      <c r="BF361" s="70">
        <f t="shared" si="535"/>
        <v>1</v>
      </c>
      <c r="BG361" s="71">
        <f t="shared" si="536"/>
        <v>0</v>
      </c>
      <c r="BH361" s="71">
        <f t="shared" si="537"/>
        <v>1</v>
      </c>
      <c r="BI361" s="71">
        <f t="shared" si="538"/>
        <v>0</v>
      </c>
      <c r="BJ361" s="71">
        <f t="shared" si="539"/>
        <v>0</v>
      </c>
      <c r="BK361" s="71">
        <f t="shared" si="540"/>
        <v>1</v>
      </c>
      <c r="BL361" s="70">
        <f t="shared" si="541"/>
        <v>1</v>
      </c>
      <c r="BM361" s="70">
        <f t="shared" si="542"/>
        <v>1</v>
      </c>
      <c r="BN361" s="70">
        <f t="shared" si="543"/>
        <v>0</v>
      </c>
      <c r="BO361" s="70">
        <f t="shared" si="544"/>
        <v>1</v>
      </c>
      <c r="BP361" s="144">
        <f t="shared" si="545"/>
        <v>0</v>
      </c>
      <c r="BQ361" s="144">
        <f t="shared" si="546"/>
        <v>0</v>
      </c>
      <c r="BR361" s="144">
        <f t="shared" si="547"/>
        <v>0</v>
      </c>
      <c r="BS361" s="144">
        <f t="shared" si="548"/>
        <v>78000</v>
      </c>
      <c r="BT361" s="144">
        <f t="shared" si="549"/>
        <v>712000</v>
      </c>
      <c r="BU361" s="144">
        <f t="shared" si="550"/>
        <v>250000</v>
      </c>
      <c r="BV361" s="144">
        <f t="shared" si="551"/>
        <v>0</v>
      </c>
      <c r="BW361" s="144">
        <f t="shared" si="552"/>
        <v>0</v>
      </c>
      <c r="BX361" s="144">
        <f t="shared" si="553"/>
        <v>0</v>
      </c>
      <c r="BY361" s="144">
        <f t="shared" si="554"/>
        <v>0</v>
      </c>
      <c r="BZ361" s="9">
        <v>0</v>
      </c>
      <c r="CA361" s="9">
        <v>0</v>
      </c>
      <c r="CB361" s="9">
        <v>0</v>
      </c>
      <c r="CC361" s="9">
        <v>0</v>
      </c>
      <c r="CD361" s="9">
        <v>0</v>
      </c>
      <c r="CE361" s="9">
        <v>0</v>
      </c>
      <c r="CF361" s="9">
        <v>0</v>
      </c>
      <c r="CG361" s="9">
        <v>0</v>
      </c>
      <c r="CH361" s="9">
        <v>0</v>
      </c>
      <c r="CI361" s="9">
        <v>0</v>
      </c>
      <c r="CJ361" s="9">
        <v>0</v>
      </c>
      <c r="CK361" s="9">
        <v>0</v>
      </c>
      <c r="CL361" s="9">
        <v>0</v>
      </c>
      <c r="CM361" s="9">
        <v>0</v>
      </c>
      <c r="CN361" s="9">
        <v>0</v>
      </c>
      <c r="CO361" s="9">
        <v>0</v>
      </c>
      <c r="CP361" s="9">
        <v>0</v>
      </c>
      <c r="CQ361" s="9">
        <v>0</v>
      </c>
      <c r="CR361" s="9">
        <v>0</v>
      </c>
      <c r="CS361" s="9">
        <v>0</v>
      </c>
      <c r="CT361" s="9">
        <v>0</v>
      </c>
      <c r="CU361" s="9">
        <v>0</v>
      </c>
      <c r="CV361" s="9">
        <v>0</v>
      </c>
      <c r="CW361" s="9">
        <v>0</v>
      </c>
      <c r="CX361" s="9">
        <v>0</v>
      </c>
      <c r="CY361" s="9">
        <v>0</v>
      </c>
      <c r="CZ361" s="9">
        <v>0</v>
      </c>
      <c r="DA361" s="9">
        <v>0</v>
      </c>
      <c r="DB361" s="9">
        <v>0</v>
      </c>
      <c r="DC361" s="9">
        <v>0</v>
      </c>
      <c r="DD361" s="9">
        <v>0</v>
      </c>
      <c r="DE361" s="9">
        <v>0</v>
      </c>
      <c r="DF361" s="9">
        <v>0</v>
      </c>
      <c r="DG361" s="144">
        <f t="shared" si="555"/>
        <v>4625</v>
      </c>
      <c r="DH361" s="144">
        <f t="shared" ref="DH361:EW361" si="596">DG361</f>
        <v>4625</v>
      </c>
      <c r="DI361" s="144">
        <f t="shared" si="596"/>
        <v>4625</v>
      </c>
      <c r="DJ361" s="144">
        <f t="shared" si="596"/>
        <v>4625</v>
      </c>
      <c r="DK361" s="144">
        <f t="shared" si="596"/>
        <v>4625</v>
      </c>
      <c r="DL361" s="144">
        <f t="shared" si="596"/>
        <v>4625</v>
      </c>
      <c r="DM361" s="144">
        <f t="shared" si="596"/>
        <v>4625</v>
      </c>
      <c r="DN361" s="144">
        <f t="shared" si="596"/>
        <v>4625</v>
      </c>
      <c r="DO361" s="144">
        <f t="shared" si="596"/>
        <v>4625</v>
      </c>
      <c r="DP361" s="144">
        <f t="shared" si="596"/>
        <v>4625</v>
      </c>
      <c r="DQ361" s="144">
        <f t="shared" si="596"/>
        <v>4625</v>
      </c>
      <c r="DR361" s="144">
        <f t="shared" si="596"/>
        <v>4625</v>
      </c>
      <c r="DS361" s="144">
        <f t="shared" si="596"/>
        <v>4625</v>
      </c>
      <c r="DT361" s="144">
        <f t="shared" si="596"/>
        <v>4625</v>
      </c>
      <c r="DU361" s="144">
        <f t="shared" si="596"/>
        <v>4625</v>
      </c>
      <c r="DV361" s="144">
        <f t="shared" si="596"/>
        <v>4625</v>
      </c>
      <c r="DW361" s="144">
        <f t="shared" si="596"/>
        <v>4625</v>
      </c>
      <c r="DX361" s="144">
        <f t="shared" si="596"/>
        <v>4625</v>
      </c>
      <c r="DY361" s="144">
        <f t="shared" si="596"/>
        <v>4625</v>
      </c>
      <c r="DZ361" s="144">
        <f t="shared" si="596"/>
        <v>4625</v>
      </c>
      <c r="EA361" s="144">
        <f t="shared" si="596"/>
        <v>4625</v>
      </c>
      <c r="EB361" s="144">
        <f t="shared" si="596"/>
        <v>4625</v>
      </c>
      <c r="EC361" s="144">
        <f t="shared" si="596"/>
        <v>4625</v>
      </c>
      <c r="ED361" s="144">
        <f t="shared" si="596"/>
        <v>4625</v>
      </c>
      <c r="EE361" s="144">
        <f t="shared" si="596"/>
        <v>4625</v>
      </c>
      <c r="EF361" s="144">
        <f t="shared" si="596"/>
        <v>4625</v>
      </c>
      <c r="EG361" s="144">
        <f t="shared" si="596"/>
        <v>4625</v>
      </c>
      <c r="EH361" s="144">
        <f t="shared" si="596"/>
        <v>4625</v>
      </c>
      <c r="EI361" s="144">
        <f t="shared" si="596"/>
        <v>4625</v>
      </c>
      <c r="EJ361" s="144">
        <f t="shared" si="596"/>
        <v>4625</v>
      </c>
      <c r="EK361" s="144">
        <f t="shared" si="596"/>
        <v>4625</v>
      </c>
      <c r="EL361" s="144">
        <f t="shared" si="596"/>
        <v>4625</v>
      </c>
      <c r="EM361" s="144">
        <f t="shared" si="596"/>
        <v>4625</v>
      </c>
      <c r="EN361" s="144">
        <f t="shared" si="596"/>
        <v>4625</v>
      </c>
      <c r="EO361" s="144">
        <f t="shared" si="596"/>
        <v>4625</v>
      </c>
      <c r="EP361" s="144">
        <f t="shared" si="596"/>
        <v>4625</v>
      </c>
      <c r="EQ361" s="144">
        <f t="shared" si="596"/>
        <v>4625</v>
      </c>
      <c r="ER361" s="144">
        <f t="shared" si="596"/>
        <v>4625</v>
      </c>
      <c r="ES361" s="144">
        <f t="shared" si="596"/>
        <v>4625</v>
      </c>
      <c r="ET361" s="144">
        <f t="shared" si="596"/>
        <v>4625</v>
      </c>
      <c r="EU361" s="144">
        <f t="shared" si="596"/>
        <v>4625</v>
      </c>
      <c r="EV361" s="144">
        <f t="shared" si="596"/>
        <v>4625</v>
      </c>
      <c r="EW361" s="144">
        <f t="shared" si="596"/>
        <v>4625</v>
      </c>
      <c r="EX361" s="147">
        <f>PV(0.05,'PV factor'!C331,,-BR361)</f>
        <v>0</v>
      </c>
      <c r="EY361" s="147">
        <f>PV(0.05,'PV factor'!D331,,-BS361)</f>
        <v>67379.332685455127</v>
      </c>
      <c r="EZ361" s="147">
        <f>PV(0.05,'PV factor'!E331,,-BT361)</f>
        <v>585764.16205181996</v>
      </c>
      <c r="FA361" s="147">
        <f>PV(0.05,'PV factor'!F331,,-BU361)</f>
        <v>195881.54161711474</v>
      </c>
      <c r="FB361" s="147">
        <f>PV(0.05,'PV factor'!G331,,-BV361)</f>
        <v>0</v>
      </c>
      <c r="FC361" s="147">
        <f>PV(0.05,'PV factor'!H331,,-BW361)</f>
        <v>0</v>
      </c>
      <c r="FD361" s="147">
        <f>PV(0.05,'PV factor'!I331,,-BX361)</f>
        <v>0</v>
      </c>
      <c r="FE361" s="147">
        <f>PV(0.05,'PV factor'!J331,,-BY361)</f>
        <v>0</v>
      </c>
      <c r="FF361" s="147">
        <f>PV(0.05,'PV factor'!K331,,-BZ361)</f>
        <v>0</v>
      </c>
      <c r="FG361" s="147">
        <f>PV(0.05,'PV factor'!L331,,-CA361)</f>
        <v>0</v>
      </c>
      <c r="FH361" s="147">
        <f>PV(0.05,'PV factor'!M331,,-CB361)</f>
        <v>0</v>
      </c>
      <c r="FI361" s="147">
        <f>PV(0.05,'PV factor'!N331,,-CC361)</f>
        <v>0</v>
      </c>
      <c r="FJ361" s="147">
        <f>PV(0.05,'PV factor'!O331,,-CD361)</f>
        <v>0</v>
      </c>
      <c r="FK361" s="147">
        <f>PV(0.05,'PV factor'!P331,,-CE361)</f>
        <v>0</v>
      </c>
      <c r="FL361" s="147">
        <f>PV(0.05,'PV factor'!Q331,,-CF361)</f>
        <v>0</v>
      </c>
      <c r="FM361" s="147">
        <f>PV(0.05,'PV factor'!R331,,-CG361)</f>
        <v>0</v>
      </c>
      <c r="FN361" s="147">
        <f>PV(0.05,'PV factor'!S331,,-CH361)</f>
        <v>0</v>
      </c>
      <c r="FO361" s="147">
        <f>PV(0.05,'PV factor'!T331,,-CI361)</f>
        <v>0</v>
      </c>
      <c r="FP361" s="147">
        <f>PV(0.05,'PV factor'!U331,,-CJ361)</f>
        <v>0</v>
      </c>
      <c r="FQ361" s="147">
        <f>PV(0.05,'PV factor'!V331,,-CK361)</f>
        <v>0</v>
      </c>
      <c r="FR361" s="147">
        <f>PV(0.05,'PV factor'!W331,,-CL361)</f>
        <v>0</v>
      </c>
      <c r="FS361" s="147">
        <f>PV(0.05,'PV factor'!X331,,-CM361)</f>
        <v>0</v>
      </c>
      <c r="FT361" s="147">
        <f>PV(0.05,'PV factor'!Y331,,-CN361)</f>
        <v>0</v>
      </c>
      <c r="FU361" s="147">
        <f>PV(0.05,'PV factor'!Z331,,-CO361)</f>
        <v>0</v>
      </c>
      <c r="FV361" s="147">
        <f>PV(0.05,'PV factor'!AA331,,-CP361)</f>
        <v>0</v>
      </c>
      <c r="FW361" s="147">
        <f>PV(0.05,'PV factor'!AB331,,-CQ361)</f>
        <v>0</v>
      </c>
      <c r="FX361" s="147">
        <f>PV(0.05,'PV factor'!AC331,,-CR361)</f>
        <v>0</v>
      </c>
      <c r="FY361" s="147">
        <f>PV(0.05,'PV factor'!AD331,,-CS361)</f>
        <v>0</v>
      </c>
      <c r="FZ361" s="147">
        <f>PV(0.05,'PV factor'!AE331,,-CT361)</f>
        <v>0</v>
      </c>
      <c r="GA361" s="147">
        <f>PV(0.05,'PV factor'!AF331,,-CU361)</f>
        <v>0</v>
      </c>
      <c r="GB361" s="147">
        <f>PV(0.05,'PV factor'!AG331,,-CV361)</f>
        <v>0</v>
      </c>
      <c r="GC361" s="147">
        <f>PV(0.05,'PV factor'!AH331,,-CW361)</f>
        <v>0</v>
      </c>
      <c r="GD361" s="147">
        <f>PV(0.05,'PV factor'!AI331,,-CX361)</f>
        <v>0</v>
      </c>
      <c r="GE361" s="147">
        <f>PV(0.05,'PV factor'!AJ331,,-CY361)</f>
        <v>0</v>
      </c>
      <c r="GF361" s="147">
        <f>PV(0.05,'PV factor'!AK331,,-CZ361)</f>
        <v>0</v>
      </c>
      <c r="GG361" s="147">
        <f>PV(0.05,'PV factor'!AL331,,-DA361)</f>
        <v>0</v>
      </c>
      <c r="GH361" s="147">
        <f>PV(0.05,'PV factor'!AM331,,-DB361)</f>
        <v>0</v>
      </c>
      <c r="GI361" s="147">
        <f>PV(0.05,'PV factor'!AN331,,-DC361)</f>
        <v>0</v>
      </c>
      <c r="GJ361" s="147">
        <f>PV(0.05,'PV factor'!AO331,,-DD361)</f>
        <v>0</v>
      </c>
      <c r="GK361" s="147">
        <f>PV(0.05,'PV factor'!AP331,,-DE361)</f>
        <v>0</v>
      </c>
      <c r="GL361" s="147">
        <f>PV(0.05,'PV factor'!C331,,-DI361)</f>
        <v>4195.011337868481</v>
      </c>
      <c r="GM361" s="147">
        <f>PV(0.05,'PV factor'!D331,,-DJ361)</f>
        <v>3995.2488932080764</v>
      </c>
      <c r="GN361" s="147">
        <f>PV(0.05,'PV factor'!E331,,-DK361)</f>
        <v>3804.998945912454</v>
      </c>
      <c r="GO361" s="147">
        <f>PV(0.05,'PV factor'!F331,,-DL361)</f>
        <v>3623.8085199166226</v>
      </c>
      <c r="GP361" s="147">
        <f>PV(0.05,'PV factor'!G331,,-DM361)</f>
        <v>3451.2462094444031</v>
      </c>
      <c r="GQ361" s="147">
        <f>PV(0.05,'PV factor'!H331,,-DN361)</f>
        <v>3286.9011518518118</v>
      </c>
      <c r="GR361" s="147">
        <f>PV(0.05,'PV factor'!I331,,-DO361)</f>
        <v>3130.3820493826784</v>
      </c>
      <c r="GS361" s="147">
        <f>PV(0.05,'PV factor'!J331,,-DP361)</f>
        <v>2981.3162375073125</v>
      </c>
      <c r="GT361" s="147">
        <f>PV(0.05,'PV factor'!K331,,-DQ361)</f>
        <v>2839.3487976260117</v>
      </c>
      <c r="GU361" s="147">
        <f>PV(0.05,'PV factor'!L331,,-DR361)</f>
        <v>2704.1417120247729</v>
      </c>
      <c r="GV361" s="147">
        <f>PV(0.05,'PV factor'!M331,,-DS361)</f>
        <v>2575.3730590712125</v>
      </c>
      <c r="GW361" s="147">
        <f>PV(0.05,'PV factor'!N331,,-DT361)</f>
        <v>2452.7362467344878</v>
      </c>
      <c r="GX361" s="147">
        <f>PV(0.05,'PV factor'!O331,,-DU361)</f>
        <v>2335.9392826042749</v>
      </c>
      <c r="GY361" s="147">
        <f>PV(0.05,'PV factor'!P331,,-DV361)</f>
        <v>2224.7040786707371</v>
      </c>
      <c r="GZ361" s="147">
        <f>PV(0.05,'PV factor'!Q331,,-DW361)</f>
        <v>2118.7657892102261</v>
      </c>
      <c r="HA361" s="147">
        <f>PV(0.05,'PV factor'!R331,,-DX361)</f>
        <v>2017.8721802002151</v>
      </c>
      <c r="HB361" s="147">
        <f>PV(0.05,'PV factor'!S331,,-DY361)</f>
        <v>1921.7830287621096</v>
      </c>
      <c r="HC361" s="147">
        <f>PV(0.05,'PV factor'!T331,,-DZ361)</f>
        <v>1830.2695512020091</v>
      </c>
      <c r="HD361" s="147">
        <f>PV(0.05,'PV factor'!U331,,-EA361)</f>
        <v>1743.1138582876279</v>
      </c>
      <c r="HE361" s="147">
        <f>PV(0.05,'PV factor'!V331,,-EB361)</f>
        <v>1660.1084364644075</v>
      </c>
      <c r="HF361" s="147">
        <f>PV(0.05,'PV factor'!W331,,-EC361)</f>
        <v>1581.0556537756263</v>
      </c>
      <c r="HG361" s="147">
        <f>PV(0.05,'PV factor'!X331,,-ED361)</f>
        <v>1505.7672893101198</v>
      </c>
      <c r="HH361" s="147">
        <f>PV(0.05,'PV factor'!Y331,,-EE361)</f>
        <v>1434.0640850572572</v>
      </c>
      <c r="HI361" s="147">
        <f>PV(0.05,'PV factor'!Z331,,-EF361)</f>
        <v>1365.7753191021498</v>
      </c>
      <c r="HJ361" s="147">
        <f>PV(0.05,'PV factor'!AA331,,-EG361)</f>
        <v>1300.7383991449044</v>
      </c>
      <c r="HK361" s="147">
        <f>PV(0.05,'PV factor'!AB331,,-EH361)</f>
        <v>1238.7984753760993</v>
      </c>
      <c r="HL361" s="147">
        <f>PV(0.05,'PV factor'!AC331,,-EI361)</f>
        <v>1179.8080717867615</v>
      </c>
      <c r="HM361" s="147">
        <f>PV(0.05,'PV factor'!AD331,,-EJ361)</f>
        <v>1123.6267350350106</v>
      </c>
      <c r="HN361" s="147">
        <f>PV(0.05,'PV factor'!AE331,,-EK361)</f>
        <v>1070.1207000333438</v>
      </c>
      <c r="HO361" s="147">
        <f>PV(0.05,'PV factor'!AF331,,-EL361)</f>
        <v>1019.1625714603272</v>
      </c>
      <c r="HP361" s="147">
        <f>PV(0.05,'PV factor'!AG331,,-EM361)</f>
        <v>970.63102043840684</v>
      </c>
      <c r="HQ361" s="147">
        <f>PV(0.05,'PV factor'!AH331,,-EN361)</f>
        <v>924.4104956556256</v>
      </c>
      <c r="HR361" s="147">
        <f>PV(0.05,'PV factor'!AI331,,-EO361)</f>
        <v>880.39094824345295</v>
      </c>
      <c r="HS361" s="147">
        <f>PV(0.05,'PV factor'!AJ331,,-EP361)</f>
        <v>838.46756975566939</v>
      </c>
      <c r="HT361" s="147">
        <f>PV(0.05,'PV factor'!AK331,,-EQ361)</f>
        <v>798.54054262444708</v>
      </c>
      <c r="HU361" s="147">
        <f>PV(0.05,'PV factor'!AL331,,-ER361)</f>
        <v>760.51480249947338</v>
      </c>
      <c r="HV361" s="147">
        <f>PV(0.05,'PV factor'!AM331,,-ES361)</f>
        <v>724.29981190426042</v>
      </c>
      <c r="HW361" s="147">
        <f>PV(0.05,'PV factor'!AN331,,-ET361)</f>
        <v>689.80934467072416</v>
      </c>
      <c r="HX361" s="147">
        <f>PV(0.05,'PV factor'!AO331,,-EU361)</f>
        <v>656.96128063878496</v>
      </c>
      <c r="HY361" s="147">
        <f>PV(0.05,'PV factor'!AP331,,-EV361)</f>
        <v>625.67741013217608</v>
      </c>
      <c r="HZ361" s="147">
        <f t="shared" si="557"/>
        <v>849025.03635438974</v>
      </c>
      <c r="IA361" s="147">
        <f t="shared" si="558"/>
        <v>75581.689892594557</v>
      </c>
      <c r="IB361" s="401">
        <f t="shared" si="559"/>
        <v>8.9021744537867972E-2</v>
      </c>
    </row>
    <row r="362" spans="1:236" s="184" customFormat="1" ht="90" customHeight="1" x14ac:dyDescent="0.3">
      <c r="A362" s="254" t="s">
        <v>200</v>
      </c>
      <c r="B362" s="8" t="s">
        <v>201</v>
      </c>
      <c r="C362" s="254" t="s">
        <v>219</v>
      </c>
      <c r="D362" s="255">
        <v>3</v>
      </c>
      <c r="E362" s="8" t="s">
        <v>220</v>
      </c>
      <c r="F362" s="7" t="s">
        <v>221</v>
      </c>
      <c r="G362" s="7" t="s">
        <v>222</v>
      </c>
      <c r="H362" s="8" t="s">
        <v>223</v>
      </c>
      <c r="I362" s="7" t="s">
        <v>224</v>
      </c>
      <c r="J362" s="7">
        <v>40</v>
      </c>
      <c r="K362" s="227" t="s">
        <v>94</v>
      </c>
      <c r="L362" s="76">
        <v>12000</v>
      </c>
      <c r="M362" s="4" t="s">
        <v>242</v>
      </c>
      <c r="N362" s="4" t="s">
        <v>81</v>
      </c>
      <c r="O362" s="13" t="s">
        <v>217</v>
      </c>
      <c r="P362" s="4" t="s">
        <v>225</v>
      </c>
      <c r="Q362" s="112" t="s">
        <v>100</v>
      </c>
      <c r="R362" s="4" t="s">
        <v>226</v>
      </c>
      <c r="S362" s="4" t="s">
        <v>191</v>
      </c>
      <c r="T362" s="4" t="s">
        <v>208</v>
      </c>
      <c r="U362" s="4" t="s">
        <v>100</v>
      </c>
      <c r="V362" s="6">
        <v>0.35</v>
      </c>
      <c r="W362" s="256">
        <v>2600000</v>
      </c>
      <c r="X362" s="256">
        <v>130000</v>
      </c>
      <c r="Y362" s="256">
        <v>0</v>
      </c>
      <c r="Z362" s="256">
        <v>0</v>
      </c>
      <c r="AA362" s="256">
        <v>130000</v>
      </c>
      <c r="AB362" s="256">
        <v>2470000</v>
      </c>
      <c r="AC362" s="256">
        <v>0</v>
      </c>
      <c r="AD362" s="256">
        <v>0</v>
      </c>
      <c r="AE362" s="256">
        <v>0</v>
      </c>
      <c r="AF362" s="256">
        <v>0</v>
      </c>
      <c r="AG362" s="256">
        <v>0</v>
      </c>
      <c r="AH362" s="256">
        <v>0</v>
      </c>
      <c r="AI362" s="5" t="s">
        <v>88</v>
      </c>
      <c r="AJ362" s="256">
        <v>0</v>
      </c>
      <c r="AK362" s="256">
        <v>0</v>
      </c>
      <c r="AL362" s="256">
        <v>0</v>
      </c>
      <c r="AM362" s="256">
        <v>0</v>
      </c>
      <c r="AN362" s="256">
        <v>0</v>
      </c>
      <c r="AO362" s="256">
        <v>0</v>
      </c>
      <c r="AP362" s="256">
        <v>0</v>
      </c>
      <c r="AQ362" s="256">
        <v>0</v>
      </c>
      <c r="AR362" s="256">
        <v>0</v>
      </c>
      <c r="AS362" s="256">
        <v>0</v>
      </c>
      <c r="AT362" s="256">
        <v>0</v>
      </c>
      <c r="AU362" s="7"/>
      <c r="AV362" s="230">
        <f t="shared" si="525"/>
        <v>0</v>
      </c>
      <c r="AW362" s="230">
        <f t="shared" si="526"/>
        <v>0</v>
      </c>
      <c r="AX362" s="230" t="str">
        <f t="shared" si="527"/>
        <v>B1</v>
      </c>
      <c r="AY362" s="141">
        <f t="shared" si="528"/>
        <v>7</v>
      </c>
      <c r="AZ362" s="70">
        <f t="shared" si="529"/>
        <v>1</v>
      </c>
      <c r="BA362" s="70">
        <f t="shared" si="530"/>
        <v>1</v>
      </c>
      <c r="BB362" s="70">
        <f t="shared" si="531"/>
        <v>0</v>
      </c>
      <c r="BC362" s="70">
        <f t="shared" si="532"/>
        <v>1</v>
      </c>
      <c r="BD362" s="70">
        <f t="shared" si="533"/>
        <v>1</v>
      </c>
      <c r="BE362" s="70">
        <f t="shared" si="534"/>
        <v>0</v>
      </c>
      <c r="BF362" s="70">
        <f t="shared" si="535"/>
        <v>0</v>
      </c>
      <c r="BG362" s="71">
        <f t="shared" si="536"/>
        <v>0</v>
      </c>
      <c r="BH362" s="71">
        <f t="shared" si="537"/>
        <v>1</v>
      </c>
      <c r="BI362" s="71">
        <f t="shared" si="538"/>
        <v>0</v>
      </c>
      <c r="BJ362" s="71">
        <f t="shared" si="539"/>
        <v>0</v>
      </c>
      <c r="BK362" s="71">
        <f t="shared" si="540"/>
        <v>1</v>
      </c>
      <c r="BL362" s="70">
        <f t="shared" si="541"/>
        <v>1</v>
      </c>
      <c r="BM362" s="70">
        <f t="shared" si="542"/>
        <v>1</v>
      </c>
      <c r="BN362" s="70">
        <f t="shared" si="543"/>
        <v>0</v>
      </c>
      <c r="BO362" s="70">
        <f t="shared" si="544"/>
        <v>1</v>
      </c>
      <c r="BP362" s="144">
        <f t="shared" si="545"/>
        <v>0</v>
      </c>
      <c r="BQ362" s="144">
        <f t="shared" si="546"/>
        <v>0</v>
      </c>
      <c r="BR362" s="144">
        <f t="shared" si="547"/>
        <v>130000</v>
      </c>
      <c r="BS362" s="144">
        <f t="shared" si="548"/>
        <v>2470000</v>
      </c>
      <c r="BT362" s="144">
        <f t="shared" si="549"/>
        <v>0</v>
      </c>
      <c r="BU362" s="144">
        <f t="shared" si="550"/>
        <v>0</v>
      </c>
      <c r="BV362" s="144">
        <f t="shared" si="551"/>
        <v>0</v>
      </c>
      <c r="BW362" s="144">
        <f t="shared" si="552"/>
        <v>0</v>
      </c>
      <c r="BX362" s="144">
        <f t="shared" si="553"/>
        <v>0</v>
      </c>
      <c r="BY362" s="144">
        <f t="shared" si="554"/>
        <v>0</v>
      </c>
      <c r="BZ362" s="9">
        <v>0</v>
      </c>
      <c r="CA362" s="9">
        <v>0</v>
      </c>
      <c r="CB362" s="9">
        <v>0</v>
      </c>
      <c r="CC362" s="9">
        <v>0</v>
      </c>
      <c r="CD362" s="9">
        <v>0</v>
      </c>
      <c r="CE362" s="9">
        <v>0</v>
      </c>
      <c r="CF362" s="9">
        <v>0</v>
      </c>
      <c r="CG362" s="9">
        <v>0</v>
      </c>
      <c r="CH362" s="9">
        <v>0</v>
      </c>
      <c r="CI362" s="9">
        <v>0</v>
      </c>
      <c r="CJ362" s="9">
        <v>0</v>
      </c>
      <c r="CK362" s="9">
        <v>0</v>
      </c>
      <c r="CL362" s="9">
        <v>0</v>
      </c>
      <c r="CM362" s="9">
        <v>0</v>
      </c>
      <c r="CN362" s="9">
        <v>0</v>
      </c>
      <c r="CO362" s="9">
        <v>0</v>
      </c>
      <c r="CP362" s="9">
        <v>0</v>
      </c>
      <c r="CQ362" s="9">
        <v>0</v>
      </c>
      <c r="CR362" s="9">
        <v>0</v>
      </c>
      <c r="CS362" s="9">
        <v>0</v>
      </c>
      <c r="CT362" s="9">
        <v>0</v>
      </c>
      <c r="CU362" s="9">
        <v>0</v>
      </c>
      <c r="CV362" s="9">
        <v>0</v>
      </c>
      <c r="CW362" s="9">
        <v>0</v>
      </c>
      <c r="CX362" s="9">
        <v>0</v>
      </c>
      <c r="CY362" s="9">
        <v>0</v>
      </c>
      <c r="CZ362" s="9">
        <v>0</v>
      </c>
      <c r="DA362" s="9">
        <v>0</v>
      </c>
      <c r="DB362" s="9">
        <v>0</v>
      </c>
      <c r="DC362" s="9">
        <v>0</v>
      </c>
      <c r="DD362" s="9">
        <v>0</v>
      </c>
      <c r="DE362" s="9">
        <v>0</v>
      </c>
      <c r="DF362" s="9">
        <v>0</v>
      </c>
      <c r="DG362" s="144">
        <f t="shared" si="555"/>
        <v>12000</v>
      </c>
      <c r="DH362" s="144">
        <f t="shared" ref="DH362:EW362" si="597">DG362</f>
        <v>12000</v>
      </c>
      <c r="DI362" s="144">
        <f t="shared" si="597"/>
        <v>12000</v>
      </c>
      <c r="DJ362" s="144">
        <f t="shared" si="597"/>
        <v>12000</v>
      </c>
      <c r="DK362" s="144">
        <f t="shared" si="597"/>
        <v>12000</v>
      </c>
      <c r="DL362" s="144">
        <f t="shared" si="597"/>
        <v>12000</v>
      </c>
      <c r="DM362" s="144">
        <f t="shared" si="597"/>
        <v>12000</v>
      </c>
      <c r="DN362" s="144">
        <f t="shared" si="597"/>
        <v>12000</v>
      </c>
      <c r="DO362" s="144">
        <f t="shared" si="597"/>
        <v>12000</v>
      </c>
      <c r="DP362" s="144">
        <f t="shared" si="597"/>
        <v>12000</v>
      </c>
      <c r="DQ362" s="144">
        <f t="shared" si="597"/>
        <v>12000</v>
      </c>
      <c r="DR362" s="144">
        <f t="shared" si="597"/>
        <v>12000</v>
      </c>
      <c r="DS362" s="144">
        <f t="shared" si="597"/>
        <v>12000</v>
      </c>
      <c r="DT362" s="144">
        <f t="shared" si="597"/>
        <v>12000</v>
      </c>
      <c r="DU362" s="144">
        <f t="shared" si="597"/>
        <v>12000</v>
      </c>
      <c r="DV362" s="144">
        <f t="shared" si="597"/>
        <v>12000</v>
      </c>
      <c r="DW362" s="144">
        <f t="shared" si="597"/>
        <v>12000</v>
      </c>
      <c r="DX362" s="144">
        <f t="shared" si="597"/>
        <v>12000</v>
      </c>
      <c r="DY362" s="144">
        <f t="shared" si="597"/>
        <v>12000</v>
      </c>
      <c r="DZ362" s="144">
        <f t="shared" si="597"/>
        <v>12000</v>
      </c>
      <c r="EA362" s="144">
        <f t="shared" si="597"/>
        <v>12000</v>
      </c>
      <c r="EB362" s="144">
        <f t="shared" si="597"/>
        <v>12000</v>
      </c>
      <c r="EC362" s="144">
        <f t="shared" si="597"/>
        <v>12000</v>
      </c>
      <c r="ED362" s="144">
        <f t="shared" si="597"/>
        <v>12000</v>
      </c>
      <c r="EE362" s="144">
        <f t="shared" si="597"/>
        <v>12000</v>
      </c>
      <c r="EF362" s="144">
        <f t="shared" si="597"/>
        <v>12000</v>
      </c>
      <c r="EG362" s="144">
        <f t="shared" si="597"/>
        <v>12000</v>
      </c>
      <c r="EH362" s="144">
        <f t="shared" si="597"/>
        <v>12000</v>
      </c>
      <c r="EI362" s="144">
        <f t="shared" si="597"/>
        <v>12000</v>
      </c>
      <c r="EJ362" s="144">
        <f t="shared" si="597"/>
        <v>12000</v>
      </c>
      <c r="EK362" s="144">
        <f t="shared" si="597"/>
        <v>12000</v>
      </c>
      <c r="EL362" s="144">
        <f t="shared" si="597"/>
        <v>12000</v>
      </c>
      <c r="EM362" s="144">
        <f t="shared" si="597"/>
        <v>12000</v>
      </c>
      <c r="EN362" s="144">
        <f t="shared" si="597"/>
        <v>12000</v>
      </c>
      <c r="EO362" s="144">
        <f t="shared" si="597"/>
        <v>12000</v>
      </c>
      <c r="EP362" s="144">
        <f t="shared" si="597"/>
        <v>12000</v>
      </c>
      <c r="EQ362" s="144">
        <f t="shared" si="597"/>
        <v>12000</v>
      </c>
      <c r="ER362" s="144">
        <f t="shared" si="597"/>
        <v>12000</v>
      </c>
      <c r="ES362" s="144">
        <f t="shared" si="597"/>
        <v>12000</v>
      </c>
      <c r="ET362" s="144">
        <f t="shared" si="597"/>
        <v>12000</v>
      </c>
      <c r="EU362" s="144">
        <f t="shared" si="597"/>
        <v>12000</v>
      </c>
      <c r="EV362" s="144">
        <f t="shared" si="597"/>
        <v>12000</v>
      </c>
      <c r="EW362" s="144">
        <f t="shared" si="597"/>
        <v>12000</v>
      </c>
      <c r="EX362" s="147">
        <f>PV(0.05,'PV factor'!C55,,-BR362)</f>
        <v>117913.83219954648</v>
      </c>
      <c r="EY362" s="147">
        <f>PV(0.05,'PV factor'!D55,,-BS362)</f>
        <v>2133678.8683727458</v>
      </c>
      <c r="EZ362" s="147">
        <f>PV(0.05,'PV factor'!E55,,-BT362)</f>
        <v>0</v>
      </c>
      <c r="FA362" s="147">
        <f>PV(0.05,'PV factor'!F55,,-BU362)</f>
        <v>0</v>
      </c>
      <c r="FB362" s="147">
        <f>PV(0.05,'PV factor'!G55,,-BV362)</f>
        <v>0</v>
      </c>
      <c r="FC362" s="147">
        <f>PV(0.05,'PV factor'!H55,,-BW362)</f>
        <v>0</v>
      </c>
      <c r="FD362" s="147">
        <f>PV(0.05,'PV factor'!I55,,-BX362)</f>
        <v>0</v>
      </c>
      <c r="FE362" s="147">
        <f>PV(0.05,'PV factor'!J55,,-BY362)</f>
        <v>0</v>
      </c>
      <c r="FF362" s="147">
        <f>PV(0.05,'PV factor'!K55,,-BZ362)</f>
        <v>0</v>
      </c>
      <c r="FG362" s="147">
        <f>PV(0.05,'PV factor'!L55,,-CA362)</f>
        <v>0</v>
      </c>
      <c r="FH362" s="147">
        <f>PV(0.05,'PV factor'!M55,,-CB362)</f>
        <v>0</v>
      </c>
      <c r="FI362" s="147">
        <f>PV(0.05,'PV factor'!N55,,-CC362)</f>
        <v>0</v>
      </c>
      <c r="FJ362" s="147">
        <f>PV(0.05,'PV factor'!O55,,-CD362)</f>
        <v>0</v>
      </c>
      <c r="FK362" s="147">
        <f>PV(0.05,'PV factor'!P55,,-CE362)</f>
        <v>0</v>
      </c>
      <c r="FL362" s="147">
        <f>PV(0.05,'PV factor'!Q55,,-CF362)</f>
        <v>0</v>
      </c>
      <c r="FM362" s="147">
        <f>PV(0.05,'PV factor'!R55,,-CG362)</f>
        <v>0</v>
      </c>
      <c r="FN362" s="147">
        <f>PV(0.05,'PV factor'!S55,,-CH362)</f>
        <v>0</v>
      </c>
      <c r="FO362" s="147">
        <f>PV(0.05,'PV factor'!T55,,-CI362)</f>
        <v>0</v>
      </c>
      <c r="FP362" s="147">
        <f>PV(0.05,'PV factor'!U55,,-CJ362)</f>
        <v>0</v>
      </c>
      <c r="FQ362" s="147">
        <f>PV(0.05,'PV factor'!V55,,-CK362)</f>
        <v>0</v>
      </c>
      <c r="FR362" s="147">
        <f>PV(0.05,'PV factor'!W55,,-CL362)</f>
        <v>0</v>
      </c>
      <c r="FS362" s="147">
        <f>PV(0.05,'PV factor'!X55,,-CM362)</f>
        <v>0</v>
      </c>
      <c r="FT362" s="147">
        <f>PV(0.05,'PV factor'!Y55,,-CN362)</f>
        <v>0</v>
      </c>
      <c r="FU362" s="147">
        <f>PV(0.05,'PV factor'!Z55,,-CO362)</f>
        <v>0</v>
      </c>
      <c r="FV362" s="147">
        <f>PV(0.05,'PV factor'!AA55,,-CP362)</f>
        <v>0</v>
      </c>
      <c r="FW362" s="147">
        <f>PV(0.05,'PV factor'!AB55,,-CQ362)</f>
        <v>0</v>
      </c>
      <c r="FX362" s="147">
        <f>PV(0.05,'PV factor'!AC55,,-CR362)</f>
        <v>0</v>
      </c>
      <c r="FY362" s="147">
        <f>PV(0.05,'PV factor'!AD55,,-CS362)</f>
        <v>0</v>
      </c>
      <c r="FZ362" s="147">
        <f>PV(0.05,'PV factor'!AE55,,-CT362)</f>
        <v>0</v>
      </c>
      <c r="GA362" s="147">
        <f>PV(0.05,'PV factor'!AF55,,-CU362)</f>
        <v>0</v>
      </c>
      <c r="GB362" s="147">
        <f>PV(0.05,'PV factor'!AG55,,-CV362)</f>
        <v>0</v>
      </c>
      <c r="GC362" s="147">
        <f>PV(0.05,'PV factor'!AH55,,-CW362)</f>
        <v>0</v>
      </c>
      <c r="GD362" s="147">
        <f>PV(0.05,'PV factor'!AI55,,-CX362)</f>
        <v>0</v>
      </c>
      <c r="GE362" s="147">
        <f>PV(0.05,'PV factor'!AJ55,,-CY362)</f>
        <v>0</v>
      </c>
      <c r="GF362" s="147">
        <f>PV(0.05,'PV factor'!AK55,,-CZ362)</f>
        <v>0</v>
      </c>
      <c r="GG362" s="147">
        <f>PV(0.05,'PV factor'!AL55,,-DA362)</f>
        <v>0</v>
      </c>
      <c r="GH362" s="147">
        <f>PV(0.05,'PV factor'!AM55,,-DB362)</f>
        <v>0</v>
      </c>
      <c r="GI362" s="147">
        <f>PV(0.05,'PV factor'!AN55,,-DC362)</f>
        <v>0</v>
      </c>
      <c r="GJ362" s="147">
        <f>PV(0.05,'PV factor'!AO55,,-DD362)</f>
        <v>0</v>
      </c>
      <c r="GK362" s="147">
        <f>PV(0.05,'PV factor'!AP55,,-DE362)</f>
        <v>0</v>
      </c>
      <c r="GL362" s="147">
        <f>PV(0.05,'PV factor'!C55,,-DI362)</f>
        <v>10884.353741496598</v>
      </c>
      <c r="GM362" s="147">
        <f>PV(0.05,'PV factor'!D55,,-DJ362)</f>
        <v>10366.051182377712</v>
      </c>
      <c r="GN362" s="147">
        <f>PV(0.05,'PV factor'!E55,,-DK362)</f>
        <v>9872.4296975025845</v>
      </c>
      <c r="GO362" s="147">
        <f>PV(0.05,'PV factor'!F55,,-DL362)</f>
        <v>9402.313997621508</v>
      </c>
      <c r="GP362" s="147">
        <f>PV(0.05,'PV factor'!G55,,-DM362)</f>
        <v>8954.5847596395324</v>
      </c>
      <c r="GQ362" s="147">
        <f>PV(0.05,'PV factor'!H55,,-DN362)</f>
        <v>8528.1759615614574</v>
      </c>
      <c r="GR362" s="147">
        <f>PV(0.05,'PV factor'!I55,,-DO362)</f>
        <v>8122.0723443442457</v>
      </c>
      <c r="GS362" s="147">
        <f>PV(0.05,'PV factor'!J55,,-DP362)</f>
        <v>7735.3069946135674</v>
      </c>
      <c r="GT362" s="147">
        <f>PV(0.05,'PV factor'!K55,,-DQ362)</f>
        <v>7366.9590424891121</v>
      </c>
      <c r="GU362" s="147">
        <f>PV(0.05,'PV factor'!L55,,-DR362)</f>
        <v>7016.1514690372487</v>
      </c>
      <c r="GV362" s="147">
        <f>PV(0.05,'PV factor'!M55,,-DS362)</f>
        <v>6682.0490181307141</v>
      </c>
      <c r="GW362" s="147">
        <f>PV(0.05,'PV factor'!N55,,-DT362)</f>
        <v>6363.8562077435363</v>
      </c>
      <c r="GX362" s="147">
        <f>PV(0.05,'PV factor'!O55,,-DU362)</f>
        <v>6060.815435946226</v>
      </c>
      <c r="GY362" s="147">
        <f>PV(0.05,'PV factor'!P55,,-DV362)</f>
        <v>5772.2051770916423</v>
      </c>
      <c r="GZ362" s="147">
        <f>PV(0.05,'PV factor'!Q55,,-DW362)</f>
        <v>5497.3382638968023</v>
      </c>
      <c r="HA362" s="147">
        <f>PV(0.05,'PV factor'!R55,,-DX362)</f>
        <v>5235.5602513302874</v>
      </c>
      <c r="HB362" s="147">
        <f>PV(0.05,'PV factor'!S55,,-DY362)</f>
        <v>4986.247858409798</v>
      </c>
      <c r="HC362" s="147">
        <f>PV(0.05,'PV factor'!T55,,-DZ362)</f>
        <v>4748.8074841998077</v>
      </c>
      <c r="HD362" s="147">
        <f>PV(0.05,'PV factor'!U55,,-EA362)</f>
        <v>4522.6737944760071</v>
      </c>
      <c r="HE362" s="147">
        <f>PV(0.05,'PV factor'!V55,,-EB362)</f>
        <v>4307.3083756914357</v>
      </c>
      <c r="HF362" s="147">
        <f>PV(0.05,'PV factor'!W55,,-EC362)</f>
        <v>4102.1984530394629</v>
      </c>
      <c r="HG362" s="147">
        <f>PV(0.05,'PV factor'!X55,,-ED362)</f>
        <v>3906.855669561392</v>
      </c>
      <c r="HH362" s="147">
        <f>PV(0.05,'PV factor'!Y55,,-EE362)</f>
        <v>3720.8149233918025</v>
      </c>
      <c r="HI362" s="147">
        <f>PV(0.05,'PV factor'!Z55,,-EF362)</f>
        <v>3543.6332603731453</v>
      </c>
      <c r="HJ362" s="147">
        <f>PV(0.05,'PV factor'!AA55,,-EG362)</f>
        <v>3374.8888194029955</v>
      </c>
      <c r="HK362" s="147">
        <f>PV(0.05,'PV factor'!AB55,,-EH362)</f>
        <v>3214.1798280028524</v>
      </c>
      <c r="HL362" s="147">
        <f>PV(0.05,'PV factor'!AC55,,-EI362)</f>
        <v>3061.1236457170025</v>
      </c>
      <c r="HM362" s="147">
        <f>PV(0.05,'PV factor'!AD55,,-EJ362)</f>
        <v>2915.3558530638115</v>
      </c>
      <c r="HN362" s="147">
        <f>PV(0.05,'PV factor'!AE55,,-EK362)</f>
        <v>2776.5293838702978</v>
      </c>
      <c r="HO362" s="147">
        <f>PV(0.05,'PV factor'!AF55,,-EL362)</f>
        <v>2644.313698924092</v>
      </c>
      <c r="HP362" s="147">
        <f>PV(0.05,'PV factor'!AG55,,-EM362)</f>
        <v>2518.3939989753258</v>
      </c>
      <c r="HQ362" s="147">
        <f>PV(0.05,'PV factor'!AH55,,-EN362)</f>
        <v>2398.4704752145963</v>
      </c>
      <c r="HR362" s="147">
        <f>PV(0.05,'PV factor'!AI55,,-EO362)</f>
        <v>2284.2575954424724</v>
      </c>
      <c r="HS362" s="147">
        <f>PV(0.05,'PV factor'!AJ55,,-EP362)</f>
        <v>2175.4834242309257</v>
      </c>
      <c r="HT362" s="147">
        <f>PV(0.05,'PV factor'!AK55,,-EQ362)</f>
        <v>2071.888975458025</v>
      </c>
      <c r="HU362" s="147">
        <f>PV(0.05,'PV factor'!AL55,,-ER362)</f>
        <v>1973.2275956743092</v>
      </c>
      <c r="HV362" s="147">
        <f>PV(0.05,'PV factor'!AM55,,-ES362)</f>
        <v>1879.2643768326759</v>
      </c>
      <c r="HW362" s="147">
        <f>PV(0.05,'PV factor'!AN55,,-ET362)</f>
        <v>1789.7755969835005</v>
      </c>
      <c r="HX362" s="147">
        <f>PV(0.05,'PV factor'!AO55,,-EU362)</f>
        <v>1704.5481876033339</v>
      </c>
      <c r="HY362" s="147">
        <f>PV(0.05,'PV factor'!AP55,,-EV362)</f>
        <v>1623.3792262888894</v>
      </c>
      <c r="HZ362" s="147">
        <f t="shared" si="557"/>
        <v>2251592.7005722923</v>
      </c>
      <c r="IA362" s="147">
        <f t="shared" si="558"/>
        <v>196103.84404565065</v>
      </c>
      <c r="IB362" s="401">
        <f t="shared" si="559"/>
        <v>8.7095611917646781E-2</v>
      </c>
    </row>
    <row r="363" spans="1:236" s="184" customFormat="1" ht="90" customHeight="1" x14ac:dyDescent="0.3">
      <c r="A363" s="242" t="s">
        <v>70</v>
      </c>
      <c r="B363" s="195" t="s">
        <v>71</v>
      </c>
      <c r="C363" s="195" t="s">
        <v>163</v>
      </c>
      <c r="D363" s="115">
        <v>7</v>
      </c>
      <c r="E363" s="206" t="s">
        <v>164</v>
      </c>
      <c r="F363" s="298" t="s">
        <v>165</v>
      </c>
      <c r="G363" s="113" t="s">
        <v>166</v>
      </c>
      <c r="H363" s="112" t="s">
        <v>77</v>
      </c>
      <c r="I363" s="113" t="s">
        <v>167</v>
      </c>
      <c r="J363" s="113">
        <v>10</v>
      </c>
      <c r="K363" s="227" t="s">
        <v>94</v>
      </c>
      <c r="L363" s="111">
        <v>500</v>
      </c>
      <c r="M363" s="313" t="s">
        <v>168</v>
      </c>
      <c r="N363" s="112" t="s">
        <v>81</v>
      </c>
      <c r="O363" s="73" t="s">
        <v>106</v>
      </c>
      <c r="P363" s="112" t="s">
        <v>169</v>
      </c>
      <c r="Q363" s="112" t="s">
        <v>100</v>
      </c>
      <c r="R363" s="112" t="s">
        <v>108</v>
      </c>
      <c r="S363" s="112" t="s">
        <v>99</v>
      </c>
      <c r="T363" s="288" t="s">
        <v>86</v>
      </c>
      <c r="U363" s="112" t="s">
        <v>100</v>
      </c>
      <c r="V363" s="201">
        <v>1</v>
      </c>
      <c r="W363" s="299">
        <v>49900</v>
      </c>
      <c r="X363" s="217">
        <v>0</v>
      </c>
      <c r="Y363" s="217">
        <v>0</v>
      </c>
      <c r="Z363" s="217">
        <v>0</v>
      </c>
      <c r="AA363" s="217">
        <v>40900</v>
      </c>
      <c r="AB363" s="217">
        <v>9000</v>
      </c>
      <c r="AC363" s="217">
        <v>0</v>
      </c>
      <c r="AD363" s="217">
        <v>0</v>
      </c>
      <c r="AE363" s="286">
        <v>0</v>
      </c>
      <c r="AF363" s="286">
        <v>0</v>
      </c>
      <c r="AG363" s="286">
        <v>0</v>
      </c>
      <c r="AH363" s="286">
        <v>0</v>
      </c>
      <c r="AI363" s="112" t="s">
        <v>88</v>
      </c>
      <c r="AJ363" s="217">
        <v>0</v>
      </c>
      <c r="AK363" s="217">
        <v>0</v>
      </c>
      <c r="AL363" s="217">
        <v>0</v>
      </c>
      <c r="AM363" s="217">
        <v>0</v>
      </c>
      <c r="AN363" s="217">
        <v>0</v>
      </c>
      <c r="AO363" s="217">
        <v>0</v>
      </c>
      <c r="AP363" s="217">
        <v>0</v>
      </c>
      <c r="AQ363" s="286">
        <v>0</v>
      </c>
      <c r="AR363" s="286">
        <v>0</v>
      </c>
      <c r="AS363" s="286">
        <v>0</v>
      </c>
      <c r="AT363" s="286">
        <v>0</v>
      </c>
      <c r="AU363" s="113"/>
      <c r="AV363" s="230">
        <f t="shared" si="525"/>
        <v>1</v>
      </c>
      <c r="AW363" s="230">
        <f t="shared" si="526"/>
        <v>0</v>
      </c>
      <c r="AX363" s="230" t="str">
        <f t="shared" si="527"/>
        <v>C7</v>
      </c>
      <c r="AY363" s="141">
        <f t="shared" si="528"/>
        <v>9</v>
      </c>
      <c r="AZ363" s="70">
        <f t="shared" si="529"/>
        <v>1</v>
      </c>
      <c r="BA363" s="70">
        <f t="shared" si="530"/>
        <v>1</v>
      </c>
      <c r="BB363" s="70">
        <f t="shared" si="531"/>
        <v>1</v>
      </c>
      <c r="BC363" s="70">
        <f t="shared" si="532"/>
        <v>1</v>
      </c>
      <c r="BD363" s="70">
        <f t="shared" si="533"/>
        <v>1</v>
      </c>
      <c r="BE363" s="70">
        <f t="shared" si="534"/>
        <v>1</v>
      </c>
      <c r="BF363" s="70">
        <f t="shared" si="535"/>
        <v>1</v>
      </c>
      <c r="BG363" s="71">
        <f t="shared" si="536"/>
        <v>0</v>
      </c>
      <c r="BH363" s="71">
        <f t="shared" si="537"/>
        <v>1</v>
      </c>
      <c r="BI363" s="71">
        <f t="shared" si="538"/>
        <v>0</v>
      </c>
      <c r="BJ363" s="71">
        <f t="shared" si="539"/>
        <v>0</v>
      </c>
      <c r="BK363" s="71">
        <f t="shared" si="540"/>
        <v>1</v>
      </c>
      <c r="BL363" s="70">
        <f t="shared" si="541"/>
        <v>1</v>
      </c>
      <c r="BM363" s="70">
        <f t="shared" si="542"/>
        <v>1</v>
      </c>
      <c r="BN363" s="70">
        <f t="shared" si="543"/>
        <v>0</v>
      </c>
      <c r="BO363" s="70">
        <f t="shared" si="544"/>
        <v>1</v>
      </c>
      <c r="BP363" s="144">
        <f t="shared" si="545"/>
        <v>0</v>
      </c>
      <c r="BQ363" s="144">
        <f t="shared" si="546"/>
        <v>0</v>
      </c>
      <c r="BR363" s="144">
        <f t="shared" si="547"/>
        <v>40900</v>
      </c>
      <c r="BS363" s="144">
        <f t="shared" si="548"/>
        <v>9000</v>
      </c>
      <c r="BT363" s="144">
        <f t="shared" si="549"/>
        <v>0</v>
      </c>
      <c r="BU363" s="144">
        <f t="shared" si="550"/>
        <v>0</v>
      </c>
      <c r="BV363" s="144">
        <f t="shared" si="551"/>
        <v>0</v>
      </c>
      <c r="BW363" s="144">
        <f t="shared" si="552"/>
        <v>0</v>
      </c>
      <c r="BX363" s="144">
        <f t="shared" si="553"/>
        <v>0</v>
      </c>
      <c r="BY363" s="144">
        <f t="shared" si="554"/>
        <v>0</v>
      </c>
      <c r="BZ363" s="9">
        <v>0</v>
      </c>
      <c r="CA363" s="9">
        <v>0</v>
      </c>
      <c r="CB363" s="9">
        <v>0</v>
      </c>
      <c r="CC363" s="9">
        <v>0</v>
      </c>
      <c r="CD363" s="9">
        <v>0</v>
      </c>
      <c r="CE363" s="9">
        <v>0</v>
      </c>
      <c r="CF363" s="9">
        <v>0</v>
      </c>
      <c r="CG363" s="9">
        <v>0</v>
      </c>
      <c r="CH363" s="9">
        <v>0</v>
      </c>
      <c r="CI363" s="9">
        <v>0</v>
      </c>
      <c r="CJ363" s="9">
        <v>0</v>
      </c>
      <c r="CK363" s="9">
        <v>0</v>
      </c>
      <c r="CL363" s="9">
        <v>0</v>
      </c>
      <c r="CM363" s="9">
        <v>0</v>
      </c>
      <c r="CN363" s="9">
        <v>0</v>
      </c>
      <c r="CO363" s="9">
        <v>0</v>
      </c>
      <c r="CP363" s="9">
        <v>0</v>
      </c>
      <c r="CQ363" s="9">
        <v>0</v>
      </c>
      <c r="CR363" s="9">
        <v>0</v>
      </c>
      <c r="CS363" s="9">
        <v>0</v>
      </c>
      <c r="CT363" s="9">
        <v>0</v>
      </c>
      <c r="CU363" s="9">
        <v>0</v>
      </c>
      <c r="CV363" s="9">
        <v>0</v>
      </c>
      <c r="CW363" s="9">
        <v>0</v>
      </c>
      <c r="CX363" s="9">
        <v>0</v>
      </c>
      <c r="CY363" s="9">
        <v>0</v>
      </c>
      <c r="CZ363" s="9">
        <v>0</v>
      </c>
      <c r="DA363" s="9">
        <v>0</v>
      </c>
      <c r="DB363" s="9">
        <v>0</v>
      </c>
      <c r="DC363" s="9">
        <v>0</v>
      </c>
      <c r="DD363" s="9">
        <v>0</v>
      </c>
      <c r="DE363" s="9">
        <v>0</v>
      </c>
      <c r="DF363" s="9">
        <v>0</v>
      </c>
      <c r="DG363" s="144">
        <f t="shared" si="555"/>
        <v>500</v>
      </c>
      <c r="DH363" s="144">
        <f t="shared" ref="DH363:EW363" si="598">DG363</f>
        <v>500</v>
      </c>
      <c r="DI363" s="144">
        <f t="shared" si="598"/>
        <v>500</v>
      </c>
      <c r="DJ363" s="144">
        <f t="shared" si="598"/>
        <v>500</v>
      </c>
      <c r="DK363" s="144">
        <f t="shared" si="598"/>
        <v>500</v>
      </c>
      <c r="DL363" s="144">
        <f t="shared" si="598"/>
        <v>500</v>
      </c>
      <c r="DM363" s="144">
        <f t="shared" si="598"/>
        <v>500</v>
      </c>
      <c r="DN363" s="144">
        <f t="shared" si="598"/>
        <v>500</v>
      </c>
      <c r="DO363" s="144">
        <f t="shared" si="598"/>
        <v>500</v>
      </c>
      <c r="DP363" s="144">
        <f t="shared" si="598"/>
        <v>500</v>
      </c>
      <c r="DQ363" s="144">
        <f t="shared" si="598"/>
        <v>500</v>
      </c>
      <c r="DR363" s="144">
        <f t="shared" si="598"/>
        <v>500</v>
      </c>
      <c r="DS363" s="144">
        <f t="shared" si="598"/>
        <v>500</v>
      </c>
      <c r="DT363" s="144">
        <f t="shared" si="598"/>
        <v>500</v>
      </c>
      <c r="DU363" s="144">
        <f t="shared" si="598"/>
        <v>500</v>
      </c>
      <c r="DV363" s="144">
        <f t="shared" si="598"/>
        <v>500</v>
      </c>
      <c r="DW363" s="144">
        <f t="shared" si="598"/>
        <v>500</v>
      </c>
      <c r="DX363" s="144">
        <f t="shared" si="598"/>
        <v>500</v>
      </c>
      <c r="DY363" s="144">
        <f t="shared" si="598"/>
        <v>500</v>
      </c>
      <c r="DZ363" s="144">
        <f t="shared" si="598"/>
        <v>500</v>
      </c>
      <c r="EA363" s="144">
        <f t="shared" si="598"/>
        <v>500</v>
      </c>
      <c r="EB363" s="144">
        <f t="shared" si="598"/>
        <v>500</v>
      </c>
      <c r="EC363" s="144">
        <f t="shared" si="598"/>
        <v>500</v>
      </c>
      <c r="ED363" s="144">
        <f t="shared" si="598"/>
        <v>500</v>
      </c>
      <c r="EE363" s="144">
        <f t="shared" si="598"/>
        <v>500</v>
      </c>
      <c r="EF363" s="144">
        <f t="shared" si="598"/>
        <v>500</v>
      </c>
      <c r="EG363" s="144">
        <f t="shared" si="598"/>
        <v>500</v>
      </c>
      <c r="EH363" s="144">
        <f t="shared" si="598"/>
        <v>500</v>
      </c>
      <c r="EI363" s="144">
        <f t="shared" si="598"/>
        <v>500</v>
      </c>
      <c r="EJ363" s="144">
        <f t="shared" si="598"/>
        <v>500</v>
      </c>
      <c r="EK363" s="144">
        <f t="shared" si="598"/>
        <v>500</v>
      </c>
      <c r="EL363" s="144">
        <f t="shared" si="598"/>
        <v>500</v>
      </c>
      <c r="EM363" s="144">
        <f t="shared" si="598"/>
        <v>500</v>
      </c>
      <c r="EN363" s="144">
        <f t="shared" si="598"/>
        <v>500</v>
      </c>
      <c r="EO363" s="144">
        <f t="shared" si="598"/>
        <v>500</v>
      </c>
      <c r="EP363" s="144">
        <f t="shared" si="598"/>
        <v>500</v>
      </c>
      <c r="EQ363" s="144">
        <f t="shared" si="598"/>
        <v>500</v>
      </c>
      <c r="ER363" s="144">
        <f t="shared" si="598"/>
        <v>500</v>
      </c>
      <c r="ES363" s="144">
        <f t="shared" si="598"/>
        <v>500</v>
      </c>
      <c r="ET363" s="144">
        <f t="shared" si="598"/>
        <v>500</v>
      </c>
      <c r="EU363" s="144">
        <f t="shared" si="598"/>
        <v>500</v>
      </c>
      <c r="EV363" s="144">
        <f t="shared" si="598"/>
        <v>500</v>
      </c>
      <c r="EW363" s="144">
        <f t="shared" si="598"/>
        <v>500</v>
      </c>
      <c r="EX363" s="147">
        <f>PV(0.05,'PV factor'!C325,,-BR363)</f>
        <v>37097.505668934238</v>
      </c>
      <c r="EY363" s="147">
        <f>PV(0.05,'PV factor'!D325,,-BS363)</f>
        <v>7774.5383867832843</v>
      </c>
      <c r="EZ363" s="147">
        <f>PV(0.05,'PV factor'!E325,,-BT363)</f>
        <v>0</v>
      </c>
      <c r="FA363" s="147">
        <f>PV(0.05,'PV factor'!F325,,-BU363)</f>
        <v>0</v>
      </c>
      <c r="FB363" s="147">
        <f>PV(0.05,'PV factor'!G325,,-BV363)</f>
        <v>0</v>
      </c>
      <c r="FC363" s="147">
        <f>PV(0.05,'PV factor'!H325,,-BW363)</f>
        <v>0</v>
      </c>
      <c r="FD363" s="147">
        <f>PV(0.05,'PV factor'!I325,,-BX363)</f>
        <v>0</v>
      </c>
      <c r="FE363" s="147">
        <f>PV(0.05,'PV factor'!J325,,-BY363)</f>
        <v>0</v>
      </c>
      <c r="FF363" s="147">
        <f>PV(0.05,'PV factor'!K325,,-BZ363)</f>
        <v>0</v>
      </c>
      <c r="FG363" s="147">
        <f>PV(0.05,'PV factor'!L325,,-CA363)</f>
        <v>0</v>
      </c>
      <c r="FH363" s="147">
        <f>PV(0.05,'PV factor'!M325,,-CB363)</f>
        <v>0</v>
      </c>
      <c r="FI363" s="147">
        <f>PV(0.05,'PV factor'!N325,,-CC363)</f>
        <v>0</v>
      </c>
      <c r="FJ363" s="147">
        <f>PV(0.05,'PV factor'!O325,,-CD363)</f>
        <v>0</v>
      </c>
      <c r="FK363" s="147">
        <f>PV(0.05,'PV factor'!P325,,-CE363)</f>
        <v>0</v>
      </c>
      <c r="FL363" s="147">
        <f>PV(0.05,'PV factor'!Q325,,-CF363)</f>
        <v>0</v>
      </c>
      <c r="FM363" s="147">
        <f>PV(0.05,'PV factor'!R325,,-CG363)</f>
        <v>0</v>
      </c>
      <c r="FN363" s="147">
        <f>PV(0.05,'PV factor'!S325,,-CH363)</f>
        <v>0</v>
      </c>
      <c r="FO363" s="147">
        <f>PV(0.05,'PV factor'!T325,,-CI363)</f>
        <v>0</v>
      </c>
      <c r="FP363" s="147">
        <f>PV(0.05,'PV factor'!U325,,-CJ363)</f>
        <v>0</v>
      </c>
      <c r="FQ363" s="147">
        <f>PV(0.05,'PV factor'!V325,,-CK363)</f>
        <v>0</v>
      </c>
      <c r="FR363" s="147">
        <f>PV(0.05,'PV factor'!W325,,-CL363)</f>
        <v>0</v>
      </c>
      <c r="FS363" s="147">
        <f>PV(0.05,'PV factor'!X325,,-CM363)</f>
        <v>0</v>
      </c>
      <c r="FT363" s="147">
        <f>PV(0.05,'PV factor'!Y325,,-CN363)</f>
        <v>0</v>
      </c>
      <c r="FU363" s="147">
        <f>PV(0.05,'PV factor'!Z325,,-CO363)</f>
        <v>0</v>
      </c>
      <c r="FV363" s="147">
        <f>PV(0.05,'PV factor'!AA325,,-CP363)</f>
        <v>0</v>
      </c>
      <c r="FW363" s="147">
        <f>PV(0.05,'PV factor'!AB325,,-CQ363)</f>
        <v>0</v>
      </c>
      <c r="FX363" s="147">
        <f>PV(0.05,'PV factor'!AC325,,-CR363)</f>
        <v>0</v>
      </c>
      <c r="FY363" s="147">
        <f>PV(0.05,'PV factor'!AD325,,-CS363)</f>
        <v>0</v>
      </c>
      <c r="FZ363" s="147">
        <f>PV(0.05,'PV factor'!AE325,,-CT363)</f>
        <v>0</v>
      </c>
      <c r="GA363" s="147">
        <f>PV(0.05,'PV factor'!AF325,,-CU363)</f>
        <v>0</v>
      </c>
      <c r="GB363" s="147">
        <f>PV(0.05,'PV factor'!AG325,,-CV363)</f>
        <v>0</v>
      </c>
      <c r="GC363" s="147">
        <f>PV(0.05,'PV factor'!AH325,,-CW363)</f>
        <v>0</v>
      </c>
      <c r="GD363" s="147">
        <f>PV(0.05,'PV factor'!AI325,,-CX363)</f>
        <v>0</v>
      </c>
      <c r="GE363" s="147">
        <f>PV(0.05,'PV factor'!AJ325,,-CY363)</f>
        <v>0</v>
      </c>
      <c r="GF363" s="147">
        <f>PV(0.05,'PV factor'!AK325,,-CZ363)</f>
        <v>0</v>
      </c>
      <c r="GG363" s="147">
        <f>PV(0.05,'PV factor'!AL325,,-DA363)</f>
        <v>0</v>
      </c>
      <c r="GH363" s="147">
        <f>PV(0.05,'PV factor'!AM325,,-DB363)</f>
        <v>0</v>
      </c>
      <c r="GI363" s="147">
        <f>PV(0.05,'PV factor'!AN325,,-DC363)</f>
        <v>0</v>
      </c>
      <c r="GJ363" s="147">
        <f>PV(0.05,'PV factor'!AO325,,-DD363)</f>
        <v>0</v>
      </c>
      <c r="GK363" s="147">
        <f>PV(0.05,'PV factor'!AP325,,-DE363)</f>
        <v>0</v>
      </c>
      <c r="GL363" s="147">
        <f>PV(0.05,'PV factor'!C325,,-DI363)</f>
        <v>453.51473922902494</v>
      </c>
      <c r="GM363" s="147">
        <f>PV(0.05,'PV factor'!D325,,-DJ363)</f>
        <v>431.91879926573802</v>
      </c>
      <c r="GN363" s="147">
        <f>PV(0.05,'PV factor'!E325,,-DK363)</f>
        <v>411.35123739594098</v>
      </c>
      <c r="GO363" s="147">
        <f>PV(0.05,'PV factor'!F325,,-DL363)</f>
        <v>391.7630832342295</v>
      </c>
      <c r="GP363" s="147">
        <f>PV(0.05,'PV factor'!G325,,-DM363)</f>
        <v>373.10769831831385</v>
      </c>
      <c r="GQ363" s="147">
        <f>PV(0.05,'PV factor'!H325,,-DN363)</f>
        <v>355.3406650650607</v>
      </c>
      <c r="GR363" s="147">
        <f>PV(0.05,'PV factor'!I325,,-DO363)</f>
        <v>338.41968101434361</v>
      </c>
      <c r="GS363" s="147">
        <f>PV(0.05,'PV factor'!J325,,-DP363)</f>
        <v>322.30445810889864</v>
      </c>
      <c r="GT363" s="147">
        <f>PV(0.05,'PV factor'!K325,,-DQ363)</f>
        <v>306.95662677037967</v>
      </c>
      <c r="GU363" s="147">
        <f>PV(0.05,'PV factor'!L325,,-DR363)</f>
        <v>292.3396445432187</v>
      </c>
      <c r="GV363" s="147">
        <f>PV(0.05,'PV factor'!M325,,-DS363)</f>
        <v>278.41870908877974</v>
      </c>
      <c r="GW363" s="147">
        <f>PV(0.05,'PV factor'!N325,,-DT363)</f>
        <v>265.16067532264736</v>
      </c>
      <c r="GX363" s="147">
        <f>PV(0.05,'PV factor'!O325,,-DU363)</f>
        <v>252.53397649775943</v>
      </c>
      <c r="GY363" s="147">
        <f>PV(0.05,'PV factor'!P325,,-DV363)</f>
        <v>240.5085490454851</v>
      </c>
      <c r="GZ363" s="147">
        <f>PV(0.05,'PV factor'!Q325,,-DW363)</f>
        <v>229.0557609957001</v>
      </c>
      <c r="HA363" s="147">
        <f>PV(0.05,'PV factor'!R325,,-DX363)</f>
        <v>218.14834380542865</v>
      </c>
      <c r="HB363" s="147">
        <f>PV(0.05,'PV factor'!S325,,-DY363)</f>
        <v>207.76032743374157</v>
      </c>
      <c r="HC363" s="147">
        <f>PV(0.05,'PV factor'!T325,,-DZ363)</f>
        <v>197.8669785083253</v>
      </c>
      <c r="HD363" s="147">
        <f>PV(0.05,'PV factor'!U325,,-EA363)</f>
        <v>188.44474143650029</v>
      </c>
      <c r="HE363" s="147">
        <f>PV(0.05,'PV factor'!V325,,-EB363)</f>
        <v>179.47118232047649</v>
      </c>
      <c r="HF363" s="147">
        <f>PV(0.05,'PV factor'!W325,,-EC363)</f>
        <v>170.92493554331094</v>
      </c>
      <c r="HG363" s="147">
        <f>PV(0.05,'PV factor'!X325,,-ED363)</f>
        <v>162.78565289839133</v>
      </c>
      <c r="HH363" s="147">
        <f>PV(0.05,'PV factor'!Y325,,-EE363)</f>
        <v>155.03395514132509</v>
      </c>
      <c r="HI363" s="147">
        <f>PV(0.05,'PV factor'!Z325,,-EF363)</f>
        <v>147.65138584888106</v>
      </c>
      <c r="HJ363" s="147">
        <f>PV(0.05,'PV factor'!AA325,,-EG363)</f>
        <v>140.62036747512479</v>
      </c>
      <c r="HK363" s="147">
        <f>PV(0.05,'PV factor'!AB325,,-EH363)</f>
        <v>133.92415950011886</v>
      </c>
      <c r="HL363" s="147">
        <f>PV(0.05,'PV factor'!AC325,,-EI363)</f>
        <v>127.54681857154178</v>
      </c>
      <c r="HM363" s="147">
        <f>PV(0.05,'PV factor'!AD325,,-EJ363)</f>
        <v>121.47316054432548</v>
      </c>
      <c r="HN363" s="147">
        <f>PV(0.05,'PV factor'!AE325,,-EK363)</f>
        <v>115.68872432792907</v>
      </c>
      <c r="HO363" s="147">
        <f>PV(0.05,'PV factor'!AF325,,-EL363)</f>
        <v>110.1797374551705</v>
      </c>
      <c r="HP363" s="147">
        <f>PV(0.05,'PV factor'!AG325,,-EM363)</f>
        <v>104.93308329063858</v>
      </c>
      <c r="HQ363" s="147">
        <f>PV(0.05,'PV factor'!AH325,,-EN363)</f>
        <v>99.936269800608173</v>
      </c>
      <c r="HR363" s="147">
        <f>PV(0.05,'PV factor'!AI325,,-EO363)</f>
        <v>95.177399810103026</v>
      </c>
      <c r="HS363" s="147">
        <f>PV(0.05,'PV factor'!AJ325,,-EP363)</f>
        <v>90.645142676288572</v>
      </c>
      <c r="HT363" s="147">
        <f>PV(0.05,'PV factor'!AK325,,-EQ363)</f>
        <v>86.328707310751042</v>
      </c>
      <c r="HU363" s="147">
        <f>PV(0.05,'PV factor'!AL325,,-ER363)</f>
        <v>82.217816486429555</v>
      </c>
      <c r="HV363" s="147">
        <f>PV(0.05,'PV factor'!AM325,,-ES363)</f>
        <v>78.302682368028158</v>
      </c>
      <c r="HW363" s="147">
        <f>PV(0.05,'PV factor'!AN325,,-ET363)</f>
        <v>74.573983207645853</v>
      </c>
      <c r="HX363" s="147">
        <f>PV(0.05,'PV factor'!AO325,,-EU363)</f>
        <v>71.022841150138916</v>
      </c>
      <c r="HY363" s="147">
        <f>PV(0.05,'PV factor'!AP325,,-EV363)</f>
        <v>67.640801095370392</v>
      </c>
      <c r="HZ363" s="147">
        <f t="shared" si="557"/>
        <v>44872.044055717524</v>
      </c>
      <c r="IA363" s="147">
        <f t="shared" si="558"/>
        <v>3677.0166329451481</v>
      </c>
      <c r="IB363" s="401">
        <f t="shared" si="559"/>
        <v>8.1944487048091777E-2</v>
      </c>
    </row>
    <row r="364" spans="1:236" s="184" customFormat="1" ht="90" customHeight="1" x14ac:dyDescent="0.3">
      <c r="A364" s="161" t="s">
        <v>2267</v>
      </c>
      <c r="B364" s="150" t="s">
        <v>2881</v>
      </c>
      <c r="C364" s="150" t="s">
        <v>2238</v>
      </c>
      <c r="D364" s="148">
        <v>2</v>
      </c>
      <c r="E364" s="150" t="s">
        <v>2894</v>
      </c>
      <c r="F364" s="151" t="s">
        <v>2895</v>
      </c>
      <c r="G364" s="151" t="s">
        <v>2896</v>
      </c>
      <c r="H364" s="79" t="s">
        <v>77</v>
      </c>
      <c r="I364" s="151" t="s">
        <v>2897</v>
      </c>
      <c r="J364" s="151">
        <v>40</v>
      </c>
      <c r="K364" s="227" t="s">
        <v>79</v>
      </c>
      <c r="L364" s="79">
        <v>446</v>
      </c>
      <c r="M364" s="79" t="s">
        <v>1460</v>
      </c>
      <c r="N364" s="79" t="s">
        <v>81</v>
      </c>
      <c r="O364" s="13" t="s">
        <v>217</v>
      </c>
      <c r="P364" s="79" t="s">
        <v>461</v>
      </c>
      <c r="Q364" s="112" t="s">
        <v>100</v>
      </c>
      <c r="R364" s="79" t="s">
        <v>108</v>
      </c>
      <c r="S364" s="79" t="s">
        <v>99</v>
      </c>
      <c r="T364" s="79" t="s">
        <v>2551</v>
      </c>
      <c r="U364" s="79" t="s">
        <v>100</v>
      </c>
      <c r="V364" s="81">
        <v>1</v>
      </c>
      <c r="W364" s="149">
        <v>117600</v>
      </c>
      <c r="X364" s="149">
        <v>0</v>
      </c>
      <c r="Y364" s="149">
        <v>0</v>
      </c>
      <c r="Z364" s="149">
        <v>0</v>
      </c>
      <c r="AA364" s="149">
        <v>0</v>
      </c>
      <c r="AB364" s="162">
        <v>60000</v>
      </c>
      <c r="AC364" s="149">
        <v>57600</v>
      </c>
      <c r="AD364" s="149">
        <v>0</v>
      </c>
      <c r="AE364" s="149">
        <v>0</v>
      </c>
      <c r="AF364" s="149">
        <v>0</v>
      </c>
      <c r="AG364" s="149">
        <v>0</v>
      </c>
      <c r="AH364" s="149">
        <v>0</v>
      </c>
      <c r="AI364" s="88" t="s">
        <v>88</v>
      </c>
      <c r="AJ364" s="149">
        <v>0</v>
      </c>
      <c r="AK364" s="149">
        <v>0</v>
      </c>
      <c r="AL364" s="149">
        <v>0</v>
      </c>
      <c r="AM364" s="149">
        <v>0</v>
      </c>
      <c r="AN364" s="149">
        <v>0</v>
      </c>
      <c r="AO364" s="149">
        <v>0</v>
      </c>
      <c r="AP364" s="149">
        <v>0</v>
      </c>
      <c r="AQ364" s="149">
        <v>0</v>
      </c>
      <c r="AR364" s="149">
        <v>0</v>
      </c>
      <c r="AS364" s="149">
        <v>0</v>
      </c>
      <c r="AT364" s="149">
        <v>0</v>
      </c>
      <c r="AU364" s="151"/>
      <c r="AV364" s="230">
        <f t="shared" si="525"/>
        <v>1</v>
      </c>
      <c r="AW364" s="230">
        <f t="shared" si="526"/>
        <v>0</v>
      </c>
      <c r="AX364" s="230" t="str">
        <f t="shared" si="527"/>
        <v>B5</v>
      </c>
      <c r="AY364" s="141">
        <f t="shared" si="528"/>
        <v>9</v>
      </c>
      <c r="AZ364" s="70">
        <f t="shared" si="529"/>
        <v>1</v>
      </c>
      <c r="BA364" s="70">
        <f t="shared" si="530"/>
        <v>1</v>
      </c>
      <c r="BB364" s="70">
        <f t="shared" si="531"/>
        <v>1</v>
      </c>
      <c r="BC364" s="70">
        <f t="shared" si="532"/>
        <v>1</v>
      </c>
      <c r="BD364" s="70">
        <f t="shared" si="533"/>
        <v>1</v>
      </c>
      <c r="BE364" s="70">
        <f t="shared" si="534"/>
        <v>1</v>
      </c>
      <c r="BF364" s="70">
        <f t="shared" si="535"/>
        <v>1</v>
      </c>
      <c r="BG364" s="71">
        <f t="shared" si="536"/>
        <v>0</v>
      </c>
      <c r="BH364" s="71">
        <f t="shared" si="537"/>
        <v>1</v>
      </c>
      <c r="BI364" s="71">
        <f t="shared" si="538"/>
        <v>0</v>
      </c>
      <c r="BJ364" s="71">
        <f t="shared" si="539"/>
        <v>0</v>
      </c>
      <c r="BK364" s="71">
        <f t="shared" si="540"/>
        <v>1</v>
      </c>
      <c r="BL364" s="70">
        <f t="shared" si="541"/>
        <v>1</v>
      </c>
      <c r="BM364" s="70">
        <f t="shared" si="542"/>
        <v>1</v>
      </c>
      <c r="BN364" s="70">
        <f t="shared" si="543"/>
        <v>0</v>
      </c>
      <c r="BO364" s="70">
        <f t="shared" si="544"/>
        <v>1</v>
      </c>
      <c r="BP364" s="144">
        <f t="shared" si="545"/>
        <v>0</v>
      </c>
      <c r="BQ364" s="144">
        <f t="shared" si="546"/>
        <v>0</v>
      </c>
      <c r="BR364" s="144">
        <f t="shared" si="547"/>
        <v>0</v>
      </c>
      <c r="BS364" s="144">
        <f t="shared" si="548"/>
        <v>60000</v>
      </c>
      <c r="BT364" s="144">
        <f t="shared" si="549"/>
        <v>57600</v>
      </c>
      <c r="BU364" s="144">
        <f t="shared" si="550"/>
        <v>0</v>
      </c>
      <c r="BV364" s="144">
        <f t="shared" si="551"/>
        <v>0</v>
      </c>
      <c r="BW364" s="144">
        <f t="shared" si="552"/>
        <v>0</v>
      </c>
      <c r="BX364" s="144">
        <f t="shared" si="553"/>
        <v>0</v>
      </c>
      <c r="BY364" s="144">
        <f t="shared" si="554"/>
        <v>0</v>
      </c>
      <c r="BZ364" s="9">
        <v>0</v>
      </c>
      <c r="CA364" s="9">
        <v>0</v>
      </c>
      <c r="CB364" s="9">
        <v>0</v>
      </c>
      <c r="CC364" s="9">
        <v>0</v>
      </c>
      <c r="CD364" s="9">
        <v>0</v>
      </c>
      <c r="CE364" s="9">
        <v>0</v>
      </c>
      <c r="CF364" s="9">
        <v>0</v>
      </c>
      <c r="CG364" s="9">
        <v>0</v>
      </c>
      <c r="CH364" s="9">
        <v>0</v>
      </c>
      <c r="CI364" s="9">
        <v>0</v>
      </c>
      <c r="CJ364" s="9">
        <v>0</v>
      </c>
      <c r="CK364" s="9">
        <v>0</v>
      </c>
      <c r="CL364" s="9">
        <v>0</v>
      </c>
      <c r="CM364" s="9">
        <v>0</v>
      </c>
      <c r="CN364" s="9">
        <v>0</v>
      </c>
      <c r="CO364" s="9">
        <v>0</v>
      </c>
      <c r="CP364" s="9">
        <v>0</v>
      </c>
      <c r="CQ364" s="9">
        <v>0</v>
      </c>
      <c r="CR364" s="9">
        <v>0</v>
      </c>
      <c r="CS364" s="9">
        <v>0</v>
      </c>
      <c r="CT364" s="9">
        <v>0</v>
      </c>
      <c r="CU364" s="9">
        <v>0</v>
      </c>
      <c r="CV364" s="9">
        <v>0</v>
      </c>
      <c r="CW364" s="9">
        <v>0</v>
      </c>
      <c r="CX364" s="9">
        <v>0</v>
      </c>
      <c r="CY364" s="9">
        <v>0</v>
      </c>
      <c r="CZ364" s="9">
        <v>0</v>
      </c>
      <c r="DA364" s="9">
        <v>0</v>
      </c>
      <c r="DB364" s="9">
        <v>0</v>
      </c>
      <c r="DC364" s="9">
        <v>0</v>
      </c>
      <c r="DD364" s="9">
        <v>0</v>
      </c>
      <c r="DE364" s="9">
        <v>0</v>
      </c>
      <c r="DF364" s="9">
        <v>0</v>
      </c>
      <c r="DG364" s="144">
        <f t="shared" si="555"/>
        <v>446</v>
      </c>
      <c r="DH364" s="144">
        <f t="shared" ref="DH364:EW364" si="599">DG364</f>
        <v>446</v>
      </c>
      <c r="DI364" s="144">
        <f t="shared" si="599"/>
        <v>446</v>
      </c>
      <c r="DJ364" s="144">
        <f t="shared" si="599"/>
        <v>446</v>
      </c>
      <c r="DK364" s="144">
        <f t="shared" si="599"/>
        <v>446</v>
      </c>
      <c r="DL364" s="144">
        <f t="shared" si="599"/>
        <v>446</v>
      </c>
      <c r="DM364" s="144">
        <f t="shared" si="599"/>
        <v>446</v>
      </c>
      <c r="DN364" s="144">
        <f t="shared" si="599"/>
        <v>446</v>
      </c>
      <c r="DO364" s="144">
        <f t="shared" si="599"/>
        <v>446</v>
      </c>
      <c r="DP364" s="144">
        <f t="shared" si="599"/>
        <v>446</v>
      </c>
      <c r="DQ364" s="144">
        <f t="shared" si="599"/>
        <v>446</v>
      </c>
      <c r="DR364" s="144">
        <f t="shared" si="599"/>
        <v>446</v>
      </c>
      <c r="DS364" s="144">
        <f t="shared" si="599"/>
        <v>446</v>
      </c>
      <c r="DT364" s="144">
        <f t="shared" si="599"/>
        <v>446</v>
      </c>
      <c r="DU364" s="144">
        <f t="shared" si="599"/>
        <v>446</v>
      </c>
      <c r="DV364" s="144">
        <f t="shared" si="599"/>
        <v>446</v>
      </c>
      <c r="DW364" s="144">
        <f t="shared" si="599"/>
        <v>446</v>
      </c>
      <c r="DX364" s="144">
        <f t="shared" si="599"/>
        <v>446</v>
      </c>
      <c r="DY364" s="144">
        <f t="shared" si="599"/>
        <v>446</v>
      </c>
      <c r="DZ364" s="144">
        <f t="shared" si="599"/>
        <v>446</v>
      </c>
      <c r="EA364" s="144">
        <f t="shared" si="599"/>
        <v>446</v>
      </c>
      <c r="EB364" s="144">
        <f t="shared" si="599"/>
        <v>446</v>
      </c>
      <c r="EC364" s="144">
        <f t="shared" si="599"/>
        <v>446</v>
      </c>
      <c r="ED364" s="144">
        <f t="shared" si="599"/>
        <v>446</v>
      </c>
      <c r="EE364" s="144">
        <f t="shared" si="599"/>
        <v>446</v>
      </c>
      <c r="EF364" s="144">
        <f t="shared" si="599"/>
        <v>446</v>
      </c>
      <c r="EG364" s="144">
        <f t="shared" si="599"/>
        <v>446</v>
      </c>
      <c r="EH364" s="144">
        <f t="shared" si="599"/>
        <v>446</v>
      </c>
      <c r="EI364" s="144">
        <f t="shared" si="599"/>
        <v>446</v>
      </c>
      <c r="EJ364" s="144">
        <f t="shared" si="599"/>
        <v>446</v>
      </c>
      <c r="EK364" s="144">
        <f t="shared" si="599"/>
        <v>446</v>
      </c>
      <c r="EL364" s="144">
        <f t="shared" si="599"/>
        <v>446</v>
      </c>
      <c r="EM364" s="144">
        <f t="shared" si="599"/>
        <v>446</v>
      </c>
      <c r="EN364" s="144">
        <f t="shared" si="599"/>
        <v>446</v>
      </c>
      <c r="EO364" s="144">
        <f t="shared" si="599"/>
        <v>446</v>
      </c>
      <c r="EP364" s="144">
        <f t="shared" si="599"/>
        <v>446</v>
      </c>
      <c r="EQ364" s="144">
        <f t="shared" si="599"/>
        <v>446</v>
      </c>
      <c r="ER364" s="144">
        <f t="shared" si="599"/>
        <v>446</v>
      </c>
      <c r="ES364" s="144">
        <f t="shared" si="599"/>
        <v>446</v>
      </c>
      <c r="ET364" s="144">
        <f t="shared" si="599"/>
        <v>446</v>
      </c>
      <c r="EU364" s="144">
        <f t="shared" si="599"/>
        <v>446</v>
      </c>
      <c r="EV364" s="144">
        <f t="shared" si="599"/>
        <v>446</v>
      </c>
      <c r="EW364" s="144">
        <f t="shared" si="599"/>
        <v>446</v>
      </c>
      <c r="EX364" s="147">
        <f>PV(0.05,'PV factor'!C413,,-BR364)</f>
        <v>0</v>
      </c>
      <c r="EY364" s="147">
        <f>PV(0.05,'PV factor'!D413,,-BS364)</f>
        <v>51830.255911888562</v>
      </c>
      <c r="EZ364" s="147">
        <f>PV(0.05,'PV factor'!E413,,-BT364)</f>
        <v>47387.662548012398</v>
      </c>
      <c r="FA364" s="147">
        <f>PV(0.05,'PV factor'!F413,,-BU364)</f>
        <v>0</v>
      </c>
      <c r="FB364" s="147">
        <f>PV(0.05,'PV factor'!G413,,-BV364)</f>
        <v>0</v>
      </c>
      <c r="FC364" s="147">
        <f>PV(0.05,'PV factor'!H413,,-BW364)</f>
        <v>0</v>
      </c>
      <c r="FD364" s="147">
        <f>PV(0.05,'PV factor'!I413,,-BX364)</f>
        <v>0</v>
      </c>
      <c r="FE364" s="147">
        <f>PV(0.05,'PV factor'!J413,,-BY364)</f>
        <v>0</v>
      </c>
      <c r="FF364" s="147">
        <f>PV(0.05,'PV factor'!K413,,-BZ364)</f>
        <v>0</v>
      </c>
      <c r="FG364" s="147">
        <f>PV(0.05,'PV factor'!L413,,-CA364)</f>
        <v>0</v>
      </c>
      <c r="FH364" s="147">
        <f>PV(0.05,'PV factor'!M413,,-CB364)</f>
        <v>0</v>
      </c>
      <c r="FI364" s="147">
        <f>PV(0.05,'PV factor'!N413,,-CC364)</f>
        <v>0</v>
      </c>
      <c r="FJ364" s="147">
        <f>PV(0.05,'PV factor'!O413,,-CD364)</f>
        <v>0</v>
      </c>
      <c r="FK364" s="147">
        <f>PV(0.05,'PV factor'!P413,,-CE364)</f>
        <v>0</v>
      </c>
      <c r="FL364" s="147">
        <f>PV(0.05,'PV factor'!Q413,,-CF364)</f>
        <v>0</v>
      </c>
      <c r="FM364" s="147">
        <f>PV(0.05,'PV factor'!R413,,-CG364)</f>
        <v>0</v>
      </c>
      <c r="FN364" s="147">
        <f>PV(0.05,'PV factor'!S413,,-CH364)</f>
        <v>0</v>
      </c>
      <c r="FO364" s="147">
        <f>PV(0.05,'PV factor'!T413,,-CI364)</f>
        <v>0</v>
      </c>
      <c r="FP364" s="147">
        <f>PV(0.05,'PV factor'!U413,,-CJ364)</f>
        <v>0</v>
      </c>
      <c r="FQ364" s="147">
        <f>PV(0.05,'PV factor'!V413,,-CK364)</f>
        <v>0</v>
      </c>
      <c r="FR364" s="147">
        <f>PV(0.05,'PV factor'!W413,,-CL364)</f>
        <v>0</v>
      </c>
      <c r="FS364" s="147">
        <f>PV(0.05,'PV factor'!X413,,-CM364)</f>
        <v>0</v>
      </c>
      <c r="FT364" s="147">
        <f>PV(0.05,'PV factor'!Y413,,-CN364)</f>
        <v>0</v>
      </c>
      <c r="FU364" s="147">
        <f>PV(0.05,'PV factor'!Z413,,-CO364)</f>
        <v>0</v>
      </c>
      <c r="FV364" s="147">
        <f>PV(0.05,'PV factor'!AA413,,-CP364)</f>
        <v>0</v>
      </c>
      <c r="FW364" s="147">
        <f>PV(0.05,'PV factor'!AB413,,-CQ364)</f>
        <v>0</v>
      </c>
      <c r="FX364" s="147">
        <f>PV(0.05,'PV factor'!AC413,,-CR364)</f>
        <v>0</v>
      </c>
      <c r="FY364" s="147">
        <f>PV(0.05,'PV factor'!AD413,,-CS364)</f>
        <v>0</v>
      </c>
      <c r="FZ364" s="147">
        <f>PV(0.05,'PV factor'!AE413,,-CT364)</f>
        <v>0</v>
      </c>
      <c r="GA364" s="147">
        <f>PV(0.05,'PV factor'!AF413,,-CU364)</f>
        <v>0</v>
      </c>
      <c r="GB364" s="147">
        <f>PV(0.05,'PV factor'!AG413,,-CV364)</f>
        <v>0</v>
      </c>
      <c r="GC364" s="147">
        <f>PV(0.05,'PV factor'!AH413,,-CW364)</f>
        <v>0</v>
      </c>
      <c r="GD364" s="147">
        <f>PV(0.05,'PV factor'!AI413,,-CX364)</f>
        <v>0</v>
      </c>
      <c r="GE364" s="147">
        <f>PV(0.05,'PV factor'!AJ413,,-CY364)</f>
        <v>0</v>
      </c>
      <c r="GF364" s="147">
        <f>PV(0.05,'PV factor'!AK413,,-CZ364)</f>
        <v>0</v>
      </c>
      <c r="GG364" s="147">
        <f>PV(0.05,'PV factor'!AL413,,-DA364)</f>
        <v>0</v>
      </c>
      <c r="GH364" s="147">
        <f>PV(0.05,'PV factor'!AM413,,-DB364)</f>
        <v>0</v>
      </c>
      <c r="GI364" s="147">
        <f>PV(0.05,'PV factor'!AN413,,-DC364)</f>
        <v>0</v>
      </c>
      <c r="GJ364" s="147">
        <f>PV(0.05,'PV factor'!AO413,,-DD364)</f>
        <v>0</v>
      </c>
      <c r="GK364" s="147">
        <f>PV(0.05,'PV factor'!AP413,,-DE364)</f>
        <v>0</v>
      </c>
      <c r="GL364" s="147">
        <f>PV(0.05,'PV factor'!C413,,-DI364)</f>
        <v>404.53514739229024</v>
      </c>
      <c r="GM364" s="147">
        <f>PV(0.05,'PV factor'!D413,,-DJ364)</f>
        <v>385.27156894503827</v>
      </c>
      <c r="GN364" s="147">
        <f>PV(0.05,'PV factor'!E413,,-DK364)</f>
        <v>366.92530375717934</v>
      </c>
      <c r="GO364" s="147">
        <f>PV(0.05,'PV factor'!F413,,-DL364)</f>
        <v>349.45267024493268</v>
      </c>
      <c r="GP364" s="147">
        <f>PV(0.05,'PV factor'!G413,,-DM364)</f>
        <v>332.81206689993593</v>
      </c>
      <c r="GQ364" s="147">
        <f>PV(0.05,'PV factor'!H413,,-DN364)</f>
        <v>316.96387323803418</v>
      </c>
      <c r="GR364" s="147">
        <f>PV(0.05,'PV factor'!I413,,-DO364)</f>
        <v>301.8703554647945</v>
      </c>
      <c r="GS364" s="147">
        <f>PV(0.05,'PV factor'!J413,,-DP364)</f>
        <v>287.4955766331376</v>
      </c>
      <c r="GT364" s="147">
        <f>PV(0.05,'PV factor'!K413,,-DQ364)</f>
        <v>273.80531107917864</v>
      </c>
      <c r="GU364" s="147">
        <f>PV(0.05,'PV factor'!L413,,-DR364)</f>
        <v>260.76696293255105</v>
      </c>
      <c r="GV364" s="147">
        <f>PV(0.05,'PV factor'!M413,,-DS364)</f>
        <v>248.34948850719155</v>
      </c>
      <c r="GW364" s="147">
        <f>PV(0.05,'PV factor'!N413,,-DT364)</f>
        <v>236.52332238780141</v>
      </c>
      <c r="GX364" s="147">
        <f>PV(0.05,'PV factor'!O413,,-DU364)</f>
        <v>225.26030703600142</v>
      </c>
      <c r="GY364" s="147">
        <f>PV(0.05,'PV factor'!P413,,-DV364)</f>
        <v>214.53362574857269</v>
      </c>
      <c r="GZ364" s="147">
        <f>PV(0.05,'PV factor'!Q413,,-DW364)</f>
        <v>204.31773880816451</v>
      </c>
      <c r="HA364" s="147">
        <f>PV(0.05,'PV factor'!R413,,-DX364)</f>
        <v>194.58832267444237</v>
      </c>
      <c r="HB364" s="147">
        <f>PV(0.05,'PV factor'!S413,,-DY364)</f>
        <v>185.32221207089748</v>
      </c>
      <c r="HC364" s="147">
        <f>PV(0.05,'PV factor'!T413,,-DZ364)</f>
        <v>176.49734482942617</v>
      </c>
      <c r="HD364" s="147">
        <f>PV(0.05,'PV factor'!U413,,-EA364)</f>
        <v>168.09270936135826</v>
      </c>
      <c r="HE364" s="147">
        <f>PV(0.05,'PV factor'!V413,,-EB364)</f>
        <v>160.08829462986503</v>
      </c>
      <c r="HF364" s="147">
        <f>PV(0.05,'PV factor'!W413,,-EC364)</f>
        <v>152.46504250463337</v>
      </c>
      <c r="HG364" s="147">
        <f>PV(0.05,'PV factor'!X413,,-ED364)</f>
        <v>145.20480238536507</v>
      </c>
      <c r="HH364" s="147">
        <f>PV(0.05,'PV factor'!Y413,,-EE364)</f>
        <v>138.290287986062</v>
      </c>
      <c r="HI364" s="147">
        <f>PV(0.05,'PV factor'!Z413,,-EF364)</f>
        <v>131.70503617720189</v>
      </c>
      <c r="HJ364" s="147">
        <f>PV(0.05,'PV factor'!AA413,,-EG364)</f>
        <v>125.43336778781132</v>
      </c>
      <c r="HK364" s="147">
        <f>PV(0.05,'PV factor'!AB413,,-EH364)</f>
        <v>119.46035027410602</v>
      </c>
      <c r="HL364" s="147">
        <f>PV(0.05,'PV factor'!AC413,,-EI364)</f>
        <v>113.77176216581528</v>
      </c>
      <c r="HM364" s="147">
        <f>PV(0.05,'PV factor'!AD413,,-EJ364)</f>
        <v>108.35405920553833</v>
      </c>
      <c r="HN364" s="147">
        <f>PV(0.05,'PV factor'!AE413,,-EK364)</f>
        <v>103.19434210051273</v>
      </c>
      <c r="HO364" s="147">
        <f>PV(0.05,'PV factor'!AF413,,-EL364)</f>
        <v>98.280325810012087</v>
      </c>
      <c r="HP364" s="147">
        <f>PV(0.05,'PV factor'!AG413,,-EM364)</f>
        <v>93.600310295249614</v>
      </c>
      <c r="HQ364" s="147">
        <f>PV(0.05,'PV factor'!AH413,,-EN364)</f>
        <v>89.143152662142484</v>
      </c>
      <c r="HR364" s="147">
        <f>PV(0.05,'PV factor'!AI413,,-EO364)</f>
        <v>84.898240630611895</v>
      </c>
      <c r="HS364" s="147">
        <f>PV(0.05,'PV factor'!AJ413,,-EP364)</f>
        <v>80.855467267249409</v>
      </c>
      <c r="HT364" s="147">
        <f>PV(0.05,'PV factor'!AK413,,-EQ364)</f>
        <v>77.005206921189924</v>
      </c>
      <c r="HU364" s="147">
        <f>PV(0.05,'PV factor'!AL413,,-ER364)</f>
        <v>73.338292305895166</v>
      </c>
      <c r="HV364" s="147">
        <f>PV(0.05,'PV factor'!AM413,,-ES364)</f>
        <v>69.845992672281113</v>
      </c>
      <c r="HW364" s="147">
        <f>PV(0.05,'PV factor'!AN413,,-ET364)</f>
        <v>66.519993021220102</v>
      </c>
      <c r="HX364" s="147">
        <f>PV(0.05,'PV factor'!AO413,,-EU364)</f>
        <v>63.35237430592391</v>
      </c>
      <c r="HY364" s="147">
        <f>PV(0.05,'PV factor'!AP413,,-EV364)</f>
        <v>60.335594577070388</v>
      </c>
      <c r="HZ364" s="147">
        <f t="shared" si="557"/>
        <v>99217.91845990096</v>
      </c>
      <c r="IA364" s="147">
        <f t="shared" si="558"/>
        <v>7288.5262036966851</v>
      </c>
      <c r="IB364" s="401">
        <f t="shared" si="559"/>
        <v>7.3459777395373918E-2</v>
      </c>
    </row>
    <row r="365" spans="1:236" s="181" customFormat="1" ht="90" customHeight="1" x14ac:dyDescent="0.25">
      <c r="A365" s="161" t="s">
        <v>2267</v>
      </c>
      <c r="B365" s="150" t="s">
        <v>2961</v>
      </c>
      <c r="C365" s="150" t="s">
        <v>2256</v>
      </c>
      <c r="D365" s="148">
        <v>1</v>
      </c>
      <c r="E365" s="150" t="s">
        <v>2962</v>
      </c>
      <c r="F365" s="151" t="s">
        <v>2963</v>
      </c>
      <c r="G365" s="151" t="s">
        <v>2964</v>
      </c>
      <c r="H365" s="151" t="s">
        <v>2965</v>
      </c>
      <c r="I365" s="151" t="s">
        <v>2966</v>
      </c>
      <c r="J365" s="151">
        <v>40</v>
      </c>
      <c r="K365" s="227" t="s">
        <v>79</v>
      </c>
      <c r="L365" s="159">
        <v>118338</v>
      </c>
      <c r="M365" s="79" t="s">
        <v>2967</v>
      </c>
      <c r="N365" s="79" t="s">
        <v>81</v>
      </c>
      <c r="O365" s="13" t="s">
        <v>217</v>
      </c>
      <c r="P365" s="79" t="s">
        <v>225</v>
      </c>
      <c r="Q365" s="112" t="s">
        <v>87</v>
      </c>
      <c r="R365" s="79" t="s">
        <v>226</v>
      </c>
      <c r="S365" s="79" t="s">
        <v>191</v>
      </c>
      <c r="T365" s="79" t="s">
        <v>2489</v>
      </c>
      <c r="U365" s="79" t="s">
        <v>87</v>
      </c>
      <c r="V365" s="81">
        <v>1</v>
      </c>
      <c r="W365" s="149">
        <v>37587043</v>
      </c>
      <c r="X365" s="149">
        <v>1349775</v>
      </c>
      <c r="Y365" s="149">
        <v>0</v>
      </c>
      <c r="Z365" s="149">
        <v>30978</v>
      </c>
      <c r="AA365" s="149">
        <v>100000</v>
      </c>
      <c r="AB365" s="149">
        <v>2769383</v>
      </c>
      <c r="AC365" s="149">
        <v>5148414</v>
      </c>
      <c r="AD365" s="149">
        <v>6366598</v>
      </c>
      <c r="AE365" s="149">
        <v>7000000</v>
      </c>
      <c r="AF365" s="149">
        <v>5171670</v>
      </c>
      <c r="AG365" s="149">
        <v>5000000</v>
      </c>
      <c r="AH365" s="149">
        <v>6000000</v>
      </c>
      <c r="AI365" s="79" t="s">
        <v>88</v>
      </c>
      <c r="AJ365" s="149">
        <v>0</v>
      </c>
      <c r="AK365" s="149">
        <v>0</v>
      </c>
      <c r="AL365" s="149">
        <v>0</v>
      </c>
      <c r="AM365" s="149">
        <v>0</v>
      </c>
      <c r="AN365" s="149">
        <v>0</v>
      </c>
      <c r="AO365" s="149">
        <v>0</v>
      </c>
      <c r="AP365" s="149">
        <v>0</v>
      </c>
      <c r="AQ365" s="149">
        <v>0</v>
      </c>
      <c r="AR365" s="149">
        <v>0</v>
      </c>
      <c r="AS365" s="149">
        <v>0</v>
      </c>
      <c r="AT365" s="149">
        <v>0</v>
      </c>
      <c r="AU365" s="151" t="s">
        <v>2968</v>
      </c>
      <c r="AV365" s="230">
        <f t="shared" si="525"/>
        <v>0</v>
      </c>
      <c r="AW365" s="230">
        <f t="shared" si="526"/>
        <v>1</v>
      </c>
      <c r="AX365" s="230" t="str">
        <f t="shared" si="527"/>
        <v>B1</v>
      </c>
      <c r="AY365" s="141">
        <f t="shared" si="528"/>
        <v>8</v>
      </c>
      <c r="AZ365" s="70">
        <f t="shared" si="529"/>
        <v>1</v>
      </c>
      <c r="BA365" s="70">
        <f t="shared" si="530"/>
        <v>1</v>
      </c>
      <c r="BB365" s="70">
        <f t="shared" si="531"/>
        <v>1</v>
      </c>
      <c r="BC365" s="70">
        <f t="shared" si="532"/>
        <v>1</v>
      </c>
      <c r="BD365" s="70">
        <f t="shared" si="533"/>
        <v>1</v>
      </c>
      <c r="BE365" s="70">
        <f t="shared" si="534"/>
        <v>1</v>
      </c>
      <c r="BF365" s="70">
        <f t="shared" si="535"/>
        <v>0</v>
      </c>
      <c r="BG365" s="71">
        <f t="shared" si="536"/>
        <v>1</v>
      </c>
      <c r="BH365" s="71">
        <f t="shared" si="537"/>
        <v>1</v>
      </c>
      <c r="BI365" s="71">
        <f t="shared" si="538"/>
        <v>0</v>
      </c>
      <c r="BJ365" s="71">
        <f t="shared" si="539"/>
        <v>0</v>
      </c>
      <c r="BK365" s="71">
        <f t="shared" si="540"/>
        <v>1</v>
      </c>
      <c r="BL365" s="70">
        <f t="shared" si="541"/>
        <v>1</v>
      </c>
      <c r="BM365" s="70">
        <f t="shared" si="542"/>
        <v>0</v>
      </c>
      <c r="BN365" s="70">
        <f t="shared" si="543"/>
        <v>0</v>
      </c>
      <c r="BO365" s="70">
        <f t="shared" si="544"/>
        <v>0</v>
      </c>
      <c r="BP365" s="144">
        <f t="shared" si="545"/>
        <v>0</v>
      </c>
      <c r="BQ365" s="144">
        <f t="shared" si="546"/>
        <v>30978</v>
      </c>
      <c r="BR365" s="144">
        <f t="shared" si="547"/>
        <v>100000</v>
      </c>
      <c r="BS365" s="144">
        <f t="shared" si="548"/>
        <v>2769383</v>
      </c>
      <c r="BT365" s="144">
        <f t="shared" si="549"/>
        <v>5148414</v>
      </c>
      <c r="BU365" s="144">
        <f t="shared" si="550"/>
        <v>6366598</v>
      </c>
      <c r="BV365" s="144">
        <f t="shared" si="551"/>
        <v>7000000</v>
      </c>
      <c r="BW365" s="144">
        <f t="shared" si="552"/>
        <v>5171670</v>
      </c>
      <c r="BX365" s="144">
        <f t="shared" si="553"/>
        <v>5000000</v>
      </c>
      <c r="BY365" s="144">
        <f t="shared" si="554"/>
        <v>6000000</v>
      </c>
      <c r="BZ365" s="9">
        <v>0</v>
      </c>
      <c r="CA365" s="9">
        <v>0</v>
      </c>
      <c r="CB365" s="9">
        <v>0</v>
      </c>
      <c r="CC365" s="9">
        <v>0</v>
      </c>
      <c r="CD365" s="9">
        <v>0</v>
      </c>
      <c r="CE365" s="9">
        <v>0</v>
      </c>
      <c r="CF365" s="9">
        <v>0</v>
      </c>
      <c r="CG365" s="9">
        <v>0</v>
      </c>
      <c r="CH365" s="9">
        <v>0</v>
      </c>
      <c r="CI365" s="9">
        <v>0</v>
      </c>
      <c r="CJ365" s="9">
        <v>0</v>
      </c>
      <c r="CK365" s="9">
        <v>0</v>
      </c>
      <c r="CL365" s="9">
        <v>0</v>
      </c>
      <c r="CM365" s="9">
        <v>0</v>
      </c>
      <c r="CN365" s="9">
        <v>0</v>
      </c>
      <c r="CO365" s="9">
        <v>0</v>
      </c>
      <c r="CP365" s="9">
        <v>0</v>
      </c>
      <c r="CQ365" s="9">
        <v>0</v>
      </c>
      <c r="CR365" s="9">
        <v>0</v>
      </c>
      <c r="CS365" s="9">
        <v>0</v>
      </c>
      <c r="CT365" s="9">
        <v>0</v>
      </c>
      <c r="CU365" s="9">
        <v>0</v>
      </c>
      <c r="CV365" s="9">
        <v>0</v>
      </c>
      <c r="CW365" s="9">
        <v>0</v>
      </c>
      <c r="CX365" s="9">
        <v>0</v>
      </c>
      <c r="CY365" s="9">
        <v>0</v>
      </c>
      <c r="CZ365" s="9">
        <v>0</v>
      </c>
      <c r="DA365" s="9">
        <v>0</v>
      </c>
      <c r="DB365" s="9">
        <v>0</v>
      </c>
      <c r="DC365" s="9">
        <v>0</v>
      </c>
      <c r="DD365" s="9">
        <v>0</v>
      </c>
      <c r="DE365" s="9">
        <v>0</v>
      </c>
      <c r="DF365" s="9">
        <v>0</v>
      </c>
      <c r="DG365" s="144">
        <f t="shared" si="555"/>
        <v>118338</v>
      </c>
      <c r="DH365" s="144">
        <f t="shared" ref="DH365:EW365" si="600">DG365</f>
        <v>118338</v>
      </c>
      <c r="DI365" s="144">
        <f t="shared" si="600"/>
        <v>118338</v>
      </c>
      <c r="DJ365" s="144">
        <f t="shared" si="600"/>
        <v>118338</v>
      </c>
      <c r="DK365" s="144">
        <f t="shared" si="600"/>
        <v>118338</v>
      </c>
      <c r="DL365" s="144">
        <f t="shared" si="600"/>
        <v>118338</v>
      </c>
      <c r="DM365" s="144">
        <f t="shared" si="600"/>
        <v>118338</v>
      </c>
      <c r="DN365" s="144">
        <f t="shared" si="600"/>
        <v>118338</v>
      </c>
      <c r="DO365" s="144">
        <f t="shared" si="600"/>
        <v>118338</v>
      </c>
      <c r="DP365" s="144">
        <f t="shared" si="600"/>
        <v>118338</v>
      </c>
      <c r="DQ365" s="144">
        <f t="shared" si="600"/>
        <v>118338</v>
      </c>
      <c r="DR365" s="144">
        <f t="shared" si="600"/>
        <v>118338</v>
      </c>
      <c r="DS365" s="144">
        <f t="shared" si="600"/>
        <v>118338</v>
      </c>
      <c r="DT365" s="144">
        <f t="shared" si="600"/>
        <v>118338</v>
      </c>
      <c r="DU365" s="144">
        <f t="shared" si="600"/>
        <v>118338</v>
      </c>
      <c r="DV365" s="144">
        <f t="shared" si="600"/>
        <v>118338</v>
      </c>
      <c r="DW365" s="144">
        <f t="shared" si="600"/>
        <v>118338</v>
      </c>
      <c r="DX365" s="144">
        <f t="shared" si="600"/>
        <v>118338</v>
      </c>
      <c r="DY365" s="144">
        <f t="shared" si="600"/>
        <v>118338</v>
      </c>
      <c r="DZ365" s="144">
        <f t="shared" si="600"/>
        <v>118338</v>
      </c>
      <c r="EA365" s="144">
        <f t="shared" si="600"/>
        <v>118338</v>
      </c>
      <c r="EB365" s="144">
        <f t="shared" si="600"/>
        <v>118338</v>
      </c>
      <c r="EC365" s="144">
        <f t="shared" si="600"/>
        <v>118338</v>
      </c>
      <c r="ED365" s="144">
        <f t="shared" si="600"/>
        <v>118338</v>
      </c>
      <c r="EE365" s="144">
        <f t="shared" si="600"/>
        <v>118338</v>
      </c>
      <c r="EF365" s="144">
        <f t="shared" si="600"/>
        <v>118338</v>
      </c>
      <c r="EG365" s="144">
        <f t="shared" si="600"/>
        <v>118338</v>
      </c>
      <c r="EH365" s="144">
        <f t="shared" si="600"/>
        <v>118338</v>
      </c>
      <c r="EI365" s="144">
        <f t="shared" si="600"/>
        <v>118338</v>
      </c>
      <c r="EJ365" s="144">
        <f t="shared" si="600"/>
        <v>118338</v>
      </c>
      <c r="EK365" s="144">
        <f t="shared" si="600"/>
        <v>118338</v>
      </c>
      <c r="EL365" s="144">
        <f t="shared" si="600"/>
        <v>118338</v>
      </c>
      <c r="EM365" s="144">
        <f t="shared" si="600"/>
        <v>118338</v>
      </c>
      <c r="EN365" s="144">
        <f t="shared" si="600"/>
        <v>118338</v>
      </c>
      <c r="EO365" s="144">
        <f t="shared" si="600"/>
        <v>118338</v>
      </c>
      <c r="EP365" s="144">
        <f t="shared" si="600"/>
        <v>118338</v>
      </c>
      <c r="EQ365" s="144">
        <f t="shared" si="600"/>
        <v>118338</v>
      </c>
      <c r="ER365" s="144">
        <f t="shared" si="600"/>
        <v>118338</v>
      </c>
      <c r="ES365" s="144">
        <f t="shared" si="600"/>
        <v>118338</v>
      </c>
      <c r="ET365" s="144">
        <f t="shared" si="600"/>
        <v>118338</v>
      </c>
      <c r="EU365" s="144">
        <f t="shared" si="600"/>
        <v>118338</v>
      </c>
      <c r="EV365" s="144">
        <f t="shared" si="600"/>
        <v>118338</v>
      </c>
      <c r="EW365" s="144">
        <f t="shared" si="600"/>
        <v>118338</v>
      </c>
      <c r="EX365" s="147">
        <f>PV(0.05,'PV factor'!C428,,-BR365)</f>
        <v>90702.947845804985</v>
      </c>
      <c r="EY365" s="147">
        <f>PV(0.05,'PV factor'!D428,,-BS365)</f>
        <v>2392297.1601338945</v>
      </c>
      <c r="EZ365" s="147">
        <f>PV(0.05,'PV factor'!E428,,-BT365)</f>
        <v>4235612.9390531722</v>
      </c>
      <c r="FA365" s="147">
        <f>PV(0.05,'PV factor'!F428,,-BU365)</f>
        <v>4988396.1243857574</v>
      </c>
      <c r="FB365" s="147">
        <f>PV(0.05,'PV factor'!G428,,-BV365)</f>
        <v>5223507.7764563933</v>
      </c>
      <c r="FC365" s="147">
        <f>PV(0.05,'PV factor'!H428,,-BW365)</f>
        <v>3675409.3145940453</v>
      </c>
      <c r="FD365" s="147">
        <f>PV(0.05,'PV factor'!I428,,-BX365)</f>
        <v>3384196.8101434358</v>
      </c>
      <c r="FE365" s="147">
        <f>PV(0.05,'PV factor'!J428,,-BY365)</f>
        <v>3867653.4973067837</v>
      </c>
      <c r="FF365" s="147">
        <f>PV(0.05,'PV factor'!K428,,-BZ365)</f>
        <v>0</v>
      </c>
      <c r="FG365" s="147">
        <f>PV(0.05,'PV factor'!L428,,-CA365)</f>
        <v>0</v>
      </c>
      <c r="FH365" s="147">
        <f>PV(0.05,'PV factor'!M428,,-CB365)</f>
        <v>0</v>
      </c>
      <c r="FI365" s="147">
        <f>PV(0.05,'PV factor'!N428,,-CC365)</f>
        <v>0</v>
      </c>
      <c r="FJ365" s="147">
        <f>PV(0.05,'PV factor'!O428,,-CD365)</f>
        <v>0</v>
      </c>
      <c r="FK365" s="147">
        <f>PV(0.05,'PV factor'!P428,,-CE365)</f>
        <v>0</v>
      </c>
      <c r="FL365" s="147">
        <f>PV(0.05,'PV factor'!Q428,,-CF365)</f>
        <v>0</v>
      </c>
      <c r="FM365" s="147">
        <f>PV(0.05,'PV factor'!R428,,-CG365)</f>
        <v>0</v>
      </c>
      <c r="FN365" s="147">
        <f>PV(0.05,'PV factor'!S428,,-CH365)</f>
        <v>0</v>
      </c>
      <c r="FO365" s="147">
        <f>PV(0.05,'PV factor'!T428,,-CI365)</f>
        <v>0</v>
      </c>
      <c r="FP365" s="147">
        <f>PV(0.05,'PV factor'!U428,,-CJ365)</f>
        <v>0</v>
      </c>
      <c r="FQ365" s="147">
        <f>PV(0.05,'PV factor'!V428,,-CK365)</f>
        <v>0</v>
      </c>
      <c r="FR365" s="147">
        <f>PV(0.05,'PV factor'!W428,,-CL365)</f>
        <v>0</v>
      </c>
      <c r="FS365" s="147">
        <f>PV(0.05,'PV factor'!X428,,-CM365)</f>
        <v>0</v>
      </c>
      <c r="FT365" s="147">
        <f>PV(0.05,'PV factor'!Y428,,-CN365)</f>
        <v>0</v>
      </c>
      <c r="FU365" s="147">
        <f>PV(0.05,'PV factor'!Z428,,-CO365)</f>
        <v>0</v>
      </c>
      <c r="FV365" s="147">
        <f>PV(0.05,'PV factor'!AA428,,-CP365)</f>
        <v>0</v>
      </c>
      <c r="FW365" s="147">
        <f>PV(0.05,'PV factor'!AB428,,-CQ365)</f>
        <v>0</v>
      </c>
      <c r="FX365" s="147">
        <f>PV(0.05,'PV factor'!AC428,,-CR365)</f>
        <v>0</v>
      </c>
      <c r="FY365" s="147">
        <f>PV(0.05,'PV factor'!AD428,,-CS365)</f>
        <v>0</v>
      </c>
      <c r="FZ365" s="147">
        <f>PV(0.05,'PV factor'!AE428,,-CT365)</f>
        <v>0</v>
      </c>
      <c r="GA365" s="147">
        <f>PV(0.05,'PV factor'!AF428,,-CU365)</f>
        <v>0</v>
      </c>
      <c r="GB365" s="147">
        <f>PV(0.05,'PV factor'!AG428,,-CV365)</f>
        <v>0</v>
      </c>
      <c r="GC365" s="147">
        <f>PV(0.05,'PV factor'!AH428,,-CW365)</f>
        <v>0</v>
      </c>
      <c r="GD365" s="147">
        <f>PV(0.05,'PV factor'!AI428,,-CX365)</f>
        <v>0</v>
      </c>
      <c r="GE365" s="147">
        <f>PV(0.05,'PV factor'!AJ428,,-CY365)</f>
        <v>0</v>
      </c>
      <c r="GF365" s="147">
        <f>PV(0.05,'PV factor'!AK428,,-CZ365)</f>
        <v>0</v>
      </c>
      <c r="GG365" s="147">
        <f>PV(0.05,'PV factor'!AL428,,-DA365)</f>
        <v>0</v>
      </c>
      <c r="GH365" s="147">
        <f>PV(0.05,'PV factor'!AM428,,-DB365)</f>
        <v>0</v>
      </c>
      <c r="GI365" s="147">
        <f>PV(0.05,'PV factor'!AN428,,-DC365)</f>
        <v>0</v>
      </c>
      <c r="GJ365" s="147">
        <f>PV(0.05,'PV factor'!AO428,,-DD365)</f>
        <v>0</v>
      </c>
      <c r="GK365" s="147">
        <f>PV(0.05,'PV factor'!AP428,,-DE365)</f>
        <v>0</v>
      </c>
      <c r="GL365" s="147">
        <f>PV(0.05,'PV factor'!C428,,-DI365)</f>
        <v>107336.0544217687</v>
      </c>
      <c r="GM365" s="147">
        <f>PV(0.05,'PV factor'!D428,,-DJ365)</f>
        <v>102224.8137350178</v>
      </c>
      <c r="GN365" s="147">
        <f>PV(0.05,'PV factor'!E428,,-DK365)</f>
        <v>97356.965461921733</v>
      </c>
      <c r="GO365" s="147">
        <f>PV(0.05,'PV factor'!F428,,-DL365)</f>
        <v>92720.919487544495</v>
      </c>
      <c r="GP365" s="147">
        <f>PV(0.05,'PV factor'!G428,,-DM365)</f>
        <v>88305.637607185243</v>
      </c>
      <c r="GQ365" s="147">
        <f>PV(0.05,'PV factor'!H428,,-DN365)</f>
        <v>84100.607244938306</v>
      </c>
      <c r="GR365" s="147">
        <f>PV(0.05,'PV factor'!I428,,-DO365)</f>
        <v>80095.816423750788</v>
      </c>
      <c r="GS365" s="147">
        <f>PV(0.05,'PV factor'!J428,,-DP365)</f>
        <v>76281.72992738169</v>
      </c>
      <c r="GT365" s="147">
        <f>PV(0.05,'PV factor'!K428,,-DQ365)</f>
        <v>72649.266597506372</v>
      </c>
      <c r="GU365" s="147">
        <f>PV(0.05,'PV factor'!L428,,-DR365)</f>
        <v>69189.777711910836</v>
      </c>
      <c r="GV365" s="147">
        <f>PV(0.05,'PV factor'!M428,,-DS365)</f>
        <v>65895.026392296044</v>
      </c>
      <c r="GW365" s="147">
        <f>PV(0.05,'PV factor'!N428,,-DT365)</f>
        <v>62757.167992662879</v>
      </c>
      <c r="GX365" s="147">
        <f>PV(0.05,'PV factor'!O428,,-DU365)</f>
        <v>59768.73142158371</v>
      </c>
      <c r="GY365" s="147">
        <f>PV(0.05,'PV factor'!P428,,-DV365)</f>
        <v>56922.601353889229</v>
      </c>
      <c r="GZ365" s="147">
        <f>PV(0.05,'PV factor'!Q428,,-DW365)</f>
        <v>54212.001289418316</v>
      </c>
      <c r="HA365" s="147">
        <f>PV(0.05,'PV factor'!R428,,-DX365)</f>
        <v>51630.477418493632</v>
      </c>
      <c r="HB365" s="147">
        <f>PV(0.05,'PV factor'!S428,,-DY365)</f>
        <v>49171.883255708221</v>
      </c>
      <c r="HC365" s="147">
        <f>PV(0.05,'PV factor'!T428,,-DZ365)</f>
        <v>46830.365005436397</v>
      </c>
      <c r="HD365" s="147">
        <f>PV(0.05,'PV factor'!U428,,-EA365)</f>
        <v>44600.347624225142</v>
      </c>
      <c r="HE365" s="147">
        <f>PV(0.05,'PV factor'!V428,,-EB365)</f>
        <v>42476.521546881093</v>
      </c>
      <c r="HF365" s="147">
        <f>PV(0.05,'PV factor'!W428,,-EC365)</f>
        <v>40453.830044648661</v>
      </c>
      <c r="HG365" s="147">
        <f>PV(0.05,'PV factor'!X428,,-ED365)</f>
        <v>38527.457185379666</v>
      </c>
      <c r="HH365" s="147">
        <f>PV(0.05,'PV factor'!Y428,,-EE365)</f>
        <v>36692.816367028259</v>
      </c>
      <c r="HI365" s="147">
        <f>PV(0.05,'PV factor'!Z428,,-EF365)</f>
        <v>34945.53939716977</v>
      </c>
      <c r="HJ365" s="147">
        <f>PV(0.05,'PV factor'!AA428,,-EG365)</f>
        <v>33281.466092542636</v>
      </c>
      <c r="HK365" s="147">
        <f>PV(0.05,'PV factor'!AB428,,-EH365)</f>
        <v>31696.634373850127</v>
      </c>
      <c r="HL365" s="147">
        <f>PV(0.05,'PV factor'!AC428,,-EI365)</f>
        <v>30187.270832238224</v>
      </c>
      <c r="HM365" s="147">
        <f>PV(0.05,'PV factor'!AD428,,-EJ365)</f>
        <v>28749.781744988777</v>
      </c>
      <c r="HN365" s="147">
        <f>PV(0.05,'PV factor'!AE428,,-EK365)</f>
        <v>27380.74451903694</v>
      </c>
      <c r="HO365" s="147">
        <f>PV(0.05,'PV factor'!AF428,,-EL365)</f>
        <v>26076.899541939933</v>
      </c>
      <c r="HP365" s="147">
        <f>PV(0.05,'PV factor'!AG428,,-EM365)</f>
        <v>24835.142420895176</v>
      </c>
      <c r="HQ365" s="147">
        <f>PV(0.05,'PV factor'!AH428,,-EN365)</f>
        <v>23652.516591328738</v>
      </c>
      <c r="HR365" s="147">
        <f>PV(0.05,'PV factor'!AI428,,-EO365)</f>
        <v>22526.206277455942</v>
      </c>
      <c r="HS365" s="147">
        <f>PV(0.05,'PV factor'!AJ428,,-EP365)</f>
        <v>21453.529788053274</v>
      </c>
      <c r="HT365" s="147">
        <f>PV(0.05,'PV factor'!AK428,,-EQ365)</f>
        <v>20431.933131479313</v>
      </c>
      <c r="HU365" s="147">
        <f>PV(0.05,'PV factor'!AL428,,-ER365)</f>
        <v>19458.983934742202</v>
      </c>
      <c r="HV365" s="147">
        <f>PV(0.05,'PV factor'!AM428,,-ES365)</f>
        <v>18532.365652135431</v>
      </c>
      <c r="HW365" s="147">
        <f>PV(0.05,'PV factor'!AN428,,-ET365)</f>
        <v>17649.872049652789</v>
      </c>
      <c r="HX365" s="147">
        <f>PV(0.05,'PV factor'!AO428,,-EU365)</f>
        <v>16809.401952050277</v>
      </c>
      <c r="HY365" s="147">
        <f>PV(0.05,'PV factor'!AP428,,-EV365)</f>
        <v>16008.954240047882</v>
      </c>
      <c r="HZ365" s="147">
        <f t="shared" si="557"/>
        <v>27857776.569919288</v>
      </c>
      <c r="IA365" s="147">
        <f t="shared" si="558"/>
        <v>1933878.058056185</v>
      </c>
      <c r="IB365" s="401">
        <f t="shared" si="559"/>
        <v>6.9419684417469929E-2</v>
      </c>
    </row>
    <row r="366" spans="1:236" s="183" customFormat="1" ht="90" customHeight="1" x14ac:dyDescent="0.25">
      <c r="A366" s="161" t="s">
        <v>2267</v>
      </c>
      <c r="B366" s="150" t="s">
        <v>2961</v>
      </c>
      <c r="C366" s="150" t="s">
        <v>2257</v>
      </c>
      <c r="D366" s="148">
        <v>2</v>
      </c>
      <c r="E366" s="150" t="s">
        <v>2969</v>
      </c>
      <c r="F366" s="151" t="s">
        <v>2970</v>
      </c>
      <c r="G366" s="151" t="s">
        <v>2971</v>
      </c>
      <c r="H366" s="151" t="s">
        <v>2972</v>
      </c>
      <c r="I366" s="151" t="s">
        <v>2966</v>
      </c>
      <c r="J366" s="151">
        <v>40</v>
      </c>
      <c r="K366" s="227" t="s">
        <v>79</v>
      </c>
      <c r="L366" s="159">
        <v>6750</v>
      </c>
      <c r="M366" s="79" t="s">
        <v>2973</v>
      </c>
      <c r="N366" s="79" t="s">
        <v>81</v>
      </c>
      <c r="O366" s="13" t="s">
        <v>217</v>
      </c>
      <c r="P366" s="79" t="s">
        <v>225</v>
      </c>
      <c r="Q366" s="112" t="s">
        <v>87</v>
      </c>
      <c r="R366" s="79" t="s">
        <v>261</v>
      </c>
      <c r="S366" s="79" t="s">
        <v>252</v>
      </c>
      <c r="T366" s="79" t="s">
        <v>2489</v>
      </c>
      <c r="U366" s="79" t="s">
        <v>87</v>
      </c>
      <c r="V366" s="81">
        <v>1</v>
      </c>
      <c r="W366" s="149">
        <v>1907124</v>
      </c>
      <c r="X366" s="149">
        <v>20517</v>
      </c>
      <c r="Y366" s="149">
        <v>0</v>
      </c>
      <c r="Z366" s="149">
        <v>20517</v>
      </c>
      <c r="AA366" s="149">
        <v>490800</v>
      </c>
      <c r="AB366" s="149">
        <v>490800</v>
      </c>
      <c r="AC366" s="149">
        <v>456188</v>
      </c>
      <c r="AD366" s="149">
        <v>448819</v>
      </c>
      <c r="AE366" s="149">
        <v>0</v>
      </c>
      <c r="AF366" s="149">
        <v>0</v>
      </c>
      <c r="AG366" s="149">
        <v>0</v>
      </c>
      <c r="AH366" s="149">
        <v>0</v>
      </c>
      <c r="AI366" s="79" t="s">
        <v>88</v>
      </c>
      <c r="AJ366" s="149">
        <v>0</v>
      </c>
      <c r="AK366" s="149">
        <v>0</v>
      </c>
      <c r="AL366" s="149">
        <v>0</v>
      </c>
      <c r="AM366" s="149">
        <v>0</v>
      </c>
      <c r="AN366" s="149">
        <v>0</v>
      </c>
      <c r="AO366" s="149">
        <v>0</v>
      </c>
      <c r="AP366" s="149">
        <v>0</v>
      </c>
      <c r="AQ366" s="149">
        <v>0</v>
      </c>
      <c r="AR366" s="149">
        <v>0</v>
      </c>
      <c r="AS366" s="149">
        <v>0</v>
      </c>
      <c r="AT366" s="149">
        <v>0</v>
      </c>
      <c r="AU366" s="151" t="s">
        <v>2974</v>
      </c>
      <c r="AV366" s="230">
        <f t="shared" si="525"/>
        <v>0</v>
      </c>
      <c r="AW366" s="230">
        <f t="shared" si="526"/>
        <v>0</v>
      </c>
      <c r="AX366" s="230" t="str">
        <f t="shared" si="527"/>
        <v>B1</v>
      </c>
      <c r="AY366" s="141">
        <f t="shared" si="528"/>
        <v>7</v>
      </c>
      <c r="AZ366" s="70">
        <f t="shared" si="529"/>
        <v>1</v>
      </c>
      <c r="BA366" s="70">
        <f t="shared" si="530"/>
        <v>1</v>
      </c>
      <c r="BB366" s="70">
        <f t="shared" si="531"/>
        <v>1</v>
      </c>
      <c r="BC366" s="70">
        <f t="shared" si="532"/>
        <v>1</v>
      </c>
      <c r="BD366" s="70">
        <f t="shared" si="533"/>
        <v>1</v>
      </c>
      <c r="BE366" s="70">
        <f t="shared" si="534"/>
        <v>0</v>
      </c>
      <c r="BF366" s="70">
        <f t="shared" si="535"/>
        <v>0</v>
      </c>
      <c r="BG366" s="71">
        <f t="shared" si="536"/>
        <v>0</v>
      </c>
      <c r="BH366" s="71">
        <f t="shared" si="537"/>
        <v>1</v>
      </c>
      <c r="BI366" s="71">
        <f t="shared" si="538"/>
        <v>0</v>
      </c>
      <c r="BJ366" s="71">
        <f t="shared" si="539"/>
        <v>0</v>
      </c>
      <c r="BK366" s="71">
        <f t="shared" si="540"/>
        <v>1</v>
      </c>
      <c r="BL366" s="70">
        <f t="shared" si="541"/>
        <v>1</v>
      </c>
      <c r="BM366" s="70">
        <f t="shared" si="542"/>
        <v>0</v>
      </c>
      <c r="BN366" s="70">
        <f t="shared" si="543"/>
        <v>0</v>
      </c>
      <c r="BO366" s="70">
        <f t="shared" si="544"/>
        <v>0</v>
      </c>
      <c r="BP366" s="144">
        <f t="shared" si="545"/>
        <v>0</v>
      </c>
      <c r="BQ366" s="144">
        <f t="shared" si="546"/>
        <v>20517</v>
      </c>
      <c r="BR366" s="144">
        <f t="shared" si="547"/>
        <v>490800</v>
      </c>
      <c r="BS366" s="144">
        <f t="shared" si="548"/>
        <v>490800</v>
      </c>
      <c r="BT366" s="144">
        <f t="shared" si="549"/>
        <v>456188</v>
      </c>
      <c r="BU366" s="144">
        <f t="shared" si="550"/>
        <v>448819</v>
      </c>
      <c r="BV366" s="144">
        <f t="shared" si="551"/>
        <v>0</v>
      </c>
      <c r="BW366" s="144">
        <f t="shared" si="552"/>
        <v>0</v>
      </c>
      <c r="BX366" s="144">
        <f t="shared" si="553"/>
        <v>0</v>
      </c>
      <c r="BY366" s="144">
        <f t="shared" si="554"/>
        <v>0</v>
      </c>
      <c r="BZ366" s="9">
        <v>0</v>
      </c>
      <c r="CA366" s="9">
        <v>0</v>
      </c>
      <c r="CB366" s="9">
        <v>0</v>
      </c>
      <c r="CC366" s="9">
        <v>0</v>
      </c>
      <c r="CD366" s="9">
        <v>0</v>
      </c>
      <c r="CE366" s="9">
        <v>0</v>
      </c>
      <c r="CF366" s="9">
        <v>0</v>
      </c>
      <c r="CG366" s="9">
        <v>0</v>
      </c>
      <c r="CH366" s="9">
        <v>0</v>
      </c>
      <c r="CI366" s="9">
        <v>0</v>
      </c>
      <c r="CJ366" s="9">
        <v>0</v>
      </c>
      <c r="CK366" s="9">
        <v>0</v>
      </c>
      <c r="CL366" s="9">
        <v>0</v>
      </c>
      <c r="CM366" s="9">
        <v>0</v>
      </c>
      <c r="CN366" s="9">
        <v>0</v>
      </c>
      <c r="CO366" s="9">
        <v>0</v>
      </c>
      <c r="CP366" s="9">
        <v>0</v>
      </c>
      <c r="CQ366" s="9">
        <v>0</v>
      </c>
      <c r="CR366" s="9">
        <v>0</v>
      </c>
      <c r="CS366" s="9">
        <v>0</v>
      </c>
      <c r="CT366" s="9">
        <v>0</v>
      </c>
      <c r="CU366" s="9">
        <v>0</v>
      </c>
      <c r="CV366" s="9">
        <v>0</v>
      </c>
      <c r="CW366" s="9">
        <v>0</v>
      </c>
      <c r="CX366" s="9">
        <v>0</v>
      </c>
      <c r="CY366" s="9">
        <v>0</v>
      </c>
      <c r="CZ366" s="9">
        <v>0</v>
      </c>
      <c r="DA366" s="9">
        <v>0</v>
      </c>
      <c r="DB366" s="9">
        <v>0</v>
      </c>
      <c r="DC366" s="9">
        <v>0</v>
      </c>
      <c r="DD366" s="9">
        <v>0</v>
      </c>
      <c r="DE366" s="9">
        <v>0</v>
      </c>
      <c r="DF366" s="9">
        <v>0</v>
      </c>
      <c r="DG366" s="144">
        <f t="shared" si="555"/>
        <v>6750</v>
      </c>
      <c r="DH366" s="144">
        <f t="shared" ref="DH366:EW366" si="601">DG366</f>
        <v>6750</v>
      </c>
      <c r="DI366" s="144">
        <f t="shared" si="601"/>
        <v>6750</v>
      </c>
      <c r="DJ366" s="144">
        <f t="shared" si="601"/>
        <v>6750</v>
      </c>
      <c r="DK366" s="144">
        <f t="shared" si="601"/>
        <v>6750</v>
      </c>
      <c r="DL366" s="144">
        <f t="shared" si="601"/>
        <v>6750</v>
      </c>
      <c r="DM366" s="144">
        <f t="shared" si="601"/>
        <v>6750</v>
      </c>
      <c r="DN366" s="144">
        <f t="shared" si="601"/>
        <v>6750</v>
      </c>
      <c r="DO366" s="144">
        <f t="shared" si="601"/>
        <v>6750</v>
      </c>
      <c r="DP366" s="144">
        <f t="shared" si="601"/>
        <v>6750</v>
      </c>
      <c r="DQ366" s="144">
        <f t="shared" si="601"/>
        <v>6750</v>
      </c>
      <c r="DR366" s="144">
        <f t="shared" si="601"/>
        <v>6750</v>
      </c>
      <c r="DS366" s="144">
        <f t="shared" si="601"/>
        <v>6750</v>
      </c>
      <c r="DT366" s="144">
        <f t="shared" si="601"/>
        <v>6750</v>
      </c>
      <c r="DU366" s="144">
        <f t="shared" si="601"/>
        <v>6750</v>
      </c>
      <c r="DV366" s="144">
        <f t="shared" si="601"/>
        <v>6750</v>
      </c>
      <c r="DW366" s="144">
        <f t="shared" si="601"/>
        <v>6750</v>
      </c>
      <c r="DX366" s="144">
        <f t="shared" si="601"/>
        <v>6750</v>
      </c>
      <c r="DY366" s="144">
        <f t="shared" si="601"/>
        <v>6750</v>
      </c>
      <c r="DZ366" s="144">
        <f t="shared" si="601"/>
        <v>6750</v>
      </c>
      <c r="EA366" s="144">
        <f t="shared" si="601"/>
        <v>6750</v>
      </c>
      <c r="EB366" s="144">
        <f t="shared" si="601"/>
        <v>6750</v>
      </c>
      <c r="EC366" s="144">
        <f t="shared" si="601"/>
        <v>6750</v>
      </c>
      <c r="ED366" s="144">
        <f t="shared" si="601"/>
        <v>6750</v>
      </c>
      <c r="EE366" s="144">
        <f t="shared" si="601"/>
        <v>6750</v>
      </c>
      <c r="EF366" s="144">
        <f t="shared" si="601"/>
        <v>6750</v>
      </c>
      <c r="EG366" s="144">
        <f t="shared" si="601"/>
        <v>6750</v>
      </c>
      <c r="EH366" s="144">
        <f t="shared" si="601"/>
        <v>6750</v>
      </c>
      <c r="EI366" s="144">
        <f t="shared" si="601"/>
        <v>6750</v>
      </c>
      <c r="EJ366" s="144">
        <f t="shared" si="601"/>
        <v>6750</v>
      </c>
      <c r="EK366" s="144">
        <f t="shared" si="601"/>
        <v>6750</v>
      </c>
      <c r="EL366" s="144">
        <f t="shared" si="601"/>
        <v>6750</v>
      </c>
      <c r="EM366" s="144">
        <f t="shared" si="601"/>
        <v>6750</v>
      </c>
      <c r="EN366" s="144">
        <f t="shared" si="601"/>
        <v>6750</v>
      </c>
      <c r="EO366" s="144">
        <f t="shared" si="601"/>
        <v>6750</v>
      </c>
      <c r="EP366" s="144">
        <f t="shared" si="601"/>
        <v>6750</v>
      </c>
      <c r="EQ366" s="144">
        <f t="shared" si="601"/>
        <v>6750</v>
      </c>
      <c r="ER366" s="144">
        <f t="shared" si="601"/>
        <v>6750</v>
      </c>
      <c r="ES366" s="144">
        <f t="shared" si="601"/>
        <v>6750</v>
      </c>
      <c r="ET366" s="144">
        <f t="shared" si="601"/>
        <v>6750</v>
      </c>
      <c r="EU366" s="144">
        <f t="shared" si="601"/>
        <v>6750</v>
      </c>
      <c r="EV366" s="144">
        <f t="shared" si="601"/>
        <v>6750</v>
      </c>
      <c r="EW366" s="144">
        <f t="shared" si="601"/>
        <v>6750</v>
      </c>
      <c r="EX366" s="147">
        <f>PV(0.05,'PV factor'!C429,,-BR366)</f>
        <v>445170.06802721089</v>
      </c>
      <c r="EY366" s="147">
        <f>PV(0.05,'PV factor'!D429,,-BS366)</f>
        <v>423971.49335924839</v>
      </c>
      <c r="EZ366" s="147">
        <f>PV(0.05,'PV factor'!E429,,-BT366)</f>
        <v>375306.99657035904</v>
      </c>
      <c r="FA366" s="147">
        <f>PV(0.05,'PV factor'!F429,,-BU366)</f>
        <v>351661.4305082073</v>
      </c>
      <c r="FB366" s="147">
        <f>PV(0.05,'PV factor'!G429,,-BV366)</f>
        <v>0</v>
      </c>
      <c r="FC366" s="147">
        <f>PV(0.05,'PV factor'!H429,,-BW366)</f>
        <v>0</v>
      </c>
      <c r="FD366" s="147">
        <f>PV(0.05,'PV factor'!I429,,-BX366)</f>
        <v>0</v>
      </c>
      <c r="FE366" s="147">
        <f>PV(0.05,'PV factor'!J429,,-BY366)</f>
        <v>0</v>
      </c>
      <c r="FF366" s="147">
        <f>PV(0.05,'PV factor'!K429,,-BZ366)</f>
        <v>0</v>
      </c>
      <c r="FG366" s="147">
        <f>PV(0.05,'PV factor'!L429,,-CA366)</f>
        <v>0</v>
      </c>
      <c r="FH366" s="147">
        <f>PV(0.05,'PV factor'!M429,,-CB366)</f>
        <v>0</v>
      </c>
      <c r="FI366" s="147">
        <f>PV(0.05,'PV factor'!N429,,-CC366)</f>
        <v>0</v>
      </c>
      <c r="FJ366" s="147">
        <f>PV(0.05,'PV factor'!O429,,-CD366)</f>
        <v>0</v>
      </c>
      <c r="FK366" s="147">
        <f>PV(0.05,'PV factor'!P429,,-CE366)</f>
        <v>0</v>
      </c>
      <c r="FL366" s="147">
        <f>PV(0.05,'PV factor'!Q429,,-CF366)</f>
        <v>0</v>
      </c>
      <c r="FM366" s="147">
        <f>PV(0.05,'PV factor'!R429,,-CG366)</f>
        <v>0</v>
      </c>
      <c r="FN366" s="147">
        <f>PV(0.05,'PV factor'!S429,,-CH366)</f>
        <v>0</v>
      </c>
      <c r="FO366" s="147">
        <f>PV(0.05,'PV factor'!T429,,-CI366)</f>
        <v>0</v>
      </c>
      <c r="FP366" s="147">
        <f>PV(0.05,'PV factor'!U429,,-CJ366)</f>
        <v>0</v>
      </c>
      <c r="FQ366" s="147">
        <f>PV(0.05,'PV factor'!V429,,-CK366)</f>
        <v>0</v>
      </c>
      <c r="FR366" s="147">
        <f>PV(0.05,'PV factor'!W429,,-CL366)</f>
        <v>0</v>
      </c>
      <c r="FS366" s="147">
        <f>PV(0.05,'PV factor'!X429,,-CM366)</f>
        <v>0</v>
      </c>
      <c r="FT366" s="147">
        <f>PV(0.05,'PV factor'!Y429,,-CN366)</f>
        <v>0</v>
      </c>
      <c r="FU366" s="147">
        <f>PV(0.05,'PV factor'!Z429,,-CO366)</f>
        <v>0</v>
      </c>
      <c r="FV366" s="147">
        <f>PV(0.05,'PV factor'!AA429,,-CP366)</f>
        <v>0</v>
      </c>
      <c r="FW366" s="147">
        <f>PV(0.05,'PV factor'!AB429,,-CQ366)</f>
        <v>0</v>
      </c>
      <c r="FX366" s="147">
        <f>PV(0.05,'PV factor'!AC429,,-CR366)</f>
        <v>0</v>
      </c>
      <c r="FY366" s="147">
        <f>PV(0.05,'PV factor'!AD429,,-CS366)</f>
        <v>0</v>
      </c>
      <c r="FZ366" s="147">
        <f>PV(0.05,'PV factor'!AE429,,-CT366)</f>
        <v>0</v>
      </c>
      <c r="GA366" s="147">
        <f>PV(0.05,'PV factor'!AF429,,-CU366)</f>
        <v>0</v>
      </c>
      <c r="GB366" s="147">
        <f>PV(0.05,'PV factor'!AG429,,-CV366)</f>
        <v>0</v>
      </c>
      <c r="GC366" s="147">
        <f>PV(0.05,'PV factor'!AH429,,-CW366)</f>
        <v>0</v>
      </c>
      <c r="GD366" s="147">
        <f>PV(0.05,'PV factor'!AI429,,-CX366)</f>
        <v>0</v>
      </c>
      <c r="GE366" s="147">
        <f>PV(0.05,'PV factor'!AJ429,,-CY366)</f>
        <v>0</v>
      </c>
      <c r="GF366" s="147">
        <f>PV(0.05,'PV factor'!AK429,,-CZ366)</f>
        <v>0</v>
      </c>
      <c r="GG366" s="147">
        <f>PV(0.05,'PV factor'!AL429,,-DA366)</f>
        <v>0</v>
      </c>
      <c r="GH366" s="147">
        <f>PV(0.05,'PV factor'!AM429,,-DB366)</f>
        <v>0</v>
      </c>
      <c r="GI366" s="147">
        <f>PV(0.05,'PV factor'!AN429,,-DC366)</f>
        <v>0</v>
      </c>
      <c r="GJ366" s="147">
        <f>PV(0.05,'PV factor'!AO429,,-DD366)</f>
        <v>0</v>
      </c>
      <c r="GK366" s="147">
        <f>PV(0.05,'PV factor'!AP429,,-DE366)</f>
        <v>0</v>
      </c>
      <c r="GL366" s="147">
        <f>PV(0.05,'PV factor'!C429,,-DI366)</f>
        <v>6122.4489795918362</v>
      </c>
      <c r="GM366" s="147">
        <f>PV(0.05,'PV factor'!D429,,-DJ366)</f>
        <v>5830.9037900874628</v>
      </c>
      <c r="GN366" s="147">
        <f>PV(0.05,'PV factor'!E429,,-DK366)</f>
        <v>5553.2417048452035</v>
      </c>
      <c r="GO366" s="147">
        <f>PV(0.05,'PV factor'!F429,,-DL366)</f>
        <v>5288.8016236620979</v>
      </c>
      <c r="GP366" s="147">
        <f>PV(0.05,'PV factor'!G429,,-DM366)</f>
        <v>5036.953927297237</v>
      </c>
      <c r="GQ366" s="147">
        <f>PV(0.05,'PV factor'!H429,,-DN366)</f>
        <v>4797.0989783783198</v>
      </c>
      <c r="GR366" s="147">
        <f>PV(0.05,'PV factor'!I429,,-DO366)</f>
        <v>4568.6656936936388</v>
      </c>
      <c r="GS366" s="147">
        <f>PV(0.05,'PV factor'!J429,,-DP366)</f>
        <v>4351.1101844701316</v>
      </c>
      <c r="GT366" s="147">
        <f>PV(0.05,'PV factor'!K429,,-DQ366)</f>
        <v>4143.9144614001252</v>
      </c>
      <c r="GU366" s="147">
        <f>PV(0.05,'PV factor'!L429,,-DR366)</f>
        <v>3946.5852013334525</v>
      </c>
      <c r="GV366" s="147">
        <f>PV(0.05,'PV factor'!M429,,-DS366)</f>
        <v>3758.6525726985269</v>
      </c>
      <c r="GW366" s="147">
        <f>PV(0.05,'PV factor'!N429,,-DT366)</f>
        <v>3579.669116855739</v>
      </c>
      <c r="GX366" s="147">
        <f>PV(0.05,'PV factor'!O429,,-DU366)</f>
        <v>3409.2086827197522</v>
      </c>
      <c r="GY366" s="147">
        <f>PV(0.05,'PV factor'!P429,,-DV366)</f>
        <v>3246.8654121140489</v>
      </c>
      <c r="GZ366" s="147">
        <f>PV(0.05,'PV factor'!Q429,,-DW366)</f>
        <v>3092.2527734419514</v>
      </c>
      <c r="HA366" s="147">
        <f>PV(0.05,'PV factor'!R429,,-DX366)</f>
        <v>2945.0026413732867</v>
      </c>
      <c r="HB366" s="147">
        <f>PV(0.05,'PV factor'!S429,,-DY366)</f>
        <v>2804.7644203555114</v>
      </c>
      <c r="HC366" s="147">
        <f>PV(0.05,'PV factor'!T429,,-DZ366)</f>
        <v>2671.2042098623915</v>
      </c>
      <c r="HD366" s="147">
        <f>PV(0.05,'PV factor'!U429,,-EA366)</f>
        <v>2544.0040093927541</v>
      </c>
      <c r="HE366" s="147">
        <f>PV(0.05,'PV factor'!V429,,-EB366)</f>
        <v>2422.8609613264325</v>
      </c>
      <c r="HF366" s="147">
        <f>PV(0.05,'PV factor'!W429,,-EC366)</f>
        <v>2307.4866298346979</v>
      </c>
      <c r="HG366" s="147">
        <f>PV(0.05,'PV factor'!X429,,-ED366)</f>
        <v>2197.606314128283</v>
      </c>
      <c r="HH366" s="147">
        <f>PV(0.05,'PV factor'!Y429,,-EE366)</f>
        <v>2092.958394407889</v>
      </c>
      <c r="HI366" s="147">
        <f>PV(0.05,'PV factor'!Z429,,-EF366)</f>
        <v>1993.2937089598943</v>
      </c>
      <c r="HJ366" s="147">
        <f>PV(0.05,'PV factor'!AA429,,-EG366)</f>
        <v>1898.3749609141848</v>
      </c>
      <c r="HK366" s="147">
        <f>PV(0.05,'PV factor'!AB429,,-EH366)</f>
        <v>1807.9761532516045</v>
      </c>
      <c r="HL366" s="147">
        <f>PV(0.05,'PV factor'!AC429,,-EI366)</f>
        <v>1721.8820507158141</v>
      </c>
      <c r="HM366" s="147">
        <f>PV(0.05,'PV factor'!AD429,,-EJ366)</f>
        <v>1639.887667348394</v>
      </c>
      <c r="HN366" s="147">
        <f>PV(0.05,'PV factor'!AE429,,-EK366)</f>
        <v>1561.7977784270424</v>
      </c>
      <c r="HO366" s="147">
        <f>PV(0.05,'PV factor'!AF429,,-EL366)</f>
        <v>1487.4264556448018</v>
      </c>
      <c r="HP366" s="147">
        <f>PV(0.05,'PV factor'!AG429,,-EM366)</f>
        <v>1416.5966244236208</v>
      </c>
      <c r="HQ366" s="147">
        <f>PV(0.05,'PV factor'!AH429,,-EN366)</f>
        <v>1349.1396423082103</v>
      </c>
      <c r="HR366" s="147">
        <f>PV(0.05,'PV factor'!AI429,,-EO366)</f>
        <v>1284.8948974363907</v>
      </c>
      <c r="HS366" s="147">
        <f>PV(0.05,'PV factor'!AJ429,,-EP366)</f>
        <v>1223.7094261298957</v>
      </c>
      <c r="HT366" s="147">
        <f>PV(0.05,'PV factor'!AK429,,-EQ366)</f>
        <v>1165.437548695139</v>
      </c>
      <c r="HU366" s="147">
        <f>PV(0.05,'PV factor'!AL429,,-ER366)</f>
        <v>1109.940522566799</v>
      </c>
      <c r="HV366" s="147">
        <f>PV(0.05,'PV factor'!AM429,,-ES366)</f>
        <v>1057.0862119683802</v>
      </c>
      <c r="HW366" s="147">
        <f>PV(0.05,'PV factor'!AN429,,-ET366)</f>
        <v>1006.748773303219</v>
      </c>
      <c r="HX366" s="147">
        <f>PV(0.05,'PV factor'!AO429,,-EU366)</f>
        <v>958.8083555268754</v>
      </c>
      <c r="HY366" s="147">
        <f>PV(0.05,'PV factor'!AP429,,-EV366)</f>
        <v>913.15081478750028</v>
      </c>
      <c r="HZ366" s="147">
        <f t="shared" si="557"/>
        <v>1596109.9884650256</v>
      </c>
      <c r="IA366" s="147">
        <f t="shared" si="558"/>
        <v>110308.41227567851</v>
      </c>
      <c r="IB366" s="401">
        <f t="shared" si="559"/>
        <v>6.9110783763568689E-2</v>
      </c>
    </row>
    <row r="367" spans="1:236" s="181" customFormat="1" ht="90" customHeight="1" x14ac:dyDescent="0.25">
      <c r="A367" s="161" t="s">
        <v>2267</v>
      </c>
      <c r="B367" s="150" t="s">
        <v>2961</v>
      </c>
      <c r="C367" s="150" t="s">
        <v>3046</v>
      </c>
      <c r="D367" s="148">
        <v>4</v>
      </c>
      <c r="E367" s="150" t="s">
        <v>3047</v>
      </c>
      <c r="F367" s="151" t="s">
        <v>3048</v>
      </c>
      <c r="G367" s="151" t="s">
        <v>3049</v>
      </c>
      <c r="H367" s="79" t="s">
        <v>3050</v>
      </c>
      <c r="I367" s="151" t="s">
        <v>2966</v>
      </c>
      <c r="J367" s="151">
        <v>40</v>
      </c>
      <c r="K367" s="227" t="s">
        <v>94</v>
      </c>
      <c r="L367" s="79">
        <v>9100</v>
      </c>
      <c r="M367" s="79" t="s">
        <v>3051</v>
      </c>
      <c r="N367" s="79" t="s">
        <v>81</v>
      </c>
      <c r="O367" s="13" t="s">
        <v>217</v>
      </c>
      <c r="P367" s="79" t="s">
        <v>225</v>
      </c>
      <c r="Q367" s="112" t="s">
        <v>87</v>
      </c>
      <c r="R367" s="79" t="s">
        <v>108</v>
      </c>
      <c r="S367" s="79" t="s">
        <v>252</v>
      </c>
      <c r="T367" s="79" t="s">
        <v>2489</v>
      </c>
      <c r="U367" s="79" t="s">
        <v>87</v>
      </c>
      <c r="V367" s="81">
        <v>1</v>
      </c>
      <c r="W367" s="149">
        <v>3000000</v>
      </c>
      <c r="X367" s="149">
        <v>75000</v>
      </c>
      <c r="Y367" s="149">
        <v>0</v>
      </c>
      <c r="Z367" s="149">
        <v>0</v>
      </c>
      <c r="AA367" s="149">
        <v>50000</v>
      </c>
      <c r="AB367" s="149">
        <v>25000</v>
      </c>
      <c r="AC367" s="149">
        <v>975000</v>
      </c>
      <c r="AD367" s="149">
        <v>975000</v>
      </c>
      <c r="AE367" s="149">
        <v>975000</v>
      </c>
      <c r="AF367" s="149">
        <v>0</v>
      </c>
      <c r="AG367" s="149">
        <v>0</v>
      </c>
      <c r="AH367" s="149">
        <v>0</v>
      </c>
      <c r="AI367" s="88"/>
      <c r="AJ367" s="149">
        <v>0</v>
      </c>
      <c r="AK367" s="149">
        <v>0</v>
      </c>
      <c r="AL367" s="149">
        <v>0</v>
      </c>
      <c r="AM367" s="149">
        <v>0</v>
      </c>
      <c r="AN367" s="149">
        <v>0</v>
      </c>
      <c r="AO367" s="149">
        <v>0</v>
      </c>
      <c r="AP367" s="149">
        <v>0</v>
      </c>
      <c r="AQ367" s="149">
        <v>0</v>
      </c>
      <c r="AR367" s="149">
        <v>0</v>
      </c>
      <c r="AS367" s="149">
        <v>0</v>
      </c>
      <c r="AT367" s="149">
        <v>0</v>
      </c>
      <c r="AU367" s="151" t="s">
        <v>3052</v>
      </c>
      <c r="AV367" s="230">
        <f t="shared" si="525"/>
        <v>0</v>
      </c>
      <c r="AW367" s="230">
        <f t="shared" si="526"/>
        <v>1</v>
      </c>
      <c r="AX367" s="230" t="str">
        <f t="shared" si="527"/>
        <v>B1</v>
      </c>
      <c r="AY367" s="141">
        <f t="shared" si="528"/>
        <v>8</v>
      </c>
      <c r="AZ367" s="70">
        <f t="shared" si="529"/>
        <v>1</v>
      </c>
      <c r="BA367" s="70">
        <f t="shared" si="530"/>
        <v>1</v>
      </c>
      <c r="BB367" s="70">
        <f t="shared" si="531"/>
        <v>1</v>
      </c>
      <c r="BC367" s="70">
        <f t="shared" si="532"/>
        <v>1</v>
      </c>
      <c r="BD367" s="70">
        <f t="shared" si="533"/>
        <v>1</v>
      </c>
      <c r="BE367" s="70">
        <f t="shared" si="534"/>
        <v>1</v>
      </c>
      <c r="BF367" s="70">
        <f t="shared" si="535"/>
        <v>0</v>
      </c>
      <c r="BG367" s="71">
        <f t="shared" si="536"/>
        <v>1</v>
      </c>
      <c r="BH367" s="71">
        <f t="shared" si="537"/>
        <v>1</v>
      </c>
      <c r="BI367" s="71">
        <f t="shared" si="538"/>
        <v>0</v>
      </c>
      <c r="BJ367" s="71">
        <f t="shared" si="539"/>
        <v>0</v>
      </c>
      <c r="BK367" s="71">
        <f t="shared" si="540"/>
        <v>1</v>
      </c>
      <c r="BL367" s="70">
        <f t="shared" si="541"/>
        <v>1</v>
      </c>
      <c r="BM367" s="70">
        <f t="shared" si="542"/>
        <v>0</v>
      </c>
      <c r="BN367" s="70">
        <f t="shared" si="543"/>
        <v>0</v>
      </c>
      <c r="BO367" s="70">
        <f t="shared" si="544"/>
        <v>0</v>
      </c>
      <c r="BP367" s="144">
        <f t="shared" si="545"/>
        <v>0</v>
      </c>
      <c r="BQ367" s="144">
        <f t="shared" si="546"/>
        <v>0</v>
      </c>
      <c r="BR367" s="144">
        <f t="shared" si="547"/>
        <v>50000</v>
      </c>
      <c r="BS367" s="144">
        <f t="shared" si="548"/>
        <v>25000</v>
      </c>
      <c r="BT367" s="144">
        <f t="shared" si="549"/>
        <v>975000</v>
      </c>
      <c r="BU367" s="144">
        <f t="shared" si="550"/>
        <v>975000</v>
      </c>
      <c r="BV367" s="144">
        <f t="shared" si="551"/>
        <v>975000</v>
      </c>
      <c r="BW367" s="144">
        <f t="shared" si="552"/>
        <v>0</v>
      </c>
      <c r="BX367" s="144">
        <f t="shared" si="553"/>
        <v>0</v>
      </c>
      <c r="BY367" s="144">
        <f t="shared" si="554"/>
        <v>0</v>
      </c>
      <c r="BZ367" s="9">
        <v>0</v>
      </c>
      <c r="CA367" s="9">
        <v>0</v>
      </c>
      <c r="CB367" s="9">
        <v>0</v>
      </c>
      <c r="CC367" s="9">
        <v>0</v>
      </c>
      <c r="CD367" s="9">
        <v>0</v>
      </c>
      <c r="CE367" s="9">
        <v>0</v>
      </c>
      <c r="CF367" s="9">
        <v>0</v>
      </c>
      <c r="CG367" s="9">
        <v>0</v>
      </c>
      <c r="CH367" s="9">
        <v>0</v>
      </c>
      <c r="CI367" s="9">
        <v>0</v>
      </c>
      <c r="CJ367" s="9">
        <v>0</v>
      </c>
      <c r="CK367" s="9">
        <v>0</v>
      </c>
      <c r="CL367" s="9">
        <v>0</v>
      </c>
      <c r="CM367" s="9">
        <v>0</v>
      </c>
      <c r="CN367" s="9">
        <v>0</v>
      </c>
      <c r="CO367" s="9">
        <v>0</v>
      </c>
      <c r="CP367" s="9">
        <v>0</v>
      </c>
      <c r="CQ367" s="9">
        <v>0</v>
      </c>
      <c r="CR367" s="9">
        <v>0</v>
      </c>
      <c r="CS367" s="9">
        <v>0</v>
      </c>
      <c r="CT367" s="9">
        <v>0</v>
      </c>
      <c r="CU367" s="9">
        <v>0</v>
      </c>
      <c r="CV367" s="9">
        <v>0</v>
      </c>
      <c r="CW367" s="9">
        <v>0</v>
      </c>
      <c r="CX367" s="9">
        <v>0</v>
      </c>
      <c r="CY367" s="9">
        <v>0</v>
      </c>
      <c r="CZ367" s="9">
        <v>0</v>
      </c>
      <c r="DA367" s="9">
        <v>0</v>
      </c>
      <c r="DB367" s="9">
        <v>0</v>
      </c>
      <c r="DC367" s="9">
        <v>0</v>
      </c>
      <c r="DD367" s="9">
        <v>0</v>
      </c>
      <c r="DE367" s="9">
        <v>0</v>
      </c>
      <c r="DF367" s="9">
        <v>0</v>
      </c>
      <c r="DG367" s="144">
        <f t="shared" si="555"/>
        <v>9100</v>
      </c>
      <c r="DH367" s="144">
        <f t="shared" ref="DH367:EW367" si="602">DG367</f>
        <v>9100</v>
      </c>
      <c r="DI367" s="144">
        <f t="shared" si="602"/>
        <v>9100</v>
      </c>
      <c r="DJ367" s="144">
        <f t="shared" si="602"/>
        <v>9100</v>
      </c>
      <c r="DK367" s="144">
        <f t="shared" si="602"/>
        <v>9100</v>
      </c>
      <c r="DL367" s="144">
        <f t="shared" si="602"/>
        <v>9100</v>
      </c>
      <c r="DM367" s="144">
        <f t="shared" si="602"/>
        <v>9100</v>
      </c>
      <c r="DN367" s="144">
        <f t="shared" si="602"/>
        <v>9100</v>
      </c>
      <c r="DO367" s="144">
        <f t="shared" si="602"/>
        <v>9100</v>
      </c>
      <c r="DP367" s="144">
        <f t="shared" si="602"/>
        <v>9100</v>
      </c>
      <c r="DQ367" s="144">
        <f t="shared" si="602"/>
        <v>9100</v>
      </c>
      <c r="DR367" s="144">
        <f t="shared" si="602"/>
        <v>9100</v>
      </c>
      <c r="DS367" s="144">
        <f t="shared" si="602"/>
        <v>9100</v>
      </c>
      <c r="DT367" s="144">
        <f t="shared" si="602"/>
        <v>9100</v>
      </c>
      <c r="DU367" s="144">
        <f t="shared" si="602"/>
        <v>9100</v>
      </c>
      <c r="DV367" s="144">
        <f t="shared" si="602"/>
        <v>9100</v>
      </c>
      <c r="DW367" s="144">
        <f t="shared" si="602"/>
        <v>9100</v>
      </c>
      <c r="DX367" s="144">
        <f t="shared" si="602"/>
        <v>9100</v>
      </c>
      <c r="DY367" s="144">
        <f t="shared" si="602"/>
        <v>9100</v>
      </c>
      <c r="DZ367" s="144">
        <f t="shared" si="602"/>
        <v>9100</v>
      </c>
      <c r="EA367" s="144">
        <f t="shared" si="602"/>
        <v>9100</v>
      </c>
      <c r="EB367" s="144">
        <f t="shared" si="602"/>
        <v>9100</v>
      </c>
      <c r="EC367" s="144">
        <f t="shared" si="602"/>
        <v>9100</v>
      </c>
      <c r="ED367" s="144">
        <f t="shared" si="602"/>
        <v>9100</v>
      </c>
      <c r="EE367" s="144">
        <f t="shared" si="602"/>
        <v>9100</v>
      </c>
      <c r="EF367" s="144">
        <f t="shared" si="602"/>
        <v>9100</v>
      </c>
      <c r="EG367" s="144">
        <f t="shared" si="602"/>
        <v>9100</v>
      </c>
      <c r="EH367" s="144">
        <f t="shared" si="602"/>
        <v>9100</v>
      </c>
      <c r="EI367" s="144">
        <f t="shared" si="602"/>
        <v>9100</v>
      </c>
      <c r="EJ367" s="144">
        <f t="shared" si="602"/>
        <v>9100</v>
      </c>
      <c r="EK367" s="144">
        <f t="shared" si="602"/>
        <v>9100</v>
      </c>
      <c r="EL367" s="144">
        <f t="shared" si="602"/>
        <v>9100</v>
      </c>
      <c r="EM367" s="144">
        <f t="shared" si="602"/>
        <v>9100</v>
      </c>
      <c r="EN367" s="144">
        <f t="shared" si="602"/>
        <v>9100</v>
      </c>
      <c r="EO367" s="144">
        <f t="shared" si="602"/>
        <v>9100</v>
      </c>
      <c r="EP367" s="144">
        <f t="shared" si="602"/>
        <v>9100</v>
      </c>
      <c r="EQ367" s="144">
        <f t="shared" si="602"/>
        <v>9100</v>
      </c>
      <c r="ER367" s="144">
        <f t="shared" si="602"/>
        <v>9100</v>
      </c>
      <c r="ES367" s="144">
        <f t="shared" si="602"/>
        <v>9100</v>
      </c>
      <c r="ET367" s="144">
        <f t="shared" si="602"/>
        <v>9100</v>
      </c>
      <c r="EU367" s="144">
        <f t="shared" si="602"/>
        <v>9100</v>
      </c>
      <c r="EV367" s="144">
        <f t="shared" si="602"/>
        <v>9100</v>
      </c>
      <c r="EW367" s="144">
        <f t="shared" si="602"/>
        <v>9100</v>
      </c>
      <c r="EX367" s="147">
        <f>PV(0.05,'PV factor'!C443,,-BR367)</f>
        <v>45351.473922902493</v>
      </c>
      <c r="EY367" s="147">
        <f>PV(0.05,'PV factor'!D443,,-BS367)</f>
        <v>21595.939963286899</v>
      </c>
      <c r="EZ367" s="147">
        <f>PV(0.05,'PV factor'!E443,,-BT367)</f>
        <v>802134.91292208491</v>
      </c>
      <c r="FA367" s="147">
        <f>PV(0.05,'PV factor'!F443,,-BU367)</f>
        <v>763938.01230674749</v>
      </c>
      <c r="FB367" s="147">
        <f>PV(0.05,'PV factor'!G443,,-BV367)</f>
        <v>727560.01172071195</v>
      </c>
      <c r="FC367" s="147">
        <f>PV(0.05,'PV factor'!H443,,-BW367)</f>
        <v>0</v>
      </c>
      <c r="FD367" s="147">
        <f>PV(0.05,'PV factor'!I443,,-BX367)</f>
        <v>0</v>
      </c>
      <c r="FE367" s="147">
        <f>PV(0.05,'PV factor'!J443,,-BY367)</f>
        <v>0</v>
      </c>
      <c r="FF367" s="147">
        <f>PV(0.05,'PV factor'!K443,,-BZ367)</f>
        <v>0</v>
      </c>
      <c r="FG367" s="147">
        <f>PV(0.05,'PV factor'!L443,,-CA367)</f>
        <v>0</v>
      </c>
      <c r="FH367" s="147">
        <f>PV(0.05,'PV factor'!M443,,-CB367)</f>
        <v>0</v>
      </c>
      <c r="FI367" s="147">
        <f>PV(0.05,'PV factor'!N443,,-CC367)</f>
        <v>0</v>
      </c>
      <c r="FJ367" s="147">
        <f>PV(0.05,'PV factor'!O443,,-CD367)</f>
        <v>0</v>
      </c>
      <c r="FK367" s="147">
        <f>PV(0.05,'PV factor'!P443,,-CE367)</f>
        <v>0</v>
      </c>
      <c r="FL367" s="147">
        <f>PV(0.05,'PV factor'!Q443,,-CF367)</f>
        <v>0</v>
      </c>
      <c r="FM367" s="147">
        <f>PV(0.05,'PV factor'!R443,,-CG367)</f>
        <v>0</v>
      </c>
      <c r="FN367" s="147">
        <f>PV(0.05,'PV factor'!S443,,-CH367)</f>
        <v>0</v>
      </c>
      <c r="FO367" s="147">
        <f>PV(0.05,'PV factor'!T443,,-CI367)</f>
        <v>0</v>
      </c>
      <c r="FP367" s="147">
        <f>PV(0.05,'PV factor'!U443,,-CJ367)</f>
        <v>0</v>
      </c>
      <c r="FQ367" s="147">
        <f>PV(0.05,'PV factor'!V443,,-CK367)</f>
        <v>0</v>
      </c>
      <c r="FR367" s="147">
        <f>PV(0.05,'PV factor'!W443,,-CL367)</f>
        <v>0</v>
      </c>
      <c r="FS367" s="147">
        <f>PV(0.05,'PV factor'!X443,,-CM367)</f>
        <v>0</v>
      </c>
      <c r="FT367" s="147">
        <f>PV(0.05,'PV factor'!Y443,,-CN367)</f>
        <v>0</v>
      </c>
      <c r="FU367" s="147">
        <f>PV(0.05,'PV factor'!Z443,,-CO367)</f>
        <v>0</v>
      </c>
      <c r="FV367" s="147">
        <f>PV(0.05,'PV factor'!AA443,,-CP367)</f>
        <v>0</v>
      </c>
      <c r="FW367" s="147">
        <f>PV(0.05,'PV factor'!AB443,,-CQ367)</f>
        <v>0</v>
      </c>
      <c r="FX367" s="147">
        <f>PV(0.05,'PV factor'!AC443,,-CR367)</f>
        <v>0</v>
      </c>
      <c r="FY367" s="147">
        <f>PV(0.05,'PV factor'!AD443,,-CS367)</f>
        <v>0</v>
      </c>
      <c r="FZ367" s="147">
        <f>PV(0.05,'PV factor'!AE443,,-CT367)</f>
        <v>0</v>
      </c>
      <c r="GA367" s="147">
        <f>PV(0.05,'PV factor'!AF443,,-CU367)</f>
        <v>0</v>
      </c>
      <c r="GB367" s="147">
        <f>PV(0.05,'PV factor'!AG443,,-CV367)</f>
        <v>0</v>
      </c>
      <c r="GC367" s="147">
        <f>PV(0.05,'PV factor'!AH443,,-CW367)</f>
        <v>0</v>
      </c>
      <c r="GD367" s="147">
        <f>PV(0.05,'PV factor'!AI443,,-CX367)</f>
        <v>0</v>
      </c>
      <c r="GE367" s="147">
        <f>PV(0.05,'PV factor'!AJ443,,-CY367)</f>
        <v>0</v>
      </c>
      <c r="GF367" s="147">
        <f>PV(0.05,'PV factor'!AK443,,-CZ367)</f>
        <v>0</v>
      </c>
      <c r="GG367" s="147">
        <f>PV(0.05,'PV factor'!AL443,,-DA367)</f>
        <v>0</v>
      </c>
      <c r="GH367" s="147">
        <f>PV(0.05,'PV factor'!AM443,,-DB367)</f>
        <v>0</v>
      </c>
      <c r="GI367" s="147">
        <f>PV(0.05,'PV factor'!AN443,,-DC367)</f>
        <v>0</v>
      </c>
      <c r="GJ367" s="147">
        <f>PV(0.05,'PV factor'!AO443,,-DD367)</f>
        <v>0</v>
      </c>
      <c r="GK367" s="147">
        <f>PV(0.05,'PV factor'!AP443,,-DE367)</f>
        <v>0</v>
      </c>
      <c r="GL367" s="147">
        <f>PV(0.05,'PV factor'!C443,,-DI367)</f>
        <v>8253.9682539682544</v>
      </c>
      <c r="GM367" s="147">
        <f>PV(0.05,'PV factor'!D443,,-DJ367)</f>
        <v>7860.9221466364315</v>
      </c>
      <c r="GN367" s="147">
        <f>PV(0.05,'PV factor'!E443,,-DK367)</f>
        <v>7486.5925206061256</v>
      </c>
      <c r="GO367" s="147">
        <f>PV(0.05,'PV factor'!F443,,-DL367)</f>
        <v>7130.088114862976</v>
      </c>
      <c r="GP367" s="147">
        <f>PV(0.05,'PV factor'!G443,,-DM367)</f>
        <v>6790.5601093933119</v>
      </c>
      <c r="GQ367" s="147">
        <f>PV(0.05,'PV factor'!H443,,-DN367)</f>
        <v>6467.2001041841049</v>
      </c>
      <c r="GR367" s="147">
        <f>PV(0.05,'PV factor'!I443,,-DO367)</f>
        <v>6159.2381944610534</v>
      </c>
      <c r="GS367" s="147">
        <f>PV(0.05,'PV factor'!J443,,-DP367)</f>
        <v>5865.9411375819554</v>
      </c>
      <c r="GT367" s="147">
        <f>PV(0.05,'PV factor'!K443,,-DQ367)</f>
        <v>5586.6106072209095</v>
      </c>
      <c r="GU367" s="147">
        <f>PV(0.05,'PV factor'!L443,,-DR367)</f>
        <v>5320.5815306865807</v>
      </c>
      <c r="GV367" s="147">
        <f>PV(0.05,'PV factor'!M443,,-DS367)</f>
        <v>5067.2205054157912</v>
      </c>
      <c r="GW367" s="147">
        <f>PV(0.05,'PV factor'!N443,,-DT367)</f>
        <v>4825.9242908721817</v>
      </c>
      <c r="GX367" s="147">
        <f>PV(0.05,'PV factor'!O443,,-DU367)</f>
        <v>4596.1183722592214</v>
      </c>
      <c r="GY367" s="147">
        <f>PV(0.05,'PV factor'!P443,,-DV367)</f>
        <v>4377.2555926278283</v>
      </c>
      <c r="GZ367" s="147">
        <f>PV(0.05,'PV factor'!Q443,,-DW367)</f>
        <v>4168.814850121742</v>
      </c>
      <c r="HA367" s="147">
        <f>PV(0.05,'PV factor'!R443,,-DX367)</f>
        <v>3970.2998572588012</v>
      </c>
      <c r="HB367" s="147">
        <f>PV(0.05,'PV factor'!S443,,-DY367)</f>
        <v>3781.2379592940965</v>
      </c>
      <c r="HC367" s="147">
        <f>PV(0.05,'PV factor'!T443,,-DZ367)</f>
        <v>3601.1790088515204</v>
      </c>
      <c r="HD367" s="147">
        <f>PV(0.05,'PV factor'!U443,,-EA367)</f>
        <v>3429.6942941443053</v>
      </c>
      <c r="HE367" s="147">
        <f>PV(0.05,'PV factor'!V443,,-EB367)</f>
        <v>3266.3755182326718</v>
      </c>
      <c r="HF367" s="147">
        <f>PV(0.05,'PV factor'!W443,,-EC367)</f>
        <v>3110.833826888259</v>
      </c>
      <c r="HG367" s="147">
        <f>PV(0.05,'PV factor'!X443,,-ED367)</f>
        <v>2962.6988827507225</v>
      </c>
      <c r="HH367" s="147">
        <f>PV(0.05,'PV factor'!Y443,,-EE367)</f>
        <v>2821.6179835721168</v>
      </c>
      <c r="HI367" s="147">
        <f>PV(0.05,'PV factor'!Z443,,-EF367)</f>
        <v>2687.2552224496353</v>
      </c>
      <c r="HJ367" s="147">
        <f>PV(0.05,'PV factor'!AA443,,-EG367)</f>
        <v>2559.2906880472715</v>
      </c>
      <c r="HK367" s="147">
        <f>PV(0.05,'PV factor'!AB443,,-EH367)</f>
        <v>2437.419702902163</v>
      </c>
      <c r="HL367" s="147">
        <f>PV(0.05,'PV factor'!AC443,,-EI367)</f>
        <v>2321.3520980020603</v>
      </c>
      <c r="HM367" s="147">
        <f>PV(0.05,'PV factor'!AD443,,-EJ367)</f>
        <v>2210.8115219067236</v>
      </c>
      <c r="HN367" s="147">
        <f>PV(0.05,'PV factor'!AE443,,-EK367)</f>
        <v>2105.534782768309</v>
      </c>
      <c r="HO367" s="147">
        <f>PV(0.05,'PV factor'!AF443,,-EL367)</f>
        <v>2005.271221684103</v>
      </c>
      <c r="HP367" s="147">
        <f>PV(0.05,'PV factor'!AG443,,-EM367)</f>
        <v>1909.7821158896222</v>
      </c>
      <c r="HQ367" s="147">
        <f>PV(0.05,'PV factor'!AH443,,-EN367)</f>
        <v>1818.8401103710687</v>
      </c>
      <c r="HR367" s="147">
        <f>PV(0.05,'PV factor'!AI443,,-EO367)</f>
        <v>1732.2286765438751</v>
      </c>
      <c r="HS367" s="147">
        <f>PV(0.05,'PV factor'!AJ443,,-EP367)</f>
        <v>1649.7415967084521</v>
      </c>
      <c r="HT367" s="147">
        <f>PV(0.05,'PV factor'!AK443,,-EQ367)</f>
        <v>1571.1824730556689</v>
      </c>
      <c r="HU367" s="147">
        <f>PV(0.05,'PV factor'!AL443,,-ER367)</f>
        <v>1496.3642600530179</v>
      </c>
      <c r="HV367" s="147">
        <f>PV(0.05,'PV factor'!AM443,,-ES367)</f>
        <v>1425.1088190981125</v>
      </c>
      <c r="HW367" s="147">
        <f>PV(0.05,'PV factor'!AN443,,-ET367)</f>
        <v>1357.2464943791545</v>
      </c>
      <c r="HX367" s="147">
        <f>PV(0.05,'PV factor'!AO443,,-EU367)</f>
        <v>1292.6157089325282</v>
      </c>
      <c r="HY367" s="147">
        <f>PV(0.05,'PV factor'!AP443,,-EV367)</f>
        <v>1231.062579935741</v>
      </c>
      <c r="HZ367" s="147">
        <f t="shared" si="557"/>
        <v>2360580.3508357336</v>
      </c>
      <c r="IA367" s="147">
        <f t="shared" si="558"/>
        <v>148712.08173461849</v>
      </c>
      <c r="IB367" s="401">
        <f t="shared" si="559"/>
        <v>6.299810200570756E-2</v>
      </c>
    </row>
    <row r="368" spans="1:236" s="181" customFormat="1" ht="90" customHeight="1" x14ac:dyDescent="0.25">
      <c r="A368" s="233" t="s">
        <v>336</v>
      </c>
      <c r="B368" s="234" t="s">
        <v>337</v>
      </c>
      <c r="C368" s="234" t="s">
        <v>413</v>
      </c>
      <c r="D368" s="235">
        <v>6</v>
      </c>
      <c r="E368" s="234" t="s">
        <v>414</v>
      </c>
      <c r="F368" s="236" t="s">
        <v>415</v>
      </c>
      <c r="G368" s="236" t="s">
        <v>416</v>
      </c>
      <c r="H368" s="13" t="s">
        <v>77</v>
      </c>
      <c r="I368" s="236" t="s">
        <v>315</v>
      </c>
      <c r="J368" s="236">
        <v>5</v>
      </c>
      <c r="K368" s="95" t="s">
        <v>206</v>
      </c>
      <c r="L368" s="77">
        <v>890</v>
      </c>
      <c r="M368" s="237" t="s">
        <v>416</v>
      </c>
      <c r="N368" s="13" t="s">
        <v>81</v>
      </c>
      <c r="O368" s="13" t="s">
        <v>82</v>
      </c>
      <c r="P368" s="13" t="s">
        <v>83</v>
      </c>
      <c r="Q368" s="112" t="s">
        <v>100</v>
      </c>
      <c r="R368" s="13" t="s">
        <v>108</v>
      </c>
      <c r="S368" s="13" t="s">
        <v>99</v>
      </c>
      <c r="T368" s="72" t="s">
        <v>407</v>
      </c>
      <c r="U368" s="13" t="s">
        <v>100</v>
      </c>
      <c r="V368" s="196">
        <v>1</v>
      </c>
      <c r="W368" s="239">
        <v>32000</v>
      </c>
      <c r="X368" s="239">
        <v>0</v>
      </c>
      <c r="Y368" s="239">
        <v>0</v>
      </c>
      <c r="Z368" s="239">
        <v>0</v>
      </c>
      <c r="AA368" s="239">
        <v>32000</v>
      </c>
      <c r="AB368" s="239">
        <v>0</v>
      </c>
      <c r="AC368" s="239">
        <v>0</v>
      </c>
      <c r="AD368" s="239">
        <v>0</v>
      </c>
      <c r="AE368" s="239">
        <v>0</v>
      </c>
      <c r="AF368" s="239">
        <v>0</v>
      </c>
      <c r="AG368" s="239">
        <v>0</v>
      </c>
      <c r="AH368" s="239">
        <v>0</v>
      </c>
      <c r="AI368" s="14" t="s">
        <v>417</v>
      </c>
      <c r="AJ368" s="239">
        <v>37500</v>
      </c>
      <c r="AK368" s="239">
        <v>0</v>
      </c>
      <c r="AL368" s="239">
        <v>7500</v>
      </c>
      <c r="AM368" s="239">
        <v>7500</v>
      </c>
      <c r="AN368" s="239">
        <v>7500</v>
      </c>
      <c r="AO368" s="239">
        <v>7500</v>
      </c>
      <c r="AP368" s="239">
        <v>7500</v>
      </c>
      <c r="AQ368" s="239">
        <v>0</v>
      </c>
      <c r="AR368" s="239">
        <v>0</v>
      </c>
      <c r="AS368" s="239">
        <v>0</v>
      </c>
      <c r="AT368" s="239">
        <v>0</v>
      </c>
      <c r="AU368" s="236"/>
      <c r="AV368" s="230">
        <f t="shared" si="525"/>
        <v>1</v>
      </c>
      <c r="AW368" s="230">
        <f t="shared" si="526"/>
        <v>0</v>
      </c>
      <c r="AX368" s="230" t="str">
        <f t="shared" si="527"/>
        <v>D2</v>
      </c>
      <c r="AY368" s="141">
        <f t="shared" si="528"/>
        <v>9</v>
      </c>
      <c r="AZ368" s="70">
        <f t="shared" si="529"/>
        <v>1</v>
      </c>
      <c r="BA368" s="70">
        <f t="shared" si="530"/>
        <v>1</v>
      </c>
      <c r="BB368" s="70">
        <f t="shared" si="531"/>
        <v>1</v>
      </c>
      <c r="BC368" s="70">
        <f t="shared" si="532"/>
        <v>1</v>
      </c>
      <c r="BD368" s="70">
        <f t="shared" si="533"/>
        <v>1</v>
      </c>
      <c r="BE368" s="70">
        <f t="shared" si="534"/>
        <v>1</v>
      </c>
      <c r="BF368" s="70">
        <f t="shared" si="535"/>
        <v>1</v>
      </c>
      <c r="BG368" s="71">
        <f t="shared" si="536"/>
        <v>0</v>
      </c>
      <c r="BH368" s="71">
        <f t="shared" si="537"/>
        <v>1</v>
      </c>
      <c r="BI368" s="71">
        <f t="shared" si="538"/>
        <v>0</v>
      </c>
      <c r="BJ368" s="71">
        <f t="shared" si="539"/>
        <v>0</v>
      </c>
      <c r="BK368" s="71">
        <f t="shared" si="540"/>
        <v>1</v>
      </c>
      <c r="BL368" s="70">
        <f t="shared" si="541"/>
        <v>1</v>
      </c>
      <c r="BM368" s="70">
        <f t="shared" si="542"/>
        <v>1</v>
      </c>
      <c r="BN368" s="70">
        <f t="shared" si="543"/>
        <v>0</v>
      </c>
      <c r="BO368" s="70">
        <f t="shared" si="544"/>
        <v>1</v>
      </c>
      <c r="BP368" s="144">
        <f t="shared" si="545"/>
        <v>0</v>
      </c>
      <c r="BQ368" s="144">
        <f t="shared" si="546"/>
        <v>7500</v>
      </c>
      <c r="BR368" s="144">
        <f t="shared" si="547"/>
        <v>39500</v>
      </c>
      <c r="BS368" s="144">
        <f t="shared" si="548"/>
        <v>7500</v>
      </c>
      <c r="BT368" s="144">
        <f t="shared" si="549"/>
        <v>7500</v>
      </c>
      <c r="BU368" s="144">
        <f t="shared" si="550"/>
        <v>7500</v>
      </c>
      <c r="BV368" s="144">
        <f t="shared" si="551"/>
        <v>0</v>
      </c>
      <c r="BW368" s="144">
        <f t="shared" si="552"/>
        <v>0</v>
      </c>
      <c r="BX368" s="144">
        <f t="shared" si="553"/>
        <v>0</v>
      </c>
      <c r="BY368" s="144">
        <f t="shared" si="554"/>
        <v>0</v>
      </c>
      <c r="BZ368" s="9">
        <v>0</v>
      </c>
      <c r="CA368" s="9">
        <v>0</v>
      </c>
      <c r="CB368" s="9">
        <v>0</v>
      </c>
      <c r="CC368" s="9">
        <v>0</v>
      </c>
      <c r="CD368" s="9">
        <v>0</v>
      </c>
      <c r="CE368" s="9">
        <v>0</v>
      </c>
      <c r="CF368" s="9">
        <v>0</v>
      </c>
      <c r="CG368" s="9">
        <v>0</v>
      </c>
      <c r="CH368" s="9">
        <v>0</v>
      </c>
      <c r="CI368" s="9">
        <v>0</v>
      </c>
      <c r="CJ368" s="9">
        <v>0</v>
      </c>
      <c r="CK368" s="9">
        <v>0</v>
      </c>
      <c r="CL368" s="9">
        <v>0</v>
      </c>
      <c r="CM368" s="9">
        <v>0</v>
      </c>
      <c r="CN368" s="9">
        <v>0</v>
      </c>
      <c r="CO368" s="9">
        <v>0</v>
      </c>
      <c r="CP368" s="9">
        <v>0</v>
      </c>
      <c r="CQ368" s="9">
        <v>0</v>
      </c>
      <c r="CR368" s="9">
        <v>0</v>
      </c>
      <c r="CS368" s="9">
        <v>0</v>
      </c>
      <c r="CT368" s="9">
        <v>0</v>
      </c>
      <c r="CU368" s="9">
        <v>0</v>
      </c>
      <c r="CV368" s="9">
        <v>0</v>
      </c>
      <c r="CW368" s="9">
        <v>0</v>
      </c>
      <c r="CX368" s="9">
        <v>0</v>
      </c>
      <c r="CY368" s="9">
        <v>0</v>
      </c>
      <c r="CZ368" s="9">
        <v>0</v>
      </c>
      <c r="DA368" s="9">
        <v>0</v>
      </c>
      <c r="DB368" s="9">
        <v>0</v>
      </c>
      <c r="DC368" s="9">
        <v>0</v>
      </c>
      <c r="DD368" s="9">
        <v>0</v>
      </c>
      <c r="DE368" s="9">
        <v>0</v>
      </c>
      <c r="DF368" s="9">
        <v>0</v>
      </c>
      <c r="DG368" s="144">
        <f t="shared" si="555"/>
        <v>890</v>
      </c>
      <c r="DH368" s="144">
        <f t="shared" ref="DH368:EW368" si="603">DG368</f>
        <v>890</v>
      </c>
      <c r="DI368" s="144">
        <f t="shared" si="603"/>
        <v>890</v>
      </c>
      <c r="DJ368" s="144">
        <f t="shared" si="603"/>
        <v>890</v>
      </c>
      <c r="DK368" s="144">
        <f t="shared" si="603"/>
        <v>890</v>
      </c>
      <c r="DL368" s="144">
        <f t="shared" si="603"/>
        <v>890</v>
      </c>
      <c r="DM368" s="144">
        <f t="shared" si="603"/>
        <v>890</v>
      </c>
      <c r="DN368" s="144">
        <f t="shared" si="603"/>
        <v>890</v>
      </c>
      <c r="DO368" s="144">
        <f t="shared" si="603"/>
        <v>890</v>
      </c>
      <c r="DP368" s="144">
        <f t="shared" si="603"/>
        <v>890</v>
      </c>
      <c r="DQ368" s="144">
        <f t="shared" si="603"/>
        <v>890</v>
      </c>
      <c r="DR368" s="144">
        <f t="shared" si="603"/>
        <v>890</v>
      </c>
      <c r="DS368" s="144">
        <f t="shared" si="603"/>
        <v>890</v>
      </c>
      <c r="DT368" s="144">
        <f t="shared" si="603"/>
        <v>890</v>
      </c>
      <c r="DU368" s="144">
        <f t="shared" si="603"/>
        <v>890</v>
      </c>
      <c r="DV368" s="144">
        <f t="shared" si="603"/>
        <v>890</v>
      </c>
      <c r="DW368" s="144">
        <f t="shared" si="603"/>
        <v>890</v>
      </c>
      <c r="DX368" s="144">
        <f t="shared" si="603"/>
        <v>890</v>
      </c>
      <c r="DY368" s="144">
        <f t="shared" si="603"/>
        <v>890</v>
      </c>
      <c r="DZ368" s="144">
        <f t="shared" si="603"/>
        <v>890</v>
      </c>
      <c r="EA368" s="144">
        <f t="shared" si="603"/>
        <v>890</v>
      </c>
      <c r="EB368" s="144">
        <f t="shared" si="603"/>
        <v>890</v>
      </c>
      <c r="EC368" s="144">
        <f t="shared" si="603"/>
        <v>890</v>
      </c>
      <c r="ED368" s="144">
        <f t="shared" si="603"/>
        <v>890</v>
      </c>
      <c r="EE368" s="144">
        <f t="shared" si="603"/>
        <v>890</v>
      </c>
      <c r="EF368" s="144">
        <f t="shared" si="603"/>
        <v>890</v>
      </c>
      <c r="EG368" s="144">
        <f t="shared" si="603"/>
        <v>890</v>
      </c>
      <c r="EH368" s="144">
        <f t="shared" si="603"/>
        <v>890</v>
      </c>
      <c r="EI368" s="144">
        <f t="shared" si="603"/>
        <v>890</v>
      </c>
      <c r="EJ368" s="144">
        <f t="shared" si="603"/>
        <v>890</v>
      </c>
      <c r="EK368" s="144">
        <f t="shared" si="603"/>
        <v>890</v>
      </c>
      <c r="EL368" s="144">
        <f t="shared" si="603"/>
        <v>890</v>
      </c>
      <c r="EM368" s="144">
        <f t="shared" si="603"/>
        <v>890</v>
      </c>
      <c r="EN368" s="144">
        <f t="shared" si="603"/>
        <v>890</v>
      </c>
      <c r="EO368" s="144">
        <f t="shared" si="603"/>
        <v>890</v>
      </c>
      <c r="EP368" s="144">
        <f t="shared" si="603"/>
        <v>890</v>
      </c>
      <c r="EQ368" s="144">
        <f t="shared" si="603"/>
        <v>890</v>
      </c>
      <c r="ER368" s="144">
        <f t="shared" si="603"/>
        <v>890</v>
      </c>
      <c r="ES368" s="144">
        <f t="shared" si="603"/>
        <v>890</v>
      </c>
      <c r="ET368" s="144">
        <f t="shared" si="603"/>
        <v>890</v>
      </c>
      <c r="EU368" s="144">
        <f t="shared" si="603"/>
        <v>890</v>
      </c>
      <c r="EV368" s="144">
        <f t="shared" si="603"/>
        <v>890</v>
      </c>
      <c r="EW368" s="144">
        <f t="shared" si="603"/>
        <v>890</v>
      </c>
      <c r="EX368" s="147">
        <f>PV(0.05,'PV factor'!C36,,-BR368)</f>
        <v>35827.664399092966</v>
      </c>
      <c r="EY368" s="147">
        <f>PV(0.05,'PV factor'!D36,,-BS368)</f>
        <v>6478.7819889860702</v>
      </c>
      <c r="EZ368" s="147">
        <f>PV(0.05,'PV factor'!E36,,-BT368)</f>
        <v>6170.2685609391146</v>
      </c>
      <c r="FA368" s="147">
        <f>PV(0.05,'PV factor'!F36,,-BU368)</f>
        <v>5876.4462485134418</v>
      </c>
      <c r="FB368" s="147">
        <f>PV(0.05,'PV factor'!G36,,-BV368)</f>
        <v>0</v>
      </c>
      <c r="FC368" s="147">
        <f>PV(0.05,'PV factor'!H36,,-BW368)</f>
        <v>0</v>
      </c>
      <c r="FD368" s="147">
        <f>PV(0.05,'PV factor'!I36,,-BX368)</f>
        <v>0</v>
      </c>
      <c r="FE368" s="147">
        <f>PV(0.05,'PV factor'!J36,,-BY368)</f>
        <v>0</v>
      </c>
      <c r="FF368" s="147">
        <f>PV(0.05,'PV factor'!K36,,-BZ368)</f>
        <v>0</v>
      </c>
      <c r="FG368" s="147">
        <f>PV(0.05,'PV factor'!L36,,-CA368)</f>
        <v>0</v>
      </c>
      <c r="FH368" s="147">
        <f>PV(0.05,'PV factor'!M36,,-CB368)</f>
        <v>0</v>
      </c>
      <c r="FI368" s="147">
        <f>PV(0.05,'PV factor'!N36,,-CC368)</f>
        <v>0</v>
      </c>
      <c r="FJ368" s="147">
        <f>PV(0.05,'PV factor'!O36,,-CD368)</f>
        <v>0</v>
      </c>
      <c r="FK368" s="147">
        <f>PV(0.05,'PV factor'!P36,,-CE368)</f>
        <v>0</v>
      </c>
      <c r="FL368" s="147">
        <f>PV(0.05,'PV factor'!Q36,,-CF368)</f>
        <v>0</v>
      </c>
      <c r="FM368" s="147">
        <f>PV(0.05,'PV factor'!R36,,-CG368)</f>
        <v>0</v>
      </c>
      <c r="FN368" s="147">
        <f>PV(0.05,'PV factor'!S36,,-CH368)</f>
        <v>0</v>
      </c>
      <c r="FO368" s="147">
        <f>PV(0.05,'PV factor'!T36,,-CI368)</f>
        <v>0</v>
      </c>
      <c r="FP368" s="147">
        <f>PV(0.05,'PV factor'!U36,,-CJ368)</f>
        <v>0</v>
      </c>
      <c r="FQ368" s="147">
        <f>PV(0.05,'PV factor'!V36,,-CK368)</f>
        <v>0</v>
      </c>
      <c r="FR368" s="147">
        <f>PV(0.05,'PV factor'!W36,,-CL368)</f>
        <v>0</v>
      </c>
      <c r="FS368" s="147">
        <f>PV(0.05,'PV factor'!X36,,-CM368)</f>
        <v>0</v>
      </c>
      <c r="FT368" s="147">
        <f>PV(0.05,'PV factor'!Y36,,-CN368)</f>
        <v>0</v>
      </c>
      <c r="FU368" s="147">
        <f>PV(0.05,'PV factor'!Z36,,-CO368)</f>
        <v>0</v>
      </c>
      <c r="FV368" s="147">
        <f>PV(0.05,'PV factor'!AA36,,-CP368)</f>
        <v>0</v>
      </c>
      <c r="FW368" s="147">
        <f>PV(0.05,'PV factor'!AB36,,-CQ368)</f>
        <v>0</v>
      </c>
      <c r="FX368" s="147">
        <f>PV(0.05,'PV factor'!AC36,,-CR368)</f>
        <v>0</v>
      </c>
      <c r="FY368" s="147">
        <f>PV(0.05,'PV factor'!AD36,,-CS368)</f>
        <v>0</v>
      </c>
      <c r="FZ368" s="147">
        <f>PV(0.05,'PV factor'!AE36,,-CT368)</f>
        <v>0</v>
      </c>
      <c r="GA368" s="147">
        <f>PV(0.05,'PV factor'!AF36,,-CU368)</f>
        <v>0</v>
      </c>
      <c r="GB368" s="147">
        <f>PV(0.05,'PV factor'!AG36,,-CV368)</f>
        <v>0</v>
      </c>
      <c r="GC368" s="147">
        <f>PV(0.05,'PV factor'!AH36,,-CW368)</f>
        <v>0</v>
      </c>
      <c r="GD368" s="147">
        <f>PV(0.05,'PV factor'!AI36,,-CX368)</f>
        <v>0</v>
      </c>
      <c r="GE368" s="147">
        <f>PV(0.05,'PV factor'!AJ36,,-CY368)</f>
        <v>0</v>
      </c>
      <c r="GF368" s="147">
        <f>PV(0.05,'PV factor'!AK36,,-CZ368)</f>
        <v>0</v>
      </c>
      <c r="GG368" s="147">
        <f>PV(0.05,'PV factor'!AL36,,-DA368)</f>
        <v>0</v>
      </c>
      <c r="GH368" s="147">
        <f>PV(0.05,'PV factor'!AM36,,-DB368)</f>
        <v>0</v>
      </c>
      <c r="GI368" s="147">
        <f>PV(0.05,'PV factor'!AN36,,-DC368)</f>
        <v>0</v>
      </c>
      <c r="GJ368" s="147">
        <f>PV(0.05,'PV factor'!AO36,,-DD368)</f>
        <v>0</v>
      </c>
      <c r="GK368" s="147">
        <f>PV(0.05,'PV factor'!AP36,,-DE368)</f>
        <v>0</v>
      </c>
      <c r="GL368" s="147">
        <f>PV(0.05,'PV factor'!C36,,-DI368)</f>
        <v>807.25623582766434</v>
      </c>
      <c r="GM368" s="147">
        <f>PV(0.05,'PV factor'!D36,,-DJ368)</f>
        <v>768.81546269301361</v>
      </c>
      <c r="GN368" s="147">
        <f>PV(0.05,'PV factor'!E36,,-DK368)</f>
        <v>732.20520256477494</v>
      </c>
      <c r="GO368" s="147">
        <f>PV(0.05,'PV factor'!F36,,-DL368)</f>
        <v>697.33828815692846</v>
      </c>
      <c r="GP368" s="147">
        <f>PV(0.05,'PV factor'!G36,,-DM368)</f>
        <v>664.13170300659863</v>
      </c>
      <c r="GQ368" s="147">
        <f>PV(0.05,'PV factor'!H36,,-DN368)</f>
        <v>632.50638381580814</v>
      </c>
      <c r="GR368" s="147">
        <f>PV(0.05,'PV factor'!I36,,-DO368)</f>
        <v>602.38703220553157</v>
      </c>
      <c r="GS368" s="147">
        <f>PV(0.05,'PV factor'!J36,,-DP368)</f>
        <v>573.70193543383959</v>
      </c>
      <c r="GT368" s="147">
        <f>PV(0.05,'PV factor'!K36,,-DQ368)</f>
        <v>546.38279565127584</v>
      </c>
      <c r="GU368" s="147">
        <f>PV(0.05,'PV factor'!L36,,-DR368)</f>
        <v>520.36456728692929</v>
      </c>
      <c r="GV368" s="147">
        <f>PV(0.05,'PV factor'!M36,,-DS368)</f>
        <v>495.58530217802797</v>
      </c>
      <c r="GW368" s="147">
        <f>PV(0.05,'PV factor'!N36,,-DT368)</f>
        <v>471.98600207431224</v>
      </c>
      <c r="GX368" s="147">
        <f>PV(0.05,'PV factor'!O36,,-DU368)</f>
        <v>449.51047816601181</v>
      </c>
      <c r="GY368" s="147">
        <f>PV(0.05,'PV factor'!P36,,-DV368)</f>
        <v>428.10521730096349</v>
      </c>
      <c r="GZ368" s="147">
        <f>PV(0.05,'PV factor'!Q36,,-DW368)</f>
        <v>407.71925457234619</v>
      </c>
      <c r="HA368" s="147">
        <f>PV(0.05,'PV factor'!R36,,-DX368)</f>
        <v>388.30405197366298</v>
      </c>
      <c r="HB368" s="147">
        <f>PV(0.05,'PV factor'!S36,,-DY368)</f>
        <v>369.81338283205997</v>
      </c>
      <c r="HC368" s="147">
        <f>PV(0.05,'PV factor'!T36,,-DZ368)</f>
        <v>352.20322174481902</v>
      </c>
      <c r="HD368" s="147">
        <f>PV(0.05,'PV factor'!U36,,-EA368)</f>
        <v>335.43163975697053</v>
      </c>
      <c r="HE368" s="147">
        <f>PV(0.05,'PV factor'!V36,,-EB368)</f>
        <v>319.45870453044813</v>
      </c>
      <c r="HF368" s="147">
        <f>PV(0.05,'PV factor'!W36,,-EC368)</f>
        <v>304.2463852670935</v>
      </c>
      <c r="HG368" s="147">
        <f>PV(0.05,'PV factor'!X36,,-ED368)</f>
        <v>289.75846215913657</v>
      </c>
      <c r="HH368" s="147">
        <f>PV(0.05,'PV factor'!Y36,,-EE368)</f>
        <v>275.96044015155871</v>
      </c>
      <c r="HI368" s="147">
        <f>PV(0.05,'PV factor'!Z36,,-EF368)</f>
        <v>262.81946681100828</v>
      </c>
      <c r="HJ368" s="147">
        <f>PV(0.05,'PV factor'!AA36,,-EG368)</f>
        <v>250.30425410572215</v>
      </c>
      <c r="HK368" s="147">
        <f>PV(0.05,'PV factor'!AB36,,-EH368)</f>
        <v>238.38500391021157</v>
      </c>
      <c r="HL368" s="147">
        <f>PV(0.05,'PV factor'!AC36,,-EI368)</f>
        <v>227.03333705734437</v>
      </c>
      <c r="HM368" s="147">
        <f>PV(0.05,'PV factor'!AD36,,-EJ368)</f>
        <v>216.22222576889936</v>
      </c>
      <c r="HN368" s="147">
        <f>PV(0.05,'PV factor'!AE36,,-EK368)</f>
        <v>205.92592930371376</v>
      </c>
      <c r="HO368" s="147">
        <f>PV(0.05,'PV factor'!AF36,,-EL368)</f>
        <v>196.1199326702035</v>
      </c>
      <c r="HP368" s="147">
        <f>PV(0.05,'PV factor'!AG36,,-EM368)</f>
        <v>186.78088825733667</v>
      </c>
      <c r="HQ368" s="147">
        <f>PV(0.05,'PV factor'!AH36,,-EN368)</f>
        <v>177.88656024508253</v>
      </c>
      <c r="HR368" s="147">
        <f>PV(0.05,'PV factor'!AI36,,-EO368)</f>
        <v>169.41577166198337</v>
      </c>
      <c r="HS368" s="147">
        <f>PV(0.05,'PV factor'!AJ36,,-EP368)</f>
        <v>161.34835396379367</v>
      </c>
      <c r="HT368" s="147">
        <f>PV(0.05,'PV factor'!AK36,,-EQ368)</f>
        <v>153.66509901313685</v>
      </c>
      <c r="HU368" s="147">
        <f>PV(0.05,'PV factor'!AL36,,-ER368)</f>
        <v>146.3477133458446</v>
      </c>
      <c r="HV368" s="147">
        <f>PV(0.05,'PV factor'!AM36,,-ES368)</f>
        <v>139.37877461509012</v>
      </c>
      <c r="HW368" s="147">
        <f>PV(0.05,'PV factor'!AN36,,-ET368)</f>
        <v>132.74169010960961</v>
      </c>
      <c r="HX368" s="147">
        <f>PV(0.05,'PV factor'!AO36,,-EU368)</f>
        <v>126.42065724724726</v>
      </c>
      <c r="HY368" s="147">
        <f>PV(0.05,'PV factor'!AP36,,-EV368)</f>
        <v>120.40062594975929</v>
      </c>
      <c r="HZ368" s="147">
        <f t="shared" si="557"/>
        <v>54353.16119753159</v>
      </c>
      <c r="IA368" s="147">
        <f t="shared" si="558"/>
        <v>3669.7468922489797</v>
      </c>
      <c r="IB368" s="401">
        <f t="shared" si="559"/>
        <v>6.751671496920475E-2</v>
      </c>
    </row>
    <row r="369" spans="1:236" s="181" customFormat="1" ht="90" customHeight="1" x14ac:dyDescent="0.25">
      <c r="A369" s="161" t="s">
        <v>2267</v>
      </c>
      <c r="B369" s="150" t="s">
        <v>2910</v>
      </c>
      <c r="C369" s="150" t="s">
        <v>2244</v>
      </c>
      <c r="D369" s="148">
        <v>1</v>
      </c>
      <c r="E369" s="150" t="s">
        <v>2919</v>
      </c>
      <c r="F369" s="151" t="s">
        <v>2920</v>
      </c>
      <c r="G369" s="151" t="s">
        <v>2921</v>
      </c>
      <c r="H369" s="79" t="s">
        <v>77</v>
      </c>
      <c r="I369" s="151" t="s">
        <v>316</v>
      </c>
      <c r="J369" s="151">
        <v>40</v>
      </c>
      <c r="K369" s="227" t="s">
        <v>94</v>
      </c>
      <c r="L369" s="79">
        <v>1700</v>
      </c>
      <c r="M369" s="79" t="s">
        <v>2922</v>
      </c>
      <c r="N369" s="79" t="s">
        <v>81</v>
      </c>
      <c r="O369" s="13" t="s">
        <v>217</v>
      </c>
      <c r="P369" s="79" t="s">
        <v>260</v>
      </c>
      <c r="Q369" s="112" t="s">
        <v>100</v>
      </c>
      <c r="R369" s="79" t="s">
        <v>108</v>
      </c>
      <c r="S369" s="79" t="s">
        <v>99</v>
      </c>
      <c r="T369" s="79" t="s">
        <v>2915</v>
      </c>
      <c r="U369" s="79" t="s">
        <v>100</v>
      </c>
      <c r="V369" s="81">
        <v>1</v>
      </c>
      <c r="W369" s="149">
        <v>490000</v>
      </c>
      <c r="X369" s="149">
        <v>50000</v>
      </c>
      <c r="Y369" s="149">
        <v>0</v>
      </c>
      <c r="Z369" s="149">
        <v>0</v>
      </c>
      <c r="AA369" s="149">
        <v>50000</v>
      </c>
      <c r="AB369" s="149">
        <v>440000</v>
      </c>
      <c r="AC369" s="149">
        <v>0</v>
      </c>
      <c r="AD369" s="149">
        <v>0</v>
      </c>
      <c r="AE369" s="149">
        <v>0</v>
      </c>
      <c r="AF369" s="149">
        <v>0</v>
      </c>
      <c r="AG369" s="149">
        <v>0</v>
      </c>
      <c r="AH369" s="149">
        <v>0</v>
      </c>
      <c r="AI369" s="88" t="s">
        <v>88</v>
      </c>
      <c r="AJ369" s="149">
        <v>0</v>
      </c>
      <c r="AK369" s="149">
        <v>0</v>
      </c>
      <c r="AL369" s="149">
        <v>0</v>
      </c>
      <c r="AM369" s="149">
        <v>0</v>
      </c>
      <c r="AN369" s="149">
        <v>0</v>
      </c>
      <c r="AO369" s="149">
        <v>0</v>
      </c>
      <c r="AP369" s="149">
        <v>0</v>
      </c>
      <c r="AQ369" s="149">
        <v>0</v>
      </c>
      <c r="AR369" s="149">
        <v>0</v>
      </c>
      <c r="AS369" s="149">
        <v>0</v>
      </c>
      <c r="AT369" s="149">
        <v>0</v>
      </c>
      <c r="AU369" s="151"/>
      <c r="AV369" s="230">
        <f t="shared" si="525"/>
        <v>0</v>
      </c>
      <c r="AW369" s="230">
        <f t="shared" si="526"/>
        <v>0</v>
      </c>
      <c r="AX369" s="230" t="str">
        <f t="shared" si="527"/>
        <v>B2</v>
      </c>
      <c r="AY369" s="141">
        <f t="shared" si="528"/>
        <v>8</v>
      </c>
      <c r="AZ369" s="70">
        <f t="shared" si="529"/>
        <v>1</v>
      </c>
      <c r="BA369" s="70">
        <f t="shared" si="530"/>
        <v>1</v>
      </c>
      <c r="BB369" s="70">
        <f t="shared" si="531"/>
        <v>0</v>
      </c>
      <c r="BC369" s="70">
        <f t="shared" si="532"/>
        <v>1</v>
      </c>
      <c r="BD369" s="70">
        <f t="shared" si="533"/>
        <v>1</v>
      </c>
      <c r="BE369" s="70">
        <f t="shared" si="534"/>
        <v>1</v>
      </c>
      <c r="BF369" s="70">
        <f t="shared" si="535"/>
        <v>1</v>
      </c>
      <c r="BG369" s="71">
        <f t="shared" si="536"/>
        <v>0</v>
      </c>
      <c r="BH369" s="71">
        <f t="shared" si="537"/>
        <v>1</v>
      </c>
      <c r="BI369" s="71">
        <f t="shared" si="538"/>
        <v>0</v>
      </c>
      <c r="BJ369" s="71">
        <f t="shared" si="539"/>
        <v>0</v>
      </c>
      <c r="BK369" s="71">
        <f t="shared" si="540"/>
        <v>1</v>
      </c>
      <c r="BL369" s="70">
        <f t="shared" si="541"/>
        <v>1</v>
      </c>
      <c r="BM369" s="70">
        <f t="shared" si="542"/>
        <v>1</v>
      </c>
      <c r="BN369" s="70">
        <f t="shared" si="543"/>
        <v>0</v>
      </c>
      <c r="BO369" s="70">
        <f t="shared" si="544"/>
        <v>1</v>
      </c>
      <c r="BP369" s="144">
        <f t="shared" si="545"/>
        <v>0</v>
      </c>
      <c r="BQ369" s="144">
        <f t="shared" si="546"/>
        <v>0</v>
      </c>
      <c r="BR369" s="144">
        <f t="shared" si="547"/>
        <v>50000</v>
      </c>
      <c r="BS369" s="144">
        <f t="shared" si="548"/>
        <v>440000</v>
      </c>
      <c r="BT369" s="144">
        <f t="shared" si="549"/>
        <v>0</v>
      </c>
      <c r="BU369" s="144">
        <f t="shared" si="550"/>
        <v>0</v>
      </c>
      <c r="BV369" s="144">
        <f t="shared" si="551"/>
        <v>0</v>
      </c>
      <c r="BW369" s="144">
        <f t="shared" si="552"/>
        <v>0</v>
      </c>
      <c r="BX369" s="144">
        <f t="shared" si="553"/>
        <v>0</v>
      </c>
      <c r="BY369" s="144">
        <f t="shared" si="554"/>
        <v>0</v>
      </c>
      <c r="BZ369" s="9">
        <v>0</v>
      </c>
      <c r="CA369" s="9">
        <v>0</v>
      </c>
      <c r="CB369" s="9">
        <v>0</v>
      </c>
      <c r="CC369" s="9">
        <v>0</v>
      </c>
      <c r="CD369" s="9">
        <v>0</v>
      </c>
      <c r="CE369" s="9">
        <v>0</v>
      </c>
      <c r="CF369" s="9">
        <v>0</v>
      </c>
      <c r="CG369" s="9">
        <v>0</v>
      </c>
      <c r="CH369" s="9">
        <v>0</v>
      </c>
      <c r="CI369" s="9">
        <v>0</v>
      </c>
      <c r="CJ369" s="9">
        <v>0</v>
      </c>
      <c r="CK369" s="9">
        <v>0</v>
      </c>
      <c r="CL369" s="9">
        <v>0</v>
      </c>
      <c r="CM369" s="9">
        <v>0</v>
      </c>
      <c r="CN369" s="9">
        <v>0</v>
      </c>
      <c r="CO369" s="9">
        <v>0</v>
      </c>
      <c r="CP369" s="9">
        <v>0</v>
      </c>
      <c r="CQ369" s="9">
        <v>0</v>
      </c>
      <c r="CR369" s="9">
        <v>0</v>
      </c>
      <c r="CS369" s="9">
        <v>0</v>
      </c>
      <c r="CT369" s="9">
        <v>0</v>
      </c>
      <c r="CU369" s="9">
        <v>0</v>
      </c>
      <c r="CV369" s="9">
        <v>0</v>
      </c>
      <c r="CW369" s="9">
        <v>0</v>
      </c>
      <c r="CX369" s="9">
        <v>0</v>
      </c>
      <c r="CY369" s="9">
        <v>0</v>
      </c>
      <c r="CZ369" s="9">
        <v>0</v>
      </c>
      <c r="DA369" s="9">
        <v>0</v>
      </c>
      <c r="DB369" s="9">
        <v>0</v>
      </c>
      <c r="DC369" s="9">
        <v>0</v>
      </c>
      <c r="DD369" s="9">
        <v>0</v>
      </c>
      <c r="DE369" s="9">
        <v>0</v>
      </c>
      <c r="DF369" s="9">
        <v>0</v>
      </c>
      <c r="DG369" s="144">
        <f t="shared" si="555"/>
        <v>1700</v>
      </c>
      <c r="DH369" s="144">
        <f t="shared" ref="DH369:EW369" si="604">DG369</f>
        <v>1700</v>
      </c>
      <c r="DI369" s="144">
        <f t="shared" si="604"/>
        <v>1700</v>
      </c>
      <c r="DJ369" s="144">
        <f t="shared" si="604"/>
        <v>1700</v>
      </c>
      <c r="DK369" s="144">
        <f t="shared" si="604"/>
        <v>1700</v>
      </c>
      <c r="DL369" s="144">
        <f t="shared" si="604"/>
        <v>1700</v>
      </c>
      <c r="DM369" s="144">
        <f t="shared" si="604"/>
        <v>1700</v>
      </c>
      <c r="DN369" s="144">
        <f t="shared" si="604"/>
        <v>1700</v>
      </c>
      <c r="DO369" s="144">
        <f t="shared" si="604"/>
        <v>1700</v>
      </c>
      <c r="DP369" s="144">
        <f t="shared" si="604"/>
        <v>1700</v>
      </c>
      <c r="DQ369" s="144">
        <f t="shared" si="604"/>
        <v>1700</v>
      </c>
      <c r="DR369" s="144">
        <f t="shared" si="604"/>
        <v>1700</v>
      </c>
      <c r="DS369" s="144">
        <f t="shared" si="604"/>
        <v>1700</v>
      </c>
      <c r="DT369" s="144">
        <f t="shared" si="604"/>
        <v>1700</v>
      </c>
      <c r="DU369" s="144">
        <f t="shared" si="604"/>
        <v>1700</v>
      </c>
      <c r="DV369" s="144">
        <f t="shared" si="604"/>
        <v>1700</v>
      </c>
      <c r="DW369" s="144">
        <f t="shared" si="604"/>
        <v>1700</v>
      </c>
      <c r="DX369" s="144">
        <f t="shared" si="604"/>
        <v>1700</v>
      </c>
      <c r="DY369" s="144">
        <f t="shared" si="604"/>
        <v>1700</v>
      </c>
      <c r="DZ369" s="144">
        <f t="shared" si="604"/>
        <v>1700</v>
      </c>
      <c r="EA369" s="144">
        <f t="shared" si="604"/>
        <v>1700</v>
      </c>
      <c r="EB369" s="144">
        <f t="shared" si="604"/>
        <v>1700</v>
      </c>
      <c r="EC369" s="144">
        <f t="shared" si="604"/>
        <v>1700</v>
      </c>
      <c r="ED369" s="144">
        <f t="shared" si="604"/>
        <v>1700</v>
      </c>
      <c r="EE369" s="144">
        <f t="shared" si="604"/>
        <v>1700</v>
      </c>
      <c r="EF369" s="144">
        <f t="shared" si="604"/>
        <v>1700</v>
      </c>
      <c r="EG369" s="144">
        <f t="shared" si="604"/>
        <v>1700</v>
      </c>
      <c r="EH369" s="144">
        <f t="shared" si="604"/>
        <v>1700</v>
      </c>
      <c r="EI369" s="144">
        <f t="shared" si="604"/>
        <v>1700</v>
      </c>
      <c r="EJ369" s="144">
        <f t="shared" si="604"/>
        <v>1700</v>
      </c>
      <c r="EK369" s="144">
        <f t="shared" si="604"/>
        <v>1700</v>
      </c>
      <c r="EL369" s="144">
        <f t="shared" si="604"/>
        <v>1700</v>
      </c>
      <c r="EM369" s="144">
        <f t="shared" si="604"/>
        <v>1700</v>
      </c>
      <c r="EN369" s="144">
        <f t="shared" si="604"/>
        <v>1700</v>
      </c>
      <c r="EO369" s="144">
        <f t="shared" si="604"/>
        <v>1700</v>
      </c>
      <c r="EP369" s="144">
        <f t="shared" si="604"/>
        <v>1700</v>
      </c>
      <c r="EQ369" s="144">
        <f t="shared" si="604"/>
        <v>1700</v>
      </c>
      <c r="ER369" s="144">
        <f t="shared" si="604"/>
        <v>1700</v>
      </c>
      <c r="ES369" s="144">
        <f t="shared" si="604"/>
        <v>1700</v>
      </c>
      <c r="ET369" s="144">
        <f t="shared" si="604"/>
        <v>1700</v>
      </c>
      <c r="EU369" s="144">
        <f t="shared" si="604"/>
        <v>1700</v>
      </c>
      <c r="EV369" s="144">
        <f t="shared" si="604"/>
        <v>1700</v>
      </c>
      <c r="EW369" s="144">
        <f t="shared" si="604"/>
        <v>1700</v>
      </c>
      <c r="EX369" s="147">
        <f>PV(0.05,'PV factor'!C419,,-BR369)</f>
        <v>45351.473922902493</v>
      </c>
      <c r="EY369" s="147">
        <f>PV(0.05,'PV factor'!D419,,-BS369)</f>
        <v>380088.54335384944</v>
      </c>
      <c r="EZ369" s="147">
        <f>PV(0.05,'PV factor'!E419,,-BT369)</f>
        <v>0</v>
      </c>
      <c r="FA369" s="147">
        <f>PV(0.05,'PV factor'!F419,,-BU369)</f>
        <v>0</v>
      </c>
      <c r="FB369" s="147">
        <f>PV(0.05,'PV factor'!G419,,-BV369)</f>
        <v>0</v>
      </c>
      <c r="FC369" s="147">
        <f>PV(0.05,'PV factor'!H419,,-BW369)</f>
        <v>0</v>
      </c>
      <c r="FD369" s="147">
        <f>PV(0.05,'PV factor'!I419,,-BX369)</f>
        <v>0</v>
      </c>
      <c r="FE369" s="147">
        <f>PV(0.05,'PV factor'!J419,,-BY369)</f>
        <v>0</v>
      </c>
      <c r="FF369" s="147">
        <f>PV(0.05,'PV factor'!K419,,-BZ369)</f>
        <v>0</v>
      </c>
      <c r="FG369" s="147">
        <f>PV(0.05,'PV factor'!L419,,-CA369)</f>
        <v>0</v>
      </c>
      <c r="FH369" s="147">
        <f>PV(0.05,'PV factor'!M419,,-CB369)</f>
        <v>0</v>
      </c>
      <c r="FI369" s="147">
        <f>PV(0.05,'PV factor'!N419,,-CC369)</f>
        <v>0</v>
      </c>
      <c r="FJ369" s="147">
        <f>PV(0.05,'PV factor'!O419,,-CD369)</f>
        <v>0</v>
      </c>
      <c r="FK369" s="147">
        <f>PV(0.05,'PV factor'!P419,,-CE369)</f>
        <v>0</v>
      </c>
      <c r="FL369" s="147">
        <f>PV(0.05,'PV factor'!Q419,,-CF369)</f>
        <v>0</v>
      </c>
      <c r="FM369" s="147">
        <f>PV(0.05,'PV factor'!R419,,-CG369)</f>
        <v>0</v>
      </c>
      <c r="FN369" s="147">
        <f>PV(0.05,'PV factor'!S419,,-CH369)</f>
        <v>0</v>
      </c>
      <c r="FO369" s="147">
        <f>PV(0.05,'PV factor'!T419,,-CI369)</f>
        <v>0</v>
      </c>
      <c r="FP369" s="147">
        <f>PV(0.05,'PV factor'!U419,,-CJ369)</f>
        <v>0</v>
      </c>
      <c r="FQ369" s="147">
        <f>PV(0.05,'PV factor'!V419,,-CK369)</f>
        <v>0</v>
      </c>
      <c r="FR369" s="147">
        <f>PV(0.05,'PV factor'!W419,,-CL369)</f>
        <v>0</v>
      </c>
      <c r="FS369" s="147">
        <f>PV(0.05,'PV factor'!X419,,-CM369)</f>
        <v>0</v>
      </c>
      <c r="FT369" s="147">
        <f>PV(0.05,'PV factor'!Y419,,-CN369)</f>
        <v>0</v>
      </c>
      <c r="FU369" s="147">
        <f>PV(0.05,'PV factor'!Z419,,-CO369)</f>
        <v>0</v>
      </c>
      <c r="FV369" s="147">
        <f>PV(0.05,'PV factor'!AA419,,-CP369)</f>
        <v>0</v>
      </c>
      <c r="FW369" s="147">
        <f>PV(0.05,'PV factor'!AB419,,-CQ369)</f>
        <v>0</v>
      </c>
      <c r="FX369" s="147">
        <f>PV(0.05,'PV factor'!AC419,,-CR369)</f>
        <v>0</v>
      </c>
      <c r="FY369" s="147">
        <f>PV(0.05,'PV factor'!AD419,,-CS369)</f>
        <v>0</v>
      </c>
      <c r="FZ369" s="147">
        <f>PV(0.05,'PV factor'!AE419,,-CT369)</f>
        <v>0</v>
      </c>
      <c r="GA369" s="147">
        <f>PV(0.05,'PV factor'!AF419,,-CU369)</f>
        <v>0</v>
      </c>
      <c r="GB369" s="147">
        <f>PV(0.05,'PV factor'!AG419,,-CV369)</f>
        <v>0</v>
      </c>
      <c r="GC369" s="147">
        <f>PV(0.05,'PV factor'!AH419,,-CW369)</f>
        <v>0</v>
      </c>
      <c r="GD369" s="147">
        <f>PV(0.05,'PV factor'!AI419,,-CX369)</f>
        <v>0</v>
      </c>
      <c r="GE369" s="147">
        <f>PV(0.05,'PV factor'!AJ419,,-CY369)</f>
        <v>0</v>
      </c>
      <c r="GF369" s="147">
        <f>PV(0.05,'PV factor'!AK419,,-CZ369)</f>
        <v>0</v>
      </c>
      <c r="GG369" s="147">
        <f>PV(0.05,'PV factor'!AL419,,-DA369)</f>
        <v>0</v>
      </c>
      <c r="GH369" s="147">
        <f>PV(0.05,'PV factor'!AM419,,-DB369)</f>
        <v>0</v>
      </c>
      <c r="GI369" s="147">
        <f>PV(0.05,'PV factor'!AN419,,-DC369)</f>
        <v>0</v>
      </c>
      <c r="GJ369" s="147">
        <f>PV(0.05,'PV factor'!AO419,,-DD369)</f>
        <v>0</v>
      </c>
      <c r="GK369" s="147">
        <f>PV(0.05,'PV factor'!AP419,,-DE369)</f>
        <v>0</v>
      </c>
      <c r="GL369" s="147">
        <f>PV(0.05,'PV factor'!C419,,-DI369)</f>
        <v>1541.9501133786848</v>
      </c>
      <c r="GM369" s="147">
        <f>PV(0.05,'PV factor'!D419,,-DJ369)</f>
        <v>1468.5239175035092</v>
      </c>
      <c r="GN369" s="147">
        <f>PV(0.05,'PV factor'!E419,,-DK369)</f>
        <v>1398.5942071461993</v>
      </c>
      <c r="GO369" s="147">
        <f>PV(0.05,'PV factor'!F419,,-DL369)</f>
        <v>1331.9944829963802</v>
      </c>
      <c r="GP369" s="147">
        <f>PV(0.05,'PV factor'!G419,,-DM369)</f>
        <v>1268.566174282267</v>
      </c>
      <c r="GQ369" s="147">
        <f>PV(0.05,'PV factor'!H419,,-DN369)</f>
        <v>1208.1582612212064</v>
      </c>
      <c r="GR369" s="147">
        <f>PV(0.05,'PV factor'!I419,,-DO369)</f>
        <v>1150.6269154487682</v>
      </c>
      <c r="GS369" s="147">
        <f>PV(0.05,'PV factor'!J419,,-DP369)</f>
        <v>1095.8351575702554</v>
      </c>
      <c r="GT369" s="147">
        <f>PV(0.05,'PV factor'!K419,,-DQ369)</f>
        <v>1043.6525310192908</v>
      </c>
      <c r="GU369" s="147">
        <f>PV(0.05,'PV factor'!L419,,-DR369)</f>
        <v>993.95479144694355</v>
      </c>
      <c r="GV369" s="147">
        <f>PV(0.05,'PV factor'!M419,,-DS369)</f>
        <v>946.62361090185118</v>
      </c>
      <c r="GW369" s="147">
        <f>PV(0.05,'PV factor'!N419,,-DT369)</f>
        <v>901.546296097001</v>
      </c>
      <c r="GX369" s="147">
        <f>PV(0.05,'PV factor'!O419,,-DU369)</f>
        <v>858.6155200923821</v>
      </c>
      <c r="GY369" s="147">
        <f>PV(0.05,'PV factor'!P419,,-DV369)</f>
        <v>817.72906675464935</v>
      </c>
      <c r="GZ369" s="147">
        <f>PV(0.05,'PV factor'!Q419,,-DW369)</f>
        <v>778.7895873853804</v>
      </c>
      <c r="HA369" s="147">
        <f>PV(0.05,'PV factor'!R419,,-DX369)</f>
        <v>741.70436893845738</v>
      </c>
      <c r="HB369" s="147">
        <f>PV(0.05,'PV factor'!S419,,-DY369)</f>
        <v>706.38511327472133</v>
      </c>
      <c r="HC369" s="147">
        <f>PV(0.05,'PV factor'!T419,,-DZ369)</f>
        <v>672.74772692830607</v>
      </c>
      <c r="HD369" s="147">
        <f>PV(0.05,'PV factor'!U419,,-EA369)</f>
        <v>640.71212088410107</v>
      </c>
      <c r="HE369" s="147">
        <f>PV(0.05,'PV factor'!V419,,-EB369)</f>
        <v>610.20201988962003</v>
      </c>
      <c r="HF369" s="147">
        <f>PV(0.05,'PV factor'!W419,,-EC369)</f>
        <v>581.14478084725715</v>
      </c>
      <c r="HG369" s="147">
        <f>PV(0.05,'PV factor'!X419,,-ED369)</f>
        <v>553.47121985453055</v>
      </c>
      <c r="HH369" s="147">
        <f>PV(0.05,'PV factor'!Y419,,-EE369)</f>
        <v>527.1154474805054</v>
      </c>
      <c r="HI369" s="147">
        <f>PV(0.05,'PV factor'!Z419,,-EF369)</f>
        <v>502.01471188619558</v>
      </c>
      <c r="HJ369" s="147">
        <f>PV(0.05,'PV factor'!AA419,,-EG369)</f>
        <v>478.10924941542436</v>
      </c>
      <c r="HK369" s="147">
        <f>PV(0.05,'PV factor'!AB419,,-EH369)</f>
        <v>455.34214230040408</v>
      </c>
      <c r="HL369" s="147">
        <f>PV(0.05,'PV factor'!AC419,,-EI369)</f>
        <v>433.65918314324205</v>
      </c>
      <c r="HM369" s="147">
        <f>PV(0.05,'PV factor'!AD419,,-EJ369)</f>
        <v>413.00874585070665</v>
      </c>
      <c r="HN369" s="147">
        <f>PV(0.05,'PV factor'!AE419,,-EK369)</f>
        <v>393.34166271495883</v>
      </c>
      <c r="HO369" s="147">
        <f>PV(0.05,'PV factor'!AF419,,-EL369)</f>
        <v>374.61110734757972</v>
      </c>
      <c r="HP369" s="147">
        <f>PV(0.05,'PV factor'!AG419,,-EM369)</f>
        <v>356.77248318817118</v>
      </c>
      <c r="HQ369" s="147">
        <f>PV(0.05,'PV factor'!AH419,,-EN369)</f>
        <v>339.78331732206777</v>
      </c>
      <c r="HR369" s="147">
        <f>PV(0.05,'PV factor'!AI419,,-EO369)</f>
        <v>323.60315935435028</v>
      </c>
      <c r="HS369" s="147">
        <f>PV(0.05,'PV factor'!AJ419,,-EP369)</f>
        <v>308.19348509938118</v>
      </c>
      <c r="HT369" s="147">
        <f>PV(0.05,'PV factor'!AK419,,-EQ369)</f>
        <v>293.51760485655353</v>
      </c>
      <c r="HU369" s="147">
        <f>PV(0.05,'PV factor'!AL419,,-ER369)</f>
        <v>279.54057605386049</v>
      </c>
      <c r="HV369" s="147">
        <f>PV(0.05,'PV factor'!AM419,,-ES369)</f>
        <v>266.22912005129575</v>
      </c>
      <c r="HW369" s="147">
        <f>PV(0.05,'PV factor'!AN419,,-ET369)</f>
        <v>253.55154290599589</v>
      </c>
      <c r="HX369" s="147">
        <f>PV(0.05,'PV factor'!AO419,,-EU369)</f>
        <v>241.47765991047231</v>
      </c>
      <c r="HY369" s="147">
        <f>PV(0.05,'PV factor'!AP419,,-EV369)</f>
        <v>229.97872372425934</v>
      </c>
      <c r="HZ369" s="147">
        <f t="shared" si="557"/>
        <v>425440.01727675193</v>
      </c>
      <c r="IA369" s="147">
        <f t="shared" si="558"/>
        <v>27781.377906467194</v>
      </c>
      <c r="IB369" s="401">
        <f t="shared" si="559"/>
        <v>6.5300340302485466E-2</v>
      </c>
    </row>
    <row r="370" spans="1:236" s="181" customFormat="1" ht="90" customHeight="1" x14ac:dyDescent="0.25">
      <c r="A370" s="161" t="s">
        <v>2267</v>
      </c>
      <c r="B370" s="150" t="s">
        <v>2690</v>
      </c>
      <c r="C370" s="150" t="s">
        <v>2187</v>
      </c>
      <c r="D370" s="148">
        <v>1</v>
      </c>
      <c r="E370" s="150" t="s">
        <v>2691</v>
      </c>
      <c r="F370" s="151" t="s">
        <v>2692</v>
      </c>
      <c r="G370" s="151" t="s">
        <v>2693</v>
      </c>
      <c r="H370" s="164"/>
      <c r="I370" s="151" t="s">
        <v>2694</v>
      </c>
      <c r="J370" s="151">
        <v>40</v>
      </c>
      <c r="K370" s="227" t="s">
        <v>79</v>
      </c>
      <c r="L370" s="79">
        <v>151000</v>
      </c>
      <c r="M370" s="79" t="s">
        <v>644</v>
      </c>
      <c r="N370" s="79" t="s">
        <v>2695</v>
      </c>
      <c r="O370" s="13" t="s">
        <v>217</v>
      </c>
      <c r="P370" s="79" t="s">
        <v>225</v>
      </c>
      <c r="Q370" s="79" t="s">
        <v>87</v>
      </c>
      <c r="R370" s="79" t="s">
        <v>108</v>
      </c>
      <c r="S370" s="79" t="s">
        <v>191</v>
      </c>
      <c r="T370" s="79" t="s">
        <v>2696</v>
      </c>
      <c r="U370" s="79" t="s">
        <v>87</v>
      </c>
      <c r="V370" s="81">
        <v>1</v>
      </c>
      <c r="W370" s="149">
        <v>55000000</v>
      </c>
      <c r="X370" s="149">
        <v>2500000</v>
      </c>
      <c r="Y370" s="149">
        <v>0</v>
      </c>
      <c r="Z370" s="162">
        <v>0</v>
      </c>
      <c r="AA370" s="149">
        <v>1500000</v>
      </c>
      <c r="AB370" s="149">
        <v>11000000</v>
      </c>
      <c r="AC370" s="149">
        <v>17000000</v>
      </c>
      <c r="AD370" s="149">
        <v>17000000</v>
      </c>
      <c r="AE370" s="149">
        <v>8500000</v>
      </c>
      <c r="AF370" s="149">
        <v>0</v>
      </c>
      <c r="AG370" s="149">
        <v>0</v>
      </c>
      <c r="AH370" s="149">
        <v>0</v>
      </c>
      <c r="AI370" s="88" t="s">
        <v>88</v>
      </c>
      <c r="AJ370" s="149">
        <v>0</v>
      </c>
      <c r="AK370" s="149">
        <v>0</v>
      </c>
      <c r="AL370" s="149">
        <v>0</v>
      </c>
      <c r="AM370" s="149">
        <v>0</v>
      </c>
      <c r="AN370" s="149">
        <v>0</v>
      </c>
      <c r="AO370" s="149">
        <v>0</v>
      </c>
      <c r="AP370" s="149">
        <v>0</v>
      </c>
      <c r="AQ370" s="149">
        <v>0</v>
      </c>
      <c r="AR370" s="149">
        <v>0</v>
      </c>
      <c r="AS370" s="149">
        <v>0</v>
      </c>
      <c r="AT370" s="149">
        <v>0</v>
      </c>
      <c r="AU370" s="151" t="s">
        <v>2697</v>
      </c>
      <c r="AV370" s="230">
        <f t="shared" si="525"/>
        <v>0</v>
      </c>
      <c r="AW370" s="230">
        <f t="shared" si="526"/>
        <v>1</v>
      </c>
      <c r="AX370" s="230" t="str">
        <f t="shared" si="527"/>
        <v>B1</v>
      </c>
      <c r="AY370" s="141">
        <f t="shared" si="528"/>
        <v>6</v>
      </c>
      <c r="AZ370" s="70">
        <f t="shared" si="529"/>
        <v>1</v>
      </c>
      <c r="BA370" s="70">
        <f t="shared" si="530"/>
        <v>1</v>
      </c>
      <c r="BB370" s="70">
        <f t="shared" si="531"/>
        <v>1</v>
      </c>
      <c r="BC370" s="70">
        <f t="shared" si="532"/>
        <v>1</v>
      </c>
      <c r="BD370" s="70">
        <f t="shared" si="533"/>
        <v>1</v>
      </c>
      <c r="BE370" s="70">
        <f t="shared" si="534"/>
        <v>0</v>
      </c>
      <c r="BF370" s="70">
        <f t="shared" si="535"/>
        <v>0</v>
      </c>
      <c r="BG370" s="71">
        <f t="shared" si="536"/>
        <v>0</v>
      </c>
      <c r="BH370" s="71">
        <f t="shared" si="537"/>
        <v>0</v>
      </c>
      <c r="BI370" s="71">
        <f t="shared" si="538"/>
        <v>0</v>
      </c>
      <c r="BJ370" s="71">
        <f t="shared" si="539"/>
        <v>0</v>
      </c>
      <c r="BK370" s="71">
        <f t="shared" si="540"/>
        <v>0</v>
      </c>
      <c r="BL370" s="70">
        <f t="shared" si="541"/>
        <v>1</v>
      </c>
      <c r="BM370" s="70">
        <f t="shared" si="542"/>
        <v>0</v>
      </c>
      <c r="BN370" s="70">
        <f t="shared" si="543"/>
        <v>0</v>
      </c>
      <c r="BO370" s="70">
        <f t="shared" si="544"/>
        <v>0</v>
      </c>
      <c r="BP370" s="144">
        <f t="shared" si="545"/>
        <v>0</v>
      </c>
      <c r="BQ370" s="144">
        <f t="shared" si="546"/>
        <v>0</v>
      </c>
      <c r="BR370" s="144">
        <f t="shared" si="547"/>
        <v>1500000</v>
      </c>
      <c r="BS370" s="144">
        <f t="shared" si="548"/>
        <v>11000000</v>
      </c>
      <c r="BT370" s="144">
        <f t="shared" si="549"/>
        <v>17000000</v>
      </c>
      <c r="BU370" s="144">
        <f t="shared" si="550"/>
        <v>17000000</v>
      </c>
      <c r="BV370" s="144">
        <f t="shared" si="551"/>
        <v>8500000</v>
      </c>
      <c r="BW370" s="144">
        <f t="shared" si="552"/>
        <v>0</v>
      </c>
      <c r="BX370" s="144">
        <f t="shared" si="553"/>
        <v>0</v>
      </c>
      <c r="BY370" s="144">
        <f t="shared" si="554"/>
        <v>0</v>
      </c>
      <c r="BZ370" s="9">
        <v>0</v>
      </c>
      <c r="CA370" s="9">
        <v>0</v>
      </c>
      <c r="CB370" s="9">
        <v>0</v>
      </c>
      <c r="CC370" s="9">
        <v>0</v>
      </c>
      <c r="CD370" s="9">
        <v>0</v>
      </c>
      <c r="CE370" s="9">
        <v>0</v>
      </c>
      <c r="CF370" s="9">
        <v>0</v>
      </c>
      <c r="CG370" s="9">
        <v>0</v>
      </c>
      <c r="CH370" s="9">
        <v>0</v>
      </c>
      <c r="CI370" s="9">
        <v>0</v>
      </c>
      <c r="CJ370" s="9">
        <v>0</v>
      </c>
      <c r="CK370" s="9">
        <v>0</v>
      </c>
      <c r="CL370" s="9">
        <v>0</v>
      </c>
      <c r="CM370" s="9">
        <v>0</v>
      </c>
      <c r="CN370" s="9">
        <v>0</v>
      </c>
      <c r="CO370" s="9">
        <v>0</v>
      </c>
      <c r="CP370" s="9">
        <v>0</v>
      </c>
      <c r="CQ370" s="9">
        <v>0</v>
      </c>
      <c r="CR370" s="9">
        <v>0</v>
      </c>
      <c r="CS370" s="9">
        <v>0</v>
      </c>
      <c r="CT370" s="9">
        <v>0</v>
      </c>
      <c r="CU370" s="9">
        <v>0</v>
      </c>
      <c r="CV370" s="9">
        <v>0</v>
      </c>
      <c r="CW370" s="9">
        <v>0</v>
      </c>
      <c r="CX370" s="9">
        <v>0</v>
      </c>
      <c r="CY370" s="9">
        <v>0</v>
      </c>
      <c r="CZ370" s="9">
        <v>0</v>
      </c>
      <c r="DA370" s="9">
        <v>0</v>
      </c>
      <c r="DB370" s="9">
        <v>0</v>
      </c>
      <c r="DC370" s="9">
        <v>0</v>
      </c>
      <c r="DD370" s="9">
        <v>0</v>
      </c>
      <c r="DE370" s="9">
        <v>0</v>
      </c>
      <c r="DF370" s="9">
        <v>0</v>
      </c>
      <c r="DG370" s="144">
        <f t="shared" si="555"/>
        <v>151000</v>
      </c>
      <c r="DH370" s="144">
        <f t="shared" ref="DH370:EW370" si="605">DG370</f>
        <v>151000</v>
      </c>
      <c r="DI370" s="144">
        <f t="shared" si="605"/>
        <v>151000</v>
      </c>
      <c r="DJ370" s="144">
        <f t="shared" si="605"/>
        <v>151000</v>
      </c>
      <c r="DK370" s="144">
        <f t="shared" si="605"/>
        <v>151000</v>
      </c>
      <c r="DL370" s="144">
        <f t="shared" si="605"/>
        <v>151000</v>
      </c>
      <c r="DM370" s="144">
        <f t="shared" si="605"/>
        <v>151000</v>
      </c>
      <c r="DN370" s="144">
        <f t="shared" si="605"/>
        <v>151000</v>
      </c>
      <c r="DO370" s="144">
        <f t="shared" si="605"/>
        <v>151000</v>
      </c>
      <c r="DP370" s="144">
        <f t="shared" si="605"/>
        <v>151000</v>
      </c>
      <c r="DQ370" s="144">
        <f t="shared" si="605"/>
        <v>151000</v>
      </c>
      <c r="DR370" s="144">
        <f t="shared" si="605"/>
        <v>151000</v>
      </c>
      <c r="DS370" s="144">
        <f t="shared" si="605"/>
        <v>151000</v>
      </c>
      <c r="DT370" s="144">
        <f t="shared" si="605"/>
        <v>151000</v>
      </c>
      <c r="DU370" s="144">
        <f t="shared" si="605"/>
        <v>151000</v>
      </c>
      <c r="DV370" s="144">
        <f t="shared" si="605"/>
        <v>151000</v>
      </c>
      <c r="DW370" s="144">
        <f t="shared" si="605"/>
        <v>151000</v>
      </c>
      <c r="DX370" s="144">
        <f t="shared" si="605"/>
        <v>151000</v>
      </c>
      <c r="DY370" s="144">
        <f t="shared" si="605"/>
        <v>151000</v>
      </c>
      <c r="DZ370" s="144">
        <f t="shared" si="605"/>
        <v>151000</v>
      </c>
      <c r="EA370" s="144">
        <f t="shared" si="605"/>
        <v>151000</v>
      </c>
      <c r="EB370" s="144">
        <f t="shared" si="605"/>
        <v>151000</v>
      </c>
      <c r="EC370" s="144">
        <f t="shared" si="605"/>
        <v>151000</v>
      </c>
      <c r="ED370" s="144">
        <f t="shared" si="605"/>
        <v>151000</v>
      </c>
      <c r="EE370" s="144">
        <f t="shared" si="605"/>
        <v>151000</v>
      </c>
      <c r="EF370" s="144">
        <f t="shared" si="605"/>
        <v>151000</v>
      </c>
      <c r="EG370" s="144">
        <f t="shared" si="605"/>
        <v>151000</v>
      </c>
      <c r="EH370" s="144">
        <f t="shared" si="605"/>
        <v>151000</v>
      </c>
      <c r="EI370" s="144">
        <f t="shared" si="605"/>
        <v>151000</v>
      </c>
      <c r="EJ370" s="144">
        <f t="shared" si="605"/>
        <v>151000</v>
      </c>
      <c r="EK370" s="144">
        <f t="shared" si="605"/>
        <v>151000</v>
      </c>
      <c r="EL370" s="144">
        <f t="shared" si="605"/>
        <v>151000</v>
      </c>
      <c r="EM370" s="144">
        <f t="shared" si="605"/>
        <v>151000</v>
      </c>
      <c r="EN370" s="144">
        <f t="shared" si="605"/>
        <v>151000</v>
      </c>
      <c r="EO370" s="144">
        <f t="shared" si="605"/>
        <v>151000</v>
      </c>
      <c r="EP370" s="144">
        <f t="shared" si="605"/>
        <v>151000</v>
      </c>
      <c r="EQ370" s="144">
        <f t="shared" si="605"/>
        <v>151000</v>
      </c>
      <c r="ER370" s="144">
        <f t="shared" si="605"/>
        <v>151000</v>
      </c>
      <c r="ES370" s="144">
        <f t="shared" si="605"/>
        <v>151000</v>
      </c>
      <c r="ET370" s="144">
        <f t="shared" si="605"/>
        <v>151000</v>
      </c>
      <c r="EU370" s="144">
        <f t="shared" si="605"/>
        <v>151000</v>
      </c>
      <c r="EV370" s="144">
        <f t="shared" si="605"/>
        <v>151000</v>
      </c>
      <c r="EW370" s="144">
        <f t="shared" si="605"/>
        <v>151000</v>
      </c>
      <c r="EX370" s="147">
        <f>PV(0.05,'PV factor'!C367,,-BR370)</f>
        <v>1360544.2176870748</v>
      </c>
      <c r="EY370" s="147">
        <f>PV(0.05,'PV factor'!D367,,-BS370)</f>
        <v>9502213.5838462356</v>
      </c>
      <c r="EZ370" s="147">
        <f>PV(0.05,'PV factor'!E367,,-BT370)</f>
        <v>13985942.071461994</v>
      </c>
      <c r="FA370" s="147">
        <f>PV(0.05,'PV factor'!F367,,-BU370)</f>
        <v>13319944.829963801</v>
      </c>
      <c r="FB370" s="147">
        <f>PV(0.05,'PV factor'!G367,,-BV370)</f>
        <v>6342830.8714113347</v>
      </c>
      <c r="FC370" s="147">
        <f>PV(0.05,'PV factor'!H367,,-BW370)</f>
        <v>0</v>
      </c>
      <c r="FD370" s="147">
        <f>PV(0.05,'PV factor'!I367,,-BX370)</f>
        <v>0</v>
      </c>
      <c r="FE370" s="147">
        <f>PV(0.05,'PV factor'!J367,,-BY370)</f>
        <v>0</v>
      </c>
      <c r="FF370" s="147">
        <f>PV(0.05,'PV factor'!K367,,-BZ370)</f>
        <v>0</v>
      </c>
      <c r="FG370" s="147">
        <f>PV(0.05,'PV factor'!L367,,-CA370)</f>
        <v>0</v>
      </c>
      <c r="FH370" s="147">
        <f>PV(0.05,'PV factor'!M367,,-CB370)</f>
        <v>0</v>
      </c>
      <c r="FI370" s="147">
        <f>PV(0.05,'PV factor'!N367,,-CC370)</f>
        <v>0</v>
      </c>
      <c r="FJ370" s="147">
        <f>PV(0.05,'PV factor'!O367,,-CD370)</f>
        <v>0</v>
      </c>
      <c r="FK370" s="147">
        <f>PV(0.05,'PV factor'!P367,,-CE370)</f>
        <v>0</v>
      </c>
      <c r="FL370" s="147">
        <f>PV(0.05,'PV factor'!Q367,,-CF370)</f>
        <v>0</v>
      </c>
      <c r="FM370" s="147">
        <f>PV(0.05,'PV factor'!R367,,-CG370)</f>
        <v>0</v>
      </c>
      <c r="FN370" s="147">
        <f>PV(0.05,'PV factor'!S367,,-CH370)</f>
        <v>0</v>
      </c>
      <c r="FO370" s="147">
        <f>PV(0.05,'PV factor'!T367,,-CI370)</f>
        <v>0</v>
      </c>
      <c r="FP370" s="147">
        <f>PV(0.05,'PV factor'!U367,,-CJ370)</f>
        <v>0</v>
      </c>
      <c r="FQ370" s="147">
        <f>PV(0.05,'PV factor'!V367,,-CK370)</f>
        <v>0</v>
      </c>
      <c r="FR370" s="147">
        <f>PV(0.05,'PV factor'!W367,,-CL370)</f>
        <v>0</v>
      </c>
      <c r="FS370" s="147">
        <f>PV(0.05,'PV factor'!X367,,-CM370)</f>
        <v>0</v>
      </c>
      <c r="FT370" s="147">
        <f>PV(0.05,'PV factor'!Y367,,-CN370)</f>
        <v>0</v>
      </c>
      <c r="FU370" s="147">
        <f>PV(0.05,'PV factor'!Z367,,-CO370)</f>
        <v>0</v>
      </c>
      <c r="FV370" s="147">
        <f>PV(0.05,'PV factor'!AA367,,-CP370)</f>
        <v>0</v>
      </c>
      <c r="FW370" s="147">
        <f>PV(0.05,'PV factor'!AB367,,-CQ370)</f>
        <v>0</v>
      </c>
      <c r="FX370" s="147">
        <f>PV(0.05,'PV factor'!AC367,,-CR370)</f>
        <v>0</v>
      </c>
      <c r="FY370" s="147">
        <f>PV(0.05,'PV factor'!AD367,,-CS370)</f>
        <v>0</v>
      </c>
      <c r="FZ370" s="147">
        <f>PV(0.05,'PV factor'!AE367,,-CT370)</f>
        <v>0</v>
      </c>
      <c r="GA370" s="147">
        <f>PV(0.05,'PV factor'!AF367,,-CU370)</f>
        <v>0</v>
      </c>
      <c r="GB370" s="147">
        <f>PV(0.05,'PV factor'!AG367,,-CV370)</f>
        <v>0</v>
      </c>
      <c r="GC370" s="147">
        <f>PV(0.05,'PV factor'!AH367,,-CW370)</f>
        <v>0</v>
      </c>
      <c r="GD370" s="147">
        <f>PV(0.05,'PV factor'!AI367,,-CX370)</f>
        <v>0</v>
      </c>
      <c r="GE370" s="147">
        <f>PV(0.05,'PV factor'!AJ367,,-CY370)</f>
        <v>0</v>
      </c>
      <c r="GF370" s="147">
        <f>PV(0.05,'PV factor'!AK367,,-CZ370)</f>
        <v>0</v>
      </c>
      <c r="GG370" s="147">
        <f>PV(0.05,'PV factor'!AL367,,-DA370)</f>
        <v>0</v>
      </c>
      <c r="GH370" s="147">
        <f>PV(0.05,'PV factor'!AM367,,-DB370)</f>
        <v>0</v>
      </c>
      <c r="GI370" s="147">
        <f>PV(0.05,'PV factor'!AN367,,-DC370)</f>
        <v>0</v>
      </c>
      <c r="GJ370" s="147">
        <f>PV(0.05,'PV factor'!AO367,,-DD370)</f>
        <v>0</v>
      </c>
      <c r="GK370" s="147">
        <f>PV(0.05,'PV factor'!AP367,,-DE370)</f>
        <v>0</v>
      </c>
      <c r="GL370" s="147">
        <f>PV(0.05,'PV factor'!C367,,-DI370)</f>
        <v>136961.45124716553</v>
      </c>
      <c r="GM370" s="147">
        <f>PV(0.05,'PV factor'!D367,,-DJ370)</f>
        <v>130439.47737825288</v>
      </c>
      <c r="GN370" s="147">
        <f>PV(0.05,'PV factor'!E367,,-DK370)</f>
        <v>124228.07369357417</v>
      </c>
      <c r="GO370" s="147">
        <f>PV(0.05,'PV factor'!F367,,-DL370)</f>
        <v>118312.45113673731</v>
      </c>
      <c r="GP370" s="147">
        <f>PV(0.05,'PV factor'!G367,,-DM370)</f>
        <v>112678.52489213078</v>
      </c>
      <c r="GQ370" s="147">
        <f>PV(0.05,'PV factor'!H367,,-DN370)</f>
        <v>107312.88084964834</v>
      </c>
      <c r="GR370" s="147">
        <f>PV(0.05,'PV factor'!I367,,-DO370)</f>
        <v>102202.74366633176</v>
      </c>
      <c r="GS370" s="147">
        <f>PV(0.05,'PV factor'!J367,,-DP370)</f>
        <v>97335.946348887388</v>
      </c>
      <c r="GT370" s="147">
        <f>PV(0.05,'PV factor'!K367,,-DQ370)</f>
        <v>92700.901284654654</v>
      </c>
      <c r="GU370" s="147">
        <f>PV(0.05,'PV factor'!L367,,-DR370)</f>
        <v>88286.57265205204</v>
      </c>
      <c r="GV370" s="147">
        <f>PV(0.05,'PV factor'!M367,,-DS370)</f>
        <v>84082.45014481149</v>
      </c>
      <c r="GW370" s="147">
        <f>PV(0.05,'PV factor'!N367,,-DT370)</f>
        <v>80078.523947439491</v>
      </c>
      <c r="GX370" s="147">
        <f>PV(0.05,'PV factor'!O367,,-DU370)</f>
        <v>76265.260902323353</v>
      </c>
      <c r="GY370" s="147">
        <f>PV(0.05,'PV factor'!P367,,-DV370)</f>
        <v>72633.581811736498</v>
      </c>
      <c r="GZ370" s="147">
        <f>PV(0.05,'PV factor'!Q367,,-DW370)</f>
        <v>69174.83982070144</v>
      </c>
      <c r="HA370" s="147">
        <f>PV(0.05,'PV factor'!R367,,-DX370)</f>
        <v>65880.799829239448</v>
      </c>
      <c r="HB370" s="147">
        <f>PV(0.05,'PV factor'!S367,,-DY370)</f>
        <v>62743.618884989955</v>
      </c>
      <c r="HC370" s="147">
        <f>PV(0.05,'PV factor'!T367,,-DZ370)</f>
        <v>59755.827509514245</v>
      </c>
      <c r="HD370" s="147">
        <f>PV(0.05,'PV factor'!U367,,-EA370)</f>
        <v>56910.31191382309</v>
      </c>
      <c r="HE370" s="147">
        <f>PV(0.05,'PV factor'!V367,,-EB370)</f>
        <v>54200.297060783894</v>
      </c>
      <c r="HF370" s="147">
        <f>PV(0.05,'PV factor'!W367,,-EC370)</f>
        <v>51619.330534079905</v>
      </c>
      <c r="HG370" s="147">
        <f>PV(0.05,'PV factor'!X367,,-ED370)</f>
        <v>49161.267175314184</v>
      </c>
      <c r="HH370" s="147">
        <f>PV(0.05,'PV factor'!Y367,,-EE370)</f>
        <v>46820.254452680179</v>
      </c>
      <c r="HI370" s="147">
        <f>PV(0.05,'PV factor'!Z367,,-EF370)</f>
        <v>44590.718526362078</v>
      </c>
      <c r="HJ370" s="147">
        <f>PV(0.05,'PV factor'!AA367,,-EG370)</f>
        <v>42467.350977487695</v>
      </c>
      <c r="HK370" s="147">
        <f>PV(0.05,'PV factor'!AB367,,-EH370)</f>
        <v>40445.096169035896</v>
      </c>
      <c r="HL370" s="147">
        <f>PV(0.05,'PV factor'!AC367,,-EI370)</f>
        <v>38519.139208605615</v>
      </c>
      <c r="HM370" s="147">
        <f>PV(0.05,'PV factor'!AD367,,-EJ370)</f>
        <v>36684.894484386292</v>
      </c>
      <c r="HN370" s="147">
        <f>PV(0.05,'PV factor'!AE367,,-EK370)</f>
        <v>34937.99474703458</v>
      </c>
      <c r="HO370" s="147">
        <f>PV(0.05,'PV factor'!AF367,,-EL370)</f>
        <v>33274.280711461492</v>
      </c>
      <c r="HP370" s="147">
        <f>PV(0.05,'PV factor'!AG367,,-EM370)</f>
        <v>31689.791153772851</v>
      </c>
      <c r="HQ370" s="147">
        <f>PV(0.05,'PV factor'!AH367,,-EN370)</f>
        <v>30180.753479783667</v>
      </c>
      <c r="HR370" s="147">
        <f>PV(0.05,'PV factor'!AI367,,-EO370)</f>
        <v>28743.574742651112</v>
      </c>
      <c r="HS370" s="147">
        <f>PV(0.05,'PV factor'!AJ367,,-EP370)</f>
        <v>27374.833088239149</v>
      </c>
      <c r="HT370" s="147">
        <f>PV(0.05,'PV factor'!AK367,,-EQ370)</f>
        <v>26071.269607846814</v>
      </c>
      <c r="HU370" s="147">
        <f>PV(0.05,'PV factor'!AL367,,-ER370)</f>
        <v>24829.780578901726</v>
      </c>
      <c r="HV370" s="147">
        <f>PV(0.05,'PV factor'!AM367,,-ES370)</f>
        <v>23647.410075144504</v>
      </c>
      <c r="HW370" s="147">
        <f>PV(0.05,'PV factor'!AN367,,-ET370)</f>
        <v>22521.342928709048</v>
      </c>
      <c r="HX370" s="147">
        <f>PV(0.05,'PV factor'!AO367,,-EU370)</f>
        <v>21448.898027341951</v>
      </c>
      <c r="HY370" s="147">
        <f>PV(0.05,'PV factor'!AP367,,-EV370)</f>
        <v>20427.521930801857</v>
      </c>
      <c r="HZ370" s="147">
        <f t="shared" si="557"/>
        <v>44511475.574370444</v>
      </c>
      <c r="IA370" s="147">
        <f t="shared" si="558"/>
        <v>2467640.0375744374</v>
      </c>
      <c r="IB370" s="401">
        <f t="shared" si="559"/>
        <v>5.5438288794795565E-2</v>
      </c>
    </row>
    <row r="371" spans="1:236" s="181" customFormat="1" ht="90" customHeight="1" x14ac:dyDescent="0.25">
      <c r="A371" s="233" t="s">
        <v>336</v>
      </c>
      <c r="B371" s="234" t="s">
        <v>337</v>
      </c>
      <c r="C371" s="234" t="s">
        <v>338</v>
      </c>
      <c r="D371" s="13" t="s">
        <v>73</v>
      </c>
      <c r="E371" s="234" t="s">
        <v>339</v>
      </c>
      <c r="F371" s="236" t="s">
        <v>340</v>
      </c>
      <c r="G371" s="236" t="s">
        <v>341</v>
      </c>
      <c r="H371" s="13" t="s">
        <v>77</v>
      </c>
      <c r="I371" s="236" t="s">
        <v>342</v>
      </c>
      <c r="J371" s="236">
        <v>5</v>
      </c>
      <c r="K371" s="95" t="s">
        <v>206</v>
      </c>
      <c r="L371" s="77">
        <v>792</v>
      </c>
      <c r="M371" s="237" t="s">
        <v>343</v>
      </c>
      <c r="N371" s="13" t="s">
        <v>81</v>
      </c>
      <c r="O371" s="13" t="s">
        <v>82</v>
      </c>
      <c r="P371" s="13" t="s">
        <v>83</v>
      </c>
      <c r="Q371" s="112" t="s">
        <v>100</v>
      </c>
      <c r="R371" s="73" t="s">
        <v>162</v>
      </c>
      <c r="S371" s="13" t="s">
        <v>99</v>
      </c>
      <c r="T371" s="72" t="s">
        <v>344</v>
      </c>
      <c r="U371" s="13" t="s">
        <v>87</v>
      </c>
      <c r="V371" s="196">
        <v>1</v>
      </c>
      <c r="W371" s="238">
        <v>7500</v>
      </c>
      <c r="X371" s="238">
        <v>0</v>
      </c>
      <c r="Y371" s="238">
        <v>7500</v>
      </c>
      <c r="Z371" s="238">
        <v>0</v>
      </c>
      <c r="AA371" s="238">
        <v>0</v>
      </c>
      <c r="AB371" s="238">
        <v>0</v>
      </c>
      <c r="AC371" s="238">
        <v>0</v>
      </c>
      <c r="AD371" s="238">
        <v>0</v>
      </c>
      <c r="AE371" s="239">
        <v>0</v>
      </c>
      <c r="AF371" s="239">
        <v>0</v>
      </c>
      <c r="AG371" s="239">
        <v>0</v>
      </c>
      <c r="AH371" s="239">
        <v>0</v>
      </c>
      <c r="AI371" s="14" t="s">
        <v>345</v>
      </c>
      <c r="AJ371" s="238">
        <v>84000</v>
      </c>
      <c r="AK371" s="238">
        <v>0</v>
      </c>
      <c r="AL371" s="238">
        <v>24000</v>
      </c>
      <c r="AM371" s="238">
        <v>30000</v>
      </c>
      <c r="AN371" s="238">
        <v>10000</v>
      </c>
      <c r="AO371" s="238">
        <v>10000</v>
      </c>
      <c r="AP371" s="238">
        <v>10000</v>
      </c>
      <c r="AQ371" s="239">
        <v>0</v>
      </c>
      <c r="AR371" s="239">
        <v>0</v>
      </c>
      <c r="AS371" s="239">
        <v>0</v>
      </c>
      <c r="AT371" s="239">
        <v>0</v>
      </c>
      <c r="AU371" s="236"/>
      <c r="AV371" s="230">
        <f t="shared" si="525"/>
        <v>1</v>
      </c>
      <c r="AW371" s="230">
        <f t="shared" si="526"/>
        <v>0</v>
      </c>
      <c r="AX371" s="230" t="str">
        <f t="shared" si="527"/>
        <v>D2</v>
      </c>
      <c r="AY371" s="141">
        <f t="shared" si="528"/>
        <v>9</v>
      </c>
      <c r="AZ371" s="70">
        <f t="shared" si="529"/>
        <v>1</v>
      </c>
      <c r="BA371" s="70">
        <f t="shared" si="530"/>
        <v>1</v>
      </c>
      <c r="BB371" s="70">
        <f t="shared" si="531"/>
        <v>1</v>
      </c>
      <c r="BC371" s="70">
        <f t="shared" si="532"/>
        <v>1</v>
      </c>
      <c r="BD371" s="70">
        <f t="shared" si="533"/>
        <v>1</v>
      </c>
      <c r="BE371" s="70">
        <f t="shared" si="534"/>
        <v>1</v>
      </c>
      <c r="BF371" s="70">
        <f t="shared" si="535"/>
        <v>1</v>
      </c>
      <c r="BG371" s="71">
        <f t="shared" si="536"/>
        <v>0</v>
      </c>
      <c r="BH371" s="71">
        <f t="shared" si="537"/>
        <v>1</v>
      </c>
      <c r="BI371" s="71">
        <f t="shared" si="538"/>
        <v>0</v>
      </c>
      <c r="BJ371" s="71">
        <f t="shared" si="539"/>
        <v>0</v>
      </c>
      <c r="BK371" s="71">
        <f t="shared" si="540"/>
        <v>1</v>
      </c>
      <c r="BL371" s="70">
        <f t="shared" si="541"/>
        <v>1</v>
      </c>
      <c r="BM371" s="70">
        <f t="shared" si="542"/>
        <v>1</v>
      </c>
      <c r="BN371" s="70">
        <f t="shared" si="543"/>
        <v>1</v>
      </c>
      <c r="BO371" s="70">
        <f t="shared" si="544"/>
        <v>0</v>
      </c>
      <c r="BP371" s="144">
        <f t="shared" si="545"/>
        <v>7500</v>
      </c>
      <c r="BQ371" s="144">
        <f t="shared" si="546"/>
        <v>24000</v>
      </c>
      <c r="BR371" s="144">
        <f t="shared" si="547"/>
        <v>30000</v>
      </c>
      <c r="BS371" s="144">
        <f t="shared" si="548"/>
        <v>10000</v>
      </c>
      <c r="BT371" s="144">
        <f t="shared" si="549"/>
        <v>10000</v>
      </c>
      <c r="BU371" s="144">
        <f t="shared" si="550"/>
        <v>10000</v>
      </c>
      <c r="BV371" s="144">
        <f t="shared" si="551"/>
        <v>0</v>
      </c>
      <c r="BW371" s="144">
        <f t="shared" si="552"/>
        <v>0</v>
      </c>
      <c r="BX371" s="144">
        <f t="shared" si="553"/>
        <v>0</v>
      </c>
      <c r="BY371" s="144">
        <f t="shared" si="554"/>
        <v>0</v>
      </c>
      <c r="BZ371" s="9">
        <v>0</v>
      </c>
      <c r="CA371" s="9">
        <v>0</v>
      </c>
      <c r="CB371" s="9">
        <v>0</v>
      </c>
      <c r="CC371" s="9">
        <v>0</v>
      </c>
      <c r="CD371" s="9">
        <v>0</v>
      </c>
      <c r="CE371" s="9">
        <v>0</v>
      </c>
      <c r="CF371" s="9">
        <v>0</v>
      </c>
      <c r="CG371" s="9">
        <v>0</v>
      </c>
      <c r="CH371" s="9">
        <v>0</v>
      </c>
      <c r="CI371" s="9">
        <v>0</v>
      </c>
      <c r="CJ371" s="9">
        <v>0</v>
      </c>
      <c r="CK371" s="9">
        <v>0</v>
      </c>
      <c r="CL371" s="9">
        <v>0</v>
      </c>
      <c r="CM371" s="9">
        <v>0</v>
      </c>
      <c r="CN371" s="9">
        <v>0</v>
      </c>
      <c r="CO371" s="9">
        <v>0</v>
      </c>
      <c r="CP371" s="9">
        <v>0</v>
      </c>
      <c r="CQ371" s="9">
        <v>0</v>
      </c>
      <c r="CR371" s="9">
        <v>0</v>
      </c>
      <c r="CS371" s="9">
        <v>0</v>
      </c>
      <c r="CT371" s="9">
        <v>0</v>
      </c>
      <c r="CU371" s="9">
        <v>0</v>
      </c>
      <c r="CV371" s="9">
        <v>0</v>
      </c>
      <c r="CW371" s="9">
        <v>0</v>
      </c>
      <c r="CX371" s="9">
        <v>0</v>
      </c>
      <c r="CY371" s="9">
        <v>0</v>
      </c>
      <c r="CZ371" s="9">
        <v>0</v>
      </c>
      <c r="DA371" s="9">
        <v>0</v>
      </c>
      <c r="DB371" s="9">
        <v>0</v>
      </c>
      <c r="DC371" s="9">
        <v>0</v>
      </c>
      <c r="DD371" s="9">
        <v>0</v>
      </c>
      <c r="DE371" s="9">
        <v>0</v>
      </c>
      <c r="DF371" s="9">
        <v>0</v>
      </c>
      <c r="DG371" s="144">
        <f t="shared" si="555"/>
        <v>792</v>
      </c>
      <c r="DH371" s="144">
        <f t="shared" ref="DH371:EW371" si="606">DG371</f>
        <v>792</v>
      </c>
      <c r="DI371" s="144">
        <f t="shared" si="606"/>
        <v>792</v>
      </c>
      <c r="DJ371" s="144">
        <f t="shared" si="606"/>
        <v>792</v>
      </c>
      <c r="DK371" s="144">
        <f t="shared" si="606"/>
        <v>792</v>
      </c>
      <c r="DL371" s="144">
        <f t="shared" si="606"/>
        <v>792</v>
      </c>
      <c r="DM371" s="144">
        <f t="shared" si="606"/>
        <v>792</v>
      </c>
      <c r="DN371" s="144">
        <f t="shared" si="606"/>
        <v>792</v>
      </c>
      <c r="DO371" s="144">
        <f t="shared" si="606"/>
        <v>792</v>
      </c>
      <c r="DP371" s="144">
        <f t="shared" si="606"/>
        <v>792</v>
      </c>
      <c r="DQ371" s="144">
        <f t="shared" si="606"/>
        <v>792</v>
      </c>
      <c r="DR371" s="144">
        <f t="shared" si="606"/>
        <v>792</v>
      </c>
      <c r="DS371" s="144">
        <f t="shared" si="606"/>
        <v>792</v>
      </c>
      <c r="DT371" s="144">
        <f t="shared" si="606"/>
        <v>792</v>
      </c>
      <c r="DU371" s="144">
        <f t="shared" si="606"/>
        <v>792</v>
      </c>
      <c r="DV371" s="144">
        <f t="shared" si="606"/>
        <v>792</v>
      </c>
      <c r="DW371" s="144">
        <f t="shared" si="606"/>
        <v>792</v>
      </c>
      <c r="DX371" s="144">
        <f t="shared" si="606"/>
        <v>792</v>
      </c>
      <c r="DY371" s="144">
        <f t="shared" si="606"/>
        <v>792</v>
      </c>
      <c r="DZ371" s="144">
        <f t="shared" si="606"/>
        <v>792</v>
      </c>
      <c r="EA371" s="144">
        <f t="shared" si="606"/>
        <v>792</v>
      </c>
      <c r="EB371" s="144">
        <f t="shared" si="606"/>
        <v>792</v>
      </c>
      <c r="EC371" s="144">
        <f t="shared" si="606"/>
        <v>792</v>
      </c>
      <c r="ED371" s="144">
        <f t="shared" si="606"/>
        <v>792</v>
      </c>
      <c r="EE371" s="144">
        <f t="shared" si="606"/>
        <v>792</v>
      </c>
      <c r="EF371" s="144">
        <f t="shared" si="606"/>
        <v>792</v>
      </c>
      <c r="EG371" s="144">
        <f t="shared" si="606"/>
        <v>792</v>
      </c>
      <c r="EH371" s="144">
        <f t="shared" si="606"/>
        <v>792</v>
      </c>
      <c r="EI371" s="144">
        <f t="shared" si="606"/>
        <v>792</v>
      </c>
      <c r="EJ371" s="144">
        <f t="shared" si="606"/>
        <v>792</v>
      </c>
      <c r="EK371" s="144">
        <f t="shared" si="606"/>
        <v>792</v>
      </c>
      <c r="EL371" s="144">
        <f t="shared" si="606"/>
        <v>792</v>
      </c>
      <c r="EM371" s="144">
        <f t="shared" si="606"/>
        <v>792</v>
      </c>
      <c r="EN371" s="144">
        <f t="shared" si="606"/>
        <v>792</v>
      </c>
      <c r="EO371" s="144">
        <f t="shared" si="606"/>
        <v>792</v>
      </c>
      <c r="EP371" s="144">
        <f t="shared" si="606"/>
        <v>792</v>
      </c>
      <c r="EQ371" s="144">
        <f t="shared" si="606"/>
        <v>792</v>
      </c>
      <c r="ER371" s="144">
        <f t="shared" si="606"/>
        <v>792</v>
      </c>
      <c r="ES371" s="144">
        <f t="shared" si="606"/>
        <v>792</v>
      </c>
      <c r="ET371" s="144">
        <f t="shared" si="606"/>
        <v>792</v>
      </c>
      <c r="EU371" s="144">
        <f t="shared" si="606"/>
        <v>792</v>
      </c>
      <c r="EV371" s="144">
        <f t="shared" si="606"/>
        <v>792</v>
      </c>
      <c r="EW371" s="144">
        <f t="shared" si="606"/>
        <v>792</v>
      </c>
      <c r="EX371" s="147">
        <f>PV(0.05,'PV factor'!C25,,-BR371)</f>
        <v>27210.884353741494</v>
      </c>
      <c r="EY371" s="147">
        <f>PV(0.05,'PV factor'!D25,,-BS371)</f>
        <v>8638.3759853147603</v>
      </c>
      <c r="EZ371" s="147">
        <f>PV(0.05,'PV factor'!E25,,-BT371)</f>
        <v>8227.0247479188201</v>
      </c>
      <c r="FA371" s="147">
        <f>PV(0.05,'PV factor'!F25,,-BU371)</f>
        <v>7835.2616646845891</v>
      </c>
      <c r="FB371" s="147">
        <f>PV(0.05,'PV factor'!G25,,-BV371)</f>
        <v>0</v>
      </c>
      <c r="FC371" s="147">
        <f>PV(0.05,'PV factor'!H25,,-BW371)</f>
        <v>0</v>
      </c>
      <c r="FD371" s="147">
        <f>PV(0.05,'PV factor'!I25,,-BX371)</f>
        <v>0</v>
      </c>
      <c r="FE371" s="147">
        <f>PV(0.05,'PV factor'!J25,,-BY371)</f>
        <v>0</v>
      </c>
      <c r="FF371" s="147">
        <f>PV(0.05,'PV factor'!K25,,-BZ371)</f>
        <v>0</v>
      </c>
      <c r="FG371" s="147">
        <f>PV(0.05,'PV factor'!L25,,-CA371)</f>
        <v>0</v>
      </c>
      <c r="FH371" s="147">
        <f>PV(0.05,'PV factor'!M25,,-CB371)</f>
        <v>0</v>
      </c>
      <c r="FI371" s="147">
        <f>PV(0.05,'PV factor'!N25,,-CC371)</f>
        <v>0</v>
      </c>
      <c r="FJ371" s="147">
        <f>PV(0.05,'PV factor'!O25,,-CD371)</f>
        <v>0</v>
      </c>
      <c r="FK371" s="147">
        <f>PV(0.05,'PV factor'!P25,,-CE371)</f>
        <v>0</v>
      </c>
      <c r="FL371" s="147">
        <f>PV(0.05,'PV factor'!Q25,,-CF371)</f>
        <v>0</v>
      </c>
      <c r="FM371" s="147">
        <f>PV(0.05,'PV factor'!R25,,-CG371)</f>
        <v>0</v>
      </c>
      <c r="FN371" s="147">
        <f>PV(0.05,'PV factor'!S25,,-CH371)</f>
        <v>0</v>
      </c>
      <c r="FO371" s="147">
        <f>PV(0.05,'PV factor'!T25,,-CI371)</f>
        <v>0</v>
      </c>
      <c r="FP371" s="147">
        <f>PV(0.05,'PV factor'!U25,,-CJ371)</f>
        <v>0</v>
      </c>
      <c r="FQ371" s="147">
        <f>PV(0.05,'PV factor'!V25,,-CK371)</f>
        <v>0</v>
      </c>
      <c r="FR371" s="147">
        <f>PV(0.05,'PV factor'!W25,,-CL371)</f>
        <v>0</v>
      </c>
      <c r="FS371" s="147">
        <f>PV(0.05,'PV factor'!X25,,-CM371)</f>
        <v>0</v>
      </c>
      <c r="FT371" s="147">
        <f>PV(0.05,'PV factor'!Y25,,-CN371)</f>
        <v>0</v>
      </c>
      <c r="FU371" s="147">
        <f>PV(0.05,'PV factor'!Z25,,-CO371)</f>
        <v>0</v>
      </c>
      <c r="FV371" s="147">
        <f>PV(0.05,'PV factor'!AA25,,-CP371)</f>
        <v>0</v>
      </c>
      <c r="FW371" s="147">
        <f>PV(0.05,'PV factor'!AB25,,-CQ371)</f>
        <v>0</v>
      </c>
      <c r="FX371" s="147">
        <f>PV(0.05,'PV factor'!AC25,,-CR371)</f>
        <v>0</v>
      </c>
      <c r="FY371" s="147">
        <f>PV(0.05,'PV factor'!AD25,,-CS371)</f>
        <v>0</v>
      </c>
      <c r="FZ371" s="147">
        <f>PV(0.05,'PV factor'!AE25,,-CT371)</f>
        <v>0</v>
      </c>
      <c r="GA371" s="147">
        <f>PV(0.05,'PV factor'!AF25,,-CU371)</f>
        <v>0</v>
      </c>
      <c r="GB371" s="147">
        <f>PV(0.05,'PV factor'!AG25,,-CV371)</f>
        <v>0</v>
      </c>
      <c r="GC371" s="147">
        <f>PV(0.05,'PV factor'!AH25,,-CW371)</f>
        <v>0</v>
      </c>
      <c r="GD371" s="147">
        <f>PV(0.05,'PV factor'!AI25,,-CX371)</f>
        <v>0</v>
      </c>
      <c r="GE371" s="147">
        <f>PV(0.05,'PV factor'!AJ25,,-CY371)</f>
        <v>0</v>
      </c>
      <c r="GF371" s="147">
        <f>PV(0.05,'PV factor'!AK25,,-CZ371)</f>
        <v>0</v>
      </c>
      <c r="GG371" s="147">
        <f>PV(0.05,'PV factor'!AL25,,-DA371)</f>
        <v>0</v>
      </c>
      <c r="GH371" s="147">
        <f>PV(0.05,'PV factor'!AM25,,-DB371)</f>
        <v>0</v>
      </c>
      <c r="GI371" s="147">
        <f>PV(0.05,'PV factor'!AN25,,-DC371)</f>
        <v>0</v>
      </c>
      <c r="GJ371" s="147">
        <f>PV(0.05,'PV factor'!AO25,,-DD371)</f>
        <v>0</v>
      </c>
      <c r="GK371" s="147">
        <f>PV(0.05,'PV factor'!AP25,,-DE371)</f>
        <v>0</v>
      </c>
      <c r="GL371" s="147">
        <f>PV(0.05,'PV factor'!C25,,-DI371)</f>
        <v>718.36734693877554</v>
      </c>
      <c r="GM371" s="147">
        <f>PV(0.05,'PV factor'!D25,,-DJ371)</f>
        <v>684.15937803692896</v>
      </c>
      <c r="GN371" s="147">
        <f>PV(0.05,'PV factor'!E25,,-DK371)</f>
        <v>651.58036003517054</v>
      </c>
      <c r="GO371" s="147">
        <f>PV(0.05,'PV factor'!F25,,-DL371)</f>
        <v>620.55272384301952</v>
      </c>
      <c r="GP371" s="147">
        <f>PV(0.05,'PV factor'!G25,,-DM371)</f>
        <v>591.00259413620915</v>
      </c>
      <c r="GQ371" s="147">
        <f>PV(0.05,'PV factor'!H25,,-DN371)</f>
        <v>562.85961346305623</v>
      </c>
      <c r="GR371" s="147">
        <f>PV(0.05,'PV factor'!I25,,-DO371)</f>
        <v>536.05677472672028</v>
      </c>
      <c r="GS371" s="147">
        <f>PV(0.05,'PV factor'!J25,,-DP371)</f>
        <v>510.53026164449545</v>
      </c>
      <c r="GT371" s="147">
        <f>PV(0.05,'PV factor'!K25,,-DQ371)</f>
        <v>486.21929680428138</v>
      </c>
      <c r="GU371" s="147">
        <f>PV(0.05,'PV factor'!L25,,-DR371)</f>
        <v>463.06599695645843</v>
      </c>
      <c r="GV371" s="147">
        <f>PV(0.05,'PV factor'!M25,,-DS371)</f>
        <v>441.01523519662715</v>
      </c>
      <c r="GW371" s="147">
        <f>PV(0.05,'PV factor'!N25,,-DT371)</f>
        <v>420.0145097110734</v>
      </c>
      <c r="GX371" s="147">
        <f>PV(0.05,'PV factor'!O25,,-DU371)</f>
        <v>400.01381877245092</v>
      </c>
      <c r="GY371" s="147">
        <f>PV(0.05,'PV factor'!P25,,-DV371)</f>
        <v>380.9655416880484</v>
      </c>
      <c r="GZ371" s="147">
        <f>PV(0.05,'PV factor'!Q25,,-DW371)</f>
        <v>362.82432541718896</v>
      </c>
      <c r="HA371" s="147">
        <f>PV(0.05,'PV factor'!R25,,-DX371)</f>
        <v>345.54697658779895</v>
      </c>
      <c r="HB371" s="147">
        <f>PV(0.05,'PV factor'!S25,,-DY371)</f>
        <v>329.09235865504667</v>
      </c>
      <c r="HC371" s="147">
        <f>PV(0.05,'PV factor'!T25,,-DZ371)</f>
        <v>313.42129395718729</v>
      </c>
      <c r="HD371" s="147">
        <f>PV(0.05,'PV factor'!U25,,-EA371)</f>
        <v>298.49647043541648</v>
      </c>
      <c r="HE371" s="147">
        <f>PV(0.05,'PV factor'!V25,,-EB371)</f>
        <v>284.28235279563472</v>
      </c>
      <c r="HF371" s="147">
        <f>PV(0.05,'PV factor'!W25,,-EC371)</f>
        <v>270.74509790060455</v>
      </c>
      <c r="HG371" s="147">
        <f>PV(0.05,'PV factor'!X25,,-ED371)</f>
        <v>257.8524741910519</v>
      </c>
      <c r="HH371" s="147">
        <f>PV(0.05,'PV factor'!Y25,,-EE371)</f>
        <v>245.57378494385898</v>
      </c>
      <c r="HI371" s="147">
        <f>PV(0.05,'PV factor'!Z25,,-EF371)</f>
        <v>233.8797951846276</v>
      </c>
      <c r="HJ371" s="147">
        <f>PV(0.05,'PV factor'!AA25,,-EG371)</f>
        <v>222.74266208059768</v>
      </c>
      <c r="HK371" s="147">
        <f>PV(0.05,'PV factor'!AB25,,-EH371)</f>
        <v>212.13586864818825</v>
      </c>
      <c r="HL371" s="147">
        <f>PV(0.05,'PV factor'!AC25,,-EI371)</f>
        <v>202.03416061732219</v>
      </c>
      <c r="HM371" s="147">
        <f>PV(0.05,'PV factor'!AD25,,-EJ371)</f>
        <v>192.41348630221157</v>
      </c>
      <c r="HN371" s="147">
        <f>PV(0.05,'PV factor'!AE25,,-EK371)</f>
        <v>183.25093933543965</v>
      </c>
      <c r="HO371" s="147">
        <f>PV(0.05,'PV factor'!AF25,,-EL371)</f>
        <v>174.52470412899007</v>
      </c>
      <c r="HP371" s="147">
        <f>PV(0.05,'PV factor'!AG25,,-EM371)</f>
        <v>166.2140039323715</v>
      </c>
      <c r="HQ371" s="147">
        <f>PV(0.05,'PV factor'!AH25,,-EN371)</f>
        <v>158.29905136416335</v>
      </c>
      <c r="HR371" s="147">
        <f>PV(0.05,'PV factor'!AI25,,-EO371)</f>
        <v>150.7610012992032</v>
      </c>
      <c r="HS371" s="147">
        <f>PV(0.05,'PV factor'!AJ25,,-EP371)</f>
        <v>143.58190599924112</v>
      </c>
      <c r="HT371" s="147">
        <f>PV(0.05,'PV factor'!AK25,,-EQ371)</f>
        <v>136.74467238022964</v>
      </c>
      <c r="HU371" s="147">
        <f>PV(0.05,'PV factor'!AL25,,-ER371)</f>
        <v>130.23302131450441</v>
      </c>
      <c r="HV371" s="147">
        <f>PV(0.05,'PV factor'!AM25,,-ES371)</f>
        <v>124.03144887095661</v>
      </c>
      <c r="HW371" s="147">
        <f>PV(0.05,'PV factor'!AN25,,-ET371)</f>
        <v>118.12518940091103</v>
      </c>
      <c r="HX371" s="147">
        <f>PV(0.05,'PV factor'!AO25,,-EU371)</f>
        <v>112.50018038182004</v>
      </c>
      <c r="HY371" s="147">
        <f>PV(0.05,'PV factor'!AP25,,-EV371)</f>
        <v>107.1430289350667</v>
      </c>
      <c r="HZ371" s="147">
        <f t="shared" si="557"/>
        <v>51911.546751659669</v>
      </c>
      <c r="IA371" s="147">
        <f t="shared" si="558"/>
        <v>3265.6624029901036</v>
      </c>
      <c r="IB371" s="401">
        <f t="shared" si="559"/>
        <v>6.2908208430250578E-2</v>
      </c>
    </row>
    <row r="372" spans="1:236" s="181" customFormat="1" ht="90" customHeight="1" x14ac:dyDescent="0.25">
      <c r="A372" s="161" t="s">
        <v>2267</v>
      </c>
      <c r="B372" s="150" t="s">
        <v>2881</v>
      </c>
      <c r="C372" s="150" t="s">
        <v>2241</v>
      </c>
      <c r="D372" s="148">
        <v>3</v>
      </c>
      <c r="E372" s="150" t="s">
        <v>2906</v>
      </c>
      <c r="F372" s="151" t="s">
        <v>2907</v>
      </c>
      <c r="G372" s="151" t="s">
        <v>2908</v>
      </c>
      <c r="H372" s="79" t="s">
        <v>77</v>
      </c>
      <c r="I372" s="151" t="s">
        <v>316</v>
      </c>
      <c r="J372" s="151">
        <v>5</v>
      </c>
      <c r="K372" s="95" t="s">
        <v>206</v>
      </c>
      <c r="L372" s="79">
        <v>126</v>
      </c>
      <c r="M372" s="79" t="s">
        <v>2909</v>
      </c>
      <c r="N372" s="79" t="s">
        <v>81</v>
      </c>
      <c r="O372" s="79" t="s">
        <v>133</v>
      </c>
      <c r="P372" s="79" t="s">
        <v>469</v>
      </c>
      <c r="Q372" s="112" t="s">
        <v>100</v>
      </c>
      <c r="R372" s="79" t="s">
        <v>108</v>
      </c>
      <c r="S372" s="79" t="s">
        <v>99</v>
      </c>
      <c r="T372" s="79" t="s">
        <v>2893</v>
      </c>
      <c r="U372" s="79" t="s">
        <v>100</v>
      </c>
      <c r="V372" s="81">
        <v>1</v>
      </c>
      <c r="W372" s="149">
        <v>10000</v>
      </c>
      <c r="X372" s="149">
        <v>0</v>
      </c>
      <c r="Y372" s="149">
        <v>0</v>
      </c>
      <c r="Z372" s="149">
        <v>0</v>
      </c>
      <c r="AA372" s="149">
        <v>10000</v>
      </c>
      <c r="AB372" s="149">
        <v>0</v>
      </c>
      <c r="AC372" s="149">
        <v>0</v>
      </c>
      <c r="AD372" s="149">
        <v>0</v>
      </c>
      <c r="AE372" s="149">
        <v>0</v>
      </c>
      <c r="AF372" s="149">
        <v>0</v>
      </c>
      <c r="AG372" s="149">
        <v>0</v>
      </c>
      <c r="AH372" s="149">
        <v>0</v>
      </c>
      <c r="AI372" s="88" t="s">
        <v>88</v>
      </c>
      <c r="AJ372" s="149">
        <v>0</v>
      </c>
      <c r="AK372" s="149">
        <v>0</v>
      </c>
      <c r="AL372" s="149">
        <v>0</v>
      </c>
      <c r="AM372" s="149">
        <v>0</v>
      </c>
      <c r="AN372" s="149">
        <v>0</v>
      </c>
      <c r="AO372" s="149">
        <v>0</v>
      </c>
      <c r="AP372" s="149">
        <v>0</v>
      </c>
      <c r="AQ372" s="149">
        <v>0</v>
      </c>
      <c r="AR372" s="149">
        <v>0</v>
      </c>
      <c r="AS372" s="149">
        <v>0</v>
      </c>
      <c r="AT372" s="149">
        <v>0</v>
      </c>
      <c r="AU372" s="151"/>
      <c r="AV372" s="230">
        <f t="shared" si="525"/>
        <v>1</v>
      </c>
      <c r="AW372" s="230">
        <f t="shared" si="526"/>
        <v>0</v>
      </c>
      <c r="AX372" s="230" t="str">
        <f t="shared" si="527"/>
        <v>F3</v>
      </c>
      <c r="AY372" s="141">
        <f t="shared" si="528"/>
        <v>9</v>
      </c>
      <c r="AZ372" s="70">
        <f t="shared" si="529"/>
        <v>1</v>
      </c>
      <c r="BA372" s="70">
        <f t="shared" si="530"/>
        <v>1</v>
      </c>
      <c r="BB372" s="70">
        <f t="shared" si="531"/>
        <v>1</v>
      </c>
      <c r="BC372" s="70">
        <f t="shared" si="532"/>
        <v>1</v>
      </c>
      <c r="BD372" s="70">
        <f t="shared" si="533"/>
        <v>1</v>
      </c>
      <c r="BE372" s="70">
        <f t="shared" si="534"/>
        <v>1</v>
      </c>
      <c r="BF372" s="70">
        <f t="shared" si="535"/>
        <v>1</v>
      </c>
      <c r="BG372" s="71">
        <f t="shared" si="536"/>
        <v>0</v>
      </c>
      <c r="BH372" s="71">
        <f t="shared" si="537"/>
        <v>1</v>
      </c>
      <c r="BI372" s="71">
        <f t="shared" si="538"/>
        <v>0</v>
      </c>
      <c r="BJ372" s="71">
        <f t="shared" si="539"/>
        <v>0</v>
      </c>
      <c r="BK372" s="71">
        <f t="shared" si="540"/>
        <v>1</v>
      </c>
      <c r="BL372" s="70">
        <f t="shared" si="541"/>
        <v>1</v>
      </c>
      <c r="BM372" s="70">
        <f t="shared" si="542"/>
        <v>1</v>
      </c>
      <c r="BN372" s="70">
        <f t="shared" si="543"/>
        <v>0</v>
      </c>
      <c r="BO372" s="70">
        <f t="shared" si="544"/>
        <v>1</v>
      </c>
      <c r="BP372" s="144">
        <f t="shared" si="545"/>
        <v>0</v>
      </c>
      <c r="BQ372" s="144">
        <f t="shared" si="546"/>
        <v>0</v>
      </c>
      <c r="BR372" s="144">
        <f t="shared" si="547"/>
        <v>10000</v>
      </c>
      <c r="BS372" s="144">
        <f t="shared" si="548"/>
        <v>0</v>
      </c>
      <c r="BT372" s="144">
        <f t="shared" si="549"/>
        <v>0</v>
      </c>
      <c r="BU372" s="144">
        <f t="shared" si="550"/>
        <v>0</v>
      </c>
      <c r="BV372" s="144">
        <f t="shared" si="551"/>
        <v>0</v>
      </c>
      <c r="BW372" s="144">
        <f t="shared" si="552"/>
        <v>0</v>
      </c>
      <c r="BX372" s="144">
        <f t="shared" si="553"/>
        <v>0</v>
      </c>
      <c r="BY372" s="144">
        <f t="shared" si="554"/>
        <v>0</v>
      </c>
      <c r="BZ372" s="9">
        <v>0</v>
      </c>
      <c r="CA372" s="9">
        <v>0</v>
      </c>
      <c r="CB372" s="9">
        <v>0</v>
      </c>
      <c r="CC372" s="9">
        <v>0</v>
      </c>
      <c r="CD372" s="9">
        <v>0</v>
      </c>
      <c r="CE372" s="9">
        <v>0</v>
      </c>
      <c r="CF372" s="9">
        <v>0</v>
      </c>
      <c r="CG372" s="9">
        <v>0</v>
      </c>
      <c r="CH372" s="9">
        <v>0</v>
      </c>
      <c r="CI372" s="9">
        <v>0</v>
      </c>
      <c r="CJ372" s="9">
        <v>0</v>
      </c>
      <c r="CK372" s="9">
        <v>0</v>
      </c>
      <c r="CL372" s="9">
        <v>0</v>
      </c>
      <c r="CM372" s="9">
        <v>0</v>
      </c>
      <c r="CN372" s="9">
        <v>0</v>
      </c>
      <c r="CO372" s="9">
        <v>0</v>
      </c>
      <c r="CP372" s="9">
        <v>0</v>
      </c>
      <c r="CQ372" s="9">
        <v>0</v>
      </c>
      <c r="CR372" s="9">
        <v>0</v>
      </c>
      <c r="CS372" s="9">
        <v>0</v>
      </c>
      <c r="CT372" s="9">
        <v>0</v>
      </c>
      <c r="CU372" s="9">
        <v>0</v>
      </c>
      <c r="CV372" s="9">
        <v>0</v>
      </c>
      <c r="CW372" s="9">
        <v>0</v>
      </c>
      <c r="CX372" s="9">
        <v>0</v>
      </c>
      <c r="CY372" s="9">
        <v>0</v>
      </c>
      <c r="CZ372" s="9">
        <v>0</v>
      </c>
      <c r="DA372" s="9">
        <v>0</v>
      </c>
      <c r="DB372" s="9">
        <v>0</v>
      </c>
      <c r="DC372" s="9">
        <v>0</v>
      </c>
      <c r="DD372" s="9">
        <v>0</v>
      </c>
      <c r="DE372" s="9">
        <v>0</v>
      </c>
      <c r="DF372" s="9">
        <v>0</v>
      </c>
      <c r="DG372" s="144">
        <f t="shared" si="555"/>
        <v>126</v>
      </c>
      <c r="DH372" s="144">
        <f t="shared" ref="DH372:EW372" si="607">DG372</f>
        <v>126</v>
      </c>
      <c r="DI372" s="144">
        <f t="shared" si="607"/>
        <v>126</v>
      </c>
      <c r="DJ372" s="144">
        <f t="shared" si="607"/>
        <v>126</v>
      </c>
      <c r="DK372" s="144">
        <f t="shared" si="607"/>
        <v>126</v>
      </c>
      <c r="DL372" s="144">
        <f t="shared" si="607"/>
        <v>126</v>
      </c>
      <c r="DM372" s="144">
        <f t="shared" si="607"/>
        <v>126</v>
      </c>
      <c r="DN372" s="144">
        <f t="shared" si="607"/>
        <v>126</v>
      </c>
      <c r="DO372" s="144">
        <f t="shared" si="607"/>
        <v>126</v>
      </c>
      <c r="DP372" s="144">
        <f t="shared" si="607"/>
        <v>126</v>
      </c>
      <c r="DQ372" s="144">
        <f t="shared" si="607"/>
        <v>126</v>
      </c>
      <c r="DR372" s="144">
        <f t="shared" si="607"/>
        <v>126</v>
      </c>
      <c r="DS372" s="144">
        <f t="shared" si="607"/>
        <v>126</v>
      </c>
      <c r="DT372" s="144">
        <f t="shared" si="607"/>
        <v>126</v>
      </c>
      <c r="DU372" s="144">
        <f t="shared" si="607"/>
        <v>126</v>
      </c>
      <c r="DV372" s="144">
        <f t="shared" si="607"/>
        <v>126</v>
      </c>
      <c r="DW372" s="144">
        <f t="shared" si="607"/>
        <v>126</v>
      </c>
      <c r="DX372" s="144">
        <f t="shared" si="607"/>
        <v>126</v>
      </c>
      <c r="DY372" s="144">
        <f t="shared" si="607"/>
        <v>126</v>
      </c>
      <c r="DZ372" s="144">
        <f t="shared" si="607"/>
        <v>126</v>
      </c>
      <c r="EA372" s="144">
        <f t="shared" si="607"/>
        <v>126</v>
      </c>
      <c r="EB372" s="144">
        <f t="shared" si="607"/>
        <v>126</v>
      </c>
      <c r="EC372" s="144">
        <f t="shared" si="607"/>
        <v>126</v>
      </c>
      <c r="ED372" s="144">
        <f t="shared" si="607"/>
        <v>126</v>
      </c>
      <c r="EE372" s="144">
        <f t="shared" si="607"/>
        <v>126</v>
      </c>
      <c r="EF372" s="144">
        <f t="shared" si="607"/>
        <v>126</v>
      </c>
      <c r="EG372" s="144">
        <f t="shared" si="607"/>
        <v>126</v>
      </c>
      <c r="EH372" s="144">
        <f t="shared" si="607"/>
        <v>126</v>
      </c>
      <c r="EI372" s="144">
        <f t="shared" si="607"/>
        <v>126</v>
      </c>
      <c r="EJ372" s="144">
        <f t="shared" si="607"/>
        <v>126</v>
      </c>
      <c r="EK372" s="144">
        <f t="shared" si="607"/>
        <v>126</v>
      </c>
      <c r="EL372" s="144">
        <f t="shared" si="607"/>
        <v>126</v>
      </c>
      <c r="EM372" s="144">
        <f t="shared" si="607"/>
        <v>126</v>
      </c>
      <c r="EN372" s="144">
        <f t="shared" si="607"/>
        <v>126</v>
      </c>
      <c r="EO372" s="144">
        <f t="shared" si="607"/>
        <v>126</v>
      </c>
      <c r="EP372" s="144">
        <f t="shared" si="607"/>
        <v>126</v>
      </c>
      <c r="EQ372" s="144">
        <f t="shared" si="607"/>
        <v>126</v>
      </c>
      <c r="ER372" s="144">
        <f t="shared" si="607"/>
        <v>126</v>
      </c>
      <c r="ES372" s="144">
        <f t="shared" si="607"/>
        <v>126</v>
      </c>
      <c r="ET372" s="144">
        <f t="shared" si="607"/>
        <v>126</v>
      </c>
      <c r="EU372" s="144">
        <f t="shared" si="607"/>
        <v>126</v>
      </c>
      <c r="EV372" s="144">
        <f t="shared" si="607"/>
        <v>126</v>
      </c>
      <c r="EW372" s="144">
        <f t="shared" si="607"/>
        <v>126</v>
      </c>
      <c r="EX372" s="147">
        <f>PV(0.05,'PV factor'!C416,,-BR372)</f>
        <v>9070.2947845804993</v>
      </c>
      <c r="EY372" s="147">
        <f>PV(0.05,'PV factor'!D416,,-BS372)</f>
        <v>0</v>
      </c>
      <c r="EZ372" s="147">
        <f>PV(0.05,'PV factor'!E416,,-BT372)</f>
        <v>0</v>
      </c>
      <c r="FA372" s="147">
        <f>PV(0.05,'PV factor'!F416,,-BU372)</f>
        <v>0</v>
      </c>
      <c r="FB372" s="147">
        <f>PV(0.05,'PV factor'!G416,,-BV372)</f>
        <v>0</v>
      </c>
      <c r="FC372" s="147">
        <f>PV(0.05,'PV factor'!H416,,-BW372)</f>
        <v>0</v>
      </c>
      <c r="FD372" s="147">
        <f>PV(0.05,'PV factor'!I416,,-BX372)</f>
        <v>0</v>
      </c>
      <c r="FE372" s="147">
        <f>PV(0.05,'PV factor'!J416,,-BY372)</f>
        <v>0</v>
      </c>
      <c r="FF372" s="147">
        <f>PV(0.05,'PV factor'!K416,,-BZ372)</f>
        <v>0</v>
      </c>
      <c r="FG372" s="147">
        <f>PV(0.05,'PV factor'!L416,,-CA372)</f>
        <v>0</v>
      </c>
      <c r="FH372" s="147">
        <f>PV(0.05,'PV factor'!M416,,-CB372)</f>
        <v>0</v>
      </c>
      <c r="FI372" s="147">
        <f>PV(0.05,'PV factor'!N416,,-CC372)</f>
        <v>0</v>
      </c>
      <c r="FJ372" s="147">
        <f>PV(0.05,'PV factor'!O416,,-CD372)</f>
        <v>0</v>
      </c>
      <c r="FK372" s="147">
        <f>PV(0.05,'PV factor'!P416,,-CE372)</f>
        <v>0</v>
      </c>
      <c r="FL372" s="147">
        <f>PV(0.05,'PV factor'!Q416,,-CF372)</f>
        <v>0</v>
      </c>
      <c r="FM372" s="147">
        <f>PV(0.05,'PV factor'!R416,,-CG372)</f>
        <v>0</v>
      </c>
      <c r="FN372" s="147">
        <f>PV(0.05,'PV factor'!S416,,-CH372)</f>
        <v>0</v>
      </c>
      <c r="FO372" s="147">
        <f>PV(0.05,'PV factor'!T416,,-CI372)</f>
        <v>0</v>
      </c>
      <c r="FP372" s="147">
        <f>PV(0.05,'PV factor'!U416,,-CJ372)</f>
        <v>0</v>
      </c>
      <c r="FQ372" s="147">
        <f>PV(0.05,'PV factor'!V416,,-CK372)</f>
        <v>0</v>
      </c>
      <c r="FR372" s="147">
        <f>PV(0.05,'PV factor'!W416,,-CL372)</f>
        <v>0</v>
      </c>
      <c r="FS372" s="147">
        <f>PV(0.05,'PV factor'!X416,,-CM372)</f>
        <v>0</v>
      </c>
      <c r="FT372" s="147">
        <f>PV(0.05,'PV factor'!Y416,,-CN372)</f>
        <v>0</v>
      </c>
      <c r="FU372" s="147">
        <f>PV(0.05,'PV factor'!Z416,,-CO372)</f>
        <v>0</v>
      </c>
      <c r="FV372" s="147">
        <f>PV(0.05,'PV factor'!AA416,,-CP372)</f>
        <v>0</v>
      </c>
      <c r="FW372" s="147">
        <f>PV(0.05,'PV factor'!AB416,,-CQ372)</f>
        <v>0</v>
      </c>
      <c r="FX372" s="147">
        <f>PV(0.05,'PV factor'!AC416,,-CR372)</f>
        <v>0</v>
      </c>
      <c r="FY372" s="147">
        <f>PV(0.05,'PV factor'!AD416,,-CS372)</f>
        <v>0</v>
      </c>
      <c r="FZ372" s="147">
        <f>PV(0.05,'PV factor'!AE416,,-CT372)</f>
        <v>0</v>
      </c>
      <c r="GA372" s="147">
        <f>PV(0.05,'PV factor'!AF416,,-CU372)</f>
        <v>0</v>
      </c>
      <c r="GB372" s="147">
        <f>PV(0.05,'PV factor'!AG416,,-CV372)</f>
        <v>0</v>
      </c>
      <c r="GC372" s="147">
        <f>PV(0.05,'PV factor'!AH416,,-CW372)</f>
        <v>0</v>
      </c>
      <c r="GD372" s="147">
        <f>PV(0.05,'PV factor'!AI416,,-CX372)</f>
        <v>0</v>
      </c>
      <c r="GE372" s="147">
        <f>PV(0.05,'PV factor'!AJ416,,-CY372)</f>
        <v>0</v>
      </c>
      <c r="GF372" s="147">
        <f>PV(0.05,'PV factor'!AK416,,-CZ372)</f>
        <v>0</v>
      </c>
      <c r="GG372" s="147">
        <f>PV(0.05,'PV factor'!AL416,,-DA372)</f>
        <v>0</v>
      </c>
      <c r="GH372" s="147">
        <f>PV(0.05,'PV factor'!AM416,,-DB372)</f>
        <v>0</v>
      </c>
      <c r="GI372" s="147">
        <f>PV(0.05,'PV factor'!AN416,,-DC372)</f>
        <v>0</v>
      </c>
      <c r="GJ372" s="147">
        <f>PV(0.05,'PV factor'!AO416,,-DD372)</f>
        <v>0</v>
      </c>
      <c r="GK372" s="147">
        <f>PV(0.05,'PV factor'!AP416,,-DE372)</f>
        <v>0</v>
      </c>
      <c r="GL372" s="147">
        <f>PV(0.05,'PV factor'!C416,,-DI372)</f>
        <v>114.28571428571428</v>
      </c>
      <c r="GM372" s="147">
        <f>PV(0.05,'PV factor'!D416,,-DJ372)</f>
        <v>108.84353741496598</v>
      </c>
      <c r="GN372" s="147">
        <f>PV(0.05,'PV factor'!E416,,-DK372)</f>
        <v>103.66051182377713</v>
      </c>
      <c r="GO372" s="147">
        <f>PV(0.05,'PV factor'!F416,,-DL372)</f>
        <v>98.724296975025823</v>
      </c>
      <c r="GP372" s="147">
        <f>PV(0.05,'PV factor'!G416,,-DM372)</f>
        <v>94.023139976215091</v>
      </c>
      <c r="GQ372" s="147">
        <f>PV(0.05,'PV factor'!H416,,-DN372)</f>
        <v>89.545847596395305</v>
      </c>
      <c r="GR372" s="147">
        <f>PV(0.05,'PV factor'!I416,,-DO372)</f>
        <v>85.28175961561459</v>
      </c>
      <c r="GS372" s="147">
        <f>PV(0.05,'PV factor'!J416,,-DP372)</f>
        <v>81.220723443442452</v>
      </c>
      <c r="GT372" s="147">
        <f>PV(0.05,'PV factor'!K416,,-DQ372)</f>
        <v>77.353069946135676</v>
      </c>
      <c r="GU372" s="147">
        <f>PV(0.05,'PV factor'!L416,,-DR372)</f>
        <v>73.669590424891112</v>
      </c>
      <c r="GV372" s="147">
        <f>PV(0.05,'PV factor'!M416,,-DS372)</f>
        <v>70.161514690372499</v>
      </c>
      <c r="GW372" s="147">
        <f>PV(0.05,'PV factor'!N416,,-DT372)</f>
        <v>66.820490181307136</v>
      </c>
      <c r="GX372" s="147">
        <f>PV(0.05,'PV factor'!O416,,-DU372)</f>
        <v>63.638562077435374</v>
      </c>
      <c r="GY372" s="147">
        <f>PV(0.05,'PV factor'!P416,,-DV372)</f>
        <v>60.60815435946224</v>
      </c>
      <c r="GZ372" s="147">
        <f>PV(0.05,'PV factor'!Q416,,-DW372)</f>
        <v>57.72205177091643</v>
      </c>
      <c r="HA372" s="147">
        <f>PV(0.05,'PV factor'!R416,,-DX372)</f>
        <v>54.973382638968019</v>
      </c>
      <c r="HB372" s="147">
        <f>PV(0.05,'PV factor'!S416,,-DY372)</f>
        <v>52.355602513302877</v>
      </c>
      <c r="HC372" s="147">
        <f>PV(0.05,'PV factor'!T416,,-DZ372)</f>
        <v>49.862478584097978</v>
      </c>
      <c r="HD372" s="147">
        <f>PV(0.05,'PV factor'!U416,,-EA372)</f>
        <v>47.488074841998078</v>
      </c>
      <c r="HE372" s="147">
        <f>PV(0.05,'PV factor'!V416,,-EB372)</f>
        <v>45.226737944760075</v>
      </c>
      <c r="HF372" s="147">
        <f>PV(0.05,'PV factor'!W416,,-EC372)</f>
        <v>43.073083756914357</v>
      </c>
      <c r="HG372" s="147">
        <f>PV(0.05,'PV factor'!X416,,-ED372)</f>
        <v>41.021984530394619</v>
      </c>
      <c r="HH372" s="147">
        <f>PV(0.05,'PV factor'!Y416,,-EE372)</f>
        <v>39.068556695613928</v>
      </c>
      <c r="HI372" s="147">
        <f>PV(0.05,'PV factor'!Z416,,-EF372)</f>
        <v>37.208149233918022</v>
      </c>
      <c r="HJ372" s="147">
        <f>PV(0.05,'PV factor'!AA416,,-EG372)</f>
        <v>35.436332603731451</v>
      </c>
      <c r="HK372" s="147">
        <f>PV(0.05,'PV factor'!AB416,,-EH372)</f>
        <v>33.748888194029952</v>
      </c>
      <c r="HL372" s="147">
        <f>PV(0.05,'PV factor'!AC416,,-EI372)</f>
        <v>32.141798280028532</v>
      </c>
      <c r="HM372" s="147">
        <f>PV(0.05,'PV factor'!AD416,,-EJ372)</f>
        <v>30.611236457170023</v>
      </c>
      <c r="HN372" s="147">
        <f>PV(0.05,'PV factor'!AE416,,-EK372)</f>
        <v>29.153558530638126</v>
      </c>
      <c r="HO372" s="147">
        <f>PV(0.05,'PV factor'!AF416,,-EL372)</f>
        <v>27.765293838702966</v>
      </c>
      <c r="HP372" s="147">
        <f>PV(0.05,'PV factor'!AG416,,-EM372)</f>
        <v>26.443136989240923</v>
      </c>
      <c r="HQ372" s="147">
        <f>PV(0.05,'PV factor'!AH416,,-EN372)</f>
        <v>25.183939989753259</v>
      </c>
      <c r="HR372" s="147">
        <f>PV(0.05,'PV factor'!AI416,,-EO372)</f>
        <v>23.984704752145962</v>
      </c>
      <c r="HS372" s="147">
        <f>PV(0.05,'PV factor'!AJ416,,-EP372)</f>
        <v>22.842575954424721</v>
      </c>
      <c r="HT372" s="147">
        <f>PV(0.05,'PV factor'!AK416,,-EQ372)</f>
        <v>21.754834242309261</v>
      </c>
      <c r="HU372" s="147">
        <f>PV(0.05,'PV factor'!AL416,,-ER372)</f>
        <v>20.718889754580246</v>
      </c>
      <c r="HV372" s="147">
        <f>PV(0.05,'PV factor'!AM416,,-ES372)</f>
        <v>19.732275956743095</v>
      </c>
      <c r="HW372" s="147">
        <f>PV(0.05,'PV factor'!AN416,,-ET372)</f>
        <v>18.792643768326755</v>
      </c>
      <c r="HX372" s="147">
        <f>PV(0.05,'PV factor'!AO416,,-EU372)</f>
        <v>17.897755969835007</v>
      </c>
      <c r="HY372" s="147">
        <f>PV(0.05,'PV factor'!AP416,,-EV372)</f>
        <v>17.045481876033339</v>
      </c>
      <c r="HZ372" s="147">
        <f t="shared" si="557"/>
        <v>9070.2947845804993</v>
      </c>
      <c r="IA372" s="147">
        <f t="shared" si="558"/>
        <v>519.53720047569834</v>
      </c>
      <c r="IB372" s="401">
        <f t="shared" si="559"/>
        <v>5.7278976352445742E-2</v>
      </c>
    </row>
    <row r="373" spans="1:236" s="181" customFormat="1" ht="90" customHeight="1" x14ac:dyDescent="0.25">
      <c r="A373" s="161" t="s">
        <v>2267</v>
      </c>
      <c r="B373" s="150" t="s">
        <v>2788</v>
      </c>
      <c r="C373" s="150" t="s">
        <v>2213</v>
      </c>
      <c r="D373" s="148">
        <v>1</v>
      </c>
      <c r="E373" s="150" t="s">
        <v>2789</v>
      </c>
      <c r="F373" s="151" t="s">
        <v>2790</v>
      </c>
      <c r="G373" s="151" t="s">
        <v>2791</v>
      </c>
      <c r="H373" s="151" t="s">
        <v>77</v>
      </c>
      <c r="I373" s="151" t="s">
        <v>2549</v>
      </c>
      <c r="J373" s="151">
        <v>40</v>
      </c>
      <c r="K373" s="227" t="s">
        <v>94</v>
      </c>
      <c r="L373" s="79">
        <v>20700</v>
      </c>
      <c r="M373" s="79" t="s">
        <v>2792</v>
      </c>
      <c r="N373" s="79" t="s">
        <v>81</v>
      </c>
      <c r="O373" s="13" t="s">
        <v>217</v>
      </c>
      <c r="P373" s="79" t="s">
        <v>225</v>
      </c>
      <c r="Q373" s="112" t="s">
        <v>100</v>
      </c>
      <c r="R373" s="79" t="s">
        <v>108</v>
      </c>
      <c r="S373" s="79" t="s">
        <v>99</v>
      </c>
      <c r="T373" s="79" t="s">
        <v>2793</v>
      </c>
      <c r="U373" s="79" t="s">
        <v>100</v>
      </c>
      <c r="V373" s="81">
        <v>1</v>
      </c>
      <c r="W373" s="149">
        <v>7000000</v>
      </c>
      <c r="X373" s="149">
        <v>500000</v>
      </c>
      <c r="Y373" s="149">
        <v>0</v>
      </c>
      <c r="Z373" s="149">
        <v>0</v>
      </c>
      <c r="AA373" s="149">
        <v>500000</v>
      </c>
      <c r="AB373" s="149">
        <v>4000000</v>
      </c>
      <c r="AC373" s="149">
        <v>2000000</v>
      </c>
      <c r="AD373" s="162">
        <v>500000</v>
      </c>
      <c r="AE373" s="149">
        <v>0</v>
      </c>
      <c r="AF373" s="149">
        <v>0</v>
      </c>
      <c r="AG373" s="149">
        <v>0</v>
      </c>
      <c r="AH373" s="149">
        <v>0</v>
      </c>
      <c r="AI373" s="88" t="s">
        <v>88</v>
      </c>
      <c r="AJ373" s="149">
        <v>0</v>
      </c>
      <c r="AK373" s="149">
        <v>0</v>
      </c>
      <c r="AL373" s="149">
        <v>0</v>
      </c>
      <c r="AM373" s="149">
        <v>0</v>
      </c>
      <c r="AN373" s="149">
        <v>0</v>
      </c>
      <c r="AO373" s="149">
        <v>0</v>
      </c>
      <c r="AP373" s="149">
        <v>0</v>
      </c>
      <c r="AQ373" s="149">
        <v>0</v>
      </c>
      <c r="AR373" s="149">
        <v>0</v>
      </c>
      <c r="AS373" s="149">
        <v>0</v>
      </c>
      <c r="AT373" s="149">
        <v>0</v>
      </c>
      <c r="AU373" s="151" t="s">
        <v>2794</v>
      </c>
      <c r="AV373" s="230">
        <f t="shared" si="525"/>
        <v>0</v>
      </c>
      <c r="AW373" s="230">
        <f t="shared" si="526"/>
        <v>1</v>
      </c>
      <c r="AX373" s="230" t="str">
        <f t="shared" si="527"/>
        <v>B1</v>
      </c>
      <c r="AY373" s="141">
        <f t="shared" si="528"/>
        <v>8</v>
      </c>
      <c r="AZ373" s="70">
        <f t="shared" si="529"/>
        <v>1</v>
      </c>
      <c r="BA373" s="70">
        <f t="shared" si="530"/>
        <v>1</v>
      </c>
      <c r="BB373" s="70">
        <f t="shared" si="531"/>
        <v>0</v>
      </c>
      <c r="BC373" s="70">
        <f t="shared" si="532"/>
        <v>1</v>
      </c>
      <c r="BD373" s="70">
        <f t="shared" si="533"/>
        <v>1</v>
      </c>
      <c r="BE373" s="70">
        <f t="shared" si="534"/>
        <v>1</v>
      </c>
      <c r="BF373" s="70">
        <f t="shared" si="535"/>
        <v>0</v>
      </c>
      <c r="BG373" s="71">
        <f t="shared" si="536"/>
        <v>1</v>
      </c>
      <c r="BH373" s="71">
        <f t="shared" si="537"/>
        <v>1</v>
      </c>
      <c r="BI373" s="71">
        <f t="shared" si="538"/>
        <v>0</v>
      </c>
      <c r="BJ373" s="71">
        <f t="shared" si="539"/>
        <v>0</v>
      </c>
      <c r="BK373" s="71">
        <f t="shared" si="540"/>
        <v>1</v>
      </c>
      <c r="BL373" s="70">
        <f t="shared" si="541"/>
        <v>1</v>
      </c>
      <c r="BM373" s="70">
        <f t="shared" si="542"/>
        <v>1</v>
      </c>
      <c r="BN373" s="70">
        <f t="shared" si="543"/>
        <v>0</v>
      </c>
      <c r="BO373" s="70">
        <f t="shared" si="544"/>
        <v>1</v>
      </c>
      <c r="BP373" s="144">
        <f t="shared" si="545"/>
        <v>0</v>
      </c>
      <c r="BQ373" s="144">
        <f t="shared" si="546"/>
        <v>0</v>
      </c>
      <c r="BR373" s="144">
        <f t="shared" si="547"/>
        <v>500000</v>
      </c>
      <c r="BS373" s="144">
        <f t="shared" si="548"/>
        <v>4000000</v>
      </c>
      <c r="BT373" s="144">
        <f t="shared" si="549"/>
        <v>2000000</v>
      </c>
      <c r="BU373" s="144">
        <f t="shared" si="550"/>
        <v>500000</v>
      </c>
      <c r="BV373" s="144">
        <f t="shared" si="551"/>
        <v>0</v>
      </c>
      <c r="BW373" s="144">
        <f t="shared" si="552"/>
        <v>0</v>
      </c>
      <c r="BX373" s="144">
        <f t="shared" si="553"/>
        <v>0</v>
      </c>
      <c r="BY373" s="144">
        <f t="shared" si="554"/>
        <v>0</v>
      </c>
      <c r="BZ373" s="9">
        <v>0</v>
      </c>
      <c r="CA373" s="9">
        <v>0</v>
      </c>
      <c r="CB373" s="9">
        <v>0</v>
      </c>
      <c r="CC373" s="9">
        <v>0</v>
      </c>
      <c r="CD373" s="9">
        <v>0</v>
      </c>
      <c r="CE373" s="9">
        <v>0</v>
      </c>
      <c r="CF373" s="9">
        <v>0</v>
      </c>
      <c r="CG373" s="9">
        <v>0</v>
      </c>
      <c r="CH373" s="9">
        <v>0</v>
      </c>
      <c r="CI373" s="9">
        <v>0</v>
      </c>
      <c r="CJ373" s="9">
        <v>0</v>
      </c>
      <c r="CK373" s="9">
        <v>0</v>
      </c>
      <c r="CL373" s="9">
        <v>0</v>
      </c>
      <c r="CM373" s="9">
        <v>0</v>
      </c>
      <c r="CN373" s="9">
        <v>0</v>
      </c>
      <c r="CO373" s="9">
        <v>0</v>
      </c>
      <c r="CP373" s="9">
        <v>0</v>
      </c>
      <c r="CQ373" s="9">
        <v>0</v>
      </c>
      <c r="CR373" s="9">
        <v>0</v>
      </c>
      <c r="CS373" s="9">
        <v>0</v>
      </c>
      <c r="CT373" s="9">
        <v>0</v>
      </c>
      <c r="CU373" s="9">
        <v>0</v>
      </c>
      <c r="CV373" s="9">
        <v>0</v>
      </c>
      <c r="CW373" s="9">
        <v>0</v>
      </c>
      <c r="CX373" s="9">
        <v>0</v>
      </c>
      <c r="CY373" s="9">
        <v>0</v>
      </c>
      <c r="CZ373" s="9">
        <v>0</v>
      </c>
      <c r="DA373" s="9">
        <v>0</v>
      </c>
      <c r="DB373" s="9">
        <v>0</v>
      </c>
      <c r="DC373" s="9">
        <v>0</v>
      </c>
      <c r="DD373" s="9">
        <v>0</v>
      </c>
      <c r="DE373" s="9">
        <v>0</v>
      </c>
      <c r="DF373" s="9">
        <v>0</v>
      </c>
      <c r="DG373" s="144">
        <f t="shared" si="555"/>
        <v>20700</v>
      </c>
      <c r="DH373" s="144">
        <f t="shared" ref="DH373:EW373" si="608">DG373</f>
        <v>20700</v>
      </c>
      <c r="DI373" s="144">
        <f t="shared" si="608"/>
        <v>20700</v>
      </c>
      <c r="DJ373" s="144">
        <f t="shared" si="608"/>
        <v>20700</v>
      </c>
      <c r="DK373" s="144">
        <f t="shared" si="608"/>
        <v>20700</v>
      </c>
      <c r="DL373" s="144">
        <f t="shared" si="608"/>
        <v>20700</v>
      </c>
      <c r="DM373" s="144">
        <f t="shared" si="608"/>
        <v>20700</v>
      </c>
      <c r="DN373" s="144">
        <f t="shared" si="608"/>
        <v>20700</v>
      </c>
      <c r="DO373" s="144">
        <f t="shared" si="608"/>
        <v>20700</v>
      </c>
      <c r="DP373" s="144">
        <f t="shared" si="608"/>
        <v>20700</v>
      </c>
      <c r="DQ373" s="144">
        <f t="shared" si="608"/>
        <v>20700</v>
      </c>
      <c r="DR373" s="144">
        <f t="shared" si="608"/>
        <v>20700</v>
      </c>
      <c r="DS373" s="144">
        <f t="shared" si="608"/>
        <v>20700</v>
      </c>
      <c r="DT373" s="144">
        <f t="shared" si="608"/>
        <v>20700</v>
      </c>
      <c r="DU373" s="144">
        <f t="shared" si="608"/>
        <v>20700</v>
      </c>
      <c r="DV373" s="144">
        <f t="shared" si="608"/>
        <v>20700</v>
      </c>
      <c r="DW373" s="144">
        <f t="shared" si="608"/>
        <v>20700</v>
      </c>
      <c r="DX373" s="144">
        <f t="shared" si="608"/>
        <v>20700</v>
      </c>
      <c r="DY373" s="144">
        <f t="shared" si="608"/>
        <v>20700</v>
      </c>
      <c r="DZ373" s="144">
        <f t="shared" si="608"/>
        <v>20700</v>
      </c>
      <c r="EA373" s="144">
        <f t="shared" si="608"/>
        <v>20700</v>
      </c>
      <c r="EB373" s="144">
        <f t="shared" si="608"/>
        <v>20700</v>
      </c>
      <c r="EC373" s="144">
        <f t="shared" si="608"/>
        <v>20700</v>
      </c>
      <c r="ED373" s="144">
        <f t="shared" si="608"/>
        <v>20700</v>
      </c>
      <c r="EE373" s="144">
        <f t="shared" si="608"/>
        <v>20700</v>
      </c>
      <c r="EF373" s="144">
        <f t="shared" si="608"/>
        <v>20700</v>
      </c>
      <c r="EG373" s="144">
        <f t="shared" si="608"/>
        <v>20700</v>
      </c>
      <c r="EH373" s="144">
        <f t="shared" si="608"/>
        <v>20700</v>
      </c>
      <c r="EI373" s="144">
        <f t="shared" si="608"/>
        <v>20700</v>
      </c>
      <c r="EJ373" s="144">
        <f t="shared" si="608"/>
        <v>20700</v>
      </c>
      <c r="EK373" s="144">
        <f t="shared" si="608"/>
        <v>20700</v>
      </c>
      <c r="EL373" s="144">
        <f t="shared" si="608"/>
        <v>20700</v>
      </c>
      <c r="EM373" s="144">
        <f t="shared" si="608"/>
        <v>20700</v>
      </c>
      <c r="EN373" s="144">
        <f t="shared" si="608"/>
        <v>20700</v>
      </c>
      <c r="EO373" s="144">
        <f t="shared" si="608"/>
        <v>20700</v>
      </c>
      <c r="EP373" s="144">
        <f t="shared" si="608"/>
        <v>20700</v>
      </c>
      <c r="EQ373" s="144">
        <f t="shared" si="608"/>
        <v>20700</v>
      </c>
      <c r="ER373" s="144">
        <f t="shared" si="608"/>
        <v>20700</v>
      </c>
      <c r="ES373" s="144">
        <f t="shared" si="608"/>
        <v>20700</v>
      </c>
      <c r="ET373" s="144">
        <f t="shared" si="608"/>
        <v>20700</v>
      </c>
      <c r="EU373" s="144">
        <f t="shared" si="608"/>
        <v>20700</v>
      </c>
      <c r="EV373" s="144">
        <f t="shared" si="608"/>
        <v>20700</v>
      </c>
      <c r="EW373" s="144">
        <f t="shared" si="608"/>
        <v>20700</v>
      </c>
      <c r="EX373" s="147">
        <f>PV(0.05,'PV factor'!C389,,-BR373)</f>
        <v>453514.73922902491</v>
      </c>
      <c r="EY373" s="147">
        <f>PV(0.05,'PV factor'!D389,,-BS373)</f>
        <v>3455350.394125904</v>
      </c>
      <c r="EZ373" s="147">
        <f>PV(0.05,'PV factor'!E389,,-BT373)</f>
        <v>1645404.949583764</v>
      </c>
      <c r="FA373" s="147">
        <f>PV(0.05,'PV factor'!F389,,-BU373)</f>
        <v>391763.08323422947</v>
      </c>
      <c r="FB373" s="147">
        <f>PV(0.05,'PV factor'!G389,,-BV373)</f>
        <v>0</v>
      </c>
      <c r="FC373" s="147">
        <f>PV(0.05,'PV factor'!H389,,-BW373)</f>
        <v>0</v>
      </c>
      <c r="FD373" s="147">
        <f>PV(0.05,'PV factor'!I389,,-BX373)</f>
        <v>0</v>
      </c>
      <c r="FE373" s="147">
        <f>PV(0.05,'PV factor'!J389,,-BY373)</f>
        <v>0</v>
      </c>
      <c r="FF373" s="147">
        <f>PV(0.05,'PV factor'!K389,,-BZ373)</f>
        <v>0</v>
      </c>
      <c r="FG373" s="147">
        <f>PV(0.05,'PV factor'!L389,,-CA373)</f>
        <v>0</v>
      </c>
      <c r="FH373" s="147">
        <f>PV(0.05,'PV factor'!M389,,-CB373)</f>
        <v>0</v>
      </c>
      <c r="FI373" s="147">
        <f>PV(0.05,'PV factor'!N389,,-CC373)</f>
        <v>0</v>
      </c>
      <c r="FJ373" s="147">
        <f>PV(0.05,'PV factor'!O389,,-CD373)</f>
        <v>0</v>
      </c>
      <c r="FK373" s="147">
        <f>PV(0.05,'PV factor'!P389,,-CE373)</f>
        <v>0</v>
      </c>
      <c r="FL373" s="147">
        <f>PV(0.05,'PV factor'!Q389,,-CF373)</f>
        <v>0</v>
      </c>
      <c r="FM373" s="147">
        <f>PV(0.05,'PV factor'!R389,,-CG373)</f>
        <v>0</v>
      </c>
      <c r="FN373" s="147">
        <f>PV(0.05,'PV factor'!S389,,-CH373)</f>
        <v>0</v>
      </c>
      <c r="FO373" s="147">
        <f>PV(0.05,'PV factor'!T389,,-CI373)</f>
        <v>0</v>
      </c>
      <c r="FP373" s="147">
        <f>PV(0.05,'PV factor'!U389,,-CJ373)</f>
        <v>0</v>
      </c>
      <c r="FQ373" s="147">
        <f>PV(0.05,'PV factor'!V389,,-CK373)</f>
        <v>0</v>
      </c>
      <c r="FR373" s="147">
        <f>PV(0.05,'PV factor'!W389,,-CL373)</f>
        <v>0</v>
      </c>
      <c r="FS373" s="147">
        <f>PV(0.05,'PV factor'!X389,,-CM373)</f>
        <v>0</v>
      </c>
      <c r="FT373" s="147">
        <f>PV(0.05,'PV factor'!Y389,,-CN373)</f>
        <v>0</v>
      </c>
      <c r="FU373" s="147">
        <f>PV(0.05,'PV factor'!Z389,,-CO373)</f>
        <v>0</v>
      </c>
      <c r="FV373" s="147">
        <f>PV(0.05,'PV factor'!AA389,,-CP373)</f>
        <v>0</v>
      </c>
      <c r="FW373" s="147">
        <f>PV(0.05,'PV factor'!AB389,,-CQ373)</f>
        <v>0</v>
      </c>
      <c r="FX373" s="147">
        <f>PV(0.05,'PV factor'!AC389,,-CR373)</f>
        <v>0</v>
      </c>
      <c r="FY373" s="147">
        <f>PV(0.05,'PV factor'!AD389,,-CS373)</f>
        <v>0</v>
      </c>
      <c r="FZ373" s="147">
        <f>PV(0.05,'PV factor'!AE389,,-CT373)</f>
        <v>0</v>
      </c>
      <c r="GA373" s="147">
        <f>PV(0.05,'PV factor'!AF389,,-CU373)</f>
        <v>0</v>
      </c>
      <c r="GB373" s="147">
        <f>PV(0.05,'PV factor'!AG389,,-CV373)</f>
        <v>0</v>
      </c>
      <c r="GC373" s="147">
        <f>PV(0.05,'PV factor'!AH389,,-CW373)</f>
        <v>0</v>
      </c>
      <c r="GD373" s="147">
        <f>PV(0.05,'PV factor'!AI389,,-CX373)</f>
        <v>0</v>
      </c>
      <c r="GE373" s="147">
        <f>PV(0.05,'PV factor'!AJ389,,-CY373)</f>
        <v>0</v>
      </c>
      <c r="GF373" s="147">
        <f>PV(0.05,'PV factor'!AK389,,-CZ373)</f>
        <v>0</v>
      </c>
      <c r="GG373" s="147">
        <f>PV(0.05,'PV factor'!AL389,,-DA373)</f>
        <v>0</v>
      </c>
      <c r="GH373" s="147">
        <f>PV(0.05,'PV factor'!AM389,,-DB373)</f>
        <v>0</v>
      </c>
      <c r="GI373" s="147">
        <f>PV(0.05,'PV factor'!AN389,,-DC373)</f>
        <v>0</v>
      </c>
      <c r="GJ373" s="147">
        <f>PV(0.05,'PV factor'!AO389,,-DD373)</f>
        <v>0</v>
      </c>
      <c r="GK373" s="147">
        <f>PV(0.05,'PV factor'!AP389,,-DE373)</f>
        <v>0</v>
      </c>
      <c r="GL373" s="147">
        <f>PV(0.05,'PV factor'!C389,,-DI373)</f>
        <v>18775.510204081631</v>
      </c>
      <c r="GM373" s="147">
        <f>PV(0.05,'PV factor'!D389,,-DJ373)</f>
        <v>17881.438289601552</v>
      </c>
      <c r="GN373" s="147">
        <f>PV(0.05,'PV factor'!E389,,-DK373)</f>
        <v>17029.941228191958</v>
      </c>
      <c r="GO373" s="147">
        <f>PV(0.05,'PV factor'!F389,,-DL373)</f>
        <v>16218.9916458971</v>
      </c>
      <c r="GP373" s="147">
        <f>PV(0.05,'PV factor'!G389,,-DM373)</f>
        <v>15446.658710378193</v>
      </c>
      <c r="GQ373" s="147">
        <f>PV(0.05,'PV factor'!H389,,-DN373)</f>
        <v>14711.103533693515</v>
      </c>
      <c r="GR373" s="147">
        <f>PV(0.05,'PV factor'!I389,,-DO373)</f>
        <v>14010.574793993825</v>
      </c>
      <c r="GS373" s="147">
        <f>PV(0.05,'PV factor'!J389,,-DP373)</f>
        <v>13343.404565708404</v>
      </c>
      <c r="GT373" s="147">
        <f>PV(0.05,'PV factor'!K389,,-DQ373)</f>
        <v>12708.004348293718</v>
      </c>
      <c r="GU373" s="147">
        <f>PV(0.05,'PV factor'!L389,,-DR373)</f>
        <v>12102.861284089255</v>
      </c>
      <c r="GV373" s="147">
        <f>PV(0.05,'PV factor'!M389,,-DS373)</f>
        <v>11526.534556275481</v>
      </c>
      <c r="GW373" s="147">
        <f>PV(0.05,'PV factor'!N389,,-DT373)</f>
        <v>10977.651958357599</v>
      </c>
      <c r="GX373" s="147">
        <f>PV(0.05,'PV factor'!O389,,-DU373)</f>
        <v>10454.90662700724</v>
      </c>
      <c r="GY373" s="147">
        <f>PV(0.05,'PV factor'!P389,,-DV373)</f>
        <v>9957.0539304830836</v>
      </c>
      <c r="GZ373" s="147">
        <f>PV(0.05,'PV factor'!Q389,,-DW373)</f>
        <v>9482.9085052219853</v>
      </c>
      <c r="HA373" s="147">
        <f>PV(0.05,'PV factor'!R389,,-DX373)</f>
        <v>9031.3414335447469</v>
      </c>
      <c r="HB373" s="147">
        <f>PV(0.05,'PV factor'!S389,,-DY373)</f>
        <v>8601.2775557569003</v>
      </c>
      <c r="HC373" s="147">
        <f>PV(0.05,'PV factor'!T389,,-DZ373)</f>
        <v>8191.6929102446675</v>
      </c>
      <c r="HD373" s="147">
        <f>PV(0.05,'PV factor'!U389,,-EA373)</f>
        <v>7801.6122954711127</v>
      </c>
      <c r="HE373" s="147">
        <f>PV(0.05,'PV factor'!V389,,-EB373)</f>
        <v>7430.1069480677261</v>
      </c>
      <c r="HF373" s="147">
        <f>PV(0.05,'PV factor'!W389,,-EC373)</f>
        <v>7076.2923314930731</v>
      </c>
      <c r="HG373" s="147">
        <f>PV(0.05,'PV factor'!X389,,-ED373)</f>
        <v>6739.3260299934018</v>
      </c>
      <c r="HH373" s="147">
        <f>PV(0.05,'PV factor'!Y389,,-EE373)</f>
        <v>6418.4057428508595</v>
      </c>
      <c r="HI373" s="147">
        <f>PV(0.05,'PV factor'!Z389,,-EF373)</f>
        <v>6112.7673741436756</v>
      </c>
      <c r="HJ373" s="147">
        <f>PV(0.05,'PV factor'!AA389,,-EG373)</f>
        <v>5821.6832134701672</v>
      </c>
      <c r="HK373" s="147">
        <f>PV(0.05,'PV factor'!AB389,,-EH373)</f>
        <v>5544.4602033049205</v>
      </c>
      <c r="HL373" s="147">
        <f>PV(0.05,'PV factor'!AC389,,-EI373)</f>
        <v>5280.4382888618293</v>
      </c>
      <c r="HM373" s="147">
        <f>PV(0.05,'PV factor'!AD389,,-EJ373)</f>
        <v>5028.988846535075</v>
      </c>
      <c r="HN373" s="147">
        <f>PV(0.05,'PV factor'!AE389,,-EK373)</f>
        <v>4789.5131871762633</v>
      </c>
      <c r="HO373" s="147">
        <f>PV(0.05,'PV factor'!AF389,,-EL373)</f>
        <v>4561.4411306440588</v>
      </c>
      <c r="HP373" s="147">
        <f>PV(0.05,'PV factor'!AG389,,-EM373)</f>
        <v>4344.2296482324373</v>
      </c>
      <c r="HQ373" s="147">
        <f>PV(0.05,'PV factor'!AH389,,-EN373)</f>
        <v>4137.3615697451778</v>
      </c>
      <c r="HR373" s="147">
        <f>PV(0.05,'PV factor'!AI389,,-EO373)</f>
        <v>3940.3443521382651</v>
      </c>
      <c r="HS373" s="147">
        <f>PV(0.05,'PV factor'!AJ389,,-EP373)</f>
        <v>3752.708906798347</v>
      </c>
      <c r="HT373" s="147">
        <f>PV(0.05,'PV factor'!AK389,,-EQ373)</f>
        <v>3574.0084826650932</v>
      </c>
      <c r="HU373" s="147">
        <f>PV(0.05,'PV factor'!AL389,,-ER373)</f>
        <v>3403.8176025381836</v>
      </c>
      <c r="HV373" s="147">
        <f>PV(0.05,'PV factor'!AM389,,-ES373)</f>
        <v>3241.7310500363656</v>
      </c>
      <c r="HW373" s="147">
        <f>PV(0.05,'PV factor'!AN389,,-ET373)</f>
        <v>3087.3629047965383</v>
      </c>
      <c r="HX373" s="147">
        <f>PV(0.05,'PV factor'!AO389,,-EU373)</f>
        <v>2940.3456236157513</v>
      </c>
      <c r="HY373" s="147">
        <f>PV(0.05,'PV factor'!AP389,,-EV373)</f>
        <v>2800.3291653483343</v>
      </c>
      <c r="HZ373" s="147">
        <f t="shared" si="557"/>
        <v>5946033.1661729217</v>
      </c>
      <c r="IA373" s="147">
        <f t="shared" si="558"/>
        <v>338279.13097874768</v>
      </c>
      <c r="IB373" s="401">
        <f t="shared" si="559"/>
        <v>5.6891564766779826E-2</v>
      </c>
    </row>
    <row r="374" spans="1:236" s="181" customFormat="1" ht="90" customHeight="1" x14ac:dyDescent="0.25">
      <c r="A374" s="161" t="s">
        <v>2267</v>
      </c>
      <c r="B374" s="150" t="s">
        <v>2526</v>
      </c>
      <c r="C374" s="150" t="s">
        <v>2190</v>
      </c>
      <c r="D374" s="148">
        <v>1</v>
      </c>
      <c r="E374" s="150" t="s">
        <v>2707</v>
      </c>
      <c r="F374" s="151" t="s">
        <v>2708</v>
      </c>
      <c r="G374" s="151" t="s">
        <v>2709</v>
      </c>
      <c r="H374" s="151" t="s">
        <v>2530</v>
      </c>
      <c r="I374" s="151" t="s">
        <v>2531</v>
      </c>
      <c r="J374" s="151">
        <v>40</v>
      </c>
      <c r="K374" s="227" t="s">
        <v>79</v>
      </c>
      <c r="L374" s="79">
        <v>56509</v>
      </c>
      <c r="M374" s="79" t="s">
        <v>2710</v>
      </c>
      <c r="N374" s="79" t="s">
        <v>81</v>
      </c>
      <c r="O374" s="13" t="s">
        <v>217</v>
      </c>
      <c r="P374" s="79" t="s">
        <v>225</v>
      </c>
      <c r="Q374" s="112" t="s">
        <v>100</v>
      </c>
      <c r="R374" s="79" t="s">
        <v>84</v>
      </c>
      <c r="S374" s="79" t="s">
        <v>99</v>
      </c>
      <c r="T374" s="79" t="s">
        <v>2533</v>
      </c>
      <c r="U374" s="79" t="s">
        <v>87</v>
      </c>
      <c r="V374" s="81">
        <v>1</v>
      </c>
      <c r="W374" s="149">
        <v>33442260</v>
      </c>
      <c r="X374" s="149">
        <v>850000</v>
      </c>
      <c r="Y374" s="149">
        <v>376386</v>
      </c>
      <c r="Z374" s="149">
        <v>2050000</v>
      </c>
      <c r="AA374" s="149">
        <v>8000000</v>
      </c>
      <c r="AB374" s="149">
        <v>8000000</v>
      </c>
      <c r="AC374" s="149">
        <v>8000000</v>
      </c>
      <c r="AD374" s="149">
        <v>7015874</v>
      </c>
      <c r="AE374" s="149">
        <v>0</v>
      </c>
      <c r="AF374" s="149">
        <v>0</v>
      </c>
      <c r="AG374" s="149">
        <v>0</v>
      </c>
      <c r="AH374" s="149">
        <v>0</v>
      </c>
      <c r="AI374" s="151" t="s">
        <v>2711</v>
      </c>
      <c r="AJ374" s="149">
        <v>1500000</v>
      </c>
      <c r="AK374" s="149">
        <v>0</v>
      </c>
      <c r="AL374" s="149">
        <v>0</v>
      </c>
      <c r="AM374" s="149">
        <v>400000</v>
      </c>
      <c r="AN374" s="149">
        <v>400000</v>
      </c>
      <c r="AO374" s="149">
        <v>350000</v>
      </c>
      <c r="AP374" s="149">
        <v>350000</v>
      </c>
      <c r="AQ374" s="149">
        <v>0</v>
      </c>
      <c r="AR374" s="149">
        <v>0</v>
      </c>
      <c r="AS374" s="149">
        <v>0</v>
      </c>
      <c r="AT374" s="149">
        <v>0</v>
      </c>
      <c r="AU374" s="151" t="s">
        <v>2712</v>
      </c>
      <c r="AV374" s="230">
        <f t="shared" si="525"/>
        <v>0</v>
      </c>
      <c r="AW374" s="230">
        <f t="shared" si="526"/>
        <v>1</v>
      </c>
      <c r="AX374" s="230" t="str">
        <f t="shared" si="527"/>
        <v>B1</v>
      </c>
      <c r="AY374" s="141">
        <f t="shared" si="528"/>
        <v>9</v>
      </c>
      <c r="AZ374" s="70">
        <f t="shared" si="529"/>
        <v>1</v>
      </c>
      <c r="BA374" s="70">
        <f t="shared" si="530"/>
        <v>1</v>
      </c>
      <c r="BB374" s="70">
        <f t="shared" si="531"/>
        <v>1</v>
      </c>
      <c r="BC374" s="70">
        <f t="shared" si="532"/>
        <v>1</v>
      </c>
      <c r="BD374" s="70">
        <f t="shared" si="533"/>
        <v>1</v>
      </c>
      <c r="BE374" s="70">
        <f t="shared" si="534"/>
        <v>1</v>
      </c>
      <c r="BF374" s="70">
        <f t="shared" si="535"/>
        <v>0</v>
      </c>
      <c r="BG374" s="71">
        <f t="shared" si="536"/>
        <v>1</v>
      </c>
      <c r="BH374" s="71">
        <f t="shared" si="537"/>
        <v>1</v>
      </c>
      <c r="BI374" s="71">
        <f t="shared" si="538"/>
        <v>0</v>
      </c>
      <c r="BJ374" s="71">
        <f t="shared" si="539"/>
        <v>0</v>
      </c>
      <c r="BK374" s="71">
        <f t="shared" si="540"/>
        <v>1</v>
      </c>
      <c r="BL374" s="70">
        <f t="shared" si="541"/>
        <v>1</v>
      </c>
      <c r="BM374" s="70">
        <f t="shared" si="542"/>
        <v>1</v>
      </c>
      <c r="BN374" s="70">
        <f t="shared" si="543"/>
        <v>1</v>
      </c>
      <c r="BO374" s="70">
        <f t="shared" si="544"/>
        <v>0</v>
      </c>
      <c r="BP374" s="144">
        <f t="shared" si="545"/>
        <v>376386</v>
      </c>
      <c r="BQ374" s="144">
        <f t="shared" si="546"/>
        <v>2050000</v>
      </c>
      <c r="BR374" s="144">
        <f t="shared" si="547"/>
        <v>8400000</v>
      </c>
      <c r="BS374" s="144">
        <f t="shared" si="548"/>
        <v>8400000</v>
      </c>
      <c r="BT374" s="144">
        <f t="shared" si="549"/>
        <v>8350000</v>
      </c>
      <c r="BU374" s="144">
        <f t="shared" si="550"/>
        <v>7365874</v>
      </c>
      <c r="BV374" s="144">
        <f t="shared" si="551"/>
        <v>0</v>
      </c>
      <c r="BW374" s="144">
        <f t="shared" si="552"/>
        <v>0</v>
      </c>
      <c r="BX374" s="144">
        <f t="shared" si="553"/>
        <v>0</v>
      </c>
      <c r="BY374" s="144">
        <f t="shared" si="554"/>
        <v>0</v>
      </c>
      <c r="BZ374" s="9">
        <v>0</v>
      </c>
      <c r="CA374" s="9">
        <v>0</v>
      </c>
      <c r="CB374" s="9">
        <v>0</v>
      </c>
      <c r="CC374" s="9">
        <v>0</v>
      </c>
      <c r="CD374" s="9">
        <v>0</v>
      </c>
      <c r="CE374" s="9">
        <v>0</v>
      </c>
      <c r="CF374" s="9">
        <v>0</v>
      </c>
      <c r="CG374" s="9">
        <v>0</v>
      </c>
      <c r="CH374" s="9">
        <v>0</v>
      </c>
      <c r="CI374" s="9">
        <v>0</v>
      </c>
      <c r="CJ374" s="9">
        <v>0</v>
      </c>
      <c r="CK374" s="9">
        <v>0</v>
      </c>
      <c r="CL374" s="9">
        <v>0</v>
      </c>
      <c r="CM374" s="9">
        <v>0</v>
      </c>
      <c r="CN374" s="9">
        <v>0</v>
      </c>
      <c r="CO374" s="9">
        <v>0</v>
      </c>
      <c r="CP374" s="9">
        <v>0</v>
      </c>
      <c r="CQ374" s="9">
        <v>0</v>
      </c>
      <c r="CR374" s="9">
        <v>0</v>
      </c>
      <c r="CS374" s="9">
        <v>0</v>
      </c>
      <c r="CT374" s="9">
        <v>0</v>
      </c>
      <c r="CU374" s="9">
        <v>0</v>
      </c>
      <c r="CV374" s="9">
        <v>0</v>
      </c>
      <c r="CW374" s="9">
        <v>0</v>
      </c>
      <c r="CX374" s="9">
        <v>0</v>
      </c>
      <c r="CY374" s="9">
        <v>0</v>
      </c>
      <c r="CZ374" s="9">
        <v>0</v>
      </c>
      <c r="DA374" s="9">
        <v>0</v>
      </c>
      <c r="DB374" s="9">
        <v>0</v>
      </c>
      <c r="DC374" s="9">
        <v>0</v>
      </c>
      <c r="DD374" s="9">
        <v>0</v>
      </c>
      <c r="DE374" s="9">
        <v>0</v>
      </c>
      <c r="DF374" s="9">
        <v>0</v>
      </c>
      <c r="DG374" s="144">
        <f t="shared" si="555"/>
        <v>56509</v>
      </c>
      <c r="DH374" s="144">
        <f t="shared" ref="DH374:EW374" si="609">DG374</f>
        <v>56509</v>
      </c>
      <c r="DI374" s="144">
        <f t="shared" si="609"/>
        <v>56509</v>
      </c>
      <c r="DJ374" s="144">
        <f t="shared" si="609"/>
        <v>56509</v>
      </c>
      <c r="DK374" s="144">
        <f t="shared" si="609"/>
        <v>56509</v>
      </c>
      <c r="DL374" s="144">
        <f t="shared" si="609"/>
        <v>56509</v>
      </c>
      <c r="DM374" s="144">
        <f t="shared" si="609"/>
        <v>56509</v>
      </c>
      <c r="DN374" s="144">
        <f t="shared" si="609"/>
        <v>56509</v>
      </c>
      <c r="DO374" s="144">
        <f t="shared" si="609"/>
        <v>56509</v>
      </c>
      <c r="DP374" s="144">
        <f t="shared" si="609"/>
        <v>56509</v>
      </c>
      <c r="DQ374" s="144">
        <f t="shared" si="609"/>
        <v>56509</v>
      </c>
      <c r="DR374" s="144">
        <f t="shared" si="609"/>
        <v>56509</v>
      </c>
      <c r="DS374" s="144">
        <f t="shared" si="609"/>
        <v>56509</v>
      </c>
      <c r="DT374" s="144">
        <f t="shared" si="609"/>
        <v>56509</v>
      </c>
      <c r="DU374" s="144">
        <f t="shared" si="609"/>
        <v>56509</v>
      </c>
      <c r="DV374" s="144">
        <f t="shared" si="609"/>
        <v>56509</v>
      </c>
      <c r="DW374" s="144">
        <f t="shared" si="609"/>
        <v>56509</v>
      </c>
      <c r="DX374" s="144">
        <f t="shared" si="609"/>
        <v>56509</v>
      </c>
      <c r="DY374" s="144">
        <f t="shared" si="609"/>
        <v>56509</v>
      </c>
      <c r="DZ374" s="144">
        <f t="shared" si="609"/>
        <v>56509</v>
      </c>
      <c r="EA374" s="144">
        <f t="shared" si="609"/>
        <v>56509</v>
      </c>
      <c r="EB374" s="144">
        <f t="shared" si="609"/>
        <v>56509</v>
      </c>
      <c r="EC374" s="144">
        <f t="shared" si="609"/>
        <v>56509</v>
      </c>
      <c r="ED374" s="144">
        <f t="shared" si="609"/>
        <v>56509</v>
      </c>
      <c r="EE374" s="144">
        <f t="shared" si="609"/>
        <v>56509</v>
      </c>
      <c r="EF374" s="144">
        <f t="shared" si="609"/>
        <v>56509</v>
      </c>
      <c r="EG374" s="144">
        <f t="shared" si="609"/>
        <v>56509</v>
      </c>
      <c r="EH374" s="144">
        <f t="shared" si="609"/>
        <v>56509</v>
      </c>
      <c r="EI374" s="144">
        <f t="shared" si="609"/>
        <v>56509</v>
      </c>
      <c r="EJ374" s="144">
        <f t="shared" si="609"/>
        <v>56509</v>
      </c>
      <c r="EK374" s="144">
        <f t="shared" si="609"/>
        <v>56509</v>
      </c>
      <c r="EL374" s="144">
        <f t="shared" si="609"/>
        <v>56509</v>
      </c>
      <c r="EM374" s="144">
        <f t="shared" si="609"/>
        <v>56509</v>
      </c>
      <c r="EN374" s="144">
        <f t="shared" si="609"/>
        <v>56509</v>
      </c>
      <c r="EO374" s="144">
        <f t="shared" si="609"/>
        <v>56509</v>
      </c>
      <c r="EP374" s="144">
        <f t="shared" si="609"/>
        <v>56509</v>
      </c>
      <c r="EQ374" s="144">
        <f t="shared" si="609"/>
        <v>56509</v>
      </c>
      <c r="ER374" s="144">
        <f t="shared" si="609"/>
        <v>56509</v>
      </c>
      <c r="ES374" s="144">
        <f t="shared" si="609"/>
        <v>56509</v>
      </c>
      <c r="ET374" s="144">
        <f t="shared" si="609"/>
        <v>56509</v>
      </c>
      <c r="EU374" s="144">
        <f t="shared" si="609"/>
        <v>56509</v>
      </c>
      <c r="EV374" s="144">
        <f t="shared" si="609"/>
        <v>56509</v>
      </c>
      <c r="EW374" s="144">
        <f t="shared" si="609"/>
        <v>56509</v>
      </c>
      <c r="EX374" s="147">
        <f>PV(0.05,'PV factor'!C370,,-BR374)</f>
        <v>7619047.6190476185</v>
      </c>
      <c r="EY374" s="147">
        <f>PV(0.05,'PV factor'!D370,,-BS374)</f>
        <v>7256235.8276643986</v>
      </c>
      <c r="EZ374" s="147">
        <f>PV(0.05,'PV factor'!E370,,-BT374)</f>
        <v>6869565.6645122143</v>
      </c>
      <c r="FA374" s="147">
        <f>PV(0.05,'PV factor'!F370,,-BU374)</f>
        <v>5771355.0179096935</v>
      </c>
      <c r="FB374" s="147">
        <f>PV(0.05,'PV factor'!G370,,-BV374)</f>
        <v>0</v>
      </c>
      <c r="FC374" s="147">
        <f>PV(0.05,'PV factor'!H370,,-BW374)</f>
        <v>0</v>
      </c>
      <c r="FD374" s="147">
        <f>PV(0.05,'PV factor'!I370,,-BX374)</f>
        <v>0</v>
      </c>
      <c r="FE374" s="147">
        <f>PV(0.05,'PV factor'!J370,,-BY374)</f>
        <v>0</v>
      </c>
      <c r="FF374" s="147">
        <f>PV(0.05,'PV factor'!K370,,-BZ374)</f>
        <v>0</v>
      </c>
      <c r="FG374" s="147">
        <f>PV(0.05,'PV factor'!L370,,-CA374)</f>
        <v>0</v>
      </c>
      <c r="FH374" s="147">
        <f>PV(0.05,'PV factor'!M370,,-CB374)</f>
        <v>0</v>
      </c>
      <c r="FI374" s="147">
        <f>PV(0.05,'PV factor'!N370,,-CC374)</f>
        <v>0</v>
      </c>
      <c r="FJ374" s="147">
        <f>PV(0.05,'PV factor'!O370,,-CD374)</f>
        <v>0</v>
      </c>
      <c r="FK374" s="147">
        <f>PV(0.05,'PV factor'!P370,,-CE374)</f>
        <v>0</v>
      </c>
      <c r="FL374" s="147">
        <f>PV(0.05,'PV factor'!Q370,,-CF374)</f>
        <v>0</v>
      </c>
      <c r="FM374" s="147">
        <f>PV(0.05,'PV factor'!R370,,-CG374)</f>
        <v>0</v>
      </c>
      <c r="FN374" s="147">
        <f>PV(0.05,'PV factor'!S370,,-CH374)</f>
        <v>0</v>
      </c>
      <c r="FO374" s="147">
        <f>PV(0.05,'PV factor'!T370,,-CI374)</f>
        <v>0</v>
      </c>
      <c r="FP374" s="147">
        <f>PV(0.05,'PV factor'!U370,,-CJ374)</f>
        <v>0</v>
      </c>
      <c r="FQ374" s="147">
        <f>PV(0.05,'PV factor'!V370,,-CK374)</f>
        <v>0</v>
      </c>
      <c r="FR374" s="147">
        <f>PV(0.05,'PV factor'!W370,,-CL374)</f>
        <v>0</v>
      </c>
      <c r="FS374" s="147">
        <f>PV(0.05,'PV factor'!X370,,-CM374)</f>
        <v>0</v>
      </c>
      <c r="FT374" s="147">
        <f>PV(0.05,'PV factor'!Y370,,-CN374)</f>
        <v>0</v>
      </c>
      <c r="FU374" s="147">
        <f>PV(0.05,'PV factor'!Z370,,-CO374)</f>
        <v>0</v>
      </c>
      <c r="FV374" s="147">
        <f>PV(0.05,'PV factor'!AA370,,-CP374)</f>
        <v>0</v>
      </c>
      <c r="FW374" s="147">
        <f>PV(0.05,'PV factor'!AB370,,-CQ374)</f>
        <v>0</v>
      </c>
      <c r="FX374" s="147">
        <f>PV(0.05,'PV factor'!AC370,,-CR374)</f>
        <v>0</v>
      </c>
      <c r="FY374" s="147">
        <f>PV(0.05,'PV factor'!AD370,,-CS374)</f>
        <v>0</v>
      </c>
      <c r="FZ374" s="147">
        <f>PV(0.05,'PV factor'!AE370,,-CT374)</f>
        <v>0</v>
      </c>
      <c r="GA374" s="147">
        <f>PV(0.05,'PV factor'!AF370,,-CU374)</f>
        <v>0</v>
      </c>
      <c r="GB374" s="147">
        <f>PV(0.05,'PV factor'!AG370,,-CV374)</f>
        <v>0</v>
      </c>
      <c r="GC374" s="147">
        <f>PV(0.05,'PV factor'!AH370,,-CW374)</f>
        <v>0</v>
      </c>
      <c r="GD374" s="147">
        <f>PV(0.05,'PV factor'!AI370,,-CX374)</f>
        <v>0</v>
      </c>
      <c r="GE374" s="147">
        <f>PV(0.05,'PV factor'!AJ370,,-CY374)</f>
        <v>0</v>
      </c>
      <c r="GF374" s="147">
        <f>PV(0.05,'PV factor'!AK370,,-CZ374)</f>
        <v>0</v>
      </c>
      <c r="GG374" s="147">
        <f>PV(0.05,'PV factor'!AL370,,-DA374)</f>
        <v>0</v>
      </c>
      <c r="GH374" s="147">
        <f>PV(0.05,'PV factor'!AM370,,-DB374)</f>
        <v>0</v>
      </c>
      <c r="GI374" s="147">
        <f>PV(0.05,'PV factor'!AN370,,-DC374)</f>
        <v>0</v>
      </c>
      <c r="GJ374" s="147">
        <f>PV(0.05,'PV factor'!AO370,,-DD374)</f>
        <v>0</v>
      </c>
      <c r="GK374" s="147">
        <f>PV(0.05,'PV factor'!AP370,,-DE374)</f>
        <v>0</v>
      </c>
      <c r="GL374" s="147">
        <f>PV(0.05,'PV factor'!C370,,-DI374)</f>
        <v>51255.328798185939</v>
      </c>
      <c r="GM374" s="147">
        <f>PV(0.05,'PV factor'!D370,,-DJ374)</f>
        <v>48814.598855415177</v>
      </c>
      <c r="GN374" s="147">
        <f>PV(0.05,'PV factor'!E370,,-DK374)</f>
        <v>46490.094148014461</v>
      </c>
      <c r="GO374" s="147">
        <f>PV(0.05,'PV factor'!F370,,-DL374)</f>
        <v>44276.280140966148</v>
      </c>
      <c r="GP374" s="147">
        <f>PV(0.05,'PV factor'!G370,,-DM374)</f>
        <v>42167.88584853919</v>
      </c>
      <c r="GQ374" s="147">
        <f>PV(0.05,'PV factor'!H370,,-DN374)</f>
        <v>40159.891284323036</v>
      </c>
      <c r="GR374" s="147">
        <f>PV(0.05,'PV factor'!I370,,-DO374)</f>
        <v>38247.515508879085</v>
      </c>
      <c r="GS374" s="147">
        <f>PV(0.05,'PV factor'!J370,,-DP374)</f>
        <v>36426.205246551508</v>
      </c>
      <c r="GT374" s="147">
        <f>PV(0.05,'PV factor'!K370,,-DQ374)</f>
        <v>34691.624044334771</v>
      </c>
      <c r="GU374" s="147">
        <f>PV(0.05,'PV factor'!L370,,-DR374)</f>
        <v>33039.641946985488</v>
      </c>
      <c r="GV374" s="147">
        <f>PV(0.05,'PV factor'!M370,,-DS374)</f>
        <v>31466.325663795709</v>
      </c>
      <c r="GW374" s="147">
        <f>PV(0.05,'PV factor'!N370,,-DT374)</f>
        <v>29967.929203614956</v>
      </c>
      <c r="GX374" s="147">
        <f>PV(0.05,'PV factor'!O370,,-DU374)</f>
        <v>28540.884955823774</v>
      </c>
      <c r="GY374" s="147">
        <f>PV(0.05,'PV factor'!P370,,-DV374)</f>
        <v>27181.795196022635</v>
      </c>
      <c r="GZ374" s="147">
        <f>PV(0.05,'PV factor'!Q370,,-DW374)</f>
        <v>25887.423996212034</v>
      </c>
      <c r="HA374" s="147">
        <f>PV(0.05,'PV factor'!R370,,-DX374)</f>
        <v>24654.689520201933</v>
      </c>
      <c r="HB374" s="147">
        <f>PV(0.05,'PV factor'!S370,,-DY374)</f>
        <v>23480.656685906604</v>
      </c>
      <c r="HC374" s="147">
        <f>PV(0.05,'PV factor'!T370,,-DZ374)</f>
        <v>22362.530177053908</v>
      </c>
      <c r="HD374" s="147">
        <f>PV(0.05,'PV factor'!U370,,-EA374)</f>
        <v>21297.64778767039</v>
      </c>
      <c r="HE374" s="147">
        <f>PV(0.05,'PV factor'!V370,,-EB374)</f>
        <v>20283.47408349561</v>
      </c>
      <c r="HF374" s="147">
        <f>PV(0.05,'PV factor'!W370,,-EC374)</f>
        <v>19317.594365233916</v>
      </c>
      <c r="HG374" s="147">
        <f>PV(0.05,'PV factor'!X370,,-ED374)</f>
        <v>18397.708919270393</v>
      </c>
      <c r="HH374" s="147">
        <f>PV(0.05,'PV factor'!Y370,,-EE374)</f>
        <v>17521.627542162281</v>
      </c>
      <c r="HI374" s="147">
        <f>PV(0.05,'PV factor'!Z370,,-EF374)</f>
        <v>16687.264325868837</v>
      </c>
      <c r="HJ374" s="147">
        <f>PV(0.05,'PV factor'!AA370,,-EG374)</f>
        <v>15892.632691303656</v>
      </c>
      <c r="HK374" s="147">
        <f>PV(0.05,'PV factor'!AB370,,-EH374)</f>
        <v>15135.840658384432</v>
      </c>
      <c r="HL374" s="147">
        <f>PV(0.05,'PV factor'!AC370,,-EI374)</f>
        <v>14415.086341318509</v>
      </c>
      <c r="HM374" s="147">
        <f>PV(0.05,'PV factor'!AD370,,-EJ374)</f>
        <v>13728.653658398578</v>
      </c>
      <c r="HN374" s="147">
        <f>PV(0.05,'PV factor'!AE370,,-EK374)</f>
        <v>13074.908246093888</v>
      </c>
      <c r="HO374" s="147">
        <f>PV(0.05,'PV factor'!AF370,,-EL374)</f>
        <v>12452.293567708459</v>
      </c>
      <c r="HP374" s="147">
        <f>PV(0.05,'PV factor'!AG370,,-EM374)</f>
        <v>11859.327207341392</v>
      </c>
      <c r="HQ374" s="147">
        <f>PV(0.05,'PV factor'!AH370,,-EN374)</f>
        <v>11294.597340325134</v>
      </c>
      <c r="HR374" s="147">
        <f>PV(0.05,'PV factor'!AI370,,-EO374)</f>
        <v>10756.759371738224</v>
      </c>
      <c r="HS374" s="147">
        <f>PV(0.05,'PV factor'!AJ370,,-EP374)</f>
        <v>10244.532734988783</v>
      </c>
      <c r="HT374" s="147">
        <f>PV(0.05,'PV factor'!AK370,,-EQ374)</f>
        <v>9756.6978428464608</v>
      </c>
      <c r="HU374" s="147">
        <f>PV(0.05,'PV factor'!AL370,,-ER374)</f>
        <v>9292.0931836632953</v>
      </c>
      <c r="HV374" s="147">
        <f>PV(0.05,'PV factor'!AM370,,-ES374)</f>
        <v>8849.6125558698059</v>
      </c>
      <c r="HW374" s="147">
        <f>PV(0.05,'PV factor'!AN370,,-ET374)</f>
        <v>8428.202434161718</v>
      </c>
      <c r="HX374" s="147">
        <f>PV(0.05,'PV factor'!AO370,,-EU374)</f>
        <v>8026.8594611064</v>
      </c>
      <c r="HY374" s="147">
        <f>PV(0.05,'PV factor'!AP370,,-EV374)</f>
        <v>7644.6280581965711</v>
      </c>
      <c r="HZ374" s="147">
        <f t="shared" si="557"/>
        <v>27516204.129133925</v>
      </c>
      <c r="IA374" s="147">
        <f t="shared" si="558"/>
        <v>923469.343597973</v>
      </c>
      <c r="IB374" s="401">
        <f t="shared" si="559"/>
        <v>3.3560927926836077E-2</v>
      </c>
    </row>
    <row r="375" spans="1:236" s="181" customFormat="1" ht="90" customHeight="1" x14ac:dyDescent="0.25">
      <c r="A375" s="161" t="s">
        <v>1392</v>
      </c>
      <c r="B375" s="150" t="s">
        <v>1393</v>
      </c>
      <c r="C375" s="150" t="s">
        <v>1406</v>
      </c>
      <c r="D375" s="148">
        <v>1</v>
      </c>
      <c r="E375" s="150" t="s">
        <v>1407</v>
      </c>
      <c r="F375" s="151" t="s">
        <v>1408</v>
      </c>
      <c r="G375" s="151" t="s">
        <v>1409</v>
      </c>
      <c r="H375" s="151" t="s">
        <v>1410</v>
      </c>
      <c r="I375" s="151" t="s">
        <v>1411</v>
      </c>
      <c r="J375" s="151">
        <v>40</v>
      </c>
      <c r="K375" s="227" t="s">
        <v>79</v>
      </c>
      <c r="L375" s="79">
        <v>6012</v>
      </c>
      <c r="M375" s="79" t="s">
        <v>1412</v>
      </c>
      <c r="N375" s="79" t="s">
        <v>81</v>
      </c>
      <c r="O375" s="13" t="s">
        <v>217</v>
      </c>
      <c r="P375" s="79" t="s">
        <v>225</v>
      </c>
      <c r="Q375" s="112" t="s">
        <v>100</v>
      </c>
      <c r="R375" s="79" t="s">
        <v>108</v>
      </c>
      <c r="S375" s="79" t="s">
        <v>99</v>
      </c>
      <c r="T375" s="79" t="s">
        <v>1400</v>
      </c>
      <c r="U375" s="79" t="s">
        <v>100</v>
      </c>
      <c r="V375" s="81">
        <v>1</v>
      </c>
      <c r="W375" s="162">
        <v>2574000</v>
      </c>
      <c r="X375" s="162">
        <v>250000</v>
      </c>
      <c r="Y375" s="162">
        <v>0</v>
      </c>
      <c r="Z375" s="162">
        <v>0</v>
      </c>
      <c r="AA375" s="162">
        <v>0</v>
      </c>
      <c r="AB375" s="162">
        <v>0</v>
      </c>
      <c r="AC375" s="162">
        <v>0</v>
      </c>
      <c r="AD375" s="162">
        <v>0</v>
      </c>
      <c r="AE375" s="149">
        <v>250000</v>
      </c>
      <c r="AF375" s="149">
        <v>1500000</v>
      </c>
      <c r="AG375" s="149">
        <v>824000</v>
      </c>
      <c r="AH375" s="149">
        <v>0</v>
      </c>
      <c r="AI375" s="79" t="s">
        <v>88</v>
      </c>
      <c r="AJ375" s="162">
        <v>0</v>
      </c>
      <c r="AK375" s="162">
        <v>0</v>
      </c>
      <c r="AL375" s="162">
        <v>0</v>
      </c>
      <c r="AM375" s="162">
        <v>0</v>
      </c>
      <c r="AN375" s="162">
        <v>0</v>
      </c>
      <c r="AO375" s="162">
        <v>0</v>
      </c>
      <c r="AP375" s="162">
        <v>0</v>
      </c>
      <c r="AQ375" s="149">
        <v>0</v>
      </c>
      <c r="AR375" s="149">
        <v>0</v>
      </c>
      <c r="AS375" s="149">
        <v>0</v>
      </c>
      <c r="AT375" s="149">
        <v>0</v>
      </c>
      <c r="AU375" s="151"/>
      <c r="AV375" s="230">
        <f t="shared" si="525"/>
        <v>0</v>
      </c>
      <c r="AW375" s="230">
        <f t="shared" si="526"/>
        <v>0</v>
      </c>
      <c r="AX375" s="230" t="str">
        <f t="shared" si="527"/>
        <v>B1</v>
      </c>
      <c r="AY375" s="141">
        <f t="shared" si="528"/>
        <v>7</v>
      </c>
      <c r="AZ375" s="70">
        <f t="shared" si="529"/>
        <v>1</v>
      </c>
      <c r="BA375" s="70">
        <f t="shared" si="530"/>
        <v>1</v>
      </c>
      <c r="BB375" s="70">
        <f t="shared" si="531"/>
        <v>0</v>
      </c>
      <c r="BC375" s="70">
        <f t="shared" si="532"/>
        <v>1</v>
      </c>
      <c r="BD375" s="70">
        <f t="shared" si="533"/>
        <v>1</v>
      </c>
      <c r="BE375" s="70">
        <f t="shared" si="534"/>
        <v>0</v>
      </c>
      <c r="BF375" s="70">
        <f t="shared" si="535"/>
        <v>0</v>
      </c>
      <c r="BG375" s="71">
        <f t="shared" si="536"/>
        <v>0</v>
      </c>
      <c r="BH375" s="71">
        <f t="shared" si="537"/>
        <v>1</v>
      </c>
      <c r="BI375" s="71">
        <f t="shared" si="538"/>
        <v>0</v>
      </c>
      <c r="BJ375" s="71">
        <f t="shared" si="539"/>
        <v>0</v>
      </c>
      <c r="BK375" s="71">
        <f t="shared" si="540"/>
        <v>1</v>
      </c>
      <c r="BL375" s="70">
        <f t="shared" si="541"/>
        <v>1</v>
      </c>
      <c r="BM375" s="70">
        <f t="shared" si="542"/>
        <v>1</v>
      </c>
      <c r="BN375" s="70">
        <f t="shared" si="543"/>
        <v>0</v>
      </c>
      <c r="BO375" s="70">
        <f t="shared" si="544"/>
        <v>1</v>
      </c>
      <c r="BP375" s="144">
        <f t="shared" si="545"/>
        <v>0</v>
      </c>
      <c r="BQ375" s="144">
        <f t="shared" si="546"/>
        <v>0</v>
      </c>
      <c r="BR375" s="144">
        <f t="shared" si="547"/>
        <v>0</v>
      </c>
      <c r="BS375" s="144">
        <f t="shared" si="548"/>
        <v>0</v>
      </c>
      <c r="BT375" s="144">
        <f t="shared" si="549"/>
        <v>0</v>
      </c>
      <c r="BU375" s="144">
        <f t="shared" si="550"/>
        <v>0</v>
      </c>
      <c r="BV375" s="144">
        <f t="shared" si="551"/>
        <v>250000</v>
      </c>
      <c r="BW375" s="144">
        <f t="shared" si="552"/>
        <v>1500000</v>
      </c>
      <c r="BX375" s="144">
        <f t="shared" si="553"/>
        <v>824000</v>
      </c>
      <c r="BY375" s="144">
        <f t="shared" si="554"/>
        <v>0</v>
      </c>
      <c r="BZ375" s="9">
        <v>0</v>
      </c>
      <c r="CA375" s="9">
        <v>0</v>
      </c>
      <c r="CB375" s="9">
        <v>0</v>
      </c>
      <c r="CC375" s="9">
        <v>0</v>
      </c>
      <c r="CD375" s="9">
        <v>0</v>
      </c>
      <c r="CE375" s="9">
        <v>0</v>
      </c>
      <c r="CF375" s="9">
        <v>0</v>
      </c>
      <c r="CG375" s="9">
        <v>0</v>
      </c>
      <c r="CH375" s="9">
        <v>0</v>
      </c>
      <c r="CI375" s="9">
        <v>0</v>
      </c>
      <c r="CJ375" s="9">
        <v>0</v>
      </c>
      <c r="CK375" s="9">
        <v>0</v>
      </c>
      <c r="CL375" s="9">
        <v>0</v>
      </c>
      <c r="CM375" s="9">
        <v>0</v>
      </c>
      <c r="CN375" s="9">
        <v>0</v>
      </c>
      <c r="CO375" s="9">
        <v>0</v>
      </c>
      <c r="CP375" s="9">
        <v>0</v>
      </c>
      <c r="CQ375" s="9">
        <v>0</v>
      </c>
      <c r="CR375" s="9">
        <v>0</v>
      </c>
      <c r="CS375" s="9">
        <v>0</v>
      </c>
      <c r="CT375" s="9">
        <v>0</v>
      </c>
      <c r="CU375" s="9">
        <v>0</v>
      </c>
      <c r="CV375" s="9">
        <v>0</v>
      </c>
      <c r="CW375" s="9">
        <v>0</v>
      </c>
      <c r="CX375" s="9">
        <v>0</v>
      </c>
      <c r="CY375" s="9">
        <v>0</v>
      </c>
      <c r="CZ375" s="9">
        <v>0</v>
      </c>
      <c r="DA375" s="9">
        <v>0</v>
      </c>
      <c r="DB375" s="9">
        <v>0</v>
      </c>
      <c r="DC375" s="9">
        <v>0</v>
      </c>
      <c r="DD375" s="9">
        <v>0</v>
      </c>
      <c r="DE375" s="9">
        <v>0</v>
      </c>
      <c r="DF375" s="9">
        <v>0</v>
      </c>
      <c r="DG375" s="144">
        <f t="shared" si="555"/>
        <v>6012</v>
      </c>
      <c r="DH375" s="144">
        <f t="shared" ref="DH375:EW375" si="610">DG375</f>
        <v>6012</v>
      </c>
      <c r="DI375" s="144">
        <f t="shared" si="610"/>
        <v>6012</v>
      </c>
      <c r="DJ375" s="144">
        <f t="shared" si="610"/>
        <v>6012</v>
      </c>
      <c r="DK375" s="144">
        <f t="shared" si="610"/>
        <v>6012</v>
      </c>
      <c r="DL375" s="144">
        <f t="shared" si="610"/>
        <v>6012</v>
      </c>
      <c r="DM375" s="144">
        <f t="shared" si="610"/>
        <v>6012</v>
      </c>
      <c r="DN375" s="144">
        <f t="shared" si="610"/>
        <v>6012</v>
      </c>
      <c r="DO375" s="144">
        <f t="shared" si="610"/>
        <v>6012</v>
      </c>
      <c r="DP375" s="144">
        <f t="shared" si="610"/>
        <v>6012</v>
      </c>
      <c r="DQ375" s="144">
        <f t="shared" si="610"/>
        <v>6012</v>
      </c>
      <c r="DR375" s="144">
        <f t="shared" si="610"/>
        <v>6012</v>
      </c>
      <c r="DS375" s="144">
        <f t="shared" si="610"/>
        <v>6012</v>
      </c>
      <c r="DT375" s="144">
        <f t="shared" si="610"/>
        <v>6012</v>
      </c>
      <c r="DU375" s="144">
        <f t="shared" si="610"/>
        <v>6012</v>
      </c>
      <c r="DV375" s="144">
        <f t="shared" si="610"/>
        <v>6012</v>
      </c>
      <c r="DW375" s="144">
        <f t="shared" si="610"/>
        <v>6012</v>
      </c>
      <c r="DX375" s="144">
        <f t="shared" si="610"/>
        <v>6012</v>
      </c>
      <c r="DY375" s="144">
        <f t="shared" si="610"/>
        <v>6012</v>
      </c>
      <c r="DZ375" s="144">
        <f t="shared" si="610"/>
        <v>6012</v>
      </c>
      <c r="EA375" s="144">
        <f t="shared" si="610"/>
        <v>6012</v>
      </c>
      <c r="EB375" s="144">
        <f t="shared" si="610"/>
        <v>6012</v>
      </c>
      <c r="EC375" s="144">
        <f t="shared" si="610"/>
        <v>6012</v>
      </c>
      <c r="ED375" s="144">
        <f t="shared" si="610"/>
        <v>6012</v>
      </c>
      <c r="EE375" s="144">
        <f t="shared" si="610"/>
        <v>6012</v>
      </c>
      <c r="EF375" s="144">
        <f t="shared" si="610"/>
        <v>6012</v>
      </c>
      <c r="EG375" s="144">
        <f t="shared" si="610"/>
        <v>6012</v>
      </c>
      <c r="EH375" s="144">
        <f t="shared" si="610"/>
        <v>6012</v>
      </c>
      <c r="EI375" s="144">
        <f t="shared" si="610"/>
        <v>6012</v>
      </c>
      <c r="EJ375" s="144">
        <f t="shared" si="610"/>
        <v>6012</v>
      </c>
      <c r="EK375" s="144">
        <f t="shared" si="610"/>
        <v>6012</v>
      </c>
      <c r="EL375" s="144">
        <f t="shared" si="610"/>
        <v>6012</v>
      </c>
      <c r="EM375" s="144">
        <f t="shared" si="610"/>
        <v>6012</v>
      </c>
      <c r="EN375" s="144">
        <f t="shared" si="610"/>
        <v>6012</v>
      </c>
      <c r="EO375" s="144">
        <f t="shared" si="610"/>
        <v>6012</v>
      </c>
      <c r="EP375" s="144">
        <f t="shared" si="610"/>
        <v>6012</v>
      </c>
      <c r="EQ375" s="144">
        <f t="shared" si="610"/>
        <v>6012</v>
      </c>
      <c r="ER375" s="144">
        <f t="shared" si="610"/>
        <v>6012</v>
      </c>
      <c r="ES375" s="144">
        <f t="shared" si="610"/>
        <v>6012</v>
      </c>
      <c r="ET375" s="144">
        <f t="shared" si="610"/>
        <v>6012</v>
      </c>
      <c r="EU375" s="144">
        <f t="shared" si="610"/>
        <v>6012</v>
      </c>
      <c r="EV375" s="144">
        <f t="shared" si="610"/>
        <v>6012</v>
      </c>
      <c r="EW375" s="144">
        <f t="shared" si="610"/>
        <v>6012</v>
      </c>
      <c r="EX375" s="147">
        <f>PV(0.05,'PV factor'!C113,,-BR375)</f>
        <v>0</v>
      </c>
      <c r="EY375" s="147">
        <f>PV(0.05,'PV factor'!D113,,-BS375)</f>
        <v>0</v>
      </c>
      <c r="EZ375" s="147">
        <f>PV(0.05,'PV factor'!E113,,-BT375)</f>
        <v>0</v>
      </c>
      <c r="FA375" s="147">
        <f>PV(0.05,'PV factor'!F113,,-BU375)</f>
        <v>0</v>
      </c>
      <c r="FB375" s="147">
        <f>PV(0.05,'PV factor'!G113,,-BV375)</f>
        <v>186553.8491591569</v>
      </c>
      <c r="FC375" s="147">
        <f>PV(0.05,'PV factor'!H113,,-BW375)</f>
        <v>1066021.9951951823</v>
      </c>
      <c r="FD375" s="147">
        <f>PV(0.05,'PV factor'!I113,,-BX375)</f>
        <v>557715.63431163819</v>
      </c>
      <c r="FE375" s="147">
        <f>PV(0.05,'PV factor'!J113,,-BY375)</f>
        <v>0</v>
      </c>
      <c r="FF375" s="147">
        <f>PV(0.05,'PV factor'!K113,,-BZ375)</f>
        <v>0</v>
      </c>
      <c r="FG375" s="147">
        <f>PV(0.05,'PV factor'!L113,,-CA375)</f>
        <v>0</v>
      </c>
      <c r="FH375" s="147">
        <f>PV(0.05,'PV factor'!M113,,-CB375)</f>
        <v>0</v>
      </c>
      <c r="FI375" s="147">
        <f>PV(0.05,'PV factor'!N113,,-CC375)</f>
        <v>0</v>
      </c>
      <c r="FJ375" s="147">
        <f>PV(0.05,'PV factor'!O113,,-CD375)</f>
        <v>0</v>
      </c>
      <c r="FK375" s="147">
        <f>PV(0.05,'PV factor'!P113,,-CE375)</f>
        <v>0</v>
      </c>
      <c r="FL375" s="147">
        <f>PV(0.05,'PV factor'!Q113,,-CF375)</f>
        <v>0</v>
      </c>
      <c r="FM375" s="147">
        <f>PV(0.05,'PV factor'!R113,,-CG375)</f>
        <v>0</v>
      </c>
      <c r="FN375" s="147">
        <f>PV(0.05,'PV factor'!S113,,-CH375)</f>
        <v>0</v>
      </c>
      <c r="FO375" s="147">
        <f>PV(0.05,'PV factor'!T113,,-CI375)</f>
        <v>0</v>
      </c>
      <c r="FP375" s="147">
        <f>PV(0.05,'PV factor'!U113,,-CJ375)</f>
        <v>0</v>
      </c>
      <c r="FQ375" s="147">
        <f>PV(0.05,'PV factor'!V113,,-CK375)</f>
        <v>0</v>
      </c>
      <c r="FR375" s="147">
        <f>PV(0.05,'PV factor'!W113,,-CL375)</f>
        <v>0</v>
      </c>
      <c r="FS375" s="147">
        <f>PV(0.05,'PV factor'!X113,,-CM375)</f>
        <v>0</v>
      </c>
      <c r="FT375" s="147">
        <f>PV(0.05,'PV factor'!Y113,,-CN375)</f>
        <v>0</v>
      </c>
      <c r="FU375" s="147">
        <f>PV(0.05,'PV factor'!Z113,,-CO375)</f>
        <v>0</v>
      </c>
      <c r="FV375" s="147">
        <f>PV(0.05,'PV factor'!AA113,,-CP375)</f>
        <v>0</v>
      </c>
      <c r="FW375" s="147">
        <f>PV(0.05,'PV factor'!AB113,,-CQ375)</f>
        <v>0</v>
      </c>
      <c r="FX375" s="147">
        <f>PV(0.05,'PV factor'!AC113,,-CR375)</f>
        <v>0</v>
      </c>
      <c r="FY375" s="147">
        <f>PV(0.05,'PV factor'!AD113,,-CS375)</f>
        <v>0</v>
      </c>
      <c r="FZ375" s="147">
        <f>PV(0.05,'PV factor'!AE113,,-CT375)</f>
        <v>0</v>
      </c>
      <c r="GA375" s="147">
        <f>PV(0.05,'PV factor'!AF113,,-CU375)</f>
        <v>0</v>
      </c>
      <c r="GB375" s="147">
        <f>PV(0.05,'PV factor'!AG113,,-CV375)</f>
        <v>0</v>
      </c>
      <c r="GC375" s="147">
        <f>PV(0.05,'PV factor'!AH113,,-CW375)</f>
        <v>0</v>
      </c>
      <c r="GD375" s="147">
        <f>PV(0.05,'PV factor'!AI113,,-CX375)</f>
        <v>0</v>
      </c>
      <c r="GE375" s="147">
        <f>PV(0.05,'PV factor'!AJ113,,-CY375)</f>
        <v>0</v>
      </c>
      <c r="GF375" s="147">
        <f>PV(0.05,'PV factor'!AK113,,-CZ375)</f>
        <v>0</v>
      </c>
      <c r="GG375" s="147">
        <f>PV(0.05,'PV factor'!AL113,,-DA375)</f>
        <v>0</v>
      </c>
      <c r="GH375" s="147">
        <f>PV(0.05,'PV factor'!AM113,,-DB375)</f>
        <v>0</v>
      </c>
      <c r="GI375" s="147">
        <f>PV(0.05,'PV factor'!AN113,,-DC375)</f>
        <v>0</v>
      </c>
      <c r="GJ375" s="147">
        <f>PV(0.05,'PV factor'!AO113,,-DD375)</f>
        <v>0</v>
      </c>
      <c r="GK375" s="147">
        <f>PV(0.05,'PV factor'!AP113,,-DE375)</f>
        <v>0</v>
      </c>
      <c r="GL375" s="147">
        <f>PV(0.05,'PV factor'!C113,,-DI375)</f>
        <v>5453.0612244897957</v>
      </c>
      <c r="GM375" s="147">
        <f>PV(0.05,'PV factor'!D113,,-DJ375)</f>
        <v>5193.3916423712335</v>
      </c>
      <c r="GN375" s="147">
        <f>PV(0.05,'PV factor'!E113,,-DK375)</f>
        <v>4946.0872784487947</v>
      </c>
      <c r="GO375" s="147">
        <f>PV(0.05,'PV factor'!F113,,-DL375)</f>
        <v>4710.5593128083756</v>
      </c>
      <c r="GP375" s="147">
        <f>PV(0.05,'PV factor'!G113,,-DM375)</f>
        <v>4486.2469645794054</v>
      </c>
      <c r="GQ375" s="147">
        <f>PV(0.05,'PV factor'!H113,,-DN375)</f>
        <v>4272.6161567422905</v>
      </c>
      <c r="GR375" s="147">
        <f>PV(0.05,'PV factor'!I113,,-DO375)</f>
        <v>4069.1582445164672</v>
      </c>
      <c r="GS375" s="147">
        <f>PV(0.05,'PV factor'!J113,,-DP375)</f>
        <v>3875.3888043013972</v>
      </c>
      <c r="GT375" s="147">
        <f>PV(0.05,'PV factor'!K113,,-DQ375)</f>
        <v>3690.8464802870449</v>
      </c>
      <c r="GU375" s="147">
        <f>PV(0.05,'PV factor'!L113,,-DR375)</f>
        <v>3515.0918859876615</v>
      </c>
      <c r="GV375" s="147">
        <f>PV(0.05,'PV factor'!M113,,-DS375)</f>
        <v>3347.7065580834878</v>
      </c>
      <c r="GW375" s="147">
        <f>PV(0.05,'PV factor'!N113,,-DT375)</f>
        <v>3188.2919600795117</v>
      </c>
      <c r="GX375" s="147">
        <f>PV(0.05,'PV factor'!O113,,-DU375)</f>
        <v>3036.4685334090595</v>
      </c>
      <c r="GY375" s="147">
        <f>PV(0.05,'PV factor'!P113,,-DV375)</f>
        <v>2891.8747937229127</v>
      </c>
      <c r="GZ375" s="147">
        <f>PV(0.05,'PV factor'!Q113,,-DW375)</f>
        <v>2754.166470212298</v>
      </c>
      <c r="HA375" s="147">
        <f>PV(0.05,'PV factor'!R113,,-DX375)</f>
        <v>2623.015685916474</v>
      </c>
      <c r="HB375" s="147">
        <f>PV(0.05,'PV factor'!S113,,-DY375)</f>
        <v>2498.1101770633086</v>
      </c>
      <c r="HC375" s="147">
        <f>PV(0.05,'PV factor'!T113,,-DZ375)</f>
        <v>2379.1525495841033</v>
      </c>
      <c r="HD375" s="147">
        <f>PV(0.05,'PV factor'!U113,,-EA375)</f>
        <v>2265.8595710324794</v>
      </c>
      <c r="HE375" s="147">
        <f>PV(0.05,'PV factor'!V113,,-EB375)</f>
        <v>2157.9614962214091</v>
      </c>
      <c r="HF375" s="147">
        <f>PV(0.05,'PV factor'!W113,,-EC375)</f>
        <v>2055.2014249727708</v>
      </c>
      <c r="HG375" s="147">
        <f>PV(0.05,'PV factor'!X113,,-ED375)</f>
        <v>1957.3346904502575</v>
      </c>
      <c r="HH375" s="147">
        <f>PV(0.05,'PV factor'!Y113,,-EE375)</f>
        <v>1864.128276619293</v>
      </c>
      <c r="HI375" s="147">
        <f>PV(0.05,'PV factor'!Z113,,-EF375)</f>
        <v>1775.3602634469457</v>
      </c>
      <c r="HJ375" s="147">
        <f>PV(0.05,'PV factor'!AA113,,-EG375)</f>
        <v>1690.8192985209007</v>
      </c>
      <c r="HK375" s="147">
        <f>PV(0.05,'PV factor'!AB113,,-EH375)</f>
        <v>1610.3040938294291</v>
      </c>
      <c r="HL375" s="147">
        <f>PV(0.05,'PV factor'!AC113,,-EI375)</f>
        <v>1533.6229465042184</v>
      </c>
      <c r="HM375" s="147">
        <f>PV(0.05,'PV factor'!AD113,,-EJ375)</f>
        <v>1460.5932823849696</v>
      </c>
      <c r="HN375" s="147">
        <f>PV(0.05,'PV factor'!AE113,,-EK375)</f>
        <v>1391.0412213190191</v>
      </c>
      <c r="HO375" s="147">
        <f>PV(0.05,'PV factor'!AF113,,-EL375)</f>
        <v>1324.8011631609702</v>
      </c>
      <c r="HP375" s="147">
        <f>PV(0.05,'PV factor'!AG113,,-EM375)</f>
        <v>1261.7153934866383</v>
      </c>
      <c r="HQ375" s="147">
        <f>PV(0.05,'PV factor'!AH113,,-EN375)</f>
        <v>1201.6337080825126</v>
      </c>
      <c r="HR375" s="147">
        <f>PV(0.05,'PV factor'!AI113,,-EO375)</f>
        <v>1144.4130553166788</v>
      </c>
      <c r="HS375" s="147">
        <f>PV(0.05,'PV factor'!AJ113,,-EP375)</f>
        <v>1089.9171955396939</v>
      </c>
      <c r="HT375" s="147">
        <f>PV(0.05,'PV factor'!AK113,,-EQ375)</f>
        <v>1038.0163767044705</v>
      </c>
      <c r="HU375" s="147">
        <f>PV(0.05,'PV factor'!AL113,,-ER375)</f>
        <v>988.58702543282891</v>
      </c>
      <c r="HV375" s="147">
        <f>PV(0.05,'PV factor'!AM113,,-ES375)</f>
        <v>941.51145279317063</v>
      </c>
      <c r="HW375" s="147">
        <f>PV(0.05,'PV factor'!AN113,,-ET375)</f>
        <v>896.67757408873376</v>
      </c>
      <c r="HX375" s="147">
        <f>PV(0.05,'PV factor'!AO113,,-EU375)</f>
        <v>853.97864198927027</v>
      </c>
      <c r="HY375" s="147">
        <f>PV(0.05,'PV factor'!AP113,,-EV375)</f>
        <v>813.31299237073358</v>
      </c>
      <c r="HZ375" s="147">
        <f t="shared" si="557"/>
        <v>1810291.4786659773</v>
      </c>
      <c r="IA375" s="147">
        <f t="shared" si="558"/>
        <v>98248.025866871001</v>
      </c>
      <c r="IB375" s="401">
        <f t="shared" si="559"/>
        <v>5.4271937433672833E-2</v>
      </c>
    </row>
    <row r="376" spans="1:236" s="181" customFormat="1" ht="90" customHeight="1" x14ac:dyDescent="0.25">
      <c r="A376" s="161" t="s">
        <v>2267</v>
      </c>
      <c r="B376" s="161" t="s">
        <v>2745</v>
      </c>
      <c r="C376" s="161" t="s">
        <v>2988</v>
      </c>
      <c r="D376" s="148">
        <v>8</v>
      </c>
      <c r="E376" s="161" t="s">
        <v>2989</v>
      </c>
      <c r="F376" s="161" t="s">
        <v>2990</v>
      </c>
      <c r="G376" s="161" t="s">
        <v>2991</v>
      </c>
      <c r="H376" s="79" t="s">
        <v>77</v>
      </c>
      <c r="I376" s="151" t="s">
        <v>316</v>
      </c>
      <c r="J376" s="151">
        <v>5</v>
      </c>
      <c r="K376" s="95" t="s">
        <v>206</v>
      </c>
      <c r="L376" s="159">
        <v>1040</v>
      </c>
      <c r="M376" s="79" t="s">
        <v>2992</v>
      </c>
      <c r="N376" s="79" t="s">
        <v>81</v>
      </c>
      <c r="O376" s="73" t="s">
        <v>106</v>
      </c>
      <c r="P376" s="79" t="s">
        <v>469</v>
      </c>
      <c r="Q376" s="112" t="s">
        <v>100</v>
      </c>
      <c r="R376" s="79" t="s">
        <v>108</v>
      </c>
      <c r="S376" s="79" t="s">
        <v>99</v>
      </c>
      <c r="T376" s="79" t="s">
        <v>2489</v>
      </c>
      <c r="U376" s="79" t="s">
        <v>100</v>
      </c>
      <c r="V376" s="81">
        <v>1</v>
      </c>
      <c r="W376" s="149">
        <v>50000</v>
      </c>
      <c r="X376" s="162">
        <v>0</v>
      </c>
      <c r="Y376" s="162">
        <v>0</v>
      </c>
      <c r="Z376" s="162">
        <v>0</v>
      </c>
      <c r="AA376" s="162">
        <v>0</v>
      </c>
      <c r="AB376" s="162">
        <v>20000</v>
      </c>
      <c r="AC376" s="162">
        <v>20000</v>
      </c>
      <c r="AD376" s="162">
        <v>10000</v>
      </c>
      <c r="AE376" s="149">
        <v>0</v>
      </c>
      <c r="AF376" s="149">
        <v>0</v>
      </c>
      <c r="AG376" s="149">
        <v>0</v>
      </c>
      <c r="AH376" s="149">
        <v>0</v>
      </c>
      <c r="AI376" s="88" t="s">
        <v>2993</v>
      </c>
      <c r="AJ376" s="149">
        <v>51440</v>
      </c>
      <c r="AK376" s="162">
        <v>0</v>
      </c>
      <c r="AL376" s="162">
        <v>0</v>
      </c>
      <c r="AM376" s="162">
        <v>0</v>
      </c>
      <c r="AN376" s="162">
        <v>10000</v>
      </c>
      <c r="AO376" s="162">
        <v>20440</v>
      </c>
      <c r="AP376" s="162">
        <v>6000</v>
      </c>
      <c r="AQ376" s="149">
        <v>10000</v>
      </c>
      <c r="AR376" s="149">
        <v>5000</v>
      </c>
      <c r="AS376" s="149">
        <v>0</v>
      </c>
      <c r="AT376" s="149">
        <v>0</v>
      </c>
      <c r="AU376" s="151"/>
      <c r="AV376" s="230">
        <f t="shared" si="525"/>
        <v>1</v>
      </c>
      <c r="AW376" s="230">
        <f t="shared" si="526"/>
        <v>0</v>
      </c>
      <c r="AX376" s="230" t="str">
        <f t="shared" si="527"/>
        <v>F3</v>
      </c>
      <c r="AY376" s="141">
        <f t="shared" si="528"/>
        <v>9</v>
      </c>
      <c r="AZ376" s="70">
        <f t="shared" si="529"/>
        <v>1</v>
      </c>
      <c r="BA376" s="70">
        <f t="shared" si="530"/>
        <v>1</v>
      </c>
      <c r="BB376" s="70">
        <f t="shared" si="531"/>
        <v>1</v>
      </c>
      <c r="BC376" s="70">
        <f t="shared" si="532"/>
        <v>1</v>
      </c>
      <c r="BD376" s="70">
        <f t="shared" si="533"/>
        <v>1</v>
      </c>
      <c r="BE376" s="70">
        <f t="shared" si="534"/>
        <v>1</v>
      </c>
      <c r="BF376" s="70">
        <f t="shared" si="535"/>
        <v>1</v>
      </c>
      <c r="BG376" s="71">
        <f t="shared" si="536"/>
        <v>0</v>
      </c>
      <c r="BH376" s="71">
        <f t="shared" si="537"/>
        <v>1</v>
      </c>
      <c r="BI376" s="71">
        <f t="shared" si="538"/>
        <v>0</v>
      </c>
      <c r="BJ376" s="71">
        <f t="shared" si="539"/>
        <v>0</v>
      </c>
      <c r="BK376" s="71">
        <f t="shared" si="540"/>
        <v>1</v>
      </c>
      <c r="BL376" s="70">
        <f t="shared" si="541"/>
        <v>1</v>
      </c>
      <c r="BM376" s="70">
        <f t="shared" si="542"/>
        <v>1</v>
      </c>
      <c r="BN376" s="70">
        <f t="shared" si="543"/>
        <v>0</v>
      </c>
      <c r="BO376" s="70">
        <f t="shared" si="544"/>
        <v>1</v>
      </c>
      <c r="BP376" s="144">
        <f t="shared" si="545"/>
        <v>0</v>
      </c>
      <c r="BQ376" s="144">
        <f t="shared" si="546"/>
        <v>0</v>
      </c>
      <c r="BR376" s="144">
        <f t="shared" si="547"/>
        <v>0</v>
      </c>
      <c r="BS376" s="144">
        <f t="shared" si="548"/>
        <v>30000</v>
      </c>
      <c r="BT376" s="144">
        <f t="shared" si="549"/>
        <v>40440</v>
      </c>
      <c r="BU376" s="144">
        <f t="shared" si="550"/>
        <v>16000</v>
      </c>
      <c r="BV376" s="144">
        <f t="shared" si="551"/>
        <v>10000</v>
      </c>
      <c r="BW376" s="144">
        <f t="shared" si="552"/>
        <v>5000</v>
      </c>
      <c r="BX376" s="144">
        <f t="shared" si="553"/>
        <v>0</v>
      </c>
      <c r="BY376" s="144">
        <f t="shared" si="554"/>
        <v>0</v>
      </c>
      <c r="BZ376" s="9">
        <v>0</v>
      </c>
      <c r="CA376" s="9">
        <v>0</v>
      </c>
      <c r="CB376" s="9">
        <v>0</v>
      </c>
      <c r="CC376" s="9">
        <v>0</v>
      </c>
      <c r="CD376" s="9">
        <v>0</v>
      </c>
      <c r="CE376" s="9">
        <v>0</v>
      </c>
      <c r="CF376" s="9">
        <v>0</v>
      </c>
      <c r="CG376" s="9">
        <v>0</v>
      </c>
      <c r="CH376" s="9">
        <v>0</v>
      </c>
      <c r="CI376" s="9">
        <v>0</v>
      </c>
      <c r="CJ376" s="9">
        <v>0</v>
      </c>
      <c r="CK376" s="9">
        <v>0</v>
      </c>
      <c r="CL376" s="9">
        <v>0</v>
      </c>
      <c r="CM376" s="9">
        <v>0</v>
      </c>
      <c r="CN376" s="9">
        <v>0</v>
      </c>
      <c r="CO376" s="9">
        <v>0</v>
      </c>
      <c r="CP376" s="9">
        <v>0</v>
      </c>
      <c r="CQ376" s="9">
        <v>0</v>
      </c>
      <c r="CR376" s="9">
        <v>0</v>
      </c>
      <c r="CS376" s="9">
        <v>0</v>
      </c>
      <c r="CT376" s="9">
        <v>0</v>
      </c>
      <c r="CU376" s="9">
        <v>0</v>
      </c>
      <c r="CV376" s="9">
        <v>0</v>
      </c>
      <c r="CW376" s="9">
        <v>0</v>
      </c>
      <c r="CX376" s="9">
        <v>0</v>
      </c>
      <c r="CY376" s="9">
        <v>0</v>
      </c>
      <c r="CZ376" s="9">
        <v>0</v>
      </c>
      <c r="DA376" s="9">
        <v>0</v>
      </c>
      <c r="DB376" s="9">
        <v>0</v>
      </c>
      <c r="DC376" s="9">
        <v>0</v>
      </c>
      <c r="DD376" s="9">
        <v>0</v>
      </c>
      <c r="DE376" s="9">
        <v>0</v>
      </c>
      <c r="DF376" s="9">
        <v>0</v>
      </c>
      <c r="DG376" s="144">
        <f t="shared" si="555"/>
        <v>1040</v>
      </c>
      <c r="DH376" s="144">
        <f t="shared" ref="DH376:EW376" si="611">DG376</f>
        <v>1040</v>
      </c>
      <c r="DI376" s="144">
        <f t="shared" si="611"/>
        <v>1040</v>
      </c>
      <c r="DJ376" s="144">
        <f t="shared" si="611"/>
        <v>1040</v>
      </c>
      <c r="DK376" s="144">
        <f t="shared" si="611"/>
        <v>1040</v>
      </c>
      <c r="DL376" s="144">
        <f t="shared" si="611"/>
        <v>1040</v>
      </c>
      <c r="DM376" s="144">
        <f t="shared" si="611"/>
        <v>1040</v>
      </c>
      <c r="DN376" s="144">
        <f t="shared" si="611"/>
        <v>1040</v>
      </c>
      <c r="DO376" s="144">
        <f t="shared" si="611"/>
        <v>1040</v>
      </c>
      <c r="DP376" s="144">
        <f t="shared" si="611"/>
        <v>1040</v>
      </c>
      <c r="DQ376" s="144">
        <f t="shared" si="611"/>
        <v>1040</v>
      </c>
      <c r="DR376" s="144">
        <f t="shared" si="611"/>
        <v>1040</v>
      </c>
      <c r="DS376" s="144">
        <f t="shared" si="611"/>
        <v>1040</v>
      </c>
      <c r="DT376" s="144">
        <f t="shared" si="611"/>
        <v>1040</v>
      </c>
      <c r="DU376" s="144">
        <f t="shared" si="611"/>
        <v>1040</v>
      </c>
      <c r="DV376" s="144">
        <f t="shared" si="611"/>
        <v>1040</v>
      </c>
      <c r="DW376" s="144">
        <f t="shared" si="611"/>
        <v>1040</v>
      </c>
      <c r="DX376" s="144">
        <f t="shared" si="611"/>
        <v>1040</v>
      </c>
      <c r="DY376" s="144">
        <f t="shared" si="611"/>
        <v>1040</v>
      </c>
      <c r="DZ376" s="144">
        <f t="shared" si="611"/>
        <v>1040</v>
      </c>
      <c r="EA376" s="144">
        <f t="shared" si="611"/>
        <v>1040</v>
      </c>
      <c r="EB376" s="144">
        <f t="shared" si="611"/>
        <v>1040</v>
      </c>
      <c r="EC376" s="144">
        <f t="shared" si="611"/>
        <v>1040</v>
      </c>
      <c r="ED376" s="144">
        <f t="shared" si="611"/>
        <v>1040</v>
      </c>
      <c r="EE376" s="144">
        <f t="shared" si="611"/>
        <v>1040</v>
      </c>
      <c r="EF376" s="144">
        <f t="shared" si="611"/>
        <v>1040</v>
      </c>
      <c r="EG376" s="144">
        <f t="shared" si="611"/>
        <v>1040</v>
      </c>
      <c r="EH376" s="144">
        <f t="shared" si="611"/>
        <v>1040</v>
      </c>
      <c r="EI376" s="144">
        <f t="shared" si="611"/>
        <v>1040</v>
      </c>
      <c r="EJ376" s="144">
        <f t="shared" si="611"/>
        <v>1040</v>
      </c>
      <c r="EK376" s="144">
        <f t="shared" si="611"/>
        <v>1040</v>
      </c>
      <c r="EL376" s="144">
        <f t="shared" si="611"/>
        <v>1040</v>
      </c>
      <c r="EM376" s="144">
        <f t="shared" si="611"/>
        <v>1040</v>
      </c>
      <c r="EN376" s="144">
        <f t="shared" si="611"/>
        <v>1040</v>
      </c>
      <c r="EO376" s="144">
        <f t="shared" si="611"/>
        <v>1040</v>
      </c>
      <c r="EP376" s="144">
        <f t="shared" si="611"/>
        <v>1040</v>
      </c>
      <c r="EQ376" s="144">
        <f t="shared" si="611"/>
        <v>1040</v>
      </c>
      <c r="ER376" s="144">
        <f t="shared" si="611"/>
        <v>1040</v>
      </c>
      <c r="ES376" s="144">
        <f t="shared" si="611"/>
        <v>1040</v>
      </c>
      <c r="ET376" s="144">
        <f t="shared" si="611"/>
        <v>1040</v>
      </c>
      <c r="EU376" s="144">
        <f t="shared" si="611"/>
        <v>1040</v>
      </c>
      <c r="EV376" s="144">
        <f t="shared" si="611"/>
        <v>1040</v>
      </c>
      <c r="EW376" s="144">
        <f t="shared" si="611"/>
        <v>1040</v>
      </c>
      <c r="EX376" s="147">
        <f>PV(0.05,'PV factor'!C432,,-BR376)</f>
        <v>0</v>
      </c>
      <c r="EY376" s="147">
        <f>PV(0.05,'PV factor'!D432,,-BS376)</f>
        <v>25915.127955944281</v>
      </c>
      <c r="EZ376" s="147">
        <f>PV(0.05,'PV factor'!E432,,-BT376)</f>
        <v>33270.088080583708</v>
      </c>
      <c r="FA376" s="147">
        <f>PV(0.05,'PV factor'!F432,,-BU376)</f>
        <v>12536.418663495344</v>
      </c>
      <c r="FB376" s="147">
        <f>PV(0.05,'PV factor'!G432,,-BV376)</f>
        <v>7462.153966366277</v>
      </c>
      <c r="FC376" s="147">
        <f>PV(0.05,'PV factor'!H432,,-BW376)</f>
        <v>3553.4066506506074</v>
      </c>
      <c r="FD376" s="147">
        <f>PV(0.05,'PV factor'!I432,,-BX376)</f>
        <v>0</v>
      </c>
      <c r="FE376" s="147">
        <f>PV(0.05,'PV factor'!J432,,-BY376)</f>
        <v>0</v>
      </c>
      <c r="FF376" s="147">
        <f>PV(0.05,'PV factor'!K432,,-BZ376)</f>
        <v>0</v>
      </c>
      <c r="FG376" s="147">
        <f>PV(0.05,'PV factor'!L432,,-CA376)</f>
        <v>0</v>
      </c>
      <c r="FH376" s="147">
        <f>PV(0.05,'PV factor'!M432,,-CB376)</f>
        <v>0</v>
      </c>
      <c r="FI376" s="147">
        <f>PV(0.05,'PV factor'!N432,,-CC376)</f>
        <v>0</v>
      </c>
      <c r="FJ376" s="147">
        <f>PV(0.05,'PV factor'!O432,,-CD376)</f>
        <v>0</v>
      </c>
      <c r="FK376" s="147">
        <f>PV(0.05,'PV factor'!P432,,-CE376)</f>
        <v>0</v>
      </c>
      <c r="FL376" s="147">
        <f>PV(0.05,'PV factor'!Q432,,-CF376)</f>
        <v>0</v>
      </c>
      <c r="FM376" s="147">
        <f>PV(0.05,'PV factor'!R432,,-CG376)</f>
        <v>0</v>
      </c>
      <c r="FN376" s="147">
        <f>PV(0.05,'PV factor'!S432,,-CH376)</f>
        <v>0</v>
      </c>
      <c r="FO376" s="147">
        <f>PV(0.05,'PV factor'!T432,,-CI376)</f>
        <v>0</v>
      </c>
      <c r="FP376" s="147">
        <f>PV(0.05,'PV factor'!U432,,-CJ376)</f>
        <v>0</v>
      </c>
      <c r="FQ376" s="147">
        <f>PV(0.05,'PV factor'!V432,,-CK376)</f>
        <v>0</v>
      </c>
      <c r="FR376" s="147">
        <f>PV(0.05,'PV factor'!W432,,-CL376)</f>
        <v>0</v>
      </c>
      <c r="FS376" s="147">
        <f>PV(0.05,'PV factor'!X432,,-CM376)</f>
        <v>0</v>
      </c>
      <c r="FT376" s="147">
        <f>PV(0.05,'PV factor'!Y432,,-CN376)</f>
        <v>0</v>
      </c>
      <c r="FU376" s="147">
        <f>PV(0.05,'PV factor'!Z432,,-CO376)</f>
        <v>0</v>
      </c>
      <c r="FV376" s="147">
        <f>PV(0.05,'PV factor'!AA432,,-CP376)</f>
        <v>0</v>
      </c>
      <c r="FW376" s="147">
        <f>PV(0.05,'PV factor'!AB432,,-CQ376)</f>
        <v>0</v>
      </c>
      <c r="FX376" s="147">
        <f>PV(0.05,'PV factor'!AC432,,-CR376)</f>
        <v>0</v>
      </c>
      <c r="FY376" s="147">
        <f>PV(0.05,'PV factor'!AD432,,-CS376)</f>
        <v>0</v>
      </c>
      <c r="FZ376" s="147">
        <f>PV(0.05,'PV factor'!AE432,,-CT376)</f>
        <v>0</v>
      </c>
      <c r="GA376" s="147">
        <f>PV(0.05,'PV factor'!AF432,,-CU376)</f>
        <v>0</v>
      </c>
      <c r="GB376" s="147">
        <f>PV(0.05,'PV factor'!AG432,,-CV376)</f>
        <v>0</v>
      </c>
      <c r="GC376" s="147">
        <f>PV(0.05,'PV factor'!AH432,,-CW376)</f>
        <v>0</v>
      </c>
      <c r="GD376" s="147">
        <f>PV(0.05,'PV factor'!AI432,,-CX376)</f>
        <v>0</v>
      </c>
      <c r="GE376" s="147">
        <f>PV(0.05,'PV factor'!AJ432,,-CY376)</f>
        <v>0</v>
      </c>
      <c r="GF376" s="147">
        <f>PV(0.05,'PV factor'!AK432,,-CZ376)</f>
        <v>0</v>
      </c>
      <c r="GG376" s="147">
        <f>PV(0.05,'PV factor'!AL432,,-DA376)</f>
        <v>0</v>
      </c>
      <c r="GH376" s="147">
        <f>PV(0.05,'PV factor'!AM432,,-DB376)</f>
        <v>0</v>
      </c>
      <c r="GI376" s="147">
        <f>PV(0.05,'PV factor'!AN432,,-DC376)</f>
        <v>0</v>
      </c>
      <c r="GJ376" s="147">
        <f>PV(0.05,'PV factor'!AO432,,-DD376)</f>
        <v>0</v>
      </c>
      <c r="GK376" s="147">
        <f>PV(0.05,'PV factor'!AP432,,-DE376)</f>
        <v>0</v>
      </c>
      <c r="GL376" s="147">
        <f>PV(0.05,'PV factor'!C432,,-DI376)</f>
        <v>943.31065759637181</v>
      </c>
      <c r="GM376" s="147">
        <f>PV(0.05,'PV factor'!D432,,-DJ376)</f>
        <v>898.39110247273504</v>
      </c>
      <c r="GN376" s="147">
        <f>PV(0.05,'PV factor'!E432,,-DK376)</f>
        <v>855.61057378355724</v>
      </c>
      <c r="GO376" s="147">
        <f>PV(0.05,'PV factor'!F432,,-DL376)</f>
        <v>814.86721312719726</v>
      </c>
      <c r="GP376" s="147">
        <f>PV(0.05,'PV factor'!G432,,-DM376)</f>
        <v>776.06401250209274</v>
      </c>
      <c r="GQ376" s="147">
        <f>PV(0.05,'PV factor'!H432,,-DN376)</f>
        <v>739.10858333532633</v>
      </c>
      <c r="GR376" s="147">
        <f>PV(0.05,'PV factor'!I432,,-DO376)</f>
        <v>703.91293650983471</v>
      </c>
      <c r="GS376" s="147">
        <f>PV(0.05,'PV factor'!J432,,-DP376)</f>
        <v>670.39327286650916</v>
      </c>
      <c r="GT376" s="147">
        <f>PV(0.05,'PV factor'!K432,,-DQ376)</f>
        <v>638.46978368238968</v>
      </c>
      <c r="GU376" s="147">
        <f>PV(0.05,'PV factor'!L432,,-DR376)</f>
        <v>608.06646064989491</v>
      </c>
      <c r="GV376" s="147">
        <f>PV(0.05,'PV factor'!M432,,-DS376)</f>
        <v>579.11091490466185</v>
      </c>
      <c r="GW376" s="147">
        <f>PV(0.05,'PV factor'!N432,,-DT376)</f>
        <v>551.53420467110641</v>
      </c>
      <c r="GX376" s="147">
        <f>PV(0.05,'PV factor'!O432,,-DU376)</f>
        <v>525.27067111533961</v>
      </c>
      <c r="GY376" s="147">
        <f>PV(0.05,'PV factor'!P432,,-DV376)</f>
        <v>500.25778201460901</v>
      </c>
      <c r="GZ376" s="147">
        <f>PV(0.05,'PV factor'!Q432,,-DW376)</f>
        <v>476.43598287105624</v>
      </c>
      <c r="HA376" s="147">
        <f>PV(0.05,'PV factor'!R432,,-DX376)</f>
        <v>453.74855511529159</v>
      </c>
      <c r="HB376" s="147">
        <f>PV(0.05,'PV factor'!S432,,-DY376)</f>
        <v>432.14148106218249</v>
      </c>
      <c r="HC376" s="147">
        <f>PV(0.05,'PV factor'!T432,,-DZ376)</f>
        <v>411.56331529731665</v>
      </c>
      <c r="HD376" s="147">
        <f>PV(0.05,'PV factor'!U432,,-EA376)</f>
        <v>391.96506218792064</v>
      </c>
      <c r="HE376" s="147">
        <f>PV(0.05,'PV factor'!V432,,-EB376)</f>
        <v>373.30005922659109</v>
      </c>
      <c r="HF376" s="147">
        <f>PV(0.05,'PV factor'!W432,,-EC376)</f>
        <v>355.52386593008674</v>
      </c>
      <c r="HG376" s="147">
        <f>PV(0.05,'PV factor'!X432,,-ED376)</f>
        <v>338.59415802865396</v>
      </c>
      <c r="HH376" s="147">
        <f>PV(0.05,'PV factor'!Y432,,-EE376)</f>
        <v>322.47062669395621</v>
      </c>
      <c r="HI376" s="147">
        <f>PV(0.05,'PV factor'!Z432,,-EF376)</f>
        <v>307.11488256567259</v>
      </c>
      <c r="HJ376" s="147">
        <f>PV(0.05,'PV factor'!AA432,,-EG376)</f>
        <v>292.49036434825962</v>
      </c>
      <c r="HK376" s="147">
        <f>PV(0.05,'PV factor'!AB432,,-EH376)</f>
        <v>278.56225176024719</v>
      </c>
      <c r="HL376" s="147">
        <f>PV(0.05,'PV factor'!AC432,,-EI376)</f>
        <v>265.29738262880693</v>
      </c>
      <c r="HM376" s="147">
        <f>PV(0.05,'PV factor'!AD432,,-EJ376)</f>
        <v>252.664173932197</v>
      </c>
      <c r="HN376" s="147">
        <f>PV(0.05,'PV factor'!AE432,,-EK376)</f>
        <v>240.63254660209248</v>
      </c>
      <c r="HO376" s="147">
        <f>PV(0.05,'PV factor'!AF432,,-EL376)</f>
        <v>229.17385390675463</v>
      </c>
      <c r="HP376" s="147">
        <f>PV(0.05,'PV factor'!AG432,,-EM376)</f>
        <v>218.26081324452824</v>
      </c>
      <c r="HQ376" s="147">
        <f>PV(0.05,'PV factor'!AH432,,-EN376)</f>
        <v>207.86744118526499</v>
      </c>
      <c r="HR376" s="147">
        <f>PV(0.05,'PV factor'!AI432,,-EO376)</f>
        <v>197.96899160501428</v>
      </c>
      <c r="HS376" s="147">
        <f>PV(0.05,'PV factor'!AJ432,,-EP376)</f>
        <v>188.54189676668025</v>
      </c>
      <c r="HT376" s="147">
        <f>PV(0.05,'PV factor'!AK432,,-EQ376)</f>
        <v>179.56371120636217</v>
      </c>
      <c r="HU376" s="147">
        <f>PV(0.05,'PV factor'!AL432,,-ER376)</f>
        <v>171.01305829177346</v>
      </c>
      <c r="HV376" s="147">
        <f>PV(0.05,'PV factor'!AM432,,-ES376)</f>
        <v>162.86957932549856</v>
      </c>
      <c r="HW376" s="147">
        <f>PV(0.05,'PV factor'!AN432,,-ET376)</f>
        <v>155.11388507190338</v>
      </c>
      <c r="HX376" s="147">
        <f>PV(0.05,'PV factor'!AO432,,-EU376)</f>
        <v>147.72750959228895</v>
      </c>
      <c r="HY376" s="147">
        <f>PV(0.05,'PV factor'!AP432,,-EV376)</f>
        <v>140.69286627837042</v>
      </c>
      <c r="HZ376" s="147">
        <f t="shared" si="557"/>
        <v>79183.788666389621</v>
      </c>
      <c r="IA376" s="147">
        <f t="shared" si="558"/>
        <v>4288.2435594819544</v>
      </c>
      <c r="IB376" s="401">
        <f t="shared" si="559"/>
        <v>5.4155574413707538E-2</v>
      </c>
    </row>
    <row r="377" spans="1:236" s="181" customFormat="1" ht="90" customHeight="1" x14ac:dyDescent="0.25">
      <c r="A377" s="242" t="s">
        <v>1912</v>
      </c>
      <c r="B377" s="195" t="s">
        <v>1913</v>
      </c>
      <c r="C377" s="195" t="s">
        <v>1947</v>
      </c>
      <c r="D377" s="115">
        <v>10</v>
      </c>
      <c r="E377" s="195" t="s">
        <v>1948</v>
      </c>
      <c r="F377" s="113" t="s">
        <v>1949</v>
      </c>
      <c r="G377" s="113" t="s">
        <v>1950</v>
      </c>
      <c r="H377" s="112" t="s">
        <v>77</v>
      </c>
      <c r="I377" s="113" t="s">
        <v>1951</v>
      </c>
      <c r="J377" s="113">
        <v>5</v>
      </c>
      <c r="K377" s="227" t="s">
        <v>94</v>
      </c>
      <c r="L377" s="111">
        <v>25000</v>
      </c>
      <c r="M377" s="112" t="s">
        <v>1952</v>
      </c>
      <c r="N377" s="112" t="s">
        <v>81</v>
      </c>
      <c r="O377" s="112" t="s">
        <v>82</v>
      </c>
      <c r="P377" s="112" t="s">
        <v>83</v>
      </c>
      <c r="Q377" s="112" t="s">
        <v>100</v>
      </c>
      <c r="R377" s="112" t="s">
        <v>108</v>
      </c>
      <c r="S377" s="112" t="s">
        <v>99</v>
      </c>
      <c r="T377" s="112" t="s">
        <v>1023</v>
      </c>
      <c r="U377" s="112" t="s">
        <v>100</v>
      </c>
      <c r="V377" s="201">
        <v>1</v>
      </c>
      <c r="W377" s="217">
        <v>2381000</v>
      </c>
      <c r="X377" s="217">
        <v>0</v>
      </c>
      <c r="Y377" s="217">
        <v>0</v>
      </c>
      <c r="Z377" s="217">
        <v>0</v>
      </c>
      <c r="AA377" s="217">
        <v>1198400</v>
      </c>
      <c r="AB377" s="217">
        <v>1182600</v>
      </c>
      <c r="AC377" s="217">
        <v>0</v>
      </c>
      <c r="AD377" s="217">
        <v>0</v>
      </c>
      <c r="AE377" s="286">
        <v>0</v>
      </c>
      <c r="AF377" s="286">
        <v>0</v>
      </c>
      <c r="AG377" s="286">
        <v>0</v>
      </c>
      <c r="AH377" s="286">
        <v>0</v>
      </c>
      <c r="AI377" s="112" t="s">
        <v>88</v>
      </c>
      <c r="AJ377" s="217">
        <v>0</v>
      </c>
      <c r="AK377" s="217">
        <v>0</v>
      </c>
      <c r="AL377" s="217">
        <v>0</v>
      </c>
      <c r="AM377" s="217">
        <v>0</v>
      </c>
      <c r="AN377" s="217">
        <v>0</v>
      </c>
      <c r="AO377" s="217">
        <v>0</v>
      </c>
      <c r="AP377" s="217">
        <v>0</v>
      </c>
      <c r="AQ377" s="286">
        <v>0</v>
      </c>
      <c r="AR377" s="286">
        <v>0</v>
      </c>
      <c r="AS377" s="286">
        <v>0</v>
      </c>
      <c r="AT377" s="286">
        <v>0</v>
      </c>
      <c r="AU377" s="113"/>
      <c r="AV377" s="230">
        <f t="shared" si="525"/>
        <v>0</v>
      </c>
      <c r="AW377" s="230">
        <f t="shared" si="526"/>
        <v>0</v>
      </c>
      <c r="AX377" s="230" t="str">
        <f t="shared" si="527"/>
        <v>D2</v>
      </c>
      <c r="AY377" s="141">
        <f t="shared" si="528"/>
        <v>9</v>
      </c>
      <c r="AZ377" s="70">
        <f t="shared" si="529"/>
        <v>1</v>
      </c>
      <c r="BA377" s="70">
        <f t="shared" si="530"/>
        <v>1</v>
      </c>
      <c r="BB377" s="70">
        <f t="shared" si="531"/>
        <v>1</v>
      </c>
      <c r="BC377" s="70">
        <f t="shared" si="532"/>
        <v>1</v>
      </c>
      <c r="BD377" s="70">
        <f t="shared" si="533"/>
        <v>1</v>
      </c>
      <c r="BE377" s="70">
        <f t="shared" si="534"/>
        <v>1</v>
      </c>
      <c r="BF377" s="70">
        <f t="shared" si="535"/>
        <v>1</v>
      </c>
      <c r="BG377" s="71">
        <f t="shared" si="536"/>
        <v>0</v>
      </c>
      <c r="BH377" s="71">
        <f t="shared" si="537"/>
        <v>1</v>
      </c>
      <c r="BI377" s="71">
        <f t="shared" si="538"/>
        <v>0</v>
      </c>
      <c r="BJ377" s="71">
        <f t="shared" si="539"/>
        <v>0</v>
      </c>
      <c r="BK377" s="71">
        <f t="shared" si="540"/>
        <v>1</v>
      </c>
      <c r="BL377" s="70">
        <f t="shared" si="541"/>
        <v>1</v>
      </c>
      <c r="BM377" s="70">
        <f t="shared" si="542"/>
        <v>1</v>
      </c>
      <c r="BN377" s="70">
        <f t="shared" si="543"/>
        <v>0</v>
      </c>
      <c r="BO377" s="70">
        <f t="shared" si="544"/>
        <v>1</v>
      </c>
      <c r="BP377" s="144">
        <f t="shared" si="545"/>
        <v>0</v>
      </c>
      <c r="BQ377" s="144">
        <f t="shared" si="546"/>
        <v>0</v>
      </c>
      <c r="BR377" s="144">
        <f t="shared" si="547"/>
        <v>1198400</v>
      </c>
      <c r="BS377" s="144">
        <f t="shared" si="548"/>
        <v>1182600</v>
      </c>
      <c r="BT377" s="144">
        <f t="shared" si="549"/>
        <v>0</v>
      </c>
      <c r="BU377" s="144">
        <f t="shared" si="550"/>
        <v>0</v>
      </c>
      <c r="BV377" s="144">
        <f t="shared" si="551"/>
        <v>0</v>
      </c>
      <c r="BW377" s="144">
        <f t="shared" si="552"/>
        <v>0</v>
      </c>
      <c r="BX377" s="144">
        <f t="shared" si="553"/>
        <v>0</v>
      </c>
      <c r="BY377" s="144">
        <f t="shared" si="554"/>
        <v>0</v>
      </c>
      <c r="BZ377" s="9">
        <v>0</v>
      </c>
      <c r="CA377" s="9">
        <v>0</v>
      </c>
      <c r="CB377" s="9">
        <v>0</v>
      </c>
      <c r="CC377" s="9">
        <v>0</v>
      </c>
      <c r="CD377" s="9">
        <v>0</v>
      </c>
      <c r="CE377" s="9">
        <v>0</v>
      </c>
      <c r="CF377" s="9">
        <v>0</v>
      </c>
      <c r="CG377" s="9">
        <v>0</v>
      </c>
      <c r="CH377" s="9">
        <v>0</v>
      </c>
      <c r="CI377" s="9">
        <v>0</v>
      </c>
      <c r="CJ377" s="9">
        <v>0</v>
      </c>
      <c r="CK377" s="9">
        <v>0</v>
      </c>
      <c r="CL377" s="9">
        <v>0</v>
      </c>
      <c r="CM377" s="9">
        <v>0</v>
      </c>
      <c r="CN377" s="9">
        <v>0</v>
      </c>
      <c r="CO377" s="9">
        <v>0</v>
      </c>
      <c r="CP377" s="9">
        <v>0</v>
      </c>
      <c r="CQ377" s="9">
        <v>0</v>
      </c>
      <c r="CR377" s="9">
        <v>0</v>
      </c>
      <c r="CS377" s="9">
        <v>0</v>
      </c>
      <c r="CT377" s="9">
        <v>0</v>
      </c>
      <c r="CU377" s="9">
        <v>0</v>
      </c>
      <c r="CV377" s="9">
        <v>0</v>
      </c>
      <c r="CW377" s="9">
        <v>0</v>
      </c>
      <c r="CX377" s="9">
        <v>0</v>
      </c>
      <c r="CY377" s="9">
        <v>0</v>
      </c>
      <c r="CZ377" s="9">
        <v>0</v>
      </c>
      <c r="DA377" s="9">
        <v>0</v>
      </c>
      <c r="DB377" s="9">
        <v>0</v>
      </c>
      <c r="DC377" s="9">
        <v>0</v>
      </c>
      <c r="DD377" s="9">
        <v>0</v>
      </c>
      <c r="DE377" s="9">
        <v>0</v>
      </c>
      <c r="DF377" s="9">
        <v>0</v>
      </c>
      <c r="DG377" s="144">
        <f t="shared" si="555"/>
        <v>25000</v>
      </c>
      <c r="DH377" s="144">
        <f t="shared" ref="DH377:EW377" si="612">DG377</f>
        <v>25000</v>
      </c>
      <c r="DI377" s="144">
        <f t="shared" si="612"/>
        <v>25000</v>
      </c>
      <c r="DJ377" s="144">
        <f t="shared" si="612"/>
        <v>25000</v>
      </c>
      <c r="DK377" s="144">
        <f t="shared" si="612"/>
        <v>25000</v>
      </c>
      <c r="DL377" s="144">
        <f t="shared" si="612"/>
        <v>25000</v>
      </c>
      <c r="DM377" s="144">
        <f t="shared" si="612"/>
        <v>25000</v>
      </c>
      <c r="DN377" s="144">
        <f t="shared" si="612"/>
        <v>25000</v>
      </c>
      <c r="DO377" s="144">
        <f t="shared" si="612"/>
        <v>25000</v>
      </c>
      <c r="DP377" s="144">
        <f t="shared" si="612"/>
        <v>25000</v>
      </c>
      <c r="DQ377" s="144">
        <f t="shared" si="612"/>
        <v>25000</v>
      </c>
      <c r="DR377" s="144">
        <f t="shared" si="612"/>
        <v>25000</v>
      </c>
      <c r="DS377" s="144">
        <f t="shared" si="612"/>
        <v>25000</v>
      </c>
      <c r="DT377" s="144">
        <f t="shared" si="612"/>
        <v>25000</v>
      </c>
      <c r="DU377" s="144">
        <f t="shared" si="612"/>
        <v>25000</v>
      </c>
      <c r="DV377" s="144">
        <f t="shared" si="612"/>
        <v>25000</v>
      </c>
      <c r="DW377" s="144">
        <f t="shared" si="612"/>
        <v>25000</v>
      </c>
      <c r="DX377" s="144">
        <f t="shared" si="612"/>
        <v>25000</v>
      </c>
      <c r="DY377" s="144">
        <f t="shared" si="612"/>
        <v>25000</v>
      </c>
      <c r="DZ377" s="144">
        <f t="shared" si="612"/>
        <v>25000</v>
      </c>
      <c r="EA377" s="144">
        <f t="shared" si="612"/>
        <v>25000</v>
      </c>
      <c r="EB377" s="144">
        <f t="shared" si="612"/>
        <v>25000</v>
      </c>
      <c r="EC377" s="144">
        <f t="shared" si="612"/>
        <v>25000</v>
      </c>
      <c r="ED377" s="144">
        <f t="shared" si="612"/>
        <v>25000</v>
      </c>
      <c r="EE377" s="144">
        <f t="shared" si="612"/>
        <v>25000</v>
      </c>
      <c r="EF377" s="144">
        <f t="shared" si="612"/>
        <v>25000</v>
      </c>
      <c r="EG377" s="144">
        <f t="shared" si="612"/>
        <v>25000</v>
      </c>
      <c r="EH377" s="144">
        <f t="shared" si="612"/>
        <v>25000</v>
      </c>
      <c r="EI377" s="144">
        <f t="shared" si="612"/>
        <v>25000</v>
      </c>
      <c r="EJ377" s="144">
        <f t="shared" si="612"/>
        <v>25000</v>
      </c>
      <c r="EK377" s="144">
        <f t="shared" si="612"/>
        <v>25000</v>
      </c>
      <c r="EL377" s="144">
        <f t="shared" si="612"/>
        <v>25000</v>
      </c>
      <c r="EM377" s="144">
        <f t="shared" si="612"/>
        <v>25000</v>
      </c>
      <c r="EN377" s="144">
        <f t="shared" si="612"/>
        <v>25000</v>
      </c>
      <c r="EO377" s="144">
        <f t="shared" si="612"/>
        <v>25000</v>
      </c>
      <c r="EP377" s="144">
        <f t="shared" si="612"/>
        <v>25000</v>
      </c>
      <c r="EQ377" s="144">
        <f t="shared" si="612"/>
        <v>25000</v>
      </c>
      <c r="ER377" s="144">
        <f t="shared" si="612"/>
        <v>25000</v>
      </c>
      <c r="ES377" s="144">
        <f t="shared" si="612"/>
        <v>25000</v>
      </c>
      <c r="ET377" s="144">
        <f t="shared" si="612"/>
        <v>25000</v>
      </c>
      <c r="EU377" s="144">
        <f t="shared" si="612"/>
        <v>25000</v>
      </c>
      <c r="EV377" s="144">
        <f t="shared" si="612"/>
        <v>25000</v>
      </c>
      <c r="EW377" s="144">
        <f t="shared" si="612"/>
        <v>25000</v>
      </c>
      <c r="EX377" s="147">
        <f>PV(0.05,'PV factor'!C301,,-BR377)</f>
        <v>1086984.1269841269</v>
      </c>
      <c r="EY377" s="147">
        <f>PV(0.05,'PV factor'!D301,,-BS377)</f>
        <v>1021574.3440233235</v>
      </c>
      <c r="EZ377" s="147">
        <f>PV(0.05,'PV factor'!E301,,-BT377)</f>
        <v>0</v>
      </c>
      <c r="FA377" s="147">
        <f>PV(0.05,'PV factor'!F301,,-BU377)</f>
        <v>0</v>
      </c>
      <c r="FB377" s="147">
        <f>PV(0.05,'PV factor'!G301,,-BV377)</f>
        <v>0</v>
      </c>
      <c r="FC377" s="147">
        <f>PV(0.05,'PV factor'!H301,,-BW377)</f>
        <v>0</v>
      </c>
      <c r="FD377" s="147">
        <f>PV(0.05,'PV factor'!I301,,-BX377)</f>
        <v>0</v>
      </c>
      <c r="FE377" s="147">
        <f>PV(0.05,'PV factor'!J301,,-BY377)</f>
        <v>0</v>
      </c>
      <c r="FF377" s="147">
        <f>PV(0.05,'PV factor'!K301,,-BZ377)</f>
        <v>0</v>
      </c>
      <c r="FG377" s="147">
        <f>PV(0.05,'PV factor'!L301,,-CA377)</f>
        <v>0</v>
      </c>
      <c r="FH377" s="147">
        <f>PV(0.05,'PV factor'!M301,,-CB377)</f>
        <v>0</v>
      </c>
      <c r="FI377" s="147">
        <f>PV(0.05,'PV factor'!N301,,-CC377)</f>
        <v>0</v>
      </c>
      <c r="FJ377" s="147">
        <f>PV(0.05,'PV factor'!O301,,-CD377)</f>
        <v>0</v>
      </c>
      <c r="FK377" s="147">
        <f>PV(0.05,'PV factor'!P301,,-CE377)</f>
        <v>0</v>
      </c>
      <c r="FL377" s="147">
        <f>PV(0.05,'PV factor'!Q301,,-CF377)</f>
        <v>0</v>
      </c>
      <c r="FM377" s="147">
        <f>PV(0.05,'PV factor'!R301,,-CG377)</f>
        <v>0</v>
      </c>
      <c r="FN377" s="147">
        <f>PV(0.05,'PV factor'!S301,,-CH377)</f>
        <v>0</v>
      </c>
      <c r="FO377" s="147">
        <f>PV(0.05,'PV factor'!T301,,-CI377)</f>
        <v>0</v>
      </c>
      <c r="FP377" s="147">
        <f>PV(0.05,'PV factor'!U301,,-CJ377)</f>
        <v>0</v>
      </c>
      <c r="FQ377" s="147">
        <f>PV(0.05,'PV factor'!V301,,-CK377)</f>
        <v>0</v>
      </c>
      <c r="FR377" s="147">
        <f>PV(0.05,'PV factor'!W301,,-CL377)</f>
        <v>0</v>
      </c>
      <c r="FS377" s="147">
        <f>PV(0.05,'PV factor'!X301,,-CM377)</f>
        <v>0</v>
      </c>
      <c r="FT377" s="147">
        <f>PV(0.05,'PV factor'!Y301,,-CN377)</f>
        <v>0</v>
      </c>
      <c r="FU377" s="147">
        <f>PV(0.05,'PV factor'!Z301,,-CO377)</f>
        <v>0</v>
      </c>
      <c r="FV377" s="147">
        <f>PV(0.05,'PV factor'!AA301,,-CP377)</f>
        <v>0</v>
      </c>
      <c r="FW377" s="147">
        <f>PV(0.05,'PV factor'!AB301,,-CQ377)</f>
        <v>0</v>
      </c>
      <c r="FX377" s="147">
        <f>PV(0.05,'PV factor'!AC301,,-CR377)</f>
        <v>0</v>
      </c>
      <c r="FY377" s="147">
        <f>PV(0.05,'PV factor'!AD301,,-CS377)</f>
        <v>0</v>
      </c>
      <c r="FZ377" s="147">
        <f>PV(0.05,'PV factor'!AE301,,-CT377)</f>
        <v>0</v>
      </c>
      <c r="GA377" s="147">
        <f>PV(0.05,'PV factor'!AF301,,-CU377)</f>
        <v>0</v>
      </c>
      <c r="GB377" s="147">
        <f>PV(0.05,'PV factor'!AG301,,-CV377)</f>
        <v>0</v>
      </c>
      <c r="GC377" s="147">
        <f>PV(0.05,'PV factor'!AH301,,-CW377)</f>
        <v>0</v>
      </c>
      <c r="GD377" s="147">
        <f>PV(0.05,'PV factor'!AI301,,-CX377)</f>
        <v>0</v>
      </c>
      <c r="GE377" s="147">
        <f>PV(0.05,'PV factor'!AJ301,,-CY377)</f>
        <v>0</v>
      </c>
      <c r="GF377" s="147">
        <f>PV(0.05,'PV factor'!AK301,,-CZ377)</f>
        <v>0</v>
      </c>
      <c r="GG377" s="147">
        <f>PV(0.05,'PV factor'!AL301,,-DA377)</f>
        <v>0</v>
      </c>
      <c r="GH377" s="147">
        <f>PV(0.05,'PV factor'!AM301,,-DB377)</f>
        <v>0</v>
      </c>
      <c r="GI377" s="147">
        <f>PV(0.05,'PV factor'!AN301,,-DC377)</f>
        <v>0</v>
      </c>
      <c r="GJ377" s="147">
        <f>PV(0.05,'PV factor'!AO301,,-DD377)</f>
        <v>0</v>
      </c>
      <c r="GK377" s="147">
        <f>PV(0.05,'PV factor'!AP301,,-DE377)</f>
        <v>0</v>
      </c>
      <c r="GL377" s="147">
        <f>PV(0.05,'PV factor'!C301,,-DI377)</f>
        <v>22675.736961451246</v>
      </c>
      <c r="GM377" s="147">
        <f>PV(0.05,'PV factor'!D301,,-DJ377)</f>
        <v>21595.939963286899</v>
      </c>
      <c r="GN377" s="147">
        <f>PV(0.05,'PV factor'!E301,,-DK377)</f>
        <v>20567.561869797049</v>
      </c>
      <c r="GO377" s="147">
        <f>PV(0.05,'PV factor'!F301,,-DL377)</f>
        <v>19588.154161711474</v>
      </c>
      <c r="GP377" s="147">
        <f>PV(0.05,'PV factor'!G301,,-DM377)</f>
        <v>18655.384915915693</v>
      </c>
      <c r="GQ377" s="147">
        <f>PV(0.05,'PV factor'!H301,,-DN377)</f>
        <v>17767.033253253037</v>
      </c>
      <c r="GR377" s="147">
        <f>PV(0.05,'PV factor'!I301,,-DO377)</f>
        <v>16920.984050717179</v>
      </c>
      <c r="GS377" s="147">
        <f>PV(0.05,'PV factor'!J301,,-DP377)</f>
        <v>16115.222905444933</v>
      </c>
      <c r="GT377" s="147">
        <f>PV(0.05,'PV factor'!K301,,-DQ377)</f>
        <v>15347.831338518983</v>
      </c>
      <c r="GU377" s="147">
        <f>PV(0.05,'PV factor'!L301,,-DR377)</f>
        <v>14616.982227160936</v>
      </c>
      <c r="GV377" s="147">
        <f>PV(0.05,'PV factor'!M301,,-DS377)</f>
        <v>13920.935454438988</v>
      </c>
      <c r="GW377" s="147">
        <f>PV(0.05,'PV factor'!N301,,-DT377)</f>
        <v>13258.033766132367</v>
      </c>
      <c r="GX377" s="147">
        <f>PV(0.05,'PV factor'!O301,,-DU377)</f>
        <v>12626.698824887972</v>
      </c>
      <c r="GY377" s="147">
        <f>PV(0.05,'PV factor'!P301,,-DV377)</f>
        <v>12025.427452274254</v>
      </c>
      <c r="GZ377" s="147">
        <f>PV(0.05,'PV factor'!Q301,,-DW377)</f>
        <v>11452.788049785006</v>
      </c>
      <c r="HA377" s="147">
        <f>PV(0.05,'PV factor'!R301,,-DX377)</f>
        <v>10907.417190271432</v>
      </c>
      <c r="HB377" s="147">
        <f>PV(0.05,'PV factor'!S301,,-DY377)</f>
        <v>10388.016371687079</v>
      </c>
      <c r="HC377" s="147">
        <f>PV(0.05,'PV factor'!T301,,-DZ377)</f>
        <v>9893.348925416265</v>
      </c>
      <c r="HD377" s="147">
        <f>PV(0.05,'PV factor'!U301,,-EA377)</f>
        <v>9422.2370718250149</v>
      </c>
      <c r="HE377" s="147">
        <f>PV(0.05,'PV factor'!V301,,-EB377)</f>
        <v>8973.5591160238237</v>
      </c>
      <c r="HF377" s="147">
        <f>PV(0.05,'PV factor'!W301,,-EC377)</f>
        <v>8546.2467771655465</v>
      </c>
      <c r="HG377" s="147">
        <f>PV(0.05,'PV factor'!X301,,-ED377)</f>
        <v>8139.2826449195672</v>
      </c>
      <c r="HH377" s="147">
        <f>PV(0.05,'PV factor'!Y301,,-EE377)</f>
        <v>7751.6977570662557</v>
      </c>
      <c r="HI377" s="147">
        <f>PV(0.05,'PV factor'!Z301,,-EF377)</f>
        <v>7382.5692924440527</v>
      </c>
      <c r="HJ377" s="147">
        <f>PV(0.05,'PV factor'!AA301,,-EG377)</f>
        <v>7031.0183737562402</v>
      </c>
      <c r="HK377" s="147">
        <f>PV(0.05,'PV factor'!AB301,,-EH377)</f>
        <v>6696.2079750059429</v>
      </c>
      <c r="HL377" s="147">
        <f>PV(0.05,'PV factor'!AC301,,-EI377)</f>
        <v>6377.3409285770895</v>
      </c>
      <c r="HM377" s="147">
        <f>PV(0.05,'PV factor'!AD301,,-EJ377)</f>
        <v>6073.6580272162737</v>
      </c>
      <c r="HN377" s="147">
        <f>PV(0.05,'PV factor'!AE301,,-EK377)</f>
        <v>5784.4362163964533</v>
      </c>
      <c r="HO377" s="147">
        <f>PV(0.05,'PV factor'!AF301,,-EL377)</f>
        <v>5508.9868727585254</v>
      </c>
      <c r="HP377" s="147">
        <f>PV(0.05,'PV factor'!AG301,,-EM377)</f>
        <v>5246.6541645319294</v>
      </c>
      <c r="HQ377" s="147">
        <f>PV(0.05,'PV factor'!AH301,,-EN377)</f>
        <v>4996.8134900304085</v>
      </c>
      <c r="HR377" s="147">
        <f>PV(0.05,'PV factor'!AI301,,-EO377)</f>
        <v>4758.8699905051508</v>
      </c>
      <c r="HS377" s="147">
        <f>PV(0.05,'PV factor'!AJ301,,-EP377)</f>
        <v>4532.2571338144289</v>
      </c>
      <c r="HT377" s="147">
        <f>PV(0.05,'PV factor'!AK301,,-EQ377)</f>
        <v>4316.4353655375517</v>
      </c>
      <c r="HU377" s="147">
        <f>PV(0.05,'PV factor'!AL301,,-ER377)</f>
        <v>4110.8908243214773</v>
      </c>
      <c r="HV377" s="147">
        <f>PV(0.05,'PV factor'!AM301,,-ES377)</f>
        <v>3915.1341184014082</v>
      </c>
      <c r="HW377" s="147">
        <f>PV(0.05,'PV factor'!AN301,,-ET377)</f>
        <v>3728.6991603822926</v>
      </c>
      <c r="HX377" s="147">
        <f>PV(0.05,'PV factor'!AO301,,-EU377)</f>
        <v>3551.1420575069455</v>
      </c>
      <c r="HY377" s="147">
        <f>PV(0.05,'PV factor'!AP301,,-EV377)</f>
        <v>3382.0400547685194</v>
      </c>
      <c r="HZ377" s="147">
        <f t="shared" si="557"/>
        <v>2108558.4710074505</v>
      </c>
      <c r="IA377" s="147">
        <f t="shared" si="558"/>
        <v>103082.77787216236</v>
      </c>
      <c r="IB377" s="401">
        <f t="shared" si="559"/>
        <v>4.8887796705447926E-2</v>
      </c>
    </row>
    <row r="378" spans="1:236" s="181" customFormat="1" ht="90" customHeight="1" x14ac:dyDescent="0.25">
      <c r="A378" s="161" t="s">
        <v>2267</v>
      </c>
      <c r="B378" s="150" t="s">
        <v>2788</v>
      </c>
      <c r="C378" s="150" t="s">
        <v>2217</v>
      </c>
      <c r="D378" s="148">
        <v>8</v>
      </c>
      <c r="E378" s="150" t="s">
        <v>2810</v>
      </c>
      <c r="F378" s="151" t="s">
        <v>2811</v>
      </c>
      <c r="G378" s="151" t="s">
        <v>2812</v>
      </c>
      <c r="H378" s="79" t="s">
        <v>77</v>
      </c>
      <c r="I378" s="151" t="s">
        <v>2813</v>
      </c>
      <c r="J378" s="151">
        <v>5</v>
      </c>
      <c r="K378" s="95" t="s">
        <v>206</v>
      </c>
      <c r="L378" s="79">
        <v>100</v>
      </c>
      <c r="M378" s="79" t="s">
        <v>2814</v>
      </c>
      <c r="N378" s="79" t="s">
        <v>81</v>
      </c>
      <c r="O378" s="79" t="s">
        <v>133</v>
      </c>
      <c r="P378" s="79" t="s">
        <v>469</v>
      </c>
      <c r="Q378" s="112" t="s">
        <v>100</v>
      </c>
      <c r="R378" s="79" t="s">
        <v>108</v>
      </c>
      <c r="S378" s="79" t="s">
        <v>99</v>
      </c>
      <c r="T378" s="79" t="s">
        <v>1126</v>
      </c>
      <c r="U378" s="79" t="s">
        <v>100</v>
      </c>
      <c r="V378" s="81">
        <v>1</v>
      </c>
      <c r="W378" s="149">
        <v>0</v>
      </c>
      <c r="X378" s="149">
        <v>0</v>
      </c>
      <c r="Y378" s="149">
        <v>0</v>
      </c>
      <c r="Z378" s="149">
        <v>0</v>
      </c>
      <c r="AA378" s="149">
        <v>0</v>
      </c>
      <c r="AB378" s="149">
        <v>0</v>
      </c>
      <c r="AC378" s="149">
        <v>0</v>
      </c>
      <c r="AD378" s="149">
        <v>0</v>
      </c>
      <c r="AE378" s="149">
        <v>0</v>
      </c>
      <c r="AF378" s="149">
        <v>0</v>
      </c>
      <c r="AG378" s="149">
        <v>0</v>
      </c>
      <c r="AH378" s="149">
        <v>0</v>
      </c>
      <c r="AI378" s="88" t="s">
        <v>88</v>
      </c>
      <c r="AJ378" s="149">
        <v>10000</v>
      </c>
      <c r="AK378" s="149">
        <v>0</v>
      </c>
      <c r="AL378" s="149">
        <v>0</v>
      </c>
      <c r="AM378" s="149">
        <v>2000</v>
      </c>
      <c r="AN378" s="149">
        <v>3000</v>
      </c>
      <c r="AO378" s="149">
        <v>5000</v>
      </c>
      <c r="AP378" s="149">
        <v>0</v>
      </c>
      <c r="AQ378" s="149">
        <v>0</v>
      </c>
      <c r="AR378" s="149">
        <v>0</v>
      </c>
      <c r="AS378" s="149">
        <v>0</v>
      </c>
      <c r="AT378" s="149">
        <v>0</v>
      </c>
      <c r="AU378" s="151"/>
      <c r="AV378" s="230">
        <f t="shared" si="525"/>
        <v>1</v>
      </c>
      <c r="AW378" s="230">
        <f t="shared" si="526"/>
        <v>0</v>
      </c>
      <c r="AX378" s="230" t="str">
        <f t="shared" si="527"/>
        <v>F3</v>
      </c>
      <c r="AY378" s="141">
        <f t="shared" si="528"/>
        <v>8</v>
      </c>
      <c r="AZ378" s="70">
        <f t="shared" si="529"/>
        <v>1</v>
      </c>
      <c r="BA378" s="70">
        <f t="shared" si="530"/>
        <v>1</v>
      </c>
      <c r="BB378" s="70">
        <f t="shared" si="531"/>
        <v>0</v>
      </c>
      <c r="BC378" s="70">
        <f t="shared" si="532"/>
        <v>1</v>
      </c>
      <c r="BD378" s="70">
        <f t="shared" si="533"/>
        <v>1</v>
      </c>
      <c r="BE378" s="70">
        <f t="shared" si="534"/>
        <v>1</v>
      </c>
      <c r="BF378" s="70">
        <f t="shared" si="535"/>
        <v>1</v>
      </c>
      <c r="BG378" s="71">
        <f t="shared" si="536"/>
        <v>0</v>
      </c>
      <c r="BH378" s="71">
        <f t="shared" si="537"/>
        <v>1</v>
      </c>
      <c r="BI378" s="71">
        <f t="shared" si="538"/>
        <v>0</v>
      </c>
      <c r="BJ378" s="71">
        <f t="shared" si="539"/>
        <v>0</v>
      </c>
      <c r="BK378" s="71">
        <f t="shared" si="540"/>
        <v>1</v>
      </c>
      <c r="BL378" s="70">
        <f t="shared" si="541"/>
        <v>1</v>
      </c>
      <c r="BM378" s="70">
        <f t="shared" si="542"/>
        <v>1</v>
      </c>
      <c r="BN378" s="70">
        <f t="shared" si="543"/>
        <v>0</v>
      </c>
      <c r="BO378" s="70">
        <f t="shared" si="544"/>
        <v>1</v>
      </c>
      <c r="BP378" s="144">
        <f t="shared" si="545"/>
        <v>0</v>
      </c>
      <c r="BQ378" s="144">
        <f t="shared" si="546"/>
        <v>0</v>
      </c>
      <c r="BR378" s="144">
        <f t="shared" si="547"/>
        <v>2000</v>
      </c>
      <c r="BS378" s="144">
        <f t="shared" si="548"/>
        <v>3000</v>
      </c>
      <c r="BT378" s="144">
        <f t="shared" si="549"/>
        <v>5000</v>
      </c>
      <c r="BU378" s="144">
        <f t="shared" si="550"/>
        <v>0</v>
      </c>
      <c r="BV378" s="144">
        <f t="shared" si="551"/>
        <v>0</v>
      </c>
      <c r="BW378" s="144">
        <f t="shared" si="552"/>
        <v>0</v>
      </c>
      <c r="BX378" s="144">
        <f t="shared" si="553"/>
        <v>0</v>
      </c>
      <c r="BY378" s="144">
        <f t="shared" si="554"/>
        <v>0</v>
      </c>
      <c r="BZ378" s="9">
        <v>0</v>
      </c>
      <c r="CA378" s="9">
        <v>0</v>
      </c>
      <c r="CB378" s="9">
        <v>0</v>
      </c>
      <c r="CC378" s="9">
        <v>0</v>
      </c>
      <c r="CD378" s="9">
        <v>0</v>
      </c>
      <c r="CE378" s="9">
        <v>0</v>
      </c>
      <c r="CF378" s="9">
        <v>0</v>
      </c>
      <c r="CG378" s="9">
        <v>0</v>
      </c>
      <c r="CH378" s="9">
        <v>0</v>
      </c>
      <c r="CI378" s="9">
        <v>0</v>
      </c>
      <c r="CJ378" s="9">
        <v>0</v>
      </c>
      <c r="CK378" s="9">
        <v>0</v>
      </c>
      <c r="CL378" s="9">
        <v>0</v>
      </c>
      <c r="CM378" s="9">
        <v>0</v>
      </c>
      <c r="CN378" s="9">
        <v>0</v>
      </c>
      <c r="CO378" s="9">
        <v>0</v>
      </c>
      <c r="CP378" s="9">
        <v>0</v>
      </c>
      <c r="CQ378" s="9">
        <v>0</v>
      </c>
      <c r="CR378" s="9">
        <v>0</v>
      </c>
      <c r="CS378" s="9">
        <v>0</v>
      </c>
      <c r="CT378" s="9">
        <v>0</v>
      </c>
      <c r="CU378" s="9">
        <v>0</v>
      </c>
      <c r="CV378" s="9">
        <v>0</v>
      </c>
      <c r="CW378" s="9">
        <v>0</v>
      </c>
      <c r="CX378" s="9">
        <v>0</v>
      </c>
      <c r="CY378" s="9">
        <v>0</v>
      </c>
      <c r="CZ378" s="9">
        <v>0</v>
      </c>
      <c r="DA378" s="9">
        <v>0</v>
      </c>
      <c r="DB378" s="9">
        <v>0</v>
      </c>
      <c r="DC378" s="9">
        <v>0</v>
      </c>
      <c r="DD378" s="9">
        <v>0</v>
      </c>
      <c r="DE378" s="9">
        <v>0</v>
      </c>
      <c r="DF378" s="9">
        <v>0</v>
      </c>
      <c r="DG378" s="144">
        <f t="shared" si="555"/>
        <v>100</v>
      </c>
      <c r="DH378" s="144">
        <f t="shared" ref="DH378:EW378" si="613">DG378</f>
        <v>100</v>
      </c>
      <c r="DI378" s="144">
        <f t="shared" si="613"/>
        <v>100</v>
      </c>
      <c r="DJ378" s="144">
        <f t="shared" si="613"/>
        <v>100</v>
      </c>
      <c r="DK378" s="144">
        <f t="shared" si="613"/>
        <v>100</v>
      </c>
      <c r="DL378" s="144">
        <f t="shared" si="613"/>
        <v>100</v>
      </c>
      <c r="DM378" s="144">
        <f t="shared" si="613"/>
        <v>100</v>
      </c>
      <c r="DN378" s="144">
        <f t="shared" si="613"/>
        <v>100</v>
      </c>
      <c r="DO378" s="144">
        <f t="shared" si="613"/>
        <v>100</v>
      </c>
      <c r="DP378" s="144">
        <f t="shared" si="613"/>
        <v>100</v>
      </c>
      <c r="DQ378" s="144">
        <f t="shared" si="613"/>
        <v>100</v>
      </c>
      <c r="DR378" s="144">
        <f t="shared" si="613"/>
        <v>100</v>
      </c>
      <c r="DS378" s="144">
        <f t="shared" si="613"/>
        <v>100</v>
      </c>
      <c r="DT378" s="144">
        <f t="shared" si="613"/>
        <v>100</v>
      </c>
      <c r="DU378" s="144">
        <f t="shared" si="613"/>
        <v>100</v>
      </c>
      <c r="DV378" s="144">
        <f t="shared" si="613"/>
        <v>100</v>
      </c>
      <c r="DW378" s="144">
        <f t="shared" si="613"/>
        <v>100</v>
      </c>
      <c r="DX378" s="144">
        <f t="shared" si="613"/>
        <v>100</v>
      </c>
      <c r="DY378" s="144">
        <f t="shared" si="613"/>
        <v>100</v>
      </c>
      <c r="DZ378" s="144">
        <f t="shared" si="613"/>
        <v>100</v>
      </c>
      <c r="EA378" s="144">
        <f t="shared" si="613"/>
        <v>100</v>
      </c>
      <c r="EB378" s="144">
        <f t="shared" si="613"/>
        <v>100</v>
      </c>
      <c r="EC378" s="144">
        <f t="shared" si="613"/>
        <v>100</v>
      </c>
      <c r="ED378" s="144">
        <f t="shared" si="613"/>
        <v>100</v>
      </c>
      <c r="EE378" s="144">
        <f t="shared" si="613"/>
        <v>100</v>
      </c>
      <c r="EF378" s="144">
        <f t="shared" si="613"/>
        <v>100</v>
      </c>
      <c r="EG378" s="144">
        <f t="shared" si="613"/>
        <v>100</v>
      </c>
      <c r="EH378" s="144">
        <f t="shared" si="613"/>
        <v>100</v>
      </c>
      <c r="EI378" s="144">
        <f t="shared" si="613"/>
        <v>100</v>
      </c>
      <c r="EJ378" s="144">
        <f t="shared" si="613"/>
        <v>100</v>
      </c>
      <c r="EK378" s="144">
        <f t="shared" si="613"/>
        <v>100</v>
      </c>
      <c r="EL378" s="144">
        <f t="shared" si="613"/>
        <v>100</v>
      </c>
      <c r="EM378" s="144">
        <f t="shared" si="613"/>
        <v>100</v>
      </c>
      <c r="EN378" s="144">
        <f t="shared" si="613"/>
        <v>100</v>
      </c>
      <c r="EO378" s="144">
        <f t="shared" si="613"/>
        <v>100</v>
      </c>
      <c r="EP378" s="144">
        <f t="shared" si="613"/>
        <v>100</v>
      </c>
      <c r="EQ378" s="144">
        <f t="shared" si="613"/>
        <v>100</v>
      </c>
      <c r="ER378" s="144">
        <f t="shared" si="613"/>
        <v>100</v>
      </c>
      <c r="ES378" s="144">
        <f t="shared" si="613"/>
        <v>100</v>
      </c>
      <c r="ET378" s="144">
        <f t="shared" si="613"/>
        <v>100</v>
      </c>
      <c r="EU378" s="144">
        <f t="shared" si="613"/>
        <v>100</v>
      </c>
      <c r="EV378" s="144">
        <f t="shared" si="613"/>
        <v>100</v>
      </c>
      <c r="EW378" s="144">
        <f t="shared" si="613"/>
        <v>100</v>
      </c>
      <c r="EX378" s="147">
        <f>PV(0.05,'PV factor'!C393,,-BR378)</f>
        <v>1814.0589569160998</v>
      </c>
      <c r="EY378" s="147">
        <f>PV(0.05,'PV factor'!D393,,-BS378)</f>
        <v>2591.5127955944281</v>
      </c>
      <c r="EZ378" s="147">
        <f>PV(0.05,'PV factor'!E393,,-BT378)</f>
        <v>4113.5123739594101</v>
      </c>
      <c r="FA378" s="147">
        <f>PV(0.05,'PV factor'!F393,,-BU378)</f>
        <v>0</v>
      </c>
      <c r="FB378" s="147">
        <f>PV(0.05,'PV factor'!G393,,-BV378)</f>
        <v>0</v>
      </c>
      <c r="FC378" s="147">
        <f>PV(0.05,'PV factor'!H393,,-BW378)</f>
        <v>0</v>
      </c>
      <c r="FD378" s="147">
        <f>PV(0.05,'PV factor'!I393,,-BX378)</f>
        <v>0</v>
      </c>
      <c r="FE378" s="147">
        <f>PV(0.05,'PV factor'!J393,,-BY378)</f>
        <v>0</v>
      </c>
      <c r="FF378" s="147">
        <f>PV(0.05,'PV factor'!K393,,-BZ378)</f>
        <v>0</v>
      </c>
      <c r="FG378" s="147">
        <f>PV(0.05,'PV factor'!L393,,-CA378)</f>
        <v>0</v>
      </c>
      <c r="FH378" s="147">
        <f>PV(0.05,'PV factor'!M393,,-CB378)</f>
        <v>0</v>
      </c>
      <c r="FI378" s="147">
        <f>PV(0.05,'PV factor'!N393,,-CC378)</f>
        <v>0</v>
      </c>
      <c r="FJ378" s="147">
        <f>PV(0.05,'PV factor'!O393,,-CD378)</f>
        <v>0</v>
      </c>
      <c r="FK378" s="147">
        <f>PV(0.05,'PV factor'!P393,,-CE378)</f>
        <v>0</v>
      </c>
      <c r="FL378" s="147">
        <f>PV(0.05,'PV factor'!Q393,,-CF378)</f>
        <v>0</v>
      </c>
      <c r="FM378" s="147">
        <f>PV(0.05,'PV factor'!R393,,-CG378)</f>
        <v>0</v>
      </c>
      <c r="FN378" s="147">
        <f>PV(0.05,'PV factor'!S393,,-CH378)</f>
        <v>0</v>
      </c>
      <c r="FO378" s="147">
        <f>PV(0.05,'PV factor'!T393,,-CI378)</f>
        <v>0</v>
      </c>
      <c r="FP378" s="147">
        <f>PV(0.05,'PV factor'!U393,,-CJ378)</f>
        <v>0</v>
      </c>
      <c r="FQ378" s="147">
        <f>PV(0.05,'PV factor'!V393,,-CK378)</f>
        <v>0</v>
      </c>
      <c r="FR378" s="147">
        <f>PV(0.05,'PV factor'!W393,,-CL378)</f>
        <v>0</v>
      </c>
      <c r="FS378" s="147">
        <f>PV(0.05,'PV factor'!X393,,-CM378)</f>
        <v>0</v>
      </c>
      <c r="FT378" s="147">
        <f>PV(0.05,'PV factor'!Y393,,-CN378)</f>
        <v>0</v>
      </c>
      <c r="FU378" s="147">
        <f>PV(0.05,'PV factor'!Z393,,-CO378)</f>
        <v>0</v>
      </c>
      <c r="FV378" s="147">
        <f>PV(0.05,'PV factor'!AA393,,-CP378)</f>
        <v>0</v>
      </c>
      <c r="FW378" s="147">
        <f>PV(0.05,'PV factor'!AB393,,-CQ378)</f>
        <v>0</v>
      </c>
      <c r="FX378" s="147">
        <f>PV(0.05,'PV factor'!AC393,,-CR378)</f>
        <v>0</v>
      </c>
      <c r="FY378" s="147">
        <f>PV(0.05,'PV factor'!AD393,,-CS378)</f>
        <v>0</v>
      </c>
      <c r="FZ378" s="147">
        <f>PV(0.05,'PV factor'!AE393,,-CT378)</f>
        <v>0</v>
      </c>
      <c r="GA378" s="147">
        <f>PV(0.05,'PV factor'!AF393,,-CU378)</f>
        <v>0</v>
      </c>
      <c r="GB378" s="147">
        <f>PV(0.05,'PV factor'!AG393,,-CV378)</f>
        <v>0</v>
      </c>
      <c r="GC378" s="147">
        <f>PV(0.05,'PV factor'!AH393,,-CW378)</f>
        <v>0</v>
      </c>
      <c r="GD378" s="147">
        <f>PV(0.05,'PV factor'!AI393,,-CX378)</f>
        <v>0</v>
      </c>
      <c r="GE378" s="147">
        <f>PV(0.05,'PV factor'!AJ393,,-CY378)</f>
        <v>0</v>
      </c>
      <c r="GF378" s="147">
        <f>PV(0.05,'PV factor'!AK393,,-CZ378)</f>
        <v>0</v>
      </c>
      <c r="GG378" s="147">
        <f>PV(0.05,'PV factor'!AL393,,-DA378)</f>
        <v>0</v>
      </c>
      <c r="GH378" s="147">
        <f>PV(0.05,'PV factor'!AM393,,-DB378)</f>
        <v>0</v>
      </c>
      <c r="GI378" s="147">
        <f>PV(0.05,'PV factor'!AN393,,-DC378)</f>
        <v>0</v>
      </c>
      <c r="GJ378" s="147">
        <f>PV(0.05,'PV factor'!AO393,,-DD378)</f>
        <v>0</v>
      </c>
      <c r="GK378" s="147">
        <f>PV(0.05,'PV factor'!AP393,,-DE378)</f>
        <v>0</v>
      </c>
      <c r="GL378" s="147">
        <f>PV(0.05,'PV factor'!C393,,-DI378)</f>
        <v>90.702947845804985</v>
      </c>
      <c r="GM378" s="147">
        <f>PV(0.05,'PV factor'!D393,,-DJ378)</f>
        <v>86.383759853147595</v>
      </c>
      <c r="GN378" s="147">
        <f>PV(0.05,'PV factor'!E393,,-DK378)</f>
        <v>82.2702474791882</v>
      </c>
      <c r="GO378" s="147">
        <f>PV(0.05,'PV factor'!F393,,-DL378)</f>
        <v>78.352616646845888</v>
      </c>
      <c r="GP378" s="147">
        <f>PV(0.05,'PV factor'!G393,,-DM378)</f>
        <v>74.621539663662773</v>
      </c>
      <c r="GQ378" s="147">
        <f>PV(0.05,'PV factor'!H393,,-DN378)</f>
        <v>71.068133013012144</v>
      </c>
      <c r="GR378" s="147">
        <f>PV(0.05,'PV factor'!I393,,-DO378)</f>
        <v>67.683936202868722</v>
      </c>
      <c r="GS378" s="147">
        <f>PV(0.05,'PV factor'!J393,,-DP378)</f>
        <v>64.460891621779723</v>
      </c>
      <c r="GT378" s="147">
        <f>PV(0.05,'PV factor'!K393,,-DQ378)</f>
        <v>61.391325354075931</v>
      </c>
      <c r="GU378" s="147">
        <f>PV(0.05,'PV factor'!L393,,-DR378)</f>
        <v>58.467928908643742</v>
      </c>
      <c r="GV378" s="147">
        <f>PV(0.05,'PV factor'!M393,,-DS378)</f>
        <v>55.683741817755951</v>
      </c>
      <c r="GW378" s="147">
        <f>PV(0.05,'PV factor'!N393,,-DT378)</f>
        <v>53.03213506452947</v>
      </c>
      <c r="GX378" s="147">
        <f>PV(0.05,'PV factor'!O393,,-DU378)</f>
        <v>50.506795299551882</v>
      </c>
      <c r="GY378" s="147">
        <f>PV(0.05,'PV factor'!P393,,-DV378)</f>
        <v>48.101709809097017</v>
      </c>
      <c r="GZ378" s="147">
        <f>PV(0.05,'PV factor'!Q393,,-DW378)</f>
        <v>45.811152199140025</v>
      </c>
      <c r="HA378" s="147">
        <f>PV(0.05,'PV factor'!R393,,-DX378)</f>
        <v>43.629668761085732</v>
      </c>
      <c r="HB378" s="147">
        <f>PV(0.05,'PV factor'!S393,,-DY378)</f>
        <v>41.552065486748312</v>
      </c>
      <c r="HC378" s="147">
        <f>PV(0.05,'PV factor'!T393,,-DZ378)</f>
        <v>39.573395701665063</v>
      </c>
      <c r="HD378" s="147">
        <f>PV(0.05,'PV factor'!U393,,-EA378)</f>
        <v>37.688948287300057</v>
      </c>
      <c r="HE378" s="147">
        <f>PV(0.05,'PV factor'!V393,,-EB378)</f>
        <v>35.894236464095293</v>
      </c>
      <c r="HF378" s="147">
        <f>PV(0.05,'PV factor'!W393,,-EC378)</f>
        <v>34.184987108662192</v>
      </c>
      <c r="HG378" s="147">
        <f>PV(0.05,'PV factor'!X393,,-ED378)</f>
        <v>32.557130579678265</v>
      </c>
      <c r="HH378" s="147">
        <f>PV(0.05,'PV factor'!Y393,,-EE378)</f>
        <v>31.00679102826502</v>
      </c>
      <c r="HI378" s="147">
        <f>PV(0.05,'PV factor'!Z393,,-EF378)</f>
        <v>29.530277169776209</v>
      </c>
      <c r="HJ378" s="147">
        <f>PV(0.05,'PV factor'!AA393,,-EG378)</f>
        <v>28.124073495024962</v>
      </c>
      <c r="HK378" s="147">
        <f>PV(0.05,'PV factor'!AB393,,-EH378)</f>
        <v>26.784831900023772</v>
      </c>
      <c r="HL378" s="147">
        <f>PV(0.05,'PV factor'!AC393,,-EI378)</f>
        <v>25.509363714308357</v>
      </c>
      <c r="HM378" s="147">
        <f>PV(0.05,'PV factor'!AD393,,-EJ378)</f>
        <v>24.294632108865095</v>
      </c>
      <c r="HN378" s="147">
        <f>PV(0.05,'PV factor'!AE393,,-EK378)</f>
        <v>23.137744865585816</v>
      </c>
      <c r="HO378" s="147">
        <f>PV(0.05,'PV factor'!AF393,,-EL378)</f>
        <v>22.035947491034101</v>
      </c>
      <c r="HP378" s="147">
        <f>PV(0.05,'PV factor'!AG393,,-EM378)</f>
        <v>20.986616658127716</v>
      </c>
      <c r="HQ378" s="147">
        <f>PV(0.05,'PV factor'!AH393,,-EN378)</f>
        <v>19.987253960121635</v>
      </c>
      <c r="HR378" s="147">
        <f>PV(0.05,'PV factor'!AI393,,-EO378)</f>
        <v>19.035479962020606</v>
      </c>
      <c r="HS378" s="147">
        <f>PV(0.05,'PV factor'!AJ393,,-EP378)</f>
        <v>18.129028535257717</v>
      </c>
      <c r="HT378" s="147">
        <f>PV(0.05,'PV factor'!AK393,,-EQ378)</f>
        <v>17.265741462150206</v>
      </c>
      <c r="HU378" s="147">
        <f>PV(0.05,'PV factor'!AL393,,-ER378)</f>
        <v>16.443563297285909</v>
      </c>
      <c r="HV378" s="147">
        <f>PV(0.05,'PV factor'!AM393,,-ES378)</f>
        <v>15.660536473605632</v>
      </c>
      <c r="HW378" s="147">
        <f>PV(0.05,'PV factor'!AN393,,-ET378)</f>
        <v>14.91479664152917</v>
      </c>
      <c r="HX378" s="147">
        <f>PV(0.05,'PV factor'!AO393,,-EU378)</f>
        <v>14.204568230027784</v>
      </c>
      <c r="HY378" s="147">
        <f>PV(0.05,'PV factor'!AP393,,-EV378)</f>
        <v>13.528160219074078</v>
      </c>
      <c r="HZ378" s="147">
        <f t="shared" si="557"/>
        <v>8519.0841264699375</v>
      </c>
      <c r="IA378" s="147">
        <f t="shared" si="558"/>
        <v>412.33111148864941</v>
      </c>
      <c r="IB378" s="401">
        <f t="shared" si="559"/>
        <v>4.840087330602609E-2</v>
      </c>
    </row>
    <row r="379" spans="1:236" s="181" customFormat="1" ht="90" customHeight="1" x14ac:dyDescent="0.25">
      <c r="A379" s="137" t="s">
        <v>2026</v>
      </c>
      <c r="B379" s="138" t="s">
        <v>2027</v>
      </c>
      <c r="C379" s="138" t="s">
        <v>2107</v>
      </c>
      <c r="D379" s="121">
        <v>13</v>
      </c>
      <c r="E379" s="138" t="s">
        <v>2108</v>
      </c>
      <c r="F379" s="118" t="s">
        <v>2109</v>
      </c>
      <c r="G379" s="118" t="s">
        <v>2110</v>
      </c>
      <c r="H379" s="118"/>
      <c r="I379" s="118" t="s">
        <v>2111</v>
      </c>
      <c r="J379" s="142">
        <v>40</v>
      </c>
      <c r="K379" s="227" t="s">
        <v>94</v>
      </c>
      <c r="L379" s="142">
        <v>6000</v>
      </c>
      <c r="M379" s="142" t="s">
        <v>2133</v>
      </c>
      <c r="N379" s="142" t="s">
        <v>81</v>
      </c>
      <c r="O379" s="142" t="s">
        <v>454</v>
      </c>
      <c r="P379" s="142" t="s">
        <v>457</v>
      </c>
      <c r="Q379" s="112" t="s">
        <v>100</v>
      </c>
      <c r="R379" s="142" t="s">
        <v>261</v>
      </c>
      <c r="S379" s="142" t="s">
        <v>99</v>
      </c>
      <c r="T379" s="142" t="s">
        <v>2034</v>
      </c>
      <c r="U379" s="142" t="s">
        <v>100</v>
      </c>
      <c r="V379" s="117">
        <v>1</v>
      </c>
      <c r="W379" s="136">
        <v>2670055</v>
      </c>
      <c r="X379" s="136">
        <v>0</v>
      </c>
      <c r="Y379" s="136">
        <v>0</v>
      </c>
      <c r="Z379" s="136">
        <v>0</v>
      </c>
      <c r="AA379" s="136">
        <v>0</v>
      </c>
      <c r="AB379" s="136">
        <v>0</v>
      </c>
      <c r="AC379" s="136">
        <v>900000</v>
      </c>
      <c r="AD379" s="136">
        <v>1770055</v>
      </c>
      <c r="AE379" s="139">
        <v>0</v>
      </c>
      <c r="AF379" s="139">
        <v>0</v>
      </c>
      <c r="AG379" s="139">
        <v>0</v>
      </c>
      <c r="AH379" s="139">
        <v>0</v>
      </c>
      <c r="AI379" s="116" t="s">
        <v>88</v>
      </c>
      <c r="AJ379" s="136">
        <v>0</v>
      </c>
      <c r="AK379" s="136">
        <v>0</v>
      </c>
      <c r="AL379" s="136">
        <v>0</v>
      </c>
      <c r="AM379" s="136">
        <v>0</v>
      </c>
      <c r="AN379" s="136">
        <v>0</v>
      </c>
      <c r="AO379" s="136">
        <v>0</v>
      </c>
      <c r="AP379" s="136">
        <v>0</v>
      </c>
      <c r="AQ379" s="139">
        <v>0</v>
      </c>
      <c r="AR379" s="139">
        <v>0</v>
      </c>
      <c r="AS379" s="139">
        <v>0</v>
      </c>
      <c r="AT379" s="139">
        <v>0</v>
      </c>
      <c r="AU379" s="118" t="s">
        <v>2112</v>
      </c>
      <c r="AV379" s="230">
        <f t="shared" si="525"/>
        <v>0</v>
      </c>
      <c r="AW379" s="230">
        <f t="shared" si="526"/>
        <v>0</v>
      </c>
      <c r="AX379" s="230" t="str">
        <f t="shared" si="527"/>
        <v>A2</v>
      </c>
      <c r="AY379" s="141">
        <f t="shared" si="528"/>
        <v>8</v>
      </c>
      <c r="AZ379" s="70">
        <f t="shared" si="529"/>
        <v>1</v>
      </c>
      <c r="BA379" s="70">
        <f t="shared" si="530"/>
        <v>1</v>
      </c>
      <c r="BB379" s="70">
        <f t="shared" si="531"/>
        <v>1</v>
      </c>
      <c r="BC379" s="70">
        <f t="shared" si="532"/>
        <v>1</v>
      </c>
      <c r="BD379" s="70">
        <f t="shared" si="533"/>
        <v>1</v>
      </c>
      <c r="BE379" s="70">
        <f t="shared" si="534"/>
        <v>0</v>
      </c>
      <c r="BF379" s="70">
        <f t="shared" si="535"/>
        <v>0</v>
      </c>
      <c r="BG379" s="71">
        <f t="shared" si="536"/>
        <v>0</v>
      </c>
      <c r="BH379" s="71">
        <f t="shared" si="537"/>
        <v>1</v>
      </c>
      <c r="BI379" s="71">
        <f t="shared" si="538"/>
        <v>0</v>
      </c>
      <c r="BJ379" s="71">
        <f t="shared" si="539"/>
        <v>0</v>
      </c>
      <c r="BK379" s="71">
        <f t="shared" si="540"/>
        <v>1</v>
      </c>
      <c r="BL379" s="70">
        <f t="shared" si="541"/>
        <v>1</v>
      </c>
      <c r="BM379" s="70">
        <f t="shared" si="542"/>
        <v>1</v>
      </c>
      <c r="BN379" s="70">
        <f t="shared" si="543"/>
        <v>0</v>
      </c>
      <c r="BO379" s="70">
        <f t="shared" si="544"/>
        <v>1</v>
      </c>
      <c r="BP379" s="144">
        <f t="shared" si="545"/>
        <v>0</v>
      </c>
      <c r="BQ379" s="144">
        <f t="shared" si="546"/>
        <v>0</v>
      </c>
      <c r="BR379" s="144">
        <f t="shared" si="547"/>
        <v>0</v>
      </c>
      <c r="BS379" s="144">
        <f t="shared" si="548"/>
        <v>0</v>
      </c>
      <c r="BT379" s="144">
        <f t="shared" si="549"/>
        <v>900000</v>
      </c>
      <c r="BU379" s="144">
        <f t="shared" si="550"/>
        <v>1770055</v>
      </c>
      <c r="BV379" s="144">
        <f t="shared" si="551"/>
        <v>0</v>
      </c>
      <c r="BW379" s="144">
        <f t="shared" si="552"/>
        <v>0</v>
      </c>
      <c r="BX379" s="144">
        <f t="shared" si="553"/>
        <v>0</v>
      </c>
      <c r="BY379" s="144">
        <f t="shared" si="554"/>
        <v>0</v>
      </c>
      <c r="BZ379" s="9">
        <v>0</v>
      </c>
      <c r="CA379" s="9">
        <v>0</v>
      </c>
      <c r="CB379" s="9">
        <v>0</v>
      </c>
      <c r="CC379" s="9">
        <v>0</v>
      </c>
      <c r="CD379" s="9">
        <v>0</v>
      </c>
      <c r="CE379" s="9">
        <v>0</v>
      </c>
      <c r="CF379" s="9">
        <v>0</v>
      </c>
      <c r="CG379" s="9">
        <v>0</v>
      </c>
      <c r="CH379" s="9">
        <v>0</v>
      </c>
      <c r="CI379" s="9">
        <v>0</v>
      </c>
      <c r="CJ379" s="9">
        <v>0</v>
      </c>
      <c r="CK379" s="9">
        <v>0</v>
      </c>
      <c r="CL379" s="9">
        <v>0</v>
      </c>
      <c r="CM379" s="9">
        <v>0</v>
      </c>
      <c r="CN379" s="9">
        <v>0</v>
      </c>
      <c r="CO379" s="9">
        <v>0</v>
      </c>
      <c r="CP379" s="9">
        <v>0</v>
      </c>
      <c r="CQ379" s="9">
        <v>0</v>
      </c>
      <c r="CR379" s="9">
        <v>0</v>
      </c>
      <c r="CS379" s="9">
        <v>0</v>
      </c>
      <c r="CT379" s="9">
        <v>0</v>
      </c>
      <c r="CU379" s="9">
        <v>0</v>
      </c>
      <c r="CV379" s="9">
        <v>0</v>
      </c>
      <c r="CW379" s="9">
        <v>0</v>
      </c>
      <c r="CX379" s="9">
        <v>0</v>
      </c>
      <c r="CY379" s="9">
        <v>0</v>
      </c>
      <c r="CZ379" s="9">
        <v>0</v>
      </c>
      <c r="DA379" s="9">
        <v>0</v>
      </c>
      <c r="DB379" s="9">
        <v>0</v>
      </c>
      <c r="DC379" s="9">
        <v>0</v>
      </c>
      <c r="DD379" s="9">
        <v>0</v>
      </c>
      <c r="DE379" s="9">
        <v>0</v>
      </c>
      <c r="DF379" s="9">
        <v>0</v>
      </c>
      <c r="DG379" s="144">
        <f t="shared" si="555"/>
        <v>6000</v>
      </c>
      <c r="DH379" s="144">
        <f t="shared" ref="DH379:EW379" si="614">DG379</f>
        <v>6000</v>
      </c>
      <c r="DI379" s="144">
        <f t="shared" si="614"/>
        <v>6000</v>
      </c>
      <c r="DJ379" s="144">
        <f t="shared" si="614"/>
        <v>6000</v>
      </c>
      <c r="DK379" s="144">
        <f t="shared" si="614"/>
        <v>6000</v>
      </c>
      <c r="DL379" s="144">
        <f t="shared" si="614"/>
        <v>6000</v>
      </c>
      <c r="DM379" s="144">
        <f t="shared" si="614"/>
        <v>6000</v>
      </c>
      <c r="DN379" s="144">
        <f t="shared" si="614"/>
        <v>6000</v>
      </c>
      <c r="DO379" s="144">
        <f t="shared" si="614"/>
        <v>6000</v>
      </c>
      <c r="DP379" s="144">
        <f t="shared" si="614"/>
        <v>6000</v>
      </c>
      <c r="DQ379" s="144">
        <f t="shared" si="614"/>
        <v>6000</v>
      </c>
      <c r="DR379" s="144">
        <f t="shared" si="614"/>
        <v>6000</v>
      </c>
      <c r="DS379" s="144">
        <f t="shared" si="614"/>
        <v>6000</v>
      </c>
      <c r="DT379" s="144">
        <f t="shared" si="614"/>
        <v>6000</v>
      </c>
      <c r="DU379" s="144">
        <f t="shared" si="614"/>
        <v>6000</v>
      </c>
      <c r="DV379" s="144">
        <f t="shared" si="614"/>
        <v>6000</v>
      </c>
      <c r="DW379" s="144">
        <f t="shared" si="614"/>
        <v>6000</v>
      </c>
      <c r="DX379" s="144">
        <f t="shared" si="614"/>
        <v>6000</v>
      </c>
      <c r="DY379" s="144">
        <f t="shared" si="614"/>
        <v>6000</v>
      </c>
      <c r="DZ379" s="144">
        <f t="shared" si="614"/>
        <v>6000</v>
      </c>
      <c r="EA379" s="144">
        <f t="shared" si="614"/>
        <v>6000</v>
      </c>
      <c r="EB379" s="144">
        <f t="shared" si="614"/>
        <v>6000</v>
      </c>
      <c r="EC379" s="144">
        <f t="shared" si="614"/>
        <v>6000</v>
      </c>
      <c r="ED379" s="144">
        <f t="shared" si="614"/>
        <v>6000</v>
      </c>
      <c r="EE379" s="144">
        <f t="shared" si="614"/>
        <v>6000</v>
      </c>
      <c r="EF379" s="144">
        <f t="shared" si="614"/>
        <v>6000</v>
      </c>
      <c r="EG379" s="144">
        <f t="shared" si="614"/>
        <v>6000</v>
      </c>
      <c r="EH379" s="144">
        <f t="shared" si="614"/>
        <v>6000</v>
      </c>
      <c r="EI379" s="144">
        <f t="shared" si="614"/>
        <v>6000</v>
      </c>
      <c r="EJ379" s="144">
        <f t="shared" si="614"/>
        <v>6000</v>
      </c>
      <c r="EK379" s="144">
        <f t="shared" si="614"/>
        <v>6000</v>
      </c>
      <c r="EL379" s="144">
        <f t="shared" si="614"/>
        <v>6000</v>
      </c>
      <c r="EM379" s="144">
        <f t="shared" si="614"/>
        <v>6000</v>
      </c>
      <c r="EN379" s="144">
        <f t="shared" si="614"/>
        <v>6000</v>
      </c>
      <c r="EO379" s="144">
        <f t="shared" si="614"/>
        <v>6000</v>
      </c>
      <c r="EP379" s="144">
        <f t="shared" si="614"/>
        <v>6000</v>
      </c>
      <c r="EQ379" s="144">
        <f t="shared" si="614"/>
        <v>6000</v>
      </c>
      <c r="ER379" s="144">
        <f t="shared" si="614"/>
        <v>6000</v>
      </c>
      <c r="ES379" s="144">
        <f t="shared" si="614"/>
        <v>6000</v>
      </c>
      <c r="ET379" s="144">
        <f t="shared" si="614"/>
        <v>6000</v>
      </c>
      <c r="EU379" s="144">
        <f t="shared" si="614"/>
        <v>6000</v>
      </c>
      <c r="EV379" s="144">
        <f t="shared" si="614"/>
        <v>6000</v>
      </c>
      <c r="EW379" s="144">
        <f t="shared" si="614"/>
        <v>6000</v>
      </c>
      <c r="EX379" s="147">
        <f>PV(0.05,'PV factor'!C189,,-BR379)</f>
        <v>0</v>
      </c>
      <c r="EY379" s="147">
        <f>PV(0.05,'PV factor'!D189,,-BS379)</f>
        <v>0</v>
      </c>
      <c r="EZ379" s="147">
        <f>PV(0.05,'PV factor'!E189,,-BT379)</f>
        <v>740432.22731269372</v>
      </c>
      <c r="FA379" s="147">
        <f>PV(0.05,'PV factor'!F189,,-BU379)</f>
        <v>1386884.4085883282</v>
      </c>
      <c r="FB379" s="147">
        <f>PV(0.05,'PV factor'!G189,,-BV379)</f>
        <v>0</v>
      </c>
      <c r="FC379" s="147">
        <f>PV(0.05,'PV factor'!H189,,-BW379)</f>
        <v>0</v>
      </c>
      <c r="FD379" s="147">
        <f>PV(0.05,'PV factor'!I189,,-BX379)</f>
        <v>0</v>
      </c>
      <c r="FE379" s="147">
        <f>PV(0.05,'PV factor'!J189,,-BY379)</f>
        <v>0</v>
      </c>
      <c r="FF379" s="147">
        <f>PV(0.05,'PV factor'!K189,,-BZ379)</f>
        <v>0</v>
      </c>
      <c r="FG379" s="147">
        <f>PV(0.05,'PV factor'!L189,,-CA379)</f>
        <v>0</v>
      </c>
      <c r="FH379" s="147">
        <f>PV(0.05,'PV factor'!M189,,-CB379)</f>
        <v>0</v>
      </c>
      <c r="FI379" s="147">
        <f>PV(0.05,'PV factor'!N189,,-CC379)</f>
        <v>0</v>
      </c>
      <c r="FJ379" s="147">
        <f>PV(0.05,'PV factor'!O189,,-CD379)</f>
        <v>0</v>
      </c>
      <c r="FK379" s="147">
        <f>PV(0.05,'PV factor'!P189,,-CE379)</f>
        <v>0</v>
      </c>
      <c r="FL379" s="147">
        <f>PV(0.05,'PV factor'!Q189,,-CF379)</f>
        <v>0</v>
      </c>
      <c r="FM379" s="147">
        <f>PV(0.05,'PV factor'!R189,,-CG379)</f>
        <v>0</v>
      </c>
      <c r="FN379" s="147">
        <f>PV(0.05,'PV factor'!S189,,-CH379)</f>
        <v>0</v>
      </c>
      <c r="FO379" s="147">
        <f>PV(0.05,'PV factor'!T189,,-CI379)</f>
        <v>0</v>
      </c>
      <c r="FP379" s="147">
        <f>PV(0.05,'PV factor'!U189,,-CJ379)</f>
        <v>0</v>
      </c>
      <c r="FQ379" s="147">
        <f>PV(0.05,'PV factor'!V189,,-CK379)</f>
        <v>0</v>
      </c>
      <c r="FR379" s="147">
        <f>PV(0.05,'PV factor'!W189,,-CL379)</f>
        <v>0</v>
      </c>
      <c r="FS379" s="147">
        <f>PV(0.05,'PV factor'!X189,,-CM379)</f>
        <v>0</v>
      </c>
      <c r="FT379" s="147">
        <f>PV(0.05,'PV factor'!Y189,,-CN379)</f>
        <v>0</v>
      </c>
      <c r="FU379" s="147">
        <f>PV(0.05,'PV factor'!Z189,,-CO379)</f>
        <v>0</v>
      </c>
      <c r="FV379" s="147">
        <f>PV(0.05,'PV factor'!AA189,,-CP379)</f>
        <v>0</v>
      </c>
      <c r="FW379" s="147">
        <f>PV(0.05,'PV factor'!AB189,,-CQ379)</f>
        <v>0</v>
      </c>
      <c r="FX379" s="147">
        <f>PV(0.05,'PV factor'!AC189,,-CR379)</f>
        <v>0</v>
      </c>
      <c r="FY379" s="147">
        <f>PV(0.05,'PV factor'!AD189,,-CS379)</f>
        <v>0</v>
      </c>
      <c r="FZ379" s="147">
        <f>PV(0.05,'PV factor'!AE189,,-CT379)</f>
        <v>0</v>
      </c>
      <c r="GA379" s="147">
        <f>PV(0.05,'PV factor'!AF189,,-CU379)</f>
        <v>0</v>
      </c>
      <c r="GB379" s="147">
        <f>PV(0.05,'PV factor'!AG189,,-CV379)</f>
        <v>0</v>
      </c>
      <c r="GC379" s="147">
        <f>PV(0.05,'PV factor'!AH189,,-CW379)</f>
        <v>0</v>
      </c>
      <c r="GD379" s="147">
        <f>PV(0.05,'PV factor'!AI189,,-CX379)</f>
        <v>0</v>
      </c>
      <c r="GE379" s="147">
        <f>PV(0.05,'PV factor'!AJ189,,-CY379)</f>
        <v>0</v>
      </c>
      <c r="GF379" s="147">
        <f>PV(0.05,'PV factor'!AK189,,-CZ379)</f>
        <v>0</v>
      </c>
      <c r="GG379" s="147">
        <f>PV(0.05,'PV factor'!AL189,,-DA379)</f>
        <v>0</v>
      </c>
      <c r="GH379" s="147">
        <f>PV(0.05,'PV factor'!AM189,,-DB379)</f>
        <v>0</v>
      </c>
      <c r="GI379" s="147">
        <f>PV(0.05,'PV factor'!AN189,,-DC379)</f>
        <v>0</v>
      </c>
      <c r="GJ379" s="147">
        <f>PV(0.05,'PV factor'!AO189,,-DD379)</f>
        <v>0</v>
      </c>
      <c r="GK379" s="147">
        <f>PV(0.05,'PV factor'!AP189,,-DE379)</f>
        <v>0</v>
      </c>
      <c r="GL379" s="147">
        <f>PV(0.05,'PV factor'!C189,,-DI379)</f>
        <v>5442.1768707482988</v>
      </c>
      <c r="GM379" s="147">
        <f>PV(0.05,'PV factor'!D189,,-DJ379)</f>
        <v>5183.0255911888562</v>
      </c>
      <c r="GN379" s="147">
        <f>PV(0.05,'PV factor'!E189,,-DK379)</f>
        <v>4936.2148487512923</v>
      </c>
      <c r="GO379" s="147">
        <f>PV(0.05,'PV factor'!F189,,-DL379)</f>
        <v>4701.156998810754</v>
      </c>
      <c r="GP379" s="147">
        <f>PV(0.05,'PV factor'!G189,,-DM379)</f>
        <v>4477.2923798197662</v>
      </c>
      <c r="GQ379" s="147">
        <f>PV(0.05,'PV factor'!H189,,-DN379)</f>
        <v>4264.0879807807287</v>
      </c>
      <c r="GR379" s="147">
        <f>PV(0.05,'PV factor'!I189,,-DO379)</f>
        <v>4061.0361721721229</v>
      </c>
      <c r="GS379" s="147">
        <f>PV(0.05,'PV factor'!J189,,-DP379)</f>
        <v>3867.6534973067837</v>
      </c>
      <c r="GT379" s="147">
        <f>PV(0.05,'PV factor'!K189,,-DQ379)</f>
        <v>3683.4795212445561</v>
      </c>
      <c r="GU379" s="147">
        <f>PV(0.05,'PV factor'!L189,,-DR379)</f>
        <v>3508.0757345186244</v>
      </c>
      <c r="GV379" s="147">
        <f>PV(0.05,'PV factor'!M189,,-DS379)</f>
        <v>3341.0245090653571</v>
      </c>
      <c r="GW379" s="147">
        <f>PV(0.05,'PV factor'!N189,,-DT379)</f>
        <v>3181.9281038717681</v>
      </c>
      <c r="GX379" s="147">
        <f>PV(0.05,'PV factor'!O189,,-DU379)</f>
        <v>3030.407717973113</v>
      </c>
      <c r="GY379" s="147">
        <f>PV(0.05,'PV factor'!P189,,-DV379)</f>
        <v>2886.1025885458212</v>
      </c>
      <c r="GZ379" s="147">
        <f>PV(0.05,'PV factor'!Q189,,-DW379)</f>
        <v>2748.6691319484012</v>
      </c>
      <c r="HA379" s="147">
        <f>PV(0.05,'PV factor'!R189,,-DX379)</f>
        <v>2617.7801256651437</v>
      </c>
      <c r="HB379" s="147">
        <f>PV(0.05,'PV factor'!S189,,-DY379)</f>
        <v>2493.123929204899</v>
      </c>
      <c r="HC379" s="147">
        <f>PV(0.05,'PV factor'!T189,,-DZ379)</f>
        <v>2374.4037420999039</v>
      </c>
      <c r="HD379" s="147">
        <f>PV(0.05,'PV factor'!U189,,-EA379)</f>
        <v>2261.3368972380035</v>
      </c>
      <c r="HE379" s="147">
        <f>PV(0.05,'PV factor'!V189,,-EB379)</f>
        <v>2153.6541878457178</v>
      </c>
      <c r="HF379" s="147">
        <f>PV(0.05,'PV factor'!W189,,-EC379)</f>
        <v>2051.0992265197315</v>
      </c>
      <c r="HG379" s="147">
        <f>PV(0.05,'PV factor'!X189,,-ED379)</f>
        <v>1953.427834780696</v>
      </c>
      <c r="HH379" s="147">
        <f>PV(0.05,'PV factor'!Y189,,-EE379)</f>
        <v>1860.4074616959012</v>
      </c>
      <c r="HI379" s="147">
        <f>PV(0.05,'PV factor'!Z189,,-EF379)</f>
        <v>1771.8166301865726</v>
      </c>
      <c r="HJ379" s="147">
        <f>PV(0.05,'PV factor'!AA189,,-EG379)</f>
        <v>1687.4444097014978</v>
      </c>
      <c r="HK379" s="147">
        <f>PV(0.05,'PV factor'!AB189,,-EH379)</f>
        <v>1607.0899140014262</v>
      </c>
      <c r="HL379" s="147">
        <f>PV(0.05,'PV factor'!AC189,,-EI379)</f>
        <v>1530.5618228585013</v>
      </c>
      <c r="HM379" s="147">
        <f>PV(0.05,'PV factor'!AD189,,-EJ379)</f>
        <v>1457.6779265319058</v>
      </c>
      <c r="HN379" s="147">
        <f>PV(0.05,'PV factor'!AE189,,-EK379)</f>
        <v>1388.2646919351489</v>
      </c>
      <c r="HO379" s="147">
        <f>PV(0.05,'PV factor'!AF189,,-EL379)</f>
        <v>1322.156849462046</v>
      </c>
      <c r="HP379" s="147">
        <f>PV(0.05,'PV factor'!AG189,,-EM379)</f>
        <v>1259.1969994876629</v>
      </c>
      <c r="HQ379" s="147">
        <f>PV(0.05,'PV factor'!AH189,,-EN379)</f>
        <v>1199.2352376072981</v>
      </c>
      <c r="HR379" s="147">
        <f>PV(0.05,'PV factor'!AI189,,-EO379)</f>
        <v>1142.1287977212362</v>
      </c>
      <c r="HS379" s="147">
        <f>PV(0.05,'PV factor'!AJ189,,-EP379)</f>
        <v>1087.7417121154629</v>
      </c>
      <c r="HT379" s="147">
        <f>PV(0.05,'PV factor'!AK189,,-EQ379)</f>
        <v>1035.9444877290125</v>
      </c>
      <c r="HU379" s="147">
        <f>PV(0.05,'PV factor'!AL189,,-ER379)</f>
        <v>986.61379783715461</v>
      </c>
      <c r="HV379" s="147">
        <f>PV(0.05,'PV factor'!AM189,,-ES379)</f>
        <v>939.63218841633795</v>
      </c>
      <c r="HW379" s="147">
        <f>PV(0.05,'PV factor'!AN189,,-ET379)</f>
        <v>894.88779849175023</v>
      </c>
      <c r="HX379" s="147">
        <f>PV(0.05,'PV factor'!AO189,,-EU379)</f>
        <v>852.27409380166694</v>
      </c>
      <c r="HY379" s="147">
        <f>PV(0.05,'PV factor'!AP189,,-EV379)</f>
        <v>811.68961314444471</v>
      </c>
      <c r="HZ379" s="147">
        <f t="shared" si="557"/>
        <v>2127316.6359010218</v>
      </c>
      <c r="IA379" s="147">
        <f t="shared" si="558"/>
        <v>98051.922022825325</v>
      </c>
      <c r="IB379" s="401">
        <f t="shared" si="559"/>
        <v>4.6091832484211066E-2</v>
      </c>
    </row>
    <row r="380" spans="1:236" s="181" customFormat="1" ht="90" customHeight="1" x14ac:dyDescent="0.25">
      <c r="A380" s="137" t="s">
        <v>1699</v>
      </c>
      <c r="B380" s="138" t="s">
        <v>1700</v>
      </c>
      <c r="C380" s="138" t="s">
        <v>1741</v>
      </c>
      <c r="D380" s="121">
        <v>8</v>
      </c>
      <c r="E380" s="138" t="s">
        <v>1742</v>
      </c>
      <c r="F380" s="118" t="s">
        <v>1743</v>
      </c>
      <c r="G380" s="118" t="s">
        <v>1744</v>
      </c>
      <c r="H380" s="142" t="s">
        <v>77</v>
      </c>
      <c r="I380" s="118" t="s">
        <v>1745</v>
      </c>
      <c r="J380" s="118">
        <v>5</v>
      </c>
      <c r="K380" s="95" t="s">
        <v>206</v>
      </c>
      <c r="L380" s="142">
        <v>300</v>
      </c>
      <c r="M380" s="142" t="s">
        <v>1746</v>
      </c>
      <c r="N380" s="142" t="s">
        <v>81</v>
      </c>
      <c r="O380" s="142" t="s">
        <v>82</v>
      </c>
      <c r="P380" s="142" t="s">
        <v>124</v>
      </c>
      <c r="Q380" s="112" t="s">
        <v>100</v>
      </c>
      <c r="R380" s="142" t="s">
        <v>108</v>
      </c>
      <c r="S380" s="142" t="s">
        <v>99</v>
      </c>
      <c r="T380" s="142" t="s">
        <v>385</v>
      </c>
      <c r="U380" s="142" t="s">
        <v>100</v>
      </c>
      <c r="V380" s="117">
        <v>1</v>
      </c>
      <c r="W380" s="136">
        <v>30000</v>
      </c>
      <c r="X380" s="136">
        <v>0</v>
      </c>
      <c r="Y380" s="136">
        <v>0</v>
      </c>
      <c r="Z380" s="136">
        <v>0</v>
      </c>
      <c r="AA380" s="136">
        <v>30000</v>
      </c>
      <c r="AB380" s="136">
        <v>0</v>
      </c>
      <c r="AC380" s="136">
        <v>0</v>
      </c>
      <c r="AD380" s="136">
        <v>0</v>
      </c>
      <c r="AE380" s="139">
        <v>0</v>
      </c>
      <c r="AF380" s="139">
        <v>0</v>
      </c>
      <c r="AG380" s="139">
        <v>0</v>
      </c>
      <c r="AH380" s="139">
        <v>0</v>
      </c>
      <c r="AI380" s="116" t="s">
        <v>88</v>
      </c>
      <c r="AJ380" s="136">
        <v>0</v>
      </c>
      <c r="AK380" s="136">
        <v>0</v>
      </c>
      <c r="AL380" s="136">
        <v>0</v>
      </c>
      <c r="AM380" s="136">
        <v>0</v>
      </c>
      <c r="AN380" s="136">
        <v>0</v>
      </c>
      <c r="AO380" s="136">
        <v>0</v>
      </c>
      <c r="AP380" s="136">
        <v>0</v>
      </c>
      <c r="AQ380" s="139">
        <v>0</v>
      </c>
      <c r="AR380" s="139">
        <v>0</v>
      </c>
      <c r="AS380" s="139">
        <v>0</v>
      </c>
      <c r="AT380" s="139">
        <v>0</v>
      </c>
      <c r="AU380" s="118" t="s">
        <v>1747</v>
      </c>
      <c r="AV380" s="230">
        <f t="shared" si="525"/>
        <v>1</v>
      </c>
      <c r="AW380" s="230">
        <f t="shared" si="526"/>
        <v>0</v>
      </c>
      <c r="AX380" s="230" t="str">
        <f t="shared" si="527"/>
        <v>D3</v>
      </c>
      <c r="AY380" s="141">
        <f t="shared" si="528"/>
        <v>9</v>
      </c>
      <c r="AZ380" s="70">
        <f t="shared" si="529"/>
        <v>1</v>
      </c>
      <c r="BA380" s="70">
        <f t="shared" si="530"/>
        <v>1</v>
      </c>
      <c r="BB380" s="70">
        <f t="shared" si="531"/>
        <v>1</v>
      </c>
      <c r="BC380" s="70">
        <f t="shared" si="532"/>
        <v>1</v>
      </c>
      <c r="BD380" s="70">
        <f t="shared" si="533"/>
        <v>1</v>
      </c>
      <c r="BE380" s="70">
        <f t="shared" si="534"/>
        <v>1</v>
      </c>
      <c r="BF380" s="70">
        <f t="shared" si="535"/>
        <v>1</v>
      </c>
      <c r="BG380" s="71">
        <f t="shared" si="536"/>
        <v>0</v>
      </c>
      <c r="BH380" s="71">
        <f t="shared" si="537"/>
        <v>1</v>
      </c>
      <c r="BI380" s="71">
        <f t="shared" si="538"/>
        <v>0</v>
      </c>
      <c r="BJ380" s="71">
        <f t="shared" si="539"/>
        <v>0</v>
      </c>
      <c r="BK380" s="71">
        <f t="shared" si="540"/>
        <v>1</v>
      </c>
      <c r="BL380" s="70">
        <f t="shared" si="541"/>
        <v>1</v>
      </c>
      <c r="BM380" s="70">
        <f t="shared" si="542"/>
        <v>1</v>
      </c>
      <c r="BN380" s="70">
        <f t="shared" si="543"/>
        <v>0</v>
      </c>
      <c r="BO380" s="70">
        <f t="shared" si="544"/>
        <v>1</v>
      </c>
      <c r="BP380" s="144">
        <f t="shared" si="545"/>
        <v>0</v>
      </c>
      <c r="BQ380" s="144">
        <f t="shared" si="546"/>
        <v>0</v>
      </c>
      <c r="BR380" s="144">
        <f t="shared" si="547"/>
        <v>30000</v>
      </c>
      <c r="BS380" s="144">
        <f t="shared" si="548"/>
        <v>0</v>
      </c>
      <c r="BT380" s="144">
        <f t="shared" si="549"/>
        <v>0</v>
      </c>
      <c r="BU380" s="144">
        <f t="shared" si="550"/>
        <v>0</v>
      </c>
      <c r="BV380" s="144">
        <f t="shared" si="551"/>
        <v>0</v>
      </c>
      <c r="BW380" s="144">
        <f t="shared" si="552"/>
        <v>0</v>
      </c>
      <c r="BX380" s="144">
        <f t="shared" si="553"/>
        <v>0</v>
      </c>
      <c r="BY380" s="144">
        <f t="shared" si="554"/>
        <v>0</v>
      </c>
      <c r="BZ380" s="9">
        <v>0</v>
      </c>
      <c r="CA380" s="9">
        <v>0</v>
      </c>
      <c r="CB380" s="9">
        <v>0</v>
      </c>
      <c r="CC380" s="9">
        <v>0</v>
      </c>
      <c r="CD380" s="9">
        <v>0</v>
      </c>
      <c r="CE380" s="9">
        <v>0</v>
      </c>
      <c r="CF380" s="9">
        <v>0</v>
      </c>
      <c r="CG380" s="9">
        <v>0</v>
      </c>
      <c r="CH380" s="9">
        <v>0</v>
      </c>
      <c r="CI380" s="9">
        <v>0</v>
      </c>
      <c r="CJ380" s="9">
        <v>0</v>
      </c>
      <c r="CK380" s="9">
        <v>0</v>
      </c>
      <c r="CL380" s="9">
        <v>0</v>
      </c>
      <c r="CM380" s="9">
        <v>0</v>
      </c>
      <c r="CN380" s="9">
        <v>0</v>
      </c>
      <c r="CO380" s="9">
        <v>0</v>
      </c>
      <c r="CP380" s="9">
        <v>0</v>
      </c>
      <c r="CQ380" s="9">
        <v>0</v>
      </c>
      <c r="CR380" s="9">
        <v>0</v>
      </c>
      <c r="CS380" s="9">
        <v>0</v>
      </c>
      <c r="CT380" s="9">
        <v>0</v>
      </c>
      <c r="CU380" s="9">
        <v>0</v>
      </c>
      <c r="CV380" s="9">
        <v>0</v>
      </c>
      <c r="CW380" s="9">
        <v>0</v>
      </c>
      <c r="CX380" s="9">
        <v>0</v>
      </c>
      <c r="CY380" s="9">
        <v>0</v>
      </c>
      <c r="CZ380" s="9">
        <v>0</v>
      </c>
      <c r="DA380" s="9">
        <v>0</v>
      </c>
      <c r="DB380" s="9">
        <v>0</v>
      </c>
      <c r="DC380" s="9">
        <v>0</v>
      </c>
      <c r="DD380" s="9">
        <v>0</v>
      </c>
      <c r="DE380" s="9">
        <v>0</v>
      </c>
      <c r="DF380" s="9">
        <v>0</v>
      </c>
      <c r="DG380" s="144">
        <f t="shared" si="555"/>
        <v>300</v>
      </c>
      <c r="DH380" s="144">
        <f t="shared" ref="DH380:EW380" si="615">DG380</f>
        <v>300</v>
      </c>
      <c r="DI380" s="144">
        <f t="shared" si="615"/>
        <v>300</v>
      </c>
      <c r="DJ380" s="144">
        <f t="shared" si="615"/>
        <v>300</v>
      </c>
      <c r="DK380" s="144">
        <f t="shared" si="615"/>
        <v>300</v>
      </c>
      <c r="DL380" s="144">
        <f t="shared" si="615"/>
        <v>300</v>
      </c>
      <c r="DM380" s="144">
        <f t="shared" si="615"/>
        <v>300</v>
      </c>
      <c r="DN380" s="144">
        <f t="shared" si="615"/>
        <v>300</v>
      </c>
      <c r="DO380" s="144">
        <f t="shared" si="615"/>
        <v>300</v>
      </c>
      <c r="DP380" s="144">
        <f t="shared" si="615"/>
        <v>300</v>
      </c>
      <c r="DQ380" s="144">
        <f t="shared" si="615"/>
        <v>300</v>
      </c>
      <c r="DR380" s="144">
        <f t="shared" si="615"/>
        <v>300</v>
      </c>
      <c r="DS380" s="144">
        <f t="shared" si="615"/>
        <v>300</v>
      </c>
      <c r="DT380" s="144">
        <f t="shared" si="615"/>
        <v>300</v>
      </c>
      <c r="DU380" s="144">
        <f t="shared" si="615"/>
        <v>300</v>
      </c>
      <c r="DV380" s="144">
        <f t="shared" si="615"/>
        <v>300</v>
      </c>
      <c r="DW380" s="144">
        <f t="shared" si="615"/>
        <v>300</v>
      </c>
      <c r="DX380" s="144">
        <f t="shared" si="615"/>
        <v>300</v>
      </c>
      <c r="DY380" s="144">
        <f t="shared" si="615"/>
        <v>300</v>
      </c>
      <c r="DZ380" s="144">
        <f t="shared" si="615"/>
        <v>300</v>
      </c>
      <c r="EA380" s="144">
        <f t="shared" si="615"/>
        <v>300</v>
      </c>
      <c r="EB380" s="144">
        <f t="shared" si="615"/>
        <v>300</v>
      </c>
      <c r="EC380" s="144">
        <f t="shared" si="615"/>
        <v>300</v>
      </c>
      <c r="ED380" s="144">
        <f t="shared" si="615"/>
        <v>300</v>
      </c>
      <c r="EE380" s="144">
        <f t="shared" si="615"/>
        <v>300</v>
      </c>
      <c r="EF380" s="144">
        <f t="shared" si="615"/>
        <v>300</v>
      </c>
      <c r="EG380" s="144">
        <f t="shared" si="615"/>
        <v>300</v>
      </c>
      <c r="EH380" s="144">
        <f t="shared" si="615"/>
        <v>300</v>
      </c>
      <c r="EI380" s="144">
        <f t="shared" si="615"/>
        <v>300</v>
      </c>
      <c r="EJ380" s="144">
        <f t="shared" si="615"/>
        <v>300</v>
      </c>
      <c r="EK380" s="144">
        <f t="shared" si="615"/>
        <v>300</v>
      </c>
      <c r="EL380" s="144">
        <f t="shared" si="615"/>
        <v>300</v>
      </c>
      <c r="EM380" s="144">
        <f t="shared" si="615"/>
        <v>300</v>
      </c>
      <c r="EN380" s="144">
        <f t="shared" si="615"/>
        <v>300</v>
      </c>
      <c r="EO380" s="144">
        <f t="shared" si="615"/>
        <v>300</v>
      </c>
      <c r="EP380" s="144">
        <f t="shared" si="615"/>
        <v>300</v>
      </c>
      <c r="EQ380" s="144">
        <f t="shared" si="615"/>
        <v>300</v>
      </c>
      <c r="ER380" s="144">
        <f t="shared" si="615"/>
        <v>300</v>
      </c>
      <c r="ES380" s="144">
        <f t="shared" si="615"/>
        <v>300</v>
      </c>
      <c r="ET380" s="144">
        <f t="shared" si="615"/>
        <v>300</v>
      </c>
      <c r="EU380" s="144">
        <f t="shared" si="615"/>
        <v>300</v>
      </c>
      <c r="EV380" s="144">
        <f t="shared" si="615"/>
        <v>300</v>
      </c>
      <c r="EW380" s="144">
        <f t="shared" si="615"/>
        <v>300</v>
      </c>
      <c r="EX380" s="147">
        <f>PV(0.05,'PV factor'!C265,,-BR380)</f>
        <v>27210.884353741494</v>
      </c>
      <c r="EY380" s="147">
        <f>PV(0.05,'PV factor'!D265,,-BS380)</f>
        <v>0</v>
      </c>
      <c r="EZ380" s="147">
        <f>PV(0.05,'PV factor'!E265,,-BT380)</f>
        <v>0</v>
      </c>
      <c r="FA380" s="147">
        <f>PV(0.05,'PV factor'!F265,,-BU380)</f>
        <v>0</v>
      </c>
      <c r="FB380" s="147">
        <f>PV(0.05,'PV factor'!G265,,-BV380)</f>
        <v>0</v>
      </c>
      <c r="FC380" s="147">
        <f>PV(0.05,'PV factor'!H265,,-BW380)</f>
        <v>0</v>
      </c>
      <c r="FD380" s="147">
        <f>PV(0.05,'PV factor'!I265,,-BX380)</f>
        <v>0</v>
      </c>
      <c r="FE380" s="147">
        <f>PV(0.05,'PV factor'!J265,,-BY380)</f>
        <v>0</v>
      </c>
      <c r="FF380" s="147">
        <f>PV(0.05,'PV factor'!K265,,-BZ380)</f>
        <v>0</v>
      </c>
      <c r="FG380" s="147">
        <f>PV(0.05,'PV factor'!L265,,-CA380)</f>
        <v>0</v>
      </c>
      <c r="FH380" s="147">
        <f>PV(0.05,'PV factor'!M265,,-CB380)</f>
        <v>0</v>
      </c>
      <c r="FI380" s="147">
        <f>PV(0.05,'PV factor'!N265,,-CC380)</f>
        <v>0</v>
      </c>
      <c r="FJ380" s="147">
        <f>PV(0.05,'PV factor'!O265,,-CD380)</f>
        <v>0</v>
      </c>
      <c r="FK380" s="147">
        <f>PV(0.05,'PV factor'!P265,,-CE380)</f>
        <v>0</v>
      </c>
      <c r="FL380" s="147">
        <f>PV(0.05,'PV factor'!Q265,,-CF380)</f>
        <v>0</v>
      </c>
      <c r="FM380" s="147">
        <f>PV(0.05,'PV factor'!R265,,-CG380)</f>
        <v>0</v>
      </c>
      <c r="FN380" s="147">
        <f>PV(0.05,'PV factor'!S265,,-CH380)</f>
        <v>0</v>
      </c>
      <c r="FO380" s="147">
        <f>PV(0.05,'PV factor'!T265,,-CI380)</f>
        <v>0</v>
      </c>
      <c r="FP380" s="147">
        <f>PV(0.05,'PV factor'!U265,,-CJ380)</f>
        <v>0</v>
      </c>
      <c r="FQ380" s="147">
        <f>PV(0.05,'PV factor'!V265,,-CK380)</f>
        <v>0</v>
      </c>
      <c r="FR380" s="147">
        <f>PV(0.05,'PV factor'!W265,,-CL380)</f>
        <v>0</v>
      </c>
      <c r="FS380" s="147">
        <f>PV(0.05,'PV factor'!X265,,-CM380)</f>
        <v>0</v>
      </c>
      <c r="FT380" s="147">
        <f>PV(0.05,'PV factor'!Y265,,-CN380)</f>
        <v>0</v>
      </c>
      <c r="FU380" s="147">
        <f>PV(0.05,'PV factor'!Z265,,-CO380)</f>
        <v>0</v>
      </c>
      <c r="FV380" s="147">
        <f>PV(0.05,'PV factor'!AA265,,-CP380)</f>
        <v>0</v>
      </c>
      <c r="FW380" s="147">
        <f>PV(0.05,'PV factor'!AB265,,-CQ380)</f>
        <v>0</v>
      </c>
      <c r="FX380" s="147">
        <f>PV(0.05,'PV factor'!AC265,,-CR380)</f>
        <v>0</v>
      </c>
      <c r="FY380" s="147">
        <f>PV(0.05,'PV factor'!AD265,,-CS380)</f>
        <v>0</v>
      </c>
      <c r="FZ380" s="147">
        <f>PV(0.05,'PV factor'!AE265,,-CT380)</f>
        <v>0</v>
      </c>
      <c r="GA380" s="147">
        <f>PV(0.05,'PV factor'!AF265,,-CU380)</f>
        <v>0</v>
      </c>
      <c r="GB380" s="147">
        <f>PV(0.05,'PV factor'!AG265,,-CV380)</f>
        <v>0</v>
      </c>
      <c r="GC380" s="147">
        <f>PV(0.05,'PV factor'!AH265,,-CW380)</f>
        <v>0</v>
      </c>
      <c r="GD380" s="147">
        <f>PV(0.05,'PV factor'!AI265,,-CX380)</f>
        <v>0</v>
      </c>
      <c r="GE380" s="147">
        <f>PV(0.05,'PV factor'!AJ265,,-CY380)</f>
        <v>0</v>
      </c>
      <c r="GF380" s="147">
        <f>PV(0.05,'PV factor'!AK265,,-CZ380)</f>
        <v>0</v>
      </c>
      <c r="GG380" s="147">
        <f>PV(0.05,'PV factor'!AL265,,-DA380)</f>
        <v>0</v>
      </c>
      <c r="GH380" s="147">
        <f>PV(0.05,'PV factor'!AM265,,-DB380)</f>
        <v>0</v>
      </c>
      <c r="GI380" s="147">
        <f>PV(0.05,'PV factor'!AN265,,-DC380)</f>
        <v>0</v>
      </c>
      <c r="GJ380" s="147">
        <f>PV(0.05,'PV factor'!AO265,,-DD380)</f>
        <v>0</v>
      </c>
      <c r="GK380" s="147">
        <f>PV(0.05,'PV factor'!AP265,,-DE380)</f>
        <v>0</v>
      </c>
      <c r="GL380" s="147">
        <f>PV(0.05,'PV factor'!C265,,-DI380)</f>
        <v>272.10884353741494</v>
      </c>
      <c r="GM380" s="147">
        <f>PV(0.05,'PV factor'!D265,,-DJ380)</f>
        <v>259.1512795594428</v>
      </c>
      <c r="GN380" s="147">
        <f>PV(0.05,'PV factor'!E265,,-DK380)</f>
        <v>246.81074243756458</v>
      </c>
      <c r="GO380" s="147">
        <f>PV(0.05,'PV factor'!F265,,-DL380)</f>
        <v>235.05784994053769</v>
      </c>
      <c r="GP380" s="147">
        <f>PV(0.05,'PV factor'!G265,,-DM380)</f>
        <v>223.8646189909883</v>
      </c>
      <c r="GQ380" s="147">
        <f>PV(0.05,'PV factor'!H265,,-DN380)</f>
        <v>213.20439903903645</v>
      </c>
      <c r="GR380" s="147">
        <f>PV(0.05,'PV factor'!I265,,-DO380)</f>
        <v>203.05180860860617</v>
      </c>
      <c r="GS380" s="147">
        <f>PV(0.05,'PV factor'!J265,,-DP380)</f>
        <v>193.3826748653392</v>
      </c>
      <c r="GT380" s="147">
        <f>PV(0.05,'PV factor'!K265,,-DQ380)</f>
        <v>184.17397606222778</v>
      </c>
      <c r="GU380" s="147">
        <f>PV(0.05,'PV factor'!L265,,-DR380)</f>
        <v>175.40378672593121</v>
      </c>
      <c r="GV380" s="147">
        <f>PV(0.05,'PV factor'!M265,,-DS380)</f>
        <v>167.05122545326785</v>
      </c>
      <c r="GW380" s="147">
        <f>PV(0.05,'PV factor'!N265,,-DT380)</f>
        <v>159.0964051935884</v>
      </c>
      <c r="GX380" s="147">
        <f>PV(0.05,'PV factor'!O265,,-DU380)</f>
        <v>151.52038589865566</v>
      </c>
      <c r="GY380" s="147">
        <f>PV(0.05,'PV factor'!P265,,-DV380)</f>
        <v>144.30512942729106</v>
      </c>
      <c r="GZ380" s="147">
        <f>PV(0.05,'PV factor'!Q265,,-DW380)</f>
        <v>137.43345659742008</v>
      </c>
      <c r="HA380" s="147">
        <f>PV(0.05,'PV factor'!R265,,-DX380)</f>
        <v>130.88900628325717</v>
      </c>
      <c r="HB380" s="147">
        <f>PV(0.05,'PV factor'!S265,,-DY380)</f>
        <v>124.65619646024494</v>
      </c>
      <c r="HC380" s="147">
        <f>PV(0.05,'PV factor'!T265,,-DZ380)</f>
        <v>118.72018710499519</v>
      </c>
      <c r="HD380" s="147">
        <f>PV(0.05,'PV factor'!U265,,-EA380)</f>
        <v>113.06684486190018</v>
      </c>
      <c r="HE380" s="147">
        <f>PV(0.05,'PV factor'!V265,,-EB380)</f>
        <v>107.68270939228589</v>
      </c>
      <c r="HF380" s="147">
        <f>PV(0.05,'PV factor'!W265,,-EC380)</f>
        <v>102.55496132598657</v>
      </c>
      <c r="HG380" s="147">
        <f>PV(0.05,'PV factor'!X265,,-ED380)</f>
        <v>97.671391739034803</v>
      </c>
      <c r="HH380" s="147">
        <f>PV(0.05,'PV factor'!Y265,,-EE380)</f>
        <v>93.020373084795068</v>
      </c>
      <c r="HI380" s="147">
        <f>PV(0.05,'PV factor'!Z265,,-EF380)</f>
        <v>88.590831509328623</v>
      </c>
      <c r="HJ380" s="147">
        <f>PV(0.05,'PV factor'!AA265,,-EG380)</f>
        <v>84.372220485074877</v>
      </c>
      <c r="HK380" s="147">
        <f>PV(0.05,'PV factor'!AB265,,-EH380)</f>
        <v>80.354495700071311</v>
      </c>
      <c r="HL380" s="147">
        <f>PV(0.05,'PV factor'!AC265,,-EI380)</f>
        <v>76.528091142925064</v>
      </c>
      <c r="HM380" s="147">
        <f>PV(0.05,'PV factor'!AD265,,-EJ380)</f>
        <v>72.883896326595291</v>
      </c>
      <c r="HN380" s="147">
        <f>PV(0.05,'PV factor'!AE265,,-EK380)</f>
        <v>69.413234596757448</v>
      </c>
      <c r="HO380" s="147">
        <f>PV(0.05,'PV factor'!AF265,,-EL380)</f>
        <v>66.107842473102295</v>
      </c>
      <c r="HP380" s="147">
        <f>PV(0.05,'PV factor'!AG265,,-EM380)</f>
        <v>62.959849974383147</v>
      </c>
      <c r="HQ380" s="147">
        <f>PV(0.05,'PV factor'!AH265,,-EN380)</f>
        <v>59.961761880364904</v>
      </c>
      <c r="HR380" s="147">
        <f>PV(0.05,'PV factor'!AI265,,-EO380)</f>
        <v>57.106439886061814</v>
      </c>
      <c r="HS380" s="147">
        <f>PV(0.05,'PV factor'!AJ265,,-EP380)</f>
        <v>54.387085605773144</v>
      </c>
      <c r="HT380" s="147">
        <f>PV(0.05,'PV factor'!AK265,,-EQ380)</f>
        <v>51.797224386450623</v>
      </c>
      <c r="HU380" s="147">
        <f>PV(0.05,'PV factor'!AL265,,-ER380)</f>
        <v>49.33068989185773</v>
      </c>
      <c r="HV380" s="147">
        <f>PV(0.05,'PV factor'!AM265,,-ES380)</f>
        <v>46.981609420816895</v>
      </c>
      <c r="HW380" s="147">
        <f>PV(0.05,'PV factor'!AN265,,-ET380)</f>
        <v>44.744389924587509</v>
      </c>
      <c r="HX380" s="147">
        <f>PV(0.05,'PV factor'!AO265,,-EU380)</f>
        <v>42.613704690083352</v>
      </c>
      <c r="HY380" s="147">
        <f>PV(0.05,'PV factor'!AP265,,-EV380)</f>
        <v>40.584480657222237</v>
      </c>
      <c r="HZ380" s="147">
        <f t="shared" si="557"/>
        <v>27210.884353741494</v>
      </c>
      <c r="IA380" s="147">
        <f t="shared" si="558"/>
        <v>1236.9933344659485</v>
      </c>
      <c r="IB380" s="401">
        <f t="shared" si="559"/>
        <v>4.5459505041623612E-2</v>
      </c>
    </row>
    <row r="381" spans="1:236" s="181" customFormat="1" ht="90" customHeight="1" x14ac:dyDescent="0.25">
      <c r="A381" s="276" t="s">
        <v>634</v>
      </c>
      <c r="B381" s="277" t="s">
        <v>1167</v>
      </c>
      <c r="C381" s="277" t="s">
        <v>594</v>
      </c>
      <c r="D381" s="99"/>
      <c r="E381" s="277" t="s">
        <v>1179</v>
      </c>
      <c r="F381" s="103" t="s">
        <v>1180</v>
      </c>
      <c r="G381" s="103" t="s">
        <v>1181</v>
      </c>
      <c r="H381" s="99"/>
      <c r="I381" s="103" t="s">
        <v>1182</v>
      </c>
      <c r="J381" s="103">
        <v>40</v>
      </c>
      <c r="K381" s="227" t="s">
        <v>94</v>
      </c>
      <c r="L381" s="98">
        <v>16150</v>
      </c>
      <c r="M381" s="99" t="s">
        <v>1183</v>
      </c>
      <c r="N381" s="99" t="s">
        <v>81</v>
      </c>
      <c r="O381" s="13" t="s">
        <v>217</v>
      </c>
      <c r="P381" s="99" t="s">
        <v>218</v>
      </c>
      <c r="Q381" s="112" t="s">
        <v>100</v>
      </c>
      <c r="R381" s="99" t="s">
        <v>108</v>
      </c>
      <c r="S381" s="99" t="s">
        <v>790</v>
      </c>
      <c r="T381" s="99" t="s">
        <v>366</v>
      </c>
      <c r="U381" s="99" t="s">
        <v>100</v>
      </c>
      <c r="V381" s="102">
        <v>0.63</v>
      </c>
      <c r="W381" s="105">
        <v>7115010</v>
      </c>
      <c r="X381" s="105">
        <v>325000</v>
      </c>
      <c r="Y381" s="105">
        <v>0</v>
      </c>
      <c r="Z381" s="105">
        <v>0</v>
      </c>
      <c r="AA381" s="105">
        <v>325000</v>
      </c>
      <c r="AB381" s="105">
        <v>6000000</v>
      </c>
      <c r="AC381" s="105">
        <v>790010</v>
      </c>
      <c r="AD381" s="105">
        <v>0</v>
      </c>
      <c r="AE381" s="278">
        <v>0</v>
      </c>
      <c r="AF381" s="278">
        <v>0</v>
      </c>
      <c r="AG381" s="278">
        <v>0</v>
      </c>
      <c r="AH381" s="278">
        <v>0</v>
      </c>
      <c r="AI381" s="100" t="s">
        <v>88</v>
      </c>
      <c r="AJ381" s="105">
        <v>0</v>
      </c>
      <c r="AK381" s="105">
        <v>0</v>
      </c>
      <c r="AL381" s="105">
        <v>0</v>
      </c>
      <c r="AM381" s="105">
        <v>0</v>
      </c>
      <c r="AN381" s="105">
        <v>0</v>
      </c>
      <c r="AO381" s="105">
        <v>0</v>
      </c>
      <c r="AP381" s="105">
        <v>0</v>
      </c>
      <c r="AQ381" s="278">
        <v>0</v>
      </c>
      <c r="AR381" s="278">
        <v>0</v>
      </c>
      <c r="AS381" s="278">
        <v>0</v>
      </c>
      <c r="AT381" s="278">
        <v>0</v>
      </c>
      <c r="AU381" s="103" t="s">
        <v>1184</v>
      </c>
      <c r="AV381" s="230">
        <f t="shared" si="525"/>
        <v>0</v>
      </c>
      <c r="AW381" s="230">
        <f t="shared" si="526"/>
        <v>1</v>
      </c>
      <c r="AX381" s="230" t="str">
        <f t="shared" si="527"/>
        <v>B3</v>
      </c>
      <c r="AY381" s="141">
        <f t="shared" si="528"/>
        <v>7</v>
      </c>
      <c r="AZ381" s="70">
        <f t="shared" si="529"/>
        <v>1</v>
      </c>
      <c r="BA381" s="70">
        <f t="shared" si="530"/>
        <v>1</v>
      </c>
      <c r="BB381" s="70">
        <f t="shared" si="531"/>
        <v>1</v>
      </c>
      <c r="BC381" s="70">
        <f t="shared" si="532"/>
        <v>0</v>
      </c>
      <c r="BD381" s="70">
        <f t="shared" si="533"/>
        <v>1</v>
      </c>
      <c r="BE381" s="70">
        <f t="shared" si="534"/>
        <v>0</v>
      </c>
      <c r="BF381" s="70">
        <f t="shared" si="535"/>
        <v>0</v>
      </c>
      <c r="BG381" s="71">
        <f t="shared" si="536"/>
        <v>0</v>
      </c>
      <c r="BH381" s="71">
        <f t="shared" si="537"/>
        <v>1</v>
      </c>
      <c r="BI381" s="71">
        <f t="shared" si="538"/>
        <v>0</v>
      </c>
      <c r="BJ381" s="71">
        <f t="shared" si="539"/>
        <v>0</v>
      </c>
      <c r="BK381" s="71">
        <f t="shared" si="540"/>
        <v>1</v>
      </c>
      <c r="BL381" s="70">
        <f t="shared" si="541"/>
        <v>1</v>
      </c>
      <c r="BM381" s="70">
        <f t="shared" si="542"/>
        <v>1</v>
      </c>
      <c r="BN381" s="70">
        <f t="shared" si="543"/>
        <v>0</v>
      </c>
      <c r="BO381" s="70">
        <f t="shared" si="544"/>
        <v>1</v>
      </c>
      <c r="BP381" s="144">
        <f t="shared" si="545"/>
        <v>0</v>
      </c>
      <c r="BQ381" s="144">
        <f t="shared" si="546"/>
        <v>0</v>
      </c>
      <c r="BR381" s="144">
        <f t="shared" si="547"/>
        <v>325000</v>
      </c>
      <c r="BS381" s="144">
        <f t="shared" si="548"/>
        <v>6000000</v>
      </c>
      <c r="BT381" s="144">
        <f t="shared" si="549"/>
        <v>790010</v>
      </c>
      <c r="BU381" s="144">
        <f t="shared" si="550"/>
        <v>0</v>
      </c>
      <c r="BV381" s="144">
        <f t="shared" si="551"/>
        <v>0</v>
      </c>
      <c r="BW381" s="144">
        <f t="shared" si="552"/>
        <v>0</v>
      </c>
      <c r="BX381" s="144">
        <f t="shared" si="553"/>
        <v>0</v>
      </c>
      <c r="BY381" s="144">
        <f t="shared" si="554"/>
        <v>0</v>
      </c>
      <c r="BZ381" s="9">
        <v>0</v>
      </c>
      <c r="CA381" s="9">
        <v>0</v>
      </c>
      <c r="CB381" s="9">
        <v>0</v>
      </c>
      <c r="CC381" s="9">
        <v>0</v>
      </c>
      <c r="CD381" s="9">
        <v>0</v>
      </c>
      <c r="CE381" s="9">
        <v>0</v>
      </c>
      <c r="CF381" s="9">
        <v>0</v>
      </c>
      <c r="CG381" s="9">
        <v>0</v>
      </c>
      <c r="CH381" s="9">
        <v>0</v>
      </c>
      <c r="CI381" s="9">
        <v>0</v>
      </c>
      <c r="CJ381" s="9">
        <v>0</v>
      </c>
      <c r="CK381" s="9">
        <v>0</v>
      </c>
      <c r="CL381" s="9">
        <v>0</v>
      </c>
      <c r="CM381" s="9">
        <v>0</v>
      </c>
      <c r="CN381" s="9">
        <v>0</v>
      </c>
      <c r="CO381" s="9">
        <v>0</v>
      </c>
      <c r="CP381" s="9">
        <v>0</v>
      </c>
      <c r="CQ381" s="9">
        <v>0</v>
      </c>
      <c r="CR381" s="9">
        <v>0</v>
      </c>
      <c r="CS381" s="9">
        <v>0</v>
      </c>
      <c r="CT381" s="9">
        <v>0</v>
      </c>
      <c r="CU381" s="9">
        <v>0</v>
      </c>
      <c r="CV381" s="9">
        <v>0</v>
      </c>
      <c r="CW381" s="9">
        <v>0</v>
      </c>
      <c r="CX381" s="9">
        <v>0</v>
      </c>
      <c r="CY381" s="9">
        <v>0</v>
      </c>
      <c r="CZ381" s="9">
        <v>0</v>
      </c>
      <c r="DA381" s="9">
        <v>0</v>
      </c>
      <c r="DB381" s="9">
        <v>0</v>
      </c>
      <c r="DC381" s="9">
        <v>0</v>
      </c>
      <c r="DD381" s="9">
        <v>0</v>
      </c>
      <c r="DE381" s="9">
        <v>0</v>
      </c>
      <c r="DF381" s="9">
        <v>0</v>
      </c>
      <c r="DG381" s="144">
        <f t="shared" si="555"/>
        <v>16150</v>
      </c>
      <c r="DH381" s="144">
        <f t="shared" ref="DH381:EW381" si="616">DG381</f>
        <v>16150</v>
      </c>
      <c r="DI381" s="144">
        <f t="shared" si="616"/>
        <v>16150</v>
      </c>
      <c r="DJ381" s="144">
        <f t="shared" si="616"/>
        <v>16150</v>
      </c>
      <c r="DK381" s="144">
        <f t="shared" si="616"/>
        <v>16150</v>
      </c>
      <c r="DL381" s="144">
        <f t="shared" si="616"/>
        <v>16150</v>
      </c>
      <c r="DM381" s="144">
        <f t="shared" si="616"/>
        <v>16150</v>
      </c>
      <c r="DN381" s="144">
        <f t="shared" si="616"/>
        <v>16150</v>
      </c>
      <c r="DO381" s="144">
        <f t="shared" si="616"/>
        <v>16150</v>
      </c>
      <c r="DP381" s="144">
        <f t="shared" si="616"/>
        <v>16150</v>
      </c>
      <c r="DQ381" s="144">
        <f t="shared" si="616"/>
        <v>16150</v>
      </c>
      <c r="DR381" s="144">
        <f t="shared" si="616"/>
        <v>16150</v>
      </c>
      <c r="DS381" s="144">
        <f t="shared" si="616"/>
        <v>16150</v>
      </c>
      <c r="DT381" s="144">
        <f t="shared" si="616"/>
        <v>16150</v>
      </c>
      <c r="DU381" s="144">
        <f t="shared" si="616"/>
        <v>16150</v>
      </c>
      <c r="DV381" s="144">
        <f t="shared" si="616"/>
        <v>16150</v>
      </c>
      <c r="DW381" s="144">
        <f t="shared" si="616"/>
        <v>16150</v>
      </c>
      <c r="DX381" s="144">
        <f t="shared" si="616"/>
        <v>16150</v>
      </c>
      <c r="DY381" s="144">
        <f t="shared" si="616"/>
        <v>16150</v>
      </c>
      <c r="DZ381" s="144">
        <f t="shared" si="616"/>
        <v>16150</v>
      </c>
      <c r="EA381" s="144">
        <f t="shared" si="616"/>
        <v>16150</v>
      </c>
      <c r="EB381" s="144">
        <f t="shared" si="616"/>
        <v>16150</v>
      </c>
      <c r="EC381" s="144">
        <f t="shared" si="616"/>
        <v>16150</v>
      </c>
      <c r="ED381" s="144">
        <f t="shared" si="616"/>
        <v>16150</v>
      </c>
      <c r="EE381" s="144">
        <f t="shared" si="616"/>
        <v>16150</v>
      </c>
      <c r="EF381" s="144">
        <f t="shared" si="616"/>
        <v>16150</v>
      </c>
      <c r="EG381" s="144">
        <f t="shared" si="616"/>
        <v>16150</v>
      </c>
      <c r="EH381" s="144">
        <f t="shared" si="616"/>
        <v>16150</v>
      </c>
      <c r="EI381" s="144">
        <f t="shared" si="616"/>
        <v>16150</v>
      </c>
      <c r="EJ381" s="144">
        <f t="shared" si="616"/>
        <v>16150</v>
      </c>
      <c r="EK381" s="144">
        <f t="shared" si="616"/>
        <v>16150</v>
      </c>
      <c r="EL381" s="144">
        <f t="shared" si="616"/>
        <v>16150</v>
      </c>
      <c r="EM381" s="144">
        <f t="shared" si="616"/>
        <v>16150</v>
      </c>
      <c r="EN381" s="144">
        <f t="shared" si="616"/>
        <v>16150</v>
      </c>
      <c r="EO381" s="144">
        <f t="shared" si="616"/>
        <v>16150</v>
      </c>
      <c r="EP381" s="144">
        <f t="shared" si="616"/>
        <v>16150</v>
      </c>
      <c r="EQ381" s="144">
        <f t="shared" si="616"/>
        <v>16150</v>
      </c>
      <c r="ER381" s="144">
        <f t="shared" si="616"/>
        <v>16150</v>
      </c>
      <c r="ES381" s="144">
        <f t="shared" si="616"/>
        <v>16150</v>
      </c>
      <c r="ET381" s="144">
        <f t="shared" si="616"/>
        <v>16150</v>
      </c>
      <c r="EU381" s="144">
        <f t="shared" si="616"/>
        <v>16150</v>
      </c>
      <c r="EV381" s="144">
        <f t="shared" si="616"/>
        <v>16150</v>
      </c>
      <c r="EW381" s="144">
        <f t="shared" si="616"/>
        <v>16150</v>
      </c>
      <c r="EX381" s="147">
        <f>PV(0.05,'PV factor'!C120,,-BR381)</f>
        <v>294784.58049886621</v>
      </c>
      <c r="EY381" s="147">
        <f>PV(0.05,'PV factor'!D120,,-BS381)</f>
        <v>5183025.5911888555</v>
      </c>
      <c r="EZ381" s="147">
        <f>PV(0.05,'PV factor'!E120,,-BT381)</f>
        <v>649943.18211033463</v>
      </c>
      <c r="FA381" s="147">
        <f>PV(0.05,'PV factor'!F120,,-BU381)</f>
        <v>0</v>
      </c>
      <c r="FB381" s="147">
        <f>PV(0.05,'PV factor'!G120,,-BV381)</f>
        <v>0</v>
      </c>
      <c r="FC381" s="147">
        <f>PV(0.05,'PV factor'!H120,,-BW381)</f>
        <v>0</v>
      </c>
      <c r="FD381" s="147">
        <f>PV(0.05,'PV factor'!I120,,-BX381)</f>
        <v>0</v>
      </c>
      <c r="FE381" s="147">
        <f>PV(0.05,'PV factor'!J120,,-BY381)</f>
        <v>0</v>
      </c>
      <c r="FF381" s="147">
        <f>PV(0.05,'PV factor'!K120,,-BZ381)</f>
        <v>0</v>
      </c>
      <c r="FG381" s="147">
        <f>PV(0.05,'PV factor'!L120,,-CA381)</f>
        <v>0</v>
      </c>
      <c r="FH381" s="147">
        <f>PV(0.05,'PV factor'!M120,,-CB381)</f>
        <v>0</v>
      </c>
      <c r="FI381" s="147">
        <f>PV(0.05,'PV factor'!N120,,-CC381)</f>
        <v>0</v>
      </c>
      <c r="FJ381" s="147">
        <f>PV(0.05,'PV factor'!O120,,-CD381)</f>
        <v>0</v>
      </c>
      <c r="FK381" s="147">
        <f>PV(0.05,'PV factor'!P120,,-CE381)</f>
        <v>0</v>
      </c>
      <c r="FL381" s="147">
        <f>PV(0.05,'PV factor'!Q120,,-CF381)</f>
        <v>0</v>
      </c>
      <c r="FM381" s="147">
        <f>PV(0.05,'PV factor'!R120,,-CG381)</f>
        <v>0</v>
      </c>
      <c r="FN381" s="147">
        <f>PV(0.05,'PV factor'!S120,,-CH381)</f>
        <v>0</v>
      </c>
      <c r="FO381" s="147">
        <f>PV(0.05,'PV factor'!T120,,-CI381)</f>
        <v>0</v>
      </c>
      <c r="FP381" s="147">
        <f>PV(0.05,'PV factor'!U120,,-CJ381)</f>
        <v>0</v>
      </c>
      <c r="FQ381" s="147">
        <f>PV(0.05,'PV factor'!V120,,-CK381)</f>
        <v>0</v>
      </c>
      <c r="FR381" s="147">
        <f>PV(0.05,'PV factor'!W120,,-CL381)</f>
        <v>0</v>
      </c>
      <c r="FS381" s="147">
        <f>PV(0.05,'PV factor'!X120,,-CM381)</f>
        <v>0</v>
      </c>
      <c r="FT381" s="147">
        <f>PV(0.05,'PV factor'!Y120,,-CN381)</f>
        <v>0</v>
      </c>
      <c r="FU381" s="147">
        <f>PV(0.05,'PV factor'!Z120,,-CO381)</f>
        <v>0</v>
      </c>
      <c r="FV381" s="147">
        <f>PV(0.05,'PV factor'!AA120,,-CP381)</f>
        <v>0</v>
      </c>
      <c r="FW381" s="147">
        <f>PV(0.05,'PV factor'!AB120,,-CQ381)</f>
        <v>0</v>
      </c>
      <c r="FX381" s="147">
        <f>PV(0.05,'PV factor'!AC120,,-CR381)</f>
        <v>0</v>
      </c>
      <c r="FY381" s="147">
        <f>PV(0.05,'PV factor'!AD120,,-CS381)</f>
        <v>0</v>
      </c>
      <c r="FZ381" s="147">
        <f>PV(0.05,'PV factor'!AE120,,-CT381)</f>
        <v>0</v>
      </c>
      <c r="GA381" s="147">
        <f>PV(0.05,'PV factor'!AF120,,-CU381)</f>
        <v>0</v>
      </c>
      <c r="GB381" s="147">
        <f>PV(0.05,'PV factor'!AG120,,-CV381)</f>
        <v>0</v>
      </c>
      <c r="GC381" s="147">
        <f>PV(0.05,'PV factor'!AH120,,-CW381)</f>
        <v>0</v>
      </c>
      <c r="GD381" s="147">
        <f>PV(0.05,'PV factor'!AI120,,-CX381)</f>
        <v>0</v>
      </c>
      <c r="GE381" s="147">
        <f>PV(0.05,'PV factor'!AJ120,,-CY381)</f>
        <v>0</v>
      </c>
      <c r="GF381" s="147">
        <f>PV(0.05,'PV factor'!AK120,,-CZ381)</f>
        <v>0</v>
      </c>
      <c r="GG381" s="147">
        <f>PV(0.05,'PV factor'!AL120,,-DA381)</f>
        <v>0</v>
      </c>
      <c r="GH381" s="147">
        <f>PV(0.05,'PV factor'!AM120,,-DB381)</f>
        <v>0</v>
      </c>
      <c r="GI381" s="147">
        <f>PV(0.05,'PV factor'!AN120,,-DC381)</f>
        <v>0</v>
      </c>
      <c r="GJ381" s="147">
        <f>PV(0.05,'PV factor'!AO120,,-DD381)</f>
        <v>0</v>
      </c>
      <c r="GK381" s="147">
        <f>PV(0.05,'PV factor'!AP120,,-DE381)</f>
        <v>0</v>
      </c>
      <c r="GL381" s="147">
        <f>PV(0.05,'PV factor'!C120,,-DI381)</f>
        <v>14648.526077097506</v>
      </c>
      <c r="GM381" s="147">
        <f>PV(0.05,'PV factor'!D120,,-DJ381)</f>
        <v>13950.977216283338</v>
      </c>
      <c r="GN381" s="147">
        <f>PV(0.05,'PV factor'!E120,,-DK381)</f>
        <v>13286.644967888895</v>
      </c>
      <c r="GO381" s="147">
        <f>PV(0.05,'PV factor'!F120,,-DL381)</f>
        <v>12653.947588465611</v>
      </c>
      <c r="GP381" s="147">
        <f>PV(0.05,'PV factor'!G120,,-DM381)</f>
        <v>12051.378655681538</v>
      </c>
      <c r="GQ381" s="147">
        <f>PV(0.05,'PV factor'!H120,,-DN381)</f>
        <v>11477.503481601461</v>
      </c>
      <c r="GR381" s="147">
        <f>PV(0.05,'PV factor'!I120,,-DO381)</f>
        <v>10930.955696763298</v>
      </c>
      <c r="GS381" s="147">
        <f>PV(0.05,'PV factor'!J120,,-DP381)</f>
        <v>10410.433996917425</v>
      </c>
      <c r="GT381" s="147">
        <f>PV(0.05,'PV factor'!K120,,-DQ381)</f>
        <v>9914.6990446832624</v>
      </c>
      <c r="GU381" s="147">
        <f>PV(0.05,'PV factor'!L120,,-DR381)</f>
        <v>9442.5705187459644</v>
      </c>
      <c r="GV381" s="147">
        <f>PV(0.05,'PV factor'!M120,,-DS381)</f>
        <v>8992.9243035675863</v>
      </c>
      <c r="GW381" s="147">
        <f>PV(0.05,'PV factor'!N120,,-DT381)</f>
        <v>8564.6898129215097</v>
      </c>
      <c r="GX381" s="147">
        <f>PV(0.05,'PV factor'!O120,,-DU381)</f>
        <v>8156.8474408776292</v>
      </c>
      <c r="GY381" s="147">
        <f>PV(0.05,'PV factor'!P120,,-DV381)</f>
        <v>7768.4261341691681</v>
      </c>
      <c r="GZ381" s="147">
        <f>PV(0.05,'PV factor'!Q120,,-DW381)</f>
        <v>7398.5010801611134</v>
      </c>
      <c r="HA381" s="147">
        <f>PV(0.05,'PV factor'!R120,,-DX381)</f>
        <v>7046.1915049153449</v>
      </c>
      <c r="HB381" s="147">
        <f>PV(0.05,'PV factor'!S120,,-DY381)</f>
        <v>6710.6585761098531</v>
      </c>
      <c r="HC381" s="147">
        <f>PV(0.05,'PV factor'!T120,,-DZ381)</f>
        <v>6391.103405818907</v>
      </c>
      <c r="HD381" s="147">
        <f>PV(0.05,'PV factor'!U120,,-EA381)</f>
        <v>6086.7651483989594</v>
      </c>
      <c r="HE381" s="147">
        <f>PV(0.05,'PV factor'!V120,,-EB381)</f>
        <v>5796.9191889513904</v>
      </c>
      <c r="HF381" s="147">
        <f>PV(0.05,'PV factor'!W120,,-EC381)</f>
        <v>5520.8754180489432</v>
      </c>
      <c r="HG381" s="147">
        <f>PV(0.05,'PV factor'!X120,,-ED381)</f>
        <v>5257.9765886180403</v>
      </c>
      <c r="HH381" s="147">
        <f>PV(0.05,'PV factor'!Y120,,-EE381)</f>
        <v>5007.5967510648006</v>
      </c>
      <c r="HI381" s="147">
        <f>PV(0.05,'PV factor'!Z120,,-EF381)</f>
        <v>4769.1397629188577</v>
      </c>
      <c r="HJ381" s="147">
        <f>PV(0.05,'PV factor'!AA120,,-EG381)</f>
        <v>4542.0378694465317</v>
      </c>
      <c r="HK381" s="147">
        <f>PV(0.05,'PV factor'!AB120,,-EH381)</f>
        <v>4325.7503518538388</v>
      </c>
      <c r="HL381" s="147">
        <f>PV(0.05,'PV factor'!AC120,,-EI381)</f>
        <v>4119.7622398607991</v>
      </c>
      <c r="HM381" s="147">
        <f>PV(0.05,'PV factor'!AD120,,-EJ381)</f>
        <v>3923.583085581713</v>
      </c>
      <c r="HN381" s="147">
        <f>PV(0.05,'PV factor'!AE120,,-EK381)</f>
        <v>3736.7457957921092</v>
      </c>
      <c r="HO381" s="147">
        <f>PV(0.05,'PV factor'!AF120,,-EL381)</f>
        <v>3558.805519802007</v>
      </c>
      <c r="HP381" s="147">
        <f>PV(0.05,'PV factor'!AG120,,-EM381)</f>
        <v>3389.3385902876262</v>
      </c>
      <c r="HQ381" s="147">
        <f>PV(0.05,'PV factor'!AH120,,-EN381)</f>
        <v>3227.941514559644</v>
      </c>
      <c r="HR381" s="147">
        <f>PV(0.05,'PV factor'!AI120,,-EO381)</f>
        <v>3074.2300138663277</v>
      </c>
      <c r="HS381" s="147">
        <f>PV(0.05,'PV factor'!AJ120,,-EP381)</f>
        <v>2927.8381084441212</v>
      </c>
      <c r="HT381" s="147">
        <f>PV(0.05,'PV factor'!AK120,,-EQ381)</f>
        <v>2788.4172461372586</v>
      </c>
      <c r="HU381" s="147">
        <f>PV(0.05,'PV factor'!AL120,,-ER381)</f>
        <v>2655.6354725116744</v>
      </c>
      <c r="HV381" s="147">
        <f>PV(0.05,'PV factor'!AM120,,-ES381)</f>
        <v>2529.1766404873097</v>
      </c>
      <c r="HW381" s="147">
        <f>PV(0.05,'PV factor'!AN120,,-ET381)</f>
        <v>2408.7396576069609</v>
      </c>
      <c r="HX381" s="147">
        <f>PV(0.05,'PV factor'!AO120,,-EU381)</f>
        <v>2294.0377691494868</v>
      </c>
      <c r="HY381" s="147">
        <f>PV(0.05,'PV factor'!AP120,,-EV381)</f>
        <v>2184.7978753804637</v>
      </c>
      <c r="HZ381" s="147">
        <f t="shared" si="557"/>
        <v>6127753.353798056</v>
      </c>
      <c r="IA381" s="147">
        <f t="shared" si="558"/>
        <v>263923.09011143824</v>
      </c>
      <c r="IB381" s="401">
        <f t="shared" si="559"/>
        <v>4.3070122910194401E-2</v>
      </c>
    </row>
    <row r="382" spans="1:236" s="181" customFormat="1" ht="90" customHeight="1" x14ac:dyDescent="0.25">
      <c r="A382" s="231" t="s">
        <v>1099</v>
      </c>
      <c r="B382" s="85" t="s">
        <v>1100</v>
      </c>
      <c r="C382" s="85" t="s">
        <v>1108</v>
      </c>
      <c r="D382" s="90">
        <v>5</v>
      </c>
      <c r="E382" s="85" t="s">
        <v>1109</v>
      </c>
      <c r="F382" s="95" t="s">
        <v>1110</v>
      </c>
      <c r="G382" s="95" t="s">
        <v>1111</v>
      </c>
      <c r="H382" s="90" t="s">
        <v>77</v>
      </c>
      <c r="I382" s="95" t="s">
        <v>1112</v>
      </c>
      <c r="J382" s="95">
        <v>40</v>
      </c>
      <c r="K382" s="95" t="s">
        <v>206</v>
      </c>
      <c r="L382" s="90">
        <v>240</v>
      </c>
      <c r="M382" s="90" t="s">
        <v>1113</v>
      </c>
      <c r="N382" s="90" t="s">
        <v>81</v>
      </c>
      <c r="O382" s="90" t="s">
        <v>454</v>
      </c>
      <c r="P382" s="90" t="s">
        <v>457</v>
      </c>
      <c r="Q382" s="112" t="s">
        <v>100</v>
      </c>
      <c r="R382" s="90" t="s">
        <v>108</v>
      </c>
      <c r="S382" s="90" t="s">
        <v>99</v>
      </c>
      <c r="T382" s="90" t="s">
        <v>1107</v>
      </c>
      <c r="U382" s="90" t="s">
        <v>100</v>
      </c>
      <c r="V382" s="193">
        <v>1</v>
      </c>
      <c r="W382" s="93">
        <v>110000</v>
      </c>
      <c r="X382" s="92">
        <v>6000</v>
      </c>
      <c r="Y382" s="92">
        <v>0</v>
      </c>
      <c r="Z382" s="92">
        <v>0</v>
      </c>
      <c r="AA382" s="92">
        <v>6000</v>
      </c>
      <c r="AB382" s="92">
        <v>104000</v>
      </c>
      <c r="AC382" s="92">
        <v>0</v>
      </c>
      <c r="AD382" s="92">
        <v>0</v>
      </c>
      <c r="AE382" s="192">
        <v>0</v>
      </c>
      <c r="AF382" s="192">
        <v>0</v>
      </c>
      <c r="AG382" s="192">
        <v>0</v>
      </c>
      <c r="AH382" s="192">
        <v>0</v>
      </c>
      <c r="AI382" s="91" t="s">
        <v>88</v>
      </c>
      <c r="AJ382" s="94">
        <v>0</v>
      </c>
      <c r="AK382" s="94">
        <v>0</v>
      </c>
      <c r="AL382" s="94">
        <v>0</v>
      </c>
      <c r="AM382" s="94">
        <v>0</v>
      </c>
      <c r="AN382" s="94">
        <v>0</v>
      </c>
      <c r="AO382" s="94">
        <v>0</v>
      </c>
      <c r="AP382" s="94">
        <v>0</v>
      </c>
      <c r="AQ382" s="192">
        <v>0</v>
      </c>
      <c r="AR382" s="192">
        <v>0</v>
      </c>
      <c r="AS382" s="192">
        <v>0</v>
      </c>
      <c r="AT382" s="192">
        <v>0</v>
      </c>
      <c r="AU382" s="289"/>
      <c r="AV382" s="230">
        <f t="shared" si="525"/>
        <v>1</v>
      </c>
      <c r="AW382" s="230">
        <f t="shared" si="526"/>
        <v>0</v>
      </c>
      <c r="AX382" s="230" t="str">
        <f t="shared" si="527"/>
        <v>A2</v>
      </c>
      <c r="AY382" s="141">
        <f t="shared" si="528"/>
        <v>8</v>
      </c>
      <c r="AZ382" s="70">
        <f t="shared" si="529"/>
        <v>1</v>
      </c>
      <c r="BA382" s="70">
        <f t="shared" si="530"/>
        <v>1</v>
      </c>
      <c r="BB382" s="70">
        <f t="shared" si="531"/>
        <v>0</v>
      </c>
      <c r="BC382" s="70">
        <f t="shared" si="532"/>
        <v>1</v>
      </c>
      <c r="BD382" s="70">
        <f t="shared" si="533"/>
        <v>1</v>
      </c>
      <c r="BE382" s="70">
        <f t="shared" si="534"/>
        <v>1</v>
      </c>
      <c r="BF382" s="70">
        <f t="shared" si="535"/>
        <v>1</v>
      </c>
      <c r="BG382" s="71">
        <f t="shared" si="536"/>
        <v>0</v>
      </c>
      <c r="BH382" s="71">
        <f t="shared" si="537"/>
        <v>1</v>
      </c>
      <c r="BI382" s="71">
        <f t="shared" si="538"/>
        <v>0</v>
      </c>
      <c r="BJ382" s="71">
        <f t="shared" si="539"/>
        <v>0</v>
      </c>
      <c r="BK382" s="71">
        <f t="shared" si="540"/>
        <v>1</v>
      </c>
      <c r="BL382" s="70">
        <f t="shared" si="541"/>
        <v>1</v>
      </c>
      <c r="BM382" s="70">
        <f t="shared" si="542"/>
        <v>1</v>
      </c>
      <c r="BN382" s="70">
        <f t="shared" si="543"/>
        <v>0</v>
      </c>
      <c r="BO382" s="70">
        <f t="shared" si="544"/>
        <v>1</v>
      </c>
      <c r="BP382" s="144">
        <f t="shared" si="545"/>
        <v>0</v>
      </c>
      <c r="BQ382" s="144">
        <f t="shared" si="546"/>
        <v>0</v>
      </c>
      <c r="BR382" s="144">
        <f t="shared" si="547"/>
        <v>6000</v>
      </c>
      <c r="BS382" s="144">
        <f t="shared" si="548"/>
        <v>104000</v>
      </c>
      <c r="BT382" s="144">
        <f t="shared" si="549"/>
        <v>0</v>
      </c>
      <c r="BU382" s="144">
        <f t="shared" si="550"/>
        <v>0</v>
      </c>
      <c r="BV382" s="144">
        <f t="shared" si="551"/>
        <v>0</v>
      </c>
      <c r="BW382" s="144">
        <f t="shared" si="552"/>
        <v>0</v>
      </c>
      <c r="BX382" s="144">
        <f t="shared" si="553"/>
        <v>0</v>
      </c>
      <c r="BY382" s="144">
        <f t="shared" si="554"/>
        <v>0</v>
      </c>
      <c r="BZ382" s="9">
        <v>0</v>
      </c>
      <c r="CA382" s="9">
        <v>0</v>
      </c>
      <c r="CB382" s="9">
        <v>0</v>
      </c>
      <c r="CC382" s="9">
        <v>0</v>
      </c>
      <c r="CD382" s="9">
        <v>0</v>
      </c>
      <c r="CE382" s="9">
        <v>0</v>
      </c>
      <c r="CF382" s="9">
        <v>0</v>
      </c>
      <c r="CG382" s="9">
        <v>0</v>
      </c>
      <c r="CH382" s="9">
        <v>0</v>
      </c>
      <c r="CI382" s="9">
        <v>0</v>
      </c>
      <c r="CJ382" s="9">
        <v>0</v>
      </c>
      <c r="CK382" s="9">
        <v>0</v>
      </c>
      <c r="CL382" s="9">
        <v>0</v>
      </c>
      <c r="CM382" s="9">
        <v>0</v>
      </c>
      <c r="CN382" s="9">
        <v>0</v>
      </c>
      <c r="CO382" s="9">
        <v>0</v>
      </c>
      <c r="CP382" s="9">
        <v>0</v>
      </c>
      <c r="CQ382" s="9">
        <v>0</v>
      </c>
      <c r="CR382" s="9">
        <v>0</v>
      </c>
      <c r="CS382" s="9">
        <v>0</v>
      </c>
      <c r="CT382" s="9">
        <v>0</v>
      </c>
      <c r="CU382" s="9">
        <v>0</v>
      </c>
      <c r="CV382" s="9">
        <v>0</v>
      </c>
      <c r="CW382" s="9">
        <v>0</v>
      </c>
      <c r="CX382" s="9">
        <v>0</v>
      </c>
      <c r="CY382" s="9">
        <v>0</v>
      </c>
      <c r="CZ382" s="9">
        <v>0</v>
      </c>
      <c r="DA382" s="9">
        <v>0</v>
      </c>
      <c r="DB382" s="9">
        <v>0</v>
      </c>
      <c r="DC382" s="9">
        <v>0</v>
      </c>
      <c r="DD382" s="9">
        <v>0</v>
      </c>
      <c r="DE382" s="9">
        <v>0</v>
      </c>
      <c r="DF382" s="9">
        <v>0</v>
      </c>
      <c r="DG382" s="144">
        <f t="shared" si="555"/>
        <v>240</v>
      </c>
      <c r="DH382" s="144">
        <f t="shared" ref="DH382:EW382" si="617">DG382</f>
        <v>240</v>
      </c>
      <c r="DI382" s="144">
        <f t="shared" si="617"/>
        <v>240</v>
      </c>
      <c r="DJ382" s="144">
        <f t="shared" si="617"/>
        <v>240</v>
      </c>
      <c r="DK382" s="144">
        <f t="shared" si="617"/>
        <v>240</v>
      </c>
      <c r="DL382" s="144">
        <f t="shared" si="617"/>
        <v>240</v>
      </c>
      <c r="DM382" s="144">
        <f t="shared" si="617"/>
        <v>240</v>
      </c>
      <c r="DN382" s="144">
        <f t="shared" si="617"/>
        <v>240</v>
      </c>
      <c r="DO382" s="144">
        <f t="shared" si="617"/>
        <v>240</v>
      </c>
      <c r="DP382" s="144">
        <f t="shared" si="617"/>
        <v>240</v>
      </c>
      <c r="DQ382" s="144">
        <f t="shared" si="617"/>
        <v>240</v>
      </c>
      <c r="DR382" s="144">
        <f t="shared" si="617"/>
        <v>240</v>
      </c>
      <c r="DS382" s="144">
        <f t="shared" si="617"/>
        <v>240</v>
      </c>
      <c r="DT382" s="144">
        <f t="shared" si="617"/>
        <v>240</v>
      </c>
      <c r="DU382" s="144">
        <f t="shared" si="617"/>
        <v>240</v>
      </c>
      <c r="DV382" s="144">
        <f t="shared" si="617"/>
        <v>240</v>
      </c>
      <c r="DW382" s="144">
        <f t="shared" si="617"/>
        <v>240</v>
      </c>
      <c r="DX382" s="144">
        <f t="shared" si="617"/>
        <v>240</v>
      </c>
      <c r="DY382" s="144">
        <f t="shared" si="617"/>
        <v>240</v>
      </c>
      <c r="DZ382" s="144">
        <f t="shared" si="617"/>
        <v>240</v>
      </c>
      <c r="EA382" s="144">
        <f t="shared" si="617"/>
        <v>240</v>
      </c>
      <c r="EB382" s="144">
        <f t="shared" si="617"/>
        <v>240</v>
      </c>
      <c r="EC382" s="144">
        <f t="shared" si="617"/>
        <v>240</v>
      </c>
      <c r="ED382" s="144">
        <f t="shared" si="617"/>
        <v>240</v>
      </c>
      <c r="EE382" s="144">
        <f t="shared" si="617"/>
        <v>240</v>
      </c>
      <c r="EF382" s="144">
        <f t="shared" si="617"/>
        <v>240</v>
      </c>
      <c r="EG382" s="144">
        <f t="shared" si="617"/>
        <v>240</v>
      </c>
      <c r="EH382" s="144">
        <f t="shared" si="617"/>
        <v>240</v>
      </c>
      <c r="EI382" s="144">
        <f t="shared" si="617"/>
        <v>240</v>
      </c>
      <c r="EJ382" s="144">
        <f t="shared" si="617"/>
        <v>240</v>
      </c>
      <c r="EK382" s="144">
        <f t="shared" si="617"/>
        <v>240</v>
      </c>
      <c r="EL382" s="144">
        <f t="shared" si="617"/>
        <v>240</v>
      </c>
      <c r="EM382" s="144">
        <f t="shared" si="617"/>
        <v>240</v>
      </c>
      <c r="EN382" s="144">
        <f t="shared" si="617"/>
        <v>240</v>
      </c>
      <c r="EO382" s="144">
        <f t="shared" si="617"/>
        <v>240</v>
      </c>
      <c r="EP382" s="144">
        <f t="shared" si="617"/>
        <v>240</v>
      </c>
      <c r="EQ382" s="144">
        <f t="shared" si="617"/>
        <v>240</v>
      </c>
      <c r="ER382" s="144">
        <f t="shared" si="617"/>
        <v>240</v>
      </c>
      <c r="ES382" s="144">
        <f t="shared" si="617"/>
        <v>240</v>
      </c>
      <c r="ET382" s="144">
        <f t="shared" si="617"/>
        <v>240</v>
      </c>
      <c r="EU382" s="144">
        <f t="shared" si="617"/>
        <v>240</v>
      </c>
      <c r="EV382" s="144">
        <f t="shared" si="617"/>
        <v>240</v>
      </c>
      <c r="EW382" s="144">
        <f t="shared" si="617"/>
        <v>240</v>
      </c>
      <c r="EX382" s="147">
        <f>PV(0.05,'PV factor'!C196,,-BR382)</f>
        <v>5442.1768707482988</v>
      </c>
      <c r="EY382" s="147">
        <f>PV(0.05,'PV factor'!D196,,-BS382)</f>
        <v>89839.110247273507</v>
      </c>
      <c r="EZ382" s="147">
        <f>PV(0.05,'PV factor'!E196,,-BT382)</f>
        <v>0</v>
      </c>
      <c r="FA382" s="147">
        <f>PV(0.05,'PV factor'!F196,,-BU382)</f>
        <v>0</v>
      </c>
      <c r="FB382" s="147">
        <f>PV(0.05,'PV factor'!G196,,-BV382)</f>
        <v>0</v>
      </c>
      <c r="FC382" s="147">
        <f>PV(0.05,'PV factor'!H196,,-BW382)</f>
        <v>0</v>
      </c>
      <c r="FD382" s="147">
        <f>PV(0.05,'PV factor'!I196,,-BX382)</f>
        <v>0</v>
      </c>
      <c r="FE382" s="147">
        <f>PV(0.05,'PV factor'!J196,,-BY382)</f>
        <v>0</v>
      </c>
      <c r="FF382" s="147">
        <f>PV(0.05,'PV factor'!K196,,-BZ382)</f>
        <v>0</v>
      </c>
      <c r="FG382" s="147">
        <f>PV(0.05,'PV factor'!L196,,-CA382)</f>
        <v>0</v>
      </c>
      <c r="FH382" s="147">
        <f>PV(0.05,'PV factor'!M196,,-CB382)</f>
        <v>0</v>
      </c>
      <c r="FI382" s="147">
        <f>PV(0.05,'PV factor'!N196,,-CC382)</f>
        <v>0</v>
      </c>
      <c r="FJ382" s="147">
        <f>PV(0.05,'PV factor'!O196,,-CD382)</f>
        <v>0</v>
      </c>
      <c r="FK382" s="147">
        <f>PV(0.05,'PV factor'!P196,,-CE382)</f>
        <v>0</v>
      </c>
      <c r="FL382" s="147">
        <f>PV(0.05,'PV factor'!Q196,,-CF382)</f>
        <v>0</v>
      </c>
      <c r="FM382" s="147">
        <f>PV(0.05,'PV factor'!R196,,-CG382)</f>
        <v>0</v>
      </c>
      <c r="FN382" s="147">
        <f>PV(0.05,'PV factor'!S196,,-CH382)</f>
        <v>0</v>
      </c>
      <c r="FO382" s="147">
        <f>PV(0.05,'PV factor'!T196,,-CI382)</f>
        <v>0</v>
      </c>
      <c r="FP382" s="147">
        <f>PV(0.05,'PV factor'!U196,,-CJ382)</f>
        <v>0</v>
      </c>
      <c r="FQ382" s="147">
        <f>PV(0.05,'PV factor'!V196,,-CK382)</f>
        <v>0</v>
      </c>
      <c r="FR382" s="147">
        <f>PV(0.05,'PV factor'!W196,,-CL382)</f>
        <v>0</v>
      </c>
      <c r="FS382" s="147">
        <f>PV(0.05,'PV factor'!X196,,-CM382)</f>
        <v>0</v>
      </c>
      <c r="FT382" s="147">
        <f>PV(0.05,'PV factor'!Y196,,-CN382)</f>
        <v>0</v>
      </c>
      <c r="FU382" s="147">
        <f>PV(0.05,'PV factor'!Z196,,-CO382)</f>
        <v>0</v>
      </c>
      <c r="FV382" s="147">
        <f>PV(0.05,'PV factor'!AA196,,-CP382)</f>
        <v>0</v>
      </c>
      <c r="FW382" s="147">
        <f>PV(0.05,'PV factor'!AB196,,-CQ382)</f>
        <v>0</v>
      </c>
      <c r="FX382" s="147">
        <f>PV(0.05,'PV factor'!AC196,,-CR382)</f>
        <v>0</v>
      </c>
      <c r="FY382" s="147">
        <f>PV(0.05,'PV factor'!AD196,,-CS382)</f>
        <v>0</v>
      </c>
      <c r="FZ382" s="147">
        <f>PV(0.05,'PV factor'!AE196,,-CT382)</f>
        <v>0</v>
      </c>
      <c r="GA382" s="147">
        <f>PV(0.05,'PV factor'!AF196,,-CU382)</f>
        <v>0</v>
      </c>
      <c r="GB382" s="147">
        <f>PV(0.05,'PV factor'!AG196,,-CV382)</f>
        <v>0</v>
      </c>
      <c r="GC382" s="147">
        <f>PV(0.05,'PV factor'!AH196,,-CW382)</f>
        <v>0</v>
      </c>
      <c r="GD382" s="147">
        <f>PV(0.05,'PV factor'!AI196,,-CX382)</f>
        <v>0</v>
      </c>
      <c r="GE382" s="147">
        <f>PV(0.05,'PV factor'!AJ196,,-CY382)</f>
        <v>0</v>
      </c>
      <c r="GF382" s="147">
        <f>PV(0.05,'PV factor'!AK196,,-CZ382)</f>
        <v>0</v>
      </c>
      <c r="GG382" s="147">
        <f>PV(0.05,'PV factor'!AL196,,-DA382)</f>
        <v>0</v>
      </c>
      <c r="GH382" s="147">
        <f>PV(0.05,'PV factor'!AM196,,-DB382)</f>
        <v>0</v>
      </c>
      <c r="GI382" s="147">
        <f>PV(0.05,'PV factor'!AN196,,-DC382)</f>
        <v>0</v>
      </c>
      <c r="GJ382" s="147">
        <f>PV(0.05,'PV factor'!AO196,,-DD382)</f>
        <v>0</v>
      </c>
      <c r="GK382" s="147">
        <f>PV(0.05,'PV factor'!AP196,,-DE382)</f>
        <v>0</v>
      </c>
      <c r="GL382" s="147">
        <f>PV(0.05,'PV factor'!C196,,-DI382)</f>
        <v>217.68707482993196</v>
      </c>
      <c r="GM382" s="147">
        <f>PV(0.05,'PV factor'!D196,,-DJ382)</f>
        <v>207.32102364755423</v>
      </c>
      <c r="GN382" s="147">
        <f>PV(0.05,'PV factor'!E196,,-DK382)</f>
        <v>197.44859395005167</v>
      </c>
      <c r="GO382" s="147">
        <f>PV(0.05,'PV factor'!F196,,-DL382)</f>
        <v>188.04627995243015</v>
      </c>
      <c r="GP382" s="147">
        <f>PV(0.05,'PV factor'!G196,,-DM382)</f>
        <v>179.09169519279064</v>
      </c>
      <c r="GQ382" s="147">
        <f>PV(0.05,'PV factor'!H196,,-DN382)</f>
        <v>170.56351923122915</v>
      </c>
      <c r="GR382" s="147">
        <f>PV(0.05,'PV factor'!I196,,-DO382)</f>
        <v>162.44144688688493</v>
      </c>
      <c r="GS382" s="147">
        <f>PV(0.05,'PV factor'!J196,,-DP382)</f>
        <v>154.70613989227135</v>
      </c>
      <c r="GT382" s="147">
        <f>PV(0.05,'PV factor'!K196,,-DQ382)</f>
        <v>147.33918084978222</v>
      </c>
      <c r="GU382" s="147">
        <f>PV(0.05,'PV factor'!L196,,-DR382)</f>
        <v>140.32302938074497</v>
      </c>
      <c r="GV382" s="147">
        <f>PV(0.05,'PV factor'!M196,,-DS382)</f>
        <v>133.64098036261427</v>
      </c>
      <c r="GW382" s="147">
        <f>PV(0.05,'PV factor'!N196,,-DT382)</f>
        <v>127.27712415487072</v>
      </c>
      <c r="GX382" s="147">
        <f>PV(0.05,'PV factor'!O196,,-DU382)</f>
        <v>121.21630871892452</v>
      </c>
      <c r="GY382" s="147">
        <f>PV(0.05,'PV factor'!P196,,-DV382)</f>
        <v>115.44410354183285</v>
      </c>
      <c r="GZ382" s="147">
        <f>PV(0.05,'PV factor'!Q196,,-DW382)</f>
        <v>109.94676527793605</v>
      </c>
      <c r="HA382" s="147">
        <f>PV(0.05,'PV factor'!R196,,-DX382)</f>
        <v>104.71120502660575</v>
      </c>
      <c r="HB382" s="147">
        <f>PV(0.05,'PV factor'!S196,,-DY382)</f>
        <v>99.724957168195957</v>
      </c>
      <c r="HC382" s="147">
        <f>PV(0.05,'PV factor'!T196,,-DZ382)</f>
        <v>94.976149683996141</v>
      </c>
      <c r="HD382" s="147">
        <f>PV(0.05,'PV factor'!U196,,-EA382)</f>
        <v>90.453475889520149</v>
      </c>
      <c r="HE382" s="147">
        <f>PV(0.05,'PV factor'!V196,,-EB382)</f>
        <v>86.146167513828715</v>
      </c>
      <c r="HF382" s="147">
        <f>PV(0.05,'PV factor'!W196,,-EC382)</f>
        <v>82.043969060789252</v>
      </c>
      <c r="HG382" s="147">
        <f>PV(0.05,'PV factor'!X196,,-ED382)</f>
        <v>78.137113391227842</v>
      </c>
      <c r="HH382" s="147">
        <f>PV(0.05,'PV factor'!Y196,,-EE382)</f>
        <v>74.416298467836057</v>
      </c>
      <c r="HI382" s="147">
        <f>PV(0.05,'PV factor'!Z196,,-EF382)</f>
        <v>70.872665207462902</v>
      </c>
      <c r="HJ382" s="147">
        <f>PV(0.05,'PV factor'!AA196,,-EG382)</f>
        <v>67.497776388059904</v>
      </c>
      <c r="HK382" s="147">
        <f>PV(0.05,'PV factor'!AB196,,-EH382)</f>
        <v>64.283596560057049</v>
      </c>
      <c r="HL382" s="147">
        <f>PV(0.05,'PV factor'!AC196,,-EI382)</f>
        <v>61.222472914340052</v>
      </c>
      <c r="HM382" s="147">
        <f>PV(0.05,'PV factor'!AD196,,-EJ382)</f>
        <v>58.30711706127623</v>
      </c>
      <c r="HN382" s="147">
        <f>PV(0.05,'PV factor'!AE196,,-EK382)</f>
        <v>55.530587677405954</v>
      </c>
      <c r="HO382" s="147">
        <f>PV(0.05,'PV factor'!AF196,,-EL382)</f>
        <v>52.886273978481839</v>
      </c>
      <c r="HP382" s="147">
        <f>PV(0.05,'PV factor'!AG196,,-EM382)</f>
        <v>50.367879979506519</v>
      </c>
      <c r="HQ382" s="147">
        <f>PV(0.05,'PV factor'!AH196,,-EN382)</f>
        <v>47.969409504291924</v>
      </c>
      <c r="HR382" s="147">
        <f>PV(0.05,'PV factor'!AI196,,-EO382)</f>
        <v>45.685151908849448</v>
      </c>
      <c r="HS382" s="147">
        <f>PV(0.05,'PV factor'!AJ196,,-EP382)</f>
        <v>43.509668484618516</v>
      </c>
      <c r="HT382" s="147">
        <f>PV(0.05,'PV factor'!AK196,,-EQ382)</f>
        <v>41.437779509160499</v>
      </c>
      <c r="HU382" s="147">
        <f>PV(0.05,'PV factor'!AL196,,-ER382)</f>
        <v>39.464551913486183</v>
      </c>
      <c r="HV382" s="147">
        <f>PV(0.05,'PV factor'!AM196,,-ES382)</f>
        <v>37.585287536653517</v>
      </c>
      <c r="HW382" s="147">
        <f>PV(0.05,'PV factor'!AN196,,-ET382)</f>
        <v>35.795511939670007</v>
      </c>
      <c r="HX382" s="147">
        <f>PV(0.05,'PV factor'!AO196,,-EU382)</f>
        <v>34.090963752066678</v>
      </c>
      <c r="HY382" s="147">
        <f>PV(0.05,'PV factor'!AP196,,-EV382)</f>
        <v>32.467584525777788</v>
      </c>
      <c r="HZ382" s="147">
        <f t="shared" si="557"/>
        <v>95281.287118021806</v>
      </c>
      <c r="IA382" s="147">
        <f t="shared" si="558"/>
        <v>3922.076880913015</v>
      </c>
      <c r="IB382" s="401">
        <f t="shared" si="559"/>
        <v>4.1163139159264998E-2</v>
      </c>
    </row>
    <row r="383" spans="1:236" s="181" customFormat="1" ht="90" customHeight="1" x14ac:dyDescent="0.25">
      <c r="A383" s="242" t="s">
        <v>1912</v>
      </c>
      <c r="B383" s="195" t="s">
        <v>1913</v>
      </c>
      <c r="C383" s="195" t="s">
        <v>2001</v>
      </c>
      <c r="D383" s="115">
        <v>16</v>
      </c>
      <c r="E383" s="195" t="s">
        <v>2002</v>
      </c>
      <c r="F383" s="113" t="s">
        <v>2003</v>
      </c>
      <c r="G383" s="113" t="s">
        <v>2004</v>
      </c>
      <c r="H383" s="112" t="s">
        <v>77</v>
      </c>
      <c r="I383" s="113" t="s">
        <v>1923</v>
      </c>
      <c r="J383" s="113">
        <v>5</v>
      </c>
      <c r="K383" s="227" t="s">
        <v>94</v>
      </c>
      <c r="L383" s="111">
        <v>3500</v>
      </c>
      <c r="M383" s="112" t="s">
        <v>2005</v>
      </c>
      <c r="N383" s="112" t="s">
        <v>81</v>
      </c>
      <c r="O383" s="112" t="s">
        <v>82</v>
      </c>
      <c r="P383" s="112" t="s">
        <v>83</v>
      </c>
      <c r="Q383" s="112" t="s">
        <v>100</v>
      </c>
      <c r="R383" s="112" t="s">
        <v>108</v>
      </c>
      <c r="S383" s="112" t="s">
        <v>99</v>
      </c>
      <c r="T383" s="112" t="s">
        <v>1023</v>
      </c>
      <c r="U383" s="112" t="s">
        <v>100</v>
      </c>
      <c r="V383" s="201">
        <v>1</v>
      </c>
      <c r="W383" s="286">
        <v>400000</v>
      </c>
      <c r="X383" s="286">
        <v>0</v>
      </c>
      <c r="Y383" s="286">
        <v>0</v>
      </c>
      <c r="Z383" s="286">
        <v>0</v>
      </c>
      <c r="AA383" s="286">
        <v>400000</v>
      </c>
      <c r="AB383" s="286">
        <v>0</v>
      </c>
      <c r="AC383" s="286">
        <v>0</v>
      </c>
      <c r="AD383" s="286">
        <v>0</v>
      </c>
      <c r="AE383" s="286">
        <v>0</v>
      </c>
      <c r="AF383" s="286">
        <v>0</v>
      </c>
      <c r="AG383" s="286">
        <v>0</v>
      </c>
      <c r="AH383" s="286">
        <v>0</v>
      </c>
      <c r="AI383" s="112" t="s">
        <v>88</v>
      </c>
      <c r="AJ383" s="286">
        <v>0</v>
      </c>
      <c r="AK383" s="286">
        <v>0</v>
      </c>
      <c r="AL383" s="286">
        <v>0</v>
      </c>
      <c r="AM383" s="286">
        <v>0</v>
      </c>
      <c r="AN383" s="286">
        <v>0</v>
      </c>
      <c r="AO383" s="286">
        <v>0</v>
      </c>
      <c r="AP383" s="286">
        <v>0</v>
      </c>
      <c r="AQ383" s="286">
        <v>0</v>
      </c>
      <c r="AR383" s="286">
        <v>0</v>
      </c>
      <c r="AS383" s="286">
        <v>0</v>
      </c>
      <c r="AT383" s="286">
        <v>0</v>
      </c>
      <c r="AU383" s="113"/>
      <c r="AV383" s="230">
        <f t="shared" si="525"/>
        <v>0</v>
      </c>
      <c r="AW383" s="230">
        <f t="shared" si="526"/>
        <v>0</v>
      </c>
      <c r="AX383" s="230" t="str">
        <f t="shared" si="527"/>
        <v>D2</v>
      </c>
      <c r="AY383" s="141">
        <f t="shared" si="528"/>
        <v>9</v>
      </c>
      <c r="AZ383" s="70">
        <f t="shared" si="529"/>
        <v>1</v>
      </c>
      <c r="BA383" s="70">
        <f t="shared" si="530"/>
        <v>1</v>
      </c>
      <c r="BB383" s="70">
        <f t="shared" si="531"/>
        <v>1</v>
      </c>
      <c r="BC383" s="70">
        <f t="shared" si="532"/>
        <v>1</v>
      </c>
      <c r="BD383" s="70">
        <f t="shared" si="533"/>
        <v>1</v>
      </c>
      <c r="BE383" s="70">
        <f t="shared" si="534"/>
        <v>1</v>
      </c>
      <c r="BF383" s="70">
        <f t="shared" si="535"/>
        <v>1</v>
      </c>
      <c r="BG383" s="71">
        <f t="shared" si="536"/>
        <v>0</v>
      </c>
      <c r="BH383" s="71">
        <f t="shared" si="537"/>
        <v>1</v>
      </c>
      <c r="BI383" s="71">
        <f t="shared" si="538"/>
        <v>0</v>
      </c>
      <c r="BJ383" s="71">
        <f t="shared" si="539"/>
        <v>0</v>
      </c>
      <c r="BK383" s="71">
        <f t="shared" si="540"/>
        <v>1</v>
      </c>
      <c r="BL383" s="70">
        <f t="shared" si="541"/>
        <v>1</v>
      </c>
      <c r="BM383" s="70">
        <f t="shared" si="542"/>
        <v>1</v>
      </c>
      <c r="BN383" s="70">
        <f t="shared" si="543"/>
        <v>0</v>
      </c>
      <c r="BO383" s="70">
        <f t="shared" si="544"/>
        <v>1</v>
      </c>
      <c r="BP383" s="144">
        <f t="shared" si="545"/>
        <v>0</v>
      </c>
      <c r="BQ383" s="144">
        <f t="shared" si="546"/>
        <v>0</v>
      </c>
      <c r="BR383" s="144">
        <f t="shared" si="547"/>
        <v>400000</v>
      </c>
      <c r="BS383" s="144">
        <f t="shared" si="548"/>
        <v>0</v>
      </c>
      <c r="BT383" s="144">
        <f t="shared" si="549"/>
        <v>0</v>
      </c>
      <c r="BU383" s="144">
        <f t="shared" si="550"/>
        <v>0</v>
      </c>
      <c r="BV383" s="144">
        <f t="shared" si="551"/>
        <v>0</v>
      </c>
      <c r="BW383" s="144">
        <f t="shared" si="552"/>
        <v>0</v>
      </c>
      <c r="BX383" s="144">
        <f t="shared" si="553"/>
        <v>0</v>
      </c>
      <c r="BY383" s="144">
        <f t="shared" si="554"/>
        <v>0</v>
      </c>
      <c r="BZ383" s="9">
        <v>0</v>
      </c>
      <c r="CA383" s="9">
        <v>0</v>
      </c>
      <c r="CB383" s="9">
        <v>0</v>
      </c>
      <c r="CC383" s="9">
        <v>0</v>
      </c>
      <c r="CD383" s="9">
        <v>0</v>
      </c>
      <c r="CE383" s="9">
        <v>0</v>
      </c>
      <c r="CF383" s="9">
        <v>0</v>
      </c>
      <c r="CG383" s="9">
        <v>0</v>
      </c>
      <c r="CH383" s="9">
        <v>0</v>
      </c>
      <c r="CI383" s="9">
        <v>0</v>
      </c>
      <c r="CJ383" s="9">
        <v>0</v>
      </c>
      <c r="CK383" s="9">
        <v>0</v>
      </c>
      <c r="CL383" s="9">
        <v>0</v>
      </c>
      <c r="CM383" s="9">
        <v>0</v>
      </c>
      <c r="CN383" s="9">
        <v>0</v>
      </c>
      <c r="CO383" s="9">
        <v>0</v>
      </c>
      <c r="CP383" s="9">
        <v>0</v>
      </c>
      <c r="CQ383" s="9">
        <v>0</v>
      </c>
      <c r="CR383" s="9">
        <v>0</v>
      </c>
      <c r="CS383" s="9">
        <v>0</v>
      </c>
      <c r="CT383" s="9">
        <v>0</v>
      </c>
      <c r="CU383" s="9">
        <v>0</v>
      </c>
      <c r="CV383" s="9">
        <v>0</v>
      </c>
      <c r="CW383" s="9">
        <v>0</v>
      </c>
      <c r="CX383" s="9">
        <v>0</v>
      </c>
      <c r="CY383" s="9">
        <v>0</v>
      </c>
      <c r="CZ383" s="9">
        <v>0</v>
      </c>
      <c r="DA383" s="9">
        <v>0</v>
      </c>
      <c r="DB383" s="9">
        <v>0</v>
      </c>
      <c r="DC383" s="9">
        <v>0</v>
      </c>
      <c r="DD383" s="9">
        <v>0</v>
      </c>
      <c r="DE383" s="9">
        <v>0</v>
      </c>
      <c r="DF383" s="9">
        <v>0</v>
      </c>
      <c r="DG383" s="144">
        <f t="shared" si="555"/>
        <v>3500</v>
      </c>
      <c r="DH383" s="144">
        <f t="shared" ref="DH383:EW383" si="618">DG383</f>
        <v>3500</v>
      </c>
      <c r="DI383" s="144">
        <f t="shared" si="618"/>
        <v>3500</v>
      </c>
      <c r="DJ383" s="144">
        <f t="shared" si="618"/>
        <v>3500</v>
      </c>
      <c r="DK383" s="144">
        <f t="shared" si="618"/>
        <v>3500</v>
      </c>
      <c r="DL383" s="144">
        <f t="shared" si="618"/>
        <v>3500</v>
      </c>
      <c r="DM383" s="144">
        <f t="shared" si="618"/>
        <v>3500</v>
      </c>
      <c r="DN383" s="144">
        <f t="shared" si="618"/>
        <v>3500</v>
      </c>
      <c r="DO383" s="144">
        <f t="shared" si="618"/>
        <v>3500</v>
      </c>
      <c r="DP383" s="144">
        <f t="shared" si="618"/>
        <v>3500</v>
      </c>
      <c r="DQ383" s="144">
        <f t="shared" si="618"/>
        <v>3500</v>
      </c>
      <c r="DR383" s="144">
        <f t="shared" si="618"/>
        <v>3500</v>
      </c>
      <c r="DS383" s="144">
        <f t="shared" si="618"/>
        <v>3500</v>
      </c>
      <c r="DT383" s="144">
        <f t="shared" si="618"/>
        <v>3500</v>
      </c>
      <c r="DU383" s="144">
        <f t="shared" si="618"/>
        <v>3500</v>
      </c>
      <c r="DV383" s="144">
        <f t="shared" si="618"/>
        <v>3500</v>
      </c>
      <c r="DW383" s="144">
        <f t="shared" si="618"/>
        <v>3500</v>
      </c>
      <c r="DX383" s="144">
        <f t="shared" si="618"/>
        <v>3500</v>
      </c>
      <c r="DY383" s="144">
        <f t="shared" si="618"/>
        <v>3500</v>
      </c>
      <c r="DZ383" s="144">
        <f t="shared" si="618"/>
        <v>3500</v>
      </c>
      <c r="EA383" s="144">
        <f t="shared" si="618"/>
        <v>3500</v>
      </c>
      <c r="EB383" s="144">
        <f t="shared" si="618"/>
        <v>3500</v>
      </c>
      <c r="EC383" s="144">
        <f t="shared" si="618"/>
        <v>3500</v>
      </c>
      <c r="ED383" s="144">
        <f t="shared" si="618"/>
        <v>3500</v>
      </c>
      <c r="EE383" s="144">
        <f t="shared" si="618"/>
        <v>3500</v>
      </c>
      <c r="EF383" s="144">
        <f t="shared" si="618"/>
        <v>3500</v>
      </c>
      <c r="EG383" s="144">
        <f t="shared" si="618"/>
        <v>3500</v>
      </c>
      <c r="EH383" s="144">
        <f t="shared" si="618"/>
        <v>3500</v>
      </c>
      <c r="EI383" s="144">
        <f t="shared" si="618"/>
        <v>3500</v>
      </c>
      <c r="EJ383" s="144">
        <f t="shared" si="618"/>
        <v>3500</v>
      </c>
      <c r="EK383" s="144">
        <f t="shared" si="618"/>
        <v>3500</v>
      </c>
      <c r="EL383" s="144">
        <f t="shared" si="618"/>
        <v>3500</v>
      </c>
      <c r="EM383" s="144">
        <f t="shared" si="618"/>
        <v>3500</v>
      </c>
      <c r="EN383" s="144">
        <f t="shared" si="618"/>
        <v>3500</v>
      </c>
      <c r="EO383" s="144">
        <f t="shared" si="618"/>
        <v>3500</v>
      </c>
      <c r="EP383" s="144">
        <f t="shared" si="618"/>
        <v>3500</v>
      </c>
      <c r="EQ383" s="144">
        <f t="shared" si="618"/>
        <v>3500</v>
      </c>
      <c r="ER383" s="144">
        <f t="shared" si="618"/>
        <v>3500</v>
      </c>
      <c r="ES383" s="144">
        <f t="shared" si="618"/>
        <v>3500</v>
      </c>
      <c r="ET383" s="144">
        <f t="shared" si="618"/>
        <v>3500</v>
      </c>
      <c r="EU383" s="144">
        <f t="shared" si="618"/>
        <v>3500</v>
      </c>
      <c r="EV383" s="144">
        <f t="shared" si="618"/>
        <v>3500</v>
      </c>
      <c r="EW383" s="144">
        <f t="shared" si="618"/>
        <v>3500</v>
      </c>
      <c r="EX383" s="147">
        <f>PV(0.05,'PV factor'!C311,,-BR383)</f>
        <v>362811.79138321994</v>
      </c>
      <c r="EY383" s="147">
        <f>PV(0.05,'PV factor'!D311,,-BS383)</f>
        <v>0</v>
      </c>
      <c r="EZ383" s="147">
        <f>PV(0.05,'PV factor'!E311,,-BT383)</f>
        <v>0</v>
      </c>
      <c r="FA383" s="147">
        <f>PV(0.05,'PV factor'!F311,,-BU383)</f>
        <v>0</v>
      </c>
      <c r="FB383" s="147">
        <f>PV(0.05,'PV factor'!G311,,-BV383)</f>
        <v>0</v>
      </c>
      <c r="FC383" s="147">
        <f>PV(0.05,'PV factor'!H311,,-BW383)</f>
        <v>0</v>
      </c>
      <c r="FD383" s="147">
        <f>PV(0.05,'PV factor'!I311,,-BX383)</f>
        <v>0</v>
      </c>
      <c r="FE383" s="147">
        <f>PV(0.05,'PV factor'!J311,,-BY383)</f>
        <v>0</v>
      </c>
      <c r="FF383" s="147">
        <f>PV(0.05,'PV factor'!K311,,-BZ383)</f>
        <v>0</v>
      </c>
      <c r="FG383" s="147">
        <f>PV(0.05,'PV factor'!L311,,-CA383)</f>
        <v>0</v>
      </c>
      <c r="FH383" s="147">
        <f>PV(0.05,'PV factor'!M311,,-CB383)</f>
        <v>0</v>
      </c>
      <c r="FI383" s="147">
        <f>PV(0.05,'PV factor'!N311,,-CC383)</f>
        <v>0</v>
      </c>
      <c r="FJ383" s="147">
        <f>PV(0.05,'PV factor'!O311,,-CD383)</f>
        <v>0</v>
      </c>
      <c r="FK383" s="147">
        <f>PV(0.05,'PV factor'!P311,,-CE383)</f>
        <v>0</v>
      </c>
      <c r="FL383" s="147">
        <f>PV(0.05,'PV factor'!Q311,,-CF383)</f>
        <v>0</v>
      </c>
      <c r="FM383" s="147">
        <f>PV(0.05,'PV factor'!R311,,-CG383)</f>
        <v>0</v>
      </c>
      <c r="FN383" s="147">
        <f>PV(0.05,'PV factor'!S311,,-CH383)</f>
        <v>0</v>
      </c>
      <c r="FO383" s="147">
        <f>PV(0.05,'PV factor'!T311,,-CI383)</f>
        <v>0</v>
      </c>
      <c r="FP383" s="147">
        <f>PV(0.05,'PV factor'!U311,,-CJ383)</f>
        <v>0</v>
      </c>
      <c r="FQ383" s="147">
        <f>PV(0.05,'PV factor'!V311,,-CK383)</f>
        <v>0</v>
      </c>
      <c r="FR383" s="147">
        <f>PV(0.05,'PV factor'!W311,,-CL383)</f>
        <v>0</v>
      </c>
      <c r="FS383" s="147">
        <f>PV(0.05,'PV factor'!X311,,-CM383)</f>
        <v>0</v>
      </c>
      <c r="FT383" s="147">
        <f>PV(0.05,'PV factor'!Y311,,-CN383)</f>
        <v>0</v>
      </c>
      <c r="FU383" s="147">
        <f>PV(0.05,'PV factor'!Z311,,-CO383)</f>
        <v>0</v>
      </c>
      <c r="FV383" s="147">
        <f>PV(0.05,'PV factor'!AA311,,-CP383)</f>
        <v>0</v>
      </c>
      <c r="FW383" s="147">
        <f>PV(0.05,'PV factor'!AB311,,-CQ383)</f>
        <v>0</v>
      </c>
      <c r="FX383" s="147">
        <f>PV(0.05,'PV factor'!AC311,,-CR383)</f>
        <v>0</v>
      </c>
      <c r="FY383" s="147">
        <f>PV(0.05,'PV factor'!AD311,,-CS383)</f>
        <v>0</v>
      </c>
      <c r="FZ383" s="147">
        <f>PV(0.05,'PV factor'!AE311,,-CT383)</f>
        <v>0</v>
      </c>
      <c r="GA383" s="147">
        <f>PV(0.05,'PV factor'!AF311,,-CU383)</f>
        <v>0</v>
      </c>
      <c r="GB383" s="147">
        <f>PV(0.05,'PV factor'!AG311,,-CV383)</f>
        <v>0</v>
      </c>
      <c r="GC383" s="147">
        <f>PV(0.05,'PV factor'!AH311,,-CW383)</f>
        <v>0</v>
      </c>
      <c r="GD383" s="147">
        <f>PV(0.05,'PV factor'!AI311,,-CX383)</f>
        <v>0</v>
      </c>
      <c r="GE383" s="147">
        <f>PV(0.05,'PV factor'!AJ311,,-CY383)</f>
        <v>0</v>
      </c>
      <c r="GF383" s="147">
        <f>PV(0.05,'PV factor'!AK311,,-CZ383)</f>
        <v>0</v>
      </c>
      <c r="GG383" s="147">
        <f>PV(0.05,'PV factor'!AL311,,-DA383)</f>
        <v>0</v>
      </c>
      <c r="GH383" s="147">
        <f>PV(0.05,'PV factor'!AM311,,-DB383)</f>
        <v>0</v>
      </c>
      <c r="GI383" s="147">
        <f>PV(0.05,'PV factor'!AN311,,-DC383)</f>
        <v>0</v>
      </c>
      <c r="GJ383" s="147">
        <f>PV(0.05,'PV factor'!AO311,,-DD383)</f>
        <v>0</v>
      </c>
      <c r="GK383" s="147">
        <f>PV(0.05,'PV factor'!AP311,,-DE383)</f>
        <v>0</v>
      </c>
      <c r="GL383" s="147">
        <f>PV(0.05,'PV factor'!C311,,-DI383)</f>
        <v>3174.6031746031745</v>
      </c>
      <c r="GM383" s="147">
        <f>PV(0.05,'PV factor'!D311,,-DJ383)</f>
        <v>3023.4315948601661</v>
      </c>
      <c r="GN383" s="147">
        <f>PV(0.05,'PV factor'!E311,,-DK383)</f>
        <v>2879.4586617715868</v>
      </c>
      <c r="GO383" s="147">
        <f>PV(0.05,'PV factor'!F311,,-DL383)</f>
        <v>2742.3415826396063</v>
      </c>
      <c r="GP383" s="147">
        <f>PV(0.05,'PV factor'!G311,,-DM383)</f>
        <v>2611.753888228197</v>
      </c>
      <c r="GQ383" s="147">
        <f>PV(0.05,'PV factor'!H311,,-DN383)</f>
        <v>2487.3846554554252</v>
      </c>
      <c r="GR383" s="147">
        <f>PV(0.05,'PV factor'!I311,,-DO383)</f>
        <v>2368.9377671004049</v>
      </c>
      <c r="GS383" s="147">
        <f>PV(0.05,'PV factor'!J311,,-DP383)</f>
        <v>2256.1312067622903</v>
      </c>
      <c r="GT383" s="147">
        <f>PV(0.05,'PV factor'!K311,,-DQ383)</f>
        <v>2148.6963873926575</v>
      </c>
      <c r="GU383" s="147">
        <f>PV(0.05,'PV factor'!L311,,-DR383)</f>
        <v>2046.377511802531</v>
      </c>
      <c r="GV383" s="147">
        <f>PV(0.05,'PV factor'!M311,,-DS383)</f>
        <v>1948.9309636214582</v>
      </c>
      <c r="GW383" s="147">
        <f>PV(0.05,'PV factor'!N311,,-DT383)</f>
        <v>1856.1247272585313</v>
      </c>
      <c r="GX383" s="147">
        <f>PV(0.05,'PV factor'!O311,,-DU383)</f>
        <v>1767.7378354843161</v>
      </c>
      <c r="GY383" s="147">
        <f>PV(0.05,'PV factor'!P311,,-DV383)</f>
        <v>1683.5598433183957</v>
      </c>
      <c r="GZ383" s="147">
        <f>PV(0.05,'PV factor'!Q311,,-DW383)</f>
        <v>1603.3903269699008</v>
      </c>
      <c r="HA383" s="147">
        <f>PV(0.05,'PV factor'!R311,,-DX383)</f>
        <v>1527.0384066380004</v>
      </c>
      <c r="HB383" s="147">
        <f>PV(0.05,'PV factor'!S311,,-DY383)</f>
        <v>1454.3222920361909</v>
      </c>
      <c r="HC383" s="147">
        <f>PV(0.05,'PV factor'!T311,,-DZ383)</f>
        <v>1385.0688495582772</v>
      </c>
      <c r="HD383" s="147">
        <f>PV(0.05,'PV factor'!U311,,-EA383)</f>
        <v>1319.1131900555022</v>
      </c>
      <c r="HE383" s="147">
        <f>PV(0.05,'PV factor'!V311,,-EB383)</f>
        <v>1256.2982762433353</v>
      </c>
      <c r="HF383" s="147">
        <f>PV(0.05,'PV factor'!W311,,-EC383)</f>
        <v>1196.4745488031765</v>
      </c>
      <c r="HG383" s="147">
        <f>PV(0.05,'PV factor'!X311,,-ED383)</f>
        <v>1139.4995702887393</v>
      </c>
      <c r="HH383" s="147">
        <f>PV(0.05,'PV factor'!Y311,,-EE383)</f>
        <v>1085.2376859892759</v>
      </c>
      <c r="HI383" s="147">
        <f>PV(0.05,'PV factor'!Z311,,-EF383)</f>
        <v>1033.5597009421674</v>
      </c>
      <c r="HJ383" s="147">
        <f>PV(0.05,'PV factor'!AA311,,-EG383)</f>
        <v>984.34257232587368</v>
      </c>
      <c r="HK383" s="147">
        <f>PV(0.05,'PV factor'!AB311,,-EH383)</f>
        <v>937.469116500832</v>
      </c>
      <c r="HL383" s="147">
        <f>PV(0.05,'PV factor'!AC311,,-EI383)</f>
        <v>892.82773000079249</v>
      </c>
      <c r="HM383" s="147">
        <f>PV(0.05,'PV factor'!AD311,,-EJ383)</f>
        <v>850.31212381027842</v>
      </c>
      <c r="HN383" s="147">
        <f>PV(0.05,'PV factor'!AE311,,-EK383)</f>
        <v>809.82107029550355</v>
      </c>
      <c r="HO383" s="147">
        <f>PV(0.05,'PV factor'!AF311,,-EL383)</f>
        <v>771.25816218619354</v>
      </c>
      <c r="HP383" s="147">
        <f>PV(0.05,'PV factor'!AG311,,-EM383)</f>
        <v>734.53158303447003</v>
      </c>
      <c r="HQ383" s="147">
        <f>PV(0.05,'PV factor'!AH311,,-EN383)</f>
        <v>699.55388860425717</v>
      </c>
      <c r="HR383" s="147">
        <f>PV(0.05,'PV factor'!AI311,,-EO383)</f>
        <v>666.24179867072121</v>
      </c>
      <c r="HS383" s="147">
        <f>PV(0.05,'PV factor'!AJ311,,-EP383)</f>
        <v>634.51599873402006</v>
      </c>
      <c r="HT383" s="147">
        <f>PV(0.05,'PV factor'!AK311,,-EQ383)</f>
        <v>604.3009511752573</v>
      </c>
      <c r="HU383" s="147">
        <f>PV(0.05,'PV factor'!AL311,,-ER383)</f>
        <v>575.52471540500687</v>
      </c>
      <c r="HV383" s="147">
        <f>PV(0.05,'PV factor'!AM311,,-ES383)</f>
        <v>548.11877657619709</v>
      </c>
      <c r="HW383" s="147">
        <f>PV(0.05,'PV factor'!AN311,,-ET383)</f>
        <v>522.017882453521</v>
      </c>
      <c r="HX383" s="147">
        <f>PV(0.05,'PV factor'!AO311,,-EU383)</f>
        <v>497.15988805097243</v>
      </c>
      <c r="HY383" s="147">
        <f>PV(0.05,'PV factor'!AP311,,-EV383)</f>
        <v>473.48560766759272</v>
      </c>
      <c r="HZ383" s="147">
        <f t="shared" si="557"/>
        <v>362811.79138321994</v>
      </c>
      <c r="IA383" s="147">
        <f t="shared" si="558"/>
        <v>14431.588902102731</v>
      </c>
      <c r="IB383" s="401">
        <f t="shared" si="559"/>
        <v>3.9777066911420654E-2</v>
      </c>
    </row>
    <row r="384" spans="1:236" s="181" customFormat="1" ht="90" customHeight="1" x14ac:dyDescent="0.25">
      <c r="A384" s="161" t="s">
        <v>2267</v>
      </c>
      <c r="B384" s="150" t="s">
        <v>2745</v>
      </c>
      <c r="C384" s="150" t="s">
        <v>2202</v>
      </c>
      <c r="D384" s="148">
        <v>2</v>
      </c>
      <c r="E384" s="150" t="s">
        <v>2746</v>
      </c>
      <c r="F384" s="151" t="s">
        <v>3636</v>
      </c>
      <c r="G384" s="151" t="s">
        <v>2748</v>
      </c>
      <c r="H384" s="79"/>
      <c r="I384" s="151" t="s">
        <v>316</v>
      </c>
      <c r="J384" s="151">
        <v>40</v>
      </c>
      <c r="K384" s="227" t="s">
        <v>79</v>
      </c>
      <c r="L384" s="159">
        <v>55326</v>
      </c>
      <c r="M384" s="79" t="s">
        <v>2749</v>
      </c>
      <c r="N384" s="79" t="s">
        <v>96</v>
      </c>
      <c r="O384" s="13" t="s">
        <v>217</v>
      </c>
      <c r="P384" s="79" t="s">
        <v>225</v>
      </c>
      <c r="Q384" s="112" t="s">
        <v>87</v>
      </c>
      <c r="R384" s="79" t="s">
        <v>108</v>
      </c>
      <c r="S384" s="79" t="s">
        <v>191</v>
      </c>
      <c r="T384" s="79" t="s">
        <v>385</v>
      </c>
      <c r="U384" s="79" t="s">
        <v>87</v>
      </c>
      <c r="V384" s="81">
        <v>1</v>
      </c>
      <c r="W384" s="149">
        <v>44480000</v>
      </c>
      <c r="X384" s="149">
        <v>480000</v>
      </c>
      <c r="Y384" s="149">
        <v>0</v>
      </c>
      <c r="Z384" s="149">
        <v>0</v>
      </c>
      <c r="AA384" s="149">
        <v>480000</v>
      </c>
      <c r="AB384" s="149">
        <v>12000000</v>
      </c>
      <c r="AC384" s="149">
        <v>15000000</v>
      </c>
      <c r="AD384" s="149">
        <v>15000000</v>
      </c>
      <c r="AE384" s="149">
        <v>2000000</v>
      </c>
      <c r="AF384" s="149">
        <v>0</v>
      </c>
      <c r="AG384" s="149">
        <v>0</v>
      </c>
      <c r="AH384" s="149">
        <v>0</v>
      </c>
      <c r="AI384" s="88" t="s">
        <v>2751</v>
      </c>
      <c r="AJ384" s="149">
        <v>6720000</v>
      </c>
      <c r="AK384" s="149">
        <v>0</v>
      </c>
      <c r="AL384" s="149">
        <v>0</v>
      </c>
      <c r="AM384" s="149">
        <v>1500000</v>
      </c>
      <c r="AN384" s="149">
        <v>1000000</v>
      </c>
      <c r="AO384" s="149">
        <v>1600000</v>
      </c>
      <c r="AP384" s="149">
        <v>2620000</v>
      </c>
      <c r="AQ384" s="149">
        <v>0</v>
      </c>
      <c r="AR384" s="149">
        <v>0</v>
      </c>
      <c r="AS384" s="149">
        <v>0</v>
      </c>
      <c r="AT384" s="149">
        <v>0</v>
      </c>
      <c r="AU384" s="151" t="s">
        <v>2752</v>
      </c>
      <c r="AV384" s="230">
        <f t="shared" si="525"/>
        <v>0</v>
      </c>
      <c r="AW384" s="230">
        <f t="shared" si="526"/>
        <v>1</v>
      </c>
      <c r="AX384" s="230" t="str">
        <f t="shared" si="527"/>
        <v>B1</v>
      </c>
      <c r="AY384" s="141">
        <f t="shared" si="528"/>
        <v>6</v>
      </c>
      <c r="AZ384" s="70">
        <f t="shared" si="529"/>
        <v>1</v>
      </c>
      <c r="BA384" s="70">
        <f t="shared" si="530"/>
        <v>1</v>
      </c>
      <c r="BB384" s="70">
        <f t="shared" si="531"/>
        <v>1</v>
      </c>
      <c r="BC384" s="70">
        <f t="shared" si="532"/>
        <v>1</v>
      </c>
      <c r="BD384" s="70">
        <f t="shared" si="533"/>
        <v>1</v>
      </c>
      <c r="BE384" s="70">
        <f t="shared" si="534"/>
        <v>0</v>
      </c>
      <c r="BF384" s="70">
        <f t="shared" si="535"/>
        <v>0</v>
      </c>
      <c r="BG384" s="71">
        <f t="shared" si="536"/>
        <v>0</v>
      </c>
      <c r="BH384" s="71">
        <f t="shared" si="537"/>
        <v>0</v>
      </c>
      <c r="BI384" s="71">
        <f t="shared" si="538"/>
        <v>0</v>
      </c>
      <c r="BJ384" s="71">
        <f t="shared" si="539"/>
        <v>0</v>
      </c>
      <c r="BK384" s="71">
        <f t="shared" si="540"/>
        <v>0</v>
      </c>
      <c r="BL384" s="70">
        <f t="shared" si="541"/>
        <v>1</v>
      </c>
      <c r="BM384" s="70">
        <f t="shared" si="542"/>
        <v>0</v>
      </c>
      <c r="BN384" s="70">
        <f t="shared" si="543"/>
        <v>0</v>
      </c>
      <c r="BO384" s="70">
        <f t="shared" si="544"/>
        <v>0</v>
      </c>
      <c r="BP384" s="144">
        <f t="shared" si="545"/>
        <v>0</v>
      </c>
      <c r="BQ384" s="144">
        <f t="shared" si="546"/>
        <v>0</v>
      </c>
      <c r="BR384" s="144">
        <f t="shared" si="547"/>
        <v>1980000</v>
      </c>
      <c r="BS384" s="144">
        <f t="shared" si="548"/>
        <v>13000000</v>
      </c>
      <c r="BT384" s="144">
        <f t="shared" si="549"/>
        <v>16600000</v>
      </c>
      <c r="BU384" s="144">
        <f t="shared" si="550"/>
        <v>17620000</v>
      </c>
      <c r="BV384" s="144">
        <f t="shared" si="551"/>
        <v>2000000</v>
      </c>
      <c r="BW384" s="144">
        <f t="shared" si="552"/>
        <v>0</v>
      </c>
      <c r="BX384" s="144">
        <f t="shared" si="553"/>
        <v>0</v>
      </c>
      <c r="BY384" s="144">
        <f t="shared" si="554"/>
        <v>0</v>
      </c>
      <c r="BZ384" s="9">
        <v>0</v>
      </c>
      <c r="CA384" s="9">
        <v>0</v>
      </c>
      <c r="CB384" s="9">
        <v>0</v>
      </c>
      <c r="CC384" s="9">
        <v>0</v>
      </c>
      <c r="CD384" s="9">
        <v>0</v>
      </c>
      <c r="CE384" s="9">
        <v>0</v>
      </c>
      <c r="CF384" s="9">
        <v>0</v>
      </c>
      <c r="CG384" s="9">
        <v>0</v>
      </c>
      <c r="CH384" s="9">
        <v>0</v>
      </c>
      <c r="CI384" s="9">
        <v>0</v>
      </c>
      <c r="CJ384" s="9">
        <v>0</v>
      </c>
      <c r="CK384" s="9">
        <v>0</v>
      </c>
      <c r="CL384" s="9">
        <v>0</v>
      </c>
      <c r="CM384" s="9">
        <v>0</v>
      </c>
      <c r="CN384" s="9">
        <v>0</v>
      </c>
      <c r="CO384" s="9">
        <v>0</v>
      </c>
      <c r="CP384" s="9">
        <v>0</v>
      </c>
      <c r="CQ384" s="9">
        <v>0</v>
      </c>
      <c r="CR384" s="9">
        <v>0</v>
      </c>
      <c r="CS384" s="9">
        <v>0</v>
      </c>
      <c r="CT384" s="9">
        <v>0</v>
      </c>
      <c r="CU384" s="9">
        <v>0</v>
      </c>
      <c r="CV384" s="9">
        <v>0</v>
      </c>
      <c r="CW384" s="9">
        <v>0</v>
      </c>
      <c r="CX384" s="9">
        <v>0</v>
      </c>
      <c r="CY384" s="9">
        <v>0</v>
      </c>
      <c r="CZ384" s="9">
        <v>0</v>
      </c>
      <c r="DA384" s="9">
        <v>0</v>
      </c>
      <c r="DB384" s="9">
        <v>0</v>
      </c>
      <c r="DC384" s="9">
        <v>0</v>
      </c>
      <c r="DD384" s="9">
        <v>0</v>
      </c>
      <c r="DE384" s="9">
        <v>0</v>
      </c>
      <c r="DF384" s="9">
        <v>0</v>
      </c>
      <c r="DG384" s="144">
        <f t="shared" si="555"/>
        <v>55326</v>
      </c>
      <c r="DH384" s="144">
        <f t="shared" ref="DH384:EW384" si="619">DG384</f>
        <v>55326</v>
      </c>
      <c r="DI384" s="144">
        <f t="shared" si="619"/>
        <v>55326</v>
      </c>
      <c r="DJ384" s="144">
        <f t="shared" si="619"/>
        <v>55326</v>
      </c>
      <c r="DK384" s="144">
        <f t="shared" si="619"/>
        <v>55326</v>
      </c>
      <c r="DL384" s="144">
        <f t="shared" si="619"/>
        <v>55326</v>
      </c>
      <c r="DM384" s="144">
        <f t="shared" si="619"/>
        <v>55326</v>
      </c>
      <c r="DN384" s="144">
        <f t="shared" si="619"/>
        <v>55326</v>
      </c>
      <c r="DO384" s="144">
        <f t="shared" si="619"/>
        <v>55326</v>
      </c>
      <c r="DP384" s="144">
        <f t="shared" si="619"/>
        <v>55326</v>
      </c>
      <c r="DQ384" s="144">
        <f t="shared" si="619"/>
        <v>55326</v>
      </c>
      <c r="DR384" s="144">
        <f t="shared" si="619"/>
        <v>55326</v>
      </c>
      <c r="DS384" s="144">
        <f t="shared" si="619"/>
        <v>55326</v>
      </c>
      <c r="DT384" s="144">
        <f t="shared" si="619"/>
        <v>55326</v>
      </c>
      <c r="DU384" s="144">
        <f t="shared" si="619"/>
        <v>55326</v>
      </c>
      <c r="DV384" s="144">
        <f t="shared" si="619"/>
        <v>55326</v>
      </c>
      <c r="DW384" s="144">
        <f t="shared" si="619"/>
        <v>55326</v>
      </c>
      <c r="DX384" s="144">
        <f t="shared" si="619"/>
        <v>55326</v>
      </c>
      <c r="DY384" s="144">
        <f t="shared" si="619"/>
        <v>55326</v>
      </c>
      <c r="DZ384" s="144">
        <f t="shared" si="619"/>
        <v>55326</v>
      </c>
      <c r="EA384" s="144">
        <f t="shared" si="619"/>
        <v>55326</v>
      </c>
      <c r="EB384" s="144">
        <f t="shared" si="619"/>
        <v>55326</v>
      </c>
      <c r="EC384" s="144">
        <f t="shared" si="619"/>
        <v>55326</v>
      </c>
      <c r="ED384" s="144">
        <f t="shared" si="619"/>
        <v>55326</v>
      </c>
      <c r="EE384" s="144">
        <f t="shared" si="619"/>
        <v>55326</v>
      </c>
      <c r="EF384" s="144">
        <f t="shared" si="619"/>
        <v>55326</v>
      </c>
      <c r="EG384" s="144">
        <f t="shared" si="619"/>
        <v>55326</v>
      </c>
      <c r="EH384" s="144">
        <f t="shared" si="619"/>
        <v>55326</v>
      </c>
      <c r="EI384" s="144">
        <f t="shared" si="619"/>
        <v>55326</v>
      </c>
      <c r="EJ384" s="144">
        <f t="shared" si="619"/>
        <v>55326</v>
      </c>
      <c r="EK384" s="144">
        <f t="shared" si="619"/>
        <v>55326</v>
      </c>
      <c r="EL384" s="144">
        <f t="shared" si="619"/>
        <v>55326</v>
      </c>
      <c r="EM384" s="144">
        <f t="shared" si="619"/>
        <v>55326</v>
      </c>
      <c r="EN384" s="144">
        <f t="shared" si="619"/>
        <v>55326</v>
      </c>
      <c r="EO384" s="144">
        <f t="shared" si="619"/>
        <v>55326</v>
      </c>
      <c r="EP384" s="144">
        <f t="shared" si="619"/>
        <v>55326</v>
      </c>
      <c r="EQ384" s="144">
        <f t="shared" si="619"/>
        <v>55326</v>
      </c>
      <c r="ER384" s="144">
        <f t="shared" si="619"/>
        <v>55326</v>
      </c>
      <c r="ES384" s="144">
        <f t="shared" si="619"/>
        <v>55326</v>
      </c>
      <c r="ET384" s="144">
        <f t="shared" si="619"/>
        <v>55326</v>
      </c>
      <c r="EU384" s="144">
        <f t="shared" si="619"/>
        <v>55326</v>
      </c>
      <c r="EV384" s="144">
        <f t="shared" si="619"/>
        <v>55326</v>
      </c>
      <c r="EW384" s="144">
        <f t="shared" si="619"/>
        <v>55326</v>
      </c>
      <c r="EX384" s="147">
        <f>PV(0.05,'PV factor'!C378,,-BR384)</f>
        <v>1795918.3673469387</v>
      </c>
      <c r="EY384" s="147">
        <f>PV(0.05,'PV factor'!D378,,-BS384)</f>
        <v>11229888.780909188</v>
      </c>
      <c r="EZ384" s="147">
        <f>PV(0.05,'PV factor'!E378,,-BT384)</f>
        <v>13656861.081545241</v>
      </c>
      <c r="FA384" s="147">
        <f>PV(0.05,'PV factor'!F378,,-BU384)</f>
        <v>13805731.053174246</v>
      </c>
      <c r="FB384" s="147">
        <f>PV(0.05,'PV factor'!G378,,-BV384)</f>
        <v>1492430.7932732552</v>
      </c>
      <c r="FC384" s="147">
        <f>PV(0.05,'PV factor'!H378,,-BW384)</f>
        <v>0</v>
      </c>
      <c r="FD384" s="147">
        <f>PV(0.05,'PV factor'!I378,,-BX384)</f>
        <v>0</v>
      </c>
      <c r="FE384" s="147">
        <f>PV(0.05,'PV factor'!J378,,-BY384)</f>
        <v>0</v>
      </c>
      <c r="FF384" s="147">
        <f>PV(0.05,'PV factor'!K378,,-BZ384)</f>
        <v>0</v>
      </c>
      <c r="FG384" s="147">
        <f>PV(0.05,'PV factor'!L378,,-CA384)</f>
        <v>0</v>
      </c>
      <c r="FH384" s="147">
        <f>PV(0.05,'PV factor'!M378,,-CB384)</f>
        <v>0</v>
      </c>
      <c r="FI384" s="147">
        <f>PV(0.05,'PV factor'!N378,,-CC384)</f>
        <v>0</v>
      </c>
      <c r="FJ384" s="147">
        <f>PV(0.05,'PV factor'!O378,,-CD384)</f>
        <v>0</v>
      </c>
      <c r="FK384" s="147">
        <f>PV(0.05,'PV factor'!P378,,-CE384)</f>
        <v>0</v>
      </c>
      <c r="FL384" s="147">
        <f>PV(0.05,'PV factor'!Q378,,-CF384)</f>
        <v>0</v>
      </c>
      <c r="FM384" s="147">
        <f>PV(0.05,'PV factor'!R378,,-CG384)</f>
        <v>0</v>
      </c>
      <c r="FN384" s="147">
        <f>PV(0.05,'PV factor'!S378,,-CH384)</f>
        <v>0</v>
      </c>
      <c r="FO384" s="147">
        <f>PV(0.05,'PV factor'!T378,,-CI384)</f>
        <v>0</v>
      </c>
      <c r="FP384" s="147">
        <f>PV(0.05,'PV factor'!U378,,-CJ384)</f>
        <v>0</v>
      </c>
      <c r="FQ384" s="147">
        <f>PV(0.05,'PV factor'!V378,,-CK384)</f>
        <v>0</v>
      </c>
      <c r="FR384" s="147">
        <f>PV(0.05,'PV factor'!W378,,-CL384)</f>
        <v>0</v>
      </c>
      <c r="FS384" s="147">
        <f>PV(0.05,'PV factor'!X378,,-CM384)</f>
        <v>0</v>
      </c>
      <c r="FT384" s="147">
        <f>PV(0.05,'PV factor'!Y378,,-CN384)</f>
        <v>0</v>
      </c>
      <c r="FU384" s="147">
        <f>PV(0.05,'PV factor'!Z378,,-CO384)</f>
        <v>0</v>
      </c>
      <c r="FV384" s="147">
        <f>PV(0.05,'PV factor'!AA378,,-CP384)</f>
        <v>0</v>
      </c>
      <c r="FW384" s="147">
        <f>PV(0.05,'PV factor'!AB378,,-CQ384)</f>
        <v>0</v>
      </c>
      <c r="FX384" s="147">
        <f>PV(0.05,'PV factor'!AC378,,-CR384)</f>
        <v>0</v>
      </c>
      <c r="FY384" s="147">
        <f>PV(0.05,'PV factor'!AD378,,-CS384)</f>
        <v>0</v>
      </c>
      <c r="FZ384" s="147">
        <f>PV(0.05,'PV factor'!AE378,,-CT384)</f>
        <v>0</v>
      </c>
      <c r="GA384" s="147">
        <f>PV(0.05,'PV factor'!AF378,,-CU384)</f>
        <v>0</v>
      </c>
      <c r="GB384" s="147">
        <f>PV(0.05,'PV factor'!AG378,,-CV384)</f>
        <v>0</v>
      </c>
      <c r="GC384" s="147">
        <f>PV(0.05,'PV factor'!AH378,,-CW384)</f>
        <v>0</v>
      </c>
      <c r="GD384" s="147">
        <f>PV(0.05,'PV factor'!AI378,,-CX384)</f>
        <v>0</v>
      </c>
      <c r="GE384" s="147">
        <f>PV(0.05,'PV factor'!AJ378,,-CY384)</f>
        <v>0</v>
      </c>
      <c r="GF384" s="147">
        <f>PV(0.05,'PV factor'!AK378,,-CZ384)</f>
        <v>0</v>
      </c>
      <c r="GG384" s="147">
        <f>PV(0.05,'PV factor'!AL378,,-DA384)</f>
        <v>0</v>
      </c>
      <c r="GH384" s="147">
        <f>PV(0.05,'PV factor'!AM378,,-DB384)</f>
        <v>0</v>
      </c>
      <c r="GI384" s="147">
        <f>PV(0.05,'PV factor'!AN378,,-DC384)</f>
        <v>0</v>
      </c>
      <c r="GJ384" s="147">
        <f>PV(0.05,'PV factor'!AO378,,-DD384)</f>
        <v>0</v>
      </c>
      <c r="GK384" s="147">
        <f>PV(0.05,'PV factor'!AP378,,-DE384)</f>
        <v>0</v>
      </c>
      <c r="GL384" s="147">
        <f>PV(0.05,'PV factor'!C378,,-DI384)</f>
        <v>50182.312925170067</v>
      </c>
      <c r="GM384" s="147">
        <f>PV(0.05,'PV factor'!D378,,-DJ384)</f>
        <v>47792.678976352443</v>
      </c>
      <c r="GN384" s="147">
        <f>PV(0.05,'PV factor'!E378,,-DK384)</f>
        <v>45516.837120335666</v>
      </c>
      <c r="GO384" s="147">
        <f>PV(0.05,'PV factor'!F378,,-DL384)</f>
        <v>43349.368686033959</v>
      </c>
      <c r="GP384" s="147">
        <f>PV(0.05,'PV factor'!G378,,-DM384)</f>
        <v>41285.113034318063</v>
      </c>
      <c r="GQ384" s="147">
        <f>PV(0.05,'PV factor'!H378,,-DN384)</f>
        <v>39319.155270779098</v>
      </c>
      <c r="GR384" s="147">
        <f>PV(0.05,'PV factor'!I378,,-DO384)</f>
        <v>37446.814543599146</v>
      </c>
      <c r="GS384" s="147">
        <f>PV(0.05,'PV factor'!J378,,-DP384)</f>
        <v>35663.632898665855</v>
      </c>
      <c r="GT384" s="147">
        <f>PV(0.05,'PV factor'!K378,,-DQ384)</f>
        <v>33965.364665396053</v>
      </c>
      <c r="GU384" s="147">
        <f>PV(0.05,'PV factor'!L378,,-DR384)</f>
        <v>32347.966347996236</v>
      </c>
      <c r="GV384" s="147">
        <f>PV(0.05,'PV factor'!M378,,-DS384)</f>
        <v>30807.586998091658</v>
      </c>
      <c r="GW384" s="147">
        <f>PV(0.05,'PV factor'!N378,,-DT384)</f>
        <v>29340.559045801572</v>
      </c>
      <c r="GX384" s="147">
        <f>PV(0.05,'PV factor'!O378,,-DU384)</f>
        <v>27943.389567430077</v>
      </c>
      <c r="GY384" s="147">
        <f>PV(0.05,'PV factor'!P378,,-DV384)</f>
        <v>26612.751968981018</v>
      </c>
      <c r="GZ384" s="147">
        <f>PV(0.05,'PV factor'!Q378,,-DW384)</f>
        <v>25345.47806569621</v>
      </c>
      <c r="HA384" s="147">
        <f>PV(0.05,'PV factor'!R378,,-DX384)</f>
        <v>24138.550538758289</v>
      </c>
      <c r="HB384" s="147">
        <f>PV(0.05,'PV factor'!S378,,-DY384)</f>
        <v>22989.095751198372</v>
      </c>
      <c r="HC384" s="147">
        <f>PV(0.05,'PV factor'!T378,,-DZ384)</f>
        <v>21894.376905903213</v>
      </c>
      <c r="HD384" s="147">
        <f>PV(0.05,'PV factor'!U378,,-EA384)</f>
        <v>20851.787529431633</v>
      </c>
      <c r="HE384" s="147">
        <f>PV(0.05,'PV factor'!V378,,-EB384)</f>
        <v>19858.845266125365</v>
      </c>
      <c r="HF384" s="147">
        <f>PV(0.05,'PV factor'!W378,,-EC384)</f>
        <v>18913.185967738442</v>
      </c>
      <c r="HG384" s="147">
        <f>PV(0.05,'PV factor'!X378,,-ED384)</f>
        <v>18012.558064512799</v>
      </c>
      <c r="HH384" s="147">
        <f>PV(0.05,'PV factor'!Y378,,-EE384)</f>
        <v>17154.817204297906</v>
      </c>
      <c r="HI384" s="147">
        <f>PV(0.05,'PV factor'!Z378,,-EF384)</f>
        <v>16337.921146950386</v>
      </c>
      <c r="HJ384" s="147">
        <f>PV(0.05,'PV factor'!AA378,,-EG384)</f>
        <v>15559.92490185751</v>
      </c>
      <c r="HK384" s="147">
        <f>PV(0.05,'PV factor'!AB378,,-EH384)</f>
        <v>14818.976097007151</v>
      </c>
      <c r="HL384" s="147">
        <f>PV(0.05,'PV factor'!AC378,,-EI384)</f>
        <v>14113.310568578241</v>
      </c>
      <c r="HM384" s="147">
        <f>PV(0.05,'PV factor'!AD378,,-EJ384)</f>
        <v>13441.248160550704</v>
      </c>
      <c r="HN384" s="147">
        <f>PV(0.05,'PV factor'!AE378,,-EK384)</f>
        <v>12801.188724334008</v>
      </c>
      <c r="HO384" s="147">
        <f>PV(0.05,'PV factor'!AF378,,-EL384)</f>
        <v>12191.608308889527</v>
      </c>
      <c r="HP384" s="147">
        <f>PV(0.05,'PV factor'!AG378,,-EM384)</f>
        <v>11611.055532275741</v>
      </c>
      <c r="HQ384" s="147">
        <f>PV(0.05,'PV factor'!AH378,,-EN384)</f>
        <v>11058.148125976895</v>
      </c>
      <c r="HR384" s="147">
        <f>PV(0.05,'PV factor'!AI378,,-EO384)</f>
        <v>10531.569643787519</v>
      </c>
      <c r="HS384" s="147">
        <f>PV(0.05,'PV factor'!AJ378,,-EP384)</f>
        <v>10030.066327416684</v>
      </c>
      <c r="HT384" s="147">
        <f>PV(0.05,'PV factor'!AK378,,-EQ384)</f>
        <v>9552.4441213492246</v>
      </c>
      <c r="HU384" s="147">
        <f>PV(0.05,'PV factor'!AL378,,-ER384)</f>
        <v>9097.5658298564031</v>
      </c>
      <c r="HV384" s="147">
        <f>PV(0.05,'PV factor'!AM378,,-ES384)</f>
        <v>8664.348409387052</v>
      </c>
      <c r="HW384" s="147">
        <f>PV(0.05,'PV factor'!AN378,,-ET384)</f>
        <v>8251.7603898924281</v>
      </c>
      <c r="HX384" s="147">
        <f>PV(0.05,'PV factor'!AO378,,-EU384)</f>
        <v>7858.8194189451715</v>
      </c>
      <c r="HY384" s="147">
        <f>PV(0.05,'PV factor'!AP378,,-EV384)</f>
        <v>7484.5899228049248</v>
      </c>
      <c r="HZ384" s="147">
        <f t="shared" si="557"/>
        <v>41980830.076248869</v>
      </c>
      <c r="IA384" s="147">
        <f t="shared" si="558"/>
        <v>904136.77297247259</v>
      </c>
      <c r="IB384" s="401">
        <f t="shared" si="559"/>
        <v>2.153689603874694E-2</v>
      </c>
    </row>
    <row r="385" spans="1:236" s="181" customFormat="1" ht="90" customHeight="1" x14ac:dyDescent="0.25">
      <c r="A385" s="161" t="s">
        <v>2267</v>
      </c>
      <c r="B385" s="150" t="s">
        <v>2545</v>
      </c>
      <c r="C385" s="150" t="s">
        <v>3021</v>
      </c>
      <c r="D385" s="148">
        <v>5</v>
      </c>
      <c r="E385" s="150" t="s">
        <v>3022</v>
      </c>
      <c r="F385" s="151" t="s">
        <v>3023</v>
      </c>
      <c r="G385" s="151" t="s">
        <v>3024</v>
      </c>
      <c r="H385" s="79" t="s">
        <v>3014</v>
      </c>
      <c r="I385" s="151" t="s">
        <v>2549</v>
      </c>
      <c r="J385" s="151">
        <v>40</v>
      </c>
      <c r="K385" s="227" t="s">
        <v>79</v>
      </c>
      <c r="L385" s="79">
        <v>76801</v>
      </c>
      <c r="M385" s="79" t="s">
        <v>3025</v>
      </c>
      <c r="N385" s="79" t="s">
        <v>81</v>
      </c>
      <c r="O385" s="13" t="s">
        <v>217</v>
      </c>
      <c r="P385" s="79" t="s">
        <v>225</v>
      </c>
      <c r="Q385" s="79" t="s">
        <v>87</v>
      </c>
      <c r="R385" s="79" t="s">
        <v>108</v>
      </c>
      <c r="S385" s="79" t="s">
        <v>99</v>
      </c>
      <c r="T385" s="79" t="s">
        <v>2551</v>
      </c>
      <c r="U385" s="79" t="s">
        <v>100</v>
      </c>
      <c r="V385" s="81">
        <v>1</v>
      </c>
      <c r="W385" s="149">
        <v>70000000</v>
      </c>
      <c r="X385" s="149">
        <v>2900000</v>
      </c>
      <c r="Y385" s="149">
        <v>0</v>
      </c>
      <c r="Z385" s="149">
        <v>0</v>
      </c>
      <c r="AA385" s="149">
        <v>0</v>
      </c>
      <c r="AB385" s="149">
        <v>1000000</v>
      </c>
      <c r="AC385" s="149">
        <v>4000000</v>
      </c>
      <c r="AD385" s="149">
        <v>5000000</v>
      </c>
      <c r="AE385" s="149">
        <v>5000000</v>
      </c>
      <c r="AF385" s="149">
        <v>10000000</v>
      </c>
      <c r="AG385" s="149">
        <v>10000000</v>
      </c>
      <c r="AH385" s="149">
        <v>10000000</v>
      </c>
      <c r="AI385" s="88" t="s">
        <v>3026</v>
      </c>
      <c r="AJ385" s="149">
        <v>0</v>
      </c>
      <c r="AK385" s="149">
        <v>0</v>
      </c>
      <c r="AL385" s="149">
        <v>0</v>
      </c>
      <c r="AM385" s="149">
        <v>0</v>
      </c>
      <c r="AN385" s="149">
        <v>0</v>
      </c>
      <c r="AO385" s="149">
        <v>0</v>
      </c>
      <c r="AP385" s="149">
        <v>0</v>
      </c>
      <c r="AQ385" s="149">
        <v>0</v>
      </c>
      <c r="AR385" s="149">
        <v>0</v>
      </c>
      <c r="AS385" s="149">
        <v>0</v>
      </c>
      <c r="AT385" s="149">
        <v>0</v>
      </c>
      <c r="AU385" s="151" t="s">
        <v>3027</v>
      </c>
      <c r="AV385" s="230">
        <f t="shared" si="525"/>
        <v>0</v>
      </c>
      <c r="AW385" s="230">
        <f t="shared" si="526"/>
        <v>1</v>
      </c>
      <c r="AX385" s="230" t="str">
        <f t="shared" si="527"/>
        <v>B1</v>
      </c>
      <c r="AY385" s="141">
        <f t="shared" si="528"/>
        <v>8</v>
      </c>
      <c r="AZ385" s="70">
        <f t="shared" si="529"/>
        <v>0</v>
      </c>
      <c r="BA385" s="70">
        <f t="shared" si="530"/>
        <v>1</v>
      </c>
      <c r="BB385" s="70">
        <f t="shared" si="531"/>
        <v>1</v>
      </c>
      <c r="BC385" s="70">
        <f t="shared" si="532"/>
        <v>1</v>
      </c>
      <c r="BD385" s="70">
        <f t="shared" si="533"/>
        <v>1</v>
      </c>
      <c r="BE385" s="70">
        <f t="shared" si="534"/>
        <v>1</v>
      </c>
      <c r="BF385" s="70">
        <f t="shared" si="535"/>
        <v>0</v>
      </c>
      <c r="BG385" s="71">
        <f t="shared" si="536"/>
        <v>1</v>
      </c>
      <c r="BH385" s="71">
        <f t="shared" si="537"/>
        <v>1</v>
      </c>
      <c r="BI385" s="71">
        <f t="shared" si="538"/>
        <v>0</v>
      </c>
      <c r="BJ385" s="71">
        <f t="shared" si="539"/>
        <v>0</v>
      </c>
      <c r="BK385" s="71">
        <f t="shared" si="540"/>
        <v>1</v>
      </c>
      <c r="BL385" s="70">
        <f t="shared" si="541"/>
        <v>1</v>
      </c>
      <c r="BM385" s="70">
        <f t="shared" si="542"/>
        <v>1</v>
      </c>
      <c r="BN385" s="70">
        <f t="shared" si="543"/>
        <v>0</v>
      </c>
      <c r="BO385" s="70">
        <f t="shared" si="544"/>
        <v>1</v>
      </c>
      <c r="BP385" s="144">
        <f t="shared" si="545"/>
        <v>0</v>
      </c>
      <c r="BQ385" s="144">
        <f t="shared" si="546"/>
        <v>0</v>
      </c>
      <c r="BR385" s="144">
        <f t="shared" si="547"/>
        <v>0</v>
      </c>
      <c r="BS385" s="144">
        <f t="shared" si="548"/>
        <v>1000000</v>
      </c>
      <c r="BT385" s="144">
        <f t="shared" si="549"/>
        <v>4000000</v>
      </c>
      <c r="BU385" s="144">
        <f t="shared" si="550"/>
        <v>5000000</v>
      </c>
      <c r="BV385" s="144">
        <f t="shared" si="551"/>
        <v>5000000</v>
      </c>
      <c r="BW385" s="144">
        <f t="shared" si="552"/>
        <v>10000000</v>
      </c>
      <c r="BX385" s="144">
        <f t="shared" si="553"/>
        <v>10000000</v>
      </c>
      <c r="BY385" s="144">
        <f t="shared" si="554"/>
        <v>10000000</v>
      </c>
      <c r="BZ385" s="9">
        <v>0</v>
      </c>
      <c r="CA385" s="9">
        <v>0</v>
      </c>
      <c r="CB385" s="9">
        <v>0</v>
      </c>
      <c r="CC385" s="9">
        <v>0</v>
      </c>
      <c r="CD385" s="9">
        <v>0</v>
      </c>
      <c r="CE385" s="9">
        <v>0</v>
      </c>
      <c r="CF385" s="9">
        <v>0</v>
      </c>
      <c r="CG385" s="9">
        <v>0</v>
      </c>
      <c r="CH385" s="9">
        <v>0</v>
      </c>
      <c r="CI385" s="9">
        <v>0</v>
      </c>
      <c r="CJ385" s="9">
        <v>0</v>
      </c>
      <c r="CK385" s="9">
        <v>0</v>
      </c>
      <c r="CL385" s="9">
        <v>0</v>
      </c>
      <c r="CM385" s="9">
        <v>0</v>
      </c>
      <c r="CN385" s="9">
        <v>0</v>
      </c>
      <c r="CO385" s="9">
        <v>0</v>
      </c>
      <c r="CP385" s="9">
        <v>0</v>
      </c>
      <c r="CQ385" s="9">
        <v>0</v>
      </c>
      <c r="CR385" s="9">
        <v>0</v>
      </c>
      <c r="CS385" s="9">
        <v>0</v>
      </c>
      <c r="CT385" s="9">
        <v>0</v>
      </c>
      <c r="CU385" s="9">
        <v>0</v>
      </c>
      <c r="CV385" s="9">
        <v>0</v>
      </c>
      <c r="CW385" s="9">
        <v>0</v>
      </c>
      <c r="CX385" s="9">
        <v>0</v>
      </c>
      <c r="CY385" s="9">
        <v>0</v>
      </c>
      <c r="CZ385" s="9">
        <v>0</v>
      </c>
      <c r="DA385" s="9">
        <v>0</v>
      </c>
      <c r="DB385" s="9">
        <v>0</v>
      </c>
      <c r="DC385" s="9">
        <v>0</v>
      </c>
      <c r="DD385" s="9">
        <v>0</v>
      </c>
      <c r="DE385" s="9">
        <v>0</v>
      </c>
      <c r="DF385" s="9">
        <v>0</v>
      </c>
      <c r="DG385" s="144">
        <f t="shared" si="555"/>
        <v>76801</v>
      </c>
      <c r="DH385" s="144">
        <f t="shared" ref="DH385:EW385" si="620">DG385</f>
        <v>76801</v>
      </c>
      <c r="DI385" s="144">
        <f t="shared" si="620"/>
        <v>76801</v>
      </c>
      <c r="DJ385" s="144">
        <f t="shared" si="620"/>
        <v>76801</v>
      </c>
      <c r="DK385" s="144">
        <f t="shared" si="620"/>
        <v>76801</v>
      </c>
      <c r="DL385" s="144">
        <f t="shared" si="620"/>
        <v>76801</v>
      </c>
      <c r="DM385" s="144">
        <f t="shared" si="620"/>
        <v>76801</v>
      </c>
      <c r="DN385" s="144">
        <f t="shared" si="620"/>
        <v>76801</v>
      </c>
      <c r="DO385" s="144">
        <f t="shared" si="620"/>
        <v>76801</v>
      </c>
      <c r="DP385" s="144">
        <f t="shared" si="620"/>
        <v>76801</v>
      </c>
      <c r="DQ385" s="144">
        <f t="shared" si="620"/>
        <v>76801</v>
      </c>
      <c r="DR385" s="144">
        <f t="shared" si="620"/>
        <v>76801</v>
      </c>
      <c r="DS385" s="144">
        <f t="shared" si="620"/>
        <v>76801</v>
      </c>
      <c r="DT385" s="144">
        <f t="shared" si="620"/>
        <v>76801</v>
      </c>
      <c r="DU385" s="144">
        <f t="shared" si="620"/>
        <v>76801</v>
      </c>
      <c r="DV385" s="144">
        <f t="shared" si="620"/>
        <v>76801</v>
      </c>
      <c r="DW385" s="144">
        <f t="shared" si="620"/>
        <v>76801</v>
      </c>
      <c r="DX385" s="144">
        <f t="shared" si="620"/>
        <v>76801</v>
      </c>
      <c r="DY385" s="144">
        <f t="shared" si="620"/>
        <v>76801</v>
      </c>
      <c r="DZ385" s="144">
        <f t="shared" si="620"/>
        <v>76801</v>
      </c>
      <c r="EA385" s="144">
        <f t="shared" si="620"/>
        <v>76801</v>
      </c>
      <c r="EB385" s="144">
        <f t="shared" si="620"/>
        <v>76801</v>
      </c>
      <c r="EC385" s="144">
        <f t="shared" si="620"/>
        <v>76801</v>
      </c>
      <c r="ED385" s="144">
        <f t="shared" si="620"/>
        <v>76801</v>
      </c>
      <c r="EE385" s="144">
        <f t="shared" si="620"/>
        <v>76801</v>
      </c>
      <c r="EF385" s="144">
        <f t="shared" si="620"/>
        <v>76801</v>
      </c>
      <c r="EG385" s="144">
        <f t="shared" si="620"/>
        <v>76801</v>
      </c>
      <c r="EH385" s="144">
        <f t="shared" si="620"/>
        <v>76801</v>
      </c>
      <c r="EI385" s="144">
        <f t="shared" si="620"/>
        <v>76801</v>
      </c>
      <c r="EJ385" s="144">
        <f t="shared" si="620"/>
        <v>76801</v>
      </c>
      <c r="EK385" s="144">
        <f t="shared" si="620"/>
        <v>76801</v>
      </c>
      <c r="EL385" s="144">
        <f t="shared" si="620"/>
        <v>76801</v>
      </c>
      <c r="EM385" s="144">
        <f t="shared" si="620"/>
        <v>76801</v>
      </c>
      <c r="EN385" s="144">
        <f t="shared" si="620"/>
        <v>76801</v>
      </c>
      <c r="EO385" s="144">
        <f t="shared" si="620"/>
        <v>76801</v>
      </c>
      <c r="EP385" s="144">
        <f t="shared" si="620"/>
        <v>76801</v>
      </c>
      <c r="EQ385" s="144">
        <f t="shared" si="620"/>
        <v>76801</v>
      </c>
      <c r="ER385" s="144">
        <f t="shared" si="620"/>
        <v>76801</v>
      </c>
      <c r="ES385" s="144">
        <f t="shared" si="620"/>
        <v>76801</v>
      </c>
      <c r="ET385" s="144">
        <f t="shared" si="620"/>
        <v>76801</v>
      </c>
      <c r="EU385" s="144">
        <f t="shared" si="620"/>
        <v>76801</v>
      </c>
      <c r="EV385" s="144">
        <f t="shared" si="620"/>
        <v>76801</v>
      </c>
      <c r="EW385" s="144">
        <f t="shared" si="620"/>
        <v>76801</v>
      </c>
      <c r="EX385" s="147">
        <f>PV(0.05,'PV factor'!C438,,-BR385)</f>
        <v>0</v>
      </c>
      <c r="EY385" s="147">
        <f>PV(0.05,'PV factor'!D438,,-BS385)</f>
        <v>863837.59853147599</v>
      </c>
      <c r="EZ385" s="147">
        <f>PV(0.05,'PV factor'!E438,,-BT385)</f>
        <v>3290809.8991675279</v>
      </c>
      <c r="FA385" s="147">
        <f>PV(0.05,'PV factor'!F438,,-BU385)</f>
        <v>3917630.832342295</v>
      </c>
      <c r="FB385" s="147">
        <f>PV(0.05,'PV factor'!G438,,-BV385)</f>
        <v>3731076.9831831385</v>
      </c>
      <c r="FC385" s="147">
        <f>PV(0.05,'PV factor'!H438,,-BW385)</f>
        <v>7106813.3013012148</v>
      </c>
      <c r="FD385" s="147">
        <f>PV(0.05,'PV factor'!I438,,-BX385)</f>
        <v>6768393.6202868717</v>
      </c>
      <c r="FE385" s="147">
        <f>PV(0.05,'PV factor'!J438,,-BY385)</f>
        <v>6446089.1621779725</v>
      </c>
      <c r="FF385" s="147">
        <f>PV(0.05,'PV factor'!K438,,-BZ385)</f>
        <v>0</v>
      </c>
      <c r="FG385" s="147">
        <f>PV(0.05,'PV factor'!L438,,-CA385)</f>
        <v>0</v>
      </c>
      <c r="FH385" s="147">
        <f>PV(0.05,'PV factor'!M438,,-CB385)</f>
        <v>0</v>
      </c>
      <c r="FI385" s="147">
        <f>PV(0.05,'PV factor'!N438,,-CC385)</f>
        <v>0</v>
      </c>
      <c r="FJ385" s="147">
        <f>PV(0.05,'PV factor'!O438,,-CD385)</f>
        <v>0</v>
      </c>
      <c r="FK385" s="147">
        <f>PV(0.05,'PV factor'!P438,,-CE385)</f>
        <v>0</v>
      </c>
      <c r="FL385" s="147">
        <f>PV(0.05,'PV factor'!Q438,,-CF385)</f>
        <v>0</v>
      </c>
      <c r="FM385" s="147">
        <f>PV(0.05,'PV factor'!R438,,-CG385)</f>
        <v>0</v>
      </c>
      <c r="FN385" s="147">
        <f>PV(0.05,'PV factor'!S438,,-CH385)</f>
        <v>0</v>
      </c>
      <c r="FO385" s="147">
        <f>PV(0.05,'PV factor'!T438,,-CI385)</f>
        <v>0</v>
      </c>
      <c r="FP385" s="147">
        <f>PV(0.05,'PV factor'!U438,,-CJ385)</f>
        <v>0</v>
      </c>
      <c r="FQ385" s="147">
        <f>PV(0.05,'PV factor'!V438,,-CK385)</f>
        <v>0</v>
      </c>
      <c r="FR385" s="147">
        <f>PV(0.05,'PV factor'!W438,,-CL385)</f>
        <v>0</v>
      </c>
      <c r="FS385" s="147">
        <f>PV(0.05,'PV factor'!X438,,-CM385)</f>
        <v>0</v>
      </c>
      <c r="FT385" s="147">
        <f>PV(0.05,'PV factor'!Y438,,-CN385)</f>
        <v>0</v>
      </c>
      <c r="FU385" s="147">
        <f>PV(0.05,'PV factor'!Z438,,-CO385)</f>
        <v>0</v>
      </c>
      <c r="FV385" s="147">
        <f>PV(0.05,'PV factor'!AA438,,-CP385)</f>
        <v>0</v>
      </c>
      <c r="FW385" s="147">
        <f>PV(0.05,'PV factor'!AB438,,-CQ385)</f>
        <v>0</v>
      </c>
      <c r="FX385" s="147">
        <f>PV(0.05,'PV factor'!AC438,,-CR385)</f>
        <v>0</v>
      </c>
      <c r="FY385" s="147">
        <f>PV(0.05,'PV factor'!AD438,,-CS385)</f>
        <v>0</v>
      </c>
      <c r="FZ385" s="147">
        <f>PV(0.05,'PV factor'!AE438,,-CT385)</f>
        <v>0</v>
      </c>
      <c r="GA385" s="147">
        <f>PV(0.05,'PV factor'!AF438,,-CU385)</f>
        <v>0</v>
      </c>
      <c r="GB385" s="147">
        <f>PV(0.05,'PV factor'!AG438,,-CV385)</f>
        <v>0</v>
      </c>
      <c r="GC385" s="147">
        <f>PV(0.05,'PV factor'!AH438,,-CW385)</f>
        <v>0</v>
      </c>
      <c r="GD385" s="147">
        <f>PV(0.05,'PV factor'!AI438,,-CX385)</f>
        <v>0</v>
      </c>
      <c r="GE385" s="147">
        <f>PV(0.05,'PV factor'!AJ438,,-CY385)</f>
        <v>0</v>
      </c>
      <c r="GF385" s="147">
        <f>PV(0.05,'PV factor'!AK438,,-CZ385)</f>
        <v>0</v>
      </c>
      <c r="GG385" s="147">
        <f>PV(0.05,'PV factor'!AL438,,-DA385)</f>
        <v>0</v>
      </c>
      <c r="GH385" s="147">
        <f>PV(0.05,'PV factor'!AM438,,-DB385)</f>
        <v>0</v>
      </c>
      <c r="GI385" s="147">
        <f>PV(0.05,'PV factor'!AN438,,-DC385)</f>
        <v>0</v>
      </c>
      <c r="GJ385" s="147">
        <f>PV(0.05,'PV factor'!AO438,,-DD385)</f>
        <v>0</v>
      </c>
      <c r="GK385" s="147">
        <f>PV(0.05,'PV factor'!AP438,,-DE385)</f>
        <v>0</v>
      </c>
      <c r="GL385" s="147">
        <f>PV(0.05,'PV factor'!C438,,-DI385)</f>
        <v>69660.770975056686</v>
      </c>
      <c r="GM385" s="147">
        <f>PV(0.05,'PV factor'!D438,,-DJ385)</f>
        <v>66343.591404815888</v>
      </c>
      <c r="GN385" s="147">
        <f>PV(0.05,'PV factor'!E438,,-DK385)</f>
        <v>63184.372766491331</v>
      </c>
      <c r="GO385" s="147">
        <f>PV(0.05,'PV factor'!F438,,-DL385)</f>
        <v>60175.593110944115</v>
      </c>
      <c r="GP385" s="147">
        <f>PV(0.05,'PV factor'!G438,,-DM385)</f>
        <v>57310.08867708964</v>
      </c>
      <c r="GQ385" s="147">
        <f>PV(0.05,'PV factor'!H438,,-DN385)</f>
        <v>54581.036835323459</v>
      </c>
      <c r="GR385" s="147">
        <f>PV(0.05,'PV factor'!I438,,-DO385)</f>
        <v>51981.939843165201</v>
      </c>
      <c r="GS385" s="147">
        <f>PV(0.05,'PV factor'!J438,,-DP385)</f>
        <v>49506.609374443047</v>
      </c>
      <c r="GT385" s="147">
        <f>PV(0.05,'PV factor'!K438,,-DQ385)</f>
        <v>47149.151785183858</v>
      </c>
      <c r="GU385" s="147">
        <f>PV(0.05,'PV factor'!L438,,-DR385)</f>
        <v>44903.954081127478</v>
      </c>
      <c r="GV385" s="147">
        <f>PV(0.05,'PV factor'!M438,,-DS385)</f>
        <v>42765.670553454751</v>
      </c>
      <c r="GW385" s="147">
        <f>PV(0.05,'PV factor'!N438,,-DT385)</f>
        <v>40729.210050909278</v>
      </c>
      <c r="GX385" s="147">
        <f>PV(0.05,'PV factor'!O438,,-DU385)</f>
        <v>38789.723858008845</v>
      </c>
      <c r="GY385" s="147">
        <f>PV(0.05,'PV factor'!P438,,-DV385)</f>
        <v>36942.594150484598</v>
      </c>
      <c r="GZ385" s="147">
        <f>PV(0.05,'PV factor'!Q438,,-DW385)</f>
        <v>35183.423000461531</v>
      </c>
      <c r="HA385" s="147">
        <f>PV(0.05,'PV factor'!R438,,-DX385)</f>
        <v>33508.021905201451</v>
      </c>
      <c r="HB385" s="147">
        <f>PV(0.05,'PV factor'!S438,,-DY385)</f>
        <v>31912.401814477573</v>
      </c>
      <c r="HC385" s="147">
        <f>PV(0.05,'PV factor'!T438,,-DZ385)</f>
        <v>30392.763632835784</v>
      </c>
      <c r="HD385" s="147">
        <f>PV(0.05,'PV factor'!U438,,-EA385)</f>
        <v>28945.489174129318</v>
      </c>
      <c r="HE385" s="147">
        <f>PV(0.05,'PV factor'!V438,,-EB385)</f>
        <v>27567.132546789828</v>
      </c>
      <c r="HF385" s="147">
        <f>PV(0.05,'PV factor'!W438,,-EC385)</f>
        <v>26254.411949323647</v>
      </c>
      <c r="HG385" s="147">
        <f>PV(0.05,'PV factor'!X438,,-ED385)</f>
        <v>25004.201856498708</v>
      </c>
      <c r="HH385" s="147">
        <f>PV(0.05,'PV factor'!Y438,,-EE385)</f>
        <v>23813.52557761782</v>
      </c>
      <c r="HI385" s="147">
        <f>PV(0.05,'PV factor'!Z438,,-EF385)</f>
        <v>22679.548169159829</v>
      </c>
      <c r="HJ385" s="147">
        <f>PV(0.05,'PV factor'!AA438,,-EG385)</f>
        <v>21599.56968491412</v>
      </c>
      <c r="HK385" s="147">
        <f>PV(0.05,'PV factor'!AB438,,-EH385)</f>
        <v>20571.018747537255</v>
      </c>
      <c r="HL385" s="147">
        <f>PV(0.05,'PV factor'!AC438,,-EI385)</f>
        <v>19591.446426225961</v>
      </c>
      <c r="HM385" s="147">
        <f>PV(0.05,'PV factor'!AD438,,-EJ385)</f>
        <v>18658.520405929481</v>
      </c>
      <c r="HN385" s="147">
        <f>PV(0.05,'PV factor'!AE438,,-EK385)</f>
        <v>17770.01943421856</v>
      </c>
      <c r="HO385" s="147">
        <f>PV(0.05,'PV factor'!AF438,,-EL385)</f>
        <v>16923.828032589099</v>
      </c>
      <c r="HP385" s="147">
        <f>PV(0.05,'PV factor'!AG438,,-EM385)</f>
        <v>16117.931459608668</v>
      </c>
      <c r="HQ385" s="147">
        <f>PV(0.05,'PV factor'!AH438,,-EN385)</f>
        <v>15350.410913913016</v>
      </c>
      <c r="HR385" s="147">
        <f>PV(0.05,'PV factor'!AI438,,-EO385)</f>
        <v>14619.438965631445</v>
      </c>
      <c r="HS385" s="147">
        <f>PV(0.05,'PV factor'!AJ438,,-EP385)</f>
        <v>13923.275205363278</v>
      </c>
      <c r="HT385" s="147">
        <f>PV(0.05,'PV factor'!AK438,,-EQ385)</f>
        <v>13260.262100345981</v>
      </c>
      <c r="HU385" s="147">
        <f>PV(0.05,'PV factor'!AL438,,-ER385)</f>
        <v>12628.821047948551</v>
      </c>
      <c r="HV385" s="147">
        <f>PV(0.05,'PV factor'!AM438,,-ES385)</f>
        <v>12027.448617093862</v>
      </c>
      <c r="HW385" s="147">
        <f>PV(0.05,'PV factor'!AN438,,-ET385)</f>
        <v>11454.712968660819</v>
      </c>
      <c r="HX385" s="147">
        <f>PV(0.05,'PV factor'!AO438,,-EU385)</f>
        <v>10909.250446343638</v>
      </c>
      <c r="HY385" s="147">
        <f>PV(0.05,'PV factor'!AP438,,-EV385)</f>
        <v>10389.762329851083</v>
      </c>
      <c r="HZ385" s="147">
        <f t="shared" si="557"/>
        <v>32124651.396990497</v>
      </c>
      <c r="IA385" s="147">
        <f t="shared" si="558"/>
        <v>1255080.9438791685</v>
      </c>
      <c r="IB385" s="401">
        <f t="shared" si="559"/>
        <v>3.9069091470257854E-2</v>
      </c>
    </row>
    <row r="386" spans="1:236" s="181" customFormat="1" ht="90" customHeight="1" x14ac:dyDescent="0.25">
      <c r="A386" s="161" t="s">
        <v>2267</v>
      </c>
      <c r="B386" s="150" t="s">
        <v>2721</v>
      </c>
      <c r="C386" s="150" t="s">
        <v>2198</v>
      </c>
      <c r="D386" s="148">
        <v>1</v>
      </c>
      <c r="E386" s="150" t="s">
        <v>2722</v>
      </c>
      <c r="F386" s="151" t="s">
        <v>2723</v>
      </c>
      <c r="G386" s="151" t="s">
        <v>2724</v>
      </c>
      <c r="H386" s="79" t="s">
        <v>77</v>
      </c>
      <c r="I386" s="151" t="s">
        <v>2549</v>
      </c>
      <c r="J386" s="151">
        <v>10</v>
      </c>
      <c r="K386" s="227" t="s">
        <v>79</v>
      </c>
      <c r="L386" s="79">
        <v>673</v>
      </c>
      <c r="M386" s="79" t="s">
        <v>2725</v>
      </c>
      <c r="N386" s="79" t="s">
        <v>81</v>
      </c>
      <c r="O386" s="79" t="s">
        <v>133</v>
      </c>
      <c r="P386" s="79" t="s">
        <v>468</v>
      </c>
      <c r="Q386" s="112" t="s">
        <v>100</v>
      </c>
      <c r="R386" s="79" t="s">
        <v>108</v>
      </c>
      <c r="S386" s="79" t="s">
        <v>99</v>
      </c>
      <c r="T386" s="79" t="s">
        <v>2726</v>
      </c>
      <c r="U386" s="79" t="s">
        <v>100</v>
      </c>
      <c r="V386" s="81">
        <v>1</v>
      </c>
      <c r="W386" s="149">
        <v>30000</v>
      </c>
      <c r="X386" s="149">
        <v>0</v>
      </c>
      <c r="Y386" s="149">
        <v>0</v>
      </c>
      <c r="Z386" s="149">
        <v>0</v>
      </c>
      <c r="AA386" s="149">
        <v>0</v>
      </c>
      <c r="AB386" s="149">
        <v>30000</v>
      </c>
      <c r="AC386" s="149">
        <v>0</v>
      </c>
      <c r="AD386" s="149">
        <v>0</v>
      </c>
      <c r="AE386" s="149">
        <v>0</v>
      </c>
      <c r="AF386" s="149">
        <v>0</v>
      </c>
      <c r="AG386" s="149">
        <v>0</v>
      </c>
      <c r="AH386" s="149">
        <v>0</v>
      </c>
      <c r="AI386" s="88" t="s">
        <v>88</v>
      </c>
      <c r="AJ386" s="149">
        <v>115000</v>
      </c>
      <c r="AK386" s="149">
        <v>0</v>
      </c>
      <c r="AL386" s="149">
        <v>0</v>
      </c>
      <c r="AM386" s="149">
        <v>45000</v>
      </c>
      <c r="AN386" s="149">
        <v>70000</v>
      </c>
      <c r="AO386" s="149">
        <v>0</v>
      </c>
      <c r="AP386" s="149">
        <v>0</v>
      </c>
      <c r="AQ386" s="149">
        <v>0</v>
      </c>
      <c r="AR386" s="149">
        <v>0</v>
      </c>
      <c r="AS386" s="149">
        <v>0</v>
      </c>
      <c r="AT386" s="149">
        <v>0</v>
      </c>
      <c r="AU386" s="151"/>
      <c r="AV386" s="230">
        <f t="shared" si="525"/>
        <v>1</v>
      </c>
      <c r="AW386" s="230">
        <f t="shared" si="526"/>
        <v>0</v>
      </c>
      <c r="AX386" s="230" t="str">
        <f t="shared" si="527"/>
        <v>F1</v>
      </c>
      <c r="AY386" s="141">
        <f t="shared" si="528"/>
        <v>9</v>
      </c>
      <c r="AZ386" s="70">
        <f t="shared" si="529"/>
        <v>1</v>
      </c>
      <c r="BA386" s="70">
        <f t="shared" si="530"/>
        <v>1</v>
      </c>
      <c r="BB386" s="70">
        <f t="shared" si="531"/>
        <v>1</v>
      </c>
      <c r="BC386" s="70">
        <f t="shared" si="532"/>
        <v>1</v>
      </c>
      <c r="BD386" s="70">
        <f t="shared" si="533"/>
        <v>1</v>
      </c>
      <c r="BE386" s="70">
        <f t="shared" si="534"/>
        <v>1</v>
      </c>
      <c r="BF386" s="70">
        <f t="shared" si="535"/>
        <v>1</v>
      </c>
      <c r="BG386" s="71">
        <f t="shared" si="536"/>
        <v>0</v>
      </c>
      <c r="BH386" s="71">
        <f t="shared" si="537"/>
        <v>1</v>
      </c>
      <c r="BI386" s="71">
        <f t="shared" si="538"/>
        <v>0</v>
      </c>
      <c r="BJ386" s="71">
        <f t="shared" si="539"/>
        <v>0</v>
      </c>
      <c r="BK386" s="71">
        <f t="shared" si="540"/>
        <v>1</v>
      </c>
      <c r="BL386" s="70">
        <f t="shared" si="541"/>
        <v>1</v>
      </c>
      <c r="BM386" s="70">
        <f t="shared" si="542"/>
        <v>1</v>
      </c>
      <c r="BN386" s="70">
        <f t="shared" si="543"/>
        <v>0</v>
      </c>
      <c r="BO386" s="70">
        <f t="shared" si="544"/>
        <v>1</v>
      </c>
      <c r="BP386" s="144">
        <f t="shared" si="545"/>
        <v>0</v>
      </c>
      <c r="BQ386" s="144">
        <f t="shared" si="546"/>
        <v>0</v>
      </c>
      <c r="BR386" s="144">
        <f t="shared" si="547"/>
        <v>45000</v>
      </c>
      <c r="BS386" s="144">
        <f t="shared" si="548"/>
        <v>100000</v>
      </c>
      <c r="BT386" s="144">
        <f t="shared" si="549"/>
        <v>0</v>
      </c>
      <c r="BU386" s="144">
        <f t="shared" si="550"/>
        <v>0</v>
      </c>
      <c r="BV386" s="144">
        <f t="shared" si="551"/>
        <v>0</v>
      </c>
      <c r="BW386" s="144">
        <f t="shared" si="552"/>
        <v>0</v>
      </c>
      <c r="BX386" s="144">
        <f t="shared" si="553"/>
        <v>0</v>
      </c>
      <c r="BY386" s="144">
        <f t="shared" si="554"/>
        <v>0</v>
      </c>
      <c r="BZ386" s="9">
        <v>0</v>
      </c>
      <c r="CA386" s="9">
        <v>0</v>
      </c>
      <c r="CB386" s="9">
        <v>0</v>
      </c>
      <c r="CC386" s="9">
        <v>0</v>
      </c>
      <c r="CD386" s="9">
        <v>0</v>
      </c>
      <c r="CE386" s="9">
        <v>0</v>
      </c>
      <c r="CF386" s="9">
        <v>0</v>
      </c>
      <c r="CG386" s="9">
        <v>0</v>
      </c>
      <c r="CH386" s="9">
        <v>0</v>
      </c>
      <c r="CI386" s="9">
        <v>0</v>
      </c>
      <c r="CJ386" s="9">
        <v>0</v>
      </c>
      <c r="CK386" s="9">
        <v>0</v>
      </c>
      <c r="CL386" s="9">
        <v>0</v>
      </c>
      <c r="CM386" s="9">
        <v>0</v>
      </c>
      <c r="CN386" s="9">
        <v>0</v>
      </c>
      <c r="CO386" s="9">
        <v>0</v>
      </c>
      <c r="CP386" s="9">
        <v>0</v>
      </c>
      <c r="CQ386" s="9">
        <v>0</v>
      </c>
      <c r="CR386" s="9">
        <v>0</v>
      </c>
      <c r="CS386" s="9">
        <v>0</v>
      </c>
      <c r="CT386" s="9">
        <v>0</v>
      </c>
      <c r="CU386" s="9">
        <v>0</v>
      </c>
      <c r="CV386" s="9">
        <v>0</v>
      </c>
      <c r="CW386" s="9">
        <v>0</v>
      </c>
      <c r="CX386" s="9">
        <v>0</v>
      </c>
      <c r="CY386" s="9">
        <v>0</v>
      </c>
      <c r="CZ386" s="9">
        <v>0</v>
      </c>
      <c r="DA386" s="9">
        <v>0</v>
      </c>
      <c r="DB386" s="9">
        <v>0</v>
      </c>
      <c r="DC386" s="9">
        <v>0</v>
      </c>
      <c r="DD386" s="9">
        <v>0</v>
      </c>
      <c r="DE386" s="9">
        <v>0</v>
      </c>
      <c r="DF386" s="9">
        <v>0</v>
      </c>
      <c r="DG386" s="144">
        <f t="shared" si="555"/>
        <v>673</v>
      </c>
      <c r="DH386" s="144">
        <f t="shared" ref="DH386:EW386" si="621">DG386</f>
        <v>673</v>
      </c>
      <c r="DI386" s="144">
        <f t="shared" si="621"/>
        <v>673</v>
      </c>
      <c r="DJ386" s="144">
        <f t="shared" si="621"/>
        <v>673</v>
      </c>
      <c r="DK386" s="144">
        <f t="shared" si="621"/>
        <v>673</v>
      </c>
      <c r="DL386" s="144">
        <f t="shared" si="621"/>
        <v>673</v>
      </c>
      <c r="DM386" s="144">
        <f t="shared" si="621"/>
        <v>673</v>
      </c>
      <c r="DN386" s="144">
        <f t="shared" si="621"/>
        <v>673</v>
      </c>
      <c r="DO386" s="144">
        <f t="shared" si="621"/>
        <v>673</v>
      </c>
      <c r="DP386" s="144">
        <f t="shared" si="621"/>
        <v>673</v>
      </c>
      <c r="DQ386" s="144">
        <f t="shared" si="621"/>
        <v>673</v>
      </c>
      <c r="DR386" s="144">
        <f t="shared" si="621"/>
        <v>673</v>
      </c>
      <c r="DS386" s="144">
        <f t="shared" si="621"/>
        <v>673</v>
      </c>
      <c r="DT386" s="144">
        <f t="shared" si="621"/>
        <v>673</v>
      </c>
      <c r="DU386" s="144">
        <f t="shared" si="621"/>
        <v>673</v>
      </c>
      <c r="DV386" s="144">
        <f t="shared" si="621"/>
        <v>673</v>
      </c>
      <c r="DW386" s="144">
        <f t="shared" si="621"/>
        <v>673</v>
      </c>
      <c r="DX386" s="144">
        <f t="shared" si="621"/>
        <v>673</v>
      </c>
      <c r="DY386" s="144">
        <f t="shared" si="621"/>
        <v>673</v>
      </c>
      <c r="DZ386" s="144">
        <f t="shared" si="621"/>
        <v>673</v>
      </c>
      <c r="EA386" s="144">
        <f t="shared" si="621"/>
        <v>673</v>
      </c>
      <c r="EB386" s="144">
        <f t="shared" si="621"/>
        <v>673</v>
      </c>
      <c r="EC386" s="144">
        <f t="shared" si="621"/>
        <v>673</v>
      </c>
      <c r="ED386" s="144">
        <f t="shared" si="621"/>
        <v>673</v>
      </c>
      <c r="EE386" s="144">
        <f t="shared" si="621"/>
        <v>673</v>
      </c>
      <c r="EF386" s="144">
        <f t="shared" si="621"/>
        <v>673</v>
      </c>
      <c r="EG386" s="144">
        <f t="shared" si="621"/>
        <v>673</v>
      </c>
      <c r="EH386" s="144">
        <f t="shared" si="621"/>
        <v>673</v>
      </c>
      <c r="EI386" s="144">
        <f t="shared" si="621"/>
        <v>673</v>
      </c>
      <c r="EJ386" s="144">
        <f t="shared" si="621"/>
        <v>673</v>
      </c>
      <c r="EK386" s="144">
        <f t="shared" si="621"/>
        <v>673</v>
      </c>
      <c r="EL386" s="144">
        <f t="shared" si="621"/>
        <v>673</v>
      </c>
      <c r="EM386" s="144">
        <f t="shared" si="621"/>
        <v>673</v>
      </c>
      <c r="EN386" s="144">
        <f t="shared" si="621"/>
        <v>673</v>
      </c>
      <c r="EO386" s="144">
        <f t="shared" si="621"/>
        <v>673</v>
      </c>
      <c r="EP386" s="144">
        <f t="shared" si="621"/>
        <v>673</v>
      </c>
      <c r="EQ386" s="144">
        <f t="shared" si="621"/>
        <v>673</v>
      </c>
      <c r="ER386" s="144">
        <f t="shared" si="621"/>
        <v>673</v>
      </c>
      <c r="ES386" s="144">
        <f t="shared" si="621"/>
        <v>673</v>
      </c>
      <c r="ET386" s="144">
        <f t="shared" si="621"/>
        <v>673</v>
      </c>
      <c r="EU386" s="144">
        <f t="shared" si="621"/>
        <v>673</v>
      </c>
      <c r="EV386" s="144">
        <f t="shared" si="621"/>
        <v>673</v>
      </c>
      <c r="EW386" s="144">
        <f t="shared" si="621"/>
        <v>673</v>
      </c>
      <c r="EX386" s="147">
        <f>PV(0.05,'PV factor'!C373,,-BR386)</f>
        <v>40816.326530612241</v>
      </c>
      <c r="EY386" s="147">
        <f>PV(0.05,'PV factor'!D373,,-BS386)</f>
        <v>86383.759853147596</v>
      </c>
      <c r="EZ386" s="147">
        <f>PV(0.05,'PV factor'!E373,,-BT386)</f>
        <v>0</v>
      </c>
      <c r="FA386" s="147">
        <f>PV(0.05,'PV factor'!F373,,-BU386)</f>
        <v>0</v>
      </c>
      <c r="FB386" s="147">
        <f>PV(0.05,'PV factor'!G373,,-BV386)</f>
        <v>0</v>
      </c>
      <c r="FC386" s="147">
        <f>PV(0.05,'PV factor'!H373,,-BW386)</f>
        <v>0</v>
      </c>
      <c r="FD386" s="147">
        <f>PV(0.05,'PV factor'!I373,,-BX386)</f>
        <v>0</v>
      </c>
      <c r="FE386" s="147">
        <f>PV(0.05,'PV factor'!J373,,-BY386)</f>
        <v>0</v>
      </c>
      <c r="FF386" s="147">
        <f>PV(0.05,'PV factor'!K373,,-BZ386)</f>
        <v>0</v>
      </c>
      <c r="FG386" s="147">
        <f>PV(0.05,'PV factor'!L373,,-CA386)</f>
        <v>0</v>
      </c>
      <c r="FH386" s="147">
        <f>PV(0.05,'PV factor'!M373,,-CB386)</f>
        <v>0</v>
      </c>
      <c r="FI386" s="147">
        <f>PV(0.05,'PV factor'!N373,,-CC386)</f>
        <v>0</v>
      </c>
      <c r="FJ386" s="147">
        <f>PV(0.05,'PV factor'!O373,,-CD386)</f>
        <v>0</v>
      </c>
      <c r="FK386" s="147">
        <f>PV(0.05,'PV factor'!P373,,-CE386)</f>
        <v>0</v>
      </c>
      <c r="FL386" s="147">
        <f>PV(0.05,'PV factor'!Q373,,-CF386)</f>
        <v>0</v>
      </c>
      <c r="FM386" s="147">
        <f>PV(0.05,'PV factor'!R373,,-CG386)</f>
        <v>0</v>
      </c>
      <c r="FN386" s="147">
        <f>PV(0.05,'PV factor'!S373,,-CH386)</f>
        <v>0</v>
      </c>
      <c r="FO386" s="147">
        <f>PV(0.05,'PV factor'!T373,,-CI386)</f>
        <v>0</v>
      </c>
      <c r="FP386" s="147">
        <f>PV(0.05,'PV factor'!U373,,-CJ386)</f>
        <v>0</v>
      </c>
      <c r="FQ386" s="147">
        <f>PV(0.05,'PV factor'!V373,,-CK386)</f>
        <v>0</v>
      </c>
      <c r="FR386" s="147">
        <f>PV(0.05,'PV factor'!W373,,-CL386)</f>
        <v>0</v>
      </c>
      <c r="FS386" s="147">
        <f>PV(0.05,'PV factor'!X373,,-CM386)</f>
        <v>0</v>
      </c>
      <c r="FT386" s="147">
        <f>PV(0.05,'PV factor'!Y373,,-CN386)</f>
        <v>0</v>
      </c>
      <c r="FU386" s="147">
        <f>PV(0.05,'PV factor'!Z373,,-CO386)</f>
        <v>0</v>
      </c>
      <c r="FV386" s="147">
        <f>PV(0.05,'PV factor'!AA373,,-CP386)</f>
        <v>0</v>
      </c>
      <c r="FW386" s="147">
        <f>PV(0.05,'PV factor'!AB373,,-CQ386)</f>
        <v>0</v>
      </c>
      <c r="FX386" s="147">
        <f>PV(0.05,'PV factor'!AC373,,-CR386)</f>
        <v>0</v>
      </c>
      <c r="FY386" s="147">
        <f>PV(0.05,'PV factor'!AD373,,-CS386)</f>
        <v>0</v>
      </c>
      <c r="FZ386" s="147">
        <f>PV(0.05,'PV factor'!AE373,,-CT386)</f>
        <v>0</v>
      </c>
      <c r="GA386" s="147">
        <f>PV(0.05,'PV factor'!AF373,,-CU386)</f>
        <v>0</v>
      </c>
      <c r="GB386" s="147">
        <f>PV(0.05,'PV factor'!AG373,,-CV386)</f>
        <v>0</v>
      </c>
      <c r="GC386" s="147">
        <f>PV(0.05,'PV factor'!AH373,,-CW386)</f>
        <v>0</v>
      </c>
      <c r="GD386" s="147">
        <f>PV(0.05,'PV factor'!AI373,,-CX386)</f>
        <v>0</v>
      </c>
      <c r="GE386" s="147">
        <f>PV(0.05,'PV factor'!AJ373,,-CY386)</f>
        <v>0</v>
      </c>
      <c r="GF386" s="147">
        <f>PV(0.05,'PV factor'!AK373,,-CZ386)</f>
        <v>0</v>
      </c>
      <c r="GG386" s="147">
        <f>PV(0.05,'PV factor'!AL373,,-DA386)</f>
        <v>0</v>
      </c>
      <c r="GH386" s="147">
        <f>PV(0.05,'PV factor'!AM373,,-DB386)</f>
        <v>0</v>
      </c>
      <c r="GI386" s="147">
        <f>PV(0.05,'PV factor'!AN373,,-DC386)</f>
        <v>0</v>
      </c>
      <c r="GJ386" s="147">
        <f>PV(0.05,'PV factor'!AO373,,-DD386)</f>
        <v>0</v>
      </c>
      <c r="GK386" s="147">
        <f>PV(0.05,'PV factor'!AP373,,-DE386)</f>
        <v>0</v>
      </c>
      <c r="GL386" s="147">
        <f>PV(0.05,'PV factor'!C373,,-DI386)</f>
        <v>610.43083900226759</v>
      </c>
      <c r="GM386" s="147">
        <f>PV(0.05,'PV factor'!D373,,-DJ386)</f>
        <v>581.36270381168333</v>
      </c>
      <c r="GN386" s="147">
        <f>PV(0.05,'PV factor'!E373,,-DK386)</f>
        <v>553.67876553493659</v>
      </c>
      <c r="GO386" s="147">
        <f>PV(0.05,'PV factor'!F373,,-DL386)</f>
        <v>527.31311003327289</v>
      </c>
      <c r="GP386" s="147">
        <f>PV(0.05,'PV factor'!G373,,-DM386)</f>
        <v>502.20296193645044</v>
      </c>
      <c r="GQ386" s="147">
        <f>PV(0.05,'PV factor'!H373,,-DN386)</f>
        <v>478.28853517757176</v>
      </c>
      <c r="GR386" s="147">
        <f>PV(0.05,'PV factor'!I373,,-DO386)</f>
        <v>455.51289064530647</v>
      </c>
      <c r="GS386" s="147">
        <f>PV(0.05,'PV factor'!J373,,-DP386)</f>
        <v>433.82180061457757</v>
      </c>
      <c r="GT386" s="147">
        <f>PV(0.05,'PV factor'!K373,,-DQ386)</f>
        <v>413.16361963293105</v>
      </c>
      <c r="GU386" s="147">
        <f>PV(0.05,'PV factor'!L373,,-DR386)</f>
        <v>393.48916155517236</v>
      </c>
      <c r="GV386" s="147">
        <f>PV(0.05,'PV factor'!M373,,-DS386)</f>
        <v>374.75158243349756</v>
      </c>
      <c r="GW386" s="147">
        <f>PV(0.05,'PV factor'!N373,,-DT386)</f>
        <v>356.90626898428332</v>
      </c>
      <c r="GX386" s="147">
        <f>PV(0.05,'PV factor'!O373,,-DU386)</f>
        <v>339.91073236598419</v>
      </c>
      <c r="GY386" s="147">
        <f>PV(0.05,'PV factor'!P373,,-DV386)</f>
        <v>323.72450701522291</v>
      </c>
      <c r="GZ386" s="147">
        <f>PV(0.05,'PV factor'!Q373,,-DW386)</f>
        <v>308.30905430021232</v>
      </c>
      <c r="HA386" s="147">
        <f>PV(0.05,'PV factor'!R373,,-DX386)</f>
        <v>293.62767076210696</v>
      </c>
      <c r="HB386" s="147">
        <f>PV(0.05,'PV factor'!S373,,-DY386)</f>
        <v>279.64540072581616</v>
      </c>
      <c r="HC386" s="147">
        <f>PV(0.05,'PV factor'!T373,,-DZ386)</f>
        <v>266.32895307220588</v>
      </c>
      <c r="HD386" s="147">
        <f>PV(0.05,'PV factor'!U373,,-EA386)</f>
        <v>253.64662197352939</v>
      </c>
      <c r="HE386" s="147">
        <f>PV(0.05,'PV factor'!V373,,-EB386)</f>
        <v>241.56821140336135</v>
      </c>
      <c r="HF386" s="147">
        <f>PV(0.05,'PV factor'!W373,,-EC386)</f>
        <v>230.06496324129654</v>
      </c>
      <c r="HG386" s="147">
        <f>PV(0.05,'PV factor'!X373,,-ED386)</f>
        <v>219.10948880123473</v>
      </c>
      <c r="HH386" s="147">
        <f>PV(0.05,'PV factor'!Y373,,-EE386)</f>
        <v>208.6757036202236</v>
      </c>
      <c r="HI386" s="147">
        <f>PV(0.05,'PV factor'!Z373,,-EF386)</f>
        <v>198.7387653525939</v>
      </c>
      <c r="HJ386" s="147">
        <f>PV(0.05,'PV factor'!AA373,,-EG386)</f>
        <v>189.27501462151798</v>
      </c>
      <c r="HK386" s="147">
        <f>PV(0.05,'PV factor'!AB373,,-EH386)</f>
        <v>180.26191868715998</v>
      </c>
      <c r="HL386" s="147">
        <f>PV(0.05,'PV factor'!AC373,,-EI386)</f>
        <v>171.67801779729524</v>
      </c>
      <c r="HM386" s="147">
        <f>PV(0.05,'PV factor'!AD373,,-EJ386)</f>
        <v>163.5028740926621</v>
      </c>
      <c r="HN386" s="147">
        <f>PV(0.05,'PV factor'!AE373,,-EK386)</f>
        <v>155.71702294539253</v>
      </c>
      <c r="HO386" s="147">
        <f>PV(0.05,'PV factor'!AF373,,-EL386)</f>
        <v>148.30192661465949</v>
      </c>
      <c r="HP386" s="147">
        <f>PV(0.05,'PV factor'!AG373,,-EM386)</f>
        <v>141.23993010919952</v>
      </c>
      <c r="HQ386" s="147">
        <f>PV(0.05,'PV factor'!AH373,,-EN386)</f>
        <v>134.51421915161859</v>
      </c>
      <c r="HR386" s="147">
        <f>PV(0.05,'PV factor'!AI373,,-EO386)</f>
        <v>128.10878014439868</v>
      </c>
      <c r="HS386" s="147">
        <f>PV(0.05,'PV factor'!AJ373,,-EP386)</f>
        <v>122.00836204228443</v>
      </c>
      <c r="HT386" s="147">
        <f>PV(0.05,'PV factor'!AK373,,-EQ386)</f>
        <v>116.1984400402709</v>
      </c>
      <c r="HU386" s="147">
        <f>PV(0.05,'PV factor'!AL373,,-ER386)</f>
        <v>110.66518099073419</v>
      </c>
      <c r="HV386" s="147">
        <f>PV(0.05,'PV factor'!AM373,,-ES386)</f>
        <v>105.39541046736591</v>
      </c>
      <c r="HW386" s="147">
        <f>PV(0.05,'PV factor'!AN373,,-ET386)</f>
        <v>100.37658139749132</v>
      </c>
      <c r="HX386" s="147">
        <f>PV(0.05,'PV factor'!AO373,,-EU386)</f>
        <v>95.596744188086987</v>
      </c>
      <c r="HY386" s="147">
        <f>PV(0.05,'PV factor'!AP373,,-EV386)</f>
        <v>91.044518274368542</v>
      </c>
      <c r="HZ386" s="147">
        <f t="shared" si="557"/>
        <v>127200.08638375983</v>
      </c>
      <c r="IA386" s="147">
        <f t="shared" si="558"/>
        <v>4949.2643879441703</v>
      </c>
      <c r="IB386" s="401">
        <f t="shared" si="559"/>
        <v>3.8909284801995729E-2</v>
      </c>
    </row>
    <row r="387" spans="1:236" s="181" customFormat="1" ht="90" customHeight="1" x14ac:dyDescent="0.25">
      <c r="A387" s="233" t="s">
        <v>336</v>
      </c>
      <c r="B387" s="234" t="s">
        <v>337</v>
      </c>
      <c r="C387" s="234" t="s">
        <v>387</v>
      </c>
      <c r="D387" s="13">
        <v>9</v>
      </c>
      <c r="E387" s="234" t="s">
        <v>388</v>
      </c>
      <c r="F387" s="236" t="s">
        <v>389</v>
      </c>
      <c r="G387" s="236" t="s">
        <v>390</v>
      </c>
      <c r="H387" s="13" t="s">
        <v>77</v>
      </c>
      <c r="I387" s="236" t="s">
        <v>391</v>
      </c>
      <c r="J387" s="236">
        <v>10</v>
      </c>
      <c r="K387" s="95" t="s">
        <v>206</v>
      </c>
      <c r="L387" s="77">
        <v>396</v>
      </c>
      <c r="M387" s="237" t="s">
        <v>392</v>
      </c>
      <c r="N387" s="13" t="s">
        <v>81</v>
      </c>
      <c r="O387" s="73" t="s">
        <v>106</v>
      </c>
      <c r="P387" s="13" t="s">
        <v>314</v>
      </c>
      <c r="Q387" s="112" t="s">
        <v>100</v>
      </c>
      <c r="R387" s="13" t="s">
        <v>108</v>
      </c>
      <c r="S387" s="13" t="s">
        <v>99</v>
      </c>
      <c r="T387" s="72" t="s">
        <v>366</v>
      </c>
      <c r="U387" s="13" t="s">
        <v>100</v>
      </c>
      <c r="V387" s="196">
        <v>1</v>
      </c>
      <c r="W387" s="238">
        <v>35000</v>
      </c>
      <c r="X387" s="238">
        <v>0</v>
      </c>
      <c r="Y387" s="238">
        <v>0</v>
      </c>
      <c r="Z387" s="238">
        <v>0</v>
      </c>
      <c r="AA387" s="238">
        <v>15000</v>
      </c>
      <c r="AB387" s="238">
        <v>5000</v>
      </c>
      <c r="AC387" s="238">
        <v>5000</v>
      </c>
      <c r="AD387" s="238">
        <v>5000</v>
      </c>
      <c r="AE387" s="239">
        <v>0</v>
      </c>
      <c r="AF387" s="239">
        <v>0</v>
      </c>
      <c r="AG387" s="239">
        <v>0</v>
      </c>
      <c r="AH387" s="239">
        <v>0</v>
      </c>
      <c r="AI387" s="14" t="s">
        <v>393</v>
      </c>
      <c r="AJ387" s="238">
        <v>75000</v>
      </c>
      <c r="AK387" s="238">
        <v>0</v>
      </c>
      <c r="AL387" s="238">
        <v>15000</v>
      </c>
      <c r="AM387" s="238">
        <v>15000</v>
      </c>
      <c r="AN387" s="238">
        <v>15000</v>
      </c>
      <c r="AO387" s="238">
        <v>15000</v>
      </c>
      <c r="AP387" s="238">
        <v>15000</v>
      </c>
      <c r="AQ387" s="239">
        <v>0</v>
      </c>
      <c r="AR387" s="239">
        <v>0</v>
      </c>
      <c r="AS387" s="239">
        <v>0</v>
      </c>
      <c r="AT387" s="239">
        <v>0</v>
      </c>
      <c r="AU387" s="236"/>
      <c r="AV387" s="230">
        <f t="shared" si="525"/>
        <v>1</v>
      </c>
      <c r="AW387" s="230">
        <f t="shared" si="526"/>
        <v>0</v>
      </c>
      <c r="AX387" s="230" t="str">
        <f t="shared" si="527"/>
        <v>C9</v>
      </c>
      <c r="AY387" s="141">
        <f t="shared" si="528"/>
        <v>8</v>
      </c>
      <c r="AZ387" s="70">
        <f t="shared" si="529"/>
        <v>0</v>
      </c>
      <c r="BA387" s="70">
        <f t="shared" si="530"/>
        <v>1</v>
      </c>
      <c r="BB387" s="70">
        <f t="shared" si="531"/>
        <v>1</v>
      </c>
      <c r="BC387" s="70">
        <f t="shared" si="532"/>
        <v>1</v>
      </c>
      <c r="BD387" s="70">
        <f t="shared" si="533"/>
        <v>1</v>
      </c>
      <c r="BE387" s="70">
        <f t="shared" si="534"/>
        <v>1</v>
      </c>
      <c r="BF387" s="70">
        <f t="shared" si="535"/>
        <v>1</v>
      </c>
      <c r="BG387" s="71">
        <f t="shared" si="536"/>
        <v>0</v>
      </c>
      <c r="BH387" s="71">
        <f t="shared" si="537"/>
        <v>1</v>
      </c>
      <c r="BI387" s="71">
        <f t="shared" si="538"/>
        <v>0</v>
      </c>
      <c r="BJ387" s="71">
        <f t="shared" si="539"/>
        <v>0</v>
      </c>
      <c r="BK387" s="71">
        <f t="shared" si="540"/>
        <v>1</v>
      </c>
      <c r="BL387" s="70">
        <f t="shared" si="541"/>
        <v>1</v>
      </c>
      <c r="BM387" s="70">
        <f t="shared" si="542"/>
        <v>1</v>
      </c>
      <c r="BN387" s="70">
        <f t="shared" si="543"/>
        <v>0</v>
      </c>
      <c r="BO387" s="70">
        <f t="shared" si="544"/>
        <v>1</v>
      </c>
      <c r="BP387" s="144">
        <f t="shared" si="545"/>
        <v>0</v>
      </c>
      <c r="BQ387" s="144">
        <f t="shared" si="546"/>
        <v>15000</v>
      </c>
      <c r="BR387" s="144">
        <f t="shared" si="547"/>
        <v>30000</v>
      </c>
      <c r="BS387" s="144">
        <f t="shared" si="548"/>
        <v>20000</v>
      </c>
      <c r="BT387" s="144">
        <f t="shared" si="549"/>
        <v>20000</v>
      </c>
      <c r="BU387" s="144">
        <f t="shared" si="550"/>
        <v>20000</v>
      </c>
      <c r="BV387" s="144">
        <f t="shared" si="551"/>
        <v>0</v>
      </c>
      <c r="BW387" s="144">
        <f t="shared" si="552"/>
        <v>0</v>
      </c>
      <c r="BX387" s="144">
        <f t="shared" si="553"/>
        <v>0</v>
      </c>
      <c r="BY387" s="144">
        <f t="shared" si="554"/>
        <v>0</v>
      </c>
      <c r="BZ387" s="9">
        <v>0</v>
      </c>
      <c r="CA387" s="9">
        <v>0</v>
      </c>
      <c r="CB387" s="9">
        <v>0</v>
      </c>
      <c r="CC387" s="9">
        <v>0</v>
      </c>
      <c r="CD387" s="9">
        <v>0</v>
      </c>
      <c r="CE387" s="9">
        <v>0</v>
      </c>
      <c r="CF387" s="9">
        <v>0</v>
      </c>
      <c r="CG387" s="9">
        <v>0</v>
      </c>
      <c r="CH387" s="9">
        <v>0</v>
      </c>
      <c r="CI387" s="9">
        <v>0</v>
      </c>
      <c r="CJ387" s="9">
        <v>0</v>
      </c>
      <c r="CK387" s="9">
        <v>0</v>
      </c>
      <c r="CL387" s="9">
        <v>0</v>
      </c>
      <c r="CM387" s="9">
        <v>0</v>
      </c>
      <c r="CN387" s="9">
        <v>0</v>
      </c>
      <c r="CO387" s="9">
        <v>0</v>
      </c>
      <c r="CP387" s="9">
        <v>0</v>
      </c>
      <c r="CQ387" s="9">
        <v>0</v>
      </c>
      <c r="CR387" s="9">
        <v>0</v>
      </c>
      <c r="CS387" s="9">
        <v>0</v>
      </c>
      <c r="CT387" s="9">
        <v>0</v>
      </c>
      <c r="CU387" s="9">
        <v>0</v>
      </c>
      <c r="CV387" s="9">
        <v>0</v>
      </c>
      <c r="CW387" s="9">
        <v>0</v>
      </c>
      <c r="CX387" s="9">
        <v>0</v>
      </c>
      <c r="CY387" s="9">
        <v>0</v>
      </c>
      <c r="CZ387" s="9">
        <v>0</v>
      </c>
      <c r="DA387" s="9">
        <v>0</v>
      </c>
      <c r="DB387" s="9">
        <v>0</v>
      </c>
      <c r="DC387" s="9">
        <v>0</v>
      </c>
      <c r="DD387" s="9">
        <v>0</v>
      </c>
      <c r="DE387" s="9">
        <v>0</v>
      </c>
      <c r="DF387" s="9">
        <v>0</v>
      </c>
      <c r="DG387" s="144">
        <f t="shared" si="555"/>
        <v>396</v>
      </c>
      <c r="DH387" s="144">
        <f t="shared" ref="DH387:EW387" si="622">DG387</f>
        <v>396</v>
      </c>
      <c r="DI387" s="144">
        <f t="shared" si="622"/>
        <v>396</v>
      </c>
      <c r="DJ387" s="144">
        <f t="shared" si="622"/>
        <v>396</v>
      </c>
      <c r="DK387" s="144">
        <f t="shared" si="622"/>
        <v>396</v>
      </c>
      <c r="DL387" s="144">
        <f t="shared" si="622"/>
        <v>396</v>
      </c>
      <c r="DM387" s="144">
        <f t="shared" si="622"/>
        <v>396</v>
      </c>
      <c r="DN387" s="144">
        <f t="shared" si="622"/>
        <v>396</v>
      </c>
      <c r="DO387" s="144">
        <f t="shared" si="622"/>
        <v>396</v>
      </c>
      <c r="DP387" s="144">
        <f t="shared" si="622"/>
        <v>396</v>
      </c>
      <c r="DQ387" s="144">
        <f t="shared" si="622"/>
        <v>396</v>
      </c>
      <c r="DR387" s="144">
        <f t="shared" si="622"/>
        <v>396</v>
      </c>
      <c r="DS387" s="144">
        <f t="shared" si="622"/>
        <v>396</v>
      </c>
      <c r="DT387" s="144">
        <f t="shared" si="622"/>
        <v>396</v>
      </c>
      <c r="DU387" s="144">
        <f t="shared" si="622"/>
        <v>396</v>
      </c>
      <c r="DV387" s="144">
        <f t="shared" si="622"/>
        <v>396</v>
      </c>
      <c r="DW387" s="144">
        <f t="shared" si="622"/>
        <v>396</v>
      </c>
      <c r="DX387" s="144">
        <f t="shared" si="622"/>
        <v>396</v>
      </c>
      <c r="DY387" s="144">
        <f t="shared" si="622"/>
        <v>396</v>
      </c>
      <c r="DZ387" s="144">
        <f t="shared" si="622"/>
        <v>396</v>
      </c>
      <c r="EA387" s="144">
        <f t="shared" si="622"/>
        <v>396</v>
      </c>
      <c r="EB387" s="144">
        <f t="shared" si="622"/>
        <v>396</v>
      </c>
      <c r="EC387" s="144">
        <f t="shared" si="622"/>
        <v>396</v>
      </c>
      <c r="ED387" s="144">
        <f t="shared" si="622"/>
        <v>396</v>
      </c>
      <c r="EE387" s="144">
        <f t="shared" si="622"/>
        <v>396</v>
      </c>
      <c r="EF387" s="144">
        <f t="shared" si="622"/>
        <v>396</v>
      </c>
      <c r="EG387" s="144">
        <f t="shared" si="622"/>
        <v>396</v>
      </c>
      <c r="EH387" s="144">
        <f t="shared" si="622"/>
        <v>396</v>
      </c>
      <c r="EI387" s="144">
        <f t="shared" si="622"/>
        <v>396</v>
      </c>
      <c r="EJ387" s="144">
        <f t="shared" si="622"/>
        <v>396</v>
      </c>
      <c r="EK387" s="144">
        <f t="shared" si="622"/>
        <v>396</v>
      </c>
      <c r="EL387" s="144">
        <f t="shared" si="622"/>
        <v>396</v>
      </c>
      <c r="EM387" s="144">
        <f t="shared" si="622"/>
        <v>396</v>
      </c>
      <c r="EN387" s="144">
        <f t="shared" si="622"/>
        <v>396</v>
      </c>
      <c r="EO387" s="144">
        <f t="shared" si="622"/>
        <v>396</v>
      </c>
      <c r="EP387" s="144">
        <f t="shared" si="622"/>
        <v>396</v>
      </c>
      <c r="EQ387" s="144">
        <f t="shared" si="622"/>
        <v>396</v>
      </c>
      <c r="ER387" s="144">
        <f t="shared" si="622"/>
        <v>396</v>
      </c>
      <c r="ES387" s="144">
        <f t="shared" si="622"/>
        <v>396</v>
      </c>
      <c r="ET387" s="144">
        <f t="shared" si="622"/>
        <v>396</v>
      </c>
      <c r="EU387" s="144">
        <f t="shared" si="622"/>
        <v>396</v>
      </c>
      <c r="EV387" s="144">
        <f t="shared" si="622"/>
        <v>396</v>
      </c>
      <c r="EW387" s="144">
        <f t="shared" si="622"/>
        <v>396</v>
      </c>
      <c r="EX387" s="147">
        <f>PV(0.05,'PV factor'!C32,,-BR387)</f>
        <v>27210.884353741494</v>
      </c>
      <c r="EY387" s="147">
        <f>PV(0.05,'PV factor'!D32,,-BS387)</f>
        <v>17276.751970629521</v>
      </c>
      <c r="EZ387" s="147">
        <f>PV(0.05,'PV factor'!E32,,-BT387)</f>
        <v>16454.04949583764</v>
      </c>
      <c r="FA387" s="147">
        <f>PV(0.05,'PV factor'!F32,,-BU387)</f>
        <v>15670.523329369178</v>
      </c>
      <c r="FB387" s="147">
        <f>PV(0.05,'PV factor'!G32,,-BV387)</f>
        <v>0</v>
      </c>
      <c r="FC387" s="147">
        <f>PV(0.05,'PV factor'!H32,,-BW387)</f>
        <v>0</v>
      </c>
      <c r="FD387" s="147">
        <f>PV(0.05,'PV factor'!I32,,-BX387)</f>
        <v>0</v>
      </c>
      <c r="FE387" s="147">
        <f>PV(0.05,'PV factor'!J32,,-BY387)</f>
        <v>0</v>
      </c>
      <c r="FF387" s="147">
        <f>PV(0.05,'PV factor'!K32,,-BZ387)</f>
        <v>0</v>
      </c>
      <c r="FG387" s="147">
        <f>PV(0.05,'PV factor'!L32,,-CA387)</f>
        <v>0</v>
      </c>
      <c r="FH387" s="147">
        <f>PV(0.05,'PV factor'!M32,,-CB387)</f>
        <v>0</v>
      </c>
      <c r="FI387" s="147">
        <f>PV(0.05,'PV factor'!N32,,-CC387)</f>
        <v>0</v>
      </c>
      <c r="FJ387" s="147">
        <f>PV(0.05,'PV factor'!O32,,-CD387)</f>
        <v>0</v>
      </c>
      <c r="FK387" s="147">
        <f>PV(0.05,'PV factor'!P32,,-CE387)</f>
        <v>0</v>
      </c>
      <c r="FL387" s="147">
        <f>PV(0.05,'PV factor'!Q32,,-CF387)</f>
        <v>0</v>
      </c>
      <c r="FM387" s="147">
        <f>PV(0.05,'PV factor'!R32,,-CG387)</f>
        <v>0</v>
      </c>
      <c r="FN387" s="147">
        <f>PV(0.05,'PV factor'!S32,,-CH387)</f>
        <v>0</v>
      </c>
      <c r="FO387" s="147">
        <f>PV(0.05,'PV factor'!T32,,-CI387)</f>
        <v>0</v>
      </c>
      <c r="FP387" s="147">
        <f>PV(0.05,'PV factor'!U32,,-CJ387)</f>
        <v>0</v>
      </c>
      <c r="FQ387" s="147">
        <f>PV(0.05,'PV factor'!V32,,-CK387)</f>
        <v>0</v>
      </c>
      <c r="FR387" s="147">
        <f>PV(0.05,'PV factor'!W32,,-CL387)</f>
        <v>0</v>
      </c>
      <c r="FS387" s="147">
        <f>PV(0.05,'PV factor'!X32,,-CM387)</f>
        <v>0</v>
      </c>
      <c r="FT387" s="147">
        <f>PV(0.05,'PV factor'!Y32,,-CN387)</f>
        <v>0</v>
      </c>
      <c r="FU387" s="147">
        <f>PV(0.05,'PV factor'!Z32,,-CO387)</f>
        <v>0</v>
      </c>
      <c r="FV387" s="147">
        <f>PV(0.05,'PV factor'!AA32,,-CP387)</f>
        <v>0</v>
      </c>
      <c r="FW387" s="147">
        <f>PV(0.05,'PV factor'!AB32,,-CQ387)</f>
        <v>0</v>
      </c>
      <c r="FX387" s="147">
        <f>PV(0.05,'PV factor'!AC32,,-CR387)</f>
        <v>0</v>
      </c>
      <c r="FY387" s="147">
        <f>PV(0.05,'PV factor'!AD32,,-CS387)</f>
        <v>0</v>
      </c>
      <c r="FZ387" s="147">
        <f>PV(0.05,'PV factor'!AE32,,-CT387)</f>
        <v>0</v>
      </c>
      <c r="GA387" s="147">
        <f>PV(0.05,'PV factor'!AF32,,-CU387)</f>
        <v>0</v>
      </c>
      <c r="GB387" s="147">
        <f>PV(0.05,'PV factor'!AG32,,-CV387)</f>
        <v>0</v>
      </c>
      <c r="GC387" s="147">
        <f>PV(0.05,'PV factor'!AH32,,-CW387)</f>
        <v>0</v>
      </c>
      <c r="GD387" s="147">
        <f>PV(0.05,'PV factor'!AI32,,-CX387)</f>
        <v>0</v>
      </c>
      <c r="GE387" s="147">
        <f>PV(0.05,'PV factor'!AJ32,,-CY387)</f>
        <v>0</v>
      </c>
      <c r="GF387" s="147">
        <f>PV(0.05,'PV factor'!AK32,,-CZ387)</f>
        <v>0</v>
      </c>
      <c r="GG387" s="147">
        <f>PV(0.05,'PV factor'!AL32,,-DA387)</f>
        <v>0</v>
      </c>
      <c r="GH387" s="147">
        <f>PV(0.05,'PV factor'!AM32,,-DB387)</f>
        <v>0</v>
      </c>
      <c r="GI387" s="147">
        <f>PV(0.05,'PV factor'!AN32,,-DC387)</f>
        <v>0</v>
      </c>
      <c r="GJ387" s="147">
        <f>PV(0.05,'PV factor'!AO32,,-DD387)</f>
        <v>0</v>
      </c>
      <c r="GK387" s="147">
        <f>PV(0.05,'PV factor'!AP32,,-DE387)</f>
        <v>0</v>
      </c>
      <c r="GL387" s="147">
        <f>PV(0.05,'PV factor'!C32,,-DI387)</f>
        <v>359.18367346938777</v>
      </c>
      <c r="GM387" s="147">
        <f>PV(0.05,'PV factor'!D32,,-DJ387)</f>
        <v>342.07968901846448</v>
      </c>
      <c r="GN387" s="147">
        <f>PV(0.05,'PV factor'!E32,,-DK387)</f>
        <v>325.79018001758527</v>
      </c>
      <c r="GO387" s="147">
        <f>PV(0.05,'PV factor'!F32,,-DL387)</f>
        <v>310.27636192150976</v>
      </c>
      <c r="GP387" s="147">
        <f>PV(0.05,'PV factor'!G32,,-DM387)</f>
        <v>295.50129706810458</v>
      </c>
      <c r="GQ387" s="147">
        <f>PV(0.05,'PV factor'!H32,,-DN387)</f>
        <v>281.42980673152812</v>
      </c>
      <c r="GR387" s="147">
        <f>PV(0.05,'PV factor'!I32,,-DO387)</f>
        <v>268.02838736336014</v>
      </c>
      <c r="GS387" s="147">
        <f>PV(0.05,'PV factor'!J32,,-DP387)</f>
        <v>255.26513082224773</v>
      </c>
      <c r="GT387" s="147">
        <f>PV(0.05,'PV factor'!K32,,-DQ387)</f>
        <v>243.10964840214069</v>
      </c>
      <c r="GU387" s="147">
        <f>PV(0.05,'PV factor'!L32,,-DR387)</f>
        <v>231.53299847822922</v>
      </c>
      <c r="GV387" s="147">
        <f>PV(0.05,'PV factor'!M32,,-DS387)</f>
        <v>220.50761759831357</v>
      </c>
      <c r="GW387" s="147">
        <f>PV(0.05,'PV factor'!N32,,-DT387)</f>
        <v>210.0072548555367</v>
      </c>
      <c r="GX387" s="147">
        <f>PV(0.05,'PV factor'!O32,,-DU387)</f>
        <v>200.00690938622546</v>
      </c>
      <c r="GY387" s="147">
        <f>PV(0.05,'PV factor'!P32,,-DV387)</f>
        <v>190.4827708440242</v>
      </c>
      <c r="GZ387" s="147">
        <f>PV(0.05,'PV factor'!Q32,,-DW387)</f>
        <v>181.41216270859448</v>
      </c>
      <c r="HA387" s="147">
        <f>PV(0.05,'PV factor'!R32,,-DX387)</f>
        <v>172.77348829389948</v>
      </c>
      <c r="HB387" s="147">
        <f>PV(0.05,'PV factor'!S32,,-DY387)</f>
        <v>164.54617932752333</v>
      </c>
      <c r="HC387" s="147">
        <f>PV(0.05,'PV factor'!T32,,-DZ387)</f>
        <v>156.71064697859364</v>
      </c>
      <c r="HD387" s="147">
        <f>PV(0.05,'PV factor'!U32,,-EA387)</f>
        <v>149.24823521770824</v>
      </c>
      <c r="HE387" s="147">
        <f>PV(0.05,'PV factor'!V32,,-EB387)</f>
        <v>142.14117639781736</v>
      </c>
      <c r="HF387" s="147">
        <f>PV(0.05,'PV factor'!W32,,-EC387)</f>
        <v>135.37254895030227</v>
      </c>
      <c r="HG387" s="147">
        <f>PV(0.05,'PV factor'!X32,,-ED387)</f>
        <v>128.92623709552595</v>
      </c>
      <c r="HH387" s="147">
        <f>PV(0.05,'PV factor'!Y32,,-EE387)</f>
        <v>122.78689247192949</v>
      </c>
      <c r="HI387" s="147">
        <f>PV(0.05,'PV factor'!Z32,,-EF387)</f>
        <v>116.9398975923138</v>
      </c>
      <c r="HJ387" s="147">
        <f>PV(0.05,'PV factor'!AA32,,-EG387)</f>
        <v>111.37133104029884</v>
      </c>
      <c r="HK387" s="147">
        <f>PV(0.05,'PV factor'!AB32,,-EH387)</f>
        <v>106.06793432409413</v>
      </c>
      <c r="HL387" s="147">
        <f>PV(0.05,'PV factor'!AC32,,-EI387)</f>
        <v>101.01708030866109</v>
      </c>
      <c r="HM387" s="147">
        <f>PV(0.05,'PV factor'!AD32,,-EJ387)</f>
        <v>96.206743151105783</v>
      </c>
      <c r="HN387" s="147">
        <f>PV(0.05,'PV factor'!AE32,,-EK387)</f>
        <v>91.625469667719827</v>
      </c>
      <c r="HO387" s="147">
        <f>PV(0.05,'PV factor'!AF32,,-EL387)</f>
        <v>87.262352064495033</v>
      </c>
      <c r="HP387" s="147">
        <f>PV(0.05,'PV factor'!AG32,,-EM387)</f>
        <v>83.107001966185749</v>
      </c>
      <c r="HQ387" s="147">
        <f>PV(0.05,'PV factor'!AH32,,-EN387)</f>
        <v>79.149525682081673</v>
      </c>
      <c r="HR387" s="147">
        <f>PV(0.05,'PV factor'!AI32,,-EO387)</f>
        <v>75.380500649601601</v>
      </c>
      <c r="HS387" s="147">
        <f>PV(0.05,'PV factor'!AJ32,,-EP387)</f>
        <v>71.790952999620558</v>
      </c>
      <c r="HT387" s="147">
        <f>PV(0.05,'PV factor'!AK32,,-EQ387)</f>
        <v>68.372336190114822</v>
      </c>
      <c r="HU387" s="147">
        <f>PV(0.05,'PV factor'!AL32,,-ER387)</f>
        <v>65.116510657252206</v>
      </c>
      <c r="HV387" s="147">
        <f>PV(0.05,'PV factor'!AM32,,-ES387)</f>
        <v>62.015724435478305</v>
      </c>
      <c r="HW387" s="147">
        <f>PV(0.05,'PV factor'!AN32,,-ET387)</f>
        <v>59.062594700455513</v>
      </c>
      <c r="HX387" s="147">
        <f>PV(0.05,'PV factor'!AO32,,-EU387)</f>
        <v>56.250090190910022</v>
      </c>
      <c r="HY387" s="147">
        <f>PV(0.05,'PV factor'!AP32,,-EV387)</f>
        <v>53.571514467533348</v>
      </c>
      <c r="HZ387" s="147">
        <f t="shared" si="557"/>
        <v>76612.20914957783</v>
      </c>
      <c r="IA387" s="147">
        <f t="shared" si="558"/>
        <v>2912.1971732925576</v>
      </c>
      <c r="IB387" s="401">
        <f t="shared" si="559"/>
        <v>3.8012181160404578E-2</v>
      </c>
    </row>
    <row r="388" spans="1:236" s="181" customFormat="1" ht="90" customHeight="1" x14ac:dyDescent="0.25">
      <c r="A388" s="231" t="s">
        <v>1136</v>
      </c>
      <c r="B388" s="85" t="s">
        <v>1137</v>
      </c>
      <c r="C388" s="85" t="s">
        <v>1147</v>
      </c>
      <c r="D388" s="90">
        <v>1</v>
      </c>
      <c r="E388" s="85" t="s">
        <v>1148</v>
      </c>
      <c r="F388" s="95" t="s">
        <v>1149</v>
      </c>
      <c r="G388" s="95" t="s">
        <v>1150</v>
      </c>
      <c r="H388" s="90" t="s">
        <v>77</v>
      </c>
      <c r="I388" s="95" t="s">
        <v>1151</v>
      </c>
      <c r="J388" s="95">
        <v>5</v>
      </c>
      <c r="K388" s="227" t="s">
        <v>79</v>
      </c>
      <c r="L388" s="90">
        <v>750</v>
      </c>
      <c r="M388" s="90" t="s">
        <v>1152</v>
      </c>
      <c r="N388" s="90" t="s">
        <v>147</v>
      </c>
      <c r="O388" s="90" t="s">
        <v>148</v>
      </c>
      <c r="P388" s="90" t="s">
        <v>149</v>
      </c>
      <c r="Q388" s="112" t="s">
        <v>100</v>
      </c>
      <c r="R388" s="90" t="s">
        <v>108</v>
      </c>
      <c r="S388" s="90" t="s">
        <v>99</v>
      </c>
      <c r="T388" s="90" t="s">
        <v>281</v>
      </c>
      <c r="U388" s="90" t="s">
        <v>100</v>
      </c>
      <c r="V388" s="193">
        <v>1</v>
      </c>
      <c r="W388" s="94">
        <v>100000</v>
      </c>
      <c r="X388" s="94">
        <v>0</v>
      </c>
      <c r="Y388" s="94">
        <v>0</v>
      </c>
      <c r="Z388" s="94">
        <v>0</v>
      </c>
      <c r="AA388" s="94">
        <v>20000</v>
      </c>
      <c r="AB388" s="94">
        <v>20000</v>
      </c>
      <c r="AC388" s="94">
        <v>20000</v>
      </c>
      <c r="AD388" s="94">
        <v>20000</v>
      </c>
      <c r="AE388" s="192">
        <v>20000</v>
      </c>
      <c r="AF388" s="192">
        <v>0</v>
      </c>
      <c r="AG388" s="192">
        <v>0</v>
      </c>
      <c r="AH388" s="192">
        <v>0</v>
      </c>
      <c r="AI388" s="90" t="s">
        <v>88</v>
      </c>
      <c r="AJ388" s="92">
        <v>0</v>
      </c>
      <c r="AK388" s="92">
        <v>0</v>
      </c>
      <c r="AL388" s="92">
        <v>0</v>
      </c>
      <c r="AM388" s="92">
        <v>0</v>
      </c>
      <c r="AN388" s="92">
        <v>0</v>
      </c>
      <c r="AO388" s="92">
        <v>0</v>
      </c>
      <c r="AP388" s="92">
        <v>0</v>
      </c>
      <c r="AQ388" s="192">
        <v>0</v>
      </c>
      <c r="AR388" s="192">
        <v>0</v>
      </c>
      <c r="AS388" s="192">
        <v>0</v>
      </c>
      <c r="AT388" s="192">
        <v>0</v>
      </c>
      <c r="AU388" s="95"/>
      <c r="AV388" s="230">
        <f t="shared" ref="AV388:AV451" si="623">IF(W388&lt;300000,1,0)</f>
        <v>1</v>
      </c>
      <c r="AW388" s="230">
        <f t="shared" ref="AW388:AW451" si="624">IF(W388&gt;=3000000,1,0)</f>
        <v>0</v>
      </c>
      <c r="AX388" s="230" t="str">
        <f t="shared" ref="AX388:AX451" si="625">LEFT(P388,(FIND(" ",P388,1)-1))</f>
        <v>E3</v>
      </c>
      <c r="AY388" s="141">
        <f t="shared" ref="AY388:AY451" si="626">AZ388+BA388+BB388+BC388+BD388+BE388+BH388+BL388+BM388</f>
        <v>9</v>
      </c>
      <c r="AZ388" s="70">
        <f t="shared" ref="AZ388:AZ451" si="627">IF(W388=SUM(Y388:AH388),1,0)</f>
        <v>1</v>
      </c>
      <c r="BA388" s="70">
        <f t="shared" ref="BA388:BA451" si="628">IF(AJ388=SUM(AK388:AT388),1,0)</f>
        <v>1</v>
      </c>
      <c r="BB388" s="70">
        <f t="shared" ref="BB388:BB451" si="629">IF(X388&lt;0.05*W388,1,0)</f>
        <v>1</v>
      </c>
      <c r="BC388" s="70">
        <f t="shared" ref="BC388:BC451" si="630">IF(IF(ISBLANK(A388),0,IF(ISBLANK(B388),0,IF(ISBLANK(C388),0,IF(ISBLANK(D388),0))))=FALSE,1,0)</f>
        <v>1</v>
      </c>
      <c r="BD388" s="70">
        <f t="shared" ref="BD388:BD451" si="631">IF(IF(ISBLANK(E388),0,IF(ISBLANK(F388),0,IF(ISBLANK(G388),0,IF(ISBLANK(N388),0,IF(ISBLANK(O388),0,IF(ISBLANK(P388),0,IF(ISBLANK(R388),0,IF(ISBLANK(S388),0,IF(ISBLANK(U388),0,IF(ISBLANK(V388),0))))))))))=FALSE,1,0)</f>
        <v>1</v>
      </c>
      <c r="BE388" s="70">
        <f t="shared" ref="BE388:BE451" si="632">IF(OR(BF388=1,BG388=1),1,0)</f>
        <v>1</v>
      </c>
      <c r="BF388" s="70">
        <f t="shared" ref="BF388:BF451" si="633">IF(AND(AW388=0,H388="n/a"),1,0)</f>
        <v>1</v>
      </c>
      <c r="BG388" s="71">
        <f t="shared" ref="BG388:BG451" si="634">IF(AND(AW388=1,ISBLANK(H388)=FALSE),1,0)</f>
        <v>0</v>
      </c>
      <c r="BH388" s="71">
        <f t="shared" ref="BH388:BH451" si="635">IF(OR(BI388=1,BJ388=1,BK388=1),1,0)</f>
        <v>1</v>
      </c>
      <c r="BI388" s="71">
        <f t="shared" ref="BI388:BI451" si="636">IF(AND(N388="01 Záchrana",O388="0 Odstránenie havarijného stavu",P388="0 Odstránenie havarijného stavu"),1,0)</f>
        <v>0</v>
      </c>
      <c r="BJ388" s="71">
        <f t="shared" ref="BJ388:BJ451" si="637">IF(AND(N388="02 Hlavná činnosť",OR(P388="C1 Javisková technika",P388="C2 Osvetľovacia technika",P388="C3 Zvuková technika",P388="C4 Nahrávacia a vysielacia technika",P388="C5 Mikroporty",P388="D1 Nákup štandardnej IT techniky",P388="E1 Nákup hudobných nástrojov",P388="E2 Tvorba inscenácií, nákup umeleckých licencií",P388="E3 Akvizícia zbierkových predmetov")),1,0)</f>
        <v>1</v>
      </c>
      <c r="BK388" s="71">
        <f t="shared" ref="BK388:BK451" si="638">IF(AND(N388="03 Rozvoj",OR(P388="A1 Nákup budovy",P388="A2 Výstavba budovy",P388="A3 Dostavba budovy",P388="A4 Stavebný dozor",P388="B1 Komplexná rekonštrukcia",P388="B2 Stavebná reprofilizácia priestorov",P388="B3 Stavebná rekonštrukcia priestorov",P388="B4 Vykurovanie nehnuteľnosti",P388="B5 Rekonštrukcia extravilánu",P388="C6 Vzduchotechnika",P388="C90 Dopravné prostriedky",P388="C7 Zabezpečovacia technika",P388="C8 Mobiliár",P388="C9 Elektrické spotrebiče",P388="C91 Technické vybavenie dielní",P388="D2 Zhodnotenie existujúceho špeciálneho HW/SW",P388="D3 Obstaranie novej IT funkcionality",P388="F1 Rekonštrukcia expozičných priestorov",P388="F2 Vytvorenie novej expozície/výstavy",P388="F3 Realizácia výskumu",P388="G Reformný zámer")),1,0)</f>
        <v>0</v>
      </c>
      <c r="BL388" s="70">
        <f t="shared" ref="BL388:BL451" si="639">IF(I388="",0,1)</f>
        <v>1</v>
      </c>
      <c r="BM388" s="70">
        <f t="shared" ref="BM388:BM451" si="640">IF(OR(BN388=1,BO388=1),1,0)</f>
        <v>1</v>
      </c>
      <c r="BN388" s="70">
        <f t="shared" ref="BN388:BN451" si="641">IF((AND(U388="áno",OR(R388="07 V realizácii",R388="08 Realizované",R388="06 Pred vyhlásením verejného obstarávania"))),1,0)</f>
        <v>0</v>
      </c>
      <c r="BO388" s="70">
        <f t="shared" ref="BO388:BO451" si="642">IF((AND(U388="nie",OR(R388="01 Investičný zámer",R388="02 Analýza / podkladová štúdia k investičnému zámeru",R388="03 Projektová dokumentácia k dispozícii - pre územné rozhodnutie",R388="04 Projektová dokumentácia k dispozícii - pre stavebné povolenie",R388="05 Projektová dokumentácia k dispozícii - pre realizáciu stavby"))),1,0)</f>
        <v>1</v>
      </c>
      <c r="BP388" s="144">
        <f t="shared" ref="BP388:BP451" si="643">Y388+AK388</f>
        <v>0</v>
      </c>
      <c r="BQ388" s="144">
        <f t="shared" ref="BQ388:BQ451" si="644">Z388+AL388</f>
        <v>0</v>
      </c>
      <c r="BR388" s="144">
        <f t="shared" ref="BR388:BR451" si="645">AA388+AM388</f>
        <v>20000</v>
      </c>
      <c r="BS388" s="144">
        <f t="shared" ref="BS388:BS451" si="646">AB388+AN388</f>
        <v>20000</v>
      </c>
      <c r="BT388" s="144">
        <f t="shared" ref="BT388:BT451" si="647">AC388+AO388</f>
        <v>20000</v>
      </c>
      <c r="BU388" s="144">
        <f t="shared" ref="BU388:BU451" si="648">AD388+AP388</f>
        <v>20000</v>
      </c>
      <c r="BV388" s="144">
        <f t="shared" ref="BV388:BV451" si="649">AE388+AQ388</f>
        <v>20000</v>
      </c>
      <c r="BW388" s="144">
        <f t="shared" ref="BW388:BW451" si="650">AF388+AR388</f>
        <v>0</v>
      </c>
      <c r="BX388" s="144">
        <f t="shared" ref="BX388:BX451" si="651">AG388+AS388</f>
        <v>0</v>
      </c>
      <c r="BY388" s="144">
        <f t="shared" ref="BY388:BY451" si="652">AH388+AT388</f>
        <v>0</v>
      </c>
      <c r="BZ388" s="9">
        <v>0</v>
      </c>
      <c r="CA388" s="9">
        <v>0</v>
      </c>
      <c r="CB388" s="9">
        <v>0</v>
      </c>
      <c r="CC388" s="9">
        <v>0</v>
      </c>
      <c r="CD388" s="9">
        <v>0</v>
      </c>
      <c r="CE388" s="9">
        <v>0</v>
      </c>
      <c r="CF388" s="9">
        <v>0</v>
      </c>
      <c r="CG388" s="9">
        <v>0</v>
      </c>
      <c r="CH388" s="9">
        <v>0</v>
      </c>
      <c r="CI388" s="9">
        <v>0</v>
      </c>
      <c r="CJ388" s="9">
        <v>0</v>
      </c>
      <c r="CK388" s="9">
        <v>0</v>
      </c>
      <c r="CL388" s="9">
        <v>0</v>
      </c>
      <c r="CM388" s="9">
        <v>0</v>
      </c>
      <c r="CN388" s="9">
        <v>0</v>
      </c>
      <c r="CO388" s="9">
        <v>0</v>
      </c>
      <c r="CP388" s="9">
        <v>0</v>
      </c>
      <c r="CQ388" s="9">
        <v>0</v>
      </c>
      <c r="CR388" s="9">
        <v>0</v>
      </c>
      <c r="CS388" s="9">
        <v>0</v>
      </c>
      <c r="CT388" s="9">
        <v>0</v>
      </c>
      <c r="CU388" s="9">
        <v>0</v>
      </c>
      <c r="CV388" s="9">
        <v>0</v>
      </c>
      <c r="CW388" s="9">
        <v>0</v>
      </c>
      <c r="CX388" s="9">
        <v>0</v>
      </c>
      <c r="CY388" s="9">
        <v>0</v>
      </c>
      <c r="CZ388" s="9">
        <v>0</v>
      </c>
      <c r="DA388" s="9">
        <v>0</v>
      </c>
      <c r="DB388" s="9">
        <v>0</v>
      </c>
      <c r="DC388" s="9">
        <v>0</v>
      </c>
      <c r="DD388" s="9">
        <v>0</v>
      </c>
      <c r="DE388" s="9">
        <v>0</v>
      </c>
      <c r="DF388" s="9">
        <v>0</v>
      </c>
      <c r="DG388" s="144">
        <f t="shared" ref="DG388:DG451" si="653">L388</f>
        <v>750</v>
      </c>
      <c r="DH388" s="144">
        <f t="shared" ref="DH388:EW388" si="654">DG388</f>
        <v>750</v>
      </c>
      <c r="DI388" s="144">
        <f t="shared" si="654"/>
        <v>750</v>
      </c>
      <c r="DJ388" s="144">
        <f t="shared" si="654"/>
        <v>750</v>
      </c>
      <c r="DK388" s="144">
        <f t="shared" si="654"/>
        <v>750</v>
      </c>
      <c r="DL388" s="144">
        <f t="shared" si="654"/>
        <v>750</v>
      </c>
      <c r="DM388" s="144">
        <f t="shared" si="654"/>
        <v>750</v>
      </c>
      <c r="DN388" s="144">
        <f t="shared" si="654"/>
        <v>750</v>
      </c>
      <c r="DO388" s="144">
        <f t="shared" si="654"/>
        <v>750</v>
      </c>
      <c r="DP388" s="144">
        <f t="shared" si="654"/>
        <v>750</v>
      </c>
      <c r="DQ388" s="144">
        <f t="shared" si="654"/>
        <v>750</v>
      </c>
      <c r="DR388" s="144">
        <f t="shared" si="654"/>
        <v>750</v>
      </c>
      <c r="DS388" s="144">
        <f t="shared" si="654"/>
        <v>750</v>
      </c>
      <c r="DT388" s="144">
        <f t="shared" si="654"/>
        <v>750</v>
      </c>
      <c r="DU388" s="144">
        <f t="shared" si="654"/>
        <v>750</v>
      </c>
      <c r="DV388" s="144">
        <f t="shared" si="654"/>
        <v>750</v>
      </c>
      <c r="DW388" s="144">
        <f t="shared" si="654"/>
        <v>750</v>
      </c>
      <c r="DX388" s="144">
        <f t="shared" si="654"/>
        <v>750</v>
      </c>
      <c r="DY388" s="144">
        <f t="shared" si="654"/>
        <v>750</v>
      </c>
      <c r="DZ388" s="144">
        <f t="shared" si="654"/>
        <v>750</v>
      </c>
      <c r="EA388" s="144">
        <f t="shared" si="654"/>
        <v>750</v>
      </c>
      <c r="EB388" s="144">
        <f t="shared" si="654"/>
        <v>750</v>
      </c>
      <c r="EC388" s="144">
        <f t="shared" si="654"/>
        <v>750</v>
      </c>
      <c r="ED388" s="144">
        <f t="shared" si="654"/>
        <v>750</v>
      </c>
      <c r="EE388" s="144">
        <f t="shared" si="654"/>
        <v>750</v>
      </c>
      <c r="EF388" s="144">
        <f t="shared" si="654"/>
        <v>750</v>
      </c>
      <c r="EG388" s="144">
        <f t="shared" si="654"/>
        <v>750</v>
      </c>
      <c r="EH388" s="144">
        <f t="shared" si="654"/>
        <v>750</v>
      </c>
      <c r="EI388" s="144">
        <f t="shared" si="654"/>
        <v>750</v>
      </c>
      <c r="EJ388" s="144">
        <f t="shared" si="654"/>
        <v>750</v>
      </c>
      <c r="EK388" s="144">
        <f t="shared" si="654"/>
        <v>750</v>
      </c>
      <c r="EL388" s="144">
        <f t="shared" si="654"/>
        <v>750</v>
      </c>
      <c r="EM388" s="144">
        <f t="shared" si="654"/>
        <v>750</v>
      </c>
      <c r="EN388" s="144">
        <f t="shared" si="654"/>
        <v>750</v>
      </c>
      <c r="EO388" s="144">
        <f t="shared" si="654"/>
        <v>750</v>
      </c>
      <c r="EP388" s="144">
        <f t="shared" si="654"/>
        <v>750</v>
      </c>
      <c r="EQ388" s="144">
        <f t="shared" si="654"/>
        <v>750</v>
      </c>
      <c r="ER388" s="144">
        <f t="shared" si="654"/>
        <v>750</v>
      </c>
      <c r="ES388" s="144">
        <f t="shared" si="654"/>
        <v>750</v>
      </c>
      <c r="ET388" s="144">
        <f t="shared" si="654"/>
        <v>750</v>
      </c>
      <c r="EU388" s="144">
        <f t="shared" si="654"/>
        <v>750</v>
      </c>
      <c r="EV388" s="144">
        <f t="shared" si="654"/>
        <v>750</v>
      </c>
      <c r="EW388" s="144">
        <f t="shared" si="654"/>
        <v>750</v>
      </c>
      <c r="EX388" s="147">
        <f>PV(0.05,'PV factor'!C75,,-BR388)</f>
        <v>18140.589569160999</v>
      </c>
      <c r="EY388" s="147">
        <f>PV(0.05,'PV factor'!D75,,-BS388)</f>
        <v>17276.751970629521</v>
      </c>
      <c r="EZ388" s="147">
        <f>PV(0.05,'PV factor'!E75,,-BT388)</f>
        <v>16454.04949583764</v>
      </c>
      <c r="FA388" s="147">
        <f>PV(0.05,'PV factor'!F75,,-BU388)</f>
        <v>15670.523329369178</v>
      </c>
      <c r="FB388" s="147">
        <f>PV(0.05,'PV factor'!G75,,-BV388)</f>
        <v>14924.307932732554</v>
      </c>
      <c r="FC388" s="147">
        <f>PV(0.05,'PV factor'!H75,,-BW388)</f>
        <v>0</v>
      </c>
      <c r="FD388" s="147">
        <f>PV(0.05,'PV factor'!I75,,-BX388)</f>
        <v>0</v>
      </c>
      <c r="FE388" s="147">
        <f>PV(0.05,'PV factor'!J75,,-BY388)</f>
        <v>0</v>
      </c>
      <c r="FF388" s="147">
        <f>PV(0.05,'PV factor'!K75,,-BZ388)</f>
        <v>0</v>
      </c>
      <c r="FG388" s="147">
        <f>PV(0.05,'PV factor'!L75,,-CA388)</f>
        <v>0</v>
      </c>
      <c r="FH388" s="147">
        <f>PV(0.05,'PV factor'!M75,,-CB388)</f>
        <v>0</v>
      </c>
      <c r="FI388" s="147">
        <f>PV(0.05,'PV factor'!N75,,-CC388)</f>
        <v>0</v>
      </c>
      <c r="FJ388" s="147">
        <f>PV(0.05,'PV factor'!O75,,-CD388)</f>
        <v>0</v>
      </c>
      <c r="FK388" s="147">
        <f>PV(0.05,'PV factor'!P75,,-CE388)</f>
        <v>0</v>
      </c>
      <c r="FL388" s="147">
        <f>PV(0.05,'PV factor'!Q75,,-CF388)</f>
        <v>0</v>
      </c>
      <c r="FM388" s="147">
        <f>PV(0.05,'PV factor'!R75,,-CG388)</f>
        <v>0</v>
      </c>
      <c r="FN388" s="147">
        <f>PV(0.05,'PV factor'!S75,,-CH388)</f>
        <v>0</v>
      </c>
      <c r="FO388" s="147">
        <f>PV(0.05,'PV factor'!T75,,-CI388)</f>
        <v>0</v>
      </c>
      <c r="FP388" s="147">
        <f>PV(0.05,'PV factor'!U75,,-CJ388)</f>
        <v>0</v>
      </c>
      <c r="FQ388" s="147">
        <f>PV(0.05,'PV factor'!V75,,-CK388)</f>
        <v>0</v>
      </c>
      <c r="FR388" s="147">
        <f>PV(0.05,'PV factor'!W75,,-CL388)</f>
        <v>0</v>
      </c>
      <c r="FS388" s="147">
        <f>PV(0.05,'PV factor'!X75,,-CM388)</f>
        <v>0</v>
      </c>
      <c r="FT388" s="147">
        <f>PV(0.05,'PV factor'!Y75,,-CN388)</f>
        <v>0</v>
      </c>
      <c r="FU388" s="147">
        <f>PV(0.05,'PV factor'!Z75,,-CO388)</f>
        <v>0</v>
      </c>
      <c r="FV388" s="147">
        <f>PV(0.05,'PV factor'!AA75,,-CP388)</f>
        <v>0</v>
      </c>
      <c r="FW388" s="147">
        <f>PV(0.05,'PV factor'!AB75,,-CQ388)</f>
        <v>0</v>
      </c>
      <c r="FX388" s="147">
        <f>PV(0.05,'PV factor'!AC75,,-CR388)</f>
        <v>0</v>
      </c>
      <c r="FY388" s="147">
        <f>PV(0.05,'PV factor'!AD75,,-CS388)</f>
        <v>0</v>
      </c>
      <c r="FZ388" s="147">
        <f>PV(0.05,'PV factor'!AE75,,-CT388)</f>
        <v>0</v>
      </c>
      <c r="GA388" s="147">
        <f>PV(0.05,'PV factor'!AF75,,-CU388)</f>
        <v>0</v>
      </c>
      <c r="GB388" s="147">
        <f>PV(0.05,'PV factor'!AG75,,-CV388)</f>
        <v>0</v>
      </c>
      <c r="GC388" s="147">
        <f>PV(0.05,'PV factor'!AH75,,-CW388)</f>
        <v>0</v>
      </c>
      <c r="GD388" s="147">
        <f>PV(0.05,'PV factor'!AI75,,-CX388)</f>
        <v>0</v>
      </c>
      <c r="GE388" s="147">
        <f>PV(0.05,'PV factor'!AJ75,,-CY388)</f>
        <v>0</v>
      </c>
      <c r="GF388" s="147">
        <f>PV(0.05,'PV factor'!AK75,,-CZ388)</f>
        <v>0</v>
      </c>
      <c r="GG388" s="147">
        <f>PV(0.05,'PV factor'!AL75,,-DA388)</f>
        <v>0</v>
      </c>
      <c r="GH388" s="147">
        <f>PV(0.05,'PV factor'!AM75,,-DB388)</f>
        <v>0</v>
      </c>
      <c r="GI388" s="147">
        <f>PV(0.05,'PV factor'!AN75,,-DC388)</f>
        <v>0</v>
      </c>
      <c r="GJ388" s="147">
        <f>PV(0.05,'PV factor'!AO75,,-DD388)</f>
        <v>0</v>
      </c>
      <c r="GK388" s="147">
        <f>PV(0.05,'PV factor'!AP75,,-DE388)</f>
        <v>0</v>
      </c>
      <c r="GL388" s="147">
        <f>PV(0.05,'PV factor'!C75,,-DI388)</f>
        <v>680.27210884353735</v>
      </c>
      <c r="GM388" s="147">
        <f>PV(0.05,'PV factor'!D75,,-DJ388)</f>
        <v>647.87819889860702</v>
      </c>
      <c r="GN388" s="147">
        <f>PV(0.05,'PV factor'!E75,,-DK388)</f>
        <v>617.02685609391153</v>
      </c>
      <c r="GO388" s="147">
        <f>PV(0.05,'PV factor'!F75,,-DL388)</f>
        <v>587.64462485134425</v>
      </c>
      <c r="GP388" s="147">
        <f>PV(0.05,'PV factor'!G75,,-DM388)</f>
        <v>559.66154747747078</v>
      </c>
      <c r="GQ388" s="147">
        <f>PV(0.05,'PV factor'!H75,,-DN388)</f>
        <v>533.01099759759109</v>
      </c>
      <c r="GR388" s="147">
        <f>PV(0.05,'PV factor'!I75,,-DO388)</f>
        <v>507.62952152151536</v>
      </c>
      <c r="GS388" s="147">
        <f>PV(0.05,'PV factor'!J75,,-DP388)</f>
        <v>483.45668716334796</v>
      </c>
      <c r="GT388" s="147">
        <f>PV(0.05,'PV factor'!K75,,-DQ388)</f>
        <v>460.43494015556951</v>
      </c>
      <c r="GU388" s="147">
        <f>PV(0.05,'PV factor'!L75,,-DR388)</f>
        <v>438.50946681482804</v>
      </c>
      <c r="GV388" s="147">
        <f>PV(0.05,'PV factor'!M75,,-DS388)</f>
        <v>417.62806363316963</v>
      </c>
      <c r="GW388" s="147">
        <f>PV(0.05,'PV factor'!N75,,-DT388)</f>
        <v>397.74101298397102</v>
      </c>
      <c r="GX388" s="147">
        <f>PV(0.05,'PV factor'!O75,,-DU388)</f>
        <v>378.80096474663912</v>
      </c>
      <c r="GY388" s="147">
        <f>PV(0.05,'PV factor'!P75,,-DV388)</f>
        <v>360.76282356822765</v>
      </c>
      <c r="GZ388" s="147">
        <f>PV(0.05,'PV factor'!Q75,,-DW388)</f>
        <v>343.58364149355015</v>
      </c>
      <c r="HA388" s="147">
        <f>PV(0.05,'PV factor'!R75,,-DX388)</f>
        <v>327.22251570814296</v>
      </c>
      <c r="HB388" s="147">
        <f>PV(0.05,'PV factor'!S75,,-DY388)</f>
        <v>311.64049115061238</v>
      </c>
      <c r="HC388" s="147">
        <f>PV(0.05,'PV factor'!T75,,-DZ388)</f>
        <v>296.80046776248798</v>
      </c>
      <c r="HD388" s="147">
        <f>PV(0.05,'PV factor'!U75,,-EA388)</f>
        <v>282.66711215475044</v>
      </c>
      <c r="HE388" s="147">
        <f>PV(0.05,'PV factor'!V75,,-EB388)</f>
        <v>269.20677348071473</v>
      </c>
      <c r="HF388" s="147">
        <f>PV(0.05,'PV factor'!W75,,-EC388)</f>
        <v>256.38740331496643</v>
      </c>
      <c r="HG388" s="147">
        <f>PV(0.05,'PV factor'!X75,,-ED388)</f>
        <v>244.178479347587</v>
      </c>
      <c r="HH388" s="147">
        <f>PV(0.05,'PV factor'!Y75,,-EE388)</f>
        <v>232.55093271198766</v>
      </c>
      <c r="HI388" s="147">
        <f>PV(0.05,'PV factor'!Z75,,-EF388)</f>
        <v>221.47707877332158</v>
      </c>
      <c r="HJ388" s="147">
        <f>PV(0.05,'PV factor'!AA75,,-EG388)</f>
        <v>210.93055121268722</v>
      </c>
      <c r="HK388" s="147">
        <f>PV(0.05,'PV factor'!AB75,,-EH388)</f>
        <v>200.88623925017828</v>
      </c>
      <c r="HL388" s="147">
        <f>PV(0.05,'PV factor'!AC75,,-EI388)</f>
        <v>191.32022785731266</v>
      </c>
      <c r="HM388" s="147">
        <f>PV(0.05,'PV factor'!AD75,,-EJ388)</f>
        <v>182.20974081648822</v>
      </c>
      <c r="HN388" s="147">
        <f>PV(0.05,'PV factor'!AE75,,-EK388)</f>
        <v>173.53308649189361</v>
      </c>
      <c r="HO388" s="147">
        <f>PV(0.05,'PV factor'!AF75,,-EL388)</f>
        <v>165.26960618275575</v>
      </c>
      <c r="HP388" s="147">
        <f>PV(0.05,'PV factor'!AG75,,-EM388)</f>
        <v>157.39962493595786</v>
      </c>
      <c r="HQ388" s="147">
        <f>PV(0.05,'PV factor'!AH75,,-EN388)</f>
        <v>149.90440470091227</v>
      </c>
      <c r="HR388" s="147">
        <f>PV(0.05,'PV factor'!AI75,,-EO388)</f>
        <v>142.76609971515452</v>
      </c>
      <c r="HS388" s="147">
        <f>PV(0.05,'PV factor'!AJ75,,-EP388)</f>
        <v>135.96771401443286</v>
      </c>
      <c r="HT388" s="147">
        <f>PV(0.05,'PV factor'!AK75,,-EQ388)</f>
        <v>129.49306096612656</v>
      </c>
      <c r="HU388" s="147">
        <f>PV(0.05,'PV factor'!AL75,,-ER388)</f>
        <v>123.32672472964433</v>
      </c>
      <c r="HV388" s="147">
        <f>PV(0.05,'PV factor'!AM75,,-ES388)</f>
        <v>117.45402355204224</v>
      </c>
      <c r="HW388" s="147">
        <f>PV(0.05,'PV factor'!AN75,,-ET388)</f>
        <v>111.86097481146878</v>
      </c>
      <c r="HX388" s="147">
        <f>PV(0.05,'PV factor'!AO75,,-EU388)</f>
        <v>106.53426172520837</v>
      </c>
      <c r="HY388" s="147">
        <f>PV(0.05,'PV factor'!AP75,,-EV388)</f>
        <v>101.46120164305559</v>
      </c>
      <c r="HZ388" s="147">
        <f t="shared" ref="HZ388:HZ451" si="655">IF(J388=40,SUM(EX388:GK388),IF(J388=10,SUM(EX388:FG388),IF(J388=5,SUM(EX388:FB388),"")))</f>
        <v>82466.222297729881</v>
      </c>
      <c r="IA388" s="147">
        <f t="shared" ref="IA388:IA451" si="656">IF(J388=40,SUM(GL388:HY388),IF(J388=10,SUM(GL388:GU388),IF(J388=5,SUM(GL388:GP388),"")))</f>
        <v>3092.4833361648712</v>
      </c>
      <c r="IB388" s="401">
        <f t="shared" ref="IB388:IB451" si="657">IFERROR(IA388/HZ388,0)</f>
        <v>3.7500000000000006E-2</v>
      </c>
    </row>
    <row r="389" spans="1:236" s="181" customFormat="1" ht="90" customHeight="1" x14ac:dyDescent="0.25">
      <c r="A389" s="161" t="s">
        <v>2267</v>
      </c>
      <c r="B389" s="150" t="s">
        <v>2788</v>
      </c>
      <c r="C389" s="150" t="s">
        <v>3032</v>
      </c>
      <c r="D389" s="148">
        <v>2</v>
      </c>
      <c r="E389" s="150" t="s">
        <v>3033</v>
      </c>
      <c r="F389" s="151" t="s">
        <v>3034</v>
      </c>
      <c r="G389" s="151" t="s">
        <v>3035</v>
      </c>
      <c r="H389" s="79" t="s">
        <v>77</v>
      </c>
      <c r="I389" s="151" t="s">
        <v>316</v>
      </c>
      <c r="J389" s="151">
        <v>10</v>
      </c>
      <c r="K389" s="227" t="s">
        <v>94</v>
      </c>
      <c r="L389" s="79">
        <v>100</v>
      </c>
      <c r="M389" s="79" t="s">
        <v>3036</v>
      </c>
      <c r="N389" s="79" t="s">
        <v>81</v>
      </c>
      <c r="O389" s="13" t="s">
        <v>217</v>
      </c>
      <c r="P389" s="79" t="s">
        <v>260</v>
      </c>
      <c r="Q389" s="112" t="s">
        <v>100</v>
      </c>
      <c r="R389" s="79" t="s">
        <v>108</v>
      </c>
      <c r="S389" s="79" t="s">
        <v>99</v>
      </c>
      <c r="T389" s="79" t="s">
        <v>3037</v>
      </c>
      <c r="U389" s="79" t="s">
        <v>100</v>
      </c>
      <c r="V389" s="81">
        <v>1</v>
      </c>
      <c r="W389" s="149">
        <v>22391</v>
      </c>
      <c r="X389" s="149">
        <v>0</v>
      </c>
      <c r="Y389" s="149">
        <v>0</v>
      </c>
      <c r="Z389" s="149">
        <v>0</v>
      </c>
      <c r="AA389" s="149">
        <v>22391</v>
      </c>
      <c r="AB389" s="149">
        <v>0</v>
      </c>
      <c r="AC389" s="149">
        <v>0</v>
      </c>
      <c r="AD389" s="149">
        <v>0</v>
      </c>
      <c r="AE389" s="149">
        <v>0</v>
      </c>
      <c r="AF389" s="149">
        <v>0</v>
      </c>
      <c r="AG389" s="149">
        <v>0</v>
      </c>
      <c r="AH389" s="149">
        <v>0</v>
      </c>
      <c r="AI389" s="88"/>
      <c r="AJ389" s="149">
        <v>0</v>
      </c>
      <c r="AK389" s="149">
        <v>0</v>
      </c>
      <c r="AL389" s="149">
        <v>0</v>
      </c>
      <c r="AM389" s="149">
        <v>0</v>
      </c>
      <c r="AN389" s="149">
        <v>0</v>
      </c>
      <c r="AO389" s="149">
        <v>0</v>
      </c>
      <c r="AP389" s="149">
        <v>0</v>
      </c>
      <c r="AQ389" s="149">
        <v>0</v>
      </c>
      <c r="AR389" s="149">
        <v>0</v>
      </c>
      <c r="AS389" s="149">
        <v>0</v>
      </c>
      <c r="AT389" s="149">
        <v>0</v>
      </c>
      <c r="AU389" s="151"/>
      <c r="AV389" s="230">
        <f t="shared" si="623"/>
        <v>1</v>
      </c>
      <c r="AW389" s="230">
        <f t="shared" si="624"/>
        <v>0</v>
      </c>
      <c r="AX389" s="230" t="str">
        <f t="shared" si="625"/>
        <v>B2</v>
      </c>
      <c r="AY389" s="141">
        <f t="shared" si="626"/>
        <v>9</v>
      </c>
      <c r="AZ389" s="70">
        <f t="shared" si="627"/>
        <v>1</v>
      </c>
      <c r="BA389" s="70">
        <f t="shared" si="628"/>
        <v>1</v>
      </c>
      <c r="BB389" s="70">
        <f t="shared" si="629"/>
        <v>1</v>
      </c>
      <c r="BC389" s="70">
        <f t="shared" si="630"/>
        <v>1</v>
      </c>
      <c r="BD389" s="70">
        <f t="shared" si="631"/>
        <v>1</v>
      </c>
      <c r="BE389" s="70">
        <f t="shared" si="632"/>
        <v>1</v>
      </c>
      <c r="BF389" s="70">
        <f t="shared" si="633"/>
        <v>1</v>
      </c>
      <c r="BG389" s="71">
        <f t="shared" si="634"/>
        <v>0</v>
      </c>
      <c r="BH389" s="71">
        <f t="shared" si="635"/>
        <v>1</v>
      </c>
      <c r="BI389" s="71">
        <f t="shared" si="636"/>
        <v>0</v>
      </c>
      <c r="BJ389" s="71">
        <f t="shared" si="637"/>
        <v>0</v>
      </c>
      <c r="BK389" s="71">
        <f t="shared" si="638"/>
        <v>1</v>
      </c>
      <c r="BL389" s="70">
        <f t="shared" si="639"/>
        <v>1</v>
      </c>
      <c r="BM389" s="70">
        <f t="shared" si="640"/>
        <v>1</v>
      </c>
      <c r="BN389" s="70">
        <f t="shared" si="641"/>
        <v>0</v>
      </c>
      <c r="BO389" s="70">
        <f t="shared" si="642"/>
        <v>1</v>
      </c>
      <c r="BP389" s="144">
        <f t="shared" si="643"/>
        <v>0</v>
      </c>
      <c r="BQ389" s="144">
        <f t="shared" si="644"/>
        <v>0</v>
      </c>
      <c r="BR389" s="144">
        <f t="shared" si="645"/>
        <v>22391</v>
      </c>
      <c r="BS389" s="144">
        <f t="shared" si="646"/>
        <v>0</v>
      </c>
      <c r="BT389" s="144">
        <f t="shared" si="647"/>
        <v>0</v>
      </c>
      <c r="BU389" s="144">
        <f t="shared" si="648"/>
        <v>0</v>
      </c>
      <c r="BV389" s="144">
        <f t="shared" si="649"/>
        <v>0</v>
      </c>
      <c r="BW389" s="144">
        <f t="shared" si="650"/>
        <v>0</v>
      </c>
      <c r="BX389" s="144">
        <f t="shared" si="651"/>
        <v>0</v>
      </c>
      <c r="BY389" s="144">
        <f t="shared" si="652"/>
        <v>0</v>
      </c>
      <c r="BZ389" s="9">
        <v>0</v>
      </c>
      <c r="CA389" s="9">
        <v>0</v>
      </c>
      <c r="CB389" s="9">
        <v>0</v>
      </c>
      <c r="CC389" s="9">
        <v>0</v>
      </c>
      <c r="CD389" s="9">
        <v>0</v>
      </c>
      <c r="CE389" s="9">
        <v>0</v>
      </c>
      <c r="CF389" s="9">
        <v>0</v>
      </c>
      <c r="CG389" s="9">
        <v>0</v>
      </c>
      <c r="CH389" s="9">
        <v>0</v>
      </c>
      <c r="CI389" s="9">
        <v>0</v>
      </c>
      <c r="CJ389" s="9">
        <v>0</v>
      </c>
      <c r="CK389" s="9">
        <v>0</v>
      </c>
      <c r="CL389" s="9">
        <v>0</v>
      </c>
      <c r="CM389" s="9">
        <v>0</v>
      </c>
      <c r="CN389" s="9">
        <v>0</v>
      </c>
      <c r="CO389" s="9">
        <v>0</v>
      </c>
      <c r="CP389" s="9">
        <v>0</v>
      </c>
      <c r="CQ389" s="9">
        <v>0</v>
      </c>
      <c r="CR389" s="9">
        <v>0</v>
      </c>
      <c r="CS389" s="9">
        <v>0</v>
      </c>
      <c r="CT389" s="9">
        <v>0</v>
      </c>
      <c r="CU389" s="9">
        <v>0</v>
      </c>
      <c r="CV389" s="9">
        <v>0</v>
      </c>
      <c r="CW389" s="9">
        <v>0</v>
      </c>
      <c r="CX389" s="9">
        <v>0</v>
      </c>
      <c r="CY389" s="9">
        <v>0</v>
      </c>
      <c r="CZ389" s="9">
        <v>0</v>
      </c>
      <c r="DA389" s="9">
        <v>0</v>
      </c>
      <c r="DB389" s="9">
        <v>0</v>
      </c>
      <c r="DC389" s="9">
        <v>0</v>
      </c>
      <c r="DD389" s="9">
        <v>0</v>
      </c>
      <c r="DE389" s="9">
        <v>0</v>
      </c>
      <c r="DF389" s="9">
        <v>0</v>
      </c>
      <c r="DG389" s="144">
        <f t="shared" si="653"/>
        <v>100</v>
      </c>
      <c r="DH389" s="144">
        <f t="shared" ref="DH389:EW389" si="658">DG389</f>
        <v>100</v>
      </c>
      <c r="DI389" s="144">
        <f t="shared" si="658"/>
        <v>100</v>
      </c>
      <c r="DJ389" s="144">
        <f t="shared" si="658"/>
        <v>100</v>
      </c>
      <c r="DK389" s="144">
        <f t="shared" si="658"/>
        <v>100</v>
      </c>
      <c r="DL389" s="144">
        <f t="shared" si="658"/>
        <v>100</v>
      </c>
      <c r="DM389" s="144">
        <f t="shared" si="658"/>
        <v>100</v>
      </c>
      <c r="DN389" s="144">
        <f t="shared" si="658"/>
        <v>100</v>
      </c>
      <c r="DO389" s="144">
        <f t="shared" si="658"/>
        <v>100</v>
      </c>
      <c r="DP389" s="144">
        <f t="shared" si="658"/>
        <v>100</v>
      </c>
      <c r="DQ389" s="144">
        <f t="shared" si="658"/>
        <v>100</v>
      </c>
      <c r="DR389" s="144">
        <f t="shared" si="658"/>
        <v>100</v>
      </c>
      <c r="DS389" s="144">
        <f t="shared" si="658"/>
        <v>100</v>
      </c>
      <c r="DT389" s="144">
        <f t="shared" si="658"/>
        <v>100</v>
      </c>
      <c r="DU389" s="144">
        <f t="shared" si="658"/>
        <v>100</v>
      </c>
      <c r="DV389" s="144">
        <f t="shared" si="658"/>
        <v>100</v>
      </c>
      <c r="DW389" s="144">
        <f t="shared" si="658"/>
        <v>100</v>
      </c>
      <c r="DX389" s="144">
        <f t="shared" si="658"/>
        <v>100</v>
      </c>
      <c r="DY389" s="144">
        <f t="shared" si="658"/>
        <v>100</v>
      </c>
      <c r="DZ389" s="144">
        <f t="shared" si="658"/>
        <v>100</v>
      </c>
      <c r="EA389" s="144">
        <f t="shared" si="658"/>
        <v>100</v>
      </c>
      <c r="EB389" s="144">
        <f t="shared" si="658"/>
        <v>100</v>
      </c>
      <c r="EC389" s="144">
        <f t="shared" si="658"/>
        <v>100</v>
      </c>
      <c r="ED389" s="144">
        <f t="shared" si="658"/>
        <v>100</v>
      </c>
      <c r="EE389" s="144">
        <f t="shared" si="658"/>
        <v>100</v>
      </c>
      <c r="EF389" s="144">
        <f t="shared" si="658"/>
        <v>100</v>
      </c>
      <c r="EG389" s="144">
        <f t="shared" si="658"/>
        <v>100</v>
      </c>
      <c r="EH389" s="144">
        <f t="shared" si="658"/>
        <v>100</v>
      </c>
      <c r="EI389" s="144">
        <f t="shared" si="658"/>
        <v>100</v>
      </c>
      <c r="EJ389" s="144">
        <f t="shared" si="658"/>
        <v>100</v>
      </c>
      <c r="EK389" s="144">
        <f t="shared" si="658"/>
        <v>100</v>
      </c>
      <c r="EL389" s="144">
        <f t="shared" si="658"/>
        <v>100</v>
      </c>
      <c r="EM389" s="144">
        <f t="shared" si="658"/>
        <v>100</v>
      </c>
      <c r="EN389" s="144">
        <f t="shared" si="658"/>
        <v>100</v>
      </c>
      <c r="EO389" s="144">
        <f t="shared" si="658"/>
        <v>100</v>
      </c>
      <c r="EP389" s="144">
        <f t="shared" si="658"/>
        <v>100</v>
      </c>
      <c r="EQ389" s="144">
        <f t="shared" si="658"/>
        <v>100</v>
      </c>
      <c r="ER389" s="144">
        <f t="shared" si="658"/>
        <v>100</v>
      </c>
      <c r="ES389" s="144">
        <f t="shared" si="658"/>
        <v>100</v>
      </c>
      <c r="ET389" s="144">
        <f t="shared" si="658"/>
        <v>100</v>
      </c>
      <c r="EU389" s="144">
        <f t="shared" si="658"/>
        <v>100</v>
      </c>
      <c r="EV389" s="144">
        <f t="shared" si="658"/>
        <v>100</v>
      </c>
      <c r="EW389" s="144">
        <f t="shared" si="658"/>
        <v>100</v>
      </c>
      <c r="EX389" s="147">
        <f>PV(0.05,'PV factor'!C440,,-BR389)</f>
        <v>20309.297052154194</v>
      </c>
      <c r="EY389" s="147">
        <f>PV(0.05,'PV factor'!D440,,-BS389)</f>
        <v>0</v>
      </c>
      <c r="EZ389" s="147">
        <f>PV(0.05,'PV factor'!E440,,-BT389)</f>
        <v>0</v>
      </c>
      <c r="FA389" s="147">
        <f>PV(0.05,'PV factor'!F440,,-BU389)</f>
        <v>0</v>
      </c>
      <c r="FB389" s="147">
        <f>PV(0.05,'PV factor'!G440,,-BV389)</f>
        <v>0</v>
      </c>
      <c r="FC389" s="147">
        <f>PV(0.05,'PV factor'!H440,,-BW389)</f>
        <v>0</v>
      </c>
      <c r="FD389" s="147">
        <f>PV(0.05,'PV factor'!I440,,-BX389)</f>
        <v>0</v>
      </c>
      <c r="FE389" s="147">
        <f>PV(0.05,'PV factor'!J440,,-BY389)</f>
        <v>0</v>
      </c>
      <c r="FF389" s="147">
        <f>PV(0.05,'PV factor'!K440,,-BZ389)</f>
        <v>0</v>
      </c>
      <c r="FG389" s="147">
        <f>PV(0.05,'PV factor'!L440,,-CA389)</f>
        <v>0</v>
      </c>
      <c r="FH389" s="147">
        <f>PV(0.05,'PV factor'!M440,,-CB389)</f>
        <v>0</v>
      </c>
      <c r="FI389" s="147">
        <f>PV(0.05,'PV factor'!N440,,-CC389)</f>
        <v>0</v>
      </c>
      <c r="FJ389" s="147">
        <f>PV(0.05,'PV factor'!O440,,-CD389)</f>
        <v>0</v>
      </c>
      <c r="FK389" s="147">
        <f>PV(0.05,'PV factor'!P440,,-CE389)</f>
        <v>0</v>
      </c>
      <c r="FL389" s="147">
        <f>PV(0.05,'PV factor'!Q440,,-CF389)</f>
        <v>0</v>
      </c>
      <c r="FM389" s="147">
        <f>PV(0.05,'PV factor'!R440,,-CG389)</f>
        <v>0</v>
      </c>
      <c r="FN389" s="147">
        <f>PV(0.05,'PV factor'!S440,,-CH389)</f>
        <v>0</v>
      </c>
      <c r="FO389" s="147">
        <f>PV(0.05,'PV factor'!T440,,-CI389)</f>
        <v>0</v>
      </c>
      <c r="FP389" s="147">
        <f>PV(0.05,'PV factor'!U440,,-CJ389)</f>
        <v>0</v>
      </c>
      <c r="FQ389" s="147">
        <f>PV(0.05,'PV factor'!V440,,-CK389)</f>
        <v>0</v>
      </c>
      <c r="FR389" s="147">
        <f>PV(0.05,'PV factor'!W440,,-CL389)</f>
        <v>0</v>
      </c>
      <c r="FS389" s="147">
        <f>PV(0.05,'PV factor'!X440,,-CM389)</f>
        <v>0</v>
      </c>
      <c r="FT389" s="147">
        <f>PV(0.05,'PV factor'!Y440,,-CN389)</f>
        <v>0</v>
      </c>
      <c r="FU389" s="147">
        <f>PV(0.05,'PV factor'!Z440,,-CO389)</f>
        <v>0</v>
      </c>
      <c r="FV389" s="147">
        <f>PV(0.05,'PV factor'!AA440,,-CP389)</f>
        <v>0</v>
      </c>
      <c r="FW389" s="147">
        <f>PV(0.05,'PV factor'!AB440,,-CQ389)</f>
        <v>0</v>
      </c>
      <c r="FX389" s="147">
        <f>PV(0.05,'PV factor'!AC440,,-CR389)</f>
        <v>0</v>
      </c>
      <c r="FY389" s="147">
        <f>PV(0.05,'PV factor'!AD440,,-CS389)</f>
        <v>0</v>
      </c>
      <c r="FZ389" s="147">
        <f>PV(0.05,'PV factor'!AE440,,-CT389)</f>
        <v>0</v>
      </c>
      <c r="GA389" s="147">
        <f>PV(0.05,'PV factor'!AF440,,-CU389)</f>
        <v>0</v>
      </c>
      <c r="GB389" s="147">
        <f>PV(0.05,'PV factor'!AG440,,-CV389)</f>
        <v>0</v>
      </c>
      <c r="GC389" s="147">
        <f>PV(0.05,'PV factor'!AH440,,-CW389)</f>
        <v>0</v>
      </c>
      <c r="GD389" s="147">
        <f>PV(0.05,'PV factor'!AI440,,-CX389)</f>
        <v>0</v>
      </c>
      <c r="GE389" s="147">
        <f>PV(0.05,'PV factor'!AJ440,,-CY389)</f>
        <v>0</v>
      </c>
      <c r="GF389" s="147">
        <f>PV(0.05,'PV factor'!AK440,,-CZ389)</f>
        <v>0</v>
      </c>
      <c r="GG389" s="147">
        <f>PV(0.05,'PV factor'!AL440,,-DA389)</f>
        <v>0</v>
      </c>
      <c r="GH389" s="147">
        <f>PV(0.05,'PV factor'!AM440,,-DB389)</f>
        <v>0</v>
      </c>
      <c r="GI389" s="147">
        <f>PV(0.05,'PV factor'!AN440,,-DC389)</f>
        <v>0</v>
      </c>
      <c r="GJ389" s="147">
        <f>PV(0.05,'PV factor'!AO440,,-DD389)</f>
        <v>0</v>
      </c>
      <c r="GK389" s="147">
        <f>PV(0.05,'PV factor'!AP440,,-DE389)</f>
        <v>0</v>
      </c>
      <c r="GL389" s="147">
        <f>PV(0.05,'PV factor'!C440,,-DI389)</f>
        <v>90.702947845804985</v>
      </c>
      <c r="GM389" s="147">
        <f>PV(0.05,'PV factor'!D440,,-DJ389)</f>
        <v>86.383759853147595</v>
      </c>
      <c r="GN389" s="147">
        <f>PV(0.05,'PV factor'!E440,,-DK389)</f>
        <v>82.2702474791882</v>
      </c>
      <c r="GO389" s="147">
        <f>PV(0.05,'PV factor'!F440,,-DL389)</f>
        <v>78.352616646845888</v>
      </c>
      <c r="GP389" s="147">
        <f>PV(0.05,'PV factor'!G440,,-DM389)</f>
        <v>74.621539663662773</v>
      </c>
      <c r="GQ389" s="147">
        <f>PV(0.05,'PV factor'!H440,,-DN389)</f>
        <v>71.068133013012144</v>
      </c>
      <c r="GR389" s="147">
        <f>PV(0.05,'PV factor'!I440,,-DO389)</f>
        <v>67.683936202868722</v>
      </c>
      <c r="GS389" s="147">
        <f>PV(0.05,'PV factor'!J440,,-DP389)</f>
        <v>64.460891621779723</v>
      </c>
      <c r="GT389" s="147">
        <f>PV(0.05,'PV factor'!K440,,-DQ389)</f>
        <v>61.391325354075931</v>
      </c>
      <c r="GU389" s="147">
        <f>PV(0.05,'PV factor'!L440,,-DR389)</f>
        <v>58.467928908643742</v>
      </c>
      <c r="GV389" s="147">
        <f>PV(0.05,'PV factor'!M440,,-DS389)</f>
        <v>55.683741817755951</v>
      </c>
      <c r="GW389" s="147">
        <f>PV(0.05,'PV factor'!N440,,-DT389)</f>
        <v>53.03213506452947</v>
      </c>
      <c r="GX389" s="147">
        <f>PV(0.05,'PV factor'!O440,,-DU389)</f>
        <v>50.506795299551882</v>
      </c>
      <c r="GY389" s="147">
        <f>PV(0.05,'PV factor'!P440,,-DV389)</f>
        <v>48.101709809097017</v>
      </c>
      <c r="GZ389" s="147">
        <f>PV(0.05,'PV factor'!Q440,,-DW389)</f>
        <v>45.811152199140025</v>
      </c>
      <c r="HA389" s="147">
        <f>PV(0.05,'PV factor'!R440,,-DX389)</f>
        <v>43.629668761085732</v>
      </c>
      <c r="HB389" s="147">
        <f>PV(0.05,'PV factor'!S440,,-DY389)</f>
        <v>41.552065486748312</v>
      </c>
      <c r="HC389" s="147">
        <f>PV(0.05,'PV factor'!T440,,-DZ389)</f>
        <v>39.573395701665063</v>
      </c>
      <c r="HD389" s="147">
        <f>PV(0.05,'PV factor'!U440,,-EA389)</f>
        <v>37.688948287300057</v>
      </c>
      <c r="HE389" s="147">
        <f>PV(0.05,'PV factor'!V440,,-EB389)</f>
        <v>35.894236464095293</v>
      </c>
      <c r="HF389" s="147">
        <f>PV(0.05,'PV factor'!W440,,-EC389)</f>
        <v>34.184987108662192</v>
      </c>
      <c r="HG389" s="147">
        <f>PV(0.05,'PV factor'!X440,,-ED389)</f>
        <v>32.557130579678265</v>
      </c>
      <c r="HH389" s="147">
        <f>PV(0.05,'PV factor'!Y440,,-EE389)</f>
        <v>31.00679102826502</v>
      </c>
      <c r="HI389" s="147">
        <f>PV(0.05,'PV factor'!Z440,,-EF389)</f>
        <v>29.530277169776209</v>
      </c>
      <c r="HJ389" s="147">
        <f>PV(0.05,'PV factor'!AA440,,-EG389)</f>
        <v>28.124073495024962</v>
      </c>
      <c r="HK389" s="147">
        <f>PV(0.05,'PV factor'!AB440,,-EH389)</f>
        <v>26.784831900023772</v>
      </c>
      <c r="HL389" s="147">
        <f>PV(0.05,'PV factor'!AC440,,-EI389)</f>
        <v>25.509363714308357</v>
      </c>
      <c r="HM389" s="147">
        <f>PV(0.05,'PV factor'!AD440,,-EJ389)</f>
        <v>24.294632108865095</v>
      </c>
      <c r="HN389" s="147">
        <f>PV(0.05,'PV factor'!AE440,,-EK389)</f>
        <v>23.137744865585816</v>
      </c>
      <c r="HO389" s="147">
        <f>PV(0.05,'PV factor'!AF440,,-EL389)</f>
        <v>22.035947491034101</v>
      </c>
      <c r="HP389" s="147">
        <f>PV(0.05,'PV factor'!AG440,,-EM389)</f>
        <v>20.986616658127716</v>
      </c>
      <c r="HQ389" s="147">
        <f>PV(0.05,'PV factor'!AH440,,-EN389)</f>
        <v>19.987253960121635</v>
      </c>
      <c r="HR389" s="147">
        <f>PV(0.05,'PV factor'!AI440,,-EO389)</f>
        <v>19.035479962020606</v>
      </c>
      <c r="HS389" s="147">
        <f>PV(0.05,'PV factor'!AJ440,,-EP389)</f>
        <v>18.129028535257717</v>
      </c>
      <c r="HT389" s="147">
        <f>PV(0.05,'PV factor'!AK440,,-EQ389)</f>
        <v>17.265741462150206</v>
      </c>
      <c r="HU389" s="147">
        <f>PV(0.05,'PV factor'!AL440,,-ER389)</f>
        <v>16.443563297285909</v>
      </c>
      <c r="HV389" s="147">
        <f>PV(0.05,'PV factor'!AM440,,-ES389)</f>
        <v>15.660536473605632</v>
      </c>
      <c r="HW389" s="147">
        <f>PV(0.05,'PV factor'!AN440,,-ET389)</f>
        <v>14.91479664152917</v>
      </c>
      <c r="HX389" s="147">
        <f>PV(0.05,'PV factor'!AO440,,-EU389)</f>
        <v>14.204568230027784</v>
      </c>
      <c r="HY389" s="147">
        <f>PV(0.05,'PV factor'!AP440,,-EV389)</f>
        <v>13.528160219074078</v>
      </c>
      <c r="HZ389" s="147">
        <f t="shared" si="655"/>
        <v>20309.297052154194</v>
      </c>
      <c r="IA389" s="147">
        <f t="shared" si="656"/>
        <v>735.40332658902969</v>
      </c>
      <c r="IB389" s="401">
        <f t="shared" si="657"/>
        <v>3.6210181214077319E-2</v>
      </c>
    </row>
    <row r="390" spans="1:236" s="181" customFormat="1" ht="90" customHeight="1" x14ac:dyDescent="0.25">
      <c r="A390" s="161" t="s">
        <v>2267</v>
      </c>
      <c r="B390" s="150" t="s">
        <v>2788</v>
      </c>
      <c r="C390" s="150" t="s">
        <v>2215</v>
      </c>
      <c r="D390" s="148">
        <v>6</v>
      </c>
      <c r="E390" s="150" t="s">
        <v>2800</v>
      </c>
      <c r="F390" s="151" t="s">
        <v>2801</v>
      </c>
      <c r="G390" s="151" t="s">
        <v>2802</v>
      </c>
      <c r="H390" s="79" t="s">
        <v>77</v>
      </c>
      <c r="I390" s="151" t="s">
        <v>2803</v>
      </c>
      <c r="J390" s="151">
        <v>10</v>
      </c>
      <c r="K390" s="227" t="s">
        <v>79</v>
      </c>
      <c r="L390" s="79">
        <v>2261</v>
      </c>
      <c r="M390" s="79" t="s">
        <v>2804</v>
      </c>
      <c r="N390" s="79" t="s">
        <v>81</v>
      </c>
      <c r="O390" s="79" t="s">
        <v>133</v>
      </c>
      <c r="P390" s="79" t="s">
        <v>134</v>
      </c>
      <c r="Q390" s="112" t="s">
        <v>100</v>
      </c>
      <c r="R390" s="79" t="s">
        <v>108</v>
      </c>
      <c r="S390" s="79" t="s">
        <v>99</v>
      </c>
      <c r="T390" s="79" t="s">
        <v>2793</v>
      </c>
      <c r="U390" s="79" t="s">
        <v>100</v>
      </c>
      <c r="V390" s="81">
        <v>1</v>
      </c>
      <c r="W390" s="149">
        <v>550000</v>
      </c>
      <c r="X390" s="149">
        <v>50000</v>
      </c>
      <c r="Y390" s="149">
        <v>0</v>
      </c>
      <c r="Z390" s="149">
        <v>0</v>
      </c>
      <c r="AA390" s="149">
        <v>0</v>
      </c>
      <c r="AB390" s="149">
        <v>350000</v>
      </c>
      <c r="AC390" s="149">
        <v>200000</v>
      </c>
      <c r="AD390" s="149">
        <v>0</v>
      </c>
      <c r="AE390" s="149">
        <v>0</v>
      </c>
      <c r="AF390" s="149">
        <v>0</v>
      </c>
      <c r="AG390" s="149">
        <v>0</v>
      </c>
      <c r="AH390" s="149">
        <v>0</v>
      </c>
      <c r="AI390" s="88" t="s">
        <v>88</v>
      </c>
      <c r="AJ390" s="149">
        <v>0</v>
      </c>
      <c r="AK390" s="149">
        <v>0</v>
      </c>
      <c r="AL390" s="149">
        <v>0</v>
      </c>
      <c r="AM390" s="149">
        <v>0</v>
      </c>
      <c r="AN390" s="149">
        <v>0</v>
      </c>
      <c r="AO390" s="149">
        <v>0</v>
      </c>
      <c r="AP390" s="149">
        <v>0</v>
      </c>
      <c r="AQ390" s="149">
        <v>0</v>
      </c>
      <c r="AR390" s="149">
        <v>0</v>
      </c>
      <c r="AS390" s="149">
        <v>0</v>
      </c>
      <c r="AT390" s="149">
        <v>0</v>
      </c>
      <c r="AU390" s="151"/>
      <c r="AV390" s="230">
        <f t="shared" si="623"/>
        <v>0</v>
      </c>
      <c r="AW390" s="230">
        <f t="shared" si="624"/>
        <v>0</v>
      </c>
      <c r="AX390" s="230" t="str">
        <f t="shared" si="625"/>
        <v>F2</v>
      </c>
      <c r="AY390" s="141">
        <f t="shared" si="626"/>
        <v>8</v>
      </c>
      <c r="AZ390" s="70">
        <f t="shared" si="627"/>
        <v>1</v>
      </c>
      <c r="BA390" s="70">
        <f t="shared" si="628"/>
        <v>1</v>
      </c>
      <c r="BB390" s="70">
        <f t="shared" si="629"/>
        <v>0</v>
      </c>
      <c r="BC390" s="70">
        <f t="shared" si="630"/>
        <v>1</v>
      </c>
      <c r="BD390" s="70">
        <f t="shared" si="631"/>
        <v>1</v>
      </c>
      <c r="BE390" s="70">
        <f t="shared" si="632"/>
        <v>1</v>
      </c>
      <c r="BF390" s="70">
        <f t="shared" si="633"/>
        <v>1</v>
      </c>
      <c r="BG390" s="71">
        <f t="shared" si="634"/>
        <v>0</v>
      </c>
      <c r="BH390" s="71">
        <f t="shared" si="635"/>
        <v>1</v>
      </c>
      <c r="BI390" s="71">
        <f t="shared" si="636"/>
        <v>0</v>
      </c>
      <c r="BJ390" s="71">
        <f t="shared" si="637"/>
        <v>0</v>
      </c>
      <c r="BK390" s="71">
        <f t="shared" si="638"/>
        <v>1</v>
      </c>
      <c r="BL390" s="70">
        <f t="shared" si="639"/>
        <v>1</v>
      </c>
      <c r="BM390" s="70">
        <f t="shared" si="640"/>
        <v>1</v>
      </c>
      <c r="BN390" s="70">
        <f t="shared" si="641"/>
        <v>0</v>
      </c>
      <c r="BO390" s="70">
        <f t="shared" si="642"/>
        <v>1</v>
      </c>
      <c r="BP390" s="144">
        <f t="shared" si="643"/>
        <v>0</v>
      </c>
      <c r="BQ390" s="144">
        <f t="shared" si="644"/>
        <v>0</v>
      </c>
      <c r="BR390" s="144">
        <f t="shared" si="645"/>
        <v>0</v>
      </c>
      <c r="BS390" s="144">
        <f t="shared" si="646"/>
        <v>350000</v>
      </c>
      <c r="BT390" s="144">
        <f t="shared" si="647"/>
        <v>200000</v>
      </c>
      <c r="BU390" s="144">
        <f t="shared" si="648"/>
        <v>0</v>
      </c>
      <c r="BV390" s="144">
        <f t="shared" si="649"/>
        <v>0</v>
      </c>
      <c r="BW390" s="144">
        <f t="shared" si="650"/>
        <v>0</v>
      </c>
      <c r="BX390" s="144">
        <f t="shared" si="651"/>
        <v>0</v>
      </c>
      <c r="BY390" s="144">
        <f t="shared" si="652"/>
        <v>0</v>
      </c>
      <c r="BZ390" s="9">
        <v>0</v>
      </c>
      <c r="CA390" s="9">
        <v>0</v>
      </c>
      <c r="CB390" s="9">
        <v>0</v>
      </c>
      <c r="CC390" s="9">
        <v>0</v>
      </c>
      <c r="CD390" s="9">
        <v>0</v>
      </c>
      <c r="CE390" s="9">
        <v>0</v>
      </c>
      <c r="CF390" s="9">
        <v>0</v>
      </c>
      <c r="CG390" s="9">
        <v>0</v>
      </c>
      <c r="CH390" s="9">
        <v>0</v>
      </c>
      <c r="CI390" s="9">
        <v>0</v>
      </c>
      <c r="CJ390" s="9">
        <v>0</v>
      </c>
      <c r="CK390" s="9">
        <v>0</v>
      </c>
      <c r="CL390" s="9">
        <v>0</v>
      </c>
      <c r="CM390" s="9">
        <v>0</v>
      </c>
      <c r="CN390" s="9">
        <v>0</v>
      </c>
      <c r="CO390" s="9">
        <v>0</v>
      </c>
      <c r="CP390" s="9">
        <v>0</v>
      </c>
      <c r="CQ390" s="9">
        <v>0</v>
      </c>
      <c r="CR390" s="9">
        <v>0</v>
      </c>
      <c r="CS390" s="9">
        <v>0</v>
      </c>
      <c r="CT390" s="9">
        <v>0</v>
      </c>
      <c r="CU390" s="9">
        <v>0</v>
      </c>
      <c r="CV390" s="9">
        <v>0</v>
      </c>
      <c r="CW390" s="9">
        <v>0</v>
      </c>
      <c r="CX390" s="9">
        <v>0</v>
      </c>
      <c r="CY390" s="9">
        <v>0</v>
      </c>
      <c r="CZ390" s="9">
        <v>0</v>
      </c>
      <c r="DA390" s="9">
        <v>0</v>
      </c>
      <c r="DB390" s="9">
        <v>0</v>
      </c>
      <c r="DC390" s="9">
        <v>0</v>
      </c>
      <c r="DD390" s="9">
        <v>0</v>
      </c>
      <c r="DE390" s="9">
        <v>0</v>
      </c>
      <c r="DF390" s="9">
        <v>0</v>
      </c>
      <c r="DG390" s="144">
        <f t="shared" si="653"/>
        <v>2261</v>
      </c>
      <c r="DH390" s="144">
        <f t="shared" ref="DH390:EW390" si="659">DG390</f>
        <v>2261</v>
      </c>
      <c r="DI390" s="144">
        <f t="shared" si="659"/>
        <v>2261</v>
      </c>
      <c r="DJ390" s="144">
        <f t="shared" si="659"/>
        <v>2261</v>
      </c>
      <c r="DK390" s="144">
        <f t="shared" si="659"/>
        <v>2261</v>
      </c>
      <c r="DL390" s="144">
        <f t="shared" si="659"/>
        <v>2261</v>
      </c>
      <c r="DM390" s="144">
        <f t="shared" si="659"/>
        <v>2261</v>
      </c>
      <c r="DN390" s="144">
        <f t="shared" si="659"/>
        <v>2261</v>
      </c>
      <c r="DO390" s="144">
        <f t="shared" si="659"/>
        <v>2261</v>
      </c>
      <c r="DP390" s="144">
        <f t="shared" si="659"/>
        <v>2261</v>
      </c>
      <c r="DQ390" s="144">
        <f t="shared" si="659"/>
        <v>2261</v>
      </c>
      <c r="DR390" s="144">
        <f t="shared" si="659"/>
        <v>2261</v>
      </c>
      <c r="DS390" s="144">
        <f t="shared" si="659"/>
        <v>2261</v>
      </c>
      <c r="DT390" s="144">
        <f t="shared" si="659"/>
        <v>2261</v>
      </c>
      <c r="DU390" s="144">
        <f t="shared" si="659"/>
        <v>2261</v>
      </c>
      <c r="DV390" s="144">
        <f t="shared" si="659"/>
        <v>2261</v>
      </c>
      <c r="DW390" s="144">
        <f t="shared" si="659"/>
        <v>2261</v>
      </c>
      <c r="DX390" s="144">
        <f t="shared" si="659"/>
        <v>2261</v>
      </c>
      <c r="DY390" s="144">
        <f t="shared" si="659"/>
        <v>2261</v>
      </c>
      <c r="DZ390" s="144">
        <f t="shared" si="659"/>
        <v>2261</v>
      </c>
      <c r="EA390" s="144">
        <f t="shared" si="659"/>
        <v>2261</v>
      </c>
      <c r="EB390" s="144">
        <f t="shared" si="659"/>
        <v>2261</v>
      </c>
      <c r="EC390" s="144">
        <f t="shared" si="659"/>
        <v>2261</v>
      </c>
      <c r="ED390" s="144">
        <f t="shared" si="659"/>
        <v>2261</v>
      </c>
      <c r="EE390" s="144">
        <f t="shared" si="659"/>
        <v>2261</v>
      </c>
      <c r="EF390" s="144">
        <f t="shared" si="659"/>
        <v>2261</v>
      </c>
      <c r="EG390" s="144">
        <f t="shared" si="659"/>
        <v>2261</v>
      </c>
      <c r="EH390" s="144">
        <f t="shared" si="659"/>
        <v>2261</v>
      </c>
      <c r="EI390" s="144">
        <f t="shared" si="659"/>
        <v>2261</v>
      </c>
      <c r="EJ390" s="144">
        <f t="shared" si="659"/>
        <v>2261</v>
      </c>
      <c r="EK390" s="144">
        <f t="shared" si="659"/>
        <v>2261</v>
      </c>
      <c r="EL390" s="144">
        <f t="shared" si="659"/>
        <v>2261</v>
      </c>
      <c r="EM390" s="144">
        <f t="shared" si="659"/>
        <v>2261</v>
      </c>
      <c r="EN390" s="144">
        <f t="shared" si="659"/>
        <v>2261</v>
      </c>
      <c r="EO390" s="144">
        <f t="shared" si="659"/>
        <v>2261</v>
      </c>
      <c r="EP390" s="144">
        <f t="shared" si="659"/>
        <v>2261</v>
      </c>
      <c r="EQ390" s="144">
        <f t="shared" si="659"/>
        <v>2261</v>
      </c>
      <c r="ER390" s="144">
        <f t="shared" si="659"/>
        <v>2261</v>
      </c>
      <c r="ES390" s="144">
        <f t="shared" si="659"/>
        <v>2261</v>
      </c>
      <c r="ET390" s="144">
        <f t="shared" si="659"/>
        <v>2261</v>
      </c>
      <c r="EU390" s="144">
        <f t="shared" si="659"/>
        <v>2261</v>
      </c>
      <c r="EV390" s="144">
        <f t="shared" si="659"/>
        <v>2261</v>
      </c>
      <c r="EW390" s="144">
        <f t="shared" si="659"/>
        <v>2261</v>
      </c>
      <c r="EX390" s="147">
        <f>PV(0.05,'PV factor'!C391,,-BR390)</f>
        <v>0</v>
      </c>
      <c r="EY390" s="147">
        <f>PV(0.05,'PV factor'!D391,,-BS390)</f>
        <v>302343.15948601661</v>
      </c>
      <c r="EZ390" s="147">
        <f>PV(0.05,'PV factor'!E391,,-BT390)</f>
        <v>164540.4949583764</v>
      </c>
      <c r="FA390" s="147">
        <f>PV(0.05,'PV factor'!F391,,-BU390)</f>
        <v>0</v>
      </c>
      <c r="FB390" s="147">
        <f>PV(0.05,'PV factor'!G391,,-BV390)</f>
        <v>0</v>
      </c>
      <c r="FC390" s="147">
        <f>PV(0.05,'PV factor'!H391,,-BW390)</f>
        <v>0</v>
      </c>
      <c r="FD390" s="147">
        <f>PV(0.05,'PV factor'!I391,,-BX390)</f>
        <v>0</v>
      </c>
      <c r="FE390" s="147">
        <f>PV(0.05,'PV factor'!J391,,-BY390)</f>
        <v>0</v>
      </c>
      <c r="FF390" s="147">
        <f>PV(0.05,'PV factor'!K391,,-BZ390)</f>
        <v>0</v>
      </c>
      <c r="FG390" s="147">
        <f>PV(0.05,'PV factor'!L391,,-CA390)</f>
        <v>0</v>
      </c>
      <c r="FH390" s="147">
        <f>PV(0.05,'PV factor'!M391,,-CB390)</f>
        <v>0</v>
      </c>
      <c r="FI390" s="147">
        <f>PV(0.05,'PV factor'!N391,,-CC390)</f>
        <v>0</v>
      </c>
      <c r="FJ390" s="147">
        <f>PV(0.05,'PV factor'!O391,,-CD390)</f>
        <v>0</v>
      </c>
      <c r="FK390" s="147">
        <f>PV(0.05,'PV factor'!P391,,-CE390)</f>
        <v>0</v>
      </c>
      <c r="FL390" s="147">
        <f>PV(0.05,'PV factor'!Q391,,-CF390)</f>
        <v>0</v>
      </c>
      <c r="FM390" s="147">
        <f>PV(0.05,'PV factor'!R391,,-CG390)</f>
        <v>0</v>
      </c>
      <c r="FN390" s="147">
        <f>PV(0.05,'PV factor'!S391,,-CH390)</f>
        <v>0</v>
      </c>
      <c r="FO390" s="147">
        <f>PV(0.05,'PV factor'!T391,,-CI390)</f>
        <v>0</v>
      </c>
      <c r="FP390" s="147">
        <f>PV(0.05,'PV factor'!U391,,-CJ390)</f>
        <v>0</v>
      </c>
      <c r="FQ390" s="147">
        <f>PV(0.05,'PV factor'!V391,,-CK390)</f>
        <v>0</v>
      </c>
      <c r="FR390" s="147">
        <f>PV(0.05,'PV factor'!W391,,-CL390)</f>
        <v>0</v>
      </c>
      <c r="FS390" s="147">
        <f>PV(0.05,'PV factor'!X391,,-CM390)</f>
        <v>0</v>
      </c>
      <c r="FT390" s="147">
        <f>PV(0.05,'PV factor'!Y391,,-CN390)</f>
        <v>0</v>
      </c>
      <c r="FU390" s="147">
        <f>PV(0.05,'PV factor'!Z391,,-CO390)</f>
        <v>0</v>
      </c>
      <c r="FV390" s="147">
        <f>PV(0.05,'PV factor'!AA391,,-CP390)</f>
        <v>0</v>
      </c>
      <c r="FW390" s="147">
        <f>PV(0.05,'PV factor'!AB391,,-CQ390)</f>
        <v>0</v>
      </c>
      <c r="FX390" s="147">
        <f>PV(0.05,'PV factor'!AC391,,-CR390)</f>
        <v>0</v>
      </c>
      <c r="FY390" s="147">
        <f>PV(0.05,'PV factor'!AD391,,-CS390)</f>
        <v>0</v>
      </c>
      <c r="FZ390" s="147">
        <f>PV(0.05,'PV factor'!AE391,,-CT390)</f>
        <v>0</v>
      </c>
      <c r="GA390" s="147">
        <f>PV(0.05,'PV factor'!AF391,,-CU390)</f>
        <v>0</v>
      </c>
      <c r="GB390" s="147">
        <f>PV(0.05,'PV factor'!AG391,,-CV390)</f>
        <v>0</v>
      </c>
      <c r="GC390" s="147">
        <f>PV(0.05,'PV factor'!AH391,,-CW390)</f>
        <v>0</v>
      </c>
      <c r="GD390" s="147">
        <f>PV(0.05,'PV factor'!AI391,,-CX390)</f>
        <v>0</v>
      </c>
      <c r="GE390" s="147">
        <f>PV(0.05,'PV factor'!AJ391,,-CY390)</f>
        <v>0</v>
      </c>
      <c r="GF390" s="147">
        <f>PV(0.05,'PV factor'!AK391,,-CZ390)</f>
        <v>0</v>
      </c>
      <c r="GG390" s="147">
        <f>PV(0.05,'PV factor'!AL391,,-DA390)</f>
        <v>0</v>
      </c>
      <c r="GH390" s="147">
        <f>PV(0.05,'PV factor'!AM391,,-DB390)</f>
        <v>0</v>
      </c>
      <c r="GI390" s="147">
        <f>PV(0.05,'PV factor'!AN391,,-DC390)</f>
        <v>0</v>
      </c>
      <c r="GJ390" s="147">
        <f>PV(0.05,'PV factor'!AO391,,-DD390)</f>
        <v>0</v>
      </c>
      <c r="GK390" s="147">
        <f>PV(0.05,'PV factor'!AP391,,-DE390)</f>
        <v>0</v>
      </c>
      <c r="GL390" s="147">
        <f>PV(0.05,'PV factor'!C391,,-DI390)</f>
        <v>2050.7936507936506</v>
      </c>
      <c r="GM390" s="147">
        <f>PV(0.05,'PV factor'!D391,,-DJ390)</f>
        <v>1953.1368102796673</v>
      </c>
      <c r="GN390" s="147">
        <f>PV(0.05,'PV factor'!E391,,-DK390)</f>
        <v>1860.1302955044453</v>
      </c>
      <c r="GO390" s="147">
        <f>PV(0.05,'PV factor'!F391,,-DL390)</f>
        <v>1771.5526623851856</v>
      </c>
      <c r="GP390" s="147">
        <f>PV(0.05,'PV factor'!G391,,-DM390)</f>
        <v>1687.1930117954153</v>
      </c>
      <c r="GQ390" s="147">
        <f>PV(0.05,'PV factor'!H391,,-DN390)</f>
        <v>1606.8504874242046</v>
      </c>
      <c r="GR390" s="147">
        <f>PV(0.05,'PV factor'!I391,,-DO390)</f>
        <v>1530.3337975468617</v>
      </c>
      <c r="GS390" s="147">
        <f>PV(0.05,'PV factor'!J391,,-DP390)</f>
        <v>1457.4607595684397</v>
      </c>
      <c r="GT390" s="147">
        <f>PV(0.05,'PV factor'!K391,,-DQ390)</f>
        <v>1388.0578662556568</v>
      </c>
      <c r="GU390" s="147">
        <f>PV(0.05,'PV factor'!L391,,-DR390)</f>
        <v>1321.9598726244349</v>
      </c>
      <c r="GV390" s="147">
        <f>PV(0.05,'PV factor'!M391,,-DS390)</f>
        <v>1259.0094024994621</v>
      </c>
      <c r="GW390" s="147">
        <f>PV(0.05,'PV factor'!N391,,-DT390)</f>
        <v>1199.0565738090113</v>
      </c>
      <c r="GX390" s="147">
        <f>PV(0.05,'PV factor'!O391,,-DU390)</f>
        <v>1141.9586417228682</v>
      </c>
      <c r="GY390" s="147">
        <f>PV(0.05,'PV factor'!P391,,-DV390)</f>
        <v>1087.5796587836835</v>
      </c>
      <c r="GZ390" s="147">
        <f>PV(0.05,'PV factor'!Q391,,-DW390)</f>
        <v>1035.790151222556</v>
      </c>
      <c r="HA390" s="147">
        <f>PV(0.05,'PV factor'!R391,,-DX390)</f>
        <v>986.46681068814837</v>
      </c>
      <c r="HB390" s="147">
        <f>PV(0.05,'PV factor'!S391,,-DY390)</f>
        <v>939.49220065537941</v>
      </c>
      <c r="HC390" s="147">
        <f>PV(0.05,'PV factor'!T391,,-DZ390)</f>
        <v>894.75447681464698</v>
      </c>
      <c r="HD390" s="147">
        <f>PV(0.05,'PV factor'!U391,,-EA390)</f>
        <v>852.14712077585432</v>
      </c>
      <c r="HE390" s="147">
        <f>PV(0.05,'PV factor'!V391,,-EB390)</f>
        <v>811.56868645319469</v>
      </c>
      <c r="HF390" s="147">
        <f>PV(0.05,'PV factor'!W391,,-EC390)</f>
        <v>772.92255852685207</v>
      </c>
      <c r="HG390" s="147">
        <f>PV(0.05,'PV factor'!X391,,-ED390)</f>
        <v>736.1167224065257</v>
      </c>
      <c r="HH390" s="147">
        <f>PV(0.05,'PV factor'!Y391,,-EE390)</f>
        <v>701.06354514907218</v>
      </c>
      <c r="HI390" s="147">
        <f>PV(0.05,'PV factor'!Z391,,-EF390)</f>
        <v>667.67956680864006</v>
      </c>
      <c r="HJ390" s="147">
        <f>PV(0.05,'PV factor'!AA391,,-EG390)</f>
        <v>635.88530172251433</v>
      </c>
      <c r="HK390" s="147">
        <f>PV(0.05,'PV factor'!AB391,,-EH390)</f>
        <v>605.6050492595374</v>
      </c>
      <c r="HL390" s="147">
        <f>PV(0.05,'PV factor'!AC391,,-EI390)</f>
        <v>576.76671358051192</v>
      </c>
      <c r="HM390" s="147">
        <f>PV(0.05,'PV factor'!AD391,,-EJ390)</f>
        <v>549.30163198143987</v>
      </c>
      <c r="HN390" s="147">
        <f>PV(0.05,'PV factor'!AE391,,-EK390)</f>
        <v>523.14441141089526</v>
      </c>
      <c r="HO390" s="147">
        <f>PV(0.05,'PV factor'!AF391,,-EL390)</f>
        <v>498.23277277228101</v>
      </c>
      <c r="HP390" s="147">
        <f>PV(0.05,'PV factor'!AG391,,-EM390)</f>
        <v>474.50740264026769</v>
      </c>
      <c r="HQ390" s="147">
        <f>PV(0.05,'PV factor'!AH391,,-EN390)</f>
        <v>451.91181203835015</v>
      </c>
      <c r="HR390" s="147">
        <f>PV(0.05,'PV factor'!AI391,,-EO390)</f>
        <v>430.39220194128586</v>
      </c>
      <c r="HS390" s="147">
        <f>PV(0.05,'PV factor'!AJ391,,-EP390)</f>
        <v>409.89733518217696</v>
      </c>
      <c r="HT390" s="147">
        <f>PV(0.05,'PV factor'!AK391,,-EQ390)</f>
        <v>390.37841445921617</v>
      </c>
      <c r="HU390" s="147">
        <f>PV(0.05,'PV factor'!AL391,,-ER390)</f>
        <v>371.78896615163444</v>
      </c>
      <c r="HV390" s="147">
        <f>PV(0.05,'PV factor'!AM391,,-ES390)</f>
        <v>354.08472966822336</v>
      </c>
      <c r="HW390" s="147">
        <f>PV(0.05,'PV factor'!AN391,,-ET390)</f>
        <v>337.22355206497451</v>
      </c>
      <c r="HX390" s="147">
        <f>PV(0.05,'PV factor'!AO391,,-EU390)</f>
        <v>321.1652876809282</v>
      </c>
      <c r="HY390" s="147">
        <f>PV(0.05,'PV factor'!AP391,,-EV390)</f>
        <v>305.87170255326492</v>
      </c>
      <c r="HZ390" s="147">
        <f t="shared" si="655"/>
        <v>466883.654444393</v>
      </c>
      <c r="IA390" s="147">
        <f t="shared" si="656"/>
        <v>16627.46921417796</v>
      </c>
      <c r="IB390" s="401">
        <f t="shared" si="657"/>
        <v>3.5613731720732865E-2</v>
      </c>
    </row>
    <row r="391" spans="1:236" s="181" customFormat="1" ht="90" customHeight="1" x14ac:dyDescent="0.25">
      <c r="A391" s="137" t="s">
        <v>1349</v>
      </c>
      <c r="B391" s="138" t="s">
        <v>1350</v>
      </c>
      <c r="C391" s="138" t="s">
        <v>1351</v>
      </c>
      <c r="D391" s="142">
        <v>1</v>
      </c>
      <c r="E391" s="138" t="s">
        <v>3388</v>
      </c>
      <c r="F391" s="118" t="s">
        <v>1352</v>
      </c>
      <c r="G391" s="118" t="s">
        <v>1353</v>
      </c>
      <c r="H391" s="142" t="s">
        <v>77</v>
      </c>
      <c r="I391" s="118" t="s">
        <v>1354</v>
      </c>
      <c r="J391" s="118">
        <v>5</v>
      </c>
      <c r="K391" s="95" t="s">
        <v>206</v>
      </c>
      <c r="L391" s="110">
        <v>5304</v>
      </c>
      <c r="M391" s="142" t="s">
        <v>1355</v>
      </c>
      <c r="N391" s="142" t="s">
        <v>96</v>
      </c>
      <c r="O391" s="142" t="s">
        <v>82</v>
      </c>
      <c r="P391" s="142" t="s">
        <v>83</v>
      </c>
      <c r="Q391" s="112" t="s">
        <v>100</v>
      </c>
      <c r="R391" s="142" t="s">
        <v>226</v>
      </c>
      <c r="S391" s="142" t="s">
        <v>99</v>
      </c>
      <c r="T391" s="142" t="s">
        <v>1356</v>
      </c>
      <c r="U391" s="142" t="s">
        <v>100</v>
      </c>
      <c r="V391" s="117">
        <v>1</v>
      </c>
      <c r="W391" s="135">
        <v>688308</v>
      </c>
      <c r="X391" s="134">
        <v>0</v>
      </c>
      <c r="Y391" s="134">
        <v>0</v>
      </c>
      <c r="Z391" s="134">
        <v>0</v>
      </c>
      <c r="AA391" s="134">
        <v>688308</v>
      </c>
      <c r="AB391" s="134">
        <v>0</v>
      </c>
      <c r="AC391" s="134">
        <v>0</v>
      </c>
      <c r="AD391" s="134">
        <v>0</v>
      </c>
      <c r="AE391" s="139">
        <v>0</v>
      </c>
      <c r="AF391" s="139">
        <v>0</v>
      </c>
      <c r="AG391" s="139">
        <v>0</v>
      </c>
      <c r="AH391" s="139">
        <v>0</v>
      </c>
      <c r="AI391" s="116" t="s">
        <v>88</v>
      </c>
      <c r="AJ391" s="136">
        <v>0</v>
      </c>
      <c r="AK391" s="136">
        <v>0</v>
      </c>
      <c r="AL391" s="136">
        <v>0</v>
      </c>
      <c r="AM391" s="136">
        <v>0</v>
      </c>
      <c r="AN391" s="136">
        <v>0</v>
      </c>
      <c r="AO391" s="136">
        <v>0</v>
      </c>
      <c r="AP391" s="136">
        <v>0</v>
      </c>
      <c r="AQ391" s="139">
        <v>0</v>
      </c>
      <c r="AR391" s="139">
        <v>0</v>
      </c>
      <c r="AS391" s="139">
        <v>0</v>
      </c>
      <c r="AT391" s="139">
        <v>0</v>
      </c>
      <c r="AU391" s="122"/>
      <c r="AV391" s="230">
        <f t="shared" si="623"/>
        <v>0</v>
      </c>
      <c r="AW391" s="230">
        <f t="shared" si="624"/>
        <v>0</v>
      </c>
      <c r="AX391" s="230" t="str">
        <f t="shared" si="625"/>
        <v>D2</v>
      </c>
      <c r="AY391" s="141">
        <f t="shared" si="626"/>
        <v>8</v>
      </c>
      <c r="AZ391" s="70">
        <f t="shared" si="627"/>
        <v>1</v>
      </c>
      <c r="BA391" s="70">
        <f t="shared" si="628"/>
        <v>1</v>
      </c>
      <c r="BB391" s="70">
        <f t="shared" si="629"/>
        <v>1</v>
      </c>
      <c r="BC391" s="70">
        <f t="shared" si="630"/>
        <v>1</v>
      </c>
      <c r="BD391" s="70">
        <f t="shared" si="631"/>
        <v>1</v>
      </c>
      <c r="BE391" s="70">
        <f t="shared" si="632"/>
        <v>1</v>
      </c>
      <c r="BF391" s="70">
        <f t="shared" si="633"/>
        <v>1</v>
      </c>
      <c r="BG391" s="71">
        <f t="shared" si="634"/>
        <v>0</v>
      </c>
      <c r="BH391" s="71">
        <f t="shared" si="635"/>
        <v>0</v>
      </c>
      <c r="BI391" s="71">
        <f t="shared" si="636"/>
        <v>0</v>
      </c>
      <c r="BJ391" s="71">
        <f t="shared" si="637"/>
        <v>0</v>
      </c>
      <c r="BK391" s="71">
        <f t="shared" si="638"/>
        <v>0</v>
      </c>
      <c r="BL391" s="70">
        <f t="shared" si="639"/>
        <v>1</v>
      </c>
      <c r="BM391" s="70">
        <f t="shared" si="640"/>
        <v>1</v>
      </c>
      <c r="BN391" s="70">
        <f t="shared" si="641"/>
        <v>0</v>
      </c>
      <c r="BO391" s="70">
        <f t="shared" si="642"/>
        <v>1</v>
      </c>
      <c r="BP391" s="144">
        <f t="shared" si="643"/>
        <v>0</v>
      </c>
      <c r="BQ391" s="144">
        <f t="shared" si="644"/>
        <v>0</v>
      </c>
      <c r="BR391" s="144">
        <f t="shared" si="645"/>
        <v>688308</v>
      </c>
      <c r="BS391" s="144">
        <f t="shared" si="646"/>
        <v>0</v>
      </c>
      <c r="BT391" s="144">
        <f t="shared" si="647"/>
        <v>0</v>
      </c>
      <c r="BU391" s="144">
        <f t="shared" si="648"/>
        <v>0</v>
      </c>
      <c r="BV391" s="144">
        <f t="shared" si="649"/>
        <v>0</v>
      </c>
      <c r="BW391" s="144">
        <f t="shared" si="650"/>
        <v>0</v>
      </c>
      <c r="BX391" s="144">
        <f t="shared" si="651"/>
        <v>0</v>
      </c>
      <c r="BY391" s="144">
        <f t="shared" si="652"/>
        <v>0</v>
      </c>
      <c r="BZ391" s="9">
        <v>0</v>
      </c>
      <c r="CA391" s="9">
        <v>0</v>
      </c>
      <c r="CB391" s="9">
        <v>0</v>
      </c>
      <c r="CC391" s="9">
        <v>0</v>
      </c>
      <c r="CD391" s="9">
        <v>0</v>
      </c>
      <c r="CE391" s="9">
        <v>0</v>
      </c>
      <c r="CF391" s="9">
        <v>0</v>
      </c>
      <c r="CG391" s="9">
        <v>0</v>
      </c>
      <c r="CH391" s="9">
        <v>0</v>
      </c>
      <c r="CI391" s="9">
        <v>0</v>
      </c>
      <c r="CJ391" s="9">
        <v>0</v>
      </c>
      <c r="CK391" s="9">
        <v>0</v>
      </c>
      <c r="CL391" s="9">
        <v>0</v>
      </c>
      <c r="CM391" s="9">
        <v>0</v>
      </c>
      <c r="CN391" s="9">
        <v>0</v>
      </c>
      <c r="CO391" s="9">
        <v>0</v>
      </c>
      <c r="CP391" s="9">
        <v>0</v>
      </c>
      <c r="CQ391" s="9">
        <v>0</v>
      </c>
      <c r="CR391" s="9">
        <v>0</v>
      </c>
      <c r="CS391" s="9">
        <v>0</v>
      </c>
      <c r="CT391" s="9">
        <v>0</v>
      </c>
      <c r="CU391" s="9">
        <v>0</v>
      </c>
      <c r="CV391" s="9">
        <v>0</v>
      </c>
      <c r="CW391" s="9">
        <v>0</v>
      </c>
      <c r="CX391" s="9">
        <v>0</v>
      </c>
      <c r="CY391" s="9">
        <v>0</v>
      </c>
      <c r="CZ391" s="9">
        <v>0</v>
      </c>
      <c r="DA391" s="9">
        <v>0</v>
      </c>
      <c r="DB391" s="9">
        <v>0</v>
      </c>
      <c r="DC391" s="9">
        <v>0</v>
      </c>
      <c r="DD391" s="9">
        <v>0</v>
      </c>
      <c r="DE391" s="9">
        <v>0</v>
      </c>
      <c r="DF391" s="9">
        <v>0</v>
      </c>
      <c r="DG391" s="144">
        <f t="shared" si="653"/>
        <v>5304</v>
      </c>
      <c r="DH391" s="144">
        <f t="shared" ref="DH391:EW391" si="660">DG391</f>
        <v>5304</v>
      </c>
      <c r="DI391" s="144">
        <f t="shared" si="660"/>
        <v>5304</v>
      </c>
      <c r="DJ391" s="144">
        <f t="shared" si="660"/>
        <v>5304</v>
      </c>
      <c r="DK391" s="144">
        <f t="shared" si="660"/>
        <v>5304</v>
      </c>
      <c r="DL391" s="144">
        <f t="shared" si="660"/>
        <v>5304</v>
      </c>
      <c r="DM391" s="144">
        <f t="shared" si="660"/>
        <v>5304</v>
      </c>
      <c r="DN391" s="144">
        <f t="shared" si="660"/>
        <v>5304</v>
      </c>
      <c r="DO391" s="144">
        <f t="shared" si="660"/>
        <v>5304</v>
      </c>
      <c r="DP391" s="144">
        <f t="shared" si="660"/>
        <v>5304</v>
      </c>
      <c r="DQ391" s="144">
        <f t="shared" si="660"/>
        <v>5304</v>
      </c>
      <c r="DR391" s="144">
        <f t="shared" si="660"/>
        <v>5304</v>
      </c>
      <c r="DS391" s="144">
        <f t="shared" si="660"/>
        <v>5304</v>
      </c>
      <c r="DT391" s="144">
        <f t="shared" si="660"/>
        <v>5304</v>
      </c>
      <c r="DU391" s="144">
        <f t="shared" si="660"/>
        <v>5304</v>
      </c>
      <c r="DV391" s="144">
        <f t="shared" si="660"/>
        <v>5304</v>
      </c>
      <c r="DW391" s="144">
        <f t="shared" si="660"/>
        <v>5304</v>
      </c>
      <c r="DX391" s="144">
        <f t="shared" si="660"/>
        <v>5304</v>
      </c>
      <c r="DY391" s="144">
        <f t="shared" si="660"/>
        <v>5304</v>
      </c>
      <c r="DZ391" s="144">
        <f t="shared" si="660"/>
        <v>5304</v>
      </c>
      <c r="EA391" s="144">
        <f t="shared" si="660"/>
        <v>5304</v>
      </c>
      <c r="EB391" s="144">
        <f t="shared" si="660"/>
        <v>5304</v>
      </c>
      <c r="EC391" s="144">
        <f t="shared" si="660"/>
        <v>5304</v>
      </c>
      <c r="ED391" s="144">
        <f t="shared" si="660"/>
        <v>5304</v>
      </c>
      <c r="EE391" s="144">
        <f t="shared" si="660"/>
        <v>5304</v>
      </c>
      <c r="EF391" s="144">
        <f t="shared" si="660"/>
        <v>5304</v>
      </c>
      <c r="EG391" s="144">
        <f t="shared" si="660"/>
        <v>5304</v>
      </c>
      <c r="EH391" s="144">
        <f t="shared" si="660"/>
        <v>5304</v>
      </c>
      <c r="EI391" s="144">
        <f t="shared" si="660"/>
        <v>5304</v>
      </c>
      <c r="EJ391" s="144">
        <f t="shared" si="660"/>
        <v>5304</v>
      </c>
      <c r="EK391" s="144">
        <f t="shared" si="660"/>
        <v>5304</v>
      </c>
      <c r="EL391" s="144">
        <f t="shared" si="660"/>
        <v>5304</v>
      </c>
      <c r="EM391" s="144">
        <f t="shared" si="660"/>
        <v>5304</v>
      </c>
      <c r="EN391" s="144">
        <f t="shared" si="660"/>
        <v>5304</v>
      </c>
      <c r="EO391" s="144">
        <f t="shared" si="660"/>
        <v>5304</v>
      </c>
      <c r="EP391" s="144">
        <f t="shared" si="660"/>
        <v>5304</v>
      </c>
      <c r="EQ391" s="144">
        <f t="shared" si="660"/>
        <v>5304</v>
      </c>
      <c r="ER391" s="144">
        <f t="shared" si="660"/>
        <v>5304</v>
      </c>
      <c r="ES391" s="144">
        <f t="shared" si="660"/>
        <v>5304</v>
      </c>
      <c r="ET391" s="144">
        <f t="shared" si="660"/>
        <v>5304</v>
      </c>
      <c r="EU391" s="144">
        <f t="shared" si="660"/>
        <v>5304</v>
      </c>
      <c r="EV391" s="144">
        <f t="shared" si="660"/>
        <v>5304</v>
      </c>
      <c r="EW391" s="144">
        <f t="shared" si="660"/>
        <v>5304</v>
      </c>
      <c r="EX391" s="147">
        <f>PV(0.05,'PV factor'!C100,,-BR391)</f>
        <v>624315.64625850343</v>
      </c>
      <c r="EY391" s="147">
        <f>PV(0.05,'PV factor'!D100,,-BS391)</f>
        <v>0</v>
      </c>
      <c r="EZ391" s="147">
        <f>PV(0.05,'PV factor'!E100,,-BT391)</f>
        <v>0</v>
      </c>
      <c r="FA391" s="147">
        <f>PV(0.05,'PV factor'!F100,,-BU391)</f>
        <v>0</v>
      </c>
      <c r="FB391" s="147">
        <f>PV(0.05,'PV factor'!G100,,-BV391)</f>
        <v>0</v>
      </c>
      <c r="FC391" s="147">
        <f>PV(0.05,'PV factor'!H100,,-BW391)</f>
        <v>0</v>
      </c>
      <c r="FD391" s="147">
        <f>PV(0.05,'PV factor'!I100,,-BX391)</f>
        <v>0</v>
      </c>
      <c r="FE391" s="147">
        <f>PV(0.05,'PV factor'!J100,,-BY391)</f>
        <v>0</v>
      </c>
      <c r="FF391" s="147">
        <f>PV(0.05,'PV factor'!K100,,-BZ391)</f>
        <v>0</v>
      </c>
      <c r="FG391" s="147">
        <f>PV(0.05,'PV factor'!L100,,-CA391)</f>
        <v>0</v>
      </c>
      <c r="FH391" s="147">
        <f>PV(0.05,'PV factor'!M100,,-CB391)</f>
        <v>0</v>
      </c>
      <c r="FI391" s="147">
        <f>PV(0.05,'PV factor'!N100,,-CC391)</f>
        <v>0</v>
      </c>
      <c r="FJ391" s="147">
        <f>PV(0.05,'PV factor'!O100,,-CD391)</f>
        <v>0</v>
      </c>
      <c r="FK391" s="147">
        <f>PV(0.05,'PV factor'!P100,,-CE391)</f>
        <v>0</v>
      </c>
      <c r="FL391" s="147">
        <f>PV(0.05,'PV factor'!Q100,,-CF391)</f>
        <v>0</v>
      </c>
      <c r="FM391" s="147">
        <f>PV(0.05,'PV factor'!R100,,-CG391)</f>
        <v>0</v>
      </c>
      <c r="FN391" s="147">
        <f>PV(0.05,'PV factor'!S100,,-CH391)</f>
        <v>0</v>
      </c>
      <c r="FO391" s="147">
        <f>PV(0.05,'PV factor'!T100,,-CI391)</f>
        <v>0</v>
      </c>
      <c r="FP391" s="147">
        <f>PV(0.05,'PV factor'!U100,,-CJ391)</f>
        <v>0</v>
      </c>
      <c r="FQ391" s="147">
        <f>PV(0.05,'PV factor'!V100,,-CK391)</f>
        <v>0</v>
      </c>
      <c r="FR391" s="147">
        <f>PV(0.05,'PV factor'!W100,,-CL391)</f>
        <v>0</v>
      </c>
      <c r="FS391" s="147">
        <f>PV(0.05,'PV factor'!X100,,-CM391)</f>
        <v>0</v>
      </c>
      <c r="FT391" s="147">
        <f>PV(0.05,'PV factor'!Y100,,-CN391)</f>
        <v>0</v>
      </c>
      <c r="FU391" s="147">
        <f>PV(0.05,'PV factor'!Z100,,-CO391)</f>
        <v>0</v>
      </c>
      <c r="FV391" s="147">
        <f>PV(0.05,'PV factor'!AA100,,-CP391)</f>
        <v>0</v>
      </c>
      <c r="FW391" s="147">
        <f>PV(0.05,'PV factor'!AB100,,-CQ391)</f>
        <v>0</v>
      </c>
      <c r="FX391" s="147">
        <f>PV(0.05,'PV factor'!AC100,,-CR391)</f>
        <v>0</v>
      </c>
      <c r="FY391" s="147">
        <f>PV(0.05,'PV factor'!AD100,,-CS391)</f>
        <v>0</v>
      </c>
      <c r="FZ391" s="147">
        <f>PV(0.05,'PV factor'!AE100,,-CT391)</f>
        <v>0</v>
      </c>
      <c r="GA391" s="147">
        <f>PV(0.05,'PV factor'!AF100,,-CU391)</f>
        <v>0</v>
      </c>
      <c r="GB391" s="147">
        <f>PV(0.05,'PV factor'!AG100,,-CV391)</f>
        <v>0</v>
      </c>
      <c r="GC391" s="147">
        <f>PV(0.05,'PV factor'!AH100,,-CW391)</f>
        <v>0</v>
      </c>
      <c r="GD391" s="147">
        <f>PV(0.05,'PV factor'!AI100,,-CX391)</f>
        <v>0</v>
      </c>
      <c r="GE391" s="147">
        <f>PV(0.05,'PV factor'!AJ100,,-CY391)</f>
        <v>0</v>
      </c>
      <c r="GF391" s="147">
        <f>PV(0.05,'PV factor'!AK100,,-CZ391)</f>
        <v>0</v>
      </c>
      <c r="GG391" s="147">
        <f>PV(0.05,'PV factor'!AL100,,-DA391)</f>
        <v>0</v>
      </c>
      <c r="GH391" s="147">
        <f>PV(0.05,'PV factor'!AM100,,-DB391)</f>
        <v>0</v>
      </c>
      <c r="GI391" s="147">
        <f>PV(0.05,'PV factor'!AN100,,-DC391)</f>
        <v>0</v>
      </c>
      <c r="GJ391" s="147">
        <f>PV(0.05,'PV factor'!AO100,,-DD391)</f>
        <v>0</v>
      </c>
      <c r="GK391" s="147">
        <f>PV(0.05,'PV factor'!AP100,,-DE391)</f>
        <v>0</v>
      </c>
      <c r="GL391" s="147">
        <f>PV(0.05,'PV factor'!C100,,-DI391)</f>
        <v>4810.8843537414969</v>
      </c>
      <c r="GM391" s="147">
        <f>PV(0.05,'PV factor'!D100,,-DJ391)</f>
        <v>4581.7946226109489</v>
      </c>
      <c r="GN391" s="147">
        <f>PV(0.05,'PV factor'!E100,,-DK391)</f>
        <v>4363.6139262961424</v>
      </c>
      <c r="GO391" s="147">
        <f>PV(0.05,'PV factor'!F100,,-DL391)</f>
        <v>4155.8227869487064</v>
      </c>
      <c r="GP391" s="147">
        <f>PV(0.05,'PV factor'!G100,,-DM391)</f>
        <v>3957.926463760673</v>
      </c>
      <c r="GQ391" s="147">
        <f>PV(0.05,'PV factor'!H100,,-DN391)</f>
        <v>3769.453775010164</v>
      </c>
      <c r="GR391" s="147">
        <f>PV(0.05,'PV factor'!I100,,-DO391)</f>
        <v>3589.9559762001568</v>
      </c>
      <c r="GS391" s="147">
        <f>PV(0.05,'PV factor'!J100,,-DP391)</f>
        <v>3419.0056916191966</v>
      </c>
      <c r="GT391" s="147">
        <f>PV(0.05,'PV factor'!K100,,-DQ391)</f>
        <v>3256.1958967801875</v>
      </c>
      <c r="GU391" s="147">
        <f>PV(0.05,'PV factor'!L100,,-DR391)</f>
        <v>3101.1389493144638</v>
      </c>
      <c r="GV391" s="147">
        <f>PV(0.05,'PV factor'!M100,,-DS391)</f>
        <v>2953.4656660137757</v>
      </c>
      <c r="GW391" s="147">
        <f>PV(0.05,'PV factor'!N100,,-DT391)</f>
        <v>2812.8244438226429</v>
      </c>
      <c r="GX391" s="147">
        <f>PV(0.05,'PV factor'!O100,,-DU391)</f>
        <v>2678.8804226882321</v>
      </c>
      <c r="GY391" s="147">
        <f>PV(0.05,'PV factor'!P100,,-DV391)</f>
        <v>2551.3146882745059</v>
      </c>
      <c r="GZ391" s="147">
        <f>PV(0.05,'PV factor'!Q100,,-DW391)</f>
        <v>2429.823512642387</v>
      </c>
      <c r="HA391" s="147">
        <f>PV(0.05,'PV factor'!R100,,-DX391)</f>
        <v>2314.1176310879869</v>
      </c>
      <c r="HB391" s="147">
        <f>PV(0.05,'PV factor'!S100,,-DY391)</f>
        <v>2203.9215534171308</v>
      </c>
      <c r="HC391" s="147">
        <f>PV(0.05,'PV factor'!T100,,-DZ391)</f>
        <v>2098.9729080163147</v>
      </c>
      <c r="HD391" s="147">
        <f>PV(0.05,'PV factor'!U100,,-EA391)</f>
        <v>1999.0218171583952</v>
      </c>
      <c r="HE391" s="147">
        <f>PV(0.05,'PV factor'!V100,,-EB391)</f>
        <v>1903.8303020556145</v>
      </c>
      <c r="HF391" s="147">
        <f>PV(0.05,'PV factor'!W100,,-EC391)</f>
        <v>1813.1717162434425</v>
      </c>
      <c r="HG391" s="147">
        <f>PV(0.05,'PV factor'!X100,,-ED391)</f>
        <v>1726.8302059461353</v>
      </c>
      <c r="HH391" s="147">
        <f>PV(0.05,'PV factor'!Y100,,-EE391)</f>
        <v>1644.6001961391767</v>
      </c>
      <c r="HI391" s="147">
        <f>PV(0.05,'PV factor'!Z100,,-EF391)</f>
        <v>1566.2859010849302</v>
      </c>
      <c r="HJ391" s="147">
        <f>PV(0.05,'PV factor'!AA100,,-EG391)</f>
        <v>1491.700858176124</v>
      </c>
      <c r="HK391" s="147">
        <f>PV(0.05,'PV factor'!AB100,,-EH391)</f>
        <v>1420.6674839772609</v>
      </c>
      <c r="HL391" s="147">
        <f>PV(0.05,'PV factor'!AC100,,-EI391)</f>
        <v>1353.0166514069151</v>
      </c>
      <c r="HM391" s="147">
        <f>PV(0.05,'PV factor'!AD100,,-EJ391)</f>
        <v>1288.5872870542048</v>
      </c>
      <c r="HN391" s="147">
        <f>PV(0.05,'PV factor'!AE100,,-EK391)</f>
        <v>1227.2259876706717</v>
      </c>
      <c r="HO391" s="147">
        <f>PV(0.05,'PV factor'!AF100,,-EL391)</f>
        <v>1168.7866549244486</v>
      </c>
      <c r="HP391" s="147">
        <f>PV(0.05,'PV factor'!AG100,,-EM391)</f>
        <v>1113.1301475470941</v>
      </c>
      <c r="HQ391" s="147">
        <f>PV(0.05,'PV factor'!AH100,,-EN391)</f>
        <v>1060.1239500448514</v>
      </c>
      <c r="HR391" s="147">
        <f>PV(0.05,'PV factor'!AI100,,-EO391)</f>
        <v>1009.6418571855728</v>
      </c>
      <c r="HS391" s="147">
        <f>PV(0.05,'PV factor'!AJ100,,-EP391)</f>
        <v>961.56367351006929</v>
      </c>
      <c r="HT391" s="147">
        <f>PV(0.05,'PV factor'!AK100,,-EQ391)</f>
        <v>915.77492715244705</v>
      </c>
      <c r="HU391" s="147">
        <f>PV(0.05,'PV factor'!AL100,,-ER391)</f>
        <v>872.16659728804473</v>
      </c>
      <c r="HV391" s="147">
        <f>PV(0.05,'PV factor'!AM100,,-ES391)</f>
        <v>830.63485456004275</v>
      </c>
      <c r="HW391" s="147">
        <f>PV(0.05,'PV factor'!AN100,,-ET391)</f>
        <v>791.08081386670722</v>
      </c>
      <c r="HX391" s="147">
        <f>PV(0.05,'PV factor'!AO100,,-EU391)</f>
        <v>753.41029892067365</v>
      </c>
      <c r="HY391" s="147">
        <f>PV(0.05,'PV factor'!AP100,,-EV391)</f>
        <v>717.53361801968913</v>
      </c>
      <c r="HZ391" s="147">
        <f t="shared" si="655"/>
        <v>624315.64625850343</v>
      </c>
      <c r="IA391" s="147">
        <f t="shared" si="656"/>
        <v>21870.042153357968</v>
      </c>
      <c r="IB391" s="401">
        <f t="shared" si="657"/>
        <v>3.5030424568764505E-2</v>
      </c>
    </row>
    <row r="392" spans="1:236" s="181" customFormat="1" ht="90" customHeight="1" x14ac:dyDescent="0.25">
      <c r="A392" s="161" t="s">
        <v>2267</v>
      </c>
      <c r="B392" s="161" t="s">
        <v>2642</v>
      </c>
      <c r="C392" s="150" t="s">
        <v>2180</v>
      </c>
      <c r="D392" s="148">
        <v>1</v>
      </c>
      <c r="E392" s="161" t="s">
        <v>2655</v>
      </c>
      <c r="F392" s="151" t="s">
        <v>3055</v>
      </c>
      <c r="G392" s="151" t="s">
        <v>2656</v>
      </c>
      <c r="H392" s="151"/>
      <c r="I392" s="151" t="s">
        <v>2657</v>
      </c>
      <c r="J392" s="151">
        <v>40</v>
      </c>
      <c r="K392" s="227" t="s">
        <v>79</v>
      </c>
      <c r="L392" s="79">
        <v>3990</v>
      </c>
      <c r="M392" s="151" t="s">
        <v>2658</v>
      </c>
      <c r="N392" s="79" t="s">
        <v>81</v>
      </c>
      <c r="O392" s="13" t="s">
        <v>217</v>
      </c>
      <c r="P392" s="79" t="s">
        <v>225</v>
      </c>
      <c r="Q392" s="79" t="s">
        <v>87</v>
      </c>
      <c r="R392" s="79" t="s">
        <v>84</v>
      </c>
      <c r="S392" s="79" t="s">
        <v>191</v>
      </c>
      <c r="T392" s="79" t="s">
        <v>2551</v>
      </c>
      <c r="U392" s="79" t="s">
        <v>87</v>
      </c>
      <c r="V392" s="81">
        <v>0.53</v>
      </c>
      <c r="W392" s="149">
        <v>4768145.5999999996</v>
      </c>
      <c r="X392" s="162">
        <v>35000</v>
      </c>
      <c r="Y392" s="162">
        <v>0</v>
      </c>
      <c r="Z392" s="162">
        <v>1018800</v>
      </c>
      <c r="AA392" s="162">
        <v>2154899.5999999996</v>
      </c>
      <c r="AB392" s="162">
        <v>394446</v>
      </c>
      <c r="AC392" s="162">
        <v>1200000</v>
      </c>
      <c r="AD392" s="162">
        <v>0</v>
      </c>
      <c r="AE392" s="149">
        <v>0</v>
      </c>
      <c r="AF392" s="149">
        <v>0</v>
      </c>
      <c r="AG392" s="149">
        <v>0</v>
      </c>
      <c r="AH392" s="149">
        <v>0</v>
      </c>
      <c r="AI392" s="88" t="s">
        <v>88</v>
      </c>
      <c r="AJ392" s="149">
        <v>780000</v>
      </c>
      <c r="AK392" s="162">
        <v>0</v>
      </c>
      <c r="AL392" s="162">
        <v>0</v>
      </c>
      <c r="AM392" s="162">
        <v>0</v>
      </c>
      <c r="AN392" s="162">
        <v>280000</v>
      </c>
      <c r="AO392" s="162">
        <v>250000</v>
      </c>
      <c r="AP392" s="162">
        <v>250000</v>
      </c>
      <c r="AQ392" s="149">
        <v>0</v>
      </c>
      <c r="AR392" s="149">
        <v>0</v>
      </c>
      <c r="AS392" s="149">
        <v>0</v>
      </c>
      <c r="AT392" s="149">
        <v>0</v>
      </c>
      <c r="AU392" s="151" t="s">
        <v>2659</v>
      </c>
      <c r="AV392" s="230">
        <f t="shared" si="623"/>
        <v>0</v>
      </c>
      <c r="AW392" s="230">
        <f t="shared" si="624"/>
        <v>1</v>
      </c>
      <c r="AX392" s="230" t="str">
        <f t="shared" si="625"/>
        <v>B1</v>
      </c>
      <c r="AY392" s="141">
        <f t="shared" si="626"/>
        <v>8</v>
      </c>
      <c r="AZ392" s="70">
        <f t="shared" si="627"/>
        <v>1</v>
      </c>
      <c r="BA392" s="70">
        <f t="shared" si="628"/>
        <v>1</v>
      </c>
      <c r="BB392" s="70">
        <f t="shared" si="629"/>
        <v>1</v>
      </c>
      <c r="BC392" s="70">
        <f t="shared" si="630"/>
        <v>1</v>
      </c>
      <c r="BD392" s="70">
        <f t="shared" si="631"/>
        <v>1</v>
      </c>
      <c r="BE392" s="70">
        <f t="shared" si="632"/>
        <v>0</v>
      </c>
      <c r="BF392" s="70">
        <f t="shared" si="633"/>
        <v>0</v>
      </c>
      <c r="BG392" s="71">
        <f t="shared" si="634"/>
        <v>0</v>
      </c>
      <c r="BH392" s="71">
        <f t="shared" si="635"/>
        <v>1</v>
      </c>
      <c r="BI392" s="71">
        <f t="shared" si="636"/>
        <v>0</v>
      </c>
      <c r="BJ392" s="71">
        <f t="shared" si="637"/>
        <v>0</v>
      </c>
      <c r="BK392" s="71">
        <f t="shared" si="638"/>
        <v>1</v>
      </c>
      <c r="BL392" s="70">
        <f t="shared" si="639"/>
        <v>1</v>
      </c>
      <c r="BM392" s="70">
        <f t="shared" si="640"/>
        <v>1</v>
      </c>
      <c r="BN392" s="70">
        <f t="shared" si="641"/>
        <v>1</v>
      </c>
      <c r="BO392" s="70">
        <f t="shared" si="642"/>
        <v>0</v>
      </c>
      <c r="BP392" s="144">
        <f t="shared" si="643"/>
        <v>0</v>
      </c>
      <c r="BQ392" s="144">
        <f t="shared" si="644"/>
        <v>1018800</v>
      </c>
      <c r="BR392" s="144">
        <f t="shared" si="645"/>
        <v>2154899.5999999996</v>
      </c>
      <c r="BS392" s="144">
        <f t="shared" si="646"/>
        <v>674446</v>
      </c>
      <c r="BT392" s="144">
        <f t="shared" si="647"/>
        <v>1450000</v>
      </c>
      <c r="BU392" s="144">
        <f t="shared" si="648"/>
        <v>250000</v>
      </c>
      <c r="BV392" s="144">
        <f t="shared" si="649"/>
        <v>0</v>
      </c>
      <c r="BW392" s="144">
        <f t="shared" si="650"/>
        <v>0</v>
      </c>
      <c r="BX392" s="144">
        <f t="shared" si="651"/>
        <v>0</v>
      </c>
      <c r="BY392" s="144">
        <f t="shared" si="652"/>
        <v>0</v>
      </c>
      <c r="BZ392" s="9">
        <v>0</v>
      </c>
      <c r="CA392" s="9">
        <v>0</v>
      </c>
      <c r="CB392" s="9">
        <v>0</v>
      </c>
      <c r="CC392" s="9">
        <v>0</v>
      </c>
      <c r="CD392" s="9">
        <v>0</v>
      </c>
      <c r="CE392" s="9">
        <v>0</v>
      </c>
      <c r="CF392" s="9">
        <v>0</v>
      </c>
      <c r="CG392" s="9">
        <v>0</v>
      </c>
      <c r="CH392" s="9">
        <v>0</v>
      </c>
      <c r="CI392" s="9">
        <v>0</v>
      </c>
      <c r="CJ392" s="9">
        <v>0</v>
      </c>
      <c r="CK392" s="9">
        <v>0</v>
      </c>
      <c r="CL392" s="9">
        <v>0</v>
      </c>
      <c r="CM392" s="9">
        <v>0</v>
      </c>
      <c r="CN392" s="9">
        <v>0</v>
      </c>
      <c r="CO392" s="9">
        <v>0</v>
      </c>
      <c r="CP392" s="9">
        <v>0</v>
      </c>
      <c r="CQ392" s="9">
        <v>0</v>
      </c>
      <c r="CR392" s="9">
        <v>0</v>
      </c>
      <c r="CS392" s="9">
        <v>0</v>
      </c>
      <c r="CT392" s="9">
        <v>0</v>
      </c>
      <c r="CU392" s="9">
        <v>0</v>
      </c>
      <c r="CV392" s="9">
        <v>0</v>
      </c>
      <c r="CW392" s="9">
        <v>0</v>
      </c>
      <c r="CX392" s="9">
        <v>0</v>
      </c>
      <c r="CY392" s="9">
        <v>0</v>
      </c>
      <c r="CZ392" s="9">
        <v>0</v>
      </c>
      <c r="DA392" s="9">
        <v>0</v>
      </c>
      <c r="DB392" s="9">
        <v>0</v>
      </c>
      <c r="DC392" s="9">
        <v>0</v>
      </c>
      <c r="DD392" s="9">
        <v>0</v>
      </c>
      <c r="DE392" s="9">
        <v>0</v>
      </c>
      <c r="DF392" s="9">
        <v>0</v>
      </c>
      <c r="DG392" s="144">
        <f t="shared" si="653"/>
        <v>3990</v>
      </c>
      <c r="DH392" s="144">
        <f t="shared" ref="DH392:EW392" si="661">DG392</f>
        <v>3990</v>
      </c>
      <c r="DI392" s="144">
        <f t="shared" si="661"/>
        <v>3990</v>
      </c>
      <c r="DJ392" s="144">
        <f t="shared" si="661"/>
        <v>3990</v>
      </c>
      <c r="DK392" s="144">
        <f t="shared" si="661"/>
        <v>3990</v>
      </c>
      <c r="DL392" s="144">
        <f t="shared" si="661"/>
        <v>3990</v>
      </c>
      <c r="DM392" s="144">
        <f t="shared" si="661"/>
        <v>3990</v>
      </c>
      <c r="DN392" s="144">
        <f t="shared" si="661"/>
        <v>3990</v>
      </c>
      <c r="DO392" s="144">
        <f t="shared" si="661"/>
        <v>3990</v>
      </c>
      <c r="DP392" s="144">
        <f t="shared" si="661"/>
        <v>3990</v>
      </c>
      <c r="DQ392" s="144">
        <f t="shared" si="661"/>
        <v>3990</v>
      </c>
      <c r="DR392" s="144">
        <f t="shared" si="661"/>
        <v>3990</v>
      </c>
      <c r="DS392" s="144">
        <f t="shared" si="661"/>
        <v>3990</v>
      </c>
      <c r="DT392" s="144">
        <f t="shared" si="661"/>
        <v>3990</v>
      </c>
      <c r="DU392" s="144">
        <f t="shared" si="661"/>
        <v>3990</v>
      </c>
      <c r="DV392" s="144">
        <f t="shared" si="661"/>
        <v>3990</v>
      </c>
      <c r="DW392" s="144">
        <f t="shared" si="661"/>
        <v>3990</v>
      </c>
      <c r="DX392" s="144">
        <f t="shared" si="661"/>
        <v>3990</v>
      </c>
      <c r="DY392" s="144">
        <f t="shared" si="661"/>
        <v>3990</v>
      </c>
      <c r="DZ392" s="144">
        <f t="shared" si="661"/>
        <v>3990</v>
      </c>
      <c r="EA392" s="144">
        <f t="shared" si="661"/>
        <v>3990</v>
      </c>
      <c r="EB392" s="144">
        <f t="shared" si="661"/>
        <v>3990</v>
      </c>
      <c r="EC392" s="144">
        <f t="shared" si="661"/>
        <v>3990</v>
      </c>
      <c r="ED392" s="144">
        <f t="shared" si="661"/>
        <v>3990</v>
      </c>
      <c r="EE392" s="144">
        <f t="shared" si="661"/>
        <v>3990</v>
      </c>
      <c r="EF392" s="144">
        <f t="shared" si="661"/>
        <v>3990</v>
      </c>
      <c r="EG392" s="144">
        <f t="shared" si="661"/>
        <v>3990</v>
      </c>
      <c r="EH392" s="144">
        <f t="shared" si="661"/>
        <v>3990</v>
      </c>
      <c r="EI392" s="144">
        <f t="shared" si="661"/>
        <v>3990</v>
      </c>
      <c r="EJ392" s="144">
        <f t="shared" si="661"/>
        <v>3990</v>
      </c>
      <c r="EK392" s="144">
        <f t="shared" si="661"/>
        <v>3990</v>
      </c>
      <c r="EL392" s="144">
        <f t="shared" si="661"/>
        <v>3990</v>
      </c>
      <c r="EM392" s="144">
        <f t="shared" si="661"/>
        <v>3990</v>
      </c>
      <c r="EN392" s="144">
        <f t="shared" si="661"/>
        <v>3990</v>
      </c>
      <c r="EO392" s="144">
        <f t="shared" si="661"/>
        <v>3990</v>
      </c>
      <c r="EP392" s="144">
        <f t="shared" si="661"/>
        <v>3990</v>
      </c>
      <c r="EQ392" s="144">
        <f t="shared" si="661"/>
        <v>3990</v>
      </c>
      <c r="ER392" s="144">
        <f t="shared" si="661"/>
        <v>3990</v>
      </c>
      <c r="ES392" s="144">
        <f t="shared" si="661"/>
        <v>3990</v>
      </c>
      <c r="ET392" s="144">
        <f t="shared" si="661"/>
        <v>3990</v>
      </c>
      <c r="EU392" s="144">
        <f t="shared" si="661"/>
        <v>3990</v>
      </c>
      <c r="EV392" s="144">
        <f t="shared" si="661"/>
        <v>3990</v>
      </c>
      <c r="EW392" s="144">
        <f t="shared" si="661"/>
        <v>3990</v>
      </c>
      <c r="EX392" s="147">
        <f>PV(0.05,'PV factor'!C360,,-BR392)</f>
        <v>1954557.4603174599</v>
      </c>
      <c r="EY392" s="147">
        <f>PV(0.05,'PV factor'!D360,,-BS392)</f>
        <v>582611.81297915988</v>
      </c>
      <c r="EZ392" s="147">
        <f>PV(0.05,'PV factor'!E360,,-BT392)</f>
        <v>1192918.5884482288</v>
      </c>
      <c r="FA392" s="147">
        <f>PV(0.05,'PV factor'!F360,,-BU392)</f>
        <v>195881.54161711474</v>
      </c>
      <c r="FB392" s="147">
        <f>PV(0.05,'PV factor'!G360,,-BV392)</f>
        <v>0</v>
      </c>
      <c r="FC392" s="147">
        <f>PV(0.05,'PV factor'!H360,,-BW392)</f>
        <v>0</v>
      </c>
      <c r="FD392" s="147">
        <f>PV(0.05,'PV factor'!I360,,-BX392)</f>
        <v>0</v>
      </c>
      <c r="FE392" s="147">
        <f>PV(0.05,'PV factor'!J360,,-BY392)</f>
        <v>0</v>
      </c>
      <c r="FF392" s="147">
        <f>PV(0.05,'PV factor'!K360,,-BZ392)</f>
        <v>0</v>
      </c>
      <c r="FG392" s="147">
        <f>PV(0.05,'PV factor'!L360,,-CA392)</f>
        <v>0</v>
      </c>
      <c r="FH392" s="147">
        <f>PV(0.05,'PV factor'!M360,,-CB392)</f>
        <v>0</v>
      </c>
      <c r="FI392" s="147">
        <f>PV(0.05,'PV factor'!N360,,-CC392)</f>
        <v>0</v>
      </c>
      <c r="FJ392" s="147">
        <f>PV(0.05,'PV factor'!O360,,-CD392)</f>
        <v>0</v>
      </c>
      <c r="FK392" s="147">
        <f>PV(0.05,'PV factor'!P360,,-CE392)</f>
        <v>0</v>
      </c>
      <c r="FL392" s="147">
        <f>PV(0.05,'PV factor'!Q360,,-CF392)</f>
        <v>0</v>
      </c>
      <c r="FM392" s="147">
        <f>PV(0.05,'PV factor'!R360,,-CG392)</f>
        <v>0</v>
      </c>
      <c r="FN392" s="147">
        <f>PV(0.05,'PV factor'!S360,,-CH392)</f>
        <v>0</v>
      </c>
      <c r="FO392" s="147">
        <f>PV(0.05,'PV factor'!T360,,-CI392)</f>
        <v>0</v>
      </c>
      <c r="FP392" s="147">
        <f>PV(0.05,'PV factor'!U360,,-CJ392)</f>
        <v>0</v>
      </c>
      <c r="FQ392" s="147">
        <f>PV(0.05,'PV factor'!V360,,-CK392)</f>
        <v>0</v>
      </c>
      <c r="FR392" s="147">
        <f>PV(0.05,'PV factor'!W360,,-CL392)</f>
        <v>0</v>
      </c>
      <c r="FS392" s="147">
        <f>PV(0.05,'PV factor'!X360,,-CM392)</f>
        <v>0</v>
      </c>
      <c r="FT392" s="147">
        <f>PV(0.05,'PV factor'!Y360,,-CN392)</f>
        <v>0</v>
      </c>
      <c r="FU392" s="147">
        <f>PV(0.05,'PV factor'!Z360,,-CO392)</f>
        <v>0</v>
      </c>
      <c r="FV392" s="147">
        <f>PV(0.05,'PV factor'!AA360,,-CP392)</f>
        <v>0</v>
      </c>
      <c r="FW392" s="147">
        <f>PV(0.05,'PV factor'!AB360,,-CQ392)</f>
        <v>0</v>
      </c>
      <c r="FX392" s="147">
        <f>PV(0.05,'PV factor'!AC360,,-CR392)</f>
        <v>0</v>
      </c>
      <c r="FY392" s="147">
        <f>PV(0.05,'PV factor'!AD360,,-CS392)</f>
        <v>0</v>
      </c>
      <c r="FZ392" s="147">
        <f>PV(0.05,'PV factor'!AE360,,-CT392)</f>
        <v>0</v>
      </c>
      <c r="GA392" s="147">
        <f>PV(0.05,'PV factor'!AF360,,-CU392)</f>
        <v>0</v>
      </c>
      <c r="GB392" s="147">
        <f>PV(0.05,'PV factor'!AG360,,-CV392)</f>
        <v>0</v>
      </c>
      <c r="GC392" s="147">
        <f>PV(0.05,'PV factor'!AH360,,-CW392)</f>
        <v>0</v>
      </c>
      <c r="GD392" s="147">
        <f>PV(0.05,'PV factor'!AI360,,-CX392)</f>
        <v>0</v>
      </c>
      <c r="GE392" s="147">
        <f>PV(0.05,'PV factor'!AJ360,,-CY392)</f>
        <v>0</v>
      </c>
      <c r="GF392" s="147">
        <f>PV(0.05,'PV factor'!AK360,,-CZ392)</f>
        <v>0</v>
      </c>
      <c r="GG392" s="147">
        <f>PV(0.05,'PV factor'!AL360,,-DA392)</f>
        <v>0</v>
      </c>
      <c r="GH392" s="147">
        <f>PV(0.05,'PV factor'!AM360,,-DB392)</f>
        <v>0</v>
      </c>
      <c r="GI392" s="147">
        <f>PV(0.05,'PV factor'!AN360,,-DC392)</f>
        <v>0</v>
      </c>
      <c r="GJ392" s="147">
        <f>PV(0.05,'PV factor'!AO360,,-DD392)</f>
        <v>0</v>
      </c>
      <c r="GK392" s="147">
        <f>PV(0.05,'PV factor'!AP360,,-DE392)</f>
        <v>0</v>
      </c>
      <c r="GL392" s="147">
        <f>PV(0.05,'PV factor'!C360,,-DI392)</f>
        <v>3619.0476190476188</v>
      </c>
      <c r="GM392" s="147">
        <f>PV(0.05,'PV factor'!D360,,-DJ392)</f>
        <v>3446.7120181405894</v>
      </c>
      <c r="GN392" s="147">
        <f>PV(0.05,'PV factor'!E360,,-DK392)</f>
        <v>3282.5828744196092</v>
      </c>
      <c r="GO392" s="147">
        <f>PV(0.05,'PV factor'!F360,,-DL392)</f>
        <v>3126.2694042091512</v>
      </c>
      <c r="GP392" s="147">
        <f>PV(0.05,'PV factor'!G360,,-DM392)</f>
        <v>2977.3994325801445</v>
      </c>
      <c r="GQ392" s="147">
        <f>PV(0.05,'PV factor'!H360,,-DN392)</f>
        <v>2835.6185072191847</v>
      </c>
      <c r="GR392" s="147">
        <f>PV(0.05,'PV factor'!I360,,-DO392)</f>
        <v>2700.5890544944618</v>
      </c>
      <c r="GS392" s="147">
        <f>PV(0.05,'PV factor'!J360,,-DP392)</f>
        <v>2571.9895757090112</v>
      </c>
      <c r="GT392" s="147">
        <f>PV(0.05,'PV factor'!K360,,-DQ392)</f>
        <v>2449.5138816276299</v>
      </c>
      <c r="GU392" s="147">
        <f>PV(0.05,'PV factor'!L360,,-DR392)</f>
        <v>2332.8703634548851</v>
      </c>
      <c r="GV392" s="147">
        <f>PV(0.05,'PV factor'!M360,,-DS392)</f>
        <v>2221.7812985284622</v>
      </c>
      <c r="GW392" s="147">
        <f>PV(0.05,'PV factor'!N360,,-DT392)</f>
        <v>2115.9821890747257</v>
      </c>
      <c r="GX392" s="147">
        <f>PV(0.05,'PV factor'!O360,,-DU392)</f>
        <v>2015.2211324521202</v>
      </c>
      <c r="GY392" s="147">
        <f>PV(0.05,'PV factor'!P360,,-DV392)</f>
        <v>1919.258221382971</v>
      </c>
      <c r="GZ392" s="147">
        <f>PV(0.05,'PV factor'!Q360,,-DW392)</f>
        <v>1827.8649727456868</v>
      </c>
      <c r="HA392" s="147">
        <f>PV(0.05,'PV factor'!R360,,-DX392)</f>
        <v>1740.8237835673206</v>
      </c>
      <c r="HB392" s="147">
        <f>PV(0.05,'PV factor'!S360,,-DY392)</f>
        <v>1657.9274129212577</v>
      </c>
      <c r="HC392" s="147">
        <f>PV(0.05,'PV factor'!T360,,-DZ392)</f>
        <v>1578.9784884964358</v>
      </c>
      <c r="HD392" s="147">
        <f>PV(0.05,'PV factor'!U360,,-EA392)</f>
        <v>1503.7890366632723</v>
      </c>
      <c r="HE392" s="147">
        <f>PV(0.05,'PV factor'!V360,,-EB392)</f>
        <v>1432.1800349174023</v>
      </c>
      <c r="HF392" s="147">
        <f>PV(0.05,'PV factor'!W360,,-EC392)</f>
        <v>1363.9809856356214</v>
      </c>
      <c r="HG392" s="147">
        <f>PV(0.05,'PV factor'!X360,,-ED392)</f>
        <v>1299.0295101291629</v>
      </c>
      <c r="HH392" s="147">
        <f>PV(0.05,'PV factor'!Y360,,-EE392)</f>
        <v>1237.1709620277743</v>
      </c>
      <c r="HI392" s="147">
        <f>PV(0.05,'PV factor'!Z360,,-EF392)</f>
        <v>1178.2580590740708</v>
      </c>
      <c r="HJ392" s="147">
        <f>PV(0.05,'PV factor'!AA360,,-EG392)</f>
        <v>1122.150532451496</v>
      </c>
      <c r="HK392" s="147">
        <f>PV(0.05,'PV factor'!AB360,,-EH392)</f>
        <v>1068.7147928109484</v>
      </c>
      <c r="HL392" s="147">
        <f>PV(0.05,'PV factor'!AC360,,-EI392)</f>
        <v>1017.8236122009034</v>
      </c>
      <c r="HM392" s="147">
        <f>PV(0.05,'PV factor'!AD360,,-EJ392)</f>
        <v>969.35582114371732</v>
      </c>
      <c r="HN392" s="147">
        <f>PV(0.05,'PV factor'!AE360,,-EK392)</f>
        <v>923.19602013687404</v>
      </c>
      <c r="HO392" s="147">
        <f>PV(0.05,'PV factor'!AF360,,-EL392)</f>
        <v>879.23430489226064</v>
      </c>
      <c r="HP392" s="147">
        <f>PV(0.05,'PV factor'!AG360,,-EM392)</f>
        <v>837.36600465929587</v>
      </c>
      <c r="HQ392" s="147">
        <f>PV(0.05,'PV factor'!AH360,,-EN392)</f>
        <v>797.49143300885316</v>
      </c>
      <c r="HR392" s="147">
        <f>PV(0.05,'PV factor'!AI360,,-EO392)</f>
        <v>759.51565048462214</v>
      </c>
      <c r="HS392" s="147">
        <f>PV(0.05,'PV factor'!AJ360,,-EP392)</f>
        <v>723.3482385567828</v>
      </c>
      <c r="HT392" s="147">
        <f>PV(0.05,'PV factor'!AK360,,-EQ392)</f>
        <v>688.90308433979328</v>
      </c>
      <c r="HU392" s="147">
        <f>PV(0.05,'PV factor'!AL360,,-ER392)</f>
        <v>656.09817556170788</v>
      </c>
      <c r="HV392" s="147">
        <f>PV(0.05,'PV factor'!AM360,,-ES392)</f>
        <v>624.85540529686466</v>
      </c>
      <c r="HW392" s="147">
        <f>PV(0.05,'PV factor'!AN360,,-ET392)</f>
        <v>595.10038599701386</v>
      </c>
      <c r="HX392" s="147">
        <f>PV(0.05,'PV factor'!AO360,,-EU392)</f>
        <v>566.76227237810849</v>
      </c>
      <c r="HY392" s="147">
        <f>PV(0.05,'PV factor'!AP360,,-EV392)</f>
        <v>539.77359274105572</v>
      </c>
      <c r="HZ392" s="147">
        <f t="shared" si="655"/>
        <v>3925969.4033619631</v>
      </c>
      <c r="IA392" s="147">
        <f t="shared" si="656"/>
        <v>65204.528145178869</v>
      </c>
      <c r="IB392" s="401">
        <f t="shared" si="657"/>
        <v>1.6608516635239604E-2</v>
      </c>
    </row>
    <row r="393" spans="1:236" s="181" customFormat="1" ht="90" customHeight="1" x14ac:dyDescent="0.25">
      <c r="A393" s="242" t="s">
        <v>1912</v>
      </c>
      <c r="B393" s="195" t="s">
        <v>1913</v>
      </c>
      <c r="C393" s="195" t="s">
        <v>1996</v>
      </c>
      <c r="D393" s="115">
        <v>15</v>
      </c>
      <c r="E393" s="195" t="s">
        <v>1997</v>
      </c>
      <c r="F393" s="113" t="s">
        <v>1998</v>
      </c>
      <c r="G393" s="113" t="s">
        <v>1999</v>
      </c>
      <c r="H393" s="112" t="s">
        <v>77</v>
      </c>
      <c r="I393" s="113" t="s">
        <v>1923</v>
      </c>
      <c r="J393" s="113">
        <v>5</v>
      </c>
      <c r="K393" s="227" t="s">
        <v>94</v>
      </c>
      <c r="L393" s="111">
        <v>2500</v>
      </c>
      <c r="M393" s="112" t="s">
        <v>2000</v>
      </c>
      <c r="N393" s="112" t="s">
        <v>81</v>
      </c>
      <c r="O393" s="112" t="s">
        <v>82</v>
      </c>
      <c r="P393" s="112" t="s">
        <v>83</v>
      </c>
      <c r="Q393" s="112" t="s">
        <v>100</v>
      </c>
      <c r="R393" s="112" t="s">
        <v>108</v>
      </c>
      <c r="S393" s="112" t="s">
        <v>99</v>
      </c>
      <c r="T393" s="112" t="s">
        <v>1023</v>
      </c>
      <c r="U393" s="112" t="s">
        <v>100</v>
      </c>
      <c r="V393" s="201">
        <v>1</v>
      </c>
      <c r="W393" s="286">
        <v>350000</v>
      </c>
      <c r="X393" s="286">
        <v>0</v>
      </c>
      <c r="Y393" s="286">
        <v>0</v>
      </c>
      <c r="Z393" s="286">
        <v>0</v>
      </c>
      <c r="AA393" s="286">
        <v>350000</v>
      </c>
      <c r="AB393" s="286">
        <v>0</v>
      </c>
      <c r="AC393" s="286">
        <v>0</v>
      </c>
      <c r="AD393" s="286">
        <v>0</v>
      </c>
      <c r="AE393" s="286">
        <v>0</v>
      </c>
      <c r="AF393" s="286">
        <v>0</v>
      </c>
      <c r="AG393" s="286">
        <v>0</v>
      </c>
      <c r="AH393" s="286">
        <v>0</v>
      </c>
      <c r="AI393" s="112" t="s">
        <v>88</v>
      </c>
      <c r="AJ393" s="286">
        <v>0</v>
      </c>
      <c r="AK393" s="286">
        <v>0</v>
      </c>
      <c r="AL393" s="286">
        <v>0</v>
      </c>
      <c r="AM393" s="286">
        <v>0</v>
      </c>
      <c r="AN393" s="286">
        <v>0</v>
      </c>
      <c r="AO393" s="286">
        <v>0</v>
      </c>
      <c r="AP393" s="286">
        <v>0</v>
      </c>
      <c r="AQ393" s="286">
        <v>0</v>
      </c>
      <c r="AR393" s="286">
        <v>0</v>
      </c>
      <c r="AS393" s="286">
        <v>0</v>
      </c>
      <c r="AT393" s="286">
        <v>0</v>
      </c>
      <c r="AU393" s="113"/>
      <c r="AV393" s="230">
        <f t="shared" si="623"/>
        <v>0</v>
      </c>
      <c r="AW393" s="230">
        <f t="shared" si="624"/>
        <v>0</v>
      </c>
      <c r="AX393" s="230" t="str">
        <f t="shared" si="625"/>
        <v>D2</v>
      </c>
      <c r="AY393" s="141">
        <f t="shared" si="626"/>
        <v>9</v>
      </c>
      <c r="AZ393" s="70">
        <f t="shared" si="627"/>
        <v>1</v>
      </c>
      <c r="BA393" s="70">
        <f t="shared" si="628"/>
        <v>1</v>
      </c>
      <c r="BB393" s="70">
        <f t="shared" si="629"/>
        <v>1</v>
      </c>
      <c r="BC393" s="70">
        <f t="shared" si="630"/>
        <v>1</v>
      </c>
      <c r="BD393" s="70">
        <f t="shared" si="631"/>
        <v>1</v>
      </c>
      <c r="BE393" s="70">
        <f t="shared" si="632"/>
        <v>1</v>
      </c>
      <c r="BF393" s="70">
        <f t="shared" si="633"/>
        <v>1</v>
      </c>
      <c r="BG393" s="71">
        <f t="shared" si="634"/>
        <v>0</v>
      </c>
      <c r="BH393" s="71">
        <f t="shared" si="635"/>
        <v>1</v>
      </c>
      <c r="BI393" s="71">
        <f t="shared" si="636"/>
        <v>0</v>
      </c>
      <c r="BJ393" s="71">
        <f t="shared" si="637"/>
        <v>0</v>
      </c>
      <c r="BK393" s="71">
        <f t="shared" si="638"/>
        <v>1</v>
      </c>
      <c r="BL393" s="70">
        <f t="shared" si="639"/>
        <v>1</v>
      </c>
      <c r="BM393" s="70">
        <f t="shared" si="640"/>
        <v>1</v>
      </c>
      <c r="BN393" s="70">
        <f t="shared" si="641"/>
        <v>0</v>
      </c>
      <c r="BO393" s="70">
        <f t="shared" si="642"/>
        <v>1</v>
      </c>
      <c r="BP393" s="144">
        <f t="shared" si="643"/>
        <v>0</v>
      </c>
      <c r="BQ393" s="144">
        <f t="shared" si="644"/>
        <v>0</v>
      </c>
      <c r="BR393" s="144">
        <f t="shared" si="645"/>
        <v>350000</v>
      </c>
      <c r="BS393" s="144">
        <f t="shared" si="646"/>
        <v>0</v>
      </c>
      <c r="BT393" s="144">
        <f t="shared" si="647"/>
        <v>0</v>
      </c>
      <c r="BU393" s="144">
        <f t="shared" si="648"/>
        <v>0</v>
      </c>
      <c r="BV393" s="144">
        <f t="shared" si="649"/>
        <v>0</v>
      </c>
      <c r="BW393" s="144">
        <f t="shared" si="650"/>
        <v>0</v>
      </c>
      <c r="BX393" s="144">
        <f t="shared" si="651"/>
        <v>0</v>
      </c>
      <c r="BY393" s="144">
        <f t="shared" si="652"/>
        <v>0</v>
      </c>
      <c r="BZ393" s="9">
        <v>0</v>
      </c>
      <c r="CA393" s="9">
        <v>0</v>
      </c>
      <c r="CB393" s="9">
        <v>0</v>
      </c>
      <c r="CC393" s="9">
        <v>0</v>
      </c>
      <c r="CD393" s="9">
        <v>0</v>
      </c>
      <c r="CE393" s="9">
        <v>0</v>
      </c>
      <c r="CF393" s="9">
        <v>0</v>
      </c>
      <c r="CG393" s="9">
        <v>0</v>
      </c>
      <c r="CH393" s="9">
        <v>0</v>
      </c>
      <c r="CI393" s="9">
        <v>0</v>
      </c>
      <c r="CJ393" s="9">
        <v>0</v>
      </c>
      <c r="CK393" s="9">
        <v>0</v>
      </c>
      <c r="CL393" s="9">
        <v>0</v>
      </c>
      <c r="CM393" s="9">
        <v>0</v>
      </c>
      <c r="CN393" s="9">
        <v>0</v>
      </c>
      <c r="CO393" s="9">
        <v>0</v>
      </c>
      <c r="CP393" s="9">
        <v>0</v>
      </c>
      <c r="CQ393" s="9">
        <v>0</v>
      </c>
      <c r="CR393" s="9">
        <v>0</v>
      </c>
      <c r="CS393" s="9">
        <v>0</v>
      </c>
      <c r="CT393" s="9">
        <v>0</v>
      </c>
      <c r="CU393" s="9">
        <v>0</v>
      </c>
      <c r="CV393" s="9">
        <v>0</v>
      </c>
      <c r="CW393" s="9">
        <v>0</v>
      </c>
      <c r="CX393" s="9">
        <v>0</v>
      </c>
      <c r="CY393" s="9">
        <v>0</v>
      </c>
      <c r="CZ393" s="9">
        <v>0</v>
      </c>
      <c r="DA393" s="9">
        <v>0</v>
      </c>
      <c r="DB393" s="9">
        <v>0</v>
      </c>
      <c r="DC393" s="9">
        <v>0</v>
      </c>
      <c r="DD393" s="9">
        <v>0</v>
      </c>
      <c r="DE393" s="9">
        <v>0</v>
      </c>
      <c r="DF393" s="9">
        <v>0</v>
      </c>
      <c r="DG393" s="144">
        <f t="shared" si="653"/>
        <v>2500</v>
      </c>
      <c r="DH393" s="144">
        <f t="shared" ref="DH393:EW393" si="662">DG393</f>
        <v>2500</v>
      </c>
      <c r="DI393" s="144">
        <f t="shared" si="662"/>
        <v>2500</v>
      </c>
      <c r="DJ393" s="144">
        <f t="shared" si="662"/>
        <v>2500</v>
      </c>
      <c r="DK393" s="144">
        <f t="shared" si="662"/>
        <v>2500</v>
      </c>
      <c r="DL393" s="144">
        <f t="shared" si="662"/>
        <v>2500</v>
      </c>
      <c r="DM393" s="144">
        <f t="shared" si="662"/>
        <v>2500</v>
      </c>
      <c r="DN393" s="144">
        <f t="shared" si="662"/>
        <v>2500</v>
      </c>
      <c r="DO393" s="144">
        <f t="shared" si="662"/>
        <v>2500</v>
      </c>
      <c r="DP393" s="144">
        <f t="shared" si="662"/>
        <v>2500</v>
      </c>
      <c r="DQ393" s="144">
        <f t="shared" si="662"/>
        <v>2500</v>
      </c>
      <c r="DR393" s="144">
        <f t="shared" si="662"/>
        <v>2500</v>
      </c>
      <c r="DS393" s="144">
        <f t="shared" si="662"/>
        <v>2500</v>
      </c>
      <c r="DT393" s="144">
        <f t="shared" si="662"/>
        <v>2500</v>
      </c>
      <c r="DU393" s="144">
        <f t="shared" si="662"/>
        <v>2500</v>
      </c>
      <c r="DV393" s="144">
        <f t="shared" si="662"/>
        <v>2500</v>
      </c>
      <c r="DW393" s="144">
        <f t="shared" si="662"/>
        <v>2500</v>
      </c>
      <c r="DX393" s="144">
        <f t="shared" si="662"/>
        <v>2500</v>
      </c>
      <c r="DY393" s="144">
        <f t="shared" si="662"/>
        <v>2500</v>
      </c>
      <c r="DZ393" s="144">
        <f t="shared" si="662"/>
        <v>2500</v>
      </c>
      <c r="EA393" s="144">
        <f t="shared" si="662"/>
        <v>2500</v>
      </c>
      <c r="EB393" s="144">
        <f t="shared" si="662"/>
        <v>2500</v>
      </c>
      <c r="EC393" s="144">
        <f t="shared" si="662"/>
        <v>2500</v>
      </c>
      <c r="ED393" s="144">
        <f t="shared" si="662"/>
        <v>2500</v>
      </c>
      <c r="EE393" s="144">
        <f t="shared" si="662"/>
        <v>2500</v>
      </c>
      <c r="EF393" s="144">
        <f t="shared" si="662"/>
        <v>2500</v>
      </c>
      <c r="EG393" s="144">
        <f t="shared" si="662"/>
        <v>2500</v>
      </c>
      <c r="EH393" s="144">
        <f t="shared" si="662"/>
        <v>2500</v>
      </c>
      <c r="EI393" s="144">
        <f t="shared" si="662"/>
        <v>2500</v>
      </c>
      <c r="EJ393" s="144">
        <f t="shared" si="662"/>
        <v>2500</v>
      </c>
      <c r="EK393" s="144">
        <f t="shared" si="662"/>
        <v>2500</v>
      </c>
      <c r="EL393" s="144">
        <f t="shared" si="662"/>
        <v>2500</v>
      </c>
      <c r="EM393" s="144">
        <f t="shared" si="662"/>
        <v>2500</v>
      </c>
      <c r="EN393" s="144">
        <f t="shared" si="662"/>
        <v>2500</v>
      </c>
      <c r="EO393" s="144">
        <f t="shared" si="662"/>
        <v>2500</v>
      </c>
      <c r="EP393" s="144">
        <f t="shared" si="662"/>
        <v>2500</v>
      </c>
      <c r="EQ393" s="144">
        <f t="shared" si="662"/>
        <v>2500</v>
      </c>
      <c r="ER393" s="144">
        <f t="shared" si="662"/>
        <v>2500</v>
      </c>
      <c r="ES393" s="144">
        <f t="shared" si="662"/>
        <v>2500</v>
      </c>
      <c r="ET393" s="144">
        <f t="shared" si="662"/>
        <v>2500</v>
      </c>
      <c r="EU393" s="144">
        <f t="shared" si="662"/>
        <v>2500</v>
      </c>
      <c r="EV393" s="144">
        <f t="shared" si="662"/>
        <v>2500</v>
      </c>
      <c r="EW393" s="144">
        <f t="shared" si="662"/>
        <v>2500</v>
      </c>
      <c r="EX393" s="147">
        <f>PV(0.05,'PV factor'!C310,,-BR393)</f>
        <v>317460.31746031746</v>
      </c>
      <c r="EY393" s="147">
        <f>PV(0.05,'PV factor'!D310,,-BS393)</f>
        <v>0</v>
      </c>
      <c r="EZ393" s="147">
        <f>PV(0.05,'PV factor'!E310,,-BT393)</f>
        <v>0</v>
      </c>
      <c r="FA393" s="147">
        <f>PV(0.05,'PV factor'!F310,,-BU393)</f>
        <v>0</v>
      </c>
      <c r="FB393" s="147">
        <f>PV(0.05,'PV factor'!G310,,-BV393)</f>
        <v>0</v>
      </c>
      <c r="FC393" s="147">
        <f>PV(0.05,'PV factor'!H310,,-BW393)</f>
        <v>0</v>
      </c>
      <c r="FD393" s="147">
        <f>PV(0.05,'PV factor'!I310,,-BX393)</f>
        <v>0</v>
      </c>
      <c r="FE393" s="147">
        <f>PV(0.05,'PV factor'!J310,,-BY393)</f>
        <v>0</v>
      </c>
      <c r="FF393" s="147">
        <f>PV(0.05,'PV factor'!K310,,-BZ393)</f>
        <v>0</v>
      </c>
      <c r="FG393" s="147">
        <f>PV(0.05,'PV factor'!L310,,-CA393)</f>
        <v>0</v>
      </c>
      <c r="FH393" s="147">
        <f>PV(0.05,'PV factor'!M310,,-CB393)</f>
        <v>0</v>
      </c>
      <c r="FI393" s="147">
        <f>PV(0.05,'PV factor'!N310,,-CC393)</f>
        <v>0</v>
      </c>
      <c r="FJ393" s="147">
        <f>PV(0.05,'PV factor'!O310,,-CD393)</f>
        <v>0</v>
      </c>
      <c r="FK393" s="147">
        <f>PV(0.05,'PV factor'!P310,,-CE393)</f>
        <v>0</v>
      </c>
      <c r="FL393" s="147">
        <f>PV(0.05,'PV factor'!Q310,,-CF393)</f>
        <v>0</v>
      </c>
      <c r="FM393" s="147">
        <f>PV(0.05,'PV factor'!R310,,-CG393)</f>
        <v>0</v>
      </c>
      <c r="FN393" s="147">
        <f>PV(0.05,'PV factor'!S310,,-CH393)</f>
        <v>0</v>
      </c>
      <c r="FO393" s="147">
        <f>PV(0.05,'PV factor'!T310,,-CI393)</f>
        <v>0</v>
      </c>
      <c r="FP393" s="147">
        <f>PV(0.05,'PV factor'!U310,,-CJ393)</f>
        <v>0</v>
      </c>
      <c r="FQ393" s="147">
        <f>PV(0.05,'PV factor'!V310,,-CK393)</f>
        <v>0</v>
      </c>
      <c r="FR393" s="147">
        <f>PV(0.05,'PV factor'!W310,,-CL393)</f>
        <v>0</v>
      </c>
      <c r="FS393" s="147">
        <f>PV(0.05,'PV factor'!X310,,-CM393)</f>
        <v>0</v>
      </c>
      <c r="FT393" s="147">
        <f>PV(0.05,'PV factor'!Y310,,-CN393)</f>
        <v>0</v>
      </c>
      <c r="FU393" s="147">
        <f>PV(0.05,'PV factor'!Z310,,-CO393)</f>
        <v>0</v>
      </c>
      <c r="FV393" s="147">
        <f>PV(0.05,'PV factor'!AA310,,-CP393)</f>
        <v>0</v>
      </c>
      <c r="FW393" s="147">
        <f>PV(0.05,'PV factor'!AB310,,-CQ393)</f>
        <v>0</v>
      </c>
      <c r="FX393" s="147">
        <f>PV(0.05,'PV factor'!AC310,,-CR393)</f>
        <v>0</v>
      </c>
      <c r="FY393" s="147">
        <f>PV(0.05,'PV factor'!AD310,,-CS393)</f>
        <v>0</v>
      </c>
      <c r="FZ393" s="147">
        <f>PV(0.05,'PV factor'!AE310,,-CT393)</f>
        <v>0</v>
      </c>
      <c r="GA393" s="147">
        <f>PV(0.05,'PV factor'!AF310,,-CU393)</f>
        <v>0</v>
      </c>
      <c r="GB393" s="147">
        <f>PV(0.05,'PV factor'!AG310,,-CV393)</f>
        <v>0</v>
      </c>
      <c r="GC393" s="147">
        <f>PV(0.05,'PV factor'!AH310,,-CW393)</f>
        <v>0</v>
      </c>
      <c r="GD393" s="147">
        <f>PV(0.05,'PV factor'!AI310,,-CX393)</f>
        <v>0</v>
      </c>
      <c r="GE393" s="147">
        <f>PV(0.05,'PV factor'!AJ310,,-CY393)</f>
        <v>0</v>
      </c>
      <c r="GF393" s="147">
        <f>PV(0.05,'PV factor'!AK310,,-CZ393)</f>
        <v>0</v>
      </c>
      <c r="GG393" s="147">
        <f>PV(0.05,'PV factor'!AL310,,-DA393)</f>
        <v>0</v>
      </c>
      <c r="GH393" s="147">
        <f>PV(0.05,'PV factor'!AM310,,-DB393)</f>
        <v>0</v>
      </c>
      <c r="GI393" s="147">
        <f>PV(0.05,'PV factor'!AN310,,-DC393)</f>
        <v>0</v>
      </c>
      <c r="GJ393" s="147">
        <f>PV(0.05,'PV factor'!AO310,,-DD393)</f>
        <v>0</v>
      </c>
      <c r="GK393" s="147">
        <f>PV(0.05,'PV factor'!AP310,,-DE393)</f>
        <v>0</v>
      </c>
      <c r="GL393" s="147">
        <f>PV(0.05,'PV factor'!C310,,-DI393)</f>
        <v>2267.5736961451248</v>
      </c>
      <c r="GM393" s="147">
        <f>PV(0.05,'PV factor'!D310,,-DJ393)</f>
        <v>2159.5939963286901</v>
      </c>
      <c r="GN393" s="147">
        <f>PV(0.05,'PV factor'!E310,,-DK393)</f>
        <v>2056.756186979705</v>
      </c>
      <c r="GO393" s="147">
        <f>PV(0.05,'PV factor'!F310,,-DL393)</f>
        <v>1958.8154161711473</v>
      </c>
      <c r="GP393" s="147">
        <f>PV(0.05,'PV factor'!G310,,-DM393)</f>
        <v>1865.5384915915693</v>
      </c>
      <c r="GQ393" s="147">
        <f>PV(0.05,'PV factor'!H310,,-DN393)</f>
        <v>1776.7033253253037</v>
      </c>
      <c r="GR393" s="147">
        <f>PV(0.05,'PV factor'!I310,,-DO393)</f>
        <v>1692.0984050717179</v>
      </c>
      <c r="GS393" s="147">
        <f>PV(0.05,'PV factor'!J310,,-DP393)</f>
        <v>1611.5222905444932</v>
      </c>
      <c r="GT393" s="147">
        <f>PV(0.05,'PV factor'!K310,,-DQ393)</f>
        <v>1534.7831338518984</v>
      </c>
      <c r="GU393" s="147">
        <f>PV(0.05,'PV factor'!L310,,-DR393)</f>
        <v>1461.6982227160936</v>
      </c>
      <c r="GV393" s="147">
        <f>PV(0.05,'PV factor'!M310,,-DS393)</f>
        <v>1392.0935454438988</v>
      </c>
      <c r="GW393" s="147">
        <f>PV(0.05,'PV factor'!N310,,-DT393)</f>
        <v>1325.8033766132367</v>
      </c>
      <c r="GX393" s="147">
        <f>PV(0.05,'PV factor'!O310,,-DU393)</f>
        <v>1262.6698824887972</v>
      </c>
      <c r="GY393" s="147">
        <f>PV(0.05,'PV factor'!P310,,-DV393)</f>
        <v>1202.5427452274255</v>
      </c>
      <c r="GZ393" s="147">
        <f>PV(0.05,'PV factor'!Q310,,-DW393)</f>
        <v>1145.2788049785006</v>
      </c>
      <c r="HA393" s="147">
        <f>PV(0.05,'PV factor'!R310,,-DX393)</f>
        <v>1090.7417190271433</v>
      </c>
      <c r="HB393" s="147">
        <f>PV(0.05,'PV factor'!S310,,-DY393)</f>
        <v>1038.8016371687079</v>
      </c>
      <c r="HC393" s="147">
        <f>PV(0.05,'PV factor'!T310,,-DZ393)</f>
        <v>989.33489254162657</v>
      </c>
      <c r="HD393" s="147">
        <f>PV(0.05,'PV factor'!U310,,-EA393)</f>
        <v>942.22370718250147</v>
      </c>
      <c r="HE393" s="147">
        <f>PV(0.05,'PV factor'!V310,,-EB393)</f>
        <v>897.35591160238243</v>
      </c>
      <c r="HF393" s="147">
        <f>PV(0.05,'PV factor'!W310,,-EC393)</f>
        <v>854.62467771655474</v>
      </c>
      <c r="HG393" s="147">
        <f>PV(0.05,'PV factor'!X310,,-ED393)</f>
        <v>813.92826449195672</v>
      </c>
      <c r="HH393" s="147">
        <f>PV(0.05,'PV factor'!Y310,,-EE393)</f>
        <v>775.1697757066255</v>
      </c>
      <c r="HI393" s="147">
        <f>PV(0.05,'PV factor'!Z310,,-EF393)</f>
        <v>738.25692924440523</v>
      </c>
      <c r="HJ393" s="147">
        <f>PV(0.05,'PV factor'!AA310,,-EG393)</f>
        <v>703.10183737562409</v>
      </c>
      <c r="HK393" s="147">
        <f>PV(0.05,'PV factor'!AB310,,-EH393)</f>
        <v>669.62079750059422</v>
      </c>
      <c r="HL393" s="147">
        <f>PV(0.05,'PV factor'!AC310,,-EI393)</f>
        <v>637.7340928577089</v>
      </c>
      <c r="HM393" s="147">
        <f>PV(0.05,'PV factor'!AD310,,-EJ393)</f>
        <v>607.36580272162746</v>
      </c>
      <c r="HN393" s="147">
        <f>PV(0.05,'PV factor'!AE310,,-EK393)</f>
        <v>578.44362163964536</v>
      </c>
      <c r="HO393" s="147">
        <f>PV(0.05,'PV factor'!AF310,,-EL393)</f>
        <v>550.89868727585247</v>
      </c>
      <c r="HP393" s="147">
        <f>PV(0.05,'PV factor'!AG310,,-EM393)</f>
        <v>524.66541645319285</v>
      </c>
      <c r="HQ393" s="147">
        <f>PV(0.05,'PV factor'!AH310,,-EN393)</f>
        <v>499.68134900304085</v>
      </c>
      <c r="HR393" s="147">
        <f>PV(0.05,'PV factor'!AI310,,-EO393)</f>
        <v>475.8869990505151</v>
      </c>
      <c r="HS393" s="147">
        <f>PV(0.05,'PV factor'!AJ310,,-EP393)</f>
        <v>453.22571338144292</v>
      </c>
      <c r="HT393" s="147">
        <f>PV(0.05,'PV factor'!AK310,,-EQ393)</f>
        <v>431.64353655375521</v>
      </c>
      <c r="HU393" s="147">
        <f>PV(0.05,'PV factor'!AL310,,-ER393)</f>
        <v>411.08908243214779</v>
      </c>
      <c r="HV393" s="147">
        <f>PV(0.05,'PV factor'!AM310,,-ES393)</f>
        <v>391.5134118401408</v>
      </c>
      <c r="HW393" s="147">
        <f>PV(0.05,'PV factor'!AN310,,-ET393)</f>
        <v>372.86991603822923</v>
      </c>
      <c r="HX393" s="147">
        <f>PV(0.05,'PV factor'!AO310,,-EU393)</f>
        <v>355.11420575069457</v>
      </c>
      <c r="HY393" s="147">
        <f>PV(0.05,'PV factor'!AP310,,-EV393)</f>
        <v>338.20400547685193</v>
      </c>
      <c r="HZ393" s="147">
        <f t="shared" si="655"/>
        <v>317460.31746031746</v>
      </c>
      <c r="IA393" s="147">
        <f t="shared" si="656"/>
        <v>10308.277787216235</v>
      </c>
      <c r="IB393" s="401">
        <f t="shared" si="657"/>
        <v>3.2471075029731143E-2</v>
      </c>
    </row>
    <row r="394" spans="1:236" s="183" customFormat="1" ht="90" customHeight="1" x14ac:dyDescent="0.25">
      <c r="A394" s="161" t="s">
        <v>2267</v>
      </c>
      <c r="B394" s="161" t="s">
        <v>2642</v>
      </c>
      <c r="C394" s="150" t="s">
        <v>2181</v>
      </c>
      <c r="D394" s="148">
        <v>9</v>
      </c>
      <c r="E394" s="161" t="s">
        <v>2660</v>
      </c>
      <c r="F394" s="151" t="s">
        <v>2661</v>
      </c>
      <c r="G394" s="151" t="s">
        <v>2662</v>
      </c>
      <c r="H394" s="151"/>
      <c r="I394" s="151" t="s">
        <v>2549</v>
      </c>
      <c r="J394" s="151">
        <v>40</v>
      </c>
      <c r="K394" s="227" t="s">
        <v>79</v>
      </c>
      <c r="L394" s="79">
        <v>3990</v>
      </c>
      <c r="M394" s="151" t="s">
        <v>2658</v>
      </c>
      <c r="N394" s="79" t="s">
        <v>81</v>
      </c>
      <c r="O394" s="13" t="s">
        <v>217</v>
      </c>
      <c r="P394" s="79" t="s">
        <v>218</v>
      </c>
      <c r="Q394" s="79" t="s">
        <v>87</v>
      </c>
      <c r="R394" s="79" t="s">
        <v>108</v>
      </c>
      <c r="S394" s="79" t="s">
        <v>99</v>
      </c>
      <c r="T394" s="79" t="s">
        <v>2551</v>
      </c>
      <c r="U394" s="79" t="s">
        <v>100</v>
      </c>
      <c r="V394" s="81">
        <v>1</v>
      </c>
      <c r="W394" s="149">
        <v>2100000</v>
      </c>
      <c r="X394" s="162">
        <v>100000</v>
      </c>
      <c r="Y394" s="162">
        <v>0</v>
      </c>
      <c r="Z394" s="162">
        <v>0</v>
      </c>
      <c r="AA394" s="162">
        <v>0</v>
      </c>
      <c r="AB394" s="162">
        <v>0</v>
      </c>
      <c r="AC394" s="162">
        <v>100000</v>
      </c>
      <c r="AD394" s="162">
        <v>2000000</v>
      </c>
      <c r="AE394" s="149">
        <v>0</v>
      </c>
      <c r="AF394" s="149">
        <v>0</v>
      </c>
      <c r="AG394" s="149">
        <v>0</v>
      </c>
      <c r="AH394" s="149">
        <v>0</v>
      </c>
      <c r="AI394" s="160" t="s">
        <v>2663</v>
      </c>
      <c r="AJ394" s="149">
        <v>500000</v>
      </c>
      <c r="AK394" s="162">
        <v>0</v>
      </c>
      <c r="AL394" s="162">
        <v>0</v>
      </c>
      <c r="AM394" s="162">
        <v>0</v>
      </c>
      <c r="AN394" s="162">
        <v>0</v>
      </c>
      <c r="AO394" s="162">
        <v>0</v>
      </c>
      <c r="AP394" s="162">
        <v>500000</v>
      </c>
      <c r="AQ394" s="149">
        <v>0</v>
      </c>
      <c r="AR394" s="149">
        <v>0</v>
      </c>
      <c r="AS394" s="149">
        <v>0</v>
      </c>
      <c r="AT394" s="149">
        <v>0</v>
      </c>
      <c r="AU394" s="151" t="s">
        <v>2664</v>
      </c>
      <c r="AV394" s="230">
        <f t="shared" si="623"/>
        <v>0</v>
      </c>
      <c r="AW394" s="230">
        <f t="shared" si="624"/>
        <v>0</v>
      </c>
      <c r="AX394" s="230" t="str">
        <f t="shared" si="625"/>
        <v>B3</v>
      </c>
      <c r="AY394" s="141">
        <f t="shared" si="626"/>
        <v>8</v>
      </c>
      <c r="AZ394" s="70">
        <f t="shared" si="627"/>
        <v>1</v>
      </c>
      <c r="BA394" s="70">
        <f t="shared" si="628"/>
        <v>1</v>
      </c>
      <c r="BB394" s="70">
        <f t="shared" si="629"/>
        <v>1</v>
      </c>
      <c r="BC394" s="70">
        <f t="shared" si="630"/>
        <v>1</v>
      </c>
      <c r="BD394" s="70">
        <f t="shared" si="631"/>
        <v>1</v>
      </c>
      <c r="BE394" s="70">
        <f t="shared" si="632"/>
        <v>0</v>
      </c>
      <c r="BF394" s="70">
        <f t="shared" si="633"/>
        <v>0</v>
      </c>
      <c r="BG394" s="71">
        <f t="shared" si="634"/>
        <v>0</v>
      </c>
      <c r="BH394" s="71">
        <f t="shared" si="635"/>
        <v>1</v>
      </c>
      <c r="BI394" s="71">
        <f t="shared" si="636"/>
        <v>0</v>
      </c>
      <c r="BJ394" s="71">
        <f t="shared" si="637"/>
        <v>0</v>
      </c>
      <c r="BK394" s="71">
        <f t="shared" si="638"/>
        <v>1</v>
      </c>
      <c r="BL394" s="70">
        <f t="shared" si="639"/>
        <v>1</v>
      </c>
      <c r="BM394" s="70">
        <f t="shared" si="640"/>
        <v>1</v>
      </c>
      <c r="BN394" s="70">
        <f t="shared" si="641"/>
        <v>0</v>
      </c>
      <c r="BO394" s="70">
        <f t="shared" si="642"/>
        <v>1</v>
      </c>
      <c r="BP394" s="144">
        <f t="shared" si="643"/>
        <v>0</v>
      </c>
      <c r="BQ394" s="144">
        <f t="shared" si="644"/>
        <v>0</v>
      </c>
      <c r="BR394" s="144">
        <f t="shared" si="645"/>
        <v>0</v>
      </c>
      <c r="BS394" s="144">
        <f t="shared" si="646"/>
        <v>0</v>
      </c>
      <c r="BT394" s="144">
        <f t="shared" si="647"/>
        <v>100000</v>
      </c>
      <c r="BU394" s="144">
        <f t="shared" si="648"/>
        <v>2500000</v>
      </c>
      <c r="BV394" s="144">
        <f t="shared" si="649"/>
        <v>0</v>
      </c>
      <c r="BW394" s="144">
        <f t="shared" si="650"/>
        <v>0</v>
      </c>
      <c r="BX394" s="144">
        <f t="shared" si="651"/>
        <v>0</v>
      </c>
      <c r="BY394" s="144">
        <f t="shared" si="652"/>
        <v>0</v>
      </c>
      <c r="BZ394" s="9">
        <v>0</v>
      </c>
      <c r="CA394" s="9">
        <v>0</v>
      </c>
      <c r="CB394" s="9">
        <v>0</v>
      </c>
      <c r="CC394" s="9">
        <v>0</v>
      </c>
      <c r="CD394" s="9">
        <v>0</v>
      </c>
      <c r="CE394" s="9">
        <v>0</v>
      </c>
      <c r="CF394" s="9">
        <v>0</v>
      </c>
      <c r="CG394" s="9">
        <v>0</v>
      </c>
      <c r="CH394" s="9">
        <v>0</v>
      </c>
      <c r="CI394" s="9">
        <v>0</v>
      </c>
      <c r="CJ394" s="9">
        <v>0</v>
      </c>
      <c r="CK394" s="9">
        <v>0</v>
      </c>
      <c r="CL394" s="9">
        <v>0</v>
      </c>
      <c r="CM394" s="9">
        <v>0</v>
      </c>
      <c r="CN394" s="9">
        <v>0</v>
      </c>
      <c r="CO394" s="9">
        <v>0</v>
      </c>
      <c r="CP394" s="9">
        <v>0</v>
      </c>
      <c r="CQ394" s="9">
        <v>0</v>
      </c>
      <c r="CR394" s="9">
        <v>0</v>
      </c>
      <c r="CS394" s="9">
        <v>0</v>
      </c>
      <c r="CT394" s="9">
        <v>0</v>
      </c>
      <c r="CU394" s="9">
        <v>0</v>
      </c>
      <c r="CV394" s="9">
        <v>0</v>
      </c>
      <c r="CW394" s="9">
        <v>0</v>
      </c>
      <c r="CX394" s="9">
        <v>0</v>
      </c>
      <c r="CY394" s="9">
        <v>0</v>
      </c>
      <c r="CZ394" s="9">
        <v>0</v>
      </c>
      <c r="DA394" s="9">
        <v>0</v>
      </c>
      <c r="DB394" s="9">
        <v>0</v>
      </c>
      <c r="DC394" s="9">
        <v>0</v>
      </c>
      <c r="DD394" s="9">
        <v>0</v>
      </c>
      <c r="DE394" s="9">
        <v>0</v>
      </c>
      <c r="DF394" s="9">
        <v>0</v>
      </c>
      <c r="DG394" s="144">
        <f t="shared" si="653"/>
        <v>3990</v>
      </c>
      <c r="DH394" s="144">
        <f t="shared" ref="DH394:EW394" si="663">DG394</f>
        <v>3990</v>
      </c>
      <c r="DI394" s="144">
        <f t="shared" si="663"/>
        <v>3990</v>
      </c>
      <c r="DJ394" s="144">
        <f t="shared" si="663"/>
        <v>3990</v>
      </c>
      <c r="DK394" s="144">
        <f t="shared" si="663"/>
        <v>3990</v>
      </c>
      <c r="DL394" s="144">
        <f t="shared" si="663"/>
        <v>3990</v>
      </c>
      <c r="DM394" s="144">
        <f t="shared" si="663"/>
        <v>3990</v>
      </c>
      <c r="DN394" s="144">
        <f t="shared" si="663"/>
        <v>3990</v>
      </c>
      <c r="DO394" s="144">
        <f t="shared" si="663"/>
        <v>3990</v>
      </c>
      <c r="DP394" s="144">
        <f t="shared" si="663"/>
        <v>3990</v>
      </c>
      <c r="DQ394" s="144">
        <f t="shared" si="663"/>
        <v>3990</v>
      </c>
      <c r="DR394" s="144">
        <f t="shared" si="663"/>
        <v>3990</v>
      </c>
      <c r="DS394" s="144">
        <f t="shared" si="663"/>
        <v>3990</v>
      </c>
      <c r="DT394" s="144">
        <f t="shared" si="663"/>
        <v>3990</v>
      </c>
      <c r="DU394" s="144">
        <f t="shared" si="663"/>
        <v>3990</v>
      </c>
      <c r="DV394" s="144">
        <f t="shared" si="663"/>
        <v>3990</v>
      </c>
      <c r="DW394" s="144">
        <f t="shared" si="663"/>
        <v>3990</v>
      </c>
      <c r="DX394" s="144">
        <f t="shared" si="663"/>
        <v>3990</v>
      </c>
      <c r="DY394" s="144">
        <f t="shared" si="663"/>
        <v>3990</v>
      </c>
      <c r="DZ394" s="144">
        <f t="shared" si="663"/>
        <v>3990</v>
      </c>
      <c r="EA394" s="144">
        <f t="shared" si="663"/>
        <v>3990</v>
      </c>
      <c r="EB394" s="144">
        <f t="shared" si="663"/>
        <v>3990</v>
      </c>
      <c r="EC394" s="144">
        <f t="shared" si="663"/>
        <v>3990</v>
      </c>
      <c r="ED394" s="144">
        <f t="shared" si="663"/>
        <v>3990</v>
      </c>
      <c r="EE394" s="144">
        <f t="shared" si="663"/>
        <v>3990</v>
      </c>
      <c r="EF394" s="144">
        <f t="shared" si="663"/>
        <v>3990</v>
      </c>
      <c r="EG394" s="144">
        <f t="shared" si="663"/>
        <v>3990</v>
      </c>
      <c r="EH394" s="144">
        <f t="shared" si="663"/>
        <v>3990</v>
      </c>
      <c r="EI394" s="144">
        <f t="shared" si="663"/>
        <v>3990</v>
      </c>
      <c r="EJ394" s="144">
        <f t="shared" si="663"/>
        <v>3990</v>
      </c>
      <c r="EK394" s="144">
        <f t="shared" si="663"/>
        <v>3990</v>
      </c>
      <c r="EL394" s="144">
        <f t="shared" si="663"/>
        <v>3990</v>
      </c>
      <c r="EM394" s="144">
        <f t="shared" si="663"/>
        <v>3990</v>
      </c>
      <c r="EN394" s="144">
        <f t="shared" si="663"/>
        <v>3990</v>
      </c>
      <c r="EO394" s="144">
        <f t="shared" si="663"/>
        <v>3990</v>
      </c>
      <c r="EP394" s="144">
        <f t="shared" si="663"/>
        <v>3990</v>
      </c>
      <c r="EQ394" s="144">
        <f t="shared" si="663"/>
        <v>3990</v>
      </c>
      <c r="ER394" s="144">
        <f t="shared" si="663"/>
        <v>3990</v>
      </c>
      <c r="ES394" s="144">
        <f t="shared" si="663"/>
        <v>3990</v>
      </c>
      <c r="ET394" s="144">
        <f t="shared" si="663"/>
        <v>3990</v>
      </c>
      <c r="EU394" s="144">
        <f t="shared" si="663"/>
        <v>3990</v>
      </c>
      <c r="EV394" s="144">
        <f t="shared" si="663"/>
        <v>3990</v>
      </c>
      <c r="EW394" s="144">
        <f t="shared" si="663"/>
        <v>3990</v>
      </c>
      <c r="EX394" s="147">
        <f>PV(0.05,'PV factor'!C361,,-BR394)</f>
        <v>0</v>
      </c>
      <c r="EY394" s="147">
        <f>PV(0.05,'PV factor'!D361,,-BS394)</f>
        <v>0</v>
      </c>
      <c r="EZ394" s="147">
        <f>PV(0.05,'PV factor'!E361,,-BT394)</f>
        <v>82270.247479188198</v>
      </c>
      <c r="FA394" s="147">
        <f>PV(0.05,'PV factor'!F361,,-BU394)</f>
        <v>1958815.4161711475</v>
      </c>
      <c r="FB394" s="147">
        <f>PV(0.05,'PV factor'!G361,,-BV394)</f>
        <v>0</v>
      </c>
      <c r="FC394" s="147">
        <f>PV(0.05,'PV factor'!H361,,-BW394)</f>
        <v>0</v>
      </c>
      <c r="FD394" s="147">
        <f>PV(0.05,'PV factor'!I361,,-BX394)</f>
        <v>0</v>
      </c>
      <c r="FE394" s="147">
        <f>PV(0.05,'PV factor'!J361,,-BY394)</f>
        <v>0</v>
      </c>
      <c r="FF394" s="147">
        <f>PV(0.05,'PV factor'!K361,,-BZ394)</f>
        <v>0</v>
      </c>
      <c r="FG394" s="147">
        <f>PV(0.05,'PV factor'!L361,,-CA394)</f>
        <v>0</v>
      </c>
      <c r="FH394" s="147">
        <f>PV(0.05,'PV factor'!M361,,-CB394)</f>
        <v>0</v>
      </c>
      <c r="FI394" s="147">
        <f>PV(0.05,'PV factor'!N361,,-CC394)</f>
        <v>0</v>
      </c>
      <c r="FJ394" s="147">
        <f>PV(0.05,'PV factor'!O361,,-CD394)</f>
        <v>0</v>
      </c>
      <c r="FK394" s="147">
        <f>PV(0.05,'PV factor'!P361,,-CE394)</f>
        <v>0</v>
      </c>
      <c r="FL394" s="147">
        <f>PV(0.05,'PV factor'!Q361,,-CF394)</f>
        <v>0</v>
      </c>
      <c r="FM394" s="147">
        <f>PV(0.05,'PV factor'!R361,,-CG394)</f>
        <v>0</v>
      </c>
      <c r="FN394" s="147">
        <f>PV(0.05,'PV factor'!S361,,-CH394)</f>
        <v>0</v>
      </c>
      <c r="FO394" s="147">
        <f>PV(0.05,'PV factor'!T361,,-CI394)</f>
        <v>0</v>
      </c>
      <c r="FP394" s="147">
        <f>PV(0.05,'PV factor'!U361,,-CJ394)</f>
        <v>0</v>
      </c>
      <c r="FQ394" s="147">
        <f>PV(0.05,'PV factor'!V361,,-CK394)</f>
        <v>0</v>
      </c>
      <c r="FR394" s="147">
        <f>PV(0.05,'PV factor'!W361,,-CL394)</f>
        <v>0</v>
      </c>
      <c r="FS394" s="147">
        <f>PV(0.05,'PV factor'!X361,,-CM394)</f>
        <v>0</v>
      </c>
      <c r="FT394" s="147">
        <f>PV(0.05,'PV factor'!Y361,,-CN394)</f>
        <v>0</v>
      </c>
      <c r="FU394" s="147">
        <f>PV(0.05,'PV factor'!Z361,,-CO394)</f>
        <v>0</v>
      </c>
      <c r="FV394" s="147">
        <f>PV(0.05,'PV factor'!AA361,,-CP394)</f>
        <v>0</v>
      </c>
      <c r="FW394" s="147">
        <f>PV(0.05,'PV factor'!AB361,,-CQ394)</f>
        <v>0</v>
      </c>
      <c r="FX394" s="147">
        <f>PV(0.05,'PV factor'!AC361,,-CR394)</f>
        <v>0</v>
      </c>
      <c r="FY394" s="147">
        <f>PV(0.05,'PV factor'!AD361,,-CS394)</f>
        <v>0</v>
      </c>
      <c r="FZ394" s="147">
        <f>PV(0.05,'PV factor'!AE361,,-CT394)</f>
        <v>0</v>
      </c>
      <c r="GA394" s="147">
        <f>PV(0.05,'PV factor'!AF361,,-CU394)</f>
        <v>0</v>
      </c>
      <c r="GB394" s="147">
        <f>PV(0.05,'PV factor'!AG361,,-CV394)</f>
        <v>0</v>
      </c>
      <c r="GC394" s="147">
        <f>PV(0.05,'PV factor'!AH361,,-CW394)</f>
        <v>0</v>
      </c>
      <c r="GD394" s="147">
        <f>PV(0.05,'PV factor'!AI361,,-CX394)</f>
        <v>0</v>
      </c>
      <c r="GE394" s="147">
        <f>PV(0.05,'PV factor'!AJ361,,-CY394)</f>
        <v>0</v>
      </c>
      <c r="GF394" s="147">
        <f>PV(0.05,'PV factor'!AK361,,-CZ394)</f>
        <v>0</v>
      </c>
      <c r="GG394" s="147">
        <f>PV(0.05,'PV factor'!AL361,,-DA394)</f>
        <v>0</v>
      </c>
      <c r="GH394" s="147">
        <f>PV(0.05,'PV factor'!AM361,,-DB394)</f>
        <v>0</v>
      </c>
      <c r="GI394" s="147">
        <f>PV(0.05,'PV factor'!AN361,,-DC394)</f>
        <v>0</v>
      </c>
      <c r="GJ394" s="147">
        <f>PV(0.05,'PV factor'!AO361,,-DD394)</f>
        <v>0</v>
      </c>
      <c r="GK394" s="147">
        <f>PV(0.05,'PV factor'!AP361,,-DE394)</f>
        <v>0</v>
      </c>
      <c r="GL394" s="147">
        <f>PV(0.05,'PV factor'!C361,,-DI394)</f>
        <v>3619.0476190476188</v>
      </c>
      <c r="GM394" s="147">
        <f>PV(0.05,'PV factor'!D361,,-DJ394)</f>
        <v>3446.7120181405894</v>
      </c>
      <c r="GN394" s="147">
        <f>PV(0.05,'PV factor'!E361,,-DK394)</f>
        <v>3282.5828744196092</v>
      </c>
      <c r="GO394" s="147">
        <f>PV(0.05,'PV factor'!F361,,-DL394)</f>
        <v>3126.2694042091512</v>
      </c>
      <c r="GP394" s="147">
        <f>PV(0.05,'PV factor'!G361,,-DM394)</f>
        <v>2977.3994325801445</v>
      </c>
      <c r="GQ394" s="147">
        <f>PV(0.05,'PV factor'!H361,,-DN394)</f>
        <v>2835.6185072191847</v>
      </c>
      <c r="GR394" s="147">
        <f>PV(0.05,'PV factor'!I361,,-DO394)</f>
        <v>2700.5890544944618</v>
      </c>
      <c r="GS394" s="147">
        <f>PV(0.05,'PV factor'!J361,,-DP394)</f>
        <v>2571.9895757090112</v>
      </c>
      <c r="GT394" s="147">
        <f>PV(0.05,'PV factor'!K361,,-DQ394)</f>
        <v>2449.5138816276299</v>
      </c>
      <c r="GU394" s="147">
        <f>PV(0.05,'PV factor'!L361,,-DR394)</f>
        <v>2332.8703634548851</v>
      </c>
      <c r="GV394" s="147">
        <f>PV(0.05,'PV factor'!M361,,-DS394)</f>
        <v>2221.7812985284622</v>
      </c>
      <c r="GW394" s="147">
        <f>PV(0.05,'PV factor'!N361,,-DT394)</f>
        <v>2115.9821890747257</v>
      </c>
      <c r="GX394" s="147">
        <f>PV(0.05,'PV factor'!O361,,-DU394)</f>
        <v>2015.2211324521202</v>
      </c>
      <c r="GY394" s="147">
        <f>PV(0.05,'PV factor'!P361,,-DV394)</f>
        <v>1919.258221382971</v>
      </c>
      <c r="GZ394" s="147">
        <f>PV(0.05,'PV factor'!Q361,,-DW394)</f>
        <v>1827.8649727456868</v>
      </c>
      <c r="HA394" s="147">
        <f>PV(0.05,'PV factor'!R361,,-DX394)</f>
        <v>1740.8237835673206</v>
      </c>
      <c r="HB394" s="147">
        <f>PV(0.05,'PV factor'!S361,,-DY394)</f>
        <v>1657.9274129212577</v>
      </c>
      <c r="HC394" s="147">
        <f>PV(0.05,'PV factor'!T361,,-DZ394)</f>
        <v>1578.9784884964358</v>
      </c>
      <c r="HD394" s="147">
        <f>PV(0.05,'PV factor'!U361,,-EA394)</f>
        <v>1503.7890366632723</v>
      </c>
      <c r="HE394" s="147">
        <f>PV(0.05,'PV factor'!V361,,-EB394)</f>
        <v>1432.1800349174023</v>
      </c>
      <c r="HF394" s="147">
        <f>PV(0.05,'PV factor'!W361,,-EC394)</f>
        <v>1363.9809856356214</v>
      </c>
      <c r="HG394" s="147">
        <f>PV(0.05,'PV factor'!X361,,-ED394)</f>
        <v>1299.0295101291629</v>
      </c>
      <c r="HH394" s="147">
        <f>PV(0.05,'PV factor'!Y361,,-EE394)</f>
        <v>1237.1709620277743</v>
      </c>
      <c r="HI394" s="147">
        <f>PV(0.05,'PV factor'!Z361,,-EF394)</f>
        <v>1178.2580590740708</v>
      </c>
      <c r="HJ394" s="147">
        <f>PV(0.05,'PV factor'!AA361,,-EG394)</f>
        <v>1122.150532451496</v>
      </c>
      <c r="HK394" s="147">
        <f>PV(0.05,'PV factor'!AB361,,-EH394)</f>
        <v>1068.7147928109484</v>
      </c>
      <c r="HL394" s="147">
        <f>PV(0.05,'PV factor'!AC361,,-EI394)</f>
        <v>1017.8236122009034</v>
      </c>
      <c r="HM394" s="147">
        <f>PV(0.05,'PV factor'!AD361,,-EJ394)</f>
        <v>969.35582114371732</v>
      </c>
      <c r="HN394" s="147">
        <f>PV(0.05,'PV factor'!AE361,,-EK394)</f>
        <v>923.19602013687404</v>
      </c>
      <c r="HO394" s="147">
        <f>PV(0.05,'PV factor'!AF361,,-EL394)</f>
        <v>879.23430489226064</v>
      </c>
      <c r="HP394" s="147">
        <f>PV(0.05,'PV factor'!AG361,,-EM394)</f>
        <v>837.36600465929587</v>
      </c>
      <c r="HQ394" s="147">
        <f>PV(0.05,'PV factor'!AH361,,-EN394)</f>
        <v>797.49143300885316</v>
      </c>
      <c r="HR394" s="147">
        <f>PV(0.05,'PV factor'!AI361,,-EO394)</f>
        <v>759.51565048462214</v>
      </c>
      <c r="HS394" s="147">
        <f>PV(0.05,'PV factor'!AJ361,,-EP394)</f>
        <v>723.3482385567828</v>
      </c>
      <c r="HT394" s="147">
        <f>PV(0.05,'PV factor'!AK361,,-EQ394)</f>
        <v>688.90308433979328</v>
      </c>
      <c r="HU394" s="147">
        <f>PV(0.05,'PV factor'!AL361,,-ER394)</f>
        <v>656.09817556170788</v>
      </c>
      <c r="HV394" s="147">
        <f>PV(0.05,'PV factor'!AM361,,-ES394)</f>
        <v>624.85540529686466</v>
      </c>
      <c r="HW394" s="147">
        <f>PV(0.05,'PV factor'!AN361,,-ET394)</f>
        <v>595.10038599701386</v>
      </c>
      <c r="HX394" s="147">
        <f>PV(0.05,'PV factor'!AO361,,-EU394)</f>
        <v>566.76227237810849</v>
      </c>
      <c r="HY394" s="147">
        <f>PV(0.05,'PV factor'!AP361,,-EV394)</f>
        <v>539.77359274105572</v>
      </c>
      <c r="HZ394" s="147">
        <f t="shared" si="655"/>
        <v>2041085.6636503357</v>
      </c>
      <c r="IA394" s="147">
        <f t="shared" si="656"/>
        <v>65204.528145178869</v>
      </c>
      <c r="IB394" s="401">
        <f t="shared" si="657"/>
        <v>3.194600271140273E-2</v>
      </c>
    </row>
    <row r="395" spans="1:236" s="181" customFormat="1" ht="90" customHeight="1" x14ac:dyDescent="0.25">
      <c r="A395" s="231" t="s">
        <v>982</v>
      </c>
      <c r="B395" s="85" t="s">
        <v>983</v>
      </c>
      <c r="C395" s="85" t="s">
        <v>990</v>
      </c>
      <c r="D395" s="199">
        <v>1</v>
      </c>
      <c r="E395" s="85" t="s">
        <v>991</v>
      </c>
      <c r="F395" s="95" t="s">
        <v>992</v>
      </c>
      <c r="G395" s="95" t="s">
        <v>993</v>
      </c>
      <c r="H395" s="90" t="s">
        <v>77</v>
      </c>
      <c r="I395" s="95" t="s">
        <v>994</v>
      </c>
      <c r="J395" s="95">
        <v>10</v>
      </c>
      <c r="K395" s="95" t="s">
        <v>206</v>
      </c>
      <c r="L395" s="90">
        <v>48.4</v>
      </c>
      <c r="M395" s="85" t="s">
        <v>995</v>
      </c>
      <c r="N395" s="90" t="s">
        <v>81</v>
      </c>
      <c r="O395" s="73" t="s">
        <v>106</v>
      </c>
      <c r="P395" s="90" t="s">
        <v>314</v>
      </c>
      <c r="Q395" s="112" t="s">
        <v>100</v>
      </c>
      <c r="R395" s="90" t="s">
        <v>108</v>
      </c>
      <c r="S395" s="90" t="s">
        <v>99</v>
      </c>
      <c r="T395" s="90" t="s">
        <v>996</v>
      </c>
      <c r="U395" s="90" t="s">
        <v>100</v>
      </c>
      <c r="V395" s="193">
        <v>1</v>
      </c>
      <c r="W395" s="192">
        <v>12400</v>
      </c>
      <c r="X395" s="192">
        <v>0</v>
      </c>
      <c r="Y395" s="192">
        <v>0</v>
      </c>
      <c r="Z395" s="192">
        <v>0</v>
      </c>
      <c r="AA395" s="192">
        <v>12400</v>
      </c>
      <c r="AB395" s="192">
        <v>0</v>
      </c>
      <c r="AC395" s="192">
        <v>0</v>
      </c>
      <c r="AD395" s="192">
        <v>0</v>
      </c>
      <c r="AE395" s="192">
        <v>0</v>
      </c>
      <c r="AF395" s="192">
        <v>0</v>
      </c>
      <c r="AG395" s="192">
        <v>0</v>
      </c>
      <c r="AH395" s="192">
        <v>0</v>
      </c>
      <c r="AI395" s="91" t="s">
        <v>88</v>
      </c>
      <c r="AJ395" s="192">
        <v>0</v>
      </c>
      <c r="AK395" s="192">
        <v>0</v>
      </c>
      <c r="AL395" s="192">
        <v>0</v>
      </c>
      <c r="AM395" s="192">
        <v>0</v>
      </c>
      <c r="AN395" s="192">
        <v>0</v>
      </c>
      <c r="AO395" s="192">
        <v>0</v>
      </c>
      <c r="AP395" s="192">
        <v>0</v>
      </c>
      <c r="AQ395" s="192">
        <v>0</v>
      </c>
      <c r="AR395" s="192">
        <v>0</v>
      </c>
      <c r="AS395" s="192">
        <v>0</v>
      </c>
      <c r="AT395" s="192">
        <v>0</v>
      </c>
      <c r="AU395" s="95"/>
      <c r="AV395" s="230">
        <f t="shared" si="623"/>
        <v>1</v>
      </c>
      <c r="AW395" s="230">
        <f t="shared" si="624"/>
        <v>0</v>
      </c>
      <c r="AX395" s="230" t="str">
        <f t="shared" si="625"/>
        <v>C9</v>
      </c>
      <c r="AY395" s="141">
        <f t="shared" si="626"/>
        <v>9</v>
      </c>
      <c r="AZ395" s="70">
        <f t="shared" si="627"/>
        <v>1</v>
      </c>
      <c r="BA395" s="70">
        <f t="shared" si="628"/>
        <v>1</v>
      </c>
      <c r="BB395" s="70">
        <f t="shared" si="629"/>
        <v>1</v>
      </c>
      <c r="BC395" s="70">
        <f t="shared" si="630"/>
        <v>1</v>
      </c>
      <c r="BD395" s="70">
        <f t="shared" si="631"/>
        <v>1</v>
      </c>
      <c r="BE395" s="70">
        <f t="shared" si="632"/>
        <v>1</v>
      </c>
      <c r="BF395" s="70">
        <f t="shared" si="633"/>
        <v>1</v>
      </c>
      <c r="BG395" s="71">
        <f t="shared" si="634"/>
        <v>0</v>
      </c>
      <c r="BH395" s="71">
        <f t="shared" si="635"/>
        <v>1</v>
      </c>
      <c r="BI395" s="71">
        <f t="shared" si="636"/>
        <v>0</v>
      </c>
      <c r="BJ395" s="71">
        <f t="shared" si="637"/>
        <v>0</v>
      </c>
      <c r="BK395" s="71">
        <f t="shared" si="638"/>
        <v>1</v>
      </c>
      <c r="BL395" s="70">
        <f t="shared" si="639"/>
        <v>1</v>
      </c>
      <c r="BM395" s="70">
        <f t="shared" si="640"/>
        <v>1</v>
      </c>
      <c r="BN395" s="70">
        <f t="shared" si="641"/>
        <v>0</v>
      </c>
      <c r="BO395" s="70">
        <f t="shared" si="642"/>
        <v>1</v>
      </c>
      <c r="BP395" s="144">
        <f t="shared" si="643"/>
        <v>0</v>
      </c>
      <c r="BQ395" s="144">
        <f t="shared" si="644"/>
        <v>0</v>
      </c>
      <c r="BR395" s="144">
        <f t="shared" si="645"/>
        <v>12400</v>
      </c>
      <c r="BS395" s="144">
        <f t="shared" si="646"/>
        <v>0</v>
      </c>
      <c r="BT395" s="144">
        <f t="shared" si="647"/>
        <v>0</v>
      </c>
      <c r="BU395" s="144">
        <f t="shared" si="648"/>
        <v>0</v>
      </c>
      <c r="BV395" s="144">
        <f t="shared" si="649"/>
        <v>0</v>
      </c>
      <c r="BW395" s="144">
        <f t="shared" si="650"/>
        <v>0</v>
      </c>
      <c r="BX395" s="144">
        <f t="shared" si="651"/>
        <v>0</v>
      </c>
      <c r="BY395" s="144">
        <f t="shared" si="652"/>
        <v>0</v>
      </c>
      <c r="BZ395" s="9">
        <v>0</v>
      </c>
      <c r="CA395" s="9">
        <v>0</v>
      </c>
      <c r="CB395" s="9">
        <v>0</v>
      </c>
      <c r="CC395" s="9">
        <v>0</v>
      </c>
      <c r="CD395" s="9">
        <v>0</v>
      </c>
      <c r="CE395" s="9">
        <v>0</v>
      </c>
      <c r="CF395" s="9">
        <v>0</v>
      </c>
      <c r="CG395" s="9">
        <v>0</v>
      </c>
      <c r="CH395" s="9">
        <v>0</v>
      </c>
      <c r="CI395" s="9">
        <v>0</v>
      </c>
      <c r="CJ395" s="9">
        <v>0</v>
      </c>
      <c r="CK395" s="9">
        <v>0</v>
      </c>
      <c r="CL395" s="9">
        <v>0</v>
      </c>
      <c r="CM395" s="9">
        <v>0</v>
      </c>
      <c r="CN395" s="9">
        <v>0</v>
      </c>
      <c r="CO395" s="9">
        <v>0</v>
      </c>
      <c r="CP395" s="9">
        <v>0</v>
      </c>
      <c r="CQ395" s="9">
        <v>0</v>
      </c>
      <c r="CR395" s="9">
        <v>0</v>
      </c>
      <c r="CS395" s="9">
        <v>0</v>
      </c>
      <c r="CT395" s="9">
        <v>0</v>
      </c>
      <c r="CU395" s="9">
        <v>0</v>
      </c>
      <c r="CV395" s="9">
        <v>0</v>
      </c>
      <c r="CW395" s="9">
        <v>0</v>
      </c>
      <c r="CX395" s="9">
        <v>0</v>
      </c>
      <c r="CY395" s="9">
        <v>0</v>
      </c>
      <c r="CZ395" s="9">
        <v>0</v>
      </c>
      <c r="DA395" s="9">
        <v>0</v>
      </c>
      <c r="DB395" s="9">
        <v>0</v>
      </c>
      <c r="DC395" s="9">
        <v>0</v>
      </c>
      <c r="DD395" s="9">
        <v>0</v>
      </c>
      <c r="DE395" s="9">
        <v>0</v>
      </c>
      <c r="DF395" s="9">
        <v>0</v>
      </c>
      <c r="DG395" s="144">
        <f t="shared" si="653"/>
        <v>48.4</v>
      </c>
      <c r="DH395" s="144">
        <f t="shared" ref="DH395:EW395" si="664">DG395</f>
        <v>48.4</v>
      </c>
      <c r="DI395" s="144">
        <f t="shared" si="664"/>
        <v>48.4</v>
      </c>
      <c r="DJ395" s="144">
        <f t="shared" si="664"/>
        <v>48.4</v>
      </c>
      <c r="DK395" s="144">
        <f t="shared" si="664"/>
        <v>48.4</v>
      </c>
      <c r="DL395" s="144">
        <f t="shared" si="664"/>
        <v>48.4</v>
      </c>
      <c r="DM395" s="144">
        <f t="shared" si="664"/>
        <v>48.4</v>
      </c>
      <c r="DN395" s="144">
        <f t="shared" si="664"/>
        <v>48.4</v>
      </c>
      <c r="DO395" s="144">
        <f t="shared" si="664"/>
        <v>48.4</v>
      </c>
      <c r="DP395" s="144">
        <f t="shared" si="664"/>
        <v>48.4</v>
      </c>
      <c r="DQ395" s="144">
        <f t="shared" si="664"/>
        <v>48.4</v>
      </c>
      <c r="DR395" s="144">
        <f t="shared" si="664"/>
        <v>48.4</v>
      </c>
      <c r="DS395" s="144">
        <f t="shared" si="664"/>
        <v>48.4</v>
      </c>
      <c r="DT395" s="144">
        <f t="shared" si="664"/>
        <v>48.4</v>
      </c>
      <c r="DU395" s="144">
        <f t="shared" si="664"/>
        <v>48.4</v>
      </c>
      <c r="DV395" s="144">
        <f t="shared" si="664"/>
        <v>48.4</v>
      </c>
      <c r="DW395" s="144">
        <f t="shared" si="664"/>
        <v>48.4</v>
      </c>
      <c r="DX395" s="144">
        <f t="shared" si="664"/>
        <v>48.4</v>
      </c>
      <c r="DY395" s="144">
        <f t="shared" si="664"/>
        <v>48.4</v>
      </c>
      <c r="DZ395" s="144">
        <f t="shared" si="664"/>
        <v>48.4</v>
      </c>
      <c r="EA395" s="144">
        <f t="shared" si="664"/>
        <v>48.4</v>
      </c>
      <c r="EB395" s="144">
        <f t="shared" si="664"/>
        <v>48.4</v>
      </c>
      <c r="EC395" s="144">
        <f t="shared" si="664"/>
        <v>48.4</v>
      </c>
      <c r="ED395" s="144">
        <f t="shared" si="664"/>
        <v>48.4</v>
      </c>
      <c r="EE395" s="144">
        <f t="shared" si="664"/>
        <v>48.4</v>
      </c>
      <c r="EF395" s="144">
        <f t="shared" si="664"/>
        <v>48.4</v>
      </c>
      <c r="EG395" s="144">
        <f t="shared" si="664"/>
        <v>48.4</v>
      </c>
      <c r="EH395" s="144">
        <f t="shared" si="664"/>
        <v>48.4</v>
      </c>
      <c r="EI395" s="144">
        <f t="shared" si="664"/>
        <v>48.4</v>
      </c>
      <c r="EJ395" s="144">
        <f t="shared" si="664"/>
        <v>48.4</v>
      </c>
      <c r="EK395" s="144">
        <f t="shared" si="664"/>
        <v>48.4</v>
      </c>
      <c r="EL395" s="144">
        <f t="shared" si="664"/>
        <v>48.4</v>
      </c>
      <c r="EM395" s="144">
        <f t="shared" si="664"/>
        <v>48.4</v>
      </c>
      <c r="EN395" s="144">
        <f t="shared" si="664"/>
        <v>48.4</v>
      </c>
      <c r="EO395" s="144">
        <f t="shared" si="664"/>
        <v>48.4</v>
      </c>
      <c r="EP395" s="144">
        <f t="shared" si="664"/>
        <v>48.4</v>
      </c>
      <c r="EQ395" s="144">
        <f t="shared" si="664"/>
        <v>48.4</v>
      </c>
      <c r="ER395" s="144">
        <f t="shared" si="664"/>
        <v>48.4</v>
      </c>
      <c r="ES395" s="144">
        <f t="shared" si="664"/>
        <v>48.4</v>
      </c>
      <c r="ET395" s="144">
        <f t="shared" si="664"/>
        <v>48.4</v>
      </c>
      <c r="EU395" s="144">
        <f t="shared" si="664"/>
        <v>48.4</v>
      </c>
      <c r="EV395" s="144">
        <f t="shared" si="664"/>
        <v>48.4</v>
      </c>
      <c r="EW395" s="144">
        <f t="shared" si="664"/>
        <v>48.4</v>
      </c>
      <c r="EX395" s="147">
        <f>PV(0.05,'PV factor'!C107,,-BR395)</f>
        <v>11247.165532879819</v>
      </c>
      <c r="EY395" s="147">
        <f>PV(0.05,'PV factor'!D107,,-BS395)</f>
        <v>0</v>
      </c>
      <c r="EZ395" s="147">
        <f>PV(0.05,'PV factor'!E107,,-BT395)</f>
        <v>0</v>
      </c>
      <c r="FA395" s="147">
        <f>PV(0.05,'PV factor'!F107,,-BU395)</f>
        <v>0</v>
      </c>
      <c r="FB395" s="147">
        <f>PV(0.05,'PV factor'!G107,,-BV395)</f>
        <v>0</v>
      </c>
      <c r="FC395" s="147">
        <f>PV(0.05,'PV factor'!H107,,-BW395)</f>
        <v>0</v>
      </c>
      <c r="FD395" s="147">
        <f>PV(0.05,'PV factor'!I107,,-BX395)</f>
        <v>0</v>
      </c>
      <c r="FE395" s="147">
        <f>PV(0.05,'PV factor'!J107,,-BY395)</f>
        <v>0</v>
      </c>
      <c r="FF395" s="147">
        <f>PV(0.05,'PV factor'!K107,,-BZ395)</f>
        <v>0</v>
      </c>
      <c r="FG395" s="147">
        <f>PV(0.05,'PV factor'!L107,,-CA395)</f>
        <v>0</v>
      </c>
      <c r="FH395" s="147">
        <f>PV(0.05,'PV factor'!M107,,-CB395)</f>
        <v>0</v>
      </c>
      <c r="FI395" s="147">
        <f>PV(0.05,'PV factor'!N107,,-CC395)</f>
        <v>0</v>
      </c>
      <c r="FJ395" s="147">
        <f>PV(0.05,'PV factor'!O107,,-CD395)</f>
        <v>0</v>
      </c>
      <c r="FK395" s="147">
        <f>PV(0.05,'PV factor'!P107,,-CE395)</f>
        <v>0</v>
      </c>
      <c r="FL395" s="147">
        <f>PV(0.05,'PV factor'!Q107,,-CF395)</f>
        <v>0</v>
      </c>
      <c r="FM395" s="147">
        <f>PV(0.05,'PV factor'!R107,,-CG395)</f>
        <v>0</v>
      </c>
      <c r="FN395" s="147">
        <f>PV(0.05,'PV factor'!S107,,-CH395)</f>
        <v>0</v>
      </c>
      <c r="FO395" s="147">
        <f>PV(0.05,'PV factor'!T107,,-CI395)</f>
        <v>0</v>
      </c>
      <c r="FP395" s="147">
        <f>PV(0.05,'PV factor'!U107,,-CJ395)</f>
        <v>0</v>
      </c>
      <c r="FQ395" s="147">
        <f>PV(0.05,'PV factor'!V107,,-CK395)</f>
        <v>0</v>
      </c>
      <c r="FR395" s="147">
        <f>PV(0.05,'PV factor'!W107,,-CL395)</f>
        <v>0</v>
      </c>
      <c r="FS395" s="147">
        <f>PV(0.05,'PV factor'!X107,,-CM395)</f>
        <v>0</v>
      </c>
      <c r="FT395" s="147">
        <f>PV(0.05,'PV factor'!Y107,,-CN395)</f>
        <v>0</v>
      </c>
      <c r="FU395" s="147">
        <f>PV(0.05,'PV factor'!Z107,,-CO395)</f>
        <v>0</v>
      </c>
      <c r="FV395" s="147">
        <f>PV(0.05,'PV factor'!AA107,,-CP395)</f>
        <v>0</v>
      </c>
      <c r="FW395" s="147">
        <f>PV(0.05,'PV factor'!AB107,,-CQ395)</f>
        <v>0</v>
      </c>
      <c r="FX395" s="147">
        <f>PV(0.05,'PV factor'!AC107,,-CR395)</f>
        <v>0</v>
      </c>
      <c r="FY395" s="147">
        <f>PV(0.05,'PV factor'!AD107,,-CS395)</f>
        <v>0</v>
      </c>
      <c r="FZ395" s="147">
        <f>PV(0.05,'PV factor'!AE107,,-CT395)</f>
        <v>0</v>
      </c>
      <c r="GA395" s="147">
        <f>PV(0.05,'PV factor'!AF107,,-CU395)</f>
        <v>0</v>
      </c>
      <c r="GB395" s="147">
        <f>PV(0.05,'PV factor'!AG107,,-CV395)</f>
        <v>0</v>
      </c>
      <c r="GC395" s="147">
        <f>PV(0.05,'PV factor'!AH107,,-CW395)</f>
        <v>0</v>
      </c>
      <c r="GD395" s="147">
        <f>PV(0.05,'PV factor'!AI107,,-CX395)</f>
        <v>0</v>
      </c>
      <c r="GE395" s="147">
        <f>PV(0.05,'PV factor'!AJ107,,-CY395)</f>
        <v>0</v>
      </c>
      <c r="GF395" s="147">
        <f>PV(0.05,'PV factor'!AK107,,-CZ395)</f>
        <v>0</v>
      </c>
      <c r="GG395" s="147">
        <f>PV(0.05,'PV factor'!AL107,,-DA395)</f>
        <v>0</v>
      </c>
      <c r="GH395" s="147">
        <f>PV(0.05,'PV factor'!AM107,,-DB395)</f>
        <v>0</v>
      </c>
      <c r="GI395" s="147">
        <f>PV(0.05,'PV factor'!AN107,,-DC395)</f>
        <v>0</v>
      </c>
      <c r="GJ395" s="147">
        <f>PV(0.05,'PV factor'!AO107,,-DD395)</f>
        <v>0</v>
      </c>
      <c r="GK395" s="147">
        <f>PV(0.05,'PV factor'!AP107,,-DE395)</f>
        <v>0</v>
      </c>
      <c r="GL395" s="147">
        <f>PV(0.05,'PV factor'!C107,,-DI395)</f>
        <v>43.900226757369609</v>
      </c>
      <c r="GM395" s="147">
        <f>PV(0.05,'PV factor'!D107,,-DJ395)</f>
        <v>41.809739768923436</v>
      </c>
      <c r="GN395" s="147">
        <f>PV(0.05,'PV factor'!E107,,-DK395)</f>
        <v>39.818799779927083</v>
      </c>
      <c r="GO395" s="147">
        <f>PV(0.05,'PV factor'!F107,,-DL395)</f>
        <v>37.922666457073412</v>
      </c>
      <c r="GP395" s="147">
        <f>PV(0.05,'PV factor'!G107,,-DM395)</f>
        <v>36.116825197212776</v>
      </c>
      <c r="GQ395" s="147">
        <f>PV(0.05,'PV factor'!H107,,-DN395)</f>
        <v>34.396976378297879</v>
      </c>
      <c r="GR395" s="147">
        <f>PV(0.05,'PV factor'!I107,,-DO395)</f>
        <v>32.759025122188461</v>
      </c>
      <c r="GS395" s="147">
        <f>PV(0.05,'PV factor'!J107,,-DP395)</f>
        <v>31.199071544941386</v>
      </c>
      <c r="GT395" s="147">
        <f>PV(0.05,'PV factor'!K107,,-DQ395)</f>
        <v>29.713401471372752</v>
      </c>
      <c r="GU395" s="147">
        <f>PV(0.05,'PV factor'!L107,,-DR395)</f>
        <v>28.29847759178357</v>
      </c>
      <c r="GV395" s="147">
        <f>PV(0.05,'PV factor'!M107,,-DS395)</f>
        <v>26.950931039793879</v>
      </c>
      <c r="GW395" s="147">
        <f>PV(0.05,'PV factor'!N107,,-DT395)</f>
        <v>25.667553371232263</v>
      </c>
      <c r="GX395" s="147">
        <f>PV(0.05,'PV factor'!O107,,-DU395)</f>
        <v>24.44528892498311</v>
      </c>
      <c r="GY395" s="147">
        <f>PV(0.05,'PV factor'!P107,,-DV395)</f>
        <v>23.281227547602956</v>
      </c>
      <c r="GZ395" s="147">
        <f>PV(0.05,'PV factor'!Q107,,-DW395)</f>
        <v>22.172597664383769</v>
      </c>
      <c r="HA395" s="147">
        <f>PV(0.05,'PV factor'!R107,,-DX395)</f>
        <v>21.116759680365494</v>
      </c>
      <c r="HB395" s="147">
        <f>PV(0.05,'PV factor'!S107,,-DY395)</f>
        <v>20.111199695586183</v>
      </c>
      <c r="HC395" s="147">
        <f>PV(0.05,'PV factor'!T107,,-DZ395)</f>
        <v>19.153523519605891</v>
      </c>
      <c r="HD395" s="147">
        <f>PV(0.05,'PV factor'!U107,,-EA395)</f>
        <v>18.241450971053229</v>
      </c>
      <c r="HE395" s="147">
        <f>PV(0.05,'PV factor'!V107,,-EB395)</f>
        <v>17.372810448622122</v>
      </c>
      <c r="HF395" s="147">
        <f>PV(0.05,'PV factor'!W107,,-EC395)</f>
        <v>16.545533760592498</v>
      </c>
      <c r="HG395" s="147">
        <f>PV(0.05,'PV factor'!X107,,-ED395)</f>
        <v>15.757651200564281</v>
      </c>
      <c r="HH395" s="147">
        <f>PV(0.05,'PV factor'!Y107,,-EE395)</f>
        <v>15.00728685768027</v>
      </c>
      <c r="HI395" s="147">
        <f>PV(0.05,'PV factor'!Z107,,-EF395)</f>
        <v>14.292654150171686</v>
      </c>
      <c r="HJ395" s="147">
        <f>PV(0.05,'PV factor'!AA107,,-EG395)</f>
        <v>13.612051571592081</v>
      </c>
      <c r="HK395" s="147">
        <f>PV(0.05,'PV factor'!AB107,,-EH395)</f>
        <v>12.963858639611503</v>
      </c>
      <c r="HL395" s="147">
        <f>PV(0.05,'PV factor'!AC107,,-EI395)</f>
        <v>12.346532037725243</v>
      </c>
      <c r="HM395" s="147">
        <f>PV(0.05,'PV factor'!AD107,,-EJ395)</f>
        <v>11.758601940690706</v>
      </c>
      <c r="HN395" s="147">
        <f>PV(0.05,'PV factor'!AE107,,-EK395)</f>
        <v>11.198668514943535</v>
      </c>
      <c r="HO395" s="147">
        <f>PV(0.05,'PV factor'!AF107,,-EL395)</f>
        <v>10.665398585660505</v>
      </c>
      <c r="HP395" s="147">
        <f>PV(0.05,'PV factor'!AG107,,-EM395)</f>
        <v>10.157522462533814</v>
      </c>
      <c r="HQ395" s="147">
        <f>PV(0.05,'PV factor'!AH107,,-EN395)</f>
        <v>9.6738309166988703</v>
      </c>
      <c r="HR395" s="147">
        <f>PV(0.05,'PV factor'!AI107,,-EO395)</f>
        <v>9.2131723016179716</v>
      </c>
      <c r="HS395" s="147">
        <f>PV(0.05,'PV factor'!AJ107,,-EP395)</f>
        <v>8.7744498110647342</v>
      </c>
      <c r="HT395" s="147">
        <f>PV(0.05,'PV factor'!AK107,,-EQ395)</f>
        <v>8.3566188676806998</v>
      </c>
      <c r="HU395" s="147">
        <f>PV(0.05,'PV factor'!AL107,,-ER395)</f>
        <v>7.9586846358863808</v>
      </c>
      <c r="HV395" s="147">
        <f>PV(0.05,'PV factor'!AM107,,-ES395)</f>
        <v>7.5796996532251253</v>
      </c>
      <c r="HW395" s="147">
        <f>PV(0.05,'PV factor'!AN107,,-ET395)</f>
        <v>7.2187615745001183</v>
      </c>
      <c r="HX395" s="147">
        <f>PV(0.05,'PV factor'!AO107,,-EU395)</f>
        <v>6.8750110233334469</v>
      </c>
      <c r="HY395" s="147">
        <f>PV(0.05,'PV factor'!AP107,,-EV395)</f>
        <v>6.5476295460318532</v>
      </c>
      <c r="HZ395" s="147">
        <f t="shared" si="655"/>
        <v>11247.165532879819</v>
      </c>
      <c r="IA395" s="147">
        <f t="shared" si="656"/>
        <v>355.93521006909037</v>
      </c>
      <c r="IB395" s="401">
        <f t="shared" si="657"/>
        <v>3.1646658798481622E-2</v>
      </c>
    </row>
    <row r="396" spans="1:236" s="181" customFormat="1" ht="90" customHeight="1" x14ac:dyDescent="0.25">
      <c r="A396" s="161" t="s">
        <v>2267</v>
      </c>
      <c r="B396" s="150" t="s">
        <v>2881</v>
      </c>
      <c r="C396" s="150" t="s">
        <v>2240</v>
      </c>
      <c r="D396" s="148">
        <v>4</v>
      </c>
      <c r="E396" s="150" t="s">
        <v>2901</v>
      </c>
      <c r="F396" s="151" t="s">
        <v>2902</v>
      </c>
      <c r="G396" s="151" t="s">
        <v>2903</v>
      </c>
      <c r="H396" s="79"/>
      <c r="I396" s="151" t="s">
        <v>2904</v>
      </c>
      <c r="J396" s="151">
        <v>40</v>
      </c>
      <c r="K396" s="227" t="s">
        <v>94</v>
      </c>
      <c r="L396" s="79">
        <v>2562</v>
      </c>
      <c r="M396" s="79" t="s">
        <v>2905</v>
      </c>
      <c r="N396" s="79" t="s">
        <v>81</v>
      </c>
      <c r="O396" s="13" t="s">
        <v>217</v>
      </c>
      <c r="P396" s="79" t="s">
        <v>225</v>
      </c>
      <c r="Q396" s="112" t="s">
        <v>100</v>
      </c>
      <c r="R396" s="79" t="s">
        <v>108</v>
      </c>
      <c r="S396" s="79" t="s">
        <v>191</v>
      </c>
      <c r="T396" s="79" t="s">
        <v>2551</v>
      </c>
      <c r="U396" s="79" t="s">
        <v>87</v>
      </c>
      <c r="V396" s="81">
        <v>1</v>
      </c>
      <c r="W396" s="149">
        <v>3000000</v>
      </c>
      <c r="X396" s="149">
        <v>300000</v>
      </c>
      <c r="Y396" s="149">
        <v>0</v>
      </c>
      <c r="Z396" s="127">
        <v>0</v>
      </c>
      <c r="AA396" s="149">
        <v>0</v>
      </c>
      <c r="AB396" s="149">
        <v>1650000</v>
      </c>
      <c r="AC396" s="149">
        <v>1350000</v>
      </c>
      <c r="AD396" s="149">
        <v>0</v>
      </c>
      <c r="AE396" s="149">
        <v>0</v>
      </c>
      <c r="AF396" s="149">
        <v>0</v>
      </c>
      <c r="AG396" s="149">
        <v>0</v>
      </c>
      <c r="AH396" s="149">
        <v>0</v>
      </c>
      <c r="AI396" s="88" t="s">
        <v>88</v>
      </c>
      <c r="AJ396" s="149">
        <v>0</v>
      </c>
      <c r="AK396" s="149">
        <v>0</v>
      </c>
      <c r="AL396" s="149">
        <v>0</v>
      </c>
      <c r="AM396" s="149">
        <v>0</v>
      </c>
      <c r="AN396" s="149">
        <v>0</v>
      </c>
      <c r="AO396" s="149">
        <v>0</v>
      </c>
      <c r="AP396" s="149">
        <v>0</v>
      </c>
      <c r="AQ396" s="149">
        <v>0</v>
      </c>
      <c r="AR396" s="149">
        <v>0</v>
      </c>
      <c r="AS396" s="149">
        <v>0</v>
      </c>
      <c r="AT396" s="149">
        <v>0</v>
      </c>
      <c r="AU396" s="151"/>
      <c r="AV396" s="230">
        <f t="shared" si="623"/>
        <v>0</v>
      </c>
      <c r="AW396" s="230">
        <f t="shared" si="624"/>
        <v>1</v>
      </c>
      <c r="AX396" s="230" t="str">
        <f t="shared" si="625"/>
        <v>B1</v>
      </c>
      <c r="AY396" s="141">
        <f t="shared" si="626"/>
        <v>6</v>
      </c>
      <c r="AZ396" s="70">
        <f t="shared" si="627"/>
        <v>1</v>
      </c>
      <c r="BA396" s="70">
        <f t="shared" si="628"/>
        <v>1</v>
      </c>
      <c r="BB396" s="70">
        <f t="shared" si="629"/>
        <v>0</v>
      </c>
      <c r="BC396" s="70">
        <f t="shared" si="630"/>
        <v>1</v>
      </c>
      <c r="BD396" s="70">
        <f t="shared" si="631"/>
        <v>1</v>
      </c>
      <c r="BE396" s="70">
        <f t="shared" si="632"/>
        <v>0</v>
      </c>
      <c r="BF396" s="70">
        <f t="shared" si="633"/>
        <v>0</v>
      </c>
      <c r="BG396" s="71">
        <f t="shared" si="634"/>
        <v>0</v>
      </c>
      <c r="BH396" s="71">
        <f t="shared" si="635"/>
        <v>1</v>
      </c>
      <c r="BI396" s="71">
        <f t="shared" si="636"/>
        <v>0</v>
      </c>
      <c r="BJ396" s="71">
        <f t="shared" si="637"/>
        <v>0</v>
      </c>
      <c r="BK396" s="71">
        <f t="shared" si="638"/>
        <v>1</v>
      </c>
      <c r="BL396" s="70">
        <f t="shared" si="639"/>
        <v>1</v>
      </c>
      <c r="BM396" s="70">
        <f t="shared" si="640"/>
        <v>0</v>
      </c>
      <c r="BN396" s="70">
        <f t="shared" si="641"/>
        <v>0</v>
      </c>
      <c r="BO396" s="70">
        <f t="shared" si="642"/>
        <v>0</v>
      </c>
      <c r="BP396" s="144">
        <f t="shared" si="643"/>
        <v>0</v>
      </c>
      <c r="BQ396" s="144">
        <f t="shared" si="644"/>
        <v>0</v>
      </c>
      <c r="BR396" s="144">
        <f t="shared" si="645"/>
        <v>0</v>
      </c>
      <c r="BS396" s="144">
        <f t="shared" si="646"/>
        <v>1650000</v>
      </c>
      <c r="BT396" s="144">
        <f t="shared" si="647"/>
        <v>1350000</v>
      </c>
      <c r="BU396" s="144">
        <f t="shared" si="648"/>
        <v>0</v>
      </c>
      <c r="BV396" s="144">
        <f t="shared" si="649"/>
        <v>0</v>
      </c>
      <c r="BW396" s="144">
        <f t="shared" si="650"/>
        <v>0</v>
      </c>
      <c r="BX396" s="144">
        <f t="shared" si="651"/>
        <v>0</v>
      </c>
      <c r="BY396" s="144">
        <f t="shared" si="652"/>
        <v>0</v>
      </c>
      <c r="BZ396" s="9">
        <v>0</v>
      </c>
      <c r="CA396" s="9">
        <v>0</v>
      </c>
      <c r="CB396" s="9">
        <v>0</v>
      </c>
      <c r="CC396" s="9">
        <v>0</v>
      </c>
      <c r="CD396" s="9">
        <v>0</v>
      </c>
      <c r="CE396" s="9">
        <v>0</v>
      </c>
      <c r="CF396" s="9">
        <v>0</v>
      </c>
      <c r="CG396" s="9">
        <v>0</v>
      </c>
      <c r="CH396" s="9">
        <v>0</v>
      </c>
      <c r="CI396" s="9">
        <v>0</v>
      </c>
      <c r="CJ396" s="9">
        <v>0</v>
      </c>
      <c r="CK396" s="9">
        <v>0</v>
      </c>
      <c r="CL396" s="9">
        <v>0</v>
      </c>
      <c r="CM396" s="9">
        <v>0</v>
      </c>
      <c r="CN396" s="9">
        <v>0</v>
      </c>
      <c r="CO396" s="9">
        <v>0</v>
      </c>
      <c r="CP396" s="9">
        <v>0</v>
      </c>
      <c r="CQ396" s="9">
        <v>0</v>
      </c>
      <c r="CR396" s="9">
        <v>0</v>
      </c>
      <c r="CS396" s="9">
        <v>0</v>
      </c>
      <c r="CT396" s="9">
        <v>0</v>
      </c>
      <c r="CU396" s="9">
        <v>0</v>
      </c>
      <c r="CV396" s="9">
        <v>0</v>
      </c>
      <c r="CW396" s="9">
        <v>0</v>
      </c>
      <c r="CX396" s="9">
        <v>0</v>
      </c>
      <c r="CY396" s="9">
        <v>0</v>
      </c>
      <c r="CZ396" s="9">
        <v>0</v>
      </c>
      <c r="DA396" s="9">
        <v>0</v>
      </c>
      <c r="DB396" s="9">
        <v>0</v>
      </c>
      <c r="DC396" s="9">
        <v>0</v>
      </c>
      <c r="DD396" s="9">
        <v>0</v>
      </c>
      <c r="DE396" s="9">
        <v>0</v>
      </c>
      <c r="DF396" s="9">
        <v>0</v>
      </c>
      <c r="DG396" s="144">
        <f t="shared" si="653"/>
        <v>2562</v>
      </c>
      <c r="DH396" s="144">
        <f t="shared" ref="DH396:EW396" si="665">DG396</f>
        <v>2562</v>
      </c>
      <c r="DI396" s="144">
        <f t="shared" si="665"/>
        <v>2562</v>
      </c>
      <c r="DJ396" s="144">
        <f t="shared" si="665"/>
        <v>2562</v>
      </c>
      <c r="DK396" s="144">
        <f t="shared" si="665"/>
        <v>2562</v>
      </c>
      <c r="DL396" s="144">
        <f t="shared" si="665"/>
        <v>2562</v>
      </c>
      <c r="DM396" s="144">
        <f t="shared" si="665"/>
        <v>2562</v>
      </c>
      <c r="DN396" s="144">
        <f t="shared" si="665"/>
        <v>2562</v>
      </c>
      <c r="DO396" s="144">
        <f t="shared" si="665"/>
        <v>2562</v>
      </c>
      <c r="DP396" s="144">
        <f t="shared" si="665"/>
        <v>2562</v>
      </c>
      <c r="DQ396" s="144">
        <f t="shared" si="665"/>
        <v>2562</v>
      </c>
      <c r="DR396" s="144">
        <f t="shared" si="665"/>
        <v>2562</v>
      </c>
      <c r="DS396" s="144">
        <f t="shared" si="665"/>
        <v>2562</v>
      </c>
      <c r="DT396" s="144">
        <f t="shared" si="665"/>
        <v>2562</v>
      </c>
      <c r="DU396" s="144">
        <f t="shared" si="665"/>
        <v>2562</v>
      </c>
      <c r="DV396" s="144">
        <f t="shared" si="665"/>
        <v>2562</v>
      </c>
      <c r="DW396" s="144">
        <f t="shared" si="665"/>
        <v>2562</v>
      </c>
      <c r="DX396" s="144">
        <f t="shared" si="665"/>
        <v>2562</v>
      </c>
      <c r="DY396" s="144">
        <f t="shared" si="665"/>
        <v>2562</v>
      </c>
      <c r="DZ396" s="144">
        <f t="shared" si="665"/>
        <v>2562</v>
      </c>
      <c r="EA396" s="144">
        <f t="shared" si="665"/>
        <v>2562</v>
      </c>
      <c r="EB396" s="144">
        <f t="shared" si="665"/>
        <v>2562</v>
      </c>
      <c r="EC396" s="144">
        <f t="shared" si="665"/>
        <v>2562</v>
      </c>
      <c r="ED396" s="144">
        <f t="shared" si="665"/>
        <v>2562</v>
      </c>
      <c r="EE396" s="144">
        <f t="shared" si="665"/>
        <v>2562</v>
      </c>
      <c r="EF396" s="144">
        <f t="shared" si="665"/>
        <v>2562</v>
      </c>
      <c r="EG396" s="144">
        <f t="shared" si="665"/>
        <v>2562</v>
      </c>
      <c r="EH396" s="144">
        <f t="shared" si="665"/>
        <v>2562</v>
      </c>
      <c r="EI396" s="144">
        <f t="shared" si="665"/>
        <v>2562</v>
      </c>
      <c r="EJ396" s="144">
        <f t="shared" si="665"/>
        <v>2562</v>
      </c>
      <c r="EK396" s="144">
        <f t="shared" si="665"/>
        <v>2562</v>
      </c>
      <c r="EL396" s="144">
        <f t="shared" si="665"/>
        <v>2562</v>
      </c>
      <c r="EM396" s="144">
        <f t="shared" si="665"/>
        <v>2562</v>
      </c>
      <c r="EN396" s="144">
        <f t="shared" si="665"/>
        <v>2562</v>
      </c>
      <c r="EO396" s="144">
        <f t="shared" si="665"/>
        <v>2562</v>
      </c>
      <c r="EP396" s="144">
        <f t="shared" si="665"/>
        <v>2562</v>
      </c>
      <c r="EQ396" s="144">
        <f t="shared" si="665"/>
        <v>2562</v>
      </c>
      <c r="ER396" s="144">
        <f t="shared" si="665"/>
        <v>2562</v>
      </c>
      <c r="ES396" s="144">
        <f t="shared" si="665"/>
        <v>2562</v>
      </c>
      <c r="ET396" s="144">
        <f t="shared" si="665"/>
        <v>2562</v>
      </c>
      <c r="EU396" s="144">
        <f t="shared" si="665"/>
        <v>2562</v>
      </c>
      <c r="EV396" s="144">
        <f t="shared" si="665"/>
        <v>2562</v>
      </c>
      <c r="EW396" s="144">
        <f t="shared" si="665"/>
        <v>2562</v>
      </c>
      <c r="EX396" s="147">
        <f>PV(0.05,'PV factor'!C415,,-BR396)</f>
        <v>0</v>
      </c>
      <c r="EY396" s="147">
        <f>PV(0.05,'PV factor'!D415,,-BS396)</f>
        <v>1425332.0375769355</v>
      </c>
      <c r="EZ396" s="147">
        <f>PV(0.05,'PV factor'!E415,,-BT396)</f>
        <v>1110648.3409690408</v>
      </c>
      <c r="FA396" s="147">
        <f>PV(0.05,'PV factor'!F415,,-BU396)</f>
        <v>0</v>
      </c>
      <c r="FB396" s="147">
        <f>PV(0.05,'PV factor'!G415,,-BV396)</f>
        <v>0</v>
      </c>
      <c r="FC396" s="147">
        <f>PV(0.05,'PV factor'!H415,,-BW396)</f>
        <v>0</v>
      </c>
      <c r="FD396" s="147">
        <f>PV(0.05,'PV factor'!I415,,-BX396)</f>
        <v>0</v>
      </c>
      <c r="FE396" s="147">
        <f>PV(0.05,'PV factor'!J415,,-BY396)</f>
        <v>0</v>
      </c>
      <c r="FF396" s="147">
        <f>PV(0.05,'PV factor'!K415,,-BZ396)</f>
        <v>0</v>
      </c>
      <c r="FG396" s="147">
        <f>PV(0.05,'PV factor'!L415,,-CA396)</f>
        <v>0</v>
      </c>
      <c r="FH396" s="147">
        <f>PV(0.05,'PV factor'!M415,,-CB396)</f>
        <v>0</v>
      </c>
      <c r="FI396" s="147">
        <f>PV(0.05,'PV factor'!N415,,-CC396)</f>
        <v>0</v>
      </c>
      <c r="FJ396" s="147">
        <f>PV(0.05,'PV factor'!O415,,-CD396)</f>
        <v>0</v>
      </c>
      <c r="FK396" s="147">
        <f>PV(0.05,'PV factor'!P415,,-CE396)</f>
        <v>0</v>
      </c>
      <c r="FL396" s="147">
        <f>PV(0.05,'PV factor'!Q415,,-CF396)</f>
        <v>0</v>
      </c>
      <c r="FM396" s="147">
        <f>PV(0.05,'PV factor'!R415,,-CG396)</f>
        <v>0</v>
      </c>
      <c r="FN396" s="147">
        <f>PV(0.05,'PV factor'!S415,,-CH396)</f>
        <v>0</v>
      </c>
      <c r="FO396" s="147">
        <f>PV(0.05,'PV factor'!T415,,-CI396)</f>
        <v>0</v>
      </c>
      <c r="FP396" s="147">
        <f>PV(0.05,'PV factor'!U415,,-CJ396)</f>
        <v>0</v>
      </c>
      <c r="FQ396" s="147">
        <f>PV(0.05,'PV factor'!V415,,-CK396)</f>
        <v>0</v>
      </c>
      <c r="FR396" s="147">
        <f>PV(0.05,'PV factor'!W415,,-CL396)</f>
        <v>0</v>
      </c>
      <c r="FS396" s="147">
        <f>PV(0.05,'PV factor'!X415,,-CM396)</f>
        <v>0</v>
      </c>
      <c r="FT396" s="147">
        <f>PV(0.05,'PV factor'!Y415,,-CN396)</f>
        <v>0</v>
      </c>
      <c r="FU396" s="147">
        <f>PV(0.05,'PV factor'!Z415,,-CO396)</f>
        <v>0</v>
      </c>
      <c r="FV396" s="147">
        <f>PV(0.05,'PV factor'!AA415,,-CP396)</f>
        <v>0</v>
      </c>
      <c r="FW396" s="147">
        <f>PV(0.05,'PV factor'!AB415,,-CQ396)</f>
        <v>0</v>
      </c>
      <c r="FX396" s="147">
        <f>PV(0.05,'PV factor'!AC415,,-CR396)</f>
        <v>0</v>
      </c>
      <c r="FY396" s="147">
        <f>PV(0.05,'PV factor'!AD415,,-CS396)</f>
        <v>0</v>
      </c>
      <c r="FZ396" s="147">
        <f>PV(0.05,'PV factor'!AE415,,-CT396)</f>
        <v>0</v>
      </c>
      <c r="GA396" s="147">
        <f>PV(0.05,'PV factor'!AF415,,-CU396)</f>
        <v>0</v>
      </c>
      <c r="GB396" s="147">
        <f>PV(0.05,'PV factor'!AG415,,-CV396)</f>
        <v>0</v>
      </c>
      <c r="GC396" s="147">
        <f>PV(0.05,'PV factor'!AH415,,-CW396)</f>
        <v>0</v>
      </c>
      <c r="GD396" s="147">
        <f>PV(0.05,'PV factor'!AI415,,-CX396)</f>
        <v>0</v>
      </c>
      <c r="GE396" s="147">
        <f>PV(0.05,'PV factor'!AJ415,,-CY396)</f>
        <v>0</v>
      </c>
      <c r="GF396" s="147">
        <f>PV(0.05,'PV factor'!AK415,,-CZ396)</f>
        <v>0</v>
      </c>
      <c r="GG396" s="147">
        <f>PV(0.05,'PV factor'!AL415,,-DA396)</f>
        <v>0</v>
      </c>
      <c r="GH396" s="147">
        <f>PV(0.05,'PV factor'!AM415,,-DB396)</f>
        <v>0</v>
      </c>
      <c r="GI396" s="147">
        <f>PV(0.05,'PV factor'!AN415,,-DC396)</f>
        <v>0</v>
      </c>
      <c r="GJ396" s="147">
        <f>PV(0.05,'PV factor'!AO415,,-DD396)</f>
        <v>0</v>
      </c>
      <c r="GK396" s="147">
        <f>PV(0.05,'PV factor'!AP415,,-DE396)</f>
        <v>0</v>
      </c>
      <c r="GL396" s="147">
        <f>PV(0.05,'PV factor'!C415,,-DI396)</f>
        <v>2323.8095238095239</v>
      </c>
      <c r="GM396" s="147">
        <f>PV(0.05,'PV factor'!D415,,-DJ396)</f>
        <v>2213.1519274376415</v>
      </c>
      <c r="GN396" s="147">
        <f>PV(0.05,'PV factor'!E415,,-DK396)</f>
        <v>2107.7637404168017</v>
      </c>
      <c r="GO396" s="147">
        <f>PV(0.05,'PV factor'!F415,,-DL396)</f>
        <v>2007.3940384921918</v>
      </c>
      <c r="GP396" s="147">
        <f>PV(0.05,'PV factor'!G415,,-DM396)</f>
        <v>1911.8038461830402</v>
      </c>
      <c r="GQ396" s="147">
        <f>PV(0.05,'PV factor'!H415,,-DN396)</f>
        <v>1820.7655677933712</v>
      </c>
      <c r="GR396" s="147">
        <f>PV(0.05,'PV factor'!I415,,-DO396)</f>
        <v>1734.0624455174966</v>
      </c>
      <c r="GS396" s="147">
        <f>PV(0.05,'PV factor'!J415,,-DP396)</f>
        <v>1651.4880433499966</v>
      </c>
      <c r="GT396" s="147">
        <f>PV(0.05,'PV factor'!K415,,-DQ396)</f>
        <v>1572.8457555714253</v>
      </c>
      <c r="GU396" s="147">
        <f>PV(0.05,'PV factor'!L415,,-DR396)</f>
        <v>1497.9483386394527</v>
      </c>
      <c r="GV396" s="147">
        <f>PV(0.05,'PV factor'!M415,,-DS396)</f>
        <v>1426.6174653709074</v>
      </c>
      <c r="GW396" s="147">
        <f>PV(0.05,'PV factor'!N415,,-DT396)</f>
        <v>1358.6833003532449</v>
      </c>
      <c r="GX396" s="147">
        <f>PV(0.05,'PV factor'!O415,,-DU396)</f>
        <v>1293.9840955745194</v>
      </c>
      <c r="GY396" s="147">
        <f>PV(0.05,'PV factor'!P415,,-DV396)</f>
        <v>1232.3658053090655</v>
      </c>
      <c r="GZ396" s="147">
        <f>PV(0.05,'PV factor'!Q415,,-DW396)</f>
        <v>1173.6817193419674</v>
      </c>
      <c r="HA396" s="147">
        <f>PV(0.05,'PV factor'!R415,,-DX396)</f>
        <v>1117.7921136590164</v>
      </c>
      <c r="HB396" s="147">
        <f>PV(0.05,'PV factor'!S415,,-DY396)</f>
        <v>1064.5639177704918</v>
      </c>
      <c r="HC396" s="147">
        <f>PV(0.05,'PV factor'!T415,,-DZ396)</f>
        <v>1013.8703978766589</v>
      </c>
      <c r="HD396" s="147">
        <f>PV(0.05,'PV factor'!U415,,-EA396)</f>
        <v>965.59085512062757</v>
      </c>
      <c r="HE396" s="147">
        <f>PV(0.05,'PV factor'!V415,,-EB396)</f>
        <v>919.61033821012143</v>
      </c>
      <c r="HF396" s="147">
        <f>PV(0.05,'PV factor'!W415,,-EC396)</f>
        <v>875.81936972392532</v>
      </c>
      <c r="HG396" s="147">
        <f>PV(0.05,'PV factor'!X415,,-ED396)</f>
        <v>834.11368545135724</v>
      </c>
      <c r="HH396" s="147">
        <f>PV(0.05,'PV factor'!Y415,,-EE396)</f>
        <v>794.39398614414984</v>
      </c>
      <c r="HI396" s="147">
        <f>PV(0.05,'PV factor'!Z415,,-EF396)</f>
        <v>756.5657010896665</v>
      </c>
      <c r="HJ396" s="147">
        <f>PV(0.05,'PV factor'!AA415,,-EG396)</f>
        <v>720.53876294253951</v>
      </c>
      <c r="HK396" s="147">
        <f>PV(0.05,'PV factor'!AB415,,-EH396)</f>
        <v>686.22739327860904</v>
      </c>
      <c r="HL396" s="147">
        <f>PV(0.05,'PV factor'!AC415,,-EI396)</f>
        <v>653.54989836058007</v>
      </c>
      <c r="HM396" s="147">
        <f>PV(0.05,'PV factor'!AD415,,-EJ396)</f>
        <v>622.4284746291238</v>
      </c>
      <c r="HN396" s="147">
        <f>PV(0.05,'PV factor'!AE415,,-EK396)</f>
        <v>592.78902345630854</v>
      </c>
      <c r="HO396" s="147">
        <f>PV(0.05,'PV factor'!AF415,,-EL396)</f>
        <v>564.56097472029364</v>
      </c>
      <c r="HP396" s="147">
        <f>PV(0.05,'PV factor'!AG415,,-EM396)</f>
        <v>537.67711878123214</v>
      </c>
      <c r="HQ396" s="147">
        <f>PV(0.05,'PV factor'!AH415,,-EN396)</f>
        <v>512.07344645831631</v>
      </c>
      <c r="HR396" s="147">
        <f>PV(0.05,'PV factor'!AI415,,-EO396)</f>
        <v>487.68899662696788</v>
      </c>
      <c r="HS396" s="147">
        <f>PV(0.05,'PV factor'!AJ415,,-EP396)</f>
        <v>464.46571107330266</v>
      </c>
      <c r="HT396" s="147">
        <f>PV(0.05,'PV factor'!AK415,,-EQ396)</f>
        <v>442.34829626028835</v>
      </c>
      <c r="HU396" s="147">
        <f>PV(0.05,'PV factor'!AL415,,-ER396)</f>
        <v>421.28409167646504</v>
      </c>
      <c r="HV396" s="147">
        <f>PV(0.05,'PV factor'!AM415,,-ES396)</f>
        <v>401.22294445377628</v>
      </c>
      <c r="HW396" s="147">
        <f>PV(0.05,'PV factor'!AN415,,-ET396)</f>
        <v>382.11708995597735</v>
      </c>
      <c r="HX396" s="147">
        <f>PV(0.05,'PV factor'!AO415,,-EU396)</f>
        <v>363.9210380533118</v>
      </c>
      <c r="HY396" s="147">
        <f>PV(0.05,'PV factor'!AP415,,-EV396)</f>
        <v>346.59146481267788</v>
      </c>
      <c r="HZ396" s="147">
        <f t="shared" si="655"/>
        <v>2535980.3785459762</v>
      </c>
      <c r="IA396" s="147">
        <f t="shared" si="656"/>
        <v>41868.170703746415</v>
      </c>
      <c r="IB396" s="401">
        <f t="shared" si="657"/>
        <v>1.6509658772577668E-2</v>
      </c>
    </row>
    <row r="397" spans="1:236" s="181" customFormat="1" ht="90" customHeight="1" x14ac:dyDescent="0.25">
      <c r="A397" s="233" t="s">
        <v>336</v>
      </c>
      <c r="B397" s="234" t="s">
        <v>337</v>
      </c>
      <c r="C397" s="234" t="s">
        <v>408</v>
      </c>
      <c r="D397" s="235">
        <v>5</v>
      </c>
      <c r="E397" s="234" t="s">
        <v>409</v>
      </c>
      <c r="F397" s="236" t="s">
        <v>340</v>
      </c>
      <c r="G397" s="236" t="s">
        <v>410</v>
      </c>
      <c r="H397" s="13" t="s">
        <v>77</v>
      </c>
      <c r="I397" s="236" t="s">
        <v>342</v>
      </c>
      <c r="J397" s="236">
        <v>5</v>
      </c>
      <c r="K397" s="95" t="s">
        <v>206</v>
      </c>
      <c r="L397" s="77">
        <v>890</v>
      </c>
      <c r="M397" s="237" t="s">
        <v>411</v>
      </c>
      <c r="N397" s="13" t="s">
        <v>81</v>
      </c>
      <c r="O397" s="13" t="s">
        <v>82</v>
      </c>
      <c r="P397" s="13" t="s">
        <v>83</v>
      </c>
      <c r="Q397" s="112" t="s">
        <v>100</v>
      </c>
      <c r="R397" s="13" t="s">
        <v>84</v>
      </c>
      <c r="S397" s="13" t="s">
        <v>99</v>
      </c>
      <c r="T397" s="72" t="s">
        <v>344</v>
      </c>
      <c r="U397" s="13" t="s">
        <v>100</v>
      </c>
      <c r="V397" s="196">
        <v>1</v>
      </c>
      <c r="W397" s="239">
        <v>90000</v>
      </c>
      <c r="X397" s="239">
        <v>0</v>
      </c>
      <c r="Y397" s="239">
        <v>0</v>
      </c>
      <c r="Z397" s="239">
        <v>0</v>
      </c>
      <c r="AA397" s="239">
        <v>36000</v>
      </c>
      <c r="AB397" s="239">
        <v>24000</v>
      </c>
      <c r="AC397" s="239">
        <v>10000</v>
      </c>
      <c r="AD397" s="239">
        <v>10000</v>
      </c>
      <c r="AE397" s="239">
        <v>10000</v>
      </c>
      <c r="AF397" s="239">
        <v>0</v>
      </c>
      <c r="AG397" s="239">
        <v>0</v>
      </c>
      <c r="AH397" s="239">
        <v>0</v>
      </c>
      <c r="AI397" s="14" t="s">
        <v>412</v>
      </c>
      <c r="AJ397" s="239">
        <v>70000</v>
      </c>
      <c r="AK397" s="239">
        <v>0</v>
      </c>
      <c r="AL397" s="239">
        <v>15000</v>
      </c>
      <c r="AM397" s="239">
        <v>15000</v>
      </c>
      <c r="AN397" s="239">
        <v>15000</v>
      </c>
      <c r="AO397" s="239">
        <v>15000</v>
      </c>
      <c r="AP397" s="239">
        <v>10000</v>
      </c>
      <c r="AQ397" s="239">
        <v>0</v>
      </c>
      <c r="AR397" s="239">
        <v>0</v>
      </c>
      <c r="AS397" s="239">
        <v>0</v>
      </c>
      <c r="AT397" s="239">
        <v>0</v>
      </c>
      <c r="AU397" s="236"/>
      <c r="AV397" s="230">
        <f t="shared" si="623"/>
        <v>1</v>
      </c>
      <c r="AW397" s="230">
        <f t="shared" si="624"/>
        <v>0</v>
      </c>
      <c r="AX397" s="230" t="str">
        <f t="shared" si="625"/>
        <v>D2</v>
      </c>
      <c r="AY397" s="141">
        <f t="shared" si="626"/>
        <v>8</v>
      </c>
      <c r="AZ397" s="70">
        <f t="shared" si="627"/>
        <v>1</v>
      </c>
      <c r="BA397" s="70">
        <f t="shared" si="628"/>
        <v>1</v>
      </c>
      <c r="BB397" s="70">
        <f t="shared" si="629"/>
        <v>1</v>
      </c>
      <c r="BC397" s="70">
        <f t="shared" si="630"/>
        <v>1</v>
      </c>
      <c r="BD397" s="70">
        <f t="shared" si="631"/>
        <v>1</v>
      </c>
      <c r="BE397" s="70">
        <f t="shared" si="632"/>
        <v>1</v>
      </c>
      <c r="BF397" s="70">
        <f t="shared" si="633"/>
        <v>1</v>
      </c>
      <c r="BG397" s="71">
        <f t="shared" si="634"/>
        <v>0</v>
      </c>
      <c r="BH397" s="71">
        <f t="shared" si="635"/>
        <v>1</v>
      </c>
      <c r="BI397" s="71">
        <f t="shared" si="636"/>
        <v>0</v>
      </c>
      <c r="BJ397" s="71">
        <f t="shared" si="637"/>
        <v>0</v>
      </c>
      <c r="BK397" s="71">
        <f t="shared" si="638"/>
        <v>1</v>
      </c>
      <c r="BL397" s="70">
        <f t="shared" si="639"/>
        <v>1</v>
      </c>
      <c r="BM397" s="70">
        <f t="shared" si="640"/>
        <v>0</v>
      </c>
      <c r="BN397" s="70">
        <f t="shared" si="641"/>
        <v>0</v>
      </c>
      <c r="BO397" s="70">
        <f t="shared" si="642"/>
        <v>0</v>
      </c>
      <c r="BP397" s="144">
        <f t="shared" si="643"/>
        <v>0</v>
      </c>
      <c r="BQ397" s="144">
        <f t="shared" si="644"/>
        <v>15000</v>
      </c>
      <c r="BR397" s="144">
        <f t="shared" si="645"/>
        <v>51000</v>
      </c>
      <c r="BS397" s="144">
        <f t="shared" si="646"/>
        <v>39000</v>
      </c>
      <c r="BT397" s="144">
        <f t="shared" si="647"/>
        <v>25000</v>
      </c>
      <c r="BU397" s="144">
        <f t="shared" si="648"/>
        <v>20000</v>
      </c>
      <c r="BV397" s="144">
        <f t="shared" si="649"/>
        <v>10000</v>
      </c>
      <c r="BW397" s="144">
        <f t="shared" si="650"/>
        <v>0</v>
      </c>
      <c r="BX397" s="144">
        <f t="shared" si="651"/>
        <v>0</v>
      </c>
      <c r="BY397" s="144">
        <f t="shared" si="652"/>
        <v>0</v>
      </c>
      <c r="BZ397" s="9">
        <v>0</v>
      </c>
      <c r="CA397" s="9">
        <v>0</v>
      </c>
      <c r="CB397" s="9">
        <v>0</v>
      </c>
      <c r="CC397" s="9">
        <v>0</v>
      </c>
      <c r="CD397" s="9">
        <v>0</v>
      </c>
      <c r="CE397" s="9">
        <v>0</v>
      </c>
      <c r="CF397" s="9">
        <v>0</v>
      </c>
      <c r="CG397" s="9">
        <v>0</v>
      </c>
      <c r="CH397" s="9">
        <v>0</v>
      </c>
      <c r="CI397" s="9">
        <v>0</v>
      </c>
      <c r="CJ397" s="9">
        <v>0</v>
      </c>
      <c r="CK397" s="9">
        <v>0</v>
      </c>
      <c r="CL397" s="9">
        <v>0</v>
      </c>
      <c r="CM397" s="9">
        <v>0</v>
      </c>
      <c r="CN397" s="9">
        <v>0</v>
      </c>
      <c r="CO397" s="9">
        <v>0</v>
      </c>
      <c r="CP397" s="9">
        <v>0</v>
      </c>
      <c r="CQ397" s="9">
        <v>0</v>
      </c>
      <c r="CR397" s="9">
        <v>0</v>
      </c>
      <c r="CS397" s="9">
        <v>0</v>
      </c>
      <c r="CT397" s="9">
        <v>0</v>
      </c>
      <c r="CU397" s="9">
        <v>0</v>
      </c>
      <c r="CV397" s="9">
        <v>0</v>
      </c>
      <c r="CW397" s="9">
        <v>0</v>
      </c>
      <c r="CX397" s="9">
        <v>0</v>
      </c>
      <c r="CY397" s="9">
        <v>0</v>
      </c>
      <c r="CZ397" s="9">
        <v>0</v>
      </c>
      <c r="DA397" s="9">
        <v>0</v>
      </c>
      <c r="DB397" s="9">
        <v>0</v>
      </c>
      <c r="DC397" s="9">
        <v>0</v>
      </c>
      <c r="DD397" s="9">
        <v>0</v>
      </c>
      <c r="DE397" s="9">
        <v>0</v>
      </c>
      <c r="DF397" s="9">
        <v>0</v>
      </c>
      <c r="DG397" s="144">
        <f t="shared" si="653"/>
        <v>890</v>
      </c>
      <c r="DH397" s="144">
        <f t="shared" ref="DH397:EW397" si="666">DG397</f>
        <v>890</v>
      </c>
      <c r="DI397" s="144">
        <f t="shared" si="666"/>
        <v>890</v>
      </c>
      <c r="DJ397" s="144">
        <f t="shared" si="666"/>
        <v>890</v>
      </c>
      <c r="DK397" s="144">
        <f t="shared" si="666"/>
        <v>890</v>
      </c>
      <c r="DL397" s="144">
        <f t="shared" si="666"/>
        <v>890</v>
      </c>
      <c r="DM397" s="144">
        <f t="shared" si="666"/>
        <v>890</v>
      </c>
      <c r="DN397" s="144">
        <f t="shared" si="666"/>
        <v>890</v>
      </c>
      <c r="DO397" s="144">
        <f t="shared" si="666"/>
        <v>890</v>
      </c>
      <c r="DP397" s="144">
        <f t="shared" si="666"/>
        <v>890</v>
      </c>
      <c r="DQ397" s="144">
        <f t="shared" si="666"/>
        <v>890</v>
      </c>
      <c r="DR397" s="144">
        <f t="shared" si="666"/>
        <v>890</v>
      </c>
      <c r="DS397" s="144">
        <f t="shared" si="666"/>
        <v>890</v>
      </c>
      <c r="DT397" s="144">
        <f t="shared" si="666"/>
        <v>890</v>
      </c>
      <c r="DU397" s="144">
        <f t="shared" si="666"/>
        <v>890</v>
      </c>
      <c r="DV397" s="144">
        <f t="shared" si="666"/>
        <v>890</v>
      </c>
      <c r="DW397" s="144">
        <f t="shared" si="666"/>
        <v>890</v>
      </c>
      <c r="DX397" s="144">
        <f t="shared" si="666"/>
        <v>890</v>
      </c>
      <c r="DY397" s="144">
        <f t="shared" si="666"/>
        <v>890</v>
      </c>
      <c r="DZ397" s="144">
        <f t="shared" si="666"/>
        <v>890</v>
      </c>
      <c r="EA397" s="144">
        <f t="shared" si="666"/>
        <v>890</v>
      </c>
      <c r="EB397" s="144">
        <f t="shared" si="666"/>
        <v>890</v>
      </c>
      <c r="EC397" s="144">
        <f t="shared" si="666"/>
        <v>890</v>
      </c>
      <c r="ED397" s="144">
        <f t="shared" si="666"/>
        <v>890</v>
      </c>
      <c r="EE397" s="144">
        <f t="shared" si="666"/>
        <v>890</v>
      </c>
      <c r="EF397" s="144">
        <f t="shared" si="666"/>
        <v>890</v>
      </c>
      <c r="EG397" s="144">
        <f t="shared" si="666"/>
        <v>890</v>
      </c>
      <c r="EH397" s="144">
        <f t="shared" si="666"/>
        <v>890</v>
      </c>
      <c r="EI397" s="144">
        <f t="shared" si="666"/>
        <v>890</v>
      </c>
      <c r="EJ397" s="144">
        <f t="shared" si="666"/>
        <v>890</v>
      </c>
      <c r="EK397" s="144">
        <f t="shared" si="666"/>
        <v>890</v>
      </c>
      <c r="EL397" s="144">
        <f t="shared" si="666"/>
        <v>890</v>
      </c>
      <c r="EM397" s="144">
        <f t="shared" si="666"/>
        <v>890</v>
      </c>
      <c r="EN397" s="144">
        <f t="shared" si="666"/>
        <v>890</v>
      </c>
      <c r="EO397" s="144">
        <f t="shared" si="666"/>
        <v>890</v>
      </c>
      <c r="EP397" s="144">
        <f t="shared" si="666"/>
        <v>890</v>
      </c>
      <c r="EQ397" s="144">
        <f t="shared" si="666"/>
        <v>890</v>
      </c>
      <c r="ER397" s="144">
        <f t="shared" si="666"/>
        <v>890</v>
      </c>
      <c r="ES397" s="144">
        <f t="shared" si="666"/>
        <v>890</v>
      </c>
      <c r="ET397" s="144">
        <f t="shared" si="666"/>
        <v>890</v>
      </c>
      <c r="EU397" s="144">
        <f t="shared" si="666"/>
        <v>890</v>
      </c>
      <c r="EV397" s="144">
        <f t="shared" si="666"/>
        <v>890</v>
      </c>
      <c r="EW397" s="144">
        <f t="shared" si="666"/>
        <v>890</v>
      </c>
      <c r="EX397" s="147">
        <f>PV(0.05,'PV factor'!C35,,-BR397)</f>
        <v>46258.50340136054</v>
      </c>
      <c r="EY397" s="147">
        <f>PV(0.05,'PV factor'!D35,,-BS397)</f>
        <v>33689.666342727563</v>
      </c>
      <c r="EZ397" s="147">
        <f>PV(0.05,'PV factor'!E35,,-BT397)</f>
        <v>20567.561869797049</v>
      </c>
      <c r="FA397" s="147">
        <f>PV(0.05,'PV factor'!F35,,-BU397)</f>
        <v>15670.523329369178</v>
      </c>
      <c r="FB397" s="147">
        <f>PV(0.05,'PV factor'!G35,,-BV397)</f>
        <v>7462.153966366277</v>
      </c>
      <c r="FC397" s="147">
        <f>PV(0.05,'PV factor'!H35,,-BW397)</f>
        <v>0</v>
      </c>
      <c r="FD397" s="147">
        <f>PV(0.05,'PV factor'!I35,,-BX397)</f>
        <v>0</v>
      </c>
      <c r="FE397" s="147">
        <f>PV(0.05,'PV factor'!J35,,-BY397)</f>
        <v>0</v>
      </c>
      <c r="FF397" s="147">
        <f>PV(0.05,'PV factor'!K35,,-BZ397)</f>
        <v>0</v>
      </c>
      <c r="FG397" s="147">
        <f>PV(0.05,'PV factor'!L35,,-CA397)</f>
        <v>0</v>
      </c>
      <c r="FH397" s="147">
        <f>PV(0.05,'PV factor'!M35,,-CB397)</f>
        <v>0</v>
      </c>
      <c r="FI397" s="147">
        <f>PV(0.05,'PV factor'!N35,,-CC397)</f>
        <v>0</v>
      </c>
      <c r="FJ397" s="147">
        <f>PV(0.05,'PV factor'!O35,,-CD397)</f>
        <v>0</v>
      </c>
      <c r="FK397" s="147">
        <f>PV(0.05,'PV factor'!P35,,-CE397)</f>
        <v>0</v>
      </c>
      <c r="FL397" s="147">
        <f>PV(0.05,'PV factor'!Q35,,-CF397)</f>
        <v>0</v>
      </c>
      <c r="FM397" s="147">
        <f>PV(0.05,'PV factor'!R35,,-CG397)</f>
        <v>0</v>
      </c>
      <c r="FN397" s="147">
        <f>PV(0.05,'PV factor'!S35,,-CH397)</f>
        <v>0</v>
      </c>
      <c r="FO397" s="147">
        <f>PV(0.05,'PV factor'!T35,,-CI397)</f>
        <v>0</v>
      </c>
      <c r="FP397" s="147">
        <f>PV(0.05,'PV factor'!U35,,-CJ397)</f>
        <v>0</v>
      </c>
      <c r="FQ397" s="147">
        <f>PV(0.05,'PV factor'!V35,,-CK397)</f>
        <v>0</v>
      </c>
      <c r="FR397" s="147">
        <f>PV(0.05,'PV factor'!W35,,-CL397)</f>
        <v>0</v>
      </c>
      <c r="FS397" s="147">
        <f>PV(0.05,'PV factor'!X35,,-CM397)</f>
        <v>0</v>
      </c>
      <c r="FT397" s="147">
        <f>PV(0.05,'PV factor'!Y35,,-CN397)</f>
        <v>0</v>
      </c>
      <c r="FU397" s="147">
        <f>PV(0.05,'PV factor'!Z35,,-CO397)</f>
        <v>0</v>
      </c>
      <c r="FV397" s="147">
        <f>PV(0.05,'PV factor'!AA35,,-CP397)</f>
        <v>0</v>
      </c>
      <c r="FW397" s="147">
        <f>PV(0.05,'PV factor'!AB35,,-CQ397)</f>
        <v>0</v>
      </c>
      <c r="FX397" s="147">
        <f>PV(0.05,'PV factor'!AC35,,-CR397)</f>
        <v>0</v>
      </c>
      <c r="FY397" s="147">
        <f>PV(0.05,'PV factor'!AD35,,-CS397)</f>
        <v>0</v>
      </c>
      <c r="FZ397" s="147">
        <f>PV(0.05,'PV factor'!AE35,,-CT397)</f>
        <v>0</v>
      </c>
      <c r="GA397" s="147">
        <f>PV(0.05,'PV factor'!AF35,,-CU397)</f>
        <v>0</v>
      </c>
      <c r="GB397" s="147">
        <f>PV(0.05,'PV factor'!AG35,,-CV397)</f>
        <v>0</v>
      </c>
      <c r="GC397" s="147">
        <f>PV(0.05,'PV factor'!AH35,,-CW397)</f>
        <v>0</v>
      </c>
      <c r="GD397" s="147">
        <f>PV(0.05,'PV factor'!AI35,,-CX397)</f>
        <v>0</v>
      </c>
      <c r="GE397" s="147">
        <f>PV(0.05,'PV factor'!AJ35,,-CY397)</f>
        <v>0</v>
      </c>
      <c r="GF397" s="147">
        <f>PV(0.05,'PV factor'!AK35,,-CZ397)</f>
        <v>0</v>
      </c>
      <c r="GG397" s="147">
        <f>PV(0.05,'PV factor'!AL35,,-DA397)</f>
        <v>0</v>
      </c>
      <c r="GH397" s="147">
        <f>PV(0.05,'PV factor'!AM35,,-DB397)</f>
        <v>0</v>
      </c>
      <c r="GI397" s="147">
        <f>PV(0.05,'PV factor'!AN35,,-DC397)</f>
        <v>0</v>
      </c>
      <c r="GJ397" s="147">
        <f>PV(0.05,'PV factor'!AO35,,-DD397)</f>
        <v>0</v>
      </c>
      <c r="GK397" s="147">
        <f>PV(0.05,'PV factor'!AP35,,-DE397)</f>
        <v>0</v>
      </c>
      <c r="GL397" s="147">
        <f>PV(0.05,'PV factor'!C35,,-DI397)</f>
        <v>807.25623582766434</v>
      </c>
      <c r="GM397" s="147">
        <f>PV(0.05,'PV factor'!D35,,-DJ397)</f>
        <v>768.81546269301361</v>
      </c>
      <c r="GN397" s="147">
        <f>PV(0.05,'PV factor'!E35,,-DK397)</f>
        <v>732.20520256477494</v>
      </c>
      <c r="GO397" s="147">
        <f>PV(0.05,'PV factor'!F35,,-DL397)</f>
        <v>697.33828815692846</v>
      </c>
      <c r="GP397" s="147">
        <f>PV(0.05,'PV factor'!G35,,-DM397)</f>
        <v>664.13170300659863</v>
      </c>
      <c r="GQ397" s="147">
        <f>PV(0.05,'PV factor'!H35,,-DN397)</f>
        <v>632.50638381580814</v>
      </c>
      <c r="GR397" s="147">
        <f>PV(0.05,'PV factor'!I35,,-DO397)</f>
        <v>602.38703220553157</v>
      </c>
      <c r="GS397" s="147">
        <f>PV(0.05,'PV factor'!J35,,-DP397)</f>
        <v>573.70193543383959</v>
      </c>
      <c r="GT397" s="147">
        <f>PV(0.05,'PV factor'!K35,,-DQ397)</f>
        <v>546.38279565127584</v>
      </c>
      <c r="GU397" s="147">
        <f>PV(0.05,'PV factor'!L35,,-DR397)</f>
        <v>520.36456728692929</v>
      </c>
      <c r="GV397" s="147">
        <f>PV(0.05,'PV factor'!M35,,-DS397)</f>
        <v>495.58530217802797</v>
      </c>
      <c r="GW397" s="147">
        <f>PV(0.05,'PV factor'!N35,,-DT397)</f>
        <v>471.98600207431224</v>
      </c>
      <c r="GX397" s="147">
        <f>PV(0.05,'PV factor'!O35,,-DU397)</f>
        <v>449.51047816601181</v>
      </c>
      <c r="GY397" s="147">
        <f>PV(0.05,'PV factor'!P35,,-DV397)</f>
        <v>428.10521730096349</v>
      </c>
      <c r="GZ397" s="147">
        <f>PV(0.05,'PV factor'!Q35,,-DW397)</f>
        <v>407.71925457234619</v>
      </c>
      <c r="HA397" s="147">
        <f>PV(0.05,'PV factor'!R35,,-DX397)</f>
        <v>388.30405197366298</v>
      </c>
      <c r="HB397" s="147">
        <f>PV(0.05,'PV factor'!S35,,-DY397)</f>
        <v>369.81338283205997</v>
      </c>
      <c r="HC397" s="147">
        <f>PV(0.05,'PV factor'!T35,,-DZ397)</f>
        <v>352.20322174481902</v>
      </c>
      <c r="HD397" s="147">
        <f>PV(0.05,'PV factor'!U35,,-EA397)</f>
        <v>335.43163975697053</v>
      </c>
      <c r="HE397" s="147">
        <f>PV(0.05,'PV factor'!V35,,-EB397)</f>
        <v>319.45870453044813</v>
      </c>
      <c r="HF397" s="147">
        <f>PV(0.05,'PV factor'!W35,,-EC397)</f>
        <v>304.2463852670935</v>
      </c>
      <c r="HG397" s="147">
        <f>PV(0.05,'PV factor'!X35,,-ED397)</f>
        <v>289.75846215913657</v>
      </c>
      <c r="HH397" s="147">
        <f>PV(0.05,'PV factor'!Y35,,-EE397)</f>
        <v>275.96044015155871</v>
      </c>
      <c r="HI397" s="147">
        <f>PV(0.05,'PV factor'!Z35,,-EF397)</f>
        <v>262.81946681100828</v>
      </c>
      <c r="HJ397" s="147">
        <f>PV(0.05,'PV factor'!AA35,,-EG397)</f>
        <v>250.30425410572215</v>
      </c>
      <c r="HK397" s="147">
        <f>PV(0.05,'PV factor'!AB35,,-EH397)</f>
        <v>238.38500391021157</v>
      </c>
      <c r="HL397" s="147">
        <f>PV(0.05,'PV factor'!AC35,,-EI397)</f>
        <v>227.03333705734437</v>
      </c>
      <c r="HM397" s="147">
        <f>PV(0.05,'PV factor'!AD35,,-EJ397)</f>
        <v>216.22222576889936</v>
      </c>
      <c r="HN397" s="147">
        <f>PV(0.05,'PV factor'!AE35,,-EK397)</f>
        <v>205.92592930371376</v>
      </c>
      <c r="HO397" s="147">
        <f>PV(0.05,'PV factor'!AF35,,-EL397)</f>
        <v>196.1199326702035</v>
      </c>
      <c r="HP397" s="147">
        <f>PV(0.05,'PV factor'!AG35,,-EM397)</f>
        <v>186.78088825733667</v>
      </c>
      <c r="HQ397" s="147">
        <f>PV(0.05,'PV factor'!AH35,,-EN397)</f>
        <v>177.88656024508253</v>
      </c>
      <c r="HR397" s="147">
        <f>PV(0.05,'PV factor'!AI35,,-EO397)</f>
        <v>169.41577166198337</v>
      </c>
      <c r="HS397" s="147">
        <f>PV(0.05,'PV factor'!AJ35,,-EP397)</f>
        <v>161.34835396379367</v>
      </c>
      <c r="HT397" s="147">
        <f>PV(0.05,'PV factor'!AK35,,-EQ397)</f>
        <v>153.66509901313685</v>
      </c>
      <c r="HU397" s="147">
        <f>PV(0.05,'PV factor'!AL35,,-ER397)</f>
        <v>146.3477133458446</v>
      </c>
      <c r="HV397" s="147">
        <f>PV(0.05,'PV factor'!AM35,,-ES397)</f>
        <v>139.37877461509012</v>
      </c>
      <c r="HW397" s="147">
        <f>PV(0.05,'PV factor'!AN35,,-ET397)</f>
        <v>132.74169010960961</v>
      </c>
      <c r="HX397" s="147">
        <f>PV(0.05,'PV factor'!AO35,,-EU397)</f>
        <v>126.42065724724726</v>
      </c>
      <c r="HY397" s="147">
        <f>PV(0.05,'PV factor'!AP35,,-EV397)</f>
        <v>120.40062594975929</v>
      </c>
      <c r="HZ397" s="147">
        <f t="shared" si="655"/>
        <v>123648.40890962063</v>
      </c>
      <c r="IA397" s="147">
        <f t="shared" si="656"/>
        <v>3669.7468922489797</v>
      </c>
      <c r="IB397" s="401">
        <f t="shared" si="657"/>
        <v>2.9678884868881237E-2</v>
      </c>
    </row>
    <row r="398" spans="1:236" s="181" customFormat="1" ht="90" customHeight="1" x14ac:dyDescent="0.25">
      <c r="A398" s="137" t="s">
        <v>1777</v>
      </c>
      <c r="B398" s="138" t="s">
        <v>1778</v>
      </c>
      <c r="C398" s="138" t="s">
        <v>1819</v>
      </c>
      <c r="D398" s="121">
        <v>8</v>
      </c>
      <c r="E398" s="138" t="s">
        <v>1820</v>
      </c>
      <c r="F398" s="118" t="s">
        <v>1821</v>
      </c>
      <c r="G398" s="118" t="s">
        <v>1822</v>
      </c>
      <c r="H398" s="142" t="s">
        <v>88</v>
      </c>
      <c r="I398" s="118" t="s">
        <v>1823</v>
      </c>
      <c r="J398" s="118">
        <v>5</v>
      </c>
      <c r="K398" s="95" t="s">
        <v>206</v>
      </c>
      <c r="L398" s="142">
        <v>942.5</v>
      </c>
      <c r="M398" s="142" t="s">
        <v>1824</v>
      </c>
      <c r="N398" s="142" t="s">
        <v>81</v>
      </c>
      <c r="O398" s="142" t="s">
        <v>82</v>
      </c>
      <c r="P398" s="142" t="s">
        <v>124</v>
      </c>
      <c r="Q398" s="112" t="s">
        <v>100</v>
      </c>
      <c r="R398" s="142" t="s">
        <v>108</v>
      </c>
      <c r="S398" s="142" t="s">
        <v>99</v>
      </c>
      <c r="T398" s="142" t="s">
        <v>125</v>
      </c>
      <c r="U398" s="142" t="s">
        <v>100</v>
      </c>
      <c r="V398" s="117">
        <v>1</v>
      </c>
      <c r="W398" s="139">
        <v>143000</v>
      </c>
      <c r="X398" s="139">
        <v>0</v>
      </c>
      <c r="Y398" s="139">
        <v>0</v>
      </c>
      <c r="Z398" s="127">
        <v>0</v>
      </c>
      <c r="AA398" s="139">
        <v>0</v>
      </c>
      <c r="AB398" s="139">
        <v>35000</v>
      </c>
      <c r="AC398" s="139">
        <v>31000</v>
      </c>
      <c r="AD398" s="139">
        <v>77000</v>
      </c>
      <c r="AE398" s="139">
        <v>0</v>
      </c>
      <c r="AF398" s="139">
        <v>0</v>
      </c>
      <c r="AG398" s="139">
        <v>0</v>
      </c>
      <c r="AH398" s="139">
        <v>0</v>
      </c>
      <c r="AI398" s="207" t="s">
        <v>1825</v>
      </c>
      <c r="AJ398" s="139">
        <v>30000</v>
      </c>
      <c r="AK398" s="136">
        <v>0</v>
      </c>
      <c r="AL398" s="136">
        <v>0</v>
      </c>
      <c r="AM398" s="139"/>
      <c r="AN398" s="139">
        <v>10000</v>
      </c>
      <c r="AO398" s="139">
        <v>10000</v>
      </c>
      <c r="AP398" s="139">
        <v>10000</v>
      </c>
      <c r="AQ398" s="139">
        <v>0</v>
      </c>
      <c r="AR398" s="139">
        <v>0</v>
      </c>
      <c r="AS398" s="139">
        <v>0</v>
      </c>
      <c r="AT398" s="139">
        <v>0</v>
      </c>
      <c r="AU398" s="208" t="s">
        <v>1826</v>
      </c>
      <c r="AV398" s="230">
        <f t="shared" si="623"/>
        <v>1</v>
      </c>
      <c r="AW398" s="230">
        <f t="shared" si="624"/>
        <v>0</v>
      </c>
      <c r="AX398" s="230" t="str">
        <f t="shared" si="625"/>
        <v>D3</v>
      </c>
      <c r="AY398" s="141">
        <f t="shared" si="626"/>
        <v>8</v>
      </c>
      <c r="AZ398" s="70">
        <f t="shared" si="627"/>
        <v>1</v>
      </c>
      <c r="BA398" s="70">
        <f t="shared" si="628"/>
        <v>1</v>
      </c>
      <c r="BB398" s="70">
        <f t="shared" si="629"/>
        <v>1</v>
      </c>
      <c r="BC398" s="70">
        <f t="shared" si="630"/>
        <v>1</v>
      </c>
      <c r="BD398" s="70">
        <f t="shared" si="631"/>
        <v>1</v>
      </c>
      <c r="BE398" s="70">
        <f t="shared" si="632"/>
        <v>0</v>
      </c>
      <c r="BF398" s="70">
        <f t="shared" si="633"/>
        <v>0</v>
      </c>
      <c r="BG398" s="71">
        <f t="shared" si="634"/>
        <v>0</v>
      </c>
      <c r="BH398" s="71">
        <f t="shared" si="635"/>
        <v>1</v>
      </c>
      <c r="BI398" s="71">
        <f t="shared" si="636"/>
        <v>0</v>
      </c>
      <c r="BJ398" s="71">
        <f t="shared" si="637"/>
        <v>0</v>
      </c>
      <c r="BK398" s="71">
        <f t="shared" si="638"/>
        <v>1</v>
      </c>
      <c r="BL398" s="70">
        <f t="shared" si="639"/>
        <v>1</v>
      </c>
      <c r="BM398" s="70">
        <f t="shared" si="640"/>
        <v>1</v>
      </c>
      <c r="BN398" s="70">
        <f t="shared" si="641"/>
        <v>0</v>
      </c>
      <c r="BO398" s="70">
        <f t="shared" si="642"/>
        <v>1</v>
      </c>
      <c r="BP398" s="144">
        <f t="shared" si="643"/>
        <v>0</v>
      </c>
      <c r="BQ398" s="144">
        <f t="shared" si="644"/>
        <v>0</v>
      </c>
      <c r="BR398" s="144">
        <f t="shared" si="645"/>
        <v>0</v>
      </c>
      <c r="BS398" s="144">
        <f t="shared" si="646"/>
        <v>45000</v>
      </c>
      <c r="BT398" s="144">
        <f t="shared" si="647"/>
        <v>41000</v>
      </c>
      <c r="BU398" s="144">
        <f t="shared" si="648"/>
        <v>87000</v>
      </c>
      <c r="BV398" s="144">
        <f t="shared" si="649"/>
        <v>0</v>
      </c>
      <c r="BW398" s="144">
        <f t="shared" si="650"/>
        <v>0</v>
      </c>
      <c r="BX398" s="144">
        <f t="shared" si="651"/>
        <v>0</v>
      </c>
      <c r="BY398" s="144">
        <f t="shared" si="652"/>
        <v>0</v>
      </c>
      <c r="BZ398" s="9">
        <v>0</v>
      </c>
      <c r="CA398" s="9">
        <v>0</v>
      </c>
      <c r="CB398" s="9">
        <v>0</v>
      </c>
      <c r="CC398" s="9">
        <v>0</v>
      </c>
      <c r="CD398" s="9">
        <v>0</v>
      </c>
      <c r="CE398" s="9">
        <v>0</v>
      </c>
      <c r="CF398" s="9">
        <v>0</v>
      </c>
      <c r="CG398" s="9">
        <v>0</v>
      </c>
      <c r="CH398" s="9">
        <v>0</v>
      </c>
      <c r="CI398" s="9">
        <v>0</v>
      </c>
      <c r="CJ398" s="9">
        <v>0</v>
      </c>
      <c r="CK398" s="9">
        <v>0</v>
      </c>
      <c r="CL398" s="9">
        <v>0</v>
      </c>
      <c r="CM398" s="9">
        <v>0</v>
      </c>
      <c r="CN398" s="9">
        <v>0</v>
      </c>
      <c r="CO398" s="9">
        <v>0</v>
      </c>
      <c r="CP398" s="9">
        <v>0</v>
      </c>
      <c r="CQ398" s="9">
        <v>0</v>
      </c>
      <c r="CR398" s="9">
        <v>0</v>
      </c>
      <c r="CS398" s="9">
        <v>0</v>
      </c>
      <c r="CT398" s="9">
        <v>0</v>
      </c>
      <c r="CU398" s="9">
        <v>0</v>
      </c>
      <c r="CV398" s="9">
        <v>0</v>
      </c>
      <c r="CW398" s="9">
        <v>0</v>
      </c>
      <c r="CX398" s="9">
        <v>0</v>
      </c>
      <c r="CY398" s="9">
        <v>0</v>
      </c>
      <c r="CZ398" s="9">
        <v>0</v>
      </c>
      <c r="DA398" s="9">
        <v>0</v>
      </c>
      <c r="DB398" s="9">
        <v>0</v>
      </c>
      <c r="DC398" s="9">
        <v>0</v>
      </c>
      <c r="DD398" s="9">
        <v>0</v>
      </c>
      <c r="DE398" s="9">
        <v>0</v>
      </c>
      <c r="DF398" s="9">
        <v>0</v>
      </c>
      <c r="DG398" s="144">
        <f t="shared" si="653"/>
        <v>942.5</v>
      </c>
      <c r="DH398" s="144">
        <f t="shared" ref="DH398:EW398" si="667">DG398</f>
        <v>942.5</v>
      </c>
      <c r="DI398" s="144">
        <f t="shared" si="667"/>
        <v>942.5</v>
      </c>
      <c r="DJ398" s="144">
        <f t="shared" si="667"/>
        <v>942.5</v>
      </c>
      <c r="DK398" s="144">
        <f t="shared" si="667"/>
        <v>942.5</v>
      </c>
      <c r="DL398" s="144">
        <f t="shared" si="667"/>
        <v>942.5</v>
      </c>
      <c r="DM398" s="144">
        <f t="shared" si="667"/>
        <v>942.5</v>
      </c>
      <c r="DN398" s="144">
        <f t="shared" si="667"/>
        <v>942.5</v>
      </c>
      <c r="DO398" s="144">
        <f t="shared" si="667"/>
        <v>942.5</v>
      </c>
      <c r="DP398" s="144">
        <f t="shared" si="667"/>
        <v>942.5</v>
      </c>
      <c r="DQ398" s="144">
        <f t="shared" si="667"/>
        <v>942.5</v>
      </c>
      <c r="DR398" s="144">
        <f t="shared" si="667"/>
        <v>942.5</v>
      </c>
      <c r="DS398" s="144">
        <f t="shared" si="667"/>
        <v>942.5</v>
      </c>
      <c r="DT398" s="144">
        <f t="shared" si="667"/>
        <v>942.5</v>
      </c>
      <c r="DU398" s="144">
        <f t="shared" si="667"/>
        <v>942.5</v>
      </c>
      <c r="DV398" s="144">
        <f t="shared" si="667"/>
        <v>942.5</v>
      </c>
      <c r="DW398" s="144">
        <f t="shared" si="667"/>
        <v>942.5</v>
      </c>
      <c r="DX398" s="144">
        <f t="shared" si="667"/>
        <v>942.5</v>
      </c>
      <c r="DY398" s="144">
        <f t="shared" si="667"/>
        <v>942.5</v>
      </c>
      <c r="DZ398" s="144">
        <f t="shared" si="667"/>
        <v>942.5</v>
      </c>
      <c r="EA398" s="144">
        <f t="shared" si="667"/>
        <v>942.5</v>
      </c>
      <c r="EB398" s="144">
        <f t="shared" si="667"/>
        <v>942.5</v>
      </c>
      <c r="EC398" s="144">
        <f t="shared" si="667"/>
        <v>942.5</v>
      </c>
      <c r="ED398" s="144">
        <f t="shared" si="667"/>
        <v>942.5</v>
      </c>
      <c r="EE398" s="144">
        <f t="shared" si="667"/>
        <v>942.5</v>
      </c>
      <c r="EF398" s="144">
        <f t="shared" si="667"/>
        <v>942.5</v>
      </c>
      <c r="EG398" s="144">
        <f t="shared" si="667"/>
        <v>942.5</v>
      </c>
      <c r="EH398" s="144">
        <f t="shared" si="667"/>
        <v>942.5</v>
      </c>
      <c r="EI398" s="144">
        <f t="shared" si="667"/>
        <v>942.5</v>
      </c>
      <c r="EJ398" s="144">
        <f t="shared" si="667"/>
        <v>942.5</v>
      </c>
      <c r="EK398" s="144">
        <f t="shared" si="667"/>
        <v>942.5</v>
      </c>
      <c r="EL398" s="144">
        <f t="shared" si="667"/>
        <v>942.5</v>
      </c>
      <c r="EM398" s="144">
        <f t="shared" si="667"/>
        <v>942.5</v>
      </c>
      <c r="EN398" s="144">
        <f t="shared" si="667"/>
        <v>942.5</v>
      </c>
      <c r="EO398" s="144">
        <f t="shared" si="667"/>
        <v>942.5</v>
      </c>
      <c r="EP398" s="144">
        <f t="shared" si="667"/>
        <v>942.5</v>
      </c>
      <c r="EQ398" s="144">
        <f t="shared" si="667"/>
        <v>942.5</v>
      </c>
      <c r="ER398" s="144">
        <f t="shared" si="667"/>
        <v>942.5</v>
      </c>
      <c r="ES398" s="144">
        <f t="shared" si="667"/>
        <v>942.5</v>
      </c>
      <c r="ET398" s="144">
        <f t="shared" si="667"/>
        <v>942.5</v>
      </c>
      <c r="EU398" s="144">
        <f t="shared" si="667"/>
        <v>942.5</v>
      </c>
      <c r="EV398" s="144">
        <f t="shared" si="667"/>
        <v>942.5</v>
      </c>
      <c r="EW398" s="144">
        <f t="shared" si="667"/>
        <v>942.5</v>
      </c>
      <c r="EX398" s="147">
        <f>PV(0.05,'PV factor'!C278,,-BR398)</f>
        <v>0</v>
      </c>
      <c r="EY398" s="147">
        <f>PV(0.05,'PV factor'!D278,,-BS398)</f>
        <v>38872.691933916416</v>
      </c>
      <c r="EZ398" s="147">
        <f>PV(0.05,'PV factor'!E278,,-BT398)</f>
        <v>33730.801466467165</v>
      </c>
      <c r="FA398" s="147">
        <f>PV(0.05,'PV factor'!F278,,-BU398)</f>
        <v>68166.776482755929</v>
      </c>
      <c r="FB398" s="147">
        <f>PV(0.05,'PV factor'!G278,,-BV398)</f>
        <v>0</v>
      </c>
      <c r="FC398" s="147">
        <f>PV(0.05,'PV factor'!H278,,-BW398)</f>
        <v>0</v>
      </c>
      <c r="FD398" s="147">
        <f>PV(0.05,'PV factor'!I278,,-BX398)</f>
        <v>0</v>
      </c>
      <c r="FE398" s="147">
        <f>PV(0.05,'PV factor'!J278,,-BY398)</f>
        <v>0</v>
      </c>
      <c r="FF398" s="147">
        <f>PV(0.05,'PV factor'!K278,,-BZ398)</f>
        <v>0</v>
      </c>
      <c r="FG398" s="147">
        <f>PV(0.05,'PV factor'!L278,,-CA398)</f>
        <v>0</v>
      </c>
      <c r="FH398" s="147">
        <f>PV(0.05,'PV factor'!M278,,-CB398)</f>
        <v>0</v>
      </c>
      <c r="FI398" s="147">
        <f>PV(0.05,'PV factor'!N278,,-CC398)</f>
        <v>0</v>
      </c>
      <c r="FJ398" s="147">
        <f>PV(0.05,'PV factor'!O278,,-CD398)</f>
        <v>0</v>
      </c>
      <c r="FK398" s="147">
        <f>PV(0.05,'PV factor'!P278,,-CE398)</f>
        <v>0</v>
      </c>
      <c r="FL398" s="147">
        <f>PV(0.05,'PV factor'!Q278,,-CF398)</f>
        <v>0</v>
      </c>
      <c r="FM398" s="147">
        <f>PV(0.05,'PV factor'!R278,,-CG398)</f>
        <v>0</v>
      </c>
      <c r="FN398" s="147">
        <f>PV(0.05,'PV factor'!S278,,-CH398)</f>
        <v>0</v>
      </c>
      <c r="FO398" s="147">
        <f>PV(0.05,'PV factor'!T278,,-CI398)</f>
        <v>0</v>
      </c>
      <c r="FP398" s="147">
        <f>PV(0.05,'PV factor'!U278,,-CJ398)</f>
        <v>0</v>
      </c>
      <c r="FQ398" s="147">
        <f>PV(0.05,'PV factor'!V278,,-CK398)</f>
        <v>0</v>
      </c>
      <c r="FR398" s="147">
        <f>PV(0.05,'PV factor'!W278,,-CL398)</f>
        <v>0</v>
      </c>
      <c r="FS398" s="147">
        <f>PV(0.05,'PV factor'!X278,,-CM398)</f>
        <v>0</v>
      </c>
      <c r="FT398" s="147">
        <f>PV(0.05,'PV factor'!Y278,,-CN398)</f>
        <v>0</v>
      </c>
      <c r="FU398" s="147">
        <f>PV(0.05,'PV factor'!Z278,,-CO398)</f>
        <v>0</v>
      </c>
      <c r="FV398" s="147">
        <f>PV(0.05,'PV factor'!AA278,,-CP398)</f>
        <v>0</v>
      </c>
      <c r="FW398" s="147">
        <f>PV(0.05,'PV factor'!AB278,,-CQ398)</f>
        <v>0</v>
      </c>
      <c r="FX398" s="147">
        <f>PV(0.05,'PV factor'!AC278,,-CR398)</f>
        <v>0</v>
      </c>
      <c r="FY398" s="147">
        <f>PV(0.05,'PV factor'!AD278,,-CS398)</f>
        <v>0</v>
      </c>
      <c r="FZ398" s="147">
        <f>PV(0.05,'PV factor'!AE278,,-CT398)</f>
        <v>0</v>
      </c>
      <c r="GA398" s="147">
        <f>PV(0.05,'PV factor'!AF278,,-CU398)</f>
        <v>0</v>
      </c>
      <c r="GB398" s="147">
        <f>PV(0.05,'PV factor'!AG278,,-CV398)</f>
        <v>0</v>
      </c>
      <c r="GC398" s="147">
        <f>PV(0.05,'PV factor'!AH278,,-CW398)</f>
        <v>0</v>
      </c>
      <c r="GD398" s="147">
        <f>PV(0.05,'PV factor'!AI278,,-CX398)</f>
        <v>0</v>
      </c>
      <c r="GE398" s="147">
        <f>PV(0.05,'PV factor'!AJ278,,-CY398)</f>
        <v>0</v>
      </c>
      <c r="GF398" s="147">
        <f>PV(0.05,'PV factor'!AK278,,-CZ398)</f>
        <v>0</v>
      </c>
      <c r="GG398" s="147">
        <f>PV(0.05,'PV factor'!AL278,,-DA398)</f>
        <v>0</v>
      </c>
      <c r="GH398" s="147">
        <f>PV(0.05,'PV factor'!AM278,,-DB398)</f>
        <v>0</v>
      </c>
      <c r="GI398" s="147">
        <f>PV(0.05,'PV factor'!AN278,,-DC398)</f>
        <v>0</v>
      </c>
      <c r="GJ398" s="147">
        <f>PV(0.05,'PV factor'!AO278,,-DD398)</f>
        <v>0</v>
      </c>
      <c r="GK398" s="147">
        <f>PV(0.05,'PV factor'!AP278,,-DE398)</f>
        <v>0</v>
      </c>
      <c r="GL398" s="147">
        <f>PV(0.05,'PV factor'!C278,,-DI398)</f>
        <v>854.87528344671205</v>
      </c>
      <c r="GM398" s="147">
        <f>PV(0.05,'PV factor'!D278,,-DJ398)</f>
        <v>814.16693661591614</v>
      </c>
      <c r="GN398" s="147">
        <f>PV(0.05,'PV factor'!E278,,-DK398)</f>
        <v>775.39708249134878</v>
      </c>
      <c r="GO398" s="147">
        <f>PV(0.05,'PV factor'!F278,,-DL398)</f>
        <v>738.47341189652252</v>
      </c>
      <c r="GP398" s="147">
        <f>PV(0.05,'PV factor'!G278,,-DM398)</f>
        <v>703.3080113300216</v>
      </c>
      <c r="GQ398" s="147">
        <f>PV(0.05,'PV factor'!H278,,-DN398)</f>
        <v>669.81715364763943</v>
      </c>
      <c r="GR398" s="147">
        <f>PV(0.05,'PV factor'!I278,,-DO398)</f>
        <v>637.92109871203763</v>
      </c>
      <c r="GS398" s="147">
        <f>PV(0.05,'PV factor'!J278,,-DP398)</f>
        <v>607.5439035352739</v>
      </c>
      <c r="GT398" s="147">
        <f>PV(0.05,'PV factor'!K278,,-DQ398)</f>
        <v>578.61324146216566</v>
      </c>
      <c r="GU398" s="147">
        <f>PV(0.05,'PV factor'!L278,,-DR398)</f>
        <v>551.06022996396723</v>
      </c>
      <c r="GV398" s="147">
        <f>PV(0.05,'PV factor'!M278,,-DS398)</f>
        <v>524.81926663234981</v>
      </c>
      <c r="GW398" s="147">
        <f>PV(0.05,'PV factor'!N278,,-DT398)</f>
        <v>499.82787298319022</v>
      </c>
      <c r="GX398" s="147">
        <f>PV(0.05,'PV factor'!O278,,-DU398)</f>
        <v>476.02654569827649</v>
      </c>
      <c r="GY398" s="147">
        <f>PV(0.05,'PV factor'!P278,,-DV398)</f>
        <v>453.35861495073942</v>
      </c>
      <c r="GZ398" s="147">
        <f>PV(0.05,'PV factor'!Q278,,-DW398)</f>
        <v>431.77010947689473</v>
      </c>
      <c r="HA398" s="147">
        <f>PV(0.05,'PV factor'!R278,,-DX398)</f>
        <v>411.20962807323298</v>
      </c>
      <c r="HB398" s="147">
        <f>PV(0.05,'PV factor'!S278,,-DY398)</f>
        <v>391.62821721260286</v>
      </c>
      <c r="HC398" s="147">
        <f>PV(0.05,'PV factor'!T278,,-DZ398)</f>
        <v>372.97925448819319</v>
      </c>
      <c r="HD398" s="147">
        <f>PV(0.05,'PV factor'!U278,,-EA398)</f>
        <v>355.21833760780305</v>
      </c>
      <c r="HE398" s="147">
        <f>PV(0.05,'PV factor'!V278,,-EB398)</f>
        <v>338.30317867409815</v>
      </c>
      <c r="HF398" s="147">
        <f>PV(0.05,'PV factor'!W278,,-EC398)</f>
        <v>322.19350349914112</v>
      </c>
      <c r="HG398" s="147">
        <f>PV(0.05,'PV factor'!X278,,-ED398)</f>
        <v>306.85095571346767</v>
      </c>
      <c r="HH398" s="147">
        <f>PV(0.05,'PV factor'!Y278,,-EE398)</f>
        <v>292.23900544139781</v>
      </c>
      <c r="HI398" s="147">
        <f>PV(0.05,'PV factor'!Z278,,-EF398)</f>
        <v>278.32286232514076</v>
      </c>
      <c r="HJ398" s="147">
        <f>PV(0.05,'PV factor'!AA278,,-EG398)</f>
        <v>265.06939269061024</v>
      </c>
      <c r="HK398" s="147">
        <f>PV(0.05,'PV factor'!AB278,,-EH398)</f>
        <v>252.44704065772405</v>
      </c>
      <c r="HL398" s="147">
        <f>PV(0.05,'PV factor'!AC278,,-EI398)</f>
        <v>240.42575300735626</v>
      </c>
      <c r="HM398" s="147">
        <f>PV(0.05,'PV factor'!AD278,,-EJ398)</f>
        <v>228.97690762605353</v>
      </c>
      <c r="HN398" s="147">
        <f>PV(0.05,'PV factor'!AE278,,-EK398)</f>
        <v>218.07324535814629</v>
      </c>
      <c r="HO398" s="147">
        <f>PV(0.05,'PV factor'!AF278,,-EL398)</f>
        <v>207.68880510299638</v>
      </c>
      <c r="HP398" s="147">
        <f>PV(0.05,'PV factor'!AG278,,-EM398)</f>
        <v>197.79886200285372</v>
      </c>
      <c r="HQ398" s="147">
        <f>PV(0.05,'PV factor'!AH278,,-EN398)</f>
        <v>188.3798685741464</v>
      </c>
      <c r="HR398" s="147">
        <f>PV(0.05,'PV factor'!AI278,,-EO398)</f>
        <v>179.40939864204421</v>
      </c>
      <c r="HS398" s="147">
        <f>PV(0.05,'PV factor'!AJ278,,-EP398)</f>
        <v>170.86609394480396</v>
      </c>
      <c r="HT398" s="147">
        <f>PV(0.05,'PV factor'!AK278,,-EQ398)</f>
        <v>162.7296132807657</v>
      </c>
      <c r="HU398" s="147">
        <f>PV(0.05,'PV factor'!AL278,,-ER398)</f>
        <v>154.98058407691971</v>
      </c>
      <c r="HV398" s="147">
        <f>PV(0.05,'PV factor'!AM278,,-ES398)</f>
        <v>147.60055626373307</v>
      </c>
      <c r="HW398" s="147">
        <f>PV(0.05,'PV factor'!AN278,,-ET398)</f>
        <v>140.57195834641243</v>
      </c>
      <c r="HX398" s="147">
        <f>PV(0.05,'PV factor'!AO278,,-EU398)</f>
        <v>133.87805556801186</v>
      </c>
      <c r="HY398" s="147">
        <f>PV(0.05,'PV factor'!AP278,,-EV398)</f>
        <v>127.50291006477319</v>
      </c>
      <c r="HZ398" s="147">
        <f t="shared" si="655"/>
        <v>140770.26988313952</v>
      </c>
      <c r="IA398" s="147">
        <f t="shared" si="656"/>
        <v>3886.2207257805208</v>
      </c>
      <c r="IB398" s="401">
        <f t="shared" si="657"/>
        <v>2.7606828693350294E-2</v>
      </c>
    </row>
    <row r="399" spans="1:236" s="183" customFormat="1" ht="90" customHeight="1" x14ac:dyDescent="0.25">
      <c r="A399" s="161" t="s">
        <v>2267</v>
      </c>
      <c r="B399" s="150" t="s">
        <v>2515</v>
      </c>
      <c r="C399" s="150" t="s">
        <v>592</v>
      </c>
      <c r="D399" s="148">
        <v>1</v>
      </c>
      <c r="E399" s="150" t="s">
        <v>2602</v>
      </c>
      <c r="F399" s="151" t="s">
        <v>3635</v>
      </c>
      <c r="G399" s="151" t="s">
        <v>2604</v>
      </c>
      <c r="H399" s="151"/>
      <c r="I399" s="151" t="s">
        <v>2562</v>
      </c>
      <c r="J399" s="151">
        <v>40</v>
      </c>
      <c r="K399" s="227" t="s">
        <v>79</v>
      </c>
      <c r="L399" s="79">
        <v>60990</v>
      </c>
      <c r="M399" s="79" t="s">
        <v>2605</v>
      </c>
      <c r="N399" s="79" t="s">
        <v>81</v>
      </c>
      <c r="O399" s="13" t="s">
        <v>217</v>
      </c>
      <c r="P399" s="79" t="s">
        <v>225</v>
      </c>
      <c r="Q399" s="112" t="s">
        <v>100</v>
      </c>
      <c r="R399" s="79" t="s">
        <v>108</v>
      </c>
      <c r="S399" s="79" t="s">
        <v>99</v>
      </c>
      <c r="T399" s="79" t="s">
        <v>2034</v>
      </c>
      <c r="U399" s="79" t="s">
        <v>100</v>
      </c>
      <c r="V399" s="81">
        <v>1</v>
      </c>
      <c r="W399" s="149">
        <v>50000000</v>
      </c>
      <c r="X399" s="149">
        <v>1800000</v>
      </c>
      <c r="Y399" s="149">
        <v>0</v>
      </c>
      <c r="Z399" s="149">
        <v>0</v>
      </c>
      <c r="AA399" s="149">
        <v>280000</v>
      </c>
      <c r="AB399" s="149">
        <v>170000</v>
      </c>
      <c r="AC399" s="149">
        <v>1350000</v>
      </c>
      <c r="AD399" s="149">
        <v>8200000</v>
      </c>
      <c r="AE399" s="149">
        <v>20000000</v>
      </c>
      <c r="AF399" s="149">
        <v>20000000</v>
      </c>
      <c r="AG399" s="149">
        <v>0</v>
      </c>
      <c r="AH399" s="149">
        <v>0</v>
      </c>
      <c r="AI399" s="160" t="s">
        <v>2606</v>
      </c>
      <c r="AJ399" s="149">
        <v>0</v>
      </c>
      <c r="AK399" s="149">
        <v>0</v>
      </c>
      <c r="AL399" s="149">
        <v>0</v>
      </c>
      <c r="AM399" s="149">
        <v>0</v>
      </c>
      <c r="AN399" s="149">
        <v>0</v>
      </c>
      <c r="AO399" s="149">
        <v>0</v>
      </c>
      <c r="AP399" s="149">
        <v>0</v>
      </c>
      <c r="AQ399" s="149">
        <v>0</v>
      </c>
      <c r="AR399" s="149">
        <v>0</v>
      </c>
      <c r="AS399" s="149">
        <v>0</v>
      </c>
      <c r="AT399" s="149">
        <v>0</v>
      </c>
      <c r="AU399" s="151" t="s">
        <v>2607</v>
      </c>
      <c r="AV399" s="230">
        <f t="shared" si="623"/>
        <v>0</v>
      </c>
      <c r="AW399" s="230">
        <f t="shared" si="624"/>
        <v>1</v>
      </c>
      <c r="AX399" s="230" t="str">
        <f t="shared" si="625"/>
        <v>B1</v>
      </c>
      <c r="AY399" s="141">
        <f t="shared" si="626"/>
        <v>8</v>
      </c>
      <c r="AZ399" s="70">
        <f t="shared" si="627"/>
        <v>1</v>
      </c>
      <c r="BA399" s="70">
        <f t="shared" si="628"/>
        <v>1</v>
      </c>
      <c r="BB399" s="70">
        <f t="shared" si="629"/>
        <v>1</v>
      </c>
      <c r="BC399" s="70">
        <f t="shared" si="630"/>
        <v>1</v>
      </c>
      <c r="BD399" s="70">
        <f t="shared" si="631"/>
        <v>1</v>
      </c>
      <c r="BE399" s="70">
        <f t="shared" si="632"/>
        <v>0</v>
      </c>
      <c r="BF399" s="70">
        <f t="shared" si="633"/>
        <v>0</v>
      </c>
      <c r="BG399" s="71">
        <f t="shared" si="634"/>
        <v>0</v>
      </c>
      <c r="BH399" s="71">
        <f t="shared" si="635"/>
        <v>1</v>
      </c>
      <c r="BI399" s="71">
        <f t="shared" si="636"/>
        <v>0</v>
      </c>
      <c r="BJ399" s="71">
        <f t="shared" si="637"/>
        <v>0</v>
      </c>
      <c r="BK399" s="71">
        <f t="shared" si="638"/>
        <v>1</v>
      </c>
      <c r="BL399" s="70">
        <f t="shared" si="639"/>
        <v>1</v>
      </c>
      <c r="BM399" s="70">
        <f t="shared" si="640"/>
        <v>1</v>
      </c>
      <c r="BN399" s="70">
        <f t="shared" si="641"/>
        <v>0</v>
      </c>
      <c r="BO399" s="70">
        <f t="shared" si="642"/>
        <v>1</v>
      </c>
      <c r="BP399" s="144">
        <f t="shared" si="643"/>
        <v>0</v>
      </c>
      <c r="BQ399" s="144">
        <f t="shared" si="644"/>
        <v>0</v>
      </c>
      <c r="BR399" s="144">
        <f t="shared" si="645"/>
        <v>280000</v>
      </c>
      <c r="BS399" s="144">
        <f t="shared" si="646"/>
        <v>170000</v>
      </c>
      <c r="BT399" s="144">
        <f t="shared" si="647"/>
        <v>1350000</v>
      </c>
      <c r="BU399" s="144">
        <f t="shared" si="648"/>
        <v>8200000</v>
      </c>
      <c r="BV399" s="144">
        <f t="shared" si="649"/>
        <v>20000000</v>
      </c>
      <c r="BW399" s="144">
        <f t="shared" si="650"/>
        <v>20000000</v>
      </c>
      <c r="BX399" s="144">
        <f t="shared" si="651"/>
        <v>0</v>
      </c>
      <c r="BY399" s="144">
        <f t="shared" si="652"/>
        <v>0</v>
      </c>
      <c r="BZ399" s="9">
        <v>0</v>
      </c>
      <c r="CA399" s="9">
        <v>0</v>
      </c>
      <c r="CB399" s="9">
        <v>0</v>
      </c>
      <c r="CC399" s="9">
        <v>0</v>
      </c>
      <c r="CD399" s="9">
        <v>0</v>
      </c>
      <c r="CE399" s="9">
        <v>0</v>
      </c>
      <c r="CF399" s="9">
        <v>0</v>
      </c>
      <c r="CG399" s="9">
        <v>0</v>
      </c>
      <c r="CH399" s="9">
        <v>0</v>
      </c>
      <c r="CI399" s="9">
        <v>0</v>
      </c>
      <c r="CJ399" s="9">
        <v>0</v>
      </c>
      <c r="CK399" s="9">
        <v>0</v>
      </c>
      <c r="CL399" s="9">
        <v>0</v>
      </c>
      <c r="CM399" s="9">
        <v>0</v>
      </c>
      <c r="CN399" s="9">
        <v>0</v>
      </c>
      <c r="CO399" s="9">
        <v>0</v>
      </c>
      <c r="CP399" s="9">
        <v>0</v>
      </c>
      <c r="CQ399" s="9">
        <v>0</v>
      </c>
      <c r="CR399" s="9">
        <v>0</v>
      </c>
      <c r="CS399" s="9">
        <v>0</v>
      </c>
      <c r="CT399" s="9">
        <v>0</v>
      </c>
      <c r="CU399" s="9">
        <v>0</v>
      </c>
      <c r="CV399" s="9">
        <v>0</v>
      </c>
      <c r="CW399" s="9">
        <v>0</v>
      </c>
      <c r="CX399" s="9">
        <v>0</v>
      </c>
      <c r="CY399" s="9">
        <v>0</v>
      </c>
      <c r="CZ399" s="9">
        <v>0</v>
      </c>
      <c r="DA399" s="9">
        <v>0</v>
      </c>
      <c r="DB399" s="9">
        <v>0</v>
      </c>
      <c r="DC399" s="9">
        <v>0</v>
      </c>
      <c r="DD399" s="9">
        <v>0</v>
      </c>
      <c r="DE399" s="9">
        <v>0</v>
      </c>
      <c r="DF399" s="9">
        <v>0</v>
      </c>
      <c r="DG399" s="144">
        <f t="shared" si="653"/>
        <v>60990</v>
      </c>
      <c r="DH399" s="144">
        <f t="shared" ref="DH399:EW399" si="668">DG399</f>
        <v>60990</v>
      </c>
      <c r="DI399" s="144">
        <f t="shared" si="668"/>
        <v>60990</v>
      </c>
      <c r="DJ399" s="144">
        <f t="shared" si="668"/>
        <v>60990</v>
      </c>
      <c r="DK399" s="144">
        <f t="shared" si="668"/>
        <v>60990</v>
      </c>
      <c r="DL399" s="144">
        <f t="shared" si="668"/>
        <v>60990</v>
      </c>
      <c r="DM399" s="144">
        <f t="shared" si="668"/>
        <v>60990</v>
      </c>
      <c r="DN399" s="144">
        <f t="shared" si="668"/>
        <v>60990</v>
      </c>
      <c r="DO399" s="144">
        <f t="shared" si="668"/>
        <v>60990</v>
      </c>
      <c r="DP399" s="144">
        <f t="shared" si="668"/>
        <v>60990</v>
      </c>
      <c r="DQ399" s="144">
        <f t="shared" si="668"/>
        <v>60990</v>
      </c>
      <c r="DR399" s="144">
        <f t="shared" si="668"/>
        <v>60990</v>
      </c>
      <c r="DS399" s="144">
        <f t="shared" si="668"/>
        <v>60990</v>
      </c>
      <c r="DT399" s="144">
        <f t="shared" si="668"/>
        <v>60990</v>
      </c>
      <c r="DU399" s="144">
        <f t="shared" si="668"/>
        <v>60990</v>
      </c>
      <c r="DV399" s="144">
        <f t="shared" si="668"/>
        <v>60990</v>
      </c>
      <c r="DW399" s="144">
        <f t="shared" si="668"/>
        <v>60990</v>
      </c>
      <c r="DX399" s="144">
        <f t="shared" si="668"/>
        <v>60990</v>
      </c>
      <c r="DY399" s="144">
        <f t="shared" si="668"/>
        <v>60990</v>
      </c>
      <c r="DZ399" s="144">
        <f t="shared" si="668"/>
        <v>60990</v>
      </c>
      <c r="EA399" s="144">
        <f t="shared" si="668"/>
        <v>60990</v>
      </c>
      <c r="EB399" s="144">
        <f t="shared" si="668"/>
        <v>60990</v>
      </c>
      <c r="EC399" s="144">
        <f t="shared" si="668"/>
        <v>60990</v>
      </c>
      <c r="ED399" s="144">
        <f t="shared" si="668"/>
        <v>60990</v>
      </c>
      <c r="EE399" s="144">
        <f t="shared" si="668"/>
        <v>60990</v>
      </c>
      <c r="EF399" s="144">
        <f t="shared" si="668"/>
        <v>60990</v>
      </c>
      <c r="EG399" s="144">
        <f t="shared" si="668"/>
        <v>60990</v>
      </c>
      <c r="EH399" s="144">
        <f t="shared" si="668"/>
        <v>60990</v>
      </c>
      <c r="EI399" s="144">
        <f t="shared" si="668"/>
        <v>60990</v>
      </c>
      <c r="EJ399" s="144">
        <f t="shared" si="668"/>
        <v>60990</v>
      </c>
      <c r="EK399" s="144">
        <f t="shared" si="668"/>
        <v>60990</v>
      </c>
      <c r="EL399" s="144">
        <f t="shared" si="668"/>
        <v>60990</v>
      </c>
      <c r="EM399" s="144">
        <f t="shared" si="668"/>
        <v>60990</v>
      </c>
      <c r="EN399" s="144">
        <f t="shared" si="668"/>
        <v>60990</v>
      </c>
      <c r="EO399" s="144">
        <f t="shared" si="668"/>
        <v>60990</v>
      </c>
      <c r="EP399" s="144">
        <f t="shared" si="668"/>
        <v>60990</v>
      </c>
      <c r="EQ399" s="144">
        <f t="shared" si="668"/>
        <v>60990</v>
      </c>
      <c r="ER399" s="144">
        <f t="shared" si="668"/>
        <v>60990</v>
      </c>
      <c r="ES399" s="144">
        <f t="shared" si="668"/>
        <v>60990</v>
      </c>
      <c r="ET399" s="144">
        <f t="shared" si="668"/>
        <v>60990</v>
      </c>
      <c r="EU399" s="144">
        <f t="shared" si="668"/>
        <v>60990</v>
      </c>
      <c r="EV399" s="144">
        <f t="shared" si="668"/>
        <v>60990</v>
      </c>
      <c r="EW399" s="144">
        <f t="shared" si="668"/>
        <v>60990</v>
      </c>
      <c r="EX399" s="147">
        <f>PV(0.05,'PV factor'!C350,,-BR399)</f>
        <v>253968.25396825396</v>
      </c>
      <c r="EY399" s="147">
        <f>PV(0.05,'PV factor'!D350,,-BS399)</f>
        <v>146852.39175035091</v>
      </c>
      <c r="EZ399" s="147">
        <f>PV(0.05,'PV factor'!E350,,-BT399)</f>
        <v>1110648.3409690408</v>
      </c>
      <c r="FA399" s="147">
        <f>PV(0.05,'PV factor'!F350,,-BU399)</f>
        <v>6424914.5650413632</v>
      </c>
      <c r="FB399" s="147">
        <f>PV(0.05,'PV factor'!G350,,-BV399)</f>
        <v>14924307.932732554</v>
      </c>
      <c r="FC399" s="147">
        <f>PV(0.05,'PV factor'!H350,,-BW399)</f>
        <v>14213626.60260243</v>
      </c>
      <c r="FD399" s="147">
        <f>PV(0.05,'PV factor'!I350,,-BX399)</f>
        <v>0</v>
      </c>
      <c r="FE399" s="147">
        <f>PV(0.05,'PV factor'!J350,,-BY399)</f>
        <v>0</v>
      </c>
      <c r="FF399" s="147">
        <f>PV(0.05,'PV factor'!K350,,-BZ399)</f>
        <v>0</v>
      </c>
      <c r="FG399" s="147">
        <f>PV(0.05,'PV factor'!L350,,-CA399)</f>
        <v>0</v>
      </c>
      <c r="FH399" s="147">
        <f>PV(0.05,'PV factor'!M350,,-CB399)</f>
        <v>0</v>
      </c>
      <c r="FI399" s="147">
        <f>PV(0.05,'PV factor'!N350,,-CC399)</f>
        <v>0</v>
      </c>
      <c r="FJ399" s="147">
        <f>PV(0.05,'PV factor'!O350,,-CD399)</f>
        <v>0</v>
      </c>
      <c r="FK399" s="147">
        <f>PV(0.05,'PV factor'!P350,,-CE399)</f>
        <v>0</v>
      </c>
      <c r="FL399" s="147">
        <f>PV(0.05,'PV factor'!Q350,,-CF399)</f>
        <v>0</v>
      </c>
      <c r="FM399" s="147">
        <f>PV(0.05,'PV factor'!R350,,-CG399)</f>
        <v>0</v>
      </c>
      <c r="FN399" s="147">
        <f>PV(0.05,'PV factor'!S350,,-CH399)</f>
        <v>0</v>
      </c>
      <c r="FO399" s="147">
        <f>PV(0.05,'PV factor'!T350,,-CI399)</f>
        <v>0</v>
      </c>
      <c r="FP399" s="147">
        <f>PV(0.05,'PV factor'!U350,,-CJ399)</f>
        <v>0</v>
      </c>
      <c r="FQ399" s="147">
        <f>PV(0.05,'PV factor'!V350,,-CK399)</f>
        <v>0</v>
      </c>
      <c r="FR399" s="147">
        <f>PV(0.05,'PV factor'!W350,,-CL399)</f>
        <v>0</v>
      </c>
      <c r="FS399" s="147">
        <f>PV(0.05,'PV factor'!X350,,-CM399)</f>
        <v>0</v>
      </c>
      <c r="FT399" s="147">
        <f>PV(0.05,'PV factor'!Y350,,-CN399)</f>
        <v>0</v>
      </c>
      <c r="FU399" s="147">
        <f>PV(0.05,'PV factor'!Z350,,-CO399)</f>
        <v>0</v>
      </c>
      <c r="FV399" s="147">
        <f>PV(0.05,'PV factor'!AA350,,-CP399)</f>
        <v>0</v>
      </c>
      <c r="FW399" s="147">
        <f>PV(0.05,'PV factor'!AB350,,-CQ399)</f>
        <v>0</v>
      </c>
      <c r="FX399" s="147">
        <f>PV(0.05,'PV factor'!AC350,,-CR399)</f>
        <v>0</v>
      </c>
      <c r="FY399" s="147">
        <f>PV(0.05,'PV factor'!AD350,,-CS399)</f>
        <v>0</v>
      </c>
      <c r="FZ399" s="147">
        <f>PV(0.05,'PV factor'!AE350,,-CT399)</f>
        <v>0</v>
      </c>
      <c r="GA399" s="147">
        <f>PV(0.05,'PV factor'!AF350,,-CU399)</f>
        <v>0</v>
      </c>
      <c r="GB399" s="147">
        <f>PV(0.05,'PV factor'!AG350,,-CV399)</f>
        <v>0</v>
      </c>
      <c r="GC399" s="147">
        <f>PV(0.05,'PV factor'!AH350,,-CW399)</f>
        <v>0</v>
      </c>
      <c r="GD399" s="147">
        <f>PV(0.05,'PV factor'!AI350,,-CX399)</f>
        <v>0</v>
      </c>
      <c r="GE399" s="147">
        <f>PV(0.05,'PV factor'!AJ350,,-CY399)</f>
        <v>0</v>
      </c>
      <c r="GF399" s="147">
        <f>PV(0.05,'PV factor'!AK350,,-CZ399)</f>
        <v>0</v>
      </c>
      <c r="GG399" s="147">
        <f>PV(0.05,'PV factor'!AL350,,-DA399)</f>
        <v>0</v>
      </c>
      <c r="GH399" s="147">
        <f>PV(0.05,'PV factor'!AM350,,-DB399)</f>
        <v>0</v>
      </c>
      <c r="GI399" s="147">
        <f>PV(0.05,'PV factor'!AN350,,-DC399)</f>
        <v>0</v>
      </c>
      <c r="GJ399" s="147">
        <f>PV(0.05,'PV factor'!AO350,,-DD399)</f>
        <v>0</v>
      </c>
      <c r="GK399" s="147">
        <f>PV(0.05,'PV factor'!AP350,,-DE399)</f>
        <v>0</v>
      </c>
      <c r="GL399" s="147">
        <f>PV(0.05,'PV factor'!C350,,-DI399)</f>
        <v>55319.727891156457</v>
      </c>
      <c r="GM399" s="147">
        <f>PV(0.05,'PV factor'!D350,,-DJ399)</f>
        <v>52685.45513443472</v>
      </c>
      <c r="GN399" s="147">
        <f>PV(0.05,'PV factor'!E350,,-DK399)</f>
        <v>50176.623937556884</v>
      </c>
      <c r="GO399" s="147">
        <f>PV(0.05,'PV factor'!F350,,-DL399)</f>
        <v>47787.260892911312</v>
      </c>
      <c r="GP399" s="147">
        <f>PV(0.05,'PV factor'!G350,,-DM399)</f>
        <v>45511.677040867922</v>
      </c>
      <c r="GQ399" s="147">
        <f>PV(0.05,'PV factor'!H350,,-DN399)</f>
        <v>43344.454324636106</v>
      </c>
      <c r="GR399" s="147">
        <f>PV(0.05,'PV factor'!I350,,-DO399)</f>
        <v>41280.43269012963</v>
      </c>
      <c r="GS399" s="147">
        <f>PV(0.05,'PV factor'!J350,,-DP399)</f>
        <v>39314.697800123453</v>
      </c>
      <c r="GT399" s="147">
        <f>PV(0.05,'PV factor'!K350,,-DQ399)</f>
        <v>37442.569333450912</v>
      </c>
      <c r="GU399" s="147">
        <f>PV(0.05,'PV factor'!L350,,-DR399)</f>
        <v>35659.589841381814</v>
      </c>
      <c r="GV399" s="147">
        <f>PV(0.05,'PV factor'!M350,,-DS399)</f>
        <v>33961.514134649355</v>
      </c>
      <c r="GW399" s="147">
        <f>PV(0.05,'PV factor'!N350,,-DT399)</f>
        <v>32344.299175856522</v>
      </c>
      <c r="GX399" s="147">
        <f>PV(0.05,'PV factor'!O350,,-DU399)</f>
        <v>30804.094453196696</v>
      </c>
      <c r="GY399" s="147">
        <f>PV(0.05,'PV factor'!P350,,-DV399)</f>
        <v>29337.232812568272</v>
      </c>
      <c r="GZ399" s="147">
        <f>PV(0.05,'PV factor'!Q350,,-DW399)</f>
        <v>27940.221726255499</v>
      </c>
      <c r="HA399" s="147">
        <f>PV(0.05,'PV factor'!R350,,-DX399)</f>
        <v>26609.734977386186</v>
      </c>
      <c r="HB399" s="147">
        <f>PV(0.05,'PV factor'!S350,,-DY399)</f>
        <v>25342.604740367799</v>
      </c>
      <c r="HC399" s="147">
        <f>PV(0.05,'PV factor'!T350,,-DZ399)</f>
        <v>24135.814038445522</v>
      </c>
      <c r="HD399" s="147">
        <f>PV(0.05,'PV factor'!U350,,-EA399)</f>
        <v>22986.489560424307</v>
      </c>
      <c r="HE399" s="147">
        <f>PV(0.05,'PV factor'!V350,,-EB399)</f>
        <v>21891.894819451722</v>
      </c>
      <c r="HF399" s="147">
        <f>PV(0.05,'PV factor'!W350,,-EC399)</f>
        <v>20849.423637573069</v>
      </c>
      <c r="HG399" s="147">
        <f>PV(0.05,'PV factor'!X350,,-ED399)</f>
        <v>19856.593940545776</v>
      </c>
      <c r="HH399" s="147">
        <f>PV(0.05,'PV factor'!Y350,,-EE399)</f>
        <v>18911.041848138837</v>
      </c>
      <c r="HI399" s="147">
        <f>PV(0.05,'PV factor'!Z350,,-EF399)</f>
        <v>18010.516045846511</v>
      </c>
      <c r="HJ399" s="147">
        <f>PV(0.05,'PV factor'!AA350,,-EG399)</f>
        <v>17152.872424615725</v>
      </c>
      <c r="HK399" s="147">
        <f>PV(0.05,'PV factor'!AB350,,-EH399)</f>
        <v>16336.068975824497</v>
      </c>
      <c r="HL399" s="147">
        <f>PV(0.05,'PV factor'!AC350,,-EI399)</f>
        <v>15558.160929356667</v>
      </c>
      <c r="HM399" s="147">
        <f>PV(0.05,'PV factor'!AD350,,-EJ399)</f>
        <v>14817.296123196822</v>
      </c>
      <c r="HN399" s="147">
        <f>PV(0.05,'PV factor'!AE350,,-EK399)</f>
        <v>14111.710593520787</v>
      </c>
      <c r="HO399" s="147">
        <f>PV(0.05,'PV factor'!AF350,,-EL399)</f>
        <v>13439.724374781697</v>
      </c>
      <c r="HP399" s="147">
        <f>PV(0.05,'PV factor'!AG350,,-EM399)</f>
        <v>12799.737499792094</v>
      </c>
      <c r="HQ399" s="147">
        <f>PV(0.05,'PV factor'!AH350,,-EN399)</f>
        <v>12190.226190278185</v>
      </c>
      <c r="HR399" s="147">
        <f>PV(0.05,'PV factor'!AI350,,-EO399)</f>
        <v>11609.739228836366</v>
      </c>
      <c r="HS399" s="147">
        <f>PV(0.05,'PV factor'!AJ350,,-EP399)</f>
        <v>11056.894503653681</v>
      </c>
      <c r="HT399" s="147">
        <f>PV(0.05,'PV factor'!AK350,,-EQ399)</f>
        <v>10530.375717765412</v>
      </c>
      <c r="HU399" s="147">
        <f>PV(0.05,'PV factor'!AL350,,-ER399)</f>
        <v>10028.929255014677</v>
      </c>
      <c r="HV399" s="147">
        <f>PV(0.05,'PV factor'!AM350,,-ES399)</f>
        <v>9551.361195252075</v>
      </c>
      <c r="HW399" s="147">
        <f>PV(0.05,'PV factor'!AN350,,-ET399)</f>
        <v>9096.5344716686413</v>
      </c>
      <c r="HX399" s="147">
        <f>PV(0.05,'PV factor'!AO350,,-EU399)</f>
        <v>8663.3661634939454</v>
      </c>
      <c r="HY399" s="147">
        <f>PV(0.05,'PV factor'!AP350,,-EV399)</f>
        <v>8250.8249176132795</v>
      </c>
      <c r="HZ399" s="147">
        <f t="shared" si="655"/>
        <v>37074318.087063991</v>
      </c>
      <c r="IA399" s="147">
        <f t="shared" si="656"/>
        <v>996697.78736202</v>
      </c>
      <c r="IB399" s="401">
        <f t="shared" si="657"/>
        <v>2.6883779359647583E-2</v>
      </c>
    </row>
    <row r="400" spans="1:236" s="181" customFormat="1" ht="90" customHeight="1" x14ac:dyDescent="0.25">
      <c r="A400" s="137" t="s">
        <v>1436</v>
      </c>
      <c r="B400" s="138" t="s">
        <v>1437</v>
      </c>
      <c r="C400" s="138" t="s">
        <v>1492</v>
      </c>
      <c r="D400" s="121">
        <v>12</v>
      </c>
      <c r="E400" s="138" t="s">
        <v>1493</v>
      </c>
      <c r="F400" s="118" t="s">
        <v>1494</v>
      </c>
      <c r="G400" s="118" t="s">
        <v>1495</v>
      </c>
      <c r="H400" s="118"/>
      <c r="I400" s="118" t="s">
        <v>1496</v>
      </c>
      <c r="J400" s="118">
        <v>40</v>
      </c>
      <c r="K400" s="95" t="s">
        <v>206</v>
      </c>
      <c r="L400" s="142">
        <v>6217</v>
      </c>
      <c r="M400" s="142" t="s">
        <v>1497</v>
      </c>
      <c r="N400" s="142" t="s">
        <v>81</v>
      </c>
      <c r="O400" s="142" t="s">
        <v>454</v>
      </c>
      <c r="P400" s="142" t="s">
        <v>456</v>
      </c>
      <c r="Q400" s="79" t="s">
        <v>87</v>
      </c>
      <c r="R400" s="142" t="s">
        <v>108</v>
      </c>
      <c r="S400" s="142" t="s">
        <v>99</v>
      </c>
      <c r="T400" s="142" t="s">
        <v>866</v>
      </c>
      <c r="U400" s="142" t="s">
        <v>100</v>
      </c>
      <c r="V400" s="117">
        <v>1</v>
      </c>
      <c r="W400" s="136">
        <v>4500000</v>
      </c>
      <c r="X400" s="136">
        <v>0</v>
      </c>
      <c r="Y400" s="136">
        <v>0</v>
      </c>
      <c r="Z400" s="136">
        <v>0</v>
      </c>
      <c r="AA400" s="136">
        <v>0</v>
      </c>
      <c r="AB400" s="136">
        <v>4500000</v>
      </c>
      <c r="AC400" s="136">
        <v>0</v>
      </c>
      <c r="AD400" s="136">
        <v>0</v>
      </c>
      <c r="AE400" s="139">
        <v>0</v>
      </c>
      <c r="AF400" s="139">
        <v>0</v>
      </c>
      <c r="AG400" s="139">
        <v>0</v>
      </c>
      <c r="AH400" s="139">
        <v>0</v>
      </c>
      <c r="AI400" s="142" t="s">
        <v>88</v>
      </c>
      <c r="AJ400" s="134">
        <v>0</v>
      </c>
      <c r="AK400" s="136">
        <v>0</v>
      </c>
      <c r="AL400" s="136">
        <v>0</v>
      </c>
      <c r="AM400" s="136">
        <v>0</v>
      </c>
      <c r="AN400" s="136">
        <v>0</v>
      </c>
      <c r="AO400" s="136">
        <v>0</v>
      </c>
      <c r="AP400" s="136">
        <v>0</v>
      </c>
      <c r="AQ400" s="139">
        <v>0</v>
      </c>
      <c r="AR400" s="139">
        <v>0</v>
      </c>
      <c r="AS400" s="139">
        <v>0</v>
      </c>
      <c r="AT400" s="139">
        <v>0</v>
      </c>
      <c r="AU400" s="118"/>
      <c r="AV400" s="230">
        <f t="shared" si="623"/>
        <v>0</v>
      </c>
      <c r="AW400" s="230">
        <f t="shared" si="624"/>
        <v>1</v>
      </c>
      <c r="AX400" s="230" t="str">
        <f t="shared" si="625"/>
        <v>A1</v>
      </c>
      <c r="AY400" s="141">
        <f t="shared" si="626"/>
        <v>8</v>
      </c>
      <c r="AZ400" s="70">
        <f t="shared" si="627"/>
        <v>1</v>
      </c>
      <c r="BA400" s="70">
        <f t="shared" si="628"/>
        <v>1</v>
      </c>
      <c r="BB400" s="70">
        <f t="shared" si="629"/>
        <v>1</v>
      </c>
      <c r="BC400" s="70">
        <f t="shared" si="630"/>
        <v>1</v>
      </c>
      <c r="BD400" s="70">
        <f t="shared" si="631"/>
        <v>1</v>
      </c>
      <c r="BE400" s="70">
        <f t="shared" si="632"/>
        <v>0</v>
      </c>
      <c r="BF400" s="70">
        <f t="shared" si="633"/>
        <v>0</v>
      </c>
      <c r="BG400" s="71">
        <f t="shared" si="634"/>
        <v>0</v>
      </c>
      <c r="BH400" s="71">
        <f t="shared" si="635"/>
        <v>1</v>
      </c>
      <c r="BI400" s="71">
        <f t="shared" si="636"/>
        <v>0</v>
      </c>
      <c r="BJ400" s="71">
        <f t="shared" si="637"/>
        <v>0</v>
      </c>
      <c r="BK400" s="71">
        <f t="shared" si="638"/>
        <v>1</v>
      </c>
      <c r="BL400" s="70">
        <f t="shared" si="639"/>
        <v>1</v>
      </c>
      <c r="BM400" s="70">
        <f t="shared" si="640"/>
        <v>1</v>
      </c>
      <c r="BN400" s="70">
        <f t="shared" si="641"/>
        <v>0</v>
      </c>
      <c r="BO400" s="70">
        <f t="shared" si="642"/>
        <v>1</v>
      </c>
      <c r="BP400" s="144">
        <f t="shared" si="643"/>
        <v>0</v>
      </c>
      <c r="BQ400" s="144">
        <f t="shared" si="644"/>
        <v>0</v>
      </c>
      <c r="BR400" s="144">
        <f t="shared" si="645"/>
        <v>0</v>
      </c>
      <c r="BS400" s="144">
        <f t="shared" si="646"/>
        <v>4500000</v>
      </c>
      <c r="BT400" s="144">
        <f t="shared" si="647"/>
        <v>0</v>
      </c>
      <c r="BU400" s="144">
        <f t="shared" si="648"/>
        <v>0</v>
      </c>
      <c r="BV400" s="144">
        <f t="shared" si="649"/>
        <v>0</v>
      </c>
      <c r="BW400" s="144">
        <f t="shared" si="650"/>
        <v>0</v>
      </c>
      <c r="BX400" s="144">
        <f t="shared" si="651"/>
        <v>0</v>
      </c>
      <c r="BY400" s="144">
        <f t="shared" si="652"/>
        <v>0</v>
      </c>
      <c r="BZ400" s="9">
        <v>0</v>
      </c>
      <c r="CA400" s="9">
        <v>0</v>
      </c>
      <c r="CB400" s="9">
        <v>0</v>
      </c>
      <c r="CC400" s="9">
        <v>0</v>
      </c>
      <c r="CD400" s="9">
        <v>0</v>
      </c>
      <c r="CE400" s="9">
        <v>0</v>
      </c>
      <c r="CF400" s="9">
        <v>0</v>
      </c>
      <c r="CG400" s="9">
        <v>0</v>
      </c>
      <c r="CH400" s="9">
        <v>0</v>
      </c>
      <c r="CI400" s="9">
        <v>0</v>
      </c>
      <c r="CJ400" s="9">
        <v>0</v>
      </c>
      <c r="CK400" s="9">
        <v>0</v>
      </c>
      <c r="CL400" s="9">
        <v>0</v>
      </c>
      <c r="CM400" s="9">
        <v>0</v>
      </c>
      <c r="CN400" s="9">
        <v>0</v>
      </c>
      <c r="CO400" s="9">
        <v>0</v>
      </c>
      <c r="CP400" s="9">
        <v>0</v>
      </c>
      <c r="CQ400" s="9">
        <v>0</v>
      </c>
      <c r="CR400" s="9">
        <v>0</v>
      </c>
      <c r="CS400" s="9">
        <v>0</v>
      </c>
      <c r="CT400" s="9">
        <v>0</v>
      </c>
      <c r="CU400" s="9">
        <v>0</v>
      </c>
      <c r="CV400" s="9">
        <v>0</v>
      </c>
      <c r="CW400" s="9">
        <v>0</v>
      </c>
      <c r="CX400" s="9">
        <v>0</v>
      </c>
      <c r="CY400" s="9">
        <v>0</v>
      </c>
      <c r="CZ400" s="9">
        <v>0</v>
      </c>
      <c r="DA400" s="9">
        <v>0</v>
      </c>
      <c r="DB400" s="9">
        <v>0</v>
      </c>
      <c r="DC400" s="9">
        <v>0</v>
      </c>
      <c r="DD400" s="9">
        <v>0</v>
      </c>
      <c r="DE400" s="9">
        <v>0</v>
      </c>
      <c r="DF400" s="9">
        <v>0</v>
      </c>
      <c r="DG400" s="144">
        <f t="shared" si="653"/>
        <v>6217</v>
      </c>
      <c r="DH400" s="144">
        <f t="shared" ref="DH400:EW400" si="669">DG400</f>
        <v>6217</v>
      </c>
      <c r="DI400" s="144">
        <f t="shared" si="669"/>
        <v>6217</v>
      </c>
      <c r="DJ400" s="144">
        <f t="shared" si="669"/>
        <v>6217</v>
      </c>
      <c r="DK400" s="144">
        <f t="shared" si="669"/>
        <v>6217</v>
      </c>
      <c r="DL400" s="144">
        <f t="shared" si="669"/>
        <v>6217</v>
      </c>
      <c r="DM400" s="144">
        <f t="shared" si="669"/>
        <v>6217</v>
      </c>
      <c r="DN400" s="144">
        <f t="shared" si="669"/>
        <v>6217</v>
      </c>
      <c r="DO400" s="144">
        <f t="shared" si="669"/>
        <v>6217</v>
      </c>
      <c r="DP400" s="144">
        <f t="shared" si="669"/>
        <v>6217</v>
      </c>
      <c r="DQ400" s="144">
        <f t="shared" si="669"/>
        <v>6217</v>
      </c>
      <c r="DR400" s="144">
        <f t="shared" si="669"/>
        <v>6217</v>
      </c>
      <c r="DS400" s="144">
        <f t="shared" si="669"/>
        <v>6217</v>
      </c>
      <c r="DT400" s="144">
        <f t="shared" si="669"/>
        <v>6217</v>
      </c>
      <c r="DU400" s="144">
        <f t="shared" si="669"/>
        <v>6217</v>
      </c>
      <c r="DV400" s="144">
        <f t="shared" si="669"/>
        <v>6217</v>
      </c>
      <c r="DW400" s="144">
        <f t="shared" si="669"/>
        <v>6217</v>
      </c>
      <c r="DX400" s="144">
        <f t="shared" si="669"/>
        <v>6217</v>
      </c>
      <c r="DY400" s="144">
        <f t="shared" si="669"/>
        <v>6217</v>
      </c>
      <c r="DZ400" s="144">
        <f t="shared" si="669"/>
        <v>6217</v>
      </c>
      <c r="EA400" s="144">
        <f t="shared" si="669"/>
        <v>6217</v>
      </c>
      <c r="EB400" s="144">
        <f t="shared" si="669"/>
        <v>6217</v>
      </c>
      <c r="EC400" s="144">
        <f t="shared" si="669"/>
        <v>6217</v>
      </c>
      <c r="ED400" s="144">
        <f t="shared" si="669"/>
        <v>6217</v>
      </c>
      <c r="EE400" s="144">
        <f t="shared" si="669"/>
        <v>6217</v>
      </c>
      <c r="EF400" s="144">
        <f t="shared" si="669"/>
        <v>6217</v>
      </c>
      <c r="EG400" s="144">
        <f t="shared" si="669"/>
        <v>6217</v>
      </c>
      <c r="EH400" s="144">
        <f t="shared" si="669"/>
        <v>6217</v>
      </c>
      <c r="EI400" s="144">
        <f t="shared" si="669"/>
        <v>6217</v>
      </c>
      <c r="EJ400" s="144">
        <f t="shared" si="669"/>
        <v>6217</v>
      </c>
      <c r="EK400" s="144">
        <f t="shared" si="669"/>
        <v>6217</v>
      </c>
      <c r="EL400" s="144">
        <f t="shared" si="669"/>
        <v>6217</v>
      </c>
      <c r="EM400" s="144">
        <f t="shared" si="669"/>
        <v>6217</v>
      </c>
      <c r="EN400" s="144">
        <f t="shared" si="669"/>
        <v>6217</v>
      </c>
      <c r="EO400" s="144">
        <f t="shared" si="669"/>
        <v>6217</v>
      </c>
      <c r="EP400" s="144">
        <f t="shared" si="669"/>
        <v>6217</v>
      </c>
      <c r="EQ400" s="144">
        <f t="shared" si="669"/>
        <v>6217</v>
      </c>
      <c r="ER400" s="144">
        <f t="shared" si="669"/>
        <v>6217</v>
      </c>
      <c r="ES400" s="144">
        <f t="shared" si="669"/>
        <v>6217</v>
      </c>
      <c r="ET400" s="144">
        <f t="shared" si="669"/>
        <v>6217</v>
      </c>
      <c r="EU400" s="144">
        <f t="shared" si="669"/>
        <v>6217</v>
      </c>
      <c r="EV400" s="144">
        <f t="shared" si="669"/>
        <v>6217</v>
      </c>
      <c r="EW400" s="144">
        <f t="shared" si="669"/>
        <v>6217</v>
      </c>
      <c r="EX400" s="147">
        <f>PV(0.05,'PV factor'!C213,,-BR400)</f>
        <v>0</v>
      </c>
      <c r="EY400" s="147">
        <f>PV(0.05,'PV factor'!D213,,-BS400)</f>
        <v>3887269.1933916421</v>
      </c>
      <c r="EZ400" s="147">
        <f>PV(0.05,'PV factor'!E213,,-BT400)</f>
        <v>0</v>
      </c>
      <c r="FA400" s="147">
        <f>PV(0.05,'PV factor'!F213,,-BU400)</f>
        <v>0</v>
      </c>
      <c r="FB400" s="147">
        <f>PV(0.05,'PV factor'!G213,,-BV400)</f>
        <v>0</v>
      </c>
      <c r="FC400" s="147">
        <f>PV(0.05,'PV factor'!H213,,-BW400)</f>
        <v>0</v>
      </c>
      <c r="FD400" s="147">
        <f>PV(0.05,'PV factor'!I213,,-BX400)</f>
        <v>0</v>
      </c>
      <c r="FE400" s="147">
        <f>PV(0.05,'PV factor'!J213,,-BY400)</f>
        <v>0</v>
      </c>
      <c r="FF400" s="147">
        <f>PV(0.05,'PV factor'!K213,,-BZ400)</f>
        <v>0</v>
      </c>
      <c r="FG400" s="147">
        <f>PV(0.05,'PV factor'!L213,,-CA400)</f>
        <v>0</v>
      </c>
      <c r="FH400" s="147">
        <f>PV(0.05,'PV factor'!M213,,-CB400)</f>
        <v>0</v>
      </c>
      <c r="FI400" s="147">
        <f>PV(0.05,'PV factor'!N213,,-CC400)</f>
        <v>0</v>
      </c>
      <c r="FJ400" s="147">
        <f>PV(0.05,'PV factor'!O213,,-CD400)</f>
        <v>0</v>
      </c>
      <c r="FK400" s="147">
        <f>PV(0.05,'PV factor'!P213,,-CE400)</f>
        <v>0</v>
      </c>
      <c r="FL400" s="147">
        <f>PV(0.05,'PV factor'!Q213,,-CF400)</f>
        <v>0</v>
      </c>
      <c r="FM400" s="147">
        <f>PV(0.05,'PV factor'!R213,,-CG400)</f>
        <v>0</v>
      </c>
      <c r="FN400" s="147">
        <f>PV(0.05,'PV factor'!S213,,-CH400)</f>
        <v>0</v>
      </c>
      <c r="FO400" s="147">
        <f>PV(0.05,'PV factor'!T213,,-CI400)</f>
        <v>0</v>
      </c>
      <c r="FP400" s="147">
        <f>PV(0.05,'PV factor'!U213,,-CJ400)</f>
        <v>0</v>
      </c>
      <c r="FQ400" s="147">
        <f>PV(0.05,'PV factor'!V213,,-CK400)</f>
        <v>0</v>
      </c>
      <c r="FR400" s="147">
        <f>PV(0.05,'PV factor'!W213,,-CL400)</f>
        <v>0</v>
      </c>
      <c r="FS400" s="147">
        <f>PV(0.05,'PV factor'!X213,,-CM400)</f>
        <v>0</v>
      </c>
      <c r="FT400" s="147">
        <f>PV(0.05,'PV factor'!Y213,,-CN400)</f>
        <v>0</v>
      </c>
      <c r="FU400" s="147">
        <f>PV(0.05,'PV factor'!Z213,,-CO400)</f>
        <v>0</v>
      </c>
      <c r="FV400" s="147">
        <f>PV(0.05,'PV factor'!AA213,,-CP400)</f>
        <v>0</v>
      </c>
      <c r="FW400" s="147">
        <f>PV(0.05,'PV factor'!AB213,,-CQ400)</f>
        <v>0</v>
      </c>
      <c r="FX400" s="147">
        <f>PV(0.05,'PV factor'!AC213,,-CR400)</f>
        <v>0</v>
      </c>
      <c r="FY400" s="147">
        <f>PV(0.05,'PV factor'!AD213,,-CS400)</f>
        <v>0</v>
      </c>
      <c r="FZ400" s="147">
        <f>PV(0.05,'PV factor'!AE213,,-CT400)</f>
        <v>0</v>
      </c>
      <c r="GA400" s="147">
        <f>PV(0.05,'PV factor'!AF213,,-CU400)</f>
        <v>0</v>
      </c>
      <c r="GB400" s="147">
        <f>PV(0.05,'PV factor'!AG213,,-CV400)</f>
        <v>0</v>
      </c>
      <c r="GC400" s="147">
        <f>PV(0.05,'PV factor'!AH213,,-CW400)</f>
        <v>0</v>
      </c>
      <c r="GD400" s="147">
        <f>PV(0.05,'PV factor'!AI213,,-CX400)</f>
        <v>0</v>
      </c>
      <c r="GE400" s="147">
        <f>PV(0.05,'PV factor'!AJ213,,-CY400)</f>
        <v>0</v>
      </c>
      <c r="GF400" s="147">
        <f>PV(0.05,'PV factor'!AK213,,-CZ400)</f>
        <v>0</v>
      </c>
      <c r="GG400" s="147">
        <f>PV(0.05,'PV factor'!AL213,,-DA400)</f>
        <v>0</v>
      </c>
      <c r="GH400" s="147">
        <f>PV(0.05,'PV factor'!AM213,,-DB400)</f>
        <v>0</v>
      </c>
      <c r="GI400" s="147">
        <f>PV(0.05,'PV factor'!AN213,,-DC400)</f>
        <v>0</v>
      </c>
      <c r="GJ400" s="147">
        <f>PV(0.05,'PV factor'!AO213,,-DD400)</f>
        <v>0</v>
      </c>
      <c r="GK400" s="147">
        <f>PV(0.05,'PV factor'!AP213,,-DE400)</f>
        <v>0</v>
      </c>
      <c r="GL400" s="147">
        <f>PV(0.05,'PV factor'!C213,,-DI400)</f>
        <v>5639.0022675736964</v>
      </c>
      <c r="GM400" s="147">
        <f>PV(0.05,'PV factor'!D213,,-DJ400)</f>
        <v>5370.478350070186</v>
      </c>
      <c r="GN400" s="147">
        <f>PV(0.05,'PV factor'!E213,,-DK400)</f>
        <v>5114.7412857811305</v>
      </c>
      <c r="GO400" s="147">
        <f>PV(0.05,'PV factor'!F213,,-DL400)</f>
        <v>4871.1821769344097</v>
      </c>
      <c r="GP400" s="147">
        <f>PV(0.05,'PV factor'!G213,,-DM400)</f>
        <v>4639.2211208899143</v>
      </c>
      <c r="GQ400" s="147">
        <f>PV(0.05,'PV factor'!H213,,-DN400)</f>
        <v>4418.305829418965</v>
      </c>
      <c r="GR400" s="147">
        <f>PV(0.05,'PV factor'!I213,,-DO400)</f>
        <v>4207.9103137323482</v>
      </c>
      <c r="GS400" s="147">
        <f>PV(0.05,'PV factor'!J213,,-DP400)</f>
        <v>4007.5336321260456</v>
      </c>
      <c r="GT400" s="147">
        <f>PV(0.05,'PV factor'!K213,,-DQ400)</f>
        <v>3816.6986972629006</v>
      </c>
      <c r="GU400" s="147">
        <f>PV(0.05,'PV factor'!L213,,-DR400)</f>
        <v>3634.9511402503813</v>
      </c>
      <c r="GV400" s="147">
        <f>PV(0.05,'PV factor'!M213,,-DS400)</f>
        <v>3461.8582288098874</v>
      </c>
      <c r="GW400" s="147">
        <f>PV(0.05,'PV factor'!N213,,-DT400)</f>
        <v>3297.0078369617968</v>
      </c>
      <c r="GX400" s="147">
        <f>PV(0.05,'PV factor'!O213,,-DU400)</f>
        <v>3140.0074637731409</v>
      </c>
      <c r="GY400" s="147">
        <f>PV(0.05,'PV factor'!P213,,-DV400)</f>
        <v>2990.4832988315616</v>
      </c>
      <c r="GZ400" s="147">
        <f>PV(0.05,'PV factor'!Q213,,-DW400)</f>
        <v>2848.079332220535</v>
      </c>
      <c r="HA400" s="147">
        <f>PV(0.05,'PV factor'!R213,,-DX400)</f>
        <v>2712.4565068766997</v>
      </c>
      <c r="HB400" s="147">
        <f>PV(0.05,'PV factor'!S213,,-DY400)</f>
        <v>2583.2919113111429</v>
      </c>
      <c r="HC400" s="147">
        <f>PV(0.05,'PV factor'!T213,,-DZ400)</f>
        <v>2460.2780107725171</v>
      </c>
      <c r="HD400" s="147">
        <f>PV(0.05,'PV factor'!U213,,-EA400)</f>
        <v>2343.1219150214447</v>
      </c>
      <c r="HE400" s="147">
        <f>PV(0.05,'PV factor'!V213,,-EB400)</f>
        <v>2231.5446809728046</v>
      </c>
      <c r="HF400" s="147">
        <f>PV(0.05,'PV factor'!W213,,-EC400)</f>
        <v>2125.2806485455285</v>
      </c>
      <c r="HG400" s="147">
        <f>PV(0.05,'PV factor'!X213,,-ED400)</f>
        <v>2024.0768081385979</v>
      </c>
      <c r="HH400" s="147">
        <f>PV(0.05,'PV factor'!Y213,,-EE400)</f>
        <v>1927.6921982272363</v>
      </c>
      <c r="HI400" s="147">
        <f>PV(0.05,'PV factor'!Z213,,-EF400)</f>
        <v>1835.8973316449869</v>
      </c>
      <c r="HJ400" s="147">
        <f>PV(0.05,'PV factor'!AA213,,-EG400)</f>
        <v>1748.4736491857018</v>
      </c>
      <c r="HK400" s="147">
        <f>PV(0.05,'PV factor'!AB213,,-EH400)</f>
        <v>1665.2129992244777</v>
      </c>
      <c r="HL400" s="147">
        <f>PV(0.05,'PV factor'!AC213,,-EI400)</f>
        <v>1585.9171421185506</v>
      </c>
      <c r="HM400" s="147">
        <f>PV(0.05,'PV factor'!AD213,,-EJ400)</f>
        <v>1510.397278208143</v>
      </c>
      <c r="HN400" s="147">
        <f>PV(0.05,'PV factor'!AE213,,-EK400)</f>
        <v>1438.4735982934701</v>
      </c>
      <c r="HO400" s="147">
        <f>PV(0.05,'PV factor'!AF213,,-EL400)</f>
        <v>1369.97485551759</v>
      </c>
      <c r="HP400" s="147">
        <f>PV(0.05,'PV factor'!AG213,,-EM400)</f>
        <v>1304.7379576358001</v>
      </c>
      <c r="HQ400" s="147">
        <f>PV(0.05,'PV factor'!AH213,,-EN400)</f>
        <v>1242.6075787007619</v>
      </c>
      <c r="HR400" s="147">
        <f>PV(0.05,'PV factor'!AI213,,-EO400)</f>
        <v>1183.4357892388209</v>
      </c>
      <c r="HS400" s="147">
        <f>PV(0.05,'PV factor'!AJ213,,-EP400)</f>
        <v>1127.0817040369723</v>
      </c>
      <c r="HT400" s="147">
        <f>PV(0.05,'PV factor'!AK213,,-EQ400)</f>
        <v>1073.4111467018784</v>
      </c>
      <c r="HU400" s="147">
        <f>PV(0.05,'PV factor'!AL213,,-ER400)</f>
        <v>1022.296330192265</v>
      </c>
      <c r="HV400" s="147">
        <f>PV(0.05,'PV factor'!AM213,,-ES400)</f>
        <v>973.61555256406211</v>
      </c>
      <c r="HW400" s="147">
        <f>PV(0.05,'PV factor'!AN213,,-ET400)</f>
        <v>927.25290720386852</v>
      </c>
      <c r="HX400" s="147">
        <f>PV(0.05,'PV factor'!AO213,,-EU400)</f>
        <v>883.09800686082724</v>
      </c>
      <c r="HY400" s="147">
        <f>PV(0.05,'PV factor'!AP213,,-EV400)</f>
        <v>841.04572081983542</v>
      </c>
      <c r="HZ400" s="147">
        <f t="shared" si="655"/>
        <v>3887269.1933916421</v>
      </c>
      <c r="IA400" s="147">
        <f t="shared" si="656"/>
        <v>101598.13320265088</v>
      </c>
      <c r="IB400" s="401">
        <f t="shared" si="657"/>
        <v>2.613611976638194E-2</v>
      </c>
    </row>
    <row r="401" spans="1:236" s="181" customFormat="1" ht="90" customHeight="1" x14ac:dyDescent="0.25">
      <c r="A401" s="161" t="s">
        <v>2267</v>
      </c>
      <c r="B401" s="150" t="s">
        <v>2558</v>
      </c>
      <c r="C401" s="150" t="s">
        <v>2253</v>
      </c>
      <c r="D401" s="148">
        <v>2</v>
      </c>
      <c r="E401" s="150" t="s">
        <v>2949</v>
      </c>
      <c r="F401" s="151" t="s">
        <v>2950</v>
      </c>
      <c r="G401" s="151" t="s">
        <v>2951</v>
      </c>
      <c r="H401" s="79" t="s">
        <v>77</v>
      </c>
      <c r="I401" s="151" t="s">
        <v>2952</v>
      </c>
      <c r="J401" s="151">
        <v>5</v>
      </c>
      <c r="K401" s="95" t="s">
        <v>206</v>
      </c>
      <c r="L401" s="79">
        <v>2000</v>
      </c>
      <c r="M401" s="150" t="s">
        <v>2953</v>
      </c>
      <c r="N401" s="79" t="s">
        <v>147</v>
      </c>
      <c r="O401" s="79" t="s">
        <v>82</v>
      </c>
      <c r="P401" s="79" t="s">
        <v>280</v>
      </c>
      <c r="Q401" s="112" t="s">
        <v>100</v>
      </c>
      <c r="R401" s="79" t="s">
        <v>108</v>
      </c>
      <c r="S401" s="79" t="s">
        <v>99</v>
      </c>
      <c r="T401" s="79" t="s">
        <v>1126</v>
      </c>
      <c r="U401" s="79" t="s">
        <v>100</v>
      </c>
      <c r="V401" s="81">
        <v>1</v>
      </c>
      <c r="W401" s="149">
        <v>400000</v>
      </c>
      <c r="X401" s="149">
        <v>0</v>
      </c>
      <c r="Y401" s="149">
        <v>0</v>
      </c>
      <c r="Z401" s="149">
        <v>0</v>
      </c>
      <c r="AA401" s="149">
        <v>100000</v>
      </c>
      <c r="AB401" s="149">
        <v>100000</v>
      </c>
      <c r="AC401" s="149">
        <v>100000</v>
      </c>
      <c r="AD401" s="149">
        <v>100000</v>
      </c>
      <c r="AE401" s="149">
        <v>0</v>
      </c>
      <c r="AF401" s="149">
        <v>0</v>
      </c>
      <c r="AG401" s="149">
        <v>0</v>
      </c>
      <c r="AH401" s="149">
        <v>0</v>
      </c>
      <c r="AI401" s="88" t="s">
        <v>88</v>
      </c>
      <c r="AJ401" s="149">
        <v>0</v>
      </c>
      <c r="AK401" s="149">
        <v>0</v>
      </c>
      <c r="AL401" s="149">
        <v>0</v>
      </c>
      <c r="AM401" s="149">
        <v>0</v>
      </c>
      <c r="AN401" s="149">
        <v>0</v>
      </c>
      <c r="AO401" s="149">
        <v>0</v>
      </c>
      <c r="AP401" s="149">
        <v>0</v>
      </c>
      <c r="AQ401" s="149">
        <v>0</v>
      </c>
      <c r="AR401" s="149">
        <v>0</v>
      </c>
      <c r="AS401" s="149">
        <v>0</v>
      </c>
      <c r="AT401" s="149">
        <v>0</v>
      </c>
      <c r="AU401" s="151"/>
      <c r="AV401" s="230">
        <f t="shared" si="623"/>
        <v>0</v>
      </c>
      <c r="AW401" s="230">
        <f t="shared" si="624"/>
        <v>0</v>
      </c>
      <c r="AX401" s="230" t="str">
        <f t="shared" si="625"/>
        <v>D1</v>
      </c>
      <c r="AY401" s="141">
        <f t="shared" si="626"/>
        <v>9</v>
      </c>
      <c r="AZ401" s="70">
        <f t="shared" si="627"/>
        <v>1</v>
      </c>
      <c r="BA401" s="70">
        <f t="shared" si="628"/>
        <v>1</v>
      </c>
      <c r="BB401" s="70">
        <f t="shared" si="629"/>
        <v>1</v>
      </c>
      <c r="BC401" s="70">
        <f t="shared" si="630"/>
        <v>1</v>
      </c>
      <c r="BD401" s="70">
        <f t="shared" si="631"/>
        <v>1</v>
      </c>
      <c r="BE401" s="70">
        <f t="shared" si="632"/>
        <v>1</v>
      </c>
      <c r="BF401" s="70">
        <f t="shared" si="633"/>
        <v>1</v>
      </c>
      <c r="BG401" s="71">
        <f t="shared" si="634"/>
        <v>0</v>
      </c>
      <c r="BH401" s="71">
        <f t="shared" si="635"/>
        <v>1</v>
      </c>
      <c r="BI401" s="71">
        <f t="shared" si="636"/>
        <v>0</v>
      </c>
      <c r="BJ401" s="71">
        <f t="shared" si="637"/>
        <v>1</v>
      </c>
      <c r="BK401" s="71">
        <f t="shared" si="638"/>
        <v>0</v>
      </c>
      <c r="BL401" s="70">
        <f t="shared" si="639"/>
        <v>1</v>
      </c>
      <c r="BM401" s="70">
        <f t="shared" si="640"/>
        <v>1</v>
      </c>
      <c r="BN401" s="70">
        <f t="shared" si="641"/>
        <v>0</v>
      </c>
      <c r="BO401" s="70">
        <f t="shared" si="642"/>
        <v>1</v>
      </c>
      <c r="BP401" s="144">
        <f t="shared" si="643"/>
        <v>0</v>
      </c>
      <c r="BQ401" s="144">
        <f t="shared" si="644"/>
        <v>0</v>
      </c>
      <c r="BR401" s="144">
        <f t="shared" si="645"/>
        <v>100000</v>
      </c>
      <c r="BS401" s="144">
        <f t="shared" si="646"/>
        <v>100000</v>
      </c>
      <c r="BT401" s="144">
        <f t="shared" si="647"/>
        <v>100000</v>
      </c>
      <c r="BU401" s="144">
        <f t="shared" si="648"/>
        <v>100000</v>
      </c>
      <c r="BV401" s="144">
        <f t="shared" si="649"/>
        <v>0</v>
      </c>
      <c r="BW401" s="144">
        <f t="shared" si="650"/>
        <v>0</v>
      </c>
      <c r="BX401" s="144">
        <f t="shared" si="651"/>
        <v>0</v>
      </c>
      <c r="BY401" s="144">
        <f t="shared" si="652"/>
        <v>0</v>
      </c>
      <c r="BZ401" s="9">
        <v>0</v>
      </c>
      <c r="CA401" s="9">
        <v>0</v>
      </c>
      <c r="CB401" s="9">
        <v>0</v>
      </c>
      <c r="CC401" s="9">
        <v>0</v>
      </c>
      <c r="CD401" s="9">
        <v>0</v>
      </c>
      <c r="CE401" s="9">
        <v>0</v>
      </c>
      <c r="CF401" s="9">
        <v>0</v>
      </c>
      <c r="CG401" s="9">
        <v>0</v>
      </c>
      <c r="CH401" s="9">
        <v>0</v>
      </c>
      <c r="CI401" s="9">
        <v>0</v>
      </c>
      <c r="CJ401" s="9">
        <v>0</v>
      </c>
      <c r="CK401" s="9">
        <v>0</v>
      </c>
      <c r="CL401" s="9">
        <v>0</v>
      </c>
      <c r="CM401" s="9">
        <v>0</v>
      </c>
      <c r="CN401" s="9">
        <v>0</v>
      </c>
      <c r="CO401" s="9">
        <v>0</v>
      </c>
      <c r="CP401" s="9">
        <v>0</v>
      </c>
      <c r="CQ401" s="9">
        <v>0</v>
      </c>
      <c r="CR401" s="9">
        <v>0</v>
      </c>
      <c r="CS401" s="9">
        <v>0</v>
      </c>
      <c r="CT401" s="9">
        <v>0</v>
      </c>
      <c r="CU401" s="9">
        <v>0</v>
      </c>
      <c r="CV401" s="9">
        <v>0</v>
      </c>
      <c r="CW401" s="9">
        <v>0</v>
      </c>
      <c r="CX401" s="9">
        <v>0</v>
      </c>
      <c r="CY401" s="9">
        <v>0</v>
      </c>
      <c r="CZ401" s="9">
        <v>0</v>
      </c>
      <c r="DA401" s="9">
        <v>0</v>
      </c>
      <c r="DB401" s="9">
        <v>0</v>
      </c>
      <c r="DC401" s="9">
        <v>0</v>
      </c>
      <c r="DD401" s="9">
        <v>0</v>
      </c>
      <c r="DE401" s="9">
        <v>0</v>
      </c>
      <c r="DF401" s="9">
        <v>0</v>
      </c>
      <c r="DG401" s="144">
        <f t="shared" si="653"/>
        <v>2000</v>
      </c>
      <c r="DH401" s="144">
        <f t="shared" ref="DH401:EW401" si="670">DG401</f>
        <v>2000</v>
      </c>
      <c r="DI401" s="144">
        <f t="shared" si="670"/>
        <v>2000</v>
      </c>
      <c r="DJ401" s="144">
        <f t="shared" si="670"/>
        <v>2000</v>
      </c>
      <c r="DK401" s="144">
        <f t="shared" si="670"/>
        <v>2000</v>
      </c>
      <c r="DL401" s="144">
        <f t="shared" si="670"/>
        <v>2000</v>
      </c>
      <c r="DM401" s="144">
        <f t="shared" si="670"/>
        <v>2000</v>
      </c>
      <c r="DN401" s="144">
        <f t="shared" si="670"/>
        <v>2000</v>
      </c>
      <c r="DO401" s="144">
        <f t="shared" si="670"/>
        <v>2000</v>
      </c>
      <c r="DP401" s="144">
        <f t="shared" si="670"/>
        <v>2000</v>
      </c>
      <c r="DQ401" s="144">
        <f t="shared" si="670"/>
        <v>2000</v>
      </c>
      <c r="DR401" s="144">
        <f t="shared" si="670"/>
        <v>2000</v>
      </c>
      <c r="DS401" s="144">
        <f t="shared" si="670"/>
        <v>2000</v>
      </c>
      <c r="DT401" s="144">
        <f t="shared" si="670"/>
        <v>2000</v>
      </c>
      <c r="DU401" s="144">
        <f t="shared" si="670"/>
        <v>2000</v>
      </c>
      <c r="DV401" s="144">
        <f t="shared" si="670"/>
        <v>2000</v>
      </c>
      <c r="DW401" s="144">
        <f t="shared" si="670"/>
        <v>2000</v>
      </c>
      <c r="DX401" s="144">
        <f t="shared" si="670"/>
        <v>2000</v>
      </c>
      <c r="DY401" s="144">
        <f t="shared" si="670"/>
        <v>2000</v>
      </c>
      <c r="DZ401" s="144">
        <f t="shared" si="670"/>
        <v>2000</v>
      </c>
      <c r="EA401" s="144">
        <f t="shared" si="670"/>
        <v>2000</v>
      </c>
      <c r="EB401" s="144">
        <f t="shared" si="670"/>
        <v>2000</v>
      </c>
      <c r="EC401" s="144">
        <f t="shared" si="670"/>
        <v>2000</v>
      </c>
      <c r="ED401" s="144">
        <f t="shared" si="670"/>
        <v>2000</v>
      </c>
      <c r="EE401" s="144">
        <f t="shared" si="670"/>
        <v>2000</v>
      </c>
      <c r="EF401" s="144">
        <f t="shared" si="670"/>
        <v>2000</v>
      </c>
      <c r="EG401" s="144">
        <f t="shared" si="670"/>
        <v>2000</v>
      </c>
      <c r="EH401" s="144">
        <f t="shared" si="670"/>
        <v>2000</v>
      </c>
      <c r="EI401" s="144">
        <f t="shared" si="670"/>
        <v>2000</v>
      </c>
      <c r="EJ401" s="144">
        <f t="shared" si="670"/>
        <v>2000</v>
      </c>
      <c r="EK401" s="144">
        <f t="shared" si="670"/>
        <v>2000</v>
      </c>
      <c r="EL401" s="144">
        <f t="shared" si="670"/>
        <v>2000</v>
      </c>
      <c r="EM401" s="144">
        <f t="shared" si="670"/>
        <v>2000</v>
      </c>
      <c r="EN401" s="144">
        <f t="shared" si="670"/>
        <v>2000</v>
      </c>
      <c r="EO401" s="144">
        <f t="shared" si="670"/>
        <v>2000</v>
      </c>
      <c r="EP401" s="144">
        <f t="shared" si="670"/>
        <v>2000</v>
      </c>
      <c r="EQ401" s="144">
        <f t="shared" si="670"/>
        <v>2000</v>
      </c>
      <c r="ER401" s="144">
        <f t="shared" si="670"/>
        <v>2000</v>
      </c>
      <c r="ES401" s="144">
        <f t="shared" si="670"/>
        <v>2000</v>
      </c>
      <c r="ET401" s="144">
        <f t="shared" si="670"/>
        <v>2000</v>
      </c>
      <c r="EU401" s="144">
        <f t="shared" si="670"/>
        <v>2000</v>
      </c>
      <c r="EV401" s="144">
        <f t="shared" si="670"/>
        <v>2000</v>
      </c>
      <c r="EW401" s="144">
        <f t="shared" si="670"/>
        <v>2000</v>
      </c>
      <c r="EX401" s="147">
        <f>PV(0.05,'PV factor'!C426,,-BR401)</f>
        <v>90702.947845804985</v>
      </c>
      <c r="EY401" s="147">
        <f>PV(0.05,'PV factor'!D426,,-BS401)</f>
        <v>86383.759853147596</v>
      </c>
      <c r="EZ401" s="147">
        <f>PV(0.05,'PV factor'!E426,,-BT401)</f>
        <v>82270.247479188198</v>
      </c>
      <c r="FA401" s="147">
        <f>PV(0.05,'PV factor'!F426,,-BU401)</f>
        <v>78352.616646845898</v>
      </c>
      <c r="FB401" s="147">
        <f>PV(0.05,'PV factor'!G426,,-BV401)</f>
        <v>0</v>
      </c>
      <c r="FC401" s="147">
        <f>PV(0.05,'PV factor'!H426,,-BW401)</f>
        <v>0</v>
      </c>
      <c r="FD401" s="147">
        <f>PV(0.05,'PV factor'!I426,,-BX401)</f>
        <v>0</v>
      </c>
      <c r="FE401" s="147">
        <f>PV(0.05,'PV factor'!J426,,-BY401)</f>
        <v>0</v>
      </c>
      <c r="FF401" s="147">
        <f>PV(0.05,'PV factor'!K426,,-BZ401)</f>
        <v>0</v>
      </c>
      <c r="FG401" s="147">
        <f>PV(0.05,'PV factor'!L426,,-CA401)</f>
        <v>0</v>
      </c>
      <c r="FH401" s="147">
        <f>PV(0.05,'PV factor'!M426,,-CB401)</f>
        <v>0</v>
      </c>
      <c r="FI401" s="147">
        <f>PV(0.05,'PV factor'!N426,,-CC401)</f>
        <v>0</v>
      </c>
      <c r="FJ401" s="147">
        <f>PV(0.05,'PV factor'!O426,,-CD401)</f>
        <v>0</v>
      </c>
      <c r="FK401" s="147">
        <f>PV(0.05,'PV factor'!P426,,-CE401)</f>
        <v>0</v>
      </c>
      <c r="FL401" s="147">
        <f>PV(0.05,'PV factor'!Q426,,-CF401)</f>
        <v>0</v>
      </c>
      <c r="FM401" s="147">
        <f>PV(0.05,'PV factor'!R426,,-CG401)</f>
        <v>0</v>
      </c>
      <c r="FN401" s="147">
        <f>PV(0.05,'PV factor'!S426,,-CH401)</f>
        <v>0</v>
      </c>
      <c r="FO401" s="147">
        <f>PV(0.05,'PV factor'!T426,,-CI401)</f>
        <v>0</v>
      </c>
      <c r="FP401" s="147">
        <f>PV(0.05,'PV factor'!U426,,-CJ401)</f>
        <v>0</v>
      </c>
      <c r="FQ401" s="147">
        <f>PV(0.05,'PV factor'!V426,,-CK401)</f>
        <v>0</v>
      </c>
      <c r="FR401" s="147">
        <f>PV(0.05,'PV factor'!W426,,-CL401)</f>
        <v>0</v>
      </c>
      <c r="FS401" s="147">
        <f>PV(0.05,'PV factor'!X426,,-CM401)</f>
        <v>0</v>
      </c>
      <c r="FT401" s="147">
        <f>PV(0.05,'PV factor'!Y426,,-CN401)</f>
        <v>0</v>
      </c>
      <c r="FU401" s="147">
        <f>PV(0.05,'PV factor'!Z426,,-CO401)</f>
        <v>0</v>
      </c>
      <c r="FV401" s="147">
        <f>PV(0.05,'PV factor'!AA426,,-CP401)</f>
        <v>0</v>
      </c>
      <c r="FW401" s="147">
        <f>PV(0.05,'PV factor'!AB426,,-CQ401)</f>
        <v>0</v>
      </c>
      <c r="FX401" s="147">
        <f>PV(0.05,'PV factor'!AC426,,-CR401)</f>
        <v>0</v>
      </c>
      <c r="FY401" s="147">
        <f>PV(0.05,'PV factor'!AD426,,-CS401)</f>
        <v>0</v>
      </c>
      <c r="FZ401" s="147">
        <f>PV(0.05,'PV factor'!AE426,,-CT401)</f>
        <v>0</v>
      </c>
      <c r="GA401" s="147">
        <f>PV(0.05,'PV factor'!AF426,,-CU401)</f>
        <v>0</v>
      </c>
      <c r="GB401" s="147">
        <f>PV(0.05,'PV factor'!AG426,,-CV401)</f>
        <v>0</v>
      </c>
      <c r="GC401" s="147">
        <f>PV(0.05,'PV factor'!AH426,,-CW401)</f>
        <v>0</v>
      </c>
      <c r="GD401" s="147">
        <f>PV(0.05,'PV factor'!AI426,,-CX401)</f>
        <v>0</v>
      </c>
      <c r="GE401" s="147">
        <f>PV(0.05,'PV factor'!AJ426,,-CY401)</f>
        <v>0</v>
      </c>
      <c r="GF401" s="147">
        <f>PV(0.05,'PV factor'!AK426,,-CZ401)</f>
        <v>0</v>
      </c>
      <c r="GG401" s="147">
        <f>PV(0.05,'PV factor'!AL426,,-DA401)</f>
        <v>0</v>
      </c>
      <c r="GH401" s="147">
        <f>PV(0.05,'PV factor'!AM426,,-DB401)</f>
        <v>0</v>
      </c>
      <c r="GI401" s="147">
        <f>PV(0.05,'PV factor'!AN426,,-DC401)</f>
        <v>0</v>
      </c>
      <c r="GJ401" s="147">
        <f>PV(0.05,'PV factor'!AO426,,-DD401)</f>
        <v>0</v>
      </c>
      <c r="GK401" s="147">
        <f>PV(0.05,'PV factor'!AP426,,-DE401)</f>
        <v>0</v>
      </c>
      <c r="GL401" s="147">
        <f>PV(0.05,'PV factor'!C426,,-DI401)</f>
        <v>1814.0589569160998</v>
      </c>
      <c r="GM401" s="147">
        <f>PV(0.05,'PV factor'!D426,,-DJ401)</f>
        <v>1727.6751970629521</v>
      </c>
      <c r="GN401" s="147">
        <f>PV(0.05,'PV factor'!E426,,-DK401)</f>
        <v>1645.4049495837639</v>
      </c>
      <c r="GO401" s="147">
        <f>PV(0.05,'PV factor'!F426,,-DL401)</f>
        <v>1567.052332936918</v>
      </c>
      <c r="GP401" s="147">
        <f>PV(0.05,'PV factor'!G426,,-DM401)</f>
        <v>1492.4307932732554</v>
      </c>
      <c r="GQ401" s="147">
        <f>PV(0.05,'PV factor'!H426,,-DN401)</f>
        <v>1421.3626602602428</v>
      </c>
      <c r="GR401" s="147">
        <f>PV(0.05,'PV factor'!I426,,-DO401)</f>
        <v>1353.6787240573744</v>
      </c>
      <c r="GS401" s="147">
        <f>PV(0.05,'PV factor'!J426,,-DP401)</f>
        <v>1289.2178324355946</v>
      </c>
      <c r="GT401" s="147">
        <f>PV(0.05,'PV factor'!K426,,-DQ401)</f>
        <v>1227.8265070815187</v>
      </c>
      <c r="GU401" s="147">
        <f>PV(0.05,'PV factor'!L426,,-DR401)</f>
        <v>1169.3585781728748</v>
      </c>
      <c r="GV401" s="147">
        <f>PV(0.05,'PV factor'!M426,,-DS401)</f>
        <v>1113.6748363551189</v>
      </c>
      <c r="GW401" s="147">
        <f>PV(0.05,'PV factor'!N426,,-DT401)</f>
        <v>1060.6427012905895</v>
      </c>
      <c r="GX401" s="147">
        <f>PV(0.05,'PV factor'!O426,,-DU401)</f>
        <v>1010.1359059910377</v>
      </c>
      <c r="GY401" s="147">
        <f>PV(0.05,'PV factor'!P426,,-DV401)</f>
        <v>962.03419618194039</v>
      </c>
      <c r="GZ401" s="147">
        <f>PV(0.05,'PV factor'!Q426,,-DW401)</f>
        <v>916.22304398280039</v>
      </c>
      <c r="HA401" s="147">
        <f>PV(0.05,'PV factor'!R426,,-DX401)</f>
        <v>872.59337522171461</v>
      </c>
      <c r="HB401" s="147">
        <f>PV(0.05,'PV factor'!S426,,-DY401)</f>
        <v>831.04130973496626</v>
      </c>
      <c r="HC401" s="147">
        <f>PV(0.05,'PV factor'!T426,,-DZ401)</f>
        <v>791.46791403330121</v>
      </c>
      <c r="HD401" s="147">
        <f>PV(0.05,'PV factor'!U426,,-EA401)</f>
        <v>753.77896574600118</v>
      </c>
      <c r="HE401" s="147">
        <f>PV(0.05,'PV factor'!V426,,-EB401)</f>
        <v>717.88472928190595</v>
      </c>
      <c r="HF401" s="147">
        <f>PV(0.05,'PV factor'!W426,,-EC401)</f>
        <v>683.69974217324375</v>
      </c>
      <c r="HG401" s="147">
        <f>PV(0.05,'PV factor'!X426,,-ED401)</f>
        <v>651.14261159356533</v>
      </c>
      <c r="HH401" s="147">
        <f>PV(0.05,'PV factor'!Y426,,-EE401)</f>
        <v>620.13582056530038</v>
      </c>
      <c r="HI401" s="147">
        <f>PV(0.05,'PV factor'!Z426,,-EF401)</f>
        <v>590.60554339552425</v>
      </c>
      <c r="HJ401" s="147">
        <f>PV(0.05,'PV factor'!AA426,,-EG401)</f>
        <v>562.48146990049918</v>
      </c>
      <c r="HK401" s="147">
        <f>PV(0.05,'PV factor'!AB426,,-EH401)</f>
        <v>535.69663800047545</v>
      </c>
      <c r="HL401" s="147">
        <f>PV(0.05,'PV factor'!AC426,,-EI401)</f>
        <v>510.18727428616711</v>
      </c>
      <c r="HM401" s="147">
        <f>PV(0.05,'PV factor'!AD426,,-EJ401)</f>
        <v>485.89264217730192</v>
      </c>
      <c r="HN401" s="147">
        <f>PV(0.05,'PV factor'!AE426,,-EK401)</f>
        <v>462.75489731171626</v>
      </c>
      <c r="HO401" s="147">
        <f>PV(0.05,'PV factor'!AF426,,-EL401)</f>
        <v>440.71894982068198</v>
      </c>
      <c r="HP401" s="147">
        <f>PV(0.05,'PV factor'!AG426,,-EM401)</f>
        <v>419.73233316255431</v>
      </c>
      <c r="HQ401" s="147">
        <f>PV(0.05,'PV factor'!AH426,,-EN401)</f>
        <v>399.74507920243269</v>
      </c>
      <c r="HR401" s="147">
        <f>PV(0.05,'PV factor'!AI426,,-EO401)</f>
        <v>380.7095992404121</v>
      </c>
      <c r="HS401" s="147">
        <f>PV(0.05,'PV factor'!AJ426,,-EP401)</f>
        <v>362.58057070515429</v>
      </c>
      <c r="HT401" s="147">
        <f>PV(0.05,'PV factor'!AK426,,-EQ401)</f>
        <v>345.31482924300417</v>
      </c>
      <c r="HU401" s="147">
        <f>PV(0.05,'PV factor'!AL426,,-ER401)</f>
        <v>328.87126594571822</v>
      </c>
      <c r="HV401" s="147">
        <f>PV(0.05,'PV factor'!AM426,,-ES401)</f>
        <v>313.21072947211263</v>
      </c>
      <c r="HW401" s="147">
        <f>PV(0.05,'PV factor'!AN426,,-ET401)</f>
        <v>298.29593283058341</v>
      </c>
      <c r="HX401" s="147">
        <f>PV(0.05,'PV factor'!AO426,,-EU401)</f>
        <v>284.09136460055566</v>
      </c>
      <c r="HY401" s="147">
        <f>PV(0.05,'PV factor'!AP426,,-EV401)</f>
        <v>270.56320438148157</v>
      </c>
      <c r="HZ401" s="147">
        <f t="shared" si="655"/>
        <v>337709.57182498666</v>
      </c>
      <c r="IA401" s="147">
        <f t="shared" si="656"/>
        <v>8246.6222297729892</v>
      </c>
      <c r="IB401" s="401">
        <f t="shared" si="657"/>
        <v>2.441927300197072E-2</v>
      </c>
    </row>
    <row r="402" spans="1:236" s="181" customFormat="1" ht="90" customHeight="1" x14ac:dyDescent="0.25">
      <c r="A402" s="254" t="s">
        <v>200</v>
      </c>
      <c r="B402" s="8" t="s">
        <v>201</v>
      </c>
      <c r="C402" s="8" t="s">
        <v>214</v>
      </c>
      <c r="D402" s="255">
        <v>4</v>
      </c>
      <c r="E402" s="8" t="s">
        <v>215</v>
      </c>
      <c r="F402" s="7" t="s">
        <v>216</v>
      </c>
      <c r="G402" s="7" t="s">
        <v>204</v>
      </c>
      <c r="H402" s="4" t="s">
        <v>77</v>
      </c>
      <c r="I402" s="7" t="s">
        <v>205</v>
      </c>
      <c r="J402" s="7">
        <v>40</v>
      </c>
      <c r="K402" s="95" t="s">
        <v>206</v>
      </c>
      <c r="L402" s="76">
        <v>274</v>
      </c>
      <c r="M402" s="4" t="s">
        <v>241</v>
      </c>
      <c r="N402" s="4" t="s">
        <v>81</v>
      </c>
      <c r="O402" s="13" t="s">
        <v>217</v>
      </c>
      <c r="P402" s="4" t="s">
        <v>218</v>
      </c>
      <c r="Q402" s="112" t="s">
        <v>100</v>
      </c>
      <c r="R402" s="4" t="s">
        <v>108</v>
      </c>
      <c r="S402" s="4" t="s">
        <v>99</v>
      </c>
      <c r="T402" s="4" t="s">
        <v>208</v>
      </c>
      <c r="U402" s="4" t="s">
        <v>100</v>
      </c>
      <c r="V402" s="257">
        <v>1</v>
      </c>
      <c r="W402" s="256">
        <v>213336</v>
      </c>
      <c r="X402" s="256">
        <v>0</v>
      </c>
      <c r="Y402" s="256">
        <v>0</v>
      </c>
      <c r="Z402" s="256">
        <v>0</v>
      </c>
      <c r="AA402" s="256">
        <v>213336</v>
      </c>
      <c r="AB402" s="256">
        <v>0</v>
      </c>
      <c r="AC402" s="256">
        <v>0</v>
      </c>
      <c r="AD402" s="256">
        <v>0</v>
      </c>
      <c r="AE402" s="256">
        <v>0</v>
      </c>
      <c r="AF402" s="256">
        <v>0</v>
      </c>
      <c r="AG402" s="256">
        <v>0</v>
      </c>
      <c r="AH402" s="256">
        <v>0</v>
      </c>
      <c r="AI402" s="5" t="s">
        <v>88</v>
      </c>
      <c r="AJ402" s="256">
        <v>0</v>
      </c>
      <c r="AK402" s="256">
        <v>0</v>
      </c>
      <c r="AL402" s="256">
        <v>0</v>
      </c>
      <c r="AM402" s="256">
        <v>0</v>
      </c>
      <c r="AN402" s="256">
        <v>0</v>
      </c>
      <c r="AO402" s="256">
        <v>0</v>
      </c>
      <c r="AP402" s="256">
        <v>0</v>
      </c>
      <c r="AQ402" s="256">
        <v>0</v>
      </c>
      <c r="AR402" s="256">
        <v>0</v>
      </c>
      <c r="AS402" s="256">
        <v>0</v>
      </c>
      <c r="AT402" s="256">
        <v>0</v>
      </c>
      <c r="AU402" s="7"/>
      <c r="AV402" s="230">
        <f t="shared" si="623"/>
        <v>1</v>
      </c>
      <c r="AW402" s="230">
        <f t="shared" si="624"/>
        <v>0</v>
      </c>
      <c r="AX402" s="230" t="str">
        <f t="shared" si="625"/>
        <v>B3</v>
      </c>
      <c r="AY402" s="141">
        <f t="shared" si="626"/>
        <v>9</v>
      </c>
      <c r="AZ402" s="70">
        <f t="shared" si="627"/>
        <v>1</v>
      </c>
      <c r="BA402" s="70">
        <f t="shared" si="628"/>
        <v>1</v>
      </c>
      <c r="BB402" s="70">
        <f t="shared" si="629"/>
        <v>1</v>
      </c>
      <c r="BC402" s="70">
        <f t="shared" si="630"/>
        <v>1</v>
      </c>
      <c r="BD402" s="70">
        <f t="shared" si="631"/>
        <v>1</v>
      </c>
      <c r="BE402" s="70">
        <f t="shared" si="632"/>
        <v>1</v>
      </c>
      <c r="BF402" s="70">
        <f t="shared" si="633"/>
        <v>1</v>
      </c>
      <c r="BG402" s="71">
        <f t="shared" si="634"/>
        <v>0</v>
      </c>
      <c r="BH402" s="71">
        <f t="shared" si="635"/>
        <v>1</v>
      </c>
      <c r="BI402" s="71">
        <f t="shared" si="636"/>
        <v>0</v>
      </c>
      <c r="BJ402" s="71">
        <f t="shared" si="637"/>
        <v>0</v>
      </c>
      <c r="BK402" s="71">
        <f t="shared" si="638"/>
        <v>1</v>
      </c>
      <c r="BL402" s="70">
        <f t="shared" si="639"/>
        <v>1</v>
      </c>
      <c r="BM402" s="70">
        <f t="shared" si="640"/>
        <v>1</v>
      </c>
      <c r="BN402" s="70">
        <f t="shared" si="641"/>
        <v>0</v>
      </c>
      <c r="BO402" s="70">
        <f t="shared" si="642"/>
        <v>1</v>
      </c>
      <c r="BP402" s="144">
        <f t="shared" si="643"/>
        <v>0</v>
      </c>
      <c r="BQ402" s="144">
        <f t="shared" si="644"/>
        <v>0</v>
      </c>
      <c r="BR402" s="144">
        <f t="shared" si="645"/>
        <v>213336</v>
      </c>
      <c r="BS402" s="144">
        <f t="shared" si="646"/>
        <v>0</v>
      </c>
      <c r="BT402" s="144">
        <f t="shared" si="647"/>
        <v>0</v>
      </c>
      <c r="BU402" s="144">
        <f t="shared" si="648"/>
        <v>0</v>
      </c>
      <c r="BV402" s="144">
        <f t="shared" si="649"/>
        <v>0</v>
      </c>
      <c r="BW402" s="144">
        <f t="shared" si="650"/>
        <v>0</v>
      </c>
      <c r="BX402" s="144">
        <f t="shared" si="651"/>
        <v>0</v>
      </c>
      <c r="BY402" s="144">
        <f t="shared" si="652"/>
        <v>0</v>
      </c>
      <c r="BZ402" s="9">
        <v>0</v>
      </c>
      <c r="CA402" s="9">
        <v>0</v>
      </c>
      <c r="CB402" s="9">
        <v>0</v>
      </c>
      <c r="CC402" s="9">
        <v>0</v>
      </c>
      <c r="CD402" s="9">
        <v>0</v>
      </c>
      <c r="CE402" s="9">
        <v>0</v>
      </c>
      <c r="CF402" s="9">
        <v>0</v>
      </c>
      <c r="CG402" s="9">
        <v>0</v>
      </c>
      <c r="CH402" s="9">
        <v>0</v>
      </c>
      <c r="CI402" s="9">
        <v>0</v>
      </c>
      <c r="CJ402" s="9">
        <v>0</v>
      </c>
      <c r="CK402" s="9">
        <v>0</v>
      </c>
      <c r="CL402" s="9">
        <v>0</v>
      </c>
      <c r="CM402" s="9">
        <v>0</v>
      </c>
      <c r="CN402" s="9">
        <v>0</v>
      </c>
      <c r="CO402" s="9">
        <v>0</v>
      </c>
      <c r="CP402" s="9">
        <v>0</v>
      </c>
      <c r="CQ402" s="9">
        <v>0</v>
      </c>
      <c r="CR402" s="9">
        <v>0</v>
      </c>
      <c r="CS402" s="9">
        <v>0</v>
      </c>
      <c r="CT402" s="9">
        <v>0</v>
      </c>
      <c r="CU402" s="9">
        <v>0</v>
      </c>
      <c r="CV402" s="9">
        <v>0</v>
      </c>
      <c r="CW402" s="9">
        <v>0</v>
      </c>
      <c r="CX402" s="9">
        <v>0</v>
      </c>
      <c r="CY402" s="9">
        <v>0</v>
      </c>
      <c r="CZ402" s="9">
        <v>0</v>
      </c>
      <c r="DA402" s="9">
        <v>0</v>
      </c>
      <c r="DB402" s="9">
        <v>0</v>
      </c>
      <c r="DC402" s="9">
        <v>0</v>
      </c>
      <c r="DD402" s="9">
        <v>0</v>
      </c>
      <c r="DE402" s="9">
        <v>0</v>
      </c>
      <c r="DF402" s="9">
        <v>0</v>
      </c>
      <c r="DG402" s="144">
        <f t="shared" si="653"/>
        <v>274</v>
      </c>
      <c r="DH402" s="144">
        <f t="shared" ref="DH402:EW402" si="671">DG402</f>
        <v>274</v>
      </c>
      <c r="DI402" s="144">
        <f t="shared" si="671"/>
        <v>274</v>
      </c>
      <c r="DJ402" s="144">
        <f t="shared" si="671"/>
        <v>274</v>
      </c>
      <c r="DK402" s="144">
        <f t="shared" si="671"/>
        <v>274</v>
      </c>
      <c r="DL402" s="144">
        <f t="shared" si="671"/>
        <v>274</v>
      </c>
      <c r="DM402" s="144">
        <f t="shared" si="671"/>
        <v>274</v>
      </c>
      <c r="DN402" s="144">
        <f t="shared" si="671"/>
        <v>274</v>
      </c>
      <c r="DO402" s="144">
        <f t="shared" si="671"/>
        <v>274</v>
      </c>
      <c r="DP402" s="144">
        <f t="shared" si="671"/>
        <v>274</v>
      </c>
      <c r="DQ402" s="144">
        <f t="shared" si="671"/>
        <v>274</v>
      </c>
      <c r="DR402" s="144">
        <f t="shared" si="671"/>
        <v>274</v>
      </c>
      <c r="DS402" s="144">
        <f t="shared" si="671"/>
        <v>274</v>
      </c>
      <c r="DT402" s="144">
        <f t="shared" si="671"/>
        <v>274</v>
      </c>
      <c r="DU402" s="144">
        <f t="shared" si="671"/>
        <v>274</v>
      </c>
      <c r="DV402" s="144">
        <f t="shared" si="671"/>
        <v>274</v>
      </c>
      <c r="DW402" s="144">
        <f t="shared" si="671"/>
        <v>274</v>
      </c>
      <c r="DX402" s="144">
        <f t="shared" si="671"/>
        <v>274</v>
      </c>
      <c r="DY402" s="144">
        <f t="shared" si="671"/>
        <v>274</v>
      </c>
      <c r="DZ402" s="144">
        <f t="shared" si="671"/>
        <v>274</v>
      </c>
      <c r="EA402" s="144">
        <f t="shared" si="671"/>
        <v>274</v>
      </c>
      <c r="EB402" s="144">
        <f t="shared" si="671"/>
        <v>274</v>
      </c>
      <c r="EC402" s="144">
        <f t="shared" si="671"/>
        <v>274</v>
      </c>
      <c r="ED402" s="144">
        <f t="shared" si="671"/>
        <v>274</v>
      </c>
      <c r="EE402" s="144">
        <f t="shared" si="671"/>
        <v>274</v>
      </c>
      <c r="EF402" s="144">
        <f t="shared" si="671"/>
        <v>274</v>
      </c>
      <c r="EG402" s="144">
        <f t="shared" si="671"/>
        <v>274</v>
      </c>
      <c r="EH402" s="144">
        <f t="shared" si="671"/>
        <v>274</v>
      </c>
      <c r="EI402" s="144">
        <f t="shared" si="671"/>
        <v>274</v>
      </c>
      <c r="EJ402" s="144">
        <f t="shared" si="671"/>
        <v>274</v>
      </c>
      <c r="EK402" s="144">
        <f t="shared" si="671"/>
        <v>274</v>
      </c>
      <c r="EL402" s="144">
        <f t="shared" si="671"/>
        <v>274</v>
      </c>
      <c r="EM402" s="144">
        <f t="shared" si="671"/>
        <v>274</v>
      </c>
      <c r="EN402" s="144">
        <f t="shared" si="671"/>
        <v>274</v>
      </c>
      <c r="EO402" s="144">
        <f t="shared" si="671"/>
        <v>274</v>
      </c>
      <c r="EP402" s="144">
        <f t="shared" si="671"/>
        <v>274</v>
      </c>
      <c r="EQ402" s="144">
        <f t="shared" si="671"/>
        <v>274</v>
      </c>
      <c r="ER402" s="144">
        <f t="shared" si="671"/>
        <v>274</v>
      </c>
      <c r="ES402" s="144">
        <f t="shared" si="671"/>
        <v>274</v>
      </c>
      <c r="ET402" s="144">
        <f t="shared" si="671"/>
        <v>274</v>
      </c>
      <c r="EU402" s="144">
        <f t="shared" si="671"/>
        <v>274</v>
      </c>
      <c r="EV402" s="144">
        <f t="shared" si="671"/>
        <v>274</v>
      </c>
      <c r="EW402" s="144">
        <f t="shared" si="671"/>
        <v>274</v>
      </c>
      <c r="EX402" s="147">
        <f>PV(0.05,'PV factor'!C54,,-BR402)</f>
        <v>193502.04081632654</v>
      </c>
      <c r="EY402" s="147">
        <f>PV(0.05,'PV factor'!D54,,-BS402)</f>
        <v>0</v>
      </c>
      <c r="EZ402" s="147">
        <f>PV(0.05,'PV factor'!E54,,-BT402)</f>
        <v>0</v>
      </c>
      <c r="FA402" s="147">
        <f>PV(0.05,'PV factor'!F54,,-BU402)</f>
        <v>0</v>
      </c>
      <c r="FB402" s="147">
        <f>PV(0.05,'PV factor'!G54,,-BV402)</f>
        <v>0</v>
      </c>
      <c r="FC402" s="147">
        <f>PV(0.05,'PV factor'!H54,,-BW402)</f>
        <v>0</v>
      </c>
      <c r="FD402" s="147">
        <f>PV(0.05,'PV factor'!I54,,-BX402)</f>
        <v>0</v>
      </c>
      <c r="FE402" s="147">
        <f>PV(0.05,'PV factor'!J54,,-BY402)</f>
        <v>0</v>
      </c>
      <c r="FF402" s="147">
        <f>PV(0.05,'PV factor'!K54,,-BZ402)</f>
        <v>0</v>
      </c>
      <c r="FG402" s="147">
        <f>PV(0.05,'PV factor'!L54,,-CA402)</f>
        <v>0</v>
      </c>
      <c r="FH402" s="147">
        <f>PV(0.05,'PV factor'!M54,,-CB402)</f>
        <v>0</v>
      </c>
      <c r="FI402" s="147">
        <f>PV(0.05,'PV factor'!N54,,-CC402)</f>
        <v>0</v>
      </c>
      <c r="FJ402" s="147">
        <f>PV(0.05,'PV factor'!O54,,-CD402)</f>
        <v>0</v>
      </c>
      <c r="FK402" s="147">
        <f>PV(0.05,'PV factor'!P54,,-CE402)</f>
        <v>0</v>
      </c>
      <c r="FL402" s="147">
        <f>PV(0.05,'PV factor'!Q54,,-CF402)</f>
        <v>0</v>
      </c>
      <c r="FM402" s="147">
        <f>PV(0.05,'PV factor'!R54,,-CG402)</f>
        <v>0</v>
      </c>
      <c r="FN402" s="147">
        <f>PV(0.05,'PV factor'!S54,,-CH402)</f>
        <v>0</v>
      </c>
      <c r="FO402" s="147">
        <f>PV(0.05,'PV factor'!T54,,-CI402)</f>
        <v>0</v>
      </c>
      <c r="FP402" s="147">
        <f>PV(0.05,'PV factor'!U54,,-CJ402)</f>
        <v>0</v>
      </c>
      <c r="FQ402" s="147">
        <f>PV(0.05,'PV factor'!V54,,-CK402)</f>
        <v>0</v>
      </c>
      <c r="FR402" s="147">
        <f>PV(0.05,'PV factor'!W54,,-CL402)</f>
        <v>0</v>
      </c>
      <c r="FS402" s="147">
        <f>PV(0.05,'PV factor'!X54,,-CM402)</f>
        <v>0</v>
      </c>
      <c r="FT402" s="147">
        <f>PV(0.05,'PV factor'!Y54,,-CN402)</f>
        <v>0</v>
      </c>
      <c r="FU402" s="147">
        <f>PV(0.05,'PV factor'!Z54,,-CO402)</f>
        <v>0</v>
      </c>
      <c r="FV402" s="147">
        <f>PV(0.05,'PV factor'!AA54,,-CP402)</f>
        <v>0</v>
      </c>
      <c r="FW402" s="147">
        <f>PV(0.05,'PV factor'!AB54,,-CQ402)</f>
        <v>0</v>
      </c>
      <c r="FX402" s="147">
        <f>PV(0.05,'PV factor'!AC54,,-CR402)</f>
        <v>0</v>
      </c>
      <c r="FY402" s="147">
        <f>PV(0.05,'PV factor'!AD54,,-CS402)</f>
        <v>0</v>
      </c>
      <c r="FZ402" s="147">
        <f>PV(0.05,'PV factor'!AE54,,-CT402)</f>
        <v>0</v>
      </c>
      <c r="GA402" s="147">
        <f>PV(0.05,'PV factor'!AF54,,-CU402)</f>
        <v>0</v>
      </c>
      <c r="GB402" s="147">
        <f>PV(0.05,'PV factor'!AG54,,-CV402)</f>
        <v>0</v>
      </c>
      <c r="GC402" s="147">
        <f>PV(0.05,'PV factor'!AH54,,-CW402)</f>
        <v>0</v>
      </c>
      <c r="GD402" s="147">
        <f>PV(0.05,'PV factor'!AI54,,-CX402)</f>
        <v>0</v>
      </c>
      <c r="GE402" s="147">
        <f>PV(0.05,'PV factor'!AJ54,,-CY402)</f>
        <v>0</v>
      </c>
      <c r="GF402" s="147">
        <f>PV(0.05,'PV factor'!AK54,,-CZ402)</f>
        <v>0</v>
      </c>
      <c r="GG402" s="147">
        <f>PV(0.05,'PV factor'!AL54,,-DA402)</f>
        <v>0</v>
      </c>
      <c r="GH402" s="147">
        <f>PV(0.05,'PV factor'!AM54,,-DB402)</f>
        <v>0</v>
      </c>
      <c r="GI402" s="147">
        <f>PV(0.05,'PV factor'!AN54,,-DC402)</f>
        <v>0</v>
      </c>
      <c r="GJ402" s="147">
        <f>PV(0.05,'PV factor'!AO54,,-DD402)</f>
        <v>0</v>
      </c>
      <c r="GK402" s="147">
        <f>PV(0.05,'PV factor'!AP54,,-DE402)</f>
        <v>0</v>
      </c>
      <c r="GL402" s="147">
        <f>PV(0.05,'PV factor'!C54,,-DI402)</f>
        <v>248.52607709750566</v>
      </c>
      <c r="GM402" s="147">
        <f>PV(0.05,'PV factor'!D54,,-DJ402)</f>
        <v>236.69150199762441</v>
      </c>
      <c r="GN402" s="147">
        <f>PV(0.05,'PV factor'!E54,,-DK402)</f>
        <v>225.42047809297566</v>
      </c>
      <c r="GO402" s="147">
        <f>PV(0.05,'PV factor'!F54,,-DL402)</f>
        <v>214.68616961235776</v>
      </c>
      <c r="GP402" s="147">
        <f>PV(0.05,'PV factor'!G54,,-DM402)</f>
        <v>204.46301867843599</v>
      </c>
      <c r="GQ402" s="147">
        <f>PV(0.05,'PV factor'!H54,,-DN402)</f>
        <v>194.72668445565327</v>
      </c>
      <c r="GR402" s="147">
        <f>PV(0.05,'PV factor'!I54,,-DO402)</f>
        <v>185.4539851958603</v>
      </c>
      <c r="GS402" s="147">
        <f>PV(0.05,'PV factor'!J54,,-DP402)</f>
        <v>176.62284304367645</v>
      </c>
      <c r="GT402" s="147">
        <f>PV(0.05,'PV factor'!K54,,-DQ402)</f>
        <v>168.21223147016806</v>
      </c>
      <c r="GU402" s="147">
        <f>PV(0.05,'PV factor'!L54,,-DR402)</f>
        <v>160.20212520968386</v>
      </c>
      <c r="GV402" s="147">
        <f>PV(0.05,'PV factor'!M54,,-DS402)</f>
        <v>152.57345258065129</v>
      </c>
      <c r="GW402" s="147">
        <f>PV(0.05,'PV factor'!N54,,-DT402)</f>
        <v>145.30805007681073</v>
      </c>
      <c r="GX402" s="147">
        <f>PV(0.05,'PV factor'!O54,,-DU402)</f>
        <v>138.38861912077218</v>
      </c>
      <c r="GY402" s="147">
        <f>PV(0.05,'PV factor'!P54,,-DV402)</f>
        <v>131.79868487692582</v>
      </c>
      <c r="GZ402" s="147">
        <f>PV(0.05,'PV factor'!Q54,,-DW402)</f>
        <v>125.52255702564366</v>
      </c>
      <c r="HA402" s="147">
        <f>PV(0.05,'PV factor'!R54,,-DX402)</f>
        <v>119.54529240537489</v>
      </c>
      <c r="HB402" s="147">
        <f>PV(0.05,'PV factor'!S54,,-DY402)</f>
        <v>113.85265943369038</v>
      </c>
      <c r="HC402" s="147">
        <f>PV(0.05,'PV factor'!T54,,-DZ402)</f>
        <v>108.43110422256227</v>
      </c>
      <c r="HD402" s="147">
        <f>PV(0.05,'PV factor'!U54,,-EA402)</f>
        <v>103.26771830720216</v>
      </c>
      <c r="HE402" s="147">
        <f>PV(0.05,'PV factor'!V54,,-EB402)</f>
        <v>98.350207911621112</v>
      </c>
      <c r="HF402" s="147">
        <f>PV(0.05,'PV factor'!W54,,-EC402)</f>
        <v>93.666864677734395</v>
      </c>
      <c r="HG402" s="147">
        <f>PV(0.05,'PV factor'!X54,,-ED402)</f>
        <v>89.206537788318457</v>
      </c>
      <c r="HH402" s="147">
        <f>PV(0.05,'PV factor'!Y54,,-EE402)</f>
        <v>84.95860741744616</v>
      </c>
      <c r="HI402" s="147">
        <f>PV(0.05,'PV factor'!Z54,,-EF402)</f>
        <v>80.912959445186814</v>
      </c>
      <c r="HJ402" s="147">
        <f>PV(0.05,'PV factor'!AA54,,-EG402)</f>
        <v>77.059961376368392</v>
      </c>
      <c r="HK402" s="147">
        <f>PV(0.05,'PV factor'!AB54,,-EH402)</f>
        <v>73.390439406065127</v>
      </c>
      <c r="HL402" s="147">
        <f>PV(0.05,'PV factor'!AC54,,-EI402)</f>
        <v>69.895656577204889</v>
      </c>
      <c r="HM402" s="147">
        <f>PV(0.05,'PV factor'!AD54,,-EJ402)</f>
        <v>66.56729197829037</v>
      </c>
      <c r="HN402" s="147">
        <f>PV(0.05,'PV factor'!AE54,,-EK402)</f>
        <v>63.397420931705128</v>
      </c>
      <c r="HO402" s="147">
        <f>PV(0.05,'PV factor'!AF54,,-EL402)</f>
        <v>60.378496125433436</v>
      </c>
      <c r="HP402" s="147">
        <f>PV(0.05,'PV factor'!AG54,,-EM402)</f>
        <v>57.503329643269943</v>
      </c>
      <c r="HQ402" s="147">
        <f>PV(0.05,'PV factor'!AH54,,-EN402)</f>
        <v>54.765075850733275</v>
      </c>
      <c r="HR402" s="147">
        <f>PV(0.05,'PV factor'!AI54,,-EO402)</f>
        <v>52.157215095936458</v>
      </c>
      <c r="HS402" s="147">
        <f>PV(0.05,'PV factor'!AJ54,,-EP402)</f>
        <v>49.673538186606145</v>
      </c>
      <c r="HT402" s="147">
        <f>PV(0.05,'PV factor'!AK54,,-EQ402)</f>
        <v>47.308131606291568</v>
      </c>
      <c r="HU402" s="147">
        <f>PV(0.05,'PV factor'!AL54,,-ER402)</f>
        <v>45.055363434563397</v>
      </c>
      <c r="HV402" s="147">
        <f>PV(0.05,'PV factor'!AM54,,-ES402)</f>
        <v>42.909869937679431</v>
      </c>
      <c r="HW402" s="147">
        <f>PV(0.05,'PV factor'!AN54,,-ET402)</f>
        <v>40.866542797789926</v>
      </c>
      <c r="HX402" s="147">
        <f>PV(0.05,'PV factor'!AO54,,-EU402)</f>
        <v>38.920516950276124</v>
      </c>
      <c r="HY402" s="147">
        <f>PV(0.05,'PV factor'!AP54,,-EV402)</f>
        <v>37.067159000262976</v>
      </c>
      <c r="HZ402" s="147">
        <f t="shared" si="655"/>
        <v>193502.04081632654</v>
      </c>
      <c r="IA402" s="147">
        <f t="shared" si="656"/>
        <v>4477.7044390423589</v>
      </c>
      <c r="IB402" s="401">
        <f t="shared" si="657"/>
        <v>2.3140347358365211E-2</v>
      </c>
    </row>
    <row r="403" spans="1:236" s="181" customFormat="1" ht="90" customHeight="1" x14ac:dyDescent="0.25">
      <c r="A403" s="161" t="s">
        <v>2267</v>
      </c>
      <c r="B403" s="150" t="s">
        <v>2690</v>
      </c>
      <c r="C403" s="150" t="s">
        <v>2189</v>
      </c>
      <c r="D403" s="148">
        <v>3</v>
      </c>
      <c r="E403" s="150" t="s">
        <v>2703</v>
      </c>
      <c r="F403" s="151" t="s">
        <v>2704</v>
      </c>
      <c r="G403" s="151" t="s">
        <v>2705</v>
      </c>
      <c r="H403" s="151"/>
      <c r="I403" s="151"/>
      <c r="J403" s="151">
        <v>5</v>
      </c>
      <c r="K403" s="227" t="s">
        <v>79</v>
      </c>
      <c r="L403" s="79">
        <v>151000</v>
      </c>
      <c r="M403" s="79" t="s">
        <v>644</v>
      </c>
      <c r="N403" s="79" t="s">
        <v>81</v>
      </c>
      <c r="O403" s="79" t="s">
        <v>148</v>
      </c>
      <c r="P403" s="78" t="s">
        <v>149</v>
      </c>
      <c r="Q403" s="112" t="s">
        <v>100</v>
      </c>
      <c r="R403" s="79" t="s">
        <v>2706</v>
      </c>
      <c r="S403" s="79" t="s">
        <v>99</v>
      </c>
      <c r="T403" s="79" t="s">
        <v>1038</v>
      </c>
      <c r="U403" s="79" t="s">
        <v>87</v>
      </c>
      <c r="V403" s="81">
        <v>1</v>
      </c>
      <c r="W403" s="149">
        <v>15000</v>
      </c>
      <c r="X403" s="149">
        <v>0</v>
      </c>
      <c r="Y403" s="149">
        <v>0</v>
      </c>
      <c r="Z403" s="149">
        <v>15000</v>
      </c>
      <c r="AA403" s="149">
        <v>0</v>
      </c>
      <c r="AB403" s="149">
        <v>0</v>
      </c>
      <c r="AC403" s="149">
        <v>0</v>
      </c>
      <c r="AD403" s="149">
        <v>0</v>
      </c>
      <c r="AE403" s="149">
        <v>0</v>
      </c>
      <c r="AF403" s="149">
        <v>0</v>
      </c>
      <c r="AG403" s="149">
        <v>0</v>
      </c>
      <c r="AH403" s="149">
        <v>0</v>
      </c>
      <c r="AI403" s="88" t="s">
        <v>88</v>
      </c>
      <c r="AJ403" s="149">
        <v>0</v>
      </c>
      <c r="AK403" s="149">
        <v>0</v>
      </c>
      <c r="AL403" s="149">
        <v>0</v>
      </c>
      <c r="AM403" s="149">
        <v>0</v>
      </c>
      <c r="AN403" s="149">
        <v>0</v>
      </c>
      <c r="AO403" s="149">
        <v>0</v>
      </c>
      <c r="AP403" s="149">
        <v>0</v>
      </c>
      <c r="AQ403" s="149">
        <v>0</v>
      </c>
      <c r="AR403" s="149">
        <v>0</v>
      </c>
      <c r="AS403" s="149">
        <v>0</v>
      </c>
      <c r="AT403" s="149">
        <v>0</v>
      </c>
      <c r="AU403" s="151"/>
      <c r="AV403" s="230">
        <f t="shared" si="623"/>
        <v>1</v>
      </c>
      <c r="AW403" s="230">
        <f t="shared" si="624"/>
        <v>0</v>
      </c>
      <c r="AX403" s="230" t="str">
        <f t="shared" si="625"/>
        <v>E3</v>
      </c>
      <c r="AY403" s="141">
        <f t="shared" si="626"/>
        <v>6</v>
      </c>
      <c r="AZ403" s="70">
        <f t="shared" si="627"/>
        <v>1</v>
      </c>
      <c r="BA403" s="70">
        <f t="shared" si="628"/>
        <v>1</v>
      </c>
      <c r="BB403" s="70">
        <f t="shared" si="629"/>
        <v>1</v>
      </c>
      <c r="BC403" s="70">
        <f t="shared" si="630"/>
        <v>1</v>
      </c>
      <c r="BD403" s="70">
        <f t="shared" si="631"/>
        <v>1</v>
      </c>
      <c r="BE403" s="70">
        <f t="shared" si="632"/>
        <v>0</v>
      </c>
      <c r="BF403" s="70">
        <f t="shared" si="633"/>
        <v>0</v>
      </c>
      <c r="BG403" s="71">
        <f t="shared" si="634"/>
        <v>0</v>
      </c>
      <c r="BH403" s="71">
        <f t="shared" si="635"/>
        <v>0</v>
      </c>
      <c r="BI403" s="71">
        <f t="shared" si="636"/>
        <v>0</v>
      </c>
      <c r="BJ403" s="71">
        <f t="shared" si="637"/>
        <v>0</v>
      </c>
      <c r="BK403" s="71">
        <f t="shared" si="638"/>
        <v>0</v>
      </c>
      <c r="BL403" s="70">
        <f t="shared" si="639"/>
        <v>0</v>
      </c>
      <c r="BM403" s="70">
        <f t="shared" si="640"/>
        <v>1</v>
      </c>
      <c r="BN403" s="70">
        <f t="shared" si="641"/>
        <v>1</v>
      </c>
      <c r="BO403" s="70">
        <f t="shared" si="642"/>
        <v>0</v>
      </c>
      <c r="BP403" s="144">
        <f t="shared" si="643"/>
        <v>0</v>
      </c>
      <c r="BQ403" s="144">
        <f t="shared" si="644"/>
        <v>15000</v>
      </c>
      <c r="BR403" s="144">
        <f t="shared" si="645"/>
        <v>0</v>
      </c>
      <c r="BS403" s="144">
        <f t="shared" si="646"/>
        <v>0</v>
      </c>
      <c r="BT403" s="144">
        <f t="shared" si="647"/>
        <v>0</v>
      </c>
      <c r="BU403" s="144">
        <f t="shared" si="648"/>
        <v>0</v>
      </c>
      <c r="BV403" s="144">
        <f t="shared" si="649"/>
        <v>0</v>
      </c>
      <c r="BW403" s="144">
        <f t="shared" si="650"/>
        <v>0</v>
      </c>
      <c r="BX403" s="144">
        <f t="shared" si="651"/>
        <v>0</v>
      </c>
      <c r="BY403" s="144">
        <f t="shared" si="652"/>
        <v>0</v>
      </c>
      <c r="BZ403" s="9">
        <v>0</v>
      </c>
      <c r="CA403" s="9">
        <v>0</v>
      </c>
      <c r="CB403" s="9">
        <v>0</v>
      </c>
      <c r="CC403" s="9">
        <v>0</v>
      </c>
      <c r="CD403" s="9">
        <v>0</v>
      </c>
      <c r="CE403" s="9">
        <v>0</v>
      </c>
      <c r="CF403" s="9">
        <v>0</v>
      </c>
      <c r="CG403" s="9">
        <v>0</v>
      </c>
      <c r="CH403" s="9">
        <v>0</v>
      </c>
      <c r="CI403" s="9">
        <v>0</v>
      </c>
      <c r="CJ403" s="9">
        <v>0</v>
      </c>
      <c r="CK403" s="9">
        <v>0</v>
      </c>
      <c r="CL403" s="9">
        <v>0</v>
      </c>
      <c r="CM403" s="9">
        <v>0</v>
      </c>
      <c r="CN403" s="9">
        <v>0</v>
      </c>
      <c r="CO403" s="9">
        <v>0</v>
      </c>
      <c r="CP403" s="9">
        <v>0</v>
      </c>
      <c r="CQ403" s="9">
        <v>0</v>
      </c>
      <c r="CR403" s="9">
        <v>0</v>
      </c>
      <c r="CS403" s="9">
        <v>0</v>
      </c>
      <c r="CT403" s="9">
        <v>0</v>
      </c>
      <c r="CU403" s="9">
        <v>0</v>
      </c>
      <c r="CV403" s="9">
        <v>0</v>
      </c>
      <c r="CW403" s="9">
        <v>0</v>
      </c>
      <c r="CX403" s="9">
        <v>0</v>
      </c>
      <c r="CY403" s="9">
        <v>0</v>
      </c>
      <c r="CZ403" s="9">
        <v>0</v>
      </c>
      <c r="DA403" s="9">
        <v>0</v>
      </c>
      <c r="DB403" s="9">
        <v>0</v>
      </c>
      <c r="DC403" s="9">
        <v>0</v>
      </c>
      <c r="DD403" s="9">
        <v>0</v>
      </c>
      <c r="DE403" s="9">
        <v>0</v>
      </c>
      <c r="DF403" s="9">
        <v>0</v>
      </c>
      <c r="DG403" s="144">
        <f t="shared" si="653"/>
        <v>151000</v>
      </c>
      <c r="DH403" s="144">
        <f t="shared" ref="DH403:EW403" si="672">DG403</f>
        <v>151000</v>
      </c>
      <c r="DI403" s="144">
        <f t="shared" si="672"/>
        <v>151000</v>
      </c>
      <c r="DJ403" s="144">
        <f t="shared" si="672"/>
        <v>151000</v>
      </c>
      <c r="DK403" s="144">
        <f t="shared" si="672"/>
        <v>151000</v>
      </c>
      <c r="DL403" s="144">
        <f t="shared" si="672"/>
        <v>151000</v>
      </c>
      <c r="DM403" s="144">
        <f t="shared" si="672"/>
        <v>151000</v>
      </c>
      <c r="DN403" s="144">
        <f t="shared" si="672"/>
        <v>151000</v>
      </c>
      <c r="DO403" s="144">
        <f t="shared" si="672"/>
        <v>151000</v>
      </c>
      <c r="DP403" s="144">
        <f t="shared" si="672"/>
        <v>151000</v>
      </c>
      <c r="DQ403" s="144">
        <f t="shared" si="672"/>
        <v>151000</v>
      </c>
      <c r="DR403" s="144">
        <f t="shared" si="672"/>
        <v>151000</v>
      </c>
      <c r="DS403" s="144">
        <f t="shared" si="672"/>
        <v>151000</v>
      </c>
      <c r="DT403" s="144">
        <f t="shared" si="672"/>
        <v>151000</v>
      </c>
      <c r="DU403" s="144">
        <f t="shared" si="672"/>
        <v>151000</v>
      </c>
      <c r="DV403" s="144">
        <f t="shared" si="672"/>
        <v>151000</v>
      </c>
      <c r="DW403" s="144">
        <f t="shared" si="672"/>
        <v>151000</v>
      </c>
      <c r="DX403" s="144">
        <f t="shared" si="672"/>
        <v>151000</v>
      </c>
      <c r="DY403" s="144">
        <f t="shared" si="672"/>
        <v>151000</v>
      </c>
      <c r="DZ403" s="144">
        <f t="shared" si="672"/>
        <v>151000</v>
      </c>
      <c r="EA403" s="144">
        <f t="shared" si="672"/>
        <v>151000</v>
      </c>
      <c r="EB403" s="144">
        <f t="shared" si="672"/>
        <v>151000</v>
      </c>
      <c r="EC403" s="144">
        <f t="shared" si="672"/>
        <v>151000</v>
      </c>
      <c r="ED403" s="144">
        <f t="shared" si="672"/>
        <v>151000</v>
      </c>
      <c r="EE403" s="144">
        <f t="shared" si="672"/>
        <v>151000</v>
      </c>
      <c r="EF403" s="144">
        <f t="shared" si="672"/>
        <v>151000</v>
      </c>
      <c r="EG403" s="144">
        <f t="shared" si="672"/>
        <v>151000</v>
      </c>
      <c r="EH403" s="144">
        <f t="shared" si="672"/>
        <v>151000</v>
      </c>
      <c r="EI403" s="144">
        <f t="shared" si="672"/>
        <v>151000</v>
      </c>
      <c r="EJ403" s="144">
        <f t="shared" si="672"/>
        <v>151000</v>
      </c>
      <c r="EK403" s="144">
        <f t="shared" si="672"/>
        <v>151000</v>
      </c>
      <c r="EL403" s="144">
        <f t="shared" si="672"/>
        <v>151000</v>
      </c>
      <c r="EM403" s="144">
        <f t="shared" si="672"/>
        <v>151000</v>
      </c>
      <c r="EN403" s="144">
        <f t="shared" si="672"/>
        <v>151000</v>
      </c>
      <c r="EO403" s="144">
        <f t="shared" si="672"/>
        <v>151000</v>
      </c>
      <c r="EP403" s="144">
        <f t="shared" si="672"/>
        <v>151000</v>
      </c>
      <c r="EQ403" s="144">
        <f t="shared" si="672"/>
        <v>151000</v>
      </c>
      <c r="ER403" s="144">
        <f t="shared" si="672"/>
        <v>151000</v>
      </c>
      <c r="ES403" s="144">
        <f t="shared" si="672"/>
        <v>151000</v>
      </c>
      <c r="ET403" s="144">
        <f t="shared" si="672"/>
        <v>151000</v>
      </c>
      <c r="EU403" s="144">
        <f t="shared" si="672"/>
        <v>151000</v>
      </c>
      <c r="EV403" s="144">
        <f t="shared" si="672"/>
        <v>151000</v>
      </c>
      <c r="EW403" s="144">
        <f t="shared" si="672"/>
        <v>151000</v>
      </c>
      <c r="EX403" s="147">
        <f>PV(0.05,'PV factor'!C369,,-BR403)</f>
        <v>0</v>
      </c>
      <c r="EY403" s="147">
        <f>PV(0.05,'PV factor'!D369,,-BS403)</f>
        <v>0</v>
      </c>
      <c r="EZ403" s="147">
        <f>PV(0.05,'PV factor'!E369,,-BT403)</f>
        <v>0</v>
      </c>
      <c r="FA403" s="147">
        <f>PV(0.05,'PV factor'!F369,,-BU403)</f>
        <v>0</v>
      </c>
      <c r="FB403" s="147">
        <f>PV(0.05,'PV factor'!G369,,-BV403)</f>
        <v>0</v>
      </c>
      <c r="FC403" s="147">
        <f>PV(0.05,'PV factor'!H369,,-BW403)</f>
        <v>0</v>
      </c>
      <c r="FD403" s="147">
        <f>PV(0.05,'PV factor'!I369,,-BX403)</f>
        <v>0</v>
      </c>
      <c r="FE403" s="147">
        <f>PV(0.05,'PV factor'!J369,,-BY403)</f>
        <v>0</v>
      </c>
      <c r="FF403" s="147">
        <f>PV(0.05,'PV factor'!K369,,-BZ403)</f>
        <v>0</v>
      </c>
      <c r="FG403" s="147">
        <f>PV(0.05,'PV factor'!L369,,-CA403)</f>
        <v>0</v>
      </c>
      <c r="FH403" s="147">
        <f>PV(0.05,'PV factor'!M369,,-CB403)</f>
        <v>0</v>
      </c>
      <c r="FI403" s="147">
        <f>PV(0.05,'PV factor'!N369,,-CC403)</f>
        <v>0</v>
      </c>
      <c r="FJ403" s="147">
        <f>PV(0.05,'PV factor'!O369,,-CD403)</f>
        <v>0</v>
      </c>
      <c r="FK403" s="147">
        <f>PV(0.05,'PV factor'!P369,,-CE403)</f>
        <v>0</v>
      </c>
      <c r="FL403" s="147">
        <f>PV(0.05,'PV factor'!Q369,,-CF403)</f>
        <v>0</v>
      </c>
      <c r="FM403" s="147">
        <f>PV(0.05,'PV factor'!R369,,-CG403)</f>
        <v>0</v>
      </c>
      <c r="FN403" s="147">
        <f>PV(0.05,'PV factor'!S369,,-CH403)</f>
        <v>0</v>
      </c>
      <c r="FO403" s="147">
        <f>PV(0.05,'PV factor'!T369,,-CI403)</f>
        <v>0</v>
      </c>
      <c r="FP403" s="147">
        <f>PV(0.05,'PV factor'!U369,,-CJ403)</f>
        <v>0</v>
      </c>
      <c r="FQ403" s="147">
        <f>PV(0.05,'PV factor'!V369,,-CK403)</f>
        <v>0</v>
      </c>
      <c r="FR403" s="147">
        <f>PV(0.05,'PV factor'!W369,,-CL403)</f>
        <v>0</v>
      </c>
      <c r="FS403" s="147">
        <f>PV(0.05,'PV factor'!X369,,-CM403)</f>
        <v>0</v>
      </c>
      <c r="FT403" s="147">
        <f>PV(0.05,'PV factor'!Y369,,-CN403)</f>
        <v>0</v>
      </c>
      <c r="FU403" s="147">
        <f>PV(0.05,'PV factor'!Z369,,-CO403)</f>
        <v>0</v>
      </c>
      <c r="FV403" s="147">
        <f>PV(0.05,'PV factor'!AA369,,-CP403)</f>
        <v>0</v>
      </c>
      <c r="FW403" s="147">
        <f>PV(0.05,'PV factor'!AB369,,-CQ403)</f>
        <v>0</v>
      </c>
      <c r="FX403" s="147">
        <f>PV(0.05,'PV factor'!AC369,,-CR403)</f>
        <v>0</v>
      </c>
      <c r="FY403" s="147">
        <f>PV(0.05,'PV factor'!AD369,,-CS403)</f>
        <v>0</v>
      </c>
      <c r="FZ403" s="147">
        <f>PV(0.05,'PV factor'!AE369,,-CT403)</f>
        <v>0</v>
      </c>
      <c r="GA403" s="147">
        <f>PV(0.05,'PV factor'!AF369,,-CU403)</f>
        <v>0</v>
      </c>
      <c r="GB403" s="147">
        <f>PV(0.05,'PV factor'!AG369,,-CV403)</f>
        <v>0</v>
      </c>
      <c r="GC403" s="147">
        <f>PV(0.05,'PV factor'!AH369,,-CW403)</f>
        <v>0</v>
      </c>
      <c r="GD403" s="147">
        <f>PV(0.05,'PV factor'!AI369,,-CX403)</f>
        <v>0</v>
      </c>
      <c r="GE403" s="147">
        <f>PV(0.05,'PV factor'!AJ369,,-CY403)</f>
        <v>0</v>
      </c>
      <c r="GF403" s="147">
        <f>PV(0.05,'PV factor'!AK369,,-CZ403)</f>
        <v>0</v>
      </c>
      <c r="GG403" s="147">
        <f>PV(0.05,'PV factor'!AL369,,-DA403)</f>
        <v>0</v>
      </c>
      <c r="GH403" s="147">
        <f>PV(0.05,'PV factor'!AM369,,-DB403)</f>
        <v>0</v>
      </c>
      <c r="GI403" s="147">
        <f>PV(0.05,'PV factor'!AN369,,-DC403)</f>
        <v>0</v>
      </c>
      <c r="GJ403" s="147">
        <f>PV(0.05,'PV factor'!AO369,,-DD403)</f>
        <v>0</v>
      </c>
      <c r="GK403" s="147">
        <f>PV(0.05,'PV factor'!AP369,,-DE403)</f>
        <v>0</v>
      </c>
      <c r="GL403" s="147">
        <f>PV(0.05,'PV factor'!C369,,-DI403)</f>
        <v>136961.45124716553</v>
      </c>
      <c r="GM403" s="147">
        <f>PV(0.05,'PV factor'!D369,,-DJ403)</f>
        <v>130439.47737825288</v>
      </c>
      <c r="GN403" s="147">
        <f>PV(0.05,'PV factor'!E369,,-DK403)</f>
        <v>124228.07369357417</v>
      </c>
      <c r="GO403" s="147">
        <f>PV(0.05,'PV factor'!F369,,-DL403)</f>
        <v>118312.45113673731</v>
      </c>
      <c r="GP403" s="147">
        <f>PV(0.05,'PV factor'!G369,,-DM403)</f>
        <v>112678.52489213078</v>
      </c>
      <c r="GQ403" s="147">
        <f>PV(0.05,'PV factor'!H369,,-DN403)</f>
        <v>107312.88084964834</v>
      </c>
      <c r="GR403" s="147">
        <f>PV(0.05,'PV factor'!I369,,-DO403)</f>
        <v>102202.74366633176</v>
      </c>
      <c r="GS403" s="147">
        <f>PV(0.05,'PV factor'!J369,,-DP403)</f>
        <v>97335.946348887388</v>
      </c>
      <c r="GT403" s="147">
        <f>PV(0.05,'PV factor'!K369,,-DQ403)</f>
        <v>92700.901284654654</v>
      </c>
      <c r="GU403" s="147">
        <f>PV(0.05,'PV factor'!L369,,-DR403)</f>
        <v>88286.57265205204</v>
      </c>
      <c r="GV403" s="147">
        <f>PV(0.05,'PV factor'!M369,,-DS403)</f>
        <v>84082.45014481149</v>
      </c>
      <c r="GW403" s="147">
        <f>PV(0.05,'PV factor'!N369,,-DT403)</f>
        <v>80078.523947439491</v>
      </c>
      <c r="GX403" s="147">
        <f>PV(0.05,'PV factor'!O369,,-DU403)</f>
        <v>76265.260902323353</v>
      </c>
      <c r="GY403" s="147">
        <f>PV(0.05,'PV factor'!P369,,-DV403)</f>
        <v>72633.581811736498</v>
      </c>
      <c r="GZ403" s="147">
        <f>PV(0.05,'PV factor'!Q369,,-DW403)</f>
        <v>69174.83982070144</v>
      </c>
      <c r="HA403" s="147">
        <f>PV(0.05,'PV factor'!R369,,-DX403)</f>
        <v>65880.799829239448</v>
      </c>
      <c r="HB403" s="147">
        <f>PV(0.05,'PV factor'!S369,,-DY403)</f>
        <v>62743.618884989955</v>
      </c>
      <c r="HC403" s="147">
        <f>PV(0.05,'PV factor'!T369,,-DZ403)</f>
        <v>59755.827509514245</v>
      </c>
      <c r="HD403" s="147">
        <f>PV(0.05,'PV factor'!U369,,-EA403)</f>
        <v>56910.31191382309</v>
      </c>
      <c r="HE403" s="147">
        <f>PV(0.05,'PV factor'!V369,,-EB403)</f>
        <v>54200.297060783894</v>
      </c>
      <c r="HF403" s="147">
        <f>PV(0.05,'PV factor'!W369,,-EC403)</f>
        <v>51619.330534079905</v>
      </c>
      <c r="HG403" s="147">
        <f>PV(0.05,'PV factor'!X369,,-ED403)</f>
        <v>49161.267175314184</v>
      </c>
      <c r="HH403" s="147">
        <f>PV(0.05,'PV factor'!Y369,,-EE403)</f>
        <v>46820.254452680179</v>
      </c>
      <c r="HI403" s="147">
        <f>PV(0.05,'PV factor'!Z369,,-EF403)</f>
        <v>44590.718526362078</v>
      </c>
      <c r="HJ403" s="147">
        <f>PV(0.05,'PV factor'!AA369,,-EG403)</f>
        <v>42467.350977487695</v>
      </c>
      <c r="HK403" s="147">
        <f>PV(0.05,'PV factor'!AB369,,-EH403)</f>
        <v>40445.096169035896</v>
      </c>
      <c r="HL403" s="147">
        <f>PV(0.05,'PV factor'!AC369,,-EI403)</f>
        <v>38519.139208605615</v>
      </c>
      <c r="HM403" s="147">
        <f>PV(0.05,'PV factor'!AD369,,-EJ403)</f>
        <v>36684.894484386292</v>
      </c>
      <c r="HN403" s="147">
        <f>PV(0.05,'PV factor'!AE369,,-EK403)</f>
        <v>34937.99474703458</v>
      </c>
      <c r="HO403" s="147">
        <f>PV(0.05,'PV factor'!AF369,,-EL403)</f>
        <v>33274.280711461492</v>
      </c>
      <c r="HP403" s="147">
        <f>PV(0.05,'PV factor'!AG369,,-EM403)</f>
        <v>31689.791153772851</v>
      </c>
      <c r="HQ403" s="147">
        <f>PV(0.05,'PV factor'!AH369,,-EN403)</f>
        <v>30180.753479783667</v>
      </c>
      <c r="HR403" s="147">
        <f>PV(0.05,'PV factor'!AI369,,-EO403)</f>
        <v>28743.574742651112</v>
      </c>
      <c r="HS403" s="147">
        <f>PV(0.05,'PV factor'!AJ369,,-EP403)</f>
        <v>27374.833088239149</v>
      </c>
      <c r="HT403" s="147">
        <f>PV(0.05,'PV factor'!AK369,,-EQ403)</f>
        <v>26071.269607846814</v>
      </c>
      <c r="HU403" s="147">
        <f>PV(0.05,'PV factor'!AL369,,-ER403)</f>
        <v>24829.780578901726</v>
      </c>
      <c r="HV403" s="147">
        <f>PV(0.05,'PV factor'!AM369,,-ES403)</f>
        <v>23647.410075144504</v>
      </c>
      <c r="HW403" s="147">
        <f>PV(0.05,'PV factor'!AN369,,-ET403)</f>
        <v>22521.342928709048</v>
      </c>
      <c r="HX403" s="147">
        <f>PV(0.05,'PV factor'!AO369,,-EU403)</f>
        <v>21448.898027341951</v>
      </c>
      <c r="HY403" s="147">
        <f>PV(0.05,'PV factor'!AP369,,-EV403)</f>
        <v>20427.521930801857</v>
      </c>
      <c r="HZ403" s="147">
        <f t="shared" si="655"/>
        <v>0</v>
      </c>
      <c r="IA403" s="147">
        <f t="shared" si="656"/>
        <v>622619.97834786063</v>
      </c>
      <c r="IB403" s="401">
        <f t="shared" si="657"/>
        <v>0</v>
      </c>
    </row>
    <row r="404" spans="1:236" s="181" customFormat="1" ht="90" customHeight="1" x14ac:dyDescent="0.25">
      <c r="A404" s="137" t="s">
        <v>2026</v>
      </c>
      <c r="B404" s="138" t="s">
        <v>2027</v>
      </c>
      <c r="C404" s="138" t="s">
        <v>2094</v>
      </c>
      <c r="D404" s="142">
        <v>11</v>
      </c>
      <c r="E404" s="138" t="s">
        <v>2095</v>
      </c>
      <c r="F404" s="118" t="s">
        <v>2096</v>
      </c>
      <c r="G404" s="118" t="s">
        <v>2097</v>
      </c>
      <c r="H404" s="142" t="s">
        <v>77</v>
      </c>
      <c r="I404" s="118" t="s">
        <v>2098</v>
      </c>
      <c r="J404" s="142">
        <v>5</v>
      </c>
      <c r="K404" s="227" t="s">
        <v>79</v>
      </c>
      <c r="L404" s="142">
        <v>5000</v>
      </c>
      <c r="M404" s="142" t="s">
        <v>2133</v>
      </c>
      <c r="N404" s="142" t="s">
        <v>147</v>
      </c>
      <c r="O404" s="90" t="s">
        <v>148</v>
      </c>
      <c r="P404" s="78" t="s">
        <v>149</v>
      </c>
      <c r="Q404" s="112" t="s">
        <v>100</v>
      </c>
      <c r="R404" s="142" t="s">
        <v>84</v>
      </c>
      <c r="S404" s="142" t="s">
        <v>99</v>
      </c>
      <c r="T404" s="142" t="s">
        <v>644</v>
      </c>
      <c r="U404" s="142" t="s">
        <v>87</v>
      </c>
      <c r="V404" s="117">
        <v>1</v>
      </c>
      <c r="W404" s="136">
        <v>375430</v>
      </c>
      <c r="X404" s="136">
        <v>0</v>
      </c>
      <c r="Y404" s="136">
        <v>25430</v>
      </c>
      <c r="Z404" s="127">
        <v>0</v>
      </c>
      <c r="AA404" s="136">
        <v>70000</v>
      </c>
      <c r="AB404" s="136">
        <v>70000</v>
      </c>
      <c r="AC404" s="136">
        <v>70000</v>
      </c>
      <c r="AD404" s="136">
        <v>70000</v>
      </c>
      <c r="AE404" s="139">
        <v>70000</v>
      </c>
      <c r="AF404" s="139">
        <v>0</v>
      </c>
      <c r="AG404" s="139">
        <v>0</v>
      </c>
      <c r="AH404" s="139">
        <v>0</v>
      </c>
      <c r="AI404" s="116" t="s">
        <v>88</v>
      </c>
      <c r="AJ404" s="134">
        <v>10000</v>
      </c>
      <c r="AK404" s="134">
        <v>10000</v>
      </c>
      <c r="AL404" s="134">
        <v>0</v>
      </c>
      <c r="AM404" s="134">
        <v>0</v>
      </c>
      <c r="AN404" s="134">
        <v>0</v>
      </c>
      <c r="AO404" s="134">
        <v>0</v>
      </c>
      <c r="AP404" s="134">
        <v>0</v>
      </c>
      <c r="AQ404" s="139">
        <v>0</v>
      </c>
      <c r="AR404" s="139">
        <v>0</v>
      </c>
      <c r="AS404" s="139">
        <v>0</v>
      </c>
      <c r="AT404" s="139">
        <v>0</v>
      </c>
      <c r="AU404" s="118" t="s">
        <v>2099</v>
      </c>
      <c r="AV404" s="230">
        <f t="shared" si="623"/>
        <v>0</v>
      </c>
      <c r="AW404" s="230">
        <f t="shared" si="624"/>
        <v>0</v>
      </c>
      <c r="AX404" s="230" t="str">
        <f t="shared" si="625"/>
        <v>E3</v>
      </c>
      <c r="AY404" s="141">
        <f t="shared" si="626"/>
        <v>9</v>
      </c>
      <c r="AZ404" s="70">
        <f t="shared" si="627"/>
        <v>1</v>
      </c>
      <c r="BA404" s="70">
        <f t="shared" si="628"/>
        <v>1</v>
      </c>
      <c r="BB404" s="70">
        <f t="shared" si="629"/>
        <v>1</v>
      </c>
      <c r="BC404" s="70">
        <f t="shared" si="630"/>
        <v>1</v>
      </c>
      <c r="BD404" s="70">
        <f t="shared" si="631"/>
        <v>1</v>
      </c>
      <c r="BE404" s="70">
        <f t="shared" si="632"/>
        <v>1</v>
      </c>
      <c r="BF404" s="70">
        <f t="shared" si="633"/>
        <v>1</v>
      </c>
      <c r="BG404" s="71">
        <f t="shared" si="634"/>
        <v>0</v>
      </c>
      <c r="BH404" s="71">
        <f t="shared" si="635"/>
        <v>1</v>
      </c>
      <c r="BI404" s="71">
        <f t="shared" si="636"/>
        <v>0</v>
      </c>
      <c r="BJ404" s="71">
        <f t="shared" si="637"/>
        <v>1</v>
      </c>
      <c r="BK404" s="71">
        <f t="shared" si="638"/>
        <v>0</v>
      </c>
      <c r="BL404" s="70">
        <f t="shared" si="639"/>
        <v>1</v>
      </c>
      <c r="BM404" s="70">
        <f t="shared" si="640"/>
        <v>1</v>
      </c>
      <c r="BN404" s="70">
        <f t="shared" si="641"/>
        <v>1</v>
      </c>
      <c r="BO404" s="70">
        <f t="shared" si="642"/>
        <v>0</v>
      </c>
      <c r="BP404" s="144">
        <f t="shared" si="643"/>
        <v>35430</v>
      </c>
      <c r="BQ404" s="144">
        <f t="shared" si="644"/>
        <v>0</v>
      </c>
      <c r="BR404" s="144">
        <f t="shared" si="645"/>
        <v>70000</v>
      </c>
      <c r="BS404" s="144">
        <f t="shared" si="646"/>
        <v>70000</v>
      </c>
      <c r="BT404" s="144">
        <f t="shared" si="647"/>
        <v>70000</v>
      </c>
      <c r="BU404" s="144">
        <f t="shared" si="648"/>
        <v>70000</v>
      </c>
      <c r="BV404" s="144">
        <f t="shared" si="649"/>
        <v>70000</v>
      </c>
      <c r="BW404" s="144">
        <f t="shared" si="650"/>
        <v>0</v>
      </c>
      <c r="BX404" s="144">
        <f t="shared" si="651"/>
        <v>0</v>
      </c>
      <c r="BY404" s="144">
        <f t="shared" si="652"/>
        <v>0</v>
      </c>
      <c r="BZ404" s="9">
        <v>0</v>
      </c>
      <c r="CA404" s="9">
        <v>0</v>
      </c>
      <c r="CB404" s="9">
        <v>0</v>
      </c>
      <c r="CC404" s="9">
        <v>0</v>
      </c>
      <c r="CD404" s="9">
        <v>0</v>
      </c>
      <c r="CE404" s="9">
        <v>0</v>
      </c>
      <c r="CF404" s="9">
        <v>0</v>
      </c>
      <c r="CG404" s="9">
        <v>0</v>
      </c>
      <c r="CH404" s="9">
        <v>0</v>
      </c>
      <c r="CI404" s="9">
        <v>0</v>
      </c>
      <c r="CJ404" s="9">
        <v>0</v>
      </c>
      <c r="CK404" s="9">
        <v>0</v>
      </c>
      <c r="CL404" s="9">
        <v>0</v>
      </c>
      <c r="CM404" s="9">
        <v>0</v>
      </c>
      <c r="CN404" s="9">
        <v>0</v>
      </c>
      <c r="CO404" s="9">
        <v>0</v>
      </c>
      <c r="CP404" s="9">
        <v>0</v>
      </c>
      <c r="CQ404" s="9">
        <v>0</v>
      </c>
      <c r="CR404" s="9">
        <v>0</v>
      </c>
      <c r="CS404" s="9">
        <v>0</v>
      </c>
      <c r="CT404" s="9">
        <v>0</v>
      </c>
      <c r="CU404" s="9">
        <v>0</v>
      </c>
      <c r="CV404" s="9">
        <v>0</v>
      </c>
      <c r="CW404" s="9">
        <v>0</v>
      </c>
      <c r="CX404" s="9">
        <v>0</v>
      </c>
      <c r="CY404" s="9">
        <v>0</v>
      </c>
      <c r="CZ404" s="9">
        <v>0</v>
      </c>
      <c r="DA404" s="9">
        <v>0</v>
      </c>
      <c r="DB404" s="9">
        <v>0</v>
      </c>
      <c r="DC404" s="9">
        <v>0</v>
      </c>
      <c r="DD404" s="9">
        <v>0</v>
      </c>
      <c r="DE404" s="9">
        <v>0</v>
      </c>
      <c r="DF404" s="9">
        <v>0</v>
      </c>
      <c r="DG404" s="144">
        <f t="shared" si="653"/>
        <v>5000</v>
      </c>
      <c r="DH404" s="144">
        <f t="shared" ref="DH404:EW404" si="673">DG404</f>
        <v>5000</v>
      </c>
      <c r="DI404" s="144">
        <f t="shared" si="673"/>
        <v>5000</v>
      </c>
      <c r="DJ404" s="144">
        <f t="shared" si="673"/>
        <v>5000</v>
      </c>
      <c r="DK404" s="144">
        <f t="shared" si="673"/>
        <v>5000</v>
      </c>
      <c r="DL404" s="144">
        <f t="shared" si="673"/>
        <v>5000</v>
      </c>
      <c r="DM404" s="144">
        <f t="shared" si="673"/>
        <v>5000</v>
      </c>
      <c r="DN404" s="144">
        <f t="shared" si="673"/>
        <v>5000</v>
      </c>
      <c r="DO404" s="144">
        <f t="shared" si="673"/>
        <v>5000</v>
      </c>
      <c r="DP404" s="144">
        <f t="shared" si="673"/>
        <v>5000</v>
      </c>
      <c r="DQ404" s="144">
        <f t="shared" si="673"/>
        <v>5000</v>
      </c>
      <c r="DR404" s="144">
        <f t="shared" si="673"/>
        <v>5000</v>
      </c>
      <c r="DS404" s="144">
        <f t="shared" si="673"/>
        <v>5000</v>
      </c>
      <c r="DT404" s="144">
        <f t="shared" si="673"/>
        <v>5000</v>
      </c>
      <c r="DU404" s="144">
        <f t="shared" si="673"/>
        <v>5000</v>
      </c>
      <c r="DV404" s="144">
        <f t="shared" si="673"/>
        <v>5000</v>
      </c>
      <c r="DW404" s="144">
        <f t="shared" si="673"/>
        <v>5000</v>
      </c>
      <c r="DX404" s="144">
        <f t="shared" si="673"/>
        <v>5000</v>
      </c>
      <c r="DY404" s="144">
        <f t="shared" si="673"/>
        <v>5000</v>
      </c>
      <c r="DZ404" s="144">
        <f t="shared" si="673"/>
        <v>5000</v>
      </c>
      <c r="EA404" s="144">
        <f t="shared" si="673"/>
        <v>5000</v>
      </c>
      <c r="EB404" s="144">
        <f t="shared" si="673"/>
        <v>5000</v>
      </c>
      <c r="EC404" s="144">
        <f t="shared" si="673"/>
        <v>5000</v>
      </c>
      <c r="ED404" s="144">
        <f t="shared" si="673"/>
        <v>5000</v>
      </c>
      <c r="EE404" s="144">
        <f t="shared" si="673"/>
        <v>5000</v>
      </c>
      <c r="EF404" s="144">
        <f t="shared" si="673"/>
        <v>5000</v>
      </c>
      <c r="EG404" s="144">
        <f t="shared" si="673"/>
        <v>5000</v>
      </c>
      <c r="EH404" s="144">
        <f t="shared" si="673"/>
        <v>5000</v>
      </c>
      <c r="EI404" s="144">
        <f t="shared" si="673"/>
        <v>5000</v>
      </c>
      <c r="EJ404" s="144">
        <f t="shared" si="673"/>
        <v>5000</v>
      </c>
      <c r="EK404" s="144">
        <f t="shared" si="673"/>
        <v>5000</v>
      </c>
      <c r="EL404" s="144">
        <f t="shared" si="673"/>
        <v>5000</v>
      </c>
      <c r="EM404" s="144">
        <f t="shared" si="673"/>
        <v>5000</v>
      </c>
      <c r="EN404" s="144">
        <f t="shared" si="673"/>
        <v>5000</v>
      </c>
      <c r="EO404" s="144">
        <f t="shared" si="673"/>
        <v>5000</v>
      </c>
      <c r="EP404" s="144">
        <f t="shared" si="673"/>
        <v>5000</v>
      </c>
      <c r="EQ404" s="144">
        <f t="shared" si="673"/>
        <v>5000</v>
      </c>
      <c r="ER404" s="144">
        <f t="shared" si="673"/>
        <v>5000</v>
      </c>
      <c r="ES404" s="144">
        <f t="shared" si="673"/>
        <v>5000</v>
      </c>
      <c r="ET404" s="144">
        <f t="shared" si="673"/>
        <v>5000</v>
      </c>
      <c r="EU404" s="144">
        <f t="shared" si="673"/>
        <v>5000</v>
      </c>
      <c r="EV404" s="144">
        <f t="shared" si="673"/>
        <v>5000</v>
      </c>
      <c r="EW404" s="144">
        <f t="shared" si="673"/>
        <v>5000</v>
      </c>
      <c r="EX404" s="147">
        <f>PV(0.05,'PV factor'!C187,,-BR404)</f>
        <v>63492.063492063491</v>
      </c>
      <c r="EY404" s="147">
        <f>PV(0.05,'PV factor'!D187,,-BS404)</f>
        <v>60468.631897203319</v>
      </c>
      <c r="EZ404" s="147">
        <f>PV(0.05,'PV factor'!E187,,-BT404)</f>
        <v>57589.173235431736</v>
      </c>
      <c r="FA404" s="147">
        <f>PV(0.05,'PV factor'!F187,,-BU404)</f>
        <v>54846.831652792127</v>
      </c>
      <c r="FB404" s="147">
        <f>PV(0.05,'PV factor'!G187,,-BV404)</f>
        <v>52235.077764563939</v>
      </c>
      <c r="FC404" s="147">
        <f>PV(0.05,'PV factor'!H187,,-BW404)</f>
        <v>0</v>
      </c>
      <c r="FD404" s="147">
        <f>PV(0.05,'PV factor'!I187,,-BX404)</f>
        <v>0</v>
      </c>
      <c r="FE404" s="147">
        <f>PV(0.05,'PV factor'!J187,,-BY404)</f>
        <v>0</v>
      </c>
      <c r="FF404" s="147">
        <f>PV(0.05,'PV factor'!K187,,-BZ404)</f>
        <v>0</v>
      </c>
      <c r="FG404" s="147">
        <f>PV(0.05,'PV factor'!L187,,-CA404)</f>
        <v>0</v>
      </c>
      <c r="FH404" s="147">
        <f>PV(0.05,'PV factor'!M187,,-CB404)</f>
        <v>0</v>
      </c>
      <c r="FI404" s="147">
        <f>PV(0.05,'PV factor'!N187,,-CC404)</f>
        <v>0</v>
      </c>
      <c r="FJ404" s="147">
        <f>PV(0.05,'PV factor'!O187,,-CD404)</f>
        <v>0</v>
      </c>
      <c r="FK404" s="147">
        <f>PV(0.05,'PV factor'!P187,,-CE404)</f>
        <v>0</v>
      </c>
      <c r="FL404" s="147">
        <f>PV(0.05,'PV factor'!Q187,,-CF404)</f>
        <v>0</v>
      </c>
      <c r="FM404" s="147">
        <f>PV(0.05,'PV factor'!R187,,-CG404)</f>
        <v>0</v>
      </c>
      <c r="FN404" s="147">
        <f>PV(0.05,'PV factor'!S187,,-CH404)</f>
        <v>0</v>
      </c>
      <c r="FO404" s="147">
        <f>PV(0.05,'PV factor'!T187,,-CI404)</f>
        <v>0</v>
      </c>
      <c r="FP404" s="147">
        <f>PV(0.05,'PV factor'!U187,,-CJ404)</f>
        <v>0</v>
      </c>
      <c r="FQ404" s="147">
        <f>PV(0.05,'PV factor'!V187,,-CK404)</f>
        <v>0</v>
      </c>
      <c r="FR404" s="147">
        <f>PV(0.05,'PV factor'!W187,,-CL404)</f>
        <v>0</v>
      </c>
      <c r="FS404" s="147">
        <f>PV(0.05,'PV factor'!X187,,-CM404)</f>
        <v>0</v>
      </c>
      <c r="FT404" s="147">
        <f>PV(0.05,'PV factor'!Y187,,-CN404)</f>
        <v>0</v>
      </c>
      <c r="FU404" s="147">
        <f>PV(0.05,'PV factor'!Z187,,-CO404)</f>
        <v>0</v>
      </c>
      <c r="FV404" s="147">
        <f>PV(0.05,'PV factor'!AA187,,-CP404)</f>
        <v>0</v>
      </c>
      <c r="FW404" s="147">
        <f>PV(0.05,'PV factor'!AB187,,-CQ404)</f>
        <v>0</v>
      </c>
      <c r="FX404" s="147">
        <f>PV(0.05,'PV factor'!AC187,,-CR404)</f>
        <v>0</v>
      </c>
      <c r="FY404" s="147">
        <f>PV(0.05,'PV factor'!AD187,,-CS404)</f>
        <v>0</v>
      </c>
      <c r="FZ404" s="147">
        <f>PV(0.05,'PV factor'!AE187,,-CT404)</f>
        <v>0</v>
      </c>
      <c r="GA404" s="147">
        <f>PV(0.05,'PV factor'!AF187,,-CU404)</f>
        <v>0</v>
      </c>
      <c r="GB404" s="147">
        <f>PV(0.05,'PV factor'!AG187,,-CV404)</f>
        <v>0</v>
      </c>
      <c r="GC404" s="147">
        <f>PV(0.05,'PV factor'!AH187,,-CW404)</f>
        <v>0</v>
      </c>
      <c r="GD404" s="147">
        <f>PV(0.05,'PV factor'!AI187,,-CX404)</f>
        <v>0</v>
      </c>
      <c r="GE404" s="147">
        <f>PV(0.05,'PV factor'!AJ187,,-CY404)</f>
        <v>0</v>
      </c>
      <c r="GF404" s="147">
        <f>PV(0.05,'PV factor'!AK187,,-CZ404)</f>
        <v>0</v>
      </c>
      <c r="GG404" s="147">
        <f>PV(0.05,'PV factor'!AL187,,-DA404)</f>
        <v>0</v>
      </c>
      <c r="GH404" s="147">
        <f>PV(0.05,'PV factor'!AM187,,-DB404)</f>
        <v>0</v>
      </c>
      <c r="GI404" s="147">
        <f>PV(0.05,'PV factor'!AN187,,-DC404)</f>
        <v>0</v>
      </c>
      <c r="GJ404" s="147">
        <f>PV(0.05,'PV factor'!AO187,,-DD404)</f>
        <v>0</v>
      </c>
      <c r="GK404" s="147">
        <f>PV(0.05,'PV factor'!AP187,,-DE404)</f>
        <v>0</v>
      </c>
      <c r="GL404" s="147">
        <f>PV(0.05,'PV factor'!C187,,-DI404)</f>
        <v>4535.1473922902496</v>
      </c>
      <c r="GM404" s="147">
        <f>PV(0.05,'PV factor'!D187,,-DJ404)</f>
        <v>4319.1879926573802</v>
      </c>
      <c r="GN404" s="147">
        <f>PV(0.05,'PV factor'!E187,,-DK404)</f>
        <v>4113.5123739594101</v>
      </c>
      <c r="GO404" s="147">
        <f>PV(0.05,'PV factor'!F187,,-DL404)</f>
        <v>3917.6308323422945</v>
      </c>
      <c r="GP404" s="147">
        <f>PV(0.05,'PV factor'!G187,,-DM404)</f>
        <v>3731.0769831831385</v>
      </c>
      <c r="GQ404" s="147">
        <f>PV(0.05,'PV factor'!H187,,-DN404)</f>
        <v>3553.4066506506074</v>
      </c>
      <c r="GR404" s="147">
        <f>PV(0.05,'PV factor'!I187,,-DO404)</f>
        <v>3384.1968101434359</v>
      </c>
      <c r="GS404" s="147">
        <f>PV(0.05,'PV factor'!J187,,-DP404)</f>
        <v>3223.0445810889864</v>
      </c>
      <c r="GT404" s="147">
        <f>PV(0.05,'PV factor'!K187,,-DQ404)</f>
        <v>3069.5662677037967</v>
      </c>
      <c r="GU404" s="147">
        <f>PV(0.05,'PV factor'!L187,,-DR404)</f>
        <v>2923.3964454321872</v>
      </c>
      <c r="GV404" s="147">
        <f>PV(0.05,'PV factor'!M187,,-DS404)</f>
        <v>2784.1870908877977</v>
      </c>
      <c r="GW404" s="147">
        <f>PV(0.05,'PV factor'!N187,,-DT404)</f>
        <v>2651.6067532264733</v>
      </c>
      <c r="GX404" s="147">
        <f>PV(0.05,'PV factor'!O187,,-DU404)</f>
        <v>2525.3397649775943</v>
      </c>
      <c r="GY404" s="147">
        <f>PV(0.05,'PV factor'!P187,,-DV404)</f>
        <v>2405.085490454851</v>
      </c>
      <c r="GZ404" s="147">
        <f>PV(0.05,'PV factor'!Q187,,-DW404)</f>
        <v>2290.5576099570012</v>
      </c>
      <c r="HA404" s="147">
        <f>PV(0.05,'PV factor'!R187,,-DX404)</f>
        <v>2181.4834380542866</v>
      </c>
      <c r="HB404" s="147">
        <f>PV(0.05,'PV factor'!S187,,-DY404)</f>
        <v>2077.6032743374158</v>
      </c>
      <c r="HC404" s="147">
        <f>PV(0.05,'PV factor'!T187,,-DZ404)</f>
        <v>1978.6697850832531</v>
      </c>
      <c r="HD404" s="147">
        <f>PV(0.05,'PV factor'!U187,,-EA404)</f>
        <v>1884.4474143650029</v>
      </c>
      <c r="HE404" s="147">
        <f>PV(0.05,'PV factor'!V187,,-EB404)</f>
        <v>1794.7118232047649</v>
      </c>
      <c r="HF404" s="147">
        <f>PV(0.05,'PV factor'!W187,,-EC404)</f>
        <v>1709.2493554331095</v>
      </c>
      <c r="HG404" s="147">
        <f>PV(0.05,'PV factor'!X187,,-ED404)</f>
        <v>1627.8565289839134</v>
      </c>
      <c r="HH404" s="147">
        <f>PV(0.05,'PV factor'!Y187,,-EE404)</f>
        <v>1550.339551413251</v>
      </c>
      <c r="HI404" s="147">
        <f>PV(0.05,'PV factor'!Z187,,-EF404)</f>
        <v>1476.5138584888105</v>
      </c>
      <c r="HJ404" s="147">
        <f>PV(0.05,'PV factor'!AA187,,-EG404)</f>
        <v>1406.2036747512482</v>
      </c>
      <c r="HK404" s="147">
        <f>PV(0.05,'PV factor'!AB187,,-EH404)</f>
        <v>1339.2415950011884</v>
      </c>
      <c r="HL404" s="147">
        <f>PV(0.05,'PV factor'!AC187,,-EI404)</f>
        <v>1275.4681857154178</v>
      </c>
      <c r="HM404" s="147">
        <f>PV(0.05,'PV factor'!AD187,,-EJ404)</f>
        <v>1214.7316054432549</v>
      </c>
      <c r="HN404" s="147">
        <f>PV(0.05,'PV factor'!AE187,,-EK404)</f>
        <v>1156.8872432792907</v>
      </c>
      <c r="HO404" s="147">
        <f>PV(0.05,'PV factor'!AF187,,-EL404)</f>
        <v>1101.7973745517049</v>
      </c>
      <c r="HP404" s="147">
        <f>PV(0.05,'PV factor'!AG187,,-EM404)</f>
        <v>1049.3308329063857</v>
      </c>
      <c r="HQ404" s="147">
        <f>PV(0.05,'PV factor'!AH187,,-EN404)</f>
        <v>999.3626980060817</v>
      </c>
      <c r="HR404" s="147">
        <f>PV(0.05,'PV factor'!AI187,,-EO404)</f>
        <v>951.7739981010302</v>
      </c>
      <c r="HS404" s="147">
        <f>PV(0.05,'PV factor'!AJ187,,-EP404)</f>
        <v>906.45142676288583</v>
      </c>
      <c r="HT404" s="147">
        <f>PV(0.05,'PV factor'!AK187,,-EQ404)</f>
        <v>863.28707310751042</v>
      </c>
      <c r="HU404" s="147">
        <f>PV(0.05,'PV factor'!AL187,,-ER404)</f>
        <v>822.17816486429558</v>
      </c>
      <c r="HV404" s="147">
        <f>PV(0.05,'PV factor'!AM187,,-ES404)</f>
        <v>783.02682368028161</v>
      </c>
      <c r="HW404" s="147">
        <f>PV(0.05,'PV factor'!AN187,,-ET404)</f>
        <v>745.73983207645847</v>
      </c>
      <c r="HX404" s="147">
        <f>PV(0.05,'PV factor'!AO187,,-EU404)</f>
        <v>710.22841150138913</v>
      </c>
      <c r="HY404" s="147">
        <f>PV(0.05,'PV factor'!AP187,,-EV404)</f>
        <v>676.40801095370387</v>
      </c>
      <c r="HZ404" s="147">
        <f t="shared" si="655"/>
        <v>288631.77804205462</v>
      </c>
      <c r="IA404" s="147">
        <f t="shared" si="656"/>
        <v>20616.55557443247</v>
      </c>
      <c r="IB404" s="401">
        <f t="shared" si="657"/>
        <v>7.1428571428571425E-2</v>
      </c>
    </row>
    <row r="405" spans="1:236" s="181" customFormat="1" ht="90" customHeight="1" x14ac:dyDescent="0.25">
      <c r="A405" s="161" t="s">
        <v>2267</v>
      </c>
      <c r="B405" s="150" t="s">
        <v>2788</v>
      </c>
      <c r="C405" s="150" t="s">
        <v>2229</v>
      </c>
      <c r="D405" s="148">
        <v>19</v>
      </c>
      <c r="E405" s="150" t="s">
        <v>2855</v>
      </c>
      <c r="F405" s="151" t="s">
        <v>2856</v>
      </c>
      <c r="G405" s="151" t="s">
        <v>2857</v>
      </c>
      <c r="H405" s="79" t="s">
        <v>77</v>
      </c>
      <c r="I405" s="151" t="s">
        <v>2858</v>
      </c>
      <c r="J405" s="151">
        <v>5</v>
      </c>
      <c r="K405" s="95" t="s">
        <v>206</v>
      </c>
      <c r="L405" s="79">
        <v>40</v>
      </c>
      <c r="M405" s="79" t="s">
        <v>2859</v>
      </c>
      <c r="N405" s="79" t="s">
        <v>81</v>
      </c>
      <c r="O405" s="79" t="s">
        <v>133</v>
      </c>
      <c r="P405" s="79" t="s">
        <v>469</v>
      </c>
      <c r="Q405" s="112" t="s">
        <v>100</v>
      </c>
      <c r="R405" s="79" t="s">
        <v>108</v>
      </c>
      <c r="S405" s="79" t="s">
        <v>99</v>
      </c>
      <c r="T405" s="79" t="s">
        <v>1850</v>
      </c>
      <c r="U405" s="79" t="s">
        <v>100</v>
      </c>
      <c r="V405" s="81">
        <v>1</v>
      </c>
      <c r="W405" s="149">
        <v>0</v>
      </c>
      <c r="X405" s="149">
        <v>0</v>
      </c>
      <c r="Y405" s="149">
        <v>0</v>
      </c>
      <c r="Z405" s="149">
        <v>0</v>
      </c>
      <c r="AA405" s="149">
        <v>0</v>
      </c>
      <c r="AB405" s="149">
        <v>0</v>
      </c>
      <c r="AC405" s="149">
        <v>0</v>
      </c>
      <c r="AD405" s="149">
        <v>0</v>
      </c>
      <c r="AE405" s="149">
        <v>0</v>
      </c>
      <c r="AF405" s="149">
        <v>0</v>
      </c>
      <c r="AG405" s="149">
        <v>0</v>
      </c>
      <c r="AH405" s="149">
        <v>0</v>
      </c>
      <c r="AI405" s="88" t="s">
        <v>88</v>
      </c>
      <c r="AJ405" s="149">
        <v>14150</v>
      </c>
      <c r="AK405" s="149">
        <v>0</v>
      </c>
      <c r="AL405" s="149">
        <v>5000</v>
      </c>
      <c r="AM405" s="149">
        <v>5000</v>
      </c>
      <c r="AN405" s="149">
        <v>4150</v>
      </c>
      <c r="AO405" s="149">
        <v>0</v>
      </c>
      <c r="AP405" s="149">
        <v>0</v>
      </c>
      <c r="AQ405" s="149">
        <v>0</v>
      </c>
      <c r="AR405" s="149">
        <v>0</v>
      </c>
      <c r="AS405" s="149">
        <v>0</v>
      </c>
      <c r="AT405" s="149">
        <v>0</v>
      </c>
      <c r="AU405" s="151"/>
      <c r="AV405" s="230">
        <f t="shared" si="623"/>
        <v>1</v>
      </c>
      <c r="AW405" s="230">
        <f t="shared" si="624"/>
        <v>0</v>
      </c>
      <c r="AX405" s="230" t="str">
        <f t="shared" si="625"/>
        <v>F3</v>
      </c>
      <c r="AY405" s="141">
        <f t="shared" si="626"/>
        <v>8</v>
      </c>
      <c r="AZ405" s="70">
        <f t="shared" si="627"/>
        <v>1</v>
      </c>
      <c r="BA405" s="70">
        <f t="shared" si="628"/>
        <v>1</v>
      </c>
      <c r="BB405" s="70">
        <f t="shared" si="629"/>
        <v>0</v>
      </c>
      <c r="BC405" s="70">
        <f t="shared" si="630"/>
        <v>1</v>
      </c>
      <c r="BD405" s="70">
        <f t="shared" si="631"/>
        <v>1</v>
      </c>
      <c r="BE405" s="70">
        <f t="shared" si="632"/>
        <v>1</v>
      </c>
      <c r="BF405" s="70">
        <f t="shared" si="633"/>
        <v>1</v>
      </c>
      <c r="BG405" s="71">
        <f t="shared" si="634"/>
        <v>0</v>
      </c>
      <c r="BH405" s="71">
        <f t="shared" si="635"/>
        <v>1</v>
      </c>
      <c r="BI405" s="71">
        <f t="shared" si="636"/>
        <v>0</v>
      </c>
      <c r="BJ405" s="71">
        <f t="shared" si="637"/>
        <v>0</v>
      </c>
      <c r="BK405" s="71">
        <f t="shared" si="638"/>
        <v>1</v>
      </c>
      <c r="BL405" s="70">
        <f t="shared" si="639"/>
        <v>1</v>
      </c>
      <c r="BM405" s="70">
        <f t="shared" si="640"/>
        <v>1</v>
      </c>
      <c r="BN405" s="70">
        <f t="shared" si="641"/>
        <v>0</v>
      </c>
      <c r="BO405" s="70">
        <f t="shared" si="642"/>
        <v>1</v>
      </c>
      <c r="BP405" s="144">
        <f t="shared" si="643"/>
        <v>0</v>
      </c>
      <c r="BQ405" s="144">
        <f t="shared" si="644"/>
        <v>5000</v>
      </c>
      <c r="BR405" s="144">
        <f t="shared" si="645"/>
        <v>5000</v>
      </c>
      <c r="BS405" s="144">
        <f t="shared" si="646"/>
        <v>4150</v>
      </c>
      <c r="BT405" s="144">
        <f t="shared" si="647"/>
        <v>0</v>
      </c>
      <c r="BU405" s="144">
        <f t="shared" si="648"/>
        <v>0</v>
      </c>
      <c r="BV405" s="144">
        <f t="shared" si="649"/>
        <v>0</v>
      </c>
      <c r="BW405" s="144">
        <f t="shared" si="650"/>
        <v>0</v>
      </c>
      <c r="BX405" s="144">
        <f t="shared" si="651"/>
        <v>0</v>
      </c>
      <c r="BY405" s="144">
        <f t="shared" si="652"/>
        <v>0</v>
      </c>
      <c r="BZ405" s="9">
        <v>0</v>
      </c>
      <c r="CA405" s="9">
        <v>0</v>
      </c>
      <c r="CB405" s="9">
        <v>0</v>
      </c>
      <c r="CC405" s="9">
        <v>0</v>
      </c>
      <c r="CD405" s="9">
        <v>0</v>
      </c>
      <c r="CE405" s="9">
        <v>0</v>
      </c>
      <c r="CF405" s="9">
        <v>0</v>
      </c>
      <c r="CG405" s="9">
        <v>0</v>
      </c>
      <c r="CH405" s="9">
        <v>0</v>
      </c>
      <c r="CI405" s="9">
        <v>0</v>
      </c>
      <c r="CJ405" s="9">
        <v>0</v>
      </c>
      <c r="CK405" s="9">
        <v>0</v>
      </c>
      <c r="CL405" s="9">
        <v>0</v>
      </c>
      <c r="CM405" s="9">
        <v>0</v>
      </c>
      <c r="CN405" s="9">
        <v>0</v>
      </c>
      <c r="CO405" s="9">
        <v>0</v>
      </c>
      <c r="CP405" s="9">
        <v>0</v>
      </c>
      <c r="CQ405" s="9">
        <v>0</v>
      </c>
      <c r="CR405" s="9">
        <v>0</v>
      </c>
      <c r="CS405" s="9">
        <v>0</v>
      </c>
      <c r="CT405" s="9">
        <v>0</v>
      </c>
      <c r="CU405" s="9">
        <v>0</v>
      </c>
      <c r="CV405" s="9">
        <v>0</v>
      </c>
      <c r="CW405" s="9">
        <v>0</v>
      </c>
      <c r="CX405" s="9">
        <v>0</v>
      </c>
      <c r="CY405" s="9">
        <v>0</v>
      </c>
      <c r="CZ405" s="9">
        <v>0</v>
      </c>
      <c r="DA405" s="9">
        <v>0</v>
      </c>
      <c r="DB405" s="9">
        <v>0</v>
      </c>
      <c r="DC405" s="9">
        <v>0</v>
      </c>
      <c r="DD405" s="9">
        <v>0</v>
      </c>
      <c r="DE405" s="9">
        <v>0</v>
      </c>
      <c r="DF405" s="9">
        <v>0</v>
      </c>
      <c r="DG405" s="144">
        <f t="shared" si="653"/>
        <v>40</v>
      </c>
      <c r="DH405" s="144">
        <f t="shared" ref="DH405:EW405" si="674">DG405</f>
        <v>40</v>
      </c>
      <c r="DI405" s="144">
        <f t="shared" si="674"/>
        <v>40</v>
      </c>
      <c r="DJ405" s="144">
        <f t="shared" si="674"/>
        <v>40</v>
      </c>
      <c r="DK405" s="144">
        <f t="shared" si="674"/>
        <v>40</v>
      </c>
      <c r="DL405" s="144">
        <f t="shared" si="674"/>
        <v>40</v>
      </c>
      <c r="DM405" s="144">
        <f t="shared" si="674"/>
        <v>40</v>
      </c>
      <c r="DN405" s="144">
        <f t="shared" si="674"/>
        <v>40</v>
      </c>
      <c r="DO405" s="144">
        <f t="shared" si="674"/>
        <v>40</v>
      </c>
      <c r="DP405" s="144">
        <f t="shared" si="674"/>
        <v>40</v>
      </c>
      <c r="DQ405" s="144">
        <f t="shared" si="674"/>
        <v>40</v>
      </c>
      <c r="DR405" s="144">
        <f t="shared" si="674"/>
        <v>40</v>
      </c>
      <c r="DS405" s="144">
        <f t="shared" si="674"/>
        <v>40</v>
      </c>
      <c r="DT405" s="144">
        <f t="shared" si="674"/>
        <v>40</v>
      </c>
      <c r="DU405" s="144">
        <f t="shared" si="674"/>
        <v>40</v>
      </c>
      <c r="DV405" s="144">
        <f t="shared" si="674"/>
        <v>40</v>
      </c>
      <c r="DW405" s="144">
        <f t="shared" si="674"/>
        <v>40</v>
      </c>
      <c r="DX405" s="144">
        <f t="shared" si="674"/>
        <v>40</v>
      </c>
      <c r="DY405" s="144">
        <f t="shared" si="674"/>
        <v>40</v>
      </c>
      <c r="DZ405" s="144">
        <f t="shared" si="674"/>
        <v>40</v>
      </c>
      <c r="EA405" s="144">
        <f t="shared" si="674"/>
        <v>40</v>
      </c>
      <c r="EB405" s="144">
        <f t="shared" si="674"/>
        <v>40</v>
      </c>
      <c r="EC405" s="144">
        <f t="shared" si="674"/>
        <v>40</v>
      </c>
      <c r="ED405" s="144">
        <f t="shared" si="674"/>
        <v>40</v>
      </c>
      <c r="EE405" s="144">
        <f t="shared" si="674"/>
        <v>40</v>
      </c>
      <c r="EF405" s="144">
        <f t="shared" si="674"/>
        <v>40</v>
      </c>
      <c r="EG405" s="144">
        <f t="shared" si="674"/>
        <v>40</v>
      </c>
      <c r="EH405" s="144">
        <f t="shared" si="674"/>
        <v>40</v>
      </c>
      <c r="EI405" s="144">
        <f t="shared" si="674"/>
        <v>40</v>
      </c>
      <c r="EJ405" s="144">
        <f t="shared" si="674"/>
        <v>40</v>
      </c>
      <c r="EK405" s="144">
        <f t="shared" si="674"/>
        <v>40</v>
      </c>
      <c r="EL405" s="144">
        <f t="shared" si="674"/>
        <v>40</v>
      </c>
      <c r="EM405" s="144">
        <f t="shared" si="674"/>
        <v>40</v>
      </c>
      <c r="EN405" s="144">
        <f t="shared" si="674"/>
        <v>40</v>
      </c>
      <c r="EO405" s="144">
        <f t="shared" si="674"/>
        <v>40</v>
      </c>
      <c r="EP405" s="144">
        <f t="shared" si="674"/>
        <v>40</v>
      </c>
      <c r="EQ405" s="144">
        <f t="shared" si="674"/>
        <v>40</v>
      </c>
      <c r="ER405" s="144">
        <f t="shared" si="674"/>
        <v>40</v>
      </c>
      <c r="ES405" s="144">
        <f t="shared" si="674"/>
        <v>40</v>
      </c>
      <c r="ET405" s="144">
        <f t="shared" si="674"/>
        <v>40</v>
      </c>
      <c r="EU405" s="144">
        <f t="shared" si="674"/>
        <v>40</v>
      </c>
      <c r="EV405" s="144">
        <f t="shared" si="674"/>
        <v>40</v>
      </c>
      <c r="EW405" s="144">
        <f t="shared" si="674"/>
        <v>40</v>
      </c>
      <c r="EX405" s="147">
        <f>PV(0.05,'PV factor'!C405,,-BR405)</f>
        <v>4535.1473922902496</v>
      </c>
      <c r="EY405" s="147">
        <f>PV(0.05,'PV factor'!D405,,-BS405)</f>
        <v>3584.9260339056254</v>
      </c>
      <c r="EZ405" s="147">
        <f>PV(0.05,'PV factor'!E405,,-BT405)</f>
        <v>0</v>
      </c>
      <c r="FA405" s="147">
        <f>PV(0.05,'PV factor'!F405,,-BU405)</f>
        <v>0</v>
      </c>
      <c r="FB405" s="147">
        <f>PV(0.05,'PV factor'!G405,,-BV405)</f>
        <v>0</v>
      </c>
      <c r="FC405" s="147">
        <f>PV(0.05,'PV factor'!H405,,-BW405)</f>
        <v>0</v>
      </c>
      <c r="FD405" s="147">
        <f>PV(0.05,'PV factor'!I405,,-BX405)</f>
        <v>0</v>
      </c>
      <c r="FE405" s="147">
        <f>PV(0.05,'PV factor'!J405,,-BY405)</f>
        <v>0</v>
      </c>
      <c r="FF405" s="147">
        <f>PV(0.05,'PV factor'!K405,,-BZ405)</f>
        <v>0</v>
      </c>
      <c r="FG405" s="147">
        <f>PV(0.05,'PV factor'!L405,,-CA405)</f>
        <v>0</v>
      </c>
      <c r="FH405" s="147">
        <f>PV(0.05,'PV factor'!M405,,-CB405)</f>
        <v>0</v>
      </c>
      <c r="FI405" s="147">
        <f>PV(0.05,'PV factor'!N405,,-CC405)</f>
        <v>0</v>
      </c>
      <c r="FJ405" s="147">
        <f>PV(0.05,'PV factor'!O405,,-CD405)</f>
        <v>0</v>
      </c>
      <c r="FK405" s="147">
        <f>PV(0.05,'PV factor'!P405,,-CE405)</f>
        <v>0</v>
      </c>
      <c r="FL405" s="147">
        <f>PV(0.05,'PV factor'!Q405,,-CF405)</f>
        <v>0</v>
      </c>
      <c r="FM405" s="147">
        <f>PV(0.05,'PV factor'!R405,,-CG405)</f>
        <v>0</v>
      </c>
      <c r="FN405" s="147">
        <f>PV(0.05,'PV factor'!S405,,-CH405)</f>
        <v>0</v>
      </c>
      <c r="FO405" s="147">
        <f>PV(0.05,'PV factor'!T405,,-CI405)</f>
        <v>0</v>
      </c>
      <c r="FP405" s="147">
        <f>PV(0.05,'PV factor'!U405,,-CJ405)</f>
        <v>0</v>
      </c>
      <c r="FQ405" s="147">
        <f>PV(0.05,'PV factor'!V405,,-CK405)</f>
        <v>0</v>
      </c>
      <c r="FR405" s="147">
        <f>PV(0.05,'PV factor'!W405,,-CL405)</f>
        <v>0</v>
      </c>
      <c r="FS405" s="147">
        <f>PV(0.05,'PV factor'!X405,,-CM405)</f>
        <v>0</v>
      </c>
      <c r="FT405" s="147">
        <f>PV(0.05,'PV factor'!Y405,,-CN405)</f>
        <v>0</v>
      </c>
      <c r="FU405" s="147">
        <f>PV(0.05,'PV factor'!Z405,,-CO405)</f>
        <v>0</v>
      </c>
      <c r="FV405" s="147">
        <f>PV(0.05,'PV factor'!AA405,,-CP405)</f>
        <v>0</v>
      </c>
      <c r="FW405" s="147">
        <f>PV(0.05,'PV factor'!AB405,,-CQ405)</f>
        <v>0</v>
      </c>
      <c r="FX405" s="147">
        <f>PV(0.05,'PV factor'!AC405,,-CR405)</f>
        <v>0</v>
      </c>
      <c r="FY405" s="147">
        <f>PV(0.05,'PV factor'!AD405,,-CS405)</f>
        <v>0</v>
      </c>
      <c r="FZ405" s="147">
        <f>PV(0.05,'PV factor'!AE405,,-CT405)</f>
        <v>0</v>
      </c>
      <c r="GA405" s="147">
        <f>PV(0.05,'PV factor'!AF405,,-CU405)</f>
        <v>0</v>
      </c>
      <c r="GB405" s="147">
        <f>PV(0.05,'PV factor'!AG405,,-CV405)</f>
        <v>0</v>
      </c>
      <c r="GC405" s="147">
        <f>PV(0.05,'PV factor'!AH405,,-CW405)</f>
        <v>0</v>
      </c>
      <c r="GD405" s="147">
        <f>PV(0.05,'PV factor'!AI405,,-CX405)</f>
        <v>0</v>
      </c>
      <c r="GE405" s="147">
        <f>PV(0.05,'PV factor'!AJ405,,-CY405)</f>
        <v>0</v>
      </c>
      <c r="GF405" s="147">
        <f>PV(0.05,'PV factor'!AK405,,-CZ405)</f>
        <v>0</v>
      </c>
      <c r="GG405" s="147">
        <f>PV(0.05,'PV factor'!AL405,,-DA405)</f>
        <v>0</v>
      </c>
      <c r="GH405" s="147">
        <f>PV(0.05,'PV factor'!AM405,,-DB405)</f>
        <v>0</v>
      </c>
      <c r="GI405" s="147">
        <f>PV(0.05,'PV factor'!AN405,,-DC405)</f>
        <v>0</v>
      </c>
      <c r="GJ405" s="147">
        <f>PV(0.05,'PV factor'!AO405,,-DD405)</f>
        <v>0</v>
      </c>
      <c r="GK405" s="147">
        <f>PV(0.05,'PV factor'!AP405,,-DE405)</f>
        <v>0</v>
      </c>
      <c r="GL405" s="147">
        <f>PV(0.05,'PV factor'!C405,,-DI405)</f>
        <v>36.281179138321995</v>
      </c>
      <c r="GM405" s="147">
        <f>PV(0.05,'PV factor'!D405,,-DJ405)</f>
        <v>34.553503941259038</v>
      </c>
      <c r="GN405" s="147">
        <f>PV(0.05,'PV factor'!E405,,-DK405)</f>
        <v>32.908098991675281</v>
      </c>
      <c r="GO405" s="147">
        <f>PV(0.05,'PV factor'!F405,,-DL405)</f>
        <v>31.341046658738357</v>
      </c>
      <c r="GP405" s="147">
        <f>PV(0.05,'PV factor'!G405,,-DM405)</f>
        <v>29.848615865465106</v>
      </c>
      <c r="GQ405" s="147">
        <f>PV(0.05,'PV factor'!H405,,-DN405)</f>
        <v>28.42725320520486</v>
      </c>
      <c r="GR405" s="147">
        <f>PV(0.05,'PV factor'!I405,,-DO405)</f>
        <v>27.073574481147489</v>
      </c>
      <c r="GS405" s="147">
        <f>PV(0.05,'PV factor'!J405,,-DP405)</f>
        <v>25.784356648711892</v>
      </c>
      <c r="GT405" s="147">
        <f>PV(0.05,'PV factor'!K405,,-DQ405)</f>
        <v>24.556530141630372</v>
      </c>
      <c r="GU405" s="147">
        <f>PV(0.05,'PV factor'!L405,,-DR405)</f>
        <v>23.387171563457496</v>
      </c>
      <c r="GV405" s="147">
        <f>PV(0.05,'PV factor'!M405,,-DS405)</f>
        <v>22.27349672710238</v>
      </c>
      <c r="GW405" s="147">
        <f>PV(0.05,'PV factor'!N405,,-DT405)</f>
        <v>21.212854025811787</v>
      </c>
      <c r="GX405" s="147">
        <f>PV(0.05,'PV factor'!O405,,-DU405)</f>
        <v>20.202718119820755</v>
      </c>
      <c r="GY405" s="147">
        <f>PV(0.05,'PV factor'!P405,,-DV405)</f>
        <v>19.240683923638809</v>
      </c>
      <c r="GZ405" s="147">
        <f>PV(0.05,'PV factor'!Q405,,-DW405)</f>
        <v>18.324460879656009</v>
      </c>
      <c r="HA405" s="147">
        <f>PV(0.05,'PV factor'!R405,,-DX405)</f>
        <v>17.451867504434293</v>
      </c>
      <c r="HB405" s="147">
        <f>PV(0.05,'PV factor'!S405,,-DY405)</f>
        <v>16.620826194699326</v>
      </c>
      <c r="HC405" s="147">
        <f>PV(0.05,'PV factor'!T405,,-DZ405)</f>
        <v>15.829358280666025</v>
      </c>
      <c r="HD405" s="147">
        <f>PV(0.05,'PV factor'!U405,,-EA405)</f>
        <v>15.075579314920024</v>
      </c>
      <c r="HE405" s="147">
        <f>PV(0.05,'PV factor'!V405,,-EB405)</f>
        <v>14.357694585638118</v>
      </c>
      <c r="HF405" s="147">
        <f>PV(0.05,'PV factor'!W405,,-EC405)</f>
        <v>13.673994843464875</v>
      </c>
      <c r="HG405" s="147">
        <f>PV(0.05,'PV factor'!X405,,-ED405)</f>
        <v>13.022852231871306</v>
      </c>
      <c r="HH405" s="147">
        <f>PV(0.05,'PV factor'!Y405,,-EE405)</f>
        <v>12.402716411306008</v>
      </c>
      <c r="HI405" s="147">
        <f>PV(0.05,'PV factor'!Z405,,-EF405)</f>
        <v>11.812110867910484</v>
      </c>
      <c r="HJ405" s="147">
        <f>PV(0.05,'PV factor'!AA405,,-EG405)</f>
        <v>11.249629398009985</v>
      </c>
      <c r="HK405" s="147">
        <f>PV(0.05,'PV factor'!AB405,,-EH405)</f>
        <v>10.713932760009508</v>
      </c>
      <c r="HL405" s="147">
        <f>PV(0.05,'PV factor'!AC405,,-EI405)</f>
        <v>10.203745485723342</v>
      </c>
      <c r="HM405" s="147">
        <f>PV(0.05,'PV factor'!AD405,,-EJ405)</f>
        <v>9.717852843546039</v>
      </c>
      <c r="HN405" s="147">
        <f>PV(0.05,'PV factor'!AE405,,-EK405)</f>
        <v>9.2550979462343257</v>
      </c>
      <c r="HO405" s="147">
        <f>PV(0.05,'PV factor'!AF405,,-EL405)</f>
        <v>8.8143789964136392</v>
      </c>
      <c r="HP405" s="147">
        <f>PV(0.05,'PV factor'!AG405,,-EM405)</f>
        <v>8.3946466632510859</v>
      </c>
      <c r="HQ405" s="147">
        <f>PV(0.05,'PV factor'!AH405,,-EN405)</f>
        <v>7.9949015840486535</v>
      </c>
      <c r="HR405" s="147">
        <f>PV(0.05,'PV factor'!AI405,,-EO405)</f>
        <v>7.614191984808242</v>
      </c>
      <c r="HS405" s="147">
        <f>PV(0.05,'PV factor'!AJ405,,-EP405)</f>
        <v>7.2516114141030865</v>
      </c>
      <c r="HT405" s="147">
        <f>PV(0.05,'PV factor'!AK405,,-EQ405)</f>
        <v>6.9062965848600832</v>
      </c>
      <c r="HU405" s="147">
        <f>PV(0.05,'PV factor'!AL405,,-ER405)</f>
        <v>6.5774253189143641</v>
      </c>
      <c r="HV405" s="147">
        <f>PV(0.05,'PV factor'!AM405,,-ES405)</f>
        <v>6.2642145894422523</v>
      </c>
      <c r="HW405" s="147">
        <f>PV(0.05,'PV factor'!AN405,,-ET405)</f>
        <v>5.9659186566116684</v>
      </c>
      <c r="HX405" s="147">
        <f>PV(0.05,'PV factor'!AO405,,-EU405)</f>
        <v>5.6818272920111133</v>
      </c>
      <c r="HY405" s="147">
        <f>PV(0.05,'PV factor'!AP405,,-EV405)</f>
        <v>5.4112640876296316</v>
      </c>
      <c r="HZ405" s="147">
        <f t="shared" si="655"/>
        <v>8120.0734261958751</v>
      </c>
      <c r="IA405" s="147">
        <f t="shared" si="656"/>
        <v>164.93244459545974</v>
      </c>
      <c r="IB405" s="401">
        <f t="shared" si="657"/>
        <v>2.0311693742002031E-2</v>
      </c>
    </row>
    <row r="406" spans="1:236" s="181" customFormat="1" ht="90" customHeight="1" x14ac:dyDescent="0.25">
      <c r="A406" s="137" t="s">
        <v>1436</v>
      </c>
      <c r="B406" s="138" t="s">
        <v>1437</v>
      </c>
      <c r="C406" s="138" t="s">
        <v>1456</v>
      </c>
      <c r="D406" s="121"/>
      <c r="E406" s="138" t="s">
        <v>1504</v>
      </c>
      <c r="F406" s="118" t="s">
        <v>1505</v>
      </c>
      <c r="G406" s="118" t="s">
        <v>1245</v>
      </c>
      <c r="H406" s="142" t="s">
        <v>77</v>
      </c>
      <c r="I406" s="118"/>
      <c r="J406" s="118">
        <v>10</v>
      </c>
      <c r="K406" s="227" t="s">
        <v>79</v>
      </c>
      <c r="L406" s="142">
        <v>23800</v>
      </c>
      <c r="M406" s="142" t="s">
        <v>1460</v>
      </c>
      <c r="N406" s="142" t="s">
        <v>147</v>
      </c>
      <c r="O406" s="73" t="s">
        <v>106</v>
      </c>
      <c r="P406" s="142" t="s">
        <v>465</v>
      </c>
      <c r="Q406" s="112" t="s">
        <v>100</v>
      </c>
      <c r="R406" s="142" t="s">
        <v>84</v>
      </c>
      <c r="S406" s="142" t="s">
        <v>99</v>
      </c>
      <c r="T406" s="142" t="s">
        <v>866</v>
      </c>
      <c r="U406" s="142" t="s">
        <v>87</v>
      </c>
      <c r="V406" s="117">
        <v>1</v>
      </c>
      <c r="W406" s="136">
        <v>4640</v>
      </c>
      <c r="X406" s="136">
        <v>0</v>
      </c>
      <c r="Y406" s="136">
        <v>0</v>
      </c>
      <c r="Z406" s="136">
        <v>4640</v>
      </c>
      <c r="AA406" s="136">
        <v>0</v>
      </c>
      <c r="AB406" s="136">
        <v>0</v>
      </c>
      <c r="AC406" s="136">
        <v>0</v>
      </c>
      <c r="AD406" s="136">
        <v>0</v>
      </c>
      <c r="AE406" s="139">
        <v>0</v>
      </c>
      <c r="AF406" s="139">
        <v>0</v>
      </c>
      <c r="AG406" s="139">
        <v>0</v>
      </c>
      <c r="AH406" s="139">
        <v>0</v>
      </c>
      <c r="AI406" s="142" t="s">
        <v>88</v>
      </c>
      <c r="AJ406" s="134">
        <v>0</v>
      </c>
      <c r="AK406" s="136">
        <v>0</v>
      </c>
      <c r="AL406" s="136">
        <v>0</v>
      </c>
      <c r="AM406" s="136">
        <v>0</v>
      </c>
      <c r="AN406" s="136">
        <v>0</v>
      </c>
      <c r="AO406" s="136">
        <v>0</v>
      </c>
      <c r="AP406" s="136">
        <v>0</v>
      </c>
      <c r="AQ406" s="139">
        <v>0</v>
      </c>
      <c r="AR406" s="139">
        <v>0</v>
      </c>
      <c r="AS406" s="139">
        <v>0</v>
      </c>
      <c r="AT406" s="139">
        <v>0</v>
      </c>
      <c r="AU406" s="118"/>
      <c r="AV406" s="230">
        <f t="shared" si="623"/>
        <v>1</v>
      </c>
      <c r="AW406" s="230">
        <f t="shared" si="624"/>
        <v>0</v>
      </c>
      <c r="AX406" s="230" t="str">
        <f t="shared" si="625"/>
        <v>C5</v>
      </c>
      <c r="AY406" s="141">
        <f t="shared" si="626"/>
        <v>7</v>
      </c>
      <c r="AZ406" s="70">
        <f t="shared" si="627"/>
        <v>1</v>
      </c>
      <c r="BA406" s="70">
        <f t="shared" si="628"/>
        <v>1</v>
      </c>
      <c r="BB406" s="70">
        <f t="shared" si="629"/>
        <v>1</v>
      </c>
      <c r="BC406" s="70">
        <f t="shared" si="630"/>
        <v>0</v>
      </c>
      <c r="BD406" s="70">
        <f t="shared" si="631"/>
        <v>1</v>
      </c>
      <c r="BE406" s="70">
        <f t="shared" si="632"/>
        <v>1</v>
      </c>
      <c r="BF406" s="70">
        <f t="shared" si="633"/>
        <v>1</v>
      </c>
      <c r="BG406" s="71">
        <f t="shared" si="634"/>
        <v>0</v>
      </c>
      <c r="BH406" s="71">
        <f t="shared" si="635"/>
        <v>1</v>
      </c>
      <c r="BI406" s="71">
        <f t="shared" si="636"/>
        <v>0</v>
      </c>
      <c r="BJ406" s="71">
        <f t="shared" si="637"/>
        <v>1</v>
      </c>
      <c r="BK406" s="71">
        <f t="shared" si="638"/>
        <v>0</v>
      </c>
      <c r="BL406" s="70">
        <f t="shared" si="639"/>
        <v>0</v>
      </c>
      <c r="BM406" s="70">
        <f t="shared" si="640"/>
        <v>1</v>
      </c>
      <c r="BN406" s="70">
        <f t="shared" si="641"/>
        <v>1</v>
      </c>
      <c r="BO406" s="70">
        <f t="shared" si="642"/>
        <v>0</v>
      </c>
      <c r="BP406" s="144">
        <f t="shared" si="643"/>
        <v>0</v>
      </c>
      <c r="BQ406" s="144">
        <f t="shared" si="644"/>
        <v>4640</v>
      </c>
      <c r="BR406" s="144">
        <f t="shared" si="645"/>
        <v>0</v>
      </c>
      <c r="BS406" s="144">
        <f t="shared" si="646"/>
        <v>0</v>
      </c>
      <c r="BT406" s="144">
        <f t="shared" si="647"/>
        <v>0</v>
      </c>
      <c r="BU406" s="144">
        <f t="shared" si="648"/>
        <v>0</v>
      </c>
      <c r="BV406" s="144">
        <f t="shared" si="649"/>
        <v>0</v>
      </c>
      <c r="BW406" s="144">
        <f t="shared" si="650"/>
        <v>0</v>
      </c>
      <c r="BX406" s="144">
        <f t="shared" si="651"/>
        <v>0</v>
      </c>
      <c r="BY406" s="144">
        <f t="shared" si="652"/>
        <v>0</v>
      </c>
      <c r="BZ406" s="9">
        <v>0</v>
      </c>
      <c r="CA406" s="9">
        <v>0</v>
      </c>
      <c r="CB406" s="9">
        <v>0</v>
      </c>
      <c r="CC406" s="9">
        <v>0</v>
      </c>
      <c r="CD406" s="9">
        <v>0</v>
      </c>
      <c r="CE406" s="9">
        <v>0</v>
      </c>
      <c r="CF406" s="9">
        <v>0</v>
      </c>
      <c r="CG406" s="9">
        <v>0</v>
      </c>
      <c r="CH406" s="9">
        <v>0</v>
      </c>
      <c r="CI406" s="9">
        <v>0</v>
      </c>
      <c r="CJ406" s="9">
        <v>0</v>
      </c>
      <c r="CK406" s="9">
        <v>0</v>
      </c>
      <c r="CL406" s="9">
        <v>0</v>
      </c>
      <c r="CM406" s="9">
        <v>0</v>
      </c>
      <c r="CN406" s="9">
        <v>0</v>
      </c>
      <c r="CO406" s="9">
        <v>0</v>
      </c>
      <c r="CP406" s="9">
        <v>0</v>
      </c>
      <c r="CQ406" s="9">
        <v>0</v>
      </c>
      <c r="CR406" s="9">
        <v>0</v>
      </c>
      <c r="CS406" s="9">
        <v>0</v>
      </c>
      <c r="CT406" s="9">
        <v>0</v>
      </c>
      <c r="CU406" s="9">
        <v>0</v>
      </c>
      <c r="CV406" s="9">
        <v>0</v>
      </c>
      <c r="CW406" s="9">
        <v>0</v>
      </c>
      <c r="CX406" s="9">
        <v>0</v>
      </c>
      <c r="CY406" s="9">
        <v>0</v>
      </c>
      <c r="CZ406" s="9">
        <v>0</v>
      </c>
      <c r="DA406" s="9">
        <v>0</v>
      </c>
      <c r="DB406" s="9">
        <v>0</v>
      </c>
      <c r="DC406" s="9">
        <v>0</v>
      </c>
      <c r="DD406" s="9">
        <v>0</v>
      </c>
      <c r="DE406" s="9">
        <v>0</v>
      </c>
      <c r="DF406" s="9">
        <v>0</v>
      </c>
      <c r="DG406" s="144">
        <f t="shared" si="653"/>
        <v>23800</v>
      </c>
      <c r="DH406" s="144">
        <f t="shared" ref="DH406:EW406" si="675">DG406</f>
        <v>23800</v>
      </c>
      <c r="DI406" s="144">
        <f t="shared" si="675"/>
        <v>23800</v>
      </c>
      <c r="DJ406" s="144">
        <f t="shared" si="675"/>
        <v>23800</v>
      </c>
      <c r="DK406" s="144">
        <f t="shared" si="675"/>
        <v>23800</v>
      </c>
      <c r="DL406" s="144">
        <f t="shared" si="675"/>
        <v>23800</v>
      </c>
      <c r="DM406" s="144">
        <f t="shared" si="675"/>
        <v>23800</v>
      </c>
      <c r="DN406" s="144">
        <f t="shared" si="675"/>
        <v>23800</v>
      </c>
      <c r="DO406" s="144">
        <f t="shared" si="675"/>
        <v>23800</v>
      </c>
      <c r="DP406" s="144">
        <f t="shared" si="675"/>
        <v>23800</v>
      </c>
      <c r="DQ406" s="144">
        <f t="shared" si="675"/>
        <v>23800</v>
      </c>
      <c r="DR406" s="144">
        <f t="shared" si="675"/>
        <v>23800</v>
      </c>
      <c r="DS406" s="144">
        <f t="shared" si="675"/>
        <v>23800</v>
      </c>
      <c r="DT406" s="144">
        <f t="shared" si="675"/>
        <v>23800</v>
      </c>
      <c r="DU406" s="144">
        <f t="shared" si="675"/>
        <v>23800</v>
      </c>
      <c r="DV406" s="144">
        <f t="shared" si="675"/>
        <v>23800</v>
      </c>
      <c r="DW406" s="144">
        <f t="shared" si="675"/>
        <v>23800</v>
      </c>
      <c r="DX406" s="144">
        <f t="shared" si="675"/>
        <v>23800</v>
      </c>
      <c r="DY406" s="144">
        <f t="shared" si="675"/>
        <v>23800</v>
      </c>
      <c r="DZ406" s="144">
        <f t="shared" si="675"/>
        <v>23800</v>
      </c>
      <c r="EA406" s="144">
        <f t="shared" si="675"/>
        <v>23800</v>
      </c>
      <c r="EB406" s="144">
        <f t="shared" si="675"/>
        <v>23800</v>
      </c>
      <c r="EC406" s="144">
        <f t="shared" si="675"/>
        <v>23800</v>
      </c>
      <c r="ED406" s="144">
        <f t="shared" si="675"/>
        <v>23800</v>
      </c>
      <c r="EE406" s="144">
        <f t="shared" si="675"/>
        <v>23800</v>
      </c>
      <c r="EF406" s="144">
        <f t="shared" si="675"/>
        <v>23800</v>
      </c>
      <c r="EG406" s="144">
        <f t="shared" si="675"/>
        <v>23800</v>
      </c>
      <c r="EH406" s="144">
        <f t="shared" si="675"/>
        <v>23800</v>
      </c>
      <c r="EI406" s="144">
        <f t="shared" si="675"/>
        <v>23800</v>
      </c>
      <c r="EJ406" s="144">
        <f t="shared" si="675"/>
        <v>23800</v>
      </c>
      <c r="EK406" s="144">
        <f t="shared" si="675"/>
        <v>23800</v>
      </c>
      <c r="EL406" s="144">
        <f t="shared" si="675"/>
        <v>23800</v>
      </c>
      <c r="EM406" s="144">
        <f t="shared" si="675"/>
        <v>23800</v>
      </c>
      <c r="EN406" s="144">
        <f t="shared" si="675"/>
        <v>23800</v>
      </c>
      <c r="EO406" s="144">
        <f t="shared" si="675"/>
        <v>23800</v>
      </c>
      <c r="EP406" s="144">
        <f t="shared" si="675"/>
        <v>23800</v>
      </c>
      <c r="EQ406" s="144">
        <f t="shared" si="675"/>
        <v>23800</v>
      </c>
      <c r="ER406" s="144">
        <f t="shared" si="675"/>
        <v>23800</v>
      </c>
      <c r="ES406" s="144">
        <f t="shared" si="675"/>
        <v>23800</v>
      </c>
      <c r="ET406" s="144">
        <f t="shared" si="675"/>
        <v>23800</v>
      </c>
      <c r="EU406" s="144">
        <f t="shared" si="675"/>
        <v>23800</v>
      </c>
      <c r="EV406" s="144">
        <f t="shared" si="675"/>
        <v>23800</v>
      </c>
      <c r="EW406" s="144">
        <f t="shared" si="675"/>
        <v>23800</v>
      </c>
      <c r="EX406" s="147">
        <f>PV(0.05,'PV factor'!C215,,-BR406)</f>
        <v>0</v>
      </c>
      <c r="EY406" s="147">
        <f>PV(0.05,'PV factor'!D215,,-BS406)</f>
        <v>0</v>
      </c>
      <c r="EZ406" s="147">
        <f>PV(0.05,'PV factor'!E215,,-BT406)</f>
        <v>0</v>
      </c>
      <c r="FA406" s="147">
        <f>PV(0.05,'PV factor'!F215,,-BU406)</f>
        <v>0</v>
      </c>
      <c r="FB406" s="147">
        <f>PV(0.05,'PV factor'!G215,,-BV406)</f>
        <v>0</v>
      </c>
      <c r="FC406" s="147">
        <f>PV(0.05,'PV factor'!H215,,-BW406)</f>
        <v>0</v>
      </c>
      <c r="FD406" s="147">
        <f>PV(0.05,'PV factor'!I215,,-BX406)</f>
        <v>0</v>
      </c>
      <c r="FE406" s="147">
        <f>PV(0.05,'PV factor'!J215,,-BY406)</f>
        <v>0</v>
      </c>
      <c r="FF406" s="147">
        <f>PV(0.05,'PV factor'!K215,,-BZ406)</f>
        <v>0</v>
      </c>
      <c r="FG406" s="147">
        <f>PV(0.05,'PV factor'!L215,,-CA406)</f>
        <v>0</v>
      </c>
      <c r="FH406" s="147">
        <f>PV(0.05,'PV factor'!M215,,-CB406)</f>
        <v>0</v>
      </c>
      <c r="FI406" s="147">
        <f>PV(0.05,'PV factor'!N215,,-CC406)</f>
        <v>0</v>
      </c>
      <c r="FJ406" s="147">
        <f>PV(0.05,'PV factor'!O215,,-CD406)</f>
        <v>0</v>
      </c>
      <c r="FK406" s="147">
        <f>PV(0.05,'PV factor'!P215,,-CE406)</f>
        <v>0</v>
      </c>
      <c r="FL406" s="147">
        <f>PV(0.05,'PV factor'!Q215,,-CF406)</f>
        <v>0</v>
      </c>
      <c r="FM406" s="147">
        <f>PV(0.05,'PV factor'!R215,,-CG406)</f>
        <v>0</v>
      </c>
      <c r="FN406" s="147">
        <f>PV(0.05,'PV factor'!S215,,-CH406)</f>
        <v>0</v>
      </c>
      <c r="FO406" s="147">
        <f>PV(0.05,'PV factor'!T215,,-CI406)</f>
        <v>0</v>
      </c>
      <c r="FP406" s="147">
        <f>PV(0.05,'PV factor'!U215,,-CJ406)</f>
        <v>0</v>
      </c>
      <c r="FQ406" s="147">
        <f>PV(0.05,'PV factor'!V215,,-CK406)</f>
        <v>0</v>
      </c>
      <c r="FR406" s="147">
        <f>PV(0.05,'PV factor'!W215,,-CL406)</f>
        <v>0</v>
      </c>
      <c r="FS406" s="147">
        <f>PV(0.05,'PV factor'!X215,,-CM406)</f>
        <v>0</v>
      </c>
      <c r="FT406" s="147">
        <f>PV(0.05,'PV factor'!Y215,,-CN406)</f>
        <v>0</v>
      </c>
      <c r="FU406" s="147">
        <f>PV(0.05,'PV factor'!Z215,,-CO406)</f>
        <v>0</v>
      </c>
      <c r="FV406" s="147">
        <f>PV(0.05,'PV factor'!AA215,,-CP406)</f>
        <v>0</v>
      </c>
      <c r="FW406" s="147">
        <f>PV(0.05,'PV factor'!AB215,,-CQ406)</f>
        <v>0</v>
      </c>
      <c r="FX406" s="147">
        <f>PV(0.05,'PV factor'!AC215,,-CR406)</f>
        <v>0</v>
      </c>
      <c r="FY406" s="147">
        <f>PV(0.05,'PV factor'!AD215,,-CS406)</f>
        <v>0</v>
      </c>
      <c r="FZ406" s="147">
        <f>PV(0.05,'PV factor'!AE215,,-CT406)</f>
        <v>0</v>
      </c>
      <c r="GA406" s="147">
        <f>PV(0.05,'PV factor'!AF215,,-CU406)</f>
        <v>0</v>
      </c>
      <c r="GB406" s="147">
        <f>PV(0.05,'PV factor'!AG215,,-CV406)</f>
        <v>0</v>
      </c>
      <c r="GC406" s="147">
        <f>PV(0.05,'PV factor'!AH215,,-CW406)</f>
        <v>0</v>
      </c>
      <c r="GD406" s="147">
        <f>PV(0.05,'PV factor'!AI215,,-CX406)</f>
        <v>0</v>
      </c>
      <c r="GE406" s="147">
        <f>PV(0.05,'PV factor'!AJ215,,-CY406)</f>
        <v>0</v>
      </c>
      <c r="GF406" s="147">
        <f>PV(0.05,'PV factor'!AK215,,-CZ406)</f>
        <v>0</v>
      </c>
      <c r="GG406" s="147">
        <f>PV(0.05,'PV factor'!AL215,,-DA406)</f>
        <v>0</v>
      </c>
      <c r="GH406" s="147">
        <f>PV(0.05,'PV factor'!AM215,,-DB406)</f>
        <v>0</v>
      </c>
      <c r="GI406" s="147">
        <f>PV(0.05,'PV factor'!AN215,,-DC406)</f>
        <v>0</v>
      </c>
      <c r="GJ406" s="147">
        <f>PV(0.05,'PV factor'!AO215,,-DD406)</f>
        <v>0</v>
      </c>
      <c r="GK406" s="147">
        <f>PV(0.05,'PV factor'!AP215,,-DE406)</f>
        <v>0</v>
      </c>
      <c r="GL406" s="147">
        <f>PV(0.05,'PV factor'!C215,,-DI406)</f>
        <v>21587.301587301587</v>
      </c>
      <c r="GM406" s="147">
        <f>PV(0.05,'PV factor'!D215,,-DJ406)</f>
        <v>20559.334845049128</v>
      </c>
      <c r="GN406" s="147">
        <f>PV(0.05,'PV factor'!E215,,-DK406)</f>
        <v>19580.31890004679</v>
      </c>
      <c r="GO406" s="147">
        <f>PV(0.05,'PV factor'!F215,,-DL406)</f>
        <v>18647.922761949321</v>
      </c>
      <c r="GP406" s="147">
        <f>PV(0.05,'PV factor'!G215,,-DM406)</f>
        <v>17759.926439951738</v>
      </c>
      <c r="GQ406" s="147">
        <f>PV(0.05,'PV factor'!H215,,-DN406)</f>
        <v>16914.215657096891</v>
      </c>
      <c r="GR406" s="147">
        <f>PV(0.05,'PV factor'!I215,,-DO406)</f>
        <v>16108.776816282754</v>
      </c>
      <c r="GS406" s="147">
        <f>PV(0.05,'PV factor'!J215,,-DP406)</f>
        <v>15341.692205983576</v>
      </c>
      <c r="GT406" s="147">
        <f>PV(0.05,'PV factor'!K215,,-DQ406)</f>
        <v>14611.135434270072</v>
      </c>
      <c r="GU406" s="147">
        <f>PV(0.05,'PV factor'!L215,,-DR406)</f>
        <v>13915.367080257211</v>
      </c>
      <c r="GV406" s="147">
        <f>PV(0.05,'PV factor'!M215,,-DS406)</f>
        <v>13252.730552625917</v>
      </c>
      <c r="GW406" s="147">
        <f>PV(0.05,'PV factor'!N215,,-DT406)</f>
        <v>12621.648145358013</v>
      </c>
      <c r="GX406" s="147">
        <f>PV(0.05,'PV factor'!O215,,-DU406)</f>
        <v>12020.617281293349</v>
      </c>
      <c r="GY406" s="147">
        <f>PV(0.05,'PV factor'!P215,,-DV406)</f>
        <v>11448.206934565091</v>
      </c>
      <c r="GZ406" s="147">
        <f>PV(0.05,'PV factor'!Q215,,-DW406)</f>
        <v>10903.054223395326</v>
      </c>
      <c r="HA406" s="147">
        <f>PV(0.05,'PV factor'!R215,,-DX406)</f>
        <v>10383.861165138404</v>
      </c>
      <c r="HB406" s="147">
        <f>PV(0.05,'PV factor'!S215,,-DY406)</f>
        <v>9889.3915858460987</v>
      </c>
      <c r="HC406" s="147">
        <f>PV(0.05,'PV factor'!T215,,-DZ406)</f>
        <v>9418.4681769962845</v>
      </c>
      <c r="HD406" s="147">
        <f>PV(0.05,'PV factor'!U215,,-EA406)</f>
        <v>8969.9696923774136</v>
      </c>
      <c r="HE406" s="147">
        <f>PV(0.05,'PV factor'!V215,,-EB406)</f>
        <v>8542.8282784546809</v>
      </c>
      <c r="HF406" s="147">
        <f>PV(0.05,'PV factor'!W215,,-EC406)</f>
        <v>8136.026931861601</v>
      </c>
      <c r="HG406" s="147">
        <f>PV(0.05,'PV factor'!X215,,-ED406)</f>
        <v>7748.5970779634281</v>
      </c>
      <c r="HH406" s="147">
        <f>PV(0.05,'PV factor'!Y215,,-EE406)</f>
        <v>7379.6162647270748</v>
      </c>
      <c r="HI406" s="147">
        <f>PV(0.05,'PV factor'!Z215,,-EF406)</f>
        <v>7028.2059664067383</v>
      </c>
      <c r="HJ406" s="147">
        <f>PV(0.05,'PV factor'!AA215,,-EG406)</f>
        <v>6693.5294918159407</v>
      </c>
      <c r="HK406" s="147">
        <f>PV(0.05,'PV factor'!AB215,,-EH406)</f>
        <v>6374.7899922056577</v>
      </c>
      <c r="HL406" s="147">
        <f>PV(0.05,'PV factor'!AC215,,-EI406)</f>
        <v>6071.2285640053888</v>
      </c>
      <c r="HM406" s="147">
        <f>PV(0.05,'PV factor'!AD215,,-EJ406)</f>
        <v>5782.1224419098926</v>
      </c>
      <c r="HN406" s="147">
        <f>PV(0.05,'PV factor'!AE215,,-EK406)</f>
        <v>5506.7832780094241</v>
      </c>
      <c r="HO406" s="147">
        <f>PV(0.05,'PV factor'!AF215,,-EL406)</f>
        <v>5244.5555028661156</v>
      </c>
      <c r="HP406" s="147">
        <f>PV(0.05,'PV factor'!AG215,,-EM406)</f>
        <v>4994.8147646343969</v>
      </c>
      <c r="HQ406" s="147">
        <f>PV(0.05,'PV factor'!AH215,,-EN406)</f>
        <v>4756.9664425089486</v>
      </c>
      <c r="HR406" s="147">
        <f>PV(0.05,'PV factor'!AI215,,-EO406)</f>
        <v>4530.444230960904</v>
      </c>
      <c r="HS406" s="147">
        <f>PV(0.05,'PV factor'!AJ215,,-EP406)</f>
        <v>4314.7087913913365</v>
      </c>
      <c r="HT406" s="147">
        <f>PV(0.05,'PV factor'!AK215,,-EQ406)</f>
        <v>4109.2464679917493</v>
      </c>
      <c r="HU406" s="147">
        <f>PV(0.05,'PV factor'!AL215,,-ER406)</f>
        <v>3913.5680647540466</v>
      </c>
      <c r="HV406" s="147">
        <f>PV(0.05,'PV factor'!AM215,,-ES406)</f>
        <v>3727.2076807181402</v>
      </c>
      <c r="HW406" s="147">
        <f>PV(0.05,'PV factor'!AN215,,-ET406)</f>
        <v>3549.7216006839426</v>
      </c>
      <c r="HX406" s="147">
        <f>PV(0.05,'PV factor'!AO215,,-EU406)</f>
        <v>3380.6872387466124</v>
      </c>
      <c r="HY406" s="147">
        <f>PV(0.05,'PV factor'!AP215,,-EV406)</f>
        <v>3219.7021321396305</v>
      </c>
      <c r="HZ406" s="147">
        <f t="shared" si="655"/>
        <v>0</v>
      </c>
      <c r="IA406" s="147">
        <f t="shared" si="656"/>
        <v>175025.99172818908</v>
      </c>
      <c r="IB406" s="401">
        <f t="shared" si="657"/>
        <v>0</v>
      </c>
    </row>
    <row r="407" spans="1:236" s="181" customFormat="1" ht="90" customHeight="1" x14ac:dyDescent="0.25">
      <c r="A407" s="137" t="s">
        <v>1510</v>
      </c>
      <c r="B407" s="138" t="s">
        <v>1511</v>
      </c>
      <c r="C407" s="138" t="s">
        <v>1512</v>
      </c>
      <c r="D407" s="121">
        <v>1</v>
      </c>
      <c r="E407" s="138" t="s">
        <v>1513</v>
      </c>
      <c r="F407" s="124" t="s">
        <v>1514</v>
      </c>
      <c r="G407" s="118" t="s">
        <v>1515</v>
      </c>
      <c r="H407" s="118"/>
      <c r="I407" s="118" t="s">
        <v>1516</v>
      </c>
      <c r="J407" s="118">
        <v>40</v>
      </c>
      <c r="K407" s="227" t="s">
        <v>94</v>
      </c>
      <c r="L407" s="110">
        <v>58089</v>
      </c>
      <c r="M407" s="142" t="s">
        <v>1643</v>
      </c>
      <c r="N407" s="142" t="s">
        <v>81</v>
      </c>
      <c r="O407" s="13" t="s">
        <v>217</v>
      </c>
      <c r="P407" s="142" t="s">
        <v>225</v>
      </c>
      <c r="Q407" s="112" t="s">
        <v>87</v>
      </c>
      <c r="R407" s="123" t="s">
        <v>84</v>
      </c>
      <c r="S407" s="142" t="s">
        <v>99</v>
      </c>
      <c r="T407" s="142" t="s">
        <v>366</v>
      </c>
      <c r="U407" s="142" t="s">
        <v>87</v>
      </c>
      <c r="V407" s="117">
        <v>1</v>
      </c>
      <c r="W407" s="107">
        <v>41374680</v>
      </c>
      <c r="X407" s="107">
        <v>1908000</v>
      </c>
      <c r="Y407" s="107">
        <v>0</v>
      </c>
      <c r="Z407" s="107">
        <v>0</v>
      </c>
      <c r="AA407" s="107">
        <v>329890</v>
      </c>
      <c r="AB407" s="107">
        <v>2409770</v>
      </c>
      <c r="AC407" s="107">
        <v>4989330.0000000009</v>
      </c>
      <c r="AD407" s="107">
        <v>6798770</v>
      </c>
      <c r="AE407" s="107">
        <v>14899640.000000002</v>
      </c>
      <c r="AF407" s="107">
        <v>11947280</v>
      </c>
      <c r="AG407" s="139">
        <v>0</v>
      </c>
      <c r="AH407" s="139">
        <v>0</v>
      </c>
      <c r="AI407" s="116" t="s">
        <v>88</v>
      </c>
      <c r="AJ407" s="136">
        <v>64400</v>
      </c>
      <c r="AK407" s="136">
        <v>0</v>
      </c>
      <c r="AL407" s="134">
        <v>14400</v>
      </c>
      <c r="AM407" s="136">
        <v>0</v>
      </c>
      <c r="AN407" s="136">
        <v>50000</v>
      </c>
      <c r="AO407" s="136">
        <v>0</v>
      </c>
      <c r="AP407" s="136">
        <v>0</v>
      </c>
      <c r="AQ407" s="139">
        <v>0</v>
      </c>
      <c r="AR407" s="139">
        <v>0</v>
      </c>
      <c r="AS407" s="139">
        <v>0</v>
      </c>
      <c r="AT407" s="139">
        <v>0</v>
      </c>
      <c r="AU407" s="118" t="s">
        <v>1517</v>
      </c>
      <c r="AV407" s="230">
        <f t="shared" si="623"/>
        <v>0</v>
      </c>
      <c r="AW407" s="230">
        <f t="shared" si="624"/>
        <v>1</v>
      </c>
      <c r="AX407" s="230" t="str">
        <f t="shared" si="625"/>
        <v>B1</v>
      </c>
      <c r="AY407" s="141">
        <f t="shared" si="626"/>
        <v>8</v>
      </c>
      <c r="AZ407" s="70">
        <f t="shared" si="627"/>
        <v>1</v>
      </c>
      <c r="BA407" s="70">
        <f t="shared" si="628"/>
        <v>1</v>
      </c>
      <c r="BB407" s="70">
        <f t="shared" si="629"/>
        <v>1</v>
      </c>
      <c r="BC407" s="70">
        <f t="shared" si="630"/>
        <v>1</v>
      </c>
      <c r="BD407" s="70">
        <f t="shared" si="631"/>
        <v>1</v>
      </c>
      <c r="BE407" s="70">
        <f t="shared" si="632"/>
        <v>0</v>
      </c>
      <c r="BF407" s="70">
        <f t="shared" si="633"/>
        <v>0</v>
      </c>
      <c r="BG407" s="71">
        <f t="shared" si="634"/>
        <v>0</v>
      </c>
      <c r="BH407" s="71">
        <f t="shared" si="635"/>
        <v>1</v>
      </c>
      <c r="BI407" s="71">
        <f t="shared" si="636"/>
        <v>0</v>
      </c>
      <c r="BJ407" s="71">
        <f t="shared" si="637"/>
        <v>0</v>
      </c>
      <c r="BK407" s="71">
        <f t="shared" si="638"/>
        <v>1</v>
      </c>
      <c r="BL407" s="70">
        <f t="shared" si="639"/>
        <v>1</v>
      </c>
      <c r="BM407" s="70">
        <f t="shared" si="640"/>
        <v>1</v>
      </c>
      <c r="BN407" s="70">
        <f t="shared" si="641"/>
        <v>1</v>
      </c>
      <c r="BO407" s="70">
        <f t="shared" si="642"/>
        <v>0</v>
      </c>
      <c r="BP407" s="144">
        <f t="shared" si="643"/>
        <v>0</v>
      </c>
      <c r="BQ407" s="144">
        <f t="shared" si="644"/>
        <v>14400</v>
      </c>
      <c r="BR407" s="144">
        <f t="shared" si="645"/>
        <v>329890</v>
      </c>
      <c r="BS407" s="144">
        <f t="shared" si="646"/>
        <v>2459770</v>
      </c>
      <c r="BT407" s="144">
        <f t="shared" si="647"/>
        <v>4989330.0000000009</v>
      </c>
      <c r="BU407" s="144">
        <f t="shared" si="648"/>
        <v>6798770</v>
      </c>
      <c r="BV407" s="144">
        <f t="shared" si="649"/>
        <v>14899640.000000002</v>
      </c>
      <c r="BW407" s="144">
        <f t="shared" si="650"/>
        <v>11947280</v>
      </c>
      <c r="BX407" s="144">
        <f t="shared" si="651"/>
        <v>0</v>
      </c>
      <c r="BY407" s="144">
        <f t="shared" si="652"/>
        <v>0</v>
      </c>
      <c r="BZ407" s="9">
        <v>0</v>
      </c>
      <c r="CA407" s="9">
        <v>0</v>
      </c>
      <c r="CB407" s="9">
        <v>0</v>
      </c>
      <c r="CC407" s="9">
        <v>0</v>
      </c>
      <c r="CD407" s="9">
        <v>0</v>
      </c>
      <c r="CE407" s="9">
        <v>0</v>
      </c>
      <c r="CF407" s="9">
        <v>0</v>
      </c>
      <c r="CG407" s="9">
        <v>0</v>
      </c>
      <c r="CH407" s="9">
        <v>0</v>
      </c>
      <c r="CI407" s="9">
        <v>0</v>
      </c>
      <c r="CJ407" s="9">
        <v>0</v>
      </c>
      <c r="CK407" s="9">
        <v>0</v>
      </c>
      <c r="CL407" s="9">
        <v>0</v>
      </c>
      <c r="CM407" s="9">
        <v>0</v>
      </c>
      <c r="CN407" s="9">
        <v>0</v>
      </c>
      <c r="CO407" s="9">
        <v>0</v>
      </c>
      <c r="CP407" s="9">
        <v>0</v>
      </c>
      <c r="CQ407" s="9">
        <v>0</v>
      </c>
      <c r="CR407" s="9">
        <v>0</v>
      </c>
      <c r="CS407" s="9">
        <v>0</v>
      </c>
      <c r="CT407" s="9">
        <v>0</v>
      </c>
      <c r="CU407" s="9">
        <v>0</v>
      </c>
      <c r="CV407" s="9">
        <v>0</v>
      </c>
      <c r="CW407" s="9">
        <v>0</v>
      </c>
      <c r="CX407" s="9">
        <v>0</v>
      </c>
      <c r="CY407" s="9">
        <v>0</v>
      </c>
      <c r="CZ407" s="9">
        <v>0</v>
      </c>
      <c r="DA407" s="9">
        <v>0</v>
      </c>
      <c r="DB407" s="9">
        <v>0</v>
      </c>
      <c r="DC407" s="9">
        <v>0</v>
      </c>
      <c r="DD407" s="9">
        <v>0</v>
      </c>
      <c r="DE407" s="9">
        <v>0</v>
      </c>
      <c r="DF407" s="9">
        <v>0</v>
      </c>
      <c r="DG407" s="144">
        <f t="shared" si="653"/>
        <v>58089</v>
      </c>
      <c r="DH407" s="144">
        <f t="shared" ref="DH407:EW407" si="676">DG407</f>
        <v>58089</v>
      </c>
      <c r="DI407" s="144">
        <f t="shared" si="676"/>
        <v>58089</v>
      </c>
      <c r="DJ407" s="144">
        <f t="shared" si="676"/>
        <v>58089</v>
      </c>
      <c r="DK407" s="144">
        <f t="shared" si="676"/>
        <v>58089</v>
      </c>
      <c r="DL407" s="144">
        <f t="shared" si="676"/>
        <v>58089</v>
      </c>
      <c r="DM407" s="144">
        <f t="shared" si="676"/>
        <v>58089</v>
      </c>
      <c r="DN407" s="144">
        <f t="shared" si="676"/>
        <v>58089</v>
      </c>
      <c r="DO407" s="144">
        <f t="shared" si="676"/>
        <v>58089</v>
      </c>
      <c r="DP407" s="144">
        <f t="shared" si="676"/>
        <v>58089</v>
      </c>
      <c r="DQ407" s="144">
        <f t="shared" si="676"/>
        <v>58089</v>
      </c>
      <c r="DR407" s="144">
        <f t="shared" si="676"/>
        <v>58089</v>
      </c>
      <c r="DS407" s="144">
        <f t="shared" si="676"/>
        <v>58089</v>
      </c>
      <c r="DT407" s="144">
        <f t="shared" si="676"/>
        <v>58089</v>
      </c>
      <c r="DU407" s="144">
        <f t="shared" si="676"/>
        <v>58089</v>
      </c>
      <c r="DV407" s="144">
        <f t="shared" si="676"/>
        <v>58089</v>
      </c>
      <c r="DW407" s="144">
        <f t="shared" si="676"/>
        <v>58089</v>
      </c>
      <c r="DX407" s="144">
        <f t="shared" si="676"/>
        <v>58089</v>
      </c>
      <c r="DY407" s="144">
        <f t="shared" si="676"/>
        <v>58089</v>
      </c>
      <c r="DZ407" s="144">
        <f t="shared" si="676"/>
        <v>58089</v>
      </c>
      <c r="EA407" s="144">
        <f t="shared" si="676"/>
        <v>58089</v>
      </c>
      <c r="EB407" s="144">
        <f t="shared" si="676"/>
        <v>58089</v>
      </c>
      <c r="EC407" s="144">
        <f t="shared" si="676"/>
        <v>58089</v>
      </c>
      <c r="ED407" s="144">
        <f t="shared" si="676"/>
        <v>58089</v>
      </c>
      <c r="EE407" s="144">
        <f t="shared" si="676"/>
        <v>58089</v>
      </c>
      <c r="EF407" s="144">
        <f t="shared" si="676"/>
        <v>58089</v>
      </c>
      <c r="EG407" s="144">
        <f t="shared" si="676"/>
        <v>58089</v>
      </c>
      <c r="EH407" s="144">
        <f t="shared" si="676"/>
        <v>58089</v>
      </c>
      <c r="EI407" s="144">
        <f t="shared" si="676"/>
        <v>58089</v>
      </c>
      <c r="EJ407" s="144">
        <f t="shared" si="676"/>
        <v>58089</v>
      </c>
      <c r="EK407" s="144">
        <f t="shared" si="676"/>
        <v>58089</v>
      </c>
      <c r="EL407" s="144">
        <f t="shared" si="676"/>
        <v>58089</v>
      </c>
      <c r="EM407" s="144">
        <f t="shared" si="676"/>
        <v>58089</v>
      </c>
      <c r="EN407" s="144">
        <f t="shared" si="676"/>
        <v>58089</v>
      </c>
      <c r="EO407" s="144">
        <f t="shared" si="676"/>
        <v>58089</v>
      </c>
      <c r="EP407" s="144">
        <f t="shared" si="676"/>
        <v>58089</v>
      </c>
      <c r="EQ407" s="144">
        <f t="shared" si="676"/>
        <v>58089</v>
      </c>
      <c r="ER407" s="144">
        <f t="shared" si="676"/>
        <v>58089</v>
      </c>
      <c r="ES407" s="144">
        <f t="shared" si="676"/>
        <v>58089</v>
      </c>
      <c r="ET407" s="144">
        <f t="shared" si="676"/>
        <v>58089</v>
      </c>
      <c r="EU407" s="144">
        <f t="shared" si="676"/>
        <v>58089</v>
      </c>
      <c r="EV407" s="144">
        <f t="shared" si="676"/>
        <v>58089</v>
      </c>
      <c r="EW407" s="144">
        <f t="shared" si="676"/>
        <v>58089</v>
      </c>
      <c r="EX407" s="147">
        <f>PV(0.05,'PV factor'!C226,,-BR407)</f>
        <v>299219.95464852609</v>
      </c>
      <c r="EY407" s="147">
        <f>PV(0.05,'PV factor'!D226,,-BS407)</f>
        <v>2124841.8097397685</v>
      </c>
      <c r="EZ407" s="147">
        <f>PV(0.05,'PV factor'!E226,,-BT407)</f>
        <v>4104734.1385533814</v>
      </c>
      <c r="FA407" s="147">
        <f>PV(0.05,'PV factor'!F226,,-BU407)</f>
        <v>5327014.1948007643</v>
      </c>
      <c r="FB407" s="147">
        <f>PV(0.05,'PV factor'!G226,,-BV407)</f>
        <v>11118340.772342965</v>
      </c>
      <c r="FC407" s="147">
        <f>PV(0.05,'PV factor'!H226,,-BW407)</f>
        <v>8490708.8418369982</v>
      </c>
      <c r="FD407" s="147">
        <f>PV(0.05,'PV factor'!I226,,-BX407)</f>
        <v>0</v>
      </c>
      <c r="FE407" s="147">
        <f>PV(0.05,'PV factor'!J226,,-BY407)</f>
        <v>0</v>
      </c>
      <c r="FF407" s="147">
        <f>PV(0.05,'PV factor'!K226,,-BZ407)</f>
        <v>0</v>
      </c>
      <c r="FG407" s="147">
        <f>PV(0.05,'PV factor'!L226,,-CA407)</f>
        <v>0</v>
      </c>
      <c r="FH407" s="147">
        <f>PV(0.05,'PV factor'!M226,,-CB407)</f>
        <v>0</v>
      </c>
      <c r="FI407" s="147">
        <f>PV(0.05,'PV factor'!N226,,-CC407)</f>
        <v>0</v>
      </c>
      <c r="FJ407" s="147">
        <f>PV(0.05,'PV factor'!O226,,-CD407)</f>
        <v>0</v>
      </c>
      <c r="FK407" s="147">
        <f>PV(0.05,'PV factor'!P226,,-CE407)</f>
        <v>0</v>
      </c>
      <c r="FL407" s="147">
        <f>PV(0.05,'PV factor'!Q226,,-CF407)</f>
        <v>0</v>
      </c>
      <c r="FM407" s="147">
        <f>PV(0.05,'PV factor'!R226,,-CG407)</f>
        <v>0</v>
      </c>
      <c r="FN407" s="147">
        <f>PV(0.05,'PV factor'!S226,,-CH407)</f>
        <v>0</v>
      </c>
      <c r="FO407" s="147">
        <f>PV(0.05,'PV factor'!T226,,-CI407)</f>
        <v>0</v>
      </c>
      <c r="FP407" s="147">
        <f>PV(0.05,'PV factor'!U226,,-CJ407)</f>
        <v>0</v>
      </c>
      <c r="FQ407" s="147">
        <f>PV(0.05,'PV factor'!V226,,-CK407)</f>
        <v>0</v>
      </c>
      <c r="FR407" s="147">
        <f>PV(0.05,'PV factor'!W226,,-CL407)</f>
        <v>0</v>
      </c>
      <c r="FS407" s="147">
        <f>PV(0.05,'PV factor'!X226,,-CM407)</f>
        <v>0</v>
      </c>
      <c r="FT407" s="147">
        <f>PV(0.05,'PV factor'!Y226,,-CN407)</f>
        <v>0</v>
      </c>
      <c r="FU407" s="147">
        <f>PV(0.05,'PV factor'!Z226,,-CO407)</f>
        <v>0</v>
      </c>
      <c r="FV407" s="147">
        <f>PV(0.05,'PV factor'!AA226,,-CP407)</f>
        <v>0</v>
      </c>
      <c r="FW407" s="147">
        <f>PV(0.05,'PV factor'!AB226,,-CQ407)</f>
        <v>0</v>
      </c>
      <c r="FX407" s="147">
        <f>PV(0.05,'PV factor'!AC226,,-CR407)</f>
        <v>0</v>
      </c>
      <c r="FY407" s="147">
        <f>PV(0.05,'PV factor'!AD226,,-CS407)</f>
        <v>0</v>
      </c>
      <c r="FZ407" s="147">
        <f>PV(0.05,'PV factor'!AE226,,-CT407)</f>
        <v>0</v>
      </c>
      <c r="GA407" s="147">
        <f>PV(0.05,'PV factor'!AF226,,-CU407)</f>
        <v>0</v>
      </c>
      <c r="GB407" s="147">
        <f>PV(0.05,'PV factor'!AG226,,-CV407)</f>
        <v>0</v>
      </c>
      <c r="GC407" s="147">
        <f>PV(0.05,'PV factor'!AH226,,-CW407)</f>
        <v>0</v>
      </c>
      <c r="GD407" s="147">
        <f>PV(0.05,'PV factor'!AI226,,-CX407)</f>
        <v>0</v>
      </c>
      <c r="GE407" s="147">
        <f>PV(0.05,'PV factor'!AJ226,,-CY407)</f>
        <v>0</v>
      </c>
      <c r="GF407" s="147">
        <f>PV(0.05,'PV factor'!AK226,,-CZ407)</f>
        <v>0</v>
      </c>
      <c r="GG407" s="147">
        <f>PV(0.05,'PV factor'!AL226,,-DA407)</f>
        <v>0</v>
      </c>
      <c r="GH407" s="147">
        <f>PV(0.05,'PV factor'!AM226,,-DB407)</f>
        <v>0</v>
      </c>
      <c r="GI407" s="147">
        <f>PV(0.05,'PV factor'!AN226,,-DC407)</f>
        <v>0</v>
      </c>
      <c r="GJ407" s="147">
        <f>PV(0.05,'PV factor'!AO226,,-DD407)</f>
        <v>0</v>
      </c>
      <c r="GK407" s="147">
        <f>PV(0.05,'PV factor'!AP226,,-DE407)</f>
        <v>0</v>
      </c>
      <c r="GL407" s="147">
        <f>PV(0.05,'PV factor'!C226,,-DI407)</f>
        <v>52688.43537414966</v>
      </c>
      <c r="GM407" s="147">
        <f>PV(0.05,'PV factor'!D226,,-DJ407)</f>
        <v>50179.462261094908</v>
      </c>
      <c r="GN407" s="147">
        <f>PV(0.05,'PV factor'!E226,,-DK407)</f>
        <v>47789.964058185629</v>
      </c>
      <c r="GO407" s="147">
        <f>PV(0.05,'PV factor'!F226,,-DL407)</f>
        <v>45514.251483986314</v>
      </c>
      <c r="GP407" s="147">
        <f>PV(0.05,'PV factor'!G226,,-DM407)</f>
        <v>43346.906175225064</v>
      </c>
      <c r="GQ407" s="147">
        <f>PV(0.05,'PV factor'!H226,,-DN407)</f>
        <v>41282.767785928627</v>
      </c>
      <c r="GR407" s="147">
        <f>PV(0.05,'PV factor'!I226,,-DO407)</f>
        <v>39316.921700884406</v>
      </c>
      <c r="GS407" s="147">
        <f>PV(0.05,'PV factor'!J226,,-DP407)</f>
        <v>37444.687334175629</v>
      </c>
      <c r="GT407" s="147">
        <f>PV(0.05,'PV factor'!K226,,-DQ407)</f>
        <v>35661.606984929167</v>
      </c>
      <c r="GU407" s="147">
        <f>PV(0.05,'PV factor'!L226,,-DR407)</f>
        <v>33963.435223742061</v>
      </c>
      <c r="GV407" s="147">
        <f>PV(0.05,'PV factor'!M226,,-DS407)</f>
        <v>32346.128784516255</v>
      </c>
      <c r="GW407" s="147">
        <f>PV(0.05,'PV factor'!N226,,-DT407)</f>
        <v>30805.836937634522</v>
      </c>
      <c r="GX407" s="147">
        <f>PV(0.05,'PV factor'!O226,,-DU407)</f>
        <v>29338.892321556694</v>
      </c>
      <c r="GY407" s="147">
        <f>PV(0.05,'PV factor'!P226,,-DV407)</f>
        <v>27941.802211006368</v>
      </c>
      <c r="GZ407" s="147">
        <f>PV(0.05,'PV factor'!Q226,,-DW407)</f>
        <v>26611.240200958448</v>
      </c>
      <c r="HA407" s="147">
        <f>PV(0.05,'PV factor'!R226,,-DX407)</f>
        <v>25344.038286627088</v>
      </c>
      <c r="HB407" s="147">
        <f>PV(0.05,'PV factor'!S226,,-DY407)</f>
        <v>24137.179320597228</v>
      </c>
      <c r="HC407" s="147">
        <f>PV(0.05,'PV factor'!T226,,-DZ407)</f>
        <v>22987.789829140216</v>
      </c>
      <c r="HD407" s="147">
        <f>PV(0.05,'PV factor'!U226,,-EA407)</f>
        <v>21893.133170609733</v>
      </c>
      <c r="HE407" s="147">
        <f>PV(0.05,'PV factor'!V226,,-EB407)</f>
        <v>20850.603019628317</v>
      </c>
      <c r="HF407" s="147">
        <f>PV(0.05,'PV factor'!W226,,-EC407)</f>
        <v>19857.71716155078</v>
      </c>
      <c r="HG407" s="147">
        <f>PV(0.05,'PV factor'!X226,,-ED407)</f>
        <v>18912.111582429308</v>
      </c>
      <c r="HH407" s="147">
        <f>PV(0.05,'PV factor'!Y226,,-EE407)</f>
        <v>18011.534840408869</v>
      </c>
      <c r="HI407" s="147">
        <f>PV(0.05,'PV factor'!Z226,,-EF407)</f>
        <v>17153.842705151303</v>
      </c>
      <c r="HJ407" s="147">
        <f>PV(0.05,'PV factor'!AA226,,-EG407)</f>
        <v>16336.993052525049</v>
      </c>
      <c r="HK407" s="147">
        <f>PV(0.05,'PV factor'!AB226,,-EH407)</f>
        <v>15559.041002404807</v>
      </c>
      <c r="HL407" s="147">
        <f>PV(0.05,'PV factor'!AC226,,-EI407)</f>
        <v>14818.134288004581</v>
      </c>
      <c r="HM407" s="147">
        <f>PV(0.05,'PV factor'!AD226,,-EJ407)</f>
        <v>14112.508845718647</v>
      </c>
      <c r="HN407" s="147">
        <f>PV(0.05,'PV factor'!AE226,,-EK407)</f>
        <v>13440.484614970144</v>
      </c>
      <c r="HO407" s="147">
        <f>PV(0.05,'PV factor'!AF226,,-EL407)</f>
        <v>12800.461538066798</v>
      </c>
      <c r="HP407" s="147">
        <f>PV(0.05,'PV factor'!AG226,,-EM407)</f>
        <v>12190.915750539809</v>
      </c>
      <c r="HQ407" s="147">
        <f>PV(0.05,'PV factor'!AH226,,-EN407)</f>
        <v>11610.395952895056</v>
      </c>
      <c r="HR407" s="147">
        <f>PV(0.05,'PV factor'!AI226,,-EO407)</f>
        <v>11057.519955138148</v>
      </c>
      <c r="HS407" s="147">
        <f>PV(0.05,'PV factor'!AJ226,,-EP407)</f>
        <v>10530.971385845854</v>
      </c>
      <c r="HT407" s="147">
        <f>PV(0.05,'PV factor'!AK226,,-EQ407)</f>
        <v>10029.496557948434</v>
      </c>
      <c r="HU407" s="147">
        <f>PV(0.05,'PV factor'!AL226,,-ER407)</f>
        <v>9551.9014837604118</v>
      </c>
      <c r="HV407" s="147">
        <f>PV(0.05,'PV factor'!AM226,,-ES407)</f>
        <v>9097.0490321527759</v>
      </c>
      <c r="HW407" s="147">
        <f>PV(0.05,'PV factor'!AN226,,-ET407)</f>
        <v>8663.8562210978798</v>
      </c>
      <c r="HX407" s="147">
        <f>PV(0.05,'PV factor'!AO226,,-EU407)</f>
        <v>8251.2916391408398</v>
      </c>
      <c r="HY407" s="147">
        <f>PV(0.05,'PV factor'!AP226,,-EV407)</f>
        <v>7858.3729896579416</v>
      </c>
      <c r="HZ407" s="147">
        <f t="shared" si="655"/>
        <v>31464859.7119224</v>
      </c>
      <c r="IA407" s="147">
        <f t="shared" si="656"/>
        <v>949289.68306398357</v>
      </c>
      <c r="IB407" s="401">
        <f t="shared" si="657"/>
        <v>3.0169836819716907E-2</v>
      </c>
    </row>
    <row r="408" spans="1:236" s="181" customFormat="1" ht="90" customHeight="1" x14ac:dyDescent="0.25">
      <c r="A408" s="137" t="s">
        <v>1699</v>
      </c>
      <c r="B408" s="138" t="s">
        <v>1700</v>
      </c>
      <c r="C408" s="138" t="s">
        <v>1760</v>
      </c>
      <c r="D408" s="121"/>
      <c r="E408" s="138" t="s">
        <v>1761</v>
      </c>
      <c r="F408" s="118" t="s">
        <v>1762</v>
      </c>
      <c r="G408" s="118" t="s">
        <v>1763</v>
      </c>
      <c r="H408" s="142" t="s">
        <v>77</v>
      </c>
      <c r="I408" s="118"/>
      <c r="J408" s="118">
        <v>5</v>
      </c>
      <c r="K408" s="227" t="s">
        <v>79</v>
      </c>
      <c r="L408" s="142">
        <v>13885</v>
      </c>
      <c r="M408" s="142" t="s">
        <v>1764</v>
      </c>
      <c r="N408" s="142" t="s">
        <v>147</v>
      </c>
      <c r="O408" s="90" t="s">
        <v>148</v>
      </c>
      <c r="P408" s="78" t="s">
        <v>149</v>
      </c>
      <c r="Q408" s="112" t="s">
        <v>100</v>
      </c>
      <c r="R408" s="142" t="s">
        <v>84</v>
      </c>
      <c r="S408" s="142" t="s">
        <v>99</v>
      </c>
      <c r="T408" s="142" t="s">
        <v>358</v>
      </c>
      <c r="U408" s="142" t="s">
        <v>87</v>
      </c>
      <c r="V408" s="117">
        <v>1</v>
      </c>
      <c r="W408" s="139">
        <v>24000</v>
      </c>
      <c r="X408" s="139">
        <v>0</v>
      </c>
      <c r="Y408" s="139">
        <v>0</v>
      </c>
      <c r="Z408" s="139">
        <v>0</v>
      </c>
      <c r="AA408" s="139">
        <v>3000</v>
      </c>
      <c r="AB408" s="139">
        <v>3000</v>
      </c>
      <c r="AC408" s="139">
        <v>3000</v>
      </c>
      <c r="AD408" s="139">
        <v>3000</v>
      </c>
      <c r="AE408" s="139">
        <v>3000</v>
      </c>
      <c r="AF408" s="139">
        <v>3000</v>
      </c>
      <c r="AG408" s="139">
        <v>3000</v>
      </c>
      <c r="AH408" s="139">
        <v>3000</v>
      </c>
      <c r="AI408" s="116"/>
      <c r="AJ408" s="139">
        <v>0</v>
      </c>
      <c r="AK408" s="139">
        <v>0</v>
      </c>
      <c r="AL408" s="139">
        <v>0</v>
      </c>
      <c r="AM408" s="139">
        <v>0</v>
      </c>
      <c r="AN408" s="139">
        <v>0</v>
      </c>
      <c r="AO408" s="139">
        <v>0</v>
      </c>
      <c r="AP408" s="139">
        <v>0</v>
      </c>
      <c r="AQ408" s="139">
        <v>0</v>
      </c>
      <c r="AR408" s="139">
        <v>0</v>
      </c>
      <c r="AS408" s="139">
        <v>0</v>
      </c>
      <c r="AT408" s="139">
        <v>0</v>
      </c>
      <c r="AU408" s="118"/>
      <c r="AV408" s="230">
        <f t="shared" si="623"/>
        <v>1</v>
      </c>
      <c r="AW408" s="230">
        <f t="shared" si="624"/>
        <v>0</v>
      </c>
      <c r="AX408" s="230" t="str">
        <f t="shared" si="625"/>
        <v>E3</v>
      </c>
      <c r="AY408" s="141">
        <f t="shared" si="626"/>
        <v>7</v>
      </c>
      <c r="AZ408" s="70">
        <f t="shared" si="627"/>
        <v>1</v>
      </c>
      <c r="BA408" s="70">
        <f t="shared" si="628"/>
        <v>1</v>
      </c>
      <c r="BB408" s="70">
        <f t="shared" si="629"/>
        <v>1</v>
      </c>
      <c r="BC408" s="70">
        <f t="shared" si="630"/>
        <v>0</v>
      </c>
      <c r="BD408" s="70">
        <f t="shared" si="631"/>
        <v>1</v>
      </c>
      <c r="BE408" s="70">
        <f t="shared" si="632"/>
        <v>1</v>
      </c>
      <c r="BF408" s="70">
        <f t="shared" si="633"/>
        <v>1</v>
      </c>
      <c r="BG408" s="71">
        <f t="shared" si="634"/>
        <v>0</v>
      </c>
      <c r="BH408" s="71">
        <f t="shared" si="635"/>
        <v>1</v>
      </c>
      <c r="BI408" s="71">
        <f t="shared" si="636"/>
        <v>0</v>
      </c>
      <c r="BJ408" s="71">
        <f t="shared" si="637"/>
        <v>1</v>
      </c>
      <c r="BK408" s="71">
        <f t="shared" si="638"/>
        <v>0</v>
      </c>
      <c r="BL408" s="70">
        <f t="shared" si="639"/>
        <v>0</v>
      </c>
      <c r="BM408" s="70">
        <f t="shared" si="640"/>
        <v>1</v>
      </c>
      <c r="BN408" s="70">
        <f t="shared" si="641"/>
        <v>1</v>
      </c>
      <c r="BO408" s="70">
        <f t="shared" si="642"/>
        <v>0</v>
      </c>
      <c r="BP408" s="144">
        <f t="shared" si="643"/>
        <v>0</v>
      </c>
      <c r="BQ408" s="144">
        <f t="shared" si="644"/>
        <v>0</v>
      </c>
      <c r="BR408" s="144">
        <f t="shared" si="645"/>
        <v>3000</v>
      </c>
      <c r="BS408" s="144">
        <f t="shared" si="646"/>
        <v>3000</v>
      </c>
      <c r="BT408" s="144">
        <f t="shared" si="647"/>
        <v>3000</v>
      </c>
      <c r="BU408" s="144">
        <f t="shared" si="648"/>
        <v>3000</v>
      </c>
      <c r="BV408" s="144">
        <f t="shared" si="649"/>
        <v>3000</v>
      </c>
      <c r="BW408" s="144">
        <f t="shared" si="650"/>
        <v>3000</v>
      </c>
      <c r="BX408" s="144">
        <f t="shared" si="651"/>
        <v>3000</v>
      </c>
      <c r="BY408" s="144">
        <f t="shared" si="652"/>
        <v>3000</v>
      </c>
      <c r="BZ408" s="9">
        <v>0</v>
      </c>
      <c r="CA408" s="9">
        <v>0</v>
      </c>
      <c r="CB408" s="9">
        <v>0</v>
      </c>
      <c r="CC408" s="9">
        <v>0</v>
      </c>
      <c r="CD408" s="9">
        <v>0</v>
      </c>
      <c r="CE408" s="9">
        <v>0</v>
      </c>
      <c r="CF408" s="9">
        <v>0</v>
      </c>
      <c r="CG408" s="9">
        <v>0</v>
      </c>
      <c r="CH408" s="9">
        <v>0</v>
      </c>
      <c r="CI408" s="9">
        <v>0</v>
      </c>
      <c r="CJ408" s="9">
        <v>0</v>
      </c>
      <c r="CK408" s="9">
        <v>0</v>
      </c>
      <c r="CL408" s="9">
        <v>0</v>
      </c>
      <c r="CM408" s="9">
        <v>0</v>
      </c>
      <c r="CN408" s="9">
        <v>0</v>
      </c>
      <c r="CO408" s="9">
        <v>0</v>
      </c>
      <c r="CP408" s="9">
        <v>0</v>
      </c>
      <c r="CQ408" s="9">
        <v>0</v>
      </c>
      <c r="CR408" s="9">
        <v>0</v>
      </c>
      <c r="CS408" s="9">
        <v>0</v>
      </c>
      <c r="CT408" s="9">
        <v>0</v>
      </c>
      <c r="CU408" s="9">
        <v>0</v>
      </c>
      <c r="CV408" s="9">
        <v>0</v>
      </c>
      <c r="CW408" s="9">
        <v>0</v>
      </c>
      <c r="CX408" s="9">
        <v>0</v>
      </c>
      <c r="CY408" s="9">
        <v>0</v>
      </c>
      <c r="CZ408" s="9">
        <v>0</v>
      </c>
      <c r="DA408" s="9">
        <v>0</v>
      </c>
      <c r="DB408" s="9">
        <v>0</v>
      </c>
      <c r="DC408" s="9">
        <v>0</v>
      </c>
      <c r="DD408" s="9">
        <v>0</v>
      </c>
      <c r="DE408" s="9">
        <v>0</v>
      </c>
      <c r="DF408" s="9">
        <v>0</v>
      </c>
      <c r="DG408" s="144">
        <f t="shared" si="653"/>
        <v>13885</v>
      </c>
      <c r="DH408" s="144">
        <f t="shared" ref="DH408:EW408" si="677">DG408</f>
        <v>13885</v>
      </c>
      <c r="DI408" s="144">
        <f t="shared" si="677"/>
        <v>13885</v>
      </c>
      <c r="DJ408" s="144">
        <f t="shared" si="677"/>
        <v>13885</v>
      </c>
      <c r="DK408" s="144">
        <f t="shared" si="677"/>
        <v>13885</v>
      </c>
      <c r="DL408" s="144">
        <f t="shared" si="677"/>
        <v>13885</v>
      </c>
      <c r="DM408" s="144">
        <f t="shared" si="677"/>
        <v>13885</v>
      </c>
      <c r="DN408" s="144">
        <f t="shared" si="677"/>
        <v>13885</v>
      </c>
      <c r="DO408" s="144">
        <f t="shared" si="677"/>
        <v>13885</v>
      </c>
      <c r="DP408" s="144">
        <f t="shared" si="677"/>
        <v>13885</v>
      </c>
      <c r="DQ408" s="144">
        <f t="shared" si="677"/>
        <v>13885</v>
      </c>
      <c r="DR408" s="144">
        <f t="shared" si="677"/>
        <v>13885</v>
      </c>
      <c r="DS408" s="144">
        <f t="shared" si="677"/>
        <v>13885</v>
      </c>
      <c r="DT408" s="144">
        <f t="shared" si="677"/>
        <v>13885</v>
      </c>
      <c r="DU408" s="144">
        <f t="shared" si="677"/>
        <v>13885</v>
      </c>
      <c r="DV408" s="144">
        <f t="shared" si="677"/>
        <v>13885</v>
      </c>
      <c r="DW408" s="144">
        <f t="shared" si="677"/>
        <v>13885</v>
      </c>
      <c r="DX408" s="144">
        <f t="shared" si="677"/>
        <v>13885</v>
      </c>
      <c r="DY408" s="144">
        <f t="shared" si="677"/>
        <v>13885</v>
      </c>
      <c r="DZ408" s="144">
        <f t="shared" si="677"/>
        <v>13885</v>
      </c>
      <c r="EA408" s="144">
        <f t="shared" si="677"/>
        <v>13885</v>
      </c>
      <c r="EB408" s="144">
        <f t="shared" si="677"/>
        <v>13885</v>
      </c>
      <c r="EC408" s="144">
        <f t="shared" si="677"/>
        <v>13885</v>
      </c>
      <c r="ED408" s="144">
        <f t="shared" si="677"/>
        <v>13885</v>
      </c>
      <c r="EE408" s="144">
        <f t="shared" si="677"/>
        <v>13885</v>
      </c>
      <c r="EF408" s="144">
        <f t="shared" si="677"/>
        <v>13885</v>
      </c>
      <c r="EG408" s="144">
        <f t="shared" si="677"/>
        <v>13885</v>
      </c>
      <c r="EH408" s="144">
        <f t="shared" si="677"/>
        <v>13885</v>
      </c>
      <c r="EI408" s="144">
        <f t="shared" si="677"/>
        <v>13885</v>
      </c>
      <c r="EJ408" s="144">
        <f t="shared" si="677"/>
        <v>13885</v>
      </c>
      <c r="EK408" s="144">
        <f t="shared" si="677"/>
        <v>13885</v>
      </c>
      <c r="EL408" s="144">
        <f t="shared" si="677"/>
        <v>13885</v>
      </c>
      <c r="EM408" s="144">
        <f t="shared" si="677"/>
        <v>13885</v>
      </c>
      <c r="EN408" s="144">
        <f t="shared" si="677"/>
        <v>13885</v>
      </c>
      <c r="EO408" s="144">
        <f t="shared" si="677"/>
        <v>13885</v>
      </c>
      <c r="EP408" s="144">
        <f t="shared" si="677"/>
        <v>13885</v>
      </c>
      <c r="EQ408" s="144">
        <f t="shared" si="677"/>
        <v>13885</v>
      </c>
      <c r="ER408" s="144">
        <f t="shared" si="677"/>
        <v>13885</v>
      </c>
      <c r="ES408" s="144">
        <f t="shared" si="677"/>
        <v>13885</v>
      </c>
      <c r="ET408" s="144">
        <f t="shared" si="677"/>
        <v>13885</v>
      </c>
      <c r="EU408" s="144">
        <f t="shared" si="677"/>
        <v>13885</v>
      </c>
      <c r="EV408" s="144">
        <f t="shared" si="677"/>
        <v>13885</v>
      </c>
      <c r="EW408" s="144">
        <f t="shared" si="677"/>
        <v>13885</v>
      </c>
      <c r="EX408" s="147">
        <f>PV(0.05,'PV factor'!C268,,-BR408)</f>
        <v>2721.0884353741494</v>
      </c>
      <c r="EY408" s="147">
        <f>PV(0.05,'PV factor'!D268,,-BS408)</f>
        <v>2591.5127955944281</v>
      </c>
      <c r="EZ408" s="147">
        <f>PV(0.05,'PV factor'!E268,,-BT408)</f>
        <v>2468.1074243756461</v>
      </c>
      <c r="FA408" s="147">
        <f>PV(0.05,'PV factor'!F268,,-BU408)</f>
        <v>2350.578499405377</v>
      </c>
      <c r="FB408" s="147">
        <f>PV(0.05,'PV factor'!G268,,-BV408)</f>
        <v>2238.6461899098831</v>
      </c>
      <c r="FC408" s="147">
        <f>PV(0.05,'PV factor'!H268,,-BW408)</f>
        <v>2132.0439903903643</v>
      </c>
      <c r="FD408" s="147">
        <f>PV(0.05,'PV factor'!I268,,-BX408)</f>
        <v>2030.5180860860614</v>
      </c>
      <c r="FE408" s="147">
        <f>PV(0.05,'PV factor'!J268,,-BY408)</f>
        <v>1933.8267486533919</v>
      </c>
      <c r="FF408" s="147">
        <f>PV(0.05,'PV factor'!K268,,-BZ408)</f>
        <v>0</v>
      </c>
      <c r="FG408" s="147">
        <f>PV(0.05,'PV factor'!L268,,-CA408)</f>
        <v>0</v>
      </c>
      <c r="FH408" s="147">
        <f>PV(0.05,'PV factor'!M268,,-CB408)</f>
        <v>0</v>
      </c>
      <c r="FI408" s="147">
        <f>PV(0.05,'PV factor'!N268,,-CC408)</f>
        <v>0</v>
      </c>
      <c r="FJ408" s="147">
        <f>PV(0.05,'PV factor'!O268,,-CD408)</f>
        <v>0</v>
      </c>
      <c r="FK408" s="147">
        <f>PV(0.05,'PV factor'!P268,,-CE408)</f>
        <v>0</v>
      </c>
      <c r="FL408" s="147">
        <f>PV(0.05,'PV factor'!Q268,,-CF408)</f>
        <v>0</v>
      </c>
      <c r="FM408" s="147">
        <f>PV(0.05,'PV factor'!R268,,-CG408)</f>
        <v>0</v>
      </c>
      <c r="FN408" s="147">
        <f>PV(0.05,'PV factor'!S268,,-CH408)</f>
        <v>0</v>
      </c>
      <c r="FO408" s="147">
        <f>PV(0.05,'PV factor'!T268,,-CI408)</f>
        <v>0</v>
      </c>
      <c r="FP408" s="147">
        <f>PV(0.05,'PV factor'!U268,,-CJ408)</f>
        <v>0</v>
      </c>
      <c r="FQ408" s="147">
        <f>PV(0.05,'PV factor'!V268,,-CK408)</f>
        <v>0</v>
      </c>
      <c r="FR408" s="147">
        <f>PV(0.05,'PV factor'!W268,,-CL408)</f>
        <v>0</v>
      </c>
      <c r="FS408" s="147">
        <f>PV(0.05,'PV factor'!X268,,-CM408)</f>
        <v>0</v>
      </c>
      <c r="FT408" s="147">
        <f>PV(0.05,'PV factor'!Y268,,-CN408)</f>
        <v>0</v>
      </c>
      <c r="FU408" s="147">
        <f>PV(0.05,'PV factor'!Z268,,-CO408)</f>
        <v>0</v>
      </c>
      <c r="FV408" s="147">
        <f>PV(0.05,'PV factor'!AA268,,-CP408)</f>
        <v>0</v>
      </c>
      <c r="FW408" s="147">
        <f>PV(0.05,'PV factor'!AB268,,-CQ408)</f>
        <v>0</v>
      </c>
      <c r="FX408" s="147">
        <f>PV(0.05,'PV factor'!AC268,,-CR408)</f>
        <v>0</v>
      </c>
      <c r="FY408" s="147">
        <f>PV(0.05,'PV factor'!AD268,,-CS408)</f>
        <v>0</v>
      </c>
      <c r="FZ408" s="147">
        <f>PV(0.05,'PV factor'!AE268,,-CT408)</f>
        <v>0</v>
      </c>
      <c r="GA408" s="147">
        <f>PV(0.05,'PV factor'!AF268,,-CU408)</f>
        <v>0</v>
      </c>
      <c r="GB408" s="147">
        <f>PV(0.05,'PV factor'!AG268,,-CV408)</f>
        <v>0</v>
      </c>
      <c r="GC408" s="147">
        <f>PV(0.05,'PV factor'!AH268,,-CW408)</f>
        <v>0</v>
      </c>
      <c r="GD408" s="147">
        <f>PV(0.05,'PV factor'!AI268,,-CX408)</f>
        <v>0</v>
      </c>
      <c r="GE408" s="147">
        <f>PV(0.05,'PV factor'!AJ268,,-CY408)</f>
        <v>0</v>
      </c>
      <c r="GF408" s="147">
        <f>PV(0.05,'PV factor'!AK268,,-CZ408)</f>
        <v>0</v>
      </c>
      <c r="GG408" s="147">
        <f>PV(0.05,'PV factor'!AL268,,-DA408)</f>
        <v>0</v>
      </c>
      <c r="GH408" s="147">
        <f>PV(0.05,'PV factor'!AM268,,-DB408)</f>
        <v>0</v>
      </c>
      <c r="GI408" s="147">
        <f>PV(0.05,'PV factor'!AN268,,-DC408)</f>
        <v>0</v>
      </c>
      <c r="GJ408" s="147">
        <f>PV(0.05,'PV factor'!AO268,,-DD408)</f>
        <v>0</v>
      </c>
      <c r="GK408" s="147">
        <f>PV(0.05,'PV factor'!AP268,,-DE408)</f>
        <v>0</v>
      </c>
      <c r="GL408" s="147">
        <f>PV(0.05,'PV factor'!C268,,-DI408)</f>
        <v>12594.104308390022</v>
      </c>
      <c r="GM408" s="147">
        <f>PV(0.05,'PV factor'!D268,,-DJ408)</f>
        <v>11994.385055609544</v>
      </c>
      <c r="GN408" s="147">
        <f>PV(0.05,'PV factor'!E268,,-DK408)</f>
        <v>11423.223862485282</v>
      </c>
      <c r="GO408" s="147">
        <f>PV(0.05,'PV factor'!F268,,-DL408)</f>
        <v>10879.260821414553</v>
      </c>
      <c r="GP408" s="147">
        <f>PV(0.05,'PV factor'!G268,,-DM408)</f>
        <v>10361.200782299575</v>
      </c>
      <c r="GQ408" s="147">
        <f>PV(0.05,'PV factor'!H268,,-DN408)</f>
        <v>9867.810268856736</v>
      </c>
      <c r="GR408" s="147">
        <f>PV(0.05,'PV factor'!I268,,-DO408)</f>
        <v>9397.9145417683212</v>
      </c>
      <c r="GS408" s="147">
        <f>PV(0.05,'PV factor'!J268,,-DP408)</f>
        <v>8950.394801684115</v>
      </c>
      <c r="GT408" s="147">
        <f>PV(0.05,'PV factor'!K268,,-DQ408)</f>
        <v>8524.1855254134425</v>
      </c>
      <c r="GU408" s="147">
        <f>PV(0.05,'PV factor'!L268,,-DR408)</f>
        <v>8118.2719289651832</v>
      </c>
      <c r="GV408" s="147">
        <f>PV(0.05,'PV factor'!M268,,-DS408)</f>
        <v>7731.6875513954137</v>
      </c>
      <c r="GW408" s="147">
        <f>PV(0.05,'PV factor'!N268,,-DT408)</f>
        <v>7363.5119537099163</v>
      </c>
      <c r="GX408" s="147">
        <f>PV(0.05,'PV factor'!O268,,-DU408)</f>
        <v>7012.8685273427791</v>
      </c>
      <c r="GY408" s="147">
        <f>PV(0.05,'PV factor'!P268,,-DV408)</f>
        <v>6678.9224069931206</v>
      </c>
      <c r="GZ408" s="147">
        <f>PV(0.05,'PV factor'!Q268,,-DW408)</f>
        <v>6360.8784828505923</v>
      </c>
      <c r="HA408" s="147">
        <f>PV(0.05,'PV factor'!R268,,-DX408)</f>
        <v>6057.9795074767535</v>
      </c>
      <c r="HB408" s="147">
        <f>PV(0.05,'PV factor'!S268,,-DY408)</f>
        <v>5769.5042928350031</v>
      </c>
      <c r="HC408" s="147">
        <f>PV(0.05,'PV factor'!T268,,-DZ408)</f>
        <v>5494.7659931761937</v>
      </c>
      <c r="HD408" s="147">
        <f>PV(0.05,'PV factor'!U268,,-EA408)</f>
        <v>5233.1104696916136</v>
      </c>
      <c r="HE408" s="147">
        <f>PV(0.05,'PV factor'!V268,,-EB408)</f>
        <v>4983.9147330396318</v>
      </c>
      <c r="HF408" s="147">
        <f>PV(0.05,'PV factor'!W268,,-EC408)</f>
        <v>4746.5854600377452</v>
      </c>
      <c r="HG408" s="147">
        <f>PV(0.05,'PV factor'!X268,,-ED408)</f>
        <v>4520.5575809883276</v>
      </c>
      <c r="HH408" s="147">
        <f>PV(0.05,'PV factor'!Y268,,-EE408)</f>
        <v>4305.2929342745983</v>
      </c>
      <c r="HI408" s="147">
        <f>PV(0.05,'PV factor'!Z268,,-EF408)</f>
        <v>4100.2789850234267</v>
      </c>
      <c r="HJ408" s="147">
        <f>PV(0.05,'PV factor'!AA268,,-EG408)</f>
        <v>3905.0276047842158</v>
      </c>
      <c r="HK408" s="147">
        <f>PV(0.05,'PV factor'!AB268,,-EH408)</f>
        <v>3719.0739093183006</v>
      </c>
      <c r="HL408" s="147">
        <f>PV(0.05,'PV factor'!AC268,,-EI408)</f>
        <v>3541.9751517317154</v>
      </c>
      <c r="HM408" s="147">
        <f>PV(0.05,'PV factor'!AD268,,-EJ408)</f>
        <v>3373.3096683159188</v>
      </c>
      <c r="HN408" s="147">
        <f>PV(0.05,'PV factor'!AE268,,-EK408)</f>
        <v>3212.6758745865905</v>
      </c>
      <c r="HO408" s="147">
        <f>PV(0.05,'PV factor'!AF268,,-EL408)</f>
        <v>3059.6913091300848</v>
      </c>
      <c r="HP408" s="147">
        <f>PV(0.05,'PV factor'!AG268,,-EM408)</f>
        <v>2913.9917229810335</v>
      </c>
      <c r="HQ408" s="147">
        <f>PV(0.05,'PV factor'!AH268,,-EN408)</f>
        <v>2775.2302123628888</v>
      </c>
      <c r="HR408" s="147">
        <f>PV(0.05,'PV factor'!AI268,,-EO408)</f>
        <v>2643.0763927265607</v>
      </c>
      <c r="HS408" s="147">
        <f>PV(0.05,'PV factor'!AJ268,,-EP408)</f>
        <v>2517.2156121205339</v>
      </c>
      <c r="HT408" s="147">
        <f>PV(0.05,'PV factor'!AK268,,-EQ408)</f>
        <v>2397.3482020195565</v>
      </c>
      <c r="HU408" s="147">
        <f>PV(0.05,'PV factor'!AL268,,-ER408)</f>
        <v>2283.1887638281487</v>
      </c>
      <c r="HV408" s="147">
        <f>PV(0.05,'PV factor'!AM268,,-ES408)</f>
        <v>2174.4654893601419</v>
      </c>
      <c r="HW408" s="147">
        <f>PV(0.05,'PV factor'!AN268,,-ET408)</f>
        <v>2070.9195136763251</v>
      </c>
      <c r="HX408" s="147">
        <f>PV(0.05,'PV factor'!AO268,,-EU408)</f>
        <v>1972.3042987393576</v>
      </c>
      <c r="HY408" s="147">
        <f>PV(0.05,'PV factor'!AP268,,-EV408)</f>
        <v>1878.3850464184356</v>
      </c>
      <c r="HZ408" s="147">
        <f t="shared" si="655"/>
        <v>12369.933344659485</v>
      </c>
      <c r="IA408" s="147">
        <f t="shared" si="656"/>
        <v>57252.174830198972</v>
      </c>
      <c r="IB408" s="401">
        <f t="shared" si="657"/>
        <v>4.628333333333333</v>
      </c>
    </row>
    <row r="409" spans="1:236" s="181" customFormat="1" ht="90" customHeight="1" x14ac:dyDescent="0.25">
      <c r="A409" s="254" t="s">
        <v>200</v>
      </c>
      <c r="B409" s="8" t="s">
        <v>201</v>
      </c>
      <c r="C409" s="254" t="s">
        <v>3435</v>
      </c>
      <c r="D409" s="255">
        <v>1</v>
      </c>
      <c r="E409" s="8" t="s">
        <v>202</v>
      </c>
      <c r="F409" s="7" t="s">
        <v>203</v>
      </c>
      <c r="G409" s="7" t="s">
        <v>204</v>
      </c>
      <c r="H409" s="4" t="s">
        <v>77</v>
      </c>
      <c r="I409" s="7" t="s">
        <v>205</v>
      </c>
      <c r="J409" s="7">
        <v>40</v>
      </c>
      <c r="K409" s="95" t="s">
        <v>206</v>
      </c>
      <c r="L409" s="76">
        <v>97</v>
      </c>
      <c r="M409" s="4" t="s">
        <v>207</v>
      </c>
      <c r="N409" s="4" t="s">
        <v>96</v>
      </c>
      <c r="O409" s="13" t="s">
        <v>217</v>
      </c>
      <c r="P409" s="4" t="s">
        <v>218</v>
      </c>
      <c r="Q409" s="112" t="s">
        <v>100</v>
      </c>
      <c r="R409" s="4" t="s">
        <v>108</v>
      </c>
      <c r="S409" s="4" t="s">
        <v>99</v>
      </c>
      <c r="T409" s="4" t="s">
        <v>208</v>
      </c>
      <c r="U409" s="4" t="s">
        <v>100</v>
      </c>
      <c r="V409" s="6">
        <v>1</v>
      </c>
      <c r="W409" s="256">
        <v>137508</v>
      </c>
      <c r="X409" s="256">
        <v>4080</v>
      </c>
      <c r="Y409" s="256">
        <v>0</v>
      </c>
      <c r="Z409" s="256">
        <v>0</v>
      </c>
      <c r="AA409" s="256">
        <v>74760</v>
      </c>
      <c r="AB409" s="256">
        <v>62748</v>
      </c>
      <c r="AC409" s="256">
        <v>0</v>
      </c>
      <c r="AD409" s="256">
        <v>0</v>
      </c>
      <c r="AE409" s="256">
        <v>0</v>
      </c>
      <c r="AF409" s="256">
        <v>0</v>
      </c>
      <c r="AG409" s="256">
        <v>0</v>
      </c>
      <c r="AH409" s="256">
        <v>0</v>
      </c>
      <c r="AI409" s="5" t="s">
        <v>88</v>
      </c>
      <c r="AJ409" s="256">
        <v>0</v>
      </c>
      <c r="AK409" s="256">
        <v>0</v>
      </c>
      <c r="AL409" s="256">
        <v>0</v>
      </c>
      <c r="AM409" s="256">
        <v>0</v>
      </c>
      <c r="AN409" s="256">
        <v>0</v>
      </c>
      <c r="AO409" s="256">
        <v>0</v>
      </c>
      <c r="AP409" s="256">
        <v>0</v>
      </c>
      <c r="AQ409" s="256">
        <v>0</v>
      </c>
      <c r="AR409" s="256">
        <v>0</v>
      </c>
      <c r="AS409" s="256">
        <v>0</v>
      </c>
      <c r="AT409" s="256">
        <v>0</v>
      </c>
      <c r="AU409" s="7"/>
      <c r="AV409" s="230">
        <f t="shared" si="623"/>
        <v>1</v>
      </c>
      <c r="AW409" s="230">
        <f t="shared" si="624"/>
        <v>0</v>
      </c>
      <c r="AX409" s="230" t="str">
        <f t="shared" si="625"/>
        <v>B3</v>
      </c>
      <c r="AY409" s="141">
        <f t="shared" si="626"/>
        <v>8</v>
      </c>
      <c r="AZ409" s="70">
        <f t="shared" si="627"/>
        <v>1</v>
      </c>
      <c r="BA409" s="70">
        <f t="shared" si="628"/>
        <v>1</v>
      </c>
      <c r="BB409" s="70">
        <f t="shared" si="629"/>
        <v>1</v>
      </c>
      <c r="BC409" s="70">
        <f t="shared" si="630"/>
        <v>1</v>
      </c>
      <c r="BD409" s="70">
        <f t="shared" si="631"/>
        <v>1</v>
      </c>
      <c r="BE409" s="70">
        <f t="shared" si="632"/>
        <v>1</v>
      </c>
      <c r="BF409" s="70">
        <f t="shared" si="633"/>
        <v>1</v>
      </c>
      <c r="BG409" s="71">
        <f t="shared" si="634"/>
        <v>0</v>
      </c>
      <c r="BH409" s="71">
        <f t="shared" si="635"/>
        <v>0</v>
      </c>
      <c r="BI409" s="71">
        <f t="shared" si="636"/>
        <v>0</v>
      </c>
      <c r="BJ409" s="71">
        <f t="shared" si="637"/>
        <v>0</v>
      </c>
      <c r="BK409" s="71">
        <f t="shared" si="638"/>
        <v>0</v>
      </c>
      <c r="BL409" s="70">
        <f t="shared" si="639"/>
        <v>1</v>
      </c>
      <c r="BM409" s="70">
        <f t="shared" si="640"/>
        <v>1</v>
      </c>
      <c r="BN409" s="70">
        <f t="shared" si="641"/>
        <v>0</v>
      </c>
      <c r="BO409" s="70">
        <f t="shared" si="642"/>
        <v>1</v>
      </c>
      <c r="BP409" s="144">
        <f t="shared" si="643"/>
        <v>0</v>
      </c>
      <c r="BQ409" s="144">
        <f t="shared" si="644"/>
        <v>0</v>
      </c>
      <c r="BR409" s="144">
        <f t="shared" si="645"/>
        <v>74760</v>
      </c>
      <c r="BS409" s="144">
        <f t="shared" si="646"/>
        <v>62748</v>
      </c>
      <c r="BT409" s="144">
        <f t="shared" si="647"/>
        <v>0</v>
      </c>
      <c r="BU409" s="144">
        <f t="shared" si="648"/>
        <v>0</v>
      </c>
      <c r="BV409" s="144">
        <f t="shared" si="649"/>
        <v>0</v>
      </c>
      <c r="BW409" s="144">
        <f t="shared" si="650"/>
        <v>0</v>
      </c>
      <c r="BX409" s="144">
        <f t="shared" si="651"/>
        <v>0</v>
      </c>
      <c r="BY409" s="144">
        <f t="shared" si="652"/>
        <v>0</v>
      </c>
      <c r="BZ409" s="9">
        <v>0</v>
      </c>
      <c r="CA409" s="9">
        <v>0</v>
      </c>
      <c r="CB409" s="9">
        <v>0</v>
      </c>
      <c r="CC409" s="9">
        <v>0</v>
      </c>
      <c r="CD409" s="9">
        <v>0</v>
      </c>
      <c r="CE409" s="9">
        <v>0</v>
      </c>
      <c r="CF409" s="9">
        <v>0</v>
      </c>
      <c r="CG409" s="9">
        <v>0</v>
      </c>
      <c r="CH409" s="9">
        <v>0</v>
      </c>
      <c r="CI409" s="9">
        <v>0</v>
      </c>
      <c r="CJ409" s="9">
        <v>0</v>
      </c>
      <c r="CK409" s="9">
        <v>0</v>
      </c>
      <c r="CL409" s="9">
        <v>0</v>
      </c>
      <c r="CM409" s="9">
        <v>0</v>
      </c>
      <c r="CN409" s="9">
        <v>0</v>
      </c>
      <c r="CO409" s="9">
        <v>0</v>
      </c>
      <c r="CP409" s="9">
        <v>0</v>
      </c>
      <c r="CQ409" s="9">
        <v>0</v>
      </c>
      <c r="CR409" s="9">
        <v>0</v>
      </c>
      <c r="CS409" s="9">
        <v>0</v>
      </c>
      <c r="CT409" s="9">
        <v>0</v>
      </c>
      <c r="CU409" s="9">
        <v>0</v>
      </c>
      <c r="CV409" s="9">
        <v>0</v>
      </c>
      <c r="CW409" s="9">
        <v>0</v>
      </c>
      <c r="CX409" s="9">
        <v>0</v>
      </c>
      <c r="CY409" s="9">
        <v>0</v>
      </c>
      <c r="CZ409" s="9">
        <v>0</v>
      </c>
      <c r="DA409" s="9">
        <v>0</v>
      </c>
      <c r="DB409" s="9">
        <v>0</v>
      </c>
      <c r="DC409" s="9">
        <v>0</v>
      </c>
      <c r="DD409" s="9">
        <v>0</v>
      </c>
      <c r="DE409" s="9">
        <v>0</v>
      </c>
      <c r="DF409" s="9">
        <v>0</v>
      </c>
      <c r="DG409" s="144">
        <f t="shared" si="653"/>
        <v>97</v>
      </c>
      <c r="DH409" s="144">
        <f t="shared" ref="DH409:EW409" si="678">DG409</f>
        <v>97</v>
      </c>
      <c r="DI409" s="144">
        <f t="shared" si="678"/>
        <v>97</v>
      </c>
      <c r="DJ409" s="144">
        <f t="shared" si="678"/>
        <v>97</v>
      </c>
      <c r="DK409" s="144">
        <f t="shared" si="678"/>
        <v>97</v>
      </c>
      <c r="DL409" s="144">
        <f t="shared" si="678"/>
        <v>97</v>
      </c>
      <c r="DM409" s="144">
        <f t="shared" si="678"/>
        <v>97</v>
      </c>
      <c r="DN409" s="144">
        <f t="shared" si="678"/>
        <v>97</v>
      </c>
      <c r="DO409" s="144">
        <f t="shared" si="678"/>
        <v>97</v>
      </c>
      <c r="DP409" s="144">
        <f t="shared" si="678"/>
        <v>97</v>
      </c>
      <c r="DQ409" s="144">
        <f t="shared" si="678"/>
        <v>97</v>
      </c>
      <c r="DR409" s="144">
        <f t="shared" si="678"/>
        <v>97</v>
      </c>
      <c r="DS409" s="144">
        <f t="shared" si="678"/>
        <v>97</v>
      </c>
      <c r="DT409" s="144">
        <f t="shared" si="678"/>
        <v>97</v>
      </c>
      <c r="DU409" s="144">
        <f t="shared" si="678"/>
        <v>97</v>
      </c>
      <c r="DV409" s="144">
        <f t="shared" si="678"/>
        <v>97</v>
      </c>
      <c r="DW409" s="144">
        <f t="shared" si="678"/>
        <v>97</v>
      </c>
      <c r="DX409" s="144">
        <f t="shared" si="678"/>
        <v>97</v>
      </c>
      <c r="DY409" s="144">
        <f t="shared" si="678"/>
        <v>97</v>
      </c>
      <c r="DZ409" s="144">
        <f t="shared" si="678"/>
        <v>97</v>
      </c>
      <c r="EA409" s="144">
        <f t="shared" si="678"/>
        <v>97</v>
      </c>
      <c r="EB409" s="144">
        <f t="shared" si="678"/>
        <v>97</v>
      </c>
      <c r="EC409" s="144">
        <f t="shared" si="678"/>
        <v>97</v>
      </c>
      <c r="ED409" s="144">
        <f t="shared" si="678"/>
        <v>97</v>
      </c>
      <c r="EE409" s="144">
        <f t="shared" si="678"/>
        <v>97</v>
      </c>
      <c r="EF409" s="144">
        <f t="shared" si="678"/>
        <v>97</v>
      </c>
      <c r="EG409" s="144">
        <f t="shared" si="678"/>
        <v>97</v>
      </c>
      <c r="EH409" s="144">
        <f t="shared" si="678"/>
        <v>97</v>
      </c>
      <c r="EI409" s="144">
        <f t="shared" si="678"/>
        <v>97</v>
      </c>
      <c r="EJ409" s="144">
        <f t="shared" si="678"/>
        <v>97</v>
      </c>
      <c r="EK409" s="144">
        <f t="shared" si="678"/>
        <v>97</v>
      </c>
      <c r="EL409" s="144">
        <f t="shared" si="678"/>
        <v>97</v>
      </c>
      <c r="EM409" s="144">
        <f t="shared" si="678"/>
        <v>97</v>
      </c>
      <c r="EN409" s="144">
        <f t="shared" si="678"/>
        <v>97</v>
      </c>
      <c r="EO409" s="144">
        <f t="shared" si="678"/>
        <v>97</v>
      </c>
      <c r="EP409" s="144">
        <f t="shared" si="678"/>
        <v>97</v>
      </c>
      <c r="EQ409" s="144">
        <f t="shared" si="678"/>
        <v>97</v>
      </c>
      <c r="ER409" s="144">
        <f t="shared" si="678"/>
        <v>97</v>
      </c>
      <c r="ES409" s="144">
        <f t="shared" si="678"/>
        <v>97</v>
      </c>
      <c r="ET409" s="144">
        <f t="shared" si="678"/>
        <v>97</v>
      </c>
      <c r="EU409" s="144">
        <f t="shared" si="678"/>
        <v>97</v>
      </c>
      <c r="EV409" s="144">
        <f t="shared" si="678"/>
        <v>97</v>
      </c>
      <c r="EW409" s="144">
        <f t="shared" si="678"/>
        <v>97</v>
      </c>
      <c r="EX409" s="147">
        <f>PV(0.05,'PV factor'!C52,,-BR409)</f>
        <v>67809.523809523802</v>
      </c>
      <c r="EY409" s="147">
        <f>PV(0.05,'PV factor'!D52,,-BS409)</f>
        <v>54204.081632653055</v>
      </c>
      <c r="EZ409" s="147">
        <f>PV(0.05,'PV factor'!E52,,-BT409)</f>
        <v>0</v>
      </c>
      <c r="FA409" s="147">
        <f>PV(0.05,'PV factor'!F52,,-BU409)</f>
        <v>0</v>
      </c>
      <c r="FB409" s="147">
        <f>PV(0.05,'PV factor'!G52,,-BV409)</f>
        <v>0</v>
      </c>
      <c r="FC409" s="147">
        <f>PV(0.05,'PV factor'!H52,,-BW409)</f>
        <v>0</v>
      </c>
      <c r="FD409" s="147">
        <f>PV(0.05,'PV factor'!I52,,-BX409)</f>
        <v>0</v>
      </c>
      <c r="FE409" s="147">
        <f>PV(0.05,'PV factor'!J52,,-BY409)</f>
        <v>0</v>
      </c>
      <c r="FF409" s="147">
        <f>PV(0.05,'PV factor'!K52,,-BZ409)</f>
        <v>0</v>
      </c>
      <c r="FG409" s="147">
        <f>PV(0.05,'PV factor'!L52,,-CA409)</f>
        <v>0</v>
      </c>
      <c r="FH409" s="147">
        <f>PV(0.05,'PV factor'!M52,,-CB409)</f>
        <v>0</v>
      </c>
      <c r="FI409" s="147">
        <f>PV(0.05,'PV factor'!N52,,-CC409)</f>
        <v>0</v>
      </c>
      <c r="FJ409" s="147">
        <f>PV(0.05,'PV factor'!O52,,-CD409)</f>
        <v>0</v>
      </c>
      <c r="FK409" s="147">
        <f>PV(0.05,'PV factor'!P52,,-CE409)</f>
        <v>0</v>
      </c>
      <c r="FL409" s="147">
        <f>PV(0.05,'PV factor'!Q52,,-CF409)</f>
        <v>0</v>
      </c>
      <c r="FM409" s="147">
        <f>PV(0.05,'PV factor'!R52,,-CG409)</f>
        <v>0</v>
      </c>
      <c r="FN409" s="147">
        <f>PV(0.05,'PV factor'!S52,,-CH409)</f>
        <v>0</v>
      </c>
      <c r="FO409" s="147">
        <f>PV(0.05,'PV factor'!T52,,-CI409)</f>
        <v>0</v>
      </c>
      <c r="FP409" s="147">
        <f>PV(0.05,'PV factor'!U52,,-CJ409)</f>
        <v>0</v>
      </c>
      <c r="FQ409" s="147">
        <f>PV(0.05,'PV factor'!V52,,-CK409)</f>
        <v>0</v>
      </c>
      <c r="FR409" s="147">
        <f>PV(0.05,'PV factor'!W52,,-CL409)</f>
        <v>0</v>
      </c>
      <c r="FS409" s="147">
        <f>PV(0.05,'PV factor'!X52,,-CM409)</f>
        <v>0</v>
      </c>
      <c r="FT409" s="147">
        <f>PV(0.05,'PV factor'!Y52,,-CN409)</f>
        <v>0</v>
      </c>
      <c r="FU409" s="147">
        <f>PV(0.05,'PV factor'!Z52,,-CO409)</f>
        <v>0</v>
      </c>
      <c r="FV409" s="147">
        <f>PV(0.05,'PV factor'!AA52,,-CP409)</f>
        <v>0</v>
      </c>
      <c r="FW409" s="147">
        <f>PV(0.05,'PV factor'!AB52,,-CQ409)</f>
        <v>0</v>
      </c>
      <c r="FX409" s="147">
        <f>PV(0.05,'PV factor'!AC52,,-CR409)</f>
        <v>0</v>
      </c>
      <c r="FY409" s="147">
        <f>PV(0.05,'PV factor'!AD52,,-CS409)</f>
        <v>0</v>
      </c>
      <c r="FZ409" s="147">
        <f>PV(0.05,'PV factor'!AE52,,-CT409)</f>
        <v>0</v>
      </c>
      <c r="GA409" s="147">
        <f>PV(0.05,'PV factor'!AF52,,-CU409)</f>
        <v>0</v>
      </c>
      <c r="GB409" s="147">
        <f>PV(0.05,'PV factor'!AG52,,-CV409)</f>
        <v>0</v>
      </c>
      <c r="GC409" s="147">
        <f>PV(0.05,'PV factor'!AH52,,-CW409)</f>
        <v>0</v>
      </c>
      <c r="GD409" s="147">
        <f>PV(0.05,'PV factor'!AI52,,-CX409)</f>
        <v>0</v>
      </c>
      <c r="GE409" s="147">
        <f>PV(0.05,'PV factor'!AJ52,,-CY409)</f>
        <v>0</v>
      </c>
      <c r="GF409" s="147">
        <f>PV(0.05,'PV factor'!AK52,,-CZ409)</f>
        <v>0</v>
      </c>
      <c r="GG409" s="147">
        <f>PV(0.05,'PV factor'!AL52,,-DA409)</f>
        <v>0</v>
      </c>
      <c r="GH409" s="147">
        <f>PV(0.05,'PV factor'!AM52,,-DB409)</f>
        <v>0</v>
      </c>
      <c r="GI409" s="147">
        <f>PV(0.05,'PV factor'!AN52,,-DC409)</f>
        <v>0</v>
      </c>
      <c r="GJ409" s="147">
        <f>PV(0.05,'PV factor'!AO52,,-DD409)</f>
        <v>0</v>
      </c>
      <c r="GK409" s="147">
        <f>PV(0.05,'PV factor'!AP52,,-DE409)</f>
        <v>0</v>
      </c>
      <c r="GL409" s="147">
        <f>PV(0.05,'PV factor'!C52,,-DI409)</f>
        <v>87.981859410430843</v>
      </c>
      <c r="GM409" s="147">
        <f>PV(0.05,'PV factor'!D52,,-DJ409)</f>
        <v>83.792247057553169</v>
      </c>
      <c r="GN409" s="147">
        <f>PV(0.05,'PV factor'!E52,,-DK409)</f>
        <v>79.802140054812554</v>
      </c>
      <c r="GO409" s="147">
        <f>PV(0.05,'PV factor'!F52,,-DL409)</f>
        <v>76.002038147440516</v>
      </c>
      <c r="GP409" s="147">
        <f>PV(0.05,'PV factor'!G52,,-DM409)</f>
        <v>72.382893473752887</v>
      </c>
      <c r="GQ409" s="147">
        <f>PV(0.05,'PV factor'!H52,,-DN409)</f>
        <v>68.936089022621786</v>
      </c>
      <c r="GR409" s="147">
        <f>PV(0.05,'PV factor'!I52,,-DO409)</f>
        <v>65.65341811678266</v>
      </c>
      <c r="GS409" s="147">
        <f>PV(0.05,'PV factor'!J52,,-DP409)</f>
        <v>62.527064873126335</v>
      </c>
      <c r="GT409" s="147">
        <f>PV(0.05,'PV factor'!K52,,-DQ409)</f>
        <v>59.549585593453656</v>
      </c>
      <c r="GU409" s="147">
        <f>PV(0.05,'PV factor'!L52,,-DR409)</f>
        <v>56.713891041384429</v>
      </c>
      <c r="GV409" s="147">
        <f>PV(0.05,'PV factor'!M52,,-DS409)</f>
        <v>54.01322956322327</v>
      </c>
      <c r="GW409" s="147">
        <f>PV(0.05,'PV factor'!N52,,-DT409)</f>
        <v>51.441171012593585</v>
      </c>
      <c r="GX409" s="147">
        <f>PV(0.05,'PV factor'!O52,,-DU409)</f>
        <v>48.99159144056533</v>
      </c>
      <c r="GY409" s="147">
        <f>PV(0.05,'PV factor'!P52,,-DV409)</f>
        <v>46.658658514824111</v>
      </c>
      <c r="GZ409" s="147">
        <f>PV(0.05,'PV factor'!Q52,,-DW409)</f>
        <v>44.436817633165823</v>
      </c>
      <c r="HA409" s="147">
        <f>PV(0.05,'PV factor'!R52,,-DX409)</f>
        <v>42.320778698253157</v>
      </c>
      <c r="HB409" s="147">
        <f>PV(0.05,'PV factor'!S52,,-DY409)</f>
        <v>40.305503522145862</v>
      </c>
      <c r="HC409" s="147">
        <f>PV(0.05,'PV factor'!T52,,-DZ409)</f>
        <v>38.386193830615106</v>
      </c>
      <c r="HD409" s="147">
        <f>PV(0.05,'PV factor'!U52,,-EA409)</f>
        <v>36.558279838681059</v>
      </c>
      <c r="HE409" s="147">
        <f>PV(0.05,'PV factor'!V52,,-EB409)</f>
        <v>34.817409370172435</v>
      </c>
      <c r="HF409" s="147">
        <f>PV(0.05,'PV factor'!W52,,-EC409)</f>
        <v>33.159437495402322</v>
      </c>
      <c r="HG409" s="147">
        <f>PV(0.05,'PV factor'!X52,,-ED409)</f>
        <v>31.58041666228792</v>
      </c>
      <c r="HH409" s="147">
        <f>PV(0.05,'PV factor'!Y52,,-EE409)</f>
        <v>30.07658729741707</v>
      </c>
      <c r="HI409" s="147">
        <f>PV(0.05,'PV factor'!Z52,,-EF409)</f>
        <v>28.644368854682924</v>
      </c>
      <c r="HJ409" s="147">
        <f>PV(0.05,'PV factor'!AA52,,-EG409)</f>
        <v>27.280351290174213</v>
      </c>
      <c r="HK409" s="147">
        <f>PV(0.05,'PV factor'!AB52,,-EH409)</f>
        <v>25.981286943023058</v>
      </c>
      <c r="HL409" s="147">
        <f>PV(0.05,'PV factor'!AC52,,-EI409)</f>
        <v>24.744082802879106</v>
      </c>
      <c r="HM409" s="147">
        <f>PV(0.05,'PV factor'!AD52,,-EJ409)</f>
        <v>23.565793145599145</v>
      </c>
      <c r="HN409" s="147">
        <f>PV(0.05,'PV factor'!AE52,,-EK409)</f>
        <v>22.443612519618238</v>
      </c>
      <c r="HO409" s="147">
        <f>PV(0.05,'PV factor'!AF52,,-EL409)</f>
        <v>21.374869066303077</v>
      </c>
      <c r="HP409" s="147">
        <f>PV(0.05,'PV factor'!AG52,,-EM409)</f>
        <v>20.357018158383884</v>
      </c>
      <c r="HQ409" s="147">
        <f>PV(0.05,'PV factor'!AH52,,-EN409)</f>
        <v>19.387636341317986</v>
      </c>
      <c r="HR409" s="147">
        <f>PV(0.05,'PV factor'!AI52,,-EO409)</f>
        <v>18.464415563159985</v>
      </c>
      <c r="HS409" s="147">
        <f>PV(0.05,'PV factor'!AJ52,,-EP409)</f>
        <v>17.585157679199984</v>
      </c>
      <c r="HT409" s="147">
        <f>PV(0.05,'PV factor'!AK52,,-EQ409)</f>
        <v>16.747769218285701</v>
      </c>
      <c r="HU409" s="147">
        <f>PV(0.05,'PV factor'!AL52,,-ER409)</f>
        <v>15.950256398367333</v>
      </c>
      <c r="HV409" s="147">
        <f>PV(0.05,'PV factor'!AM52,,-ES409)</f>
        <v>15.190720379397463</v>
      </c>
      <c r="HW409" s="147">
        <f>PV(0.05,'PV factor'!AN52,,-ET409)</f>
        <v>14.467352742283294</v>
      </c>
      <c r="HX409" s="147">
        <f>PV(0.05,'PV factor'!AO52,,-EU409)</f>
        <v>13.778431183126949</v>
      </c>
      <c r="HY409" s="147">
        <f>PV(0.05,'PV factor'!AP52,,-EV409)</f>
        <v>13.122315412501855</v>
      </c>
      <c r="HZ409" s="147">
        <f t="shared" si="655"/>
        <v>122013.60544217686</v>
      </c>
      <c r="IA409" s="147">
        <f t="shared" si="656"/>
        <v>1585.1727393690098</v>
      </c>
      <c r="IB409" s="401">
        <f t="shared" si="657"/>
        <v>1.2991770332696502E-2</v>
      </c>
    </row>
    <row r="410" spans="1:236" s="181" customFormat="1" ht="90" customHeight="1" x14ac:dyDescent="0.25">
      <c r="A410" s="161" t="s">
        <v>2267</v>
      </c>
      <c r="B410" s="150" t="s">
        <v>2515</v>
      </c>
      <c r="C410" s="150" t="s">
        <v>2170</v>
      </c>
      <c r="D410" s="148">
        <v>5</v>
      </c>
      <c r="E410" s="150" t="s">
        <v>2521</v>
      </c>
      <c r="F410" s="151" t="s">
        <v>2522</v>
      </c>
      <c r="G410" s="151" t="s">
        <v>2523</v>
      </c>
      <c r="H410" s="151"/>
      <c r="I410" s="151" t="s">
        <v>2519</v>
      </c>
      <c r="J410" s="151">
        <v>40</v>
      </c>
      <c r="K410" s="227" t="s">
        <v>79</v>
      </c>
      <c r="L410" s="159">
        <v>30000</v>
      </c>
      <c r="M410" s="151" t="s">
        <v>2524</v>
      </c>
      <c r="N410" s="79" t="s">
        <v>81</v>
      </c>
      <c r="O410" s="79" t="s">
        <v>116</v>
      </c>
      <c r="P410" s="79" t="s">
        <v>116</v>
      </c>
      <c r="Q410" s="112" t="s">
        <v>100</v>
      </c>
      <c r="R410" s="79" t="s">
        <v>108</v>
      </c>
      <c r="S410" s="79" t="s">
        <v>99</v>
      </c>
      <c r="T410" s="79" t="s">
        <v>2034</v>
      </c>
      <c r="U410" s="79" t="s">
        <v>100</v>
      </c>
      <c r="V410" s="81">
        <v>1</v>
      </c>
      <c r="W410" s="149">
        <v>53500000</v>
      </c>
      <c r="X410" s="149">
        <v>2000000</v>
      </c>
      <c r="Y410" s="149">
        <v>0</v>
      </c>
      <c r="Z410" s="149">
        <v>0</v>
      </c>
      <c r="AA410" s="149">
        <v>0</v>
      </c>
      <c r="AB410" s="149">
        <v>100000</v>
      </c>
      <c r="AC410" s="149">
        <v>1000000</v>
      </c>
      <c r="AD410" s="149">
        <v>2000000</v>
      </c>
      <c r="AE410" s="149">
        <v>25000000</v>
      </c>
      <c r="AF410" s="149">
        <v>25400000</v>
      </c>
      <c r="AG410" s="149">
        <v>0</v>
      </c>
      <c r="AH410" s="149">
        <v>0</v>
      </c>
      <c r="AI410" s="88" t="s">
        <v>88</v>
      </c>
      <c r="AJ410" s="149">
        <v>600000</v>
      </c>
      <c r="AK410" s="149">
        <v>0</v>
      </c>
      <c r="AL410" s="149">
        <v>100000</v>
      </c>
      <c r="AM410" s="149">
        <v>100000</v>
      </c>
      <c r="AN410" s="149">
        <v>100000</v>
      </c>
      <c r="AO410" s="149">
        <v>100000</v>
      </c>
      <c r="AP410" s="149">
        <v>200000</v>
      </c>
      <c r="AQ410" s="149">
        <v>0</v>
      </c>
      <c r="AR410" s="149">
        <v>0</v>
      </c>
      <c r="AS410" s="149">
        <v>0</v>
      </c>
      <c r="AT410" s="149">
        <v>0</v>
      </c>
      <c r="AU410" s="151" t="s">
        <v>2525</v>
      </c>
      <c r="AV410" s="230">
        <f t="shared" si="623"/>
        <v>0</v>
      </c>
      <c r="AW410" s="230">
        <f t="shared" si="624"/>
        <v>1</v>
      </c>
      <c r="AX410" s="230" t="str">
        <f t="shared" si="625"/>
        <v>G</v>
      </c>
      <c r="AY410" s="141">
        <f t="shared" si="626"/>
        <v>8</v>
      </c>
      <c r="AZ410" s="70">
        <f t="shared" si="627"/>
        <v>1</v>
      </c>
      <c r="BA410" s="70">
        <f t="shared" si="628"/>
        <v>1</v>
      </c>
      <c r="BB410" s="70">
        <f t="shared" si="629"/>
        <v>1</v>
      </c>
      <c r="BC410" s="70">
        <f t="shared" si="630"/>
        <v>1</v>
      </c>
      <c r="BD410" s="70">
        <f t="shared" si="631"/>
        <v>1</v>
      </c>
      <c r="BE410" s="70">
        <f t="shared" si="632"/>
        <v>0</v>
      </c>
      <c r="BF410" s="70">
        <f t="shared" si="633"/>
        <v>0</v>
      </c>
      <c r="BG410" s="71">
        <f t="shared" si="634"/>
        <v>0</v>
      </c>
      <c r="BH410" s="71">
        <f t="shared" si="635"/>
        <v>1</v>
      </c>
      <c r="BI410" s="71">
        <f t="shared" si="636"/>
        <v>0</v>
      </c>
      <c r="BJ410" s="71">
        <f t="shared" si="637"/>
        <v>0</v>
      </c>
      <c r="BK410" s="71">
        <f t="shared" si="638"/>
        <v>1</v>
      </c>
      <c r="BL410" s="70">
        <f t="shared" si="639"/>
        <v>1</v>
      </c>
      <c r="BM410" s="70">
        <f t="shared" si="640"/>
        <v>1</v>
      </c>
      <c r="BN410" s="70">
        <f t="shared" si="641"/>
        <v>0</v>
      </c>
      <c r="BO410" s="70">
        <f t="shared" si="642"/>
        <v>1</v>
      </c>
      <c r="BP410" s="144">
        <f t="shared" si="643"/>
        <v>0</v>
      </c>
      <c r="BQ410" s="144">
        <f t="shared" si="644"/>
        <v>100000</v>
      </c>
      <c r="BR410" s="144">
        <f t="shared" si="645"/>
        <v>100000</v>
      </c>
      <c r="BS410" s="144">
        <f t="shared" si="646"/>
        <v>200000</v>
      </c>
      <c r="BT410" s="144">
        <f t="shared" si="647"/>
        <v>1100000</v>
      </c>
      <c r="BU410" s="144">
        <f t="shared" si="648"/>
        <v>2200000</v>
      </c>
      <c r="BV410" s="144">
        <f t="shared" si="649"/>
        <v>25000000</v>
      </c>
      <c r="BW410" s="144">
        <f t="shared" si="650"/>
        <v>25400000</v>
      </c>
      <c r="BX410" s="144">
        <f t="shared" si="651"/>
        <v>0</v>
      </c>
      <c r="BY410" s="144">
        <f t="shared" si="652"/>
        <v>0</v>
      </c>
      <c r="BZ410" s="9">
        <v>0</v>
      </c>
      <c r="CA410" s="9">
        <v>0</v>
      </c>
      <c r="CB410" s="9">
        <v>0</v>
      </c>
      <c r="CC410" s="9">
        <v>0</v>
      </c>
      <c r="CD410" s="9">
        <v>0</v>
      </c>
      <c r="CE410" s="9">
        <v>0</v>
      </c>
      <c r="CF410" s="9">
        <v>0</v>
      </c>
      <c r="CG410" s="9">
        <v>0</v>
      </c>
      <c r="CH410" s="9">
        <v>0</v>
      </c>
      <c r="CI410" s="9">
        <v>0</v>
      </c>
      <c r="CJ410" s="9">
        <v>0</v>
      </c>
      <c r="CK410" s="9">
        <v>0</v>
      </c>
      <c r="CL410" s="9">
        <v>0</v>
      </c>
      <c r="CM410" s="9">
        <v>0</v>
      </c>
      <c r="CN410" s="9">
        <v>0</v>
      </c>
      <c r="CO410" s="9">
        <v>0</v>
      </c>
      <c r="CP410" s="9">
        <v>0</v>
      </c>
      <c r="CQ410" s="9">
        <v>0</v>
      </c>
      <c r="CR410" s="9">
        <v>0</v>
      </c>
      <c r="CS410" s="9">
        <v>0</v>
      </c>
      <c r="CT410" s="9">
        <v>0</v>
      </c>
      <c r="CU410" s="9">
        <v>0</v>
      </c>
      <c r="CV410" s="9">
        <v>0</v>
      </c>
      <c r="CW410" s="9">
        <v>0</v>
      </c>
      <c r="CX410" s="9">
        <v>0</v>
      </c>
      <c r="CY410" s="9">
        <v>0</v>
      </c>
      <c r="CZ410" s="9">
        <v>0</v>
      </c>
      <c r="DA410" s="9">
        <v>0</v>
      </c>
      <c r="DB410" s="9">
        <v>0</v>
      </c>
      <c r="DC410" s="9">
        <v>0</v>
      </c>
      <c r="DD410" s="9">
        <v>0</v>
      </c>
      <c r="DE410" s="9">
        <v>0</v>
      </c>
      <c r="DF410" s="9">
        <v>0</v>
      </c>
      <c r="DG410" s="144">
        <f t="shared" si="653"/>
        <v>30000</v>
      </c>
      <c r="DH410" s="144">
        <f t="shared" ref="DH410:EW410" si="679">DG410</f>
        <v>30000</v>
      </c>
      <c r="DI410" s="144">
        <f t="shared" si="679"/>
        <v>30000</v>
      </c>
      <c r="DJ410" s="144">
        <f t="shared" si="679"/>
        <v>30000</v>
      </c>
      <c r="DK410" s="144">
        <f t="shared" si="679"/>
        <v>30000</v>
      </c>
      <c r="DL410" s="144">
        <f t="shared" si="679"/>
        <v>30000</v>
      </c>
      <c r="DM410" s="144">
        <f t="shared" si="679"/>
        <v>30000</v>
      </c>
      <c r="DN410" s="144">
        <f t="shared" si="679"/>
        <v>30000</v>
      </c>
      <c r="DO410" s="144">
        <f t="shared" si="679"/>
        <v>30000</v>
      </c>
      <c r="DP410" s="144">
        <f t="shared" si="679"/>
        <v>30000</v>
      </c>
      <c r="DQ410" s="144">
        <f t="shared" si="679"/>
        <v>30000</v>
      </c>
      <c r="DR410" s="144">
        <f t="shared" si="679"/>
        <v>30000</v>
      </c>
      <c r="DS410" s="144">
        <f t="shared" si="679"/>
        <v>30000</v>
      </c>
      <c r="DT410" s="144">
        <f t="shared" si="679"/>
        <v>30000</v>
      </c>
      <c r="DU410" s="144">
        <f t="shared" si="679"/>
        <v>30000</v>
      </c>
      <c r="DV410" s="144">
        <f t="shared" si="679"/>
        <v>30000</v>
      </c>
      <c r="DW410" s="144">
        <f t="shared" si="679"/>
        <v>30000</v>
      </c>
      <c r="DX410" s="144">
        <f t="shared" si="679"/>
        <v>30000</v>
      </c>
      <c r="DY410" s="144">
        <f t="shared" si="679"/>
        <v>30000</v>
      </c>
      <c r="DZ410" s="144">
        <f t="shared" si="679"/>
        <v>30000</v>
      </c>
      <c r="EA410" s="144">
        <f t="shared" si="679"/>
        <v>30000</v>
      </c>
      <c r="EB410" s="144">
        <f t="shared" si="679"/>
        <v>30000</v>
      </c>
      <c r="EC410" s="144">
        <f t="shared" si="679"/>
        <v>30000</v>
      </c>
      <c r="ED410" s="144">
        <f t="shared" si="679"/>
        <v>30000</v>
      </c>
      <c r="EE410" s="144">
        <f t="shared" si="679"/>
        <v>30000</v>
      </c>
      <c r="EF410" s="144">
        <f t="shared" si="679"/>
        <v>30000</v>
      </c>
      <c r="EG410" s="144">
        <f t="shared" si="679"/>
        <v>30000</v>
      </c>
      <c r="EH410" s="144">
        <f t="shared" si="679"/>
        <v>30000</v>
      </c>
      <c r="EI410" s="144">
        <f t="shared" si="679"/>
        <v>30000</v>
      </c>
      <c r="EJ410" s="144">
        <f t="shared" si="679"/>
        <v>30000</v>
      </c>
      <c r="EK410" s="144">
        <f t="shared" si="679"/>
        <v>30000</v>
      </c>
      <c r="EL410" s="144">
        <f t="shared" si="679"/>
        <v>30000</v>
      </c>
      <c r="EM410" s="144">
        <f t="shared" si="679"/>
        <v>30000</v>
      </c>
      <c r="EN410" s="144">
        <f t="shared" si="679"/>
        <v>30000</v>
      </c>
      <c r="EO410" s="144">
        <f t="shared" si="679"/>
        <v>30000</v>
      </c>
      <c r="EP410" s="144">
        <f t="shared" si="679"/>
        <v>30000</v>
      </c>
      <c r="EQ410" s="144">
        <f t="shared" si="679"/>
        <v>30000</v>
      </c>
      <c r="ER410" s="144">
        <f t="shared" si="679"/>
        <v>30000</v>
      </c>
      <c r="ES410" s="144">
        <f t="shared" si="679"/>
        <v>30000</v>
      </c>
      <c r="ET410" s="144">
        <f t="shared" si="679"/>
        <v>30000</v>
      </c>
      <c r="EU410" s="144">
        <f t="shared" si="679"/>
        <v>30000</v>
      </c>
      <c r="EV410" s="144">
        <f t="shared" si="679"/>
        <v>30000</v>
      </c>
      <c r="EW410" s="144">
        <f t="shared" si="679"/>
        <v>30000</v>
      </c>
      <c r="EX410" s="147">
        <f>PV(0.05,'PV factor'!C334,,-BR410)</f>
        <v>90702.947845804985</v>
      </c>
      <c r="EY410" s="147">
        <f>PV(0.05,'PV factor'!D334,,-BS410)</f>
        <v>172767.51970629519</v>
      </c>
      <c r="EZ410" s="147">
        <f>PV(0.05,'PV factor'!E334,,-BT410)</f>
        <v>904972.72227107012</v>
      </c>
      <c r="FA410" s="147">
        <f>PV(0.05,'PV factor'!F334,,-BU410)</f>
        <v>1723757.5662306098</v>
      </c>
      <c r="FB410" s="147">
        <f>PV(0.05,'PV factor'!G334,,-BV410)</f>
        <v>18655384.91591569</v>
      </c>
      <c r="FC410" s="147">
        <f>PV(0.05,'PV factor'!H334,,-BW410)</f>
        <v>18051305.785305087</v>
      </c>
      <c r="FD410" s="147">
        <f>PV(0.05,'PV factor'!I334,,-BX410)</f>
        <v>0</v>
      </c>
      <c r="FE410" s="147">
        <f>PV(0.05,'PV factor'!J334,,-BY410)</f>
        <v>0</v>
      </c>
      <c r="FF410" s="147">
        <f>PV(0.05,'PV factor'!K334,,-BZ410)</f>
        <v>0</v>
      </c>
      <c r="FG410" s="147">
        <f>PV(0.05,'PV factor'!L334,,-CA410)</f>
        <v>0</v>
      </c>
      <c r="FH410" s="147">
        <f>PV(0.05,'PV factor'!M334,,-CB410)</f>
        <v>0</v>
      </c>
      <c r="FI410" s="147">
        <f>PV(0.05,'PV factor'!N334,,-CC410)</f>
        <v>0</v>
      </c>
      <c r="FJ410" s="147">
        <f>PV(0.05,'PV factor'!O334,,-CD410)</f>
        <v>0</v>
      </c>
      <c r="FK410" s="147">
        <f>PV(0.05,'PV factor'!P334,,-CE410)</f>
        <v>0</v>
      </c>
      <c r="FL410" s="147">
        <f>PV(0.05,'PV factor'!Q334,,-CF410)</f>
        <v>0</v>
      </c>
      <c r="FM410" s="147">
        <f>PV(0.05,'PV factor'!R334,,-CG410)</f>
        <v>0</v>
      </c>
      <c r="FN410" s="147">
        <f>PV(0.05,'PV factor'!S334,,-CH410)</f>
        <v>0</v>
      </c>
      <c r="FO410" s="147">
        <f>PV(0.05,'PV factor'!T334,,-CI410)</f>
        <v>0</v>
      </c>
      <c r="FP410" s="147">
        <f>PV(0.05,'PV factor'!U334,,-CJ410)</f>
        <v>0</v>
      </c>
      <c r="FQ410" s="147">
        <f>PV(0.05,'PV factor'!V334,,-CK410)</f>
        <v>0</v>
      </c>
      <c r="FR410" s="147">
        <f>PV(0.05,'PV factor'!W334,,-CL410)</f>
        <v>0</v>
      </c>
      <c r="FS410" s="147">
        <f>PV(0.05,'PV factor'!X334,,-CM410)</f>
        <v>0</v>
      </c>
      <c r="FT410" s="147">
        <f>PV(0.05,'PV factor'!Y334,,-CN410)</f>
        <v>0</v>
      </c>
      <c r="FU410" s="147">
        <f>PV(0.05,'PV factor'!Z334,,-CO410)</f>
        <v>0</v>
      </c>
      <c r="FV410" s="147">
        <f>PV(0.05,'PV factor'!AA334,,-CP410)</f>
        <v>0</v>
      </c>
      <c r="FW410" s="147">
        <f>PV(0.05,'PV factor'!AB334,,-CQ410)</f>
        <v>0</v>
      </c>
      <c r="FX410" s="147">
        <f>PV(0.05,'PV factor'!AC334,,-CR410)</f>
        <v>0</v>
      </c>
      <c r="FY410" s="147">
        <f>PV(0.05,'PV factor'!AD334,,-CS410)</f>
        <v>0</v>
      </c>
      <c r="FZ410" s="147">
        <f>PV(0.05,'PV factor'!AE334,,-CT410)</f>
        <v>0</v>
      </c>
      <c r="GA410" s="147">
        <f>PV(0.05,'PV factor'!AF334,,-CU410)</f>
        <v>0</v>
      </c>
      <c r="GB410" s="147">
        <f>PV(0.05,'PV factor'!AG334,,-CV410)</f>
        <v>0</v>
      </c>
      <c r="GC410" s="147">
        <f>PV(0.05,'PV factor'!AH334,,-CW410)</f>
        <v>0</v>
      </c>
      <c r="GD410" s="147">
        <f>PV(0.05,'PV factor'!AI334,,-CX410)</f>
        <v>0</v>
      </c>
      <c r="GE410" s="147">
        <f>PV(0.05,'PV factor'!AJ334,,-CY410)</f>
        <v>0</v>
      </c>
      <c r="GF410" s="147">
        <f>PV(0.05,'PV factor'!AK334,,-CZ410)</f>
        <v>0</v>
      </c>
      <c r="GG410" s="147">
        <f>PV(0.05,'PV factor'!AL334,,-DA410)</f>
        <v>0</v>
      </c>
      <c r="GH410" s="147">
        <f>PV(0.05,'PV factor'!AM334,,-DB410)</f>
        <v>0</v>
      </c>
      <c r="GI410" s="147">
        <f>PV(0.05,'PV factor'!AN334,,-DC410)</f>
        <v>0</v>
      </c>
      <c r="GJ410" s="147">
        <f>PV(0.05,'PV factor'!AO334,,-DD410)</f>
        <v>0</v>
      </c>
      <c r="GK410" s="147">
        <f>PV(0.05,'PV factor'!AP334,,-DE410)</f>
        <v>0</v>
      </c>
      <c r="GL410" s="147">
        <f>PV(0.05,'PV factor'!C334,,-DI410)</f>
        <v>27210.884353741494</v>
      </c>
      <c r="GM410" s="147">
        <f>PV(0.05,'PV factor'!D334,,-DJ410)</f>
        <v>25915.127955944281</v>
      </c>
      <c r="GN410" s="147">
        <f>PV(0.05,'PV factor'!E334,,-DK410)</f>
        <v>24681.074243756459</v>
      </c>
      <c r="GO410" s="147">
        <f>PV(0.05,'PV factor'!F334,,-DL410)</f>
        <v>23505.784994053767</v>
      </c>
      <c r="GP410" s="147">
        <f>PV(0.05,'PV factor'!G334,,-DM410)</f>
        <v>22386.461899098831</v>
      </c>
      <c r="GQ410" s="147">
        <f>PV(0.05,'PV factor'!H334,,-DN410)</f>
        <v>21320.439903903643</v>
      </c>
      <c r="GR410" s="147">
        <f>PV(0.05,'PV factor'!I334,,-DO410)</f>
        <v>20305.180860860615</v>
      </c>
      <c r="GS410" s="147">
        <f>PV(0.05,'PV factor'!J334,,-DP410)</f>
        <v>19338.267486533918</v>
      </c>
      <c r="GT410" s="147">
        <f>PV(0.05,'PV factor'!K334,,-DQ410)</f>
        <v>18417.397606222781</v>
      </c>
      <c r="GU410" s="147">
        <f>PV(0.05,'PV factor'!L334,,-DR410)</f>
        <v>17540.37867259312</v>
      </c>
      <c r="GV410" s="147">
        <f>PV(0.05,'PV factor'!M334,,-DS410)</f>
        <v>16705.122545326787</v>
      </c>
      <c r="GW410" s="147">
        <f>PV(0.05,'PV factor'!N334,,-DT410)</f>
        <v>15909.64051935884</v>
      </c>
      <c r="GX410" s="147">
        <f>PV(0.05,'PV factor'!O334,,-DU410)</f>
        <v>15152.038589865566</v>
      </c>
      <c r="GY410" s="147">
        <f>PV(0.05,'PV factor'!P334,,-DV410)</f>
        <v>14430.512942729105</v>
      </c>
      <c r="GZ410" s="147">
        <f>PV(0.05,'PV factor'!Q334,,-DW410)</f>
        <v>13743.345659742006</v>
      </c>
      <c r="HA410" s="147">
        <f>PV(0.05,'PV factor'!R334,,-DX410)</f>
        <v>13088.900628325719</v>
      </c>
      <c r="HB410" s="147">
        <f>PV(0.05,'PV factor'!S334,,-DY410)</f>
        <v>12465.619646024494</v>
      </c>
      <c r="HC410" s="147">
        <f>PV(0.05,'PV factor'!T334,,-DZ410)</f>
        <v>11872.018710499518</v>
      </c>
      <c r="HD410" s="147">
        <f>PV(0.05,'PV factor'!U334,,-EA410)</f>
        <v>11306.684486190017</v>
      </c>
      <c r="HE410" s="147">
        <f>PV(0.05,'PV factor'!V334,,-EB410)</f>
        <v>10768.270939228589</v>
      </c>
      <c r="HF410" s="147">
        <f>PV(0.05,'PV factor'!W334,,-EC410)</f>
        <v>10255.496132598657</v>
      </c>
      <c r="HG410" s="147">
        <f>PV(0.05,'PV factor'!X334,,-ED410)</f>
        <v>9767.1391739034807</v>
      </c>
      <c r="HH410" s="147">
        <f>PV(0.05,'PV factor'!Y334,,-EE410)</f>
        <v>9302.0373084795065</v>
      </c>
      <c r="HI410" s="147">
        <f>PV(0.05,'PV factor'!Z334,,-EF410)</f>
        <v>8859.0831509328636</v>
      </c>
      <c r="HJ410" s="147">
        <f>PV(0.05,'PV factor'!AA334,,-EG410)</f>
        <v>8437.2220485074886</v>
      </c>
      <c r="HK410" s="147">
        <f>PV(0.05,'PV factor'!AB334,,-EH410)</f>
        <v>8035.4495700071311</v>
      </c>
      <c r="HL410" s="147">
        <f>PV(0.05,'PV factor'!AC334,,-EI410)</f>
        <v>7652.8091142925068</v>
      </c>
      <c r="HM410" s="147">
        <f>PV(0.05,'PV factor'!AD334,,-EJ410)</f>
        <v>7288.3896326595286</v>
      </c>
      <c r="HN410" s="147">
        <f>PV(0.05,'PV factor'!AE334,,-EK410)</f>
        <v>6941.3234596757438</v>
      </c>
      <c r="HO410" s="147">
        <f>PV(0.05,'PV factor'!AF334,,-EL410)</f>
        <v>6610.7842473102301</v>
      </c>
      <c r="HP410" s="147">
        <f>PV(0.05,'PV factor'!AG334,,-EM410)</f>
        <v>6295.9849974383151</v>
      </c>
      <c r="HQ410" s="147">
        <f>PV(0.05,'PV factor'!AH334,,-EN410)</f>
        <v>5996.1761880364902</v>
      </c>
      <c r="HR410" s="147">
        <f>PV(0.05,'PV factor'!AI334,,-EO410)</f>
        <v>5710.6439886061817</v>
      </c>
      <c r="HS410" s="147">
        <f>PV(0.05,'PV factor'!AJ334,,-EP410)</f>
        <v>5438.7085605773145</v>
      </c>
      <c r="HT410" s="147">
        <f>PV(0.05,'PV factor'!AK334,,-EQ410)</f>
        <v>5179.7224386450625</v>
      </c>
      <c r="HU410" s="147">
        <f>PV(0.05,'PV factor'!AL334,,-ER410)</f>
        <v>4933.0689891857728</v>
      </c>
      <c r="HV410" s="147">
        <f>PV(0.05,'PV factor'!AM334,,-ES410)</f>
        <v>4698.1609420816894</v>
      </c>
      <c r="HW410" s="147">
        <f>PV(0.05,'PV factor'!AN334,,-ET410)</f>
        <v>4474.4389924587513</v>
      </c>
      <c r="HX410" s="147">
        <f>PV(0.05,'PV factor'!AO334,,-EU410)</f>
        <v>4261.370469008335</v>
      </c>
      <c r="HY410" s="147">
        <f>PV(0.05,'PV factor'!AP334,,-EV410)</f>
        <v>4058.4480657222234</v>
      </c>
      <c r="HZ410" s="147">
        <f t="shared" si="655"/>
        <v>39598891.457274556</v>
      </c>
      <c r="IA410" s="147">
        <f t="shared" si="656"/>
        <v>490259.61011412699</v>
      </c>
      <c r="IB410" s="401">
        <f t="shared" si="657"/>
        <v>1.2380639762178578E-2</v>
      </c>
    </row>
    <row r="411" spans="1:236" s="181" customFormat="1" ht="90" customHeight="1" x14ac:dyDescent="0.25">
      <c r="A411" s="137" t="s">
        <v>1699</v>
      </c>
      <c r="B411" s="138" t="s">
        <v>1700</v>
      </c>
      <c r="C411" s="138" t="s">
        <v>1735</v>
      </c>
      <c r="D411" s="121">
        <v>7</v>
      </c>
      <c r="E411" s="138" t="s">
        <v>1736</v>
      </c>
      <c r="F411" s="118" t="s">
        <v>1737</v>
      </c>
      <c r="G411" s="118" t="s">
        <v>1738</v>
      </c>
      <c r="H411" s="142" t="s">
        <v>77</v>
      </c>
      <c r="I411" s="118" t="s">
        <v>1739</v>
      </c>
      <c r="J411" s="118">
        <v>40</v>
      </c>
      <c r="K411" s="95" t="s">
        <v>206</v>
      </c>
      <c r="L411" s="142">
        <v>150</v>
      </c>
      <c r="M411" s="142" t="s">
        <v>1740</v>
      </c>
      <c r="N411" s="142" t="s">
        <v>81</v>
      </c>
      <c r="O411" s="13" t="s">
        <v>217</v>
      </c>
      <c r="P411" s="142" t="s">
        <v>260</v>
      </c>
      <c r="Q411" s="79" t="s">
        <v>87</v>
      </c>
      <c r="R411" s="142" t="s">
        <v>108</v>
      </c>
      <c r="S411" s="142" t="s">
        <v>99</v>
      </c>
      <c r="T411" s="142" t="s">
        <v>385</v>
      </c>
      <c r="U411" s="142" t="s">
        <v>100</v>
      </c>
      <c r="V411" s="117">
        <v>1</v>
      </c>
      <c r="W411" s="136">
        <v>250000</v>
      </c>
      <c r="X411" s="136">
        <v>10000</v>
      </c>
      <c r="Y411" s="136">
        <v>0</v>
      </c>
      <c r="Z411" s="302">
        <v>0</v>
      </c>
      <c r="AA411" s="136">
        <v>10000</v>
      </c>
      <c r="AB411" s="136">
        <v>0</v>
      </c>
      <c r="AC411" s="136">
        <v>200000</v>
      </c>
      <c r="AD411" s="136">
        <v>40000</v>
      </c>
      <c r="AE411" s="139">
        <v>0</v>
      </c>
      <c r="AF411" s="139">
        <v>0</v>
      </c>
      <c r="AG411" s="139">
        <v>0</v>
      </c>
      <c r="AH411" s="139">
        <v>0</v>
      </c>
      <c r="AI411" s="119" t="s">
        <v>1714</v>
      </c>
      <c r="AJ411" s="136">
        <v>4000</v>
      </c>
      <c r="AK411" s="136">
        <v>0</v>
      </c>
      <c r="AL411" s="136">
        <v>0</v>
      </c>
      <c r="AM411" s="136">
        <v>4000</v>
      </c>
      <c r="AN411" s="136">
        <v>0</v>
      </c>
      <c r="AO411" s="136">
        <v>0</v>
      </c>
      <c r="AP411" s="136">
        <v>0</v>
      </c>
      <c r="AQ411" s="139">
        <v>0</v>
      </c>
      <c r="AR411" s="139">
        <v>0</v>
      </c>
      <c r="AS411" s="139">
        <v>0</v>
      </c>
      <c r="AT411" s="139">
        <v>0</v>
      </c>
      <c r="AU411" s="118"/>
      <c r="AV411" s="230">
        <f t="shared" si="623"/>
        <v>1</v>
      </c>
      <c r="AW411" s="230">
        <f t="shared" si="624"/>
        <v>0</v>
      </c>
      <c r="AX411" s="230" t="str">
        <f t="shared" si="625"/>
        <v>B2</v>
      </c>
      <c r="AY411" s="141">
        <f t="shared" si="626"/>
        <v>9</v>
      </c>
      <c r="AZ411" s="70">
        <f t="shared" si="627"/>
        <v>1</v>
      </c>
      <c r="BA411" s="70">
        <f t="shared" si="628"/>
        <v>1</v>
      </c>
      <c r="BB411" s="70">
        <f t="shared" si="629"/>
        <v>1</v>
      </c>
      <c r="BC411" s="70">
        <f t="shared" si="630"/>
        <v>1</v>
      </c>
      <c r="BD411" s="70">
        <f t="shared" si="631"/>
        <v>1</v>
      </c>
      <c r="BE411" s="70">
        <f t="shared" si="632"/>
        <v>1</v>
      </c>
      <c r="BF411" s="70">
        <f t="shared" si="633"/>
        <v>1</v>
      </c>
      <c r="BG411" s="71">
        <f t="shared" si="634"/>
        <v>0</v>
      </c>
      <c r="BH411" s="71">
        <f t="shared" si="635"/>
        <v>1</v>
      </c>
      <c r="BI411" s="71">
        <f t="shared" si="636"/>
        <v>0</v>
      </c>
      <c r="BJ411" s="71">
        <f t="shared" si="637"/>
        <v>0</v>
      </c>
      <c r="BK411" s="71">
        <f t="shared" si="638"/>
        <v>1</v>
      </c>
      <c r="BL411" s="70">
        <f t="shared" si="639"/>
        <v>1</v>
      </c>
      <c r="BM411" s="70">
        <f t="shared" si="640"/>
        <v>1</v>
      </c>
      <c r="BN411" s="70">
        <f t="shared" si="641"/>
        <v>0</v>
      </c>
      <c r="BO411" s="70">
        <f t="shared" si="642"/>
        <v>1</v>
      </c>
      <c r="BP411" s="144">
        <f t="shared" si="643"/>
        <v>0</v>
      </c>
      <c r="BQ411" s="144">
        <f t="shared" si="644"/>
        <v>0</v>
      </c>
      <c r="BR411" s="144">
        <f t="shared" si="645"/>
        <v>14000</v>
      </c>
      <c r="BS411" s="144">
        <f t="shared" si="646"/>
        <v>0</v>
      </c>
      <c r="BT411" s="144">
        <f t="shared" si="647"/>
        <v>200000</v>
      </c>
      <c r="BU411" s="144">
        <f t="shared" si="648"/>
        <v>40000</v>
      </c>
      <c r="BV411" s="144">
        <f t="shared" si="649"/>
        <v>0</v>
      </c>
      <c r="BW411" s="144">
        <f t="shared" si="650"/>
        <v>0</v>
      </c>
      <c r="BX411" s="144">
        <f t="shared" si="651"/>
        <v>0</v>
      </c>
      <c r="BY411" s="144">
        <f t="shared" si="652"/>
        <v>0</v>
      </c>
      <c r="BZ411" s="9">
        <v>0</v>
      </c>
      <c r="CA411" s="9">
        <v>0</v>
      </c>
      <c r="CB411" s="9">
        <v>0</v>
      </c>
      <c r="CC411" s="9">
        <v>0</v>
      </c>
      <c r="CD411" s="9">
        <v>0</v>
      </c>
      <c r="CE411" s="9">
        <v>0</v>
      </c>
      <c r="CF411" s="9">
        <v>0</v>
      </c>
      <c r="CG411" s="9">
        <v>0</v>
      </c>
      <c r="CH411" s="9">
        <v>0</v>
      </c>
      <c r="CI411" s="9">
        <v>0</v>
      </c>
      <c r="CJ411" s="9">
        <v>0</v>
      </c>
      <c r="CK411" s="9">
        <v>0</v>
      </c>
      <c r="CL411" s="9">
        <v>0</v>
      </c>
      <c r="CM411" s="9">
        <v>0</v>
      </c>
      <c r="CN411" s="9">
        <v>0</v>
      </c>
      <c r="CO411" s="9">
        <v>0</v>
      </c>
      <c r="CP411" s="9">
        <v>0</v>
      </c>
      <c r="CQ411" s="9">
        <v>0</v>
      </c>
      <c r="CR411" s="9">
        <v>0</v>
      </c>
      <c r="CS411" s="9">
        <v>0</v>
      </c>
      <c r="CT411" s="9">
        <v>0</v>
      </c>
      <c r="CU411" s="9">
        <v>0</v>
      </c>
      <c r="CV411" s="9">
        <v>0</v>
      </c>
      <c r="CW411" s="9">
        <v>0</v>
      </c>
      <c r="CX411" s="9">
        <v>0</v>
      </c>
      <c r="CY411" s="9">
        <v>0</v>
      </c>
      <c r="CZ411" s="9">
        <v>0</v>
      </c>
      <c r="DA411" s="9">
        <v>0</v>
      </c>
      <c r="DB411" s="9">
        <v>0</v>
      </c>
      <c r="DC411" s="9">
        <v>0</v>
      </c>
      <c r="DD411" s="9">
        <v>0</v>
      </c>
      <c r="DE411" s="9">
        <v>0</v>
      </c>
      <c r="DF411" s="9">
        <v>0</v>
      </c>
      <c r="DG411" s="144">
        <f t="shared" si="653"/>
        <v>150</v>
      </c>
      <c r="DH411" s="144">
        <f t="shared" ref="DH411:EW411" si="680">DG411</f>
        <v>150</v>
      </c>
      <c r="DI411" s="144">
        <f t="shared" si="680"/>
        <v>150</v>
      </c>
      <c r="DJ411" s="144">
        <f t="shared" si="680"/>
        <v>150</v>
      </c>
      <c r="DK411" s="144">
        <f t="shared" si="680"/>
        <v>150</v>
      </c>
      <c r="DL411" s="144">
        <f t="shared" si="680"/>
        <v>150</v>
      </c>
      <c r="DM411" s="144">
        <f t="shared" si="680"/>
        <v>150</v>
      </c>
      <c r="DN411" s="144">
        <f t="shared" si="680"/>
        <v>150</v>
      </c>
      <c r="DO411" s="144">
        <f t="shared" si="680"/>
        <v>150</v>
      </c>
      <c r="DP411" s="144">
        <f t="shared" si="680"/>
        <v>150</v>
      </c>
      <c r="DQ411" s="144">
        <f t="shared" si="680"/>
        <v>150</v>
      </c>
      <c r="DR411" s="144">
        <f t="shared" si="680"/>
        <v>150</v>
      </c>
      <c r="DS411" s="144">
        <f t="shared" si="680"/>
        <v>150</v>
      </c>
      <c r="DT411" s="144">
        <f t="shared" si="680"/>
        <v>150</v>
      </c>
      <c r="DU411" s="144">
        <f t="shared" si="680"/>
        <v>150</v>
      </c>
      <c r="DV411" s="144">
        <f t="shared" si="680"/>
        <v>150</v>
      </c>
      <c r="DW411" s="144">
        <f t="shared" si="680"/>
        <v>150</v>
      </c>
      <c r="DX411" s="144">
        <f t="shared" si="680"/>
        <v>150</v>
      </c>
      <c r="DY411" s="144">
        <f t="shared" si="680"/>
        <v>150</v>
      </c>
      <c r="DZ411" s="144">
        <f t="shared" si="680"/>
        <v>150</v>
      </c>
      <c r="EA411" s="144">
        <f t="shared" si="680"/>
        <v>150</v>
      </c>
      <c r="EB411" s="144">
        <f t="shared" si="680"/>
        <v>150</v>
      </c>
      <c r="EC411" s="144">
        <f t="shared" si="680"/>
        <v>150</v>
      </c>
      <c r="ED411" s="144">
        <f t="shared" si="680"/>
        <v>150</v>
      </c>
      <c r="EE411" s="144">
        <f t="shared" si="680"/>
        <v>150</v>
      </c>
      <c r="EF411" s="144">
        <f t="shared" si="680"/>
        <v>150</v>
      </c>
      <c r="EG411" s="144">
        <f t="shared" si="680"/>
        <v>150</v>
      </c>
      <c r="EH411" s="144">
        <f t="shared" si="680"/>
        <v>150</v>
      </c>
      <c r="EI411" s="144">
        <f t="shared" si="680"/>
        <v>150</v>
      </c>
      <c r="EJ411" s="144">
        <f t="shared" si="680"/>
        <v>150</v>
      </c>
      <c r="EK411" s="144">
        <f t="shared" si="680"/>
        <v>150</v>
      </c>
      <c r="EL411" s="144">
        <f t="shared" si="680"/>
        <v>150</v>
      </c>
      <c r="EM411" s="144">
        <f t="shared" si="680"/>
        <v>150</v>
      </c>
      <c r="EN411" s="144">
        <f t="shared" si="680"/>
        <v>150</v>
      </c>
      <c r="EO411" s="144">
        <f t="shared" si="680"/>
        <v>150</v>
      </c>
      <c r="EP411" s="144">
        <f t="shared" si="680"/>
        <v>150</v>
      </c>
      <c r="EQ411" s="144">
        <f t="shared" si="680"/>
        <v>150</v>
      </c>
      <c r="ER411" s="144">
        <f t="shared" si="680"/>
        <v>150</v>
      </c>
      <c r="ES411" s="144">
        <f t="shared" si="680"/>
        <v>150</v>
      </c>
      <c r="ET411" s="144">
        <f t="shared" si="680"/>
        <v>150</v>
      </c>
      <c r="EU411" s="144">
        <f t="shared" si="680"/>
        <v>150</v>
      </c>
      <c r="EV411" s="144">
        <f t="shared" si="680"/>
        <v>150</v>
      </c>
      <c r="EW411" s="144">
        <f t="shared" si="680"/>
        <v>150</v>
      </c>
      <c r="EX411" s="147">
        <f>PV(0.05,'PV factor'!C264,,-BR411)</f>
        <v>12698.412698412698</v>
      </c>
      <c r="EY411" s="147">
        <f>PV(0.05,'PV factor'!D264,,-BS411)</f>
        <v>0</v>
      </c>
      <c r="EZ411" s="147">
        <f>PV(0.05,'PV factor'!E264,,-BT411)</f>
        <v>164540.4949583764</v>
      </c>
      <c r="FA411" s="147">
        <f>PV(0.05,'PV factor'!F264,,-BU411)</f>
        <v>31341.046658738356</v>
      </c>
      <c r="FB411" s="147">
        <f>PV(0.05,'PV factor'!G264,,-BV411)</f>
        <v>0</v>
      </c>
      <c r="FC411" s="147">
        <f>PV(0.05,'PV factor'!H264,,-BW411)</f>
        <v>0</v>
      </c>
      <c r="FD411" s="147">
        <f>PV(0.05,'PV factor'!I264,,-BX411)</f>
        <v>0</v>
      </c>
      <c r="FE411" s="147">
        <f>PV(0.05,'PV factor'!J264,,-BY411)</f>
        <v>0</v>
      </c>
      <c r="FF411" s="147">
        <f>PV(0.05,'PV factor'!K264,,-BZ411)</f>
        <v>0</v>
      </c>
      <c r="FG411" s="147">
        <f>PV(0.05,'PV factor'!L264,,-CA411)</f>
        <v>0</v>
      </c>
      <c r="FH411" s="147">
        <f>PV(0.05,'PV factor'!M264,,-CB411)</f>
        <v>0</v>
      </c>
      <c r="FI411" s="147">
        <f>PV(0.05,'PV factor'!N264,,-CC411)</f>
        <v>0</v>
      </c>
      <c r="FJ411" s="147">
        <f>PV(0.05,'PV factor'!O264,,-CD411)</f>
        <v>0</v>
      </c>
      <c r="FK411" s="147">
        <f>PV(0.05,'PV factor'!P264,,-CE411)</f>
        <v>0</v>
      </c>
      <c r="FL411" s="147">
        <f>PV(0.05,'PV factor'!Q264,,-CF411)</f>
        <v>0</v>
      </c>
      <c r="FM411" s="147">
        <f>PV(0.05,'PV factor'!R264,,-CG411)</f>
        <v>0</v>
      </c>
      <c r="FN411" s="147">
        <f>PV(0.05,'PV factor'!S264,,-CH411)</f>
        <v>0</v>
      </c>
      <c r="FO411" s="147">
        <f>PV(0.05,'PV factor'!T264,,-CI411)</f>
        <v>0</v>
      </c>
      <c r="FP411" s="147">
        <f>PV(0.05,'PV factor'!U264,,-CJ411)</f>
        <v>0</v>
      </c>
      <c r="FQ411" s="147">
        <f>PV(0.05,'PV factor'!V264,,-CK411)</f>
        <v>0</v>
      </c>
      <c r="FR411" s="147">
        <f>PV(0.05,'PV factor'!W264,,-CL411)</f>
        <v>0</v>
      </c>
      <c r="FS411" s="147">
        <f>PV(0.05,'PV factor'!X264,,-CM411)</f>
        <v>0</v>
      </c>
      <c r="FT411" s="147">
        <f>PV(0.05,'PV factor'!Y264,,-CN411)</f>
        <v>0</v>
      </c>
      <c r="FU411" s="147">
        <f>PV(0.05,'PV factor'!Z264,,-CO411)</f>
        <v>0</v>
      </c>
      <c r="FV411" s="147">
        <f>PV(0.05,'PV factor'!AA264,,-CP411)</f>
        <v>0</v>
      </c>
      <c r="FW411" s="147">
        <f>PV(0.05,'PV factor'!AB264,,-CQ411)</f>
        <v>0</v>
      </c>
      <c r="FX411" s="147">
        <f>PV(0.05,'PV factor'!AC264,,-CR411)</f>
        <v>0</v>
      </c>
      <c r="FY411" s="147">
        <f>PV(0.05,'PV factor'!AD264,,-CS411)</f>
        <v>0</v>
      </c>
      <c r="FZ411" s="147">
        <f>PV(0.05,'PV factor'!AE264,,-CT411)</f>
        <v>0</v>
      </c>
      <c r="GA411" s="147">
        <f>PV(0.05,'PV factor'!AF264,,-CU411)</f>
        <v>0</v>
      </c>
      <c r="GB411" s="147">
        <f>PV(0.05,'PV factor'!AG264,,-CV411)</f>
        <v>0</v>
      </c>
      <c r="GC411" s="147">
        <f>PV(0.05,'PV factor'!AH264,,-CW411)</f>
        <v>0</v>
      </c>
      <c r="GD411" s="147">
        <f>PV(0.05,'PV factor'!AI264,,-CX411)</f>
        <v>0</v>
      </c>
      <c r="GE411" s="147">
        <f>PV(0.05,'PV factor'!AJ264,,-CY411)</f>
        <v>0</v>
      </c>
      <c r="GF411" s="147">
        <f>PV(0.05,'PV factor'!AK264,,-CZ411)</f>
        <v>0</v>
      </c>
      <c r="GG411" s="147">
        <f>PV(0.05,'PV factor'!AL264,,-DA411)</f>
        <v>0</v>
      </c>
      <c r="GH411" s="147">
        <f>PV(0.05,'PV factor'!AM264,,-DB411)</f>
        <v>0</v>
      </c>
      <c r="GI411" s="147">
        <f>PV(0.05,'PV factor'!AN264,,-DC411)</f>
        <v>0</v>
      </c>
      <c r="GJ411" s="147">
        <f>PV(0.05,'PV factor'!AO264,,-DD411)</f>
        <v>0</v>
      </c>
      <c r="GK411" s="147">
        <f>PV(0.05,'PV factor'!AP264,,-DE411)</f>
        <v>0</v>
      </c>
      <c r="GL411" s="147">
        <f>PV(0.05,'PV factor'!C264,,-DI411)</f>
        <v>136.05442176870747</v>
      </c>
      <c r="GM411" s="147">
        <f>PV(0.05,'PV factor'!D264,,-DJ411)</f>
        <v>129.5756397797214</v>
      </c>
      <c r="GN411" s="147">
        <f>PV(0.05,'PV factor'!E264,,-DK411)</f>
        <v>123.40537121878229</v>
      </c>
      <c r="GO411" s="147">
        <f>PV(0.05,'PV factor'!F264,,-DL411)</f>
        <v>117.52892497026885</v>
      </c>
      <c r="GP411" s="147">
        <f>PV(0.05,'PV factor'!G264,,-DM411)</f>
        <v>111.93230949549415</v>
      </c>
      <c r="GQ411" s="147">
        <f>PV(0.05,'PV factor'!H264,,-DN411)</f>
        <v>106.60219951951822</v>
      </c>
      <c r="GR411" s="147">
        <f>PV(0.05,'PV factor'!I264,,-DO411)</f>
        <v>101.52590430430308</v>
      </c>
      <c r="GS411" s="147">
        <f>PV(0.05,'PV factor'!J264,,-DP411)</f>
        <v>96.691337432669599</v>
      </c>
      <c r="GT411" s="147">
        <f>PV(0.05,'PV factor'!K264,,-DQ411)</f>
        <v>92.08698803111389</v>
      </c>
      <c r="GU411" s="147">
        <f>PV(0.05,'PV factor'!L264,,-DR411)</f>
        <v>87.701893362965606</v>
      </c>
      <c r="GV411" s="147">
        <f>PV(0.05,'PV factor'!M264,,-DS411)</f>
        <v>83.525612726633923</v>
      </c>
      <c r="GW411" s="147">
        <f>PV(0.05,'PV factor'!N264,,-DT411)</f>
        <v>79.548202596794198</v>
      </c>
      <c r="GX411" s="147">
        <f>PV(0.05,'PV factor'!O264,,-DU411)</f>
        <v>75.760192949327831</v>
      </c>
      <c r="GY411" s="147">
        <f>PV(0.05,'PV factor'!P264,,-DV411)</f>
        <v>72.152564713645532</v>
      </c>
      <c r="GZ411" s="147">
        <f>PV(0.05,'PV factor'!Q264,,-DW411)</f>
        <v>68.716728298710038</v>
      </c>
      <c r="HA411" s="147">
        <f>PV(0.05,'PV factor'!R264,,-DX411)</f>
        <v>65.444503141628587</v>
      </c>
      <c r="HB411" s="147">
        <f>PV(0.05,'PV factor'!S264,,-DY411)</f>
        <v>62.328098230122471</v>
      </c>
      <c r="HC411" s="147">
        <f>PV(0.05,'PV factor'!T264,,-DZ411)</f>
        <v>59.360093552497595</v>
      </c>
      <c r="HD411" s="147">
        <f>PV(0.05,'PV factor'!U264,,-EA411)</f>
        <v>56.53342243095009</v>
      </c>
      <c r="HE411" s="147">
        <f>PV(0.05,'PV factor'!V264,,-EB411)</f>
        <v>53.841354696142943</v>
      </c>
      <c r="HF411" s="147">
        <f>PV(0.05,'PV factor'!W264,,-EC411)</f>
        <v>51.277480662993284</v>
      </c>
      <c r="HG411" s="147">
        <f>PV(0.05,'PV factor'!X264,,-ED411)</f>
        <v>48.835695869517401</v>
      </c>
      <c r="HH411" s="147">
        <f>PV(0.05,'PV factor'!Y264,,-EE411)</f>
        <v>46.510186542397534</v>
      </c>
      <c r="HI411" s="147">
        <f>PV(0.05,'PV factor'!Z264,,-EF411)</f>
        <v>44.295415754664312</v>
      </c>
      <c r="HJ411" s="147">
        <f>PV(0.05,'PV factor'!AA264,,-EG411)</f>
        <v>42.186110242537438</v>
      </c>
      <c r="HK411" s="147">
        <f>PV(0.05,'PV factor'!AB264,,-EH411)</f>
        <v>40.177247850035656</v>
      </c>
      <c r="HL411" s="147">
        <f>PV(0.05,'PV factor'!AC264,,-EI411)</f>
        <v>38.264045571462532</v>
      </c>
      <c r="HM411" s="147">
        <f>PV(0.05,'PV factor'!AD264,,-EJ411)</f>
        <v>36.441948163297646</v>
      </c>
      <c r="HN411" s="147">
        <f>PV(0.05,'PV factor'!AE264,,-EK411)</f>
        <v>34.706617298378724</v>
      </c>
      <c r="HO411" s="147">
        <f>PV(0.05,'PV factor'!AF264,,-EL411)</f>
        <v>33.053921236551147</v>
      </c>
      <c r="HP411" s="147">
        <f>PV(0.05,'PV factor'!AG264,,-EM411)</f>
        <v>31.479924987191573</v>
      </c>
      <c r="HQ411" s="147">
        <f>PV(0.05,'PV factor'!AH264,,-EN411)</f>
        <v>29.980880940182452</v>
      </c>
      <c r="HR411" s="147">
        <f>PV(0.05,'PV factor'!AI264,,-EO411)</f>
        <v>28.553219943030907</v>
      </c>
      <c r="HS411" s="147">
        <f>PV(0.05,'PV factor'!AJ264,,-EP411)</f>
        <v>27.193542802886572</v>
      </c>
      <c r="HT411" s="147">
        <f>PV(0.05,'PV factor'!AK264,,-EQ411)</f>
        <v>25.898612193225311</v>
      </c>
      <c r="HU411" s="147">
        <f>PV(0.05,'PV factor'!AL264,,-ER411)</f>
        <v>24.665344945928865</v>
      </c>
      <c r="HV411" s="147">
        <f>PV(0.05,'PV factor'!AM264,,-ES411)</f>
        <v>23.490804710408447</v>
      </c>
      <c r="HW411" s="147">
        <f>PV(0.05,'PV factor'!AN264,,-ET411)</f>
        <v>22.372194962293754</v>
      </c>
      <c r="HX411" s="147">
        <f>PV(0.05,'PV factor'!AO264,,-EU411)</f>
        <v>21.306852345041676</v>
      </c>
      <c r="HY411" s="147">
        <f>PV(0.05,'PV factor'!AP264,,-EV411)</f>
        <v>20.292240328611118</v>
      </c>
      <c r="HZ411" s="147">
        <f t="shared" si="655"/>
        <v>208579.95431552746</v>
      </c>
      <c r="IA411" s="147">
        <f t="shared" si="656"/>
        <v>2451.2980505706341</v>
      </c>
      <c r="IB411" s="401">
        <f t="shared" si="657"/>
        <v>1.1752318474777566E-2</v>
      </c>
    </row>
    <row r="412" spans="1:236" s="181" customFormat="1" ht="90" customHeight="1" x14ac:dyDescent="0.25">
      <c r="A412" s="242" t="s">
        <v>1912</v>
      </c>
      <c r="B412" s="195" t="s">
        <v>1913</v>
      </c>
      <c r="C412" s="195" t="s">
        <v>1981</v>
      </c>
      <c r="D412" s="115">
        <v>13</v>
      </c>
      <c r="E412" s="195" t="s">
        <v>1982</v>
      </c>
      <c r="F412" s="113" t="s">
        <v>1983</v>
      </c>
      <c r="G412" s="113" t="s">
        <v>1984</v>
      </c>
      <c r="H412" s="112" t="s">
        <v>77</v>
      </c>
      <c r="I412" s="113" t="s">
        <v>1957</v>
      </c>
      <c r="J412" s="113">
        <v>5</v>
      </c>
      <c r="K412" s="95" t="s">
        <v>206</v>
      </c>
      <c r="L412" s="111">
        <v>1000</v>
      </c>
      <c r="M412" s="112" t="s">
        <v>1985</v>
      </c>
      <c r="N412" s="112" t="s">
        <v>81</v>
      </c>
      <c r="O412" s="112" t="s">
        <v>82</v>
      </c>
      <c r="P412" s="112" t="s">
        <v>124</v>
      </c>
      <c r="Q412" s="112" t="s">
        <v>100</v>
      </c>
      <c r="R412" s="112" t="s">
        <v>108</v>
      </c>
      <c r="S412" s="112" t="s">
        <v>99</v>
      </c>
      <c r="T412" s="112" t="s">
        <v>1023</v>
      </c>
      <c r="U412" s="112" t="s">
        <v>100</v>
      </c>
      <c r="V412" s="201">
        <v>1</v>
      </c>
      <c r="W412" s="286">
        <v>400000</v>
      </c>
      <c r="X412" s="286">
        <v>0</v>
      </c>
      <c r="Y412" s="286">
        <v>0</v>
      </c>
      <c r="Z412" s="286">
        <v>0</v>
      </c>
      <c r="AA412" s="286">
        <v>400000</v>
      </c>
      <c r="AB412" s="286">
        <v>0</v>
      </c>
      <c r="AC412" s="286">
        <v>0</v>
      </c>
      <c r="AD412" s="286">
        <v>0</v>
      </c>
      <c r="AE412" s="286">
        <v>0</v>
      </c>
      <c r="AF412" s="286">
        <v>0</v>
      </c>
      <c r="AG412" s="286">
        <v>0</v>
      </c>
      <c r="AH412" s="286">
        <v>0</v>
      </c>
      <c r="AI412" s="112" t="s">
        <v>88</v>
      </c>
      <c r="AJ412" s="286">
        <v>0</v>
      </c>
      <c r="AK412" s="286">
        <v>0</v>
      </c>
      <c r="AL412" s="286">
        <v>0</v>
      </c>
      <c r="AM412" s="286">
        <v>0</v>
      </c>
      <c r="AN412" s="286">
        <v>0</v>
      </c>
      <c r="AO412" s="286">
        <v>0</v>
      </c>
      <c r="AP412" s="286">
        <v>0</v>
      </c>
      <c r="AQ412" s="286">
        <v>0</v>
      </c>
      <c r="AR412" s="286">
        <v>0</v>
      </c>
      <c r="AS412" s="286">
        <v>0</v>
      </c>
      <c r="AT412" s="286">
        <v>0</v>
      </c>
      <c r="AU412" s="113"/>
      <c r="AV412" s="230">
        <f t="shared" si="623"/>
        <v>0</v>
      </c>
      <c r="AW412" s="230">
        <f t="shared" si="624"/>
        <v>0</v>
      </c>
      <c r="AX412" s="230" t="str">
        <f t="shared" si="625"/>
        <v>D3</v>
      </c>
      <c r="AY412" s="141">
        <f t="shared" si="626"/>
        <v>9</v>
      </c>
      <c r="AZ412" s="70">
        <f t="shared" si="627"/>
        <v>1</v>
      </c>
      <c r="BA412" s="70">
        <f t="shared" si="628"/>
        <v>1</v>
      </c>
      <c r="BB412" s="70">
        <f t="shared" si="629"/>
        <v>1</v>
      </c>
      <c r="BC412" s="70">
        <f t="shared" si="630"/>
        <v>1</v>
      </c>
      <c r="BD412" s="70">
        <f t="shared" si="631"/>
        <v>1</v>
      </c>
      <c r="BE412" s="70">
        <f t="shared" si="632"/>
        <v>1</v>
      </c>
      <c r="BF412" s="70">
        <f t="shared" si="633"/>
        <v>1</v>
      </c>
      <c r="BG412" s="71">
        <f t="shared" si="634"/>
        <v>0</v>
      </c>
      <c r="BH412" s="71">
        <f t="shared" si="635"/>
        <v>1</v>
      </c>
      <c r="BI412" s="71">
        <f t="shared" si="636"/>
        <v>0</v>
      </c>
      <c r="BJ412" s="71">
        <f t="shared" si="637"/>
        <v>0</v>
      </c>
      <c r="BK412" s="71">
        <f t="shared" si="638"/>
        <v>1</v>
      </c>
      <c r="BL412" s="70">
        <f t="shared" si="639"/>
        <v>1</v>
      </c>
      <c r="BM412" s="70">
        <f t="shared" si="640"/>
        <v>1</v>
      </c>
      <c r="BN412" s="70">
        <f t="shared" si="641"/>
        <v>0</v>
      </c>
      <c r="BO412" s="70">
        <f t="shared" si="642"/>
        <v>1</v>
      </c>
      <c r="BP412" s="144">
        <f t="shared" si="643"/>
        <v>0</v>
      </c>
      <c r="BQ412" s="144">
        <f t="shared" si="644"/>
        <v>0</v>
      </c>
      <c r="BR412" s="144">
        <f t="shared" si="645"/>
        <v>400000</v>
      </c>
      <c r="BS412" s="144">
        <f t="shared" si="646"/>
        <v>0</v>
      </c>
      <c r="BT412" s="144">
        <f t="shared" si="647"/>
        <v>0</v>
      </c>
      <c r="BU412" s="144">
        <f t="shared" si="648"/>
        <v>0</v>
      </c>
      <c r="BV412" s="144">
        <f t="shared" si="649"/>
        <v>0</v>
      </c>
      <c r="BW412" s="144">
        <f t="shared" si="650"/>
        <v>0</v>
      </c>
      <c r="BX412" s="144">
        <f t="shared" si="651"/>
        <v>0</v>
      </c>
      <c r="BY412" s="144">
        <f t="shared" si="652"/>
        <v>0</v>
      </c>
      <c r="BZ412" s="9">
        <v>0</v>
      </c>
      <c r="CA412" s="9">
        <v>0</v>
      </c>
      <c r="CB412" s="9">
        <v>0</v>
      </c>
      <c r="CC412" s="9">
        <v>0</v>
      </c>
      <c r="CD412" s="9">
        <v>0</v>
      </c>
      <c r="CE412" s="9">
        <v>0</v>
      </c>
      <c r="CF412" s="9">
        <v>0</v>
      </c>
      <c r="CG412" s="9">
        <v>0</v>
      </c>
      <c r="CH412" s="9">
        <v>0</v>
      </c>
      <c r="CI412" s="9">
        <v>0</v>
      </c>
      <c r="CJ412" s="9">
        <v>0</v>
      </c>
      <c r="CK412" s="9">
        <v>0</v>
      </c>
      <c r="CL412" s="9">
        <v>0</v>
      </c>
      <c r="CM412" s="9">
        <v>0</v>
      </c>
      <c r="CN412" s="9">
        <v>0</v>
      </c>
      <c r="CO412" s="9">
        <v>0</v>
      </c>
      <c r="CP412" s="9">
        <v>0</v>
      </c>
      <c r="CQ412" s="9">
        <v>0</v>
      </c>
      <c r="CR412" s="9">
        <v>0</v>
      </c>
      <c r="CS412" s="9">
        <v>0</v>
      </c>
      <c r="CT412" s="9">
        <v>0</v>
      </c>
      <c r="CU412" s="9">
        <v>0</v>
      </c>
      <c r="CV412" s="9">
        <v>0</v>
      </c>
      <c r="CW412" s="9">
        <v>0</v>
      </c>
      <c r="CX412" s="9">
        <v>0</v>
      </c>
      <c r="CY412" s="9">
        <v>0</v>
      </c>
      <c r="CZ412" s="9">
        <v>0</v>
      </c>
      <c r="DA412" s="9">
        <v>0</v>
      </c>
      <c r="DB412" s="9">
        <v>0</v>
      </c>
      <c r="DC412" s="9">
        <v>0</v>
      </c>
      <c r="DD412" s="9">
        <v>0</v>
      </c>
      <c r="DE412" s="9">
        <v>0</v>
      </c>
      <c r="DF412" s="9">
        <v>0</v>
      </c>
      <c r="DG412" s="144">
        <f t="shared" si="653"/>
        <v>1000</v>
      </c>
      <c r="DH412" s="144">
        <f t="shared" ref="DH412:EW412" si="681">DG412</f>
        <v>1000</v>
      </c>
      <c r="DI412" s="144">
        <f t="shared" si="681"/>
        <v>1000</v>
      </c>
      <c r="DJ412" s="144">
        <f t="shared" si="681"/>
        <v>1000</v>
      </c>
      <c r="DK412" s="144">
        <f t="shared" si="681"/>
        <v>1000</v>
      </c>
      <c r="DL412" s="144">
        <f t="shared" si="681"/>
        <v>1000</v>
      </c>
      <c r="DM412" s="144">
        <f t="shared" si="681"/>
        <v>1000</v>
      </c>
      <c r="DN412" s="144">
        <f t="shared" si="681"/>
        <v>1000</v>
      </c>
      <c r="DO412" s="144">
        <f t="shared" si="681"/>
        <v>1000</v>
      </c>
      <c r="DP412" s="144">
        <f t="shared" si="681"/>
        <v>1000</v>
      </c>
      <c r="DQ412" s="144">
        <f t="shared" si="681"/>
        <v>1000</v>
      </c>
      <c r="DR412" s="144">
        <f t="shared" si="681"/>
        <v>1000</v>
      </c>
      <c r="DS412" s="144">
        <f t="shared" si="681"/>
        <v>1000</v>
      </c>
      <c r="DT412" s="144">
        <f t="shared" si="681"/>
        <v>1000</v>
      </c>
      <c r="DU412" s="144">
        <f t="shared" si="681"/>
        <v>1000</v>
      </c>
      <c r="DV412" s="144">
        <f t="shared" si="681"/>
        <v>1000</v>
      </c>
      <c r="DW412" s="144">
        <f t="shared" si="681"/>
        <v>1000</v>
      </c>
      <c r="DX412" s="144">
        <f t="shared" si="681"/>
        <v>1000</v>
      </c>
      <c r="DY412" s="144">
        <f t="shared" si="681"/>
        <v>1000</v>
      </c>
      <c r="DZ412" s="144">
        <f t="shared" si="681"/>
        <v>1000</v>
      </c>
      <c r="EA412" s="144">
        <f t="shared" si="681"/>
        <v>1000</v>
      </c>
      <c r="EB412" s="144">
        <f t="shared" si="681"/>
        <v>1000</v>
      </c>
      <c r="EC412" s="144">
        <f t="shared" si="681"/>
        <v>1000</v>
      </c>
      <c r="ED412" s="144">
        <f t="shared" si="681"/>
        <v>1000</v>
      </c>
      <c r="EE412" s="144">
        <f t="shared" si="681"/>
        <v>1000</v>
      </c>
      <c r="EF412" s="144">
        <f t="shared" si="681"/>
        <v>1000</v>
      </c>
      <c r="EG412" s="144">
        <f t="shared" si="681"/>
        <v>1000</v>
      </c>
      <c r="EH412" s="144">
        <f t="shared" si="681"/>
        <v>1000</v>
      </c>
      <c r="EI412" s="144">
        <f t="shared" si="681"/>
        <v>1000</v>
      </c>
      <c r="EJ412" s="144">
        <f t="shared" si="681"/>
        <v>1000</v>
      </c>
      <c r="EK412" s="144">
        <f t="shared" si="681"/>
        <v>1000</v>
      </c>
      <c r="EL412" s="144">
        <f t="shared" si="681"/>
        <v>1000</v>
      </c>
      <c r="EM412" s="144">
        <f t="shared" si="681"/>
        <v>1000</v>
      </c>
      <c r="EN412" s="144">
        <f t="shared" si="681"/>
        <v>1000</v>
      </c>
      <c r="EO412" s="144">
        <f t="shared" si="681"/>
        <v>1000</v>
      </c>
      <c r="EP412" s="144">
        <f t="shared" si="681"/>
        <v>1000</v>
      </c>
      <c r="EQ412" s="144">
        <f t="shared" si="681"/>
        <v>1000</v>
      </c>
      <c r="ER412" s="144">
        <f t="shared" si="681"/>
        <v>1000</v>
      </c>
      <c r="ES412" s="144">
        <f t="shared" si="681"/>
        <v>1000</v>
      </c>
      <c r="ET412" s="144">
        <f t="shared" si="681"/>
        <v>1000</v>
      </c>
      <c r="EU412" s="144">
        <f t="shared" si="681"/>
        <v>1000</v>
      </c>
      <c r="EV412" s="144">
        <f t="shared" si="681"/>
        <v>1000</v>
      </c>
      <c r="EW412" s="144">
        <f t="shared" si="681"/>
        <v>1000</v>
      </c>
      <c r="EX412" s="147">
        <f>PV(0.05,'PV factor'!C307,,-BR412)</f>
        <v>362811.79138321994</v>
      </c>
      <c r="EY412" s="147">
        <f>PV(0.05,'PV factor'!D307,,-BS412)</f>
        <v>0</v>
      </c>
      <c r="EZ412" s="147">
        <f>PV(0.05,'PV factor'!E307,,-BT412)</f>
        <v>0</v>
      </c>
      <c r="FA412" s="147">
        <f>PV(0.05,'PV factor'!F307,,-BU412)</f>
        <v>0</v>
      </c>
      <c r="FB412" s="147">
        <f>PV(0.05,'PV factor'!G307,,-BV412)</f>
        <v>0</v>
      </c>
      <c r="FC412" s="147">
        <f>PV(0.05,'PV factor'!H307,,-BW412)</f>
        <v>0</v>
      </c>
      <c r="FD412" s="147">
        <f>PV(0.05,'PV factor'!I307,,-BX412)</f>
        <v>0</v>
      </c>
      <c r="FE412" s="147">
        <f>PV(0.05,'PV factor'!J307,,-BY412)</f>
        <v>0</v>
      </c>
      <c r="FF412" s="147">
        <f>PV(0.05,'PV factor'!K307,,-BZ412)</f>
        <v>0</v>
      </c>
      <c r="FG412" s="147">
        <f>PV(0.05,'PV factor'!L307,,-CA412)</f>
        <v>0</v>
      </c>
      <c r="FH412" s="147">
        <f>PV(0.05,'PV factor'!M307,,-CB412)</f>
        <v>0</v>
      </c>
      <c r="FI412" s="147">
        <f>PV(0.05,'PV factor'!N307,,-CC412)</f>
        <v>0</v>
      </c>
      <c r="FJ412" s="147">
        <f>PV(0.05,'PV factor'!O307,,-CD412)</f>
        <v>0</v>
      </c>
      <c r="FK412" s="147">
        <f>PV(0.05,'PV factor'!P307,,-CE412)</f>
        <v>0</v>
      </c>
      <c r="FL412" s="147">
        <f>PV(0.05,'PV factor'!Q307,,-CF412)</f>
        <v>0</v>
      </c>
      <c r="FM412" s="147">
        <f>PV(0.05,'PV factor'!R307,,-CG412)</f>
        <v>0</v>
      </c>
      <c r="FN412" s="147">
        <f>PV(0.05,'PV factor'!S307,,-CH412)</f>
        <v>0</v>
      </c>
      <c r="FO412" s="147">
        <f>PV(0.05,'PV factor'!T307,,-CI412)</f>
        <v>0</v>
      </c>
      <c r="FP412" s="147">
        <f>PV(0.05,'PV factor'!U307,,-CJ412)</f>
        <v>0</v>
      </c>
      <c r="FQ412" s="147">
        <f>PV(0.05,'PV factor'!V307,,-CK412)</f>
        <v>0</v>
      </c>
      <c r="FR412" s="147">
        <f>PV(0.05,'PV factor'!W307,,-CL412)</f>
        <v>0</v>
      </c>
      <c r="FS412" s="147">
        <f>PV(0.05,'PV factor'!X307,,-CM412)</f>
        <v>0</v>
      </c>
      <c r="FT412" s="147">
        <f>PV(0.05,'PV factor'!Y307,,-CN412)</f>
        <v>0</v>
      </c>
      <c r="FU412" s="147">
        <f>PV(0.05,'PV factor'!Z307,,-CO412)</f>
        <v>0</v>
      </c>
      <c r="FV412" s="147">
        <f>PV(0.05,'PV factor'!AA307,,-CP412)</f>
        <v>0</v>
      </c>
      <c r="FW412" s="147">
        <f>PV(0.05,'PV factor'!AB307,,-CQ412)</f>
        <v>0</v>
      </c>
      <c r="FX412" s="147">
        <f>PV(0.05,'PV factor'!AC307,,-CR412)</f>
        <v>0</v>
      </c>
      <c r="FY412" s="147">
        <f>PV(0.05,'PV factor'!AD307,,-CS412)</f>
        <v>0</v>
      </c>
      <c r="FZ412" s="147">
        <f>PV(0.05,'PV factor'!AE307,,-CT412)</f>
        <v>0</v>
      </c>
      <c r="GA412" s="147">
        <f>PV(0.05,'PV factor'!AF307,,-CU412)</f>
        <v>0</v>
      </c>
      <c r="GB412" s="147">
        <f>PV(0.05,'PV factor'!AG307,,-CV412)</f>
        <v>0</v>
      </c>
      <c r="GC412" s="147">
        <f>PV(0.05,'PV factor'!AH307,,-CW412)</f>
        <v>0</v>
      </c>
      <c r="GD412" s="147">
        <f>PV(0.05,'PV factor'!AI307,,-CX412)</f>
        <v>0</v>
      </c>
      <c r="GE412" s="147">
        <f>PV(0.05,'PV factor'!AJ307,,-CY412)</f>
        <v>0</v>
      </c>
      <c r="GF412" s="147">
        <f>PV(0.05,'PV factor'!AK307,,-CZ412)</f>
        <v>0</v>
      </c>
      <c r="GG412" s="147">
        <f>PV(0.05,'PV factor'!AL307,,-DA412)</f>
        <v>0</v>
      </c>
      <c r="GH412" s="147">
        <f>PV(0.05,'PV factor'!AM307,,-DB412)</f>
        <v>0</v>
      </c>
      <c r="GI412" s="147">
        <f>PV(0.05,'PV factor'!AN307,,-DC412)</f>
        <v>0</v>
      </c>
      <c r="GJ412" s="147">
        <f>PV(0.05,'PV factor'!AO307,,-DD412)</f>
        <v>0</v>
      </c>
      <c r="GK412" s="147">
        <f>PV(0.05,'PV factor'!AP307,,-DE412)</f>
        <v>0</v>
      </c>
      <c r="GL412" s="147">
        <f>PV(0.05,'PV factor'!C307,,-DI412)</f>
        <v>907.02947845804988</v>
      </c>
      <c r="GM412" s="147">
        <f>PV(0.05,'PV factor'!D307,,-DJ412)</f>
        <v>863.83759853147603</v>
      </c>
      <c r="GN412" s="147">
        <f>PV(0.05,'PV factor'!E307,,-DK412)</f>
        <v>822.70247479188197</v>
      </c>
      <c r="GO412" s="147">
        <f>PV(0.05,'PV factor'!F307,,-DL412)</f>
        <v>783.526166468459</v>
      </c>
      <c r="GP412" s="147">
        <f>PV(0.05,'PV factor'!G307,,-DM412)</f>
        <v>746.2153966366277</v>
      </c>
      <c r="GQ412" s="147">
        <f>PV(0.05,'PV factor'!H307,,-DN412)</f>
        <v>710.68133013012141</v>
      </c>
      <c r="GR412" s="147">
        <f>PV(0.05,'PV factor'!I307,,-DO412)</f>
        <v>676.83936202868722</v>
      </c>
      <c r="GS412" s="147">
        <f>PV(0.05,'PV factor'!J307,,-DP412)</f>
        <v>644.60891621779729</v>
      </c>
      <c r="GT412" s="147">
        <f>PV(0.05,'PV factor'!K307,,-DQ412)</f>
        <v>613.91325354075934</v>
      </c>
      <c r="GU412" s="147">
        <f>PV(0.05,'PV factor'!L307,,-DR412)</f>
        <v>584.67928908643739</v>
      </c>
      <c r="GV412" s="147">
        <f>PV(0.05,'PV factor'!M307,,-DS412)</f>
        <v>556.83741817755947</v>
      </c>
      <c r="GW412" s="147">
        <f>PV(0.05,'PV factor'!N307,,-DT412)</f>
        <v>530.32135064529473</v>
      </c>
      <c r="GX412" s="147">
        <f>PV(0.05,'PV factor'!O307,,-DU412)</f>
        <v>505.06795299551885</v>
      </c>
      <c r="GY412" s="147">
        <f>PV(0.05,'PV factor'!P307,,-DV412)</f>
        <v>481.01709809097019</v>
      </c>
      <c r="GZ412" s="147">
        <f>PV(0.05,'PV factor'!Q307,,-DW412)</f>
        <v>458.1115219914002</v>
      </c>
      <c r="HA412" s="147">
        <f>PV(0.05,'PV factor'!R307,,-DX412)</f>
        <v>436.2966876108573</v>
      </c>
      <c r="HB412" s="147">
        <f>PV(0.05,'PV factor'!S307,,-DY412)</f>
        <v>415.52065486748313</v>
      </c>
      <c r="HC412" s="147">
        <f>PV(0.05,'PV factor'!T307,,-DZ412)</f>
        <v>395.73395701665061</v>
      </c>
      <c r="HD412" s="147">
        <f>PV(0.05,'PV factor'!U307,,-EA412)</f>
        <v>376.88948287300059</v>
      </c>
      <c r="HE412" s="147">
        <f>PV(0.05,'PV factor'!V307,,-EB412)</f>
        <v>358.94236464095297</v>
      </c>
      <c r="HF412" s="147">
        <f>PV(0.05,'PV factor'!W307,,-EC412)</f>
        <v>341.84987108662187</v>
      </c>
      <c r="HG412" s="147">
        <f>PV(0.05,'PV factor'!X307,,-ED412)</f>
        <v>325.57130579678267</v>
      </c>
      <c r="HH412" s="147">
        <f>PV(0.05,'PV factor'!Y307,,-EE412)</f>
        <v>310.06791028265019</v>
      </c>
      <c r="HI412" s="147">
        <f>PV(0.05,'PV factor'!Z307,,-EF412)</f>
        <v>295.30277169776213</v>
      </c>
      <c r="HJ412" s="147">
        <f>PV(0.05,'PV factor'!AA307,,-EG412)</f>
        <v>281.24073495024959</v>
      </c>
      <c r="HK412" s="147">
        <f>PV(0.05,'PV factor'!AB307,,-EH412)</f>
        <v>267.84831900023772</v>
      </c>
      <c r="HL412" s="147">
        <f>PV(0.05,'PV factor'!AC307,,-EI412)</f>
        <v>255.09363714308355</v>
      </c>
      <c r="HM412" s="147">
        <f>PV(0.05,'PV factor'!AD307,,-EJ412)</f>
        <v>242.94632108865096</v>
      </c>
      <c r="HN412" s="147">
        <f>PV(0.05,'PV factor'!AE307,,-EK412)</f>
        <v>231.37744865585813</v>
      </c>
      <c r="HO412" s="147">
        <f>PV(0.05,'PV factor'!AF307,,-EL412)</f>
        <v>220.35947491034099</v>
      </c>
      <c r="HP412" s="147">
        <f>PV(0.05,'PV factor'!AG307,,-EM412)</f>
        <v>209.86616658127716</v>
      </c>
      <c r="HQ412" s="147">
        <f>PV(0.05,'PV factor'!AH307,,-EN412)</f>
        <v>199.87253960121635</v>
      </c>
      <c r="HR412" s="147">
        <f>PV(0.05,'PV factor'!AI307,,-EO412)</f>
        <v>190.35479962020605</v>
      </c>
      <c r="HS412" s="147">
        <f>PV(0.05,'PV factor'!AJ307,,-EP412)</f>
        <v>181.29028535257714</v>
      </c>
      <c r="HT412" s="147">
        <f>PV(0.05,'PV factor'!AK307,,-EQ412)</f>
        <v>172.65741462150208</v>
      </c>
      <c r="HU412" s="147">
        <f>PV(0.05,'PV factor'!AL307,,-ER412)</f>
        <v>164.43563297285911</v>
      </c>
      <c r="HV412" s="147">
        <f>PV(0.05,'PV factor'!AM307,,-ES412)</f>
        <v>156.60536473605632</v>
      </c>
      <c r="HW412" s="147">
        <f>PV(0.05,'PV factor'!AN307,,-ET412)</f>
        <v>149.14796641529171</v>
      </c>
      <c r="HX412" s="147">
        <f>PV(0.05,'PV factor'!AO307,,-EU412)</f>
        <v>142.04568230027783</v>
      </c>
      <c r="HY412" s="147">
        <f>PV(0.05,'PV factor'!AP307,,-EV412)</f>
        <v>135.28160219074078</v>
      </c>
      <c r="HZ412" s="147">
        <f t="shared" si="655"/>
        <v>362811.79138321994</v>
      </c>
      <c r="IA412" s="147">
        <f t="shared" si="656"/>
        <v>4123.3111148864946</v>
      </c>
      <c r="IB412" s="401">
        <f t="shared" si="657"/>
        <v>1.1364876260405901E-2</v>
      </c>
    </row>
    <row r="413" spans="1:236" s="181" customFormat="1" ht="90" customHeight="1" x14ac:dyDescent="0.25">
      <c r="A413" s="161" t="s">
        <v>2267</v>
      </c>
      <c r="B413" s="150" t="s">
        <v>2515</v>
      </c>
      <c r="C413" s="150" t="s">
        <v>2169</v>
      </c>
      <c r="D413" s="148">
        <v>4</v>
      </c>
      <c r="E413" s="150" t="s">
        <v>2516</v>
      </c>
      <c r="F413" s="151" t="s">
        <v>2517</v>
      </c>
      <c r="G413" s="151" t="s">
        <v>2518</v>
      </c>
      <c r="H413" s="151"/>
      <c r="I413" s="151" t="s">
        <v>2519</v>
      </c>
      <c r="J413" s="151">
        <v>40</v>
      </c>
      <c r="K413" s="227" t="s">
        <v>79</v>
      </c>
      <c r="L413" s="159">
        <v>10000</v>
      </c>
      <c r="M413" s="151" t="s">
        <v>2520</v>
      </c>
      <c r="N413" s="79" t="s">
        <v>81</v>
      </c>
      <c r="O413" s="79" t="s">
        <v>454</v>
      </c>
      <c r="P413" s="79" t="s">
        <v>457</v>
      </c>
      <c r="Q413" s="112" t="s">
        <v>100</v>
      </c>
      <c r="R413" s="79" t="s">
        <v>108</v>
      </c>
      <c r="S413" s="79" t="s">
        <v>99</v>
      </c>
      <c r="T413" s="79" t="s">
        <v>2034</v>
      </c>
      <c r="U413" s="79" t="s">
        <v>100</v>
      </c>
      <c r="V413" s="81">
        <v>1</v>
      </c>
      <c r="W413" s="149">
        <v>20000000</v>
      </c>
      <c r="X413" s="149">
        <v>1000000</v>
      </c>
      <c r="Y413" s="149">
        <v>0</v>
      </c>
      <c r="Z413" s="149">
        <v>0</v>
      </c>
      <c r="AA413" s="149">
        <v>150000</v>
      </c>
      <c r="AB413" s="149">
        <v>350000</v>
      </c>
      <c r="AC413" s="149">
        <v>500000</v>
      </c>
      <c r="AD413" s="149">
        <v>9000000</v>
      </c>
      <c r="AE413" s="149">
        <v>10000000</v>
      </c>
      <c r="AF413" s="149">
        <v>0</v>
      </c>
      <c r="AG413" s="149">
        <v>0</v>
      </c>
      <c r="AH413" s="149">
        <v>0</v>
      </c>
      <c r="AI413" s="88" t="s">
        <v>88</v>
      </c>
      <c r="AJ413" s="149">
        <v>0</v>
      </c>
      <c r="AK413" s="149">
        <v>0</v>
      </c>
      <c r="AL413" s="149">
        <v>0</v>
      </c>
      <c r="AM413" s="149">
        <v>0</v>
      </c>
      <c r="AN413" s="149">
        <v>0</v>
      </c>
      <c r="AO413" s="149">
        <v>0</v>
      </c>
      <c r="AP413" s="149">
        <v>0</v>
      </c>
      <c r="AQ413" s="149">
        <v>0</v>
      </c>
      <c r="AR413" s="149">
        <v>0</v>
      </c>
      <c r="AS413" s="149">
        <v>0</v>
      </c>
      <c r="AT413" s="149">
        <v>0</v>
      </c>
      <c r="AU413" s="151"/>
      <c r="AV413" s="230">
        <f t="shared" si="623"/>
        <v>0</v>
      </c>
      <c r="AW413" s="230">
        <f t="shared" si="624"/>
        <v>1</v>
      </c>
      <c r="AX413" s="230" t="str">
        <f t="shared" si="625"/>
        <v>A2</v>
      </c>
      <c r="AY413" s="141">
        <f t="shared" si="626"/>
        <v>7</v>
      </c>
      <c r="AZ413" s="70">
        <f t="shared" si="627"/>
        <v>1</v>
      </c>
      <c r="BA413" s="70">
        <f t="shared" si="628"/>
        <v>1</v>
      </c>
      <c r="BB413" s="70">
        <f t="shared" si="629"/>
        <v>0</v>
      </c>
      <c r="BC413" s="70">
        <f t="shared" si="630"/>
        <v>1</v>
      </c>
      <c r="BD413" s="70">
        <f t="shared" si="631"/>
        <v>1</v>
      </c>
      <c r="BE413" s="70">
        <f t="shared" si="632"/>
        <v>0</v>
      </c>
      <c r="BF413" s="70">
        <f t="shared" si="633"/>
        <v>0</v>
      </c>
      <c r="BG413" s="71">
        <f t="shared" si="634"/>
        <v>0</v>
      </c>
      <c r="BH413" s="71">
        <f t="shared" si="635"/>
        <v>1</v>
      </c>
      <c r="BI413" s="71">
        <f t="shared" si="636"/>
        <v>0</v>
      </c>
      <c r="BJ413" s="71">
        <f t="shared" si="637"/>
        <v>0</v>
      </c>
      <c r="BK413" s="71">
        <f t="shared" si="638"/>
        <v>1</v>
      </c>
      <c r="BL413" s="70">
        <f t="shared" si="639"/>
        <v>1</v>
      </c>
      <c r="BM413" s="70">
        <f t="shared" si="640"/>
        <v>1</v>
      </c>
      <c r="BN413" s="70">
        <f t="shared" si="641"/>
        <v>0</v>
      </c>
      <c r="BO413" s="70">
        <f t="shared" si="642"/>
        <v>1</v>
      </c>
      <c r="BP413" s="144">
        <f t="shared" si="643"/>
        <v>0</v>
      </c>
      <c r="BQ413" s="144">
        <f t="shared" si="644"/>
        <v>0</v>
      </c>
      <c r="BR413" s="144">
        <f t="shared" si="645"/>
        <v>150000</v>
      </c>
      <c r="BS413" s="144">
        <f t="shared" si="646"/>
        <v>350000</v>
      </c>
      <c r="BT413" s="144">
        <f t="shared" si="647"/>
        <v>500000</v>
      </c>
      <c r="BU413" s="144">
        <f t="shared" si="648"/>
        <v>9000000</v>
      </c>
      <c r="BV413" s="144">
        <f t="shared" si="649"/>
        <v>10000000</v>
      </c>
      <c r="BW413" s="144">
        <f t="shared" si="650"/>
        <v>0</v>
      </c>
      <c r="BX413" s="144">
        <f t="shared" si="651"/>
        <v>0</v>
      </c>
      <c r="BY413" s="144">
        <f t="shared" si="652"/>
        <v>0</v>
      </c>
      <c r="BZ413" s="9">
        <v>0</v>
      </c>
      <c r="CA413" s="9">
        <v>0</v>
      </c>
      <c r="CB413" s="9">
        <v>0</v>
      </c>
      <c r="CC413" s="9">
        <v>0</v>
      </c>
      <c r="CD413" s="9">
        <v>0</v>
      </c>
      <c r="CE413" s="9">
        <v>0</v>
      </c>
      <c r="CF413" s="9">
        <v>0</v>
      </c>
      <c r="CG413" s="9">
        <v>0</v>
      </c>
      <c r="CH413" s="9">
        <v>0</v>
      </c>
      <c r="CI413" s="9">
        <v>0</v>
      </c>
      <c r="CJ413" s="9">
        <v>0</v>
      </c>
      <c r="CK413" s="9">
        <v>0</v>
      </c>
      <c r="CL413" s="9">
        <v>0</v>
      </c>
      <c r="CM413" s="9">
        <v>0</v>
      </c>
      <c r="CN413" s="9">
        <v>0</v>
      </c>
      <c r="CO413" s="9">
        <v>0</v>
      </c>
      <c r="CP413" s="9">
        <v>0</v>
      </c>
      <c r="CQ413" s="9">
        <v>0</v>
      </c>
      <c r="CR413" s="9">
        <v>0</v>
      </c>
      <c r="CS413" s="9">
        <v>0</v>
      </c>
      <c r="CT413" s="9">
        <v>0</v>
      </c>
      <c r="CU413" s="9">
        <v>0</v>
      </c>
      <c r="CV413" s="9">
        <v>0</v>
      </c>
      <c r="CW413" s="9">
        <v>0</v>
      </c>
      <c r="CX413" s="9">
        <v>0</v>
      </c>
      <c r="CY413" s="9">
        <v>0</v>
      </c>
      <c r="CZ413" s="9">
        <v>0</v>
      </c>
      <c r="DA413" s="9">
        <v>0</v>
      </c>
      <c r="DB413" s="9">
        <v>0</v>
      </c>
      <c r="DC413" s="9">
        <v>0</v>
      </c>
      <c r="DD413" s="9">
        <v>0</v>
      </c>
      <c r="DE413" s="9">
        <v>0</v>
      </c>
      <c r="DF413" s="9">
        <v>0</v>
      </c>
      <c r="DG413" s="144">
        <f t="shared" si="653"/>
        <v>10000</v>
      </c>
      <c r="DH413" s="144">
        <f t="shared" ref="DH413:EW413" si="682">DG413</f>
        <v>10000</v>
      </c>
      <c r="DI413" s="144">
        <f t="shared" si="682"/>
        <v>10000</v>
      </c>
      <c r="DJ413" s="144">
        <f t="shared" si="682"/>
        <v>10000</v>
      </c>
      <c r="DK413" s="144">
        <f t="shared" si="682"/>
        <v>10000</v>
      </c>
      <c r="DL413" s="144">
        <f t="shared" si="682"/>
        <v>10000</v>
      </c>
      <c r="DM413" s="144">
        <f t="shared" si="682"/>
        <v>10000</v>
      </c>
      <c r="DN413" s="144">
        <f t="shared" si="682"/>
        <v>10000</v>
      </c>
      <c r="DO413" s="144">
        <f t="shared" si="682"/>
        <v>10000</v>
      </c>
      <c r="DP413" s="144">
        <f t="shared" si="682"/>
        <v>10000</v>
      </c>
      <c r="DQ413" s="144">
        <f t="shared" si="682"/>
        <v>10000</v>
      </c>
      <c r="DR413" s="144">
        <f t="shared" si="682"/>
        <v>10000</v>
      </c>
      <c r="DS413" s="144">
        <f t="shared" si="682"/>
        <v>10000</v>
      </c>
      <c r="DT413" s="144">
        <f t="shared" si="682"/>
        <v>10000</v>
      </c>
      <c r="DU413" s="144">
        <f t="shared" si="682"/>
        <v>10000</v>
      </c>
      <c r="DV413" s="144">
        <f t="shared" si="682"/>
        <v>10000</v>
      </c>
      <c r="DW413" s="144">
        <f t="shared" si="682"/>
        <v>10000</v>
      </c>
      <c r="DX413" s="144">
        <f t="shared" si="682"/>
        <v>10000</v>
      </c>
      <c r="DY413" s="144">
        <f t="shared" si="682"/>
        <v>10000</v>
      </c>
      <c r="DZ413" s="144">
        <f t="shared" si="682"/>
        <v>10000</v>
      </c>
      <c r="EA413" s="144">
        <f t="shared" si="682"/>
        <v>10000</v>
      </c>
      <c r="EB413" s="144">
        <f t="shared" si="682"/>
        <v>10000</v>
      </c>
      <c r="EC413" s="144">
        <f t="shared" si="682"/>
        <v>10000</v>
      </c>
      <c r="ED413" s="144">
        <f t="shared" si="682"/>
        <v>10000</v>
      </c>
      <c r="EE413" s="144">
        <f t="shared" si="682"/>
        <v>10000</v>
      </c>
      <c r="EF413" s="144">
        <f t="shared" si="682"/>
        <v>10000</v>
      </c>
      <c r="EG413" s="144">
        <f t="shared" si="682"/>
        <v>10000</v>
      </c>
      <c r="EH413" s="144">
        <f t="shared" si="682"/>
        <v>10000</v>
      </c>
      <c r="EI413" s="144">
        <f t="shared" si="682"/>
        <v>10000</v>
      </c>
      <c r="EJ413" s="144">
        <f t="shared" si="682"/>
        <v>10000</v>
      </c>
      <c r="EK413" s="144">
        <f t="shared" si="682"/>
        <v>10000</v>
      </c>
      <c r="EL413" s="144">
        <f t="shared" si="682"/>
        <v>10000</v>
      </c>
      <c r="EM413" s="144">
        <f t="shared" si="682"/>
        <v>10000</v>
      </c>
      <c r="EN413" s="144">
        <f t="shared" si="682"/>
        <v>10000</v>
      </c>
      <c r="EO413" s="144">
        <f t="shared" si="682"/>
        <v>10000</v>
      </c>
      <c r="EP413" s="144">
        <f t="shared" si="682"/>
        <v>10000</v>
      </c>
      <c r="EQ413" s="144">
        <f t="shared" si="682"/>
        <v>10000</v>
      </c>
      <c r="ER413" s="144">
        <f t="shared" si="682"/>
        <v>10000</v>
      </c>
      <c r="ES413" s="144">
        <f t="shared" si="682"/>
        <v>10000</v>
      </c>
      <c r="ET413" s="144">
        <f t="shared" si="682"/>
        <v>10000</v>
      </c>
      <c r="EU413" s="144">
        <f t="shared" si="682"/>
        <v>10000</v>
      </c>
      <c r="EV413" s="144">
        <f t="shared" si="682"/>
        <v>10000</v>
      </c>
      <c r="EW413" s="144">
        <f t="shared" si="682"/>
        <v>10000</v>
      </c>
      <c r="EX413" s="147">
        <f>PV(0.05,'PV factor'!C333,,-BR413)</f>
        <v>136054.42176870749</v>
      </c>
      <c r="EY413" s="147">
        <f>PV(0.05,'PV factor'!D333,,-BS413)</f>
        <v>302343.15948601661</v>
      </c>
      <c r="EZ413" s="147">
        <f>PV(0.05,'PV factor'!E333,,-BT413)</f>
        <v>411351.23739594099</v>
      </c>
      <c r="FA413" s="147">
        <f>PV(0.05,'PV factor'!F333,,-BU413)</f>
        <v>7051735.4982161308</v>
      </c>
      <c r="FB413" s="147">
        <f>PV(0.05,'PV factor'!G333,,-BV413)</f>
        <v>7462153.9663662771</v>
      </c>
      <c r="FC413" s="147">
        <f>PV(0.05,'PV factor'!H333,,-BW413)</f>
        <v>0</v>
      </c>
      <c r="FD413" s="147">
        <f>PV(0.05,'PV factor'!I333,,-BX413)</f>
        <v>0</v>
      </c>
      <c r="FE413" s="147">
        <f>PV(0.05,'PV factor'!J333,,-BY413)</f>
        <v>0</v>
      </c>
      <c r="FF413" s="147">
        <f>PV(0.05,'PV factor'!K333,,-BZ413)</f>
        <v>0</v>
      </c>
      <c r="FG413" s="147">
        <f>PV(0.05,'PV factor'!L333,,-CA413)</f>
        <v>0</v>
      </c>
      <c r="FH413" s="147">
        <f>PV(0.05,'PV factor'!M333,,-CB413)</f>
        <v>0</v>
      </c>
      <c r="FI413" s="147">
        <f>PV(0.05,'PV factor'!N333,,-CC413)</f>
        <v>0</v>
      </c>
      <c r="FJ413" s="147">
        <f>PV(0.05,'PV factor'!O333,,-CD413)</f>
        <v>0</v>
      </c>
      <c r="FK413" s="147">
        <f>PV(0.05,'PV factor'!P333,,-CE413)</f>
        <v>0</v>
      </c>
      <c r="FL413" s="147">
        <f>PV(0.05,'PV factor'!Q333,,-CF413)</f>
        <v>0</v>
      </c>
      <c r="FM413" s="147">
        <f>PV(0.05,'PV factor'!R333,,-CG413)</f>
        <v>0</v>
      </c>
      <c r="FN413" s="147">
        <f>PV(0.05,'PV factor'!S333,,-CH413)</f>
        <v>0</v>
      </c>
      <c r="FO413" s="147">
        <f>PV(0.05,'PV factor'!T333,,-CI413)</f>
        <v>0</v>
      </c>
      <c r="FP413" s="147">
        <f>PV(0.05,'PV factor'!U333,,-CJ413)</f>
        <v>0</v>
      </c>
      <c r="FQ413" s="147">
        <f>PV(0.05,'PV factor'!V333,,-CK413)</f>
        <v>0</v>
      </c>
      <c r="FR413" s="147">
        <f>PV(0.05,'PV factor'!W333,,-CL413)</f>
        <v>0</v>
      </c>
      <c r="FS413" s="147">
        <f>PV(0.05,'PV factor'!X333,,-CM413)</f>
        <v>0</v>
      </c>
      <c r="FT413" s="147">
        <f>PV(0.05,'PV factor'!Y333,,-CN413)</f>
        <v>0</v>
      </c>
      <c r="FU413" s="147">
        <f>PV(0.05,'PV factor'!Z333,,-CO413)</f>
        <v>0</v>
      </c>
      <c r="FV413" s="147">
        <f>PV(0.05,'PV factor'!AA333,,-CP413)</f>
        <v>0</v>
      </c>
      <c r="FW413" s="147">
        <f>PV(0.05,'PV factor'!AB333,,-CQ413)</f>
        <v>0</v>
      </c>
      <c r="FX413" s="147">
        <f>PV(0.05,'PV factor'!AC333,,-CR413)</f>
        <v>0</v>
      </c>
      <c r="FY413" s="147">
        <f>PV(0.05,'PV factor'!AD333,,-CS413)</f>
        <v>0</v>
      </c>
      <c r="FZ413" s="147">
        <f>PV(0.05,'PV factor'!AE333,,-CT413)</f>
        <v>0</v>
      </c>
      <c r="GA413" s="147">
        <f>PV(0.05,'PV factor'!AF333,,-CU413)</f>
        <v>0</v>
      </c>
      <c r="GB413" s="147">
        <f>PV(0.05,'PV factor'!AG333,,-CV413)</f>
        <v>0</v>
      </c>
      <c r="GC413" s="147">
        <f>PV(0.05,'PV factor'!AH333,,-CW413)</f>
        <v>0</v>
      </c>
      <c r="GD413" s="147">
        <f>PV(0.05,'PV factor'!AI333,,-CX413)</f>
        <v>0</v>
      </c>
      <c r="GE413" s="147">
        <f>PV(0.05,'PV factor'!AJ333,,-CY413)</f>
        <v>0</v>
      </c>
      <c r="GF413" s="147">
        <f>PV(0.05,'PV factor'!AK333,,-CZ413)</f>
        <v>0</v>
      </c>
      <c r="GG413" s="147">
        <f>PV(0.05,'PV factor'!AL333,,-DA413)</f>
        <v>0</v>
      </c>
      <c r="GH413" s="147">
        <f>PV(0.05,'PV factor'!AM333,,-DB413)</f>
        <v>0</v>
      </c>
      <c r="GI413" s="147">
        <f>PV(0.05,'PV factor'!AN333,,-DC413)</f>
        <v>0</v>
      </c>
      <c r="GJ413" s="147">
        <f>PV(0.05,'PV factor'!AO333,,-DD413)</f>
        <v>0</v>
      </c>
      <c r="GK413" s="147">
        <f>PV(0.05,'PV factor'!AP333,,-DE413)</f>
        <v>0</v>
      </c>
      <c r="GL413" s="147">
        <f>PV(0.05,'PV factor'!C333,,-DI413)</f>
        <v>9070.2947845804993</v>
      </c>
      <c r="GM413" s="147">
        <f>PV(0.05,'PV factor'!D333,,-DJ413)</f>
        <v>8638.3759853147603</v>
      </c>
      <c r="GN413" s="147">
        <f>PV(0.05,'PV factor'!E333,,-DK413)</f>
        <v>8227.0247479188201</v>
      </c>
      <c r="GO413" s="147">
        <f>PV(0.05,'PV factor'!F333,,-DL413)</f>
        <v>7835.2616646845891</v>
      </c>
      <c r="GP413" s="147">
        <f>PV(0.05,'PV factor'!G333,,-DM413)</f>
        <v>7462.153966366277</v>
      </c>
      <c r="GQ413" s="147">
        <f>PV(0.05,'PV factor'!H333,,-DN413)</f>
        <v>7106.8133013012148</v>
      </c>
      <c r="GR413" s="147">
        <f>PV(0.05,'PV factor'!I333,,-DO413)</f>
        <v>6768.3936202868717</v>
      </c>
      <c r="GS413" s="147">
        <f>PV(0.05,'PV factor'!J333,,-DP413)</f>
        <v>6446.0891621779729</v>
      </c>
      <c r="GT413" s="147">
        <f>PV(0.05,'PV factor'!K333,,-DQ413)</f>
        <v>6139.1325354075934</v>
      </c>
      <c r="GU413" s="147">
        <f>PV(0.05,'PV factor'!L333,,-DR413)</f>
        <v>5846.7928908643744</v>
      </c>
      <c r="GV413" s="147">
        <f>PV(0.05,'PV factor'!M333,,-DS413)</f>
        <v>5568.3741817755954</v>
      </c>
      <c r="GW413" s="147">
        <f>PV(0.05,'PV factor'!N333,,-DT413)</f>
        <v>5303.2135064529466</v>
      </c>
      <c r="GX413" s="147">
        <f>PV(0.05,'PV factor'!O333,,-DU413)</f>
        <v>5050.6795299551886</v>
      </c>
      <c r="GY413" s="147">
        <f>PV(0.05,'PV factor'!P333,,-DV413)</f>
        <v>4810.1709809097019</v>
      </c>
      <c r="GZ413" s="147">
        <f>PV(0.05,'PV factor'!Q333,,-DW413)</f>
        <v>4581.1152199140024</v>
      </c>
      <c r="HA413" s="147">
        <f>PV(0.05,'PV factor'!R333,,-DX413)</f>
        <v>4362.9668761085732</v>
      </c>
      <c r="HB413" s="147">
        <f>PV(0.05,'PV factor'!S333,,-DY413)</f>
        <v>4155.2065486748315</v>
      </c>
      <c r="HC413" s="147">
        <f>PV(0.05,'PV factor'!T333,,-DZ413)</f>
        <v>3957.3395701665063</v>
      </c>
      <c r="HD413" s="147">
        <f>PV(0.05,'PV factor'!U333,,-EA413)</f>
        <v>3768.8948287300059</v>
      </c>
      <c r="HE413" s="147">
        <f>PV(0.05,'PV factor'!V333,,-EB413)</f>
        <v>3589.4236464095297</v>
      </c>
      <c r="HF413" s="147">
        <f>PV(0.05,'PV factor'!W333,,-EC413)</f>
        <v>3418.498710866219</v>
      </c>
      <c r="HG413" s="147">
        <f>PV(0.05,'PV factor'!X333,,-ED413)</f>
        <v>3255.7130579678269</v>
      </c>
      <c r="HH413" s="147">
        <f>PV(0.05,'PV factor'!Y333,,-EE413)</f>
        <v>3100.679102826502</v>
      </c>
      <c r="HI413" s="147">
        <f>PV(0.05,'PV factor'!Z333,,-EF413)</f>
        <v>2953.0277169776209</v>
      </c>
      <c r="HJ413" s="147">
        <f>PV(0.05,'PV factor'!AA333,,-EG413)</f>
        <v>2812.4073495024963</v>
      </c>
      <c r="HK413" s="147">
        <f>PV(0.05,'PV factor'!AB333,,-EH413)</f>
        <v>2678.4831900023769</v>
      </c>
      <c r="HL413" s="147">
        <f>PV(0.05,'PV factor'!AC333,,-EI413)</f>
        <v>2550.9363714308356</v>
      </c>
      <c r="HM413" s="147">
        <f>PV(0.05,'PV factor'!AD333,,-EJ413)</f>
        <v>2429.4632108865098</v>
      </c>
      <c r="HN413" s="147">
        <f>PV(0.05,'PV factor'!AE333,,-EK413)</f>
        <v>2313.7744865585814</v>
      </c>
      <c r="HO413" s="147">
        <f>PV(0.05,'PV factor'!AF333,,-EL413)</f>
        <v>2203.5947491034099</v>
      </c>
      <c r="HP413" s="147">
        <f>PV(0.05,'PV factor'!AG333,,-EM413)</f>
        <v>2098.6616658127714</v>
      </c>
      <c r="HQ413" s="147">
        <f>PV(0.05,'PV factor'!AH333,,-EN413)</f>
        <v>1998.7253960121634</v>
      </c>
      <c r="HR413" s="147">
        <f>PV(0.05,'PV factor'!AI333,,-EO413)</f>
        <v>1903.5479962020604</v>
      </c>
      <c r="HS413" s="147">
        <f>PV(0.05,'PV factor'!AJ333,,-EP413)</f>
        <v>1812.9028535257717</v>
      </c>
      <c r="HT413" s="147">
        <f>PV(0.05,'PV factor'!AK333,,-EQ413)</f>
        <v>1726.5741462150208</v>
      </c>
      <c r="HU413" s="147">
        <f>PV(0.05,'PV factor'!AL333,,-ER413)</f>
        <v>1644.3563297285912</v>
      </c>
      <c r="HV413" s="147">
        <f>PV(0.05,'PV factor'!AM333,,-ES413)</f>
        <v>1566.0536473605632</v>
      </c>
      <c r="HW413" s="147">
        <f>PV(0.05,'PV factor'!AN333,,-ET413)</f>
        <v>1491.4796641529169</v>
      </c>
      <c r="HX413" s="147">
        <f>PV(0.05,'PV factor'!AO333,,-EU413)</f>
        <v>1420.4568230027783</v>
      </c>
      <c r="HY413" s="147">
        <f>PV(0.05,'PV factor'!AP333,,-EV413)</f>
        <v>1352.8160219074077</v>
      </c>
      <c r="HZ413" s="147">
        <f t="shared" si="655"/>
        <v>15363638.283233073</v>
      </c>
      <c r="IA413" s="147">
        <f t="shared" si="656"/>
        <v>163419.87003804228</v>
      </c>
      <c r="IB413" s="401">
        <f t="shared" si="657"/>
        <v>1.0636794945660017E-2</v>
      </c>
    </row>
    <row r="414" spans="1:236" s="181" customFormat="1" ht="90" customHeight="1" x14ac:dyDescent="0.25">
      <c r="A414" s="276" t="s">
        <v>634</v>
      </c>
      <c r="B414" s="277" t="s">
        <v>1167</v>
      </c>
      <c r="C414" s="277" t="s">
        <v>596</v>
      </c>
      <c r="D414" s="99"/>
      <c r="E414" s="277" t="s">
        <v>1168</v>
      </c>
      <c r="F414" s="103" t="s">
        <v>1169</v>
      </c>
      <c r="G414" s="103" t="s">
        <v>1170</v>
      </c>
      <c r="H414" s="99"/>
      <c r="I414" s="103" t="s">
        <v>1171</v>
      </c>
      <c r="J414" s="103">
        <v>40</v>
      </c>
      <c r="K414" s="227" t="s">
        <v>79</v>
      </c>
      <c r="L414" s="98">
        <v>16734</v>
      </c>
      <c r="M414" s="99" t="s">
        <v>1172</v>
      </c>
      <c r="N414" s="99" t="s">
        <v>81</v>
      </c>
      <c r="O414" s="13" t="s">
        <v>217</v>
      </c>
      <c r="P414" s="99" t="s">
        <v>225</v>
      </c>
      <c r="Q414" s="79" t="s">
        <v>87</v>
      </c>
      <c r="R414" s="99" t="s">
        <v>108</v>
      </c>
      <c r="S414" s="99" t="s">
        <v>99</v>
      </c>
      <c r="T414" s="99" t="s">
        <v>366</v>
      </c>
      <c r="U414" s="99" t="s">
        <v>100</v>
      </c>
      <c r="V414" s="102">
        <v>1</v>
      </c>
      <c r="W414" s="105">
        <v>50878453.904282108</v>
      </c>
      <c r="X414" s="105">
        <v>5087845.3904282115</v>
      </c>
      <c r="Y414" s="105">
        <v>0</v>
      </c>
      <c r="Z414" s="105">
        <v>0</v>
      </c>
      <c r="AA414" s="105">
        <v>0</v>
      </c>
      <c r="AB414" s="105">
        <v>100000</v>
      </c>
      <c r="AC414" s="105">
        <v>2243922.6952141058</v>
      </c>
      <c r="AD414" s="105">
        <v>2243922.6952141058</v>
      </c>
      <c r="AE414" s="105">
        <v>500000</v>
      </c>
      <c r="AF414" s="278">
        <v>15263536.171284633</v>
      </c>
      <c r="AG414" s="278">
        <v>15263536.171284633</v>
      </c>
      <c r="AH414" s="278">
        <v>15263536.171284633</v>
      </c>
      <c r="AI414" s="100" t="s">
        <v>88</v>
      </c>
      <c r="AJ414" s="105">
        <v>0</v>
      </c>
      <c r="AK414" s="105">
        <v>0</v>
      </c>
      <c r="AL414" s="105">
        <v>0</v>
      </c>
      <c r="AM414" s="105">
        <v>0</v>
      </c>
      <c r="AN414" s="105">
        <v>0</v>
      </c>
      <c r="AO414" s="105">
        <v>0</v>
      </c>
      <c r="AP414" s="105">
        <v>0</v>
      </c>
      <c r="AQ414" s="278">
        <v>0</v>
      </c>
      <c r="AR414" s="278">
        <v>0</v>
      </c>
      <c r="AS414" s="278">
        <v>0</v>
      </c>
      <c r="AT414" s="278">
        <v>0</v>
      </c>
      <c r="AU414" s="103"/>
      <c r="AV414" s="230">
        <f t="shared" si="623"/>
        <v>0</v>
      </c>
      <c r="AW414" s="230">
        <f t="shared" si="624"/>
        <v>1</v>
      </c>
      <c r="AX414" s="230" t="str">
        <f t="shared" si="625"/>
        <v>B1</v>
      </c>
      <c r="AY414" s="141">
        <f t="shared" si="626"/>
        <v>6</v>
      </c>
      <c r="AZ414" s="70">
        <f t="shared" si="627"/>
        <v>1</v>
      </c>
      <c r="BA414" s="70">
        <f t="shared" si="628"/>
        <v>1</v>
      </c>
      <c r="BB414" s="70">
        <f t="shared" si="629"/>
        <v>0</v>
      </c>
      <c r="BC414" s="70">
        <f t="shared" si="630"/>
        <v>0</v>
      </c>
      <c r="BD414" s="70">
        <f t="shared" si="631"/>
        <v>1</v>
      </c>
      <c r="BE414" s="70">
        <f t="shared" si="632"/>
        <v>0</v>
      </c>
      <c r="BF414" s="70">
        <f t="shared" si="633"/>
        <v>0</v>
      </c>
      <c r="BG414" s="71">
        <f t="shared" si="634"/>
        <v>0</v>
      </c>
      <c r="BH414" s="71">
        <f t="shared" si="635"/>
        <v>1</v>
      </c>
      <c r="BI414" s="71">
        <f t="shared" si="636"/>
        <v>0</v>
      </c>
      <c r="BJ414" s="71">
        <f t="shared" si="637"/>
        <v>0</v>
      </c>
      <c r="BK414" s="71">
        <f t="shared" si="638"/>
        <v>1</v>
      </c>
      <c r="BL414" s="70">
        <f t="shared" si="639"/>
        <v>1</v>
      </c>
      <c r="BM414" s="70">
        <f t="shared" si="640"/>
        <v>1</v>
      </c>
      <c r="BN414" s="70">
        <f t="shared" si="641"/>
        <v>0</v>
      </c>
      <c r="BO414" s="70">
        <f t="shared" si="642"/>
        <v>1</v>
      </c>
      <c r="BP414" s="144">
        <f t="shared" si="643"/>
        <v>0</v>
      </c>
      <c r="BQ414" s="144">
        <f t="shared" si="644"/>
        <v>0</v>
      </c>
      <c r="BR414" s="144">
        <f t="shared" si="645"/>
        <v>0</v>
      </c>
      <c r="BS414" s="144">
        <f t="shared" si="646"/>
        <v>100000</v>
      </c>
      <c r="BT414" s="144">
        <f t="shared" si="647"/>
        <v>2243922.6952141058</v>
      </c>
      <c r="BU414" s="144">
        <f t="shared" si="648"/>
        <v>2243922.6952141058</v>
      </c>
      <c r="BV414" s="144">
        <f t="shared" si="649"/>
        <v>500000</v>
      </c>
      <c r="BW414" s="144">
        <f t="shared" si="650"/>
        <v>15263536.171284633</v>
      </c>
      <c r="BX414" s="144">
        <f t="shared" si="651"/>
        <v>15263536.171284633</v>
      </c>
      <c r="BY414" s="144">
        <f t="shared" si="652"/>
        <v>15263536.171284633</v>
      </c>
      <c r="BZ414" s="9">
        <v>0</v>
      </c>
      <c r="CA414" s="9">
        <v>0</v>
      </c>
      <c r="CB414" s="9">
        <v>0</v>
      </c>
      <c r="CC414" s="9">
        <v>0</v>
      </c>
      <c r="CD414" s="9">
        <v>0</v>
      </c>
      <c r="CE414" s="9">
        <v>0</v>
      </c>
      <c r="CF414" s="9">
        <v>0</v>
      </c>
      <c r="CG414" s="9">
        <v>0</v>
      </c>
      <c r="CH414" s="9">
        <v>0</v>
      </c>
      <c r="CI414" s="9">
        <v>0</v>
      </c>
      <c r="CJ414" s="9">
        <v>0</v>
      </c>
      <c r="CK414" s="9">
        <v>0</v>
      </c>
      <c r="CL414" s="9">
        <v>0</v>
      </c>
      <c r="CM414" s="9">
        <v>0</v>
      </c>
      <c r="CN414" s="9">
        <v>0</v>
      </c>
      <c r="CO414" s="9">
        <v>0</v>
      </c>
      <c r="CP414" s="9">
        <v>0</v>
      </c>
      <c r="CQ414" s="9">
        <v>0</v>
      </c>
      <c r="CR414" s="9">
        <v>0</v>
      </c>
      <c r="CS414" s="9">
        <v>0</v>
      </c>
      <c r="CT414" s="9">
        <v>0</v>
      </c>
      <c r="CU414" s="9">
        <v>0</v>
      </c>
      <c r="CV414" s="9">
        <v>0</v>
      </c>
      <c r="CW414" s="9">
        <v>0</v>
      </c>
      <c r="CX414" s="9">
        <v>0</v>
      </c>
      <c r="CY414" s="9">
        <v>0</v>
      </c>
      <c r="CZ414" s="9">
        <v>0</v>
      </c>
      <c r="DA414" s="9">
        <v>0</v>
      </c>
      <c r="DB414" s="9">
        <v>0</v>
      </c>
      <c r="DC414" s="9">
        <v>0</v>
      </c>
      <c r="DD414" s="9">
        <v>0</v>
      </c>
      <c r="DE414" s="9">
        <v>0</v>
      </c>
      <c r="DF414" s="9">
        <v>0</v>
      </c>
      <c r="DG414" s="144">
        <f t="shared" si="653"/>
        <v>16734</v>
      </c>
      <c r="DH414" s="144">
        <f t="shared" ref="DH414:EW414" si="683">DG414</f>
        <v>16734</v>
      </c>
      <c r="DI414" s="144">
        <f t="shared" si="683"/>
        <v>16734</v>
      </c>
      <c r="DJ414" s="144">
        <f t="shared" si="683"/>
        <v>16734</v>
      </c>
      <c r="DK414" s="144">
        <f t="shared" si="683"/>
        <v>16734</v>
      </c>
      <c r="DL414" s="144">
        <f t="shared" si="683"/>
        <v>16734</v>
      </c>
      <c r="DM414" s="144">
        <f t="shared" si="683"/>
        <v>16734</v>
      </c>
      <c r="DN414" s="144">
        <f t="shared" si="683"/>
        <v>16734</v>
      </c>
      <c r="DO414" s="144">
        <f t="shared" si="683"/>
        <v>16734</v>
      </c>
      <c r="DP414" s="144">
        <f t="shared" si="683"/>
        <v>16734</v>
      </c>
      <c r="DQ414" s="144">
        <f t="shared" si="683"/>
        <v>16734</v>
      </c>
      <c r="DR414" s="144">
        <f t="shared" si="683"/>
        <v>16734</v>
      </c>
      <c r="DS414" s="144">
        <f t="shared" si="683"/>
        <v>16734</v>
      </c>
      <c r="DT414" s="144">
        <f t="shared" si="683"/>
        <v>16734</v>
      </c>
      <c r="DU414" s="144">
        <f t="shared" si="683"/>
        <v>16734</v>
      </c>
      <c r="DV414" s="144">
        <f t="shared" si="683"/>
        <v>16734</v>
      </c>
      <c r="DW414" s="144">
        <f t="shared" si="683"/>
        <v>16734</v>
      </c>
      <c r="DX414" s="144">
        <f t="shared" si="683"/>
        <v>16734</v>
      </c>
      <c r="DY414" s="144">
        <f t="shared" si="683"/>
        <v>16734</v>
      </c>
      <c r="DZ414" s="144">
        <f t="shared" si="683"/>
        <v>16734</v>
      </c>
      <c r="EA414" s="144">
        <f t="shared" si="683"/>
        <v>16734</v>
      </c>
      <c r="EB414" s="144">
        <f t="shared" si="683"/>
        <v>16734</v>
      </c>
      <c r="EC414" s="144">
        <f t="shared" si="683"/>
        <v>16734</v>
      </c>
      <c r="ED414" s="144">
        <f t="shared" si="683"/>
        <v>16734</v>
      </c>
      <c r="EE414" s="144">
        <f t="shared" si="683"/>
        <v>16734</v>
      </c>
      <c r="EF414" s="144">
        <f t="shared" si="683"/>
        <v>16734</v>
      </c>
      <c r="EG414" s="144">
        <f t="shared" si="683"/>
        <v>16734</v>
      </c>
      <c r="EH414" s="144">
        <f t="shared" si="683"/>
        <v>16734</v>
      </c>
      <c r="EI414" s="144">
        <f t="shared" si="683"/>
        <v>16734</v>
      </c>
      <c r="EJ414" s="144">
        <f t="shared" si="683"/>
        <v>16734</v>
      </c>
      <c r="EK414" s="144">
        <f t="shared" si="683"/>
        <v>16734</v>
      </c>
      <c r="EL414" s="144">
        <f t="shared" si="683"/>
        <v>16734</v>
      </c>
      <c r="EM414" s="144">
        <f t="shared" si="683"/>
        <v>16734</v>
      </c>
      <c r="EN414" s="144">
        <f t="shared" si="683"/>
        <v>16734</v>
      </c>
      <c r="EO414" s="144">
        <f t="shared" si="683"/>
        <v>16734</v>
      </c>
      <c r="EP414" s="144">
        <f t="shared" si="683"/>
        <v>16734</v>
      </c>
      <c r="EQ414" s="144">
        <f t="shared" si="683"/>
        <v>16734</v>
      </c>
      <c r="ER414" s="144">
        <f t="shared" si="683"/>
        <v>16734</v>
      </c>
      <c r="ES414" s="144">
        <f t="shared" si="683"/>
        <v>16734</v>
      </c>
      <c r="ET414" s="144">
        <f t="shared" si="683"/>
        <v>16734</v>
      </c>
      <c r="EU414" s="144">
        <f t="shared" si="683"/>
        <v>16734</v>
      </c>
      <c r="EV414" s="144">
        <f t="shared" si="683"/>
        <v>16734</v>
      </c>
      <c r="EW414" s="144">
        <f t="shared" si="683"/>
        <v>16734</v>
      </c>
      <c r="EX414" s="147">
        <f>PV(0.05,'PV factor'!C118,,-BR414)</f>
        <v>0</v>
      </c>
      <c r="EY414" s="147">
        <f>PV(0.05,'PV factor'!D118,,-BS414)</f>
        <v>86383.759853147596</v>
      </c>
      <c r="EZ414" s="147">
        <f>PV(0.05,'PV factor'!E118,,-BT414)</f>
        <v>1846080.7545943146</v>
      </c>
      <c r="FA414" s="147">
        <f>PV(0.05,'PV factor'!F118,,-BU414)</f>
        <v>1758172.1472326806</v>
      </c>
      <c r="FB414" s="147">
        <f>PV(0.05,'PV factor'!G118,,-BV414)</f>
        <v>373107.69831831381</v>
      </c>
      <c r="FC414" s="147">
        <f>PV(0.05,'PV factor'!H118,,-BW414)</f>
        <v>10847510.188697783</v>
      </c>
      <c r="FD414" s="147">
        <f>PV(0.05,'PV factor'!I118,,-BX414)</f>
        <v>10330962.084474081</v>
      </c>
      <c r="FE414" s="147">
        <f>PV(0.05,'PV factor'!J118,,-BY414)</f>
        <v>9839011.5090229344</v>
      </c>
      <c r="FF414" s="147">
        <f>PV(0.05,'PV factor'!K118,,-BZ414)</f>
        <v>0</v>
      </c>
      <c r="FG414" s="147">
        <f>PV(0.05,'PV factor'!L118,,-CA414)</f>
        <v>0</v>
      </c>
      <c r="FH414" s="147">
        <f>PV(0.05,'PV factor'!M118,,-CB414)</f>
        <v>0</v>
      </c>
      <c r="FI414" s="147">
        <f>PV(0.05,'PV factor'!N118,,-CC414)</f>
        <v>0</v>
      </c>
      <c r="FJ414" s="147">
        <f>PV(0.05,'PV factor'!O118,,-CD414)</f>
        <v>0</v>
      </c>
      <c r="FK414" s="147">
        <f>PV(0.05,'PV factor'!P118,,-CE414)</f>
        <v>0</v>
      </c>
      <c r="FL414" s="147">
        <f>PV(0.05,'PV factor'!Q118,,-CF414)</f>
        <v>0</v>
      </c>
      <c r="FM414" s="147">
        <f>PV(0.05,'PV factor'!R118,,-CG414)</f>
        <v>0</v>
      </c>
      <c r="FN414" s="147">
        <f>PV(0.05,'PV factor'!S118,,-CH414)</f>
        <v>0</v>
      </c>
      <c r="FO414" s="147">
        <f>PV(0.05,'PV factor'!T118,,-CI414)</f>
        <v>0</v>
      </c>
      <c r="FP414" s="147">
        <f>PV(0.05,'PV factor'!U118,,-CJ414)</f>
        <v>0</v>
      </c>
      <c r="FQ414" s="147">
        <f>PV(0.05,'PV factor'!V118,,-CK414)</f>
        <v>0</v>
      </c>
      <c r="FR414" s="147">
        <f>PV(0.05,'PV factor'!W118,,-CL414)</f>
        <v>0</v>
      </c>
      <c r="FS414" s="147">
        <f>PV(0.05,'PV factor'!X118,,-CM414)</f>
        <v>0</v>
      </c>
      <c r="FT414" s="147">
        <f>PV(0.05,'PV factor'!Y118,,-CN414)</f>
        <v>0</v>
      </c>
      <c r="FU414" s="147">
        <f>PV(0.05,'PV factor'!Z118,,-CO414)</f>
        <v>0</v>
      </c>
      <c r="FV414" s="147">
        <f>PV(0.05,'PV factor'!AA118,,-CP414)</f>
        <v>0</v>
      </c>
      <c r="FW414" s="147">
        <f>PV(0.05,'PV factor'!AB118,,-CQ414)</f>
        <v>0</v>
      </c>
      <c r="FX414" s="147">
        <f>PV(0.05,'PV factor'!AC118,,-CR414)</f>
        <v>0</v>
      </c>
      <c r="FY414" s="147">
        <f>PV(0.05,'PV factor'!AD118,,-CS414)</f>
        <v>0</v>
      </c>
      <c r="FZ414" s="147">
        <f>PV(0.05,'PV factor'!AE118,,-CT414)</f>
        <v>0</v>
      </c>
      <c r="GA414" s="147">
        <f>PV(0.05,'PV factor'!AF118,,-CU414)</f>
        <v>0</v>
      </c>
      <c r="GB414" s="147">
        <f>PV(0.05,'PV factor'!AG118,,-CV414)</f>
        <v>0</v>
      </c>
      <c r="GC414" s="147">
        <f>PV(0.05,'PV factor'!AH118,,-CW414)</f>
        <v>0</v>
      </c>
      <c r="GD414" s="147">
        <f>PV(0.05,'PV factor'!AI118,,-CX414)</f>
        <v>0</v>
      </c>
      <c r="GE414" s="147">
        <f>PV(0.05,'PV factor'!AJ118,,-CY414)</f>
        <v>0</v>
      </c>
      <c r="GF414" s="147">
        <f>PV(0.05,'PV factor'!AK118,,-CZ414)</f>
        <v>0</v>
      </c>
      <c r="GG414" s="147">
        <f>PV(0.05,'PV factor'!AL118,,-DA414)</f>
        <v>0</v>
      </c>
      <c r="GH414" s="147">
        <f>PV(0.05,'PV factor'!AM118,,-DB414)</f>
        <v>0</v>
      </c>
      <c r="GI414" s="147">
        <f>PV(0.05,'PV factor'!AN118,,-DC414)</f>
        <v>0</v>
      </c>
      <c r="GJ414" s="147">
        <f>PV(0.05,'PV factor'!AO118,,-DD414)</f>
        <v>0</v>
      </c>
      <c r="GK414" s="147">
        <f>PV(0.05,'PV factor'!AP118,,-DE414)</f>
        <v>0</v>
      </c>
      <c r="GL414" s="147">
        <f>PV(0.05,'PV factor'!C118,,-DI414)</f>
        <v>15178.231292517006</v>
      </c>
      <c r="GM414" s="147">
        <f>PV(0.05,'PV factor'!D118,,-DJ414)</f>
        <v>14455.458373825719</v>
      </c>
      <c r="GN414" s="147">
        <f>PV(0.05,'PV factor'!E118,,-DK414)</f>
        <v>13767.103213167353</v>
      </c>
      <c r="GO414" s="147">
        <f>PV(0.05,'PV factor'!F118,,-DL414)</f>
        <v>13111.526869683192</v>
      </c>
      <c r="GP414" s="147">
        <f>PV(0.05,'PV factor'!G118,,-DM414)</f>
        <v>12487.168447317328</v>
      </c>
      <c r="GQ414" s="147">
        <f>PV(0.05,'PV factor'!H118,,-DN414)</f>
        <v>11892.541378397453</v>
      </c>
      <c r="GR414" s="147">
        <f>PV(0.05,'PV factor'!I118,,-DO414)</f>
        <v>11326.229884188051</v>
      </c>
      <c r="GS414" s="147">
        <f>PV(0.05,'PV factor'!J118,,-DP414)</f>
        <v>10786.88560398862</v>
      </c>
      <c r="GT414" s="147">
        <f>PV(0.05,'PV factor'!K118,,-DQ414)</f>
        <v>10273.224384751067</v>
      </c>
      <c r="GU414" s="147">
        <f>PV(0.05,'PV factor'!L118,,-DR414)</f>
        <v>9784.0232235724434</v>
      </c>
      <c r="GV414" s="147">
        <f>PV(0.05,'PV factor'!M118,,-DS414)</f>
        <v>9318.1173557832808</v>
      </c>
      <c r="GW414" s="147">
        <f>PV(0.05,'PV factor'!N118,,-DT414)</f>
        <v>8874.3974816983609</v>
      </c>
      <c r="GX414" s="147">
        <f>PV(0.05,'PV factor'!O118,,-DU414)</f>
        <v>8451.8071254270126</v>
      </c>
      <c r="GY414" s="147">
        <f>PV(0.05,'PV factor'!P118,,-DV414)</f>
        <v>8049.3401194542948</v>
      </c>
      <c r="GZ414" s="147">
        <f>PV(0.05,'PV factor'!Q118,,-DW414)</f>
        <v>7666.0382090040912</v>
      </c>
      <c r="HA414" s="147">
        <f>PV(0.05,'PV factor'!R118,,-DX414)</f>
        <v>7300.9887704800858</v>
      </c>
      <c r="HB414" s="147">
        <f>PV(0.05,'PV factor'!S118,,-DY414)</f>
        <v>6953.3226385524631</v>
      </c>
      <c r="HC414" s="147">
        <f>PV(0.05,'PV factor'!T118,,-DZ414)</f>
        <v>6622.2120367166317</v>
      </c>
      <c r="HD414" s="147">
        <f>PV(0.05,'PV factor'!U118,,-EA414)</f>
        <v>6306.8686063967916</v>
      </c>
      <c r="HE414" s="147">
        <f>PV(0.05,'PV factor'!V118,,-EB414)</f>
        <v>6006.5415299017068</v>
      </c>
      <c r="HF414" s="147">
        <f>PV(0.05,'PV factor'!W118,,-EC414)</f>
        <v>5720.5157427635304</v>
      </c>
      <c r="HG414" s="147">
        <f>PV(0.05,'PV factor'!X118,,-ED414)</f>
        <v>5448.1102312033618</v>
      </c>
      <c r="HH414" s="147">
        <f>PV(0.05,'PV factor'!Y118,,-EE414)</f>
        <v>5188.6764106698683</v>
      </c>
      <c r="HI414" s="147">
        <f>PV(0.05,'PV factor'!Z118,,-EF414)</f>
        <v>4941.596581590351</v>
      </c>
      <c r="HJ414" s="147">
        <f>PV(0.05,'PV factor'!AA118,,-EG414)</f>
        <v>4706.282458657477</v>
      </c>
      <c r="HK414" s="147">
        <f>PV(0.05,'PV factor'!AB118,,-EH414)</f>
        <v>4482.1737701499778</v>
      </c>
      <c r="HL414" s="147">
        <f>PV(0.05,'PV factor'!AC118,,-EI414)</f>
        <v>4268.7369239523605</v>
      </c>
      <c r="HM414" s="147">
        <f>PV(0.05,'PV factor'!AD118,,-EJ414)</f>
        <v>4065.4637370974851</v>
      </c>
      <c r="HN414" s="147">
        <f>PV(0.05,'PV factor'!AE118,,-EK414)</f>
        <v>3871.8702258071303</v>
      </c>
      <c r="HO414" s="147">
        <f>PV(0.05,'PV factor'!AF118,,-EL414)</f>
        <v>3687.4954531496464</v>
      </c>
      <c r="HP414" s="147">
        <f>PV(0.05,'PV factor'!AG118,,-EM414)</f>
        <v>3511.9004315710922</v>
      </c>
      <c r="HQ414" s="147">
        <f>PV(0.05,'PV factor'!AH118,,-EN414)</f>
        <v>3344.6670776867541</v>
      </c>
      <c r="HR414" s="147">
        <f>PV(0.05,'PV factor'!AI118,,-EO414)</f>
        <v>3185.397216844528</v>
      </c>
      <c r="HS414" s="147">
        <f>PV(0.05,'PV factor'!AJ118,,-EP414)</f>
        <v>3033.711635090026</v>
      </c>
      <c r="HT414" s="147">
        <f>PV(0.05,'PV factor'!AK118,,-EQ414)</f>
        <v>2889.2491762762156</v>
      </c>
      <c r="HU414" s="147">
        <f>PV(0.05,'PV factor'!AL118,,-ER414)</f>
        <v>2751.6658821678243</v>
      </c>
      <c r="HV414" s="147">
        <f>PV(0.05,'PV factor'!AM118,,-ES414)</f>
        <v>2620.6341734931666</v>
      </c>
      <c r="HW414" s="147">
        <f>PV(0.05,'PV factor'!AN118,,-ET414)</f>
        <v>2495.8420699934914</v>
      </c>
      <c r="HX414" s="147">
        <f>PV(0.05,'PV factor'!AO118,,-EU414)</f>
        <v>2376.9924476128494</v>
      </c>
      <c r="HY414" s="147">
        <f>PV(0.05,'PV factor'!AP118,,-EV414)</f>
        <v>2263.8023310598564</v>
      </c>
      <c r="HZ414" s="147">
        <f t="shared" si="655"/>
        <v>35081228.142193258</v>
      </c>
      <c r="IA414" s="147">
        <f t="shared" si="656"/>
        <v>273466.81052165997</v>
      </c>
      <c r="IB414" s="401">
        <f t="shared" si="657"/>
        <v>7.7952462044153219E-3</v>
      </c>
    </row>
    <row r="415" spans="1:236" s="181" customFormat="1" ht="90" customHeight="1" x14ac:dyDescent="0.25">
      <c r="A415" s="242" t="s">
        <v>997</v>
      </c>
      <c r="B415" s="195" t="s">
        <v>998</v>
      </c>
      <c r="C415" s="195" t="s">
        <v>1016</v>
      </c>
      <c r="D415" s="115">
        <v>8</v>
      </c>
      <c r="E415" s="195" t="s">
        <v>1017</v>
      </c>
      <c r="F415" s="113" t="s">
        <v>1018</v>
      </c>
      <c r="G415" s="113" t="s">
        <v>1019</v>
      </c>
      <c r="H415" s="113" t="s">
        <v>1020</v>
      </c>
      <c r="I415" s="113" t="s">
        <v>1021</v>
      </c>
      <c r="J415" s="113">
        <v>5</v>
      </c>
      <c r="K415" s="95" t="s">
        <v>206</v>
      </c>
      <c r="L415" s="112">
        <v>4160</v>
      </c>
      <c r="M415" s="112" t="s">
        <v>1022</v>
      </c>
      <c r="N415" s="112" t="s">
        <v>81</v>
      </c>
      <c r="O415" s="112" t="s">
        <v>82</v>
      </c>
      <c r="P415" s="112" t="s">
        <v>83</v>
      </c>
      <c r="Q415" s="112" t="s">
        <v>100</v>
      </c>
      <c r="R415" s="112" t="s">
        <v>108</v>
      </c>
      <c r="S415" s="112" t="s">
        <v>99</v>
      </c>
      <c r="T415" s="112" t="s">
        <v>1023</v>
      </c>
      <c r="U415" s="112" t="s">
        <v>100</v>
      </c>
      <c r="V415" s="201">
        <v>1</v>
      </c>
      <c r="W415" s="217">
        <v>2660000</v>
      </c>
      <c r="X415" s="217">
        <v>0</v>
      </c>
      <c r="Y415" s="217">
        <v>0</v>
      </c>
      <c r="Z415" s="217">
        <v>0</v>
      </c>
      <c r="AA415" s="217">
        <v>1330000</v>
      </c>
      <c r="AB415" s="217">
        <v>1330000</v>
      </c>
      <c r="AC415" s="217">
        <v>0</v>
      </c>
      <c r="AD415" s="217">
        <v>0</v>
      </c>
      <c r="AE415" s="286">
        <v>0</v>
      </c>
      <c r="AF415" s="286">
        <v>0</v>
      </c>
      <c r="AG415" s="286">
        <v>0</v>
      </c>
      <c r="AH415" s="286">
        <v>0</v>
      </c>
      <c r="AI415" s="112" t="s">
        <v>88</v>
      </c>
      <c r="AJ415" s="217">
        <v>0</v>
      </c>
      <c r="AK415" s="217">
        <v>0</v>
      </c>
      <c r="AL415" s="217">
        <v>0</v>
      </c>
      <c r="AM415" s="217">
        <v>0</v>
      </c>
      <c r="AN415" s="217">
        <v>0</v>
      </c>
      <c r="AO415" s="217">
        <v>0</v>
      </c>
      <c r="AP415" s="217">
        <v>0</v>
      </c>
      <c r="AQ415" s="286">
        <v>0</v>
      </c>
      <c r="AR415" s="286">
        <v>0</v>
      </c>
      <c r="AS415" s="286">
        <v>0</v>
      </c>
      <c r="AT415" s="286">
        <v>0</v>
      </c>
      <c r="AU415" s="113"/>
      <c r="AV415" s="230">
        <f t="shared" si="623"/>
        <v>0</v>
      </c>
      <c r="AW415" s="230">
        <f t="shared" si="624"/>
        <v>0</v>
      </c>
      <c r="AX415" s="230" t="str">
        <f t="shared" si="625"/>
        <v>D2</v>
      </c>
      <c r="AY415" s="141">
        <f t="shared" si="626"/>
        <v>8</v>
      </c>
      <c r="AZ415" s="70">
        <f t="shared" si="627"/>
        <v>1</v>
      </c>
      <c r="BA415" s="70">
        <f t="shared" si="628"/>
        <v>1</v>
      </c>
      <c r="BB415" s="70">
        <f t="shared" si="629"/>
        <v>1</v>
      </c>
      <c r="BC415" s="70">
        <f t="shared" si="630"/>
        <v>1</v>
      </c>
      <c r="BD415" s="70">
        <f t="shared" si="631"/>
        <v>1</v>
      </c>
      <c r="BE415" s="70">
        <f t="shared" si="632"/>
        <v>0</v>
      </c>
      <c r="BF415" s="70">
        <f t="shared" si="633"/>
        <v>0</v>
      </c>
      <c r="BG415" s="71">
        <f t="shared" si="634"/>
        <v>0</v>
      </c>
      <c r="BH415" s="71">
        <f t="shared" si="635"/>
        <v>1</v>
      </c>
      <c r="BI415" s="71">
        <f t="shared" si="636"/>
        <v>0</v>
      </c>
      <c r="BJ415" s="71">
        <f t="shared" si="637"/>
        <v>0</v>
      </c>
      <c r="BK415" s="71">
        <f t="shared" si="638"/>
        <v>1</v>
      </c>
      <c r="BL415" s="70">
        <f t="shared" si="639"/>
        <v>1</v>
      </c>
      <c r="BM415" s="70">
        <f t="shared" si="640"/>
        <v>1</v>
      </c>
      <c r="BN415" s="70">
        <f t="shared" si="641"/>
        <v>0</v>
      </c>
      <c r="BO415" s="70">
        <f t="shared" si="642"/>
        <v>1</v>
      </c>
      <c r="BP415" s="144">
        <f t="shared" si="643"/>
        <v>0</v>
      </c>
      <c r="BQ415" s="144">
        <f t="shared" si="644"/>
        <v>0</v>
      </c>
      <c r="BR415" s="144">
        <f t="shared" si="645"/>
        <v>1330000</v>
      </c>
      <c r="BS415" s="144">
        <f t="shared" si="646"/>
        <v>1330000</v>
      </c>
      <c r="BT415" s="144">
        <f t="shared" si="647"/>
        <v>0</v>
      </c>
      <c r="BU415" s="144">
        <f t="shared" si="648"/>
        <v>0</v>
      </c>
      <c r="BV415" s="144">
        <f t="shared" si="649"/>
        <v>0</v>
      </c>
      <c r="BW415" s="144">
        <f t="shared" si="650"/>
        <v>0</v>
      </c>
      <c r="BX415" s="144">
        <f t="shared" si="651"/>
        <v>0</v>
      </c>
      <c r="BY415" s="144">
        <f t="shared" si="652"/>
        <v>0</v>
      </c>
      <c r="BZ415" s="9">
        <v>0</v>
      </c>
      <c r="CA415" s="9">
        <v>0</v>
      </c>
      <c r="CB415" s="9">
        <v>0</v>
      </c>
      <c r="CC415" s="9">
        <v>0</v>
      </c>
      <c r="CD415" s="9">
        <v>0</v>
      </c>
      <c r="CE415" s="9">
        <v>0</v>
      </c>
      <c r="CF415" s="9">
        <v>0</v>
      </c>
      <c r="CG415" s="9">
        <v>0</v>
      </c>
      <c r="CH415" s="9">
        <v>0</v>
      </c>
      <c r="CI415" s="9">
        <v>0</v>
      </c>
      <c r="CJ415" s="9">
        <v>0</v>
      </c>
      <c r="CK415" s="9">
        <v>0</v>
      </c>
      <c r="CL415" s="9">
        <v>0</v>
      </c>
      <c r="CM415" s="9">
        <v>0</v>
      </c>
      <c r="CN415" s="9">
        <v>0</v>
      </c>
      <c r="CO415" s="9">
        <v>0</v>
      </c>
      <c r="CP415" s="9">
        <v>0</v>
      </c>
      <c r="CQ415" s="9">
        <v>0</v>
      </c>
      <c r="CR415" s="9">
        <v>0</v>
      </c>
      <c r="CS415" s="9">
        <v>0</v>
      </c>
      <c r="CT415" s="9">
        <v>0</v>
      </c>
      <c r="CU415" s="9">
        <v>0</v>
      </c>
      <c r="CV415" s="9">
        <v>0</v>
      </c>
      <c r="CW415" s="9">
        <v>0</v>
      </c>
      <c r="CX415" s="9">
        <v>0</v>
      </c>
      <c r="CY415" s="9">
        <v>0</v>
      </c>
      <c r="CZ415" s="9">
        <v>0</v>
      </c>
      <c r="DA415" s="9">
        <v>0</v>
      </c>
      <c r="DB415" s="9">
        <v>0</v>
      </c>
      <c r="DC415" s="9">
        <v>0</v>
      </c>
      <c r="DD415" s="9">
        <v>0</v>
      </c>
      <c r="DE415" s="9">
        <v>0</v>
      </c>
      <c r="DF415" s="9">
        <v>0</v>
      </c>
      <c r="DG415" s="144">
        <f t="shared" si="653"/>
        <v>4160</v>
      </c>
      <c r="DH415" s="144">
        <f t="shared" ref="DH415:EW415" si="684">DG415</f>
        <v>4160</v>
      </c>
      <c r="DI415" s="144">
        <f t="shared" si="684"/>
        <v>4160</v>
      </c>
      <c r="DJ415" s="144">
        <f t="shared" si="684"/>
        <v>4160</v>
      </c>
      <c r="DK415" s="144">
        <f t="shared" si="684"/>
        <v>4160</v>
      </c>
      <c r="DL415" s="144">
        <f t="shared" si="684"/>
        <v>4160</v>
      </c>
      <c r="DM415" s="144">
        <f t="shared" si="684"/>
        <v>4160</v>
      </c>
      <c r="DN415" s="144">
        <f t="shared" si="684"/>
        <v>4160</v>
      </c>
      <c r="DO415" s="144">
        <f t="shared" si="684"/>
        <v>4160</v>
      </c>
      <c r="DP415" s="144">
        <f t="shared" si="684"/>
        <v>4160</v>
      </c>
      <c r="DQ415" s="144">
        <f t="shared" si="684"/>
        <v>4160</v>
      </c>
      <c r="DR415" s="144">
        <f t="shared" si="684"/>
        <v>4160</v>
      </c>
      <c r="DS415" s="144">
        <f t="shared" si="684"/>
        <v>4160</v>
      </c>
      <c r="DT415" s="144">
        <f t="shared" si="684"/>
        <v>4160</v>
      </c>
      <c r="DU415" s="144">
        <f t="shared" si="684"/>
        <v>4160</v>
      </c>
      <c r="DV415" s="144">
        <f t="shared" si="684"/>
        <v>4160</v>
      </c>
      <c r="DW415" s="144">
        <f t="shared" si="684"/>
        <v>4160</v>
      </c>
      <c r="DX415" s="144">
        <f t="shared" si="684"/>
        <v>4160</v>
      </c>
      <c r="DY415" s="144">
        <f t="shared" si="684"/>
        <v>4160</v>
      </c>
      <c r="DZ415" s="144">
        <f t="shared" si="684"/>
        <v>4160</v>
      </c>
      <c r="EA415" s="144">
        <f t="shared" si="684"/>
        <v>4160</v>
      </c>
      <c r="EB415" s="144">
        <f t="shared" si="684"/>
        <v>4160</v>
      </c>
      <c r="EC415" s="144">
        <f t="shared" si="684"/>
        <v>4160</v>
      </c>
      <c r="ED415" s="144">
        <f t="shared" si="684"/>
        <v>4160</v>
      </c>
      <c r="EE415" s="144">
        <f t="shared" si="684"/>
        <v>4160</v>
      </c>
      <c r="EF415" s="144">
        <f t="shared" si="684"/>
        <v>4160</v>
      </c>
      <c r="EG415" s="144">
        <f t="shared" si="684"/>
        <v>4160</v>
      </c>
      <c r="EH415" s="144">
        <f t="shared" si="684"/>
        <v>4160</v>
      </c>
      <c r="EI415" s="144">
        <f t="shared" si="684"/>
        <v>4160</v>
      </c>
      <c r="EJ415" s="144">
        <f t="shared" si="684"/>
        <v>4160</v>
      </c>
      <c r="EK415" s="144">
        <f t="shared" si="684"/>
        <v>4160</v>
      </c>
      <c r="EL415" s="144">
        <f t="shared" si="684"/>
        <v>4160</v>
      </c>
      <c r="EM415" s="144">
        <f t="shared" si="684"/>
        <v>4160</v>
      </c>
      <c r="EN415" s="144">
        <f t="shared" si="684"/>
        <v>4160</v>
      </c>
      <c r="EO415" s="144">
        <f t="shared" si="684"/>
        <v>4160</v>
      </c>
      <c r="EP415" s="144">
        <f t="shared" si="684"/>
        <v>4160</v>
      </c>
      <c r="EQ415" s="144">
        <f t="shared" si="684"/>
        <v>4160</v>
      </c>
      <c r="ER415" s="144">
        <f t="shared" si="684"/>
        <v>4160</v>
      </c>
      <c r="ES415" s="144">
        <f t="shared" si="684"/>
        <v>4160</v>
      </c>
      <c r="ET415" s="144">
        <f t="shared" si="684"/>
        <v>4160</v>
      </c>
      <c r="EU415" s="144">
        <f t="shared" si="684"/>
        <v>4160</v>
      </c>
      <c r="EV415" s="144">
        <f t="shared" si="684"/>
        <v>4160</v>
      </c>
      <c r="EW415" s="144">
        <f t="shared" si="684"/>
        <v>4160</v>
      </c>
      <c r="EX415" s="147">
        <f>PV(0.05,'PV factor'!C165,,-BR415)</f>
        <v>1206349.2063492064</v>
      </c>
      <c r="EY415" s="147">
        <f>PV(0.05,'PV factor'!D165,,-BS415)</f>
        <v>1148904.006046863</v>
      </c>
      <c r="EZ415" s="147">
        <f>PV(0.05,'PV factor'!E165,,-BT415)</f>
        <v>0</v>
      </c>
      <c r="FA415" s="147">
        <f>PV(0.05,'PV factor'!F165,,-BU415)</f>
        <v>0</v>
      </c>
      <c r="FB415" s="147">
        <f>PV(0.05,'PV factor'!G165,,-BV415)</f>
        <v>0</v>
      </c>
      <c r="FC415" s="147">
        <f>PV(0.05,'PV factor'!H165,,-BW415)</f>
        <v>0</v>
      </c>
      <c r="FD415" s="147">
        <f>PV(0.05,'PV factor'!I165,,-BX415)</f>
        <v>0</v>
      </c>
      <c r="FE415" s="147">
        <f>PV(0.05,'PV factor'!J165,,-BY415)</f>
        <v>0</v>
      </c>
      <c r="FF415" s="147">
        <f>PV(0.05,'PV factor'!K165,,-BZ415)</f>
        <v>0</v>
      </c>
      <c r="FG415" s="147">
        <f>PV(0.05,'PV factor'!L165,,-CA415)</f>
        <v>0</v>
      </c>
      <c r="FH415" s="147">
        <f>PV(0.05,'PV factor'!M165,,-CB415)</f>
        <v>0</v>
      </c>
      <c r="FI415" s="147">
        <f>PV(0.05,'PV factor'!N165,,-CC415)</f>
        <v>0</v>
      </c>
      <c r="FJ415" s="147">
        <f>PV(0.05,'PV factor'!O165,,-CD415)</f>
        <v>0</v>
      </c>
      <c r="FK415" s="147">
        <f>PV(0.05,'PV factor'!P165,,-CE415)</f>
        <v>0</v>
      </c>
      <c r="FL415" s="147">
        <f>PV(0.05,'PV factor'!Q165,,-CF415)</f>
        <v>0</v>
      </c>
      <c r="FM415" s="147">
        <f>PV(0.05,'PV factor'!R165,,-CG415)</f>
        <v>0</v>
      </c>
      <c r="FN415" s="147">
        <f>PV(0.05,'PV factor'!S165,,-CH415)</f>
        <v>0</v>
      </c>
      <c r="FO415" s="147">
        <f>PV(0.05,'PV factor'!T165,,-CI415)</f>
        <v>0</v>
      </c>
      <c r="FP415" s="147">
        <f>PV(0.05,'PV factor'!U165,,-CJ415)</f>
        <v>0</v>
      </c>
      <c r="FQ415" s="147">
        <f>PV(0.05,'PV factor'!V165,,-CK415)</f>
        <v>0</v>
      </c>
      <c r="FR415" s="147">
        <f>PV(0.05,'PV factor'!W165,,-CL415)</f>
        <v>0</v>
      </c>
      <c r="FS415" s="147">
        <f>PV(0.05,'PV factor'!X165,,-CM415)</f>
        <v>0</v>
      </c>
      <c r="FT415" s="147">
        <f>PV(0.05,'PV factor'!Y165,,-CN415)</f>
        <v>0</v>
      </c>
      <c r="FU415" s="147">
        <f>PV(0.05,'PV factor'!Z165,,-CO415)</f>
        <v>0</v>
      </c>
      <c r="FV415" s="147">
        <f>PV(0.05,'PV factor'!AA165,,-CP415)</f>
        <v>0</v>
      </c>
      <c r="FW415" s="147">
        <f>PV(0.05,'PV factor'!AB165,,-CQ415)</f>
        <v>0</v>
      </c>
      <c r="FX415" s="147">
        <f>PV(0.05,'PV factor'!AC165,,-CR415)</f>
        <v>0</v>
      </c>
      <c r="FY415" s="147">
        <f>PV(0.05,'PV factor'!AD165,,-CS415)</f>
        <v>0</v>
      </c>
      <c r="FZ415" s="147">
        <f>PV(0.05,'PV factor'!AE165,,-CT415)</f>
        <v>0</v>
      </c>
      <c r="GA415" s="147">
        <f>PV(0.05,'PV factor'!AF165,,-CU415)</f>
        <v>0</v>
      </c>
      <c r="GB415" s="147">
        <f>PV(0.05,'PV factor'!AG165,,-CV415)</f>
        <v>0</v>
      </c>
      <c r="GC415" s="147">
        <f>PV(0.05,'PV factor'!AH165,,-CW415)</f>
        <v>0</v>
      </c>
      <c r="GD415" s="147">
        <f>PV(0.05,'PV factor'!AI165,,-CX415)</f>
        <v>0</v>
      </c>
      <c r="GE415" s="147">
        <f>PV(0.05,'PV factor'!AJ165,,-CY415)</f>
        <v>0</v>
      </c>
      <c r="GF415" s="147">
        <f>PV(0.05,'PV factor'!AK165,,-CZ415)</f>
        <v>0</v>
      </c>
      <c r="GG415" s="147">
        <f>PV(0.05,'PV factor'!AL165,,-DA415)</f>
        <v>0</v>
      </c>
      <c r="GH415" s="147">
        <f>PV(0.05,'PV factor'!AM165,,-DB415)</f>
        <v>0</v>
      </c>
      <c r="GI415" s="147">
        <f>PV(0.05,'PV factor'!AN165,,-DC415)</f>
        <v>0</v>
      </c>
      <c r="GJ415" s="147">
        <f>PV(0.05,'PV factor'!AO165,,-DD415)</f>
        <v>0</v>
      </c>
      <c r="GK415" s="147">
        <f>PV(0.05,'PV factor'!AP165,,-DE415)</f>
        <v>0</v>
      </c>
      <c r="GL415" s="147">
        <f>PV(0.05,'PV factor'!C165,,-DI415)</f>
        <v>3773.2426303854872</v>
      </c>
      <c r="GM415" s="147">
        <f>PV(0.05,'PV factor'!D165,,-DJ415)</f>
        <v>3593.5644098909402</v>
      </c>
      <c r="GN415" s="147">
        <f>PV(0.05,'PV factor'!E165,,-DK415)</f>
        <v>3422.442295134229</v>
      </c>
      <c r="GO415" s="147">
        <f>PV(0.05,'PV factor'!F165,,-DL415)</f>
        <v>3259.468852508789</v>
      </c>
      <c r="GP415" s="147">
        <f>PV(0.05,'PV factor'!G165,,-DM415)</f>
        <v>3104.2560500083709</v>
      </c>
      <c r="GQ415" s="147">
        <f>PV(0.05,'PV factor'!H165,,-DN415)</f>
        <v>2956.4343333413053</v>
      </c>
      <c r="GR415" s="147">
        <f>PV(0.05,'PV factor'!I165,,-DO415)</f>
        <v>2815.6517460393388</v>
      </c>
      <c r="GS415" s="147">
        <f>PV(0.05,'PV factor'!J165,,-DP415)</f>
        <v>2681.5730914660367</v>
      </c>
      <c r="GT415" s="147">
        <f>PV(0.05,'PV factor'!K165,,-DQ415)</f>
        <v>2553.8791347295587</v>
      </c>
      <c r="GU415" s="147">
        <f>PV(0.05,'PV factor'!L165,,-DR415)</f>
        <v>2432.2658425995796</v>
      </c>
      <c r="GV415" s="147">
        <f>PV(0.05,'PV factor'!M165,,-DS415)</f>
        <v>2316.4436596186474</v>
      </c>
      <c r="GW415" s="147">
        <f>PV(0.05,'PV factor'!N165,,-DT415)</f>
        <v>2206.1368186844256</v>
      </c>
      <c r="GX415" s="147">
        <f>PV(0.05,'PV factor'!O165,,-DU415)</f>
        <v>2101.0826844613584</v>
      </c>
      <c r="GY415" s="147">
        <f>PV(0.05,'PV factor'!P165,,-DV415)</f>
        <v>2001.031128058436</v>
      </c>
      <c r="GZ415" s="147">
        <f>PV(0.05,'PV factor'!Q165,,-DW415)</f>
        <v>1905.743931484225</v>
      </c>
      <c r="HA415" s="147">
        <f>PV(0.05,'PV factor'!R165,,-DX415)</f>
        <v>1814.9942204611664</v>
      </c>
      <c r="HB415" s="147">
        <f>PV(0.05,'PV factor'!S165,,-DY415)</f>
        <v>1728.56592424873</v>
      </c>
      <c r="HC415" s="147">
        <f>PV(0.05,'PV factor'!T165,,-DZ415)</f>
        <v>1646.2532611892666</v>
      </c>
      <c r="HD415" s="147">
        <f>PV(0.05,'PV factor'!U165,,-EA415)</f>
        <v>1567.8602487516825</v>
      </c>
      <c r="HE415" s="147">
        <f>PV(0.05,'PV factor'!V165,,-EB415)</f>
        <v>1493.2002369063644</v>
      </c>
      <c r="HF415" s="147">
        <f>PV(0.05,'PV factor'!W165,,-EC415)</f>
        <v>1422.095463720347</v>
      </c>
      <c r="HG415" s="147">
        <f>PV(0.05,'PV factor'!X165,,-ED415)</f>
        <v>1354.3766321146159</v>
      </c>
      <c r="HH415" s="147">
        <f>PV(0.05,'PV factor'!Y165,,-EE415)</f>
        <v>1289.8825067758248</v>
      </c>
      <c r="HI415" s="147">
        <f>PV(0.05,'PV factor'!Z165,,-EF415)</f>
        <v>1228.4595302626904</v>
      </c>
      <c r="HJ415" s="147">
        <f>PV(0.05,'PV factor'!AA165,,-EG415)</f>
        <v>1169.9614573930385</v>
      </c>
      <c r="HK415" s="147">
        <f>PV(0.05,'PV factor'!AB165,,-EH415)</f>
        <v>1114.2490070409888</v>
      </c>
      <c r="HL415" s="147">
        <f>PV(0.05,'PV factor'!AC165,,-EI415)</f>
        <v>1061.1895305152277</v>
      </c>
      <c r="HM415" s="147">
        <f>PV(0.05,'PV factor'!AD165,,-EJ415)</f>
        <v>1010.656695728788</v>
      </c>
      <c r="HN415" s="147">
        <f>PV(0.05,'PV factor'!AE165,,-EK415)</f>
        <v>962.5301864083699</v>
      </c>
      <c r="HO415" s="147">
        <f>PV(0.05,'PV factor'!AF165,,-EL415)</f>
        <v>916.69541562701852</v>
      </c>
      <c r="HP415" s="147">
        <f>PV(0.05,'PV factor'!AG165,,-EM415)</f>
        <v>873.04325297811295</v>
      </c>
      <c r="HQ415" s="147">
        <f>PV(0.05,'PV factor'!AH165,,-EN415)</f>
        <v>831.46976474105998</v>
      </c>
      <c r="HR415" s="147">
        <f>PV(0.05,'PV factor'!AI165,,-EO415)</f>
        <v>791.87596642005713</v>
      </c>
      <c r="HS415" s="147">
        <f>PV(0.05,'PV factor'!AJ165,,-EP415)</f>
        <v>754.16758706672101</v>
      </c>
      <c r="HT415" s="147">
        <f>PV(0.05,'PV factor'!AK165,,-EQ415)</f>
        <v>718.25484482544869</v>
      </c>
      <c r="HU415" s="147">
        <f>PV(0.05,'PV factor'!AL165,,-ER415)</f>
        <v>684.05223316709385</v>
      </c>
      <c r="HV415" s="147">
        <f>PV(0.05,'PV factor'!AM165,,-ES415)</f>
        <v>651.47831730199425</v>
      </c>
      <c r="HW415" s="147">
        <f>PV(0.05,'PV factor'!AN165,,-ET415)</f>
        <v>620.45554028761353</v>
      </c>
      <c r="HX415" s="147">
        <f>PV(0.05,'PV factor'!AO165,,-EU415)</f>
        <v>590.91003836915581</v>
      </c>
      <c r="HY415" s="147">
        <f>PV(0.05,'PV factor'!AP165,,-EV415)</f>
        <v>562.77146511348167</v>
      </c>
      <c r="HZ415" s="147">
        <f t="shared" si="655"/>
        <v>2355253.2123960694</v>
      </c>
      <c r="IA415" s="147">
        <f t="shared" si="656"/>
        <v>17152.974237927818</v>
      </c>
      <c r="IB415" s="401">
        <f t="shared" si="657"/>
        <v>7.2828578038441928E-3</v>
      </c>
    </row>
    <row r="416" spans="1:236" s="181" customFormat="1" ht="90" customHeight="1" x14ac:dyDescent="0.25">
      <c r="A416" s="242" t="s">
        <v>997</v>
      </c>
      <c r="B416" s="195" t="s">
        <v>998</v>
      </c>
      <c r="C416" s="195" t="s">
        <v>1024</v>
      </c>
      <c r="D416" s="115">
        <v>4</v>
      </c>
      <c r="E416" s="195" t="s">
        <v>1025</v>
      </c>
      <c r="F416" s="113" t="s">
        <v>1026</v>
      </c>
      <c r="G416" s="113" t="s">
        <v>1027</v>
      </c>
      <c r="H416" s="113" t="s">
        <v>1028</v>
      </c>
      <c r="I416" s="113" t="s">
        <v>1029</v>
      </c>
      <c r="J416" s="113">
        <v>5</v>
      </c>
      <c r="K416" s="95" t="s">
        <v>206</v>
      </c>
      <c r="L416" s="112">
        <v>6240</v>
      </c>
      <c r="M416" s="112" t="s">
        <v>1030</v>
      </c>
      <c r="N416" s="112" t="s">
        <v>81</v>
      </c>
      <c r="O416" s="112" t="s">
        <v>82</v>
      </c>
      <c r="P416" s="112" t="s">
        <v>83</v>
      </c>
      <c r="Q416" s="112" t="s">
        <v>100</v>
      </c>
      <c r="R416" s="112" t="s">
        <v>226</v>
      </c>
      <c r="S416" s="112" t="s">
        <v>99</v>
      </c>
      <c r="T416" s="112" t="s">
        <v>1023</v>
      </c>
      <c r="U416" s="112" t="s">
        <v>100</v>
      </c>
      <c r="V416" s="201">
        <v>1</v>
      </c>
      <c r="W416" s="217">
        <v>7000000</v>
      </c>
      <c r="X416" s="217">
        <v>0</v>
      </c>
      <c r="Y416" s="217">
        <v>0</v>
      </c>
      <c r="Z416" s="217">
        <v>0</v>
      </c>
      <c r="AA416" s="217">
        <v>2000000</v>
      </c>
      <c r="AB416" s="217">
        <v>2000000</v>
      </c>
      <c r="AC416" s="217">
        <v>1000000</v>
      </c>
      <c r="AD416" s="217">
        <v>1000000</v>
      </c>
      <c r="AE416" s="286">
        <v>1000000</v>
      </c>
      <c r="AF416" s="286">
        <v>0</v>
      </c>
      <c r="AG416" s="286">
        <v>0</v>
      </c>
      <c r="AH416" s="286">
        <v>0</v>
      </c>
      <c r="AI416" s="112" t="s">
        <v>88</v>
      </c>
      <c r="AJ416" s="217">
        <v>0</v>
      </c>
      <c r="AK416" s="217">
        <v>0</v>
      </c>
      <c r="AL416" s="217">
        <v>0</v>
      </c>
      <c r="AM416" s="217">
        <v>0</v>
      </c>
      <c r="AN416" s="217">
        <v>0</v>
      </c>
      <c r="AO416" s="217">
        <v>0</v>
      </c>
      <c r="AP416" s="217">
        <v>0</v>
      </c>
      <c r="AQ416" s="286">
        <v>0</v>
      </c>
      <c r="AR416" s="286">
        <v>0</v>
      </c>
      <c r="AS416" s="286">
        <v>0</v>
      </c>
      <c r="AT416" s="286">
        <v>0</v>
      </c>
      <c r="AU416" s="113" t="s">
        <v>1031</v>
      </c>
      <c r="AV416" s="230">
        <f t="shared" si="623"/>
        <v>0</v>
      </c>
      <c r="AW416" s="230">
        <f t="shared" si="624"/>
        <v>1</v>
      </c>
      <c r="AX416" s="230" t="str">
        <f t="shared" si="625"/>
        <v>D2</v>
      </c>
      <c r="AY416" s="141">
        <f t="shared" si="626"/>
        <v>9</v>
      </c>
      <c r="AZ416" s="70">
        <f t="shared" si="627"/>
        <v>1</v>
      </c>
      <c r="BA416" s="70">
        <f t="shared" si="628"/>
        <v>1</v>
      </c>
      <c r="BB416" s="70">
        <f t="shared" si="629"/>
        <v>1</v>
      </c>
      <c r="BC416" s="70">
        <f t="shared" si="630"/>
        <v>1</v>
      </c>
      <c r="BD416" s="70">
        <f t="shared" si="631"/>
        <v>1</v>
      </c>
      <c r="BE416" s="70">
        <f t="shared" si="632"/>
        <v>1</v>
      </c>
      <c r="BF416" s="70">
        <f t="shared" si="633"/>
        <v>0</v>
      </c>
      <c r="BG416" s="71">
        <f t="shared" si="634"/>
        <v>1</v>
      </c>
      <c r="BH416" s="71">
        <f t="shared" si="635"/>
        <v>1</v>
      </c>
      <c r="BI416" s="71">
        <f t="shared" si="636"/>
        <v>0</v>
      </c>
      <c r="BJ416" s="71">
        <f t="shared" si="637"/>
        <v>0</v>
      </c>
      <c r="BK416" s="71">
        <f t="shared" si="638"/>
        <v>1</v>
      </c>
      <c r="BL416" s="70">
        <f t="shared" si="639"/>
        <v>1</v>
      </c>
      <c r="BM416" s="70">
        <f t="shared" si="640"/>
        <v>1</v>
      </c>
      <c r="BN416" s="70">
        <f t="shared" si="641"/>
        <v>0</v>
      </c>
      <c r="BO416" s="70">
        <f t="shared" si="642"/>
        <v>1</v>
      </c>
      <c r="BP416" s="144">
        <f t="shared" si="643"/>
        <v>0</v>
      </c>
      <c r="BQ416" s="144">
        <f t="shared" si="644"/>
        <v>0</v>
      </c>
      <c r="BR416" s="144">
        <f t="shared" si="645"/>
        <v>2000000</v>
      </c>
      <c r="BS416" s="144">
        <f t="shared" si="646"/>
        <v>2000000</v>
      </c>
      <c r="BT416" s="144">
        <f t="shared" si="647"/>
        <v>1000000</v>
      </c>
      <c r="BU416" s="144">
        <f t="shared" si="648"/>
        <v>1000000</v>
      </c>
      <c r="BV416" s="144">
        <f t="shared" si="649"/>
        <v>1000000</v>
      </c>
      <c r="BW416" s="144">
        <f t="shared" si="650"/>
        <v>0</v>
      </c>
      <c r="BX416" s="144">
        <f t="shared" si="651"/>
        <v>0</v>
      </c>
      <c r="BY416" s="144">
        <f t="shared" si="652"/>
        <v>0</v>
      </c>
      <c r="BZ416" s="9">
        <v>0</v>
      </c>
      <c r="CA416" s="9">
        <v>0</v>
      </c>
      <c r="CB416" s="9">
        <v>0</v>
      </c>
      <c r="CC416" s="9">
        <v>0</v>
      </c>
      <c r="CD416" s="9">
        <v>0</v>
      </c>
      <c r="CE416" s="9">
        <v>0</v>
      </c>
      <c r="CF416" s="9">
        <v>0</v>
      </c>
      <c r="CG416" s="9">
        <v>0</v>
      </c>
      <c r="CH416" s="9">
        <v>0</v>
      </c>
      <c r="CI416" s="9">
        <v>0</v>
      </c>
      <c r="CJ416" s="9">
        <v>0</v>
      </c>
      <c r="CK416" s="9">
        <v>0</v>
      </c>
      <c r="CL416" s="9">
        <v>0</v>
      </c>
      <c r="CM416" s="9">
        <v>0</v>
      </c>
      <c r="CN416" s="9">
        <v>0</v>
      </c>
      <c r="CO416" s="9">
        <v>0</v>
      </c>
      <c r="CP416" s="9">
        <v>0</v>
      </c>
      <c r="CQ416" s="9">
        <v>0</v>
      </c>
      <c r="CR416" s="9">
        <v>0</v>
      </c>
      <c r="CS416" s="9">
        <v>0</v>
      </c>
      <c r="CT416" s="9">
        <v>0</v>
      </c>
      <c r="CU416" s="9">
        <v>0</v>
      </c>
      <c r="CV416" s="9">
        <v>0</v>
      </c>
      <c r="CW416" s="9">
        <v>0</v>
      </c>
      <c r="CX416" s="9">
        <v>0</v>
      </c>
      <c r="CY416" s="9">
        <v>0</v>
      </c>
      <c r="CZ416" s="9">
        <v>0</v>
      </c>
      <c r="DA416" s="9">
        <v>0</v>
      </c>
      <c r="DB416" s="9">
        <v>0</v>
      </c>
      <c r="DC416" s="9">
        <v>0</v>
      </c>
      <c r="DD416" s="9">
        <v>0</v>
      </c>
      <c r="DE416" s="9">
        <v>0</v>
      </c>
      <c r="DF416" s="9">
        <v>0</v>
      </c>
      <c r="DG416" s="144">
        <f t="shared" si="653"/>
        <v>6240</v>
      </c>
      <c r="DH416" s="144">
        <f t="shared" ref="DH416:EW416" si="685">DG416</f>
        <v>6240</v>
      </c>
      <c r="DI416" s="144">
        <f t="shared" si="685"/>
        <v>6240</v>
      </c>
      <c r="DJ416" s="144">
        <f t="shared" si="685"/>
        <v>6240</v>
      </c>
      <c r="DK416" s="144">
        <f t="shared" si="685"/>
        <v>6240</v>
      </c>
      <c r="DL416" s="144">
        <f t="shared" si="685"/>
        <v>6240</v>
      </c>
      <c r="DM416" s="144">
        <f t="shared" si="685"/>
        <v>6240</v>
      </c>
      <c r="DN416" s="144">
        <f t="shared" si="685"/>
        <v>6240</v>
      </c>
      <c r="DO416" s="144">
        <f t="shared" si="685"/>
        <v>6240</v>
      </c>
      <c r="DP416" s="144">
        <f t="shared" si="685"/>
        <v>6240</v>
      </c>
      <c r="DQ416" s="144">
        <f t="shared" si="685"/>
        <v>6240</v>
      </c>
      <c r="DR416" s="144">
        <f t="shared" si="685"/>
        <v>6240</v>
      </c>
      <c r="DS416" s="144">
        <f t="shared" si="685"/>
        <v>6240</v>
      </c>
      <c r="DT416" s="144">
        <f t="shared" si="685"/>
        <v>6240</v>
      </c>
      <c r="DU416" s="144">
        <f t="shared" si="685"/>
        <v>6240</v>
      </c>
      <c r="DV416" s="144">
        <f t="shared" si="685"/>
        <v>6240</v>
      </c>
      <c r="DW416" s="144">
        <f t="shared" si="685"/>
        <v>6240</v>
      </c>
      <c r="DX416" s="144">
        <f t="shared" si="685"/>
        <v>6240</v>
      </c>
      <c r="DY416" s="144">
        <f t="shared" si="685"/>
        <v>6240</v>
      </c>
      <c r="DZ416" s="144">
        <f t="shared" si="685"/>
        <v>6240</v>
      </c>
      <c r="EA416" s="144">
        <f t="shared" si="685"/>
        <v>6240</v>
      </c>
      <c r="EB416" s="144">
        <f t="shared" si="685"/>
        <v>6240</v>
      </c>
      <c r="EC416" s="144">
        <f t="shared" si="685"/>
        <v>6240</v>
      </c>
      <c r="ED416" s="144">
        <f t="shared" si="685"/>
        <v>6240</v>
      </c>
      <c r="EE416" s="144">
        <f t="shared" si="685"/>
        <v>6240</v>
      </c>
      <c r="EF416" s="144">
        <f t="shared" si="685"/>
        <v>6240</v>
      </c>
      <c r="EG416" s="144">
        <f t="shared" si="685"/>
        <v>6240</v>
      </c>
      <c r="EH416" s="144">
        <f t="shared" si="685"/>
        <v>6240</v>
      </c>
      <c r="EI416" s="144">
        <f t="shared" si="685"/>
        <v>6240</v>
      </c>
      <c r="EJ416" s="144">
        <f t="shared" si="685"/>
        <v>6240</v>
      </c>
      <c r="EK416" s="144">
        <f t="shared" si="685"/>
        <v>6240</v>
      </c>
      <c r="EL416" s="144">
        <f t="shared" si="685"/>
        <v>6240</v>
      </c>
      <c r="EM416" s="144">
        <f t="shared" si="685"/>
        <v>6240</v>
      </c>
      <c r="EN416" s="144">
        <f t="shared" si="685"/>
        <v>6240</v>
      </c>
      <c r="EO416" s="144">
        <f t="shared" si="685"/>
        <v>6240</v>
      </c>
      <c r="EP416" s="144">
        <f t="shared" si="685"/>
        <v>6240</v>
      </c>
      <c r="EQ416" s="144">
        <f t="shared" si="685"/>
        <v>6240</v>
      </c>
      <c r="ER416" s="144">
        <f t="shared" si="685"/>
        <v>6240</v>
      </c>
      <c r="ES416" s="144">
        <f t="shared" si="685"/>
        <v>6240</v>
      </c>
      <c r="ET416" s="144">
        <f t="shared" si="685"/>
        <v>6240</v>
      </c>
      <c r="EU416" s="144">
        <f t="shared" si="685"/>
        <v>6240</v>
      </c>
      <c r="EV416" s="144">
        <f t="shared" si="685"/>
        <v>6240</v>
      </c>
      <c r="EW416" s="144">
        <f t="shared" si="685"/>
        <v>6240</v>
      </c>
      <c r="EX416" s="147">
        <f>PV(0.05,'PV factor'!C166,,-BR416)</f>
        <v>1814058.9569160996</v>
      </c>
      <c r="EY416" s="147">
        <f>PV(0.05,'PV factor'!D166,,-BS416)</f>
        <v>1727675.197062952</v>
      </c>
      <c r="EZ416" s="147">
        <f>PV(0.05,'PV factor'!E166,,-BT416)</f>
        <v>822702.47479188198</v>
      </c>
      <c r="FA416" s="147">
        <f>PV(0.05,'PV factor'!F166,,-BU416)</f>
        <v>783526.16646845895</v>
      </c>
      <c r="FB416" s="147">
        <f>PV(0.05,'PV factor'!G166,,-BV416)</f>
        <v>746215.39663662761</v>
      </c>
      <c r="FC416" s="147">
        <f>PV(0.05,'PV factor'!H166,,-BW416)</f>
        <v>0</v>
      </c>
      <c r="FD416" s="147">
        <f>PV(0.05,'PV factor'!I166,,-BX416)</f>
        <v>0</v>
      </c>
      <c r="FE416" s="147">
        <f>PV(0.05,'PV factor'!J166,,-BY416)</f>
        <v>0</v>
      </c>
      <c r="FF416" s="147">
        <f>PV(0.05,'PV factor'!K166,,-BZ416)</f>
        <v>0</v>
      </c>
      <c r="FG416" s="147">
        <f>PV(0.05,'PV factor'!L166,,-CA416)</f>
        <v>0</v>
      </c>
      <c r="FH416" s="147">
        <f>PV(0.05,'PV factor'!M166,,-CB416)</f>
        <v>0</v>
      </c>
      <c r="FI416" s="147">
        <f>PV(0.05,'PV factor'!N166,,-CC416)</f>
        <v>0</v>
      </c>
      <c r="FJ416" s="147">
        <f>PV(0.05,'PV factor'!O166,,-CD416)</f>
        <v>0</v>
      </c>
      <c r="FK416" s="147">
        <f>PV(0.05,'PV factor'!P166,,-CE416)</f>
        <v>0</v>
      </c>
      <c r="FL416" s="147">
        <f>PV(0.05,'PV factor'!Q166,,-CF416)</f>
        <v>0</v>
      </c>
      <c r="FM416" s="147">
        <f>PV(0.05,'PV factor'!R166,,-CG416)</f>
        <v>0</v>
      </c>
      <c r="FN416" s="147">
        <f>PV(0.05,'PV factor'!S166,,-CH416)</f>
        <v>0</v>
      </c>
      <c r="FO416" s="147">
        <f>PV(0.05,'PV factor'!T166,,-CI416)</f>
        <v>0</v>
      </c>
      <c r="FP416" s="147">
        <f>PV(0.05,'PV factor'!U166,,-CJ416)</f>
        <v>0</v>
      </c>
      <c r="FQ416" s="147">
        <f>PV(0.05,'PV factor'!V166,,-CK416)</f>
        <v>0</v>
      </c>
      <c r="FR416" s="147">
        <f>PV(0.05,'PV factor'!W166,,-CL416)</f>
        <v>0</v>
      </c>
      <c r="FS416" s="147">
        <f>PV(0.05,'PV factor'!X166,,-CM416)</f>
        <v>0</v>
      </c>
      <c r="FT416" s="147">
        <f>PV(0.05,'PV factor'!Y166,,-CN416)</f>
        <v>0</v>
      </c>
      <c r="FU416" s="147">
        <f>PV(0.05,'PV factor'!Z166,,-CO416)</f>
        <v>0</v>
      </c>
      <c r="FV416" s="147">
        <f>PV(0.05,'PV factor'!AA166,,-CP416)</f>
        <v>0</v>
      </c>
      <c r="FW416" s="147">
        <f>PV(0.05,'PV factor'!AB166,,-CQ416)</f>
        <v>0</v>
      </c>
      <c r="FX416" s="147">
        <f>PV(0.05,'PV factor'!AC166,,-CR416)</f>
        <v>0</v>
      </c>
      <c r="FY416" s="147">
        <f>PV(0.05,'PV factor'!AD166,,-CS416)</f>
        <v>0</v>
      </c>
      <c r="FZ416" s="147">
        <f>PV(0.05,'PV factor'!AE166,,-CT416)</f>
        <v>0</v>
      </c>
      <c r="GA416" s="147">
        <f>PV(0.05,'PV factor'!AF166,,-CU416)</f>
        <v>0</v>
      </c>
      <c r="GB416" s="147">
        <f>PV(0.05,'PV factor'!AG166,,-CV416)</f>
        <v>0</v>
      </c>
      <c r="GC416" s="147">
        <f>PV(0.05,'PV factor'!AH166,,-CW416)</f>
        <v>0</v>
      </c>
      <c r="GD416" s="147">
        <f>PV(0.05,'PV factor'!AI166,,-CX416)</f>
        <v>0</v>
      </c>
      <c r="GE416" s="147">
        <f>PV(0.05,'PV factor'!AJ166,,-CY416)</f>
        <v>0</v>
      </c>
      <c r="GF416" s="147">
        <f>PV(0.05,'PV factor'!AK166,,-CZ416)</f>
        <v>0</v>
      </c>
      <c r="GG416" s="147">
        <f>PV(0.05,'PV factor'!AL166,,-DA416)</f>
        <v>0</v>
      </c>
      <c r="GH416" s="147">
        <f>PV(0.05,'PV factor'!AM166,,-DB416)</f>
        <v>0</v>
      </c>
      <c r="GI416" s="147">
        <f>PV(0.05,'PV factor'!AN166,,-DC416)</f>
        <v>0</v>
      </c>
      <c r="GJ416" s="147">
        <f>PV(0.05,'PV factor'!AO166,,-DD416)</f>
        <v>0</v>
      </c>
      <c r="GK416" s="147">
        <f>PV(0.05,'PV factor'!AP166,,-DE416)</f>
        <v>0</v>
      </c>
      <c r="GL416" s="147">
        <f>PV(0.05,'PV factor'!C166,,-DI416)</f>
        <v>5659.8639455782313</v>
      </c>
      <c r="GM416" s="147">
        <f>PV(0.05,'PV factor'!D166,,-DJ416)</f>
        <v>5390.3466148364105</v>
      </c>
      <c r="GN416" s="147">
        <f>PV(0.05,'PV factor'!E166,,-DK416)</f>
        <v>5133.6634427013432</v>
      </c>
      <c r="GO416" s="147">
        <f>PV(0.05,'PV factor'!F166,,-DL416)</f>
        <v>4889.2032787631842</v>
      </c>
      <c r="GP416" s="147">
        <f>PV(0.05,'PV factor'!G166,,-DM416)</f>
        <v>4656.3840750125564</v>
      </c>
      <c r="GQ416" s="147">
        <f>PV(0.05,'PV factor'!H166,,-DN416)</f>
        <v>4434.651500011958</v>
      </c>
      <c r="GR416" s="147">
        <f>PV(0.05,'PV factor'!I166,,-DO416)</f>
        <v>4223.4776190590082</v>
      </c>
      <c r="GS416" s="147">
        <f>PV(0.05,'PV factor'!J166,,-DP416)</f>
        <v>4022.3596371990552</v>
      </c>
      <c r="GT416" s="147">
        <f>PV(0.05,'PV factor'!K166,,-DQ416)</f>
        <v>3830.8187020943383</v>
      </c>
      <c r="GU416" s="147">
        <f>PV(0.05,'PV factor'!L166,,-DR416)</f>
        <v>3648.3987638993694</v>
      </c>
      <c r="GV416" s="147">
        <f>PV(0.05,'PV factor'!M166,,-DS416)</f>
        <v>3474.6654894279714</v>
      </c>
      <c r="GW416" s="147">
        <f>PV(0.05,'PV factor'!N166,,-DT416)</f>
        <v>3309.2052280266389</v>
      </c>
      <c r="GX416" s="147">
        <f>PV(0.05,'PV factor'!O166,,-DU416)</f>
        <v>3151.6240266920377</v>
      </c>
      <c r="GY416" s="147">
        <f>PV(0.05,'PV factor'!P166,,-DV416)</f>
        <v>3001.5466920876538</v>
      </c>
      <c r="GZ416" s="147">
        <f>PV(0.05,'PV factor'!Q166,,-DW416)</f>
        <v>2858.6158972263374</v>
      </c>
      <c r="HA416" s="147">
        <f>PV(0.05,'PV factor'!R166,,-DX416)</f>
        <v>2722.4913306917497</v>
      </c>
      <c r="HB416" s="147">
        <f>PV(0.05,'PV factor'!S166,,-DY416)</f>
        <v>2592.848886373095</v>
      </c>
      <c r="HC416" s="147">
        <f>PV(0.05,'PV factor'!T166,,-DZ416)</f>
        <v>2469.3798917838999</v>
      </c>
      <c r="HD416" s="147">
        <f>PV(0.05,'PV factor'!U166,,-EA416)</f>
        <v>2351.7903731275237</v>
      </c>
      <c r="HE416" s="147">
        <f>PV(0.05,'PV factor'!V166,,-EB416)</f>
        <v>2239.8003553595463</v>
      </c>
      <c r="HF416" s="147">
        <f>PV(0.05,'PV factor'!W166,,-EC416)</f>
        <v>2133.1431955805206</v>
      </c>
      <c r="HG416" s="147">
        <f>PV(0.05,'PV factor'!X166,,-ED416)</f>
        <v>2031.564948171924</v>
      </c>
      <c r="HH416" s="147">
        <f>PV(0.05,'PV factor'!Y166,,-EE416)</f>
        <v>1934.8237601637372</v>
      </c>
      <c r="HI416" s="147">
        <f>PV(0.05,'PV factor'!Z166,,-EF416)</f>
        <v>1842.6892953940355</v>
      </c>
      <c r="HJ416" s="147">
        <f>PV(0.05,'PV factor'!AA166,,-EG416)</f>
        <v>1754.9421860895575</v>
      </c>
      <c r="HK416" s="147">
        <f>PV(0.05,'PV factor'!AB166,,-EH416)</f>
        <v>1671.3735105614833</v>
      </c>
      <c r="HL416" s="147">
        <f>PV(0.05,'PV factor'!AC166,,-EI416)</f>
        <v>1591.7842957728415</v>
      </c>
      <c r="HM416" s="147">
        <f>PV(0.05,'PV factor'!AD166,,-EJ416)</f>
        <v>1515.9850435931819</v>
      </c>
      <c r="HN416" s="147">
        <f>PV(0.05,'PV factor'!AE166,,-EK416)</f>
        <v>1443.7952796125549</v>
      </c>
      <c r="HO416" s="147">
        <f>PV(0.05,'PV factor'!AF166,,-EL416)</f>
        <v>1375.0431234405278</v>
      </c>
      <c r="HP416" s="147">
        <f>PV(0.05,'PV factor'!AG166,,-EM416)</f>
        <v>1309.5648794671695</v>
      </c>
      <c r="HQ416" s="147">
        <f>PV(0.05,'PV factor'!AH166,,-EN416)</f>
        <v>1247.20464711159</v>
      </c>
      <c r="HR416" s="147">
        <f>PV(0.05,'PV factor'!AI166,,-EO416)</f>
        <v>1187.8139496300857</v>
      </c>
      <c r="HS416" s="147">
        <f>PV(0.05,'PV factor'!AJ166,,-EP416)</f>
        <v>1131.2513806000813</v>
      </c>
      <c r="HT416" s="147">
        <f>PV(0.05,'PV factor'!AK166,,-EQ416)</f>
        <v>1077.382267238173</v>
      </c>
      <c r="HU416" s="147">
        <f>PV(0.05,'PV factor'!AL166,,-ER416)</f>
        <v>1026.0783497506409</v>
      </c>
      <c r="HV416" s="147">
        <f>PV(0.05,'PV factor'!AM166,,-ES416)</f>
        <v>977.21747595299144</v>
      </c>
      <c r="HW416" s="147">
        <f>PV(0.05,'PV factor'!AN166,,-ET416)</f>
        <v>930.68331043142018</v>
      </c>
      <c r="HX416" s="147">
        <f>PV(0.05,'PV factor'!AO166,,-EU416)</f>
        <v>886.36505755373366</v>
      </c>
      <c r="HY416" s="147">
        <f>PV(0.05,'PV factor'!AP166,,-EV416)</f>
        <v>844.15719767022244</v>
      </c>
      <c r="HZ416" s="147">
        <f t="shared" si="655"/>
        <v>5894178.1918760203</v>
      </c>
      <c r="IA416" s="147">
        <f t="shared" si="656"/>
        <v>25729.461356891727</v>
      </c>
      <c r="IB416" s="401">
        <f t="shared" si="657"/>
        <v>4.3652330349216095E-3</v>
      </c>
    </row>
    <row r="417" spans="1:236" s="181" customFormat="1" ht="90" customHeight="1" x14ac:dyDescent="0.25">
      <c r="A417" s="82" t="s">
        <v>2266</v>
      </c>
      <c r="B417" s="173" t="s">
        <v>2483</v>
      </c>
      <c r="C417" s="173" t="s">
        <v>2153</v>
      </c>
      <c r="D417" s="220">
        <v>6</v>
      </c>
      <c r="E417" s="84" t="s">
        <v>3450</v>
      </c>
      <c r="F417" s="151" t="s">
        <v>3451</v>
      </c>
      <c r="G417" s="151" t="s">
        <v>3452</v>
      </c>
      <c r="H417" s="79" t="s">
        <v>77</v>
      </c>
      <c r="I417" s="151" t="s">
        <v>3453</v>
      </c>
      <c r="J417" s="87">
        <v>5</v>
      </c>
      <c r="K417" s="95" t="s">
        <v>206</v>
      </c>
      <c r="L417" s="89">
        <v>220</v>
      </c>
      <c r="M417" s="89" t="s">
        <v>3454</v>
      </c>
      <c r="N417" s="79" t="s">
        <v>81</v>
      </c>
      <c r="O417" s="78" t="s">
        <v>82</v>
      </c>
      <c r="P417" s="78" t="s">
        <v>83</v>
      </c>
      <c r="Q417" s="112" t="s">
        <v>100</v>
      </c>
      <c r="R417" s="79" t="s">
        <v>474</v>
      </c>
      <c r="S417" s="78" t="s">
        <v>191</v>
      </c>
      <c r="T417" s="89" t="s">
        <v>2503</v>
      </c>
      <c r="U417" s="79" t="s">
        <v>100</v>
      </c>
      <c r="V417" s="81">
        <v>0.1</v>
      </c>
      <c r="W417" s="187">
        <v>500000</v>
      </c>
      <c r="X417" s="176">
        <v>0</v>
      </c>
      <c r="Y417" s="176">
        <v>0</v>
      </c>
      <c r="Z417" s="176">
        <v>100000</v>
      </c>
      <c r="AA417" s="176">
        <v>400000</v>
      </c>
      <c r="AB417" s="176">
        <v>0</v>
      </c>
      <c r="AC417" s="176">
        <v>0</v>
      </c>
      <c r="AD417" s="176">
        <v>0</v>
      </c>
      <c r="AE417" s="86">
        <v>0</v>
      </c>
      <c r="AF417" s="86">
        <v>0</v>
      </c>
      <c r="AG417" s="86">
        <v>0</v>
      </c>
      <c r="AH417" s="86">
        <v>0</v>
      </c>
      <c r="AI417" s="88" t="s">
        <v>88</v>
      </c>
      <c r="AJ417" s="162">
        <v>0</v>
      </c>
      <c r="AK417" s="80">
        <v>0</v>
      </c>
      <c r="AL417" s="80">
        <v>0</v>
      </c>
      <c r="AM417" s="80">
        <v>0</v>
      </c>
      <c r="AN417" s="80">
        <v>0</v>
      </c>
      <c r="AO417" s="80">
        <v>0</v>
      </c>
      <c r="AP417" s="80">
        <v>0</v>
      </c>
      <c r="AQ417" s="395">
        <v>0</v>
      </c>
      <c r="AR417" s="395">
        <v>0</v>
      </c>
      <c r="AS417" s="395">
        <v>0</v>
      </c>
      <c r="AT417" s="395">
        <v>0</v>
      </c>
      <c r="AU417" s="189"/>
      <c r="AV417" s="230">
        <f t="shared" si="623"/>
        <v>0</v>
      </c>
      <c r="AW417" s="230">
        <f t="shared" si="624"/>
        <v>0</v>
      </c>
      <c r="AX417" s="230" t="str">
        <f t="shared" si="625"/>
        <v>D2</v>
      </c>
      <c r="AY417" s="141">
        <f t="shared" si="626"/>
        <v>8</v>
      </c>
      <c r="AZ417" s="70">
        <f t="shared" si="627"/>
        <v>1</v>
      </c>
      <c r="BA417" s="70">
        <f t="shared" si="628"/>
        <v>1</v>
      </c>
      <c r="BB417" s="70">
        <f t="shared" si="629"/>
        <v>1</v>
      </c>
      <c r="BC417" s="70">
        <f t="shared" si="630"/>
        <v>1</v>
      </c>
      <c r="BD417" s="70">
        <f t="shared" si="631"/>
        <v>1</v>
      </c>
      <c r="BE417" s="70">
        <f t="shared" si="632"/>
        <v>1</v>
      </c>
      <c r="BF417" s="70">
        <f t="shared" si="633"/>
        <v>1</v>
      </c>
      <c r="BG417" s="71">
        <f t="shared" si="634"/>
        <v>0</v>
      </c>
      <c r="BH417" s="71">
        <f t="shared" si="635"/>
        <v>1</v>
      </c>
      <c r="BI417" s="71">
        <f t="shared" si="636"/>
        <v>0</v>
      </c>
      <c r="BJ417" s="71">
        <f t="shared" si="637"/>
        <v>0</v>
      </c>
      <c r="BK417" s="71">
        <f t="shared" si="638"/>
        <v>1</v>
      </c>
      <c r="BL417" s="70">
        <f t="shared" si="639"/>
        <v>1</v>
      </c>
      <c r="BM417" s="70">
        <f t="shared" si="640"/>
        <v>0</v>
      </c>
      <c r="BN417" s="70">
        <f t="shared" si="641"/>
        <v>0</v>
      </c>
      <c r="BO417" s="70">
        <f t="shared" si="642"/>
        <v>0</v>
      </c>
      <c r="BP417" s="144">
        <f t="shared" si="643"/>
        <v>0</v>
      </c>
      <c r="BQ417" s="144">
        <f t="shared" si="644"/>
        <v>100000</v>
      </c>
      <c r="BR417" s="144">
        <f t="shared" si="645"/>
        <v>400000</v>
      </c>
      <c r="BS417" s="144">
        <f t="shared" si="646"/>
        <v>0</v>
      </c>
      <c r="BT417" s="144">
        <f t="shared" si="647"/>
        <v>0</v>
      </c>
      <c r="BU417" s="144">
        <f t="shared" si="648"/>
        <v>0</v>
      </c>
      <c r="BV417" s="144">
        <f t="shared" si="649"/>
        <v>0</v>
      </c>
      <c r="BW417" s="144">
        <f t="shared" si="650"/>
        <v>0</v>
      </c>
      <c r="BX417" s="144">
        <f t="shared" si="651"/>
        <v>0</v>
      </c>
      <c r="BY417" s="144">
        <f t="shared" si="652"/>
        <v>0</v>
      </c>
      <c r="BZ417" s="9">
        <v>0</v>
      </c>
      <c r="CA417" s="9">
        <v>0</v>
      </c>
      <c r="CB417" s="9">
        <v>0</v>
      </c>
      <c r="CC417" s="9">
        <v>0</v>
      </c>
      <c r="CD417" s="9">
        <v>0</v>
      </c>
      <c r="CE417" s="9">
        <v>0</v>
      </c>
      <c r="CF417" s="9">
        <v>0</v>
      </c>
      <c r="CG417" s="9">
        <v>0</v>
      </c>
      <c r="CH417" s="9">
        <v>0</v>
      </c>
      <c r="CI417" s="9">
        <v>0</v>
      </c>
      <c r="CJ417" s="9">
        <v>0</v>
      </c>
      <c r="CK417" s="9">
        <v>0</v>
      </c>
      <c r="CL417" s="9">
        <v>0</v>
      </c>
      <c r="CM417" s="9">
        <v>0</v>
      </c>
      <c r="CN417" s="9">
        <v>0</v>
      </c>
      <c r="CO417" s="9">
        <v>0</v>
      </c>
      <c r="CP417" s="9">
        <v>0</v>
      </c>
      <c r="CQ417" s="9">
        <v>0</v>
      </c>
      <c r="CR417" s="9">
        <v>0</v>
      </c>
      <c r="CS417" s="9">
        <v>0</v>
      </c>
      <c r="CT417" s="9">
        <v>0</v>
      </c>
      <c r="CU417" s="9">
        <v>0</v>
      </c>
      <c r="CV417" s="9">
        <v>0</v>
      </c>
      <c r="CW417" s="9">
        <v>0</v>
      </c>
      <c r="CX417" s="9">
        <v>0</v>
      </c>
      <c r="CY417" s="9">
        <v>0</v>
      </c>
      <c r="CZ417" s="9">
        <v>0</v>
      </c>
      <c r="DA417" s="9">
        <v>0</v>
      </c>
      <c r="DB417" s="9">
        <v>0</v>
      </c>
      <c r="DC417" s="9">
        <v>0</v>
      </c>
      <c r="DD417" s="9">
        <v>0</v>
      </c>
      <c r="DE417" s="9">
        <v>0</v>
      </c>
      <c r="DF417" s="9">
        <v>0</v>
      </c>
      <c r="DG417" s="144">
        <f t="shared" si="653"/>
        <v>220</v>
      </c>
      <c r="DH417" s="144">
        <f t="shared" ref="DH417:EW417" si="686">DG417</f>
        <v>220</v>
      </c>
      <c r="DI417" s="144">
        <f t="shared" si="686"/>
        <v>220</v>
      </c>
      <c r="DJ417" s="144">
        <f t="shared" si="686"/>
        <v>220</v>
      </c>
      <c r="DK417" s="144">
        <f t="shared" si="686"/>
        <v>220</v>
      </c>
      <c r="DL417" s="144">
        <f t="shared" si="686"/>
        <v>220</v>
      </c>
      <c r="DM417" s="144">
        <f t="shared" si="686"/>
        <v>220</v>
      </c>
      <c r="DN417" s="144">
        <f t="shared" si="686"/>
        <v>220</v>
      </c>
      <c r="DO417" s="144">
        <f t="shared" si="686"/>
        <v>220</v>
      </c>
      <c r="DP417" s="144">
        <f t="shared" si="686"/>
        <v>220</v>
      </c>
      <c r="DQ417" s="144">
        <f t="shared" si="686"/>
        <v>220</v>
      </c>
      <c r="DR417" s="144">
        <f t="shared" si="686"/>
        <v>220</v>
      </c>
      <c r="DS417" s="144">
        <f t="shared" si="686"/>
        <v>220</v>
      </c>
      <c r="DT417" s="144">
        <f t="shared" si="686"/>
        <v>220</v>
      </c>
      <c r="DU417" s="144">
        <f t="shared" si="686"/>
        <v>220</v>
      </c>
      <c r="DV417" s="144">
        <f t="shared" si="686"/>
        <v>220</v>
      </c>
      <c r="DW417" s="144">
        <f t="shared" si="686"/>
        <v>220</v>
      </c>
      <c r="DX417" s="144">
        <f t="shared" si="686"/>
        <v>220</v>
      </c>
      <c r="DY417" s="144">
        <f t="shared" si="686"/>
        <v>220</v>
      </c>
      <c r="DZ417" s="144">
        <f t="shared" si="686"/>
        <v>220</v>
      </c>
      <c r="EA417" s="144">
        <f t="shared" si="686"/>
        <v>220</v>
      </c>
      <c r="EB417" s="144">
        <f t="shared" si="686"/>
        <v>220</v>
      </c>
      <c r="EC417" s="144">
        <f t="shared" si="686"/>
        <v>220</v>
      </c>
      <c r="ED417" s="144">
        <f t="shared" si="686"/>
        <v>220</v>
      </c>
      <c r="EE417" s="144">
        <f t="shared" si="686"/>
        <v>220</v>
      </c>
      <c r="EF417" s="144">
        <f t="shared" si="686"/>
        <v>220</v>
      </c>
      <c r="EG417" s="144">
        <f t="shared" si="686"/>
        <v>220</v>
      </c>
      <c r="EH417" s="144">
        <f t="shared" si="686"/>
        <v>220</v>
      </c>
      <c r="EI417" s="144">
        <f t="shared" si="686"/>
        <v>220</v>
      </c>
      <c r="EJ417" s="144">
        <f t="shared" si="686"/>
        <v>220</v>
      </c>
      <c r="EK417" s="144">
        <f t="shared" si="686"/>
        <v>220</v>
      </c>
      <c r="EL417" s="144">
        <f t="shared" si="686"/>
        <v>220</v>
      </c>
      <c r="EM417" s="144">
        <f t="shared" si="686"/>
        <v>220</v>
      </c>
      <c r="EN417" s="144">
        <f t="shared" si="686"/>
        <v>220</v>
      </c>
      <c r="EO417" s="144">
        <f t="shared" si="686"/>
        <v>220</v>
      </c>
      <c r="EP417" s="144">
        <f t="shared" si="686"/>
        <v>220</v>
      </c>
      <c r="EQ417" s="144">
        <f t="shared" si="686"/>
        <v>220</v>
      </c>
      <c r="ER417" s="144">
        <f t="shared" si="686"/>
        <v>220</v>
      </c>
      <c r="ES417" s="144">
        <f t="shared" si="686"/>
        <v>220</v>
      </c>
      <c r="ET417" s="144">
        <f t="shared" si="686"/>
        <v>220</v>
      </c>
      <c r="EU417" s="144">
        <f t="shared" si="686"/>
        <v>220</v>
      </c>
      <c r="EV417" s="144">
        <f t="shared" si="686"/>
        <v>220</v>
      </c>
      <c r="EW417" s="144">
        <f t="shared" si="686"/>
        <v>220</v>
      </c>
      <c r="EX417" s="147">
        <f>PV(0.05,'PV factor'!C328,,-BR417)</f>
        <v>362811.79138321994</v>
      </c>
      <c r="EY417" s="147">
        <f>PV(0.05,'PV factor'!D328,,-BS417)</f>
        <v>0</v>
      </c>
      <c r="EZ417" s="147">
        <f>PV(0.05,'PV factor'!E328,,-BT417)</f>
        <v>0</v>
      </c>
      <c r="FA417" s="147">
        <f>PV(0.05,'PV factor'!F328,,-BU417)</f>
        <v>0</v>
      </c>
      <c r="FB417" s="147">
        <f>PV(0.05,'PV factor'!G328,,-BV417)</f>
        <v>0</v>
      </c>
      <c r="FC417" s="147">
        <f>PV(0.05,'PV factor'!H328,,-BW417)</f>
        <v>0</v>
      </c>
      <c r="FD417" s="147">
        <f>PV(0.05,'PV factor'!I328,,-BX417)</f>
        <v>0</v>
      </c>
      <c r="FE417" s="147">
        <f>PV(0.05,'PV factor'!J328,,-BY417)</f>
        <v>0</v>
      </c>
      <c r="FF417" s="147">
        <f>PV(0.05,'PV factor'!K328,,-BZ417)</f>
        <v>0</v>
      </c>
      <c r="FG417" s="147">
        <f>PV(0.05,'PV factor'!L328,,-CA417)</f>
        <v>0</v>
      </c>
      <c r="FH417" s="147">
        <f>PV(0.05,'PV factor'!M328,,-CB417)</f>
        <v>0</v>
      </c>
      <c r="FI417" s="147">
        <f>PV(0.05,'PV factor'!N328,,-CC417)</f>
        <v>0</v>
      </c>
      <c r="FJ417" s="147">
        <f>PV(0.05,'PV factor'!O328,,-CD417)</f>
        <v>0</v>
      </c>
      <c r="FK417" s="147">
        <f>PV(0.05,'PV factor'!P328,,-CE417)</f>
        <v>0</v>
      </c>
      <c r="FL417" s="147">
        <f>PV(0.05,'PV factor'!Q328,,-CF417)</f>
        <v>0</v>
      </c>
      <c r="FM417" s="147">
        <f>PV(0.05,'PV factor'!R328,,-CG417)</f>
        <v>0</v>
      </c>
      <c r="FN417" s="147">
        <f>PV(0.05,'PV factor'!S328,,-CH417)</f>
        <v>0</v>
      </c>
      <c r="FO417" s="147">
        <f>PV(0.05,'PV factor'!T328,,-CI417)</f>
        <v>0</v>
      </c>
      <c r="FP417" s="147">
        <f>PV(0.05,'PV factor'!U328,,-CJ417)</f>
        <v>0</v>
      </c>
      <c r="FQ417" s="147">
        <f>PV(0.05,'PV factor'!V328,,-CK417)</f>
        <v>0</v>
      </c>
      <c r="FR417" s="147">
        <f>PV(0.05,'PV factor'!W328,,-CL417)</f>
        <v>0</v>
      </c>
      <c r="FS417" s="147">
        <f>PV(0.05,'PV factor'!X328,,-CM417)</f>
        <v>0</v>
      </c>
      <c r="FT417" s="147">
        <f>PV(0.05,'PV factor'!Y328,,-CN417)</f>
        <v>0</v>
      </c>
      <c r="FU417" s="147">
        <f>PV(0.05,'PV factor'!Z328,,-CO417)</f>
        <v>0</v>
      </c>
      <c r="FV417" s="147">
        <f>PV(0.05,'PV factor'!AA328,,-CP417)</f>
        <v>0</v>
      </c>
      <c r="FW417" s="147">
        <f>PV(0.05,'PV factor'!AB328,,-CQ417)</f>
        <v>0</v>
      </c>
      <c r="FX417" s="147">
        <f>PV(0.05,'PV factor'!AC328,,-CR417)</f>
        <v>0</v>
      </c>
      <c r="FY417" s="147">
        <f>PV(0.05,'PV factor'!AD328,,-CS417)</f>
        <v>0</v>
      </c>
      <c r="FZ417" s="147">
        <f>PV(0.05,'PV factor'!AE328,,-CT417)</f>
        <v>0</v>
      </c>
      <c r="GA417" s="147">
        <f>PV(0.05,'PV factor'!AF328,,-CU417)</f>
        <v>0</v>
      </c>
      <c r="GB417" s="147">
        <f>PV(0.05,'PV factor'!AG328,,-CV417)</f>
        <v>0</v>
      </c>
      <c r="GC417" s="147">
        <f>PV(0.05,'PV factor'!AH328,,-CW417)</f>
        <v>0</v>
      </c>
      <c r="GD417" s="147">
        <f>PV(0.05,'PV factor'!AI328,,-CX417)</f>
        <v>0</v>
      </c>
      <c r="GE417" s="147">
        <f>PV(0.05,'PV factor'!AJ328,,-CY417)</f>
        <v>0</v>
      </c>
      <c r="GF417" s="147">
        <f>PV(0.05,'PV factor'!AK328,,-CZ417)</f>
        <v>0</v>
      </c>
      <c r="GG417" s="147">
        <f>PV(0.05,'PV factor'!AL328,,-DA417)</f>
        <v>0</v>
      </c>
      <c r="GH417" s="147">
        <f>PV(0.05,'PV factor'!AM328,,-DB417)</f>
        <v>0</v>
      </c>
      <c r="GI417" s="147">
        <f>PV(0.05,'PV factor'!AN328,,-DC417)</f>
        <v>0</v>
      </c>
      <c r="GJ417" s="147">
        <f>PV(0.05,'PV factor'!AO328,,-DD417)</f>
        <v>0</v>
      </c>
      <c r="GK417" s="147">
        <f>PV(0.05,'PV factor'!AP328,,-DE417)</f>
        <v>0</v>
      </c>
      <c r="GL417" s="147">
        <f>PV(0.05,'PV factor'!C328,,-DI417)</f>
        <v>199.54648526077096</v>
      </c>
      <c r="GM417" s="147">
        <f>PV(0.05,'PV factor'!D328,,-DJ417)</f>
        <v>190.04427167692472</v>
      </c>
      <c r="GN417" s="147">
        <f>PV(0.05,'PV factor'!E328,,-DK417)</f>
        <v>180.99454445421404</v>
      </c>
      <c r="GO417" s="147">
        <f>PV(0.05,'PV factor'!F328,,-DL417)</f>
        <v>172.37575662306097</v>
      </c>
      <c r="GP417" s="147">
        <f>PV(0.05,'PV factor'!G328,,-DM417)</f>
        <v>164.16738726005809</v>
      </c>
      <c r="GQ417" s="147">
        <f>PV(0.05,'PV factor'!H328,,-DN417)</f>
        <v>156.34989262862672</v>
      </c>
      <c r="GR417" s="147">
        <f>PV(0.05,'PV factor'!I328,,-DO417)</f>
        <v>148.90465964631119</v>
      </c>
      <c r="GS417" s="147">
        <f>PV(0.05,'PV factor'!J328,,-DP417)</f>
        <v>141.81396156791541</v>
      </c>
      <c r="GT417" s="147">
        <f>PV(0.05,'PV factor'!K328,,-DQ417)</f>
        <v>135.06091577896706</v>
      </c>
      <c r="GU417" s="147">
        <f>PV(0.05,'PV factor'!L328,,-DR417)</f>
        <v>128.62944359901624</v>
      </c>
      <c r="GV417" s="147">
        <f>PV(0.05,'PV factor'!M328,,-DS417)</f>
        <v>122.50423199906309</v>
      </c>
      <c r="GW417" s="147">
        <f>PV(0.05,'PV factor'!N328,,-DT417)</f>
        <v>116.67069714196482</v>
      </c>
      <c r="GX417" s="147">
        <f>PV(0.05,'PV factor'!O328,,-DU417)</f>
        <v>111.11494965901414</v>
      </c>
      <c r="GY417" s="147">
        <f>PV(0.05,'PV factor'!P328,,-DV417)</f>
        <v>105.82376158001344</v>
      </c>
      <c r="GZ417" s="147">
        <f>PV(0.05,'PV factor'!Q328,,-DW417)</f>
        <v>100.78453483810804</v>
      </c>
      <c r="HA417" s="147">
        <f>PV(0.05,'PV factor'!R328,,-DX417)</f>
        <v>95.985271274388609</v>
      </c>
      <c r="HB417" s="147">
        <f>PV(0.05,'PV factor'!S328,,-DY417)</f>
        <v>91.41454407084629</v>
      </c>
      <c r="HC417" s="147">
        <f>PV(0.05,'PV factor'!T328,,-DZ417)</f>
        <v>87.061470543663134</v>
      </c>
      <c r="HD417" s="147">
        <f>PV(0.05,'PV factor'!U328,,-EA417)</f>
        <v>82.915686232060125</v>
      </c>
      <c r="HE417" s="147">
        <f>PV(0.05,'PV factor'!V328,,-EB417)</f>
        <v>78.967320221009658</v>
      </c>
      <c r="HF417" s="147">
        <f>PV(0.05,'PV factor'!W328,,-EC417)</f>
        <v>75.206971639056817</v>
      </c>
      <c r="HG417" s="147">
        <f>PV(0.05,'PV factor'!X328,,-ED417)</f>
        <v>71.625687275292194</v>
      </c>
      <c r="HH417" s="147">
        <f>PV(0.05,'PV factor'!Y328,,-EE417)</f>
        <v>68.214940262183049</v>
      </c>
      <c r="HI417" s="147">
        <f>PV(0.05,'PV factor'!Z328,,-EF417)</f>
        <v>64.966609773507656</v>
      </c>
      <c r="HJ417" s="147">
        <f>PV(0.05,'PV factor'!AA328,,-EG417)</f>
        <v>61.872961689054918</v>
      </c>
      <c r="HK417" s="147">
        <f>PV(0.05,'PV factor'!AB328,,-EH417)</f>
        <v>58.926630180052292</v>
      </c>
      <c r="HL417" s="147">
        <f>PV(0.05,'PV factor'!AC328,,-EI417)</f>
        <v>56.120600171478387</v>
      </c>
      <c r="HM417" s="147">
        <f>PV(0.05,'PV factor'!AD328,,-EJ417)</f>
        <v>53.44819063950321</v>
      </c>
      <c r="HN417" s="147">
        <f>PV(0.05,'PV factor'!AE328,,-EK417)</f>
        <v>50.90303870428879</v>
      </c>
      <c r="HO417" s="147">
        <f>PV(0.05,'PV factor'!AF328,,-EL417)</f>
        <v>48.47908448027502</v>
      </c>
      <c r="HP417" s="147">
        <f>PV(0.05,'PV factor'!AG328,,-EM417)</f>
        <v>46.170556647880979</v>
      </c>
      <c r="HQ417" s="147">
        <f>PV(0.05,'PV factor'!AH328,,-EN417)</f>
        <v>43.971958712267593</v>
      </c>
      <c r="HR417" s="147">
        <f>PV(0.05,'PV factor'!AI328,,-EO417)</f>
        <v>41.878055916445327</v>
      </c>
      <c r="HS417" s="147">
        <f>PV(0.05,'PV factor'!AJ328,,-EP417)</f>
        <v>39.883862777566975</v>
      </c>
      <c r="HT417" s="147">
        <f>PV(0.05,'PV factor'!AK328,,-EQ417)</f>
        <v>37.984631216730456</v>
      </c>
      <c r="HU417" s="147">
        <f>PV(0.05,'PV factor'!AL328,,-ER417)</f>
        <v>36.175839254029</v>
      </c>
      <c r="HV417" s="147">
        <f>PV(0.05,'PV factor'!AM328,,-ES417)</f>
        <v>34.453180241932387</v>
      </c>
      <c r="HW417" s="147">
        <f>PV(0.05,'PV factor'!AN328,,-ET417)</f>
        <v>32.812552611364175</v>
      </c>
      <c r="HX417" s="147">
        <f>PV(0.05,'PV factor'!AO328,,-EU417)</f>
        <v>31.250050106061124</v>
      </c>
      <c r="HY417" s="147">
        <f>PV(0.05,'PV factor'!AP328,,-EV417)</f>
        <v>29.761952481962972</v>
      </c>
      <c r="HZ417" s="147">
        <f t="shared" si="655"/>
        <v>362811.79138321994</v>
      </c>
      <c r="IA417" s="147">
        <f t="shared" si="656"/>
        <v>907.12844527502875</v>
      </c>
      <c r="IB417" s="401">
        <f t="shared" si="657"/>
        <v>2.500272777289298E-3</v>
      </c>
    </row>
    <row r="418" spans="1:236" s="181" customFormat="1" ht="90" customHeight="1" x14ac:dyDescent="0.25">
      <c r="A418" s="137" t="s">
        <v>1699</v>
      </c>
      <c r="B418" s="138" t="s">
        <v>1700</v>
      </c>
      <c r="C418" s="138" t="s">
        <v>1708</v>
      </c>
      <c r="D418" s="121">
        <v>3</v>
      </c>
      <c r="E418" s="138" t="s">
        <v>1709</v>
      </c>
      <c r="F418" s="118" t="s">
        <v>1710</v>
      </c>
      <c r="G418" s="118" t="s">
        <v>1711</v>
      </c>
      <c r="H418" s="142" t="s">
        <v>77</v>
      </c>
      <c r="I418" s="118" t="s">
        <v>1712</v>
      </c>
      <c r="J418" s="118">
        <v>40</v>
      </c>
      <c r="K418" s="227" t="s">
        <v>79</v>
      </c>
      <c r="L418" s="142">
        <v>13885</v>
      </c>
      <c r="M418" s="142" t="s">
        <v>1713</v>
      </c>
      <c r="N418" s="142" t="s">
        <v>81</v>
      </c>
      <c r="O418" s="13" t="s">
        <v>217</v>
      </c>
      <c r="P418" s="142" t="s">
        <v>218</v>
      </c>
      <c r="Q418" s="79" t="s">
        <v>87</v>
      </c>
      <c r="R418" s="142" t="s">
        <v>226</v>
      </c>
      <c r="S418" s="142" t="s">
        <v>191</v>
      </c>
      <c r="T418" s="142" t="s">
        <v>385</v>
      </c>
      <c r="U418" s="142" t="s">
        <v>87</v>
      </c>
      <c r="V418" s="117">
        <v>1</v>
      </c>
      <c r="W418" s="136">
        <v>900000</v>
      </c>
      <c r="X418" s="136">
        <v>30000</v>
      </c>
      <c r="Y418" s="136">
        <v>0</v>
      </c>
      <c r="Z418" s="136">
        <v>0</v>
      </c>
      <c r="AA418" s="136">
        <v>30000</v>
      </c>
      <c r="AB418" s="136">
        <v>0</v>
      </c>
      <c r="AC418" s="136">
        <v>400000</v>
      </c>
      <c r="AD418" s="136">
        <v>470000</v>
      </c>
      <c r="AE418" s="139">
        <v>0</v>
      </c>
      <c r="AF418" s="139">
        <v>0</v>
      </c>
      <c r="AG418" s="139">
        <v>0</v>
      </c>
      <c r="AH418" s="139">
        <v>0</v>
      </c>
      <c r="AI418" s="119" t="s">
        <v>1714</v>
      </c>
      <c r="AJ418" s="136">
        <v>10000</v>
      </c>
      <c r="AK418" s="136">
        <v>0</v>
      </c>
      <c r="AL418" s="302"/>
      <c r="AM418" s="136">
        <v>1000</v>
      </c>
      <c r="AN418" s="136">
        <v>0</v>
      </c>
      <c r="AO418" s="136">
        <v>5000</v>
      </c>
      <c r="AP418" s="136">
        <v>4000</v>
      </c>
      <c r="AQ418" s="139">
        <v>0</v>
      </c>
      <c r="AR418" s="139">
        <v>0</v>
      </c>
      <c r="AS418" s="139">
        <v>0</v>
      </c>
      <c r="AT418" s="139">
        <v>0</v>
      </c>
      <c r="AU418" s="118" t="s">
        <v>3392</v>
      </c>
      <c r="AV418" s="230">
        <f t="shared" si="623"/>
        <v>0</v>
      </c>
      <c r="AW418" s="230">
        <f t="shared" si="624"/>
        <v>0</v>
      </c>
      <c r="AX418" s="230" t="str">
        <f t="shared" si="625"/>
        <v>B3</v>
      </c>
      <c r="AY418" s="141">
        <f t="shared" si="626"/>
        <v>8</v>
      </c>
      <c r="AZ418" s="70">
        <f t="shared" si="627"/>
        <v>1</v>
      </c>
      <c r="BA418" s="70">
        <f t="shared" si="628"/>
        <v>1</v>
      </c>
      <c r="BB418" s="70">
        <f t="shared" si="629"/>
        <v>1</v>
      </c>
      <c r="BC418" s="70">
        <f t="shared" si="630"/>
        <v>1</v>
      </c>
      <c r="BD418" s="70">
        <f t="shared" si="631"/>
        <v>1</v>
      </c>
      <c r="BE418" s="70">
        <f t="shared" si="632"/>
        <v>1</v>
      </c>
      <c r="BF418" s="70">
        <f t="shared" si="633"/>
        <v>1</v>
      </c>
      <c r="BG418" s="71">
        <f t="shared" si="634"/>
        <v>0</v>
      </c>
      <c r="BH418" s="71">
        <f t="shared" si="635"/>
        <v>1</v>
      </c>
      <c r="BI418" s="71">
        <f t="shared" si="636"/>
        <v>0</v>
      </c>
      <c r="BJ418" s="71">
        <f t="shared" si="637"/>
        <v>0</v>
      </c>
      <c r="BK418" s="71">
        <f t="shared" si="638"/>
        <v>1</v>
      </c>
      <c r="BL418" s="70">
        <f t="shared" si="639"/>
        <v>1</v>
      </c>
      <c r="BM418" s="70">
        <f t="shared" si="640"/>
        <v>0</v>
      </c>
      <c r="BN418" s="70">
        <f t="shared" si="641"/>
        <v>0</v>
      </c>
      <c r="BO418" s="70">
        <f t="shared" si="642"/>
        <v>0</v>
      </c>
      <c r="BP418" s="144">
        <f t="shared" si="643"/>
        <v>0</v>
      </c>
      <c r="BQ418" s="144">
        <f t="shared" si="644"/>
        <v>0</v>
      </c>
      <c r="BR418" s="144">
        <f t="shared" si="645"/>
        <v>31000</v>
      </c>
      <c r="BS418" s="144">
        <f t="shared" si="646"/>
        <v>0</v>
      </c>
      <c r="BT418" s="144">
        <f t="shared" si="647"/>
        <v>405000</v>
      </c>
      <c r="BU418" s="144">
        <f t="shared" si="648"/>
        <v>474000</v>
      </c>
      <c r="BV418" s="144">
        <f t="shared" si="649"/>
        <v>0</v>
      </c>
      <c r="BW418" s="144">
        <f t="shared" si="650"/>
        <v>0</v>
      </c>
      <c r="BX418" s="144">
        <f t="shared" si="651"/>
        <v>0</v>
      </c>
      <c r="BY418" s="144">
        <f t="shared" si="652"/>
        <v>0</v>
      </c>
      <c r="BZ418" s="9">
        <v>0</v>
      </c>
      <c r="CA418" s="9">
        <v>0</v>
      </c>
      <c r="CB418" s="9">
        <v>0</v>
      </c>
      <c r="CC418" s="9">
        <v>0</v>
      </c>
      <c r="CD418" s="9">
        <v>0</v>
      </c>
      <c r="CE418" s="9">
        <v>0</v>
      </c>
      <c r="CF418" s="9">
        <v>0</v>
      </c>
      <c r="CG418" s="9">
        <v>0</v>
      </c>
      <c r="CH418" s="9">
        <v>0</v>
      </c>
      <c r="CI418" s="9">
        <v>0</v>
      </c>
      <c r="CJ418" s="9">
        <v>0</v>
      </c>
      <c r="CK418" s="9">
        <v>0</v>
      </c>
      <c r="CL418" s="9">
        <v>0</v>
      </c>
      <c r="CM418" s="9">
        <v>0</v>
      </c>
      <c r="CN418" s="9">
        <v>0</v>
      </c>
      <c r="CO418" s="9">
        <v>0</v>
      </c>
      <c r="CP418" s="9">
        <v>0</v>
      </c>
      <c r="CQ418" s="9">
        <v>0</v>
      </c>
      <c r="CR418" s="9">
        <v>0</v>
      </c>
      <c r="CS418" s="9">
        <v>0</v>
      </c>
      <c r="CT418" s="9">
        <v>0</v>
      </c>
      <c r="CU418" s="9">
        <v>0</v>
      </c>
      <c r="CV418" s="9">
        <v>0</v>
      </c>
      <c r="CW418" s="9">
        <v>0</v>
      </c>
      <c r="CX418" s="9">
        <v>0</v>
      </c>
      <c r="CY418" s="9">
        <v>0</v>
      </c>
      <c r="CZ418" s="9">
        <v>0</v>
      </c>
      <c r="DA418" s="9">
        <v>0</v>
      </c>
      <c r="DB418" s="9">
        <v>0</v>
      </c>
      <c r="DC418" s="9">
        <v>0</v>
      </c>
      <c r="DD418" s="9">
        <v>0</v>
      </c>
      <c r="DE418" s="9">
        <v>0</v>
      </c>
      <c r="DF418" s="9">
        <v>0</v>
      </c>
      <c r="DG418" s="144">
        <f t="shared" si="653"/>
        <v>13885</v>
      </c>
      <c r="DH418" s="144">
        <f t="shared" ref="DH418:EW418" si="687">DG418</f>
        <v>13885</v>
      </c>
      <c r="DI418" s="144">
        <f t="shared" si="687"/>
        <v>13885</v>
      </c>
      <c r="DJ418" s="144">
        <f t="shared" si="687"/>
        <v>13885</v>
      </c>
      <c r="DK418" s="144">
        <f t="shared" si="687"/>
        <v>13885</v>
      </c>
      <c r="DL418" s="144">
        <f t="shared" si="687"/>
        <v>13885</v>
      </c>
      <c r="DM418" s="144">
        <f t="shared" si="687"/>
        <v>13885</v>
      </c>
      <c r="DN418" s="144">
        <f t="shared" si="687"/>
        <v>13885</v>
      </c>
      <c r="DO418" s="144">
        <f t="shared" si="687"/>
        <v>13885</v>
      </c>
      <c r="DP418" s="144">
        <f t="shared" si="687"/>
        <v>13885</v>
      </c>
      <c r="DQ418" s="144">
        <f t="shared" si="687"/>
        <v>13885</v>
      </c>
      <c r="DR418" s="144">
        <f t="shared" si="687"/>
        <v>13885</v>
      </c>
      <c r="DS418" s="144">
        <f t="shared" si="687"/>
        <v>13885</v>
      </c>
      <c r="DT418" s="144">
        <f t="shared" si="687"/>
        <v>13885</v>
      </c>
      <c r="DU418" s="144">
        <f t="shared" si="687"/>
        <v>13885</v>
      </c>
      <c r="DV418" s="144">
        <f t="shared" si="687"/>
        <v>13885</v>
      </c>
      <c r="DW418" s="144">
        <f t="shared" si="687"/>
        <v>13885</v>
      </c>
      <c r="DX418" s="144">
        <f t="shared" si="687"/>
        <v>13885</v>
      </c>
      <c r="DY418" s="144">
        <f t="shared" si="687"/>
        <v>13885</v>
      </c>
      <c r="DZ418" s="144">
        <f t="shared" si="687"/>
        <v>13885</v>
      </c>
      <c r="EA418" s="144">
        <f t="shared" si="687"/>
        <v>13885</v>
      </c>
      <c r="EB418" s="144">
        <f t="shared" si="687"/>
        <v>13885</v>
      </c>
      <c r="EC418" s="144">
        <f t="shared" si="687"/>
        <v>13885</v>
      </c>
      <c r="ED418" s="144">
        <f t="shared" si="687"/>
        <v>13885</v>
      </c>
      <c r="EE418" s="144">
        <f t="shared" si="687"/>
        <v>13885</v>
      </c>
      <c r="EF418" s="144">
        <f t="shared" si="687"/>
        <v>13885</v>
      </c>
      <c r="EG418" s="144">
        <f t="shared" si="687"/>
        <v>13885</v>
      </c>
      <c r="EH418" s="144">
        <f t="shared" si="687"/>
        <v>13885</v>
      </c>
      <c r="EI418" s="144">
        <f t="shared" si="687"/>
        <v>13885</v>
      </c>
      <c r="EJ418" s="144">
        <f t="shared" si="687"/>
        <v>13885</v>
      </c>
      <c r="EK418" s="144">
        <f t="shared" si="687"/>
        <v>13885</v>
      </c>
      <c r="EL418" s="144">
        <f t="shared" si="687"/>
        <v>13885</v>
      </c>
      <c r="EM418" s="144">
        <f t="shared" si="687"/>
        <v>13885</v>
      </c>
      <c r="EN418" s="144">
        <f t="shared" si="687"/>
        <v>13885</v>
      </c>
      <c r="EO418" s="144">
        <f t="shared" si="687"/>
        <v>13885</v>
      </c>
      <c r="EP418" s="144">
        <f t="shared" si="687"/>
        <v>13885</v>
      </c>
      <c r="EQ418" s="144">
        <f t="shared" si="687"/>
        <v>13885</v>
      </c>
      <c r="ER418" s="144">
        <f t="shared" si="687"/>
        <v>13885</v>
      </c>
      <c r="ES418" s="144">
        <f t="shared" si="687"/>
        <v>13885</v>
      </c>
      <c r="ET418" s="144">
        <f t="shared" si="687"/>
        <v>13885</v>
      </c>
      <c r="EU418" s="144">
        <f t="shared" si="687"/>
        <v>13885</v>
      </c>
      <c r="EV418" s="144">
        <f t="shared" si="687"/>
        <v>13885</v>
      </c>
      <c r="EW418" s="144">
        <f t="shared" si="687"/>
        <v>13885</v>
      </c>
      <c r="EX418" s="147">
        <f>PV(0.05,'PV factor'!C260,,-BR418)</f>
        <v>28117.913832199545</v>
      </c>
      <c r="EY418" s="147">
        <f>PV(0.05,'PV factor'!D260,,-BS418)</f>
        <v>0</v>
      </c>
      <c r="EZ418" s="147">
        <f>PV(0.05,'PV factor'!E260,,-BT418)</f>
        <v>333194.5022907122</v>
      </c>
      <c r="FA418" s="147">
        <f>PV(0.05,'PV factor'!F260,,-BU418)</f>
        <v>371391.40290604957</v>
      </c>
      <c r="FB418" s="147">
        <f>PV(0.05,'PV factor'!G260,,-BV418)</f>
        <v>0</v>
      </c>
      <c r="FC418" s="147">
        <f>PV(0.05,'PV factor'!H260,,-BW418)</f>
        <v>0</v>
      </c>
      <c r="FD418" s="147">
        <f>PV(0.05,'PV factor'!I260,,-BX418)</f>
        <v>0</v>
      </c>
      <c r="FE418" s="147">
        <f>PV(0.05,'PV factor'!J260,,-BY418)</f>
        <v>0</v>
      </c>
      <c r="FF418" s="147">
        <f>PV(0.05,'PV factor'!K260,,-BZ418)</f>
        <v>0</v>
      </c>
      <c r="FG418" s="147">
        <f>PV(0.05,'PV factor'!L260,,-CA418)</f>
        <v>0</v>
      </c>
      <c r="FH418" s="147">
        <f>PV(0.05,'PV factor'!M260,,-CB418)</f>
        <v>0</v>
      </c>
      <c r="FI418" s="147">
        <f>PV(0.05,'PV factor'!N260,,-CC418)</f>
        <v>0</v>
      </c>
      <c r="FJ418" s="147">
        <f>PV(0.05,'PV factor'!O260,,-CD418)</f>
        <v>0</v>
      </c>
      <c r="FK418" s="147">
        <f>PV(0.05,'PV factor'!P260,,-CE418)</f>
        <v>0</v>
      </c>
      <c r="FL418" s="147">
        <f>PV(0.05,'PV factor'!Q260,,-CF418)</f>
        <v>0</v>
      </c>
      <c r="FM418" s="147">
        <f>PV(0.05,'PV factor'!R260,,-CG418)</f>
        <v>0</v>
      </c>
      <c r="FN418" s="147">
        <f>PV(0.05,'PV factor'!S260,,-CH418)</f>
        <v>0</v>
      </c>
      <c r="FO418" s="147">
        <f>PV(0.05,'PV factor'!T260,,-CI418)</f>
        <v>0</v>
      </c>
      <c r="FP418" s="147">
        <f>PV(0.05,'PV factor'!U260,,-CJ418)</f>
        <v>0</v>
      </c>
      <c r="FQ418" s="147">
        <f>PV(0.05,'PV factor'!V260,,-CK418)</f>
        <v>0</v>
      </c>
      <c r="FR418" s="147">
        <f>PV(0.05,'PV factor'!W260,,-CL418)</f>
        <v>0</v>
      </c>
      <c r="FS418" s="147">
        <f>PV(0.05,'PV factor'!X260,,-CM418)</f>
        <v>0</v>
      </c>
      <c r="FT418" s="147">
        <f>PV(0.05,'PV factor'!Y260,,-CN418)</f>
        <v>0</v>
      </c>
      <c r="FU418" s="147">
        <f>PV(0.05,'PV factor'!Z260,,-CO418)</f>
        <v>0</v>
      </c>
      <c r="FV418" s="147">
        <f>PV(0.05,'PV factor'!AA260,,-CP418)</f>
        <v>0</v>
      </c>
      <c r="FW418" s="147">
        <f>PV(0.05,'PV factor'!AB260,,-CQ418)</f>
        <v>0</v>
      </c>
      <c r="FX418" s="147">
        <f>PV(0.05,'PV factor'!AC260,,-CR418)</f>
        <v>0</v>
      </c>
      <c r="FY418" s="147">
        <f>PV(0.05,'PV factor'!AD260,,-CS418)</f>
        <v>0</v>
      </c>
      <c r="FZ418" s="147">
        <f>PV(0.05,'PV factor'!AE260,,-CT418)</f>
        <v>0</v>
      </c>
      <c r="GA418" s="147">
        <f>PV(0.05,'PV factor'!AF260,,-CU418)</f>
        <v>0</v>
      </c>
      <c r="GB418" s="147">
        <f>PV(0.05,'PV factor'!AG260,,-CV418)</f>
        <v>0</v>
      </c>
      <c r="GC418" s="147">
        <f>PV(0.05,'PV factor'!AH260,,-CW418)</f>
        <v>0</v>
      </c>
      <c r="GD418" s="147">
        <f>PV(0.05,'PV factor'!AI260,,-CX418)</f>
        <v>0</v>
      </c>
      <c r="GE418" s="147">
        <f>PV(0.05,'PV factor'!AJ260,,-CY418)</f>
        <v>0</v>
      </c>
      <c r="GF418" s="147">
        <f>PV(0.05,'PV factor'!AK260,,-CZ418)</f>
        <v>0</v>
      </c>
      <c r="GG418" s="147">
        <f>PV(0.05,'PV factor'!AL260,,-DA418)</f>
        <v>0</v>
      </c>
      <c r="GH418" s="147">
        <f>PV(0.05,'PV factor'!AM260,,-DB418)</f>
        <v>0</v>
      </c>
      <c r="GI418" s="147">
        <f>PV(0.05,'PV factor'!AN260,,-DC418)</f>
        <v>0</v>
      </c>
      <c r="GJ418" s="147">
        <f>PV(0.05,'PV factor'!AO260,,-DD418)</f>
        <v>0</v>
      </c>
      <c r="GK418" s="147">
        <f>PV(0.05,'PV factor'!AP260,,-DE418)</f>
        <v>0</v>
      </c>
      <c r="GL418" s="147">
        <f>PV(0.05,'PV factor'!C260,,-DI418)</f>
        <v>12594.104308390022</v>
      </c>
      <c r="GM418" s="147">
        <f>PV(0.05,'PV factor'!D260,,-DJ418)</f>
        <v>11994.385055609544</v>
      </c>
      <c r="GN418" s="147">
        <f>PV(0.05,'PV factor'!E260,,-DK418)</f>
        <v>11423.223862485282</v>
      </c>
      <c r="GO418" s="147">
        <f>PV(0.05,'PV factor'!F260,,-DL418)</f>
        <v>10879.260821414553</v>
      </c>
      <c r="GP418" s="147">
        <f>PV(0.05,'PV factor'!G260,,-DM418)</f>
        <v>10361.200782299575</v>
      </c>
      <c r="GQ418" s="147">
        <f>PV(0.05,'PV factor'!H260,,-DN418)</f>
        <v>9867.810268856736</v>
      </c>
      <c r="GR418" s="147">
        <f>PV(0.05,'PV factor'!I260,,-DO418)</f>
        <v>9397.9145417683212</v>
      </c>
      <c r="GS418" s="147">
        <f>PV(0.05,'PV factor'!J260,,-DP418)</f>
        <v>8950.394801684115</v>
      </c>
      <c r="GT418" s="147">
        <f>PV(0.05,'PV factor'!K260,,-DQ418)</f>
        <v>8524.1855254134425</v>
      </c>
      <c r="GU418" s="147">
        <f>PV(0.05,'PV factor'!L260,,-DR418)</f>
        <v>8118.2719289651832</v>
      </c>
      <c r="GV418" s="147">
        <f>PV(0.05,'PV factor'!M260,,-DS418)</f>
        <v>7731.6875513954137</v>
      </c>
      <c r="GW418" s="147">
        <f>PV(0.05,'PV factor'!N260,,-DT418)</f>
        <v>7363.5119537099163</v>
      </c>
      <c r="GX418" s="147">
        <f>PV(0.05,'PV factor'!O260,,-DU418)</f>
        <v>7012.8685273427791</v>
      </c>
      <c r="GY418" s="147">
        <f>PV(0.05,'PV factor'!P260,,-DV418)</f>
        <v>6678.9224069931206</v>
      </c>
      <c r="GZ418" s="147">
        <f>PV(0.05,'PV factor'!Q260,,-DW418)</f>
        <v>6360.8784828505923</v>
      </c>
      <c r="HA418" s="147">
        <f>PV(0.05,'PV factor'!R260,,-DX418)</f>
        <v>6057.9795074767535</v>
      </c>
      <c r="HB418" s="147">
        <f>PV(0.05,'PV factor'!S260,,-DY418)</f>
        <v>5769.5042928350031</v>
      </c>
      <c r="HC418" s="147">
        <f>PV(0.05,'PV factor'!T260,,-DZ418)</f>
        <v>5494.7659931761937</v>
      </c>
      <c r="HD418" s="147">
        <f>PV(0.05,'PV factor'!U260,,-EA418)</f>
        <v>5233.1104696916136</v>
      </c>
      <c r="HE418" s="147">
        <f>PV(0.05,'PV factor'!V260,,-EB418)</f>
        <v>4983.9147330396318</v>
      </c>
      <c r="HF418" s="147">
        <f>PV(0.05,'PV factor'!W260,,-EC418)</f>
        <v>4746.5854600377452</v>
      </c>
      <c r="HG418" s="147">
        <f>PV(0.05,'PV factor'!X260,,-ED418)</f>
        <v>4520.5575809883276</v>
      </c>
      <c r="HH418" s="147">
        <f>PV(0.05,'PV factor'!Y260,,-EE418)</f>
        <v>4305.2929342745983</v>
      </c>
      <c r="HI418" s="147">
        <f>PV(0.05,'PV factor'!Z260,,-EF418)</f>
        <v>4100.2789850234267</v>
      </c>
      <c r="HJ418" s="147">
        <f>PV(0.05,'PV factor'!AA260,,-EG418)</f>
        <v>3905.0276047842158</v>
      </c>
      <c r="HK418" s="147">
        <f>PV(0.05,'PV factor'!AB260,,-EH418)</f>
        <v>3719.0739093183006</v>
      </c>
      <c r="HL418" s="147">
        <f>PV(0.05,'PV factor'!AC260,,-EI418)</f>
        <v>3541.9751517317154</v>
      </c>
      <c r="HM418" s="147">
        <f>PV(0.05,'PV factor'!AD260,,-EJ418)</f>
        <v>3373.3096683159188</v>
      </c>
      <c r="HN418" s="147">
        <f>PV(0.05,'PV factor'!AE260,,-EK418)</f>
        <v>3212.6758745865905</v>
      </c>
      <c r="HO418" s="147">
        <f>PV(0.05,'PV factor'!AF260,,-EL418)</f>
        <v>3059.6913091300848</v>
      </c>
      <c r="HP418" s="147">
        <f>PV(0.05,'PV factor'!AG260,,-EM418)</f>
        <v>2913.9917229810335</v>
      </c>
      <c r="HQ418" s="147">
        <f>PV(0.05,'PV factor'!AH260,,-EN418)</f>
        <v>2775.2302123628888</v>
      </c>
      <c r="HR418" s="147">
        <f>PV(0.05,'PV factor'!AI260,,-EO418)</f>
        <v>2643.0763927265607</v>
      </c>
      <c r="HS418" s="147">
        <f>PV(0.05,'PV factor'!AJ260,,-EP418)</f>
        <v>2517.2156121205339</v>
      </c>
      <c r="HT418" s="147">
        <f>PV(0.05,'PV factor'!AK260,,-EQ418)</f>
        <v>2397.3482020195565</v>
      </c>
      <c r="HU418" s="147">
        <f>PV(0.05,'PV factor'!AL260,,-ER418)</f>
        <v>2283.1887638281487</v>
      </c>
      <c r="HV418" s="147">
        <f>PV(0.05,'PV factor'!AM260,,-ES418)</f>
        <v>2174.4654893601419</v>
      </c>
      <c r="HW418" s="147">
        <f>PV(0.05,'PV factor'!AN260,,-ET418)</f>
        <v>2070.9195136763251</v>
      </c>
      <c r="HX418" s="147">
        <f>PV(0.05,'PV factor'!AO260,,-EU418)</f>
        <v>1972.3042987393576</v>
      </c>
      <c r="HY418" s="147">
        <f>PV(0.05,'PV factor'!AP260,,-EV418)</f>
        <v>1878.3850464184356</v>
      </c>
      <c r="HZ418" s="147">
        <f t="shared" si="655"/>
        <v>732703.81902896124</v>
      </c>
      <c r="IA418" s="147">
        <f t="shared" si="656"/>
        <v>226908.48954782175</v>
      </c>
      <c r="IB418" s="401">
        <f t="shared" si="657"/>
        <v>0.309686511322596</v>
      </c>
    </row>
    <row r="419" spans="1:236" s="181" customFormat="1" ht="90" customHeight="1" x14ac:dyDescent="0.25">
      <c r="A419" s="82" t="s">
        <v>2266</v>
      </c>
      <c r="B419" s="84" t="s">
        <v>2483</v>
      </c>
      <c r="C419" s="84" t="s">
        <v>2157</v>
      </c>
      <c r="D419" s="78">
        <v>9</v>
      </c>
      <c r="E419" s="84" t="s">
        <v>2484</v>
      </c>
      <c r="F419" s="87" t="s">
        <v>2485</v>
      </c>
      <c r="G419" s="87" t="s">
        <v>2486</v>
      </c>
      <c r="H419" s="79" t="s">
        <v>77</v>
      </c>
      <c r="I419" s="87" t="s">
        <v>2487</v>
      </c>
      <c r="J419" s="87">
        <v>40</v>
      </c>
      <c r="K419" s="227" t="s">
        <v>79</v>
      </c>
      <c r="L419" s="89">
        <v>15</v>
      </c>
      <c r="M419" s="89" t="s">
        <v>2488</v>
      </c>
      <c r="N419" s="79" t="s">
        <v>81</v>
      </c>
      <c r="O419" s="79" t="s">
        <v>116</v>
      </c>
      <c r="P419" s="78" t="s">
        <v>116</v>
      </c>
      <c r="Q419" s="112" t="s">
        <v>100</v>
      </c>
      <c r="R419" s="78" t="s">
        <v>108</v>
      </c>
      <c r="S419" s="78" t="s">
        <v>99</v>
      </c>
      <c r="T419" s="89" t="s">
        <v>2489</v>
      </c>
      <c r="U419" s="79" t="s">
        <v>100</v>
      </c>
      <c r="V419" s="96">
        <v>1</v>
      </c>
      <c r="W419" s="80">
        <v>130000</v>
      </c>
      <c r="X419" s="80">
        <v>0</v>
      </c>
      <c r="Y419" s="80">
        <v>0</v>
      </c>
      <c r="Z419" s="80">
        <v>0</v>
      </c>
      <c r="AA419" s="80">
        <v>130000</v>
      </c>
      <c r="AB419" s="80">
        <v>0</v>
      </c>
      <c r="AC419" s="80">
        <v>0</v>
      </c>
      <c r="AD419" s="80">
        <v>0</v>
      </c>
      <c r="AE419" s="86">
        <v>0</v>
      </c>
      <c r="AF419" s="86">
        <v>0</v>
      </c>
      <c r="AG419" s="86">
        <v>0</v>
      </c>
      <c r="AH419" s="86">
        <v>0</v>
      </c>
      <c r="AI419" s="88" t="s">
        <v>88</v>
      </c>
      <c r="AJ419" s="97">
        <v>396000</v>
      </c>
      <c r="AK419" s="97">
        <v>0</v>
      </c>
      <c r="AL419" s="97">
        <v>79200</v>
      </c>
      <c r="AM419" s="97">
        <v>79200</v>
      </c>
      <c r="AN419" s="97">
        <v>79200</v>
      </c>
      <c r="AO419" s="97">
        <v>79200</v>
      </c>
      <c r="AP419" s="97">
        <v>79200</v>
      </c>
      <c r="AQ419" s="395">
        <v>0</v>
      </c>
      <c r="AR419" s="395">
        <v>0</v>
      </c>
      <c r="AS419" s="395">
        <v>0</v>
      </c>
      <c r="AT419" s="395">
        <v>0</v>
      </c>
      <c r="AU419" s="396"/>
      <c r="AV419" s="230">
        <f t="shared" si="623"/>
        <v>1</v>
      </c>
      <c r="AW419" s="230">
        <f t="shared" si="624"/>
        <v>0</v>
      </c>
      <c r="AX419" s="230" t="str">
        <f t="shared" si="625"/>
        <v>G</v>
      </c>
      <c r="AY419" s="141">
        <f t="shared" si="626"/>
        <v>9</v>
      </c>
      <c r="AZ419" s="70">
        <f t="shared" si="627"/>
        <v>1</v>
      </c>
      <c r="BA419" s="70">
        <f t="shared" si="628"/>
        <v>1</v>
      </c>
      <c r="BB419" s="70">
        <f t="shared" si="629"/>
        <v>1</v>
      </c>
      <c r="BC419" s="70">
        <f t="shared" si="630"/>
        <v>1</v>
      </c>
      <c r="BD419" s="70">
        <f t="shared" si="631"/>
        <v>1</v>
      </c>
      <c r="BE419" s="70">
        <f t="shared" si="632"/>
        <v>1</v>
      </c>
      <c r="BF419" s="70">
        <f t="shared" si="633"/>
        <v>1</v>
      </c>
      <c r="BG419" s="71">
        <f t="shared" si="634"/>
        <v>0</v>
      </c>
      <c r="BH419" s="71">
        <f t="shared" si="635"/>
        <v>1</v>
      </c>
      <c r="BI419" s="71">
        <f t="shared" si="636"/>
        <v>0</v>
      </c>
      <c r="BJ419" s="71">
        <f t="shared" si="637"/>
        <v>0</v>
      </c>
      <c r="BK419" s="71">
        <f t="shared" si="638"/>
        <v>1</v>
      </c>
      <c r="BL419" s="70">
        <f t="shared" si="639"/>
        <v>1</v>
      </c>
      <c r="BM419" s="70">
        <f t="shared" si="640"/>
        <v>1</v>
      </c>
      <c r="BN419" s="70">
        <f t="shared" si="641"/>
        <v>0</v>
      </c>
      <c r="BO419" s="70">
        <f t="shared" si="642"/>
        <v>1</v>
      </c>
      <c r="BP419" s="144">
        <f t="shared" si="643"/>
        <v>0</v>
      </c>
      <c r="BQ419" s="144">
        <f t="shared" si="644"/>
        <v>79200</v>
      </c>
      <c r="BR419" s="144">
        <f t="shared" si="645"/>
        <v>209200</v>
      </c>
      <c r="BS419" s="144">
        <f t="shared" si="646"/>
        <v>79200</v>
      </c>
      <c r="BT419" s="144">
        <f t="shared" si="647"/>
        <v>79200</v>
      </c>
      <c r="BU419" s="144">
        <f t="shared" si="648"/>
        <v>79200</v>
      </c>
      <c r="BV419" s="144">
        <f t="shared" si="649"/>
        <v>0</v>
      </c>
      <c r="BW419" s="144">
        <f t="shared" si="650"/>
        <v>0</v>
      </c>
      <c r="BX419" s="144">
        <f t="shared" si="651"/>
        <v>0</v>
      </c>
      <c r="BY419" s="144">
        <f t="shared" si="652"/>
        <v>0</v>
      </c>
      <c r="BZ419" s="9">
        <v>0</v>
      </c>
      <c r="CA419" s="9">
        <v>0</v>
      </c>
      <c r="CB419" s="9">
        <v>0</v>
      </c>
      <c r="CC419" s="9">
        <v>0</v>
      </c>
      <c r="CD419" s="9">
        <v>0</v>
      </c>
      <c r="CE419" s="9">
        <v>0</v>
      </c>
      <c r="CF419" s="9">
        <v>0</v>
      </c>
      <c r="CG419" s="9">
        <v>0</v>
      </c>
      <c r="CH419" s="9">
        <v>0</v>
      </c>
      <c r="CI419" s="9">
        <v>0</v>
      </c>
      <c r="CJ419" s="9">
        <v>0</v>
      </c>
      <c r="CK419" s="9">
        <v>0</v>
      </c>
      <c r="CL419" s="9">
        <v>0</v>
      </c>
      <c r="CM419" s="9">
        <v>0</v>
      </c>
      <c r="CN419" s="9">
        <v>0</v>
      </c>
      <c r="CO419" s="9">
        <v>0</v>
      </c>
      <c r="CP419" s="9">
        <v>0</v>
      </c>
      <c r="CQ419" s="9">
        <v>0</v>
      </c>
      <c r="CR419" s="9">
        <v>0</v>
      </c>
      <c r="CS419" s="9">
        <v>0</v>
      </c>
      <c r="CT419" s="9">
        <v>0</v>
      </c>
      <c r="CU419" s="9">
        <v>0</v>
      </c>
      <c r="CV419" s="9">
        <v>0</v>
      </c>
      <c r="CW419" s="9">
        <v>0</v>
      </c>
      <c r="CX419" s="9">
        <v>0</v>
      </c>
      <c r="CY419" s="9">
        <v>0</v>
      </c>
      <c r="CZ419" s="9">
        <v>0</v>
      </c>
      <c r="DA419" s="9">
        <v>0</v>
      </c>
      <c r="DB419" s="9">
        <v>0</v>
      </c>
      <c r="DC419" s="9">
        <v>0</v>
      </c>
      <c r="DD419" s="9">
        <v>0</v>
      </c>
      <c r="DE419" s="9">
        <v>0</v>
      </c>
      <c r="DF419" s="9">
        <v>0</v>
      </c>
      <c r="DG419" s="144">
        <f t="shared" si="653"/>
        <v>15</v>
      </c>
      <c r="DH419" s="144">
        <f t="shared" ref="DH419:EW419" si="688">DG419</f>
        <v>15</v>
      </c>
      <c r="DI419" s="144">
        <f t="shared" si="688"/>
        <v>15</v>
      </c>
      <c r="DJ419" s="144">
        <f t="shared" si="688"/>
        <v>15</v>
      </c>
      <c r="DK419" s="144">
        <f t="shared" si="688"/>
        <v>15</v>
      </c>
      <c r="DL419" s="144">
        <f t="shared" si="688"/>
        <v>15</v>
      </c>
      <c r="DM419" s="144">
        <f t="shared" si="688"/>
        <v>15</v>
      </c>
      <c r="DN419" s="144">
        <f t="shared" si="688"/>
        <v>15</v>
      </c>
      <c r="DO419" s="144">
        <f t="shared" si="688"/>
        <v>15</v>
      </c>
      <c r="DP419" s="144">
        <f t="shared" si="688"/>
        <v>15</v>
      </c>
      <c r="DQ419" s="144">
        <f t="shared" si="688"/>
        <v>15</v>
      </c>
      <c r="DR419" s="144">
        <f t="shared" si="688"/>
        <v>15</v>
      </c>
      <c r="DS419" s="144">
        <f t="shared" si="688"/>
        <v>15</v>
      </c>
      <c r="DT419" s="144">
        <f t="shared" si="688"/>
        <v>15</v>
      </c>
      <c r="DU419" s="144">
        <f t="shared" si="688"/>
        <v>15</v>
      </c>
      <c r="DV419" s="144">
        <f t="shared" si="688"/>
        <v>15</v>
      </c>
      <c r="DW419" s="144">
        <f t="shared" si="688"/>
        <v>15</v>
      </c>
      <c r="DX419" s="144">
        <f t="shared" si="688"/>
        <v>15</v>
      </c>
      <c r="DY419" s="144">
        <f t="shared" si="688"/>
        <v>15</v>
      </c>
      <c r="DZ419" s="144">
        <f t="shared" si="688"/>
        <v>15</v>
      </c>
      <c r="EA419" s="144">
        <f t="shared" si="688"/>
        <v>15</v>
      </c>
      <c r="EB419" s="144">
        <f t="shared" si="688"/>
        <v>15</v>
      </c>
      <c r="EC419" s="144">
        <f t="shared" si="688"/>
        <v>15</v>
      </c>
      <c r="ED419" s="144">
        <f t="shared" si="688"/>
        <v>15</v>
      </c>
      <c r="EE419" s="144">
        <f t="shared" si="688"/>
        <v>15</v>
      </c>
      <c r="EF419" s="144">
        <f t="shared" si="688"/>
        <v>15</v>
      </c>
      <c r="EG419" s="144">
        <f t="shared" si="688"/>
        <v>15</v>
      </c>
      <c r="EH419" s="144">
        <f t="shared" si="688"/>
        <v>15</v>
      </c>
      <c r="EI419" s="144">
        <f t="shared" si="688"/>
        <v>15</v>
      </c>
      <c r="EJ419" s="144">
        <f t="shared" si="688"/>
        <v>15</v>
      </c>
      <c r="EK419" s="144">
        <f t="shared" si="688"/>
        <v>15</v>
      </c>
      <c r="EL419" s="144">
        <f t="shared" si="688"/>
        <v>15</v>
      </c>
      <c r="EM419" s="144">
        <f t="shared" si="688"/>
        <v>15</v>
      </c>
      <c r="EN419" s="144">
        <f t="shared" si="688"/>
        <v>15</v>
      </c>
      <c r="EO419" s="144">
        <f t="shared" si="688"/>
        <v>15</v>
      </c>
      <c r="EP419" s="144">
        <f t="shared" si="688"/>
        <v>15</v>
      </c>
      <c r="EQ419" s="144">
        <f t="shared" si="688"/>
        <v>15</v>
      </c>
      <c r="ER419" s="144">
        <f t="shared" si="688"/>
        <v>15</v>
      </c>
      <c r="ES419" s="144">
        <f t="shared" si="688"/>
        <v>15</v>
      </c>
      <c r="ET419" s="144">
        <f t="shared" si="688"/>
        <v>15</v>
      </c>
      <c r="EU419" s="144">
        <f t="shared" si="688"/>
        <v>15</v>
      </c>
      <c r="EV419" s="144">
        <f t="shared" si="688"/>
        <v>15</v>
      </c>
      <c r="EW419" s="144">
        <f t="shared" si="688"/>
        <v>15</v>
      </c>
      <c r="EX419" s="147">
        <f>PV(0.05,'PV factor'!C332,,-BR419)</f>
        <v>189750.56689342402</v>
      </c>
      <c r="EY419" s="147">
        <f>PV(0.05,'PV factor'!D332,,-BS419)</f>
        <v>68415.937803692897</v>
      </c>
      <c r="EZ419" s="147">
        <f>PV(0.05,'PV factor'!E332,,-BT419)</f>
        <v>65158.036003517052</v>
      </c>
      <c r="FA419" s="147">
        <f>PV(0.05,'PV factor'!F332,,-BU419)</f>
        <v>62055.272384301948</v>
      </c>
      <c r="FB419" s="147">
        <f>PV(0.05,'PV factor'!G332,,-BV419)</f>
        <v>0</v>
      </c>
      <c r="FC419" s="147">
        <f>PV(0.05,'PV factor'!H332,,-BW419)</f>
        <v>0</v>
      </c>
      <c r="FD419" s="147">
        <f>PV(0.05,'PV factor'!I332,,-BX419)</f>
        <v>0</v>
      </c>
      <c r="FE419" s="147">
        <f>PV(0.05,'PV factor'!J332,,-BY419)</f>
        <v>0</v>
      </c>
      <c r="FF419" s="147">
        <f>PV(0.05,'PV factor'!K332,,-BZ419)</f>
        <v>0</v>
      </c>
      <c r="FG419" s="147">
        <f>PV(0.05,'PV factor'!L332,,-CA419)</f>
        <v>0</v>
      </c>
      <c r="FH419" s="147">
        <f>PV(0.05,'PV factor'!M332,,-CB419)</f>
        <v>0</v>
      </c>
      <c r="FI419" s="147">
        <f>PV(0.05,'PV factor'!N332,,-CC419)</f>
        <v>0</v>
      </c>
      <c r="FJ419" s="147">
        <f>PV(0.05,'PV factor'!O332,,-CD419)</f>
        <v>0</v>
      </c>
      <c r="FK419" s="147">
        <f>PV(0.05,'PV factor'!P332,,-CE419)</f>
        <v>0</v>
      </c>
      <c r="FL419" s="147">
        <f>PV(0.05,'PV factor'!Q332,,-CF419)</f>
        <v>0</v>
      </c>
      <c r="FM419" s="147">
        <f>PV(0.05,'PV factor'!R332,,-CG419)</f>
        <v>0</v>
      </c>
      <c r="FN419" s="147">
        <f>PV(0.05,'PV factor'!S332,,-CH419)</f>
        <v>0</v>
      </c>
      <c r="FO419" s="147">
        <f>PV(0.05,'PV factor'!T332,,-CI419)</f>
        <v>0</v>
      </c>
      <c r="FP419" s="147">
        <f>PV(0.05,'PV factor'!U332,,-CJ419)</f>
        <v>0</v>
      </c>
      <c r="FQ419" s="147">
        <f>PV(0.05,'PV factor'!V332,,-CK419)</f>
        <v>0</v>
      </c>
      <c r="FR419" s="147">
        <f>PV(0.05,'PV factor'!W332,,-CL419)</f>
        <v>0</v>
      </c>
      <c r="FS419" s="147">
        <f>PV(0.05,'PV factor'!X332,,-CM419)</f>
        <v>0</v>
      </c>
      <c r="FT419" s="147">
        <f>PV(0.05,'PV factor'!Y332,,-CN419)</f>
        <v>0</v>
      </c>
      <c r="FU419" s="147">
        <f>PV(0.05,'PV factor'!Z332,,-CO419)</f>
        <v>0</v>
      </c>
      <c r="FV419" s="147">
        <f>PV(0.05,'PV factor'!AA332,,-CP419)</f>
        <v>0</v>
      </c>
      <c r="FW419" s="147">
        <f>PV(0.05,'PV factor'!AB332,,-CQ419)</f>
        <v>0</v>
      </c>
      <c r="FX419" s="147">
        <f>PV(0.05,'PV factor'!AC332,,-CR419)</f>
        <v>0</v>
      </c>
      <c r="FY419" s="147">
        <f>PV(0.05,'PV factor'!AD332,,-CS419)</f>
        <v>0</v>
      </c>
      <c r="FZ419" s="147">
        <f>PV(0.05,'PV factor'!AE332,,-CT419)</f>
        <v>0</v>
      </c>
      <c r="GA419" s="147">
        <f>PV(0.05,'PV factor'!AF332,,-CU419)</f>
        <v>0</v>
      </c>
      <c r="GB419" s="147">
        <f>PV(0.05,'PV factor'!AG332,,-CV419)</f>
        <v>0</v>
      </c>
      <c r="GC419" s="147">
        <f>PV(0.05,'PV factor'!AH332,,-CW419)</f>
        <v>0</v>
      </c>
      <c r="GD419" s="147">
        <f>PV(0.05,'PV factor'!AI332,,-CX419)</f>
        <v>0</v>
      </c>
      <c r="GE419" s="147">
        <f>PV(0.05,'PV factor'!AJ332,,-CY419)</f>
        <v>0</v>
      </c>
      <c r="GF419" s="147">
        <f>PV(0.05,'PV factor'!AK332,,-CZ419)</f>
        <v>0</v>
      </c>
      <c r="GG419" s="147">
        <f>PV(0.05,'PV factor'!AL332,,-DA419)</f>
        <v>0</v>
      </c>
      <c r="GH419" s="147">
        <f>PV(0.05,'PV factor'!AM332,,-DB419)</f>
        <v>0</v>
      </c>
      <c r="GI419" s="147">
        <f>PV(0.05,'PV factor'!AN332,,-DC419)</f>
        <v>0</v>
      </c>
      <c r="GJ419" s="147">
        <f>PV(0.05,'PV factor'!AO332,,-DD419)</f>
        <v>0</v>
      </c>
      <c r="GK419" s="147">
        <f>PV(0.05,'PV factor'!AP332,,-DE419)</f>
        <v>0</v>
      </c>
      <c r="GL419" s="147">
        <f>PV(0.05,'PV factor'!C332,,-DI419)</f>
        <v>13.605442176870747</v>
      </c>
      <c r="GM419" s="147">
        <f>PV(0.05,'PV factor'!D332,,-DJ419)</f>
        <v>12.957563977972139</v>
      </c>
      <c r="GN419" s="147">
        <f>PV(0.05,'PV factor'!E332,,-DK419)</f>
        <v>12.34053712187823</v>
      </c>
      <c r="GO419" s="147">
        <f>PV(0.05,'PV factor'!F332,,-DL419)</f>
        <v>11.752892497026885</v>
      </c>
      <c r="GP419" s="147">
        <f>PV(0.05,'PV factor'!G332,,-DM419)</f>
        <v>11.193230949549415</v>
      </c>
      <c r="GQ419" s="147">
        <f>PV(0.05,'PV factor'!H332,,-DN419)</f>
        <v>10.660219951951822</v>
      </c>
      <c r="GR419" s="147">
        <f>PV(0.05,'PV factor'!I332,,-DO419)</f>
        <v>10.152590430430308</v>
      </c>
      <c r="GS419" s="147">
        <f>PV(0.05,'PV factor'!J332,,-DP419)</f>
        <v>9.6691337432669595</v>
      </c>
      <c r="GT419" s="147">
        <f>PV(0.05,'PV factor'!K332,,-DQ419)</f>
        <v>9.208698803111389</v>
      </c>
      <c r="GU419" s="147">
        <f>PV(0.05,'PV factor'!L332,,-DR419)</f>
        <v>8.7701893362965606</v>
      </c>
      <c r="GV419" s="147">
        <f>PV(0.05,'PV factor'!M332,,-DS419)</f>
        <v>8.352561272663392</v>
      </c>
      <c r="GW419" s="147">
        <f>PV(0.05,'PV factor'!N332,,-DT419)</f>
        <v>7.95482025967942</v>
      </c>
      <c r="GX419" s="147">
        <f>PV(0.05,'PV factor'!O332,,-DU419)</f>
        <v>7.5760192949327827</v>
      </c>
      <c r="GY419" s="147">
        <f>PV(0.05,'PV factor'!P332,,-DV419)</f>
        <v>7.2152564713645528</v>
      </c>
      <c r="GZ419" s="147">
        <f>PV(0.05,'PV factor'!Q332,,-DW419)</f>
        <v>6.8716728298710033</v>
      </c>
      <c r="HA419" s="147">
        <f>PV(0.05,'PV factor'!R332,,-DX419)</f>
        <v>6.5444503141628596</v>
      </c>
      <c r="HB419" s="147">
        <f>PV(0.05,'PV factor'!S332,,-DY419)</f>
        <v>6.2328098230122473</v>
      </c>
      <c r="HC419" s="147">
        <f>PV(0.05,'PV factor'!T332,,-DZ419)</f>
        <v>5.9360093552497588</v>
      </c>
      <c r="HD419" s="147">
        <f>PV(0.05,'PV factor'!U332,,-EA419)</f>
        <v>5.6533422430950093</v>
      </c>
      <c r="HE419" s="147">
        <f>PV(0.05,'PV factor'!V332,,-EB419)</f>
        <v>5.3841354696142947</v>
      </c>
      <c r="HF419" s="147">
        <f>PV(0.05,'PV factor'!W332,,-EC419)</f>
        <v>5.1277480662993282</v>
      </c>
      <c r="HG419" s="147">
        <f>PV(0.05,'PV factor'!X332,,-ED419)</f>
        <v>4.8835695869517401</v>
      </c>
      <c r="HH419" s="147">
        <f>PV(0.05,'PV factor'!Y332,,-EE419)</f>
        <v>4.6510186542397536</v>
      </c>
      <c r="HI419" s="147">
        <f>PV(0.05,'PV factor'!Z332,,-EF419)</f>
        <v>4.4295415754664313</v>
      </c>
      <c r="HJ419" s="147">
        <f>PV(0.05,'PV factor'!AA332,,-EG419)</f>
        <v>4.218611024253744</v>
      </c>
      <c r="HK419" s="147">
        <f>PV(0.05,'PV factor'!AB332,,-EH419)</f>
        <v>4.0177247850035656</v>
      </c>
      <c r="HL419" s="147">
        <f>PV(0.05,'PV factor'!AC332,,-EI419)</f>
        <v>3.8264045571462533</v>
      </c>
      <c r="HM419" s="147">
        <f>PV(0.05,'PV factor'!AD332,,-EJ419)</f>
        <v>3.6441948163297644</v>
      </c>
      <c r="HN419" s="147">
        <f>PV(0.05,'PV factor'!AE332,,-EK419)</f>
        <v>3.4706617298378721</v>
      </c>
      <c r="HO419" s="147">
        <f>PV(0.05,'PV factor'!AF332,,-EL419)</f>
        <v>3.3053921236551149</v>
      </c>
      <c r="HP419" s="147">
        <f>PV(0.05,'PV factor'!AG332,,-EM419)</f>
        <v>3.1479924987191574</v>
      </c>
      <c r="HQ419" s="147">
        <f>PV(0.05,'PV factor'!AH332,,-EN419)</f>
        <v>2.9980880940182453</v>
      </c>
      <c r="HR419" s="147">
        <f>PV(0.05,'PV factor'!AI332,,-EO419)</f>
        <v>2.8553219943030905</v>
      </c>
      <c r="HS419" s="147">
        <f>PV(0.05,'PV factor'!AJ332,,-EP419)</f>
        <v>2.7193542802886572</v>
      </c>
      <c r="HT419" s="147">
        <f>PV(0.05,'PV factor'!AK332,,-EQ419)</f>
        <v>2.5898612193225312</v>
      </c>
      <c r="HU419" s="147">
        <f>PV(0.05,'PV factor'!AL332,,-ER419)</f>
        <v>2.4665344945928864</v>
      </c>
      <c r="HV419" s="147">
        <f>PV(0.05,'PV factor'!AM332,,-ES419)</f>
        <v>2.3490804710408448</v>
      </c>
      <c r="HW419" s="147">
        <f>PV(0.05,'PV factor'!AN332,,-ET419)</f>
        <v>2.2372194962293754</v>
      </c>
      <c r="HX419" s="147">
        <f>PV(0.05,'PV factor'!AO332,,-EU419)</f>
        <v>2.1306852345041674</v>
      </c>
      <c r="HY419" s="147">
        <f>PV(0.05,'PV factor'!AP332,,-EV419)</f>
        <v>2.0292240328611117</v>
      </c>
      <c r="HZ419" s="147">
        <f t="shared" si="655"/>
        <v>385379.81308493589</v>
      </c>
      <c r="IA419" s="147">
        <f t="shared" si="656"/>
        <v>245.12980505706344</v>
      </c>
      <c r="IB419" s="401">
        <f t="shared" si="657"/>
        <v>6.3607328856905637E-4</v>
      </c>
    </row>
    <row r="420" spans="1:236" s="181" customFormat="1" ht="90" customHeight="1" x14ac:dyDescent="0.25">
      <c r="A420" s="224" t="s">
        <v>638</v>
      </c>
      <c r="B420" s="225" t="s">
        <v>639</v>
      </c>
      <c r="C420" s="225" t="s">
        <v>640</v>
      </c>
      <c r="D420" s="226" t="s">
        <v>73</v>
      </c>
      <c r="E420" s="225" t="s">
        <v>641</v>
      </c>
      <c r="F420" s="227" t="s">
        <v>642</v>
      </c>
      <c r="G420" s="227" t="s">
        <v>643</v>
      </c>
      <c r="H420" s="73" t="s">
        <v>77</v>
      </c>
      <c r="I420" s="227"/>
      <c r="J420" s="227">
        <v>40</v>
      </c>
      <c r="K420" s="227" t="s">
        <v>94</v>
      </c>
      <c r="L420" s="191"/>
      <c r="M420" s="73"/>
      <c r="N420" s="73" t="s">
        <v>96</v>
      </c>
      <c r="O420" s="73" t="s">
        <v>217</v>
      </c>
      <c r="P420" s="73" t="s">
        <v>218</v>
      </c>
      <c r="Q420" s="112" t="s">
        <v>100</v>
      </c>
      <c r="R420" s="73" t="s">
        <v>162</v>
      </c>
      <c r="S420" s="73" t="s">
        <v>99</v>
      </c>
      <c r="T420" s="73" t="s">
        <v>645</v>
      </c>
      <c r="U420" s="73" t="s">
        <v>87</v>
      </c>
      <c r="V420" s="228">
        <v>1</v>
      </c>
      <c r="W420" s="229">
        <v>190000</v>
      </c>
      <c r="X420" s="229">
        <v>18000</v>
      </c>
      <c r="Y420" s="229">
        <v>190000</v>
      </c>
      <c r="Z420" s="229">
        <v>0</v>
      </c>
      <c r="AA420" s="229">
        <v>0</v>
      </c>
      <c r="AB420" s="229">
        <v>0</v>
      </c>
      <c r="AC420" s="229">
        <v>0</v>
      </c>
      <c r="AD420" s="229">
        <v>0</v>
      </c>
      <c r="AE420" s="229">
        <v>0</v>
      </c>
      <c r="AF420" s="229">
        <v>0</v>
      </c>
      <c r="AG420" s="229">
        <v>0</v>
      </c>
      <c r="AH420" s="229">
        <v>0</v>
      </c>
      <c r="AI420" s="73" t="s">
        <v>88</v>
      </c>
      <c r="AJ420" s="229">
        <v>0</v>
      </c>
      <c r="AK420" s="229">
        <v>0</v>
      </c>
      <c r="AL420" s="229">
        <v>0</v>
      </c>
      <c r="AM420" s="229">
        <v>0</v>
      </c>
      <c r="AN420" s="229">
        <v>0</v>
      </c>
      <c r="AO420" s="229">
        <v>0</v>
      </c>
      <c r="AP420" s="229">
        <v>0</v>
      </c>
      <c r="AQ420" s="229">
        <v>0</v>
      </c>
      <c r="AR420" s="229">
        <v>0</v>
      </c>
      <c r="AS420" s="229">
        <v>0</v>
      </c>
      <c r="AT420" s="229">
        <v>0</v>
      </c>
      <c r="AU420" s="227" t="s">
        <v>646</v>
      </c>
      <c r="AV420" s="230">
        <f t="shared" si="623"/>
        <v>1</v>
      </c>
      <c r="AW420" s="230">
        <f t="shared" si="624"/>
        <v>0</v>
      </c>
      <c r="AX420" s="230" t="str">
        <f t="shared" si="625"/>
        <v>B3</v>
      </c>
      <c r="AY420" s="141">
        <f t="shared" si="626"/>
        <v>6</v>
      </c>
      <c r="AZ420" s="70">
        <f t="shared" si="627"/>
        <v>1</v>
      </c>
      <c r="BA420" s="70">
        <f t="shared" si="628"/>
        <v>1</v>
      </c>
      <c r="BB420" s="70">
        <f t="shared" si="629"/>
        <v>0</v>
      </c>
      <c r="BC420" s="70">
        <f t="shared" si="630"/>
        <v>1</v>
      </c>
      <c r="BD420" s="70">
        <f t="shared" si="631"/>
        <v>1</v>
      </c>
      <c r="BE420" s="70">
        <f t="shared" si="632"/>
        <v>1</v>
      </c>
      <c r="BF420" s="70">
        <f t="shared" si="633"/>
        <v>1</v>
      </c>
      <c r="BG420" s="71">
        <f t="shared" si="634"/>
        <v>0</v>
      </c>
      <c r="BH420" s="71">
        <f t="shared" si="635"/>
        <v>0</v>
      </c>
      <c r="BI420" s="71">
        <f t="shared" si="636"/>
        <v>0</v>
      </c>
      <c r="BJ420" s="71">
        <f t="shared" si="637"/>
        <v>0</v>
      </c>
      <c r="BK420" s="71">
        <f t="shared" si="638"/>
        <v>0</v>
      </c>
      <c r="BL420" s="70">
        <f t="shared" si="639"/>
        <v>0</v>
      </c>
      <c r="BM420" s="70">
        <f t="shared" si="640"/>
        <v>1</v>
      </c>
      <c r="BN420" s="70">
        <f t="shared" si="641"/>
        <v>1</v>
      </c>
      <c r="BO420" s="70">
        <f t="shared" si="642"/>
        <v>0</v>
      </c>
      <c r="BP420" s="144">
        <f t="shared" si="643"/>
        <v>190000</v>
      </c>
      <c r="BQ420" s="144">
        <f t="shared" si="644"/>
        <v>0</v>
      </c>
      <c r="BR420" s="144">
        <f t="shared" si="645"/>
        <v>0</v>
      </c>
      <c r="BS420" s="144">
        <f t="shared" si="646"/>
        <v>0</v>
      </c>
      <c r="BT420" s="144">
        <f t="shared" si="647"/>
        <v>0</v>
      </c>
      <c r="BU420" s="144">
        <f t="shared" si="648"/>
        <v>0</v>
      </c>
      <c r="BV420" s="144">
        <f t="shared" si="649"/>
        <v>0</v>
      </c>
      <c r="BW420" s="144">
        <f t="shared" si="650"/>
        <v>0</v>
      </c>
      <c r="BX420" s="144">
        <f t="shared" si="651"/>
        <v>0</v>
      </c>
      <c r="BY420" s="144">
        <f t="shared" si="652"/>
        <v>0</v>
      </c>
      <c r="BZ420" s="9">
        <v>0</v>
      </c>
      <c r="CA420" s="9">
        <v>0</v>
      </c>
      <c r="CB420" s="9">
        <v>0</v>
      </c>
      <c r="CC420" s="9">
        <v>0</v>
      </c>
      <c r="CD420" s="9">
        <v>0</v>
      </c>
      <c r="CE420" s="9">
        <v>0</v>
      </c>
      <c r="CF420" s="9">
        <v>0</v>
      </c>
      <c r="CG420" s="9">
        <v>0</v>
      </c>
      <c r="CH420" s="9">
        <v>0</v>
      </c>
      <c r="CI420" s="9">
        <v>0</v>
      </c>
      <c r="CJ420" s="9">
        <v>0</v>
      </c>
      <c r="CK420" s="9">
        <v>0</v>
      </c>
      <c r="CL420" s="9">
        <v>0</v>
      </c>
      <c r="CM420" s="9">
        <v>0</v>
      </c>
      <c r="CN420" s="9">
        <v>0</v>
      </c>
      <c r="CO420" s="9">
        <v>0</v>
      </c>
      <c r="CP420" s="9">
        <v>0</v>
      </c>
      <c r="CQ420" s="9">
        <v>0</v>
      </c>
      <c r="CR420" s="9">
        <v>0</v>
      </c>
      <c r="CS420" s="9">
        <v>0</v>
      </c>
      <c r="CT420" s="9">
        <v>0</v>
      </c>
      <c r="CU420" s="9">
        <v>0</v>
      </c>
      <c r="CV420" s="9">
        <v>0</v>
      </c>
      <c r="CW420" s="9">
        <v>0</v>
      </c>
      <c r="CX420" s="9">
        <v>0</v>
      </c>
      <c r="CY420" s="9">
        <v>0</v>
      </c>
      <c r="CZ420" s="9">
        <v>0</v>
      </c>
      <c r="DA420" s="9">
        <v>0</v>
      </c>
      <c r="DB420" s="9">
        <v>0</v>
      </c>
      <c r="DC420" s="9">
        <v>0</v>
      </c>
      <c r="DD420" s="9">
        <v>0</v>
      </c>
      <c r="DE420" s="9">
        <v>0</v>
      </c>
      <c r="DF420" s="9">
        <v>0</v>
      </c>
      <c r="DG420" s="144">
        <f t="shared" si="653"/>
        <v>0</v>
      </c>
      <c r="DH420" s="144">
        <f t="shared" ref="DH420:EW420" si="689">DG420</f>
        <v>0</v>
      </c>
      <c r="DI420" s="144">
        <f t="shared" si="689"/>
        <v>0</v>
      </c>
      <c r="DJ420" s="144">
        <f t="shared" si="689"/>
        <v>0</v>
      </c>
      <c r="DK420" s="144">
        <f t="shared" si="689"/>
        <v>0</v>
      </c>
      <c r="DL420" s="144">
        <f t="shared" si="689"/>
        <v>0</v>
      </c>
      <c r="DM420" s="144">
        <f t="shared" si="689"/>
        <v>0</v>
      </c>
      <c r="DN420" s="144">
        <f t="shared" si="689"/>
        <v>0</v>
      </c>
      <c r="DO420" s="144">
        <f t="shared" si="689"/>
        <v>0</v>
      </c>
      <c r="DP420" s="144">
        <f t="shared" si="689"/>
        <v>0</v>
      </c>
      <c r="DQ420" s="144">
        <f t="shared" si="689"/>
        <v>0</v>
      </c>
      <c r="DR420" s="144">
        <f t="shared" si="689"/>
        <v>0</v>
      </c>
      <c r="DS420" s="144">
        <f t="shared" si="689"/>
        <v>0</v>
      </c>
      <c r="DT420" s="144">
        <f t="shared" si="689"/>
        <v>0</v>
      </c>
      <c r="DU420" s="144">
        <f t="shared" si="689"/>
        <v>0</v>
      </c>
      <c r="DV420" s="144">
        <f t="shared" si="689"/>
        <v>0</v>
      </c>
      <c r="DW420" s="144">
        <f t="shared" si="689"/>
        <v>0</v>
      </c>
      <c r="DX420" s="144">
        <f t="shared" si="689"/>
        <v>0</v>
      </c>
      <c r="DY420" s="144">
        <f t="shared" si="689"/>
        <v>0</v>
      </c>
      <c r="DZ420" s="144">
        <f t="shared" si="689"/>
        <v>0</v>
      </c>
      <c r="EA420" s="144">
        <f t="shared" si="689"/>
        <v>0</v>
      </c>
      <c r="EB420" s="144">
        <f t="shared" si="689"/>
        <v>0</v>
      </c>
      <c r="EC420" s="144">
        <f t="shared" si="689"/>
        <v>0</v>
      </c>
      <c r="ED420" s="144">
        <f t="shared" si="689"/>
        <v>0</v>
      </c>
      <c r="EE420" s="144">
        <f t="shared" si="689"/>
        <v>0</v>
      </c>
      <c r="EF420" s="144">
        <f t="shared" si="689"/>
        <v>0</v>
      </c>
      <c r="EG420" s="144">
        <f t="shared" si="689"/>
        <v>0</v>
      </c>
      <c r="EH420" s="144">
        <f t="shared" si="689"/>
        <v>0</v>
      </c>
      <c r="EI420" s="144">
        <f t="shared" si="689"/>
        <v>0</v>
      </c>
      <c r="EJ420" s="144">
        <f t="shared" si="689"/>
        <v>0</v>
      </c>
      <c r="EK420" s="144">
        <f t="shared" si="689"/>
        <v>0</v>
      </c>
      <c r="EL420" s="144">
        <f t="shared" si="689"/>
        <v>0</v>
      </c>
      <c r="EM420" s="144">
        <f t="shared" si="689"/>
        <v>0</v>
      </c>
      <c r="EN420" s="144">
        <f t="shared" si="689"/>
        <v>0</v>
      </c>
      <c r="EO420" s="144">
        <f t="shared" si="689"/>
        <v>0</v>
      </c>
      <c r="EP420" s="144">
        <f t="shared" si="689"/>
        <v>0</v>
      </c>
      <c r="EQ420" s="144">
        <f t="shared" si="689"/>
        <v>0</v>
      </c>
      <c r="ER420" s="144">
        <f t="shared" si="689"/>
        <v>0</v>
      </c>
      <c r="ES420" s="144">
        <f t="shared" si="689"/>
        <v>0</v>
      </c>
      <c r="ET420" s="144">
        <f t="shared" si="689"/>
        <v>0</v>
      </c>
      <c r="EU420" s="144">
        <f t="shared" si="689"/>
        <v>0</v>
      </c>
      <c r="EV420" s="144">
        <f t="shared" si="689"/>
        <v>0</v>
      </c>
      <c r="EW420" s="144">
        <f t="shared" si="689"/>
        <v>0</v>
      </c>
      <c r="EX420" s="147">
        <f>PV(0.05,'PV factor'!C3,,-BR420)</f>
        <v>0</v>
      </c>
      <c r="EY420" s="147">
        <f>PV(0.05,'PV factor'!D3,,-BS420)</f>
        <v>0</v>
      </c>
      <c r="EZ420" s="147">
        <f>PV(0.05,'PV factor'!E3,,-BT420)</f>
        <v>0</v>
      </c>
      <c r="FA420" s="147">
        <f>PV(0.05,'PV factor'!F3,,-BU420)</f>
        <v>0</v>
      </c>
      <c r="FB420" s="147">
        <f>PV(0.05,'PV factor'!G3,,-BV420)</f>
        <v>0</v>
      </c>
      <c r="FC420" s="147">
        <f>PV(0.05,'PV factor'!H3,,-BW420)</f>
        <v>0</v>
      </c>
      <c r="FD420" s="147">
        <f>PV(0.05,'PV factor'!I3,,-BX420)</f>
        <v>0</v>
      </c>
      <c r="FE420" s="147">
        <f>PV(0.05,'PV factor'!J3,,-BY420)</f>
        <v>0</v>
      </c>
      <c r="FF420" s="147">
        <f>PV(0.05,'PV factor'!K3,,-BZ420)</f>
        <v>0</v>
      </c>
      <c r="FG420" s="147">
        <f>PV(0.05,'PV factor'!L3,,-CA420)</f>
        <v>0</v>
      </c>
      <c r="FH420" s="147">
        <f>PV(0.05,'PV factor'!M3,,-CB420)</f>
        <v>0</v>
      </c>
      <c r="FI420" s="147">
        <f>PV(0.05,'PV factor'!N3,,-CC420)</f>
        <v>0</v>
      </c>
      <c r="FJ420" s="147">
        <f>PV(0.05,'PV factor'!O3,,-CD420)</f>
        <v>0</v>
      </c>
      <c r="FK420" s="147">
        <f>PV(0.05,'PV factor'!P3,,-CE420)</f>
        <v>0</v>
      </c>
      <c r="FL420" s="147">
        <f>PV(0.05,'PV factor'!Q3,,-CF420)</f>
        <v>0</v>
      </c>
      <c r="FM420" s="147">
        <f>PV(0.05,'PV factor'!R3,,-CG420)</f>
        <v>0</v>
      </c>
      <c r="FN420" s="147">
        <f>PV(0.05,'PV factor'!S3,,-CH420)</f>
        <v>0</v>
      </c>
      <c r="FO420" s="147">
        <f>PV(0.05,'PV factor'!T3,,-CI420)</f>
        <v>0</v>
      </c>
      <c r="FP420" s="147">
        <f>PV(0.05,'PV factor'!U3,,-CJ420)</f>
        <v>0</v>
      </c>
      <c r="FQ420" s="147">
        <f>PV(0.05,'PV factor'!V3,,-CK420)</f>
        <v>0</v>
      </c>
      <c r="FR420" s="147">
        <f>PV(0.05,'PV factor'!W3,,-CL420)</f>
        <v>0</v>
      </c>
      <c r="FS420" s="147">
        <f>PV(0.05,'PV factor'!X3,,-CM420)</f>
        <v>0</v>
      </c>
      <c r="FT420" s="147">
        <f>PV(0.05,'PV factor'!Y3,,-CN420)</f>
        <v>0</v>
      </c>
      <c r="FU420" s="147">
        <f>PV(0.05,'PV factor'!Z3,,-CO420)</f>
        <v>0</v>
      </c>
      <c r="FV420" s="147">
        <f>PV(0.05,'PV factor'!AA3,,-CP420)</f>
        <v>0</v>
      </c>
      <c r="FW420" s="147">
        <f>PV(0.05,'PV factor'!AB3,,-CQ420)</f>
        <v>0</v>
      </c>
      <c r="FX420" s="147">
        <f>PV(0.05,'PV factor'!AC3,,-CR420)</f>
        <v>0</v>
      </c>
      <c r="FY420" s="147">
        <f>PV(0.05,'PV factor'!AD3,,-CS420)</f>
        <v>0</v>
      </c>
      <c r="FZ420" s="147">
        <f>PV(0.05,'PV factor'!AE3,,-CT420)</f>
        <v>0</v>
      </c>
      <c r="GA420" s="147">
        <f>PV(0.05,'PV factor'!AF3,,-CU420)</f>
        <v>0</v>
      </c>
      <c r="GB420" s="147">
        <f>PV(0.05,'PV factor'!AG3,,-CV420)</f>
        <v>0</v>
      </c>
      <c r="GC420" s="147">
        <f>PV(0.05,'PV factor'!AH3,,-CW420)</f>
        <v>0</v>
      </c>
      <c r="GD420" s="147">
        <f>PV(0.05,'PV factor'!AI3,,-CX420)</f>
        <v>0</v>
      </c>
      <c r="GE420" s="147">
        <f>PV(0.05,'PV factor'!AJ3,,-CY420)</f>
        <v>0</v>
      </c>
      <c r="GF420" s="147">
        <f>PV(0.05,'PV factor'!AK3,,-CZ420)</f>
        <v>0</v>
      </c>
      <c r="GG420" s="147">
        <f>PV(0.05,'PV factor'!AL3,,-DA420)</f>
        <v>0</v>
      </c>
      <c r="GH420" s="147">
        <f>PV(0.05,'PV factor'!AM3,,-DB420)</f>
        <v>0</v>
      </c>
      <c r="GI420" s="147">
        <f>PV(0.05,'PV factor'!AN3,,-DC420)</f>
        <v>0</v>
      </c>
      <c r="GJ420" s="147">
        <f>PV(0.05,'PV factor'!AO3,,-DD420)</f>
        <v>0</v>
      </c>
      <c r="GK420" s="147">
        <f>PV(0.05,'PV factor'!AP3,,-DE420)</f>
        <v>0</v>
      </c>
      <c r="GL420" s="147">
        <f>PV(0.05,'PV factor'!C3,,-DI420)</f>
        <v>0</v>
      </c>
      <c r="GM420" s="147">
        <f>PV(0.05,'PV factor'!D3,,-DJ420)</f>
        <v>0</v>
      </c>
      <c r="GN420" s="147">
        <f>PV(0.05,'PV factor'!E3,,-DK420)</f>
        <v>0</v>
      </c>
      <c r="GO420" s="147">
        <f>PV(0.05,'PV factor'!F3,,-DL420)</f>
        <v>0</v>
      </c>
      <c r="GP420" s="147">
        <f>PV(0.05,'PV factor'!G3,,-DM420)</f>
        <v>0</v>
      </c>
      <c r="GQ420" s="147">
        <f>PV(0.05,'PV factor'!H3,,-DN420)</f>
        <v>0</v>
      </c>
      <c r="GR420" s="147">
        <f>PV(0.05,'PV factor'!I3,,-DO420)</f>
        <v>0</v>
      </c>
      <c r="GS420" s="147">
        <f>PV(0.05,'PV factor'!J3,,-DP420)</f>
        <v>0</v>
      </c>
      <c r="GT420" s="147">
        <f>PV(0.05,'PV factor'!K3,,-DQ420)</f>
        <v>0</v>
      </c>
      <c r="GU420" s="147">
        <f>PV(0.05,'PV factor'!L3,,-DR420)</f>
        <v>0</v>
      </c>
      <c r="GV420" s="147">
        <f>PV(0.05,'PV factor'!M3,,-DS420)</f>
        <v>0</v>
      </c>
      <c r="GW420" s="147">
        <f>PV(0.05,'PV factor'!N3,,-DT420)</f>
        <v>0</v>
      </c>
      <c r="GX420" s="147">
        <f>PV(0.05,'PV factor'!O3,,-DU420)</f>
        <v>0</v>
      </c>
      <c r="GY420" s="147">
        <f>PV(0.05,'PV factor'!P3,,-DV420)</f>
        <v>0</v>
      </c>
      <c r="GZ420" s="147">
        <f>PV(0.05,'PV factor'!Q3,,-DW420)</f>
        <v>0</v>
      </c>
      <c r="HA420" s="147">
        <f>PV(0.05,'PV factor'!R3,,-DX420)</f>
        <v>0</v>
      </c>
      <c r="HB420" s="147">
        <f>PV(0.05,'PV factor'!S3,,-DY420)</f>
        <v>0</v>
      </c>
      <c r="HC420" s="147">
        <f>PV(0.05,'PV factor'!T3,,-DZ420)</f>
        <v>0</v>
      </c>
      <c r="HD420" s="147">
        <f>PV(0.05,'PV factor'!U3,,-EA420)</f>
        <v>0</v>
      </c>
      <c r="HE420" s="147">
        <f>PV(0.05,'PV factor'!V3,,-EB420)</f>
        <v>0</v>
      </c>
      <c r="HF420" s="147">
        <f>PV(0.05,'PV factor'!W3,,-EC420)</f>
        <v>0</v>
      </c>
      <c r="HG420" s="147">
        <f>PV(0.05,'PV factor'!X3,,-ED420)</f>
        <v>0</v>
      </c>
      <c r="HH420" s="147">
        <f>PV(0.05,'PV factor'!Y3,,-EE420)</f>
        <v>0</v>
      </c>
      <c r="HI420" s="147">
        <f>PV(0.05,'PV factor'!Z3,,-EF420)</f>
        <v>0</v>
      </c>
      <c r="HJ420" s="147">
        <f>PV(0.05,'PV factor'!AA3,,-EG420)</f>
        <v>0</v>
      </c>
      <c r="HK420" s="147">
        <f>PV(0.05,'PV factor'!AB3,,-EH420)</f>
        <v>0</v>
      </c>
      <c r="HL420" s="147">
        <f>PV(0.05,'PV factor'!AC3,,-EI420)</f>
        <v>0</v>
      </c>
      <c r="HM420" s="147">
        <f>PV(0.05,'PV factor'!AD3,,-EJ420)</f>
        <v>0</v>
      </c>
      <c r="HN420" s="147">
        <f>PV(0.05,'PV factor'!AE3,,-EK420)</f>
        <v>0</v>
      </c>
      <c r="HO420" s="147">
        <f>PV(0.05,'PV factor'!AF3,,-EL420)</f>
        <v>0</v>
      </c>
      <c r="HP420" s="147">
        <f>PV(0.05,'PV factor'!AG3,,-EM420)</f>
        <v>0</v>
      </c>
      <c r="HQ420" s="147">
        <f>PV(0.05,'PV factor'!AH3,,-EN420)</f>
        <v>0</v>
      </c>
      <c r="HR420" s="147">
        <f>PV(0.05,'PV factor'!AI3,,-EO420)</f>
        <v>0</v>
      </c>
      <c r="HS420" s="147">
        <f>PV(0.05,'PV factor'!AJ3,,-EP420)</f>
        <v>0</v>
      </c>
      <c r="HT420" s="147">
        <f>PV(0.05,'PV factor'!AK3,,-EQ420)</f>
        <v>0</v>
      </c>
      <c r="HU420" s="147">
        <f>PV(0.05,'PV factor'!AL3,,-ER420)</f>
        <v>0</v>
      </c>
      <c r="HV420" s="147">
        <f>PV(0.05,'PV factor'!AM3,,-ES420)</f>
        <v>0</v>
      </c>
      <c r="HW420" s="147">
        <f>PV(0.05,'PV factor'!AN3,,-ET420)</f>
        <v>0</v>
      </c>
      <c r="HX420" s="147">
        <f>PV(0.05,'PV factor'!AO3,,-EU420)</f>
        <v>0</v>
      </c>
      <c r="HY420" s="147">
        <f>PV(0.05,'PV factor'!AP3,,-EV420)</f>
        <v>0</v>
      </c>
      <c r="HZ420" s="147">
        <f t="shared" si="655"/>
        <v>0</v>
      </c>
      <c r="IA420" s="147">
        <f t="shared" si="656"/>
        <v>0</v>
      </c>
      <c r="IB420" s="401">
        <f t="shared" si="657"/>
        <v>0</v>
      </c>
    </row>
    <row r="421" spans="1:236" s="181" customFormat="1" ht="90" customHeight="1" x14ac:dyDescent="0.25">
      <c r="A421" s="231" t="s">
        <v>703</v>
      </c>
      <c r="B421" s="85" t="s">
        <v>704</v>
      </c>
      <c r="C421" s="85" t="s">
        <v>756</v>
      </c>
      <c r="D421" s="199" t="s">
        <v>73</v>
      </c>
      <c r="E421" s="85" t="s">
        <v>757</v>
      </c>
      <c r="F421" s="85" t="s">
        <v>758</v>
      </c>
      <c r="G421" s="95" t="s">
        <v>759</v>
      </c>
      <c r="H421" s="90"/>
      <c r="I421" s="95" t="s">
        <v>709</v>
      </c>
      <c r="J421" s="95">
        <v>40</v>
      </c>
      <c r="K421" s="227" t="s">
        <v>94</v>
      </c>
      <c r="L421" s="191"/>
      <c r="M421" s="73"/>
      <c r="N421" s="90" t="s">
        <v>81</v>
      </c>
      <c r="O421" s="90" t="s">
        <v>454</v>
      </c>
      <c r="P421" s="90" t="s">
        <v>456</v>
      </c>
      <c r="Q421" s="112" t="s">
        <v>100</v>
      </c>
      <c r="R421" s="73" t="s">
        <v>162</v>
      </c>
      <c r="S421" s="90" t="s">
        <v>99</v>
      </c>
      <c r="T421" s="90"/>
      <c r="U421" s="79" t="s">
        <v>87</v>
      </c>
      <c r="V421" s="193">
        <v>1</v>
      </c>
      <c r="W421" s="92">
        <v>3500000</v>
      </c>
      <c r="X421" s="192">
        <v>0</v>
      </c>
      <c r="Y421" s="192">
        <v>0</v>
      </c>
      <c r="Z421" s="192">
        <v>0</v>
      </c>
      <c r="AA421" s="192">
        <v>3500000</v>
      </c>
      <c r="AB421" s="192">
        <v>0</v>
      </c>
      <c r="AC421" s="192">
        <v>0</v>
      </c>
      <c r="AD421" s="192">
        <v>0</v>
      </c>
      <c r="AE421" s="192">
        <v>0</v>
      </c>
      <c r="AF421" s="192">
        <v>0</v>
      </c>
      <c r="AG421" s="192">
        <v>0</v>
      </c>
      <c r="AH421" s="192">
        <v>0</v>
      </c>
      <c r="AI421" s="90" t="s">
        <v>88</v>
      </c>
      <c r="AJ421" s="192">
        <v>0</v>
      </c>
      <c r="AK421" s="192">
        <v>0</v>
      </c>
      <c r="AL421" s="192">
        <v>0</v>
      </c>
      <c r="AM421" s="192">
        <v>0</v>
      </c>
      <c r="AN421" s="192">
        <v>0</v>
      </c>
      <c r="AO421" s="192">
        <v>0</v>
      </c>
      <c r="AP421" s="192">
        <v>0</v>
      </c>
      <c r="AQ421" s="192">
        <v>0</v>
      </c>
      <c r="AR421" s="192">
        <v>0</v>
      </c>
      <c r="AS421" s="192">
        <v>0</v>
      </c>
      <c r="AT421" s="192">
        <v>0</v>
      </c>
      <c r="AU421" s="95" t="s">
        <v>760</v>
      </c>
      <c r="AV421" s="230">
        <f t="shared" si="623"/>
        <v>0</v>
      </c>
      <c r="AW421" s="230">
        <f t="shared" si="624"/>
        <v>1</v>
      </c>
      <c r="AX421" s="230" t="str">
        <f t="shared" si="625"/>
        <v>A1</v>
      </c>
      <c r="AY421" s="141">
        <f t="shared" si="626"/>
        <v>8</v>
      </c>
      <c r="AZ421" s="70">
        <f t="shared" si="627"/>
        <v>1</v>
      </c>
      <c r="BA421" s="70">
        <f t="shared" si="628"/>
        <v>1</v>
      </c>
      <c r="BB421" s="70">
        <f t="shared" si="629"/>
        <v>1</v>
      </c>
      <c r="BC421" s="70">
        <f t="shared" si="630"/>
        <v>1</v>
      </c>
      <c r="BD421" s="70">
        <f t="shared" si="631"/>
        <v>1</v>
      </c>
      <c r="BE421" s="70">
        <f t="shared" si="632"/>
        <v>0</v>
      </c>
      <c r="BF421" s="70">
        <f t="shared" si="633"/>
        <v>0</v>
      </c>
      <c r="BG421" s="71">
        <f t="shared" si="634"/>
        <v>0</v>
      </c>
      <c r="BH421" s="71">
        <f t="shared" si="635"/>
        <v>1</v>
      </c>
      <c r="BI421" s="71">
        <f t="shared" si="636"/>
        <v>0</v>
      </c>
      <c r="BJ421" s="71">
        <f t="shared" si="637"/>
        <v>0</v>
      </c>
      <c r="BK421" s="71">
        <f t="shared" si="638"/>
        <v>1</v>
      </c>
      <c r="BL421" s="70">
        <f t="shared" si="639"/>
        <v>1</v>
      </c>
      <c r="BM421" s="70">
        <f t="shared" si="640"/>
        <v>1</v>
      </c>
      <c r="BN421" s="70">
        <f t="shared" si="641"/>
        <v>1</v>
      </c>
      <c r="BO421" s="70">
        <f t="shared" si="642"/>
        <v>0</v>
      </c>
      <c r="BP421" s="144">
        <f t="shared" si="643"/>
        <v>0</v>
      </c>
      <c r="BQ421" s="144">
        <f t="shared" si="644"/>
        <v>0</v>
      </c>
      <c r="BR421" s="144">
        <f t="shared" si="645"/>
        <v>3500000</v>
      </c>
      <c r="BS421" s="144">
        <f t="shared" si="646"/>
        <v>0</v>
      </c>
      <c r="BT421" s="144">
        <f t="shared" si="647"/>
        <v>0</v>
      </c>
      <c r="BU421" s="144">
        <f t="shared" si="648"/>
        <v>0</v>
      </c>
      <c r="BV421" s="144">
        <f t="shared" si="649"/>
        <v>0</v>
      </c>
      <c r="BW421" s="144">
        <f t="shared" si="650"/>
        <v>0</v>
      </c>
      <c r="BX421" s="144">
        <f t="shared" si="651"/>
        <v>0</v>
      </c>
      <c r="BY421" s="144">
        <f t="shared" si="652"/>
        <v>0</v>
      </c>
      <c r="BZ421" s="9">
        <v>0</v>
      </c>
      <c r="CA421" s="9">
        <v>0</v>
      </c>
      <c r="CB421" s="9">
        <v>0</v>
      </c>
      <c r="CC421" s="9">
        <v>0</v>
      </c>
      <c r="CD421" s="9">
        <v>0</v>
      </c>
      <c r="CE421" s="9">
        <v>0</v>
      </c>
      <c r="CF421" s="9">
        <v>0</v>
      </c>
      <c r="CG421" s="9">
        <v>0</v>
      </c>
      <c r="CH421" s="9">
        <v>0</v>
      </c>
      <c r="CI421" s="9">
        <v>0</v>
      </c>
      <c r="CJ421" s="9">
        <v>0</v>
      </c>
      <c r="CK421" s="9">
        <v>0</v>
      </c>
      <c r="CL421" s="9">
        <v>0</v>
      </c>
      <c r="CM421" s="9">
        <v>0</v>
      </c>
      <c r="CN421" s="9">
        <v>0</v>
      </c>
      <c r="CO421" s="9">
        <v>0</v>
      </c>
      <c r="CP421" s="9">
        <v>0</v>
      </c>
      <c r="CQ421" s="9">
        <v>0</v>
      </c>
      <c r="CR421" s="9">
        <v>0</v>
      </c>
      <c r="CS421" s="9">
        <v>0</v>
      </c>
      <c r="CT421" s="9">
        <v>0</v>
      </c>
      <c r="CU421" s="9">
        <v>0</v>
      </c>
      <c r="CV421" s="9">
        <v>0</v>
      </c>
      <c r="CW421" s="9">
        <v>0</v>
      </c>
      <c r="CX421" s="9">
        <v>0</v>
      </c>
      <c r="CY421" s="9">
        <v>0</v>
      </c>
      <c r="CZ421" s="9">
        <v>0</v>
      </c>
      <c r="DA421" s="9">
        <v>0</v>
      </c>
      <c r="DB421" s="9">
        <v>0</v>
      </c>
      <c r="DC421" s="9">
        <v>0</v>
      </c>
      <c r="DD421" s="9">
        <v>0</v>
      </c>
      <c r="DE421" s="9">
        <v>0</v>
      </c>
      <c r="DF421" s="9">
        <v>0</v>
      </c>
      <c r="DG421" s="144">
        <f t="shared" si="653"/>
        <v>0</v>
      </c>
      <c r="DH421" s="144">
        <f t="shared" ref="DH421:EW421" si="690">DG421</f>
        <v>0</v>
      </c>
      <c r="DI421" s="144">
        <f t="shared" si="690"/>
        <v>0</v>
      </c>
      <c r="DJ421" s="144">
        <f t="shared" si="690"/>
        <v>0</v>
      </c>
      <c r="DK421" s="144">
        <f t="shared" si="690"/>
        <v>0</v>
      </c>
      <c r="DL421" s="144">
        <f t="shared" si="690"/>
        <v>0</v>
      </c>
      <c r="DM421" s="144">
        <f t="shared" si="690"/>
        <v>0</v>
      </c>
      <c r="DN421" s="144">
        <f t="shared" si="690"/>
        <v>0</v>
      </c>
      <c r="DO421" s="144">
        <f t="shared" si="690"/>
        <v>0</v>
      </c>
      <c r="DP421" s="144">
        <f t="shared" si="690"/>
        <v>0</v>
      </c>
      <c r="DQ421" s="144">
        <f t="shared" si="690"/>
        <v>0</v>
      </c>
      <c r="DR421" s="144">
        <f t="shared" si="690"/>
        <v>0</v>
      </c>
      <c r="DS421" s="144">
        <f t="shared" si="690"/>
        <v>0</v>
      </c>
      <c r="DT421" s="144">
        <f t="shared" si="690"/>
        <v>0</v>
      </c>
      <c r="DU421" s="144">
        <f t="shared" si="690"/>
        <v>0</v>
      </c>
      <c r="DV421" s="144">
        <f t="shared" si="690"/>
        <v>0</v>
      </c>
      <c r="DW421" s="144">
        <f t="shared" si="690"/>
        <v>0</v>
      </c>
      <c r="DX421" s="144">
        <f t="shared" si="690"/>
        <v>0</v>
      </c>
      <c r="DY421" s="144">
        <f t="shared" si="690"/>
        <v>0</v>
      </c>
      <c r="DZ421" s="144">
        <f t="shared" si="690"/>
        <v>0</v>
      </c>
      <c r="EA421" s="144">
        <f t="shared" si="690"/>
        <v>0</v>
      </c>
      <c r="EB421" s="144">
        <f t="shared" si="690"/>
        <v>0</v>
      </c>
      <c r="EC421" s="144">
        <f t="shared" si="690"/>
        <v>0</v>
      </c>
      <c r="ED421" s="144">
        <f t="shared" si="690"/>
        <v>0</v>
      </c>
      <c r="EE421" s="144">
        <f t="shared" si="690"/>
        <v>0</v>
      </c>
      <c r="EF421" s="144">
        <f t="shared" si="690"/>
        <v>0</v>
      </c>
      <c r="EG421" s="144">
        <f t="shared" si="690"/>
        <v>0</v>
      </c>
      <c r="EH421" s="144">
        <f t="shared" si="690"/>
        <v>0</v>
      </c>
      <c r="EI421" s="144">
        <f t="shared" si="690"/>
        <v>0</v>
      </c>
      <c r="EJ421" s="144">
        <f t="shared" si="690"/>
        <v>0</v>
      </c>
      <c r="EK421" s="144">
        <f t="shared" si="690"/>
        <v>0</v>
      </c>
      <c r="EL421" s="144">
        <f t="shared" si="690"/>
        <v>0</v>
      </c>
      <c r="EM421" s="144">
        <f t="shared" si="690"/>
        <v>0</v>
      </c>
      <c r="EN421" s="144">
        <f t="shared" si="690"/>
        <v>0</v>
      </c>
      <c r="EO421" s="144">
        <f t="shared" si="690"/>
        <v>0</v>
      </c>
      <c r="EP421" s="144">
        <f t="shared" si="690"/>
        <v>0</v>
      </c>
      <c r="EQ421" s="144">
        <f t="shared" si="690"/>
        <v>0</v>
      </c>
      <c r="ER421" s="144">
        <f t="shared" si="690"/>
        <v>0</v>
      </c>
      <c r="ES421" s="144">
        <f t="shared" si="690"/>
        <v>0</v>
      </c>
      <c r="ET421" s="144">
        <f t="shared" si="690"/>
        <v>0</v>
      </c>
      <c r="EU421" s="144">
        <f t="shared" si="690"/>
        <v>0</v>
      </c>
      <c r="EV421" s="144">
        <f t="shared" si="690"/>
        <v>0</v>
      </c>
      <c r="EW421" s="144">
        <f t="shared" si="690"/>
        <v>0</v>
      </c>
      <c r="EX421" s="147">
        <f>PV(0.05,'PV factor'!C24,,-BR421)</f>
        <v>3174603.1746031744</v>
      </c>
      <c r="EY421" s="147">
        <f>PV(0.05,'PV factor'!D24,,-BS421)</f>
        <v>0</v>
      </c>
      <c r="EZ421" s="147">
        <f>PV(0.05,'PV factor'!E24,,-BT421)</f>
        <v>0</v>
      </c>
      <c r="FA421" s="147">
        <f>PV(0.05,'PV factor'!F24,,-BU421)</f>
        <v>0</v>
      </c>
      <c r="FB421" s="147">
        <f>PV(0.05,'PV factor'!G24,,-BV421)</f>
        <v>0</v>
      </c>
      <c r="FC421" s="147">
        <f>PV(0.05,'PV factor'!H24,,-BW421)</f>
        <v>0</v>
      </c>
      <c r="FD421" s="147">
        <f>PV(0.05,'PV factor'!I24,,-BX421)</f>
        <v>0</v>
      </c>
      <c r="FE421" s="147">
        <f>PV(0.05,'PV factor'!J24,,-BY421)</f>
        <v>0</v>
      </c>
      <c r="FF421" s="147">
        <f>PV(0.05,'PV factor'!K24,,-BZ421)</f>
        <v>0</v>
      </c>
      <c r="FG421" s="147">
        <f>PV(0.05,'PV factor'!L24,,-CA421)</f>
        <v>0</v>
      </c>
      <c r="FH421" s="147">
        <f>PV(0.05,'PV factor'!M24,,-CB421)</f>
        <v>0</v>
      </c>
      <c r="FI421" s="147">
        <f>PV(0.05,'PV factor'!N24,,-CC421)</f>
        <v>0</v>
      </c>
      <c r="FJ421" s="147">
        <f>PV(0.05,'PV factor'!O24,,-CD421)</f>
        <v>0</v>
      </c>
      <c r="FK421" s="147">
        <f>PV(0.05,'PV factor'!P24,,-CE421)</f>
        <v>0</v>
      </c>
      <c r="FL421" s="147">
        <f>PV(0.05,'PV factor'!Q24,,-CF421)</f>
        <v>0</v>
      </c>
      <c r="FM421" s="147">
        <f>PV(0.05,'PV factor'!R24,,-CG421)</f>
        <v>0</v>
      </c>
      <c r="FN421" s="147">
        <f>PV(0.05,'PV factor'!S24,,-CH421)</f>
        <v>0</v>
      </c>
      <c r="FO421" s="147">
        <f>PV(0.05,'PV factor'!T24,,-CI421)</f>
        <v>0</v>
      </c>
      <c r="FP421" s="147">
        <f>PV(0.05,'PV factor'!U24,,-CJ421)</f>
        <v>0</v>
      </c>
      <c r="FQ421" s="147">
        <f>PV(0.05,'PV factor'!V24,,-CK421)</f>
        <v>0</v>
      </c>
      <c r="FR421" s="147">
        <f>PV(0.05,'PV factor'!W24,,-CL421)</f>
        <v>0</v>
      </c>
      <c r="FS421" s="147">
        <f>PV(0.05,'PV factor'!X24,,-CM421)</f>
        <v>0</v>
      </c>
      <c r="FT421" s="147">
        <f>PV(0.05,'PV factor'!Y24,,-CN421)</f>
        <v>0</v>
      </c>
      <c r="FU421" s="147">
        <f>PV(0.05,'PV factor'!Z24,,-CO421)</f>
        <v>0</v>
      </c>
      <c r="FV421" s="147">
        <f>PV(0.05,'PV factor'!AA24,,-CP421)</f>
        <v>0</v>
      </c>
      <c r="FW421" s="147">
        <f>PV(0.05,'PV factor'!AB24,,-CQ421)</f>
        <v>0</v>
      </c>
      <c r="FX421" s="147">
        <f>PV(0.05,'PV factor'!AC24,,-CR421)</f>
        <v>0</v>
      </c>
      <c r="FY421" s="147">
        <f>PV(0.05,'PV factor'!AD24,,-CS421)</f>
        <v>0</v>
      </c>
      <c r="FZ421" s="147">
        <f>PV(0.05,'PV factor'!AE24,,-CT421)</f>
        <v>0</v>
      </c>
      <c r="GA421" s="147">
        <f>PV(0.05,'PV factor'!AF24,,-CU421)</f>
        <v>0</v>
      </c>
      <c r="GB421" s="147">
        <f>PV(0.05,'PV factor'!AG24,,-CV421)</f>
        <v>0</v>
      </c>
      <c r="GC421" s="147">
        <f>PV(0.05,'PV factor'!AH24,,-CW421)</f>
        <v>0</v>
      </c>
      <c r="GD421" s="147">
        <f>PV(0.05,'PV factor'!AI24,,-CX421)</f>
        <v>0</v>
      </c>
      <c r="GE421" s="147">
        <f>PV(0.05,'PV factor'!AJ24,,-CY421)</f>
        <v>0</v>
      </c>
      <c r="GF421" s="147">
        <f>PV(0.05,'PV factor'!AK24,,-CZ421)</f>
        <v>0</v>
      </c>
      <c r="GG421" s="147">
        <f>PV(0.05,'PV factor'!AL24,,-DA421)</f>
        <v>0</v>
      </c>
      <c r="GH421" s="147">
        <f>PV(0.05,'PV factor'!AM24,,-DB421)</f>
        <v>0</v>
      </c>
      <c r="GI421" s="147">
        <f>PV(0.05,'PV factor'!AN24,,-DC421)</f>
        <v>0</v>
      </c>
      <c r="GJ421" s="147">
        <f>PV(0.05,'PV factor'!AO24,,-DD421)</f>
        <v>0</v>
      </c>
      <c r="GK421" s="147">
        <f>PV(0.05,'PV factor'!AP24,,-DE421)</f>
        <v>0</v>
      </c>
      <c r="GL421" s="147">
        <f>PV(0.05,'PV factor'!C24,,-DI421)</f>
        <v>0</v>
      </c>
      <c r="GM421" s="147">
        <f>PV(0.05,'PV factor'!D24,,-DJ421)</f>
        <v>0</v>
      </c>
      <c r="GN421" s="147">
        <f>PV(0.05,'PV factor'!E24,,-DK421)</f>
        <v>0</v>
      </c>
      <c r="GO421" s="147">
        <f>PV(0.05,'PV factor'!F24,,-DL421)</f>
        <v>0</v>
      </c>
      <c r="GP421" s="147">
        <f>PV(0.05,'PV factor'!G24,,-DM421)</f>
        <v>0</v>
      </c>
      <c r="GQ421" s="147">
        <f>PV(0.05,'PV factor'!H24,,-DN421)</f>
        <v>0</v>
      </c>
      <c r="GR421" s="147">
        <f>PV(0.05,'PV factor'!I24,,-DO421)</f>
        <v>0</v>
      </c>
      <c r="GS421" s="147">
        <f>PV(0.05,'PV factor'!J24,,-DP421)</f>
        <v>0</v>
      </c>
      <c r="GT421" s="147">
        <f>PV(0.05,'PV factor'!K24,,-DQ421)</f>
        <v>0</v>
      </c>
      <c r="GU421" s="147">
        <f>PV(0.05,'PV factor'!L24,,-DR421)</f>
        <v>0</v>
      </c>
      <c r="GV421" s="147">
        <f>PV(0.05,'PV factor'!M24,,-DS421)</f>
        <v>0</v>
      </c>
      <c r="GW421" s="147">
        <f>PV(0.05,'PV factor'!N24,,-DT421)</f>
        <v>0</v>
      </c>
      <c r="GX421" s="147">
        <f>PV(0.05,'PV factor'!O24,,-DU421)</f>
        <v>0</v>
      </c>
      <c r="GY421" s="147">
        <f>PV(0.05,'PV factor'!P24,,-DV421)</f>
        <v>0</v>
      </c>
      <c r="GZ421" s="147">
        <f>PV(0.05,'PV factor'!Q24,,-DW421)</f>
        <v>0</v>
      </c>
      <c r="HA421" s="147">
        <f>PV(0.05,'PV factor'!R24,,-DX421)</f>
        <v>0</v>
      </c>
      <c r="HB421" s="147">
        <f>PV(0.05,'PV factor'!S24,,-DY421)</f>
        <v>0</v>
      </c>
      <c r="HC421" s="147">
        <f>PV(0.05,'PV factor'!T24,,-DZ421)</f>
        <v>0</v>
      </c>
      <c r="HD421" s="147">
        <f>PV(0.05,'PV factor'!U24,,-EA421)</f>
        <v>0</v>
      </c>
      <c r="HE421" s="147">
        <f>PV(0.05,'PV factor'!V24,,-EB421)</f>
        <v>0</v>
      </c>
      <c r="HF421" s="147">
        <f>PV(0.05,'PV factor'!W24,,-EC421)</f>
        <v>0</v>
      </c>
      <c r="HG421" s="147">
        <f>PV(0.05,'PV factor'!X24,,-ED421)</f>
        <v>0</v>
      </c>
      <c r="HH421" s="147">
        <f>PV(0.05,'PV factor'!Y24,,-EE421)</f>
        <v>0</v>
      </c>
      <c r="HI421" s="147">
        <f>PV(0.05,'PV factor'!Z24,,-EF421)</f>
        <v>0</v>
      </c>
      <c r="HJ421" s="147">
        <f>PV(0.05,'PV factor'!AA24,,-EG421)</f>
        <v>0</v>
      </c>
      <c r="HK421" s="147">
        <f>PV(0.05,'PV factor'!AB24,,-EH421)</f>
        <v>0</v>
      </c>
      <c r="HL421" s="147">
        <f>PV(0.05,'PV factor'!AC24,,-EI421)</f>
        <v>0</v>
      </c>
      <c r="HM421" s="147">
        <f>PV(0.05,'PV factor'!AD24,,-EJ421)</f>
        <v>0</v>
      </c>
      <c r="HN421" s="147">
        <f>PV(0.05,'PV factor'!AE24,,-EK421)</f>
        <v>0</v>
      </c>
      <c r="HO421" s="147">
        <f>PV(0.05,'PV factor'!AF24,,-EL421)</f>
        <v>0</v>
      </c>
      <c r="HP421" s="147">
        <f>PV(0.05,'PV factor'!AG24,,-EM421)</f>
        <v>0</v>
      </c>
      <c r="HQ421" s="147">
        <f>PV(0.05,'PV factor'!AH24,,-EN421)</f>
        <v>0</v>
      </c>
      <c r="HR421" s="147">
        <f>PV(0.05,'PV factor'!AI24,,-EO421)</f>
        <v>0</v>
      </c>
      <c r="HS421" s="147">
        <f>PV(0.05,'PV factor'!AJ24,,-EP421)</f>
        <v>0</v>
      </c>
      <c r="HT421" s="147">
        <f>PV(0.05,'PV factor'!AK24,,-EQ421)</f>
        <v>0</v>
      </c>
      <c r="HU421" s="147">
        <f>PV(0.05,'PV factor'!AL24,,-ER421)</f>
        <v>0</v>
      </c>
      <c r="HV421" s="147">
        <f>PV(0.05,'PV factor'!AM24,,-ES421)</f>
        <v>0</v>
      </c>
      <c r="HW421" s="147">
        <f>PV(0.05,'PV factor'!AN24,,-ET421)</f>
        <v>0</v>
      </c>
      <c r="HX421" s="147">
        <f>PV(0.05,'PV factor'!AO24,,-EU421)</f>
        <v>0</v>
      </c>
      <c r="HY421" s="147">
        <f>PV(0.05,'PV factor'!AP24,,-EV421)</f>
        <v>0</v>
      </c>
      <c r="HZ421" s="147">
        <f t="shared" si="655"/>
        <v>3174603.1746031744</v>
      </c>
      <c r="IA421" s="147">
        <f t="shared" si="656"/>
        <v>0</v>
      </c>
      <c r="IB421" s="401">
        <f t="shared" si="657"/>
        <v>0</v>
      </c>
    </row>
    <row r="422" spans="1:236" s="181" customFormat="1" ht="90" customHeight="1" x14ac:dyDescent="0.25">
      <c r="A422" s="233" t="s">
        <v>336</v>
      </c>
      <c r="B422" s="234" t="s">
        <v>337</v>
      </c>
      <c r="C422" s="234" t="s">
        <v>346</v>
      </c>
      <c r="D422" s="235" t="s">
        <v>73</v>
      </c>
      <c r="E422" s="234" t="s">
        <v>347</v>
      </c>
      <c r="F422" s="236" t="s">
        <v>348</v>
      </c>
      <c r="G422" s="236" t="s">
        <v>349</v>
      </c>
      <c r="H422" s="13" t="s">
        <v>77</v>
      </c>
      <c r="I422" s="236" t="s">
        <v>350</v>
      </c>
      <c r="J422" s="236">
        <v>5</v>
      </c>
      <c r="K422" s="95" t="s">
        <v>206</v>
      </c>
      <c r="L422" s="77">
        <v>792</v>
      </c>
      <c r="M422" s="237" t="s">
        <v>351</v>
      </c>
      <c r="N422" s="13" t="s">
        <v>147</v>
      </c>
      <c r="O422" s="13" t="s">
        <v>82</v>
      </c>
      <c r="P422" s="13" t="s">
        <v>280</v>
      </c>
      <c r="Q422" s="112" t="s">
        <v>100</v>
      </c>
      <c r="R422" s="73" t="s">
        <v>162</v>
      </c>
      <c r="S422" s="13" t="s">
        <v>99</v>
      </c>
      <c r="T422" s="72" t="s">
        <v>344</v>
      </c>
      <c r="U422" s="13" t="s">
        <v>87</v>
      </c>
      <c r="V422" s="196">
        <v>1</v>
      </c>
      <c r="W422" s="238">
        <v>2800</v>
      </c>
      <c r="X422" s="238">
        <v>0</v>
      </c>
      <c r="Y422" s="238">
        <v>2800</v>
      </c>
      <c r="Z422" s="238">
        <v>0</v>
      </c>
      <c r="AA422" s="238">
        <v>0</v>
      </c>
      <c r="AB422" s="238">
        <v>0</v>
      </c>
      <c r="AC422" s="238">
        <v>0</v>
      </c>
      <c r="AD422" s="238">
        <v>0</v>
      </c>
      <c r="AE422" s="239">
        <v>0</v>
      </c>
      <c r="AF422" s="239">
        <v>0</v>
      </c>
      <c r="AG422" s="239">
        <v>0</v>
      </c>
      <c r="AH422" s="239">
        <v>0</v>
      </c>
      <c r="AI422" s="14" t="s">
        <v>88</v>
      </c>
      <c r="AJ422" s="240">
        <v>0</v>
      </c>
      <c r="AK422" s="238">
        <v>0</v>
      </c>
      <c r="AL422" s="238">
        <v>0</v>
      </c>
      <c r="AM422" s="238">
        <v>0</v>
      </c>
      <c r="AN422" s="238">
        <v>0</v>
      </c>
      <c r="AO422" s="238">
        <v>0</v>
      </c>
      <c r="AP422" s="238">
        <v>0</v>
      </c>
      <c r="AQ422" s="239">
        <v>0</v>
      </c>
      <c r="AR422" s="239">
        <v>0</v>
      </c>
      <c r="AS422" s="239">
        <v>0</v>
      </c>
      <c r="AT422" s="239">
        <v>0</v>
      </c>
      <c r="AU422" s="236"/>
      <c r="AV422" s="230">
        <f t="shared" si="623"/>
        <v>1</v>
      </c>
      <c r="AW422" s="230">
        <f t="shared" si="624"/>
        <v>0</v>
      </c>
      <c r="AX422" s="230" t="str">
        <f t="shared" si="625"/>
        <v>D1</v>
      </c>
      <c r="AY422" s="141">
        <f t="shared" si="626"/>
        <v>9</v>
      </c>
      <c r="AZ422" s="70">
        <f t="shared" si="627"/>
        <v>1</v>
      </c>
      <c r="BA422" s="70">
        <f t="shared" si="628"/>
        <v>1</v>
      </c>
      <c r="BB422" s="70">
        <f t="shared" si="629"/>
        <v>1</v>
      </c>
      <c r="BC422" s="70">
        <f t="shared" si="630"/>
        <v>1</v>
      </c>
      <c r="BD422" s="70">
        <f t="shared" si="631"/>
        <v>1</v>
      </c>
      <c r="BE422" s="70">
        <f t="shared" si="632"/>
        <v>1</v>
      </c>
      <c r="BF422" s="70">
        <f t="shared" si="633"/>
        <v>1</v>
      </c>
      <c r="BG422" s="71">
        <f t="shared" si="634"/>
        <v>0</v>
      </c>
      <c r="BH422" s="71">
        <f t="shared" si="635"/>
        <v>1</v>
      </c>
      <c r="BI422" s="71">
        <f t="shared" si="636"/>
        <v>0</v>
      </c>
      <c r="BJ422" s="71">
        <f t="shared" si="637"/>
        <v>1</v>
      </c>
      <c r="BK422" s="71">
        <f t="shared" si="638"/>
        <v>0</v>
      </c>
      <c r="BL422" s="70">
        <f t="shared" si="639"/>
        <v>1</v>
      </c>
      <c r="BM422" s="70">
        <f t="shared" si="640"/>
        <v>1</v>
      </c>
      <c r="BN422" s="70">
        <f t="shared" si="641"/>
        <v>1</v>
      </c>
      <c r="BO422" s="70">
        <f t="shared" si="642"/>
        <v>0</v>
      </c>
      <c r="BP422" s="144">
        <f t="shared" si="643"/>
        <v>2800</v>
      </c>
      <c r="BQ422" s="144">
        <f t="shared" si="644"/>
        <v>0</v>
      </c>
      <c r="BR422" s="144">
        <f t="shared" si="645"/>
        <v>0</v>
      </c>
      <c r="BS422" s="144">
        <f t="shared" si="646"/>
        <v>0</v>
      </c>
      <c r="BT422" s="144">
        <f t="shared" si="647"/>
        <v>0</v>
      </c>
      <c r="BU422" s="144">
        <f t="shared" si="648"/>
        <v>0</v>
      </c>
      <c r="BV422" s="144">
        <f t="shared" si="649"/>
        <v>0</v>
      </c>
      <c r="BW422" s="144">
        <f t="shared" si="650"/>
        <v>0</v>
      </c>
      <c r="BX422" s="144">
        <f t="shared" si="651"/>
        <v>0</v>
      </c>
      <c r="BY422" s="144">
        <f t="shared" si="652"/>
        <v>0</v>
      </c>
      <c r="BZ422" s="9">
        <v>0</v>
      </c>
      <c r="CA422" s="9">
        <v>0</v>
      </c>
      <c r="CB422" s="9">
        <v>0</v>
      </c>
      <c r="CC422" s="9">
        <v>0</v>
      </c>
      <c r="CD422" s="9">
        <v>0</v>
      </c>
      <c r="CE422" s="9">
        <v>0</v>
      </c>
      <c r="CF422" s="9">
        <v>0</v>
      </c>
      <c r="CG422" s="9">
        <v>0</v>
      </c>
      <c r="CH422" s="9">
        <v>0</v>
      </c>
      <c r="CI422" s="9">
        <v>0</v>
      </c>
      <c r="CJ422" s="9">
        <v>0</v>
      </c>
      <c r="CK422" s="9">
        <v>0</v>
      </c>
      <c r="CL422" s="9">
        <v>0</v>
      </c>
      <c r="CM422" s="9">
        <v>0</v>
      </c>
      <c r="CN422" s="9">
        <v>0</v>
      </c>
      <c r="CO422" s="9">
        <v>0</v>
      </c>
      <c r="CP422" s="9">
        <v>0</v>
      </c>
      <c r="CQ422" s="9">
        <v>0</v>
      </c>
      <c r="CR422" s="9">
        <v>0</v>
      </c>
      <c r="CS422" s="9">
        <v>0</v>
      </c>
      <c r="CT422" s="9">
        <v>0</v>
      </c>
      <c r="CU422" s="9">
        <v>0</v>
      </c>
      <c r="CV422" s="9">
        <v>0</v>
      </c>
      <c r="CW422" s="9">
        <v>0</v>
      </c>
      <c r="CX422" s="9">
        <v>0</v>
      </c>
      <c r="CY422" s="9">
        <v>0</v>
      </c>
      <c r="CZ422" s="9">
        <v>0</v>
      </c>
      <c r="DA422" s="9">
        <v>0</v>
      </c>
      <c r="DB422" s="9">
        <v>0</v>
      </c>
      <c r="DC422" s="9">
        <v>0</v>
      </c>
      <c r="DD422" s="9">
        <v>0</v>
      </c>
      <c r="DE422" s="9">
        <v>0</v>
      </c>
      <c r="DF422" s="9">
        <v>0</v>
      </c>
      <c r="DG422" s="144">
        <f t="shared" si="653"/>
        <v>792</v>
      </c>
      <c r="DH422" s="144">
        <f t="shared" ref="DH422:EW422" si="691">DG422</f>
        <v>792</v>
      </c>
      <c r="DI422" s="144">
        <f t="shared" si="691"/>
        <v>792</v>
      </c>
      <c r="DJ422" s="144">
        <f t="shared" si="691"/>
        <v>792</v>
      </c>
      <c r="DK422" s="144">
        <f t="shared" si="691"/>
        <v>792</v>
      </c>
      <c r="DL422" s="144">
        <f t="shared" si="691"/>
        <v>792</v>
      </c>
      <c r="DM422" s="144">
        <f t="shared" si="691"/>
        <v>792</v>
      </c>
      <c r="DN422" s="144">
        <f t="shared" si="691"/>
        <v>792</v>
      </c>
      <c r="DO422" s="144">
        <f t="shared" si="691"/>
        <v>792</v>
      </c>
      <c r="DP422" s="144">
        <f t="shared" si="691"/>
        <v>792</v>
      </c>
      <c r="DQ422" s="144">
        <f t="shared" si="691"/>
        <v>792</v>
      </c>
      <c r="DR422" s="144">
        <f t="shared" si="691"/>
        <v>792</v>
      </c>
      <c r="DS422" s="144">
        <f t="shared" si="691"/>
        <v>792</v>
      </c>
      <c r="DT422" s="144">
        <f t="shared" si="691"/>
        <v>792</v>
      </c>
      <c r="DU422" s="144">
        <f t="shared" si="691"/>
        <v>792</v>
      </c>
      <c r="DV422" s="144">
        <f t="shared" si="691"/>
        <v>792</v>
      </c>
      <c r="DW422" s="144">
        <f t="shared" si="691"/>
        <v>792</v>
      </c>
      <c r="DX422" s="144">
        <f t="shared" si="691"/>
        <v>792</v>
      </c>
      <c r="DY422" s="144">
        <f t="shared" si="691"/>
        <v>792</v>
      </c>
      <c r="DZ422" s="144">
        <f t="shared" si="691"/>
        <v>792</v>
      </c>
      <c r="EA422" s="144">
        <f t="shared" si="691"/>
        <v>792</v>
      </c>
      <c r="EB422" s="144">
        <f t="shared" si="691"/>
        <v>792</v>
      </c>
      <c r="EC422" s="144">
        <f t="shared" si="691"/>
        <v>792</v>
      </c>
      <c r="ED422" s="144">
        <f t="shared" si="691"/>
        <v>792</v>
      </c>
      <c r="EE422" s="144">
        <f t="shared" si="691"/>
        <v>792</v>
      </c>
      <c r="EF422" s="144">
        <f t="shared" si="691"/>
        <v>792</v>
      </c>
      <c r="EG422" s="144">
        <f t="shared" si="691"/>
        <v>792</v>
      </c>
      <c r="EH422" s="144">
        <f t="shared" si="691"/>
        <v>792</v>
      </c>
      <c r="EI422" s="144">
        <f t="shared" si="691"/>
        <v>792</v>
      </c>
      <c r="EJ422" s="144">
        <f t="shared" si="691"/>
        <v>792</v>
      </c>
      <c r="EK422" s="144">
        <f t="shared" si="691"/>
        <v>792</v>
      </c>
      <c r="EL422" s="144">
        <f t="shared" si="691"/>
        <v>792</v>
      </c>
      <c r="EM422" s="144">
        <f t="shared" si="691"/>
        <v>792</v>
      </c>
      <c r="EN422" s="144">
        <f t="shared" si="691"/>
        <v>792</v>
      </c>
      <c r="EO422" s="144">
        <f t="shared" si="691"/>
        <v>792</v>
      </c>
      <c r="EP422" s="144">
        <f t="shared" si="691"/>
        <v>792</v>
      </c>
      <c r="EQ422" s="144">
        <f t="shared" si="691"/>
        <v>792</v>
      </c>
      <c r="ER422" s="144">
        <f t="shared" si="691"/>
        <v>792</v>
      </c>
      <c r="ES422" s="144">
        <f t="shared" si="691"/>
        <v>792</v>
      </c>
      <c r="ET422" s="144">
        <f t="shared" si="691"/>
        <v>792</v>
      </c>
      <c r="EU422" s="144">
        <f t="shared" si="691"/>
        <v>792</v>
      </c>
      <c r="EV422" s="144">
        <f t="shared" si="691"/>
        <v>792</v>
      </c>
      <c r="EW422" s="144">
        <f t="shared" si="691"/>
        <v>792</v>
      </c>
      <c r="EX422" s="147">
        <f>PV(0.05,'PV factor'!C26,,-BR422)</f>
        <v>0</v>
      </c>
      <c r="EY422" s="147">
        <f>PV(0.05,'PV factor'!D26,,-BS422)</f>
        <v>0</v>
      </c>
      <c r="EZ422" s="147">
        <f>PV(0.05,'PV factor'!E26,,-BT422)</f>
        <v>0</v>
      </c>
      <c r="FA422" s="147">
        <f>PV(0.05,'PV factor'!F26,,-BU422)</f>
        <v>0</v>
      </c>
      <c r="FB422" s="147">
        <f>PV(0.05,'PV factor'!G26,,-BV422)</f>
        <v>0</v>
      </c>
      <c r="FC422" s="147">
        <f>PV(0.05,'PV factor'!H26,,-BW422)</f>
        <v>0</v>
      </c>
      <c r="FD422" s="147">
        <f>PV(0.05,'PV factor'!I26,,-BX422)</f>
        <v>0</v>
      </c>
      <c r="FE422" s="147">
        <f>PV(0.05,'PV factor'!J26,,-BY422)</f>
        <v>0</v>
      </c>
      <c r="FF422" s="147">
        <f>PV(0.05,'PV factor'!K26,,-BZ422)</f>
        <v>0</v>
      </c>
      <c r="FG422" s="147">
        <f>PV(0.05,'PV factor'!L26,,-CA422)</f>
        <v>0</v>
      </c>
      <c r="FH422" s="147">
        <f>PV(0.05,'PV factor'!M26,,-CB422)</f>
        <v>0</v>
      </c>
      <c r="FI422" s="147">
        <f>PV(0.05,'PV factor'!N26,,-CC422)</f>
        <v>0</v>
      </c>
      <c r="FJ422" s="147">
        <f>PV(0.05,'PV factor'!O26,,-CD422)</f>
        <v>0</v>
      </c>
      <c r="FK422" s="147">
        <f>PV(0.05,'PV factor'!P26,,-CE422)</f>
        <v>0</v>
      </c>
      <c r="FL422" s="147">
        <f>PV(0.05,'PV factor'!Q26,,-CF422)</f>
        <v>0</v>
      </c>
      <c r="FM422" s="147">
        <f>PV(0.05,'PV factor'!R26,,-CG422)</f>
        <v>0</v>
      </c>
      <c r="FN422" s="147">
        <f>PV(0.05,'PV factor'!S26,,-CH422)</f>
        <v>0</v>
      </c>
      <c r="FO422" s="147">
        <f>PV(0.05,'PV factor'!T26,,-CI422)</f>
        <v>0</v>
      </c>
      <c r="FP422" s="147">
        <f>PV(0.05,'PV factor'!U26,,-CJ422)</f>
        <v>0</v>
      </c>
      <c r="FQ422" s="147">
        <f>PV(0.05,'PV factor'!V26,,-CK422)</f>
        <v>0</v>
      </c>
      <c r="FR422" s="147">
        <f>PV(0.05,'PV factor'!W26,,-CL422)</f>
        <v>0</v>
      </c>
      <c r="FS422" s="147">
        <f>PV(0.05,'PV factor'!X26,,-CM422)</f>
        <v>0</v>
      </c>
      <c r="FT422" s="147">
        <f>PV(0.05,'PV factor'!Y26,,-CN422)</f>
        <v>0</v>
      </c>
      <c r="FU422" s="147">
        <f>PV(0.05,'PV factor'!Z26,,-CO422)</f>
        <v>0</v>
      </c>
      <c r="FV422" s="147">
        <f>PV(0.05,'PV factor'!AA26,,-CP422)</f>
        <v>0</v>
      </c>
      <c r="FW422" s="147">
        <f>PV(0.05,'PV factor'!AB26,,-CQ422)</f>
        <v>0</v>
      </c>
      <c r="FX422" s="147">
        <f>PV(0.05,'PV factor'!AC26,,-CR422)</f>
        <v>0</v>
      </c>
      <c r="FY422" s="147">
        <f>PV(0.05,'PV factor'!AD26,,-CS422)</f>
        <v>0</v>
      </c>
      <c r="FZ422" s="147">
        <f>PV(0.05,'PV factor'!AE26,,-CT422)</f>
        <v>0</v>
      </c>
      <c r="GA422" s="147">
        <f>PV(0.05,'PV factor'!AF26,,-CU422)</f>
        <v>0</v>
      </c>
      <c r="GB422" s="147">
        <f>PV(0.05,'PV factor'!AG26,,-CV422)</f>
        <v>0</v>
      </c>
      <c r="GC422" s="147">
        <f>PV(0.05,'PV factor'!AH26,,-CW422)</f>
        <v>0</v>
      </c>
      <c r="GD422" s="147">
        <f>PV(0.05,'PV factor'!AI26,,-CX422)</f>
        <v>0</v>
      </c>
      <c r="GE422" s="147">
        <f>PV(0.05,'PV factor'!AJ26,,-CY422)</f>
        <v>0</v>
      </c>
      <c r="GF422" s="147">
        <f>PV(0.05,'PV factor'!AK26,,-CZ422)</f>
        <v>0</v>
      </c>
      <c r="GG422" s="147">
        <f>PV(0.05,'PV factor'!AL26,,-DA422)</f>
        <v>0</v>
      </c>
      <c r="GH422" s="147">
        <f>PV(0.05,'PV factor'!AM26,,-DB422)</f>
        <v>0</v>
      </c>
      <c r="GI422" s="147">
        <f>PV(0.05,'PV factor'!AN26,,-DC422)</f>
        <v>0</v>
      </c>
      <c r="GJ422" s="147">
        <f>PV(0.05,'PV factor'!AO26,,-DD422)</f>
        <v>0</v>
      </c>
      <c r="GK422" s="147">
        <f>PV(0.05,'PV factor'!AP26,,-DE422)</f>
        <v>0</v>
      </c>
      <c r="GL422" s="147">
        <f>PV(0.05,'PV factor'!C26,,-DI422)</f>
        <v>718.36734693877554</v>
      </c>
      <c r="GM422" s="147">
        <f>PV(0.05,'PV factor'!D26,,-DJ422)</f>
        <v>684.15937803692896</v>
      </c>
      <c r="GN422" s="147">
        <f>PV(0.05,'PV factor'!E26,,-DK422)</f>
        <v>651.58036003517054</v>
      </c>
      <c r="GO422" s="147">
        <f>PV(0.05,'PV factor'!F26,,-DL422)</f>
        <v>620.55272384301952</v>
      </c>
      <c r="GP422" s="147">
        <f>PV(0.05,'PV factor'!G26,,-DM422)</f>
        <v>591.00259413620915</v>
      </c>
      <c r="GQ422" s="147">
        <f>PV(0.05,'PV factor'!H26,,-DN422)</f>
        <v>562.85961346305623</v>
      </c>
      <c r="GR422" s="147">
        <f>PV(0.05,'PV factor'!I26,,-DO422)</f>
        <v>536.05677472672028</v>
      </c>
      <c r="GS422" s="147">
        <f>PV(0.05,'PV factor'!J26,,-DP422)</f>
        <v>510.53026164449545</v>
      </c>
      <c r="GT422" s="147">
        <f>PV(0.05,'PV factor'!K26,,-DQ422)</f>
        <v>486.21929680428138</v>
      </c>
      <c r="GU422" s="147">
        <f>PV(0.05,'PV factor'!L26,,-DR422)</f>
        <v>463.06599695645843</v>
      </c>
      <c r="GV422" s="147">
        <f>PV(0.05,'PV factor'!M26,,-DS422)</f>
        <v>441.01523519662715</v>
      </c>
      <c r="GW422" s="147">
        <f>PV(0.05,'PV factor'!N26,,-DT422)</f>
        <v>420.0145097110734</v>
      </c>
      <c r="GX422" s="147">
        <f>PV(0.05,'PV factor'!O26,,-DU422)</f>
        <v>400.01381877245092</v>
      </c>
      <c r="GY422" s="147">
        <f>PV(0.05,'PV factor'!P26,,-DV422)</f>
        <v>380.9655416880484</v>
      </c>
      <c r="GZ422" s="147">
        <f>PV(0.05,'PV factor'!Q26,,-DW422)</f>
        <v>362.82432541718896</v>
      </c>
      <c r="HA422" s="147">
        <f>PV(0.05,'PV factor'!R26,,-DX422)</f>
        <v>345.54697658779895</v>
      </c>
      <c r="HB422" s="147">
        <f>PV(0.05,'PV factor'!S26,,-DY422)</f>
        <v>329.09235865504667</v>
      </c>
      <c r="HC422" s="147">
        <f>PV(0.05,'PV factor'!T26,,-DZ422)</f>
        <v>313.42129395718729</v>
      </c>
      <c r="HD422" s="147">
        <f>PV(0.05,'PV factor'!U26,,-EA422)</f>
        <v>298.49647043541648</v>
      </c>
      <c r="HE422" s="147">
        <f>PV(0.05,'PV factor'!V26,,-EB422)</f>
        <v>284.28235279563472</v>
      </c>
      <c r="HF422" s="147">
        <f>PV(0.05,'PV factor'!W26,,-EC422)</f>
        <v>270.74509790060455</v>
      </c>
      <c r="HG422" s="147">
        <f>PV(0.05,'PV factor'!X26,,-ED422)</f>
        <v>257.8524741910519</v>
      </c>
      <c r="HH422" s="147">
        <f>PV(0.05,'PV factor'!Y26,,-EE422)</f>
        <v>245.57378494385898</v>
      </c>
      <c r="HI422" s="147">
        <f>PV(0.05,'PV factor'!Z26,,-EF422)</f>
        <v>233.8797951846276</v>
      </c>
      <c r="HJ422" s="147">
        <f>PV(0.05,'PV factor'!AA26,,-EG422)</f>
        <v>222.74266208059768</v>
      </c>
      <c r="HK422" s="147">
        <f>PV(0.05,'PV factor'!AB26,,-EH422)</f>
        <v>212.13586864818825</v>
      </c>
      <c r="HL422" s="147">
        <f>PV(0.05,'PV factor'!AC26,,-EI422)</f>
        <v>202.03416061732219</v>
      </c>
      <c r="HM422" s="147">
        <f>PV(0.05,'PV factor'!AD26,,-EJ422)</f>
        <v>192.41348630221157</v>
      </c>
      <c r="HN422" s="147">
        <f>PV(0.05,'PV factor'!AE26,,-EK422)</f>
        <v>183.25093933543965</v>
      </c>
      <c r="HO422" s="147">
        <f>PV(0.05,'PV factor'!AF26,,-EL422)</f>
        <v>174.52470412899007</v>
      </c>
      <c r="HP422" s="147">
        <f>PV(0.05,'PV factor'!AG26,,-EM422)</f>
        <v>166.2140039323715</v>
      </c>
      <c r="HQ422" s="147">
        <f>PV(0.05,'PV factor'!AH26,,-EN422)</f>
        <v>158.29905136416335</v>
      </c>
      <c r="HR422" s="147">
        <f>PV(0.05,'PV factor'!AI26,,-EO422)</f>
        <v>150.7610012992032</v>
      </c>
      <c r="HS422" s="147">
        <f>PV(0.05,'PV factor'!AJ26,,-EP422)</f>
        <v>143.58190599924112</v>
      </c>
      <c r="HT422" s="147">
        <f>PV(0.05,'PV factor'!AK26,,-EQ422)</f>
        <v>136.74467238022964</v>
      </c>
      <c r="HU422" s="147">
        <f>PV(0.05,'PV factor'!AL26,,-ER422)</f>
        <v>130.23302131450441</v>
      </c>
      <c r="HV422" s="147">
        <f>PV(0.05,'PV factor'!AM26,,-ES422)</f>
        <v>124.03144887095661</v>
      </c>
      <c r="HW422" s="147">
        <f>PV(0.05,'PV factor'!AN26,,-ET422)</f>
        <v>118.12518940091103</v>
      </c>
      <c r="HX422" s="147">
        <f>PV(0.05,'PV factor'!AO26,,-EU422)</f>
        <v>112.50018038182004</v>
      </c>
      <c r="HY422" s="147">
        <f>PV(0.05,'PV factor'!AP26,,-EV422)</f>
        <v>107.1430289350667</v>
      </c>
      <c r="HZ422" s="147">
        <f t="shared" si="655"/>
        <v>0</v>
      </c>
      <c r="IA422" s="147">
        <f t="shared" si="656"/>
        <v>3265.6624029901036</v>
      </c>
      <c r="IB422" s="401">
        <f t="shared" si="657"/>
        <v>0</v>
      </c>
    </row>
    <row r="423" spans="1:236" s="181" customFormat="1" ht="90" customHeight="1" x14ac:dyDescent="0.25">
      <c r="A423" s="242" t="s">
        <v>294</v>
      </c>
      <c r="B423" s="195" t="s">
        <v>295</v>
      </c>
      <c r="C423" s="195" t="s">
        <v>296</v>
      </c>
      <c r="D423" s="115" t="s">
        <v>73</v>
      </c>
      <c r="E423" s="195" t="s">
        <v>3379</v>
      </c>
      <c r="F423" s="113" t="s">
        <v>297</v>
      </c>
      <c r="G423" s="113" t="s">
        <v>298</v>
      </c>
      <c r="H423" s="112" t="s">
        <v>77</v>
      </c>
      <c r="I423" s="113" t="s">
        <v>299</v>
      </c>
      <c r="J423" s="113">
        <v>5</v>
      </c>
      <c r="K423" s="95" t="s">
        <v>206</v>
      </c>
      <c r="L423" s="191"/>
      <c r="M423" s="73"/>
      <c r="N423" s="112" t="s">
        <v>147</v>
      </c>
      <c r="O423" s="90" t="s">
        <v>148</v>
      </c>
      <c r="P423" s="112" t="s">
        <v>300</v>
      </c>
      <c r="Q423" s="112" t="s">
        <v>100</v>
      </c>
      <c r="R423" s="112" t="s">
        <v>162</v>
      </c>
      <c r="S423" s="112" t="s">
        <v>99</v>
      </c>
      <c r="T423" s="112"/>
      <c r="U423" s="112" t="s">
        <v>87</v>
      </c>
      <c r="V423" s="201">
        <v>1</v>
      </c>
      <c r="W423" s="217">
        <v>0</v>
      </c>
      <c r="X423" s="217">
        <v>0</v>
      </c>
      <c r="Y423" s="217">
        <v>0</v>
      </c>
      <c r="Z423" s="217">
        <v>0</v>
      </c>
      <c r="AA423" s="217">
        <v>0</v>
      </c>
      <c r="AB423" s="217">
        <v>0</v>
      </c>
      <c r="AC423" s="217">
        <v>0</v>
      </c>
      <c r="AD423" s="217">
        <v>0</v>
      </c>
      <c r="AE423" s="243">
        <v>0</v>
      </c>
      <c r="AF423" s="243">
        <v>0</v>
      </c>
      <c r="AG423" s="243">
        <v>0</v>
      </c>
      <c r="AH423" s="243">
        <v>0</v>
      </c>
      <c r="AI423" s="112" t="s">
        <v>88</v>
      </c>
      <c r="AJ423" s="217">
        <v>0</v>
      </c>
      <c r="AK423" s="217">
        <v>0</v>
      </c>
      <c r="AL423" s="217">
        <v>0</v>
      </c>
      <c r="AM423" s="217">
        <v>0</v>
      </c>
      <c r="AN423" s="217">
        <v>0</v>
      </c>
      <c r="AO423" s="217">
        <v>0</v>
      </c>
      <c r="AP423" s="217">
        <v>0</v>
      </c>
      <c r="AQ423" s="243">
        <v>0</v>
      </c>
      <c r="AR423" s="243">
        <v>0</v>
      </c>
      <c r="AS423" s="243">
        <v>0</v>
      </c>
      <c r="AT423" s="243">
        <v>0</v>
      </c>
      <c r="AU423" s="113" t="s">
        <v>301</v>
      </c>
      <c r="AV423" s="230">
        <f t="shared" si="623"/>
        <v>1</v>
      </c>
      <c r="AW423" s="230">
        <f t="shared" si="624"/>
        <v>0</v>
      </c>
      <c r="AX423" s="230" t="str">
        <f t="shared" si="625"/>
        <v>E2</v>
      </c>
      <c r="AY423" s="141">
        <f t="shared" si="626"/>
        <v>8</v>
      </c>
      <c r="AZ423" s="70">
        <f t="shared" si="627"/>
        <v>1</v>
      </c>
      <c r="BA423" s="70">
        <f t="shared" si="628"/>
        <v>1</v>
      </c>
      <c r="BB423" s="70">
        <f t="shared" si="629"/>
        <v>0</v>
      </c>
      <c r="BC423" s="70">
        <f t="shared" si="630"/>
        <v>1</v>
      </c>
      <c r="BD423" s="70">
        <f t="shared" si="631"/>
        <v>1</v>
      </c>
      <c r="BE423" s="70">
        <f t="shared" si="632"/>
        <v>1</v>
      </c>
      <c r="BF423" s="70">
        <f t="shared" si="633"/>
        <v>1</v>
      </c>
      <c r="BG423" s="71">
        <f t="shared" si="634"/>
        <v>0</v>
      </c>
      <c r="BH423" s="71">
        <f t="shared" si="635"/>
        <v>1</v>
      </c>
      <c r="BI423" s="71">
        <f t="shared" si="636"/>
        <v>0</v>
      </c>
      <c r="BJ423" s="71">
        <f t="shared" si="637"/>
        <v>1</v>
      </c>
      <c r="BK423" s="71">
        <f t="shared" si="638"/>
        <v>0</v>
      </c>
      <c r="BL423" s="70">
        <f t="shared" si="639"/>
        <v>1</v>
      </c>
      <c r="BM423" s="70">
        <f t="shared" si="640"/>
        <v>1</v>
      </c>
      <c r="BN423" s="70">
        <f t="shared" si="641"/>
        <v>1</v>
      </c>
      <c r="BO423" s="70">
        <f t="shared" si="642"/>
        <v>0</v>
      </c>
      <c r="BP423" s="144">
        <f t="shared" si="643"/>
        <v>0</v>
      </c>
      <c r="BQ423" s="144">
        <f t="shared" si="644"/>
        <v>0</v>
      </c>
      <c r="BR423" s="144">
        <f t="shared" si="645"/>
        <v>0</v>
      </c>
      <c r="BS423" s="144">
        <f t="shared" si="646"/>
        <v>0</v>
      </c>
      <c r="BT423" s="144">
        <f t="shared" si="647"/>
        <v>0</v>
      </c>
      <c r="BU423" s="144">
        <f t="shared" si="648"/>
        <v>0</v>
      </c>
      <c r="BV423" s="144">
        <f t="shared" si="649"/>
        <v>0</v>
      </c>
      <c r="BW423" s="144">
        <f t="shared" si="650"/>
        <v>0</v>
      </c>
      <c r="BX423" s="144">
        <f t="shared" si="651"/>
        <v>0</v>
      </c>
      <c r="BY423" s="144">
        <f t="shared" si="652"/>
        <v>0</v>
      </c>
      <c r="BZ423" s="9">
        <v>0</v>
      </c>
      <c r="CA423" s="9">
        <v>0</v>
      </c>
      <c r="CB423" s="9">
        <v>0</v>
      </c>
      <c r="CC423" s="9">
        <v>0</v>
      </c>
      <c r="CD423" s="9">
        <v>0</v>
      </c>
      <c r="CE423" s="9">
        <v>0</v>
      </c>
      <c r="CF423" s="9">
        <v>0</v>
      </c>
      <c r="CG423" s="9">
        <v>0</v>
      </c>
      <c r="CH423" s="9">
        <v>0</v>
      </c>
      <c r="CI423" s="9">
        <v>0</v>
      </c>
      <c r="CJ423" s="9">
        <v>0</v>
      </c>
      <c r="CK423" s="9">
        <v>0</v>
      </c>
      <c r="CL423" s="9">
        <v>0</v>
      </c>
      <c r="CM423" s="9">
        <v>0</v>
      </c>
      <c r="CN423" s="9">
        <v>0</v>
      </c>
      <c r="CO423" s="9">
        <v>0</v>
      </c>
      <c r="CP423" s="9">
        <v>0</v>
      </c>
      <c r="CQ423" s="9">
        <v>0</v>
      </c>
      <c r="CR423" s="9">
        <v>0</v>
      </c>
      <c r="CS423" s="9">
        <v>0</v>
      </c>
      <c r="CT423" s="9">
        <v>0</v>
      </c>
      <c r="CU423" s="9">
        <v>0</v>
      </c>
      <c r="CV423" s="9">
        <v>0</v>
      </c>
      <c r="CW423" s="9">
        <v>0</v>
      </c>
      <c r="CX423" s="9">
        <v>0</v>
      </c>
      <c r="CY423" s="9">
        <v>0</v>
      </c>
      <c r="CZ423" s="9">
        <v>0</v>
      </c>
      <c r="DA423" s="9">
        <v>0</v>
      </c>
      <c r="DB423" s="9">
        <v>0</v>
      </c>
      <c r="DC423" s="9">
        <v>0</v>
      </c>
      <c r="DD423" s="9">
        <v>0</v>
      </c>
      <c r="DE423" s="9">
        <v>0</v>
      </c>
      <c r="DF423" s="9">
        <v>0</v>
      </c>
      <c r="DG423" s="144">
        <f t="shared" si="653"/>
        <v>0</v>
      </c>
      <c r="DH423" s="144">
        <f t="shared" ref="DH423:EW423" si="692">DG423</f>
        <v>0</v>
      </c>
      <c r="DI423" s="144">
        <f t="shared" si="692"/>
        <v>0</v>
      </c>
      <c r="DJ423" s="144">
        <f t="shared" si="692"/>
        <v>0</v>
      </c>
      <c r="DK423" s="144">
        <f t="shared" si="692"/>
        <v>0</v>
      </c>
      <c r="DL423" s="144">
        <f t="shared" si="692"/>
        <v>0</v>
      </c>
      <c r="DM423" s="144">
        <f t="shared" si="692"/>
        <v>0</v>
      </c>
      <c r="DN423" s="144">
        <f t="shared" si="692"/>
        <v>0</v>
      </c>
      <c r="DO423" s="144">
        <f t="shared" si="692"/>
        <v>0</v>
      </c>
      <c r="DP423" s="144">
        <f t="shared" si="692"/>
        <v>0</v>
      </c>
      <c r="DQ423" s="144">
        <f t="shared" si="692"/>
        <v>0</v>
      </c>
      <c r="DR423" s="144">
        <f t="shared" si="692"/>
        <v>0</v>
      </c>
      <c r="DS423" s="144">
        <f t="shared" si="692"/>
        <v>0</v>
      </c>
      <c r="DT423" s="144">
        <f t="shared" si="692"/>
        <v>0</v>
      </c>
      <c r="DU423" s="144">
        <f t="shared" si="692"/>
        <v>0</v>
      </c>
      <c r="DV423" s="144">
        <f t="shared" si="692"/>
        <v>0</v>
      </c>
      <c r="DW423" s="144">
        <f t="shared" si="692"/>
        <v>0</v>
      </c>
      <c r="DX423" s="144">
        <f t="shared" si="692"/>
        <v>0</v>
      </c>
      <c r="DY423" s="144">
        <f t="shared" si="692"/>
        <v>0</v>
      </c>
      <c r="DZ423" s="144">
        <f t="shared" si="692"/>
        <v>0</v>
      </c>
      <c r="EA423" s="144">
        <f t="shared" si="692"/>
        <v>0</v>
      </c>
      <c r="EB423" s="144">
        <f t="shared" si="692"/>
        <v>0</v>
      </c>
      <c r="EC423" s="144">
        <f t="shared" si="692"/>
        <v>0</v>
      </c>
      <c r="ED423" s="144">
        <f t="shared" si="692"/>
        <v>0</v>
      </c>
      <c r="EE423" s="144">
        <f t="shared" si="692"/>
        <v>0</v>
      </c>
      <c r="EF423" s="144">
        <f t="shared" si="692"/>
        <v>0</v>
      </c>
      <c r="EG423" s="144">
        <f t="shared" si="692"/>
        <v>0</v>
      </c>
      <c r="EH423" s="144">
        <f t="shared" si="692"/>
        <v>0</v>
      </c>
      <c r="EI423" s="144">
        <f t="shared" si="692"/>
        <v>0</v>
      </c>
      <c r="EJ423" s="144">
        <f t="shared" si="692"/>
        <v>0</v>
      </c>
      <c r="EK423" s="144">
        <f t="shared" si="692"/>
        <v>0</v>
      </c>
      <c r="EL423" s="144">
        <f t="shared" si="692"/>
        <v>0</v>
      </c>
      <c r="EM423" s="144">
        <f t="shared" si="692"/>
        <v>0</v>
      </c>
      <c r="EN423" s="144">
        <f t="shared" si="692"/>
        <v>0</v>
      </c>
      <c r="EO423" s="144">
        <f t="shared" si="692"/>
        <v>0</v>
      </c>
      <c r="EP423" s="144">
        <f t="shared" si="692"/>
        <v>0</v>
      </c>
      <c r="EQ423" s="144">
        <f t="shared" si="692"/>
        <v>0</v>
      </c>
      <c r="ER423" s="144">
        <f t="shared" si="692"/>
        <v>0</v>
      </c>
      <c r="ES423" s="144">
        <f t="shared" si="692"/>
        <v>0</v>
      </c>
      <c r="ET423" s="144">
        <f t="shared" si="692"/>
        <v>0</v>
      </c>
      <c r="EU423" s="144">
        <f t="shared" si="692"/>
        <v>0</v>
      </c>
      <c r="EV423" s="144">
        <f t="shared" si="692"/>
        <v>0</v>
      </c>
      <c r="EW423" s="144">
        <f t="shared" si="692"/>
        <v>0</v>
      </c>
      <c r="EX423" s="147">
        <f>PV(0.05,'PV factor'!C39,,-BR423)</f>
        <v>0</v>
      </c>
      <c r="EY423" s="147">
        <f>PV(0.05,'PV factor'!D39,,-BS423)</f>
        <v>0</v>
      </c>
      <c r="EZ423" s="147">
        <f>PV(0.05,'PV factor'!E39,,-BT423)</f>
        <v>0</v>
      </c>
      <c r="FA423" s="147">
        <f>PV(0.05,'PV factor'!F39,,-BU423)</f>
        <v>0</v>
      </c>
      <c r="FB423" s="147">
        <f>PV(0.05,'PV factor'!G39,,-BV423)</f>
        <v>0</v>
      </c>
      <c r="FC423" s="147">
        <f>PV(0.05,'PV factor'!H39,,-BW423)</f>
        <v>0</v>
      </c>
      <c r="FD423" s="147">
        <f>PV(0.05,'PV factor'!I39,,-BX423)</f>
        <v>0</v>
      </c>
      <c r="FE423" s="147">
        <f>PV(0.05,'PV factor'!J39,,-BY423)</f>
        <v>0</v>
      </c>
      <c r="FF423" s="147">
        <f>PV(0.05,'PV factor'!K39,,-BZ423)</f>
        <v>0</v>
      </c>
      <c r="FG423" s="147">
        <f>PV(0.05,'PV factor'!L39,,-CA423)</f>
        <v>0</v>
      </c>
      <c r="FH423" s="147">
        <f>PV(0.05,'PV factor'!M39,,-CB423)</f>
        <v>0</v>
      </c>
      <c r="FI423" s="147">
        <f>PV(0.05,'PV factor'!N39,,-CC423)</f>
        <v>0</v>
      </c>
      <c r="FJ423" s="147">
        <f>PV(0.05,'PV factor'!O39,,-CD423)</f>
        <v>0</v>
      </c>
      <c r="FK423" s="147">
        <f>PV(0.05,'PV factor'!P39,,-CE423)</f>
        <v>0</v>
      </c>
      <c r="FL423" s="147">
        <f>PV(0.05,'PV factor'!Q39,,-CF423)</f>
        <v>0</v>
      </c>
      <c r="FM423" s="147">
        <f>PV(0.05,'PV factor'!R39,,-CG423)</f>
        <v>0</v>
      </c>
      <c r="FN423" s="147">
        <f>PV(0.05,'PV factor'!S39,,-CH423)</f>
        <v>0</v>
      </c>
      <c r="FO423" s="147">
        <f>PV(0.05,'PV factor'!T39,,-CI423)</f>
        <v>0</v>
      </c>
      <c r="FP423" s="147">
        <f>PV(0.05,'PV factor'!U39,,-CJ423)</f>
        <v>0</v>
      </c>
      <c r="FQ423" s="147">
        <f>PV(0.05,'PV factor'!V39,,-CK423)</f>
        <v>0</v>
      </c>
      <c r="FR423" s="147">
        <f>PV(0.05,'PV factor'!W39,,-CL423)</f>
        <v>0</v>
      </c>
      <c r="FS423" s="147">
        <f>PV(0.05,'PV factor'!X39,,-CM423)</f>
        <v>0</v>
      </c>
      <c r="FT423" s="147">
        <f>PV(0.05,'PV factor'!Y39,,-CN423)</f>
        <v>0</v>
      </c>
      <c r="FU423" s="147">
        <f>PV(0.05,'PV factor'!Z39,,-CO423)</f>
        <v>0</v>
      </c>
      <c r="FV423" s="147">
        <f>PV(0.05,'PV factor'!AA39,,-CP423)</f>
        <v>0</v>
      </c>
      <c r="FW423" s="147">
        <f>PV(0.05,'PV factor'!AB39,,-CQ423)</f>
        <v>0</v>
      </c>
      <c r="FX423" s="147">
        <f>PV(0.05,'PV factor'!AC39,,-CR423)</f>
        <v>0</v>
      </c>
      <c r="FY423" s="147">
        <f>PV(0.05,'PV factor'!AD39,,-CS423)</f>
        <v>0</v>
      </c>
      <c r="FZ423" s="147">
        <f>PV(0.05,'PV factor'!AE39,,-CT423)</f>
        <v>0</v>
      </c>
      <c r="GA423" s="147">
        <f>PV(0.05,'PV factor'!AF39,,-CU423)</f>
        <v>0</v>
      </c>
      <c r="GB423" s="147">
        <f>PV(0.05,'PV factor'!AG39,,-CV423)</f>
        <v>0</v>
      </c>
      <c r="GC423" s="147">
        <f>PV(0.05,'PV factor'!AH39,,-CW423)</f>
        <v>0</v>
      </c>
      <c r="GD423" s="147">
        <f>PV(0.05,'PV factor'!AI39,,-CX423)</f>
        <v>0</v>
      </c>
      <c r="GE423" s="147">
        <f>PV(0.05,'PV factor'!AJ39,,-CY423)</f>
        <v>0</v>
      </c>
      <c r="GF423" s="147">
        <f>PV(0.05,'PV factor'!AK39,,-CZ423)</f>
        <v>0</v>
      </c>
      <c r="GG423" s="147">
        <f>PV(0.05,'PV factor'!AL39,,-DA423)</f>
        <v>0</v>
      </c>
      <c r="GH423" s="147">
        <f>PV(0.05,'PV factor'!AM39,,-DB423)</f>
        <v>0</v>
      </c>
      <c r="GI423" s="147">
        <f>PV(0.05,'PV factor'!AN39,,-DC423)</f>
        <v>0</v>
      </c>
      <c r="GJ423" s="147">
        <f>PV(0.05,'PV factor'!AO39,,-DD423)</f>
        <v>0</v>
      </c>
      <c r="GK423" s="147">
        <f>PV(0.05,'PV factor'!AP39,,-DE423)</f>
        <v>0</v>
      </c>
      <c r="GL423" s="147">
        <f>PV(0.05,'PV factor'!C39,,-DI423)</f>
        <v>0</v>
      </c>
      <c r="GM423" s="147">
        <f>PV(0.05,'PV factor'!D39,,-DJ423)</f>
        <v>0</v>
      </c>
      <c r="GN423" s="147">
        <f>PV(0.05,'PV factor'!E39,,-DK423)</f>
        <v>0</v>
      </c>
      <c r="GO423" s="147">
        <f>PV(0.05,'PV factor'!F39,,-DL423)</f>
        <v>0</v>
      </c>
      <c r="GP423" s="147">
        <f>PV(0.05,'PV factor'!G39,,-DM423)</f>
        <v>0</v>
      </c>
      <c r="GQ423" s="147">
        <f>PV(0.05,'PV factor'!H39,,-DN423)</f>
        <v>0</v>
      </c>
      <c r="GR423" s="147">
        <f>PV(0.05,'PV factor'!I39,,-DO423)</f>
        <v>0</v>
      </c>
      <c r="GS423" s="147">
        <f>PV(0.05,'PV factor'!J39,,-DP423)</f>
        <v>0</v>
      </c>
      <c r="GT423" s="147">
        <f>PV(0.05,'PV factor'!K39,,-DQ423)</f>
        <v>0</v>
      </c>
      <c r="GU423" s="147">
        <f>PV(0.05,'PV factor'!L39,,-DR423)</f>
        <v>0</v>
      </c>
      <c r="GV423" s="147">
        <f>PV(0.05,'PV factor'!M39,,-DS423)</f>
        <v>0</v>
      </c>
      <c r="GW423" s="147">
        <f>PV(0.05,'PV factor'!N39,,-DT423)</f>
        <v>0</v>
      </c>
      <c r="GX423" s="147">
        <f>PV(0.05,'PV factor'!O39,,-DU423)</f>
        <v>0</v>
      </c>
      <c r="GY423" s="147">
        <f>PV(0.05,'PV factor'!P39,,-DV423)</f>
        <v>0</v>
      </c>
      <c r="GZ423" s="147">
        <f>PV(0.05,'PV factor'!Q39,,-DW423)</f>
        <v>0</v>
      </c>
      <c r="HA423" s="147">
        <f>PV(0.05,'PV factor'!R39,,-DX423)</f>
        <v>0</v>
      </c>
      <c r="HB423" s="147">
        <f>PV(0.05,'PV factor'!S39,,-DY423)</f>
        <v>0</v>
      </c>
      <c r="HC423" s="147">
        <f>PV(0.05,'PV factor'!T39,,-DZ423)</f>
        <v>0</v>
      </c>
      <c r="HD423" s="147">
        <f>PV(0.05,'PV factor'!U39,,-EA423)</f>
        <v>0</v>
      </c>
      <c r="HE423" s="147">
        <f>PV(0.05,'PV factor'!V39,,-EB423)</f>
        <v>0</v>
      </c>
      <c r="HF423" s="147">
        <f>PV(0.05,'PV factor'!W39,,-EC423)</f>
        <v>0</v>
      </c>
      <c r="HG423" s="147">
        <f>PV(0.05,'PV factor'!X39,,-ED423)</f>
        <v>0</v>
      </c>
      <c r="HH423" s="147">
        <f>PV(0.05,'PV factor'!Y39,,-EE423)</f>
        <v>0</v>
      </c>
      <c r="HI423" s="147">
        <f>PV(0.05,'PV factor'!Z39,,-EF423)</f>
        <v>0</v>
      </c>
      <c r="HJ423" s="147">
        <f>PV(0.05,'PV factor'!AA39,,-EG423)</f>
        <v>0</v>
      </c>
      <c r="HK423" s="147">
        <f>PV(0.05,'PV factor'!AB39,,-EH423)</f>
        <v>0</v>
      </c>
      <c r="HL423" s="147">
        <f>PV(0.05,'PV factor'!AC39,,-EI423)</f>
        <v>0</v>
      </c>
      <c r="HM423" s="147">
        <f>PV(0.05,'PV factor'!AD39,,-EJ423)</f>
        <v>0</v>
      </c>
      <c r="HN423" s="147">
        <f>PV(0.05,'PV factor'!AE39,,-EK423)</f>
        <v>0</v>
      </c>
      <c r="HO423" s="147">
        <f>PV(0.05,'PV factor'!AF39,,-EL423)</f>
        <v>0</v>
      </c>
      <c r="HP423" s="147">
        <f>PV(0.05,'PV factor'!AG39,,-EM423)</f>
        <v>0</v>
      </c>
      <c r="HQ423" s="147">
        <f>PV(0.05,'PV factor'!AH39,,-EN423)</f>
        <v>0</v>
      </c>
      <c r="HR423" s="147">
        <f>PV(0.05,'PV factor'!AI39,,-EO423)</f>
        <v>0</v>
      </c>
      <c r="HS423" s="147">
        <f>PV(0.05,'PV factor'!AJ39,,-EP423)</f>
        <v>0</v>
      </c>
      <c r="HT423" s="147">
        <f>PV(0.05,'PV factor'!AK39,,-EQ423)</f>
        <v>0</v>
      </c>
      <c r="HU423" s="147">
        <f>PV(0.05,'PV factor'!AL39,,-ER423)</f>
        <v>0</v>
      </c>
      <c r="HV423" s="147">
        <f>PV(0.05,'PV factor'!AM39,,-ES423)</f>
        <v>0</v>
      </c>
      <c r="HW423" s="147">
        <f>PV(0.05,'PV factor'!AN39,,-ET423)</f>
        <v>0</v>
      </c>
      <c r="HX423" s="147">
        <f>PV(0.05,'PV factor'!AO39,,-EU423)</f>
        <v>0</v>
      </c>
      <c r="HY423" s="147">
        <f>PV(0.05,'PV factor'!AP39,,-EV423)</f>
        <v>0</v>
      </c>
      <c r="HZ423" s="147">
        <f t="shared" si="655"/>
        <v>0</v>
      </c>
      <c r="IA423" s="147">
        <f t="shared" si="656"/>
        <v>0</v>
      </c>
      <c r="IB423" s="401">
        <f t="shared" si="657"/>
        <v>0</v>
      </c>
    </row>
    <row r="424" spans="1:236" s="181" customFormat="1" ht="90" customHeight="1" x14ac:dyDescent="0.25">
      <c r="A424" s="233" t="s">
        <v>245</v>
      </c>
      <c r="B424" s="234" t="s">
        <v>246</v>
      </c>
      <c r="C424" s="234" t="s">
        <v>247</v>
      </c>
      <c r="D424" s="235" t="s">
        <v>73</v>
      </c>
      <c r="E424" s="234" t="s">
        <v>248</v>
      </c>
      <c r="F424" s="236" t="s">
        <v>249</v>
      </c>
      <c r="G424" s="236" t="s">
        <v>250</v>
      </c>
      <c r="H424" s="13" t="s">
        <v>77</v>
      </c>
      <c r="I424" s="236" t="s">
        <v>251</v>
      </c>
      <c r="J424" s="236">
        <v>40</v>
      </c>
      <c r="K424" s="227" t="s">
        <v>94</v>
      </c>
      <c r="L424" s="191"/>
      <c r="M424" s="73"/>
      <c r="N424" s="13" t="s">
        <v>81</v>
      </c>
      <c r="O424" s="13" t="s">
        <v>217</v>
      </c>
      <c r="P424" s="13" t="s">
        <v>218</v>
      </c>
      <c r="Q424" s="112" t="s">
        <v>100</v>
      </c>
      <c r="R424" s="73" t="s">
        <v>162</v>
      </c>
      <c r="S424" s="13" t="s">
        <v>252</v>
      </c>
      <c r="T424" s="13"/>
      <c r="U424" s="13" t="s">
        <v>87</v>
      </c>
      <c r="V424" s="196">
        <v>0.08</v>
      </c>
      <c r="W424" s="238">
        <v>207171</v>
      </c>
      <c r="X424" s="238">
        <v>680</v>
      </c>
      <c r="Y424" s="238">
        <v>189771</v>
      </c>
      <c r="Z424" s="238">
        <v>0</v>
      </c>
      <c r="AA424" s="238">
        <v>0</v>
      </c>
      <c r="AB424" s="238">
        <v>0</v>
      </c>
      <c r="AC424" s="238">
        <v>0</v>
      </c>
      <c r="AD424" s="238">
        <v>0</v>
      </c>
      <c r="AE424" s="239">
        <v>0</v>
      </c>
      <c r="AF424" s="239">
        <v>0</v>
      </c>
      <c r="AG424" s="239">
        <v>0</v>
      </c>
      <c r="AH424" s="239">
        <v>0</v>
      </c>
      <c r="AI424" s="13" t="s">
        <v>88</v>
      </c>
      <c r="AJ424" s="240">
        <v>0</v>
      </c>
      <c r="AK424" s="238">
        <v>0</v>
      </c>
      <c r="AL424" s="238">
        <v>0</v>
      </c>
      <c r="AM424" s="238">
        <v>0</v>
      </c>
      <c r="AN424" s="238">
        <v>0</v>
      </c>
      <c r="AO424" s="238">
        <v>0</v>
      </c>
      <c r="AP424" s="238">
        <v>0</v>
      </c>
      <c r="AQ424" s="239">
        <v>0</v>
      </c>
      <c r="AR424" s="239">
        <v>0</v>
      </c>
      <c r="AS424" s="239">
        <v>0</v>
      </c>
      <c r="AT424" s="239">
        <v>0</v>
      </c>
      <c r="AU424" s="236" t="s">
        <v>253</v>
      </c>
      <c r="AV424" s="230">
        <f t="shared" si="623"/>
        <v>1</v>
      </c>
      <c r="AW424" s="230">
        <f t="shared" si="624"/>
        <v>0</v>
      </c>
      <c r="AX424" s="230" t="str">
        <f t="shared" si="625"/>
        <v>B3</v>
      </c>
      <c r="AY424" s="141">
        <f t="shared" si="626"/>
        <v>8</v>
      </c>
      <c r="AZ424" s="70">
        <f t="shared" si="627"/>
        <v>0</v>
      </c>
      <c r="BA424" s="70">
        <f t="shared" si="628"/>
        <v>1</v>
      </c>
      <c r="BB424" s="70">
        <f t="shared" si="629"/>
        <v>1</v>
      </c>
      <c r="BC424" s="70">
        <f t="shared" si="630"/>
        <v>1</v>
      </c>
      <c r="BD424" s="70">
        <f t="shared" si="631"/>
        <v>1</v>
      </c>
      <c r="BE424" s="70">
        <f t="shared" si="632"/>
        <v>1</v>
      </c>
      <c r="BF424" s="70">
        <f t="shared" si="633"/>
        <v>1</v>
      </c>
      <c r="BG424" s="71">
        <f t="shared" si="634"/>
        <v>0</v>
      </c>
      <c r="BH424" s="71">
        <f t="shared" si="635"/>
        <v>1</v>
      </c>
      <c r="BI424" s="71">
        <f t="shared" si="636"/>
        <v>0</v>
      </c>
      <c r="BJ424" s="71">
        <f t="shared" si="637"/>
        <v>0</v>
      </c>
      <c r="BK424" s="71">
        <f t="shared" si="638"/>
        <v>1</v>
      </c>
      <c r="BL424" s="70">
        <f t="shared" si="639"/>
        <v>1</v>
      </c>
      <c r="BM424" s="70">
        <f t="shared" si="640"/>
        <v>1</v>
      </c>
      <c r="BN424" s="70">
        <f t="shared" si="641"/>
        <v>1</v>
      </c>
      <c r="BO424" s="70">
        <f t="shared" si="642"/>
        <v>0</v>
      </c>
      <c r="BP424" s="144">
        <f t="shared" si="643"/>
        <v>189771</v>
      </c>
      <c r="BQ424" s="144">
        <f t="shared" si="644"/>
        <v>0</v>
      </c>
      <c r="BR424" s="144">
        <f t="shared" si="645"/>
        <v>0</v>
      </c>
      <c r="BS424" s="144">
        <f t="shared" si="646"/>
        <v>0</v>
      </c>
      <c r="BT424" s="144">
        <f t="shared" si="647"/>
        <v>0</v>
      </c>
      <c r="BU424" s="144">
        <f t="shared" si="648"/>
        <v>0</v>
      </c>
      <c r="BV424" s="144">
        <f t="shared" si="649"/>
        <v>0</v>
      </c>
      <c r="BW424" s="144">
        <f t="shared" si="650"/>
        <v>0</v>
      </c>
      <c r="BX424" s="144">
        <f t="shared" si="651"/>
        <v>0</v>
      </c>
      <c r="BY424" s="144">
        <f t="shared" si="652"/>
        <v>0</v>
      </c>
      <c r="BZ424" s="9">
        <v>0</v>
      </c>
      <c r="CA424" s="9">
        <v>0</v>
      </c>
      <c r="CB424" s="9">
        <v>0</v>
      </c>
      <c r="CC424" s="9">
        <v>0</v>
      </c>
      <c r="CD424" s="9">
        <v>0</v>
      </c>
      <c r="CE424" s="9">
        <v>0</v>
      </c>
      <c r="CF424" s="9">
        <v>0</v>
      </c>
      <c r="CG424" s="9">
        <v>0</v>
      </c>
      <c r="CH424" s="9">
        <v>0</v>
      </c>
      <c r="CI424" s="9">
        <v>0</v>
      </c>
      <c r="CJ424" s="9">
        <v>0</v>
      </c>
      <c r="CK424" s="9">
        <v>0</v>
      </c>
      <c r="CL424" s="9">
        <v>0</v>
      </c>
      <c r="CM424" s="9">
        <v>0</v>
      </c>
      <c r="CN424" s="9">
        <v>0</v>
      </c>
      <c r="CO424" s="9">
        <v>0</v>
      </c>
      <c r="CP424" s="9">
        <v>0</v>
      </c>
      <c r="CQ424" s="9">
        <v>0</v>
      </c>
      <c r="CR424" s="9">
        <v>0</v>
      </c>
      <c r="CS424" s="9">
        <v>0</v>
      </c>
      <c r="CT424" s="9">
        <v>0</v>
      </c>
      <c r="CU424" s="9">
        <v>0</v>
      </c>
      <c r="CV424" s="9">
        <v>0</v>
      </c>
      <c r="CW424" s="9">
        <v>0</v>
      </c>
      <c r="CX424" s="9">
        <v>0</v>
      </c>
      <c r="CY424" s="9">
        <v>0</v>
      </c>
      <c r="CZ424" s="9">
        <v>0</v>
      </c>
      <c r="DA424" s="9">
        <v>0</v>
      </c>
      <c r="DB424" s="9">
        <v>0</v>
      </c>
      <c r="DC424" s="9">
        <v>0</v>
      </c>
      <c r="DD424" s="9">
        <v>0</v>
      </c>
      <c r="DE424" s="9">
        <v>0</v>
      </c>
      <c r="DF424" s="9">
        <v>0</v>
      </c>
      <c r="DG424" s="144">
        <f t="shared" si="653"/>
        <v>0</v>
      </c>
      <c r="DH424" s="144">
        <f t="shared" ref="DH424:EW424" si="693">DG424</f>
        <v>0</v>
      </c>
      <c r="DI424" s="144">
        <f t="shared" si="693"/>
        <v>0</v>
      </c>
      <c r="DJ424" s="144">
        <f t="shared" si="693"/>
        <v>0</v>
      </c>
      <c r="DK424" s="144">
        <f t="shared" si="693"/>
        <v>0</v>
      </c>
      <c r="DL424" s="144">
        <f t="shared" si="693"/>
        <v>0</v>
      </c>
      <c r="DM424" s="144">
        <f t="shared" si="693"/>
        <v>0</v>
      </c>
      <c r="DN424" s="144">
        <f t="shared" si="693"/>
        <v>0</v>
      </c>
      <c r="DO424" s="144">
        <f t="shared" si="693"/>
        <v>0</v>
      </c>
      <c r="DP424" s="144">
        <f t="shared" si="693"/>
        <v>0</v>
      </c>
      <c r="DQ424" s="144">
        <f t="shared" si="693"/>
        <v>0</v>
      </c>
      <c r="DR424" s="144">
        <f t="shared" si="693"/>
        <v>0</v>
      </c>
      <c r="DS424" s="144">
        <f t="shared" si="693"/>
        <v>0</v>
      </c>
      <c r="DT424" s="144">
        <f t="shared" si="693"/>
        <v>0</v>
      </c>
      <c r="DU424" s="144">
        <f t="shared" si="693"/>
        <v>0</v>
      </c>
      <c r="DV424" s="144">
        <f t="shared" si="693"/>
        <v>0</v>
      </c>
      <c r="DW424" s="144">
        <f t="shared" si="693"/>
        <v>0</v>
      </c>
      <c r="DX424" s="144">
        <f t="shared" si="693"/>
        <v>0</v>
      </c>
      <c r="DY424" s="144">
        <f t="shared" si="693"/>
        <v>0</v>
      </c>
      <c r="DZ424" s="144">
        <f t="shared" si="693"/>
        <v>0</v>
      </c>
      <c r="EA424" s="144">
        <f t="shared" si="693"/>
        <v>0</v>
      </c>
      <c r="EB424" s="144">
        <f t="shared" si="693"/>
        <v>0</v>
      </c>
      <c r="EC424" s="144">
        <f t="shared" si="693"/>
        <v>0</v>
      </c>
      <c r="ED424" s="144">
        <f t="shared" si="693"/>
        <v>0</v>
      </c>
      <c r="EE424" s="144">
        <f t="shared" si="693"/>
        <v>0</v>
      </c>
      <c r="EF424" s="144">
        <f t="shared" si="693"/>
        <v>0</v>
      </c>
      <c r="EG424" s="144">
        <f t="shared" si="693"/>
        <v>0</v>
      </c>
      <c r="EH424" s="144">
        <f t="shared" si="693"/>
        <v>0</v>
      </c>
      <c r="EI424" s="144">
        <f t="shared" si="693"/>
        <v>0</v>
      </c>
      <c r="EJ424" s="144">
        <f t="shared" si="693"/>
        <v>0</v>
      </c>
      <c r="EK424" s="144">
        <f t="shared" si="693"/>
        <v>0</v>
      </c>
      <c r="EL424" s="144">
        <f t="shared" si="693"/>
        <v>0</v>
      </c>
      <c r="EM424" s="144">
        <f t="shared" si="693"/>
        <v>0</v>
      </c>
      <c r="EN424" s="144">
        <f t="shared" si="693"/>
        <v>0</v>
      </c>
      <c r="EO424" s="144">
        <f t="shared" si="693"/>
        <v>0</v>
      </c>
      <c r="EP424" s="144">
        <f t="shared" si="693"/>
        <v>0</v>
      </c>
      <c r="EQ424" s="144">
        <f t="shared" si="693"/>
        <v>0</v>
      </c>
      <c r="ER424" s="144">
        <f t="shared" si="693"/>
        <v>0</v>
      </c>
      <c r="ES424" s="144">
        <f t="shared" si="693"/>
        <v>0</v>
      </c>
      <c r="ET424" s="144">
        <f t="shared" si="693"/>
        <v>0</v>
      </c>
      <c r="EU424" s="144">
        <f t="shared" si="693"/>
        <v>0</v>
      </c>
      <c r="EV424" s="144">
        <f t="shared" si="693"/>
        <v>0</v>
      </c>
      <c r="EW424" s="144">
        <f t="shared" si="693"/>
        <v>0</v>
      </c>
      <c r="EX424" s="147">
        <f>PV(0.05,'PV factor'!C49,,-BR424)</f>
        <v>0</v>
      </c>
      <c r="EY424" s="147">
        <f>PV(0.05,'PV factor'!D49,,-BS424)</f>
        <v>0</v>
      </c>
      <c r="EZ424" s="147">
        <f>PV(0.05,'PV factor'!E49,,-BT424)</f>
        <v>0</v>
      </c>
      <c r="FA424" s="147">
        <f>PV(0.05,'PV factor'!F49,,-BU424)</f>
        <v>0</v>
      </c>
      <c r="FB424" s="147">
        <f>PV(0.05,'PV factor'!G49,,-BV424)</f>
        <v>0</v>
      </c>
      <c r="FC424" s="147">
        <f>PV(0.05,'PV factor'!H49,,-BW424)</f>
        <v>0</v>
      </c>
      <c r="FD424" s="147">
        <f>PV(0.05,'PV factor'!I49,,-BX424)</f>
        <v>0</v>
      </c>
      <c r="FE424" s="147">
        <f>PV(0.05,'PV factor'!J49,,-BY424)</f>
        <v>0</v>
      </c>
      <c r="FF424" s="147">
        <f>PV(0.05,'PV factor'!K49,,-BZ424)</f>
        <v>0</v>
      </c>
      <c r="FG424" s="147">
        <f>PV(0.05,'PV factor'!L49,,-CA424)</f>
        <v>0</v>
      </c>
      <c r="FH424" s="147">
        <f>PV(0.05,'PV factor'!M49,,-CB424)</f>
        <v>0</v>
      </c>
      <c r="FI424" s="147">
        <f>PV(0.05,'PV factor'!N49,,-CC424)</f>
        <v>0</v>
      </c>
      <c r="FJ424" s="147">
        <f>PV(0.05,'PV factor'!O49,,-CD424)</f>
        <v>0</v>
      </c>
      <c r="FK424" s="147">
        <f>PV(0.05,'PV factor'!P49,,-CE424)</f>
        <v>0</v>
      </c>
      <c r="FL424" s="147">
        <f>PV(0.05,'PV factor'!Q49,,-CF424)</f>
        <v>0</v>
      </c>
      <c r="FM424" s="147">
        <f>PV(0.05,'PV factor'!R49,,-CG424)</f>
        <v>0</v>
      </c>
      <c r="FN424" s="147">
        <f>PV(0.05,'PV factor'!S49,,-CH424)</f>
        <v>0</v>
      </c>
      <c r="FO424" s="147">
        <f>PV(0.05,'PV factor'!T49,,-CI424)</f>
        <v>0</v>
      </c>
      <c r="FP424" s="147">
        <f>PV(0.05,'PV factor'!U49,,-CJ424)</f>
        <v>0</v>
      </c>
      <c r="FQ424" s="147">
        <f>PV(0.05,'PV factor'!V49,,-CK424)</f>
        <v>0</v>
      </c>
      <c r="FR424" s="147">
        <f>PV(0.05,'PV factor'!W49,,-CL424)</f>
        <v>0</v>
      </c>
      <c r="FS424" s="147">
        <f>PV(0.05,'PV factor'!X49,,-CM424)</f>
        <v>0</v>
      </c>
      <c r="FT424" s="147">
        <f>PV(0.05,'PV factor'!Y49,,-CN424)</f>
        <v>0</v>
      </c>
      <c r="FU424" s="147">
        <f>PV(0.05,'PV factor'!Z49,,-CO424)</f>
        <v>0</v>
      </c>
      <c r="FV424" s="147">
        <f>PV(0.05,'PV factor'!AA49,,-CP424)</f>
        <v>0</v>
      </c>
      <c r="FW424" s="147">
        <f>PV(0.05,'PV factor'!AB49,,-CQ424)</f>
        <v>0</v>
      </c>
      <c r="FX424" s="147">
        <f>PV(0.05,'PV factor'!AC49,,-CR424)</f>
        <v>0</v>
      </c>
      <c r="FY424" s="147">
        <f>PV(0.05,'PV factor'!AD49,,-CS424)</f>
        <v>0</v>
      </c>
      <c r="FZ424" s="147">
        <f>PV(0.05,'PV factor'!AE49,,-CT424)</f>
        <v>0</v>
      </c>
      <c r="GA424" s="147">
        <f>PV(0.05,'PV factor'!AF49,,-CU424)</f>
        <v>0</v>
      </c>
      <c r="GB424" s="147">
        <f>PV(0.05,'PV factor'!AG49,,-CV424)</f>
        <v>0</v>
      </c>
      <c r="GC424" s="147">
        <f>PV(0.05,'PV factor'!AH49,,-CW424)</f>
        <v>0</v>
      </c>
      <c r="GD424" s="147">
        <f>PV(0.05,'PV factor'!AI49,,-CX424)</f>
        <v>0</v>
      </c>
      <c r="GE424" s="147">
        <f>PV(0.05,'PV factor'!AJ49,,-CY424)</f>
        <v>0</v>
      </c>
      <c r="GF424" s="147">
        <f>PV(0.05,'PV factor'!AK49,,-CZ424)</f>
        <v>0</v>
      </c>
      <c r="GG424" s="147">
        <f>PV(0.05,'PV factor'!AL49,,-DA424)</f>
        <v>0</v>
      </c>
      <c r="GH424" s="147">
        <f>PV(0.05,'PV factor'!AM49,,-DB424)</f>
        <v>0</v>
      </c>
      <c r="GI424" s="147">
        <f>PV(0.05,'PV factor'!AN49,,-DC424)</f>
        <v>0</v>
      </c>
      <c r="GJ424" s="147">
        <f>PV(0.05,'PV factor'!AO49,,-DD424)</f>
        <v>0</v>
      </c>
      <c r="GK424" s="147">
        <f>PV(0.05,'PV factor'!AP49,,-DE424)</f>
        <v>0</v>
      </c>
      <c r="GL424" s="147">
        <f>PV(0.05,'PV factor'!C49,,-DI424)</f>
        <v>0</v>
      </c>
      <c r="GM424" s="147">
        <f>PV(0.05,'PV factor'!D49,,-DJ424)</f>
        <v>0</v>
      </c>
      <c r="GN424" s="147">
        <f>PV(0.05,'PV factor'!E49,,-DK424)</f>
        <v>0</v>
      </c>
      <c r="GO424" s="147">
        <f>PV(0.05,'PV factor'!F49,,-DL424)</f>
        <v>0</v>
      </c>
      <c r="GP424" s="147">
        <f>PV(0.05,'PV factor'!G49,,-DM424)</f>
        <v>0</v>
      </c>
      <c r="GQ424" s="147">
        <f>PV(0.05,'PV factor'!H49,,-DN424)</f>
        <v>0</v>
      </c>
      <c r="GR424" s="147">
        <f>PV(0.05,'PV factor'!I49,,-DO424)</f>
        <v>0</v>
      </c>
      <c r="GS424" s="147">
        <f>PV(0.05,'PV factor'!J49,,-DP424)</f>
        <v>0</v>
      </c>
      <c r="GT424" s="147">
        <f>PV(0.05,'PV factor'!K49,,-DQ424)</f>
        <v>0</v>
      </c>
      <c r="GU424" s="147">
        <f>PV(0.05,'PV factor'!L49,,-DR424)</f>
        <v>0</v>
      </c>
      <c r="GV424" s="147">
        <f>PV(0.05,'PV factor'!M49,,-DS424)</f>
        <v>0</v>
      </c>
      <c r="GW424" s="147">
        <f>PV(0.05,'PV factor'!N49,,-DT424)</f>
        <v>0</v>
      </c>
      <c r="GX424" s="147">
        <f>PV(0.05,'PV factor'!O49,,-DU424)</f>
        <v>0</v>
      </c>
      <c r="GY424" s="147">
        <f>PV(0.05,'PV factor'!P49,,-DV424)</f>
        <v>0</v>
      </c>
      <c r="GZ424" s="147">
        <f>PV(0.05,'PV factor'!Q49,,-DW424)</f>
        <v>0</v>
      </c>
      <c r="HA424" s="147">
        <f>PV(0.05,'PV factor'!R49,,-DX424)</f>
        <v>0</v>
      </c>
      <c r="HB424" s="147">
        <f>PV(0.05,'PV factor'!S49,,-DY424)</f>
        <v>0</v>
      </c>
      <c r="HC424" s="147">
        <f>PV(0.05,'PV factor'!T49,,-DZ424)</f>
        <v>0</v>
      </c>
      <c r="HD424" s="147">
        <f>PV(0.05,'PV factor'!U49,,-EA424)</f>
        <v>0</v>
      </c>
      <c r="HE424" s="147">
        <f>PV(0.05,'PV factor'!V49,,-EB424)</f>
        <v>0</v>
      </c>
      <c r="HF424" s="147">
        <f>PV(0.05,'PV factor'!W49,,-EC424)</f>
        <v>0</v>
      </c>
      <c r="HG424" s="147">
        <f>PV(0.05,'PV factor'!X49,,-ED424)</f>
        <v>0</v>
      </c>
      <c r="HH424" s="147">
        <f>PV(0.05,'PV factor'!Y49,,-EE424)</f>
        <v>0</v>
      </c>
      <c r="HI424" s="147">
        <f>PV(0.05,'PV factor'!Z49,,-EF424)</f>
        <v>0</v>
      </c>
      <c r="HJ424" s="147">
        <f>PV(0.05,'PV factor'!AA49,,-EG424)</f>
        <v>0</v>
      </c>
      <c r="HK424" s="147">
        <f>PV(0.05,'PV factor'!AB49,,-EH424)</f>
        <v>0</v>
      </c>
      <c r="HL424" s="147">
        <f>PV(0.05,'PV factor'!AC49,,-EI424)</f>
        <v>0</v>
      </c>
      <c r="HM424" s="147">
        <f>PV(0.05,'PV factor'!AD49,,-EJ424)</f>
        <v>0</v>
      </c>
      <c r="HN424" s="147">
        <f>PV(0.05,'PV factor'!AE49,,-EK424)</f>
        <v>0</v>
      </c>
      <c r="HO424" s="147">
        <f>PV(0.05,'PV factor'!AF49,,-EL424)</f>
        <v>0</v>
      </c>
      <c r="HP424" s="147">
        <f>PV(0.05,'PV factor'!AG49,,-EM424)</f>
        <v>0</v>
      </c>
      <c r="HQ424" s="147">
        <f>PV(0.05,'PV factor'!AH49,,-EN424)</f>
        <v>0</v>
      </c>
      <c r="HR424" s="147">
        <f>PV(0.05,'PV factor'!AI49,,-EO424)</f>
        <v>0</v>
      </c>
      <c r="HS424" s="147">
        <f>PV(0.05,'PV factor'!AJ49,,-EP424)</f>
        <v>0</v>
      </c>
      <c r="HT424" s="147">
        <f>PV(0.05,'PV factor'!AK49,,-EQ424)</f>
        <v>0</v>
      </c>
      <c r="HU424" s="147">
        <f>PV(0.05,'PV factor'!AL49,,-ER424)</f>
        <v>0</v>
      </c>
      <c r="HV424" s="147">
        <f>PV(0.05,'PV factor'!AM49,,-ES424)</f>
        <v>0</v>
      </c>
      <c r="HW424" s="147">
        <f>PV(0.05,'PV factor'!AN49,,-ET424)</f>
        <v>0</v>
      </c>
      <c r="HX424" s="147">
        <f>PV(0.05,'PV factor'!AO49,,-EU424)</f>
        <v>0</v>
      </c>
      <c r="HY424" s="147">
        <f>PV(0.05,'PV factor'!AP49,,-EV424)</f>
        <v>0</v>
      </c>
      <c r="HZ424" s="147">
        <f t="shared" si="655"/>
        <v>0</v>
      </c>
      <c r="IA424" s="147">
        <f t="shared" si="656"/>
        <v>0</v>
      </c>
      <c r="IB424" s="401">
        <f t="shared" si="657"/>
        <v>0</v>
      </c>
    </row>
    <row r="425" spans="1:236" s="181" customFormat="1" ht="90" customHeight="1" x14ac:dyDescent="0.25">
      <c r="A425" s="161" t="s">
        <v>200</v>
      </c>
      <c r="B425" s="150" t="s">
        <v>3335</v>
      </c>
      <c r="C425" s="150" t="s">
        <v>3365</v>
      </c>
      <c r="D425" s="79">
        <v>2</v>
      </c>
      <c r="E425" s="150" t="s">
        <v>3366</v>
      </c>
      <c r="F425" s="151" t="s">
        <v>3366</v>
      </c>
      <c r="G425" s="151" t="s">
        <v>3367</v>
      </c>
      <c r="H425" s="79" t="s">
        <v>77</v>
      </c>
      <c r="I425" s="151" t="s">
        <v>3345</v>
      </c>
      <c r="J425" s="151">
        <v>5</v>
      </c>
      <c r="K425" s="227" t="s">
        <v>94</v>
      </c>
      <c r="L425" s="111"/>
      <c r="M425" s="214" t="s">
        <v>3368</v>
      </c>
      <c r="N425" s="79" t="s">
        <v>96</v>
      </c>
      <c r="O425" s="79" t="s">
        <v>82</v>
      </c>
      <c r="P425" s="79" t="s">
        <v>83</v>
      </c>
      <c r="Q425" s="112" t="s">
        <v>100</v>
      </c>
      <c r="R425" s="79" t="s">
        <v>226</v>
      </c>
      <c r="S425" s="79" t="s">
        <v>99</v>
      </c>
      <c r="T425" s="79" t="s">
        <v>1633</v>
      </c>
      <c r="U425" s="79" t="s">
        <v>100</v>
      </c>
      <c r="V425" s="81">
        <v>1</v>
      </c>
      <c r="W425" s="162">
        <v>122374</v>
      </c>
      <c r="X425" s="162">
        <v>0</v>
      </c>
      <c r="Y425" s="162">
        <v>0</v>
      </c>
      <c r="Z425" s="162">
        <v>0</v>
      </c>
      <c r="AA425" s="162">
        <v>0</v>
      </c>
      <c r="AB425" s="162">
        <v>122374</v>
      </c>
      <c r="AC425" s="238">
        <v>0</v>
      </c>
      <c r="AD425" s="238">
        <v>0</v>
      </c>
      <c r="AE425" s="239">
        <v>0</v>
      </c>
      <c r="AF425" s="239">
        <v>0</v>
      </c>
      <c r="AG425" s="239">
        <v>0</v>
      </c>
      <c r="AH425" s="239">
        <v>0</v>
      </c>
      <c r="AI425" s="13" t="s">
        <v>88</v>
      </c>
      <c r="AJ425" s="240">
        <v>0</v>
      </c>
      <c r="AK425" s="238">
        <v>0</v>
      </c>
      <c r="AL425" s="238">
        <v>0</v>
      </c>
      <c r="AM425" s="238">
        <v>0</v>
      </c>
      <c r="AN425" s="238">
        <v>0</v>
      </c>
      <c r="AO425" s="176">
        <v>18000</v>
      </c>
      <c r="AP425" s="176">
        <v>18000</v>
      </c>
      <c r="AQ425" s="149">
        <v>18000</v>
      </c>
      <c r="AR425" s="149">
        <v>18000</v>
      </c>
      <c r="AS425" s="149">
        <v>18000</v>
      </c>
      <c r="AT425" s="149">
        <v>18000</v>
      </c>
      <c r="AU425" s="151"/>
      <c r="AV425" s="230">
        <f t="shared" si="623"/>
        <v>1</v>
      </c>
      <c r="AW425" s="230">
        <f t="shared" si="624"/>
        <v>0</v>
      </c>
      <c r="AX425" s="230" t="str">
        <f t="shared" si="625"/>
        <v>D2</v>
      </c>
      <c r="AY425" s="141">
        <f t="shared" si="626"/>
        <v>7</v>
      </c>
      <c r="AZ425" s="70">
        <f t="shared" si="627"/>
        <v>1</v>
      </c>
      <c r="BA425" s="70">
        <f t="shared" si="628"/>
        <v>0</v>
      </c>
      <c r="BB425" s="70">
        <f t="shared" si="629"/>
        <v>1</v>
      </c>
      <c r="BC425" s="70">
        <f t="shared" si="630"/>
        <v>1</v>
      </c>
      <c r="BD425" s="70">
        <f t="shared" si="631"/>
        <v>1</v>
      </c>
      <c r="BE425" s="70">
        <f t="shared" si="632"/>
        <v>1</v>
      </c>
      <c r="BF425" s="70">
        <f t="shared" si="633"/>
        <v>1</v>
      </c>
      <c r="BG425" s="71">
        <f t="shared" si="634"/>
        <v>0</v>
      </c>
      <c r="BH425" s="71">
        <f t="shared" si="635"/>
        <v>0</v>
      </c>
      <c r="BI425" s="71">
        <f t="shared" si="636"/>
        <v>0</v>
      </c>
      <c r="BJ425" s="71">
        <f t="shared" si="637"/>
        <v>0</v>
      </c>
      <c r="BK425" s="71">
        <f t="shared" si="638"/>
        <v>0</v>
      </c>
      <c r="BL425" s="70">
        <f t="shared" si="639"/>
        <v>1</v>
      </c>
      <c r="BM425" s="70">
        <f t="shared" si="640"/>
        <v>1</v>
      </c>
      <c r="BN425" s="70">
        <f t="shared" si="641"/>
        <v>0</v>
      </c>
      <c r="BO425" s="70">
        <f t="shared" si="642"/>
        <v>1</v>
      </c>
      <c r="BP425" s="144">
        <f t="shared" si="643"/>
        <v>0</v>
      </c>
      <c r="BQ425" s="144">
        <f t="shared" si="644"/>
        <v>0</v>
      </c>
      <c r="BR425" s="144">
        <f t="shared" si="645"/>
        <v>0</v>
      </c>
      <c r="BS425" s="144">
        <f t="shared" si="646"/>
        <v>122374</v>
      </c>
      <c r="BT425" s="144">
        <f t="shared" si="647"/>
        <v>18000</v>
      </c>
      <c r="BU425" s="144">
        <f t="shared" si="648"/>
        <v>18000</v>
      </c>
      <c r="BV425" s="144">
        <f t="shared" si="649"/>
        <v>18000</v>
      </c>
      <c r="BW425" s="144">
        <f t="shared" si="650"/>
        <v>18000</v>
      </c>
      <c r="BX425" s="144">
        <f t="shared" si="651"/>
        <v>18000</v>
      </c>
      <c r="BY425" s="144">
        <f t="shared" si="652"/>
        <v>18000</v>
      </c>
      <c r="BZ425" s="9">
        <v>0</v>
      </c>
      <c r="CA425" s="9">
        <v>0</v>
      </c>
      <c r="CB425" s="9">
        <v>0</v>
      </c>
      <c r="CC425" s="9">
        <v>0</v>
      </c>
      <c r="CD425" s="9">
        <v>0</v>
      </c>
      <c r="CE425" s="9">
        <v>0</v>
      </c>
      <c r="CF425" s="9">
        <v>0</v>
      </c>
      <c r="CG425" s="9">
        <v>0</v>
      </c>
      <c r="CH425" s="9">
        <v>0</v>
      </c>
      <c r="CI425" s="9">
        <v>0</v>
      </c>
      <c r="CJ425" s="9">
        <v>0</v>
      </c>
      <c r="CK425" s="9">
        <v>0</v>
      </c>
      <c r="CL425" s="9">
        <v>0</v>
      </c>
      <c r="CM425" s="9">
        <v>0</v>
      </c>
      <c r="CN425" s="9">
        <v>0</v>
      </c>
      <c r="CO425" s="9">
        <v>0</v>
      </c>
      <c r="CP425" s="9">
        <v>0</v>
      </c>
      <c r="CQ425" s="9">
        <v>0</v>
      </c>
      <c r="CR425" s="9">
        <v>0</v>
      </c>
      <c r="CS425" s="9">
        <v>0</v>
      </c>
      <c r="CT425" s="9">
        <v>0</v>
      </c>
      <c r="CU425" s="9">
        <v>0</v>
      </c>
      <c r="CV425" s="9">
        <v>0</v>
      </c>
      <c r="CW425" s="9">
        <v>0</v>
      </c>
      <c r="CX425" s="9">
        <v>0</v>
      </c>
      <c r="CY425" s="9">
        <v>0</v>
      </c>
      <c r="CZ425" s="9">
        <v>0</v>
      </c>
      <c r="DA425" s="9">
        <v>0</v>
      </c>
      <c r="DB425" s="9">
        <v>0</v>
      </c>
      <c r="DC425" s="9">
        <v>0</v>
      </c>
      <c r="DD425" s="9">
        <v>0</v>
      </c>
      <c r="DE425" s="9">
        <v>0</v>
      </c>
      <c r="DF425" s="9">
        <v>0</v>
      </c>
      <c r="DG425" s="144">
        <f t="shared" si="653"/>
        <v>0</v>
      </c>
      <c r="DH425" s="144">
        <f t="shared" ref="DH425:EW425" si="694">DG425</f>
        <v>0</v>
      </c>
      <c r="DI425" s="144">
        <f t="shared" si="694"/>
        <v>0</v>
      </c>
      <c r="DJ425" s="144">
        <f t="shared" si="694"/>
        <v>0</v>
      </c>
      <c r="DK425" s="144">
        <f t="shared" si="694"/>
        <v>0</v>
      </c>
      <c r="DL425" s="144">
        <f t="shared" si="694"/>
        <v>0</v>
      </c>
      <c r="DM425" s="144">
        <f t="shared" si="694"/>
        <v>0</v>
      </c>
      <c r="DN425" s="144">
        <f t="shared" si="694"/>
        <v>0</v>
      </c>
      <c r="DO425" s="144">
        <f t="shared" si="694"/>
        <v>0</v>
      </c>
      <c r="DP425" s="144">
        <f t="shared" si="694"/>
        <v>0</v>
      </c>
      <c r="DQ425" s="144">
        <f t="shared" si="694"/>
        <v>0</v>
      </c>
      <c r="DR425" s="144">
        <f t="shared" si="694"/>
        <v>0</v>
      </c>
      <c r="DS425" s="144">
        <f t="shared" si="694"/>
        <v>0</v>
      </c>
      <c r="DT425" s="144">
        <f t="shared" si="694"/>
        <v>0</v>
      </c>
      <c r="DU425" s="144">
        <f t="shared" si="694"/>
        <v>0</v>
      </c>
      <c r="DV425" s="144">
        <f t="shared" si="694"/>
        <v>0</v>
      </c>
      <c r="DW425" s="144">
        <f t="shared" si="694"/>
        <v>0</v>
      </c>
      <c r="DX425" s="144">
        <f t="shared" si="694"/>
        <v>0</v>
      </c>
      <c r="DY425" s="144">
        <f t="shared" si="694"/>
        <v>0</v>
      </c>
      <c r="DZ425" s="144">
        <f t="shared" si="694"/>
        <v>0</v>
      </c>
      <c r="EA425" s="144">
        <f t="shared" si="694"/>
        <v>0</v>
      </c>
      <c r="EB425" s="144">
        <f t="shared" si="694"/>
        <v>0</v>
      </c>
      <c r="EC425" s="144">
        <f t="shared" si="694"/>
        <v>0</v>
      </c>
      <c r="ED425" s="144">
        <f t="shared" si="694"/>
        <v>0</v>
      </c>
      <c r="EE425" s="144">
        <f t="shared" si="694"/>
        <v>0</v>
      </c>
      <c r="EF425" s="144">
        <f t="shared" si="694"/>
        <v>0</v>
      </c>
      <c r="EG425" s="144">
        <f t="shared" si="694"/>
        <v>0</v>
      </c>
      <c r="EH425" s="144">
        <f t="shared" si="694"/>
        <v>0</v>
      </c>
      <c r="EI425" s="144">
        <f t="shared" si="694"/>
        <v>0</v>
      </c>
      <c r="EJ425" s="144">
        <f t="shared" si="694"/>
        <v>0</v>
      </c>
      <c r="EK425" s="144">
        <f t="shared" si="694"/>
        <v>0</v>
      </c>
      <c r="EL425" s="144">
        <f t="shared" si="694"/>
        <v>0</v>
      </c>
      <c r="EM425" s="144">
        <f t="shared" si="694"/>
        <v>0</v>
      </c>
      <c r="EN425" s="144">
        <f t="shared" si="694"/>
        <v>0</v>
      </c>
      <c r="EO425" s="144">
        <f t="shared" si="694"/>
        <v>0</v>
      </c>
      <c r="EP425" s="144">
        <f t="shared" si="694"/>
        <v>0</v>
      </c>
      <c r="EQ425" s="144">
        <f t="shared" si="694"/>
        <v>0</v>
      </c>
      <c r="ER425" s="144">
        <f t="shared" si="694"/>
        <v>0</v>
      </c>
      <c r="ES425" s="144">
        <f t="shared" si="694"/>
        <v>0</v>
      </c>
      <c r="ET425" s="144">
        <f t="shared" si="694"/>
        <v>0</v>
      </c>
      <c r="EU425" s="144">
        <f t="shared" si="694"/>
        <v>0</v>
      </c>
      <c r="EV425" s="144">
        <f t="shared" si="694"/>
        <v>0</v>
      </c>
      <c r="EW425" s="144">
        <f t="shared" si="694"/>
        <v>0</v>
      </c>
      <c r="EX425" s="147">
        <f>PV(0.05,'PV factor'!C360,,-BR425)</f>
        <v>0</v>
      </c>
      <c r="EY425" s="147">
        <f>PV(0.05,'PV factor'!D360,,-BS425)</f>
        <v>105711.26228269085</v>
      </c>
      <c r="EZ425" s="147">
        <f>PV(0.05,'PV factor'!E360,,-BT425)</f>
        <v>14808.644546253876</v>
      </c>
      <c r="FA425" s="147">
        <f>PV(0.05,'PV factor'!F360,,-BU425)</f>
        <v>14103.470996432261</v>
      </c>
      <c r="FB425" s="147">
        <f>PV(0.05,'PV factor'!G360,,-BV425)</f>
        <v>13431.877139459299</v>
      </c>
      <c r="FC425" s="147">
        <f>PV(0.05,'PV factor'!H360,,-BW425)</f>
        <v>12792.263942342186</v>
      </c>
      <c r="FD425" s="147">
        <f>PV(0.05,'PV factor'!I360,,-BX425)</f>
        <v>12183.108516516369</v>
      </c>
      <c r="FE425" s="147">
        <f>PV(0.05,'PV factor'!J360,,-BY425)</f>
        <v>11602.96049192035</v>
      </c>
      <c r="FF425" s="147">
        <f>PV(0.05,'PV factor'!K360,,-BZ425)</f>
        <v>0</v>
      </c>
      <c r="FG425" s="147">
        <f>PV(0.05,'PV factor'!L360,,-CA425)</f>
        <v>0</v>
      </c>
      <c r="FH425" s="147">
        <f>PV(0.05,'PV factor'!M360,,-CB425)</f>
        <v>0</v>
      </c>
      <c r="FI425" s="147">
        <f>PV(0.05,'PV factor'!N360,,-CC425)</f>
        <v>0</v>
      </c>
      <c r="FJ425" s="147">
        <f>PV(0.05,'PV factor'!O360,,-CD425)</f>
        <v>0</v>
      </c>
      <c r="FK425" s="147">
        <f>PV(0.05,'PV factor'!P360,,-CE425)</f>
        <v>0</v>
      </c>
      <c r="FL425" s="147">
        <f>PV(0.05,'PV factor'!Q360,,-CF425)</f>
        <v>0</v>
      </c>
      <c r="FM425" s="147">
        <f>PV(0.05,'PV factor'!R360,,-CG425)</f>
        <v>0</v>
      </c>
      <c r="FN425" s="147">
        <f>PV(0.05,'PV factor'!S360,,-CH425)</f>
        <v>0</v>
      </c>
      <c r="FO425" s="147">
        <f>PV(0.05,'PV factor'!T360,,-CI425)</f>
        <v>0</v>
      </c>
      <c r="FP425" s="147">
        <f>PV(0.05,'PV factor'!U360,,-CJ425)</f>
        <v>0</v>
      </c>
      <c r="FQ425" s="147">
        <f>PV(0.05,'PV factor'!V360,,-CK425)</f>
        <v>0</v>
      </c>
      <c r="FR425" s="147">
        <f>PV(0.05,'PV factor'!W360,,-CL425)</f>
        <v>0</v>
      </c>
      <c r="FS425" s="147">
        <f>PV(0.05,'PV factor'!X360,,-CM425)</f>
        <v>0</v>
      </c>
      <c r="FT425" s="147">
        <f>PV(0.05,'PV factor'!Y360,,-CN425)</f>
        <v>0</v>
      </c>
      <c r="FU425" s="147">
        <f>PV(0.05,'PV factor'!Z360,,-CO425)</f>
        <v>0</v>
      </c>
      <c r="FV425" s="147">
        <f>PV(0.05,'PV factor'!AA360,,-CP425)</f>
        <v>0</v>
      </c>
      <c r="FW425" s="147">
        <f>PV(0.05,'PV factor'!AB360,,-CQ425)</f>
        <v>0</v>
      </c>
      <c r="FX425" s="147">
        <f>PV(0.05,'PV factor'!AC360,,-CR425)</f>
        <v>0</v>
      </c>
      <c r="FY425" s="147">
        <f>PV(0.05,'PV factor'!AD360,,-CS425)</f>
        <v>0</v>
      </c>
      <c r="FZ425" s="147">
        <f>PV(0.05,'PV factor'!AE360,,-CT425)</f>
        <v>0</v>
      </c>
      <c r="GA425" s="147">
        <f>PV(0.05,'PV factor'!AF360,,-CU425)</f>
        <v>0</v>
      </c>
      <c r="GB425" s="147">
        <f>PV(0.05,'PV factor'!AG360,,-CV425)</f>
        <v>0</v>
      </c>
      <c r="GC425" s="147">
        <f>PV(0.05,'PV factor'!AH360,,-CW425)</f>
        <v>0</v>
      </c>
      <c r="GD425" s="147">
        <f>PV(0.05,'PV factor'!AI360,,-CX425)</f>
        <v>0</v>
      </c>
      <c r="GE425" s="147">
        <f>PV(0.05,'PV factor'!AJ360,,-CY425)</f>
        <v>0</v>
      </c>
      <c r="GF425" s="147">
        <f>PV(0.05,'PV factor'!AK360,,-CZ425)</f>
        <v>0</v>
      </c>
      <c r="GG425" s="147">
        <f>PV(0.05,'PV factor'!AL360,,-DA425)</f>
        <v>0</v>
      </c>
      <c r="GH425" s="147">
        <f>PV(0.05,'PV factor'!AM360,,-DB425)</f>
        <v>0</v>
      </c>
      <c r="GI425" s="147">
        <f>PV(0.05,'PV factor'!AN360,,-DC425)</f>
        <v>0</v>
      </c>
      <c r="GJ425" s="147">
        <f>PV(0.05,'PV factor'!AO360,,-DD425)</f>
        <v>0</v>
      </c>
      <c r="GK425" s="147">
        <f>PV(0.05,'PV factor'!AP360,,-DE425)</f>
        <v>0</v>
      </c>
      <c r="GL425" s="147">
        <f>PV(0.05,'PV factor'!C360,,-DI425)</f>
        <v>0</v>
      </c>
      <c r="GM425" s="147">
        <f>PV(0.05,'PV factor'!D360,,-DJ425)</f>
        <v>0</v>
      </c>
      <c r="GN425" s="147">
        <f>PV(0.05,'PV factor'!E360,,-DK425)</f>
        <v>0</v>
      </c>
      <c r="GO425" s="147">
        <f>PV(0.05,'PV factor'!F360,,-DL425)</f>
        <v>0</v>
      </c>
      <c r="GP425" s="147">
        <f>PV(0.05,'PV factor'!G360,,-DM425)</f>
        <v>0</v>
      </c>
      <c r="GQ425" s="147">
        <f>PV(0.05,'PV factor'!H360,,-DN425)</f>
        <v>0</v>
      </c>
      <c r="GR425" s="147">
        <f>PV(0.05,'PV factor'!I360,,-DO425)</f>
        <v>0</v>
      </c>
      <c r="GS425" s="147">
        <f>PV(0.05,'PV factor'!J360,,-DP425)</f>
        <v>0</v>
      </c>
      <c r="GT425" s="147">
        <f>PV(0.05,'PV factor'!K360,,-DQ425)</f>
        <v>0</v>
      </c>
      <c r="GU425" s="147">
        <f>PV(0.05,'PV factor'!L360,,-DR425)</f>
        <v>0</v>
      </c>
      <c r="GV425" s="147">
        <f>PV(0.05,'PV factor'!M360,,-DS425)</f>
        <v>0</v>
      </c>
      <c r="GW425" s="147">
        <f>PV(0.05,'PV factor'!N360,,-DT425)</f>
        <v>0</v>
      </c>
      <c r="GX425" s="147">
        <f>PV(0.05,'PV factor'!O360,,-DU425)</f>
        <v>0</v>
      </c>
      <c r="GY425" s="147">
        <f>PV(0.05,'PV factor'!P360,,-DV425)</f>
        <v>0</v>
      </c>
      <c r="GZ425" s="147">
        <f>PV(0.05,'PV factor'!Q360,,-DW425)</f>
        <v>0</v>
      </c>
      <c r="HA425" s="147">
        <f>PV(0.05,'PV factor'!R360,,-DX425)</f>
        <v>0</v>
      </c>
      <c r="HB425" s="147">
        <f>PV(0.05,'PV factor'!S360,,-DY425)</f>
        <v>0</v>
      </c>
      <c r="HC425" s="147">
        <f>PV(0.05,'PV factor'!T360,,-DZ425)</f>
        <v>0</v>
      </c>
      <c r="HD425" s="147">
        <f>PV(0.05,'PV factor'!U360,,-EA425)</f>
        <v>0</v>
      </c>
      <c r="HE425" s="147">
        <f>PV(0.05,'PV factor'!V360,,-EB425)</f>
        <v>0</v>
      </c>
      <c r="HF425" s="147">
        <f>PV(0.05,'PV factor'!W360,,-EC425)</f>
        <v>0</v>
      </c>
      <c r="HG425" s="147">
        <f>PV(0.05,'PV factor'!X360,,-ED425)</f>
        <v>0</v>
      </c>
      <c r="HH425" s="147">
        <f>PV(0.05,'PV factor'!Y360,,-EE425)</f>
        <v>0</v>
      </c>
      <c r="HI425" s="147">
        <f>PV(0.05,'PV factor'!Z360,,-EF425)</f>
        <v>0</v>
      </c>
      <c r="HJ425" s="147">
        <f>PV(0.05,'PV factor'!AA360,,-EG425)</f>
        <v>0</v>
      </c>
      <c r="HK425" s="147">
        <f>PV(0.05,'PV factor'!AB360,,-EH425)</f>
        <v>0</v>
      </c>
      <c r="HL425" s="147">
        <f>PV(0.05,'PV factor'!AC360,,-EI425)</f>
        <v>0</v>
      </c>
      <c r="HM425" s="147">
        <f>PV(0.05,'PV factor'!AD360,,-EJ425)</f>
        <v>0</v>
      </c>
      <c r="HN425" s="147">
        <f>PV(0.05,'PV factor'!AE360,,-EK425)</f>
        <v>0</v>
      </c>
      <c r="HO425" s="147">
        <f>PV(0.05,'PV factor'!AF360,,-EL425)</f>
        <v>0</v>
      </c>
      <c r="HP425" s="147">
        <f>PV(0.05,'PV factor'!AG360,,-EM425)</f>
        <v>0</v>
      </c>
      <c r="HQ425" s="147">
        <f>PV(0.05,'PV factor'!AH360,,-EN425)</f>
        <v>0</v>
      </c>
      <c r="HR425" s="147">
        <f>PV(0.05,'PV factor'!AI360,,-EO425)</f>
        <v>0</v>
      </c>
      <c r="HS425" s="147">
        <f>PV(0.05,'PV factor'!AJ360,,-EP425)</f>
        <v>0</v>
      </c>
      <c r="HT425" s="147">
        <f>PV(0.05,'PV factor'!AK360,,-EQ425)</f>
        <v>0</v>
      </c>
      <c r="HU425" s="147">
        <f>PV(0.05,'PV factor'!AL360,,-ER425)</f>
        <v>0</v>
      </c>
      <c r="HV425" s="147">
        <f>PV(0.05,'PV factor'!AM360,,-ES425)</f>
        <v>0</v>
      </c>
      <c r="HW425" s="147">
        <f>PV(0.05,'PV factor'!AN360,,-ET425)</f>
        <v>0</v>
      </c>
      <c r="HX425" s="147">
        <f>PV(0.05,'PV factor'!AO360,,-EU425)</f>
        <v>0</v>
      </c>
      <c r="HY425" s="147">
        <f>PV(0.05,'PV factor'!AP360,,-EV425)</f>
        <v>0</v>
      </c>
      <c r="HZ425" s="147">
        <f t="shared" si="655"/>
        <v>148055.25496483629</v>
      </c>
      <c r="IA425" s="147">
        <f t="shared" si="656"/>
        <v>0</v>
      </c>
      <c r="IB425" s="401">
        <f t="shared" si="657"/>
        <v>0</v>
      </c>
    </row>
    <row r="426" spans="1:236" s="181" customFormat="1" ht="90" customHeight="1" x14ac:dyDescent="0.25">
      <c r="A426" s="254" t="s">
        <v>200</v>
      </c>
      <c r="B426" s="8" t="s">
        <v>201</v>
      </c>
      <c r="C426" s="254" t="s">
        <v>3436</v>
      </c>
      <c r="D426" s="255">
        <v>7</v>
      </c>
      <c r="E426" s="8" t="s">
        <v>209</v>
      </c>
      <c r="F426" s="7" t="s">
        <v>210</v>
      </c>
      <c r="G426" s="7" t="s">
        <v>211</v>
      </c>
      <c r="H426" s="4" t="s">
        <v>77</v>
      </c>
      <c r="I426" s="7" t="s">
        <v>212</v>
      </c>
      <c r="J426" s="7">
        <v>10</v>
      </c>
      <c r="K426" s="227" t="s">
        <v>94</v>
      </c>
      <c r="L426" s="76"/>
      <c r="M426" s="4" t="s">
        <v>213</v>
      </c>
      <c r="N426" s="4" t="s">
        <v>81</v>
      </c>
      <c r="O426" s="73" t="s">
        <v>106</v>
      </c>
      <c r="P426" s="4" t="s">
        <v>169</v>
      </c>
      <c r="Q426" s="112" t="s">
        <v>100</v>
      </c>
      <c r="R426" s="4" t="s">
        <v>108</v>
      </c>
      <c r="S426" s="4" t="s">
        <v>99</v>
      </c>
      <c r="T426" s="4" t="s">
        <v>208</v>
      </c>
      <c r="U426" s="4" t="s">
        <v>100</v>
      </c>
      <c r="V426" s="6">
        <v>1</v>
      </c>
      <c r="W426" s="256">
        <v>103000</v>
      </c>
      <c r="X426" s="256">
        <v>5000</v>
      </c>
      <c r="Y426" s="256">
        <v>0</v>
      </c>
      <c r="Z426" s="256">
        <v>0</v>
      </c>
      <c r="AA426" s="256">
        <v>0</v>
      </c>
      <c r="AB426" s="256">
        <v>0</v>
      </c>
      <c r="AC426" s="256">
        <v>103000</v>
      </c>
      <c r="AD426" s="256">
        <v>0</v>
      </c>
      <c r="AE426" s="256">
        <v>0</v>
      </c>
      <c r="AF426" s="256">
        <v>0</v>
      </c>
      <c r="AG426" s="256">
        <v>0</v>
      </c>
      <c r="AH426" s="256">
        <v>0</v>
      </c>
      <c r="AI426" s="5" t="s">
        <v>88</v>
      </c>
      <c r="AJ426" s="256">
        <v>0</v>
      </c>
      <c r="AK426" s="256">
        <v>0</v>
      </c>
      <c r="AL426" s="256">
        <v>0</v>
      </c>
      <c r="AM426" s="256">
        <v>0</v>
      </c>
      <c r="AN426" s="256">
        <v>0</v>
      </c>
      <c r="AO426" s="256">
        <v>0</v>
      </c>
      <c r="AP426" s="256">
        <v>0</v>
      </c>
      <c r="AQ426" s="256">
        <v>0</v>
      </c>
      <c r="AR426" s="256">
        <v>0</v>
      </c>
      <c r="AS426" s="256">
        <v>0</v>
      </c>
      <c r="AT426" s="256">
        <v>0</v>
      </c>
      <c r="AU426" s="7"/>
      <c r="AV426" s="230">
        <f t="shared" si="623"/>
        <v>1</v>
      </c>
      <c r="AW426" s="230">
        <f t="shared" si="624"/>
        <v>0</v>
      </c>
      <c r="AX426" s="230" t="str">
        <f t="shared" si="625"/>
        <v>C7</v>
      </c>
      <c r="AY426" s="141">
        <f t="shared" si="626"/>
        <v>9</v>
      </c>
      <c r="AZ426" s="70">
        <f t="shared" si="627"/>
        <v>1</v>
      </c>
      <c r="BA426" s="70">
        <f t="shared" si="628"/>
        <v>1</v>
      </c>
      <c r="BB426" s="70">
        <f t="shared" si="629"/>
        <v>1</v>
      </c>
      <c r="BC426" s="70">
        <f t="shared" si="630"/>
        <v>1</v>
      </c>
      <c r="BD426" s="70">
        <f t="shared" si="631"/>
        <v>1</v>
      </c>
      <c r="BE426" s="70">
        <f t="shared" si="632"/>
        <v>1</v>
      </c>
      <c r="BF426" s="70">
        <f t="shared" si="633"/>
        <v>1</v>
      </c>
      <c r="BG426" s="71">
        <f t="shared" si="634"/>
        <v>0</v>
      </c>
      <c r="BH426" s="71">
        <f t="shared" si="635"/>
        <v>1</v>
      </c>
      <c r="BI426" s="71">
        <f t="shared" si="636"/>
        <v>0</v>
      </c>
      <c r="BJ426" s="71">
        <f t="shared" si="637"/>
        <v>0</v>
      </c>
      <c r="BK426" s="71">
        <f t="shared" si="638"/>
        <v>1</v>
      </c>
      <c r="BL426" s="70">
        <f t="shared" si="639"/>
        <v>1</v>
      </c>
      <c r="BM426" s="70">
        <f t="shared" si="640"/>
        <v>1</v>
      </c>
      <c r="BN426" s="70">
        <f t="shared" si="641"/>
        <v>0</v>
      </c>
      <c r="BO426" s="70">
        <f t="shared" si="642"/>
        <v>1</v>
      </c>
      <c r="BP426" s="144">
        <f t="shared" si="643"/>
        <v>0</v>
      </c>
      <c r="BQ426" s="144">
        <f t="shared" si="644"/>
        <v>0</v>
      </c>
      <c r="BR426" s="144">
        <f t="shared" si="645"/>
        <v>0</v>
      </c>
      <c r="BS426" s="144">
        <f t="shared" si="646"/>
        <v>0</v>
      </c>
      <c r="BT426" s="144">
        <f t="shared" si="647"/>
        <v>103000</v>
      </c>
      <c r="BU426" s="144">
        <f t="shared" si="648"/>
        <v>0</v>
      </c>
      <c r="BV426" s="144">
        <f t="shared" si="649"/>
        <v>0</v>
      </c>
      <c r="BW426" s="144">
        <f t="shared" si="650"/>
        <v>0</v>
      </c>
      <c r="BX426" s="144">
        <f t="shared" si="651"/>
        <v>0</v>
      </c>
      <c r="BY426" s="144">
        <f t="shared" si="652"/>
        <v>0</v>
      </c>
      <c r="BZ426" s="9">
        <v>0</v>
      </c>
      <c r="CA426" s="9">
        <v>0</v>
      </c>
      <c r="CB426" s="9">
        <v>0</v>
      </c>
      <c r="CC426" s="9">
        <v>0</v>
      </c>
      <c r="CD426" s="9">
        <v>0</v>
      </c>
      <c r="CE426" s="9">
        <v>0</v>
      </c>
      <c r="CF426" s="9">
        <v>0</v>
      </c>
      <c r="CG426" s="9">
        <v>0</v>
      </c>
      <c r="CH426" s="9">
        <v>0</v>
      </c>
      <c r="CI426" s="9">
        <v>0</v>
      </c>
      <c r="CJ426" s="9">
        <v>0</v>
      </c>
      <c r="CK426" s="9">
        <v>0</v>
      </c>
      <c r="CL426" s="9">
        <v>0</v>
      </c>
      <c r="CM426" s="9">
        <v>0</v>
      </c>
      <c r="CN426" s="9">
        <v>0</v>
      </c>
      <c r="CO426" s="9">
        <v>0</v>
      </c>
      <c r="CP426" s="9">
        <v>0</v>
      </c>
      <c r="CQ426" s="9">
        <v>0</v>
      </c>
      <c r="CR426" s="9">
        <v>0</v>
      </c>
      <c r="CS426" s="9">
        <v>0</v>
      </c>
      <c r="CT426" s="9">
        <v>0</v>
      </c>
      <c r="CU426" s="9">
        <v>0</v>
      </c>
      <c r="CV426" s="9">
        <v>0</v>
      </c>
      <c r="CW426" s="9">
        <v>0</v>
      </c>
      <c r="CX426" s="9">
        <v>0</v>
      </c>
      <c r="CY426" s="9">
        <v>0</v>
      </c>
      <c r="CZ426" s="9">
        <v>0</v>
      </c>
      <c r="DA426" s="9">
        <v>0</v>
      </c>
      <c r="DB426" s="9">
        <v>0</v>
      </c>
      <c r="DC426" s="9">
        <v>0</v>
      </c>
      <c r="DD426" s="9">
        <v>0</v>
      </c>
      <c r="DE426" s="9">
        <v>0</v>
      </c>
      <c r="DF426" s="9">
        <v>0</v>
      </c>
      <c r="DG426" s="144">
        <f t="shared" si="653"/>
        <v>0</v>
      </c>
      <c r="DH426" s="144">
        <f t="shared" ref="DH426:EW426" si="695">DG426</f>
        <v>0</v>
      </c>
      <c r="DI426" s="144">
        <f t="shared" si="695"/>
        <v>0</v>
      </c>
      <c r="DJ426" s="144">
        <f t="shared" si="695"/>
        <v>0</v>
      </c>
      <c r="DK426" s="144">
        <f t="shared" si="695"/>
        <v>0</v>
      </c>
      <c r="DL426" s="144">
        <f t="shared" si="695"/>
        <v>0</v>
      </c>
      <c r="DM426" s="144">
        <f t="shared" si="695"/>
        <v>0</v>
      </c>
      <c r="DN426" s="144">
        <f t="shared" si="695"/>
        <v>0</v>
      </c>
      <c r="DO426" s="144">
        <f t="shared" si="695"/>
        <v>0</v>
      </c>
      <c r="DP426" s="144">
        <f t="shared" si="695"/>
        <v>0</v>
      </c>
      <c r="DQ426" s="144">
        <f t="shared" si="695"/>
        <v>0</v>
      </c>
      <c r="DR426" s="144">
        <f t="shared" si="695"/>
        <v>0</v>
      </c>
      <c r="DS426" s="144">
        <f t="shared" si="695"/>
        <v>0</v>
      </c>
      <c r="DT426" s="144">
        <f t="shared" si="695"/>
        <v>0</v>
      </c>
      <c r="DU426" s="144">
        <f t="shared" si="695"/>
        <v>0</v>
      </c>
      <c r="DV426" s="144">
        <f t="shared" si="695"/>
        <v>0</v>
      </c>
      <c r="DW426" s="144">
        <f t="shared" si="695"/>
        <v>0</v>
      </c>
      <c r="DX426" s="144">
        <f t="shared" si="695"/>
        <v>0</v>
      </c>
      <c r="DY426" s="144">
        <f t="shared" si="695"/>
        <v>0</v>
      </c>
      <c r="DZ426" s="144">
        <f t="shared" si="695"/>
        <v>0</v>
      </c>
      <c r="EA426" s="144">
        <f t="shared" si="695"/>
        <v>0</v>
      </c>
      <c r="EB426" s="144">
        <f t="shared" si="695"/>
        <v>0</v>
      </c>
      <c r="EC426" s="144">
        <f t="shared" si="695"/>
        <v>0</v>
      </c>
      <c r="ED426" s="144">
        <f t="shared" si="695"/>
        <v>0</v>
      </c>
      <c r="EE426" s="144">
        <f t="shared" si="695"/>
        <v>0</v>
      </c>
      <c r="EF426" s="144">
        <f t="shared" si="695"/>
        <v>0</v>
      </c>
      <c r="EG426" s="144">
        <f t="shared" si="695"/>
        <v>0</v>
      </c>
      <c r="EH426" s="144">
        <f t="shared" si="695"/>
        <v>0</v>
      </c>
      <c r="EI426" s="144">
        <f t="shared" si="695"/>
        <v>0</v>
      </c>
      <c r="EJ426" s="144">
        <f t="shared" si="695"/>
        <v>0</v>
      </c>
      <c r="EK426" s="144">
        <f t="shared" si="695"/>
        <v>0</v>
      </c>
      <c r="EL426" s="144">
        <f t="shared" si="695"/>
        <v>0</v>
      </c>
      <c r="EM426" s="144">
        <f t="shared" si="695"/>
        <v>0</v>
      </c>
      <c r="EN426" s="144">
        <f t="shared" si="695"/>
        <v>0</v>
      </c>
      <c r="EO426" s="144">
        <f t="shared" si="695"/>
        <v>0</v>
      </c>
      <c r="EP426" s="144">
        <f t="shared" si="695"/>
        <v>0</v>
      </c>
      <c r="EQ426" s="144">
        <f t="shared" si="695"/>
        <v>0</v>
      </c>
      <c r="ER426" s="144">
        <f t="shared" si="695"/>
        <v>0</v>
      </c>
      <c r="ES426" s="144">
        <f t="shared" si="695"/>
        <v>0</v>
      </c>
      <c r="ET426" s="144">
        <f t="shared" si="695"/>
        <v>0</v>
      </c>
      <c r="EU426" s="144">
        <f t="shared" si="695"/>
        <v>0</v>
      </c>
      <c r="EV426" s="144">
        <f t="shared" si="695"/>
        <v>0</v>
      </c>
      <c r="EW426" s="144">
        <f t="shared" si="695"/>
        <v>0</v>
      </c>
      <c r="EX426" s="147">
        <f>PV(0.05,'PV factor'!C53,,-BR426)</f>
        <v>0</v>
      </c>
      <c r="EY426" s="147">
        <f>PV(0.05,'PV factor'!D53,,-BS426)</f>
        <v>0</v>
      </c>
      <c r="EZ426" s="147">
        <f>PV(0.05,'PV factor'!E53,,-BT426)</f>
        <v>84738.354903563843</v>
      </c>
      <c r="FA426" s="147">
        <f>PV(0.05,'PV factor'!F53,,-BU426)</f>
        <v>0</v>
      </c>
      <c r="FB426" s="147">
        <f>PV(0.05,'PV factor'!G53,,-BV426)</f>
        <v>0</v>
      </c>
      <c r="FC426" s="147">
        <f>PV(0.05,'PV factor'!H53,,-BW426)</f>
        <v>0</v>
      </c>
      <c r="FD426" s="147">
        <f>PV(0.05,'PV factor'!I53,,-BX426)</f>
        <v>0</v>
      </c>
      <c r="FE426" s="147">
        <f>PV(0.05,'PV factor'!J53,,-BY426)</f>
        <v>0</v>
      </c>
      <c r="FF426" s="147">
        <f>PV(0.05,'PV factor'!K53,,-BZ426)</f>
        <v>0</v>
      </c>
      <c r="FG426" s="147">
        <f>PV(0.05,'PV factor'!L53,,-CA426)</f>
        <v>0</v>
      </c>
      <c r="FH426" s="147">
        <f>PV(0.05,'PV factor'!M53,,-CB426)</f>
        <v>0</v>
      </c>
      <c r="FI426" s="147">
        <f>PV(0.05,'PV factor'!N53,,-CC426)</f>
        <v>0</v>
      </c>
      <c r="FJ426" s="147">
        <f>PV(0.05,'PV factor'!O53,,-CD426)</f>
        <v>0</v>
      </c>
      <c r="FK426" s="147">
        <f>PV(0.05,'PV factor'!P53,,-CE426)</f>
        <v>0</v>
      </c>
      <c r="FL426" s="147">
        <f>PV(0.05,'PV factor'!Q53,,-CF426)</f>
        <v>0</v>
      </c>
      <c r="FM426" s="147">
        <f>PV(0.05,'PV factor'!R53,,-CG426)</f>
        <v>0</v>
      </c>
      <c r="FN426" s="147">
        <f>PV(0.05,'PV factor'!S53,,-CH426)</f>
        <v>0</v>
      </c>
      <c r="FO426" s="147">
        <f>PV(0.05,'PV factor'!T53,,-CI426)</f>
        <v>0</v>
      </c>
      <c r="FP426" s="147">
        <f>PV(0.05,'PV factor'!U53,,-CJ426)</f>
        <v>0</v>
      </c>
      <c r="FQ426" s="147">
        <f>PV(0.05,'PV factor'!V53,,-CK426)</f>
        <v>0</v>
      </c>
      <c r="FR426" s="147">
        <f>PV(0.05,'PV factor'!W53,,-CL426)</f>
        <v>0</v>
      </c>
      <c r="FS426" s="147">
        <f>PV(0.05,'PV factor'!X53,,-CM426)</f>
        <v>0</v>
      </c>
      <c r="FT426" s="147">
        <f>PV(0.05,'PV factor'!Y53,,-CN426)</f>
        <v>0</v>
      </c>
      <c r="FU426" s="147">
        <f>PV(0.05,'PV factor'!Z53,,-CO426)</f>
        <v>0</v>
      </c>
      <c r="FV426" s="147">
        <f>PV(0.05,'PV factor'!AA53,,-CP426)</f>
        <v>0</v>
      </c>
      <c r="FW426" s="147">
        <f>PV(0.05,'PV factor'!AB53,,-CQ426)</f>
        <v>0</v>
      </c>
      <c r="FX426" s="147">
        <f>PV(0.05,'PV factor'!AC53,,-CR426)</f>
        <v>0</v>
      </c>
      <c r="FY426" s="147">
        <f>PV(0.05,'PV factor'!AD53,,-CS426)</f>
        <v>0</v>
      </c>
      <c r="FZ426" s="147">
        <f>PV(0.05,'PV factor'!AE53,,-CT426)</f>
        <v>0</v>
      </c>
      <c r="GA426" s="147">
        <f>PV(0.05,'PV factor'!AF53,,-CU426)</f>
        <v>0</v>
      </c>
      <c r="GB426" s="147">
        <f>PV(0.05,'PV factor'!AG53,,-CV426)</f>
        <v>0</v>
      </c>
      <c r="GC426" s="147">
        <f>PV(0.05,'PV factor'!AH53,,-CW426)</f>
        <v>0</v>
      </c>
      <c r="GD426" s="147">
        <f>PV(0.05,'PV factor'!AI53,,-CX426)</f>
        <v>0</v>
      </c>
      <c r="GE426" s="147">
        <f>PV(0.05,'PV factor'!AJ53,,-CY426)</f>
        <v>0</v>
      </c>
      <c r="GF426" s="147">
        <f>PV(0.05,'PV factor'!AK53,,-CZ426)</f>
        <v>0</v>
      </c>
      <c r="GG426" s="147">
        <f>PV(0.05,'PV factor'!AL53,,-DA426)</f>
        <v>0</v>
      </c>
      <c r="GH426" s="147">
        <f>PV(0.05,'PV factor'!AM53,,-DB426)</f>
        <v>0</v>
      </c>
      <c r="GI426" s="147">
        <f>PV(0.05,'PV factor'!AN53,,-DC426)</f>
        <v>0</v>
      </c>
      <c r="GJ426" s="147">
        <f>PV(0.05,'PV factor'!AO53,,-DD426)</f>
        <v>0</v>
      </c>
      <c r="GK426" s="147">
        <f>PV(0.05,'PV factor'!AP53,,-DE426)</f>
        <v>0</v>
      </c>
      <c r="GL426" s="147">
        <f>PV(0.05,'PV factor'!C53,,-DI426)</f>
        <v>0</v>
      </c>
      <c r="GM426" s="147">
        <f>PV(0.05,'PV factor'!D53,,-DJ426)</f>
        <v>0</v>
      </c>
      <c r="GN426" s="147">
        <f>PV(0.05,'PV factor'!E53,,-DK426)</f>
        <v>0</v>
      </c>
      <c r="GO426" s="147">
        <f>PV(0.05,'PV factor'!F53,,-DL426)</f>
        <v>0</v>
      </c>
      <c r="GP426" s="147">
        <f>PV(0.05,'PV factor'!G53,,-DM426)</f>
        <v>0</v>
      </c>
      <c r="GQ426" s="147">
        <f>PV(0.05,'PV factor'!H53,,-DN426)</f>
        <v>0</v>
      </c>
      <c r="GR426" s="147">
        <f>PV(0.05,'PV factor'!I53,,-DO426)</f>
        <v>0</v>
      </c>
      <c r="GS426" s="147">
        <f>PV(0.05,'PV factor'!J53,,-DP426)</f>
        <v>0</v>
      </c>
      <c r="GT426" s="147">
        <f>PV(0.05,'PV factor'!K53,,-DQ426)</f>
        <v>0</v>
      </c>
      <c r="GU426" s="147">
        <f>PV(0.05,'PV factor'!L53,,-DR426)</f>
        <v>0</v>
      </c>
      <c r="GV426" s="147">
        <f>PV(0.05,'PV factor'!M53,,-DS426)</f>
        <v>0</v>
      </c>
      <c r="GW426" s="147">
        <f>PV(0.05,'PV factor'!N53,,-DT426)</f>
        <v>0</v>
      </c>
      <c r="GX426" s="147">
        <f>PV(0.05,'PV factor'!O53,,-DU426)</f>
        <v>0</v>
      </c>
      <c r="GY426" s="147">
        <f>PV(0.05,'PV factor'!P53,,-DV426)</f>
        <v>0</v>
      </c>
      <c r="GZ426" s="147">
        <f>PV(0.05,'PV factor'!Q53,,-DW426)</f>
        <v>0</v>
      </c>
      <c r="HA426" s="147">
        <f>PV(0.05,'PV factor'!R53,,-DX426)</f>
        <v>0</v>
      </c>
      <c r="HB426" s="147">
        <f>PV(0.05,'PV factor'!S53,,-DY426)</f>
        <v>0</v>
      </c>
      <c r="HC426" s="147">
        <f>PV(0.05,'PV factor'!T53,,-DZ426)</f>
        <v>0</v>
      </c>
      <c r="HD426" s="147">
        <f>PV(0.05,'PV factor'!U53,,-EA426)</f>
        <v>0</v>
      </c>
      <c r="HE426" s="147">
        <f>PV(0.05,'PV factor'!V53,,-EB426)</f>
        <v>0</v>
      </c>
      <c r="HF426" s="147">
        <f>PV(0.05,'PV factor'!W53,,-EC426)</f>
        <v>0</v>
      </c>
      <c r="HG426" s="147">
        <f>PV(0.05,'PV factor'!X53,,-ED426)</f>
        <v>0</v>
      </c>
      <c r="HH426" s="147">
        <f>PV(0.05,'PV factor'!Y53,,-EE426)</f>
        <v>0</v>
      </c>
      <c r="HI426" s="147">
        <f>PV(0.05,'PV factor'!Z53,,-EF426)</f>
        <v>0</v>
      </c>
      <c r="HJ426" s="147">
        <f>PV(0.05,'PV factor'!AA53,,-EG426)</f>
        <v>0</v>
      </c>
      <c r="HK426" s="147">
        <f>PV(0.05,'PV factor'!AB53,,-EH426)</f>
        <v>0</v>
      </c>
      <c r="HL426" s="147">
        <f>PV(0.05,'PV factor'!AC53,,-EI426)</f>
        <v>0</v>
      </c>
      <c r="HM426" s="147">
        <f>PV(0.05,'PV factor'!AD53,,-EJ426)</f>
        <v>0</v>
      </c>
      <c r="HN426" s="147">
        <f>PV(0.05,'PV factor'!AE53,,-EK426)</f>
        <v>0</v>
      </c>
      <c r="HO426" s="147">
        <f>PV(0.05,'PV factor'!AF53,,-EL426)</f>
        <v>0</v>
      </c>
      <c r="HP426" s="147">
        <f>PV(0.05,'PV factor'!AG53,,-EM426)</f>
        <v>0</v>
      </c>
      <c r="HQ426" s="147">
        <f>PV(0.05,'PV factor'!AH53,,-EN426)</f>
        <v>0</v>
      </c>
      <c r="HR426" s="147">
        <f>PV(0.05,'PV factor'!AI53,,-EO426)</f>
        <v>0</v>
      </c>
      <c r="HS426" s="147">
        <f>PV(0.05,'PV factor'!AJ53,,-EP426)</f>
        <v>0</v>
      </c>
      <c r="HT426" s="147">
        <f>PV(0.05,'PV factor'!AK53,,-EQ426)</f>
        <v>0</v>
      </c>
      <c r="HU426" s="147">
        <f>PV(0.05,'PV factor'!AL53,,-ER426)</f>
        <v>0</v>
      </c>
      <c r="HV426" s="147">
        <f>PV(0.05,'PV factor'!AM53,,-ES426)</f>
        <v>0</v>
      </c>
      <c r="HW426" s="147">
        <f>PV(0.05,'PV factor'!AN53,,-ET426)</f>
        <v>0</v>
      </c>
      <c r="HX426" s="147">
        <f>PV(0.05,'PV factor'!AO53,,-EU426)</f>
        <v>0</v>
      </c>
      <c r="HY426" s="147">
        <f>PV(0.05,'PV factor'!AP53,,-EV426)</f>
        <v>0</v>
      </c>
      <c r="HZ426" s="147">
        <f t="shared" si="655"/>
        <v>84738.354903563843</v>
      </c>
      <c r="IA426" s="147">
        <f t="shared" si="656"/>
        <v>0</v>
      </c>
      <c r="IB426" s="401">
        <f t="shared" si="657"/>
        <v>0</v>
      </c>
    </row>
    <row r="427" spans="1:236" s="181" customFormat="1" ht="90" customHeight="1" x14ac:dyDescent="0.25">
      <c r="A427" s="161" t="s">
        <v>200</v>
      </c>
      <c r="B427" s="150" t="s">
        <v>3335</v>
      </c>
      <c r="C427" s="150" t="s">
        <v>3341</v>
      </c>
      <c r="D427" s="79">
        <v>1</v>
      </c>
      <c r="E427" s="150" t="s">
        <v>3342</v>
      </c>
      <c r="F427" s="151" t="s">
        <v>3343</v>
      </c>
      <c r="G427" s="151" t="s">
        <v>3344</v>
      </c>
      <c r="H427" s="79" t="s">
        <v>77</v>
      </c>
      <c r="I427" s="151" t="s">
        <v>3345</v>
      </c>
      <c r="J427" s="151">
        <v>5</v>
      </c>
      <c r="K427" s="227" t="s">
        <v>94</v>
      </c>
      <c r="L427" s="111"/>
      <c r="M427" s="214" t="s">
        <v>3346</v>
      </c>
      <c r="N427" s="79" t="s">
        <v>96</v>
      </c>
      <c r="O427" s="79" t="s">
        <v>82</v>
      </c>
      <c r="P427" s="79" t="s">
        <v>280</v>
      </c>
      <c r="Q427" s="112" t="s">
        <v>100</v>
      </c>
      <c r="R427" s="79" t="s">
        <v>226</v>
      </c>
      <c r="S427" s="79" t="s">
        <v>99</v>
      </c>
      <c r="T427" s="79" t="s">
        <v>1633</v>
      </c>
      <c r="U427" s="79" t="s">
        <v>100</v>
      </c>
      <c r="V427" s="81">
        <v>1</v>
      </c>
      <c r="W427" s="162">
        <v>99999.995999999999</v>
      </c>
      <c r="X427" s="162">
        <v>0</v>
      </c>
      <c r="Y427" s="162">
        <v>0</v>
      </c>
      <c r="Z427" s="162">
        <v>0</v>
      </c>
      <c r="AA427" s="162">
        <v>100000</v>
      </c>
      <c r="AB427" s="162">
        <v>0</v>
      </c>
      <c r="AC427" s="162">
        <v>0</v>
      </c>
      <c r="AD427" s="162">
        <v>0</v>
      </c>
      <c r="AE427" s="149">
        <v>0</v>
      </c>
      <c r="AF427" s="149">
        <v>0</v>
      </c>
      <c r="AG427" s="149">
        <v>0</v>
      </c>
      <c r="AH427" s="149">
        <v>0</v>
      </c>
      <c r="AI427" s="79" t="s">
        <v>3014</v>
      </c>
      <c r="AJ427" s="176">
        <v>84000</v>
      </c>
      <c r="AK427" s="176">
        <v>0</v>
      </c>
      <c r="AL427" s="176">
        <v>0</v>
      </c>
      <c r="AM427" s="176">
        <v>0</v>
      </c>
      <c r="AN427" s="176">
        <v>12000</v>
      </c>
      <c r="AO427" s="176">
        <v>12000</v>
      </c>
      <c r="AP427" s="176">
        <v>12000</v>
      </c>
      <c r="AQ427" s="149">
        <v>12000</v>
      </c>
      <c r="AR427" s="149">
        <v>12000</v>
      </c>
      <c r="AS427" s="149">
        <v>12000</v>
      </c>
      <c r="AT427" s="149">
        <v>12000</v>
      </c>
      <c r="AU427" s="151"/>
      <c r="AV427" s="230">
        <f t="shared" si="623"/>
        <v>1</v>
      </c>
      <c r="AW427" s="230">
        <f t="shared" si="624"/>
        <v>0</v>
      </c>
      <c r="AX427" s="230" t="str">
        <f t="shared" si="625"/>
        <v>D1</v>
      </c>
      <c r="AY427" s="141">
        <f t="shared" si="626"/>
        <v>7</v>
      </c>
      <c r="AZ427" s="70">
        <f t="shared" si="627"/>
        <v>0</v>
      </c>
      <c r="BA427" s="70">
        <f t="shared" si="628"/>
        <v>1</v>
      </c>
      <c r="BB427" s="70">
        <f t="shared" si="629"/>
        <v>1</v>
      </c>
      <c r="BC427" s="70">
        <f t="shared" si="630"/>
        <v>1</v>
      </c>
      <c r="BD427" s="70">
        <f t="shared" si="631"/>
        <v>1</v>
      </c>
      <c r="BE427" s="70">
        <f t="shared" si="632"/>
        <v>1</v>
      </c>
      <c r="BF427" s="70">
        <f t="shared" si="633"/>
        <v>1</v>
      </c>
      <c r="BG427" s="71">
        <f t="shared" si="634"/>
        <v>0</v>
      </c>
      <c r="BH427" s="71">
        <f t="shared" si="635"/>
        <v>0</v>
      </c>
      <c r="BI427" s="71">
        <f t="shared" si="636"/>
        <v>0</v>
      </c>
      <c r="BJ427" s="71">
        <f t="shared" si="637"/>
        <v>0</v>
      </c>
      <c r="BK427" s="71">
        <f t="shared" si="638"/>
        <v>0</v>
      </c>
      <c r="BL427" s="70">
        <f t="shared" si="639"/>
        <v>1</v>
      </c>
      <c r="BM427" s="70">
        <f t="shared" si="640"/>
        <v>1</v>
      </c>
      <c r="BN427" s="70">
        <f t="shared" si="641"/>
        <v>0</v>
      </c>
      <c r="BO427" s="70">
        <f t="shared" si="642"/>
        <v>1</v>
      </c>
      <c r="BP427" s="144">
        <f t="shared" si="643"/>
        <v>0</v>
      </c>
      <c r="BQ427" s="144">
        <f t="shared" si="644"/>
        <v>0</v>
      </c>
      <c r="BR427" s="144">
        <f t="shared" si="645"/>
        <v>100000</v>
      </c>
      <c r="BS427" s="144">
        <f t="shared" si="646"/>
        <v>12000</v>
      </c>
      <c r="BT427" s="144">
        <f t="shared" si="647"/>
        <v>12000</v>
      </c>
      <c r="BU427" s="144">
        <f t="shared" si="648"/>
        <v>12000</v>
      </c>
      <c r="BV427" s="144">
        <f t="shared" si="649"/>
        <v>12000</v>
      </c>
      <c r="BW427" s="144">
        <f t="shared" si="650"/>
        <v>12000</v>
      </c>
      <c r="BX427" s="144">
        <f t="shared" si="651"/>
        <v>12000</v>
      </c>
      <c r="BY427" s="144">
        <f t="shared" si="652"/>
        <v>12000</v>
      </c>
      <c r="BZ427" s="9">
        <v>0</v>
      </c>
      <c r="CA427" s="9">
        <v>0</v>
      </c>
      <c r="CB427" s="9">
        <v>0</v>
      </c>
      <c r="CC427" s="9">
        <v>0</v>
      </c>
      <c r="CD427" s="9">
        <v>0</v>
      </c>
      <c r="CE427" s="9">
        <v>0</v>
      </c>
      <c r="CF427" s="9">
        <v>0</v>
      </c>
      <c r="CG427" s="9">
        <v>0</v>
      </c>
      <c r="CH427" s="9">
        <v>0</v>
      </c>
      <c r="CI427" s="9">
        <v>0</v>
      </c>
      <c r="CJ427" s="9">
        <v>0</v>
      </c>
      <c r="CK427" s="9">
        <v>0</v>
      </c>
      <c r="CL427" s="9">
        <v>0</v>
      </c>
      <c r="CM427" s="9">
        <v>0</v>
      </c>
      <c r="CN427" s="9">
        <v>0</v>
      </c>
      <c r="CO427" s="9">
        <v>0</v>
      </c>
      <c r="CP427" s="9">
        <v>0</v>
      </c>
      <c r="CQ427" s="9">
        <v>0</v>
      </c>
      <c r="CR427" s="9">
        <v>0</v>
      </c>
      <c r="CS427" s="9">
        <v>0</v>
      </c>
      <c r="CT427" s="9">
        <v>0</v>
      </c>
      <c r="CU427" s="9">
        <v>0</v>
      </c>
      <c r="CV427" s="9">
        <v>0</v>
      </c>
      <c r="CW427" s="9">
        <v>0</v>
      </c>
      <c r="CX427" s="9">
        <v>0</v>
      </c>
      <c r="CY427" s="9">
        <v>0</v>
      </c>
      <c r="CZ427" s="9">
        <v>0</v>
      </c>
      <c r="DA427" s="9">
        <v>0</v>
      </c>
      <c r="DB427" s="9">
        <v>0</v>
      </c>
      <c r="DC427" s="9">
        <v>0</v>
      </c>
      <c r="DD427" s="9">
        <v>0</v>
      </c>
      <c r="DE427" s="9">
        <v>0</v>
      </c>
      <c r="DF427" s="9">
        <v>0</v>
      </c>
      <c r="DG427" s="144">
        <f t="shared" si="653"/>
        <v>0</v>
      </c>
      <c r="DH427" s="144">
        <f t="shared" ref="DH427:EW427" si="696">DG427</f>
        <v>0</v>
      </c>
      <c r="DI427" s="144">
        <f t="shared" si="696"/>
        <v>0</v>
      </c>
      <c r="DJ427" s="144">
        <f t="shared" si="696"/>
        <v>0</v>
      </c>
      <c r="DK427" s="144">
        <f t="shared" si="696"/>
        <v>0</v>
      </c>
      <c r="DL427" s="144">
        <f t="shared" si="696"/>
        <v>0</v>
      </c>
      <c r="DM427" s="144">
        <f t="shared" si="696"/>
        <v>0</v>
      </c>
      <c r="DN427" s="144">
        <f t="shared" si="696"/>
        <v>0</v>
      </c>
      <c r="DO427" s="144">
        <f t="shared" si="696"/>
        <v>0</v>
      </c>
      <c r="DP427" s="144">
        <f t="shared" si="696"/>
        <v>0</v>
      </c>
      <c r="DQ427" s="144">
        <f t="shared" si="696"/>
        <v>0</v>
      </c>
      <c r="DR427" s="144">
        <f t="shared" si="696"/>
        <v>0</v>
      </c>
      <c r="DS427" s="144">
        <f t="shared" si="696"/>
        <v>0</v>
      </c>
      <c r="DT427" s="144">
        <f t="shared" si="696"/>
        <v>0</v>
      </c>
      <c r="DU427" s="144">
        <f t="shared" si="696"/>
        <v>0</v>
      </c>
      <c r="DV427" s="144">
        <f t="shared" si="696"/>
        <v>0</v>
      </c>
      <c r="DW427" s="144">
        <f t="shared" si="696"/>
        <v>0</v>
      </c>
      <c r="DX427" s="144">
        <f t="shared" si="696"/>
        <v>0</v>
      </c>
      <c r="DY427" s="144">
        <f t="shared" si="696"/>
        <v>0</v>
      </c>
      <c r="DZ427" s="144">
        <f t="shared" si="696"/>
        <v>0</v>
      </c>
      <c r="EA427" s="144">
        <f t="shared" si="696"/>
        <v>0</v>
      </c>
      <c r="EB427" s="144">
        <f t="shared" si="696"/>
        <v>0</v>
      </c>
      <c r="EC427" s="144">
        <f t="shared" si="696"/>
        <v>0</v>
      </c>
      <c r="ED427" s="144">
        <f t="shared" si="696"/>
        <v>0</v>
      </c>
      <c r="EE427" s="144">
        <f t="shared" si="696"/>
        <v>0</v>
      </c>
      <c r="EF427" s="144">
        <f t="shared" si="696"/>
        <v>0</v>
      </c>
      <c r="EG427" s="144">
        <f t="shared" si="696"/>
        <v>0</v>
      </c>
      <c r="EH427" s="144">
        <f t="shared" si="696"/>
        <v>0</v>
      </c>
      <c r="EI427" s="144">
        <f t="shared" si="696"/>
        <v>0</v>
      </c>
      <c r="EJ427" s="144">
        <f t="shared" si="696"/>
        <v>0</v>
      </c>
      <c r="EK427" s="144">
        <f t="shared" si="696"/>
        <v>0</v>
      </c>
      <c r="EL427" s="144">
        <f t="shared" si="696"/>
        <v>0</v>
      </c>
      <c r="EM427" s="144">
        <f t="shared" si="696"/>
        <v>0</v>
      </c>
      <c r="EN427" s="144">
        <f t="shared" si="696"/>
        <v>0</v>
      </c>
      <c r="EO427" s="144">
        <f t="shared" si="696"/>
        <v>0</v>
      </c>
      <c r="EP427" s="144">
        <f t="shared" si="696"/>
        <v>0</v>
      </c>
      <c r="EQ427" s="144">
        <f t="shared" si="696"/>
        <v>0</v>
      </c>
      <c r="ER427" s="144">
        <f t="shared" si="696"/>
        <v>0</v>
      </c>
      <c r="ES427" s="144">
        <f t="shared" si="696"/>
        <v>0</v>
      </c>
      <c r="ET427" s="144">
        <f t="shared" si="696"/>
        <v>0</v>
      </c>
      <c r="EU427" s="144">
        <f t="shared" si="696"/>
        <v>0</v>
      </c>
      <c r="EV427" s="144">
        <f t="shared" si="696"/>
        <v>0</v>
      </c>
      <c r="EW427" s="144">
        <f t="shared" si="696"/>
        <v>0</v>
      </c>
      <c r="EX427" s="147">
        <f>PV(0.05,'PV factor'!C355,,-BR427)</f>
        <v>90702.947845804985</v>
      </c>
      <c r="EY427" s="147">
        <f>PV(0.05,'PV factor'!D355,,-BS427)</f>
        <v>10366.051182377712</v>
      </c>
      <c r="EZ427" s="147">
        <f>PV(0.05,'PV factor'!E355,,-BT427)</f>
        <v>9872.4296975025845</v>
      </c>
      <c r="FA427" s="147">
        <f>PV(0.05,'PV factor'!F355,,-BU427)</f>
        <v>9402.313997621508</v>
      </c>
      <c r="FB427" s="147">
        <f>PV(0.05,'PV factor'!G355,,-BV427)</f>
        <v>8954.5847596395324</v>
      </c>
      <c r="FC427" s="147">
        <f>PV(0.05,'PV factor'!H355,,-BW427)</f>
        <v>8528.1759615614574</v>
      </c>
      <c r="FD427" s="147">
        <f>PV(0.05,'PV factor'!I355,,-BX427)</f>
        <v>8122.0723443442457</v>
      </c>
      <c r="FE427" s="147">
        <f>PV(0.05,'PV factor'!J355,,-BY427)</f>
        <v>7735.3069946135674</v>
      </c>
      <c r="FF427" s="147">
        <f>PV(0.05,'PV factor'!K355,,-BZ427)</f>
        <v>0</v>
      </c>
      <c r="FG427" s="147">
        <f>PV(0.05,'PV factor'!L355,,-CA427)</f>
        <v>0</v>
      </c>
      <c r="FH427" s="147">
        <f>PV(0.05,'PV factor'!M355,,-CB427)</f>
        <v>0</v>
      </c>
      <c r="FI427" s="147">
        <f>PV(0.05,'PV factor'!N355,,-CC427)</f>
        <v>0</v>
      </c>
      <c r="FJ427" s="147">
        <f>PV(0.05,'PV factor'!O355,,-CD427)</f>
        <v>0</v>
      </c>
      <c r="FK427" s="147">
        <f>PV(0.05,'PV factor'!P355,,-CE427)</f>
        <v>0</v>
      </c>
      <c r="FL427" s="147">
        <f>PV(0.05,'PV factor'!Q355,,-CF427)</f>
        <v>0</v>
      </c>
      <c r="FM427" s="147">
        <f>PV(0.05,'PV factor'!R355,,-CG427)</f>
        <v>0</v>
      </c>
      <c r="FN427" s="147">
        <f>PV(0.05,'PV factor'!S355,,-CH427)</f>
        <v>0</v>
      </c>
      <c r="FO427" s="147">
        <f>PV(0.05,'PV factor'!T355,,-CI427)</f>
        <v>0</v>
      </c>
      <c r="FP427" s="147">
        <f>PV(0.05,'PV factor'!U355,,-CJ427)</f>
        <v>0</v>
      </c>
      <c r="FQ427" s="147">
        <f>PV(0.05,'PV factor'!V355,,-CK427)</f>
        <v>0</v>
      </c>
      <c r="FR427" s="147">
        <f>PV(0.05,'PV factor'!W355,,-CL427)</f>
        <v>0</v>
      </c>
      <c r="FS427" s="147">
        <f>PV(0.05,'PV factor'!X355,,-CM427)</f>
        <v>0</v>
      </c>
      <c r="FT427" s="147">
        <f>PV(0.05,'PV factor'!Y355,,-CN427)</f>
        <v>0</v>
      </c>
      <c r="FU427" s="147">
        <f>PV(0.05,'PV factor'!Z355,,-CO427)</f>
        <v>0</v>
      </c>
      <c r="FV427" s="147">
        <f>PV(0.05,'PV factor'!AA355,,-CP427)</f>
        <v>0</v>
      </c>
      <c r="FW427" s="147">
        <f>PV(0.05,'PV factor'!AB355,,-CQ427)</f>
        <v>0</v>
      </c>
      <c r="FX427" s="147">
        <f>PV(0.05,'PV factor'!AC355,,-CR427)</f>
        <v>0</v>
      </c>
      <c r="FY427" s="147">
        <f>PV(0.05,'PV factor'!AD355,,-CS427)</f>
        <v>0</v>
      </c>
      <c r="FZ427" s="147">
        <f>PV(0.05,'PV factor'!AE355,,-CT427)</f>
        <v>0</v>
      </c>
      <c r="GA427" s="147">
        <f>PV(0.05,'PV factor'!AF355,,-CU427)</f>
        <v>0</v>
      </c>
      <c r="GB427" s="147">
        <f>PV(0.05,'PV factor'!AG355,,-CV427)</f>
        <v>0</v>
      </c>
      <c r="GC427" s="147">
        <f>PV(0.05,'PV factor'!AH355,,-CW427)</f>
        <v>0</v>
      </c>
      <c r="GD427" s="147">
        <f>PV(0.05,'PV factor'!AI355,,-CX427)</f>
        <v>0</v>
      </c>
      <c r="GE427" s="147">
        <f>PV(0.05,'PV factor'!AJ355,,-CY427)</f>
        <v>0</v>
      </c>
      <c r="GF427" s="147">
        <f>PV(0.05,'PV factor'!AK355,,-CZ427)</f>
        <v>0</v>
      </c>
      <c r="GG427" s="147">
        <f>PV(0.05,'PV factor'!AL355,,-DA427)</f>
        <v>0</v>
      </c>
      <c r="GH427" s="147">
        <f>PV(0.05,'PV factor'!AM355,,-DB427)</f>
        <v>0</v>
      </c>
      <c r="GI427" s="147">
        <f>PV(0.05,'PV factor'!AN355,,-DC427)</f>
        <v>0</v>
      </c>
      <c r="GJ427" s="147">
        <f>PV(0.05,'PV factor'!AO355,,-DD427)</f>
        <v>0</v>
      </c>
      <c r="GK427" s="147">
        <f>PV(0.05,'PV factor'!AP355,,-DE427)</f>
        <v>0</v>
      </c>
      <c r="GL427" s="147">
        <f>PV(0.05,'PV factor'!C355,,-DI427)</f>
        <v>0</v>
      </c>
      <c r="GM427" s="147">
        <f>PV(0.05,'PV factor'!D355,,-DJ427)</f>
        <v>0</v>
      </c>
      <c r="GN427" s="147">
        <f>PV(0.05,'PV factor'!E355,,-DK427)</f>
        <v>0</v>
      </c>
      <c r="GO427" s="147">
        <f>PV(0.05,'PV factor'!F355,,-DL427)</f>
        <v>0</v>
      </c>
      <c r="GP427" s="147">
        <f>PV(0.05,'PV factor'!G355,,-DM427)</f>
        <v>0</v>
      </c>
      <c r="GQ427" s="147">
        <f>PV(0.05,'PV factor'!H355,,-DN427)</f>
        <v>0</v>
      </c>
      <c r="GR427" s="147">
        <f>PV(0.05,'PV factor'!I355,,-DO427)</f>
        <v>0</v>
      </c>
      <c r="GS427" s="147">
        <f>PV(0.05,'PV factor'!J355,,-DP427)</f>
        <v>0</v>
      </c>
      <c r="GT427" s="147">
        <f>PV(0.05,'PV factor'!K355,,-DQ427)</f>
        <v>0</v>
      </c>
      <c r="GU427" s="147">
        <f>PV(0.05,'PV factor'!L355,,-DR427)</f>
        <v>0</v>
      </c>
      <c r="GV427" s="147">
        <f>PV(0.05,'PV factor'!M355,,-DS427)</f>
        <v>0</v>
      </c>
      <c r="GW427" s="147">
        <f>PV(0.05,'PV factor'!N355,,-DT427)</f>
        <v>0</v>
      </c>
      <c r="GX427" s="147">
        <f>PV(0.05,'PV factor'!O355,,-DU427)</f>
        <v>0</v>
      </c>
      <c r="GY427" s="147">
        <f>PV(0.05,'PV factor'!P355,,-DV427)</f>
        <v>0</v>
      </c>
      <c r="GZ427" s="147">
        <f>PV(0.05,'PV factor'!Q355,,-DW427)</f>
        <v>0</v>
      </c>
      <c r="HA427" s="147">
        <f>PV(0.05,'PV factor'!R355,,-DX427)</f>
        <v>0</v>
      </c>
      <c r="HB427" s="147">
        <f>PV(0.05,'PV factor'!S355,,-DY427)</f>
        <v>0</v>
      </c>
      <c r="HC427" s="147">
        <f>PV(0.05,'PV factor'!T355,,-DZ427)</f>
        <v>0</v>
      </c>
      <c r="HD427" s="147">
        <f>PV(0.05,'PV factor'!U355,,-EA427)</f>
        <v>0</v>
      </c>
      <c r="HE427" s="147">
        <f>PV(0.05,'PV factor'!V355,,-EB427)</f>
        <v>0</v>
      </c>
      <c r="HF427" s="147">
        <f>PV(0.05,'PV factor'!W355,,-EC427)</f>
        <v>0</v>
      </c>
      <c r="HG427" s="147">
        <f>PV(0.05,'PV factor'!X355,,-ED427)</f>
        <v>0</v>
      </c>
      <c r="HH427" s="147">
        <f>PV(0.05,'PV factor'!Y355,,-EE427)</f>
        <v>0</v>
      </c>
      <c r="HI427" s="147">
        <f>PV(0.05,'PV factor'!Z355,,-EF427)</f>
        <v>0</v>
      </c>
      <c r="HJ427" s="147">
        <f>PV(0.05,'PV factor'!AA355,,-EG427)</f>
        <v>0</v>
      </c>
      <c r="HK427" s="147">
        <f>PV(0.05,'PV factor'!AB355,,-EH427)</f>
        <v>0</v>
      </c>
      <c r="HL427" s="147">
        <f>PV(0.05,'PV factor'!AC355,,-EI427)</f>
        <v>0</v>
      </c>
      <c r="HM427" s="147">
        <f>PV(0.05,'PV factor'!AD355,,-EJ427)</f>
        <v>0</v>
      </c>
      <c r="HN427" s="147">
        <f>PV(0.05,'PV factor'!AE355,,-EK427)</f>
        <v>0</v>
      </c>
      <c r="HO427" s="147">
        <f>PV(0.05,'PV factor'!AF355,,-EL427)</f>
        <v>0</v>
      </c>
      <c r="HP427" s="147">
        <f>PV(0.05,'PV factor'!AG355,,-EM427)</f>
        <v>0</v>
      </c>
      <c r="HQ427" s="147">
        <f>PV(0.05,'PV factor'!AH355,,-EN427)</f>
        <v>0</v>
      </c>
      <c r="HR427" s="147">
        <f>PV(0.05,'PV factor'!AI355,,-EO427)</f>
        <v>0</v>
      </c>
      <c r="HS427" s="147">
        <f>PV(0.05,'PV factor'!AJ355,,-EP427)</f>
        <v>0</v>
      </c>
      <c r="HT427" s="147">
        <f>PV(0.05,'PV factor'!AK355,,-EQ427)</f>
        <v>0</v>
      </c>
      <c r="HU427" s="147">
        <f>PV(0.05,'PV factor'!AL355,,-ER427)</f>
        <v>0</v>
      </c>
      <c r="HV427" s="147">
        <f>PV(0.05,'PV factor'!AM355,,-ES427)</f>
        <v>0</v>
      </c>
      <c r="HW427" s="147">
        <f>PV(0.05,'PV factor'!AN355,,-ET427)</f>
        <v>0</v>
      </c>
      <c r="HX427" s="147">
        <f>PV(0.05,'PV factor'!AO355,,-EU427)</f>
        <v>0</v>
      </c>
      <c r="HY427" s="147">
        <f>PV(0.05,'PV factor'!AP355,,-EV427)</f>
        <v>0</v>
      </c>
      <c r="HZ427" s="147">
        <f t="shared" si="655"/>
        <v>129298.32748294632</v>
      </c>
      <c r="IA427" s="147">
        <f t="shared" si="656"/>
        <v>0</v>
      </c>
      <c r="IB427" s="401">
        <f t="shared" si="657"/>
        <v>0</v>
      </c>
    </row>
    <row r="428" spans="1:236" s="181" customFormat="1" ht="90" customHeight="1" x14ac:dyDescent="0.25">
      <c r="A428" s="161" t="s">
        <v>200</v>
      </c>
      <c r="B428" s="150" t="s">
        <v>3335</v>
      </c>
      <c r="C428" s="150" t="s">
        <v>3361</v>
      </c>
      <c r="D428" s="79">
        <v>6</v>
      </c>
      <c r="E428" s="150" t="s">
        <v>3362</v>
      </c>
      <c r="F428" s="151" t="s">
        <v>3362</v>
      </c>
      <c r="G428" s="151" t="s">
        <v>3363</v>
      </c>
      <c r="H428" s="79" t="s">
        <v>77</v>
      </c>
      <c r="I428" s="151" t="s">
        <v>3345</v>
      </c>
      <c r="J428" s="151">
        <v>5</v>
      </c>
      <c r="K428" s="227" t="s">
        <v>94</v>
      </c>
      <c r="L428" s="111"/>
      <c r="M428" s="113" t="s">
        <v>3364</v>
      </c>
      <c r="N428" s="79" t="s">
        <v>147</v>
      </c>
      <c r="O428" s="79" t="s">
        <v>82</v>
      </c>
      <c r="P428" s="79" t="s">
        <v>124</v>
      </c>
      <c r="Q428" s="112" t="s">
        <v>100</v>
      </c>
      <c r="R428" s="79" t="s">
        <v>226</v>
      </c>
      <c r="S428" s="79" t="s">
        <v>99</v>
      </c>
      <c r="T428" s="79" t="s">
        <v>1317</v>
      </c>
      <c r="U428" s="79" t="s">
        <v>100</v>
      </c>
      <c r="V428" s="81">
        <v>1</v>
      </c>
      <c r="W428" s="162">
        <v>95161.93</v>
      </c>
      <c r="X428" s="162">
        <v>0</v>
      </c>
      <c r="Y428" s="162">
        <v>0</v>
      </c>
      <c r="Z428" s="162">
        <v>0</v>
      </c>
      <c r="AA428" s="162">
        <v>95161.93</v>
      </c>
      <c r="AB428" s="162">
        <v>0</v>
      </c>
      <c r="AC428" s="162">
        <v>0</v>
      </c>
      <c r="AD428" s="162">
        <v>0</v>
      </c>
      <c r="AE428" s="149">
        <v>0</v>
      </c>
      <c r="AF428" s="149">
        <v>0</v>
      </c>
      <c r="AG428" s="149">
        <v>0</v>
      </c>
      <c r="AH428" s="149">
        <v>0</v>
      </c>
      <c r="AI428" s="79" t="s">
        <v>3014</v>
      </c>
      <c r="AJ428" s="176">
        <v>0</v>
      </c>
      <c r="AK428" s="176">
        <v>0</v>
      </c>
      <c r="AL428" s="176">
        <v>0</v>
      </c>
      <c r="AM428" s="176">
        <v>0</v>
      </c>
      <c r="AN428" s="176">
        <v>19000</v>
      </c>
      <c r="AO428" s="176">
        <v>19000</v>
      </c>
      <c r="AP428" s="176">
        <v>19000</v>
      </c>
      <c r="AQ428" s="149">
        <v>19000</v>
      </c>
      <c r="AR428" s="149">
        <v>19000</v>
      </c>
      <c r="AS428" s="149">
        <v>19000</v>
      </c>
      <c r="AT428" s="149">
        <v>19000</v>
      </c>
      <c r="AU428" s="151"/>
      <c r="AV428" s="230">
        <f t="shared" si="623"/>
        <v>1</v>
      </c>
      <c r="AW428" s="230">
        <f t="shared" si="624"/>
        <v>0</v>
      </c>
      <c r="AX428" s="230" t="str">
        <f t="shared" si="625"/>
        <v>D3</v>
      </c>
      <c r="AY428" s="141">
        <f t="shared" si="626"/>
        <v>7</v>
      </c>
      <c r="AZ428" s="70">
        <f t="shared" si="627"/>
        <v>1</v>
      </c>
      <c r="BA428" s="70">
        <f t="shared" si="628"/>
        <v>0</v>
      </c>
      <c r="BB428" s="70">
        <f t="shared" si="629"/>
        <v>1</v>
      </c>
      <c r="BC428" s="70">
        <f t="shared" si="630"/>
        <v>1</v>
      </c>
      <c r="BD428" s="70">
        <f t="shared" si="631"/>
        <v>1</v>
      </c>
      <c r="BE428" s="70">
        <f t="shared" si="632"/>
        <v>1</v>
      </c>
      <c r="BF428" s="70">
        <f t="shared" si="633"/>
        <v>1</v>
      </c>
      <c r="BG428" s="71">
        <f t="shared" si="634"/>
        <v>0</v>
      </c>
      <c r="BH428" s="71">
        <f t="shared" si="635"/>
        <v>0</v>
      </c>
      <c r="BI428" s="71">
        <f t="shared" si="636"/>
        <v>0</v>
      </c>
      <c r="BJ428" s="71">
        <f t="shared" si="637"/>
        <v>0</v>
      </c>
      <c r="BK428" s="71">
        <f t="shared" si="638"/>
        <v>0</v>
      </c>
      <c r="BL428" s="70">
        <f t="shared" si="639"/>
        <v>1</v>
      </c>
      <c r="BM428" s="70">
        <f t="shared" si="640"/>
        <v>1</v>
      </c>
      <c r="BN428" s="70">
        <f t="shared" si="641"/>
        <v>0</v>
      </c>
      <c r="BO428" s="70">
        <f t="shared" si="642"/>
        <v>1</v>
      </c>
      <c r="BP428" s="144">
        <f t="shared" si="643"/>
        <v>0</v>
      </c>
      <c r="BQ428" s="144">
        <f t="shared" si="644"/>
        <v>0</v>
      </c>
      <c r="BR428" s="144">
        <f t="shared" si="645"/>
        <v>95161.93</v>
      </c>
      <c r="BS428" s="144">
        <f t="shared" si="646"/>
        <v>19000</v>
      </c>
      <c r="BT428" s="144">
        <f t="shared" si="647"/>
        <v>19000</v>
      </c>
      <c r="BU428" s="144">
        <f t="shared" si="648"/>
        <v>19000</v>
      </c>
      <c r="BV428" s="144">
        <f t="shared" si="649"/>
        <v>19000</v>
      </c>
      <c r="BW428" s="144">
        <f t="shared" si="650"/>
        <v>19000</v>
      </c>
      <c r="BX428" s="144">
        <f t="shared" si="651"/>
        <v>19000</v>
      </c>
      <c r="BY428" s="144">
        <f t="shared" si="652"/>
        <v>19000</v>
      </c>
      <c r="BZ428" s="9">
        <v>0</v>
      </c>
      <c r="CA428" s="9">
        <v>0</v>
      </c>
      <c r="CB428" s="9">
        <v>0</v>
      </c>
      <c r="CC428" s="9">
        <v>0</v>
      </c>
      <c r="CD428" s="9">
        <v>0</v>
      </c>
      <c r="CE428" s="9">
        <v>0</v>
      </c>
      <c r="CF428" s="9">
        <v>0</v>
      </c>
      <c r="CG428" s="9">
        <v>0</v>
      </c>
      <c r="CH428" s="9">
        <v>0</v>
      </c>
      <c r="CI428" s="9">
        <v>0</v>
      </c>
      <c r="CJ428" s="9">
        <v>0</v>
      </c>
      <c r="CK428" s="9">
        <v>0</v>
      </c>
      <c r="CL428" s="9">
        <v>0</v>
      </c>
      <c r="CM428" s="9">
        <v>0</v>
      </c>
      <c r="CN428" s="9">
        <v>0</v>
      </c>
      <c r="CO428" s="9">
        <v>0</v>
      </c>
      <c r="CP428" s="9">
        <v>0</v>
      </c>
      <c r="CQ428" s="9">
        <v>0</v>
      </c>
      <c r="CR428" s="9">
        <v>0</v>
      </c>
      <c r="CS428" s="9">
        <v>0</v>
      </c>
      <c r="CT428" s="9">
        <v>0</v>
      </c>
      <c r="CU428" s="9">
        <v>0</v>
      </c>
      <c r="CV428" s="9">
        <v>0</v>
      </c>
      <c r="CW428" s="9">
        <v>0</v>
      </c>
      <c r="CX428" s="9">
        <v>0</v>
      </c>
      <c r="CY428" s="9">
        <v>0</v>
      </c>
      <c r="CZ428" s="9">
        <v>0</v>
      </c>
      <c r="DA428" s="9">
        <v>0</v>
      </c>
      <c r="DB428" s="9">
        <v>0</v>
      </c>
      <c r="DC428" s="9">
        <v>0</v>
      </c>
      <c r="DD428" s="9">
        <v>0</v>
      </c>
      <c r="DE428" s="9">
        <v>0</v>
      </c>
      <c r="DF428" s="9">
        <v>0</v>
      </c>
      <c r="DG428" s="144">
        <f t="shared" si="653"/>
        <v>0</v>
      </c>
      <c r="DH428" s="144">
        <f t="shared" ref="DH428:EW428" si="697">DG428</f>
        <v>0</v>
      </c>
      <c r="DI428" s="144">
        <f t="shared" si="697"/>
        <v>0</v>
      </c>
      <c r="DJ428" s="144">
        <f t="shared" si="697"/>
        <v>0</v>
      </c>
      <c r="DK428" s="144">
        <f t="shared" si="697"/>
        <v>0</v>
      </c>
      <c r="DL428" s="144">
        <f t="shared" si="697"/>
        <v>0</v>
      </c>
      <c r="DM428" s="144">
        <f t="shared" si="697"/>
        <v>0</v>
      </c>
      <c r="DN428" s="144">
        <f t="shared" si="697"/>
        <v>0</v>
      </c>
      <c r="DO428" s="144">
        <f t="shared" si="697"/>
        <v>0</v>
      </c>
      <c r="DP428" s="144">
        <f t="shared" si="697"/>
        <v>0</v>
      </c>
      <c r="DQ428" s="144">
        <f t="shared" si="697"/>
        <v>0</v>
      </c>
      <c r="DR428" s="144">
        <f t="shared" si="697"/>
        <v>0</v>
      </c>
      <c r="DS428" s="144">
        <f t="shared" si="697"/>
        <v>0</v>
      </c>
      <c r="DT428" s="144">
        <f t="shared" si="697"/>
        <v>0</v>
      </c>
      <c r="DU428" s="144">
        <f t="shared" si="697"/>
        <v>0</v>
      </c>
      <c r="DV428" s="144">
        <f t="shared" si="697"/>
        <v>0</v>
      </c>
      <c r="DW428" s="144">
        <f t="shared" si="697"/>
        <v>0</v>
      </c>
      <c r="DX428" s="144">
        <f t="shared" si="697"/>
        <v>0</v>
      </c>
      <c r="DY428" s="144">
        <f t="shared" si="697"/>
        <v>0</v>
      </c>
      <c r="DZ428" s="144">
        <f t="shared" si="697"/>
        <v>0</v>
      </c>
      <c r="EA428" s="144">
        <f t="shared" si="697"/>
        <v>0</v>
      </c>
      <c r="EB428" s="144">
        <f t="shared" si="697"/>
        <v>0</v>
      </c>
      <c r="EC428" s="144">
        <f t="shared" si="697"/>
        <v>0</v>
      </c>
      <c r="ED428" s="144">
        <f t="shared" si="697"/>
        <v>0</v>
      </c>
      <c r="EE428" s="144">
        <f t="shared" si="697"/>
        <v>0</v>
      </c>
      <c r="EF428" s="144">
        <f t="shared" si="697"/>
        <v>0</v>
      </c>
      <c r="EG428" s="144">
        <f t="shared" si="697"/>
        <v>0</v>
      </c>
      <c r="EH428" s="144">
        <f t="shared" si="697"/>
        <v>0</v>
      </c>
      <c r="EI428" s="144">
        <f t="shared" si="697"/>
        <v>0</v>
      </c>
      <c r="EJ428" s="144">
        <f t="shared" si="697"/>
        <v>0</v>
      </c>
      <c r="EK428" s="144">
        <f t="shared" si="697"/>
        <v>0</v>
      </c>
      <c r="EL428" s="144">
        <f t="shared" si="697"/>
        <v>0</v>
      </c>
      <c r="EM428" s="144">
        <f t="shared" si="697"/>
        <v>0</v>
      </c>
      <c r="EN428" s="144">
        <f t="shared" si="697"/>
        <v>0</v>
      </c>
      <c r="EO428" s="144">
        <f t="shared" si="697"/>
        <v>0</v>
      </c>
      <c r="EP428" s="144">
        <f t="shared" si="697"/>
        <v>0</v>
      </c>
      <c r="EQ428" s="144">
        <f t="shared" si="697"/>
        <v>0</v>
      </c>
      <c r="ER428" s="144">
        <f t="shared" si="697"/>
        <v>0</v>
      </c>
      <c r="ES428" s="144">
        <f t="shared" si="697"/>
        <v>0</v>
      </c>
      <c r="ET428" s="144">
        <f t="shared" si="697"/>
        <v>0</v>
      </c>
      <c r="EU428" s="144">
        <f t="shared" si="697"/>
        <v>0</v>
      </c>
      <c r="EV428" s="144">
        <f t="shared" si="697"/>
        <v>0</v>
      </c>
      <c r="EW428" s="144">
        <f t="shared" si="697"/>
        <v>0</v>
      </c>
      <c r="EX428" s="147">
        <f>PV(0.05,'PV factor'!C359,,-BR428)</f>
        <v>86314.675736961435</v>
      </c>
      <c r="EY428" s="147">
        <f>PV(0.05,'PV factor'!D359,,-BS428)</f>
        <v>16412.914372098043</v>
      </c>
      <c r="EZ428" s="147">
        <f>PV(0.05,'PV factor'!E359,,-BT428)</f>
        <v>15631.347021045758</v>
      </c>
      <c r="FA428" s="147">
        <f>PV(0.05,'PV factor'!F359,,-BU428)</f>
        <v>14886.99716290072</v>
      </c>
      <c r="FB428" s="147">
        <f>PV(0.05,'PV factor'!G359,,-BV428)</f>
        <v>14178.092536095926</v>
      </c>
      <c r="FC428" s="147">
        <f>PV(0.05,'PV factor'!H359,,-BW428)</f>
        <v>13502.945272472307</v>
      </c>
      <c r="FD428" s="147">
        <f>PV(0.05,'PV factor'!I359,,-BX428)</f>
        <v>12859.947878545056</v>
      </c>
      <c r="FE428" s="147">
        <f>PV(0.05,'PV factor'!J359,,-BY428)</f>
        <v>12247.569408138148</v>
      </c>
      <c r="FF428" s="147">
        <f>PV(0.05,'PV factor'!K359,,-BZ428)</f>
        <v>0</v>
      </c>
      <c r="FG428" s="147">
        <f>PV(0.05,'PV factor'!L359,,-CA428)</f>
        <v>0</v>
      </c>
      <c r="FH428" s="147">
        <f>PV(0.05,'PV factor'!M359,,-CB428)</f>
        <v>0</v>
      </c>
      <c r="FI428" s="147">
        <f>PV(0.05,'PV factor'!N359,,-CC428)</f>
        <v>0</v>
      </c>
      <c r="FJ428" s="147">
        <f>PV(0.05,'PV factor'!O359,,-CD428)</f>
        <v>0</v>
      </c>
      <c r="FK428" s="147">
        <f>PV(0.05,'PV factor'!P359,,-CE428)</f>
        <v>0</v>
      </c>
      <c r="FL428" s="147">
        <f>PV(0.05,'PV factor'!Q359,,-CF428)</f>
        <v>0</v>
      </c>
      <c r="FM428" s="147">
        <f>PV(0.05,'PV factor'!R359,,-CG428)</f>
        <v>0</v>
      </c>
      <c r="FN428" s="147">
        <f>PV(0.05,'PV factor'!S359,,-CH428)</f>
        <v>0</v>
      </c>
      <c r="FO428" s="147">
        <f>PV(0.05,'PV factor'!T359,,-CI428)</f>
        <v>0</v>
      </c>
      <c r="FP428" s="147">
        <f>PV(0.05,'PV factor'!U359,,-CJ428)</f>
        <v>0</v>
      </c>
      <c r="FQ428" s="147">
        <f>PV(0.05,'PV factor'!V359,,-CK428)</f>
        <v>0</v>
      </c>
      <c r="FR428" s="147">
        <f>PV(0.05,'PV factor'!W359,,-CL428)</f>
        <v>0</v>
      </c>
      <c r="FS428" s="147">
        <f>PV(0.05,'PV factor'!X359,,-CM428)</f>
        <v>0</v>
      </c>
      <c r="FT428" s="147">
        <f>PV(0.05,'PV factor'!Y359,,-CN428)</f>
        <v>0</v>
      </c>
      <c r="FU428" s="147">
        <f>PV(0.05,'PV factor'!Z359,,-CO428)</f>
        <v>0</v>
      </c>
      <c r="FV428" s="147">
        <f>PV(0.05,'PV factor'!AA359,,-CP428)</f>
        <v>0</v>
      </c>
      <c r="FW428" s="147">
        <f>PV(0.05,'PV factor'!AB359,,-CQ428)</f>
        <v>0</v>
      </c>
      <c r="FX428" s="147">
        <f>PV(0.05,'PV factor'!AC359,,-CR428)</f>
        <v>0</v>
      </c>
      <c r="FY428" s="147">
        <f>PV(0.05,'PV factor'!AD359,,-CS428)</f>
        <v>0</v>
      </c>
      <c r="FZ428" s="147">
        <f>PV(0.05,'PV factor'!AE359,,-CT428)</f>
        <v>0</v>
      </c>
      <c r="GA428" s="147">
        <f>PV(0.05,'PV factor'!AF359,,-CU428)</f>
        <v>0</v>
      </c>
      <c r="GB428" s="147">
        <f>PV(0.05,'PV factor'!AG359,,-CV428)</f>
        <v>0</v>
      </c>
      <c r="GC428" s="147">
        <f>PV(0.05,'PV factor'!AH359,,-CW428)</f>
        <v>0</v>
      </c>
      <c r="GD428" s="147">
        <f>PV(0.05,'PV factor'!AI359,,-CX428)</f>
        <v>0</v>
      </c>
      <c r="GE428" s="147">
        <f>PV(0.05,'PV factor'!AJ359,,-CY428)</f>
        <v>0</v>
      </c>
      <c r="GF428" s="147">
        <f>PV(0.05,'PV factor'!AK359,,-CZ428)</f>
        <v>0</v>
      </c>
      <c r="GG428" s="147">
        <f>PV(0.05,'PV factor'!AL359,,-DA428)</f>
        <v>0</v>
      </c>
      <c r="GH428" s="147">
        <f>PV(0.05,'PV factor'!AM359,,-DB428)</f>
        <v>0</v>
      </c>
      <c r="GI428" s="147">
        <f>PV(0.05,'PV factor'!AN359,,-DC428)</f>
        <v>0</v>
      </c>
      <c r="GJ428" s="147">
        <f>PV(0.05,'PV factor'!AO359,,-DD428)</f>
        <v>0</v>
      </c>
      <c r="GK428" s="147">
        <f>PV(0.05,'PV factor'!AP359,,-DE428)</f>
        <v>0</v>
      </c>
      <c r="GL428" s="147">
        <f>PV(0.05,'PV factor'!C359,,-DI428)</f>
        <v>0</v>
      </c>
      <c r="GM428" s="147">
        <f>PV(0.05,'PV factor'!D359,,-DJ428)</f>
        <v>0</v>
      </c>
      <c r="GN428" s="147">
        <f>PV(0.05,'PV factor'!E359,,-DK428)</f>
        <v>0</v>
      </c>
      <c r="GO428" s="147">
        <f>PV(0.05,'PV factor'!F359,,-DL428)</f>
        <v>0</v>
      </c>
      <c r="GP428" s="147">
        <f>PV(0.05,'PV factor'!G359,,-DM428)</f>
        <v>0</v>
      </c>
      <c r="GQ428" s="147">
        <f>PV(0.05,'PV factor'!H359,,-DN428)</f>
        <v>0</v>
      </c>
      <c r="GR428" s="147">
        <f>PV(0.05,'PV factor'!I359,,-DO428)</f>
        <v>0</v>
      </c>
      <c r="GS428" s="147">
        <f>PV(0.05,'PV factor'!J359,,-DP428)</f>
        <v>0</v>
      </c>
      <c r="GT428" s="147">
        <f>PV(0.05,'PV factor'!K359,,-DQ428)</f>
        <v>0</v>
      </c>
      <c r="GU428" s="147">
        <f>PV(0.05,'PV factor'!L359,,-DR428)</f>
        <v>0</v>
      </c>
      <c r="GV428" s="147">
        <f>PV(0.05,'PV factor'!M359,,-DS428)</f>
        <v>0</v>
      </c>
      <c r="GW428" s="147">
        <f>PV(0.05,'PV factor'!N359,,-DT428)</f>
        <v>0</v>
      </c>
      <c r="GX428" s="147">
        <f>PV(0.05,'PV factor'!O359,,-DU428)</f>
        <v>0</v>
      </c>
      <c r="GY428" s="147">
        <f>PV(0.05,'PV factor'!P359,,-DV428)</f>
        <v>0</v>
      </c>
      <c r="GZ428" s="147">
        <f>PV(0.05,'PV factor'!Q359,,-DW428)</f>
        <v>0</v>
      </c>
      <c r="HA428" s="147">
        <f>PV(0.05,'PV factor'!R359,,-DX428)</f>
        <v>0</v>
      </c>
      <c r="HB428" s="147">
        <f>PV(0.05,'PV factor'!S359,,-DY428)</f>
        <v>0</v>
      </c>
      <c r="HC428" s="147">
        <f>PV(0.05,'PV factor'!T359,,-DZ428)</f>
        <v>0</v>
      </c>
      <c r="HD428" s="147">
        <f>PV(0.05,'PV factor'!U359,,-EA428)</f>
        <v>0</v>
      </c>
      <c r="HE428" s="147">
        <f>PV(0.05,'PV factor'!V359,,-EB428)</f>
        <v>0</v>
      </c>
      <c r="HF428" s="147">
        <f>PV(0.05,'PV factor'!W359,,-EC428)</f>
        <v>0</v>
      </c>
      <c r="HG428" s="147">
        <f>PV(0.05,'PV factor'!X359,,-ED428)</f>
        <v>0</v>
      </c>
      <c r="HH428" s="147">
        <f>PV(0.05,'PV factor'!Y359,,-EE428)</f>
        <v>0</v>
      </c>
      <c r="HI428" s="147">
        <f>PV(0.05,'PV factor'!Z359,,-EF428)</f>
        <v>0</v>
      </c>
      <c r="HJ428" s="147">
        <f>PV(0.05,'PV factor'!AA359,,-EG428)</f>
        <v>0</v>
      </c>
      <c r="HK428" s="147">
        <f>PV(0.05,'PV factor'!AB359,,-EH428)</f>
        <v>0</v>
      </c>
      <c r="HL428" s="147">
        <f>PV(0.05,'PV factor'!AC359,,-EI428)</f>
        <v>0</v>
      </c>
      <c r="HM428" s="147">
        <f>PV(0.05,'PV factor'!AD359,,-EJ428)</f>
        <v>0</v>
      </c>
      <c r="HN428" s="147">
        <f>PV(0.05,'PV factor'!AE359,,-EK428)</f>
        <v>0</v>
      </c>
      <c r="HO428" s="147">
        <f>PV(0.05,'PV factor'!AF359,,-EL428)</f>
        <v>0</v>
      </c>
      <c r="HP428" s="147">
        <f>PV(0.05,'PV factor'!AG359,,-EM428)</f>
        <v>0</v>
      </c>
      <c r="HQ428" s="147">
        <f>PV(0.05,'PV factor'!AH359,,-EN428)</f>
        <v>0</v>
      </c>
      <c r="HR428" s="147">
        <f>PV(0.05,'PV factor'!AI359,,-EO428)</f>
        <v>0</v>
      </c>
      <c r="HS428" s="147">
        <f>PV(0.05,'PV factor'!AJ359,,-EP428)</f>
        <v>0</v>
      </c>
      <c r="HT428" s="147">
        <f>PV(0.05,'PV factor'!AK359,,-EQ428)</f>
        <v>0</v>
      </c>
      <c r="HU428" s="147">
        <f>PV(0.05,'PV factor'!AL359,,-ER428)</f>
        <v>0</v>
      </c>
      <c r="HV428" s="147">
        <f>PV(0.05,'PV factor'!AM359,,-ES428)</f>
        <v>0</v>
      </c>
      <c r="HW428" s="147">
        <f>PV(0.05,'PV factor'!AN359,,-ET428)</f>
        <v>0</v>
      </c>
      <c r="HX428" s="147">
        <f>PV(0.05,'PV factor'!AO359,,-EU428)</f>
        <v>0</v>
      </c>
      <c r="HY428" s="147">
        <f>PV(0.05,'PV factor'!AP359,,-EV428)</f>
        <v>0</v>
      </c>
      <c r="HZ428" s="147">
        <f t="shared" si="655"/>
        <v>147424.0268291019</v>
      </c>
      <c r="IA428" s="147">
        <f t="shared" si="656"/>
        <v>0</v>
      </c>
      <c r="IB428" s="401">
        <f t="shared" si="657"/>
        <v>0</v>
      </c>
    </row>
    <row r="429" spans="1:236" s="181" customFormat="1" ht="90" customHeight="1" x14ac:dyDescent="0.25">
      <c r="A429" s="161" t="s">
        <v>200</v>
      </c>
      <c r="B429" s="150" t="s">
        <v>3335</v>
      </c>
      <c r="C429" s="150" t="s">
        <v>3352</v>
      </c>
      <c r="D429" s="79">
        <v>3</v>
      </c>
      <c r="E429" s="150" t="s">
        <v>3353</v>
      </c>
      <c r="F429" s="151" t="s">
        <v>3354</v>
      </c>
      <c r="G429" s="151" t="s">
        <v>3355</v>
      </c>
      <c r="H429" s="79" t="s">
        <v>77</v>
      </c>
      <c r="I429" s="151" t="s">
        <v>3345</v>
      </c>
      <c r="J429" s="151">
        <v>5</v>
      </c>
      <c r="K429" s="227" t="s">
        <v>94</v>
      </c>
      <c r="L429" s="111"/>
      <c r="M429" s="214" t="s">
        <v>3351</v>
      </c>
      <c r="N429" s="79" t="s">
        <v>96</v>
      </c>
      <c r="O429" s="79" t="s">
        <v>82</v>
      </c>
      <c r="P429" s="79" t="s">
        <v>83</v>
      </c>
      <c r="Q429" s="112" t="s">
        <v>100</v>
      </c>
      <c r="R429" s="79" t="s">
        <v>226</v>
      </c>
      <c r="S429" s="79" t="s">
        <v>99</v>
      </c>
      <c r="T429" s="79" t="s">
        <v>1633</v>
      </c>
      <c r="U429" s="79" t="s">
        <v>100</v>
      </c>
      <c r="V429" s="81">
        <v>1</v>
      </c>
      <c r="W429" s="162">
        <v>69581</v>
      </c>
      <c r="X429" s="162">
        <v>0</v>
      </c>
      <c r="Y429" s="162">
        <v>0</v>
      </c>
      <c r="Z429" s="162">
        <v>0</v>
      </c>
      <c r="AA429" s="162">
        <v>69581</v>
      </c>
      <c r="AB429" s="162">
        <v>0</v>
      </c>
      <c r="AC429" s="162">
        <v>0</v>
      </c>
      <c r="AD429" s="162">
        <v>0</v>
      </c>
      <c r="AE429" s="149">
        <v>0</v>
      </c>
      <c r="AF429" s="149">
        <v>0</v>
      </c>
      <c r="AG429" s="149">
        <v>0</v>
      </c>
      <c r="AH429" s="149">
        <v>0</v>
      </c>
      <c r="AI429" s="79" t="s">
        <v>3014</v>
      </c>
      <c r="AJ429" s="176">
        <v>0</v>
      </c>
      <c r="AK429" s="176">
        <v>0</v>
      </c>
      <c r="AL429" s="176">
        <v>0</v>
      </c>
      <c r="AM429" s="176">
        <v>0</v>
      </c>
      <c r="AN429" s="176">
        <v>7000</v>
      </c>
      <c r="AO429" s="176">
        <v>7000</v>
      </c>
      <c r="AP429" s="176">
        <v>7000</v>
      </c>
      <c r="AQ429" s="149">
        <v>7000</v>
      </c>
      <c r="AR429" s="149">
        <v>7000</v>
      </c>
      <c r="AS429" s="149">
        <v>7000</v>
      </c>
      <c r="AT429" s="149">
        <v>7000</v>
      </c>
      <c r="AU429" s="151"/>
      <c r="AV429" s="230">
        <f t="shared" si="623"/>
        <v>1</v>
      </c>
      <c r="AW429" s="230">
        <f t="shared" si="624"/>
        <v>0</v>
      </c>
      <c r="AX429" s="230" t="str">
        <f t="shared" si="625"/>
        <v>D2</v>
      </c>
      <c r="AY429" s="141">
        <f t="shared" si="626"/>
        <v>7</v>
      </c>
      <c r="AZ429" s="70">
        <f t="shared" si="627"/>
        <v>1</v>
      </c>
      <c r="BA429" s="70">
        <f t="shared" si="628"/>
        <v>0</v>
      </c>
      <c r="BB429" s="70">
        <f t="shared" si="629"/>
        <v>1</v>
      </c>
      <c r="BC429" s="70">
        <f t="shared" si="630"/>
        <v>1</v>
      </c>
      <c r="BD429" s="70">
        <f t="shared" si="631"/>
        <v>1</v>
      </c>
      <c r="BE429" s="70">
        <f t="shared" si="632"/>
        <v>1</v>
      </c>
      <c r="BF429" s="70">
        <f t="shared" si="633"/>
        <v>1</v>
      </c>
      <c r="BG429" s="71">
        <f t="shared" si="634"/>
        <v>0</v>
      </c>
      <c r="BH429" s="71">
        <f t="shared" si="635"/>
        <v>0</v>
      </c>
      <c r="BI429" s="71">
        <f t="shared" si="636"/>
        <v>0</v>
      </c>
      <c r="BJ429" s="71">
        <f t="shared" si="637"/>
        <v>0</v>
      </c>
      <c r="BK429" s="71">
        <f t="shared" si="638"/>
        <v>0</v>
      </c>
      <c r="BL429" s="70">
        <f t="shared" si="639"/>
        <v>1</v>
      </c>
      <c r="BM429" s="70">
        <f t="shared" si="640"/>
        <v>1</v>
      </c>
      <c r="BN429" s="70">
        <f t="shared" si="641"/>
        <v>0</v>
      </c>
      <c r="BO429" s="70">
        <f t="shared" si="642"/>
        <v>1</v>
      </c>
      <c r="BP429" s="144">
        <f t="shared" si="643"/>
        <v>0</v>
      </c>
      <c r="BQ429" s="144">
        <f t="shared" si="644"/>
        <v>0</v>
      </c>
      <c r="BR429" s="144">
        <f t="shared" si="645"/>
        <v>69581</v>
      </c>
      <c r="BS429" s="144">
        <f t="shared" si="646"/>
        <v>7000</v>
      </c>
      <c r="BT429" s="144">
        <f t="shared" si="647"/>
        <v>7000</v>
      </c>
      <c r="BU429" s="144">
        <f t="shared" si="648"/>
        <v>7000</v>
      </c>
      <c r="BV429" s="144">
        <f t="shared" si="649"/>
        <v>7000</v>
      </c>
      <c r="BW429" s="144">
        <f t="shared" si="650"/>
        <v>7000</v>
      </c>
      <c r="BX429" s="144">
        <f t="shared" si="651"/>
        <v>7000</v>
      </c>
      <c r="BY429" s="144">
        <f t="shared" si="652"/>
        <v>7000</v>
      </c>
      <c r="BZ429" s="9">
        <v>0</v>
      </c>
      <c r="CA429" s="9">
        <v>0</v>
      </c>
      <c r="CB429" s="9">
        <v>0</v>
      </c>
      <c r="CC429" s="9">
        <v>0</v>
      </c>
      <c r="CD429" s="9">
        <v>0</v>
      </c>
      <c r="CE429" s="9">
        <v>0</v>
      </c>
      <c r="CF429" s="9">
        <v>0</v>
      </c>
      <c r="CG429" s="9">
        <v>0</v>
      </c>
      <c r="CH429" s="9">
        <v>0</v>
      </c>
      <c r="CI429" s="9">
        <v>0</v>
      </c>
      <c r="CJ429" s="9">
        <v>0</v>
      </c>
      <c r="CK429" s="9">
        <v>0</v>
      </c>
      <c r="CL429" s="9">
        <v>0</v>
      </c>
      <c r="CM429" s="9">
        <v>0</v>
      </c>
      <c r="CN429" s="9">
        <v>0</v>
      </c>
      <c r="CO429" s="9">
        <v>0</v>
      </c>
      <c r="CP429" s="9">
        <v>0</v>
      </c>
      <c r="CQ429" s="9">
        <v>0</v>
      </c>
      <c r="CR429" s="9">
        <v>0</v>
      </c>
      <c r="CS429" s="9">
        <v>0</v>
      </c>
      <c r="CT429" s="9">
        <v>0</v>
      </c>
      <c r="CU429" s="9">
        <v>0</v>
      </c>
      <c r="CV429" s="9">
        <v>0</v>
      </c>
      <c r="CW429" s="9">
        <v>0</v>
      </c>
      <c r="CX429" s="9">
        <v>0</v>
      </c>
      <c r="CY429" s="9">
        <v>0</v>
      </c>
      <c r="CZ429" s="9">
        <v>0</v>
      </c>
      <c r="DA429" s="9">
        <v>0</v>
      </c>
      <c r="DB429" s="9">
        <v>0</v>
      </c>
      <c r="DC429" s="9">
        <v>0</v>
      </c>
      <c r="DD429" s="9">
        <v>0</v>
      </c>
      <c r="DE429" s="9">
        <v>0</v>
      </c>
      <c r="DF429" s="9">
        <v>0</v>
      </c>
      <c r="DG429" s="144">
        <f t="shared" si="653"/>
        <v>0</v>
      </c>
      <c r="DH429" s="144">
        <f t="shared" ref="DH429:EW429" si="698">DG429</f>
        <v>0</v>
      </c>
      <c r="DI429" s="144">
        <f t="shared" si="698"/>
        <v>0</v>
      </c>
      <c r="DJ429" s="144">
        <f t="shared" si="698"/>
        <v>0</v>
      </c>
      <c r="DK429" s="144">
        <f t="shared" si="698"/>
        <v>0</v>
      </c>
      <c r="DL429" s="144">
        <f t="shared" si="698"/>
        <v>0</v>
      </c>
      <c r="DM429" s="144">
        <f t="shared" si="698"/>
        <v>0</v>
      </c>
      <c r="DN429" s="144">
        <f t="shared" si="698"/>
        <v>0</v>
      </c>
      <c r="DO429" s="144">
        <f t="shared" si="698"/>
        <v>0</v>
      </c>
      <c r="DP429" s="144">
        <f t="shared" si="698"/>
        <v>0</v>
      </c>
      <c r="DQ429" s="144">
        <f t="shared" si="698"/>
        <v>0</v>
      </c>
      <c r="DR429" s="144">
        <f t="shared" si="698"/>
        <v>0</v>
      </c>
      <c r="DS429" s="144">
        <f t="shared" si="698"/>
        <v>0</v>
      </c>
      <c r="DT429" s="144">
        <f t="shared" si="698"/>
        <v>0</v>
      </c>
      <c r="DU429" s="144">
        <f t="shared" si="698"/>
        <v>0</v>
      </c>
      <c r="DV429" s="144">
        <f t="shared" si="698"/>
        <v>0</v>
      </c>
      <c r="DW429" s="144">
        <f t="shared" si="698"/>
        <v>0</v>
      </c>
      <c r="DX429" s="144">
        <f t="shared" si="698"/>
        <v>0</v>
      </c>
      <c r="DY429" s="144">
        <f t="shared" si="698"/>
        <v>0</v>
      </c>
      <c r="DZ429" s="144">
        <f t="shared" si="698"/>
        <v>0</v>
      </c>
      <c r="EA429" s="144">
        <f t="shared" si="698"/>
        <v>0</v>
      </c>
      <c r="EB429" s="144">
        <f t="shared" si="698"/>
        <v>0</v>
      </c>
      <c r="EC429" s="144">
        <f t="shared" si="698"/>
        <v>0</v>
      </c>
      <c r="ED429" s="144">
        <f t="shared" si="698"/>
        <v>0</v>
      </c>
      <c r="EE429" s="144">
        <f t="shared" si="698"/>
        <v>0</v>
      </c>
      <c r="EF429" s="144">
        <f t="shared" si="698"/>
        <v>0</v>
      </c>
      <c r="EG429" s="144">
        <f t="shared" si="698"/>
        <v>0</v>
      </c>
      <c r="EH429" s="144">
        <f t="shared" si="698"/>
        <v>0</v>
      </c>
      <c r="EI429" s="144">
        <f t="shared" si="698"/>
        <v>0</v>
      </c>
      <c r="EJ429" s="144">
        <f t="shared" si="698"/>
        <v>0</v>
      </c>
      <c r="EK429" s="144">
        <f t="shared" si="698"/>
        <v>0</v>
      </c>
      <c r="EL429" s="144">
        <f t="shared" si="698"/>
        <v>0</v>
      </c>
      <c r="EM429" s="144">
        <f t="shared" si="698"/>
        <v>0</v>
      </c>
      <c r="EN429" s="144">
        <f t="shared" si="698"/>
        <v>0</v>
      </c>
      <c r="EO429" s="144">
        <f t="shared" si="698"/>
        <v>0</v>
      </c>
      <c r="EP429" s="144">
        <f t="shared" si="698"/>
        <v>0</v>
      </c>
      <c r="EQ429" s="144">
        <f t="shared" si="698"/>
        <v>0</v>
      </c>
      <c r="ER429" s="144">
        <f t="shared" si="698"/>
        <v>0</v>
      </c>
      <c r="ES429" s="144">
        <f t="shared" si="698"/>
        <v>0</v>
      </c>
      <c r="ET429" s="144">
        <f t="shared" si="698"/>
        <v>0</v>
      </c>
      <c r="EU429" s="144">
        <f t="shared" si="698"/>
        <v>0</v>
      </c>
      <c r="EV429" s="144">
        <f t="shared" si="698"/>
        <v>0</v>
      </c>
      <c r="EW429" s="144">
        <f t="shared" si="698"/>
        <v>0</v>
      </c>
      <c r="EX429" s="147">
        <f>PV(0.05,'PV factor'!C357,,-BR429)</f>
        <v>63112.018140589564</v>
      </c>
      <c r="EY429" s="147">
        <f>PV(0.05,'PV factor'!D357,,-BS429)</f>
        <v>6046.8631897203322</v>
      </c>
      <c r="EZ429" s="147">
        <f>PV(0.05,'PV factor'!E357,,-BT429)</f>
        <v>5758.9173235431736</v>
      </c>
      <c r="FA429" s="147">
        <f>PV(0.05,'PV factor'!F357,,-BU429)</f>
        <v>5484.6831652792125</v>
      </c>
      <c r="FB429" s="147">
        <f>PV(0.05,'PV factor'!G357,,-BV429)</f>
        <v>5223.5077764563939</v>
      </c>
      <c r="FC429" s="147">
        <f>PV(0.05,'PV factor'!H357,,-BW429)</f>
        <v>4974.7693109108504</v>
      </c>
      <c r="FD429" s="147">
        <f>PV(0.05,'PV factor'!I357,,-BX429)</f>
        <v>4737.8755342008099</v>
      </c>
      <c r="FE429" s="147">
        <f>PV(0.05,'PV factor'!J357,,-BY429)</f>
        <v>4512.2624135245806</v>
      </c>
      <c r="FF429" s="147">
        <f>PV(0.05,'PV factor'!K357,,-BZ429)</f>
        <v>0</v>
      </c>
      <c r="FG429" s="147">
        <f>PV(0.05,'PV factor'!L357,,-CA429)</f>
        <v>0</v>
      </c>
      <c r="FH429" s="147">
        <f>PV(0.05,'PV factor'!M357,,-CB429)</f>
        <v>0</v>
      </c>
      <c r="FI429" s="147">
        <f>PV(0.05,'PV factor'!N357,,-CC429)</f>
        <v>0</v>
      </c>
      <c r="FJ429" s="147">
        <f>PV(0.05,'PV factor'!O357,,-CD429)</f>
        <v>0</v>
      </c>
      <c r="FK429" s="147">
        <f>PV(0.05,'PV factor'!P357,,-CE429)</f>
        <v>0</v>
      </c>
      <c r="FL429" s="147">
        <f>PV(0.05,'PV factor'!Q357,,-CF429)</f>
        <v>0</v>
      </c>
      <c r="FM429" s="147">
        <f>PV(0.05,'PV factor'!R357,,-CG429)</f>
        <v>0</v>
      </c>
      <c r="FN429" s="147">
        <f>PV(0.05,'PV factor'!S357,,-CH429)</f>
        <v>0</v>
      </c>
      <c r="FO429" s="147">
        <f>PV(0.05,'PV factor'!T357,,-CI429)</f>
        <v>0</v>
      </c>
      <c r="FP429" s="147">
        <f>PV(0.05,'PV factor'!U357,,-CJ429)</f>
        <v>0</v>
      </c>
      <c r="FQ429" s="147">
        <f>PV(0.05,'PV factor'!V357,,-CK429)</f>
        <v>0</v>
      </c>
      <c r="FR429" s="147">
        <f>PV(0.05,'PV factor'!W357,,-CL429)</f>
        <v>0</v>
      </c>
      <c r="FS429" s="147">
        <f>PV(0.05,'PV factor'!X357,,-CM429)</f>
        <v>0</v>
      </c>
      <c r="FT429" s="147">
        <f>PV(0.05,'PV factor'!Y357,,-CN429)</f>
        <v>0</v>
      </c>
      <c r="FU429" s="147">
        <f>PV(0.05,'PV factor'!Z357,,-CO429)</f>
        <v>0</v>
      </c>
      <c r="FV429" s="147">
        <f>PV(0.05,'PV factor'!AA357,,-CP429)</f>
        <v>0</v>
      </c>
      <c r="FW429" s="147">
        <f>PV(0.05,'PV factor'!AB357,,-CQ429)</f>
        <v>0</v>
      </c>
      <c r="FX429" s="147">
        <f>PV(0.05,'PV factor'!AC357,,-CR429)</f>
        <v>0</v>
      </c>
      <c r="FY429" s="147">
        <f>PV(0.05,'PV factor'!AD357,,-CS429)</f>
        <v>0</v>
      </c>
      <c r="FZ429" s="147">
        <f>PV(0.05,'PV factor'!AE357,,-CT429)</f>
        <v>0</v>
      </c>
      <c r="GA429" s="147">
        <f>PV(0.05,'PV factor'!AF357,,-CU429)</f>
        <v>0</v>
      </c>
      <c r="GB429" s="147">
        <f>PV(0.05,'PV factor'!AG357,,-CV429)</f>
        <v>0</v>
      </c>
      <c r="GC429" s="147">
        <f>PV(0.05,'PV factor'!AH357,,-CW429)</f>
        <v>0</v>
      </c>
      <c r="GD429" s="147">
        <f>PV(0.05,'PV factor'!AI357,,-CX429)</f>
        <v>0</v>
      </c>
      <c r="GE429" s="147">
        <f>PV(0.05,'PV factor'!AJ357,,-CY429)</f>
        <v>0</v>
      </c>
      <c r="GF429" s="147">
        <f>PV(0.05,'PV factor'!AK357,,-CZ429)</f>
        <v>0</v>
      </c>
      <c r="GG429" s="147">
        <f>PV(0.05,'PV factor'!AL357,,-DA429)</f>
        <v>0</v>
      </c>
      <c r="GH429" s="147">
        <f>PV(0.05,'PV factor'!AM357,,-DB429)</f>
        <v>0</v>
      </c>
      <c r="GI429" s="147">
        <f>PV(0.05,'PV factor'!AN357,,-DC429)</f>
        <v>0</v>
      </c>
      <c r="GJ429" s="147">
        <f>PV(0.05,'PV factor'!AO357,,-DD429)</f>
        <v>0</v>
      </c>
      <c r="GK429" s="147">
        <f>PV(0.05,'PV factor'!AP357,,-DE429)</f>
        <v>0</v>
      </c>
      <c r="GL429" s="147">
        <f>PV(0.05,'PV factor'!C357,,-DI429)</f>
        <v>0</v>
      </c>
      <c r="GM429" s="147">
        <f>PV(0.05,'PV factor'!D357,,-DJ429)</f>
        <v>0</v>
      </c>
      <c r="GN429" s="147">
        <f>PV(0.05,'PV factor'!E357,,-DK429)</f>
        <v>0</v>
      </c>
      <c r="GO429" s="147">
        <f>PV(0.05,'PV factor'!F357,,-DL429)</f>
        <v>0</v>
      </c>
      <c r="GP429" s="147">
        <f>PV(0.05,'PV factor'!G357,,-DM429)</f>
        <v>0</v>
      </c>
      <c r="GQ429" s="147">
        <f>PV(0.05,'PV factor'!H357,,-DN429)</f>
        <v>0</v>
      </c>
      <c r="GR429" s="147">
        <f>PV(0.05,'PV factor'!I357,,-DO429)</f>
        <v>0</v>
      </c>
      <c r="GS429" s="147">
        <f>PV(0.05,'PV factor'!J357,,-DP429)</f>
        <v>0</v>
      </c>
      <c r="GT429" s="147">
        <f>PV(0.05,'PV factor'!K357,,-DQ429)</f>
        <v>0</v>
      </c>
      <c r="GU429" s="147">
        <f>PV(0.05,'PV factor'!L357,,-DR429)</f>
        <v>0</v>
      </c>
      <c r="GV429" s="147">
        <f>PV(0.05,'PV factor'!M357,,-DS429)</f>
        <v>0</v>
      </c>
      <c r="GW429" s="147">
        <f>PV(0.05,'PV factor'!N357,,-DT429)</f>
        <v>0</v>
      </c>
      <c r="GX429" s="147">
        <f>PV(0.05,'PV factor'!O357,,-DU429)</f>
        <v>0</v>
      </c>
      <c r="GY429" s="147">
        <f>PV(0.05,'PV factor'!P357,,-DV429)</f>
        <v>0</v>
      </c>
      <c r="GZ429" s="147">
        <f>PV(0.05,'PV factor'!Q357,,-DW429)</f>
        <v>0</v>
      </c>
      <c r="HA429" s="147">
        <f>PV(0.05,'PV factor'!R357,,-DX429)</f>
        <v>0</v>
      </c>
      <c r="HB429" s="147">
        <f>PV(0.05,'PV factor'!S357,,-DY429)</f>
        <v>0</v>
      </c>
      <c r="HC429" s="147">
        <f>PV(0.05,'PV factor'!T357,,-DZ429)</f>
        <v>0</v>
      </c>
      <c r="HD429" s="147">
        <f>PV(0.05,'PV factor'!U357,,-EA429)</f>
        <v>0</v>
      </c>
      <c r="HE429" s="147">
        <f>PV(0.05,'PV factor'!V357,,-EB429)</f>
        <v>0</v>
      </c>
      <c r="HF429" s="147">
        <f>PV(0.05,'PV factor'!W357,,-EC429)</f>
        <v>0</v>
      </c>
      <c r="HG429" s="147">
        <f>PV(0.05,'PV factor'!X357,,-ED429)</f>
        <v>0</v>
      </c>
      <c r="HH429" s="147">
        <f>PV(0.05,'PV factor'!Y357,,-EE429)</f>
        <v>0</v>
      </c>
      <c r="HI429" s="147">
        <f>PV(0.05,'PV factor'!Z357,,-EF429)</f>
        <v>0</v>
      </c>
      <c r="HJ429" s="147">
        <f>PV(0.05,'PV factor'!AA357,,-EG429)</f>
        <v>0</v>
      </c>
      <c r="HK429" s="147">
        <f>PV(0.05,'PV factor'!AB357,,-EH429)</f>
        <v>0</v>
      </c>
      <c r="HL429" s="147">
        <f>PV(0.05,'PV factor'!AC357,,-EI429)</f>
        <v>0</v>
      </c>
      <c r="HM429" s="147">
        <f>PV(0.05,'PV factor'!AD357,,-EJ429)</f>
        <v>0</v>
      </c>
      <c r="HN429" s="147">
        <f>PV(0.05,'PV factor'!AE357,,-EK429)</f>
        <v>0</v>
      </c>
      <c r="HO429" s="147">
        <f>PV(0.05,'PV factor'!AF357,,-EL429)</f>
        <v>0</v>
      </c>
      <c r="HP429" s="147">
        <f>PV(0.05,'PV factor'!AG357,,-EM429)</f>
        <v>0</v>
      </c>
      <c r="HQ429" s="147">
        <f>PV(0.05,'PV factor'!AH357,,-EN429)</f>
        <v>0</v>
      </c>
      <c r="HR429" s="147">
        <f>PV(0.05,'PV factor'!AI357,,-EO429)</f>
        <v>0</v>
      </c>
      <c r="HS429" s="147">
        <f>PV(0.05,'PV factor'!AJ357,,-EP429)</f>
        <v>0</v>
      </c>
      <c r="HT429" s="147">
        <f>PV(0.05,'PV factor'!AK357,,-EQ429)</f>
        <v>0</v>
      </c>
      <c r="HU429" s="147">
        <f>PV(0.05,'PV factor'!AL357,,-ER429)</f>
        <v>0</v>
      </c>
      <c r="HV429" s="147">
        <f>PV(0.05,'PV factor'!AM357,,-ES429)</f>
        <v>0</v>
      </c>
      <c r="HW429" s="147">
        <f>PV(0.05,'PV factor'!AN357,,-ET429)</f>
        <v>0</v>
      </c>
      <c r="HX429" s="147">
        <f>PV(0.05,'PV factor'!AO357,,-EU429)</f>
        <v>0</v>
      </c>
      <c r="HY429" s="147">
        <f>PV(0.05,'PV factor'!AP357,,-EV429)</f>
        <v>0</v>
      </c>
      <c r="HZ429" s="147">
        <f t="shared" si="655"/>
        <v>85625.989595588675</v>
      </c>
      <c r="IA429" s="147">
        <f t="shared" si="656"/>
        <v>0</v>
      </c>
      <c r="IB429" s="401">
        <f t="shared" si="657"/>
        <v>0</v>
      </c>
    </row>
    <row r="430" spans="1:236" s="181" customFormat="1" ht="90" customHeight="1" x14ac:dyDescent="0.25">
      <c r="A430" s="161" t="s">
        <v>200</v>
      </c>
      <c r="B430" s="150" t="s">
        <v>3335</v>
      </c>
      <c r="C430" s="150" t="s">
        <v>3347</v>
      </c>
      <c r="D430" s="79">
        <v>4</v>
      </c>
      <c r="E430" s="150" t="s">
        <v>3348</v>
      </c>
      <c r="F430" s="151" t="s">
        <v>3349</v>
      </c>
      <c r="G430" s="151" t="s">
        <v>3350</v>
      </c>
      <c r="H430" s="79" t="s">
        <v>77</v>
      </c>
      <c r="I430" s="151" t="s">
        <v>3345</v>
      </c>
      <c r="J430" s="151">
        <v>5</v>
      </c>
      <c r="K430" s="227" t="s">
        <v>94</v>
      </c>
      <c r="L430" s="111"/>
      <c r="M430" s="113" t="s">
        <v>3351</v>
      </c>
      <c r="N430" s="79" t="s">
        <v>96</v>
      </c>
      <c r="O430" s="79" t="s">
        <v>82</v>
      </c>
      <c r="P430" s="79" t="s">
        <v>83</v>
      </c>
      <c r="Q430" s="112" t="s">
        <v>100</v>
      </c>
      <c r="R430" s="79" t="s">
        <v>226</v>
      </c>
      <c r="S430" s="79" t="s">
        <v>99</v>
      </c>
      <c r="T430" s="79" t="s">
        <v>1633</v>
      </c>
      <c r="U430" s="79" t="s">
        <v>100</v>
      </c>
      <c r="V430" s="81">
        <v>1</v>
      </c>
      <c r="W430" s="162">
        <v>69772</v>
      </c>
      <c r="X430" s="162">
        <v>0</v>
      </c>
      <c r="Y430" s="162">
        <v>0</v>
      </c>
      <c r="Z430" s="162">
        <v>0</v>
      </c>
      <c r="AA430" s="162">
        <v>69772</v>
      </c>
      <c r="AB430" s="162">
        <v>0</v>
      </c>
      <c r="AC430" s="162">
        <v>0</v>
      </c>
      <c r="AD430" s="162">
        <v>0</v>
      </c>
      <c r="AE430" s="149">
        <v>0</v>
      </c>
      <c r="AF430" s="149">
        <v>0</v>
      </c>
      <c r="AG430" s="149">
        <v>0</v>
      </c>
      <c r="AH430" s="149">
        <v>0</v>
      </c>
      <c r="AI430" s="79" t="s">
        <v>3014</v>
      </c>
      <c r="AJ430" s="176">
        <v>0</v>
      </c>
      <c r="AK430" s="176">
        <v>0</v>
      </c>
      <c r="AL430" s="176">
        <v>0</v>
      </c>
      <c r="AM430" s="176">
        <v>0</v>
      </c>
      <c r="AN430" s="176">
        <v>6000</v>
      </c>
      <c r="AO430" s="176">
        <v>6000</v>
      </c>
      <c r="AP430" s="176">
        <v>6000</v>
      </c>
      <c r="AQ430" s="149">
        <v>6000</v>
      </c>
      <c r="AR430" s="149">
        <v>6000</v>
      </c>
      <c r="AS430" s="149">
        <v>6000</v>
      </c>
      <c r="AT430" s="149">
        <v>6000</v>
      </c>
      <c r="AU430" s="151"/>
      <c r="AV430" s="230">
        <f t="shared" si="623"/>
        <v>1</v>
      </c>
      <c r="AW430" s="230">
        <f t="shared" si="624"/>
        <v>0</v>
      </c>
      <c r="AX430" s="230" t="str">
        <f t="shared" si="625"/>
        <v>D2</v>
      </c>
      <c r="AY430" s="141">
        <f t="shared" si="626"/>
        <v>7</v>
      </c>
      <c r="AZ430" s="70">
        <f t="shared" si="627"/>
        <v>1</v>
      </c>
      <c r="BA430" s="70">
        <f t="shared" si="628"/>
        <v>0</v>
      </c>
      <c r="BB430" s="70">
        <f t="shared" si="629"/>
        <v>1</v>
      </c>
      <c r="BC430" s="70">
        <f t="shared" si="630"/>
        <v>1</v>
      </c>
      <c r="BD430" s="70">
        <f t="shared" si="631"/>
        <v>1</v>
      </c>
      <c r="BE430" s="70">
        <f t="shared" si="632"/>
        <v>1</v>
      </c>
      <c r="BF430" s="70">
        <f t="shared" si="633"/>
        <v>1</v>
      </c>
      <c r="BG430" s="71">
        <f t="shared" si="634"/>
        <v>0</v>
      </c>
      <c r="BH430" s="71">
        <f t="shared" si="635"/>
        <v>0</v>
      </c>
      <c r="BI430" s="71">
        <f t="shared" si="636"/>
        <v>0</v>
      </c>
      <c r="BJ430" s="71">
        <f t="shared" si="637"/>
        <v>0</v>
      </c>
      <c r="BK430" s="71">
        <f t="shared" si="638"/>
        <v>0</v>
      </c>
      <c r="BL430" s="70">
        <f t="shared" si="639"/>
        <v>1</v>
      </c>
      <c r="BM430" s="70">
        <f t="shared" si="640"/>
        <v>1</v>
      </c>
      <c r="BN430" s="70">
        <f t="shared" si="641"/>
        <v>0</v>
      </c>
      <c r="BO430" s="70">
        <f t="shared" si="642"/>
        <v>1</v>
      </c>
      <c r="BP430" s="144">
        <f t="shared" si="643"/>
        <v>0</v>
      </c>
      <c r="BQ430" s="144">
        <f t="shared" si="644"/>
        <v>0</v>
      </c>
      <c r="BR430" s="144">
        <f t="shared" si="645"/>
        <v>69772</v>
      </c>
      <c r="BS430" s="144">
        <f t="shared" si="646"/>
        <v>6000</v>
      </c>
      <c r="BT430" s="144">
        <f t="shared" si="647"/>
        <v>6000</v>
      </c>
      <c r="BU430" s="144">
        <f t="shared" si="648"/>
        <v>6000</v>
      </c>
      <c r="BV430" s="144">
        <f t="shared" si="649"/>
        <v>6000</v>
      </c>
      <c r="BW430" s="144">
        <f t="shared" si="650"/>
        <v>6000</v>
      </c>
      <c r="BX430" s="144">
        <f t="shared" si="651"/>
        <v>6000</v>
      </c>
      <c r="BY430" s="144">
        <f t="shared" si="652"/>
        <v>6000</v>
      </c>
      <c r="BZ430" s="9">
        <v>0</v>
      </c>
      <c r="CA430" s="9">
        <v>0</v>
      </c>
      <c r="CB430" s="9">
        <v>0</v>
      </c>
      <c r="CC430" s="9">
        <v>0</v>
      </c>
      <c r="CD430" s="9">
        <v>0</v>
      </c>
      <c r="CE430" s="9">
        <v>0</v>
      </c>
      <c r="CF430" s="9">
        <v>0</v>
      </c>
      <c r="CG430" s="9">
        <v>0</v>
      </c>
      <c r="CH430" s="9">
        <v>0</v>
      </c>
      <c r="CI430" s="9">
        <v>0</v>
      </c>
      <c r="CJ430" s="9">
        <v>0</v>
      </c>
      <c r="CK430" s="9">
        <v>0</v>
      </c>
      <c r="CL430" s="9">
        <v>0</v>
      </c>
      <c r="CM430" s="9">
        <v>0</v>
      </c>
      <c r="CN430" s="9">
        <v>0</v>
      </c>
      <c r="CO430" s="9">
        <v>0</v>
      </c>
      <c r="CP430" s="9">
        <v>0</v>
      </c>
      <c r="CQ430" s="9">
        <v>0</v>
      </c>
      <c r="CR430" s="9">
        <v>0</v>
      </c>
      <c r="CS430" s="9">
        <v>0</v>
      </c>
      <c r="CT430" s="9">
        <v>0</v>
      </c>
      <c r="CU430" s="9">
        <v>0</v>
      </c>
      <c r="CV430" s="9">
        <v>0</v>
      </c>
      <c r="CW430" s="9">
        <v>0</v>
      </c>
      <c r="CX430" s="9">
        <v>0</v>
      </c>
      <c r="CY430" s="9">
        <v>0</v>
      </c>
      <c r="CZ430" s="9">
        <v>0</v>
      </c>
      <c r="DA430" s="9">
        <v>0</v>
      </c>
      <c r="DB430" s="9">
        <v>0</v>
      </c>
      <c r="DC430" s="9">
        <v>0</v>
      </c>
      <c r="DD430" s="9">
        <v>0</v>
      </c>
      <c r="DE430" s="9">
        <v>0</v>
      </c>
      <c r="DF430" s="9">
        <v>0</v>
      </c>
      <c r="DG430" s="144">
        <f t="shared" si="653"/>
        <v>0</v>
      </c>
      <c r="DH430" s="144">
        <f t="shared" ref="DH430:EW430" si="699">DG430</f>
        <v>0</v>
      </c>
      <c r="DI430" s="144">
        <f t="shared" si="699"/>
        <v>0</v>
      </c>
      <c r="DJ430" s="144">
        <f t="shared" si="699"/>
        <v>0</v>
      </c>
      <c r="DK430" s="144">
        <f t="shared" si="699"/>
        <v>0</v>
      </c>
      <c r="DL430" s="144">
        <f t="shared" si="699"/>
        <v>0</v>
      </c>
      <c r="DM430" s="144">
        <f t="shared" si="699"/>
        <v>0</v>
      </c>
      <c r="DN430" s="144">
        <f t="shared" si="699"/>
        <v>0</v>
      </c>
      <c r="DO430" s="144">
        <f t="shared" si="699"/>
        <v>0</v>
      </c>
      <c r="DP430" s="144">
        <f t="shared" si="699"/>
        <v>0</v>
      </c>
      <c r="DQ430" s="144">
        <f t="shared" si="699"/>
        <v>0</v>
      </c>
      <c r="DR430" s="144">
        <f t="shared" si="699"/>
        <v>0</v>
      </c>
      <c r="DS430" s="144">
        <f t="shared" si="699"/>
        <v>0</v>
      </c>
      <c r="DT430" s="144">
        <f t="shared" si="699"/>
        <v>0</v>
      </c>
      <c r="DU430" s="144">
        <f t="shared" si="699"/>
        <v>0</v>
      </c>
      <c r="DV430" s="144">
        <f t="shared" si="699"/>
        <v>0</v>
      </c>
      <c r="DW430" s="144">
        <f t="shared" si="699"/>
        <v>0</v>
      </c>
      <c r="DX430" s="144">
        <f t="shared" si="699"/>
        <v>0</v>
      </c>
      <c r="DY430" s="144">
        <f t="shared" si="699"/>
        <v>0</v>
      </c>
      <c r="DZ430" s="144">
        <f t="shared" si="699"/>
        <v>0</v>
      </c>
      <c r="EA430" s="144">
        <f t="shared" si="699"/>
        <v>0</v>
      </c>
      <c r="EB430" s="144">
        <f t="shared" si="699"/>
        <v>0</v>
      </c>
      <c r="EC430" s="144">
        <f t="shared" si="699"/>
        <v>0</v>
      </c>
      <c r="ED430" s="144">
        <f t="shared" si="699"/>
        <v>0</v>
      </c>
      <c r="EE430" s="144">
        <f t="shared" si="699"/>
        <v>0</v>
      </c>
      <c r="EF430" s="144">
        <f t="shared" si="699"/>
        <v>0</v>
      </c>
      <c r="EG430" s="144">
        <f t="shared" si="699"/>
        <v>0</v>
      </c>
      <c r="EH430" s="144">
        <f t="shared" si="699"/>
        <v>0</v>
      </c>
      <c r="EI430" s="144">
        <f t="shared" si="699"/>
        <v>0</v>
      </c>
      <c r="EJ430" s="144">
        <f t="shared" si="699"/>
        <v>0</v>
      </c>
      <c r="EK430" s="144">
        <f t="shared" si="699"/>
        <v>0</v>
      </c>
      <c r="EL430" s="144">
        <f t="shared" si="699"/>
        <v>0</v>
      </c>
      <c r="EM430" s="144">
        <f t="shared" si="699"/>
        <v>0</v>
      </c>
      <c r="EN430" s="144">
        <f t="shared" si="699"/>
        <v>0</v>
      </c>
      <c r="EO430" s="144">
        <f t="shared" si="699"/>
        <v>0</v>
      </c>
      <c r="EP430" s="144">
        <f t="shared" si="699"/>
        <v>0</v>
      </c>
      <c r="EQ430" s="144">
        <f t="shared" si="699"/>
        <v>0</v>
      </c>
      <c r="ER430" s="144">
        <f t="shared" si="699"/>
        <v>0</v>
      </c>
      <c r="ES430" s="144">
        <f t="shared" si="699"/>
        <v>0</v>
      </c>
      <c r="ET430" s="144">
        <f t="shared" si="699"/>
        <v>0</v>
      </c>
      <c r="EU430" s="144">
        <f t="shared" si="699"/>
        <v>0</v>
      </c>
      <c r="EV430" s="144">
        <f t="shared" si="699"/>
        <v>0</v>
      </c>
      <c r="EW430" s="144">
        <f t="shared" si="699"/>
        <v>0</v>
      </c>
      <c r="EX430" s="147">
        <f>PV(0.05,'PV factor'!C356,,-BR430)</f>
        <v>63285.260770975052</v>
      </c>
      <c r="EY430" s="147">
        <f>PV(0.05,'PV factor'!D356,,-BS430)</f>
        <v>5183.0255911888562</v>
      </c>
      <c r="EZ430" s="147">
        <f>PV(0.05,'PV factor'!E356,,-BT430)</f>
        <v>4936.2148487512923</v>
      </c>
      <c r="FA430" s="147">
        <f>PV(0.05,'PV factor'!F356,,-BU430)</f>
        <v>4701.156998810754</v>
      </c>
      <c r="FB430" s="147">
        <f>PV(0.05,'PV factor'!G356,,-BV430)</f>
        <v>4477.2923798197662</v>
      </c>
      <c r="FC430" s="147">
        <f>PV(0.05,'PV factor'!H356,,-BW430)</f>
        <v>4264.0879807807287</v>
      </c>
      <c r="FD430" s="147">
        <f>PV(0.05,'PV factor'!I356,,-BX430)</f>
        <v>4061.0361721721229</v>
      </c>
      <c r="FE430" s="147">
        <f>PV(0.05,'PV factor'!J356,,-BY430)</f>
        <v>3867.6534973067837</v>
      </c>
      <c r="FF430" s="147">
        <f>PV(0.05,'PV factor'!K356,,-BZ430)</f>
        <v>0</v>
      </c>
      <c r="FG430" s="147">
        <f>PV(0.05,'PV factor'!L356,,-CA430)</f>
        <v>0</v>
      </c>
      <c r="FH430" s="147">
        <f>PV(0.05,'PV factor'!M356,,-CB430)</f>
        <v>0</v>
      </c>
      <c r="FI430" s="147">
        <f>PV(0.05,'PV factor'!N356,,-CC430)</f>
        <v>0</v>
      </c>
      <c r="FJ430" s="147">
        <f>PV(0.05,'PV factor'!O356,,-CD430)</f>
        <v>0</v>
      </c>
      <c r="FK430" s="147">
        <f>PV(0.05,'PV factor'!P356,,-CE430)</f>
        <v>0</v>
      </c>
      <c r="FL430" s="147">
        <f>PV(0.05,'PV factor'!Q356,,-CF430)</f>
        <v>0</v>
      </c>
      <c r="FM430" s="147">
        <f>PV(0.05,'PV factor'!R356,,-CG430)</f>
        <v>0</v>
      </c>
      <c r="FN430" s="147">
        <f>PV(0.05,'PV factor'!S356,,-CH430)</f>
        <v>0</v>
      </c>
      <c r="FO430" s="147">
        <f>PV(0.05,'PV factor'!T356,,-CI430)</f>
        <v>0</v>
      </c>
      <c r="FP430" s="147">
        <f>PV(0.05,'PV factor'!U356,,-CJ430)</f>
        <v>0</v>
      </c>
      <c r="FQ430" s="147">
        <f>PV(0.05,'PV factor'!V356,,-CK430)</f>
        <v>0</v>
      </c>
      <c r="FR430" s="147">
        <f>PV(0.05,'PV factor'!W356,,-CL430)</f>
        <v>0</v>
      </c>
      <c r="FS430" s="147">
        <f>PV(0.05,'PV factor'!X356,,-CM430)</f>
        <v>0</v>
      </c>
      <c r="FT430" s="147">
        <f>PV(0.05,'PV factor'!Y356,,-CN430)</f>
        <v>0</v>
      </c>
      <c r="FU430" s="147">
        <f>PV(0.05,'PV factor'!Z356,,-CO430)</f>
        <v>0</v>
      </c>
      <c r="FV430" s="147">
        <f>PV(0.05,'PV factor'!AA356,,-CP430)</f>
        <v>0</v>
      </c>
      <c r="FW430" s="147">
        <f>PV(0.05,'PV factor'!AB356,,-CQ430)</f>
        <v>0</v>
      </c>
      <c r="FX430" s="147">
        <f>PV(0.05,'PV factor'!AC356,,-CR430)</f>
        <v>0</v>
      </c>
      <c r="FY430" s="147">
        <f>PV(0.05,'PV factor'!AD356,,-CS430)</f>
        <v>0</v>
      </c>
      <c r="FZ430" s="147">
        <f>PV(0.05,'PV factor'!AE356,,-CT430)</f>
        <v>0</v>
      </c>
      <c r="GA430" s="147">
        <f>PV(0.05,'PV factor'!AF356,,-CU430)</f>
        <v>0</v>
      </c>
      <c r="GB430" s="147">
        <f>PV(0.05,'PV factor'!AG356,,-CV430)</f>
        <v>0</v>
      </c>
      <c r="GC430" s="147">
        <f>PV(0.05,'PV factor'!AH356,,-CW430)</f>
        <v>0</v>
      </c>
      <c r="GD430" s="147">
        <f>PV(0.05,'PV factor'!AI356,,-CX430)</f>
        <v>0</v>
      </c>
      <c r="GE430" s="147">
        <f>PV(0.05,'PV factor'!AJ356,,-CY430)</f>
        <v>0</v>
      </c>
      <c r="GF430" s="147">
        <f>PV(0.05,'PV factor'!AK356,,-CZ430)</f>
        <v>0</v>
      </c>
      <c r="GG430" s="147">
        <f>PV(0.05,'PV factor'!AL356,,-DA430)</f>
        <v>0</v>
      </c>
      <c r="GH430" s="147">
        <f>PV(0.05,'PV factor'!AM356,,-DB430)</f>
        <v>0</v>
      </c>
      <c r="GI430" s="147">
        <f>PV(0.05,'PV factor'!AN356,,-DC430)</f>
        <v>0</v>
      </c>
      <c r="GJ430" s="147">
        <f>PV(0.05,'PV factor'!AO356,,-DD430)</f>
        <v>0</v>
      </c>
      <c r="GK430" s="147">
        <f>PV(0.05,'PV factor'!AP356,,-DE430)</f>
        <v>0</v>
      </c>
      <c r="GL430" s="147">
        <f>PV(0.05,'PV factor'!C356,,-DI430)</f>
        <v>0</v>
      </c>
      <c r="GM430" s="147">
        <f>PV(0.05,'PV factor'!D356,,-DJ430)</f>
        <v>0</v>
      </c>
      <c r="GN430" s="147">
        <f>PV(0.05,'PV factor'!E356,,-DK430)</f>
        <v>0</v>
      </c>
      <c r="GO430" s="147">
        <f>PV(0.05,'PV factor'!F356,,-DL430)</f>
        <v>0</v>
      </c>
      <c r="GP430" s="147">
        <f>PV(0.05,'PV factor'!G356,,-DM430)</f>
        <v>0</v>
      </c>
      <c r="GQ430" s="147">
        <f>PV(0.05,'PV factor'!H356,,-DN430)</f>
        <v>0</v>
      </c>
      <c r="GR430" s="147">
        <f>PV(0.05,'PV factor'!I356,,-DO430)</f>
        <v>0</v>
      </c>
      <c r="GS430" s="147">
        <f>PV(0.05,'PV factor'!J356,,-DP430)</f>
        <v>0</v>
      </c>
      <c r="GT430" s="147">
        <f>PV(0.05,'PV factor'!K356,,-DQ430)</f>
        <v>0</v>
      </c>
      <c r="GU430" s="147">
        <f>PV(0.05,'PV factor'!L356,,-DR430)</f>
        <v>0</v>
      </c>
      <c r="GV430" s="147">
        <f>PV(0.05,'PV factor'!M356,,-DS430)</f>
        <v>0</v>
      </c>
      <c r="GW430" s="147">
        <f>PV(0.05,'PV factor'!N356,,-DT430)</f>
        <v>0</v>
      </c>
      <c r="GX430" s="147">
        <f>PV(0.05,'PV factor'!O356,,-DU430)</f>
        <v>0</v>
      </c>
      <c r="GY430" s="147">
        <f>PV(0.05,'PV factor'!P356,,-DV430)</f>
        <v>0</v>
      </c>
      <c r="GZ430" s="147">
        <f>PV(0.05,'PV factor'!Q356,,-DW430)</f>
        <v>0</v>
      </c>
      <c r="HA430" s="147">
        <f>PV(0.05,'PV factor'!R356,,-DX430)</f>
        <v>0</v>
      </c>
      <c r="HB430" s="147">
        <f>PV(0.05,'PV factor'!S356,,-DY430)</f>
        <v>0</v>
      </c>
      <c r="HC430" s="147">
        <f>PV(0.05,'PV factor'!T356,,-DZ430)</f>
        <v>0</v>
      </c>
      <c r="HD430" s="147">
        <f>PV(0.05,'PV factor'!U356,,-EA430)</f>
        <v>0</v>
      </c>
      <c r="HE430" s="147">
        <f>PV(0.05,'PV factor'!V356,,-EB430)</f>
        <v>0</v>
      </c>
      <c r="HF430" s="147">
        <f>PV(0.05,'PV factor'!W356,,-EC430)</f>
        <v>0</v>
      </c>
      <c r="HG430" s="147">
        <f>PV(0.05,'PV factor'!X356,,-ED430)</f>
        <v>0</v>
      </c>
      <c r="HH430" s="147">
        <f>PV(0.05,'PV factor'!Y356,,-EE430)</f>
        <v>0</v>
      </c>
      <c r="HI430" s="147">
        <f>PV(0.05,'PV factor'!Z356,,-EF430)</f>
        <v>0</v>
      </c>
      <c r="HJ430" s="147">
        <f>PV(0.05,'PV factor'!AA356,,-EG430)</f>
        <v>0</v>
      </c>
      <c r="HK430" s="147">
        <f>PV(0.05,'PV factor'!AB356,,-EH430)</f>
        <v>0</v>
      </c>
      <c r="HL430" s="147">
        <f>PV(0.05,'PV factor'!AC356,,-EI430)</f>
        <v>0</v>
      </c>
      <c r="HM430" s="147">
        <f>PV(0.05,'PV factor'!AD356,,-EJ430)</f>
        <v>0</v>
      </c>
      <c r="HN430" s="147">
        <f>PV(0.05,'PV factor'!AE356,,-EK430)</f>
        <v>0</v>
      </c>
      <c r="HO430" s="147">
        <f>PV(0.05,'PV factor'!AF356,,-EL430)</f>
        <v>0</v>
      </c>
      <c r="HP430" s="147">
        <f>PV(0.05,'PV factor'!AG356,,-EM430)</f>
        <v>0</v>
      </c>
      <c r="HQ430" s="147">
        <f>PV(0.05,'PV factor'!AH356,,-EN430)</f>
        <v>0</v>
      </c>
      <c r="HR430" s="147">
        <f>PV(0.05,'PV factor'!AI356,,-EO430)</f>
        <v>0</v>
      </c>
      <c r="HS430" s="147">
        <f>PV(0.05,'PV factor'!AJ356,,-EP430)</f>
        <v>0</v>
      </c>
      <c r="HT430" s="147">
        <f>PV(0.05,'PV factor'!AK356,,-EQ430)</f>
        <v>0</v>
      </c>
      <c r="HU430" s="147">
        <f>PV(0.05,'PV factor'!AL356,,-ER430)</f>
        <v>0</v>
      </c>
      <c r="HV430" s="147">
        <f>PV(0.05,'PV factor'!AM356,,-ES430)</f>
        <v>0</v>
      </c>
      <c r="HW430" s="147">
        <f>PV(0.05,'PV factor'!AN356,,-ET430)</f>
        <v>0</v>
      </c>
      <c r="HX430" s="147">
        <f>PV(0.05,'PV factor'!AO356,,-EU430)</f>
        <v>0</v>
      </c>
      <c r="HY430" s="147">
        <f>PV(0.05,'PV factor'!AP356,,-EV430)</f>
        <v>0</v>
      </c>
      <c r="HZ430" s="147">
        <f t="shared" si="655"/>
        <v>82582.950589545711</v>
      </c>
      <c r="IA430" s="147">
        <f t="shared" si="656"/>
        <v>0</v>
      </c>
      <c r="IB430" s="401">
        <f t="shared" si="657"/>
        <v>0</v>
      </c>
    </row>
    <row r="431" spans="1:236" s="181" customFormat="1" ht="90" customHeight="1" x14ac:dyDescent="0.25">
      <c r="A431" s="161" t="s">
        <v>200</v>
      </c>
      <c r="B431" s="150" t="s">
        <v>3335</v>
      </c>
      <c r="C431" s="150" t="s">
        <v>3356</v>
      </c>
      <c r="D431" s="79">
        <v>5</v>
      </c>
      <c r="E431" s="150" t="s">
        <v>3357</v>
      </c>
      <c r="F431" s="151" t="s">
        <v>3358</v>
      </c>
      <c r="G431" s="151" t="s">
        <v>3359</v>
      </c>
      <c r="H431" s="79" t="s">
        <v>77</v>
      </c>
      <c r="I431" s="151" t="s">
        <v>3360</v>
      </c>
      <c r="J431" s="151">
        <v>5</v>
      </c>
      <c r="K431" s="95" t="s">
        <v>206</v>
      </c>
      <c r="L431" s="111"/>
      <c r="M431" s="214" t="s">
        <v>3351</v>
      </c>
      <c r="N431" s="79" t="s">
        <v>147</v>
      </c>
      <c r="O431" s="79" t="s">
        <v>82</v>
      </c>
      <c r="P431" s="79" t="s">
        <v>124</v>
      </c>
      <c r="Q431" s="112" t="s">
        <v>100</v>
      </c>
      <c r="R431" s="79" t="s">
        <v>226</v>
      </c>
      <c r="S431" s="79" t="s">
        <v>99</v>
      </c>
      <c r="T431" s="79" t="s">
        <v>1633</v>
      </c>
      <c r="U431" s="79" t="s">
        <v>100</v>
      </c>
      <c r="V431" s="81">
        <v>1</v>
      </c>
      <c r="W431" s="162">
        <v>51500</v>
      </c>
      <c r="X431" s="162">
        <v>0</v>
      </c>
      <c r="Y431" s="162">
        <v>0</v>
      </c>
      <c r="Z431" s="162">
        <v>0</v>
      </c>
      <c r="AA431" s="162">
        <v>51500</v>
      </c>
      <c r="AB431" s="162">
        <v>0</v>
      </c>
      <c r="AC431" s="162">
        <v>0</v>
      </c>
      <c r="AD431" s="162">
        <v>0</v>
      </c>
      <c r="AE431" s="149">
        <v>0</v>
      </c>
      <c r="AF431" s="149">
        <v>0</v>
      </c>
      <c r="AG431" s="149">
        <v>0</v>
      </c>
      <c r="AH431" s="149">
        <v>0</v>
      </c>
      <c r="AI431" s="79" t="s">
        <v>3014</v>
      </c>
      <c r="AJ431" s="176">
        <v>0</v>
      </c>
      <c r="AK431" s="176">
        <v>0</v>
      </c>
      <c r="AL431" s="176">
        <v>0</v>
      </c>
      <c r="AM431" s="176">
        <v>0</v>
      </c>
      <c r="AN431" s="176">
        <v>10300</v>
      </c>
      <c r="AO431" s="176">
        <v>10300</v>
      </c>
      <c r="AP431" s="176">
        <v>10300</v>
      </c>
      <c r="AQ431" s="149">
        <v>10300</v>
      </c>
      <c r="AR431" s="149">
        <v>10300</v>
      </c>
      <c r="AS431" s="149">
        <v>10300</v>
      </c>
      <c r="AT431" s="149">
        <v>10300</v>
      </c>
      <c r="AU431" s="151"/>
      <c r="AV431" s="230">
        <f t="shared" si="623"/>
        <v>1</v>
      </c>
      <c r="AW431" s="230">
        <f t="shared" si="624"/>
        <v>0</v>
      </c>
      <c r="AX431" s="230" t="str">
        <f t="shared" si="625"/>
        <v>D3</v>
      </c>
      <c r="AY431" s="141">
        <f t="shared" si="626"/>
        <v>7</v>
      </c>
      <c r="AZ431" s="70">
        <f t="shared" si="627"/>
        <v>1</v>
      </c>
      <c r="BA431" s="70">
        <f t="shared" si="628"/>
        <v>0</v>
      </c>
      <c r="BB431" s="70">
        <f t="shared" si="629"/>
        <v>1</v>
      </c>
      <c r="BC431" s="70">
        <f t="shared" si="630"/>
        <v>1</v>
      </c>
      <c r="BD431" s="70">
        <f t="shared" si="631"/>
        <v>1</v>
      </c>
      <c r="BE431" s="70">
        <f t="shared" si="632"/>
        <v>1</v>
      </c>
      <c r="BF431" s="70">
        <f t="shared" si="633"/>
        <v>1</v>
      </c>
      <c r="BG431" s="71">
        <f t="shared" si="634"/>
        <v>0</v>
      </c>
      <c r="BH431" s="71">
        <f t="shared" si="635"/>
        <v>0</v>
      </c>
      <c r="BI431" s="71">
        <f t="shared" si="636"/>
        <v>0</v>
      </c>
      <c r="BJ431" s="71">
        <f t="shared" si="637"/>
        <v>0</v>
      </c>
      <c r="BK431" s="71">
        <f t="shared" si="638"/>
        <v>0</v>
      </c>
      <c r="BL431" s="70">
        <f t="shared" si="639"/>
        <v>1</v>
      </c>
      <c r="BM431" s="70">
        <f t="shared" si="640"/>
        <v>1</v>
      </c>
      <c r="BN431" s="70">
        <f t="shared" si="641"/>
        <v>0</v>
      </c>
      <c r="BO431" s="70">
        <f t="shared" si="642"/>
        <v>1</v>
      </c>
      <c r="BP431" s="144">
        <f t="shared" si="643"/>
        <v>0</v>
      </c>
      <c r="BQ431" s="144">
        <f t="shared" si="644"/>
        <v>0</v>
      </c>
      <c r="BR431" s="144">
        <f t="shared" si="645"/>
        <v>51500</v>
      </c>
      <c r="BS431" s="144">
        <f t="shared" si="646"/>
        <v>10300</v>
      </c>
      <c r="BT431" s="144">
        <f t="shared" si="647"/>
        <v>10300</v>
      </c>
      <c r="BU431" s="144">
        <f t="shared" si="648"/>
        <v>10300</v>
      </c>
      <c r="BV431" s="144">
        <f t="shared" si="649"/>
        <v>10300</v>
      </c>
      <c r="BW431" s="144">
        <f t="shared" si="650"/>
        <v>10300</v>
      </c>
      <c r="BX431" s="144">
        <f t="shared" si="651"/>
        <v>10300</v>
      </c>
      <c r="BY431" s="144">
        <f t="shared" si="652"/>
        <v>10300</v>
      </c>
      <c r="BZ431" s="9">
        <v>0</v>
      </c>
      <c r="CA431" s="9">
        <v>0</v>
      </c>
      <c r="CB431" s="9">
        <v>0</v>
      </c>
      <c r="CC431" s="9">
        <v>0</v>
      </c>
      <c r="CD431" s="9">
        <v>0</v>
      </c>
      <c r="CE431" s="9">
        <v>0</v>
      </c>
      <c r="CF431" s="9">
        <v>0</v>
      </c>
      <c r="CG431" s="9">
        <v>0</v>
      </c>
      <c r="CH431" s="9">
        <v>0</v>
      </c>
      <c r="CI431" s="9">
        <v>0</v>
      </c>
      <c r="CJ431" s="9">
        <v>0</v>
      </c>
      <c r="CK431" s="9">
        <v>0</v>
      </c>
      <c r="CL431" s="9">
        <v>0</v>
      </c>
      <c r="CM431" s="9">
        <v>0</v>
      </c>
      <c r="CN431" s="9">
        <v>0</v>
      </c>
      <c r="CO431" s="9">
        <v>0</v>
      </c>
      <c r="CP431" s="9">
        <v>0</v>
      </c>
      <c r="CQ431" s="9">
        <v>0</v>
      </c>
      <c r="CR431" s="9">
        <v>0</v>
      </c>
      <c r="CS431" s="9">
        <v>0</v>
      </c>
      <c r="CT431" s="9">
        <v>0</v>
      </c>
      <c r="CU431" s="9">
        <v>0</v>
      </c>
      <c r="CV431" s="9">
        <v>0</v>
      </c>
      <c r="CW431" s="9">
        <v>0</v>
      </c>
      <c r="CX431" s="9">
        <v>0</v>
      </c>
      <c r="CY431" s="9">
        <v>0</v>
      </c>
      <c r="CZ431" s="9">
        <v>0</v>
      </c>
      <c r="DA431" s="9">
        <v>0</v>
      </c>
      <c r="DB431" s="9">
        <v>0</v>
      </c>
      <c r="DC431" s="9">
        <v>0</v>
      </c>
      <c r="DD431" s="9">
        <v>0</v>
      </c>
      <c r="DE431" s="9">
        <v>0</v>
      </c>
      <c r="DF431" s="9">
        <v>0</v>
      </c>
      <c r="DG431" s="144">
        <f t="shared" si="653"/>
        <v>0</v>
      </c>
      <c r="DH431" s="144">
        <f t="shared" ref="DH431:EW431" si="700">DG431</f>
        <v>0</v>
      </c>
      <c r="DI431" s="144">
        <f t="shared" si="700"/>
        <v>0</v>
      </c>
      <c r="DJ431" s="144">
        <f t="shared" si="700"/>
        <v>0</v>
      </c>
      <c r="DK431" s="144">
        <f t="shared" si="700"/>
        <v>0</v>
      </c>
      <c r="DL431" s="144">
        <f t="shared" si="700"/>
        <v>0</v>
      </c>
      <c r="DM431" s="144">
        <f t="shared" si="700"/>
        <v>0</v>
      </c>
      <c r="DN431" s="144">
        <f t="shared" si="700"/>
        <v>0</v>
      </c>
      <c r="DO431" s="144">
        <f t="shared" si="700"/>
        <v>0</v>
      </c>
      <c r="DP431" s="144">
        <f t="shared" si="700"/>
        <v>0</v>
      </c>
      <c r="DQ431" s="144">
        <f t="shared" si="700"/>
        <v>0</v>
      </c>
      <c r="DR431" s="144">
        <f t="shared" si="700"/>
        <v>0</v>
      </c>
      <c r="DS431" s="144">
        <f t="shared" si="700"/>
        <v>0</v>
      </c>
      <c r="DT431" s="144">
        <f t="shared" si="700"/>
        <v>0</v>
      </c>
      <c r="DU431" s="144">
        <f t="shared" si="700"/>
        <v>0</v>
      </c>
      <c r="DV431" s="144">
        <f t="shared" si="700"/>
        <v>0</v>
      </c>
      <c r="DW431" s="144">
        <f t="shared" si="700"/>
        <v>0</v>
      </c>
      <c r="DX431" s="144">
        <f t="shared" si="700"/>
        <v>0</v>
      </c>
      <c r="DY431" s="144">
        <f t="shared" si="700"/>
        <v>0</v>
      </c>
      <c r="DZ431" s="144">
        <f t="shared" si="700"/>
        <v>0</v>
      </c>
      <c r="EA431" s="144">
        <f t="shared" si="700"/>
        <v>0</v>
      </c>
      <c r="EB431" s="144">
        <f t="shared" si="700"/>
        <v>0</v>
      </c>
      <c r="EC431" s="144">
        <f t="shared" si="700"/>
        <v>0</v>
      </c>
      <c r="ED431" s="144">
        <f t="shared" si="700"/>
        <v>0</v>
      </c>
      <c r="EE431" s="144">
        <f t="shared" si="700"/>
        <v>0</v>
      </c>
      <c r="EF431" s="144">
        <f t="shared" si="700"/>
        <v>0</v>
      </c>
      <c r="EG431" s="144">
        <f t="shared" si="700"/>
        <v>0</v>
      </c>
      <c r="EH431" s="144">
        <f t="shared" si="700"/>
        <v>0</v>
      </c>
      <c r="EI431" s="144">
        <f t="shared" si="700"/>
        <v>0</v>
      </c>
      <c r="EJ431" s="144">
        <f t="shared" si="700"/>
        <v>0</v>
      </c>
      <c r="EK431" s="144">
        <f t="shared" si="700"/>
        <v>0</v>
      </c>
      <c r="EL431" s="144">
        <f t="shared" si="700"/>
        <v>0</v>
      </c>
      <c r="EM431" s="144">
        <f t="shared" si="700"/>
        <v>0</v>
      </c>
      <c r="EN431" s="144">
        <f t="shared" si="700"/>
        <v>0</v>
      </c>
      <c r="EO431" s="144">
        <f t="shared" si="700"/>
        <v>0</v>
      </c>
      <c r="EP431" s="144">
        <f t="shared" si="700"/>
        <v>0</v>
      </c>
      <c r="EQ431" s="144">
        <f t="shared" si="700"/>
        <v>0</v>
      </c>
      <c r="ER431" s="144">
        <f t="shared" si="700"/>
        <v>0</v>
      </c>
      <c r="ES431" s="144">
        <f t="shared" si="700"/>
        <v>0</v>
      </c>
      <c r="ET431" s="144">
        <f t="shared" si="700"/>
        <v>0</v>
      </c>
      <c r="EU431" s="144">
        <f t="shared" si="700"/>
        <v>0</v>
      </c>
      <c r="EV431" s="144">
        <f t="shared" si="700"/>
        <v>0</v>
      </c>
      <c r="EW431" s="144">
        <f t="shared" si="700"/>
        <v>0</v>
      </c>
      <c r="EX431" s="147">
        <f>PV(0.05,'PV factor'!C358,,-BR431)</f>
        <v>46712.018140589571</v>
      </c>
      <c r="EY431" s="147">
        <f>PV(0.05,'PV factor'!D358,,-BS431)</f>
        <v>8897.527264874203</v>
      </c>
      <c r="EZ431" s="147">
        <f>PV(0.05,'PV factor'!E358,,-BT431)</f>
        <v>8473.835490356385</v>
      </c>
      <c r="FA431" s="147">
        <f>PV(0.05,'PV factor'!F358,,-BU431)</f>
        <v>8070.3195146251273</v>
      </c>
      <c r="FB431" s="147">
        <f>PV(0.05,'PV factor'!G358,,-BV431)</f>
        <v>7686.0185853572648</v>
      </c>
      <c r="FC431" s="147">
        <f>PV(0.05,'PV factor'!H358,,-BW431)</f>
        <v>7320.0177003402505</v>
      </c>
      <c r="FD431" s="147">
        <f>PV(0.05,'PV factor'!I358,,-BX431)</f>
        <v>6971.4454288954776</v>
      </c>
      <c r="FE431" s="147">
        <f>PV(0.05,'PV factor'!J358,,-BY431)</f>
        <v>6639.471837043312</v>
      </c>
      <c r="FF431" s="147">
        <f>PV(0.05,'PV factor'!K358,,-BZ431)</f>
        <v>0</v>
      </c>
      <c r="FG431" s="147">
        <f>PV(0.05,'PV factor'!L358,,-CA431)</f>
        <v>0</v>
      </c>
      <c r="FH431" s="147">
        <f>PV(0.05,'PV factor'!M358,,-CB431)</f>
        <v>0</v>
      </c>
      <c r="FI431" s="147">
        <f>PV(0.05,'PV factor'!N358,,-CC431)</f>
        <v>0</v>
      </c>
      <c r="FJ431" s="147">
        <f>PV(0.05,'PV factor'!O358,,-CD431)</f>
        <v>0</v>
      </c>
      <c r="FK431" s="147">
        <f>PV(0.05,'PV factor'!P358,,-CE431)</f>
        <v>0</v>
      </c>
      <c r="FL431" s="147">
        <f>PV(0.05,'PV factor'!Q358,,-CF431)</f>
        <v>0</v>
      </c>
      <c r="FM431" s="147">
        <f>PV(0.05,'PV factor'!R358,,-CG431)</f>
        <v>0</v>
      </c>
      <c r="FN431" s="147">
        <f>PV(0.05,'PV factor'!S358,,-CH431)</f>
        <v>0</v>
      </c>
      <c r="FO431" s="147">
        <f>PV(0.05,'PV factor'!T358,,-CI431)</f>
        <v>0</v>
      </c>
      <c r="FP431" s="147">
        <f>PV(0.05,'PV factor'!U358,,-CJ431)</f>
        <v>0</v>
      </c>
      <c r="FQ431" s="147">
        <f>PV(0.05,'PV factor'!V358,,-CK431)</f>
        <v>0</v>
      </c>
      <c r="FR431" s="147">
        <f>PV(0.05,'PV factor'!W358,,-CL431)</f>
        <v>0</v>
      </c>
      <c r="FS431" s="147">
        <f>PV(0.05,'PV factor'!X358,,-CM431)</f>
        <v>0</v>
      </c>
      <c r="FT431" s="147">
        <f>PV(0.05,'PV factor'!Y358,,-CN431)</f>
        <v>0</v>
      </c>
      <c r="FU431" s="147">
        <f>PV(0.05,'PV factor'!Z358,,-CO431)</f>
        <v>0</v>
      </c>
      <c r="FV431" s="147">
        <f>PV(0.05,'PV factor'!AA358,,-CP431)</f>
        <v>0</v>
      </c>
      <c r="FW431" s="147">
        <f>PV(0.05,'PV factor'!AB358,,-CQ431)</f>
        <v>0</v>
      </c>
      <c r="FX431" s="147">
        <f>PV(0.05,'PV factor'!AC358,,-CR431)</f>
        <v>0</v>
      </c>
      <c r="FY431" s="147">
        <f>PV(0.05,'PV factor'!AD358,,-CS431)</f>
        <v>0</v>
      </c>
      <c r="FZ431" s="147">
        <f>PV(0.05,'PV factor'!AE358,,-CT431)</f>
        <v>0</v>
      </c>
      <c r="GA431" s="147">
        <f>PV(0.05,'PV factor'!AF358,,-CU431)</f>
        <v>0</v>
      </c>
      <c r="GB431" s="147">
        <f>PV(0.05,'PV factor'!AG358,,-CV431)</f>
        <v>0</v>
      </c>
      <c r="GC431" s="147">
        <f>PV(0.05,'PV factor'!AH358,,-CW431)</f>
        <v>0</v>
      </c>
      <c r="GD431" s="147">
        <f>PV(0.05,'PV factor'!AI358,,-CX431)</f>
        <v>0</v>
      </c>
      <c r="GE431" s="147">
        <f>PV(0.05,'PV factor'!AJ358,,-CY431)</f>
        <v>0</v>
      </c>
      <c r="GF431" s="147">
        <f>PV(0.05,'PV factor'!AK358,,-CZ431)</f>
        <v>0</v>
      </c>
      <c r="GG431" s="147">
        <f>PV(0.05,'PV factor'!AL358,,-DA431)</f>
        <v>0</v>
      </c>
      <c r="GH431" s="147">
        <f>PV(0.05,'PV factor'!AM358,,-DB431)</f>
        <v>0</v>
      </c>
      <c r="GI431" s="147">
        <f>PV(0.05,'PV factor'!AN358,,-DC431)</f>
        <v>0</v>
      </c>
      <c r="GJ431" s="147">
        <f>PV(0.05,'PV factor'!AO358,,-DD431)</f>
        <v>0</v>
      </c>
      <c r="GK431" s="147">
        <f>PV(0.05,'PV factor'!AP358,,-DE431)</f>
        <v>0</v>
      </c>
      <c r="GL431" s="147">
        <f>PV(0.05,'PV factor'!C358,,-DI431)</f>
        <v>0</v>
      </c>
      <c r="GM431" s="147">
        <f>PV(0.05,'PV factor'!D358,,-DJ431)</f>
        <v>0</v>
      </c>
      <c r="GN431" s="147">
        <f>PV(0.05,'PV factor'!E358,,-DK431)</f>
        <v>0</v>
      </c>
      <c r="GO431" s="147">
        <f>PV(0.05,'PV factor'!F358,,-DL431)</f>
        <v>0</v>
      </c>
      <c r="GP431" s="147">
        <f>PV(0.05,'PV factor'!G358,,-DM431)</f>
        <v>0</v>
      </c>
      <c r="GQ431" s="147">
        <f>PV(0.05,'PV factor'!H358,,-DN431)</f>
        <v>0</v>
      </c>
      <c r="GR431" s="147">
        <f>PV(0.05,'PV factor'!I358,,-DO431)</f>
        <v>0</v>
      </c>
      <c r="GS431" s="147">
        <f>PV(0.05,'PV factor'!J358,,-DP431)</f>
        <v>0</v>
      </c>
      <c r="GT431" s="147">
        <f>PV(0.05,'PV factor'!K358,,-DQ431)</f>
        <v>0</v>
      </c>
      <c r="GU431" s="147">
        <f>PV(0.05,'PV factor'!L358,,-DR431)</f>
        <v>0</v>
      </c>
      <c r="GV431" s="147">
        <f>PV(0.05,'PV factor'!M358,,-DS431)</f>
        <v>0</v>
      </c>
      <c r="GW431" s="147">
        <f>PV(0.05,'PV factor'!N358,,-DT431)</f>
        <v>0</v>
      </c>
      <c r="GX431" s="147">
        <f>PV(0.05,'PV factor'!O358,,-DU431)</f>
        <v>0</v>
      </c>
      <c r="GY431" s="147">
        <f>PV(0.05,'PV factor'!P358,,-DV431)</f>
        <v>0</v>
      </c>
      <c r="GZ431" s="147">
        <f>PV(0.05,'PV factor'!Q358,,-DW431)</f>
        <v>0</v>
      </c>
      <c r="HA431" s="147">
        <f>PV(0.05,'PV factor'!R358,,-DX431)</f>
        <v>0</v>
      </c>
      <c r="HB431" s="147">
        <f>PV(0.05,'PV factor'!S358,,-DY431)</f>
        <v>0</v>
      </c>
      <c r="HC431" s="147">
        <f>PV(0.05,'PV factor'!T358,,-DZ431)</f>
        <v>0</v>
      </c>
      <c r="HD431" s="147">
        <f>PV(0.05,'PV factor'!U358,,-EA431)</f>
        <v>0</v>
      </c>
      <c r="HE431" s="147">
        <f>PV(0.05,'PV factor'!V358,,-EB431)</f>
        <v>0</v>
      </c>
      <c r="HF431" s="147">
        <f>PV(0.05,'PV factor'!W358,,-EC431)</f>
        <v>0</v>
      </c>
      <c r="HG431" s="147">
        <f>PV(0.05,'PV factor'!X358,,-ED431)</f>
        <v>0</v>
      </c>
      <c r="HH431" s="147">
        <f>PV(0.05,'PV factor'!Y358,,-EE431)</f>
        <v>0</v>
      </c>
      <c r="HI431" s="147">
        <f>PV(0.05,'PV factor'!Z358,,-EF431)</f>
        <v>0</v>
      </c>
      <c r="HJ431" s="147">
        <f>PV(0.05,'PV factor'!AA358,,-EG431)</f>
        <v>0</v>
      </c>
      <c r="HK431" s="147">
        <f>PV(0.05,'PV factor'!AB358,,-EH431)</f>
        <v>0</v>
      </c>
      <c r="HL431" s="147">
        <f>PV(0.05,'PV factor'!AC358,,-EI431)</f>
        <v>0</v>
      </c>
      <c r="HM431" s="147">
        <f>PV(0.05,'PV factor'!AD358,,-EJ431)</f>
        <v>0</v>
      </c>
      <c r="HN431" s="147">
        <f>PV(0.05,'PV factor'!AE358,,-EK431)</f>
        <v>0</v>
      </c>
      <c r="HO431" s="147">
        <f>PV(0.05,'PV factor'!AF358,,-EL431)</f>
        <v>0</v>
      </c>
      <c r="HP431" s="147">
        <f>PV(0.05,'PV factor'!AG358,,-EM431)</f>
        <v>0</v>
      </c>
      <c r="HQ431" s="147">
        <f>PV(0.05,'PV factor'!AH358,,-EN431)</f>
        <v>0</v>
      </c>
      <c r="HR431" s="147">
        <f>PV(0.05,'PV factor'!AI358,,-EO431)</f>
        <v>0</v>
      </c>
      <c r="HS431" s="147">
        <f>PV(0.05,'PV factor'!AJ358,,-EP431)</f>
        <v>0</v>
      </c>
      <c r="HT431" s="147">
        <f>PV(0.05,'PV factor'!AK358,,-EQ431)</f>
        <v>0</v>
      </c>
      <c r="HU431" s="147">
        <f>PV(0.05,'PV factor'!AL358,,-ER431)</f>
        <v>0</v>
      </c>
      <c r="HV431" s="147">
        <f>PV(0.05,'PV factor'!AM358,,-ES431)</f>
        <v>0</v>
      </c>
      <c r="HW431" s="147">
        <f>PV(0.05,'PV factor'!AN358,,-ET431)</f>
        <v>0</v>
      </c>
      <c r="HX431" s="147">
        <f>PV(0.05,'PV factor'!AO358,,-EU431)</f>
        <v>0</v>
      </c>
      <c r="HY431" s="147">
        <f>PV(0.05,'PV factor'!AP358,,-EV431)</f>
        <v>0</v>
      </c>
      <c r="HZ431" s="147">
        <f t="shared" si="655"/>
        <v>79839.718995802541</v>
      </c>
      <c r="IA431" s="147">
        <f t="shared" si="656"/>
        <v>0</v>
      </c>
      <c r="IB431" s="401">
        <f t="shared" si="657"/>
        <v>0</v>
      </c>
    </row>
    <row r="432" spans="1:236" s="181" customFormat="1" ht="90" customHeight="1" x14ac:dyDescent="0.25">
      <c r="A432" s="161" t="s">
        <v>200</v>
      </c>
      <c r="B432" s="150" t="s">
        <v>3335</v>
      </c>
      <c r="C432" s="150" t="s">
        <v>3374</v>
      </c>
      <c r="D432" s="79">
        <v>8</v>
      </c>
      <c r="E432" s="150" t="s">
        <v>3375</v>
      </c>
      <c r="F432" s="151" t="s">
        <v>3376</v>
      </c>
      <c r="G432" s="151" t="s">
        <v>3377</v>
      </c>
      <c r="H432" s="79" t="s">
        <v>77</v>
      </c>
      <c r="I432" s="151" t="s">
        <v>3345</v>
      </c>
      <c r="J432" s="151">
        <v>5</v>
      </c>
      <c r="K432" s="95" t="s">
        <v>206</v>
      </c>
      <c r="L432" s="111"/>
      <c r="M432" s="113" t="s">
        <v>3378</v>
      </c>
      <c r="N432" s="79" t="s">
        <v>81</v>
      </c>
      <c r="O432" s="79" t="s">
        <v>116</v>
      </c>
      <c r="P432" s="79" t="s">
        <v>124</v>
      </c>
      <c r="Q432" s="112" t="s">
        <v>100</v>
      </c>
      <c r="R432" s="79" t="s">
        <v>108</v>
      </c>
      <c r="S432" s="79" t="s">
        <v>99</v>
      </c>
      <c r="T432" s="79" t="s">
        <v>1317</v>
      </c>
      <c r="U432" s="79" t="s">
        <v>100</v>
      </c>
      <c r="V432" s="81">
        <v>1</v>
      </c>
      <c r="W432" s="162">
        <v>20000</v>
      </c>
      <c r="X432" s="162">
        <v>0</v>
      </c>
      <c r="Y432" s="162">
        <v>0</v>
      </c>
      <c r="Z432" s="162">
        <v>0</v>
      </c>
      <c r="AA432" s="162">
        <v>20000</v>
      </c>
      <c r="AB432" s="162">
        <v>0</v>
      </c>
      <c r="AC432" s="162">
        <v>0</v>
      </c>
      <c r="AD432" s="162">
        <v>0</v>
      </c>
      <c r="AE432" s="149">
        <v>0</v>
      </c>
      <c r="AF432" s="149">
        <v>0</v>
      </c>
      <c r="AG432" s="149">
        <v>0</v>
      </c>
      <c r="AH432" s="149">
        <v>0</v>
      </c>
      <c r="AI432" s="79" t="s">
        <v>3014</v>
      </c>
      <c r="AJ432" s="176">
        <v>0</v>
      </c>
      <c r="AK432" s="176">
        <v>0</v>
      </c>
      <c r="AL432" s="176">
        <v>0</v>
      </c>
      <c r="AM432" s="176">
        <v>0</v>
      </c>
      <c r="AN432" s="176">
        <v>2000</v>
      </c>
      <c r="AO432" s="176">
        <v>2000</v>
      </c>
      <c r="AP432" s="176">
        <v>2000</v>
      </c>
      <c r="AQ432" s="149">
        <v>2000</v>
      </c>
      <c r="AR432" s="149">
        <v>2000</v>
      </c>
      <c r="AS432" s="149">
        <v>2000</v>
      </c>
      <c r="AT432" s="149">
        <v>2000</v>
      </c>
      <c r="AU432" s="151"/>
      <c r="AV432" s="230">
        <f t="shared" si="623"/>
        <v>1</v>
      </c>
      <c r="AW432" s="230">
        <f t="shared" si="624"/>
        <v>0</v>
      </c>
      <c r="AX432" s="230" t="str">
        <f t="shared" si="625"/>
        <v>D3</v>
      </c>
      <c r="AY432" s="141">
        <f t="shared" si="626"/>
        <v>8</v>
      </c>
      <c r="AZ432" s="70">
        <f t="shared" si="627"/>
        <v>1</v>
      </c>
      <c r="BA432" s="70">
        <f t="shared" si="628"/>
        <v>0</v>
      </c>
      <c r="BB432" s="70">
        <f t="shared" si="629"/>
        <v>1</v>
      </c>
      <c r="BC432" s="70">
        <f t="shared" si="630"/>
        <v>1</v>
      </c>
      <c r="BD432" s="70">
        <f t="shared" si="631"/>
        <v>1</v>
      </c>
      <c r="BE432" s="70">
        <f t="shared" si="632"/>
        <v>1</v>
      </c>
      <c r="BF432" s="70">
        <f t="shared" si="633"/>
        <v>1</v>
      </c>
      <c r="BG432" s="71">
        <f t="shared" si="634"/>
        <v>0</v>
      </c>
      <c r="BH432" s="71">
        <f t="shared" si="635"/>
        <v>1</v>
      </c>
      <c r="BI432" s="71">
        <f t="shared" si="636"/>
        <v>0</v>
      </c>
      <c r="BJ432" s="71">
        <f t="shared" si="637"/>
        <v>0</v>
      </c>
      <c r="BK432" s="71">
        <f t="shared" si="638"/>
        <v>1</v>
      </c>
      <c r="BL432" s="70">
        <f t="shared" si="639"/>
        <v>1</v>
      </c>
      <c r="BM432" s="70">
        <f t="shared" si="640"/>
        <v>1</v>
      </c>
      <c r="BN432" s="70">
        <f t="shared" si="641"/>
        <v>0</v>
      </c>
      <c r="BO432" s="70">
        <f t="shared" si="642"/>
        <v>1</v>
      </c>
      <c r="BP432" s="144">
        <f t="shared" si="643"/>
        <v>0</v>
      </c>
      <c r="BQ432" s="144">
        <f t="shared" si="644"/>
        <v>0</v>
      </c>
      <c r="BR432" s="144">
        <f t="shared" si="645"/>
        <v>20000</v>
      </c>
      <c r="BS432" s="144">
        <f t="shared" si="646"/>
        <v>2000</v>
      </c>
      <c r="BT432" s="144">
        <f t="shared" si="647"/>
        <v>2000</v>
      </c>
      <c r="BU432" s="144">
        <f t="shared" si="648"/>
        <v>2000</v>
      </c>
      <c r="BV432" s="144">
        <f t="shared" si="649"/>
        <v>2000</v>
      </c>
      <c r="BW432" s="144">
        <f t="shared" si="650"/>
        <v>2000</v>
      </c>
      <c r="BX432" s="144">
        <f t="shared" si="651"/>
        <v>2000</v>
      </c>
      <c r="BY432" s="144">
        <f t="shared" si="652"/>
        <v>2000</v>
      </c>
      <c r="BZ432" s="9">
        <v>0</v>
      </c>
      <c r="CA432" s="9">
        <v>0</v>
      </c>
      <c r="CB432" s="9">
        <v>0</v>
      </c>
      <c r="CC432" s="9">
        <v>0</v>
      </c>
      <c r="CD432" s="9">
        <v>0</v>
      </c>
      <c r="CE432" s="9">
        <v>0</v>
      </c>
      <c r="CF432" s="9">
        <v>0</v>
      </c>
      <c r="CG432" s="9">
        <v>0</v>
      </c>
      <c r="CH432" s="9">
        <v>0</v>
      </c>
      <c r="CI432" s="9">
        <v>0</v>
      </c>
      <c r="CJ432" s="9">
        <v>0</v>
      </c>
      <c r="CK432" s="9">
        <v>0</v>
      </c>
      <c r="CL432" s="9">
        <v>0</v>
      </c>
      <c r="CM432" s="9">
        <v>0</v>
      </c>
      <c r="CN432" s="9">
        <v>0</v>
      </c>
      <c r="CO432" s="9">
        <v>0</v>
      </c>
      <c r="CP432" s="9">
        <v>0</v>
      </c>
      <c r="CQ432" s="9">
        <v>0</v>
      </c>
      <c r="CR432" s="9">
        <v>0</v>
      </c>
      <c r="CS432" s="9">
        <v>0</v>
      </c>
      <c r="CT432" s="9">
        <v>0</v>
      </c>
      <c r="CU432" s="9">
        <v>0</v>
      </c>
      <c r="CV432" s="9">
        <v>0</v>
      </c>
      <c r="CW432" s="9">
        <v>0</v>
      </c>
      <c r="CX432" s="9">
        <v>0</v>
      </c>
      <c r="CY432" s="9">
        <v>0</v>
      </c>
      <c r="CZ432" s="9">
        <v>0</v>
      </c>
      <c r="DA432" s="9">
        <v>0</v>
      </c>
      <c r="DB432" s="9">
        <v>0</v>
      </c>
      <c r="DC432" s="9">
        <v>0</v>
      </c>
      <c r="DD432" s="9">
        <v>0</v>
      </c>
      <c r="DE432" s="9">
        <v>0</v>
      </c>
      <c r="DF432" s="9">
        <v>0</v>
      </c>
      <c r="DG432" s="144">
        <f t="shared" si="653"/>
        <v>0</v>
      </c>
      <c r="DH432" s="144">
        <f t="shared" ref="DH432:EW432" si="701">DG432</f>
        <v>0</v>
      </c>
      <c r="DI432" s="144">
        <f t="shared" si="701"/>
        <v>0</v>
      </c>
      <c r="DJ432" s="144">
        <f t="shared" si="701"/>
        <v>0</v>
      </c>
      <c r="DK432" s="144">
        <f t="shared" si="701"/>
        <v>0</v>
      </c>
      <c r="DL432" s="144">
        <f t="shared" si="701"/>
        <v>0</v>
      </c>
      <c r="DM432" s="144">
        <f t="shared" si="701"/>
        <v>0</v>
      </c>
      <c r="DN432" s="144">
        <f t="shared" si="701"/>
        <v>0</v>
      </c>
      <c r="DO432" s="144">
        <f t="shared" si="701"/>
        <v>0</v>
      </c>
      <c r="DP432" s="144">
        <f t="shared" si="701"/>
        <v>0</v>
      </c>
      <c r="DQ432" s="144">
        <f t="shared" si="701"/>
        <v>0</v>
      </c>
      <c r="DR432" s="144">
        <f t="shared" si="701"/>
        <v>0</v>
      </c>
      <c r="DS432" s="144">
        <f t="shared" si="701"/>
        <v>0</v>
      </c>
      <c r="DT432" s="144">
        <f t="shared" si="701"/>
        <v>0</v>
      </c>
      <c r="DU432" s="144">
        <f t="shared" si="701"/>
        <v>0</v>
      </c>
      <c r="DV432" s="144">
        <f t="shared" si="701"/>
        <v>0</v>
      </c>
      <c r="DW432" s="144">
        <f t="shared" si="701"/>
        <v>0</v>
      </c>
      <c r="DX432" s="144">
        <f t="shared" si="701"/>
        <v>0</v>
      </c>
      <c r="DY432" s="144">
        <f t="shared" si="701"/>
        <v>0</v>
      </c>
      <c r="DZ432" s="144">
        <f t="shared" si="701"/>
        <v>0</v>
      </c>
      <c r="EA432" s="144">
        <f t="shared" si="701"/>
        <v>0</v>
      </c>
      <c r="EB432" s="144">
        <f t="shared" si="701"/>
        <v>0</v>
      </c>
      <c r="EC432" s="144">
        <f t="shared" si="701"/>
        <v>0</v>
      </c>
      <c r="ED432" s="144">
        <f t="shared" si="701"/>
        <v>0</v>
      </c>
      <c r="EE432" s="144">
        <f t="shared" si="701"/>
        <v>0</v>
      </c>
      <c r="EF432" s="144">
        <f t="shared" si="701"/>
        <v>0</v>
      </c>
      <c r="EG432" s="144">
        <f t="shared" si="701"/>
        <v>0</v>
      </c>
      <c r="EH432" s="144">
        <f t="shared" si="701"/>
        <v>0</v>
      </c>
      <c r="EI432" s="144">
        <f t="shared" si="701"/>
        <v>0</v>
      </c>
      <c r="EJ432" s="144">
        <f t="shared" si="701"/>
        <v>0</v>
      </c>
      <c r="EK432" s="144">
        <f t="shared" si="701"/>
        <v>0</v>
      </c>
      <c r="EL432" s="144">
        <f t="shared" si="701"/>
        <v>0</v>
      </c>
      <c r="EM432" s="144">
        <f t="shared" si="701"/>
        <v>0</v>
      </c>
      <c r="EN432" s="144">
        <f t="shared" si="701"/>
        <v>0</v>
      </c>
      <c r="EO432" s="144">
        <f t="shared" si="701"/>
        <v>0</v>
      </c>
      <c r="EP432" s="144">
        <f t="shared" si="701"/>
        <v>0</v>
      </c>
      <c r="EQ432" s="144">
        <f t="shared" si="701"/>
        <v>0</v>
      </c>
      <c r="ER432" s="144">
        <f t="shared" si="701"/>
        <v>0</v>
      </c>
      <c r="ES432" s="144">
        <f t="shared" si="701"/>
        <v>0</v>
      </c>
      <c r="ET432" s="144">
        <f t="shared" si="701"/>
        <v>0</v>
      </c>
      <c r="EU432" s="144">
        <f t="shared" si="701"/>
        <v>0</v>
      </c>
      <c r="EV432" s="144">
        <f t="shared" si="701"/>
        <v>0</v>
      </c>
      <c r="EW432" s="144">
        <f t="shared" si="701"/>
        <v>0</v>
      </c>
      <c r="EX432" s="147">
        <f>PV(0.05,'PV factor'!C362,,-BR432)</f>
        <v>18140.589569160999</v>
      </c>
      <c r="EY432" s="147">
        <f>PV(0.05,'PV factor'!D362,,-BS432)</f>
        <v>1727.6751970629521</v>
      </c>
      <c r="EZ432" s="147">
        <f>PV(0.05,'PV factor'!E362,,-BT432)</f>
        <v>1645.4049495837639</v>
      </c>
      <c r="FA432" s="147">
        <f>PV(0.05,'PV factor'!F362,,-BU432)</f>
        <v>1567.052332936918</v>
      </c>
      <c r="FB432" s="147">
        <f>PV(0.05,'PV factor'!G362,,-BV432)</f>
        <v>1492.4307932732554</v>
      </c>
      <c r="FC432" s="147">
        <f>PV(0.05,'PV factor'!H362,,-BW432)</f>
        <v>1421.3626602602428</v>
      </c>
      <c r="FD432" s="147">
        <f>PV(0.05,'PV factor'!I362,,-BX432)</f>
        <v>1353.6787240573744</v>
      </c>
      <c r="FE432" s="147">
        <f>PV(0.05,'PV factor'!J362,,-BY432)</f>
        <v>1289.2178324355946</v>
      </c>
      <c r="FF432" s="147">
        <f>PV(0.05,'PV factor'!K362,,-BZ432)</f>
        <v>0</v>
      </c>
      <c r="FG432" s="147">
        <f>PV(0.05,'PV factor'!L362,,-CA432)</f>
        <v>0</v>
      </c>
      <c r="FH432" s="147">
        <f>PV(0.05,'PV factor'!M362,,-CB432)</f>
        <v>0</v>
      </c>
      <c r="FI432" s="147">
        <f>PV(0.05,'PV factor'!N362,,-CC432)</f>
        <v>0</v>
      </c>
      <c r="FJ432" s="147">
        <f>PV(0.05,'PV factor'!O362,,-CD432)</f>
        <v>0</v>
      </c>
      <c r="FK432" s="147">
        <f>PV(0.05,'PV factor'!P362,,-CE432)</f>
        <v>0</v>
      </c>
      <c r="FL432" s="147">
        <f>PV(0.05,'PV factor'!Q362,,-CF432)</f>
        <v>0</v>
      </c>
      <c r="FM432" s="147">
        <f>PV(0.05,'PV factor'!R362,,-CG432)</f>
        <v>0</v>
      </c>
      <c r="FN432" s="147">
        <f>PV(0.05,'PV factor'!S362,,-CH432)</f>
        <v>0</v>
      </c>
      <c r="FO432" s="147">
        <f>PV(0.05,'PV factor'!T362,,-CI432)</f>
        <v>0</v>
      </c>
      <c r="FP432" s="147">
        <f>PV(0.05,'PV factor'!U362,,-CJ432)</f>
        <v>0</v>
      </c>
      <c r="FQ432" s="147">
        <f>PV(0.05,'PV factor'!V362,,-CK432)</f>
        <v>0</v>
      </c>
      <c r="FR432" s="147">
        <f>PV(0.05,'PV factor'!W362,,-CL432)</f>
        <v>0</v>
      </c>
      <c r="FS432" s="147">
        <f>PV(0.05,'PV factor'!X362,,-CM432)</f>
        <v>0</v>
      </c>
      <c r="FT432" s="147">
        <f>PV(0.05,'PV factor'!Y362,,-CN432)</f>
        <v>0</v>
      </c>
      <c r="FU432" s="147">
        <f>PV(0.05,'PV factor'!Z362,,-CO432)</f>
        <v>0</v>
      </c>
      <c r="FV432" s="147">
        <f>PV(0.05,'PV factor'!AA362,,-CP432)</f>
        <v>0</v>
      </c>
      <c r="FW432" s="147">
        <f>PV(0.05,'PV factor'!AB362,,-CQ432)</f>
        <v>0</v>
      </c>
      <c r="FX432" s="147">
        <f>PV(0.05,'PV factor'!AC362,,-CR432)</f>
        <v>0</v>
      </c>
      <c r="FY432" s="147">
        <f>PV(0.05,'PV factor'!AD362,,-CS432)</f>
        <v>0</v>
      </c>
      <c r="FZ432" s="147">
        <f>PV(0.05,'PV factor'!AE362,,-CT432)</f>
        <v>0</v>
      </c>
      <c r="GA432" s="147">
        <f>PV(0.05,'PV factor'!AF362,,-CU432)</f>
        <v>0</v>
      </c>
      <c r="GB432" s="147">
        <f>PV(0.05,'PV factor'!AG362,,-CV432)</f>
        <v>0</v>
      </c>
      <c r="GC432" s="147">
        <f>PV(0.05,'PV factor'!AH362,,-CW432)</f>
        <v>0</v>
      </c>
      <c r="GD432" s="147">
        <f>PV(0.05,'PV factor'!AI362,,-CX432)</f>
        <v>0</v>
      </c>
      <c r="GE432" s="147">
        <f>PV(0.05,'PV factor'!AJ362,,-CY432)</f>
        <v>0</v>
      </c>
      <c r="GF432" s="147">
        <f>PV(0.05,'PV factor'!AK362,,-CZ432)</f>
        <v>0</v>
      </c>
      <c r="GG432" s="147">
        <f>PV(0.05,'PV factor'!AL362,,-DA432)</f>
        <v>0</v>
      </c>
      <c r="GH432" s="147">
        <f>PV(0.05,'PV factor'!AM362,,-DB432)</f>
        <v>0</v>
      </c>
      <c r="GI432" s="147">
        <f>PV(0.05,'PV factor'!AN362,,-DC432)</f>
        <v>0</v>
      </c>
      <c r="GJ432" s="147">
        <f>PV(0.05,'PV factor'!AO362,,-DD432)</f>
        <v>0</v>
      </c>
      <c r="GK432" s="147">
        <f>PV(0.05,'PV factor'!AP362,,-DE432)</f>
        <v>0</v>
      </c>
      <c r="GL432" s="147">
        <f>PV(0.05,'PV factor'!C362,,-DI432)</f>
        <v>0</v>
      </c>
      <c r="GM432" s="147">
        <f>PV(0.05,'PV factor'!D362,,-DJ432)</f>
        <v>0</v>
      </c>
      <c r="GN432" s="147">
        <f>PV(0.05,'PV factor'!E362,,-DK432)</f>
        <v>0</v>
      </c>
      <c r="GO432" s="147">
        <f>PV(0.05,'PV factor'!F362,,-DL432)</f>
        <v>0</v>
      </c>
      <c r="GP432" s="147">
        <f>PV(0.05,'PV factor'!G362,,-DM432)</f>
        <v>0</v>
      </c>
      <c r="GQ432" s="147">
        <f>PV(0.05,'PV factor'!H362,,-DN432)</f>
        <v>0</v>
      </c>
      <c r="GR432" s="147">
        <f>PV(0.05,'PV factor'!I362,,-DO432)</f>
        <v>0</v>
      </c>
      <c r="GS432" s="147">
        <f>PV(0.05,'PV factor'!J362,,-DP432)</f>
        <v>0</v>
      </c>
      <c r="GT432" s="147">
        <f>PV(0.05,'PV factor'!K362,,-DQ432)</f>
        <v>0</v>
      </c>
      <c r="GU432" s="147">
        <f>PV(0.05,'PV factor'!L362,,-DR432)</f>
        <v>0</v>
      </c>
      <c r="GV432" s="147">
        <f>PV(0.05,'PV factor'!M362,,-DS432)</f>
        <v>0</v>
      </c>
      <c r="GW432" s="147">
        <f>PV(0.05,'PV factor'!N362,,-DT432)</f>
        <v>0</v>
      </c>
      <c r="GX432" s="147">
        <f>PV(0.05,'PV factor'!O362,,-DU432)</f>
        <v>0</v>
      </c>
      <c r="GY432" s="147">
        <f>PV(0.05,'PV factor'!P362,,-DV432)</f>
        <v>0</v>
      </c>
      <c r="GZ432" s="147">
        <f>PV(0.05,'PV factor'!Q362,,-DW432)</f>
        <v>0</v>
      </c>
      <c r="HA432" s="147">
        <f>PV(0.05,'PV factor'!R362,,-DX432)</f>
        <v>0</v>
      </c>
      <c r="HB432" s="147">
        <f>PV(0.05,'PV factor'!S362,,-DY432)</f>
        <v>0</v>
      </c>
      <c r="HC432" s="147">
        <f>PV(0.05,'PV factor'!T362,,-DZ432)</f>
        <v>0</v>
      </c>
      <c r="HD432" s="147">
        <f>PV(0.05,'PV factor'!U362,,-EA432)</f>
        <v>0</v>
      </c>
      <c r="HE432" s="147">
        <f>PV(0.05,'PV factor'!V362,,-EB432)</f>
        <v>0</v>
      </c>
      <c r="HF432" s="147">
        <f>PV(0.05,'PV factor'!W362,,-EC432)</f>
        <v>0</v>
      </c>
      <c r="HG432" s="147">
        <f>PV(0.05,'PV factor'!X362,,-ED432)</f>
        <v>0</v>
      </c>
      <c r="HH432" s="147">
        <f>PV(0.05,'PV factor'!Y362,,-EE432)</f>
        <v>0</v>
      </c>
      <c r="HI432" s="147">
        <f>PV(0.05,'PV factor'!Z362,,-EF432)</f>
        <v>0</v>
      </c>
      <c r="HJ432" s="147">
        <f>PV(0.05,'PV factor'!AA362,,-EG432)</f>
        <v>0</v>
      </c>
      <c r="HK432" s="147">
        <f>PV(0.05,'PV factor'!AB362,,-EH432)</f>
        <v>0</v>
      </c>
      <c r="HL432" s="147">
        <f>PV(0.05,'PV factor'!AC362,,-EI432)</f>
        <v>0</v>
      </c>
      <c r="HM432" s="147">
        <f>PV(0.05,'PV factor'!AD362,,-EJ432)</f>
        <v>0</v>
      </c>
      <c r="HN432" s="147">
        <f>PV(0.05,'PV factor'!AE362,,-EK432)</f>
        <v>0</v>
      </c>
      <c r="HO432" s="147">
        <f>PV(0.05,'PV factor'!AF362,,-EL432)</f>
        <v>0</v>
      </c>
      <c r="HP432" s="147">
        <f>PV(0.05,'PV factor'!AG362,,-EM432)</f>
        <v>0</v>
      </c>
      <c r="HQ432" s="147">
        <f>PV(0.05,'PV factor'!AH362,,-EN432)</f>
        <v>0</v>
      </c>
      <c r="HR432" s="147">
        <f>PV(0.05,'PV factor'!AI362,,-EO432)</f>
        <v>0</v>
      </c>
      <c r="HS432" s="147">
        <f>PV(0.05,'PV factor'!AJ362,,-EP432)</f>
        <v>0</v>
      </c>
      <c r="HT432" s="147">
        <f>PV(0.05,'PV factor'!AK362,,-EQ432)</f>
        <v>0</v>
      </c>
      <c r="HU432" s="147">
        <f>PV(0.05,'PV factor'!AL362,,-ER432)</f>
        <v>0</v>
      </c>
      <c r="HV432" s="147">
        <f>PV(0.05,'PV factor'!AM362,,-ES432)</f>
        <v>0</v>
      </c>
      <c r="HW432" s="147">
        <f>PV(0.05,'PV factor'!AN362,,-ET432)</f>
        <v>0</v>
      </c>
      <c r="HX432" s="147">
        <f>PV(0.05,'PV factor'!AO362,,-EU432)</f>
        <v>0</v>
      </c>
      <c r="HY432" s="147">
        <f>PV(0.05,'PV factor'!AP362,,-EV432)</f>
        <v>0</v>
      </c>
      <c r="HZ432" s="147">
        <f t="shared" si="655"/>
        <v>24573.152842017887</v>
      </c>
      <c r="IA432" s="147">
        <f t="shared" si="656"/>
        <v>0</v>
      </c>
      <c r="IB432" s="401">
        <f t="shared" si="657"/>
        <v>0</v>
      </c>
    </row>
    <row r="433" spans="1:236" s="184" customFormat="1" ht="90" customHeight="1" x14ac:dyDescent="0.3">
      <c r="A433" s="161" t="s">
        <v>3062</v>
      </c>
      <c r="B433" s="150" t="s">
        <v>3063</v>
      </c>
      <c r="C433" s="150" t="s">
        <v>3427</v>
      </c>
      <c r="D433" s="222">
        <v>20</v>
      </c>
      <c r="E433" s="150" t="s">
        <v>3162</v>
      </c>
      <c r="F433" s="151" t="s">
        <v>3163</v>
      </c>
      <c r="G433" s="151" t="s">
        <v>3164</v>
      </c>
      <c r="H433" s="79" t="s">
        <v>77</v>
      </c>
      <c r="I433" s="151" t="s">
        <v>3151</v>
      </c>
      <c r="J433" s="151">
        <v>5</v>
      </c>
      <c r="K433" s="95" t="s">
        <v>206</v>
      </c>
      <c r="L433" s="79"/>
      <c r="M433" s="79" t="s">
        <v>644</v>
      </c>
      <c r="N433" s="79" t="s">
        <v>147</v>
      </c>
      <c r="O433" s="73" t="s">
        <v>106</v>
      </c>
      <c r="P433" s="90" t="s">
        <v>728</v>
      </c>
      <c r="Q433" s="112" t="s">
        <v>100</v>
      </c>
      <c r="R433" s="79" t="s">
        <v>108</v>
      </c>
      <c r="S433" s="79" t="s">
        <v>99</v>
      </c>
      <c r="T433" s="79" t="s">
        <v>1850</v>
      </c>
      <c r="U433" s="79" t="s">
        <v>100</v>
      </c>
      <c r="V433" s="81">
        <v>1</v>
      </c>
      <c r="W433" s="156">
        <v>17000</v>
      </c>
      <c r="X433" s="176">
        <v>0</v>
      </c>
      <c r="Y433" s="162">
        <v>0</v>
      </c>
      <c r="Z433" s="176">
        <v>0</v>
      </c>
      <c r="AA433" s="176">
        <v>17000</v>
      </c>
      <c r="AB433" s="176">
        <v>0</v>
      </c>
      <c r="AC433" s="176">
        <v>0</v>
      </c>
      <c r="AD433" s="176">
        <v>0</v>
      </c>
      <c r="AE433" s="149">
        <v>0</v>
      </c>
      <c r="AF433" s="149">
        <v>0</v>
      </c>
      <c r="AG433" s="149">
        <v>0</v>
      </c>
      <c r="AH433" s="149">
        <v>0</v>
      </c>
      <c r="AI433" s="88" t="s">
        <v>88</v>
      </c>
      <c r="AJ433" s="162">
        <v>0</v>
      </c>
      <c r="AK433" s="162">
        <v>0</v>
      </c>
      <c r="AL433" s="162">
        <v>0</v>
      </c>
      <c r="AM433" s="162">
        <v>0</v>
      </c>
      <c r="AN433" s="162">
        <v>0</v>
      </c>
      <c r="AO433" s="162">
        <v>0</v>
      </c>
      <c r="AP433" s="162">
        <v>0</v>
      </c>
      <c r="AQ433" s="149">
        <v>0</v>
      </c>
      <c r="AR433" s="149">
        <v>0</v>
      </c>
      <c r="AS433" s="149">
        <v>0</v>
      </c>
      <c r="AT433" s="149">
        <v>0</v>
      </c>
      <c r="AU433" s="262"/>
      <c r="AV433" s="230">
        <f t="shared" si="623"/>
        <v>1</v>
      </c>
      <c r="AW433" s="230">
        <f t="shared" si="624"/>
        <v>0</v>
      </c>
      <c r="AX433" s="230" t="str">
        <f t="shared" si="625"/>
        <v>C1</v>
      </c>
      <c r="AY433" s="141">
        <f t="shared" si="626"/>
        <v>9</v>
      </c>
      <c r="AZ433" s="70">
        <f t="shared" si="627"/>
        <v>1</v>
      </c>
      <c r="BA433" s="70">
        <f t="shared" si="628"/>
        <v>1</v>
      </c>
      <c r="BB433" s="70">
        <f t="shared" si="629"/>
        <v>1</v>
      </c>
      <c r="BC433" s="70">
        <f t="shared" si="630"/>
        <v>1</v>
      </c>
      <c r="BD433" s="70">
        <f t="shared" si="631"/>
        <v>1</v>
      </c>
      <c r="BE433" s="70">
        <f t="shared" si="632"/>
        <v>1</v>
      </c>
      <c r="BF433" s="70">
        <f t="shared" si="633"/>
        <v>1</v>
      </c>
      <c r="BG433" s="71">
        <f t="shared" si="634"/>
        <v>0</v>
      </c>
      <c r="BH433" s="71">
        <f t="shared" si="635"/>
        <v>1</v>
      </c>
      <c r="BI433" s="71">
        <f t="shared" si="636"/>
        <v>0</v>
      </c>
      <c r="BJ433" s="71">
        <f t="shared" si="637"/>
        <v>1</v>
      </c>
      <c r="BK433" s="71">
        <f t="shared" si="638"/>
        <v>0</v>
      </c>
      <c r="BL433" s="70">
        <f t="shared" si="639"/>
        <v>1</v>
      </c>
      <c r="BM433" s="70">
        <f t="shared" si="640"/>
        <v>1</v>
      </c>
      <c r="BN433" s="70">
        <f t="shared" si="641"/>
        <v>0</v>
      </c>
      <c r="BO433" s="70">
        <f t="shared" si="642"/>
        <v>1</v>
      </c>
      <c r="BP433" s="144">
        <f t="shared" si="643"/>
        <v>0</v>
      </c>
      <c r="BQ433" s="144">
        <f t="shared" si="644"/>
        <v>0</v>
      </c>
      <c r="BR433" s="144">
        <f t="shared" si="645"/>
        <v>17000</v>
      </c>
      <c r="BS433" s="144">
        <f t="shared" si="646"/>
        <v>0</v>
      </c>
      <c r="BT433" s="144">
        <f t="shared" si="647"/>
        <v>0</v>
      </c>
      <c r="BU433" s="144">
        <f t="shared" si="648"/>
        <v>0</v>
      </c>
      <c r="BV433" s="144">
        <f t="shared" si="649"/>
        <v>0</v>
      </c>
      <c r="BW433" s="144">
        <f t="shared" si="650"/>
        <v>0</v>
      </c>
      <c r="BX433" s="144">
        <f t="shared" si="651"/>
        <v>0</v>
      </c>
      <c r="BY433" s="144">
        <f t="shared" si="652"/>
        <v>0</v>
      </c>
      <c r="BZ433" s="9">
        <v>0</v>
      </c>
      <c r="CA433" s="9">
        <v>0</v>
      </c>
      <c r="CB433" s="9">
        <v>0</v>
      </c>
      <c r="CC433" s="9">
        <v>0</v>
      </c>
      <c r="CD433" s="9">
        <v>0</v>
      </c>
      <c r="CE433" s="9">
        <v>0</v>
      </c>
      <c r="CF433" s="9">
        <v>0</v>
      </c>
      <c r="CG433" s="9">
        <v>0</v>
      </c>
      <c r="CH433" s="9">
        <v>0</v>
      </c>
      <c r="CI433" s="9">
        <v>0</v>
      </c>
      <c r="CJ433" s="9">
        <v>0</v>
      </c>
      <c r="CK433" s="9">
        <v>0</v>
      </c>
      <c r="CL433" s="9">
        <v>0</v>
      </c>
      <c r="CM433" s="9">
        <v>0</v>
      </c>
      <c r="CN433" s="9">
        <v>0</v>
      </c>
      <c r="CO433" s="9">
        <v>0</v>
      </c>
      <c r="CP433" s="9">
        <v>0</v>
      </c>
      <c r="CQ433" s="9">
        <v>0</v>
      </c>
      <c r="CR433" s="9">
        <v>0</v>
      </c>
      <c r="CS433" s="9">
        <v>0</v>
      </c>
      <c r="CT433" s="9">
        <v>0</v>
      </c>
      <c r="CU433" s="9">
        <v>0</v>
      </c>
      <c r="CV433" s="9">
        <v>0</v>
      </c>
      <c r="CW433" s="9">
        <v>0</v>
      </c>
      <c r="CX433" s="9">
        <v>0</v>
      </c>
      <c r="CY433" s="9">
        <v>0</v>
      </c>
      <c r="CZ433" s="9">
        <v>0</v>
      </c>
      <c r="DA433" s="9">
        <v>0</v>
      </c>
      <c r="DB433" s="9">
        <v>0</v>
      </c>
      <c r="DC433" s="9">
        <v>0</v>
      </c>
      <c r="DD433" s="9">
        <v>0</v>
      </c>
      <c r="DE433" s="9">
        <v>0</v>
      </c>
      <c r="DF433" s="9">
        <v>0</v>
      </c>
      <c r="DG433" s="144">
        <f t="shared" si="653"/>
        <v>0</v>
      </c>
      <c r="DH433" s="144">
        <f t="shared" ref="DH433:EW433" si="702">DG433</f>
        <v>0</v>
      </c>
      <c r="DI433" s="144">
        <f t="shared" si="702"/>
        <v>0</v>
      </c>
      <c r="DJ433" s="144">
        <f t="shared" si="702"/>
        <v>0</v>
      </c>
      <c r="DK433" s="144">
        <f t="shared" si="702"/>
        <v>0</v>
      </c>
      <c r="DL433" s="144">
        <f t="shared" si="702"/>
        <v>0</v>
      </c>
      <c r="DM433" s="144">
        <f t="shared" si="702"/>
        <v>0</v>
      </c>
      <c r="DN433" s="144">
        <f t="shared" si="702"/>
        <v>0</v>
      </c>
      <c r="DO433" s="144">
        <f t="shared" si="702"/>
        <v>0</v>
      </c>
      <c r="DP433" s="144">
        <f t="shared" si="702"/>
        <v>0</v>
      </c>
      <c r="DQ433" s="144">
        <f t="shared" si="702"/>
        <v>0</v>
      </c>
      <c r="DR433" s="144">
        <f t="shared" si="702"/>
        <v>0</v>
      </c>
      <c r="DS433" s="144">
        <f t="shared" si="702"/>
        <v>0</v>
      </c>
      <c r="DT433" s="144">
        <f t="shared" si="702"/>
        <v>0</v>
      </c>
      <c r="DU433" s="144">
        <f t="shared" si="702"/>
        <v>0</v>
      </c>
      <c r="DV433" s="144">
        <f t="shared" si="702"/>
        <v>0</v>
      </c>
      <c r="DW433" s="144">
        <f t="shared" si="702"/>
        <v>0</v>
      </c>
      <c r="DX433" s="144">
        <f t="shared" si="702"/>
        <v>0</v>
      </c>
      <c r="DY433" s="144">
        <f t="shared" si="702"/>
        <v>0</v>
      </c>
      <c r="DZ433" s="144">
        <f t="shared" si="702"/>
        <v>0</v>
      </c>
      <c r="EA433" s="144">
        <f t="shared" si="702"/>
        <v>0</v>
      </c>
      <c r="EB433" s="144">
        <f t="shared" si="702"/>
        <v>0</v>
      </c>
      <c r="EC433" s="144">
        <f t="shared" si="702"/>
        <v>0</v>
      </c>
      <c r="ED433" s="144">
        <f t="shared" si="702"/>
        <v>0</v>
      </c>
      <c r="EE433" s="144">
        <f t="shared" si="702"/>
        <v>0</v>
      </c>
      <c r="EF433" s="144">
        <f t="shared" si="702"/>
        <v>0</v>
      </c>
      <c r="EG433" s="144">
        <f t="shared" si="702"/>
        <v>0</v>
      </c>
      <c r="EH433" s="144">
        <f t="shared" si="702"/>
        <v>0</v>
      </c>
      <c r="EI433" s="144">
        <f t="shared" si="702"/>
        <v>0</v>
      </c>
      <c r="EJ433" s="144">
        <f t="shared" si="702"/>
        <v>0</v>
      </c>
      <c r="EK433" s="144">
        <f t="shared" si="702"/>
        <v>0</v>
      </c>
      <c r="EL433" s="144">
        <f t="shared" si="702"/>
        <v>0</v>
      </c>
      <c r="EM433" s="144">
        <f t="shared" si="702"/>
        <v>0</v>
      </c>
      <c r="EN433" s="144">
        <f t="shared" si="702"/>
        <v>0</v>
      </c>
      <c r="EO433" s="144">
        <f t="shared" si="702"/>
        <v>0</v>
      </c>
      <c r="EP433" s="144">
        <f t="shared" si="702"/>
        <v>0</v>
      </c>
      <c r="EQ433" s="144">
        <f t="shared" si="702"/>
        <v>0</v>
      </c>
      <c r="ER433" s="144">
        <f t="shared" si="702"/>
        <v>0</v>
      </c>
      <c r="ES433" s="144">
        <f t="shared" si="702"/>
        <v>0</v>
      </c>
      <c r="ET433" s="144">
        <f t="shared" si="702"/>
        <v>0</v>
      </c>
      <c r="EU433" s="144">
        <f t="shared" si="702"/>
        <v>0</v>
      </c>
      <c r="EV433" s="144">
        <f t="shared" si="702"/>
        <v>0</v>
      </c>
      <c r="EW433" s="144">
        <f t="shared" si="702"/>
        <v>0</v>
      </c>
      <c r="EX433" s="147">
        <f>PV(0.05,'PV factor'!C466,,-BR433)</f>
        <v>15419.501133786847</v>
      </c>
      <c r="EY433" s="147">
        <f>PV(0.05,'PV factor'!D466,,-BS433)</f>
        <v>0</v>
      </c>
      <c r="EZ433" s="147">
        <f>PV(0.05,'PV factor'!E466,,-BT433)</f>
        <v>0</v>
      </c>
      <c r="FA433" s="147">
        <f>PV(0.05,'PV factor'!F466,,-BU433)</f>
        <v>0</v>
      </c>
      <c r="FB433" s="147">
        <f>PV(0.05,'PV factor'!G466,,-BV433)</f>
        <v>0</v>
      </c>
      <c r="FC433" s="147">
        <f>PV(0.05,'PV factor'!H466,,-BW433)</f>
        <v>0</v>
      </c>
      <c r="FD433" s="147">
        <f>PV(0.05,'PV factor'!I466,,-BX433)</f>
        <v>0</v>
      </c>
      <c r="FE433" s="147">
        <f>PV(0.05,'PV factor'!J466,,-BY433)</f>
        <v>0</v>
      </c>
      <c r="FF433" s="147">
        <f>PV(0.05,'PV factor'!K466,,-BZ433)</f>
        <v>0</v>
      </c>
      <c r="FG433" s="147">
        <f>PV(0.05,'PV factor'!L466,,-CA433)</f>
        <v>0</v>
      </c>
      <c r="FH433" s="147">
        <f>PV(0.05,'PV factor'!M466,,-CB433)</f>
        <v>0</v>
      </c>
      <c r="FI433" s="147">
        <f>PV(0.05,'PV factor'!N466,,-CC433)</f>
        <v>0</v>
      </c>
      <c r="FJ433" s="147">
        <f>PV(0.05,'PV factor'!O466,,-CD433)</f>
        <v>0</v>
      </c>
      <c r="FK433" s="147">
        <f>PV(0.05,'PV factor'!P466,,-CE433)</f>
        <v>0</v>
      </c>
      <c r="FL433" s="147">
        <f>PV(0.05,'PV factor'!Q466,,-CF433)</f>
        <v>0</v>
      </c>
      <c r="FM433" s="147">
        <f>PV(0.05,'PV factor'!R466,,-CG433)</f>
        <v>0</v>
      </c>
      <c r="FN433" s="147">
        <f>PV(0.05,'PV factor'!S466,,-CH433)</f>
        <v>0</v>
      </c>
      <c r="FO433" s="147">
        <f>PV(0.05,'PV factor'!T466,,-CI433)</f>
        <v>0</v>
      </c>
      <c r="FP433" s="147">
        <f>PV(0.05,'PV factor'!U466,,-CJ433)</f>
        <v>0</v>
      </c>
      <c r="FQ433" s="147">
        <f>PV(0.05,'PV factor'!V466,,-CK433)</f>
        <v>0</v>
      </c>
      <c r="FR433" s="147">
        <f>PV(0.05,'PV factor'!W466,,-CL433)</f>
        <v>0</v>
      </c>
      <c r="FS433" s="147">
        <f>PV(0.05,'PV factor'!X466,,-CM433)</f>
        <v>0</v>
      </c>
      <c r="FT433" s="147">
        <f>PV(0.05,'PV factor'!Y466,,-CN433)</f>
        <v>0</v>
      </c>
      <c r="FU433" s="147">
        <f>PV(0.05,'PV factor'!Z466,,-CO433)</f>
        <v>0</v>
      </c>
      <c r="FV433" s="147">
        <f>PV(0.05,'PV factor'!AA466,,-CP433)</f>
        <v>0</v>
      </c>
      <c r="FW433" s="147">
        <f>PV(0.05,'PV factor'!AB466,,-CQ433)</f>
        <v>0</v>
      </c>
      <c r="FX433" s="147">
        <f>PV(0.05,'PV factor'!AC466,,-CR433)</f>
        <v>0</v>
      </c>
      <c r="FY433" s="147">
        <f>PV(0.05,'PV factor'!AD466,,-CS433)</f>
        <v>0</v>
      </c>
      <c r="FZ433" s="147">
        <f>PV(0.05,'PV factor'!AE466,,-CT433)</f>
        <v>0</v>
      </c>
      <c r="GA433" s="147">
        <f>PV(0.05,'PV factor'!AF466,,-CU433)</f>
        <v>0</v>
      </c>
      <c r="GB433" s="147">
        <f>PV(0.05,'PV factor'!AG466,,-CV433)</f>
        <v>0</v>
      </c>
      <c r="GC433" s="147">
        <f>PV(0.05,'PV factor'!AH466,,-CW433)</f>
        <v>0</v>
      </c>
      <c r="GD433" s="147">
        <f>PV(0.05,'PV factor'!AI466,,-CX433)</f>
        <v>0</v>
      </c>
      <c r="GE433" s="147">
        <f>PV(0.05,'PV factor'!AJ466,,-CY433)</f>
        <v>0</v>
      </c>
      <c r="GF433" s="147">
        <f>PV(0.05,'PV factor'!AK466,,-CZ433)</f>
        <v>0</v>
      </c>
      <c r="GG433" s="147">
        <f>PV(0.05,'PV factor'!AL466,,-DA433)</f>
        <v>0</v>
      </c>
      <c r="GH433" s="147">
        <f>PV(0.05,'PV factor'!AM466,,-DB433)</f>
        <v>0</v>
      </c>
      <c r="GI433" s="147">
        <f>PV(0.05,'PV factor'!AN466,,-DC433)</f>
        <v>0</v>
      </c>
      <c r="GJ433" s="147">
        <f>PV(0.05,'PV factor'!AO466,,-DD433)</f>
        <v>0</v>
      </c>
      <c r="GK433" s="147">
        <f>PV(0.05,'PV factor'!AP466,,-DE433)</f>
        <v>0</v>
      </c>
      <c r="GL433" s="147">
        <f>PV(0.05,'PV factor'!C466,,-DI433)</f>
        <v>0</v>
      </c>
      <c r="GM433" s="147">
        <f>PV(0.05,'PV factor'!D466,,-DJ433)</f>
        <v>0</v>
      </c>
      <c r="GN433" s="147">
        <f>PV(0.05,'PV factor'!E466,,-DK433)</f>
        <v>0</v>
      </c>
      <c r="GO433" s="147">
        <f>PV(0.05,'PV factor'!F466,,-DL433)</f>
        <v>0</v>
      </c>
      <c r="GP433" s="147">
        <f>PV(0.05,'PV factor'!G466,,-DM433)</f>
        <v>0</v>
      </c>
      <c r="GQ433" s="147">
        <f>PV(0.05,'PV factor'!H466,,-DN433)</f>
        <v>0</v>
      </c>
      <c r="GR433" s="147">
        <f>PV(0.05,'PV factor'!I466,,-DO433)</f>
        <v>0</v>
      </c>
      <c r="GS433" s="147">
        <f>PV(0.05,'PV factor'!J466,,-DP433)</f>
        <v>0</v>
      </c>
      <c r="GT433" s="147">
        <f>PV(0.05,'PV factor'!K466,,-DQ433)</f>
        <v>0</v>
      </c>
      <c r="GU433" s="147">
        <f>PV(0.05,'PV factor'!L466,,-DR433)</f>
        <v>0</v>
      </c>
      <c r="GV433" s="147">
        <f>PV(0.05,'PV factor'!M466,,-DS433)</f>
        <v>0</v>
      </c>
      <c r="GW433" s="147">
        <f>PV(0.05,'PV factor'!N466,,-DT433)</f>
        <v>0</v>
      </c>
      <c r="GX433" s="147">
        <f>PV(0.05,'PV factor'!O466,,-DU433)</f>
        <v>0</v>
      </c>
      <c r="GY433" s="147">
        <f>PV(0.05,'PV factor'!P466,,-DV433)</f>
        <v>0</v>
      </c>
      <c r="GZ433" s="147">
        <f>PV(0.05,'PV factor'!Q466,,-DW433)</f>
        <v>0</v>
      </c>
      <c r="HA433" s="147">
        <f>PV(0.05,'PV factor'!R466,,-DX433)</f>
        <v>0</v>
      </c>
      <c r="HB433" s="147">
        <f>PV(0.05,'PV factor'!S466,,-DY433)</f>
        <v>0</v>
      </c>
      <c r="HC433" s="147">
        <f>PV(0.05,'PV factor'!T466,,-DZ433)</f>
        <v>0</v>
      </c>
      <c r="HD433" s="147">
        <f>PV(0.05,'PV factor'!U466,,-EA433)</f>
        <v>0</v>
      </c>
      <c r="HE433" s="147">
        <f>PV(0.05,'PV factor'!V466,,-EB433)</f>
        <v>0</v>
      </c>
      <c r="HF433" s="147">
        <f>PV(0.05,'PV factor'!W466,,-EC433)</f>
        <v>0</v>
      </c>
      <c r="HG433" s="147">
        <f>PV(0.05,'PV factor'!X466,,-ED433)</f>
        <v>0</v>
      </c>
      <c r="HH433" s="147">
        <f>PV(0.05,'PV factor'!Y466,,-EE433)</f>
        <v>0</v>
      </c>
      <c r="HI433" s="147">
        <f>PV(0.05,'PV factor'!Z466,,-EF433)</f>
        <v>0</v>
      </c>
      <c r="HJ433" s="147">
        <f>PV(0.05,'PV factor'!AA466,,-EG433)</f>
        <v>0</v>
      </c>
      <c r="HK433" s="147">
        <f>PV(0.05,'PV factor'!AB466,,-EH433)</f>
        <v>0</v>
      </c>
      <c r="HL433" s="147">
        <f>PV(0.05,'PV factor'!AC466,,-EI433)</f>
        <v>0</v>
      </c>
      <c r="HM433" s="147">
        <f>PV(0.05,'PV factor'!AD466,,-EJ433)</f>
        <v>0</v>
      </c>
      <c r="HN433" s="147">
        <f>PV(0.05,'PV factor'!AE466,,-EK433)</f>
        <v>0</v>
      </c>
      <c r="HO433" s="147">
        <f>PV(0.05,'PV factor'!AF466,,-EL433)</f>
        <v>0</v>
      </c>
      <c r="HP433" s="147">
        <f>PV(0.05,'PV factor'!AG466,,-EM433)</f>
        <v>0</v>
      </c>
      <c r="HQ433" s="147">
        <f>PV(0.05,'PV factor'!AH466,,-EN433)</f>
        <v>0</v>
      </c>
      <c r="HR433" s="147">
        <f>PV(0.05,'PV factor'!AI466,,-EO433)</f>
        <v>0</v>
      </c>
      <c r="HS433" s="147">
        <f>PV(0.05,'PV factor'!AJ466,,-EP433)</f>
        <v>0</v>
      </c>
      <c r="HT433" s="147">
        <f>PV(0.05,'PV factor'!AK466,,-EQ433)</f>
        <v>0</v>
      </c>
      <c r="HU433" s="147">
        <f>PV(0.05,'PV factor'!AL466,,-ER433)</f>
        <v>0</v>
      </c>
      <c r="HV433" s="147">
        <f>PV(0.05,'PV factor'!AM466,,-ES433)</f>
        <v>0</v>
      </c>
      <c r="HW433" s="147">
        <f>PV(0.05,'PV factor'!AN466,,-ET433)</f>
        <v>0</v>
      </c>
      <c r="HX433" s="147">
        <f>PV(0.05,'PV factor'!AO466,,-EU433)</f>
        <v>0</v>
      </c>
      <c r="HY433" s="147">
        <f>PV(0.05,'PV factor'!AP466,,-EV433)</f>
        <v>0</v>
      </c>
      <c r="HZ433" s="147">
        <f t="shared" si="655"/>
        <v>15419.501133786847</v>
      </c>
      <c r="IA433" s="147">
        <f t="shared" si="656"/>
        <v>0</v>
      </c>
      <c r="IB433" s="401">
        <f t="shared" si="657"/>
        <v>0</v>
      </c>
    </row>
    <row r="434" spans="1:236" s="181" customFormat="1" ht="90" customHeight="1" x14ac:dyDescent="0.25">
      <c r="A434" s="161" t="s">
        <v>3062</v>
      </c>
      <c r="B434" s="150" t="s">
        <v>3063</v>
      </c>
      <c r="C434" s="150" t="s">
        <v>3428</v>
      </c>
      <c r="D434" s="222">
        <v>16</v>
      </c>
      <c r="E434" s="150" t="s">
        <v>3165</v>
      </c>
      <c r="F434" s="151" t="s">
        <v>3166</v>
      </c>
      <c r="G434" s="151" t="s">
        <v>3167</v>
      </c>
      <c r="H434" s="79" t="s">
        <v>77</v>
      </c>
      <c r="I434" s="151" t="s">
        <v>3075</v>
      </c>
      <c r="J434" s="151">
        <v>40</v>
      </c>
      <c r="K434" s="227" t="s">
        <v>79</v>
      </c>
      <c r="L434" s="79">
        <v>57569</v>
      </c>
      <c r="M434" s="79" t="s">
        <v>3168</v>
      </c>
      <c r="N434" s="79" t="s">
        <v>81</v>
      </c>
      <c r="O434" s="13" t="s">
        <v>217</v>
      </c>
      <c r="P434" s="79" t="s">
        <v>218</v>
      </c>
      <c r="Q434" s="112" t="s">
        <v>100</v>
      </c>
      <c r="R434" s="79" t="s">
        <v>108</v>
      </c>
      <c r="S434" s="79" t="s">
        <v>99</v>
      </c>
      <c r="T434" s="79" t="s">
        <v>3070</v>
      </c>
      <c r="U434" s="79" t="s">
        <v>100</v>
      </c>
      <c r="V434" s="81">
        <v>1</v>
      </c>
      <c r="W434" s="162">
        <v>632000</v>
      </c>
      <c r="X434" s="162">
        <v>25280</v>
      </c>
      <c r="Y434" s="162">
        <v>0</v>
      </c>
      <c r="Z434" s="162">
        <v>0</v>
      </c>
      <c r="AA434" s="162">
        <v>25280</v>
      </c>
      <c r="AB434" s="162">
        <v>300000</v>
      </c>
      <c r="AC434" s="162">
        <v>306720</v>
      </c>
      <c r="AD434" s="162">
        <v>0</v>
      </c>
      <c r="AE434" s="149">
        <v>0</v>
      </c>
      <c r="AF434" s="149">
        <v>0</v>
      </c>
      <c r="AG434" s="149">
        <v>0</v>
      </c>
      <c r="AH434" s="149">
        <v>0</v>
      </c>
      <c r="AI434" s="88" t="s">
        <v>88</v>
      </c>
      <c r="AJ434" s="176">
        <v>0</v>
      </c>
      <c r="AK434" s="162">
        <v>0</v>
      </c>
      <c r="AL434" s="162">
        <v>0</v>
      </c>
      <c r="AM434" s="162">
        <v>0</v>
      </c>
      <c r="AN434" s="162">
        <v>0</v>
      </c>
      <c r="AO434" s="162">
        <v>0</v>
      </c>
      <c r="AP434" s="162">
        <v>0</v>
      </c>
      <c r="AQ434" s="149">
        <v>0</v>
      </c>
      <c r="AR434" s="149">
        <v>0</v>
      </c>
      <c r="AS434" s="149">
        <v>0</v>
      </c>
      <c r="AT434" s="149">
        <v>0</v>
      </c>
      <c r="AU434" s="151"/>
      <c r="AV434" s="230">
        <f t="shared" si="623"/>
        <v>0</v>
      </c>
      <c r="AW434" s="230">
        <f t="shared" si="624"/>
        <v>0</v>
      </c>
      <c r="AX434" s="230" t="str">
        <f t="shared" si="625"/>
        <v>B3</v>
      </c>
      <c r="AY434" s="141">
        <f t="shared" si="626"/>
        <v>9</v>
      </c>
      <c r="AZ434" s="70">
        <f t="shared" si="627"/>
        <v>1</v>
      </c>
      <c r="BA434" s="70">
        <f t="shared" si="628"/>
        <v>1</v>
      </c>
      <c r="BB434" s="70">
        <f t="shared" si="629"/>
        <v>1</v>
      </c>
      <c r="BC434" s="70">
        <f t="shared" si="630"/>
        <v>1</v>
      </c>
      <c r="BD434" s="70">
        <f t="shared" si="631"/>
        <v>1</v>
      </c>
      <c r="BE434" s="70">
        <f t="shared" si="632"/>
        <v>1</v>
      </c>
      <c r="BF434" s="70">
        <f t="shared" si="633"/>
        <v>1</v>
      </c>
      <c r="BG434" s="71">
        <f t="shared" si="634"/>
        <v>0</v>
      </c>
      <c r="BH434" s="71">
        <f t="shared" si="635"/>
        <v>1</v>
      </c>
      <c r="BI434" s="71">
        <f t="shared" si="636"/>
        <v>0</v>
      </c>
      <c r="BJ434" s="71">
        <f t="shared" si="637"/>
        <v>0</v>
      </c>
      <c r="BK434" s="71">
        <f t="shared" si="638"/>
        <v>1</v>
      </c>
      <c r="BL434" s="70">
        <f t="shared" si="639"/>
        <v>1</v>
      </c>
      <c r="BM434" s="70">
        <f t="shared" si="640"/>
        <v>1</v>
      </c>
      <c r="BN434" s="70">
        <f t="shared" si="641"/>
        <v>0</v>
      </c>
      <c r="BO434" s="70">
        <f t="shared" si="642"/>
        <v>1</v>
      </c>
      <c r="BP434" s="144">
        <f t="shared" si="643"/>
        <v>0</v>
      </c>
      <c r="BQ434" s="144">
        <f t="shared" si="644"/>
        <v>0</v>
      </c>
      <c r="BR434" s="144">
        <f t="shared" si="645"/>
        <v>25280</v>
      </c>
      <c r="BS434" s="144">
        <f t="shared" si="646"/>
        <v>300000</v>
      </c>
      <c r="BT434" s="144">
        <f t="shared" si="647"/>
        <v>306720</v>
      </c>
      <c r="BU434" s="144">
        <f t="shared" si="648"/>
        <v>0</v>
      </c>
      <c r="BV434" s="144">
        <f t="shared" si="649"/>
        <v>0</v>
      </c>
      <c r="BW434" s="144">
        <f t="shared" si="650"/>
        <v>0</v>
      </c>
      <c r="BX434" s="144">
        <f t="shared" si="651"/>
        <v>0</v>
      </c>
      <c r="BY434" s="144">
        <f t="shared" si="652"/>
        <v>0</v>
      </c>
      <c r="BZ434" s="9">
        <v>0</v>
      </c>
      <c r="CA434" s="9">
        <v>0</v>
      </c>
      <c r="CB434" s="9">
        <v>0</v>
      </c>
      <c r="CC434" s="9">
        <v>0</v>
      </c>
      <c r="CD434" s="9">
        <v>0</v>
      </c>
      <c r="CE434" s="9">
        <v>0</v>
      </c>
      <c r="CF434" s="9">
        <v>0</v>
      </c>
      <c r="CG434" s="9">
        <v>0</v>
      </c>
      <c r="CH434" s="9">
        <v>0</v>
      </c>
      <c r="CI434" s="9">
        <v>0</v>
      </c>
      <c r="CJ434" s="9">
        <v>0</v>
      </c>
      <c r="CK434" s="9">
        <v>0</v>
      </c>
      <c r="CL434" s="9">
        <v>0</v>
      </c>
      <c r="CM434" s="9">
        <v>0</v>
      </c>
      <c r="CN434" s="9">
        <v>0</v>
      </c>
      <c r="CO434" s="9">
        <v>0</v>
      </c>
      <c r="CP434" s="9">
        <v>0</v>
      </c>
      <c r="CQ434" s="9">
        <v>0</v>
      </c>
      <c r="CR434" s="9">
        <v>0</v>
      </c>
      <c r="CS434" s="9">
        <v>0</v>
      </c>
      <c r="CT434" s="9">
        <v>0</v>
      </c>
      <c r="CU434" s="9">
        <v>0</v>
      </c>
      <c r="CV434" s="9">
        <v>0</v>
      </c>
      <c r="CW434" s="9">
        <v>0</v>
      </c>
      <c r="CX434" s="9">
        <v>0</v>
      </c>
      <c r="CY434" s="9">
        <v>0</v>
      </c>
      <c r="CZ434" s="9">
        <v>0</v>
      </c>
      <c r="DA434" s="9">
        <v>0</v>
      </c>
      <c r="DB434" s="9">
        <v>0</v>
      </c>
      <c r="DC434" s="9">
        <v>0</v>
      </c>
      <c r="DD434" s="9">
        <v>0</v>
      </c>
      <c r="DE434" s="9">
        <v>0</v>
      </c>
      <c r="DF434" s="9">
        <v>0</v>
      </c>
      <c r="DG434" s="144">
        <f t="shared" si="653"/>
        <v>57569</v>
      </c>
      <c r="DH434" s="144">
        <f t="shared" ref="DH434:EW434" si="703">DG434</f>
        <v>57569</v>
      </c>
      <c r="DI434" s="144">
        <f t="shared" si="703"/>
        <v>57569</v>
      </c>
      <c r="DJ434" s="144">
        <f t="shared" si="703"/>
        <v>57569</v>
      </c>
      <c r="DK434" s="144">
        <f t="shared" si="703"/>
        <v>57569</v>
      </c>
      <c r="DL434" s="144">
        <f t="shared" si="703"/>
        <v>57569</v>
      </c>
      <c r="DM434" s="144">
        <f t="shared" si="703"/>
        <v>57569</v>
      </c>
      <c r="DN434" s="144">
        <f t="shared" si="703"/>
        <v>57569</v>
      </c>
      <c r="DO434" s="144">
        <f t="shared" si="703"/>
        <v>57569</v>
      </c>
      <c r="DP434" s="144">
        <f t="shared" si="703"/>
        <v>57569</v>
      </c>
      <c r="DQ434" s="144">
        <f t="shared" si="703"/>
        <v>57569</v>
      </c>
      <c r="DR434" s="144">
        <f t="shared" si="703"/>
        <v>57569</v>
      </c>
      <c r="DS434" s="144">
        <f t="shared" si="703"/>
        <v>57569</v>
      </c>
      <c r="DT434" s="144">
        <f t="shared" si="703"/>
        <v>57569</v>
      </c>
      <c r="DU434" s="144">
        <f t="shared" si="703"/>
        <v>57569</v>
      </c>
      <c r="DV434" s="144">
        <f t="shared" si="703"/>
        <v>57569</v>
      </c>
      <c r="DW434" s="144">
        <f t="shared" si="703"/>
        <v>57569</v>
      </c>
      <c r="DX434" s="144">
        <f t="shared" si="703"/>
        <v>57569</v>
      </c>
      <c r="DY434" s="144">
        <f t="shared" si="703"/>
        <v>57569</v>
      </c>
      <c r="DZ434" s="144">
        <f t="shared" si="703"/>
        <v>57569</v>
      </c>
      <c r="EA434" s="144">
        <f t="shared" si="703"/>
        <v>57569</v>
      </c>
      <c r="EB434" s="144">
        <f t="shared" si="703"/>
        <v>57569</v>
      </c>
      <c r="EC434" s="144">
        <f t="shared" si="703"/>
        <v>57569</v>
      </c>
      <c r="ED434" s="144">
        <f t="shared" si="703"/>
        <v>57569</v>
      </c>
      <c r="EE434" s="144">
        <f t="shared" si="703"/>
        <v>57569</v>
      </c>
      <c r="EF434" s="144">
        <f t="shared" si="703"/>
        <v>57569</v>
      </c>
      <c r="EG434" s="144">
        <f t="shared" si="703"/>
        <v>57569</v>
      </c>
      <c r="EH434" s="144">
        <f t="shared" si="703"/>
        <v>57569</v>
      </c>
      <c r="EI434" s="144">
        <f t="shared" si="703"/>
        <v>57569</v>
      </c>
      <c r="EJ434" s="144">
        <f t="shared" si="703"/>
        <v>57569</v>
      </c>
      <c r="EK434" s="144">
        <f t="shared" si="703"/>
        <v>57569</v>
      </c>
      <c r="EL434" s="144">
        <f t="shared" si="703"/>
        <v>57569</v>
      </c>
      <c r="EM434" s="144">
        <f t="shared" si="703"/>
        <v>57569</v>
      </c>
      <c r="EN434" s="144">
        <f t="shared" si="703"/>
        <v>57569</v>
      </c>
      <c r="EO434" s="144">
        <f t="shared" si="703"/>
        <v>57569</v>
      </c>
      <c r="EP434" s="144">
        <f t="shared" si="703"/>
        <v>57569</v>
      </c>
      <c r="EQ434" s="144">
        <f t="shared" si="703"/>
        <v>57569</v>
      </c>
      <c r="ER434" s="144">
        <f t="shared" si="703"/>
        <v>57569</v>
      </c>
      <c r="ES434" s="144">
        <f t="shared" si="703"/>
        <v>57569</v>
      </c>
      <c r="ET434" s="144">
        <f t="shared" si="703"/>
        <v>57569</v>
      </c>
      <c r="EU434" s="144">
        <f t="shared" si="703"/>
        <v>57569</v>
      </c>
      <c r="EV434" s="144">
        <f t="shared" si="703"/>
        <v>57569</v>
      </c>
      <c r="EW434" s="144">
        <f t="shared" si="703"/>
        <v>57569</v>
      </c>
      <c r="EX434" s="147">
        <f>PV(0.05,'PV factor'!C467,,-BR434)</f>
        <v>22929.705215419501</v>
      </c>
      <c r="EY434" s="147">
        <f>PV(0.05,'PV factor'!D467,,-BS434)</f>
        <v>259151.2795594428</v>
      </c>
      <c r="EZ434" s="147">
        <f>PV(0.05,'PV factor'!E467,,-BT434)</f>
        <v>252339.30306816605</v>
      </c>
      <c r="FA434" s="147">
        <f>PV(0.05,'PV factor'!F467,,-BU434)</f>
        <v>0</v>
      </c>
      <c r="FB434" s="147">
        <f>PV(0.05,'PV factor'!G467,,-BV434)</f>
        <v>0</v>
      </c>
      <c r="FC434" s="147">
        <f>PV(0.05,'PV factor'!H467,,-BW434)</f>
        <v>0</v>
      </c>
      <c r="FD434" s="147">
        <f>PV(0.05,'PV factor'!I467,,-BX434)</f>
        <v>0</v>
      </c>
      <c r="FE434" s="147">
        <f>PV(0.05,'PV factor'!J467,,-BY434)</f>
        <v>0</v>
      </c>
      <c r="FF434" s="147">
        <f>PV(0.05,'PV factor'!K467,,-BZ434)</f>
        <v>0</v>
      </c>
      <c r="FG434" s="147">
        <f>PV(0.05,'PV factor'!L467,,-CA434)</f>
        <v>0</v>
      </c>
      <c r="FH434" s="147">
        <f>PV(0.05,'PV factor'!M467,,-CB434)</f>
        <v>0</v>
      </c>
      <c r="FI434" s="147">
        <f>PV(0.05,'PV factor'!N467,,-CC434)</f>
        <v>0</v>
      </c>
      <c r="FJ434" s="147">
        <f>PV(0.05,'PV factor'!O467,,-CD434)</f>
        <v>0</v>
      </c>
      <c r="FK434" s="147">
        <f>PV(0.05,'PV factor'!P467,,-CE434)</f>
        <v>0</v>
      </c>
      <c r="FL434" s="147">
        <f>PV(0.05,'PV factor'!Q467,,-CF434)</f>
        <v>0</v>
      </c>
      <c r="FM434" s="147">
        <f>PV(0.05,'PV factor'!R467,,-CG434)</f>
        <v>0</v>
      </c>
      <c r="FN434" s="147">
        <f>PV(0.05,'PV factor'!S467,,-CH434)</f>
        <v>0</v>
      </c>
      <c r="FO434" s="147">
        <f>PV(0.05,'PV factor'!T467,,-CI434)</f>
        <v>0</v>
      </c>
      <c r="FP434" s="147">
        <f>PV(0.05,'PV factor'!U467,,-CJ434)</f>
        <v>0</v>
      </c>
      <c r="FQ434" s="147">
        <f>PV(0.05,'PV factor'!V467,,-CK434)</f>
        <v>0</v>
      </c>
      <c r="FR434" s="147">
        <f>PV(0.05,'PV factor'!W467,,-CL434)</f>
        <v>0</v>
      </c>
      <c r="FS434" s="147">
        <f>PV(0.05,'PV factor'!X467,,-CM434)</f>
        <v>0</v>
      </c>
      <c r="FT434" s="147">
        <f>PV(0.05,'PV factor'!Y467,,-CN434)</f>
        <v>0</v>
      </c>
      <c r="FU434" s="147">
        <f>PV(0.05,'PV factor'!Z467,,-CO434)</f>
        <v>0</v>
      </c>
      <c r="FV434" s="147">
        <f>PV(0.05,'PV factor'!AA467,,-CP434)</f>
        <v>0</v>
      </c>
      <c r="FW434" s="147">
        <f>PV(0.05,'PV factor'!AB467,,-CQ434)</f>
        <v>0</v>
      </c>
      <c r="FX434" s="147">
        <f>PV(0.05,'PV factor'!AC467,,-CR434)</f>
        <v>0</v>
      </c>
      <c r="FY434" s="147">
        <f>PV(0.05,'PV factor'!AD467,,-CS434)</f>
        <v>0</v>
      </c>
      <c r="FZ434" s="147">
        <f>PV(0.05,'PV factor'!AE467,,-CT434)</f>
        <v>0</v>
      </c>
      <c r="GA434" s="147">
        <f>PV(0.05,'PV factor'!AF467,,-CU434)</f>
        <v>0</v>
      </c>
      <c r="GB434" s="147">
        <f>PV(0.05,'PV factor'!AG467,,-CV434)</f>
        <v>0</v>
      </c>
      <c r="GC434" s="147">
        <f>PV(0.05,'PV factor'!AH467,,-CW434)</f>
        <v>0</v>
      </c>
      <c r="GD434" s="147">
        <f>PV(0.05,'PV factor'!AI467,,-CX434)</f>
        <v>0</v>
      </c>
      <c r="GE434" s="147">
        <f>PV(0.05,'PV factor'!AJ467,,-CY434)</f>
        <v>0</v>
      </c>
      <c r="GF434" s="147">
        <f>PV(0.05,'PV factor'!AK467,,-CZ434)</f>
        <v>0</v>
      </c>
      <c r="GG434" s="147">
        <f>PV(0.05,'PV factor'!AL467,,-DA434)</f>
        <v>0</v>
      </c>
      <c r="GH434" s="147">
        <f>PV(0.05,'PV factor'!AM467,,-DB434)</f>
        <v>0</v>
      </c>
      <c r="GI434" s="147">
        <f>PV(0.05,'PV factor'!AN467,,-DC434)</f>
        <v>0</v>
      </c>
      <c r="GJ434" s="147">
        <f>PV(0.05,'PV factor'!AO467,,-DD434)</f>
        <v>0</v>
      </c>
      <c r="GK434" s="147">
        <f>PV(0.05,'PV factor'!AP467,,-DE434)</f>
        <v>0</v>
      </c>
      <c r="GL434" s="147">
        <f>PV(0.05,'PV factor'!C467,,-DI434)</f>
        <v>52216.780045351472</v>
      </c>
      <c r="GM434" s="147">
        <f>PV(0.05,'PV factor'!D467,,-DJ434)</f>
        <v>49730.266709858544</v>
      </c>
      <c r="GN434" s="147">
        <f>PV(0.05,'PV factor'!E467,,-DK434)</f>
        <v>47362.158771293856</v>
      </c>
      <c r="GO434" s="147">
        <f>PV(0.05,'PV factor'!F467,,-DL434)</f>
        <v>45106.817877422713</v>
      </c>
      <c r="GP434" s="147">
        <f>PV(0.05,'PV factor'!G467,,-DM434)</f>
        <v>42958.87416897402</v>
      </c>
      <c r="GQ434" s="147">
        <f>PV(0.05,'PV factor'!H467,,-DN434)</f>
        <v>40913.213494260963</v>
      </c>
      <c r="GR434" s="147">
        <f>PV(0.05,'PV factor'!I467,,-DO434)</f>
        <v>38964.965232629489</v>
      </c>
      <c r="GS434" s="147">
        <f>PV(0.05,'PV factor'!J467,,-DP434)</f>
        <v>37109.490697742374</v>
      </c>
      <c r="GT434" s="147">
        <f>PV(0.05,'PV factor'!K467,,-DQ434)</f>
        <v>35342.372093087972</v>
      </c>
      <c r="GU434" s="147">
        <f>PV(0.05,'PV factor'!L467,,-DR434)</f>
        <v>33659.401993417116</v>
      </c>
      <c r="GV434" s="147">
        <f>PV(0.05,'PV factor'!M467,,-DS434)</f>
        <v>32056.573327063925</v>
      </c>
      <c r="GW434" s="147">
        <f>PV(0.05,'PV factor'!N467,,-DT434)</f>
        <v>30530.069835298968</v>
      </c>
      <c r="GX434" s="147">
        <f>PV(0.05,'PV factor'!O467,,-DU434)</f>
        <v>29076.256985999025</v>
      </c>
      <c r="GY434" s="147">
        <f>PV(0.05,'PV factor'!P467,,-DV434)</f>
        <v>27691.673319999063</v>
      </c>
      <c r="GZ434" s="147">
        <f>PV(0.05,'PV factor'!Q467,,-DW434)</f>
        <v>26373.022209522918</v>
      </c>
      <c r="HA434" s="147">
        <f>PV(0.05,'PV factor'!R467,,-DX434)</f>
        <v>25117.164009069442</v>
      </c>
      <c r="HB434" s="147">
        <f>PV(0.05,'PV factor'!S467,,-DY434)</f>
        <v>23921.108580066139</v>
      </c>
      <c r="HC434" s="147">
        <f>PV(0.05,'PV factor'!T467,,-DZ434)</f>
        <v>22782.008171491558</v>
      </c>
      <c r="HD434" s="147">
        <f>PV(0.05,'PV factor'!U467,,-EA434)</f>
        <v>21697.15063951577</v>
      </c>
      <c r="HE434" s="147">
        <f>PV(0.05,'PV factor'!V467,,-EB434)</f>
        <v>20663.952990015019</v>
      </c>
      <c r="HF434" s="147">
        <f>PV(0.05,'PV factor'!W467,,-EC434)</f>
        <v>19679.955228585735</v>
      </c>
      <c r="HG434" s="147">
        <f>PV(0.05,'PV factor'!X467,,-ED434)</f>
        <v>18742.814503414982</v>
      </c>
      <c r="HH434" s="147">
        <f>PV(0.05,'PV factor'!Y467,,-EE434)</f>
        <v>17850.299527061889</v>
      </c>
      <c r="HI434" s="147">
        <f>PV(0.05,'PV factor'!Z467,,-EF434)</f>
        <v>17000.285263868467</v>
      </c>
      <c r="HJ434" s="147">
        <f>PV(0.05,'PV factor'!AA467,,-EG434)</f>
        <v>16190.74787035092</v>
      </c>
      <c r="HK434" s="147">
        <f>PV(0.05,'PV factor'!AB467,,-EH434)</f>
        <v>15419.759876524684</v>
      </c>
      <c r="HL434" s="147">
        <f>PV(0.05,'PV factor'!AC467,,-EI434)</f>
        <v>14685.485596690178</v>
      </c>
      <c r="HM434" s="147">
        <f>PV(0.05,'PV factor'!AD467,,-EJ434)</f>
        <v>13986.176758752546</v>
      </c>
      <c r="HN434" s="147">
        <f>PV(0.05,'PV factor'!AE467,,-EK434)</f>
        <v>13320.168341669098</v>
      </c>
      <c r="HO434" s="147">
        <f>PV(0.05,'PV factor'!AF467,,-EL434)</f>
        <v>12685.874611113421</v>
      </c>
      <c r="HP434" s="147">
        <f>PV(0.05,'PV factor'!AG467,,-EM434)</f>
        <v>12081.785343917545</v>
      </c>
      <c r="HQ434" s="147">
        <f>PV(0.05,'PV factor'!AH467,,-EN434)</f>
        <v>11506.462232302423</v>
      </c>
      <c r="HR434" s="147">
        <f>PV(0.05,'PV factor'!AI467,,-EO434)</f>
        <v>10958.535459335642</v>
      </c>
      <c r="HS434" s="147">
        <f>PV(0.05,'PV factor'!AJ467,,-EP434)</f>
        <v>10436.700437462514</v>
      </c>
      <c r="HT434" s="147">
        <f>PV(0.05,'PV factor'!AK467,,-EQ434)</f>
        <v>9939.7147023452526</v>
      </c>
      <c r="HU434" s="147">
        <f>PV(0.05,'PV factor'!AL467,,-ER434)</f>
        <v>9466.3949546145268</v>
      </c>
      <c r="HV434" s="147">
        <f>PV(0.05,'PV factor'!AM467,,-ES434)</f>
        <v>9015.6142424900263</v>
      </c>
      <c r="HW434" s="147">
        <f>PV(0.05,'PV factor'!AN467,,-ET434)</f>
        <v>8586.2992785619281</v>
      </c>
      <c r="HX434" s="147">
        <f>PV(0.05,'PV factor'!AO467,,-EU434)</f>
        <v>8177.4278843446946</v>
      </c>
      <c r="HY434" s="147">
        <f>PV(0.05,'PV factor'!AP467,,-EV434)</f>
        <v>7788.0265565187556</v>
      </c>
      <c r="HZ434" s="147">
        <f t="shared" si="655"/>
        <v>534420.28784302832</v>
      </c>
      <c r="IA434" s="147">
        <f t="shared" si="656"/>
        <v>940791.84982200584</v>
      </c>
      <c r="IB434" s="401">
        <f t="shared" si="657"/>
        <v>1.7603969595150144</v>
      </c>
    </row>
    <row r="435" spans="1:236" s="184" customFormat="1" ht="90" customHeight="1" x14ac:dyDescent="0.3">
      <c r="A435" s="161" t="s">
        <v>3062</v>
      </c>
      <c r="B435" s="150" t="s">
        <v>3063</v>
      </c>
      <c r="C435" s="150" t="s">
        <v>3429</v>
      </c>
      <c r="D435" s="165">
        <v>18</v>
      </c>
      <c r="E435" s="150" t="s">
        <v>3169</v>
      </c>
      <c r="F435" s="151" t="s">
        <v>3170</v>
      </c>
      <c r="G435" s="151" t="s">
        <v>3171</v>
      </c>
      <c r="H435" s="79" t="s">
        <v>77</v>
      </c>
      <c r="I435" s="151" t="s">
        <v>3172</v>
      </c>
      <c r="J435" s="151">
        <v>40</v>
      </c>
      <c r="K435" s="227" t="s">
        <v>94</v>
      </c>
      <c r="L435" s="79"/>
      <c r="M435" s="79" t="s">
        <v>644</v>
      </c>
      <c r="N435" s="79" t="s">
        <v>96</v>
      </c>
      <c r="O435" s="79" t="s">
        <v>217</v>
      </c>
      <c r="P435" s="79" t="s">
        <v>218</v>
      </c>
      <c r="Q435" s="112" t="s">
        <v>100</v>
      </c>
      <c r="R435" s="79" t="s">
        <v>108</v>
      </c>
      <c r="S435" s="79" t="s">
        <v>99</v>
      </c>
      <c r="T435" s="79" t="s">
        <v>3070</v>
      </c>
      <c r="U435" s="79" t="s">
        <v>100</v>
      </c>
      <c r="V435" s="81">
        <v>1</v>
      </c>
      <c r="W435" s="162">
        <v>120000</v>
      </c>
      <c r="X435" s="162">
        <v>0</v>
      </c>
      <c r="Y435" s="162">
        <v>0</v>
      </c>
      <c r="Z435" s="162">
        <v>0</v>
      </c>
      <c r="AA435" s="162">
        <v>50000</v>
      </c>
      <c r="AB435" s="162">
        <v>70000</v>
      </c>
      <c r="AC435" s="162">
        <v>0</v>
      </c>
      <c r="AD435" s="162">
        <v>0</v>
      </c>
      <c r="AE435" s="149">
        <v>0</v>
      </c>
      <c r="AF435" s="149">
        <v>0</v>
      </c>
      <c r="AG435" s="149">
        <v>0</v>
      </c>
      <c r="AH435" s="149">
        <v>0</v>
      </c>
      <c r="AI435" s="88" t="s">
        <v>88</v>
      </c>
      <c r="AJ435" s="176">
        <v>0</v>
      </c>
      <c r="AK435" s="176">
        <v>0</v>
      </c>
      <c r="AL435" s="176">
        <v>0</v>
      </c>
      <c r="AM435" s="176">
        <v>0</v>
      </c>
      <c r="AN435" s="176">
        <v>0</v>
      </c>
      <c r="AO435" s="176">
        <v>0</v>
      </c>
      <c r="AP435" s="176">
        <v>0</v>
      </c>
      <c r="AQ435" s="149">
        <v>0</v>
      </c>
      <c r="AR435" s="149">
        <v>0</v>
      </c>
      <c r="AS435" s="149">
        <v>0</v>
      </c>
      <c r="AT435" s="149">
        <v>0</v>
      </c>
      <c r="AU435" s="151"/>
      <c r="AV435" s="230">
        <f t="shared" si="623"/>
        <v>1</v>
      </c>
      <c r="AW435" s="230">
        <f t="shared" si="624"/>
        <v>0</v>
      </c>
      <c r="AX435" s="230" t="str">
        <f t="shared" si="625"/>
        <v>B3</v>
      </c>
      <c r="AY435" s="141">
        <f t="shared" si="626"/>
        <v>8</v>
      </c>
      <c r="AZ435" s="70">
        <f t="shared" si="627"/>
        <v>1</v>
      </c>
      <c r="BA435" s="70">
        <f t="shared" si="628"/>
        <v>1</v>
      </c>
      <c r="BB435" s="70">
        <f t="shared" si="629"/>
        <v>1</v>
      </c>
      <c r="BC435" s="70">
        <f t="shared" si="630"/>
        <v>1</v>
      </c>
      <c r="BD435" s="70">
        <f t="shared" si="631"/>
        <v>1</v>
      </c>
      <c r="BE435" s="70">
        <f t="shared" si="632"/>
        <v>1</v>
      </c>
      <c r="BF435" s="70">
        <f t="shared" si="633"/>
        <v>1</v>
      </c>
      <c r="BG435" s="71">
        <f t="shared" si="634"/>
        <v>0</v>
      </c>
      <c r="BH435" s="71">
        <f t="shared" si="635"/>
        <v>0</v>
      </c>
      <c r="BI435" s="71">
        <f t="shared" si="636"/>
        <v>0</v>
      </c>
      <c r="BJ435" s="71">
        <f t="shared" si="637"/>
        <v>0</v>
      </c>
      <c r="BK435" s="71">
        <f t="shared" si="638"/>
        <v>0</v>
      </c>
      <c r="BL435" s="70">
        <f t="shared" si="639"/>
        <v>1</v>
      </c>
      <c r="BM435" s="70">
        <f t="shared" si="640"/>
        <v>1</v>
      </c>
      <c r="BN435" s="70">
        <f t="shared" si="641"/>
        <v>0</v>
      </c>
      <c r="BO435" s="70">
        <f t="shared" si="642"/>
        <v>1</v>
      </c>
      <c r="BP435" s="144">
        <f t="shared" si="643"/>
        <v>0</v>
      </c>
      <c r="BQ435" s="144">
        <f t="shared" si="644"/>
        <v>0</v>
      </c>
      <c r="BR435" s="144">
        <f t="shared" si="645"/>
        <v>50000</v>
      </c>
      <c r="BS435" s="144">
        <f t="shared" si="646"/>
        <v>70000</v>
      </c>
      <c r="BT435" s="144">
        <f t="shared" si="647"/>
        <v>0</v>
      </c>
      <c r="BU435" s="144">
        <f t="shared" si="648"/>
        <v>0</v>
      </c>
      <c r="BV435" s="144">
        <f t="shared" si="649"/>
        <v>0</v>
      </c>
      <c r="BW435" s="144">
        <f t="shared" si="650"/>
        <v>0</v>
      </c>
      <c r="BX435" s="144">
        <f t="shared" si="651"/>
        <v>0</v>
      </c>
      <c r="BY435" s="144">
        <f t="shared" si="652"/>
        <v>0</v>
      </c>
      <c r="BZ435" s="9">
        <v>0</v>
      </c>
      <c r="CA435" s="9">
        <v>0</v>
      </c>
      <c r="CB435" s="9">
        <v>0</v>
      </c>
      <c r="CC435" s="9">
        <v>0</v>
      </c>
      <c r="CD435" s="9">
        <v>0</v>
      </c>
      <c r="CE435" s="9">
        <v>0</v>
      </c>
      <c r="CF435" s="9">
        <v>0</v>
      </c>
      <c r="CG435" s="9">
        <v>0</v>
      </c>
      <c r="CH435" s="9">
        <v>0</v>
      </c>
      <c r="CI435" s="9">
        <v>0</v>
      </c>
      <c r="CJ435" s="9">
        <v>0</v>
      </c>
      <c r="CK435" s="9">
        <v>0</v>
      </c>
      <c r="CL435" s="9">
        <v>0</v>
      </c>
      <c r="CM435" s="9">
        <v>0</v>
      </c>
      <c r="CN435" s="9">
        <v>0</v>
      </c>
      <c r="CO435" s="9">
        <v>0</v>
      </c>
      <c r="CP435" s="9">
        <v>0</v>
      </c>
      <c r="CQ435" s="9">
        <v>0</v>
      </c>
      <c r="CR435" s="9">
        <v>0</v>
      </c>
      <c r="CS435" s="9">
        <v>0</v>
      </c>
      <c r="CT435" s="9">
        <v>0</v>
      </c>
      <c r="CU435" s="9">
        <v>0</v>
      </c>
      <c r="CV435" s="9">
        <v>0</v>
      </c>
      <c r="CW435" s="9">
        <v>0</v>
      </c>
      <c r="CX435" s="9">
        <v>0</v>
      </c>
      <c r="CY435" s="9">
        <v>0</v>
      </c>
      <c r="CZ435" s="9">
        <v>0</v>
      </c>
      <c r="DA435" s="9">
        <v>0</v>
      </c>
      <c r="DB435" s="9">
        <v>0</v>
      </c>
      <c r="DC435" s="9">
        <v>0</v>
      </c>
      <c r="DD435" s="9">
        <v>0</v>
      </c>
      <c r="DE435" s="9">
        <v>0</v>
      </c>
      <c r="DF435" s="9">
        <v>0</v>
      </c>
      <c r="DG435" s="144">
        <f t="shared" si="653"/>
        <v>0</v>
      </c>
      <c r="DH435" s="144">
        <f t="shared" ref="DH435:EW435" si="704">DG435</f>
        <v>0</v>
      </c>
      <c r="DI435" s="144">
        <f t="shared" si="704"/>
        <v>0</v>
      </c>
      <c r="DJ435" s="144">
        <f t="shared" si="704"/>
        <v>0</v>
      </c>
      <c r="DK435" s="144">
        <f t="shared" si="704"/>
        <v>0</v>
      </c>
      <c r="DL435" s="144">
        <f t="shared" si="704"/>
        <v>0</v>
      </c>
      <c r="DM435" s="144">
        <f t="shared" si="704"/>
        <v>0</v>
      </c>
      <c r="DN435" s="144">
        <f t="shared" si="704"/>
        <v>0</v>
      </c>
      <c r="DO435" s="144">
        <f t="shared" si="704"/>
        <v>0</v>
      </c>
      <c r="DP435" s="144">
        <f t="shared" si="704"/>
        <v>0</v>
      </c>
      <c r="DQ435" s="144">
        <f t="shared" si="704"/>
        <v>0</v>
      </c>
      <c r="DR435" s="144">
        <f t="shared" si="704"/>
        <v>0</v>
      </c>
      <c r="DS435" s="144">
        <f t="shared" si="704"/>
        <v>0</v>
      </c>
      <c r="DT435" s="144">
        <f t="shared" si="704"/>
        <v>0</v>
      </c>
      <c r="DU435" s="144">
        <f t="shared" si="704"/>
        <v>0</v>
      </c>
      <c r="DV435" s="144">
        <f t="shared" si="704"/>
        <v>0</v>
      </c>
      <c r="DW435" s="144">
        <f t="shared" si="704"/>
        <v>0</v>
      </c>
      <c r="DX435" s="144">
        <f t="shared" si="704"/>
        <v>0</v>
      </c>
      <c r="DY435" s="144">
        <f t="shared" si="704"/>
        <v>0</v>
      </c>
      <c r="DZ435" s="144">
        <f t="shared" si="704"/>
        <v>0</v>
      </c>
      <c r="EA435" s="144">
        <f t="shared" si="704"/>
        <v>0</v>
      </c>
      <c r="EB435" s="144">
        <f t="shared" si="704"/>
        <v>0</v>
      </c>
      <c r="EC435" s="144">
        <f t="shared" si="704"/>
        <v>0</v>
      </c>
      <c r="ED435" s="144">
        <f t="shared" si="704"/>
        <v>0</v>
      </c>
      <c r="EE435" s="144">
        <f t="shared" si="704"/>
        <v>0</v>
      </c>
      <c r="EF435" s="144">
        <f t="shared" si="704"/>
        <v>0</v>
      </c>
      <c r="EG435" s="144">
        <f t="shared" si="704"/>
        <v>0</v>
      </c>
      <c r="EH435" s="144">
        <f t="shared" si="704"/>
        <v>0</v>
      </c>
      <c r="EI435" s="144">
        <f t="shared" si="704"/>
        <v>0</v>
      </c>
      <c r="EJ435" s="144">
        <f t="shared" si="704"/>
        <v>0</v>
      </c>
      <c r="EK435" s="144">
        <f t="shared" si="704"/>
        <v>0</v>
      </c>
      <c r="EL435" s="144">
        <f t="shared" si="704"/>
        <v>0</v>
      </c>
      <c r="EM435" s="144">
        <f t="shared" si="704"/>
        <v>0</v>
      </c>
      <c r="EN435" s="144">
        <f t="shared" si="704"/>
        <v>0</v>
      </c>
      <c r="EO435" s="144">
        <f t="shared" si="704"/>
        <v>0</v>
      </c>
      <c r="EP435" s="144">
        <f t="shared" si="704"/>
        <v>0</v>
      </c>
      <c r="EQ435" s="144">
        <f t="shared" si="704"/>
        <v>0</v>
      </c>
      <c r="ER435" s="144">
        <f t="shared" si="704"/>
        <v>0</v>
      </c>
      <c r="ES435" s="144">
        <f t="shared" si="704"/>
        <v>0</v>
      </c>
      <c r="ET435" s="144">
        <f t="shared" si="704"/>
        <v>0</v>
      </c>
      <c r="EU435" s="144">
        <f t="shared" si="704"/>
        <v>0</v>
      </c>
      <c r="EV435" s="144">
        <f t="shared" si="704"/>
        <v>0</v>
      </c>
      <c r="EW435" s="144">
        <f t="shared" si="704"/>
        <v>0</v>
      </c>
      <c r="EX435" s="147">
        <f>PV(0.05,'PV factor'!C468,,-BR435)</f>
        <v>45351.473922902493</v>
      </c>
      <c r="EY435" s="147">
        <f>PV(0.05,'PV factor'!D468,,-BS435)</f>
        <v>60468.631897203319</v>
      </c>
      <c r="EZ435" s="147">
        <f>PV(0.05,'PV factor'!E468,,-BT435)</f>
        <v>0</v>
      </c>
      <c r="FA435" s="147">
        <f>PV(0.05,'PV factor'!F468,,-BU435)</f>
        <v>0</v>
      </c>
      <c r="FB435" s="147">
        <f>PV(0.05,'PV factor'!G468,,-BV435)</f>
        <v>0</v>
      </c>
      <c r="FC435" s="147">
        <f>PV(0.05,'PV factor'!H468,,-BW435)</f>
        <v>0</v>
      </c>
      <c r="FD435" s="147">
        <f>PV(0.05,'PV factor'!I468,,-BX435)</f>
        <v>0</v>
      </c>
      <c r="FE435" s="147">
        <f>PV(0.05,'PV factor'!J468,,-BY435)</f>
        <v>0</v>
      </c>
      <c r="FF435" s="147">
        <f>PV(0.05,'PV factor'!K468,,-BZ435)</f>
        <v>0</v>
      </c>
      <c r="FG435" s="147">
        <f>PV(0.05,'PV factor'!L468,,-CA435)</f>
        <v>0</v>
      </c>
      <c r="FH435" s="147">
        <f>PV(0.05,'PV factor'!M468,,-CB435)</f>
        <v>0</v>
      </c>
      <c r="FI435" s="147">
        <f>PV(0.05,'PV factor'!N468,,-CC435)</f>
        <v>0</v>
      </c>
      <c r="FJ435" s="147">
        <f>PV(0.05,'PV factor'!O468,,-CD435)</f>
        <v>0</v>
      </c>
      <c r="FK435" s="147">
        <f>PV(0.05,'PV factor'!P468,,-CE435)</f>
        <v>0</v>
      </c>
      <c r="FL435" s="147">
        <f>PV(0.05,'PV factor'!Q468,,-CF435)</f>
        <v>0</v>
      </c>
      <c r="FM435" s="147">
        <f>PV(0.05,'PV factor'!R468,,-CG435)</f>
        <v>0</v>
      </c>
      <c r="FN435" s="147">
        <f>PV(0.05,'PV factor'!S468,,-CH435)</f>
        <v>0</v>
      </c>
      <c r="FO435" s="147">
        <f>PV(0.05,'PV factor'!T468,,-CI435)</f>
        <v>0</v>
      </c>
      <c r="FP435" s="147">
        <f>PV(0.05,'PV factor'!U468,,-CJ435)</f>
        <v>0</v>
      </c>
      <c r="FQ435" s="147">
        <f>PV(0.05,'PV factor'!V468,,-CK435)</f>
        <v>0</v>
      </c>
      <c r="FR435" s="147">
        <f>PV(0.05,'PV factor'!W468,,-CL435)</f>
        <v>0</v>
      </c>
      <c r="FS435" s="147">
        <f>PV(0.05,'PV factor'!X468,,-CM435)</f>
        <v>0</v>
      </c>
      <c r="FT435" s="147">
        <f>PV(0.05,'PV factor'!Y468,,-CN435)</f>
        <v>0</v>
      </c>
      <c r="FU435" s="147">
        <f>PV(0.05,'PV factor'!Z468,,-CO435)</f>
        <v>0</v>
      </c>
      <c r="FV435" s="147">
        <f>PV(0.05,'PV factor'!AA468,,-CP435)</f>
        <v>0</v>
      </c>
      <c r="FW435" s="147">
        <f>PV(0.05,'PV factor'!AB468,,-CQ435)</f>
        <v>0</v>
      </c>
      <c r="FX435" s="147">
        <f>PV(0.05,'PV factor'!AC468,,-CR435)</f>
        <v>0</v>
      </c>
      <c r="FY435" s="147">
        <f>PV(0.05,'PV factor'!AD468,,-CS435)</f>
        <v>0</v>
      </c>
      <c r="FZ435" s="147">
        <f>PV(0.05,'PV factor'!AE468,,-CT435)</f>
        <v>0</v>
      </c>
      <c r="GA435" s="147">
        <f>PV(0.05,'PV factor'!AF468,,-CU435)</f>
        <v>0</v>
      </c>
      <c r="GB435" s="147">
        <f>PV(0.05,'PV factor'!AG468,,-CV435)</f>
        <v>0</v>
      </c>
      <c r="GC435" s="147">
        <f>PV(0.05,'PV factor'!AH468,,-CW435)</f>
        <v>0</v>
      </c>
      <c r="GD435" s="147">
        <f>PV(0.05,'PV factor'!AI468,,-CX435)</f>
        <v>0</v>
      </c>
      <c r="GE435" s="147">
        <f>PV(0.05,'PV factor'!AJ468,,-CY435)</f>
        <v>0</v>
      </c>
      <c r="GF435" s="147">
        <f>PV(0.05,'PV factor'!AK468,,-CZ435)</f>
        <v>0</v>
      </c>
      <c r="GG435" s="147">
        <f>PV(0.05,'PV factor'!AL468,,-DA435)</f>
        <v>0</v>
      </c>
      <c r="GH435" s="147">
        <f>PV(0.05,'PV factor'!AM468,,-DB435)</f>
        <v>0</v>
      </c>
      <c r="GI435" s="147">
        <f>PV(0.05,'PV factor'!AN468,,-DC435)</f>
        <v>0</v>
      </c>
      <c r="GJ435" s="147">
        <f>PV(0.05,'PV factor'!AO468,,-DD435)</f>
        <v>0</v>
      </c>
      <c r="GK435" s="147">
        <f>PV(0.05,'PV factor'!AP468,,-DE435)</f>
        <v>0</v>
      </c>
      <c r="GL435" s="147">
        <f>PV(0.05,'PV factor'!C468,,-DI435)</f>
        <v>0</v>
      </c>
      <c r="GM435" s="147">
        <f>PV(0.05,'PV factor'!D468,,-DJ435)</f>
        <v>0</v>
      </c>
      <c r="GN435" s="147">
        <f>PV(0.05,'PV factor'!E468,,-DK435)</f>
        <v>0</v>
      </c>
      <c r="GO435" s="147">
        <f>PV(0.05,'PV factor'!F468,,-DL435)</f>
        <v>0</v>
      </c>
      <c r="GP435" s="147">
        <f>PV(0.05,'PV factor'!G468,,-DM435)</f>
        <v>0</v>
      </c>
      <c r="GQ435" s="147">
        <f>PV(0.05,'PV factor'!H468,,-DN435)</f>
        <v>0</v>
      </c>
      <c r="GR435" s="147">
        <f>PV(0.05,'PV factor'!I468,,-DO435)</f>
        <v>0</v>
      </c>
      <c r="GS435" s="147">
        <f>PV(0.05,'PV factor'!J468,,-DP435)</f>
        <v>0</v>
      </c>
      <c r="GT435" s="147">
        <f>PV(0.05,'PV factor'!K468,,-DQ435)</f>
        <v>0</v>
      </c>
      <c r="GU435" s="147">
        <f>PV(0.05,'PV factor'!L468,,-DR435)</f>
        <v>0</v>
      </c>
      <c r="GV435" s="147">
        <f>PV(0.05,'PV factor'!M468,,-DS435)</f>
        <v>0</v>
      </c>
      <c r="GW435" s="147">
        <f>PV(0.05,'PV factor'!N468,,-DT435)</f>
        <v>0</v>
      </c>
      <c r="GX435" s="147">
        <f>PV(0.05,'PV factor'!O468,,-DU435)</f>
        <v>0</v>
      </c>
      <c r="GY435" s="147">
        <f>PV(0.05,'PV factor'!P468,,-DV435)</f>
        <v>0</v>
      </c>
      <c r="GZ435" s="147">
        <f>PV(0.05,'PV factor'!Q468,,-DW435)</f>
        <v>0</v>
      </c>
      <c r="HA435" s="147">
        <f>PV(0.05,'PV factor'!R468,,-DX435)</f>
        <v>0</v>
      </c>
      <c r="HB435" s="147">
        <f>PV(0.05,'PV factor'!S468,,-DY435)</f>
        <v>0</v>
      </c>
      <c r="HC435" s="147">
        <f>PV(0.05,'PV factor'!T468,,-DZ435)</f>
        <v>0</v>
      </c>
      <c r="HD435" s="147">
        <f>PV(0.05,'PV factor'!U468,,-EA435)</f>
        <v>0</v>
      </c>
      <c r="HE435" s="147">
        <f>PV(0.05,'PV factor'!V468,,-EB435)</f>
        <v>0</v>
      </c>
      <c r="HF435" s="147">
        <f>PV(0.05,'PV factor'!W468,,-EC435)</f>
        <v>0</v>
      </c>
      <c r="HG435" s="147">
        <f>PV(0.05,'PV factor'!X468,,-ED435)</f>
        <v>0</v>
      </c>
      <c r="HH435" s="147">
        <f>PV(0.05,'PV factor'!Y468,,-EE435)</f>
        <v>0</v>
      </c>
      <c r="HI435" s="147">
        <f>PV(0.05,'PV factor'!Z468,,-EF435)</f>
        <v>0</v>
      </c>
      <c r="HJ435" s="147">
        <f>PV(0.05,'PV factor'!AA468,,-EG435)</f>
        <v>0</v>
      </c>
      <c r="HK435" s="147">
        <f>PV(0.05,'PV factor'!AB468,,-EH435)</f>
        <v>0</v>
      </c>
      <c r="HL435" s="147">
        <f>PV(0.05,'PV factor'!AC468,,-EI435)</f>
        <v>0</v>
      </c>
      <c r="HM435" s="147">
        <f>PV(0.05,'PV factor'!AD468,,-EJ435)</f>
        <v>0</v>
      </c>
      <c r="HN435" s="147">
        <f>PV(0.05,'PV factor'!AE468,,-EK435)</f>
        <v>0</v>
      </c>
      <c r="HO435" s="147">
        <f>PV(0.05,'PV factor'!AF468,,-EL435)</f>
        <v>0</v>
      </c>
      <c r="HP435" s="147">
        <f>PV(0.05,'PV factor'!AG468,,-EM435)</f>
        <v>0</v>
      </c>
      <c r="HQ435" s="147">
        <f>PV(0.05,'PV factor'!AH468,,-EN435)</f>
        <v>0</v>
      </c>
      <c r="HR435" s="147">
        <f>PV(0.05,'PV factor'!AI468,,-EO435)</f>
        <v>0</v>
      </c>
      <c r="HS435" s="147">
        <f>PV(0.05,'PV factor'!AJ468,,-EP435)</f>
        <v>0</v>
      </c>
      <c r="HT435" s="147">
        <f>PV(0.05,'PV factor'!AK468,,-EQ435)</f>
        <v>0</v>
      </c>
      <c r="HU435" s="147">
        <f>PV(0.05,'PV factor'!AL468,,-ER435)</f>
        <v>0</v>
      </c>
      <c r="HV435" s="147">
        <f>PV(0.05,'PV factor'!AM468,,-ES435)</f>
        <v>0</v>
      </c>
      <c r="HW435" s="147">
        <f>PV(0.05,'PV factor'!AN468,,-ET435)</f>
        <v>0</v>
      </c>
      <c r="HX435" s="147">
        <f>PV(0.05,'PV factor'!AO468,,-EU435)</f>
        <v>0</v>
      </c>
      <c r="HY435" s="147">
        <f>PV(0.05,'PV factor'!AP468,,-EV435)</f>
        <v>0</v>
      </c>
      <c r="HZ435" s="147">
        <f t="shared" si="655"/>
        <v>105820.10582010582</v>
      </c>
      <c r="IA435" s="147">
        <f t="shared" si="656"/>
        <v>0</v>
      </c>
      <c r="IB435" s="401">
        <f t="shared" si="657"/>
        <v>0</v>
      </c>
    </row>
    <row r="436" spans="1:236" s="181" customFormat="1" ht="90" customHeight="1" x14ac:dyDescent="0.25">
      <c r="A436" s="161" t="s">
        <v>3062</v>
      </c>
      <c r="B436" s="150" t="s">
        <v>3063</v>
      </c>
      <c r="C436" s="150" t="s">
        <v>3430</v>
      </c>
      <c r="D436" s="165">
        <v>17</v>
      </c>
      <c r="E436" s="150" t="s">
        <v>3173</v>
      </c>
      <c r="F436" s="151" t="s">
        <v>3174</v>
      </c>
      <c r="G436" s="151" t="s">
        <v>3175</v>
      </c>
      <c r="H436" s="79" t="s">
        <v>77</v>
      </c>
      <c r="I436" s="151" t="s">
        <v>3151</v>
      </c>
      <c r="J436" s="151">
        <v>5</v>
      </c>
      <c r="K436" s="227" t="s">
        <v>79</v>
      </c>
      <c r="L436" s="79">
        <v>45867</v>
      </c>
      <c r="M436" s="79" t="s">
        <v>3176</v>
      </c>
      <c r="N436" s="79" t="s">
        <v>147</v>
      </c>
      <c r="O436" s="73" t="s">
        <v>106</v>
      </c>
      <c r="P436" s="90" t="s">
        <v>728</v>
      </c>
      <c r="Q436" s="112" t="s">
        <v>100</v>
      </c>
      <c r="R436" s="79" t="s">
        <v>108</v>
      </c>
      <c r="S436" s="79" t="s">
        <v>99</v>
      </c>
      <c r="T436" s="79" t="s">
        <v>3070</v>
      </c>
      <c r="U436" s="79" t="s">
        <v>100</v>
      </c>
      <c r="V436" s="81">
        <v>1</v>
      </c>
      <c r="W436" s="162">
        <v>18000</v>
      </c>
      <c r="X436" s="162">
        <v>0</v>
      </c>
      <c r="Y436" s="162">
        <v>0</v>
      </c>
      <c r="Z436" s="162">
        <v>0</v>
      </c>
      <c r="AA436" s="162">
        <v>18000</v>
      </c>
      <c r="AB436" s="162">
        <v>0</v>
      </c>
      <c r="AC436" s="162">
        <v>0</v>
      </c>
      <c r="AD436" s="162">
        <v>0</v>
      </c>
      <c r="AE436" s="149">
        <v>0</v>
      </c>
      <c r="AF436" s="149">
        <v>0</v>
      </c>
      <c r="AG436" s="149">
        <v>0</v>
      </c>
      <c r="AH436" s="149">
        <v>0</v>
      </c>
      <c r="AI436" s="88" t="s">
        <v>88</v>
      </c>
      <c r="AJ436" s="162">
        <v>0</v>
      </c>
      <c r="AK436" s="162">
        <v>0</v>
      </c>
      <c r="AL436" s="162">
        <v>0</v>
      </c>
      <c r="AM436" s="162">
        <v>0</v>
      </c>
      <c r="AN436" s="162">
        <v>0</v>
      </c>
      <c r="AO436" s="162">
        <v>0</v>
      </c>
      <c r="AP436" s="162">
        <v>0</v>
      </c>
      <c r="AQ436" s="149">
        <v>0</v>
      </c>
      <c r="AR436" s="149">
        <v>0</v>
      </c>
      <c r="AS436" s="149">
        <v>0</v>
      </c>
      <c r="AT436" s="149">
        <v>0</v>
      </c>
      <c r="AU436" s="151"/>
      <c r="AV436" s="230">
        <f t="shared" si="623"/>
        <v>1</v>
      </c>
      <c r="AW436" s="230">
        <f t="shared" si="624"/>
        <v>0</v>
      </c>
      <c r="AX436" s="230" t="str">
        <f t="shared" si="625"/>
        <v>C1</v>
      </c>
      <c r="AY436" s="141">
        <f t="shared" si="626"/>
        <v>9</v>
      </c>
      <c r="AZ436" s="70">
        <f t="shared" si="627"/>
        <v>1</v>
      </c>
      <c r="BA436" s="70">
        <f t="shared" si="628"/>
        <v>1</v>
      </c>
      <c r="BB436" s="70">
        <f t="shared" si="629"/>
        <v>1</v>
      </c>
      <c r="BC436" s="70">
        <f t="shared" si="630"/>
        <v>1</v>
      </c>
      <c r="BD436" s="70">
        <f t="shared" si="631"/>
        <v>1</v>
      </c>
      <c r="BE436" s="70">
        <f t="shared" si="632"/>
        <v>1</v>
      </c>
      <c r="BF436" s="70">
        <f t="shared" si="633"/>
        <v>1</v>
      </c>
      <c r="BG436" s="71">
        <f t="shared" si="634"/>
        <v>0</v>
      </c>
      <c r="BH436" s="71">
        <f t="shared" si="635"/>
        <v>1</v>
      </c>
      <c r="BI436" s="71">
        <f t="shared" si="636"/>
        <v>0</v>
      </c>
      <c r="BJ436" s="71">
        <f t="shared" si="637"/>
        <v>1</v>
      </c>
      <c r="BK436" s="71">
        <f t="shared" si="638"/>
        <v>0</v>
      </c>
      <c r="BL436" s="70">
        <f t="shared" si="639"/>
        <v>1</v>
      </c>
      <c r="BM436" s="70">
        <f t="shared" si="640"/>
        <v>1</v>
      </c>
      <c r="BN436" s="70">
        <f t="shared" si="641"/>
        <v>0</v>
      </c>
      <c r="BO436" s="70">
        <f t="shared" si="642"/>
        <v>1</v>
      </c>
      <c r="BP436" s="144">
        <f t="shared" si="643"/>
        <v>0</v>
      </c>
      <c r="BQ436" s="144">
        <f t="shared" si="644"/>
        <v>0</v>
      </c>
      <c r="BR436" s="144">
        <f t="shared" si="645"/>
        <v>18000</v>
      </c>
      <c r="BS436" s="144">
        <f t="shared" si="646"/>
        <v>0</v>
      </c>
      <c r="BT436" s="144">
        <f t="shared" si="647"/>
        <v>0</v>
      </c>
      <c r="BU436" s="144">
        <f t="shared" si="648"/>
        <v>0</v>
      </c>
      <c r="BV436" s="144">
        <f t="shared" si="649"/>
        <v>0</v>
      </c>
      <c r="BW436" s="144">
        <f t="shared" si="650"/>
        <v>0</v>
      </c>
      <c r="BX436" s="144">
        <f t="shared" si="651"/>
        <v>0</v>
      </c>
      <c r="BY436" s="144">
        <f t="shared" si="652"/>
        <v>0</v>
      </c>
      <c r="BZ436" s="9">
        <v>0</v>
      </c>
      <c r="CA436" s="9">
        <v>0</v>
      </c>
      <c r="CB436" s="9">
        <v>0</v>
      </c>
      <c r="CC436" s="9">
        <v>0</v>
      </c>
      <c r="CD436" s="9">
        <v>0</v>
      </c>
      <c r="CE436" s="9">
        <v>0</v>
      </c>
      <c r="CF436" s="9">
        <v>0</v>
      </c>
      <c r="CG436" s="9">
        <v>0</v>
      </c>
      <c r="CH436" s="9">
        <v>0</v>
      </c>
      <c r="CI436" s="9">
        <v>0</v>
      </c>
      <c r="CJ436" s="9">
        <v>0</v>
      </c>
      <c r="CK436" s="9">
        <v>0</v>
      </c>
      <c r="CL436" s="9">
        <v>0</v>
      </c>
      <c r="CM436" s="9">
        <v>0</v>
      </c>
      <c r="CN436" s="9">
        <v>0</v>
      </c>
      <c r="CO436" s="9">
        <v>0</v>
      </c>
      <c r="CP436" s="9">
        <v>0</v>
      </c>
      <c r="CQ436" s="9">
        <v>0</v>
      </c>
      <c r="CR436" s="9">
        <v>0</v>
      </c>
      <c r="CS436" s="9">
        <v>0</v>
      </c>
      <c r="CT436" s="9">
        <v>0</v>
      </c>
      <c r="CU436" s="9">
        <v>0</v>
      </c>
      <c r="CV436" s="9">
        <v>0</v>
      </c>
      <c r="CW436" s="9">
        <v>0</v>
      </c>
      <c r="CX436" s="9">
        <v>0</v>
      </c>
      <c r="CY436" s="9">
        <v>0</v>
      </c>
      <c r="CZ436" s="9">
        <v>0</v>
      </c>
      <c r="DA436" s="9">
        <v>0</v>
      </c>
      <c r="DB436" s="9">
        <v>0</v>
      </c>
      <c r="DC436" s="9">
        <v>0</v>
      </c>
      <c r="DD436" s="9">
        <v>0</v>
      </c>
      <c r="DE436" s="9">
        <v>0</v>
      </c>
      <c r="DF436" s="9">
        <v>0</v>
      </c>
      <c r="DG436" s="144">
        <f t="shared" si="653"/>
        <v>45867</v>
      </c>
      <c r="DH436" s="144">
        <f t="shared" ref="DH436:EW436" si="705">DG436</f>
        <v>45867</v>
      </c>
      <c r="DI436" s="144">
        <f t="shared" si="705"/>
        <v>45867</v>
      </c>
      <c r="DJ436" s="144">
        <f t="shared" si="705"/>
        <v>45867</v>
      </c>
      <c r="DK436" s="144">
        <f t="shared" si="705"/>
        <v>45867</v>
      </c>
      <c r="DL436" s="144">
        <f t="shared" si="705"/>
        <v>45867</v>
      </c>
      <c r="DM436" s="144">
        <f t="shared" si="705"/>
        <v>45867</v>
      </c>
      <c r="DN436" s="144">
        <f t="shared" si="705"/>
        <v>45867</v>
      </c>
      <c r="DO436" s="144">
        <f t="shared" si="705"/>
        <v>45867</v>
      </c>
      <c r="DP436" s="144">
        <f t="shared" si="705"/>
        <v>45867</v>
      </c>
      <c r="DQ436" s="144">
        <f t="shared" si="705"/>
        <v>45867</v>
      </c>
      <c r="DR436" s="144">
        <f t="shared" si="705"/>
        <v>45867</v>
      </c>
      <c r="DS436" s="144">
        <f t="shared" si="705"/>
        <v>45867</v>
      </c>
      <c r="DT436" s="144">
        <f t="shared" si="705"/>
        <v>45867</v>
      </c>
      <c r="DU436" s="144">
        <f t="shared" si="705"/>
        <v>45867</v>
      </c>
      <c r="DV436" s="144">
        <f t="shared" si="705"/>
        <v>45867</v>
      </c>
      <c r="DW436" s="144">
        <f t="shared" si="705"/>
        <v>45867</v>
      </c>
      <c r="DX436" s="144">
        <f t="shared" si="705"/>
        <v>45867</v>
      </c>
      <c r="DY436" s="144">
        <f t="shared" si="705"/>
        <v>45867</v>
      </c>
      <c r="DZ436" s="144">
        <f t="shared" si="705"/>
        <v>45867</v>
      </c>
      <c r="EA436" s="144">
        <f t="shared" si="705"/>
        <v>45867</v>
      </c>
      <c r="EB436" s="144">
        <f t="shared" si="705"/>
        <v>45867</v>
      </c>
      <c r="EC436" s="144">
        <f t="shared" si="705"/>
        <v>45867</v>
      </c>
      <c r="ED436" s="144">
        <f t="shared" si="705"/>
        <v>45867</v>
      </c>
      <c r="EE436" s="144">
        <f t="shared" si="705"/>
        <v>45867</v>
      </c>
      <c r="EF436" s="144">
        <f t="shared" si="705"/>
        <v>45867</v>
      </c>
      <c r="EG436" s="144">
        <f t="shared" si="705"/>
        <v>45867</v>
      </c>
      <c r="EH436" s="144">
        <f t="shared" si="705"/>
        <v>45867</v>
      </c>
      <c r="EI436" s="144">
        <f t="shared" si="705"/>
        <v>45867</v>
      </c>
      <c r="EJ436" s="144">
        <f t="shared" si="705"/>
        <v>45867</v>
      </c>
      <c r="EK436" s="144">
        <f t="shared" si="705"/>
        <v>45867</v>
      </c>
      <c r="EL436" s="144">
        <f t="shared" si="705"/>
        <v>45867</v>
      </c>
      <c r="EM436" s="144">
        <f t="shared" si="705"/>
        <v>45867</v>
      </c>
      <c r="EN436" s="144">
        <f t="shared" si="705"/>
        <v>45867</v>
      </c>
      <c r="EO436" s="144">
        <f t="shared" si="705"/>
        <v>45867</v>
      </c>
      <c r="EP436" s="144">
        <f t="shared" si="705"/>
        <v>45867</v>
      </c>
      <c r="EQ436" s="144">
        <f t="shared" si="705"/>
        <v>45867</v>
      </c>
      <c r="ER436" s="144">
        <f t="shared" si="705"/>
        <v>45867</v>
      </c>
      <c r="ES436" s="144">
        <f t="shared" si="705"/>
        <v>45867</v>
      </c>
      <c r="ET436" s="144">
        <f t="shared" si="705"/>
        <v>45867</v>
      </c>
      <c r="EU436" s="144">
        <f t="shared" si="705"/>
        <v>45867</v>
      </c>
      <c r="EV436" s="144">
        <f t="shared" si="705"/>
        <v>45867</v>
      </c>
      <c r="EW436" s="144">
        <f t="shared" si="705"/>
        <v>45867</v>
      </c>
      <c r="EX436" s="147">
        <f>PV(0.05,'PV factor'!C469,,-BR436)</f>
        <v>16326.530612244898</v>
      </c>
      <c r="EY436" s="147">
        <f>PV(0.05,'PV factor'!D469,,-BS436)</f>
        <v>0</v>
      </c>
      <c r="EZ436" s="147">
        <f>PV(0.05,'PV factor'!E469,,-BT436)</f>
        <v>0</v>
      </c>
      <c r="FA436" s="147">
        <f>PV(0.05,'PV factor'!F469,,-BU436)</f>
        <v>0</v>
      </c>
      <c r="FB436" s="147">
        <f>PV(0.05,'PV factor'!G469,,-BV436)</f>
        <v>0</v>
      </c>
      <c r="FC436" s="147">
        <f>PV(0.05,'PV factor'!H469,,-BW436)</f>
        <v>0</v>
      </c>
      <c r="FD436" s="147">
        <f>PV(0.05,'PV factor'!I469,,-BX436)</f>
        <v>0</v>
      </c>
      <c r="FE436" s="147">
        <f>PV(0.05,'PV factor'!J469,,-BY436)</f>
        <v>0</v>
      </c>
      <c r="FF436" s="147">
        <f>PV(0.05,'PV factor'!K469,,-BZ436)</f>
        <v>0</v>
      </c>
      <c r="FG436" s="147">
        <f>PV(0.05,'PV factor'!L469,,-CA436)</f>
        <v>0</v>
      </c>
      <c r="FH436" s="147">
        <f>PV(0.05,'PV factor'!M469,,-CB436)</f>
        <v>0</v>
      </c>
      <c r="FI436" s="147">
        <f>PV(0.05,'PV factor'!N469,,-CC436)</f>
        <v>0</v>
      </c>
      <c r="FJ436" s="147">
        <f>PV(0.05,'PV factor'!O469,,-CD436)</f>
        <v>0</v>
      </c>
      <c r="FK436" s="147">
        <f>PV(0.05,'PV factor'!P469,,-CE436)</f>
        <v>0</v>
      </c>
      <c r="FL436" s="147">
        <f>PV(0.05,'PV factor'!Q469,,-CF436)</f>
        <v>0</v>
      </c>
      <c r="FM436" s="147">
        <f>PV(0.05,'PV factor'!R469,,-CG436)</f>
        <v>0</v>
      </c>
      <c r="FN436" s="147">
        <f>PV(0.05,'PV factor'!S469,,-CH436)</f>
        <v>0</v>
      </c>
      <c r="FO436" s="147">
        <f>PV(0.05,'PV factor'!T469,,-CI436)</f>
        <v>0</v>
      </c>
      <c r="FP436" s="147">
        <f>PV(0.05,'PV factor'!U469,,-CJ436)</f>
        <v>0</v>
      </c>
      <c r="FQ436" s="147">
        <f>PV(0.05,'PV factor'!V469,,-CK436)</f>
        <v>0</v>
      </c>
      <c r="FR436" s="147">
        <f>PV(0.05,'PV factor'!W469,,-CL436)</f>
        <v>0</v>
      </c>
      <c r="FS436" s="147">
        <f>PV(0.05,'PV factor'!X469,,-CM436)</f>
        <v>0</v>
      </c>
      <c r="FT436" s="147">
        <f>PV(0.05,'PV factor'!Y469,,-CN436)</f>
        <v>0</v>
      </c>
      <c r="FU436" s="147">
        <f>PV(0.05,'PV factor'!Z469,,-CO436)</f>
        <v>0</v>
      </c>
      <c r="FV436" s="147">
        <f>PV(0.05,'PV factor'!AA469,,-CP436)</f>
        <v>0</v>
      </c>
      <c r="FW436" s="147">
        <f>PV(0.05,'PV factor'!AB469,,-CQ436)</f>
        <v>0</v>
      </c>
      <c r="FX436" s="147">
        <f>PV(0.05,'PV factor'!AC469,,-CR436)</f>
        <v>0</v>
      </c>
      <c r="FY436" s="147">
        <f>PV(0.05,'PV factor'!AD469,,-CS436)</f>
        <v>0</v>
      </c>
      <c r="FZ436" s="147">
        <f>PV(0.05,'PV factor'!AE469,,-CT436)</f>
        <v>0</v>
      </c>
      <c r="GA436" s="147">
        <f>PV(0.05,'PV factor'!AF469,,-CU436)</f>
        <v>0</v>
      </c>
      <c r="GB436" s="147">
        <f>PV(0.05,'PV factor'!AG469,,-CV436)</f>
        <v>0</v>
      </c>
      <c r="GC436" s="147">
        <f>PV(0.05,'PV factor'!AH469,,-CW436)</f>
        <v>0</v>
      </c>
      <c r="GD436" s="147">
        <f>PV(0.05,'PV factor'!AI469,,-CX436)</f>
        <v>0</v>
      </c>
      <c r="GE436" s="147">
        <f>PV(0.05,'PV factor'!AJ469,,-CY436)</f>
        <v>0</v>
      </c>
      <c r="GF436" s="147">
        <f>PV(0.05,'PV factor'!AK469,,-CZ436)</f>
        <v>0</v>
      </c>
      <c r="GG436" s="147">
        <f>PV(0.05,'PV factor'!AL469,,-DA436)</f>
        <v>0</v>
      </c>
      <c r="GH436" s="147">
        <f>PV(0.05,'PV factor'!AM469,,-DB436)</f>
        <v>0</v>
      </c>
      <c r="GI436" s="147">
        <f>PV(0.05,'PV factor'!AN469,,-DC436)</f>
        <v>0</v>
      </c>
      <c r="GJ436" s="147">
        <f>PV(0.05,'PV factor'!AO469,,-DD436)</f>
        <v>0</v>
      </c>
      <c r="GK436" s="147">
        <f>PV(0.05,'PV factor'!AP469,,-DE436)</f>
        <v>0</v>
      </c>
      <c r="GL436" s="147">
        <f>PV(0.05,'PV factor'!C469,,-DI436)</f>
        <v>41602.72108843537</v>
      </c>
      <c r="GM436" s="147">
        <f>PV(0.05,'PV factor'!D469,,-DJ436)</f>
        <v>39621.639131843207</v>
      </c>
      <c r="GN436" s="147">
        <f>PV(0.05,'PV factor'!E469,,-DK436)</f>
        <v>37734.894411279252</v>
      </c>
      <c r="GO436" s="147">
        <f>PV(0.05,'PV factor'!F469,,-DL436)</f>
        <v>35937.994677408809</v>
      </c>
      <c r="GP436" s="147">
        <f>PV(0.05,'PV factor'!G469,,-DM436)</f>
        <v>34226.661597532198</v>
      </c>
      <c r="GQ436" s="147">
        <f>PV(0.05,'PV factor'!H469,,-DN436)</f>
        <v>32596.820569078282</v>
      </c>
      <c r="GR436" s="147">
        <f>PV(0.05,'PV factor'!I469,,-DO436)</f>
        <v>31044.591018169795</v>
      </c>
      <c r="GS436" s="147">
        <f>PV(0.05,'PV factor'!J469,,-DP436)</f>
        <v>29566.27716016171</v>
      </c>
      <c r="GT436" s="147">
        <f>PV(0.05,'PV factor'!K469,,-DQ436)</f>
        <v>28158.359200154009</v>
      </c>
      <c r="GU436" s="147">
        <f>PV(0.05,'PV factor'!L469,,-DR436)</f>
        <v>26817.484952527626</v>
      </c>
      <c r="GV436" s="147">
        <f>PV(0.05,'PV factor'!M469,,-DS436)</f>
        <v>25540.461859550123</v>
      </c>
      <c r="GW436" s="147">
        <f>PV(0.05,'PV factor'!N469,,-DT436)</f>
        <v>24324.249390047731</v>
      </c>
      <c r="GX436" s="147">
        <f>PV(0.05,'PV factor'!O469,,-DU436)</f>
        <v>23165.951800045463</v>
      </c>
      <c r="GY436" s="147">
        <f>PV(0.05,'PV factor'!P469,,-DV436)</f>
        <v>22062.811238138529</v>
      </c>
      <c r="GZ436" s="147">
        <f>PV(0.05,'PV factor'!Q469,,-DW436)</f>
        <v>21012.201179179556</v>
      </c>
      <c r="HA436" s="147">
        <f>PV(0.05,'PV factor'!R469,,-DX436)</f>
        <v>20011.620170647191</v>
      </c>
      <c r="HB436" s="147">
        <f>PV(0.05,'PV factor'!S469,,-DY436)</f>
        <v>19058.685876806849</v>
      </c>
      <c r="HC436" s="147">
        <f>PV(0.05,'PV factor'!T469,,-DZ436)</f>
        <v>18151.129406482713</v>
      </c>
      <c r="HD436" s="147">
        <f>PV(0.05,'PV factor'!U469,,-EA436)</f>
        <v>17286.789910935917</v>
      </c>
      <c r="HE436" s="147">
        <f>PV(0.05,'PV factor'!V469,,-EB436)</f>
        <v>16463.60943898659</v>
      </c>
      <c r="HF436" s="147">
        <f>PV(0.05,'PV factor'!W469,,-EC436)</f>
        <v>15679.628037130085</v>
      </c>
      <c r="HG436" s="147">
        <f>PV(0.05,'PV factor'!X469,,-ED436)</f>
        <v>14932.979082981032</v>
      </c>
      <c r="HH436" s="147">
        <f>PV(0.05,'PV factor'!Y469,,-EE436)</f>
        <v>14221.884840934317</v>
      </c>
      <c r="HI436" s="147">
        <f>PV(0.05,'PV factor'!Z469,,-EF436)</f>
        <v>13544.652229461255</v>
      </c>
      <c r="HJ436" s="147">
        <f>PV(0.05,'PV factor'!AA469,,-EG436)</f>
        <v>12899.6687899631</v>
      </c>
      <c r="HK436" s="147">
        <f>PV(0.05,'PV factor'!AB469,,-EH436)</f>
        <v>12285.398847583903</v>
      </c>
      <c r="HL436" s="147">
        <f>PV(0.05,'PV factor'!AC469,,-EI436)</f>
        <v>11700.379854841814</v>
      </c>
      <c r="HM436" s="147">
        <f>PV(0.05,'PV factor'!AD469,,-EJ436)</f>
        <v>11143.218909373154</v>
      </c>
      <c r="HN436" s="147">
        <f>PV(0.05,'PV factor'!AE469,,-EK436)</f>
        <v>10612.589437498245</v>
      </c>
      <c r="HO436" s="147">
        <f>PV(0.05,'PV factor'!AF469,,-EL436)</f>
        <v>10107.228035712611</v>
      </c>
      <c r="HP436" s="147">
        <f>PV(0.05,'PV factor'!AG469,,-EM436)</f>
        <v>9625.9314625834395</v>
      </c>
      <c r="HQ436" s="147">
        <f>PV(0.05,'PV factor'!AH469,,-EN436)</f>
        <v>9167.5537738889889</v>
      </c>
      <c r="HR436" s="147">
        <f>PV(0.05,'PV factor'!AI469,,-EO436)</f>
        <v>8731.0035941799906</v>
      </c>
      <c r="HS436" s="147">
        <f>PV(0.05,'PV factor'!AJ469,,-EP436)</f>
        <v>8315.2415182666573</v>
      </c>
      <c r="HT436" s="147">
        <f>PV(0.05,'PV factor'!AK469,,-EQ436)</f>
        <v>7919.2776364444362</v>
      </c>
      <c r="HU436" s="147">
        <f>PV(0.05,'PV factor'!AL469,,-ER436)</f>
        <v>7542.1691775661284</v>
      </c>
      <c r="HV436" s="147">
        <f>PV(0.05,'PV factor'!AM469,,-ES436)</f>
        <v>7183.0182643486951</v>
      </c>
      <c r="HW436" s="147">
        <f>PV(0.05,'PV factor'!AN469,,-ET436)</f>
        <v>6840.9697755701845</v>
      </c>
      <c r="HX436" s="147">
        <f>PV(0.05,'PV factor'!AO469,,-EU436)</f>
        <v>6515.2093100668435</v>
      </c>
      <c r="HY436" s="147">
        <f>PV(0.05,'PV factor'!AP469,,-EV436)</f>
        <v>6204.9612476827078</v>
      </c>
      <c r="HZ436" s="147">
        <f t="shared" si="655"/>
        <v>16326.530612244898</v>
      </c>
      <c r="IA436" s="147">
        <f t="shared" si="656"/>
        <v>189123.91090649884</v>
      </c>
      <c r="IB436" s="401">
        <f t="shared" si="657"/>
        <v>11.583839543023053</v>
      </c>
    </row>
    <row r="437" spans="1:236" s="181" customFormat="1" ht="90" customHeight="1" x14ac:dyDescent="0.25">
      <c r="A437" s="161" t="s">
        <v>3062</v>
      </c>
      <c r="B437" s="150" t="s">
        <v>3063</v>
      </c>
      <c r="C437" s="150" t="s">
        <v>3431</v>
      </c>
      <c r="D437" s="222">
        <v>21</v>
      </c>
      <c r="E437" s="150" t="s">
        <v>3177</v>
      </c>
      <c r="F437" s="151" t="s">
        <v>3178</v>
      </c>
      <c r="G437" s="151" t="s">
        <v>3179</v>
      </c>
      <c r="H437" s="79" t="s">
        <v>77</v>
      </c>
      <c r="I437" s="151" t="s">
        <v>3151</v>
      </c>
      <c r="J437" s="151">
        <v>10</v>
      </c>
      <c r="K437" s="227" t="s">
        <v>79</v>
      </c>
      <c r="L437" s="79">
        <v>11847</v>
      </c>
      <c r="M437" s="79" t="s">
        <v>3180</v>
      </c>
      <c r="N437" s="79" t="s">
        <v>147</v>
      </c>
      <c r="O437" s="73" t="s">
        <v>106</v>
      </c>
      <c r="P437" s="79" t="s">
        <v>293</v>
      </c>
      <c r="Q437" s="112" t="s">
        <v>100</v>
      </c>
      <c r="R437" s="79" t="s">
        <v>108</v>
      </c>
      <c r="S437" s="79" t="s">
        <v>99</v>
      </c>
      <c r="T437" s="79" t="s">
        <v>3070</v>
      </c>
      <c r="U437" s="79" t="s">
        <v>100</v>
      </c>
      <c r="V437" s="81">
        <v>1</v>
      </c>
      <c r="W437" s="156">
        <v>70000</v>
      </c>
      <c r="X437" s="176">
        <v>2500</v>
      </c>
      <c r="Y437" s="162">
        <v>0</v>
      </c>
      <c r="Z437" s="162">
        <v>0</v>
      </c>
      <c r="AA437" s="176">
        <v>2500</v>
      </c>
      <c r="AB437" s="176">
        <v>67500</v>
      </c>
      <c r="AC437" s="176">
        <v>0</v>
      </c>
      <c r="AD437" s="176">
        <v>0</v>
      </c>
      <c r="AE437" s="149">
        <v>0</v>
      </c>
      <c r="AF437" s="149">
        <v>0</v>
      </c>
      <c r="AG437" s="149">
        <v>0</v>
      </c>
      <c r="AH437" s="149">
        <v>0</v>
      </c>
      <c r="AI437" s="88" t="s">
        <v>88</v>
      </c>
      <c r="AJ437" s="162">
        <v>0</v>
      </c>
      <c r="AK437" s="162">
        <v>0</v>
      </c>
      <c r="AL437" s="162">
        <v>0</v>
      </c>
      <c r="AM437" s="162">
        <v>0</v>
      </c>
      <c r="AN437" s="162">
        <v>0</v>
      </c>
      <c r="AO437" s="162">
        <v>0</v>
      </c>
      <c r="AP437" s="162">
        <v>0</v>
      </c>
      <c r="AQ437" s="149">
        <v>0</v>
      </c>
      <c r="AR437" s="149">
        <v>0</v>
      </c>
      <c r="AS437" s="149">
        <v>0</v>
      </c>
      <c r="AT437" s="149">
        <v>0</v>
      </c>
      <c r="AU437" s="262"/>
      <c r="AV437" s="230">
        <f t="shared" si="623"/>
        <v>1</v>
      </c>
      <c r="AW437" s="230">
        <f t="shared" si="624"/>
        <v>0</v>
      </c>
      <c r="AX437" s="230" t="str">
        <f t="shared" si="625"/>
        <v>C2</v>
      </c>
      <c r="AY437" s="141">
        <f t="shared" si="626"/>
        <v>9</v>
      </c>
      <c r="AZ437" s="70">
        <f t="shared" si="627"/>
        <v>1</v>
      </c>
      <c r="BA437" s="70">
        <f t="shared" si="628"/>
        <v>1</v>
      </c>
      <c r="BB437" s="70">
        <f t="shared" si="629"/>
        <v>1</v>
      </c>
      <c r="BC437" s="70">
        <f t="shared" si="630"/>
        <v>1</v>
      </c>
      <c r="BD437" s="70">
        <f t="shared" si="631"/>
        <v>1</v>
      </c>
      <c r="BE437" s="70">
        <f t="shared" si="632"/>
        <v>1</v>
      </c>
      <c r="BF437" s="70">
        <f t="shared" si="633"/>
        <v>1</v>
      </c>
      <c r="BG437" s="71">
        <f t="shared" si="634"/>
        <v>0</v>
      </c>
      <c r="BH437" s="71">
        <f t="shared" si="635"/>
        <v>1</v>
      </c>
      <c r="BI437" s="71">
        <f t="shared" si="636"/>
        <v>0</v>
      </c>
      <c r="BJ437" s="71">
        <f t="shared" si="637"/>
        <v>1</v>
      </c>
      <c r="BK437" s="71">
        <f t="shared" si="638"/>
        <v>0</v>
      </c>
      <c r="BL437" s="70">
        <f t="shared" si="639"/>
        <v>1</v>
      </c>
      <c r="BM437" s="70">
        <f t="shared" si="640"/>
        <v>1</v>
      </c>
      <c r="BN437" s="70">
        <f t="shared" si="641"/>
        <v>0</v>
      </c>
      <c r="BO437" s="70">
        <f t="shared" si="642"/>
        <v>1</v>
      </c>
      <c r="BP437" s="144">
        <f t="shared" si="643"/>
        <v>0</v>
      </c>
      <c r="BQ437" s="144">
        <f t="shared" si="644"/>
        <v>0</v>
      </c>
      <c r="BR437" s="144">
        <f t="shared" si="645"/>
        <v>2500</v>
      </c>
      <c r="BS437" s="144">
        <f t="shared" si="646"/>
        <v>67500</v>
      </c>
      <c r="BT437" s="144">
        <f t="shared" si="647"/>
        <v>0</v>
      </c>
      <c r="BU437" s="144">
        <f t="shared" si="648"/>
        <v>0</v>
      </c>
      <c r="BV437" s="144">
        <f t="shared" si="649"/>
        <v>0</v>
      </c>
      <c r="BW437" s="144">
        <f t="shared" si="650"/>
        <v>0</v>
      </c>
      <c r="BX437" s="144">
        <f t="shared" si="651"/>
        <v>0</v>
      </c>
      <c r="BY437" s="144">
        <f t="shared" si="652"/>
        <v>0</v>
      </c>
      <c r="BZ437" s="9">
        <v>0</v>
      </c>
      <c r="CA437" s="9">
        <v>0</v>
      </c>
      <c r="CB437" s="9">
        <v>0</v>
      </c>
      <c r="CC437" s="9">
        <v>0</v>
      </c>
      <c r="CD437" s="9">
        <v>0</v>
      </c>
      <c r="CE437" s="9">
        <v>0</v>
      </c>
      <c r="CF437" s="9">
        <v>0</v>
      </c>
      <c r="CG437" s="9">
        <v>0</v>
      </c>
      <c r="CH437" s="9">
        <v>0</v>
      </c>
      <c r="CI437" s="9">
        <v>0</v>
      </c>
      <c r="CJ437" s="9">
        <v>0</v>
      </c>
      <c r="CK437" s="9">
        <v>0</v>
      </c>
      <c r="CL437" s="9">
        <v>0</v>
      </c>
      <c r="CM437" s="9">
        <v>0</v>
      </c>
      <c r="CN437" s="9">
        <v>0</v>
      </c>
      <c r="CO437" s="9">
        <v>0</v>
      </c>
      <c r="CP437" s="9">
        <v>0</v>
      </c>
      <c r="CQ437" s="9">
        <v>0</v>
      </c>
      <c r="CR437" s="9">
        <v>0</v>
      </c>
      <c r="CS437" s="9">
        <v>0</v>
      </c>
      <c r="CT437" s="9">
        <v>0</v>
      </c>
      <c r="CU437" s="9">
        <v>0</v>
      </c>
      <c r="CV437" s="9">
        <v>0</v>
      </c>
      <c r="CW437" s="9">
        <v>0</v>
      </c>
      <c r="CX437" s="9">
        <v>0</v>
      </c>
      <c r="CY437" s="9">
        <v>0</v>
      </c>
      <c r="CZ437" s="9">
        <v>0</v>
      </c>
      <c r="DA437" s="9">
        <v>0</v>
      </c>
      <c r="DB437" s="9">
        <v>0</v>
      </c>
      <c r="DC437" s="9">
        <v>0</v>
      </c>
      <c r="DD437" s="9">
        <v>0</v>
      </c>
      <c r="DE437" s="9">
        <v>0</v>
      </c>
      <c r="DF437" s="9">
        <v>0</v>
      </c>
      <c r="DG437" s="144">
        <f t="shared" si="653"/>
        <v>11847</v>
      </c>
      <c r="DH437" s="144">
        <f t="shared" ref="DH437:EW437" si="706">DG437</f>
        <v>11847</v>
      </c>
      <c r="DI437" s="144">
        <f t="shared" si="706"/>
        <v>11847</v>
      </c>
      <c r="DJ437" s="144">
        <f t="shared" si="706"/>
        <v>11847</v>
      </c>
      <c r="DK437" s="144">
        <f t="shared" si="706"/>
        <v>11847</v>
      </c>
      <c r="DL437" s="144">
        <f t="shared" si="706"/>
        <v>11847</v>
      </c>
      <c r="DM437" s="144">
        <f t="shared" si="706"/>
        <v>11847</v>
      </c>
      <c r="DN437" s="144">
        <f t="shared" si="706"/>
        <v>11847</v>
      </c>
      <c r="DO437" s="144">
        <f t="shared" si="706"/>
        <v>11847</v>
      </c>
      <c r="DP437" s="144">
        <f t="shared" si="706"/>
        <v>11847</v>
      </c>
      <c r="DQ437" s="144">
        <f t="shared" si="706"/>
        <v>11847</v>
      </c>
      <c r="DR437" s="144">
        <f t="shared" si="706"/>
        <v>11847</v>
      </c>
      <c r="DS437" s="144">
        <f t="shared" si="706"/>
        <v>11847</v>
      </c>
      <c r="DT437" s="144">
        <f t="shared" si="706"/>
        <v>11847</v>
      </c>
      <c r="DU437" s="144">
        <f t="shared" si="706"/>
        <v>11847</v>
      </c>
      <c r="DV437" s="144">
        <f t="shared" si="706"/>
        <v>11847</v>
      </c>
      <c r="DW437" s="144">
        <f t="shared" si="706"/>
        <v>11847</v>
      </c>
      <c r="DX437" s="144">
        <f t="shared" si="706"/>
        <v>11847</v>
      </c>
      <c r="DY437" s="144">
        <f t="shared" si="706"/>
        <v>11847</v>
      </c>
      <c r="DZ437" s="144">
        <f t="shared" si="706"/>
        <v>11847</v>
      </c>
      <c r="EA437" s="144">
        <f t="shared" si="706"/>
        <v>11847</v>
      </c>
      <c r="EB437" s="144">
        <f t="shared" si="706"/>
        <v>11847</v>
      </c>
      <c r="EC437" s="144">
        <f t="shared" si="706"/>
        <v>11847</v>
      </c>
      <c r="ED437" s="144">
        <f t="shared" si="706"/>
        <v>11847</v>
      </c>
      <c r="EE437" s="144">
        <f t="shared" si="706"/>
        <v>11847</v>
      </c>
      <c r="EF437" s="144">
        <f t="shared" si="706"/>
        <v>11847</v>
      </c>
      <c r="EG437" s="144">
        <f t="shared" si="706"/>
        <v>11847</v>
      </c>
      <c r="EH437" s="144">
        <f t="shared" si="706"/>
        <v>11847</v>
      </c>
      <c r="EI437" s="144">
        <f t="shared" si="706"/>
        <v>11847</v>
      </c>
      <c r="EJ437" s="144">
        <f t="shared" si="706"/>
        <v>11847</v>
      </c>
      <c r="EK437" s="144">
        <f t="shared" si="706"/>
        <v>11847</v>
      </c>
      <c r="EL437" s="144">
        <f t="shared" si="706"/>
        <v>11847</v>
      </c>
      <c r="EM437" s="144">
        <f t="shared" si="706"/>
        <v>11847</v>
      </c>
      <c r="EN437" s="144">
        <f t="shared" si="706"/>
        <v>11847</v>
      </c>
      <c r="EO437" s="144">
        <f t="shared" si="706"/>
        <v>11847</v>
      </c>
      <c r="EP437" s="144">
        <f t="shared" si="706"/>
        <v>11847</v>
      </c>
      <c r="EQ437" s="144">
        <f t="shared" si="706"/>
        <v>11847</v>
      </c>
      <c r="ER437" s="144">
        <f t="shared" si="706"/>
        <v>11847</v>
      </c>
      <c r="ES437" s="144">
        <f t="shared" si="706"/>
        <v>11847</v>
      </c>
      <c r="ET437" s="144">
        <f t="shared" si="706"/>
        <v>11847</v>
      </c>
      <c r="EU437" s="144">
        <f t="shared" si="706"/>
        <v>11847</v>
      </c>
      <c r="EV437" s="144">
        <f t="shared" si="706"/>
        <v>11847</v>
      </c>
      <c r="EW437" s="144">
        <f t="shared" si="706"/>
        <v>11847</v>
      </c>
      <c r="EX437" s="147">
        <f>PV(0.05,'PV factor'!C470,,-BR437)</f>
        <v>2267.5736961451248</v>
      </c>
      <c r="EY437" s="147">
        <f>PV(0.05,'PV factor'!D470,,-BS437)</f>
        <v>58309.037900874631</v>
      </c>
      <c r="EZ437" s="147">
        <f>PV(0.05,'PV factor'!E470,,-BT437)</f>
        <v>0</v>
      </c>
      <c r="FA437" s="147">
        <f>PV(0.05,'PV factor'!F470,,-BU437)</f>
        <v>0</v>
      </c>
      <c r="FB437" s="147">
        <f>PV(0.05,'PV factor'!G470,,-BV437)</f>
        <v>0</v>
      </c>
      <c r="FC437" s="147">
        <f>PV(0.05,'PV factor'!H470,,-BW437)</f>
        <v>0</v>
      </c>
      <c r="FD437" s="147">
        <f>PV(0.05,'PV factor'!I470,,-BX437)</f>
        <v>0</v>
      </c>
      <c r="FE437" s="147">
        <f>PV(0.05,'PV factor'!J470,,-BY437)</f>
        <v>0</v>
      </c>
      <c r="FF437" s="147">
        <f>PV(0.05,'PV factor'!K470,,-BZ437)</f>
        <v>0</v>
      </c>
      <c r="FG437" s="147">
        <f>PV(0.05,'PV factor'!L470,,-CA437)</f>
        <v>0</v>
      </c>
      <c r="FH437" s="147">
        <f>PV(0.05,'PV factor'!M470,,-CB437)</f>
        <v>0</v>
      </c>
      <c r="FI437" s="147">
        <f>PV(0.05,'PV factor'!N470,,-CC437)</f>
        <v>0</v>
      </c>
      <c r="FJ437" s="147">
        <f>PV(0.05,'PV factor'!O470,,-CD437)</f>
        <v>0</v>
      </c>
      <c r="FK437" s="147">
        <f>PV(0.05,'PV factor'!P470,,-CE437)</f>
        <v>0</v>
      </c>
      <c r="FL437" s="147">
        <f>PV(0.05,'PV factor'!Q470,,-CF437)</f>
        <v>0</v>
      </c>
      <c r="FM437" s="147">
        <f>PV(0.05,'PV factor'!R470,,-CG437)</f>
        <v>0</v>
      </c>
      <c r="FN437" s="147">
        <f>PV(0.05,'PV factor'!S470,,-CH437)</f>
        <v>0</v>
      </c>
      <c r="FO437" s="147">
        <f>PV(0.05,'PV factor'!T470,,-CI437)</f>
        <v>0</v>
      </c>
      <c r="FP437" s="147">
        <f>PV(0.05,'PV factor'!U470,,-CJ437)</f>
        <v>0</v>
      </c>
      <c r="FQ437" s="147">
        <f>PV(0.05,'PV factor'!V470,,-CK437)</f>
        <v>0</v>
      </c>
      <c r="FR437" s="147">
        <f>PV(0.05,'PV factor'!W470,,-CL437)</f>
        <v>0</v>
      </c>
      <c r="FS437" s="147">
        <f>PV(0.05,'PV factor'!X470,,-CM437)</f>
        <v>0</v>
      </c>
      <c r="FT437" s="147">
        <f>PV(0.05,'PV factor'!Y470,,-CN437)</f>
        <v>0</v>
      </c>
      <c r="FU437" s="147">
        <f>PV(0.05,'PV factor'!Z470,,-CO437)</f>
        <v>0</v>
      </c>
      <c r="FV437" s="147">
        <f>PV(0.05,'PV factor'!AA470,,-CP437)</f>
        <v>0</v>
      </c>
      <c r="FW437" s="147">
        <f>PV(0.05,'PV factor'!AB470,,-CQ437)</f>
        <v>0</v>
      </c>
      <c r="FX437" s="147">
        <f>PV(0.05,'PV factor'!AC470,,-CR437)</f>
        <v>0</v>
      </c>
      <c r="FY437" s="147">
        <f>PV(0.05,'PV factor'!AD470,,-CS437)</f>
        <v>0</v>
      </c>
      <c r="FZ437" s="147">
        <f>PV(0.05,'PV factor'!AE470,,-CT437)</f>
        <v>0</v>
      </c>
      <c r="GA437" s="147">
        <f>PV(0.05,'PV factor'!AF470,,-CU437)</f>
        <v>0</v>
      </c>
      <c r="GB437" s="147">
        <f>PV(0.05,'PV factor'!AG470,,-CV437)</f>
        <v>0</v>
      </c>
      <c r="GC437" s="147">
        <f>PV(0.05,'PV factor'!AH470,,-CW437)</f>
        <v>0</v>
      </c>
      <c r="GD437" s="147">
        <f>PV(0.05,'PV factor'!AI470,,-CX437)</f>
        <v>0</v>
      </c>
      <c r="GE437" s="147">
        <f>PV(0.05,'PV factor'!AJ470,,-CY437)</f>
        <v>0</v>
      </c>
      <c r="GF437" s="147">
        <f>PV(0.05,'PV factor'!AK470,,-CZ437)</f>
        <v>0</v>
      </c>
      <c r="GG437" s="147">
        <f>PV(0.05,'PV factor'!AL470,,-DA437)</f>
        <v>0</v>
      </c>
      <c r="GH437" s="147">
        <f>PV(0.05,'PV factor'!AM470,,-DB437)</f>
        <v>0</v>
      </c>
      <c r="GI437" s="147">
        <f>PV(0.05,'PV factor'!AN470,,-DC437)</f>
        <v>0</v>
      </c>
      <c r="GJ437" s="147">
        <f>PV(0.05,'PV factor'!AO470,,-DD437)</f>
        <v>0</v>
      </c>
      <c r="GK437" s="147">
        <f>PV(0.05,'PV factor'!AP470,,-DE437)</f>
        <v>0</v>
      </c>
      <c r="GL437" s="147">
        <f>PV(0.05,'PV factor'!C470,,-DI437)</f>
        <v>10745.578231292517</v>
      </c>
      <c r="GM437" s="147">
        <f>PV(0.05,'PV factor'!D470,,-DJ437)</f>
        <v>10233.884029802395</v>
      </c>
      <c r="GN437" s="147">
        <f>PV(0.05,'PV factor'!E470,,-DK437)</f>
        <v>9746.5562188594249</v>
      </c>
      <c r="GO437" s="147">
        <f>PV(0.05,'PV factor'!F470,,-DL437)</f>
        <v>9282.4344941518339</v>
      </c>
      <c r="GP437" s="147">
        <f>PV(0.05,'PV factor'!G470,,-DM437)</f>
        <v>8840.4138039541285</v>
      </c>
      <c r="GQ437" s="147">
        <f>PV(0.05,'PV factor'!H470,,-DN437)</f>
        <v>8419.4417180515484</v>
      </c>
      <c r="GR437" s="147">
        <f>PV(0.05,'PV factor'!I470,,-DO437)</f>
        <v>8018.5159219538573</v>
      </c>
      <c r="GS437" s="147">
        <f>PV(0.05,'PV factor'!J470,,-DP437)</f>
        <v>7636.6818304322442</v>
      </c>
      <c r="GT437" s="147">
        <f>PV(0.05,'PV factor'!K470,,-DQ437)</f>
        <v>7273.0303146973756</v>
      </c>
      <c r="GU437" s="147">
        <f>PV(0.05,'PV factor'!L470,,-DR437)</f>
        <v>6926.6955378070243</v>
      </c>
      <c r="GV437" s="147">
        <f>PV(0.05,'PV factor'!M470,,-DS437)</f>
        <v>6596.8528931495475</v>
      </c>
      <c r="GW437" s="147">
        <f>PV(0.05,'PV factor'!N470,,-DT437)</f>
        <v>6282.7170410948056</v>
      </c>
      <c r="GX437" s="147">
        <f>PV(0.05,'PV factor'!O470,,-DU437)</f>
        <v>5983.5400391379117</v>
      </c>
      <c r="GY437" s="147">
        <f>PV(0.05,'PV factor'!P470,,-DV437)</f>
        <v>5698.6095610837237</v>
      </c>
      <c r="GZ437" s="147">
        <f>PV(0.05,'PV factor'!Q470,,-DW437)</f>
        <v>5427.247201032118</v>
      </c>
      <c r="HA437" s="147">
        <f>PV(0.05,'PV factor'!R470,,-DX437)</f>
        <v>5168.8068581258267</v>
      </c>
      <c r="HB437" s="147">
        <f>PV(0.05,'PV factor'!S470,,-DY437)</f>
        <v>4922.6731982150732</v>
      </c>
      <c r="HC437" s="147">
        <f>PV(0.05,'PV factor'!T470,,-DZ437)</f>
        <v>4688.2601887762594</v>
      </c>
      <c r="HD437" s="147">
        <f>PV(0.05,'PV factor'!U470,,-EA437)</f>
        <v>4465.0097035964382</v>
      </c>
      <c r="HE437" s="147">
        <f>PV(0.05,'PV factor'!V470,,-EB437)</f>
        <v>4252.3901939013695</v>
      </c>
      <c r="HF437" s="147">
        <f>PV(0.05,'PV factor'!W470,,-EC437)</f>
        <v>4049.8954227632094</v>
      </c>
      <c r="HG437" s="147">
        <f>PV(0.05,'PV factor'!X470,,-ED437)</f>
        <v>3857.0432597744843</v>
      </c>
      <c r="HH437" s="147">
        <f>PV(0.05,'PV factor'!Y470,,-EE437)</f>
        <v>3673.3745331185569</v>
      </c>
      <c r="HI437" s="147">
        <f>PV(0.05,'PV factor'!Z470,,-EF437)</f>
        <v>3498.4519363033878</v>
      </c>
      <c r="HJ437" s="147">
        <f>PV(0.05,'PV factor'!AA470,,-EG437)</f>
        <v>3331.8589869556072</v>
      </c>
      <c r="HK437" s="147">
        <f>PV(0.05,'PV factor'!AB470,,-EH437)</f>
        <v>3173.1990351958161</v>
      </c>
      <c r="HL437" s="147">
        <f>PV(0.05,'PV factor'!AC470,,-EI437)</f>
        <v>3022.094319234111</v>
      </c>
      <c r="HM437" s="147">
        <f>PV(0.05,'PV factor'!AD470,,-EJ437)</f>
        <v>2878.1850659372481</v>
      </c>
      <c r="HN437" s="147">
        <f>PV(0.05,'PV factor'!AE470,,-EK437)</f>
        <v>2741.1286342259514</v>
      </c>
      <c r="HO437" s="147">
        <f>PV(0.05,'PV factor'!AF470,,-EL437)</f>
        <v>2610.59869926281</v>
      </c>
      <c r="HP437" s="147">
        <f>PV(0.05,'PV factor'!AG470,,-EM437)</f>
        <v>2486.2844754883904</v>
      </c>
      <c r="HQ437" s="147">
        <f>PV(0.05,'PV factor'!AH470,,-EN437)</f>
        <v>2367.8899766556101</v>
      </c>
      <c r="HR437" s="147">
        <f>PV(0.05,'PV factor'!AI470,,-EO437)</f>
        <v>2255.1333111005811</v>
      </c>
      <c r="HS437" s="147">
        <f>PV(0.05,'PV factor'!AJ470,,-EP437)</f>
        <v>2147.7460105719815</v>
      </c>
      <c r="HT437" s="147">
        <f>PV(0.05,'PV factor'!AK470,,-EQ437)</f>
        <v>2045.4723910209352</v>
      </c>
      <c r="HU437" s="147">
        <f>PV(0.05,'PV factor'!AL470,,-ER437)</f>
        <v>1948.0689438294619</v>
      </c>
      <c r="HV437" s="147">
        <f>PV(0.05,'PV factor'!AM470,,-ES437)</f>
        <v>1855.3037560280593</v>
      </c>
      <c r="HW437" s="147">
        <f>PV(0.05,'PV factor'!AN470,,-ET437)</f>
        <v>1766.9559581219607</v>
      </c>
      <c r="HX437" s="147">
        <f>PV(0.05,'PV factor'!AO470,,-EU437)</f>
        <v>1682.8151982113914</v>
      </c>
      <c r="HY437" s="147">
        <f>PV(0.05,'PV factor'!AP470,,-EV437)</f>
        <v>1602.681141153706</v>
      </c>
      <c r="HZ437" s="147">
        <f t="shared" si="655"/>
        <v>60576.611597019757</v>
      </c>
      <c r="IA437" s="147">
        <f t="shared" si="656"/>
        <v>87123.232101002344</v>
      </c>
      <c r="IB437" s="401">
        <f t="shared" si="657"/>
        <v>1.4382321791218944</v>
      </c>
    </row>
    <row r="438" spans="1:236" s="181" customFormat="1" ht="90" customHeight="1" x14ac:dyDescent="0.25">
      <c r="A438" s="161" t="s">
        <v>3062</v>
      </c>
      <c r="B438" s="150" t="s">
        <v>3063</v>
      </c>
      <c r="C438" s="150" t="s">
        <v>3432</v>
      </c>
      <c r="D438" s="165">
        <v>23</v>
      </c>
      <c r="E438" s="150" t="s">
        <v>3181</v>
      </c>
      <c r="F438" s="151" t="s">
        <v>3182</v>
      </c>
      <c r="G438" s="151" t="s">
        <v>3183</v>
      </c>
      <c r="H438" s="79" t="s">
        <v>77</v>
      </c>
      <c r="I438" s="151" t="s">
        <v>3151</v>
      </c>
      <c r="J438" s="151">
        <v>5</v>
      </c>
      <c r="K438" s="227" t="s">
        <v>79</v>
      </c>
      <c r="L438" s="79">
        <v>45867</v>
      </c>
      <c r="M438" s="79" t="s">
        <v>3176</v>
      </c>
      <c r="N438" s="79" t="s">
        <v>147</v>
      </c>
      <c r="O438" s="73" t="s">
        <v>106</v>
      </c>
      <c r="P438" s="90" t="s">
        <v>728</v>
      </c>
      <c r="Q438" s="112" t="s">
        <v>100</v>
      </c>
      <c r="R438" s="79" t="s">
        <v>108</v>
      </c>
      <c r="S438" s="79" t="s">
        <v>99</v>
      </c>
      <c r="T438" s="79" t="s">
        <v>1850</v>
      </c>
      <c r="U438" s="79" t="s">
        <v>100</v>
      </c>
      <c r="V438" s="81">
        <v>1</v>
      </c>
      <c r="W438" s="162">
        <v>52000</v>
      </c>
      <c r="X438" s="162">
        <v>0</v>
      </c>
      <c r="Y438" s="162">
        <v>0</v>
      </c>
      <c r="Z438" s="162">
        <v>0</v>
      </c>
      <c r="AA438" s="162">
        <v>52000</v>
      </c>
      <c r="AB438" s="162">
        <v>0</v>
      </c>
      <c r="AC438" s="162">
        <v>0</v>
      </c>
      <c r="AD438" s="162">
        <v>0</v>
      </c>
      <c r="AE438" s="149">
        <v>0</v>
      </c>
      <c r="AF438" s="149">
        <v>0</v>
      </c>
      <c r="AG438" s="149">
        <v>0</v>
      </c>
      <c r="AH438" s="149">
        <v>0</v>
      </c>
      <c r="AI438" s="88" t="s">
        <v>88</v>
      </c>
      <c r="AJ438" s="162">
        <v>0</v>
      </c>
      <c r="AK438" s="162">
        <v>0</v>
      </c>
      <c r="AL438" s="162">
        <v>0</v>
      </c>
      <c r="AM438" s="162">
        <v>0</v>
      </c>
      <c r="AN438" s="162">
        <v>0</v>
      </c>
      <c r="AO438" s="162">
        <v>0</v>
      </c>
      <c r="AP438" s="162">
        <v>0</v>
      </c>
      <c r="AQ438" s="149">
        <v>0</v>
      </c>
      <c r="AR438" s="149">
        <v>0</v>
      </c>
      <c r="AS438" s="149">
        <v>0</v>
      </c>
      <c r="AT438" s="149">
        <v>0</v>
      </c>
      <c r="AU438" s="151"/>
      <c r="AV438" s="230">
        <f t="shared" si="623"/>
        <v>1</v>
      </c>
      <c r="AW438" s="230">
        <f t="shared" si="624"/>
        <v>0</v>
      </c>
      <c r="AX438" s="230" t="str">
        <f t="shared" si="625"/>
        <v>C1</v>
      </c>
      <c r="AY438" s="141">
        <f t="shared" si="626"/>
        <v>9</v>
      </c>
      <c r="AZ438" s="70">
        <f t="shared" si="627"/>
        <v>1</v>
      </c>
      <c r="BA438" s="70">
        <f t="shared" si="628"/>
        <v>1</v>
      </c>
      <c r="BB438" s="70">
        <f t="shared" si="629"/>
        <v>1</v>
      </c>
      <c r="BC438" s="70">
        <f t="shared" si="630"/>
        <v>1</v>
      </c>
      <c r="BD438" s="70">
        <f t="shared" si="631"/>
        <v>1</v>
      </c>
      <c r="BE438" s="70">
        <f t="shared" si="632"/>
        <v>1</v>
      </c>
      <c r="BF438" s="70">
        <f t="shared" si="633"/>
        <v>1</v>
      </c>
      <c r="BG438" s="71">
        <f t="shared" si="634"/>
        <v>0</v>
      </c>
      <c r="BH438" s="71">
        <f t="shared" si="635"/>
        <v>1</v>
      </c>
      <c r="BI438" s="71">
        <f t="shared" si="636"/>
        <v>0</v>
      </c>
      <c r="BJ438" s="71">
        <f t="shared" si="637"/>
        <v>1</v>
      </c>
      <c r="BK438" s="71">
        <f t="shared" si="638"/>
        <v>0</v>
      </c>
      <c r="BL438" s="70">
        <f t="shared" si="639"/>
        <v>1</v>
      </c>
      <c r="BM438" s="70">
        <f t="shared" si="640"/>
        <v>1</v>
      </c>
      <c r="BN438" s="70">
        <f t="shared" si="641"/>
        <v>0</v>
      </c>
      <c r="BO438" s="70">
        <f t="shared" si="642"/>
        <v>1</v>
      </c>
      <c r="BP438" s="144">
        <f t="shared" si="643"/>
        <v>0</v>
      </c>
      <c r="BQ438" s="144">
        <f t="shared" si="644"/>
        <v>0</v>
      </c>
      <c r="BR438" s="144">
        <f t="shared" si="645"/>
        <v>52000</v>
      </c>
      <c r="BS438" s="144">
        <f t="shared" si="646"/>
        <v>0</v>
      </c>
      <c r="BT438" s="144">
        <f t="shared" si="647"/>
        <v>0</v>
      </c>
      <c r="BU438" s="144">
        <f t="shared" si="648"/>
        <v>0</v>
      </c>
      <c r="BV438" s="144">
        <f t="shared" si="649"/>
        <v>0</v>
      </c>
      <c r="BW438" s="144">
        <f t="shared" si="650"/>
        <v>0</v>
      </c>
      <c r="BX438" s="144">
        <f t="shared" si="651"/>
        <v>0</v>
      </c>
      <c r="BY438" s="144">
        <f t="shared" si="652"/>
        <v>0</v>
      </c>
      <c r="BZ438" s="9">
        <v>0</v>
      </c>
      <c r="CA438" s="9">
        <v>0</v>
      </c>
      <c r="CB438" s="9">
        <v>0</v>
      </c>
      <c r="CC438" s="9">
        <v>0</v>
      </c>
      <c r="CD438" s="9">
        <v>0</v>
      </c>
      <c r="CE438" s="9">
        <v>0</v>
      </c>
      <c r="CF438" s="9">
        <v>0</v>
      </c>
      <c r="CG438" s="9">
        <v>0</v>
      </c>
      <c r="CH438" s="9">
        <v>0</v>
      </c>
      <c r="CI438" s="9">
        <v>0</v>
      </c>
      <c r="CJ438" s="9">
        <v>0</v>
      </c>
      <c r="CK438" s="9">
        <v>0</v>
      </c>
      <c r="CL438" s="9">
        <v>0</v>
      </c>
      <c r="CM438" s="9">
        <v>0</v>
      </c>
      <c r="CN438" s="9">
        <v>0</v>
      </c>
      <c r="CO438" s="9">
        <v>0</v>
      </c>
      <c r="CP438" s="9">
        <v>0</v>
      </c>
      <c r="CQ438" s="9">
        <v>0</v>
      </c>
      <c r="CR438" s="9">
        <v>0</v>
      </c>
      <c r="CS438" s="9">
        <v>0</v>
      </c>
      <c r="CT438" s="9">
        <v>0</v>
      </c>
      <c r="CU438" s="9">
        <v>0</v>
      </c>
      <c r="CV438" s="9">
        <v>0</v>
      </c>
      <c r="CW438" s="9">
        <v>0</v>
      </c>
      <c r="CX438" s="9">
        <v>0</v>
      </c>
      <c r="CY438" s="9">
        <v>0</v>
      </c>
      <c r="CZ438" s="9">
        <v>0</v>
      </c>
      <c r="DA438" s="9">
        <v>0</v>
      </c>
      <c r="DB438" s="9">
        <v>0</v>
      </c>
      <c r="DC438" s="9">
        <v>0</v>
      </c>
      <c r="DD438" s="9">
        <v>0</v>
      </c>
      <c r="DE438" s="9">
        <v>0</v>
      </c>
      <c r="DF438" s="9">
        <v>0</v>
      </c>
      <c r="DG438" s="144">
        <f t="shared" si="653"/>
        <v>45867</v>
      </c>
      <c r="DH438" s="144">
        <f t="shared" ref="DH438:EW438" si="707">DG438</f>
        <v>45867</v>
      </c>
      <c r="DI438" s="144">
        <f t="shared" si="707"/>
        <v>45867</v>
      </c>
      <c r="DJ438" s="144">
        <f t="shared" si="707"/>
        <v>45867</v>
      </c>
      <c r="DK438" s="144">
        <f t="shared" si="707"/>
        <v>45867</v>
      </c>
      <c r="DL438" s="144">
        <f t="shared" si="707"/>
        <v>45867</v>
      </c>
      <c r="DM438" s="144">
        <f t="shared" si="707"/>
        <v>45867</v>
      </c>
      <c r="DN438" s="144">
        <f t="shared" si="707"/>
        <v>45867</v>
      </c>
      <c r="DO438" s="144">
        <f t="shared" si="707"/>
        <v>45867</v>
      </c>
      <c r="DP438" s="144">
        <f t="shared" si="707"/>
        <v>45867</v>
      </c>
      <c r="DQ438" s="144">
        <f t="shared" si="707"/>
        <v>45867</v>
      </c>
      <c r="DR438" s="144">
        <f t="shared" si="707"/>
        <v>45867</v>
      </c>
      <c r="DS438" s="144">
        <f t="shared" si="707"/>
        <v>45867</v>
      </c>
      <c r="DT438" s="144">
        <f t="shared" si="707"/>
        <v>45867</v>
      </c>
      <c r="DU438" s="144">
        <f t="shared" si="707"/>
        <v>45867</v>
      </c>
      <c r="DV438" s="144">
        <f t="shared" si="707"/>
        <v>45867</v>
      </c>
      <c r="DW438" s="144">
        <f t="shared" si="707"/>
        <v>45867</v>
      </c>
      <c r="DX438" s="144">
        <f t="shared" si="707"/>
        <v>45867</v>
      </c>
      <c r="DY438" s="144">
        <f t="shared" si="707"/>
        <v>45867</v>
      </c>
      <c r="DZ438" s="144">
        <f t="shared" si="707"/>
        <v>45867</v>
      </c>
      <c r="EA438" s="144">
        <f t="shared" si="707"/>
        <v>45867</v>
      </c>
      <c r="EB438" s="144">
        <f t="shared" si="707"/>
        <v>45867</v>
      </c>
      <c r="EC438" s="144">
        <f t="shared" si="707"/>
        <v>45867</v>
      </c>
      <c r="ED438" s="144">
        <f t="shared" si="707"/>
        <v>45867</v>
      </c>
      <c r="EE438" s="144">
        <f t="shared" si="707"/>
        <v>45867</v>
      </c>
      <c r="EF438" s="144">
        <f t="shared" si="707"/>
        <v>45867</v>
      </c>
      <c r="EG438" s="144">
        <f t="shared" si="707"/>
        <v>45867</v>
      </c>
      <c r="EH438" s="144">
        <f t="shared" si="707"/>
        <v>45867</v>
      </c>
      <c r="EI438" s="144">
        <f t="shared" si="707"/>
        <v>45867</v>
      </c>
      <c r="EJ438" s="144">
        <f t="shared" si="707"/>
        <v>45867</v>
      </c>
      <c r="EK438" s="144">
        <f t="shared" si="707"/>
        <v>45867</v>
      </c>
      <c r="EL438" s="144">
        <f t="shared" si="707"/>
        <v>45867</v>
      </c>
      <c r="EM438" s="144">
        <f t="shared" si="707"/>
        <v>45867</v>
      </c>
      <c r="EN438" s="144">
        <f t="shared" si="707"/>
        <v>45867</v>
      </c>
      <c r="EO438" s="144">
        <f t="shared" si="707"/>
        <v>45867</v>
      </c>
      <c r="EP438" s="144">
        <f t="shared" si="707"/>
        <v>45867</v>
      </c>
      <c r="EQ438" s="144">
        <f t="shared" si="707"/>
        <v>45867</v>
      </c>
      <c r="ER438" s="144">
        <f t="shared" si="707"/>
        <v>45867</v>
      </c>
      <c r="ES438" s="144">
        <f t="shared" si="707"/>
        <v>45867</v>
      </c>
      <c r="ET438" s="144">
        <f t="shared" si="707"/>
        <v>45867</v>
      </c>
      <c r="EU438" s="144">
        <f t="shared" si="707"/>
        <v>45867</v>
      </c>
      <c r="EV438" s="144">
        <f t="shared" si="707"/>
        <v>45867</v>
      </c>
      <c r="EW438" s="144">
        <f t="shared" si="707"/>
        <v>45867</v>
      </c>
      <c r="EX438" s="147">
        <f>PV(0.05,'PV factor'!C471,,-BR438)</f>
        <v>47165.532879818595</v>
      </c>
      <c r="EY438" s="147">
        <f>PV(0.05,'PV factor'!D471,,-BS438)</f>
        <v>0</v>
      </c>
      <c r="EZ438" s="147">
        <f>PV(0.05,'PV factor'!E471,,-BT438)</f>
        <v>0</v>
      </c>
      <c r="FA438" s="147">
        <f>PV(0.05,'PV factor'!F471,,-BU438)</f>
        <v>0</v>
      </c>
      <c r="FB438" s="147">
        <f>PV(0.05,'PV factor'!G471,,-BV438)</f>
        <v>0</v>
      </c>
      <c r="FC438" s="147">
        <f>PV(0.05,'PV factor'!H471,,-BW438)</f>
        <v>0</v>
      </c>
      <c r="FD438" s="147">
        <f>PV(0.05,'PV factor'!I471,,-BX438)</f>
        <v>0</v>
      </c>
      <c r="FE438" s="147">
        <f>PV(0.05,'PV factor'!J471,,-BY438)</f>
        <v>0</v>
      </c>
      <c r="FF438" s="147">
        <f>PV(0.05,'PV factor'!K471,,-BZ438)</f>
        <v>0</v>
      </c>
      <c r="FG438" s="147">
        <f>PV(0.05,'PV factor'!L471,,-CA438)</f>
        <v>0</v>
      </c>
      <c r="FH438" s="147">
        <f>PV(0.05,'PV factor'!M471,,-CB438)</f>
        <v>0</v>
      </c>
      <c r="FI438" s="147">
        <f>PV(0.05,'PV factor'!N471,,-CC438)</f>
        <v>0</v>
      </c>
      <c r="FJ438" s="147">
        <f>PV(0.05,'PV factor'!O471,,-CD438)</f>
        <v>0</v>
      </c>
      <c r="FK438" s="147">
        <f>PV(0.05,'PV factor'!P471,,-CE438)</f>
        <v>0</v>
      </c>
      <c r="FL438" s="147">
        <f>PV(0.05,'PV factor'!Q471,,-CF438)</f>
        <v>0</v>
      </c>
      <c r="FM438" s="147">
        <f>PV(0.05,'PV factor'!R471,,-CG438)</f>
        <v>0</v>
      </c>
      <c r="FN438" s="147">
        <f>PV(0.05,'PV factor'!S471,,-CH438)</f>
        <v>0</v>
      </c>
      <c r="FO438" s="147">
        <f>PV(0.05,'PV factor'!T471,,-CI438)</f>
        <v>0</v>
      </c>
      <c r="FP438" s="147">
        <f>PV(0.05,'PV factor'!U471,,-CJ438)</f>
        <v>0</v>
      </c>
      <c r="FQ438" s="147">
        <f>PV(0.05,'PV factor'!V471,,-CK438)</f>
        <v>0</v>
      </c>
      <c r="FR438" s="147">
        <f>PV(0.05,'PV factor'!W471,,-CL438)</f>
        <v>0</v>
      </c>
      <c r="FS438" s="147">
        <f>PV(0.05,'PV factor'!X471,,-CM438)</f>
        <v>0</v>
      </c>
      <c r="FT438" s="147">
        <f>PV(0.05,'PV factor'!Y471,,-CN438)</f>
        <v>0</v>
      </c>
      <c r="FU438" s="147">
        <f>PV(0.05,'PV factor'!Z471,,-CO438)</f>
        <v>0</v>
      </c>
      <c r="FV438" s="147">
        <f>PV(0.05,'PV factor'!AA471,,-CP438)</f>
        <v>0</v>
      </c>
      <c r="FW438" s="147">
        <f>PV(0.05,'PV factor'!AB471,,-CQ438)</f>
        <v>0</v>
      </c>
      <c r="FX438" s="147">
        <f>PV(0.05,'PV factor'!AC471,,-CR438)</f>
        <v>0</v>
      </c>
      <c r="FY438" s="147">
        <f>PV(0.05,'PV factor'!AD471,,-CS438)</f>
        <v>0</v>
      </c>
      <c r="FZ438" s="147">
        <f>PV(0.05,'PV factor'!AE471,,-CT438)</f>
        <v>0</v>
      </c>
      <c r="GA438" s="147">
        <f>PV(0.05,'PV factor'!AF471,,-CU438)</f>
        <v>0</v>
      </c>
      <c r="GB438" s="147">
        <f>PV(0.05,'PV factor'!AG471,,-CV438)</f>
        <v>0</v>
      </c>
      <c r="GC438" s="147">
        <f>PV(0.05,'PV factor'!AH471,,-CW438)</f>
        <v>0</v>
      </c>
      <c r="GD438" s="147">
        <f>PV(0.05,'PV factor'!AI471,,-CX438)</f>
        <v>0</v>
      </c>
      <c r="GE438" s="147">
        <f>PV(0.05,'PV factor'!AJ471,,-CY438)</f>
        <v>0</v>
      </c>
      <c r="GF438" s="147">
        <f>PV(0.05,'PV factor'!AK471,,-CZ438)</f>
        <v>0</v>
      </c>
      <c r="GG438" s="147">
        <f>PV(0.05,'PV factor'!AL471,,-DA438)</f>
        <v>0</v>
      </c>
      <c r="GH438" s="147">
        <f>PV(0.05,'PV factor'!AM471,,-DB438)</f>
        <v>0</v>
      </c>
      <c r="GI438" s="147">
        <f>PV(0.05,'PV factor'!AN471,,-DC438)</f>
        <v>0</v>
      </c>
      <c r="GJ438" s="147">
        <f>PV(0.05,'PV factor'!AO471,,-DD438)</f>
        <v>0</v>
      </c>
      <c r="GK438" s="147">
        <f>PV(0.05,'PV factor'!AP471,,-DE438)</f>
        <v>0</v>
      </c>
      <c r="GL438" s="147">
        <f>PV(0.05,'PV factor'!C471,,-DI438)</f>
        <v>41602.72108843537</v>
      </c>
      <c r="GM438" s="147">
        <f>PV(0.05,'PV factor'!D471,,-DJ438)</f>
        <v>39621.639131843207</v>
      </c>
      <c r="GN438" s="147">
        <f>PV(0.05,'PV factor'!E471,,-DK438)</f>
        <v>37734.894411279252</v>
      </c>
      <c r="GO438" s="147">
        <f>PV(0.05,'PV factor'!F471,,-DL438)</f>
        <v>35937.994677408809</v>
      </c>
      <c r="GP438" s="147">
        <f>PV(0.05,'PV factor'!G471,,-DM438)</f>
        <v>34226.661597532198</v>
      </c>
      <c r="GQ438" s="147">
        <f>PV(0.05,'PV factor'!H471,,-DN438)</f>
        <v>32596.820569078282</v>
      </c>
      <c r="GR438" s="147">
        <f>PV(0.05,'PV factor'!I471,,-DO438)</f>
        <v>31044.591018169795</v>
      </c>
      <c r="GS438" s="147">
        <f>PV(0.05,'PV factor'!J471,,-DP438)</f>
        <v>29566.27716016171</v>
      </c>
      <c r="GT438" s="147">
        <f>PV(0.05,'PV factor'!K471,,-DQ438)</f>
        <v>28158.359200154009</v>
      </c>
      <c r="GU438" s="147">
        <f>PV(0.05,'PV factor'!L471,,-DR438)</f>
        <v>26817.484952527626</v>
      </c>
      <c r="GV438" s="147">
        <f>PV(0.05,'PV factor'!M471,,-DS438)</f>
        <v>25540.461859550123</v>
      </c>
      <c r="GW438" s="147">
        <f>PV(0.05,'PV factor'!N471,,-DT438)</f>
        <v>24324.249390047731</v>
      </c>
      <c r="GX438" s="147">
        <f>PV(0.05,'PV factor'!O471,,-DU438)</f>
        <v>23165.951800045463</v>
      </c>
      <c r="GY438" s="147">
        <f>PV(0.05,'PV factor'!P471,,-DV438)</f>
        <v>22062.811238138529</v>
      </c>
      <c r="GZ438" s="147">
        <f>PV(0.05,'PV factor'!Q471,,-DW438)</f>
        <v>21012.201179179556</v>
      </c>
      <c r="HA438" s="147">
        <f>PV(0.05,'PV factor'!R471,,-DX438)</f>
        <v>20011.620170647191</v>
      </c>
      <c r="HB438" s="147">
        <f>PV(0.05,'PV factor'!S471,,-DY438)</f>
        <v>19058.685876806849</v>
      </c>
      <c r="HC438" s="147">
        <f>PV(0.05,'PV factor'!T471,,-DZ438)</f>
        <v>18151.129406482713</v>
      </c>
      <c r="HD438" s="147">
        <f>PV(0.05,'PV factor'!U471,,-EA438)</f>
        <v>17286.789910935917</v>
      </c>
      <c r="HE438" s="147">
        <f>PV(0.05,'PV factor'!V471,,-EB438)</f>
        <v>16463.60943898659</v>
      </c>
      <c r="HF438" s="147">
        <f>PV(0.05,'PV factor'!W471,,-EC438)</f>
        <v>15679.628037130085</v>
      </c>
      <c r="HG438" s="147">
        <f>PV(0.05,'PV factor'!X471,,-ED438)</f>
        <v>14932.979082981032</v>
      </c>
      <c r="HH438" s="147">
        <f>PV(0.05,'PV factor'!Y471,,-EE438)</f>
        <v>14221.884840934317</v>
      </c>
      <c r="HI438" s="147">
        <f>PV(0.05,'PV factor'!Z471,,-EF438)</f>
        <v>13544.652229461255</v>
      </c>
      <c r="HJ438" s="147">
        <f>PV(0.05,'PV factor'!AA471,,-EG438)</f>
        <v>12899.6687899631</v>
      </c>
      <c r="HK438" s="147">
        <f>PV(0.05,'PV factor'!AB471,,-EH438)</f>
        <v>12285.398847583903</v>
      </c>
      <c r="HL438" s="147">
        <f>PV(0.05,'PV factor'!AC471,,-EI438)</f>
        <v>11700.379854841814</v>
      </c>
      <c r="HM438" s="147">
        <f>PV(0.05,'PV factor'!AD471,,-EJ438)</f>
        <v>11143.218909373154</v>
      </c>
      <c r="HN438" s="147">
        <f>PV(0.05,'PV factor'!AE471,,-EK438)</f>
        <v>10612.589437498245</v>
      </c>
      <c r="HO438" s="147">
        <f>PV(0.05,'PV factor'!AF471,,-EL438)</f>
        <v>10107.228035712611</v>
      </c>
      <c r="HP438" s="147">
        <f>PV(0.05,'PV factor'!AG471,,-EM438)</f>
        <v>9625.9314625834395</v>
      </c>
      <c r="HQ438" s="147">
        <f>PV(0.05,'PV factor'!AH471,,-EN438)</f>
        <v>9167.5537738889889</v>
      </c>
      <c r="HR438" s="147">
        <f>PV(0.05,'PV factor'!AI471,,-EO438)</f>
        <v>8731.0035941799906</v>
      </c>
      <c r="HS438" s="147">
        <f>PV(0.05,'PV factor'!AJ471,,-EP438)</f>
        <v>8315.2415182666573</v>
      </c>
      <c r="HT438" s="147">
        <f>PV(0.05,'PV factor'!AK471,,-EQ438)</f>
        <v>7919.2776364444362</v>
      </c>
      <c r="HU438" s="147">
        <f>PV(0.05,'PV factor'!AL471,,-ER438)</f>
        <v>7542.1691775661284</v>
      </c>
      <c r="HV438" s="147">
        <f>PV(0.05,'PV factor'!AM471,,-ES438)</f>
        <v>7183.0182643486951</v>
      </c>
      <c r="HW438" s="147">
        <f>PV(0.05,'PV factor'!AN471,,-ET438)</f>
        <v>6840.9697755701845</v>
      </c>
      <c r="HX438" s="147">
        <f>PV(0.05,'PV factor'!AO471,,-EU438)</f>
        <v>6515.2093100668435</v>
      </c>
      <c r="HY438" s="147">
        <f>PV(0.05,'PV factor'!AP471,,-EV438)</f>
        <v>6204.9612476827078</v>
      </c>
      <c r="HZ438" s="147">
        <f t="shared" si="655"/>
        <v>47165.532879818595</v>
      </c>
      <c r="IA438" s="147">
        <f t="shared" si="656"/>
        <v>189123.91090649884</v>
      </c>
      <c r="IB438" s="401">
        <f t="shared" si="657"/>
        <v>4.0097906110464416</v>
      </c>
    </row>
    <row r="439" spans="1:236" s="181" customFormat="1" ht="90" customHeight="1" x14ac:dyDescent="0.25">
      <c r="A439" s="161" t="s">
        <v>3062</v>
      </c>
      <c r="B439" s="150" t="s">
        <v>3063</v>
      </c>
      <c r="C439" s="150" t="s">
        <v>3433</v>
      </c>
      <c r="D439" s="222">
        <v>27</v>
      </c>
      <c r="E439" s="150" t="s">
        <v>3184</v>
      </c>
      <c r="F439" s="151" t="s">
        <v>3185</v>
      </c>
      <c r="G439" s="151" t="s">
        <v>3186</v>
      </c>
      <c r="H439" s="79" t="s">
        <v>77</v>
      </c>
      <c r="I439" s="151" t="s">
        <v>3151</v>
      </c>
      <c r="J439" s="151">
        <v>40</v>
      </c>
      <c r="K439" s="227" t="s">
        <v>94</v>
      </c>
      <c r="L439" s="79">
        <v>2800</v>
      </c>
      <c r="M439" s="79" t="s">
        <v>3652</v>
      </c>
      <c r="N439" s="79" t="s">
        <v>81</v>
      </c>
      <c r="O439" s="13" t="s">
        <v>217</v>
      </c>
      <c r="P439" s="79" t="s">
        <v>218</v>
      </c>
      <c r="Q439" s="112" t="s">
        <v>100</v>
      </c>
      <c r="R439" s="79" t="s">
        <v>108</v>
      </c>
      <c r="S439" s="79" t="s">
        <v>99</v>
      </c>
      <c r="T439" s="79" t="s">
        <v>3070</v>
      </c>
      <c r="U439" s="79" t="s">
        <v>100</v>
      </c>
      <c r="V439" s="81">
        <v>1</v>
      </c>
      <c r="W439" s="156">
        <v>30000</v>
      </c>
      <c r="X439" s="176">
        <v>0</v>
      </c>
      <c r="Y439" s="162">
        <v>0</v>
      </c>
      <c r="Z439" s="162">
        <v>9411</v>
      </c>
      <c r="AA439" s="176">
        <v>0</v>
      </c>
      <c r="AB439" s="176">
        <v>20589</v>
      </c>
      <c r="AC439" s="176">
        <v>0</v>
      </c>
      <c r="AD439" s="176">
        <v>0</v>
      </c>
      <c r="AE439" s="149">
        <v>0</v>
      </c>
      <c r="AF439" s="149">
        <v>0</v>
      </c>
      <c r="AG439" s="149">
        <v>0</v>
      </c>
      <c r="AH439" s="149">
        <v>0</v>
      </c>
      <c r="AI439" s="88" t="s">
        <v>88</v>
      </c>
      <c r="AJ439" s="162">
        <v>0</v>
      </c>
      <c r="AK439" s="162">
        <v>0</v>
      </c>
      <c r="AL439" s="162">
        <v>0</v>
      </c>
      <c r="AM439" s="162">
        <v>0</v>
      </c>
      <c r="AN439" s="162">
        <v>0</v>
      </c>
      <c r="AO439" s="162">
        <v>0</v>
      </c>
      <c r="AP439" s="162">
        <v>0</v>
      </c>
      <c r="AQ439" s="149">
        <v>0</v>
      </c>
      <c r="AR439" s="149">
        <v>0</v>
      </c>
      <c r="AS439" s="149">
        <v>0</v>
      </c>
      <c r="AT439" s="149">
        <v>0</v>
      </c>
      <c r="AU439" s="262"/>
      <c r="AV439" s="230">
        <f t="shared" si="623"/>
        <v>1</v>
      </c>
      <c r="AW439" s="230">
        <f t="shared" si="624"/>
        <v>0</v>
      </c>
      <c r="AX439" s="230" t="str">
        <f t="shared" si="625"/>
        <v>B3</v>
      </c>
      <c r="AY439" s="141">
        <f t="shared" si="626"/>
        <v>9</v>
      </c>
      <c r="AZ439" s="70">
        <f t="shared" si="627"/>
        <v>1</v>
      </c>
      <c r="BA439" s="70">
        <f t="shared" si="628"/>
        <v>1</v>
      </c>
      <c r="BB439" s="70">
        <f t="shared" si="629"/>
        <v>1</v>
      </c>
      <c r="BC439" s="70">
        <f t="shared" si="630"/>
        <v>1</v>
      </c>
      <c r="BD439" s="70">
        <f t="shared" si="631"/>
        <v>1</v>
      </c>
      <c r="BE439" s="70">
        <f t="shared" si="632"/>
        <v>1</v>
      </c>
      <c r="BF439" s="70">
        <f t="shared" si="633"/>
        <v>1</v>
      </c>
      <c r="BG439" s="71">
        <f t="shared" si="634"/>
        <v>0</v>
      </c>
      <c r="BH439" s="71">
        <f t="shared" si="635"/>
        <v>1</v>
      </c>
      <c r="BI439" s="71">
        <f t="shared" si="636"/>
        <v>0</v>
      </c>
      <c r="BJ439" s="71">
        <f t="shared" si="637"/>
        <v>0</v>
      </c>
      <c r="BK439" s="71">
        <f t="shared" si="638"/>
        <v>1</v>
      </c>
      <c r="BL439" s="70">
        <f t="shared" si="639"/>
        <v>1</v>
      </c>
      <c r="BM439" s="70">
        <f t="shared" si="640"/>
        <v>1</v>
      </c>
      <c r="BN439" s="70">
        <f t="shared" si="641"/>
        <v>0</v>
      </c>
      <c r="BO439" s="70">
        <f t="shared" si="642"/>
        <v>1</v>
      </c>
      <c r="BP439" s="144">
        <f t="shared" si="643"/>
        <v>0</v>
      </c>
      <c r="BQ439" s="144">
        <f t="shared" si="644"/>
        <v>9411</v>
      </c>
      <c r="BR439" s="144">
        <f t="shared" si="645"/>
        <v>0</v>
      </c>
      <c r="BS439" s="144">
        <f t="shared" si="646"/>
        <v>20589</v>
      </c>
      <c r="BT439" s="144">
        <f t="shared" si="647"/>
        <v>0</v>
      </c>
      <c r="BU439" s="144">
        <f t="shared" si="648"/>
        <v>0</v>
      </c>
      <c r="BV439" s="144">
        <f t="shared" si="649"/>
        <v>0</v>
      </c>
      <c r="BW439" s="144">
        <f t="shared" si="650"/>
        <v>0</v>
      </c>
      <c r="BX439" s="144">
        <f t="shared" si="651"/>
        <v>0</v>
      </c>
      <c r="BY439" s="144">
        <f t="shared" si="652"/>
        <v>0</v>
      </c>
      <c r="BZ439" s="9">
        <v>0</v>
      </c>
      <c r="CA439" s="9">
        <v>0</v>
      </c>
      <c r="CB439" s="9">
        <v>0</v>
      </c>
      <c r="CC439" s="9">
        <v>0</v>
      </c>
      <c r="CD439" s="9">
        <v>0</v>
      </c>
      <c r="CE439" s="9">
        <v>0</v>
      </c>
      <c r="CF439" s="9">
        <v>0</v>
      </c>
      <c r="CG439" s="9">
        <v>0</v>
      </c>
      <c r="CH439" s="9">
        <v>0</v>
      </c>
      <c r="CI439" s="9">
        <v>0</v>
      </c>
      <c r="CJ439" s="9">
        <v>0</v>
      </c>
      <c r="CK439" s="9">
        <v>0</v>
      </c>
      <c r="CL439" s="9">
        <v>0</v>
      </c>
      <c r="CM439" s="9">
        <v>0</v>
      </c>
      <c r="CN439" s="9">
        <v>0</v>
      </c>
      <c r="CO439" s="9">
        <v>0</v>
      </c>
      <c r="CP439" s="9">
        <v>0</v>
      </c>
      <c r="CQ439" s="9">
        <v>0</v>
      </c>
      <c r="CR439" s="9">
        <v>0</v>
      </c>
      <c r="CS439" s="9">
        <v>0</v>
      </c>
      <c r="CT439" s="9">
        <v>0</v>
      </c>
      <c r="CU439" s="9">
        <v>0</v>
      </c>
      <c r="CV439" s="9">
        <v>0</v>
      </c>
      <c r="CW439" s="9">
        <v>0</v>
      </c>
      <c r="CX439" s="9">
        <v>0</v>
      </c>
      <c r="CY439" s="9">
        <v>0</v>
      </c>
      <c r="CZ439" s="9">
        <v>0</v>
      </c>
      <c r="DA439" s="9">
        <v>0</v>
      </c>
      <c r="DB439" s="9">
        <v>0</v>
      </c>
      <c r="DC439" s="9">
        <v>0</v>
      </c>
      <c r="DD439" s="9">
        <v>0</v>
      </c>
      <c r="DE439" s="9">
        <v>0</v>
      </c>
      <c r="DF439" s="9">
        <v>0</v>
      </c>
      <c r="DG439" s="144">
        <f t="shared" si="653"/>
        <v>2800</v>
      </c>
      <c r="DH439" s="144">
        <f t="shared" ref="DH439:EW439" si="708">DG439</f>
        <v>2800</v>
      </c>
      <c r="DI439" s="144">
        <f t="shared" si="708"/>
        <v>2800</v>
      </c>
      <c r="DJ439" s="144">
        <f t="shared" si="708"/>
        <v>2800</v>
      </c>
      <c r="DK439" s="144">
        <f t="shared" si="708"/>
        <v>2800</v>
      </c>
      <c r="DL439" s="144">
        <f t="shared" si="708"/>
        <v>2800</v>
      </c>
      <c r="DM439" s="144">
        <f t="shared" si="708"/>
        <v>2800</v>
      </c>
      <c r="DN439" s="144">
        <f t="shared" si="708"/>
        <v>2800</v>
      </c>
      <c r="DO439" s="144">
        <f t="shared" si="708"/>
        <v>2800</v>
      </c>
      <c r="DP439" s="144">
        <f t="shared" si="708"/>
        <v>2800</v>
      </c>
      <c r="DQ439" s="144">
        <f t="shared" si="708"/>
        <v>2800</v>
      </c>
      <c r="DR439" s="144">
        <f t="shared" si="708"/>
        <v>2800</v>
      </c>
      <c r="DS439" s="144">
        <f t="shared" si="708"/>
        <v>2800</v>
      </c>
      <c r="DT439" s="144">
        <f t="shared" si="708"/>
        <v>2800</v>
      </c>
      <c r="DU439" s="144">
        <f t="shared" si="708"/>
        <v>2800</v>
      </c>
      <c r="DV439" s="144">
        <f t="shared" si="708"/>
        <v>2800</v>
      </c>
      <c r="DW439" s="144">
        <f t="shared" si="708"/>
        <v>2800</v>
      </c>
      <c r="DX439" s="144">
        <f t="shared" si="708"/>
        <v>2800</v>
      </c>
      <c r="DY439" s="144">
        <f t="shared" si="708"/>
        <v>2800</v>
      </c>
      <c r="DZ439" s="144">
        <f t="shared" si="708"/>
        <v>2800</v>
      </c>
      <c r="EA439" s="144">
        <f t="shared" si="708"/>
        <v>2800</v>
      </c>
      <c r="EB439" s="144">
        <f t="shared" si="708"/>
        <v>2800</v>
      </c>
      <c r="EC439" s="144">
        <f t="shared" si="708"/>
        <v>2800</v>
      </c>
      <c r="ED439" s="144">
        <f t="shared" si="708"/>
        <v>2800</v>
      </c>
      <c r="EE439" s="144">
        <f t="shared" si="708"/>
        <v>2800</v>
      </c>
      <c r="EF439" s="144">
        <f t="shared" si="708"/>
        <v>2800</v>
      </c>
      <c r="EG439" s="144">
        <f t="shared" si="708"/>
        <v>2800</v>
      </c>
      <c r="EH439" s="144">
        <f t="shared" si="708"/>
        <v>2800</v>
      </c>
      <c r="EI439" s="144">
        <f t="shared" si="708"/>
        <v>2800</v>
      </c>
      <c r="EJ439" s="144">
        <f t="shared" si="708"/>
        <v>2800</v>
      </c>
      <c r="EK439" s="144">
        <f t="shared" si="708"/>
        <v>2800</v>
      </c>
      <c r="EL439" s="144">
        <f t="shared" si="708"/>
        <v>2800</v>
      </c>
      <c r="EM439" s="144">
        <f t="shared" si="708"/>
        <v>2800</v>
      </c>
      <c r="EN439" s="144">
        <f t="shared" si="708"/>
        <v>2800</v>
      </c>
      <c r="EO439" s="144">
        <f t="shared" si="708"/>
        <v>2800</v>
      </c>
      <c r="EP439" s="144">
        <f t="shared" si="708"/>
        <v>2800</v>
      </c>
      <c r="EQ439" s="144">
        <f t="shared" si="708"/>
        <v>2800</v>
      </c>
      <c r="ER439" s="144">
        <f t="shared" si="708"/>
        <v>2800</v>
      </c>
      <c r="ES439" s="144">
        <f t="shared" si="708"/>
        <v>2800</v>
      </c>
      <c r="ET439" s="144">
        <f t="shared" si="708"/>
        <v>2800</v>
      </c>
      <c r="EU439" s="144">
        <f t="shared" si="708"/>
        <v>2800</v>
      </c>
      <c r="EV439" s="144">
        <f t="shared" si="708"/>
        <v>2800</v>
      </c>
      <c r="EW439" s="144">
        <f t="shared" si="708"/>
        <v>2800</v>
      </c>
      <c r="EX439" s="147">
        <f>PV(0.05,'PV factor'!C472,,-BR439)</f>
        <v>0</v>
      </c>
      <c r="EY439" s="147">
        <f>PV(0.05,'PV factor'!D472,,-BS439)</f>
        <v>17785.552316164558</v>
      </c>
      <c r="EZ439" s="147">
        <f>PV(0.05,'PV factor'!E472,,-BT439)</f>
        <v>0</v>
      </c>
      <c r="FA439" s="147">
        <f>PV(0.05,'PV factor'!F472,,-BU439)</f>
        <v>0</v>
      </c>
      <c r="FB439" s="147">
        <f>PV(0.05,'PV factor'!G472,,-BV439)</f>
        <v>0</v>
      </c>
      <c r="FC439" s="147">
        <f>PV(0.05,'PV factor'!H472,,-BW439)</f>
        <v>0</v>
      </c>
      <c r="FD439" s="147">
        <f>PV(0.05,'PV factor'!I472,,-BX439)</f>
        <v>0</v>
      </c>
      <c r="FE439" s="147">
        <f>PV(0.05,'PV factor'!J472,,-BY439)</f>
        <v>0</v>
      </c>
      <c r="FF439" s="147">
        <f>PV(0.05,'PV factor'!K472,,-BZ439)</f>
        <v>0</v>
      </c>
      <c r="FG439" s="147">
        <f>PV(0.05,'PV factor'!L472,,-CA439)</f>
        <v>0</v>
      </c>
      <c r="FH439" s="147">
        <f>PV(0.05,'PV factor'!M472,,-CB439)</f>
        <v>0</v>
      </c>
      <c r="FI439" s="147">
        <f>PV(0.05,'PV factor'!N472,,-CC439)</f>
        <v>0</v>
      </c>
      <c r="FJ439" s="147">
        <f>PV(0.05,'PV factor'!O472,,-CD439)</f>
        <v>0</v>
      </c>
      <c r="FK439" s="147">
        <f>PV(0.05,'PV factor'!P472,,-CE439)</f>
        <v>0</v>
      </c>
      <c r="FL439" s="147">
        <f>PV(0.05,'PV factor'!Q472,,-CF439)</f>
        <v>0</v>
      </c>
      <c r="FM439" s="147">
        <f>PV(0.05,'PV factor'!R472,,-CG439)</f>
        <v>0</v>
      </c>
      <c r="FN439" s="147">
        <f>PV(0.05,'PV factor'!S472,,-CH439)</f>
        <v>0</v>
      </c>
      <c r="FO439" s="147">
        <f>PV(0.05,'PV factor'!T472,,-CI439)</f>
        <v>0</v>
      </c>
      <c r="FP439" s="147">
        <f>PV(0.05,'PV factor'!U472,,-CJ439)</f>
        <v>0</v>
      </c>
      <c r="FQ439" s="147">
        <f>PV(0.05,'PV factor'!V472,,-CK439)</f>
        <v>0</v>
      </c>
      <c r="FR439" s="147">
        <f>PV(0.05,'PV factor'!W472,,-CL439)</f>
        <v>0</v>
      </c>
      <c r="FS439" s="147">
        <f>PV(0.05,'PV factor'!X472,,-CM439)</f>
        <v>0</v>
      </c>
      <c r="FT439" s="147">
        <f>PV(0.05,'PV factor'!Y472,,-CN439)</f>
        <v>0</v>
      </c>
      <c r="FU439" s="147">
        <f>PV(0.05,'PV factor'!Z472,,-CO439)</f>
        <v>0</v>
      </c>
      <c r="FV439" s="147">
        <f>PV(0.05,'PV factor'!AA472,,-CP439)</f>
        <v>0</v>
      </c>
      <c r="FW439" s="147">
        <f>PV(0.05,'PV factor'!AB472,,-CQ439)</f>
        <v>0</v>
      </c>
      <c r="FX439" s="147">
        <f>PV(0.05,'PV factor'!AC472,,-CR439)</f>
        <v>0</v>
      </c>
      <c r="FY439" s="147">
        <f>PV(0.05,'PV factor'!AD472,,-CS439)</f>
        <v>0</v>
      </c>
      <c r="FZ439" s="147">
        <f>PV(0.05,'PV factor'!AE472,,-CT439)</f>
        <v>0</v>
      </c>
      <c r="GA439" s="147">
        <f>PV(0.05,'PV factor'!AF472,,-CU439)</f>
        <v>0</v>
      </c>
      <c r="GB439" s="147">
        <f>PV(0.05,'PV factor'!AG472,,-CV439)</f>
        <v>0</v>
      </c>
      <c r="GC439" s="147">
        <f>PV(0.05,'PV factor'!AH472,,-CW439)</f>
        <v>0</v>
      </c>
      <c r="GD439" s="147">
        <f>PV(0.05,'PV factor'!AI472,,-CX439)</f>
        <v>0</v>
      </c>
      <c r="GE439" s="147">
        <f>PV(0.05,'PV factor'!AJ472,,-CY439)</f>
        <v>0</v>
      </c>
      <c r="GF439" s="147">
        <f>PV(0.05,'PV factor'!AK472,,-CZ439)</f>
        <v>0</v>
      </c>
      <c r="GG439" s="147">
        <f>PV(0.05,'PV factor'!AL472,,-DA439)</f>
        <v>0</v>
      </c>
      <c r="GH439" s="147">
        <f>PV(0.05,'PV factor'!AM472,,-DB439)</f>
        <v>0</v>
      </c>
      <c r="GI439" s="147">
        <f>PV(0.05,'PV factor'!AN472,,-DC439)</f>
        <v>0</v>
      </c>
      <c r="GJ439" s="147">
        <f>PV(0.05,'PV factor'!AO472,,-DD439)</f>
        <v>0</v>
      </c>
      <c r="GK439" s="147">
        <f>PV(0.05,'PV factor'!AP472,,-DE439)</f>
        <v>0</v>
      </c>
      <c r="GL439" s="147">
        <f>PV(0.05,'PV factor'!C472,,-DI439)</f>
        <v>2539.6825396825398</v>
      </c>
      <c r="GM439" s="147">
        <f>PV(0.05,'PV factor'!D472,,-DJ439)</f>
        <v>2418.7452758881327</v>
      </c>
      <c r="GN439" s="147">
        <f>PV(0.05,'PV factor'!E472,,-DK439)</f>
        <v>2303.5669294172694</v>
      </c>
      <c r="GO439" s="147">
        <f>PV(0.05,'PV factor'!F472,,-DL439)</f>
        <v>2193.8732661116851</v>
      </c>
      <c r="GP439" s="147">
        <f>PV(0.05,'PV factor'!G472,,-DM439)</f>
        <v>2089.4031105825575</v>
      </c>
      <c r="GQ439" s="147">
        <f>PV(0.05,'PV factor'!H472,,-DN439)</f>
        <v>1989.9077243643401</v>
      </c>
      <c r="GR439" s="147">
        <f>PV(0.05,'PV factor'!I472,,-DO439)</f>
        <v>1895.150213680324</v>
      </c>
      <c r="GS439" s="147">
        <f>PV(0.05,'PV factor'!J472,,-DP439)</f>
        <v>1804.9049654098324</v>
      </c>
      <c r="GT439" s="147">
        <f>PV(0.05,'PV factor'!K472,,-DQ439)</f>
        <v>1718.957109914126</v>
      </c>
      <c r="GU439" s="147">
        <f>PV(0.05,'PV factor'!L472,,-DR439)</f>
        <v>1637.1020094420246</v>
      </c>
      <c r="GV439" s="147">
        <f>PV(0.05,'PV factor'!M472,,-DS439)</f>
        <v>1559.1447708971666</v>
      </c>
      <c r="GW439" s="147">
        <f>PV(0.05,'PV factor'!N472,,-DT439)</f>
        <v>1484.8997818068251</v>
      </c>
      <c r="GX439" s="147">
        <f>PV(0.05,'PV factor'!O472,,-DU439)</f>
        <v>1414.1902683874528</v>
      </c>
      <c r="GY439" s="147">
        <f>PV(0.05,'PV factor'!P472,,-DV439)</f>
        <v>1346.8478746547164</v>
      </c>
      <c r="GZ439" s="147">
        <f>PV(0.05,'PV factor'!Q472,,-DW439)</f>
        <v>1282.7122615759206</v>
      </c>
      <c r="HA439" s="147">
        <f>PV(0.05,'PV factor'!R472,,-DX439)</f>
        <v>1221.6307253104005</v>
      </c>
      <c r="HB439" s="147">
        <f>PV(0.05,'PV factor'!S472,,-DY439)</f>
        <v>1163.4578336289528</v>
      </c>
      <c r="HC439" s="147">
        <f>PV(0.05,'PV factor'!T472,,-DZ439)</f>
        <v>1108.0550796466216</v>
      </c>
      <c r="HD439" s="147">
        <f>PV(0.05,'PV factor'!U472,,-EA439)</f>
        <v>1055.2905520444017</v>
      </c>
      <c r="HE439" s="147">
        <f>PV(0.05,'PV factor'!V472,,-EB439)</f>
        <v>1005.0386209946682</v>
      </c>
      <c r="HF439" s="147">
        <f>PV(0.05,'PV factor'!W472,,-EC439)</f>
        <v>957.17963904254123</v>
      </c>
      <c r="HG439" s="147">
        <f>PV(0.05,'PV factor'!X472,,-ED439)</f>
        <v>911.59965623099151</v>
      </c>
      <c r="HH439" s="147">
        <f>PV(0.05,'PV factor'!Y472,,-EE439)</f>
        <v>868.1901487914206</v>
      </c>
      <c r="HI439" s="147">
        <f>PV(0.05,'PV factor'!Z472,,-EF439)</f>
        <v>826.84776075373384</v>
      </c>
      <c r="HJ439" s="147">
        <f>PV(0.05,'PV factor'!AA472,,-EG439)</f>
        <v>787.47405786069896</v>
      </c>
      <c r="HK439" s="147">
        <f>PV(0.05,'PV factor'!AB472,,-EH439)</f>
        <v>749.97529320066553</v>
      </c>
      <c r="HL439" s="147">
        <f>PV(0.05,'PV factor'!AC472,,-EI439)</f>
        <v>714.26218400063397</v>
      </c>
      <c r="HM439" s="147">
        <f>PV(0.05,'PV factor'!AD472,,-EJ439)</f>
        <v>680.24969904822274</v>
      </c>
      <c r="HN439" s="147">
        <f>PV(0.05,'PV factor'!AE472,,-EK439)</f>
        <v>647.85685623640279</v>
      </c>
      <c r="HO439" s="147">
        <f>PV(0.05,'PV factor'!AF472,,-EL439)</f>
        <v>617.00652974895479</v>
      </c>
      <c r="HP439" s="147">
        <f>PV(0.05,'PV factor'!AG472,,-EM439)</f>
        <v>587.62526642757609</v>
      </c>
      <c r="HQ439" s="147">
        <f>PV(0.05,'PV factor'!AH472,,-EN439)</f>
        <v>559.64311088340571</v>
      </c>
      <c r="HR439" s="147">
        <f>PV(0.05,'PV factor'!AI472,,-EO439)</f>
        <v>532.99343893657692</v>
      </c>
      <c r="HS439" s="147">
        <f>PV(0.05,'PV factor'!AJ472,,-EP439)</f>
        <v>507.61279898721602</v>
      </c>
      <c r="HT439" s="147">
        <f>PV(0.05,'PV factor'!AK472,,-EQ439)</f>
        <v>483.44076094020579</v>
      </c>
      <c r="HU439" s="147">
        <f>PV(0.05,'PV factor'!AL472,,-ER439)</f>
        <v>460.41977232400552</v>
      </c>
      <c r="HV439" s="147">
        <f>PV(0.05,'PV factor'!AM472,,-ES439)</f>
        <v>438.49502126095769</v>
      </c>
      <c r="HW439" s="147">
        <f>PV(0.05,'PV factor'!AN472,,-ET439)</f>
        <v>417.61430596281679</v>
      </c>
      <c r="HX439" s="147">
        <f>PV(0.05,'PV factor'!AO472,,-EU439)</f>
        <v>397.72791044077792</v>
      </c>
      <c r="HY439" s="147">
        <f>PV(0.05,'PV factor'!AP472,,-EV439)</f>
        <v>378.78848613407416</v>
      </c>
      <c r="HZ439" s="147">
        <f t="shared" si="655"/>
        <v>17785.552316164558</v>
      </c>
      <c r="IA439" s="147">
        <f t="shared" si="656"/>
        <v>45757.563610651836</v>
      </c>
      <c r="IB439" s="401">
        <f t="shared" si="657"/>
        <v>2.572737849083532</v>
      </c>
    </row>
    <row r="440" spans="1:236" s="185" customFormat="1" ht="90" customHeight="1" x14ac:dyDescent="0.25">
      <c r="A440" s="161" t="s">
        <v>3062</v>
      </c>
      <c r="B440" s="150" t="s">
        <v>3063</v>
      </c>
      <c r="C440" s="150" t="s">
        <v>3434</v>
      </c>
      <c r="D440" s="79" t="s">
        <v>73</v>
      </c>
      <c r="E440" s="150" t="s">
        <v>3187</v>
      </c>
      <c r="F440" s="151" t="s">
        <v>3188</v>
      </c>
      <c r="G440" s="151" t="s">
        <v>3189</v>
      </c>
      <c r="H440" s="79" t="s">
        <v>77</v>
      </c>
      <c r="I440" s="151" t="s">
        <v>93</v>
      </c>
      <c r="J440" s="151">
        <v>10</v>
      </c>
      <c r="K440" s="95" t="s">
        <v>206</v>
      </c>
      <c r="L440" s="79">
        <v>1095</v>
      </c>
      <c r="M440" s="79" t="s">
        <v>3139</v>
      </c>
      <c r="N440" s="79" t="s">
        <v>81</v>
      </c>
      <c r="O440" s="73" t="s">
        <v>106</v>
      </c>
      <c r="P440" s="79" t="s">
        <v>169</v>
      </c>
      <c r="Q440" s="112" t="s">
        <v>100</v>
      </c>
      <c r="R440" s="79" t="s">
        <v>162</v>
      </c>
      <c r="S440" s="79" t="s">
        <v>3190</v>
      </c>
      <c r="T440" s="79" t="s">
        <v>1850</v>
      </c>
      <c r="U440" s="81" t="s">
        <v>87</v>
      </c>
      <c r="V440" s="175">
        <v>1</v>
      </c>
      <c r="W440" s="162">
        <v>5700</v>
      </c>
      <c r="X440" s="162">
        <v>0</v>
      </c>
      <c r="Y440" s="162">
        <v>0</v>
      </c>
      <c r="Z440" s="162">
        <v>5700</v>
      </c>
      <c r="AA440" s="162">
        <v>0</v>
      </c>
      <c r="AB440" s="162">
        <v>0</v>
      </c>
      <c r="AC440" s="162">
        <v>0</v>
      </c>
      <c r="AD440" s="162">
        <v>0</v>
      </c>
      <c r="AE440" s="149">
        <v>0</v>
      </c>
      <c r="AF440" s="149">
        <v>0</v>
      </c>
      <c r="AG440" s="149">
        <v>0</v>
      </c>
      <c r="AH440" s="149">
        <v>0</v>
      </c>
      <c r="AI440" s="88" t="s">
        <v>88</v>
      </c>
      <c r="AJ440" s="162">
        <v>0</v>
      </c>
      <c r="AK440" s="162">
        <v>0</v>
      </c>
      <c r="AL440" s="162">
        <v>0</v>
      </c>
      <c r="AM440" s="162">
        <v>0</v>
      </c>
      <c r="AN440" s="162">
        <v>0</v>
      </c>
      <c r="AO440" s="162">
        <v>0</v>
      </c>
      <c r="AP440" s="162">
        <v>0</v>
      </c>
      <c r="AQ440" s="149">
        <v>0</v>
      </c>
      <c r="AR440" s="149">
        <v>0</v>
      </c>
      <c r="AS440" s="149">
        <v>0</v>
      </c>
      <c r="AT440" s="149">
        <v>0</v>
      </c>
      <c r="AU440" s="151"/>
      <c r="AV440" s="230">
        <f t="shared" si="623"/>
        <v>1</v>
      </c>
      <c r="AW440" s="230">
        <f t="shared" si="624"/>
        <v>0</v>
      </c>
      <c r="AX440" s="230" t="str">
        <f t="shared" si="625"/>
        <v>C7</v>
      </c>
      <c r="AY440" s="141">
        <f t="shared" si="626"/>
        <v>9</v>
      </c>
      <c r="AZ440" s="70">
        <f t="shared" si="627"/>
        <v>1</v>
      </c>
      <c r="BA440" s="70">
        <f t="shared" si="628"/>
        <v>1</v>
      </c>
      <c r="BB440" s="70">
        <f t="shared" si="629"/>
        <v>1</v>
      </c>
      <c r="BC440" s="70">
        <f t="shared" si="630"/>
        <v>1</v>
      </c>
      <c r="BD440" s="70">
        <f t="shared" si="631"/>
        <v>1</v>
      </c>
      <c r="BE440" s="70">
        <f t="shared" si="632"/>
        <v>1</v>
      </c>
      <c r="BF440" s="70">
        <f t="shared" si="633"/>
        <v>1</v>
      </c>
      <c r="BG440" s="71">
        <f t="shared" si="634"/>
        <v>0</v>
      </c>
      <c r="BH440" s="71">
        <f t="shared" si="635"/>
        <v>1</v>
      </c>
      <c r="BI440" s="71">
        <f t="shared" si="636"/>
        <v>0</v>
      </c>
      <c r="BJ440" s="71">
        <f t="shared" si="637"/>
        <v>0</v>
      </c>
      <c r="BK440" s="71">
        <f t="shared" si="638"/>
        <v>1</v>
      </c>
      <c r="BL440" s="70">
        <f t="shared" si="639"/>
        <v>1</v>
      </c>
      <c r="BM440" s="70">
        <f t="shared" si="640"/>
        <v>1</v>
      </c>
      <c r="BN440" s="70">
        <f t="shared" si="641"/>
        <v>1</v>
      </c>
      <c r="BO440" s="70">
        <f t="shared" si="642"/>
        <v>0</v>
      </c>
      <c r="BP440" s="144">
        <f t="shared" si="643"/>
        <v>0</v>
      </c>
      <c r="BQ440" s="144">
        <f t="shared" si="644"/>
        <v>5700</v>
      </c>
      <c r="BR440" s="144">
        <f t="shared" si="645"/>
        <v>0</v>
      </c>
      <c r="BS440" s="144">
        <f t="shared" si="646"/>
        <v>0</v>
      </c>
      <c r="BT440" s="144">
        <f t="shared" si="647"/>
        <v>0</v>
      </c>
      <c r="BU440" s="144">
        <f t="shared" si="648"/>
        <v>0</v>
      </c>
      <c r="BV440" s="144">
        <f t="shared" si="649"/>
        <v>0</v>
      </c>
      <c r="BW440" s="144">
        <f t="shared" si="650"/>
        <v>0</v>
      </c>
      <c r="BX440" s="144">
        <f t="shared" si="651"/>
        <v>0</v>
      </c>
      <c r="BY440" s="144">
        <f t="shared" si="652"/>
        <v>0</v>
      </c>
      <c r="BZ440" s="9">
        <v>0</v>
      </c>
      <c r="CA440" s="9">
        <v>0</v>
      </c>
      <c r="CB440" s="9">
        <v>0</v>
      </c>
      <c r="CC440" s="9">
        <v>0</v>
      </c>
      <c r="CD440" s="9">
        <v>0</v>
      </c>
      <c r="CE440" s="9">
        <v>0</v>
      </c>
      <c r="CF440" s="9">
        <v>0</v>
      </c>
      <c r="CG440" s="9">
        <v>0</v>
      </c>
      <c r="CH440" s="9">
        <v>0</v>
      </c>
      <c r="CI440" s="9">
        <v>0</v>
      </c>
      <c r="CJ440" s="9">
        <v>0</v>
      </c>
      <c r="CK440" s="9">
        <v>0</v>
      </c>
      <c r="CL440" s="9">
        <v>0</v>
      </c>
      <c r="CM440" s="9">
        <v>0</v>
      </c>
      <c r="CN440" s="9">
        <v>0</v>
      </c>
      <c r="CO440" s="9">
        <v>0</v>
      </c>
      <c r="CP440" s="9">
        <v>0</v>
      </c>
      <c r="CQ440" s="9">
        <v>0</v>
      </c>
      <c r="CR440" s="9">
        <v>0</v>
      </c>
      <c r="CS440" s="9">
        <v>0</v>
      </c>
      <c r="CT440" s="9">
        <v>0</v>
      </c>
      <c r="CU440" s="9">
        <v>0</v>
      </c>
      <c r="CV440" s="9">
        <v>0</v>
      </c>
      <c r="CW440" s="9">
        <v>0</v>
      </c>
      <c r="CX440" s="9">
        <v>0</v>
      </c>
      <c r="CY440" s="9">
        <v>0</v>
      </c>
      <c r="CZ440" s="9">
        <v>0</v>
      </c>
      <c r="DA440" s="9">
        <v>0</v>
      </c>
      <c r="DB440" s="9">
        <v>0</v>
      </c>
      <c r="DC440" s="9">
        <v>0</v>
      </c>
      <c r="DD440" s="9">
        <v>0</v>
      </c>
      <c r="DE440" s="9">
        <v>0</v>
      </c>
      <c r="DF440" s="9">
        <v>0</v>
      </c>
      <c r="DG440" s="144">
        <f t="shared" si="653"/>
        <v>1095</v>
      </c>
      <c r="DH440" s="144">
        <f t="shared" ref="DH440:EW440" si="709">DG440</f>
        <v>1095</v>
      </c>
      <c r="DI440" s="144">
        <f t="shared" si="709"/>
        <v>1095</v>
      </c>
      <c r="DJ440" s="144">
        <f t="shared" si="709"/>
        <v>1095</v>
      </c>
      <c r="DK440" s="144">
        <f t="shared" si="709"/>
        <v>1095</v>
      </c>
      <c r="DL440" s="144">
        <f t="shared" si="709"/>
        <v>1095</v>
      </c>
      <c r="DM440" s="144">
        <f t="shared" si="709"/>
        <v>1095</v>
      </c>
      <c r="DN440" s="144">
        <f t="shared" si="709"/>
        <v>1095</v>
      </c>
      <c r="DO440" s="144">
        <f t="shared" si="709"/>
        <v>1095</v>
      </c>
      <c r="DP440" s="144">
        <f t="shared" si="709"/>
        <v>1095</v>
      </c>
      <c r="DQ440" s="144">
        <f t="shared" si="709"/>
        <v>1095</v>
      </c>
      <c r="DR440" s="144">
        <f t="shared" si="709"/>
        <v>1095</v>
      </c>
      <c r="DS440" s="144">
        <f t="shared" si="709"/>
        <v>1095</v>
      </c>
      <c r="DT440" s="144">
        <f t="shared" si="709"/>
        <v>1095</v>
      </c>
      <c r="DU440" s="144">
        <f t="shared" si="709"/>
        <v>1095</v>
      </c>
      <c r="DV440" s="144">
        <f t="shared" si="709"/>
        <v>1095</v>
      </c>
      <c r="DW440" s="144">
        <f t="shared" si="709"/>
        <v>1095</v>
      </c>
      <c r="DX440" s="144">
        <f t="shared" si="709"/>
        <v>1095</v>
      </c>
      <c r="DY440" s="144">
        <f t="shared" si="709"/>
        <v>1095</v>
      </c>
      <c r="DZ440" s="144">
        <f t="shared" si="709"/>
        <v>1095</v>
      </c>
      <c r="EA440" s="144">
        <f t="shared" si="709"/>
        <v>1095</v>
      </c>
      <c r="EB440" s="144">
        <f t="shared" si="709"/>
        <v>1095</v>
      </c>
      <c r="EC440" s="144">
        <f t="shared" si="709"/>
        <v>1095</v>
      </c>
      <c r="ED440" s="144">
        <f t="shared" si="709"/>
        <v>1095</v>
      </c>
      <c r="EE440" s="144">
        <f t="shared" si="709"/>
        <v>1095</v>
      </c>
      <c r="EF440" s="144">
        <f t="shared" si="709"/>
        <v>1095</v>
      </c>
      <c r="EG440" s="144">
        <f t="shared" si="709"/>
        <v>1095</v>
      </c>
      <c r="EH440" s="144">
        <f t="shared" si="709"/>
        <v>1095</v>
      </c>
      <c r="EI440" s="144">
        <f t="shared" si="709"/>
        <v>1095</v>
      </c>
      <c r="EJ440" s="144">
        <f t="shared" si="709"/>
        <v>1095</v>
      </c>
      <c r="EK440" s="144">
        <f t="shared" si="709"/>
        <v>1095</v>
      </c>
      <c r="EL440" s="144">
        <f t="shared" si="709"/>
        <v>1095</v>
      </c>
      <c r="EM440" s="144">
        <f t="shared" si="709"/>
        <v>1095</v>
      </c>
      <c r="EN440" s="144">
        <f t="shared" si="709"/>
        <v>1095</v>
      </c>
      <c r="EO440" s="144">
        <f t="shared" si="709"/>
        <v>1095</v>
      </c>
      <c r="EP440" s="144">
        <f t="shared" si="709"/>
        <v>1095</v>
      </c>
      <c r="EQ440" s="144">
        <f t="shared" si="709"/>
        <v>1095</v>
      </c>
      <c r="ER440" s="144">
        <f t="shared" si="709"/>
        <v>1095</v>
      </c>
      <c r="ES440" s="144">
        <f t="shared" si="709"/>
        <v>1095</v>
      </c>
      <c r="ET440" s="144">
        <f t="shared" si="709"/>
        <v>1095</v>
      </c>
      <c r="EU440" s="144">
        <f t="shared" si="709"/>
        <v>1095</v>
      </c>
      <c r="EV440" s="144">
        <f t="shared" si="709"/>
        <v>1095</v>
      </c>
      <c r="EW440" s="144">
        <f t="shared" si="709"/>
        <v>1095</v>
      </c>
      <c r="EX440" s="147">
        <f>PV(0.05,'PV factor'!C473,,-BR440)</f>
        <v>0</v>
      </c>
      <c r="EY440" s="147">
        <f>PV(0.05,'PV factor'!D473,,-BS440)</f>
        <v>0</v>
      </c>
      <c r="EZ440" s="147">
        <f>PV(0.05,'PV factor'!E473,,-BT440)</f>
        <v>0</v>
      </c>
      <c r="FA440" s="147">
        <f>PV(0.05,'PV factor'!F473,,-BU440)</f>
        <v>0</v>
      </c>
      <c r="FB440" s="147">
        <f>PV(0.05,'PV factor'!G473,,-BV440)</f>
        <v>0</v>
      </c>
      <c r="FC440" s="147">
        <f>PV(0.05,'PV factor'!H473,,-BW440)</f>
        <v>0</v>
      </c>
      <c r="FD440" s="147">
        <f>PV(0.05,'PV factor'!I473,,-BX440)</f>
        <v>0</v>
      </c>
      <c r="FE440" s="147">
        <f>PV(0.05,'PV factor'!J473,,-BY440)</f>
        <v>0</v>
      </c>
      <c r="FF440" s="147">
        <f>PV(0.05,'PV factor'!K473,,-BZ440)</f>
        <v>0</v>
      </c>
      <c r="FG440" s="147">
        <f>PV(0.05,'PV factor'!L473,,-CA440)</f>
        <v>0</v>
      </c>
      <c r="FH440" s="147">
        <f>PV(0.05,'PV factor'!M473,,-CB440)</f>
        <v>0</v>
      </c>
      <c r="FI440" s="147">
        <f>PV(0.05,'PV factor'!N473,,-CC440)</f>
        <v>0</v>
      </c>
      <c r="FJ440" s="147">
        <f>PV(0.05,'PV factor'!O473,,-CD440)</f>
        <v>0</v>
      </c>
      <c r="FK440" s="147">
        <f>PV(0.05,'PV factor'!P473,,-CE440)</f>
        <v>0</v>
      </c>
      <c r="FL440" s="147">
        <f>PV(0.05,'PV factor'!Q473,,-CF440)</f>
        <v>0</v>
      </c>
      <c r="FM440" s="147">
        <f>PV(0.05,'PV factor'!R473,,-CG440)</f>
        <v>0</v>
      </c>
      <c r="FN440" s="147">
        <f>PV(0.05,'PV factor'!S473,,-CH440)</f>
        <v>0</v>
      </c>
      <c r="FO440" s="147">
        <f>PV(0.05,'PV factor'!T473,,-CI440)</f>
        <v>0</v>
      </c>
      <c r="FP440" s="147">
        <f>PV(0.05,'PV factor'!U473,,-CJ440)</f>
        <v>0</v>
      </c>
      <c r="FQ440" s="147">
        <f>PV(0.05,'PV factor'!V473,,-CK440)</f>
        <v>0</v>
      </c>
      <c r="FR440" s="147">
        <f>PV(0.05,'PV factor'!W473,,-CL440)</f>
        <v>0</v>
      </c>
      <c r="FS440" s="147">
        <f>PV(0.05,'PV factor'!X473,,-CM440)</f>
        <v>0</v>
      </c>
      <c r="FT440" s="147">
        <f>PV(0.05,'PV factor'!Y473,,-CN440)</f>
        <v>0</v>
      </c>
      <c r="FU440" s="147">
        <f>PV(0.05,'PV factor'!Z473,,-CO440)</f>
        <v>0</v>
      </c>
      <c r="FV440" s="147">
        <f>PV(0.05,'PV factor'!AA473,,-CP440)</f>
        <v>0</v>
      </c>
      <c r="FW440" s="147">
        <f>PV(0.05,'PV factor'!AB473,,-CQ440)</f>
        <v>0</v>
      </c>
      <c r="FX440" s="147">
        <f>PV(0.05,'PV factor'!AC473,,-CR440)</f>
        <v>0</v>
      </c>
      <c r="FY440" s="147">
        <f>PV(0.05,'PV factor'!AD473,,-CS440)</f>
        <v>0</v>
      </c>
      <c r="FZ440" s="147">
        <f>PV(0.05,'PV factor'!AE473,,-CT440)</f>
        <v>0</v>
      </c>
      <c r="GA440" s="147">
        <f>PV(0.05,'PV factor'!AF473,,-CU440)</f>
        <v>0</v>
      </c>
      <c r="GB440" s="147">
        <f>PV(0.05,'PV factor'!AG473,,-CV440)</f>
        <v>0</v>
      </c>
      <c r="GC440" s="147">
        <f>PV(0.05,'PV factor'!AH473,,-CW440)</f>
        <v>0</v>
      </c>
      <c r="GD440" s="147">
        <f>PV(0.05,'PV factor'!AI473,,-CX440)</f>
        <v>0</v>
      </c>
      <c r="GE440" s="147">
        <f>PV(0.05,'PV factor'!AJ473,,-CY440)</f>
        <v>0</v>
      </c>
      <c r="GF440" s="147">
        <f>PV(0.05,'PV factor'!AK473,,-CZ440)</f>
        <v>0</v>
      </c>
      <c r="GG440" s="147">
        <f>PV(0.05,'PV factor'!AL473,,-DA440)</f>
        <v>0</v>
      </c>
      <c r="GH440" s="147">
        <f>PV(0.05,'PV factor'!AM473,,-DB440)</f>
        <v>0</v>
      </c>
      <c r="GI440" s="147">
        <f>PV(0.05,'PV factor'!AN473,,-DC440)</f>
        <v>0</v>
      </c>
      <c r="GJ440" s="147">
        <f>PV(0.05,'PV factor'!AO473,,-DD440)</f>
        <v>0</v>
      </c>
      <c r="GK440" s="147">
        <f>PV(0.05,'PV factor'!AP473,,-DE440)</f>
        <v>0</v>
      </c>
      <c r="GL440" s="147">
        <f>PV(0.05,'PV factor'!C473,,-DI440)</f>
        <v>993.19727891156458</v>
      </c>
      <c r="GM440" s="147">
        <f>PV(0.05,'PV factor'!D473,,-DJ440)</f>
        <v>945.90217039196625</v>
      </c>
      <c r="GN440" s="147">
        <f>PV(0.05,'PV factor'!E473,,-DK440)</f>
        <v>900.85920989711076</v>
      </c>
      <c r="GO440" s="147">
        <f>PV(0.05,'PV factor'!F473,,-DL440)</f>
        <v>857.96115228296253</v>
      </c>
      <c r="GP440" s="147">
        <f>PV(0.05,'PV factor'!G473,,-DM440)</f>
        <v>817.10585931710727</v>
      </c>
      <c r="GQ440" s="147">
        <f>PV(0.05,'PV factor'!H473,,-DN440)</f>
        <v>778.19605649248297</v>
      </c>
      <c r="GR440" s="147">
        <f>PV(0.05,'PV factor'!I473,,-DO440)</f>
        <v>741.13910142141242</v>
      </c>
      <c r="GS440" s="147">
        <f>PV(0.05,'PV factor'!J473,,-DP440)</f>
        <v>705.84676325848807</v>
      </c>
      <c r="GT440" s="147">
        <f>PV(0.05,'PV factor'!K473,,-DQ440)</f>
        <v>672.23501262713148</v>
      </c>
      <c r="GU440" s="147">
        <f>PV(0.05,'PV factor'!L473,,-DR440)</f>
        <v>640.22382154964896</v>
      </c>
      <c r="GV440" s="147">
        <f>PV(0.05,'PV factor'!M473,,-DS440)</f>
        <v>609.73697290442772</v>
      </c>
      <c r="GW440" s="147">
        <f>PV(0.05,'PV factor'!N473,,-DT440)</f>
        <v>580.70187895659762</v>
      </c>
      <c r="GX440" s="147">
        <f>PV(0.05,'PV factor'!O473,,-DU440)</f>
        <v>553.04940853009316</v>
      </c>
      <c r="GY440" s="147">
        <f>PV(0.05,'PV factor'!P473,,-DV440)</f>
        <v>526.71372240961239</v>
      </c>
      <c r="GZ440" s="147">
        <f>PV(0.05,'PV factor'!Q473,,-DW440)</f>
        <v>501.63211658058322</v>
      </c>
      <c r="HA440" s="147">
        <f>PV(0.05,'PV factor'!R473,,-DX440)</f>
        <v>477.74487293388876</v>
      </c>
      <c r="HB440" s="147">
        <f>PV(0.05,'PV factor'!S473,,-DY440)</f>
        <v>454.99511707989404</v>
      </c>
      <c r="HC440" s="147">
        <f>PV(0.05,'PV factor'!T473,,-DZ440)</f>
        <v>433.32868293323241</v>
      </c>
      <c r="HD440" s="147">
        <f>PV(0.05,'PV factor'!U473,,-EA440)</f>
        <v>412.69398374593567</v>
      </c>
      <c r="HE440" s="147">
        <f>PV(0.05,'PV factor'!V473,,-EB440)</f>
        <v>393.04188928184351</v>
      </c>
      <c r="HF440" s="147">
        <f>PV(0.05,'PV factor'!W473,,-EC440)</f>
        <v>374.32560883985099</v>
      </c>
      <c r="HG440" s="147">
        <f>PV(0.05,'PV factor'!X473,,-ED440)</f>
        <v>356.50057984747701</v>
      </c>
      <c r="HH440" s="147">
        <f>PV(0.05,'PV factor'!Y473,,-EE440)</f>
        <v>339.52436175950197</v>
      </c>
      <c r="HI440" s="147">
        <f>PV(0.05,'PV factor'!Z473,,-EF440)</f>
        <v>323.35653500904948</v>
      </c>
      <c r="HJ440" s="147">
        <f>PV(0.05,'PV factor'!AA473,,-EG440)</f>
        <v>307.95860477052332</v>
      </c>
      <c r="HK440" s="147">
        <f>PV(0.05,'PV factor'!AB473,,-EH440)</f>
        <v>293.29390930526029</v>
      </c>
      <c r="HL440" s="147">
        <f>PV(0.05,'PV factor'!AC473,,-EI440)</f>
        <v>279.32753267167652</v>
      </c>
      <c r="HM440" s="147">
        <f>PV(0.05,'PV factor'!AD473,,-EJ440)</f>
        <v>266.02622159207283</v>
      </c>
      <c r="HN440" s="147">
        <f>PV(0.05,'PV factor'!AE473,,-EK440)</f>
        <v>253.35830627816466</v>
      </c>
      <c r="HO440" s="147">
        <f>PV(0.05,'PV factor'!AF473,,-EL440)</f>
        <v>241.29362502682341</v>
      </c>
      <c r="HP440" s="147">
        <f>PV(0.05,'PV factor'!AG473,,-EM440)</f>
        <v>229.80345240649848</v>
      </c>
      <c r="HQ440" s="147">
        <f>PV(0.05,'PV factor'!AH473,,-EN440)</f>
        <v>218.86043086333189</v>
      </c>
      <c r="HR440" s="147">
        <f>PV(0.05,'PV factor'!AI473,,-EO440)</f>
        <v>208.43850558412561</v>
      </c>
      <c r="HS440" s="147">
        <f>PV(0.05,'PV factor'!AJ473,,-EP440)</f>
        <v>198.51286246107199</v>
      </c>
      <c r="HT440" s="147">
        <f>PV(0.05,'PV factor'!AK473,,-EQ440)</f>
        <v>189.05986901054479</v>
      </c>
      <c r="HU440" s="147">
        <f>PV(0.05,'PV factor'!AL473,,-ER440)</f>
        <v>180.05701810528072</v>
      </c>
      <c r="HV440" s="147">
        <f>PV(0.05,'PV factor'!AM473,,-ES440)</f>
        <v>171.48287438598166</v>
      </c>
      <c r="HW440" s="147">
        <f>PV(0.05,'PV factor'!AN473,,-ET440)</f>
        <v>163.31702322474442</v>
      </c>
      <c r="HX440" s="147">
        <f>PV(0.05,'PV factor'!AO473,,-EU440)</f>
        <v>155.54002211880422</v>
      </c>
      <c r="HY440" s="147">
        <f>PV(0.05,'PV factor'!AP473,,-EV440)</f>
        <v>148.13335439886114</v>
      </c>
      <c r="HZ440" s="147">
        <f t="shared" si="655"/>
        <v>0</v>
      </c>
      <c r="IA440" s="147">
        <f t="shared" si="656"/>
        <v>8052.6664261498754</v>
      </c>
      <c r="IB440" s="401">
        <f t="shared" si="657"/>
        <v>0</v>
      </c>
    </row>
    <row r="441" spans="1:236" s="180" customFormat="1" ht="90" customHeight="1" x14ac:dyDescent="0.25">
      <c r="A441" s="161" t="s">
        <v>3062</v>
      </c>
      <c r="B441" s="150" t="s">
        <v>3063</v>
      </c>
      <c r="C441" s="150" t="s">
        <v>3405</v>
      </c>
      <c r="D441" s="79" t="s">
        <v>73</v>
      </c>
      <c r="E441" s="150" t="s">
        <v>3191</v>
      </c>
      <c r="F441" s="151" t="s">
        <v>3188</v>
      </c>
      <c r="G441" s="151" t="s">
        <v>3189</v>
      </c>
      <c r="H441" s="79" t="s">
        <v>77</v>
      </c>
      <c r="I441" s="151" t="s">
        <v>93</v>
      </c>
      <c r="J441" s="151">
        <v>10</v>
      </c>
      <c r="K441" s="95" t="s">
        <v>206</v>
      </c>
      <c r="L441" s="79">
        <v>1095</v>
      </c>
      <c r="M441" s="79" t="s">
        <v>3139</v>
      </c>
      <c r="N441" s="79" t="s">
        <v>81</v>
      </c>
      <c r="O441" s="73" t="s">
        <v>106</v>
      </c>
      <c r="P441" s="79" t="s">
        <v>169</v>
      </c>
      <c r="Q441" s="112" t="s">
        <v>100</v>
      </c>
      <c r="R441" s="79" t="s">
        <v>162</v>
      </c>
      <c r="S441" s="79" t="s">
        <v>3190</v>
      </c>
      <c r="T441" s="79" t="s">
        <v>1850</v>
      </c>
      <c r="U441" s="81" t="s">
        <v>87</v>
      </c>
      <c r="V441" s="175">
        <v>1</v>
      </c>
      <c r="W441" s="162">
        <v>4800</v>
      </c>
      <c r="X441" s="162">
        <v>0</v>
      </c>
      <c r="Y441" s="162">
        <v>0</v>
      </c>
      <c r="Z441" s="162">
        <v>4800</v>
      </c>
      <c r="AA441" s="162">
        <v>0</v>
      </c>
      <c r="AB441" s="162">
        <v>0</v>
      </c>
      <c r="AC441" s="162">
        <v>0</v>
      </c>
      <c r="AD441" s="162">
        <v>0</v>
      </c>
      <c r="AE441" s="149">
        <v>0</v>
      </c>
      <c r="AF441" s="149">
        <v>0</v>
      </c>
      <c r="AG441" s="149">
        <v>0</v>
      </c>
      <c r="AH441" s="149">
        <v>0</v>
      </c>
      <c r="AI441" s="88" t="s">
        <v>88</v>
      </c>
      <c r="AJ441" s="162">
        <v>0</v>
      </c>
      <c r="AK441" s="162">
        <v>0</v>
      </c>
      <c r="AL441" s="162">
        <v>0</v>
      </c>
      <c r="AM441" s="162">
        <v>0</v>
      </c>
      <c r="AN441" s="162">
        <v>0</v>
      </c>
      <c r="AO441" s="162">
        <v>0</v>
      </c>
      <c r="AP441" s="162">
        <v>0</v>
      </c>
      <c r="AQ441" s="149">
        <v>0</v>
      </c>
      <c r="AR441" s="149">
        <v>0</v>
      </c>
      <c r="AS441" s="149">
        <v>0</v>
      </c>
      <c r="AT441" s="149">
        <v>0</v>
      </c>
      <c r="AU441" s="151"/>
      <c r="AV441" s="230">
        <f t="shared" si="623"/>
        <v>1</v>
      </c>
      <c r="AW441" s="230">
        <f t="shared" si="624"/>
        <v>0</v>
      </c>
      <c r="AX441" s="230" t="str">
        <f t="shared" si="625"/>
        <v>C7</v>
      </c>
      <c r="AY441" s="141">
        <f t="shared" si="626"/>
        <v>9</v>
      </c>
      <c r="AZ441" s="70">
        <f t="shared" si="627"/>
        <v>1</v>
      </c>
      <c r="BA441" s="70">
        <f t="shared" si="628"/>
        <v>1</v>
      </c>
      <c r="BB441" s="70">
        <f t="shared" si="629"/>
        <v>1</v>
      </c>
      <c r="BC441" s="70">
        <f t="shared" si="630"/>
        <v>1</v>
      </c>
      <c r="BD441" s="70">
        <f t="shared" si="631"/>
        <v>1</v>
      </c>
      <c r="BE441" s="70">
        <f t="shared" si="632"/>
        <v>1</v>
      </c>
      <c r="BF441" s="70">
        <f t="shared" si="633"/>
        <v>1</v>
      </c>
      <c r="BG441" s="71">
        <f t="shared" si="634"/>
        <v>0</v>
      </c>
      <c r="BH441" s="71">
        <f t="shared" si="635"/>
        <v>1</v>
      </c>
      <c r="BI441" s="71">
        <f t="shared" si="636"/>
        <v>0</v>
      </c>
      <c r="BJ441" s="71">
        <f t="shared" si="637"/>
        <v>0</v>
      </c>
      <c r="BK441" s="71">
        <f t="shared" si="638"/>
        <v>1</v>
      </c>
      <c r="BL441" s="70">
        <f t="shared" si="639"/>
        <v>1</v>
      </c>
      <c r="BM441" s="70">
        <f t="shared" si="640"/>
        <v>1</v>
      </c>
      <c r="BN441" s="70">
        <f t="shared" si="641"/>
        <v>1</v>
      </c>
      <c r="BO441" s="70">
        <f t="shared" si="642"/>
        <v>0</v>
      </c>
      <c r="BP441" s="144">
        <f t="shared" si="643"/>
        <v>0</v>
      </c>
      <c r="BQ441" s="144">
        <f t="shared" si="644"/>
        <v>4800</v>
      </c>
      <c r="BR441" s="144">
        <f t="shared" si="645"/>
        <v>0</v>
      </c>
      <c r="BS441" s="144">
        <f t="shared" si="646"/>
        <v>0</v>
      </c>
      <c r="BT441" s="144">
        <f t="shared" si="647"/>
        <v>0</v>
      </c>
      <c r="BU441" s="144">
        <f t="shared" si="648"/>
        <v>0</v>
      </c>
      <c r="BV441" s="144">
        <f t="shared" si="649"/>
        <v>0</v>
      </c>
      <c r="BW441" s="144">
        <f t="shared" si="650"/>
        <v>0</v>
      </c>
      <c r="BX441" s="144">
        <f t="shared" si="651"/>
        <v>0</v>
      </c>
      <c r="BY441" s="144">
        <f t="shared" si="652"/>
        <v>0</v>
      </c>
      <c r="BZ441" s="9">
        <v>0</v>
      </c>
      <c r="CA441" s="9">
        <v>0</v>
      </c>
      <c r="CB441" s="9">
        <v>0</v>
      </c>
      <c r="CC441" s="9">
        <v>0</v>
      </c>
      <c r="CD441" s="9">
        <v>0</v>
      </c>
      <c r="CE441" s="9">
        <v>0</v>
      </c>
      <c r="CF441" s="9">
        <v>0</v>
      </c>
      <c r="CG441" s="9">
        <v>0</v>
      </c>
      <c r="CH441" s="9">
        <v>0</v>
      </c>
      <c r="CI441" s="9">
        <v>0</v>
      </c>
      <c r="CJ441" s="9">
        <v>0</v>
      </c>
      <c r="CK441" s="9">
        <v>0</v>
      </c>
      <c r="CL441" s="9">
        <v>0</v>
      </c>
      <c r="CM441" s="9">
        <v>0</v>
      </c>
      <c r="CN441" s="9">
        <v>0</v>
      </c>
      <c r="CO441" s="9">
        <v>0</v>
      </c>
      <c r="CP441" s="9">
        <v>0</v>
      </c>
      <c r="CQ441" s="9">
        <v>0</v>
      </c>
      <c r="CR441" s="9">
        <v>0</v>
      </c>
      <c r="CS441" s="9">
        <v>0</v>
      </c>
      <c r="CT441" s="9">
        <v>0</v>
      </c>
      <c r="CU441" s="9">
        <v>0</v>
      </c>
      <c r="CV441" s="9">
        <v>0</v>
      </c>
      <c r="CW441" s="9">
        <v>0</v>
      </c>
      <c r="CX441" s="9">
        <v>0</v>
      </c>
      <c r="CY441" s="9">
        <v>0</v>
      </c>
      <c r="CZ441" s="9">
        <v>0</v>
      </c>
      <c r="DA441" s="9">
        <v>0</v>
      </c>
      <c r="DB441" s="9">
        <v>0</v>
      </c>
      <c r="DC441" s="9">
        <v>0</v>
      </c>
      <c r="DD441" s="9">
        <v>0</v>
      </c>
      <c r="DE441" s="9">
        <v>0</v>
      </c>
      <c r="DF441" s="9">
        <v>0</v>
      </c>
      <c r="DG441" s="144">
        <f t="shared" si="653"/>
        <v>1095</v>
      </c>
      <c r="DH441" s="144">
        <f t="shared" ref="DH441:EW441" si="710">DG441</f>
        <v>1095</v>
      </c>
      <c r="DI441" s="144">
        <f t="shared" si="710"/>
        <v>1095</v>
      </c>
      <c r="DJ441" s="144">
        <f t="shared" si="710"/>
        <v>1095</v>
      </c>
      <c r="DK441" s="144">
        <f t="shared" si="710"/>
        <v>1095</v>
      </c>
      <c r="DL441" s="144">
        <f t="shared" si="710"/>
        <v>1095</v>
      </c>
      <c r="DM441" s="144">
        <f t="shared" si="710"/>
        <v>1095</v>
      </c>
      <c r="DN441" s="144">
        <f t="shared" si="710"/>
        <v>1095</v>
      </c>
      <c r="DO441" s="144">
        <f t="shared" si="710"/>
        <v>1095</v>
      </c>
      <c r="DP441" s="144">
        <f t="shared" si="710"/>
        <v>1095</v>
      </c>
      <c r="DQ441" s="144">
        <f t="shared" si="710"/>
        <v>1095</v>
      </c>
      <c r="DR441" s="144">
        <f t="shared" si="710"/>
        <v>1095</v>
      </c>
      <c r="DS441" s="144">
        <f t="shared" si="710"/>
        <v>1095</v>
      </c>
      <c r="DT441" s="144">
        <f t="shared" si="710"/>
        <v>1095</v>
      </c>
      <c r="DU441" s="144">
        <f t="shared" si="710"/>
        <v>1095</v>
      </c>
      <c r="DV441" s="144">
        <f t="shared" si="710"/>
        <v>1095</v>
      </c>
      <c r="DW441" s="144">
        <f t="shared" si="710"/>
        <v>1095</v>
      </c>
      <c r="DX441" s="144">
        <f t="shared" si="710"/>
        <v>1095</v>
      </c>
      <c r="DY441" s="144">
        <f t="shared" si="710"/>
        <v>1095</v>
      </c>
      <c r="DZ441" s="144">
        <f t="shared" si="710"/>
        <v>1095</v>
      </c>
      <c r="EA441" s="144">
        <f t="shared" si="710"/>
        <v>1095</v>
      </c>
      <c r="EB441" s="144">
        <f t="shared" si="710"/>
        <v>1095</v>
      </c>
      <c r="EC441" s="144">
        <f t="shared" si="710"/>
        <v>1095</v>
      </c>
      <c r="ED441" s="144">
        <f t="shared" si="710"/>
        <v>1095</v>
      </c>
      <c r="EE441" s="144">
        <f t="shared" si="710"/>
        <v>1095</v>
      </c>
      <c r="EF441" s="144">
        <f t="shared" si="710"/>
        <v>1095</v>
      </c>
      <c r="EG441" s="144">
        <f t="shared" si="710"/>
        <v>1095</v>
      </c>
      <c r="EH441" s="144">
        <f t="shared" si="710"/>
        <v>1095</v>
      </c>
      <c r="EI441" s="144">
        <f t="shared" si="710"/>
        <v>1095</v>
      </c>
      <c r="EJ441" s="144">
        <f t="shared" si="710"/>
        <v>1095</v>
      </c>
      <c r="EK441" s="144">
        <f t="shared" si="710"/>
        <v>1095</v>
      </c>
      <c r="EL441" s="144">
        <f t="shared" si="710"/>
        <v>1095</v>
      </c>
      <c r="EM441" s="144">
        <f t="shared" si="710"/>
        <v>1095</v>
      </c>
      <c r="EN441" s="144">
        <f t="shared" si="710"/>
        <v>1095</v>
      </c>
      <c r="EO441" s="144">
        <f t="shared" si="710"/>
        <v>1095</v>
      </c>
      <c r="EP441" s="144">
        <f t="shared" si="710"/>
        <v>1095</v>
      </c>
      <c r="EQ441" s="144">
        <f t="shared" si="710"/>
        <v>1095</v>
      </c>
      <c r="ER441" s="144">
        <f t="shared" si="710"/>
        <v>1095</v>
      </c>
      <c r="ES441" s="144">
        <f t="shared" si="710"/>
        <v>1095</v>
      </c>
      <c r="ET441" s="144">
        <f t="shared" si="710"/>
        <v>1095</v>
      </c>
      <c r="EU441" s="144">
        <f t="shared" si="710"/>
        <v>1095</v>
      </c>
      <c r="EV441" s="144">
        <f t="shared" si="710"/>
        <v>1095</v>
      </c>
      <c r="EW441" s="144">
        <f t="shared" si="710"/>
        <v>1095</v>
      </c>
      <c r="EX441" s="147">
        <f>PV(0.05,'PV factor'!C474,,-BR441)</f>
        <v>0</v>
      </c>
      <c r="EY441" s="147">
        <f>PV(0.05,'PV factor'!D474,,-BS441)</f>
        <v>0</v>
      </c>
      <c r="EZ441" s="147">
        <f>PV(0.05,'PV factor'!E474,,-BT441)</f>
        <v>0</v>
      </c>
      <c r="FA441" s="147">
        <f>PV(0.05,'PV factor'!F474,,-BU441)</f>
        <v>0</v>
      </c>
      <c r="FB441" s="147">
        <f>PV(0.05,'PV factor'!G474,,-BV441)</f>
        <v>0</v>
      </c>
      <c r="FC441" s="147">
        <f>PV(0.05,'PV factor'!H474,,-BW441)</f>
        <v>0</v>
      </c>
      <c r="FD441" s="147">
        <f>PV(0.05,'PV factor'!I474,,-BX441)</f>
        <v>0</v>
      </c>
      <c r="FE441" s="147">
        <f>PV(0.05,'PV factor'!J474,,-BY441)</f>
        <v>0</v>
      </c>
      <c r="FF441" s="147">
        <f>PV(0.05,'PV factor'!K474,,-BZ441)</f>
        <v>0</v>
      </c>
      <c r="FG441" s="147">
        <f>PV(0.05,'PV factor'!L474,,-CA441)</f>
        <v>0</v>
      </c>
      <c r="FH441" s="147">
        <f>PV(0.05,'PV factor'!M474,,-CB441)</f>
        <v>0</v>
      </c>
      <c r="FI441" s="147">
        <f>PV(0.05,'PV factor'!N474,,-CC441)</f>
        <v>0</v>
      </c>
      <c r="FJ441" s="147">
        <f>PV(0.05,'PV factor'!O474,,-CD441)</f>
        <v>0</v>
      </c>
      <c r="FK441" s="147">
        <f>PV(0.05,'PV factor'!P474,,-CE441)</f>
        <v>0</v>
      </c>
      <c r="FL441" s="147">
        <f>PV(0.05,'PV factor'!Q474,,-CF441)</f>
        <v>0</v>
      </c>
      <c r="FM441" s="147">
        <f>PV(0.05,'PV factor'!R474,,-CG441)</f>
        <v>0</v>
      </c>
      <c r="FN441" s="147">
        <f>PV(0.05,'PV factor'!S474,,-CH441)</f>
        <v>0</v>
      </c>
      <c r="FO441" s="147">
        <f>PV(0.05,'PV factor'!T474,,-CI441)</f>
        <v>0</v>
      </c>
      <c r="FP441" s="147">
        <f>PV(0.05,'PV factor'!U474,,-CJ441)</f>
        <v>0</v>
      </c>
      <c r="FQ441" s="147">
        <f>PV(0.05,'PV factor'!V474,,-CK441)</f>
        <v>0</v>
      </c>
      <c r="FR441" s="147">
        <f>PV(0.05,'PV factor'!W474,,-CL441)</f>
        <v>0</v>
      </c>
      <c r="FS441" s="147">
        <f>PV(0.05,'PV factor'!X474,,-CM441)</f>
        <v>0</v>
      </c>
      <c r="FT441" s="147">
        <f>PV(0.05,'PV factor'!Y474,,-CN441)</f>
        <v>0</v>
      </c>
      <c r="FU441" s="147">
        <f>PV(0.05,'PV factor'!Z474,,-CO441)</f>
        <v>0</v>
      </c>
      <c r="FV441" s="147">
        <f>PV(0.05,'PV factor'!AA474,,-CP441)</f>
        <v>0</v>
      </c>
      <c r="FW441" s="147">
        <f>PV(0.05,'PV factor'!AB474,,-CQ441)</f>
        <v>0</v>
      </c>
      <c r="FX441" s="147">
        <f>PV(0.05,'PV factor'!AC474,,-CR441)</f>
        <v>0</v>
      </c>
      <c r="FY441" s="147">
        <f>PV(0.05,'PV factor'!AD474,,-CS441)</f>
        <v>0</v>
      </c>
      <c r="FZ441" s="147">
        <f>PV(0.05,'PV factor'!AE474,,-CT441)</f>
        <v>0</v>
      </c>
      <c r="GA441" s="147">
        <f>PV(0.05,'PV factor'!AF474,,-CU441)</f>
        <v>0</v>
      </c>
      <c r="GB441" s="147">
        <f>PV(0.05,'PV factor'!AG474,,-CV441)</f>
        <v>0</v>
      </c>
      <c r="GC441" s="147">
        <f>PV(0.05,'PV factor'!AH474,,-CW441)</f>
        <v>0</v>
      </c>
      <c r="GD441" s="147">
        <f>PV(0.05,'PV factor'!AI474,,-CX441)</f>
        <v>0</v>
      </c>
      <c r="GE441" s="147">
        <f>PV(0.05,'PV factor'!AJ474,,-CY441)</f>
        <v>0</v>
      </c>
      <c r="GF441" s="147">
        <f>PV(0.05,'PV factor'!AK474,,-CZ441)</f>
        <v>0</v>
      </c>
      <c r="GG441" s="147">
        <f>PV(0.05,'PV factor'!AL474,,-DA441)</f>
        <v>0</v>
      </c>
      <c r="GH441" s="147">
        <f>PV(0.05,'PV factor'!AM474,,-DB441)</f>
        <v>0</v>
      </c>
      <c r="GI441" s="147">
        <f>PV(0.05,'PV factor'!AN474,,-DC441)</f>
        <v>0</v>
      </c>
      <c r="GJ441" s="147">
        <f>PV(0.05,'PV factor'!AO474,,-DD441)</f>
        <v>0</v>
      </c>
      <c r="GK441" s="147">
        <f>PV(0.05,'PV factor'!AP474,,-DE441)</f>
        <v>0</v>
      </c>
      <c r="GL441" s="147">
        <f>PV(0.05,'PV factor'!C474,,-DI441)</f>
        <v>993.19727891156458</v>
      </c>
      <c r="GM441" s="147">
        <f>PV(0.05,'PV factor'!D474,,-DJ441)</f>
        <v>945.90217039196625</v>
      </c>
      <c r="GN441" s="147">
        <f>PV(0.05,'PV factor'!E474,,-DK441)</f>
        <v>900.85920989711076</v>
      </c>
      <c r="GO441" s="147">
        <f>PV(0.05,'PV factor'!F474,,-DL441)</f>
        <v>857.96115228296253</v>
      </c>
      <c r="GP441" s="147">
        <f>PV(0.05,'PV factor'!G474,,-DM441)</f>
        <v>817.10585931710727</v>
      </c>
      <c r="GQ441" s="147">
        <f>PV(0.05,'PV factor'!H474,,-DN441)</f>
        <v>778.19605649248297</v>
      </c>
      <c r="GR441" s="147">
        <f>PV(0.05,'PV factor'!I474,,-DO441)</f>
        <v>741.13910142141242</v>
      </c>
      <c r="GS441" s="147">
        <f>PV(0.05,'PV factor'!J474,,-DP441)</f>
        <v>705.84676325848807</v>
      </c>
      <c r="GT441" s="147">
        <f>PV(0.05,'PV factor'!K474,,-DQ441)</f>
        <v>672.23501262713148</v>
      </c>
      <c r="GU441" s="147">
        <f>PV(0.05,'PV factor'!L474,,-DR441)</f>
        <v>640.22382154964896</v>
      </c>
      <c r="GV441" s="147">
        <f>PV(0.05,'PV factor'!M474,,-DS441)</f>
        <v>609.73697290442772</v>
      </c>
      <c r="GW441" s="147">
        <f>PV(0.05,'PV factor'!N474,,-DT441)</f>
        <v>580.70187895659762</v>
      </c>
      <c r="GX441" s="147">
        <f>PV(0.05,'PV factor'!O474,,-DU441)</f>
        <v>553.04940853009316</v>
      </c>
      <c r="GY441" s="147">
        <f>PV(0.05,'PV factor'!P474,,-DV441)</f>
        <v>526.71372240961239</v>
      </c>
      <c r="GZ441" s="147">
        <f>PV(0.05,'PV factor'!Q474,,-DW441)</f>
        <v>501.63211658058322</v>
      </c>
      <c r="HA441" s="147">
        <f>PV(0.05,'PV factor'!R474,,-DX441)</f>
        <v>477.74487293388876</v>
      </c>
      <c r="HB441" s="147">
        <f>PV(0.05,'PV factor'!S474,,-DY441)</f>
        <v>454.99511707989404</v>
      </c>
      <c r="HC441" s="147">
        <f>PV(0.05,'PV factor'!T474,,-DZ441)</f>
        <v>433.32868293323241</v>
      </c>
      <c r="HD441" s="147">
        <f>PV(0.05,'PV factor'!U474,,-EA441)</f>
        <v>412.69398374593567</v>
      </c>
      <c r="HE441" s="147">
        <f>PV(0.05,'PV factor'!V474,,-EB441)</f>
        <v>393.04188928184351</v>
      </c>
      <c r="HF441" s="147">
        <f>PV(0.05,'PV factor'!W474,,-EC441)</f>
        <v>374.32560883985099</v>
      </c>
      <c r="HG441" s="147">
        <f>PV(0.05,'PV factor'!X474,,-ED441)</f>
        <v>356.50057984747701</v>
      </c>
      <c r="HH441" s="147">
        <f>PV(0.05,'PV factor'!Y474,,-EE441)</f>
        <v>339.52436175950197</v>
      </c>
      <c r="HI441" s="147">
        <f>PV(0.05,'PV factor'!Z474,,-EF441)</f>
        <v>323.35653500904948</v>
      </c>
      <c r="HJ441" s="147">
        <f>PV(0.05,'PV factor'!AA474,,-EG441)</f>
        <v>307.95860477052332</v>
      </c>
      <c r="HK441" s="147">
        <f>PV(0.05,'PV factor'!AB474,,-EH441)</f>
        <v>293.29390930526029</v>
      </c>
      <c r="HL441" s="147">
        <f>PV(0.05,'PV factor'!AC474,,-EI441)</f>
        <v>279.32753267167652</v>
      </c>
      <c r="HM441" s="147">
        <f>PV(0.05,'PV factor'!AD474,,-EJ441)</f>
        <v>266.02622159207283</v>
      </c>
      <c r="HN441" s="147">
        <f>PV(0.05,'PV factor'!AE474,,-EK441)</f>
        <v>253.35830627816466</v>
      </c>
      <c r="HO441" s="147">
        <f>PV(0.05,'PV factor'!AF474,,-EL441)</f>
        <v>241.29362502682341</v>
      </c>
      <c r="HP441" s="147">
        <f>PV(0.05,'PV factor'!AG474,,-EM441)</f>
        <v>229.80345240649848</v>
      </c>
      <c r="HQ441" s="147">
        <f>PV(0.05,'PV factor'!AH474,,-EN441)</f>
        <v>218.86043086333189</v>
      </c>
      <c r="HR441" s="147">
        <f>PV(0.05,'PV factor'!AI474,,-EO441)</f>
        <v>208.43850558412561</v>
      </c>
      <c r="HS441" s="147">
        <f>PV(0.05,'PV factor'!AJ474,,-EP441)</f>
        <v>198.51286246107199</v>
      </c>
      <c r="HT441" s="147">
        <f>PV(0.05,'PV factor'!AK474,,-EQ441)</f>
        <v>189.05986901054479</v>
      </c>
      <c r="HU441" s="147">
        <f>PV(0.05,'PV factor'!AL474,,-ER441)</f>
        <v>180.05701810528072</v>
      </c>
      <c r="HV441" s="147">
        <f>PV(0.05,'PV factor'!AM474,,-ES441)</f>
        <v>171.48287438598166</v>
      </c>
      <c r="HW441" s="147">
        <f>PV(0.05,'PV factor'!AN474,,-ET441)</f>
        <v>163.31702322474442</v>
      </c>
      <c r="HX441" s="147">
        <f>PV(0.05,'PV factor'!AO474,,-EU441)</f>
        <v>155.54002211880422</v>
      </c>
      <c r="HY441" s="147">
        <f>PV(0.05,'PV factor'!AP474,,-EV441)</f>
        <v>148.13335439886114</v>
      </c>
      <c r="HZ441" s="147">
        <f t="shared" si="655"/>
        <v>0</v>
      </c>
      <c r="IA441" s="147">
        <f t="shared" si="656"/>
        <v>8052.6664261498754</v>
      </c>
      <c r="IB441" s="401">
        <f t="shared" si="657"/>
        <v>0</v>
      </c>
    </row>
    <row r="442" spans="1:236" s="180" customFormat="1" ht="90" customHeight="1" x14ac:dyDescent="0.25">
      <c r="A442" s="161" t="s">
        <v>3062</v>
      </c>
      <c r="B442" s="150" t="s">
        <v>3063</v>
      </c>
      <c r="C442" s="260" t="s">
        <v>3406</v>
      </c>
      <c r="D442" s="165">
        <v>28</v>
      </c>
      <c r="E442" s="260" t="s">
        <v>3193</v>
      </c>
      <c r="F442" s="177" t="s">
        <v>3194</v>
      </c>
      <c r="G442" s="177" t="s">
        <v>3122</v>
      </c>
      <c r="H442" s="165" t="s">
        <v>77</v>
      </c>
      <c r="I442" s="177" t="s">
        <v>3102</v>
      </c>
      <c r="J442" s="151">
        <v>10</v>
      </c>
      <c r="K442" s="151" t="s">
        <v>197</v>
      </c>
      <c r="L442" s="79">
        <v>17827</v>
      </c>
      <c r="M442" s="79" t="s">
        <v>3195</v>
      </c>
      <c r="N442" s="165" t="s">
        <v>81</v>
      </c>
      <c r="O442" s="73" t="s">
        <v>106</v>
      </c>
      <c r="P442" s="165" t="s">
        <v>199</v>
      </c>
      <c r="Q442" s="112" t="s">
        <v>100</v>
      </c>
      <c r="R442" s="165" t="s">
        <v>108</v>
      </c>
      <c r="S442" s="165" t="s">
        <v>3190</v>
      </c>
      <c r="T442" s="79" t="s">
        <v>3070</v>
      </c>
      <c r="U442" s="165" t="s">
        <v>100</v>
      </c>
      <c r="V442" s="175">
        <v>1</v>
      </c>
      <c r="W442" s="258">
        <v>45000</v>
      </c>
      <c r="X442" s="258">
        <v>0</v>
      </c>
      <c r="Y442" s="258">
        <v>0</v>
      </c>
      <c r="Z442" s="162">
        <v>0</v>
      </c>
      <c r="AA442" s="258">
        <v>45000</v>
      </c>
      <c r="AB442" s="258">
        <v>0</v>
      </c>
      <c r="AC442" s="258">
        <v>0</v>
      </c>
      <c r="AD442" s="258">
        <v>0</v>
      </c>
      <c r="AE442" s="149">
        <v>0</v>
      </c>
      <c r="AF442" s="174">
        <v>0</v>
      </c>
      <c r="AG442" s="149">
        <v>0</v>
      </c>
      <c r="AH442" s="149">
        <v>0</v>
      </c>
      <c r="AI442" s="88" t="s">
        <v>88</v>
      </c>
      <c r="AJ442" s="162">
        <v>0</v>
      </c>
      <c r="AK442" s="162">
        <v>0</v>
      </c>
      <c r="AL442" s="162">
        <v>0</v>
      </c>
      <c r="AM442" s="162">
        <v>0</v>
      </c>
      <c r="AN442" s="162">
        <v>0</v>
      </c>
      <c r="AO442" s="162">
        <v>0</v>
      </c>
      <c r="AP442" s="162">
        <v>0</v>
      </c>
      <c r="AQ442" s="149">
        <v>0</v>
      </c>
      <c r="AR442" s="149">
        <v>0</v>
      </c>
      <c r="AS442" s="149">
        <v>0</v>
      </c>
      <c r="AT442" s="149">
        <v>0</v>
      </c>
      <c r="AU442" s="164"/>
      <c r="AV442" s="230">
        <f t="shared" si="623"/>
        <v>1</v>
      </c>
      <c r="AW442" s="230">
        <f t="shared" si="624"/>
        <v>0</v>
      </c>
      <c r="AX442" s="230" t="str">
        <f t="shared" si="625"/>
        <v>C90</v>
      </c>
      <c r="AY442" s="141">
        <f t="shared" si="626"/>
        <v>9</v>
      </c>
      <c r="AZ442" s="70">
        <f t="shared" si="627"/>
        <v>1</v>
      </c>
      <c r="BA442" s="70">
        <f t="shared" si="628"/>
        <v>1</v>
      </c>
      <c r="BB442" s="70">
        <f t="shared" si="629"/>
        <v>1</v>
      </c>
      <c r="BC442" s="70">
        <f t="shared" si="630"/>
        <v>1</v>
      </c>
      <c r="BD442" s="70">
        <f t="shared" si="631"/>
        <v>1</v>
      </c>
      <c r="BE442" s="70">
        <f t="shared" si="632"/>
        <v>1</v>
      </c>
      <c r="BF442" s="70">
        <f t="shared" si="633"/>
        <v>1</v>
      </c>
      <c r="BG442" s="71">
        <f t="shared" si="634"/>
        <v>0</v>
      </c>
      <c r="BH442" s="71">
        <f t="shared" si="635"/>
        <v>1</v>
      </c>
      <c r="BI442" s="71">
        <f t="shared" si="636"/>
        <v>0</v>
      </c>
      <c r="BJ442" s="71">
        <f t="shared" si="637"/>
        <v>0</v>
      </c>
      <c r="BK442" s="71">
        <f t="shared" si="638"/>
        <v>1</v>
      </c>
      <c r="BL442" s="70">
        <f t="shared" si="639"/>
        <v>1</v>
      </c>
      <c r="BM442" s="70">
        <f t="shared" si="640"/>
        <v>1</v>
      </c>
      <c r="BN442" s="70">
        <f t="shared" si="641"/>
        <v>0</v>
      </c>
      <c r="BO442" s="70">
        <f t="shared" si="642"/>
        <v>1</v>
      </c>
      <c r="BP442" s="144">
        <f t="shared" si="643"/>
        <v>0</v>
      </c>
      <c r="BQ442" s="144">
        <f t="shared" si="644"/>
        <v>0</v>
      </c>
      <c r="BR442" s="144">
        <f t="shared" si="645"/>
        <v>45000</v>
      </c>
      <c r="BS442" s="144">
        <f t="shared" si="646"/>
        <v>0</v>
      </c>
      <c r="BT442" s="144">
        <f t="shared" si="647"/>
        <v>0</v>
      </c>
      <c r="BU442" s="144">
        <f t="shared" si="648"/>
        <v>0</v>
      </c>
      <c r="BV442" s="144">
        <f t="shared" si="649"/>
        <v>0</v>
      </c>
      <c r="BW442" s="144">
        <f t="shared" si="650"/>
        <v>0</v>
      </c>
      <c r="BX442" s="144">
        <f t="shared" si="651"/>
        <v>0</v>
      </c>
      <c r="BY442" s="144">
        <f t="shared" si="652"/>
        <v>0</v>
      </c>
      <c r="BZ442" s="9">
        <v>0</v>
      </c>
      <c r="CA442" s="9">
        <v>0</v>
      </c>
      <c r="CB442" s="9">
        <v>0</v>
      </c>
      <c r="CC442" s="9">
        <v>0</v>
      </c>
      <c r="CD442" s="9">
        <v>0</v>
      </c>
      <c r="CE442" s="9">
        <v>0</v>
      </c>
      <c r="CF442" s="9">
        <v>0</v>
      </c>
      <c r="CG442" s="9">
        <v>0</v>
      </c>
      <c r="CH442" s="9">
        <v>0</v>
      </c>
      <c r="CI442" s="9">
        <v>0</v>
      </c>
      <c r="CJ442" s="9">
        <v>0</v>
      </c>
      <c r="CK442" s="9">
        <v>0</v>
      </c>
      <c r="CL442" s="9">
        <v>0</v>
      </c>
      <c r="CM442" s="9">
        <v>0</v>
      </c>
      <c r="CN442" s="9">
        <v>0</v>
      </c>
      <c r="CO442" s="9">
        <v>0</v>
      </c>
      <c r="CP442" s="9">
        <v>0</v>
      </c>
      <c r="CQ442" s="9">
        <v>0</v>
      </c>
      <c r="CR442" s="9">
        <v>0</v>
      </c>
      <c r="CS442" s="9">
        <v>0</v>
      </c>
      <c r="CT442" s="9">
        <v>0</v>
      </c>
      <c r="CU442" s="9">
        <v>0</v>
      </c>
      <c r="CV442" s="9">
        <v>0</v>
      </c>
      <c r="CW442" s="9">
        <v>0</v>
      </c>
      <c r="CX442" s="9">
        <v>0</v>
      </c>
      <c r="CY442" s="9">
        <v>0</v>
      </c>
      <c r="CZ442" s="9">
        <v>0</v>
      </c>
      <c r="DA442" s="9">
        <v>0</v>
      </c>
      <c r="DB442" s="9">
        <v>0</v>
      </c>
      <c r="DC442" s="9">
        <v>0</v>
      </c>
      <c r="DD442" s="9">
        <v>0</v>
      </c>
      <c r="DE442" s="9">
        <v>0</v>
      </c>
      <c r="DF442" s="9">
        <v>0</v>
      </c>
      <c r="DG442" s="144">
        <f t="shared" si="653"/>
        <v>17827</v>
      </c>
      <c r="DH442" s="144">
        <f t="shared" ref="DH442:EW442" si="711">DG442</f>
        <v>17827</v>
      </c>
      <c r="DI442" s="144">
        <f t="shared" si="711"/>
        <v>17827</v>
      </c>
      <c r="DJ442" s="144">
        <f t="shared" si="711"/>
        <v>17827</v>
      </c>
      <c r="DK442" s="144">
        <f t="shared" si="711"/>
        <v>17827</v>
      </c>
      <c r="DL442" s="144">
        <f t="shared" si="711"/>
        <v>17827</v>
      </c>
      <c r="DM442" s="144">
        <f t="shared" si="711"/>
        <v>17827</v>
      </c>
      <c r="DN442" s="144">
        <f t="shared" si="711"/>
        <v>17827</v>
      </c>
      <c r="DO442" s="144">
        <f t="shared" si="711"/>
        <v>17827</v>
      </c>
      <c r="DP442" s="144">
        <f t="shared" si="711"/>
        <v>17827</v>
      </c>
      <c r="DQ442" s="144">
        <f t="shared" si="711"/>
        <v>17827</v>
      </c>
      <c r="DR442" s="144">
        <f t="shared" si="711"/>
        <v>17827</v>
      </c>
      <c r="DS442" s="144">
        <f t="shared" si="711"/>
        <v>17827</v>
      </c>
      <c r="DT442" s="144">
        <f t="shared" si="711"/>
        <v>17827</v>
      </c>
      <c r="DU442" s="144">
        <f t="shared" si="711"/>
        <v>17827</v>
      </c>
      <c r="DV442" s="144">
        <f t="shared" si="711"/>
        <v>17827</v>
      </c>
      <c r="DW442" s="144">
        <f t="shared" si="711"/>
        <v>17827</v>
      </c>
      <c r="DX442" s="144">
        <f t="shared" si="711"/>
        <v>17827</v>
      </c>
      <c r="DY442" s="144">
        <f t="shared" si="711"/>
        <v>17827</v>
      </c>
      <c r="DZ442" s="144">
        <f t="shared" si="711"/>
        <v>17827</v>
      </c>
      <c r="EA442" s="144">
        <f t="shared" si="711"/>
        <v>17827</v>
      </c>
      <c r="EB442" s="144">
        <f t="shared" si="711"/>
        <v>17827</v>
      </c>
      <c r="EC442" s="144">
        <f t="shared" si="711"/>
        <v>17827</v>
      </c>
      <c r="ED442" s="144">
        <f t="shared" si="711"/>
        <v>17827</v>
      </c>
      <c r="EE442" s="144">
        <f t="shared" si="711"/>
        <v>17827</v>
      </c>
      <c r="EF442" s="144">
        <f t="shared" si="711"/>
        <v>17827</v>
      </c>
      <c r="EG442" s="144">
        <f t="shared" si="711"/>
        <v>17827</v>
      </c>
      <c r="EH442" s="144">
        <f t="shared" si="711"/>
        <v>17827</v>
      </c>
      <c r="EI442" s="144">
        <f t="shared" si="711"/>
        <v>17827</v>
      </c>
      <c r="EJ442" s="144">
        <f t="shared" si="711"/>
        <v>17827</v>
      </c>
      <c r="EK442" s="144">
        <f t="shared" si="711"/>
        <v>17827</v>
      </c>
      <c r="EL442" s="144">
        <f t="shared" si="711"/>
        <v>17827</v>
      </c>
      <c r="EM442" s="144">
        <f t="shared" si="711"/>
        <v>17827</v>
      </c>
      <c r="EN442" s="144">
        <f t="shared" si="711"/>
        <v>17827</v>
      </c>
      <c r="EO442" s="144">
        <f t="shared" si="711"/>
        <v>17827</v>
      </c>
      <c r="EP442" s="144">
        <f t="shared" si="711"/>
        <v>17827</v>
      </c>
      <c r="EQ442" s="144">
        <f t="shared" si="711"/>
        <v>17827</v>
      </c>
      <c r="ER442" s="144">
        <f t="shared" si="711"/>
        <v>17827</v>
      </c>
      <c r="ES442" s="144">
        <f t="shared" si="711"/>
        <v>17827</v>
      </c>
      <c r="ET442" s="144">
        <f t="shared" si="711"/>
        <v>17827</v>
      </c>
      <c r="EU442" s="144">
        <f t="shared" si="711"/>
        <v>17827</v>
      </c>
      <c r="EV442" s="144">
        <f t="shared" si="711"/>
        <v>17827</v>
      </c>
      <c r="EW442" s="144">
        <f t="shared" si="711"/>
        <v>17827</v>
      </c>
      <c r="EX442" s="147">
        <f>PV(0.05,'PV factor'!C475,,-BR442)</f>
        <v>40816.326530612241</v>
      </c>
      <c r="EY442" s="147">
        <f>PV(0.05,'PV factor'!D475,,-BS442)</f>
        <v>0</v>
      </c>
      <c r="EZ442" s="147">
        <f>PV(0.05,'PV factor'!E475,,-BT442)</f>
        <v>0</v>
      </c>
      <c r="FA442" s="147">
        <f>PV(0.05,'PV factor'!F475,,-BU442)</f>
        <v>0</v>
      </c>
      <c r="FB442" s="147">
        <f>PV(0.05,'PV factor'!G475,,-BV442)</f>
        <v>0</v>
      </c>
      <c r="FC442" s="147">
        <f>PV(0.05,'PV factor'!H475,,-BW442)</f>
        <v>0</v>
      </c>
      <c r="FD442" s="147">
        <f>PV(0.05,'PV factor'!I475,,-BX442)</f>
        <v>0</v>
      </c>
      <c r="FE442" s="147">
        <f>PV(0.05,'PV factor'!J475,,-BY442)</f>
        <v>0</v>
      </c>
      <c r="FF442" s="147">
        <f>PV(0.05,'PV factor'!K475,,-BZ442)</f>
        <v>0</v>
      </c>
      <c r="FG442" s="147">
        <f>PV(0.05,'PV factor'!L475,,-CA442)</f>
        <v>0</v>
      </c>
      <c r="FH442" s="147">
        <f>PV(0.05,'PV factor'!M475,,-CB442)</f>
        <v>0</v>
      </c>
      <c r="FI442" s="147">
        <f>PV(0.05,'PV factor'!N475,,-CC442)</f>
        <v>0</v>
      </c>
      <c r="FJ442" s="147">
        <f>PV(0.05,'PV factor'!O475,,-CD442)</f>
        <v>0</v>
      </c>
      <c r="FK442" s="147">
        <f>PV(0.05,'PV factor'!P475,,-CE442)</f>
        <v>0</v>
      </c>
      <c r="FL442" s="147">
        <f>PV(0.05,'PV factor'!Q475,,-CF442)</f>
        <v>0</v>
      </c>
      <c r="FM442" s="147">
        <f>PV(0.05,'PV factor'!R475,,-CG442)</f>
        <v>0</v>
      </c>
      <c r="FN442" s="147">
        <f>PV(0.05,'PV factor'!S475,,-CH442)</f>
        <v>0</v>
      </c>
      <c r="FO442" s="147">
        <f>PV(0.05,'PV factor'!T475,,-CI442)</f>
        <v>0</v>
      </c>
      <c r="FP442" s="147">
        <f>PV(0.05,'PV factor'!U475,,-CJ442)</f>
        <v>0</v>
      </c>
      <c r="FQ442" s="147">
        <f>PV(0.05,'PV factor'!V475,,-CK442)</f>
        <v>0</v>
      </c>
      <c r="FR442" s="147">
        <f>PV(0.05,'PV factor'!W475,,-CL442)</f>
        <v>0</v>
      </c>
      <c r="FS442" s="147">
        <f>PV(0.05,'PV factor'!X475,,-CM442)</f>
        <v>0</v>
      </c>
      <c r="FT442" s="147">
        <f>PV(0.05,'PV factor'!Y475,,-CN442)</f>
        <v>0</v>
      </c>
      <c r="FU442" s="147">
        <f>PV(0.05,'PV factor'!Z475,,-CO442)</f>
        <v>0</v>
      </c>
      <c r="FV442" s="147">
        <f>PV(0.05,'PV factor'!AA475,,-CP442)</f>
        <v>0</v>
      </c>
      <c r="FW442" s="147">
        <f>PV(0.05,'PV factor'!AB475,,-CQ442)</f>
        <v>0</v>
      </c>
      <c r="FX442" s="147">
        <f>PV(0.05,'PV factor'!AC475,,-CR442)</f>
        <v>0</v>
      </c>
      <c r="FY442" s="147">
        <f>PV(0.05,'PV factor'!AD475,,-CS442)</f>
        <v>0</v>
      </c>
      <c r="FZ442" s="147">
        <f>PV(0.05,'PV factor'!AE475,,-CT442)</f>
        <v>0</v>
      </c>
      <c r="GA442" s="147">
        <f>PV(0.05,'PV factor'!AF475,,-CU442)</f>
        <v>0</v>
      </c>
      <c r="GB442" s="147">
        <f>PV(0.05,'PV factor'!AG475,,-CV442)</f>
        <v>0</v>
      </c>
      <c r="GC442" s="147">
        <f>PV(0.05,'PV factor'!AH475,,-CW442)</f>
        <v>0</v>
      </c>
      <c r="GD442" s="147">
        <f>PV(0.05,'PV factor'!AI475,,-CX442)</f>
        <v>0</v>
      </c>
      <c r="GE442" s="147">
        <f>PV(0.05,'PV factor'!AJ475,,-CY442)</f>
        <v>0</v>
      </c>
      <c r="GF442" s="147">
        <f>PV(0.05,'PV factor'!AK475,,-CZ442)</f>
        <v>0</v>
      </c>
      <c r="GG442" s="147">
        <f>PV(0.05,'PV factor'!AL475,,-DA442)</f>
        <v>0</v>
      </c>
      <c r="GH442" s="147">
        <f>PV(0.05,'PV factor'!AM475,,-DB442)</f>
        <v>0</v>
      </c>
      <c r="GI442" s="147">
        <f>PV(0.05,'PV factor'!AN475,,-DC442)</f>
        <v>0</v>
      </c>
      <c r="GJ442" s="147">
        <f>PV(0.05,'PV factor'!AO475,,-DD442)</f>
        <v>0</v>
      </c>
      <c r="GK442" s="147">
        <f>PV(0.05,'PV factor'!AP475,,-DE442)</f>
        <v>0</v>
      </c>
      <c r="GL442" s="147">
        <f>PV(0.05,'PV factor'!C475,,-DI442)</f>
        <v>16169.614512471655</v>
      </c>
      <c r="GM442" s="147">
        <f>PV(0.05,'PV factor'!D475,,-DJ442)</f>
        <v>15399.632869020623</v>
      </c>
      <c r="GN442" s="147">
        <f>PV(0.05,'PV factor'!E475,,-DK442)</f>
        <v>14666.31701811488</v>
      </c>
      <c r="GO442" s="147">
        <f>PV(0.05,'PV factor'!F475,,-DL442)</f>
        <v>13967.920969633218</v>
      </c>
      <c r="GP442" s="147">
        <f>PV(0.05,'PV factor'!G475,,-DM442)</f>
        <v>13302.781875841161</v>
      </c>
      <c r="GQ442" s="147">
        <f>PV(0.05,'PV factor'!H475,,-DN442)</f>
        <v>12669.316072229674</v>
      </c>
      <c r="GR442" s="147">
        <f>PV(0.05,'PV factor'!I475,,-DO442)</f>
        <v>12066.015306885407</v>
      </c>
      <c r="GS442" s="147">
        <f>PV(0.05,'PV factor'!J475,,-DP442)</f>
        <v>11491.443149414672</v>
      </c>
      <c r="GT442" s="147">
        <f>PV(0.05,'PV factor'!K475,,-DQ442)</f>
        <v>10944.231570871116</v>
      </c>
      <c r="GU442" s="147">
        <f>PV(0.05,'PV factor'!L475,,-DR442)</f>
        <v>10423.07768654392</v>
      </c>
      <c r="GV442" s="147">
        <f>PV(0.05,'PV factor'!M475,,-DS442)</f>
        <v>9926.7406538513533</v>
      </c>
      <c r="GW442" s="147">
        <f>PV(0.05,'PV factor'!N475,,-DT442)</f>
        <v>9454.0387179536683</v>
      </c>
      <c r="GX442" s="147">
        <f>PV(0.05,'PV factor'!O475,,-DU442)</f>
        <v>9003.8463980511151</v>
      </c>
      <c r="GY442" s="147">
        <f>PV(0.05,'PV factor'!P475,,-DV442)</f>
        <v>8575.0918076677262</v>
      </c>
      <c r="GZ442" s="147">
        <f>PV(0.05,'PV factor'!Q475,,-DW442)</f>
        <v>8166.7541025406917</v>
      </c>
      <c r="HA442" s="147">
        <f>PV(0.05,'PV factor'!R475,,-DX442)</f>
        <v>7777.8610500387531</v>
      </c>
      <c r="HB442" s="147">
        <f>PV(0.05,'PV factor'!S475,,-DY442)</f>
        <v>7407.486714322622</v>
      </c>
      <c r="HC442" s="147">
        <f>PV(0.05,'PV factor'!T475,,-DZ442)</f>
        <v>7054.7492517358305</v>
      </c>
      <c r="HD442" s="147">
        <f>PV(0.05,'PV factor'!U475,,-EA442)</f>
        <v>6718.8088111769821</v>
      </c>
      <c r="HE442" s="147">
        <f>PV(0.05,'PV factor'!V475,,-EB442)</f>
        <v>6398.8655344542685</v>
      </c>
      <c r="HF442" s="147">
        <f>PV(0.05,'PV factor'!W475,,-EC442)</f>
        <v>6094.1576518612083</v>
      </c>
      <c r="HG442" s="147">
        <f>PV(0.05,'PV factor'!X475,,-ED442)</f>
        <v>5803.9596684392445</v>
      </c>
      <c r="HH442" s="147">
        <f>PV(0.05,'PV factor'!Y475,,-EE442)</f>
        <v>5527.5806366088054</v>
      </c>
      <c r="HI442" s="147">
        <f>PV(0.05,'PV factor'!Z475,,-EF442)</f>
        <v>5264.3625110560051</v>
      </c>
      <c r="HJ442" s="147">
        <f>PV(0.05,'PV factor'!AA475,,-EG442)</f>
        <v>5013.6785819581</v>
      </c>
      <c r="HK442" s="147">
        <f>PV(0.05,'PV factor'!AB475,,-EH442)</f>
        <v>4774.9319828172374</v>
      </c>
      <c r="HL442" s="147">
        <f>PV(0.05,'PV factor'!AC475,,-EI442)</f>
        <v>4547.5542693497509</v>
      </c>
      <c r="HM442" s="147">
        <f>PV(0.05,'PV factor'!AD475,,-EJ442)</f>
        <v>4331.0040660473805</v>
      </c>
      <c r="HN442" s="147">
        <f>PV(0.05,'PV factor'!AE475,,-EK442)</f>
        <v>4124.7657771879831</v>
      </c>
      <c r="HO442" s="147">
        <f>PV(0.05,'PV factor'!AF475,,-EL442)</f>
        <v>3928.3483592266489</v>
      </c>
      <c r="HP442" s="147">
        <f>PV(0.05,'PV factor'!AG475,,-EM442)</f>
        <v>3741.2841516444278</v>
      </c>
      <c r="HQ442" s="147">
        <f>PV(0.05,'PV factor'!AH475,,-EN442)</f>
        <v>3563.1277634708836</v>
      </c>
      <c r="HR442" s="147">
        <f>PV(0.05,'PV factor'!AI475,,-EO442)</f>
        <v>3393.4550128294131</v>
      </c>
      <c r="HS442" s="147">
        <f>PV(0.05,'PV factor'!AJ475,,-EP442)</f>
        <v>3231.8619169803928</v>
      </c>
      <c r="HT442" s="147">
        <f>PV(0.05,'PV factor'!AK475,,-EQ442)</f>
        <v>3077.9637304575176</v>
      </c>
      <c r="HU442" s="147">
        <f>PV(0.05,'PV factor'!AL475,,-ER442)</f>
        <v>2931.3940290071591</v>
      </c>
      <c r="HV442" s="147">
        <f>PV(0.05,'PV factor'!AM475,,-ES442)</f>
        <v>2791.8038371496759</v>
      </c>
      <c r="HW442" s="147">
        <f>PV(0.05,'PV factor'!AN475,,-ET442)</f>
        <v>2658.8607972854052</v>
      </c>
      <c r="HX442" s="147">
        <f>PV(0.05,'PV factor'!AO475,,-EU442)</f>
        <v>2532.2483783670527</v>
      </c>
      <c r="HY442" s="147">
        <f>PV(0.05,'PV factor'!AP475,,-EV442)</f>
        <v>2411.665122254336</v>
      </c>
      <c r="HZ442" s="147">
        <f t="shared" si="655"/>
        <v>40816.326530612241</v>
      </c>
      <c r="IA442" s="147">
        <f t="shared" si="656"/>
        <v>131100.35103102634</v>
      </c>
      <c r="IB442" s="401">
        <f t="shared" si="657"/>
        <v>3.2119586002601457</v>
      </c>
    </row>
    <row r="443" spans="1:236" s="180" customFormat="1" ht="90" customHeight="1" x14ac:dyDescent="0.25">
      <c r="A443" s="161" t="s">
        <v>3062</v>
      </c>
      <c r="B443" s="150" t="s">
        <v>3063</v>
      </c>
      <c r="C443" s="260" t="s">
        <v>3407</v>
      </c>
      <c r="D443" s="222">
        <v>8</v>
      </c>
      <c r="E443" s="261" t="s">
        <v>3640</v>
      </c>
      <c r="F443" s="177" t="s">
        <v>3198</v>
      </c>
      <c r="G443" s="177" t="s">
        <v>3199</v>
      </c>
      <c r="H443" s="165" t="s">
        <v>77</v>
      </c>
      <c r="I443" s="177" t="s">
        <v>3084</v>
      </c>
      <c r="J443" s="151">
        <v>40</v>
      </c>
      <c r="K443" s="227" t="s">
        <v>79</v>
      </c>
      <c r="L443" s="79">
        <v>52367</v>
      </c>
      <c r="M443" s="79" t="s">
        <v>3200</v>
      </c>
      <c r="N443" s="165" t="s">
        <v>96</v>
      </c>
      <c r="O443" s="165" t="s">
        <v>217</v>
      </c>
      <c r="P443" s="165" t="s">
        <v>460</v>
      </c>
      <c r="Q443" s="112" t="s">
        <v>100</v>
      </c>
      <c r="R443" s="165" t="s">
        <v>261</v>
      </c>
      <c r="S443" s="165" t="s">
        <v>191</v>
      </c>
      <c r="T443" s="79" t="s">
        <v>3070</v>
      </c>
      <c r="U443" s="165" t="s">
        <v>100</v>
      </c>
      <c r="V443" s="175">
        <v>0.99</v>
      </c>
      <c r="W443" s="258">
        <v>109814</v>
      </c>
      <c r="X443" s="258">
        <v>1200</v>
      </c>
      <c r="Y443" s="258">
        <v>0</v>
      </c>
      <c r="Z443" s="258">
        <v>1200</v>
      </c>
      <c r="AA443" s="258">
        <v>108614</v>
      </c>
      <c r="AB443" s="258">
        <v>0</v>
      </c>
      <c r="AC443" s="258">
        <v>0</v>
      </c>
      <c r="AD443" s="258">
        <v>0</v>
      </c>
      <c r="AE443" s="149">
        <v>0</v>
      </c>
      <c r="AF443" s="149">
        <v>0</v>
      </c>
      <c r="AG443" s="149">
        <v>0</v>
      </c>
      <c r="AH443" s="149">
        <v>0</v>
      </c>
      <c r="AI443" s="88" t="s">
        <v>88</v>
      </c>
      <c r="AJ443" s="162">
        <v>0</v>
      </c>
      <c r="AK443" s="162">
        <v>0</v>
      </c>
      <c r="AL443" s="162">
        <v>0</v>
      </c>
      <c r="AM443" s="162">
        <v>0</v>
      </c>
      <c r="AN443" s="162">
        <v>0</v>
      </c>
      <c r="AO443" s="162">
        <v>0</v>
      </c>
      <c r="AP443" s="162">
        <v>0</v>
      </c>
      <c r="AQ443" s="149">
        <v>0</v>
      </c>
      <c r="AR443" s="149">
        <v>0</v>
      </c>
      <c r="AS443" s="149">
        <v>0</v>
      </c>
      <c r="AT443" s="149">
        <v>0</v>
      </c>
      <c r="AU443" s="177" t="s">
        <v>3386</v>
      </c>
      <c r="AV443" s="230">
        <f t="shared" si="623"/>
        <v>1</v>
      </c>
      <c r="AW443" s="230">
        <f t="shared" si="624"/>
        <v>0</v>
      </c>
      <c r="AX443" s="230" t="str">
        <f t="shared" si="625"/>
        <v>B4</v>
      </c>
      <c r="AY443" s="141">
        <f t="shared" si="626"/>
        <v>8</v>
      </c>
      <c r="AZ443" s="70">
        <f t="shared" si="627"/>
        <v>1</v>
      </c>
      <c r="BA443" s="70">
        <f t="shared" si="628"/>
        <v>1</v>
      </c>
      <c r="BB443" s="70">
        <f t="shared" si="629"/>
        <v>1</v>
      </c>
      <c r="BC443" s="70">
        <f t="shared" si="630"/>
        <v>1</v>
      </c>
      <c r="BD443" s="70">
        <f t="shared" si="631"/>
        <v>1</v>
      </c>
      <c r="BE443" s="70">
        <f t="shared" si="632"/>
        <v>1</v>
      </c>
      <c r="BF443" s="70">
        <f t="shared" si="633"/>
        <v>1</v>
      </c>
      <c r="BG443" s="71">
        <f t="shared" si="634"/>
        <v>0</v>
      </c>
      <c r="BH443" s="71">
        <f t="shared" si="635"/>
        <v>0</v>
      </c>
      <c r="BI443" s="71">
        <f t="shared" si="636"/>
        <v>0</v>
      </c>
      <c r="BJ443" s="71">
        <f t="shared" si="637"/>
        <v>0</v>
      </c>
      <c r="BK443" s="71">
        <f t="shared" si="638"/>
        <v>0</v>
      </c>
      <c r="BL443" s="70">
        <f t="shared" si="639"/>
        <v>1</v>
      </c>
      <c r="BM443" s="70">
        <f t="shared" si="640"/>
        <v>1</v>
      </c>
      <c r="BN443" s="70">
        <f t="shared" si="641"/>
        <v>0</v>
      </c>
      <c r="BO443" s="70">
        <f t="shared" si="642"/>
        <v>1</v>
      </c>
      <c r="BP443" s="144">
        <f t="shared" si="643"/>
        <v>0</v>
      </c>
      <c r="BQ443" s="144">
        <f t="shared" si="644"/>
        <v>1200</v>
      </c>
      <c r="BR443" s="144">
        <f t="shared" si="645"/>
        <v>108614</v>
      </c>
      <c r="BS443" s="144">
        <f t="shared" si="646"/>
        <v>0</v>
      </c>
      <c r="BT443" s="144">
        <f t="shared" si="647"/>
        <v>0</v>
      </c>
      <c r="BU443" s="144">
        <f t="shared" si="648"/>
        <v>0</v>
      </c>
      <c r="BV443" s="144">
        <f t="shared" si="649"/>
        <v>0</v>
      </c>
      <c r="BW443" s="144">
        <f t="shared" si="650"/>
        <v>0</v>
      </c>
      <c r="BX443" s="144">
        <f t="shared" si="651"/>
        <v>0</v>
      </c>
      <c r="BY443" s="144">
        <f t="shared" si="652"/>
        <v>0</v>
      </c>
      <c r="BZ443" s="9">
        <v>0</v>
      </c>
      <c r="CA443" s="9">
        <v>0</v>
      </c>
      <c r="CB443" s="9">
        <v>0</v>
      </c>
      <c r="CC443" s="9">
        <v>0</v>
      </c>
      <c r="CD443" s="9">
        <v>0</v>
      </c>
      <c r="CE443" s="9">
        <v>0</v>
      </c>
      <c r="CF443" s="9">
        <v>0</v>
      </c>
      <c r="CG443" s="9">
        <v>0</v>
      </c>
      <c r="CH443" s="9">
        <v>0</v>
      </c>
      <c r="CI443" s="9">
        <v>0</v>
      </c>
      <c r="CJ443" s="9">
        <v>0</v>
      </c>
      <c r="CK443" s="9">
        <v>0</v>
      </c>
      <c r="CL443" s="9">
        <v>0</v>
      </c>
      <c r="CM443" s="9">
        <v>0</v>
      </c>
      <c r="CN443" s="9">
        <v>0</v>
      </c>
      <c r="CO443" s="9">
        <v>0</v>
      </c>
      <c r="CP443" s="9">
        <v>0</v>
      </c>
      <c r="CQ443" s="9">
        <v>0</v>
      </c>
      <c r="CR443" s="9">
        <v>0</v>
      </c>
      <c r="CS443" s="9">
        <v>0</v>
      </c>
      <c r="CT443" s="9">
        <v>0</v>
      </c>
      <c r="CU443" s="9">
        <v>0</v>
      </c>
      <c r="CV443" s="9">
        <v>0</v>
      </c>
      <c r="CW443" s="9">
        <v>0</v>
      </c>
      <c r="CX443" s="9">
        <v>0</v>
      </c>
      <c r="CY443" s="9">
        <v>0</v>
      </c>
      <c r="CZ443" s="9">
        <v>0</v>
      </c>
      <c r="DA443" s="9">
        <v>0</v>
      </c>
      <c r="DB443" s="9">
        <v>0</v>
      </c>
      <c r="DC443" s="9">
        <v>0</v>
      </c>
      <c r="DD443" s="9">
        <v>0</v>
      </c>
      <c r="DE443" s="9">
        <v>0</v>
      </c>
      <c r="DF443" s="9">
        <v>0</v>
      </c>
      <c r="DG443" s="144">
        <f t="shared" si="653"/>
        <v>52367</v>
      </c>
      <c r="DH443" s="144">
        <f t="shared" ref="DH443:EW443" si="712">DG443</f>
        <v>52367</v>
      </c>
      <c r="DI443" s="144">
        <f t="shared" si="712"/>
        <v>52367</v>
      </c>
      <c r="DJ443" s="144">
        <f t="shared" si="712"/>
        <v>52367</v>
      </c>
      <c r="DK443" s="144">
        <f t="shared" si="712"/>
        <v>52367</v>
      </c>
      <c r="DL443" s="144">
        <f t="shared" si="712"/>
        <v>52367</v>
      </c>
      <c r="DM443" s="144">
        <f t="shared" si="712"/>
        <v>52367</v>
      </c>
      <c r="DN443" s="144">
        <f t="shared" si="712"/>
        <v>52367</v>
      </c>
      <c r="DO443" s="144">
        <f t="shared" si="712"/>
        <v>52367</v>
      </c>
      <c r="DP443" s="144">
        <f t="shared" si="712"/>
        <v>52367</v>
      </c>
      <c r="DQ443" s="144">
        <f t="shared" si="712"/>
        <v>52367</v>
      </c>
      <c r="DR443" s="144">
        <f t="shared" si="712"/>
        <v>52367</v>
      </c>
      <c r="DS443" s="144">
        <f t="shared" si="712"/>
        <v>52367</v>
      </c>
      <c r="DT443" s="144">
        <f t="shared" si="712"/>
        <v>52367</v>
      </c>
      <c r="DU443" s="144">
        <f t="shared" si="712"/>
        <v>52367</v>
      </c>
      <c r="DV443" s="144">
        <f t="shared" si="712"/>
        <v>52367</v>
      </c>
      <c r="DW443" s="144">
        <f t="shared" si="712"/>
        <v>52367</v>
      </c>
      <c r="DX443" s="144">
        <f t="shared" si="712"/>
        <v>52367</v>
      </c>
      <c r="DY443" s="144">
        <f t="shared" si="712"/>
        <v>52367</v>
      </c>
      <c r="DZ443" s="144">
        <f t="shared" si="712"/>
        <v>52367</v>
      </c>
      <c r="EA443" s="144">
        <f t="shared" si="712"/>
        <v>52367</v>
      </c>
      <c r="EB443" s="144">
        <f t="shared" si="712"/>
        <v>52367</v>
      </c>
      <c r="EC443" s="144">
        <f t="shared" si="712"/>
        <v>52367</v>
      </c>
      <c r="ED443" s="144">
        <f t="shared" si="712"/>
        <v>52367</v>
      </c>
      <c r="EE443" s="144">
        <f t="shared" si="712"/>
        <v>52367</v>
      </c>
      <c r="EF443" s="144">
        <f t="shared" si="712"/>
        <v>52367</v>
      </c>
      <c r="EG443" s="144">
        <f t="shared" si="712"/>
        <v>52367</v>
      </c>
      <c r="EH443" s="144">
        <f t="shared" si="712"/>
        <v>52367</v>
      </c>
      <c r="EI443" s="144">
        <f t="shared" si="712"/>
        <v>52367</v>
      </c>
      <c r="EJ443" s="144">
        <f t="shared" si="712"/>
        <v>52367</v>
      </c>
      <c r="EK443" s="144">
        <f t="shared" si="712"/>
        <v>52367</v>
      </c>
      <c r="EL443" s="144">
        <f t="shared" si="712"/>
        <v>52367</v>
      </c>
      <c r="EM443" s="144">
        <f t="shared" si="712"/>
        <v>52367</v>
      </c>
      <c r="EN443" s="144">
        <f t="shared" si="712"/>
        <v>52367</v>
      </c>
      <c r="EO443" s="144">
        <f t="shared" si="712"/>
        <v>52367</v>
      </c>
      <c r="EP443" s="144">
        <f t="shared" si="712"/>
        <v>52367</v>
      </c>
      <c r="EQ443" s="144">
        <f t="shared" si="712"/>
        <v>52367</v>
      </c>
      <c r="ER443" s="144">
        <f t="shared" si="712"/>
        <v>52367</v>
      </c>
      <c r="ES443" s="144">
        <f t="shared" si="712"/>
        <v>52367</v>
      </c>
      <c r="ET443" s="144">
        <f t="shared" si="712"/>
        <v>52367</v>
      </c>
      <c r="EU443" s="144">
        <f t="shared" si="712"/>
        <v>52367</v>
      </c>
      <c r="EV443" s="144">
        <f t="shared" si="712"/>
        <v>52367</v>
      </c>
      <c r="EW443" s="144">
        <f t="shared" si="712"/>
        <v>52367</v>
      </c>
      <c r="EX443" s="147">
        <f>PV(0.05,'PV factor'!C476,,-BR443)</f>
        <v>98516.099773242633</v>
      </c>
      <c r="EY443" s="147">
        <f>PV(0.05,'PV factor'!D476,,-BS443)</f>
        <v>0</v>
      </c>
      <c r="EZ443" s="147">
        <f>PV(0.05,'PV factor'!E476,,-BT443)</f>
        <v>0</v>
      </c>
      <c r="FA443" s="147">
        <f>PV(0.05,'PV factor'!F476,,-BU443)</f>
        <v>0</v>
      </c>
      <c r="FB443" s="147">
        <f>PV(0.05,'PV factor'!G476,,-BV443)</f>
        <v>0</v>
      </c>
      <c r="FC443" s="147">
        <f>PV(0.05,'PV factor'!H476,,-BW443)</f>
        <v>0</v>
      </c>
      <c r="FD443" s="147">
        <f>PV(0.05,'PV factor'!I476,,-BX443)</f>
        <v>0</v>
      </c>
      <c r="FE443" s="147">
        <f>PV(0.05,'PV factor'!J476,,-BY443)</f>
        <v>0</v>
      </c>
      <c r="FF443" s="147">
        <f>PV(0.05,'PV factor'!K476,,-BZ443)</f>
        <v>0</v>
      </c>
      <c r="FG443" s="147">
        <f>PV(0.05,'PV factor'!L476,,-CA443)</f>
        <v>0</v>
      </c>
      <c r="FH443" s="147">
        <f>PV(0.05,'PV factor'!M476,,-CB443)</f>
        <v>0</v>
      </c>
      <c r="FI443" s="147">
        <f>PV(0.05,'PV factor'!N476,,-CC443)</f>
        <v>0</v>
      </c>
      <c r="FJ443" s="147">
        <f>PV(0.05,'PV factor'!O476,,-CD443)</f>
        <v>0</v>
      </c>
      <c r="FK443" s="147">
        <f>PV(0.05,'PV factor'!P476,,-CE443)</f>
        <v>0</v>
      </c>
      <c r="FL443" s="147">
        <f>PV(0.05,'PV factor'!Q476,,-CF443)</f>
        <v>0</v>
      </c>
      <c r="FM443" s="147">
        <f>PV(0.05,'PV factor'!R476,,-CG443)</f>
        <v>0</v>
      </c>
      <c r="FN443" s="147">
        <f>PV(0.05,'PV factor'!S476,,-CH443)</f>
        <v>0</v>
      </c>
      <c r="FO443" s="147">
        <f>PV(0.05,'PV factor'!T476,,-CI443)</f>
        <v>0</v>
      </c>
      <c r="FP443" s="147">
        <f>PV(0.05,'PV factor'!U476,,-CJ443)</f>
        <v>0</v>
      </c>
      <c r="FQ443" s="147">
        <f>PV(0.05,'PV factor'!V476,,-CK443)</f>
        <v>0</v>
      </c>
      <c r="FR443" s="147">
        <f>PV(0.05,'PV factor'!W476,,-CL443)</f>
        <v>0</v>
      </c>
      <c r="FS443" s="147">
        <f>PV(0.05,'PV factor'!X476,,-CM443)</f>
        <v>0</v>
      </c>
      <c r="FT443" s="147">
        <f>PV(0.05,'PV factor'!Y476,,-CN443)</f>
        <v>0</v>
      </c>
      <c r="FU443" s="147">
        <f>PV(0.05,'PV factor'!Z476,,-CO443)</f>
        <v>0</v>
      </c>
      <c r="FV443" s="147">
        <f>PV(0.05,'PV factor'!AA476,,-CP443)</f>
        <v>0</v>
      </c>
      <c r="FW443" s="147">
        <f>PV(0.05,'PV factor'!AB476,,-CQ443)</f>
        <v>0</v>
      </c>
      <c r="FX443" s="147">
        <f>PV(0.05,'PV factor'!AC476,,-CR443)</f>
        <v>0</v>
      </c>
      <c r="FY443" s="147">
        <f>PV(0.05,'PV factor'!AD476,,-CS443)</f>
        <v>0</v>
      </c>
      <c r="FZ443" s="147">
        <f>PV(0.05,'PV factor'!AE476,,-CT443)</f>
        <v>0</v>
      </c>
      <c r="GA443" s="147">
        <f>PV(0.05,'PV factor'!AF476,,-CU443)</f>
        <v>0</v>
      </c>
      <c r="GB443" s="147">
        <f>PV(0.05,'PV factor'!AG476,,-CV443)</f>
        <v>0</v>
      </c>
      <c r="GC443" s="147">
        <f>PV(0.05,'PV factor'!AH476,,-CW443)</f>
        <v>0</v>
      </c>
      <c r="GD443" s="147">
        <f>PV(0.05,'PV factor'!AI476,,-CX443)</f>
        <v>0</v>
      </c>
      <c r="GE443" s="147">
        <f>PV(0.05,'PV factor'!AJ476,,-CY443)</f>
        <v>0</v>
      </c>
      <c r="GF443" s="147">
        <f>PV(0.05,'PV factor'!AK476,,-CZ443)</f>
        <v>0</v>
      </c>
      <c r="GG443" s="147">
        <f>PV(0.05,'PV factor'!AL476,,-DA443)</f>
        <v>0</v>
      </c>
      <c r="GH443" s="147">
        <f>PV(0.05,'PV factor'!AM476,,-DB443)</f>
        <v>0</v>
      </c>
      <c r="GI443" s="147">
        <f>PV(0.05,'PV factor'!AN476,,-DC443)</f>
        <v>0</v>
      </c>
      <c r="GJ443" s="147">
        <f>PV(0.05,'PV factor'!AO476,,-DD443)</f>
        <v>0</v>
      </c>
      <c r="GK443" s="147">
        <f>PV(0.05,'PV factor'!AP476,,-DE443)</f>
        <v>0</v>
      </c>
      <c r="GL443" s="147">
        <f>PV(0.05,'PV factor'!C476,,-DI443)</f>
        <v>47498.4126984127</v>
      </c>
      <c r="GM443" s="147">
        <f>PV(0.05,'PV factor'!D476,,-DJ443)</f>
        <v>45236.583522297806</v>
      </c>
      <c r="GN443" s="147">
        <f>PV(0.05,'PV factor'!E476,,-DK443)</f>
        <v>43082.46049742648</v>
      </c>
      <c r="GO443" s="147">
        <f>PV(0.05,'PV factor'!F476,,-DL443)</f>
        <v>41030.914759453786</v>
      </c>
      <c r="GP443" s="147">
        <f>PV(0.05,'PV factor'!G476,,-DM443)</f>
        <v>39077.06167567028</v>
      </c>
      <c r="GQ443" s="147">
        <f>PV(0.05,'PV factor'!H476,,-DN443)</f>
        <v>37216.249214924072</v>
      </c>
      <c r="GR443" s="147">
        <f>PV(0.05,'PV factor'!I476,,-DO443)</f>
        <v>35444.046871356259</v>
      </c>
      <c r="GS443" s="147">
        <f>PV(0.05,'PV factor'!J476,,-DP443)</f>
        <v>33756.235115577387</v>
      </c>
      <c r="GT443" s="147">
        <f>PV(0.05,'PV factor'!K476,,-DQ443)</f>
        <v>32148.795348168944</v>
      </c>
      <c r="GU443" s="147">
        <f>PV(0.05,'PV factor'!L476,,-DR443)</f>
        <v>30617.900331589466</v>
      </c>
      <c r="GV443" s="147">
        <f>PV(0.05,'PV factor'!M476,,-DS443)</f>
        <v>29159.905077704258</v>
      </c>
      <c r="GW443" s="147">
        <f>PV(0.05,'PV factor'!N476,,-DT443)</f>
        <v>27771.338169242146</v>
      </c>
      <c r="GX443" s="147">
        <f>PV(0.05,'PV factor'!O476,,-DU443)</f>
        <v>26448.893494516335</v>
      </c>
      <c r="GY443" s="147">
        <f>PV(0.05,'PV factor'!P476,,-DV443)</f>
        <v>25189.422375729835</v>
      </c>
      <c r="GZ443" s="147">
        <f>PV(0.05,'PV factor'!Q476,,-DW443)</f>
        <v>23989.926072123657</v>
      </c>
      <c r="HA443" s="147">
        <f>PV(0.05,'PV factor'!R476,,-DX443)</f>
        <v>22847.548640117762</v>
      </c>
      <c r="HB443" s="147">
        <f>PV(0.05,'PV factor'!S476,,-DY443)</f>
        <v>21759.57013344549</v>
      </c>
      <c r="HC443" s="147">
        <f>PV(0.05,'PV factor'!T476,,-DZ443)</f>
        <v>20723.400127090943</v>
      </c>
      <c r="HD443" s="147">
        <f>PV(0.05,'PV factor'!U476,,-EA443)</f>
        <v>19736.571549610424</v>
      </c>
      <c r="HE443" s="147">
        <f>PV(0.05,'PV factor'!V476,,-EB443)</f>
        <v>18796.734809152782</v>
      </c>
      <c r="HF443" s="147">
        <f>PV(0.05,'PV factor'!W476,,-EC443)</f>
        <v>17901.652199193129</v>
      </c>
      <c r="HG443" s="147">
        <f>PV(0.05,'PV factor'!X476,,-ED443)</f>
        <v>17049.192570660118</v>
      </c>
      <c r="HH443" s="147">
        <f>PV(0.05,'PV factor'!Y476,,-EE443)</f>
        <v>16237.326257771543</v>
      </c>
      <c r="HI443" s="147">
        <f>PV(0.05,'PV factor'!Z476,,-EF443)</f>
        <v>15464.120245496708</v>
      </c>
      <c r="HJ443" s="147">
        <f>PV(0.05,'PV factor'!AA476,,-EG443)</f>
        <v>14727.733567139721</v>
      </c>
      <c r="HK443" s="147">
        <f>PV(0.05,'PV factor'!AB476,,-EH443)</f>
        <v>14026.412921085448</v>
      </c>
      <c r="HL443" s="147">
        <f>PV(0.05,'PV factor'!AC476,,-EI443)</f>
        <v>13358.488496271857</v>
      </c>
      <c r="HM443" s="147">
        <f>PV(0.05,'PV factor'!AD476,,-EJ443)</f>
        <v>12722.369996449384</v>
      </c>
      <c r="HN443" s="147">
        <f>PV(0.05,'PV factor'!AE476,,-EK443)</f>
        <v>12116.542853761322</v>
      </c>
      <c r="HO443" s="147">
        <f>PV(0.05,'PV factor'!AF476,,-EL443)</f>
        <v>11539.564622629827</v>
      </c>
      <c r="HP443" s="147">
        <f>PV(0.05,'PV factor'!AG476,,-EM443)</f>
        <v>10990.061545361741</v>
      </c>
      <c r="HQ443" s="147">
        <f>PV(0.05,'PV factor'!AH476,,-EN443)</f>
        <v>10466.725281296896</v>
      </c>
      <c r="HR443" s="147">
        <f>PV(0.05,'PV factor'!AI476,,-EO443)</f>
        <v>9968.30979171133</v>
      </c>
      <c r="HS443" s="147">
        <f>PV(0.05,'PV factor'!AJ476,,-EP443)</f>
        <v>9493.6283730584073</v>
      </c>
      <c r="HT443" s="147">
        <f>PV(0.05,'PV factor'!AK476,,-EQ443)</f>
        <v>9041.5508314841991</v>
      </c>
      <c r="HU443" s="147">
        <f>PV(0.05,'PV factor'!AL476,,-ER443)</f>
        <v>8611.0007918897136</v>
      </c>
      <c r="HV443" s="147">
        <f>PV(0.05,'PV factor'!AM476,,-ES443)</f>
        <v>8200.9531351330606</v>
      </c>
      <c r="HW443" s="147">
        <f>PV(0.05,'PV factor'!AN476,,-ET443)</f>
        <v>7810.4315572695805</v>
      </c>
      <c r="HX443" s="147">
        <f>PV(0.05,'PV factor'!AO476,,-EU443)</f>
        <v>7438.5062450186488</v>
      </c>
      <c r="HY443" s="147">
        <f>PV(0.05,'PV factor'!AP476,,-EV443)</f>
        <v>7084.2916619225225</v>
      </c>
      <c r="HZ443" s="147">
        <f t="shared" si="655"/>
        <v>98516.099773242633</v>
      </c>
      <c r="IA443" s="147">
        <f t="shared" si="656"/>
        <v>855780.83342821593</v>
      </c>
      <c r="IB443" s="401">
        <f t="shared" si="657"/>
        <v>8.6867104503526988</v>
      </c>
    </row>
    <row r="444" spans="1:236" s="180" customFormat="1" ht="90" customHeight="1" x14ac:dyDescent="0.25">
      <c r="A444" s="161" t="s">
        <v>3062</v>
      </c>
      <c r="B444" s="150" t="s">
        <v>3063</v>
      </c>
      <c r="C444" s="260" t="s">
        <v>3408</v>
      </c>
      <c r="D444" s="165" t="s">
        <v>73</v>
      </c>
      <c r="E444" s="260" t="s">
        <v>3647</v>
      </c>
      <c r="F444" s="177" t="s">
        <v>3203</v>
      </c>
      <c r="G444" s="177" t="s">
        <v>3204</v>
      </c>
      <c r="H444" s="165" t="s">
        <v>77</v>
      </c>
      <c r="I444" s="177" t="s">
        <v>3084</v>
      </c>
      <c r="J444" s="151">
        <v>10</v>
      </c>
      <c r="K444" s="227" t="s">
        <v>94</v>
      </c>
      <c r="L444" s="79"/>
      <c r="M444" s="79" t="s">
        <v>644</v>
      </c>
      <c r="N444" s="165" t="s">
        <v>81</v>
      </c>
      <c r="O444" s="79" t="s">
        <v>106</v>
      </c>
      <c r="P444" s="79" t="s">
        <v>314</v>
      </c>
      <c r="Q444" s="112" t="s">
        <v>100</v>
      </c>
      <c r="R444" s="165" t="s">
        <v>162</v>
      </c>
      <c r="S444" s="165" t="s">
        <v>3190</v>
      </c>
      <c r="T444" s="79" t="s">
        <v>3070</v>
      </c>
      <c r="U444" s="79" t="s">
        <v>87</v>
      </c>
      <c r="V444" s="175">
        <v>1</v>
      </c>
      <c r="W444" s="258">
        <v>4546</v>
      </c>
      <c r="X444" s="258">
        <v>0</v>
      </c>
      <c r="Y444" s="258">
        <v>0</v>
      </c>
      <c r="Z444" s="258">
        <v>0</v>
      </c>
      <c r="AA444" s="258">
        <v>4546</v>
      </c>
      <c r="AB444" s="258">
        <v>0</v>
      </c>
      <c r="AC444" s="258">
        <v>0</v>
      </c>
      <c r="AD444" s="258">
        <v>0</v>
      </c>
      <c r="AE444" s="149">
        <v>0</v>
      </c>
      <c r="AF444" s="174">
        <v>0</v>
      </c>
      <c r="AG444" s="149">
        <v>0</v>
      </c>
      <c r="AH444" s="149">
        <v>0</v>
      </c>
      <c r="AI444" s="88" t="s">
        <v>88</v>
      </c>
      <c r="AJ444" s="162">
        <v>0</v>
      </c>
      <c r="AK444" s="162">
        <v>0</v>
      </c>
      <c r="AL444" s="162">
        <v>0</v>
      </c>
      <c r="AM444" s="162">
        <v>0</v>
      </c>
      <c r="AN444" s="162">
        <v>0</v>
      </c>
      <c r="AO444" s="162">
        <v>0</v>
      </c>
      <c r="AP444" s="162">
        <v>0</v>
      </c>
      <c r="AQ444" s="149">
        <v>0</v>
      </c>
      <c r="AR444" s="149">
        <v>0</v>
      </c>
      <c r="AS444" s="149">
        <v>0</v>
      </c>
      <c r="AT444" s="149">
        <v>0</v>
      </c>
      <c r="AU444" s="164"/>
      <c r="AV444" s="230">
        <f t="shared" si="623"/>
        <v>1</v>
      </c>
      <c r="AW444" s="230">
        <f t="shared" si="624"/>
        <v>0</v>
      </c>
      <c r="AX444" s="230" t="str">
        <f t="shared" si="625"/>
        <v>C9</v>
      </c>
      <c r="AY444" s="141">
        <f t="shared" si="626"/>
        <v>9</v>
      </c>
      <c r="AZ444" s="70">
        <f t="shared" si="627"/>
        <v>1</v>
      </c>
      <c r="BA444" s="70">
        <f t="shared" si="628"/>
        <v>1</v>
      </c>
      <c r="BB444" s="70">
        <f t="shared" si="629"/>
        <v>1</v>
      </c>
      <c r="BC444" s="70">
        <f t="shared" si="630"/>
        <v>1</v>
      </c>
      <c r="BD444" s="70">
        <f t="shared" si="631"/>
        <v>1</v>
      </c>
      <c r="BE444" s="70">
        <f t="shared" si="632"/>
        <v>1</v>
      </c>
      <c r="BF444" s="70">
        <f t="shared" si="633"/>
        <v>1</v>
      </c>
      <c r="BG444" s="71">
        <f t="shared" si="634"/>
        <v>0</v>
      </c>
      <c r="BH444" s="71">
        <f t="shared" si="635"/>
        <v>1</v>
      </c>
      <c r="BI444" s="71">
        <f t="shared" si="636"/>
        <v>0</v>
      </c>
      <c r="BJ444" s="71">
        <f t="shared" si="637"/>
        <v>0</v>
      </c>
      <c r="BK444" s="71">
        <f t="shared" si="638"/>
        <v>1</v>
      </c>
      <c r="BL444" s="70">
        <f t="shared" si="639"/>
        <v>1</v>
      </c>
      <c r="BM444" s="70">
        <f t="shared" si="640"/>
        <v>1</v>
      </c>
      <c r="BN444" s="70">
        <f t="shared" si="641"/>
        <v>1</v>
      </c>
      <c r="BO444" s="70">
        <f t="shared" si="642"/>
        <v>0</v>
      </c>
      <c r="BP444" s="144">
        <f t="shared" si="643"/>
        <v>0</v>
      </c>
      <c r="BQ444" s="144">
        <f t="shared" si="644"/>
        <v>0</v>
      </c>
      <c r="BR444" s="144">
        <f t="shared" si="645"/>
        <v>4546</v>
      </c>
      <c r="BS444" s="144">
        <f t="shared" si="646"/>
        <v>0</v>
      </c>
      <c r="BT444" s="144">
        <f t="shared" si="647"/>
        <v>0</v>
      </c>
      <c r="BU444" s="144">
        <f t="shared" si="648"/>
        <v>0</v>
      </c>
      <c r="BV444" s="144">
        <f t="shared" si="649"/>
        <v>0</v>
      </c>
      <c r="BW444" s="144">
        <f t="shared" si="650"/>
        <v>0</v>
      </c>
      <c r="BX444" s="144">
        <f t="shared" si="651"/>
        <v>0</v>
      </c>
      <c r="BY444" s="144">
        <f t="shared" si="652"/>
        <v>0</v>
      </c>
      <c r="BZ444" s="9">
        <v>0</v>
      </c>
      <c r="CA444" s="9">
        <v>0</v>
      </c>
      <c r="CB444" s="9">
        <v>0</v>
      </c>
      <c r="CC444" s="9">
        <v>0</v>
      </c>
      <c r="CD444" s="9">
        <v>0</v>
      </c>
      <c r="CE444" s="9">
        <v>0</v>
      </c>
      <c r="CF444" s="9">
        <v>0</v>
      </c>
      <c r="CG444" s="9">
        <v>0</v>
      </c>
      <c r="CH444" s="9">
        <v>0</v>
      </c>
      <c r="CI444" s="9">
        <v>0</v>
      </c>
      <c r="CJ444" s="9">
        <v>0</v>
      </c>
      <c r="CK444" s="9">
        <v>0</v>
      </c>
      <c r="CL444" s="9">
        <v>0</v>
      </c>
      <c r="CM444" s="9">
        <v>0</v>
      </c>
      <c r="CN444" s="9">
        <v>0</v>
      </c>
      <c r="CO444" s="9">
        <v>0</v>
      </c>
      <c r="CP444" s="9">
        <v>0</v>
      </c>
      <c r="CQ444" s="9">
        <v>0</v>
      </c>
      <c r="CR444" s="9">
        <v>0</v>
      </c>
      <c r="CS444" s="9">
        <v>0</v>
      </c>
      <c r="CT444" s="9">
        <v>0</v>
      </c>
      <c r="CU444" s="9">
        <v>0</v>
      </c>
      <c r="CV444" s="9">
        <v>0</v>
      </c>
      <c r="CW444" s="9">
        <v>0</v>
      </c>
      <c r="CX444" s="9">
        <v>0</v>
      </c>
      <c r="CY444" s="9">
        <v>0</v>
      </c>
      <c r="CZ444" s="9">
        <v>0</v>
      </c>
      <c r="DA444" s="9">
        <v>0</v>
      </c>
      <c r="DB444" s="9">
        <v>0</v>
      </c>
      <c r="DC444" s="9">
        <v>0</v>
      </c>
      <c r="DD444" s="9">
        <v>0</v>
      </c>
      <c r="DE444" s="9">
        <v>0</v>
      </c>
      <c r="DF444" s="9">
        <v>0</v>
      </c>
      <c r="DG444" s="144">
        <f t="shared" si="653"/>
        <v>0</v>
      </c>
      <c r="DH444" s="144">
        <f t="shared" ref="DH444:EW444" si="713">DG444</f>
        <v>0</v>
      </c>
      <c r="DI444" s="144">
        <f t="shared" si="713"/>
        <v>0</v>
      </c>
      <c r="DJ444" s="144">
        <f t="shared" si="713"/>
        <v>0</v>
      </c>
      <c r="DK444" s="144">
        <f t="shared" si="713"/>
        <v>0</v>
      </c>
      <c r="DL444" s="144">
        <f t="shared" si="713"/>
        <v>0</v>
      </c>
      <c r="DM444" s="144">
        <f t="shared" si="713"/>
        <v>0</v>
      </c>
      <c r="DN444" s="144">
        <f t="shared" si="713"/>
        <v>0</v>
      </c>
      <c r="DO444" s="144">
        <f t="shared" si="713"/>
        <v>0</v>
      </c>
      <c r="DP444" s="144">
        <f t="shared" si="713"/>
        <v>0</v>
      </c>
      <c r="DQ444" s="144">
        <f t="shared" si="713"/>
        <v>0</v>
      </c>
      <c r="DR444" s="144">
        <f t="shared" si="713"/>
        <v>0</v>
      </c>
      <c r="DS444" s="144">
        <f t="shared" si="713"/>
        <v>0</v>
      </c>
      <c r="DT444" s="144">
        <f t="shared" si="713"/>
        <v>0</v>
      </c>
      <c r="DU444" s="144">
        <f t="shared" si="713"/>
        <v>0</v>
      </c>
      <c r="DV444" s="144">
        <f t="shared" si="713"/>
        <v>0</v>
      </c>
      <c r="DW444" s="144">
        <f t="shared" si="713"/>
        <v>0</v>
      </c>
      <c r="DX444" s="144">
        <f t="shared" si="713"/>
        <v>0</v>
      </c>
      <c r="DY444" s="144">
        <f t="shared" si="713"/>
        <v>0</v>
      </c>
      <c r="DZ444" s="144">
        <f t="shared" si="713"/>
        <v>0</v>
      </c>
      <c r="EA444" s="144">
        <f t="shared" si="713"/>
        <v>0</v>
      </c>
      <c r="EB444" s="144">
        <f t="shared" si="713"/>
        <v>0</v>
      </c>
      <c r="EC444" s="144">
        <f t="shared" si="713"/>
        <v>0</v>
      </c>
      <c r="ED444" s="144">
        <f t="shared" si="713"/>
        <v>0</v>
      </c>
      <c r="EE444" s="144">
        <f t="shared" si="713"/>
        <v>0</v>
      </c>
      <c r="EF444" s="144">
        <f t="shared" si="713"/>
        <v>0</v>
      </c>
      <c r="EG444" s="144">
        <f t="shared" si="713"/>
        <v>0</v>
      </c>
      <c r="EH444" s="144">
        <f t="shared" si="713"/>
        <v>0</v>
      </c>
      <c r="EI444" s="144">
        <f t="shared" si="713"/>
        <v>0</v>
      </c>
      <c r="EJ444" s="144">
        <f t="shared" si="713"/>
        <v>0</v>
      </c>
      <c r="EK444" s="144">
        <f t="shared" si="713"/>
        <v>0</v>
      </c>
      <c r="EL444" s="144">
        <f t="shared" si="713"/>
        <v>0</v>
      </c>
      <c r="EM444" s="144">
        <f t="shared" si="713"/>
        <v>0</v>
      </c>
      <c r="EN444" s="144">
        <f t="shared" si="713"/>
        <v>0</v>
      </c>
      <c r="EO444" s="144">
        <f t="shared" si="713"/>
        <v>0</v>
      </c>
      <c r="EP444" s="144">
        <f t="shared" si="713"/>
        <v>0</v>
      </c>
      <c r="EQ444" s="144">
        <f t="shared" si="713"/>
        <v>0</v>
      </c>
      <c r="ER444" s="144">
        <f t="shared" si="713"/>
        <v>0</v>
      </c>
      <c r="ES444" s="144">
        <f t="shared" si="713"/>
        <v>0</v>
      </c>
      <c r="ET444" s="144">
        <f t="shared" si="713"/>
        <v>0</v>
      </c>
      <c r="EU444" s="144">
        <f t="shared" si="713"/>
        <v>0</v>
      </c>
      <c r="EV444" s="144">
        <f t="shared" si="713"/>
        <v>0</v>
      </c>
      <c r="EW444" s="144">
        <f t="shared" si="713"/>
        <v>0</v>
      </c>
      <c r="EX444" s="147">
        <f>PV(0.05,'PV factor'!C477,,-BR444)</f>
        <v>4123.3560090702949</v>
      </c>
      <c r="EY444" s="147">
        <f>PV(0.05,'PV factor'!D477,,-BS444)</f>
        <v>0</v>
      </c>
      <c r="EZ444" s="147">
        <f>PV(0.05,'PV factor'!E477,,-BT444)</f>
        <v>0</v>
      </c>
      <c r="FA444" s="147">
        <f>PV(0.05,'PV factor'!F477,,-BU444)</f>
        <v>0</v>
      </c>
      <c r="FB444" s="147">
        <f>PV(0.05,'PV factor'!G477,,-BV444)</f>
        <v>0</v>
      </c>
      <c r="FC444" s="147">
        <f>PV(0.05,'PV factor'!H477,,-BW444)</f>
        <v>0</v>
      </c>
      <c r="FD444" s="147">
        <f>PV(0.05,'PV factor'!I477,,-BX444)</f>
        <v>0</v>
      </c>
      <c r="FE444" s="147">
        <f>PV(0.05,'PV factor'!J477,,-BY444)</f>
        <v>0</v>
      </c>
      <c r="FF444" s="147">
        <f>PV(0.05,'PV factor'!K477,,-BZ444)</f>
        <v>0</v>
      </c>
      <c r="FG444" s="147">
        <f>PV(0.05,'PV factor'!L477,,-CA444)</f>
        <v>0</v>
      </c>
      <c r="FH444" s="147">
        <f>PV(0.05,'PV factor'!M477,,-CB444)</f>
        <v>0</v>
      </c>
      <c r="FI444" s="147">
        <f>PV(0.05,'PV factor'!N477,,-CC444)</f>
        <v>0</v>
      </c>
      <c r="FJ444" s="147">
        <f>PV(0.05,'PV factor'!O477,,-CD444)</f>
        <v>0</v>
      </c>
      <c r="FK444" s="147">
        <f>PV(0.05,'PV factor'!P477,,-CE444)</f>
        <v>0</v>
      </c>
      <c r="FL444" s="147">
        <f>PV(0.05,'PV factor'!Q477,,-CF444)</f>
        <v>0</v>
      </c>
      <c r="FM444" s="147">
        <f>PV(0.05,'PV factor'!R477,,-CG444)</f>
        <v>0</v>
      </c>
      <c r="FN444" s="147">
        <f>PV(0.05,'PV factor'!S477,,-CH444)</f>
        <v>0</v>
      </c>
      <c r="FO444" s="147">
        <f>PV(0.05,'PV factor'!T477,,-CI444)</f>
        <v>0</v>
      </c>
      <c r="FP444" s="147">
        <f>PV(0.05,'PV factor'!U477,,-CJ444)</f>
        <v>0</v>
      </c>
      <c r="FQ444" s="147">
        <f>PV(0.05,'PV factor'!V477,,-CK444)</f>
        <v>0</v>
      </c>
      <c r="FR444" s="147">
        <f>PV(0.05,'PV factor'!W477,,-CL444)</f>
        <v>0</v>
      </c>
      <c r="FS444" s="147">
        <f>PV(0.05,'PV factor'!X477,,-CM444)</f>
        <v>0</v>
      </c>
      <c r="FT444" s="147">
        <f>PV(0.05,'PV factor'!Y477,,-CN444)</f>
        <v>0</v>
      </c>
      <c r="FU444" s="147">
        <f>PV(0.05,'PV factor'!Z477,,-CO444)</f>
        <v>0</v>
      </c>
      <c r="FV444" s="147">
        <f>PV(0.05,'PV factor'!AA477,,-CP444)</f>
        <v>0</v>
      </c>
      <c r="FW444" s="147">
        <f>PV(0.05,'PV factor'!AB477,,-CQ444)</f>
        <v>0</v>
      </c>
      <c r="FX444" s="147">
        <f>PV(0.05,'PV factor'!AC477,,-CR444)</f>
        <v>0</v>
      </c>
      <c r="FY444" s="147">
        <f>PV(0.05,'PV factor'!AD477,,-CS444)</f>
        <v>0</v>
      </c>
      <c r="FZ444" s="147">
        <f>PV(0.05,'PV factor'!AE477,,-CT444)</f>
        <v>0</v>
      </c>
      <c r="GA444" s="147">
        <f>PV(0.05,'PV factor'!AF477,,-CU444)</f>
        <v>0</v>
      </c>
      <c r="GB444" s="147">
        <f>PV(0.05,'PV factor'!AG477,,-CV444)</f>
        <v>0</v>
      </c>
      <c r="GC444" s="147">
        <f>PV(0.05,'PV factor'!AH477,,-CW444)</f>
        <v>0</v>
      </c>
      <c r="GD444" s="147">
        <f>PV(0.05,'PV factor'!AI477,,-CX444)</f>
        <v>0</v>
      </c>
      <c r="GE444" s="147">
        <f>PV(0.05,'PV factor'!AJ477,,-CY444)</f>
        <v>0</v>
      </c>
      <c r="GF444" s="147">
        <f>PV(0.05,'PV factor'!AK477,,-CZ444)</f>
        <v>0</v>
      </c>
      <c r="GG444" s="147">
        <f>PV(0.05,'PV factor'!AL477,,-DA444)</f>
        <v>0</v>
      </c>
      <c r="GH444" s="147">
        <f>PV(0.05,'PV factor'!AM477,,-DB444)</f>
        <v>0</v>
      </c>
      <c r="GI444" s="147">
        <f>PV(0.05,'PV factor'!AN477,,-DC444)</f>
        <v>0</v>
      </c>
      <c r="GJ444" s="147">
        <f>PV(0.05,'PV factor'!AO477,,-DD444)</f>
        <v>0</v>
      </c>
      <c r="GK444" s="147">
        <f>PV(0.05,'PV factor'!AP477,,-DE444)</f>
        <v>0</v>
      </c>
      <c r="GL444" s="147">
        <f>PV(0.05,'PV factor'!C477,,-DI444)</f>
        <v>0</v>
      </c>
      <c r="GM444" s="147">
        <f>PV(0.05,'PV factor'!D477,,-DJ444)</f>
        <v>0</v>
      </c>
      <c r="GN444" s="147">
        <f>PV(0.05,'PV factor'!E477,,-DK444)</f>
        <v>0</v>
      </c>
      <c r="GO444" s="147">
        <f>PV(0.05,'PV factor'!F477,,-DL444)</f>
        <v>0</v>
      </c>
      <c r="GP444" s="147">
        <f>PV(0.05,'PV factor'!G477,,-DM444)</f>
        <v>0</v>
      </c>
      <c r="GQ444" s="147">
        <f>PV(0.05,'PV factor'!H477,,-DN444)</f>
        <v>0</v>
      </c>
      <c r="GR444" s="147">
        <f>PV(0.05,'PV factor'!I477,,-DO444)</f>
        <v>0</v>
      </c>
      <c r="GS444" s="147">
        <f>PV(0.05,'PV factor'!J477,,-DP444)</f>
        <v>0</v>
      </c>
      <c r="GT444" s="147">
        <f>PV(0.05,'PV factor'!K477,,-DQ444)</f>
        <v>0</v>
      </c>
      <c r="GU444" s="147">
        <f>PV(0.05,'PV factor'!L477,,-DR444)</f>
        <v>0</v>
      </c>
      <c r="GV444" s="147">
        <f>PV(0.05,'PV factor'!M477,,-DS444)</f>
        <v>0</v>
      </c>
      <c r="GW444" s="147">
        <f>PV(0.05,'PV factor'!N477,,-DT444)</f>
        <v>0</v>
      </c>
      <c r="GX444" s="147">
        <f>PV(0.05,'PV factor'!O477,,-DU444)</f>
        <v>0</v>
      </c>
      <c r="GY444" s="147">
        <f>PV(0.05,'PV factor'!P477,,-DV444)</f>
        <v>0</v>
      </c>
      <c r="GZ444" s="147">
        <f>PV(0.05,'PV factor'!Q477,,-DW444)</f>
        <v>0</v>
      </c>
      <c r="HA444" s="147">
        <f>PV(0.05,'PV factor'!R477,,-DX444)</f>
        <v>0</v>
      </c>
      <c r="HB444" s="147">
        <f>PV(0.05,'PV factor'!S477,,-DY444)</f>
        <v>0</v>
      </c>
      <c r="HC444" s="147">
        <f>PV(0.05,'PV factor'!T477,,-DZ444)</f>
        <v>0</v>
      </c>
      <c r="HD444" s="147">
        <f>PV(0.05,'PV factor'!U477,,-EA444)</f>
        <v>0</v>
      </c>
      <c r="HE444" s="147">
        <f>PV(0.05,'PV factor'!V477,,-EB444)</f>
        <v>0</v>
      </c>
      <c r="HF444" s="147">
        <f>PV(0.05,'PV factor'!W477,,-EC444)</f>
        <v>0</v>
      </c>
      <c r="HG444" s="147">
        <f>PV(0.05,'PV factor'!X477,,-ED444)</f>
        <v>0</v>
      </c>
      <c r="HH444" s="147">
        <f>PV(0.05,'PV factor'!Y477,,-EE444)</f>
        <v>0</v>
      </c>
      <c r="HI444" s="147">
        <f>PV(0.05,'PV factor'!Z477,,-EF444)</f>
        <v>0</v>
      </c>
      <c r="HJ444" s="147">
        <f>PV(0.05,'PV factor'!AA477,,-EG444)</f>
        <v>0</v>
      </c>
      <c r="HK444" s="147">
        <f>PV(0.05,'PV factor'!AB477,,-EH444)</f>
        <v>0</v>
      </c>
      <c r="HL444" s="147">
        <f>PV(0.05,'PV factor'!AC477,,-EI444)</f>
        <v>0</v>
      </c>
      <c r="HM444" s="147">
        <f>PV(0.05,'PV factor'!AD477,,-EJ444)</f>
        <v>0</v>
      </c>
      <c r="HN444" s="147">
        <f>PV(0.05,'PV factor'!AE477,,-EK444)</f>
        <v>0</v>
      </c>
      <c r="HO444" s="147">
        <f>PV(0.05,'PV factor'!AF477,,-EL444)</f>
        <v>0</v>
      </c>
      <c r="HP444" s="147">
        <f>PV(0.05,'PV factor'!AG477,,-EM444)</f>
        <v>0</v>
      </c>
      <c r="HQ444" s="147">
        <f>PV(0.05,'PV factor'!AH477,,-EN444)</f>
        <v>0</v>
      </c>
      <c r="HR444" s="147">
        <f>PV(0.05,'PV factor'!AI477,,-EO444)</f>
        <v>0</v>
      </c>
      <c r="HS444" s="147">
        <f>PV(0.05,'PV factor'!AJ477,,-EP444)</f>
        <v>0</v>
      </c>
      <c r="HT444" s="147">
        <f>PV(0.05,'PV factor'!AK477,,-EQ444)</f>
        <v>0</v>
      </c>
      <c r="HU444" s="147">
        <f>PV(0.05,'PV factor'!AL477,,-ER444)</f>
        <v>0</v>
      </c>
      <c r="HV444" s="147">
        <f>PV(0.05,'PV factor'!AM477,,-ES444)</f>
        <v>0</v>
      </c>
      <c r="HW444" s="147">
        <f>PV(0.05,'PV factor'!AN477,,-ET444)</f>
        <v>0</v>
      </c>
      <c r="HX444" s="147">
        <f>PV(0.05,'PV factor'!AO477,,-EU444)</f>
        <v>0</v>
      </c>
      <c r="HY444" s="147">
        <f>PV(0.05,'PV factor'!AP477,,-EV444)</f>
        <v>0</v>
      </c>
      <c r="HZ444" s="147">
        <f t="shared" si="655"/>
        <v>4123.3560090702949</v>
      </c>
      <c r="IA444" s="147">
        <f t="shared" si="656"/>
        <v>0</v>
      </c>
      <c r="IB444" s="401">
        <f t="shared" si="657"/>
        <v>0</v>
      </c>
    </row>
    <row r="445" spans="1:236" s="180" customFormat="1" ht="90" customHeight="1" x14ac:dyDescent="0.25">
      <c r="A445" s="161" t="s">
        <v>3062</v>
      </c>
      <c r="B445" s="150" t="s">
        <v>3063</v>
      </c>
      <c r="C445" s="260" t="s">
        <v>3409</v>
      </c>
      <c r="D445" s="165">
        <v>11</v>
      </c>
      <c r="E445" s="260" t="s">
        <v>3206</v>
      </c>
      <c r="F445" s="177" t="s">
        <v>3207</v>
      </c>
      <c r="G445" s="177" t="s">
        <v>3208</v>
      </c>
      <c r="H445" s="165" t="s">
        <v>77</v>
      </c>
      <c r="I445" s="177" t="s">
        <v>3156</v>
      </c>
      <c r="J445" s="151">
        <v>10</v>
      </c>
      <c r="K445" s="227" t="s">
        <v>79</v>
      </c>
      <c r="L445" s="79">
        <v>52367</v>
      </c>
      <c r="M445" s="79" t="s">
        <v>3200</v>
      </c>
      <c r="N445" s="165" t="s">
        <v>147</v>
      </c>
      <c r="O445" s="73" t="s">
        <v>106</v>
      </c>
      <c r="P445" s="165" t="s">
        <v>293</v>
      </c>
      <c r="Q445" s="112" t="s">
        <v>100</v>
      </c>
      <c r="R445" s="165" t="s">
        <v>108</v>
      </c>
      <c r="S445" s="165" t="s">
        <v>3190</v>
      </c>
      <c r="T445" s="79" t="s">
        <v>3070</v>
      </c>
      <c r="U445" s="165" t="s">
        <v>100</v>
      </c>
      <c r="V445" s="175">
        <v>1</v>
      </c>
      <c r="W445" s="158">
        <v>45000</v>
      </c>
      <c r="X445" s="174">
        <v>0</v>
      </c>
      <c r="Y445" s="258">
        <v>0</v>
      </c>
      <c r="Z445" s="174">
        <v>0</v>
      </c>
      <c r="AA445" s="174">
        <v>45000</v>
      </c>
      <c r="AB445" s="258">
        <v>0</v>
      </c>
      <c r="AC445" s="258">
        <v>0</v>
      </c>
      <c r="AD445" s="258">
        <v>0</v>
      </c>
      <c r="AE445" s="149">
        <v>0</v>
      </c>
      <c r="AF445" s="174">
        <v>0</v>
      </c>
      <c r="AG445" s="149">
        <v>0</v>
      </c>
      <c r="AH445" s="149">
        <v>0</v>
      </c>
      <c r="AI445" s="88" t="s">
        <v>88</v>
      </c>
      <c r="AJ445" s="162">
        <v>0</v>
      </c>
      <c r="AK445" s="162">
        <v>0</v>
      </c>
      <c r="AL445" s="162">
        <v>0</v>
      </c>
      <c r="AM445" s="162">
        <v>0</v>
      </c>
      <c r="AN445" s="162">
        <v>0</v>
      </c>
      <c r="AO445" s="162">
        <v>0</v>
      </c>
      <c r="AP445" s="162">
        <v>0</v>
      </c>
      <c r="AQ445" s="149">
        <v>0</v>
      </c>
      <c r="AR445" s="149">
        <v>0</v>
      </c>
      <c r="AS445" s="149">
        <v>0</v>
      </c>
      <c r="AT445" s="149">
        <v>0</v>
      </c>
      <c r="AU445" s="164"/>
      <c r="AV445" s="230">
        <f t="shared" si="623"/>
        <v>1</v>
      </c>
      <c r="AW445" s="230">
        <f t="shared" si="624"/>
        <v>0</v>
      </c>
      <c r="AX445" s="230" t="str">
        <f t="shared" si="625"/>
        <v>C2</v>
      </c>
      <c r="AY445" s="141">
        <f t="shared" si="626"/>
        <v>9</v>
      </c>
      <c r="AZ445" s="70">
        <f t="shared" si="627"/>
        <v>1</v>
      </c>
      <c r="BA445" s="70">
        <f t="shared" si="628"/>
        <v>1</v>
      </c>
      <c r="BB445" s="70">
        <f t="shared" si="629"/>
        <v>1</v>
      </c>
      <c r="BC445" s="70">
        <f t="shared" si="630"/>
        <v>1</v>
      </c>
      <c r="BD445" s="70">
        <f t="shared" si="631"/>
        <v>1</v>
      </c>
      <c r="BE445" s="70">
        <f t="shared" si="632"/>
        <v>1</v>
      </c>
      <c r="BF445" s="70">
        <f t="shared" si="633"/>
        <v>1</v>
      </c>
      <c r="BG445" s="71">
        <f t="shared" si="634"/>
        <v>0</v>
      </c>
      <c r="BH445" s="71">
        <f t="shared" si="635"/>
        <v>1</v>
      </c>
      <c r="BI445" s="71">
        <f t="shared" si="636"/>
        <v>0</v>
      </c>
      <c r="BJ445" s="71">
        <f t="shared" si="637"/>
        <v>1</v>
      </c>
      <c r="BK445" s="71">
        <f t="shared" si="638"/>
        <v>0</v>
      </c>
      <c r="BL445" s="70">
        <f t="shared" si="639"/>
        <v>1</v>
      </c>
      <c r="BM445" s="70">
        <f t="shared" si="640"/>
        <v>1</v>
      </c>
      <c r="BN445" s="70">
        <f t="shared" si="641"/>
        <v>0</v>
      </c>
      <c r="BO445" s="70">
        <f t="shared" si="642"/>
        <v>1</v>
      </c>
      <c r="BP445" s="144">
        <f t="shared" si="643"/>
        <v>0</v>
      </c>
      <c r="BQ445" s="144">
        <f t="shared" si="644"/>
        <v>0</v>
      </c>
      <c r="BR445" s="144">
        <f t="shared" si="645"/>
        <v>45000</v>
      </c>
      <c r="BS445" s="144">
        <f t="shared" si="646"/>
        <v>0</v>
      </c>
      <c r="BT445" s="144">
        <f t="shared" si="647"/>
        <v>0</v>
      </c>
      <c r="BU445" s="144">
        <f t="shared" si="648"/>
        <v>0</v>
      </c>
      <c r="BV445" s="144">
        <f t="shared" si="649"/>
        <v>0</v>
      </c>
      <c r="BW445" s="144">
        <f t="shared" si="650"/>
        <v>0</v>
      </c>
      <c r="BX445" s="144">
        <f t="shared" si="651"/>
        <v>0</v>
      </c>
      <c r="BY445" s="144">
        <f t="shared" si="652"/>
        <v>0</v>
      </c>
      <c r="BZ445" s="9">
        <v>0</v>
      </c>
      <c r="CA445" s="9">
        <v>0</v>
      </c>
      <c r="CB445" s="9">
        <v>0</v>
      </c>
      <c r="CC445" s="9">
        <v>0</v>
      </c>
      <c r="CD445" s="9">
        <v>0</v>
      </c>
      <c r="CE445" s="9">
        <v>0</v>
      </c>
      <c r="CF445" s="9">
        <v>0</v>
      </c>
      <c r="CG445" s="9">
        <v>0</v>
      </c>
      <c r="CH445" s="9">
        <v>0</v>
      </c>
      <c r="CI445" s="9">
        <v>0</v>
      </c>
      <c r="CJ445" s="9">
        <v>0</v>
      </c>
      <c r="CK445" s="9">
        <v>0</v>
      </c>
      <c r="CL445" s="9">
        <v>0</v>
      </c>
      <c r="CM445" s="9">
        <v>0</v>
      </c>
      <c r="CN445" s="9">
        <v>0</v>
      </c>
      <c r="CO445" s="9">
        <v>0</v>
      </c>
      <c r="CP445" s="9">
        <v>0</v>
      </c>
      <c r="CQ445" s="9">
        <v>0</v>
      </c>
      <c r="CR445" s="9">
        <v>0</v>
      </c>
      <c r="CS445" s="9">
        <v>0</v>
      </c>
      <c r="CT445" s="9">
        <v>0</v>
      </c>
      <c r="CU445" s="9">
        <v>0</v>
      </c>
      <c r="CV445" s="9">
        <v>0</v>
      </c>
      <c r="CW445" s="9">
        <v>0</v>
      </c>
      <c r="CX445" s="9">
        <v>0</v>
      </c>
      <c r="CY445" s="9">
        <v>0</v>
      </c>
      <c r="CZ445" s="9">
        <v>0</v>
      </c>
      <c r="DA445" s="9">
        <v>0</v>
      </c>
      <c r="DB445" s="9">
        <v>0</v>
      </c>
      <c r="DC445" s="9">
        <v>0</v>
      </c>
      <c r="DD445" s="9">
        <v>0</v>
      </c>
      <c r="DE445" s="9">
        <v>0</v>
      </c>
      <c r="DF445" s="9">
        <v>0</v>
      </c>
      <c r="DG445" s="144">
        <f t="shared" si="653"/>
        <v>52367</v>
      </c>
      <c r="DH445" s="144">
        <f t="shared" ref="DH445:EW445" si="714">DG445</f>
        <v>52367</v>
      </c>
      <c r="DI445" s="144">
        <f t="shared" si="714"/>
        <v>52367</v>
      </c>
      <c r="DJ445" s="144">
        <f t="shared" si="714"/>
        <v>52367</v>
      </c>
      <c r="DK445" s="144">
        <f t="shared" si="714"/>
        <v>52367</v>
      </c>
      <c r="DL445" s="144">
        <f t="shared" si="714"/>
        <v>52367</v>
      </c>
      <c r="DM445" s="144">
        <f t="shared" si="714"/>
        <v>52367</v>
      </c>
      <c r="DN445" s="144">
        <f t="shared" si="714"/>
        <v>52367</v>
      </c>
      <c r="DO445" s="144">
        <f t="shared" si="714"/>
        <v>52367</v>
      </c>
      <c r="DP445" s="144">
        <f t="shared" si="714"/>
        <v>52367</v>
      </c>
      <c r="DQ445" s="144">
        <f t="shared" si="714"/>
        <v>52367</v>
      </c>
      <c r="DR445" s="144">
        <f t="shared" si="714"/>
        <v>52367</v>
      </c>
      <c r="DS445" s="144">
        <f t="shared" si="714"/>
        <v>52367</v>
      </c>
      <c r="DT445" s="144">
        <f t="shared" si="714"/>
        <v>52367</v>
      </c>
      <c r="DU445" s="144">
        <f t="shared" si="714"/>
        <v>52367</v>
      </c>
      <c r="DV445" s="144">
        <f t="shared" si="714"/>
        <v>52367</v>
      </c>
      <c r="DW445" s="144">
        <f t="shared" si="714"/>
        <v>52367</v>
      </c>
      <c r="DX445" s="144">
        <f t="shared" si="714"/>
        <v>52367</v>
      </c>
      <c r="DY445" s="144">
        <f t="shared" si="714"/>
        <v>52367</v>
      </c>
      <c r="DZ445" s="144">
        <f t="shared" si="714"/>
        <v>52367</v>
      </c>
      <c r="EA445" s="144">
        <f t="shared" si="714"/>
        <v>52367</v>
      </c>
      <c r="EB445" s="144">
        <f t="shared" si="714"/>
        <v>52367</v>
      </c>
      <c r="EC445" s="144">
        <f t="shared" si="714"/>
        <v>52367</v>
      </c>
      <c r="ED445" s="144">
        <f t="shared" si="714"/>
        <v>52367</v>
      </c>
      <c r="EE445" s="144">
        <f t="shared" si="714"/>
        <v>52367</v>
      </c>
      <c r="EF445" s="144">
        <f t="shared" si="714"/>
        <v>52367</v>
      </c>
      <c r="EG445" s="144">
        <f t="shared" si="714"/>
        <v>52367</v>
      </c>
      <c r="EH445" s="144">
        <f t="shared" si="714"/>
        <v>52367</v>
      </c>
      <c r="EI445" s="144">
        <f t="shared" si="714"/>
        <v>52367</v>
      </c>
      <c r="EJ445" s="144">
        <f t="shared" si="714"/>
        <v>52367</v>
      </c>
      <c r="EK445" s="144">
        <f t="shared" si="714"/>
        <v>52367</v>
      </c>
      <c r="EL445" s="144">
        <f t="shared" si="714"/>
        <v>52367</v>
      </c>
      <c r="EM445" s="144">
        <f t="shared" si="714"/>
        <v>52367</v>
      </c>
      <c r="EN445" s="144">
        <f t="shared" si="714"/>
        <v>52367</v>
      </c>
      <c r="EO445" s="144">
        <f t="shared" si="714"/>
        <v>52367</v>
      </c>
      <c r="EP445" s="144">
        <f t="shared" si="714"/>
        <v>52367</v>
      </c>
      <c r="EQ445" s="144">
        <f t="shared" si="714"/>
        <v>52367</v>
      </c>
      <c r="ER445" s="144">
        <f t="shared" si="714"/>
        <v>52367</v>
      </c>
      <c r="ES445" s="144">
        <f t="shared" si="714"/>
        <v>52367</v>
      </c>
      <c r="ET445" s="144">
        <f t="shared" si="714"/>
        <v>52367</v>
      </c>
      <c r="EU445" s="144">
        <f t="shared" si="714"/>
        <v>52367</v>
      </c>
      <c r="EV445" s="144">
        <f t="shared" si="714"/>
        <v>52367</v>
      </c>
      <c r="EW445" s="144">
        <f t="shared" si="714"/>
        <v>52367</v>
      </c>
      <c r="EX445" s="147">
        <f>PV(0.05,'PV factor'!C478,,-BR445)</f>
        <v>40816.326530612241</v>
      </c>
      <c r="EY445" s="147">
        <f>PV(0.05,'PV factor'!D478,,-BS445)</f>
        <v>0</v>
      </c>
      <c r="EZ445" s="147">
        <f>PV(0.05,'PV factor'!E478,,-BT445)</f>
        <v>0</v>
      </c>
      <c r="FA445" s="147">
        <f>PV(0.05,'PV factor'!F478,,-BU445)</f>
        <v>0</v>
      </c>
      <c r="FB445" s="147">
        <f>PV(0.05,'PV factor'!G478,,-BV445)</f>
        <v>0</v>
      </c>
      <c r="FC445" s="147">
        <f>PV(0.05,'PV factor'!H478,,-BW445)</f>
        <v>0</v>
      </c>
      <c r="FD445" s="147">
        <f>PV(0.05,'PV factor'!I478,,-BX445)</f>
        <v>0</v>
      </c>
      <c r="FE445" s="147">
        <f>PV(0.05,'PV factor'!J478,,-BY445)</f>
        <v>0</v>
      </c>
      <c r="FF445" s="147">
        <f>PV(0.05,'PV factor'!K478,,-BZ445)</f>
        <v>0</v>
      </c>
      <c r="FG445" s="147">
        <f>PV(0.05,'PV factor'!L478,,-CA445)</f>
        <v>0</v>
      </c>
      <c r="FH445" s="147">
        <f>PV(0.05,'PV factor'!M478,,-CB445)</f>
        <v>0</v>
      </c>
      <c r="FI445" s="147">
        <f>PV(0.05,'PV factor'!N478,,-CC445)</f>
        <v>0</v>
      </c>
      <c r="FJ445" s="147">
        <f>PV(0.05,'PV factor'!O478,,-CD445)</f>
        <v>0</v>
      </c>
      <c r="FK445" s="147">
        <f>PV(0.05,'PV factor'!P478,,-CE445)</f>
        <v>0</v>
      </c>
      <c r="FL445" s="147">
        <f>PV(0.05,'PV factor'!Q478,,-CF445)</f>
        <v>0</v>
      </c>
      <c r="FM445" s="147">
        <f>PV(0.05,'PV factor'!R478,,-CG445)</f>
        <v>0</v>
      </c>
      <c r="FN445" s="147">
        <f>PV(0.05,'PV factor'!S478,,-CH445)</f>
        <v>0</v>
      </c>
      <c r="FO445" s="147">
        <f>PV(0.05,'PV factor'!T478,,-CI445)</f>
        <v>0</v>
      </c>
      <c r="FP445" s="147">
        <f>PV(0.05,'PV factor'!U478,,-CJ445)</f>
        <v>0</v>
      </c>
      <c r="FQ445" s="147">
        <f>PV(0.05,'PV factor'!V478,,-CK445)</f>
        <v>0</v>
      </c>
      <c r="FR445" s="147">
        <f>PV(0.05,'PV factor'!W478,,-CL445)</f>
        <v>0</v>
      </c>
      <c r="FS445" s="147">
        <f>PV(0.05,'PV factor'!X478,,-CM445)</f>
        <v>0</v>
      </c>
      <c r="FT445" s="147">
        <f>PV(0.05,'PV factor'!Y478,,-CN445)</f>
        <v>0</v>
      </c>
      <c r="FU445" s="147">
        <f>PV(0.05,'PV factor'!Z478,,-CO445)</f>
        <v>0</v>
      </c>
      <c r="FV445" s="147">
        <f>PV(0.05,'PV factor'!AA478,,-CP445)</f>
        <v>0</v>
      </c>
      <c r="FW445" s="147">
        <f>PV(0.05,'PV factor'!AB478,,-CQ445)</f>
        <v>0</v>
      </c>
      <c r="FX445" s="147">
        <f>PV(0.05,'PV factor'!AC478,,-CR445)</f>
        <v>0</v>
      </c>
      <c r="FY445" s="147">
        <f>PV(0.05,'PV factor'!AD478,,-CS445)</f>
        <v>0</v>
      </c>
      <c r="FZ445" s="147">
        <f>PV(0.05,'PV factor'!AE478,,-CT445)</f>
        <v>0</v>
      </c>
      <c r="GA445" s="147">
        <f>PV(0.05,'PV factor'!AF478,,-CU445)</f>
        <v>0</v>
      </c>
      <c r="GB445" s="147">
        <f>PV(0.05,'PV factor'!AG478,,-CV445)</f>
        <v>0</v>
      </c>
      <c r="GC445" s="147">
        <f>PV(0.05,'PV factor'!AH478,,-CW445)</f>
        <v>0</v>
      </c>
      <c r="GD445" s="147">
        <f>PV(0.05,'PV factor'!AI478,,-CX445)</f>
        <v>0</v>
      </c>
      <c r="GE445" s="147">
        <f>PV(0.05,'PV factor'!AJ478,,-CY445)</f>
        <v>0</v>
      </c>
      <c r="GF445" s="147">
        <f>PV(0.05,'PV factor'!AK478,,-CZ445)</f>
        <v>0</v>
      </c>
      <c r="GG445" s="147">
        <f>PV(0.05,'PV factor'!AL478,,-DA445)</f>
        <v>0</v>
      </c>
      <c r="GH445" s="147">
        <f>PV(0.05,'PV factor'!AM478,,-DB445)</f>
        <v>0</v>
      </c>
      <c r="GI445" s="147">
        <f>PV(0.05,'PV factor'!AN478,,-DC445)</f>
        <v>0</v>
      </c>
      <c r="GJ445" s="147">
        <f>PV(0.05,'PV factor'!AO478,,-DD445)</f>
        <v>0</v>
      </c>
      <c r="GK445" s="147">
        <f>PV(0.05,'PV factor'!AP478,,-DE445)</f>
        <v>0</v>
      </c>
      <c r="GL445" s="147">
        <f>PV(0.05,'PV factor'!C478,,-DI445)</f>
        <v>47498.4126984127</v>
      </c>
      <c r="GM445" s="147">
        <f>PV(0.05,'PV factor'!D478,,-DJ445)</f>
        <v>45236.583522297806</v>
      </c>
      <c r="GN445" s="147">
        <f>PV(0.05,'PV factor'!E478,,-DK445)</f>
        <v>43082.46049742648</v>
      </c>
      <c r="GO445" s="147">
        <f>PV(0.05,'PV factor'!F478,,-DL445)</f>
        <v>41030.914759453786</v>
      </c>
      <c r="GP445" s="147">
        <f>PV(0.05,'PV factor'!G478,,-DM445)</f>
        <v>39077.06167567028</v>
      </c>
      <c r="GQ445" s="147">
        <f>PV(0.05,'PV factor'!H478,,-DN445)</f>
        <v>37216.249214924072</v>
      </c>
      <c r="GR445" s="147">
        <f>PV(0.05,'PV factor'!I478,,-DO445)</f>
        <v>35444.046871356259</v>
      </c>
      <c r="GS445" s="147">
        <f>PV(0.05,'PV factor'!J478,,-DP445)</f>
        <v>33756.235115577387</v>
      </c>
      <c r="GT445" s="147">
        <f>PV(0.05,'PV factor'!K478,,-DQ445)</f>
        <v>32148.795348168944</v>
      </c>
      <c r="GU445" s="147">
        <f>PV(0.05,'PV factor'!L478,,-DR445)</f>
        <v>30617.900331589466</v>
      </c>
      <c r="GV445" s="147">
        <f>PV(0.05,'PV factor'!M478,,-DS445)</f>
        <v>29159.905077704258</v>
      </c>
      <c r="GW445" s="147">
        <f>PV(0.05,'PV factor'!N478,,-DT445)</f>
        <v>27771.338169242146</v>
      </c>
      <c r="GX445" s="147">
        <f>PV(0.05,'PV factor'!O478,,-DU445)</f>
        <v>26448.893494516335</v>
      </c>
      <c r="GY445" s="147">
        <f>PV(0.05,'PV factor'!P478,,-DV445)</f>
        <v>25189.422375729835</v>
      </c>
      <c r="GZ445" s="147">
        <f>PV(0.05,'PV factor'!Q478,,-DW445)</f>
        <v>23989.926072123657</v>
      </c>
      <c r="HA445" s="147">
        <f>PV(0.05,'PV factor'!R478,,-DX445)</f>
        <v>22847.548640117762</v>
      </c>
      <c r="HB445" s="147">
        <f>PV(0.05,'PV factor'!S478,,-DY445)</f>
        <v>21759.57013344549</v>
      </c>
      <c r="HC445" s="147">
        <f>PV(0.05,'PV factor'!T478,,-DZ445)</f>
        <v>20723.400127090943</v>
      </c>
      <c r="HD445" s="147">
        <f>PV(0.05,'PV factor'!U478,,-EA445)</f>
        <v>19736.571549610424</v>
      </c>
      <c r="HE445" s="147">
        <f>PV(0.05,'PV factor'!V478,,-EB445)</f>
        <v>18796.734809152782</v>
      </c>
      <c r="HF445" s="147">
        <f>PV(0.05,'PV factor'!W478,,-EC445)</f>
        <v>17901.652199193129</v>
      </c>
      <c r="HG445" s="147">
        <f>PV(0.05,'PV factor'!X478,,-ED445)</f>
        <v>17049.192570660118</v>
      </c>
      <c r="HH445" s="147">
        <f>PV(0.05,'PV factor'!Y478,,-EE445)</f>
        <v>16237.326257771543</v>
      </c>
      <c r="HI445" s="147">
        <f>PV(0.05,'PV factor'!Z478,,-EF445)</f>
        <v>15464.120245496708</v>
      </c>
      <c r="HJ445" s="147">
        <f>PV(0.05,'PV factor'!AA478,,-EG445)</f>
        <v>14727.733567139721</v>
      </c>
      <c r="HK445" s="147">
        <f>PV(0.05,'PV factor'!AB478,,-EH445)</f>
        <v>14026.412921085448</v>
      </c>
      <c r="HL445" s="147">
        <f>PV(0.05,'PV factor'!AC478,,-EI445)</f>
        <v>13358.488496271857</v>
      </c>
      <c r="HM445" s="147">
        <f>PV(0.05,'PV factor'!AD478,,-EJ445)</f>
        <v>12722.369996449384</v>
      </c>
      <c r="HN445" s="147">
        <f>PV(0.05,'PV factor'!AE478,,-EK445)</f>
        <v>12116.542853761322</v>
      </c>
      <c r="HO445" s="147">
        <f>PV(0.05,'PV factor'!AF478,,-EL445)</f>
        <v>11539.564622629827</v>
      </c>
      <c r="HP445" s="147">
        <f>PV(0.05,'PV factor'!AG478,,-EM445)</f>
        <v>10990.061545361741</v>
      </c>
      <c r="HQ445" s="147">
        <f>PV(0.05,'PV factor'!AH478,,-EN445)</f>
        <v>10466.725281296896</v>
      </c>
      <c r="HR445" s="147">
        <f>PV(0.05,'PV factor'!AI478,,-EO445)</f>
        <v>9968.30979171133</v>
      </c>
      <c r="HS445" s="147">
        <f>PV(0.05,'PV factor'!AJ478,,-EP445)</f>
        <v>9493.6283730584073</v>
      </c>
      <c r="HT445" s="147">
        <f>PV(0.05,'PV factor'!AK478,,-EQ445)</f>
        <v>9041.5508314841991</v>
      </c>
      <c r="HU445" s="147">
        <f>PV(0.05,'PV factor'!AL478,,-ER445)</f>
        <v>8611.0007918897136</v>
      </c>
      <c r="HV445" s="147">
        <f>PV(0.05,'PV factor'!AM478,,-ES445)</f>
        <v>8200.9531351330606</v>
      </c>
      <c r="HW445" s="147">
        <f>PV(0.05,'PV factor'!AN478,,-ET445)</f>
        <v>7810.4315572695805</v>
      </c>
      <c r="HX445" s="147">
        <f>PV(0.05,'PV factor'!AO478,,-EU445)</f>
        <v>7438.5062450186488</v>
      </c>
      <c r="HY445" s="147">
        <f>PV(0.05,'PV factor'!AP478,,-EV445)</f>
        <v>7084.2916619225225</v>
      </c>
      <c r="HZ445" s="147">
        <f t="shared" si="655"/>
        <v>40816.326530612241</v>
      </c>
      <c r="IA445" s="147">
        <f t="shared" si="656"/>
        <v>385108.66003487719</v>
      </c>
      <c r="IB445" s="401">
        <f t="shared" si="657"/>
        <v>9.4351621708544915</v>
      </c>
    </row>
    <row r="446" spans="1:236" s="180" customFormat="1" ht="90" customHeight="1" x14ac:dyDescent="0.25">
      <c r="A446" s="161" t="s">
        <v>3062</v>
      </c>
      <c r="B446" s="150" t="s">
        <v>3063</v>
      </c>
      <c r="C446" s="260" t="s">
        <v>3410</v>
      </c>
      <c r="D446" s="222">
        <v>2</v>
      </c>
      <c r="E446" s="260" t="s">
        <v>3210</v>
      </c>
      <c r="F446" s="177" t="s">
        <v>3211</v>
      </c>
      <c r="G446" s="177" t="s">
        <v>3212</v>
      </c>
      <c r="H446" s="165" t="s">
        <v>77</v>
      </c>
      <c r="I446" s="177" t="s">
        <v>93</v>
      </c>
      <c r="J446" s="151">
        <v>5</v>
      </c>
      <c r="K446" s="95" t="s">
        <v>206</v>
      </c>
      <c r="L446" s="79"/>
      <c r="M446" s="79" t="s">
        <v>644</v>
      </c>
      <c r="N446" s="165" t="s">
        <v>81</v>
      </c>
      <c r="O446" s="165" t="s">
        <v>82</v>
      </c>
      <c r="P446" s="165" t="s">
        <v>280</v>
      </c>
      <c r="Q446" s="112" t="s">
        <v>100</v>
      </c>
      <c r="R446" s="165" t="s">
        <v>108</v>
      </c>
      <c r="S446" s="165" t="s">
        <v>3190</v>
      </c>
      <c r="T446" s="79" t="s">
        <v>2065</v>
      </c>
      <c r="U446" s="165" t="s">
        <v>100</v>
      </c>
      <c r="V446" s="175">
        <v>1</v>
      </c>
      <c r="W446" s="258">
        <v>2500</v>
      </c>
      <c r="X446" s="258">
        <v>0</v>
      </c>
      <c r="Y446" s="258">
        <v>0</v>
      </c>
      <c r="Z446" s="258">
        <v>0</v>
      </c>
      <c r="AA446" s="258">
        <v>2500</v>
      </c>
      <c r="AB446" s="258">
        <v>0</v>
      </c>
      <c r="AC446" s="258">
        <v>0</v>
      </c>
      <c r="AD446" s="258">
        <v>0</v>
      </c>
      <c r="AE446" s="149">
        <v>0</v>
      </c>
      <c r="AF446" s="174">
        <v>0</v>
      </c>
      <c r="AG446" s="149">
        <v>0</v>
      </c>
      <c r="AH446" s="149">
        <v>0</v>
      </c>
      <c r="AI446" s="88" t="s">
        <v>88</v>
      </c>
      <c r="AJ446" s="162">
        <v>0</v>
      </c>
      <c r="AK446" s="162">
        <v>0</v>
      </c>
      <c r="AL446" s="162">
        <v>0</v>
      </c>
      <c r="AM446" s="162">
        <v>0</v>
      </c>
      <c r="AN446" s="162">
        <v>0</v>
      </c>
      <c r="AO446" s="162">
        <v>0</v>
      </c>
      <c r="AP446" s="162">
        <v>0</v>
      </c>
      <c r="AQ446" s="149">
        <v>0</v>
      </c>
      <c r="AR446" s="149">
        <v>0</v>
      </c>
      <c r="AS446" s="149">
        <v>0</v>
      </c>
      <c r="AT446" s="149">
        <v>0</v>
      </c>
      <c r="AU446" s="164"/>
      <c r="AV446" s="230">
        <f t="shared" si="623"/>
        <v>1</v>
      </c>
      <c r="AW446" s="230">
        <f t="shared" si="624"/>
        <v>0</v>
      </c>
      <c r="AX446" s="230" t="str">
        <f t="shared" si="625"/>
        <v>D1</v>
      </c>
      <c r="AY446" s="141">
        <f t="shared" si="626"/>
        <v>8</v>
      </c>
      <c r="AZ446" s="70">
        <f t="shared" si="627"/>
        <v>1</v>
      </c>
      <c r="BA446" s="70">
        <f t="shared" si="628"/>
        <v>1</v>
      </c>
      <c r="BB446" s="70">
        <f t="shared" si="629"/>
        <v>1</v>
      </c>
      <c r="BC446" s="70">
        <f t="shared" si="630"/>
        <v>1</v>
      </c>
      <c r="BD446" s="70">
        <f t="shared" si="631"/>
        <v>1</v>
      </c>
      <c r="BE446" s="70">
        <f t="shared" si="632"/>
        <v>1</v>
      </c>
      <c r="BF446" s="70">
        <f t="shared" si="633"/>
        <v>1</v>
      </c>
      <c r="BG446" s="71">
        <f t="shared" si="634"/>
        <v>0</v>
      </c>
      <c r="BH446" s="71">
        <f t="shared" si="635"/>
        <v>0</v>
      </c>
      <c r="BI446" s="71">
        <f t="shared" si="636"/>
        <v>0</v>
      </c>
      <c r="BJ446" s="71">
        <f t="shared" si="637"/>
        <v>0</v>
      </c>
      <c r="BK446" s="71">
        <f t="shared" si="638"/>
        <v>0</v>
      </c>
      <c r="BL446" s="70">
        <f t="shared" si="639"/>
        <v>1</v>
      </c>
      <c r="BM446" s="70">
        <f t="shared" si="640"/>
        <v>1</v>
      </c>
      <c r="BN446" s="70">
        <f t="shared" si="641"/>
        <v>0</v>
      </c>
      <c r="BO446" s="70">
        <f t="shared" si="642"/>
        <v>1</v>
      </c>
      <c r="BP446" s="144">
        <f t="shared" si="643"/>
        <v>0</v>
      </c>
      <c r="BQ446" s="144">
        <f t="shared" si="644"/>
        <v>0</v>
      </c>
      <c r="BR446" s="144">
        <f t="shared" si="645"/>
        <v>2500</v>
      </c>
      <c r="BS446" s="144">
        <f t="shared" si="646"/>
        <v>0</v>
      </c>
      <c r="BT446" s="144">
        <f t="shared" si="647"/>
        <v>0</v>
      </c>
      <c r="BU446" s="144">
        <f t="shared" si="648"/>
        <v>0</v>
      </c>
      <c r="BV446" s="144">
        <f t="shared" si="649"/>
        <v>0</v>
      </c>
      <c r="BW446" s="144">
        <f t="shared" si="650"/>
        <v>0</v>
      </c>
      <c r="BX446" s="144">
        <f t="shared" si="651"/>
        <v>0</v>
      </c>
      <c r="BY446" s="144">
        <f t="shared" si="652"/>
        <v>0</v>
      </c>
      <c r="BZ446" s="9">
        <v>0</v>
      </c>
      <c r="CA446" s="9">
        <v>0</v>
      </c>
      <c r="CB446" s="9">
        <v>0</v>
      </c>
      <c r="CC446" s="9">
        <v>0</v>
      </c>
      <c r="CD446" s="9">
        <v>0</v>
      </c>
      <c r="CE446" s="9">
        <v>0</v>
      </c>
      <c r="CF446" s="9">
        <v>0</v>
      </c>
      <c r="CG446" s="9">
        <v>0</v>
      </c>
      <c r="CH446" s="9">
        <v>0</v>
      </c>
      <c r="CI446" s="9">
        <v>0</v>
      </c>
      <c r="CJ446" s="9">
        <v>0</v>
      </c>
      <c r="CK446" s="9">
        <v>0</v>
      </c>
      <c r="CL446" s="9">
        <v>0</v>
      </c>
      <c r="CM446" s="9">
        <v>0</v>
      </c>
      <c r="CN446" s="9">
        <v>0</v>
      </c>
      <c r="CO446" s="9">
        <v>0</v>
      </c>
      <c r="CP446" s="9">
        <v>0</v>
      </c>
      <c r="CQ446" s="9">
        <v>0</v>
      </c>
      <c r="CR446" s="9">
        <v>0</v>
      </c>
      <c r="CS446" s="9">
        <v>0</v>
      </c>
      <c r="CT446" s="9">
        <v>0</v>
      </c>
      <c r="CU446" s="9">
        <v>0</v>
      </c>
      <c r="CV446" s="9">
        <v>0</v>
      </c>
      <c r="CW446" s="9">
        <v>0</v>
      </c>
      <c r="CX446" s="9">
        <v>0</v>
      </c>
      <c r="CY446" s="9">
        <v>0</v>
      </c>
      <c r="CZ446" s="9">
        <v>0</v>
      </c>
      <c r="DA446" s="9">
        <v>0</v>
      </c>
      <c r="DB446" s="9">
        <v>0</v>
      </c>
      <c r="DC446" s="9">
        <v>0</v>
      </c>
      <c r="DD446" s="9">
        <v>0</v>
      </c>
      <c r="DE446" s="9">
        <v>0</v>
      </c>
      <c r="DF446" s="9">
        <v>0</v>
      </c>
      <c r="DG446" s="144">
        <f t="shared" si="653"/>
        <v>0</v>
      </c>
      <c r="DH446" s="144">
        <f t="shared" ref="DH446:EW446" si="715">DG446</f>
        <v>0</v>
      </c>
      <c r="DI446" s="144">
        <f t="shared" si="715"/>
        <v>0</v>
      </c>
      <c r="DJ446" s="144">
        <f t="shared" si="715"/>
        <v>0</v>
      </c>
      <c r="DK446" s="144">
        <f t="shared" si="715"/>
        <v>0</v>
      </c>
      <c r="DL446" s="144">
        <f t="shared" si="715"/>
        <v>0</v>
      </c>
      <c r="DM446" s="144">
        <f t="shared" si="715"/>
        <v>0</v>
      </c>
      <c r="DN446" s="144">
        <f t="shared" si="715"/>
        <v>0</v>
      </c>
      <c r="DO446" s="144">
        <f t="shared" si="715"/>
        <v>0</v>
      </c>
      <c r="DP446" s="144">
        <f t="shared" si="715"/>
        <v>0</v>
      </c>
      <c r="DQ446" s="144">
        <f t="shared" si="715"/>
        <v>0</v>
      </c>
      <c r="DR446" s="144">
        <f t="shared" si="715"/>
        <v>0</v>
      </c>
      <c r="DS446" s="144">
        <f t="shared" si="715"/>
        <v>0</v>
      </c>
      <c r="DT446" s="144">
        <f t="shared" si="715"/>
        <v>0</v>
      </c>
      <c r="DU446" s="144">
        <f t="shared" si="715"/>
        <v>0</v>
      </c>
      <c r="DV446" s="144">
        <f t="shared" si="715"/>
        <v>0</v>
      </c>
      <c r="DW446" s="144">
        <f t="shared" si="715"/>
        <v>0</v>
      </c>
      <c r="DX446" s="144">
        <f t="shared" si="715"/>
        <v>0</v>
      </c>
      <c r="DY446" s="144">
        <f t="shared" si="715"/>
        <v>0</v>
      </c>
      <c r="DZ446" s="144">
        <f t="shared" si="715"/>
        <v>0</v>
      </c>
      <c r="EA446" s="144">
        <f t="shared" si="715"/>
        <v>0</v>
      </c>
      <c r="EB446" s="144">
        <f t="shared" si="715"/>
        <v>0</v>
      </c>
      <c r="EC446" s="144">
        <f t="shared" si="715"/>
        <v>0</v>
      </c>
      <c r="ED446" s="144">
        <f t="shared" si="715"/>
        <v>0</v>
      </c>
      <c r="EE446" s="144">
        <f t="shared" si="715"/>
        <v>0</v>
      </c>
      <c r="EF446" s="144">
        <f t="shared" si="715"/>
        <v>0</v>
      </c>
      <c r="EG446" s="144">
        <f t="shared" si="715"/>
        <v>0</v>
      </c>
      <c r="EH446" s="144">
        <f t="shared" si="715"/>
        <v>0</v>
      </c>
      <c r="EI446" s="144">
        <f t="shared" si="715"/>
        <v>0</v>
      </c>
      <c r="EJ446" s="144">
        <f t="shared" si="715"/>
        <v>0</v>
      </c>
      <c r="EK446" s="144">
        <f t="shared" si="715"/>
        <v>0</v>
      </c>
      <c r="EL446" s="144">
        <f t="shared" si="715"/>
        <v>0</v>
      </c>
      <c r="EM446" s="144">
        <f t="shared" si="715"/>
        <v>0</v>
      </c>
      <c r="EN446" s="144">
        <f t="shared" si="715"/>
        <v>0</v>
      </c>
      <c r="EO446" s="144">
        <f t="shared" si="715"/>
        <v>0</v>
      </c>
      <c r="EP446" s="144">
        <f t="shared" si="715"/>
        <v>0</v>
      </c>
      <c r="EQ446" s="144">
        <f t="shared" si="715"/>
        <v>0</v>
      </c>
      <c r="ER446" s="144">
        <f t="shared" si="715"/>
        <v>0</v>
      </c>
      <c r="ES446" s="144">
        <f t="shared" si="715"/>
        <v>0</v>
      </c>
      <c r="ET446" s="144">
        <f t="shared" si="715"/>
        <v>0</v>
      </c>
      <c r="EU446" s="144">
        <f t="shared" si="715"/>
        <v>0</v>
      </c>
      <c r="EV446" s="144">
        <f t="shared" si="715"/>
        <v>0</v>
      </c>
      <c r="EW446" s="144">
        <f t="shared" si="715"/>
        <v>0</v>
      </c>
      <c r="EX446" s="147">
        <f>PV(0.05,'PV factor'!C479,,-BR446)</f>
        <v>2267.5736961451248</v>
      </c>
      <c r="EY446" s="147">
        <f>PV(0.05,'PV factor'!D479,,-BS446)</f>
        <v>0</v>
      </c>
      <c r="EZ446" s="147">
        <f>PV(0.05,'PV factor'!E479,,-BT446)</f>
        <v>0</v>
      </c>
      <c r="FA446" s="147">
        <f>PV(0.05,'PV factor'!F479,,-BU446)</f>
        <v>0</v>
      </c>
      <c r="FB446" s="147">
        <f>PV(0.05,'PV factor'!G479,,-BV446)</f>
        <v>0</v>
      </c>
      <c r="FC446" s="147">
        <f>PV(0.05,'PV factor'!H479,,-BW446)</f>
        <v>0</v>
      </c>
      <c r="FD446" s="147">
        <f>PV(0.05,'PV factor'!I479,,-BX446)</f>
        <v>0</v>
      </c>
      <c r="FE446" s="147">
        <f>PV(0.05,'PV factor'!J479,,-BY446)</f>
        <v>0</v>
      </c>
      <c r="FF446" s="147">
        <f>PV(0.05,'PV factor'!K479,,-BZ446)</f>
        <v>0</v>
      </c>
      <c r="FG446" s="147">
        <f>PV(0.05,'PV factor'!L479,,-CA446)</f>
        <v>0</v>
      </c>
      <c r="FH446" s="147">
        <f>PV(0.05,'PV factor'!M479,,-CB446)</f>
        <v>0</v>
      </c>
      <c r="FI446" s="147">
        <f>PV(0.05,'PV factor'!N479,,-CC446)</f>
        <v>0</v>
      </c>
      <c r="FJ446" s="147">
        <f>PV(0.05,'PV factor'!O479,,-CD446)</f>
        <v>0</v>
      </c>
      <c r="FK446" s="147">
        <f>PV(0.05,'PV factor'!P479,,-CE446)</f>
        <v>0</v>
      </c>
      <c r="FL446" s="147">
        <f>PV(0.05,'PV factor'!Q479,,-CF446)</f>
        <v>0</v>
      </c>
      <c r="FM446" s="147">
        <f>PV(0.05,'PV factor'!R479,,-CG446)</f>
        <v>0</v>
      </c>
      <c r="FN446" s="147">
        <f>PV(0.05,'PV factor'!S479,,-CH446)</f>
        <v>0</v>
      </c>
      <c r="FO446" s="147">
        <f>PV(0.05,'PV factor'!T479,,-CI446)</f>
        <v>0</v>
      </c>
      <c r="FP446" s="147">
        <f>PV(0.05,'PV factor'!U479,,-CJ446)</f>
        <v>0</v>
      </c>
      <c r="FQ446" s="147">
        <f>PV(0.05,'PV factor'!V479,,-CK446)</f>
        <v>0</v>
      </c>
      <c r="FR446" s="147">
        <f>PV(0.05,'PV factor'!W479,,-CL446)</f>
        <v>0</v>
      </c>
      <c r="FS446" s="147">
        <f>PV(0.05,'PV factor'!X479,,-CM446)</f>
        <v>0</v>
      </c>
      <c r="FT446" s="147">
        <f>PV(0.05,'PV factor'!Y479,,-CN446)</f>
        <v>0</v>
      </c>
      <c r="FU446" s="147">
        <f>PV(0.05,'PV factor'!Z479,,-CO446)</f>
        <v>0</v>
      </c>
      <c r="FV446" s="147">
        <f>PV(0.05,'PV factor'!AA479,,-CP446)</f>
        <v>0</v>
      </c>
      <c r="FW446" s="147">
        <f>PV(0.05,'PV factor'!AB479,,-CQ446)</f>
        <v>0</v>
      </c>
      <c r="FX446" s="147">
        <f>PV(0.05,'PV factor'!AC479,,-CR446)</f>
        <v>0</v>
      </c>
      <c r="FY446" s="147">
        <f>PV(0.05,'PV factor'!AD479,,-CS446)</f>
        <v>0</v>
      </c>
      <c r="FZ446" s="147">
        <f>PV(0.05,'PV factor'!AE479,,-CT446)</f>
        <v>0</v>
      </c>
      <c r="GA446" s="147">
        <f>PV(0.05,'PV factor'!AF479,,-CU446)</f>
        <v>0</v>
      </c>
      <c r="GB446" s="147">
        <f>PV(0.05,'PV factor'!AG479,,-CV446)</f>
        <v>0</v>
      </c>
      <c r="GC446" s="147">
        <f>PV(0.05,'PV factor'!AH479,,-CW446)</f>
        <v>0</v>
      </c>
      <c r="GD446" s="147">
        <f>PV(0.05,'PV factor'!AI479,,-CX446)</f>
        <v>0</v>
      </c>
      <c r="GE446" s="147">
        <f>PV(0.05,'PV factor'!AJ479,,-CY446)</f>
        <v>0</v>
      </c>
      <c r="GF446" s="147">
        <f>PV(0.05,'PV factor'!AK479,,-CZ446)</f>
        <v>0</v>
      </c>
      <c r="GG446" s="147">
        <f>PV(0.05,'PV factor'!AL479,,-DA446)</f>
        <v>0</v>
      </c>
      <c r="GH446" s="147">
        <f>PV(0.05,'PV factor'!AM479,,-DB446)</f>
        <v>0</v>
      </c>
      <c r="GI446" s="147">
        <f>PV(0.05,'PV factor'!AN479,,-DC446)</f>
        <v>0</v>
      </c>
      <c r="GJ446" s="147">
        <f>PV(0.05,'PV factor'!AO479,,-DD446)</f>
        <v>0</v>
      </c>
      <c r="GK446" s="147">
        <f>PV(0.05,'PV factor'!AP479,,-DE446)</f>
        <v>0</v>
      </c>
      <c r="GL446" s="147">
        <f>PV(0.05,'PV factor'!C479,,-DI446)</f>
        <v>0</v>
      </c>
      <c r="GM446" s="147">
        <f>PV(0.05,'PV factor'!D479,,-DJ446)</f>
        <v>0</v>
      </c>
      <c r="GN446" s="147">
        <f>PV(0.05,'PV factor'!E479,,-DK446)</f>
        <v>0</v>
      </c>
      <c r="GO446" s="147">
        <f>PV(0.05,'PV factor'!F479,,-DL446)</f>
        <v>0</v>
      </c>
      <c r="GP446" s="147">
        <f>PV(0.05,'PV factor'!G479,,-DM446)</f>
        <v>0</v>
      </c>
      <c r="GQ446" s="147">
        <f>PV(0.05,'PV factor'!H479,,-DN446)</f>
        <v>0</v>
      </c>
      <c r="GR446" s="147">
        <f>PV(0.05,'PV factor'!I479,,-DO446)</f>
        <v>0</v>
      </c>
      <c r="GS446" s="147">
        <f>PV(0.05,'PV factor'!J479,,-DP446)</f>
        <v>0</v>
      </c>
      <c r="GT446" s="147">
        <f>PV(0.05,'PV factor'!K479,,-DQ446)</f>
        <v>0</v>
      </c>
      <c r="GU446" s="147">
        <f>PV(0.05,'PV factor'!L479,,-DR446)</f>
        <v>0</v>
      </c>
      <c r="GV446" s="147">
        <f>PV(0.05,'PV factor'!M479,,-DS446)</f>
        <v>0</v>
      </c>
      <c r="GW446" s="147">
        <f>PV(0.05,'PV factor'!N479,,-DT446)</f>
        <v>0</v>
      </c>
      <c r="GX446" s="147">
        <f>PV(0.05,'PV factor'!O479,,-DU446)</f>
        <v>0</v>
      </c>
      <c r="GY446" s="147">
        <f>PV(0.05,'PV factor'!P479,,-DV446)</f>
        <v>0</v>
      </c>
      <c r="GZ446" s="147">
        <f>PV(0.05,'PV factor'!Q479,,-DW446)</f>
        <v>0</v>
      </c>
      <c r="HA446" s="147">
        <f>PV(0.05,'PV factor'!R479,,-DX446)</f>
        <v>0</v>
      </c>
      <c r="HB446" s="147">
        <f>PV(0.05,'PV factor'!S479,,-DY446)</f>
        <v>0</v>
      </c>
      <c r="HC446" s="147">
        <f>PV(0.05,'PV factor'!T479,,-DZ446)</f>
        <v>0</v>
      </c>
      <c r="HD446" s="147">
        <f>PV(0.05,'PV factor'!U479,,-EA446)</f>
        <v>0</v>
      </c>
      <c r="HE446" s="147">
        <f>PV(0.05,'PV factor'!V479,,-EB446)</f>
        <v>0</v>
      </c>
      <c r="HF446" s="147">
        <f>PV(0.05,'PV factor'!W479,,-EC446)</f>
        <v>0</v>
      </c>
      <c r="HG446" s="147">
        <f>PV(0.05,'PV factor'!X479,,-ED446)</f>
        <v>0</v>
      </c>
      <c r="HH446" s="147">
        <f>PV(0.05,'PV factor'!Y479,,-EE446)</f>
        <v>0</v>
      </c>
      <c r="HI446" s="147">
        <f>PV(0.05,'PV factor'!Z479,,-EF446)</f>
        <v>0</v>
      </c>
      <c r="HJ446" s="147">
        <f>PV(0.05,'PV factor'!AA479,,-EG446)</f>
        <v>0</v>
      </c>
      <c r="HK446" s="147">
        <f>PV(0.05,'PV factor'!AB479,,-EH446)</f>
        <v>0</v>
      </c>
      <c r="HL446" s="147">
        <f>PV(0.05,'PV factor'!AC479,,-EI446)</f>
        <v>0</v>
      </c>
      <c r="HM446" s="147">
        <f>PV(0.05,'PV factor'!AD479,,-EJ446)</f>
        <v>0</v>
      </c>
      <c r="HN446" s="147">
        <f>PV(0.05,'PV factor'!AE479,,-EK446)</f>
        <v>0</v>
      </c>
      <c r="HO446" s="147">
        <f>PV(0.05,'PV factor'!AF479,,-EL446)</f>
        <v>0</v>
      </c>
      <c r="HP446" s="147">
        <f>PV(0.05,'PV factor'!AG479,,-EM446)</f>
        <v>0</v>
      </c>
      <c r="HQ446" s="147">
        <f>PV(0.05,'PV factor'!AH479,,-EN446)</f>
        <v>0</v>
      </c>
      <c r="HR446" s="147">
        <f>PV(0.05,'PV factor'!AI479,,-EO446)</f>
        <v>0</v>
      </c>
      <c r="HS446" s="147">
        <f>PV(0.05,'PV factor'!AJ479,,-EP446)</f>
        <v>0</v>
      </c>
      <c r="HT446" s="147">
        <f>PV(0.05,'PV factor'!AK479,,-EQ446)</f>
        <v>0</v>
      </c>
      <c r="HU446" s="147">
        <f>PV(0.05,'PV factor'!AL479,,-ER446)</f>
        <v>0</v>
      </c>
      <c r="HV446" s="147">
        <f>PV(0.05,'PV factor'!AM479,,-ES446)</f>
        <v>0</v>
      </c>
      <c r="HW446" s="147">
        <f>PV(0.05,'PV factor'!AN479,,-ET446)</f>
        <v>0</v>
      </c>
      <c r="HX446" s="147">
        <f>PV(0.05,'PV factor'!AO479,,-EU446)</f>
        <v>0</v>
      </c>
      <c r="HY446" s="147">
        <f>PV(0.05,'PV factor'!AP479,,-EV446)</f>
        <v>0</v>
      </c>
      <c r="HZ446" s="147">
        <f t="shared" si="655"/>
        <v>2267.5736961451248</v>
      </c>
      <c r="IA446" s="147">
        <f t="shared" si="656"/>
        <v>0</v>
      </c>
      <c r="IB446" s="401">
        <f t="shared" si="657"/>
        <v>0</v>
      </c>
    </row>
    <row r="447" spans="1:236" s="180" customFormat="1" ht="90" customHeight="1" x14ac:dyDescent="0.25">
      <c r="A447" s="161" t="s">
        <v>2265</v>
      </c>
      <c r="B447" s="150" t="s">
        <v>3213</v>
      </c>
      <c r="C447" s="150" t="s">
        <v>2149</v>
      </c>
      <c r="D447" s="148" t="s">
        <v>73</v>
      </c>
      <c r="E447" s="150" t="s">
        <v>3318</v>
      </c>
      <c r="F447" s="151" t="s">
        <v>3319</v>
      </c>
      <c r="G447" s="151" t="s">
        <v>3320</v>
      </c>
      <c r="H447" s="79" t="s">
        <v>77</v>
      </c>
      <c r="I447" s="151" t="s">
        <v>3321</v>
      </c>
      <c r="J447" s="151">
        <v>5</v>
      </c>
      <c r="K447" s="95" t="s">
        <v>206</v>
      </c>
      <c r="L447" s="111"/>
      <c r="M447" s="214" t="s">
        <v>3322</v>
      </c>
      <c r="N447" s="79" t="s">
        <v>81</v>
      </c>
      <c r="O447" s="79" t="s">
        <v>82</v>
      </c>
      <c r="P447" s="79" t="s">
        <v>83</v>
      </c>
      <c r="Q447" s="112" t="s">
        <v>100</v>
      </c>
      <c r="R447" s="79" t="s">
        <v>162</v>
      </c>
      <c r="S447" s="79" t="s">
        <v>99</v>
      </c>
      <c r="T447" s="79" t="s">
        <v>3323</v>
      </c>
      <c r="U447" s="79" t="s">
        <v>87</v>
      </c>
      <c r="V447" s="223">
        <v>1</v>
      </c>
      <c r="W447" s="149">
        <v>3898023.6</v>
      </c>
      <c r="X447" s="149">
        <v>0</v>
      </c>
      <c r="Y447" s="149">
        <v>0</v>
      </c>
      <c r="Z447" s="149">
        <v>0</v>
      </c>
      <c r="AA447" s="149">
        <v>3898023.6</v>
      </c>
      <c r="AB447" s="149">
        <v>0</v>
      </c>
      <c r="AC447" s="149">
        <v>0</v>
      </c>
      <c r="AD447" s="149">
        <v>0</v>
      </c>
      <c r="AE447" s="149">
        <v>0</v>
      </c>
      <c r="AF447" s="149">
        <v>0</v>
      </c>
      <c r="AG447" s="149">
        <v>0</v>
      </c>
      <c r="AH447" s="149">
        <v>0</v>
      </c>
      <c r="AI447" s="79" t="s">
        <v>88</v>
      </c>
      <c r="AJ447" s="127">
        <v>4175951.9999999995</v>
      </c>
      <c r="AK447" s="149">
        <v>0</v>
      </c>
      <c r="AL447" s="149">
        <v>0</v>
      </c>
      <c r="AM447" s="149">
        <v>29600</v>
      </c>
      <c r="AN447" s="127">
        <v>835190.39999999991</v>
      </c>
      <c r="AO447" s="127">
        <v>835190.39999999991</v>
      </c>
      <c r="AP447" s="127">
        <v>835190.39999999991</v>
      </c>
      <c r="AQ447" s="127">
        <v>835190.39999999991</v>
      </c>
      <c r="AR447" s="127">
        <f>835190.4-29600</f>
        <v>805590.4</v>
      </c>
      <c r="AS447" s="321">
        <v>0</v>
      </c>
      <c r="AT447" s="149">
        <v>0</v>
      </c>
      <c r="AU447" s="151" t="s">
        <v>3324</v>
      </c>
      <c r="AV447" s="230">
        <f t="shared" si="623"/>
        <v>0</v>
      </c>
      <c r="AW447" s="230">
        <f t="shared" si="624"/>
        <v>1</v>
      </c>
      <c r="AX447" s="230" t="str">
        <f t="shared" si="625"/>
        <v>D2</v>
      </c>
      <c r="AY447" s="141">
        <f t="shared" si="626"/>
        <v>9</v>
      </c>
      <c r="AZ447" s="70">
        <f t="shared" si="627"/>
        <v>1</v>
      </c>
      <c r="BA447" s="70">
        <f t="shared" si="628"/>
        <v>1</v>
      </c>
      <c r="BB447" s="70">
        <f t="shared" si="629"/>
        <v>1</v>
      </c>
      <c r="BC447" s="70">
        <f t="shared" si="630"/>
        <v>1</v>
      </c>
      <c r="BD447" s="70">
        <f t="shared" si="631"/>
        <v>1</v>
      </c>
      <c r="BE447" s="70">
        <f t="shared" si="632"/>
        <v>1</v>
      </c>
      <c r="BF447" s="70">
        <f t="shared" si="633"/>
        <v>0</v>
      </c>
      <c r="BG447" s="71">
        <f t="shared" si="634"/>
        <v>1</v>
      </c>
      <c r="BH447" s="71">
        <f t="shared" si="635"/>
        <v>1</v>
      </c>
      <c r="BI447" s="71">
        <f t="shared" si="636"/>
        <v>0</v>
      </c>
      <c r="BJ447" s="71">
        <f t="shared" si="637"/>
        <v>0</v>
      </c>
      <c r="BK447" s="71">
        <f t="shared" si="638"/>
        <v>1</v>
      </c>
      <c r="BL447" s="70">
        <f t="shared" si="639"/>
        <v>1</v>
      </c>
      <c r="BM447" s="70">
        <f t="shared" si="640"/>
        <v>1</v>
      </c>
      <c r="BN447" s="70">
        <f t="shared" si="641"/>
        <v>1</v>
      </c>
      <c r="BO447" s="70">
        <f t="shared" si="642"/>
        <v>0</v>
      </c>
      <c r="BP447" s="144">
        <f t="shared" si="643"/>
        <v>0</v>
      </c>
      <c r="BQ447" s="144">
        <f t="shared" si="644"/>
        <v>0</v>
      </c>
      <c r="BR447" s="144">
        <f t="shared" si="645"/>
        <v>3927623.6</v>
      </c>
      <c r="BS447" s="144">
        <f t="shared" si="646"/>
        <v>835190.39999999991</v>
      </c>
      <c r="BT447" s="144">
        <f t="shared" si="647"/>
        <v>835190.39999999991</v>
      </c>
      <c r="BU447" s="144">
        <f t="shared" si="648"/>
        <v>835190.39999999991</v>
      </c>
      <c r="BV447" s="144">
        <f t="shared" si="649"/>
        <v>835190.39999999991</v>
      </c>
      <c r="BW447" s="144">
        <f t="shared" si="650"/>
        <v>805590.4</v>
      </c>
      <c r="BX447" s="144">
        <f t="shared" si="651"/>
        <v>0</v>
      </c>
      <c r="BY447" s="144">
        <f t="shared" si="652"/>
        <v>0</v>
      </c>
      <c r="BZ447" s="9">
        <v>0</v>
      </c>
      <c r="CA447" s="9">
        <v>0</v>
      </c>
      <c r="CB447" s="9">
        <v>0</v>
      </c>
      <c r="CC447" s="9">
        <v>0</v>
      </c>
      <c r="CD447" s="9">
        <v>0</v>
      </c>
      <c r="CE447" s="9">
        <v>0</v>
      </c>
      <c r="CF447" s="9">
        <v>0</v>
      </c>
      <c r="CG447" s="9">
        <v>0</v>
      </c>
      <c r="CH447" s="9">
        <v>0</v>
      </c>
      <c r="CI447" s="9">
        <v>0</v>
      </c>
      <c r="CJ447" s="9">
        <v>0</v>
      </c>
      <c r="CK447" s="9">
        <v>0</v>
      </c>
      <c r="CL447" s="9">
        <v>0</v>
      </c>
      <c r="CM447" s="9">
        <v>0</v>
      </c>
      <c r="CN447" s="9">
        <v>0</v>
      </c>
      <c r="CO447" s="9">
        <v>0</v>
      </c>
      <c r="CP447" s="9">
        <v>0</v>
      </c>
      <c r="CQ447" s="9">
        <v>0</v>
      </c>
      <c r="CR447" s="9">
        <v>0</v>
      </c>
      <c r="CS447" s="9">
        <v>0</v>
      </c>
      <c r="CT447" s="9">
        <v>0</v>
      </c>
      <c r="CU447" s="9">
        <v>0</v>
      </c>
      <c r="CV447" s="9">
        <v>0</v>
      </c>
      <c r="CW447" s="9">
        <v>0</v>
      </c>
      <c r="CX447" s="9">
        <v>0</v>
      </c>
      <c r="CY447" s="9">
        <v>0</v>
      </c>
      <c r="CZ447" s="9">
        <v>0</v>
      </c>
      <c r="DA447" s="9">
        <v>0</v>
      </c>
      <c r="DB447" s="9">
        <v>0</v>
      </c>
      <c r="DC447" s="9">
        <v>0</v>
      </c>
      <c r="DD447" s="9">
        <v>0</v>
      </c>
      <c r="DE447" s="9">
        <v>0</v>
      </c>
      <c r="DF447" s="9">
        <v>0</v>
      </c>
      <c r="DG447" s="144">
        <f t="shared" si="653"/>
        <v>0</v>
      </c>
      <c r="DH447" s="144">
        <f t="shared" ref="DH447:EW447" si="716">DG447</f>
        <v>0</v>
      </c>
      <c r="DI447" s="144">
        <f t="shared" si="716"/>
        <v>0</v>
      </c>
      <c r="DJ447" s="144">
        <f t="shared" si="716"/>
        <v>0</v>
      </c>
      <c r="DK447" s="144">
        <f t="shared" si="716"/>
        <v>0</v>
      </c>
      <c r="DL447" s="144">
        <f t="shared" si="716"/>
        <v>0</v>
      </c>
      <c r="DM447" s="144">
        <f t="shared" si="716"/>
        <v>0</v>
      </c>
      <c r="DN447" s="144">
        <f t="shared" si="716"/>
        <v>0</v>
      </c>
      <c r="DO447" s="144">
        <f t="shared" si="716"/>
        <v>0</v>
      </c>
      <c r="DP447" s="144">
        <f t="shared" si="716"/>
        <v>0</v>
      </c>
      <c r="DQ447" s="144">
        <f t="shared" si="716"/>
        <v>0</v>
      </c>
      <c r="DR447" s="144">
        <f t="shared" si="716"/>
        <v>0</v>
      </c>
      <c r="DS447" s="144">
        <f t="shared" si="716"/>
        <v>0</v>
      </c>
      <c r="DT447" s="144">
        <f t="shared" si="716"/>
        <v>0</v>
      </c>
      <c r="DU447" s="144">
        <f t="shared" si="716"/>
        <v>0</v>
      </c>
      <c r="DV447" s="144">
        <f t="shared" si="716"/>
        <v>0</v>
      </c>
      <c r="DW447" s="144">
        <f t="shared" si="716"/>
        <v>0</v>
      </c>
      <c r="DX447" s="144">
        <f t="shared" si="716"/>
        <v>0</v>
      </c>
      <c r="DY447" s="144">
        <f t="shared" si="716"/>
        <v>0</v>
      </c>
      <c r="DZ447" s="144">
        <f t="shared" si="716"/>
        <v>0</v>
      </c>
      <c r="EA447" s="144">
        <f t="shared" si="716"/>
        <v>0</v>
      </c>
      <c r="EB447" s="144">
        <f t="shared" si="716"/>
        <v>0</v>
      </c>
      <c r="EC447" s="144">
        <f t="shared" si="716"/>
        <v>0</v>
      </c>
      <c r="ED447" s="144">
        <f t="shared" si="716"/>
        <v>0</v>
      </c>
      <c r="EE447" s="144">
        <f t="shared" si="716"/>
        <v>0</v>
      </c>
      <c r="EF447" s="144">
        <f t="shared" si="716"/>
        <v>0</v>
      </c>
      <c r="EG447" s="144">
        <f t="shared" si="716"/>
        <v>0</v>
      </c>
      <c r="EH447" s="144">
        <f t="shared" si="716"/>
        <v>0</v>
      </c>
      <c r="EI447" s="144">
        <f t="shared" si="716"/>
        <v>0</v>
      </c>
      <c r="EJ447" s="144">
        <f t="shared" si="716"/>
        <v>0</v>
      </c>
      <c r="EK447" s="144">
        <f t="shared" si="716"/>
        <v>0</v>
      </c>
      <c r="EL447" s="144">
        <f t="shared" si="716"/>
        <v>0</v>
      </c>
      <c r="EM447" s="144">
        <f t="shared" si="716"/>
        <v>0</v>
      </c>
      <c r="EN447" s="144">
        <f t="shared" si="716"/>
        <v>0</v>
      </c>
      <c r="EO447" s="144">
        <f t="shared" si="716"/>
        <v>0</v>
      </c>
      <c r="EP447" s="144">
        <f t="shared" si="716"/>
        <v>0</v>
      </c>
      <c r="EQ447" s="144">
        <f t="shared" si="716"/>
        <v>0</v>
      </c>
      <c r="ER447" s="144">
        <f t="shared" si="716"/>
        <v>0</v>
      </c>
      <c r="ES447" s="144">
        <f t="shared" si="716"/>
        <v>0</v>
      </c>
      <c r="ET447" s="144">
        <f t="shared" si="716"/>
        <v>0</v>
      </c>
      <c r="EU447" s="144">
        <f t="shared" si="716"/>
        <v>0</v>
      </c>
      <c r="EV447" s="144">
        <f t="shared" si="716"/>
        <v>0</v>
      </c>
      <c r="EW447" s="144">
        <f t="shared" si="716"/>
        <v>0</v>
      </c>
      <c r="EX447" s="147">
        <f>PV(0.05,'PV factor'!C351,,-BR447)</f>
        <v>3562470.3854875285</v>
      </c>
      <c r="EY447" s="147">
        <f>PV(0.05,'PV factor'!D351,,-BS447)</f>
        <v>721468.86945254274</v>
      </c>
      <c r="EZ447" s="147">
        <f>PV(0.05,'PV factor'!E351,,-BT447)</f>
        <v>687113.2090024217</v>
      </c>
      <c r="FA447" s="147">
        <f>PV(0.05,'PV factor'!F351,,-BU447)</f>
        <v>654393.53238325869</v>
      </c>
      <c r="FB447" s="147">
        <f>PV(0.05,'PV factor'!G351,,-BV447)</f>
        <v>623231.9356031036</v>
      </c>
      <c r="FC447" s="147">
        <f>PV(0.05,'PV factor'!H351,,-BW447)</f>
        <v>572518.05701205658</v>
      </c>
      <c r="FD447" s="147">
        <f>PV(0.05,'PV factor'!I351,,-BX447)</f>
        <v>0</v>
      </c>
      <c r="FE447" s="147">
        <f>PV(0.05,'PV factor'!J351,,-BY447)</f>
        <v>0</v>
      </c>
      <c r="FF447" s="147">
        <f>PV(0.05,'PV factor'!K351,,-BZ447)</f>
        <v>0</v>
      </c>
      <c r="FG447" s="147">
        <f>PV(0.05,'PV factor'!L351,,-CA447)</f>
        <v>0</v>
      </c>
      <c r="FH447" s="147">
        <f>PV(0.05,'PV factor'!M351,,-CB447)</f>
        <v>0</v>
      </c>
      <c r="FI447" s="147">
        <f>PV(0.05,'PV factor'!N351,,-CC447)</f>
        <v>0</v>
      </c>
      <c r="FJ447" s="147">
        <f>PV(0.05,'PV factor'!O351,,-CD447)</f>
        <v>0</v>
      </c>
      <c r="FK447" s="147">
        <f>PV(0.05,'PV factor'!P351,,-CE447)</f>
        <v>0</v>
      </c>
      <c r="FL447" s="147">
        <f>PV(0.05,'PV factor'!Q351,,-CF447)</f>
        <v>0</v>
      </c>
      <c r="FM447" s="147">
        <f>PV(0.05,'PV factor'!R351,,-CG447)</f>
        <v>0</v>
      </c>
      <c r="FN447" s="147">
        <f>PV(0.05,'PV factor'!S351,,-CH447)</f>
        <v>0</v>
      </c>
      <c r="FO447" s="147">
        <f>PV(0.05,'PV factor'!T351,,-CI447)</f>
        <v>0</v>
      </c>
      <c r="FP447" s="147">
        <f>PV(0.05,'PV factor'!U351,,-CJ447)</f>
        <v>0</v>
      </c>
      <c r="FQ447" s="147">
        <f>PV(0.05,'PV factor'!V351,,-CK447)</f>
        <v>0</v>
      </c>
      <c r="FR447" s="147">
        <f>PV(0.05,'PV factor'!W351,,-CL447)</f>
        <v>0</v>
      </c>
      <c r="FS447" s="147">
        <f>PV(0.05,'PV factor'!X351,,-CM447)</f>
        <v>0</v>
      </c>
      <c r="FT447" s="147">
        <f>PV(0.05,'PV factor'!Y351,,-CN447)</f>
        <v>0</v>
      </c>
      <c r="FU447" s="147">
        <f>PV(0.05,'PV factor'!Z351,,-CO447)</f>
        <v>0</v>
      </c>
      <c r="FV447" s="147">
        <f>PV(0.05,'PV factor'!AA351,,-CP447)</f>
        <v>0</v>
      </c>
      <c r="FW447" s="147">
        <f>PV(0.05,'PV factor'!AB351,,-CQ447)</f>
        <v>0</v>
      </c>
      <c r="FX447" s="147">
        <f>PV(0.05,'PV factor'!AC351,,-CR447)</f>
        <v>0</v>
      </c>
      <c r="FY447" s="147">
        <f>PV(0.05,'PV factor'!AD351,,-CS447)</f>
        <v>0</v>
      </c>
      <c r="FZ447" s="147">
        <f>PV(0.05,'PV factor'!AE351,,-CT447)</f>
        <v>0</v>
      </c>
      <c r="GA447" s="147">
        <f>PV(0.05,'PV factor'!AF351,,-CU447)</f>
        <v>0</v>
      </c>
      <c r="GB447" s="147">
        <f>PV(0.05,'PV factor'!AG351,,-CV447)</f>
        <v>0</v>
      </c>
      <c r="GC447" s="147">
        <f>PV(0.05,'PV factor'!AH351,,-CW447)</f>
        <v>0</v>
      </c>
      <c r="GD447" s="147">
        <f>PV(0.05,'PV factor'!AI351,,-CX447)</f>
        <v>0</v>
      </c>
      <c r="GE447" s="147">
        <f>PV(0.05,'PV factor'!AJ351,,-CY447)</f>
        <v>0</v>
      </c>
      <c r="GF447" s="147">
        <f>PV(0.05,'PV factor'!AK351,,-CZ447)</f>
        <v>0</v>
      </c>
      <c r="GG447" s="147">
        <f>PV(0.05,'PV factor'!AL351,,-DA447)</f>
        <v>0</v>
      </c>
      <c r="GH447" s="147">
        <f>PV(0.05,'PV factor'!AM351,,-DB447)</f>
        <v>0</v>
      </c>
      <c r="GI447" s="147">
        <f>PV(0.05,'PV factor'!AN351,,-DC447)</f>
        <v>0</v>
      </c>
      <c r="GJ447" s="147">
        <f>PV(0.05,'PV factor'!AO351,,-DD447)</f>
        <v>0</v>
      </c>
      <c r="GK447" s="147">
        <f>PV(0.05,'PV factor'!AP351,,-DE447)</f>
        <v>0</v>
      </c>
      <c r="GL447" s="147">
        <f>PV(0.05,'PV factor'!C351,,-DI447)</f>
        <v>0</v>
      </c>
      <c r="GM447" s="147">
        <f>PV(0.05,'PV factor'!D351,,-DJ447)</f>
        <v>0</v>
      </c>
      <c r="GN447" s="147">
        <f>PV(0.05,'PV factor'!E351,,-DK447)</f>
        <v>0</v>
      </c>
      <c r="GO447" s="147">
        <f>PV(0.05,'PV factor'!F351,,-DL447)</f>
        <v>0</v>
      </c>
      <c r="GP447" s="147">
        <f>PV(0.05,'PV factor'!G351,,-DM447)</f>
        <v>0</v>
      </c>
      <c r="GQ447" s="147">
        <f>PV(0.05,'PV factor'!H351,,-DN447)</f>
        <v>0</v>
      </c>
      <c r="GR447" s="147">
        <f>PV(0.05,'PV factor'!I351,,-DO447)</f>
        <v>0</v>
      </c>
      <c r="GS447" s="147">
        <f>PV(0.05,'PV factor'!J351,,-DP447)</f>
        <v>0</v>
      </c>
      <c r="GT447" s="147">
        <f>PV(0.05,'PV factor'!K351,,-DQ447)</f>
        <v>0</v>
      </c>
      <c r="GU447" s="147">
        <f>PV(0.05,'PV factor'!L351,,-DR447)</f>
        <v>0</v>
      </c>
      <c r="GV447" s="147">
        <f>PV(0.05,'PV factor'!M351,,-DS447)</f>
        <v>0</v>
      </c>
      <c r="GW447" s="147">
        <f>PV(0.05,'PV factor'!N351,,-DT447)</f>
        <v>0</v>
      </c>
      <c r="GX447" s="147">
        <f>PV(0.05,'PV factor'!O351,,-DU447)</f>
        <v>0</v>
      </c>
      <c r="GY447" s="147">
        <f>PV(0.05,'PV factor'!P351,,-DV447)</f>
        <v>0</v>
      </c>
      <c r="GZ447" s="147">
        <f>PV(0.05,'PV factor'!Q351,,-DW447)</f>
        <v>0</v>
      </c>
      <c r="HA447" s="147">
        <f>PV(0.05,'PV factor'!R351,,-DX447)</f>
        <v>0</v>
      </c>
      <c r="HB447" s="147">
        <f>PV(0.05,'PV factor'!S351,,-DY447)</f>
        <v>0</v>
      </c>
      <c r="HC447" s="147">
        <f>PV(0.05,'PV factor'!T351,,-DZ447)</f>
        <v>0</v>
      </c>
      <c r="HD447" s="147">
        <f>PV(0.05,'PV factor'!U351,,-EA447)</f>
        <v>0</v>
      </c>
      <c r="HE447" s="147">
        <f>PV(0.05,'PV factor'!V351,,-EB447)</f>
        <v>0</v>
      </c>
      <c r="HF447" s="147">
        <f>PV(0.05,'PV factor'!W351,,-EC447)</f>
        <v>0</v>
      </c>
      <c r="HG447" s="147">
        <f>PV(0.05,'PV factor'!X351,,-ED447)</f>
        <v>0</v>
      </c>
      <c r="HH447" s="147">
        <f>PV(0.05,'PV factor'!Y351,,-EE447)</f>
        <v>0</v>
      </c>
      <c r="HI447" s="147">
        <f>PV(0.05,'PV factor'!Z351,,-EF447)</f>
        <v>0</v>
      </c>
      <c r="HJ447" s="147">
        <f>PV(0.05,'PV factor'!AA351,,-EG447)</f>
        <v>0</v>
      </c>
      <c r="HK447" s="147">
        <f>PV(0.05,'PV factor'!AB351,,-EH447)</f>
        <v>0</v>
      </c>
      <c r="HL447" s="147">
        <f>PV(0.05,'PV factor'!AC351,,-EI447)</f>
        <v>0</v>
      </c>
      <c r="HM447" s="147">
        <f>PV(0.05,'PV factor'!AD351,,-EJ447)</f>
        <v>0</v>
      </c>
      <c r="HN447" s="147">
        <f>PV(0.05,'PV factor'!AE351,,-EK447)</f>
        <v>0</v>
      </c>
      <c r="HO447" s="147">
        <f>PV(0.05,'PV factor'!AF351,,-EL447)</f>
        <v>0</v>
      </c>
      <c r="HP447" s="147">
        <f>PV(0.05,'PV factor'!AG351,,-EM447)</f>
        <v>0</v>
      </c>
      <c r="HQ447" s="147">
        <f>PV(0.05,'PV factor'!AH351,,-EN447)</f>
        <v>0</v>
      </c>
      <c r="HR447" s="147">
        <f>PV(0.05,'PV factor'!AI351,,-EO447)</f>
        <v>0</v>
      </c>
      <c r="HS447" s="147">
        <f>PV(0.05,'PV factor'!AJ351,,-EP447)</f>
        <v>0</v>
      </c>
      <c r="HT447" s="147">
        <f>PV(0.05,'PV factor'!AK351,,-EQ447)</f>
        <v>0</v>
      </c>
      <c r="HU447" s="147">
        <f>PV(0.05,'PV factor'!AL351,,-ER447)</f>
        <v>0</v>
      </c>
      <c r="HV447" s="147">
        <f>PV(0.05,'PV factor'!AM351,,-ES447)</f>
        <v>0</v>
      </c>
      <c r="HW447" s="147">
        <f>PV(0.05,'PV factor'!AN351,,-ET447)</f>
        <v>0</v>
      </c>
      <c r="HX447" s="147">
        <f>PV(0.05,'PV factor'!AO351,,-EU447)</f>
        <v>0</v>
      </c>
      <c r="HY447" s="147">
        <f>PV(0.05,'PV factor'!AP351,,-EV447)</f>
        <v>0</v>
      </c>
      <c r="HZ447" s="147">
        <f t="shared" si="655"/>
        <v>6248677.9319288544</v>
      </c>
      <c r="IA447" s="147">
        <f t="shared" si="656"/>
        <v>0</v>
      </c>
      <c r="IB447" s="401">
        <f t="shared" si="657"/>
        <v>0</v>
      </c>
    </row>
    <row r="448" spans="1:236" s="180" customFormat="1" ht="90" customHeight="1" x14ac:dyDescent="0.25">
      <c r="A448" s="161" t="s">
        <v>2265</v>
      </c>
      <c r="B448" s="150" t="s">
        <v>3213</v>
      </c>
      <c r="C448" s="150" t="s">
        <v>2150</v>
      </c>
      <c r="D448" s="148" t="s">
        <v>73</v>
      </c>
      <c r="E448" s="150" t="s">
        <v>3325</v>
      </c>
      <c r="F448" s="151" t="s">
        <v>3326</v>
      </c>
      <c r="G448" s="151" t="s">
        <v>3231</v>
      </c>
      <c r="H448" s="79" t="s">
        <v>77</v>
      </c>
      <c r="I448" s="151" t="s">
        <v>3232</v>
      </c>
      <c r="J448" s="151">
        <v>40</v>
      </c>
      <c r="K448" s="227" t="s">
        <v>94</v>
      </c>
      <c r="L448" s="111"/>
      <c r="M448" s="214" t="s">
        <v>3316</v>
      </c>
      <c r="N448" s="79" t="s">
        <v>81</v>
      </c>
      <c r="O448" s="13" t="s">
        <v>217</v>
      </c>
      <c r="P448" s="79" t="s">
        <v>218</v>
      </c>
      <c r="Q448" s="79" t="s">
        <v>87</v>
      </c>
      <c r="R448" s="79" t="s">
        <v>162</v>
      </c>
      <c r="S448" s="79" t="s">
        <v>99</v>
      </c>
      <c r="T448" s="79" t="s">
        <v>2696</v>
      </c>
      <c r="U448" s="79" t="s">
        <v>87</v>
      </c>
      <c r="V448" s="172">
        <v>1</v>
      </c>
      <c r="W448" s="149">
        <v>930357.9800000001</v>
      </c>
      <c r="X448" s="149">
        <v>0</v>
      </c>
      <c r="Y448" s="149">
        <v>0</v>
      </c>
      <c r="Z448" s="149">
        <v>825464.60000000009</v>
      </c>
      <c r="AA448" s="149">
        <v>104893.38</v>
      </c>
      <c r="AB448" s="149">
        <v>0</v>
      </c>
      <c r="AC448" s="149">
        <v>0</v>
      </c>
      <c r="AD448" s="149">
        <v>0</v>
      </c>
      <c r="AE448" s="149">
        <v>0</v>
      </c>
      <c r="AF448" s="149">
        <v>0</v>
      </c>
      <c r="AG448" s="149">
        <v>0</v>
      </c>
      <c r="AH448" s="149">
        <v>0</v>
      </c>
      <c r="AI448" s="79" t="s">
        <v>88</v>
      </c>
      <c r="AJ448" s="149">
        <v>0</v>
      </c>
      <c r="AK448" s="149">
        <v>0</v>
      </c>
      <c r="AL448" s="149">
        <v>0</v>
      </c>
      <c r="AM448" s="149">
        <v>0</v>
      </c>
      <c r="AN448" s="149">
        <v>0</v>
      </c>
      <c r="AO448" s="149">
        <v>0</v>
      </c>
      <c r="AP448" s="149">
        <v>0</v>
      </c>
      <c r="AQ448" s="149">
        <v>0</v>
      </c>
      <c r="AR448" s="149">
        <v>0</v>
      </c>
      <c r="AS448" s="149">
        <v>0</v>
      </c>
      <c r="AT448" s="149">
        <v>0</v>
      </c>
      <c r="AU448" s="151" t="s">
        <v>3327</v>
      </c>
      <c r="AV448" s="230">
        <f t="shared" si="623"/>
        <v>0</v>
      </c>
      <c r="AW448" s="230">
        <f t="shared" si="624"/>
        <v>0</v>
      </c>
      <c r="AX448" s="230" t="str">
        <f t="shared" si="625"/>
        <v>B3</v>
      </c>
      <c r="AY448" s="141">
        <f t="shared" si="626"/>
        <v>9</v>
      </c>
      <c r="AZ448" s="70">
        <f t="shared" si="627"/>
        <v>1</v>
      </c>
      <c r="BA448" s="70">
        <f t="shared" si="628"/>
        <v>1</v>
      </c>
      <c r="BB448" s="70">
        <f t="shared" si="629"/>
        <v>1</v>
      </c>
      <c r="BC448" s="70">
        <f t="shared" si="630"/>
        <v>1</v>
      </c>
      <c r="BD448" s="70">
        <f t="shared" si="631"/>
        <v>1</v>
      </c>
      <c r="BE448" s="70">
        <f t="shared" si="632"/>
        <v>1</v>
      </c>
      <c r="BF448" s="70">
        <f t="shared" si="633"/>
        <v>1</v>
      </c>
      <c r="BG448" s="71">
        <f t="shared" si="634"/>
        <v>0</v>
      </c>
      <c r="BH448" s="71">
        <f t="shared" si="635"/>
        <v>1</v>
      </c>
      <c r="BI448" s="71">
        <f t="shared" si="636"/>
        <v>0</v>
      </c>
      <c r="BJ448" s="71">
        <f t="shared" si="637"/>
        <v>0</v>
      </c>
      <c r="BK448" s="71">
        <f t="shared" si="638"/>
        <v>1</v>
      </c>
      <c r="BL448" s="70">
        <f t="shared" si="639"/>
        <v>1</v>
      </c>
      <c r="BM448" s="70">
        <f t="shared" si="640"/>
        <v>1</v>
      </c>
      <c r="BN448" s="70">
        <f t="shared" si="641"/>
        <v>1</v>
      </c>
      <c r="BO448" s="70">
        <f t="shared" si="642"/>
        <v>0</v>
      </c>
      <c r="BP448" s="144">
        <f t="shared" si="643"/>
        <v>0</v>
      </c>
      <c r="BQ448" s="144">
        <f t="shared" si="644"/>
        <v>825464.60000000009</v>
      </c>
      <c r="BR448" s="144">
        <f t="shared" si="645"/>
        <v>104893.38</v>
      </c>
      <c r="BS448" s="144">
        <f t="shared" si="646"/>
        <v>0</v>
      </c>
      <c r="BT448" s="144">
        <f t="shared" si="647"/>
        <v>0</v>
      </c>
      <c r="BU448" s="144">
        <f t="shared" si="648"/>
        <v>0</v>
      </c>
      <c r="BV448" s="144">
        <f t="shared" si="649"/>
        <v>0</v>
      </c>
      <c r="BW448" s="144">
        <f t="shared" si="650"/>
        <v>0</v>
      </c>
      <c r="BX448" s="144">
        <f t="shared" si="651"/>
        <v>0</v>
      </c>
      <c r="BY448" s="144">
        <f t="shared" si="652"/>
        <v>0</v>
      </c>
      <c r="BZ448" s="9">
        <v>0</v>
      </c>
      <c r="CA448" s="9">
        <v>0</v>
      </c>
      <c r="CB448" s="9">
        <v>0</v>
      </c>
      <c r="CC448" s="9">
        <v>0</v>
      </c>
      <c r="CD448" s="9">
        <v>0</v>
      </c>
      <c r="CE448" s="9">
        <v>0</v>
      </c>
      <c r="CF448" s="9">
        <v>0</v>
      </c>
      <c r="CG448" s="9">
        <v>0</v>
      </c>
      <c r="CH448" s="9">
        <v>0</v>
      </c>
      <c r="CI448" s="9">
        <v>0</v>
      </c>
      <c r="CJ448" s="9">
        <v>0</v>
      </c>
      <c r="CK448" s="9">
        <v>0</v>
      </c>
      <c r="CL448" s="9">
        <v>0</v>
      </c>
      <c r="CM448" s="9">
        <v>0</v>
      </c>
      <c r="CN448" s="9">
        <v>0</v>
      </c>
      <c r="CO448" s="9">
        <v>0</v>
      </c>
      <c r="CP448" s="9">
        <v>0</v>
      </c>
      <c r="CQ448" s="9">
        <v>0</v>
      </c>
      <c r="CR448" s="9">
        <v>0</v>
      </c>
      <c r="CS448" s="9">
        <v>0</v>
      </c>
      <c r="CT448" s="9">
        <v>0</v>
      </c>
      <c r="CU448" s="9">
        <v>0</v>
      </c>
      <c r="CV448" s="9">
        <v>0</v>
      </c>
      <c r="CW448" s="9">
        <v>0</v>
      </c>
      <c r="CX448" s="9">
        <v>0</v>
      </c>
      <c r="CY448" s="9">
        <v>0</v>
      </c>
      <c r="CZ448" s="9">
        <v>0</v>
      </c>
      <c r="DA448" s="9">
        <v>0</v>
      </c>
      <c r="DB448" s="9">
        <v>0</v>
      </c>
      <c r="DC448" s="9">
        <v>0</v>
      </c>
      <c r="DD448" s="9">
        <v>0</v>
      </c>
      <c r="DE448" s="9">
        <v>0</v>
      </c>
      <c r="DF448" s="9">
        <v>0</v>
      </c>
      <c r="DG448" s="144">
        <f t="shared" si="653"/>
        <v>0</v>
      </c>
      <c r="DH448" s="144">
        <f t="shared" ref="DH448:EW448" si="717">DG448</f>
        <v>0</v>
      </c>
      <c r="DI448" s="144">
        <f t="shared" si="717"/>
        <v>0</v>
      </c>
      <c r="DJ448" s="144">
        <f t="shared" si="717"/>
        <v>0</v>
      </c>
      <c r="DK448" s="144">
        <f t="shared" si="717"/>
        <v>0</v>
      </c>
      <c r="DL448" s="144">
        <f t="shared" si="717"/>
        <v>0</v>
      </c>
      <c r="DM448" s="144">
        <f t="shared" si="717"/>
        <v>0</v>
      </c>
      <c r="DN448" s="144">
        <f t="shared" si="717"/>
        <v>0</v>
      </c>
      <c r="DO448" s="144">
        <f t="shared" si="717"/>
        <v>0</v>
      </c>
      <c r="DP448" s="144">
        <f t="shared" si="717"/>
        <v>0</v>
      </c>
      <c r="DQ448" s="144">
        <f t="shared" si="717"/>
        <v>0</v>
      </c>
      <c r="DR448" s="144">
        <f t="shared" si="717"/>
        <v>0</v>
      </c>
      <c r="DS448" s="144">
        <f t="shared" si="717"/>
        <v>0</v>
      </c>
      <c r="DT448" s="144">
        <f t="shared" si="717"/>
        <v>0</v>
      </c>
      <c r="DU448" s="144">
        <f t="shared" si="717"/>
        <v>0</v>
      </c>
      <c r="DV448" s="144">
        <f t="shared" si="717"/>
        <v>0</v>
      </c>
      <c r="DW448" s="144">
        <f t="shared" si="717"/>
        <v>0</v>
      </c>
      <c r="DX448" s="144">
        <f t="shared" si="717"/>
        <v>0</v>
      </c>
      <c r="DY448" s="144">
        <f t="shared" si="717"/>
        <v>0</v>
      </c>
      <c r="DZ448" s="144">
        <f t="shared" si="717"/>
        <v>0</v>
      </c>
      <c r="EA448" s="144">
        <f t="shared" si="717"/>
        <v>0</v>
      </c>
      <c r="EB448" s="144">
        <f t="shared" si="717"/>
        <v>0</v>
      </c>
      <c r="EC448" s="144">
        <f t="shared" si="717"/>
        <v>0</v>
      </c>
      <c r="ED448" s="144">
        <f t="shared" si="717"/>
        <v>0</v>
      </c>
      <c r="EE448" s="144">
        <f t="shared" si="717"/>
        <v>0</v>
      </c>
      <c r="EF448" s="144">
        <f t="shared" si="717"/>
        <v>0</v>
      </c>
      <c r="EG448" s="144">
        <f t="shared" si="717"/>
        <v>0</v>
      </c>
      <c r="EH448" s="144">
        <f t="shared" si="717"/>
        <v>0</v>
      </c>
      <c r="EI448" s="144">
        <f t="shared" si="717"/>
        <v>0</v>
      </c>
      <c r="EJ448" s="144">
        <f t="shared" si="717"/>
        <v>0</v>
      </c>
      <c r="EK448" s="144">
        <f t="shared" si="717"/>
        <v>0</v>
      </c>
      <c r="EL448" s="144">
        <f t="shared" si="717"/>
        <v>0</v>
      </c>
      <c r="EM448" s="144">
        <f t="shared" si="717"/>
        <v>0</v>
      </c>
      <c r="EN448" s="144">
        <f t="shared" si="717"/>
        <v>0</v>
      </c>
      <c r="EO448" s="144">
        <f t="shared" si="717"/>
        <v>0</v>
      </c>
      <c r="EP448" s="144">
        <f t="shared" si="717"/>
        <v>0</v>
      </c>
      <c r="EQ448" s="144">
        <f t="shared" si="717"/>
        <v>0</v>
      </c>
      <c r="ER448" s="144">
        <f t="shared" si="717"/>
        <v>0</v>
      </c>
      <c r="ES448" s="144">
        <f t="shared" si="717"/>
        <v>0</v>
      </c>
      <c r="ET448" s="144">
        <f t="shared" si="717"/>
        <v>0</v>
      </c>
      <c r="EU448" s="144">
        <f t="shared" si="717"/>
        <v>0</v>
      </c>
      <c r="EV448" s="144">
        <f t="shared" si="717"/>
        <v>0</v>
      </c>
      <c r="EW448" s="144">
        <f t="shared" si="717"/>
        <v>0</v>
      </c>
      <c r="EX448" s="147">
        <f>PV(0.05,'PV factor'!C352,,-BR448)</f>
        <v>95141.387755102041</v>
      </c>
      <c r="EY448" s="147">
        <f>PV(0.05,'PV factor'!D352,,-BS448)</f>
        <v>0</v>
      </c>
      <c r="EZ448" s="147">
        <f>PV(0.05,'PV factor'!E352,,-BT448)</f>
        <v>0</v>
      </c>
      <c r="FA448" s="147">
        <f>PV(0.05,'PV factor'!F352,,-BU448)</f>
        <v>0</v>
      </c>
      <c r="FB448" s="147">
        <f>PV(0.05,'PV factor'!G352,,-BV448)</f>
        <v>0</v>
      </c>
      <c r="FC448" s="147">
        <f>PV(0.05,'PV factor'!H352,,-BW448)</f>
        <v>0</v>
      </c>
      <c r="FD448" s="147">
        <f>PV(0.05,'PV factor'!I352,,-BX448)</f>
        <v>0</v>
      </c>
      <c r="FE448" s="147">
        <f>PV(0.05,'PV factor'!J352,,-BY448)</f>
        <v>0</v>
      </c>
      <c r="FF448" s="147">
        <f>PV(0.05,'PV factor'!K352,,-BZ448)</f>
        <v>0</v>
      </c>
      <c r="FG448" s="147">
        <f>PV(0.05,'PV factor'!L352,,-CA448)</f>
        <v>0</v>
      </c>
      <c r="FH448" s="147">
        <f>PV(0.05,'PV factor'!M352,,-CB448)</f>
        <v>0</v>
      </c>
      <c r="FI448" s="147">
        <f>PV(0.05,'PV factor'!N352,,-CC448)</f>
        <v>0</v>
      </c>
      <c r="FJ448" s="147">
        <f>PV(0.05,'PV factor'!O352,,-CD448)</f>
        <v>0</v>
      </c>
      <c r="FK448" s="147">
        <f>PV(0.05,'PV factor'!P352,,-CE448)</f>
        <v>0</v>
      </c>
      <c r="FL448" s="147">
        <f>PV(0.05,'PV factor'!Q352,,-CF448)</f>
        <v>0</v>
      </c>
      <c r="FM448" s="147">
        <f>PV(0.05,'PV factor'!R352,,-CG448)</f>
        <v>0</v>
      </c>
      <c r="FN448" s="147">
        <f>PV(0.05,'PV factor'!S352,,-CH448)</f>
        <v>0</v>
      </c>
      <c r="FO448" s="147">
        <f>PV(0.05,'PV factor'!T352,,-CI448)</f>
        <v>0</v>
      </c>
      <c r="FP448" s="147">
        <f>PV(0.05,'PV factor'!U352,,-CJ448)</f>
        <v>0</v>
      </c>
      <c r="FQ448" s="147">
        <f>PV(0.05,'PV factor'!V352,,-CK448)</f>
        <v>0</v>
      </c>
      <c r="FR448" s="147">
        <f>PV(0.05,'PV factor'!W352,,-CL448)</f>
        <v>0</v>
      </c>
      <c r="FS448" s="147">
        <f>PV(0.05,'PV factor'!X352,,-CM448)</f>
        <v>0</v>
      </c>
      <c r="FT448" s="147">
        <f>PV(0.05,'PV factor'!Y352,,-CN448)</f>
        <v>0</v>
      </c>
      <c r="FU448" s="147">
        <f>PV(0.05,'PV factor'!Z352,,-CO448)</f>
        <v>0</v>
      </c>
      <c r="FV448" s="147">
        <f>PV(0.05,'PV factor'!AA352,,-CP448)</f>
        <v>0</v>
      </c>
      <c r="FW448" s="147">
        <f>PV(0.05,'PV factor'!AB352,,-CQ448)</f>
        <v>0</v>
      </c>
      <c r="FX448" s="147">
        <f>PV(0.05,'PV factor'!AC352,,-CR448)</f>
        <v>0</v>
      </c>
      <c r="FY448" s="147">
        <f>PV(0.05,'PV factor'!AD352,,-CS448)</f>
        <v>0</v>
      </c>
      <c r="FZ448" s="147">
        <f>PV(0.05,'PV factor'!AE352,,-CT448)</f>
        <v>0</v>
      </c>
      <c r="GA448" s="147">
        <f>PV(0.05,'PV factor'!AF352,,-CU448)</f>
        <v>0</v>
      </c>
      <c r="GB448" s="147">
        <f>PV(0.05,'PV factor'!AG352,,-CV448)</f>
        <v>0</v>
      </c>
      <c r="GC448" s="147">
        <f>PV(0.05,'PV factor'!AH352,,-CW448)</f>
        <v>0</v>
      </c>
      <c r="GD448" s="147">
        <f>PV(0.05,'PV factor'!AI352,,-CX448)</f>
        <v>0</v>
      </c>
      <c r="GE448" s="147">
        <f>PV(0.05,'PV factor'!AJ352,,-CY448)</f>
        <v>0</v>
      </c>
      <c r="GF448" s="147">
        <f>PV(0.05,'PV factor'!AK352,,-CZ448)</f>
        <v>0</v>
      </c>
      <c r="GG448" s="147">
        <f>PV(0.05,'PV factor'!AL352,,-DA448)</f>
        <v>0</v>
      </c>
      <c r="GH448" s="147">
        <f>PV(0.05,'PV factor'!AM352,,-DB448)</f>
        <v>0</v>
      </c>
      <c r="GI448" s="147">
        <f>PV(0.05,'PV factor'!AN352,,-DC448)</f>
        <v>0</v>
      </c>
      <c r="GJ448" s="147">
        <f>PV(0.05,'PV factor'!AO352,,-DD448)</f>
        <v>0</v>
      </c>
      <c r="GK448" s="147">
        <f>PV(0.05,'PV factor'!AP352,,-DE448)</f>
        <v>0</v>
      </c>
      <c r="GL448" s="147">
        <f>PV(0.05,'PV factor'!C352,,-DI448)</f>
        <v>0</v>
      </c>
      <c r="GM448" s="147">
        <f>PV(0.05,'PV factor'!D352,,-DJ448)</f>
        <v>0</v>
      </c>
      <c r="GN448" s="147">
        <f>PV(0.05,'PV factor'!E352,,-DK448)</f>
        <v>0</v>
      </c>
      <c r="GO448" s="147">
        <f>PV(0.05,'PV factor'!F352,,-DL448)</f>
        <v>0</v>
      </c>
      <c r="GP448" s="147">
        <f>PV(0.05,'PV factor'!G352,,-DM448)</f>
        <v>0</v>
      </c>
      <c r="GQ448" s="147">
        <f>PV(0.05,'PV factor'!H352,,-DN448)</f>
        <v>0</v>
      </c>
      <c r="GR448" s="147">
        <f>PV(0.05,'PV factor'!I352,,-DO448)</f>
        <v>0</v>
      </c>
      <c r="GS448" s="147">
        <f>PV(0.05,'PV factor'!J352,,-DP448)</f>
        <v>0</v>
      </c>
      <c r="GT448" s="147">
        <f>PV(0.05,'PV factor'!K352,,-DQ448)</f>
        <v>0</v>
      </c>
      <c r="GU448" s="147">
        <f>PV(0.05,'PV factor'!L352,,-DR448)</f>
        <v>0</v>
      </c>
      <c r="GV448" s="147">
        <f>PV(0.05,'PV factor'!M352,,-DS448)</f>
        <v>0</v>
      </c>
      <c r="GW448" s="147">
        <f>PV(0.05,'PV factor'!N352,,-DT448)</f>
        <v>0</v>
      </c>
      <c r="GX448" s="147">
        <f>PV(0.05,'PV factor'!O352,,-DU448)</f>
        <v>0</v>
      </c>
      <c r="GY448" s="147">
        <f>PV(0.05,'PV factor'!P352,,-DV448)</f>
        <v>0</v>
      </c>
      <c r="GZ448" s="147">
        <f>PV(0.05,'PV factor'!Q352,,-DW448)</f>
        <v>0</v>
      </c>
      <c r="HA448" s="147">
        <f>PV(0.05,'PV factor'!R352,,-DX448)</f>
        <v>0</v>
      </c>
      <c r="HB448" s="147">
        <f>PV(0.05,'PV factor'!S352,,-DY448)</f>
        <v>0</v>
      </c>
      <c r="HC448" s="147">
        <f>PV(0.05,'PV factor'!T352,,-DZ448)</f>
        <v>0</v>
      </c>
      <c r="HD448" s="147">
        <f>PV(0.05,'PV factor'!U352,,-EA448)</f>
        <v>0</v>
      </c>
      <c r="HE448" s="147">
        <f>PV(0.05,'PV factor'!V352,,-EB448)</f>
        <v>0</v>
      </c>
      <c r="HF448" s="147">
        <f>PV(0.05,'PV factor'!W352,,-EC448)</f>
        <v>0</v>
      </c>
      <c r="HG448" s="147">
        <f>PV(0.05,'PV factor'!X352,,-ED448)</f>
        <v>0</v>
      </c>
      <c r="HH448" s="147">
        <f>PV(0.05,'PV factor'!Y352,,-EE448)</f>
        <v>0</v>
      </c>
      <c r="HI448" s="147">
        <f>PV(0.05,'PV factor'!Z352,,-EF448)</f>
        <v>0</v>
      </c>
      <c r="HJ448" s="147">
        <f>PV(0.05,'PV factor'!AA352,,-EG448)</f>
        <v>0</v>
      </c>
      <c r="HK448" s="147">
        <f>PV(0.05,'PV factor'!AB352,,-EH448)</f>
        <v>0</v>
      </c>
      <c r="HL448" s="147">
        <f>PV(0.05,'PV factor'!AC352,,-EI448)</f>
        <v>0</v>
      </c>
      <c r="HM448" s="147">
        <f>PV(0.05,'PV factor'!AD352,,-EJ448)</f>
        <v>0</v>
      </c>
      <c r="HN448" s="147">
        <f>PV(0.05,'PV factor'!AE352,,-EK448)</f>
        <v>0</v>
      </c>
      <c r="HO448" s="147">
        <f>PV(0.05,'PV factor'!AF352,,-EL448)</f>
        <v>0</v>
      </c>
      <c r="HP448" s="147">
        <f>PV(0.05,'PV factor'!AG352,,-EM448)</f>
        <v>0</v>
      </c>
      <c r="HQ448" s="147">
        <f>PV(0.05,'PV factor'!AH352,,-EN448)</f>
        <v>0</v>
      </c>
      <c r="HR448" s="147">
        <f>PV(0.05,'PV factor'!AI352,,-EO448)</f>
        <v>0</v>
      </c>
      <c r="HS448" s="147">
        <f>PV(0.05,'PV factor'!AJ352,,-EP448)</f>
        <v>0</v>
      </c>
      <c r="HT448" s="147">
        <f>PV(0.05,'PV factor'!AK352,,-EQ448)</f>
        <v>0</v>
      </c>
      <c r="HU448" s="147">
        <f>PV(0.05,'PV factor'!AL352,,-ER448)</f>
        <v>0</v>
      </c>
      <c r="HV448" s="147">
        <f>PV(0.05,'PV factor'!AM352,,-ES448)</f>
        <v>0</v>
      </c>
      <c r="HW448" s="147">
        <f>PV(0.05,'PV factor'!AN352,,-ET448)</f>
        <v>0</v>
      </c>
      <c r="HX448" s="147">
        <f>PV(0.05,'PV factor'!AO352,,-EU448)</f>
        <v>0</v>
      </c>
      <c r="HY448" s="147">
        <f>PV(0.05,'PV factor'!AP352,,-EV448)</f>
        <v>0</v>
      </c>
      <c r="HZ448" s="147">
        <f t="shared" si="655"/>
        <v>95141.387755102041</v>
      </c>
      <c r="IA448" s="147">
        <f t="shared" si="656"/>
        <v>0</v>
      </c>
      <c r="IB448" s="401">
        <f t="shared" si="657"/>
        <v>0</v>
      </c>
    </row>
    <row r="449" spans="1:236" s="180" customFormat="1" ht="90" customHeight="1" x14ac:dyDescent="0.25">
      <c r="A449" s="161" t="s">
        <v>2265</v>
      </c>
      <c r="B449" s="150" t="s">
        <v>3213</v>
      </c>
      <c r="C449" s="150" t="s">
        <v>2151</v>
      </c>
      <c r="D449" s="148" t="s">
        <v>73</v>
      </c>
      <c r="E449" s="150" t="s">
        <v>3328</v>
      </c>
      <c r="F449" s="151" t="s">
        <v>3329</v>
      </c>
      <c r="G449" s="151" t="s">
        <v>3330</v>
      </c>
      <c r="H449" s="79" t="s">
        <v>77</v>
      </c>
      <c r="I449" s="151" t="s">
        <v>3331</v>
      </c>
      <c r="J449" s="151">
        <v>40</v>
      </c>
      <c r="K449" s="95" t="s">
        <v>206</v>
      </c>
      <c r="L449" s="111"/>
      <c r="M449" s="113" t="s">
        <v>3322</v>
      </c>
      <c r="N449" s="79" t="s">
        <v>81</v>
      </c>
      <c r="O449" s="79" t="s">
        <v>116</v>
      </c>
      <c r="P449" s="79" t="s">
        <v>116</v>
      </c>
      <c r="Q449" s="112" t="s">
        <v>100</v>
      </c>
      <c r="R449" s="79" t="s">
        <v>162</v>
      </c>
      <c r="S449" s="79" t="s">
        <v>99</v>
      </c>
      <c r="T449" s="79" t="s">
        <v>3332</v>
      </c>
      <c r="U449" s="79" t="s">
        <v>87</v>
      </c>
      <c r="V449" s="172">
        <v>1</v>
      </c>
      <c r="W449" s="149">
        <v>584478</v>
      </c>
      <c r="X449" s="149">
        <v>0</v>
      </c>
      <c r="Y449" s="149">
        <v>0</v>
      </c>
      <c r="Z449" s="149">
        <v>192972.61</v>
      </c>
      <c r="AA449" s="149">
        <v>391505.39</v>
      </c>
      <c r="AB449" s="149">
        <v>0</v>
      </c>
      <c r="AC449" s="149">
        <v>0</v>
      </c>
      <c r="AD449" s="149">
        <v>0</v>
      </c>
      <c r="AE449" s="149">
        <v>0</v>
      </c>
      <c r="AF449" s="149">
        <v>0</v>
      </c>
      <c r="AG449" s="149">
        <v>0</v>
      </c>
      <c r="AH449" s="149">
        <v>0</v>
      </c>
      <c r="AI449" s="79" t="s">
        <v>3333</v>
      </c>
      <c r="AJ449" s="149">
        <v>6366790.5300000003</v>
      </c>
      <c r="AK449" s="149">
        <v>0</v>
      </c>
      <c r="AL449" s="149">
        <v>1378962.45</v>
      </c>
      <c r="AM449" s="149">
        <v>4987828.08</v>
      </c>
      <c r="AN449" s="149">
        <v>0</v>
      </c>
      <c r="AO449" s="149">
        <v>0</v>
      </c>
      <c r="AP449" s="149">
        <v>0</v>
      </c>
      <c r="AQ449" s="149">
        <v>0</v>
      </c>
      <c r="AR449" s="149">
        <v>0</v>
      </c>
      <c r="AS449" s="149">
        <v>0</v>
      </c>
      <c r="AT449" s="149">
        <v>0</v>
      </c>
      <c r="AU449" s="151" t="s">
        <v>3334</v>
      </c>
      <c r="AV449" s="230">
        <f t="shared" si="623"/>
        <v>0</v>
      </c>
      <c r="AW449" s="230">
        <f t="shared" si="624"/>
        <v>0</v>
      </c>
      <c r="AX449" s="230" t="str">
        <f t="shared" si="625"/>
        <v>G</v>
      </c>
      <c r="AY449" s="141">
        <f t="shared" si="626"/>
        <v>9</v>
      </c>
      <c r="AZ449" s="70">
        <f t="shared" si="627"/>
        <v>1</v>
      </c>
      <c r="BA449" s="70">
        <f t="shared" si="628"/>
        <v>1</v>
      </c>
      <c r="BB449" s="70">
        <f t="shared" si="629"/>
        <v>1</v>
      </c>
      <c r="BC449" s="70">
        <f t="shared" si="630"/>
        <v>1</v>
      </c>
      <c r="BD449" s="70">
        <f t="shared" si="631"/>
        <v>1</v>
      </c>
      <c r="BE449" s="70">
        <f t="shared" si="632"/>
        <v>1</v>
      </c>
      <c r="BF449" s="70">
        <f t="shared" si="633"/>
        <v>1</v>
      </c>
      <c r="BG449" s="71">
        <f t="shared" si="634"/>
        <v>0</v>
      </c>
      <c r="BH449" s="71">
        <f t="shared" si="635"/>
        <v>1</v>
      </c>
      <c r="BI449" s="71">
        <f t="shared" si="636"/>
        <v>0</v>
      </c>
      <c r="BJ449" s="71">
        <f t="shared" si="637"/>
        <v>0</v>
      </c>
      <c r="BK449" s="71">
        <f t="shared" si="638"/>
        <v>1</v>
      </c>
      <c r="BL449" s="70">
        <f t="shared" si="639"/>
        <v>1</v>
      </c>
      <c r="BM449" s="70">
        <f t="shared" si="640"/>
        <v>1</v>
      </c>
      <c r="BN449" s="70">
        <f t="shared" si="641"/>
        <v>1</v>
      </c>
      <c r="BO449" s="70">
        <f t="shared" si="642"/>
        <v>0</v>
      </c>
      <c r="BP449" s="144">
        <f t="shared" si="643"/>
        <v>0</v>
      </c>
      <c r="BQ449" s="144">
        <f t="shared" si="644"/>
        <v>1571935.06</v>
      </c>
      <c r="BR449" s="144">
        <f t="shared" si="645"/>
        <v>5379333.4699999997</v>
      </c>
      <c r="BS449" s="144">
        <f t="shared" si="646"/>
        <v>0</v>
      </c>
      <c r="BT449" s="144">
        <f t="shared" si="647"/>
        <v>0</v>
      </c>
      <c r="BU449" s="144">
        <f t="shared" si="648"/>
        <v>0</v>
      </c>
      <c r="BV449" s="144">
        <f t="shared" si="649"/>
        <v>0</v>
      </c>
      <c r="BW449" s="144">
        <f t="shared" si="650"/>
        <v>0</v>
      </c>
      <c r="BX449" s="144">
        <f t="shared" si="651"/>
        <v>0</v>
      </c>
      <c r="BY449" s="144">
        <f t="shared" si="652"/>
        <v>0</v>
      </c>
      <c r="BZ449" s="9">
        <v>0</v>
      </c>
      <c r="CA449" s="9">
        <v>0</v>
      </c>
      <c r="CB449" s="9">
        <v>0</v>
      </c>
      <c r="CC449" s="9">
        <v>0</v>
      </c>
      <c r="CD449" s="9">
        <v>0</v>
      </c>
      <c r="CE449" s="9">
        <v>0</v>
      </c>
      <c r="CF449" s="9">
        <v>0</v>
      </c>
      <c r="CG449" s="9">
        <v>0</v>
      </c>
      <c r="CH449" s="9">
        <v>0</v>
      </c>
      <c r="CI449" s="9">
        <v>0</v>
      </c>
      <c r="CJ449" s="9">
        <v>0</v>
      </c>
      <c r="CK449" s="9">
        <v>0</v>
      </c>
      <c r="CL449" s="9">
        <v>0</v>
      </c>
      <c r="CM449" s="9">
        <v>0</v>
      </c>
      <c r="CN449" s="9">
        <v>0</v>
      </c>
      <c r="CO449" s="9">
        <v>0</v>
      </c>
      <c r="CP449" s="9">
        <v>0</v>
      </c>
      <c r="CQ449" s="9">
        <v>0</v>
      </c>
      <c r="CR449" s="9">
        <v>0</v>
      </c>
      <c r="CS449" s="9">
        <v>0</v>
      </c>
      <c r="CT449" s="9">
        <v>0</v>
      </c>
      <c r="CU449" s="9">
        <v>0</v>
      </c>
      <c r="CV449" s="9">
        <v>0</v>
      </c>
      <c r="CW449" s="9">
        <v>0</v>
      </c>
      <c r="CX449" s="9">
        <v>0</v>
      </c>
      <c r="CY449" s="9">
        <v>0</v>
      </c>
      <c r="CZ449" s="9">
        <v>0</v>
      </c>
      <c r="DA449" s="9">
        <v>0</v>
      </c>
      <c r="DB449" s="9">
        <v>0</v>
      </c>
      <c r="DC449" s="9">
        <v>0</v>
      </c>
      <c r="DD449" s="9">
        <v>0</v>
      </c>
      <c r="DE449" s="9">
        <v>0</v>
      </c>
      <c r="DF449" s="9">
        <v>0</v>
      </c>
      <c r="DG449" s="144">
        <f t="shared" si="653"/>
        <v>0</v>
      </c>
      <c r="DH449" s="144">
        <f t="shared" ref="DH449:EW449" si="718">DG449</f>
        <v>0</v>
      </c>
      <c r="DI449" s="144">
        <f t="shared" si="718"/>
        <v>0</v>
      </c>
      <c r="DJ449" s="144">
        <f t="shared" si="718"/>
        <v>0</v>
      </c>
      <c r="DK449" s="144">
        <f t="shared" si="718"/>
        <v>0</v>
      </c>
      <c r="DL449" s="144">
        <f t="shared" si="718"/>
        <v>0</v>
      </c>
      <c r="DM449" s="144">
        <f t="shared" si="718"/>
        <v>0</v>
      </c>
      <c r="DN449" s="144">
        <f t="shared" si="718"/>
        <v>0</v>
      </c>
      <c r="DO449" s="144">
        <f t="shared" si="718"/>
        <v>0</v>
      </c>
      <c r="DP449" s="144">
        <f t="shared" si="718"/>
        <v>0</v>
      </c>
      <c r="DQ449" s="144">
        <f t="shared" si="718"/>
        <v>0</v>
      </c>
      <c r="DR449" s="144">
        <f t="shared" si="718"/>
        <v>0</v>
      </c>
      <c r="DS449" s="144">
        <f t="shared" si="718"/>
        <v>0</v>
      </c>
      <c r="DT449" s="144">
        <f t="shared" si="718"/>
        <v>0</v>
      </c>
      <c r="DU449" s="144">
        <f t="shared" si="718"/>
        <v>0</v>
      </c>
      <c r="DV449" s="144">
        <f t="shared" si="718"/>
        <v>0</v>
      </c>
      <c r="DW449" s="144">
        <f t="shared" si="718"/>
        <v>0</v>
      </c>
      <c r="DX449" s="144">
        <f t="shared" si="718"/>
        <v>0</v>
      </c>
      <c r="DY449" s="144">
        <f t="shared" si="718"/>
        <v>0</v>
      </c>
      <c r="DZ449" s="144">
        <f t="shared" si="718"/>
        <v>0</v>
      </c>
      <c r="EA449" s="144">
        <f t="shared" si="718"/>
        <v>0</v>
      </c>
      <c r="EB449" s="144">
        <f t="shared" si="718"/>
        <v>0</v>
      </c>
      <c r="EC449" s="144">
        <f t="shared" si="718"/>
        <v>0</v>
      </c>
      <c r="ED449" s="144">
        <f t="shared" si="718"/>
        <v>0</v>
      </c>
      <c r="EE449" s="144">
        <f t="shared" si="718"/>
        <v>0</v>
      </c>
      <c r="EF449" s="144">
        <f t="shared" si="718"/>
        <v>0</v>
      </c>
      <c r="EG449" s="144">
        <f t="shared" si="718"/>
        <v>0</v>
      </c>
      <c r="EH449" s="144">
        <f t="shared" si="718"/>
        <v>0</v>
      </c>
      <c r="EI449" s="144">
        <f t="shared" si="718"/>
        <v>0</v>
      </c>
      <c r="EJ449" s="144">
        <f t="shared" si="718"/>
        <v>0</v>
      </c>
      <c r="EK449" s="144">
        <f t="shared" si="718"/>
        <v>0</v>
      </c>
      <c r="EL449" s="144">
        <f t="shared" si="718"/>
        <v>0</v>
      </c>
      <c r="EM449" s="144">
        <f t="shared" si="718"/>
        <v>0</v>
      </c>
      <c r="EN449" s="144">
        <f t="shared" si="718"/>
        <v>0</v>
      </c>
      <c r="EO449" s="144">
        <f t="shared" si="718"/>
        <v>0</v>
      </c>
      <c r="EP449" s="144">
        <f t="shared" si="718"/>
        <v>0</v>
      </c>
      <c r="EQ449" s="144">
        <f t="shared" si="718"/>
        <v>0</v>
      </c>
      <c r="ER449" s="144">
        <f t="shared" si="718"/>
        <v>0</v>
      </c>
      <c r="ES449" s="144">
        <f t="shared" si="718"/>
        <v>0</v>
      </c>
      <c r="ET449" s="144">
        <f t="shared" si="718"/>
        <v>0</v>
      </c>
      <c r="EU449" s="144">
        <f t="shared" si="718"/>
        <v>0</v>
      </c>
      <c r="EV449" s="144">
        <f t="shared" si="718"/>
        <v>0</v>
      </c>
      <c r="EW449" s="144">
        <f t="shared" si="718"/>
        <v>0</v>
      </c>
      <c r="EX449" s="147">
        <f>PV(0.05,'PV factor'!C353,,-BR449)</f>
        <v>4879214.0317460317</v>
      </c>
      <c r="EY449" s="147">
        <f>PV(0.05,'PV factor'!D353,,-BS449)</f>
        <v>0</v>
      </c>
      <c r="EZ449" s="147">
        <f>PV(0.05,'PV factor'!E353,,-BT449)</f>
        <v>0</v>
      </c>
      <c r="FA449" s="147">
        <f>PV(0.05,'PV factor'!F353,,-BU449)</f>
        <v>0</v>
      </c>
      <c r="FB449" s="147">
        <f>PV(0.05,'PV factor'!G353,,-BV449)</f>
        <v>0</v>
      </c>
      <c r="FC449" s="147">
        <f>PV(0.05,'PV factor'!H353,,-BW449)</f>
        <v>0</v>
      </c>
      <c r="FD449" s="147">
        <f>PV(0.05,'PV factor'!I353,,-BX449)</f>
        <v>0</v>
      </c>
      <c r="FE449" s="147">
        <f>PV(0.05,'PV factor'!J353,,-BY449)</f>
        <v>0</v>
      </c>
      <c r="FF449" s="147">
        <f>PV(0.05,'PV factor'!K353,,-BZ449)</f>
        <v>0</v>
      </c>
      <c r="FG449" s="147">
        <f>PV(0.05,'PV factor'!L353,,-CA449)</f>
        <v>0</v>
      </c>
      <c r="FH449" s="147">
        <f>PV(0.05,'PV factor'!M353,,-CB449)</f>
        <v>0</v>
      </c>
      <c r="FI449" s="147">
        <f>PV(0.05,'PV factor'!N353,,-CC449)</f>
        <v>0</v>
      </c>
      <c r="FJ449" s="147">
        <f>PV(0.05,'PV factor'!O353,,-CD449)</f>
        <v>0</v>
      </c>
      <c r="FK449" s="147">
        <f>PV(0.05,'PV factor'!P353,,-CE449)</f>
        <v>0</v>
      </c>
      <c r="FL449" s="147">
        <f>PV(0.05,'PV factor'!Q353,,-CF449)</f>
        <v>0</v>
      </c>
      <c r="FM449" s="147">
        <f>PV(0.05,'PV factor'!R353,,-CG449)</f>
        <v>0</v>
      </c>
      <c r="FN449" s="147">
        <f>PV(0.05,'PV factor'!S353,,-CH449)</f>
        <v>0</v>
      </c>
      <c r="FO449" s="147">
        <f>PV(0.05,'PV factor'!T353,,-CI449)</f>
        <v>0</v>
      </c>
      <c r="FP449" s="147">
        <f>PV(0.05,'PV factor'!U353,,-CJ449)</f>
        <v>0</v>
      </c>
      <c r="FQ449" s="147">
        <f>PV(0.05,'PV factor'!V353,,-CK449)</f>
        <v>0</v>
      </c>
      <c r="FR449" s="147">
        <f>PV(0.05,'PV factor'!W353,,-CL449)</f>
        <v>0</v>
      </c>
      <c r="FS449" s="147">
        <f>PV(0.05,'PV factor'!X353,,-CM449)</f>
        <v>0</v>
      </c>
      <c r="FT449" s="147">
        <f>PV(0.05,'PV factor'!Y353,,-CN449)</f>
        <v>0</v>
      </c>
      <c r="FU449" s="147">
        <f>PV(0.05,'PV factor'!Z353,,-CO449)</f>
        <v>0</v>
      </c>
      <c r="FV449" s="147">
        <f>PV(0.05,'PV factor'!AA353,,-CP449)</f>
        <v>0</v>
      </c>
      <c r="FW449" s="147">
        <f>PV(0.05,'PV factor'!AB353,,-CQ449)</f>
        <v>0</v>
      </c>
      <c r="FX449" s="147">
        <f>PV(0.05,'PV factor'!AC353,,-CR449)</f>
        <v>0</v>
      </c>
      <c r="FY449" s="147">
        <f>PV(0.05,'PV factor'!AD353,,-CS449)</f>
        <v>0</v>
      </c>
      <c r="FZ449" s="147">
        <f>PV(0.05,'PV factor'!AE353,,-CT449)</f>
        <v>0</v>
      </c>
      <c r="GA449" s="147">
        <f>PV(0.05,'PV factor'!AF353,,-CU449)</f>
        <v>0</v>
      </c>
      <c r="GB449" s="147">
        <f>PV(0.05,'PV factor'!AG353,,-CV449)</f>
        <v>0</v>
      </c>
      <c r="GC449" s="147">
        <f>PV(0.05,'PV factor'!AH353,,-CW449)</f>
        <v>0</v>
      </c>
      <c r="GD449" s="147">
        <f>PV(0.05,'PV factor'!AI353,,-CX449)</f>
        <v>0</v>
      </c>
      <c r="GE449" s="147">
        <f>PV(0.05,'PV factor'!AJ353,,-CY449)</f>
        <v>0</v>
      </c>
      <c r="GF449" s="147">
        <f>PV(0.05,'PV factor'!AK353,,-CZ449)</f>
        <v>0</v>
      </c>
      <c r="GG449" s="147">
        <f>PV(0.05,'PV factor'!AL353,,-DA449)</f>
        <v>0</v>
      </c>
      <c r="GH449" s="147">
        <f>PV(0.05,'PV factor'!AM353,,-DB449)</f>
        <v>0</v>
      </c>
      <c r="GI449" s="147">
        <f>PV(0.05,'PV factor'!AN353,,-DC449)</f>
        <v>0</v>
      </c>
      <c r="GJ449" s="147">
        <f>PV(0.05,'PV factor'!AO353,,-DD449)</f>
        <v>0</v>
      </c>
      <c r="GK449" s="147">
        <f>PV(0.05,'PV factor'!AP353,,-DE449)</f>
        <v>0</v>
      </c>
      <c r="GL449" s="147">
        <f>PV(0.05,'PV factor'!C353,,-DI449)</f>
        <v>0</v>
      </c>
      <c r="GM449" s="147">
        <f>PV(0.05,'PV factor'!D353,,-DJ449)</f>
        <v>0</v>
      </c>
      <c r="GN449" s="147">
        <f>PV(0.05,'PV factor'!E353,,-DK449)</f>
        <v>0</v>
      </c>
      <c r="GO449" s="147">
        <f>PV(0.05,'PV factor'!F353,,-DL449)</f>
        <v>0</v>
      </c>
      <c r="GP449" s="147">
        <f>PV(0.05,'PV factor'!G353,,-DM449)</f>
        <v>0</v>
      </c>
      <c r="GQ449" s="147">
        <f>PV(0.05,'PV factor'!H353,,-DN449)</f>
        <v>0</v>
      </c>
      <c r="GR449" s="147">
        <f>PV(0.05,'PV factor'!I353,,-DO449)</f>
        <v>0</v>
      </c>
      <c r="GS449" s="147">
        <f>PV(0.05,'PV factor'!J353,,-DP449)</f>
        <v>0</v>
      </c>
      <c r="GT449" s="147">
        <f>PV(0.05,'PV factor'!K353,,-DQ449)</f>
        <v>0</v>
      </c>
      <c r="GU449" s="147">
        <f>PV(0.05,'PV factor'!L353,,-DR449)</f>
        <v>0</v>
      </c>
      <c r="GV449" s="147">
        <f>PV(0.05,'PV factor'!M353,,-DS449)</f>
        <v>0</v>
      </c>
      <c r="GW449" s="147">
        <f>PV(0.05,'PV factor'!N353,,-DT449)</f>
        <v>0</v>
      </c>
      <c r="GX449" s="147">
        <f>PV(0.05,'PV factor'!O353,,-DU449)</f>
        <v>0</v>
      </c>
      <c r="GY449" s="147">
        <f>PV(0.05,'PV factor'!P353,,-DV449)</f>
        <v>0</v>
      </c>
      <c r="GZ449" s="147">
        <f>PV(0.05,'PV factor'!Q353,,-DW449)</f>
        <v>0</v>
      </c>
      <c r="HA449" s="147">
        <f>PV(0.05,'PV factor'!R353,,-DX449)</f>
        <v>0</v>
      </c>
      <c r="HB449" s="147">
        <f>PV(0.05,'PV factor'!S353,,-DY449)</f>
        <v>0</v>
      </c>
      <c r="HC449" s="147">
        <f>PV(0.05,'PV factor'!T353,,-DZ449)</f>
        <v>0</v>
      </c>
      <c r="HD449" s="147">
        <f>PV(0.05,'PV factor'!U353,,-EA449)</f>
        <v>0</v>
      </c>
      <c r="HE449" s="147">
        <f>PV(0.05,'PV factor'!V353,,-EB449)</f>
        <v>0</v>
      </c>
      <c r="HF449" s="147">
        <f>PV(0.05,'PV factor'!W353,,-EC449)</f>
        <v>0</v>
      </c>
      <c r="HG449" s="147">
        <f>PV(0.05,'PV factor'!X353,,-ED449)</f>
        <v>0</v>
      </c>
      <c r="HH449" s="147">
        <f>PV(0.05,'PV factor'!Y353,,-EE449)</f>
        <v>0</v>
      </c>
      <c r="HI449" s="147">
        <f>PV(0.05,'PV factor'!Z353,,-EF449)</f>
        <v>0</v>
      </c>
      <c r="HJ449" s="147">
        <f>PV(0.05,'PV factor'!AA353,,-EG449)</f>
        <v>0</v>
      </c>
      <c r="HK449" s="147">
        <f>PV(0.05,'PV factor'!AB353,,-EH449)</f>
        <v>0</v>
      </c>
      <c r="HL449" s="147">
        <f>PV(0.05,'PV factor'!AC353,,-EI449)</f>
        <v>0</v>
      </c>
      <c r="HM449" s="147">
        <f>PV(0.05,'PV factor'!AD353,,-EJ449)</f>
        <v>0</v>
      </c>
      <c r="HN449" s="147">
        <f>PV(0.05,'PV factor'!AE353,,-EK449)</f>
        <v>0</v>
      </c>
      <c r="HO449" s="147">
        <f>PV(0.05,'PV factor'!AF353,,-EL449)</f>
        <v>0</v>
      </c>
      <c r="HP449" s="147">
        <f>PV(0.05,'PV factor'!AG353,,-EM449)</f>
        <v>0</v>
      </c>
      <c r="HQ449" s="147">
        <f>PV(0.05,'PV factor'!AH353,,-EN449)</f>
        <v>0</v>
      </c>
      <c r="HR449" s="147">
        <f>PV(0.05,'PV factor'!AI353,,-EO449)</f>
        <v>0</v>
      </c>
      <c r="HS449" s="147">
        <f>PV(0.05,'PV factor'!AJ353,,-EP449)</f>
        <v>0</v>
      </c>
      <c r="HT449" s="147">
        <f>PV(0.05,'PV factor'!AK353,,-EQ449)</f>
        <v>0</v>
      </c>
      <c r="HU449" s="147">
        <f>PV(0.05,'PV factor'!AL353,,-ER449)</f>
        <v>0</v>
      </c>
      <c r="HV449" s="147">
        <f>PV(0.05,'PV factor'!AM353,,-ES449)</f>
        <v>0</v>
      </c>
      <c r="HW449" s="147">
        <f>PV(0.05,'PV factor'!AN353,,-ET449)</f>
        <v>0</v>
      </c>
      <c r="HX449" s="147">
        <f>PV(0.05,'PV factor'!AO353,,-EU449)</f>
        <v>0</v>
      </c>
      <c r="HY449" s="147">
        <f>PV(0.05,'PV factor'!AP353,,-EV449)</f>
        <v>0</v>
      </c>
      <c r="HZ449" s="147">
        <f t="shared" si="655"/>
        <v>4879214.0317460317</v>
      </c>
      <c r="IA449" s="147">
        <f t="shared" si="656"/>
        <v>0</v>
      </c>
      <c r="IB449" s="401">
        <f t="shared" si="657"/>
        <v>0</v>
      </c>
    </row>
    <row r="450" spans="1:236" s="180" customFormat="1" ht="90" customHeight="1" x14ac:dyDescent="0.25">
      <c r="A450" s="161" t="s">
        <v>2265</v>
      </c>
      <c r="B450" s="150" t="s">
        <v>3213</v>
      </c>
      <c r="C450" s="150" t="s">
        <v>2140</v>
      </c>
      <c r="D450" s="148">
        <v>21</v>
      </c>
      <c r="E450" s="150" t="s">
        <v>3311</v>
      </c>
      <c r="F450" s="151" t="s">
        <v>3312</v>
      </c>
      <c r="G450" s="151" t="s">
        <v>3231</v>
      </c>
      <c r="H450" s="79" t="s">
        <v>77</v>
      </c>
      <c r="I450" s="151" t="s">
        <v>3232</v>
      </c>
      <c r="J450" s="151">
        <v>40</v>
      </c>
      <c r="K450" s="227" t="s">
        <v>94</v>
      </c>
      <c r="L450" s="111"/>
      <c r="M450" s="214" t="s">
        <v>3313</v>
      </c>
      <c r="N450" s="79" t="s">
        <v>81</v>
      </c>
      <c r="O450" s="13" t="s">
        <v>217</v>
      </c>
      <c r="P450" s="79" t="s">
        <v>218</v>
      </c>
      <c r="Q450" s="79" t="s">
        <v>87</v>
      </c>
      <c r="R450" s="79" t="s">
        <v>226</v>
      </c>
      <c r="S450" s="79" t="s">
        <v>99</v>
      </c>
      <c r="T450" s="79" t="s">
        <v>2696</v>
      </c>
      <c r="U450" s="79" t="s">
        <v>100</v>
      </c>
      <c r="V450" s="81">
        <v>1</v>
      </c>
      <c r="W450" s="162">
        <v>127000</v>
      </c>
      <c r="X450" s="162">
        <v>4500</v>
      </c>
      <c r="Y450" s="162">
        <v>0</v>
      </c>
      <c r="Z450" s="127">
        <v>0</v>
      </c>
      <c r="AA450" s="162">
        <v>0</v>
      </c>
      <c r="AB450" s="162">
        <v>90000</v>
      </c>
      <c r="AC450" s="162">
        <v>37000</v>
      </c>
      <c r="AD450" s="162">
        <v>0</v>
      </c>
      <c r="AE450" s="149">
        <v>0</v>
      </c>
      <c r="AF450" s="149">
        <v>0</v>
      </c>
      <c r="AG450" s="149">
        <v>0</v>
      </c>
      <c r="AH450" s="149">
        <v>0</v>
      </c>
      <c r="AI450" s="219" t="s">
        <v>3314</v>
      </c>
      <c r="AJ450" s="162">
        <v>20000</v>
      </c>
      <c r="AK450" s="162">
        <v>0</v>
      </c>
      <c r="AL450" s="162">
        <v>0</v>
      </c>
      <c r="AM450" s="162">
        <v>0</v>
      </c>
      <c r="AN450" s="162">
        <v>15000</v>
      </c>
      <c r="AO450" s="162">
        <v>5000</v>
      </c>
      <c r="AP450" s="162">
        <v>0</v>
      </c>
      <c r="AQ450" s="149">
        <v>0</v>
      </c>
      <c r="AR450" s="149">
        <v>0</v>
      </c>
      <c r="AS450" s="149">
        <v>0</v>
      </c>
      <c r="AT450" s="149">
        <v>0</v>
      </c>
      <c r="AU450" s="151"/>
      <c r="AV450" s="230">
        <f t="shared" si="623"/>
        <v>1</v>
      </c>
      <c r="AW450" s="230">
        <f t="shared" si="624"/>
        <v>0</v>
      </c>
      <c r="AX450" s="230" t="str">
        <f t="shared" si="625"/>
        <v>B3</v>
      </c>
      <c r="AY450" s="141">
        <f t="shared" si="626"/>
        <v>9</v>
      </c>
      <c r="AZ450" s="70">
        <f t="shared" si="627"/>
        <v>1</v>
      </c>
      <c r="BA450" s="70">
        <f t="shared" si="628"/>
        <v>1</v>
      </c>
      <c r="BB450" s="70">
        <f t="shared" si="629"/>
        <v>1</v>
      </c>
      <c r="BC450" s="70">
        <f t="shared" si="630"/>
        <v>1</v>
      </c>
      <c r="BD450" s="70">
        <f t="shared" si="631"/>
        <v>1</v>
      </c>
      <c r="BE450" s="70">
        <f t="shared" si="632"/>
        <v>1</v>
      </c>
      <c r="BF450" s="70">
        <f t="shared" si="633"/>
        <v>1</v>
      </c>
      <c r="BG450" s="71">
        <f t="shared" si="634"/>
        <v>0</v>
      </c>
      <c r="BH450" s="71">
        <f t="shared" si="635"/>
        <v>1</v>
      </c>
      <c r="BI450" s="71">
        <f t="shared" si="636"/>
        <v>0</v>
      </c>
      <c r="BJ450" s="71">
        <f t="shared" si="637"/>
        <v>0</v>
      </c>
      <c r="BK450" s="71">
        <f t="shared" si="638"/>
        <v>1</v>
      </c>
      <c r="BL450" s="70">
        <f t="shared" si="639"/>
        <v>1</v>
      </c>
      <c r="BM450" s="70">
        <f t="shared" si="640"/>
        <v>1</v>
      </c>
      <c r="BN450" s="70">
        <f t="shared" si="641"/>
        <v>0</v>
      </c>
      <c r="BO450" s="70">
        <f t="shared" si="642"/>
        <v>1</v>
      </c>
      <c r="BP450" s="144">
        <f t="shared" si="643"/>
        <v>0</v>
      </c>
      <c r="BQ450" s="144">
        <f t="shared" si="644"/>
        <v>0</v>
      </c>
      <c r="BR450" s="144">
        <f t="shared" si="645"/>
        <v>0</v>
      </c>
      <c r="BS450" s="144">
        <f t="shared" si="646"/>
        <v>105000</v>
      </c>
      <c r="BT450" s="144">
        <f t="shared" si="647"/>
        <v>42000</v>
      </c>
      <c r="BU450" s="144">
        <f t="shared" si="648"/>
        <v>0</v>
      </c>
      <c r="BV450" s="144">
        <f t="shared" si="649"/>
        <v>0</v>
      </c>
      <c r="BW450" s="144">
        <f t="shared" si="650"/>
        <v>0</v>
      </c>
      <c r="BX450" s="144">
        <f t="shared" si="651"/>
        <v>0</v>
      </c>
      <c r="BY450" s="144">
        <f t="shared" si="652"/>
        <v>0</v>
      </c>
      <c r="BZ450" s="9">
        <v>0</v>
      </c>
      <c r="CA450" s="9">
        <v>0</v>
      </c>
      <c r="CB450" s="9">
        <v>0</v>
      </c>
      <c r="CC450" s="9">
        <v>0</v>
      </c>
      <c r="CD450" s="9">
        <v>0</v>
      </c>
      <c r="CE450" s="9">
        <v>0</v>
      </c>
      <c r="CF450" s="9">
        <v>0</v>
      </c>
      <c r="CG450" s="9">
        <v>0</v>
      </c>
      <c r="CH450" s="9">
        <v>0</v>
      </c>
      <c r="CI450" s="9">
        <v>0</v>
      </c>
      <c r="CJ450" s="9">
        <v>0</v>
      </c>
      <c r="CK450" s="9">
        <v>0</v>
      </c>
      <c r="CL450" s="9">
        <v>0</v>
      </c>
      <c r="CM450" s="9">
        <v>0</v>
      </c>
      <c r="CN450" s="9">
        <v>0</v>
      </c>
      <c r="CO450" s="9">
        <v>0</v>
      </c>
      <c r="CP450" s="9">
        <v>0</v>
      </c>
      <c r="CQ450" s="9">
        <v>0</v>
      </c>
      <c r="CR450" s="9">
        <v>0</v>
      </c>
      <c r="CS450" s="9">
        <v>0</v>
      </c>
      <c r="CT450" s="9">
        <v>0</v>
      </c>
      <c r="CU450" s="9">
        <v>0</v>
      </c>
      <c r="CV450" s="9">
        <v>0</v>
      </c>
      <c r="CW450" s="9">
        <v>0</v>
      </c>
      <c r="CX450" s="9">
        <v>0</v>
      </c>
      <c r="CY450" s="9">
        <v>0</v>
      </c>
      <c r="CZ450" s="9">
        <v>0</v>
      </c>
      <c r="DA450" s="9">
        <v>0</v>
      </c>
      <c r="DB450" s="9">
        <v>0</v>
      </c>
      <c r="DC450" s="9">
        <v>0</v>
      </c>
      <c r="DD450" s="9">
        <v>0</v>
      </c>
      <c r="DE450" s="9">
        <v>0</v>
      </c>
      <c r="DF450" s="9">
        <v>0</v>
      </c>
      <c r="DG450" s="144">
        <f t="shared" si="653"/>
        <v>0</v>
      </c>
      <c r="DH450" s="144">
        <f t="shared" ref="DH450:EW450" si="719">DG450</f>
        <v>0</v>
      </c>
      <c r="DI450" s="144">
        <f t="shared" si="719"/>
        <v>0</v>
      </c>
      <c r="DJ450" s="144">
        <f t="shared" si="719"/>
        <v>0</v>
      </c>
      <c r="DK450" s="144">
        <f t="shared" si="719"/>
        <v>0</v>
      </c>
      <c r="DL450" s="144">
        <f t="shared" si="719"/>
        <v>0</v>
      </c>
      <c r="DM450" s="144">
        <f t="shared" si="719"/>
        <v>0</v>
      </c>
      <c r="DN450" s="144">
        <f t="shared" si="719"/>
        <v>0</v>
      </c>
      <c r="DO450" s="144">
        <f t="shared" si="719"/>
        <v>0</v>
      </c>
      <c r="DP450" s="144">
        <f t="shared" si="719"/>
        <v>0</v>
      </c>
      <c r="DQ450" s="144">
        <f t="shared" si="719"/>
        <v>0</v>
      </c>
      <c r="DR450" s="144">
        <f t="shared" si="719"/>
        <v>0</v>
      </c>
      <c r="DS450" s="144">
        <f t="shared" si="719"/>
        <v>0</v>
      </c>
      <c r="DT450" s="144">
        <f t="shared" si="719"/>
        <v>0</v>
      </c>
      <c r="DU450" s="144">
        <f t="shared" si="719"/>
        <v>0</v>
      </c>
      <c r="DV450" s="144">
        <f t="shared" si="719"/>
        <v>0</v>
      </c>
      <c r="DW450" s="144">
        <f t="shared" si="719"/>
        <v>0</v>
      </c>
      <c r="DX450" s="144">
        <f t="shared" si="719"/>
        <v>0</v>
      </c>
      <c r="DY450" s="144">
        <f t="shared" si="719"/>
        <v>0</v>
      </c>
      <c r="DZ450" s="144">
        <f t="shared" si="719"/>
        <v>0</v>
      </c>
      <c r="EA450" s="144">
        <f t="shared" si="719"/>
        <v>0</v>
      </c>
      <c r="EB450" s="144">
        <f t="shared" si="719"/>
        <v>0</v>
      </c>
      <c r="EC450" s="144">
        <f t="shared" si="719"/>
        <v>0</v>
      </c>
      <c r="ED450" s="144">
        <f t="shared" si="719"/>
        <v>0</v>
      </c>
      <c r="EE450" s="144">
        <f t="shared" si="719"/>
        <v>0</v>
      </c>
      <c r="EF450" s="144">
        <f t="shared" si="719"/>
        <v>0</v>
      </c>
      <c r="EG450" s="144">
        <f t="shared" si="719"/>
        <v>0</v>
      </c>
      <c r="EH450" s="144">
        <f t="shared" si="719"/>
        <v>0</v>
      </c>
      <c r="EI450" s="144">
        <f t="shared" si="719"/>
        <v>0</v>
      </c>
      <c r="EJ450" s="144">
        <f t="shared" si="719"/>
        <v>0</v>
      </c>
      <c r="EK450" s="144">
        <f t="shared" si="719"/>
        <v>0</v>
      </c>
      <c r="EL450" s="144">
        <f t="shared" si="719"/>
        <v>0</v>
      </c>
      <c r="EM450" s="144">
        <f t="shared" si="719"/>
        <v>0</v>
      </c>
      <c r="EN450" s="144">
        <f t="shared" si="719"/>
        <v>0</v>
      </c>
      <c r="EO450" s="144">
        <f t="shared" si="719"/>
        <v>0</v>
      </c>
      <c r="EP450" s="144">
        <f t="shared" si="719"/>
        <v>0</v>
      </c>
      <c r="EQ450" s="144">
        <f t="shared" si="719"/>
        <v>0</v>
      </c>
      <c r="ER450" s="144">
        <f t="shared" si="719"/>
        <v>0</v>
      </c>
      <c r="ES450" s="144">
        <f t="shared" si="719"/>
        <v>0</v>
      </c>
      <c r="ET450" s="144">
        <f t="shared" si="719"/>
        <v>0</v>
      </c>
      <c r="EU450" s="144">
        <f t="shared" si="719"/>
        <v>0</v>
      </c>
      <c r="EV450" s="144">
        <f t="shared" si="719"/>
        <v>0</v>
      </c>
      <c r="EW450" s="144">
        <f t="shared" si="719"/>
        <v>0</v>
      </c>
      <c r="EX450" s="147">
        <f>PV(0.05,'PV factor'!C346,,-BR450)</f>
        <v>0</v>
      </c>
      <c r="EY450" s="147">
        <f>PV(0.05,'PV factor'!D346,,-BS450)</f>
        <v>90702.947845804985</v>
      </c>
      <c r="EZ450" s="147">
        <f>PV(0.05,'PV factor'!E346,,-BT450)</f>
        <v>34553.503941259041</v>
      </c>
      <c r="FA450" s="147">
        <f>PV(0.05,'PV factor'!F346,,-BU450)</f>
        <v>0</v>
      </c>
      <c r="FB450" s="147">
        <f>PV(0.05,'PV factor'!G346,,-BV450)</f>
        <v>0</v>
      </c>
      <c r="FC450" s="147">
        <f>PV(0.05,'PV factor'!H346,,-BW450)</f>
        <v>0</v>
      </c>
      <c r="FD450" s="147">
        <f>PV(0.05,'PV factor'!I346,,-BX450)</f>
        <v>0</v>
      </c>
      <c r="FE450" s="147">
        <f>PV(0.05,'PV factor'!J346,,-BY450)</f>
        <v>0</v>
      </c>
      <c r="FF450" s="147">
        <f>PV(0.05,'PV factor'!K346,,-BZ450)</f>
        <v>0</v>
      </c>
      <c r="FG450" s="147">
        <f>PV(0.05,'PV factor'!L346,,-CA450)</f>
        <v>0</v>
      </c>
      <c r="FH450" s="147">
        <f>PV(0.05,'PV factor'!M346,,-CB450)</f>
        <v>0</v>
      </c>
      <c r="FI450" s="147">
        <f>PV(0.05,'PV factor'!N346,,-CC450)</f>
        <v>0</v>
      </c>
      <c r="FJ450" s="147">
        <f>PV(0.05,'PV factor'!O346,,-CD450)</f>
        <v>0</v>
      </c>
      <c r="FK450" s="147">
        <f>PV(0.05,'PV factor'!P346,,-CE450)</f>
        <v>0</v>
      </c>
      <c r="FL450" s="147">
        <f>PV(0.05,'PV factor'!Q346,,-CF450)</f>
        <v>0</v>
      </c>
      <c r="FM450" s="147">
        <f>PV(0.05,'PV factor'!R346,,-CG450)</f>
        <v>0</v>
      </c>
      <c r="FN450" s="147">
        <f>PV(0.05,'PV factor'!S346,,-CH450)</f>
        <v>0</v>
      </c>
      <c r="FO450" s="147">
        <f>PV(0.05,'PV factor'!T346,,-CI450)</f>
        <v>0</v>
      </c>
      <c r="FP450" s="147">
        <f>PV(0.05,'PV factor'!U346,,-CJ450)</f>
        <v>0</v>
      </c>
      <c r="FQ450" s="147">
        <f>PV(0.05,'PV factor'!V346,,-CK450)</f>
        <v>0</v>
      </c>
      <c r="FR450" s="147">
        <f>PV(0.05,'PV factor'!W346,,-CL450)</f>
        <v>0</v>
      </c>
      <c r="FS450" s="147">
        <f>PV(0.05,'PV factor'!X346,,-CM450)</f>
        <v>0</v>
      </c>
      <c r="FT450" s="147">
        <f>PV(0.05,'PV factor'!Y346,,-CN450)</f>
        <v>0</v>
      </c>
      <c r="FU450" s="147">
        <f>PV(0.05,'PV factor'!Z346,,-CO450)</f>
        <v>0</v>
      </c>
      <c r="FV450" s="147">
        <f>PV(0.05,'PV factor'!AA346,,-CP450)</f>
        <v>0</v>
      </c>
      <c r="FW450" s="147">
        <f>PV(0.05,'PV factor'!AB346,,-CQ450)</f>
        <v>0</v>
      </c>
      <c r="FX450" s="147">
        <f>PV(0.05,'PV factor'!AC346,,-CR450)</f>
        <v>0</v>
      </c>
      <c r="FY450" s="147">
        <f>PV(0.05,'PV factor'!AD346,,-CS450)</f>
        <v>0</v>
      </c>
      <c r="FZ450" s="147">
        <f>PV(0.05,'PV factor'!AE346,,-CT450)</f>
        <v>0</v>
      </c>
      <c r="GA450" s="147">
        <f>PV(0.05,'PV factor'!AF346,,-CU450)</f>
        <v>0</v>
      </c>
      <c r="GB450" s="147">
        <f>PV(0.05,'PV factor'!AG346,,-CV450)</f>
        <v>0</v>
      </c>
      <c r="GC450" s="147">
        <f>PV(0.05,'PV factor'!AH346,,-CW450)</f>
        <v>0</v>
      </c>
      <c r="GD450" s="147">
        <f>PV(0.05,'PV factor'!AI346,,-CX450)</f>
        <v>0</v>
      </c>
      <c r="GE450" s="147">
        <f>PV(0.05,'PV factor'!AJ346,,-CY450)</f>
        <v>0</v>
      </c>
      <c r="GF450" s="147">
        <f>PV(0.05,'PV factor'!AK346,,-CZ450)</f>
        <v>0</v>
      </c>
      <c r="GG450" s="147">
        <f>PV(0.05,'PV factor'!AL346,,-DA450)</f>
        <v>0</v>
      </c>
      <c r="GH450" s="147">
        <f>PV(0.05,'PV factor'!AM346,,-DB450)</f>
        <v>0</v>
      </c>
      <c r="GI450" s="147">
        <f>PV(0.05,'PV factor'!AN346,,-DC450)</f>
        <v>0</v>
      </c>
      <c r="GJ450" s="147">
        <f>PV(0.05,'PV factor'!AO346,,-DD450)</f>
        <v>0</v>
      </c>
      <c r="GK450" s="147">
        <f>PV(0.05,'PV factor'!AP346,,-DE450)</f>
        <v>0</v>
      </c>
      <c r="GL450" s="147">
        <f>PV(0.05,'PV factor'!C346,,-DI450)</f>
        <v>0</v>
      </c>
      <c r="GM450" s="147">
        <f>PV(0.05,'PV factor'!D346,,-DJ450)</f>
        <v>0</v>
      </c>
      <c r="GN450" s="147">
        <f>PV(0.05,'PV factor'!E346,,-DK450)</f>
        <v>0</v>
      </c>
      <c r="GO450" s="147">
        <f>PV(0.05,'PV factor'!F346,,-DL450)</f>
        <v>0</v>
      </c>
      <c r="GP450" s="147">
        <f>PV(0.05,'PV factor'!G346,,-DM450)</f>
        <v>0</v>
      </c>
      <c r="GQ450" s="147">
        <f>PV(0.05,'PV factor'!H346,,-DN450)</f>
        <v>0</v>
      </c>
      <c r="GR450" s="147">
        <f>PV(0.05,'PV factor'!I346,,-DO450)</f>
        <v>0</v>
      </c>
      <c r="GS450" s="147">
        <f>PV(0.05,'PV factor'!J346,,-DP450)</f>
        <v>0</v>
      </c>
      <c r="GT450" s="147">
        <f>PV(0.05,'PV factor'!K346,,-DQ450)</f>
        <v>0</v>
      </c>
      <c r="GU450" s="147">
        <f>PV(0.05,'PV factor'!L346,,-DR450)</f>
        <v>0</v>
      </c>
      <c r="GV450" s="147">
        <f>PV(0.05,'PV factor'!M346,,-DS450)</f>
        <v>0</v>
      </c>
      <c r="GW450" s="147">
        <f>PV(0.05,'PV factor'!N346,,-DT450)</f>
        <v>0</v>
      </c>
      <c r="GX450" s="147">
        <f>PV(0.05,'PV factor'!O346,,-DU450)</f>
        <v>0</v>
      </c>
      <c r="GY450" s="147">
        <f>PV(0.05,'PV factor'!P346,,-DV450)</f>
        <v>0</v>
      </c>
      <c r="GZ450" s="147">
        <f>PV(0.05,'PV factor'!Q346,,-DW450)</f>
        <v>0</v>
      </c>
      <c r="HA450" s="147">
        <f>PV(0.05,'PV factor'!R346,,-DX450)</f>
        <v>0</v>
      </c>
      <c r="HB450" s="147">
        <f>PV(0.05,'PV factor'!S346,,-DY450)</f>
        <v>0</v>
      </c>
      <c r="HC450" s="147">
        <f>PV(0.05,'PV factor'!T346,,-DZ450)</f>
        <v>0</v>
      </c>
      <c r="HD450" s="147">
        <f>PV(0.05,'PV factor'!U346,,-EA450)</f>
        <v>0</v>
      </c>
      <c r="HE450" s="147">
        <f>PV(0.05,'PV factor'!V346,,-EB450)</f>
        <v>0</v>
      </c>
      <c r="HF450" s="147">
        <f>PV(0.05,'PV factor'!W346,,-EC450)</f>
        <v>0</v>
      </c>
      <c r="HG450" s="147">
        <f>PV(0.05,'PV factor'!X346,,-ED450)</f>
        <v>0</v>
      </c>
      <c r="HH450" s="147">
        <f>PV(0.05,'PV factor'!Y346,,-EE450)</f>
        <v>0</v>
      </c>
      <c r="HI450" s="147">
        <f>PV(0.05,'PV factor'!Z346,,-EF450)</f>
        <v>0</v>
      </c>
      <c r="HJ450" s="147">
        <f>PV(0.05,'PV factor'!AA346,,-EG450)</f>
        <v>0</v>
      </c>
      <c r="HK450" s="147">
        <f>PV(0.05,'PV factor'!AB346,,-EH450)</f>
        <v>0</v>
      </c>
      <c r="HL450" s="147">
        <f>PV(0.05,'PV factor'!AC346,,-EI450)</f>
        <v>0</v>
      </c>
      <c r="HM450" s="147">
        <f>PV(0.05,'PV factor'!AD346,,-EJ450)</f>
        <v>0</v>
      </c>
      <c r="HN450" s="147">
        <f>PV(0.05,'PV factor'!AE346,,-EK450)</f>
        <v>0</v>
      </c>
      <c r="HO450" s="147">
        <f>PV(0.05,'PV factor'!AF346,,-EL450)</f>
        <v>0</v>
      </c>
      <c r="HP450" s="147">
        <f>PV(0.05,'PV factor'!AG346,,-EM450)</f>
        <v>0</v>
      </c>
      <c r="HQ450" s="147">
        <f>PV(0.05,'PV factor'!AH346,,-EN450)</f>
        <v>0</v>
      </c>
      <c r="HR450" s="147">
        <f>PV(0.05,'PV factor'!AI346,,-EO450)</f>
        <v>0</v>
      </c>
      <c r="HS450" s="147">
        <f>PV(0.05,'PV factor'!AJ346,,-EP450)</f>
        <v>0</v>
      </c>
      <c r="HT450" s="147">
        <f>PV(0.05,'PV factor'!AK346,,-EQ450)</f>
        <v>0</v>
      </c>
      <c r="HU450" s="147">
        <f>PV(0.05,'PV factor'!AL346,,-ER450)</f>
        <v>0</v>
      </c>
      <c r="HV450" s="147">
        <f>PV(0.05,'PV factor'!AM346,,-ES450)</f>
        <v>0</v>
      </c>
      <c r="HW450" s="147">
        <f>PV(0.05,'PV factor'!AN346,,-ET450)</f>
        <v>0</v>
      </c>
      <c r="HX450" s="147">
        <f>PV(0.05,'PV factor'!AO346,,-EU450)</f>
        <v>0</v>
      </c>
      <c r="HY450" s="147">
        <f>PV(0.05,'PV factor'!AP346,,-EV450)</f>
        <v>0</v>
      </c>
      <c r="HZ450" s="147">
        <f t="shared" si="655"/>
        <v>125256.45178706403</v>
      </c>
      <c r="IA450" s="147">
        <f t="shared" si="656"/>
        <v>0</v>
      </c>
      <c r="IB450" s="401">
        <f t="shared" si="657"/>
        <v>0</v>
      </c>
    </row>
    <row r="451" spans="1:236" s="180" customFormat="1" ht="90" customHeight="1" x14ac:dyDescent="0.25">
      <c r="A451" s="161" t="s">
        <v>2265</v>
      </c>
      <c r="B451" s="150" t="s">
        <v>3213</v>
      </c>
      <c r="C451" s="150" t="s">
        <v>2147</v>
      </c>
      <c r="D451" s="148" t="s">
        <v>73</v>
      </c>
      <c r="E451" s="150" t="s">
        <v>3261</v>
      </c>
      <c r="F451" s="151"/>
      <c r="G451" s="151"/>
      <c r="H451" s="79" t="s">
        <v>77</v>
      </c>
      <c r="I451" s="151"/>
      <c r="J451" s="151">
        <v>10</v>
      </c>
      <c r="K451" s="113" t="s">
        <v>197</v>
      </c>
      <c r="L451" s="111"/>
      <c r="M451" s="214" t="s">
        <v>3316</v>
      </c>
      <c r="N451" s="79" t="s">
        <v>81</v>
      </c>
      <c r="O451" s="73" t="s">
        <v>106</v>
      </c>
      <c r="P451" s="79" t="s">
        <v>199</v>
      </c>
      <c r="Q451" s="112" t="s">
        <v>100</v>
      </c>
      <c r="R451" s="79" t="s">
        <v>162</v>
      </c>
      <c r="S451" s="79" t="s">
        <v>99</v>
      </c>
      <c r="T451" s="79" t="s">
        <v>2696</v>
      </c>
      <c r="U451" s="79" t="s">
        <v>87</v>
      </c>
      <c r="V451" s="81">
        <v>1</v>
      </c>
      <c r="W451" s="149">
        <v>65000</v>
      </c>
      <c r="X451" s="149">
        <v>0</v>
      </c>
      <c r="Y451" s="149">
        <v>65000</v>
      </c>
      <c r="Z451" s="149">
        <v>0</v>
      </c>
      <c r="AA451" s="149">
        <v>0</v>
      </c>
      <c r="AB451" s="149">
        <v>0</v>
      </c>
      <c r="AC451" s="149">
        <v>0</v>
      </c>
      <c r="AD451" s="149">
        <v>0</v>
      </c>
      <c r="AE451" s="149">
        <v>0</v>
      </c>
      <c r="AF451" s="149">
        <v>0</v>
      </c>
      <c r="AG451" s="149">
        <v>0</v>
      </c>
      <c r="AH451" s="149">
        <v>0</v>
      </c>
      <c r="AI451" s="79" t="s">
        <v>88</v>
      </c>
      <c r="AJ451" s="149">
        <v>0</v>
      </c>
      <c r="AK451" s="149">
        <v>0</v>
      </c>
      <c r="AL451" s="149">
        <v>0</v>
      </c>
      <c r="AM451" s="149">
        <v>0</v>
      </c>
      <c r="AN451" s="149">
        <v>0</v>
      </c>
      <c r="AO451" s="149">
        <v>0</v>
      </c>
      <c r="AP451" s="149">
        <v>0</v>
      </c>
      <c r="AQ451" s="149">
        <v>0</v>
      </c>
      <c r="AR451" s="149">
        <v>0</v>
      </c>
      <c r="AS451" s="149">
        <v>0</v>
      </c>
      <c r="AT451" s="149">
        <v>0</v>
      </c>
      <c r="AU451" s="151"/>
      <c r="AV451" s="230">
        <f t="shared" si="623"/>
        <v>1</v>
      </c>
      <c r="AW451" s="230">
        <f t="shared" si="624"/>
        <v>0</v>
      </c>
      <c r="AX451" s="230" t="str">
        <f t="shared" si="625"/>
        <v>C90</v>
      </c>
      <c r="AY451" s="141">
        <f t="shared" si="626"/>
        <v>7</v>
      </c>
      <c r="AZ451" s="70">
        <f t="shared" si="627"/>
        <v>1</v>
      </c>
      <c r="BA451" s="70">
        <f t="shared" si="628"/>
        <v>1</v>
      </c>
      <c r="BB451" s="70">
        <f t="shared" si="629"/>
        <v>1</v>
      </c>
      <c r="BC451" s="70">
        <f t="shared" si="630"/>
        <v>1</v>
      </c>
      <c r="BD451" s="70">
        <f t="shared" si="631"/>
        <v>0</v>
      </c>
      <c r="BE451" s="70">
        <f t="shared" si="632"/>
        <v>1</v>
      </c>
      <c r="BF451" s="70">
        <f t="shared" si="633"/>
        <v>1</v>
      </c>
      <c r="BG451" s="71">
        <f t="shared" si="634"/>
        <v>0</v>
      </c>
      <c r="BH451" s="71">
        <f t="shared" si="635"/>
        <v>1</v>
      </c>
      <c r="BI451" s="71">
        <f t="shared" si="636"/>
        <v>0</v>
      </c>
      <c r="BJ451" s="71">
        <f t="shared" si="637"/>
        <v>0</v>
      </c>
      <c r="BK451" s="71">
        <f t="shared" si="638"/>
        <v>1</v>
      </c>
      <c r="BL451" s="70">
        <f t="shared" si="639"/>
        <v>0</v>
      </c>
      <c r="BM451" s="70">
        <f t="shared" si="640"/>
        <v>1</v>
      </c>
      <c r="BN451" s="70">
        <f t="shared" si="641"/>
        <v>1</v>
      </c>
      <c r="BO451" s="70">
        <f t="shared" si="642"/>
        <v>0</v>
      </c>
      <c r="BP451" s="144">
        <f t="shared" si="643"/>
        <v>65000</v>
      </c>
      <c r="BQ451" s="144">
        <f t="shared" si="644"/>
        <v>0</v>
      </c>
      <c r="BR451" s="144">
        <f t="shared" si="645"/>
        <v>0</v>
      </c>
      <c r="BS451" s="144">
        <f t="shared" si="646"/>
        <v>0</v>
      </c>
      <c r="BT451" s="144">
        <f t="shared" si="647"/>
        <v>0</v>
      </c>
      <c r="BU451" s="144">
        <f t="shared" si="648"/>
        <v>0</v>
      </c>
      <c r="BV451" s="144">
        <f t="shared" si="649"/>
        <v>0</v>
      </c>
      <c r="BW451" s="144">
        <f t="shared" si="650"/>
        <v>0</v>
      </c>
      <c r="BX451" s="144">
        <f t="shared" si="651"/>
        <v>0</v>
      </c>
      <c r="BY451" s="144">
        <f t="shared" si="652"/>
        <v>0</v>
      </c>
      <c r="BZ451" s="9">
        <v>0</v>
      </c>
      <c r="CA451" s="9">
        <v>0</v>
      </c>
      <c r="CB451" s="9">
        <v>0</v>
      </c>
      <c r="CC451" s="9">
        <v>0</v>
      </c>
      <c r="CD451" s="9">
        <v>0</v>
      </c>
      <c r="CE451" s="9">
        <v>0</v>
      </c>
      <c r="CF451" s="9">
        <v>0</v>
      </c>
      <c r="CG451" s="9">
        <v>0</v>
      </c>
      <c r="CH451" s="9">
        <v>0</v>
      </c>
      <c r="CI451" s="9">
        <v>0</v>
      </c>
      <c r="CJ451" s="9">
        <v>0</v>
      </c>
      <c r="CK451" s="9">
        <v>0</v>
      </c>
      <c r="CL451" s="9">
        <v>0</v>
      </c>
      <c r="CM451" s="9">
        <v>0</v>
      </c>
      <c r="CN451" s="9">
        <v>0</v>
      </c>
      <c r="CO451" s="9">
        <v>0</v>
      </c>
      <c r="CP451" s="9">
        <v>0</v>
      </c>
      <c r="CQ451" s="9">
        <v>0</v>
      </c>
      <c r="CR451" s="9">
        <v>0</v>
      </c>
      <c r="CS451" s="9">
        <v>0</v>
      </c>
      <c r="CT451" s="9">
        <v>0</v>
      </c>
      <c r="CU451" s="9">
        <v>0</v>
      </c>
      <c r="CV451" s="9">
        <v>0</v>
      </c>
      <c r="CW451" s="9">
        <v>0</v>
      </c>
      <c r="CX451" s="9">
        <v>0</v>
      </c>
      <c r="CY451" s="9">
        <v>0</v>
      </c>
      <c r="CZ451" s="9">
        <v>0</v>
      </c>
      <c r="DA451" s="9">
        <v>0</v>
      </c>
      <c r="DB451" s="9">
        <v>0</v>
      </c>
      <c r="DC451" s="9">
        <v>0</v>
      </c>
      <c r="DD451" s="9">
        <v>0</v>
      </c>
      <c r="DE451" s="9">
        <v>0</v>
      </c>
      <c r="DF451" s="9">
        <v>0</v>
      </c>
      <c r="DG451" s="144">
        <f t="shared" si="653"/>
        <v>0</v>
      </c>
      <c r="DH451" s="144">
        <f t="shared" ref="DH451:EW451" si="720">DG451</f>
        <v>0</v>
      </c>
      <c r="DI451" s="144">
        <f t="shared" si="720"/>
        <v>0</v>
      </c>
      <c r="DJ451" s="144">
        <f t="shared" si="720"/>
        <v>0</v>
      </c>
      <c r="DK451" s="144">
        <f t="shared" si="720"/>
        <v>0</v>
      </c>
      <c r="DL451" s="144">
        <f t="shared" si="720"/>
        <v>0</v>
      </c>
      <c r="DM451" s="144">
        <f t="shared" si="720"/>
        <v>0</v>
      </c>
      <c r="DN451" s="144">
        <f t="shared" si="720"/>
        <v>0</v>
      </c>
      <c r="DO451" s="144">
        <f t="shared" si="720"/>
        <v>0</v>
      </c>
      <c r="DP451" s="144">
        <f t="shared" si="720"/>
        <v>0</v>
      </c>
      <c r="DQ451" s="144">
        <f t="shared" si="720"/>
        <v>0</v>
      </c>
      <c r="DR451" s="144">
        <f t="shared" si="720"/>
        <v>0</v>
      </c>
      <c r="DS451" s="144">
        <f t="shared" si="720"/>
        <v>0</v>
      </c>
      <c r="DT451" s="144">
        <f t="shared" si="720"/>
        <v>0</v>
      </c>
      <c r="DU451" s="144">
        <f t="shared" si="720"/>
        <v>0</v>
      </c>
      <c r="DV451" s="144">
        <f t="shared" si="720"/>
        <v>0</v>
      </c>
      <c r="DW451" s="144">
        <f t="shared" si="720"/>
        <v>0</v>
      </c>
      <c r="DX451" s="144">
        <f t="shared" si="720"/>
        <v>0</v>
      </c>
      <c r="DY451" s="144">
        <f t="shared" si="720"/>
        <v>0</v>
      </c>
      <c r="DZ451" s="144">
        <f t="shared" si="720"/>
        <v>0</v>
      </c>
      <c r="EA451" s="144">
        <f t="shared" si="720"/>
        <v>0</v>
      </c>
      <c r="EB451" s="144">
        <f t="shared" si="720"/>
        <v>0</v>
      </c>
      <c r="EC451" s="144">
        <f t="shared" si="720"/>
        <v>0</v>
      </c>
      <c r="ED451" s="144">
        <f t="shared" si="720"/>
        <v>0</v>
      </c>
      <c r="EE451" s="144">
        <f t="shared" si="720"/>
        <v>0</v>
      </c>
      <c r="EF451" s="144">
        <f t="shared" si="720"/>
        <v>0</v>
      </c>
      <c r="EG451" s="144">
        <f t="shared" si="720"/>
        <v>0</v>
      </c>
      <c r="EH451" s="144">
        <f t="shared" si="720"/>
        <v>0</v>
      </c>
      <c r="EI451" s="144">
        <f t="shared" si="720"/>
        <v>0</v>
      </c>
      <c r="EJ451" s="144">
        <f t="shared" si="720"/>
        <v>0</v>
      </c>
      <c r="EK451" s="144">
        <f t="shared" si="720"/>
        <v>0</v>
      </c>
      <c r="EL451" s="144">
        <f t="shared" si="720"/>
        <v>0</v>
      </c>
      <c r="EM451" s="144">
        <f t="shared" si="720"/>
        <v>0</v>
      </c>
      <c r="EN451" s="144">
        <f t="shared" si="720"/>
        <v>0</v>
      </c>
      <c r="EO451" s="144">
        <f t="shared" si="720"/>
        <v>0</v>
      </c>
      <c r="EP451" s="144">
        <f t="shared" si="720"/>
        <v>0</v>
      </c>
      <c r="EQ451" s="144">
        <f t="shared" si="720"/>
        <v>0</v>
      </c>
      <c r="ER451" s="144">
        <f t="shared" si="720"/>
        <v>0</v>
      </c>
      <c r="ES451" s="144">
        <f t="shared" si="720"/>
        <v>0</v>
      </c>
      <c r="ET451" s="144">
        <f t="shared" si="720"/>
        <v>0</v>
      </c>
      <c r="EU451" s="144">
        <f t="shared" si="720"/>
        <v>0</v>
      </c>
      <c r="EV451" s="144">
        <f t="shared" si="720"/>
        <v>0</v>
      </c>
      <c r="EW451" s="144">
        <f t="shared" si="720"/>
        <v>0</v>
      </c>
      <c r="EX451" s="147">
        <f>PV(0.05,'PV factor'!C349,,-BR451)</f>
        <v>0</v>
      </c>
      <c r="EY451" s="147">
        <f>PV(0.05,'PV factor'!D349,,-BS451)</f>
        <v>0</v>
      </c>
      <c r="EZ451" s="147">
        <f>PV(0.05,'PV factor'!E349,,-BT451)</f>
        <v>0</v>
      </c>
      <c r="FA451" s="147">
        <f>PV(0.05,'PV factor'!F349,,-BU451)</f>
        <v>0</v>
      </c>
      <c r="FB451" s="147">
        <f>PV(0.05,'PV factor'!G349,,-BV451)</f>
        <v>0</v>
      </c>
      <c r="FC451" s="147">
        <f>PV(0.05,'PV factor'!H349,,-BW451)</f>
        <v>0</v>
      </c>
      <c r="FD451" s="147">
        <f>PV(0.05,'PV factor'!I349,,-BX451)</f>
        <v>0</v>
      </c>
      <c r="FE451" s="147">
        <f>PV(0.05,'PV factor'!J349,,-BY451)</f>
        <v>0</v>
      </c>
      <c r="FF451" s="147">
        <f>PV(0.05,'PV factor'!K349,,-BZ451)</f>
        <v>0</v>
      </c>
      <c r="FG451" s="147">
        <f>PV(0.05,'PV factor'!L349,,-CA451)</f>
        <v>0</v>
      </c>
      <c r="FH451" s="147">
        <f>PV(0.05,'PV factor'!M349,,-CB451)</f>
        <v>0</v>
      </c>
      <c r="FI451" s="147">
        <f>PV(0.05,'PV factor'!N349,,-CC451)</f>
        <v>0</v>
      </c>
      <c r="FJ451" s="147">
        <f>PV(0.05,'PV factor'!O349,,-CD451)</f>
        <v>0</v>
      </c>
      <c r="FK451" s="147">
        <f>PV(0.05,'PV factor'!P349,,-CE451)</f>
        <v>0</v>
      </c>
      <c r="FL451" s="147">
        <f>PV(0.05,'PV factor'!Q349,,-CF451)</f>
        <v>0</v>
      </c>
      <c r="FM451" s="147">
        <f>PV(0.05,'PV factor'!R349,,-CG451)</f>
        <v>0</v>
      </c>
      <c r="FN451" s="147">
        <f>PV(0.05,'PV factor'!S349,,-CH451)</f>
        <v>0</v>
      </c>
      <c r="FO451" s="147">
        <f>PV(0.05,'PV factor'!T349,,-CI451)</f>
        <v>0</v>
      </c>
      <c r="FP451" s="147">
        <f>PV(0.05,'PV factor'!U349,,-CJ451)</f>
        <v>0</v>
      </c>
      <c r="FQ451" s="147">
        <f>PV(0.05,'PV factor'!V349,,-CK451)</f>
        <v>0</v>
      </c>
      <c r="FR451" s="147">
        <f>PV(0.05,'PV factor'!W349,,-CL451)</f>
        <v>0</v>
      </c>
      <c r="FS451" s="147">
        <f>PV(0.05,'PV factor'!X349,,-CM451)</f>
        <v>0</v>
      </c>
      <c r="FT451" s="147">
        <f>PV(0.05,'PV factor'!Y349,,-CN451)</f>
        <v>0</v>
      </c>
      <c r="FU451" s="147">
        <f>PV(0.05,'PV factor'!Z349,,-CO451)</f>
        <v>0</v>
      </c>
      <c r="FV451" s="147">
        <f>PV(0.05,'PV factor'!AA349,,-CP451)</f>
        <v>0</v>
      </c>
      <c r="FW451" s="147">
        <f>PV(0.05,'PV factor'!AB349,,-CQ451)</f>
        <v>0</v>
      </c>
      <c r="FX451" s="147">
        <f>PV(0.05,'PV factor'!AC349,,-CR451)</f>
        <v>0</v>
      </c>
      <c r="FY451" s="147">
        <f>PV(0.05,'PV factor'!AD349,,-CS451)</f>
        <v>0</v>
      </c>
      <c r="FZ451" s="147">
        <f>PV(0.05,'PV factor'!AE349,,-CT451)</f>
        <v>0</v>
      </c>
      <c r="GA451" s="147">
        <f>PV(0.05,'PV factor'!AF349,,-CU451)</f>
        <v>0</v>
      </c>
      <c r="GB451" s="147">
        <f>PV(0.05,'PV factor'!AG349,,-CV451)</f>
        <v>0</v>
      </c>
      <c r="GC451" s="147">
        <f>PV(0.05,'PV factor'!AH349,,-CW451)</f>
        <v>0</v>
      </c>
      <c r="GD451" s="147">
        <f>PV(0.05,'PV factor'!AI349,,-CX451)</f>
        <v>0</v>
      </c>
      <c r="GE451" s="147">
        <f>PV(0.05,'PV factor'!AJ349,,-CY451)</f>
        <v>0</v>
      </c>
      <c r="GF451" s="147">
        <f>PV(0.05,'PV factor'!AK349,,-CZ451)</f>
        <v>0</v>
      </c>
      <c r="GG451" s="147">
        <f>PV(0.05,'PV factor'!AL349,,-DA451)</f>
        <v>0</v>
      </c>
      <c r="GH451" s="147">
        <f>PV(0.05,'PV factor'!AM349,,-DB451)</f>
        <v>0</v>
      </c>
      <c r="GI451" s="147">
        <f>PV(0.05,'PV factor'!AN349,,-DC451)</f>
        <v>0</v>
      </c>
      <c r="GJ451" s="147">
        <f>PV(0.05,'PV factor'!AO349,,-DD451)</f>
        <v>0</v>
      </c>
      <c r="GK451" s="147">
        <f>PV(0.05,'PV factor'!AP349,,-DE451)</f>
        <v>0</v>
      </c>
      <c r="GL451" s="147">
        <f>PV(0.05,'PV factor'!C349,,-DI451)</f>
        <v>0</v>
      </c>
      <c r="GM451" s="147">
        <f>PV(0.05,'PV factor'!D349,,-DJ451)</f>
        <v>0</v>
      </c>
      <c r="GN451" s="147">
        <f>PV(0.05,'PV factor'!E349,,-DK451)</f>
        <v>0</v>
      </c>
      <c r="GO451" s="147">
        <f>PV(0.05,'PV factor'!F349,,-DL451)</f>
        <v>0</v>
      </c>
      <c r="GP451" s="147">
        <f>PV(0.05,'PV factor'!G349,,-DM451)</f>
        <v>0</v>
      </c>
      <c r="GQ451" s="147">
        <f>PV(0.05,'PV factor'!H349,,-DN451)</f>
        <v>0</v>
      </c>
      <c r="GR451" s="147">
        <f>PV(0.05,'PV factor'!I349,,-DO451)</f>
        <v>0</v>
      </c>
      <c r="GS451" s="147">
        <f>PV(0.05,'PV factor'!J349,,-DP451)</f>
        <v>0</v>
      </c>
      <c r="GT451" s="147">
        <f>PV(0.05,'PV factor'!K349,,-DQ451)</f>
        <v>0</v>
      </c>
      <c r="GU451" s="147">
        <f>PV(0.05,'PV factor'!L349,,-DR451)</f>
        <v>0</v>
      </c>
      <c r="GV451" s="147">
        <f>PV(0.05,'PV factor'!M349,,-DS451)</f>
        <v>0</v>
      </c>
      <c r="GW451" s="147">
        <f>PV(0.05,'PV factor'!N349,,-DT451)</f>
        <v>0</v>
      </c>
      <c r="GX451" s="147">
        <f>PV(0.05,'PV factor'!O349,,-DU451)</f>
        <v>0</v>
      </c>
      <c r="GY451" s="147">
        <f>PV(0.05,'PV factor'!P349,,-DV451)</f>
        <v>0</v>
      </c>
      <c r="GZ451" s="147">
        <f>PV(0.05,'PV factor'!Q349,,-DW451)</f>
        <v>0</v>
      </c>
      <c r="HA451" s="147">
        <f>PV(0.05,'PV factor'!R349,,-DX451)</f>
        <v>0</v>
      </c>
      <c r="HB451" s="147">
        <f>PV(0.05,'PV factor'!S349,,-DY451)</f>
        <v>0</v>
      </c>
      <c r="HC451" s="147">
        <f>PV(0.05,'PV factor'!T349,,-DZ451)</f>
        <v>0</v>
      </c>
      <c r="HD451" s="147">
        <f>PV(0.05,'PV factor'!U349,,-EA451)</f>
        <v>0</v>
      </c>
      <c r="HE451" s="147">
        <f>PV(0.05,'PV factor'!V349,,-EB451)</f>
        <v>0</v>
      </c>
      <c r="HF451" s="147">
        <f>PV(0.05,'PV factor'!W349,,-EC451)</f>
        <v>0</v>
      </c>
      <c r="HG451" s="147">
        <f>PV(0.05,'PV factor'!X349,,-ED451)</f>
        <v>0</v>
      </c>
      <c r="HH451" s="147">
        <f>PV(0.05,'PV factor'!Y349,,-EE451)</f>
        <v>0</v>
      </c>
      <c r="HI451" s="147">
        <f>PV(0.05,'PV factor'!Z349,,-EF451)</f>
        <v>0</v>
      </c>
      <c r="HJ451" s="147">
        <f>PV(0.05,'PV factor'!AA349,,-EG451)</f>
        <v>0</v>
      </c>
      <c r="HK451" s="147">
        <f>PV(0.05,'PV factor'!AB349,,-EH451)</f>
        <v>0</v>
      </c>
      <c r="HL451" s="147">
        <f>PV(0.05,'PV factor'!AC349,,-EI451)</f>
        <v>0</v>
      </c>
      <c r="HM451" s="147">
        <f>PV(0.05,'PV factor'!AD349,,-EJ451)</f>
        <v>0</v>
      </c>
      <c r="HN451" s="147">
        <f>PV(0.05,'PV factor'!AE349,,-EK451)</f>
        <v>0</v>
      </c>
      <c r="HO451" s="147">
        <f>PV(0.05,'PV factor'!AF349,,-EL451)</f>
        <v>0</v>
      </c>
      <c r="HP451" s="147">
        <f>PV(0.05,'PV factor'!AG349,,-EM451)</f>
        <v>0</v>
      </c>
      <c r="HQ451" s="147">
        <f>PV(0.05,'PV factor'!AH349,,-EN451)</f>
        <v>0</v>
      </c>
      <c r="HR451" s="147">
        <f>PV(0.05,'PV factor'!AI349,,-EO451)</f>
        <v>0</v>
      </c>
      <c r="HS451" s="147">
        <f>PV(0.05,'PV factor'!AJ349,,-EP451)</f>
        <v>0</v>
      </c>
      <c r="HT451" s="147">
        <f>PV(0.05,'PV factor'!AK349,,-EQ451)</f>
        <v>0</v>
      </c>
      <c r="HU451" s="147">
        <f>PV(0.05,'PV factor'!AL349,,-ER451)</f>
        <v>0</v>
      </c>
      <c r="HV451" s="147">
        <f>PV(0.05,'PV factor'!AM349,,-ES451)</f>
        <v>0</v>
      </c>
      <c r="HW451" s="147">
        <f>PV(0.05,'PV factor'!AN349,,-ET451)</f>
        <v>0</v>
      </c>
      <c r="HX451" s="147">
        <f>PV(0.05,'PV factor'!AO349,,-EU451)</f>
        <v>0</v>
      </c>
      <c r="HY451" s="147">
        <f>PV(0.05,'PV factor'!AP349,,-EV451)</f>
        <v>0</v>
      </c>
      <c r="HZ451" s="147">
        <f t="shared" si="655"/>
        <v>0</v>
      </c>
      <c r="IA451" s="147">
        <f t="shared" si="656"/>
        <v>0</v>
      </c>
      <c r="IB451" s="401">
        <f t="shared" si="657"/>
        <v>0</v>
      </c>
    </row>
    <row r="452" spans="1:236" s="180" customFormat="1" ht="90" customHeight="1" x14ac:dyDescent="0.25">
      <c r="A452" s="161" t="s">
        <v>2265</v>
      </c>
      <c r="B452" s="150" t="s">
        <v>3213</v>
      </c>
      <c r="C452" s="150" t="s">
        <v>2146</v>
      </c>
      <c r="D452" s="148" t="s">
        <v>73</v>
      </c>
      <c r="E452" s="150" t="s">
        <v>3317</v>
      </c>
      <c r="F452" s="151"/>
      <c r="G452" s="151"/>
      <c r="H452" s="79" t="s">
        <v>77</v>
      </c>
      <c r="I452" s="151"/>
      <c r="J452" s="151">
        <v>10</v>
      </c>
      <c r="K452" s="227" t="s">
        <v>94</v>
      </c>
      <c r="L452" s="111"/>
      <c r="M452" s="214" t="s">
        <v>3316</v>
      </c>
      <c r="N452" s="79" t="s">
        <v>81</v>
      </c>
      <c r="O452" s="73" t="s">
        <v>106</v>
      </c>
      <c r="P452" s="79" t="s">
        <v>314</v>
      </c>
      <c r="Q452" s="112" t="s">
        <v>100</v>
      </c>
      <c r="R452" s="79" t="s">
        <v>162</v>
      </c>
      <c r="S452" s="79" t="s">
        <v>99</v>
      </c>
      <c r="T452" s="79" t="s">
        <v>2696</v>
      </c>
      <c r="U452" s="79" t="s">
        <v>87</v>
      </c>
      <c r="V452" s="81">
        <v>1</v>
      </c>
      <c r="W452" s="149">
        <v>59699</v>
      </c>
      <c r="X452" s="149">
        <v>0</v>
      </c>
      <c r="Y452" s="149">
        <v>59699</v>
      </c>
      <c r="Z452" s="149">
        <v>0</v>
      </c>
      <c r="AA452" s="149">
        <v>0</v>
      </c>
      <c r="AB452" s="149">
        <v>0</v>
      </c>
      <c r="AC452" s="149">
        <v>0</v>
      </c>
      <c r="AD452" s="149">
        <v>0</v>
      </c>
      <c r="AE452" s="149">
        <v>0</v>
      </c>
      <c r="AF452" s="149">
        <v>0</v>
      </c>
      <c r="AG452" s="149">
        <v>0</v>
      </c>
      <c r="AH452" s="149">
        <v>0</v>
      </c>
      <c r="AI452" s="79" t="s">
        <v>88</v>
      </c>
      <c r="AJ452" s="149">
        <v>0</v>
      </c>
      <c r="AK452" s="149">
        <v>0</v>
      </c>
      <c r="AL452" s="149">
        <v>0</v>
      </c>
      <c r="AM452" s="149">
        <v>0</v>
      </c>
      <c r="AN452" s="149">
        <v>0</v>
      </c>
      <c r="AO452" s="149">
        <v>0</v>
      </c>
      <c r="AP452" s="149">
        <v>0</v>
      </c>
      <c r="AQ452" s="149">
        <v>0</v>
      </c>
      <c r="AR452" s="149">
        <v>0</v>
      </c>
      <c r="AS452" s="149">
        <v>0</v>
      </c>
      <c r="AT452" s="149">
        <v>0</v>
      </c>
      <c r="AU452" s="151"/>
      <c r="AV452" s="230">
        <f t="shared" ref="AV452:AV515" si="721">IF(W452&lt;300000,1,0)</f>
        <v>1</v>
      </c>
      <c r="AW452" s="230">
        <f t="shared" ref="AW452:AW515" si="722">IF(W452&gt;=3000000,1,0)</f>
        <v>0</v>
      </c>
      <c r="AX452" s="230" t="str">
        <f t="shared" ref="AX452:AX515" si="723">LEFT(P452,(FIND(" ",P452,1)-1))</f>
        <v>C9</v>
      </c>
      <c r="AY452" s="141">
        <f t="shared" ref="AY452:AY515" si="724">AZ452+BA452+BB452+BC452+BD452+BE452+BH452+BL452+BM452</f>
        <v>7</v>
      </c>
      <c r="AZ452" s="70">
        <f t="shared" ref="AZ452:AZ515" si="725">IF(W452=SUM(Y452:AH452),1,0)</f>
        <v>1</v>
      </c>
      <c r="BA452" s="70">
        <f t="shared" ref="BA452:BA515" si="726">IF(AJ452=SUM(AK452:AT452),1,0)</f>
        <v>1</v>
      </c>
      <c r="BB452" s="70">
        <f t="shared" ref="BB452:BB515" si="727">IF(X452&lt;0.05*W452,1,0)</f>
        <v>1</v>
      </c>
      <c r="BC452" s="70">
        <f t="shared" ref="BC452:BC515" si="728">IF(IF(ISBLANK(A452),0,IF(ISBLANK(B452),0,IF(ISBLANK(C452),0,IF(ISBLANK(D452),0))))=FALSE,1,0)</f>
        <v>1</v>
      </c>
      <c r="BD452" s="70">
        <f t="shared" ref="BD452:BD515" si="729">IF(IF(ISBLANK(E452),0,IF(ISBLANK(F452),0,IF(ISBLANK(G452),0,IF(ISBLANK(N452),0,IF(ISBLANK(O452),0,IF(ISBLANK(P452),0,IF(ISBLANK(R452),0,IF(ISBLANK(S452),0,IF(ISBLANK(U452),0,IF(ISBLANK(V452),0))))))))))=FALSE,1,0)</f>
        <v>0</v>
      </c>
      <c r="BE452" s="70">
        <f t="shared" ref="BE452:BE515" si="730">IF(OR(BF452=1,BG452=1),1,0)</f>
        <v>1</v>
      </c>
      <c r="BF452" s="70">
        <f t="shared" ref="BF452:BF515" si="731">IF(AND(AW452=0,H452="n/a"),1,0)</f>
        <v>1</v>
      </c>
      <c r="BG452" s="71">
        <f t="shared" ref="BG452:BG515" si="732">IF(AND(AW452=1,ISBLANK(H452)=FALSE),1,0)</f>
        <v>0</v>
      </c>
      <c r="BH452" s="71">
        <f t="shared" ref="BH452:BH515" si="733">IF(OR(BI452=1,BJ452=1,BK452=1),1,0)</f>
        <v>1</v>
      </c>
      <c r="BI452" s="71">
        <f t="shared" ref="BI452:BI515" si="734">IF(AND(N452="01 Záchrana",O452="0 Odstránenie havarijného stavu",P452="0 Odstránenie havarijného stavu"),1,0)</f>
        <v>0</v>
      </c>
      <c r="BJ452" s="71">
        <f t="shared" ref="BJ452:BJ515" si="735">IF(AND(N452="02 Hlavná činnosť",OR(P452="C1 Javisková technika",P452="C2 Osvetľovacia technika",P452="C3 Zvuková technika",P452="C4 Nahrávacia a vysielacia technika",P452="C5 Mikroporty",P452="D1 Nákup štandardnej IT techniky",P452="E1 Nákup hudobných nástrojov",P452="E2 Tvorba inscenácií, nákup umeleckých licencií",P452="E3 Akvizícia zbierkových predmetov")),1,0)</f>
        <v>0</v>
      </c>
      <c r="BK452" s="71">
        <f t="shared" ref="BK452:BK515" si="736">IF(AND(N452="03 Rozvoj",OR(P452="A1 Nákup budovy",P452="A2 Výstavba budovy",P452="A3 Dostavba budovy",P452="A4 Stavebný dozor",P452="B1 Komplexná rekonštrukcia",P452="B2 Stavebná reprofilizácia priestorov",P452="B3 Stavebná rekonštrukcia priestorov",P452="B4 Vykurovanie nehnuteľnosti",P452="B5 Rekonštrukcia extravilánu",P452="C6 Vzduchotechnika",P452="C90 Dopravné prostriedky",P452="C7 Zabezpečovacia technika",P452="C8 Mobiliár",P452="C9 Elektrické spotrebiče",P452="C91 Technické vybavenie dielní",P452="D2 Zhodnotenie existujúceho špeciálneho HW/SW",P452="D3 Obstaranie novej IT funkcionality",P452="F1 Rekonštrukcia expozičných priestorov",P452="F2 Vytvorenie novej expozície/výstavy",P452="F3 Realizácia výskumu",P452="G Reformný zámer")),1,0)</f>
        <v>1</v>
      </c>
      <c r="BL452" s="70">
        <f t="shared" ref="BL452:BL515" si="737">IF(I452="",0,1)</f>
        <v>0</v>
      </c>
      <c r="BM452" s="70">
        <f t="shared" ref="BM452:BM515" si="738">IF(OR(BN452=1,BO452=1),1,0)</f>
        <v>1</v>
      </c>
      <c r="BN452" s="70">
        <f t="shared" ref="BN452:BN515" si="739">IF((AND(U452="áno",OR(R452="07 V realizácii",R452="08 Realizované",R452="06 Pred vyhlásením verejného obstarávania"))),1,0)</f>
        <v>1</v>
      </c>
      <c r="BO452" s="70">
        <f t="shared" ref="BO452:BO515" si="740">IF((AND(U452="nie",OR(R452="01 Investičný zámer",R452="02 Analýza / podkladová štúdia k investičnému zámeru",R452="03 Projektová dokumentácia k dispozícii - pre územné rozhodnutie",R452="04 Projektová dokumentácia k dispozícii - pre stavebné povolenie",R452="05 Projektová dokumentácia k dispozícii - pre realizáciu stavby"))),1,0)</f>
        <v>0</v>
      </c>
      <c r="BP452" s="144">
        <f t="shared" ref="BP452:BP515" si="741">Y452+AK452</f>
        <v>59699</v>
      </c>
      <c r="BQ452" s="144">
        <f t="shared" ref="BQ452:BQ515" si="742">Z452+AL452</f>
        <v>0</v>
      </c>
      <c r="BR452" s="144">
        <f t="shared" ref="BR452:BR515" si="743">AA452+AM452</f>
        <v>0</v>
      </c>
      <c r="BS452" s="144">
        <f t="shared" ref="BS452:BS515" si="744">AB452+AN452</f>
        <v>0</v>
      </c>
      <c r="BT452" s="144">
        <f t="shared" ref="BT452:BT515" si="745">AC452+AO452</f>
        <v>0</v>
      </c>
      <c r="BU452" s="144">
        <f t="shared" ref="BU452:BU515" si="746">AD452+AP452</f>
        <v>0</v>
      </c>
      <c r="BV452" s="144">
        <f t="shared" ref="BV452:BV515" si="747">AE452+AQ452</f>
        <v>0</v>
      </c>
      <c r="BW452" s="144">
        <f t="shared" ref="BW452:BW515" si="748">AF452+AR452</f>
        <v>0</v>
      </c>
      <c r="BX452" s="144">
        <f t="shared" ref="BX452:BX515" si="749">AG452+AS452</f>
        <v>0</v>
      </c>
      <c r="BY452" s="144">
        <f t="shared" ref="BY452:BY515" si="750">AH452+AT452</f>
        <v>0</v>
      </c>
      <c r="BZ452" s="9">
        <v>0</v>
      </c>
      <c r="CA452" s="9">
        <v>0</v>
      </c>
      <c r="CB452" s="9">
        <v>0</v>
      </c>
      <c r="CC452" s="9">
        <v>0</v>
      </c>
      <c r="CD452" s="9">
        <v>0</v>
      </c>
      <c r="CE452" s="9">
        <v>0</v>
      </c>
      <c r="CF452" s="9">
        <v>0</v>
      </c>
      <c r="CG452" s="9">
        <v>0</v>
      </c>
      <c r="CH452" s="9">
        <v>0</v>
      </c>
      <c r="CI452" s="9">
        <v>0</v>
      </c>
      <c r="CJ452" s="9">
        <v>0</v>
      </c>
      <c r="CK452" s="9">
        <v>0</v>
      </c>
      <c r="CL452" s="9">
        <v>0</v>
      </c>
      <c r="CM452" s="9">
        <v>0</v>
      </c>
      <c r="CN452" s="9">
        <v>0</v>
      </c>
      <c r="CO452" s="9">
        <v>0</v>
      </c>
      <c r="CP452" s="9">
        <v>0</v>
      </c>
      <c r="CQ452" s="9">
        <v>0</v>
      </c>
      <c r="CR452" s="9">
        <v>0</v>
      </c>
      <c r="CS452" s="9">
        <v>0</v>
      </c>
      <c r="CT452" s="9">
        <v>0</v>
      </c>
      <c r="CU452" s="9">
        <v>0</v>
      </c>
      <c r="CV452" s="9">
        <v>0</v>
      </c>
      <c r="CW452" s="9">
        <v>0</v>
      </c>
      <c r="CX452" s="9">
        <v>0</v>
      </c>
      <c r="CY452" s="9">
        <v>0</v>
      </c>
      <c r="CZ452" s="9">
        <v>0</v>
      </c>
      <c r="DA452" s="9">
        <v>0</v>
      </c>
      <c r="DB452" s="9">
        <v>0</v>
      </c>
      <c r="DC452" s="9">
        <v>0</v>
      </c>
      <c r="DD452" s="9">
        <v>0</v>
      </c>
      <c r="DE452" s="9">
        <v>0</v>
      </c>
      <c r="DF452" s="9">
        <v>0</v>
      </c>
      <c r="DG452" s="144">
        <f t="shared" ref="DG452:DG515" si="751">L452</f>
        <v>0</v>
      </c>
      <c r="DH452" s="144">
        <f t="shared" ref="DH452:EW452" si="752">DG452</f>
        <v>0</v>
      </c>
      <c r="DI452" s="144">
        <f t="shared" si="752"/>
        <v>0</v>
      </c>
      <c r="DJ452" s="144">
        <f t="shared" si="752"/>
        <v>0</v>
      </c>
      <c r="DK452" s="144">
        <f t="shared" si="752"/>
        <v>0</v>
      </c>
      <c r="DL452" s="144">
        <f t="shared" si="752"/>
        <v>0</v>
      </c>
      <c r="DM452" s="144">
        <f t="shared" si="752"/>
        <v>0</v>
      </c>
      <c r="DN452" s="144">
        <f t="shared" si="752"/>
        <v>0</v>
      </c>
      <c r="DO452" s="144">
        <f t="shared" si="752"/>
        <v>0</v>
      </c>
      <c r="DP452" s="144">
        <f t="shared" si="752"/>
        <v>0</v>
      </c>
      <c r="DQ452" s="144">
        <f t="shared" si="752"/>
        <v>0</v>
      </c>
      <c r="DR452" s="144">
        <f t="shared" si="752"/>
        <v>0</v>
      </c>
      <c r="DS452" s="144">
        <f t="shared" si="752"/>
        <v>0</v>
      </c>
      <c r="DT452" s="144">
        <f t="shared" si="752"/>
        <v>0</v>
      </c>
      <c r="DU452" s="144">
        <f t="shared" si="752"/>
        <v>0</v>
      </c>
      <c r="DV452" s="144">
        <f t="shared" si="752"/>
        <v>0</v>
      </c>
      <c r="DW452" s="144">
        <f t="shared" si="752"/>
        <v>0</v>
      </c>
      <c r="DX452" s="144">
        <f t="shared" si="752"/>
        <v>0</v>
      </c>
      <c r="DY452" s="144">
        <f t="shared" si="752"/>
        <v>0</v>
      </c>
      <c r="DZ452" s="144">
        <f t="shared" si="752"/>
        <v>0</v>
      </c>
      <c r="EA452" s="144">
        <f t="shared" si="752"/>
        <v>0</v>
      </c>
      <c r="EB452" s="144">
        <f t="shared" si="752"/>
        <v>0</v>
      </c>
      <c r="EC452" s="144">
        <f t="shared" si="752"/>
        <v>0</v>
      </c>
      <c r="ED452" s="144">
        <f t="shared" si="752"/>
        <v>0</v>
      </c>
      <c r="EE452" s="144">
        <f t="shared" si="752"/>
        <v>0</v>
      </c>
      <c r="EF452" s="144">
        <f t="shared" si="752"/>
        <v>0</v>
      </c>
      <c r="EG452" s="144">
        <f t="shared" si="752"/>
        <v>0</v>
      </c>
      <c r="EH452" s="144">
        <f t="shared" si="752"/>
        <v>0</v>
      </c>
      <c r="EI452" s="144">
        <f t="shared" si="752"/>
        <v>0</v>
      </c>
      <c r="EJ452" s="144">
        <f t="shared" si="752"/>
        <v>0</v>
      </c>
      <c r="EK452" s="144">
        <f t="shared" si="752"/>
        <v>0</v>
      </c>
      <c r="EL452" s="144">
        <f t="shared" si="752"/>
        <v>0</v>
      </c>
      <c r="EM452" s="144">
        <f t="shared" si="752"/>
        <v>0</v>
      </c>
      <c r="EN452" s="144">
        <f t="shared" si="752"/>
        <v>0</v>
      </c>
      <c r="EO452" s="144">
        <f t="shared" si="752"/>
        <v>0</v>
      </c>
      <c r="EP452" s="144">
        <f t="shared" si="752"/>
        <v>0</v>
      </c>
      <c r="EQ452" s="144">
        <f t="shared" si="752"/>
        <v>0</v>
      </c>
      <c r="ER452" s="144">
        <f t="shared" si="752"/>
        <v>0</v>
      </c>
      <c r="ES452" s="144">
        <f t="shared" si="752"/>
        <v>0</v>
      </c>
      <c r="ET452" s="144">
        <f t="shared" si="752"/>
        <v>0</v>
      </c>
      <c r="EU452" s="144">
        <f t="shared" si="752"/>
        <v>0</v>
      </c>
      <c r="EV452" s="144">
        <f t="shared" si="752"/>
        <v>0</v>
      </c>
      <c r="EW452" s="144">
        <f t="shared" si="752"/>
        <v>0</v>
      </c>
      <c r="EX452" s="147">
        <f>PV(0.05,'PV factor'!C348,,-BR452)</f>
        <v>0</v>
      </c>
      <c r="EY452" s="147">
        <f>PV(0.05,'PV factor'!D348,,-BS452)</f>
        <v>0</v>
      </c>
      <c r="EZ452" s="147">
        <f>PV(0.05,'PV factor'!E348,,-BT452)</f>
        <v>0</v>
      </c>
      <c r="FA452" s="147">
        <f>PV(0.05,'PV factor'!F348,,-BU452)</f>
        <v>0</v>
      </c>
      <c r="FB452" s="147">
        <f>PV(0.05,'PV factor'!G348,,-BV452)</f>
        <v>0</v>
      </c>
      <c r="FC452" s="147">
        <f>PV(0.05,'PV factor'!H348,,-BW452)</f>
        <v>0</v>
      </c>
      <c r="FD452" s="147">
        <f>PV(0.05,'PV factor'!I348,,-BX452)</f>
        <v>0</v>
      </c>
      <c r="FE452" s="147">
        <f>PV(0.05,'PV factor'!J348,,-BY452)</f>
        <v>0</v>
      </c>
      <c r="FF452" s="147">
        <f>PV(0.05,'PV factor'!K348,,-BZ452)</f>
        <v>0</v>
      </c>
      <c r="FG452" s="147">
        <f>PV(0.05,'PV factor'!L348,,-CA452)</f>
        <v>0</v>
      </c>
      <c r="FH452" s="147">
        <f>PV(0.05,'PV factor'!M348,,-CB452)</f>
        <v>0</v>
      </c>
      <c r="FI452" s="147">
        <f>PV(0.05,'PV factor'!N348,,-CC452)</f>
        <v>0</v>
      </c>
      <c r="FJ452" s="147">
        <f>PV(0.05,'PV factor'!O348,,-CD452)</f>
        <v>0</v>
      </c>
      <c r="FK452" s="147">
        <f>PV(0.05,'PV factor'!P348,,-CE452)</f>
        <v>0</v>
      </c>
      <c r="FL452" s="147">
        <f>PV(0.05,'PV factor'!Q348,,-CF452)</f>
        <v>0</v>
      </c>
      <c r="FM452" s="147">
        <f>PV(0.05,'PV factor'!R348,,-CG452)</f>
        <v>0</v>
      </c>
      <c r="FN452" s="147">
        <f>PV(0.05,'PV factor'!S348,,-CH452)</f>
        <v>0</v>
      </c>
      <c r="FO452" s="147">
        <f>PV(0.05,'PV factor'!T348,,-CI452)</f>
        <v>0</v>
      </c>
      <c r="FP452" s="147">
        <f>PV(0.05,'PV factor'!U348,,-CJ452)</f>
        <v>0</v>
      </c>
      <c r="FQ452" s="147">
        <f>PV(0.05,'PV factor'!V348,,-CK452)</f>
        <v>0</v>
      </c>
      <c r="FR452" s="147">
        <f>PV(0.05,'PV factor'!W348,,-CL452)</f>
        <v>0</v>
      </c>
      <c r="FS452" s="147">
        <f>PV(0.05,'PV factor'!X348,,-CM452)</f>
        <v>0</v>
      </c>
      <c r="FT452" s="147">
        <f>PV(0.05,'PV factor'!Y348,,-CN452)</f>
        <v>0</v>
      </c>
      <c r="FU452" s="147">
        <f>PV(0.05,'PV factor'!Z348,,-CO452)</f>
        <v>0</v>
      </c>
      <c r="FV452" s="147">
        <f>PV(0.05,'PV factor'!AA348,,-CP452)</f>
        <v>0</v>
      </c>
      <c r="FW452" s="147">
        <f>PV(0.05,'PV factor'!AB348,,-CQ452)</f>
        <v>0</v>
      </c>
      <c r="FX452" s="147">
        <f>PV(0.05,'PV factor'!AC348,,-CR452)</f>
        <v>0</v>
      </c>
      <c r="FY452" s="147">
        <f>PV(0.05,'PV factor'!AD348,,-CS452)</f>
        <v>0</v>
      </c>
      <c r="FZ452" s="147">
        <f>PV(0.05,'PV factor'!AE348,,-CT452)</f>
        <v>0</v>
      </c>
      <c r="GA452" s="147">
        <f>PV(0.05,'PV factor'!AF348,,-CU452)</f>
        <v>0</v>
      </c>
      <c r="GB452" s="147">
        <f>PV(0.05,'PV factor'!AG348,,-CV452)</f>
        <v>0</v>
      </c>
      <c r="GC452" s="147">
        <f>PV(0.05,'PV factor'!AH348,,-CW452)</f>
        <v>0</v>
      </c>
      <c r="GD452" s="147">
        <f>PV(0.05,'PV factor'!AI348,,-CX452)</f>
        <v>0</v>
      </c>
      <c r="GE452" s="147">
        <f>PV(0.05,'PV factor'!AJ348,,-CY452)</f>
        <v>0</v>
      </c>
      <c r="GF452" s="147">
        <f>PV(0.05,'PV factor'!AK348,,-CZ452)</f>
        <v>0</v>
      </c>
      <c r="GG452" s="147">
        <f>PV(0.05,'PV factor'!AL348,,-DA452)</f>
        <v>0</v>
      </c>
      <c r="GH452" s="147">
        <f>PV(0.05,'PV factor'!AM348,,-DB452)</f>
        <v>0</v>
      </c>
      <c r="GI452" s="147">
        <f>PV(0.05,'PV factor'!AN348,,-DC452)</f>
        <v>0</v>
      </c>
      <c r="GJ452" s="147">
        <f>PV(0.05,'PV factor'!AO348,,-DD452)</f>
        <v>0</v>
      </c>
      <c r="GK452" s="147">
        <f>PV(0.05,'PV factor'!AP348,,-DE452)</f>
        <v>0</v>
      </c>
      <c r="GL452" s="147">
        <f>PV(0.05,'PV factor'!C348,,-DI452)</f>
        <v>0</v>
      </c>
      <c r="GM452" s="147">
        <f>PV(0.05,'PV factor'!D348,,-DJ452)</f>
        <v>0</v>
      </c>
      <c r="GN452" s="147">
        <f>PV(0.05,'PV factor'!E348,,-DK452)</f>
        <v>0</v>
      </c>
      <c r="GO452" s="147">
        <f>PV(0.05,'PV factor'!F348,,-DL452)</f>
        <v>0</v>
      </c>
      <c r="GP452" s="147">
        <f>PV(0.05,'PV factor'!G348,,-DM452)</f>
        <v>0</v>
      </c>
      <c r="GQ452" s="147">
        <f>PV(0.05,'PV factor'!H348,,-DN452)</f>
        <v>0</v>
      </c>
      <c r="GR452" s="147">
        <f>PV(0.05,'PV factor'!I348,,-DO452)</f>
        <v>0</v>
      </c>
      <c r="GS452" s="147">
        <f>PV(0.05,'PV factor'!J348,,-DP452)</f>
        <v>0</v>
      </c>
      <c r="GT452" s="147">
        <f>PV(0.05,'PV factor'!K348,,-DQ452)</f>
        <v>0</v>
      </c>
      <c r="GU452" s="147">
        <f>PV(0.05,'PV factor'!L348,,-DR452)</f>
        <v>0</v>
      </c>
      <c r="GV452" s="147">
        <f>PV(0.05,'PV factor'!M348,,-DS452)</f>
        <v>0</v>
      </c>
      <c r="GW452" s="147">
        <f>PV(0.05,'PV factor'!N348,,-DT452)</f>
        <v>0</v>
      </c>
      <c r="GX452" s="147">
        <f>PV(0.05,'PV factor'!O348,,-DU452)</f>
        <v>0</v>
      </c>
      <c r="GY452" s="147">
        <f>PV(0.05,'PV factor'!P348,,-DV452)</f>
        <v>0</v>
      </c>
      <c r="GZ452" s="147">
        <f>PV(0.05,'PV factor'!Q348,,-DW452)</f>
        <v>0</v>
      </c>
      <c r="HA452" s="147">
        <f>PV(0.05,'PV factor'!R348,,-DX452)</f>
        <v>0</v>
      </c>
      <c r="HB452" s="147">
        <f>PV(0.05,'PV factor'!S348,,-DY452)</f>
        <v>0</v>
      </c>
      <c r="HC452" s="147">
        <f>PV(0.05,'PV factor'!T348,,-DZ452)</f>
        <v>0</v>
      </c>
      <c r="HD452" s="147">
        <f>PV(0.05,'PV factor'!U348,,-EA452)</f>
        <v>0</v>
      </c>
      <c r="HE452" s="147">
        <f>PV(0.05,'PV factor'!V348,,-EB452)</f>
        <v>0</v>
      </c>
      <c r="HF452" s="147">
        <f>PV(0.05,'PV factor'!W348,,-EC452)</f>
        <v>0</v>
      </c>
      <c r="HG452" s="147">
        <f>PV(0.05,'PV factor'!X348,,-ED452)</f>
        <v>0</v>
      </c>
      <c r="HH452" s="147">
        <f>PV(0.05,'PV factor'!Y348,,-EE452)</f>
        <v>0</v>
      </c>
      <c r="HI452" s="147">
        <f>PV(0.05,'PV factor'!Z348,,-EF452)</f>
        <v>0</v>
      </c>
      <c r="HJ452" s="147">
        <f>PV(0.05,'PV factor'!AA348,,-EG452)</f>
        <v>0</v>
      </c>
      <c r="HK452" s="147">
        <f>PV(0.05,'PV factor'!AB348,,-EH452)</f>
        <v>0</v>
      </c>
      <c r="HL452" s="147">
        <f>PV(0.05,'PV factor'!AC348,,-EI452)</f>
        <v>0</v>
      </c>
      <c r="HM452" s="147">
        <f>PV(0.05,'PV factor'!AD348,,-EJ452)</f>
        <v>0</v>
      </c>
      <c r="HN452" s="147">
        <f>PV(0.05,'PV factor'!AE348,,-EK452)</f>
        <v>0</v>
      </c>
      <c r="HO452" s="147">
        <f>PV(0.05,'PV factor'!AF348,,-EL452)</f>
        <v>0</v>
      </c>
      <c r="HP452" s="147">
        <f>PV(0.05,'PV factor'!AG348,,-EM452)</f>
        <v>0</v>
      </c>
      <c r="HQ452" s="147">
        <f>PV(0.05,'PV factor'!AH348,,-EN452)</f>
        <v>0</v>
      </c>
      <c r="HR452" s="147">
        <f>PV(0.05,'PV factor'!AI348,,-EO452)</f>
        <v>0</v>
      </c>
      <c r="HS452" s="147">
        <f>PV(0.05,'PV factor'!AJ348,,-EP452)</f>
        <v>0</v>
      </c>
      <c r="HT452" s="147">
        <f>PV(0.05,'PV factor'!AK348,,-EQ452)</f>
        <v>0</v>
      </c>
      <c r="HU452" s="147">
        <f>PV(0.05,'PV factor'!AL348,,-ER452)</f>
        <v>0</v>
      </c>
      <c r="HV452" s="147">
        <f>PV(0.05,'PV factor'!AM348,,-ES452)</f>
        <v>0</v>
      </c>
      <c r="HW452" s="147">
        <f>PV(0.05,'PV factor'!AN348,,-ET452)</f>
        <v>0</v>
      </c>
      <c r="HX452" s="147">
        <f>PV(0.05,'PV factor'!AO348,,-EU452)</f>
        <v>0</v>
      </c>
      <c r="HY452" s="147">
        <f>PV(0.05,'PV factor'!AP348,,-EV452)</f>
        <v>0</v>
      </c>
      <c r="HZ452" s="147">
        <f t="shared" ref="HZ452:HZ515" si="753">IF(J452=40,SUM(EX452:GK452),IF(J452=10,SUM(EX452:FG452),IF(J452=5,SUM(EX452:FB452),"")))</f>
        <v>0</v>
      </c>
      <c r="IA452" s="147">
        <f t="shared" ref="IA452:IA515" si="754">IF(J452=40,SUM(GL452:HY452),IF(J452=10,SUM(GL452:GU452),IF(J452=5,SUM(GL452:GP452),"")))</f>
        <v>0</v>
      </c>
      <c r="IB452" s="401">
        <f t="shared" ref="IB452:IB515" si="755">IFERROR(IA452/HZ452,0)</f>
        <v>0</v>
      </c>
    </row>
    <row r="453" spans="1:236" s="180" customFormat="1" ht="90" customHeight="1" x14ac:dyDescent="0.25">
      <c r="A453" s="161" t="s">
        <v>2265</v>
      </c>
      <c r="B453" s="150" t="s">
        <v>3213</v>
      </c>
      <c r="C453" s="150" t="s">
        <v>2148</v>
      </c>
      <c r="D453" s="148" t="s">
        <v>73</v>
      </c>
      <c r="E453" s="150" t="s">
        <v>3297</v>
      </c>
      <c r="F453" s="151"/>
      <c r="G453" s="151"/>
      <c r="H453" s="79" t="s">
        <v>77</v>
      </c>
      <c r="I453" s="151"/>
      <c r="J453" s="151">
        <v>5</v>
      </c>
      <c r="K453" s="95" t="s">
        <v>206</v>
      </c>
      <c r="L453" s="111"/>
      <c r="M453" s="113" t="s">
        <v>3316</v>
      </c>
      <c r="N453" s="79" t="s">
        <v>81</v>
      </c>
      <c r="O453" s="79" t="s">
        <v>82</v>
      </c>
      <c r="P453" s="79" t="s">
        <v>124</v>
      </c>
      <c r="Q453" s="112" t="s">
        <v>100</v>
      </c>
      <c r="R453" s="79" t="s">
        <v>162</v>
      </c>
      <c r="S453" s="79" t="s">
        <v>99</v>
      </c>
      <c r="T453" s="79" t="s">
        <v>2696</v>
      </c>
      <c r="U453" s="79" t="s">
        <v>87</v>
      </c>
      <c r="V453" s="81">
        <v>1</v>
      </c>
      <c r="W453" s="149">
        <v>30301</v>
      </c>
      <c r="X453" s="149">
        <v>0</v>
      </c>
      <c r="Y453" s="149">
        <v>30301</v>
      </c>
      <c r="Z453" s="149">
        <v>0</v>
      </c>
      <c r="AA453" s="149">
        <v>0</v>
      </c>
      <c r="AB453" s="149">
        <v>0</v>
      </c>
      <c r="AC453" s="149">
        <v>0</v>
      </c>
      <c r="AD453" s="149">
        <v>0</v>
      </c>
      <c r="AE453" s="149">
        <v>0</v>
      </c>
      <c r="AF453" s="149">
        <v>0</v>
      </c>
      <c r="AG453" s="149">
        <v>0</v>
      </c>
      <c r="AH453" s="149">
        <v>0</v>
      </c>
      <c r="AI453" s="79" t="s">
        <v>88</v>
      </c>
      <c r="AJ453" s="149">
        <v>0</v>
      </c>
      <c r="AK453" s="149">
        <v>0</v>
      </c>
      <c r="AL453" s="149">
        <v>0</v>
      </c>
      <c r="AM453" s="149">
        <v>0</v>
      </c>
      <c r="AN453" s="149">
        <v>0</v>
      </c>
      <c r="AO453" s="149">
        <v>0</v>
      </c>
      <c r="AP453" s="149">
        <v>0</v>
      </c>
      <c r="AQ453" s="149">
        <v>0</v>
      </c>
      <c r="AR453" s="149">
        <v>0</v>
      </c>
      <c r="AS453" s="149">
        <v>0</v>
      </c>
      <c r="AT453" s="149">
        <v>0</v>
      </c>
      <c r="AU453" s="151"/>
      <c r="AV453" s="230">
        <f t="shared" si="721"/>
        <v>1</v>
      </c>
      <c r="AW453" s="230">
        <f t="shared" si="722"/>
        <v>0</v>
      </c>
      <c r="AX453" s="230" t="str">
        <f t="shared" si="723"/>
        <v>D3</v>
      </c>
      <c r="AY453" s="141">
        <f t="shared" si="724"/>
        <v>7</v>
      </c>
      <c r="AZ453" s="70">
        <f t="shared" si="725"/>
        <v>1</v>
      </c>
      <c r="BA453" s="70">
        <f t="shared" si="726"/>
        <v>1</v>
      </c>
      <c r="BB453" s="70">
        <f t="shared" si="727"/>
        <v>1</v>
      </c>
      <c r="BC453" s="70">
        <f t="shared" si="728"/>
        <v>1</v>
      </c>
      <c r="BD453" s="70">
        <f t="shared" si="729"/>
        <v>0</v>
      </c>
      <c r="BE453" s="70">
        <f t="shared" si="730"/>
        <v>1</v>
      </c>
      <c r="BF453" s="70">
        <f t="shared" si="731"/>
        <v>1</v>
      </c>
      <c r="BG453" s="71">
        <f t="shared" si="732"/>
        <v>0</v>
      </c>
      <c r="BH453" s="71">
        <f t="shared" si="733"/>
        <v>1</v>
      </c>
      <c r="BI453" s="71">
        <f t="shared" si="734"/>
        <v>0</v>
      </c>
      <c r="BJ453" s="71">
        <f t="shared" si="735"/>
        <v>0</v>
      </c>
      <c r="BK453" s="71">
        <f t="shared" si="736"/>
        <v>1</v>
      </c>
      <c r="BL453" s="70">
        <f t="shared" si="737"/>
        <v>0</v>
      </c>
      <c r="BM453" s="70">
        <f t="shared" si="738"/>
        <v>1</v>
      </c>
      <c r="BN453" s="70">
        <f t="shared" si="739"/>
        <v>1</v>
      </c>
      <c r="BO453" s="70">
        <f t="shared" si="740"/>
        <v>0</v>
      </c>
      <c r="BP453" s="144">
        <f t="shared" si="741"/>
        <v>30301</v>
      </c>
      <c r="BQ453" s="144">
        <f t="shared" si="742"/>
        <v>0</v>
      </c>
      <c r="BR453" s="144">
        <f t="shared" si="743"/>
        <v>0</v>
      </c>
      <c r="BS453" s="144">
        <f t="shared" si="744"/>
        <v>0</v>
      </c>
      <c r="BT453" s="144">
        <f t="shared" si="745"/>
        <v>0</v>
      </c>
      <c r="BU453" s="144">
        <f t="shared" si="746"/>
        <v>0</v>
      </c>
      <c r="BV453" s="144">
        <f t="shared" si="747"/>
        <v>0</v>
      </c>
      <c r="BW453" s="144">
        <f t="shared" si="748"/>
        <v>0</v>
      </c>
      <c r="BX453" s="144">
        <f t="shared" si="749"/>
        <v>0</v>
      </c>
      <c r="BY453" s="144">
        <f t="shared" si="750"/>
        <v>0</v>
      </c>
      <c r="BZ453" s="9">
        <v>0</v>
      </c>
      <c r="CA453" s="9">
        <v>0</v>
      </c>
      <c r="CB453" s="9">
        <v>0</v>
      </c>
      <c r="CC453" s="9">
        <v>0</v>
      </c>
      <c r="CD453" s="9">
        <v>0</v>
      </c>
      <c r="CE453" s="9">
        <v>0</v>
      </c>
      <c r="CF453" s="9">
        <v>0</v>
      </c>
      <c r="CG453" s="9">
        <v>0</v>
      </c>
      <c r="CH453" s="9">
        <v>0</v>
      </c>
      <c r="CI453" s="9">
        <v>0</v>
      </c>
      <c r="CJ453" s="9">
        <v>0</v>
      </c>
      <c r="CK453" s="9">
        <v>0</v>
      </c>
      <c r="CL453" s="9">
        <v>0</v>
      </c>
      <c r="CM453" s="9">
        <v>0</v>
      </c>
      <c r="CN453" s="9">
        <v>0</v>
      </c>
      <c r="CO453" s="9">
        <v>0</v>
      </c>
      <c r="CP453" s="9">
        <v>0</v>
      </c>
      <c r="CQ453" s="9">
        <v>0</v>
      </c>
      <c r="CR453" s="9">
        <v>0</v>
      </c>
      <c r="CS453" s="9">
        <v>0</v>
      </c>
      <c r="CT453" s="9">
        <v>0</v>
      </c>
      <c r="CU453" s="9">
        <v>0</v>
      </c>
      <c r="CV453" s="9">
        <v>0</v>
      </c>
      <c r="CW453" s="9">
        <v>0</v>
      </c>
      <c r="CX453" s="9">
        <v>0</v>
      </c>
      <c r="CY453" s="9">
        <v>0</v>
      </c>
      <c r="CZ453" s="9">
        <v>0</v>
      </c>
      <c r="DA453" s="9">
        <v>0</v>
      </c>
      <c r="DB453" s="9">
        <v>0</v>
      </c>
      <c r="DC453" s="9">
        <v>0</v>
      </c>
      <c r="DD453" s="9">
        <v>0</v>
      </c>
      <c r="DE453" s="9">
        <v>0</v>
      </c>
      <c r="DF453" s="9">
        <v>0</v>
      </c>
      <c r="DG453" s="144">
        <f t="shared" si="751"/>
        <v>0</v>
      </c>
      <c r="DH453" s="144">
        <f t="shared" ref="DH453:EW453" si="756">DG453</f>
        <v>0</v>
      </c>
      <c r="DI453" s="144">
        <f t="shared" si="756"/>
        <v>0</v>
      </c>
      <c r="DJ453" s="144">
        <f t="shared" si="756"/>
        <v>0</v>
      </c>
      <c r="DK453" s="144">
        <f t="shared" si="756"/>
        <v>0</v>
      </c>
      <c r="DL453" s="144">
        <f t="shared" si="756"/>
        <v>0</v>
      </c>
      <c r="DM453" s="144">
        <f t="shared" si="756"/>
        <v>0</v>
      </c>
      <c r="DN453" s="144">
        <f t="shared" si="756"/>
        <v>0</v>
      </c>
      <c r="DO453" s="144">
        <f t="shared" si="756"/>
        <v>0</v>
      </c>
      <c r="DP453" s="144">
        <f t="shared" si="756"/>
        <v>0</v>
      </c>
      <c r="DQ453" s="144">
        <f t="shared" si="756"/>
        <v>0</v>
      </c>
      <c r="DR453" s="144">
        <f t="shared" si="756"/>
        <v>0</v>
      </c>
      <c r="DS453" s="144">
        <f t="shared" si="756"/>
        <v>0</v>
      </c>
      <c r="DT453" s="144">
        <f t="shared" si="756"/>
        <v>0</v>
      </c>
      <c r="DU453" s="144">
        <f t="shared" si="756"/>
        <v>0</v>
      </c>
      <c r="DV453" s="144">
        <f t="shared" si="756"/>
        <v>0</v>
      </c>
      <c r="DW453" s="144">
        <f t="shared" si="756"/>
        <v>0</v>
      </c>
      <c r="DX453" s="144">
        <f t="shared" si="756"/>
        <v>0</v>
      </c>
      <c r="DY453" s="144">
        <f t="shared" si="756"/>
        <v>0</v>
      </c>
      <c r="DZ453" s="144">
        <f t="shared" si="756"/>
        <v>0</v>
      </c>
      <c r="EA453" s="144">
        <f t="shared" si="756"/>
        <v>0</v>
      </c>
      <c r="EB453" s="144">
        <f t="shared" si="756"/>
        <v>0</v>
      </c>
      <c r="EC453" s="144">
        <f t="shared" si="756"/>
        <v>0</v>
      </c>
      <c r="ED453" s="144">
        <f t="shared" si="756"/>
        <v>0</v>
      </c>
      <c r="EE453" s="144">
        <f t="shared" si="756"/>
        <v>0</v>
      </c>
      <c r="EF453" s="144">
        <f t="shared" si="756"/>
        <v>0</v>
      </c>
      <c r="EG453" s="144">
        <f t="shared" si="756"/>
        <v>0</v>
      </c>
      <c r="EH453" s="144">
        <f t="shared" si="756"/>
        <v>0</v>
      </c>
      <c r="EI453" s="144">
        <f t="shared" si="756"/>
        <v>0</v>
      </c>
      <c r="EJ453" s="144">
        <f t="shared" si="756"/>
        <v>0</v>
      </c>
      <c r="EK453" s="144">
        <f t="shared" si="756"/>
        <v>0</v>
      </c>
      <c r="EL453" s="144">
        <f t="shared" si="756"/>
        <v>0</v>
      </c>
      <c r="EM453" s="144">
        <f t="shared" si="756"/>
        <v>0</v>
      </c>
      <c r="EN453" s="144">
        <f t="shared" si="756"/>
        <v>0</v>
      </c>
      <c r="EO453" s="144">
        <f t="shared" si="756"/>
        <v>0</v>
      </c>
      <c r="EP453" s="144">
        <f t="shared" si="756"/>
        <v>0</v>
      </c>
      <c r="EQ453" s="144">
        <f t="shared" si="756"/>
        <v>0</v>
      </c>
      <c r="ER453" s="144">
        <f t="shared" si="756"/>
        <v>0</v>
      </c>
      <c r="ES453" s="144">
        <f t="shared" si="756"/>
        <v>0</v>
      </c>
      <c r="ET453" s="144">
        <f t="shared" si="756"/>
        <v>0</v>
      </c>
      <c r="EU453" s="144">
        <f t="shared" si="756"/>
        <v>0</v>
      </c>
      <c r="EV453" s="144">
        <f t="shared" si="756"/>
        <v>0</v>
      </c>
      <c r="EW453" s="144">
        <f t="shared" si="756"/>
        <v>0</v>
      </c>
      <c r="EX453" s="147">
        <f>PV(0.05,'PV factor'!C350,,-BR453)</f>
        <v>0</v>
      </c>
      <c r="EY453" s="147">
        <f>PV(0.05,'PV factor'!D350,,-BS453)</f>
        <v>0</v>
      </c>
      <c r="EZ453" s="147">
        <f>PV(0.05,'PV factor'!E350,,-BT453)</f>
        <v>0</v>
      </c>
      <c r="FA453" s="147">
        <f>PV(0.05,'PV factor'!F350,,-BU453)</f>
        <v>0</v>
      </c>
      <c r="FB453" s="147">
        <f>PV(0.05,'PV factor'!G350,,-BV453)</f>
        <v>0</v>
      </c>
      <c r="FC453" s="147">
        <f>PV(0.05,'PV factor'!H350,,-BW453)</f>
        <v>0</v>
      </c>
      <c r="FD453" s="147">
        <f>PV(0.05,'PV factor'!I350,,-BX453)</f>
        <v>0</v>
      </c>
      <c r="FE453" s="147">
        <f>PV(0.05,'PV factor'!J350,,-BY453)</f>
        <v>0</v>
      </c>
      <c r="FF453" s="147">
        <f>PV(0.05,'PV factor'!K350,,-BZ453)</f>
        <v>0</v>
      </c>
      <c r="FG453" s="147">
        <f>PV(0.05,'PV factor'!L350,,-CA453)</f>
        <v>0</v>
      </c>
      <c r="FH453" s="147">
        <f>PV(0.05,'PV factor'!M350,,-CB453)</f>
        <v>0</v>
      </c>
      <c r="FI453" s="147">
        <f>PV(0.05,'PV factor'!N350,,-CC453)</f>
        <v>0</v>
      </c>
      <c r="FJ453" s="147">
        <f>PV(0.05,'PV factor'!O350,,-CD453)</f>
        <v>0</v>
      </c>
      <c r="FK453" s="147">
        <f>PV(0.05,'PV factor'!P350,,-CE453)</f>
        <v>0</v>
      </c>
      <c r="FL453" s="147">
        <f>PV(0.05,'PV factor'!Q350,,-CF453)</f>
        <v>0</v>
      </c>
      <c r="FM453" s="147">
        <f>PV(0.05,'PV factor'!R350,,-CG453)</f>
        <v>0</v>
      </c>
      <c r="FN453" s="147">
        <f>PV(0.05,'PV factor'!S350,,-CH453)</f>
        <v>0</v>
      </c>
      <c r="FO453" s="147">
        <f>PV(0.05,'PV factor'!T350,,-CI453)</f>
        <v>0</v>
      </c>
      <c r="FP453" s="147">
        <f>PV(0.05,'PV factor'!U350,,-CJ453)</f>
        <v>0</v>
      </c>
      <c r="FQ453" s="147">
        <f>PV(0.05,'PV factor'!V350,,-CK453)</f>
        <v>0</v>
      </c>
      <c r="FR453" s="147">
        <f>PV(0.05,'PV factor'!W350,,-CL453)</f>
        <v>0</v>
      </c>
      <c r="FS453" s="147">
        <f>PV(0.05,'PV factor'!X350,,-CM453)</f>
        <v>0</v>
      </c>
      <c r="FT453" s="147">
        <f>PV(0.05,'PV factor'!Y350,,-CN453)</f>
        <v>0</v>
      </c>
      <c r="FU453" s="147">
        <f>PV(0.05,'PV factor'!Z350,,-CO453)</f>
        <v>0</v>
      </c>
      <c r="FV453" s="147">
        <f>PV(0.05,'PV factor'!AA350,,-CP453)</f>
        <v>0</v>
      </c>
      <c r="FW453" s="147">
        <f>PV(0.05,'PV factor'!AB350,,-CQ453)</f>
        <v>0</v>
      </c>
      <c r="FX453" s="147">
        <f>PV(0.05,'PV factor'!AC350,,-CR453)</f>
        <v>0</v>
      </c>
      <c r="FY453" s="147">
        <f>PV(0.05,'PV factor'!AD350,,-CS453)</f>
        <v>0</v>
      </c>
      <c r="FZ453" s="147">
        <f>PV(0.05,'PV factor'!AE350,,-CT453)</f>
        <v>0</v>
      </c>
      <c r="GA453" s="147">
        <f>PV(0.05,'PV factor'!AF350,,-CU453)</f>
        <v>0</v>
      </c>
      <c r="GB453" s="147">
        <f>PV(0.05,'PV factor'!AG350,,-CV453)</f>
        <v>0</v>
      </c>
      <c r="GC453" s="147">
        <f>PV(0.05,'PV factor'!AH350,,-CW453)</f>
        <v>0</v>
      </c>
      <c r="GD453" s="147">
        <f>PV(0.05,'PV factor'!AI350,,-CX453)</f>
        <v>0</v>
      </c>
      <c r="GE453" s="147">
        <f>PV(0.05,'PV factor'!AJ350,,-CY453)</f>
        <v>0</v>
      </c>
      <c r="GF453" s="147">
        <f>PV(0.05,'PV factor'!AK350,,-CZ453)</f>
        <v>0</v>
      </c>
      <c r="GG453" s="147">
        <f>PV(0.05,'PV factor'!AL350,,-DA453)</f>
        <v>0</v>
      </c>
      <c r="GH453" s="147">
        <f>PV(0.05,'PV factor'!AM350,,-DB453)</f>
        <v>0</v>
      </c>
      <c r="GI453" s="147">
        <f>PV(0.05,'PV factor'!AN350,,-DC453)</f>
        <v>0</v>
      </c>
      <c r="GJ453" s="147">
        <f>PV(0.05,'PV factor'!AO350,,-DD453)</f>
        <v>0</v>
      </c>
      <c r="GK453" s="147">
        <f>PV(0.05,'PV factor'!AP350,,-DE453)</f>
        <v>0</v>
      </c>
      <c r="GL453" s="147">
        <f>PV(0.05,'PV factor'!C350,,-DI453)</f>
        <v>0</v>
      </c>
      <c r="GM453" s="147">
        <f>PV(0.05,'PV factor'!D350,,-DJ453)</f>
        <v>0</v>
      </c>
      <c r="GN453" s="147">
        <f>PV(0.05,'PV factor'!E350,,-DK453)</f>
        <v>0</v>
      </c>
      <c r="GO453" s="147">
        <f>PV(0.05,'PV factor'!F350,,-DL453)</f>
        <v>0</v>
      </c>
      <c r="GP453" s="147">
        <f>PV(0.05,'PV factor'!G350,,-DM453)</f>
        <v>0</v>
      </c>
      <c r="GQ453" s="147">
        <f>PV(0.05,'PV factor'!H350,,-DN453)</f>
        <v>0</v>
      </c>
      <c r="GR453" s="147">
        <f>PV(0.05,'PV factor'!I350,,-DO453)</f>
        <v>0</v>
      </c>
      <c r="GS453" s="147">
        <f>PV(0.05,'PV factor'!J350,,-DP453)</f>
        <v>0</v>
      </c>
      <c r="GT453" s="147">
        <f>PV(0.05,'PV factor'!K350,,-DQ453)</f>
        <v>0</v>
      </c>
      <c r="GU453" s="147">
        <f>PV(0.05,'PV factor'!L350,,-DR453)</f>
        <v>0</v>
      </c>
      <c r="GV453" s="147">
        <f>PV(0.05,'PV factor'!M350,,-DS453)</f>
        <v>0</v>
      </c>
      <c r="GW453" s="147">
        <f>PV(0.05,'PV factor'!N350,,-DT453)</f>
        <v>0</v>
      </c>
      <c r="GX453" s="147">
        <f>PV(0.05,'PV factor'!O350,,-DU453)</f>
        <v>0</v>
      </c>
      <c r="GY453" s="147">
        <f>PV(0.05,'PV factor'!P350,,-DV453)</f>
        <v>0</v>
      </c>
      <c r="GZ453" s="147">
        <f>PV(0.05,'PV factor'!Q350,,-DW453)</f>
        <v>0</v>
      </c>
      <c r="HA453" s="147">
        <f>PV(0.05,'PV factor'!R350,,-DX453)</f>
        <v>0</v>
      </c>
      <c r="HB453" s="147">
        <f>PV(0.05,'PV factor'!S350,,-DY453)</f>
        <v>0</v>
      </c>
      <c r="HC453" s="147">
        <f>PV(0.05,'PV factor'!T350,,-DZ453)</f>
        <v>0</v>
      </c>
      <c r="HD453" s="147">
        <f>PV(0.05,'PV factor'!U350,,-EA453)</f>
        <v>0</v>
      </c>
      <c r="HE453" s="147">
        <f>PV(0.05,'PV factor'!V350,,-EB453)</f>
        <v>0</v>
      </c>
      <c r="HF453" s="147">
        <f>PV(0.05,'PV factor'!W350,,-EC453)</f>
        <v>0</v>
      </c>
      <c r="HG453" s="147">
        <f>PV(0.05,'PV factor'!X350,,-ED453)</f>
        <v>0</v>
      </c>
      <c r="HH453" s="147">
        <f>PV(0.05,'PV factor'!Y350,,-EE453)</f>
        <v>0</v>
      </c>
      <c r="HI453" s="147">
        <f>PV(0.05,'PV factor'!Z350,,-EF453)</f>
        <v>0</v>
      </c>
      <c r="HJ453" s="147">
        <f>PV(0.05,'PV factor'!AA350,,-EG453)</f>
        <v>0</v>
      </c>
      <c r="HK453" s="147">
        <f>PV(0.05,'PV factor'!AB350,,-EH453)</f>
        <v>0</v>
      </c>
      <c r="HL453" s="147">
        <f>PV(0.05,'PV factor'!AC350,,-EI453)</f>
        <v>0</v>
      </c>
      <c r="HM453" s="147">
        <f>PV(0.05,'PV factor'!AD350,,-EJ453)</f>
        <v>0</v>
      </c>
      <c r="HN453" s="147">
        <f>PV(0.05,'PV factor'!AE350,,-EK453)</f>
        <v>0</v>
      </c>
      <c r="HO453" s="147">
        <f>PV(0.05,'PV factor'!AF350,,-EL453)</f>
        <v>0</v>
      </c>
      <c r="HP453" s="147">
        <f>PV(0.05,'PV factor'!AG350,,-EM453)</f>
        <v>0</v>
      </c>
      <c r="HQ453" s="147">
        <f>PV(0.05,'PV factor'!AH350,,-EN453)</f>
        <v>0</v>
      </c>
      <c r="HR453" s="147">
        <f>PV(0.05,'PV factor'!AI350,,-EO453)</f>
        <v>0</v>
      </c>
      <c r="HS453" s="147">
        <f>PV(0.05,'PV factor'!AJ350,,-EP453)</f>
        <v>0</v>
      </c>
      <c r="HT453" s="147">
        <f>PV(0.05,'PV factor'!AK350,,-EQ453)</f>
        <v>0</v>
      </c>
      <c r="HU453" s="147">
        <f>PV(0.05,'PV factor'!AL350,,-ER453)</f>
        <v>0</v>
      </c>
      <c r="HV453" s="147">
        <f>PV(0.05,'PV factor'!AM350,,-ES453)</f>
        <v>0</v>
      </c>
      <c r="HW453" s="147">
        <f>PV(0.05,'PV factor'!AN350,,-ET453)</f>
        <v>0</v>
      </c>
      <c r="HX453" s="147">
        <f>PV(0.05,'PV factor'!AO350,,-EU453)</f>
        <v>0</v>
      </c>
      <c r="HY453" s="147">
        <f>PV(0.05,'PV factor'!AP350,,-EV453)</f>
        <v>0</v>
      </c>
      <c r="HZ453" s="147">
        <f t="shared" si="753"/>
        <v>0</v>
      </c>
      <c r="IA453" s="147">
        <f t="shared" si="754"/>
        <v>0</v>
      </c>
      <c r="IB453" s="401">
        <f t="shared" si="755"/>
        <v>0</v>
      </c>
    </row>
    <row r="454" spans="1:236" s="180" customFormat="1" ht="90" customHeight="1" x14ac:dyDescent="0.25">
      <c r="A454" s="161" t="s">
        <v>2265</v>
      </c>
      <c r="B454" s="150" t="s">
        <v>3213</v>
      </c>
      <c r="C454" s="150" t="s">
        <v>2145</v>
      </c>
      <c r="D454" s="148" t="s">
        <v>73</v>
      </c>
      <c r="E454" s="150" t="s">
        <v>3315</v>
      </c>
      <c r="F454" s="151"/>
      <c r="G454" s="151"/>
      <c r="H454" s="79" t="s">
        <v>77</v>
      </c>
      <c r="I454" s="151"/>
      <c r="J454" s="151">
        <v>40</v>
      </c>
      <c r="K454" s="95" t="s">
        <v>206</v>
      </c>
      <c r="L454" s="111"/>
      <c r="M454" s="113" t="s">
        <v>3316</v>
      </c>
      <c r="N454" s="79" t="s">
        <v>81</v>
      </c>
      <c r="O454" s="13" t="s">
        <v>217</v>
      </c>
      <c r="P454" s="79" t="s">
        <v>218</v>
      </c>
      <c r="Q454" s="79" t="s">
        <v>87</v>
      </c>
      <c r="R454" s="79" t="s">
        <v>162</v>
      </c>
      <c r="S454" s="79" t="s">
        <v>99</v>
      </c>
      <c r="T454" s="79" t="s">
        <v>2696</v>
      </c>
      <c r="U454" s="79" t="s">
        <v>87</v>
      </c>
      <c r="V454" s="81">
        <v>1</v>
      </c>
      <c r="W454" s="149">
        <v>25000</v>
      </c>
      <c r="X454" s="149">
        <v>0</v>
      </c>
      <c r="Y454" s="149">
        <v>25000</v>
      </c>
      <c r="Z454" s="149">
        <v>0</v>
      </c>
      <c r="AA454" s="149">
        <v>0</v>
      </c>
      <c r="AB454" s="149">
        <v>0</v>
      </c>
      <c r="AC454" s="149">
        <v>0</v>
      </c>
      <c r="AD454" s="149">
        <v>0</v>
      </c>
      <c r="AE454" s="149">
        <v>0</v>
      </c>
      <c r="AF454" s="149">
        <v>0</v>
      </c>
      <c r="AG454" s="149">
        <v>0</v>
      </c>
      <c r="AH454" s="149">
        <v>0</v>
      </c>
      <c r="AI454" s="79" t="s">
        <v>88</v>
      </c>
      <c r="AJ454" s="149">
        <v>0</v>
      </c>
      <c r="AK454" s="149">
        <v>0</v>
      </c>
      <c r="AL454" s="149">
        <v>0</v>
      </c>
      <c r="AM454" s="149">
        <v>0</v>
      </c>
      <c r="AN454" s="149">
        <v>0</v>
      </c>
      <c r="AO454" s="149">
        <v>0</v>
      </c>
      <c r="AP454" s="149">
        <v>0</v>
      </c>
      <c r="AQ454" s="149">
        <v>0</v>
      </c>
      <c r="AR454" s="149">
        <v>0</v>
      </c>
      <c r="AS454" s="149">
        <v>0</v>
      </c>
      <c r="AT454" s="149">
        <v>0</v>
      </c>
      <c r="AU454" s="151"/>
      <c r="AV454" s="230">
        <f t="shared" si="721"/>
        <v>1</v>
      </c>
      <c r="AW454" s="230">
        <f t="shared" si="722"/>
        <v>0</v>
      </c>
      <c r="AX454" s="230" t="str">
        <f t="shared" si="723"/>
        <v>B3</v>
      </c>
      <c r="AY454" s="141">
        <f t="shared" si="724"/>
        <v>7</v>
      </c>
      <c r="AZ454" s="70">
        <f t="shared" si="725"/>
        <v>1</v>
      </c>
      <c r="BA454" s="70">
        <f t="shared" si="726"/>
        <v>1</v>
      </c>
      <c r="BB454" s="70">
        <f t="shared" si="727"/>
        <v>1</v>
      </c>
      <c r="BC454" s="70">
        <f t="shared" si="728"/>
        <v>1</v>
      </c>
      <c r="BD454" s="70">
        <f t="shared" si="729"/>
        <v>0</v>
      </c>
      <c r="BE454" s="70">
        <f t="shared" si="730"/>
        <v>1</v>
      </c>
      <c r="BF454" s="70">
        <f t="shared" si="731"/>
        <v>1</v>
      </c>
      <c r="BG454" s="71">
        <f t="shared" si="732"/>
        <v>0</v>
      </c>
      <c r="BH454" s="71">
        <f t="shared" si="733"/>
        <v>1</v>
      </c>
      <c r="BI454" s="71">
        <f t="shared" si="734"/>
        <v>0</v>
      </c>
      <c r="BJ454" s="71">
        <f t="shared" si="735"/>
        <v>0</v>
      </c>
      <c r="BK454" s="71">
        <f t="shared" si="736"/>
        <v>1</v>
      </c>
      <c r="BL454" s="70">
        <f t="shared" si="737"/>
        <v>0</v>
      </c>
      <c r="BM454" s="70">
        <f t="shared" si="738"/>
        <v>1</v>
      </c>
      <c r="BN454" s="70">
        <f t="shared" si="739"/>
        <v>1</v>
      </c>
      <c r="BO454" s="70">
        <f t="shared" si="740"/>
        <v>0</v>
      </c>
      <c r="BP454" s="144">
        <f t="shared" si="741"/>
        <v>25000</v>
      </c>
      <c r="BQ454" s="144">
        <f t="shared" si="742"/>
        <v>0</v>
      </c>
      <c r="BR454" s="144">
        <f t="shared" si="743"/>
        <v>0</v>
      </c>
      <c r="BS454" s="144">
        <f t="shared" si="744"/>
        <v>0</v>
      </c>
      <c r="BT454" s="144">
        <f t="shared" si="745"/>
        <v>0</v>
      </c>
      <c r="BU454" s="144">
        <f t="shared" si="746"/>
        <v>0</v>
      </c>
      <c r="BV454" s="144">
        <f t="shared" si="747"/>
        <v>0</v>
      </c>
      <c r="BW454" s="144">
        <f t="shared" si="748"/>
        <v>0</v>
      </c>
      <c r="BX454" s="144">
        <f t="shared" si="749"/>
        <v>0</v>
      </c>
      <c r="BY454" s="144">
        <f t="shared" si="750"/>
        <v>0</v>
      </c>
      <c r="BZ454" s="9">
        <v>0</v>
      </c>
      <c r="CA454" s="9">
        <v>0</v>
      </c>
      <c r="CB454" s="9">
        <v>0</v>
      </c>
      <c r="CC454" s="9">
        <v>0</v>
      </c>
      <c r="CD454" s="9">
        <v>0</v>
      </c>
      <c r="CE454" s="9">
        <v>0</v>
      </c>
      <c r="CF454" s="9">
        <v>0</v>
      </c>
      <c r="CG454" s="9">
        <v>0</v>
      </c>
      <c r="CH454" s="9">
        <v>0</v>
      </c>
      <c r="CI454" s="9">
        <v>0</v>
      </c>
      <c r="CJ454" s="9">
        <v>0</v>
      </c>
      <c r="CK454" s="9">
        <v>0</v>
      </c>
      <c r="CL454" s="9">
        <v>0</v>
      </c>
      <c r="CM454" s="9">
        <v>0</v>
      </c>
      <c r="CN454" s="9">
        <v>0</v>
      </c>
      <c r="CO454" s="9">
        <v>0</v>
      </c>
      <c r="CP454" s="9">
        <v>0</v>
      </c>
      <c r="CQ454" s="9">
        <v>0</v>
      </c>
      <c r="CR454" s="9">
        <v>0</v>
      </c>
      <c r="CS454" s="9">
        <v>0</v>
      </c>
      <c r="CT454" s="9">
        <v>0</v>
      </c>
      <c r="CU454" s="9">
        <v>0</v>
      </c>
      <c r="CV454" s="9">
        <v>0</v>
      </c>
      <c r="CW454" s="9">
        <v>0</v>
      </c>
      <c r="CX454" s="9">
        <v>0</v>
      </c>
      <c r="CY454" s="9">
        <v>0</v>
      </c>
      <c r="CZ454" s="9">
        <v>0</v>
      </c>
      <c r="DA454" s="9">
        <v>0</v>
      </c>
      <c r="DB454" s="9">
        <v>0</v>
      </c>
      <c r="DC454" s="9">
        <v>0</v>
      </c>
      <c r="DD454" s="9">
        <v>0</v>
      </c>
      <c r="DE454" s="9">
        <v>0</v>
      </c>
      <c r="DF454" s="9">
        <v>0</v>
      </c>
      <c r="DG454" s="144">
        <f t="shared" si="751"/>
        <v>0</v>
      </c>
      <c r="DH454" s="144">
        <f t="shared" ref="DH454:EW454" si="757">DG454</f>
        <v>0</v>
      </c>
      <c r="DI454" s="144">
        <f t="shared" si="757"/>
        <v>0</v>
      </c>
      <c r="DJ454" s="144">
        <f t="shared" si="757"/>
        <v>0</v>
      </c>
      <c r="DK454" s="144">
        <f t="shared" si="757"/>
        <v>0</v>
      </c>
      <c r="DL454" s="144">
        <f t="shared" si="757"/>
        <v>0</v>
      </c>
      <c r="DM454" s="144">
        <f t="shared" si="757"/>
        <v>0</v>
      </c>
      <c r="DN454" s="144">
        <f t="shared" si="757"/>
        <v>0</v>
      </c>
      <c r="DO454" s="144">
        <f t="shared" si="757"/>
        <v>0</v>
      </c>
      <c r="DP454" s="144">
        <f t="shared" si="757"/>
        <v>0</v>
      </c>
      <c r="DQ454" s="144">
        <f t="shared" si="757"/>
        <v>0</v>
      </c>
      <c r="DR454" s="144">
        <f t="shared" si="757"/>
        <v>0</v>
      </c>
      <c r="DS454" s="144">
        <f t="shared" si="757"/>
        <v>0</v>
      </c>
      <c r="DT454" s="144">
        <f t="shared" si="757"/>
        <v>0</v>
      </c>
      <c r="DU454" s="144">
        <f t="shared" si="757"/>
        <v>0</v>
      </c>
      <c r="DV454" s="144">
        <f t="shared" si="757"/>
        <v>0</v>
      </c>
      <c r="DW454" s="144">
        <f t="shared" si="757"/>
        <v>0</v>
      </c>
      <c r="DX454" s="144">
        <f t="shared" si="757"/>
        <v>0</v>
      </c>
      <c r="DY454" s="144">
        <f t="shared" si="757"/>
        <v>0</v>
      </c>
      <c r="DZ454" s="144">
        <f t="shared" si="757"/>
        <v>0</v>
      </c>
      <c r="EA454" s="144">
        <f t="shared" si="757"/>
        <v>0</v>
      </c>
      <c r="EB454" s="144">
        <f t="shared" si="757"/>
        <v>0</v>
      </c>
      <c r="EC454" s="144">
        <f t="shared" si="757"/>
        <v>0</v>
      </c>
      <c r="ED454" s="144">
        <f t="shared" si="757"/>
        <v>0</v>
      </c>
      <c r="EE454" s="144">
        <f t="shared" si="757"/>
        <v>0</v>
      </c>
      <c r="EF454" s="144">
        <f t="shared" si="757"/>
        <v>0</v>
      </c>
      <c r="EG454" s="144">
        <f t="shared" si="757"/>
        <v>0</v>
      </c>
      <c r="EH454" s="144">
        <f t="shared" si="757"/>
        <v>0</v>
      </c>
      <c r="EI454" s="144">
        <f t="shared" si="757"/>
        <v>0</v>
      </c>
      <c r="EJ454" s="144">
        <f t="shared" si="757"/>
        <v>0</v>
      </c>
      <c r="EK454" s="144">
        <f t="shared" si="757"/>
        <v>0</v>
      </c>
      <c r="EL454" s="144">
        <f t="shared" si="757"/>
        <v>0</v>
      </c>
      <c r="EM454" s="144">
        <f t="shared" si="757"/>
        <v>0</v>
      </c>
      <c r="EN454" s="144">
        <f t="shared" si="757"/>
        <v>0</v>
      </c>
      <c r="EO454" s="144">
        <f t="shared" si="757"/>
        <v>0</v>
      </c>
      <c r="EP454" s="144">
        <f t="shared" si="757"/>
        <v>0</v>
      </c>
      <c r="EQ454" s="144">
        <f t="shared" si="757"/>
        <v>0</v>
      </c>
      <c r="ER454" s="144">
        <f t="shared" si="757"/>
        <v>0</v>
      </c>
      <c r="ES454" s="144">
        <f t="shared" si="757"/>
        <v>0</v>
      </c>
      <c r="ET454" s="144">
        <f t="shared" si="757"/>
        <v>0</v>
      </c>
      <c r="EU454" s="144">
        <f t="shared" si="757"/>
        <v>0</v>
      </c>
      <c r="EV454" s="144">
        <f t="shared" si="757"/>
        <v>0</v>
      </c>
      <c r="EW454" s="144">
        <f t="shared" si="757"/>
        <v>0</v>
      </c>
      <c r="EX454" s="147">
        <f>PV(0.05,'PV factor'!C347,,-BR454)</f>
        <v>0</v>
      </c>
      <c r="EY454" s="147">
        <f>PV(0.05,'PV factor'!D347,,-BS454)</f>
        <v>0</v>
      </c>
      <c r="EZ454" s="147">
        <f>PV(0.05,'PV factor'!E347,,-BT454)</f>
        <v>0</v>
      </c>
      <c r="FA454" s="147">
        <f>PV(0.05,'PV factor'!F347,,-BU454)</f>
        <v>0</v>
      </c>
      <c r="FB454" s="147">
        <f>PV(0.05,'PV factor'!G347,,-BV454)</f>
        <v>0</v>
      </c>
      <c r="FC454" s="147">
        <f>PV(0.05,'PV factor'!H347,,-BW454)</f>
        <v>0</v>
      </c>
      <c r="FD454" s="147">
        <f>PV(0.05,'PV factor'!I347,,-BX454)</f>
        <v>0</v>
      </c>
      <c r="FE454" s="147">
        <f>PV(0.05,'PV factor'!J347,,-BY454)</f>
        <v>0</v>
      </c>
      <c r="FF454" s="147">
        <f>PV(0.05,'PV factor'!K347,,-BZ454)</f>
        <v>0</v>
      </c>
      <c r="FG454" s="147">
        <f>PV(0.05,'PV factor'!L347,,-CA454)</f>
        <v>0</v>
      </c>
      <c r="FH454" s="147">
        <f>PV(0.05,'PV factor'!M347,,-CB454)</f>
        <v>0</v>
      </c>
      <c r="FI454" s="147">
        <f>PV(0.05,'PV factor'!N347,,-CC454)</f>
        <v>0</v>
      </c>
      <c r="FJ454" s="147">
        <f>PV(0.05,'PV factor'!O347,,-CD454)</f>
        <v>0</v>
      </c>
      <c r="FK454" s="147">
        <f>PV(0.05,'PV factor'!P347,,-CE454)</f>
        <v>0</v>
      </c>
      <c r="FL454" s="147">
        <f>PV(0.05,'PV factor'!Q347,,-CF454)</f>
        <v>0</v>
      </c>
      <c r="FM454" s="147">
        <f>PV(0.05,'PV factor'!R347,,-CG454)</f>
        <v>0</v>
      </c>
      <c r="FN454" s="147">
        <f>PV(0.05,'PV factor'!S347,,-CH454)</f>
        <v>0</v>
      </c>
      <c r="FO454" s="147">
        <f>PV(0.05,'PV factor'!T347,,-CI454)</f>
        <v>0</v>
      </c>
      <c r="FP454" s="147">
        <f>PV(0.05,'PV factor'!U347,,-CJ454)</f>
        <v>0</v>
      </c>
      <c r="FQ454" s="147">
        <f>PV(0.05,'PV factor'!V347,,-CK454)</f>
        <v>0</v>
      </c>
      <c r="FR454" s="147">
        <f>PV(0.05,'PV factor'!W347,,-CL454)</f>
        <v>0</v>
      </c>
      <c r="FS454" s="147">
        <f>PV(0.05,'PV factor'!X347,,-CM454)</f>
        <v>0</v>
      </c>
      <c r="FT454" s="147">
        <f>PV(0.05,'PV factor'!Y347,,-CN454)</f>
        <v>0</v>
      </c>
      <c r="FU454" s="147">
        <f>PV(0.05,'PV factor'!Z347,,-CO454)</f>
        <v>0</v>
      </c>
      <c r="FV454" s="147">
        <f>PV(0.05,'PV factor'!AA347,,-CP454)</f>
        <v>0</v>
      </c>
      <c r="FW454" s="147">
        <f>PV(0.05,'PV factor'!AB347,,-CQ454)</f>
        <v>0</v>
      </c>
      <c r="FX454" s="147">
        <f>PV(0.05,'PV factor'!AC347,,-CR454)</f>
        <v>0</v>
      </c>
      <c r="FY454" s="147">
        <f>PV(0.05,'PV factor'!AD347,,-CS454)</f>
        <v>0</v>
      </c>
      <c r="FZ454" s="147">
        <f>PV(0.05,'PV factor'!AE347,,-CT454)</f>
        <v>0</v>
      </c>
      <c r="GA454" s="147">
        <f>PV(0.05,'PV factor'!AF347,,-CU454)</f>
        <v>0</v>
      </c>
      <c r="GB454" s="147">
        <f>PV(0.05,'PV factor'!AG347,,-CV454)</f>
        <v>0</v>
      </c>
      <c r="GC454" s="147">
        <f>PV(0.05,'PV factor'!AH347,,-CW454)</f>
        <v>0</v>
      </c>
      <c r="GD454" s="147">
        <f>PV(0.05,'PV factor'!AI347,,-CX454)</f>
        <v>0</v>
      </c>
      <c r="GE454" s="147">
        <f>PV(0.05,'PV factor'!AJ347,,-CY454)</f>
        <v>0</v>
      </c>
      <c r="GF454" s="147">
        <f>PV(0.05,'PV factor'!AK347,,-CZ454)</f>
        <v>0</v>
      </c>
      <c r="GG454" s="147">
        <f>PV(0.05,'PV factor'!AL347,,-DA454)</f>
        <v>0</v>
      </c>
      <c r="GH454" s="147">
        <f>PV(0.05,'PV factor'!AM347,,-DB454)</f>
        <v>0</v>
      </c>
      <c r="GI454" s="147">
        <f>PV(0.05,'PV factor'!AN347,,-DC454)</f>
        <v>0</v>
      </c>
      <c r="GJ454" s="147">
        <f>PV(0.05,'PV factor'!AO347,,-DD454)</f>
        <v>0</v>
      </c>
      <c r="GK454" s="147">
        <f>PV(0.05,'PV factor'!AP347,,-DE454)</f>
        <v>0</v>
      </c>
      <c r="GL454" s="147">
        <f>PV(0.05,'PV factor'!C347,,-DI454)</f>
        <v>0</v>
      </c>
      <c r="GM454" s="147">
        <f>PV(0.05,'PV factor'!D347,,-DJ454)</f>
        <v>0</v>
      </c>
      <c r="GN454" s="147">
        <f>PV(0.05,'PV factor'!E347,,-DK454)</f>
        <v>0</v>
      </c>
      <c r="GO454" s="147">
        <f>PV(0.05,'PV factor'!F347,,-DL454)</f>
        <v>0</v>
      </c>
      <c r="GP454" s="147">
        <f>PV(0.05,'PV factor'!G347,,-DM454)</f>
        <v>0</v>
      </c>
      <c r="GQ454" s="147">
        <f>PV(0.05,'PV factor'!H347,,-DN454)</f>
        <v>0</v>
      </c>
      <c r="GR454" s="147">
        <f>PV(0.05,'PV factor'!I347,,-DO454)</f>
        <v>0</v>
      </c>
      <c r="GS454" s="147">
        <f>PV(0.05,'PV factor'!J347,,-DP454)</f>
        <v>0</v>
      </c>
      <c r="GT454" s="147">
        <f>PV(0.05,'PV factor'!K347,,-DQ454)</f>
        <v>0</v>
      </c>
      <c r="GU454" s="147">
        <f>PV(0.05,'PV factor'!L347,,-DR454)</f>
        <v>0</v>
      </c>
      <c r="GV454" s="147">
        <f>PV(0.05,'PV factor'!M347,,-DS454)</f>
        <v>0</v>
      </c>
      <c r="GW454" s="147">
        <f>PV(0.05,'PV factor'!N347,,-DT454)</f>
        <v>0</v>
      </c>
      <c r="GX454" s="147">
        <f>PV(0.05,'PV factor'!O347,,-DU454)</f>
        <v>0</v>
      </c>
      <c r="GY454" s="147">
        <f>PV(0.05,'PV factor'!P347,,-DV454)</f>
        <v>0</v>
      </c>
      <c r="GZ454" s="147">
        <f>PV(0.05,'PV factor'!Q347,,-DW454)</f>
        <v>0</v>
      </c>
      <c r="HA454" s="147">
        <f>PV(0.05,'PV factor'!R347,,-DX454)</f>
        <v>0</v>
      </c>
      <c r="HB454" s="147">
        <f>PV(0.05,'PV factor'!S347,,-DY454)</f>
        <v>0</v>
      </c>
      <c r="HC454" s="147">
        <f>PV(0.05,'PV factor'!T347,,-DZ454)</f>
        <v>0</v>
      </c>
      <c r="HD454" s="147">
        <f>PV(0.05,'PV factor'!U347,,-EA454)</f>
        <v>0</v>
      </c>
      <c r="HE454" s="147">
        <f>PV(0.05,'PV factor'!V347,,-EB454)</f>
        <v>0</v>
      </c>
      <c r="HF454" s="147">
        <f>PV(0.05,'PV factor'!W347,,-EC454)</f>
        <v>0</v>
      </c>
      <c r="HG454" s="147">
        <f>PV(0.05,'PV factor'!X347,,-ED454)</f>
        <v>0</v>
      </c>
      <c r="HH454" s="147">
        <f>PV(0.05,'PV factor'!Y347,,-EE454)</f>
        <v>0</v>
      </c>
      <c r="HI454" s="147">
        <f>PV(0.05,'PV factor'!Z347,,-EF454)</f>
        <v>0</v>
      </c>
      <c r="HJ454" s="147">
        <f>PV(0.05,'PV factor'!AA347,,-EG454)</f>
        <v>0</v>
      </c>
      <c r="HK454" s="147">
        <f>PV(0.05,'PV factor'!AB347,,-EH454)</f>
        <v>0</v>
      </c>
      <c r="HL454" s="147">
        <f>PV(0.05,'PV factor'!AC347,,-EI454)</f>
        <v>0</v>
      </c>
      <c r="HM454" s="147">
        <f>PV(0.05,'PV factor'!AD347,,-EJ454)</f>
        <v>0</v>
      </c>
      <c r="HN454" s="147">
        <f>PV(0.05,'PV factor'!AE347,,-EK454)</f>
        <v>0</v>
      </c>
      <c r="HO454" s="147">
        <f>PV(0.05,'PV factor'!AF347,,-EL454)</f>
        <v>0</v>
      </c>
      <c r="HP454" s="147">
        <f>PV(0.05,'PV factor'!AG347,,-EM454)</f>
        <v>0</v>
      </c>
      <c r="HQ454" s="147">
        <f>PV(0.05,'PV factor'!AH347,,-EN454)</f>
        <v>0</v>
      </c>
      <c r="HR454" s="147">
        <f>PV(0.05,'PV factor'!AI347,,-EO454)</f>
        <v>0</v>
      </c>
      <c r="HS454" s="147">
        <f>PV(0.05,'PV factor'!AJ347,,-EP454)</f>
        <v>0</v>
      </c>
      <c r="HT454" s="147">
        <f>PV(0.05,'PV factor'!AK347,,-EQ454)</f>
        <v>0</v>
      </c>
      <c r="HU454" s="147">
        <f>PV(0.05,'PV factor'!AL347,,-ER454)</f>
        <v>0</v>
      </c>
      <c r="HV454" s="147">
        <f>PV(0.05,'PV factor'!AM347,,-ES454)</f>
        <v>0</v>
      </c>
      <c r="HW454" s="147">
        <f>PV(0.05,'PV factor'!AN347,,-ET454)</f>
        <v>0</v>
      </c>
      <c r="HX454" s="147">
        <f>PV(0.05,'PV factor'!AO347,,-EU454)</f>
        <v>0</v>
      </c>
      <c r="HY454" s="147">
        <f>PV(0.05,'PV factor'!AP347,,-EV454)</f>
        <v>0</v>
      </c>
      <c r="HZ454" s="147">
        <f t="shared" si="753"/>
        <v>0</v>
      </c>
      <c r="IA454" s="147">
        <f t="shared" si="754"/>
        <v>0</v>
      </c>
      <c r="IB454" s="401">
        <f t="shared" si="755"/>
        <v>0</v>
      </c>
    </row>
    <row r="455" spans="1:236" s="180" customFormat="1" ht="90" customHeight="1" x14ac:dyDescent="0.25">
      <c r="A455" s="161" t="s">
        <v>2265</v>
      </c>
      <c r="B455" s="150" t="s">
        <v>3213</v>
      </c>
      <c r="C455" s="150" t="s">
        <v>3214</v>
      </c>
      <c r="D455" s="79" t="s">
        <v>73</v>
      </c>
      <c r="E455" s="150" t="s">
        <v>3553</v>
      </c>
      <c r="F455" s="150" t="s">
        <v>3554</v>
      </c>
      <c r="G455" s="150" t="s">
        <v>3215</v>
      </c>
      <c r="H455" s="79" t="s">
        <v>77</v>
      </c>
      <c r="I455" s="150" t="s">
        <v>3216</v>
      </c>
      <c r="J455" s="151">
        <v>10</v>
      </c>
      <c r="K455" s="227" t="s">
        <v>94</v>
      </c>
      <c r="L455" s="111"/>
      <c r="M455" s="113" t="s">
        <v>3217</v>
      </c>
      <c r="N455" s="79" t="s">
        <v>96</v>
      </c>
      <c r="O455" s="79" t="s">
        <v>217</v>
      </c>
      <c r="P455" s="79" t="s">
        <v>460</v>
      </c>
      <c r="Q455" s="79" t="s">
        <v>87</v>
      </c>
      <c r="R455" s="79" t="s">
        <v>162</v>
      </c>
      <c r="S455" s="79" t="s">
        <v>99</v>
      </c>
      <c r="T455" s="79" t="s">
        <v>2696</v>
      </c>
      <c r="U455" s="79" t="s">
        <v>87</v>
      </c>
      <c r="V455" s="81">
        <v>1</v>
      </c>
      <c r="W455" s="162">
        <v>23000</v>
      </c>
      <c r="X455" s="162">
        <v>0</v>
      </c>
      <c r="Y455" s="162">
        <v>0</v>
      </c>
      <c r="Z455" s="127">
        <v>0</v>
      </c>
      <c r="AA455" s="162">
        <v>23000</v>
      </c>
      <c r="AB455" s="162">
        <v>0</v>
      </c>
      <c r="AC455" s="162">
        <v>0</v>
      </c>
      <c r="AD455" s="162">
        <v>0</v>
      </c>
      <c r="AE455" s="149">
        <v>0</v>
      </c>
      <c r="AF455" s="149">
        <v>0</v>
      </c>
      <c r="AG455" s="149">
        <v>0</v>
      </c>
      <c r="AH455" s="149">
        <v>0</v>
      </c>
      <c r="AI455" s="219"/>
      <c r="AJ455" s="162">
        <v>0</v>
      </c>
      <c r="AK455" s="162">
        <v>0</v>
      </c>
      <c r="AL455" s="162">
        <v>0</v>
      </c>
      <c r="AM455" s="162">
        <v>0</v>
      </c>
      <c r="AN455" s="162">
        <v>0</v>
      </c>
      <c r="AO455" s="162">
        <v>0</v>
      </c>
      <c r="AP455" s="162">
        <v>0</v>
      </c>
      <c r="AQ455" s="149">
        <v>0</v>
      </c>
      <c r="AR455" s="149">
        <v>0</v>
      </c>
      <c r="AS455" s="149">
        <v>0</v>
      </c>
      <c r="AT455" s="149">
        <v>0</v>
      </c>
      <c r="AU455" s="151" t="s">
        <v>3218</v>
      </c>
      <c r="AV455" s="230">
        <f t="shared" si="721"/>
        <v>1</v>
      </c>
      <c r="AW455" s="230">
        <f t="shared" si="722"/>
        <v>0</v>
      </c>
      <c r="AX455" s="230" t="str">
        <f t="shared" si="723"/>
        <v>B4</v>
      </c>
      <c r="AY455" s="141">
        <f t="shared" si="724"/>
        <v>8</v>
      </c>
      <c r="AZ455" s="70">
        <f t="shared" si="725"/>
        <v>1</v>
      </c>
      <c r="BA455" s="70">
        <f t="shared" si="726"/>
        <v>1</v>
      </c>
      <c r="BB455" s="70">
        <f t="shared" si="727"/>
        <v>1</v>
      </c>
      <c r="BC455" s="70">
        <f t="shared" si="728"/>
        <v>1</v>
      </c>
      <c r="BD455" s="70">
        <f t="shared" si="729"/>
        <v>1</v>
      </c>
      <c r="BE455" s="70">
        <f t="shared" si="730"/>
        <v>1</v>
      </c>
      <c r="BF455" s="70">
        <f t="shared" si="731"/>
        <v>1</v>
      </c>
      <c r="BG455" s="71">
        <f t="shared" si="732"/>
        <v>0</v>
      </c>
      <c r="BH455" s="71">
        <f t="shared" si="733"/>
        <v>0</v>
      </c>
      <c r="BI455" s="71">
        <f t="shared" si="734"/>
        <v>0</v>
      </c>
      <c r="BJ455" s="71">
        <f t="shared" si="735"/>
        <v>0</v>
      </c>
      <c r="BK455" s="71">
        <f t="shared" si="736"/>
        <v>0</v>
      </c>
      <c r="BL455" s="70">
        <f t="shared" si="737"/>
        <v>1</v>
      </c>
      <c r="BM455" s="70">
        <f t="shared" si="738"/>
        <v>1</v>
      </c>
      <c r="BN455" s="70">
        <f t="shared" si="739"/>
        <v>1</v>
      </c>
      <c r="BO455" s="70">
        <f t="shared" si="740"/>
        <v>0</v>
      </c>
      <c r="BP455" s="144">
        <f t="shared" si="741"/>
        <v>0</v>
      </c>
      <c r="BQ455" s="144">
        <f t="shared" si="742"/>
        <v>0</v>
      </c>
      <c r="BR455" s="144">
        <f t="shared" si="743"/>
        <v>23000</v>
      </c>
      <c r="BS455" s="144">
        <f t="shared" si="744"/>
        <v>0</v>
      </c>
      <c r="BT455" s="144">
        <f t="shared" si="745"/>
        <v>0</v>
      </c>
      <c r="BU455" s="144">
        <f t="shared" si="746"/>
        <v>0</v>
      </c>
      <c r="BV455" s="144">
        <f t="shared" si="747"/>
        <v>0</v>
      </c>
      <c r="BW455" s="144">
        <f t="shared" si="748"/>
        <v>0</v>
      </c>
      <c r="BX455" s="144">
        <f t="shared" si="749"/>
        <v>0</v>
      </c>
      <c r="BY455" s="144">
        <f t="shared" si="750"/>
        <v>0</v>
      </c>
      <c r="BZ455" s="9">
        <v>0</v>
      </c>
      <c r="CA455" s="9">
        <v>0</v>
      </c>
      <c r="CB455" s="9">
        <v>0</v>
      </c>
      <c r="CC455" s="9">
        <v>0</v>
      </c>
      <c r="CD455" s="9">
        <v>0</v>
      </c>
      <c r="CE455" s="9">
        <v>0</v>
      </c>
      <c r="CF455" s="9">
        <v>0</v>
      </c>
      <c r="CG455" s="9">
        <v>0</v>
      </c>
      <c r="CH455" s="9">
        <v>0</v>
      </c>
      <c r="CI455" s="9">
        <v>0</v>
      </c>
      <c r="CJ455" s="9">
        <v>0</v>
      </c>
      <c r="CK455" s="9">
        <v>0</v>
      </c>
      <c r="CL455" s="9">
        <v>0</v>
      </c>
      <c r="CM455" s="9">
        <v>0</v>
      </c>
      <c r="CN455" s="9">
        <v>0</v>
      </c>
      <c r="CO455" s="9">
        <v>0</v>
      </c>
      <c r="CP455" s="9">
        <v>0</v>
      </c>
      <c r="CQ455" s="9">
        <v>0</v>
      </c>
      <c r="CR455" s="9">
        <v>0</v>
      </c>
      <c r="CS455" s="9">
        <v>0</v>
      </c>
      <c r="CT455" s="9">
        <v>0</v>
      </c>
      <c r="CU455" s="9">
        <v>0</v>
      </c>
      <c r="CV455" s="9">
        <v>0</v>
      </c>
      <c r="CW455" s="9">
        <v>0</v>
      </c>
      <c r="CX455" s="9">
        <v>0</v>
      </c>
      <c r="CY455" s="9">
        <v>0</v>
      </c>
      <c r="CZ455" s="9">
        <v>0</v>
      </c>
      <c r="DA455" s="9">
        <v>0</v>
      </c>
      <c r="DB455" s="9">
        <v>0</v>
      </c>
      <c r="DC455" s="9">
        <v>0</v>
      </c>
      <c r="DD455" s="9">
        <v>0</v>
      </c>
      <c r="DE455" s="9">
        <v>0</v>
      </c>
      <c r="DF455" s="9">
        <v>0</v>
      </c>
      <c r="DG455" s="144">
        <f t="shared" si="751"/>
        <v>0</v>
      </c>
      <c r="DH455" s="144">
        <f t="shared" ref="DH455:EW455" si="758">DG455</f>
        <v>0</v>
      </c>
      <c r="DI455" s="144">
        <f t="shared" si="758"/>
        <v>0</v>
      </c>
      <c r="DJ455" s="144">
        <f t="shared" si="758"/>
        <v>0</v>
      </c>
      <c r="DK455" s="144">
        <f t="shared" si="758"/>
        <v>0</v>
      </c>
      <c r="DL455" s="144">
        <f t="shared" si="758"/>
        <v>0</v>
      </c>
      <c r="DM455" s="144">
        <f t="shared" si="758"/>
        <v>0</v>
      </c>
      <c r="DN455" s="144">
        <f t="shared" si="758"/>
        <v>0</v>
      </c>
      <c r="DO455" s="144">
        <f t="shared" si="758"/>
        <v>0</v>
      </c>
      <c r="DP455" s="144">
        <f t="shared" si="758"/>
        <v>0</v>
      </c>
      <c r="DQ455" s="144">
        <f t="shared" si="758"/>
        <v>0</v>
      </c>
      <c r="DR455" s="144">
        <f t="shared" si="758"/>
        <v>0</v>
      </c>
      <c r="DS455" s="144">
        <f t="shared" si="758"/>
        <v>0</v>
      </c>
      <c r="DT455" s="144">
        <f t="shared" si="758"/>
        <v>0</v>
      </c>
      <c r="DU455" s="144">
        <f t="shared" si="758"/>
        <v>0</v>
      </c>
      <c r="DV455" s="144">
        <f t="shared" si="758"/>
        <v>0</v>
      </c>
      <c r="DW455" s="144">
        <f t="shared" si="758"/>
        <v>0</v>
      </c>
      <c r="DX455" s="144">
        <f t="shared" si="758"/>
        <v>0</v>
      </c>
      <c r="DY455" s="144">
        <f t="shared" si="758"/>
        <v>0</v>
      </c>
      <c r="DZ455" s="144">
        <f t="shared" si="758"/>
        <v>0</v>
      </c>
      <c r="EA455" s="144">
        <f t="shared" si="758"/>
        <v>0</v>
      </c>
      <c r="EB455" s="144">
        <f t="shared" si="758"/>
        <v>0</v>
      </c>
      <c r="EC455" s="144">
        <f t="shared" si="758"/>
        <v>0</v>
      </c>
      <c r="ED455" s="144">
        <f t="shared" si="758"/>
        <v>0</v>
      </c>
      <c r="EE455" s="144">
        <f t="shared" si="758"/>
        <v>0</v>
      </c>
      <c r="EF455" s="144">
        <f t="shared" si="758"/>
        <v>0</v>
      </c>
      <c r="EG455" s="144">
        <f t="shared" si="758"/>
        <v>0</v>
      </c>
      <c r="EH455" s="144">
        <f t="shared" si="758"/>
        <v>0</v>
      </c>
      <c r="EI455" s="144">
        <f t="shared" si="758"/>
        <v>0</v>
      </c>
      <c r="EJ455" s="144">
        <f t="shared" si="758"/>
        <v>0</v>
      </c>
      <c r="EK455" s="144">
        <f t="shared" si="758"/>
        <v>0</v>
      </c>
      <c r="EL455" s="144">
        <f t="shared" si="758"/>
        <v>0</v>
      </c>
      <c r="EM455" s="144">
        <f t="shared" si="758"/>
        <v>0</v>
      </c>
      <c r="EN455" s="144">
        <f t="shared" si="758"/>
        <v>0</v>
      </c>
      <c r="EO455" s="144">
        <f t="shared" si="758"/>
        <v>0</v>
      </c>
      <c r="EP455" s="144">
        <f t="shared" si="758"/>
        <v>0</v>
      </c>
      <c r="EQ455" s="144">
        <f t="shared" si="758"/>
        <v>0</v>
      </c>
      <c r="ER455" s="144">
        <f t="shared" si="758"/>
        <v>0</v>
      </c>
      <c r="ES455" s="144">
        <f t="shared" si="758"/>
        <v>0</v>
      </c>
      <c r="ET455" s="144">
        <f t="shared" si="758"/>
        <v>0</v>
      </c>
      <c r="EU455" s="144">
        <f t="shared" si="758"/>
        <v>0</v>
      </c>
      <c r="EV455" s="144">
        <f t="shared" si="758"/>
        <v>0</v>
      </c>
      <c r="EW455" s="144">
        <f t="shared" si="758"/>
        <v>0</v>
      </c>
      <c r="EX455" s="147">
        <f>PV(0.05,'PV factor'!C326,,-BR455)</f>
        <v>20861.678004535148</v>
      </c>
      <c r="EY455" s="147">
        <f>PV(0.05,'PV factor'!D326,,-BS455)</f>
        <v>0</v>
      </c>
      <c r="EZ455" s="147">
        <f>PV(0.05,'PV factor'!E326,,-BT455)</f>
        <v>0</v>
      </c>
      <c r="FA455" s="147">
        <f>PV(0.05,'PV factor'!F326,,-BU455)</f>
        <v>0</v>
      </c>
      <c r="FB455" s="147">
        <f>PV(0.05,'PV factor'!G326,,-BV455)</f>
        <v>0</v>
      </c>
      <c r="FC455" s="147">
        <f>PV(0.05,'PV factor'!H326,,-BW455)</f>
        <v>0</v>
      </c>
      <c r="FD455" s="147">
        <f>PV(0.05,'PV factor'!I326,,-BX455)</f>
        <v>0</v>
      </c>
      <c r="FE455" s="147">
        <f>PV(0.05,'PV factor'!J326,,-BY455)</f>
        <v>0</v>
      </c>
      <c r="FF455" s="147">
        <f>PV(0.05,'PV factor'!K326,,-BZ455)</f>
        <v>0</v>
      </c>
      <c r="FG455" s="147">
        <f>PV(0.05,'PV factor'!L326,,-CA455)</f>
        <v>0</v>
      </c>
      <c r="FH455" s="147">
        <f>PV(0.05,'PV factor'!M326,,-CB455)</f>
        <v>0</v>
      </c>
      <c r="FI455" s="147">
        <f>PV(0.05,'PV factor'!N326,,-CC455)</f>
        <v>0</v>
      </c>
      <c r="FJ455" s="147">
        <f>PV(0.05,'PV factor'!O326,,-CD455)</f>
        <v>0</v>
      </c>
      <c r="FK455" s="147">
        <f>PV(0.05,'PV factor'!P326,,-CE455)</f>
        <v>0</v>
      </c>
      <c r="FL455" s="147">
        <f>PV(0.05,'PV factor'!Q326,,-CF455)</f>
        <v>0</v>
      </c>
      <c r="FM455" s="147">
        <f>PV(0.05,'PV factor'!R326,,-CG455)</f>
        <v>0</v>
      </c>
      <c r="FN455" s="147">
        <f>PV(0.05,'PV factor'!S326,,-CH455)</f>
        <v>0</v>
      </c>
      <c r="FO455" s="147">
        <f>PV(0.05,'PV factor'!T326,,-CI455)</f>
        <v>0</v>
      </c>
      <c r="FP455" s="147">
        <f>PV(0.05,'PV factor'!U326,,-CJ455)</f>
        <v>0</v>
      </c>
      <c r="FQ455" s="147">
        <f>PV(0.05,'PV factor'!V326,,-CK455)</f>
        <v>0</v>
      </c>
      <c r="FR455" s="147">
        <f>PV(0.05,'PV factor'!W326,,-CL455)</f>
        <v>0</v>
      </c>
      <c r="FS455" s="147">
        <f>PV(0.05,'PV factor'!X326,,-CM455)</f>
        <v>0</v>
      </c>
      <c r="FT455" s="147">
        <f>PV(0.05,'PV factor'!Y326,,-CN455)</f>
        <v>0</v>
      </c>
      <c r="FU455" s="147">
        <f>PV(0.05,'PV factor'!Z326,,-CO455)</f>
        <v>0</v>
      </c>
      <c r="FV455" s="147">
        <f>PV(0.05,'PV factor'!AA326,,-CP455)</f>
        <v>0</v>
      </c>
      <c r="FW455" s="147">
        <f>PV(0.05,'PV factor'!AB326,,-CQ455)</f>
        <v>0</v>
      </c>
      <c r="FX455" s="147">
        <f>PV(0.05,'PV factor'!AC326,,-CR455)</f>
        <v>0</v>
      </c>
      <c r="FY455" s="147">
        <f>PV(0.05,'PV factor'!AD326,,-CS455)</f>
        <v>0</v>
      </c>
      <c r="FZ455" s="147">
        <f>PV(0.05,'PV factor'!AE326,,-CT455)</f>
        <v>0</v>
      </c>
      <c r="GA455" s="147">
        <f>PV(0.05,'PV factor'!AF326,,-CU455)</f>
        <v>0</v>
      </c>
      <c r="GB455" s="147">
        <f>PV(0.05,'PV factor'!AG326,,-CV455)</f>
        <v>0</v>
      </c>
      <c r="GC455" s="147">
        <f>PV(0.05,'PV factor'!AH326,,-CW455)</f>
        <v>0</v>
      </c>
      <c r="GD455" s="147">
        <f>PV(0.05,'PV factor'!AI326,,-CX455)</f>
        <v>0</v>
      </c>
      <c r="GE455" s="147">
        <f>PV(0.05,'PV factor'!AJ326,,-CY455)</f>
        <v>0</v>
      </c>
      <c r="GF455" s="147">
        <f>PV(0.05,'PV factor'!AK326,,-CZ455)</f>
        <v>0</v>
      </c>
      <c r="GG455" s="147">
        <f>PV(0.05,'PV factor'!AL326,,-DA455)</f>
        <v>0</v>
      </c>
      <c r="GH455" s="147">
        <f>PV(0.05,'PV factor'!AM326,,-DB455)</f>
        <v>0</v>
      </c>
      <c r="GI455" s="147">
        <f>PV(0.05,'PV factor'!AN326,,-DC455)</f>
        <v>0</v>
      </c>
      <c r="GJ455" s="147">
        <f>PV(0.05,'PV factor'!AO326,,-DD455)</f>
        <v>0</v>
      </c>
      <c r="GK455" s="147">
        <f>PV(0.05,'PV factor'!AP326,,-DE455)</f>
        <v>0</v>
      </c>
      <c r="GL455" s="147">
        <f>PV(0.05,'PV factor'!C326,,-DI455)</f>
        <v>0</v>
      </c>
      <c r="GM455" s="147">
        <f>PV(0.05,'PV factor'!D326,,-DJ455)</f>
        <v>0</v>
      </c>
      <c r="GN455" s="147">
        <f>PV(0.05,'PV factor'!E326,,-DK455)</f>
        <v>0</v>
      </c>
      <c r="GO455" s="147">
        <f>PV(0.05,'PV factor'!F326,,-DL455)</f>
        <v>0</v>
      </c>
      <c r="GP455" s="147">
        <f>PV(0.05,'PV factor'!G326,,-DM455)</f>
        <v>0</v>
      </c>
      <c r="GQ455" s="147">
        <f>PV(0.05,'PV factor'!H326,,-DN455)</f>
        <v>0</v>
      </c>
      <c r="GR455" s="147">
        <f>PV(0.05,'PV factor'!I326,,-DO455)</f>
        <v>0</v>
      </c>
      <c r="GS455" s="147">
        <f>PV(0.05,'PV factor'!J326,,-DP455)</f>
        <v>0</v>
      </c>
      <c r="GT455" s="147">
        <f>PV(0.05,'PV factor'!K326,,-DQ455)</f>
        <v>0</v>
      </c>
      <c r="GU455" s="147">
        <f>PV(0.05,'PV factor'!L326,,-DR455)</f>
        <v>0</v>
      </c>
      <c r="GV455" s="147">
        <f>PV(0.05,'PV factor'!M326,,-DS455)</f>
        <v>0</v>
      </c>
      <c r="GW455" s="147">
        <f>PV(0.05,'PV factor'!N326,,-DT455)</f>
        <v>0</v>
      </c>
      <c r="GX455" s="147">
        <f>PV(0.05,'PV factor'!O326,,-DU455)</f>
        <v>0</v>
      </c>
      <c r="GY455" s="147">
        <f>PV(0.05,'PV factor'!P326,,-DV455)</f>
        <v>0</v>
      </c>
      <c r="GZ455" s="147">
        <f>PV(0.05,'PV factor'!Q326,,-DW455)</f>
        <v>0</v>
      </c>
      <c r="HA455" s="147">
        <f>PV(0.05,'PV factor'!R326,,-DX455)</f>
        <v>0</v>
      </c>
      <c r="HB455" s="147">
        <f>PV(0.05,'PV factor'!S326,,-DY455)</f>
        <v>0</v>
      </c>
      <c r="HC455" s="147">
        <f>PV(0.05,'PV factor'!T326,,-DZ455)</f>
        <v>0</v>
      </c>
      <c r="HD455" s="147">
        <f>PV(0.05,'PV factor'!U326,,-EA455)</f>
        <v>0</v>
      </c>
      <c r="HE455" s="147">
        <f>PV(0.05,'PV factor'!V326,,-EB455)</f>
        <v>0</v>
      </c>
      <c r="HF455" s="147">
        <f>PV(0.05,'PV factor'!W326,,-EC455)</f>
        <v>0</v>
      </c>
      <c r="HG455" s="147">
        <f>PV(0.05,'PV factor'!X326,,-ED455)</f>
        <v>0</v>
      </c>
      <c r="HH455" s="147">
        <f>PV(0.05,'PV factor'!Y326,,-EE455)</f>
        <v>0</v>
      </c>
      <c r="HI455" s="147">
        <f>PV(0.05,'PV factor'!Z326,,-EF455)</f>
        <v>0</v>
      </c>
      <c r="HJ455" s="147">
        <f>PV(0.05,'PV factor'!AA326,,-EG455)</f>
        <v>0</v>
      </c>
      <c r="HK455" s="147">
        <f>PV(0.05,'PV factor'!AB326,,-EH455)</f>
        <v>0</v>
      </c>
      <c r="HL455" s="147">
        <f>PV(0.05,'PV factor'!AC326,,-EI455)</f>
        <v>0</v>
      </c>
      <c r="HM455" s="147">
        <f>PV(0.05,'PV factor'!AD326,,-EJ455)</f>
        <v>0</v>
      </c>
      <c r="HN455" s="147">
        <f>PV(0.05,'PV factor'!AE326,,-EK455)</f>
        <v>0</v>
      </c>
      <c r="HO455" s="147">
        <f>PV(0.05,'PV factor'!AF326,,-EL455)</f>
        <v>0</v>
      </c>
      <c r="HP455" s="147">
        <f>PV(0.05,'PV factor'!AG326,,-EM455)</f>
        <v>0</v>
      </c>
      <c r="HQ455" s="147">
        <f>PV(0.05,'PV factor'!AH326,,-EN455)</f>
        <v>0</v>
      </c>
      <c r="HR455" s="147">
        <f>PV(0.05,'PV factor'!AI326,,-EO455)</f>
        <v>0</v>
      </c>
      <c r="HS455" s="147">
        <f>PV(0.05,'PV factor'!AJ326,,-EP455)</f>
        <v>0</v>
      </c>
      <c r="HT455" s="147">
        <f>PV(0.05,'PV factor'!AK326,,-EQ455)</f>
        <v>0</v>
      </c>
      <c r="HU455" s="147">
        <f>PV(0.05,'PV factor'!AL326,,-ER455)</f>
        <v>0</v>
      </c>
      <c r="HV455" s="147">
        <f>PV(0.05,'PV factor'!AM326,,-ES455)</f>
        <v>0</v>
      </c>
      <c r="HW455" s="147">
        <f>PV(0.05,'PV factor'!AN326,,-ET455)</f>
        <v>0</v>
      </c>
      <c r="HX455" s="147">
        <f>PV(0.05,'PV factor'!AO326,,-EU455)</f>
        <v>0</v>
      </c>
      <c r="HY455" s="147">
        <f>PV(0.05,'PV factor'!AP326,,-EV455)</f>
        <v>0</v>
      </c>
      <c r="HZ455" s="147">
        <f t="shared" si="753"/>
        <v>20861.678004535148</v>
      </c>
      <c r="IA455" s="147">
        <f t="shared" si="754"/>
        <v>0</v>
      </c>
      <c r="IB455" s="401">
        <f t="shared" si="755"/>
        <v>0</v>
      </c>
    </row>
    <row r="456" spans="1:236" s="180" customFormat="1" ht="90" customHeight="1" x14ac:dyDescent="0.25">
      <c r="A456" s="161" t="s">
        <v>1136</v>
      </c>
      <c r="B456" s="150" t="s">
        <v>1137</v>
      </c>
      <c r="C456" s="150" t="s">
        <v>1138</v>
      </c>
      <c r="D456" s="148" t="s">
        <v>73</v>
      </c>
      <c r="E456" s="150" t="s">
        <v>1139</v>
      </c>
      <c r="F456" s="151" t="s">
        <v>1140</v>
      </c>
      <c r="G456" s="151" t="s">
        <v>1140</v>
      </c>
      <c r="H456" s="79" t="s">
        <v>77</v>
      </c>
      <c r="I456" s="151" t="s">
        <v>315</v>
      </c>
      <c r="J456" s="151">
        <v>5</v>
      </c>
      <c r="K456" s="95" t="s">
        <v>206</v>
      </c>
      <c r="L456" s="191"/>
      <c r="M456" s="73"/>
      <c r="N456" s="79" t="s">
        <v>81</v>
      </c>
      <c r="O456" s="79" t="s">
        <v>82</v>
      </c>
      <c r="P456" s="79" t="s">
        <v>83</v>
      </c>
      <c r="Q456" s="112" t="s">
        <v>100</v>
      </c>
      <c r="R456" s="73" t="s">
        <v>162</v>
      </c>
      <c r="S456" s="79" t="s">
        <v>191</v>
      </c>
      <c r="T456" s="79"/>
      <c r="U456" s="79" t="s">
        <v>87</v>
      </c>
      <c r="V456" s="81">
        <v>0.76</v>
      </c>
      <c r="W456" s="162">
        <v>26352</v>
      </c>
      <c r="X456" s="162">
        <v>0</v>
      </c>
      <c r="Y456" s="162">
        <v>26352</v>
      </c>
      <c r="Z456" s="162">
        <v>0</v>
      </c>
      <c r="AA456" s="162">
        <v>0</v>
      </c>
      <c r="AB456" s="162">
        <v>0</v>
      </c>
      <c r="AC456" s="162">
        <v>0</v>
      </c>
      <c r="AD456" s="162">
        <v>0</v>
      </c>
      <c r="AE456" s="149">
        <v>0</v>
      </c>
      <c r="AF456" s="149">
        <v>0</v>
      </c>
      <c r="AG456" s="149">
        <v>0</v>
      </c>
      <c r="AH456" s="149">
        <v>0</v>
      </c>
      <c r="AI456" s="88" t="s">
        <v>88</v>
      </c>
      <c r="AJ456" s="162">
        <v>0</v>
      </c>
      <c r="AK456" s="162">
        <v>0</v>
      </c>
      <c r="AL456" s="162">
        <v>0</v>
      </c>
      <c r="AM456" s="162">
        <v>0</v>
      </c>
      <c r="AN456" s="162">
        <v>0</v>
      </c>
      <c r="AO456" s="162">
        <v>0</v>
      </c>
      <c r="AP456" s="162">
        <v>0</v>
      </c>
      <c r="AQ456" s="149">
        <v>0</v>
      </c>
      <c r="AR456" s="149">
        <v>0</v>
      </c>
      <c r="AS456" s="149">
        <v>0</v>
      </c>
      <c r="AT456" s="149">
        <v>0</v>
      </c>
      <c r="AU456" s="151" t="s">
        <v>1141</v>
      </c>
      <c r="AV456" s="230">
        <f t="shared" si="721"/>
        <v>1</v>
      </c>
      <c r="AW456" s="230">
        <f t="shared" si="722"/>
        <v>0</v>
      </c>
      <c r="AX456" s="230" t="str">
        <f t="shared" si="723"/>
        <v>D2</v>
      </c>
      <c r="AY456" s="141">
        <f t="shared" si="724"/>
        <v>9</v>
      </c>
      <c r="AZ456" s="70">
        <f t="shared" si="725"/>
        <v>1</v>
      </c>
      <c r="BA456" s="70">
        <f t="shared" si="726"/>
        <v>1</v>
      </c>
      <c r="BB456" s="70">
        <f t="shared" si="727"/>
        <v>1</v>
      </c>
      <c r="BC456" s="70">
        <f t="shared" si="728"/>
        <v>1</v>
      </c>
      <c r="BD456" s="70">
        <f t="shared" si="729"/>
        <v>1</v>
      </c>
      <c r="BE456" s="70">
        <f t="shared" si="730"/>
        <v>1</v>
      </c>
      <c r="BF456" s="70">
        <f t="shared" si="731"/>
        <v>1</v>
      </c>
      <c r="BG456" s="71">
        <f t="shared" si="732"/>
        <v>0</v>
      </c>
      <c r="BH456" s="71">
        <f t="shared" si="733"/>
        <v>1</v>
      </c>
      <c r="BI456" s="71">
        <f t="shared" si="734"/>
        <v>0</v>
      </c>
      <c r="BJ456" s="71">
        <f t="shared" si="735"/>
        <v>0</v>
      </c>
      <c r="BK456" s="71">
        <f t="shared" si="736"/>
        <v>1</v>
      </c>
      <c r="BL456" s="70">
        <f t="shared" si="737"/>
        <v>1</v>
      </c>
      <c r="BM456" s="70">
        <f t="shared" si="738"/>
        <v>1</v>
      </c>
      <c r="BN456" s="70">
        <f t="shared" si="739"/>
        <v>1</v>
      </c>
      <c r="BO456" s="70">
        <f t="shared" si="740"/>
        <v>0</v>
      </c>
      <c r="BP456" s="144">
        <f t="shared" si="741"/>
        <v>26352</v>
      </c>
      <c r="BQ456" s="144">
        <f t="shared" si="742"/>
        <v>0</v>
      </c>
      <c r="BR456" s="144">
        <f t="shared" si="743"/>
        <v>0</v>
      </c>
      <c r="BS456" s="144">
        <f t="shared" si="744"/>
        <v>0</v>
      </c>
      <c r="BT456" s="144">
        <f t="shared" si="745"/>
        <v>0</v>
      </c>
      <c r="BU456" s="144">
        <f t="shared" si="746"/>
        <v>0</v>
      </c>
      <c r="BV456" s="144">
        <f t="shared" si="747"/>
        <v>0</v>
      </c>
      <c r="BW456" s="144">
        <f t="shared" si="748"/>
        <v>0</v>
      </c>
      <c r="BX456" s="144">
        <f t="shared" si="749"/>
        <v>0</v>
      </c>
      <c r="BY456" s="144">
        <f t="shared" si="750"/>
        <v>0</v>
      </c>
      <c r="BZ456" s="9">
        <v>0</v>
      </c>
      <c r="CA456" s="9">
        <v>0</v>
      </c>
      <c r="CB456" s="9">
        <v>0</v>
      </c>
      <c r="CC456" s="9">
        <v>0</v>
      </c>
      <c r="CD456" s="9">
        <v>0</v>
      </c>
      <c r="CE456" s="9">
        <v>0</v>
      </c>
      <c r="CF456" s="9">
        <v>0</v>
      </c>
      <c r="CG456" s="9">
        <v>0</v>
      </c>
      <c r="CH456" s="9">
        <v>0</v>
      </c>
      <c r="CI456" s="9">
        <v>0</v>
      </c>
      <c r="CJ456" s="9">
        <v>0</v>
      </c>
      <c r="CK456" s="9">
        <v>0</v>
      </c>
      <c r="CL456" s="9">
        <v>0</v>
      </c>
      <c r="CM456" s="9">
        <v>0</v>
      </c>
      <c r="CN456" s="9">
        <v>0</v>
      </c>
      <c r="CO456" s="9">
        <v>0</v>
      </c>
      <c r="CP456" s="9">
        <v>0</v>
      </c>
      <c r="CQ456" s="9">
        <v>0</v>
      </c>
      <c r="CR456" s="9">
        <v>0</v>
      </c>
      <c r="CS456" s="9">
        <v>0</v>
      </c>
      <c r="CT456" s="9">
        <v>0</v>
      </c>
      <c r="CU456" s="9">
        <v>0</v>
      </c>
      <c r="CV456" s="9">
        <v>0</v>
      </c>
      <c r="CW456" s="9">
        <v>0</v>
      </c>
      <c r="CX456" s="9">
        <v>0</v>
      </c>
      <c r="CY456" s="9">
        <v>0</v>
      </c>
      <c r="CZ456" s="9">
        <v>0</v>
      </c>
      <c r="DA456" s="9">
        <v>0</v>
      </c>
      <c r="DB456" s="9">
        <v>0</v>
      </c>
      <c r="DC456" s="9">
        <v>0</v>
      </c>
      <c r="DD456" s="9">
        <v>0</v>
      </c>
      <c r="DE456" s="9">
        <v>0</v>
      </c>
      <c r="DF456" s="9">
        <v>0</v>
      </c>
      <c r="DG456" s="144">
        <f t="shared" si="751"/>
        <v>0</v>
      </c>
      <c r="DH456" s="144">
        <f t="shared" ref="DH456:EW456" si="759">DG456</f>
        <v>0</v>
      </c>
      <c r="DI456" s="144">
        <f t="shared" si="759"/>
        <v>0</v>
      </c>
      <c r="DJ456" s="144">
        <f t="shared" si="759"/>
        <v>0</v>
      </c>
      <c r="DK456" s="144">
        <f t="shared" si="759"/>
        <v>0</v>
      </c>
      <c r="DL456" s="144">
        <f t="shared" si="759"/>
        <v>0</v>
      </c>
      <c r="DM456" s="144">
        <f t="shared" si="759"/>
        <v>0</v>
      </c>
      <c r="DN456" s="144">
        <f t="shared" si="759"/>
        <v>0</v>
      </c>
      <c r="DO456" s="144">
        <f t="shared" si="759"/>
        <v>0</v>
      </c>
      <c r="DP456" s="144">
        <f t="shared" si="759"/>
        <v>0</v>
      </c>
      <c r="DQ456" s="144">
        <f t="shared" si="759"/>
        <v>0</v>
      </c>
      <c r="DR456" s="144">
        <f t="shared" si="759"/>
        <v>0</v>
      </c>
      <c r="DS456" s="144">
        <f t="shared" si="759"/>
        <v>0</v>
      </c>
      <c r="DT456" s="144">
        <f t="shared" si="759"/>
        <v>0</v>
      </c>
      <c r="DU456" s="144">
        <f t="shared" si="759"/>
        <v>0</v>
      </c>
      <c r="DV456" s="144">
        <f t="shared" si="759"/>
        <v>0</v>
      </c>
      <c r="DW456" s="144">
        <f t="shared" si="759"/>
        <v>0</v>
      </c>
      <c r="DX456" s="144">
        <f t="shared" si="759"/>
        <v>0</v>
      </c>
      <c r="DY456" s="144">
        <f t="shared" si="759"/>
        <v>0</v>
      </c>
      <c r="DZ456" s="144">
        <f t="shared" si="759"/>
        <v>0</v>
      </c>
      <c r="EA456" s="144">
        <f t="shared" si="759"/>
        <v>0</v>
      </c>
      <c r="EB456" s="144">
        <f t="shared" si="759"/>
        <v>0</v>
      </c>
      <c r="EC456" s="144">
        <f t="shared" si="759"/>
        <v>0</v>
      </c>
      <c r="ED456" s="144">
        <f t="shared" si="759"/>
        <v>0</v>
      </c>
      <c r="EE456" s="144">
        <f t="shared" si="759"/>
        <v>0</v>
      </c>
      <c r="EF456" s="144">
        <f t="shared" si="759"/>
        <v>0</v>
      </c>
      <c r="EG456" s="144">
        <f t="shared" si="759"/>
        <v>0</v>
      </c>
      <c r="EH456" s="144">
        <f t="shared" si="759"/>
        <v>0</v>
      </c>
      <c r="EI456" s="144">
        <f t="shared" si="759"/>
        <v>0</v>
      </c>
      <c r="EJ456" s="144">
        <f t="shared" si="759"/>
        <v>0</v>
      </c>
      <c r="EK456" s="144">
        <f t="shared" si="759"/>
        <v>0</v>
      </c>
      <c r="EL456" s="144">
        <f t="shared" si="759"/>
        <v>0</v>
      </c>
      <c r="EM456" s="144">
        <f t="shared" si="759"/>
        <v>0</v>
      </c>
      <c r="EN456" s="144">
        <f t="shared" si="759"/>
        <v>0</v>
      </c>
      <c r="EO456" s="144">
        <f t="shared" si="759"/>
        <v>0</v>
      </c>
      <c r="EP456" s="144">
        <f t="shared" si="759"/>
        <v>0</v>
      </c>
      <c r="EQ456" s="144">
        <f t="shared" si="759"/>
        <v>0</v>
      </c>
      <c r="ER456" s="144">
        <f t="shared" si="759"/>
        <v>0</v>
      </c>
      <c r="ES456" s="144">
        <f t="shared" si="759"/>
        <v>0</v>
      </c>
      <c r="ET456" s="144">
        <f t="shared" si="759"/>
        <v>0</v>
      </c>
      <c r="EU456" s="144">
        <f t="shared" si="759"/>
        <v>0</v>
      </c>
      <c r="EV456" s="144">
        <f t="shared" si="759"/>
        <v>0</v>
      </c>
      <c r="EW456" s="144">
        <f t="shared" si="759"/>
        <v>0</v>
      </c>
      <c r="EX456" s="147">
        <f>PV(0.05,'PV factor'!C73,,-BR456)</f>
        <v>0</v>
      </c>
      <c r="EY456" s="147">
        <f>PV(0.05,'PV factor'!D73,,-BS456)</f>
        <v>0</v>
      </c>
      <c r="EZ456" s="147">
        <f>PV(0.05,'PV factor'!E73,,-BT456)</f>
        <v>0</v>
      </c>
      <c r="FA456" s="147">
        <f>PV(0.05,'PV factor'!F73,,-BU456)</f>
        <v>0</v>
      </c>
      <c r="FB456" s="147">
        <f>PV(0.05,'PV factor'!G73,,-BV456)</f>
        <v>0</v>
      </c>
      <c r="FC456" s="147">
        <f>PV(0.05,'PV factor'!H73,,-BW456)</f>
        <v>0</v>
      </c>
      <c r="FD456" s="147">
        <f>PV(0.05,'PV factor'!I73,,-BX456)</f>
        <v>0</v>
      </c>
      <c r="FE456" s="147">
        <f>PV(0.05,'PV factor'!J73,,-BY456)</f>
        <v>0</v>
      </c>
      <c r="FF456" s="147">
        <f>PV(0.05,'PV factor'!K73,,-BZ456)</f>
        <v>0</v>
      </c>
      <c r="FG456" s="147">
        <f>PV(0.05,'PV factor'!L73,,-CA456)</f>
        <v>0</v>
      </c>
      <c r="FH456" s="147">
        <f>PV(0.05,'PV factor'!M73,,-CB456)</f>
        <v>0</v>
      </c>
      <c r="FI456" s="147">
        <f>PV(0.05,'PV factor'!N73,,-CC456)</f>
        <v>0</v>
      </c>
      <c r="FJ456" s="147">
        <f>PV(0.05,'PV factor'!O73,,-CD456)</f>
        <v>0</v>
      </c>
      <c r="FK456" s="147">
        <f>PV(0.05,'PV factor'!P73,,-CE456)</f>
        <v>0</v>
      </c>
      <c r="FL456" s="147">
        <f>PV(0.05,'PV factor'!Q73,,-CF456)</f>
        <v>0</v>
      </c>
      <c r="FM456" s="147">
        <f>PV(0.05,'PV factor'!R73,,-CG456)</f>
        <v>0</v>
      </c>
      <c r="FN456" s="147">
        <f>PV(0.05,'PV factor'!S73,,-CH456)</f>
        <v>0</v>
      </c>
      <c r="FO456" s="147">
        <f>PV(0.05,'PV factor'!T73,,-CI456)</f>
        <v>0</v>
      </c>
      <c r="FP456" s="147">
        <f>PV(0.05,'PV factor'!U73,,-CJ456)</f>
        <v>0</v>
      </c>
      <c r="FQ456" s="147">
        <f>PV(0.05,'PV factor'!V73,,-CK456)</f>
        <v>0</v>
      </c>
      <c r="FR456" s="147">
        <f>PV(0.05,'PV factor'!W73,,-CL456)</f>
        <v>0</v>
      </c>
      <c r="FS456" s="147">
        <f>PV(0.05,'PV factor'!X73,,-CM456)</f>
        <v>0</v>
      </c>
      <c r="FT456" s="147">
        <f>PV(0.05,'PV factor'!Y73,,-CN456)</f>
        <v>0</v>
      </c>
      <c r="FU456" s="147">
        <f>PV(0.05,'PV factor'!Z73,,-CO456)</f>
        <v>0</v>
      </c>
      <c r="FV456" s="147">
        <f>PV(0.05,'PV factor'!AA73,,-CP456)</f>
        <v>0</v>
      </c>
      <c r="FW456" s="147">
        <f>PV(0.05,'PV factor'!AB73,,-CQ456)</f>
        <v>0</v>
      </c>
      <c r="FX456" s="147">
        <f>PV(0.05,'PV factor'!AC73,,-CR456)</f>
        <v>0</v>
      </c>
      <c r="FY456" s="147">
        <f>PV(0.05,'PV factor'!AD73,,-CS456)</f>
        <v>0</v>
      </c>
      <c r="FZ456" s="147">
        <f>PV(0.05,'PV factor'!AE73,,-CT456)</f>
        <v>0</v>
      </c>
      <c r="GA456" s="147">
        <f>PV(0.05,'PV factor'!AF73,,-CU456)</f>
        <v>0</v>
      </c>
      <c r="GB456" s="147">
        <f>PV(0.05,'PV factor'!AG73,,-CV456)</f>
        <v>0</v>
      </c>
      <c r="GC456" s="147">
        <f>PV(0.05,'PV factor'!AH73,,-CW456)</f>
        <v>0</v>
      </c>
      <c r="GD456" s="147">
        <f>PV(0.05,'PV factor'!AI73,,-CX456)</f>
        <v>0</v>
      </c>
      <c r="GE456" s="147">
        <f>PV(0.05,'PV factor'!AJ73,,-CY456)</f>
        <v>0</v>
      </c>
      <c r="GF456" s="147">
        <f>PV(0.05,'PV factor'!AK73,,-CZ456)</f>
        <v>0</v>
      </c>
      <c r="GG456" s="147">
        <f>PV(0.05,'PV factor'!AL73,,-DA456)</f>
        <v>0</v>
      </c>
      <c r="GH456" s="147">
        <f>PV(0.05,'PV factor'!AM73,,-DB456)</f>
        <v>0</v>
      </c>
      <c r="GI456" s="147">
        <f>PV(0.05,'PV factor'!AN73,,-DC456)</f>
        <v>0</v>
      </c>
      <c r="GJ456" s="147">
        <f>PV(0.05,'PV factor'!AO73,,-DD456)</f>
        <v>0</v>
      </c>
      <c r="GK456" s="147">
        <f>PV(0.05,'PV factor'!AP73,,-DE456)</f>
        <v>0</v>
      </c>
      <c r="GL456" s="147">
        <f>PV(0.05,'PV factor'!C73,,-DI456)</f>
        <v>0</v>
      </c>
      <c r="GM456" s="147">
        <f>PV(0.05,'PV factor'!D73,,-DJ456)</f>
        <v>0</v>
      </c>
      <c r="GN456" s="147">
        <f>PV(0.05,'PV factor'!E73,,-DK456)</f>
        <v>0</v>
      </c>
      <c r="GO456" s="147">
        <f>PV(0.05,'PV factor'!F73,,-DL456)</f>
        <v>0</v>
      </c>
      <c r="GP456" s="147">
        <f>PV(0.05,'PV factor'!G73,,-DM456)</f>
        <v>0</v>
      </c>
      <c r="GQ456" s="147">
        <f>PV(0.05,'PV factor'!H73,,-DN456)</f>
        <v>0</v>
      </c>
      <c r="GR456" s="147">
        <f>PV(0.05,'PV factor'!I73,,-DO456)</f>
        <v>0</v>
      </c>
      <c r="GS456" s="147">
        <f>PV(0.05,'PV factor'!J73,,-DP456)</f>
        <v>0</v>
      </c>
      <c r="GT456" s="147">
        <f>PV(0.05,'PV factor'!K73,,-DQ456)</f>
        <v>0</v>
      </c>
      <c r="GU456" s="147">
        <f>PV(0.05,'PV factor'!L73,,-DR456)</f>
        <v>0</v>
      </c>
      <c r="GV456" s="147">
        <f>PV(0.05,'PV factor'!M73,,-DS456)</f>
        <v>0</v>
      </c>
      <c r="GW456" s="147">
        <f>PV(0.05,'PV factor'!N73,,-DT456)</f>
        <v>0</v>
      </c>
      <c r="GX456" s="147">
        <f>PV(0.05,'PV factor'!O73,,-DU456)</f>
        <v>0</v>
      </c>
      <c r="GY456" s="147">
        <f>PV(0.05,'PV factor'!P73,,-DV456)</f>
        <v>0</v>
      </c>
      <c r="GZ456" s="147">
        <f>PV(0.05,'PV factor'!Q73,,-DW456)</f>
        <v>0</v>
      </c>
      <c r="HA456" s="147">
        <f>PV(0.05,'PV factor'!R73,,-DX456)</f>
        <v>0</v>
      </c>
      <c r="HB456" s="147">
        <f>PV(0.05,'PV factor'!S73,,-DY456)</f>
        <v>0</v>
      </c>
      <c r="HC456" s="147">
        <f>PV(0.05,'PV factor'!T73,,-DZ456)</f>
        <v>0</v>
      </c>
      <c r="HD456" s="147">
        <f>PV(0.05,'PV factor'!U73,,-EA456)</f>
        <v>0</v>
      </c>
      <c r="HE456" s="147">
        <f>PV(0.05,'PV factor'!V73,,-EB456)</f>
        <v>0</v>
      </c>
      <c r="HF456" s="147">
        <f>PV(0.05,'PV factor'!W73,,-EC456)</f>
        <v>0</v>
      </c>
      <c r="HG456" s="147">
        <f>PV(0.05,'PV factor'!X73,,-ED456)</f>
        <v>0</v>
      </c>
      <c r="HH456" s="147">
        <f>PV(0.05,'PV factor'!Y73,,-EE456)</f>
        <v>0</v>
      </c>
      <c r="HI456" s="147">
        <f>PV(0.05,'PV factor'!Z73,,-EF456)</f>
        <v>0</v>
      </c>
      <c r="HJ456" s="147">
        <f>PV(0.05,'PV factor'!AA73,,-EG456)</f>
        <v>0</v>
      </c>
      <c r="HK456" s="147">
        <f>PV(0.05,'PV factor'!AB73,,-EH456)</f>
        <v>0</v>
      </c>
      <c r="HL456" s="147">
        <f>PV(0.05,'PV factor'!AC73,,-EI456)</f>
        <v>0</v>
      </c>
      <c r="HM456" s="147">
        <f>PV(0.05,'PV factor'!AD73,,-EJ456)</f>
        <v>0</v>
      </c>
      <c r="HN456" s="147">
        <f>PV(0.05,'PV factor'!AE73,,-EK456)</f>
        <v>0</v>
      </c>
      <c r="HO456" s="147">
        <f>PV(0.05,'PV factor'!AF73,,-EL456)</f>
        <v>0</v>
      </c>
      <c r="HP456" s="147">
        <f>PV(0.05,'PV factor'!AG73,,-EM456)</f>
        <v>0</v>
      </c>
      <c r="HQ456" s="147">
        <f>PV(0.05,'PV factor'!AH73,,-EN456)</f>
        <v>0</v>
      </c>
      <c r="HR456" s="147">
        <f>PV(0.05,'PV factor'!AI73,,-EO456)</f>
        <v>0</v>
      </c>
      <c r="HS456" s="147">
        <f>PV(0.05,'PV factor'!AJ73,,-EP456)</f>
        <v>0</v>
      </c>
      <c r="HT456" s="147">
        <f>PV(0.05,'PV factor'!AK73,,-EQ456)</f>
        <v>0</v>
      </c>
      <c r="HU456" s="147">
        <f>PV(0.05,'PV factor'!AL73,,-ER456)</f>
        <v>0</v>
      </c>
      <c r="HV456" s="147">
        <f>PV(0.05,'PV factor'!AM73,,-ES456)</f>
        <v>0</v>
      </c>
      <c r="HW456" s="147">
        <f>PV(0.05,'PV factor'!AN73,,-ET456)</f>
        <v>0</v>
      </c>
      <c r="HX456" s="147">
        <f>PV(0.05,'PV factor'!AO73,,-EU456)</f>
        <v>0</v>
      </c>
      <c r="HY456" s="147">
        <f>PV(0.05,'PV factor'!AP73,,-EV456)</f>
        <v>0</v>
      </c>
      <c r="HZ456" s="147">
        <f t="shared" si="753"/>
        <v>0</v>
      </c>
      <c r="IA456" s="147">
        <f t="shared" si="754"/>
        <v>0</v>
      </c>
      <c r="IB456" s="401">
        <f t="shared" si="755"/>
        <v>0</v>
      </c>
    </row>
    <row r="457" spans="1:236" s="180" customFormat="1" ht="90" customHeight="1" x14ac:dyDescent="0.25">
      <c r="A457" s="161" t="s">
        <v>1136</v>
      </c>
      <c r="B457" s="150" t="s">
        <v>1137</v>
      </c>
      <c r="C457" s="150" t="s">
        <v>1142</v>
      </c>
      <c r="D457" s="79" t="s">
        <v>73</v>
      </c>
      <c r="E457" s="150" t="s">
        <v>1143</v>
      </c>
      <c r="F457" s="151" t="s">
        <v>1144</v>
      </c>
      <c r="G457" s="151" t="s">
        <v>1145</v>
      </c>
      <c r="H457" s="79" t="s">
        <v>77</v>
      </c>
      <c r="I457" s="151" t="s">
        <v>1146</v>
      </c>
      <c r="J457" s="151">
        <v>5</v>
      </c>
      <c r="K457" s="227" t="s">
        <v>94</v>
      </c>
      <c r="L457" s="191"/>
      <c r="M457" s="73"/>
      <c r="N457" s="79" t="s">
        <v>147</v>
      </c>
      <c r="O457" s="90" t="s">
        <v>148</v>
      </c>
      <c r="P457" s="79" t="s">
        <v>149</v>
      </c>
      <c r="Q457" s="112" t="s">
        <v>100</v>
      </c>
      <c r="R457" s="73" t="s">
        <v>162</v>
      </c>
      <c r="S457" s="79" t="s">
        <v>99</v>
      </c>
      <c r="T457" s="79"/>
      <c r="U457" s="79" t="s">
        <v>87</v>
      </c>
      <c r="V457" s="81">
        <v>1</v>
      </c>
      <c r="W457" s="162">
        <v>5000</v>
      </c>
      <c r="X457" s="162">
        <v>0</v>
      </c>
      <c r="Y457" s="162">
        <v>5000</v>
      </c>
      <c r="Z457" s="162">
        <v>0</v>
      </c>
      <c r="AA457" s="162">
        <v>0</v>
      </c>
      <c r="AB457" s="162">
        <v>0</v>
      </c>
      <c r="AC457" s="162">
        <v>0</v>
      </c>
      <c r="AD457" s="162">
        <v>0</v>
      </c>
      <c r="AE457" s="149">
        <v>0</v>
      </c>
      <c r="AF457" s="149">
        <v>0</v>
      </c>
      <c r="AG457" s="149">
        <v>0</v>
      </c>
      <c r="AH457" s="149">
        <v>0</v>
      </c>
      <c r="AI457" s="88" t="s">
        <v>88</v>
      </c>
      <c r="AJ457" s="176">
        <v>0</v>
      </c>
      <c r="AK457" s="176">
        <v>0</v>
      </c>
      <c r="AL457" s="176">
        <v>0</v>
      </c>
      <c r="AM457" s="176">
        <v>0</v>
      </c>
      <c r="AN457" s="176">
        <v>0</v>
      </c>
      <c r="AO457" s="176">
        <v>0</v>
      </c>
      <c r="AP457" s="176">
        <v>0</v>
      </c>
      <c r="AQ457" s="149">
        <v>0</v>
      </c>
      <c r="AR457" s="149">
        <v>0</v>
      </c>
      <c r="AS457" s="149">
        <v>0</v>
      </c>
      <c r="AT457" s="149">
        <v>0</v>
      </c>
      <c r="AU457" s="151"/>
      <c r="AV457" s="230">
        <f t="shared" si="721"/>
        <v>1</v>
      </c>
      <c r="AW457" s="230">
        <f t="shared" si="722"/>
        <v>0</v>
      </c>
      <c r="AX457" s="230" t="str">
        <f t="shared" si="723"/>
        <v>E3</v>
      </c>
      <c r="AY457" s="141">
        <f t="shared" si="724"/>
        <v>9</v>
      </c>
      <c r="AZ457" s="70">
        <f t="shared" si="725"/>
        <v>1</v>
      </c>
      <c r="BA457" s="70">
        <f t="shared" si="726"/>
        <v>1</v>
      </c>
      <c r="BB457" s="70">
        <f t="shared" si="727"/>
        <v>1</v>
      </c>
      <c r="BC457" s="70">
        <f t="shared" si="728"/>
        <v>1</v>
      </c>
      <c r="BD457" s="70">
        <f t="shared" si="729"/>
        <v>1</v>
      </c>
      <c r="BE457" s="70">
        <f t="shared" si="730"/>
        <v>1</v>
      </c>
      <c r="BF457" s="70">
        <f t="shared" si="731"/>
        <v>1</v>
      </c>
      <c r="BG457" s="71">
        <f t="shared" si="732"/>
        <v>0</v>
      </c>
      <c r="BH457" s="71">
        <f t="shared" si="733"/>
        <v>1</v>
      </c>
      <c r="BI457" s="71">
        <f t="shared" si="734"/>
        <v>0</v>
      </c>
      <c r="BJ457" s="71">
        <f t="shared" si="735"/>
        <v>1</v>
      </c>
      <c r="BK457" s="71">
        <f t="shared" si="736"/>
        <v>0</v>
      </c>
      <c r="BL457" s="70">
        <f t="shared" si="737"/>
        <v>1</v>
      </c>
      <c r="BM457" s="70">
        <f t="shared" si="738"/>
        <v>1</v>
      </c>
      <c r="BN457" s="70">
        <f t="shared" si="739"/>
        <v>1</v>
      </c>
      <c r="BO457" s="70">
        <f t="shared" si="740"/>
        <v>0</v>
      </c>
      <c r="BP457" s="144">
        <f t="shared" si="741"/>
        <v>5000</v>
      </c>
      <c r="BQ457" s="144">
        <f t="shared" si="742"/>
        <v>0</v>
      </c>
      <c r="BR457" s="144">
        <f t="shared" si="743"/>
        <v>0</v>
      </c>
      <c r="BS457" s="144">
        <f t="shared" si="744"/>
        <v>0</v>
      </c>
      <c r="BT457" s="144">
        <f t="shared" si="745"/>
        <v>0</v>
      </c>
      <c r="BU457" s="144">
        <f t="shared" si="746"/>
        <v>0</v>
      </c>
      <c r="BV457" s="144">
        <f t="shared" si="747"/>
        <v>0</v>
      </c>
      <c r="BW457" s="144">
        <f t="shared" si="748"/>
        <v>0</v>
      </c>
      <c r="BX457" s="144">
        <f t="shared" si="749"/>
        <v>0</v>
      </c>
      <c r="BY457" s="144">
        <f t="shared" si="750"/>
        <v>0</v>
      </c>
      <c r="BZ457" s="9">
        <v>0</v>
      </c>
      <c r="CA457" s="9">
        <v>0</v>
      </c>
      <c r="CB457" s="9">
        <v>0</v>
      </c>
      <c r="CC457" s="9">
        <v>0</v>
      </c>
      <c r="CD457" s="9">
        <v>0</v>
      </c>
      <c r="CE457" s="9">
        <v>0</v>
      </c>
      <c r="CF457" s="9">
        <v>0</v>
      </c>
      <c r="CG457" s="9">
        <v>0</v>
      </c>
      <c r="CH457" s="9">
        <v>0</v>
      </c>
      <c r="CI457" s="9">
        <v>0</v>
      </c>
      <c r="CJ457" s="9">
        <v>0</v>
      </c>
      <c r="CK457" s="9">
        <v>0</v>
      </c>
      <c r="CL457" s="9">
        <v>0</v>
      </c>
      <c r="CM457" s="9">
        <v>0</v>
      </c>
      <c r="CN457" s="9">
        <v>0</v>
      </c>
      <c r="CO457" s="9">
        <v>0</v>
      </c>
      <c r="CP457" s="9">
        <v>0</v>
      </c>
      <c r="CQ457" s="9">
        <v>0</v>
      </c>
      <c r="CR457" s="9">
        <v>0</v>
      </c>
      <c r="CS457" s="9">
        <v>0</v>
      </c>
      <c r="CT457" s="9">
        <v>0</v>
      </c>
      <c r="CU457" s="9">
        <v>0</v>
      </c>
      <c r="CV457" s="9">
        <v>0</v>
      </c>
      <c r="CW457" s="9">
        <v>0</v>
      </c>
      <c r="CX457" s="9">
        <v>0</v>
      </c>
      <c r="CY457" s="9">
        <v>0</v>
      </c>
      <c r="CZ457" s="9">
        <v>0</v>
      </c>
      <c r="DA457" s="9">
        <v>0</v>
      </c>
      <c r="DB457" s="9">
        <v>0</v>
      </c>
      <c r="DC457" s="9">
        <v>0</v>
      </c>
      <c r="DD457" s="9">
        <v>0</v>
      </c>
      <c r="DE457" s="9">
        <v>0</v>
      </c>
      <c r="DF457" s="9">
        <v>0</v>
      </c>
      <c r="DG457" s="144">
        <f t="shared" si="751"/>
        <v>0</v>
      </c>
      <c r="DH457" s="144">
        <f t="shared" ref="DH457:EW457" si="760">DG457</f>
        <v>0</v>
      </c>
      <c r="DI457" s="144">
        <f t="shared" si="760"/>
        <v>0</v>
      </c>
      <c r="DJ457" s="144">
        <f t="shared" si="760"/>
        <v>0</v>
      </c>
      <c r="DK457" s="144">
        <f t="shared" si="760"/>
        <v>0</v>
      </c>
      <c r="DL457" s="144">
        <f t="shared" si="760"/>
        <v>0</v>
      </c>
      <c r="DM457" s="144">
        <f t="shared" si="760"/>
        <v>0</v>
      </c>
      <c r="DN457" s="144">
        <f t="shared" si="760"/>
        <v>0</v>
      </c>
      <c r="DO457" s="144">
        <f t="shared" si="760"/>
        <v>0</v>
      </c>
      <c r="DP457" s="144">
        <f t="shared" si="760"/>
        <v>0</v>
      </c>
      <c r="DQ457" s="144">
        <f t="shared" si="760"/>
        <v>0</v>
      </c>
      <c r="DR457" s="144">
        <f t="shared" si="760"/>
        <v>0</v>
      </c>
      <c r="DS457" s="144">
        <f t="shared" si="760"/>
        <v>0</v>
      </c>
      <c r="DT457" s="144">
        <f t="shared" si="760"/>
        <v>0</v>
      </c>
      <c r="DU457" s="144">
        <f t="shared" si="760"/>
        <v>0</v>
      </c>
      <c r="DV457" s="144">
        <f t="shared" si="760"/>
        <v>0</v>
      </c>
      <c r="DW457" s="144">
        <f t="shared" si="760"/>
        <v>0</v>
      </c>
      <c r="DX457" s="144">
        <f t="shared" si="760"/>
        <v>0</v>
      </c>
      <c r="DY457" s="144">
        <f t="shared" si="760"/>
        <v>0</v>
      </c>
      <c r="DZ457" s="144">
        <f t="shared" si="760"/>
        <v>0</v>
      </c>
      <c r="EA457" s="144">
        <f t="shared" si="760"/>
        <v>0</v>
      </c>
      <c r="EB457" s="144">
        <f t="shared" si="760"/>
        <v>0</v>
      </c>
      <c r="EC457" s="144">
        <f t="shared" si="760"/>
        <v>0</v>
      </c>
      <c r="ED457" s="144">
        <f t="shared" si="760"/>
        <v>0</v>
      </c>
      <c r="EE457" s="144">
        <f t="shared" si="760"/>
        <v>0</v>
      </c>
      <c r="EF457" s="144">
        <f t="shared" si="760"/>
        <v>0</v>
      </c>
      <c r="EG457" s="144">
        <f t="shared" si="760"/>
        <v>0</v>
      </c>
      <c r="EH457" s="144">
        <f t="shared" si="760"/>
        <v>0</v>
      </c>
      <c r="EI457" s="144">
        <f t="shared" si="760"/>
        <v>0</v>
      </c>
      <c r="EJ457" s="144">
        <f t="shared" si="760"/>
        <v>0</v>
      </c>
      <c r="EK457" s="144">
        <f t="shared" si="760"/>
        <v>0</v>
      </c>
      <c r="EL457" s="144">
        <f t="shared" si="760"/>
        <v>0</v>
      </c>
      <c r="EM457" s="144">
        <f t="shared" si="760"/>
        <v>0</v>
      </c>
      <c r="EN457" s="144">
        <f t="shared" si="760"/>
        <v>0</v>
      </c>
      <c r="EO457" s="144">
        <f t="shared" si="760"/>
        <v>0</v>
      </c>
      <c r="EP457" s="144">
        <f t="shared" si="760"/>
        <v>0</v>
      </c>
      <c r="EQ457" s="144">
        <f t="shared" si="760"/>
        <v>0</v>
      </c>
      <c r="ER457" s="144">
        <f t="shared" si="760"/>
        <v>0</v>
      </c>
      <c r="ES457" s="144">
        <f t="shared" si="760"/>
        <v>0</v>
      </c>
      <c r="ET457" s="144">
        <f t="shared" si="760"/>
        <v>0</v>
      </c>
      <c r="EU457" s="144">
        <f t="shared" si="760"/>
        <v>0</v>
      </c>
      <c r="EV457" s="144">
        <f t="shared" si="760"/>
        <v>0</v>
      </c>
      <c r="EW457" s="144">
        <f t="shared" si="760"/>
        <v>0</v>
      </c>
      <c r="EX457" s="147">
        <f>PV(0.05,'PV factor'!C74,,-BR457)</f>
        <v>0</v>
      </c>
      <c r="EY457" s="147">
        <f>PV(0.05,'PV factor'!D74,,-BS457)</f>
        <v>0</v>
      </c>
      <c r="EZ457" s="147">
        <f>PV(0.05,'PV factor'!E74,,-BT457)</f>
        <v>0</v>
      </c>
      <c r="FA457" s="147">
        <f>PV(0.05,'PV factor'!F74,,-BU457)</f>
        <v>0</v>
      </c>
      <c r="FB457" s="147">
        <f>PV(0.05,'PV factor'!G74,,-BV457)</f>
        <v>0</v>
      </c>
      <c r="FC457" s="147">
        <f>PV(0.05,'PV factor'!H74,,-BW457)</f>
        <v>0</v>
      </c>
      <c r="FD457" s="147">
        <f>PV(0.05,'PV factor'!I74,,-BX457)</f>
        <v>0</v>
      </c>
      <c r="FE457" s="147">
        <f>PV(0.05,'PV factor'!J74,,-BY457)</f>
        <v>0</v>
      </c>
      <c r="FF457" s="147">
        <f>PV(0.05,'PV factor'!K74,,-BZ457)</f>
        <v>0</v>
      </c>
      <c r="FG457" s="147">
        <f>PV(0.05,'PV factor'!L74,,-CA457)</f>
        <v>0</v>
      </c>
      <c r="FH457" s="147">
        <f>PV(0.05,'PV factor'!M74,,-CB457)</f>
        <v>0</v>
      </c>
      <c r="FI457" s="147">
        <f>PV(0.05,'PV factor'!N74,,-CC457)</f>
        <v>0</v>
      </c>
      <c r="FJ457" s="147">
        <f>PV(0.05,'PV factor'!O74,,-CD457)</f>
        <v>0</v>
      </c>
      <c r="FK457" s="147">
        <f>PV(0.05,'PV factor'!P74,,-CE457)</f>
        <v>0</v>
      </c>
      <c r="FL457" s="147">
        <f>PV(0.05,'PV factor'!Q74,,-CF457)</f>
        <v>0</v>
      </c>
      <c r="FM457" s="147">
        <f>PV(0.05,'PV factor'!R74,,-CG457)</f>
        <v>0</v>
      </c>
      <c r="FN457" s="147">
        <f>PV(0.05,'PV factor'!S74,,-CH457)</f>
        <v>0</v>
      </c>
      <c r="FO457" s="147">
        <f>PV(0.05,'PV factor'!T74,,-CI457)</f>
        <v>0</v>
      </c>
      <c r="FP457" s="147">
        <f>PV(0.05,'PV factor'!U74,,-CJ457)</f>
        <v>0</v>
      </c>
      <c r="FQ457" s="147">
        <f>PV(0.05,'PV factor'!V74,,-CK457)</f>
        <v>0</v>
      </c>
      <c r="FR457" s="147">
        <f>PV(0.05,'PV factor'!W74,,-CL457)</f>
        <v>0</v>
      </c>
      <c r="FS457" s="147">
        <f>PV(0.05,'PV factor'!X74,,-CM457)</f>
        <v>0</v>
      </c>
      <c r="FT457" s="147">
        <f>PV(0.05,'PV factor'!Y74,,-CN457)</f>
        <v>0</v>
      </c>
      <c r="FU457" s="147">
        <f>PV(0.05,'PV factor'!Z74,,-CO457)</f>
        <v>0</v>
      </c>
      <c r="FV457" s="147">
        <f>PV(0.05,'PV factor'!AA74,,-CP457)</f>
        <v>0</v>
      </c>
      <c r="FW457" s="147">
        <f>PV(0.05,'PV factor'!AB74,,-CQ457)</f>
        <v>0</v>
      </c>
      <c r="FX457" s="147">
        <f>PV(0.05,'PV factor'!AC74,,-CR457)</f>
        <v>0</v>
      </c>
      <c r="FY457" s="147">
        <f>PV(0.05,'PV factor'!AD74,,-CS457)</f>
        <v>0</v>
      </c>
      <c r="FZ457" s="147">
        <f>PV(0.05,'PV factor'!AE74,,-CT457)</f>
        <v>0</v>
      </c>
      <c r="GA457" s="147">
        <f>PV(0.05,'PV factor'!AF74,,-CU457)</f>
        <v>0</v>
      </c>
      <c r="GB457" s="147">
        <f>PV(0.05,'PV factor'!AG74,,-CV457)</f>
        <v>0</v>
      </c>
      <c r="GC457" s="147">
        <f>PV(0.05,'PV factor'!AH74,,-CW457)</f>
        <v>0</v>
      </c>
      <c r="GD457" s="147">
        <f>PV(0.05,'PV factor'!AI74,,-CX457)</f>
        <v>0</v>
      </c>
      <c r="GE457" s="147">
        <f>PV(0.05,'PV factor'!AJ74,,-CY457)</f>
        <v>0</v>
      </c>
      <c r="GF457" s="147">
        <f>PV(0.05,'PV factor'!AK74,,-CZ457)</f>
        <v>0</v>
      </c>
      <c r="GG457" s="147">
        <f>PV(0.05,'PV factor'!AL74,,-DA457)</f>
        <v>0</v>
      </c>
      <c r="GH457" s="147">
        <f>PV(0.05,'PV factor'!AM74,,-DB457)</f>
        <v>0</v>
      </c>
      <c r="GI457" s="147">
        <f>PV(0.05,'PV factor'!AN74,,-DC457)</f>
        <v>0</v>
      </c>
      <c r="GJ457" s="147">
        <f>PV(0.05,'PV factor'!AO74,,-DD457)</f>
        <v>0</v>
      </c>
      <c r="GK457" s="147">
        <f>PV(0.05,'PV factor'!AP74,,-DE457)</f>
        <v>0</v>
      </c>
      <c r="GL457" s="147">
        <f>PV(0.05,'PV factor'!C74,,-DI457)</f>
        <v>0</v>
      </c>
      <c r="GM457" s="147">
        <f>PV(0.05,'PV factor'!D74,,-DJ457)</f>
        <v>0</v>
      </c>
      <c r="GN457" s="147">
        <f>PV(0.05,'PV factor'!E74,,-DK457)</f>
        <v>0</v>
      </c>
      <c r="GO457" s="147">
        <f>PV(0.05,'PV factor'!F74,,-DL457)</f>
        <v>0</v>
      </c>
      <c r="GP457" s="147">
        <f>PV(0.05,'PV factor'!G74,,-DM457)</f>
        <v>0</v>
      </c>
      <c r="GQ457" s="147">
        <f>PV(0.05,'PV factor'!H74,,-DN457)</f>
        <v>0</v>
      </c>
      <c r="GR457" s="147">
        <f>PV(0.05,'PV factor'!I74,,-DO457)</f>
        <v>0</v>
      </c>
      <c r="GS457" s="147">
        <f>PV(0.05,'PV factor'!J74,,-DP457)</f>
        <v>0</v>
      </c>
      <c r="GT457" s="147">
        <f>PV(0.05,'PV factor'!K74,,-DQ457)</f>
        <v>0</v>
      </c>
      <c r="GU457" s="147">
        <f>PV(0.05,'PV factor'!L74,,-DR457)</f>
        <v>0</v>
      </c>
      <c r="GV457" s="147">
        <f>PV(0.05,'PV factor'!M74,,-DS457)</f>
        <v>0</v>
      </c>
      <c r="GW457" s="147">
        <f>PV(0.05,'PV factor'!N74,,-DT457)</f>
        <v>0</v>
      </c>
      <c r="GX457" s="147">
        <f>PV(0.05,'PV factor'!O74,,-DU457)</f>
        <v>0</v>
      </c>
      <c r="GY457" s="147">
        <f>PV(0.05,'PV factor'!P74,,-DV457)</f>
        <v>0</v>
      </c>
      <c r="GZ457" s="147">
        <f>PV(0.05,'PV factor'!Q74,,-DW457)</f>
        <v>0</v>
      </c>
      <c r="HA457" s="147">
        <f>PV(0.05,'PV factor'!R74,,-DX457)</f>
        <v>0</v>
      </c>
      <c r="HB457" s="147">
        <f>PV(0.05,'PV factor'!S74,,-DY457)</f>
        <v>0</v>
      </c>
      <c r="HC457" s="147">
        <f>PV(0.05,'PV factor'!T74,,-DZ457)</f>
        <v>0</v>
      </c>
      <c r="HD457" s="147">
        <f>PV(0.05,'PV factor'!U74,,-EA457)</f>
        <v>0</v>
      </c>
      <c r="HE457" s="147">
        <f>PV(0.05,'PV factor'!V74,,-EB457)</f>
        <v>0</v>
      </c>
      <c r="HF457" s="147">
        <f>PV(0.05,'PV factor'!W74,,-EC457)</f>
        <v>0</v>
      </c>
      <c r="HG457" s="147">
        <f>PV(0.05,'PV factor'!X74,,-ED457)</f>
        <v>0</v>
      </c>
      <c r="HH457" s="147">
        <f>PV(0.05,'PV factor'!Y74,,-EE457)</f>
        <v>0</v>
      </c>
      <c r="HI457" s="147">
        <f>PV(0.05,'PV factor'!Z74,,-EF457)</f>
        <v>0</v>
      </c>
      <c r="HJ457" s="147">
        <f>PV(0.05,'PV factor'!AA74,,-EG457)</f>
        <v>0</v>
      </c>
      <c r="HK457" s="147">
        <f>PV(0.05,'PV factor'!AB74,,-EH457)</f>
        <v>0</v>
      </c>
      <c r="HL457" s="147">
        <f>PV(0.05,'PV factor'!AC74,,-EI457)</f>
        <v>0</v>
      </c>
      <c r="HM457" s="147">
        <f>PV(0.05,'PV factor'!AD74,,-EJ457)</f>
        <v>0</v>
      </c>
      <c r="HN457" s="147">
        <f>PV(0.05,'PV factor'!AE74,,-EK457)</f>
        <v>0</v>
      </c>
      <c r="HO457" s="147">
        <f>PV(0.05,'PV factor'!AF74,,-EL457)</f>
        <v>0</v>
      </c>
      <c r="HP457" s="147">
        <f>PV(0.05,'PV factor'!AG74,,-EM457)</f>
        <v>0</v>
      </c>
      <c r="HQ457" s="147">
        <f>PV(0.05,'PV factor'!AH74,,-EN457)</f>
        <v>0</v>
      </c>
      <c r="HR457" s="147">
        <f>PV(0.05,'PV factor'!AI74,,-EO457)</f>
        <v>0</v>
      </c>
      <c r="HS457" s="147">
        <f>PV(0.05,'PV factor'!AJ74,,-EP457)</f>
        <v>0</v>
      </c>
      <c r="HT457" s="147">
        <f>PV(0.05,'PV factor'!AK74,,-EQ457)</f>
        <v>0</v>
      </c>
      <c r="HU457" s="147">
        <f>PV(0.05,'PV factor'!AL74,,-ER457)</f>
        <v>0</v>
      </c>
      <c r="HV457" s="147">
        <f>PV(0.05,'PV factor'!AM74,,-ES457)</f>
        <v>0</v>
      </c>
      <c r="HW457" s="147">
        <f>PV(0.05,'PV factor'!AN74,,-ET457)</f>
        <v>0</v>
      </c>
      <c r="HX457" s="147">
        <f>PV(0.05,'PV factor'!AO74,,-EU457)</f>
        <v>0</v>
      </c>
      <c r="HY457" s="147">
        <f>PV(0.05,'PV factor'!AP74,,-EV457)</f>
        <v>0</v>
      </c>
      <c r="HZ457" s="147">
        <f t="shared" si="753"/>
        <v>0</v>
      </c>
      <c r="IA457" s="147">
        <f t="shared" si="754"/>
        <v>0</v>
      </c>
      <c r="IB457" s="401">
        <f t="shared" si="755"/>
        <v>0</v>
      </c>
    </row>
    <row r="458" spans="1:236" s="180" customFormat="1" ht="90" customHeight="1" x14ac:dyDescent="0.25">
      <c r="A458" s="242" t="s">
        <v>70</v>
      </c>
      <c r="B458" s="310" t="s">
        <v>71</v>
      </c>
      <c r="C458" s="310" t="s">
        <v>181</v>
      </c>
      <c r="D458" s="288">
        <v>2</v>
      </c>
      <c r="E458" s="361" t="s">
        <v>182</v>
      </c>
      <c r="F458" s="313" t="s">
        <v>183</v>
      </c>
      <c r="G458" s="313" t="s">
        <v>184</v>
      </c>
      <c r="H458" s="112" t="s">
        <v>77</v>
      </c>
      <c r="I458" s="113" t="s">
        <v>78</v>
      </c>
      <c r="J458" s="362">
        <v>5</v>
      </c>
      <c r="K458" s="227" t="s">
        <v>79</v>
      </c>
      <c r="L458" s="111">
        <v>100000</v>
      </c>
      <c r="M458" s="214" t="s">
        <v>185</v>
      </c>
      <c r="N458" s="112" t="s">
        <v>81</v>
      </c>
      <c r="O458" s="112" t="s">
        <v>82</v>
      </c>
      <c r="P458" s="112" t="s">
        <v>83</v>
      </c>
      <c r="Q458" s="112" t="s">
        <v>100</v>
      </c>
      <c r="R458" s="112" t="s">
        <v>108</v>
      </c>
      <c r="S458" s="112" t="s">
        <v>85</v>
      </c>
      <c r="T458" s="288" t="s">
        <v>86</v>
      </c>
      <c r="U458" s="112" t="s">
        <v>87</v>
      </c>
      <c r="V458" s="201">
        <v>1</v>
      </c>
      <c r="W458" s="250">
        <v>10000</v>
      </c>
      <c r="X458" s="250">
        <v>0</v>
      </c>
      <c r="Y458" s="250">
        <v>0</v>
      </c>
      <c r="Z458" s="250">
        <v>0</v>
      </c>
      <c r="AA458" s="250">
        <v>0</v>
      </c>
      <c r="AB458" s="250">
        <v>5000</v>
      </c>
      <c r="AC458" s="250">
        <v>5000</v>
      </c>
      <c r="AD458" s="250">
        <v>0</v>
      </c>
      <c r="AE458" s="250">
        <v>0</v>
      </c>
      <c r="AF458" s="250">
        <v>0</v>
      </c>
      <c r="AG458" s="250">
        <v>0</v>
      </c>
      <c r="AH458" s="250">
        <v>0</v>
      </c>
      <c r="AI458" s="250"/>
      <c r="AJ458" s="250">
        <v>0</v>
      </c>
      <c r="AK458" s="250">
        <v>0</v>
      </c>
      <c r="AL458" s="250">
        <v>0</v>
      </c>
      <c r="AM458" s="250">
        <v>0</v>
      </c>
      <c r="AN458" s="250">
        <v>0</v>
      </c>
      <c r="AO458" s="250">
        <v>0</v>
      </c>
      <c r="AP458" s="250">
        <v>0</v>
      </c>
      <c r="AQ458" s="250">
        <v>0</v>
      </c>
      <c r="AR458" s="250">
        <v>0</v>
      </c>
      <c r="AS458" s="250">
        <v>0</v>
      </c>
      <c r="AT458" s="250">
        <v>0</v>
      </c>
      <c r="AU458" s="250"/>
      <c r="AV458" s="230">
        <f t="shared" si="721"/>
        <v>1</v>
      </c>
      <c r="AW458" s="230">
        <f t="shared" si="722"/>
        <v>0</v>
      </c>
      <c r="AX458" s="230" t="str">
        <f t="shared" si="723"/>
        <v>D2</v>
      </c>
      <c r="AY458" s="141">
        <f t="shared" si="724"/>
        <v>8</v>
      </c>
      <c r="AZ458" s="70">
        <f t="shared" si="725"/>
        <v>1</v>
      </c>
      <c r="BA458" s="70">
        <f t="shared" si="726"/>
        <v>1</v>
      </c>
      <c r="BB458" s="70">
        <f t="shared" si="727"/>
        <v>1</v>
      </c>
      <c r="BC458" s="70">
        <f t="shared" si="728"/>
        <v>1</v>
      </c>
      <c r="BD458" s="70">
        <f t="shared" si="729"/>
        <v>1</v>
      </c>
      <c r="BE458" s="70">
        <f t="shared" si="730"/>
        <v>1</v>
      </c>
      <c r="BF458" s="70">
        <f t="shared" si="731"/>
        <v>1</v>
      </c>
      <c r="BG458" s="71">
        <f t="shared" si="732"/>
        <v>0</v>
      </c>
      <c r="BH458" s="71">
        <f t="shared" si="733"/>
        <v>1</v>
      </c>
      <c r="BI458" s="71">
        <f t="shared" si="734"/>
        <v>0</v>
      </c>
      <c r="BJ458" s="71">
        <f t="shared" si="735"/>
        <v>0</v>
      </c>
      <c r="BK458" s="71">
        <f t="shared" si="736"/>
        <v>1</v>
      </c>
      <c r="BL458" s="70">
        <f t="shared" si="737"/>
        <v>1</v>
      </c>
      <c r="BM458" s="70">
        <f t="shared" si="738"/>
        <v>0</v>
      </c>
      <c r="BN458" s="70">
        <f t="shared" si="739"/>
        <v>0</v>
      </c>
      <c r="BO458" s="70">
        <f t="shared" si="740"/>
        <v>0</v>
      </c>
      <c r="BP458" s="144">
        <f t="shared" si="741"/>
        <v>0</v>
      </c>
      <c r="BQ458" s="144">
        <f t="shared" si="742"/>
        <v>0</v>
      </c>
      <c r="BR458" s="144">
        <f t="shared" si="743"/>
        <v>0</v>
      </c>
      <c r="BS458" s="144">
        <f t="shared" si="744"/>
        <v>5000</v>
      </c>
      <c r="BT458" s="144">
        <f t="shared" si="745"/>
        <v>5000</v>
      </c>
      <c r="BU458" s="144">
        <f t="shared" si="746"/>
        <v>0</v>
      </c>
      <c r="BV458" s="144">
        <f t="shared" si="747"/>
        <v>0</v>
      </c>
      <c r="BW458" s="144">
        <f t="shared" si="748"/>
        <v>0</v>
      </c>
      <c r="BX458" s="144">
        <f t="shared" si="749"/>
        <v>0</v>
      </c>
      <c r="BY458" s="144">
        <f t="shared" si="750"/>
        <v>0</v>
      </c>
      <c r="BZ458" s="9">
        <v>0</v>
      </c>
      <c r="CA458" s="9">
        <v>0</v>
      </c>
      <c r="CB458" s="9">
        <v>0</v>
      </c>
      <c r="CC458" s="9">
        <v>0</v>
      </c>
      <c r="CD458" s="9">
        <v>0</v>
      </c>
      <c r="CE458" s="9">
        <v>0</v>
      </c>
      <c r="CF458" s="9">
        <v>0</v>
      </c>
      <c r="CG458" s="9">
        <v>0</v>
      </c>
      <c r="CH458" s="9">
        <v>0</v>
      </c>
      <c r="CI458" s="9">
        <v>0</v>
      </c>
      <c r="CJ458" s="9">
        <v>0</v>
      </c>
      <c r="CK458" s="9">
        <v>0</v>
      </c>
      <c r="CL458" s="9">
        <v>0</v>
      </c>
      <c r="CM458" s="9">
        <v>0</v>
      </c>
      <c r="CN458" s="9">
        <v>0</v>
      </c>
      <c r="CO458" s="9">
        <v>0</v>
      </c>
      <c r="CP458" s="9">
        <v>0</v>
      </c>
      <c r="CQ458" s="9">
        <v>0</v>
      </c>
      <c r="CR458" s="9">
        <v>0</v>
      </c>
      <c r="CS458" s="9">
        <v>0</v>
      </c>
      <c r="CT458" s="9">
        <v>0</v>
      </c>
      <c r="CU458" s="9">
        <v>0</v>
      </c>
      <c r="CV458" s="9">
        <v>0</v>
      </c>
      <c r="CW458" s="9">
        <v>0</v>
      </c>
      <c r="CX458" s="9">
        <v>0</v>
      </c>
      <c r="CY458" s="9">
        <v>0</v>
      </c>
      <c r="CZ458" s="9">
        <v>0</v>
      </c>
      <c r="DA458" s="9">
        <v>0</v>
      </c>
      <c r="DB458" s="9">
        <v>0</v>
      </c>
      <c r="DC458" s="9">
        <v>0</v>
      </c>
      <c r="DD458" s="9">
        <v>0</v>
      </c>
      <c r="DE458" s="9">
        <v>0</v>
      </c>
      <c r="DF458" s="9">
        <v>0</v>
      </c>
      <c r="DG458" s="144">
        <f t="shared" si="751"/>
        <v>100000</v>
      </c>
      <c r="DH458" s="144">
        <f t="shared" ref="DH458:EW458" si="761">DG458</f>
        <v>100000</v>
      </c>
      <c r="DI458" s="144">
        <f t="shared" si="761"/>
        <v>100000</v>
      </c>
      <c r="DJ458" s="144">
        <f t="shared" si="761"/>
        <v>100000</v>
      </c>
      <c r="DK458" s="144">
        <f t="shared" si="761"/>
        <v>100000</v>
      </c>
      <c r="DL458" s="144">
        <f t="shared" si="761"/>
        <v>100000</v>
      </c>
      <c r="DM458" s="144">
        <f t="shared" si="761"/>
        <v>100000</v>
      </c>
      <c r="DN458" s="144">
        <f t="shared" si="761"/>
        <v>100000</v>
      </c>
      <c r="DO458" s="144">
        <f t="shared" si="761"/>
        <v>100000</v>
      </c>
      <c r="DP458" s="144">
        <f t="shared" si="761"/>
        <v>100000</v>
      </c>
      <c r="DQ458" s="144">
        <f t="shared" si="761"/>
        <v>100000</v>
      </c>
      <c r="DR458" s="144">
        <f t="shared" si="761"/>
        <v>100000</v>
      </c>
      <c r="DS458" s="144">
        <f t="shared" si="761"/>
        <v>100000</v>
      </c>
      <c r="DT458" s="144">
        <f t="shared" si="761"/>
        <v>100000</v>
      </c>
      <c r="DU458" s="144">
        <f t="shared" si="761"/>
        <v>100000</v>
      </c>
      <c r="DV458" s="144">
        <f t="shared" si="761"/>
        <v>100000</v>
      </c>
      <c r="DW458" s="144">
        <f t="shared" si="761"/>
        <v>100000</v>
      </c>
      <c r="DX458" s="144">
        <f t="shared" si="761"/>
        <v>100000</v>
      </c>
      <c r="DY458" s="144">
        <f t="shared" si="761"/>
        <v>100000</v>
      </c>
      <c r="DZ458" s="144">
        <f t="shared" si="761"/>
        <v>100000</v>
      </c>
      <c r="EA458" s="144">
        <f t="shared" si="761"/>
        <v>100000</v>
      </c>
      <c r="EB458" s="144">
        <f t="shared" si="761"/>
        <v>100000</v>
      </c>
      <c r="EC458" s="144">
        <f t="shared" si="761"/>
        <v>100000</v>
      </c>
      <c r="ED458" s="144">
        <f t="shared" si="761"/>
        <v>100000</v>
      </c>
      <c r="EE458" s="144">
        <f t="shared" si="761"/>
        <v>100000</v>
      </c>
      <c r="EF458" s="144">
        <f t="shared" si="761"/>
        <v>100000</v>
      </c>
      <c r="EG458" s="144">
        <f t="shared" si="761"/>
        <v>100000</v>
      </c>
      <c r="EH458" s="144">
        <f t="shared" si="761"/>
        <v>100000</v>
      </c>
      <c r="EI458" s="144">
        <f t="shared" si="761"/>
        <v>100000</v>
      </c>
      <c r="EJ458" s="144">
        <f t="shared" si="761"/>
        <v>100000</v>
      </c>
      <c r="EK458" s="144">
        <f t="shared" si="761"/>
        <v>100000</v>
      </c>
      <c r="EL458" s="144">
        <f t="shared" si="761"/>
        <v>100000</v>
      </c>
      <c r="EM458" s="144">
        <f t="shared" si="761"/>
        <v>100000</v>
      </c>
      <c r="EN458" s="144">
        <f t="shared" si="761"/>
        <v>100000</v>
      </c>
      <c r="EO458" s="144">
        <f t="shared" si="761"/>
        <v>100000</v>
      </c>
      <c r="EP458" s="144">
        <f t="shared" si="761"/>
        <v>100000</v>
      </c>
      <c r="EQ458" s="144">
        <f t="shared" si="761"/>
        <v>100000</v>
      </c>
      <c r="ER458" s="144">
        <f t="shared" si="761"/>
        <v>100000</v>
      </c>
      <c r="ES458" s="144">
        <f t="shared" si="761"/>
        <v>100000</v>
      </c>
      <c r="ET458" s="144">
        <f t="shared" si="761"/>
        <v>100000</v>
      </c>
      <c r="EU458" s="144">
        <f t="shared" si="761"/>
        <v>100000</v>
      </c>
      <c r="EV458" s="144">
        <f t="shared" si="761"/>
        <v>100000</v>
      </c>
      <c r="EW458" s="144">
        <f t="shared" si="761"/>
        <v>100000</v>
      </c>
      <c r="EX458" s="147">
        <f>PV(0.05,'PV factor'!C328,,-BR458)</f>
        <v>0</v>
      </c>
      <c r="EY458" s="147">
        <f>PV(0.05,'PV factor'!D328,,-BS458)</f>
        <v>4319.1879926573802</v>
      </c>
      <c r="EZ458" s="147">
        <f>PV(0.05,'PV factor'!E328,,-BT458)</f>
        <v>4113.5123739594101</v>
      </c>
      <c r="FA458" s="147">
        <f>PV(0.05,'PV factor'!F328,,-BU458)</f>
        <v>0</v>
      </c>
      <c r="FB458" s="147">
        <f>PV(0.05,'PV factor'!G328,,-BV458)</f>
        <v>0</v>
      </c>
      <c r="FC458" s="147">
        <f>PV(0.05,'PV factor'!H328,,-BW458)</f>
        <v>0</v>
      </c>
      <c r="FD458" s="147">
        <f>PV(0.05,'PV factor'!I328,,-BX458)</f>
        <v>0</v>
      </c>
      <c r="FE458" s="147">
        <f>PV(0.05,'PV factor'!J328,,-BY458)</f>
        <v>0</v>
      </c>
      <c r="FF458" s="147">
        <f>PV(0.05,'PV factor'!K328,,-BZ458)</f>
        <v>0</v>
      </c>
      <c r="FG458" s="147">
        <f>PV(0.05,'PV factor'!L328,,-CA458)</f>
        <v>0</v>
      </c>
      <c r="FH458" s="147">
        <f>PV(0.05,'PV factor'!M328,,-CB458)</f>
        <v>0</v>
      </c>
      <c r="FI458" s="147">
        <f>PV(0.05,'PV factor'!N328,,-CC458)</f>
        <v>0</v>
      </c>
      <c r="FJ458" s="147">
        <f>PV(0.05,'PV factor'!O328,,-CD458)</f>
        <v>0</v>
      </c>
      <c r="FK458" s="147">
        <f>PV(0.05,'PV factor'!P328,,-CE458)</f>
        <v>0</v>
      </c>
      <c r="FL458" s="147">
        <f>PV(0.05,'PV factor'!Q328,,-CF458)</f>
        <v>0</v>
      </c>
      <c r="FM458" s="147">
        <f>PV(0.05,'PV factor'!R328,,-CG458)</f>
        <v>0</v>
      </c>
      <c r="FN458" s="147">
        <f>PV(0.05,'PV factor'!S328,,-CH458)</f>
        <v>0</v>
      </c>
      <c r="FO458" s="147">
        <f>PV(0.05,'PV factor'!T328,,-CI458)</f>
        <v>0</v>
      </c>
      <c r="FP458" s="147">
        <f>PV(0.05,'PV factor'!U328,,-CJ458)</f>
        <v>0</v>
      </c>
      <c r="FQ458" s="147">
        <f>PV(0.05,'PV factor'!V328,,-CK458)</f>
        <v>0</v>
      </c>
      <c r="FR458" s="147">
        <f>PV(0.05,'PV factor'!W328,,-CL458)</f>
        <v>0</v>
      </c>
      <c r="FS458" s="147">
        <f>PV(0.05,'PV factor'!X328,,-CM458)</f>
        <v>0</v>
      </c>
      <c r="FT458" s="147">
        <f>PV(0.05,'PV factor'!Y328,,-CN458)</f>
        <v>0</v>
      </c>
      <c r="FU458" s="147">
        <f>PV(0.05,'PV factor'!Z328,,-CO458)</f>
        <v>0</v>
      </c>
      <c r="FV458" s="147">
        <f>PV(0.05,'PV factor'!AA328,,-CP458)</f>
        <v>0</v>
      </c>
      <c r="FW458" s="147">
        <f>PV(0.05,'PV factor'!AB328,,-CQ458)</f>
        <v>0</v>
      </c>
      <c r="FX458" s="147">
        <f>PV(0.05,'PV factor'!AC328,,-CR458)</f>
        <v>0</v>
      </c>
      <c r="FY458" s="147">
        <f>PV(0.05,'PV factor'!AD328,,-CS458)</f>
        <v>0</v>
      </c>
      <c r="FZ458" s="147">
        <f>PV(0.05,'PV factor'!AE328,,-CT458)</f>
        <v>0</v>
      </c>
      <c r="GA458" s="147">
        <f>PV(0.05,'PV factor'!AF328,,-CU458)</f>
        <v>0</v>
      </c>
      <c r="GB458" s="147">
        <f>PV(0.05,'PV factor'!AG328,,-CV458)</f>
        <v>0</v>
      </c>
      <c r="GC458" s="147">
        <f>PV(0.05,'PV factor'!AH328,,-CW458)</f>
        <v>0</v>
      </c>
      <c r="GD458" s="147">
        <f>PV(0.05,'PV factor'!AI328,,-CX458)</f>
        <v>0</v>
      </c>
      <c r="GE458" s="147">
        <f>PV(0.05,'PV factor'!AJ328,,-CY458)</f>
        <v>0</v>
      </c>
      <c r="GF458" s="147">
        <f>PV(0.05,'PV factor'!AK328,,-CZ458)</f>
        <v>0</v>
      </c>
      <c r="GG458" s="147">
        <f>PV(0.05,'PV factor'!AL328,,-DA458)</f>
        <v>0</v>
      </c>
      <c r="GH458" s="147">
        <f>PV(0.05,'PV factor'!AM328,,-DB458)</f>
        <v>0</v>
      </c>
      <c r="GI458" s="147">
        <f>PV(0.05,'PV factor'!AN328,,-DC458)</f>
        <v>0</v>
      </c>
      <c r="GJ458" s="147">
        <f>PV(0.05,'PV factor'!AO328,,-DD458)</f>
        <v>0</v>
      </c>
      <c r="GK458" s="147">
        <f>PV(0.05,'PV factor'!AP328,,-DE458)</f>
        <v>0</v>
      </c>
      <c r="GL458" s="147">
        <f>PV(0.05,'PV factor'!C328,,-DI458)</f>
        <v>90702.947845804985</v>
      </c>
      <c r="GM458" s="147">
        <f>PV(0.05,'PV factor'!D328,,-DJ458)</f>
        <v>86383.759853147596</v>
      </c>
      <c r="GN458" s="147">
        <f>PV(0.05,'PV factor'!E328,,-DK458)</f>
        <v>82270.247479188198</v>
      </c>
      <c r="GO458" s="147">
        <f>PV(0.05,'PV factor'!F328,,-DL458)</f>
        <v>78352.616646845898</v>
      </c>
      <c r="GP458" s="147">
        <f>PV(0.05,'PV factor'!G328,,-DM458)</f>
        <v>74621.53966366277</v>
      </c>
      <c r="GQ458" s="147">
        <f>PV(0.05,'PV factor'!H328,,-DN458)</f>
        <v>71068.13301301215</v>
      </c>
      <c r="GR458" s="147">
        <f>PV(0.05,'PV factor'!I328,,-DO458)</f>
        <v>67683.936202868717</v>
      </c>
      <c r="GS458" s="147">
        <f>PV(0.05,'PV factor'!J328,,-DP458)</f>
        <v>64460.89162177973</v>
      </c>
      <c r="GT458" s="147">
        <f>PV(0.05,'PV factor'!K328,,-DQ458)</f>
        <v>61391.325354075932</v>
      </c>
      <c r="GU458" s="147">
        <f>PV(0.05,'PV factor'!L328,,-DR458)</f>
        <v>58467.928908643742</v>
      </c>
      <c r="GV458" s="147">
        <f>PV(0.05,'PV factor'!M328,,-DS458)</f>
        <v>55683.741817755952</v>
      </c>
      <c r="GW458" s="147">
        <f>PV(0.05,'PV factor'!N328,,-DT458)</f>
        <v>53032.135064529466</v>
      </c>
      <c r="GX458" s="147">
        <f>PV(0.05,'PV factor'!O328,,-DU458)</f>
        <v>50506.795299551886</v>
      </c>
      <c r="GY458" s="147">
        <f>PV(0.05,'PV factor'!P328,,-DV458)</f>
        <v>48101.709809097018</v>
      </c>
      <c r="GZ458" s="147">
        <f>PV(0.05,'PV factor'!Q328,,-DW458)</f>
        <v>45811.152199140022</v>
      </c>
      <c r="HA458" s="147">
        <f>PV(0.05,'PV factor'!R328,,-DX458)</f>
        <v>43629.668761085726</v>
      </c>
      <c r="HB458" s="147">
        <f>PV(0.05,'PV factor'!S328,,-DY458)</f>
        <v>41552.065486748317</v>
      </c>
      <c r="HC458" s="147">
        <f>PV(0.05,'PV factor'!T328,,-DZ458)</f>
        <v>39573.39570166506</v>
      </c>
      <c r="HD458" s="147">
        <f>PV(0.05,'PV factor'!U328,,-EA458)</f>
        <v>37688.94828730006</v>
      </c>
      <c r="HE458" s="147">
        <f>PV(0.05,'PV factor'!V328,,-EB458)</f>
        <v>35894.236464095295</v>
      </c>
      <c r="HF458" s="147">
        <f>PV(0.05,'PV factor'!W328,,-EC458)</f>
        <v>34184.987108662186</v>
      </c>
      <c r="HG458" s="147">
        <f>PV(0.05,'PV factor'!X328,,-ED458)</f>
        <v>32557.130579678269</v>
      </c>
      <c r="HH458" s="147">
        <f>PV(0.05,'PV factor'!Y328,,-EE458)</f>
        <v>31006.791028265023</v>
      </c>
      <c r="HI458" s="147">
        <f>PV(0.05,'PV factor'!Z328,,-EF458)</f>
        <v>29530.277169776211</v>
      </c>
      <c r="HJ458" s="147">
        <f>PV(0.05,'PV factor'!AA328,,-EG458)</f>
        <v>28124.073495024961</v>
      </c>
      <c r="HK458" s="147">
        <f>PV(0.05,'PV factor'!AB328,,-EH458)</f>
        <v>26784.831900023772</v>
      </c>
      <c r="HL458" s="147">
        <f>PV(0.05,'PV factor'!AC328,,-EI458)</f>
        <v>25509.363714308358</v>
      </c>
      <c r="HM458" s="147">
        <f>PV(0.05,'PV factor'!AD328,,-EJ458)</f>
        <v>24294.632108865095</v>
      </c>
      <c r="HN458" s="147">
        <f>PV(0.05,'PV factor'!AE328,,-EK458)</f>
        <v>23137.744865585813</v>
      </c>
      <c r="HO458" s="147">
        <f>PV(0.05,'PV factor'!AF328,,-EL458)</f>
        <v>22035.947491034101</v>
      </c>
      <c r="HP458" s="147">
        <f>PV(0.05,'PV factor'!AG328,,-EM458)</f>
        <v>20986.616658127718</v>
      </c>
      <c r="HQ458" s="147">
        <f>PV(0.05,'PV factor'!AH328,,-EN458)</f>
        <v>19987.253960121634</v>
      </c>
      <c r="HR458" s="147">
        <f>PV(0.05,'PV factor'!AI328,,-EO458)</f>
        <v>19035.479962020603</v>
      </c>
      <c r="HS458" s="147">
        <f>PV(0.05,'PV factor'!AJ328,,-EP458)</f>
        <v>18129.028535257716</v>
      </c>
      <c r="HT458" s="147">
        <f>PV(0.05,'PV factor'!AK328,,-EQ458)</f>
        <v>17265.741462150207</v>
      </c>
      <c r="HU458" s="147">
        <f>PV(0.05,'PV factor'!AL328,,-ER458)</f>
        <v>16443.563297285909</v>
      </c>
      <c r="HV458" s="147">
        <f>PV(0.05,'PV factor'!AM328,,-ES458)</f>
        <v>15660.536473605633</v>
      </c>
      <c r="HW458" s="147">
        <f>PV(0.05,'PV factor'!AN328,,-ET458)</f>
        <v>14914.79664152917</v>
      </c>
      <c r="HX458" s="147">
        <f>PV(0.05,'PV factor'!AO328,,-EU458)</f>
        <v>14204.568230027782</v>
      </c>
      <c r="HY458" s="147">
        <f>PV(0.05,'PV factor'!AP328,,-EV458)</f>
        <v>13528.160219074078</v>
      </c>
      <c r="HZ458" s="147">
        <f t="shared" si="753"/>
        <v>8432.7003666167911</v>
      </c>
      <c r="IA458" s="147">
        <f t="shared" si="754"/>
        <v>412331.11148864945</v>
      </c>
      <c r="IB458" s="401">
        <f t="shared" si="755"/>
        <v>48.896687130136598</v>
      </c>
    </row>
    <row r="459" spans="1:236" s="180" customFormat="1" ht="90" customHeight="1" x14ac:dyDescent="0.25">
      <c r="A459" s="231" t="s">
        <v>271</v>
      </c>
      <c r="B459" s="85" t="s">
        <v>264</v>
      </c>
      <c r="C459" s="85" t="s">
        <v>955</v>
      </c>
      <c r="D459" s="199" t="s">
        <v>73</v>
      </c>
      <c r="E459" s="85" t="s">
        <v>3557</v>
      </c>
      <c r="F459" s="95" t="s">
        <v>3556</v>
      </c>
      <c r="G459" s="95" t="s">
        <v>3555</v>
      </c>
      <c r="H459" s="90" t="s">
        <v>77</v>
      </c>
      <c r="I459" s="95" t="s">
        <v>258</v>
      </c>
      <c r="J459" s="266">
        <v>40</v>
      </c>
      <c r="K459" s="227" t="s">
        <v>94</v>
      </c>
      <c r="L459" s="191"/>
      <c r="M459" s="90" t="s">
        <v>956</v>
      </c>
      <c r="N459" s="90" t="s">
        <v>96</v>
      </c>
      <c r="O459" s="90" t="s">
        <v>217</v>
      </c>
      <c r="P459" s="90" t="s">
        <v>218</v>
      </c>
      <c r="Q459" s="112" t="s">
        <v>100</v>
      </c>
      <c r="R459" s="73" t="s">
        <v>162</v>
      </c>
      <c r="S459" s="90" t="s">
        <v>99</v>
      </c>
      <c r="T459" s="90" t="s">
        <v>866</v>
      </c>
      <c r="U459" s="90" t="s">
        <v>87</v>
      </c>
      <c r="V459" s="193">
        <v>1</v>
      </c>
      <c r="W459" s="94">
        <v>7500</v>
      </c>
      <c r="X459" s="94">
        <v>0</v>
      </c>
      <c r="Y459" s="94">
        <v>0</v>
      </c>
      <c r="Z459" s="94">
        <v>0</v>
      </c>
      <c r="AA459" s="94">
        <v>7500</v>
      </c>
      <c r="AB459" s="94">
        <v>0</v>
      </c>
      <c r="AC459" s="94">
        <v>0</v>
      </c>
      <c r="AD459" s="94">
        <v>0</v>
      </c>
      <c r="AE459" s="192">
        <v>0</v>
      </c>
      <c r="AF459" s="192">
        <v>0</v>
      </c>
      <c r="AG459" s="192">
        <v>0</v>
      </c>
      <c r="AH459" s="192">
        <v>0</v>
      </c>
      <c r="AI459" s="90" t="s">
        <v>88</v>
      </c>
      <c r="AJ459" s="92">
        <v>0</v>
      </c>
      <c r="AK459" s="94">
        <v>0</v>
      </c>
      <c r="AL459" s="94">
        <v>0</v>
      </c>
      <c r="AM459" s="94">
        <v>0</v>
      </c>
      <c r="AN459" s="94">
        <v>0</v>
      </c>
      <c r="AO459" s="94">
        <v>0</v>
      </c>
      <c r="AP459" s="94">
        <v>0</v>
      </c>
      <c r="AQ459" s="192">
        <v>0</v>
      </c>
      <c r="AR459" s="192">
        <v>0</v>
      </c>
      <c r="AS459" s="192">
        <v>0</v>
      </c>
      <c r="AT459" s="192">
        <v>0</v>
      </c>
      <c r="AU459" s="95" t="s">
        <v>957</v>
      </c>
      <c r="AV459" s="230">
        <f t="shared" si="721"/>
        <v>1</v>
      </c>
      <c r="AW459" s="230">
        <f t="shared" si="722"/>
        <v>0</v>
      </c>
      <c r="AX459" s="230" t="str">
        <f t="shared" si="723"/>
        <v>B3</v>
      </c>
      <c r="AY459" s="141">
        <f t="shared" si="724"/>
        <v>8</v>
      </c>
      <c r="AZ459" s="70">
        <f t="shared" si="725"/>
        <v>1</v>
      </c>
      <c r="BA459" s="70">
        <f t="shared" si="726"/>
        <v>1</v>
      </c>
      <c r="BB459" s="70">
        <f t="shared" si="727"/>
        <v>1</v>
      </c>
      <c r="BC459" s="70">
        <f t="shared" si="728"/>
        <v>1</v>
      </c>
      <c r="BD459" s="70">
        <f t="shared" si="729"/>
        <v>1</v>
      </c>
      <c r="BE459" s="70">
        <f t="shared" si="730"/>
        <v>1</v>
      </c>
      <c r="BF459" s="70">
        <f t="shared" si="731"/>
        <v>1</v>
      </c>
      <c r="BG459" s="71">
        <f t="shared" si="732"/>
        <v>0</v>
      </c>
      <c r="BH459" s="71">
        <f t="shared" si="733"/>
        <v>0</v>
      </c>
      <c r="BI459" s="71">
        <f t="shared" si="734"/>
        <v>0</v>
      </c>
      <c r="BJ459" s="71">
        <f t="shared" si="735"/>
        <v>0</v>
      </c>
      <c r="BK459" s="71">
        <f t="shared" si="736"/>
        <v>0</v>
      </c>
      <c r="BL459" s="70">
        <f t="shared" si="737"/>
        <v>1</v>
      </c>
      <c r="BM459" s="70">
        <f t="shared" si="738"/>
        <v>1</v>
      </c>
      <c r="BN459" s="70">
        <f t="shared" si="739"/>
        <v>1</v>
      </c>
      <c r="BO459" s="70">
        <f t="shared" si="740"/>
        <v>0</v>
      </c>
      <c r="BP459" s="144">
        <f t="shared" si="741"/>
        <v>0</v>
      </c>
      <c r="BQ459" s="144">
        <f t="shared" si="742"/>
        <v>0</v>
      </c>
      <c r="BR459" s="144">
        <f t="shared" si="743"/>
        <v>7500</v>
      </c>
      <c r="BS459" s="144">
        <f t="shared" si="744"/>
        <v>0</v>
      </c>
      <c r="BT459" s="144">
        <f t="shared" si="745"/>
        <v>0</v>
      </c>
      <c r="BU459" s="144">
        <f t="shared" si="746"/>
        <v>0</v>
      </c>
      <c r="BV459" s="144">
        <f t="shared" si="747"/>
        <v>0</v>
      </c>
      <c r="BW459" s="144">
        <f t="shared" si="748"/>
        <v>0</v>
      </c>
      <c r="BX459" s="144">
        <f t="shared" si="749"/>
        <v>0</v>
      </c>
      <c r="BY459" s="144">
        <f t="shared" si="750"/>
        <v>0</v>
      </c>
      <c r="BZ459" s="9">
        <v>0</v>
      </c>
      <c r="CA459" s="9">
        <v>0</v>
      </c>
      <c r="CB459" s="9">
        <v>0</v>
      </c>
      <c r="CC459" s="9">
        <v>0</v>
      </c>
      <c r="CD459" s="9">
        <v>0</v>
      </c>
      <c r="CE459" s="9">
        <v>0</v>
      </c>
      <c r="CF459" s="9">
        <v>0</v>
      </c>
      <c r="CG459" s="9">
        <v>0</v>
      </c>
      <c r="CH459" s="9">
        <v>0</v>
      </c>
      <c r="CI459" s="9">
        <v>0</v>
      </c>
      <c r="CJ459" s="9">
        <v>0</v>
      </c>
      <c r="CK459" s="9">
        <v>0</v>
      </c>
      <c r="CL459" s="9">
        <v>0</v>
      </c>
      <c r="CM459" s="9">
        <v>0</v>
      </c>
      <c r="CN459" s="9">
        <v>0</v>
      </c>
      <c r="CO459" s="9">
        <v>0</v>
      </c>
      <c r="CP459" s="9">
        <v>0</v>
      </c>
      <c r="CQ459" s="9">
        <v>0</v>
      </c>
      <c r="CR459" s="9">
        <v>0</v>
      </c>
      <c r="CS459" s="9">
        <v>0</v>
      </c>
      <c r="CT459" s="9">
        <v>0</v>
      </c>
      <c r="CU459" s="9">
        <v>0</v>
      </c>
      <c r="CV459" s="9">
        <v>0</v>
      </c>
      <c r="CW459" s="9">
        <v>0</v>
      </c>
      <c r="CX459" s="9">
        <v>0</v>
      </c>
      <c r="CY459" s="9">
        <v>0</v>
      </c>
      <c r="CZ459" s="9">
        <v>0</v>
      </c>
      <c r="DA459" s="9">
        <v>0</v>
      </c>
      <c r="DB459" s="9">
        <v>0</v>
      </c>
      <c r="DC459" s="9">
        <v>0</v>
      </c>
      <c r="DD459" s="9">
        <v>0</v>
      </c>
      <c r="DE459" s="9">
        <v>0</v>
      </c>
      <c r="DF459" s="9">
        <v>0</v>
      </c>
      <c r="DG459" s="144">
        <f t="shared" si="751"/>
        <v>0</v>
      </c>
      <c r="DH459" s="144">
        <f t="shared" ref="DH459:EW459" si="762">DG459</f>
        <v>0</v>
      </c>
      <c r="DI459" s="144">
        <f t="shared" si="762"/>
        <v>0</v>
      </c>
      <c r="DJ459" s="144">
        <f t="shared" si="762"/>
        <v>0</v>
      </c>
      <c r="DK459" s="144">
        <f t="shared" si="762"/>
        <v>0</v>
      </c>
      <c r="DL459" s="144">
        <f t="shared" si="762"/>
        <v>0</v>
      </c>
      <c r="DM459" s="144">
        <f t="shared" si="762"/>
        <v>0</v>
      </c>
      <c r="DN459" s="144">
        <f t="shared" si="762"/>
        <v>0</v>
      </c>
      <c r="DO459" s="144">
        <f t="shared" si="762"/>
        <v>0</v>
      </c>
      <c r="DP459" s="144">
        <f t="shared" si="762"/>
        <v>0</v>
      </c>
      <c r="DQ459" s="144">
        <f t="shared" si="762"/>
        <v>0</v>
      </c>
      <c r="DR459" s="144">
        <f t="shared" si="762"/>
        <v>0</v>
      </c>
      <c r="DS459" s="144">
        <f t="shared" si="762"/>
        <v>0</v>
      </c>
      <c r="DT459" s="144">
        <f t="shared" si="762"/>
        <v>0</v>
      </c>
      <c r="DU459" s="144">
        <f t="shared" si="762"/>
        <v>0</v>
      </c>
      <c r="DV459" s="144">
        <f t="shared" si="762"/>
        <v>0</v>
      </c>
      <c r="DW459" s="144">
        <f t="shared" si="762"/>
        <v>0</v>
      </c>
      <c r="DX459" s="144">
        <f t="shared" si="762"/>
        <v>0</v>
      </c>
      <c r="DY459" s="144">
        <f t="shared" si="762"/>
        <v>0</v>
      </c>
      <c r="DZ459" s="144">
        <f t="shared" si="762"/>
        <v>0</v>
      </c>
      <c r="EA459" s="144">
        <f t="shared" si="762"/>
        <v>0</v>
      </c>
      <c r="EB459" s="144">
        <f t="shared" si="762"/>
        <v>0</v>
      </c>
      <c r="EC459" s="144">
        <f t="shared" si="762"/>
        <v>0</v>
      </c>
      <c r="ED459" s="144">
        <f t="shared" si="762"/>
        <v>0</v>
      </c>
      <c r="EE459" s="144">
        <f t="shared" si="762"/>
        <v>0</v>
      </c>
      <c r="EF459" s="144">
        <f t="shared" si="762"/>
        <v>0</v>
      </c>
      <c r="EG459" s="144">
        <f t="shared" si="762"/>
        <v>0</v>
      </c>
      <c r="EH459" s="144">
        <f t="shared" si="762"/>
        <v>0</v>
      </c>
      <c r="EI459" s="144">
        <f t="shared" si="762"/>
        <v>0</v>
      </c>
      <c r="EJ459" s="144">
        <f t="shared" si="762"/>
        <v>0</v>
      </c>
      <c r="EK459" s="144">
        <f t="shared" si="762"/>
        <v>0</v>
      </c>
      <c r="EL459" s="144">
        <f t="shared" si="762"/>
        <v>0</v>
      </c>
      <c r="EM459" s="144">
        <f t="shared" si="762"/>
        <v>0</v>
      </c>
      <c r="EN459" s="144">
        <f t="shared" si="762"/>
        <v>0</v>
      </c>
      <c r="EO459" s="144">
        <f t="shared" si="762"/>
        <v>0</v>
      </c>
      <c r="EP459" s="144">
        <f t="shared" si="762"/>
        <v>0</v>
      </c>
      <c r="EQ459" s="144">
        <f t="shared" si="762"/>
        <v>0</v>
      </c>
      <c r="ER459" s="144">
        <f t="shared" si="762"/>
        <v>0</v>
      </c>
      <c r="ES459" s="144">
        <f t="shared" si="762"/>
        <v>0</v>
      </c>
      <c r="ET459" s="144">
        <f t="shared" si="762"/>
        <v>0</v>
      </c>
      <c r="EU459" s="144">
        <f t="shared" si="762"/>
        <v>0</v>
      </c>
      <c r="EV459" s="144">
        <f t="shared" si="762"/>
        <v>0</v>
      </c>
      <c r="EW459" s="144">
        <f t="shared" si="762"/>
        <v>0</v>
      </c>
      <c r="EX459" s="147">
        <f>PV(0.05,'PV factor'!C95,,-BR459)</f>
        <v>6802.7210884353735</v>
      </c>
      <c r="EY459" s="147">
        <f>PV(0.05,'PV factor'!D95,,-BS459)</f>
        <v>0</v>
      </c>
      <c r="EZ459" s="147">
        <f>PV(0.05,'PV factor'!E95,,-BT459)</f>
        <v>0</v>
      </c>
      <c r="FA459" s="147">
        <f>PV(0.05,'PV factor'!F95,,-BU459)</f>
        <v>0</v>
      </c>
      <c r="FB459" s="147">
        <f>PV(0.05,'PV factor'!G95,,-BV459)</f>
        <v>0</v>
      </c>
      <c r="FC459" s="147">
        <f>PV(0.05,'PV factor'!H95,,-BW459)</f>
        <v>0</v>
      </c>
      <c r="FD459" s="147">
        <f>PV(0.05,'PV factor'!I95,,-BX459)</f>
        <v>0</v>
      </c>
      <c r="FE459" s="147">
        <f>PV(0.05,'PV factor'!J95,,-BY459)</f>
        <v>0</v>
      </c>
      <c r="FF459" s="147">
        <f>PV(0.05,'PV factor'!K95,,-BZ459)</f>
        <v>0</v>
      </c>
      <c r="FG459" s="147">
        <f>PV(0.05,'PV factor'!L95,,-CA459)</f>
        <v>0</v>
      </c>
      <c r="FH459" s="147">
        <f>PV(0.05,'PV factor'!M95,,-CB459)</f>
        <v>0</v>
      </c>
      <c r="FI459" s="147">
        <f>PV(0.05,'PV factor'!N95,,-CC459)</f>
        <v>0</v>
      </c>
      <c r="FJ459" s="147">
        <f>PV(0.05,'PV factor'!O95,,-CD459)</f>
        <v>0</v>
      </c>
      <c r="FK459" s="147">
        <f>PV(0.05,'PV factor'!P95,,-CE459)</f>
        <v>0</v>
      </c>
      <c r="FL459" s="147">
        <f>PV(0.05,'PV factor'!Q95,,-CF459)</f>
        <v>0</v>
      </c>
      <c r="FM459" s="147">
        <f>PV(0.05,'PV factor'!R95,,-CG459)</f>
        <v>0</v>
      </c>
      <c r="FN459" s="147">
        <f>PV(0.05,'PV factor'!S95,,-CH459)</f>
        <v>0</v>
      </c>
      <c r="FO459" s="147">
        <f>PV(0.05,'PV factor'!T95,,-CI459)</f>
        <v>0</v>
      </c>
      <c r="FP459" s="147">
        <f>PV(0.05,'PV factor'!U95,,-CJ459)</f>
        <v>0</v>
      </c>
      <c r="FQ459" s="147">
        <f>PV(0.05,'PV factor'!V95,,-CK459)</f>
        <v>0</v>
      </c>
      <c r="FR459" s="147">
        <f>PV(0.05,'PV factor'!W95,,-CL459)</f>
        <v>0</v>
      </c>
      <c r="FS459" s="147">
        <f>PV(0.05,'PV factor'!X95,,-CM459)</f>
        <v>0</v>
      </c>
      <c r="FT459" s="147">
        <f>PV(0.05,'PV factor'!Y95,,-CN459)</f>
        <v>0</v>
      </c>
      <c r="FU459" s="147">
        <f>PV(0.05,'PV factor'!Z95,,-CO459)</f>
        <v>0</v>
      </c>
      <c r="FV459" s="147">
        <f>PV(0.05,'PV factor'!AA95,,-CP459)</f>
        <v>0</v>
      </c>
      <c r="FW459" s="147">
        <f>PV(0.05,'PV factor'!AB95,,-CQ459)</f>
        <v>0</v>
      </c>
      <c r="FX459" s="147">
        <f>PV(0.05,'PV factor'!AC95,,-CR459)</f>
        <v>0</v>
      </c>
      <c r="FY459" s="147">
        <f>PV(0.05,'PV factor'!AD95,,-CS459)</f>
        <v>0</v>
      </c>
      <c r="FZ459" s="147">
        <f>PV(0.05,'PV factor'!AE95,,-CT459)</f>
        <v>0</v>
      </c>
      <c r="GA459" s="147">
        <f>PV(0.05,'PV factor'!AF95,,-CU459)</f>
        <v>0</v>
      </c>
      <c r="GB459" s="147">
        <f>PV(0.05,'PV factor'!AG95,,-CV459)</f>
        <v>0</v>
      </c>
      <c r="GC459" s="147">
        <f>PV(0.05,'PV factor'!AH95,,-CW459)</f>
        <v>0</v>
      </c>
      <c r="GD459" s="147">
        <f>PV(0.05,'PV factor'!AI95,,-CX459)</f>
        <v>0</v>
      </c>
      <c r="GE459" s="147">
        <f>PV(0.05,'PV factor'!AJ95,,-CY459)</f>
        <v>0</v>
      </c>
      <c r="GF459" s="147">
        <f>PV(0.05,'PV factor'!AK95,,-CZ459)</f>
        <v>0</v>
      </c>
      <c r="GG459" s="147">
        <f>PV(0.05,'PV factor'!AL95,,-DA459)</f>
        <v>0</v>
      </c>
      <c r="GH459" s="147">
        <f>PV(0.05,'PV factor'!AM95,,-DB459)</f>
        <v>0</v>
      </c>
      <c r="GI459" s="147">
        <f>PV(0.05,'PV factor'!AN95,,-DC459)</f>
        <v>0</v>
      </c>
      <c r="GJ459" s="147">
        <f>PV(0.05,'PV factor'!AO95,,-DD459)</f>
        <v>0</v>
      </c>
      <c r="GK459" s="147">
        <f>PV(0.05,'PV factor'!AP95,,-DE459)</f>
        <v>0</v>
      </c>
      <c r="GL459" s="147">
        <f>PV(0.05,'PV factor'!C95,,-DI459)</f>
        <v>0</v>
      </c>
      <c r="GM459" s="147">
        <f>PV(0.05,'PV factor'!D95,,-DJ459)</f>
        <v>0</v>
      </c>
      <c r="GN459" s="147">
        <f>PV(0.05,'PV factor'!E95,,-DK459)</f>
        <v>0</v>
      </c>
      <c r="GO459" s="147">
        <f>PV(0.05,'PV factor'!F95,,-DL459)</f>
        <v>0</v>
      </c>
      <c r="GP459" s="147">
        <f>PV(0.05,'PV factor'!G95,,-DM459)</f>
        <v>0</v>
      </c>
      <c r="GQ459" s="147">
        <f>PV(0.05,'PV factor'!H95,,-DN459)</f>
        <v>0</v>
      </c>
      <c r="GR459" s="147">
        <f>PV(0.05,'PV factor'!I95,,-DO459)</f>
        <v>0</v>
      </c>
      <c r="GS459" s="147">
        <f>PV(0.05,'PV factor'!J95,,-DP459)</f>
        <v>0</v>
      </c>
      <c r="GT459" s="147">
        <f>PV(0.05,'PV factor'!K95,,-DQ459)</f>
        <v>0</v>
      </c>
      <c r="GU459" s="147">
        <f>PV(0.05,'PV factor'!L95,,-DR459)</f>
        <v>0</v>
      </c>
      <c r="GV459" s="147">
        <f>PV(0.05,'PV factor'!M95,,-DS459)</f>
        <v>0</v>
      </c>
      <c r="GW459" s="147">
        <f>PV(0.05,'PV factor'!N95,,-DT459)</f>
        <v>0</v>
      </c>
      <c r="GX459" s="147">
        <f>PV(0.05,'PV factor'!O95,,-DU459)</f>
        <v>0</v>
      </c>
      <c r="GY459" s="147">
        <f>PV(0.05,'PV factor'!P95,,-DV459)</f>
        <v>0</v>
      </c>
      <c r="GZ459" s="147">
        <f>PV(0.05,'PV factor'!Q95,,-DW459)</f>
        <v>0</v>
      </c>
      <c r="HA459" s="147">
        <f>PV(0.05,'PV factor'!R95,,-DX459)</f>
        <v>0</v>
      </c>
      <c r="HB459" s="147">
        <f>PV(0.05,'PV factor'!S95,,-DY459)</f>
        <v>0</v>
      </c>
      <c r="HC459" s="147">
        <f>PV(0.05,'PV factor'!T95,,-DZ459)</f>
        <v>0</v>
      </c>
      <c r="HD459" s="147">
        <f>PV(0.05,'PV factor'!U95,,-EA459)</f>
        <v>0</v>
      </c>
      <c r="HE459" s="147">
        <f>PV(0.05,'PV factor'!V95,,-EB459)</f>
        <v>0</v>
      </c>
      <c r="HF459" s="147">
        <f>PV(0.05,'PV factor'!W95,,-EC459)</f>
        <v>0</v>
      </c>
      <c r="HG459" s="147">
        <f>PV(0.05,'PV factor'!X95,,-ED459)</f>
        <v>0</v>
      </c>
      <c r="HH459" s="147">
        <f>PV(0.05,'PV factor'!Y95,,-EE459)</f>
        <v>0</v>
      </c>
      <c r="HI459" s="147">
        <f>PV(0.05,'PV factor'!Z95,,-EF459)</f>
        <v>0</v>
      </c>
      <c r="HJ459" s="147">
        <f>PV(0.05,'PV factor'!AA95,,-EG459)</f>
        <v>0</v>
      </c>
      <c r="HK459" s="147">
        <f>PV(0.05,'PV factor'!AB95,,-EH459)</f>
        <v>0</v>
      </c>
      <c r="HL459" s="147">
        <f>PV(0.05,'PV factor'!AC95,,-EI459)</f>
        <v>0</v>
      </c>
      <c r="HM459" s="147">
        <f>PV(0.05,'PV factor'!AD95,,-EJ459)</f>
        <v>0</v>
      </c>
      <c r="HN459" s="147">
        <f>PV(0.05,'PV factor'!AE95,,-EK459)</f>
        <v>0</v>
      </c>
      <c r="HO459" s="147">
        <f>PV(0.05,'PV factor'!AF95,,-EL459)</f>
        <v>0</v>
      </c>
      <c r="HP459" s="147">
        <f>PV(0.05,'PV factor'!AG95,,-EM459)</f>
        <v>0</v>
      </c>
      <c r="HQ459" s="147">
        <f>PV(0.05,'PV factor'!AH95,,-EN459)</f>
        <v>0</v>
      </c>
      <c r="HR459" s="147">
        <f>PV(0.05,'PV factor'!AI95,,-EO459)</f>
        <v>0</v>
      </c>
      <c r="HS459" s="147">
        <f>PV(0.05,'PV factor'!AJ95,,-EP459)</f>
        <v>0</v>
      </c>
      <c r="HT459" s="147">
        <f>PV(0.05,'PV factor'!AK95,,-EQ459)</f>
        <v>0</v>
      </c>
      <c r="HU459" s="147">
        <f>PV(0.05,'PV factor'!AL95,,-ER459)</f>
        <v>0</v>
      </c>
      <c r="HV459" s="147">
        <f>PV(0.05,'PV factor'!AM95,,-ES459)</f>
        <v>0</v>
      </c>
      <c r="HW459" s="147">
        <f>PV(0.05,'PV factor'!AN95,,-ET459)</f>
        <v>0</v>
      </c>
      <c r="HX459" s="147">
        <f>PV(0.05,'PV factor'!AO95,,-EU459)</f>
        <v>0</v>
      </c>
      <c r="HY459" s="147">
        <f>PV(0.05,'PV factor'!AP95,,-EV459)</f>
        <v>0</v>
      </c>
      <c r="HZ459" s="147">
        <f t="shared" si="753"/>
        <v>6802.7210884353735</v>
      </c>
      <c r="IA459" s="147">
        <f t="shared" si="754"/>
        <v>0</v>
      </c>
      <c r="IB459" s="401">
        <f t="shared" si="755"/>
        <v>0</v>
      </c>
    </row>
    <row r="460" spans="1:236" s="180" customFormat="1" ht="90" customHeight="1" x14ac:dyDescent="0.25">
      <c r="A460" s="231" t="s">
        <v>271</v>
      </c>
      <c r="B460" s="85" t="s">
        <v>264</v>
      </c>
      <c r="C460" s="231" t="s">
        <v>899</v>
      </c>
      <c r="D460" s="199" t="s">
        <v>73</v>
      </c>
      <c r="E460" s="85" t="s">
        <v>900</v>
      </c>
      <c r="F460" s="95" t="s">
        <v>901</v>
      </c>
      <c r="G460" s="95" t="s">
        <v>902</v>
      </c>
      <c r="H460" s="90" t="s">
        <v>77</v>
      </c>
      <c r="I460" s="95" t="s">
        <v>890</v>
      </c>
      <c r="J460" s="266">
        <v>5</v>
      </c>
      <c r="K460" s="227" t="s">
        <v>79</v>
      </c>
      <c r="L460" s="74">
        <v>49763</v>
      </c>
      <c r="M460" s="90" t="s">
        <v>79</v>
      </c>
      <c r="N460" s="90" t="s">
        <v>147</v>
      </c>
      <c r="O460" s="73" t="s">
        <v>106</v>
      </c>
      <c r="P460" s="90" t="s">
        <v>464</v>
      </c>
      <c r="Q460" s="112" t="s">
        <v>100</v>
      </c>
      <c r="R460" s="73" t="s">
        <v>162</v>
      </c>
      <c r="S460" s="90" t="s">
        <v>99</v>
      </c>
      <c r="T460" s="90" t="s">
        <v>866</v>
      </c>
      <c r="U460" s="79" t="s">
        <v>87</v>
      </c>
      <c r="V460" s="193">
        <v>1</v>
      </c>
      <c r="W460" s="94">
        <v>7000</v>
      </c>
      <c r="X460" s="94">
        <v>0</v>
      </c>
      <c r="Y460" s="94">
        <v>0</v>
      </c>
      <c r="Z460" s="94">
        <v>7000</v>
      </c>
      <c r="AA460" s="94">
        <v>0</v>
      </c>
      <c r="AB460" s="94">
        <v>0</v>
      </c>
      <c r="AC460" s="94">
        <v>0</v>
      </c>
      <c r="AD460" s="94">
        <v>0</v>
      </c>
      <c r="AE460" s="192">
        <v>0</v>
      </c>
      <c r="AF460" s="192">
        <v>0</v>
      </c>
      <c r="AG460" s="192">
        <v>0</v>
      </c>
      <c r="AH460" s="192">
        <v>0</v>
      </c>
      <c r="AI460" s="90" t="s">
        <v>88</v>
      </c>
      <c r="AJ460" s="94">
        <v>0</v>
      </c>
      <c r="AK460" s="94">
        <v>0</v>
      </c>
      <c r="AL460" s="94">
        <v>0</v>
      </c>
      <c r="AM460" s="94">
        <v>0</v>
      </c>
      <c r="AN460" s="94">
        <v>0</v>
      </c>
      <c r="AO460" s="94">
        <v>0</v>
      </c>
      <c r="AP460" s="94">
        <v>0</v>
      </c>
      <c r="AQ460" s="192">
        <v>0</v>
      </c>
      <c r="AR460" s="192">
        <v>0</v>
      </c>
      <c r="AS460" s="192">
        <v>0</v>
      </c>
      <c r="AT460" s="192">
        <v>0</v>
      </c>
      <c r="AU460" s="95"/>
      <c r="AV460" s="230">
        <f t="shared" si="721"/>
        <v>1</v>
      </c>
      <c r="AW460" s="230">
        <f t="shared" si="722"/>
        <v>0</v>
      </c>
      <c r="AX460" s="230" t="str">
        <f t="shared" si="723"/>
        <v>C4</v>
      </c>
      <c r="AY460" s="141">
        <f t="shared" si="724"/>
        <v>9</v>
      </c>
      <c r="AZ460" s="70">
        <f t="shared" si="725"/>
        <v>1</v>
      </c>
      <c r="BA460" s="70">
        <f t="shared" si="726"/>
        <v>1</v>
      </c>
      <c r="BB460" s="70">
        <f t="shared" si="727"/>
        <v>1</v>
      </c>
      <c r="BC460" s="70">
        <f t="shared" si="728"/>
        <v>1</v>
      </c>
      <c r="BD460" s="70">
        <f t="shared" si="729"/>
        <v>1</v>
      </c>
      <c r="BE460" s="70">
        <f t="shared" si="730"/>
        <v>1</v>
      </c>
      <c r="BF460" s="70">
        <f t="shared" si="731"/>
        <v>1</v>
      </c>
      <c r="BG460" s="71">
        <f t="shared" si="732"/>
        <v>0</v>
      </c>
      <c r="BH460" s="71">
        <f t="shared" si="733"/>
        <v>1</v>
      </c>
      <c r="BI460" s="71">
        <f t="shared" si="734"/>
        <v>0</v>
      </c>
      <c r="BJ460" s="71">
        <f t="shared" si="735"/>
        <v>1</v>
      </c>
      <c r="BK460" s="71">
        <f t="shared" si="736"/>
        <v>0</v>
      </c>
      <c r="BL460" s="70">
        <f t="shared" si="737"/>
        <v>1</v>
      </c>
      <c r="BM460" s="70">
        <f t="shared" si="738"/>
        <v>1</v>
      </c>
      <c r="BN460" s="70">
        <f t="shared" si="739"/>
        <v>1</v>
      </c>
      <c r="BO460" s="70">
        <f t="shared" si="740"/>
        <v>0</v>
      </c>
      <c r="BP460" s="144">
        <f t="shared" si="741"/>
        <v>0</v>
      </c>
      <c r="BQ460" s="144">
        <f t="shared" si="742"/>
        <v>7000</v>
      </c>
      <c r="BR460" s="144">
        <f t="shared" si="743"/>
        <v>0</v>
      </c>
      <c r="BS460" s="144">
        <f t="shared" si="744"/>
        <v>0</v>
      </c>
      <c r="BT460" s="144">
        <f t="shared" si="745"/>
        <v>0</v>
      </c>
      <c r="BU460" s="144">
        <f t="shared" si="746"/>
        <v>0</v>
      </c>
      <c r="BV460" s="144">
        <f t="shared" si="747"/>
        <v>0</v>
      </c>
      <c r="BW460" s="144">
        <f t="shared" si="748"/>
        <v>0</v>
      </c>
      <c r="BX460" s="144">
        <f t="shared" si="749"/>
        <v>0</v>
      </c>
      <c r="BY460" s="144">
        <f t="shared" si="750"/>
        <v>0</v>
      </c>
      <c r="BZ460" s="9">
        <v>0</v>
      </c>
      <c r="CA460" s="9">
        <v>0</v>
      </c>
      <c r="CB460" s="9">
        <v>0</v>
      </c>
      <c r="CC460" s="9">
        <v>0</v>
      </c>
      <c r="CD460" s="9">
        <v>0</v>
      </c>
      <c r="CE460" s="9">
        <v>0</v>
      </c>
      <c r="CF460" s="9">
        <v>0</v>
      </c>
      <c r="CG460" s="9">
        <v>0</v>
      </c>
      <c r="CH460" s="9">
        <v>0</v>
      </c>
      <c r="CI460" s="9">
        <v>0</v>
      </c>
      <c r="CJ460" s="9">
        <v>0</v>
      </c>
      <c r="CK460" s="9">
        <v>0</v>
      </c>
      <c r="CL460" s="9">
        <v>0</v>
      </c>
      <c r="CM460" s="9">
        <v>0</v>
      </c>
      <c r="CN460" s="9">
        <v>0</v>
      </c>
      <c r="CO460" s="9">
        <v>0</v>
      </c>
      <c r="CP460" s="9">
        <v>0</v>
      </c>
      <c r="CQ460" s="9">
        <v>0</v>
      </c>
      <c r="CR460" s="9">
        <v>0</v>
      </c>
      <c r="CS460" s="9">
        <v>0</v>
      </c>
      <c r="CT460" s="9">
        <v>0</v>
      </c>
      <c r="CU460" s="9">
        <v>0</v>
      </c>
      <c r="CV460" s="9">
        <v>0</v>
      </c>
      <c r="CW460" s="9">
        <v>0</v>
      </c>
      <c r="CX460" s="9">
        <v>0</v>
      </c>
      <c r="CY460" s="9">
        <v>0</v>
      </c>
      <c r="CZ460" s="9">
        <v>0</v>
      </c>
      <c r="DA460" s="9">
        <v>0</v>
      </c>
      <c r="DB460" s="9">
        <v>0</v>
      </c>
      <c r="DC460" s="9">
        <v>0</v>
      </c>
      <c r="DD460" s="9">
        <v>0</v>
      </c>
      <c r="DE460" s="9">
        <v>0</v>
      </c>
      <c r="DF460" s="9">
        <v>0</v>
      </c>
      <c r="DG460" s="144">
        <f t="shared" si="751"/>
        <v>49763</v>
      </c>
      <c r="DH460" s="144">
        <f t="shared" ref="DH460:EW460" si="763">DG460</f>
        <v>49763</v>
      </c>
      <c r="DI460" s="144">
        <f t="shared" si="763"/>
        <v>49763</v>
      </c>
      <c r="DJ460" s="144">
        <f t="shared" si="763"/>
        <v>49763</v>
      </c>
      <c r="DK460" s="144">
        <f t="shared" si="763"/>
        <v>49763</v>
      </c>
      <c r="DL460" s="144">
        <f t="shared" si="763"/>
        <v>49763</v>
      </c>
      <c r="DM460" s="144">
        <f t="shared" si="763"/>
        <v>49763</v>
      </c>
      <c r="DN460" s="144">
        <f t="shared" si="763"/>
        <v>49763</v>
      </c>
      <c r="DO460" s="144">
        <f t="shared" si="763"/>
        <v>49763</v>
      </c>
      <c r="DP460" s="144">
        <f t="shared" si="763"/>
        <v>49763</v>
      </c>
      <c r="DQ460" s="144">
        <f t="shared" si="763"/>
        <v>49763</v>
      </c>
      <c r="DR460" s="144">
        <f t="shared" si="763"/>
        <v>49763</v>
      </c>
      <c r="DS460" s="144">
        <f t="shared" si="763"/>
        <v>49763</v>
      </c>
      <c r="DT460" s="144">
        <f t="shared" si="763"/>
        <v>49763</v>
      </c>
      <c r="DU460" s="144">
        <f t="shared" si="763"/>
        <v>49763</v>
      </c>
      <c r="DV460" s="144">
        <f t="shared" si="763"/>
        <v>49763</v>
      </c>
      <c r="DW460" s="144">
        <f t="shared" si="763"/>
        <v>49763</v>
      </c>
      <c r="DX460" s="144">
        <f t="shared" si="763"/>
        <v>49763</v>
      </c>
      <c r="DY460" s="144">
        <f t="shared" si="763"/>
        <v>49763</v>
      </c>
      <c r="DZ460" s="144">
        <f t="shared" si="763"/>
        <v>49763</v>
      </c>
      <c r="EA460" s="144">
        <f t="shared" si="763"/>
        <v>49763</v>
      </c>
      <c r="EB460" s="144">
        <f t="shared" si="763"/>
        <v>49763</v>
      </c>
      <c r="EC460" s="144">
        <f t="shared" si="763"/>
        <v>49763</v>
      </c>
      <c r="ED460" s="144">
        <f t="shared" si="763"/>
        <v>49763</v>
      </c>
      <c r="EE460" s="144">
        <f t="shared" si="763"/>
        <v>49763</v>
      </c>
      <c r="EF460" s="144">
        <f t="shared" si="763"/>
        <v>49763</v>
      </c>
      <c r="EG460" s="144">
        <f t="shared" si="763"/>
        <v>49763</v>
      </c>
      <c r="EH460" s="144">
        <f t="shared" si="763"/>
        <v>49763</v>
      </c>
      <c r="EI460" s="144">
        <f t="shared" si="763"/>
        <v>49763</v>
      </c>
      <c r="EJ460" s="144">
        <f t="shared" si="763"/>
        <v>49763</v>
      </c>
      <c r="EK460" s="144">
        <f t="shared" si="763"/>
        <v>49763</v>
      </c>
      <c r="EL460" s="144">
        <f t="shared" si="763"/>
        <v>49763</v>
      </c>
      <c r="EM460" s="144">
        <f t="shared" si="763"/>
        <v>49763</v>
      </c>
      <c r="EN460" s="144">
        <f t="shared" si="763"/>
        <v>49763</v>
      </c>
      <c r="EO460" s="144">
        <f t="shared" si="763"/>
        <v>49763</v>
      </c>
      <c r="EP460" s="144">
        <f t="shared" si="763"/>
        <v>49763</v>
      </c>
      <c r="EQ460" s="144">
        <f t="shared" si="763"/>
        <v>49763</v>
      </c>
      <c r="ER460" s="144">
        <f t="shared" si="763"/>
        <v>49763</v>
      </c>
      <c r="ES460" s="144">
        <f t="shared" si="763"/>
        <v>49763</v>
      </c>
      <c r="ET460" s="144">
        <f t="shared" si="763"/>
        <v>49763</v>
      </c>
      <c r="EU460" s="144">
        <f t="shared" si="763"/>
        <v>49763</v>
      </c>
      <c r="EV460" s="144">
        <f t="shared" si="763"/>
        <v>49763</v>
      </c>
      <c r="EW460" s="144">
        <f t="shared" si="763"/>
        <v>49763</v>
      </c>
      <c r="EX460" s="147">
        <f>PV(0.05,'PV factor'!C84,,-BR460)</f>
        <v>0</v>
      </c>
      <c r="EY460" s="147">
        <f>PV(0.05,'PV factor'!D84,,-BS460)</f>
        <v>0</v>
      </c>
      <c r="EZ460" s="147">
        <f>PV(0.05,'PV factor'!E84,,-BT460)</f>
        <v>0</v>
      </c>
      <c r="FA460" s="147">
        <f>PV(0.05,'PV factor'!F84,,-BU460)</f>
        <v>0</v>
      </c>
      <c r="FB460" s="147">
        <f>PV(0.05,'PV factor'!G84,,-BV460)</f>
        <v>0</v>
      </c>
      <c r="FC460" s="147">
        <f>PV(0.05,'PV factor'!H84,,-BW460)</f>
        <v>0</v>
      </c>
      <c r="FD460" s="147">
        <f>PV(0.05,'PV factor'!I84,,-BX460)</f>
        <v>0</v>
      </c>
      <c r="FE460" s="147">
        <f>PV(0.05,'PV factor'!J84,,-BY460)</f>
        <v>0</v>
      </c>
      <c r="FF460" s="147">
        <f>PV(0.05,'PV factor'!K84,,-BZ460)</f>
        <v>0</v>
      </c>
      <c r="FG460" s="147">
        <f>PV(0.05,'PV factor'!L84,,-CA460)</f>
        <v>0</v>
      </c>
      <c r="FH460" s="147">
        <f>PV(0.05,'PV factor'!M84,,-CB460)</f>
        <v>0</v>
      </c>
      <c r="FI460" s="147">
        <f>PV(0.05,'PV factor'!N84,,-CC460)</f>
        <v>0</v>
      </c>
      <c r="FJ460" s="147">
        <f>PV(0.05,'PV factor'!O84,,-CD460)</f>
        <v>0</v>
      </c>
      <c r="FK460" s="147">
        <f>PV(0.05,'PV factor'!P84,,-CE460)</f>
        <v>0</v>
      </c>
      <c r="FL460" s="147">
        <f>PV(0.05,'PV factor'!Q84,,-CF460)</f>
        <v>0</v>
      </c>
      <c r="FM460" s="147">
        <f>PV(0.05,'PV factor'!R84,,-CG460)</f>
        <v>0</v>
      </c>
      <c r="FN460" s="147">
        <f>PV(0.05,'PV factor'!S84,,-CH460)</f>
        <v>0</v>
      </c>
      <c r="FO460" s="147">
        <f>PV(0.05,'PV factor'!T84,,-CI460)</f>
        <v>0</v>
      </c>
      <c r="FP460" s="147">
        <f>PV(0.05,'PV factor'!U84,,-CJ460)</f>
        <v>0</v>
      </c>
      <c r="FQ460" s="147">
        <f>PV(0.05,'PV factor'!V84,,-CK460)</f>
        <v>0</v>
      </c>
      <c r="FR460" s="147">
        <f>PV(0.05,'PV factor'!W84,,-CL460)</f>
        <v>0</v>
      </c>
      <c r="FS460" s="147">
        <f>PV(0.05,'PV factor'!X84,,-CM460)</f>
        <v>0</v>
      </c>
      <c r="FT460" s="147">
        <f>PV(0.05,'PV factor'!Y84,,-CN460)</f>
        <v>0</v>
      </c>
      <c r="FU460" s="147">
        <f>PV(0.05,'PV factor'!Z84,,-CO460)</f>
        <v>0</v>
      </c>
      <c r="FV460" s="147">
        <f>PV(0.05,'PV factor'!AA84,,-CP460)</f>
        <v>0</v>
      </c>
      <c r="FW460" s="147">
        <f>PV(0.05,'PV factor'!AB84,,-CQ460)</f>
        <v>0</v>
      </c>
      <c r="FX460" s="147">
        <f>PV(0.05,'PV factor'!AC84,,-CR460)</f>
        <v>0</v>
      </c>
      <c r="FY460" s="147">
        <f>PV(0.05,'PV factor'!AD84,,-CS460)</f>
        <v>0</v>
      </c>
      <c r="FZ460" s="147">
        <f>PV(0.05,'PV factor'!AE84,,-CT460)</f>
        <v>0</v>
      </c>
      <c r="GA460" s="147">
        <f>PV(0.05,'PV factor'!AF84,,-CU460)</f>
        <v>0</v>
      </c>
      <c r="GB460" s="147">
        <f>PV(0.05,'PV factor'!AG84,,-CV460)</f>
        <v>0</v>
      </c>
      <c r="GC460" s="147">
        <f>PV(0.05,'PV factor'!AH84,,-CW460)</f>
        <v>0</v>
      </c>
      <c r="GD460" s="147">
        <f>PV(0.05,'PV factor'!AI84,,-CX460)</f>
        <v>0</v>
      </c>
      <c r="GE460" s="147">
        <f>PV(0.05,'PV factor'!AJ84,,-CY460)</f>
        <v>0</v>
      </c>
      <c r="GF460" s="147">
        <f>PV(0.05,'PV factor'!AK84,,-CZ460)</f>
        <v>0</v>
      </c>
      <c r="GG460" s="147">
        <f>PV(0.05,'PV factor'!AL84,,-DA460)</f>
        <v>0</v>
      </c>
      <c r="GH460" s="147">
        <f>PV(0.05,'PV factor'!AM84,,-DB460)</f>
        <v>0</v>
      </c>
      <c r="GI460" s="147">
        <f>PV(0.05,'PV factor'!AN84,,-DC460)</f>
        <v>0</v>
      </c>
      <c r="GJ460" s="147">
        <f>PV(0.05,'PV factor'!AO84,,-DD460)</f>
        <v>0</v>
      </c>
      <c r="GK460" s="147">
        <f>PV(0.05,'PV factor'!AP84,,-DE460)</f>
        <v>0</v>
      </c>
      <c r="GL460" s="147">
        <f>PV(0.05,'PV factor'!C84,,-DI460)</f>
        <v>45136.507936507936</v>
      </c>
      <c r="GM460" s="147">
        <f>PV(0.05,'PV factor'!D84,,-DJ460)</f>
        <v>42987.150415721837</v>
      </c>
      <c r="GN460" s="147">
        <f>PV(0.05,'PV factor'!E84,,-DK460)</f>
        <v>40940.143253068425</v>
      </c>
      <c r="GO460" s="147">
        <f>PV(0.05,'PV factor'!F84,,-DL460)</f>
        <v>38990.612621969922</v>
      </c>
      <c r="GP460" s="147">
        <f>PV(0.05,'PV factor'!G84,,-DM460)</f>
        <v>37133.916782828499</v>
      </c>
      <c r="GQ460" s="147">
        <f>PV(0.05,'PV factor'!H84,,-DN460)</f>
        <v>35365.635031265236</v>
      </c>
      <c r="GR460" s="147">
        <f>PV(0.05,'PV factor'!I84,,-DO460)</f>
        <v>33681.557172633562</v>
      </c>
      <c r="GS460" s="147">
        <f>PV(0.05,'PV factor'!J84,,-DP460)</f>
        <v>32077.673497746247</v>
      </c>
      <c r="GT460" s="147">
        <f>PV(0.05,'PV factor'!K84,,-DQ460)</f>
        <v>30550.165235948807</v>
      </c>
      <c r="GU460" s="147">
        <f>PV(0.05,'PV factor'!L84,,-DR460)</f>
        <v>29095.395462808385</v>
      </c>
      <c r="GV460" s="147">
        <f>PV(0.05,'PV factor'!M84,,-DS460)</f>
        <v>27709.900440769892</v>
      </c>
      <c r="GW460" s="147">
        <f>PV(0.05,'PV factor'!N84,,-DT460)</f>
        <v>26390.381372161799</v>
      </c>
      <c r="GX460" s="147">
        <f>PV(0.05,'PV factor'!O84,,-DU460)</f>
        <v>25133.696544916005</v>
      </c>
      <c r="GY460" s="147">
        <f>PV(0.05,'PV factor'!P84,,-DV460)</f>
        <v>23936.853852300948</v>
      </c>
      <c r="GZ460" s="147">
        <f>PV(0.05,'PV factor'!Q84,,-DW460)</f>
        <v>22797.003668858048</v>
      </c>
      <c r="HA460" s="147">
        <f>PV(0.05,'PV factor'!R84,,-DX460)</f>
        <v>21711.432065579091</v>
      </c>
      <c r="HB460" s="147">
        <f>PV(0.05,'PV factor'!S84,,-DY460)</f>
        <v>20677.554348170564</v>
      </c>
      <c r="HC460" s="147">
        <f>PV(0.05,'PV factor'!T84,,-DZ460)</f>
        <v>19692.908903019583</v>
      </c>
      <c r="HD460" s="147">
        <f>PV(0.05,'PV factor'!U84,,-EA460)</f>
        <v>18755.151336209128</v>
      </c>
      <c r="HE460" s="147">
        <f>PV(0.05,'PV factor'!V84,,-EB460)</f>
        <v>17862.048891627743</v>
      </c>
      <c r="HF460" s="147">
        <f>PV(0.05,'PV factor'!W84,,-EC460)</f>
        <v>17011.475134883563</v>
      </c>
      <c r="HG460" s="147">
        <f>PV(0.05,'PV factor'!X84,,-ED460)</f>
        <v>16201.404890365297</v>
      </c>
      <c r="HH460" s="147">
        <f>PV(0.05,'PV factor'!Y84,,-EE460)</f>
        <v>15429.909419395522</v>
      </c>
      <c r="HI460" s="147">
        <f>PV(0.05,'PV factor'!Z84,,-EF460)</f>
        <v>14695.151827995734</v>
      </c>
      <c r="HJ460" s="147">
        <f>PV(0.05,'PV factor'!AA84,,-EG460)</f>
        <v>13995.382693329271</v>
      </c>
      <c r="HK460" s="147">
        <f>PV(0.05,'PV factor'!AB84,,-EH460)</f>
        <v>13328.935898408829</v>
      </c>
      <c r="HL460" s="147">
        <f>PV(0.05,'PV factor'!AC84,,-EI460)</f>
        <v>12694.224665151267</v>
      </c>
      <c r="HM460" s="147">
        <f>PV(0.05,'PV factor'!AD84,,-EJ460)</f>
        <v>12089.737776334538</v>
      </c>
      <c r="HN460" s="147">
        <f>PV(0.05,'PV factor'!AE84,,-EK460)</f>
        <v>11514.035977461468</v>
      </c>
      <c r="HO460" s="147">
        <f>PV(0.05,'PV factor'!AF84,,-EL460)</f>
        <v>10965.748549963299</v>
      </c>
      <c r="HP460" s="147">
        <f>PV(0.05,'PV factor'!AG84,,-EM460)</f>
        <v>10443.570047584095</v>
      </c>
      <c r="HQ460" s="147">
        <f>PV(0.05,'PV factor'!AH84,,-EN460)</f>
        <v>9946.2571881753283</v>
      </c>
      <c r="HR460" s="147">
        <f>PV(0.05,'PV factor'!AI84,,-EO460)</f>
        <v>9472.6258935003134</v>
      </c>
      <c r="HS460" s="147">
        <f>PV(0.05,'PV factor'!AJ84,,-EP460)</f>
        <v>9021.5484700002962</v>
      </c>
      <c r="HT460" s="147">
        <f>PV(0.05,'PV factor'!AK84,,-EQ460)</f>
        <v>8591.9509238098071</v>
      </c>
      <c r="HU460" s="147">
        <f>PV(0.05,'PV factor'!AL84,,-ER460)</f>
        <v>8182.8104036283876</v>
      </c>
      <c r="HV460" s="147">
        <f>PV(0.05,'PV factor'!AM84,,-ES460)</f>
        <v>7793.1527653603707</v>
      </c>
      <c r="HW460" s="147">
        <f>PV(0.05,'PV factor'!AN84,,-ET460)</f>
        <v>7422.0502527241606</v>
      </c>
      <c r="HX460" s="147">
        <f>PV(0.05,'PV factor'!AO84,,-EU460)</f>
        <v>7068.619288308726</v>
      </c>
      <c r="HY460" s="147">
        <f>PV(0.05,'PV factor'!AP84,,-EV460)</f>
        <v>6732.0183698178334</v>
      </c>
      <c r="HZ460" s="147">
        <f t="shared" si="753"/>
        <v>0</v>
      </c>
      <c r="IA460" s="147">
        <f t="shared" si="754"/>
        <v>205188.33101009665</v>
      </c>
      <c r="IB460" s="401">
        <f t="shared" si="755"/>
        <v>0</v>
      </c>
    </row>
    <row r="461" spans="1:236" s="180" customFormat="1" ht="90" customHeight="1" x14ac:dyDescent="0.25">
      <c r="A461" s="242" t="s">
        <v>70</v>
      </c>
      <c r="B461" s="195" t="s">
        <v>71</v>
      </c>
      <c r="C461" s="195" t="s">
        <v>142</v>
      </c>
      <c r="D461" s="112">
        <v>5</v>
      </c>
      <c r="E461" s="195" t="s">
        <v>143</v>
      </c>
      <c r="F461" s="113" t="s">
        <v>144</v>
      </c>
      <c r="G461" s="113" t="s">
        <v>145</v>
      </c>
      <c r="H461" s="112" t="s">
        <v>77</v>
      </c>
      <c r="I461" s="113" t="s">
        <v>146</v>
      </c>
      <c r="J461" s="113">
        <v>5</v>
      </c>
      <c r="K461" s="227" t="s">
        <v>79</v>
      </c>
      <c r="L461" s="111">
        <v>100000</v>
      </c>
      <c r="M461" s="214" t="s">
        <v>105</v>
      </c>
      <c r="N461" s="112" t="s">
        <v>147</v>
      </c>
      <c r="O461" s="90" t="s">
        <v>148</v>
      </c>
      <c r="P461" s="78" t="s">
        <v>149</v>
      </c>
      <c r="Q461" s="112" t="s">
        <v>100</v>
      </c>
      <c r="R461" s="112" t="s">
        <v>108</v>
      </c>
      <c r="S461" s="112" t="s">
        <v>99</v>
      </c>
      <c r="T461" s="288" t="s">
        <v>150</v>
      </c>
      <c r="U461" s="112" t="s">
        <v>87</v>
      </c>
      <c r="V461" s="201">
        <v>1</v>
      </c>
      <c r="W461" s="217">
        <v>60000</v>
      </c>
      <c r="X461" s="217">
        <v>0</v>
      </c>
      <c r="Y461" s="286">
        <v>0</v>
      </c>
      <c r="Z461" s="217">
        <v>0</v>
      </c>
      <c r="AA461" s="217">
        <v>0</v>
      </c>
      <c r="AB461" s="217">
        <v>15000</v>
      </c>
      <c r="AC461" s="217">
        <v>15000</v>
      </c>
      <c r="AD461" s="217">
        <v>15000</v>
      </c>
      <c r="AE461" s="286">
        <v>15000</v>
      </c>
      <c r="AF461" s="286">
        <v>0</v>
      </c>
      <c r="AG461" s="286">
        <v>0</v>
      </c>
      <c r="AH461" s="286">
        <v>0</v>
      </c>
      <c r="AI461" s="112" t="s">
        <v>88</v>
      </c>
      <c r="AJ461" s="216">
        <v>0</v>
      </c>
      <c r="AK461" s="216">
        <v>0</v>
      </c>
      <c r="AL461" s="216">
        <v>0</v>
      </c>
      <c r="AM461" s="216">
        <v>0</v>
      </c>
      <c r="AN461" s="216">
        <v>0</v>
      </c>
      <c r="AO461" s="216">
        <v>0</v>
      </c>
      <c r="AP461" s="216">
        <v>0</v>
      </c>
      <c r="AQ461" s="286">
        <v>0</v>
      </c>
      <c r="AR461" s="286">
        <v>0</v>
      </c>
      <c r="AS461" s="286">
        <v>0</v>
      </c>
      <c r="AT461" s="286">
        <v>0</v>
      </c>
      <c r="AU461" s="113"/>
      <c r="AV461" s="230">
        <f t="shared" si="721"/>
        <v>1</v>
      </c>
      <c r="AW461" s="230">
        <f t="shared" si="722"/>
        <v>0</v>
      </c>
      <c r="AX461" s="230" t="str">
        <f t="shared" si="723"/>
        <v>E3</v>
      </c>
      <c r="AY461" s="141">
        <f t="shared" si="724"/>
        <v>8</v>
      </c>
      <c r="AZ461" s="70">
        <f t="shared" si="725"/>
        <v>1</v>
      </c>
      <c r="BA461" s="70">
        <f t="shared" si="726"/>
        <v>1</v>
      </c>
      <c r="BB461" s="70">
        <f t="shared" si="727"/>
        <v>1</v>
      </c>
      <c r="BC461" s="70">
        <f t="shared" si="728"/>
        <v>1</v>
      </c>
      <c r="BD461" s="70">
        <f t="shared" si="729"/>
        <v>1</v>
      </c>
      <c r="BE461" s="70">
        <f t="shared" si="730"/>
        <v>1</v>
      </c>
      <c r="BF461" s="70">
        <f t="shared" si="731"/>
        <v>1</v>
      </c>
      <c r="BG461" s="71">
        <f t="shared" si="732"/>
        <v>0</v>
      </c>
      <c r="BH461" s="71">
        <f t="shared" si="733"/>
        <v>1</v>
      </c>
      <c r="BI461" s="71">
        <f t="shared" si="734"/>
        <v>0</v>
      </c>
      <c r="BJ461" s="71">
        <f t="shared" si="735"/>
        <v>1</v>
      </c>
      <c r="BK461" s="71">
        <f t="shared" si="736"/>
        <v>0</v>
      </c>
      <c r="BL461" s="70">
        <f t="shared" si="737"/>
        <v>1</v>
      </c>
      <c r="BM461" s="70">
        <f t="shared" si="738"/>
        <v>0</v>
      </c>
      <c r="BN461" s="70">
        <f t="shared" si="739"/>
        <v>0</v>
      </c>
      <c r="BO461" s="70">
        <f t="shared" si="740"/>
        <v>0</v>
      </c>
      <c r="BP461" s="144">
        <f t="shared" si="741"/>
        <v>0</v>
      </c>
      <c r="BQ461" s="144">
        <f t="shared" si="742"/>
        <v>0</v>
      </c>
      <c r="BR461" s="144">
        <f t="shared" si="743"/>
        <v>0</v>
      </c>
      <c r="BS461" s="144">
        <f t="shared" si="744"/>
        <v>15000</v>
      </c>
      <c r="BT461" s="144">
        <f t="shared" si="745"/>
        <v>15000</v>
      </c>
      <c r="BU461" s="144">
        <f t="shared" si="746"/>
        <v>15000</v>
      </c>
      <c r="BV461" s="144">
        <f t="shared" si="747"/>
        <v>15000</v>
      </c>
      <c r="BW461" s="144">
        <f t="shared" si="748"/>
        <v>0</v>
      </c>
      <c r="BX461" s="144">
        <f t="shared" si="749"/>
        <v>0</v>
      </c>
      <c r="BY461" s="144">
        <f t="shared" si="750"/>
        <v>0</v>
      </c>
      <c r="BZ461" s="9">
        <v>0</v>
      </c>
      <c r="CA461" s="9">
        <v>0</v>
      </c>
      <c r="CB461" s="9">
        <v>0</v>
      </c>
      <c r="CC461" s="9">
        <v>0</v>
      </c>
      <c r="CD461" s="9">
        <v>0</v>
      </c>
      <c r="CE461" s="9">
        <v>0</v>
      </c>
      <c r="CF461" s="9">
        <v>0</v>
      </c>
      <c r="CG461" s="9">
        <v>0</v>
      </c>
      <c r="CH461" s="9">
        <v>0</v>
      </c>
      <c r="CI461" s="9">
        <v>0</v>
      </c>
      <c r="CJ461" s="9">
        <v>0</v>
      </c>
      <c r="CK461" s="9">
        <v>0</v>
      </c>
      <c r="CL461" s="9">
        <v>0</v>
      </c>
      <c r="CM461" s="9">
        <v>0</v>
      </c>
      <c r="CN461" s="9">
        <v>0</v>
      </c>
      <c r="CO461" s="9">
        <v>0</v>
      </c>
      <c r="CP461" s="9">
        <v>0</v>
      </c>
      <c r="CQ461" s="9">
        <v>0</v>
      </c>
      <c r="CR461" s="9">
        <v>0</v>
      </c>
      <c r="CS461" s="9">
        <v>0</v>
      </c>
      <c r="CT461" s="9">
        <v>0</v>
      </c>
      <c r="CU461" s="9">
        <v>0</v>
      </c>
      <c r="CV461" s="9">
        <v>0</v>
      </c>
      <c r="CW461" s="9">
        <v>0</v>
      </c>
      <c r="CX461" s="9">
        <v>0</v>
      </c>
      <c r="CY461" s="9">
        <v>0</v>
      </c>
      <c r="CZ461" s="9">
        <v>0</v>
      </c>
      <c r="DA461" s="9">
        <v>0</v>
      </c>
      <c r="DB461" s="9">
        <v>0</v>
      </c>
      <c r="DC461" s="9">
        <v>0</v>
      </c>
      <c r="DD461" s="9">
        <v>0</v>
      </c>
      <c r="DE461" s="9">
        <v>0</v>
      </c>
      <c r="DF461" s="9">
        <v>0</v>
      </c>
      <c r="DG461" s="144">
        <f t="shared" si="751"/>
        <v>100000</v>
      </c>
      <c r="DH461" s="144">
        <f t="shared" ref="DH461:EW461" si="764">DG461</f>
        <v>100000</v>
      </c>
      <c r="DI461" s="144">
        <f t="shared" si="764"/>
        <v>100000</v>
      </c>
      <c r="DJ461" s="144">
        <f t="shared" si="764"/>
        <v>100000</v>
      </c>
      <c r="DK461" s="144">
        <f t="shared" si="764"/>
        <v>100000</v>
      </c>
      <c r="DL461" s="144">
        <f t="shared" si="764"/>
        <v>100000</v>
      </c>
      <c r="DM461" s="144">
        <f t="shared" si="764"/>
        <v>100000</v>
      </c>
      <c r="DN461" s="144">
        <f t="shared" si="764"/>
        <v>100000</v>
      </c>
      <c r="DO461" s="144">
        <f t="shared" si="764"/>
        <v>100000</v>
      </c>
      <c r="DP461" s="144">
        <f t="shared" si="764"/>
        <v>100000</v>
      </c>
      <c r="DQ461" s="144">
        <f t="shared" si="764"/>
        <v>100000</v>
      </c>
      <c r="DR461" s="144">
        <f t="shared" si="764"/>
        <v>100000</v>
      </c>
      <c r="DS461" s="144">
        <f t="shared" si="764"/>
        <v>100000</v>
      </c>
      <c r="DT461" s="144">
        <f t="shared" si="764"/>
        <v>100000</v>
      </c>
      <c r="DU461" s="144">
        <f t="shared" si="764"/>
        <v>100000</v>
      </c>
      <c r="DV461" s="144">
        <f t="shared" si="764"/>
        <v>100000</v>
      </c>
      <c r="DW461" s="144">
        <f t="shared" si="764"/>
        <v>100000</v>
      </c>
      <c r="DX461" s="144">
        <f t="shared" si="764"/>
        <v>100000</v>
      </c>
      <c r="DY461" s="144">
        <f t="shared" si="764"/>
        <v>100000</v>
      </c>
      <c r="DZ461" s="144">
        <f t="shared" si="764"/>
        <v>100000</v>
      </c>
      <c r="EA461" s="144">
        <f t="shared" si="764"/>
        <v>100000</v>
      </c>
      <c r="EB461" s="144">
        <f t="shared" si="764"/>
        <v>100000</v>
      </c>
      <c r="EC461" s="144">
        <f t="shared" si="764"/>
        <v>100000</v>
      </c>
      <c r="ED461" s="144">
        <f t="shared" si="764"/>
        <v>100000</v>
      </c>
      <c r="EE461" s="144">
        <f t="shared" si="764"/>
        <v>100000</v>
      </c>
      <c r="EF461" s="144">
        <f t="shared" si="764"/>
        <v>100000</v>
      </c>
      <c r="EG461" s="144">
        <f t="shared" si="764"/>
        <v>100000</v>
      </c>
      <c r="EH461" s="144">
        <f t="shared" si="764"/>
        <v>100000</v>
      </c>
      <c r="EI461" s="144">
        <f t="shared" si="764"/>
        <v>100000</v>
      </c>
      <c r="EJ461" s="144">
        <f t="shared" si="764"/>
        <v>100000</v>
      </c>
      <c r="EK461" s="144">
        <f t="shared" si="764"/>
        <v>100000</v>
      </c>
      <c r="EL461" s="144">
        <f t="shared" si="764"/>
        <v>100000</v>
      </c>
      <c r="EM461" s="144">
        <f t="shared" si="764"/>
        <v>100000</v>
      </c>
      <c r="EN461" s="144">
        <f t="shared" si="764"/>
        <v>100000</v>
      </c>
      <c r="EO461" s="144">
        <f t="shared" si="764"/>
        <v>100000</v>
      </c>
      <c r="EP461" s="144">
        <f t="shared" si="764"/>
        <v>100000</v>
      </c>
      <c r="EQ461" s="144">
        <f t="shared" si="764"/>
        <v>100000</v>
      </c>
      <c r="ER461" s="144">
        <f t="shared" si="764"/>
        <v>100000</v>
      </c>
      <c r="ES461" s="144">
        <f t="shared" si="764"/>
        <v>100000</v>
      </c>
      <c r="ET461" s="144">
        <f t="shared" si="764"/>
        <v>100000</v>
      </c>
      <c r="EU461" s="144">
        <f t="shared" si="764"/>
        <v>100000</v>
      </c>
      <c r="EV461" s="144">
        <f t="shared" si="764"/>
        <v>100000</v>
      </c>
      <c r="EW461" s="144">
        <f t="shared" si="764"/>
        <v>100000</v>
      </c>
      <c r="EX461" s="147">
        <f>PV(0.05,'PV factor'!C322,,-BR461)</f>
        <v>0</v>
      </c>
      <c r="EY461" s="147">
        <f>PV(0.05,'PV factor'!D322,,-BS461)</f>
        <v>12957.56397797214</v>
      </c>
      <c r="EZ461" s="147">
        <f>PV(0.05,'PV factor'!E322,,-BT461)</f>
        <v>12340.537121878229</v>
      </c>
      <c r="FA461" s="147">
        <f>PV(0.05,'PV factor'!F322,,-BU461)</f>
        <v>11752.892497026884</v>
      </c>
      <c r="FB461" s="147">
        <f>PV(0.05,'PV factor'!G322,,-BV461)</f>
        <v>11193.230949549416</v>
      </c>
      <c r="FC461" s="147">
        <f>PV(0.05,'PV factor'!H322,,-BW461)</f>
        <v>0</v>
      </c>
      <c r="FD461" s="147">
        <f>PV(0.05,'PV factor'!I322,,-BX461)</f>
        <v>0</v>
      </c>
      <c r="FE461" s="147">
        <f>PV(0.05,'PV factor'!J322,,-BY461)</f>
        <v>0</v>
      </c>
      <c r="FF461" s="147">
        <f>PV(0.05,'PV factor'!K322,,-BZ461)</f>
        <v>0</v>
      </c>
      <c r="FG461" s="147">
        <f>PV(0.05,'PV factor'!L322,,-CA461)</f>
        <v>0</v>
      </c>
      <c r="FH461" s="147">
        <f>PV(0.05,'PV factor'!M322,,-CB461)</f>
        <v>0</v>
      </c>
      <c r="FI461" s="147">
        <f>PV(0.05,'PV factor'!N322,,-CC461)</f>
        <v>0</v>
      </c>
      <c r="FJ461" s="147">
        <f>PV(0.05,'PV factor'!O322,,-CD461)</f>
        <v>0</v>
      </c>
      <c r="FK461" s="147">
        <f>PV(0.05,'PV factor'!P322,,-CE461)</f>
        <v>0</v>
      </c>
      <c r="FL461" s="147">
        <f>PV(0.05,'PV factor'!Q322,,-CF461)</f>
        <v>0</v>
      </c>
      <c r="FM461" s="147">
        <f>PV(0.05,'PV factor'!R322,,-CG461)</f>
        <v>0</v>
      </c>
      <c r="FN461" s="147">
        <f>PV(0.05,'PV factor'!S322,,-CH461)</f>
        <v>0</v>
      </c>
      <c r="FO461" s="147">
        <f>PV(0.05,'PV factor'!T322,,-CI461)</f>
        <v>0</v>
      </c>
      <c r="FP461" s="147">
        <f>PV(0.05,'PV factor'!U322,,-CJ461)</f>
        <v>0</v>
      </c>
      <c r="FQ461" s="147">
        <f>PV(0.05,'PV factor'!V322,,-CK461)</f>
        <v>0</v>
      </c>
      <c r="FR461" s="147">
        <f>PV(0.05,'PV factor'!W322,,-CL461)</f>
        <v>0</v>
      </c>
      <c r="FS461" s="147">
        <f>PV(0.05,'PV factor'!X322,,-CM461)</f>
        <v>0</v>
      </c>
      <c r="FT461" s="147">
        <f>PV(0.05,'PV factor'!Y322,,-CN461)</f>
        <v>0</v>
      </c>
      <c r="FU461" s="147">
        <f>PV(0.05,'PV factor'!Z322,,-CO461)</f>
        <v>0</v>
      </c>
      <c r="FV461" s="147">
        <f>PV(0.05,'PV factor'!AA322,,-CP461)</f>
        <v>0</v>
      </c>
      <c r="FW461" s="147">
        <f>PV(0.05,'PV factor'!AB322,,-CQ461)</f>
        <v>0</v>
      </c>
      <c r="FX461" s="147">
        <f>PV(0.05,'PV factor'!AC322,,-CR461)</f>
        <v>0</v>
      </c>
      <c r="FY461" s="147">
        <f>PV(0.05,'PV factor'!AD322,,-CS461)</f>
        <v>0</v>
      </c>
      <c r="FZ461" s="147">
        <f>PV(0.05,'PV factor'!AE322,,-CT461)</f>
        <v>0</v>
      </c>
      <c r="GA461" s="147">
        <f>PV(0.05,'PV factor'!AF322,,-CU461)</f>
        <v>0</v>
      </c>
      <c r="GB461" s="147">
        <f>PV(0.05,'PV factor'!AG322,,-CV461)</f>
        <v>0</v>
      </c>
      <c r="GC461" s="147">
        <f>PV(0.05,'PV factor'!AH322,,-CW461)</f>
        <v>0</v>
      </c>
      <c r="GD461" s="147">
        <f>PV(0.05,'PV factor'!AI322,,-CX461)</f>
        <v>0</v>
      </c>
      <c r="GE461" s="147">
        <f>PV(0.05,'PV factor'!AJ322,,-CY461)</f>
        <v>0</v>
      </c>
      <c r="GF461" s="147">
        <f>PV(0.05,'PV factor'!AK322,,-CZ461)</f>
        <v>0</v>
      </c>
      <c r="GG461" s="147">
        <f>PV(0.05,'PV factor'!AL322,,-DA461)</f>
        <v>0</v>
      </c>
      <c r="GH461" s="147">
        <f>PV(0.05,'PV factor'!AM322,,-DB461)</f>
        <v>0</v>
      </c>
      <c r="GI461" s="147">
        <f>PV(0.05,'PV factor'!AN322,,-DC461)</f>
        <v>0</v>
      </c>
      <c r="GJ461" s="147">
        <f>PV(0.05,'PV factor'!AO322,,-DD461)</f>
        <v>0</v>
      </c>
      <c r="GK461" s="147">
        <f>PV(0.05,'PV factor'!AP322,,-DE461)</f>
        <v>0</v>
      </c>
      <c r="GL461" s="147">
        <f>PV(0.05,'PV factor'!C322,,-DI461)</f>
        <v>90702.947845804985</v>
      </c>
      <c r="GM461" s="147">
        <f>PV(0.05,'PV factor'!D322,,-DJ461)</f>
        <v>86383.759853147596</v>
      </c>
      <c r="GN461" s="147">
        <f>PV(0.05,'PV factor'!E322,,-DK461)</f>
        <v>82270.247479188198</v>
      </c>
      <c r="GO461" s="147">
        <f>PV(0.05,'PV factor'!F322,,-DL461)</f>
        <v>78352.616646845898</v>
      </c>
      <c r="GP461" s="147">
        <f>PV(0.05,'PV factor'!G322,,-DM461)</f>
        <v>74621.53966366277</v>
      </c>
      <c r="GQ461" s="147">
        <f>PV(0.05,'PV factor'!H322,,-DN461)</f>
        <v>71068.13301301215</v>
      </c>
      <c r="GR461" s="147">
        <f>PV(0.05,'PV factor'!I322,,-DO461)</f>
        <v>67683.936202868717</v>
      </c>
      <c r="GS461" s="147">
        <f>PV(0.05,'PV factor'!J322,,-DP461)</f>
        <v>64460.89162177973</v>
      </c>
      <c r="GT461" s="147">
        <f>PV(0.05,'PV factor'!K322,,-DQ461)</f>
        <v>61391.325354075932</v>
      </c>
      <c r="GU461" s="147">
        <f>PV(0.05,'PV factor'!L322,,-DR461)</f>
        <v>58467.928908643742</v>
      </c>
      <c r="GV461" s="147">
        <f>PV(0.05,'PV factor'!M322,,-DS461)</f>
        <v>55683.741817755952</v>
      </c>
      <c r="GW461" s="147">
        <f>PV(0.05,'PV factor'!N322,,-DT461)</f>
        <v>53032.135064529466</v>
      </c>
      <c r="GX461" s="147">
        <f>PV(0.05,'PV factor'!O322,,-DU461)</f>
        <v>50506.795299551886</v>
      </c>
      <c r="GY461" s="147">
        <f>PV(0.05,'PV factor'!P322,,-DV461)</f>
        <v>48101.709809097018</v>
      </c>
      <c r="GZ461" s="147">
        <f>PV(0.05,'PV factor'!Q322,,-DW461)</f>
        <v>45811.152199140022</v>
      </c>
      <c r="HA461" s="147">
        <f>PV(0.05,'PV factor'!R322,,-DX461)</f>
        <v>43629.668761085726</v>
      </c>
      <c r="HB461" s="147">
        <f>PV(0.05,'PV factor'!S322,,-DY461)</f>
        <v>41552.065486748317</v>
      </c>
      <c r="HC461" s="147">
        <f>PV(0.05,'PV factor'!T322,,-DZ461)</f>
        <v>39573.39570166506</v>
      </c>
      <c r="HD461" s="147">
        <f>PV(0.05,'PV factor'!U322,,-EA461)</f>
        <v>37688.94828730006</v>
      </c>
      <c r="HE461" s="147">
        <f>PV(0.05,'PV factor'!V322,,-EB461)</f>
        <v>35894.236464095295</v>
      </c>
      <c r="HF461" s="147">
        <f>PV(0.05,'PV factor'!W322,,-EC461)</f>
        <v>34184.987108662186</v>
      </c>
      <c r="HG461" s="147">
        <f>PV(0.05,'PV factor'!X322,,-ED461)</f>
        <v>32557.130579678269</v>
      </c>
      <c r="HH461" s="147">
        <f>PV(0.05,'PV factor'!Y322,,-EE461)</f>
        <v>31006.791028265023</v>
      </c>
      <c r="HI461" s="147">
        <f>PV(0.05,'PV factor'!Z322,,-EF461)</f>
        <v>29530.277169776211</v>
      </c>
      <c r="HJ461" s="147">
        <f>PV(0.05,'PV factor'!AA322,,-EG461)</f>
        <v>28124.073495024961</v>
      </c>
      <c r="HK461" s="147">
        <f>PV(0.05,'PV factor'!AB322,,-EH461)</f>
        <v>26784.831900023772</v>
      </c>
      <c r="HL461" s="147">
        <f>PV(0.05,'PV factor'!AC322,,-EI461)</f>
        <v>25509.363714308358</v>
      </c>
      <c r="HM461" s="147">
        <f>PV(0.05,'PV factor'!AD322,,-EJ461)</f>
        <v>24294.632108865095</v>
      </c>
      <c r="HN461" s="147">
        <f>PV(0.05,'PV factor'!AE322,,-EK461)</f>
        <v>23137.744865585813</v>
      </c>
      <c r="HO461" s="147">
        <f>PV(0.05,'PV factor'!AF322,,-EL461)</f>
        <v>22035.947491034101</v>
      </c>
      <c r="HP461" s="147">
        <f>PV(0.05,'PV factor'!AG322,,-EM461)</f>
        <v>20986.616658127718</v>
      </c>
      <c r="HQ461" s="147">
        <f>PV(0.05,'PV factor'!AH322,,-EN461)</f>
        <v>19987.253960121634</v>
      </c>
      <c r="HR461" s="147">
        <f>PV(0.05,'PV factor'!AI322,,-EO461)</f>
        <v>19035.479962020603</v>
      </c>
      <c r="HS461" s="147">
        <f>PV(0.05,'PV factor'!AJ322,,-EP461)</f>
        <v>18129.028535257716</v>
      </c>
      <c r="HT461" s="147">
        <f>PV(0.05,'PV factor'!AK322,,-EQ461)</f>
        <v>17265.741462150207</v>
      </c>
      <c r="HU461" s="147">
        <f>PV(0.05,'PV factor'!AL322,,-ER461)</f>
        <v>16443.563297285909</v>
      </c>
      <c r="HV461" s="147">
        <f>PV(0.05,'PV factor'!AM322,,-ES461)</f>
        <v>15660.536473605633</v>
      </c>
      <c r="HW461" s="147">
        <f>PV(0.05,'PV factor'!AN322,,-ET461)</f>
        <v>14914.79664152917</v>
      </c>
      <c r="HX461" s="147">
        <f>PV(0.05,'PV factor'!AO322,,-EU461)</f>
        <v>14204.568230027782</v>
      </c>
      <c r="HY461" s="147">
        <f>PV(0.05,'PV factor'!AP322,,-EV461)</f>
        <v>13528.160219074078</v>
      </c>
      <c r="HZ461" s="147">
        <f t="shared" si="753"/>
        <v>48244.224546426674</v>
      </c>
      <c r="IA461" s="147">
        <f t="shared" si="754"/>
        <v>412331.11148864945</v>
      </c>
      <c r="IB461" s="401">
        <f t="shared" si="755"/>
        <v>8.5467455506897512</v>
      </c>
    </row>
    <row r="462" spans="1:236" s="180" customFormat="1" ht="90" customHeight="1" x14ac:dyDescent="0.25">
      <c r="A462" s="161" t="s">
        <v>1392</v>
      </c>
      <c r="B462" s="150" t="s">
        <v>1393</v>
      </c>
      <c r="C462" s="150" t="s">
        <v>1394</v>
      </c>
      <c r="D462" s="148" t="s">
        <v>73</v>
      </c>
      <c r="E462" s="150" t="s">
        <v>1395</v>
      </c>
      <c r="F462" s="151" t="s">
        <v>1396</v>
      </c>
      <c r="G462" s="151" t="s">
        <v>1397</v>
      </c>
      <c r="H462" s="79" t="s">
        <v>77</v>
      </c>
      <c r="I462" s="151" t="s">
        <v>1398</v>
      </c>
      <c r="J462" s="151">
        <v>40</v>
      </c>
      <c r="K462" s="227" t="s">
        <v>94</v>
      </c>
      <c r="L462" s="79">
        <v>6750</v>
      </c>
      <c r="M462" s="79" t="s">
        <v>1399</v>
      </c>
      <c r="N462" s="79" t="s">
        <v>81</v>
      </c>
      <c r="O462" s="13" t="s">
        <v>217</v>
      </c>
      <c r="P462" s="79" t="s">
        <v>218</v>
      </c>
      <c r="Q462" s="112" t="s">
        <v>100</v>
      </c>
      <c r="R462" s="73" t="s">
        <v>162</v>
      </c>
      <c r="S462" s="79" t="s">
        <v>99</v>
      </c>
      <c r="T462" s="79" t="s">
        <v>1400</v>
      </c>
      <c r="U462" s="79" t="s">
        <v>87</v>
      </c>
      <c r="V462" s="81">
        <v>1</v>
      </c>
      <c r="W462" s="162">
        <v>270000</v>
      </c>
      <c r="X462" s="162">
        <v>0</v>
      </c>
      <c r="Y462" s="162">
        <v>270000</v>
      </c>
      <c r="Z462" s="162">
        <v>0</v>
      </c>
      <c r="AA462" s="162">
        <v>0</v>
      </c>
      <c r="AB462" s="162">
        <v>0</v>
      </c>
      <c r="AC462" s="162">
        <v>0</v>
      </c>
      <c r="AD462" s="162">
        <v>0</v>
      </c>
      <c r="AE462" s="149">
        <v>0</v>
      </c>
      <c r="AF462" s="149">
        <v>0</v>
      </c>
      <c r="AG462" s="149">
        <v>0</v>
      </c>
      <c r="AH462" s="149">
        <v>0</v>
      </c>
      <c r="AI462" s="79" t="s">
        <v>88</v>
      </c>
      <c r="AJ462" s="162">
        <v>0</v>
      </c>
      <c r="AK462" s="162">
        <v>0</v>
      </c>
      <c r="AL462" s="162">
        <v>0</v>
      </c>
      <c r="AM462" s="162">
        <v>0</v>
      </c>
      <c r="AN462" s="162">
        <v>0</v>
      </c>
      <c r="AO462" s="162">
        <v>0</v>
      </c>
      <c r="AP462" s="162">
        <v>0</v>
      </c>
      <c r="AQ462" s="149">
        <v>0</v>
      </c>
      <c r="AR462" s="149">
        <v>0</v>
      </c>
      <c r="AS462" s="149">
        <v>0</v>
      </c>
      <c r="AT462" s="149">
        <v>0</v>
      </c>
      <c r="AU462" s="151"/>
      <c r="AV462" s="230">
        <f t="shared" si="721"/>
        <v>1</v>
      </c>
      <c r="AW462" s="230">
        <f t="shared" si="722"/>
        <v>0</v>
      </c>
      <c r="AX462" s="230" t="str">
        <f t="shared" si="723"/>
        <v>B3</v>
      </c>
      <c r="AY462" s="141">
        <f t="shared" si="724"/>
        <v>9</v>
      </c>
      <c r="AZ462" s="70">
        <f t="shared" si="725"/>
        <v>1</v>
      </c>
      <c r="BA462" s="70">
        <f t="shared" si="726"/>
        <v>1</v>
      </c>
      <c r="BB462" s="70">
        <f t="shared" si="727"/>
        <v>1</v>
      </c>
      <c r="BC462" s="70">
        <f t="shared" si="728"/>
        <v>1</v>
      </c>
      <c r="BD462" s="70">
        <f t="shared" si="729"/>
        <v>1</v>
      </c>
      <c r="BE462" s="70">
        <f t="shared" si="730"/>
        <v>1</v>
      </c>
      <c r="BF462" s="70">
        <f t="shared" si="731"/>
        <v>1</v>
      </c>
      <c r="BG462" s="71">
        <f t="shared" si="732"/>
        <v>0</v>
      </c>
      <c r="BH462" s="71">
        <f t="shared" si="733"/>
        <v>1</v>
      </c>
      <c r="BI462" s="71">
        <f t="shared" si="734"/>
        <v>0</v>
      </c>
      <c r="BJ462" s="71">
        <f t="shared" si="735"/>
        <v>0</v>
      </c>
      <c r="BK462" s="71">
        <f t="shared" si="736"/>
        <v>1</v>
      </c>
      <c r="BL462" s="70">
        <f t="shared" si="737"/>
        <v>1</v>
      </c>
      <c r="BM462" s="70">
        <f t="shared" si="738"/>
        <v>1</v>
      </c>
      <c r="BN462" s="70">
        <f t="shared" si="739"/>
        <v>1</v>
      </c>
      <c r="BO462" s="70">
        <f t="shared" si="740"/>
        <v>0</v>
      </c>
      <c r="BP462" s="144">
        <f t="shared" si="741"/>
        <v>270000</v>
      </c>
      <c r="BQ462" s="144">
        <f t="shared" si="742"/>
        <v>0</v>
      </c>
      <c r="BR462" s="144">
        <f t="shared" si="743"/>
        <v>0</v>
      </c>
      <c r="BS462" s="144">
        <f t="shared" si="744"/>
        <v>0</v>
      </c>
      <c r="BT462" s="144">
        <f t="shared" si="745"/>
        <v>0</v>
      </c>
      <c r="BU462" s="144">
        <f t="shared" si="746"/>
        <v>0</v>
      </c>
      <c r="BV462" s="144">
        <f t="shared" si="747"/>
        <v>0</v>
      </c>
      <c r="BW462" s="144">
        <f t="shared" si="748"/>
        <v>0</v>
      </c>
      <c r="BX462" s="144">
        <f t="shared" si="749"/>
        <v>0</v>
      </c>
      <c r="BY462" s="144">
        <f t="shared" si="750"/>
        <v>0</v>
      </c>
      <c r="BZ462" s="9">
        <v>0</v>
      </c>
      <c r="CA462" s="9">
        <v>0</v>
      </c>
      <c r="CB462" s="9">
        <v>0</v>
      </c>
      <c r="CC462" s="9">
        <v>0</v>
      </c>
      <c r="CD462" s="9">
        <v>0</v>
      </c>
      <c r="CE462" s="9">
        <v>0</v>
      </c>
      <c r="CF462" s="9">
        <v>0</v>
      </c>
      <c r="CG462" s="9">
        <v>0</v>
      </c>
      <c r="CH462" s="9">
        <v>0</v>
      </c>
      <c r="CI462" s="9">
        <v>0</v>
      </c>
      <c r="CJ462" s="9">
        <v>0</v>
      </c>
      <c r="CK462" s="9">
        <v>0</v>
      </c>
      <c r="CL462" s="9">
        <v>0</v>
      </c>
      <c r="CM462" s="9">
        <v>0</v>
      </c>
      <c r="CN462" s="9">
        <v>0</v>
      </c>
      <c r="CO462" s="9">
        <v>0</v>
      </c>
      <c r="CP462" s="9">
        <v>0</v>
      </c>
      <c r="CQ462" s="9">
        <v>0</v>
      </c>
      <c r="CR462" s="9">
        <v>0</v>
      </c>
      <c r="CS462" s="9">
        <v>0</v>
      </c>
      <c r="CT462" s="9">
        <v>0</v>
      </c>
      <c r="CU462" s="9">
        <v>0</v>
      </c>
      <c r="CV462" s="9">
        <v>0</v>
      </c>
      <c r="CW462" s="9">
        <v>0</v>
      </c>
      <c r="CX462" s="9">
        <v>0</v>
      </c>
      <c r="CY462" s="9">
        <v>0</v>
      </c>
      <c r="CZ462" s="9">
        <v>0</v>
      </c>
      <c r="DA462" s="9">
        <v>0</v>
      </c>
      <c r="DB462" s="9">
        <v>0</v>
      </c>
      <c r="DC462" s="9">
        <v>0</v>
      </c>
      <c r="DD462" s="9">
        <v>0</v>
      </c>
      <c r="DE462" s="9">
        <v>0</v>
      </c>
      <c r="DF462" s="9">
        <v>0</v>
      </c>
      <c r="DG462" s="144">
        <f t="shared" si="751"/>
        <v>6750</v>
      </c>
      <c r="DH462" s="144">
        <f t="shared" ref="DH462:EW462" si="765">DG462</f>
        <v>6750</v>
      </c>
      <c r="DI462" s="144">
        <f t="shared" si="765"/>
        <v>6750</v>
      </c>
      <c r="DJ462" s="144">
        <f t="shared" si="765"/>
        <v>6750</v>
      </c>
      <c r="DK462" s="144">
        <f t="shared" si="765"/>
        <v>6750</v>
      </c>
      <c r="DL462" s="144">
        <f t="shared" si="765"/>
        <v>6750</v>
      </c>
      <c r="DM462" s="144">
        <f t="shared" si="765"/>
        <v>6750</v>
      </c>
      <c r="DN462" s="144">
        <f t="shared" si="765"/>
        <v>6750</v>
      </c>
      <c r="DO462" s="144">
        <f t="shared" si="765"/>
        <v>6750</v>
      </c>
      <c r="DP462" s="144">
        <f t="shared" si="765"/>
        <v>6750</v>
      </c>
      <c r="DQ462" s="144">
        <f t="shared" si="765"/>
        <v>6750</v>
      </c>
      <c r="DR462" s="144">
        <f t="shared" si="765"/>
        <v>6750</v>
      </c>
      <c r="DS462" s="144">
        <f t="shared" si="765"/>
        <v>6750</v>
      </c>
      <c r="DT462" s="144">
        <f t="shared" si="765"/>
        <v>6750</v>
      </c>
      <c r="DU462" s="144">
        <f t="shared" si="765"/>
        <v>6750</v>
      </c>
      <c r="DV462" s="144">
        <f t="shared" si="765"/>
        <v>6750</v>
      </c>
      <c r="DW462" s="144">
        <f t="shared" si="765"/>
        <v>6750</v>
      </c>
      <c r="DX462" s="144">
        <f t="shared" si="765"/>
        <v>6750</v>
      </c>
      <c r="DY462" s="144">
        <f t="shared" si="765"/>
        <v>6750</v>
      </c>
      <c r="DZ462" s="144">
        <f t="shared" si="765"/>
        <v>6750</v>
      </c>
      <c r="EA462" s="144">
        <f t="shared" si="765"/>
        <v>6750</v>
      </c>
      <c r="EB462" s="144">
        <f t="shared" si="765"/>
        <v>6750</v>
      </c>
      <c r="EC462" s="144">
        <f t="shared" si="765"/>
        <v>6750</v>
      </c>
      <c r="ED462" s="144">
        <f t="shared" si="765"/>
        <v>6750</v>
      </c>
      <c r="EE462" s="144">
        <f t="shared" si="765"/>
        <v>6750</v>
      </c>
      <c r="EF462" s="144">
        <f t="shared" si="765"/>
        <v>6750</v>
      </c>
      <c r="EG462" s="144">
        <f t="shared" si="765"/>
        <v>6750</v>
      </c>
      <c r="EH462" s="144">
        <f t="shared" si="765"/>
        <v>6750</v>
      </c>
      <c r="EI462" s="144">
        <f t="shared" si="765"/>
        <v>6750</v>
      </c>
      <c r="EJ462" s="144">
        <f t="shared" si="765"/>
        <v>6750</v>
      </c>
      <c r="EK462" s="144">
        <f t="shared" si="765"/>
        <v>6750</v>
      </c>
      <c r="EL462" s="144">
        <f t="shared" si="765"/>
        <v>6750</v>
      </c>
      <c r="EM462" s="144">
        <f t="shared" si="765"/>
        <v>6750</v>
      </c>
      <c r="EN462" s="144">
        <f t="shared" si="765"/>
        <v>6750</v>
      </c>
      <c r="EO462" s="144">
        <f t="shared" si="765"/>
        <v>6750</v>
      </c>
      <c r="EP462" s="144">
        <f t="shared" si="765"/>
        <v>6750</v>
      </c>
      <c r="EQ462" s="144">
        <f t="shared" si="765"/>
        <v>6750</v>
      </c>
      <c r="ER462" s="144">
        <f t="shared" si="765"/>
        <v>6750</v>
      </c>
      <c r="ES462" s="144">
        <f t="shared" si="765"/>
        <v>6750</v>
      </c>
      <c r="ET462" s="144">
        <f t="shared" si="765"/>
        <v>6750</v>
      </c>
      <c r="EU462" s="144">
        <f t="shared" si="765"/>
        <v>6750</v>
      </c>
      <c r="EV462" s="144">
        <f t="shared" si="765"/>
        <v>6750</v>
      </c>
      <c r="EW462" s="144">
        <f t="shared" si="765"/>
        <v>6750</v>
      </c>
      <c r="EX462" s="147">
        <f>PV(0.05,'PV factor'!C111,,-BR462)</f>
        <v>0</v>
      </c>
      <c r="EY462" s="147">
        <f>PV(0.05,'PV factor'!D111,,-BS462)</f>
        <v>0</v>
      </c>
      <c r="EZ462" s="147">
        <f>PV(0.05,'PV factor'!E111,,-BT462)</f>
        <v>0</v>
      </c>
      <c r="FA462" s="147">
        <f>PV(0.05,'PV factor'!F111,,-BU462)</f>
        <v>0</v>
      </c>
      <c r="FB462" s="147">
        <f>PV(0.05,'PV factor'!G111,,-BV462)</f>
        <v>0</v>
      </c>
      <c r="FC462" s="147">
        <f>PV(0.05,'PV factor'!H111,,-BW462)</f>
        <v>0</v>
      </c>
      <c r="FD462" s="147">
        <f>PV(0.05,'PV factor'!I111,,-BX462)</f>
        <v>0</v>
      </c>
      <c r="FE462" s="147">
        <f>PV(0.05,'PV factor'!J111,,-BY462)</f>
        <v>0</v>
      </c>
      <c r="FF462" s="147">
        <f>PV(0.05,'PV factor'!K111,,-BZ462)</f>
        <v>0</v>
      </c>
      <c r="FG462" s="147">
        <f>PV(0.05,'PV factor'!L111,,-CA462)</f>
        <v>0</v>
      </c>
      <c r="FH462" s="147">
        <f>PV(0.05,'PV factor'!M111,,-CB462)</f>
        <v>0</v>
      </c>
      <c r="FI462" s="147">
        <f>PV(0.05,'PV factor'!N111,,-CC462)</f>
        <v>0</v>
      </c>
      <c r="FJ462" s="147">
        <f>PV(0.05,'PV factor'!O111,,-CD462)</f>
        <v>0</v>
      </c>
      <c r="FK462" s="147">
        <f>PV(0.05,'PV factor'!P111,,-CE462)</f>
        <v>0</v>
      </c>
      <c r="FL462" s="147">
        <f>PV(0.05,'PV factor'!Q111,,-CF462)</f>
        <v>0</v>
      </c>
      <c r="FM462" s="147">
        <f>PV(0.05,'PV factor'!R111,,-CG462)</f>
        <v>0</v>
      </c>
      <c r="FN462" s="147">
        <f>PV(0.05,'PV factor'!S111,,-CH462)</f>
        <v>0</v>
      </c>
      <c r="FO462" s="147">
        <f>PV(0.05,'PV factor'!T111,,-CI462)</f>
        <v>0</v>
      </c>
      <c r="FP462" s="147">
        <f>PV(0.05,'PV factor'!U111,,-CJ462)</f>
        <v>0</v>
      </c>
      <c r="FQ462" s="147">
        <f>PV(0.05,'PV factor'!V111,,-CK462)</f>
        <v>0</v>
      </c>
      <c r="FR462" s="147">
        <f>PV(0.05,'PV factor'!W111,,-CL462)</f>
        <v>0</v>
      </c>
      <c r="FS462" s="147">
        <f>PV(0.05,'PV factor'!X111,,-CM462)</f>
        <v>0</v>
      </c>
      <c r="FT462" s="147">
        <f>PV(0.05,'PV factor'!Y111,,-CN462)</f>
        <v>0</v>
      </c>
      <c r="FU462" s="147">
        <f>PV(0.05,'PV factor'!Z111,,-CO462)</f>
        <v>0</v>
      </c>
      <c r="FV462" s="147">
        <f>PV(0.05,'PV factor'!AA111,,-CP462)</f>
        <v>0</v>
      </c>
      <c r="FW462" s="147">
        <f>PV(0.05,'PV factor'!AB111,,-CQ462)</f>
        <v>0</v>
      </c>
      <c r="FX462" s="147">
        <f>PV(0.05,'PV factor'!AC111,,-CR462)</f>
        <v>0</v>
      </c>
      <c r="FY462" s="147">
        <f>PV(0.05,'PV factor'!AD111,,-CS462)</f>
        <v>0</v>
      </c>
      <c r="FZ462" s="147">
        <f>PV(0.05,'PV factor'!AE111,,-CT462)</f>
        <v>0</v>
      </c>
      <c r="GA462" s="147">
        <f>PV(0.05,'PV factor'!AF111,,-CU462)</f>
        <v>0</v>
      </c>
      <c r="GB462" s="147">
        <f>PV(0.05,'PV factor'!AG111,,-CV462)</f>
        <v>0</v>
      </c>
      <c r="GC462" s="147">
        <f>PV(0.05,'PV factor'!AH111,,-CW462)</f>
        <v>0</v>
      </c>
      <c r="GD462" s="147">
        <f>PV(0.05,'PV factor'!AI111,,-CX462)</f>
        <v>0</v>
      </c>
      <c r="GE462" s="147">
        <f>PV(0.05,'PV factor'!AJ111,,-CY462)</f>
        <v>0</v>
      </c>
      <c r="GF462" s="147">
        <f>PV(0.05,'PV factor'!AK111,,-CZ462)</f>
        <v>0</v>
      </c>
      <c r="GG462" s="147">
        <f>PV(0.05,'PV factor'!AL111,,-DA462)</f>
        <v>0</v>
      </c>
      <c r="GH462" s="147">
        <f>PV(0.05,'PV factor'!AM111,,-DB462)</f>
        <v>0</v>
      </c>
      <c r="GI462" s="147">
        <f>PV(0.05,'PV factor'!AN111,,-DC462)</f>
        <v>0</v>
      </c>
      <c r="GJ462" s="147">
        <f>PV(0.05,'PV factor'!AO111,,-DD462)</f>
        <v>0</v>
      </c>
      <c r="GK462" s="147">
        <f>PV(0.05,'PV factor'!AP111,,-DE462)</f>
        <v>0</v>
      </c>
      <c r="GL462" s="147">
        <f>PV(0.05,'PV factor'!C111,,-DI462)</f>
        <v>6122.4489795918362</v>
      </c>
      <c r="GM462" s="147">
        <f>PV(0.05,'PV factor'!D111,,-DJ462)</f>
        <v>5830.9037900874628</v>
      </c>
      <c r="GN462" s="147">
        <f>PV(0.05,'PV factor'!E111,,-DK462)</f>
        <v>5553.2417048452035</v>
      </c>
      <c r="GO462" s="147">
        <f>PV(0.05,'PV factor'!F111,,-DL462)</f>
        <v>5288.8016236620979</v>
      </c>
      <c r="GP462" s="147">
        <f>PV(0.05,'PV factor'!G111,,-DM462)</f>
        <v>5036.953927297237</v>
      </c>
      <c r="GQ462" s="147">
        <f>PV(0.05,'PV factor'!H111,,-DN462)</f>
        <v>4797.0989783783198</v>
      </c>
      <c r="GR462" s="147">
        <f>PV(0.05,'PV factor'!I111,,-DO462)</f>
        <v>4568.6656936936388</v>
      </c>
      <c r="GS462" s="147">
        <f>PV(0.05,'PV factor'!J111,,-DP462)</f>
        <v>4351.1101844701316</v>
      </c>
      <c r="GT462" s="147">
        <f>PV(0.05,'PV factor'!K111,,-DQ462)</f>
        <v>4143.9144614001252</v>
      </c>
      <c r="GU462" s="147">
        <f>PV(0.05,'PV factor'!L111,,-DR462)</f>
        <v>3946.5852013334525</v>
      </c>
      <c r="GV462" s="147">
        <f>PV(0.05,'PV factor'!M111,,-DS462)</f>
        <v>3758.6525726985269</v>
      </c>
      <c r="GW462" s="147">
        <f>PV(0.05,'PV factor'!N111,,-DT462)</f>
        <v>3579.669116855739</v>
      </c>
      <c r="GX462" s="147">
        <f>PV(0.05,'PV factor'!O111,,-DU462)</f>
        <v>3409.2086827197522</v>
      </c>
      <c r="GY462" s="147">
        <f>PV(0.05,'PV factor'!P111,,-DV462)</f>
        <v>3246.8654121140489</v>
      </c>
      <c r="GZ462" s="147">
        <f>PV(0.05,'PV factor'!Q111,,-DW462)</f>
        <v>3092.2527734419514</v>
      </c>
      <c r="HA462" s="147">
        <f>PV(0.05,'PV factor'!R111,,-DX462)</f>
        <v>2945.0026413732867</v>
      </c>
      <c r="HB462" s="147">
        <f>PV(0.05,'PV factor'!S111,,-DY462)</f>
        <v>2804.7644203555114</v>
      </c>
      <c r="HC462" s="147">
        <f>PV(0.05,'PV factor'!T111,,-DZ462)</f>
        <v>2671.2042098623915</v>
      </c>
      <c r="HD462" s="147">
        <f>PV(0.05,'PV factor'!U111,,-EA462)</f>
        <v>2544.0040093927541</v>
      </c>
      <c r="HE462" s="147">
        <f>PV(0.05,'PV factor'!V111,,-EB462)</f>
        <v>2422.8609613264325</v>
      </c>
      <c r="HF462" s="147">
        <f>PV(0.05,'PV factor'!W111,,-EC462)</f>
        <v>2307.4866298346979</v>
      </c>
      <c r="HG462" s="147">
        <f>PV(0.05,'PV factor'!X111,,-ED462)</f>
        <v>2197.606314128283</v>
      </c>
      <c r="HH462" s="147">
        <f>PV(0.05,'PV factor'!Y111,,-EE462)</f>
        <v>2092.958394407889</v>
      </c>
      <c r="HI462" s="147">
        <f>PV(0.05,'PV factor'!Z111,,-EF462)</f>
        <v>1993.2937089598943</v>
      </c>
      <c r="HJ462" s="147">
        <f>PV(0.05,'PV factor'!AA111,,-EG462)</f>
        <v>1898.3749609141848</v>
      </c>
      <c r="HK462" s="147">
        <f>PV(0.05,'PV factor'!AB111,,-EH462)</f>
        <v>1807.9761532516045</v>
      </c>
      <c r="HL462" s="147">
        <f>PV(0.05,'PV factor'!AC111,,-EI462)</f>
        <v>1721.8820507158141</v>
      </c>
      <c r="HM462" s="147">
        <f>PV(0.05,'PV factor'!AD111,,-EJ462)</f>
        <v>1639.887667348394</v>
      </c>
      <c r="HN462" s="147">
        <f>PV(0.05,'PV factor'!AE111,,-EK462)</f>
        <v>1561.7977784270424</v>
      </c>
      <c r="HO462" s="147">
        <f>PV(0.05,'PV factor'!AF111,,-EL462)</f>
        <v>1487.4264556448018</v>
      </c>
      <c r="HP462" s="147">
        <f>PV(0.05,'PV factor'!AG111,,-EM462)</f>
        <v>1416.5966244236208</v>
      </c>
      <c r="HQ462" s="147">
        <f>PV(0.05,'PV factor'!AH111,,-EN462)</f>
        <v>1349.1396423082103</v>
      </c>
      <c r="HR462" s="147">
        <f>PV(0.05,'PV factor'!AI111,,-EO462)</f>
        <v>1284.8948974363907</v>
      </c>
      <c r="HS462" s="147">
        <f>PV(0.05,'PV factor'!AJ111,,-EP462)</f>
        <v>1223.7094261298957</v>
      </c>
      <c r="HT462" s="147">
        <f>PV(0.05,'PV factor'!AK111,,-EQ462)</f>
        <v>1165.437548695139</v>
      </c>
      <c r="HU462" s="147">
        <f>PV(0.05,'PV factor'!AL111,,-ER462)</f>
        <v>1109.940522566799</v>
      </c>
      <c r="HV462" s="147">
        <f>PV(0.05,'PV factor'!AM111,,-ES462)</f>
        <v>1057.0862119683802</v>
      </c>
      <c r="HW462" s="147">
        <f>PV(0.05,'PV factor'!AN111,,-ET462)</f>
        <v>1006.748773303219</v>
      </c>
      <c r="HX462" s="147">
        <f>PV(0.05,'PV factor'!AO111,,-EU462)</f>
        <v>958.8083555268754</v>
      </c>
      <c r="HY462" s="147">
        <f>PV(0.05,'PV factor'!AP111,,-EV462)</f>
        <v>913.15081478750028</v>
      </c>
      <c r="HZ462" s="147">
        <f t="shared" si="753"/>
        <v>0</v>
      </c>
      <c r="IA462" s="147">
        <f t="shared" si="754"/>
        <v>110308.41227567851</v>
      </c>
      <c r="IB462" s="401">
        <f t="shared" si="755"/>
        <v>0</v>
      </c>
    </row>
    <row r="463" spans="1:236" s="180" customFormat="1" ht="90" customHeight="1" x14ac:dyDescent="0.25">
      <c r="A463" s="242" t="s">
        <v>997</v>
      </c>
      <c r="B463" s="195" t="s">
        <v>998</v>
      </c>
      <c r="C463" s="195" t="s">
        <v>1067</v>
      </c>
      <c r="D463" s="115" t="s">
        <v>73</v>
      </c>
      <c r="E463" s="195" t="s">
        <v>1068</v>
      </c>
      <c r="F463" s="113" t="s">
        <v>1069</v>
      </c>
      <c r="G463" s="113" t="s">
        <v>1070</v>
      </c>
      <c r="H463" s="112" t="s">
        <v>77</v>
      </c>
      <c r="I463" s="113" t="s">
        <v>1071</v>
      </c>
      <c r="J463" s="113">
        <v>10</v>
      </c>
      <c r="K463" s="227" t="s">
        <v>79</v>
      </c>
      <c r="L463" s="111">
        <v>56923</v>
      </c>
      <c r="M463" s="112" t="s">
        <v>1045</v>
      </c>
      <c r="N463" s="112" t="s">
        <v>147</v>
      </c>
      <c r="O463" s="73" t="s">
        <v>106</v>
      </c>
      <c r="P463" s="112" t="s">
        <v>293</v>
      </c>
      <c r="Q463" s="112" t="s">
        <v>100</v>
      </c>
      <c r="R463" s="73" t="s">
        <v>162</v>
      </c>
      <c r="S463" s="112" t="s">
        <v>99</v>
      </c>
      <c r="T463" s="112" t="s">
        <v>1046</v>
      </c>
      <c r="U463" s="112" t="s">
        <v>87</v>
      </c>
      <c r="V463" s="201">
        <v>1</v>
      </c>
      <c r="W463" s="217">
        <v>9960</v>
      </c>
      <c r="X463" s="217">
        <v>0</v>
      </c>
      <c r="Y463" s="217">
        <v>0</v>
      </c>
      <c r="Z463" s="217">
        <v>9960</v>
      </c>
      <c r="AA463" s="217">
        <v>0</v>
      </c>
      <c r="AB463" s="217">
        <v>0</v>
      </c>
      <c r="AC463" s="217">
        <v>0</v>
      </c>
      <c r="AD463" s="217">
        <v>0</v>
      </c>
      <c r="AE463" s="286">
        <v>0</v>
      </c>
      <c r="AF463" s="286">
        <v>0</v>
      </c>
      <c r="AG463" s="286">
        <v>0</v>
      </c>
      <c r="AH463" s="286">
        <v>0</v>
      </c>
      <c r="AI463" s="112" t="s">
        <v>88</v>
      </c>
      <c r="AJ463" s="217">
        <v>0</v>
      </c>
      <c r="AK463" s="217">
        <v>0</v>
      </c>
      <c r="AL463" s="217">
        <v>0</v>
      </c>
      <c r="AM463" s="217">
        <v>0</v>
      </c>
      <c r="AN463" s="217">
        <v>0</v>
      </c>
      <c r="AO463" s="217">
        <v>0</v>
      </c>
      <c r="AP463" s="217">
        <v>0</v>
      </c>
      <c r="AQ463" s="286">
        <v>0</v>
      </c>
      <c r="AR463" s="286">
        <v>0</v>
      </c>
      <c r="AS463" s="286">
        <v>0</v>
      </c>
      <c r="AT463" s="286">
        <v>0</v>
      </c>
      <c r="AU463" s="113" t="s">
        <v>1072</v>
      </c>
      <c r="AV463" s="230">
        <f t="shared" si="721"/>
        <v>1</v>
      </c>
      <c r="AW463" s="230">
        <f t="shared" si="722"/>
        <v>0</v>
      </c>
      <c r="AX463" s="230" t="str">
        <f t="shared" si="723"/>
        <v>C2</v>
      </c>
      <c r="AY463" s="141">
        <f t="shared" si="724"/>
        <v>9</v>
      </c>
      <c r="AZ463" s="70">
        <f t="shared" si="725"/>
        <v>1</v>
      </c>
      <c r="BA463" s="70">
        <f t="shared" si="726"/>
        <v>1</v>
      </c>
      <c r="BB463" s="70">
        <f t="shared" si="727"/>
        <v>1</v>
      </c>
      <c r="BC463" s="70">
        <f t="shared" si="728"/>
        <v>1</v>
      </c>
      <c r="BD463" s="70">
        <f t="shared" si="729"/>
        <v>1</v>
      </c>
      <c r="BE463" s="70">
        <f t="shared" si="730"/>
        <v>1</v>
      </c>
      <c r="BF463" s="70">
        <f t="shared" si="731"/>
        <v>1</v>
      </c>
      <c r="BG463" s="71">
        <f t="shared" si="732"/>
        <v>0</v>
      </c>
      <c r="BH463" s="71">
        <f t="shared" si="733"/>
        <v>1</v>
      </c>
      <c r="BI463" s="71">
        <f t="shared" si="734"/>
        <v>0</v>
      </c>
      <c r="BJ463" s="71">
        <f t="shared" si="735"/>
        <v>1</v>
      </c>
      <c r="BK463" s="71">
        <f t="shared" si="736"/>
        <v>0</v>
      </c>
      <c r="BL463" s="70">
        <f t="shared" si="737"/>
        <v>1</v>
      </c>
      <c r="BM463" s="70">
        <f t="shared" si="738"/>
        <v>1</v>
      </c>
      <c r="BN463" s="70">
        <f t="shared" si="739"/>
        <v>1</v>
      </c>
      <c r="BO463" s="70">
        <f t="shared" si="740"/>
        <v>0</v>
      </c>
      <c r="BP463" s="144">
        <f t="shared" si="741"/>
        <v>0</v>
      </c>
      <c r="BQ463" s="144">
        <f t="shared" si="742"/>
        <v>9960</v>
      </c>
      <c r="BR463" s="144">
        <f t="shared" si="743"/>
        <v>0</v>
      </c>
      <c r="BS463" s="144">
        <f t="shared" si="744"/>
        <v>0</v>
      </c>
      <c r="BT463" s="144">
        <f t="shared" si="745"/>
        <v>0</v>
      </c>
      <c r="BU463" s="144">
        <f t="shared" si="746"/>
        <v>0</v>
      </c>
      <c r="BV463" s="144">
        <f t="shared" si="747"/>
        <v>0</v>
      </c>
      <c r="BW463" s="144">
        <f t="shared" si="748"/>
        <v>0</v>
      </c>
      <c r="BX463" s="144">
        <f t="shared" si="749"/>
        <v>0</v>
      </c>
      <c r="BY463" s="144">
        <f t="shared" si="750"/>
        <v>0</v>
      </c>
      <c r="BZ463" s="9">
        <v>0</v>
      </c>
      <c r="CA463" s="9">
        <v>0</v>
      </c>
      <c r="CB463" s="9">
        <v>0</v>
      </c>
      <c r="CC463" s="9">
        <v>0</v>
      </c>
      <c r="CD463" s="9">
        <v>0</v>
      </c>
      <c r="CE463" s="9">
        <v>0</v>
      </c>
      <c r="CF463" s="9">
        <v>0</v>
      </c>
      <c r="CG463" s="9">
        <v>0</v>
      </c>
      <c r="CH463" s="9">
        <v>0</v>
      </c>
      <c r="CI463" s="9">
        <v>0</v>
      </c>
      <c r="CJ463" s="9">
        <v>0</v>
      </c>
      <c r="CK463" s="9">
        <v>0</v>
      </c>
      <c r="CL463" s="9">
        <v>0</v>
      </c>
      <c r="CM463" s="9">
        <v>0</v>
      </c>
      <c r="CN463" s="9">
        <v>0</v>
      </c>
      <c r="CO463" s="9">
        <v>0</v>
      </c>
      <c r="CP463" s="9">
        <v>0</v>
      </c>
      <c r="CQ463" s="9">
        <v>0</v>
      </c>
      <c r="CR463" s="9">
        <v>0</v>
      </c>
      <c r="CS463" s="9">
        <v>0</v>
      </c>
      <c r="CT463" s="9">
        <v>0</v>
      </c>
      <c r="CU463" s="9">
        <v>0</v>
      </c>
      <c r="CV463" s="9">
        <v>0</v>
      </c>
      <c r="CW463" s="9">
        <v>0</v>
      </c>
      <c r="CX463" s="9">
        <v>0</v>
      </c>
      <c r="CY463" s="9">
        <v>0</v>
      </c>
      <c r="CZ463" s="9">
        <v>0</v>
      </c>
      <c r="DA463" s="9">
        <v>0</v>
      </c>
      <c r="DB463" s="9">
        <v>0</v>
      </c>
      <c r="DC463" s="9">
        <v>0</v>
      </c>
      <c r="DD463" s="9">
        <v>0</v>
      </c>
      <c r="DE463" s="9">
        <v>0</v>
      </c>
      <c r="DF463" s="9">
        <v>0</v>
      </c>
      <c r="DG463" s="144">
        <f t="shared" si="751"/>
        <v>56923</v>
      </c>
      <c r="DH463" s="144">
        <f t="shared" ref="DH463:EW463" si="766">DG463</f>
        <v>56923</v>
      </c>
      <c r="DI463" s="144">
        <f t="shared" si="766"/>
        <v>56923</v>
      </c>
      <c r="DJ463" s="144">
        <f t="shared" si="766"/>
        <v>56923</v>
      </c>
      <c r="DK463" s="144">
        <f t="shared" si="766"/>
        <v>56923</v>
      </c>
      <c r="DL463" s="144">
        <f t="shared" si="766"/>
        <v>56923</v>
      </c>
      <c r="DM463" s="144">
        <f t="shared" si="766"/>
        <v>56923</v>
      </c>
      <c r="DN463" s="144">
        <f t="shared" si="766"/>
        <v>56923</v>
      </c>
      <c r="DO463" s="144">
        <f t="shared" si="766"/>
        <v>56923</v>
      </c>
      <c r="DP463" s="144">
        <f t="shared" si="766"/>
        <v>56923</v>
      </c>
      <c r="DQ463" s="144">
        <f t="shared" si="766"/>
        <v>56923</v>
      </c>
      <c r="DR463" s="144">
        <f t="shared" si="766"/>
        <v>56923</v>
      </c>
      <c r="DS463" s="144">
        <f t="shared" si="766"/>
        <v>56923</v>
      </c>
      <c r="DT463" s="144">
        <f t="shared" si="766"/>
        <v>56923</v>
      </c>
      <c r="DU463" s="144">
        <f t="shared" si="766"/>
        <v>56923</v>
      </c>
      <c r="DV463" s="144">
        <f t="shared" si="766"/>
        <v>56923</v>
      </c>
      <c r="DW463" s="144">
        <f t="shared" si="766"/>
        <v>56923</v>
      </c>
      <c r="DX463" s="144">
        <f t="shared" si="766"/>
        <v>56923</v>
      </c>
      <c r="DY463" s="144">
        <f t="shared" si="766"/>
        <v>56923</v>
      </c>
      <c r="DZ463" s="144">
        <f t="shared" si="766"/>
        <v>56923</v>
      </c>
      <c r="EA463" s="144">
        <f t="shared" si="766"/>
        <v>56923</v>
      </c>
      <c r="EB463" s="144">
        <f t="shared" si="766"/>
        <v>56923</v>
      </c>
      <c r="EC463" s="144">
        <f t="shared" si="766"/>
        <v>56923</v>
      </c>
      <c r="ED463" s="144">
        <f t="shared" si="766"/>
        <v>56923</v>
      </c>
      <c r="EE463" s="144">
        <f t="shared" si="766"/>
        <v>56923</v>
      </c>
      <c r="EF463" s="144">
        <f t="shared" si="766"/>
        <v>56923</v>
      </c>
      <c r="EG463" s="144">
        <f t="shared" si="766"/>
        <v>56923</v>
      </c>
      <c r="EH463" s="144">
        <f t="shared" si="766"/>
        <v>56923</v>
      </c>
      <c r="EI463" s="144">
        <f t="shared" si="766"/>
        <v>56923</v>
      </c>
      <c r="EJ463" s="144">
        <f t="shared" si="766"/>
        <v>56923</v>
      </c>
      <c r="EK463" s="144">
        <f t="shared" si="766"/>
        <v>56923</v>
      </c>
      <c r="EL463" s="144">
        <f t="shared" si="766"/>
        <v>56923</v>
      </c>
      <c r="EM463" s="144">
        <f t="shared" si="766"/>
        <v>56923</v>
      </c>
      <c r="EN463" s="144">
        <f t="shared" si="766"/>
        <v>56923</v>
      </c>
      <c r="EO463" s="144">
        <f t="shared" si="766"/>
        <v>56923</v>
      </c>
      <c r="EP463" s="144">
        <f t="shared" si="766"/>
        <v>56923</v>
      </c>
      <c r="EQ463" s="144">
        <f t="shared" si="766"/>
        <v>56923</v>
      </c>
      <c r="ER463" s="144">
        <f t="shared" si="766"/>
        <v>56923</v>
      </c>
      <c r="ES463" s="144">
        <f t="shared" si="766"/>
        <v>56923</v>
      </c>
      <c r="ET463" s="144">
        <f t="shared" si="766"/>
        <v>56923</v>
      </c>
      <c r="EU463" s="144">
        <f t="shared" si="766"/>
        <v>56923</v>
      </c>
      <c r="EV463" s="144">
        <f t="shared" si="766"/>
        <v>56923</v>
      </c>
      <c r="EW463" s="144">
        <f t="shared" si="766"/>
        <v>56923</v>
      </c>
      <c r="EX463" s="147">
        <f>PV(0.05,'PV factor'!C172,,-BR463)</f>
        <v>0</v>
      </c>
      <c r="EY463" s="147">
        <f>PV(0.05,'PV factor'!D172,,-BS463)</f>
        <v>0</v>
      </c>
      <c r="EZ463" s="147">
        <f>PV(0.05,'PV factor'!E172,,-BT463)</f>
        <v>0</v>
      </c>
      <c r="FA463" s="147">
        <f>PV(0.05,'PV factor'!F172,,-BU463)</f>
        <v>0</v>
      </c>
      <c r="FB463" s="147">
        <f>PV(0.05,'PV factor'!G172,,-BV463)</f>
        <v>0</v>
      </c>
      <c r="FC463" s="147">
        <f>PV(0.05,'PV factor'!H172,,-BW463)</f>
        <v>0</v>
      </c>
      <c r="FD463" s="147">
        <f>PV(0.05,'PV factor'!I172,,-BX463)</f>
        <v>0</v>
      </c>
      <c r="FE463" s="147">
        <f>PV(0.05,'PV factor'!J172,,-BY463)</f>
        <v>0</v>
      </c>
      <c r="FF463" s="147">
        <f>PV(0.05,'PV factor'!K172,,-BZ463)</f>
        <v>0</v>
      </c>
      <c r="FG463" s="147">
        <f>PV(0.05,'PV factor'!L172,,-CA463)</f>
        <v>0</v>
      </c>
      <c r="FH463" s="147">
        <f>PV(0.05,'PV factor'!M172,,-CB463)</f>
        <v>0</v>
      </c>
      <c r="FI463" s="147">
        <f>PV(0.05,'PV factor'!N172,,-CC463)</f>
        <v>0</v>
      </c>
      <c r="FJ463" s="147">
        <f>PV(0.05,'PV factor'!O172,,-CD463)</f>
        <v>0</v>
      </c>
      <c r="FK463" s="147">
        <f>PV(0.05,'PV factor'!P172,,-CE463)</f>
        <v>0</v>
      </c>
      <c r="FL463" s="147">
        <f>PV(0.05,'PV factor'!Q172,,-CF463)</f>
        <v>0</v>
      </c>
      <c r="FM463" s="147">
        <f>PV(0.05,'PV factor'!R172,,-CG463)</f>
        <v>0</v>
      </c>
      <c r="FN463" s="147">
        <f>PV(0.05,'PV factor'!S172,,-CH463)</f>
        <v>0</v>
      </c>
      <c r="FO463" s="147">
        <f>PV(0.05,'PV factor'!T172,,-CI463)</f>
        <v>0</v>
      </c>
      <c r="FP463" s="147">
        <f>PV(0.05,'PV factor'!U172,,-CJ463)</f>
        <v>0</v>
      </c>
      <c r="FQ463" s="147">
        <f>PV(0.05,'PV factor'!V172,,-CK463)</f>
        <v>0</v>
      </c>
      <c r="FR463" s="147">
        <f>PV(0.05,'PV factor'!W172,,-CL463)</f>
        <v>0</v>
      </c>
      <c r="FS463" s="147">
        <f>PV(0.05,'PV factor'!X172,,-CM463)</f>
        <v>0</v>
      </c>
      <c r="FT463" s="147">
        <f>PV(0.05,'PV factor'!Y172,,-CN463)</f>
        <v>0</v>
      </c>
      <c r="FU463" s="147">
        <f>PV(0.05,'PV factor'!Z172,,-CO463)</f>
        <v>0</v>
      </c>
      <c r="FV463" s="147">
        <f>PV(0.05,'PV factor'!AA172,,-CP463)</f>
        <v>0</v>
      </c>
      <c r="FW463" s="147">
        <f>PV(0.05,'PV factor'!AB172,,-CQ463)</f>
        <v>0</v>
      </c>
      <c r="FX463" s="147">
        <f>PV(0.05,'PV factor'!AC172,,-CR463)</f>
        <v>0</v>
      </c>
      <c r="FY463" s="147">
        <f>PV(0.05,'PV factor'!AD172,,-CS463)</f>
        <v>0</v>
      </c>
      <c r="FZ463" s="147">
        <f>PV(0.05,'PV factor'!AE172,,-CT463)</f>
        <v>0</v>
      </c>
      <c r="GA463" s="147">
        <f>PV(0.05,'PV factor'!AF172,,-CU463)</f>
        <v>0</v>
      </c>
      <c r="GB463" s="147">
        <f>PV(0.05,'PV factor'!AG172,,-CV463)</f>
        <v>0</v>
      </c>
      <c r="GC463" s="147">
        <f>PV(0.05,'PV factor'!AH172,,-CW463)</f>
        <v>0</v>
      </c>
      <c r="GD463" s="147">
        <f>PV(0.05,'PV factor'!AI172,,-CX463)</f>
        <v>0</v>
      </c>
      <c r="GE463" s="147">
        <f>PV(0.05,'PV factor'!AJ172,,-CY463)</f>
        <v>0</v>
      </c>
      <c r="GF463" s="147">
        <f>PV(0.05,'PV factor'!AK172,,-CZ463)</f>
        <v>0</v>
      </c>
      <c r="GG463" s="147">
        <f>PV(0.05,'PV factor'!AL172,,-DA463)</f>
        <v>0</v>
      </c>
      <c r="GH463" s="147">
        <f>PV(0.05,'PV factor'!AM172,,-DB463)</f>
        <v>0</v>
      </c>
      <c r="GI463" s="147">
        <f>PV(0.05,'PV factor'!AN172,,-DC463)</f>
        <v>0</v>
      </c>
      <c r="GJ463" s="147">
        <f>PV(0.05,'PV factor'!AO172,,-DD463)</f>
        <v>0</v>
      </c>
      <c r="GK463" s="147">
        <f>PV(0.05,'PV factor'!AP172,,-DE463)</f>
        <v>0</v>
      </c>
      <c r="GL463" s="147">
        <f>PV(0.05,'PV factor'!C172,,-DI463)</f>
        <v>51630.839002267574</v>
      </c>
      <c r="GM463" s="147">
        <f>PV(0.05,'PV factor'!D172,,-DJ463)</f>
        <v>49172.22762120721</v>
      </c>
      <c r="GN463" s="147">
        <f>PV(0.05,'PV factor'!E172,,-DK463)</f>
        <v>46830.692972578297</v>
      </c>
      <c r="GO463" s="147">
        <f>PV(0.05,'PV factor'!F172,,-DL463)</f>
        <v>44600.659973884089</v>
      </c>
      <c r="GP463" s="147">
        <f>PV(0.05,'PV factor'!G172,,-DM463)</f>
        <v>42476.819022746757</v>
      </c>
      <c r="GQ463" s="147">
        <f>PV(0.05,'PV factor'!H172,,-DN463)</f>
        <v>40454.113354996902</v>
      </c>
      <c r="GR463" s="147">
        <f>PV(0.05,'PV factor'!I172,,-DO463)</f>
        <v>38527.727004758963</v>
      </c>
      <c r="GS463" s="147">
        <f>PV(0.05,'PV factor'!J172,,-DP463)</f>
        <v>36693.073337865673</v>
      </c>
      <c r="GT463" s="147">
        <f>PV(0.05,'PV factor'!K172,,-DQ463)</f>
        <v>34945.784131300643</v>
      </c>
      <c r="GU463" s="147">
        <f>PV(0.05,'PV factor'!L172,,-DR463)</f>
        <v>33281.699172667279</v>
      </c>
      <c r="GV463" s="147">
        <f>PV(0.05,'PV factor'!M172,,-DS463)</f>
        <v>31696.856354921219</v>
      </c>
      <c r="GW463" s="147">
        <f>PV(0.05,'PV factor'!N172,,-DT463)</f>
        <v>30187.482242782109</v>
      </c>
      <c r="GX463" s="147">
        <f>PV(0.05,'PV factor'!O172,,-DU463)</f>
        <v>28749.983088363919</v>
      </c>
      <c r="GY463" s="147">
        <f>PV(0.05,'PV factor'!P172,,-DV463)</f>
        <v>27380.936274632295</v>
      </c>
      <c r="GZ463" s="147">
        <f>PV(0.05,'PV factor'!Q172,,-DW463)</f>
        <v>26077.082166316475</v>
      </c>
      <c r="HA463" s="147">
        <f>PV(0.05,'PV factor'!R172,,-DX463)</f>
        <v>24835.316348872831</v>
      </c>
      <c r="HB463" s="147">
        <f>PV(0.05,'PV factor'!S172,,-DY463)</f>
        <v>23652.682237021741</v>
      </c>
      <c r="HC463" s="147">
        <f>PV(0.05,'PV factor'!T172,,-DZ463)</f>
        <v>22526.364035258805</v>
      </c>
      <c r="HD463" s="147">
        <f>PV(0.05,'PV factor'!U172,,-EA463)</f>
        <v>21453.680033579814</v>
      </c>
      <c r="HE463" s="147">
        <f>PV(0.05,'PV factor'!V172,,-EB463)</f>
        <v>20432.076222456966</v>
      </c>
      <c r="HF463" s="147">
        <f>PV(0.05,'PV factor'!W172,,-EC463)</f>
        <v>19459.120211863778</v>
      </c>
      <c r="HG463" s="147">
        <f>PV(0.05,'PV factor'!X172,,-ED463)</f>
        <v>18532.495439870261</v>
      </c>
      <c r="HH463" s="147">
        <f>PV(0.05,'PV factor'!Y172,,-EE463)</f>
        <v>17649.995657019299</v>
      </c>
      <c r="HI463" s="147">
        <f>PV(0.05,'PV factor'!Z172,,-EF463)</f>
        <v>16809.519673351711</v>
      </c>
      <c r="HJ463" s="147">
        <f>PV(0.05,'PV factor'!AA172,,-EG463)</f>
        <v>16009.066355573059</v>
      </c>
      <c r="HK463" s="147">
        <f>PV(0.05,'PV factor'!AB172,,-EH463)</f>
        <v>15246.729862450531</v>
      </c>
      <c r="HL463" s="147">
        <f>PV(0.05,'PV factor'!AC172,,-EI463)</f>
        <v>14520.695107095746</v>
      </c>
      <c r="HM463" s="147">
        <f>PV(0.05,'PV factor'!AD172,,-EJ463)</f>
        <v>13829.233435329279</v>
      </c>
      <c r="HN463" s="147">
        <f>PV(0.05,'PV factor'!AE172,,-EK463)</f>
        <v>13170.698509837413</v>
      </c>
      <c r="HO463" s="147">
        <f>PV(0.05,'PV factor'!AF172,,-EL463)</f>
        <v>12543.522390321341</v>
      </c>
      <c r="HP463" s="147">
        <f>PV(0.05,'PV factor'!AG172,,-EM463)</f>
        <v>11946.21180030604</v>
      </c>
      <c r="HQ463" s="147">
        <f>PV(0.05,'PV factor'!AH172,,-EN463)</f>
        <v>11377.344571720037</v>
      </c>
      <c r="HR463" s="147">
        <f>PV(0.05,'PV factor'!AI172,,-EO463)</f>
        <v>10835.566258780989</v>
      </c>
      <c r="HS463" s="147">
        <f>PV(0.05,'PV factor'!AJ172,,-EP463)</f>
        <v>10319.586913124749</v>
      </c>
      <c r="HT463" s="147">
        <f>PV(0.05,'PV factor'!AK172,,-EQ463)</f>
        <v>9828.1780124997622</v>
      </c>
      <c r="HU463" s="147">
        <f>PV(0.05,'PV factor'!AL172,,-ER463)</f>
        <v>9360.1695357140597</v>
      </c>
      <c r="HV463" s="147">
        <f>PV(0.05,'PV factor'!AM172,,-ES463)</f>
        <v>8914.4471768705334</v>
      </c>
      <c r="HW463" s="147">
        <f>PV(0.05,'PV factor'!AN172,,-ET463)</f>
        <v>8489.9496922576491</v>
      </c>
      <c r="HX463" s="147">
        <f>PV(0.05,'PV factor'!AO172,,-EU463)</f>
        <v>8085.6663735787151</v>
      </c>
      <c r="HY463" s="147">
        <f>PV(0.05,'PV factor'!AP172,,-EV463)</f>
        <v>7700.6346415035378</v>
      </c>
      <c r="HZ463" s="147">
        <f t="shared" si="753"/>
        <v>0</v>
      </c>
      <c r="IA463" s="147">
        <f t="shared" si="754"/>
        <v>418613.63559427339</v>
      </c>
      <c r="IB463" s="401">
        <f t="shared" si="755"/>
        <v>0</v>
      </c>
    </row>
    <row r="464" spans="1:236" s="180" customFormat="1" ht="90" customHeight="1" x14ac:dyDescent="0.25">
      <c r="A464" s="242" t="s">
        <v>997</v>
      </c>
      <c r="B464" s="195" t="s">
        <v>998</v>
      </c>
      <c r="C464" s="195" t="s">
        <v>1048</v>
      </c>
      <c r="D464" s="115" t="s">
        <v>73</v>
      </c>
      <c r="E464" s="195" t="s">
        <v>1049</v>
      </c>
      <c r="F464" s="113" t="s">
        <v>1050</v>
      </c>
      <c r="G464" s="113" t="s">
        <v>1051</v>
      </c>
      <c r="H464" s="112" t="s">
        <v>77</v>
      </c>
      <c r="I464" s="113" t="s">
        <v>1052</v>
      </c>
      <c r="J464" s="113">
        <v>10</v>
      </c>
      <c r="K464" s="227" t="s">
        <v>94</v>
      </c>
      <c r="L464" s="112">
        <v>790</v>
      </c>
      <c r="M464" s="112" t="s">
        <v>1053</v>
      </c>
      <c r="N464" s="112" t="s">
        <v>81</v>
      </c>
      <c r="O464" s="73" t="s">
        <v>106</v>
      </c>
      <c r="P464" s="112" t="s">
        <v>169</v>
      </c>
      <c r="Q464" s="112" t="s">
        <v>100</v>
      </c>
      <c r="R464" s="73" t="s">
        <v>162</v>
      </c>
      <c r="S464" s="112" t="s">
        <v>99</v>
      </c>
      <c r="T464" s="112" t="s">
        <v>1046</v>
      </c>
      <c r="U464" s="112" t="s">
        <v>87</v>
      </c>
      <c r="V464" s="201">
        <v>1</v>
      </c>
      <c r="W464" s="217">
        <v>7572</v>
      </c>
      <c r="X464" s="217">
        <v>0</v>
      </c>
      <c r="Y464" s="217">
        <v>0</v>
      </c>
      <c r="Z464" s="217">
        <v>7572</v>
      </c>
      <c r="AA464" s="217">
        <v>0</v>
      </c>
      <c r="AB464" s="217">
        <v>0</v>
      </c>
      <c r="AC464" s="217">
        <v>0</v>
      </c>
      <c r="AD464" s="217">
        <v>0</v>
      </c>
      <c r="AE464" s="286">
        <v>0</v>
      </c>
      <c r="AF464" s="286">
        <v>0</v>
      </c>
      <c r="AG464" s="286">
        <v>0</v>
      </c>
      <c r="AH464" s="286">
        <v>0</v>
      </c>
      <c r="AI464" s="112" t="s">
        <v>88</v>
      </c>
      <c r="AJ464" s="217">
        <v>0</v>
      </c>
      <c r="AK464" s="217">
        <v>0</v>
      </c>
      <c r="AL464" s="217">
        <v>0</v>
      </c>
      <c r="AM464" s="217">
        <v>0</v>
      </c>
      <c r="AN464" s="217">
        <v>0</v>
      </c>
      <c r="AO464" s="217">
        <v>0</v>
      </c>
      <c r="AP464" s="217">
        <v>0</v>
      </c>
      <c r="AQ464" s="286">
        <v>0</v>
      </c>
      <c r="AR464" s="286">
        <v>0</v>
      </c>
      <c r="AS464" s="286">
        <v>0</v>
      </c>
      <c r="AT464" s="286">
        <v>0</v>
      </c>
      <c r="AU464" s="113"/>
      <c r="AV464" s="230">
        <f t="shared" si="721"/>
        <v>1</v>
      </c>
      <c r="AW464" s="230">
        <f t="shared" si="722"/>
        <v>0</v>
      </c>
      <c r="AX464" s="230" t="str">
        <f t="shared" si="723"/>
        <v>C7</v>
      </c>
      <c r="AY464" s="141">
        <f t="shared" si="724"/>
        <v>9</v>
      </c>
      <c r="AZ464" s="70">
        <f t="shared" si="725"/>
        <v>1</v>
      </c>
      <c r="BA464" s="70">
        <f t="shared" si="726"/>
        <v>1</v>
      </c>
      <c r="BB464" s="70">
        <f t="shared" si="727"/>
        <v>1</v>
      </c>
      <c r="BC464" s="70">
        <f t="shared" si="728"/>
        <v>1</v>
      </c>
      <c r="BD464" s="70">
        <f t="shared" si="729"/>
        <v>1</v>
      </c>
      <c r="BE464" s="70">
        <f t="shared" si="730"/>
        <v>1</v>
      </c>
      <c r="BF464" s="70">
        <f t="shared" si="731"/>
        <v>1</v>
      </c>
      <c r="BG464" s="71">
        <f t="shared" si="732"/>
        <v>0</v>
      </c>
      <c r="BH464" s="71">
        <f t="shared" si="733"/>
        <v>1</v>
      </c>
      <c r="BI464" s="71">
        <f t="shared" si="734"/>
        <v>0</v>
      </c>
      <c r="BJ464" s="71">
        <f t="shared" si="735"/>
        <v>0</v>
      </c>
      <c r="BK464" s="71">
        <f t="shared" si="736"/>
        <v>1</v>
      </c>
      <c r="BL464" s="70">
        <f t="shared" si="737"/>
        <v>1</v>
      </c>
      <c r="BM464" s="70">
        <f t="shared" si="738"/>
        <v>1</v>
      </c>
      <c r="BN464" s="70">
        <f t="shared" si="739"/>
        <v>1</v>
      </c>
      <c r="BO464" s="70">
        <f t="shared" si="740"/>
        <v>0</v>
      </c>
      <c r="BP464" s="144">
        <f t="shared" si="741"/>
        <v>0</v>
      </c>
      <c r="BQ464" s="144">
        <f t="shared" si="742"/>
        <v>7572</v>
      </c>
      <c r="BR464" s="144">
        <f t="shared" si="743"/>
        <v>0</v>
      </c>
      <c r="BS464" s="144">
        <f t="shared" si="744"/>
        <v>0</v>
      </c>
      <c r="BT464" s="144">
        <f t="shared" si="745"/>
        <v>0</v>
      </c>
      <c r="BU464" s="144">
        <f t="shared" si="746"/>
        <v>0</v>
      </c>
      <c r="BV464" s="144">
        <f t="shared" si="747"/>
        <v>0</v>
      </c>
      <c r="BW464" s="144">
        <f t="shared" si="748"/>
        <v>0</v>
      </c>
      <c r="BX464" s="144">
        <f t="shared" si="749"/>
        <v>0</v>
      </c>
      <c r="BY464" s="144">
        <f t="shared" si="750"/>
        <v>0</v>
      </c>
      <c r="BZ464" s="9">
        <v>0</v>
      </c>
      <c r="CA464" s="9">
        <v>0</v>
      </c>
      <c r="CB464" s="9">
        <v>0</v>
      </c>
      <c r="CC464" s="9">
        <v>0</v>
      </c>
      <c r="CD464" s="9">
        <v>0</v>
      </c>
      <c r="CE464" s="9">
        <v>0</v>
      </c>
      <c r="CF464" s="9">
        <v>0</v>
      </c>
      <c r="CG464" s="9">
        <v>0</v>
      </c>
      <c r="CH464" s="9">
        <v>0</v>
      </c>
      <c r="CI464" s="9">
        <v>0</v>
      </c>
      <c r="CJ464" s="9">
        <v>0</v>
      </c>
      <c r="CK464" s="9">
        <v>0</v>
      </c>
      <c r="CL464" s="9">
        <v>0</v>
      </c>
      <c r="CM464" s="9">
        <v>0</v>
      </c>
      <c r="CN464" s="9">
        <v>0</v>
      </c>
      <c r="CO464" s="9">
        <v>0</v>
      </c>
      <c r="CP464" s="9">
        <v>0</v>
      </c>
      <c r="CQ464" s="9">
        <v>0</v>
      </c>
      <c r="CR464" s="9">
        <v>0</v>
      </c>
      <c r="CS464" s="9">
        <v>0</v>
      </c>
      <c r="CT464" s="9">
        <v>0</v>
      </c>
      <c r="CU464" s="9">
        <v>0</v>
      </c>
      <c r="CV464" s="9">
        <v>0</v>
      </c>
      <c r="CW464" s="9">
        <v>0</v>
      </c>
      <c r="CX464" s="9">
        <v>0</v>
      </c>
      <c r="CY464" s="9">
        <v>0</v>
      </c>
      <c r="CZ464" s="9">
        <v>0</v>
      </c>
      <c r="DA464" s="9">
        <v>0</v>
      </c>
      <c r="DB464" s="9">
        <v>0</v>
      </c>
      <c r="DC464" s="9">
        <v>0</v>
      </c>
      <c r="DD464" s="9">
        <v>0</v>
      </c>
      <c r="DE464" s="9">
        <v>0</v>
      </c>
      <c r="DF464" s="9">
        <v>0</v>
      </c>
      <c r="DG464" s="144">
        <f t="shared" si="751"/>
        <v>790</v>
      </c>
      <c r="DH464" s="144">
        <f t="shared" ref="DH464:EW464" si="767">DG464</f>
        <v>790</v>
      </c>
      <c r="DI464" s="144">
        <f t="shared" si="767"/>
        <v>790</v>
      </c>
      <c r="DJ464" s="144">
        <f t="shared" si="767"/>
        <v>790</v>
      </c>
      <c r="DK464" s="144">
        <f t="shared" si="767"/>
        <v>790</v>
      </c>
      <c r="DL464" s="144">
        <f t="shared" si="767"/>
        <v>790</v>
      </c>
      <c r="DM464" s="144">
        <f t="shared" si="767"/>
        <v>790</v>
      </c>
      <c r="DN464" s="144">
        <f t="shared" si="767"/>
        <v>790</v>
      </c>
      <c r="DO464" s="144">
        <f t="shared" si="767"/>
        <v>790</v>
      </c>
      <c r="DP464" s="144">
        <f t="shared" si="767"/>
        <v>790</v>
      </c>
      <c r="DQ464" s="144">
        <f t="shared" si="767"/>
        <v>790</v>
      </c>
      <c r="DR464" s="144">
        <f t="shared" si="767"/>
        <v>790</v>
      </c>
      <c r="DS464" s="144">
        <f t="shared" si="767"/>
        <v>790</v>
      </c>
      <c r="DT464" s="144">
        <f t="shared" si="767"/>
        <v>790</v>
      </c>
      <c r="DU464" s="144">
        <f t="shared" si="767"/>
        <v>790</v>
      </c>
      <c r="DV464" s="144">
        <f t="shared" si="767"/>
        <v>790</v>
      </c>
      <c r="DW464" s="144">
        <f t="shared" si="767"/>
        <v>790</v>
      </c>
      <c r="DX464" s="144">
        <f t="shared" si="767"/>
        <v>790</v>
      </c>
      <c r="DY464" s="144">
        <f t="shared" si="767"/>
        <v>790</v>
      </c>
      <c r="DZ464" s="144">
        <f t="shared" si="767"/>
        <v>790</v>
      </c>
      <c r="EA464" s="144">
        <f t="shared" si="767"/>
        <v>790</v>
      </c>
      <c r="EB464" s="144">
        <f t="shared" si="767"/>
        <v>790</v>
      </c>
      <c r="EC464" s="144">
        <f t="shared" si="767"/>
        <v>790</v>
      </c>
      <c r="ED464" s="144">
        <f t="shared" si="767"/>
        <v>790</v>
      </c>
      <c r="EE464" s="144">
        <f t="shared" si="767"/>
        <v>790</v>
      </c>
      <c r="EF464" s="144">
        <f t="shared" si="767"/>
        <v>790</v>
      </c>
      <c r="EG464" s="144">
        <f t="shared" si="767"/>
        <v>790</v>
      </c>
      <c r="EH464" s="144">
        <f t="shared" si="767"/>
        <v>790</v>
      </c>
      <c r="EI464" s="144">
        <f t="shared" si="767"/>
        <v>790</v>
      </c>
      <c r="EJ464" s="144">
        <f t="shared" si="767"/>
        <v>790</v>
      </c>
      <c r="EK464" s="144">
        <f t="shared" si="767"/>
        <v>790</v>
      </c>
      <c r="EL464" s="144">
        <f t="shared" si="767"/>
        <v>790</v>
      </c>
      <c r="EM464" s="144">
        <f t="shared" si="767"/>
        <v>790</v>
      </c>
      <c r="EN464" s="144">
        <f t="shared" si="767"/>
        <v>790</v>
      </c>
      <c r="EO464" s="144">
        <f t="shared" si="767"/>
        <v>790</v>
      </c>
      <c r="EP464" s="144">
        <f t="shared" si="767"/>
        <v>790</v>
      </c>
      <c r="EQ464" s="144">
        <f t="shared" si="767"/>
        <v>790</v>
      </c>
      <c r="ER464" s="144">
        <f t="shared" si="767"/>
        <v>790</v>
      </c>
      <c r="ES464" s="144">
        <f t="shared" si="767"/>
        <v>790</v>
      </c>
      <c r="ET464" s="144">
        <f t="shared" si="767"/>
        <v>790</v>
      </c>
      <c r="EU464" s="144">
        <f t="shared" si="767"/>
        <v>790</v>
      </c>
      <c r="EV464" s="144">
        <f t="shared" si="767"/>
        <v>790</v>
      </c>
      <c r="EW464" s="144">
        <f t="shared" si="767"/>
        <v>790</v>
      </c>
      <c r="EX464" s="147">
        <f>PV(0.05,'PV factor'!C169,,-BR464)</f>
        <v>0</v>
      </c>
      <c r="EY464" s="147">
        <f>PV(0.05,'PV factor'!D169,,-BS464)</f>
        <v>0</v>
      </c>
      <c r="EZ464" s="147">
        <f>PV(0.05,'PV factor'!E169,,-BT464)</f>
        <v>0</v>
      </c>
      <c r="FA464" s="147">
        <f>PV(0.05,'PV factor'!F169,,-BU464)</f>
        <v>0</v>
      </c>
      <c r="FB464" s="147">
        <f>PV(0.05,'PV factor'!G169,,-BV464)</f>
        <v>0</v>
      </c>
      <c r="FC464" s="147">
        <f>PV(0.05,'PV factor'!H169,,-BW464)</f>
        <v>0</v>
      </c>
      <c r="FD464" s="147">
        <f>PV(0.05,'PV factor'!I169,,-BX464)</f>
        <v>0</v>
      </c>
      <c r="FE464" s="147">
        <f>PV(0.05,'PV factor'!J169,,-BY464)</f>
        <v>0</v>
      </c>
      <c r="FF464" s="147">
        <f>PV(0.05,'PV factor'!K169,,-BZ464)</f>
        <v>0</v>
      </c>
      <c r="FG464" s="147">
        <f>PV(0.05,'PV factor'!L169,,-CA464)</f>
        <v>0</v>
      </c>
      <c r="FH464" s="147">
        <f>PV(0.05,'PV factor'!M169,,-CB464)</f>
        <v>0</v>
      </c>
      <c r="FI464" s="147">
        <f>PV(0.05,'PV factor'!N169,,-CC464)</f>
        <v>0</v>
      </c>
      <c r="FJ464" s="147">
        <f>PV(0.05,'PV factor'!O169,,-CD464)</f>
        <v>0</v>
      </c>
      <c r="FK464" s="147">
        <f>PV(0.05,'PV factor'!P169,,-CE464)</f>
        <v>0</v>
      </c>
      <c r="FL464" s="147">
        <f>PV(0.05,'PV factor'!Q169,,-CF464)</f>
        <v>0</v>
      </c>
      <c r="FM464" s="147">
        <f>PV(0.05,'PV factor'!R169,,-CG464)</f>
        <v>0</v>
      </c>
      <c r="FN464" s="147">
        <f>PV(0.05,'PV factor'!S169,,-CH464)</f>
        <v>0</v>
      </c>
      <c r="FO464" s="147">
        <f>PV(0.05,'PV factor'!T169,,-CI464)</f>
        <v>0</v>
      </c>
      <c r="FP464" s="147">
        <f>PV(0.05,'PV factor'!U169,,-CJ464)</f>
        <v>0</v>
      </c>
      <c r="FQ464" s="147">
        <f>PV(0.05,'PV factor'!V169,,-CK464)</f>
        <v>0</v>
      </c>
      <c r="FR464" s="147">
        <f>PV(0.05,'PV factor'!W169,,-CL464)</f>
        <v>0</v>
      </c>
      <c r="FS464" s="147">
        <f>PV(0.05,'PV factor'!X169,,-CM464)</f>
        <v>0</v>
      </c>
      <c r="FT464" s="147">
        <f>PV(0.05,'PV factor'!Y169,,-CN464)</f>
        <v>0</v>
      </c>
      <c r="FU464" s="147">
        <f>PV(0.05,'PV factor'!Z169,,-CO464)</f>
        <v>0</v>
      </c>
      <c r="FV464" s="147">
        <f>PV(0.05,'PV factor'!AA169,,-CP464)</f>
        <v>0</v>
      </c>
      <c r="FW464" s="147">
        <f>PV(0.05,'PV factor'!AB169,,-CQ464)</f>
        <v>0</v>
      </c>
      <c r="FX464" s="147">
        <f>PV(0.05,'PV factor'!AC169,,-CR464)</f>
        <v>0</v>
      </c>
      <c r="FY464" s="147">
        <f>PV(0.05,'PV factor'!AD169,,-CS464)</f>
        <v>0</v>
      </c>
      <c r="FZ464" s="147">
        <f>PV(0.05,'PV factor'!AE169,,-CT464)</f>
        <v>0</v>
      </c>
      <c r="GA464" s="147">
        <f>PV(0.05,'PV factor'!AF169,,-CU464)</f>
        <v>0</v>
      </c>
      <c r="GB464" s="147">
        <f>PV(0.05,'PV factor'!AG169,,-CV464)</f>
        <v>0</v>
      </c>
      <c r="GC464" s="147">
        <f>PV(0.05,'PV factor'!AH169,,-CW464)</f>
        <v>0</v>
      </c>
      <c r="GD464" s="147">
        <f>PV(0.05,'PV factor'!AI169,,-CX464)</f>
        <v>0</v>
      </c>
      <c r="GE464" s="147">
        <f>PV(0.05,'PV factor'!AJ169,,-CY464)</f>
        <v>0</v>
      </c>
      <c r="GF464" s="147">
        <f>PV(0.05,'PV factor'!AK169,,-CZ464)</f>
        <v>0</v>
      </c>
      <c r="GG464" s="147">
        <f>PV(0.05,'PV factor'!AL169,,-DA464)</f>
        <v>0</v>
      </c>
      <c r="GH464" s="147">
        <f>PV(0.05,'PV factor'!AM169,,-DB464)</f>
        <v>0</v>
      </c>
      <c r="GI464" s="147">
        <f>PV(0.05,'PV factor'!AN169,,-DC464)</f>
        <v>0</v>
      </c>
      <c r="GJ464" s="147">
        <f>PV(0.05,'PV factor'!AO169,,-DD464)</f>
        <v>0</v>
      </c>
      <c r="GK464" s="147">
        <f>PV(0.05,'PV factor'!AP169,,-DE464)</f>
        <v>0</v>
      </c>
      <c r="GL464" s="147">
        <f>PV(0.05,'PV factor'!C169,,-DI464)</f>
        <v>716.5532879818594</v>
      </c>
      <c r="GM464" s="147">
        <f>PV(0.05,'PV factor'!D169,,-DJ464)</f>
        <v>682.43170283986603</v>
      </c>
      <c r="GN464" s="147">
        <f>PV(0.05,'PV factor'!E169,,-DK464)</f>
        <v>649.93495508558681</v>
      </c>
      <c r="GO464" s="147">
        <f>PV(0.05,'PV factor'!F169,,-DL464)</f>
        <v>618.98567151008262</v>
      </c>
      <c r="GP464" s="147">
        <f>PV(0.05,'PV factor'!G169,,-DM464)</f>
        <v>589.51016334293581</v>
      </c>
      <c r="GQ464" s="147">
        <f>PV(0.05,'PV factor'!H169,,-DN464)</f>
        <v>561.43825080279589</v>
      </c>
      <c r="GR464" s="147">
        <f>PV(0.05,'PV factor'!I169,,-DO464)</f>
        <v>534.70309600266285</v>
      </c>
      <c r="GS464" s="147">
        <f>PV(0.05,'PV factor'!J169,,-DP464)</f>
        <v>509.24104381205984</v>
      </c>
      <c r="GT464" s="147">
        <f>PV(0.05,'PV factor'!K169,,-DQ464)</f>
        <v>484.99147029719984</v>
      </c>
      <c r="GU464" s="147">
        <f>PV(0.05,'PV factor'!L169,,-DR464)</f>
        <v>461.89663837828556</v>
      </c>
      <c r="GV464" s="147">
        <f>PV(0.05,'PV factor'!M169,,-DS464)</f>
        <v>439.90156036027201</v>
      </c>
      <c r="GW464" s="147">
        <f>PV(0.05,'PV factor'!N169,,-DT464)</f>
        <v>418.95386700978281</v>
      </c>
      <c r="GX464" s="147">
        <f>PV(0.05,'PV factor'!O169,,-DU464)</f>
        <v>399.00368286645988</v>
      </c>
      <c r="GY464" s="147">
        <f>PV(0.05,'PV factor'!P169,,-DV464)</f>
        <v>380.00350749186646</v>
      </c>
      <c r="GZ464" s="147">
        <f>PV(0.05,'PV factor'!Q169,,-DW464)</f>
        <v>361.90810237320619</v>
      </c>
      <c r="HA464" s="147">
        <f>PV(0.05,'PV factor'!R169,,-DX464)</f>
        <v>344.67438321257725</v>
      </c>
      <c r="HB464" s="147">
        <f>PV(0.05,'PV factor'!S169,,-DY464)</f>
        <v>328.26131734531168</v>
      </c>
      <c r="HC464" s="147">
        <f>PV(0.05,'PV factor'!T169,,-DZ464)</f>
        <v>312.62982604315397</v>
      </c>
      <c r="HD464" s="147">
        <f>PV(0.05,'PV factor'!U169,,-EA464)</f>
        <v>297.74269146967049</v>
      </c>
      <c r="HE464" s="147">
        <f>PV(0.05,'PV factor'!V169,,-EB464)</f>
        <v>283.56446806635284</v>
      </c>
      <c r="HF464" s="147">
        <f>PV(0.05,'PV factor'!W169,,-EC464)</f>
        <v>270.0613981584313</v>
      </c>
      <c r="HG464" s="147">
        <f>PV(0.05,'PV factor'!X169,,-ED464)</f>
        <v>257.20133157945833</v>
      </c>
      <c r="HH464" s="147">
        <f>PV(0.05,'PV factor'!Y169,,-EE464)</f>
        <v>244.95364912329367</v>
      </c>
      <c r="HI464" s="147">
        <f>PV(0.05,'PV factor'!Z169,,-EF464)</f>
        <v>233.28918964123207</v>
      </c>
      <c r="HJ464" s="147">
        <f>PV(0.05,'PV factor'!AA169,,-EG464)</f>
        <v>222.18018061069719</v>
      </c>
      <c r="HK464" s="147">
        <f>PV(0.05,'PV factor'!AB169,,-EH464)</f>
        <v>211.60017201018778</v>
      </c>
      <c r="HL464" s="147">
        <f>PV(0.05,'PV factor'!AC169,,-EI464)</f>
        <v>201.523973343036</v>
      </c>
      <c r="HM464" s="147">
        <f>PV(0.05,'PV factor'!AD169,,-EJ464)</f>
        <v>191.92759366003426</v>
      </c>
      <c r="HN464" s="147">
        <f>PV(0.05,'PV factor'!AE169,,-EK464)</f>
        <v>182.78818443812793</v>
      </c>
      <c r="HO464" s="147">
        <f>PV(0.05,'PV factor'!AF169,,-EL464)</f>
        <v>174.08398517916939</v>
      </c>
      <c r="HP464" s="147">
        <f>PV(0.05,'PV factor'!AG169,,-EM464)</f>
        <v>165.79427159920897</v>
      </c>
      <c r="HQ464" s="147">
        <f>PV(0.05,'PV factor'!AH169,,-EN464)</f>
        <v>157.89930628496091</v>
      </c>
      <c r="HR464" s="147">
        <f>PV(0.05,'PV factor'!AI169,,-EO464)</f>
        <v>150.38029169996278</v>
      </c>
      <c r="HS464" s="147">
        <f>PV(0.05,'PV factor'!AJ169,,-EP464)</f>
        <v>143.21932542853597</v>
      </c>
      <c r="HT464" s="147">
        <f>PV(0.05,'PV factor'!AK169,,-EQ464)</f>
        <v>136.39935755098665</v>
      </c>
      <c r="HU464" s="147">
        <f>PV(0.05,'PV factor'!AL169,,-ER464)</f>
        <v>129.90415004855871</v>
      </c>
      <c r="HV464" s="147">
        <f>PV(0.05,'PV factor'!AM169,,-ES464)</f>
        <v>123.71823814148449</v>
      </c>
      <c r="HW464" s="147">
        <f>PV(0.05,'PV factor'!AN169,,-ET464)</f>
        <v>117.82689346808044</v>
      </c>
      <c r="HX464" s="147">
        <f>PV(0.05,'PV factor'!AO169,,-EU464)</f>
        <v>112.21608901721949</v>
      </c>
      <c r="HY464" s="147">
        <f>PV(0.05,'PV factor'!AP169,,-EV464)</f>
        <v>106.87246573068522</v>
      </c>
      <c r="HZ464" s="147">
        <f t="shared" si="753"/>
        <v>0</v>
      </c>
      <c r="IA464" s="147">
        <f t="shared" si="754"/>
        <v>5809.6862800533354</v>
      </c>
      <c r="IB464" s="401">
        <f t="shared" si="755"/>
        <v>0</v>
      </c>
    </row>
    <row r="465" spans="1:236" s="180" customFormat="1" ht="90" customHeight="1" x14ac:dyDescent="0.25">
      <c r="A465" s="242" t="s">
        <v>997</v>
      </c>
      <c r="B465" s="195" t="s">
        <v>998</v>
      </c>
      <c r="C465" s="195" t="s">
        <v>1040</v>
      </c>
      <c r="D465" s="115" t="s">
        <v>73</v>
      </c>
      <c r="E465" s="195" t="s">
        <v>1041</v>
      </c>
      <c r="F465" s="113" t="s">
        <v>1042</v>
      </c>
      <c r="G465" s="113" t="s">
        <v>1043</v>
      </c>
      <c r="H465" s="112" t="s">
        <v>77</v>
      </c>
      <c r="I465" s="113" t="s">
        <v>1044</v>
      </c>
      <c r="J465" s="113">
        <v>10</v>
      </c>
      <c r="K465" s="227" t="s">
        <v>79</v>
      </c>
      <c r="L465" s="111">
        <v>56923</v>
      </c>
      <c r="M465" s="112" t="s">
        <v>1045</v>
      </c>
      <c r="N465" s="112" t="s">
        <v>147</v>
      </c>
      <c r="O465" s="73" t="s">
        <v>106</v>
      </c>
      <c r="P465" s="112" t="s">
        <v>464</v>
      </c>
      <c r="Q465" s="112" t="s">
        <v>100</v>
      </c>
      <c r="R465" s="73" t="s">
        <v>162</v>
      </c>
      <c r="S465" s="112" t="s">
        <v>99</v>
      </c>
      <c r="T465" s="112" t="s">
        <v>1046</v>
      </c>
      <c r="U465" s="112" t="s">
        <v>87</v>
      </c>
      <c r="V465" s="201">
        <v>1</v>
      </c>
      <c r="W465" s="217">
        <v>3220.8</v>
      </c>
      <c r="X465" s="217">
        <v>0</v>
      </c>
      <c r="Y465" s="217">
        <v>0</v>
      </c>
      <c r="Z465" s="217">
        <v>3220.8</v>
      </c>
      <c r="AA465" s="217">
        <v>0</v>
      </c>
      <c r="AB465" s="217">
        <v>0</v>
      </c>
      <c r="AC465" s="217">
        <v>0</v>
      </c>
      <c r="AD465" s="217">
        <v>0</v>
      </c>
      <c r="AE465" s="286">
        <v>0</v>
      </c>
      <c r="AF465" s="286">
        <v>0</v>
      </c>
      <c r="AG465" s="286">
        <v>0</v>
      </c>
      <c r="AH465" s="286">
        <v>0</v>
      </c>
      <c r="AI465" s="112" t="s">
        <v>88</v>
      </c>
      <c r="AJ465" s="217">
        <v>0</v>
      </c>
      <c r="AK465" s="217">
        <v>0</v>
      </c>
      <c r="AL465" s="217">
        <v>0</v>
      </c>
      <c r="AM465" s="217">
        <v>0</v>
      </c>
      <c r="AN465" s="217">
        <v>0</v>
      </c>
      <c r="AO465" s="217">
        <v>0</v>
      </c>
      <c r="AP465" s="217">
        <v>0</v>
      </c>
      <c r="AQ465" s="286">
        <v>0</v>
      </c>
      <c r="AR465" s="286">
        <v>0</v>
      </c>
      <c r="AS465" s="286">
        <v>0</v>
      </c>
      <c r="AT465" s="286">
        <v>0</v>
      </c>
      <c r="AU465" s="113" t="s">
        <v>1047</v>
      </c>
      <c r="AV465" s="230">
        <f t="shared" si="721"/>
        <v>1</v>
      </c>
      <c r="AW465" s="230">
        <f t="shared" si="722"/>
        <v>0</v>
      </c>
      <c r="AX465" s="230" t="str">
        <f t="shared" si="723"/>
        <v>C4</v>
      </c>
      <c r="AY465" s="141">
        <f t="shared" si="724"/>
        <v>9</v>
      </c>
      <c r="AZ465" s="70">
        <f t="shared" si="725"/>
        <v>1</v>
      </c>
      <c r="BA465" s="70">
        <f t="shared" si="726"/>
        <v>1</v>
      </c>
      <c r="BB465" s="70">
        <f t="shared" si="727"/>
        <v>1</v>
      </c>
      <c r="BC465" s="70">
        <f t="shared" si="728"/>
        <v>1</v>
      </c>
      <c r="BD465" s="70">
        <f t="shared" si="729"/>
        <v>1</v>
      </c>
      <c r="BE465" s="70">
        <f t="shared" si="730"/>
        <v>1</v>
      </c>
      <c r="BF465" s="70">
        <f t="shared" si="731"/>
        <v>1</v>
      </c>
      <c r="BG465" s="71">
        <f t="shared" si="732"/>
        <v>0</v>
      </c>
      <c r="BH465" s="71">
        <f t="shared" si="733"/>
        <v>1</v>
      </c>
      <c r="BI465" s="71">
        <f t="shared" si="734"/>
        <v>0</v>
      </c>
      <c r="BJ465" s="71">
        <f t="shared" si="735"/>
        <v>1</v>
      </c>
      <c r="BK465" s="71">
        <f t="shared" si="736"/>
        <v>0</v>
      </c>
      <c r="BL465" s="70">
        <f t="shared" si="737"/>
        <v>1</v>
      </c>
      <c r="BM465" s="70">
        <f t="shared" si="738"/>
        <v>1</v>
      </c>
      <c r="BN465" s="70">
        <f t="shared" si="739"/>
        <v>1</v>
      </c>
      <c r="BO465" s="70">
        <f t="shared" si="740"/>
        <v>0</v>
      </c>
      <c r="BP465" s="144">
        <f t="shared" si="741"/>
        <v>0</v>
      </c>
      <c r="BQ465" s="144">
        <f t="shared" si="742"/>
        <v>3220.8</v>
      </c>
      <c r="BR465" s="144">
        <f t="shared" si="743"/>
        <v>0</v>
      </c>
      <c r="BS465" s="144">
        <f t="shared" si="744"/>
        <v>0</v>
      </c>
      <c r="BT465" s="144">
        <f t="shared" si="745"/>
        <v>0</v>
      </c>
      <c r="BU465" s="144">
        <f t="shared" si="746"/>
        <v>0</v>
      </c>
      <c r="BV465" s="144">
        <f t="shared" si="747"/>
        <v>0</v>
      </c>
      <c r="BW465" s="144">
        <f t="shared" si="748"/>
        <v>0</v>
      </c>
      <c r="BX465" s="144">
        <f t="shared" si="749"/>
        <v>0</v>
      </c>
      <c r="BY465" s="144">
        <f t="shared" si="750"/>
        <v>0</v>
      </c>
      <c r="BZ465" s="9">
        <v>0</v>
      </c>
      <c r="CA465" s="9">
        <v>0</v>
      </c>
      <c r="CB465" s="9">
        <v>0</v>
      </c>
      <c r="CC465" s="9">
        <v>0</v>
      </c>
      <c r="CD465" s="9">
        <v>0</v>
      </c>
      <c r="CE465" s="9">
        <v>0</v>
      </c>
      <c r="CF465" s="9">
        <v>0</v>
      </c>
      <c r="CG465" s="9">
        <v>0</v>
      </c>
      <c r="CH465" s="9">
        <v>0</v>
      </c>
      <c r="CI465" s="9">
        <v>0</v>
      </c>
      <c r="CJ465" s="9">
        <v>0</v>
      </c>
      <c r="CK465" s="9">
        <v>0</v>
      </c>
      <c r="CL465" s="9">
        <v>0</v>
      </c>
      <c r="CM465" s="9">
        <v>0</v>
      </c>
      <c r="CN465" s="9">
        <v>0</v>
      </c>
      <c r="CO465" s="9">
        <v>0</v>
      </c>
      <c r="CP465" s="9">
        <v>0</v>
      </c>
      <c r="CQ465" s="9">
        <v>0</v>
      </c>
      <c r="CR465" s="9">
        <v>0</v>
      </c>
      <c r="CS465" s="9">
        <v>0</v>
      </c>
      <c r="CT465" s="9">
        <v>0</v>
      </c>
      <c r="CU465" s="9">
        <v>0</v>
      </c>
      <c r="CV465" s="9">
        <v>0</v>
      </c>
      <c r="CW465" s="9">
        <v>0</v>
      </c>
      <c r="CX465" s="9">
        <v>0</v>
      </c>
      <c r="CY465" s="9">
        <v>0</v>
      </c>
      <c r="CZ465" s="9">
        <v>0</v>
      </c>
      <c r="DA465" s="9">
        <v>0</v>
      </c>
      <c r="DB465" s="9">
        <v>0</v>
      </c>
      <c r="DC465" s="9">
        <v>0</v>
      </c>
      <c r="DD465" s="9">
        <v>0</v>
      </c>
      <c r="DE465" s="9">
        <v>0</v>
      </c>
      <c r="DF465" s="9">
        <v>0</v>
      </c>
      <c r="DG465" s="144">
        <f t="shared" si="751"/>
        <v>56923</v>
      </c>
      <c r="DH465" s="144">
        <f t="shared" ref="DH465:EW465" si="768">DG465</f>
        <v>56923</v>
      </c>
      <c r="DI465" s="144">
        <f t="shared" si="768"/>
        <v>56923</v>
      </c>
      <c r="DJ465" s="144">
        <f t="shared" si="768"/>
        <v>56923</v>
      </c>
      <c r="DK465" s="144">
        <f t="shared" si="768"/>
        <v>56923</v>
      </c>
      <c r="DL465" s="144">
        <f t="shared" si="768"/>
        <v>56923</v>
      </c>
      <c r="DM465" s="144">
        <f t="shared" si="768"/>
        <v>56923</v>
      </c>
      <c r="DN465" s="144">
        <f t="shared" si="768"/>
        <v>56923</v>
      </c>
      <c r="DO465" s="144">
        <f t="shared" si="768"/>
        <v>56923</v>
      </c>
      <c r="DP465" s="144">
        <f t="shared" si="768"/>
        <v>56923</v>
      </c>
      <c r="DQ465" s="144">
        <f t="shared" si="768"/>
        <v>56923</v>
      </c>
      <c r="DR465" s="144">
        <f t="shared" si="768"/>
        <v>56923</v>
      </c>
      <c r="DS465" s="144">
        <f t="shared" si="768"/>
        <v>56923</v>
      </c>
      <c r="DT465" s="144">
        <f t="shared" si="768"/>
        <v>56923</v>
      </c>
      <c r="DU465" s="144">
        <f t="shared" si="768"/>
        <v>56923</v>
      </c>
      <c r="DV465" s="144">
        <f t="shared" si="768"/>
        <v>56923</v>
      </c>
      <c r="DW465" s="144">
        <f t="shared" si="768"/>
        <v>56923</v>
      </c>
      <c r="DX465" s="144">
        <f t="shared" si="768"/>
        <v>56923</v>
      </c>
      <c r="DY465" s="144">
        <f t="shared" si="768"/>
        <v>56923</v>
      </c>
      <c r="DZ465" s="144">
        <f t="shared" si="768"/>
        <v>56923</v>
      </c>
      <c r="EA465" s="144">
        <f t="shared" si="768"/>
        <v>56923</v>
      </c>
      <c r="EB465" s="144">
        <f t="shared" si="768"/>
        <v>56923</v>
      </c>
      <c r="EC465" s="144">
        <f t="shared" si="768"/>
        <v>56923</v>
      </c>
      <c r="ED465" s="144">
        <f t="shared" si="768"/>
        <v>56923</v>
      </c>
      <c r="EE465" s="144">
        <f t="shared" si="768"/>
        <v>56923</v>
      </c>
      <c r="EF465" s="144">
        <f t="shared" si="768"/>
        <v>56923</v>
      </c>
      <c r="EG465" s="144">
        <f t="shared" si="768"/>
        <v>56923</v>
      </c>
      <c r="EH465" s="144">
        <f t="shared" si="768"/>
        <v>56923</v>
      </c>
      <c r="EI465" s="144">
        <f t="shared" si="768"/>
        <v>56923</v>
      </c>
      <c r="EJ465" s="144">
        <f t="shared" si="768"/>
        <v>56923</v>
      </c>
      <c r="EK465" s="144">
        <f t="shared" si="768"/>
        <v>56923</v>
      </c>
      <c r="EL465" s="144">
        <f t="shared" si="768"/>
        <v>56923</v>
      </c>
      <c r="EM465" s="144">
        <f t="shared" si="768"/>
        <v>56923</v>
      </c>
      <c r="EN465" s="144">
        <f t="shared" si="768"/>
        <v>56923</v>
      </c>
      <c r="EO465" s="144">
        <f t="shared" si="768"/>
        <v>56923</v>
      </c>
      <c r="EP465" s="144">
        <f t="shared" si="768"/>
        <v>56923</v>
      </c>
      <c r="EQ465" s="144">
        <f t="shared" si="768"/>
        <v>56923</v>
      </c>
      <c r="ER465" s="144">
        <f t="shared" si="768"/>
        <v>56923</v>
      </c>
      <c r="ES465" s="144">
        <f t="shared" si="768"/>
        <v>56923</v>
      </c>
      <c r="ET465" s="144">
        <f t="shared" si="768"/>
        <v>56923</v>
      </c>
      <c r="EU465" s="144">
        <f t="shared" si="768"/>
        <v>56923</v>
      </c>
      <c r="EV465" s="144">
        <f t="shared" si="768"/>
        <v>56923</v>
      </c>
      <c r="EW465" s="144">
        <f t="shared" si="768"/>
        <v>56923</v>
      </c>
      <c r="EX465" s="147">
        <f>PV(0.05,'PV factor'!C168,,-BR465)</f>
        <v>0</v>
      </c>
      <c r="EY465" s="147">
        <f>PV(0.05,'PV factor'!D168,,-BS465)</f>
        <v>0</v>
      </c>
      <c r="EZ465" s="147">
        <f>PV(0.05,'PV factor'!E168,,-BT465)</f>
        <v>0</v>
      </c>
      <c r="FA465" s="147">
        <f>PV(0.05,'PV factor'!F168,,-BU465)</f>
        <v>0</v>
      </c>
      <c r="FB465" s="147">
        <f>PV(0.05,'PV factor'!G168,,-BV465)</f>
        <v>0</v>
      </c>
      <c r="FC465" s="147">
        <f>PV(0.05,'PV factor'!H168,,-BW465)</f>
        <v>0</v>
      </c>
      <c r="FD465" s="147">
        <f>PV(0.05,'PV factor'!I168,,-BX465)</f>
        <v>0</v>
      </c>
      <c r="FE465" s="147">
        <f>PV(0.05,'PV factor'!J168,,-BY465)</f>
        <v>0</v>
      </c>
      <c r="FF465" s="147">
        <f>PV(0.05,'PV factor'!K168,,-BZ465)</f>
        <v>0</v>
      </c>
      <c r="FG465" s="147">
        <f>PV(0.05,'PV factor'!L168,,-CA465)</f>
        <v>0</v>
      </c>
      <c r="FH465" s="147">
        <f>PV(0.05,'PV factor'!M168,,-CB465)</f>
        <v>0</v>
      </c>
      <c r="FI465" s="147">
        <f>PV(0.05,'PV factor'!N168,,-CC465)</f>
        <v>0</v>
      </c>
      <c r="FJ465" s="147">
        <f>PV(0.05,'PV factor'!O168,,-CD465)</f>
        <v>0</v>
      </c>
      <c r="FK465" s="147">
        <f>PV(0.05,'PV factor'!P168,,-CE465)</f>
        <v>0</v>
      </c>
      <c r="FL465" s="147">
        <f>PV(0.05,'PV factor'!Q168,,-CF465)</f>
        <v>0</v>
      </c>
      <c r="FM465" s="147">
        <f>PV(0.05,'PV factor'!R168,,-CG465)</f>
        <v>0</v>
      </c>
      <c r="FN465" s="147">
        <f>PV(0.05,'PV factor'!S168,,-CH465)</f>
        <v>0</v>
      </c>
      <c r="FO465" s="147">
        <f>PV(0.05,'PV factor'!T168,,-CI465)</f>
        <v>0</v>
      </c>
      <c r="FP465" s="147">
        <f>PV(0.05,'PV factor'!U168,,-CJ465)</f>
        <v>0</v>
      </c>
      <c r="FQ465" s="147">
        <f>PV(0.05,'PV factor'!V168,,-CK465)</f>
        <v>0</v>
      </c>
      <c r="FR465" s="147">
        <f>PV(0.05,'PV factor'!W168,,-CL465)</f>
        <v>0</v>
      </c>
      <c r="FS465" s="147">
        <f>PV(0.05,'PV factor'!X168,,-CM465)</f>
        <v>0</v>
      </c>
      <c r="FT465" s="147">
        <f>PV(0.05,'PV factor'!Y168,,-CN465)</f>
        <v>0</v>
      </c>
      <c r="FU465" s="147">
        <f>PV(0.05,'PV factor'!Z168,,-CO465)</f>
        <v>0</v>
      </c>
      <c r="FV465" s="147">
        <f>PV(0.05,'PV factor'!AA168,,-CP465)</f>
        <v>0</v>
      </c>
      <c r="FW465" s="147">
        <f>PV(0.05,'PV factor'!AB168,,-CQ465)</f>
        <v>0</v>
      </c>
      <c r="FX465" s="147">
        <f>PV(0.05,'PV factor'!AC168,,-CR465)</f>
        <v>0</v>
      </c>
      <c r="FY465" s="147">
        <f>PV(0.05,'PV factor'!AD168,,-CS465)</f>
        <v>0</v>
      </c>
      <c r="FZ465" s="147">
        <f>PV(0.05,'PV factor'!AE168,,-CT465)</f>
        <v>0</v>
      </c>
      <c r="GA465" s="147">
        <f>PV(0.05,'PV factor'!AF168,,-CU465)</f>
        <v>0</v>
      </c>
      <c r="GB465" s="147">
        <f>PV(0.05,'PV factor'!AG168,,-CV465)</f>
        <v>0</v>
      </c>
      <c r="GC465" s="147">
        <f>PV(0.05,'PV factor'!AH168,,-CW465)</f>
        <v>0</v>
      </c>
      <c r="GD465" s="147">
        <f>PV(0.05,'PV factor'!AI168,,-CX465)</f>
        <v>0</v>
      </c>
      <c r="GE465" s="147">
        <f>PV(0.05,'PV factor'!AJ168,,-CY465)</f>
        <v>0</v>
      </c>
      <c r="GF465" s="147">
        <f>PV(0.05,'PV factor'!AK168,,-CZ465)</f>
        <v>0</v>
      </c>
      <c r="GG465" s="147">
        <f>PV(0.05,'PV factor'!AL168,,-DA465)</f>
        <v>0</v>
      </c>
      <c r="GH465" s="147">
        <f>PV(0.05,'PV factor'!AM168,,-DB465)</f>
        <v>0</v>
      </c>
      <c r="GI465" s="147">
        <f>PV(0.05,'PV factor'!AN168,,-DC465)</f>
        <v>0</v>
      </c>
      <c r="GJ465" s="147">
        <f>PV(0.05,'PV factor'!AO168,,-DD465)</f>
        <v>0</v>
      </c>
      <c r="GK465" s="147">
        <f>PV(0.05,'PV factor'!AP168,,-DE465)</f>
        <v>0</v>
      </c>
      <c r="GL465" s="147">
        <f>PV(0.05,'PV factor'!C168,,-DI465)</f>
        <v>51630.839002267574</v>
      </c>
      <c r="GM465" s="147">
        <f>PV(0.05,'PV factor'!D168,,-DJ465)</f>
        <v>49172.22762120721</v>
      </c>
      <c r="GN465" s="147">
        <f>PV(0.05,'PV factor'!E168,,-DK465)</f>
        <v>46830.692972578297</v>
      </c>
      <c r="GO465" s="147">
        <f>PV(0.05,'PV factor'!F168,,-DL465)</f>
        <v>44600.659973884089</v>
      </c>
      <c r="GP465" s="147">
        <f>PV(0.05,'PV factor'!G168,,-DM465)</f>
        <v>42476.819022746757</v>
      </c>
      <c r="GQ465" s="147">
        <f>PV(0.05,'PV factor'!H168,,-DN465)</f>
        <v>40454.113354996902</v>
      </c>
      <c r="GR465" s="147">
        <f>PV(0.05,'PV factor'!I168,,-DO465)</f>
        <v>38527.727004758963</v>
      </c>
      <c r="GS465" s="147">
        <f>PV(0.05,'PV factor'!J168,,-DP465)</f>
        <v>36693.073337865673</v>
      </c>
      <c r="GT465" s="147">
        <f>PV(0.05,'PV factor'!K168,,-DQ465)</f>
        <v>34945.784131300643</v>
      </c>
      <c r="GU465" s="147">
        <f>PV(0.05,'PV factor'!L168,,-DR465)</f>
        <v>33281.699172667279</v>
      </c>
      <c r="GV465" s="147">
        <f>PV(0.05,'PV factor'!M168,,-DS465)</f>
        <v>31696.856354921219</v>
      </c>
      <c r="GW465" s="147">
        <f>PV(0.05,'PV factor'!N168,,-DT465)</f>
        <v>30187.482242782109</v>
      </c>
      <c r="GX465" s="147">
        <f>PV(0.05,'PV factor'!O168,,-DU465)</f>
        <v>28749.983088363919</v>
      </c>
      <c r="GY465" s="147">
        <f>PV(0.05,'PV factor'!P168,,-DV465)</f>
        <v>27380.936274632295</v>
      </c>
      <c r="GZ465" s="147">
        <f>PV(0.05,'PV factor'!Q168,,-DW465)</f>
        <v>26077.082166316475</v>
      </c>
      <c r="HA465" s="147">
        <f>PV(0.05,'PV factor'!R168,,-DX465)</f>
        <v>24835.316348872831</v>
      </c>
      <c r="HB465" s="147">
        <f>PV(0.05,'PV factor'!S168,,-DY465)</f>
        <v>23652.682237021741</v>
      </c>
      <c r="HC465" s="147">
        <f>PV(0.05,'PV factor'!T168,,-DZ465)</f>
        <v>22526.364035258805</v>
      </c>
      <c r="HD465" s="147">
        <f>PV(0.05,'PV factor'!U168,,-EA465)</f>
        <v>21453.680033579814</v>
      </c>
      <c r="HE465" s="147">
        <f>PV(0.05,'PV factor'!V168,,-EB465)</f>
        <v>20432.076222456966</v>
      </c>
      <c r="HF465" s="147">
        <f>PV(0.05,'PV factor'!W168,,-EC465)</f>
        <v>19459.120211863778</v>
      </c>
      <c r="HG465" s="147">
        <f>PV(0.05,'PV factor'!X168,,-ED465)</f>
        <v>18532.495439870261</v>
      </c>
      <c r="HH465" s="147">
        <f>PV(0.05,'PV factor'!Y168,,-EE465)</f>
        <v>17649.995657019299</v>
      </c>
      <c r="HI465" s="147">
        <f>PV(0.05,'PV factor'!Z168,,-EF465)</f>
        <v>16809.519673351711</v>
      </c>
      <c r="HJ465" s="147">
        <f>PV(0.05,'PV factor'!AA168,,-EG465)</f>
        <v>16009.066355573059</v>
      </c>
      <c r="HK465" s="147">
        <f>PV(0.05,'PV factor'!AB168,,-EH465)</f>
        <v>15246.729862450531</v>
      </c>
      <c r="HL465" s="147">
        <f>PV(0.05,'PV factor'!AC168,,-EI465)</f>
        <v>14520.695107095746</v>
      </c>
      <c r="HM465" s="147">
        <f>PV(0.05,'PV factor'!AD168,,-EJ465)</f>
        <v>13829.233435329279</v>
      </c>
      <c r="HN465" s="147">
        <f>PV(0.05,'PV factor'!AE168,,-EK465)</f>
        <v>13170.698509837413</v>
      </c>
      <c r="HO465" s="147">
        <f>PV(0.05,'PV factor'!AF168,,-EL465)</f>
        <v>12543.522390321341</v>
      </c>
      <c r="HP465" s="147">
        <f>PV(0.05,'PV factor'!AG168,,-EM465)</f>
        <v>11946.21180030604</v>
      </c>
      <c r="HQ465" s="147">
        <f>PV(0.05,'PV factor'!AH168,,-EN465)</f>
        <v>11377.344571720037</v>
      </c>
      <c r="HR465" s="147">
        <f>PV(0.05,'PV factor'!AI168,,-EO465)</f>
        <v>10835.566258780989</v>
      </c>
      <c r="HS465" s="147">
        <f>PV(0.05,'PV factor'!AJ168,,-EP465)</f>
        <v>10319.586913124749</v>
      </c>
      <c r="HT465" s="147">
        <f>PV(0.05,'PV factor'!AK168,,-EQ465)</f>
        <v>9828.1780124997622</v>
      </c>
      <c r="HU465" s="147">
        <f>PV(0.05,'PV factor'!AL168,,-ER465)</f>
        <v>9360.1695357140597</v>
      </c>
      <c r="HV465" s="147">
        <f>PV(0.05,'PV factor'!AM168,,-ES465)</f>
        <v>8914.4471768705334</v>
      </c>
      <c r="HW465" s="147">
        <f>PV(0.05,'PV factor'!AN168,,-ET465)</f>
        <v>8489.9496922576491</v>
      </c>
      <c r="HX465" s="147">
        <f>PV(0.05,'PV factor'!AO168,,-EU465)</f>
        <v>8085.6663735787151</v>
      </c>
      <c r="HY465" s="147">
        <f>PV(0.05,'PV factor'!AP168,,-EV465)</f>
        <v>7700.6346415035378</v>
      </c>
      <c r="HZ465" s="147">
        <f t="shared" si="753"/>
        <v>0</v>
      </c>
      <c r="IA465" s="147">
        <f t="shared" si="754"/>
        <v>418613.63559427339</v>
      </c>
      <c r="IB465" s="401">
        <f t="shared" si="755"/>
        <v>0</v>
      </c>
    </row>
    <row r="466" spans="1:236" s="180" customFormat="1" ht="90" customHeight="1" x14ac:dyDescent="0.25">
      <c r="A466" s="161" t="s">
        <v>2267</v>
      </c>
      <c r="B466" s="150" t="s">
        <v>2580</v>
      </c>
      <c r="C466" s="150" t="s">
        <v>2167</v>
      </c>
      <c r="D466" s="148" t="s">
        <v>73</v>
      </c>
      <c r="E466" s="150" t="s">
        <v>2596</v>
      </c>
      <c r="F466" s="151" t="s">
        <v>2597</v>
      </c>
      <c r="G466" s="151" t="s">
        <v>2598</v>
      </c>
      <c r="H466" s="79" t="s">
        <v>77</v>
      </c>
      <c r="I466" s="151" t="s">
        <v>2584</v>
      </c>
      <c r="J466" s="151">
        <v>40</v>
      </c>
      <c r="K466" s="227" t="s">
        <v>94</v>
      </c>
      <c r="L466" s="79"/>
      <c r="M466" s="79" t="s">
        <v>2585</v>
      </c>
      <c r="N466" s="79" t="s">
        <v>96</v>
      </c>
      <c r="O466" s="79" t="s">
        <v>97</v>
      </c>
      <c r="P466" s="79" t="s">
        <v>97</v>
      </c>
      <c r="Q466" s="79" t="s">
        <v>87</v>
      </c>
      <c r="R466" s="79" t="s">
        <v>162</v>
      </c>
      <c r="S466" s="79" t="s">
        <v>99</v>
      </c>
      <c r="T466" s="79" t="s">
        <v>2551</v>
      </c>
      <c r="U466" s="79" t="s">
        <v>87</v>
      </c>
      <c r="V466" s="81">
        <v>1</v>
      </c>
      <c r="W466" s="149">
        <v>170200</v>
      </c>
      <c r="X466" s="149">
        <v>0</v>
      </c>
      <c r="Y466" s="149">
        <v>0</v>
      </c>
      <c r="Z466" s="149">
        <v>170200</v>
      </c>
      <c r="AA466" s="162">
        <v>0</v>
      </c>
      <c r="AB466" s="162">
        <v>0</v>
      </c>
      <c r="AC466" s="162">
        <v>0</v>
      </c>
      <c r="AD466" s="162">
        <v>0</v>
      </c>
      <c r="AE466" s="149">
        <v>0</v>
      </c>
      <c r="AF466" s="149">
        <v>0</v>
      </c>
      <c r="AG466" s="149">
        <v>0</v>
      </c>
      <c r="AH466" s="149">
        <v>0</v>
      </c>
      <c r="AI466" s="88" t="s">
        <v>88</v>
      </c>
      <c r="AJ466" s="149">
        <v>0</v>
      </c>
      <c r="AK466" s="149">
        <v>0</v>
      </c>
      <c r="AL466" s="149">
        <v>0</v>
      </c>
      <c r="AM466" s="149">
        <v>0</v>
      </c>
      <c r="AN466" s="149">
        <v>0</v>
      </c>
      <c r="AO466" s="149">
        <v>0</v>
      </c>
      <c r="AP466" s="149">
        <v>0</v>
      </c>
      <c r="AQ466" s="149">
        <v>0</v>
      </c>
      <c r="AR466" s="149">
        <v>0</v>
      </c>
      <c r="AS466" s="149">
        <v>0</v>
      </c>
      <c r="AT466" s="149">
        <v>0</v>
      </c>
      <c r="AU466" s="151"/>
      <c r="AV466" s="230">
        <f t="shared" si="721"/>
        <v>1</v>
      </c>
      <c r="AW466" s="230">
        <f t="shared" si="722"/>
        <v>0</v>
      </c>
      <c r="AX466" s="230" t="str">
        <f t="shared" si="723"/>
        <v>0</v>
      </c>
      <c r="AY466" s="141">
        <f t="shared" si="724"/>
        <v>9</v>
      </c>
      <c r="AZ466" s="70">
        <f t="shared" si="725"/>
        <v>1</v>
      </c>
      <c r="BA466" s="70">
        <f t="shared" si="726"/>
        <v>1</v>
      </c>
      <c r="BB466" s="70">
        <f t="shared" si="727"/>
        <v>1</v>
      </c>
      <c r="BC466" s="70">
        <f t="shared" si="728"/>
        <v>1</v>
      </c>
      <c r="BD466" s="70">
        <f t="shared" si="729"/>
        <v>1</v>
      </c>
      <c r="BE466" s="70">
        <f t="shared" si="730"/>
        <v>1</v>
      </c>
      <c r="BF466" s="70">
        <f t="shared" si="731"/>
        <v>1</v>
      </c>
      <c r="BG466" s="71">
        <f t="shared" si="732"/>
        <v>0</v>
      </c>
      <c r="BH466" s="71">
        <f t="shared" si="733"/>
        <v>1</v>
      </c>
      <c r="BI466" s="71">
        <f t="shared" si="734"/>
        <v>1</v>
      </c>
      <c r="BJ466" s="71">
        <f t="shared" si="735"/>
        <v>0</v>
      </c>
      <c r="BK466" s="71">
        <f t="shared" si="736"/>
        <v>0</v>
      </c>
      <c r="BL466" s="70">
        <f t="shared" si="737"/>
        <v>1</v>
      </c>
      <c r="BM466" s="70">
        <f t="shared" si="738"/>
        <v>1</v>
      </c>
      <c r="BN466" s="70">
        <f t="shared" si="739"/>
        <v>1</v>
      </c>
      <c r="BO466" s="70">
        <f t="shared" si="740"/>
        <v>0</v>
      </c>
      <c r="BP466" s="144">
        <f t="shared" si="741"/>
        <v>0</v>
      </c>
      <c r="BQ466" s="144">
        <f t="shared" si="742"/>
        <v>170200</v>
      </c>
      <c r="BR466" s="144">
        <f t="shared" si="743"/>
        <v>0</v>
      </c>
      <c r="BS466" s="144">
        <f t="shared" si="744"/>
        <v>0</v>
      </c>
      <c r="BT466" s="144">
        <f t="shared" si="745"/>
        <v>0</v>
      </c>
      <c r="BU466" s="144">
        <f t="shared" si="746"/>
        <v>0</v>
      </c>
      <c r="BV466" s="144">
        <f t="shared" si="747"/>
        <v>0</v>
      </c>
      <c r="BW466" s="144">
        <f t="shared" si="748"/>
        <v>0</v>
      </c>
      <c r="BX466" s="144">
        <f t="shared" si="749"/>
        <v>0</v>
      </c>
      <c r="BY466" s="144">
        <f t="shared" si="750"/>
        <v>0</v>
      </c>
      <c r="BZ466" s="9">
        <v>0</v>
      </c>
      <c r="CA466" s="9">
        <v>0</v>
      </c>
      <c r="CB466" s="9">
        <v>0</v>
      </c>
      <c r="CC466" s="9">
        <v>0</v>
      </c>
      <c r="CD466" s="9">
        <v>0</v>
      </c>
      <c r="CE466" s="9">
        <v>0</v>
      </c>
      <c r="CF466" s="9">
        <v>0</v>
      </c>
      <c r="CG466" s="9">
        <v>0</v>
      </c>
      <c r="CH466" s="9">
        <v>0</v>
      </c>
      <c r="CI466" s="9">
        <v>0</v>
      </c>
      <c r="CJ466" s="9">
        <v>0</v>
      </c>
      <c r="CK466" s="9">
        <v>0</v>
      </c>
      <c r="CL466" s="9">
        <v>0</v>
      </c>
      <c r="CM466" s="9">
        <v>0</v>
      </c>
      <c r="CN466" s="9">
        <v>0</v>
      </c>
      <c r="CO466" s="9">
        <v>0</v>
      </c>
      <c r="CP466" s="9">
        <v>0</v>
      </c>
      <c r="CQ466" s="9">
        <v>0</v>
      </c>
      <c r="CR466" s="9">
        <v>0</v>
      </c>
      <c r="CS466" s="9">
        <v>0</v>
      </c>
      <c r="CT466" s="9">
        <v>0</v>
      </c>
      <c r="CU466" s="9">
        <v>0</v>
      </c>
      <c r="CV466" s="9">
        <v>0</v>
      </c>
      <c r="CW466" s="9">
        <v>0</v>
      </c>
      <c r="CX466" s="9">
        <v>0</v>
      </c>
      <c r="CY466" s="9">
        <v>0</v>
      </c>
      <c r="CZ466" s="9">
        <v>0</v>
      </c>
      <c r="DA466" s="9">
        <v>0</v>
      </c>
      <c r="DB466" s="9">
        <v>0</v>
      </c>
      <c r="DC466" s="9">
        <v>0</v>
      </c>
      <c r="DD466" s="9">
        <v>0</v>
      </c>
      <c r="DE466" s="9">
        <v>0</v>
      </c>
      <c r="DF466" s="9">
        <v>0</v>
      </c>
      <c r="DG466" s="144">
        <f t="shared" si="751"/>
        <v>0</v>
      </c>
      <c r="DH466" s="144">
        <f t="shared" ref="DH466:EW466" si="769">DG466</f>
        <v>0</v>
      </c>
      <c r="DI466" s="144">
        <f t="shared" si="769"/>
        <v>0</v>
      </c>
      <c r="DJ466" s="144">
        <f t="shared" si="769"/>
        <v>0</v>
      </c>
      <c r="DK466" s="144">
        <f t="shared" si="769"/>
        <v>0</v>
      </c>
      <c r="DL466" s="144">
        <f t="shared" si="769"/>
        <v>0</v>
      </c>
      <c r="DM466" s="144">
        <f t="shared" si="769"/>
        <v>0</v>
      </c>
      <c r="DN466" s="144">
        <f t="shared" si="769"/>
        <v>0</v>
      </c>
      <c r="DO466" s="144">
        <f t="shared" si="769"/>
        <v>0</v>
      </c>
      <c r="DP466" s="144">
        <f t="shared" si="769"/>
        <v>0</v>
      </c>
      <c r="DQ466" s="144">
        <f t="shared" si="769"/>
        <v>0</v>
      </c>
      <c r="DR466" s="144">
        <f t="shared" si="769"/>
        <v>0</v>
      </c>
      <c r="DS466" s="144">
        <f t="shared" si="769"/>
        <v>0</v>
      </c>
      <c r="DT466" s="144">
        <f t="shared" si="769"/>
        <v>0</v>
      </c>
      <c r="DU466" s="144">
        <f t="shared" si="769"/>
        <v>0</v>
      </c>
      <c r="DV466" s="144">
        <f t="shared" si="769"/>
        <v>0</v>
      </c>
      <c r="DW466" s="144">
        <f t="shared" si="769"/>
        <v>0</v>
      </c>
      <c r="DX466" s="144">
        <f t="shared" si="769"/>
        <v>0</v>
      </c>
      <c r="DY466" s="144">
        <f t="shared" si="769"/>
        <v>0</v>
      </c>
      <c r="DZ466" s="144">
        <f t="shared" si="769"/>
        <v>0</v>
      </c>
      <c r="EA466" s="144">
        <f t="shared" si="769"/>
        <v>0</v>
      </c>
      <c r="EB466" s="144">
        <f t="shared" si="769"/>
        <v>0</v>
      </c>
      <c r="EC466" s="144">
        <f t="shared" si="769"/>
        <v>0</v>
      </c>
      <c r="ED466" s="144">
        <f t="shared" si="769"/>
        <v>0</v>
      </c>
      <c r="EE466" s="144">
        <f t="shared" si="769"/>
        <v>0</v>
      </c>
      <c r="EF466" s="144">
        <f t="shared" si="769"/>
        <v>0</v>
      </c>
      <c r="EG466" s="144">
        <f t="shared" si="769"/>
        <v>0</v>
      </c>
      <c r="EH466" s="144">
        <f t="shared" si="769"/>
        <v>0</v>
      </c>
      <c r="EI466" s="144">
        <f t="shared" si="769"/>
        <v>0</v>
      </c>
      <c r="EJ466" s="144">
        <f t="shared" si="769"/>
        <v>0</v>
      </c>
      <c r="EK466" s="144">
        <f t="shared" si="769"/>
        <v>0</v>
      </c>
      <c r="EL466" s="144">
        <f t="shared" si="769"/>
        <v>0</v>
      </c>
      <c r="EM466" s="144">
        <f t="shared" si="769"/>
        <v>0</v>
      </c>
      <c r="EN466" s="144">
        <f t="shared" si="769"/>
        <v>0</v>
      </c>
      <c r="EO466" s="144">
        <f t="shared" si="769"/>
        <v>0</v>
      </c>
      <c r="EP466" s="144">
        <f t="shared" si="769"/>
        <v>0</v>
      </c>
      <c r="EQ466" s="144">
        <f t="shared" si="769"/>
        <v>0</v>
      </c>
      <c r="ER466" s="144">
        <f t="shared" si="769"/>
        <v>0</v>
      </c>
      <c r="ES466" s="144">
        <f t="shared" si="769"/>
        <v>0</v>
      </c>
      <c r="ET466" s="144">
        <f t="shared" si="769"/>
        <v>0</v>
      </c>
      <c r="EU466" s="144">
        <f t="shared" si="769"/>
        <v>0</v>
      </c>
      <c r="EV466" s="144">
        <f t="shared" si="769"/>
        <v>0</v>
      </c>
      <c r="EW466" s="144">
        <f t="shared" si="769"/>
        <v>0</v>
      </c>
      <c r="EX466" s="147">
        <f>PV(0.05,'PV factor'!C348,,-BR466)</f>
        <v>0</v>
      </c>
      <c r="EY466" s="147">
        <f>PV(0.05,'PV factor'!D348,,-BS466)</f>
        <v>0</v>
      </c>
      <c r="EZ466" s="147">
        <f>PV(0.05,'PV factor'!E348,,-BT466)</f>
        <v>0</v>
      </c>
      <c r="FA466" s="147">
        <f>PV(0.05,'PV factor'!F348,,-BU466)</f>
        <v>0</v>
      </c>
      <c r="FB466" s="147">
        <f>PV(0.05,'PV factor'!G348,,-BV466)</f>
        <v>0</v>
      </c>
      <c r="FC466" s="147">
        <f>PV(0.05,'PV factor'!H348,,-BW466)</f>
        <v>0</v>
      </c>
      <c r="FD466" s="147">
        <f>PV(0.05,'PV factor'!I348,,-BX466)</f>
        <v>0</v>
      </c>
      <c r="FE466" s="147">
        <f>PV(0.05,'PV factor'!J348,,-BY466)</f>
        <v>0</v>
      </c>
      <c r="FF466" s="147">
        <f>PV(0.05,'PV factor'!K348,,-BZ466)</f>
        <v>0</v>
      </c>
      <c r="FG466" s="147">
        <f>PV(0.05,'PV factor'!L348,,-CA466)</f>
        <v>0</v>
      </c>
      <c r="FH466" s="147">
        <f>PV(0.05,'PV factor'!M348,,-CB466)</f>
        <v>0</v>
      </c>
      <c r="FI466" s="147">
        <f>PV(0.05,'PV factor'!N348,,-CC466)</f>
        <v>0</v>
      </c>
      <c r="FJ466" s="147">
        <f>PV(0.05,'PV factor'!O348,,-CD466)</f>
        <v>0</v>
      </c>
      <c r="FK466" s="147">
        <f>PV(0.05,'PV factor'!P348,,-CE466)</f>
        <v>0</v>
      </c>
      <c r="FL466" s="147">
        <f>PV(0.05,'PV factor'!Q348,,-CF466)</f>
        <v>0</v>
      </c>
      <c r="FM466" s="147">
        <f>PV(0.05,'PV factor'!R348,,-CG466)</f>
        <v>0</v>
      </c>
      <c r="FN466" s="147">
        <f>PV(0.05,'PV factor'!S348,,-CH466)</f>
        <v>0</v>
      </c>
      <c r="FO466" s="147">
        <f>PV(0.05,'PV factor'!T348,,-CI466)</f>
        <v>0</v>
      </c>
      <c r="FP466" s="147">
        <f>PV(0.05,'PV factor'!U348,,-CJ466)</f>
        <v>0</v>
      </c>
      <c r="FQ466" s="147">
        <f>PV(0.05,'PV factor'!V348,,-CK466)</f>
        <v>0</v>
      </c>
      <c r="FR466" s="147">
        <f>PV(0.05,'PV factor'!W348,,-CL466)</f>
        <v>0</v>
      </c>
      <c r="FS466" s="147">
        <f>PV(0.05,'PV factor'!X348,,-CM466)</f>
        <v>0</v>
      </c>
      <c r="FT466" s="147">
        <f>PV(0.05,'PV factor'!Y348,,-CN466)</f>
        <v>0</v>
      </c>
      <c r="FU466" s="147">
        <f>PV(0.05,'PV factor'!Z348,,-CO466)</f>
        <v>0</v>
      </c>
      <c r="FV466" s="147">
        <f>PV(0.05,'PV factor'!AA348,,-CP466)</f>
        <v>0</v>
      </c>
      <c r="FW466" s="147">
        <f>PV(0.05,'PV factor'!AB348,,-CQ466)</f>
        <v>0</v>
      </c>
      <c r="FX466" s="147">
        <f>PV(0.05,'PV factor'!AC348,,-CR466)</f>
        <v>0</v>
      </c>
      <c r="FY466" s="147">
        <f>PV(0.05,'PV factor'!AD348,,-CS466)</f>
        <v>0</v>
      </c>
      <c r="FZ466" s="147">
        <f>PV(0.05,'PV factor'!AE348,,-CT466)</f>
        <v>0</v>
      </c>
      <c r="GA466" s="147">
        <f>PV(0.05,'PV factor'!AF348,,-CU466)</f>
        <v>0</v>
      </c>
      <c r="GB466" s="147">
        <f>PV(0.05,'PV factor'!AG348,,-CV466)</f>
        <v>0</v>
      </c>
      <c r="GC466" s="147">
        <f>PV(0.05,'PV factor'!AH348,,-CW466)</f>
        <v>0</v>
      </c>
      <c r="GD466" s="147">
        <f>PV(0.05,'PV factor'!AI348,,-CX466)</f>
        <v>0</v>
      </c>
      <c r="GE466" s="147">
        <f>PV(0.05,'PV factor'!AJ348,,-CY466)</f>
        <v>0</v>
      </c>
      <c r="GF466" s="147">
        <f>PV(0.05,'PV factor'!AK348,,-CZ466)</f>
        <v>0</v>
      </c>
      <c r="GG466" s="147">
        <f>PV(0.05,'PV factor'!AL348,,-DA466)</f>
        <v>0</v>
      </c>
      <c r="GH466" s="147">
        <f>PV(0.05,'PV factor'!AM348,,-DB466)</f>
        <v>0</v>
      </c>
      <c r="GI466" s="147">
        <f>PV(0.05,'PV factor'!AN348,,-DC466)</f>
        <v>0</v>
      </c>
      <c r="GJ466" s="147">
        <f>PV(0.05,'PV factor'!AO348,,-DD466)</f>
        <v>0</v>
      </c>
      <c r="GK466" s="147">
        <f>PV(0.05,'PV factor'!AP348,,-DE466)</f>
        <v>0</v>
      </c>
      <c r="GL466" s="147">
        <f>PV(0.05,'PV factor'!C348,,-DI466)</f>
        <v>0</v>
      </c>
      <c r="GM466" s="147">
        <f>PV(0.05,'PV factor'!D348,,-DJ466)</f>
        <v>0</v>
      </c>
      <c r="GN466" s="147">
        <f>PV(0.05,'PV factor'!E348,,-DK466)</f>
        <v>0</v>
      </c>
      <c r="GO466" s="147">
        <f>PV(0.05,'PV factor'!F348,,-DL466)</f>
        <v>0</v>
      </c>
      <c r="GP466" s="147">
        <f>PV(0.05,'PV factor'!G348,,-DM466)</f>
        <v>0</v>
      </c>
      <c r="GQ466" s="147">
        <f>PV(0.05,'PV factor'!H348,,-DN466)</f>
        <v>0</v>
      </c>
      <c r="GR466" s="147">
        <f>PV(0.05,'PV factor'!I348,,-DO466)</f>
        <v>0</v>
      </c>
      <c r="GS466" s="147">
        <f>PV(0.05,'PV factor'!J348,,-DP466)</f>
        <v>0</v>
      </c>
      <c r="GT466" s="147">
        <f>PV(0.05,'PV factor'!K348,,-DQ466)</f>
        <v>0</v>
      </c>
      <c r="GU466" s="147">
        <f>PV(0.05,'PV factor'!L348,,-DR466)</f>
        <v>0</v>
      </c>
      <c r="GV466" s="147">
        <f>PV(0.05,'PV factor'!M348,,-DS466)</f>
        <v>0</v>
      </c>
      <c r="GW466" s="147">
        <f>PV(0.05,'PV factor'!N348,,-DT466)</f>
        <v>0</v>
      </c>
      <c r="GX466" s="147">
        <f>PV(0.05,'PV factor'!O348,,-DU466)</f>
        <v>0</v>
      </c>
      <c r="GY466" s="147">
        <f>PV(0.05,'PV factor'!P348,,-DV466)</f>
        <v>0</v>
      </c>
      <c r="GZ466" s="147">
        <f>PV(0.05,'PV factor'!Q348,,-DW466)</f>
        <v>0</v>
      </c>
      <c r="HA466" s="147">
        <f>PV(0.05,'PV factor'!R348,,-DX466)</f>
        <v>0</v>
      </c>
      <c r="HB466" s="147">
        <f>PV(0.05,'PV factor'!S348,,-DY466)</f>
        <v>0</v>
      </c>
      <c r="HC466" s="147">
        <f>PV(0.05,'PV factor'!T348,,-DZ466)</f>
        <v>0</v>
      </c>
      <c r="HD466" s="147">
        <f>PV(0.05,'PV factor'!U348,,-EA466)</f>
        <v>0</v>
      </c>
      <c r="HE466" s="147">
        <f>PV(0.05,'PV factor'!V348,,-EB466)</f>
        <v>0</v>
      </c>
      <c r="HF466" s="147">
        <f>PV(0.05,'PV factor'!W348,,-EC466)</f>
        <v>0</v>
      </c>
      <c r="HG466" s="147">
        <f>PV(0.05,'PV factor'!X348,,-ED466)</f>
        <v>0</v>
      </c>
      <c r="HH466" s="147">
        <f>PV(0.05,'PV factor'!Y348,,-EE466)</f>
        <v>0</v>
      </c>
      <c r="HI466" s="147">
        <f>PV(0.05,'PV factor'!Z348,,-EF466)</f>
        <v>0</v>
      </c>
      <c r="HJ466" s="147">
        <f>PV(0.05,'PV factor'!AA348,,-EG466)</f>
        <v>0</v>
      </c>
      <c r="HK466" s="147">
        <f>PV(0.05,'PV factor'!AB348,,-EH466)</f>
        <v>0</v>
      </c>
      <c r="HL466" s="147">
        <f>PV(0.05,'PV factor'!AC348,,-EI466)</f>
        <v>0</v>
      </c>
      <c r="HM466" s="147">
        <f>PV(0.05,'PV factor'!AD348,,-EJ466)</f>
        <v>0</v>
      </c>
      <c r="HN466" s="147">
        <f>PV(0.05,'PV factor'!AE348,,-EK466)</f>
        <v>0</v>
      </c>
      <c r="HO466" s="147">
        <f>PV(0.05,'PV factor'!AF348,,-EL466)</f>
        <v>0</v>
      </c>
      <c r="HP466" s="147">
        <f>PV(0.05,'PV factor'!AG348,,-EM466)</f>
        <v>0</v>
      </c>
      <c r="HQ466" s="147">
        <f>PV(0.05,'PV factor'!AH348,,-EN466)</f>
        <v>0</v>
      </c>
      <c r="HR466" s="147">
        <f>PV(0.05,'PV factor'!AI348,,-EO466)</f>
        <v>0</v>
      </c>
      <c r="HS466" s="147">
        <f>PV(0.05,'PV factor'!AJ348,,-EP466)</f>
        <v>0</v>
      </c>
      <c r="HT466" s="147">
        <f>PV(0.05,'PV factor'!AK348,,-EQ466)</f>
        <v>0</v>
      </c>
      <c r="HU466" s="147">
        <f>PV(0.05,'PV factor'!AL348,,-ER466)</f>
        <v>0</v>
      </c>
      <c r="HV466" s="147">
        <f>PV(0.05,'PV factor'!AM348,,-ES466)</f>
        <v>0</v>
      </c>
      <c r="HW466" s="147">
        <f>PV(0.05,'PV factor'!AN348,,-ET466)</f>
        <v>0</v>
      </c>
      <c r="HX466" s="147">
        <f>PV(0.05,'PV factor'!AO348,,-EU466)</f>
        <v>0</v>
      </c>
      <c r="HY466" s="147">
        <f>PV(0.05,'PV factor'!AP348,,-EV466)</f>
        <v>0</v>
      </c>
      <c r="HZ466" s="147">
        <f t="shared" si="753"/>
        <v>0</v>
      </c>
      <c r="IA466" s="147">
        <f t="shared" si="754"/>
        <v>0</v>
      </c>
      <c r="IB466" s="401">
        <f t="shared" si="755"/>
        <v>0</v>
      </c>
    </row>
    <row r="467" spans="1:236" s="180" customFormat="1" ht="90" customHeight="1" x14ac:dyDescent="0.25">
      <c r="A467" s="161" t="s">
        <v>2267</v>
      </c>
      <c r="B467" s="161" t="s">
        <v>2642</v>
      </c>
      <c r="C467" s="150" t="s">
        <v>2186</v>
      </c>
      <c r="D467" s="148">
        <v>2</v>
      </c>
      <c r="E467" s="161" t="s">
        <v>2686</v>
      </c>
      <c r="F467" s="151" t="s">
        <v>2687</v>
      </c>
      <c r="G467" s="151" t="s">
        <v>2688</v>
      </c>
      <c r="H467" s="79" t="s">
        <v>77</v>
      </c>
      <c r="I467" s="151"/>
      <c r="J467" s="151">
        <v>40</v>
      </c>
      <c r="K467" s="95" t="s">
        <v>206</v>
      </c>
      <c r="L467" s="79"/>
      <c r="M467" s="151" t="s">
        <v>2687</v>
      </c>
      <c r="N467" s="79" t="s">
        <v>81</v>
      </c>
      <c r="O467" s="459" t="s">
        <v>97</v>
      </c>
      <c r="P467" s="459" t="s">
        <v>97</v>
      </c>
      <c r="Q467" s="112" t="s">
        <v>100</v>
      </c>
      <c r="R467" s="79" t="s">
        <v>261</v>
      </c>
      <c r="S467" s="79" t="s">
        <v>99</v>
      </c>
      <c r="T467" s="79" t="s">
        <v>2551</v>
      </c>
      <c r="U467" s="79" t="s">
        <v>100</v>
      </c>
      <c r="V467" s="79"/>
      <c r="W467" s="149">
        <v>79780.479999999996</v>
      </c>
      <c r="X467" s="162">
        <v>0</v>
      </c>
      <c r="Y467" s="162">
        <v>0</v>
      </c>
      <c r="Z467" s="162">
        <v>0</v>
      </c>
      <c r="AA467" s="162">
        <v>79780.479999999996</v>
      </c>
      <c r="AB467" s="162">
        <v>0</v>
      </c>
      <c r="AC467" s="162">
        <v>0</v>
      </c>
      <c r="AD467" s="162">
        <v>0</v>
      </c>
      <c r="AE467" s="149">
        <v>0</v>
      </c>
      <c r="AF467" s="149">
        <v>0</v>
      </c>
      <c r="AG467" s="149">
        <v>0</v>
      </c>
      <c r="AH467" s="149">
        <v>0</v>
      </c>
      <c r="AI467" s="88" t="s">
        <v>88</v>
      </c>
      <c r="AJ467" s="149">
        <v>0</v>
      </c>
      <c r="AK467" s="162">
        <v>0</v>
      </c>
      <c r="AL467" s="162">
        <v>0</v>
      </c>
      <c r="AM467" s="162">
        <v>0</v>
      </c>
      <c r="AN467" s="162">
        <v>0</v>
      </c>
      <c r="AO467" s="162">
        <v>0</v>
      </c>
      <c r="AP467" s="162">
        <v>0</v>
      </c>
      <c r="AQ467" s="149">
        <v>0</v>
      </c>
      <c r="AR467" s="149">
        <v>0</v>
      </c>
      <c r="AS467" s="149">
        <v>0</v>
      </c>
      <c r="AT467" s="149">
        <v>0</v>
      </c>
      <c r="AU467" s="151" t="s">
        <v>2689</v>
      </c>
      <c r="AV467" s="230">
        <f t="shared" si="721"/>
        <v>1</v>
      </c>
      <c r="AW467" s="230">
        <f t="shared" si="722"/>
        <v>0</v>
      </c>
      <c r="AX467" s="230" t="str">
        <f t="shared" si="723"/>
        <v>0</v>
      </c>
      <c r="AY467" s="141">
        <f t="shared" si="724"/>
        <v>6</v>
      </c>
      <c r="AZ467" s="70">
        <f t="shared" si="725"/>
        <v>1</v>
      </c>
      <c r="BA467" s="70">
        <f t="shared" si="726"/>
        <v>1</v>
      </c>
      <c r="BB467" s="70">
        <f t="shared" si="727"/>
        <v>1</v>
      </c>
      <c r="BC467" s="70">
        <f t="shared" si="728"/>
        <v>1</v>
      </c>
      <c r="BD467" s="70">
        <f t="shared" si="729"/>
        <v>0</v>
      </c>
      <c r="BE467" s="70">
        <f t="shared" si="730"/>
        <v>1</v>
      </c>
      <c r="BF467" s="70">
        <f t="shared" si="731"/>
        <v>1</v>
      </c>
      <c r="BG467" s="71">
        <f t="shared" si="732"/>
        <v>0</v>
      </c>
      <c r="BH467" s="71">
        <f t="shared" si="733"/>
        <v>0</v>
      </c>
      <c r="BI467" s="71">
        <f t="shared" si="734"/>
        <v>0</v>
      </c>
      <c r="BJ467" s="71">
        <f t="shared" si="735"/>
        <v>0</v>
      </c>
      <c r="BK467" s="71">
        <f t="shared" si="736"/>
        <v>0</v>
      </c>
      <c r="BL467" s="70">
        <f t="shared" si="737"/>
        <v>0</v>
      </c>
      <c r="BM467" s="70">
        <f t="shared" si="738"/>
        <v>1</v>
      </c>
      <c r="BN467" s="70">
        <f t="shared" si="739"/>
        <v>0</v>
      </c>
      <c r="BO467" s="70">
        <f t="shared" si="740"/>
        <v>1</v>
      </c>
      <c r="BP467" s="144">
        <f t="shared" si="741"/>
        <v>0</v>
      </c>
      <c r="BQ467" s="144">
        <f t="shared" si="742"/>
        <v>0</v>
      </c>
      <c r="BR467" s="144">
        <f t="shared" si="743"/>
        <v>79780.479999999996</v>
      </c>
      <c r="BS467" s="144">
        <f t="shared" si="744"/>
        <v>0</v>
      </c>
      <c r="BT467" s="144">
        <f t="shared" si="745"/>
        <v>0</v>
      </c>
      <c r="BU467" s="144">
        <f t="shared" si="746"/>
        <v>0</v>
      </c>
      <c r="BV467" s="144">
        <f t="shared" si="747"/>
        <v>0</v>
      </c>
      <c r="BW467" s="144">
        <f t="shared" si="748"/>
        <v>0</v>
      </c>
      <c r="BX467" s="144">
        <f t="shared" si="749"/>
        <v>0</v>
      </c>
      <c r="BY467" s="144">
        <f t="shared" si="750"/>
        <v>0</v>
      </c>
      <c r="BZ467" s="9">
        <v>0</v>
      </c>
      <c r="CA467" s="9">
        <v>0</v>
      </c>
      <c r="CB467" s="9">
        <v>0</v>
      </c>
      <c r="CC467" s="9">
        <v>0</v>
      </c>
      <c r="CD467" s="9">
        <v>0</v>
      </c>
      <c r="CE467" s="9">
        <v>0</v>
      </c>
      <c r="CF467" s="9">
        <v>0</v>
      </c>
      <c r="CG467" s="9">
        <v>0</v>
      </c>
      <c r="CH467" s="9">
        <v>0</v>
      </c>
      <c r="CI467" s="9">
        <v>0</v>
      </c>
      <c r="CJ467" s="9">
        <v>0</v>
      </c>
      <c r="CK467" s="9">
        <v>0</v>
      </c>
      <c r="CL467" s="9">
        <v>0</v>
      </c>
      <c r="CM467" s="9">
        <v>0</v>
      </c>
      <c r="CN467" s="9">
        <v>0</v>
      </c>
      <c r="CO467" s="9">
        <v>0</v>
      </c>
      <c r="CP467" s="9">
        <v>0</v>
      </c>
      <c r="CQ467" s="9">
        <v>0</v>
      </c>
      <c r="CR467" s="9">
        <v>0</v>
      </c>
      <c r="CS467" s="9">
        <v>0</v>
      </c>
      <c r="CT467" s="9">
        <v>0</v>
      </c>
      <c r="CU467" s="9">
        <v>0</v>
      </c>
      <c r="CV467" s="9">
        <v>0</v>
      </c>
      <c r="CW467" s="9">
        <v>0</v>
      </c>
      <c r="CX467" s="9">
        <v>0</v>
      </c>
      <c r="CY467" s="9">
        <v>0</v>
      </c>
      <c r="CZ467" s="9">
        <v>0</v>
      </c>
      <c r="DA467" s="9">
        <v>0</v>
      </c>
      <c r="DB467" s="9">
        <v>0</v>
      </c>
      <c r="DC467" s="9">
        <v>0</v>
      </c>
      <c r="DD467" s="9">
        <v>0</v>
      </c>
      <c r="DE467" s="9">
        <v>0</v>
      </c>
      <c r="DF467" s="9">
        <v>0</v>
      </c>
      <c r="DG467" s="144">
        <f t="shared" si="751"/>
        <v>0</v>
      </c>
      <c r="DH467" s="144">
        <f t="shared" ref="DH467:EW467" si="770">DG467</f>
        <v>0</v>
      </c>
      <c r="DI467" s="144">
        <f t="shared" si="770"/>
        <v>0</v>
      </c>
      <c r="DJ467" s="144">
        <f t="shared" si="770"/>
        <v>0</v>
      </c>
      <c r="DK467" s="144">
        <f t="shared" si="770"/>
        <v>0</v>
      </c>
      <c r="DL467" s="144">
        <f t="shared" si="770"/>
        <v>0</v>
      </c>
      <c r="DM467" s="144">
        <f t="shared" si="770"/>
        <v>0</v>
      </c>
      <c r="DN467" s="144">
        <f t="shared" si="770"/>
        <v>0</v>
      </c>
      <c r="DO467" s="144">
        <f t="shared" si="770"/>
        <v>0</v>
      </c>
      <c r="DP467" s="144">
        <f t="shared" si="770"/>
        <v>0</v>
      </c>
      <c r="DQ467" s="144">
        <f t="shared" si="770"/>
        <v>0</v>
      </c>
      <c r="DR467" s="144">
        <f t="shared" si="770"/>
        <v>0</v>
      </c>
      <c r="DS467" s="144">
        <f t="shared" si="770"/>
        <v>0</v>
      </c>
      <c r="DT467" s="144">
        <f t="shared" si="770"/>
        <v>0</v>
      </c>
      <c r="DU467" s="144">
        <f t="shared" si="770"/>
        <v>0</v>
      </c>
      <c r="DV467" s="144">
        <f t="shared" si="770"/>
        <v>0</v>
      </c>
      <c r="DW467" s="144">
        <f t="shared" si="770"/>
        <v>0</v>
      </c>
      <c r="DX467" s="144">
        <f t="shared" si="770"/>
        <v>0</v>
      </c>
      <c r="DY467" s="144">
        <f t="shared" si="770"/>
        <v>0</v>
      </c>
      <c r="DZ467" s="144">
        <f t="shared" si="770"/>
        <v>0</v>
      </c>
      <c r="EA467" s="144">
        <f t="shared" si="770"/>
        <v>0</v>
      </c>
      <c r="EB467" s="144">
        <f t="shared" si="770"/>
        <v>0</v>
      </c>
      <c r="EC467" s="144">
        <f t="shared" si="770"/>
        <v>0</v>
      </c>
      <c r="ED467" s="144">
        <f t="shared" si="770"/>
        <v>0</v>
      </c>
      <c r="EE467" s="144">
        <f t="shared" si="770"/>
        <v>0</v>
      </c>
      <c r="EF467" s="144">
        <f t="shared" si="770"/>
        <v>0</v>
      </c>
      <c r="EG467" s="144">
        <f t="shared" si="770"/>
        <v>0</v>
      </c>
      <c r="EH467" s="144">
        <f t="shared" si="770"/>
        <v>0</v>
      </c>
      <c r="EI467" s="144">
        <f t="shared" si="770"/>
        <v>0</v>
      </c>
      <c r="EJ467" s="144">
        <f t="shared" si="770"/>
        <v>0</v>
      </c>
      <c r="EK467" s="144">
        <f t="shared" si="770"/>
        <v>0</v>
      </c>
      <c r="EL467" s="144">
        <f t="shared" si="770"/>
        <v>0</v>
      </c>
      <c r="EM467" s="144">
        <f t="shared" si="770"/>
        <v>0</v>
      </c>
      <c r="EN467" s="144">
        <f t="shared" si="770"/>
        <v>0</v>
      </c>
      <c r="EO467" s="144">
        <f t="shared" si="770"/>
        <v>0</v>
      </c>
      <c r="EP467" s="144">
        <f t="shared" si="770"/>
        <v>0</v>
      </c>
      <c r="EQ467" s="144">
        <f t="shared" si="770"/>
        <v>0</v>
      </c>
      <c r="ER467" s="144">
        <f t="shared" si="770"/>
        <v>0</v>
      </c>
      <c r="ES467" s="144">
        <f t="shared" si="770"/>
        <v>0</v>
      </c>
      <c r="ET467" s="144">
        <f t="shared" si="770"/>
        <v>0</v>
      </c>
      <c r="EU467" s="144">
        <f t="shared" si="770"/>
        <v>0</v>
      </c>
      <c r="EV467" s="144">
        <f t="shared" si="770"/>
        <v>0</v>
      </c>
      <c r="EW467" s="144">
        <f t="shared" si="770"/>
        <v>0</v>
      </c>
      <c r="EX467" s="147">
        <f>PV(0.05,'PV factor'!C366,,-BR467)</f>
        <v>72363.24716553287</v>
      </c>
      <c r="EY467" s="147">
        <f>PV(0.05,'PV factor'!D366,,-BS467)</f>
        <v>0</v>
      </c>
      <c r="EZ467" s="147">
        <f>PV(0.05,'PV factor'!E366,,-BT467)</f>
        <v>0</v>
      </c>
      <c r="FA467" s="147">
        <f>PV(0.05,'PV factor'!F366,,-BU467)</f>
        <v>0</v>
      </c>
      <c r="FB467" s="147">
        <f>PV(0.05,'PV factor'!G366,,-BV467)</f>
        <v>0</v>
      </c>
      <c r="FC467" s="147">
        <f>PV(0.05,'PV factor'!H366,,-BW467)</f>
        <v>0</v>
      </c>
      <c r="FD467" s="147">
        <f>PV(0.05,'PV factor'!I366,,-BX467)</f>
        <v>0</v>
      </c>
      <c r="FE467" s="147">
        <f>PV(0.05,'PV factor'!J366,,-BY467)</f>
        <v>0</v>
      </c>
      <c r="FF467" s="147">
        <f>PV(0.05,'PV factor'!K366,,-BZ467)</f>
        <v>0</v>
      </c>
      <c r="FG467" s="147">
        <f>PV(0.05,'PV factor'!L366,,-CA467)</f>
        <v>0</v>
      </c>
      <c r="FH467" s="147">
        <f>PV(0.05,'PV factor'!M366,,-CB467)</f>
        <v>0</v>
      </c>
      <c r="FI467" s="147">
        <f>PV(0.05,'PV factor'!N366,,-CC467)</f>
        <v>0</v>
      </c>
      <c r="FJ467" s="147">
        <f>PV(0.05,'PV factor'!O366,,-CD467)</f>
        <v>0</v>
      </c>
      <c r="FK467" s="147">
        <f>PV(0.05,'PV factor'!P366,,-CE467)</f>
        <v>0</v>
      </c>
      <c r="FL467" s="147">
        <f>PV(0.05,'PV factor'!Q366,,-CF467)</f>
        <v>0</v>
      </c>
      <c r="FM467" s="147">
        <f>PV(0.05,'PV factor'!R366,,-CG467)</f>
        <v>0</v>
      </c>
      <c r="FN467" s="147">
        <f>PV(0.05,'PV factor'!S366,,-CH467)</f>
        <v>0</v>
      </c>
      <c r="FO467" s="147">
        <f>PV(0.05,'PV factor'!T366,,-CI467)</f>
        <v>0</v>
      </c>
      <c r="FP467" s="147">
        <f>PV(0.05,'PV factor'!U366,,-CJ467)</f>
        <v>0</v>
      </c>
      <c r="FQ467" s="147">
        <f>PV(0.05,'PV factor'!V366,,-CK467)</f>
        <v>0</v>
      </c>
      <c r="FR467" s="147">
        <f>PV(0.05,'PV factor'!W366,,-CL467)</f>
        <v>0</v>
      </c>
      <c r="FS467" s="147">
        <f>PV(0.05,'PV factor'!X366,,-CM467)</f>
        <v>0</v>
      </c>
      <c r="FT467" s="147">
        <f>PV(0.05,'PV factor'!Y366,,-CN467)</f>
        <v>0</v>
      </c>
      <c r="FU467" s="147">
        <f>PV(0.05,'PV factor'!Z366,,-CO467)</f>
        <v>0</v>
      </c>
      <c r="FV467" s="147">
        <f>PV(0.05,'PV factor'!AA366,,-CP467)</f>
        <v>0</v>
      </c>
      <c r="FW467" s="147">
        <f>PV(0.05,'PV factor'!AB366,,-CQ467)</f>
        <v>0</v>
      </c>
      <c r="FX467" s="147">
        <f>PV(0.05,'PV factor'!AC366,,-CR467)</f>
        <v>0</v>
      </c>
      <c r="FY467" s="147">
        <f>PV(0.05,'PV factor'!AD366,,-CS467)</f>
        <v>0</v>
      </c>
      <c r="FZ467" s="147">
        <f>PV(0.05,'PV factor'!AE366,,-CT467)</f>
        <v>0</v>
      </c>
      <c r="GA467" s="147">
        <f>PV(0.05,'PV factor'!AF366,,-CU467)</f>
        <v>0</v>
      </c>
      <c r="GB467" s="147">
        <f>PV(0.05,'PV factor'!AG366,,-CV467)</f>
        <v>0</v>
      </c>
      <c r="GC467" s="147">
        <f>PV(0.05,'PV factor'!AH366,,-CW467)</f>
        <v>0</v>
      </c>
      <c r="GD467" s="147">
        <f>PV(0.05,'PV factor'!AI366,,-CX467)</f>
        <v>0</v>
      </c>
      <c r="GE467" s="147">
        <f>PV(0.05,'PV factor'!AJ366,,-CY467)</f>
        <v>0</v>
      </c>
      <c r="GF467" s="147">
        <f>PV(0.05,'PV factor'!AK366,,-CZ467)</f>
        <v>0</v>
      </c>
      <c r="GG467" s="147">
        <f>PV(0.05,'PV factor'!AL366,,-DA467)</f>
        <v>0</v>
      </c>
      <c r="GH467" s="147">
        <f>PV(0.05,'PV factor'!AM366,,-DB467)</f>
        <v>0</v>
      </c>
      <c r="GI467" s="147">
        <f>PV(0.05,'PV factor'!AN366,,-DC467)</f>
        <v>0</v>
      </c>
      <c r="GJ467" s="147">
        <f>PV(0.05,'PV factor'!AO366,,-DD467)</f>
        <v>0</v>
      </c>
      <c r="GK467" s="147">
        <f>PV(0.05,'PV factor'!AP366,,-DE467)</f>
        <v>0</v>
      </c>
      <c r="GL467" s="147">
        <f>PV(0.05,'PV factor'!C366,,-DI467)</f>
        <v>0</v>
      </c>
      <c r="GM467" s="147">
        <f>PV(0.05,'PV factor'!D366,,-DJ467)</f>
        <v>0</v>
      </c>
      <c r="GN467" s="147">
        <f>PV(0.05,'PV factor'!E366,,-DK467)</f>
        <v>0</v>
      </c>
      <c r="GO467" s="147">
        <f>PV(0.05,'PV factor'!F366,,-DL467)</f>
        <v>0</v>
      </c>
      <c r="GP467" s="147">
        <f>PV(0.05,'PV factor'!G366,,-DM467)</f>
        <v>0</v>
      </c>
      <c r="GQ467" s="147">
        <f>PV(0.05,'PV factor'!H366,,-DN467)</f>
        <v>0</v>
      </c>
      <c r="GR467" s="147">
        <f>PV(0.05,'PV factor'!I366,,-DO467)</f>
        <v>0</v>
      </c>
      <c r="GS467" s="147">
        <f>PV(0.05,'PV factor'!J366,,-DP467)</f>
        <v>0</v>
      </c>
      <c r="GT467" s="147">
        <f>PV(0.05,'PV factor'!K366,,-DQ467)</f>
        <v>0</v>
      </c>
      <c r="GU467" s="147">
        <f>PV(0.05,'PV factor'!L366,,-DR467)</f>
        <v>0</v>
      </c>
      <c r="GV467" s="147">
        <f>PV(0.05,'PV factor'!M366,,-DS467)</f>
        <v>0</v>
      </c>
      <c r="GW467" s="147">
        <f>PV(0.05,'PV factor'!N366,,-DT467)</f>
        <v>0</v>
      </c>
      <c r="GX467" s="147">
        <f>PV(0.05,'PV factor'!O366,,-DU467)</f>
        <v>0</v>
      </c>
      <c r="GY467" s="147">
        <f>PV(0.05,'PV factor'!P366,,-DV467)</f>
        <v>0</v>
      </c>
      <c r="GZ467" s="147">
        <f>PV(0.05,'PV factor'!Q366,,-DW467)</f>
        <v>0</v>
      </c>
      <c r="HA467" s="147">
        <f>PV(0.05,'PV factor'!R366,,-DX467)</f>
        <v>0</v>
      </c>
      <c r="HB467" s="147">
        <f>PV(0.05,'PV factor'!S366,,-DY467)</f>
        <v>0</v>
      </c>
      <c r="HC467" s="147">
        <f>PV(0.05,'PV factor'!T366,,-DZ467)</f>
        <v>0</v>
      </c>
      <c r="HD467" s="147">
        <f>PV(0.05,'PV factor'!U366,,-EA467)</f>
        <v>0</v>
      </c>
      <c r="HE467" s="147">
        <f>PV(0.05,'PV factor'!V366,,-EB467)</f>
        <v>0</v>
      </c>
      <c r="HF467" s="147">
        <f>PV(0.05,'PV factor'!W366,,-EC467)</f>
        <v>0</v>
      </c>
      <c r="HG467" s="147">
        <f>PV(0.05,'PV factor'!X366,,-ED467)</f>
        <v>0</v>
      </c>
      <c r="HH467" s="147">
        <f>PV(0.05,'PV factor'!Y366,,-EE467)</f>
        <v>0</v>
      </c>
      <c r="HI467" s="147">
        <f>PV(0.05,'PV factor'!Z366,,-EF467)</f>
        <v>0</v>
      </c>
      <c r="HJ467" s="147">
        <f>PV(0.05,'PV factor'!AA366,,-EG467)</f>
        <v>0</v>
      </c>
      <c r="HK467" s="147">
        <f>PV(0.05,'PV factor'!AB366,,-EH467)</f>
        <v>0</v>
      </c>
      <c r="HL467" s="147">
        <f>PV(0.05,'PV factor'!AC366,,-EI467)</f>
        <v>0</v>
      </c>
      <c r="HM467" s="147">
        <f>PV(0.05,'PV factor'!AD366,,-EJ467)</f>
        <v>0</v>
      </c>
      <c r="HN467" s="147">
        <f>PV(0.05,'PV factor'!AE366,,-EK467)</f>
        <v>0</v>
      </c>
      <c r="HO467" s="147">
        <f>PV(0.05,'PV factor'!AF366,,-EL467)</f>
        <v>0</v>
      </c>
      <c r="HP467" s="147">
        <f>PV(0.05,'PV factor'!AG366,,-EM467)</f>
        <v>0</v>
      </c>
      <c r="HQ467" s="147">
        <f>PV(0.05,'PV factor'!AH366,,-EN467)</f>
        <v>0</v>
      </c>
      <c r="HR467" s="147">
        <f>PV(0.05,'PV factor'!AI366,,-EO467)</f>
        <v>0</v>
      </c>
      <c r="HS467" s="147">
        <f>PV(0.05,'PV factor'!AJ366,,-EP467)</f>
        <v>0</v>
      </c>
      <c r="HT467" s="147">
        <f>PV(0.05,'PV factor'!AK366,,-EQ467)</f>
        <v>0</v>
      </c>
      <c r="HU467" s="147">
        <f>PV(0.05,'PV factor'!AL366,,-ER467)</f>
        <v>0</v>
      </c>
      <c r="HV467" s="147">
        <f>PV(0.05,'PV factor'!AM366,,-ES467)</f>
        <v>0</v>
      </c>
      <c r="HW467" s="147">
        <f>PV(0.05,'PV factor'!AN366,,-ET467)</f>
        <v>0</v>
      </c>
      <c r="HX467" s="147">
        <f>PV(0.05,'PV factor'!AO366,,-EU467)</f>
        <v>0</v>
      </c>
      <c r="HY467" s="147">
        <f>PV(0.05,'PV factor'!AP366,,-EV467)</f>
        <v>0</v>
      </c>
      <c r="HZ467" s="147">
        <f t="shared" si="753"/>
        <v>72363.24716553287</v>
      </c>
      <c r="IA467" s="147">
        <f t="shared" si="754"/>
        <v>0</v>
      </c>
      <c r="IB467" s="401">
        <f t="shared" si="755"/>
        <v>0</v>
      </c>
    </row>
    <row r="468" spans="1:236" s="180" customFormat="1" ht="90" customHeight="1" x14ac:dyDescent="0.25">
      <c r="A468" s="161" t="s">
        <v>2267</v>
      </c>
      <c r="B468" s="150" t="s">
        <v>2558</v>
      </c>
      <c r="C468" s="150" t="s">
        <v>2250</v>
      </c>
      <c r="D468" s="148">
        <v>3</v>
      </c>
      <c r="E468" s="150" t="s">
        <v>2559</v>
      </c>
      <c r="F468" s="151" t="s">
        <v>2560</v>
      </c>
      <c r="G468" s="151" t="s">
        <v>2561</v>
      </c>
      <c r="H468" s="151"/>
      <c r="I468" s="151" t="s">
        <v>2562</v>
      </c>
      <c r="J468" s="151">
        <v>40</v>
      </c>
      <c r="K468" s="227" t="s">
        <v>94</v>
      </c>
      <c r="L468" s="79"/>
      <c r="M468" s="79" t="s">
        <v>2563</v>
      </c>
      <c r="N468" s="79" t="s">
        <v>81</v>
      </c>
      <c r="O468" s="79" t="s">
        <v>454</v>
      </c>
      <c r="P468" s="79" t="s">
        <v>457</v>
      </c>
      <c r="Q468" s="112" t="s">
        <v>100</v>
      </c>
      <c r="R468" s="79" t="s">
        <v>108</v>
      </c>
      <c r="S468" s="79" t="s">
        <v>99</v>
      </c>
      <c r="T468" s="79" t="s">
        <v>1126</v>
      </c>
      <c r="U468" s="79" t="s">
        <v>100</v>
      </c>
      <c r="V468" s="81">
        <v>1</v>
      </c>
      <c r="W468" s="149">
        <v>10000000</v>
      </c>
      <c r="X468" s="149">
        <v>900000</v>
      </c>
      <c r="Y468" s="149">
        <v>0</v>
      </c>
      <c r="Z468" s="149">
        <v>0</v>
      </c>
      <c r="AA468" s="149">
        <v>0</v>
      </c>
      <c r="AB468" s="149">
        <v>2000000</v>
      </c>
      <c r="AC468" s="149">
        <v>6000000</v>
      </c>
      <c r="AD468" s="149">
        <v>2000000</v>
      </c>
      <c r="AE468" s="149">
        <v>0</v>
      </c>
      <c r="AF468" s="149">
        <v>0</v>
      </c>
      <c r="AG468" s="149">
        <v>0</v>
      </c>
      <c r="AH468" s="149">
        <v>0</v>
      </c>
      <c r="AI468" s="88" t="s">
        <v>88</v>
      </c>
      <c r="AJ468" s="149">
        <v>0</v>
      </c>
      <c r="AK468" s="149">
        <v>0</v>
      </c>
      <c r="AL468" s="149">
        <v>0</v>
      </c>
      <c r="AM468" s="149">
        <v>0</v>
      </c>
      <c r="AN468" s="149">
        <v>0</v>
      </c>
      <c r="AO468" s="149">
        <v>0</v>
      </c>
      <c r="AP468" s="149">
        <v>0</v>
      </c>
      <c r="AQ468" s="149">
        <v>0</v>
      </c>
      <c r="AR468" s="149">
        <v>0</v>
      </c>
      <c r="AS468" s="149">
        <v>0</v>
      </c>
      <c r="AT468" s="149">
        <v>0</v>
      </c>
      <c r="AU468" s="151"/>
      <c r="AV468" s="230">
        <f t="shared" si="721"/>
        <v>0</v>
      </c>
      <c r="AW468" s="230">
        <f t="shared" si="722"/>
        <v>1</v>
      </c>
      <c r="AX468" s="230" t="str">
        <f t="shared" si="723"/>
        <v>A2</v>
      </c>
      <c r="AY468" s="141">
        <f t="shared" si="724"/>
        <v>7</v>
      </c>
      <c r="AZ468" s="70">
        <f t="shared" si="725"/>
        <v>1</v>
      </c>
      <c r="BA468" s="70">
        <f t="shared" si="726"/>
        <v>1</v>
      </c>
      <c r="BB468" s="70">
        <f t="shared" si="727"/>
        <v>0</v>
      </c>
      <c r="BC468" s="70">
        <f t="shared" si="728"/>
        <v>1</v>
      </c>
      <c r="BD468" s="70">
        <f t="shared" si="729"/>
        <v>1</v>
      </c>
      <c r="BE468" s="70">
        <f t="shared" si="730"/>
        <v>0</v>
      </c>
      <c r="BF468" s="70">
        <f t="shared" si="731"/>
        <v>0</v>
      </c>
      <c r="BG468" s="71">
        <f t="shared" si="732"/>
        <v>0</v>
      </c>
      <c r="BH468" s="71">
        <f t="shared" si="733"/>
        <v>1</v>
      </c>
      <c r="BI468" s="71">
        <f t="shared" si="734"/>
        <v>0</v>
      </c>
      <c r="BJ468" s="71">
        <f t="shared" si="735"/>
        <v>0</v>
      </c>
      <c r="BK468" s="71">
        <f t="shared" si="736"/>
        <v>1</v>
      </c>
      <c r="BL468" s="70">
        <f t="shared" si="737"/>
        <v>1</v>
      </c>
      <c r="BM468" s="70">
        <f t="shared" si="738"/>
        <v>1</v>
      </c>
      <c r="BN468" s="70">
        <f t="shared" si="739"/>
        <v>0</v>
      </c>
      <c r="BO468" s="70">
        <f t="shared" si="740"/>
        <v>1</v>
      </c>
      <c r="BP468" s="144">
        <f t="shared" si="741"/>
        <v>0</v>
      </c>
      <c r="BQ468" s="144">
        <f t="shared" si="742"/>
        <v>0</v>
      </c>
      <c r="BR468" s="144">
        <f t="shared" si="743"/>
        <v>0</v>
      </c>
      <c r="BS468" s="144">
        <f t="shared" si="744"/>
        <v>2000000</v>
      </c>
      <c r="BT468" s="144">
        <f t="shared" si="745"/>
        <v>6000000</v>
      </c>
      <c r="BU468" s="144">
        <f t="shared" si="746"/>
        <v>2000000</v>
      </c>
      <c r="BV468" s="144">
        <f t="shared" si="747"/>
        <v>0</v>
      </c>
      <c r="BW468" s="144">
        <f t="shared" si="748"/>
        <v>0</v>
      </c>
      <c r="BX468" s="144">
        <f t="shared" si="749"/>
        <v>0</v>
      </c>
      <c r="BY468" s="144">
        <f t="shared" si="750"/>
        <v>0</v>
      </c>
      <c r="BZ468" s="9">
        <v>0</v>
      </c>
      <c r="CA468" s="9">
        <v>0</v>
      </c>
      <c r="CB468" s="9">
        <v>0</v>
      </c>
      <c r="CC468" s="9">
        <v>0</v>
      </c>
      <c r="CD468" s="9">
        <v>0</v>
      </c>
      <c r="CE468" s="9">
        <v>0</v>
      </c>
      <c r="CF468" s="9">
        <v>0</v>
      </c>
      <c r="CG468" s="9">
        <v>0</v>
      </c>
      <c r="CH468" s="9">
        <v>0</v>
      </c>
      <c r="CI468" s="9">
        <v>0</v>
      </c>
      <c r="CJ468" s="9">
        <v>0</v>
      </c>
      <c r="CK468" s="9">
        <v>0</v>
      </c>
      <c r="CL468" s="9">
        <v>0</v>
      </c>
      <c r="CM468" s="9">
        <v>0</v>
      </c>
      <c r="CN468" s="9">
        <v>0</v>
      </c>
      <c r="CO468" s="9">
        <v>0</v>
      </c>
      <c r="CP468" s="9">
        <v>0</v>
      </c>
      <c r="CQ468" s="9">
        <v>0</v>
      </c>
      <c r="CR468" s="9">
        <v>0</v>
      </c>
      <c r="CS468" s="9">
        <v>0</v>
      </c>
      <c r="CT468" s="9">
        <v>0</v>
      </c>
      <c r="CU468" s="9">
        <v>0</v>
      </c>
      <c r="CV468" s="9">
        <v>0</v>
      </c>
      <c r="CW468" s="9">
        <v>0</v>
      </c>
      <c r="CX468" s="9">
        <v>0</v>
      </c>
      <c r="CY468" s="9">
        <v>0</v>
      </c>
      <c r="CZ468" s="9">
        <v>0</v>
      </c>
      <c r="DA468" s="9">
        <v>0</v>
      </c>
      <c r="DB468" s="9">
        <v>0</v>
      </c>
      <c r="DC468" s="9">
        <v>0</v>
      </c>
      <c r="DD468" s="9">
        <v>0</v>
      </c>
      <c r="DE468" s="9">
        <v>0</v>
      </c>
      <c r="DF468" s="9">
        <v>0</v>
      </c>
      <c r="DG468" s="144">
        <f t="shared" si="751"/>
        <v>0</v>
      </c>
      <c r="DH468" s="144">
        <f t="shared" ref="DH468:EW468" si="771">DG468</f>
        <v>0</v>
      </c>
      <c r="DI468" s="144">
        <f t="shared" si="771"/>
        <v>0</v>
      </c>
      <c r="DJ468" s="144">
        <f t="shared" si="771"/>
        <v>0</v>
      </c>
      <c r="DK468" s="144">
        <f t="shared" si="771"/>
        <v>0</v>
      </c>
      <c r="DL468" s="144">
        <f t="shared" si="771"/>
        <v>0</v>
      </c>
      <c r="DM468" s="144">
        <f t="shared" si="771"/>
        <v>0</v>
      </c>
      <c r="DN468" s="144">
        <f t="shared" si="771"/>
        <v>0</v>
      </c>
      <c r="DO468" s="144">
        <f t="shared" si="771"/>
        <v>0</v>
      </c>
      <c r="DP468" s="144">
        <f t="shared" si="771"/>
        <v>0</v>
      </c>
      <c r="DQ468" s="144">
        <f t="shared" si="771"/>
        <v>0</v>
      </c>
      <c r="DR468" s="144">
        <f t="shared" si="771"/>
        <v>0</v>
      </c>
      <c r="DS468" s="144">
        <f t="shared" si="771"/>
        <v>0</v>
      </c>
      <c r="DT468" s="144">
        <f t="shared" si="771"/>
        <v>0</v>
      </c>
      <c r="DU468" s="144">
        <f t="shared" si="771"/>
        <v>0</v>
      </c>
      <c r="DV468" s="144">
        <f t="shared" si="771"/>
        <v>0</v>
      </c>
      <c r="DW468" s="144">
        <f t="shared" si="771"/>
        <v>0</v>
      </c>
      <c r="DX468" s="144">
        <f t="shared" si="771"/>
        <v>0</v>
      </c>
      <c r="DY468" s="144">
        <f t="shared" si="771"/>
        <v>0</v>
      </c>
      <c r="DZ468" s="144">
        <f t="shared" si="771"/>
        <v>0</v>
      </c>
      <c r="EA468" s="144">
        <f t="shared" si="771"/>
        <v>0</v>
      </c>
      <c r="EB468" s="144">
        <f t="shared" si="771"/>
        <v>0</v>
      </c>
      <c r="EC468" s="144">
        <f t="shared" si="771"/>
        <v>0</v>
      </c>
      <c r="ED468" s="144">
        <f t="shared" si="771"/>
        <v>0</v>
      </c>
      <c r="EE468" s="144">
        <f t="shared" si="771"/>
        <v>0</v>
      </c>
      <c r="EF468" s="144">
        <f t="shared" si="771"/>
        <v>0</v>
      </c>
      <c r="EG468" s="144">
        <f t="shared" si="771"/>
        <v>0</v>
      </c>
      <c r="EH468" s="144">
        <f t="shared" si="771"/>
        <v>0</v>
      </c>
      <c r="EI468" s="144">
        <f t="shared" si="771"/>
        <v>0</v>
      </c>
      <c r="EJ468" s="144">
        <f t="shared" si="771"/>
        <v>0</v>
      </c>
      <c r="EK468" s="144">
        <f t="shared" si="771"/>
        <v>0</v>
      </c>
      <c r="EL468" s="144">
        <f t="shared" si="771"/>
        <v>0</v>
      </c>
      <c r="EM468" s="144">
        <f t="shared" si="771"/>
        <v>0</v>
      </c>
      <c r="EN468" s="144">
        <f t="shared" si="771"/>
        <v>0</v>
      </c>
      <c r="EO468" s="144">
        <f t="shared" si="771"/>
        <v>0</v>
      </c>
      <c r="EP468" s="144">
        <f t="shared" si="771"/>
        <v>0</v>
      </c>
      <c r="EQ468" s="144">
        <f t="shared" si="771"/>
        <v>0</v>
      </c>
      <c r="ER468" s="144">
        <f t="shared" si="771"/>
        <v>0</v>
      </c>
      <c r="ES468" s="144">
        <f t="shared" si="771"/>
        <v>0</v>
      </c>
      <c r="ET468" s="144">
        <f t="shared" si="771"/>
        <v>0</v>
      </c>
      <c r="EU468" s="144">
        <f t="shared" si="771"/>
        <v>0</v>
      </c>
      <c r="EV468" s="144">
        <f t="shared" si="771"/>
        <v>0</v>
      </c>
      <c r="EW468" s="144">
        <f t="shared" si="771"/>
        <v>0</v>
      </c>
      <c r="EX468" s="147">
        <f>PV(0.05,'PV factor'!C340,,-BR468)</f>
        <v>0</v>
      </c>
      <c r="EY468" s="147">
        <f>PV(0.05,'PV factor'!D340,,-BS468)</f>
        <v>1727675.197062952</v>
      </c>
      <c r="EZ468" s="147">
        <f>PV(0.05,'PV factor'!E340,,-BT468)</f>
        <v>4936214.8487512916</v>
      </c>
      <c r="FA468" s="147">
        <f>PV(0.05,'PV factor'!F340,,-BU468)</f>
        <v>1567052.3329369179</v>
      </c>
      <c r="FB468" s="147">
        <f>PV(0.05,'PV factor'!G340,,-BV468)</f>
        <v>0</v>
      </c>
      <c r="FC468" s="147">
        <f>PV(0.05,'PV factor'!H340,,-BW468)</f>
        <v>0</v>
      </c>
      <c r="FD468" s="147">
        <f>PV(0.05,'PV factor'!I340,,-BX468)</f>
        <v>0</v>
      </c>
      <c r="FE468" s="147">
        <f>PV(0.05,'PV factor'!J340,,-BY468)</f>
        <v>0</v>
      </c>
      <c r="FF468" s="147">
        <f>PV(0.05,'PV factor'!K340,,-BZ468)</f>
        <v>0</v>
      </c>
      <c r="FG468" s="147">
        <f>PV(0.05,'PV factor'!L340,,-CA468)</f>
        <v>0</v>
      </c>
      <c r="FH468" s="147">
        <f>PV(0.05,'PV factor'!M340,,-CB468)</f>
        <v>0</v>
      </c>
      <c r="FI468" s="147">
        <f>PV(0.05,'PV factor'!N340,,-CC468)</f>
        <v>0</v>
      </c>
      <c r="FJ468" s="147">
        <f>PV(0.05,'PV factor'!O340,,-CD468)</f>
        <v>0</v>
      </c>
      <c r="FK468" s="147">
        <f>PV(0.05,'PV factor'!P340,,-CE468)</f>
        <v>0</v>
      </c>
      <c r="FL468" s="147">
        <f>PV(0.05,'PV factor'!Q340,,-CF468)</f>
        <v>0</v>
      </c>
      <c r="FM468" s="147">
        <f>PV(0.05,'PV factor'!R340,,-CG468)</f>
        <v>0</v>
      </c>
      <c r="FN468" s="147">
        <f>PV(0.05,'PV factor'!S340,,-CH468)</f>
        <v>0</v>
      </c>
      <c r="FO468" s="147">
        <f>PV(0.05,'PV factor'!T340,,-CI468)</f>
        <v>0</v>
      </c>
      <c r="FP468" s="147">
        <f>PV(0.05,'PV factor'!U340,,-CJ468)</f>
        <v>0</v>
      </c>
      <c r="FQ468" s="147">
        <f>PV(0.05,'PV factor'!V340,,-CK468)</f>
        <v>0</v>
      </c>
      <c r="FR468" s="147">
        <f>PV(0.05,'PV factor'!W340,,-CL468)</f>
        <v>0</v>
      </c>
      <c r="FS468" s="147">
        <f>PV(0.05,'PV factor'!X340,,-CM468)</f>
        <v>0</v>
      </c>
      <c r="FT468" s="147">
        <f>PV(0.05,'PV factor'!Y340,,-CN468)</f>
        <v>0</v>
      </c>
      <c r="FU468" s="147">
        <f>PV(0.05,'PV factor'!Z340,,-CO468)</f>
        <v>0</v>
      </c>
      <c r="FV468" s="147">
        <f>PV(0.05,'PV factor'!AA340,,-CP468)</f>
        <v>0</v>
      </c>
      <c r="FW468" s="147">
        <f>PV(0.05,'PV factor'!AB340,,-CQ468)</f>
        <v>0</v>
      </c>
      <c r="FX468" s="147">
        <f>PV(0.05,'PV factor'!AC340,,-CR468)</f>
        <v>0</v>
      </c>
      <c r="FY468" s="147">
        <f>PV(0.05,'PV factor'!AD340,,-CS468)</f>
        <v>0</v>
      </c>
      <c r="FZ468" s="147">
        <f>PV(0.05,'PV factor'!AE340,,-CT468)</f>
        <v>0</v>
      </c>
      <c r="GA468" s="147">
        <f>PV(0.05,'PV factor'!AF340,,-CU468)</f>
        <v>0</v>
      </c>
      <c r="GB468" s="147">
        <f>PV(0.05,'PV factor'!AG340,,-CV468)</f>
        <v>0</v>
      </c>
      <c r="GC468" s="147">
        <f>PV(0.05,'PV factor'!AH340,,-CW468)</f>
        <v>0</v>
      </c>
      <c r="GD468" s="147">
        <f>PV(0.05,'PV factor'!AI340,,-CX468)</f>
        <v>0</v>
      </c>
      <c r="GE468" s="147">
        <f>PV(0.05,'PV factor'!AJ340,,-CY468)</f>
        <v>0</v>
      </c>
      <c r="GF468" s="147">
        <f>PV(0.05,'PV factor'!AK340,,-CZ468)</f>
        <v>0</v>
      </c>
      <c r="GG468" s="147">
        <f>PV(0.05,'PV factor'!AL340,,-DA468)</f>
        <v>0</v>
      </c>
      <c r="GH468" s="147">
        <f>PV(0.05,'PV factor'!AM340,,-DB468)</f>
        <v>0</v>
      </c>
      <c r="GI468" s="147">
        <f>PV(0.05,'PV factor'!AN340,,-DC468)</f>
        <v>0</v>
      </c>
      <c r="GJ468" s="147">
        <f>PV(0.05,'PV factor'!AO340,,-DD468)</f>
        <v>0</v>
      </c>
      <c r="GK468" s="147">
        <f>PV(0.05,'PV factor'!AP340,,-DE468)</f>
        <v>0</v>
      </c>
      <c r="GL468" s="147">
        <f>PV(0.05,'PV factor'!C340,,-DI468)</f>
        <v>0</v>
      </c>
      <c r="GM468" s="147">
        <f>PV(0.05,'PV factor'!D340,,-DJ468)</f>
        <v>0</v>
      </c>
      <c r="GN468" s="147">
        <f>PV(0.05,'PV factor'!E340,,-DK468)</f>
        <v>0</v>
      </c>
      <c r="GO468" s="147">
        <f>PV(0.05,'PV factor'!F340,,-DL468)</f>
        <v>0</v>
      </c>
      <c r="GP468" s="147">
        <f>PV(0.05,'PV factor'!G340,,-DM468)</f>
        <v>0</v>
      </c>
      <c r="GQ468" s="147">
        <f>PV(0.05,'PV factor'!H340,,-DN468)</f>
        <v>0</v>
      </c>
      <c r="GR468" s="147">
        <f>PV(0.05,'PV factor'!I340,,-DO468)</f>
        <v>0</v>
      </c>
      <c r="GS468" s="147">
        <f>PV(0.05,'PV factor'!J340,,-DP468)</f>
        <v>0</v>
      </c>
      <c r="GT468" s="147">
        <f>PV(0.05,'PV factor'!K340,,-DQ468)</f>
        <v>0</v>
      </c>
      <c r="GU468" s="147">
        <f>PV(0.05,'PV factor'!L340,,-DR468)</f>
        <v>0</v>
      </c>
      <c r="GV468" s="147">
        <f>PV(0.05,'PV factor'!M340,,-DS468)</f>
        <v>0</v>
      </c>
      <c r="GW468" s="147">
        <f>PV(0.05,'PV factor'!N340,,-DT468)</f>
        <v>0</v>
      </c>
      <c r="GX468" s="147">
        <f>PV(0.05,'PV factor'!O340,,-DU468)</f>
        <v>0</v>
      </c>
      <c r="GY468" s="147">
        <f>PV(0.05,'PV factor'!P340,,-DV468)</f>
        <v>0</v>
      </c>
      <c r="GZ468" s="147">
        <f>PV(0.05,'PV factor'!Q340,,-DW468)</f>
        <v>0</v>
      </c>
      <c r="HA468" s="147">
        <f>PV(0.05,'PV factor'!R340,,-DX468)</f>
        <v>0</v>
      </c>
      <c r="HB468" s="147">
        <f>PV(0.05,'PV factor'!S340,,-DY468)</f>
        <v>0</v>
      </c>
      <c r="HC468" s="147">
        <f>PV(0.05,'PV factor'!T340,,-DZ468)</f>
        <v>0</v>
      </c>
      <c r="HD468" s="147">
        <f>PV(0.05,'PV factor'!U340,,-EA468)</f>
        <v>0</v>
      </c>
      <c r="HE468" s="147">
        <f>PV(0.05,'PV factor'!V340,,-EB468)</f>
        <v>0</v>
      </c>
      <c r="HF468" s="147">
        <f>PV(0.05,'PV factor'!W340,,-EC468)</f>
        <v>0</v>
      </c>
      <c r="HG468" s="147">
        <f>PV(0.05,'PV factor'!X340,,-ED468)</f>
        <v>0</v>
      </c>
      <c r="HH468" s="147">
        <f>PV(0.05,'PV factor'!Y340,,-EE468)</f>
        <v>0</v>
      </c>
      <c r="HI468" s="147">
        <f>PV(0.05,'PV factor'!Z340,,-EF468)</f>
        <v>0</v>
      </c>
      <c r="HJ468" s="147">
        <f>PV(0.05,'PV factor'!AA340,,-EG468)</f>
        <v>0</v>
      </c>
      <c r="HK468" s="147">
        <f>PV(0.05,'PV factor'!AB340,,-EH468)</f>
        <v>0</v>
      </c>
      <c r="HL468" s="147">
        <f>PV(0.05,'PV factor'!AC340,,-EI468)</f>
        <v>0</v>
      </c>
      <c r="HM468" s="147">
        <f>PV(0.05,'PV factor'!AD340,,-EJ468)</f>
        <v>0</v>
      </c>
      <c r="HN468" s="147">
        <f>PV(0.05,'PV factor'!AE340,,-EK468)</f>
        <v>0</v>
      </c>
      <c r="HO468" s="147">
        <f>PV(0.05,'PV factor'!AF340,,-EL468)</f>
        <v>0</v>
      </c>
      <c r="HP468" s="147">
        <f>PV(0.05,'PV factor'!AG340,,-EM468)</f>
        <v>0</v>
      </c>
      <c r="HQ468" s="147">
        <f>PV(0.05,'PV factor'!AH340,,-EN468)</f>
        <v>0</v>
      </c>
      <c r="HR468" s="147">
        <f>PV(0.05,'PV factor'!AI340,,-EO468)</f>
        <v>0</v>
      </c>
      <c r="HS468" s="147">
        <f>PV(0.05,'PV factor'!AJ340,,-EP468)</f>
        <v>0</v>
      </c>
      <c r="HT468" s="147">
        <f>PV(0.05,'PV factor'!AK340,,-EQ468)</f>
        <v>0</v>
      </c>
      <c r="HU468" s="147">
        <f>PV(0.05,'PV factor'!AL340,,-ER468)</f>
        <v>0</v>
      </c>
      <c r="HV468" s="147">
        <f>PV(0.05,'PV factor'!AM340,,-ES468)</f>
        <v>0</v>
      </c>
      <c r="HW468" s="147">
        <f>PV(0.05,'PV factor'!AN340,,-ET468)</f>
        <v>0</v>
      </c>
      <c r="HX468" s="147">
        <f>PV(0.05,'PV factor'!AO340,,-EU468)</f>
        <v>0</v>
      </c>
      <c r="HY468" s="147">
        <f>PV(0.05,'PV factor'!AP340,,-EV468)</f>
        <v>0</v>
      </c>
      <c r="HZ468" s="147">
        <f t="shared" si="753"/>
        <v>8230942.3787511624</v>
      </c>
      <c r="IA468" s="147">
        <f t="shared" si="754"/>
        <v>0</v>
      </c>
      <c r="IB468" s="401">
        <f t="shared" si="755"/>
        <v>0</v>
      </c>
    </row>
    <row r="469" spans="1:236" s="180" customFormat="1" ht="90" customHeight="1" x14ac:dyDescent="0.25">
      <c r="A469" s="161" t="s">
        <v>2267</v>
      </c>
      <c r="B469" s="161" t="s">
        <v>2642</v>
      </c>
      <c r="C469" s="150" t="s">
        <v>2178</v>
      </c>
      <c r="D469" s="148">
        <v>4</v>
      </c>
      <c r="E469" s="161" t="s">
        <v>2643</v>
      </c>
      <c r="F469" s="151" t="s">
        <v>2644</v>
      </c>
      <c r="G469" s="151" t="s">
        <v>2645</v>
      </c>
      <c r="H469" s="151" t="s">
        <v>2646</v>
      </c>
      <c r="I469" s="151" t="s">
        <v>2611</v>
      </c>
      <c r="J469" s="151">
        <v>40</v>
      </c>
      <c r="K469" s="227" t="s">
        <v>94</v>
      </c>
      <c r="L469" s="79"/>
      <c r="M469" s="151" t="s">
        <v>2647</v>
      </c>
      <c r="N469" s="79" t="s">
        <v>81</v>
      </c>
      <c r="O469" s="79" t="s">
        <v>454</v>
      </c>
      <c r="P469" s="79" t="s">
        <v>457</v>
      </c>
      <c r="Q469" s="79" t="s">
        <v>87</v>
      </c>
      <c r="R469" s="79" t="s">
        <v>473</v>
      </c>
      <c r="S469" s="79" t="s">
        <v>99</v>
      </c>
      <c r="T469" s="79" t="s">
        <v>2551</v>
      </c>
      <c r="U469" s="79" t="s">
        <v>100</v>
      </c>
      <c r="V469" s="81">
        <v>1</v>
      </c>
      <c r="W469" s="149">
        <v>6780000</v>
      </c>
      <c r="X469" s="162">
        <v>160000</v>
      </c>
      <c r="Y469" s="162">
        <v>0</v>
      </c>
      <c r="Z469" s="162">
        <v>0</v>
      </c>
      <c r="AA469" s="162">
        <v>160000</v>
      </c>
      <c r="AB469" s="162">
        <v>1620000</v>
      </c>
      <c r="AC469" s="162">
        <v>3000000</v>
      </c>
      <c r="AD469" s="162">
        <v>2000000</v>
      </c>
      <c r="AE469" s="149">
        <v>0</v>
      </c>
      <c r="AF469" s="149">
        <v>0</v>
      </c>
      <c r="AG469" s="149">
        <v>0</v>
      </c>
      <c r="AH469" s="149">
        <v>0</v>
      </c>
      <c r="AI469" s="163" t="s">
        <v>2648</v>
      </c>
      <c r="AJ469" s="149">
        <v>80000</v>
      </c>
      <c r="AK469" s="162">
        <v>0</v>
      </c>
      <c r="AL469" s="162">
        <v>0</v>
      </c>
      <c r="AM469" s="162">
        <v>0</v>
      </c>
      <c r="AN469" s="162">
        <v>0</v>
      </c>
      <c r="AO469" s="162">
        <v>0</v>
      </c>
      <c r="AP469" s="162">
        <v>80000</v>
      </c>
      <c r="AQ469" s="149">
        <v>0</v>
      </c>
      <c r="AR469" s="149">
        <v>0</v>
      </c>
      <c r="AS469" s="149">
        <v>0</v>
      </c>
      <c r="AT469" s="149">
        <v>0</v>
      </c>
      <c r="AU469" s="151" t="s">
        <v>2649</v>
      </c>
      <c r="AV469" s="230">
        <f t="shared" si="721"/>
        <v>0</v>
      </c>
      <c r="AW469" s="230">
        <f t="shared" si="722"/>
        <v>1</v>
      </c>
      <c r="AX469" s="230" t="str">
        <f t="shared" si="723"/>
        <v>A2</v>
      </c>
      <c r="AY469" s="141">
        <f t="shared" si="724"/>
        <v>9</v>
      </c>
      <c r="AZ469" s="70">
        <f t="shared" si="725"/>
        <v>1</v>
      </c>
      <c r="BA469" s="70">
        <f t="shared" si="726"/>
        <v>1</v>
      </c>
      <c r="BB469" s="70">
        <f t="shared" si="727"/>
        <v>1</v>
      </c>
      <c r="BC469" s="70">
        <f t="shared" si="728"/>
        <v>1</v>
      </c>
      <c r="BD469" s="70">
        <f t="shared" si="729"/>
        <v>1</v>
      </c>
      <c r="BE469" s="70">
        <f t="shared" si="730"/>
        <v>1</v>
      </c>
      <c r="BF469" s="70">
        <f t="shared" si="731"/>
        <v>0</v>
      </c>
      <c r="BG469" s="71">
        <f t="shared" si="732"/>
        <v>1</v>
      </c>
      <c r="BH469" s="71">
        <f t="shared" si="733"/>
        <v>1</v>
      </c>
      <c r="BI469" s="71">
        <f t="shared" si="734"/>
        <v>0</v>
      </c>
      <c r="BJ469" s="71">
        <f t="shared" si="735"/>
        <v>0</v>
      </c>
      <c r="BK469" s="71">
        <f t="shared" si="736"/>
        <v>1</v>
      </c>
      <c r="BL469" s="70">
        <f t="shared" si="737"/>
        <v>1</v>
      </c>
      <c r="BM469" s="70">
        <f t="shared" si="738"/>
        <v>1</v>
      </c>
      <c r="BN469" s="70">
        <f t="shared" si="739"/>
        <v>0</v>
      </c>
      <c r="BO469" s="70">
        <f t="shared" si="740"/>
        <v>1</v>
      </c>
      <c r="BP469" s="144">
        <f t="shared" si="741"/>
        <v>0</v>
      </c>
      <c r="BQ469" s="144">
        <f t="shared" si="742"/>
        <v>0</v>
      </c>
      <c r="BR469" s="144">
        <f t="shared" si="743"/>
        <v>160000</v>
      </c>
      <c r="BS469" s="144">
        <f t="shared" si="744"/>
        <v>1620000</v>
      </c>
      <c r="BT469" s="144">
        <f t="shared" si="745"/>
        <v>3000000</v>
      </c>
      <c r="BU469" s="144">
        <f t="shared" si="746"/>
        <v>2080000</v>
      </c>
      <c r="BV469" s="144">
        <f t="shared" si="747"/>
        <v>0</v>
      </c>
      <c r="BW469" s="144">
        <f t="shared" si="748"/>
        <v>0</v>
      </c>
      <c r="BX469" s="144">
        <f t="shared" si="749"/>
        <v>0</v>
      </c>
      <c r="BY469" s="144">
        <f t="shared" si="750"/>
        <v>0</v>
      </c>
      <c r="BZ469" s="9">
        <v>0</v>
      </c>
      <c r="CA469" s="9">
        <v>0</v>
      </c>
      <c r="CB469" s="9">
        <v>0</v>
      </c>
      <c r="CC469" s="9">
        <v>0</v>
      </c>
      <c r="CD469" s="9">
        <v>0</v>
      </c>
      <c r="CE469" s="9">
        <v>0</v>
      </c>
      <c r="CF469" s="9">
        <v>0</v>
      </c>
      <c r="CG469" s="9">
        <v>0</v>
      </c>
      <c r="CH469" s="9">
        <v>0</v>
      </c>
      <c r="CI469" s="9">
        <v>0</v>
      </c>
      <c r="CJ469" s="9">
        <v>0</v>
      </c>
      <c r="CK469" s="9">
        <v>0</v>
      </c>
      <c r="CL469" s="9">
        <v>0</v>
      </c>
      <c r="CM469" s="9">
        <v>0</v>
      </c>
      <c r="CN469" s="9">
        <v>0</v>
      </c>
      <c r="CO469" s="9">
        <v>0</v>
      </c>
      <c r="CP469" s="9">
        <v>0</v>
      </c>
      <c r="CQ469" s="9">
        <v>0</v>
      </c>
      <c r="CR469" s="9">
        <v>0</v>
      </c>
      <c r="CS469" s="9">
        <v>0</v>
      </c>
      <c r="CT469" s="9">
        <v>0</v>
      </c>
      <c r="CU469" s="9">
        <v>0</v>
      </c>
      <c r="CV469" s="9">
        <v>0</v>
      </c>
      <c r="CW469" s="9">
        <v>0</v>
      </c>
      <c r="CX469" s="9">
        <v>0</v>
      </c>
      <c r="CY469" s="9">
        <v>0</v>
      </c>
      <c r="CZ469" s="9">
        <v>0</v>
      </c>
      <c r="DA469" s="9">
        <v>0</v>
      </c>
      <c r="DB469" s="9">
        <v>0</v>
      </c>
      <c r="DC469" s="9">
        <v>0</v>
      </c>
      <c r="DD469" s="9">
        <v>0</v>
      </c>
      <c r="DE469" s="9">
        <v>0</v>
      </c>
      <c r="DF469" s="9">
        <v>0</v>
      </c>
      <c r="DG469" s="144">
        <f t="shared" si="751"/>
        <v>0</v>
      </c>
      <c r="DH469" s="144">
        <f t="shared" ref="DH469:EW469" si="772">DG469</f>
        <v>0</v>
      </c>
      <c r="DI469" s="144">
        <f t="shared" si="772"/>
        <v>0</v>
      </c>
      <c r="DJ469" s="144">
        <f t="shared" si="772"/>
        <v>0</v>
      </c>
      <c r="DK469" s="144">
        <f t="shared" si="772"/>
        <v>0</v>
      </c>
      <c r="DL469" s="144">
        <f t="shared" si="772"/>
        <v>0</v>
      </c>
      <c r="DM469" s="144">
        <f t="shared" si="772"/>
        <v>0</v>
      </c>
      <c r="DN469" s="144">
        <f t="shared" si="772"/>
        <v>0</v>
      </c>
      <c r="DO469" s="144">
        <f t="shared" si="772"/>
        <v>0</v>
      </c>
      <c r="DP469" s="144">
        <f t="shared" si="772"/>
        <v>0</v>
      </c>
      <c r="DQ469" s="144">
        <f t="shared" si="772"/>
        <v>0</v>
      </c>
      <c r="DR469" s="144">
        <f t="shared" si="772"/>
        <v>0</v>
      </c>
      <c r="DS469" s="144">
        <f t="shared" si="772"/>
        <v>0</v>
      </c>
      <c r="DT469" s="144">
        <f t="shared" si="772"/>
        <v>0</v>
      </c>
      <c r="DU469" s="144">
        <f t="shared" si="772"/>
        <v>0</v>
      </c>
      <c r="DV469" s="144">
        <f t="shared" si="772"/>
        <v>0</v>
      </c>
      <c r="DW469" s="144">
        <f t="shared" si="772"/>
        <v>0</v>
      </c>
      <c r="DX469" s="144">
        <f t="shared" si="772"/>
        <v>0</v>
      </c>
      <c r="DY469" s="144">
        <f t="shared" si="772"/>
        <v>0</v>
      </c>
      <c r="DZ469" s="144">
        <f t="shared" si="772"/>
        <v>0</v>
      </c>
      <c r="EA469" s="144">
        <f t="shared" si="772"/>
        <v>0</v>
      </c>
      <c r="EB469" s="144">
        <f t="shared" si="772"/>
        <v>0</v>
      </c>
      <c r="EC469" s="144">
        <f t="shared" si="772"/>
        <v>0</v>
      </c>
      <c r="ED469" s="144">
        <f t="shared" si="772"/>
        <v>0</v>
      </c>
      <c r="EE469" s="144">
        <f t="shared" si="772"/>
        <v>0</v>
      </c>
      <c r="EF469" s="144">
        <f t="shared" si="772"/>
        <v>0</v>
      </c>
      <c r="EG469" s="144">
        <f t="shared" si="772"/>
        <v>0</v>
      </c>
      <c r="EH469" s="144">
        <f t="shared" si="772"/>
        <v>0</v>
      </c>
      <c r="EI469" s="144">
        <f t="shared" si="772"/>
        <v>0</v>
      </c>
      <c r="EJ469" s="144">
        <f t="shared" si="772"/>
        <v>0</v>
      </c>
      <c r="EK469" s="144">
        <f t="shared" si="772"/>
        <v>0</v>
      </c>
      <c r="EL469" s="144">
        <f t="shared" si="772"/>
        <v>0</v>
      </c>
      <c r="EM469" s="144">
        <f t="shared" si="772"/>
        <v>0</v>
      </c>
      <c r="EN469" s="144">
        <f t="shared" si="772"/>
        <v>0</v>
      </c>
      <c r="EO469" s="144">
        <f t="shared" si="772"/>
        <v>0</v>
      </c>
      <c r="EP469" s="144">
        <f t="shared" si="772"/>
        <v>0</v>
      </c>
      <c r="EQ469" s="144">
        <f t="shared" si="772"/>
        <v>0</v>
      </c>
      <c r="ER469" s="144">
        <f t="shared" si="772"/>
        <v>0</v>
      </c>
      <c r="ES469" s="144">
        <f t="shared" si="772"/>
        <v>0</v>
      </c>
      <c r="ET469" s="144">
        <f t="shared" si="772"/>
        <v>0</v>
      </c>
      <c r="EU469" s="144">
        <f t="shared" si="772"/>
        <v>0</v>
      </c>
      <c r="EV469" s="144">
        <f t="shared" si="772"/>
        <v>0</v>
      </c>
      <c r="EW469" s="144">
        <f t="shared" si="772"/>
        <v>0</v>
      </c>
      <c r="EX469" s="147">
        <f>PV(0.05,'PV factor'!C358,,-BR469)</f>
        <v>145124.71655328799</v>
      </c>
      <c r="EY469" s="147">
        <f>PV(0.05,'PV factor'!D358,,-BS469)</f>
        <v>1399416.9096209912</v>
      </c>
      <c r="EZ469" s="147">
        <f>PV(0.05,'PV factor'!E358,,-BT469)</f>
        <v>2468107.4243756458</v>
      </c>
      <c r="FA469" s="147">
        <f>PV(0.05,'PV factor'!F358,,-BU469)</f>
        <v>1629734.4262543947</v>
      </c>
      <c r="FB469" s="147">
        <f>PV(0.05,'PV factor'!G358,,-BV469)</f>
        <v>0</v>
      </c>
      <c r="FC469" s="147">
        <f>PV(0.05,'PV factor'!H358,,-BW469)</f>
        <v>0</v>
      </c>
      <c r="FD469" s="147">
        <f>PV(0.05,'PV factor'!I358,,-BX469)</f>
        <v>0</v>
      </c>
      <c r="FE469" s="147">
        <f>PV(0.05,'PV factor'!J358,,-BY469)</f>
        <v>0</v>
      </c>
      <c r="FF469" s="147">
        <f>PV(0.05,'PV factor'!K358,,-BZ469)</f>
        <v>0</v>
      </c>
      <c r="FG469" s="147">
        <f>PV(0.05,'PV factor'!L358,,-CA469)</f>
        <v>0</v>
      </c>
      <c r="FH469" s="147">
        <f>PV(0.05,'PV factor'!M358,,-CB469)</f>
        <v>0</v>
      </c>
      <c r="FI469" s="147">
        <f>PV(0.05,'PV factor'!N358,,-CC469)</f>
        <v>0</v>
      </c>
      <c r="FJ469" s="147">
        <f>PV(0.05,'PV factor'!O358,,-CD469)</f>
        <v>0</v>
      </c>
      <c r="FK469" s="147">
        <f>PV(0.05,'PV factor'!P358,,-CE469)</f>
        <v>0</v>
      </c>
      <c r="FL469" s="147">
        <f>PV(0.05,'PV factor'!Q358,,-CF469)</f>
        <v>0</v>
      </c>
      <c r="FM469" s="147">
        <f>PV(0.05,'PV factor'!R358,,-CG469)</f>
        <v>0</v>
      </c>
      <c r="FN469" s="147">
        <f>PV(0.05,'PV factor'!S358,,-CH469)</f>
        <v>0</v>
      </c>
      <c r="FO469" s="147">
        <f>PV(0.05,'PV factor'!T358,,-CI469)</f>
        <v>0</v>
      </c>
      <c r="FP469" s="147">
        <f>PV(0.05,'PV factor'!U358,,-CJ469)</f>
        <v>0</v>
      </c>
      <c r="FQ469" s="147">
        <f>PV(0.05,'PV factor'!V358,,-CK469)</f>
        <v>0</v>
      </c>
      <c r="FR469" s="147">
        <f>PV(0.05,'PV factor'!W358,,-CL469)</f>
        <v>0</v>
      </c>
      <c r="FS469" s="147">
        <f>PV(0.05,'PV factor'!X358,,-CM469)</f>
        <v>0</v>
      </c>
      <c r="FT469" s="147">
        <f>PV(0.05,'PV factor'!Y358,,-CN469)</f>
        <v>0</v>
      </c>
      <c r="FU469" s="147">
        <f>PV(0.05,'PV factor'!Z358,,-CO469)</f>
        <v>0</v>
      </c>
      <c r="FV469" s="147">
        <f>PV(0.05,'PV factor'!AA358,,-CP469)</f>
        <v>0</v>
      </c>
      <c r="FW469" s="147">
        <f>PV(0.05,'PV factor'!AB358,,-CQ469)</f>
        <v>0</v>
      </c>
      <c r="FX469" s="147">
        <f>PV(0.05,'PV factor'!AC358,,-CR469)</f>
        <v>0</v>
      </c>
      <c r="FY469" s="147">
        <f>PV(0.05,'PV factor'!AD358,,-CS469)</f>
        <v>0</v>
      </c>
      <c r="FZ469" s="147">
        <f>PV(0.05,'PV factor'!AE358,,-CT469)</f>
        <v>0</v>
      </c>
      <c r="GA469" s="147">
        <f>PV(0.05,'PV factor'!AF358,,-CU469)</f>
        <v>0</v>
      </c>
      <c r="GB469" s="147">
        <f>PV(0.05,'PV factor'!AG358,,-CV469)</f>
        <v>0</v>
      </c>
      <c r="GC469" s="147">
        <f>PV(0.05,'PV factor'!AH358,,-CW469)</f>
        <v>0</v>
      </c>
      <c r="GD469" s="147">
        <f>PV(0.05,'PV factor'!AI358,,-CX469)</f>
        <v>0</v>
      </c>
      <c r="GE469" s="147">
        <f>PV(0.05,'PV factor'!AJ358,,-CY469)</f>
        <v>0</v>
      </c>
      <c r="GF469" s="147">
        <f>PV(0.05,'PV factor'!AK358,,-CZ469)</f>
        <v>0</v>
      </c>
      <c r="GG469" s="147">
        <f>PV(0.05,'PV factor'!AL358,,-DA469)</f>
        <v>0</v>
      </c>
      <c r="GH469" s="147">
        <f>PV(0.05,'PV factor'!AM358,,-DB469)</f>
        <v>0</v>
      </c>
      <c r="GI469" s="147">
        <f>PV(0.05,'PV factor'!AN358,,-DC469)</f>
        <v>0</v>
      </c>
      <c r="GJ469" s="147">
        <f>PV(0.05,'PV factor'!AO358,,-DD469)</f>
        <v>0</v>
      </c>
      <c r="GK469" s="147">
        <f>PV(0.05,'PV factor'!AP358,,-DE469)</f>
        <v>0</v>
      </c>
      <c r="GL469" s="147">
        <f>PV(0.05,'PV factor'!C358,,-DI469)</f>
        <v>0</v>
      </c>
      <c r="GM469" s="147">
        <f>PV(0.05,'PV factor'!D358,,-DJ469)</f>
        <v>0</v>
      </c>
      <c r="GN469" s="147">
        <f>PV(0.05,'PV factor'!E358,,-DK469)</f>
        <v>0</v>
      </c>
      <c r="GO469" s="147">
        <f>PV(0.05,'PV factor'!F358,,-DL469)</f>
        <v>0</v>
      </c>
      <c r="GP469" s="147">
        <f>PV(0.05,'PV factor'!G358,,-DM469)</f>
        <v>0</v>
      </c>
      <c r="GQ469" s="147">
        <f>PV(0.05,'PV factor'!H358,,-DN469)</f>
        <v>0</v>
      </c>
      <c r="GR469" s="147">
        <f>PV(0.05,'PV factor'!I358,,-DO469)</f>
        <v>0</v>
      </c>
      <c r="GS469" s="147">
        <f>PV(0.05,'PV factor'!J358,,-DP469)</f>
        <v>0</v>
      </c>
      <c r="GT469" s="147">
        <f>PV(0.05,'PV factor'!K358,,-DQ469)</f>
        <v>0</v>
      </c>
      <c r="GU469" s="147">
        <f>PV(0.05,'PV factor'!L358,,-DR469)</f>
        <v>0</v>
      </c>
      <c r="GV469" s="147">
        <f>PV(0.05,'PV factor'!M358,,-DS469)</f>
        <v>0</v>
      </c>
      <c r="GW469" s="147">
        <f>PV(0.05,'PV factor'!N358,,-DT469)</f>
        <v>0</v>
      </c>
      <c r="GX469" s="147">
        <f>PV(0.05,'PV factor'!O358,,-DU469)</f>
        <v>0</v>
      </c>
      <c r="GY469" s="147">
        <f>PV(0.05,'PV factor'!P358,,-DV469)</f>
        <v>0</v>
      </c>
      <c r="GZ469" s="147">
        <f>PV(0.05,'PV factor'!Q358,,-DW469)</f>
        <v>0</v>
      </c>
      <c r="HA469" s="147">
        <f>PV(0.05,'PV factor'!R358,,-DX469)</f>
        <v>0</v>
      </c>
      <c r="HB469" s="147">
        <f>PV(0.05,'PV factor'!S358,,-DY469)</f>
        <v>0</v>
      </c>
      <c r="HC469" s="147">
        <f>PV(0.05,'PV factor'!T358,,-DZ469)</f>
        <v>0</v>
      </c>
      <c r="HD469" s="147">
        <f>PV(0.05,'PV factor'!U358,,-EA469)</f>
        <v>0</v>
      </c>
      <c r="HE469" s="147">
        <f>PV(0.05,'PV factor'!V358,,-EB469)</f>
        <v>0</v>
      </c>
      <c r="HF469" s="147">
        <f>PV(0.05,'PV factor'!W358,,-EC469)</f>
        <v>0</v>
      </c>
      <c r="HG469" s="147">
        <f>PV(0.05,'PV factor'!X358,,-ED469)</f>
        <v>0</v>
      </c>
      <c r="HH469" s="147">
        <f>PV(0.05,'PV factor'!Y358,,-EE469)</f>
        <v>0</v>
      </c>
      <c r="HI469" s="147">
        <f>PV(0.05,'PV factor'!Z358,,-EF469)</f>
        <v>0</v>
      </c>
      <c r="HJ469" s="147">
        <f>PV(0.05,'PV factor'!AA358,,-EG469)</f>
        <v>0</v>
      </c>
      <c r="HK469" s="147">
        <f>PV(0.05,'PV factor'!AB358,,-EH469)</f>
        <v>0</v>
      </c>
      <c r="HL469" s="147">
        <f>PV(0.05,'PV factor'!AC358,,-EI469)</f>
        <v>0</v>
      </c>
      <c r="HM469" s="147">
        <f>PV(0.05,'PV factor'!AD358,,-EJ469)</f>
        <v>0</v>
      </c>
      <c r="HN469" s="147">
        <f>PV(0.05,'PV factor'!AE358,,-EK469)</f>
        <v>0</v>
      </c>
      <c r="HO469" s="147">
        <f>PV(0.05,'PV factor'!AF358,,-EL469)</f>
        <v>0</v>
      </c>
      <c r="HP469" s="147">
        <f>PV(0.05,'PV factor'!AG358,,-EM469)</f>
        <v>0</v>
      </c>
      <c r="HQ469" s="147">
        <f>PV(0.05,'PV factor'!AH358,,-EN469)</f>
        <v>0</v>
      </c>
      <c r="HR469" s="147">
        <f>PV(0.05,'PV factor'!AI358,,-EO469)</f>
        <v>0</v>
      </c>
      <c r="HS469" s="147">
        <f>PV(0.05,'PV factor'!AJ358,,-EP469)</f>
        <v>0</v>
      </c>
      <c r="HT469" s="147">
        <f>PV(0.05,'PV factor'!AK358,,-EQ469)</f>
        <v>0</v>
      </c>
      <c r="HU469" s="147">
        <f>PV(0.05,'PV factor'!AL358,,-ER469)</f>
        <v>0</v>
      </c>
      <c r="HV469" s="147">
        <f>PV(0.05,'PV factor'!AM358,,-ES469)</f>
        <v>0</v>
      </c>
      <c r="HW469" s="147">
        <f>PV(0.05,'PV factor'!AN358,,-ET469)</f>
        <v>0</v>
      </c>
      <c r="HX469" s="147">
        <f>PV(0.05,'PV factor'!AO358,,-EU469)</f>
        <v>0</v>
      </c>
      <c r="HY469" s="147">
        <f>PV(0.05,'PV factor'!AP358,,-EV469)</f>
        <v>0</v>
      </c>
      <c r="HZ469" s="147">
        <f t="shared" si="753"/>
        <v>5642383.4768043198</v>
      </c>
      <c r="IA469" s="147">
        <f t="shared" si="754"/>
        <v>0</v>
      </c>
      <c r="IB469" s="401">
        <f t="shared" si="755"/>
        <v>0</v>
      </c>
    </row>
    <row r="470" spans="1:236" s="180" customFormat="1" ht="90" customHeight="1" x14ac:dyDescent="0.25">
      <c r="A470" s="161" t="s">
        <v>2267</v>
      </c>
      <c r="B470" s="161" t="s">
        <v>2642</v>
      </c>
      <c r="C470" s="150" t="s">
        <v>2179</v>
      </c>
      <c r="D470" s="148">
        <v>5</v>
      </c>
      <c r="E470" s="150" t="s">
        <v>2650</v>
      </c>
      <c r="F470" s="151" t="s">
        <v>2651</v>
      </c>
      <c r="G470" s="151" t="s">
        <v>2652</v>
      </c>
      <c r="H470" s="151"/>
      <c r="I470" s="151" t="s">
        <v>2653</v>
      </c>
      <c r="J470" s="151">
        <v>40</v>
      </c>
      <c r="K470" s="227" t="s">
        <v>79</v>
      </c>
      <c r="L470" s="79"/>
      <c r="M470" s="160" t="s">
        <v>2654</v>
      </c>
      <c r="N470" s="79" t="s">
        <v>81</v>
      </c>
      <c r="O470" s="13" t="s">
        <v>217</v>
      </c>
      <c r="P470" s="79" t="s">
        <v>461</v>
      </c>
      <c r="Q470" s="79" t="s">
        <v>87</v>
      </c>
      <c r="R470" s="157" t="s">
        <v>98</v>
      </c>
      <c r="S470" s="79" t="s">
        <v>99</v>
      </c>
      <c r="T470" s="79" t="s">
        <v>2551</v>
      </c>
      <c r="U470" s="79" t="s">
        <v>100</v>
      </c>
      <c r="V470" s="81">
        <v>1</v>
      </c>
      <c r="W470" s="149">
        <v>6400000</v>
      </c>
      <c r="X470" s="162">
        <v>100000</v>
      </c>
      <c r="Y470" s="162">
        <v>0</v>
      </c>
      <c r="Z470" s="162">
        <v>0</v>
      </c>
      <c r="AA470" s="162">
        <v>100000</v>
      </c>
      <c r="AB470" s="162">
        <v>1300000</v>
      </c>
      <c r="AC470" s="162">
        <v>1000000</v>
      </c>
      <c r="AD470" s="162">
        <v>2000000</v>
      </c>
      <c r="AE470" s="162">
        <v>2000000</v>
      </c>
      <c r="AF470" s="149">
        <v>0</v>
      </c>
      <c r="AG470" s="149">
        <v>0</v>
      </c>
      <c r="AH470" s="149">
        <v>0</v>
      </c>
      <c r="AI470" s="88" t="s">
        <v>88</v>
      </c>
      <c r="AJ470" s="149">
        <v>0</v>
      </c>
      <c r="AK470" s="162">
        <v>0</v>
      </c>
      <c r="AL470" s="162">
        <v>0</v>
      </c>
      <c r="AM470" s="162">
        <v>0</v>
      </c>
      <c r="AN470" s="162">
        <v>0</v>
      </c>
      <c r="AO470" s="162">
        <v>0</v>
      </c>
      <c r="AP470" s="162">
        <v>0</v>
      </c>
      <c r="AQ470" s="149">
        <v>0</v>
      </c>
      <c r="AR470" s="149">
        <v>0</v>
      </c>
      <c r="AS470" s="149">
        <v>0</v>
      </c>
      <c r="AT470" s="149">
        <v>0</v>
      </c>
      <c r="AU470" s="151"/>
      <c r="AV470" s="230">
        <f t="shared" si="721"/>
        <v>0</v>
      </c>
      <c r="AW470" s="230">
        <f t="shared" si="722"/>
        <v>1</v>
      </c>
      <c r="AX470" s="230" t="str">
        <f t="shared" si="723"/>
        <v>B5</v>
      </c>
      <c r="AY470" s="141">
        <f t="shared" si="724"/>
        <v>8</v>
      </c>
      <c r="AZ470" s="70">
        <f t="shared" si="725"/>
        <v>1</v>
      </c>
      <c r="BA470" s="70">
        <f t="shared" si="726"/>
        <v>1</v>
      </c>
      <c r="BB470" s="70">
        <f t="shared" si="727"/>
        <v>1</v>
      </c>
      <c r="BC470" s="70">
        <f t="shared" si="728"/>
        <v>1</v>
      </c>
      <c r="BD470" s="70">
        <f t="shared" si="729"/>
        <v>1</v>
      </c>
      <c r="BE470" s="70">
        <f t="shared" si="730"/>
        <v>0</v>
      </c>
      <c r="BF470" s="70">
        <f t="shared" si="731"/>
        <v>0</v>
      </c>
      <c r="BG470" s="71">
        <f t="shared" si="732"/>
        <v>0</v>
      </c>
      <c r="BH470" s="71">
        <f t="shared" si="733"/>
        <v>1</v>
      </c>
      <c r="BI470" s="71">
        <f t="shared" si="734"/>
        <v>0</v>
      </c>
      <c r="BJ470" s="71">
        <f t="shared" si="735"/>
        <v>0</v>
      </c>
      <c r="BK470" s="71">
        <f t="shared" si="736"/>
        <v>1</v>
      </c>
      <c r="BL470" s="70">
        <f t="shared" si="737"/>
        <v>1</v>
      </c>
      <c r="BM470" s="70">
        <f t="shared" si="738"/>
        <v>1</v>
      </c>
      <c r="BN470" s="70">
        <f t="shared" si="739"/>
        <v>0</v>
      </c>
      <c r="BO470" s="70">
        <f t="shared" si="740"/>
        <v>1</v>
      </c>
      <c r="BP470" s="144">
        <f t="shared" si="741"/>
        <v>0</v>
      </c>
      <c r="BQ470" s="144">
        <f t="shared" si="742"/>
        <v>0</v>
      </c>
      <c r="BR470" s="144">
        <f t="shared" si="743"/>
        <v>100000</v>
      </c>
      <c r="BS470" s="144">
        <f t="shared" si="744"/>
        <v>1300000</v>
      </c>
      <c r="BT470" s="144">
        <f t="shared" si="745"/>
        <v>1000000</v>
      </c>
      <c r="BU470" s="144">
        <f t="shared" si="746"/>
        <v>2000000</v>
      </c>
      <c r="BV470" s="144">
        <f t="shared" si="747"/>
        <v>2000000</v>
      </c>
      <c r="BW470" s="144">
        <f t="shared" si="748"/>
        <v>0</v>
      </c>
      <c r="BX470" s="144">
        <f t="shared" si="749"/>
        <v>0</v>
      </c>
      <c r="BY470" s="144">
        <f t="shared" si="750"/>
        <v>0</v>
      </c>
      <c r="BZ470" s="9">
        <v>0</v>
      </c>
      <c r="CA470" s="9">
        <v>0</v>
      </c>
      <c r="CB470" s="9">
        <v>0</v>
      </c>
      <c r="CC470" s="9">
        <v>0</v>
      </c>
      <c r="CD470" s="9">
        <v>0</v>
      </c>
      <c r="CE470" s="9">
        <v>0</v>
      </c>
      <c r="CF470" s="9">
        <v>0</v>
      </c>
      <c r="CG470" s="9">
        <v>0</v>
      </c>
      <c r="CH470" s="9">
        <v>0</v>
      </c>
      <c r="CI470" s="9">
        <v>0</v>
      </c>
      <c r="CJ470" s="9">
        <v>0</v>
      </c>
      <c r="CK470" s="9">
        <v>0</v>
      </c>
      <c r="CL470" s="9">
        <v>0</v>
      </c>
      <c r="CM470" s="9">
        <v>0</v>
      </c>
      <c r="CN470" s="9">
        <v>0</v>
      </c>
      <c r="CO470" s="9">
        <v>0</v>
      </c>
      <c r="CP470" s="9">
        <v>0</v>
      </c>
      <c r="CQ470" s="9">
        <v>0</v>
      </c>
      <c r="CR470" s="9">
        <v>0</v>
      </c>
      <c r="CS470" s="9">
        <v>0</v>
      </c>
      <c r="CT470" s="9">
        <v>0</v>
      </c>
      <c r="CU470" s="9">
        <v>0</v>
      </c>
      <c r="CV470" s="9">
        <v>0</v>
      </c>
      <c r="CW470" s="9">
        <v>0</v>
      </c>
      <c r="CX470" s="9">
        <v>0</v>
      </c>
      <c r="CY470" s="9">
        <v>0</v>
      </c>
      <c r="CZ470" s="9">
        <v>0</v>
      </c>
      <c r="DA470" s="9">
        <v>0</v>
      </c>
      <c r="DB470" s="9">
        <v>0</v>
      </c>
      <c r="DC470" s="9">
        <v>0</v>
      </c>
      <c r="DD470" s="9">
        <v>0</v>
      </c>
      <c r="DE470" s="9">
        <v>0</v>
      </c>
      <c r="DF470" s="9">
        <v>0</v>
      </c>
      <c r="DG470" s="144">
        <f t="shared" si="751"/>
        <v>0</v>
      </c>
      <c r="DH470" s="144">
        <f t="shared" ref="DH470:EW470" si="773">DG470</f>
        <v>0</v>
      </c>
      <c r="DI470" s="144">
        <f t="shared" si="773"/>
        <v>0</v>
      </c>
      <c r="DJ470" s="144">
        <f t="shared" si="773"/>
        <v>0</v>
      </c>
      <c r="DK470" s="144">
        <f t="shared" si="773"/>
        <v>0</v>
      </c>
      <c r="DL470" s="144">
        <f t="shared" si="773"/>
        <v>0</v>
      </c>
      <c r="DM470" s="144">
        <f t="shared" si="773"/>
        <v>0</v>
      </c>
      <c r="DN470" s="144">
        <f t="shared" si="773"/>
        <v>0</v>
      </c>
      <c r="DO470" s="144">
        <f t="shared" si="773"/>
        <v>0</v>
      </c>
      <c r="DP470" s="144">
        <f t="shared" si="773"/>
        <v>0</v>
      </c>
      <c r="DQ470" s="144">
        <f t="shared" si="773"/>
        <v>0</v>
      </c>
      <c r="DR470" s="144">
        <f t="shared" si="773"/>
        <v>0</v>
      </c>
      <c r="DS470" s="144">
        <f t="shared" si="773"/>
        <v>0</v>
      </c>
      <c r="DT470" s="144">
        <f t="shared" si="773"/>
        <v>0</v>
      </c>
      <c r="DU470" s="144">
        <f t="shared" si="773"/>
        <v>0</v>
      </c>
      <c r="DV470" s="144">
        <f t="shared" si="773"/>
        <v>0</v>
      </c>
      <c r="DW470" s="144">
        <f t="shared" si="773"/>
        <v>0</v>
      </c>
      <c r="DX470" s="144">
        <f t="shared" si="773"/>
        <v>0</v>
      </c>
      <c r="DY470" s="144">
        <f t="shared" si="773"/>
        <v>0</v>
      </c>
      <c r="DZ470" s="144">
        <f t="shared" si="773"/>
        <v>0</v>
      </c>
      <c r="EA470" s="144">
        <f t="shared" si="773"/>
        <v>0</v>
      </c>
      <c r="EB470" s="144">
        <f t="shared" si="773"/>
        <v>0</v>
      </c>
      <c r="EC470" s="144">
        <f t="shared" si="773"/>
        <v>0</v>
      </c>
      <c r="ED470" s="144">
        <f t="shared" si="773"/>
        <v>0</v>
      </c>
      <c r="EE470" s="144">
        <f t="shared" si="773"/>
        <v>0</v>
      </c>
      <c r="EF470" s="144">
        <f t="shared" si="773"/>
        <v>0</v>
      </c>
      <c r="EG470" s="144">
        <f t="shared" si="773"/>
        <v>0</v>
      </c>
      <c r="EH470" s="144">
        <f t="shared" si="773"/>
        <v>0</v>
      </c>
      <c r="EI470" s="144">
        <f t="shared" si="773"/>
        <v>0</v>
      </c>
      <c r="EJ470" s="144">
        <f t="shared" si="773"/>
        <v>0</v>
      </c>
      <c r="EK470" s="144">
        <f t="shared" si="773"/>
        <v>0</v>
      </c>
      <c r="EL470" s="144">
        <f t="shared" si="773"/>
        <v>0</v>
      </c>
      <c r="EM470" s="144">
        <f t="shared" si="773"/>
        <v>0</v>
      </c>
      <c r="EN470" s="144">
        <f t="shared" si="773"/>
        <v>0</v>
      </c>
      <c r="EO470" s="144">
        <f t="shared" si="773"/>
        <v>0</v>
      </c>
      <c r="EP470" s="144">
        <f t="shared" si="773"/>
        <v>0</v>
      </c>
      <c r="EQ470" s="144">
        <f t="shared" si="773"/>
        <v>0</v>
      </c>
      <c r="ER470" s="144">
        <f t="shared" si="773"/>
        <v>0</v>
      </c>
      <c r="ES470" s="144">
        <f t="shared" si="773"/>
        <v>0</v>
      </c>
      <c r="ET470" s="144">
        <f t="shared" si="773"/>
        <v>0</v>
      </c>
      <c r="EU470" s="144">
        <f t="shared" si="773"/>
        <v>0</v>
      </c>
      <c r="EV470" s="144">
        <f t="shared" si="773"/>
        <v>0</v>
      </c>
      <c r="EW470" s="144">
        <f t="shared" si="773"/>
        <v>0</v>
      </c>
      <c r="EX470" s="147">
        <f>PV(0.05,'PV factor'!C359,,-BR470)</f>
        <v>90702.947845804985</v>
      </c>
      <c r="EY470" s="147">
        <f>PV(0.05,'PV factor'!D359,,-BS470)</f>
        <v>1122988.8780909188</v>
      </c>
      <c r="EZ470" s="147">
        <f>PV(0.05,'PV factor'!E359,,-BT470)</f>
        <v>822702.47479188198</v>
      </c>
      <c r="FA470" s="147">
        <f>PV(0.05,'PV factor'!F359,,-BU470)</f>
        <v>1567052.3329369179</v>
      </c>
      <c r="FB470" s="147">
        <f>PV(0.05,'PV factor'!G359,,-BV470)</f>
        <v>1492430.7932732552</v>
      </c>
      <c r="FC470" s="147">
        <f>PV(0.05,'PV factor'!H359,,-BW470)</f>
        <v>0</v>
      </c>
      <c r="FD470" s="147">
        <f>PV(0.05,'PV factor'!I359,,-BX470)</f>
        <v>0</v>
      </c>
      <c r="FE470" s="147">
        <f>PV(0.05,'PV factor'!J359,,-BY470)</f>
        <v>0</v>
      </c>
      <c r="FF470" s="147">
        <f>PV(0.05,'PV factor'!K359,,-BZ470)</f>
        <v>0</v>
      </c>
      <c r="FG470" s="147">
        <f>PV(0.05,'PV factor'!L359,,-CA470)</f>
        <v>0</v>
      </c>
      <c r="FH470" s="147">
        <f>PV(0.05,'PV factor'!M359,,-CB470)</f>
        <v>0</v>
      </c>
      <c r="FI470" s="147">
        <f>PV(0.05,'PV factor'!N359,,-CC470)</f>
        <v>0</v>
      </c>
      <c r="FJ470" s="147">
        <f>PV(0.05,'PV factor'!O359,,-CD470)</f>
        <v>0</v>
      </c>
      <c r="FK470" s="147">
        <f>PV(0.05,'PV factor'!P359,,-CE470)</f>
        <v>0</v>
      </c>
      <c r="FL470" s="147">
        <f>PV(0.05,'PV factor'!Q359,,-CF470)</f>
        <v>0</v>
      </c>
      <c r="FM470" s="147">
        <f>PV(0.05,'PV factor'!R359,,-CG470)</f>
        <v>0</v>
      </c>
      <c r="FN470" s="147">
        <f>PV(0.05,'PV factor'!S359,,-CH470)</f>
        <v>0</v>
      </c>
      <c r="FO470" s="147">
        <f>PV(0.05,'PV factor'!T359,,-CI470)</f>
        <v>0</v>
      </c>
      <c r="FP470" s="147">
        <f>PV(0.05,'PV factor'!U359,,-CJ470)</f>
        <v>0</v>
      </c>
      <c r="FQ470" s="147">
        <f>PV(0.05,'PV factor'!V359,,-CK470)</f>
        <v>0</v>
      </c>
      <c r="FR470" s="147">
        <f>PV(0.05,'PV factor'!W359,,-CL470)</f>
        <v>0</v>
      </c>
      <c r="FS470" s="147">
        <f>PV(0.05,'PV factor'!X359,,-CM470)</f>
        <v>0</v>
      </c>
      <c r="FT470" s="147">
        <f>PV(0.05,'PV factor'!Y359,,-CN470)</f>
        <v>0</v>
      </c>
      <c r="FU470" s="147">
        <f>PV(0.05,'PV factor'!Z359,,-CO470)</f>
        <v>0</v>
      </c>
      <c r="FV470" s="147">
        <f>PV(0.05,'PV factor'!AA359,,-CP470)</f>
        <v>0</v>
      </c>
      <c r="FW470" s="147">
        <f>PV(0.05,'PV factor'!AB359,,-CQ470)</f>
        <v>0</v>
      </c>
      <c r="FX470" s="147">
        <f>PV(0.05,'PV factor'!AC359,,-CR470)</f>
        <v>0</v>
      </c>
      <c r="FY470" s="147">
        <f>PV(0.05,'PV factor'!AD359,,-CS470)</f>
        <v>0</v>
      </c>
      <c r="FZ470" s="147">
        <f>PV(0.05,'PV factor'!AE359,,-CT470)</f>
        <v>0</v>
      </c>
      <c r="GA470" s="147">
        <f>PV(0.05,'PV factor'!AF359,,-CU470)</f>
        <v>0</v>
      </c>
      <c r="GB470" s="147">
        <f>PV(0.05,'PV factor'!AG359,,-CV470)</f>
        <v>0</v>
      </c>
      <c r="GC470" s="147">
        <f>PV(0.05,'PV factor'!AH359,,-CW470)</f>
        <v>0</v>
      </c>
      <c r="GD470" s="147">
        <f>PV(0.05,'PV factor'!AI359,,-CX470)</f>
        <v>0</v>
      </c>
      <c r="GE470" s="147">
        <f>PV(0.05,'PV factor'!AJ359,,-CY470)</f>
        <v>0</v>
      </c>
      <c r="GF470" s="147">
        <f>PV(0.05,'PV factor'!AK359,,-CZ470)</f>
        <v>0</v>
      </c>
      <c r="GG470" s="147">
        <f>PV(0.05,'PV factor'!AL359,,-DA470)</f>
        <v>0</v>
      </c>
      <c r="GH470" s="147">
        <f>PV(0.05,'PV factor'!AM359,,-DB470)</f>
        <v>0</v>
      </c>
      <c r="GI470" s="147">
        <f>PV(0.05,'PV factor'!AN359,,-DC470)</f>
        <v>0</v>
      </c>
      <c r="GJ470" s="147">
        <f>PV(0.05,'PV factor'!AO359,,-DD470)</f>
        <v>0</v>
      </c>
      <c r="GK470" s="147">
        <f>PV(0.05,'PV factor'!AP359,,-DE470)</f>
        <v>0</v>
      </c>
      <c r="GL470" s="147">
        <f>PV(0.05,'PV factor'!C359,,-DI470)</f>
        <v>0</v>
      </c>
      <c r="GM470" s="147">
        <f>PV(0.05,'PV factor'!D359,,-DJ470)</f>
        <v>0</v>
      </c>
      <c r="GN470" s="147">
        <f>PV(0.05,'PV factor'!E359,,-DK470)</f>
        <v>0</v>
      </c>
      <c r="GO470" s="147">
        <f>PV(0.05,'PV factor'!F359,,-DL470)</f>
        <v>0</v>
      </c>
      <c r="GP470" s="147">
        <f>PV(0.05,'PV factor'!G359,,-DM470)</f>
        <v>0</v>
      </c>
      <c r="GQ470" s="147">
        <f>PV(0.05,'PV factor'!H359,,-DN470)</f>
        <v>0</v>
      </c>
      <c r="GR470" s="147">
        <f>PV(0.05,'PV factor'!I359,,-DO470)</f>
        <v>0</v>
      </c>
      <c r="GS470" s="147">
        <f>PV(0.05,'PV factor'!J359,,-DP470)</f>
        <v>0</v>
      </c>
      <c r="GT470" s="147">
        <f>PV(0.05,'PV factor'!K359,,-DQ470)</f>
        <v>0</v>
      </c>
      <c r="GU470" s="147">
        <f>PV(0.05,'PV factor'!L359,,-DR470)</f>
        <v>0</v>
      </c>
      <c r="GV470" s="147">
        <f>PV(0.05,'PV factor'!M359,,-DS470)</f>
        <v>0</v>
      </c>
      <c r="GW470" s="147">
        <f>PV(0.05,'PV factor'!N359,,-DT470)</f>
        <v>0</v>
      </c>
      <c r="GX470" s="147">
        <f>PV(0.05,'PV factor'!O359,,-DU470)</f>
        <v>0</v>
      </c>
      <c r="GY470" s="147">
        <f>PV(0.05,'PV factor'!P359,,-DV470)</f>
        <v>0</v>
      </c>
      <c r="GZ470" s="147">
        <f>PV(0.05,'PV factor'!Q359,,-DW470)</f>
        <v>0</v>
      </c>
      <c r="HA470" s="147">
        <f>PV(0.05,'PV factor'!R359,,-DX470)</f>
        <v>0</v>
      </c>
      <c r="HB470" s="147">
        <f>PV(0.05,'PV factor'!S359,,-DY470)</f>
        <v>0</v>
      </c>
      <c r="HC470" s="147">
        <f>PV(0.05,'PV factor'!T359,,-DZ470)</f>
        <v>0</v>
      </c>
      <c r="HD470" s="147">
        <f>PV(0.05,'PV factor'!U359,,-EA470)</f>
        <v>0</v>
      </c>
      <c r="HE470" s="147">
        <f>PV(0.05,'PV factor'!V359,,-EB470)</f>
        <v>0</v>
      </c>
      <c r="HF470" s="147">
        <f>PV(0.05,'PV factor'!W359,,-EC470)</f>
        <v>0</v>
      </c>
      <c r="HG470" s="147">
        <f>PV(0.05,'PV factor'!X359,,-ED470)</f>
        <v>0</v>
      </c>
      <c r="HH470" s="147">
        <f>PV(0.05,'PV factor'!Y359,,-EE470)</f>
        <v>0</v>
      </c>
      <c r="HI470" s="147">
        <f>PV(0.05,'PV factor'!Z359,,-EF470)</f>
        <v>0</v>
      </c>
      <c r="HJ470" s="147">
        <f>PV(0.05,'PV factor'!AA359,,-EG470)</f>
        <v>0</v>
      </c>
      <c r="HK470" s="147">
        <f>PV(0.05,'PV factor'!AB359,,-EH470)</f>
        <v>0</v>
      </c>
      <c r="HL470" s="147">
        <f>PV(0.05,'PV factor'!AC359,,-EI470)</f>
        <v>0</v>
      </c>
      <c r="HM470" s="147">
        <f>PV(0.05,'PV factor'!AD359,,-EJ470)</f>
        <v>0</v>
      </c>
      <c r="HN470" s="147">
        <f>PV(0.05,'PV factor'!AE359,,-EK470)</f>
        <v>0</v>
      </c>
      <c r="HO470" s="147">
        <f>PV(0.05,'PV factor'!AF359,,-EL470)</f>
        <v>0</v>
      </c>
      <c r="HP470" s="147">
        <f>PV(0.05,'PV factor'!AG359,,-EM470)</f>
        <v>0</v>
      </c>
      <c r="HQ470" s="147">
        <f>PV(0.05,'PV factor'!AH359,,-EN470)</f>
        <v>0</v>
      </c>
      <c r="HR470" s="147">
        <f>PV(0.05,'PV factor'!AI359,,-EO470)</f>
        <v>0</v>
      </c>
      <c r="HS470" s="147">
        <f>PV(0.05,'PV factor'!AJ359,,-EP470)</f>
        <v>0</v>
      </c>
      <c r="HT470" s="147">
        <f>PV(0.05,'PV factor'!AK359,,-EQ470)</f>
        <v>0</v>
      </c>
      <c r="HU470" s="147">
        <f>PV(0.05,'PV factor'!AL359,,-ER470)</f>
        <v>0</v>
      </c>
      <c r="HV470" s="147">
        <f>PV(0.05,'PV factor'!AM359,,-ES470)</f>
        <v>0</v>
      </c>
      <c r="HW470" s="147">
        <f>PV(0.05,'PV factor'!AN359,,-ET470)</f>
        <v>0</v>
      </c>
      <c r="HX470" s="147">
        <f>PV(0.05,'PV factor'!AO359,,-EU470)</f>
        <v>0</v>
      </c>
      <c r="HY470" s="147">
        <f>PV(0.05,'PV factor'!AP359,,-EV470)</f>
        <v>0</v>
      </c>
      <c r="HZ470" s="147">
        <f t="shared" si="753"/>
        <v>5095877.4269387787</v>
      </c>
      <c r="IA470" s="147">
        <f t="shared" si="754"/>
        <v>0</v>
      </c>
      <c r="IB470" s="401">
        <f t="shared" si="755"/>
        <v>0</v>
      </c>
    </row>
    <row r="471" spans="1:236" s="180" customFormat="1" ht="90" customHeight="1" x14ac:dyDescent="0.25">
      <c r="A471" s="161" t="s">
        <v>2267</v>
      </c>
      <c r="B471" s="150" t="s">
        <v>3004</v>
      </c>
      <c r="C471" s="150" t="s">
        <v>3005</v>
      </c>
      <c r="D471" s="148" t="s">
        <v>73</v>
      </c>
      <c r="E471" s="150" t="s">
        <v>3006</v>
      </c>
      <c r="F471" s="151" t="s">
        <v>3007</v>
      </c>
      <c r="G471" s="151" t="s">
        <v>3008</v>
      </c>
      <c r="H471" s="79"/>
      <c r="I471" s="151" t="s">
        <v>2549</v>
      </c>
      <c r="J471" s="151">
        <v>5</v>
      </c>
      <c r="K471" s="227" t="s">
        <v>94</v>
      </c>
      <c r="L471" s="79"/>
      <c r="M471" s="79" t="s">
        <v>3009</v>
      </c>
      <c r="N471" s="79" t="s">
        <v>96</v>
      </c>
      <c r="O471" s="79" t="s">
        <v>217</v>
      </c>
      <c r="P471" s="79" t="s">
        <v>460</v>
      </c>
      <c r="Q471" s="112" t="s">
        <v>100</v>
      </c>
      <c r="R471" s="79" t="s">
        <v>162</v>
      </c>
      <c r="S471" s="79" t="s">
        <v>99</v>
      </c>
      <c r="T471" s="79" t="s">
        <v>1126</v>
      </c>
      <c r="U471" s="79" t="s">
        <v>87</v>
      </c>
      <c r="V471" s="81">
        <v>1</v>
      </c>
      <c r="W471" s="149">
        <v>9000</v>
      </c>
      <c r="X471" s="149">
        <v>0</v>
      </c>
      <c r="Y471" s="149">
        <v>0</v>
      </c>
      <c r="Z471" s="149">
        <v>0</v>
      </c>
      <c r="AA471" s="149">
        <v>9000</v>
      </c>
      <c r="AB471" s="149">
        <v>0</v>
      </c>
      <c r="AC471" s="149">
        <v>0</v>
      </c>
      <c r="AD471" s="149">
        <v>0</v>
      </c>
      <c r="AE471" s="149">
        <v>0</v>
      </c>
      <c r="AF471" s="149">
        <v>0</v>
      </c>
      <c r="AG471" s="149">
        <v>0</v>
      </c>
      <c r="AH471" s="149">
        <v>0</v>
      </c>
      <c r="AI471" s="88" t="s">
        <v>88</v>
      </c>
      <c r="AJ471" s="149">
        <v>0</v>
      </c>
      <c r="AK471" s="149">
        <v>0</v>
      </c>
      <c r="AL471" s="149"/>
      <c r="AM471" s="149">
        <v>0</v>
      </c>
      <c r="AN471" s="149">
        <v>0</v>
      </c>
      <c r="AO471" s="149">
        <v>0</v>
      </c>
      <c r="AP471" s="149">
        <v>0</v>
      </c>
      <c r="AQ471" s="149">
        <v>0</v>
      </c>
      <c r="AR471" s="149">
        <v>0</v>
      </c>
      <c r="AS471" s="149">
        <v>0</v>
      </c>
      <c r="AT471" s="149">
        <v>0</v>
      </c>
      <c r="AU471" s="151"/>
      <c r="AV471" s="230">
        <f t="shared" si="721"/>
        <v>1</v>
      </c>
      <c r="AW471" s="230">
        <f t="shared" si="722"/>
        <v>0</v>
      </c>
      <c r="AX471" s="230" t="str">
        <f t="shared" si="723"/>
        <v>B4</v>
      </c>
      <c r="AY471" s="141">
        <f t="shared" si="724"/>
        <v>7</v>
      </c>
      <c r="AZ471" s="70">
        <f t="shared" si="725"/>
        <v>1</v>
      </c>
      <c r="BA471" s="70">
        <f t="shared" si="726"/>
        <v>1</v>
      </c>
      <c r="BB471" s="70">
        <f t="shared" si="727"/>
        <v>1</v>
      </c>
      <c r="BC471" s="70">
        <f t="shared" si="728"/>
        <v>1</v>
      </c>
      <c r="BD471" s="70">
        <f t="shared" si="729"/>
        <v>1</v>
      </c>
      <c r="BE471" s="70">
        <f t="shared" si="730"/>
        <v>0</v>
      </c>
      <c r="BF471" s="70">
        <f t="shared" si="731"/>
        <v>0</v>
      </c>
      <c r="BG471" s="71">
        <f t="shared" si="732"/>
        <v>0</v>
      </c>
      <c r="BH471" s="71">
        <f t="shared" si="733"/>
        <v>0</v>
      </c>
      <c r="BI471" s="71">
        <f t="shared" si="734"/>
        <v>0</v>
      </c>
      <c r="BJ471" s="71">
        <f t="shared" si="735"/>
        <v>0</v>
      </c>
      <c r="BK471" s="71">
        <f t="shared" si="736"/>
        <v>0</v>
      </c>
      <c r="BL471" s="70">
        <f t="shared" si="737"/>
        <v>1</v>
      </c>
      <c r="BM471" s="70">
        <f t="shared" si="738"/>
        <v>1</v>
      </c>
      <c r="BN471" s="70">
        <f t="shared" si="739"/>
        <v>1</v>
      </c>
      <c r="BO471" s="70">
        <f t="shared" si="740"/>
        <v>0</v>
      </c>
      <c r="BP471" s="144">
        <f t="shared" si="741"/>
        <v>0</v>
      </c>
      <c r="BQ471" s="144">
        <f t="shared" si="742"/>
        <v>0</v>
      </c>
      <c r="BR471" s="144">
        <f t="shared" si="743"/>
        <v>9000</v>
      </c>
      <c r="BS471" s="144">
        <f t="shared" si="744"/>
        <v>0</v>
      </c>
      <c r="BT471" s="144">
        <f t="shared" si="745"/>
        <v>0</v>
      </c>
      <c r="BU471" s="144">
        <f t="shared" si="746"/>
        <v>0</v>
      </c>
      <c r="BV471" s="144">
        <f t="shared" si="747"/>
        <v>0</v>
      </c>
      <c r="BW471" s="144">
        <f t="shared" si="748"/>
        <v>0</v>
      </c>
      <c r="BX471" s="144">
        <f t="shared" si="749"/>
        <v>0</v>
      </c>
      <c r="BY471" s="144">
        <f t="shared" si="750"/>
        <v>0</v>
      </c>
      <c r="BZ471" s="9">
        <v>0</v>
      </c>
      <c r="CA471" s="9">
        <v>0</v>
      </c>
      <c r="CB471" s="9">
        <v>0</v>
      </c>
      <c r="CC471" s="9">
        <v>0</v>
      </c>
      <c r="CD471" s="9">
        <v>0</v>
      </c>
      <c r="CE471" s="9">
        <v>0</v>
      </c>
      <c r="CF471" s="9">
        <v>0</v>
      </c>
      <c r="CG471" s="9">
        <v>0</v>
      </c>
      <c r="CH471" s="9">
        <v>0</v>
      </c>
      <c r="CI471" s="9">
        <v>0</v>
      </c>
      <c r="CJ471" s="9">
        <v>0</v>
      </c>
      <c r="CK471" s="9">
        <v>0</v>
      </c>
      <c r="CL471" s="9">
        <v>0</v>
      </c>
      <c r="CM471" s="9">
        <v>0</v>
      </c>
      <c r="CN471" s="9">
        <v>0</v>
      </c>
      <c r="CO471" s="9">
        <v>0</v>
      </c>
      <c r="CP471" s="9">
        <v>0</v>
      </c>
      <c r="CQ471" s="9">
        <v>0</v>
      </c>
      <c r="CR471" s="9">
        <v>0</v>
      </c>
      <c r="CS471" s="9">
        <v>0</v>
      </c>
      <c r="CT471" s="9">
        <v>0</v>
      </c>
      <c r="CU471" s="9">
        <v>0</v>
      </c>
      <c r="CV471" s="9">
        <v>0</v>
      </c>
      <c r="CW471" s="9">
        <v>0</v>
      </c>
      <c r="CX471" s="9">
        <v>0</v>
      </c>
      <c r="CY471" s="9">
        <v>0</v>
      </c>
      <c r="CZ471" s="9">
        <v>0</v>
      </c>
      <c r="DA471" s="9">
        <v>0</v>
      </c>
      <c r="DB471" s="9">
        <v>0</v>
      </c>
      <c r="DC471" s="9">
        <v>0</v>
      </c>
      <c r="DD471" s="9">
        <v>0</v>
      </c>
      <c r="DE471" s="9">
        <v>0</v>
      </c>
      <c r="DF471" s="9">
        <v>0</v>
      </c>
      <c r="DG471" s="144">
        <f t="shared" si="751"/>
        <v>0</v>
      </c>
      <c r="DH471" s="144">
        <f t="shared" ref="DH471:EW471" si="774">DG471</f>
        <v>0</v>
      </c>
      <c r="DI471" s="144">
        <f t="shared" si="774"/>
        <v>0</v>
      </c>
      <c r="DJ471" s="144">
        <f t="shared" si="774"/>
        <v>0</v>
      </c>
      <c r="DK471" s="144">
        <f t="shared" si="774"/>
        <v>0</v>
      </c>
      <c r="DL471" s="144">
        <f t="shared" si="774"/>
        <v>0</v>
      </c>
      <c r="DM471" s="144">
        <f t="shared" si="774"/>
        <v>0</v>
      </c>
      <c r="DN471" s="144">
        <f t="shared" si="774"/>
        <v>0</v>
      </c>
      <c r="DO471" s="144">
        <f t="shared" si="774"/>
        <v>0</v>
      </c>
      <c r="DP471" s="144">
        <f t="shared" si="774"/>
        <v>0</v>
      </c>
      <c r="DQ471" s="144">
        <f t="shared" si="774"/>
        <v>0</v>
      </c>
      <c r="DR471" s="144">
        <f t="shared" si="774"/>
        <v>0</v>
      </c>
      <c r="DS471" s="144">
        <f t="shared" si="774"/>
        <v>0</v>
      </c>
      <c r="DT471" s="144">
        <f t="shared" si="774"/>
        <v>0</v>
      </c>
      <c r="DU471" s="144">
        <f t="shared" si="774"/>
        <v>0</v>
      </c>
      <c r="DV471" s="144">
        <f t="shared" si="774"/>
        <v>0</v>
      </c>
      <c r="DW471" s="144">
        <f t="shared" si="774"/>
        <v>0</v>
      </c>
      <c r="DX471" s="144">
        <f t="shared" si="774"/>
        <v>0</v>
      </c>
      <c r="DY471" s="144">
        <f t="shared" si="774"/>
        <v>0</v>
      </c>
      <c r="DZ471" s="144">
        <f t="shared" si="774"/>
        <v>0</v>
      </c>
      <c r="EA471" s="144">
        <f t="shared" si="774"/>
        <v>0</v>
      </c>
      <c r="EB471" s="144">
        <f t="shared" si="774"/>
        <v>0</v>
      </c>
      <c r="EC471" s="144">
        <f t="shared" si="774"/>
        <v>0</v>
      </c>
      <c r="ED471" s="144">
        <f t="shared" si="774"/>
        <v>0</v>
      </c>
      <c r="EE471" s="144">
        <f t="shared" si="774"/>
        <v>0</v>
      </c>
      <c r="EF471" s="144">
        <f t="shared" si="774"/>
        <v>0</v>
      </c>
      <c r="EG471" s="144">
        <f t="shared" si="774"/>
        <v>0</v>
      </c>
      <c r="EH471" s="144">
        <f t="shared" si="774"/>
        <v>0</v>
      </c>
      <c r="EI471" s="144">
        <f t="shared" si="774"/>
        <v>0</v>
      </c>
      <c r="EJ471" s="144">
        <f t="shared" si="774"/>
        <v>0</v>
      </c>
      <c r="EK471" s="144">
        <f t="shared" si="774"/>
        <v>0</v>
      </c>
      <c r="EL471" s="144">
        <f t="shared" si="774"/>
        <v>0</v>
      </c>
      <c r="EM471" s="144">
        <f t="shared" si="774"/>
        <v>0</v>
      </c>
      <c r="EN471" s="144">
        <f t="shared" si="774"/>
        <v>0</v>
      </c>
      <c r="EO471" s="144">
        <f t="shared" si="774"/>
        <v>0</v>
      </c>
      <c r="EP471" s="144">
        <f t="shared" si="774"/>
        <v>0</v>
      </c>
      <c r="EQ471" s="144">
        <f t="shared" si="774"/>
        <v>0</v>
      </c>
      <c r="ER471" s="144">
        <f t="shared" si="774"/>
        <v>0</v>
      </c>
      <c r="ES471" s="144">
        <f t="shared" si="774"/>
        <v>0</v>
      </c>
      <c r="ET471" s="144">
        <f t="shared" si="774"/>
        <v>0</v>
      </c>
      <c r="EU471" s="144">
        <f t="shared" si="774"/>
        <v>0</v>
      </c>
      <c r="EV471" s="144">
        <f t="shared" si="774"/>
        <v>0</v>
      </c>
      <c r="EW471" s="144">
        <f t="shared" si="774"/>
        <v>0</v>
      </c>
      <c r="EX471" s="147">
        <f>PV(0.05,'PV factor'!C435,,-BR471)</f>
        <v>8163.2653061224491</v>
      </c>
      <c r="EY471" s="147">
        <f>PV(0.05,'PV factor'!D435,,-BS471)</f>
        <v>0</v>
      </c>
      <c r="EZ471" s="147">
        <f>PV(0.05,'PV factor'!E435,,-BT471)</f>
        <v>0</v>
      </c>
      <c r="FA471" s="147">
        <f>PV(0.05,'PV factor'!F435,,-BU471)</f>
        <v>0</v>
      </c>
      <c r="FB471" s="147">
        <f>PV(0.05,'PV factor'!G435,,-BV471)</f>
        <v>0</v>
      </c>
      <c r="FC471" s="147">
        <f>PV(0.05,'PV factor'!H435,,-BW471)</f>
        <v>0</v>
      </c>
      <c r="FD471" s="147">
        <f>PV(0.05,'PV factor'!I435,,-BX471)</f>
        <v>0</v>
      </c>
      <c r="FE471" s="147">
        <f>PV(0.05,'PV factor'!J435,,-BY471)</f>
        <v>0</v>
      </c>
      <c r="FF471" s="147">
        <f>PV(0.05,'PV factor'!K435,,-BZ471)</f>
        <v>0</v>
      </c>
      <c r="FG471" s="147">
        <f>PV(0.05,'PV factor'!L435,,-CA471)</f>
        <v>0</v>
      </c>
      <c r="FH471" s="147">
        <f>PV(0.05,'PV factor'!M435,,-CB471)</f>
        <v>0</v>
      </c>
      <c r="FI471" s="147">
        <f>PV(0.05,'PV factor'!N435,,-CC471)</f>
        <v>0</v>
      </c>
      <c r="FJ471" s="147">
        <f>PV(0.05,'PV factor'!O435,,-CD471)</f>
        <v>0</v>
      </c>
      <c r="FK471" s="147">
        <f>PV(0.05,'PV factor'!P435,,-CE471)</f>
        <v>0</v>
      </c>
      <c r="FL471" s="147">
        <f>PV(0.05,'PV factor'!Q435,,-CF471)</f>
        <v>0</v>
      </c>
      <c r="FM471" s="147">
        <f>PV(0.05,'PV factor'!R435,,-CG471)</f>
        <v>0</v>
      </c>
      <c r="FN471" s="147">
        <f>PV(0.05,'PV factor'!S435,,-CH471)</f>
        <v>0</v>
      </c>
      <c r="FO471" s="147">
        <f>PV(0.05,'PV factor'!T435,,-CI471)</f>
        <v>0</v>
      </c>
      <c r="FP471" s="147">
        <f>PV(0.05,'PV factor'!U435,,-CJ471)</f>
        <v>0</v>
      </c>
      <c r="FQ471" s="147">
        <f>PV(0.05,'PV factor'!V435,,-CK471)</f>
        <v>0</v>
      </c>
      <c r="FR471" s="147">
        <f>PV(0.05,'PV factor'!W435,,-CL471)</f>
        <v>0</v>
      </c>
      <c r="FS471" s="147">
        <f>PV(0.05,'PV factor'!X435,,-CM471)</f>
        <v>0</v>
      </c>
      <c r="FT471" s="147">
        <f>PV(0.05,'PV factor'!Y435,,-CN471)</f>
        <v>0</v>
      </c>
      <c r="FU471" s="147">
        <f>PV(0.05,'PV factor'!Z435,,-CO471)</f>
        <v>0</v>
      </c>
      <c r="FV471" s="147">
        <f>PV(0.05,'PV factor'!AA435,,-CP471)</f>
        <v>0</v>
      </c>
      <c r="FW471" s="147">
        <f>PV(0.05,'PV factor'!AB435,,-CQ471)</f>
        <v>0</v>
      </c>
      <c r="FX471" s="147">
        <f>PV(0.05,'PV factor'!AC435,,-CR471)</f>
        <v>0</v>
      </c>
      <c r="FY471" s="147">
        <f>PV(0.05,'PV factor'!AD435,,-CS471)</f>
        <v>0</v>
      </c>
      <c r="FZ471" s="147">
        <f>PV(0.05,'PV factor'!AE435,,-CT471)</f>
        <v>0</v>
      </c>
      <c r="GA471" s="147">
        <f>PV(0.05,'PV factor'!AF435,,-CU471)</f>
        <v>0</v>
      </c>
      <c r="GB471" s="147">
        <f>PV(0.05,'PV factor'!AG435,,-CV471)</f>
        <v>0</v>
      </c>
      <c r="GC471" s="147">
        <f>PV(0.05,'PV factor'!AH435,,-CW471)</f>
        <v>0</v>
      </c>
      <c r="GD471" s="147">
        <f>PV(0.05,'PV factor'!AI435,,-CX471)</f>
        <v>0</v>
      </c>
      <c r="GE471" s="147">
        <f>PV(0.05,'PV factor'!AJ435,,-CY471)</f>
        <v>0</v>
      </c>
      <c r="GF471" s="147">
        <f>PV(0.05,'PV factor'!AK435,,-CZ471)</f>
        <v>0</v>
      </c>
      <c r="GG471" s="147">
        <f>PV(0.05,'PV factor'!AL435,,-DA471)</f>
        <v>0</v>
      </c>
      <c r="GH471" s="147">
        <f>PV(0.05,'PV factor'!AM435,,-DB471)</f>
        <v>0</v>
      </c>
      <c r="GI471" s="147">
        <f>PV(0.05,'PV factor'!AN435,,-DC471)</f>
        <v>0</v>
      </c>
      <c r="GJ471" s="147">
        <f>PV(0.05,'PV factor'!AO435,,-DD471)</f>
        <v>0</v>
      </c>
      <c r="GK471" s="147">
        <f>PV(0.05,'PV factor'!AP435,,-DE471)</f>
        <v>0</v>
      </c>
      <c r="GL471" s="147">
        <f>PV(0.05,'PV factor'!C435,,-DI471)</f>
        <v>0</v>
      </c>
      <c r="GM471" s="147">
        <f>PV(0.05,'PV factor'!D435,,-DJ471)</f>
        <v>0</v>
      </c>
      <c r="GN471" s="147">
        <f>PV(0.05,'PV factor'!E435,,-DK471)</f>
        <v>0</v>
      </c>
      <c r="GO471" s="147">
        <f>PV(0.05,'PV factor'!F435,,-DL471)</f>
        <v>0</v>
      </c>
      <c r="GP471" s="147">
        <f>PV(0.05,'PV factor'!G435,,-DM471)</f>
        <v>0</v>
      </c>
      <c r="GQ471" s="147">
        <f>PV(0.05,'PV factor'!H435,,-DN471)</f>
        <v>0</v>
      </c>
      <c r="GR471" s="147">
        <f>PV(0.05,'PV factor'!I435,,-DO471)</f>
        <v>0</v>
      </c>
      <c r="GS471" s="147">
        <f>PV(0.05,'PV factor'!J435,,-DP471)</f>
        <v>0</v>
      </c>
      <c r="GT471" s="147">
        <f>PV(0.05,'PV factor'!K435,,-DQ471)</f>
        <v>0</v>
      </c>
      <c r="GU471" s="147">
        <f>PV(0.05,'PV factor'!L435,,-DR471)</f>
        <v>0</v>
      </c>
      <c r="GV471" s="147">
        <f>PV(0.05,'PV factor'!M435,,-DS471)</f>
        <v>0</v>
      </c>
      <c r="GW471" s="147">
        <f>PV(0.05,'PV factor'!N435,,-DT471)</f>
        <v>0</v>
      </c>
      <c r="GX471" s="147">
        <f>PV(0.05,'PV factor'!O435,,-DU471)</f>
        <v>0</v>
      </c>
      <c r="GY471" s="147">
        <f>PV(0.05,'PV factor'!P435,,-DV471)</f>
        <v>0</v>
      </c>
      <c r="GZ471" s="147">
        <f>PV(0.05,'PV factor'!Q435,,-DW471)</f>
        <v>0</v>
      </c>
      <c r="HA471" s="147">
        <f>PV(0.05,'PV factor'!R435,,-DX471)</f>
        <v>0</v>
      </c>
      <c r="HB471" s="147">
        <f>PV(0.05,'PV factor'!S435,,-DY471)</f>
        <v>0</v>
      </c>
      <c r="HC471" s="147">
        <f>PV(0.05,'PV factor'!T435,,-DZ471)</f>
        <v>0</v>
      </c>
      <c r="HD471" s="147">
        <f>PV(0.05,'PV factor'!U435,,-EA471)</f>
        <v>0</v>
      </c>
      <c r="HE471" s="147">
        <f>PV(0.05,'PV factor'!V435,,-EB471)</f>
        <v>0</v>
      </c>
      <c r="HF471" s="147">
        <f>PV(0.05,'PV factor'!W435,,-EC471)</f>
        <v>0</v>
      </c>
      <c r="HG471" s="147">
        <f>PV(0.05,'PV factor'!X435,,-ED471)</f>
        <v>0</v>
      </c>
      <c r="HH471" s="147">
        <f>PV(0.05,'PV factor'!Y435,,-EE471)</f>
        <v>0</v>
      </c>
      <c r="HI471" s="147">
        <f>PV(0.05,'PV factor'!Z435,,-EF471)</f>
        <v>0</v>
      </c>
      <c r="HJ471" s="147">
        <f>PV(0.05,'PV factor'!AA435,,-EG471)</f>
        <v>0</v>
      </c>
      <c r="HK471" s="147">
        <f>PV(0.05,'PV factor'!AB435,,-EH471)</f>
        <v>0</v>
      </c>
      <c r="HL471" s="147">
        <f>PV(0.05,'PV factor'!AC435,,-EI471)</f>
        <v>0</v>
      </c>
      <c r="HM471" s="147">
        <f>PV(0.05,'PV factor'!AD435,,-EJ471)</f>
        <v>0</v>
      </c>
      <c r="HN471" s="147">
        <f>PV(0.05,'PV factor'!AE435,,-EK471)</f>
        <v>0</v>
      </c>
      <c r="HO471" s="147">
        <f>PV(0.05,'PV factor'!AF435,,-EL471)</f>
        <v>0</v>
      </c>
      <c r="HP471" s="147">
        <f>PV(0.05,'PV factor'!AG435,,-EM471)</f>
        <v>0</v>
      </c>
      <c r="HQ471" s="147">
        <f>PV(0.05,'PV factor'!AH435,,-EN471)</f>
        <v>0</v>
      </c>
      <c r="HR471" s="147">
        <f>PV(0.05,'PV factor'!AI435,,-EO471)</f>
        <v>0</v>
      </c>
      <c r="HS471" s="147">
        <f>PV(0.05,'PV factor'!AJ435,,-EP471)</f>
        <v>0</v>
      </c>
      <c r="HT471" s="147">
        <f>PV(0.05,'PV factor'!AK435,,-EQ471)</f>
        <v>0</v>
      </c>
      <c r="HU471" s="147">
        <f>PV(0.05,'PV factor'!AL435,,-ER471)</f>
        <v>0</v>
      </c>
      <c r="HV471" s="147">
        <f>PV(0.05,'PV factor'!AM435,,-ES471)</f>
        <v>0</v>
      </c>
      <c r="HW471" s="147">
        <f>PV(0.05,'PV factor'!AN435,,-ET471)</f>
        <v>0</v>
      </c>
      <c r="HX471" s="147">
        <f>PV(0.05,'PV factor'!AO435,,-EU471)</f>
        <v>0</v>
      </c>
      <c r="HY471" s="147">
        <f>PV(0.05,'PV factor'!AP435,,-EV471)</f>
        <v>0</v>
      </c>
      <c r="HZ471" s="147">
        <f t="shared" si="753"/>
        <v>8163.2653061224491</v>
      </c>
      <c r="IA471" s="147">
        <f t="shared" si="754"/>
        <v>0</v>
      </c>
      <c r="IB471" s="401">
        <f t="shared" si="755"/>
        <v>0</v>
      </c>
    </row>
    <row r="472" spans="1:236" s="180" customFormat="1" ht="90" customHeight="1" x14ac:dyDescent="0.25">
      <c r="A472" s="161" t="s">
        <v>2267</v>
      </c>
      <c r="B472" s="150" t="s">
        <v>2910</v>
      </c>
      <c r="C472" s="150" t="s">
        <v>2242</v>
      </c>
      <c r="D472" s="148">
        <v>3</v>
      </c>
      <c r="E472" s="150" t="s">
        <v>2911</v>
      </c>
      <c r="F472" s="151" t="s">
        <v>2912</v>
      </c>
      <c r="G472" s="151" t="s">
        <v>2913</v>
      </c>
      <c r="H472" s="151"/>
      <c r="I472" s="151" t="s">
        <v>316</v>
      </c>
      <c r="J472" s="151">
        <v>40</v>
      </c>
      <c r="K472" s="227" t="s">
        <v>94</v>
      </c>
      <c r="L472" s="79"/>
      <c r="M472" s="79" t="s">
        <v>2914</v>
      </c>
      <c r="N472" s="79" t="s">
        <v>81</v>
      </c>
      <c r="O472" s="13" t="s">
        <v>217</v>
      </c>
      <c r="P472" s="79" t="s">
        <v>260</v>
      </c>
      <c r="Q472" s="112" t="s">
        <v>100</v>
      </c>
      <c r="R472" s="79" t="s">
        <v>98</v>
      </c>
      <c r="S472" s="79" t="s">
        <v>99</v>
      </c>
      <c r="T472" s="79" t="s">
        <v>2915</v>
      </c>
      <c r="U472" s="79" t="s">
        <v>100</v>
      </c>
      <c r="V472" s="81">
        <v>1</v>
      </c>
      <c r="W472" s="149">
        <v>1761439</v>
      </c>
      <c r="X472" s="149">
        <v>0</v>
      </c>
      <c r="Y472" s="149">
        <v>0</v>
      </c>
      <c r="Z472" s="149">
        <v>0</v>
      </c>
      <c r="AA472" s="149">
        <v>1761439</v>
      </c>
      <c r="AB472" s="149">
        <v>0</v>
      </c>
      <c r="AC472" s="149">
        <v>0</v>
      </c>
      <c r="AD472" s="149">
        <v>0</v>
      </c>
      <c r="AE472" s="149">
        <v>0</v>
      </c>
      <c r="AF472" s="149">
        <v>0</v>
      </c>
      <c r="AG472" s="149">
        <v>0</v>
      </c>
      <c r="AH472" s="149">
        <v>0</v>
      </c>
      <c r="AI472" s="88" t="s">
        <v>88</v>
      </c>
      <c r="AJ472" s="149">
        <v>0</v>
      </c>
      <c r="AK472" s="149">
        <v>0</v>
      </c>
      <c r="AL472" s="149">
        <v>0</v>
      </c>
      <c r="AM472" s="149">
        <v>0</v>
      </c>
      <c r="AN472" s="149">
        <v>0</v>
      </c>
      <c r="AO472" s="149">
        <v>0</v>
      </c>
      <c r="AP472" s="149">
        <v>0</v>
      </c>
      <c r="AQ472" s="149">
        <v>0</v>
      </c>
      <c r="AR472" s="149">
        <v>0</v>
      </c>
      <c r="AS472" s="149">
        <v>0</v>
      </c>
      <c r="AT472" s="149">
        <v>0</v>
      </c>
      <c r="AU472" s="151"/>
      <c r="AV472" s="230">
        <f t="shared" si="721"/>
        <v>0</v>
      </c>
      <c r="AW472" s="230">
        <f t="shared" si="722"/>
        <v>0</v>
      </c>
      <c r="AX472" s="230" t="str">
        <f t="shared" si="723"/>
        <v>B2</v>
      </c>
      <c r="AY472" s="141">
        <f t="shared" si="724"/>
        <v>8</v>
      </c>
      <c r="AZ472" s="70">
        <f t="shared" si="725"/>
        <v>1</v>
      </c>
      <c r="BA472" s="70">
        <f t="shared" si="726"/>
        <v>1</v>
      </c>
      <c r="BB472" s="70">
        <f t="shared" si="727"/>
        <v>1</v>
      </c>
      <c r="BC472" s="70">
        <f t="shared" si="728"/>
        <v>1</v>
      </c>
      <c r="BD472" s="70">
        <f t="shared" si="729"/>
        <v>1</v>
      </c>
      <c r="BE472" s="70">
        <f t="shared" si="730"/>
        <v>0</v>
      </c>
      <c r="BF472" s="70">
        <f t="shared" si="731"/>
        <v>0</v>
      </c>
      <c r="BG472" s="71">
        <f t="shared" si="732"/>
        <v>0</v>
      </c>
      <c r="BH472" s="71">
        <f t="shared" si="733"/>
        <v>1</v>
      </c>
      <c r="BI472" s="71">
        <f t="shared" si="734"/>
        <v>0</v>
      </c>
      <c r="BJ472" s="71">
        <f t="shared" si="735"/>
        <v>0</v>
      </c>
      <c r="BK472" s="71">
        <f t="shared" si="736"/>
        <v>1</v>
      </c>
      <c r="BL472" s="70">
        <f t="shared" si="737"/>
        <v>1</v>
      </c>
      <c r="BM472" s="70">
        <f t="shared" si="738"/>
        <v>1</v>
      </c>
      <c r="BN472" s="70">
        <f t="shared" si="739"/>
        <v>0</v>
      </c>
      <c r="BO472" s="70">
        <f t="shared" si="740"/>
        <v>1</v>
      </c>
      <c r="BP472" s="144">
        <f t="shared" si="741"/>
        <v>0</v>
      </c>
      <c r="BQ472" s="144">
        <f t="shared" si="742"/>
        <v>0</v>
      </c>
      <c r="BR472" s="144">
        <f t="shared" si="743"/>
        <v>1761439</v>
      </c>
      <c r="BS472" s="144">
        <f t="shared" si="744"/>
        <v>0</v>
      </c>
      <c r="BT472" s="144">
        <f t="shared" si="745"/>
        <v>0</v>
      </c>
      <c r="BU472" s="144">
        <f t="shared" si="746"/>
        <v>0</v>
      </c>
      <c r="BV472" s="144">
        <f t="shared" si="747"/>
        <v>0</v>
      </c>
      <c r="BW472" s="144">
        <f t="shared" si="748"/>
        <v>0</v>
      </c>
      <c r="BX472" s="144">
        <f t="shared" si="749"/>
        <v>0</v>
      </c>
      <c r="BY472" s="144">
        <f t="shared" si="750"/>
        <v>0</v>
      </c>
      <c r="BZ472" s="9">
        <v>0</v>
      </c>
      <c r="CA472" s="9">
        <v>0</v>
      </c>
      <c r="CB472" s="9">
        <v>0</v>
      </c>
      <c r="CC472" s="9">
        <v>0</v>
      </c>
      <c r="CD472" s="9">
        <v>0</v>
      </c>
      <c r="CE472" s="9">
        <v>0</v>
      </c>
      <c r="CF472" s="9">
        <v>0</v>
      </c>
      <c r="CG472" s="9">
        <v>0</v>
      </c>
      <c r="CH472" s="9">
        <v>0</v>
      </c>
      <c r="CI472" s="9">
        <v>0</v>
      </c>
      <c r="CJ472" s="9">
        <v>0</v>
      </c>
      <c r="CK472" s="9">
        <v>0</v>
      </c>
      <c r="CL472" s="9">
        <v>0</v>
      </c>
      <c r="CM472" s="9">
        <v>0</v>
      </c>
      <c r="CN472" s="9">
        <v>0</v>
      </c>
      <c r="CO472" s="9">
        <v>0</v>
      </c>
      <c r="CP472" s="9">
        <v>0</v>
      </c>
      <c r="CQ472" s="9">
        <v>0</v>
      </c>
      <c r="CR472" s="9">
        <v>0</v>
      </c>
      <c r="CS472" s="9">
        <v>0</v>
      </c>
      <c r="CT472" s="9">
        <v>0</v>
      </c>
      <c r="CU472" s="9">
        <v>0</v>
      </c>
      <c r="CV472" s="9">
        <v>0</v>
      </c>
      <c r="CW472" s="9">
        <v>0</v>
      </c>
      <c r="CX472" s="9">
        <v>0</v>
      </c>
      <c r="CY472" s="9">
        <v>0</v>
      </c>
      <c r="CZ472" s="9">
        <v>0</v>
      </c>
      <c r="DA472" s="9">
        <v>0</v>
      </c>
      <c r="DB472" s="9">
        <v>0</v>
      </c>
      <c r="DC472" s="9">
        <v>0</v>
      </c>
      <c r="DD472" s="9">
        <v>0</v>
      </c>
      <c r="DE472" s="9">
        <v>0</v>
      </c>
      <c r="DF472" s="9">
        <v>0</v>
      </c>
      <c r="DG472" s="144">
        <f t="shared" si="751"/>
        <v>0</v>
      </c>
      <c r="DH472" s="144">
        <f t="shared" ref="DH472:EW472" si="775">DG472</f>
        <v>0</v>
      </c>
      <c r="DI472" s="144">
        <f t="shared" si="775"/>
        <v>0</v>
      </c>
      <c r="DJ472" s="144">
        <f t="shared" si="775"/>
        <v>0</v>
      </c>
      <c r="DK472" s="144">
        <f t="shared" si="775"/>
        <v>0</v>
      </c>
      <c r="DL472" s="144">
        <f t="shared" si="775"/>
        <v>0</v>
      </c>
      <c r="DM472" s="144">
        <f t="shared" si="775"/>
        <v>0</v>
      </c>
      <c r="DN472" s="144">
        <f t="shared" si="775"/>
        <v>0</v>
      </c>
      <c r="DO472" s="144">
        <f t="shared" si="775"/>
        <v>0</v>
      </c>
      <c r="DP472" s="144">
        <f t="shared" si="775"/>
        <v>0</v>
      </c>
      <c r="DQ472" s="144">
        <f t="shared" si="775"/>
        <v>0</v>
      </c>
      <c r="DR472" s="144">
        <f t="shared" si="775"/>
        <v>0</v>
      </c>
      <c r="DS472" s="144">
        <f t="shared" si="775"/>
        <v>0</v>
      </c>
      <c r="DT472" s="144">
        <f t="shared" si="775"/>
        <v>0</v>
      </c>
      <c r="DU472" s="144">
        <f t="shared" si="775"/>
        <v>0</v>
      </c>
      <c r="DV472" s="144">
        <f t="shared" si="775"/>
        <v>0</v>
      </c>
      <c r="DW472" s="144">
        <f t="shared" si="775"/>
        <v>0</v>
      </c>
      <c r="DX472" s="144">
        <f t="shared" si="775"/>
        <v>0</v>
      </c>
      <c r="DY472" s="144">
        <f t="shared" si="775"/>
        <v>0</v>
      </c>
      <c r="DZ472" s="144">
        <f t="shared" si="775"/>
        <v>0</v>
      </c>
      <c r="EA472" s="144">
        <f t="shared" si="775"/>
        <v>0</v>
      </c>
      <c r="EB472" s="144">
        <f t="shared" si="775"/>
        <v>0</v>
      </c>
      <c r="EC472" s="144">
        <f t="shared" si="775"/>
        <v>0</v>
      </c>
      <c r="ED472" s="144">
        <f t="shared" si="775"/>
        <v>0</v>
      </c>
      <c r="EE472" s="144">
        <f t="shared" si="775"/>
        <v>0</v>
      </c>
      <c r="EF472" s="144">
        <f t="shared" si="775"/>
        <v>0</v>
      </c>
      <c r="EG472" s="144">
        <f t="shared" si="775"/>
        <v>0</v>
      </c>
      <c r="EH472" s="144">
        <f t="shared" si="775"/>
        <v>0</v>
      </c>
      <c r="EI472" s="144">
        <f t="shared" si="775"/>
        <v>0</v>
      </c>
      <c r="EJ472" s="144">
        <f t="shared" si="775"/>
        <v>0</v>
      </c>
      <c r="EK472" s="144">
        <f t="shared" si="775"/>
        <v>0</v>
      </c>
      <c r="EL472" s="144">
        <f t="shared" si="775"/>
        <v>0</v>
      </c>
      <c r="EM472" s="144">
        <f t="shared" si="775"/>
        <v>0</v>
      </c>
      <c r="EN472" s="144">
        <f t="shared" si="775"/>
        <v>0</v>
      </c>
      <c r="EO472" s="144">
        <f t="shared" si="775"/>
        <v>0</v>
      </c>
      <c r="EP472" s="144">
        <f t="shared" si="775"/>
        <v>0</v>
      </c>
      <c r="EQ472" s="144">
        <f t="shared" si="775"/>
        <v>0</v>
      </c>
      <c r="ER472" s="144">
        <f t="shared" si="775"/>
        <v>0</v>
      </c>
      <c r="ES472" s="144">
        <f t="shared" si="775"/>
        <v>0</v>
      </c>
      <c r="ET472" s="144">
        <f t="shared" si="775"/>
        <v>0</v>
      </c>
      <c r="EU472" s="144">
        <f t="shared" si="775"/>
        <v>0</v>
      </c>
      <c r="EV472" s="144">
        <f t="shared" si="775"/>
        <v>0</v>
      </c>
      <c r="EW472" s="144">
        <f t="shared" si="775"/>
        <v>0</v>
      </c>
      <c r="EX472" s="147">
        <f>PV(0.05,'PV factor'!C417,,-BR472)</f>
        <v>1597677.0975056689</v>
      </c>
      <c r="EY472" s="147">
        <f>PV(0.05,'PV factor'!D417,,-BS472)</f>
        <v>0</v>
      </c>
      <c r="EZ472" s="147">
        <f>PV(0.05,'PV factor'!E417,,-BT472)</f>
        <v>0</v>
      </c>
      <c r="FA472" s="147">
        <f>PV(0.05,'PV factor'!F417,,-BU472)</f>
        <v>0</v>
      </c>
      <c r="FB472" s="147">
        <f>PV(0.05,'PV factor'!G417,,-BV472)</f>
        <v>0</v>
      </c>
      <c r="FC472" s="147">
        <f>PV(0.05,'PV factor'!H417,,-BW472)</f>
        <v>0</v>
      </c>
      <c r="FD472" s="147">
        <f>PV(0.05,'PV factor'!I417,,-BX472)</f>
        <v>0</v>
      </c>
      <c r="FE472" s="147">
        <f>PV(0.05,'PV factor'!J417,,-BY472)</f>
        <v>0</v>
      </c>
      <c r="FF472" s="147">
        <f>PV(0.05,'PV factor'!K417,,-BZ472)</f>
        <v>0</v>
      </c>
      <c r="FG472" s="147">
        <f>PV(0.05,'PV factor'!L417,,-CA472)</f>
        <v>0</v>
      </c>
      <c r="FH472" s="147">
        <f>PV(0.05,'PV factor'!M417,,-CB472)</f>
        <v>0</v>
      </c>
      <c r="FI472" s="147">
        <f>PV(0.05,'PV factor'!N417,,-CC472)</f>
        <v>0</v>
      </c>
      <c r="FJ472" s="147">
        <f>PV(0.05,'PV factor'!O417,,-CD472)</f>
        <v>0</v>
      </c>
      <c r="FK472" s="147">
        <f>PV(0.05,'PV factor'!P417,,-CE472)</f>
        <v>0</v>
      </c>
      <c r="FL472" s="147">
        <f>PV(0.05,'PV factor'!Q417,,-CF472)</f>
        <v>0</v>
      </c>
      <c r="FM472" s="147">
        <f>PV(0.05,'PV factor'!R417,,-CG472)</f>
        <v>0</v>
      </c>
      <c r="FN472" s="147">
        <f>PV(0.05,'PV factor'!S417,,-CH472)</f>
        <v>0</v>
      </c>
      <c r="FO472" s="147">
        <f>PV(0.05,'PV factor'!T417,,-CI472)</f>
        <v>0</v>
      </c>
      <c r="FP472" s="147">
        <f>PV(0.05,'PV factor'!U417,,-CJ472)</f>
        <v>0</v>
      </c>
      <c r="FQ472" s="147">
        <f>PV(0.05,'PV factor'!V417,,-CK472)</f>
        <v>0</v>
      </c>
      <c r="FR472" s="147">
        <f>PV(0.05,'PV factor'!W417,,-CL472)</f>
        <v>0</v>
      </c>
      <c r="FS472" s="147">
        <f>PV(0.05,'PV factor'!X417,,-CM472)</f>
        <v>0</v>
      </c>
      <c r="FT472" s="147">
        <f>PV(0.05,'PV factor'!Y417,,-CN472)</f>
        <v>0</v>
      </c>
      <c r="FU472" s="147">
        <f>PV(0.05,'PV factor'!Z417,,-CO472)</f>
        <v>0</v>
      </c>
      <c r="FV472" s="147">
        <f>PV(0.05,'PV factor'!AA417,,-CP472)</f>
        <v>0</v>
      </c>
      <c r="FW472" s="147">
        <f>PV(0.05,'PV factor'!AB417,,-CQ472)</f>
        <v>0</v>
      </c>
      <c r="FX472" s="147">
        <f>PV(0.05,'PV factor'!AC417,,-CR472)</f>
        <v>0</v>
      </c>
      <c r="FY472" s="147">
        <f>PV(0.05,'PV factor'!AD417,,-CS472)</f>
        <v>0</v>
      </c>
      <c r="FZ472" s="147">
        <f>PV(0.05,'PV factor'!AE417,,-CT472)</f>
        <v>0</v>
      </c>
      <c r="GA472" s="147">
        <f>PV(0.05,'PV factor'!AF417,,-CU472)</f>
        <v>0</v>
      </c>
      <c r="GB472" s="147">
        <f>PV(0.05,'PV factor'!AG417,,-CV472)</f>
        <v>0</v>
      </c>
      <c r="GC472" s="147">
        <f>PV(0.05,'PV factor'!AH417,,-CW472)</f>
        <v>0</v>
      </c>
      <c r="GD472" s="147">
        <f>PV(0.05,'PV factor'!AI417,,-CX472)</f>
        <v>0</v>
      </c>
      <c r="GE472" s="147">
        <f>PV(0.05,'PV factor'!AJ417,,-CY472)</f>
        <v>0</v>
      </c>
      <c r="GF472" s="147">
        <f>PV(0.05,'PV factor'!AK417,,-CZ472)</f>
        <v>0</v>
      </c>
      <c r="GG472" s="147">
        <f>PV(0.05,'PV factor'!AL417,,-DA472)</f>
        <v>0</v>
      </c>
      <c r="GH472" s="147">
        <f>PV(0.05,'PV factor'!AM417,,-DB472)</f>
        <v>0</v>
      </c>
      <c r="GI472" s="147">
        <f>PV(0.05,'PV factor'!AN417,,-DC472)</f>
        <v>0</v>
      </c>
      <c r="GJ472" s="147">
        <f>PV(0.05,'PV factor'!AO417,,-DD472)</f>
        <v>0</v>
      </c>
      <c r="GK472" s="147">
        <f>PV(0.05,'PV factor'!AP417,,-DE472)</f>
        <v>0</v>
      </c>
      <c r="GL472" s="147">
        <f>PV(0.05,'PV factor'!C417,,-DI472)</f>
        <v>0</v>
      </c>
      <c r="GM472" s="147">
        <f>PV(0.05,'PV factor'!D417,,-DJ472)</f>
        <v>0</v>
      </c>
      <c r="GN472" s="147">
        <f>PV(0.05,'PV factor'!E417,,-DK472)</f>
        <v>0</v>
      </c>
      <c r="GO472" s="147">
        <f>PV(0.05,'PV factor'!F417,,-DL472)</f>
        <v>0</v>
      </c>
      <c r="GP472" s="147">
        <f>PV(0.05,'PV factor'!G417,,-DM472)</f>
        <v>0</v>
      </c>
      <c r="GQ472" s="147">
        <f>PV(0.05,'PV factor'!H417,,-DN472)</f>
        <v>0</v>
      </c>
      <c r="GR472" s="147">
        <f>PV(0.05,'PV factor'!I417,,-DO472)</f>
        <v>0</v>
      </c>
      <c r="GS472" s="147">
        <f>PV(0.05,'PV factor'!J417,,-DP472)</f>
        <v>0</v>
      </c>
      <c r="GT472" s="147">
        <f>PV(0.05,'PV factor'!K417,,-DQ472)</f>
        <v>0</v>
      </c>
      <c r="GU472" s="147">
        <f>PV(0.05,'PV factor'!L417,,-DR472)</f>
        <v>0</v>
      </c>
      <c r="GV472" s="147">
        <f>PV(0.05,'PV factor'!M417,,-DS472)</f>
        <v>0</v>
      </c>
      <c r="GW472" s="147">
        <f>PV(0.05,'PV factor'!N417,,-DT472)</f>
        <v>0</v>
      </c>
      <c r="GX472" s="147">
        <f>PV(0.05,'PV factor'!O417,,-DU472)</f>
        <v>0</v>
      </c>
      <c r="GY472" s="147">
        <f>PV(0.05,'PV factor'!P417,,-DV472)</f>
        <v>0</v>
      </c>
      <c r="GZ472" s="147">
        <f>PV(0.05,'PV factor'!Q417,,-DW472)</f>
        <v>0</v>
      </c>
      <c r="HA472" s="147">
        <f>PV(0.05,'PV factor'!R417,,-DX472)</f>
        <v>0</v>
      </c>
      <c r="HB472" s="147">
        <f>PV(0.05,'PV factor'!S417,,-DY472)</f>
        <v>0</v>
      </c>
      <c r="HC472" s="147">
        <f>PV(0.05,'PV factor'!T417,,-DZ472)</f>
        <v>0</v>
      </c>
      <c r="HD472" s="147">
        <f>PV(0.05,'PV factor'!U417,,-EA472)</f>
        <v>0</v>
      </c>
      <c r="HE472" s="147">
        <f>PV(0.05,'PV factor'!V417,,-EB472)</f>
        <v>0</v>
      </c>
      <c r="HF472" s="147">
        <f>PV(0.05,'PV factor'!W417,,-EC472)</f>
        <v>0</v>
      </c>
      <c r="HG472" s="147">
        <f>PV(0.05,'PV factor'!X417,,-ED472)</f>
        <v>0</v>
      </c>
      <c r="HH472" s="147">
        <f>PV(0.05,'PV factor'!Y417,,-EE472)</f>
        <v>0</v>
      </c>
      <c r="HI472" s="147">
        <f>PV(0.05,'PV factor'!Z417,,-EF472)</f>
        <v>0</v>
      </c>
      <c r="HJ472" s="147">
        <f>PV(0.05,'PV factor'!AA417,,-EG472)</f>
        <v>0</v>
      </c>
      <c r="HK472" s="147">
        <f>PV(0.05,'PV factor'!AB417,,-EH472)</f>
        <v>0</v>
      </c>
      <c r="HL472" s="147">
        <f>PV(0.05,'PV factor'!AC417,,-EI472)</f>
        <v>0</v>
      </c>
      <c r="HM472" s="147">
        <f>PV(0.05,'PV factor'!AD417,,-EJ472)</f>
        <v>0</v>
      </c>
      <c r="HN472" s="147">
        <f>PV(0.05,'PV factor'!AE417,,-EK472)</f>
        <v>0</v>
      </c>
      <c r="HO472" s="147">
        <f>PV(0.05,'PV factor'!AF417,,-EL472)</f>
        <v>0</v>
      </c>
      <c r="HP472" s="147">
        <f>PV(0.05,'PV factor'!AG417,,-EM472)</f>
        <v>0</v>
      </c>
      <c r="HQ472" s="147">
        <f>PV(0.05,'PV factor'!AH417,,-EN472)</f>
        <v>0</v>
      </c>
      <c r="HR472" s="147">
        <f>PV(0.05,'PV factor'!AI417,,-EO472)</f>
        <v>0</v>
      </c>
      <c r="HS472" s="147">
        <f>PV(0.05,'PV factor'!AJ417,,-EP472)</f>
        <v>0</v>
      </c>
      <c r="HT472" s="147">
        <f>PV(0.05,'PV factor'!AK417,,-EQ472)</f>
        <v>0</v>
      </c>
      <c r="HU472" s="147">
        <f>PV(0.05,'PV factor'!AL417,,-ER472)</f>
        <v>0</v>
      </c>
      <c r="HV472" s="147">
        <f>PV(0.05,'PV factor'!AM417,,-ES472)</f>
        <v>0</v>
      </c>
      <c r="HW472" s="147">
        <f>PV(0.05,'PV factor'!AN417,,-ET472)</f>
        <v>0</v>
      </c>
      <c r="HX472" s="147">
        <f>PV(0.05,'PV factor'!AO417,,-EU472)</f>
        <v>0</v>
      </c>
      <c r="HY472" s="147">
        <f>PV(0.05,'PV factor'!AP417,,-EV472)</f>
        <v>0</v>
      </c>
      <c r="HZ472" s="147">
        <f t="shared" si="753"/>
        <v>1597677.0975056689</v>
      </c>
      <c r="IA472" s="147">
        <f t="shared" si="754"/>
        <v>0</v>
      </c>
      <c r="IB472" s="401">
        <f t="shared" si="755"/>
        <v>0</v>
      </c>
    </row>
    <row r="473" spans="1:236" s="180" customFormat="1" ht="90" customHeight="1" x14ac:dyDescent="0.25">
      <c r="A473" s="161" t="s">
        <v>2267</v>
      </c>
      <c r="B473" s="150" t="s">
        <v>2910</v>
      </c>
      <c r="C473" s="150" t="s">
        <v>2243</v>
      </c>
      <c r="D473" s="148">
        <v>2</v>
      </c>
      <c r="E473" s="150" t="s">
        <v>2916</v>
      </c>
      <c r="F473" s="151" t="s">
        <v>2917</v>
      </c>
      <c r="G473" s="151" t="s">
        <v>2918</v>
      </c>
      <c r="H473" s="79"/>
      <c r="I473" s="151" t="s">
        <v>316</v>
      </c>
      <c r="J473" s="151">
        <v>40</v>
      </c>
      <c r="K473" s="227" t="s">
        <v>94</v>
      </c>
      <c r="L473" s="79"/>
      <c r="M473" s="79" t="s">
        <v>2914</v>
      </c>
      <c r="N473" s="79" t="s">
        <v>81</v>
      </c>
      <c r="O473" s="13" t="s">
        <v>217</v>
      </c>
      <c r="P473" s="79" t="s">
        <v>260</v>
      </c>
      <c r="Q473" s="112" t="s">
        <v>100</v>
      </c>
      <c r="R473" s="79" t="s">
        <v>98</v>
      </c>
      <c r="S473" s="79" t="s">
        <v>99</v>
      </c>
      <c r="T473" s="79" t="s">
        <v>2915</v>
      </c>
      <c r="U473" s="79" t="s">
        <v>100</v>
      </c>
      <c r="V473" s="81">
        <v>1</v>
      </c>
      <c r="W473" s="149">
        <v>1197249</v>
      </c>
      <c r="X473" s="149">
        <v>0</v>
      </c>
      <c r="Y473" s="149">
        <v>0</v>
      </c>
      <c r="Z473" s="149">
        <v>510200</v>
      </c>
      <c r="AA473" s="149">
        <v>687049</v>
      </c>
      <c r="AB473" s="149">
        <v>0</v>
      </c>
      <c r="AC473" s="149">
        <v>0</v>
      </c>
      <c r="AD473" s="149">
        <v>0</v>
      </c>
      <c r="AE473" s="149">
        <v>0</v>
      </c>
      <c r="AF473" s="149">
        <v>0</v>
      </c>
      <c r="AG473" s="149">
        <v>0</v>
      </c>
      <c r="AH473" s="149">
        <v>0</v>
      </c>
      <c r="AI473" s="88" t="s">
        <v>88</v>
      </c>
      <c r="AJ473" s="149">
        <v>0</v>
      </c>
      <c r="AK473" s="149">
        <v>0</v>
      </c>
      <c r="AL473" s="149">
        <v>0</v>
      </c>
      <c r="AM473" s="149">
        <v>0</v>
      </c>
      <c r="AN473" s="149">
        <v>0</v>
      </c>
      <c r="AO473" s="149">
        <v>0</v>
      </c>
      <c r="AP473" s="149">
        <v>0</v>
      </c>
      <c r="AQ473" s="149">
        <v>0</v>
      </c>
      <c r="AR473" s="149">
        <v>0</v>
      </c>
      <c r="AS473" s="149">
        <v>0</v>
      </c>
      <c r="AT473" s="149">
        <v>0</v>
      </c>
      <c r="AU473" s="151"/>
      <c r="AV473" s="230">
        <f t="shared" si="721"/>
        <v>0</v>
      </c>
      <c r="AW473" s="230">
        <f t="shared" si="722"/>
        <v>0</v>
      </c>
      <c r="AX473" s="230" t="str">
        <f t="shared" si="723"/>
        <v>B2</v>
      </c>
      <c r="AY473" s="141">
        <f t="shared" si="724"/>
        <v>8</v>
      </c>
      <c r="AZ473" s="70">
        <f t="shared" si="725"/>
        <v>1</v>
      </c>
      <c r="BA473" s="70">
        <f t="shared" si="726"/>
        <v>1</v>
      </c>
      <c r="BB473" s="70">
        <f t="shared" si="727"/>
        <v>1</v>
      </c>
      <c r="BC473" s="70">
        <f t="shared" si="728"/>
        <v>1</v>
      </c>
      <c r="BD473" s="70">
        <f t="shared" si="729"/>
        <v>1</v>
      </c>
      <c r="BE473" s="70">
        <f t="shared" si="730"/>
        <v>0</v>
      </c>
      <c r="BF473" s="70">
        <f t="shared" si="731"/>
        <v>0</v>
      </c>
      <c r="BG473" s="71">
        <f t="shared" si="732"/>
        <v>0</v>
      </c>
      <c r="BH473" s="71">
        <f t="shared" si="733"/>
        <v>1</v>
      </c>
      <c r="BI473" s="71">
        <f t="shared" si="734"/>
        <v>0</v>
      </c>
      <c r="BJ473" s="71">
        <f t="shared" si="735"/>
        <v>0</v>
      </c>
      <c r="BK473" s="71">
        <f t="shared" si="736"/>
        <v>1</v>
      </c>
      <c r="BL473" s="70">
        <f t="shared" si="737"/>
        <v>1</v>
      </c>
      <c r="BM473" s="70">
        <f t="shared" si="738"/>
        <v>1</v>
      </c>
      <c r="BN473" s="70">
        <f t="shared" si="739"/>
        <v>0</v>
      </c>
      <c r="BO473" s="70">
        <f t="shared" si="740"/>
        <v>1</v>
      </c>
      <c r="BP473" s="144">
        <f t="shared" si="741"/>
        <v>0</v>
      </c>
      <c r="BQ473" s="144">
        <f t="shared" si="742"/>
        <v>510200</v>
      </c>
      <c r="BR473" s="144">
        <f t="shared" si="743"/>
        <v>687049</v>
      </c>
      <c r="BS473" s="144">
        <f t="shared" si="744"/>
        <v>0</v>
      </c>
      <c r="BT473" s="144">
        <f t="shared" si="745"/>
        <v>0</v>
      </c>
      <c r="BU473" s="144">
        <f t="shared" si="746"/>
        <v>0</v>
      </c>
      <c r="BV473" s="144">
        <f t="shared" si="747"/>
        <v>0</v>
      </c>
      <c r="BW473" s="144">
        <f t="shared" si="748"/>
        <v>0</v>
      </c>
      <c r="BX473" s="144">
        <f t="shared" si="749"/>
        <v>0</v>
      </c>
      <c r="BY473" s="144">
        <f t="shared" si="750"/>
        <v>0</v>
      </c>
      <c r="BZ473" s="9">
        <v>0</v>
      </c>
      <c r="CA473" s="9">
        <v>0</v>
      </c>
      <c r="CB473" s="9">
        <v>0</v>
      </c>
      <c r="CC473" s="9">
        <v>0</v>
      </c>
      <c r="CD473" s="9">
        <v>0</v>
      </c>
      <c r="CE473" s="9">
        <v>0</v>
      </c>
      <c r="CF473" s="9">
        <v>0</v>
      </c>
      <c r="CG473" s="9">
        <v>0</v>
      </c>
      <c r="CH473" s="9">
        <v>0</v>
      </c>
      <c r="CI473" s="9">
        <v>0</v>
      </c>
      <c r="CJ473" s="9">
        <v>0</v>
      </c>
      <c r="CK473" s="9">
        <v>0</v>
      </c>
      <c r="CL473" s="9">
        <v>0</v>
      </c>
      <c r="CM473" s="9">
        <v>0</v>
      </c>
      <c r="CN473" s="9">
        <v>0</v>
      </c>
      <c r="CO473" s="9">
        <v>0</v>
      </c>
      <c r="CP473" s="9">
        <v>0</v>
      </c>
      <c r="CQ473" s="9">
        <v>0</v>
      </c>
      <c r="CR473" s="9">
        <v>0</v>
      </c>
      <c r="CS473" s="9">
        <v>0</v>
      </c>
      <c r="CT473" s="9">
        <v>0</v>
      </c>
      <c r="CU473" s="9">
        <v>0</v>
      </c>
      <c r="CV473" s="9">
        <v>0</v>
      </c>
      <c r="CW473" s="9">
        <v>0</v>
      </c>
      <c r="CX473" s="9">
        <v>0</v>
      </c>
      <c r="CY473" s="9">
        <v>0</v>
      </c>
      <c r="CZ473" s="9">
        <v>0</v>
      </c>
      <c r="DA473" s="9">
        <v>0</v>
      </c>
      <c r="DB473" s="9">
        <v>0</v>
      </c>
      <c r="DC473" s="9">
        <v>0</v>
      </c>
      <c r="DD473" s="9">
        <v>0</v>
      </c>
      <c r="DE473" s="9">
        <v>0</v>
      </c>
      <c r="DF473" s="9">
        <v>0</v>
      </c>
      <c r="DG473" s="144">
        <f t="shared" si="751"/>
        <v>0</v>
      </c>
      <c r="DH473" s="144">
        <f t="shared" ref="DH473:EW473" si="776">DG473</f>
        <v>0</v>
      </c>
      <c r="DI473" s="144">
        <f t="shared" si="776"/>
        <v>0</v>
      </c>
      <c r="DJ473" s="144">
        <f t="shared" si="776"/>
        <v>0</v>
      </c>
      <c r="DK473" s="144">
        <f t="shared" si="776"/>
        <v>0</v>
      </c>
      <c r="DL473" s="144">
        <f t="shared" si="776"/>
        <v>0</v>
      </c>
      <c r="DM473" s="144">
        <f t="shared" si="776"/>
        <v>0</v>
      </c>
      <c r="DN473" s="144">
        <f t="shared" si="776"/>
        <v>0</v>
      </c>
      <c r="DO473" s="144">
        <f t="shared" si="776"/>
        <v>0</v>
      </c>
      <c r="DP473" s="144">
        <f t="shared" si="776"/>
        <v>0</v>
      </c>
      <c r="DQ473" s="144">
        <f t="shared" si="776"/>
        <v>0</v>
      </c>
      <c r="DR473" s="144">
        <f t="shared" si="776"/>
        <v>0</v>
      </c>
      <c r="DS473" s="144">
        <f t="shared" si="776"/>
        <v>0</v>
      </c>
      <c r="DT473" s="144">
        <f t="shared" si="776"/>
        <v>0</v>
      </c>
      <c r="DU473" s="144">
        <f t="shared" si="776"/>
        <v>0</v>
      </c>
      <c r="DV473" s="144">
        <f t="shared" si="776"/>
        <v>0</v>
      </c>
      <c r="DW473" s="144">
        <f t="shared" si="776"/>
        <v>0</v>
      </c>
      <c r="DX473" s="144">
        <f t="shared" si="776"/>
        <v>0</v>
      </c>
      <c r="DY473" s="144">
        <f t="shared" si="776"/>
        <v>0</v>
      </c>
      <c r="DZ473" s="144">
        <f t="shared" si="776"/>
        <v>0</v>
      </c>
      <c r="EA473" s="144">
        <f t="shared" si="776"/>
        <v>0</v>
      </c>
      <c r="EB473" s="144">
        <f t="shared" si="776"/>
        <v>0</v>
      </c>
      <c r="EC473" s="144">
        <f t="shared" si="776"/>
        <v>0</v>
      </c>
      <c r="ED473" s="144">
        <f t="shared" si="776"/>
        <v>0</v>
      </c>
      <c r="EE473" s="144">
        <f t="shared" si="776"/>
        <v>0</v>
      </c>
      <c r="EF473" s="144">
        <f t="shared" si="776"/>
        <v>0</v>
      </c>
      <c r="EG473" s="144">
        <f t="shared" si="776"/>
        <v>0</v>
      </c>
      <c r="EH473" s="144">
        <f t="shared" si="776"/>
        <v>0</v>
      </c>
      <c r="EI473" s="144">
        <f t="shared" si="776"/>
        <v>0</v>
      </c>
      <c r="EJ473" s="144">
        <f t="shared" si="776"/>
        <v>0</v>
      </c>
      <c r="EK473" s="144">
        <f t="shared" si="776"/>
        <v>0</v>
      </c>
      <c r="EL473" s="144">
        <f t="shared" si="776"/>
        <v>0</v>
      </c>
      <c r="EM473" s="144">
        <f t="shared" si="776"/>
        <v>0</v>
      </c>
      <c r="EN473" s="144">
        <f t="shared" si="776"/>
        <v>0</v>
      </c>
      <c r="EO473" s="144">
        <f t="shared" si="776"/>
        <v>0</v>
      </c>
      <c r="EP473" s="144">
        <f t="shared" si="776"/>
        <v>0</v>
      </c>
      <c r="EQ473" s="144">
        <f t="shared" si="776"/>
        <v>0</v>
      </c>
      <c r="ER473" s="144">
        <f t="shared" si="776"/>
        <v>0</v>
      </c>
      <c r="ES473" s="144">
        <f t="shared" si="776"/>
        <v>0</v>
      </c>
      <c r="ET473" s="144">
        <f t="shared" si="776"/>
        <v>0</v>
      </c>
      <c r="EU473" s="144">
        <f t="shared" si="776"/>
        <v>0</v>
      </c>
      <c r="EV473" s="144">
        <f t="shared" si="776"/>
        <v>0</v>
      </c>
      <c r="EW473" s="144">
        <f t="shared" si="776"/>
        <v>0</v>
      </c>
      <c r="EX473" s="147">
        <f>PV(0.05,'PV factor'!C418,,-BR473)</f>
        <v>623173.69614512473</v>
      </c>
      <c r="EY473" s="147">
        <f>PV(0.05,'PV factor'!D418,,-BS473)</f>
        <v>0</v>
      </c>
      <c r="EZ473" s="147">
        <f>PV(0.05,'PV factor'!E418,,-BT473)</f>
        <v>0</v>
      </c>
      <c r="FA473" s="147">
        <f>PV(0.05,'PV factor'!F418,,-BU473)</f>
        <v>0</v>
      </c>
      <c r="FB473" s="147">
        <f>PV(0.05,'PV factor'!G418,,-BV473)</f>
        <v>0</v>
      </c>
      <c r="FC473" s="147">
        <f>PV(0.05,'PV factor'!H418,,-BW473)</f>
        <v>0</v>
      </c>
      <c r="FD473" s="147">
        <f>PV(0.05,'PV factor'!I418,,-BX473)</f>
        <v>0</v>
      </c>
      <c r="FE473" s="147">
        <f>PV(0.05,'PV factor'!J418,,-BY473)</f>
        <v>0</v>
      </c>
      <c r="FF473" s="147">
        <f>PV(0.05,'PV factor'!K418,,-BZ473)</f>
        <v>0</v>
      </c>
      <c r="FG473" s="147">
        <f>PV(0.05,'PV factor'!L418,,-CA473)</f>
        <v>0</v>
      </c>
      <c r="FH473" s="147">
        <f>PV(0.05,'PV factor'!M418,,-CB473)</f>
        <v>0</v>
      </c>
      <c r="FI473" s="147">
        <f>PV(0.05,'PV factor'!N418,,-CC473)</f>
        <v>0</v>
      </c>
      <c r="FJ473" s="147">
        <f>PV(0.05,'PV factor'!O418,,-CD473)</f>
        <v>0</v>
      </c>
      <c r="FK473" s="147">
        <f>PV(0.05,'PV factor'!P418,,-CE473)</f>
        <v>0</v>
      </c>
      <c r="FL473" s="147">
        <f>PV(0.05,'PV factor'!Q418,,-CF473)</f>
        <v>0</v>
      </c>
      <c r="FM473" s="147">
        <f>PV(0.05,'PV factor'!R418,,-CG473)</f>
        <v>0</v>
      </c>
      <c r="FN473" s="147">
        <f>PV(0.05,'PV factor'!S418,,-CH473)</f>
        <v>0</v>
      </c>
      <c r="FO473" s="147">
        <f>PV(0.05,'PV factor'!T418,,-CI473)</f>
        <v>0</v>
      </c>
      <c r="FP473" s="147">
        <f>PV(0.05,'PV factor'!U418,,-CJ473)</f>
        <v>0</v>
      </c>
      <c r="FQ473" s="147">
        <f>PV(0.05,'PV factor'!V418,,-CK473)</f>
        <v>0</v>
      </c>
      <c r="FR473" s="147">
        <f>PV(0.05,'PV factor'!W418,,-CL473)</f>
        <v>0</v>
      </c>
      <c r="FS473" s="147">
        <f>PV(0.05,'PV factor'!X418,,-CM473)</f>
        <v>0</v>
      </c>
      <c r="FT473" s="147">
        <f>PV(0.05,'PV factor'!Y418,,-CN473)</f>
        <v>0</v>
      </c>
      <c r="FU473" s="147">
        <f>PV(0.05,'PV factor'!Z418,,-CO473)</f>
        <v>0</v>
      </c>
      <c r="FV473" s="147">
        <f>PV(0.05,'PV factor'!AA418,,-CP473)</f>
        <v>0</v>
      </c>
      <c r="FW473" s="147">
        <f>PV(0.05,'PV factor'!AB418,,-CQ473)</f>
        <v>0</v>
      </c>
      <c r="FX473" s="147">
        <f>PV(0.05,'PV factor'!AC418,,-CR473)</f>
        <v>0</v>
      </c>
      <c r="FY473" s="147">
        <f>PV(0.05,'PV factor'!AD418,,-CS473)</f>
        <v>0</v>
      </c>
      <c r="FZ473" s="147">
        <f>PV(0.05,'PV factor'!AE418,,-CT473)</f>
        <v>0</v>
      </c>
      <c r="GA473" s="147">
        <f>PV(0.05,'PV factor'!AF418,,-CU473)</f>
        <v>0</v>
      </c>
      <c r="GB473" s="147">
        <f>PV(0.05,'PV factor'!AG418,,-CV473)</f>
        <v>0</v>
      </c>
      <c r="GC473" s="147">
        <f>PV(0.05,'PV factor'!AH418,,-CW473)</f>
        <v>0</v>
      </c>
      <c r="GD473" s="147">
        <f>PV(0.05,'PV factor'!AI418,,-CX473)</f>
        <v>0</v>
      </c>
      <c r="GE473" s="147">
        <f>PV(0.05,'PV factor'!AJ418,,-CY473)</f>
        <v>0</v>
      </c>
      <c r="GF473" s="147">
        <f>PV(0.05,'PV factor'!AK418,,-CZ473)</f>
        <v>0</v>
      </c>
      <c r="GG473" s="147">
        <f>PV(0.05,'PV factor'!AL418,,-DA473)</f>
        <v>0</v>
      </c>
      <c r="GH473" s="147">
        <f>PV(0.05,'PV factor'!AM418,,-DB473)</f>
        <v>0</v>
      </c>
      <c r="GI473" s="147">
        <f>PV(0.05,'PV factor'!AN418,,-DC473)</f>
        <v>0</v>
      </c>
      <c r="GJ473" s="147">
        <f>PV(0.05,'PV factor'!AO418,,-DD473)</f>
        <v>0</v>
      </c>
      <c r="GK473" s="147">
        <f>PV(0.05,'PV factor'!AP418,,-DE473)</f>
        <v>0</v>
      </c>
      <c r="GL473" s="147">
        <f>PV(0.05,'PV factor'!C418,,-DI473)</f>
        <v>0</v>
      </c>
      <c r="GM473" s="147">
        <f>PV(0.05,'PV factor'!D418,,-DJ473)</f>
        <v>0</v>
      </c>
      <c r="GN473" s="147">
        <f>PV(0.05,'PV factor'!E418,,-DK473)</f>
        <v>0</v>
      </c>
      <c r="GO473" s="147">
        <f>PV(0.05,'PV factor'!F418,,-DL473)</f>
        <v>0</v>
      </c>
      <c r="GP473" s="147">
        <f>PV(0.05,'PV factor'!G418,,-DM473)</f>
        <v>0</v>
      </c>
      <c r="GQ473" s="147">
        <f>PV(0.05,'PV factor'!H418,,-DN473)</f>
        <v>0</v>
      </c>
      <c r="GR473" s="147">
        <f>PV(0.05,'PV factor'!I418,,-DO473)</f>
        <v>0</v>
      </c>
      <c r="GS473" s="147">
        <f>PV(0.05,'PV factor'!J418,,-DP473)</f>
        <v>0</v>
      </c>
      <c r="GT473" s="147">
        <f>PV(0.05,'PV factor'!K418,,-DQ473)</f>
        <v>0</v>
      </c>
      <c r="GU473" s="147">
        <f>PV(0.05,'PV factor'!L418,,-DR473)</f>
        <v>0</v>
      </c>
      <c r="GV473" s="147">
        <f>PV(0.05,'PV factor'!M418,,-DS473)</f>
        <v>0</v>
      </c>
      <c r="GW473" s="147">
        <f>PV(0.05,'PV factor'!N418,,-DT473)</f>
        <v>0</v>
      </c>
      <c r="GX473" s="147">
        <f>PV(0.05,'PV factor'!O418,,-DU473)</f>
        <v>0</v>
      </c>
      <c r="GY473" s="147">
        <f>PV(0.05,'PV factor'!P418,,-DV473)</f>
        <v>0</v>
      </c>
      <c r="GZ473" s="147">
        <f>PV(0.05,'PV factor'!Q418,,-DW473)</f>
        <v>0</v>
      </c>
      <c r="HA473" s="147">
        <f>PV(0.05,'PV factor'!R418,,-DX473)</f>
        <v>0</v>
      </c>
      <c r="HB473" s="147">
        <f>PV(0.05,'PV factor'!S418,,-DY473)</f>
        <v>0</v>
      </c>
      <c r="HC473" s="147">
        <f>PV(0.05,'PV factor'!T418,,-DZ473)</f>
        <v>0</v>
      </c>
      <c r="HD473" s="147">
        <f>PV(0.05,'PV factor'!U418,,-EA473)</f>
        <v>0</v>
      </c>
      <c r="HE473" s="147">
        <f>PV(0.05,'PV factor'!V418,,-EB473)</f>
        <v>0</v>
      </c>
      <c r="HF473" s="147">
        <f>PV(0.05,'PV factor'!W418,,-EC473)</f>
        <v>0</v>
      </c>
      <c r="HG473" s="147">
        <f>PV(0.05,'PV factor'!X418,,-ED473)</f>
        <v>0</v>
      </c>
      <c r="HH473" s="147">
        <f>PV(0.05,'PV factor'!Y418,,-EE473)</f>
        <v>0</v>
      </c>
      <c r="HI473" s="147">
        <f>PV(0.05,'PV factor'!Z418,,-EF473)</f>
        <v>0</v>
      </c>
      <c r="HJ473" s="147">
        <f>PV(0.05,'PV factor'!AA418,,-EG473)</f>
        <v>0</v>
      </c>
      <c r="HK473" s="147">
        <f>PV(0.05,'PV factor'!AB418,,-EH473)</f>
        <v>0</v>
      </c>
      <c r="HL473" s="147">
        <f>PV(0.05,'PV factor'!AC418,,-EI473)</f>
        <v>0</v>
      </c>
      <c r="HM473" s="147">
        <f>PV(0.05,'PV factor'!AD418,,-EJ473)</f>
        <v>0</v>
      </c>
      <c r="HN473" s="147">
        <f>PV(0.05,'PV factor'!AE418,,-EK473)</f>
        <v>0</v>
      </c>
      <c r="HO473" s="147">
        <f>PV(0.05,'PV factor'!AF418,,-EL473)</f>
        <v>0</v>
      </c>
      <c r="HP473" s="147">
        <f>PV(0.05,'PV factor'!AG418,,-EM473)</f>
        <v>0</v>
      </c>
      <c r="HQ473" s="147">
        <f>PV(0.05,'PV factor'!AH418,,-EN473)</f>
        <v>0</v>
      </c>
      <c r="HR473" s="147">
        <f>PV(0.05,'PV factor'!AI418,,-EO473)</f>
        <v>0</v>
      </c>
      <c r="HS473" s="147">
        <f>PV(0.05,'PV factor'!AJ418,,-EP473)</f>
        <v>0</v>
      </c>
      <c r="HT473" s="147">
        <f>PV(0.05,'PV factor'!AK418,,-EQ473)</f>
        <v>0</v>
      </c>
      <c r="HU473" s="147">
        <f>PV(0.05,'PV factor'!AL418,,-ER473)</f>
        <v>0</v>
      </c>
      <c r="HV473" s="147">
        <f>PV(0.05,'PV factor'!AM418,,-ES473)</f>
        <v>0</v>
      </c>
      <c r="HW473" s="147">
        <f>PV(0.05,'PV factor'!AN418,,-ET473)</f>
        <v>0</v>
      </c>
      <c r="HX473" s="147">
        <f>PV(0.05,'PV factor'!AO418,,-EU473)</f>
        <v>0</v>
      </c>
      <c r="HY473" s="147">
        <f>PV(0.05,'PV factor'!AP418,,-EV473)</f>
        <v>0</v>
      </c>
      <c r="HZ473" s="147">
        <f t="shared" si="753"/>
        <v>623173.69614512473</v>
      </c>
      <c r="IA473" s="147">
        <f t="shared" si="754"/>
        <v>0</v>
      </c>
      <c r="IB473" s="401">
        <f t="shared" si="755"/>
        <v>0</v>
      </c>
    </row>
    <row r="474" spans="1:236" s="180" customFormat="1" ht="90" customHeight="1" x14ac:dyDescent="0.25">
      <c r="A474" s="150" t="s">
        <v>2267</v>
      </c>
      <c r="B474" s="150" t="s">
        <v>2545</v>
      </c>
      <c r="C474" s="150" t="s">
        <v>2194</v>
      </c>
      <c r="D474" s="148">
        <v>2</v>
      </c>
      <c r="E474" s="150" t="s">
        <v>2713</v>
      </c>
      <c r="F474" s="151" t="s">
        <v>2714</v>
      </c>
      <c r="G474" s="151" t="s">
        <v>2715</v>
      </c>
      <c r="H474" s="79" t="s">
        <v>77</v>
      </c>
      <c r="I474" s="151" t="s">
        <v>2549</v>
      </c>
      <c r="J474" s="151">
        <v>40</v>
      </c>
      <c r="K474" s="227" t="s">
        <v>94</v>
      </c>
      <c r="L474" s="79"/>
      <c r="M474" s="151" t="s">
        <v>2716</v>
      </c>
      <c r="N474" s="79" t="s">
        <v>81</v>
      </c>
      <c r="O474" s="13" t="s">
        <v>217</v>
      </c>
      <c r="P474" s="79" t="s">
        <v>225</v>
      </c>
      <c r="Q474" s="112" t="s">
        <v>100</v>
      </c>
      <c r="R474" s="79" t="s">
        <v>108</v>
      </c>
      <c r="S474" s="79" t="s">
        <v>99</v>
      </c>
      <c r="T474" s="79" t="s">
        <v>2551</v>
      </c>
      <c r="U474" s="79" t="s">
        <v>100</v>
      </c>
      <c r="V474" s="81">
        <v>1</v>
      </c>
      <c r="W474" s="149">
        <v>750000</v>
      </c>
      <c r="X474" s="149">
        <v>2000</v>
      </c>
      <c r="Y474" s="149">
        <v>0</v>
      </c>
      <c r="Z474" s="149">
        <v>0</v>
      </c>
      <c r="AA474" s="149">
        <v>450000</v>
      </c>
      <c r="AB474" s="149">
        <v>300000</v>
      </c>
      <c r="AC474" s="149">
        <v>0</v>
      </c>
      <c r="AD474" s="149">
        <v>0</v>
      </c>
      <c r="AE474" s="149">
        <v>0</v>
      </c>
      <c r="AF474" s="149">
        <v>0</v>
      </c>
      <c r="AG474" s="149">
        <v>0</v>
      </c>
      <c r="AH474" s="149">
        <v>0</v>
      </c>
      <c r="AI474" s="88" t="s">
        <v>88</v>
      </c>
      <c r="AJ474" s="149">
        <v>0</v>
      </c>
      <c r="AK474" s="149">
        <v>0</v>
      </c>
      <c r="AL474" s="149">
        <v>0</v>
      </c>
      <c r="AM474" s="149">
        <v>0</v>
      </c>
      <c r="AN474" s="149">
        <v>0</v>
      </c>
      <c r="AO474" s="149">
        <v>0</v>
      </c>
      <c r="AP474" s="149">
        <v>0</v>
      </c>
      <c r="AQ474" s="149">
        <v>0</v>
      </c>
      <c r="AR474" s="149">
        <v>0</v>
      </c>
      <c r="AS474" s="149">
        <v>0</v>
      </c>
      <c r="AT474" s="149">
        <v>0</v>
      </c>
      <c r="AU474" s="151" t="s">
        <v>2557</v>
      </c>
      <c r="AV474" s="230">
        <f t="shared" si="721"/>
        <v>0</v>
      </c>
      <c r="AW474" s="230">
        <f t="shared" si="722"/>
        <v>0</v>
      </c>
      <c r="AX474" s="230" t="str">
        <f t="shared" si="723"/>
        <v>B1</v>
      </c>
      <c r="AY474" s="141">
        <f t="shared" si="724"/>
        <v>9</v>
      </c>
      <c r="AZ474" s="70">
        <f t="shared" si="725"/>
        <v>1</v>
      </c>
      <c r="BA474" s="70">
        <f t="shared" si="726"/>
        <v>1</v>
      </c>
      <c r="BB474" s="70">
        <f t="shared" si="727"/>
        <v>1</v>
      </c>
      <c r="BC474" s="70">
        <f t="shared" si="728"/>
        <v>1</v>
      </c>
      <c r="BD474" s="70">
        <f t="shared" si="729"/>
        <v>1</v>
      </c>
      <c r="BE474" s="70">
        <f t="shared" si="730"/>
        <v>1</v>
      </c>
      <c r="BF474" s="70">
        <f t="shared" si="731"/>
        <v>1</v>
      </c>
      <c r="BG474" s="71">
        <f t="shared" si="732"/>
        <v>0</v>
      </c>
      <c r="BH474" s="71">
        <f t="shared" si="733"/>
        <v>1</v>
      </c>
      <c r="BI474" s="71">
        <f t="shared" si="734"/>
        <v>0</v>
      </c>
      <c r="BJ474" s="71">
        <f t="shared" si="735"/>
        <v>0</v>
      </c>
      <c r="BK474" s="71">
        <f t="shared" si="736"/>
        <v>1</v>
      </c>
      <c r="BL474" s="70">
        <f t="shared" si="737"/>
        <v>1</v>
      </c>
      <c r="BM474" s="70">
        <f t="shared" si="738"/>
        <v>1</v>
      </c>
      <c r="BN474" s="70">
        <f t="shared" si="739"/>
        <v>0</v>
      </c>
      <c r="BO474" s="70">
        <f t="shared" si="740"/>
        <v>1</v>
      </c>
      <c r="BP474" s="144">
        <f t="shared" si="741"/>
        <v>0</v>
      </c>
      <c r="BQ474" s="144">
        <f t="shared" si="742"/>
        <v>0</v>
      </c>
      <c r="BR474" s="144">
        <f t="shared" si="743"/>
        <v>450000</v>
      </c>
      <c r="BS474" s="144">
        <f t="shared" si="744"/>
        <v>300000</v>
      </c>
      <c r="BT474" s="144">
        <f t="shared" si="745"/>
        <v>0</v>
      </c>
      <c r="BU474" s="144">
        <f t="shared" si="746"/>
        <v>0</v>
      </c>
      <c r="BV474" s="144">
        <f t="shared" si="747"/>
        <v>0</v>
      </c>
      <c r="BW474" s="144">
        <f t="shared" si="748"/>
        <v>0</v>
      </c>
      <c r="BX474" s="144">
        <f t="shared" si="749"/>
        <v>0</v>
      </c>
      <c r="BY474" s="144">
        <f t="shared" si="750"/>
        <v>0</v>
      </c>
      <c r="BZ474" s="9">
        <v>0</v>
      </c>
      <c r="CA474" s="9">
        <v>0</v>
      </c>
      <c r="CB474" s="9">
        <v>0</v>
      </c>
      <c r="CC474" s="9">
        <v>0</v>
      </c>
      <c r="CD474" s="9">
        <v>0</v>
      </c>
      <c r="CE474" s="9">
        <v>0</v>
      </c>
      <c r="CF474" s="9">
        <v>0</v>
      </c>
      <c r="CG474" s="9">
        <v>0</v>
      </c>
      <c r="CH474" s="9">
        <v>0</v>
      </c>
      <c r="CI474" s="9">
        <v>0</v>
      </c>
      <c r="CJ474" s="9">
        <v>0</v>
      </c>
      <c r="CK474" s="9">
        <v>0</v>
      </c>
      <c r="CL474" s="9">
        <v>0</v>
      </c>
      <c r="CM474" s="9">
        <v>0</v>
      </c>
      <c r="CN474" s="9">
        <v>0</v>
      </c>
      <c r="CO474" s="9">
        <v>0</v>
      </c>
      <c r="CP474" s="9">
        <v>0</v>
      </c>
      <c r="CQ474" s="9">
        <v>0</v>
      </c>
      <c r="CR474" s="9">
        <v>0</v>
      </c>
      <c r="CS474" s="9">
        <v>0</v>
      </c>
      <c r="CT474" s="9">
        <v>0</v>
      </c>
      <c r="CU474" s="9">
        <v>0</v>
      </c>
      <c r="CV474" s="9">
        <v>0</v>
      </c>
      <c r="CW474" s="9">
        <v>0</v>
      </c>
      <c r="CX474" s="9">
        <v>0</v>
      </c>
      <c r="CY474" s="9">
        <v>0</v>
      </c>
      <c r="CZ474" s="9">
        <v>0</v>
      </c>
      <c r="DA474" s="9">
        <v>0</v>
      </c>
      <c r="DB474" s="9">
        <v>0</v>
      </c>
      <c r="DC474" s="9">
        <v>0</v>
      </c>
      <c r="DD474" s="9">
        <v>0</v>
      </c>
      <c r="DE474" s="9">
        <v>0</v>
      </c>
      <c r="DF474" s="9">
        <v>0</v>
      </c>
      <c r="DG474" s="144">
        <f t="shared" si="751"/>
        <v>0</v>
      </c>
      <c r="DH474" s="144">
        <f t="shared" ref="DH474:EW474" si="777">DG474</f>
        <v>0</v>
      </c>
      <c r="DI474" s="144">
        <f t="shared" si="777"/>
        <v>0</v>
      </c>
      <c r="DJ474" s="144">
        <f t="shared" si="777"/>
        <v>0</v>
      </c>
      <c r="DK474" s="144">
        <f t="shared" si="777"/>
        <v>0</v>
      </c>
      <c r="DL474" s="144">
        <f t="shared" si="777"/>
        <v>0</v>
      </c>
      <c r="DM474" s="144">
        <f t="shared" si="777"/>
        <v>0</v>
      </c>
      <c r="DN474" s="144">
        <f t="shared" si="777"/>
        <v>0</v>
      </c>
      <c r="DO474" s="144">
        <f t="shared" si="777"/>
        <v>0</v>
      </c>
      <c r="DP474" s="144">
        <f t="shared" si="777"/>
        <v>0</v>
      </c>
      <c r="DQ474" s="144">
        <f t="shared" si="777"/>
        <v>0</v>
      </c>
      <c r="DR474" s="144">
        <f t="shared" si="777"/>
        <v>0</v>
      </c>
      <c r="DS474" s="144">
        <f t="shared" si="777"/>
        <v>0</v>
      </c>
      <c r="DT474" s="144">
        <f t="shared" si="777"/>
        <v>0</v>
      </c>
      <c r="DU474" s="144">
        <f t="shared" si="777"/>
        <v>0</v>
      </c>
      <c r="DV474" s="144">
        <f t="shared" si="777"/>
        <v>0</v>
      </c>
      <c r="DW474" s="144">
        <f t="shared" si="777"/>
        <v>0</v>
      </c>
      <c r="DX474" s="144">
        <f t="shared" si="777"/>
        <v>0</v>
      </c>
      <c r="DY474" s="144">
        <f t="shared" si="777"/>
        <v>0</v>
      </c>
      <c r="DZ474" s="144">
        <f t="shared" si="777"/>
        <v>0</v>
      </c>
      <c r="EA474" s="144">
        <f t="shared" si="777"/>
        <v>0</v>
      </c>
      <c r="EB474" s="144">
        <f t="shared" si="777"/>
        <v>0</v>
      </c>
      <c r="EC474" s="144">
        <f t="shared" si="777"/>
        <v>0</v>
      </c>
      <c r="ED474" s="144">
        <f t="shared" si="777"/>
        <v>0</v>
      </c>
      <c r="EE474" s="144">
        <f t="shared" si="777"/>
        <v>0</v>
      </c>
      <c r="EF474" s="144">
        <f t="shared" si="777"/>
        <v>0</v>
      </c>
      <c r="EG474" s="144">
        <f t="shared" si="777"/>
        <v>0</v>
      </c>
      <c r="EH474" s="144">
        <f t="shared" si="777"/>
        <v>0</v>
      </c>
      <c r="EI474" s="144">
        <f t="shared" si="777"/>
        <v>0</v>
      </c>
      <c r="EJ474" s="144">
        <f t="shared" si="777"/>
        <v>0</v>
      </c>
      <c r="EK474" s="144">
        <f t="shared" si="777"/>
        <v>0</v>
      </c>
      <c r="EL474" s="144">
        <f t="shared" si="777"/>
        <v>0</v>
      </c>
      <c r="EM474" s="144">
        <f t="shared" si="777"/>
        <v>0</v>
      </c>
      <c r="EN474" s="144">
        <f t="shared" si="777"/>
        <v>0</v>
      </c>
      <c r="EO474" s="144">
        <f t="shared" si="777"/>
        <v>0</v>
      </c>
      <c r="EP474" s="144">
        <f t="shared" si="777"/>
        <v>0</v>
      </c>
      <c r="EQ474" s="144">
        <f t="shared" si="777"/>
        <v>0</v>
      </c>
      <c r="ER474" s="144">
        <f t="shared" si="777"/>
        <v>0</v>
      </c>
      <c r="ES474" s="144">
        <f t="shared" si="777"/>
        <v>0</v>
      </c>
      <c r="ET474" s="144">
        <f t="shared" si="777"/>
        <v>0</v>
      </c>
      <c r="EU474" s="144">
        <f t="shared" si="777"/>
        <v>0</v>
      </c>
      <c r="EV474" s="144">
        <f t="shared" si="777"/>
        <v>0</v>
      </c>
      <c r="EW474" s="144">
        <f t="shared" si="777"/>
        <v>0</v>
      </c>
      <c r="EX474" s="147">
        <f>PV(0.05,'PV factor'!C371,,-BR474)</f>
        <v>408163.26530612243</v>
      </c>
      <c r="EY474" s="147">
        <f>PV(0.05,'PV factor'!D371,,-BS474)</f>
        <v>259151.2795594428</v>
      </c>
      <c r="EZ474" s="147">
        <f>PV(0.05,'PV factor'!E371,,-BT474)</f>
        <v>0</v>
      </c>
      <c r="FA474" s="147">
        <f>PV(0.05,'PV factor'!F371,,-BU474)</f>
        <v>0</v>
      </c>
      <c r="FB474" s="147">
        <f>PV(0.05,'PV factor'!G371,,-BV474)</f>
        <v>0</v>
      </c>
      <c r="FC474" s="147">
        <f>PV(0.05,'PV factor'!H371,,-BW474)</f>
        <v>0</v>
      </c>
      <c r="FD474" s="147">
        <f>PV(0.05,'PV factor'!I371,,-BX474)</f>
        <v>0</v>
      </c>
      <c r="FE474" s="147">
        <f>PV(0.05,'PV factor'!J371,,-BY474)</f>
        <v>0</v>
      </c>
      <c r="FF474" s="147">
        <f>PV(0.05,'PV factor'!K371,,-BZ474)</f>
        <v>0</v>
      </c>
      <c r="FG474" s="147">
        <f>PV(0.05,'PV factor'!L371,,-CA474)</f>
        <v>0</v>
      </c>
      <c r="FH474" s="147">
        <f>PV(0.05,'PV factor'!M371,,-CB474)</f>
        <v>0</v>
      </c>
      <c r="FI474" s="147">
        <f>PV(0.05,'PV factor'!N371,,-CC474)</f>
        <v>0</v>
      </c>
      <c r="FJ474" s="147">
        <f>PV(0.05,'PV factor'!O371,,-CD474)</f>
        <v>0</v>
      </c>
      <c r="FK474" s="147">
        <f>PV(0.05,'PV factor'!P371,,-CE474)</f>
        <v>0</v>
      </c>
      <c r="FL474" s="147">
        <f>PV(0.05,'PV factor'!Q371,,-CF474)</f>
        <v>0</v>
      </c>
      <c r="FM474" s="147">
        <f>PV(0.05,'PV factor'!R371,,-CG474)</f>
        <v>0</v>
      </c>
      <c r="FN474" s="147">
        <f>PV(0.05,'PV factor'!S371,,-CH474)</f>
        <v>0</v>
      </c>
      <c r="FO474" s="147">
        <f>PV(0.05,'PV factor'!T371,,-CI474)</f>
        <v>0</v>
      </c>
      <c r="FP474" s="147">
        <f>PV(0.05,'PV factor'!U371,,-CJ474)</f>
        <v>0</v>
      </c>
      <c r="FQ474" s="147">
        <f>PV(0.05,'PV factor'!V371,,-CK474)</f>
        <v>0</v>
      </c>
      <c r="FR474" s="147">
        <f>PV(0.05,'PV factor'!W371,,-CL474)</f>
        <v>0</v>
      </c>
      <c r="FS474" s="147">
        <f>PV(0.05,'PV factor'!X371,,-CM474)</f>
        <v>0</v>
      </c>
      <c r="FT474" s="147">
        <f>PV(0.05,'PV factor'!Y371,,-CN474)</f>
        <v>0</v>
      </c>
      <c r="FU474" s="147">
        <f>PV(0.05,'PV factor'!Z371,,-CO474)</f>
        <v>0</v>
      </c>
      <c r="FV474" s="147">
        <f>PV(0.05,'PV factor'!AA371,,-CP474)</f>
        <v>0</v>
      </c>
      <c r="FW474" s="147">
        <f>PV(0.05,'PV factor'!AB371,,-CQ474)</f>
        <v>0</v>
      </c>
      <c r="FX474" s="147">
        <f>PV(0.05,'PV factor'!AC371,,-CR474)</f>
        <v>0</v>
      </c>
      <c r="FY474" s="147">
        <f>PV(0.05,'PV factor'!AD371,,-CS474)</f>
        <v>0</v>
      </c>
      <c r="FZ474" s="147">
        <f>PV(0.05,'PV factor'!AE371,,-CT474)</f>
        <v>0</v>
      </c>
      <c r="GA474" s="147">
        <f>PV(0.05,'PV factor'!AF371,,-CU474)</f>
        <v>0</v>
      </c>
      <c r="GB474" s="147">
        <f>PV(0.05,'PV factor'!AG371,,-CV474)</f>
        <v>0</v>
      </c>
      <c r="GC474" s="147">
        <f>PV(0.05,'PV factor'!AH371,,-CW474)</f>
        <v>0</v>
      </c>
      <c r="GD474" s="147">
        <f>PV(0.05,'PV factor'!AI371,,-CX474)</f>
        <v>0</v>
      </c>
      <c r="GE474" s="147">
        <f>PV(0.05,'PV factor'!AJ371,,-CY474)</f>
        <v>0</v>
      </c>
      <c r="GF474" s="147">
        <f>PV(0.05,'PV factor'!AK371,,-CZ474)</f>
        <v>0</v>
      </c>
      <c r="GG474" s="147">
        <f>PV(0.05,'PV factor'!AL371,,-DA474)</f>
        <v>0</v>
      </c>
      <c r="GH474" s="147">
        <f>PV(0.05,'PV factor'!AM371,,-DB474)</f>
        <v>0</v>
      </c>
      <c r="GI474" s="147">
        <f>PV(0.05,'PV factor'!AN371,,-DC474)</f>
        <v>0</v>
      </c>
      <c r="GJ474" s="147">
        <f>PV(0.05,'PV factor'!AO371,,-DD474)</f>
        <v>0</v>
      </c>
      <c r="GK474" s="147">
        <f>PV(0.05,'PV factor'!AP371,,-DE474)</f>
        <v>0</v>
      </c>
      <c r="GL474" s="147">
        <f>PV(0.05,'PV factor'!C371,,-DI474)</f>
        <v>0</v>
      </c>
      <c r="GM474" s="147">
        <f>PV(0.05,'PV factor'!D371,,-DJ474)</f>
        <v>0</v>
      </c>
      <c r="GN474" s="147">
        <f>PV(0.05,'PV factor'!E371,,-DK474)</f>
        <v>0</v>
      </c>
      <c r="GO474" s="147">
        <f>PV(0.05,'PV factor'!F371,,-DL474)</f>
        <v>0</v>
      </c>
      <c r="GP474" s="147">
        <f>PV(0.05,'PV factor'!G371,,-DM474)</f>
        <v>0</v>
      </c>
      <c r="GQ474" s="147">
        <f>PV(0.05,'PV factor'!H371,,-DN474)</f>
        <v>0</v>
      </c>
      <c r="GR474" s="147">
        <f>PV(0.05,'PV factor'!I371,,-DO474)</f>
        <v>0</v>
      </c>
      <c r="GS474" s="147">
        <f>PV(0.05,'PV factor'!J371,,-DP474)</f>
        <v>0</v>
      </c>
      <c r="GT474" s="147">
        <f>PV(0.05,'PV factor'!K371,,-DQ474)</f>
        <v>0</v>
      </c>
      <c r="GU474" s="147">
        <f>PV(0.05,'PV factor'!L371,,-DR474)</f>
        <v>0</v>
      </c>
      <c r="GV474" s="147">
        <f>PV(0.05,'PV factor'!M371,,-DS474)</f>
        <v>0</v>
      </c>
      <c r="GW474" s="147">
        <f>PV(0.05,'PV factor'!N371,,-DT474)</f>
        <v>0</v>
      </c>
      <c r="GX474" s="147">
        <f>PV(0.05,'PV factor'!O371,,-DU474)</f>
        <v>0</v>
      </c>
      <c r="GY474" s="147">
        <f>PV(0.05,'PV factor'!P371,,-DV474)</f>
        <v>0</v>
      </c>
      <c r="GZ474" s="147">
        <f>PV(0.05,'PV factor'!Q371,,-DW474)</f>
        <v>0</v>
      </c>
      <c r="HA474" s="147">
        <f>PV(0.05,'PV factor'!R371,,-DX474)</f>
        <v>0</v>
      </c>
      <c r="HB474" s="147">
        <f>PV(0.05,'PV factor'!S371,,-DY474)</f>
        <v>0</v>
      </c>
      <c r="HC474" s="147">
        <f>PV(0.05,'PV factor'!T371,,-DZ474)</f>
        <v>0</v>
      </c>
      <c r="HD474" s="147">
        <f>PV(0.05,'PV factor'!U371,,-EA474)</f>
        <v>0</v>
      </c>
      <c r="HE474" s="147">
        <f>PV(0.05,'PV factor'!V371,,-EB474)</f>
        <v>0</v>
      </c>
      <c r="HF474" s="147">
        <f>PV(0.05,'PV factor'!W371,,-EC474)</f>
        <v>0</v>
      </c>
      <c r="HG474" s="147">
        <f>PV(0.05,'PV factor'!X371,,-ED474)</f>
        <v>0</v>
      </c>
      <c r="HH474" s="147">
        <f>PV(0.05,'PV factor'!Y371,,-EE474)</f>
        <v>0</v>
      </c>
      <c r="HI474" s="147">
        <f>PV(0.05,'PV factor'!Z371,,-EF474)</f>
        <v>0</v>
      </c>
      <c r="HJ474" s="147">
        <f>PV(0.05,'PV factor'!AA371,,-EG474)</f>
        <v>0</v>
      </c>
      <c r="HK474" s="147">
        <f>PV(0.05,'PV factor'!AB371,,-EH474)</f>
        <v>0</v>
      </c>
      <c r="HL474" s="147">
        <f>PV(0.05,'PV factor'!AC371,,-EI474)</f>
        <v>0</v>
      </c>
      <c r="HM474" s="147">
        <f>PV(0.05,'PV factor'!AD371,,-EJ474)</f>
        <v>0</v>
      </c>
      <c r="HN474" s="147">
        <f>PV(0.05,'PV factor'!AE371,,-EK474)</f>
        <v>0</v>
      </c>
      <c r="HO474" s="147">
        <f>PV(0.05,'PV factor'!AF371,,-EL474)</f>
        <v>0</v>
      </c>
      <c r="HP474" s="147">
        <f>PV(0.05,'PV factor'!AG371,,-EM474)</f>
        <v>0</v>
      </c>
      <c r="HQ474" s="147">
        <f>PV(0.05,'PV factor'!AH371,,-EN474)</f>
        <v>0</v>
      </c>
      <c r="HR474" s="147">
        <f>PV(0.05,'PV factor'!AI371,,-EO474)</f>
        <v>0</v>
      </c>
      <c r="HS474" s="147">
        <f>PV(0.05,'PV factor'!AJ371,,-EP474)</f>
        <v>0</v>
      </c>
      <c r="HT474" s="147">
        <f>PV(0.05,'PV factor'!AK371,,-EQ474)</f>
        <v>0</v>
      </c>
      <c r="HU474" s="147">
        <f>PV(0.05,'PV factor'!AL371,,-ER474)</f>
        <v>0</v>
      </c>
      <c r="HV474" s="147">
        <f>PV(0.05,'PV factor'!AM371,,-ES474)</f>
        <v>0</v>
      </c>
      <c r="HW474" s="147">
        <f>PV(0.05,'PV factor'!AN371,,-ET474)</f>
        <v>0</v>
      </c>
      <c r="HX474" s="147">
        <f>PV(0.05,'PV factor'!AO371,,-EU474)</f>
        <v>0</v>
      </c>
      <c r="HY474" s="147">
        <f>PV(0.05,'PV factor'!AP371,,-EV474)</f>
        <v>0</v>
      </c>
      <c r="HZ474" s="147">
        <f t="shared" si="753"/>
        <v>667314.54486556526</v>
      </c>
      <c r="IA474" s="147">
        <f t="shared" si="754"/>
        <v>0</v>
      </c>
      <c r="IB474" s="401">
        <f t="shared" si="755"/>
        <v>0</v>
      </c>
    </row>
    <row r="475" spans="1:236" s="180" customFormat="1" ht="90" customHeight="1" x14ac:dyDescent="0.25">
      <c r="A475" s="161" t="s">
        <v>2267</v>
      </c>
      <c r="B475" s="161" t="s">
        <v>2642</v>
      </c>
      <c r="C475" s="150" t="s">
        <v>2182</v>
      </c>
      <c r="D475" s="148">
        <v>8</v>
      </c>
      <c r="E475" s="161" t="s">
        <v>2665</v>
      </c>
      <c r="F475" s="151" t="s">
        <v>2666</v>
      </c>
      <c r="G475" s="151" t="s">
        <v>2667</v>
      </c>
      <c r="H475" s="79" t="s">
        <v>77</v>
      </c>
      <c r="I475" s="151" t="s">
        <v>2549</v>
      </c>
      <c r="J475" s="151">
        <v>40</v>
      </c>
      <c r="K475" s="227" t="s">
        <v>79</v>
      </c>
      <c r="L475" s="79"/>
      <c r="M475" s="160" t="s">
        <v>2668</v>
      </c>
      <c r="N475" s="79" t="s">
        <v>81</v>
      </c>
      <c r="O475" s="13" t="s">
        <v>217</v>
      </c>
      <c r="P475" s="79" t="s">
        <v>461</v>
      </c>
      <c r="Q475" s="79" t="s">
        <v>87</v>
      </c>
      <c r="R475" s="79" t="s">
        <v>108</v>
      </c>
      <c r="S475" s="79" t="s">
        <v>99</v>
      </c>
      <c r="T475" s="79" t="s">
        <v>2551</v>
      </c>
      <c r="U475" s="79" t="s">
        <v>100</v>
      </c>
      <c r="V475" s="81">
        <v>1</v>
      </c>
      <c r="W475" s="149">
        <v>450000</v>
      </c>
      <c r="X475" s="162">
        <v>0</v>
      </c>
      <c r="Y475" s="162">
        <v>0</v>
      </c>
      <c r="Z475" s="162">
        <v>0</v>
      </c>
      <c r="AA475" s="162">
        <v>0</v>
      </c>
      <c r="AB475" s="162">
        <v>50000</v>
      </c>
      <c r="AC475" s="162">
        <v>150000</v>
      </c>
      <c r="AD475" s="162">
        <v>150000</v>
      </c>
      <c r="AE475" s="162">
        <v>100000</v>
      </c>
      <c r="AF475" s="149">
        <v>0</v>
      </c>
      <c r="AG475" s="149">
        <v>0</v>
      </c>
      <c r="AH475" s="149">
        <v>0</v>
      </c>
      <c r="AI475" s="88" t="s">
        <v>88</v>
      </c>
      <c r="AJ475" s="149">
        <v>0</v>
      </c>
      <c r="AK475" s="162">
        <v>0</v>
      </c>
      <c r="AL475" s="162">
        <v>0</v>
      </c>
      <c r="AM475" s="162">
        <v>0</v>
      </c>
      <c r="AN475" s="162">
        <v>0</v>
      </c>
      <c r="AO475" s="162">
        <v>0</v>
      </c>
      <c r="AP475" s="162">
        <v>0</v>
      </c>
      <c r="AQ475" s="149">
        <v>0</v>
      </c>
      <c r="AR475" s="149">
        <v>0</v>
      </c>
      <c r="AS475" s="149">
        <v>0</v>
      </c>
      <c r="AT475" s="149">
        <v>0</v>
      </c>
      <c r="AU475" s="151" t="s">
        <v>2669</v>
      </c>
      <c r="AV475" s="230">
        <f t="shared" si="721"/>
        <v>0</v>
      </c>
      <c r="AW475" s="230">
        <f t="shared" si="722"/>
        <v>0</v>
      </c>
      <c r="AX475" s="230" t="str">
        <f t="shared" si="723"/>
        <v>B5</v>
      </c>
      <c r="AY475" s="141">
        <f t="shared" si="724"/>
        <v>9</v>
      </c>
      <c r="AZ475" s="70">
        <f t="shared" si="725"/>
        <v>1</v>
      </c>
      <c r="BA475" s="70">
        <f t="shared" si="726"/>
        <v>1</v>
      </c>
      <c r="BB475" s="70">
        <f t="shared" si="727"/>
        <v>1</v>
      </c>
      <c r="BC475" s="70">
        <f t="shared" si="728"/>
        <v>1</v>
      </c>
      <c r="BD475" s="70">
        <f t="shared" si="729"/>
        <v>1</v>
      </c>
      <c r="BE475" s="70">
        <f t="shared" si="730"/>
        <v>1</v>
      </c>
      <c r="BF475" s="70">
        <f t="shared" si="731"/>
        <v>1</v>
      </c>
      <c r="BG475" s="71">
        <f t="shared" si="732"/>
        <v>0</v>
      </c>
      <c r="BH475" s="71">
        <f t="shared" si="733"/>
        <v>1</v>
      </c>
      <c r="BI475" s="71">
        <f t="shared" si="734"/>
        <v>0</v>
      </c>
      <c r="BJ475" s="71">
        <f t="shared" si="735"/>
        <v>0</v>
      </c>
      <c r="BK475" s="71">
        <f t="shared" si="736"/>
        <v>1</v>
      </c>
      <c r="BL475" s="70">
        <f t="shared" si="737"/>
        <v>1</v>
      </c>
      <c r="BM475" s="70">
        <f t="shared" si="738"/>
        <v>1</v>
      </c>
      <c r="BN475" s="70">
        <f t="shared" si="739"/>
        <v>0</v>
      </c>
      <c r="BO475" s="70">
        <f t="shared" si="740"/>
        <v>1</v>
      </c>
      <c r="BP475" s="144">
        <f t="shared" si="741"/>
        <v>0</v>
      </c>
      <c r="BQ475" s="144">
        <f t="shared" si="742"/>
        <v>0</v>
      </c>
      <c r="BR475" s="144">
        <f t="shared" si="743"/>
        <v>0</v>
      </c>
      <c r="BS475" s="144">
        <f t="shared" si="744"/>
        <v>50000</v>
      </c>
      <c r="BT475" s="144">
        <f t="shared" si="745"/>
        <v>150000</v>
      </c>
      <c r="BU475" s="144">
        <f t="shared" si="746"/>
        <v>150000</v>
      </c>
      <c r="BV475" s="144">
        <f t="shared" si="747"/>
        <v>100000</v>
      </c>
      <c r="BW475" s="144">
        <f t="shared" si="748"/>
        <v>0</v>
      </c>
      <c r="BX475" s="144">
        <f t="shared" si="749"/>
        <v>0</v>
      </c>
      <c r="BY475" s="144">
        <f t="shared" si="750"/>
        <v>0</v>
      </c>
      <c r="BZ475" s="9">
        <v>0</v>
      </c>
      <c r="CA475" s="9">
        <v>0</v>
      </c>
      <c r="CB475" s="9">
        <v>0</v>
      </c>
      <c r="CC475" s="9">
        <v>0</v>
      </c>
      <c r="CD475" s="9">
        <v>0</v>
      </c>
      <c r="CE475" s="9">
        <v>0</v>
      </c>
      <c r="CF475" s="9">
        <v>0</v>
      </c>
      <c r="CG475" s="9">
        <v>0</v>
      </c>
      <c r="CH475" s="9">
        <v>0</v>
      </c>
      <c r="CI475" s="9">
        <v>0</v>
      </c>
      <c r="CJ475" s="9">
        <v>0</v>
      </c>
      <c r="CK475" s="9">
        <v>0</v>
      </c>
      <c r="CL475" s="9">
        <v>0</v>
      </c>
      <c r="CM475" s="9">
        <v>0</v>
      </c>
      <c r="CN475" s="9">
        <v>0</v>
      </c>
      <c r="CO475" s="9">
        <v>0</v>
      </c>
      <c r="CP475" s="9">
        <v>0</v>
      </c>
      <c r="CQ475" s="9">
        <v>0</v>
      </c>
      <c r="CR475" s="9">
        <v>0</v>
      </c>
      <c r="CS475" s="9">
        <v>0</v>
      </c>
      <c r="CT475" s="9">
        <v>0</v>
      </c>
      <c r="CU475" s="9">
        <v>0</v>
      </c>
      <c r="CV475" s="9">
        <v>0</v>
      </c>
      <c r="CW475" s="9">
        <v>0</v>
      </c>
      <c r="CX475" s="9">
        <v>0</v>
      </c>
      <c r="CY475" s="9">
        <v>0</v>
      </c>
      <c r="CZ475" s="9">
        <v>0</v>
      </c>
      <c r="DA475" s="9">
        <v>0</v>
      </c>
      <c r="DB475" s="9">
        <v>0</v>
      </c>
      <c r="DC475" s="9">
        <v>0</v>
      </c>
      <c r="DD475" s="9">
        <v>0</v>
      </c>
      <c r="DE475" s="9">
        <v>0</v>
      </c>
      <c r="DF475" s="9">
        <v>0</v>
      </c>
      <c r="DG475" s="144">
        <f t="shared" si="751"/>
        <v>0</v>
      </c>
      <c r="DH475" s="144">
        <f t="shared" ref="DH475:EW475" si="778">DG475</f>
        <v>0</v>
      </c>
      <c r="DI475" s="144">
        <f t="shared" si="778"/>
        <v>0</v>
      </c>
      <c r="DJ475" s="144">
        <f t="shared" si="778"/>
        <v>0</v>
      </c>
      <c r="DK475" s="144">
        <f t="shared" si="778"/>
        <v>0</v>
      </c>
      <c r="DL475" s="144">
        <f t="shared" si="778"/>
        <v>0</v>
      </c>
      <c r="DM475" s="144">
        <f t="shared" si="778"/>
        <v>0</v>
      </c>
      <c r="DN475" s="144">
        <f t="shared" si="778"/>
        <v>0</v>
      </c>
      <c r="DO475" s="144">
        <f t="shared" si="778"/>
        <v>0</v>
      </c>
      <c r="DP475" s="144">
        <f t="shared" si="778"/>
        <v>0</v>
      </c>
      <c r="DQ475" s="144">
        <f t="shared" si="778"/>
        <v>0</v>
      </c>
      <c r="DR475" s="144">
        <f t="shared" si="778"/>
        <v>0</v>
      </c>
      <c r="DS475" s="144">
        <f t="shared" si="778"/>
        <v>0</v>
      </c>
      <c r="DT475" s="144">
        <f t="shared" si="778"/>
        <v>0</v>
      </c>
      <c r="DU475" s="144">
        <f t="shared" si="778"/>
        <v>0</v>
      </c>
      <c r="DV475" s="144">
        <f t="shared" si="778"/>
        <v>0</v>
      </c>
      <c r="DW475" s="144">
        <f t="shared" si="778"/>
        <v>0</v>
      </c>
      <c r="DX475" s="144">
        <f t="shared" si="778"/>
        <v>0</v>
      </c>
      <c r="DY475" s="144">
        <f t="shared" si="778"/>
        <v>0</v>
      </c>
      <c r="DZ475" s="144">
        <f t="shared" si="778"/>
        <v>0</v>
      </c>
      <c r="EA475" s="144">
        <f t="shared" si="778"/>
        <v>0</v>
      </c>
      <c r="EB475" s="144">
        <f t="shared" si="778"/>
        <v>0</v>
      </c>
      <c r="EC475" s="144">
        <f t="shared" si="778"/>
        <v>0</v>
      </c>
      <c r="ED475" s="144">
        <f t="shared" si="778"/>
        <v>0</v>
      </c>
      <c r="EE475" s="144">
        <f t="shared" si="778"/>
        <v>0</v>
      </c>
      <c r="EF475" s="144">
        <f t="shared" si="778"/>
        <v>0</v>
      </c>
      <c r="EG475" s="144">
        <f t="shared" si="778"/>
        <v>0</v>
      </c>
      <c r="EH475" s="144">
        <f t="shared" si="778"/>
        <v>0</v>
      </c>
      <c r="EI475" s="144">
        <f t="shared" si="778"/>
        <v>0</v>
      </c>
      <c r="EJ475" s="144">
        <f t="shared" si="778"/>
        <v>0</v>
      </c>
      <c r="EK475" s="144">
        <f t="shared" si="778"/>
        <v>0</v>
      </c>
      <c r="EL475" s="144">
        <f t="shared" si="778"/>
        <v>0</v>
      </c>
      <c r="EM475" s="144">
        <f t="shared" si="778"/>
        <v>0</v>
      </c>
      <c r="EN475" s="144">
        <f t="shared" si="778"/>
        <v>0</v>
      </c>
      <c r="EO475" s="144">
        <f t="shared" si="778"/>
        <v>0</v>
      </c>
      <c r="EP475" s="144">
        <f t="shared" si="778"/>
        <v>0</v>
      </c>
      <c r="EQ475" s="144">
        <f t="shared" si="778"/>
        <v>0</v>
      </c>
      <c r="ER475" s="144">
        <f t="shared" si="778"/>
        <v>0</v>
      </c>
      <c r="ES475" s="144">
        <f t="shared" si="778"/>
        <v>0</v>
      </c>
      <c r="ET475" s="144">
        <f t="shared" si="778"/>
        <v>0</v>
      </c>
      <c r="EU475" s="144">
        <f t="shared" si="778"/>
        <v>0</v>
      </c>
      <c r="EV475" s="144">
        <f t="shared" si="778"/>
        <v>0</v>
      </c>
      <c r="EW475" s="144">
        <f t="shared" si="778"/>
        <v>0</v>
      </c>
      <c r="EX475" s="147">
        <f>PV(0.05,'PV factor'!C362,,-BR475)</f>
        <v>0</v>
      </c>
      <c r="EY475" s="147">
        <f>PV(0.05,'PV factor'!D362,,-BS475)</f>
        <v>43191.879926573798</v>
      </c>
      <c r="EZ475" s="147">
        <f>PV(0.05,'PV factor'!E362,,-BT475)</f>
        <v>123405.3712187823</v>
      </c>
      <c r="FA475" s="147">
        <f>PV(0.05,'PV factor'!F362,,-BU475)</f>
        <v>117528.92497026884</v>
      </c>
      <c r="FB475" s="147">
        <f>PV(0.05,'PV factor'!G362,,-BV475)</f>
        <v>74621.53966366277</v>
      </c>
      <c r="FC475" s="147">
        <f>PV(0.05,'PV factor'!H362,,-BW475)</f>
        <v>0</v>
      </c>
      <c r="FD475" s="147">
        <f>PV(0.05,'PV factor'!I362,,-BX475)</f>
        <v>0</v>
      </c>
      <c r="FE475" s="147">
        <f>PV(0.05,'PV factor'!J362,,-BY475)</f>
        <v>0</v>
      </c>
      <c r="FF475" s="147">
        <f>PV(0.05,'PV factor'!K362,,-BZ475)</f>
        <v>0</v>
      </c>
      <c r="FG475" s="147">
        <f>PV(0.05,'PV factor'!L362,,-CA475)</f>
        <v>0</v>
      </c>
      <c r="FH475" s="147">
        <f>PV(0.05,'PV factor'!M362,,-CB475)</f>
        <v>0</v>
      </c>
      <c r="FI475" s="147">
        <f>PV(0.05,'PV factor'!N362,,-CC475)</f>
        <v>0</v>
      </c>
      <c r="FJ475" s="147">
        <f>PV(0.05,'PV factor'!O362,,-CD475)</f>
        <v>0</v>
      </c>
      <c r="FK475" s="147">
        <f>PV(0.05,'PV factor'!P362,,-CE475)</f>
        <v>0</v>
      </c>
      <c r="FL475" s="147">
        <f>PV(0.05,'PV factor'!Q362,,-CF475)</f>
        <v>0</v>
      </c>
      <c r="FM475" s="147">
        <f>PV(0.05,'PV factor'!R362,,-CG475)</f>
        <v>0</v>
      </c>
      <c r="FN475" s="147">
        <f>PV(0.05,'PV factor'!S362,,-CH475)</f>
        <v>0</v>
      </c>
      <c r="FO475" s="147">
        <f>PV(0.05,'PV factor'!T362,,-CI475)</f>
        <v>0</v>
      </c>
      <c r="FP475" s="147">
        <f>PV(0.05,'PV factor'!U362,,-CJ475)</f>
        <v>0</v>
      </c>
      <c r="FQ475" s="147">
        <f>PV(0.05,'PV factor'!V362,,-CK475)</f>
        <v>0</v>
      </c>
      <c r="FR475" s="147">
        <f>PV(0.05,'PV factor'!W362,,-CL475)</f>
        <v>0</v>
      </c>
      <c r="FS475" s="147">
        <f>PV(0.05,'PV factor'!X362,,-CM475)</f>
        <v>0</v>
      </c>
      <c r="FT475" s="147">
        <f>PV(0.05,'PV factor'!Y362,,-CN475)</f>
        <v>0</v>
      </c>
      <c r="FU475" s="147">
        <f>PV(0.05,'PV factor'!Z362,,-CO475)</f>
        <v>0</v>
      </c>
      <c r="FV475" s="147">
        <f>PV(0.05,'PV factor'!AA362,,-CP475)</f>
        <v>0</v>
      </c>
      <c r="FW475" s="147">
        <f>PV(0.05,'PV factor'!AB362,,-CQ475)</f>
        <v>0</v>
      </c>
      <c r="FX475" s="147">
        <f>PV(0.05,'PV factor'!AC362,,-CR475)</f>
        <v>0</v>
      </c>
      <c r="FY475" s="147">
        <f>PV(0.05,'PV factor'!AD362,,-CS475)</f>
        <v>0</v>
      </c>
      <c r="FZ475" s="147">
        <f>PV(0.05,'PV factor'!AE362,,-CT475)</f>
        <v>0</v>
      </c>
      <c r="GA475" s="147">
        <f>PV(0.05,'PV factor'!AF362,,-CU475)</f>
        <v>0</v>
      </c>
      <c r="GB475" s="147">
        <f>PV(0.05,'PV factor'!AG362,,-CV475)</f>
        <v>0</v>
      </c>
      <c r="GC475" s="147">
        <f>PV(0.05,'PV factor'!AH362,,-CW475)</f>
        <v>0</v>
      </c>
      <c r="GD475" s="147">
        <f>PV(0.05,'PV factor'!AI362,,-CX475)</f>
        <v>0</v>
      </c>
      <c r="GE475" s="147">
        <f>PV(0.05,'PV factor'!AJ362,,-CY475)</f>
        <v>0</v>
      </c>
      <c r="GF475" s="147">
        <f>PV(0.05,'PV factor'!AK362,,-CZ475)</f>
        <v>0</v>
      </c>
      <c r="GG475" s="147">
        <f>PV(0.05,'PV factor'!AL362,,-DA475)</f>
        <v>0</v>
      </c>
      <c r="GH475" s="147">
        <f>PV(0.05,'PV factor'!AM362,,-DB475)</f>
        <v>0</v>
      </c>
      <c r="GI475" s="147">
        <f>PV(0.05,'PV factor'!AN362,,-DC475)</f>
        <v>0</v>
      </c>
      <c r="GJ475" s="147">
        <f>PV(0.05,'PV factor'!AO362,,-DD475)</f>
        <v>0</v>
      </c>
      <c r="GK475" s="147">
        <f>PV(0.05,'PV factor'!AP362,,-DE475)</f>
        <v>0</v>
      </c>
      <c r="GL475" s="147">
        <f>PV(0.05,'PV factor'!C362,,-DI475)</f>
        <v>0</v>
      </c>
      <c r="GM475" s="147">
        <f>PV(0.05,'PV factor'!D362,,-DJ475)</f>
        <v>0</v>
      </c>
      <c r="GN475" s="147">
        <f>PV(0.05,'PV factor'!E362,,-DK475)</f>
        <v>0</v>
      </c>
      <c r="GO475" s="147">
        <f>PV(0.05,'PV factor'!F362,,-DL475)</f>
        <v>0</v>
      </c>
      <c r="GP475" s="147">
        <f>PV(0.05,'PV factor'!G362,,-DM475)</f>
        <v>0</v>
      </c>
      <c r="GQ475" s="147">
        <f>PV(0.05,'PV factor'!H362,,-DN475)</f>
        <v>0</v>
      </c>
      <c r="GR475" s="147">
        <f>PV(0.05,'PV factor'!I362,,-DO475)</f>
        <v>0</v>
      </c>
      <c r="GS475" s="147">
        <f>PV(0.05,'PV factor'!J362,,-DP475)</f>
        <v>0</v>
      </c>
      <c r="GT475" s="147">
        <f>PV(0.05,'PV factor'!K362,,-DQ475)</f>
        <v>0</v>
      </c>
      <c r="GU475" s="147">
        <f>PV(0.05,'PV factor'!L362,,-DR475)</f>
        <v>0</v>
      </c>
      <c r="GV475" s="147">
        <f>PV(0.05,'PV factor'!M362,,-DS475)</f>
        <v>0</v>
      </c>
      <c r="GW475" s="147">
        <f>PV(0.05,'PV factor'!N362,,-DT475)</f>
        <v>0</v>
      </c>
      <c r="GX475" s="147">
        <f>PV(0.05,'PV factor'!O362,,-DU475)</f>
        <v>0</v>
      </c>
      <c r="GY475" s="147">
        <f>PV(0.05,'PV factor'!P362,,-DV475)</f>
        <v>0</v>
      </c>
      <c r="GZ475" s="147">
        <f>PV(0.05,'PV factor'!Q362,,-DW475)</f>
        <v>0</v>
      </c>
      <c r="HA475" s="147">
        <f>PV(0.05,'PV factor'!R362,,-DX475)</f>
        <v>0</v>
      </c>
      <c r="HB475" s="147">
        <f>PV(0.05,'PV factor'!S362,,-DY475)</f>
        <v>0</v>
      </c>
      <c r="HC475" s="147">
        <f>PV(0.05,'PV factor'!T362,,-DZ475)</f>
        <v>0</v>
      </c>
      <c r="HD475" s="147">
        <f>PV(0.05,'PV factor'!U362,,-EA475)</f>
        <v>0</v>
      </c>
      <c r="HE475" s="147">
        <f>PV(0.05,'PV factor'!V362,,-EB475)</f>
        <v>0</v>
      </c>
      <c r="HF475" s="147">
        <f>PV(0.05,'PV factor'!W362,,-EC475)</f>
        <v>0</v>
      </c>
      <c r="HG475" s="147">
        <f>PV(0.05,'PV factor'!X362,,-ED475)</f>
        <v>0</v>
      </c>
      <c r="HH475" s="147">
        <f>PV(0.05,'PV factor'!Y362,,-EE475)</f>
        <v>0</v>
      </c>
      <c r="HI475" s="147">
        <f>PV(0.05,'PV factor'!Z362,,-EF475)</f>
        <v>0</v>
      </c>
      <c r="HJ475" s="147">
        <f>PV(0.05,'PV factor'!AA362,,-EG475)</f>
        <v>0</v>
      </c>
      <c r="HK475" s="147">
        <f>PV(0.05,'PV factor'!AB362,,-EH475)</f>
        <v>0</v>
      </c>
      <c r="HL475" s="147">
        <f>PV(0.05,'PV factor'!AC362,,-EI475)</f>
        <v>0</v>
      </c>
      <c r="HM475" s="147">
        <f>PV(0.05,'PV factor'!AD362,,-EJ475)</f>
        <v>0</v>
      </c>
      <c r="HN475" s="147">
        <f>PV(0.05,'PV factor'!AE362,,-EK475)</f>
        <v>0</v>
      </c>
      <c r="HO475" s="147">
        <f>PV(0.05,'PV factor'!AF362,,-EL475)</f>
        <v>0</v>
      </c>
      <c r="HP475" s="147">
        <f>PV(0.05,'PV factor'!AG362,,-EM475)</f>
        <v>0</v>
      </c>
      <c r="HQ475" s="147">
        <f>PV(0.05,'PV factor'!AH362,,-EN475)</f>
        <v>0</v>
      </c>
      <c r="HR475" s="147">
        <f>PV(0.05,'PV factor'!AI362,,-EO475)</f>
        <v>0</v>
      </c>
      <c r="HS475" s="147">
        <f>PV(0.05,'PV factor'!AJ362,,-EP475)</f>
        <v>0</v>
      </c>
      <c r="HT475" s="147">
        <f>PV(0.05,'PV factor'!AK362,,-EQ475)</f>
        <v>0</v>
      </c>
      <c r="HU475" s="147">
        <f>PV(0.05,'PV factor'!AL362,,-ER475)</f>
        <v>0</v>
      </c>
      <c r="HV475" s="147">
        <f>PV(0.05,'PV factor'!AM362,,-ES475)</f>
        <v>0</v>
      </c>
      <c r="HW475" s="147">
        <f>PV(0.05,'PV factor'!AN362,,-ET475)</f>
        <v>0</v>
      </c>
      <c r="HX475" s="147">
        <f>PV(0.05,'PV factor'!AO362,,-EU475)</f>
        <v>0</v>
      </c>
      <c r="HY475" s="147">
        <f>PV(0.05,'PV factor'!AP362,,-EV475)</f>
        <v>0</v>
      </c>
      <c r="HZ475" s="147">
        <f t="shared" si="753"/>
        <v>358747.71577928774</v>
      </c>
      <c r="IA475" s="147">
        <f t="shared" si="754"/>
        <v>0</v>
      </c>
      <c r="IB475" s="401">
        <f t="shared" si="755"/>
        <v>0</v>
      </c>
    </row>
    <row r="476" spans="1:236" s="180" customFormat="1" ht="90" customHeight="1" x14ac:dyDescent="0.25">
      <c r="A476" s="161" t="s">
        <v>2267</v>
      </c>
      <c r="B476" s="150" t="s">
        <v>2910</v>
      </c>
      <c r="C476" s="150" t="s">
        <v>2245</v>
      </c>
      <c r="D476" s="148">
        <v>4</v>
      </c>
      <c r="E476" s="150" t="s">
        <v>2923</v>
      </c>
      <c r="F476" s="151" t="s">
        <v>2924</v>
      </c>
      <c r="G476" s="151" t="s">
        <v>2925</v>
      </c>
      <c r="H476" s="79" t="s">
        <v>77</v>
      </c>
      <c r="I476" s="151" t="s">
        <v>316</v>
      </c>
      <c r="J476" s="151">
        <v>40</v>
      </c>
      <c r="K476" s="227" t="s">
        <v>79</v>
      </c>
      <c r="L476" s="79"/>
      <c r="M476" s="79" t="s">
        <v>2914</v>
      </c>
      <c r="N476" s="79" t="s">
        <v>81</v>
      </c>
      <c r="O476" s="79" t="s">
        <v>454</v>
      </c>
      <c r="P476" s="79" t="s">
        <v>457</v>
      </c>
      <c r="Q476" s="112" t="s">
        <v>100</v>
      </c>
      <c r="R476" s="79" t="s">
        <v>108</v>
      </c>
      <c r="S476" s="79" t="s">
        <v>99</v>
      </c>
      <c r="T476" s="79" t="s">
        <v>2915</v>
      </c>
      <c r="U476" s="79" t="s">
        <v>100</v>
      </c>
      <c r="V476" s="81">
        <v>1</v>
      </c>
      <c r="W476" s="149">
        <v>333750</v>
      </c>
      <c r="X476" s="149">
        <v>29000</v>
      </c>
      <c r="Y476" s="149">
        <v>0</v>
      </c>
      <c r="Z476" s="127">
        <v>0</v>
      </c>
      <c r="AA476" s="149">
        <v>29000</v>
      </c>
      <c r="AB476" s="149">
        <v>304750</v>
      </c>
      <c r="AC476" s="149">
        <v>0</v>
      </c>
      <c r="AD476" s="149">
        <v>0</v>
      </c>
      <c r="AE476" s="149">
        <v>0</v>
      </c>
      <c r="AF476" s="149">
        <v>0</v>
      </c>
      <c r="AG476" s="149">
        <v>0</v>
      </c>
      <c r="AH476" s="149">
        <v>0</v>
      </c>
      <c r="AI476" s="88" t="s">
        <v>88</v>
      </c>
      <c r="AJ476" s="149">
        <v>0</v>
      </c>
      <c r="AK476" s="149">
        <v>0</v>
      </c>
      <c r="AL476" s="149">
        <v>0</v>
      </c>
      <c r="AM476" s="149">
        <v>0</v>
      </c>
      <c r="AN476" s="149">
        <v>0</v>
      </c>
      <c r="AO476" s="149">
        <v>0</v>
      </c>
      <c r="AP476" s="149">
        <v>0</v>
      </c>
      <c r="AQ476" s="149">
        <v>0</v>
      </c>
      <c r="AR476" s="149">
        <v>0</v>
      </c>
      <c r="AS476" s="149">
        <v>0</v>
      </c>
      <c r="AT476" s="149">
        <v>0</v>
      </c>
      <c r="AU476" s="151"/>
      <c r="AV476" s="230">
        <f t="shared" si="721"/>
        <v>0</v>
      </c>
      <c r="AW476" s="230">
        <f t="shared" si="722"/>
        <v>0</v>
      </c>
      <c r="AX476" s="230" t="str">
        <f t="shared" si="723"/>
        <v>A2</v>
      </c>
      <c r="AY476" s="141">
        <f t="shared" si="724"/>
        <v>8</v>
      </c>
      <c r="AZ476" s="70">
        <f t="shared" si="725"/>
        <v>1</v>
      </c>
      <c r="BA476" s="70">
        <f t="shared" si="726"/>
        <v>1</v>
      </c>
      <c r="BB476" s="70">
        <f t="shared" si="727"/>
        <v>0</v>
      </c>
      <c r="BC476" s="70">
        <f t="shared" si="728"/>
        <v>1</v>
      </c>
      <c r="BD476" s="70">
        <f t="shared" si="729"/>
        <v>1</v>
      </c>
      <c r="BE476" s="70">
        <f t="shared" si="730"/>
        <v>1</v>
      </c>
      <c r="BF476" s="70">
        <f t="shared" si="731"/>
        <v>1</v>
      </c>
      <c r="BG476" s="71">
        <f t="shared" si="732"/>
        <v>0</v>
      </c>
      <c r="BH476" s="71">
        <f t="shared" si="733"/>
        <v>1</v>
      </c>
      <c r="BI476" s="71">
        <f t="shared" si="734"/>
        <v>0</v>
      </c>
      <c r="BJ476" s="71">
        <f t="shared" si="735"/>
        <v>0</v>
      </c>
      <c r="BK476" s="71">
        <f t="shared" si="736"/>
        <v>1</v>
      </c>
      <c r="BL476" s="70">
        <f t="shared" si="737"/>
        <v>1</v>
      </c>
      <c r="BM476" s="70">
        <f t="shared" si="738"/>
        <v>1</v>
      </c>
      <c r="BN476" s="70">
        <f t="shared" si="739"/>
        <v>0</v>
      </c>
      <c r="BO476" s="70">
        <f t="shared" si="740"/>
        <v>1</v>
      </c>
      <c r="BP476" s="144">
        <f t="shared" si="741"/>
        <v>0</v>
      </c>
      <c r="BQ476" s="144">
        <f t="shared" si="742"/>
        <v>0</v>
      </c>
      <c r="BR476" s="144">
        <f t="shared" si="743"/>
        <v>29000</v>
      </c>
      <c r="BS476" s="144">
        <f t="shared" si="744"/>
        <v>304750</v>
      </c>
      <c r="BT476" s="144">
        <f t="shared" si="745"/>
        <v>0</v>
      </c>
      <c r="BU476" s="144">
        <f t="shared" si="746"/>
        <v>0</v>
      </c>
      <c r="BV476" s="144">
        <f t="shared" si="747"/>
        <v>0</v>
      </c>
      <c r="BW476" s="144">
        <f t="shared" si="748"/>
        <v>0</v>
      </c>
      <c r="BX476" s="144">
        <f t="shared" si="749"/>
        <v>0</v>
      </c>
      <c r="BY476" s="144">
        <f t="shared" si="750"/>
        <v>0</v>
      </c>
      <c r="BZ476" s="9">
        <v>0</v>
      </c>
      <c r="CA476" s="9">
        <v>0</v>
      </c>
      <c r="CB476" s="9">
        <v>0</v>
      </c>
      <c r="CC476" s="9">
        <v>0</v>
      </c>
      <c r="CD476" s="9">
        <v>0</v>
      </c>
      <c r="CE476" s="9">
        <v>0</v>
      </c>
      <c r="CF476" s="9">
        <v>0</v>
      </c>
      <c r="CG476" s="9">
        <v>0</v>
      </c>
      <c r="CH476" s="9">
        <v>0</v>
      </c>
      <c r="CI476" s="9">
        <v>0</v>
      </c>
      <c r="CJ476" s="9">
        <v>0</v>
      </c>
      <c r="CK476" s="9">
        <v>0</v>
      </c>
      <c r="CL476" s="9">
        <v>0</v>
      </c>
      <c r="CM476" s="9">
        <v>0</v>
      </c>
      <c r="CN476" s="9">
        <v>0</v>
      </c>
      <c r="CO476" s="9">
        <v>0</v>
      </c>
      <c r="CP476" s="9">
        <v>0</v>
      </c>
      <c r="CQ476" s="9">
        <v>0</v>
      </c>
      <c r="CR476" s="9">
        <v>0</v>
      </c>
      <c r="CS476" s="9">
        <v>0</v>
      </c>
      <c r="CT476" s="9">
        <v>0</v>
      </c>
      <c r="CU476" s="9">
        <v>0</v>
      </c>
      <c r="CV476" s="9">
        <v>0</v>
      </c>
      <c r="CW476" s="9">
        <v>0</v>
      </c>
      <c r="CX476" s="9">
        <v>0</v>
      </c>
      <c r="CY476" s="9">
        <v>0</v>
      </c>
      <c r="CZ476" s="9">
        <v>0</v>
      </c>
      <c r="DA476" s="9">
        <v>0</v>
      </c>
      <c r="DB476" s="9">
        <v>0</v>
      </c>
      <c r="DC476" s="9">
        <v>0</v>
      </c>
      <c r="DD476" s="9">
        <v>0</v>
      </c>
      <c r="DE476" s="9">
        <v>0</v>
      </c>
      <c r="DF476" s="9">
        <v>0</v>
      </c>
      <c r="DG476" s="144">
        <f t="shared" si="751"/>
        <v>0</v>
      </c>
      <c r="DH476" s="144">
        <f t="shared" ref="DH476:EW476" si="779">DG476</f>
        <v>0</v>
      </c>
      <c r="DI476" s="144">
        <f t="shared" si="779"/>
        <v>0</v>
      </c>
      <c r="DJ476" s="144">
        <f t="shared" si="779"/>
        <v>0</v>
      </c>
      <c r="DK476" s="144">
        <f t="shared" si="779"/>
        <v>0</v>
      </c>
      <c r="DL476" s="144">
        <f t="shared" si="779"/>
        <v>0</v>
      </c>
      <c r="DM476" s="144">
        <f t="shared" si="779"/>
        <v>0</v>
      </c>
      <c r="DN476" s="144">
        <f t="shared" si="779"/>
        <v>0</v>
      </c>
      <c r="DO476" s="144">
        <f t="shared" si="779"/>
        <v>0</v>
      </c>
      <c r="DP476" s="144">
        <f t="shared" si="779"/>
        <v>0</v>
      </c>
      <c r="DQ476" s="144">
        <f t="shared" si="779"/>
        <v>0</v>
      </c>
      <c r="DR476" s="144">
        <f t="shared" si="779"/>
        <v>0</v>
      </c>
      <c r="DS476" s="144">
        <f t="shared" si="779"/>
        <v>0</v>
      </c>
      <c r="DT476" s="144">
        <f t="shared" si="779"/>
        <v>0</v>
      </c>
      <c r="DU476" s="144">
        <f t="shared" si="779"/>
        <v>0</v>
      </c>
      <c r="DV476" s="144">
        <f t="shared" si="779"/>
        <v>0</v>
      </c>
      <c r="DW476" s="144">
        <f t="shared" si="779"/>
        <v>0</v>
      </c>
      <c r="DX476" s="144">
        <f t="shared" si="779"/>
        <v>0</v>
      </c>
      <c r="DY476" s="144">
        <f t="shared" si="779"/>
        <v>0</v>
      </c>
      <c r="DZ476" s="144">
        <f t="shared" si="779"/>
        <v>0</v>
      </c>
      <c r="EA476" s="144">
        <f t="shared" si="779"/>
        <v>0</v>
      </c>
      <c r="EB476" s="144">
        <f t="shared" si="779"/>
        <v>0</v>
      </c>
      <c r="EC476" s="144">
        <f t="shared" si="779"/>
        <v>0</v>
      </c>
      <c r="ED476" s="144">
        <f t="shared" si="779"/>
        <v>0</v>
      </c>
      <c r="EE476" s="144">
        <f t="shared" si="779"/>
        <v>0</v>
      </c>
      <c r="EF476" s="144">
        <f t="shared" si="779"/>
        <v>0</v>
      </c>
      <c r="EG476" s="144">
        <f t="shared" si="779"/>
        <v>0</v>
      </c>
      <c r="EH476" s="144">
        <f t="shared" si="779"/>
        <v>0</v>
      </c>
      <c r="EI476" s="144">
        <f t="shared" si="779"/>
        <v>0</v>
      </c>
      <c r="EJ476" s="144">
        <f t="shared" si="779"/>
        <v>0</v>
      </c>
      <c r="EK476" s="144">
        <f t="shared" si="779"/>
        <v>0</v>
      </c>
      <c r="EL476" s="144">
        <f t="shared" si="779"/>
        <v>0</v>
      </c>
      <c r="EM476" s="144">
        <f t="shared" si="779"/>
        <v>0</v>
      </c>
      <c r="EN476" s="144">
        <f t="shared" si="779"/>
        <v>0</v>
      </c>
      <c r="EO476" s="144">
        <f t="shared" si="779"/>
        <v>0</v>
      </c>
      <c r="EP476" s="144">
        <f t="shared" si="779"/>
        <v>0</v>
      </c>
      <c r="EQ476" s="144">
        <f t="shared" si="779"/>
        <v>0</v>
      </c>
      <c r="ER476" s="144">
        <f t="shared" si="779"/>
        <v>0</v>
      </c>
      <c r="ES476" s="144">
        <f t="shared" si="779"/>
        <v>0</v>
      </c>
      <c r="ET476" s="144">
        <f t="shared" si="779"/>
        <v>0</v>
      </c>
      <c r="EU476" s="144">
        <f t="shared" si="779"/>
        <v>0</v>
      </c>
      <c r="EV476" s="144">
        <f t="shared" si="779"/>
        <v>0</v>
      </c>
      <c r="EW476" s="144">
        <f t="shared" si="779"/>
        <v>0</v>
      </c>
      <c r="EX476" s="147">
        <f>PV(0.05,'PV factor'!C420,,-BR476)</f>
        <v>26303.854875283447</v>
      </c>
      <c r="EY476" s="147">
        <f>PV(0.05,'PV factor'!D420,,-BS476)</f>
        <v>263254.50815246732</v>
      </c>
      <c r="EZ476" s="147">
        <f>PV(0.05,'PV factor'!E420,,-BT476)</f>
        <v>0</v>
      </c>
      <c r="FA476" s="147">
        <f>PV(0.05,'PV factor'!F420,,-BU476)</f>
        <v>0</v>
      </c>
      <c r="FB476" s="147">
        <f>PV(0.05,'PV factor'!G420,,-BV476)</f>
        <v>0</v>
      </c>
      <c r="FC476" s="147">
        <f>PV(0.05,'PV factor'!H420,,-BW476)</f>
        <v>0</v>
      </c>
      <c r="FD476" s="147">
        <f>PV(0.05,'PV factor'!I420,,-BX476)</f>
        <v>0</v>
      </c>
      <c r="FE476" s="147">
        <f>PV(0.05,'PV factor'!J420,,-BY476)</f>
        <v>0</v>
      </c>
      <c r="FF476" s="147">
        <f>PV(0.05,'PV factor'!K420,,-BZ476)</f>
        <v>0</v>
      </c>
      <c r="FG476" s="147">
        <f>PV(0.05,'PV factor'!L420,,-CA476)</f>
        <v>0</v>
      </c>
      <c r="FH476" s="147">
        <f>PV(0.05,'PV factor'!M420,,-CB476)</f>
        <v>0</v>
      </c>
      <c r="FI476" s="147">
        <f>PV(0.05,'PV factor'!N420,,-CC476)</f>
        <v>0</v>
      </c>
      <c r="FJ476" s="147">
        <f>PV(0.05,'PV factor'!O420,,-CD476)</f>
        <v>0</v>
      </c>
      <c r="FK476" s="147">
        <f>PV(0.05,'PV factor'!P420,,-CE476)</f>
        <v>0</v>
      </c>
      <c r="FL476" s="147">
        <f>PV(0.05,'PV factor'!Q420,,-CF476)</f>
        <v>0</v>
      </c>
      <c r="FM476" s="147">
        <f>PV(0.05,'PV factor'!R420,,-CG476)</f>
        <v>0</v>
      </c>
      <c r="FN476" s="147">
        <f>PV(0.05,'PV factor'!S420,,-CH476)</f>
        <v>0</v>
      </c>
      <c r="FO476" s="147">
        <f>PV(0.05,'PV factor'!T420,,-CI476)</f>
        <v>0</v>
      </c>
      <c r="FP476" s="147">
        <f>PV(0.05,'PV factor'!U420,,-CJ476)</f>
        <v>0</v>
      </c>
      <c r="FQ476" s="147">
        <f>PV(0.05,'PV factor'!V420,,-CK476)</f>
        <v>0</v>
      </c>
      <c r="FR476" s="147">
        <f>PV(0.05,'PV factor'!W420,,-CL476)</f>
        <v>0</v>
      </c>
      <c r="FS476" s="147">
        <f>PV(0.05,'PV factor'!X420,,-CM476)</f>
        <v>0</v>
      </c>
      <c r="FT476" s="147">
        <f>PV(0.05,'PV factor'!Y420,,-CN476)</f>
        <v>0</v>
      </c>
      <c r="FU476" s="147">
        <f>PV(0.05,'PV factor'!Z420,,-CO476)</f>
        <v>0</v>
      </c>
      <c r="FV476" s="147">
        <f>PV(0.05,'PV factor'!AA420,,-CP476)</f>
        <v>0</v>
      </c>
      <c r="FW476" s="147">
        <f>PV(0.05,'PV factor'!AB420,,-CQ476)</f>
        <v>0</v>
      </c>
      <c r="FX476" s="147">
        <f>PV(0.05,'PV factor'!AC420,,-CR476)</f>
        <v>0</v>
      </c>
      <c r="FY476" s="147">
        <f>PV(0.05,'PV factor'!AD420,,-CS476)</f>
        <v>0</v>
      </c>
      <c r="FZ476" s="147">
        <f>PV(0.05,'PV factor'!AE420,,-CT476)</f>
        <v>0</v>
      </c>
      <c r="GA476" s="147">
        <f>PV(0.05,'PV factor'!AF420,,-CU476)</f>
        <v>0</v>
      </c>
      <c r="GB476" s="147">
        <f>PV(0.05,'PV factor'!AG420,,-CV476)</f>
        <v>0</v>
      </c>
      <c r="GC476" s="147">
        <f>PV(0.05,'PV factor'!AH420,,-CW476)</f>
        <v>0</v>
      </c>
      <c r="GD476" s="147">
        <f>PV(0.05,'PV factor'!AI420,,-CX476)</f>
        <v>0</v>
      </c>
      <c r="GE476" s="147">
        <f>PV(0.05,'PV factor'!AJ420,,-CY476)</f>
        <v>0</v>
      </c>
      <c r="GF476" s="147">
        <f>PV(0.05,'PV factor'!AK420,,-CZ476)</f>
        <v>0</v>
      </c>
      <c r="GG476" s="147">
        <f>PV(0.05,'PV factor'!AL420,,-DA476)</f>
        <v>0</v>
      </c>
      <c r="GH476" s="147">
        <f>PV(0.05,'PV factor'!AM420,,-DB476)</f>
        <v>0</v>
      </c>
      <c r="GI476" s="147">
        <f>PV(0.05,'PV factor'!AN420,,-DC476)</f>
        <v>0</v>
      </c>
      <c r="GJ476" s="147">
        <f>PV(0.05,'PV factor'!AO420,,-DD476)</f>
        <v>0</v>
      </c>
      <c r="GK476" s="147">
        <f>PV(0.05,'PV factor'!AP420,,-DE476)</f>
        <v>0</v>
      </c>
      <c r="GL476" s="147">
        <f>PV(0.05,'PV factor'!C420,,-DI476)</f>
        <v>0</v>
      </c>
      <c r="GM476" s="147">
        <f>PV(0.05,'PV factor'!D420,,-DJ476)</f>
        <v>0</v>
      </c>
      <c r="GN476" s="147">
        <f>PV(0.05,'PV factor'!E420,,-DK476)</f>
        <v>0</v>
      </c>
      <c r="GO476" s="147">
        <f>PV(0.05,'PV factor'!F420,,-DL476)</f>
        <v>0</v>
      </c>
      <c r="GP476" s="147">
        <f>PV(0.05,'PV factor'!G420,,-DM476)</f>
        <v>0</v>
      </c>
      <c r="GQ476" s="147">
        <f>PV(0.05,'PV factor'!H420,,-DN476)</f>
        <v>0</v>
      </c>
      <c r="GR476" s="147">
        <f>PV(0.05,'PV factor'!I420,,-DO476)</f>
        <v>0</v>
      </c>
      <c r="GS476" s="147">
        <f>PV(0.05,'PV factor'!J420,,-DP476)</f>
        <v>0</v>
      </c>
      <c r="GT476" s="147">
        <f>PV(0.05,'PV factor'!K420,,-DQ476)</f>
        <v>0</v>
      </c>
      <c r="GU476" s="147">
        <f>PV(0.05,'PV factor'!L420,,-DR476)</f>
        <v>0</v>
      </c>
      <c r="GV476" s="147">
        <f>PV(0.05,'PV factor'!M420,,-DS476)</f>
        <v>0</v>
      </c>
      <c r="GW476" s="147">
        <f>PV(0.05,'PV factor'!N420,,-DT476)</f>
        <v>0</v>
      </c>
      <c r="GX476" s="147">
        <f>PV(0.05,'PV factor'!O420,,-DU476)</f>
        <v>0</v>
      </c>
      <c r="GY476" s="147">
        <f>PV(0.05,'PV factor'!P420,,-DV476)</f>
        <v>0</v>
      </c>
      <c r="GZ476" s="147">
        <f>PV(0.05,'PV factor'!Q420,,-DW476)</f>
        <v>0</v>
      </c>
      <c r="HA476" s="147">
        <f>PV(0.05,'PV factor'!R420,,-DX476)</f>
        <v>0</v>
      </c>
      <c r="HB476" s="147">
        <f>PV(0.05,'PV factor'!S420,,-DY476)</f>
        <v>0</v>
      </c>
      <c r="HC476" s="147">
        <f>PV(0.05,'PV factor'!T420,,-DZ476)</f>
        <v>0</v>
      </c>
      <c r="HD476" s="147">
        <f>PV(0.05,'PV factor'!U420,,-EA476)</f>
        <v>0</v>
      </c>
      <c r="HE476" s="147">
        <f>PV(0.05,'PV factor'!V420,,-EB476)</f>
        <v>0</v>
      </c>
      <c r="HF476" s="147">
        <f>PV(0.05,'PV factor'!W420,,-EC476)</f>
        <v>0</v>
      </c>
      <c r="HG476" s="147">
        <f>PV(0.05,'PV factor'!X420,,-ED476)</f>
        <v>0</v>
      </c>
      <c r="HH476" s="147">
        <f>PV(0.05,'PV factor'!Y420,,-EE476)</f>
        <v>0</v>
      </c>
      <c r="HI476" s="147">
        <f>PV(0.05,'PV factor'!Z420,,-EF476)</f>
        <v>0</v>
      </c>
      <c r="HJ476" s="147">
        <f>PV(0.05,'PV factor'!AA420,,-EG476)</f>
        <v>0</v>
      </c>
      <c r="HK476" s="147">
        <f>PV(0.05,'PV factor'!AB420,,-EH476)</f>
        <v>0</v>
      </c>
      <c r="HL476" s="147">
        <f>PV(0.05,'PV factor'!AC420,,-EI476)</f>
        <v>0</v>
      </c>
      <c r="HM476" s="147">
        <f>PV(0.05,'PV factor'!AD420,,-EJ476)</f>
        <v>0</v>
      </c>
      <c r="HN476" s="147">
        <f>PV(0.05,'PV factor'!AE420,,-EK476)</f>
        <v>0</v>
      </c>
      <c r="HO476" s="147">
        <f>PV(0.05,'PV factor'!AF420,,-EL476)</f>
        <v>0</v>
      </c>
      <c r="HP476" s="147">
        <f>PV(0.05,'PV factor'!AG420,,-EM476)</f>
        <v>0</v>
      </c>
      <c r="HQ476" s="147">
        <f>PV(0.05,'PV factor'!AH420,,-EN476)</f>
        <v>0</v>
      </c>
      <c r="HR476" s="147">
        <f>PV(0.05,'PV factor'!AI420,,-EO476)</f>
        <v>0</v>
      </c>
      <c r="HS476" s="147">
        <f>PV(0.05,'PV factor'!AJ420,,-EP476)</f>
        <v>0</v>
      </c>
      <c r="HT476" s="147">
        <f>PV(0.05,'PV factor'!AK420,,-EQ476)</f>
        <v>0</v>
      </c>
      <c r="HU476" s="147">
        <f>PV(0.05,'PV factor'!AL420,,-ER476)</f>
        <v>0</v>
      </c>
      <c r="HV476" s="147">
        <f>PV(0.05,'PV factor'!AM420,,-ES476)</f>
        <v>0</v>
      </c>
      <c r="HW476" s="147">
        <f>PV(0.05,'PV factor'!AN420,,-ET476)</f>
        <v>0</v>
      </c>
      <c r="HX476" s="147">
        <f>PV(0.05,'PV factor'!AO420,,-EU476)</f>
        <v>0</v>
      </c>
      <c r="HY476" s="147">
        <f>PV(0.05,'PV factor'!AP420,,-EV476)</f>
        <v>0</v>
      </c>
      <c r="HZ476" s="147">
        <f t="shared" si="753"/>
        <v>289558.36302775075</v>
      </c>
      <c r="IA476" s="147">
        <f t="shared" si="754"/>
        <v>0</v>
      </c>
      <c r="IB476" s="401">
        <f t="shared" si="755"/>
        <v>0</v>
      </c>
    </row>
    <row r="477" spans="1:236" s="180" customFormat="1" ht="90" customHeight="1" x14ac:dyDescent="0.25">
      <c r="A477" s="161" t="s">
        <v>2267</v>
      </c>
      <c r="B477" s="150" t="s">
        <v>2526</v>
      </c>
      <c r="C477" s="150" t="s">
        <v>2192</v>
      </c>
      <c r="D477" s="148">
        <v>3</v>
      </c>
      <c r="E477" s="150" t="s">
        <v>2536</v>
      </c>
      <c r="F477" s="151" t="s">
        <v>2537</v>
      </c>
      <c r="G477" s="151" t="s">
        <v>2538</v>
      </c>
      <c r="H477" s="79" t="s">
        <v>77</v>
      </c>
      <c r="I477" s="151" t="s">
        <v>2531</v>
      </c>
      <c r="J477" s="151">
        <v>40</v>
      </c>
      <c r="K477" s="227" t="s">
        <v>94</v>
      </c>
      <c r="L477" s="79"/>
      <c r="M477" s="151" t="s">
        <v>2539</v>
      </c>
      <c r="N477" s="79" t="s">
        <v>81</v>
      </c>
      <c r="O477" s="13" t="s">
        <v>217</v>
      </c>
      <c r="P477" s="79" t="s">
        <v>260</v>
      </c>
      <c r="Q477" s="112" t="s">
        <v>100</v>
      </c>
      <c r="R477" s="79" t="s">
        <v>108</v>
      </c>
      <c r="S477" s="79" t="s">
        <v>99</v>
      </c>
      <c r="T477" s="79" t="s">
        <v>2533</v>
      </c>
      <c r="U477" s="79" t="s">
        <v>100</v>
      </c>
      <c r="V477" s="81">
        <v>1</v>
      </c>
      <c r="W477" s="149">
        <v>120000</v>
      </c>
      <c r="X477" s="149">
        <v>5000</v>
      </c>
      <c r="Y477" s="149">
        <v>0</v>
      </c>
      <c r="Z477" s="149">
        <v>0</v>
      </c>
      <c r="AA477" s="149">
        <v>0</v>
      </c>
      <c r="AB477" s="149">
        <v>60000</v>
      </c>
      <c r="AC477" s="149">
        <v>60000</v>
      </c>
      <c r="AD477" s="149">
        <v>0</v>
      </c>
      <c r="AE477" s="149">
        <v>0</v>
      </c>
      <c r="AF477" s="149">
        <v>0</v>
      </c>
      <c r="AG477" s="149">
        <v>0</v>
      </c>
      <c r="AH477" s="149">
        <v>0</v>
      </c>
      <c r="AI477" s="151" t="s">
        <v>88</v>
      </c>
      <c r="AJ477" s="149">
        <v>0</v>
      </c>
      <c r="AK477" s="149">
        <v>0</v>
      </c>
      <c r="AL477" s="149">
        <v>0</v>
      </c>
      <c r="AM477" s="149">
        <v>0</v>
      </c>
      <c r="AN477" s="149">
        <v>0</v>
      </c>
      <c r="AO477" s="149">
        <v>0</v>
      </c>
      <c r="AP477" s="149">
        <v>0</v>
      </c>
      <c r="AQ477" s="149">
        <v>0</v>
      </c>
      <c r="AR477" s="149">
        <v>0</v>
      </c>
      <c r="AS477" s="149">
        <v>0</v>
      </c>
      <c r="AT477" s="149">
        <v>0</v>
      </c>
      <c r="AU477" s="151"/>
      <c r="AV477" s="230">
        <f t="shared" si="721"/>
        <v>1</v>
      </c>
      <c r="AW477" s="230">
        <f t="shared" si="722"/>
        <v>0</v>
      </c>
      <c r="AX477" s="230" t="str">
        <f t="shared" si="723"/>
        <v>B2</v>
      </c>
      <c r="AY477" s="141">
        <f t="shared" si="724"/>
        <v>9</v>
      </c>
      <c r="AZ477" s="70">
        <f t="shared" si="725"/>
        <v>1</v>
      </c>
      <c r="BA477" s="70">
        <f t="shared" si="726"/>
        <v>1</v>
      </c>
      <c r="BB477" s="70">
        <f t="shared" si="727"/>
        <v>1</v>
      </c>
      <c r="BC477" s="70">
        <f t="shared" si="728"/>
        <v>1</v>
      </c>
      <c r="BD477" s="70">
        <f t="shared" si="729"/>
        <v>1</v>
      </c>
      <c r="BE477" s="70">
        <f t="shared" si="730"/>
        <v>1</v>
      </c>
      <c r="BF477" s="70">
        <f t="shared" si="731"/>
        <v>1</v>
      </c>
      <c r="BG477" s="71">
        <f t="shared" si="732"/>
        <v>0</v>
      </c>
      <c r="BH477" s="71">
        <f t="shared" si="733"/>
        <v>1</v>
      </c>
      <c r="BI477" s="71">
        <f t="shared" si="734"/>
        <v>0</v>
      </c>
      <c r="BJ477" s="71">
        <f t="shared" si="735"/>
        <v>0</v>
      </c>
      <c r="BK477" s="71">
        <f t="shared" si="736"/>
        <v>1</v>
      </c>
      <c r="BL477" s="70">
        <f t="shared" si="737"/>
        <v>1</v>
      </c>
      <c r="BM477" s="70">
        <f t="shared" si="738"/>
        <v>1</v>
      </c>
      <c r="BN477" s="70">
        <f t="shared" si="739"/>
        <v>0</v>
      </c>
      <c r="BO477" s="70">
        <f t="shared" si="740"/>
        <v>1</v>
      </c>
      <c r="BP477" s="144">
        <f t="shared" si="741"/>
        <v>0</v>
      </c>
      <c r="BQ477" s="144">
        <f t="shared" si="742"/>
        <v>0</v>
      </c>
      <c r="BR477" s="144">
        <f t="shared" si="743"/>
        <v>0</v>
      </c>
      <c r="BS477" s="144">
        <f t="shared" si="744"/>
        <v>60000</v>
      </c>
      <c r="BT477" s="144">
        <f t="shared" si="745"/>
        <v>60000</v>
      </c>
      <c r="BU477" s="144">
        <f t="shared" si="746"/>
        <v>0</v>
      </c>
      <c r="BV477" s="144">
        <f t="shared" si="747"/>
        <v>0</v>
      </c>
      <c r="BW477" s="144">
        <f t="shared" si="748"/>
        <v>0</v>
      </c>
      <c r="BX477" s="144">
        <f t="shared" si="749"/>
        <v>0</v>
      </c>
      <c r="BY477" s="144">
        <f t="shared" si="750"/>
        <v>0</v>
      </c>
      <c r="BZ477" s="9">
        <v>0</v>
      </c>
      <c r="CA477" s="9">
        <v>0</v>
      </c>
      <c r="CB477" s="9">
        <v>0</v>
      </c>
      <c r="CC477" s="9">
        <v>0</v>
      </c>
      <c r="CD477" s="9">
        <v>0</v>
      </c>
      <c r="CE477" s="9">
        <v>0</v>
      </c>
      <c r="CF477" s="9">
        <v>0</v>
      </c>
      <c r="CG477" s="9">
        <v>0</v>
      </c>
      <c r="CH477" s="9">
        <v>0</v>
      </c>
      <c r="CI477" s="9">
        <v>0</v>
      </c>
      <c r="CJ477" s="9">
        <v>0</v>
      </c>
      <c r="CK477" s="9">
        <v>0</v>
      </c>
      <c r="CL477" s="9">
        <v>0</v>
      </c>
      <c r="CM477" s="9">
        <v>0</v>
      </c>
      <c r="CN477" s="9">
        <v>0</v>
      </c>
      <c r="CO477" s="9">
        <v>0</v>
      </c>
      <c r="CP477" s="9">
        <v>0</v>
      </c>
      <c r="CQ477" s="9">
        <v>0</v>
      </c>
      <c r="CR477" s="9">
        <v>0</v>
      </c>
      <c r="CS477" s="9">
        <v>0</v>
      </c>
      <c r="CT477" s="9">
        <v>0</v>
      </c>
      <c r="CU477" s="9">
        <v>0</v>
      </c>
      <c r="CV477" s="9">
        <v>0</v>
      </c>
      <c r="CW477" s="9">
        <v>0</v>
      </c>
      <c r="CX477" s="9">
        <v>0</v>
      </c>
      <c r="CY477" s="9">
        <v>0</v>
      </c>
      <c r="CZ477" s="9">
        <v>0</v>
      </c>
      <c r="DA477" s="9">
        <v>0</v>
      </c>
      <c r="DB477" s="9">
        <v>0</v>
      </c>
      <c r="DC477" s="9">
        <v>0</v>
      </c>
      <c r="DD477" s="9">
        <v>0</v>
      </c>
      <c r="DE477" s="9">
        <v>0</v>
      </c>
      <c r="DF477" s="9">
        <v>0</v>
      </c>
      <c r="DG477" s="144">
        <f t="shared" si="751"/>
        <v>0</v>
      </c>
      <c r="DH477" s="144">
        <f t="shared" ref="DH477:EW477" si="780">DG477</f>
        <v>0</v>
      </c>
      <c r="DI477" s="144">
        <f t="shared" si="780"/>
        <v>0</v>
      </c>
      <c r="DJ477" s="144">
        <f t="shared" si="780"/>
        <v>0</v>
      </c>
      <c r="DK477" s="144">
        <f t="shared" si="780"/>
        <v>0</v>
      </c>
      <c r="DL477" s="144">
        <f t="shared" si="780"/>
        <v>0</v>
      </c>
      <c r="DM477" s="144">
        <f t="shared" si="780"/>
        <v>0</v>
      </c>
      <c r="DN477" s="144">
        <f t="shared" si="780"/>
        <v>0</v>
      </c>
      <c r="DO477" s="144">
        <f t="shared" si="780"/>
        <v>0</v>
      </c>
      <c r="DP477" s="144">
        <f t="shared" si="780"/>
        <v>0</v>
      </c>
      <c r="DQ477" s="144">
        <f t="shared" si="780"/>
        <v>0</v>
      </c>
      <c r="DR477" s="144">
        <f t="shared" si="780"/>
        <v>0</v>
      </c>
      <c r="DS477" s="144">
        <f t="shared" si="780"/>
        <v>0</v>
      </c>
      <c r="DT477" s="144">
        <f t="shared" si="780"/>
        <v>0</v>
      </c>
      <c r="DU477" s="144">
        <f t="shared" si="780"/>
        <v>0</v>
      </c>
      <c r="DV477" s="144">
        <f t="shared" si="780"/>
        <v>0</v>
      </c>
      <c r="DW477" s="144">
        <f t="shared" si="780"/>
        <v>0</v>
      </c>
      <c r="DX477" s="144">
        <f t="shared" si="780"/>
        <v>0</v>
      </c>
      <c r="DY477" s="144">
        <f t="shared" si="780"/>
        <v>0</v>
      </c>
      <c r="DZ477" s="144">
        <f t="shared" si="780"/>
        <v>0</v>
      </c>
      <c r="EA477" s="144">
        <f t="shared" si="780"/>
        <v>0</v>
      </c>
      <c r="EB477" s="144">
        <f t="shared" si="780"/>
        <v>0</v>
      </c>
      <c r="EC477" s="144">
        <f t="shared" si="780"/>
        <v>0</v>
      </c>
      <c r="ED477" s="144">
        <f t="shared" si="780"/>
        <v>0</v>
      </c>
      <c r="EE477" s="144">
        <f t="shared" si="780"/>
        <v>0</v>
      </c>
      <c r="EF477" s="144">
        <f t="shared" si="780"/>
        <v>0</v>
      </c>
      <c r="EG477" s="144">
        <f t="shared" si="780"/>
        <v>0</v>
      </c>
      <c r="EH477" s="144">
        <f t="shared" si="780"/>
        <v>0</v>
      </c>
      <c r="EI477" s="144">
        <f t="shared" si="780"/>
        <v>0</v>
      </c>
      <c r="EJ477" s="144">
        <f t="shared" si="780"/>
        <v>0</v>
      </c>
      <c r="EK477" s="144">
        <f t="shared" si="780"/>
        <v>0</v>
      </c>
      <c r="EL477" s="144">
        <f t="shared" si="780"/>
        <v>0</v>
      </c>
      <c r="EM477" s="144">
        <f t="shared" si="780"/>
        <v>0</v>
      </c>
      <c r="EN477" s="144">
        <f t="shared" si="780"/>
        <v>0</v>
      </c>
      <c r="EO477" s="144">
        <f t="shared" si="780"/>
        <v>0</v>
      </c>
      <c r="EP477" s="144">
        <f t="shared" si="780"/>
        <v>0</v>
      </c>
      <c r="EQ477" s="144">
        <f t="shared" si="780"/>
        <v>0</v>
      </c>
      <c r="ER477" s="144">
        <f t="shared" si="780"/>
        <v>0</v>
      </c>
      <c r="ES477" s="144">
        <f t="shared" si="780"/>
        <v>0</v>
      </c>
      <c r="ET477" s="144">
        <f t="shared" si="780"/>
        <v>0</v>
      </c>
      <c r="EU477" s="144">
        <f t="shared" si="780"/>
        <v>0</v>
      </c>
      <c r="EV477" s="144">
        <f t="shared" si="780"/>
        <v>0</v>
      </c>
      <c r="EW477" s="144">
        <f t="shared" si="780"/>
        <v>0</v>
      </c>
      <c r="EX477" s="147">
        <f>PV(0.05,'PV factor'!C336,,-BR477)</f>
        <v>0</v>
      </c>
      <c r="EY477" s="147">
        <f>PV(0.05,'PV factor'!D336,,-BS477)</f>
        <v>51830.255911888562</v>
      </c>
      <c r="EZ477" s="147">
        <f>PV(0.05,'PV factor'!E336,,-BT477)</f>
        <v>49362.148487512917</v>
      </c>
      <c r="FA477" s="147">
        <f>PV(0.05,'PV factor'!F336,,-BU477)</f>
        <v>0</v>
      </c>
      <c r="FB477" s="147">
        <f>PV(0.05,'PV factor'!G336,,-BV477)</f>
        <v>0</v>
      </c>
      <c r="FC477" s="147">
        <f>PV(0.05,'PV factor'!H336,,-BW477)</f>
        <v>0</v>
      </c>
      <c r="FD477" s="147">
        <f>PV(0.05,'PV factor'!I336,,-BX477)</f>
        <v>0</v>
      </c>
      <c r="FE477" s="147">
        <f>PV(0.05,'PV factor'!J336,,-BY477)</f>
        <v>0</v>
      </c>
      <c r="FF477" s="147">
        <f>PV(0.05,'PV factor'!K336,,-BZ477)</f>
        <v>0</v>
      </c>
      <c r="FG477" s="147">
        <f>PV(0.05,'PV factor'!L336,,-CA477)</f>
        <v>0</v>
      </c>
      <c r="FH477" s="147">
        <f>PV(0.05,'PV factor'!M336,,-CB477)</f>
        <v>0</v>
      </c>
      <c r="FI477" s="147">
        <f>PV(0.05,'PV factor'!N336,,-CC477)</f>
        <v>0</v>
      </c>
      <c r="FJ477" s="147">
        <f>PV(0.05,'PV factor'!O336,,-CD477)</f>
        <v>0</v>
      </c>
      <c r="FK477" s="147">
        <f>PV(0.05,'PV factor'!P336,,-CE477)</f>
        <v>0</v>
      </c>
      <c r="FL477" s="147">
        <f>PV(0.05,'PV factor'!Q336,,-CF477)</f>
        <v>0</v>
      </c>
      <c r="FM477" s="147">
        <f>PV(0.05,'PV factor'!R336,,-CG477)</f>
        <v>0</v>
      </c>
      <c r="FN477" s="147">
        <f>PV(0.05,'PV factor'!S336,,-CH477)</f>
        <v>0</v>
      </c>
      <c r="FO477" s="147">
        <f>PV(0.05,'PV factor'!T336,,-CI477)</f>
        <v>0</v>
      </c>
      <c r="FP477" s="147">
        <f>PV(0.05,'PV factor'!U336,,-CJ477)</f>
        <v>0</v>
      </c>
      <c r="FQ477" s="147">
        <f>PV(0.05,'PV factor'!V336,,-CK477)</f>
        <v>0</v>
      </c>
      <c r="FR477" s="147">
        <f>PV(0.05,'PV factor'!W336,,-CL477)</f>
        <v>0</v>
      </c>
      <c r="FS477" s="147">
        <f>PV(0.05,'PV factor'!X336,,-CM477)</f>
        <v>0</v>
      </c>
      <c r="FT477" s="147">
        <f>PV(0.05,'PV factor'!Y336,,-CN477)</f>
        <v>0</v>
      </c>
      <c r="FU477" s="147">
        <f>PV(0.05,'PV factor'!Z336,,-CO477)</f>
        <v>0</v>
      </c>
      <c r="FV477" s="147">
        <f>PV(0.05,'PV factor'!AA336,,-CP477)</f>
        <v>0</v>
      </c>
      <c r="FW477" s="147">
        <f>PV(0.05,'PV factor'!AB336,,-CQ477)</f>
        <v>0</v>
      </c>
      <c r="FX477" s="147">
        <f>PV(0.05,'PV factor'!AC336,,-CR477)</f>
        <v>0</v>
      </c>
      <c r="FY477" s="147">
        <f>PV(0.05,'PV factor'!AD336,,-CS477)</f>
        <v>0</v>
      </c>
      <c r="FZ477" s="147">
        <f>PV(0.05,'PV factor'!AE336,,-CT477)</f>
        <v>0</v>
      </c>
      <c r="GA477" s="147">
        <f>PV(0.05,'PV factor'!AF336,,-CU477)</f>
        <v>0</v>
      </c>
      <c r="GB477" s="147">
        <f>PV(0.05,'PV factor'!AG336,,-CV477)</f>
        <v>0</v>
      </c>
      <c r="GC477" s="147">
        <f>PV(0.05,'PV factor'!AH336,,-CW477)</f>
        <v>0</v>
      </c>
      <c r="GD477" s="147">
        <f>PV(0.05,'PV factor'!AI336,,-CX477)</f>
        <v>0</v>
      </c>
      <c r="GE477" s="147">
        <f>PV(0.05,'PV factor'!AJ336,,-CY477)</f>
        <v>0</v>
      </c>
      <c r="GF477" s="147">
        <f>PV(0.05,'PV factor'!AK336,,-CZ477)</f>
        <v>0</v>
      </c>
      <c r="GG477" s="147">
        <f>PV(0.05,'PV factor'!AL336,,-DA477)</f>
        <v>0</v>
      </c>
      <c r="GH477" s="147">
        <f>PV(0.05,'PV factor'!AM336,,-DB477)</f>
        <v>0</v>
      </c>
      <c r="GI477" s="147">
        <f>PV(0.05,'PV factor'!AN336,,-DC477)</f>
        <v>0</v>
      </c>
      <c r="GJ477" s="147">
        <f>PV(0.05,'PV factor'!AO336,,-DD477)</f>
        <v>0</v>
      </c>
      <c r="GK477" s="147">
        <f>PV(0.05,'PV factor'!AP336,,-DE477)</f>
        <v>0</v>
      </c>
      <c r="GL477" s="147">
        <f>PV(0.05,'PV factor'!C336,,-DI477)</f>
        <v>0</v>
      </c>
      <c r="GM477" s="147">
        <f>PV(0.05,'PV factor'!D336,,-DJ477)</f>
        <v>0</v>
      </c>
      <c r="GN477" s="147">
        <f>PV(0.05,'PV factor'!E336,,-DK477)</f>
        <v>0</v>
      </c>
      <c r="GO477" s="147">
        <f>PV(0.05,'PV factor'!F336,,-DL477)</f>
        <v>0</v>
      </c>
      <c r="GP477" s="147">
        <f>PV(0.05,'PV factor'!G336,,-DM477)</f>
        <v>0</v>
      </c>
      <c r="GQ477" s="147">
        <f>PV(0.05,'PV factor'!H336,,-DN477)</f>
        <v>0</v>
      </c>
      <c r="GR477" s="147">
        <f>PV(0.05,'PV factor'!I336,,-DO477)</f>
        <v>0</v>
      </c>
      <c r="GS477" s="147">
        <f>PV(0.05,'PV factor'!J336,,-DP477)</f>
        <v>0</v>
      </c>
      <c r="GT477" s="147">
        <f>PV(0.05,'PV factor'!K336,,-DQ477)</f>
        <v>0</v>
      </c>
      <c r="GU477" s="147">
        <f>PV(0.05,'PV factor'!L336,,-DR477)</f>
        <v>0</v>
      </c>
      <c r="GV477" s="147">
        <f>PV(0.05,'PV factor'!M336,,-DS477)</f>
        <v>0</v>
      </c>
      <c r="GW477" s="147">
        <f>PV(0.05,'PV factor'!N336,,-DT477)</f>
        <v>0</v>
      </c>
      <c r="GX477" s="147">
        <f>PV(0.05,'PV factor'!O336,,-DU477)</f>
        <v>0</v>
      </c>
      <c r="GY477" s="147">
        <f>PV(0.05,'PV factor'!P336,,-DV477)</f>
        <v>0</v>
      </c>
      <c r="GZ477" s="147">
        <f>PV(0.05,'PV factor'!Q336,,-DW477)</f>
        <v>0</v>
      </c>
      <c r="HA477" s="147">
        <f>PV(0.05,'PV factor'!R336,,-DX477)</f>
        <v>0</v>
      </c>
      <c r="HB477" s="147">
        <f>PV(0.05,'PV factor'!S336,,-DY477)</f>
        <v>0</v>
      </c>
      <c r="HC477" s="147">
        <f>PV(0.05,'PV factor'!T336,,-DZ477)</f>
        <v>0</v>
      </c>
      <c r="HD477" s="147">
        <f>PV(0.05,'PV factor'!U336,,-EA477)</f>
        <v>0</v>
      </c>
      <c r="HE477" s="147">
        <f>PV(0.05,'PV factor'!V336,,-EB477)</f>
        <v>0</v>
      </c>
      <c r="HF477" s="147">
        <f>PV(0.05,'PV factor'!W336,,-EC477)</f>
        <v>0</v>
      </c>
      <c r="HG477" s="147">
        <f>PV(0.05,'PV factor'!X336,,-ED477)</f>
        <v>0</v>
      </c>
      <c r="HH477" s="147">
        <f>PV(0.05,'PV factor'!Y336,,-EE477)</f>
        <v>0</v>
      </c>
      <c r="HI477" s="147">
        <f>PV(0.05,'PV factor'!Z336,,-EF477)</f>
        <v>0</v>
      </c>
      <c r="HJ477" s="147">
        <f>PV(0.05,'PV factor'!AA336,,-EG477)</f>
        <v>0</v>
      </c>
      <c r="HK477" s="147">
        <f>PV(0.05,'PV factor'!AB336,,-EH477)</f>
        <v>0</v>
      </c>
      <c r="HL477" s="147">
        <f>PV(0.05,'PV factor'!AC336,,-EI477)</f>
        <v>0</v>
      </c>
      <c r="HM477" s="147">
        <f>PV(0.05,'PV factor'!AD336,,-EJ477)</f>
        <v>0</v>
      </c>
      <c r="HN477" s="147">
        <f>PV(0.05,'PV factor'!AE336,,-EK477)</f>
        <v>0</v>
      </c>
      <c r="HO477" s="147">
        <f>PV(0.05,'PV factor'!AF336,,-EL477)</f>
        <v>0</v>
      </c>
      <c r="HP477" s="147">
        <f>PV(0.05,'PV factor'!AG336,,-EM477)</f>
        <v>0</v>
      </c>
      <c r="HQ477" s="147">
        <f>PV(0.05,'PV factor'!AH336,,-EN477)</f>
        <v>0</v>
      </c>
      <c r="HR477" s="147">
        <f>PV(0.05,'PV factor'!AI336,,-EO477)</f>
        <v>0</v>
      </c>
      <c r="HS477" s="147">
        <f>PV(0.05,'PV factor'!AJ336,,-EP477)</f>
        <v>0</v>
      </c>
      <c r="HT477" s="147">
        <f>PV(0.05,'PV factor'!AK336,,-EQ477)</f>
        <v>0</v>
      </c>
      <c r="HU477" s="147">
        <f>PV(0.05,'PV factor'!AL336,,-ER477)</f>
        <v>0</v>
      </c>
      <c r="HV477" s="147">
        <f>PV(0.05,'PV factor'!AM336,,-ES477)</f>
        <v>0</v>
      </c>
      <c r="HW477" s="147">
        <f>PV(0.05,'PV factor'!AN336,,-ET477)</f>
        <v>0</v>
      </c>
      <c r="HX477" s="147">
        <f>PV(0.05,'PV factor'!AO336,,-EU477)</f>
        <v>0</v>
      </c>
      <c r="HY477" s="147">
        <f>PV(0.05,'PV factor'!AP336,,-EV477)</f>
        <v>0</v>
      </c>
      <c r="HZ477" s="147">
        <f t="shared" si="753"/>
        <v>101192.40439940148</v>
      </c>
      <c r="IA477" s="147">
        <f t="shared" si="754"/>
        <v>0</v>
      </c>
      <c r="IB477" s="401">
        <f t="shared" si="755"/>
        <v>0</v>
      </c>
    </row>
    <row r="478" spans="1:236" s="180" customFormat="1" ht="90" customHeight="1" x14ac:dyDescent="0.25">
      <c r="A478" s="161" t="s">
        <v>2267</v>
      </c>
      <c r="B478" s="150" t="s">
        <v>2929</v>
      </c>
      <c r="C478" s="150" t="s">
        <v>2247</v>
      </c>
      <c r="D478" s="148" t="s">
        <v>73</v>
      </c>
      <c r="E478" s="150" t="s">
        <v>2930</v>
      </c>
      <c r="F478" s="151" t="s">
        <v>3060</v>
      </c>
      <c r="G478" s="151" t="s">
        <v>2931</v>
      </c>
      <c r="H478" s="79" t="s">
        <v>77</v>
      </c>
      <c r="I478" s="151"/>
      <c r="J478" s="151">
        <v>10</v>
      </c>
      <c r="K478" s="227" t="s">
        <v>79</v>
      </c>
      <c r="L478" s="79">
        <v>53765</v>
      </c>
      <c r="M478" s="79" t="s">
        <v>2932</v>
      </c>
      <c r="N478" s="79" t="s">
        <v>81</v>
      </c>
      <c r="O478" s="79" t="s">
        <v>133</v>
      </c>
      <c r="P478" s="79" t="s">
        <v>134</v>
      </c>
      <c r="Q478" s="112" t="s">
        <v>100</v>
      </c>
      <c r="R478" s="79" t="s">
        <v>162</v>
      </c>
      <c r="S478" s="79" t="s">
        <v>191</v>
      </c>
      <c r="T478" s="79" t="s">
        <v>2933</v>
      </c>
      <c r="U478" s="79" t="s">
        <v>87</v>
      </c>
      <c r="V478" s="81">
        <v>1</v>
      </c>
      <c r="W478" s="149">
        <v>90000</v>
      </c>
      <c r="X478" s="149">
        <v>0</v>
      </c>
      <c r="Y478" s="149">
        <v>90000</v>
      </c>
      <c r="Z478" s="149">
        <v>0</v>
      </c>
      <c r="AA478" s="149">
        <v>0</v>
      </c>
      <c r="AB478" s="149">
        <v>0</v>
      </c>
      <c r="AC478" s="149">
        <v>0</v>
      </c>
      <c r="AD478" s="149">
        <v>0</v>
      </c>
      <c r="AE478" s="149">
        <v>0</v>
      </c>
      <c r="AF478" s="168">
        <v>0</v>
      </c>
      <c r="AG478" s="149">
        <v>0</v>
      </c>
      <c r="AH478" s="149">
        <v>0</v>
      </c>
      <c r="AI478" s="88" t="s">
        <v>88</v>
      </c>
      <c r="AJ478" s="149">
        <v>0</v>
      </c>
      <c r="AK478" s="149">
        <v>0</v>
      </c>
      <c r="AL478" s="149">
        <v>0</v>
      </c>
      <c r="AM478" s="149">
        <v>0</v>
      </c>
      <c r="AN478" s="149">
        <v>0</v>
      </c>
      <c r="AO478" s="149">
        <v>0</v>
      </c>
      <c r="AP478" s="149">
        <v>0</v>
      </c>
      <c r="AQ478" s="149">
        <v>0</v>
      </c>
      <c r="AR478" s="149">
        <v>0</v>
      </c>
      <c r="AS478" s="149">
        <v>0</v>
      </c>
      <c r="AT478" s="149">
        <v>0</v>
      </c>
      <c r="AU478" s="168" t="s">
        <v>2934</v>
      </c>
      <c r="AV478" s="230">
        <f t="shared" si="721"/>
        <v>1</v>
      </c>
      <c r="AW478" s="230">
        <f t="shared" si="722"/>
        <v>0</v>
      </c>
      <c r="AX478" s="230" t="str">
        <f t="shared" si="723"/>
        <v>F2</v>
      </c>
      <c r="AY478" s="141">
        <f t="shared" si="724"/>
        <v>8</v>
      </c>
      <c r="AZ478" s="70">
        <f t="shared" si="725"/>
        <v>1</v>
      </c>
      <c r="BA478" s="70">
        <f t="shared" si="726"/>
        <v>1</v>
      </c>
      <c r="BB478" s="70">
        <f t="shared" si="727"/>
        <v>1</v>
      </c>
      <c r="BC478" s="70">
        <f t="shared" si="728"/>
        <v>1</v>
      </c>
      <c r="BD478" s="70">
        <f t="shared" si="729"/>
        <v>1</v>
      </c>
      <c r="BE478" s="70">
        <f t="shared" si="730"/>
        <v>1</v>
      </c>
      <c r="BF478" s="70">
        <f t="shared" si="731"/>
        <v>1</v>
      </c>
      <c r="BG478" s="71">
        <f t="shared" si="732"/>
        <v>0</v>
      </c>
      <c r="BH478" s="71">
        <f t="shared" si="733"/>
        <v>1</v>
      </c>
      <c r="BI478" s="71">
        <f t="shared" si="734"/>
        <v>0</v>
      </c>
      <c r="BJ478" s="71">
        <f t="shared" si="735"/>
        <v>0</v>
      </c>
      <c r="BK478" s="71">
        <f t="shared" si="736"/>
        <v>1</v>
      </c>
      <c r="BL478" s="70">
        <f t="shared" si="737"/>
        <v>0</v>
      </c>
      <c r="BM478" s="70">
        <f t="shared" si="738"/>
        <v>1</v>
      </c>
      <c r="BN478" s="70">
        <f t="shared" si="739"/>
        <v>1</v>
      </c>
      <c r="BO478" s="70">
        <f t="shared" si="740"/>
        <v>0</v>
      </c>
      <c r="BP478" s="144">
        <f t="shared" si="741"/>
        <v>90000</v>
      </c>
      <c r="BQ478" s="144">
        <f t="shared" si="742"/>
        <v>0</v>
      </c>
      <c r="BR478" s="144">
        <f t="shared" si="743"/>
        <v>0</v>
      </c>
      <c r="BS478" s="144">
        <f t="shared" si="744"/>
        <v>0</v>
      </c>
      <c r="BT478" s="144">
        <f t="shared" si="745"/>
        <v>0</v>
      </c>
      <c r="BU478" s="144">
        <f t="shared" si="746"/>
        <v>0</v>
      </c>
      <c r="BV478" s="144">
        <f t="shared" si="747"/>
        <v>0</v>
      </c>
      <c r="BW478" s="144">
        <f t="shared" si="748"/>
        <v>0</v>
      </c>
      <c r="BX478" s="144">
        <f t="shared" si="749"/>
        <v>0</v>
      </c>
      <c r="BY478" s="144">
        <f t="shared" si="750"/>
        <v>0</v>
      </c>
      <c r="BZ478" s="9">
        <v>0</v>
      </c>
      <c r="CA478" s="9">
        <v>0</v>
      </c>
      <c r="CB478" s="9">
        <v>0</v>
      </c>
      <c r="CC478" s="9">
        <v>0</v>
      </c>
      <c r="CD478" s="9">
        <v>0</v>
      </c>
      <c r="CE478" s="9">
        <v>0</v>
      </c>
      <c r="CF478" s="9">
        <v>0</v>
      </c>
      <c r="CG478" s="9">
        <v>0</v>
      </c>
      <c r="CH478" s="9">
        <v>0</v>
      </c>
      <c r="CI478" s="9">
        <v>0</v>
      </c>
      <c r="CJ478" s="9">
        <v>0</v>
      </c>
      <c r="CK478" s="9">
        <v>0</v>
      </c>
      <c r="CL478" s="9">
        <v>0</v>
      </c>
      <c r="CM478" s="9">
        <v>0</v>
      </c>
      <c r="CN478" s="9">
        <v>0</v>
      </c>
      <c r="CO478" s="9">
        <v>0</v>
      </c>
      <c r="CP478" s="9">
        <v>0</v>
      </c>
      <c r="CQ478" s="9">
        <v>0</v>
      </c>
      <c r="CR478" s="9">
        <v>0</v>
      </c>
      <c r="CS478" s="9">
        <v>0</v>
      </c>
      <c r="CT478" s="9">
        <v>0</v>
      </c>
      <c r="CU478" s="9">
        <v>0</v>
      </c>
      <c r="CV478" s="9">
        <v>0</v>
      </c>
      <c r="CW478" s="9">
        <v>0</v>
      </c>
      <c r="CX478" s="9">
        <v>0</v>
      </c>
      <c r="CY478" s="9">
        <v>0</v>
      </c>
      <c r="CZ478" s="9">
        <v>0</v>
      </c>
      <c r="DA478" s="9">
        <v>0</v>
      </c>
      <c r="DB478" s="9">
        <v>0</v>
      </c>
      <c r="DC478" s="9">
        <v>0</v>
      </c>
      <c r="DD478" s="9">
        <v>0</v>
      </c>
      <c r="DE478" s="9">
        <v>0</v>
      </c>
      <c r="DF478" s="9">
        <v>0</v>
      </c>
      <c r="DG478" s="144">
        <f t="shared" si="751"/>
        <v>53765</v>
      </c>
      <c r="DH478" s="144">
        <f t="shared" ref="DH478:EW478" si="781">DG478</f>
        <v>53765</v>
      </c>
      <c r="DI478" s="144">
        <f t="shared" si="781"/>
        <v>53765</v>
      </c>
      <c r="DJ478" s="144">
        <f t="shared" si="781"/>
        <v>53765</v>
      </c>
      <c r="DK478" s="144">
        <f t="shared" si="781"/>
        <v>53765</v>
      </c>
      <c r="DL478" s="144">
        <f t="shared" si="781"/>
        <v>53765</v>
      </c>
      <c r="DM478" s="144">
        <f t="shared" si="781"/>
        <v>53765</v>
      </c>
      <c r="DN478" s="144">
        <f t="shared" si="781"/>
        <v>53765</v>
      </c>
      <c r="DO478" s="144">
        <f t="shared" si="781"/>
        <v>53765</v>
      </c>
      <c r="DP478" s="144">
        <f t="shared" si="781"/>
        <v>53765</v>
      </c>
      <c r="DQ478" s="144">
        <f t="shared" si="781"/>
        <v>53765</v>
      </c>
      <c r="DR478" s="144">
        <f t="shared" si="781"/>
        <v>53765</v>
      </c>
      <c r="DS478" s="144">
        <f t="shared" si="781"/>
        <v>53765</v>
      </c>
      <c r="DT478" s="144">
        <f t="shared" si="781"/>
        <v>53765</v>
      </c>
      <c r="DU478" s="144">
        <f t="shared" si="781"/>
        <v>53765</v>
      </c>
      <c r="DV478" s="144">
        <f t="shared" si="781"/>
        <v>53765</v>
      </c>
      <c r="DW478" s="144">
        <f t="shared" si="781"/>
        <v>53765</v>
      </c>
      <c r="DX478" s="144">
        <f t="shared" si="781"/>
        <v>53765</v>
      </c>
      <c r="DY478" s="144">
        <f t="shared" si="781"/>
        <v>53765</v>
      </c>
      <c r="DZ478" s="144">
        <f t="shared" si="781"/>
        <v>53765</v>
      </c>
      <c r="EA478" s="144">
        <f t="shared" si="781"/>
        <v>53765</v>
      </c>
      <c r="EB478" s="144">
        <f t="shared" si="781"/>
        <v>53765</v>
      </c>
      <c r="EC478" s="144">
        <f t="shared" si="781"/>
        <v>53765</v>
      </c>
      <c r="ED478" s="144">
        <f t="shared" si="781"/>
        <v>53765</v>
      </c>
      <c r="EE478" s="144">
        <f t="shared" si="781"/>
        <v>53765</v>
      </c>
      <c r="EF478" s="144">
        <f t="shared" si="781"/>
        <v>53765</v>
      </c>
      <c r="EG478" s="144">
        <f t="shared" si="781"/>
        <v>53765</v>
      </c>
      <c r="EH478" s="144">
        <f t="shared" si="781"/>
        <v>53765</v>
      </c>
      <c r="EI478" s="144">
        <f t="shared" si="781"/>
        <v>53765</v>
      </c>
      <c r="EJ478" s="144">
        <f t="shared" si="781"/>
        <v>53765</v>
      </c>
      <c r="EK478" s="144">
        <f t="shared" si="781"/>
        <v>53765</v>
      </c>
      <c r="EL478" s="144">
        <f t="shared" si="781"/>
        <v>53765</v>
      </c>
      <c r="EM478" s="144">
        <f t="shared" si="781"/>
        <v>53765</v>
      </c>
      <c r="EN478" s="144">
        <f t="shared" si="781"/>
        <v>53765</v>
      </c>
      <c r="EO478" s="144">
        <f t="shared" si="781"/>
        <v>53765</v>
      </c>
      <c r="EP478" s="144">
        <f t="shared" si="781"/>
        <v>53765</v>
      </c>
      <c r="EQ478" s="144">
        <f t="shared" si="781"/>
        <v>53765</v>
      </c>
      <c r="ER478" s="144">
        <f t="shared" si="781"/>
        <v>53765</v>
      </c>
      <c r="ES478" s="144">
        <f t="shared" si="781"/>
        <v>53765</v>
      </c>
      <c r="ET478" s="144">
        <f t="shared" si="781"/>
        <v>53765</v>
      </c>
      <c r="EU478" s="144">
        <f t="shared" si="781"/>
        <v>53765</v>
      </c>
      <c r="EV478" s="144">
        <f t="shared" si="781"/>
        <v>53765</v>
      </c>
      <c r="EW478" s="144">
        <f t="shared" si="781"/>
        <v>53765</v>
      </c>
      <c r="EX478" s="147">
        <f>PV(0.05,'PV factor'!C422,,-BR478)</f>
        <v>0</v>
      </c>
      <c r="EY478" s="147">
        <f>PV(0.05,'PV factor'!D422,,-BS478)</f>
        <v>0</v>
      </c>
      <c r="EZ478" s="147">
        <f>PV(0.05,'PV factor'!E422,,-BT478)</f>
        <v>0</v>
      </c>
      <c r="FA478" s="147">
        <f>PV(0.05,'PV factor'!F422,,-BU478)</f>
        <v>0</v>
      </c>
      <c r="FB478" s="147">
        <f>PV(0.05,'PV factor'!G422,,-BV478)</f>
        <v>0</v>
      </c>
      <c r="FC478" s="147">
        <f>PV(0.05,'PV factor'!H422,,-BW478)</f>
        <v>0</v>
      </c>
      <c r="FD478" s="147">
        <f>PV(0.05,'PV factor'!I422,,-BX478)</f>
        <v>0</v>
      </c>
      <c r="FE478" s="147">
        <f>PV(0.05,'PV factor'!J422,,-BY478)</f>
        <v>0</v>
      </c>
      <c r="FF478" s="147">
        <f>PV(0.05,'PV factor'!K422,,-BZ478)</f>
        <v>0</v>
      </c>
      <c r="FG478" s="147">
        <f>PV(0.05,'PV factor'!L422,,-CA478)</f>
        <v>0</v>
      </c>
      <c r="FH478" s="147">
        <f>PV(0.05,'PV factor'!M422,,-CB478)</f>
        <v>0</v>
      </c>
      <c r="FI478" s="147">
        <f>PV(0.05,'PV factor'!N422,,-CC478)</f>
        <v>0</v>
      </c>
      <c r="FJ478" s="147">
        <f>PV(0.05,'PV factor'!O422,,-CD478)</f>
        <v>0</v>
      </c>
      <c r="FK478" s="147">
        <f>PV(0.05,'PV factor'!P422,,-CE478)</f>
        <v>0</v>
      </c>
      <c r="FL478" s="147">
        <f>PV(0.05,'PV factor'!Q422,,-CF478)</f>
        <v>0</v>
      </c>
      <c r="FM478" s="147">
        <f>PV(0.05,'PV factor'!R422,,-CG478)</f>
        <v>0</v>
      </c>
      <c r="FN478" s="147">
        <f>PV(0.05,'PV factor'!S422,,-CH478)</f>
        <v>0</v>
      </c>
      <c r="FO478" s="147">
        <f>PV(0.05,'PV factor'!T422,,-CI478)</f>
        <v>0</v>
      </c>
      <c r="FP478" s="147">
        <f>PV(0.05,'PV factor'!U422,,-CJ478)</f>
        <v>0</v>
      </c>
      <c r="FQ478" s="147">
        <f>PV(0.05,'PV factor'!V422,,-CK478)</f>
        <v>0</v>
      </c>
      <c r="FR478" s="147">
        <f>PV(0.05,'PV factor'!W422,,-CL478)</f>
        <v>0</v>
      </c>
      <c r="FS478" s="147">
        <f>PV(0.05,'PV factor'!X422,,-CM478)</f>
        <v>0</v>
      </c>
      <c r="FT478" s="147">
        <f>PV(0.05,'PV factor'!Y422,,-CN478)</f>
        <v>0</v>
      </c>
      <c r="FU478" s="147">
        <f>PV(0.05,'PV factor'!Z422,,-CO478)</f>
        <v>0</v>
      </c>
      <c r="FV478" s="147">
        <f>PV(0.05,'PV factor'!AA422,,-CP478)</f>
        <v>0</v>
      </c>
      <c r="FW478" s="147">
        <f>PV(0.05,'PV factor'!AB422,,-CQ478)</f>
        <v>0</v>
      </c>
      <c r="FX478" s="147">
        <f>PV(0.05,'PV factor'!AC422,,-CR478)</f>
        <v>0</v>
      </c>
      <c r="FY478" s="147">
        <f>PV(0.05,'PV factor'!AD422,,-CS478)</f>
        <v>0</v>
      </c>
      <c r="FZ478" s="147">
        <f>PV(0.05,'PV factor'!AE422,,-CT478)</f>
        <v>0</v>
      </c>
      <c r="GA478" s="147">
        <f>PV(0.05,'PV factor'!AF422,,-CU478)</f>
        <v>0</v>
      </c>
      <c r="GB478" s="147">
        <f>PV(0.05,'PV factor'!AG422,,-CV478)</f>
        <v>0</v>
      </c>
      <c r="GC478" s="147">
        <f>PV(0.05,'PV factor'!AH422,,-CW478)</f>
        <v>0</v>
      </c>
      <c r="GD478" s="147">
        <f>PV(0.05,'PV factor'!AI422,,-CX478)</f>
        <v>0</v>
      </c>
      <c r="GE478" s="147">
        <f>PV(0.05,'PV factor'!AJ422,,-CY478)</f>
        <v>0</v>
      </c>
      <c r="GF478" s="147">
        <f>PV(0.05,'PV factor'!AK422,,-CZ478)</f>
        <v>0</v>
      </c>
      <c r="GG478" s="147">
        <f>PV(0.05,'PV factor'!AL422,,-DA478)</f>
        <v>0</v>
      </c>
      <c r="GH478" s="147">
        <f>PV(0.05,'PV factor'!AM422,,-DB478)</f>
        <v>0</v>
      </c>
      <c r="GI478" s="147">
        <f>PV(0.05,'PV factor'!AN422,,-DC478)</f>
        <v>0</v>
      </c>
      <c r="GJ478" s="147">
        <f>PV(0.05,'PV factor'!AO422,,-DD478)</f>
        <v>0</v>
      </c>
      <c r="GK478" s="147">
        <f>PV(0.05,'PV factor'!AP422,,-DE478)</f>
        <v>0</v>
      </c>
      <c r="GL478" s="147">
        <f>PV(0.05,'PV factor'!C422,,-DI478)</f>
        <v>48766.439909297049</v>
      </c>
      <c r="GM478" s="147">
        <f>PV(0.05,'PV factor'!D422,,-DJ478)</f>
        <v>46444.228485044805</v>
      </c>
      <c r="GN478" s="147">
        <f>PV(0.05,'PV factor'!E422,,-DK478)</f>
        <v>44232.598557185534</v>
      </c>
      <c r="GO478" s="147">
        <f>PV(0.05,'PV factor'!F422,,-DL478)</f>
        <v>42126.284340176695</v>
      </c>
      <c r="GP478" s="147">
        <f>PV(0.05,'PV factor'!G422,,-DM478)</f>
        <v>40120.270800168284</v>
      </c>
      <c r="GQ478" s="147">
        <f>PV(0.05,'PV factor'!H422,,-DN478)</f>
        <v>38209.781714445977</v>
      </c>
      <c r="GR478" s="147">
        <f>PV(0.05,'PV factor'!I422,,-DO478)</f>
        <v>36390.268299472365</v>
      </c>
      <c r="GS478" s="147">
        <f>PV(0.05,'PV factor'!J422,,-DP478)</f>
        <v>34657.398380449871</v>
      </c>
      <c r="GT478" s="147">
        <f>PV(0.05,'PV factor'!K422,,-DQ478)</f>
        <v>33007.046076618928</v>
      </c>
      <c r="GU478" s="147">
        <f>PV(0.05,'PV factor'!L422,,-DR478)</f>
        <v>31435.281977732306</v>
      </c>
      <c r="GV478" s="147">
        <f>PV(0.05,'PV factor'!M422,,-DS478)</f>
        <v>29938.363788316488</v>
      </c>
      <c r="GW478" s="147">
        <f>PV(0.05,'PV factor'!N422,,-DT478)</f>
        <v>28512.727417444268</v>
      </c>
      <c r="GX478" s="147">
        <f>PV(0.05,'PV factor'!O422,,-DU478)</f>
        <v>27154.978492804072</v>
      </c>
      <c r="GY478" s="147">
        <f>PV(0.05,'PV factor'!P422,,-DV478)</f>
        <v>25861.884278861013</v>
      </c>
      <c r="GZ478" s="147">
        <f>PV(0.05,'PV factor'!Q422,,-DW478)</f>
        <v>24630.365979867634</v>
      </c>
      <c r="HA478" s="147">
        <f>PV(0.05,'PV factor'!R422,,-DX478)</f>
        <v>23457.491409397742</v>
      </c>
      <c r="HB478" s="147">
        <f>PV(0.05,'PV factor'!S422,,-DY478)</f>
        <v>22340.468008950233</v>
      </c>
      <c r="HC478" s="147">
        <f>PV(0.05,'PV factor'!T422,,-DZ478)</f>
        <v>21276.636199000219</v>
      </c>
      <c r="HD478" s="147">
        <f>PV(0.05,'PV factor'!U422,,-EA478)</f>
        <v>20263.463046666879</v>
      </c>
      <c r="HE478" s="147">
        <f>PV(0.05,'PV factor'!V422,,-EB478)</f>
        <v>19298.536234920837</v>
      </c>
      <c r="HF478" s="147">
        <f>PV(0.05,'PV factor'!W422,,-EC478)</f>
        <v>18379.558318972227</v>
      </c>
      <c r="HG478" s="147">
        <f>PV(0.05,'PV factor'!X422,,-ED478)</f>
        <v>17504.341256164022</v>
      </c>
      <c r="HH478" s="147">
        <f>PV(0.05,'PV factor'!Y422,,-EE478)</f>
        <v>16670.801196346689</v>
      </c>
      <c r="HI478" s="147">
        <f>PV(0.05,'PV factor'!Z422,,-EF478)</f>
        <v>15876.953520330178</v>
      </c>
      <c r="HJ478" s="147">
        <f>PV(0.05,'PV factor'!AA422,,-EG478)</f>
        <v>15120.90811460017</v>
      </c>
      <c r="HK478" s="147">
        <f>PV(0.05,'PV factor'!AB422,,-EH478)</f>
        <v>14400.864871047779</v>
      </c>
      <c r="HL478" s="147">
        <f>PV(0.05,'PV factor'!AC422,,-EI478)</f>
        <v>13715.109400997888</v>
      </c>
      <c r="HM478" s="147">
        <f>PV(0.05,'PV factor'!AD422,,-EJ478)</f>
        <v>13062.008953331318</v>
      </c>
      <c r="HN478" s="147">
        <f>PV(0.05,'PV factor'!AE422,,-EK478)</f>
        <v>12440.008526982214</v>
      </c>
      <c r="HO478" s="147">
        <f>PV(0.05,'PV factor'!AF422,,-EL478)</f>
        <v>11847.627168554483</v>
      </c>
      <c r="HP478" s="147">
        <f>PV(0.05,'PV factor'!AG422,,-EM478)</f>
        <v>11283.454446242367</v>
      </c>
      <c r="HQ478" s="147">
        <f>PV(0.05,'PV factor'!AH422,,-EN478)</f>
        <v>10746.147091659397</v>
      </c>
      <c r="HR478" s="147">
        <f>PV(0.05,'PV factor'!AI422,,-EO478)</f>
        <v>10234.425801580377</v>
      </c>
      <c r="HS478" s="147">
        <f>PV(0.05,'PV factor'!AJ422,,-EP478)</f>
        <v>9747.0721919813113</v>
      </c>
      <c r="HT478" s="147">
        <f>PV(0.05,'PV factor'!AK422,,-EQ478)</f>
        <v>9282.9258971250601</v>
      </c>
      <c r="HU478" s="147">
        <f>PV(0.05,'PV factor'!AL422,,-ER478)</f>
        <v>8840.8818067857701</v>
      </c>
      <c r="HV478" s="147">
        <f>PV(0.05,'PV factor'!AM422,,-ES478)</f>
        <v>8419.8874350340684</v>
      </c>
      <c r="HW478" s="147">
        <f>PV(0.05,'PV factor'!AN422,,-ET478)</f>
        <v>8018.9404143181582</v>
      </c>
      <c r="HX478" s="147">
        <f>PV(0.05,'PV factor'!AO422,,-EU478)</f>
        <v>7637.0861088744377</v>
      </c>
      <c r="HY478" s="147">
        <f>PV(0.05,'PV factor'!AP422,,-EV478)</f>
        <v>7273.4153417851785</v>
      </c>
      <c r="HZ478" s="147">
        <f t="shared" si="753"/>
        <v>0</v>
      </c>
      <c r="IA478" s="147">
        <f t="shared" si="754"/>
        <v>395389.59854059183</v>
      </c>
      <c r="IB478" s="401">
        <f t="shared" si="755"/>
        <v>0</v>
      </c>
    </row>
    <row r="479" spans="1:236" s="180" customFormat="1" ht="90" customHeight="1" x14ac:dyDescent="0.25">
      <c r="A479" s="161" t="s">
        <v>2267</v>
      </c>
      <c r="B479" s="150" t="s">
        <v>2745</v>
      </c>
      <c r="C479" s="150" t="s">
        <v>2212</v>
      </c>
      <c r="D479" s="148" t="s">
        <v>73</v>
      </c>
      <c r="E479" s="150" t="s">
        <v>2787</v>
      </c>
      <c r="F479" s="151" t="s">
        <v>3059</v>
      </c>
      <c r="G479" s="151" t="s">
        <v>2787</v>
      </c>
      <c r="H479" s="79"/>
      <c r="I479" s="151" t="s">
        <v>316</v>
      </c>
      <c r="J479" s="151">
        <v>10</v>
      </c>
      <c r="K479" s="227" t="s">
        <v>79</v>
      </c>
      <c r="L479" s="79"/>
      <c r="M479" s="79"/>
      <c r="N479" s="79" t="s">
        <v>81</v>
      </c>
      <c r="O479" s="13" t="s">
        <v>217</v>
      </c>
      <c r="P479" s="79" t="s">
        <v>461</v>
      </c>
      <c r="Q479" s="112" t="s">
        <v>100</v>
      </c>
      <c r="R479" s="79" t="s">
        <v>162</v>
      </c>
      <c r="S479" s="79" t="s">
        <v>99</v>
      </c>
      <c r="T479" s="79" t="s">
        <v>2551</v>
      </c>
      <c r="U479" s="79" t="s">
        <v>87</v>
      </c>
      <c r="V479" s="81">
        <v>1</v>
      </c>
      <c r="W479" s="149">
        <v>72341</v>
      </c>
      <c r="X479" s="149">
        <v>0</v>
      </c>
      <c r="Y479" s="149">
        <v>0</v>
      </c>
      <c r="Z479" s="149">
        <v>0</v>
      </c>
      <c r="AA479" s="149">
        <v>72341</v>
      </c>
      <c r="AB479" s="149">
        <v>0</v>
      </c>
      <c r="AC479" s="149">
        <v>0</v>
      </c>
      <c r="AD479" s="149">
        <v>0</v>
      </c>
      <c r="AE479" s="149">
        <v>0</v>
      </c>
      <c r="AF479" s="149">
        <v>0</v>
      </c>
      <c r="AG479" s="149">
        <v>0</v>
      </c>
      <c r="AH479" s="149">
        <v>0</v>
      </c>
      <c r="AI479" s="88"/>
      <c r="AJ479" s="149">
        <v>0</v>
      </c>
      <c r="AK479" s="149">
        <v>0</v>
      </c>
      <c r="AL479" s="149">
        <v>0</v>
      </c>
      <c r="AM479" s="149">
        <v>0</v>
      </c>
      <c r="AN479" s="149">
        <v>0</v>
      </c>
      <c r="AO479" s="149">
        <v>0</v>
      </c>
      <c r="AP479" s="149">
        <v>0</v>
      </c>
      <c r="AQ479" s="149">
        <v>0</v>
      </c>
      <c r="AR479" s="149">
        <v>0</v>
      </c>
      <c r="AS479" s="149">
        <v>0</v>
      </c>
      <c r="AT479" s="149">
        <v>0</v>
      </c>
      <c r="AU479" s="151"/>
      <c r="AV479" s="230">
        <f t="shared" si="721"/>
        <v>1</v>
      </c>
      <c r="AW479" s="230">
        <f t="shared" si="722"/>
        <v>0</v>
      </c>
      <c r="AX479" s="230" t="str">
        <f t="shared" si="723"/>
        <v>B5</v>
      </c>
      <c r="AY479" s="141">
        <f t="shared" si="724"/>
        <v>8</v>
      </c>
      <c r="AZ479" s="70">
        <f t="shared" si="725"/>
        <v>1</v>
      </c>
      <c r="BA479" s="70">
        <f t="shared" si="726"/>
        <v>1</v>
      </c>
      <c r="BB479" s="70">
        <f t="shared" si="727"/>
        <v>1</v>
      </c>
      <c r="BC479" s="70">
        <f t="shared" si="728"/>
        <v>1</v>
      </c>
      <c r="BD479" s="70">
        <f t="shared" si="729"/>
        <v>1</v>
      </c>
      <c r="BE479" s="70">
        <f t="shared" si="730"/>
        <v>0</v>
      </c>
      <c r="BF479" s="70">
        <f t="shared" si="731"/>
        <v>0</v>
      </c>
      <c r="BG479" s="71">
        <f t="shared" si="732"/>
        <v>0</v>
      </c>
      <c r="BH479" s="71">
        <f t="shared" si="733"/>
        <v>1</v>
      </c>
      <c r="BI479" s="71">
        <f t="shared" si="734"/>
        <v>0</v>
      </c>
      <c r="BJ479" s="71">
        <f t="shared" si="735"/>
        <v>0</v>
      </c>
      <c r="BK479" s="71">
        <f t="shared" si="736"/>
        <v>1</v>
      </c>
      <c r="BL479" s="70">
        <f t="shared" si="737"/>
        <v>1</v>
      </c>
      <c r="BM479" s="70">
        <f t="shared" si="738"/>
        <v>1</v>
      </c>
      <c r="BN479" s="70">
        <f t="shared" si="739"/>
        <v>1</v>
      </c>
      <c r="BO479" s="70">
        <f t="shared" si="740"/>
        <v>0</v>
      </c>
      <c r="BP479" s="144">
        <f t="shared" si="741"/>
        <v>0</v>
      </c>
      <c r="BQ479" s="144">
        <f t="shared" si="742"/>
        <v>0</v>
      </c>
      <c r="BR479" s="144">
        <f t="shared" si="743"/>
        <v>72341</v>
      </c>
      <c r="BS479" s="144">
        <f t="shared" si="744"/>
        <v>0</v>
      </c>
      <c r="BT479" s="144">
        <f t="shared" si="745"/>
        <v>0</v>
      </c>
      <c r="BU479" s="144">
        <f t="shared" si="746"/>
        <v>0</v>
      </c>
      <c r="BV479" s="144">
        <f t="shared" si="747"/>
        <v>0</v>
      </c>
      <c r="BW479" s="144">
        <f t="shared" si="748"/>
        <v>0</v>
      </c>
      <c r="BX479" s="144">
        <f t="shared" si="749"/>
        <v>0</v>
      </c>
      <c r="BY479" s="144">
        <f t="shared" si="750"/>
        <v>0</v>
      </c>
      <c r="BZ479" s="9">
        <v>0</v>
      </c>
      <c r="CA479" s="9">
        <v>0</v>
      </c>
      <c r="CB479" s="9">
        <v>0</v>
      </c>
      <c r="CC479" s="9">
        <v>0</v>
      </c>
      <c r="CD479" s="9">
        <v>0</v>
      </c>
      <c r="CE479" s="9">
        <v>0</v>
      </c>
      <c r="CF479" s="9">
        <v>0</v>
      </c>
      <c r="CG479" s="9">
        <v>0</v>
      </c>
      <c r="CH479" s="9">
        <v>0</v>
      </c>
      <c r="CI479" s="9">
        <v>0</v>
      </c>
      <c r="CJ479" s="9">
        <v>0</v>
      </c>
      <c r="CK479" s="9">
        <v>0</v>
      </c>
      <c r="CL479" s="9">
        <v>0</v>
      </c>
      <c r="CM479" s="9">
        <v>0</v>
      </c>
      <c r="CN479" s="9">
        <v>0</v>
      </c>
      <c r="CO479" s="9">
        <v>0</v>
      </c>
      <c r="CP479" s="9">
        <v>0</v>
      </c>
      <c r="CQ479" s="9">
        <v>0</v>
      </c>
      <c r="CR479" s="9">
        <v>0</v>
      </c>
      <c r="CS479" s="9">
        <v>0</v>
      </c>
      <c r="CT479" s="9">
        <v>0</v>
      </c>
      <c r="CU479" s="9">
        <v>0</v>
      </c>
      <c r="CV479" s="9">
        <v>0</v>
      </c>
      <c r="CW479" s="9">
        <v>0</v>
      </c>
      <c r="CX479" s="9">
        <v>0</v>
      </c>
      <c r="CY479" s="9">
        <v>0</v>
      </c>
      <c r="CZ479" s="9">
        <v>0</v>
      </c>
      <c r="DA479" s="9">
        <v>0</v>
      </c>
      <c r="DB479" s="9">
        <v>0</v>
      </c>
      <c r="DC479" s="9">
        <v>0</v>
      </c>
      <c r="DD479" s="9">
        <v>0</v>
      </c>
      <c r="DE479" s="9">
        <v>0</v>
      </c>
      <c r="DF479" s="9">
        <v>0</v>
      </c>
      <c r="DG479" s="144">
        <f t="shared" si="751"/>
        <v>0</v>
      </c>
      <c r="DH479" s="144">
        <f t="shared" ref="DH479:EW479" si="782">DG479</f>
        <v>0</v>
      </c>
      <c r="DI479" s="144">
        <f t="shared" si="782"/>
        <v>0</v>
      </c>
      <c r="DJ479" s="144">
        <f t="shared" si="782"/>
        <v>0</v>
      </c>
      <c r="DK479" s="144">
        <f t="shared" si="782"/>
        <v>0</v>
      </c>
      <c r="DL479" s="144">
        <f t="shared" si="782"/>
        <v>0</v>
      </c>
      <c r="DM479" s="144">
        <f t="shared" si="782"/>
        <v>0</v>
      </c>
      <c r="DN479" s="144">
        <f t="shared" si="782"/>
        <v>0</v>
      </c>
      <c r="DO479" s="144">
        <f t="shared" si="782"/>
        <v>0</v>
      </c>
      <c r="DP479" s="144">
        <f t="shared" si="782"/>
        <v>0</v>
      </c>
      <c r="DQ479" s="144">
        <f t="shared" si="782"/>
        <v>0</v>
      </c>
      <c r="DR479" s="144">
        <f t="shared" si="782"/>
        <v>0</v>
      </c>
      <c r="DS479" s="144">
        <f t="shared" si="782"/>
        <v>0</v>
      </c>
      <c r="DT479" s="144">
        <f t="shared" si="782"/>
        <v>0</v>
      </c>
      <c r="DU479" s="144">
        <f t="shared" si="782"/>
        <v>0</v>
      </c>
      <c r="DV479" s="144">
        <f t="shared" si="782"/>
        <v>0</v>
      </c>
      <c r="DW479" s="144">
        <f t="shared" si="782"/>
        <v>0</v>
      </c>
      <c r="DX479" s="144">
        <f t="shared" si="782"/>
        <v>0</v>
      </c>
      <c r="DY479" s="144">
        <f t="shared" si="782"/>
        <v>0</v>
      </c>
      <c r="DZ479" s="144">
        <f t="shared" si="782"/>
        <v>0</v>
      </c>
      <c r="EA479" s="144">
        <f t="shared" si="782"/>
        <v>0</v>
      </c>
      <c r="EB479" s="144">
        <f t="shared" si="782"/>
        <v>0</v>
      </c>
      <c r="EC479" s="144">
        <f t="shared" si="782"/>
        <v>0</v>
      </c>
      <c r="ED479" s="144">
        <f t="shared" si="782"/>
        <v>0</v>
      </c>
      <c r="EE479" s="144">
        <f t="shared" si="782"/>
        <v>0</v>
      </c>
      <c r="EF479" s="144">
        <f t="shared" si="782"/>
        <v>0</v>
      </c>
      <c r="EG479" s="144">
        <f t="shared" si="782"/>
        <v>0</v>
      </c>
      <c r="EH479" s="144">
        <f t="shared" si="782"/>
        <v>0</v>
      </c>
      <c r="EI479" s="144">
        <f t="shared" si="782"/>
        <v>0</v>
      </c>
      <c r="EJ479" s="144">
        <f t="shared" si="782"/>
        <v>0</v>
      </c>
      <c r="EK479" s="144">
        <f t="shared" si="782"/>
        <v>0</v>
      </c>
      <c r="EL479" s="144">
        <f t="shared" si="782"/>
        <v>0</v>
      </c>
      <c r="EM479" s="144">
        <f t="shared" si="782"/>
        <v>0</v>
      </c>
      <c r="EN479" s="144">
        <f t="shared" si="782"/>
        <v>0</v>
      </c>
      <c r="EO479" s="144">
        <f t="shared" si="782"/>
        <v>0</v>
      </c>
      <c r="EP479" s="144">
        <f t="shared" si="782"/>
        <v>0</v>
      </c>
      <c r="EQ479" s="144">
        <f t="shared" si="782"/>
        <v>0</v>
      </c>
      <c r="ER479" s="144">
        <f t="shared" si="782"/>
        <v>0</v>
      </c>
      <c r="ES479" s="144">
        <f t="shared" si="782"/>
        <v>0</v>
      </c>
      <c r="ET479" s="144">
        <f t="shared" si="782"/>
        <v>0</v>
      </c>
      <c r="EU479" s="144">
        <f t="shared" si="782"/>
        <v>0</v>
      </c>
      <c r="EV479" s="144">
        <f t="shared" si="782"/>
        <v>0</v>
      </c>
      <c r="EW479" s="144">
        <f t="shared" si="782"/>
        <v>0</v>
      </c>
      <c r="EX479" s="147">
        <f>PV(0.05,'PV factor'!C388,,-BR479)</f>
        <v>65615.419501133787</v>
      </c>
      <c r="EY479" s="147">
        <f>PV(0.05,'PV factor'!D388,,-BS479)</f>
        <v>0</v>
      </c>
      <c r="EZ479" s="147">
        <f>PV(0.05,'PV factor'!E388,,-BT479)</f>
        <v>0</v>
      </c>
      <c r="FA479" s="147">
        <f>PV(0.05,'PV factor'!F388,,-BU479)</f>
        <v>0</v>
      </c>
      <c r="FB479" s="147">
        <f>PV(0.05,'PV factor'!G388,,-BV479)</f>
        <v>0</v>
      </c>
      <c r="FC479" s="147">
        <f>PV(0.05,'PV factor'!H388,,-BW479)</f>
        <v>0</v>
      </c>
      <c r="FD479" s="147">
        <f>PV(0.05,'PV factor'!I388,,-BX479)</f>
        <v>0</v>
      </c>
      <c r="FE479" s="147">
        <f>PV(0.05,'PV factor'!J388,,-BY479)</f>
        <v>0</v>
      </c>
      <c r="FF479" s="147">
        <f>PV(0.05,'PV factor'!K388,,-BZ479)</f>
        <v>0</v>
      </c>
      <c r="FG479" s="147">
        <f>PV(0.05,'PV factor'!L388,,-CA479)</f>
        <v>0</v>
      </c>
      <c r="FH479" s="147">
        <f>PV(0.05,'PV factor'!M388,,-CB479)</f>
        <v>0</v>
      </c>
      <c r="FI479" s="147">
        <f>PV(0.05,'PV factor'!N388,,-CC479)</f>
        <v>0</v>
      </c>
      <c r="FJ479" s="147">
        <f>PV(0.05,'PV factor'!O388,,-CD479)</f>
        <v>0</v>
      </c>
      <c r="FK479" s="147">
        <f>PV(0.05,'PV factor'!P388,,-CE479)</f>
        <v>0</v>
      </c>
      <c r="FL479" s="147">
        <f>PV(0.05,'PV factor'!Q388,,-CF479)</f>
        <v>0</v>
      </c>
      <c r="FM479" s="147">
        <f>PV(0.05,'PV factor'!R388,,-CG479)</f>
        <v>0</v>
      </c>
      <c r="FN479" s="147">
        <f>PV(0.05,'PV factor'!S388,,-CH479)</f>
        <v>0</v>
      </c>
      <c r="FO479" s="147">
        <f>PV(0.05,'PV factor'!T388,,-CI479)</f>
        <v>0</v>
      </c>
      <c r="FP479" s="147">
        <f>PV(0.05,'PV factor'!U388,,-CJ479)</f>
        <v>0</v>
      </c>
      <c r="FQ479" s="147">
        <f>PV(0.05,'PV factor'!V388,,-CK479)</f>
        <v>0</v>
      </c>
      <c r="FR479" s="147">
        <f>PV(0.05,'PV factor'!W388,,-CL479)</f>
        <v>0</v>
      </c>
      <c r="FS479" s="147">
        <f>PV(0.05,'PV factor'!X388,,-CM479)</f>
        <v>0</v>
      </c>
      <c r="FT479" s="147">
        <f>PV(0.05,'PV factor'!Y388,,-CN479)</f>
        <v>0</v>
      </c>
      <c r="FU479" s="147">
        <f>PV(0.05,'PV factor'!Z388,,-CO479)</f>
        <v>0</v>
      </c>
      <c r="FV479" s="147">
        <f>PV(0.05,'PV factor'!AA388,,-CP479)</f>
        <v>0</v>
      </c>
      <c r="FW479" s="147">
        <f>PV(0.05,'PV factor'!AB388,,-CQ479)</f>
        <v>0</v>
      </c>
      <c r="FX479" s="147">
        <f>PV(0.05,'PV factor'!AC388,,-CR479)</f>
        <v>0</v>
      </c>
      <c r="FY479" s="147">
        <f>PV(0.05,'PV factor'!AD388,,-CS479)</f>
        <v>0</v>
      </c>
      <c r="FZ479" s="147">
        <f>PV(0.05,'PV factor'!AE388,,-CT479)</f>
        <v>0</v>
      </c>
      <c r="GA479" s="147">
        <f>PV(0.05,'PV factor'!AF388,,-CU479)</f>
        <v>0</v>
      </c>
      <c r="GB479" s="147">
        <f>PV(0.05,'PV factor'!AG388,,-CV479)</f>
        <v>0</v>
      </c>
      <c r="GC479" s="147">
        <f>PV(0.05,'PV factor'!AH388,,-CW479)</f>
        <v>0</v>
      </c>
      <c r="GD479" s="147">
        <f>PV(0.05,'PV factor'!AI388,,-CX479)</f>
        <v>0</v>
      </c>
      <c r="GE479" s="147">
        <f>PV(0.05,'PV factor'!AJ388,,-CY479)</f>
        <v>0</v>
      </c>
      <c r="GF479" s="147">
        <f>PV(0.05,'PV factor'!AK388,,-CZ479)</f>
        <v>0</v>
      </c>
      <c r="GG479" s="147">
        <f>PV(0.05,'PV factor'!AL388,,-DA479)</f>
        <v>0</v>
      </c>
      <c r="GH479" s="147">
        <f>PV(0.05,'PV factor'!AM388,,-DB479)</f>
        <v>0</v>
      </c>
      <c r="GI479" s="147">
        <f>PV(0.05,'PV factor'!AN388,,-DC479)</f>
        <v>0</v>
      </c>
      <c r="GJ479" s="147">
        <f>PV(0.05,'PV factor'!AO388,,-DD479)</f>
        <v>0</v>
      </c>
      <c r="GK479" s="147">
        <f>PV(0.05,'PV factor'!AP388,,-DE479)</f>
        <v>0</v>
      </c>
      <c r="GL479" s="147">
        <f>PV(0.05,'PV factor'!C388,,-DI479)</f>
        <v>0</v>
      </c>
      <c r="GM479" s="147">
        <f>PV(0.05,'PV factor'!D388,,-DJ479)</f>
        <v>0</v>
      </c>
      <c r="GN479" s="147">
        <f>PV(0.05,'PV factor'!E388,,-DK479)</f>
        <v>0</v>
      </c>
      <c r="GO479" s="147">
        <f>PV(0.05,'PV factor'!F388,,-DL479)</f>
        <v>0</v>
      </c>
      <c r="GP479" s="147">
        <f>PV(0.05,'PV factor'!G388,,-DM479)</f>
        <v>0</v>
      </c>
      <c r="GQ479" s="147">
        <f>PV(0.05,'PV factor'!H388,,-DN479)</f>
        <v>0</v>
      </c>
      <c r="GR479" s="147">
        <f>PV(0.05,'PV factor'!I388,,-DO479)</f>
        <v>0</v>
      </c>
      <c r="GS479" s="147">
        <f>PV(0.05,'PV factor'!J388,,-DP479)</f>
        <v>0</v>
      </c>
      <c r="GT479" s="147">
        <f>PV(0.05,'PV factor'!K388,,-DQ479)</f>
        <v>0</v>
      </c>
      <c r="GU479" s="147">
        <f>PV(0.05,'PV factor'!L388,,-DR479)</f>
        <v>0</v>
      </c>
      <c r="GV479" s="147">
        <f>PV(0.05,'PV factor'!M388,,-DS479)</f>
        <v>0</v>
      </c>
      <c r="GW479" s="147">
        <f>PV(0.05,'PV factor'!N388,,-DT479)</f>
        <v>0</v>
      </c>
      <c r="GX479" s="147">
        <f>PV(0.05,'PV factor'!O388,,-DU479)</f>
        <v>0</v>
      </c>
      <c r="GY479" s="147">
        <f>PV(0.05,'PV factor'!P388,,-DV479)</f>
        <v>0</v>
      </c>
      <c r="GZ479" s="147">
        <f>PV(0.05,'PV factor'!Q388,,-DW479)</f>
        <v>0</v>
      </c>
      <c r="HA479" s="147">
        <f>PV(0.05,'PV factor'!R388,,-DX479)</f>
        <v>0</v>
      </c>
      <c r="HB479" s="147">
        <f>PV(0.05,'PV factor'!S388,,-DY479)</f>
        <v>0</v>
      </c>
      <c r="HC479" s="147">
        <f>PV(0.05,'PV factor'!T388,,-DZ479)</f>
        <v>0</v>
      </c>
      <c r="HD479" s="147">
        <f>PV(0.05,'PV factor'!U388,,-EA479)</f>
        <v>0</v>
      </c>
      <c r="HE479" s="147">
        <f>PV(0.05,'PV factor'!V388,,-EB479)</f>
        <v>0</v>
      </c>
      <c r="HF479" s="147">
        <f>PV(0.05,'PV factor'!W388,,-EC479)</f>
        <v>0</v>
      </c>
      <c r="HG479" s="147">
        <f>PV(0.05,'PV factor'!X388,,-ED479)</f>
        <v>0</v>
      </c>
      <c r="HH479" s="147">
        <f>PV(0.05,'PV factor'!Y388,,-EE479)</f>
        <v>0</v>
      </c>
      <c r="HI479" s="147">
        <f>PV(0.05,'PV factor'!Z388,,-EF479)</f>
        <v>0</v>
      </c>
      <c r="HJ479" s="147">
        <f>PV(0.05,'PV factor'!AA388,,-EG479)</f>
        <v>0</v>
      </c>
      <c r="HK479" s="147">
        <f>PV(0.05,'PV factor'!AB388,,-EH479)</f>
        <v>0</v>
      </c>
      <c r="HL479" s="147">
        <f>PV(0.05,'PV factor'!AC388,,-EI479)</f>
        <v>0</v>
      </c>
      <c r="HM479" s="147">
        <f>PV(0.05,'PV factor'!AD388,,-EJ479)</f>
        <v>0</v>
      </c>
      <c r="HN479" s="147">
        <f>PV(0.05,'PV factor'!AE388,,-EK479)</f>
        <v>0</v>
      </c>
      <c r="HO479" s="147">
        <f>PV(0.05,'PV factor'!AF388,,-EL479)</f>
        <v>0</v>
      </c>
      <c r="HP479" s="147">
        <f>PV(0.05,'PV factor'!AG388,,-EM479)</f>
        <v>0</v>
      </c>
      <c r="HQ479" s="147">
        <f>PV(0.05,'PV factor'!AH388,,-EN479)</f>
        <v>0</v>
      </c>
      <c r="HR479" s="147">
        <f>PV(0.05,'PV factor'!AI388,,-EO479)</f>
        <v>0</v>
      </c>
      <c r="HS479" s="147">
        <f>PV(0.05,'PV factor'!AJ388,,-EP479)</f>
        <v>0</v>
      </c>
      <c r="HT479" s="147">
        <f>PV(0.05,'PV factor'!AK388,,-EQ479)</f>
        <v>0</v>
      </c>
      <c r="HU479" s="147">
        <f>PV(0.05,'PV factor'!AL388,,-ER479)</f>
        <v>0</v>
      </c>
      <c r="HV479" s="147">
        <f>PV(0.05,'PV factor'!AM388,,-ES479)</f>
        <v>0</v>
      </c>
      <c r="HW479" s="147">
        <f>PV(0.05,'PV factor'!AN388,,-ET479)</f>
        <v>0</v>
      </c>
      <c r="HX479" s="147">
        <f>PV(0.05,'PV factor'!AO388,,-EU479)</f>
        <v>0</v>
      </c>
      <c r="HY479" s="147">
        <f>PV(0.05,'PV factor'!AP388,,-EV479)</f>
        <v>0</v>
      </c>
      <c r="HZ479" s="147">
        <f t="shared" si="753"/>
        <v>65615.419501133787</v>
      </c>
      <c r="IA479" s="147">
        <f t="shared" si="754"/>
        <v>0</v>
      </c>
      <c r="IB479" s="401">
        <f t="shared" si="755"/>
        <v>0</v>
      </c>
    </row>
    <row r="480" spans="1:236" s="180" customFormat="1" ht="90" customHeight="1" x14ac:dyDescent="0.25">
      <c r="A480" s="161" t="s">
        <v>2267</v>
      </c>
      <c r="B480" s="161" t="s">
        <v>2642</v>
      </c>
      <c r="C480" s="150" t="s">
        <v>2185</v>
      </c>
      <c r="D480" s="148">
        <v>10</v>
      </c>
      <c r="E480" s="161" t="s">
        <v>2682</v>
      </c>
      <c r="F480" s="151" t="s">
        <v>2683</v>
      </c>
      <c r="G480" s="151" t="s">
        <v>2684</v>
      </c>
      <c r="H480" s="79" t="s">
        <v>77</v>
      </c>
      <c r="I480" s="151" t="s">
        <v>2549</v>
      </c>
      <c r="J480" s="151">
        <v>40</v>
      </c>
      <c r="K480" s="227" t="s">
        <v>79</v>
      </c>
      <c r="L480" s="79"/>
      <c r="M480" s="151" t="s">
        <v>2685</v>
      </c>
      <c r="N480" s="79" t="s">
        <v>81</v>
      </c>
      <c r="O480" s="79" t="s">
        <v>454</v>
      </c>
      <c r="P480" s="79" t="s">
        <v>456</v>
      </c>
      <c r="Q480" s="112" t="s">
        <v>100</v>
      </c>
      <c r="R480" s="79" t="s">
        <v>108</v>
      </c>
      <c r="S480" s="79" t="s">
        <v>99</v>
      </c>
      <c r="T480" s="79" t="s">
        <v>2551</v>
      </c>
      <c r="U480" s="79" t="s">
        <v>100</v>
      </c>
      <c r="V480" s="81">
        <v>1</v>
      </c>
      <c r="W480" s="149">
        <v>60000</v>
      </c>
      <c r="X480" s="162">
        <v>0</v>
      </c>
      <c r="Y480" s="162">
        <v>0</v>
      </c>
      <c r="Z480" s="162">
        <v>0</v>
      </c>
      <c r="AA480" s="162">
        <v>0</v>
      </c>
      <c r="AB480" s="162">
        <v>0</v>
      </c>
      <c r="AC480" s="162">
        <v>60000</v>
      </c>
      <c r="AD480" s="162">
        <v>0</v>
      </c>
      <c r="AE480" s="149">
        <v>0</v>
      </c>
      <c r="AF480" s="149">
        <v>0</v>
      </c>
      <c r="AG480" s="149">
        <v>0</v>
      </c>
      <c r="AH480" s="149">
        <v>0</v>
      </c>
      <c r="AI480" s="88" t="s">
        <v>88</v>
      </c>
      <c r="AJ480" s="149">
        <v>0</v>
      </c>
      <c r="AK480" s="162">
        <v>0</v>
      </c>
      <c r="AL480" s="162">
        <v>0</v>
      </c>
      <c r="AM480" s="162">
        <v>0</v>
      </c>
      <c r="AN480" s="162">
        <v>0</v>
      </c>
      <c r="AO480" s="162">
        <v>0</v>
      </c>
      <c r="AP480" s="162">
        <v>0</v>
      </c>
      <c r="AQ480" s="149">
        <v>0</v>
      </c>
      <c r="AR480" s="149">
        <v>0</v>
      </c>
      <c r="AS480" s="149">
        <v>0</v>
      </c>
      <c r="AT480" s="149">
        <v>0</v>
      </c>
      <c r="AU480" s="151"/>
      <c r="AV480" s="230">
        <f t="shared" si="721"/>
        <v>1</v>
      </c>
      <c r="AW480" s="230">
        <f t="shared" si="722"/>
        <v>0</v>
      </c>
      <c r="AX480" s="230" t="str">
        <f t="shared" si="723"/>
        <v>A1</v>
      </c>
      <c r="AY480" s="141">
        <f t="shared" si="724"/>
        <v>9</v>
      </c>
      <c r="AZ480" s="70">
        <f t="shared" si="725"/>
        <v>1</v>
      </c>
      <c r="BA480" s="70">
        <f t="shared" si="726"/>
        <v>1</v>
      </c>
      <c r="BB480" s="70">
        <f t="shared" si="727"/>
        <v>1</v>
      </c>
      <c r="BC480" s="70">
        <f t="shared" si="728"/>
        <v>1</v>
      </c>
      <c r="BD480" s="70">
        <f t="shared" si="729"/>
        <v>1</v>
      </c>
      <c r="BE480" s="70">
        <f t="shared" si="730"/>
        <v>1</v>
      </c>
      <c r="BF480" s="70">
        <f t="shared" si="731"/>
        <v>1</v>
      </c>
      <c r="BG480" s="71">
        <f t="shared" si="732"/>
        <v>0</v>
      </c>
      <c r="BH480" s="71">
        <f t="shared" si="733"/>
        <v>1</v>
      </c>
      <c r="BI480" s="71">
        <f t="shared" si="734"/>
        <v>0</v>
      </c>
      <c r="BJ480" s="71">
        <f t="shared" si="735"/>
        <v>0</v>
      </c>
      <c r="BK480" s="71">
        <f t="shared" si="736"/>
        <v>1</v>
      </c>
      <c r="BL480" s="70">
        <f t="shared" si="737"/>
        <v>1</v>
      </c>
      <c r="BM480" s="70">
        <f t="shared" si="738"/>
        <v>1</v>
      </c>
      <c r="BN480" s="70">
        <f t="shared" si="739"/>
        <v>0</v>
      </c>
      <c r="BO480" s="70">
        <f t="shared" si="740"/>
        <v>1</v>
      </c>
      <c r="BP480" s="144">
        <f t="shared" si="741"/>
        <v>0</v>
      </c>
      <c r="BQ480" s="144">
        <f t="shared" si="742"/>
        <v>0</v>
      </c>
      <c r="BR480" s="144">
        <f t="shared" si="743"/>
        <v>0</v>
      </c>
      <c r="BS480" s="144">
        <f t="shared" si="744"/>
        <v>0</v>
      </c>
      <c r="BT480" s="144">
        <f t="shared" si="745"/>
        <v>60000</v>
      </c>
      <c r="BU480" s="144">
        <f t="shared" si="746"/>
        <v>0</v>
      </c>
      <c r="BV480" s="144">
        <f t="shared" si="747"/>
        <v>0</v>
      </c>
      <c r="BW480" s="144">
        <f t="shared" si="748"/>
        <v>0</v>
      </c>
      <c r="BX480" s="144">
        <f t="shared" si="749"/>
        <v>0</v>
      </c>
      <c r="BY480" s="144">
        <f t="shared" si="750"/>
        <v>0</v>
      </c>
      <c r="BZ480" s="9">
        <v>0</v>
      </c>
      <c r="CA480" s="9">
        <v>0</v>
      </c>
      <c r="CB480" s="9">
        <v>0</v>
      </c>
      <c r="CC480" s="9">
        <v>0</v>
      </c>
      <c r="CD480" s="9">
        <v>0</v>
      </c>
      <c r="CE480" s="9">
        <v>0</v>
      </c>
      <c r="CF480" s="9">
        <v>0</v>
      </c>
      <c r="CG480" s="9">
        <v>0</v>
      </c>
      <c r="CH480" s="9">
        <v>0</v>
      </c>
      <c r="CI480" s="9">
        <v>0</v>
      </c>
      <c r="CJ480" s="9">
        <v>0</v>
      </c>
      <c r="CK480" s="9">
        <v>0</v>
      </c>
      <c r="CL480" s="9">
        <v>0</v>
      </c>
      <c r="CM480" s="9">
        <v>0</v>
      </c>
      <c r="CN480" s="9">
        <v>0</v>
      </c>
      <c r="CO480" s="9">
        <v>0</v>
      </c>
      <c r="CP480" s="9">
        <v>0</v>
      </c>
      <c r="CQ480" s="9">
        <v>0</v>
      </c>
      <c r="CR480" s="9">
        <v>0</v>
      </c>
      <c r="CS480" s="9">
        <v>0</v>
      </c>
      <c r="CT480" s="9">
        <v>0</v>
      </c>
      <c r="CU480" s="9">
        <v>0</v>
      </c>
      <c r="CV480" s="9">
        <v>0</v>
      </c>
      <c r="CW480" s="9">
        <v>0</v>
      </c>
      <c r="CX480" s="9">
        <v>0</v>
      </c>
      <c r="CY480" s="9">
        <v>0</v>
      </c>
      <c r="CZ480" s="9">
        <v>0</v>
      </c>
      <c r="DA480" s="9">
        <v>0</v>
      </c>
      <c r="DB480" s="9">
        <v>0</v>
      </c>
      <c r="DC480" s="9">
        <v>0</v>
      </c>
      <c r="DD480" s="9">
        <v>0</v>
      </c>
      <c r="DE480" s="9">
        <v>0</v>
      </c>
      <c r="DF480" s="9">
        <v>0</v>
      </c>
      <c r="DG480" s="144">
        <f t="shared" si="751"/>
        <v>0</v>
      </c>
      <c r="DH480" s="144">
        <f t="shared" ref="DH480:EW480" si="783">DG480</f>
        <v>0</v>
      </c>
      <c r="DI480" s="144">
        <f t="shared" si="783"/>
        <v>0</v>
      </c>
      <c r="DJ480" s="144">
        <f t="shared" si="783"/>
        <v>0</v>
      </c>
      <c r="DK480" s="144">
        <f t="shared" si="783"/>
        <v>0</v>
      </c>
      <c r="DL480" s="144">
        <f t="shared" si="783"/>
        <v>0</v>
      </c>
      <c r="DM480" s="144">
        <f t="shared" si="783"/>
        <v>0</v>
      </c>
      <c r="DN480" s="144">
        <f t="shared" si="783"/>
        <v>0</v>
      </c>
      <c r="DO480" s="144">
        <f t="shared" si="783"/>
        <v>0</v>
      </c>
      <c r="DP480" s="144">
        <f t="shared" si="783"/>
        <v>0</v>
      </c>
      <c r="DQ480" s="144">
        <f t="shared" si="783"/>
        <v>0</v>
      </c>
      <c r="DR480" s="144">
        <f t="shared" si="783"/>
        <v>0</v>
      </c>
      <c r="DS480" s="144">
        <f t="shared" si="783"/>
        <v>0</v>
      </c>
      <c r="DT480" s="144">
        <f t="shared" si="783"/>
        <v>0</v>
      </c>
      <c r="DU480" s="144">
        <f t="shared" si="783"/>
        <v>0</v>
      </c>
      <c r="DV480" s="144">
        <f t="shared" si="783"/>
        <v>0</v>
      </c>
      <c r="DW480" s="144">
        <f t="shared" si="783"/>
        <v>0</v>
      </c>
      <c r="DX480" s="144">
        <f t="shared" si="783"/>
        <v>0</v>
      </c>
      <c r="DY480" s="144">
        <f t="shared" si="783"/>
        <v>0</v>
      </c>
      <c r="DZ480" s="144">
        <f t="shared" si="783"/>
        <v>0</v>
      </c>
      <c r="EA480" s="144">
        <f t="shared" si="783"/>
        <v>0</v>
      </c>
      <c r="EB480" s="144">
        <f t="shared" si="783"/>
        <v>0</v>
      </c>
      <c r="EC480" s="144">
        <f t="shared" si="783"/>
        <v>0</v>
      </c>
      <c r="ED480" s="144">
        <f t="shared" si="783"/>
        <v>0</v>
      </c>
      <c r="EE480" s="144">
        <f t="shared" si="783"/>
        <v>0</v>
      </c>
      <c r="EF480" s="144">
        <f t="shared" si="783"/>
        <v>0</v>
      </c>
      <c r="EG480" s="144">
        <f t="shared" si="783"/>
        <v>0</v>
      </c>
      <c r="EH480" s="144">
        <f t="shared" si="783"/>
        <v>0</v>
      </c>
      <c r="EI480" s="144">
        <f t="shared" si="783"/>
        <v>0</v>
      </c>
      <c r="EJ480" s="144">
        <f t="shared" si="783"/>
        <v>0</v>
      </c>
      <c r="EK480" s="144">
        <f t="shared" si="783"/>
        <v>0</v>
      </c>
      <c r="EL480" s="144">
        <f t="shared" si="783"/>
        <v>0</v>
      </c>
      <c r="EM480" s="144">
        <f t="shared" si="783"/>
        <v>0</v>
      </c>
      <c r="EN480" s="144">
        <f t="shared" si="783"/>
        <v>0</v>
      </c>
      <c r="EO480" s="144">
        <f t="shared" si="783"/>
        <v>0</v>
      </c>
      <c r="EP480" s="144">
        <f t="shared" si="783"/>
        <v>0</v>
      </c>
      <c r="EQ480" s="144">
        <f t="shared" si="783"/>
        <v>0</v>
      </c>
      <c r="ER480" s="144">
        <f t="shared" si="783"/>
        <v>0</v>
      </c>
      <c r="ES480" s="144">
        <f t="shared" si="783"/>
        <v>0</v>
      </c>
      <c r="ET480" s="144">
        <f t="shared" si="783"/>
        <v>0</v>
      </c>
      <c r="EU480" s="144">
        <f t="shared" si="783"/>
        <v>0</v>
      </c>
      <c r="EV480" s="144">
        <f t="shared" si="783"/>
        <v>0</v>
      </c>
      <c r="EW480" s="144">
        <f t="shared" si="783"/>
        <v>0</v>
      </c>
      <c r="EX480" s="147">
        <f>PV(0.05,'PV factor'!C365,,-BR480)</f>
        <v>0</v>
      </c>
      <c r="EY480" s="147">
        <f>PV(0.05,'PV factor'!D365,,-BS480)</f>
        <v>0</v>
      </c>
      <c r="EZ480" s="147">
        <f>PV(0.05,'PV factor'!E365,,-BT480)</f>
        <v>49362.148487512917</v>
      </c>
      <c r="FA480" s="147">
        <f>PV(0.05,'PV factor'!F365,,-BU480)</f>
        <v>0</v>
      </c>
      <c r="FB480" s="147">
        <f>PV(0.05,'PV factor'!G365,,-BV480)</f>
        <v>0</v>
      </c>
      <c r="FC480" s="147">
        <f>PV(0.05,'PV factor'!H365,,-BW480)</f>
        <v>0</v>
      </c>
      <c r="FD480" s="147">
        <f>PV(0.05,'PV factor'!I365,,-BX480)</f>
        <v>0</v>
      </c>
      <c r="FE480" s="147">
        <f>PV(0.05,'PV factor'!J365,,-BY480)</f>
        <v>0</v>
      </c>
      <c r="FF480" s="147">
        <f>PV(0.05,'PV factor'!K365,,-BZ480)</f>
        <v>0</v>
      </c>
      <c r="FG480" s="147">
        <f>PV(0.05,'PV factor'!L365,,-CA480)</f>
        <v>0</v>
      </c>
      <c r="FH480" s="147">
        <f>PV(0.05,'PV factor'!M365,,-CB480)</f>
        <v>0</v>
      </c>
      <c r="FI480" s="147">
        <f>PV(0.05,'PV factor'!N365,,-CC480)</f>
        <v>0</v>
      </c>
      <c r="FJ480" s="147">
        <f>PV(0.05,'PV factor'!O365,,-CD480)</f>
        <v>0</v>
      </c>
      <c r="FK480" s="147">
        <f>PV(0.05,'PV factor'!P365,,-CE480)</f>
        <v>0</v>
      </c>
      <c r="FL480" s="147">
        <f>PV(0.05,'PV factor'!Q365,,-CF480)</f>
        <v>0</v>
      </c>
      <c r="FM480" s="147">
        <f>PV(0.05,'PV factor'!R365,,-CG480)</f>
        <v>0</v>
      </c>
      <c r="FN480" s="147">
        <f>PV(0.05,'PV factor'!S365,,-CH480)</f>
        <v>0</v>
      </c>
      <c r="FO480" s="147">
        <f>PV(0.05,'PV factor'!T365,,-CI480)</f>
        <v>0</v>
      </c>
      <c r="FP480" s="147">
        <f>PV(0.05,'PV factor'!U365,,-CJ480)</f>
        <v>0</v>
      </c>
      <c r="FQ480" s="147">
        <f>PV(0.05,'PV factor'!V365,,-CK480)</f>
        <v>0</v>
      </c>
      <c r="FR480" s="147">
        <f>PV(0.05,'PV factor'!W365,,-CL480)</f>
        <v>0</v>
      </c>
      <c r="FS480" s="147">
        <f>PV(0.05,'PV factor'!X365,,-CM480)</f>
        <v>0</v>
      </c>
      <c r="FT480" s="147">
        <f>PV(0.05,'PV factor'!Y365,,-CN480)</f>
        <v>0</v>
      </c>
      <c r="FU480" s="147">
        <f>PV(0.05,'PV factor'!Z365,,-CO480)</f>
        <v>0</v>
      </c>
      <c r="FV480" s="147">
        <f>PV(0.05,'PV factor'!AA365,,-CP480)</f>
        <v>0</v>
      </c>
      <c r="FW480" s="147">
        <f>PV(0.05,'PV factor'!AB365,,-CQ480)</f>
        <v>0</v>
      </c>
      <c r="FX480" s="147">
        <f>PV(0.05,'PV factor'!AC365,,-CR480)</f>
        <v>0</v>
      </c>
      <c r="FY480" s="147">
        <f>PV(0.05,'PV factor'!AD365,,-CS480)</f>
        <v>0</v>
      </c>
      <c r="FZ480" s="147">
        <f>PV(0.05,'PV factor'!AE365,,-CT480)</f>
        <v>0</v>
      </c>
      <c r="GA480" s="147">
        <f>PV(0.05,'PV factor'!AF365,,-CU480)</f>
        <v>0</v>
      </c>
      <c r="GB480" s="147">
        <f>PV(0.05,'PV factor'!AG365,,-CV480)</f>
        <v>0</v>
      </c>
      <c r="GC480" s="147">
        <f>PV(0.05,'PV factor'!AH365,,-CW480)</f>
        <v>0</v>
      </c>
      <c r="GD480" s="147">
        <f>PV(0.05,'PV factor'!AI365,,-CX480)</f>
        <v>0</v>
      </c>
      <c r="GE480" s="147">
        <f>PV(0.05,'PV factor'!AJ365,,-CY480)</f>
        <v>0</v>
      </c>
      <c r="GF480" s="147">
        <f>PV(0.05,'PV factor'!AK365,,-CZ480)</f>
        <v>0</v>
      </c>
      <c r="GG480" s="147">
        <f>PV(0.05,'PV factor'!AL365,,-DA480)</f>
        <v>0</v>
      </c>
      <c r="GH480" s="147">
        <f>PV(0.05,'PV factor'!AM365,,-DB480)</f>
        <v>0</v>
      </c>
      <c r="GI480" s="147">
        <f>PV(0.05,'PV factor'!AN365,,-DC480)</f>
        <v>0</v>
      </c>
      <c r="GJ480" s="147">
        <f>PV(0.05,'PV factor'!AO365,,-DD480)</f>
        <v>0</v>
      </c>
      <c r="GK480" s="147">
        <f>PV(0.05,'PV factor'!AP365,,-DE480)</f>
        <v>0</v>
      </c>
      <c r="GL480" s="147">
        <f>PV(0.05,'PV factor'!C365,,-DI480)</f>
        <v>0</v>
      </c>
      <c r="GM480" s="147">
        <f>PV(0.05,'PV factor'!D365,,-DJ480)</f>
        <v>0</v>
      </c>
      <c r="GN480" s="147">
        <f>PV(0.05,'PV factor'!E365,,-DK480)</f>
        <v>0</v>
      </c>
      <c r="GO480" s="147">
        <f>PV(0.05,'PV factor'!F365,,-DL480)</f>
        <v>0</v>
      </c>
      <c r="GP480" s="147">
        <f>PV(0.05,'PV factor'!G365,,-DM480)</f>
        <v>0</v>
      </c>
      <c r="GQ480" s="147">
        <f>PV(0.05,'PV factor'!H365,,-DN480)</f>
        <v>0</v>
      </c>
      <c r="GR480" s="147">
        <f>PV(0.05,'PV factor'!I365,,-DO480)</f>
        <v>0</v>
      </c>
      <c r="GS480" s="147">
        <f>PV(0.05,'PV factor'!J365,,-DP480)</f>
        <v>0</v>
      </c>
      <c r="GT480" s="147">
        <f>PV(0.05,'PV factor'!K365,,-DQ480)</f>
        <v>0</v>
      </c>
      <c r="GU480" s="147">
        <f>PV(0.05,'PV factor'!L365,,-DR480)</f>
        <v>0</v>
      </c>
      <c r="GV480" s="147">
        <f>PV(0.05,'PV factor'!M365,,-DS480)</f>
        <v>0</v>
      </c>
      <c r="GW480" s="147">
        <f>PV(0.05,'PV factor'!N365,,-DT480)</f>
        <v>0</v>
      </c>
      <c r="GX480" s="147">
        <f>PV(0.05,'PV factor'!O365,,-DU480)</f>
        <v>0</v>
      </c>
      <c r="GY480" s="147">
        <f>PV(0.05,'PV factor'!P365,,-DV480)</f>
        <v>0</v>
      </c>
      <c r="GZ480" s="147">
        <f>PV(0.05,'PV factor'!Q365,,-DW480)</f>
        <v>0</v>
      </c>
      <c r="HA480" s="147">
        <f>PV(0.05,'PV factor'!R365,,-DX480)</f>
        <v>0</v>
      </c>
      <c r="HB480" s="147">
        <f>PV(0.05,'PV factor'!S365,,-DY480)</f>
        <v>0</v>
      </c>
      <c r="HC480" s="147">
        <f>PV(0.05,'PV factor'!T365,,-DZ480)</f>
        <v>0</v>
      </c>
      <c r="HD480" s="147">
        <f>PV(0.05,'PV factor'!U365,,-EA480)</f>
        <v>0</v>
      </c>
      <c r="HE480" s="147">
        <f>PV(0.05,'PV factor'!V365,,-EB480)</f>
        <v>0</v>
      </c>
      <c r="HF480" s="147">
        <f>PV(0.05,'PV factor'!W365,,-EC480)</f>
        <v>0</v>
      </c>
      <c r="HG480" s="147">
        <f>PV(0.05,'PV factor'!X365,,-ED480)</f>
        <v>0</v>
      </c>
      <c r="HH480" s="147">
        <f>PV(0.05,'PV factor'!Y365,,-EE480)</f>
        <v>0</v>
      </c>
      <c r="HI480" s="147">
        <f>PV(0.05,'PV factor'!Z365,,-EF480)</f>
        <v>0</v>
      </c>
      <c r="HJ480" s="147">
        <f>PV(0.05,'PV factor'!AA365,,-EG480)</f>
        <v>0</v>
      </c>
      <c r="HK480" s="147">
        <f>PV(0.05,'PV factor'!AB365,,-EH480)</f>
        <v>0</v>
      </c>
      <c r="HL480" s="147">
        <f>PV(0.05,'PV factor'!AC365,,-EI480)</f>
        <v>0</v>
      </c>
      <c r="HM480" s="147">
        <f>PV(0.05,'PV factor'!AD365,,-EJ480)</f>
        <v>0</v>
      </c>
      <c r="HN480" s="147">
        <f>PV(0.05,'PV factor'!AE365,,-EK480)</f>
        <v>0</v>
      </c>
      <c r="HO480" s="147">
        <f>PV(0.05,'PV factor'!AF365,,-EL480)</f>
        <v>0</v>
      </c>
      <c r="HP480" s="147">
        <f>PV(0.05,'PV factor'!AG365,,-EM480)</f>
        <v>0</v>
      </c>
      <c r="HQ480" s="147">
        <f>PV(0.05,'PV factor'!AH365,,-EN480)</f>
        <v>0</v>
      </c>
      <c r="HR480" s="147">
        <f>PV(0.05,'PV factor'!AI365,,-EO480)</f>
        <v>0</v>
      </c>
      <c r="HS480" s="147">
        <f>PV(0.05,'PV factor'!AJ365,,-EP480)</f>
        <v>0</v>
      </c>
      <c r="HT480" s="147">
        <f>PV(0.05,'PV factor'!AK365,,-EQ480)</f>
        <v>0</v>
      </c>
      <c r="HU480" s="147">
        <f>PV(0.05,'PV factor'!AL365,,-ER480)</f>
        <v>0</v>
      </c>
      <c r="HV480" s="147">
        <f>PV(0.05,'PV factor'!AM365,,-ES480)</f>
        <v>0</v>
      </c>
      <c r="HW480" s="147">
        <f>PV(0.05,'PV factor'!AN365,,-ET480)</f>
        <v>0</v>
      </c>
      <c r="HX480" s="147">
        <f>PV(0.05,'PV factor'!AO365,,-EU480)</f>
        <v>0</v>
      </c>
      <c r="HY480" s="147">
        <f>PV(0.05,'PV factor'!AP365,,-EV480)</f>
        <v>0</v>
      </c>
      <c r="HZ480" s="147">
        <f t="shared" si="753"/>
        <v>49362.148487512917</v>
      </c>
      <c r="IA480" s="147">
        <f t="shared" si="754"/>
        <v>0</v>
      </c>
      <c r="IB480" s="401">
        <f t="shared" si="755"/>
        <v>0</v>
      </c>
    </row>
    <row r="481" spans="1:236" s="180" customFormat="1" ht="90" customHeight="1" x14ac:dyDescent="0.25">
      <c r="A481" s="161" t="s">
        <v>2267</v>
      </c>
      <c r="B481" s="161" t="s">
        <v>2642</v>
      </c>
      <c r="C481" s="150" t="s">
        <v>2184</v>
      </c>
      <c r="D481" s="148">
        <v>7</v>
      </c>
      <c r="E481" s="161" t="s">
        <v>2676</v>
      </c>
      <c r="F481" s="151" t="s">
        <v>2677</v>
      </c>
      <c r="G481" s="151" t="s">
        <v>2678</v>
      </c>
      <c r="H481" s="79" t="s">
        <v>77</v>
      </c>
      <c r="I481" s="151" t="s">
        <v>2679</v>
      </c>
      <c r="J481" s="151">
        <v>40</v>
      </c>
      <c r="K481" s="227" t="s">
        <v>79</v>
      </c>
      <c r="L481" s="79"/>
      <c r="M481" s="151" t="s">
        <v>2680</v>
      </c>
      <c r="N481" s="79" t="s">
        <v>81</v>
      </c>
      <c r="O481" s="79" t="s">
        <v>454</v>
      </c>
      <c r="P481" s="79" t="s">
        <v>458</v>
      </c>
      <c r="Q481" s="79" t="s">
        <v>87</v>
      </c>
      <c r="R481" s="79" t="s">
        <v>108</v>
      </c>
      <c r="S481" s="79" t="s">
        <v>99</v>
      </c>
      <c r="T481" s="79" t="s">
        <v>2551</v>
      </c>
      <c r="U481" s="79" t="s">
        <v>100</v>
      </c>
      <c r="V481" s="81">
        <v>1</v>
      </c>
      <c r="W481" s="149">
        <v>56000</v>
      </c>
      <c r="X481" s="162">
        <v>0</v>
      </c>
      <c r="Y481" s="162">
        <v>0</v>
      </c>
      <c r="Z481" s="162">
        <v>0</v>
      </c>
      <c r="AA481" s="162">
        <v>56000</v>
      </c>
      <c r="AB481" s="162">
        <v>0</v>
      </c>
      <c r="AC481" s="162">
        <v>0</v>
      </c>
      <c r="AD481" s="162">
        <v>0</v>
      </c>
      <c r="AE481" s="149">
        <v>0</v>
      </c>
      <c r="AF481" s="149">
        <v>0</v>
      </c>
      <c r="AG481" s="149">
        <v>0</v>
      </c>
      <c r="AH481" s="149">
        <v>0</v>
      </c>
      <c r="AI481" s="88" t="s">
        <v>88</v>
      </c>
      <c r="AJ481" s="149">
        <v>0</v>
      </c>
      <c r="AK481" s="162">
        <v>0</v>
      </c>
      <c r="AL481" s="162">
        <v>0</v>
      </c>
      <c r="AM481" s="162">
        <v>0</v>
      </c>
      <c r="AN481" s="162">
        <v>0</v>
      </c>
      <c r="AO481" s="162">
        <v>0</v>
      </c>
      <c r="AP481" s="162">
        <v>0</v>
      </c>
      <c r="AQ481" s="149">
        <v>0</v>
      </c>
      <c r="AR481" s="149">
        <v>0</v>
      </c>
      <c r="AS481" s="149">
        <v>0</v>
      </c>
      <c r="AT481" s="149">
        <v>0</v>
      </c>
      <c r="AU481" s="151" t="s">
        <v>2681</v>
      </c>
      <c r="AV481" s="230">
        <f t="shared" si="721"/>
        <v>1</v>
      </c>
      <c r="AW481" s="230">
        <f t="shared" si="722"/>
        <v>0</v>
      </c>
      <c r="AX481" s="230" t="str">
        <f t="shared" si="723"/>
        <v>A3</v>
      </c>
      <c r="AY481" s="141">
        <f t="shared" si="724"/>
        <v>9</v>
      </c>
      <c r="AZ481" s="70">
        <f t="shared" si="725"/>
        <v>1</v>
      </c>
      <c r="BA481" s="70">
        <f t="shared" si="726"/>
        <v>1</v>
      </c>
      <c r="BB481" s="70">
        <f t="shared" si="727"/>
        <v>1</v>
      </c>
      <c r="BC481" s="70">
        <f t="shared" si="728"/>
        <v>1</v>
      </c>
      <c r="BD481" s="70">
        <f t="shared" si="729"/>
        <v>1</v>
      </c>
      <c r="BE481" s="70">
        <f t="shared" si="730"/>
        <v>1</v>
      </c>
      <c r="BF481" s="70">
        <f t="shared" si="731"/>
        <v>1</v>
      </c>
      <c r="BG481" s="71">
        <f t="shared" si="732"/>
        <v>0</v>
      </c>
      <c r="BH481" s="71">
        <f t="shared" si="733"/>
        <v>1</v>
      </c>
      <c r="BI481" s="71">
        <f t="shared" si="734"/>
        <v>0</v>
      </c>
      <c r="BJ481" s="71">
        <f t="shared" si="735"/>
        <v>0</v>
      </c>
      <c r="BK481" s="71">
        <f t="shared" si="736"/>
        <v>1</v>
      </c>
      <c r="BL481" s="70">
        <f t="shared" si="737"/>
        <v>1</v>
      </c>
      <c r="BM481" s="70">
        <f t="shared" si="738"/>
        <v>1</v>
      </c>
      <c r="BN481" s="70">
        <f t="shared" si="739"/>
        <v>0</v>
      </c>
      <c r="BO481" s="70">
        <f t="shared" si="740"/>
        <v>1</v>
      </c>
      <c r="BP481" s="144">
        <f t="shared" si="741"/>
        <v>0</v>
      </c>
      <c r="BQ481" s="144">
        <f t="shared" si="742"/>
        <v>0</v>
      </c>
      <c r="BR481" s="144">
        <f t="shared" si="743"/>
        <v>56000</v>
      </c>
      <c r="BS481" s="144">
        <f t="shared" si="744"/>
        <v>0</v>
      </c>
      <c r="BT481" s="144">
        <f t="shared" si="745"/>
        <v>0</v>
      </c>
      <c r="BU481" s="144">
        <f t="shared" si="746"/>
        <v>0</v>
      </c>
      <c r="BV481" s="144">
        <f t="shared" si="747"/>
        <v>0</v>
      </c>
      <c r="BW481" s="144">
        <f t="shared" si="748"/>
        <v>0</v>
      </c>
      <c r="BX481" s="144">
        <f t="shared" si="749"/>
        <v>0</v>
      </c>
      <c r="BY481" s="144">
        <f t="shared" si="750"/>
        <v>0</v>
      </c>
      <c r="BZ481" s="9">
        <v>0</v>
      </c>
      <c r="CA481" s="9">
        <v>0</v>
      </c>
      <c r="CB481" s="9">
        <v>0</v>
      </c>
      <c r="CC481" s="9">
        <v>0</v>
      </c>
      <c r="CD481" s="9">
        <v>0</v>
      </c>
      <c r="CE481" s="9">
        <v>0</v>
      </c>
      <c r="CF481" s="9">
        <v>0</v>
      </c>
      <c r="CG481" s="9">
        <v>0</v>
      </c>
      <c r="CH481" s="9">
        <v>0</v>
      </c>
      <c r="CI481" s="9">
        <v>0</v>
      </c>
      <c r="CJ481" s="9">
        <v>0</v>
      </c>
      <c r="CK481" s="9">
        <v>0</v>
      </c>
      <c r="CL481" s="9">
        <v>0</v>
      </c>
      <c r="CM481" s="9">
        <v>0</v>
      </c>
      <c r="CN481" s="9">
        <v>0</v>
      </c>
      <c r="CO481" s="9">
        <v>0</v>
      </c>
      <c r="CP481" s="9">
        <v>0</v>
      </c>
      <c r="CQ481" s="9">
        <v>0</v>
      </c>
      <c r="CR481" s="9">
        <v>0</v>
      </c>
      <c r="CS481" s="9">
        <v>0</v>
      </c>
      <c r="CT481" s="9">
        <v>0</v>
      </c>
      <c r="CU481" s="9">
        <v>0</v>
      </c>
      <c r="CV481" s="9">
        <v>0</v>
      </c>
      <c r="CW481" s="9">
        <v>0</v>
      </c>
      <c r="CX481" s="9">
        <v>0</v>
      </c>
      <c r="CY481" s="9">
        <v>0</v>
      </c>
      <c r="CZ481" s="9">
        <v>0</v>
      </c>
      <c r="DA481" s="9">
        <v>0</v>
      </c>
      <c r="DB481" s="9">
        <v>0</v>
      </c>
      <c r="DC481" s="9">
        <v>0</v>
      </c>
      <c r="DD481" s="9">
        <v>0</v>
      </c>
      <c r="DE481" s="9">
        <v>0</v>
      </c>
      <c r="DF481" s="9">
        <v>0</v>
      </c>
      <c r="DG481" s="144">
        <f t="shared" si="751"/>
        <v>0</v>
      </c>
      <c r="DH481" s="144">
        <f t="shared" ref="DH481:EW481" si="784">DG481</f>
        <v>0</v>
      </c>
      <c r="DI481" s="144">
        <f t="shared" si="784"/>
        <v>0</v>
      </c>
      <c r="DJ481" s="144">
        <f t="shared" si="784"/>
        <v>0</v>
      </c>
      <c r="DK481" s="144">
        <f t="shared" si="784"/>
        <v>0</v>
      </c>
      <c r="DL481" s="144">
        <f t="shared" si="784"/>
        <v>0</v>
      </c>
      <c r="DM481" s="144">
        <f t="shared" si="784"/>
        <v>0</v>
      </c>
      <c r="DN481" s="144">
        <f t="shared" si="784"/>
        <v>0</v>
      </c>
      <c r="DO481" s="144">
        <f t="shared" si="784"/>
        <v>0</v>
      </c>
      <c r="DP481" s="144">
        <f t="shared" si="784"/>
        <v>0</v>
      </c>
      <c r="DQ481" s="144">
        <f t="shared" si="784"/>
        <v>0</v>
      </c>
      <c r="DR481" s="144">
        <f t="shared" si="784"/>
        <v>0</v>
      </c>
      <c r="DS481" s="144">
        <f t="shared" si="784"/>
        <v>0</v>
      </c>
      <c r="DT481" s="144">
        <f t="shared" si="784"/>
        <v>0</v>
      </c>
      <c r="DU481" s="144">
        <f t="shared" si="784"/>
        <v>0</v>
      </c>
      <c r="DV481" s="144">
        <f t="shared" si="784"/>
        <v>0</v>
      </c>
      <c r="DW481" s="144">
        <f t="shared" si="784"/>
        <v>0</v>
      </c>
      <c r="DX481" s="144">
        <f t="shared" si="784"/>
        <v>0</v>
      </c>
      <c r="DY481" s="144">
        <f t="shared" si="784"/>
        <v>0</v>
      </c>
      <c r="DZ481" s="144">
        <f t="shared" si="784"/>
        <v>0</v>
      </c>
      <c r="EA481" s="144">
        <f t="shared" si="784"/>
        <v>0</v>
      </c>
      <c r="EB481" s="144">
        <f t="shared" si="784"/>
        <v>0</v>
      </c>
      <c r="EC481" s="144">
        <f t="shared" si="784"/>
        <v>0</v>
      </c>
      <c r="ED481" s="144">
        <f t="shared" si="784"/>
        <v>0</v>
      </c>
      <c r="EE481" s="144">
        <f t="shared" si="784"/>
        <v>0</v>
      </c>
      <c r="EF481" s="144">
        <f t="shared" si="784"/>
        <v>0</v>
      </c>
      <c r="EG481" s="144">
        <f t="shared" si="784"/>
        <v>0</v>
      </c>
      <c r="EH481" s="144">
        <f t="shared" si="784"/>
        <v>0</v>
      </c>
      <c r="EI481" s="144">
        <f t="shared" si="784"/>
        <v>0</v>
      </c>
      <c r="EJ481" s="144">
        <f t="shared" si="784"/>
        <v>0</v>
      </c>
      <c r="EK481" s="144">
        <f t="shared" si="784"/>
        <v>0</v>
      </c>
      <c r="EL481" s="144">
        <f t="shared" si="784"/>
        <v>0</v>
      </c>
      <c r="EM481" s="144">
        <f t="shared" si="784"/>
        <v>0</v>
      </c>
      <c r="EN481" s="144">
        <f t="shared" si="784"/>
        <v>0</v>
      </c>
      <c r="EO481" s="144">
        <f t="shared" si="784"/>
        <v>0</v>
      </c>
      <c r="EP481" s="144">
        <f t="shared" si="784"/>
        <v>0</v>
      </c>
      <c r="EQ481" s="144">
        <f t="shared" si="784"/>
        <v>0</v>
      </c>
      <c r="ER481" s="144">
        <f t="shared" si="784"/>
        <v>0</v>
      </c>
      <c r="ES481" s="144">
        <f t="shared" si="784"/>
        <v>0</v>
      </c>
      <c r="ET481" s="144">
        <f t="shared" si="784"/>
        <v>0</v>
      </c>
      <c r="EU481" s="144">
        <f t="shared" si="784"/>
        <v>0</v>
      </c>
      <c r="EV481" s="144">
        <f t="shared" si="784"/>
        <v>0</v>
      </c>
      <c r="EW481" s="144">
        <f t="shared" si="784"/>
        <v>0</v>
      </c>
      <c r="EX481" s="147">
        <f>PV(0.05,'PV factor'!C364,,-BR481)</f>
        <v>50793.650793650791</v>
      </c>
      <c r="EY481" s="147">
        <f>PV(0.05,'PV factor'!D364,,-BS481)</f>
        <v>0</v>
      </c>
      <c r="EZ481" s="147">
        <f>PV(0.05,'PV factor'!E364,,-BT481)</f>
        <v>0</v>
      </c>
      <c r="FA481" s="147">
        <f>PV(0.05,'PV factor'!F364,,-BU481)</f>
        <v>0</v>
      </c>
      <c r="FB481" s="147">
        <f>PV(0.05,'PV factor'!G364,,-BV481)</f>
        <v>0</v>
      </c>
      <c r="FC481" s="147">
        <f>PV(0.05,'PV factor'!H364,,-BW481)</f>
        <v>0</v>
      </c>
      <c r="FD481" s="147">
        <f>PV(0.05,'PV factor'!I364,,-BX481)</f>
        <v>0</v>
      </c>
      <c r="FE481" s="147">
        <f>PV(0.05,'PV factor'!J364,,-BY481)</f>
        <v>0</v>
      </c>
      <c r="FF481" s="147">
        <f>PV(0.05,'PV factor'!K364,,-BZ481)</f>
        <v>0</v>
      </c>
      <c r="FG481" s="147">
        <f>PV(0.05,'PV factor'!L364,,-CA481)</f>
        <v>0</v>
      </c>
      <c r="FH481" s="147">
        <f>PV(0.05,'PV factor'!M364,,-CB481)</f>
        <v>0</v>
      </c>
      <c r="FI481" s="147">
        <f>PV(0.05,'PV factor'!N364,,-CC481)</f>
        <v>0</v>
      </c>
      <c r="FJ481" s="147">
        <f>PV(0.05,'PV factor'!O364,,-CD481)</f>
        <v>0</v>
      </c>
      <c r="FK481" s="147">
        <f>PV(0.05,'PV factor'!P364,,-CE481)</f>
        <v>0</v>
      </c>
      <c r="FL481" s="147">
        <f>PV(0.05,'PV factor'!Q364,,-CF481)</f>
        <v>0</v>
      </c>
      <c r="FM481" s="147">
        <f>PV(0.05,'PV factor'!R364,,-CG481)</f>
        <v>0</v>
      </c>
      <c r="FN481" s="147">
        <f>PV(0.05,'PV factor'!S364,,-CH481)</f>
        <v>0</v>
      </c>
      <c r="FO481" s="147">
        <f>PV(0.05,'PV factor'!T364,,-CI481)</f>
        <v>0</v>
      </c>
      <c r="FP481" s="147">
        <f>PV(0.05,'PV factor'!U364,,-CJ481)</f>
        <v>0</v>
      </c>
      <c r="FQ481" s="147">
        <f>PV(0.05,'PV factor'!V364,,-CK481)</f>
        <v>0</v>
      </c>
      <c r="FR481" s="147">
        <f>PV(0.05,'PV factor'!W364,,-CL481)</f>
        <v>0</v>
      </c>
      <c r="FS481" s="147">
        <f>PV(0.05,'PV factor'!X364,,-CM481)</f>
        <v>0</v>
      </c>
      <c r="FT481" s="147">
        <f>PV(0.05,'PV factor'!Y364,,-CN481)</f>
        <v>0</v>
      </c>
      <c r="FU481" s="147">
        <f>PV(0.05,'PV factor'!Z364,,-CO481)</f>
        <v>0</v>
      </c>
      <c r="FV481" s="147">
        <f>PV(0.05,'PV factor'!AA364,,-CP481)</f>
        <v>0</v>
      </c>
      <c r="FW481" s="147">
        <f>PV(0.05,'PV factor'!AB364,,-CQ481)</f>
        <v>0</v>
      </c>
      <c r="FX481" s="147">
        <f>PV(0.05,'PV factor'!AC364,,-CR481)</f>
        <v>0</v>
      </c>
      <c r="FY481" s="147">
        <f>PV(0.05,'PV factor'!AD364,,-CS481)</f>
        <v>0</v>
      </c>
      <c r="FZ481" s="147">
        <f>PV(0.05,'PV factor'!AE364,,-CT481)</f>
        <v>0</v>
      </c>
      <c r="GA481" s="147">
        <f>PV(0.05,'PV factor'!AF364,,-CU481)</f>
        <v>0</v>
      </c>
      <c r="GB481" s="147">
        <f>PV(0.05,'PV factor'!AG364,,-CV481)</f>
        <v>0</v>
      </c>
      <c r="GC481" s="147">
        <f>PV(0.05,'PV factor'!AH364,,-CW481)</f>
        <v>0</v>
      </c>
      <c r="GD481" s="147">
        <f>PV(0.05,'PV factor'!AI364,,-CX481)</f>
        <v>0</v>
      </c>
      <c r="GE481" s="147">
        <f>PV(0.05,'PV factor'!AJ364,,-CY481)</f>
        <v>0</v>
      </c>
      <c r="GF481" s="147">
        <f>PV(0.05,'PV factor'!AK364,,-CZ481)</f>
        <v>0</v>
      </c>
      <c r="GG481" s="147">
        <f>PV(0.05,'PV factor'!AL364,,-DA481)</f>
        <v>0</v>
      </c>
      <c r="GH481" s="147">
        <f>PV(0.05,'PV factor'!AM364,,-DB481)</f>
        <v>0</v>
      </c>
      <c r="GI481" s="147">
        <f>PV(0.05,'PV factor'!AN364,,-DC481)</f>
        <v>0</v>
      </c>
      <c r="GJ481" s="147">
        <f>PV(0.05,'PV factor'!AO364,,-DD481)</f>
        <v>0</v>
      </c>
      <c r="GK481" s="147">
        <f>PV(0.05,'PV factor'!AP364,,-DE481)</f>
        <v>0</v>
      </c>
      <c r="GL481" s="147">
        <f>PV(0.05,'PV factor'!C364,,-DI481)</f>
        <v>0</v>
      </c>
      <c r="GM481" s="147">
        <f>PV(0.05,'PV factor'!D364,,-DJ481)</f>
        <v>0</v>
      </c>
      <c r="GN481" s="147">
        <f>PV(0.05,'PV factor'!E364,,-DK481)</f>
        <v>0</v>
      </c>
      <c r="GO481" s="147">
        <f>PV(0.05,'PV factor'!F364,,-DL481)</f>
        <v>0</v>
      </c>
      <c r="GP481" s="147">
        <f>PV(0.05,'PV factor'!G364,,-DM481)</f>
        <v>0</v>
      </c>
      <c r="GQ481" s="147">
        <f>PV(0.05,'PV factor'!H364,,-DN481)</f>
        <v>0</v>
      </c>
      <c r="GR481" s="147">
        <f>PV(0.05,'PV factor'!I364,,-DO481)</f>
        <v>0</v>
      </c>
      <c r="GS481" s="147">
        <f>PV(0.05,'PV factor'!J364,,-DP481)</f>
        <v>0</v>
      </c>
      <c r="GT481" s="147">
        <f>PV(0.05,'PV factor'!K364,,-DQ481)</f>
        <v>0</v>
      </c>
      <c r="GU481" s="147">
        <f>PV(0.05,'PV factor'!L364,,-DR481)</f>
        <v>0</v>
      </c>
      <c r="GV481" s="147">
        <f>PV(0.05,'PV factor'!M364,,-DS481)</f>
        <v>0</v>
      </c>
      <c r="GW481" s="147">
        <f>PV(0.05,'PV factor'!N364,,-DT481)</f>
        <v>0</v>
      </c>
      <c r="GX481" s="147">
        <f>PV(0.05,'PV factor'!O364,,-DU481)</f>
        <v>0</v>
      </c>
      <c r="GY481" s="147">
        <f>PV(0.05,'PV factor'!P364,,-DV481)</f>
        <v>0</v>
      </c>
      <c r="GZ481" s="147">
        <f>PV(0.05,'PV factor'!Q364,,-DW481)</f>
        <v>0</v>
      </c>
      <c r="HA481" s="147">
        <f>PV(0.05,'PV factor'!R364,,-DX481)</f>
        <v>0</v>
      </c>
      <c r="HB481" s="147">
        <f>PV(0.05,'PV factor'!S364,,-DY481)</f>
        <v>0</v>
      </c>
      <c r="HC481" s="147">
        <f>PV(0.05,'PV factor'!T364,,-DZ481)</f>
        <v>0</v>
      </c>
      <c r="HD481" s="147">
        <f>PV(0.05,'PV factor'!U364,,-EA481)</f>
        <v>0</v>
      </c>
      <c r="HE481" s="147">
        <f>PV(0.05,'PV factor'!V364,,-EB481)</f>
        <v>0</v>
      </c>
      <c r="HF481" s="147">
        <f>PV(0.05,'PV factor'!W364,,-EC481)</f>
        <v>0</v>
      </c>
      <c r="HG481" s="147">
        <f>PV(0.05,'PV factor'!X364,,-ED481)</f>
        <v>0</v>
      </c>
      <c r="HH481" s="147">
        <f>PV(0.05,'PV factor'!Y364,,-EE481)</f>
        <v>0</v>
      </c>
      <c r="HI481" s="147">
        <f>PV(0.05,'PV factor'!Z364,,-EF481)</f>
        <v>0</v>
      </c>
      <c r="HJ481" s="147">
        <f>PV(0.05,'PV factor'!AA364,,-EG481)</f>
        <v>0</v>
      </c>
      <c r="HK481" s="147">
        <f>PV(0.05,'PV factor'!AB364,,-EH481)</f>
        <v>0</v>
      </c>
      <c r="HL481" s="147">
        <f>PV(0.05,'PV factor'!AC364,,-EI481)</f>
        <v>0</v>
      </c>
      <c r="HM481" s="147">
        <f>PV(0.05,'PV factor'!AD364,,-EJ481)</f>
        <v>0</v>
      </c>
      <c r="HN481" s="147">
        <f>PV(0.05,'PV factor'!AE364,,-EK481)</f>
        <v>0</v>
      </c>
      <c r="HO481" s="147">
        <f>PV(0.05,'PV factor'!AF364,,-EL481)</f>
        <v>0</v>
      </c>
      <c r="HP481" s="147">
        <f>PV(0.05,'PV factor'!AG364,,-EM481)</f>
        <v>0</v>
      </c>
      <c r="HQ481" s="147">
        <f>PV(0.05,'PV factor'!AH364,,-EN481)</f>
        <v>0</v>
      </c>
      <c r="HR481" s="147">
        <f>PV(0.05,'PV factor'!AI364,,-EO481)</f>
        <v>0</v>
      </c>
      <c r="HS481" s="147">
        <f>PV(0.05,'PV factor'!AJ364,,-EP481)</f>
        <v>0</v>
      </c>
      <c r="HT481" s="147">
        <f>PV(0.05,'PV factor'!AK364,,-EQ481)</f>
        <v>0</v>
      </c>
      <c r="HU481" s="147">
        <f>PV(0.05,'PV factor'!AL364,,-ER481)</f>
        <v>0</v>
      </c>
      <c r="HV481" s="147">
        <f>PV(0.05,'PV factor'!AM364,,-ES481)</f>
        <v>0</v>
      </c>
      <c r="HW481" s="147">
        <f>PV(0.05,'PV factor'!AN364,,-ET481)</f>
        <v>0</v>
      </c>
      <c r="HX481" s="147">
        <f>PV(0.05,'PV factor'!AO364,,-EU481)</f>
        <v>0</v>
      </c>
      <c r="HY481" s="147">
        <f>PV(0.05,'PV factor'!AP364,,-EV481)</f>
        <v>0</v>
      </c>
      <c r="HZ481" s="147">
        <f t="shared" si="753"/>
        <v>50793.650793650791</v>
      </c>
      <c r="IA481" s="147">
        <f t="shared" si="754"/>
        <v>0</v>
      </c>
      <c r="IB481" s="401">
        <f t="shared" si="755"/>
        <v>0</v>
      </c>
    </row>
    <row r="482" spans="1:236" s="180" customFormat="1" ht="90" customHeight="1" x14ac:dyDescent="0.25">
      <c r="A482" s="161" t="s">
        <v>2267</v>
      </c>
      <c r="B482" s="150" t="s">
        <v>2929</v>
      </c>
      <c r="C482" s="150" t="s">
        <v>2249</v>
      </c>
      <c r="D482" s="148" t="s">
        <v>73</v>
      </c>
      <c r="E482" s="150" t="s">
        <v>2946</v>
      </c>
      <c r="F482" s="151" t="s">
        <v>3061</v>
      </c>
      <c r="G482" s="151" t="s">
        <v>2947</v>
      </c>
      <c r="H482" s="79" t="s">
        <v>77</v>
      </c>
      <c r="I482" s="151"/>
      <c r="J482" s="151">
        <v>10</v>
      </c>
      <c r="K482" s="227" t="s">
        <v>94</v>
      </c>
      <c r="L482" s="79"/>
      <c r="M482" s="79"/>
      <c r="N482" s="79" t="s">
        <v>81</v>
      </c>
      <c r="O482" s="73" t="s">
        <v>106</v>
      </c>
      <c r="P482" s="79" t="s">
        <v>314</v>
      </c>
      <c r="Q482" s="112" t="s">
        <v>100</v>
      </c>
      <c r="R482" s="79" t="s">
        <v>162</v>
      </c>
      <c r="S482" s="79" t="s">
        <v>99</v>
      </c>
      <c r="T482" s="79" t="s">
        <v>2933</v>
      </c>
      <c r="U482" s="79" t="s">
        <v>87</v>
      </c>
      <c r="V482" s="81">
        <v>1</v>
      </c>
      <c r="W482" s="149">
        <v>54276</v>
      </c>
      <c r="X482" s="149">
        <v>0</v>
      </c>
      <c r="Y482" s="149">
        <v>54276</v>
      </c>
      <c r="Z482" s="149">
        <v>0</v>
      </c>
      <c r="AA482" s="149">
        <v>0</v>
      </c>
      <c r="AB482" s="149">
        <v>0</v>
      </c>
      <c r="AC482" s="149">
        <v>0</v>
      </c>
      <c r="AD482" s="149">
        <v>0</v>
      </c>
      <c r="AE482" s="149">
        <v>0</v>
      </c>
      <c r="AF482" s="168">
        <v>0</v>
      </c>
      <c r="AG482" s="149">
        <v>0</v>
      </c>
      <c r="AH482" s="149">
        <v>0</v>
      </c>
      <c r="AI482" s="88" t="s">
        <v>88</v>
      </c>
      <c r="AJ482" s="149">
        <v>0</v>
      </c>
      <c r="AK482" s="149">
        <v>0</v>
      </c>
      <c r="AL482" s="149">
        <v>0</v>
      </c>
      <c r="AM482" s="149">
        <v>0</v>
      </c>
      <c r="AN482" s="149">
        <v>0</v>
      </c>
      <c r="AO482" s="149">
        <v>0</v>
      </c>
      <c r="AP482" s="149">
        <v>0</v>
      </c>
      <c r="AQ482" s="149">
        <v>0</v>
      </c>
      <c r="AR482" s="149">
        <v>0</v>
      </c>
      <c r="AS482" s="149">
        <v>0</v>
      </c>
      <c r="AT482" s="149">
        <v>0</v>
      </c>
      <c r="AU482" s="168" t="s">
        <v>2948</v>
      </c>
      <c r="AV482" s="230">
        <f t="shared" si="721"/>
        <v>1</v>
      </c>
      <c r="AW482" s="230">
        <f t="shared" si="722"/>
        <v>0</v>
      </c>
      <c r="AX482" s="230" t="str">
        <f t="shared" si="723"/>
        <v>C9</v>
      </c>
      <c r="AY482" s="141">
        <f t="shared" si="724"/>
        <v>8</v>
      </c>
      <c r="AZ482" s="70">
        <f t="shared" si="725"/>
        <v>1</v>
      </c>
      <c r="BA482" s="70">
        <f t="shared" si="726"/>
        <v>1</v>
      </c>
      <c r="BB482" s="70">
        <f t="shared" si="727"/>
        <v>1</v>
      </c>
      <c r="BC482" s="70">
        <f t="shared" si="728"/>
        <v>1</v>
      </c>
      <c r="BD482" s="70">
        <f t="shared" si="729"/>
        <v>1</v>
      </c>
      <c r="BE482" s="70">
        <f t="shared" si="730"/>
        <v>1</v>
      </c>
      <c r="BF482" s="70">
        <f t="shared" si="731"/>
        <v>1</v>
      </c>
      <c r="BG482" s="71">
        <f t="shared" si="732"/>
        <v>0</v>
      </c>
      <c r="BH482" s="71">
        <f t="shared" si="733"/>
        <v>1</v>
      </c>
      <c r="BI482" s="71">
        <f t="shared" si="734"/>
        <v>0</v>
      </c>
      <c r="BJ482" s="71">
        <f t="shared" si="735"/>
        <v>0</v>
      </c>
      <c r="BK482" s="71">
        <f t="shared" si="736"/>
        <v>1</v>
      </c>
      <c r="BL482" s="70">
        <f t="shared" si="737"/>
        <v>0</v>
      </c>
      <c r="BM482" s="70">
        <f t="shared" si="738"/>
        <v>1</v>
      </c>
      <c r="BN482" s="70">
        <f t="shared" si="739"/>
        <v>1</v>
      </c>
      <c r="BO482" s="70">
        <f t="shared" si="740"/>
        <v>0</v>
      </c>
      <c r="BP482" s="144">
        <f t="shared" si="741"/>
        <v>54276</v>
      </c>
      <c r="BQ482" s="144">
        <f t="shared" si="742"/>
        <v>0</v>
      </c>
      <c r="BR482" s="144">
        <f t="shared" si="743"/>
        <v>0</v>
      </c>
      <c r="BS482" s="144">
        <f t="shared" si="744"/>
        <v>0</v>
      </c>
      <c r="BT482" s="144">
        <f t="shared" si="745"/>
        <v>0</v>
      </c>
      <c r="BU482" s="144">
        <f t="shared" si="746"/>
        <v>0</v>
      </c>
      <c r="BV482" s="144">
        <f t="shared" si="747"/>
        <v>0</v>
      </c>
      <c r="BW482" s="144">
        <f t="shared" si="748"/>
        <v>0</v>
      </c>
      <c r="BX482" s="144">
        <f t="shared" si="749"/>
        <v>0</v>
      </c>
      <c r="BY482" s="144">
        <f t="shared" si="750"/>
        <v>0</v>
      </c>
      <c r="BZ482" s="9">
        <v>0</v>
      </c>
      <c r="CA482" s="9">
        <v>0</v>
      </c>
      <c r="CB482" s="9">
        <v>0</v>
      </c>
      <c r="CC482" s="9">
        <v>0</v>
      </c>
      <c r="CD482" s="9">
        <v>0</v>
      </c>
      <c r="CE482" s="9">
        <v>0</v>
      </c>
      <c r="CF482" s="9">
        <v>0</v>
      </c>
      <c r="CG482" s="9">
        <v>0</v>
      </c>
      <c r="CH482" s="9">
        <v>0</v>
      </c>
      <c r="CI482" s="9">
        <v>0</v>
      </c>
      <c r="CJ482" s="9">
        <v>0</v>
      </c>
      <c r="CK482" s="9">
        <v>0</v>
      </c>
      <c r="CL482" s="9">
        <v>0</v>
      </c>
      <c r="CM482" s="9">
        <v>0</v>
      </c>
      <c r="CN482" s="9">
        <v>0</v>
      </c>
      <c r="CO482" s="9">
        <v>0</v>
      </c>
      <c r="CP482" s="9">
        <v>0</v>
      </c>
      <c r="CQ482" s="9">
        <v>0</v>
      </c>
      <c r="CR482" s="9">
        <v>0</v>
      </c>
      <c r="CS482" s="9">
        <v>0</v>
      </c>
      <c r="CT482" s="9">
        <v>0</v>
      </c>
      <c r="CU482" s="9">
        <v>0</v>
      </c>
      <c r="CV482" s="9">
        <v>0</v>
      </c>
      <c r="CW482" s="9">
        <v>0</v>
      </c>
      <c r="CX482" s="9">
        <v>0</v>
      </c>
      <c r="CY482" s="9">
        <v>0</v>
      </c>
      <c r="CZ482" s="9">
        <v>0</v>
      </c>
      <c r="DA482" s="9">
        <v>0</v>
      </c>
      <c r="DB482" s="9">
        <v>0</v>
      </c>
      <c r="DC482" s="9">
        <v>0</v>
      </c>
      <c r="DD482" s="9">
        <v>0</v>
      </c>
      <c r="DE482" s="9">
        <v>0</v>
      </c>
      <c r="DF482" s="9">
        <v>0</v>
      </c>
      <c r="DG482" s="144">
        <f t="shared" si="751"/>
        <v>0</v>
      </c>
      <c r="DH482" s="144">
        <f t="shared" ref="DH482:EW482" si="785">DG482</f>
        <v>0</v>
      </c>
      <c r="DI482" s="144">
        <f t="shared" si="785"/>
        <v>0</v>
      </c>
      <c r="DJ482" s="144">
        <f t="shared" si="785"/>
        <v>0</v>
      </c>
      <c r="DK482" s="144">
        <f t="shared" si="785"/>
        <v>0</v>
      </c>
      <c r="DL482" s="144">
        <f t="shared" si="785"/>
        <v>0</v>
      </c>
      <c r="DM482" s="144">
        <f t="shared" si="785"/>
        <v>0</v>
      </c>
      <c r="DN482" s="144">
        <f t="shared" si="785"/>
        <v>0</v>
      </c>
      <c r="DO482" s="144">
        <f t="shared" si="785"/>
        <v>0</v>
      </c>
      <c r="DP482" s="144">
        <f t="shared" si="785"/>
        <v>0</v>
      </c>
      <c r="DQ482" s="144">
        <f t="shared" si="785"/>
        <v>0</v>
      </c>
      <c r="DR482" s="144">
        <f t="shared" si="785"/>
        <v>0</v>
      </c>
      <c r="DS482" s="144">
        <f t="shared" si="785"/>
        <v>0</v>
      </c>
      <c r="DT482" s="144">
        <f t="shared" si="785"/>
        <v>0</v>
      </c>
      <c r="DU482" s="144">
        <f t="shared" si="785"/>
        <v>0</v>
      </c>
      <c r="DV482" s="144">
        <f t="shared" si="785"/>
        <v>0</v>
      </c>
      <c r="DW482" s="144">
        <f t="shared" si="785"/>
        <v>0</v>
      </c>
      <c r="DX482" s="144">
        <f t="shared" si="785"/>
        <v>0</v>
      </c>
      <c r="DY482" s="144">
        <f t="shared" si="785"/>
        <v>0</v>
      </c>
      <c r="DZ482" s="144">
        <f t="shared" si="785"/>
        <v>0</v>
      </c>
      <c r="EA482" s="144">
        <f t="shared" si="785"/>
        <v>0</v>
      </c>
      <c r="EB482" s="144">
        <f t="shared" si="785"/>
        <v>0</v>
      </c>
      <c r="EC482" s="144">
        <f t="shared" si="785"/>
        <v>0</v>
      </c>
      <c r="ED482" s="144">
        <f t="shared" si="785"/>
        <v>0</v>
      </c>
      <c r="EE482" s="144">
        <f t="shared" si="785"/>
        <v>0</v>
      </c>
      <c r="EF482" s="144">
        <f t="shared" si="785"/>
        <v>0</v>
      </c>
      <c r="EG482" s="144">
        <f t="shared" si="785"/>
        <v>0</v>
      </c>
      <c r="EH482" s="144">
        <f t="shared" si="785"/>
        <v>0</v>
      </c>
      <c r="EI482" s="144">
        <f t="shared" si="785"/>
        <v>0</v>
      </c>
      <c r="EJ482" s="144">
        <f t="shared" si="785"/>
        <v>0</v>
      </c>
      <c r="EK482" s="144">
        <f t="shared" si="785"/>
        <v>0</v>
      </c>
      <c r="EL482" s="144">
        <f t="shared" si="785"/>
        <v>0</v>
      </c>
      <c r="EM482" s="144">
        <f t="shared" si="785"/>
        <v>0</v>
      </c>
      <c r="EN482" s="144">
        <f t="shared" si="785"/>
        <v>0</v>
      </c>
      <c r="EO482" s="144">
        <f t="shared" si="785"/>
        <v>0</v>
      </c>
      <c r="EP482" s="144">
        <f t="shared" si="785"/>
        <v>0</v>
      </c>
      <c r="EQ482" s="144">
        <f t="shared" si="785"/>
        <v>0</v>
      </c>
      <c r="ER482" s="144">
        <f t="shared" si="785"/>
        <v>0</v>
      </c>
      <c r="ES482" s="144">
        <f t="shared" si="785"/>
        <v>0</v>
      </c>
      <c r="ET482" s="144">
        <f t="shared" si="785"/>
        <v>0</v>
      </c>
      <c r="EU482" s="144">
        <f t="shared" si="785"/>
        <v>0</v>
      </c>
      <c r="EV482" s="144">
        <f t="shared" si="785"/>
        <v>0</v>
      </c>
      <c r="EW482" s="144">
        <f t="shared" si="785"/>
        <v>0</v>
      </c>
      <c r="EX482" s="147">
        <f>PV(0.05,'PV factor'!C425,,-BR482)</f>
        <v>0</v>
      </c>
      <c r="EY482" s="147">
        <f>PV(0.05,'PV factor'!D425,,-BS482)</f>
        <v>0</v>
      </c>
      <c r="EZ482" s="147">
        <f>PV(0.05,'PV factor'!E425,,-BT482)</f>
        <v>0</v>
      </c>
      <c r="FA482" s="147">
        <f>PV(0.05,'PV factor'!F425,,-BU482)</f>
        <v>0</v>
      </c>
      <c r="FB482" s="147">
        <f>PV(0.05,'PV factor'!G425,,-BV482)</f>
        <v>0</v>
      </c>
      <c r="FC482" s="147">
        <f>PV(0.05,'PV factor'!H425,,-BW482)</f>
        <v>0</v>
      </c>
      <c r="FD482" s="147">
        <f>PV(0.05,'PV factor'!I425,,-BX482)</f>
        <v>0</v>
      </c>
      <c r="FE482" s="147">
        <f>PV(0.05,'PV factor'!J425,,-BY482)</f>
        <v>0</v>
      </c>
      <c r="FF482" s="147">
        <f>PV(0.05,'PV factor'!K425,,-BZ482)</f>
        <v>0</v>
      </c>
      <c r="FG482" s="147">
        <f>PV(0.05,'PV factor'!L425,,-CA482)</f>
        <v>0</v>
      </c>
      <c r="FH482" s="147">
        <f>PV(0.05,'PV factor'!M425,,-CB482)</f>
        <v>0</v>
      </c>
      <c r="FI482" s="147">
        <f>PV(0.05,'PV factor'!N425,,-CC482)</f>
        <v>0</v>
      </c>
      <c r="FJ482" s="147">
        <f>PV(0.05,'PV factor'!O425,,-CD482)</f>
        <v>0</v>
      </c>
      <c r="FK482" s="147">
        <f>PV(0.05,'PV factor'!P425,,-CE482)</f>
        <v>0</v>
      </c>
      <c r="FL482" s="147">
        <f>PV(0.05,'PV factor'!Q425,,-CF482)</f>
        <v>0</v>
      </c>
      <c r="FM482" s="147">
        <f>PV(0.05,'PV factor'!R425,,-CG482)</f>
        <v>0</v>
      </c>
      <c r="FN482" s="147">
        <f>PV(0.05,'PV factor'!S425,,-CH482)</f>
        <v>0</v>
      </c>
      <c r="FO482" s="147">
        <f>PV(0.05,'PV factor'!T425,,-CI482)</f>
        <v>0</v>
      </c>
      <c r="FP482" s="147">
        <f>PV(0.05,'PV factor'!U425,,-CJ482)</f>
        <v>0</v>
      </c>
      <c r="FQ482" s="147">
        <f>PV(0.05,'PV factor'!V425,,-CK482)</f>
        <v>0</v>
      </c>
      <c r="FR482" s="147">
        <f>PV(0.05,'PV factor'!W425,,-CL482)</f>
        <v>0</v>
      </c>
      <c r="FS482" s="147">
        <f>PV(0.05,'PV factor'!X425,,-CM482)</f>
        <v>0</v>
      </c>
      <c r="FT482" s="147">
        <f>PV(0.05,'PV factor'!Y425,,-CN482)</f>
        <v>0</v>
      </c>
      <c r="FU482" s="147">
        <f>PV(0.05,'PV factor'!Z425,,-CO482)</f>
        <v>0</v>
      </c>
      <c r="FV482" s="147">
        <f>PV(0.05,'PV factor'!AA425,,-CP482)</f>
        <v>0</v>
      </c>
      <c r="FW482" s="147">
        <f>PV(0.05,'PV factor'!AB425,,-CQ482)</f>
        <v>0</v>
      </c>
      <c r="FX482" s="147">
        <f>PV(0.05,'PV factor'!AC425,,-CR482)</f>
        <v>0</v>
      </c>
      <c r="FY482" s="147">
        <f>PV(0.05,'PV factor'!AD425,,-CS482)</f>
        <v>0</v>
      </c>
      <c r="FZ482" s="147">
        <f>PV(0.05,'PV factor'!AE425,,-CT482)</f>
        <v>0</v>
      </c>
      <c r="GA482" s="147">
        <f>PV(0.05,'PV factor'!AF425,,-CU482)</f>
        <v>0</v>
      </c>
      <c r="GB482" s="147">
        <f>PV(0.05,'PV factor'!AG425,,-CV482)</f>
        <v>0</v>
      </c>
      <c r="GC482" s="147">
        <f>PV(0.05,'PV factor'!AH425,,-CW482)</f>
        <v>0</v>
      </c>
      <c r="GD482" s="147">
        <f>PV(0.05,'PV factor'!AI425,,-CX482)</f>
        <v>0</v>
      </c>
      <c r="GE482" s="147">
        <f>PV(0.05,'PV factor'!AJ425,,-CY482)</f>
        <v>0</v>
      </c>
      <c r="GF482" s="147">
        <f>PV(0.05,'PV factor'!AK425,,-CZ482)</f>
        <v>0</v>
      </c>
      <c r="GG482" s="147">
        <f>PV(0.05,'PV factor'!AL425,,-DA482)</f>
        <v>0</v>
      </c>
      <c r="GH482" s="147">
        <f>PV(0.05,'PV factor'!AM425,,-DB482)</f>
        <v>0</v>
      </c>
      <c r="GI482" s="147">
        <f>PV(0.05,'PV factor'!AN425,,-DC482)</f>
        <v>0</v>
      </c>
      <c r="GJ482" s="147">
        <f>PV(0.05,'PV factor'!AO425,,-DD482)</f>
        <v>0</v>
      </c>
      <c r="GK482" s="147">
        <f>PV(0.05,'PV factor'!AP425,,-DE482)</f>
        <v>0</v>
      </c>
      <c r="GL482" s="147">
        <f>PV(0.05,'PV factor'!C425,,-DI482)</f>
        <v>0</v>
      </c>
      <c r="GM482" s="147">
        <f>PV(0.05,'PV factor'!D425,,-DJ482)</f>
        <v>0</v>
      </c>
      <c r="GN482" s="147">
        <f>PV(0.05,'PV factor'!E425,,-DK482)</f>
        <v>0</v>
      </c>
      <c r="GO482" s="147">
        <f>PV(0.05,'PV factor'!F425,,-DL482)</f>
        <v>0</v>
      </c>
      <c r="GP482" s="147">
        <f>PV(0.05,'PV factor'!G425,,-DM482)</f>
        <v>0</v>
      </c>
      <c r="GQ482" s="147">
        <f>PV(0.05,'PV factor'!H425,,-DN482)</f>
        <v>0</v>
      </c>
      <c r="GR482" s="147">
        <f>PV(0.05,'PV factor'!I425,,-DO482)</f>
        <v>0</v>
      </c>
      <c r="GS482" s="147">
        <f>PV(0.05,'PV factor'!J425,,-DP482)</f>
        <v>0</v>
      </c>
      <c r="GT482" s="147">
        <f>PV(0.05,'PV factor'!K425,,-DQ482)</f>
        <v>0</v>
      </c>
      <c r="GU482" s="147">
        <f>PV(0.05,'PV factor'!L425,,-DR482)</f>
        <v>0</v>
      </c>
      <c r="GV482" s="147">
        <f>PV(0.05,'PV factor'!M425,,-DS482)</f>
        <v>0</v>
      </c>
      <c r="GW482" s="147">
        <f>PV(0.05,'PV factor'!N425,,-DT482)</f>
        <v>0</v>
      </c>
      <c r="GX482" s="147">
        <f>PV(0.05,'PV factor'!O425,,-DU482)</f>
        <v>0</v>
      </c>
      <c r="GY482" s="147">
        <f>PV(0.05,'PV factor'!P425,,-DV482)</f>
        <v>0</v>
      </c>
      <c r="GZ482" s="147">
        <f>PV(0.05,'PV factor'!Q425,,-DW482)</f>
        <v>0</v>
      </c>
      <c r="HA482" s="147">
        <f>PV(0.05,'PV factor'!R425,,-DX482)</f>
        <v>0</v>
      </c>
      <c r="HB482" s="147">
        <f>PV(0.05,'PV factor'!S425,,-DY482)</f>
        <v>0</v>
      </c>
      <c r="HC482" s="147">
        <f>PV(0.05,'PV factor'!T425,,-DZ482)</f>
        <v>0</v>
      </c>
      <c r="HD482" s="147">
        <f>PV(0.05,'PV factor'!U425,,-EA482)</f>
        <v>0</v>
      </c>
      <c r="HE482" s="147">
        <f>PV(0.05,'PV factor'!V425,,-EB482)</f>
        <v>0</v>
      </c>
      <c r="HF482" s="147">
        <f>PV(0.05,'PV factor'!W425,,-EC482)</f>
        <v>0</v>
      </c>
      <c r="HG482" s="147">
        <f>PV(0.05,'PV factor'!X425,,-ED482)</f>
        <v>0</v>
      </c>
      <c r="HH482" s="147">
        <f>PV(0.05,'PV factor'!Y425,,-EE482)</f>
        <v>0</v>
      </c>
      <c r="HI482" s="147">
        <f>PV(0.05,'PV factor'!Z425,,-EF482)</f>
        <v>0</v>
      </c>
      <c r="HJ482" s="147">
        <f>PV(0.05,'PV factor'!AA425,,-EG482)</f>
        <v>0</v>
      </c>
      <c r="HK482" s="147">
        <f>PV(0.05,'PV factor'!AB425,,-EH482)</f>
        <v>0</v>
      </c>
      <c r="HL482" s="147">
        <f>PV(0.05,'PV factor'!AC425,,-EI482)</f>
        <v>0</v>
      </c>
      <c r="HM482" s="147">
        <f>PV(0.05,'PV factor'!AD425,,-EJ482)</f>
        <v>0</v>
      </c>
      <c r="HN482" s="147">
        <f>PV(0.05,'PV factor'!AE425,,-EK482)</f>
        <v>0</v>
      </c>
      <c r="HO482" s="147">
        <f>PV(0.05,'PV factor'!AF425,,-EL482)</f>
        <v>0</v>
      </c>
      <c r="HP482" s="147">
        <f>PV(0.05,'PV factor'!AG425,,-EM482)</f>
        <v>0</v>
      </c>
      <c r="HQ482" s="147">
        <f>PV(0.05,'PV factor'!AH425,,-EN482)</f>
        <v>0</v>
      </c>
      <c r="HR482" s="147">
        <f>PV(0.05,'PV factor'!AI425,,-EO482)</f>
        <v>0</v>
      </c>
      <c r="HS482" s="147">
        <f>PV(0.05,'PV factor'!AJ425,,-EP482)</f>
        <v>0</v>
      </c>
      <c r="HT482" s="147">
        <f>PV(0.05,'PV factor'!AK425,,-EQ482)</f>
        <v>0</v>
      </c>
      <c r="HU482" s="147">
        <f>PV(0.05,'PV factor'!AL425,,-ER482)</f>
        <v>0</v>
      </c>
      <c r="HV482" s="147">
        <f>PV(0.05,'PV factor'!AM425,,-ES482)</f>
        <v>0</v>
      </c>
      <c r="HW482" s="147">
        <f>PV(0.05,'PV factor'!AN425,,-ET482)</f>
        <v>0</v>
      </c>
      <c r="HX482" s="147">
        <f>PV(0.05,'PV factor'!AO425,,-EU482)</f>
        <v>0</v>
      </c>
      <c r="HY482" s="147">
        <f>PV(0.05,'PV factor'!AP425,,-EV482)</f>
        <v>0</v>
      </c>
      <c r="HZ482" s="147">
        <f t="shared" si="753"/>
        <v>0</v>
      </c>
      <c r="IA482" s="147">
        <f t="shared" si="754"/>
        <v>0</v>
      </c>
      <c r="IB482" s="401">
        <f t="shared" si="755"/>
        <v>0</v>
      </c>
    </row>
    <row r="483" spans="1:236" s="418" customFormat="1" ht="90" customHeight="1" x14ac:dyDescent="0.25">
      <c r="A483" s="161" t="s">
        <v>2267</v>
      </c>
      <c r="B483" s="150" t="s">
        <v>2910</v>
      </c>
      <c r="C483" s="150" t="s">
        <v>2246</v>
      </c>
      <c r="D483" s="148">
        <v>5</v>
      </c>
      <c r="E483" s="150" t="s">
        <v>2926</v>
      </c>
      <c r="F483" s="151" t="s">
        <v>2927</v>
      </c>
      <c r="G483" s="151" t="s">
        <v>2928</v>
      </c>
      <c r="H483" s="79" t="s">
        <v>77</v>
      </c>
      <c r="I483" s="151" t="s">
        <v>316</v>
      </c>
      <c r="J483" s="151">
        <v>40</v>
      </c>
      <c r="K483" s="227" t="s">
        <v>94</v>
      </c>
      <c r="L483" s="79"/>
      <c r="M483" s="79" t="s">
        <v>2914</v>
      </c>
      <c r="N483" s="79" t="s">
        <v>81</v>
      </c>
      <c r="O483" s="13" t="s">
        <v>217</v>
      </c>
      <c r="P483" s="79" t="s">
        <v>218</v>
      </c>
      <c r="Q483" s="112" t="s">
        <v>87</v>
      </c>
      <c r="R483" s="79" t="s">
        <v>226</v>
      </c>
      <c r="S483" s="79" t="s">
        <v>99</v>
      </c>
      <c r="T483" s="79" t="s">
        <v>2915</v>
      </c>
      <c r="U483" s="79" t="s">
        <v>100</v>
      </c>
      <c r="V483" s="81">
        <v>1</v>
      </c>
      <c r="W483" s="149">
        <v>47000</v>
      </c>
      <c r="X483" s="149">
        <v>0</v>
      </c>
      <c r="Y483" s="149">
        <v>0</v>
      </c>
      <c r="Z483" s="149">
        <v>0</v>
      </c>
      <c r="AA483" s="149">
        <v>0</v>
      </c>
      <c r="AB483" s="149">
        <v>0</v>
      </c>
      <c r="AC483" s="149">
        <v>47000</v>
      </c>
      <c r="AD483" s="149">
        <v>0</v>
      </c>
      <c r="AE483" s="149">
        <v>0</v>
      </c>
      <c r="AF483" s="149">
        <v>0</v>
      </c>
      <c r="AG483" s="149">
        <v>0</v>
      </c>
      <c r="AH483" s="149">
        <v>0</v>
      </c>
      <c r="AI483" s="88" t="s">
        <v>88</v>
      </c>
      <c r="AJ483" s="149">
        <v>0</v>
      </c>
      <c r="AK483" s="149">
        <v>0</v>
      </c>
      <c r="AL483" s="149">
        <v>0</v>
      </c>
      <c r="AM483" s="149">
        <v>0</v>
      </c>
      <c r="AN483" s="149">
        <v>0</v>
      </c>
      <c r="AO483" s="149">
        <v>0</v>
      </c>
      <c r="AP483" s="149">
        <v>0</v>
      </c>
      <c r="AQ483" s="149">
        <v>0</v>
      </c>
      <c r="AR483" s="149">
        <v>0</v>
      </c>
      <c r="AS483" s="149">
        <v>0</v>
      </c>
      <c r="AT483" s="149">
        <v>0</v>
      </c>
      <c r="AU483" s="151"/>
      <c r="AV483" s="230">
        <f t="shared" si="721"/>
        <v>1</v>
      </c>
      <c r="AW483" s="230">
        <f t="shared" si="722"/>
        <v>0</v>
      </c>
      <c r="AX483" s="230" t="str">
        <f t="shared" si="723"/>
        <v>B3</v>
      </c>
      <c r="AY483" s="141">
        <f t="shared" si="724"/>
        <v>9</v>
      </c>
      <c r="AZ483" s="70">
        <f t="shared" si="725"/>
        <v>1</v>
      </c>
      <c r="BA483" s="70">
        <f t="shared" si="726"/>
        <v>1</v>
      </c>
      <c r="BB483" s="70">
        <f t="shared" si="727"/>
        <v>1</v>
      </c>
      <c r="BC483" s="70">
        <f t="shared" si="728"/>
        <v>1</v>
      </c>
      <c r="BD483" s="70">
        <f t="shared" si="729"/>
        <v>1</v>
      </c>
      <c r="BE483" s="70">
        <f t="shared" si="730"/>
        <v>1</v>
      </c>
      <c r="BF483" s="70">
        <f t="shared" si="731"/>
        <v>1</v>
      </c>
      <c r="BG483" s="71">
        <f t="shared" si="732"/>
        <v>0</v>
      </c>
      <c r="BH483" s="71">
        <f t="shared" si="733"/>
        <v>1</v>
      </c>
      <c r="BI483" s="71">
        <f t="shared" si="734"/>
        <v>0</v>
      </c>
      <c r="BJ483" s="71">
        <f t="shared" si="735"/>
        <v>0</v>
      </c>
      <c r="BK483" s="71">
        <f t="shared" si="736"/>
        <v>1</v>
      </c>
      <c r="BL483" s="70">
        <f t="shared" si="737"/>
        <v>1</v>
      </c>
      <c r="BM483" s="70">
        <f t="shared" si="738"/>
        <v>1</v>
      </c>
      <c r="BN483" s="70">
        <f t="shared" si="739"/>
        <v>0</v>
      </c>
      <c r="BO483" s="70">
        <f t="shared" si="740"/>
        <v>1</v>
      </c>
      <c r="BP483" s="403">
        <f t="shared" si="741"/>
        <v>0</v>
      </c>
      <c r="BQ483" s="403">
        <f t="shared" si="742"/>
        <v>0</v>
      </c>
      <c r="BR483" s="403">
        <f t="shared" si="743"/>
        <v>0</v>
      </c>
      <c r="BS483" s="403">
        <f t="shared" si="744"/>
        <v>0</v>
      </c>
      <c r="BT483" s="403">
        <f t="shared" si="745"/>
        <v>47000</v>
      </c>
      <c r="BU483" s="403">
        <f t="shared" si="746"/>
        <v>0</v>
      </c>
      <c r="BV483" s="403">
        <f t="shared" si="747"/>
        <v>0</v>
      </c>
      <c r="BW483" s="403">
        <f t="shared" si="748"/>
        <v>0</v>
      </c>
      <c r="BX483" s="403">
        <f t="shared" si="749"/>
        <v>0</v>
      </c>
      <c r="BY483" s="403">
        <f t="shared" si="750"/>
        <v>0</v>
      </c>
      <c r="BZ483" s="401">
        <v>0</v>
      </c>
      <c r="CA483" s="401">
        <v>0</v>
      </c>
      <c r="CB483" s="401">
        <v>0</v>
      </c>
      <c r="CC483" s="401">
        <v>0</v>
      </c>
      <c r="CD483" s="401">
        <v>0</v>
      </c>
      <c r="CE483" s="401">
        <v>0</v>
      </c>
      <c r="CF483" s="401">
        <v>0</v>
      </c>
      <c r="CG483" s="401">
        <v>0</v>
      </c>
      <c r="CH483" s="401">
        <v>0</v>
      </c>
      <c r="CI483" s="401">
        <v>0</v>
      </c>
      <c r="CJ483" s="401">
        <v>0</v>
      </c>
      <c r="CK483" s="401">
        <v>0</v>
      </c>
      <c r="CL483" s="401">
        <v>0</v>
      </c>
      <c r="CM483" s="401">
        <v>0</v>
      </c>
      <c r="CN483" s="401">
        <v>0</v>
      </c>
      <c r="CO483" s="401">
        <v>0</v>
      </c>
      <c r="CP483" s="401">
        <v>0</v>
      </c>
      <c r="CQ483" s="401">
        <v>0</v>
      </c>
      <c r="CR483" s="401">
        <v>0</v>
      </c>
      <c r="CS483" s="401">
        <v>0</v>
      </c>
      <c r="CT483" s="401">
        <v>0</v>
      </c>
      <c r="CU483" s="401">
        <v>0</v>
      </c>
      <c r="CV483" s="401">
        <v>0</v>
      </c>
      <c r="CW483" s="401">
        <v>0</v>
      </c>
      <c r="CX483" s="401">
        <v>0</v>
      </c>
      <c r="CY483" s="401">
        <v>0</v>
      </c>
      <c r="CZ483" s="401">
        <v>0</v>
      </c>
      <c r="DA483" s="401">
        <v>0</v>
      </c>
      <c r="DB483" s="401">
        <v>0</v>
      </c>
      <c r="DC483" s="401">
        <v>0</v>
      </c>
      <c r="DD483" s="401">
        <v>0</v>
      </c>
      <c r="DE483" s="401">
        <v>0</v>
      </c>
      <c r="DF483" s="401">
        <v>0</v>
      </c>
      <c r="DG483" s="403">
        <f t="shared" si="751"/>
        <v>0</v>
      </c>
      <c r="DH483" s="403">
        <f t="shared" ref="DH483:EW483" si="786">DG483</f>
        <v>0</v>
      </c>
      <c r="DI483" s="403">
        <f t="shared" si="786"/>
        <v>0</v>
      </c>
      <c r="DJ483" s="403">
        <f t="shared" si="786"/>
        <v>0</v>
      </c>
      <c r="DK483" s="403">
        <f t="shared" si="786"/>
        <v>0</v>
      </c>
      <c r="DL483" s="403">
        <f t="shared" si="786"/>
        <v>0</v>
      </c>
      <c r="DM483" s="403">
        <f t="shared" si="786"/>
        <v>0</v>
      </c>
      <c r="DN483" s="403">
        <f t="shared" si="786"/>
        <v>0</v>
      </c>
      <c r="DO483" s="403">
        <f t="shared" si="786"/>
        <v>0</v>
      </c>
      <c r="DP483" s="403">
        <f t="shared" si="786"/>
        <v>0</v>
      </c>
      <c r="DQ483" s="403">
        <f t="shared" si="786"/>
        <v>0</v>
      </c>
      <c r="DR483" s="403">
        <f t="shared" si="786"/>
        <v>0</v>
      </c>
      <c r="DS483" s="403">
        <f t="shared" si="786"/>
        <v>0</v>
      </c>
      <c r="DT483" s="403">
        <f t="shared" si="786"/>
        <v>0</v>
      </c>
      <c r="DU483" s="403">
        <f t="shared" si="786"/>
        <v>0</v>
      </c>
      <c r="DV483" s="403">
        <f t="shared" si="786"/>
        <v>0</v>
      </c>
      <c r="DW483" s="403">
        <f t="shared" si="786"/>
        <v>0</v>
      </c>
      <c r="DX483" s="403">
        <f t="shared" si="786"/>
        <v>0</v>
      </c>
      <c r="DY483" s="403">
        <f t="shared" si="786"/>
        <v>0</v>
      </c>
      <c r="DZ483" s="403">
        <f t="shared" si="786"/>
        <v>0</v>
      </c>
      <c r="EA483" s="403">
        <f t="shared" si="786"/>
        <v>0</v>
      </c>
      <c r="EB483" s="403">
        <f t="shared" si="786"/>
        <v>0</v>
      </c>
      <c r="EC483" s="403">
        <f t="shared" si="786"/>
        <v>0</v>
      </c>
      <c r="ED483" s="403">
        <f t="shared" si="786"/>
        <v>0</v>
      </c>
      <c r="EE483" s="403">
        <f t="shared" si="786"/>
        <v>0</v>
      </c>
      <c r="EF483" s="403">
        <f t="shared" si="786"/>
        <v>0</v>
      </c>
      <c r="EG483" s="403">
        <f t="shared" si="786"/>
        <v>0</v>
      </c>
      <c r="EH483" s="403">
        <f t="shared" si="786"/>
        <v>0</v>
      </c>
      <c r="EI483" s="403">
        <f t="shared" si="786"/>
        <v>0</v>
      </c>
      <c r="EJ483" s="403">
        <f t="shared" si="786"/>
        <v>0</v>
      </c>
      <c r="EK483" s="403">
        <f t="shared" si="786"/>
        <v>0</v>
      </c>
      <c r="EL483" s="403">
        <f t="shared" si="786"/>
        <v>0</v>
      </c>
      <c r="EM483" s="403">
        <f t="shared" si="786"/>
        <v>0</v>
      </c>
      <c r="EN483" s="403">
        <f t="shared" si="786"/>
        <v>0</v>
      </c>
      <c r="EO483" s="403">
        <f t="shared" si="786"/>
        <v>0</v>
      </c>
      <c r="EP483" s="403">
        <f t="shared" si="786"/>
        <v>0</v>
      </c>
      <c r="EQ483" s="403">
        <f t="shared" si="786"/>
        <v>0</v>
      </c>
      <c r="ER483" s="403">
        <f t="shared" si="786"/>
        <v>0</v>
      </c>
      <c r="ES483" s="403">
        <f t="shared" si="786"/>
        <v>0</v>
      </c>
      <c r="ET483" s="403">
        <f t="shared" si="786"/>
        <v>0</v>
      </c>
      <c r="EU483" s="403">
        <f t="shared" si="786"/>
        <v>0</v>
      </c>
      <c r="EV483" s="403">
        <f t="shared" si="786"/>
        <v>0</v>
      </c>
      <c r="EW483" s="403">
        <f t="shared" si="786"/>
        <v>0</v>
      </c>
      <c r="EX483" s="404">
        <f>PV(0.05,'PV factor'!C421,,-BR483)</f>
        <v>0</v>
      </c>
      <c r="EY483" s="404">
        <f>PV(0.05,'PV factor'!D421,,-BS483)</f>
        <v>0</v>
      </c>
      <c r="EZ483" s="404">
        <f>PV(0.05,'PV factor'!E421,,-BT483)</f>
        <v>38667.016315218454</v>
      </c>
      <c r="FA483" s="404">
        <f>PV(0.05,'PV factor'!F421,,-BU483)</f>
        <v>0</v>
      </c>
      <c r="FB483" s="404">
        <f>PV(0.05,'PV factor'!G421,,-BV483)</f>
        <v>0</v>
      </c>
      <c r="FC483" s="404">
        <f>PV(0.05,'PV factor'!H421,,-BW483)</f>
        <v>0</v>
      </c>
      <c r="FD483" s="404">
        <f>PV(0.05,'PV factor'!I421,,-BX483)</f>
        <v>0</v>
      </c>
      <c r="FE483" s="404">
        <f>PV(0.05,'PV factor'!J421,,-BY483)</f>
        <v>0</v>
      </c>
      <c r="FF483" s="404">
        <f>PV(0.05,'PV factor'!K421,,-BZ483)</f>
        <v>0</v>
      </c>
      <c r="FG483" s="404">
        <f>PV(0.05,'PV factor'!L421,,-CA483)</f>
        <v>0</v>
      </c>
      <c r="FH483" s="404">
        <f>PV(0.05,'PV factor'!M421,,-CB483)</f>
        <v>0</v>
      </c>
      <c r="FI483" s="404">
        <f>PV(0.05,'PV factor'!N421,,-CC483)</f>
        <v>0</v>
      </c>
      <c r="FJ483" s="404">
        <f>PV(0.05,'PV factor'!O421,,-CD483)</f>
        <v>0</v>
      </c>
      <c r="FK483" s="404">
        <f>PV(0.05,'PV factor'!P421,,-CE483)</f>
        <v>0</v>
      </c>
      <c r="FL483" s="404">
        <f>PV(0.05,'PV factor'!Q421,,-CF483)</f>
        <v>0</v>
      </c>
      <c r="FM483" s="404">
        <f>PV(0.05,'PV factor'!R421,,-CG483)</f>
        <v>0</v>
      </c>
      <c r="FN483" s="404">
        <f>PV(0.05,'PV factor'!S421,,-CH483)</f>
        <v>0</v>
      </c>
      <c r="FO483" s="404">
        <f>PV(0.05,'PV factor'!T421,,-CI483)</f>
        <v>0</v>
      </c>
      <c r="FP483" s="404">
        <f>PV(0.05,'PV factor'!U421,,-CJ483)</f>
        <v>0</v>
      </c>
      <c r="FQ483" s="404">
        <f>PV(0.05,'PV factor'!V421,,-CK483)</f>
        <v>0</v>
      </c>
      <c r="FR483" s="404">
        <f>PV(0.05,'PV factor'!W421,,-CL483)</f>
        <v>0</v>
      </c>
      <c r="FS483" s="404">
        <f>PV(0.05,'PV factor'!X421,,-CM483)</f>
        <v>0</v>
      </c>
      <c r="FT483" s="404">
        <f>PV(0.05,'PV factor'!Y421,,-CN483)</f>
        <v>0</v>
      </c>
      <c r="FU483" s="404">
        <f>PV(0.05,'PV factor'!Z421,,-CO483)</f>
        <v>0</v>
      </c>
      <c r="FV483" s="404">
        <f>PV(0.05,'PV factor'!AA421,,-CP483)</f>
        <v>0</v>
      </c>
      <c r="FW483" s="404">
        <f>PV(0.05,'PV factor'!AB421,,-CQ483)</f>
        <v>0</v>
      </c>
      <c r="FX483" s="404">
        <f>PV(0.05,'PV factor'!AC421,,-CR483)</f>
        <v>0</v>
      </c>
      <c r="FY483" s="404">
        <f>PV(0.05,'PV factor'!AD421,,-CS483)</f>
        <v>0</v>
      </c>
      <c r="FZ483" s="404">
        <f>PV(0.05,'PV factor'!AE421,,-CT483)</f>
        <v>0</v>
      </c>
      <c r="GA483" s="404">
        <f>PV(0.05,'PV factor'!AF421,,-CU483)</f>
        <v>0</v>
      </c>
      <c r="GB483" s="404">
        <f>PV(0.05,'PV factor'!AG421,,-CV483)</f>
        <v>0</v>
      </c>
      <c r="GC483" s="404">
        <f>PV(0.05,'PV factor'!AH421,,-CW483)</f>
        <v>0</v>
      </c>
      <c r="GD483" s="404">
        <f>PV(0.05,'PV factor'!AI421,,-CX483)</f>
        <v>0</v>
      </c>
      <c r="GE483" s="404">
        <f>PV(0.05,'PV factor'!AJ421,,-CY483)</f>
        <v>0</v>
      </c>
      <c r="GF483" s="404">
        <f>PV(0.05,'PV factor'!AK421,,-CZ483)</f>
        <v>0</v>
      </c>
      <c r="GG483" s="404">
        <f>PV(0.05,'PV factor'!AL421,,-DA483)</f>
        <v>0</v>
      </c>
      <c r="GH483" s="404">
        <f>PV(0.05,'PV factor'!AM421,,-DB483)</f>
        <v>0</v>
      </c>
      <c r="GI483" s="404">
        <f>PV(0.05,'PV factor'!AN421,,-DC483)</f>
        <v>0</v>
      </c>
      <c r="GJ483" s="404">
        <f>PV(0.05,'PV factor'!AO421,,-DD483)</f>
        <v>0</v>
      </c>
      <c r="GK483" s="404">
        <f>PV(0.05,'PV factor'!AP421,,-DE483)</f>
        <v>0</v>
      </c>
      <c r="GL483" s="404">
        <f>PV(0.05,'PV factor'!C421,,-DI483)</f>
        <v>0</v>
      </c>
      <c r="GM483" s="404">
        <f>PV(0.05,'PV factor'!D421,,-DJ483)</f>
        <v>0</v>
      </c>
      <c r="GN483" s="404">
        <f>PV(0.05,'PV factor'!E421,,-DK483)</f>
        <v>0</v>
      </c>
      <c r="GO483" s="404">
        <f>PV(0.05,'PV factor'!F421,,-DL483)</f>
        <v>0</v>
      </c>
      <c r="GP483" s="404">
        <f>PV(0.05,'PV factor'!G421,,-DM483)</f>
        <v>0</v>
      </c>
      <c r="GQ483" s="404">
        <f>PV(0.05,'PV factor'!H421,,-DN483)</f>
        <v>0</v>
      </c>
      <c r="GR483" s="404">
        <f>PV(0.05,'PV factor'!I421,,-DO483)</f>
        <v>0</v>
      </c>
      <c r="GS483" s="404">
        <f>PV(0.05,'PV factor'!J421,,-DP483)</f>
        <v>0</v>
      </c>
      <c r="GT483" s="404">
        <f>PV(0.05,'PV factor'!K421,,-DQ483)</f>
        <v>0</v>
      </c>
      <c r="GU483" s="404">
        <f>PV(0.05,'PV factor'!L421,,-DR483)</f>
        <v>0</v>
      </c>
      <c r="GV483" s="404">
        <f>PV(0.05,'PV factor'!M421,,-DS483)</f>
        <v>0</v>
      </c>
      <c r="GW483" s="404">
        <f>PV(0.05,'PV factor'!N421,,-DT483)</f>
        <v>0</v>
      </c>
      <c r="GX483" s="404">
        <f>PV(0.05,'PV factor'!O421,,-DU483)</f>
        <v>0</v>
      </c>
      <c r="GY483" s="404">
        <f>PV(0.05,'PV factor'!P421,,-DV483)</f>
        <v>0</v>
      </c>
      <c r="GZ483" s="404">
        <f>PV(0.05,'PV factor'!Q421,,-DW483)</f>
        <v>0</v>
      </c>
      <c r="HA483" s="404">
        <f>PV(0.05,'PV factor'!R421,,-DX483)</f>
        <v>0</v>
      </c>
      <c r="HB483" s="404">
        <f>PV(0.05,'PV factor'!S421,,-DY483)</f>
        <v>0</v>
      </c>
      <c r="HC483" s="404">
        <f>PV(0.05,'PV factor'!T421,,-DZ483)</f>
        <v>0</v>
      </c>
      <c r="HD483" s="404">
        <f>PV(0.05,'PV factor'!U421,,-EA483)</f>
        <v>0</v>
      </c>
      <c r="HE483" s="404">
        <f>PV(0.05,'PV factor'!V421,,-EB483)</f>
        <v>0</v>
      </c>
      <c r="HF483" s="404">
        <f>PV(0.05,'PV factor'!W421,,-EC483)</f>
        <v>0</v>
      </c>
      <c r="HG483" s="404">
        <f>PV(0.05,'PV factor'!X421,,-ED483)</f>
        <v>0</v>
      </c>
      <c r="HH483" s="404">
        <f>PV(0.05,'PV factor'!Y421,,-EE483)</f>
        <v>0</v>
      </c>
      <c r="HI483" s="404">
        <f>PV(0.05,'PV factor'!Z421,,-EF483)</f>
        <v>0</v>
      </c>
      <c r="HJ483" s="404">
        <f>PV(0.05,'PV factor'!AA421,,-EG483)</f>
        <v>0</v>
      </c>
      <c r="HK483" s="404">
        <f>PV(0.05,'PV factor'!AB421,,-EH483)</f>
        <v>0</v>
      </c>
      <c r="HL483" s="404">
        <f>PV(0.05,'PV factor'!AC421,,-EI483)</f>
        <v>0</v>
      </c>
      <c r="HM483" s="404">
        <f>PV(0.05,'PV factor'!AD421,,-EJ483)</f>
        <v>0</v>
      </c>
      <c r="HN483" s="404">
        <f>PV(0.05,'PV factor'!AE421,,-EK483)</f>
        <v>0</v>
      </c>
      <c r="HO483" s="404">
        <f>PV(0.05,'PV factor'!AF421,,-EL483)</f>
        <v>0</v>
      </c>
      <c r="HP483" s="404">
        <f>PV(0.05,'PV factor'!AG421,,-EM483)</f>
        <v>0</v>
      </c>
      <c r="HQ483" s="404">
        <f>PV(0.05,'PV factor'!AH421,,-EN483)</f>
        <v>0</v>
      </c>
      <c r="HR483" s="404">
        <f>PV(0.05,'PV factor'!AI421,,-EO483)</f>
        <v>0</v>
      </c>
      <c r="HS483" s="404">
        <f>PV(0.05,'PV factor'!AJ421,,-EP483)</f>
        <v>0</v>
      </c>
      <c r="HT483" s="404">
        <f>PV(0.05,'PV factor'!AK421,,-EQ483)</f>
        <v>0</v>
      </c>
      <c r="HU483" s="404">
        <f>PV(0.05,'PV factor'!AL421,,-ER483)</f>
        <v>0</v>
      </c>
      <c r="HV483" s="404">
        <f>PV(0.05,'PV factor'!AM421,,-ES483)</f>
        <v>0</v>
      </c>
      <c r="HW483" s="404">
        <f>PV(0.05,'PV factor'!AN421,,-ET483)</f>
        <v>0</v>
      </c>
      <c r="HX483" s="404">
        <f>PV(0.05,'PV factor'!AO421,,-EU483)</f>
        <v>0</v>
      </c>
      <c r="HY483" s="404">
        <f>PV(0.05,'PV factor'!AP421,,-EV483)</f>
        <v>0</v>
      </c>
      <c r="HZ483" s="404">
        <f t="shared" si="753"/>
        <v>38667.016315218454</v>
      </c>
      <c r="IA483" s="404">
        <f t="shared" si="754"/>
        <v>0</v>
      </c>
      <c r="IB483" s="401">
        <f t="shared" si="755"/>
        <v>0</v>
      </c>
    </row>
    <row r="484" spans="1:236" s="180" customFormat="1" ht="90" customHeight="1" x14ac:dyDescent="0.25">
      <c r="A484" s="161" t="s">
        <v>2267</v>
      </c>
      <c r="B484" s="150" t="s">
        <v>2580</v>
      </c>
      <c r="C484" s="150" t="s">
        <v>2168</v>
      </c>
      <c r="D484" s="148">
        <v>2</v>
      </c>
      <c r="E484" s="150" t="s">
        <v>2599</v>
      </c>
      <c r="F484" s="151" t="s">
        <v>2600</v>
      </c>
      <c r="G484" s="151" t="s">
        <v>2601</v>
      </c>
      <c r="H484" s="79" t="s">
        <v>77</v>
      </c>
      <c r="I484" s="151" t="s">
        <v>2584</v>
      </c>
      <c r="J484" s="151">
        <v>10</v>
      </c>
      <c r="K484" s="227" t="s">
        <v>94</v>
      </c>
      <c r="L484" s="79"/>
      <c r="M484" s="79" t="s">
        <v>2585</v>
      </c>
      <c r="N484" s="79" t="s">
        <v>81</v>
      </c>
      <c r="O484" s="73" t="s">
        <v>106</v>
      </c>
      <c r="P484" s="79" t="s">
        <v>169</v>
      </c>
      <c r="Q484" s="112" t="s">
        <v>100</v>
      </c>
      <c r="R484" s="79" t="s">
        <v>84</v>
      </c>
      <c r="S484" s="79" t="s">
        <v>99</v>
      </c>
      <c r="T484" s="79" t="s">
        <v>2551</v>
      </c>
      <c r="U484" s="79" t="s">
        <v>100</v>
      </c>
      <c r="V484" s="81">
        <v>1</v>
      </c>
      <c r="W484" s="149">
        <v>25000</v>
      </c>
      <c r="X484" s="149">
        <v>0</v>
      </c>
      <c r="Y484" s="149">
        <v>0</v>
      </c>
      <c r="Z484" s="149">
        <v>25000</v>
      </c>
      <c r="AA484" s="162">
        <v>0</v>
      </c>
      <c r="AB484" s="162">
        <v>0</v>
      </c>
      <c r="AC484" s="162">
        <v>0</v>
      </c>
      <c r="AD484" s="162">
        <v>0</v>
      </c>
      <c r="AE484" s="149">
        <v>0</v>
      </c>
      <c r="AF484" s="149">
        <v>0</v>
      </c>
      <c r="AG484" s="149">
        <v>0</v>
      </c>
      <c r="AH484" s="149">
        <v>0</v>
      </c>
      <c r="AI484" s="88" t="s">
        <v>88</v>
      </c>
      <c r="AJ484" s="149">
        <v>0</v>
      </c>
      <c r="AK484" s="149">
        <v>0</v>
      </c>
      <c r="AL484" s="149">
        <v>0</v>
      </c>
      <c r="AM484" s="149">
        <v>0</v>
      </c>
      <c r="AN484" s="149">
        <v>0</v>
      </c>
      <c r="AO484" s="149">
        <v>0</v>
      </c>
      <c r="AP484" s="149">
        <v>0</v>
      </c>
      <c r="AQ484" s="149">
        <v>0</v>
      </c>
      <c r="AR484" s="149">
        <v>0</v>
      </c>
      <c r="AS484" s="149">
        <v>0</v>
      </c>
      <c r="AT484" s="149">
        <v>0</v>
      </c>
      <c r="AU484" s="151"/>
      <c r="AV484" s="230">
        <f t="shared" si="721"/>
        <v>1</v>
      </c>
      <c r="AW484" s="230">
        <f t="shared" si="722"/>
        <v>0</v>
      </c>
      <c r="AX484" s="230" t="str">
        <f t="shared" si="723"/>
        <v>C7</v>
      </c>
      <c r="AY484" s="141">
        <f t="shared" si="724"/>
        <v>8</v>
      </c>
      <c r="AZ484" s="70">
        <f t="shared" si="725"/>
        <v>1</v>
      </c>
      <c r="BA484" s="70">
        <f t="shared" si="726"/>
        <v>1</v>
      </c>
      <c r="BB484" s="70">
        <f t="shared" si="727"/>
        <v>1</v>
      </c>
      <c r="BC484" s="70">
        <f t="shared" si="728"/>
        <v>1</v>
      </c>
      <c r="BD484" s="70">
        <f t="shared" si="729"/>
        <v>1</v>
      </c>
      <c r="BE484" s="70">
        <f t="shared" si="730"/>
        <v>1</v>
      </c>
      <c r="BF484" s="70">
        <f t="shared" si="731"/>
        <v>1</v>
      </c>
      <c r="BG484" s="71">
        <f t="shared" si="732"/>
        <v>0</v>
      </c>
      <c r="BH484" s="71">
        <f t="shared" si="733"/>
        <v>1</v>
      </c>
      <c r="BI484" s="71">
        <f t="shared" si="734"/>
        <v>0</v>
      </c>
      <c r="BJ484" s="71">
        <f t="shared" si="735"/>
        <v>0</v>
      </c>
      <c r="BK484" s="71">
        <f t="shared" si="736"/>
        <v>1</v>
      </c>
      <c r="BL484" s="70">
        <f t="shared" si="737"/>
        <v>1</v>
      </c>
      <c r="BM484" s="70">
        <f t="shared" si="738"/>
        <v>0</v>
      </c>
      <c r="BN484" s="70">
        <f t="shared" si="739"/>
        <v>0</v>
      </c>
      <c r="BO484" s="70">
        <f t="shared" si="740"/>
        <v>0</v>
      </c>
      <c r="BP484" s="403">
        <f t="shared" si="741"/>
        <v>0</v>
      </c>
      <c r="BQ484" s="403">
        <f t="shared" si="742"/>
        <v>25000</v>
      </c>
      <c r="BR484" s="403">
        <f t="shared" si="743"/>
        <v>0</v>
      </c>
      <c r="BS484" s="403">
        <f t="shared" si="744"/>
        <v>0</v>
      </c>
      <c r="BT484" s="403">
        <f t="shared" si="745"/>
        <v>0</v>
      </c>
      <c r="BU484" s="403">
        <f t="shared" si="746"/>
        <v>0</v>
      </c>
      <c r="BV484" s="403">
        <f t="shared" si="747"/>
        <v>0</v>
      </c>
      <c r="BW484" s="403">
        <f t="shared" si="748"/>
        <v>0</v>
      </c>
      <c r="BX484" s="403">
        <f t="shared" si="749"/>
        <v>0</v>
      </c>
      <c r="BY484" s="403">
        <f t="shared" si="750"/>
        <v>0</v>
      </c>
      <c r="BZ484" s="401">
        <v>0</v>
      </c>
      <c r="CA484" s="401">
        <v>0</v>
      </c>
      <c r="CB484" s="401">
        <v>0</v>
      </c>
      <c r="CC484" s="401">
        <v>0</v>
      </c>
      <c r="CD484" s="401">
        <v>0</v>
      </c>
      <c r="CE484" s="401">
        <v>0</v>
      </c>
      <c r="CF484" s="401">
        <v>0</v>
      </c>
      <c r="CG484" s="401">
        <v>0</v>
      </c>
      <c r="CH484" s="401">
        <v>0</v>
      </c>
      <c r="CI484" s="401">
        <v>0</v>
      </c>
      <c r="CJ484" s="401">
        <v>0</v>
      </c>
      <c r="CK484" s="401">
        <v>0</v>
      </c>
      <c r="CL484" s="401">
        <v>0</v>
      </c>
      <c r="CM484" s="401">
        <v>0</v>
      </c>
      <c r="CN484" s="401">
        <v>0</v>
      </c>
      <c r="CO484" s="401">
        <v>0</v>
      </c>
      <c r="CP484" s="401">
        <v>0</v>
      </c>
      <c r="CQ484" s="401">
        <v>0</v>
      </c>
      <c r="CR484" s="401">
        <v>0</v>
      </c>
      <c r="CS484" s="401">
        <v>0</v>
      </c>
      <c r="CT484" s="401">
        <v>0</v>
      </c>
      <c r="CU484" s="401">
        <v>0</v>
      </c>
      <c r="CV484" s="401">
        <v>0</v>
      </c>
      <c r="CW484" s="401">
        <v>0</v>
      </c>
      <c r="CX484" s="401">
        <v>0</v>
      </c>
      <c r="CY484" s="401">
        <v>0</v>
      </c>
      <c r="CZ484" s="401">
        <v>0</v>
      </c>
      <c r="DA484" s="401">
        <v>0</v>
      </c>
      <c r="DB484" s="401">
        <v>0</v>
      </c>
      <c r="DC484" s="401">
        <v>0</v>
      </c>
      <c r="DD484" s="401">
        <v>0</v>
      </c>
      <c r="DE484" s="401">
        <v>0</v>
      </c>
      <c r="DF484" s="401">
        <v>0</v>
      </c>
      <c r="DG484" s="403">
        <f t="shared" si="751"/>
        <v>0</v>
      </c>
      <c r="DH484" s="403">
        <f t="shared" ref="DH484:EW484" si="787">DG484</f>
        <v>0</v>
      </c>
      <c r="DI484" s="403">
        <f t="shared" si="787"/>
        <v>0</v>
      </c>
      <c r="DJ484" s="403">
        <f t="shared" si="787"/>
        <v>0</v>
      </c>
      <c r="DK484" s="403">
        <f t="shared" si="787"/>
        <v>0</v>
      </c>
      <c r="DL484" s="403">
        <f t="shared" si="787"/>
        <v>0</v>
      </c>
      <c r="DM484" s="403">
        <f t="shared" si="787"/>
        <v>0</v>
      </c>
      <c r="DN484" s="403">
        <f t="shared" si="787"/>
        <v>0</v>
      </c>
      <c r="DO484" s="403">
        <f t="shared" si="787"/>
        <v>0</v>
      </c>
      <c r="DP484" s="403">
        <f t="shared" si="787"/>
        <v>0</v>
      </c>
      <c r="DQ484" s="403">
        <f t="shared" si="787"/>
        <v>0</v>
      </c>
      <c r="DR484" s="403">
        <f t="shared" si="787"/>
        <v>0</v>
      </c>
      <c r="DS484" s="403">
        <f t="shared" si="787"/>
        <v>0</v>
      </c>
      <c r="DT484" s="403">
        <f t="shared" si="787"/>
        <v>0</v>
      </c>
      <c r="DU484" s="403">
        <f t="shared" si="787"/>
        <v>0</v>
      </c>
      <c r="DV484" s="403">
        <f t="shared" si="787"/>
        <v>0</v>
      </c>
      <c r="DW484" s="403">
        <f t="shared" si="787"/>
        <v>0</v>
      </c>
      <c r="DX484" s="403">
        <f t="shared" si="787"/>
        <v>0</v>
      </c>
      <c r="DY484" s="403">
        <f t="shared" si="787"/>
        <v>0</v>
      </c>
      <c r="DZ484" s="403">
        <f t="shared" si="787"/>
        <v>0</v>
      </c>
      <c r="EA484" s="403">
        <f t="shared" si="787"/>
        <v>0</v>
      </c>
      <c r="EB484" s="403">
        <f t="shared" si="787"/>
        <v>0</v>
      </c>
      <c r="EC484" s="403">
        <f t="shared" si="787"/>
        <v>0</v>
      </c>
      <c r="ED484" s="403">
        <f t="shared" si="787"/>
        <v>0</v>
      </c>
      <c r="EE484" s="403">
        <f t="shared" si="787"/>
        <v>0</v>
      </c>
      <c r="EF484" s="403">
        <f t="shared" si="787"/>
        <v>0</v>
      </c>
      <c r="EG484" s="403">
        <f t="shared" si="787"/>
        <v>0</v>
      </c>
      <c r="EH484" s="403">
        <f t="shared" si="787"/>
        <v>0</v>
      </c>
      <c r="EI484" s="403">
        <f t="shared" si="787"/>
        <v>0</v>
      </c>
      <c r="EJ484" s="403">
        <f t="shared" si="787"/>
        <v>0</v>
      </c>
      <c r="EK484" s="403">
        <f t="shared" si="787"/>
        <v>0</v>
      </c>
      <c r="EL484" s="403">
        <f t="shared" si="787"/>
        <v>0</v>
      </c>
      <c r="EM484" s="403">
        <f t="shared" si="787"/>
        <v>0</v>
      </c>
      <c r="EN484" s="403">
        <f t="shared" si="787"/>
        <v>0</v>
      </c>
      <c r="EO484" s="403">
        <f t="shared" si="787"/>
        <v>0</v>
      </c>
      <c r="EP484" s="403">
        <f t="shared" si="787"/>
        <v>0</v>
      </c>
      <c r="EQ484" s="403">
        <f t="shared" si="787"/>
        <v>0</v>
      </c>
      <c r="ER484" s="403">
        <f t="shared" si="787"/>
        <v>0</v>
      </c>
      <c r="ES484" s="403">
        <f t="shared" si="787"/>
        <v>0</v>
      </c>
      <c r="ET484" s="403">
        <f t="shared" si="787"/>
        <v>0</v>
      </c>
      <c r="EU484" s="403">
        <f t="shared" si="787"/>
        <v>0</v>
      </c>
      <c r="EV484" s="403">
        <f t="shared" si="787"/>
        <v>0</v>
      </c>
      <c r="EW484" s="403">
        <f t="shared" si="787"/>
        <v>0</v>
      </c>
      <c r="EX484" s="404">
        <f>PV(0.05,'PV factor'!C349,,-BR484)</f>
        <v>0</v>
      </c>
      <c r="EY484" s="404">
        <f>PV(0.05,'PV factor'!D349,,-BS484)</f>
        <v>0</v>
      </c>
      <c r="EZ484" s="404">
        <f>PV(0.05,'PV factor'!E349,,-BT484)</f>
        <v>0</v>
      </c>
      <c r="FA484" s="404">
        <f>PV(0.05,'PV factor'!F349,,-BU484)</f>
        <v>0</v>
      </c>
      <c r="FB484" s="404">
        <f>PV(0.05,'PV factor'!G349,,-BV484)</f>
        <v>0</v>
      </c>
      <c r="FC484" s="404">
        <f>PV(0.05,'PV factor'!H349,,-BW484)</f>
        <v>0</v>
      </c>
      <c r="FD484" s="404">
        <f>PV(0.05,'PV factor'!I349,,-BX484)</f>
        <v>0</v>
      </c>
      <c r="FE484" s="404">
        <f>PV(0.05,'PV factor'!J349,,-BY484)</f>
        <v>0</v>
      </c>
      <c r="FF484" s="404">
        <f>PV(0.05,'PV factor'!K349,,-BZ484)</f>
        <v>0</v>
      </c>
      <c r="FG484" s="404">
        <f>PV(0.05,'PV factor'!L349,,-CA484)</f>
        <v>0</v>
      </c>
      <c r="FH484" s="404">
        <f>PV(0.05,'PV factor'!M349,,-CB484)</f>
        <v>0</v>
      </c>
      <c r="FI484" s="404">
        <f>PV(0.05,'PV factor'!N349,,-CC484)</f>
        <v>0</v>
      </c>
      <c r="FJ484" s="404">
        <f>PV(0.05,'PV factor'!O349,,-CD484)</f>
        <v>0</v>
      </c>
      <c r="FK484" s="404">
        <f>PV(0.05,'PV factor'!P349,,-CE484)</f>
        <v>0</v>
      </c>
      <c r="FL484" s="404">
        <f>PV(0.05,'PV factor'!Q349,,-CF484)</f>
        <v>0</v>
      </c>
      <c r="FM484" s="404">
        <f>PV(0.05,'PV factor'!R349,,-CG484)</f>
        <v>0</v>
      </c>
      <c r="FN484" s="404">
        <f>PV(0.05,'PV factor'!S349,,-CH484)</f>
        <v>0</v>
      </c>
      <c r="FO484" s="404">
        <f>PV(0.05,'PV factor'!T349,,-CI484)</f>
        <v>0</v>
      </c>
      <c r="FP484" s="404">
        <f>PV(0.05,'PV factor'!U349,,-CJ484)</f>
        <v>0</v>
      </c>
      <c r="FQ484" s="404">
        <f>PV(0.05,'PV factor'!V349,,-CK484)</f>
        <v>0</v>
      </c>
      <c r="FR484" s="404">
        <f>PV(0.05,'PV factor'!W349,,-CL484)</f>
        <v>0</v>
      </c>
      <c r="FS484" s="404">
        <f>PV(0.05,'PV factor'!X349,,-CM484)</f>
        <v>0</v>
      </c>
      <c r="FT484" s="404">
        <f>PV(0.05,'PV factor'!Y349,,-CN484)</f>
        <v>0</v>
      </c>
      <c r="FU484" s="404">
        <f>PV(0.05,'PV factor'!Z349,,-CO484)</f>
        <v>0</v>
      </c>
      <c r="FV484" s="404">
        <f>PV(0.05,'PV factor'!AA349,,-CP484)</f>
        <v>0</v>
      </c>
      <c r="FW484" s="404">
        <f>PV(0.05,'PV factor'!AB349,,-CQ484)</f>
        <v>0</v>
      </c>
      <c r="FX484" s="404">
        <f>PV(0.05,'PV factor'!AC349,,-CR484)</f>
        <v>0</v>
      </c>
      <c r="FY484" s="404">
        <f>PV(0.05,'PV factor'!AD349,,-CS484)</f>
        <v>0</v>
      </c>
      <c r="FZ484" s="404">
        <f>PV(0.05,'PV factor'!AE349,,-CT484)</f>
        <v>0</v>
      </c>
      <c r="GA484" s="404">
        <f>PV(0.05,'PV factor'!AF349,,-CU484)</f>
        <v>0</v>
      </c>
      <c r="GB484" s="404">
        <f>PV(0.05,'PV factor'!AG349,,-CV484)</f>
        <v>0</v>
      </c>
      <c r="GC484" s="404">
        <f>PV(0.05,'PV factor'!AH349,,-CW484)</f>
        <v>0</v>
      </c>
      <c r="GD484" s="404">
        <f>PV(0.05,'PV factor'!AI349,,-CX484)</f>
        <v>0</v>
      </c>
      <c r="GE484" s="404">
        <f>PV(0.05,'PV factor'!AJ349,,-CY484)</f>
        <v>0</v>
      </c>
      <c r="GF484" s="404">
        <f>PV(0.05,'PV factor'!AK349,,-CZ484)</f>
        <v>0</v>
      </c>
      <c r="GG484" s="404">
        <f>PV(0.05,'PV factor'!AL349,,-DA484)</f>
        <v>0</v>
      </c>
      <c r="GH484" s="404">
        <f>PV(0.05,'PV factor'!AM349,,-DB484)</f>
        <v>0</v>
      </c>
      <c r="GI484" s="404">
        <f>PV(0.05,'PV factor'!AN349,,-DC484)</f>
        <v>0</v>
      </c>
      <c r="GJ484" s="404">
        <f>PV(0.05,'PV factor'!AO349,,-DD484)</f>
        <v>0</v>
      </c>
      <c r="GK484" s="404">
        <f>PV(0.05,'PV factor'!AP349,,-DE484)</f>
        <v>0</v>
      </c>
      <c r="GL484" s="404">
        <f>PV(0.05,'PV factor'!C349,,-DI484)</f>
        <v>0</v>
      </c>
      <c r="GM484" s="404">
        <f>PV(0.05,'PV factor'!D349,,-DJ484)</f>
        <v>0</v>
      </c>
      <c r="GN484" s="404">
        <f>PV(0.05,'PV factor'!E349,,-DK484)</f>
        <v>0</v>
      </c>
      <c r="GO484" s="404">
        <f>PV(0.05,'PV factor'!F349,,-DL484)</f>
        <v>0</v>
      </c>
      <c r="GP484" s="404">
        <f>PV(0.05,'PV factor'!G349,,-DM484)</f>
        <v>0</v>
      </c>
      <c r="GQ484" s="404">
        <f>PV(0.05,'PV factor'!H349,,-DN484)</f>
        <v>0</v>
      </c>
      <c r="GR484" s="404">
        <f>PV(0.05,'PV factor'!I349,,-DO484)</f>
        <v>0</v>
      </c>
      <c r="GS484" s="404">
        <f>PV(0.05,'PV factor'!J349,,-DP484)</f>
        <v>0</v>
      </c>
      <c r="GT484" s="404">
        <f>PV(0.05,'PV factor'!K349,,-DQ484)</f>
        <v>0</v>
      </c>
      <c r="GU484" s="404">
        <f>PV(0.05,'PV factor'!L349,,-DR484)</f>
        <v>0</v>
      </c>
      <c r="GV484" s="404">
        <f>PV(0.05,'PV factor'!M349,,-DS484)</f>
        <v>0</v>
      </c>
      <c r="GW484" s="404">
        <f>PV(0.05,'PV factor'!N349,,-DT484)</f>
        <v>0</v>
      </c>
      <c r="GX484" s="404">
        <f>PV(0.05,'PV factor'!O349,,-DU484)</f>
        <v>0</v>
      </c>
      <c r="GY484" s="404">
        <f>PV(0.05,'PV factor'!P349,,-DV484)</f>
        <v>0</v>
      </c>
      <c r="GZ484" s="404">
        <f>PV(0.05,'PV factor'!Q349,,-DW484)</f>
        <v>0</v>
      </c>
      <c r="HA484" s="404">
        <f>PV(0.05,'PV factor'!R349,,-DX484)</f>
        <v>0</v>
      </c>
      <c r="HB484" s="404">
        <f>PV(0.05,'PV factor'!S349,,-DY484)</f>
        <v>0</v>
      </c>
      <c r="HC484" s="404">
        <f>PV(0.05,'PV factor'!T349,,-DZ484)</f>
        <v>0</v>
      </c>
      <c r="HD484" s="404">
        <f>PV(0.05,'PV factor'!U349,,-EA484)</f>
        <v>0</v>
      </c>
      <c r="HE484" s="404">
        <f>PV(0.05,'PV factor'!V349,,-EB484)</f>
        <v>0</v>
      </c>
      <c r="HF484" s="404">
        <f>PV(0.05,'PV factor'!W349,,-EC484)</f>
        <v>0</v>
      </c>
      <c r="HG484" s="404">
        <f>PV(0.05,'PV factor'!X349,,-ED484)</f>
        <v>0</v>
      </c>
      <c r="HH484" s="404">
        <f>PV(0.05,'PV factor'!Y349,,-EE484)</f>
        <v>0</v>
      </c>
      <c r="HI484" s="404">
        <f>PV(0.05,'PV factor'!Z349,,-EF484)</f>
        <v>0</v>
      </c>
      <c r="HJ484" s="404">
        <f>PV(0.05,'PV factor'!AA349,,-EG484)</f>
        <v>0</v>
      </c>
      <c r="HK484" s="404">
        <f>PV(0.05,'PV factor'!AB349,,-EH484)</f>
        <v>0</v>
      </c>
      <c r="HL484" s="404">
        <f>PV(0.05,'PV factor'!AC349,,-EI484)</f>
        <v>0</v>
      </c>
      <c r="HM484" s="404">
        <f>PV(0.05,'PV factor'!AD349,,-EJ484)</f>
        <v>0</v>
      </c>
      <c r="HN484" s="404">
        <f>PV(0.05,'PV factor'!AE349,,-EK484)</f>
        <v>0</v>
      </c>
      <c r="HO484" s="404">
        <f>PV(0.05,'PV factor'!AF349,,-EL484)</f>
        <v>0</v>
      </c>
      <c r="HP484" s="404">
        <f>PV(0.05,'PV factor'!AG349,,-EM484)</f>
        <v>0</v>
      </c>
      <c r="HQ484" s="404">
        <f>PV(0.05,'PV factor'!AH349,,-EN484)</f>
        <v>0</v>
      </c>
      <c r="HR484" s="404">
        <f>PV(0.05,'PV factor'!AI349,,-EO484)</f>
        <v>0</v>
      </c>
      <c r="HS484" s="404">
        <f>PV(0.05,'PV factor'!AJ349,,-EP484)</f>
        <v>0</v>
      </c>
      <c r="HT484" s="404">
        <f>PV(0.05,'PV factor'!AK349,,-EQ484)</f>
        <v>0</v>
      </c>
      <c r="HU484" s="404">
        <f>PV(0.05,'PV factor'!AL349,,-ER484)</f>
        <v>0</v>
      </c>
      <c r="HV484" s="404">
        <f>PV(0.05,'PV factor'!AM349,,-ES484)</f>
        <v>0</v>
      </c>
      <c r="HW484" s="404">
        <f>PV(0.05,'PV factor'!AN349,,-ET484)</f>
        <v>0</v>
      </c>
      <c r="HX484" s="404">
        <f>PV(0.05,'PV factor'!AO349,,-EU484)</f>
        <v>0</v>
      </c>
      <c r="HY484" s="404">
        <f>PV(0.05,'PV factor'!AP349,,-EV484)</f>
        <v>0</v>
      </c>
      <c r="HZ484" s="404">
        <f t="shared" si="753"/>
        <v>0</v>
      </c>
      <c r="IA484" s="404">
        <f t="shared" si="754"/>
        <v>0</v>
      </c>
      <c r="IB484" s="401">
        <f t="shared" si="755"/>
        <v>0</v>
      </c>
    </row>
    <row r="485" spans="1:236" s="180" customFormat="1" ht="90" customHeight="1" x14ac:dyDescent="0.25">
      <c r="A485" s="161" t="s">
        <v>2267</v>
      </c>
      <c r="B485" s="150" t="s">
        <v>2545</v>
      </c>
      <c r="C485" s="150" t="s">
        <v>3010</v>
      </c>
      <c r="D485" s="148">
        <v>1</v>
      </c>
      <c r="E485" s="150" t="s">
        <v>3011</v>
      </c>
      <c r="F485" s="151" t="s">
        <v>3012</v>
      </c>
      <c r="G485" s="151" t="s">
        <v>2715</v>
      </c>
      <c r="H485" s="79" t="s">
        <v>77</v>
      </c>
      <c r="I485" s="151" t="s">
        <v>2549</v>
      </c>
      <c r="J485" s="151">
        <v>40</v>
      </c>
      <c r="K485" s="227" t="s">
        <v>94</v>
      </c>
      <c r="L485" s="79"/>
      <c r="M485" s="79" t="s">
        <v>3013</v>
      </c>
      <c r="N485" s="79" t="s">
        <v>81</v>
      </c>
      <c r="O485" s="13" t="s">
        <v>217</v>
      </c>
      <c r="P485" s="79" t="s">
        <v>461</v>
      </c>
      <c r="Q485" s="112" t="s">
        <v>100</v>
      </c>
      <c r="R485" s="79" t="s">
        <v>108</v>
      </c>
      <c r="S485" s="79" t="s">
        <v>99</v>
      </c>
      <c r="T485" s="79" t="s">
        <v>2551</v>
      </c>
      <c r="U485" s="79" t="s">
        <v>100</v>
      </c>
      <c r="V485" s="81">
        <v>1</v>
      </c>
      <c r="W485" s="149">
        <v>20000</v>
      </c>
      <c r="X485" s="149">
        <v>0</v>
      </c>
      <c r="Y485" s="149">
        <v>0</v>
      </c>
      <c r="Z485" s="149">
        <v>0</v>
      </c>
      <c r="AA485" s="149">
        <v>20000</v>
      </c>
      <c r="AB485" s="149">
        <v>0</v>
      </c>
      <c r="AC485" s="149">
        <v>0</v>
      </c>
      <c r="AD485" s="149">
        <v>0</v>
      </c>
      <c r="AE485" s="149">
        <v>0</v>
      </c>
      <c r="AF485" s="149">
        <v>0</v>
      </c>
      <c r="AG485" s="149">
        <v>0</v>
      </c>
      <c r="AH485" s="149">
        <v>0</v>
      </c>
      <c r="AI485" s="88" t="s">
        <v>3014</v>
      </c>
      <c r="AJ485" s="149">
        <v>0</v>
      </c>
      <c r="AK485" s="149">
        <v>0</v>
      </c>
      <c r="AL485" s="149">
        <v>0</v>
      </c>
      <c r="AM485" s="149">
        <v>0</v>
      </c>
      <c r="AN485" s="149">
        <v>0</v>
      </c>
      <c r="AO485" s="149">
        <v>0</v>
      </c>
      <c r="AP485" s="149">
        <v>0</v>
      </c>
      <c r="AQ485" s="149">
        <v>0</v>
      </c>
      <c r="AR485" s="149">
        <v>0</v>
      </c>
      <c r="AS485" s="149">
        <v>0</v>
      </c>
      <c r="AT485" s="149">
        <v>0</v>
      </c>
      <c r="AU485" s="151" t="s">
        <v>3015</v>
      </c>
      <c r="AV485" s="230">
        <f t="shared" si="721"/>
        <v>1</v>
      </c>
      <c r="AW485" s="230">
        <f t="shared" si="722"/>
        <v>0</v>
      </c>
      <c r="AX485" s="230" t="str">
        <f t="shared" si="723"/>
        <v>B5</v>
      </c>
      <c r="AY485" s="141">
        <f t="shared" si="724"/>
        <v>9</v>
      </c>
      <c r="AZ485" s="70">
        <f t="shared" si="725"/>
        <v>1</v>
      </c>
      <c r="BA485" s="70">
        <f t="shared" si="726"/>
        <v>1</v>
      </c>
      <c r="BB485" s="70">
        <f t="shared" si="727"/>
        <v>1</v>
      </c>
      <c r="BC485" s="70">
        <f t="shared" si="728"/>
        <v>1</v>
      </c>
      <c r="BD485" s="70">
        <f t="shared" si="729"/>
        <v>1</v>
      </c>
      <c r="BE485" s="70">
        <f t="shared" si="730"/>
        <v>1</v>
      </c>
      <c r="BF485" s="70">
        <f t="shared" si="731"/>
        <v>1</v>
      </c>
      <c r="BG485" s="71">
        <f t="shared" si="732"/>
        <v>0</v>
      </c>
      <c r="BH485" s="71">
        <f t="shared" si="733"/>
        <v>1</v>
      </c>
      <c r="BI485" s="71">
        <f t="shared" si="734"/>
        <v>0</v>
      </c>
      <c r="BJ485" s="71">
        <f t="shared" si="735"/>
        <v>0</v>
      </c>
      <c r="BK485" s="71">
        <f t="shared" si="736"/>
        <v>1</v>
      </c>
      <c r="BL485" s="70">
        <f t="shared" si="737"/>
        <v>1</v>
      </c>
      <c r="BM485" s="70">
        <f t="shared" si="738"/>
        <v>1</v>
      </c>
      <c r="BN485" s="70">
        <f t="shared" si="739"/>
        <v>0</v>
      </c>
      <c r="BO485" s="70">
        <f t="shared" si="740"/>
        <v>1</v>
      </c>
      <c r="BP485" s="403">
        <f t="shared" si="741"/>
        <v>0</v>
      </c>
      <c r="BQ485" s="403">
        <f t="shared" si="742"/>
        <v>0</v>
      </c>
      <c r="BR485" s="403">
        <f t="shared" si="743"/>
        <v>20000</v>
      </c>
      <c r="BS485" s="403">
        <f t="shared" si="744"/>
        <v>0</v>
      </c>
      <c r="BT485" s="403">
        <f t="shared" si="745"/>
        <v>0</v>
      </c>
      <c r="BU485" s="403">
        <f t="shared" si="746"/>
        <v>0</v>
      </c>
      <c r="BV485" s="403">
        <f t="shared" si="747"/>
        <v>0</v>
      </c>
      <c r="BW485" s="403">
        <f t="shared" si="748"/>
        <v>0</v>
      </c>
      <c r="BX485" s="403">
        <f t="shared" si="749"/>
        <v>0</v>
      </c>
      <c r="BY485" s="403">
        <f t="shared" si="750"/>
        <v>0</v>
      </c>
      <c r="BZ485" s="401">
        <v>0</v>
      </c>
      <c r="CA485" s="401">
        <v>0</v>
      </c>
      <c r="CB485" s="401">
        <v>0</v>
      </c>
      <c r="CC485" s="401">
        <v>0</v>
      </c>
      <c r="CD485" s="401">
        <v>0</v>
      </c>
      <c r="CE485" s="401">
        <v>0</v>
      </c>
      <c r="CF485" s="401">
        <v>0</v>
      </c>
      <c r="CG485" s="401">
        <v>0</v>
      </c>
      <c r="CH485" s="401">
        <v>0</v>
      </c>
      <c r="CI485" s="401">
        <v>0</v>
      </c>
      <c r="CJ485" s="401">
        <v>0</v>
      </c>
      <c r="CK485" s="401">
        <v>0</v>
      </c>
      <c r="CL485" s="401">
        <v>0</v>
      </c>
      <c r="CM485" s="401">
        <v>0</v>
      </c>
      <c r="CN485" s="401">
        <v>0</v>
      </c>
      <c r="CO485" s="401">
        <v>0</v>
      </c>
      <c r="CP485" s="401">
        <v>0</v>
      </c>
      <c r="CQ485" s="401">
        <v>0</v>
      </c>
      <c r="CR485" s="401">
        <v>0</v>
      </c>
      <c r="CS485" s="401">
        <v>0</v>
      </c>
      <c r="CT485" s="401">
        <v>0</v>
      </c>
      <c r="CU485" s="401">
        <v>0</v>
      </c>
      <c r="CV485" s="401">
        <v>0</v>
      </c>
      <c r="CW485" s="401">
        <v>0</v>
      </c>
      <c r="CX485" s="401">
        <v>0</v>
      </c>
      <c r="CY485" s="401">
        <v>0</v>
      </c>
      <c r="CZ485" s="401">
        <v>0</v>
      </c>
      <c r="DA485" s="401">
        <v>0</v>
      </c>
      <c r="DB485" s="401">
        <v>0</v>
      </c>
      <c r="DC485" s="401">
        <v>0</v>
      </c>
      <c r="DD485" s="401">
        <v>0</v>
      </c>
      <c r="DE485" s="401">
        <v>0</v>
      </c>
      <c r="DF485" s="401">
        <v>0</v>
      </c>
      <c r="DG485" s="403">
        <f t="shared" si="751"/>
        <v>0</v>
      </c>
      <c r="DH485" s="403">
        <f t="shared" ref="DH485:EW485" si="788">DG485</f>
        <v>0</v>
      </c>
      <c r="DI485" s="403">
        <f t="shared" si="788"/>
        <v>0</v>
      </c>
      <c r="DJ485" s="403">
        <f t="shared" si="788"/>
        <v>0</v>
      </c>
      <c r="DK485" s="403">
        <f t="shared" si="788"/>
        <v>0</v>
      </c>
      <c r="DL485" s="403">
        <f t="shared" si="788"/>
        <v>0</v>
      </c>
      <c r="DM485" s="403">
        <f t="shared" si="788"/>
        <v>0</v>
      </c>
      <c r="DN485" s="403">
        <f t="shared" si="788"/>
        <v>0</v>
      </c>
      <c r="DO485" s="403">
        <f t="shared" si="788"/>
        <v>0</v>
      </c>
      <c r="DP485" s="403">
        <f t="shared" si="788"/>
        <v>0</v>
      </c>
      <c r="DQ485" s="403">
        <f t="shared" si="788"/>
        <v>0</v>
      </c>
      <c r="DR485" s="403">
        <f t="shared" si="788"/>
        <v>0</v>
      </c>
      <c r="DS485" s="403">
        <f t="shared" si="788"/>
        <v>0</v>
      </c>
      <c r="DT485" s="403">
        <f t="shared" si="788"/>
        <v>0</v>
      </c>
      <c r="DU485" s="403">
        <f t="shared" si="788"/>
        <v>0</v>
      </c>
      <c r="DV485" s="403">
        <f t="shared" si="788"/>
        <v>0</v>
      </c>
      <c r="DW485" s="403">
        <f t="shared" si="788"/>
        <v>0</v>
      </c>
      <c r="DX485" s="403">
        <f t="shared" si="788"/>
        <v>0</v>
      </c>
      <c r="DY485" s="403">
        <f t="shared" si="788"/>
        <v>0</v>
      </c>
      <c r="DZ485" s="403">
        <f t="shared" si="788"/>
        <v>0</v>
      </c>
      <c r="EA485" s="403">
        <f t="shared" si="788"/>
        <v>0</v>
      </c>
      <c r="EB485" s="403">
        <f t="shared" si="788"/>
        <v>0</v>
      </c>
      <c r="EC485" s="403">
        <f t="shared" si="788"/>
        <v>0</v>
      </c>
      <c r="ED485" s="403">
        <f t="shared" si="788"/>
        <v>0</v>
      </c>
      <c r="EE485" s="403">
        <f t="shared" si="788"/>
        <v>0</v>
      </c>
      <c r="EF485" s="403">
        <f t="shared" si="788"/>
        <v>0</v>
      </c>
      <c r="EG485" s="403">
        <f t="shared" si="788"/>
        <v>0</v>
      </c>
      <c r="EH485" s="403">
        <f t="shared" si="788"/>
        <v>0</v>
      </c>
      <c r="EI485" s="403">
        <f t="shared" si="788"/>
        <v>0</v>
      </c>
      <c r="EJ485" s="403">
        <f t="shared" si="788"/>
        <v>0</v>
      </c>
      <c r="EK485" s="403">
        <f t="shared" si="788"/>
        <v>0</v>
      </c>
      <c r="EL485" s="403">
        <f t="shared" si="788"/>
        <v>0</v>
      </c>
      <c r="EM485" s="403">
        <f t="shared" si="788"/>
        <v>0</v>
      </c>
      <c r="EN485" s="403">
        <f t="shared" si="788"/>
        <v>0</v>
      </c>
      <c r="EO485" s="403">
        <f t="shared" si="788"/>
        <v>0</v>
      </c>
      <c r="EP485" s="403">
        <f t="shared" si="788"/>
        <v>0</v>
      </c>
      <c r="EQ485" s="403">
        <f t="shared" si="788"/>
        <v>0</v>
      </c>
      <c r="ER485" s="403">
        <f t="shared" si="788"/>
        <v>0</v>
      </c>
      <c r="ES485" s="403">
        <f t="shared" si="788"/>
        <v>0</v>
      </c>
      <c r="ET485" s="403">
        <f t="shared" si="788"/>
        <v>0</v>
      </c>
      <c r="EU485" s="403">
        <f t="shared" si="788"/>
        <v>0</v>
      </c>
      <c r="EV485" s="403">
        <f t="shared" si="788"/>
        <v>0</v>
      </c>
      <c r="EW485" s="403">
        <f t="shared" si="788"/>
        <v>0</v>
      </c>
      <c r="EX485" s="404">
        <f>PV(0.05,'PV factor'!C436,,-BR485)</f>
        <v>18140.589569160999</v>
      </c>
      <c r="EY485" s="404">
        <f>PV(0.05,'PV factor'!D436,,-BS485)</f>
        <v>0</v>
      </c>
      <c r="EZ485" s="404">
        <f>PV(0.05,'PV factor'!E436,,-BT485)</f>
        <v>0</v>
      </c>
      <c r="FA485" s="404">
        <f>PV(0.05,'PV factor'!F436,,-BU485)</f>
        <v>0</v>
      </c>
      <c r="FB485" s="404">
        <f>PV(0.05,'PV factor'!G436,,-BV485)</f>
        <v>0</v>
      </c>
      <c r="FC485" s="404">
        <f>PV(0.05,'PV factor'!H436,,-BW485)</f>
        <v>0</v>
      </c>
      <c r="FD485" s="404">
        <f>PV(0.05,'PV factor'!I436,,-BX485)</f>
        <v>0</v>
      </c>
      <c r="FE485" s="404">
        <f>PV(0.05,'PV factor'!J436,,-BY485)</f>
        <v>0</v>
      </c>
      <c r="FF485" s="404">
        <f>PV(0.05,'PV factor'!K436,,-BZ485)</f>
        <v>0</v>
      </c>
      <c r="FG485" s="404">
        <f>PV(0.05,'PV factor'!L436,,-CA485)</f>
        <v>0</v>
      </c>
      <c r="FH485" s="404">
        <f>PV(0.05,'PV factor'!M436,,-CB485)</f>
        <v>0</v>
      </c>
      <c r="FI485" s="404">
        <f>PV(0.05,'PV factor'!N436,,-CC485)</f>
        <v>0</v>
      </c>
      <c r="FJ485" s="404">
        <f>PV(0.05,'PV factor'!O436,,-CD485)</f>
        <v>0</v>
      </c>
      <c r="FK485" s="404">
        <f>PV(0.05,'PV factor'!P436,,-CE485)</f>
        <v>0</v>
      </c>
      <c r="FL485" s="404">
        <f>PV(0.05,'PV factor'!Q436,,-CF485)</f>
        <v>0</v>
      </c>
      <c r="FM485" s="404">
        <f>PV(0.05,'PV factor'!R436,,-CG485)</f>
        <v>0</v>
      </c>
      <c r="FN485" s="404">
        <f>PV(0.05,'PV factor'!S436,,-CH485)</f>
        <v>0</v>
      </c>
      <c r="FO485" s="404">
        <f>PV(0.05,'PV factor'!T436,,-CI485)</f>
        <v>0</v>
      </c>
      <c r="FP485" s="404">
        <f>PV(0.05,'PV factor'!U436,,-CJ485)</f>
        <v>0</v>
      </c>
      <c r="FQ485" s="404">
        <f>PV(0.05,'PV factor'!V436,,-CK485)</f>
        <v>0</v>
      </c>
      <c r="FR485" s="404">
        <f>PV(0.05,'PV factor'!W436,,-CL485)</f>
        <v>0</v>
      </c>
      <c r="FS485" s="404">
        <f>PV(0.05,'PV factor'!X436,,-CM485)</f>
        <v>0</v>
      </c>
      <c r="FT485" s="404">
        <f>PV(0.05,'PV factor'!Y436,,-CN485)</f>
        <v>0</v>
      </c>
      <c r="FU485" s="404">
        <f>PV(0.05,'PV factor'!Z436,,-CO485)</f>
        <v>0</v>
      </c>
      <c r="FV485" s="404">
        <f>PV(0.05,'PV factor'!AA436,,-CP485)</f>
        <v>0</v>
      </c>
      <c r="FW485" s="404">
        <f>PV(0.05,'PV factor'!AB436,,-CQ485)</f>
        <v>0</v>
      </c>
      <c r="FX485" s="404">
        <f>PV(0.05,'PV factor'!AC436,,-CR485)</f>
        <v>0</v>
      </c>
      <c r="FY485" s="404">
        <f>PV(0.05,'PV factor'!AD436,,-CS485)</f>
        <v>0</v>
      </c>
      <c r="FZ485" s="404">
        <f>PV(0.05,'PV factor'!AE436,,-CT485)</f>
        <v>0</v>
      </c>
      <c r="GA485" s="404">
        <f>PV(0.05,'PV factor'!AF436,,-CU485)</f>
        <v>0</v>
      </c>
      <c r="GB485" s="404">
        <f>PV(0.05,'PV factor'!AG436,,-CV485)</f>
        <v>0</v>
      </c>
      <c r="GC485" s="404">
        <f>PV(0.05,'PV factor'!AH436,,-CW485)</f>
        <v>0</v>
      </c>
      <c r="GD485" s="404">
        <f>PV(0.05,'PV factor'!AI436,,-CX485)</f>
        <v>0</v>
      </c>
      <c r="GE485" s="404">
        <f>PV(0.05,'PV factor'!AJ436,,-CY485)</f>
        <v>0</v>
      </c>
      <c r="GF485" s="404">
        <f>PV(0.05,'PV factor'!AK436,,-CZ485)</f>
        <v>0</v>
      </c>
      <c r="GG485" s="404">
        <f>PV(0.05,'PV factor'!AL436,,-DA485)</f>
        <v>0</v>
      </c>
      <c r="GH485" s="404">
        <f>PV(0.05,'PV factor'!AM436,,-DB485)</f>
        <v>0</v>
      </c>
      <c r="GI485" s="404">
        <f>PV(0.05,'PV factor'!AN436,,-DC485)</f>
        <v>0</v>
      </c>
      <c r="GJ485" s="404">
        <f>PV(0.05,'PV factor'!AO436,,-DD485)</f>
        <v>0</v>
      </c>
      <c r="GK485" s="404">
        <f>PV(0.05,'PV factor'!AP436,,-DE485)</f>
        <v>0</v>
      </c>
      <c r="GL485" s="404">
        <f>PV(0.05,'PV factor'!C436,,-DI485)</f>
        <v>0</v>
      </c>
      <c r="GM485" s="404">
        <f>PV(0.05,'PV factor'!D436,,-DJ485)</f>
        <v>0</v>
      </c>
      <c r="GN485" s="404">
        <f>PV(0.05,'PV factor'!E436,,-DK485)</f>
        <v>0</v>
      </c>
      <c r="GO485" s="404">
        <f>PV(0.05,'PV factor'!F436,,-DL485)</f>
        <v>0</v>
      </c>
      <c r="GP485" s="404">
        <f>PV(0.05,'PV factor'!G436,,-DM485)</f>
        <v>0</v>
      </c>
      <c r="GQ485" s="404">
        <f>PV(0.05,'PV factor'!H436,,-DN485)</f>
        <v>0</v>
      </c>
      <c r="GR485" s="404">
        <f>PV(0.05,'PV factor'!I436,,-DO485)</f>
        <v>0</v>
      </c>
      <c r="GS485" s="404">
        <f>PV(0.05,'PV factor'!J436,,-DP485)</f>
        <v>0</v>
      </c>
      <c r="GT485" s="404">
        <f>PV(0.05,'PV factor'!K436,,-DQ485)</f>
        <v>0</v>
      </c>
      <c r="GU485" s="404">
        <f>PV(0.05,'PV factor'!L436,,-DR485)</f>
        <v>0</v>
      </c>
      <c r="GV485" s="404">
        <f>PV(0.05,'PV factor'!M436,,-DS485)</f>
        <v>0</v>
      </c>
      <c r="GW485" s="404">
        <f>PV(0.05,'PV factor'!N436,,-DT485)</f>
        <v>0</v>
      </c>
      <c r="GX485" s="404">
        <f>PV(0.05,'PV factor'!O436,,-DU485)</f>
        <v>0</v>
      </c>
      <c r="GY485" s="404">
        <f>PV(0.05,'PV factor'!P436,,-DV485)</f>
        <v>0</v>
      </c>
      <c r="GZ485" s="404">
        <f>PV(0.05,'PV factor'!Q436,,-DW485)</f>
        <v>0</v>
      </c>
      <c r="HA485" s="404">
        <f>PV(0.05,'PV factor'!R436,,-DX485)</f>
        <v>0</v>
      </c>
      <c r="HB485" s="404">
        <f>PV(0.05,'PV factor'!S436,,-DY485)</f>
        <v>0</v>
      </c>
      <c r="HC485" s="404">
        <f>PV(0.05,'PV factor'!T436,,-DZ485)</f>
        <v>0</v>
      </c>
      <c r="HD485" s="404">
        <f>PV(0.05,'PV factor'!U436,,-EA485)</f>
        <v>0</v>
      </c>
      <c r="HE485" s="404">
        <f>PV(0.05,'PV factor'!V436,,-EB485)</f>
        <v>0</v>
      </c>
      <c r="HF485" s="404">
        <f>PV(0.05,'PV factor'!W436,,-EC485)</f>
        <v>0</v>
      </c>
      <c r="HG485" s="404">
        <f>PV(0.05,'PV factor'!X436,,-ED485)</f>
        <v>0</v>
      </c>
      <c r="HH485" s="404">
        <f>PV(0.05,'PV factor'!Y436,,-EE485)</f>
        <v>0</v>
      </c>
      <c r="HI485" s="404">
        <f>PV(0.05,'PV factor'!Z436,,-EF485)</f>
        <v>0</v>
      </c>
      <c r="HJ485" s="404">
        <f>PV(0.05,'PV factor'!AA436,,-EG485)</f>
        <v>0</v>
      </c>
      <c r="HK485" s="404">
        <f>PV(0.05,'PV factor'!AB436,,-EH485)</f>
        <v>0</v>
      </c>
      <c r="HL485" s="404">
        <f>PV(0.05,'PV factor'!AC436,,-EI485)</f>
        <v>0</v>
      </c>
      <c r="HM485" s="404">
        <f>PV(0.05,'PV factor'!AD436,,-EJ485)</f>
        <v>0</v>
      </c>
      <c r="HN485" s="404">
        <f>PV(0.05,'PV factor'!AE436,,-EK485)</f>
        <v>0</v>
      </c>
      <c r="HO485" s="404">
        <f>PV(0.05,'PV factor'!AF436,,-EL485)</f>
        <v>0</v>
      </c>
      <c r="HP485" s="404">
        <f>PV(0.05,'PV factor'!AG436,,-EM485)</f>
        <v>0</v>
      </c>
      <c r="HQ485" s="404">
        <f>PV(0.05,'PV factor'!AH436,,-EN485)</f>
        <v>0</v>
      </c>
      <c r="HR485" s="404">
        <f>PV(0.05,'PV factor'!AI436,,-EO485)</f>
        <v>0</v>
      </c>
      <c r="HS485" s="404">
        <f>PV(0.05,'PV factor'!AJ436,,-EP485)</f>
        <v>0</v>
      </c>
      <c r="HT485" s="404">
        <f>PV(0.05,'PV factor'!AK436,,-EQ485)</f>
        <v>0</v>
      </c>
      <c r="HU485" s="404">
        <f>PV(0.05,'PV factor'!AL436,,-ER485)</f>
        <v>0</v>
      </c>
      <c r="HV485" s="404">
        <f>PV(0.05,'PV factor'!AM436,,-ES485)</f>
        <v>0</v>
      </c>
      <c r="HW485" s="404">
        <f>PV(0.05,'PV factor'!AN436,,-ET485)</f>
        <v>0</v>
      </c>
      <c r="HX485" s="404">
        <f>PV(0.05,'PV factor'!AO436,,-EU485)</f>
        <v>0</v>
      </c>
      <c r="HY485" s="404">
        <f>PV(0.05,'PV factor'!AP436,,-EV485)</f>
        <v>0</v>
      </c>
      <c r="HZ485" s="404">
        <f t="shared" si="753"/>
        <v>18140.589569160999</v>
      </c>
      <c r="IA485" s="404">
        <f t="shared" si="754"/>
        <v>0</v>
      </c>
      <c r="IB485" s="401">
        <f t="shared" si="755"/>
        <v>0</v>
      </c>
    </row>
    <row r="486" spans="1:236" s="180" customFormat="1" ht="90" customHeight="1" x14ac:dyDescent="0.25">
      <c r="A486" s="161" t="s">
        <v>2267</v>
      </c>
      <c r="B486" s="150" t="s">
        <v>2613</v>
      </c>
      <c r="C486" s="150" t="s">
        <v>2174</v>
      </c>
      <c r="D486" s="148" t="s">
        <v>73</v>
      </c>
      <c r="E486" s="150" t="s">
        <v>2626</v>
      </c>
      <c r="F486" s="151" t="s">
        <v>3053</v>
      </c>
      <c r="G486" s="151" t="s">
        <v>2627</v>
      </c>
      <c r="H486" s="79" t="s">
        <v>77</v>
      </c>
      <c r="I486" s="151" t="s">
        <v>2511</v>
      </c>
      <c r="J486" s="151">
        <v>40</v>
      </c>
      <c r="K486" s="95" t="s">
        <v>206</v>
      </c>
      <c r="L486" s="79"/>
      <c r="M486" s="79"/>
      <c r="N486" s="79" t="s">
        <v>81</v>
      </c>
      <c r="O486" s="13" t="s">
        <v>217</v>
      </c>
      <c r="P486" s="79" t="s">
        <v>218</v>
      </c>
      <c r="Q486" s="112" t="s">
        <v>100</v>
      </c>
      <c r="R486" s="79" t="s">
        <v>162</v>
      </c>
      <c r="S486" s="79" t="s">
        <v>99</v>
      </c>
      <c r="T486" s="79" t="s">
        <v>2034</v>
      </c>
      <c r="U486" s="79" t="s">
        <v>87</v>
      </c>
      <c r="V486" s="81">
        <v>1</v>
      </c>
      <c r="W486" s="149">
        <v>0</v>
      </c>
      <c r="X486" s="149">
        <v>0</v>
      </c>
      <c r="Y486" s="149">
        <v>0</v>
      </c>
      <c r="Z486" s="149">
        <v>0</v>
      </c>
      <c r="AA486" s="149">
        <v>0</v>
      </c>
      <c r="AB486" s="149">
        <v>0</v>
      </c>
      <c r="AC486" s="149">
        <v>0</v>
      </c>
      <c r="AD486" s="149">
        <v>0</v>
      </c>
      <c r="AE486" s="149">
        <v>0</v>
      </c>
      <c r="AF486" s="149">
        <v>0</v>
      </c>
      <c r="AG486" s="149">
        <v>0</v>
      </c>
      <c r="AH486" s="149">
        <v>0</v>
      </c>
      <c r="AI486" s="88" t="s">
        <v>88</v>
      </c>
      <c r="AJ486" s="149">
        <v>0</v>
      </c>
      <c r="AK486" s="149">
        <v>0</v>
      </c>
      <c r="AL486" s="149">
        <v>0</v>
      </c>
      <c r="AM486" s="149">
        <v>0</v>
      </c>
      <c r="AN486" s="149">
        <v>0</v>
      </c>
      <c r="AO486" s="149">
        <v>0</v>
      </c>
      <c r="AP486" s="149">
        <v>0</v>
      </c>
      <c r="AQ486" s="149">
        <v>0</v>
      </c>
      <c r="AR486" s="149">
        <v>0</v>
      </c>
      <c r="AS486" s="149">
        <v>0</v>
      </c>
      <c r="AT486" s="149">
        <v>0</v>
      </c>
      <c r="AU486" s="151"/>
      <c r="AV486" s="230">
        <f t="shared" si="721"/>
        <v>1</v>
      </c>
      <c r="AW486" s="230">
        <f t="shared" si="722"/>
        <v>0</v>
      </c>
      <c r="AX486" s="230" t="str">
        <f t="shared" si="723"/>
        <v>B3</v>
      </c>
      <c r="AY486" s="141">
        <f t="shared" si="724"/>
        <v>8</v>
      </c>
      <c r="AZ486" s="70">
        <f t="shared" si="725"/>
        <v>1</v>
      </c>
      <c r="BA486" s="70">
        <f t="shared" si="726"/>
        <v>1</v>
      </c>
      <c r="BB486" s="70">
        <f t="shared" si="727"/>
        <v>0</v>
      </c>
      <c r="BC486" s="70">
        <f t="shared" si="728"/>
        <v>1</v>
      </c>
      <c r="BD486" s="70">
        <f t="shared" si="729"/>
        <v>1</v>
      </c>
      <c r="BE486" s="70">
        <f t="shared" si="730"/>
        <v>1</v>
      </c>
      <c r="BF486" s="70">
        <f t="shared" si="731"/>
        <v>1</v>
      </c>
      <c r="BG486" s="71">
        <f t="shared" si="732"/>
        <v>0</v>
      </c>
      <c r="BH486" s="71">
        <f t="shared" si="733"/>
        <v>1</v>
      </c>
      <c r="BI486" s="71">
        <f t="shared" si="734"/>
        <v>0</v>
      </c>
      <c r="BJ486" s="71">
        <f t="shared" si="735"/>
        <v>0</v>
      </c>
      <c r="BK486" s="71">
        <f t="shared" si="736"/>
        <v>1</v>
      </c>
      <c r="BL486" s="70">
        <f t="shared" si="737"/>
        <v>1</v>
      </c>
      <c r="BM486" s="70">
        <f t="shared" si="738"/>
        <v>1</v>
      </c>
      <c r="BN486" s="70">
        <f t="shared" si="739"/>
        <v>1</v>
      </c>
      <c r="BO486" s="70">
        <f t="shared" si="740"/>
        <v>0</v>
      </c>
      <c r="BP486" s="403">
        <f t="shared" si="741"/>
        <v>0</v>
      </c>
      <c r="BQ486" s="403">
        <f t="shared" si="742"/>
        <v>0</v>
      </c>
      <c r="BR486" s="403">
        <f t="shared" si="743"/>
        <v>0</v>
      </c>
      <c r="BS486" s="403">
        <f t="shared" si="744"/>
        <v>0</v>
      </c>
      <c r="BT486" s="403">
        <f t="shared" si="745"/>
        <v>0</v>
      </c>
      <c r="BU486" s="403">
        <f t="shared" si="746"/>
        <v>0</v>
      </c>
      <c r="BV486" s="403">
        <f t="shared" si="747"/>
        <v>0</v>
      </c>
      <c r="BW486" s="403">
        <f t="shared" si="748"/>
        <v>0</v>
      </c>
      <c r="BX486" s="403">
        <f t="shared" si="749"/>
        <v>0</v>
      </c>
      <c r="BY486" s="403">
        <f t="shared" si="750"/>
        <v>0</v>
      </c>
      <c r="BZ486" s="401">
        <v>0</v>
      </c>
      <c r="CA486" s="401">
        <v>0</v>
      </c>
      <c r="CB486" s="401">
        <v>0</v>
      </c>
      <c r="CC486" s="401">
        <v>0</v>
      </c>
      <c r="CD486" s="401">
        <v>0</v>
      </c>
      <c r="CE486" s="401">
        <v>0</v>
      </c>
      <c r="CF486" s="401">
        <v>0</v>
      </c>
      <c r="CG486" s="401">
        <v>0</v>
      </c>
      <c r="CH486" s="401">
        <v>0</v>
      </c>
      <c r="CI486" s="401">
        <v>0</v>
      </c>
      <c r="CJ486" s="401">
        <v>0</v>
      </c>
      <c r="CK486" s="401">
        <v>0</v>
      </c>
      <c r="CL486" s="401">
        <v>0</v>
      </c>
      <c r="CM486" s="401">
        <v>0</v>
      </c>
      <c r="CN486" s="401">
        <v>0</v>
      </c>
      <c r="CO486" s="401">
        <v>0</v>
      </c>
      <c r="CP486" s="401">
        <v>0</v>
      </c>
      <c r="CQ486" s="401">
        <v>0</v>
      </c>
      <c r="CR486" s="401">
        <v>0</v>
      </c>
      <c r="CS486" s="401">
        <v>0</v>
      </c>
      <c r="CT486" s="401">
        <v>0</v>
      </c>
      <c r="CU486" s="401">
        <v>0</v>
      </c>
      <c r="CV486" s="401">
        <v>0</v>
      </c>
      <c r="CW486" s="401">
        <v>0</v>
      </c>
      <c r="CX486" s="401">
        <v>0</v>
      </c>
      <c r="CY486" s="401">
        <v>0</v>
      </c>
      <c r="CZ486" s="401">
        <v>0</v>
      </c>
      <c r="DA486" s="401">
        <v>0</v>
      </c>
      <c r="DB486" s="401">
        <v>0</v>
      </c>
      <c r="DC486" s="401">
        <v>0</v>
      </c>
      <c r="DD486" s="401">
        <v>0</v>
      </c>
      <c r="DE486" s="401">
        <v>0</v>
      </c>
      <c r="DF486" s="401">
        <v>0</v>
      </c>
      <c r="DG486" s="403">
        <f t="shared" si="751"/>
        <v>0</v>
      </c>
      <c r="DH486" s="403">
        <f t="shared" ref="DH486:EW486" si="789">DG486</f>
        <v>0</v>
      </c>
      <c r="DI486" s="403">
        <f t="shared" si="789"/>
        <v>0</v>
      </c>
      <c r="DJ486" s="403">
        <f t="shared" si="789"/>
        <v>0</v>
      </c>
      <c r="DK486" s="403">
        <f t="shared" si="789"/>
        <v>0</v>
      </c>
      <c r="DL486" s="403">
        <f t="shared" si="789"/>
        <v>0</v>
      </c>
      <c r="DM486" s="403">
        <f t="shared" si="789"/>
        <v>0</v>
      </c>
      <c r="DN486" s="403">
        <f t="shared" si="789"/>
        <v>0</v>
      </c>
      <c r="DO486" s="403">
        <f t="shared" si="789"/>
        <v>0</v>
      </c>
      <c r="DP486" s="403">
        <f t="shared" si="789"/>
        <v>0</v>
      </c>
      <c r="DQ486" s="403">
        <f t="shared" si="789"/>
        <v>0</v>
      </c>
      <c r="DR486" s="403">
        <f t="shared" si="789"/>
        <v>0</v>
      </c>
      <c r="DS486" s="403">
        <f t="shared" si="789"/>
        <v>0</v>
      </c>
      <c r="DT486" s="403">
        <f t="shared" si="789"/>
        <v>0</v>
      </c>
      <c r="DU486" s="403">
        <f t="shared" si="789"/>
        <v>0</v>
      </c>
      <c r="DV486" s="403">
        <f t="shared" si="789"/>
        <v>0</v>
      </c>
      <c r="DW486" s="403">
        <f t="shared" si="789"/>
        <v>0</v>
      </c>
      <c r="DX486" s="403">
        <f t="shared" si="789"/>
        <v>0</v>
      </c>
      <c r="DY486" s="403">
        <f t="shared" si="789"/>
        <v>0</v>
      </c>
      <c r="DZ486" s="403">
        <f t="shared" si="789"/>
        <v>0</v>
      </c>
      <c r="EA486" s="403">
        <f t="shared" si="789"/>
        <v>0</v>
      </c>
      <c r="EB486" s="403">
        <f t="shared" si="789"/>
        <v>0</v>
      </c>
      <c r="EC486" s="403">
        <f t="shared" si="789"/>
        <v>0</v>
      </c>
      <c r="ED486" s="403">
        <f t="shared" si="789"/>
        <v>0</v>
      </c>
      <c r="EE486" s="403">
        <f t="shared" si="789"/>
        <v>0</v>
      </c>
      <c r="EF486" s="403">
        <f t="shared" si="789"/>
        <v>0</v>
      </c>
      <c r="EG486" s="403">
        <f t="shared" si="789"/>
        <v>0</v>
      </c>
      <c r="EH486" s="403">
        <f t="shared" si="789"/>
        <v>0</v>
      </c>
      <c r="EI486" s="403">
        <f t="shared" si="789"/>
        <v>0</v>
      </c>
      <c r="EJ486" s="403">
        <f t="shared" si="789"/>
        <v>0</v>
      </c>
      <c r="EK486" s="403">
        <f t="shared" si="789"/>
        <v>0</v>
      </c>
      <c r="EL486" s="403">
        <f t="shared" si="789"/>
        <v>0</v>
      </c>
      <c r="EM486" s="403">
        <f t="shared" si="789"/>
        <v>0</v>
      </c>
      <c r="EN486" s="403">
        <f t="shared" si="789"/>
        <v>0</v>
      </c>
      <c r="EO486" s="403">
        <f t="shared" si="789"/>
        <v>0</v>
      </c>
      <c r="EP486" s="403">
        <f t="shared" si="789"/>
        <v>0</v>
      </c>
      <c r="EQ486" s="403">
        <f t="shared" si="789"/>
        <v>0</v>
      </c>
      <c r="ER486" s="403">
        <f t="shared" si="789"/>
        <v>0</v>
      </c>
      <c r="ES486" s="403">
        <f t="shared" si="789"/>
        <v>0</v>
      </c>
      <c r="ET486" s="403">
        <f t="shared" si="789"/>
        <v>0</v>
      </c>
      <c r="EU486" s="403">
        <f t="shared" si="789"/>
        <v>0</v>
      </c>
      <c r="EV486" s="403">
        <f t="shared" si="789"/>
        <v>0</v>
      </c>
      <c r="EW486" s="403">
        <f t="shared" si="789"/>
        <v>0</v>
      </c>
      <c r="EX486" s="404">
        <f>PV(0.05,'PV factor'!C354,,-BR486)</f>
        <v>0</v>
      </c>
      <c r="EY486" s="404">
        <f>PV(0.05,'PV factor'!D354,,-BS486)</f>
        <v>0</v>
      </c>
      <c r="EZ486" s="404">
        <f>PV(0.05,'PV factor'!E354,,-BT486)</f>
        <v>0</v>
      </c>
      <c r="FA486" s="404">
        <f>PV(0.05,'PV factor'!F354,,-BU486)</f>
        <v>0</v>
      </c>
      <c r="FB486" s="404">
        <f>PV(0.05,'PV factor'!G354,,-BV486)</f>
        <v>0</v>
      </c>
      <c r="FC486" s="404">
        <f>PV(0.05,'PV factor'!H354,,-BW486)</f>
        <v>0</v>
      </c>
      <c r="FD486" s="404">
        <f>PV(0.05,'PV factor'!I354,,-BX486)</f>
        <v>0</v>
      </c>
      <c r="FE486" s="404">
        <f>PV(0.05,'PV factor'!J354,,-BY486)</f>
        <v>0</v>
      </c>
      <c r="FF486" s="404">
        <f>PV(0.05,'PV factor'!K354,,-BZ486)</f>
        <v>0</v>
      </c>
      <c r="FG486" s="404">
        <f>PV(0.05,'PV factor'!L354,,-CA486)</f>
        <v>0</v>
      </c>
      <c r="FH486" s="404">
        <f>PV(0.05,'PV factor'!M354,,-CB486)</f>
        <v>0</v>
      </c>
      <c r="FI486" s="404">
        <f>PV(0.05,'PV factor'!N354,,-CC486)</f>
        <v>0</v>
      </c>
      <c r="FJ486" s="404">
        <f>PV(0.05,'PV factor'!O354,,-CD486)</f>
        <v>0</v>
      </c>
      <c r="FK486" s="404">
        <f>PV(0.05,'PV factor'!P354,,-CE486)</f>
        <v>0</v>
      </c>
      <c r="FL486" s="404">
        <f>PV(0.05,'PV factor'!Q354,,-CF486)</f>
        <v>0</v>
      </c>
      <c r="FM486" s="404">
        <f>PV(0.05,'PV factor'!R354,,-CG486)</f>
        <v>0</v>
      </c>
      <c r="FN486" s="404">
        <f>PV(0.05,'PV factor'!S354,,-CH486)</f>
        <v>0</v>
      </c>
      <c r="FO486" s="404">
        <f>PV(0.05,'PV factor'!T354,,-CI486)</f>
        <v>0</v>
      </c>
      <c r="FP486" s="404">
        <f>PV(0.05,'PV factor'!U354,,-CJ486)</f>
        <v>0</v>
      </c>
      <c r="FQ486" s="404">
        <f>PV(0.05,'PV factor'!V354,,-CK486)</f>
        <v>0</v>
      </c>
      <c r="FR486" s="404">
        <f>PV(0.05,'PV factor'!W354,,-CL486)</f>
        <v>0</v>
      </c>
      <c r="FS486" s="404">
        <f>PV(0.05,'PV factor'!X354,,-CM486)</f>
        <v>0</v>
      </c>
      <c r="FT486" s="404">
        <f>PV(0.05,'PV factor'!Y354,,-CN486)</f>
        <v>0</v>
      </c>
      <c r="FU486" s="404">
        <f>PV(0.05,'PV factor'!Z354,,-CO486)</f>
        <v>0</v>
      </c>
      <c r="FV486" s="404">
        <f>PV(0.05,'PV factor'!AA354,,-CP486)</f>
        <v>0</v>
      </c>
      <c r="FW486" s="404">
        <f>PV(0.05,'PV factor'!AB354,,-CQ486)</f>
        <v>0</v>
      </c>
      <c r="FX486" s="404">
        <f>PV(0.05,'PV factor'!AC354,,-CR486)</f>
        <v>0</v>
      </c>
      <c r="FY486" s="404">
        <f>PV(0.05,'PV factor'!AD354,,-CS486)</f>
        <v>0</v>
      </c>
      <c r="FZ486" s="404">
        <f>PV(0.05,'PV factor'!AE354,,-CT486)</f>
        <v>0</v>
      </c>
      <c r="GA486" s="404">
        <f>PV(0.05,'PV factor'!AF354,,-CU486)</f>
        <v>0</v>
      </c>
      <c r="GB486" s="404">
        <f>PV(0.05,'PV factor'!AG354,,-CV486)</f>
        <v>0</v>
      </c>
      <c r="GC486" s="404">
        <f>PV(0.05,'PV factor'!AH354,,-CW486)</f>
        <v>0</v>
      </c>
      <c r="GD486" s="404">
        <f>PV(0.05,'PV factor'!AI354,,-CX486)</f>
        <v>0</v>
      </c>
      <c r="GE486" s="404">
        <f>PV(0.05,'PV factor'!AJ354,,-CY486)</f>
        <v>0</v>
      </c>
      <c r="GF486" s="404">
        <f>PV(0.05,'PV factor'!AK354,,-CZ486)</f>
        <v>0</v>
      </c>
      <c r="GG486" s="404">
        <f>PV(0.05,'PV factor'!AL354,,-DA486)</f>
        <v>0</v>
      </c>
      <c r="GH486" s="404">
        <f>PV(0.05,'PV factor'!AM354,,-DB486)</f>
        <v>0</v>
      </c>
      <c r="GI486" s="404">
        <f>PV(0.05,'PV factor'!AN354,,-DC486)</f>
        <v>0</v>
      </c>
      <c r="GJ486" s="404">
        <f>PV(0.05,'PV factor'!AO354,,-DD486)</f>
        <v>0</v>
      </c>
      <c r="GK486" s="404">
        <f>PV(0.05,'PV factor'!AP354,,-DE486)</f>
        <v>0</v>
      </c>
      <c r="GL486" s="404">
        <f>PV(0.05,'PV factor'!C354,,-DI486)</f>
        <v>0</v>
      </c>
      <c r="GM486" s="404">
        <f>PV(0.05,'PV factor'!D354,,-DJ486)</f>
        <v>0</v>
      </c>
      <c r="GN486" s="404">
        <f>PV(0.05,'PV factor'!E354,,-DK486)</f>
        <v>0</v>
      </c>
      <c r="GO486" s="404">
        <f>PV(0.05,'PV factor'!F354,,-DL486)</f>
        <v>0</v>
      </c>
      <c r="GP486" s="404">
        <f>PV(0.05,'PV factor'!G354,,-DM486)</f>
        <v>0</v>
      </c>
      <c r="GQ486" s="404">
        <f>PV(0.05,'PV factor'!H354,,-DN486)</f>
        <v>0</v>
      </c>
      <c r="GR486" s="404">
        <f>PV(0.05,'PV factor'!I354,,-DO486)</f>
        <v>0</v>
      </c>
      <c r="GS486" s="404">
        <f>PV(0.05,'PV factor'!J354,,-DP486)</f>
        <v>0</v>
      </c>
      <c r="GT486" s="404">
        <f>PV(0.05,'PV factor'!K354,,-DQ486)</f>
        <v>0</v>
      </c>
      <c r="GU486" s="404">
        <f>PV(0.05,'PV factor'!L354,,-DR486)</f>
        <v>0</v>
      </c>
      <c r="GV486" s="404">
        <f>PV(0.05,'PV factor'!M354,,-DS486)</f>
        <v>0</v>
      </c>
      <c r="GW486" s="404">
        <f>PV(0.05,'PV factor'!N354,,-DT486)</f>
        <v>0</v>
      </c>
      <c r="GX486" s="404">
        <f>PV(0.05,'PV factor'!O354,,-DU486)</f>
        <v>0</v>
      </c>
      <c r="GY486" s="404">
        <f>PV(0.05,'PV factor'!P354,,-DV486)</f>
        <v>0</v>
      </c>
      <c r="GZ486" s="404">
        <f>PV(0.05,'PV factor'!Q354,,-DW486)</f>
        <v>0</v>
      </c>
      <c r="HA486" s="404">
        <f>PV(0.05,'PV factor'!R354,,-DX486)</f>
        <v>0</v>
      </c>
      <c r="HB486" s="404">
        <f>PV(0.05,'PV factor'!S354,,-DY486)</f>
        <v>0</v>
      </c>
      <c r="HC486" s="404">
        <f>PV(0.05,'PV factor'!T354,,-DZ486)</f>
        <v>0</v>
      </c>
      <c r="HD486" s="404">
        <f>PV(0.05,'PV factor'!U354,,-EA486)</f>
        <v>0</v>
      </c>
      <c r="HE486" s="404">
        <f>PV(0.05,'PV factor'!V354,,-EB486)</f>
        <v>0</v>
      </c>
      <c r="HF486" s="404">
        <f>PV(0.05,'PV factor'!W354,,-EC486)</f>
        <v>0</v>
      </c>
      <c r="HG486" s="404">
        <f>PV(0.05,'PV factor'!X354,,-ED486)</f>
        <v>0</v>
      </c>
      <c r="HH486" s="404">
        <f>PV(0.05,'PV factor'!Y354,,-EE486)</f>
        <v>0</v>
      </c>
      <c r="HI486" s="404">
        <f>PV(0.05,'PV factor'!Z354,,-EF486)</f>
        <v>0</v>
      </c>
      <c r="HJ486" s="404">
        <f>PV(0.05,'PV factor'!AA354,,-EG486)</f>
        <v>0</v>
      </c>
      <c r="HK486" s="404">
        <f>PV(0.05,'PV factor'!AB354,,-EH486)</f>
        <v>0</v>
      </c>
      <c r="HL486" s="404">
        <f>PV(0.05,'PV factor'!AC354,,-EI486)</f>
        <v>0</v>
      </c>
      <c r="HM486" s="404">
        <f>PV(0.05,'PV factor'!AD354,,-EJ486)</f>
        <v>0</v>
      </c>
      <c r="HN486" s="404">
        <f>PV(0.05,'PV factor'!AE354,,-EK486)</f>
        <v>0</v>
      </c>
      <c r="HO486" s="404">
        <f>PV(0.05,'PV factor'!AF354,,-EL486)</f>
        <v>0</v>
      </c>
      <c r="HP486" s="404">
        <f>PV(0.05,'PV factor'!AG354,,-EM486)</f>
        <v>0</v>
      </c>
      <c r="HQ486" s="404">
        <f>PV(0.05,'PV factor'!AH354,,-EN486)</f>
        <v>0</v>
      </c>
      <c r="HR486" s="404">
        <f>PV(0.05,'PV factor'!AI354,,-EO486)</f>
        <v>0</v>
      </c>
      <c r="HS486" s="404">
        <f>PV(0.05,'PV factor'!AJ354,,-EP486)</f>
        <v>0</v>
      </c>
      <c r="HT486" s="404">
        <f>PV(0.05,'PV factor'!AK354,,-EQ486)</f>
        <v>0</v>
      </c>
      <c r="HU486" s="404">
        <f>PV(0.05,'PV factor'!AL354,,-ER486)</f>
        <v>0</v>
      </c>
      <c r="HV486" s="404">
        <f>PV(0.05,'PV factor'!AM354,,-ES486)</f>
        <v>0</v>
      </c>
      <c r="HW486" s="404">
        <f>PV(0.05,'PV factor'!AN354,,-ET486)</f>
        <v>0</v>
      </c>
      <c r="HX486" s="404">
        <f>PV(0.05,'PV factor'!AO354,,-EU486)</f>
        <v>0</v>
      </c>
      <c r="HY486" s="404">
        <f>PV(0.05,'PV factor'!AP354,,-EV486)</f>
        <v>0</v>
      </c>
      <c r="HZ486" s="404">
        <f t="shared" si="753"/>
        <v>0</v>
      </c>
      <c r="IA486" s="404">
        <f t="shared" si="754"/>
        <v>0</v>
      </c>
      <c r="IB486" s="401">
        <f t="shared" si="755"/>
        <v>0</v>
      </c>
    </row>
    <row r="487" spans="1:236" s="180" customFormat="1" ht="90" customHeight="1" x14ac:dyDescent="0.25">
      <c r="A487" s="161" t="s">
        <v>2267</v>
      </c>
      <c r="B487" s="150" t="s">
        <v>2613</v>
      </c>
      <c r="C487" s="150" t="s">
        <v>2175</v>
      </c>
      <c r="D487" s="148" t="s">
        <v>73</v>
      </c>
      <c r="E487" s="150" t="s">
        <v>2628</v>
      </c>
      <c r="F487" s="151" t="s">
        <v>3054</v>
      </c>
      <c r="G487" s="151" t="s">
        <v>2629</v>
      </c>
      <c r="H487" s="79" t="s">
        <v>77</v>
      </c>
      <c r="I487" s="151" t="s">
        <v>2630</v>
      </c>
      <c r="J487" s="151">
        <v>10</v>
      </c>
      <c r="K487" s="227" t="s">
        <v>79</v>
      </c>
      <c r="L487" s="79"/>
      <c r="M487" s="79"/>
      <c r="N487" s="79" t="s">
        <v>81</v>
      </c>
      <c r="O487" s="79" t="s">
        <v>133</v>
      </c>
      <c r="P487" s="79" t="s">
        <v>134</v>
      </c>
      <c r="Q487" s="112" t="s">
        <v>100</v>
      </c>
      <c r="R487" s="79" t="s">
        <v>162</v>
      </c>
      <c r="S487" s="79" t="s">
        <v>99</v>
      </c>
      <c r="T487" s="79" t="s">
        <v>2034</v>
      </c>
      <c r="U487" s="79" t="s">
        <v>87</v>
      </c>
      <c r="V487" s="81">
        <v>1</v>
      </c>
      <c r="W487" s="149">
        <v>0</v>
      </c>
      <c r="X487" s="149">
        <v>0</v>
      </c>
      <c r="Y487" s="149">
        <v>0</v>
      </c>
      <c r="Z487" s="149">
        <v>0</v>
      </c>
      <c r="AA487" s="149">
        <v>0</v>
      </c>
      <c r="AB487" s="149">
        <v>0</v>
      </c>
      <c r="AC487" s="149">
        <v>0</v>
      </c>
      <c r="AD487" s="149">
        <v>0</v>
      </c>
      <c r="AE487" s="149">
        <v>0</v>
      </c>
      <c r="AF487" s="149">
        <v>0</v>
      </c>
      <c r="AG487" s="149">
        <v>0</v>
      </c>
      <c r="AH487" s="149">
        <v>0</v>
      </c>
      <c r="AI487" s="88" t="s">
        <v>88</v>
      </c>
      <c r="AJ487" s="149">
        <v>0</v>
      </c>
      <c r="AK487" s="149">
        <v>0</v>
      </c>
      <c r="AL487" s="149"/>
      <c r="AM487" s="149">
        <v>0</v>
      </c>
      <c r="AN487" s="149">
        <v>0</v>
      </c>
      <c r="AO487" s="149">
        <v>0</v>
      </c>
      <c r="AP487" s="149">
        <v>0</v>
      </c>
      <c r="AQ487" s="149">
        <v>0</v>
      </c>
      <c r="AR487" s="149">
        <v>0</v>
      </c>
      <c r="AS487" s="149">
        <v>0</v>
      </c>
      <c r="AT487" s="149">
        <v>0</v>
      </c>
      <c r="AU487" s="151"/>
      <c r="AV487" s="230">
        <f t="shared" si="721"/>
        <v>1</v>
      </c>
      <c r="AW487" s="230">
        <f t="shared" si="722"/>
        <v>0</v>
      </c>
      <c r="AX487" s="230" t="str">
        <f t="shared" si="723"/>
        <v>F2</v>
      </c>
      <c r="AY487" s="141">
        <f t="shared" si="724"/>
        <v>8</v>
      </c>
      <c r="AZ487" s="70">
        <f t="shared" si="725"/>
        <v>1</v>
      </c>
      <c r="BA487" s="70">
        <f t="shared" si="726"/>
        <v>1</v>
      </c>
      <c r="BB487" s="70">
        <f t="shared" si="727"/>
        <v>0</v>
      </c>
      <c r="BC487" s="70">
        <f t="shared" si="728"/>
        <v>1</v>
      </c>
      <c r="BD487" s="70">
        <f t="shared" si="729"/>
        <v>1</v>
      </c>
      <c r="BE487" s="70">
        <f t="shared" si="730"/>
        <v>1</v>
      </c>
      <c r="BF487" s="70">
        <f t="shared" si="731"/>
        <v>1</v>
      </c>
      <c r="BG487" s="71">
        <f t="shared" si="732"/>
        <v>0</v>
      </c>
      <c r="BH487" s="71">
        <f t="shared" si="733"/>
        <v>1</v>
      </c>
      <c r="BI487" s="71">
        <f t="shared" si="734"/>
        <v>0</v>
      </c>
      <c r="BJ487" s="71">
        <f t="shared" si="735"/>
        <v>0</v>
      </c>
      <c r="BK487" s="71">
        <f t="shared" si="736"/>
        <v>1</v>
      </c>
      <c r="BL487" s="70">
        <f t="shared" si="737"/>
        <v>1</v>
      </c>
      <c r="BM487" s="70">
        <f t="shared" si="738"/>
        <v>1</v>
      </c>
      <c r="BN487" s="70">
        <f t="shared" si="739"/>
        <v>1</v>
      </c>
      <c r="BO487" s="70">
        <f t="shared" si="740"/>
        <v>0</v>
      </c>
      <c r="BP487" s="403">
        <f t="shared" si="741"/>
        <v>0</v>
      </c>
      <c r="BQ487" s="403">
        <f t="shared" si="742"/>
        <v>0</v>
      </c>
      <c r="BR487" s="403">
        <f t="shared" si="743"/>
        <v>0</v>
      </c>
      <c r="BS487" s="403">
        <f t="shared" si="744"/>
        <v>0</v>
      </c>
      <c r="BT487" s="403">
        <f t="shared" si="745"/>
        <v>0</v>
      </c>
      <c r="BU487" s="403">
        <f t="shared" si="746"/>
        <v>0</v>
      </c>
      <c r="BV487" s="403">
        <f t="shared" si="747"/>
        <v>0</v>
      </c>
      <c r="BW487" s="403">
        <f t="shared" si="748"/>
        <v>0</v>
      </c>
      <c r="BX487" s="403">
        <f t="shared" si="749"/>
        <v>0</v>
      </c>
      <c r="BY487" s="403">
        <f t="shared" si="750"/>
        <v>0</v>
      </c>
      <c r="BZ487" s="401">
        <v>0</v>
      </c>
      <c r="CA487" s="401">
        <v>0</v>
      </c>
      <c r="CB487" s="401">
        <v>0</v>
      </c>
      <c r="CC487" s="401">
        <v>0</v>
      </c>
      <c r="CD487" s="401">
        <v>0</v>
      </c>
      <c r="CE487" s="401">
        <v>0</v>
      </c>
      <c r="CF487" s="401">
        <v>0</v>
      </c>
      <c r="CG487" s="401">
        <v>0</v>
      </c>
      <c r="CH487" s="401">
        <v>0</v>
      </c>
      <c r="CI487" s="401">
        <v>0</v>
      </c>
      <c r="CJ487" s="401">
        <v>0</v>
      </c>
      <c r="CK487" s="401">
        <v>0</v>
      </c>
      <c r="CL487" s="401">
        <v>0</v>
      </c>
      <c r="CM487" s="401">
        <v>0</v>
      </c>
      <c r="CN487" s="401">
        <v>0</v>
      </c>
      <c r="CO487" s="401">
        <v>0</v>
      </c>
      <c r="CP487" s="401">
        <v>0</v>
      </c>
      <c r="CQ487" s="401">
        <v>0</v>
      </c>
      <c r="CR487" s="401">
        <v>0</v>
      </c>
      <c r="CS487" s="401">
        <v>0</v>
      </c>
      <c r="CT487" s="401">
        <v>0</v>
      </c>
      <c r="CU487" s="401">
        <v>0</v>
      </c>
      <c r="CV487" s="401">
        <v>0</v>
      </c>
      <c r="CW487" s="401">
        <v>0</v>
      </c>
      <c r="CX487" s="401">
        <v>0</v>
      </c>
      <c r="CY487" s="401">
        <v>0</v>
      </c>
      <c r="CZ487" s="401">
        <v>0</v>
      </c>
      <c r="DA487" s="401">
        <v>0</v>
      </c>
      <c r="DB487" s="401">
        <v>0</v>
      </c>
      <c r="DC487" s="401">
        <v>0</v>
      </c>
      <c r="DD487" s="401">
        <v>0</v>
      </c>
      <c r="DE487" s="401">
        <v>0</v>
      </c>
      <c r="DF487" s="401">
        <v>0</v>
      </c>
      <c r="DG487" s="403">
        <f t="shared" si="751"/>
        <v>0</v>
      </c>
      <c r="DH487" s="403">
        <f t="shared" ref="DH487:EW487" si="790">DG487</f>
        <v>0</v>
      </c>
      <c r="DI487" s="403">
        <f t="shared" si="790"/>
        <v>0</v>
      </c>
      <c r="DJ487" s="403">
        <f t="shared" si="790"/>
        <v>0</v>
      </c>
      <c r="DK487" s="403">
        <f t="shared" si="790"/>
        <v>0</v>
      </c>
      <c r="DL487" s="403">
        <f t="shared" si="790"/>
        <v>0</v>
      </c>
      <c r="DM487" s="403">
        <f t="shared" si="790"/>
        <v>0</v>
      </c>
      <c r="DN487" s="403">
        <f t="shared" si="790"/>
        <v>0</v>
      </c>
      <c r="DO487" s="403">
        <f t="shared" si="790"/>
        <v>0</v>
      </c>
      <c r="DP487" s="403">
        <f t="shared" si="790"/>
        <v>0</v>
      </c>
      <c r="DQ487" s="403">
        <f t="shared" si="790"/>
        <v>0</v>
      </c>
      <c r="DR487" s="403">
        <f t="shared" si="790"/>
        <v>0</v>
      </c>
      <c r="DS487" s="403">
        <f t="shared" si="790"/>
        <v>0</v>
      </c>
      <c r="DT487" s="403">
        <f t="shared" si="790"/>
        <v>0</v>
      </c>
      <c r="DU487" s="403">
        <f t="shared" si="790"/>
        <v>0</v>
      </c>
      <c r="DV487" s="403">
        <f t="shared" si="790"/>
        <v>0</v>
      </c>
      <c r="DW487" s="403">
        <f t="shared" si="790"/>
        <v>0</v>
      </c>
      <c r="DX487" s="403">
        <f t="shared" si="790"/>
        <v>0</v>
      </c>
      <c r="DY487" s="403">
        <f t="shared" si="790"/>
        <v>0</v>
      </c>
      <c r="DZ487" s="403">
        <f t="shared" si="790"/>
        <v>0</v>
      </c>
      <c r="EA487" s="403">
        <f t="shared" si="790"/>
        <v>0</v>
      </c>
      <c r="EB487" s="403">
        <f t="shared" si="790"/>
        <v>0</v>
      </c>
      <c r="EC487" s="403">
        <f t="shared" si="790"/>
        <v>0</v>
      </c>
      <c r="ED487" s="403">
        <f t="shared" si="790"/>
        <v>0</v>
      </c>
      <c r="EE487" s="403">
        <f t="shared" si="790"/>
        <v>0</v>
      </c>
      <c r="EF487" s="403">
        <f t="shared" si="790"/>
        <v>0</v>
      </c>
      <c r="EG487" s="403">
        <f t="shared" si="790"/>
        <v>0</v>
      </c>
      <c r="EH487" s="403">
        <f t="shared" si="790"/>
        <v>0</v>
      </c>
      <c r="EI487" s="403">
        <f t="shared" si="790"/>
        <v>0</v>
      </c>
      <c r="EJ487" s="403">
        <f t="shared" si="790"/>
        <v>0</v>
      </c>
      <c r="EK487" s="403">
        <f t="shared" si="790"/>
        <v>0</v>
      </c>
      <c r="EL487" s="403">
        <f t="shared" si="790"/>
        <v>0</v>
      </c>
      <c r="EM487" s="403">
        <f t="shared" si="790"/>
        <v>0</v>
      </c>
      <c r="EN487" s="403">
        <f t="shared" si="790"/>
        <v>0</v>
      </c>
      <c r="EO487" s="403">
        <f t="shared" si="790"/>
        <v>0</v>
      </c>
      <c r="EP487" s="403">
        <f t="shared" si="790"/>
        <v>0</v>
      </c>
      <c r="EQ487" s="403">
        <f t="shared" si="790"/>
        <v>0</v>
      </c>
      <c r="ER487" s="403">
        <f t="shared" si="790"/>
        <v>0</v>
      </c>
      <c r="ES487" s="403">
        <f t="shared" si="790"/>
        <v>0</v>
      </c>
      <c r="ET487" s="403">
        <f t="shared" si="790"/>
        <v>0</v>
      </c>
      <c r="EU487" s="403">
        <f t="shared" si="790"/>
        <v>0</v>
      </c>
      <c r="EV487" s="403">
        <f t="shared" si="790"/>
        <v>0</v>
      </c>
      <c r="EW487" s="403">
        <f t="shared" si="790"/>
        <v>0</v>
      </c>
      <c r="EX487" s="404">
        <f>PV(0.05,'PV factor'!C355,,-BR487)</f>
        <v>0</v>
      </c>
      <c r="EY487" s="404">
        <f>PV(0.05,'PV factor'!D355,,-BS487)</f>
        <v>0</v>
      </c>
      <c r="EZ487" s="404">
        <f>PV(0.05,'PV factor'!E355,,-BT487)</f>
        <v>0</v>
      </c>
      <c r="FA487" s="404">
        <f>PV(0.05,'PV factor'!F355,,-BU487)</f>
        <v>0</v>
      </c>
      <c r="FB487" s="404">
        <f>PV(0.05,'PV factor'!G355,,-BV487)</f>
        <v>0</v>
      </c>
      <c r="FC487" s="404">
        <f>PV(0.05,'PV factor'!H355,,-BW487)</f>
        <v>0</v>
      </c>
      <c r="FD487" s="404">
        <f>PV(0.05,'PV factor'!I355,,-BX487)</f>
        <v>0</v>
      </c>
      <c r="FE487" s="404">
        <f>PV(0.05,'PV factor'!J355,,-BY487)</f>
        <v>0</v>
      </c>
      <c r="FF487" s="404">
        <f>PV(0.05,'PV factor'!K355,,-BZ487)</f>
        <v>0</v>
      </c>
      <c r="FG487" s="404">
        <f>PV(0.05,'PV factor'!L355,,-CA487)</f>
        <v>0</v>
      </c>
      <c r="FH487" s="404">
        <f>PV(0.05,'PV factor'!M355,,-CB487)</f>
        <v>0</v>
      </c>
      <c r="FI487" s="404">
        <f>PV(0.05,'PV factor'!N355,,-CC487)</f>
        <v>0</v>
      </c>
      <c r="FJ487" s="404">
        <f>PV(0.05,'PV factor'!O355,,-CD487)</f>
        <v>0</v>
      </c>
      <c r="FK487" s="404">
        <f>PV(0.05,'PV factor'!P355,,-CE487)</f>
        <v>0</v>
      </c>
      <c r="FL487" s="404">
        <f>PV(0.05,'PV factor'!Q355,,-CF487)</f>
        <v>0</v>
      </c>
      <c r="FM487" s="404">
        <f>PV(0.05,'PV factor'!R355,,-CG487)</f>
        <v>0</v>
      </c>
      <c r="FN487" s="404">
        <f>PV(0.05,'PV factor'!S355,,-CH487)</f>
        <v>0</v>
      </c>
      <c r="FO487" s="404">
        <f>PV(0.05,'PV factor'!T355,,-CI487)</f>
        <v>0</v>
      </c>
      <c r="FP487" s="404">
        <f>PV(0.05,'PV factor'!U355,,-CJ487)</f>
        <v>0</v>
      </c>
      <c r="FQ487" s="404">
        <f>PV(0.05,'PV factor'!V355,,-CK487)</f>
        <v>0</v>
      </c>
      <c r="FR487" s="404">
        <f>PV(0.05,'PV factor'!W355,,-CL487)</f>
        <v>0</v>
      </c>
      <c r="FS487" s="404">
        <f>PV(0.05,'PV factor'!X355,,-CM487)</f>
        <v>0</v>
      </c>
      <c r="FT487" s="404">
        <f>PV(0.05,'PV factor'!Y355,,-CN487)</f>
        <v>0</v>
      </c>
      <c r="FU487" s="404">
        <f>PV(0.05,'PV factor'!Z355,,-CO487)</f>
        <v>0</v>
      </c>
      <c r="FV487" s="404">
        <f>PV(0.05,'PV factor'!AA355,,-CP487)</f>
        <v>0</v>
      </c>
      <c r="FW487" s="404">
        <f>PV(0.05,'PV factor'!AB355,,-CQ487)</f>
        <v>0</v>
      </c>
      <c r="FX487" s="404">
        <f>PV(0.05,'PV factor'!AC355,,-CR487)</f>
        <v>0</v>
      </c>
      <c r="FY487" s="404">
        <f>PV(0.05,'PV factor'!AD355,,-CS487)</f>
        <v>0</v>
      </c>
      <c r="FZ487" s="404">
        <f>PV(0.05,'PV factor'!AE355,,-CT487)</f>
        <v>0</v>
      </c>
      <c r="GA487" s="404">
        <f>PV(0.05,'PV factor'!AF355,,-CU487)</f>
        <v>0</v>
      </c>
      <c r="GB487" s="404">
        <f>PV(0.05,'PV factor'!AG355,,-CV487)</f>
        <v>0</v>
      </c>
      <c r="GC487" s="404">
        <f>PV(0.05,'PV factor'!AH355,,-CW487)</f>
        <v>0</v>
      </c>
      <c r="GD487" s="404">
        <f>PV(0.05,'PV factor'!AI355,,-CX487)</f>
        <v>0</v>
      </c>
      <c r="GE487" s="404">
        <f>PV(0.05,'PV factor'!AJ355,,-CY487)</f>
        <v>0</v>
      </c>
      <c r="GF487" s="404">
        <f>PV(0.05,'PV factor'!AK355,,-CZ487)</f>
        <v>0</v>
      </c>
      <c r="GG487" s="404">
        <f>PV(0.05,'PV factor'!AL355,,-DA487)</f>
        <v>0</v>
      </c>
      <c r="GH487" s="404">
        <f>PV(0.05,'PV factor'!AM355,,-DB487)</f>
        <v>0</v>
      </c>
      <c r="GI487" s="404">
        <f>PV(0.05,'PV factor'!AN355,,-DC487)</f>
        <v>0</v>
      </c>
      <c r="GJ487" s="404">
        <f>PV(0.05,'PV factor'!AO355,,-DD487)</f>
        <v>0</v>
      </c>
      <c r="GK487" s="404">
        <f>PV(0.05,'PV factor'!AP355,,-DE487)</f>
        <v>0</v>
      </c>
      <c r="GL487" s="404">
        <f>PV(0.05,'PV factor'!C355,,-DI487)</f>
        <v>0</v>
      </c>
      <c r="GM487" s="404">
        <f>PV(0.05,'PV factor'!D355,,-DJ487)</f>
        <v>0</v>
      </c>
      <c r="GN487" s="404">
        <f>PV(0.05,'PV factor'!E355,,-DK487)</f>
        <v>0</v>
      </c>
      <c r="GO487" s="404">
        <f>PV(0.05,'PV factor'!F355,,-DL487)</f>
        <v>0</v>
      </c>
      <c r="GP487" s="404">
        <f>PV(0.05,'PV factor'!G355,,-DM487)</f>
        <v>0</v>
      </c>
      <c r="GQ487" s="404">
        <f>PV(0.05,'PV factor'!H355,,-DN487)</f>
        <v>0</v>
      </c>
      <c r="GR487" s="404">
        <f>PV(0.05,'PV factor'!I355,,-DO487)</f>
        <v>0</v>
      </c>
      <c r="GS487" s="404">
        <f>PV(0.05,'PV factor'!J355,,-DP487)</f>
        <v>0</v>
      </c>
      <c r="GT487" s="404">
        <f>PV(0.05,'PV factor'!K355,,-DQ487)</f>
        <v>0</v>
      </c>
      <c r="GU487" s="404">
        <f>PV(0.05,'PV factor'!L355,,-DR487)</f>
        <v>0</v>
      </c>
      <c r="GV487" s="404">
        <f>PV(0.05,'PV factor'!M355,,-DS487)</f>
        <v>0</v>
      </c>
      <c r="GW487" s="404">
        <f>PV(0.05,'PV factor'!N355,,-DT487)</f>
        <v>0</v>
      </c>
      <c r="GX487" s="404">
        <f>PV(0.05,'PV factor'!O355,,-DU487)</f>
        <v>0</v>
      </c>
      <c r="GY487" s="404">
        <f>PV(0.05,'PV factor'!P355,,-DV487)</f>
        <v>0</v>
      </c>
      <c r="GZ487" s="404">
        <f>PV(0.05,'PV factor'!Q355,,-DW487)</f>
        <v>0</v>
      </c>
      <c r="HA487" s="404">
        <f>PV(0.05,'PV factor'!R355,,-DX487)</f>
        <v>0</v>
      </c>
      <c r="HB487" s="404">
        <f>PV(0.05,'PV factor'!S355,,-DY487)</f>
        <v>0</v>
      </c>
      <c r="HC487" s="404">
        <f>PV(0.05,'PV factor'!T355,,-DZ487)</f>
        <v>0</v>
      </c>
      <c r="HD487" s="404">
        <f>PV(0.05,'PV factor'!U355,,-EA487)</f>
        <v>0</v>
      </c>
      <c r="HE487" s="404">
        <f>PV(0.05,'PV factor'!V355,,-EB487)</f>
        <v>0</v>
      </c>
      <c r="HF487" s="404">
        <f>PV(0.05,'PV factor'!W355,,-EC487)</f>
        <v>0</v>
      </c>
      <c r="HG487" s="404">
        <f>PV(0.05,'PV factor'!X355,,-ED487)</f>
        <v>0</v>
      </c>
      <c r="HH487" s="404">
        <f>PV(0.05,'PV factor'!Y355,,-EE487)</f>
        <v>0</v>
      </c>
      <c r="HI487" s="404">
        <f>PV(0.05,'PV factor'!Z355,,-EF487)</f>
        <v>0</v>
      </c>
      <c r="HJ487" s="404">
        <f>PV(0.05,'PV factor'!AA355,,-EG487)</f>
        <v>0</v>
      </c>
      <c r="HK487" s="404">
        <f>PV(0.05,'PV factor'!AB355,,-EH487)</f>
        <v>0</v>
      </c>
      <c r="HL487" s="404">
        <f>PV(0.05,'PV factor'!AC355,,-EI487)</f>
        <v>0</v>
      </c>
      <c r="HM487" s="404">
        <f>PV(0.05,'PV factor'!AD355,,-EJ487)</f>
        <v>0</v>
      </c>
      <c r="HN487" s="404">
        <f>PV(0.05,'PV factor'!AE355,,-EK487)</f>
        <v>0</v>
      </c>
      <c r="HO487" s="404">
        <f>PV(0.05,'PV factor'!AF355,,-EL487)</f>
        <v>0</v>
      </c>
      <c r="HP487" s="404">
        <f>PV(0.05,'PV factor'!AG355,,-EM487)</f>
        <v>0</v>
      </c>
      <c r="HQ487" s="404">
        <f>PV(0.05,'PV factor'!AH355,,-EN487)</f>
        <v>0</v>
      </c>
      <c r="HR487" s="404">
        <f>PV(0.05,'PV factor'!AI355,,-EO487)</f>
        <v>0</v>
      </c>
      <c r="HS487" s="404">
        <f>PV(0.05,'PV factor'!AJ355,,-EP487)</f>
        <v>0</v>
      </c>
      <c r="HT487" s="404">
        <f>PV(0.05,'PV factor'!AK355,,-EQ487)</f>
        <v>0</v>
      </c>
      <c r="HU487" s="404">
        <f>PV(0.05,'PV factor'!AL355,,-ER487)</f>
        <v>0</v>
      </c>
      <c r="HV487" s="404">
        <f>PV(0.05,'PV factor'!AM355,,-ES487)</f>
        <v>0</v>
      </c>
      <c r="HW487" s="404">
        <f>PV(0.05,'PV factor'!AN355,,-ET487)</f>
        <v>0</v>
      </c>
      <c r="HX487" s="404">
        <f>PV(0.05,'PV factor'!AO355,,-EU487)</f>
        <v>0</v>
      </c>
      <c r="HY487" s="404">
        <f>PV(0.05,'PV factor'!AP355,,-EV487)</f>
        <v>0</v>
      </c>
      <c r="HZ487" s="404">
        <f t="shared" si="753"/>
        <v>0</v>
      </c>
      <c r="IA487" s="404">
        <f t="shared" si="754"/>
        <v>0</v>
      </c>
      <c r="IB487" s="401">
        <f t="shared" si="755"/>
        <v>0</v>
      </c>
    </row>
    <row r="488" spans="1:236" s="180" customFormat="1" ht="90" customHeight="1" x14ac:dyDescent="0.25">
      <c r="A488" s="161" t="s">
        <v>2267</v>
      </c>
      <c r="B488" s="150" t="s">
        <v>2545</v>
      </c>
      <c r="C488" s="150" t="s">
        <v>2197</v>
      </c>
      <c r="D488" s="148" t="s">
        <v>73</v>
      </c>
      <c r="E488" s="150" t="s">
        <v>2717</v>
      </c>
      <c r="F488" s="151" t="s">
        <v>3056</v>
      </c>
      <c r="G488" s="151" t="s">
        <v>2718</v>
      </c>
      <c r="H488" s="79" t="s">
        <v>2719</v>
      </c>
      <c r="I488" s="151" t="s">
        <v>2584</v>
      </c>
      <c r="J488" s="151">
        <v>40</v>
      </c>
      <c r="K488" s="227" t="s">
        <v>94</v>
      </c>
      <c r="L488" s="79"/>
      <c r="M488" s="79"/>
      <c r="N488" s="79" t="s">
        <v>81</v>
      </c>
      <c r="O488" s="13" t="s">
        <v>217</v>
      </c>
      <c r="P488" s="79" t="s">
        <v>461</v>
      </c>
      <c r="Q488" s="112" t="s">
        <v>100</v>
      </c>
      <c r="R488" s="79" t="s">
        <v>162</v>
      </c>
      <c r="S488" s="79" t="s">
        <v>99</v>
      </c>
      <c r="T488" s="79" t="s">
        <v>2551</v>
      </c>
      <c r="U488" s="79" t="s">
        <v>87</v>
      </c>
      <c r="V488" s="81">
        <v>1</v>
      </c>
      <c r="W488" s="149">
        <v>0</v>
      </c>
      <c r="X488" s="149">
        <v>0</v>
      </c>
      <c r="Y488" s="149">
        <v>0</v>
      </c>
      <c r="Z488" s="149">
        <v>0</v>
      </c>
      <c r="AA488" s="149">
        <v>0</v>
      </c>
      <c r="AB488" s="149">
        <v>0</v>
      </c>
      <c r="AC488" s="149">
        <v>0</v>
      </c>
      <c r="AD488" s="149">
        <v>0</v>
      </c>
      <c r="AE488" s="149">
        <v>0</v>
      </c>
      <c r="AF488" s="149">
        <v>0</v>
      </c>
      <c r="AG488" s="149">
        <v>0</v>
      </c>
      <c r="AH488" s="149">
        <v>0</v>
      </c>
      <c r="AI488" s="88" t="s">
        <v>2720</v>
      </c>
      <c r="AJ488" s="149">
        <v>35718</v>
      </c>
      <c r="AK488" s="149">
        <v>0</v>
      </c>
      <c r="AL488" s="149">
        <v>0</v>
      </c>
      <c r="AM488" s="149">
        <v>35718</v>
      </c>
      <c r="AN488" s="149">
        <v>0</v>
      </c>
      <c r="AO488" s="149">
        <v>0</v>
      </c>
      <c r="AP488" s="149">
        <v>0</v>
      </c>
      <c r="AQ488" s="149">
        <v>0</v>
      </c>
      <c r="AR488" s="149">
        <v>0</v>
      </c>
      <c r="AS488" s="149">
        <v>0</v>
      </c>
      <c r="AT488" s="149">
        <v>0</v>
      </c>
      <c r="AU488" s="151" t="s">
        <v>2552</v>
      </c>
      <c r="AV488" s="230">
        <f t="shared" si="721"/>
        <v>1</v>
      </c>
      <c r="AW488" s="230">
        <f t="shared" si="722"/>
        <v>0</v>
      </c>
      <c r="AX488" s="230" t="str">
        <f t="shared" si="723"/>
        <v>B5</v>
      </c>
      <c r="AY488" s="141">
        <f t="shared" si="724"/>
        <v>7</v>
      </c>
      <c r="AZ488" s="70">
        <f t="shared" si="725"/>
        <v>1</v>
      </c>
      <c r="BA488" s="70">
        <f t="shared" si="726"/>
        <v>1</v>
      </c>
      <c r="BB488" s="70">
        <f t="shared" si="727"/>
        <v>0</v>
      </c>
      <c r="BC488" s="70">
        <f t="shared" si="728"/>
        <v>1</v>
      </c>
      <c r="BD488" s="70">
        <f t="shared" si="729"/>
        <v>1</v>
      </c>
      <c r="BE488" s="70">
        <f t="shared" si="730"/>
        <v>0</v>
      </c>
      <c r="BF488" s="70">
        <f t="shared" si="731"/>
        <v>0</v>
      </c>
      <c r="BG488" s="71">
        <f t="shared" si="732"/>
        <v>0</v>
      </c>
      <c r="BH488" s="71">
        <f t="shared" si="733"/>
        <v>1</v>
      </c>
      <c r="BI488" s="71">
        <f t="shared" si="734"/>
        <v>0</v>
      </c>
      <c r="BJ488" s="71">
        <f t="shared" si="735"/>
        <v>0</v>
      </c>
      <c r="BK488" s="71">
        <f t="shared" si="736"/>
        <v>1</v>
      </c>
      <c r="BL488" s="70">
        <f t="shared" si="737"/>
        <v>1</v>
      </c>
      <c r="BM488" s="70">
        <f t="shared" si="738"/>
        <v>1</v>
      </c>
      <c r="BN488" s="70">
        <f t="shared" si="739"/>
        <v>1</v>
      </c>
      <c r="BO488" s="70">
        <f t="shared" si="740"/>
        <v>0</v>
      </c>
      <c r="BP488" s="403">
        <f t="shared" si="741"/>
        <v>0</v>
      </c>
      <c r="BQ488" s="403">
        <f t="shared" si="742"/>
        <v>0</v>
      </c>
      <c r="BR488" s="403">
        <f t="shared" si="743"/>
        <v>35718</v>
      </c>
      <c r="BS488" s="403">
        <f t="shared" si="744"/>
        <v>0</v>
      </c>
      <c r="BT488" s="403">
        <f t="shared" si="745"/>
        <v>0</v>
      </c>
      <c r="BU488" s="403">
        <f t="shared" si="746"/>
        <v>0</v>
      </c>
      <c r="BV488" s="403">
        <f t="shared" si="747"/>
        <v>0</v>
      </c>
      <c r="BW488" s="403">
        <f t="shared" si="748"/>
        <v>0</v>
      </c>
      <c r="BX488" s="403">
        <f t="shared" si="749"/>
        <v>0</v>
      </c>
      <c r="BY488" s="403">
        <f t="shared" si="750"/>
        <v>0</v>
      </c>
      <c r="BZ488" s="401">
        <v>0</v>
      </c>
      <c r="CA488" s="401">
        <v>0</v>
      </c>
      <c r="CB488" s="401">
        <v>0</v>
      </c>
      <c r="CC488" s="401">
        <v>0</v>
      </c>
      <c r="CD488" s="401">
        <v>0</v>
      </c>
      <c r="CE488" s="401">
        <v>0</v>
      </c>
      <c r="CF488" s="401">
        <v>0</v>
      </c>
      <c r="CG488" s="401">
        <v>0</v>
      </c>
      <c r="CH488" s="401">
        <v>0</v>
      </c>
      <c r="CI488" s="401">
        <v>0</v>
      </c>
      <c r="CJ488" s="401">
        <v>0</v>
      </c>
      <c r="CK488" s="401">
        <v>0</v>
      </c>
      <c r="CL488" s="401">
        <v>0</v>
      </c>
      <c r="CM488" s="401">
        <v>0</v>
      </c>
      <c r="CN488" s="401">
        <v>0</v>
      </c>
      <c r="CO488" s="401">
        <v>0</v>
      </c>
      <c r="CP488" s="401">
        <v>0</v>
      </c>
      <c r="CQ488" s="401">
        <v>0</v>
      </c>
      <c r="CR488" s="401">
        <v>0</v>
      </c>
      <c r="CS488" s="401">
        <v>0</v>
      </c>
      <c r="CT488" s="401">
        <v>0</v>
      </c>
      <c r="CU488" s="401">
        <v>0</v>
      </c>
      <c r="CV488" s="401">
        <v>0</v>
      </c>
      <c r="CW488" s="401">
        <v>0</v>
      </c>
      <c r="CX488" s="401">
        <v>0</v>
      </c>
      <c r="CY488" s="401">
        <v>0</v>
      </c>
      <c r="CZ488" s="401">
        <v>0</v>
      </c>
      <c r="DA488" s="401">
        <v>0</v>
      </c>
      <c r="DB488" s="401">
        <v>0</v>
      </c>
      <c r="DC488" s="401">
        <v>0</v>
      </c>
      <c r="DD488" s="401">
        <v>0</v>
      </c>
      <c r="DE488" s="401">
        <v>0</v>
      </c>
      <c r="DF488" s="401">
        <v>0</v>
      </c>
      <c r="DG488" s="403">
        <f t="shared" si="751"/>
        <v>0</v>
      </c>
      <c r="DH488" s="403">
        <f t="shared" ref="DH488:EW488" si="791">DG488</f>
        <v>0</v>
      </c>
      <c r="DI488" s="403">
        <f t="shared" si="791"/>
        <v>0</v>
      </c>
      <c r="DJ488" s="403">
        <f t="shared" si="791"/>
        <v>0</v>
      </c>
      <c r="DK488" s="403">
        <f t="shared" si="791"/>
        <v>0</v>
      </c>
      <c r="DL488" s="403">
        <f t="shared" si="791"/>
        <v>0</v>
      </c>
      <c r="DM488" s="403">
        <f t="shared" si="791"/>
        <v>0</v>
      </c>
      <c r="DN488" s="403">
        <f t="shared" si="791"/>
        <v>0</v>
      </c>
      <c r="DO488" s="403">
        <f t="shared" si="791"/>
        <v>0</v>
      </c>
      <c r="DP488" s="403">
        <f t="shared" si="791"/>
        <v>0</v>
      </c>
      <c r="DQ488" s="403">
        <f t="shared" si="791"/>
        <v>0</v>
      </c>
      <c r="DR488" s="403">
        <f t="shared" si="791"/>
        <v>0</v>
      </c>
      <c r="DS488" s="403">
        <f t="shared" si="791"/>
        <v>0</v>
      </c>
      <c r="DT488" s="403">
        <f t="shared" si="791"/>
        <v>0</v>
      </c>
      <c r="DU488" s="403">
        <f t="shared" si="791"/>
        <v>0</v>
      </c>
      <c r="DV488" s="403">
        <f t="shared" si="791"/>
        <v>0</v>
      </c>
      <c r="DW488" s="403">
        <f t="shared" si="791"/>
        <v>0</v>
      </c>
      <c r="DX488" s="403">
        <f t="shared" si="791"/>
        <v>0</v>
      </c>
      <c r="DY488" s="403">
        <f t="shared" si="791"/>
        <v>0</v>
      </c>
      <c r="DZ488" s="403">
        <f t="shared" si="791"/>
        <v>0</v>
      </c>
      <c r="EA488" s="403">
        <f t="shared" si="791"/>
        <v>0</v>
      </c>
      <c r="EB488" s="403">
        <f t="shared" si="791"/>
        <v>0</v>
      </c>
      <c r="EC488" s="403">
        <f t="shared" si="791"/>
        <v>0</v>
      </c>
      <c r="ED488" s="403">
        <f t="shared" si="791"/>
        <v>0</v>
      </c>
      <c r="EE488" s="403">
        <f t="shared" si="791"/>
        <v>0</v>
      </c>
      <c r="EF488" s="403">
        <f t="shared" si="791"/>
        <v>0</v>
      </c>
      <c r="EG488" s="403">
        <f t="shared" si="791"/>
        <v>0</v>
      </c>
      <c r="EH488" s="403">
        <f t="shared" si="791"/>
        <v>0</v>
      </c>
      <c r="EI488" s="403">
        <f t="shared" si="791"/>
        <v>0</v>
      </c>
      <c r="EJ488" s="403">
        <f t="shared" si="791"/>
        <v>0</v>
      </c>
      <c r="EK488" s="403">
        <f t="shared" si="791"/>
        <v>0</v>
      </c>
      <c r="EL488" s="403">
        <f t="shared" si="791"/>
        <v>0</v>
      </c>
      <c r="EM488" s="403">
        <f t="shared" si="791"/>
        <v>0</v>
      </c>
      <c r="EN488" s="403">
        <f t="shared" si="791"/>
        <v>0</v>
      </c>
      <c r="EO488" s="403">
        <f t="shared" si="791"/>
        <v>0</v>
      </c>
      <c r="EP488" s="403">
        <f t="shared" si="791"/>
        <v>0</v>
      </c>
      <c r="EQ488" s="403">
        <f t="shared" si="791"/>
        <v>0</v>
      </c>
      <c r="ER488" s="403">
        <f t="shared" si="791"/>
        <v>0</v>
      </c>
      <c r="ES488" s="403">
        <f t="shared" si="791"/>
        <v>0</v>
      </c>
      <c r="ET488" s="403">
        <f t="shared" si="791"/>
        <v>0</v>
      </c>
      <c r="EU488" s="403">
        <f t="shared" si="791"/>
        <v>0</v>
      </c>
      <c r="EV488" s="403">
        <f t="shared" si="791"/>
        <v>0</v>
      </c>
      <c r="EW488" s="403">
        <f t="shared" si="791"/>
        <v>0</v>
      </c>
      <c r="EX488" s="404">
        <f>PV(0.05,'PV factor'!C372,,-BR488)</f>
        <v>32397.278911564626</v>
      </c>
      <c r="EY488" s="404">
        <f>PV(0.05,'PV factor'!D372,,-BS488)</f>
        <v>0</v>
      </c>
      <c r="EZ488" s="404">
        <f>PV(0.05,'PV factor'!E372,,-BT488)</f>
        <v>0</v>
      </c>
      <c r="FA488" s="404">
        <f>PV(0.05,'PV factor'!F372,,-BU488)</f>
        <v>0</v>
      </c>
      <c r="FB488" s="404">
        <f>PV(0.05,'PV factor'!G372,,-BV488)</f>
        <v>0</v>
      </c>
      <c r="FC488" s="404">
        <f>PV(0.05,'PV factor'!H372,,-BW488)</f>
        <v>0</v>
      </c>
      <c r="FD488" s="404">
        <f>PV(0.05,'PV factor'!I372,,-BX488)</f>
        <v>0</v>
      </c>
      <c r="FE488" s="404">
        <f>PV(0.05,'PV factor'!J372,,-BY488)</f>
        <v>0</v>
      </c>
      <c r="FF488" s="404">
        <f>PV(0.05,'PV factor'!K372,,-BZ488)</f>
        <v>0</v>
      </c>
      <c r="FG488" s="404">
        <f>PV(0.05,'PV factor'!L372,,-CA488)</f>
        <v>0</v>
      </c>
      <c r="FH488" s="404">
        <f>PV(0.05,'PV factor'!M372,,-CB488)</f>
        <v>0</v>
      </c>
      <c r="FI488" s="404">
        <f>PV(0.05,'PV factor'!N372,,-CC488)</f>
        <v>0</v>
      </c>
      <c r="FJ488" s="404">
        <f>PV(0.05,'PV factor'!O372,,-CD488)</f>
        <v>0</v>
      </c>
      <c r="FK488" s="404">
        <f>PV(0.05,'PV factor'!P372,,-CE488)</f>
        <v>0</v>
      </c>
      <c r="FL488" s="404">
        <f>PV(0.05,'PV factor'!Q372,,-CF488)</f>
        <v>0</v>
      </c>
      <c r="FM488" s="404">
        <f>PV(0.05,'PV factor'!R372,,-CG488)</f>
        <v>0</v>
      </c>
      <c r="FN488" s="404">
        <f>PV(0.05,'PV factor'!S372,,-CH488)</f>
        <v>0</v>
      </c>
      <c r="FO488" s="404">
        <f>PV(0.05,'PV factor'!T372,,-CI488)</f>
        <v>0</v>
      </c>
      <c r="FP488" s="404">
        <f>PV(0.05,'PV factor'!U372,,-CJ488)</f>
        <v>0</v>
      </c>
      <c r="FQ488" s="404">
        <f>PV(0.05,'PV factor'!V372,,-CK488)</f>
        <v>0</v>
      </c>
      <c r="FR488" s="404">
        <f>PV(0.05,'PV factor'!W372,,-CL488)</f>
        <v>0</v>
      </c>
      <c r="FS488" s="404">
        <f>PV(0.05,'PV factor'!X372,,-CM488)</f>
        <v>0</v>
      </c>
      <c r="FT488" s="404">
        <f>PV(0.05,'PV factor'!Y372,,-CN488)</f>
        <v>0</v>
      </c>
      <c r="FU488" s="404">
        <f>PV(0.05,'PV factor'!Z372,,-CO488)</f>
        <v>0</v>
      </c>
      <c r="FV488" s="404">
        <f>PV(0.05,'PV factor'!AA372,,-CP488)</f>
        <v>0</v>
      </c>
      <c r="FW488" s="404">
        <f>PV(0.05,'PV factor'!AB372,,-CQ488)</f>
        <v>0</v>
      </c>
      <c r="FX488" s="404">
        <f>PV(0.05,'PV factor'!AC372,,-CR488)</f>
        <v>0</v>
      </c>
      <c r="FY488" s="404">
        <f>PV(0.05,'PV factor'!AD372,,-CS488)</f>
        <v>0</v>
      </c>
      <c r="FZ488" s="404">
        <f>PV(0.05,'PV factor'!AE372,,-CT488)</f>
        <v>0</v>
      </c>
      <c r="GA488" s="404">
        <f>PV(0.05,'PV factor'!AF372,,-CU488)</f>
        <v>0</v>
      </c>
      <c r="GB488" s="404">
        <f>PV(0.05,'PV factor'!AG372,,-CV488)</f>
        <v>0</v>
      </c>
      <c r="GC488" s="404">
        <f>PV(0.05,'PV factor'!AH372,,-CW488)</f>
        <v>0</v>
      </c>
      <c r="GD488" s="404">
        <f>PV(0.05,'PV factor'!AI372,,-CX488)</f>
        <v>0</v>
      </c>
      <c r="GE488" s="404">
        <f>PV(0.05,'PV factor'!AJ372,,-CY488)</f>
        <v>0</v>
      </c>
      <c r="GF488" s="404">
        <f>PV(0.05,'PV factor'!AK372,,-CZ488)</f>
        <v>0</v>
      </c>
      <c r="GG488" s="404">
        <f>PV(0.05,'PV factor'!AL372,,-DA488)</f>
        <v>0</v>
      </c>
      <c r="GH488" s="404">
        <f>PV(0.05,'PV factor'!AM372,,-DB488)</f>
        <v>0</v>
      </c>
      <c r="GI488" s="404">
        <f>PV(0.05,'PV factor'!AN372,,-DC488)</f>
        <v>0</v>
      </c>
      <c r="GJ488" s="404">
        <f>PV(0.05,'PV factor'!AO372,,-DD488)</f>
        <v>0</v>
      </c>
      <c r="GK488" s="404">
        <f>PV(0.05,'PV factor'!AP372,,-DE488)</f>
        <v>0</v>
      </c>
      <c r="GL488" s="404">
        <f>PV(0.05,'PV factor'!C372,,-DI488)</f>
        <v>0</v>
      </c>
      <c r="GM488" s="404">
        <f>PV(0.05,'PV factor'!D372,,-DJ488)</f>
        <v>0</v>
      </c>
      <c r="GN488" s="404">
        <f>PV(0.05,'PV factor'!E372,,-DK488)</f>
        <v>0</v>
      </c>
      <c r="GO488" s="404">
        <f>PV(0.05,'PV factor'!F372,,-DL488)</f>
        <v>0</v>
      </c>
      <c r="GP488" s="404">
        <f>PV(0.05,'PV factor'!G372,,-DM488)</f>
        <v>0</v>
      </c>
      <c r="GQ488" s="404">
        <f>PV(0.05,'PV factor'!H372,,-DN488)</f>
        <v>0</v>
      </c>
      <c r="GR488" s="404">
        <f>PV(0.05,'PV factor'!I372,,-DO488)</f>
        <v>0</v>
      </c>
      <c r="GS488" s="404">
        <f>PV(0.05,'PV factor'!J372,,-DP488)</f>
        <v>0</v>
      </c>
      <c r="GT488" s="404">
        <f>PV(0.05,'PV factor'!K372,,-DQ488)</f>
        <v>0</v>
      </c>
      <c r="GU488" s="404">
        <f>PV(0.05,'PV factor'!L372,,-DR488)</f>
        <v>0</v>
      </c>
      <c r="GV488" s="404">
        <f>PV(0.05,'PV factor'!M372,,-DS488)</f>
        <v>0</v>
      </c>
      <c r="GW488" s="404">
        <f>PV(0.05,'PV factor'!N372,,-DT488)</f>
        <v>0</v>
      </c>
      <c r="GX488" s="404">
        <f>PV(0.05,'PV factor'!O372,,-DU488)</f>
        <v>0</v>
      </c>
      <c r="GY488" s="404">
        <f>PV(0.05,'PV factor'!P372,,-DV488)</f>
        <v>0</v>
      </c>
      <c r="GZ488" s="404">
        <f>PV(0.05,'PV factor'!Q372,,-DW488)</f>
        <v>0</v>
      </c>
      <c r="HA488" s="404">
        <f>PV(0.05,'PV factor'!R372,,-DX488)</f>
        <v>0</v>
      </c>
      <c r="HB488" s="404">
        <f>PV(0.05,'PV factor'!S372,,-DY488)</f>
        <v>0</v>
      </c>
      <c r="HC488" s="404">
        <f>PV(0.05,'PV factor'!T372,,-DZ488)</f>
        <v>0</v>
      </c>
      <c r="HD488" s="404">
        <f>PV(0.05,'PV factor'!U372,,-EA488)</f>
        <v>0</v>
      </c>
      <c r="HE488" s="404">
        <f>PV(0.05,'PV factor'!V372,,-EB488)</f>
        <v>0</v>
      </c>
      <c r="HF488" s="404">
        <f>PV(0.05,'PV factor'!W372,,-EC488)</f>
        <v>0</v>
      </c>
      <c r="HG488" s="404">
        <f>PV(0.05,'PV factor'!X372,,-ED488)</f>
        <v>0</v>
      </c>
      <c r="HH488" s="404">
        <f>PV(0.05,'PV factor'!Y372,,-EE488)</f>
        <v>0</v>
      </c>
      <c r="HI488" s="404">
        <f>PV(0.05,'PV factor'!Z372,,-EF488)</f>
        <v>0</v>
      </c>
      <c r="HJ488" s="404">
        <f>PV(0.05,'PV factor'!AA372,,-EG488)</f>
        <v>0</v>
      </c>
      <c r="HK488" s="404">
        <f>PV(0.05,'PV factor'!AB372,,-EH488)</f>
        <v>0</v>
      </c>
      <c r="HL488" s="404">
        <f>PV(0.05,'PV factor'!AC372,,-EI488)</f>
        <v>0</v>
      </c>
      <c r="HM488" s="404">
        <f>PV(0.05,'PV factor'!AD372,,-EJ488)</f>
        <v>0</v>
      </c>
      <c r="HN488" s="404">
        <f>PV(0.05,'PV factor'!AE372,,-EK488)</f>
        <v>0</v>
      </c>
      <c r="HO488" s="404">
        <f>PV(0.05,'PV factor'!AF372,,-EL488)</f>
        <v>0</v>
      </c>
      <c r="HP488" s="404">
        <f>PV(0.05,'PV factor'!AG372,,-EM488)</f>
        <v>0</v>
      </c>
      <c r="HQ488" s="404">
        <f>PV(0.05,'PV factor'!AH372,,-EN488)</f>
        <v>0</v>
      </c>
      <c r="HR488" s="404">
        <f>PV(0.05,'PV factor'!AI372,,-EO488)</f>
        <v>0</v>
      </c>
      <c r="HS488" s="404">
        <f>PV(0.05,'PV factor'!AJ372,,-EP488)</f>
        <v>0</v>
      </c>
      <c r="HT488" s="404">
        <f>PV(0.05,'PV factor'!AK372,,-EQ488)</f>
        <v>0</v>
      </c>
      <c r="HU488" s="404">
        <f>PV(0.05,'PV factor'!AL372,,-ER488)</f>
        <v>0</v>
      </c>
      <c r="HV488" s="404">
        <f>PV(0.05,'PV factor'!AM372,,-ES488)</f>
        <v>0</v>
      </c>
      <c r="HW488" s="404">
        <f>PV(0.05,'PV factor'!AN372,,-ET488)</f>
        <v>0</v>
      </c>
      <c r="HX488" s="404">
        <f>PV(0.05,'PV factor'!AO372,,-EU488)</f>
        <v>0</v>
      </c>
      <c r="HY488" s="404">
        <f>PV(0.05,'PV factor'!AP372,,-EV488)</f>
        <v>0</v>
      </c>
      <c r="HZ488" s="404">
        <f t="shared" si="753"/>
        <v>32397.278911564626</v>
      </c>
      <c r="IA488" s="404">
        <f t="shared" si="754"/>
        <v>0</v>
      </c>
      <c r="IB488" s="401">
        <f t="shared" si="755"/>
        <v>0</v>
      </c>
    </row>
    <row r="489" spans="1:236" s="180" customFormat="1" ht="90" customHeight="1" x14ac:dyDescent="0.25">
      <c r="A489" s="161" t="s">
        <v>2267</v>
      </c>
      <c r="B489" s="150" t="s">
        <v>2721</v>
      </c>
      <c r="C489" s="150" t="s">
        <v>2200</v>
      </c>
      <c r="D489" s="148" t="s">
        <v>73</v>
      </c>
      <c r="E489" s="150" t="s">
        <v>2732</v>
      </c>
      <c r="F489" s="151" t="s">
        <v>3057</v>
      </c>
      <c r="G489" s="151" t="s">
        <v>2733</v>
      </c>
      <c r="H489" s="79" t="s">
        <v>77</v>
      </c>
      <c r="I489" s="151" t="s">
        <v>2549</v>
      </c>
      <c r="J489" s="151">
        <v>40</v>
      </c>
      <c r="K489" s="227" t="s">
        <v>94</v>
      </c>
      <c r="L489" s="79"/>
      <c r="M489" s="79"/>
      <c r="N489" s="79" t="s">
        <v>81</v>
      </c>
      <c r="O489" s="13" t="s">
        <v>217</v>
      </c>
      <c r="P489" s="79" t="s">
        <v>218</v>
      </c>
      <c r="Q489" s="79" t="s">
        <v>87</v>
      </c>
      <c r="R489" s="79" t="s">
        <v>162</v>
      </c>
      <c r="S489" s="79" t="s">
        <v>99</v>
      </c>
      <c r="T489" s="79" t="s">
        <v>2731</v>
      </c>
      <c r="U489" s="79" t="s">
        <v>87</v>
      </c>
      <c r="V489" s="81">
        <v>1</v>
      </c>
      <c r="W489" s="149">
        <v>0</v>
      </c>
      <c r="X489" s="149">
        <v>0</v>
      </c>
      <c r="Y489" s="149">
        <v>0</v>
      </c>
      <c r="Z489" s="149">
        <v>0</v>
      </c>
      <c r="AA489" s="149">
        <v>0</v>
      </c>
      <c r="AB489" s="149">
        <v>0</v>
      </c>
      <c r="AC489" s="149">
        <v>0</v>
      </c>
      <c r="AD489" s="149">
        <v>0</v>
      </c>
      <c r="AE489" s="149">
        <v>0</v>
      </c>
      <c r="AF489" s="149">
        <v>0</v>
      </c>
      <c r="AG489" s="149">
        <v>0</v>
      </c>
      <c r="AH489" s="149">
        <v>0</v>
      </c>
      <c r="AI489" s="88" t="s">
        <v>88</v>
      </c>
      <c r="AJ489" s="149">
        <v>30000</v>
      </c>
      <c r="AK489" s="149">
        <v>0</v>
      </c>
      <c r="AL489" s="149">
        <v>30000</v>
      </c>
      <c r="AM489" s="149">
        <v>0</v>
      </c>
      <c r="AN489" s="149">
        <v>0</v>
      </c>
      <c r="AO489" s="149">
        <v>0</v>
      </c>
      <c r="AP489" s="149">
        <v>0</v>
      </c>
      <c r="AQ489" s="149">
        <v>0</v>
      </c>
      <c r="AR489" s="149">
        <v>0</v>
      </c>
      <c r="AS489" s="149">
        <v>0</v>
      </c>
      <c r="AT489" s="149">
        <v>0</v>
      </c>
      <c r="AU489" s="151" t="s">
        <v>2734</v>
      </c>
      <c r="AV489" s="230">
        <f t="shared" si="721"/>
        <v>1</v>
      </c>
      <c r="AW489" s="230">
        <f t="shared" si="722"/>
        <v>0</v>
      </c>
      <c r="AX489" s="230" t="str">
        <f t="shared" si="723"/>
        <v>B3</v>
      </c>
      <c r="AY489" s="141">
        <f t="shared" si="724"/>
        <v>8</v>
      </c>
      <c r="AZ489" s="70">
        <f t="shared" si="725"/>
        <v>1</v>
      </c>
      <c r="BA489" s="70">
        <f t="shared" si="726"/>
        <v>1</v>
      </c>
      <c r="BB489" s="70">
        <f t="shared" si="727"/>
        <v>0</v>
      </c>
      <c r="BC489" s="70">
        <f t="shared" si="728"/>
        <v>1</v>
      </c>
      <c r="BD489" s="70">
        <f t="shared" si="729"/>
        <v>1</v>
      </c>
      <c r="BE489" s="70">
        <f t="shared" si="730"/>
        <v>1</v>
      </c>
      <c r="BF489" s="70">
        <f t="shared" si="731"/>
        <v>1</v>
      </c>
      <c r="BG489" s="71">
        <f t="shared" si="732"/>
        <v>0</v>
      </c>
      <c r="BH489" s="71">
        <f t="shared" si="733"/>
        <v>1</v>
      </c>
      <c r="BI489" s="71">
        <f t="shared" si="734"/>
        <v>0</v>
      </c>
      <c r="BJ489" s="71">
        <f t="shared" si="735"/>
        <v>0</v>
      </c>
      <c r="BK489" s="71">
        <f t="shared" si="736"/>
        <v>1</v>
      </c>
      <c r="BL489" s="70">
        <f t="shared" si="737"/>
        <v>1</v>
      </c>
      <c r="BM489" s="70">
        <f t="shared" si="738"/>
        <v>1</v>
      </c>
      <c r="BN489" s="70">
        <f t="shared" si="739"/>
        <v>1</v>
      </c>
      <c r="BO489" s="70">
        <f t="shared" si="740"/>
        <v>0</v>
      </c>
      <c r="BP489" s="403">
        <f t="shared" si="741"/>
        <v>0</v>
      </c>
      <c r="BQ489" s="403">
        <f t="shared" si="742"/>
        <v>30000</v>
      </c>
      <c r="BR489" s="403">
        <f t="shared" si="743"/>
        <v>0</v>
      </c>
      <c r="BS489" s="403">
        <f t="shared" si="744"/>
        <v>0</v>
      </c>
      <c r="BT489" s="403">
        <f t="shared" si="745"/>
        <v>0</v>
      </c>
      <c r="BU489" s="403">
        <f t="shared" si="746"/>
        <v>0</v>
      </c>
      <c r="BV489" s="403">
        <f t="shared" si="747"/>
        <v>0</v>
      </c>
      <c r="BW489" s="403">
        <f t="shared" si="748"/>
        <v>0</v>
      </c>
      <c r="BX489" s="403">
        <f t="shared" si="749"/>
        <v>0</v>
      </c>
      <c r="BY489" s="403">
        <f t="shared" si="750"/>
        <v>0</v>
      </c>
      <c r="BZ489" s="401">
        <v>0</v>
      </c>
      <c r="CA489" s="401">
        <v>0</v>
      </c>
      <c r="CB489" s="401">
        <v>0</v>
      </c>
      <c r="CC489" s="401">
        <v>0</v>
      </c>
      <c r="CD489" s="401">
        <v>0</v>
      </c>
      <c r="CE489" s="401">
        <v>0</v>
      </c>
      <c r="CF489" s="401">
        <v>0</v>
      </c>
      <c r="CG489" s="401">
        <v>0</v>
      </c>
      <c r="CH489" s="401">
        <v>0</v>
      </c>
      <c r="CI489" s="401">
        <v>0</v>
      </c>
      <c r="CJ489" s="401">
        <v>0</v>
      </c>
      <c r="CK489" s="401">
        <v>0</v>
      </c>
      <c r="CL489" s="401">
        <v>0</v>
      </c>
      <c r="CM489" s="401">
        <v>0</v>
      </c>
      <c r="CN489" s="401">
        <v>0</v>
      </c>
      <c r="CO489" s="401">
        <v>0</v>
      </c>
      <c r="CP489" s="401">
        <v>0</v>
      </c>
      <c r="CQ489" s="401">
        <v>0</v>
      </c>
      <c r="CR489" s="401">
        <v>0</v>
      </c>
      <c r="CS489" s="401">
        <v>0</v>
      </c>
      <c r="CT489" s="401">
        <v>0</v>
      </c>
      <c r="CU489" s="401">
        <v>0</v>
      </c>
      <c r="CV489" s="401">
        <v>0</v>
      </c>
      <c r="CW489" s="401">
        <v>0</v>
      </c>
      <c r="CX489" s="401">
        <v>0</v>
      </c>
      <c r="CY489" s="401">
        <v>0</v>
      </c>
      <c r="CZ489" s="401">
        <v>0</v>
      </c>
      <c r="DA489" s="401">
        <v>0</v>
      </c>
      <c r="DB489" s="401">
        <v>0</v>
      </c>
      <c r="DC489" s="401">
        <v>0</v>
      </c>
      <c r="DD489" s="401">
        <v>0</v>
      </c>
      <c r="DE489" s="401">
        <v>0</v>
      </c>
      <c r="DF489" s="401">
        <v>0</v>
      </c>
      <c r="DG489" s="403">
        <f t="shared" si="751"/>
        <v>0</v>
      </c>
      <c r="DH489" s="403">
        <f t="shared" ref="DH489:EW489" si="792">DG489</f>
        <v>0</v>
      </c>
      <c r="DI489" s="403">
        <f t="shared" si="792"/>
        <v>0</v>
      </c>
      <c r="DJ489" s="403">
        <f t="shared" si="792"/>
        <v>0</v>
      </c>
      <c r="DK489" s="403">
        <f t="shared" si="792"/>
        <v>0</v>
      </c>
      <c r="DL489" s="403">
        <f t="shared" si="792"/>
        <v>0</v>
      </c>
      <c r="DM489" s="403">
        <f t="shared" si="792"/>
        <v>0</v>
      </c>
      <c r="DN489" s="403">
        <f t="shared" si="792"/>
        <v>0</v>
      </c>
      <c r="DO489" s="403">
        <f t="shared" si="792"/>
        <v>0</v>
      </c>
      <c r="DP489" s="403">
        <f t="shared" si="792"/>
        <v>0</v>
      </c>
      <c r="DQ489" s="403">
        <f t="shared" si="792"/>
        <v>0</v>
      </c>
      <c r="DR489" s="403">
        <f t="shared" si="792"/>
        <v>0</v>
      </c>
      <c r="DS489" s="403">
        <f t="shared" si="792"/>
        <v>0</v>
      </c>
      <c r="DT489" s="403">
        <f t="shared" si="792"/>
        <v>0</v>
      </c>
      <c r="DU489" s="403">
        <f t="shared" si="792"/>
        <v>0</v>
      </c>
      <c r="DV489" s="403">
        <f t="shared" si="792"/>
        <v>0</v>
      </c>
      <c r="DW489" s="403">
        <f t="shared" si="792"/>
        <v>0</v>
      </c>
      <c r="DX489" s="403">
        <f t="shared" si="792"/>
        <v>0</v>
      </c>
      <c r="DY489" s="403">
        <f t="shared" si="792"/>
        <v>0</v>
      </c>
      <c r="DZ489" s="403">
        <f t="shared" si="792"/>
        <v>0</v>
      </c>
      <c r="EA489" s="403">
        <f t="shared" si="792"/>
        <v>0</v>
      </c>
      <c r="EB489" s="403">
        <f t="shared" si="792"/>
        <v>0</v>
      </c>
      <c r="EC489" s="403">
        <f t="shared" si="792"/>
        <v>0</v>
      </c>
      <c r="ED489" s="403">
        <f t="shared" si="792"/>
        <v>0</v>
      </c>
      <c r="EE489" s="403">
        <f t="shared" si="792"/>
        <v>0</v>
      </c>
      <c r="EF489" s="403">
        <f t="shared" si="792"/>
        <v>0</v>
      </c>
      <c r="EG489" s="403">
        <f t="shared" si="792"/>
        <v>0</v>
      </c>
      <c r="EH489" s="403">
        <f t="shared" si="792"/>
        <v>0</v>
      </c>
      <c r="EI489" s="403">
        <f t="shared" si="792"/>
        <v>0</v>
      </c>
      <c r="EJ489" s="403">
        <f t="shared" si="792"/>
        <v>0</v>
      </c>
      <c r="EK489" s="403">
        <f t="shared" si="792"/>
        <v>0</v>
      </c>
      <c r="EL489" s="403">
        <f t="shared" si="792"/>
        <v>0</v>
      </c>
      <c r="EM489" s="403">
        <f t="shared" si="792"/>
        <v>0</v>
      </c>
      <c r="EN489" s="403">
        <f t="shared" si="792"/>
        <v>0</v>
      </c>
      <c r="EO489" s="403">
        <f t="shared" si="792"/>
        <v>0</v>
      </c>
      <c r="EP489" s="403">
        <f t="shared" si="792"/>
        <v>0</v>
      </c>
      <c r="EQ489" s="403">
        <f t="shared" si="792"/>
        <v>0</v>
      </c>
      <c r="ER489" s="403">
        <f t="shared" si="792"/>
        <v>0</v>
      </c>
      <c r="ES489" s="403">
        <f t="shared" si="792"/>
        <v>0</v>
      </c>
      <c r="ET489" s="403">
        <f t="shared" si="792"/>
        <v>0</v>
      </c>
      <c r="EU489" s="403">
        <f t="shared" si="792"/>
        <v>0</v>
      </c>
      <c r="EV489" s="403">
        <f t="shared" si="792"/>
        <v>0</v>
      </c>
      <c r="EW489" s="403">
        <f t="shared" si="792"/>
        <v>0</v>
      </c>
      <c r="EX489" s="404">
        <f>PV(0.05,'PV factor'!C375,,-BR489)</f>
        <v>0</v>
      </c>
      <c r="EY489" s="404">
        <f>PV(0.05,'PV factor'!D375,,-BS489)</f>
        <v>0</v>
      </c>
      <c r="EZ489" s="404">
        <f>PV(0.05,'PV factor'!E375,,-BT489)</f>
        <v>0</v>
      </c>
      <c r="FA489" s="404">
        <f>PV(0.05,'PV factor'!F375,,-BU489)</f>
        <v>0</v>
      </c>
      <c r="FB489" s="404">
        <f>PV(0.05,'PV factor'!G375,,-BV489)</f>
        <v>0</v>
      </c>
      <c r="FC489" s="404">
        <f>PV(0.05,'PV factor'!H375,,-BW489)</f>
        <v>0</v>
      </c>
      <c r="FD489" s="404">
        <f>PV(0.05,'PV factor'!I375,,-BX489)</f>
        <v>0</v>
      </c>
      <c r="FE489" s="404">
        <f>PV(0.05,'PV factor'!J375,,-BY489)</f>
        <v>0</v>
      </c>
      <c r="FF489" s="404">
        <f>PV(0.05,'PV factor'!K375,,-BZ489)</f>
        <v>0</v>
      </c>
      <c r="FG489" s="404">
        <f>PV(0.05,'PV factor'!L375,,-CA489)</f>
        <v>0</v>
      </c>
      <c r="FH489" s="404">
        <f>PV(0.05,'PV factor'!M375,,-CB489)</f>
        <v>0</v>
      </c>
      <c r="FI489" s="404">
        <f>PV(0.05,'PV factor'!N375,,-CC489)</f>
        <v>0</v>
      </c>
      <c r="FJ489" s="404">
        <f>PV(0.05,'PV factor'!O375,,-CD489)</f>
        <v>0</v>
      </c>
      <c r="FK489" s="404">
        <f>PV(0.05,'PV factor'!P375,,-CE489)</f>
        <v>0</v>
      </c>
      <c r="FL489" s="404">
        <f>PV(0.05,'PV factor'!Q375,,-CF489)</f>
        <v>0</v>
      </c>
      <c r="FM489" s="404">
        <f>PV(0.05,'PV factor'!R375,,-CG489)</f>
        <v>0</v>
      </c>
      <c r="FN489" s="404">
        <f>PV(0.05,'PV factor'!S375,,-CH489)</f>
        <v>0</v>
      </c>
      <c r="FO489" s="404">
        <f>PV(0.05,'PV factor'!T375,,-CI489)</f>
        <v>0</v>
      </c>
      <c r="FP489" s="404">
        <f>PV(0.05,'PV factor'!U375,,-CJ489)</f>
        <v>0</v>
      </c>
      <c r="FQ489" s="404">
        <f>PV(0.05,'PV factor'!V375,,-CK489)</f>
        <v>0</v>
      </c>
      <c r="FR489" s="404">
        <f>PV(0.05,'PV factor'!W375,,-CL489)</f>
        <v>0</v>
      </c>
      <c r="FS489" s="404">
        <f>PV(0.05,'PV factor'!X375,,-CM489)</f>
        <v>0</v>
      </c>
      <c r="FT489" s="404">
        <f>PV(0.05,'PV factor'!Y375,,-CN489)</f>
        <v>0</v>
      </c>
      <c r="FU489" s="404">
        <f>PV(0.05,'PV factor'!Z375,,-CO489)</f>
        <v>0</v>
      </c>
      <c r="FV489" s="404">
        <f>PV(0.05,'PV factor'!AA375,,-CP489)</f>
        <v>0</v>
      </c>
      <c r="FW489" s="404">
        <f>PV(0.05,'PV factor'!AB375,,-CQ489)</f>
        <v>0</v>
      </c>
      <c r="FX489" s="404">
        <f>PV(0.05,'PV factor'!AC375,,-CR489)</f>
        <v>0</v>
      </c>
      <c r="FY489" s="404">
        <f>PV(0.05,'PV factor'!AD375,,-CS489)</f>
        <v>0</v>
      </c>
      <c r="FZ489" s="404">
        <f>PV(0.05,'PV factor'!AE375,,-CT489)</f>
        <v>0</v>
      </c>
      <c r="GA489" s="404">
        <f>PV(0.05,'PV factor'!AF375,,-CU489)</f>
        <v>0</v>
      </c>
      <c r="GB489" s="404">
        <f>PV(0.05,'PV factor'!AG375,,-CV489)</f>
        <v>0</v>
      </c>
      <c r="GC489" s="404">
        <f>PV(0.05,'PV factor'!AH375,,-CW489)</f>
        <v>0</v>
      </c>
      <c r="GD489" s="404">
        <f>PV(0.05,'PV factor'!AI375,,-CX489)</f>
        <v>0</v>
      </c>
      <c r="GE489" s="404">
        <f>PV(0.05,'PV factor'!AJ375,,-CY489)</f>
        <v>0</v>
      </c>
      <c r="GF489" s="404">
        <f>PV(0.05,'PV factor'!AK375,,-CZ489)</f>
        <v>0</v>
      </c>
      <c r="GG489" s="404">
        <f>PV(0.05,'PV factor'!AL375,,-DA489)</f>
        <v>0</v>
      </c>
      <c r="GH489" s="404">
        <f>PV(0.05,'PV factor'!AM375,,-DB489)</f>
        <v>0</v>
      </c>
      <c r="GI489" s="404">
        <f>PV(0.05,'PV factor'!AN375,,-DC489)</f>
        <v>0</v>
      </c>
      <c r="GJ489" s="404">
        <f>PV(0.05,'PV factor'!AO375,,-DD489)</f>
        <v>0</v>
      </c>
      <c r="GK489" s="404">
        <f>PV(0.05,'PV factor'!AP375,,-DE489)</f>
        <v>0</v>
      </c>
      <c r="GL489" s="404">
        <f>PV(0.05,'PV factor'!C375,,-DI489)</f>
        <v>0</v>
      </c>
      <c r="GM489" s="404">
        <f>PV(0.05,'PV factor'!D375,,-DJ489)</f>
        <v>0</v>
      </c>
      <c r="GN489" s="404">
        <f>PV(0.05,'PV factor'!E375,,-DK489)</f>
        <v>0</v>
      </c>
      <c r="GO489" s="404">
        <f>PV(0.05,'PV factor'!F375,,-DL489)</f>
        <v>0</v>
      </c>
      <c r="GP489" s="404">
        <f>PV(0.05,'PV factor'!G375,,-DM489)</f>
        <v>0</v>
      </c>
      <c r="GQ489" s="404">
        <f>PV(0.05,'PV factor'!H375,,-DN489)</f>
        <v>0</v>
      </c>
      <c r="GR489" s="404">
        <f>PV(0.05,'PV factor'!I375,,-DO489)</f>
        <v>0</v>
      </c>
      <c r="GS489" s="404">
        <f>PV(0.05,'PV factor'!J375,,-DP489)</f>
        <v>0</v>
      </c>
      <c r="GT489" s="404">
        <f>PV(0.05,'PV factor'!K375,,-DQ489)</f>
        <v>0</v>
      </c>
      <c r="GU489" s="404">
        <f>PV(0.05,'PV factor'!L375,,-DR489)</f>
        <v>0</v>
      </c>
      <c r="GV489" s="404">
        <f>PV(0.05,'PV factor'!M375,,-DS489)</f>
        <v>0</v>
      </c>
      <c r="GW489" s="404">
        <f>PV(0.05,'PV factor'!N375,,-DT489)</f>
        <v>0</v>
      </c>
      <c r="GX489" s="404">
        <f>PV(0.05,'PV factor'!O375,,-DU489)</f>
        <v>0</v>
      </c>
      <c r="GY489" s="404">
        <f>PV(0.05,'PV factor'!P375,,-DV489)</f>
        <v>0</v>
      </c>
      <c r="GZ489" s="404">
        <f>PV(0.05,'PV factor'!Q375,,-DW489)</f>
        <v>0</v>
      </c>
      <c r="HA489" s="404">
        <f>PV(0.05,'PV factor'!R375,,-DX489)</f>
        <v>0</v>
      </c>
      <c r="HB489" s="404">
        <f>PV(0.05,'PV factor'!S375,,-DY489)</f>
        <v>0</v>
      </c>
      <c r="HC489" s="404">
        <f>PV(0.05,'PV factor'!T375,,-DZ489)</f>
        <v>0</v>
      </c>
      <c r="HD489" s="404">
        <f>PV(0.05,'PV factor'!U375,,-EA489)</f>
        <v>0</v>
      </c>
      <c r="HE489" s="404">
        <f>PV(0.05,'PV factor'!V375,,-EB489)</f>
        <v>0</v>
      </c>
      <c r="HF489" s="404">
        <f>PV(0.05,'PV factor'!W375,,-EC489)</f>
        <v>0</v>
      </c>
      <c r="HG489" s="404">
        <f>PV(0.05,'PV factor'!X375,,-ED489)</f>
        <v>0</v>
      </c>
      <c r="HH489" s="404">
        <f>PV(0.05,'PV factor'!Y375,,-EE489)</f>
        <v>0</v>
      </c>
      <c r="HI489" s="404">
        <f>PV(0.05,'PV factor'!Z375,,-EF489)</f>
        <v>0</v>
      </c>
      <c r="HJ489" s="404">
        <f>PV(0.05,'PV factor'!AA375,,-EG489)</f>
        <v>0</v>
      </c>
      <c r="HK489" s="404">
        <f>PV(0.05,'PV factor'!AB375,,-EH489)</f>
        <v>0</v>
      </c>
      <c r="HL489" s="404">
        <f>PV(0.05,'PV factor'!AC375,,-EI489)</f>
        <v>0</v>
      </c>
      <c r="HM489" s="404">
        <f>PV(0.05,'PV factor'!AD375,,-EJ489)</f>
        <v>0</v>
      </c>
      <c r="HN489" s="404">
        <f>PV(0.05,'PV factor'!AE375,,-EK489)</f>
        <v>0</v>
      </c>
      <c r="HO489" s="404">
        <f>PV(0.05,'PV factor'!AF375,,-EL489)</f>
        <v>0</v>
      </c>
      <c r="HP489" s="404">
        <f>PV(0.05,'PV factor'!AG375,,-EM489)</f>
        <v>0</v>
      </c>
      <c r="HQ489" s="404">
        <f>PV(0.05,'PV factor'!AH375,,-EN489)</f>
        <v>0</v>
      </c>
      <c r="HR489" s="404">
        <f>PV(0.05,'PV factor'!AI375,,-EO489)</f>
        <v>0</v>
      </c>
      <c r="HS489" s="404">
        <f>PV(0.05,'PV factor'!AJ375,,-EP489)</f>
        <v>0</v>
      </c>
      <c r="HT489" s="404">
        <f>PV(0.05,'PV factor'!AK375,,-EQ489)</f>
        <v>0</v>
      </c>
      <c r="HU489" s="404">
        <f>PV(0.05,'PV factor'!AL375,,-ER489)</f>
        <v>0</v>
      </c>
      <c r="HV489" s="404">
        <f>PV(0.05,'PV factor'!AM375,,-ES489)</f>
        <v>0</v>
      </c>
      <c r="HW489" s="404">
        <f>PV(0.05,'PV factor'!AN375,,-ET489)</f>
        <v>0</v>
      </c>
      <c r="HX489" s="404">
        <f>PV(0.05,'PV factor'!AO375,,-EU489)</f>
        <v>0</v>
      </c>
      <c r="HY489" s="404">
        <f>PV(0.05,'PV factor'!AP375,,-EV489)</f>
        <v>0</v>
      </c>
      <c r="HZ489" s="404">
        <f t="shared" si="753"/>
        <v>0</v>
      </c>
      <c r="IA489" s="404">
        <f t="shared" si="754"/>
        <v>0</v>
      </c>
      <c r="IB489" s="401">
        <f t="shared" si="755"/>
        <v>0</v>
      </c>
    </row>
    <row r="490" spans="1:236" s="180" customFormat="1" ht="90" customHeight="1" x14ac:dyDescent="0.25">
      <c r="A490" s="161" t="s">
        <v>2267</v>
      </c>
      <c r="B490" s="150" t="s">
        <v>2788</v>
      </c>
      <c r="C490" s="150" t="s">
        <v>3038</v>
      </c>
      <c r="D490" s="148">
        <v>3</v>
      </c>
      <c r="E490" s="150" t="s">
        <v>3039</v>
      </c>
      <c r="F490" s="151" t="s">
        <v>3040</v>
      </c>
      <c r="G490" s="151" t="s">
        <v>3041</v>
      </c>
      <c r="H490" s="79" t="s">
        <v>77</v>
      </c>
      <c r="I490" s="151" t="s">
        <v>316</v>
      </c>
      <c r="J490" s="151">
        <v>10</v>
      </c>
      <c r="K490" s="227" t="s">
        <v>79</v>
      </c>
      <c r="L490" s="79">
        <v>2261</v>
      </c>
      <c r="M490" s="79" t="s">
        <v>2818</v>
      </c>
      <c r="N490" s="79" t="s">
        <v>81</v>
      </c>
      <c r="O490" s="13" t="s">
        <v>217</v>
      </c>
      <c r="P490" s="79" t="s">
        <v>134</v>
      </c>
      <c r="Q490" s="112" t="s">
        <v>100</v>
      </c>
      <c r="R490" s="79" t="s">
        <v>108</v>
      </c>
      <c r="S490" s="79" t="s">
        <v>99</v>
      </c>
      <c r="T490" s="79" t="s">
        <v>1126</v>
      </c>
      <c r="U490" s="79" t="s">
        <v>100</v>
      </c>
      <c r="V490" s="81">
        <v>1</v>
      </c>
      <c r="W490" s="149">
        <v>0</v>
      </c>
      <c r="X490" s="149">
        <v>0</v>
      </c>
      <c r="Y490" s="149">
        <v>0</v>
      </c>
      <c r="Z490" s="149">
        <v>0</v>
      </c>
      <c r="AA490" s="149">
        <v>0</v>
      </c>
      <c r="AB490" s="149">
        <v>0</v>
      </c>
      <c r="AC490" s="149">
        <v>0</v>
      </c>
      <c r="AD490" s="149">
        <v>0</v>
      </c>
      <c r="AE490" s="149">
        <v>0</v>
      </c>
      <c r="AF490" s="149">
        <v>0</v>
      </c>
      <c r="AG490" s="149">
        <v>0</v>
      </c>
      <c r="AH490" s="149">
        <v>0</v>
      </c>
      <c r="AI490" s="88"/>
      <c r="AJ490" s="149">
        <v>0</v>
      </c>
      <c r="AK490" s="149">
        <v>0</v>
      </c>
      <c r="AL490" s="149">
        <v>0</v>
      </c>
      <c r="AM490" s="149">
        <v>0</v>
      </c>
      <c r="AN490" s="149">
        <v>0</v>
      </c>
      <c r="AO490" s="149">
        <v>0</v>
      </c>
      <c r="AP490" s="149">
        <v>0</v>
      </c>
      <c r="AQ490" s="149">
        <v>0</v>
      </c>
      <c r="AR490" s="149"/>
      <c r="AS490" s="149">
        <v>0</v>
      </c>
      <c r="AT490" s="149">
        <v>0</v>
      </c>
      <c r="AU490" s="151"/>
      <c r="AV490" s="230">
        <f t="shared" si="721"/>
        <v>1</v>
      </c>
      <c r="AW490" s="230">
        <f t="shared" si="722"/>
        <v>0</v>
      </c>
      <c r="AX490" s="230" t="str">
        <f t="shared" si="723"/>
        <v>F2</v>
      </c>
      <c r="AY490" s="141">
        <f t="shared" si="724"/>
        <v>8</v>
      </c>
      <c r="AZ490" s="70">
        <f t="shared" si="725"/>
        <v>1</v>
      </c>
      <c r="BA490" s="70">
        <f t="shared" si="726"/>
        <v>1</v>
      </c>
      <c r="BB490" s="70">
        <f t="shared" si="727"/>
        <v>0</v>
      </c>
      <c r="BC490" s="70">
        <f t="shared" si="728"/>
        <v>1</v>
      </c>
      <c r="BD490" s="70">
        <f t="shared" si="729"/>
        <v>1</v>
      </c>
      <c r="BE490" s="70">
        <f t="shared" si="730"/>
        <v>1</v>
      </c>
      <c r="BF490" s="70">
        <f t="shared" si="731"/>
        <v>1</v>
      </c>
      <c r="BG490" s="71">
        <f t="shared" si="732"/>
        <v>0</v>
      </c>
      <c r="BH490" s="71">
        <f t="shared" si="733"/>
        <v>1</v>
      </c>
      <c r="BI490" s="71">
        <f t="shared" si="734"/>
        <v>0</v>
      </c>
      <c r="BJ490" s="71">
        <f t="shared" si="735"/>
        <v>0</v>
      </c>
      <c r="BK490" s="71">
        <f t="shared" si="736"/>
        <v>1</v>
      </c>
      <c r="BL490" s="70">
        <f t="shared" si="737"/>
        <v>1</v>
      </c>
      <c r="BM490" s="70">
        <f t="shared" si="738"/>
        <v>1</v>
      </c>
      <c r="BN490" s="70">
        <f t="shared" si="739"/>
        <v>0</v>
      </c>
      <c r="BO490" s="70">
        <f t="shared" si="740"/>
        <v>1</v>
      </c>
      <c r="BP490" s="144">
        <f t="shared" si="741"/>
        <v>0</v>
      </c>
      <c r="BQ490" s="144">
        <f t="shared" si="742"/>
        <v>0</v>
      </c>
      <c r="BR490" s="144">
        <f t="shared" si="743"/>
        <v>0</v>
      </c>
      <c r="BS490" s="144">
        <f t="shared" si="744"/>
        <v>0</v>
      </c>
      <c r="BT490" s="144">
        <f t="shared" si="745"/>
        <v>0</v>
      </c>
      <c r="BU490" s="144">
        <f t="shared" si="746"/>
        <v>0</v>
      </c>
      <c r="BV490" s="144">
        <f t="shared" si="747"/>
        <v>0</v>
      </c>
      <c r="BW490" s="144">
        <f t="shared" si="748"/>
        <v>0</v>
      </c>
      <c r="BX490" s="144">
        <f t="shared" si="749"/>
        <v>0</v>
      </c>
      <c r="BY490" s="144">
        <f t="shared" si="750"/>
        <v>0</v>
      </c>
      <c r="BZ490" s="9">
        <v>0</v>
      </c>
      <c r="CA490" s="9">
        <v>0</v>
      </c>
      <c r="CB490" s="9">
        <v>0</v>
      </c>
      <c r="CC490" s="9">
        <v>0</v>
      </c>
      <c r="CD490" s="9">
        <v>0</v>
      </c>
      <c r="CE490" s="9">
        <v>0</v>
      </c>
      <c r="CF490" s="9">
        <v>0</v>
      </c>
      <c r="CG490" s="9">
        <v>0</v>
      </c>
      <c r="CH490" s="9">
        <v>0</v>
      </c>
      <c r="CI490" s="9">
        <v>0</v>
      </c>
      <c r="CJ490" s="9">
        <v>0</v>
      </c>
      <c r="CK490" s="9">
        <v>0</v>
      </c>
      <c r="CL490" s="9">
        <v>0</v>
      </c>
      <c r="CM490" s="9">
        <v>0</v>
      </c>
      <c r="CN490" s="9">
        <v>0</v>
      </c>
      <c r="CO490" s="9">
        <v>0</v>
      </c>
      <c r="CP490" s="9">
        <v>0</v>
      </c>
      <c r="CQ490" s="9">
        <v>0</v>
      </c>
      <c r="CR490" s="9">
        <v>0</v>
      </c>
      <c r="CS490" s="9">
        <v>0</v>
      </c>
      <c r="CT490" s="9">
        <v>0</v>
      </c>
      <c r="CU490" s="9">
        <v>0</v>
      </c>
      <c r="CV490" s="9">
        <v>0</v>
      </c>
      <c r="CW490" s="9">
        <v>0</v>
      </c>
      <c r="CX490" s="9">
        <v>0</v>
      </c>
      <c r="CY490" s="9">
        <v>0</v>
      </c>
      <c r="CZ490" s="9">
        <v>0</v>
      </c>
      <c r="DA490" s="9">
        <v>0</v>
      </c>
      <c r="DB490" s="9">
        <v>0</v>
      </c>
      <c r="DC490" s="9">
        <v>0</v>
      </c>
      <c r="DD490" s="9">
        <v>0</v>
      </c>
      <c r="DE490" s="9">
        <v>0</v>
      </c>
      <c r="DF490" s="9">
        <v>0</v>
      </c>
      <c r="DG490" s="144">
        <f t="shared" si="751"/>
        <v>2261</v>
      </c>
      <c r="DH490" s="144">
        <f t="shared" ref="DH490:EW490" si="793">DG490</f>
        <v>2261</v>
      </c>
      <c r="DI490" s="144">
        <f t="shared" si="793"/>
        <v>2261</v>
      </c>
      <c r="DJ490" s="144">
        <f t="shared" si="793"/>
        <v>2261</v>
      </c>
      <c r="DK490" s="144">
        <f t="shared" si="793"/>
        <v>2261</v>
      </c>
      <c r="DL490" s="144">
        <f t="shared" si="793"/>
        <v>2261</v>
      </c>
      <c r="DM490" s="144">
        <f t="shared" si="793"/>
        <v>2261</v>
      </c>
      <c r="DN490" s="144">
        <f t="shared" si="793"/>
        <v>2261</v>
      </c>
      <c r="DO490" s="144">
        <f t="shared" si="793"/>
        <v>2261</v>
      </c>
      <c r="DP490" s="144">
        <f t="shared" si="793"/>
        <v>2261</v>
      </c>
      <c r="DQ490" s="144">
        <f t="shared" si="793"/>
        <v>2261</v>
      </c>
      <c r="DR490" s="144">
        <f t="shared" si="793"/>
        <v>2261</v>
      </c>
      <c r="DS490" s="144">
        <f t="shared" si="793"/>
        <v>2261</v>
      </c>
      <c r="DT490" s="144">
        <f t="shared" si="793"/>
        <v>2261</v>
      </c>
      <c r="DU490" s="144">
        <f t="shared" si="793"/>
        <v>2261</v>
      </c>
      <c r="DV490" s="144">
        <f t="shared" si="793"/>
        <v>2261</v>
      </c>
      <c r="DW490" s="144">
        <f t="shared" si="793"/>
        <v>2261</v>
      </c>
      <c r="DX490" s="144">
        <f t="shared" si="793"/>
        <v>2261</v>
      </c>
      <c r="DY490" s="144">
        <f t="shared" si="793"/>
        <v>2261</v>
      </c>
      <c r="DZ490" s="144">
        <f t="shared" si="793"/>
        <v>2261</v>
      </c>
      <c r="EA490" s="144">
        <f t="shared" si="793"/>
        <v>2261</v>
      </c>
      <c r="EB490" s="144">
        <f t="shared" si="793"/>
        <v>2261</v>
      </c>
      <c r="EC490" s="144">
        <f t="shared" si="793"/>
        <v>2261</v>
      </c>
      <c r="ED490" s="144">
        <f t="shared" si="793"/>
        <v>2261</v>
      </c>
      <c r="EE490" s="144">
        <f t="shared" si="793"/>
        <v>2261</v>
      </c>
      <c r="EF490" s="144">
        <f t="shared" si="793"/>
        <v>2261</v>
      </c>
      <c r="EG490" s="144">
        <f t="shared" si="793"/>
        <v>2261</v>
      </c>
      <c r="EH490" s="144">
        <f t="shared" si="793"/>
        <v>2261</v>
      </c>
      <c r="EI490" s="144">
        <f t="shared" si="793"/>
        <v>2261</v>
      </c>
      <c r="EJ490" s="144">
        <f t="shared" si="793"/>
        <v>2261</v>
      </c>
      <c r="EK490" s="144">
        <f t="shared" si="793"/>
        <v>2261</v>
      </c>
      <c r="EL490" s="144">
        <f t="shared" si="793"/>
        <v>2261</v>
      </c>
      <c r="EM490" s="144">
        <f t="shared" si="793"/>
        <v>2261</v>
      </c>
      <c r="EN490" s="144">
        <f t="shared" si="793"/>
        <v>2261</v>
      </c>
      <c r="EO490" s="144">
        <f t="shared" si="793"/>
        <v>2261</v>
      </c>
      <c r="EP490" s="144">
        <f t="shared" si="793"/>
        <v>2261</v>
      </c>
      <c r="EQ490" s="144">
        <f t="shared" si="793"/>
        <v>2261</v>
      </c>
      <c r="ER490" s="144">
        <f t="shared" si="793"/>
        <v>2261</v>
      </c>
      <c r="ES490" s="144">
        <f t="shared" si="793"/>
        <v>2261</v>
      </c>
      <c r="ET490" s="144">
        <f t="shared" si="793"/>
        <v>2261</v>
      </c>
      <c r="EU490" s="144">
        <f t="shared" si="793"/>
        <v>2261</v>
      </c>
      <c r="EV490" s="144">
        <f t="shared" si="793"/>
        <v>2261</v>
      </c>
      <c r="EW490" s="144">
        <f t="shared" si="793"/>
        <v>2261</v>
      </c>
      <c r="EX490" s="147">
        <f>PV(0.05,'PV factor'!C441,,-BR490)</f>
        <v>0</v>
      </c>
      <c r="EY490" s="147">
        <f>PV(0.05,'PV factor'!D441,,-BS490)</f>
        <v>0</v>
      </c>
      <c r="EZ490" s="147">
        <f>PV(0.05,'PV factor'!E441,,-BT490)</f>
        <v>0</v>
      </c>
      <c r="FA490" s="147">
        <f>PV(0.05,'PV factor'!F441,,-BU490)</f>
        <v>0</v>
      </c>
      <c r="FB490" s="147">
        <f>PV(0.05,'PV factor'!G441,,-BV490)</f>
        <v>0</v>
      </c>
      <c r="FC490" s="147">
        <f>PV(0.05,'PV factor'!H441,,-BW490)</f>
        <v>0</v>
      </c>
      <c r="FD490" s="147">
        <f>PV(0.05,'PV factor'!I441,,-BX490)</f>
        <v>0</v>
      </c>
      <c r="FE490" s="147">
        <f>PV(0.05,'PV factor'!J441,,-BY490)</f>
        <v>0</v>
      </c>
      <c r="FF490" s="147">
        <f>PV(0.05,'PV factor'!K441,,-BZ490)</f>
        <v>0</v>
      </c>
      <c r="FG490" s="147">
        <f>PV(0.05,'PV factor'!L441,,-CA490)</f>
        <v>0</v>
      </c>
      <c r="FH490" s="147">
        <f>PV(0.05,'PV factor'!M441,,-CB490)</f>
        <v>0</v>
      </c>
      <c r="FI490" s="147">
        <f>PV(0.05,'PV factor'!N441,,-CC490)</f>
        <v>0</v>
      </c>
      <c r="FJ490" s="147">
        <f>PV(0.05,'PV factor'!O441,,-CD490)</f>
        <v>0</v>
      </c>
      <c r="FK490" s="147">
        <f>PV(0.05,'PV factor'!P441,,-CE490)</f>
        <v>0</v>
      </c>
      <c r="FL490" s="147">
        <f>PV(0.05,'PV factor'!Q441,,-CF490)</f>
        <v>0</v>
      </c>
      <c r="FM490" s="147">
        <f>PV(0.05,'PV factor'!R441,,-CG490)</f>
        <v>0</v>
      </c>
      <c r="FN490" s="147">
        <f>PV(0.05,'PV factor'!S441,,-CH490)</f>
        <v>0</v>
      </c>
      <c r="FO490" s="147">
        <f>PV(0.05,'PV factor'!T441,,-CI490)</f>
        <v>0</v>
      </c>
      <c r="FP490" s="147">
        <f>PV(0.05,'PV factor'!U441,,-CJ490)</f>
        <v>0</v>
      </c>
      <c r="FQ490" s="147">
        <f>PV(0.05,'PV factor'!V441,,-CK490)</f>
        <v>0</v>
      </c>
      <c r="FR490" s="147">
        <f>PV(0.05,'PV factor'!W441,,-CL490)</f>
        <v>0</v>
      </c>
      <c r="FS490" s="147">
        <f>PV(0.05,'PV factor'!X441,,-CM490)</f>
        <v>0</v>
      </c>
      <c r="FT490" s="147">
        <f>PV(0.05,'PV factor'!Y441,,-CN490)</f>
        <v>0</v>
      </c>
      <c r="FU490" s="147">
        <f>PV(0.05,'PV factor'!Z441,,-CO490)</f>
        <v>0</v>
      </c>
      <c r="FV490" s="147">
        <f>PV(0.05,'PV factor'!AA441,,-CP490)</f>
        <v>0</v>
      </c>
      <c r="FW490" s="147">
        <f>PV(0.05,'PV factor'!AB441,,-CQ490)</f>
        <v>0</v>
      </c>
      <c r="FX490" s="147">
        <f>PV(0.05,'PV factor'!AC441,,-CR490)</f>
        <v>0</v>
      </c>
      <c r="FY490" s="147">
        <f>PV(0.05,'PV factor'!AD441,,-CS490)</f>
        <v>0</v>
      </c>
      <c r="FZ490" s="147">
        <f>PV(0.05,'PV factor'!AE441,,-CT490)</f>
        <v>0</v>
      </c>
      <c r="GA490" s="147">
        <f>PV(0.05,'PV factor'!AF441,,-CU490)</f>
        <v>0</v>
      </c>
      <c r="GB490" s="147">
        <f>PV(0.05,'PV factor'!AG441,,-CV490)</f>
        <v>0</v>
      </c>
      <c r="GC490" s="147">
        <f>PV(0.05,'PV factor'!AH441,,-CW490)</f>
        <v>0</v>
      </c>
      <c r="GD490" s="147">
        <f>PV(0.05,'PV factor'!AI441,,-CX490)</f>
        <v>0</v>
      </c>
      <c r="GE490" s="147">
        <f>PV(0.05,'PV factor'!AJ441,,-CY490)</f>
        <v>0</v>
      </c>
      <c r="GF490" s="147">
        <f>PV(0.05,'PV factor'!AK441,,-CZ490)</f>
        <v>0</v>
      </c>
      <c r="GG490" s="147">
        <f>PV(0.05,'PV factor'!AL441,,-DA490)</f>
        <v>0</v>
      </c>
      <c r="GH490" s="147">
        <f>PV(0.05,'PV factor'!AM441,,-DB490)</f>
        <v>0</v>
      </c>
      <c r="GI490" s="147">
        <f>PV(0.05,'PV factor'!AN441,,-DC490)</f>
        <v>0</v>
      </c>
      <c r="GJ490" s="147">
        <f>PV(0.05,'PV factor'!AO441,,-DD490)</f>
        <v>0</v>
      </c>
      <c r="GK490" s="147">
        <f>PV(0.05,'PV factor'!AP441,,-DE490)</f>
        <v>0</v>
      </c>
      <c r="GL490" s="147">
        <f>PV(0.05,'PV factor'!C441,,-DI490)</f>
        <v>2050.7936507936506</v>
      </c>
      <c r="GM490" s="147">
        <f>PV(0.05,'PV factor'!D441,,-DJ490)</f>
        <v>1953.1368102796673</v>
      </c>
      <c r="GN490" s="147">
        <f>PV(0.05,'PV factor'!E441,,-DK490)</f>
        <v>1860.1302955044453</v>
      </c>
      <c r="GO490" s="147">
        <f>PV(0.05,'PV factor'!F441,,-DL490)</f>
        <v>1771.5526623851856</v>
      </c>
      <c r="GP490" s="147">
        <f>PV(0.05,'PV factor'!G441,,-DM490)</f>
        <v>1687.1930117954153</v>
      </c>
      <c r="GQ490" s="147">
        <f>PV(0.05,'PV factor'!H441,,-DN490)</f>
        <v>1606.8504874242046</v>
      </c>
      <c r="GR490" s="147">
        <f>PV(0.05,'PV factor'!I441,,-DO490)</f>
        <v>1530.3337975468617</v>
      </c>
      <c r="GS490" s="147">
        <f>PV(0.05,'PV factor'!J441,,-DP490)</f>
        <v>1457.4607595684397</v>
      </c>
      <c r="GT490" s="147">
        <f>PV(0.05,'PV factor'!K441,,-DQ490)</f>
        <v>1388.0578662556568</v>
      </c>
      <c r="GU490" s="147">
        <f>PV(0.05,'PV factor'!L441,,-DR490)</f>
        <v>1321.9598726244349</v>
      </c>
      <c r="GV490" s="147">
        <f>PV(0.05,'PV factor'!M441,,-DS490)</f>
        <v>1259.0094024994621</v>
      </c>
      <c r="GW490" s="147">
        <f>PV(0.05,'PV factor'!N441,,-DT490)</f>
        <v>1199.0565738090113</v>
      </c>
      <c r="GX490" s="147">
        <f>PV(0.05,'PV factor'!O441,,-DU490)</f>
        <v>1141.9586417228682</v>
      </c>
      <c r="GY490" s="147">
        <f>PV(0.05,'PV factor'!P441,,-DV490)</f>
        <v>1087.5796587836835</v>
      </c>
      <c r="GZ490" s="147">
        <f>PV(0.05,'PV factor'!Q441,,-DW490)</f>
        <v>1035.790151222556</v>
      </c>
      <c r="HA490" s="147">
        <f>PV(0.05,'PV factor'!R441,,-DX490)</f>
        <v>986.46681068814837</v>
      </c>
      <c r="HB490" s="147">
        <f>PV(0.05,'PV factor'!S441,,-DY490)</f>
        <v>939.49220065537941</v>
      </c>
      <c r="HC490" s="147">
        <f>PV(0.05,'PV factor'!T441,,-DZ490)</f>
        <v>894.75447681464698</v>
      </c>
      <c r="HD490" s="147">
        <f>PV(0.05,'PV factor'!U441,,-EA490)</f>
        <v>852.14712077585432</v>
      </c>
      <c r="HE490" s="147">
        <f>PV(0.05,'PV factor'!V441,,-EB490)</f>
        <v>811.56868645319469</v>
      </c>
      <c r="HF490" s="147">
        <f>PV(0.05,'PV factor'!W441,,-EC490)</f>
        <v>772.92255852685207</v>
      </c>
      <c r="HG490" s="147">
        <f>PV(0.05,'PV factor'!X441,,-ED490)</f>
        <v>736.1167224065257</v>
      </c>
      <c r="HH490" s="147">
        <f>PV(0.05,'PV factor'!Y441,,-EE490)</f>
        <v>701.06354514907218</v>
      </c>
      <c r="HI490" s="147">
        <f>PV(0.05,'PV factor'!Z441,,-EF490)</f>
        <v>667.67956680864006</v>
      </c>
      <c r="HJ490" s="147">
        <f>PV(0.05,'PV factor'!AA441,,-EG490)</f>
        <v>635.88530172251433</v>
      </c>
      <c r="HK490" s="147">
        <f>PV(0.05,'PV factor'!AB441,,-EH490)</f>
        <v>605.6050492595374</v>
      </c>
      <c r="HL490" s="147">
        <f>PV(0.05,'PV factor'!AC441,,-EI490)</f>
        <v>576.76671358051192</v>
      </c>
      <c r="HM490" s="147">
        <f>PV(0.05,'PV factor'!AD441,,-EJ490)</f>
        <v>549.30163198143987</v>
      </c>
      <c r="HN490" s="147">
        <f>PV(0.05,'PV factor'!AE441,,-EK490)</f>
        <v>523.14441141089526</v>
      </c>
      <c r="HO490" s="147">
        <f>PV(0.05,'PV factor'!AF441,,-EL490)</f>
        <v>498.23277277228101</v>
      </c>
      <c r="HP490" s="147">
        <f>PV(0.05,'PV factor'!AG441,,-EM490)</f>
        <v>474.50740264026769</v>
      </c>
      <c r="HQ490" s="147">
        <f>PV(0.05,'PV factor'!AH441,,-EN490)</f>
        <v>451.91181203835015</v>
      </c>
      <c r="HR490" s="147">
        <f>PV(0.05,'PV factor'!AI441,,-EO490)</f>
        <v>430.39220194128586</v>
      </c>
      <c r="HS490" s="147">
        <f>PV(0.05,'PV factor'!AJ441,,-EP490)</f>
        <v>409.89733518217696</v>
      </c>
      <c r="HT490" s="147">
        <f>PV(0.05,'PV factor'!AK441,,-EQ490)</f>
        <v>390.37841445921617</v>
      </c>
      <c r="HU490" s="147">
        <f>PV(0.05,'PV factor'!AL441,,-ER490)</f>
        <v>371.78896615163444</v>
      </c>
      <c r="HV490" s="147">
        <f>PV(0.05,'PV factor'!AM441,,-ES490)</f>
        <v>354.08472966822336</v>
      </c>
      <c r="HW490" s="147">
        <f>PV(0.05,'PV factor'!AN441,,-ET490)</f>
        <v>337.22355206497451</v>
      </c>
      <c r="HX490" s="147">
        <f>PV(0.05,'PV factor'!AO441,,-EU490)</f>
        <v>321.1652876809282</v>
      </c>
      <c r="HY490" s="147">
        <f>PV(0.05,'PV factor'!AP441,,-EV490)</f>
        <v>305.87170255326492</v>
      </c>
      <c r="HZ490" s="147">
        <f t="shared" si="753"/>
        <v>0</v>
      </c>
      <c r="IA490" s="147">
        <f t="shared" si="754"/>
        <v>16627.46921417796</v>
      </c>
      <c r="IB490" s="401">
        <f t="shared" si="755"/>
        <v>0</v>
      </c>
    </row>
    <row r="491" spans="1:236" s="180" customFormat="1" ht="90" customHeight="1" x14ac:dyDescent="0.25">
      <c r="A491" s="137" t="s">
        <v>2026</v>
      </c>
      <c r="B491" s="138" t="s">
        <v>2027</v>
      </c>
      <c r="C491" s="138" t="s">
        <v>2120</v>
      </c>
      <c r="D491" s="142" t="s">
        <v>73</v>
      </c>
      <c r="E491" s="138" t="s">
        <v>2044</v>
      </c>
      <c r="F491" s="118" t="s">
        <v>3558</v>
      </c>
      <c r="G491" s="118" t="s">
        <v>3559</v>
      </c>
      <c r="H491" s="142" t="s">
        <v>77</v>
      </c>
      <c r="I491" s="118" t="s">
        <v>2040</v>
      </c>
      <c r="J491" s="142">
        <v>40</v>
      </c>
      <c r="K491" s="227" t="s">
        <v>94</v>
      </c>
      <c r="L491" s="142"/>
      <c r="M491" s="142"/>
      <c r="N491" s="142" t="s">
        <v>96</v>
      </c>
      <c r="O491" s="142" t="s">
        <v>217</v>
      </c>
      <c r="P491" s="142" t="s">
        <v>225</v>
      </c>
      <c r="Q491" s="112" t="s">
        <v>100</v>
      </c>
      <c r="R491" s="73" t="s">
        <v>162</v>
      </c>
      <c r="S491" s="142" t="s">
        <v>99</v>
      </c>
      <c r="T491" s="142" t="s">
        <v>2073</v>
      </c>
      <c r="U491" s="142" t="s">
        <v>87</v>
      </c>
      <c r="V491" s="117">
        <v>1</v>
      </c>
      <c r="W491" s="132">
        <v>440243</v>
      </c>
      <c r="X491" s="133">
        <v>10000</v>
      </c>
      <c r="Y491" s="133">
        <v>0</v>
      </c>
      <c r="Z491" s="133">
        <v>440243</v>
      </c>
      <c r="AA491" s="134">
        <v>0</v>
      </c>
      <c r="AB491" s="134">
        <v>0</v>
      </c>
      <c r="AC491" s="134">
        <v>0</v>
      </c>
      <c r="AD491" s="134">
        <v>0</v>
      </c>
      <c r="AE491" s="139">
        <v>0</v>
      </c>
      <c r="AF491" s="139">
        <v>0</v>
      </c>
      <c r="AG491" s="139">
        <v>0</v>
      </c>
      <c r="AH491" s="139">
        <v>0</v>
      </c>
      <c r="AI491" s="116" t="s">
        <v>88</v>
      </c>
      <c r="AJ491" s="136">
        <v>0</v>
      </c>
      <c r="AK491" s="136">
        <v>0</v>
      </c>
      <c r="AL491" s="136">
        <v>0</v>
      </c>
      <c r="AM491" s="136">
        <v>0</v>
      </c>
      <c r="AN491" s="136">
        <v>0</v>
      </c>
      <c r="AO491" s="136">
        <v>0</v>
      </c>
      <c r="AP491" s="136">
        <v>0</v>
      </c>
      <c r="AQ491" s="139">
        <v>0</v>
      </c>
      <c r="AR491" s="139">
        <v>0</v>
      </c>
      <c r="AS491" s="139">
        <v>0</v>
      </c>
      <c r="AT491" s="139">
        <v>0</v>
      </c>
      <c r="AU491" s="122" t="s">
        <v>2121</v>
      </c>
      <c r="AV491" s="230">
        <f t="shared" si="721"/>
        <v>0</v>
      </c>
      <c r="AW491" s="230">
        <f t="shared" si="722"/>
        <v>0</v>
      </c>
      <c r="AX491" s="230" t="str">
        <f t="shared" si="723"/>
        <v>B1</v>
      </c>
      <c r="AY491" s="141">
        <f t="shared" si="724"/>
        <v>8</v>
      </c>
      <c r="AZ491" s="70">
        <f t="shared" si="725"/>
        <v>1</v>
      </c>
      <c r="BA491" s="70">
        <f t="shared" si="726"/>
        <v>1</v>
      </c>
      <c r="BB491" s="70">
        <f t="shared" si="727"/>
        <v>1</v>
      </c>
      <c r="BC491" s="70">
        <f t="shared" si="728"/>
        <v>1</v>
      </c>
      <c r="BD491" s="70">
        <f t="shared" si="729"/>
        <v>1</v>
      </c>
      <c r="BE491" s="70">
        <f t="shared" si="730"/>
        <v>1</v>
      </c>
      <c r="BF491" s="70">
        <f t="shared" si="731"/>
        <v>1</v>
      </c>
      <c r="BG491" s="71">
        <f t="shared" si="732"/>
        <v>0</v>
      </c>
      <c r="BH491" s="71">
        <f t="shared" si="733"/>
        <v>0</v>
      </c>
      <c r="BI491" s="71">
        <f t="shared" si="734"/>
        <v>0</v>
      </c>
      <c r="BJ491" s="71">
        <f t="shared" si="735"/>
        <v>0</v>
      </c>
      <c r="BK491" s="71">
        <f t="shared" si="736"/>
        <v>0</v>
      </c>
      <c r="BL491" s="70">
        <f t="shared" si="737"/>
        <v>1</v>
      </c>
      <c r="BM491" s="70">
        <f t="shared" si="738"/>
        <v>1</v>
      </c>
      <c r="BN491" s="70">
        <f t="shared" si="739"/>
        <v>1</v>
      </c>
      <c r="BO491" s="70">
        <f t="shared" si="740"/>
        <v>0</v>
      </c>
      <c r="BP491" s="144">
        <f t="shared" si="741"/>
        <v>0</v>
      </c>
      <c r="BQ491" s="144">
        <f t="shared" si="742"/>
        <v>440243</v>
      </c>
      <c r="BR491" s="144">
        <f t="shared" si="743"/>
        <v>0</v>
      </c>
      <c r="BS491" s="144">
        <f t="shared" si="744"/>
        <v>0</v>
      </c>
      <c r="BT491" s="144">
        <f t="shared" si="745"/>
        <v>0</v>
      </c>
      <c r="BU491" s="144">
        <f t="shared" si="746"/>
        <v>0</v>
      </c>
      <c r="BV491" s="144">
        <f t="shared" si="747"/>
        <v>0</v>
      </c>
      <c r="BW491" s="144">
        <f t="shared" si="748"/>
        <v>0</v>
      </c>
      <c r="BX491" s="144">
        <f t="shared" si="749"/>
        <v>0</v>
      </c>
      <c r="BY491" s="144">
        <f t="shared" si="750"/>
        <v>0</v>
      </c>
      <c r="BZ491" s="9">
        <v>0</v>
      </c>
      <c r="CA491" s="9">
        <v>0</v>
      </c>
      <c r="CB491" s="9">
        <v>0</v>
      </c>
      <c r="CC491" s="9">
        <v>0</v>
      </c>
      <c r="CD491" s="9">
        <v>0</v>
      </c>
      <c r="CE491" s="9">
        <v>0</v>
      </c>
      <c r="CF491" s="9">
        <v>0</v>
      </c>
      <c r="CG491" s="9">
        <v>0</v>
      </c>
      <c r="CH491" s="9">
        <v>0</v>
      </c>
      <c r="CI491" s="9">
        <v>0</v>
      </c>
      <c r="CJ491" s="9">
        <v>0</v>
      </c>
      <c r="CK491" s="9">
        <v>0</v>
      </c>
      <c r="CL491" s="9">
        <v>0</v>
      </c>
      <c r="CM491" s="9">
        <v>0</v>
      </c>
      <c r="CN491" s="9">
        <v>0</v>
      </c>
      <c r="CO491" s="9">
        <v>0</v>
      </c>
      <c r="CP491" s="9">
        <v>0</v>
      </c>
      <c r="CQ491" s="9">
        <v>0</v>
      </c>
      <c r="CR491" s="9">
        <v>0</v>
      </c>
      <c r="CS491" s="9">
        <v>0</v>
      </c>
      <c r="CT491" s="9">
        <v>0</v>
      </c>
      <c r="CU491" s="9">
        <v>0</v>
      </c>
      <c r="CV491" s="9">
        <v>0</v>
      </c>
      <c r="CW491" s="9">
        <v>0</v>
      </c>
      <c r="CX491" s="9">
        <v>0</v>
      </c>
      <c r="CY491" s="9">
        <v>0</v>
      </c>
      <c r="CZ491" s="9">
        <v>0</v>
      </c>
      <c r="DA491" s="9">
        <v>0</v>
      </c>
      <c r="DB491" s="9">
        <v>0</v>
      </c>
      <c r="DC491" s="9">
        <v>0</v>
      </c>
      <c r="DD491" s="9">
        <v>0</v>
      </c>
      <c r="DE491" s="9">
        <v>0</v>
      </c>
      <c r="DF491" s="9">
        <v>0</v>
      </c>
      <c r="DG491" s="144">
        <f t="shared" si="751"/>
        <v>0</v>
      </c>
      <c r="DH491" s="144">
        <f t="shared" ref="DH491:EW491" si="794">DG491</f>
        <v>0</v>
      </c>
      <c r="DI491" s="144">
        <f t="shared" si="794"/>
        <v>0</v>
      </c>
      <c r="DJ491" s="144">
        <f t="shared" si="794"/>
        <v>0</v>
      </c>
      <c r="DK491" s="144">
        <f t="shared" si="794"/>
        <v>0</v>
      </c>
      <c r="DL491" s="144">
        <f t="shared" si="794"/>
        <v>0</v>
      </c>
      <c r="DM491" s="144">
        <f t="shared" si="794"/>
        <v>0</v>
      </c>
      <c r="DN491" s="144">
        <f t="shared" si="794"/>
        <v>0</v>
      </c>
      <c r="DO491" s="144">
        <f t="shared" si="794"/>
        <v>0</v>
      </c>
      <c r="DP491" s="144">
        <f t="shared" si="794"/>
        <v>0</v>
      </c>
      <c r="DQ491" s="144">
        <f t="shared" si="794"/>
        <v>0</v>
      </c>
      <c r="DR491" s="144">
        <f t="shared" si="794"/>
        <v>0</v>
      </c>
      <c r="DS491" s="144">
        <f t="shared" si="794"/>
        <v>0</v>
      </c>
      <c r="DT491" s="144">
        <f t="shared" si="794"/>
        <v>0</v>
      </c>
      <c r="DU491" s="144">
        <f t="shared" si="794"/>
        <v>0</v>
      </c>
      <c r="DV491" s="144">
        <f t="shared" si="794"/>
        <v>0</v>
      </c>
      <c r="DW491" s="144">
        <f t="shared" si="794"/>
        <v>0</v>
      </c>
      <c r="DX491" s="144">
        <f t="shared" si="794"/>
        <v>0</v>
      </c>
      <c r="DY491" s="144">
        <f t="shared" si="794"/>
        <v>0</v>
      </c>
      <c r="DZ491" s="144">
        <f t="shared" si="794"/>
        <v>0</v>
      </c>
      <c r="EA491" s="144">
        <f t="shared" si="794"/>
        <v>0</v>
      </c>
      <c r="EB491" s="144">
        <f t="shared" si="794"/>
        <v>0</v>
      </c>
      <c r="EC491" s="144">
        <f t="shared" si="794"/>
        <v>0</v>
      </c>
      <c r="ED491" s="144">
        <f t="shared" si="794"/>
        <v>0</v>
      </c>
      <c r="EE491" s="144">
        <f t="shared" si="794"/>
        <v>0</v>
      </c>
      <c r="EF491" s="144">
        <f t="shared" si="794"/>
        <v>0</v>
      </c>
      <c r="EG491" s="144">
        <f t="shared" si="794"/>
        <v>0</v>
      </c>
      <c r="EH491" s="144">
        <f t="shared" si="794"/>
        <v>0</v>
      </c>
      <c r="EI491" s="144">
        <f t="shared" si="794"/>
        <v>0</v>
      </c>
      <c r="EJ491" s="144">
        <f t="shared" si="794"/>
        <v>0</v>
      </c>
      <c r="EK491" s="144">
        <f t="shared" si="794"/>
        <v>0</v>
      </c>
      <c r="EL491" s="144">
        <f t="shared" si="794"/>
        <v>0</v>
      </c>
      <c r="EM491" s="144">
        <f t="shared" si="794"/>
        <v>0</v>
      </c>
      <c r="EN491" s="144">
        <f t="shared" si="794"/>
        <v>0</v>
      </c>
      <c r="EO491" s="144">
        <f t="shared" si="794"/>
        <v>0</v>
      </c>
      <c r="EP491" s="144">
        <f t="shared" si="794"/>
        <v>0</v>
      </c>
      <c r="EQ491" s="144">
        <f t="shared" si="794"/>
        <v>0</v>
      </c>
      <c r="ER491" s="144">
        <f t="shared" si="794"/>
        <v>0</v>
      </c>
      <c r="ES491" s="144">
        <f t="shared" si="794"/>
        <v>0</v>
      </c>
      <c r="ET491" s="144">
        <f t="shared" si="794"/>
        <v>0</v>
      </c>
      <c r="EU491" s="144">
        <f t="shared" si="794"/>
        <v>0</v>
      </c>
      <c r="EV491" s="144">
        <f t="shared" si="794"/>
        <v>0</v>
      </c>
      <c r="EW491" s="144">
        <f t="shared" si="794"/>
        <v>0</v>
      </c>
      <c r="EX491" s="147">
        <f>PV(0.05,'PV factor'!C191,,-BR491)</f>
        <v>0</v>
      </c>
      <c r="EY491" s="147">
        <f>PV(0.05,'PV factor'!D191,,-BS491)</f>
        <v>0</v>
      </c>
      <c r="EZ491" s="147">
        <f>PV(0.05,'PV factor'!E191,,-BT491)</f>
        <v>0</v>
      </c>
      <c r="FA491" s="147">
        <f>PV(0.05,'PV factor'!F191,,-BU491)</f>
        <v>0</v>
      </c>
      <c r="FB491" s="147">
        <f>PV(0.05,'PV factor'!G191,,-BV491)</f>
        <v>0</v>
      </c>
      <c r="FC491" s="147">
        <f>PV(0.05,'PV factor'!H191,,-BW491)</f>
        <v>0</v>
      </c>
      <c r="FD491" s="147">
        <f>PV(0.05,'PV factor'!I191,,-BX491)</f>
        <v>0</v>
      </c>
      <c r="FE491" s="147">
        <f>PV(0.05,'PV factor'!J191,,-BY491)</f>
        <v>0</v>
      </c>
      <c r="FF491" s="147">
        <f>PV(0.05,'PV factor'!K191,,-BZ491)</f>
        <v>0</v>
      </c>
      <c r="FG491" s="147">
        <f>PV(0.05,'PV factor'!L191,,-CA491)</f>
        <v>0</v>
      </c>
      <c r="FH491" s="147">
        <f>PV(0.05,'PV factor'!M191,,-CB491)</f>
        <v>0</v>
      </c>
      <c r="FI491" s="147">
        <f>PV(0.05,'PV factor'!N191,,-CC491)</f>
        <v>0</v>
      </c>
      <c r="FJ491" s="147">
        <f>PV(0.05,'PV factor'!O191,,-CD491)</f>
        <v>0</v>
      </c>
      <c r="FK491" s="147">
        <f>PV(0.05,'PV factor'!P191,,-CE491)</f>
        <v>0</v>
      </c>
      <c r="FL491" s="147">
        <f>PV(0.05,'PV factor'!Q191,,-CF491)</f>
        <v>0</v>
      </c>
      <c r="FM491" s="147">
        <f>PV(0.05,'PV factor'!R191,,-CG491)</f>
        <v>0</v>
      </c>
      <c r="FN491" s="147">
        <f>PV(0.05,'PV factor'!S191,,-CH491)</f>
        <v>0</v>
      </c>
      <c r="FO491" s="147">
        <f>PV(0.05,'PV factor'!T191,,-CI491)</f>
        <v>0</v>
      </c>
      <c r="FP491" s="147">
        <f>PV(0.05,'PV factor'!U191,,-CJ491)</f>
        <v>0</v>
      </c>
      <c r="FQ491" s="147">
        <f>PV(0.05,'PV factor'!V191,,-CK491)</f>
        <v>0</v>
      </c>
      <c r="FR491" s="147">
        <f>PV(0.05,'PV factor'!W191,,-CL491)</f>
        <v>0</v>
      </c>
      <c r="FS491" s="147">
        <f>PV(0.05,'PV factor'!X191,,-CM491)</f>
        <v>0</v>
      </c>
      <c r="FT491" s="147">
        <f>PV(0.05,'PV factor'!Y191,,-CN491)</f>
        <v>0</v>
      </c>
      <c r="FU491" s="147">
        <f>PV(0.05,'PV factor'!Z191,,-CO491)</f>
        <v>0</v>
      </c>
      <c r="FV491" s="147">
        <f>PV(0.05,'PV factor'!AA191,,-CP491)</f>
        <v>0</v>
      </c>
      <c r="FW491" s="147">
        <f>PV(0.05,'PV factor'!AB191,,-CQ491)</f>
        <v>0</v>
      </c>
      <c r="FX491" s="147">
        <f>PV(0.05,'PV factor'!AC191,,-CR491)</f>
        <v>0</v>
      </c>
      <c r="FY491" s="147">
        <f>PV(0.05,'PV factor'!AD191,,-CS491)</f>
        <v>0</v>
      </c>
      <c r="FZ491" s="147">
        <f>PV(0.05,'PV factor'!AE191,,-CT491)</f>
        <v>0</v>
      </c>
      <c r="GA491" s="147">
        <f>PV(0.05,'PV factor'!AF191,,-CU491)</f>
        <v>0</v>
      </c>
      <c r="GB491" s="147">
        <f>PV(0.05,'PV factor'!AG191,,-CV491)</f>
        <v>0</v>
      </c>
      <c r="GC491" s="147">
        <f>PV(0.05,'PV factor'!AH191,,-CW491)</f>
        <v>0</v>
      </c>
      <c r="GD491" s="147">
        <f>PV(0.05,'PV factor'!AI191,,-CX491)</f>
        <v>0</v>
      </c>
      <c r="GE491" s="147">
        <f>PV(0.05,'PV factor'!AJ191,,-CY491)</f>
        <v>0</v>
      </c>
      <c r="GF491" s="147">
        <f>PV(0.05,'PV factor'!AK191,,-CZ491)</f>
        <v>0</v>
      </c>
      <c r="GG491" s="147">
        <f>PV(0.05,'PV factor'!AL191,,-DA491)</f>
        <v>0</v>
      </c>
      <c r="GH491" s="147">
        <f>PV(0.05,'PV factor'!AM191,,-DB491)</f>
        <v>0</v>
      </c>
      <c r="GI491" s="147">
        <f>PV(0.05,'PV factor'!AN191,,-DC491)</f>
        <v>0</v>
      </c>
      <c r="GJ491" s="147">
        <f>PV(0.05,'PV factor'!AO191,,-DD491)</f>
        <v>0</v>
      </c>
      <c r="GK491" s="147">
        <f>PV(0.05,'PV factor'!AP191,,-DE491)</f>
        <v>0</v>
      </c>
      <c r="GL491" s="147">
        <f>PV(0.05,'PV factor'!C191,,-DI491)</f>
        <v>0</v>
      </c>
      <c r="GM491" s="147">
        <f>PV(0.05,'PV factor'!D191,,-DJ491)</f>
        <v>0</v>
      </c>
      <c r="GN491" s="147">
        <f>PV(0.05,'PV factor'!E191,,-DK491)</f>
        <v>0</v>
      </c>
      <c r="GO491" s="147">
        <f>PV(0.05,'PV factor'!F191,,-DL491)</f>
        <v>0</v>
      </c>
      <c r="GP491" s="147">
        <f>PV(0.05,'PV factor'!G191,,-DM491)</f>
        <v>0</v>
      </c>
      <c r="GQ491" s="147">
        <f>PV(0.05,'PV factor'!H191,,-DN491)</f>
        <v>0</v>
      </c>
      <c r="GR491" s="147">
        <f>PV(0.05,'PV factor'!I191,,-DO491)</f>
        <v>0</v>
      </c>
      <c r="GS491" s="147">
        <f>PV(0.05,'PV factor'!J191,,-DP491)</f>
        <v>0</v>
      </c>
      <c r="GT491" s="147">
        <f>PV(0.05,'PV factor'!K191,,-DQ491)</f>
        <v>0</v>
      </c>
      <c r="GU491" s="147">
        <f>PV(0.05,'PV factor'!L191,,-DR491)</f>
        <v>0</v>
      </c>
      <c r="GV491" s="147">
        <f>PV(0.05,'PV factor'!M191,,-DS491)</f>
        <v>0</v>
      </c>
      <c r="GW491" s="147">
        <f>PV(0.05,'PV factor'!N191,,-DT491)</f>
        <v>0</v>
      </c>
      <c r="GX491" s="147">
        <f>PV(0.05,'PV factor'!O191,,-DU491)</f>
        <v>0</v>
      </c>
      <c r="GY491" s="147">
        <f>PV(0.05,'PV factor'!P191,,-DV491)</f>
        <v>0</v>
      </c>
      <c r="GZ491" s="147">
        <f>PV(0.05,'PV factor'!Q191,,-DW491)</f>
        <v>0</v>
      </c>
      <c r="HA491" s="147">
        <f>PV(0.05,'PV factor'!R191,,-DX491)</f>
        <v>0</v>
      </c>
      <c r="HB491" s="147">
        <f>PV(0.05,'PV factor'!S191,,-DY491)</f>
        <v>0</v>
      </c>
      <c r="HC491" s="147">
        <f>PV(0.05,'PV factor'!T191,,-DZ491)</f>
        <v>0</v>
      </c>
      <c r="HD491" s="147">
        <f>PV(0.05,'PV factor'!U191,,-EA491)</f>
        <v>0</v>
      </c>
      <c r="HE491" s="147">
        <f>PV(0.05,'PV factor'!V191,,-EB491)</f>
        <v>0</v>
      </c>
      <c r="HF491" s="147">
        <f>PV(0.05,'PV factor'!W191,,-EC491)</f>
        <v>0</v>
      </c>
      <c r="HG491" s="147">
        <f>PV(0.05,'PV factor'!X191,,-ED491)</f>
        <v>0</v>
      </c>
      <c r="HH491" s="147">
        <f>PV(0.05,'PV factor'!Y191,,-EE491)</f>
        <v>0</v>
      </c>
      <c r="HI491" s="147">
        <f>PV(0.05,'PV factor'!Z191,,-EF491)</f>
        <v>0</v>
      </c>
      <c r="HJ491" s="147">
        <f>PV(0.05,'PV factor'!AA191,,-EG491)</f>
        <v>0</v>
      </c>
      <c r="HK491" s="147">
        <f>PV(0.05,'PV factor'!AB191,,-EH491)</f>
        <v>0</v>
      </c>
      <c r="HL491" s="147">
        <f>PV(0.05,'PV factor'!AC191,,-EI491)</f>
        <v>0</v>
      </c>
      <c r="HM491" s="147">
        <f>PV(0.05,'PV factor'!AD191,,-EJ491)</f>
        <v>0</v>
      </c>
      <c r="HN491" s="147">
        <f>PV(0.05,'PV factor'!AE191,,-EK491)</f>
        <v>0</v>
      </c>
      <c r="HO491" s="147">
        <f>PV(0.05,'PV factor'!AF191,,-EL491)</f>
        <v>0</v>
      </c>
      <c r="HP491" s="147">
        <f>PV(0.05,'PV factor'!AG191,,-EM491)</f>
        <v>0</v>
      </c>
      <c r="HQ491" s="147">
        <f>PV(0.05,'PV factor'!AH191,,-EN491)</f>
        <v>0</v>
      </c>
      <c r="HR491" s="147">
        <f>PV(0.05,'PV factor'!AI191,,-EO491)</f>
        <v>0</v>
      </c>
      <c r="HS491" s="147">
        <f>PV(0.05,'PV factor'!AJ191,,-EP491)</f>
        <v>0</v>
      </c>
      <c r="HT491" s="147">
        <f>PV(0.05,'PV factor'!AK191,,-EQ491)</f>
        <v>0</v>
      </c>
      <c r="HU491" s="147">
        <f>PV(0.05,'PV factor'!AL191,,-ER491)</f>
        <v>0</v>
      </c>
      <c r="HV491" s="147">
        <f>PV(0.05,'PV factor'!AM191,,-ES491)</f>
        <v>0</v>
      </c>
      <c r="HW491" s="147">
        <f>PV(0.05,'PV factor'!AN191,,-ET491)</f>
        <v>0</v>
      </c>
      <c r="HX491" s="147">
        <f>PV(0.05,'PV factor'!AO191,,-EU491)</f>
        <v>0</v>
      </c>
      <c r="HY491" s="147">
        <f>PV(0.05,'PV factor'!AP191,,-EV491)</f>
        <v>0</v>
      </c>
      <c r="HZ491" s="147">
        <f t="shared" si="753"/>
        <v>0</v>
      </c>
      <c r="IA491" s="147">
        <f t="shared" si="754"/>
        <v>0</v>
      </c>
      <c r="IB491" s="401">
        <f t="shared" si="755"/>
        <v>0</v>
      </c>
    </row>
    <row r="492" spans="1:236" s="180" customFormat="1" ht="90" customHeight="1" x14ac:dyDescent="0.25">
      <c r="A492" s="137" t="s">
        <v>2026</v>
      </c>
      <c r="B492" s="138" t="s">
        <v>2027</v>
      </c>
      <c r="C492" s="138" t="s">
        <v>3518</v>
      </c>
      <c r="D492" s="121" t="s">
        <v>73</v>
      </c>
      <c r="E492" s="138" t="s">
        <v>2127</v>
      </c>
      <c r="F492" s="118" t="s">
        <v>2038</v>
      </c>
      <c r="G492" s="118" t="s">
        <v>2039</v>
      </c>
      <c r="H492" s="142" t="s">
        <v>77</v>
      </c>
      <c r="I492" s="118" t="s">
        <v>2040</v>
      </c>
      <c r="J492" s="142">
        <v>40</v>
      </c>
      <c r="K492" s="227" t="s">
        <v>79</v>
      </c>
      <c r="L492" s="142"/>
      <c r="M492" s="142"/>
      <c r="N492" s="142" t="s">
        <v>81</v>
      </c>
      <c r="O492" s="13" t="s">
        <v>217</v>
      </c>
      <c r="P492" s="142" t="s">
        <v>218</v>
      </c>
      <c r="Q492" s="112" t="s">
        <v>100</v>
      </c>
      <c r="R492" s="73" t="s">
        <v>162</v>
      </c>
      <c r="S492" s="142" t="s">
        <v>99</v>
      </c>
      <c r="T492" s="142" t="s">
        <v>2034</v>
      </c>
      <c r="U492" s="79" t="s">
        <v>87</v>
      </c>
      <c r="V492" s="117">
        <v>1</v>
      </c>
      <c r="W492" s="136">
        <v>404805</v>
      </c>
      <c r="X492" s="136">
        <v>20000</v>
      </c>
      <c r="Y492" s="136">
        <v>0</v>
      </c>
      <c r="Z492" s="136">
        <v>312067</v>
      </c>
      <c r="AA492" s="136">
        <v>0</v>
      </c>
      <c r="AB492" s="136">
        <v>0</v>
      </c>
      <c r="AC492" s="136">
        <v>0</v>
      </c>
      <c r="AD492" s="136">
        <v>0</v>
      </c>
      <c r="AE492" s="139">
        <v>0</v>
      </c>
      <c r="AF492" s="139">
        <v>0</v>
      </c>
      <c r="AG492" s="139">
        <v>0</v>
      </c>
      <c r="AH492" s="139">
        <v>0</v>
      </c>
      <c r="AI492" s="116" t="s">
        <v>88</v>
      </c>
      <c r="AJ492" s="136">
        <v>0</v>
      </c>
      <c r="AK492" s="136">
        <v>0</v>
      </c>
      <c r="AL492" s="136">
        <v>0</v>
      </c>
      <c r="AM492" s="136">
        <v>0</v>
      </c>
      <c r="AN492" s="136">
        <v>0</v>
      </c>
      <c r="AO492" s="136">
        <v>0</v>
      </c>
      <c r="AP492" s="136">
        <v>0</v>
      </c>
      <c r="AQ492" s="139">
        <v>0</v>
      </c>
      <c r="AR492" s="139">
        <v>0</v>
      </c>
      <c r="AS492" s="139">
        <v>0</v>
      </c>
      <c r="AT492" s="139">
        <v>0</v>
      </c>
      <c r="AU492" s="118" t="s">
        <v>2042</v>
      </c>
      <c r="AV492" s="230">
        <f t="shared" si="721"/>
        <v>0</v>
      </c>
      <c r="AW492" s="230">
        <f t="shared" si="722"/>
        <v>0</v>
      </c>
      <c r="AX492" s="230" t="str">
        <f t="shared" si="723"/>
        <v>B3</v>
      </c>
      <c r="AY492" s="141">
        <f t="shared" si="724"/>
        <v>8</v>
      </c>
      <c r="AZ492" s="70">
        <f t="shared" si="725"/>
        <v>0</v>
      </c>
      <c r="BA492" s="70">
        <f t="shared" si="726"/>
        <v>1</v>
      </c>
      <c r="BB492" s="70">
        <f t="shared" si="727"/>
        <v>1</v>
      </c>
      <c r="BC492" s="70">
        <f t="shared" si="728"/>
        <v>1</v>
      </c>
      <c r="BD492" s="70">
        <f t="shared" si="729"/>
        <v>1</v>
      </c>
      <c r="BE492" s="70">
        <f t="shared" si="730"/>
        <v>1</v>
      </c>
      <c r="BF492" s="70">
        <f t="shared" si="731"/>
        <v>1</v>
      </c>
      <c r="BG492" s="71">
        <f t="shared" si="732"/>
        <v>0</v>
      </c>
      <c r="BH492" s="71">
        <f t="shared" si="733"/>
        <v>1</v>
      </c>
      <c r="BI492" s="71">
        <f t="shared" si="734"/>
        <v>0</v>
      </c>
      <c r="BJ492" s="71">
        <f t="shared" si="735"/>
        <v>0</v>
      </c>
      <c r="BK492" s="71">
        <f t="shared" si="736"/>
        <v>1</v>
      </c>
      <c r="BL492" s="70">
        <f t="shared" si="737"/>
        <v>1</v>
      </c>
      <c r="BM492" s="70">
        <f t="shared" si="738"/>
        <v>1</v>
      </c>
      <c r="BN492" s="70">
        <f t="shared" si="739"/>
        <v>1</v>
      </c>
      <c r="BO492" s="70">
        <f t="shared" si="740"/>
        <v>0</v>
      </c>
      <c r="BP492" s="144">
        <f t="shared" si="741"/>
        <v>0</v>
      </c>
      <c r="BQ492" s="144">
        <f t="shared" si="742"/>
        <v>312067</v>
      </c>
      <c r="BR492" s="144">
        <f t="shared" si="743"/>
        <v>0</v>
      </c>
      <c r="BS492" s="144">
        <f t="shared" si="744"/>
        <v>0</v>
      </c>
      <c r="BT492" s="144">
        <f t="shared" si="745"/>
        <v>0</v>
      </c>
      <c r="BU492" s="144">
        <f t="shared" si="746"/>
        <v>0</v>
      </c>
      <c r="BV492" s="144">
        <f t="shared" si="747"/>
        <v>0</v>
      </c>
      <c r="BW492" s="144">
        <f t="shared" si="748"/>
        <v>0</v>
      </c>
      <c r="BX492" s="144">
        <f t="shared" si="749"/>
        <v>0</v>
      </c>
      <c r="BY492" s="144">
        <f t="shared" si="750"/>
        <v>0</v>
      </c>
      <c r="BZ492" s="9">
        <v>0</v>
      </c>
      <c r="CA492" s="9">
        <v>0</v>
      </c>
      <c r="CB492" s="9">
        <v>0</v>
      </c>
      <c r="CC492" s="9">
        <v>0</v>
      </c>
      <c r="CD492" s="9">
        <v>0</v>
      </c>
      <c r="CE492" s="9">
        <v>0</v>
      </c>
      <c r="CF492" s="9">
        <v>0</v>
      </c>
      <c r="CG492" s="9">
        <v>0</v>
      </c>
      <c r="CH492" s="9">
        <v>0</v>
      </c>
      <c r="CI492" s="9">
        <v>0</v>
      </c>
      <c r="CJ492" s="9">
        <v>0</v>
      </c>
      <c r="CK492" s="9">
        <v>0</v>
      </c>
      <c r="CL492" s="9">
        <v>0</v>
      </c>
      <c r="CM492" s="9">
        <v>0</v>
      </c>
      <c r="CN492" s="9">
        <v>0</v>
      </c>
      <c r="CO492" s="9">
        <v>0</v>
      </c>
      <c r="CP492" s="9">
        <v>0</v>
      </c>
      <c r="CQ492" s="9">
        <v>0</v>
      </c>
      <c r="CR492" s="9">
        <v>0</v>
      </c>
      <c r="CS492" s="9">
        <v>0</v>
      </c>
      <c r="CT492" s="9">
        <v>0</v>
      </c>
      <c r="CU492" s="9">
        <v>0</v>
      </c>
      <c r="CV492" s="9">
        <v>0</v>
      </c>
      <c r="CW492" s="9">
        <v>0</v>
      </c>
      <c r="CX492" s="9">
        <v>0</v>
      </c>
      <c r="CY492" s="9">
        <v>0</v>
      </c>
      <c r="CZ492" s="9">
        <v>0</v>
      </c>
      <c r="DA492" s="9">
        <v>0</v>
      </c>
      <c r="DB492" s="9">
        <v>0</v>
      </c>
      <c r="DC492" s="9">
        <v>0</v>
      </c>
      <c r="DD492" s="9">
        <v>0</v>
      </c>
      <c r="DE492" s="9">
        <v>0</v>
      </c>
      <c r="DF492" s="9">
        <v>0</v>
      </c>
      <c r="DG492" s="144">
        <f t="shared" si="751"/>
        <v>0</v>
      </c>
      <c r="DH492" s="144">
        <f t="shared" ref="DH492:EW492" si="795">DG492</f>
        <v>0</v>
      </c>
      <c r="DI492" s="144">
        <f t="shared" si="795"/>
        <v>0</v>
      </c>
      <c r="DJ492" s="144">
        <f t="shared" si="795"/>
        <v>0</v>
      </c>
      <c r="DK492" s="144">
        <f t="shared" si="795"/>
        <v>0</v>
      </c>
      <c r="DL492" s="144">
        <f t="shared" si="795"/>
        <v>0</v>
      </c>
      <c r="DM492" s="144">
        <f t="shared" si="795"/>
        <v>0</v>
      </c>
      <c r="DN492" s="144">
        <f t="shared" si="795"/>
        <v>0</v>
      </c>
      <c r="DO492" s="144">
        <f t="shared" si="795"/>
        <v>0</v>
      </c>
      <c r="DP492" s="144">
        <f t="shared" si="795"/>
        <v>0</v>
      </c>
      <c r="DQ492" s="144">
        <f t="shared" si="795"/>
        <v>0</v>
      </c>
      <c r="DR492" s="144">
        <f t="shared" si="795"/>
        <v>0</v>
      </c>
      <c r="DS492" s="144">
        <f t="shared" si="795"/>
        <v>0</v>
      </c>
      <c r="DT492" s="144">
        <f t="shared" si="795"/>
        <v>0</v>
      </c>
      <c r="DU492" s="144">
        <f t="shared" si="795"/>
        <v>0</v>
      </c>
      <c r="DV492" s="144">
        <f t="shared" si="795"/>
        <v>0</v>
      </c>
      <c r="DW492" s="144">
        <f t="shared" si="795"/>
        <v>0</v>
      </c>
      <c r="DX492" s="144">
        <f t="shared" si="795"/>
        <v>0</v>
      </c>
      <c r="DY492" s="144">
        <f t="shared" si="795"/>
        <v>0</v>
      </c>
      <c r="DZ492" s="144">
        <f t="shared" si="795"/>
        <v>0</v>
      </c>
      <c r="EA492" s="144">
        <f t="shared" si="795"/>
        <v>0</v>
      </c>
      <c r="EB492" s="144">
        <f t="shared" si="795"/>
        <v>0</v>
      </c>
      <c r="EC492" s="144">
        <f t="shared" si="795"/>
        <v>0</v>
      </c>
      <c r="ED492" s="144">
        <f t="shared" si="795"/>
        <v>0</v>
      </c>
      <c r="EE492" s="144">
        <f t="shared" si="795"/>
        <v>0</v>
      </c>
      <c r="EF492" s="144">
        <f t="shared" si="795"/>
        <v>0</v>
      </c>
      <c r="EG492" s="144">
        <f t="shared" si="795"/>
        <v>0</v>
      </c>
      <c r="EH492" s="144">
        <f t="shared" si="795"/>
        <v>0</v>
      </c>
      <c r="EI492" s="144">
        <f t="shared" si="795"/>
        <v>0</v>
      </c>
      <c r="EJ492" s="144">
        <f t="shared" si="795"/>
        <v>0</v>
      </c>
      <c r="EK492" s="144">
        <f t="shared" si="795"/>
        <v>0</v>
      </c>
      <c r="EL492" s="144">
        <f t="shared" si="795"/>
        <v>0</v>
      </c>
      <c r="EM492" s="144">
        <f t="shared" si="795"/>
        <v>0</v>
      </c>
      <c r="EN492" s="144">
        <f t="shared" si="795"/>
        <v>0</v>
      </c>
      <c r="EO492" s="144">
        <f t="shared" si="795"/>
        <v>0</v>
      </c>
      <c r="EP492" s="144">
        <f t="shared" si="795"/>
        <v>0</v>
      </c>
      <c r="EQ492" s="144">
        <f t="shared" si="795"/>
        <v>0</v>
      </c>
      <c r="ER492" s="144">
        <f t="shared" si="795"/>
        <v>0</v>
      </c>
      <c r="ES492" s="144">
        <f t="shared" si="795"/>
        <v>0</v>
      </c>
      <c r="ET492" s="144">
        <f t="shared" si="795"/>
        <v>0</v>
      </c>
      <c r="EU492" s="144">
        <f t="shared" si="795"/>
        <v>0</v>
      </c>
      <c r="EV492" s="144">
        <f t="shared" si="795"/>
        <v>0</v>
      </c>
      <c r="EW492" s="144">
        <f t="shared" si="795"/>
        <v>0</v>
      </c>
      <c r="EX492" s="147">
        <f>PV(0.05,'PV factor'!C193,,-BR492)</f>
        <v>0</v>
      </c>
      <c r="EY492" s="147">
        <f>PV(0.05,'PV factor'!D193,,-BS492)</f>
        <v>0</v>
      </c>
      <c r="EZ492" s="147">
        <f>PV(0.05,'PV factor'!E193,,-BT492)</f>
        <v>0</v>
      </c>
      <c r="FA492" s="147">
        <f>PV(0.05,'PV factor'!F193,,-BU492)</f>
        <v>0</v>
      </c>
      <c r="FB492" s="147">
        <f>PV(0.05,'PV factor'!G193,,-BV492)</f>
        <v>0</v>
      </c>
      <c r="FC492" s="147">
        <f>PV(0.05,'PV factor'!H193,,-BW492)</f>
        <v>0</v>
      </c>
      <c r="FD492" s="147">
        <f>PV(0.05,'PV factor'!I193,,-BX492)</f>
        <v>0</v>
      </c>
      <c r="FE492" s="147">
        <f>PV(0.05,'PV factor'!J193,,-BY492)</f>
        <v>0</v>
      </c>
      <c r="FF492" s="147">
        <f>PV(0.05,'PV factor'!K193,,-BZ492)</f>
        <v>0</v>
      </c>
      <c r="FG492" s="147">
        <f>PV(0.05,'PV factor'!L193,,-CA492)</f>
        <v>0</v>
      </c>
      <c r="FH492" s="147">
        <f>PV(0.05,'PV factor'!M193,,-CB492)</f>
        <v>0</v>
      </c>
      <c r="FI492" s="147">
        <f>PV(0.05,'PV factor'!N193,,-CC492)</f>
        <v>0</v>
      </c>
      <c r="FJ492" s="147">
        <f>PV(0.05,'PV factor'!O193,,-CD492)</f>
        <v>0</v>
      </c>
      <c r="FK492" s="147">
        <f>PV(0.05,'PV factor'!P193,,-CE492)</f>
        <v>0</v>
      </c>
      <c r="FL492" s="147">
        <f>PV(0.05,'PV factor'!Q193,,-CF492)</f>
        <v>0</v>
      </c>
      <c r="FM492" s="147">
        <f>PV(0.05,'PV factor'!R193,,-CG492)</f>
        <v>0</v>
      </c>
      <c r="FN492" s="147">
        <f>PV(0.05,'PV factor'!S193,,-CH492)</f>
        <v>0</v>
      </c>
      <c r="FO492" s="147">
        <f>PV(0.05,'PV factor'!T193,,-CI492)</f>
        <v>0</v>
      </c>
      <c r="FP492" s="147">
        <f>PV(0.05,'PV factor'!U193,,-CJ492)</f>
        <v>0</v>
      </c>
      <c r="FQ492" s="147">
        <f>PV(0.05,'PV factor'!V193,,-CK492)</f>
        <v>0</v>
      </c>
      <c r="FR492" s="147">
        <f>PV(0.05,'PV factor'!W193,,-CL492)</f>
        <v>0</v>
      </c>
      <c r="FS492" s="147">
        <f>PV(0.05,'PV factor'!X193,,-CM492)</f>
        <v>0</v>
      </c>
      <c r="FT492" s="147">
        <f>PV(0.05,'PV factor'!Y193,,-CN492)</f>
        <v>0</v>
      </c>
      <c r="FU492" s="147">
        <f>PV(0.05,'PV factor'!Z193,,-CO492)</f>
        <v>0</v>
      </c>
      <c r="FV492" s="147">
        <f>PV(0.05,'PV factor'!AA193,,-CP492)</f>
        <v>0</v>
      </c>
      <c r="FW492" s="147">
        <f>PV(0.05,'PV factor'!AB193,,-CQ492)</f>
        <v>0</v>
      </c>
      <c r="FX492" s="147">
        <f>PV(0.05,'PV factor'!AC193,,-CR492)</f>
        <v>0</v>
      </c>
      <c r="FY492" s="147">
        <f>PV(0.05,'PV factor'!AD193,,-CS492)</f>
        <v>0</v>
      </c>
      <c r="FZ492" s="147">
        <f>PV(0.05,'PV factor'!AE193,,-CT492)</f>
        <v>0</v>
      </c>
      <c r="GA492" s="147">
        <f>PV(0.05,'PV factor'!AF193,,-CU492)</f>
        <v>0</v>
      </c>
      <c r="GB492" s="147">
        <f>PV(0.05,'PV factor'!AG193,,-CV492)</f>
        <v>0</v>
      </c>
      <c r="GC492" s="147">
        <f>PV(0.05,'PV factor'!AH193,,-CW492)</f>
        <v>0</v>
      </c>
      <c r="GD492" s="147">
        <f>PV(0.05,'PV factor'!AI193,,-CX492)</f>
        <v>0</v>
      </c>
      <c r="GE492" s="147">
        <f>PV(0.05,'PV factor'!AJ193,,-CY492)</f>
        <v>0</v>
      </c>
      <c r="GF492" s="147">
        <f>PV(0.05,'PV factor'!AK193,,-CZ492)</f>
        <v>0</v>
      </c>
      <c r="GG492" s="147">
        <f>PV(0.05,'PV factor'!AL193,,-DA492)</f>
        <v>0</v>
      </c>
      <c r="GH492" s="147">
        <f>PV(0.05,'PV factor'!AM193,,-DB492)</f>
        <v>0</v>
      </c>
      <c r="GI492" s="147">
        <f>PV(0.05,'PV factor'!AN193,,-DC492)</f>
        <v>0</v>
      </c>
      <c r="GJ492" s="147">
        <f>PV(0.05,'PV factor'!AO193,,-DD492)</f>
        <v>0</v>
      </c>
      <c r="GK492" s="147">
        <f>PV(0.05,'PV factor'!AP193,,-DE492)</f>
        <v>0</v>
      </c>
      <c r="GL492" s="147">
        <f>PV(0.05,'PV factor'!C193,,-DI492)</f>
        <v>0</v>
      </c>
      <c r="GM492" s="147">
        <f>PV(0.05,'PV factor'!D193,,-DJ492)</f>
        <v>0</v>
      </c>
      <c r="GN492" s="147">
        <f>PV(0.05,'PV factor'!E193,,-DK492)</f>
        <v>0</v>
      </c>
      <c r="GO492" s="147">
        <f>PV(0.05,'PV factor'!F193,,-DL492)</f>
        <v>0</v>
      </c>
      <c r="GP492" s="147">
        <f>PV(0.05,'PV factor'!G193,,-DM492)</f>
        <v>0</v>
      </c>
      <c r="GQ492" s="147">
        <f>PV(0.05,'PV factor'!H193,,-DN492)</f>
        <v>0</v>
      </c>
      <c r="GR492" s="147">
        <f>PV(0.05,'PV factor'!I193,,-DO492)</f>
        <v>0</v>
      </c>
      <c r="GS492" s="147">
        <f>PV(0.05,'PV factor'!J193,,-DP492)</f>
        <v>0</v>
      </c>
      <c r="GT492" s="147">
        <f>PV(0.05,'PV factor'!K193,,-DQ492)</f>
        <v>0</v>
      </c>
      <c r="GU492" s="147">
        <f>PV(0.05,'PV factor'!L193,,-DR492)</f>
        <v>0</v>
      </c>
      <c r="GV492" s="147">
        <f>PV(0.05,'PV factor'!M193,,-DS492)</f>
        <v>0</v>
      </c>
      <c r="GW492" s="147">
        <f>PV(0.05,'PV factor'!N193,,-DT492)</f>
        <v>0</v>
      </c>
      <c r="GX492" s="147">
        <f>PV(0.05,'PV factor'!O193,,-DU492)</f>
        <v>0</v>
      </c>
      <c r="GY492" s="147">
        <f>PV(0.05,'PV factor'!P193,,-DV492)</f>
        <v>0</v>
      </c>
      <c r="GZ492" s="147">
        <f>PV(0.05,'PV factor'!Q193,,-DW492)</f>
        <v>0</v>
      </c>
      <c r="HA492" s="147">
        <f>PV(0.05,'PV factor'!R193,,-DX492)</f>
        <v>0</v>
      </c>
      <c r="HB492" s="147">
        <f>PV(0.05,'PV factor'!S193,,-DY492)</f>
        <v>0</v>
      </c>
      <c r="HC492" s="147">
        <f>PV(0.05,'PV factor'!T193,,-DZ492)</f>
        <v>0</v>
      </c>
      <c r="HD492" s="147">
        <f>PV(0.05,'PV factor'!U193,,-EA492)</f>
        <v>0</v>
      </c>
      <c r="HE492" s="147">
        <f>PV(0.05,'PV factor'!V193,,-EB492)</f>
        <v>0</v>
      </c>
      <c r="HF492" s="147">
        <f>PV(0.05,'PV factor'!W193,,-EC492)</f>
        <v>0</v>
      </c>
      <c r="HG492" s="147">
        <f>PV(0.05,'PV factor'!X193,,-ED492)</f>
        <v>0</v>
      </c>
      <c r="HH492" s="147">
        <f>PV(0.05,'PV factor'!Y193,,-EE492)</f>
        <v>0</v>
      </c>
      <c r="HI492" s="147">
        <f>PV(0.05,'PV factor'!Z193,,-EF492)</f>
        <v>0</v>
      </c>
      <c r="HJ492" s="147">
        <f>PV(0.05,'PV factor'!AA193,,-EG492)</f>
        <v>0</v>
      </c>
      <c r="HK492" s="147">
        <f>PV(0.05,'PV factor'!AB193,,-EH492)</f>
        <v>0</v>
      </c>
      <c r="HL492" s="147">
        <f>PV(0.05,'PV factor'!AC193,,-EI492)</f>
        <v>0</v>
      </c>
      <c r="HM492" s="147">
        <f>PV(0.05,'PV factor'!AD193,,-EJ492)</f>
        <v>0</v>
      </c>
      <c r="HN492" s="147">
        <f>PV(0.05,'PV factor'!AE193,,-EK492)</f>
        <v>0</v>
      </c>
      <c r="HO492" s="147">
        <f>PV(0.05,'PV factor'!AF193,,-EL492)</f>
        <v>0</v>
      </c>
      <c r="HP492" s="147">
        <f>PV(0.05,'PV factor'!AG193,,-EM492)</f>
        <v>0</v>
      </c>
      <c r="HQ492" s="147">
        <f>PV(0.05,'PV factor'!AH193,,-EN492)</f>
        <v>0</v>
      </c>
      <c r="HR492" s="147">
        <f>PV(0.05,'PV factor'!AI193,,-EO492)</f>
        <v>0</v>
      </c>
      <c r="HS492" s="147">
        <f>PV(0.05,'PV factor'!AJ193,,-EP492)</f>
        <v>0</v>
      </c>
      <c r="HT492" s="147">
        <f>PV(0.05,'PV factor'!AK193,,-EQ492)</f>
        <v>0</v>
      </c>
      <c r="HU492" s="147">
        <f>PV(0.05,'PV factor'!AL193,,-ER492)</f>
        <v>0</v>
      </c>
      <c r="HV492" s="147">
        <f>PV(0.05,'PV factor'!AM193,,-ES492)</f>
        <v>0</v>
      </c>
      <c r="HW492" s="147">
        <f>PV(0.05,'PV factor'!AN193,,-ET492)</f>
        <v>0</v>
      </c>
      <c r="HX492" s="147">
        <f>PV(0.05,'PV factor'!AO193,,-EU492)</f>
        <v>0</v>
      </c>
      <c r="HY492" s="147">
        <f>PV(0.05,'PV factor'!AP193,,-EV492)</f>
        <v>0</v>
      </c>
      <c r="HZ492" s="147">
        <f t="shared" si="753"/>
        <v>0</v>
      </c>
      <c r="IA492" s="147">
        <f t="shared" si="754"/>
        <v>0</v>
      </c>
      <c r="IB492" s="401">
        <f t="shared" si="755"/>
        <v>0</v>
      </c>
    </row>
    <row r="493" spans="1:236" s="180" customFormat="1" ht="90" customHeight="1" x14ac:dyDescent="0.25">
      <c r="A493" s="137" t="s">
        <v>2026</v>
      </c>
      <c r="B493" s="138" t="s">
        <v>2027</v>
      </c>
      <c r="C493" s="138" t="s">
        <v>2122</v>
      </c>
      <c r="D493" s="121" t="s">
        <v>73</v>
      </c>
      <c r="E493" s="138" t="s">
        <v>2123</v>
      </c>
      <c r="F493" s="118" t="s">
        <v>2124</v>
      </c>
      <c r="G493" s="118" t="s">
        <v>2070</v>
      </c>
      <c r="H493" s="142" t="s">
        <v>77</v>
      </c>
      <c r="I493" s="118" t="s">
        <v>2125</v>
      </c>
      <c r="J493" s="142">
        <v>40</v>
      </c>
      <c r="K493" s="227" t="s">
        <v>94</v>
      </c>
      <c r="L493" s="142"/>
      <c r="M493" s="142"/>
      <c r="N493" s="142" t="s">
        <v>96</v>
      </c>
      <c r="O493" s="142" t="s">
        <v>217</v>
      </c>
      <c r="P493" s="142" t="s">
        <v>225</v>
      </c>
      <c r="Q493" s="112" t="s">
        <v>100</v>
      </c>
      <c r="R493" s="73" t="s">
        <v>162</v>
      </c>
      <c r="S493" s="142" t="s">
        <v>99</v>
      </c>
      <c r="T493" s="142" t="s">
        <v>2073</v>
      </c>
      <c r="U493" s="142" t="s">
        <v>87</v>
      </c>
      <c r="V493" s="117">
        <v>1</v>
      </c>
      <c r="W493" s="136">
        <v>158807</v>
      </c>
      <c r="X493" s="136">
        <v>0</v>
      </c>
      <c r="Y493" s="136">
        <v>0</v>
      </c>
      <c r="Z493" s="136">
        <v>158807</v>
      </c>
      <c r="AA493" s="136">
        <v>0</v>
      </c>
      <c r="AB493" s="136">
        <v>0</v>
      </c>
      <c r="AC493" s="136">
        <v>0</v>
      </c>
      <c r="AD493" s="136">
        <v>0</v>
      </c>
      <c r="AE493" s="139">
        <v>0</v>
      </c>
      <c r="AF493" s="139">
        <v>0</v>
      </c>
      <c r="AG493" s="139">
        <v>0</v>
      </c>
      <c r="AH493" s="139">
        <v>0</v>
      </c>
      <c r="AI493" s="116" t="s">
        <v>88</v>
      </c>
      <c r="AJ493" s="134">
        <v>0</v>
      </c>
      <c r="AK493" s="136">
        <v>0</v>
      </c>
      <c r="AL493" s="136">
        <v>0</v>
      </c>
      <c r="AM493" s="136">
        <v>0</v>
      </c>
      <c r="AN493" s="136">
        <v>0</v>
      </c>
      <c r="AO493" s="136">
        <v>0</v>
      </c>
      <c r="AP493" s="136">
        <v>0</v>
      </c>
      <c r="AQ493" s="139">
        <v>0</v>
      </c>
      <c r="AR493" s="139">
        <v>0</v>
      </c>
      <c r="AS493" s="139">
        <v>0</v>
      </c>
      <c r="AT493" s="139">
        <v>0</v>
      </c>
      <c r="AU493" s="118" t="s">
        <v>2126</v>
      </c>
      <c r="AV493" s="230">
        <f t="shared" si="721"/>
        <v>1</v>
      </c>
      <c r="AW493" s="230">
        <f t="shared" si="722"/>
        <v>0</v>
      </c>
      <c r="AX493" s="230" t="str">
        <f t="shared" si="723"/>
        <v>B1</v>
      </c>
      <c r="AY493" s="141">
        <f t="shared" si="724"/>
        <v>8</v>
      </c>
      <c r="AZ493" s="70">
        <f t="shared" si="725"/>
        <v>1</v>
      </c>
      <c r="BA493" s="70">
        <f t="shared" si="726"/>
        <v>1</v>
      </c>
      <c r="BB493" s="70">
        <f t="shared" si="727"/>
        <v>1</v>
      </c>
      <c r="BC493" s="70">
        <f t="shared" si="728"/>
        <v>1</v>
      </c>
      <c r="BD493" s="70">
        <f t="shared" si="729"/>
        <v>1</v>
      </c>
      <c r="BE493" s="70">
        <f t="shared" si="730"/>
        <v>1</v>
      </c>
      <c r="BF493" s="70">
        <f t="shared" si="731"/>
        <v>1</v>
      </c>
      <c r="BG493" s="71">
        <f t="shared" si="732"/>
        <v>0</v>
      </c>
      <c r="BH493" s="71">
        <f t="shared" si="733"/>
        <v>0</v>
      </c>
      <c r="BI493" s="71">
        <f t="shared" si="734"/>
        <v>0</v>
      </c>
      <c r="BJ493" s="71">
        <f t="shared" si="735"/>
        <v>0</v>
      </c>
      <c r="BK493" s="71">
        <f t="shared" si="736"/>
        <v>0</v>
      </c>
      <c r="BL493" s="70">
        <f t="shared" si="737"/>
        <v>1</v>
      </c>
      <c r="BM493" s="70">
        <f t="shared" si="738"/>
        <v>1</v>
      </c>
      <c r="BN493" s="70">
        <f t="shared" si="739"/>
        <v>1</v>
      </c>
      <c r="BO493" s="70">
        <f t="shared" si="740"/>
        <v>0</v>
      </c>
      <c r="BP493" s="144">
        <f t="shared" si="741"/>
        <v>0</v>
      </c>
      <c r="BQ493" s="144">
        <f t="shared" si="742"/>
        <v>158807</v>
      </c>
      <c r="BR493" s="144">
        <f t="shared" si="743"/>
        <v>0</v>
      </c>
      <c r="BS493" s="144">
        <f t="shared" si="744"/>
        <v>0</v>
      </c>
      <c r="BT493" s="144">
        <f t="shared" si="745"/>
        <v>0</v>
      </c>
      <c r="BU493" s="144">
        <f t="shared" si="746"/>
        <v>0</v>
      </c>
      <c r="BV493" s="144">
        <f t="shared" si="747"/>
        <v>0</v>
      </c>
      <c r="BW493" s="144">
        <f t="shared" si="748"/>
        <v>0</v>
      </c>
      <c r="BX493" s="144">
        <f t="shared" si="749"/>
        <v>0</v>
      </c>
      <c r="BY493" s="144">
        <f t="shared" si="750"/>
        <v>0</v>
      </c>
      <c r="BZ493" s="9">
        <v>0</v>
      </c>
      <c r="CA493" s="9">
        <v>0</v>
      </c>
      <c r="CB493" s="9">
        <v>0</v>
      </c>
      <c r="CC493" s="9">
        <v>0</v>
      </c>
      <c r="CD493" s="9">
        <v>0</v>
      </c>
      <c r="CE493" s="9">
        <v>0</v>
      </c>
      <c r="CF493" s="9">
        <v>0</v>
      </c>
      <c r="CG493" s="9">
        <v>0</v>
      </c>
      <c r="CH493" s="9">
        <v>0</v>
      </c>
      <c r="CI493" s="9">
        <v>0</v>
      </c>
      <c r="CJ493" s="9">
        <v>0</v>
      </c>
      <c r="CK493" s="9">
        <v>0</v>
      </c>
      <c r="CL493" s="9">
        <v>0</v>
      </c>
      <c r="CM493" s="9">
        <v>0</v>
      </c>
      <c r="CN493" s="9">
        <v>0</v>
      </c>
      <c r="CO493" s="9">
        <v>0</v>
      </c>
      <c r="CP493" s="9">
        <v>0</v>
      </c>
      <c r="CQ493" s="9">
        <v>0</v>
      </c>
      <c r="CR493" s="9">
        <v>0</v>
      </c>
      <c r="CS493" s="9">
        <v>0</v>
      </c>
      <c r="CT493" s="9">
        <v>0</v>
      </c>
      <c r="CU493" s="9">
        <v>0</v>
      </c>
      <c r="CV493" s="9">
        <v>0</v>
      </c>
      <c r="CW493" s="9">
        <v>0</v>
      </c>
      <c r="CX493" s="9">
        <v>0</v>
      </c>
      <c r="CY493" s="9">
        <v>0</v>
      </c>
      <c r="CZ493" s="9">
        <v>0</v>
      </c>
      <c r="DA493" s="9">
        <v>0</v>
      </c>
      <c r="DB493" s="9">
        <v>0</v>
      </c>
      <c r="DC493" s="9">
        <v>0</v>
      </c>
      <c r="DD493" s="9">
        <v>0</v>
      </c>
      <c r="DE493" s="9">
        <v>0</v>
      </c>
      <c r="DF493" s="9">
        <v>0</v>
      </c>
      <c r="DG493" s="144">
        <f t="shared" si="751"/>
        <v>0</v>
      </c>
      <c r="DH493" s="144">
        <f t="shared" ref="DH493:EW493" si="796">DG493</f>
        <v>0</v>
      </c>
      <c r="DI493" s="144">
        <f t="shared" si="796"/>
        <v>0</v>
      </c>
      <c r="DJ493" s="144">
        <f t="shared" si="796"/>
        <v>0</v>
      </c>
      <c r="DK493" s="144">
        <f t="shared" si="796"/>
        <v>0</v>
      </c>
      <c r="DL493" s="144">
        <f t="shared" si="796"/>
        <v>0</v>
      </c>
      <c r="DM493" s="144">
        <f t="shared" si="796"/>
        <v>0</v>
      </c>
      <c r="DN493" s="144">
        <f t="shared" si="796"/>
        <v>0</v>
      </c>
      <c r="DO493" s="144">
        <f t="shared" si="796"/>
        <v>0</v>
      </c>
      <c r="DP493" s="144">
        <f t="shared" si="796"/>
        <v>0</v>
      </c>
      <c r="DQ493" s="144">
        <f t="shared" si="796"/>
        <v>0</v>
      </c>
      <c r="DR493" s="144">
        <f t="shared" si="796"/>
        <v>0</v>
      </c>
      <c r="DS493" s="144">
        <f t="shared" si="796"/>
        <v>0</v>
      </c>
      <c r="DT493" s="144">
        <f t="shared" si="796"/>
        <v>0</v>
      </c>
      <c r="DU493" s="144">
        <f t="shared" si="796"/>
        <v>0</v>
      </c>
      <c r="DV493" s="144">
        <f t="shared" si="796"/>
        <v>0</v>
      </c>
      <c r="DW493" s="144">
        <f t="shared" si="796"/>
        <v>0</v>
      </c>
      <c r="DX493" s="144">
        <f t="shared" si="796"/>
        <v>0</v>
      </c>
      <c r="DY493" s="144">
        <f t="shared" si="796"/>
        <v>0</v>
      </c>
      <c r="DZ493" s="144">
        <f t="shared" si="796"/>
        <v>0</v>
      </c>
      <c r="EA493" s="144">
        <f t="shared" si="796"/>
        <v>0</v>
      </c>
      <c r="EB493" s="144">
        <f t="shared" si="796"/>
        <v>0</v>
      </c>
      <c r="EC493" s="144">
        <f t="shared" si="796"/>
        <v>0</v>
      </c>
      <c r="ED493" s="144">
        <f t="shared" si="796"/>
        <v>0</v>
      </c>
      <c r="EE493" s="144">
        <f t="shared" si="796"/>
        <v>0</v>
      </c>
      <c r="EF493" s="144">
        <f t="shared" si="796"/>
        <v>0</v>
      </c>
      <c r="EG493" s="144">
        <f t="shared" si="796"/>
        <v>0</v>
      </c>
      <c r="EH493" s="144">
        <f t="shared" si="796"/>
        <v>0</v>
      </c>
      <c r="EI493" s="144">
        <f t="shared" si="796"/>
        <v>0</v>
      </c>
      <c r="EJ493" s="144">
        <f t="shared" si="796"/>
        <v>0</v>
      </c>
      <c r="EK493" s="144">
        <f t="shared" si="796"/>
        <v>0</v>
      </c>
      <c r="EL493" s="144">
        <f t="shared" si="796"/>
        <v>0</v>
      </c>
      <c r="EM493" s="144">
        <f t="shared" si="796"/>
        <v>0</v>
      </c>
      <c r="EN493" s="144">
        <f t="shared" si="796"/>
        <v>0</v>
      </c>
      <c r="EO493" s="144">
        <f t="shared" si="796"/>
        <v>0</v>
      </c>
      <c r="EP493" s="144">
        <f t="shared" si="796"/>
        <v>0</v>
      </c>
      <c r="EQ493" s="144">
        <f t="shared" si="796"/>
        <v>0</v>
      </c>
      <c r="ER493" s="144">
        <f t="shared" si="796"/>
        <v>0</v>
      </c>
      <c r="ES493" s="144">
        <f t="shared" si="796"/>
        <v>0</v>
      </c>
      <c r="ET493" s="144">
        <f t="shared" si="796"/>
        <v>0</v>
      </c>
      <c r="EU493" s="144">
        <f t="shared" si="796"/>
        <v>0</v>
      </c>
      <c r="EV493" s="144">
        <f t="shared" si="796"/>
        <v>0</v>
      </c>
      <c r="EW493" s="144">
        <f t="shared" si="796"/>
        <v>0</v>
      </c>
      <c r="EX493" s="147">
        <f>PV(0.05,'PV factor'!C192,,-BR493)</f>
        <v>0</v>
      </c>
      <c r="EY493" s="147">
        <f>PV(0.05,'PV factor'!D192,,-BS493)</f>
        <v>0</v>
      </c>
      <c r="EZ493" s="147">
        <f>PV(0.05,'PV factor'!E192,,-BT493)</f>
        <v>0</v>
      </c>
      <c r="FA493" s="147">
        <f>PV(0.05,'PV factor'!F192,,-BU493)</f>
        <v>0</v>
      </c>
      <c r="FB493" s="147">
        <f>PV(0.05,'PV factor'!G192,,-BV493)</f>
        <v>0</v>
      </c>
      <c r="FC493" s="147">
        <f>PV(0.05,'PV factor'!H192,,-BW493)</f>
        <v>0</v>
      </c>
      <c r="FD493" s="147">
        <f>PV(0.05,'PV factor'!I192,,-BX493)</f>
        <v>0</v>
      </c>
      <c r="FE493" s="147">
        <f>PV(0.05,'PV factor'!J192,,-BY493)</f>
        <v>0</v>
      </c>
      <c r="FF493" s="147">
        <f>PV(0.05,'PV factor'!K192,,-BZ493)</f>
        <v>0</v>
      </c>
      <c r="FG493" s="147">
        <f>PV(0.05,'PV factor'!L192,,-CA493)</f>
        <v>0</v>
      </c>
      <c r="FH493" s="147">
        <f>PV(0.05,'PV factor'!M192,,-CB493)</f>
        <v>0</v>
      </c>
      <c r="FI493" s="147">
        <f>PV(0.05,'PV factor'!N192,,-CC493)</f>
        <v>0</v>
      </c>
      <c r="FJ493" s="147">
        <f>PV(0.05,'PV factor'!O192,,-CD493)</f>
        <v>0</v>
      </c>
      <c r="FK493" s="147">
        <f>PV(0.05,'PV factor'!P192,,-CE493)</f>
        <v>0</v>
      </c>
      <c r="FL493" s="147">
        <f>PV(0.05,'PV factor'!Q192,,-CF493)</f>
        <v>0</v>
      </c>
      <c r="FM493" s="147">
        <f>PV(0.05,'PV factor'!R192,,-CG493)</f>
        <v>0</v>
      </c>
      <c r="FN493" s="147">
        <f>PV(0.05,'PV factor'!S192,,-CH493)</f>
        <v>0</v>
      </c>
      <c r="FO493" s="147">
        <f>PV(0.05,'PV factor'!T192,,-CI493)</f>
        <v>0</v>
      </c>
      <c r="FP493" s="147">
        <f>PV(0.05,'PV factor'!U192,,-CJ493)</f>
        <v>0</v>
      </c>
      <c r="FQ493" s="147">
        <f>PV(0.05,'PV factor'!V192,,-CK493)</f>
        <v>0</v>
      </c>
      <c r="FR493" s="147">
        <f>PV(0.05,'PV factor'!W192,,-CL493)</f>
        <v>0</v>
      </c>
      <c r="FS493" s="147">
        <f>PV(0.05,'PV factor'!X192,,-CM493)</f>
        <v>0</v>
      </c>
      <c r="FT493" s="147">
        <f>PV(0.05,'PV factor'!Y192,,-CN493)</f>
        <v>0</v>
      </c>
      <c r="FU493" s="147">
        <f>PV(0.05,'PV factor'!Z192,,-CO493)</f>
        <v>0</v>
      </c>
      <c r="FV493" s="147">
        <f>PV(0.05,'PV factor'!AA192,,-CP493)</f>
        <v>0</v>
      </c>
      <c r="FW493" s="147">
        <f>PV(0.05,'PV factor'!AB192,,-CQ493)</f>
        <v>0</v>
      </c>
      <c r="FX493" s="147">
        <f>PV(0.05,'PV factor'!AC192,,-CR493)</f>
        <v>0</v>
      </c>
      <c r="FY493" s="147">
        <f>PV(0.05,'PV factor'!AD192,,-CS493)</f>
        <v>0</v>
      </c>
      <c r="FZ493" s="147">
        <f>PV(0.05,'PV factor'!AE192,,-CT493)</f>
        <v>0</v>
      </c>
      <c r="GA493" s="147">
        <f>PV(0.05,'PV factor'!AF192,,-CU493)</f>
        <v>0</v>
      </c>
      <c r="GB493" s="147">
        <f>PV(0.05,'PV factor'!AG192,,-CV493)</f>
        <v>0</v>
      </c>
      <c r="GC493" s="147">
        <f>PV(0.05,'PV factor'!AH192,,-CW493)</f>
        <v>0</v>
      </c>
      <c r="GD493" s="147">
        <f>PV(0.05,'PV factor'!AI192,,-CX493)</f>
        <v>0</v>
      </c>
      <c r="GE493" s="147">
        <f>PV(0.05,'PV factor'!AJ192,,-CY493)</f>
        <v>0</v>
      </c>
      <c r="GF493" s="147">
        <f>PV(0.05,'PV factor'!AK192,,-CZ493)</f>
        <v>0</v>
      </c>
      <c r="GG493" s="147">
        <f>PV(0.05,'PV factor'!AL192,,-DA493)</f>
        <v>0</v>
      </c>
      <c r="GH493" s="147">
        <f>PV(0.05,'PV factor'!AM192,,-DB493)</f>
        <v>0</v>
      </c>
      <c r="GI493" s="147">
        <f>PV(0.05,'PV factor'!AN192,,-DC493)</f>
        <v>0</v>
      </c>
      <c r="GJ493" s="147">
        <f>PV(0.05,'PV factor'!AO192,,-DD493)</f>
        <v>0</v>
      </c>
      <c r="GK493" s="147">
        <f>PV(0.05,'PV factor'!AP192,,-DE493)</f>
        <v>0</v>
      </c>
      <c r="GL493" s="147">
        <f>PV(0.05,'PV factor'!C192,,-DI493)</f>
        <v>0</v>
      </c>
      <c r="GM493" s="147">
        <f>PV(0.05,'PV factor'!D192,,-DJ493)</f>
        <v>0</v>
      </c>
      <c r="GN493" s="147">
        <f>PV(0.05,'PV factor'!E192,,-DK493)</f>
        <v>0</v>
      </c>
      <c r="GO493" s="147">
        <f>PV(0.05,'PV factor'!F192,,-DL493)</f>
        <v>0</v>
      </c>
      <c r="GP493" s="147">
        <f>PV(0.05,'PV factor'!G192,,-DM493)</f>
        <v>0</v>
      </c>
      <c r="GQ493" s="147">
        <f>PV(0.05,'PV factor'!H192,,-DN493)</f>
        <v>0</v>
      </c>
      <c r="GR493" s="147">
        <f>PV(0.05,'PV factor'!I192,,-DO493)</f>
        <v>0</v>
      </c>
      <c r="GS493" s="147">
        <f>PV(0.05,'PV factor'!J192,,-DP493)</f>
        <v>0</v>
      </c>
      <c r="GT493" s="147">
        <f>PV(0.05,'PV factor'!K192,,-DQ493)</f>
        <v>0</v>
      </c>
      <c r="GU493" s="147">
        <f>PV(0.05,'PV factor'!L192,,-DR493)</f>
        <v>0</v>
      </c>
      <c r="GV493" s="147">
        <f>PV(0.05,'PV factor'!M192,,-DS493)</f>
        <v>0</v>
      </c>
      <c r="GW493" s="147">
        <f>PV(0.05,'PV factor'!N192,,-DT493)</f>
        <v>0</v>
      </c>
      <c r="GX493" s="147">
        <f>PV(0.05,'PV factor'!O192,,-DU493)</f>
        <v>0</v>
      </c>
      <c r="GY493" s="147">
        <f>PV(0.05,'PV factor'!P192,,-DV493)</f>
        <v>0</v>
      </c>
      <c r="GZ493" s="147">
        <f>PV(0.05,'PV factor'!Q192,,-DW493)</f>
        <v>0</v>
      </c>
      <c r="HA493" s="147">
        <f>PV(0.05,'PV factor'!R192,,-DX493)</f>
        <v>0</v>
      </c>
      <c r="HB493" s="147">
        <f>PV(0.05,'PV factor'!S192,,-DY493)</f>
        <v>0</v>
      </c>
      <c r="HC493" s="147">
        <f>PV(0.05,'PV factor'!T192,,-DZ493)</f>
        <v>0</v>
      </c>
      <c r="HD493" s="147">
        <f>PV(0.05,'PV factor'!U192,,-EA493)</f>
        <v>0</v>
      </c>
      <c r="HE493" s="147">
        <f>PV(0.05,'PV factor'!V192,,-EB493)</f>
        <v>0</v>
      </c>
      <c r="HF493" s="147">
        <f>PV(0.05,'PV factor'!W192,,-EC493)</f>
        <v>0</v>
      </c>
      <c r="HG493" s="147">
        <f>PV(0.05,'PV factor'!X192,,-ED493)</f>
        <v>0</v>
      </c>
      <c r="HH493" s="147">
        <f>PV(0.05,'PV factor'!Y192,,-EE493)</f>
        <v>0</v>
      </c>
      <c r="HI493" s="147">
        <f>PV(0.05,'PV factor'!Z192,,-EF493)</f>
        <v>0</v>
      </c>
      <c r="HJ493" s="147">
        <f>PV(0.05,'PV factor'!AA192,,-EG493)</f>
        <v>0</v>
      </c>
      <c r="HK493" s="147">
        <f>PV(0.05,'PV factor'!AB192,,-EH493)</f>
        <v>0</v>
      </c>
      <c r="HL493" s="147">
        <f>PV(0.05,'PV factor'!AC192,,-EI493)</f>
        <v>0</v>
      </c>
      <c r="HM493" s="147">
        <f>PV(0.05,'PV factor'!AD192,,-EJ493)</f>
        <v>0</v>
      </c>
      <c r="HN493" s="147">
        <f>PV(0.05,'PV factor'!AE192,,-EK493)</f>
        <v>0</v>
      </c>
      <c r="HO493" s="147">
        <f>PV(0.05,'PV factor'!AF192,,-EL493)</f>
        <v>0</v>
      </c>
      <c r="HP493" s="147">
        <f>PV(0.05,'PV factor'!AG192,,-EM493)</f>
        <v>0</v>
      </c>
      <c r="HQ493" s="147">
        <f>PV(0.05,'PV factor'!AH192,,-EN493)</f>
        <v>0</v>
      </c>
      <c r="HR493" s="147">
        <f>PV(0.05,'PV factor'!AI192,,-EO493)</f>
        <v>0</v>
      </c>
      <c r="HS493" s="147">
        <f>PV(0.05,'PV factor'!AJ192,,-EP493)</f>
        <v>0</v>
      </c>
      <c r="HT493" s="147">
        <f>PV(0.05,'PV factor'!AK192,,-EQ493)</f>
        <v>0</v>
      </c>
      <c r="HU493" s="147">
        <f>PV(0.05,'PV factor'!AL192,,-ER493)</f>
        <v>0</v>
      </c>
      <c r="HV493" s="147">
        <f>PV(0.05,'PV factor'!AM192,,-ES493)</f>
        <v>0</v>
      </c>
      <c r="HW493" s="147">
        <f>PV(0.05,'PV factor'!AN192,,-ET493)</f>
        <v>0</v>
      </c>
      <c r="HX493" s="147">
        <f>PV(0.05,'PV factor'!AO192,,-EU493)</f>
        <v>0</v>
      </c>
      <c r="HY493" s="147">
        <f>PV(0.05,'PV factor'!AP192,,-EV493)</f>
        <v>0</v>
      </c>
      <c r="HZ493" s="147">
        <f t="shared" si="753"/>
        <v>0</v>
      </c>
      <c r="IA493" s="147">
        <f t="shared" si="754"/>
        <v>0</v>
      </c>
      <c r="IB493" s="401">
        <f t="shared" si="755"/>
        <v>0</v>
      </c>
    </row>
    <row r="494" spans="1:236" s="415" customFormat="1" ht="90" customHeight="1" x14ac:dyDescent="0.25">
      <c r="A494" s="137" t="s">
        <v>2026</v>
      </c>
      <c r="B494" s="138" t="s">
        <v>2027</v>
      </c>
      <c r="C494" s="138" t="s">
        <v>2128</v>
      </c>
      <c r="D494" s="121" t="s">
        <v>73</v>
      </c>
      <c r="E494" s="138" t="s">
        <v>2129</v>
      </c>
      <c r="F494" s="118" t="s">
        <v>2130</v>
      </c>
      <c r="G494" s="118" t="s">
        <v>2131</v>
      </c>
      <c r="H494" s="142" t="s">
        <v>77</v>
      </c>
      <c r="I494" s="118"/>
      <c r="J494" s="142">
        <v>40</v>
      </c>
      <c r="K494" s="227" t="s">
        <v>94</v>
      </c>
      <c r="L494" s="142"/>
      <c r="M494" s="142"/>
      <c r="N494" s="142" t="s">
        <v>81</v>
      </c>
      <c r="O494" s="13" t="s">
        <v>217</v>
      </c>
      <c r="P494" s="142" t="s">
        <v>218</v>
      </c>
      <c r="Q494" s="112" t="s">
        <v>100</v>
      </c>
      <c r="R494" s="73" t="s">
        <v>162</v>
      </c>
      <c r="S494" s="142" t="s">
        <v>99</v>
      </c>
      <c r="T494" s="142" t="s">
        <v>2034</v>
      </c>
      <c r="U494" s="142" t="s">
        <v>87</v>
      </c>
      <c r="V494" s="117">
        <v>1</v>
      </c>
      <c r="W494" s="136">
        <v>19981</v>
      </c>
      <c r="X494" s="136">
        <v>0</v>
      </c>
      <c r="Y494" s="136">
        <v>0</v>
      </c>
      <c r="Z494" s="136">
        <v>19981</v>
      </c>
      <c r="AA494" s="136">
        <v>0</v>
      </c>
      <c r="AB494" s="136">
        <v>0</v>
      </c>
      <c r="AC494" s="136">
        <v>0</v>
      </c>
      <c r="AD494" s="136">
        <v>0</v>
      </c>
      <c r="AE494" s="139">
        <v>0</v>
      </c>
      <c r="AF494" s="139">
        <v>0</v>
      </c>
      <c r="AG494" s="139">
        <v>0</v>
      </c>
      <c r="AH494" s="139">
        <v>0</v>
      </c>
      <c r="AI494" s="116" t="s">
        <v>88</v>
      </c>
      <c r="AJ494" s="134">
        <v>0</v>
      </c>
      <c r="AK494" s="136">
        <v>0</v>
      </c>
      <c r="AL494" s="136">
        <v>0</v>
      </c>
      <c r="AM494" s="136">
        <v>0</v>
      </c>
      <c r="AN494" s="136">
        <v>0</v>
      </c>
      <c r="AO494" s="136">
        <v>0</v>
      </c>
      <c r="AP494" s="136">
        <v>0</v>
      </c>
      <c r="AQ494" s="139">
        <v>0</v>
      </c>
      <c r="AR494" s="139">
        <v>0</v>
      </c>
      <c r="AS494" s="139">
        <v>0</v>
      </c>
      <c r="AT494" s="139">
        <v>0</v>
      </c>
      <c r="AU494" s="118" t="s">
        <v>2132</v>
      </c>
      <c r="AV494" s="230">
        <f t="shared" si="721"/>
        <v>1</v>
      </c>
      <c r="AW494" s="230">
        <f t="shared" si="722"/>
        <v>0</v>
      </c>
      <c r="AX494" s="230" t="str">
        <f t="shared" si="723"/>
        <v>B3</v>
      </c>
      <c r="AY494" s="141">
        <f t="shared" si="724"/>
        <v>8</v>
      </c>
      <c r="AZ494" s="70">
        <f t="shared" si="725"/>
        <v>1</v>
      </c>
      <c r="BA494" s="70">
        <f t="shared" si="726"/>
        <v>1</v>
      </c>
      <c r="BB494" s="70">
        <f t="shared" si="727"/>
        <v>1</v>
      </c>
      <c r="BC494" s="70">
        <f t="shared" si="728"/>
        <v>1</v>
      </c>
      <c r="BD494" s="70">
        <f t="shared" si="729"/>
        <v>1</v>
      </c>
      <c r="BE494" s="70">
        <f t="shared" si="730"/>
        <v>1</v>
      </c>
      <c r="BF494" s="70">
        <f t="shared" si="731"/>
        <v>1</v>
      </c>
      <c r="BG494" s="71">
        <f t="shared" si="732"/>
        <v>0</v>
      </c>
      <c r="BH494" s="71">
        <f t="shared" si="733"/>
        <v>1</v>
      </c>
      <c r="BI494" s="71">
        <f t="shared" si="734"/>
        <v>0</v>
      </c>
      <c r="BJ494" s="71">
        <f t="shared" si="735"/>
        <v>0</v>
      </c>
      <c r="BK494" s="71">
        <f t="shared" si="736"/>
        <v>1</v>
      </c>
      <c r="BL494" s="70">
        <f t="shared" si="737"/>
        <v>0</v>
      </c>
      <c r="BM494" s="70">
        <f t="shared" si="738"/>
        <v>1</v>
      </c>
      <c r="BN494" s="70">
        <f t="shared" si="739"/>
        <v>1</v>
      </c>
      <c r="BO494" s="70">
        <f t="shared" si="740"/>
        <v>0</v>
      </c>
      <c r="BP494" s="144">
        <f t="shared" si="741"/>
        <v>0</v>
      </c>
      <c r="BQ494" s="144">
        <f t="shared" si="742"/>
        <v>19981</v>
      </c>
      <c r="BR494" s="144">
        <f t="shared" si="743"/>
        <v>0</v>
      </c>
      <c r="BS494" s="144">
        <f t="shared" si="744"/>
        <v>0</v>
      </c>
      <c r="BT494" s="144">
        <f t="shared" si="745"/>
        <v>0</v>
      </c>
      <c r="BU494" s="144">
        <f t="shared" si="746"/>
        <v>0</v>
      </c>
      <c r="BV494" s="144">
        <f t="shared" si="747"/>
        <v>0</v>
      </c>
      <c r="BW494" s="144">
        <f t="shared" si="748"/>
        <v>0</v>
      </c>
      <c r="BX494" s="144">
        <f t="shared" si="749"/>
        <v>0</v>
      </c>
      <c r="BY494" s="144">
        <f t="shared" si="750"/>
        <v>0</v>
      </c>
      <c r="BZ494" s="9">
        <v>0</v>
      </c>
      <c r="CA494" s="9">
        <v>0</v>
      </c>
      <c r="CB494" s="9">
        <v>0</v>
      </c>
      <c r="CC494" s="9">
        <v>0</v>
      </c>
      <c r="CD494" s="9">
        <v>0</v>
      </c>
      <c r="CE494" s="9">
        <v>0</v>
      </c>
      <c r="CF494" s="9">
        <v>0</v>
      </c>
      <c r="CG494" s="9">
        <v>0</v>
      </c>
      <c r="CH494" s="9">
        <v>0</v>
      </c>
      <c r="CI494" s="9">
        <v>0</v>
      </c>
      <c r="CJ494" s="9">
        <v>0</v>
      </c>
      <c r="CK494" s="9">
        <v>0</v>
      </c>
      <c r="CL494" s="9">
        <v>0</v>
      </c>
      <c r="CM494" s="9">
        <v>0</v>
      </c>
      <c r="CN494" s="9">
        <v>0</v>
      </c>
      <c r="CO494" s="9">
        <v>0</v>
      </c>
      <c r="CP494" s="9">
        <v>0</v>
      </c>
      <c r="CQ494" s="9">
        <v>0</v>
      </c>
      <c r="CR494" s="9">
        <v>0</v>
      </c>
      <c r="CS494" s="9">
        <v>0</v>
      </c>
      <c r="CT494" s="9">
        <v>0</v>
      </c>
      <c r="CU494" s="9">
        <v>0</v>
      </c>
      <c r="CV494" s="9">
        <v>0</v>
      </c>
      <c r="CW494" s="9">
        <v>0</v>
      </c>
      <c r="CX494" s="9">
        <v>0</v>
      </c>
      <c r="CY494" s="9">
        <v>0</v>
      </c>
      <c r="CZ494" s="9">
        <v>0</v>
      </c>
      <c r="DA494" s="9">
        <v>0</v>
      </c>
      <c r="DB494" s="9">
        <v>0</v>
      </c>
      <c r="DC494" s="9">
        <v>0</v>
      </c>
      <c r="DD494" s="9">
        <v>0</v>
      </c>
      <c r="DE494" s="9">
        <v>0</v>
      </c>
      <c r="DF494" s="9">
        <v>0</v>
      </c>
      <c r="DG494" s="144">
        <f t="shared" si="751"/>
        <v>0</v>
      </c>
      <c r="DH494" s="144">
        <f t="shared" ref="DH494:EW494" si="797">DG494</f>
        <v>0</v>
      </c>
      <c r="DI494" s="144">
        <f t="shared" si="797"/>
        <v>0</v>
      </c>
      <c r="DJ494" s="144">
        <f t="shared" si="797"/>
        <v>0</v>
      </c>
      <c r="DK494" s="144">
        <f t="shared" si="797"/>
        <v>0</v>
      </c>
      <c r="DL494" s="144">
        <f t="shared" si="797"/>
        <v>0</v>
      </c>
      <c r="DM494" s="144">
        <f t="shared" si="797"/>
        <v>0</v>
      </c>
      <c r="DN494" s="144">
        <f t="shared" si="797"/>
        <v>0</v>
      </c>
      <c r="DO494" s="144">
        <f t="shared" si="797"/>
        <v>0</v>
      </c>
      <c r="DP494" s="144">
        <f t="shared" si="797"/>
        <v>0</v>
      </c>
      <c r="DQ494" s="144">
        <f t="shared" si="797"/>
        <v>0</v>
      </c>
      <c r="DR494" s="144">
        <f t="shared" si="797"/>
        <v>0</v>
      </c>
      <c r="DS494" s="144">
        <f t="shared" si="797"/>
        <v>0</v>
      </c>
      <c r="DT494" s="144">
        <f t="shared" si="797"/>
        <v>0</v>
      </c>
      <c r="DU494" s="144">
        <f t="shared" si="797"/>
        <v>0</v>
      </c>
      <c r="DV494" s="144">
        <f t="shared" si="797"/>
        <v>0</v>
      </c>
      <c r="DW494" s="144">
        <f t="shared" si="797"/>
        <v>0</v>
      </c>
      <c r="DX494" s="144">
        <f t="shared" si="797"/>
        <v>0</v>
      </c>
      <c r="DY494" s="144">
        <f t="shared" si="797"/>
        <v>0</v>
      </c>
      <c r="DZ494" s="144">
        <f t="shared" si="797"/>
        <v>0</v>
      </c>
      <c r="EA494" s="144">
        <f t="shared" si="797"/>
        <v>0</v>
      </c>
      <c r="EB494" s="144">
        <f t="shared" si="797"/>
        <v>0</v>
      </c>
      <c r="EC494" s="144">
        <f t="shared" si="797"/>
        <v>0</v>
      </c>
      <c r="ED494" s="144">
        <f t="shared" si="797"/>
        <v>0</v>
      </c>
      <c r="EE494" s="144">
        <f t="shared" si="797"/>
        <v>0</v>
      </c>
      <c r="EF494" s="144">
        <f t="shared" si="797"/>
        <v>0</v>
      </c>
      <c r="EG494" s="144">
        <f t="shared" si="797"/>
        <v>0</v>
      </c>
      <c r="EH494" s="144">
        <f t="shared" si="797"/>
        <v>0</v>
      </c>
      <c r="EI494" s="144">
        <f t="shared" si="797"/>
        <v>0</v>
      </c>
      <c r="EJ494" s="144">
        <f t="shared" si="797"/>
        <v>0</v>
      </c>
      <c r="EK494" s="144">
        <f t="shared" si="797"/>
        <v>0</v>
      </c>
      <c r="EL494" s="144">
        <f t="shared" si="797"/>
        <v>0</v>
      </c>
      <c r="EM494" s="144">
        <f t="shared" si="797"/>
        <v>0</v>
      </c>
      <c r="EN494" s="144">
        <f t="shared" si="797"/>
        <v>0</v>
      </c>
      <c r="EO494" s="144">
        <f t="shared" si="797"/>
        <v>0</v>
      </c>
      <c r="EP494" s="144">
        <f t="shared" si="797"/>
        <v>0</v>
      </c>
      <c r="EQ494" s="144">
        <f t="shared" si="797"/>
        <v>0</v>
      </c>
      <c r="ER494" s="144">
        <f t="shared" si="797"/>
        <v>0</v>
      </c>
      <c r="ES494" s="144">
        <f t="shared" si="797"/>
        <v>0</v>
      </c>
      <c r="ET494" s="144">
        <f t="shared" si="797"/>
        <v>0</v>
      </c>
      <c r="EU494" s="144">
        <f t="shared" si="797"/>
        <v>0</v>
      </c>
      <c r="EV494" s="144">
        <f t="shared" si="797"/>
        <v>0</v>
      </c>
      <c r="EW494" s="144">
        <f t="shared" si="797"/>
        <v>0</v>
      </c>
      <c r="EX494" s="147">
        <f>PV(0.05,'PV factor'!C194,,-BR494)</f>
        <v>0</v>
      </c>
      <c r="EY494" s="147">
        <f>PV(0.05,'PV factor'!D194,,-BS494)</f>
        <v>0</v>
      </c>
      <c r="EZ494" s="147">
        <f>PV(0.05,'PV factor'!E194,,-BT494)</f>
        <v>0</v>
      </c>
      <c r="FA494" s="147">
        <f>PV(0.05,'PV factor'!F194,,-BU494)</f>
        <v>0</v>
      </c>
      <c r="FB494" s="147">
        <f>PV(0.05,'PV factor'!G194,,-BV494)</f>
        <v>0</v>
      </c>
      <c r="FC494" s="147">
        <f>PV(0.05,'PV factor'!H194,,-BW494)</f>
        <v>0</v>
      </c>
      <c r="FD494" s="147">
        <f>PV(0.05,'PV factor'!I194,,-BX494)</f>
        <v>0</v>
      </c>
      <c r="FE494" s="147">
        <f>PV(0.05,'PV factor'!J194,,-BY494)</f>
        <v>0</v>
      </c>
      <c r="FF494" s="147">
        <f>PV(0.05,'PV factor'!K194,,-BZ494)</f>
        <v>0</v>
      </c>
      <c r="FG494" s="147">
        <f>PV(0.05,'PV factor'!L194,,-CA494)</f>
        <v>0</v>
      </c>
      <c r="FH494" s="147">
        <f>PV(0.05,'PV factor'!M194,,-CB494)</f>
        <v>0</v>
      </c>
      <c r="FI494" s="147">
        <f>PV(0.05,'PV factor'!N194,,-CC494)</f>
        <v>0</v>
      </c>
      <c r="FJ494" s="147">
        <f>PV(0.05,'PV factor'!O194,,-CD494)</f>
        <v>0</v>
      </c>
      <c r="FK494" s="147">
        <f>PV(0.05,'PV factor'!P194,,-CE494)</f>
        <v>0</v>
      </c>
      <c r="FL494" s="147">
        <f>PV(0.05,'PV factor'!Q194,,-CF494)</f>
        <v>0</v>
      </c>
      <c r="FM494" s="147">
        <f>PV(0.05,'PV factor'!R194,,-CG494)</f>
        <v>0</v>
      </c>
      <c r="FN494" s="147">
        <f>PV(0.05,'PV factor'!S194,,-CH494)</f>
        <v>0</v>
      </c>
      <c r="FO494" s="147">
        <f>PV(0.05,'PV factor'!T194,,-CI494)</f>
        <v>0</v>
      </c>
      <c r="FP494" s="147">
        <f>PV(0.05,'PV factor'!U194,,-CJ494)</f>
        <v>0</v>
      </c>
      <c r="FQ494" s="147">
        <f>PV(0.05,'PV factor'!V194,,-CK494)</f>
        <v>0</v>
      </c>
      <c r="FR494" s="147">
        <f>PV(0.05,'PV factor'!W194,,-CL494)</f>
        <v>0</v>
      </c>
      <c r="FS494" s="147">
        <f>PV(0.05,'PV factor'!X194,,-CM494)</f>
        <v>0</v>
      </c>
      <c r="FT494" s="147">
        <f>PV(0.05,'PV factor'!Y194,,-CN494)</f>
        <v>0</v>
      </c>
      <c r="FU494" s="147">
        <f>PV(0.05,'PV factor'!Z194,,-CO494)</f>
        <v>0</v>
      </c>
      <c r="FV494" s="147">
        <f>PV(0.05,'PV factor'!AA194,,-CP494)</f>
        <v>0</v>
      </c>
      <c r="FW494" s="147">
        <f>PV(0.05,'PV factor'!AB194,,-CQ494)</f>
        <v>0</v>
      </c>
      <c r="FX494" s="147">
        <f>PV(0.05,'PV factor'!AC194,,-CR494)</f>
        <v>0</v>
      </c>
      <c r="FY494" s="147">
        <f>PV(0.05,'PV factor'!AD194,,-CS494)</f>
        <v>0</v>
      </c>
      <c r="FZ494" s="147">
        <f>PV(0.05,'PV factor'!AE194,,-CT494)</f>
        <v>0</v>
      </c>
      <c r="GA494" s="147">
        <f>PV(0.05,'PV factor'!AF194,,-CU494)</f>
        <v>0</v>
      </c>
      <c r="GB494" s="147">
        <f>PV(0.05,'PV factor'!AG194,,-CV494)</f>
        <v>0</v>
      </c>
      <c r="GC494" s="147">
        <f>PV(0.05,'PV factor'!AH194,,-CW494)</f>
        <v>0</v>
      </c>
      <c r="GD494" s="147">
        <f>PV(0.05,'PV factor'!AI194,,-CX494)</f>
        <v>0</v>
      </c>
      <c r="GE494" s="147">
        <f>PV(0.05,'PV factor'!AJ194,,-CY494)</f>
        <v>0</v>
      </c>
      <c r="GF494" s="147">
        <f>PV(0.05,'PV factor'!AK194,,-CZ494)</f>
        <v>0</v>
      </c>
      <c r="GG494" s="147">
        <f>PV(0.05,'PV factor'!AL194,,-DA494)</f>
        <v>0</v>
      </c>
      <c r="GH494" s="147">
        <f>PV(0.05,'PV factor'!AM194,,-DB494)</f>
        <v>0</v>
      </c>
      <c r="GI494" s="147">
        <f>PV(0.05,'PV factor'!AN194,,-DC494)</f>
        <v>0</v>
      </c>
      <c r="GJ494" s="147">
        <f>PV(0.05,'PV factor'!AO194,,-DD494)</f>
        <v>0</v>
      </c>
      <c r="GK494" s="147">
        <f>PV(0.05,'PV factor'!AP194,,-DE494)</f>
        <v>0</v>
      </c>
      <c r="GL494" s="147">
        <f>PV(0.05,'PV factor'!C194,,-DI494)</f>
        <v>0</v>
      </c>
      <c r="GM494" s="147">
        <f>PV(0.05,'PV factor'!D194,,-DJ494)</f>
        <v>0</v>
      </c>
      <c r="GN494" s="147">
        <f>PV(0.05,'PV factor'!E194,,-DK494)</f>
        <v>0</v>
      </c>
      <c r="GO494" s="147">
        <f>PV(0.05,'PV factor'!F194,,-DL494)</f>
        <v>0</v>
      </c>
      <c r="GP494" s="147">
        <f>PV(0.05,'PV factor'!G194,,-DM494)</f>
        <v>0</v>
      </c>
      <c r="GQ494" s="147">
        <f>PV(0.05,'PV factor'!H194,,-DN494)</f>
        <v>0</v>
      </c>
      <c r="GR494" s="147">
        <f>PV(0.05,'PV factor'!I194,,-DO494)</f>
        <v>0</v>
      </c>
      <c r="GS494" s="147">
        <f>PV(0.05,'PV factor'!J194,,-DP494)</f>
        <v>0</v>
      </c>
      <c r="GT494" s="147">
        <f>PV(0.05,'PV factor'!K194,,-DQ494)</f>
        <v>0</v>
      </c>
      <c r="GU494" s="147">
        <f>PV(0.05,'PV factor'!L194,,-DR494)</f>
        <v>0</v>
      </c>
      <c r="GV494" s="147">
        <f>PV(0.05,'PV factor'!M194,,-DS494)</f>
        <v>0</v>
      </c>
      <c r="GW494" s="147">
        <f>PV(0.05,'PV factor'!N194,,-DT494)</f>
        <v>0</v>
      </c>
      <c r="GX494" s="147">
        <f>PV(0.05,'PV factor'!O194,,-DU494)</f>
        <v>0</v>
      </c>
      <c r="GY494" s="147">
        <f>PV(0.05,'PV factor'!P194,,-DV494)</f>
        <v>0</v>
      </c>
      <c r="GZ494" s="147">
        <f>PV(0.05,'PV factor'!Q194,,-DW494)</f>
        <v>0</v>
      </c>
      <c r="HA494" s="147">
        <f>PV(0.05,'PV factor'!R194,,-DX494)</f>
        <v>0</v>
      </c>
      <c r="HB494" s="147">
        <f>PV(0.05,'PV factor'!S194,,-DY494)</f>
        <v>0</v>
      </c>
      <c r="HC494" s="147">
        <f>PV(0.05,'PV factor'!T194,,-DZ494)</f>
        <v>0</v>
      </c>
      <c r="HD494" s="147">
        <f>PV(0.05,'PV factor'!U194,,-EA494)</f>
        <v>0</v>
      </c>
      <c r="HE494" s="147">
        <f>PV(0.05,'PV factor'!V194,,-EB494)</f>
        <v>0</v>
      </c>
      <c r="HF494" s="147">
        <f>PV(0.05,'PV factor'!W194,,-EC494)</f>
        <v>0</v>
      </c>
      <c r="HG494" s="147">
        <f>PV(0.05,'PV factor'!X194,,-ED494)</f>
        <v>0</v>
      </c>
      <c r="HH494" s="147">
        <f>PV(0.05,'PV factor'!Y194,,-EE494)</f>
        <v>0</v>
      </c>
      <c r="HI494" s="147">
        <f>PV(0.05,'PV factor'!Z194,,-EF494)</f>
        <v>0</v>
      </c>
      <c r="HJ494" s="147">
        <f>PV(0.05,'PV factor'!AA194,,-EG494)</f>
        <v>0</v>
      </c>
      <c r="HK494" s="147">
        <f>PV(0.05,'PV factor'!AB194,,-EH494)</f>
        <v>0</v>
      </c>
      <c r="HL494" s="147">
        <f>PV(0.05,'PV factor'!AC194,,-EI494)</f>
        <v>0</v>
      </c>
      <c r="HM494" s="147">
        <f>PV(0.05,'PV factor'!AD194,,-EJ494)</f>
        <v>0</v>
      </c>
      <c r="HN494" s="147">
        <f>PV(0.05,'PV factor'!AE194,,-EK494)</f>
        <v>0</v>
      </c>
      <c r="HO494" s="147">
        <f>PV(0.05,'PV factor'!AF194,,-EL494)</f>
        <v>0</v>
      </c>
      <c r="HP494" s="147">
        <f>PV(0.05,'PV factor'!AG194,,-EM494)</f>
        <v>0</v>
      </c>
      <c r="HQ494" s="147">
        <f>PV(0.05,'PV factor'!AH194,,-EN494)</f>
        <v>0</v>
      </c>
      <c r="HR494" s="147">
        <f>PV(0.05,'PV factor'!AI194,,-EO494)</f>
        <v>0</v>
      </c>
      <c r="HS494" s="147">
        <f>PV(0.05,'PV factor'!AJ194,,-EP494)</f>
        <v>0</v>
      </c>
      <c r="HT494" s="147">
        <f>PV(0.05,'PV factor'!AK194,,-EQ494)</f>
        <v>0</v>
      </c>
      <c r="HU494" s="147">
        <f>PV(0.05,'PV factor'!AL194,,-ER494)</f>
        <v>0</v>
      </c>
      <c r="HV494" s="147">
        <f>PV(0.05,'PV factor'!AM194,,-ES494)</f>
        <v>0</v>
      </c>
      <c r="HW494" s="147">
        <f>PV(0.05,'PV factor'!AN194,,-ET494)</f>
        <v>0</v>
      </c>
      <c r="HX494" s="147">
        <f>PV(0.05,'PV factor'!AO194,,-EU494)</f>
        <v>0</v>
      </c>
      <c r="HY494" s="147">
        <f>PV(0.05,'PV factor'!AP194,,-EV494)</f>
        <v>0</v>
      </c>
      <c r="HZ494" s="147">
        <f t="shared" si="753"/>
        <v>0</v>
      </c>
      <c r="IA494" s="147">
        <f t="shared" si="754"/>
        <v>0</v>
      </c>
      <c r="IB494" s="401">
        <f t="shared" si="755"/>
        <v>0</v>
      </c>
    </row>
    <row r="495" spans="1:236" s="416" customFormat="1" ht="90" customHeight="1" x14ac:dyDescent="0.25">
      <c r="A495" s="231" t="s">
        <v>1099</v>
      </c>
      <c r="B495" s="85" t="s">
        <v>1100</v>
      </c>
      <c r="C495" s="85" t="s">
        <v>1119</v>
      </c>
      <c r="D495" s="199" t="s">
        <v>73</v>
      </c>
      <c r="E495" s="85" t="s">
        <v>1120</v>
      </c>
      <c r="F495" s="95"/>
      <c r="G495" s="95"/>
      <c r="H495" s="90" t="s">
        <v>77</v>
      </c>
      <c r="I495" s="95"/>
      <c r="J495" s="95">
        <v>10</v>
      </c>
      <c r="K495" s="95" t="s">
        <v>197</v>
      </c>
      <c r="L495" s="142"/>
      <c r="M495" s="142"/>
      <c r="N495" s="90" t="s">
        <v>81</v>
      </c>
      <c r="O495" s="73" t="s">
        <v>106</v>
      </c>
      <c r="P495" s="90" t="s">
        <v>199</v>
      </c>
      <c r="Q495" s="112" t="s">
        <v>100</v>
      </c>
      <c r="R495" s="73" t="s">
        <v>162</v>
      </c>
      <c r="S495" s="90" t="s">
        <v>99</v>
      </c>
      <c r="T495" s="90" t="s">
        <v>644</v>
      </c>
      <c r="U495" s="90" t="s">
        <v>87</v>
      </c>
      <c r="V495" s="193">
        <v>1</v>
      </c>
      <c r="W495" s="192">
        <v>24000</v>
      </c>
      <c r="X495" s="192">
        <v>0</v>
      </c>
      <c r="Y495" s="192">
        <v>24000</v>
      </c>
      <c r="Z495" s="192">
        <v>0</v>
      </c>
      <c r="AA495" s="192">
        <v>0</v>
      </c>
      <c r="AB495" s="192">
        <v>0</v>
      </c>
      <c r="AC495" s="192">
        <v>0</v>
      </c>
      <c r="AD495" s="192">
        <v>0</v>
      </c>
      <c r="AE495" s="192">
        <v>0</v>
      </c>
      <c r="AF495" s="192">
        <v>0</v>
      </c>
      <c r="AG495" s="192">
        <v>0</v>
      </c>
      <c r="AH495" s="192">
        <v>0</v>
      </c>
      <c r="AI495" s="91" t="s">
        <v>88</v>
      </c>
      <c r="AJ495" s="192">
        <v>0</v>
      </c>
      <c r="AK495" s="192">
        <v>0</v>
      </c>
      <c r="AL495" s="192">
        <v>0</v>
      </c>
      <c r="AM495" s="192">
        <v>0</v>
      </c>
      <c r="AN495" s="192">
        <v>0</v>
      </c>
      <c r="AO495" s="192">
        <v>0</v>
      </c>
      <c r="AP495" s="192">
        <v>0</v>
      </c>
      <c r="AQ495" s="192">
        <v>0</v>
      </c>
      <c r="AR495" s="192">
        <v>0</v>
      </c>
      <c r="AS495" s="192">
        <v>0</v>
      </c>
      <c r="AT495" s="192">
        <v>0</v>
      </c>
      <c r="AU495" s="95"/>
      <c r="AV495" s="230">
        <f t="shared" si="721"/>
        <v>1</v>
      </c>
      <c r="AW495" s="230">
        <f t="shared" si="722"/>
        <v>0</v>
      </c>
      <c r="AX495" s="230" t="str">
        <f t="shared" si="723"/>
        <v>C90</v>
      </c>
      <c r="AY495" s="141">
        <f t="shared" si="724"/>
        <v>7</v>
      </c>
      <c r="AZ495" s="70">
        <f t="shared" si="725"/>
        <v>1</v>
      </c>
      <c r="BA495" s="70">
        <f t="shared" si="726"/>
        <v>1</v>
      </c>
      <c r="BB495" s="70">
        <f t="shared" si="727"/>
        <v>1</v>
      </c>
      <c r="BC495" s="70">
        <f t="shared" si="728"/>
        <v>1</v>
      </c>
      <c r="BD495" s="70">
        <f t="shared" si="729"/>
        <v>0</v>
      </c>
      <c r="BE495" s="70">
        <f t="shared" si="730"/>
        <v>1</v>
      </c>
      <c r="BF495" s="70">
        <f t="shared" si="731"/>
        <v>1</v>
      </c>
      <c r="BG495" s="71">
        <f t="shared" si="732"/>
        <v>0</v>
      </c>
      <c r="BH495" s="71">
        <f t="shared" si="733"/>
        <v>1</v>
      </c>
      <c r="BI495" s="71">
        <f t="shared" si="734"/>
        <v>0</v>
      </c>
      <c r="BJ495" s="71">
        <f t="shared" si="735"/>
        <v>0</v>
      </c>
      <c r="BK495" s="71">
        <f t="shared" si="736"/>
        <v>1</v>
      </c>
      <c r="BL495" s="70">
        <f t="shared" si="737"/>
        <v>0</v>
      </c>
      <c r="BM495" s="70">
        <f t="shared" si="738"/>
        <v>1</v>
      </c>
      <c r="BN495" s="70">
        <f t="shared" si="739"/>
        <v>1</v>
      </c>
      <c r="BO495" s="70">
        <f t="shared" si="740"/>
        <v>0</v>
      </c>
      <c r="BP495" s="144">
        <f t="shared" si="741"/>
        <v>24000</v>
      </c>
      <c r="BQ495" s="144">
        <f t="shared" si="742"/>
        <v>0</v>
      </c>
      <c r="BR495" s="144">
        <f t="shared" si="743"/>
        <v>0</v>
      </c>
      <c r="BS495" s="144">
        <f t="shared" si="744"/>
        <v>0</v>
      </c>
      <c r="BT495" s="144">
        <f t="shared" si="745"/>
        <v>0</v>
      </c>
      <c r="BU495" s="144">
        <f t="shared" si="746"/>
        <v>0</v>
      </c>
      <c r="BV495" s="144">
        <f t="shared" si="747"/>
        <v>0</v>
      </c>
      <c r="BW495" s="144">
        <f t="shared" si="748"/>
        <v>0</v>
      </c>
      <c r="BX495" s="144">
        <f t="shared" si="749"/>
        <v>0</v>
      </c>
      <c r="BY495" s="144">
        <f t="shared" si="750"/>
        <v>0</v>
      </c>
      <c r="BZ495" s="9">
        <v>0</v>
      </c>
      <c r="CA495" s="9">
        <v>0</v>
      </c>
      <c r="CB495" s="9">
        <v>0</v>
      </c>
      <c r="CC495" s="9">
        <v>0</v>
      </c>
      <c r="CD495" s="9">
        <v>0</v>
      </c>
      <c r="CE495" s="9">
        <v>0</v>
      </c>
      <c r="CF495" s="9">
        <v>0</v>
      </c>
      <c r="CG495" s="9">
        <v>0</v>
      </c>
      <c r="CH495" s="9">
        <v>0</v>
      </c>
      <c r="CI495" s="9">
        <v>0</v>
      </c>
      <c r="CJ495" s="9">
        <v>0</v>
      </c>
      <c r="CK495" s="9">
        <v>0</v>
      </c>
      <c r="CL495" s="9">
        <v>0</v>
      </c>
      <c r="CM495" s="9">
        <v>0</v>
      </c>
      <c r="CN495" s="9">
        <v>0</v>
      </c>
      <c r="CO495" s="9">
        <v>0</v>
      </c>
      <c r="CP495" s="9">
        <v>0</v>
      </c>
      <c r="CQ495" s="9">
        <v>0</v>
      </c>
      <c r="CR495" s="9">
        <v>0</v>
      </c>
      <c r="CS495" s="9">
        <v>0</v>
      </c>
      <c r="CT495" s="9">
        <v>0</v>
      </c>
      <c r="CU495" s="9">
        <v>0</v>
      </c>
      <c r="CV495" s="9">
        <v>0</v>
      </c>
      <c r="CW495" s="9">
        <v>0</v>
      </c>
      <c r="CX495" s="9">
        <v>0</v>
      </c>
      <c r="CY495" s="9">
        <v>0</v>
      </c>
      <c r="CZ495" s="9">
        <v>0</v>
      </c>
      <c r="DA495" s="9">
        <v>0</v>
      </c>
      <c r="DB495" s="9">
        <v>0</v>
      </c>
      <c r="DC495" s="9">
        <v>0</v>
      </c>
      <c r="DD495" s="9">
        <v>0</v>
      </c>
      <c r="DE495" s="9">
        <v>0</v>
      </c>
      <c r="DF495" s="9">
        <v>0</v>
      </c>
      <c r="DG495" s="144">
        <f t="shared" si="751"/>
        <v>0</v>
      </c>
      <c r="DH495" s="144">
        <f t="shared" ref="DH495:EW495" si="798">DG495</f>
        <v>0</v>
      </c>
      <c r="DI495" s="144">
        <f t="shared" si="798"/>
        <v>0</v>
      </c>
      <c r="DJ495" s="144">
        <f t="shared" si="798"/>
        <v>0</v>
      </c>
      <c r="DK495" s="144">
        <f t="shared" si="798"/>
        <v>0</v>
      </c>
      <c r="DL495" s="144">
        <f t="shared" si="798"/>
        <v>0</v>
      </c>
      <c r="DM495" s="144">
        <f t="shared" si="798"/>
        <v>0</v>
      </c>
      <c r="DN495" s="144">
        <f t="shared" si="798"/>
        <v>0</v>
      </c>
      <c r="DO495" s="144">
        <f t="shared" si="798"/>
        <v>0</v>
      </c>
      <c r="DP495" s="144">
        <f t="shared" si="798"/>
        <v>0</v>
      </c>
      <c r="DQ495" s="144">
        <f t="shared" si="798"/>
        <v>0</v>
      </c>
      <c r="DR495" s="144">
        <f t="shared" si="798"/>
        <v>0</v>
      </c>
      <c r="DS495" s="144">
        <f t="shared" si="798"/>
        <v>0</v>
      </c>
      <c r="DT495" s="144">
        <f t="shared" si="798"/>
        <v>0</v>
      </c>
      <c r="DU495" s="144">
        <f t="shared" si="798"/>
        <v>0</v>
      </c>
      <c r="DV495" s="144">
        <f t="shared" si="798"/>
        <v>0</v>
      </c>
      <c r="DW495" s="144">
        <f t="shared" si="798"/>
        <v>0</v>
      </c>
      <c r="DX495" s="144">
        <f t="shared" si="798"/>
        <v>0</v>
      </c>
      <c r="DY495" s="144">
        <f t="shared" si="798"/>
        <v>0</v>
      </c>
      <c r="DZ495" s="144">
        <f t="shared" si="798"/>
        <v>0</v>
      </c>
      <c r="EA495" s="144">
        <f t="shared" si="798"/>
        <v>0</v>
      </c>
      <c r="EB495" s="144">
        <f t="shared" si="798"/>
        <v>0</v>
      </c>
      <c r="EC495" s="144">
        <f t="shared" si="798"/>
        <v>0</v>
      </c>
      <c r="ED495" s="144">
        <f t="shared" si="798"/>
        <v>0</v>
      </c>
      <c r="EE495" s="144">
        <f t="shared" si="798"/>
        <v>0</v>
      </c>
      <c r="EF495" s="144">
        <f t="shared" si="798"/>
        <v>0</v>
      </c>
      <c r="EG495" s="144">
        <f t="shared" si="798"/>
        <v>0</v>
      </c>
      <c r="EH495" s="144">
        <f t="shared" si="798"/>
        <v>0</v>
      </c>
      <c r="EI495" s="144">
        <f t="shared" si="798"/>
        <v>0</v>
      </c>
      <c r="EJ495" s="144">
        <f t="shared" si="798"/>
        <v>0</v>
      </c>
      <c r="EK495" s="144">
        <f t="shared" si="798"/>
        <v>0</v>
      </c>
      <c r="EL495" s="144">
        <f t="shared" si="798"/>
        <v>0</v>
      </c>
      <c r="EM495" s="144">
        <f t="shared" si="798"/>
        <v>0</v>
      </c>
      <c r="EN495" s="144">
        <f t="shared" si="798"/>
        <v>0</v>
      </c>
      <c r="EO495" s="144">
        <f t="shared" si="798"/>
        <v>0</v>
      </c>
      <c r="EP495" s="144">
        <f t="shared" si="798"/>
        <v>0</v>
      </c>
      <c r="EQ495" s="144">
        <f t="shared" si="798"/>
        <v>0</v>
      </c>
      <c r="ER495" s="144">
        <f t="shared" si="798"/>
        <v>0</v>
      </c>
      <c r="ES495" s="144">
        <f t="shared" si="798"/>
        <v>0</v>
      </c>
      <c r="ET495" s="144">
        <f t="shared" si="798"/>
        <v>0</v>
      </c>
      <c r="EU495" s="144">
        <f t="shared" si="798"/>
        <v>0</v>
      </c>
      <c r="EV495" s="144">
        <f t="shared" si="798"/>
        <v>0</v>
      </c>
      <c r="EW495" s="144">
        <f t="shared" si="798"/>
        <v>0</v>
      </c>
      <c r="EX495" s="147">
        <f>PV(0.05,'PV factor'!C198,,-BR495)</f>
        <v>0</v>
      </c>
      <c r="EY495" s="147">
        <f>PV(0.05,'PV factor'!D198,,-BS495)</f>
        <v>0</v>
      </c>
      <c r="EZ495" s="147">
        <f>PV(0.05,'PV factor'!E198,,-BT495)</f>
        <v>0</v>
      </c>
      <c r="FA495" s="147">
        <f>PV(0.05,'PV factor'!F198,,-BU495)</f>
        <v>0</v>
      </c>
      <c r="FB495" s="147">
        <f>PV(0.05,'PV factor'!G198,,-BV495)</f>
        <v>0</v>
      </c>
      <c r="FC495" s="147">
        <f>PV(0.05,'PV factor'!H198,,-BW495)</f>
        <v>0</v>
      </c>
      <c r="FD495" s="147">
        <f>PV(0.05,'PV factor'!I198,,-BX495)</f>
        <v>0</v>
      </c>
      <c r="FE495" s="147">
        <f>PV(0.05,'PV factor'!J198,,-BY495)</f>
        <v>0</v>
      </c>
      <c r="FF495" s="147">
        <f>PV(0.05,'PV factor'!K198,,-BZ495)</f>
        <v>0</v>
      </c>
      <c r="FG495" s="147">
        <f>PV(0.05,'PV factor'!L198,,-CA495)</f>
        <v>0</v>
      </c>
      <c r="FH495" s="147">
        <f>PV(0.05,'PV factor'!M198,,-CB495)</f>
        <v>0</v>
      </c>
      <c r="FI495" s="147">
        <f>PV(0.05,'PV factor'!N198,,-CC495)</f>
        <v>0</v>
      </c>
      <c r="FJ495" s="147">
        <f>PV(0.05,'PV factor'!O198,,-CD495)</f>
        <v>0</v>
      </c>
      <c r="FK495" s="147">
        <f>PV(0.05,'PV factor'!P198,,-CE495)</f>
        <v>0</v>
      </c>
      <c r="FL495" s="147">
        <f>PV(0.05,'PV factor'!Q198,,-CF495)</f>
        <v>0</v>
      </c>
      <c r="FM495" s="147">
        <f>PV(0.05,'PV factor'!R198,,-CG495)</f>
        <v>0</v>
      </c>
      <c r="FN495" s="147">
        <f>PV(0.05,'PV factor'!S198,,-CH495)</f>
        <v>0</v>
      </c>
      <c r="FO495" s="147">
        <f>PV(0.05,'PV factor'!T198,,-CI495)</f>
        <v>0</v>
      </c>
      <c r="FP495" s="147">
        <f>PV(0.05,'PV factor'!U198,,-CJ495)</f>
        <v>0</v>
      </c>
      <c r="FQ495" s="147">
        <f>PV(0.05,'PV factor'!V198,,-CK495)</f>
        <v>0</v>
      </c>
      <c r="FR495" s="147">
        <f>PV(0.05,'PV factor'!W198,,-CL495)</f>
        <v>0</v>
      </c>
      <c r="FS495" s="147">
        <f>PV(0.05,'PV factor'!X198,,-CM495)</f>
        <v>0</v>
      </c>
      <c r="FT495" s="147">
        <f>PV(0.05,'PV factor'!Y198,,-CN495)</f>
        <v>0</v>
      </c>
      <c r="FU495" s="147">
        <f>PV(0.05,'PV factor'!Z198,,-CO495)</f>
        <v>0</v>
      </c>
      <c r="FV495" s="147">
        <f>PV(0.05,'PV factor'!AA198,,-CP495)</f>
        <v>0</v>
      </c>
      <c r="FW495" s="147">
        <f>PV(0.05,'PV factor'!AB198,,-CQ495)</f>
        <v>0</v>
      </c>
      <c r="FX495" s="147">
        <f>PV(0.05,'PV factor'!AC198,,-CR495)</f>
        <v>0</v>
      </c>
      <c r="FY495" s="147">
        <f>PV(0.05,'PV factor'!AD198,,-CS495)</f>
        <v>0</v>
      </c>
      <c r="FZ495" s="147">
        <f>PV(0.05,'PV factor'!AE198,,-CT495)</f>
        <v>0</v>
      </c>
      <c r="GA495" s="147">
        <f>PV(0.05,'PV factor'!AF198,,-CU495)</f>
        <v>0</v>
      </c>
      <c r="GB495" s="147">
        <f>PV(0.05,'PV factor'!AG198,,-CV495)</f>
        <v>0</v>
      </c>
      <c r="GC495" s="147">
        <f>PV(0.05,'PV factor'!AH198,,-CW495)</f>
        <v>0</v>
      </c>
      <c r="GD495" s="147">
        <f>PV(0.05,'PV factor'!AI198,,-CX495)</f>
        <v>0</v>
      </c>
      <c r="GE495" s="147">
        <f>PV(0.05,'PV factor'!AJ198,,-CY495)</f>
        <v>0</v>
      </c>
      <c r="GF495" s="147">
        <f>PV(0.05,'PV factor'!AK198,,-CZ495)</f>
        <v>0</v>
      </c>
      <c r="GG495" s="147">
        <f>PV(0.05,'PV factor'!AL198,,-DA495)</f>
        <v>0</v>
      </c>
      <c r="GH495" s="147">
        <f>PV(0.05,'PV factor'!AM198,,-DB495)</f>
        <v>0</v>
      </c>
      <c r="GI495" s="147">
        <f>PV(0.05,'PV factor'!AN198,,-DC495)</f>
        <v>0</v>
      </c>
      <c r="GJ495" s="147">
        <f>PV(0.05,'PV factor'!AO198,,-DD495)</f>
        <v>0</v>
      </c>
      <c r="GK495" s="147">
        <f>PV(0.05,'PV factor'!AP198,,-DE495)</f>
        <v>0</v>
      </c>
      <c r="GL495" s="147">
        <f>PV(0.05,'PV factor'!C198,,-DI495)</f>
        <v>0</v>
      </c>
      <c r="GM495" s="147">
        <f>PV(0.05,'PV factor'!D198,,-DJ495)</f>
        <v>0</v>
      </c>
      <c r="GN495" s="147">
        <f>PV(0.05,'PV factor'!E198,,-DK495)</f>
        <v>0</v>
      </c>
      <c r="GO495" s="147">
        <f>PV(0.05,'PV factor'!F198,,-DL495)</f>
        <v>0</v>
      </c>
      <c r="GP495" s="147">
        <f>PV(0.05,'PV factor'!G198,,-DM495)</f>
        <v>0</v>
      </c>
      <c r="GQ495" s="147">
        <f>PV(0.05,'PV factor'!H198,,-DN495)</f>
        <v>0</v>
      </c>
      <c r="GR495" s="147">
        <f>PV(0.05,'PV factor'!I198,,-DO495)</f>
        <v>0</v>
      </c>
      <c r="GS495" s="147">
        <f>PV(0.05,'PV factor'!J198,,-DP495)</f>
        <v>0</v>
      </c>
      <c r="GT495" s="147">
        <f>PV(0.05,'PV factor'!K198,,-DQ495)</f>
        <v>0</v>
      </c>
      <c r="GU495" s="147">
        <f>PV(0.05,'PV factor'!L198,,-DR495)</f>
        <v>0</v>
      </c>
      <c r="GV495" s="147">
        <f>PV(0.05,'PV factor'!M198,,-DS495)</f>
        <v>0</v>
      </c>
      <c r="GW495" s="147">
        <f>PV(0.05,'PV factor'!N198,,-DT495)</f>
        <v>0</v>
      </c>
      <c r="GX495" s="147">
        <f>PV(0.05,'PV factor'!O198,,-DU495)</f>
        <v>0</v>
      </c>
      <c r="GY495" s="147">
        <f>PV(0.05,'PV factor'!P198,,-DV495)</f>
        <v>0</v>
      </c>
      <c r="GZ495" s="147">
        <f>PV(0.05,'PV factor'!Q198,,-DW495)</f>
        <v>0</v>
      </c>
      <c r="HA495" s="147">
        <f>PV(0.05,'PV factor'!R198,,-DX495)</f>
        <v>0</v>
      </c>
      <c r="HB495" s="147">
        <f>PV(0.05,'PV factor'!S198,,-DY495)</f>
        <v>0</v>
      </c>
      <c r="HC495" s="147">
        <f>PV(0.05,'PV factor'!T198,,-DZ495)</f>
        <v>0</v>
      </c>
      <c r="HD495" s="147">
        <f>PV(0.05,'PV factor'!U198,,-EA495)</f>
        <v>0</v>
      </c>
      <c r="HE495" s="147">
        <f>PV(0.05,'PV factor'!V198,,-EB495)</f>
        <v>0</v>
      </c>
      <c r="HF495" s="147">
        <f>PV(0.05,'PV factor'!W198,,-EC495)</f>
        <v>0</v>
      </c>
      <c r="HG495" s="147">
        <f>PV(0.05,'PV factor'!X198,,-ED495)</f>
        <v>0</v>
      </c>
      <c r="HH495" s="147">
        <f>PV(0.05,'PV factor'!Y198,,-EE495)</f>
        <v>0</v>
      </c>
      <c r="HI495" s="147">
        <f>PV(0.05,'PV factor'!Z198,,-EF495)</f>
        <v>0</v>
      </c>
      <c r="HJ495" s="147">
        <f>PV(0.05,'PV factor'!AA198,,-EG495)</f>
        <v>0</v>
      </c>
      <c r="HK495" s="147">
        <f>PV(0.05,'PV factor'!AB198,,-EH495)</f>
        <v>0</v>
      </c>
      <c r="HL495" s="147">
        <f>PV(0.05,'PV factor'!AC198,,-EI495)</f>
        <v>0</v>
      </c>
      <c r="HM495" s="147">
        <f>PV(0.05,'PV factor'!AD198,,-EJ495)</f>
        <v>0</v>
      </c>
      <c r="HN495" s="147">
        <f>PV(0.05,'PV factor'!AE198,,-EK495)</f>
        <v>0</v>
      </c>
      <c r="HO495" s="147">
        <f>PV(0.05,'PV factor'!AF198,,-EL495)</f>
        <v>0</v>
      </c>
      <c r="HP495" s="147">
        <f>PV(0.05,'PV factor'!AG198,,-EM495)</f>
        <v>0</v>
      </c>
      <c r="HQ495" s="147">
        <f>PV(0.05,'PV factor'!AH198,,-EN495)</f>
        <v>0</v>
      </c>
      <c r="HR495" s="147">
        <f>PV(0.05,'PV factor'!AI198,,-EO495)</f>
        <v>0</v>
      </c>
      <c r="HS495" s="147">
        <f>PV(0.05,'PV factor'!AJ198,,-EP495)</f>
        <v>0</v>
      </c>
      <c r="HT495" s="147">
        <f>PV(0.05,'PV factor'!AK198,,-EQ495)</f>
        <v>0</v>
      </c>
      <c r="HU495" s="147">
        <f>PV(0.05,'PV factor'!AL198,,-ER495)</f>
        <v>0</v>
      </c>
      <c r="HV495" s="147">
        <f>PV(0.05,'PV factor'!AM198,,-ES495)</f>
        <v>0</v>
      </c>
      <c r="HW495" s="147">
        <f>PV(0.05,'PV factor'!AN198,,-ET495)</f>
        <v>0</v>
      </c>
      <c r="HX495" s="147">
        <f>PV(0.05,'PV factor'!AO198,,-EU495)</f>
        <v>0</v>
      </c>
      <c r="HY495" s="147">
        <f>PV(0.05,'PV factor'!AP198,,-EV495)</f>
        <v>0</v>
      </c>
      <c r="HZ495" s="147">
        <f t="shared" si="753"/>
        <v>0</v>
      </c>
      <c r="IA495" s="147">
        <f t="shared" si="754"/>
        <v>0</v>
      </c>
      <c r="IB495" s="401">
        <f t="shared" si="755"/>
        <v>0</v>
      </c>
    </row>
    <row r="496" spans="1:236" s="416" customFormat="1" ht="90" customHeight="1" x14ac:dyDescent="0.25">
      <c r="A496" s="137" t="s">
        <v>1436</v>
      </c>
      <c r="B496" s="138" t="s">
        <v>1437</v>
      </c>
      <c r="C496" s="138" t="s">
        <v>1474</v>
      </c>
      <c r="D496" s="121" t="s">
        <v>73</v>
      </c>
      <c r="E496" s="138" t="s">
        <v>1475</v>
      </c>
      <c r="F496" s="118" t="s">
        <v>1476</v>
      </c>
      <c r="G496" s="118" t="s">
        <v>1477</v>
      </c>
      <c r="H496" s="142" t="s">
        <v>77</v>
      </c>
      <c r="I496" s="118" t="s">
        <v>1442</v>
      </c>
      <c r="J496" s="118">
        <v>10</v>
      </c>
      <c r="K496" s="95" t="s">
        <v>206</v>
      </c>
      <c r="L496" s="142">
        <v>1000</v>
      </c>
      <c r="M496" s="142" t="s">
        <v>1478</v>
      </c>
      <c r="N496" s="142" t="s">
        <v>147</v>
      </c>
      <c r="O496" s="90" t="s">
        <v>148</v>
      </c>
      <c r="P496" s="142" t="s">
        <v>467</v>
      </c>
      <c r="Q496" s="112" t="s">
        <v>100</v>
      </c>
      <c r="R496" s="73" t="s">
        <v>162</v>
      </c>
      <c r="S496" s="142" t="s">
        <v>99</v>
      </c>
      <c r="T496" s="142" t="s">
        <v>884</v>
      </c>
      <c r="U496" s="142" t="s">
        <v>87</v>
      </c>
      <c r="V496" s="117">
        <v>1</v>
      </c>
      <c r="W496" s="139">
        <v>45000</v>
      </c>
      <c r="X496" s="139">
        <v>0</v>
      </c>
      <c r="Y496" s="139">
        <v>0</v>
      </c>
      <c r="Z496" s="139">
        <v>45000</v>
      </c>
      <c r="AA496" s="139">
        <v>0</v>
      </c>
      <c r="AB496" s="139">
        <v>0</v>
      </c>
      <c r="AC496" s="139">
        <v>0</v>
      </c>
      <c r="AD496" s="139">
        <v>0</v>
      </c>
      <c r="AE496" s="139">
        <v>0</v>
      </c>
      <c r="AF496" s="139">
        <v>0</v>
      </c>
      <c r="AG496" s="139">
        <v>0</v>
      </c>
      <c r="AH496" s="139">
        <v>0</v>
      </c>
      <c r="AI496" s="142" t="s">
        <v>88</v>
      </c>
      <c r="AJ496" s="139">
        <v>0</v>
      </c>
      <c r="AK496" s="139">
        <v>0</v>
      </c>
      <c r="AL496" s="139">
        <v>0</v>
      </c>
      <c r="AM496" s="139">
        <v>0</v>
      </c>
      <c r="AN496" s="139">
        <v>0</v>
      </c>
      <c r="AO496" s="139">
        <v>0</v>
      </c>
      <c r="AP496" s="139">
        <v>0</v>
      </c>
      <c r="AQ496" s="139">
        <v>0</v>
      </c>
      <c r="AR496" s="139">
        <v>0</v>
      </c>
      <c r="AS496" s="139">
        <v>0</v>
      </c>
      <c r="AT496" s="139">
        <v>0</v>
      </c>
      <c r="AU496" s="118"/>
      <c r="AV496" s="230">
        <f t="shared" si="721"/>
        <v>1</v>
      </c>
      <c r="AW496" s="230">
        <f t="shared" si="722"/>
        <v>0</v>
      </c>
      <c r="AX496" s="230" t="str">
        <f t="shared" si="723"/>
        <v>E1</v>
      </c>
      <c r="AY496" s="141">
        <f t="shared" si="724"/>
        <v>9</v>
      </c>
      <c r="AZ496" s="70">
        <f t="shared" si="725"/>
        <v>1</v>
      </c>
      <c r="BA496" s="70">
        <f t="shared" si="726"/>
        <v>1</v>
      </c>
      <c r="BB496" s="70">
        <f t="shared" si="727"/>
        <v>1</v>
      </c>
      <c r="BC496" s="70">
        <f t="shared" si="728"/>
        <v>1</v>
      </c>
      <c r="BD496" s="70">
        <f t="shared" si="729"/>
        <v>1</v>
      </c>
      <c r="BE496" s="70">
        <f t="shared" si="730"/>
        <v>1</v>
      </c>
      <c r="BF496" s="70">
        <f t="shared" si="731"/>
        <v>1</v>
      </c>
      <c r="BG496" s="71">
        <f t="shared" si="732"/>
        <v>0</v>
      </c>
      <c r="BH496" s="71">
        <f t="shared" si="733"/>
        <v>1</v>
      </c>
      <c r="BI496" s="71">
        <f t="shared" si="734"/>
        <v>0</v>
      </c>
      <c r="BJ496" s="71">
        <f t="shared" si="735"/>
        <v>1</v>
      </c>
      <c r="BK496" s="71">
        <f t="shared" si="736"/>
        <v>0</v>
      </c>
      <c r="BL496" s="70">
        <f t="shared" si="737"/>
        <v>1</v>
      </c>
      <c r="BM496" s="70">
        <f t="shared" si="738"/>
        <v>1</v>
      </c>
      <c r="BN496" s="70">
        <f t="shared" si="739"/>
        <v>1</v>
      </c>
      <c r="BO496" s="70">
        <f t="shared" si="740"/>
        <v>0</v>
      </c>
      <c r="BP496" s="144">
        <f t="shared" si="741"/>
        <v>0</v>
      </c>
      <c r="BQ496" s="144">
        <f t="shared" si="742"/>
        <v>45000</v>
      </c>
      <c r="BR496" s="144">
        <f t="shared" si="743"/>
        <v>0</v>
      </c>
      <c r="BS496" s="144">
        <f t="shared" si="744"/>
        <v>0</v>
      </c>
      <c r="BT496" s="144">
        <f t="shared" si="745"/>
        <v>0</v>
      </c>
      <c r="BU496" s="144">
        <f t="shared" si="746"/>
        <v>0</v>
      </c>
      <c r="BV496" s="144">
        <f t="shared" si="747"/>
        <v>0</v>
      </c>
      <c r="BW496" s="144">
        <f t="shared" si="748"/>
        <v>0</v>
      </c>
      <c r="BX496" s="144">
        <f t="shared" si="749"/>
        <v>0</v>
      </c>
      <c r="BY496" s="144">
        <f t="shared" si="750"/>
        <v>0</v>
      </c>
      <c r="BZ496" s="9">
        <v>0</v>
      </c>
      <c r="CA496" s="9">
        <v>0</v>
      </c>
      <c r="CB496" s="9">
        <v>0</v>
      </c>
      <c r="CC496" s="9">
        <v>0</v>
      </c>
      <c r="CD496" s="9">
        <v>0</v>
      </c>
      <c r="CE496" s="9">
        <v>0</v>
      </c>
      <c r="CF496" s="9">
        <v>0</v>
      </c>
      <c r="CG496" s="9">
        <v>0</v>
      </c>
      <c r="CH496" s="9">
        <v>0</v>
      </c>
      <c r="CI496" s="9">
        <v>0</v>
      </c>
      <c r="CJ496" s="9">
        <v>0</v>
      </c>
      <c r="CK496" s="9">
        <v>0</v>
      </c>
      <c r="CL496" s="9">
        <v>0</v>
      </c>
      <c r="CM496" s="9">
        <v>0</v>
      </c>
      <c r="CN496" s="9">
        <v>0</v>
      </c>
      <c r="CO496" s="9">
        <v>0</v>
      </c>
      <c r="CP496" s="9">
        <v>0</v>
      </c>
      <c r="CQ496" s="9">
        <v>0</v>
      </c>
      <c r="CR496" s="9">
        <v>0</v>
      </c>
      <c r="CS496" s="9">
        <v>0</v>
      </c>
      <c r="CT496" s="9">
        <v>0</v>
      </c>
      <c r="CU496" s="9">
        <v>0</v>
      </c>
      <c r="CV496" s="9">
        <v>0</v>
      </c>
      <c r="CW496" s="9">
        <v>0</v>
      </c>
      <c r="CX496" s="9">
        <v>0</v>
      </c>
      <c r="CY496" s="9">
        <v>0</v>
      </c>
      <c r="CZ496" s="9">
        <v>0</v>
      </c>
      <c r="DA496" s="9">
        <v>0</v>
      </c>
      <c r="DB496" s="9">
        <v>0</v>
      </c>
      <c r="DC496" s="9">
        <v>0</v>
      </c>
      <c r="DD496" s="9">
        <v>0</v>
      </c>
      <c r="DE496" s="9">
        <v>0</v>
      </c>
      <c r="DF496" s="9">
        <v>0</v>
      </c>
      <c r="DG496" s="144">
        <f t="shared" si="751"/>
        <v>1000</v>
      </c>
      <c r="DH496" s="144">
        <f t="shared" ref="DH496:EW496" si="799">DG496</f>
        <v>1000</v>
      </c>
      <c r="DI496" s="144">
        <f t="shared" si="799"/>
        <v>1000</v>
      </c>
      <c r="DJ496" s="144">
        <f t="shared" si="799"/>
        <v>1000</v>
      </c>
      <c r="DK496" s="144">
        <f t="shared" si="799"/>
        <v>1000</v>
      </c>
      <c r="DL496" s="144">
        <f t="shared" si="799"/>
        <v>1000</v>
      </c>
      <c r="DM496" s="144">
        <f t="shared" si="799"/>
        <v>1000</v>
      </c>
      <c r="DN496" s="144">
        <f t="shared" si="799"/>
        <v>1000</v>
      </c>
      <c r="DO496" s="144">
        <f t="shared" si="799"/>
        <v>1000</v>
      </c>
      <c r="DP496" s="144">
        <f t="shared" si="799"/>
        <v>1000</v>
      </c>
      <c r="DQ496" s="144">
        <f t="shared" si="799"/>
        <v>1000</v>
      </c>
      <c r="DR496" s="144">
        <f t="shared" si="799"/>
        <v>1000</v>
      </c>
      <c r="DS496" s="144">
        <f t="shared" si="799"/>
        <v>1000</v>
      </c>
      <c r="DT496" s="144">
        <f t="shared" si="799"/>
        <v>1000</v>
      </c>
      <c r="DU496" s="144">
        <f t="shared" si="799"/>
        <v>1000</v>
      </c>
      <c r="DV496" s="144">
        <f t="shared" si="799"/>
        <v>1000</v>
      </c>
      <c r="DW496" s="144">
        <f t="shared" si="799"/>
        <v>1000</v>
      </c>
      <c r="DX496" s="144">
        <f t="shared" si="799"/>
        <v>1000</v>
      </c>
      <c r="DY496" s="144">
        <f t="shared" si="799"/>
        <v>1000</v>
      </c>
      <c r="DZ496" s="144">
        <f t="shared" si="799"/>
        <v>1000</v>
      </c>
      <c r="EA496" s="144">
        <f t="shared" si="799"/>
        <v>1000</v>
      </c>
      <c r="EB496" s="144">
        <f t="shared" si="799"/>
        <v>1000</v>
      </c>
      <c r="EC496" s="144">
        <f t="shared" si="799"/>
        <v>1000</v>
      </c>
      <c r="ED496" s="144">
        <f t="shared" si="799"/>
        <v>1000</v>
      </c>
      <c r="EE496" s="144">
        <f t="shared" si="799"/>
        <v>1000</v>
      </c>
      <c r="EF496" s="144">
        <f t="shared" si="799"/>
        <v>1000</v>
      </c>
      <c r="EG496" s="144">
        <f t="shared" si="799"/>
        <v>1000</v>
      </c>
      <c r="EH496" s="144">
        <f t="shared" si="799"/>
        <v>1000</v>
      </c>
      <c r="EI496" s="144">
        <f t="shared" si="799"/>
        <v>1000</v>
      </c>
      <c r="EJ496" s="144">
        <f t="shared" si="799"/>
        <v>1000</v>
      </c>
      <c r="EK496" s="144">
        <f t="shared" si="799"/>
        <v>1000</v>
      </c>
      <c r="EL496" s="144">
        <f t="shared" si="799"/>
        <v>1000</v>
      </c>
      <c r="EM496" s="144">
        <f t="shared" si="799"/>
        <v>1000</v>
      </c>
      <c r="EN496" s="144">
        <f t="shared" si="799"/>
        <v>1000</v>
      </c>
      <c r="EO496" s="144">
        <f t="shared" si="799"/>
        <v>1000</v>
      </c>
      <c r="EP496" s="144">
        <f t="shared" si="799"/>
        <v>1000</v>
      </c>
      <c r="EQ496" s="144">
        <f t="shared" si="799"/>
        <v>1000</v>
      </c>
      <c r="ER496" s="144">
        <f t="shared" si="799"/>
        <v>1000</v>
      </c>
      <c r="ES496" s="144">
        <f t="shared" si="799"/>
        <v>1000</v>
      </c>
      <c r="ET496" s="144">
        <f t="shared" si="799"/>
        <v>1000</v>
      </c>
      <c r="EU496" s="144">
        <f t="shared" si="799"/>
        <v>1000</v>
      </c>
      <c r="EV496" s="144">
        <f t="shared" si="799"/>
        <v>1000</v>
      </c>
      <c r="EW496" s="144">
        <f t="shared" si="799"/>
        <v>1000</v>
      </c>
      <c r="EX496" s="147">
        <f>PV(0.05,'PV factor'!C209,,-BR496)</f>
        <v>0</v>
      </c>
      <c r="EY496" s="147">
        <f>PV(0.05,'PV factor'!D209,,-BS496)</f>
        <v>0</v>
      </c>
      <c r="EZ496" s="147">
        <f>PV(0.05,'PV factor'!E209,,-BT496)</f>
        <v>0</v>
      </c>
      <c r="FA496" s="147">
        <f>PV(0.05,'PV factor'!F209,,-BU496)</f>
        <v>0</v>
      </c>
      <c r="FB496" s="147">
        <f>PV(0.05,'PV factor'!G209,,-BV496)</f>
        <v>0</v>
      </c>
      <c r="FC496" s="147">
        <f>PV(0.05,'PV factor'!H209,,-BW496)</f>
        <v>0</v>
      </c>
      <c r="FD496" s="147">
        <f>PV(0.05,'PV factor'!I209,,-BX496)</f>
        <v>0</v>
      </c>
      <c r="FE496" s="147">
        <f>PV(0.05,'PV factor'!J209,,-BY496)</f>
        <v>0</v>
      </c>
      <c r="FF496" s="147">
        <f>PV(0.05,'PV factor'!K209,,-BZ496)</f>
        <v>0</v>
      </c>
      <c r="FG496" s="147">
        <f>PV(0.05,'PV factor'!L209,,-CA496)</f>
        <v>0</v>
      </c>
      <c r="FH496" s="147">
        <f>PV(0.05,'PV factor'!M209,,-CB496)</f>
        <v>0</v>
      </c>
      <c r="FI496" s="147">
        <f>PV(0.05,'PV factor'!N209,,-CC496)</f>
        <v>0</v>
      </c>
      <c r="FJ496" s="147">
        <f>PV(0.05,'PV factor'!O209,,-CD496)</f>
        <v>0</v>
      </c>
      <c r="FK496" s="147">
        <f>PV(0.05,'PV factor'!P209,,-CE496)</f>
        <v>0</v>
      </c>
      <c r="FL496" s="147">
        <f>PV(0.05,'PV factor'!Q209,,-CF496)</f>
        <v>0</v>
      </c>
      <c r="FM496" s="147">
        <f>PV(0.05,'PV factor'!R209,,-CG496)</f>
        <v>0</v>
      </c>
      <c r="FN496" s="147">
        <f>PV(0.05,'PV factor'!S209,,-CH496)</f>
        <v>0</v>
      </c>
      <c r="FO496" s="147">
        <f>PV(0.05,'PV factor'!T209,,-CI496)</f>
        <v>0</v>
      </c>
      <c r="FP496" s="147">
        <f>PV(0.05,'PV factor'!U209,,-CJ496)</f>
        <v>0</v>
      </c>
      <c r="FQ496" s="147">
        <f>PV(0.05,'PV factor'!V209,,-CK496)</f>
        <v>0</v>
      </c>
      <c r="FR496" s="147">
        <f>PV(0.05,'PV factor'!W209,,-CL496)</f>
        <v>0</v>
      </c>
      <c r="FS496" s="147">
        <f>PV(0.05,'PV factor'!X209,,-CM496)</f>
        <v>0</v>
      </c>
      <c r="FT496" s="147">
        <f>PV(0.05,'PV factor'!Y209,,-CN496)</f>
        <v>0</v>
      </c>
      <c r="FU496" s="147">
        <f>PV(0.05,'PV factor'!Z209,,-CO496)</f>
        <v>0</v>
      </c>
      <c r="FV496" s="147">
        <f>PV(0.05,'PV factor'!AA209,,-CP496)</f>
        <v>0</v>
      </c>
      <c r="FW496" s="147">
        <f>PV(0.05,'PV factor'!AB209,,-CQ496)</f>
        <v>0</v>
      </c>
      <c r="FX496" s="147">
        <f>PV(0.05,'PV factor'!AC209,,-CR496)</f>
        <v>0</v>
      </c>
      <c r="FY496" s="147">
        <f>PV(0.05,'PV factor'!AD209,,-CS496)</f>
        <v>0</v>
      </c>
      <c r="FZ496" s="147">
        <f>PV(0.05,'PV factor'!AE209,,-CT496)</f>
        <v>0</v>
      </c>
      <c r="GA496" s="147">
        <f>PV(0.05,'PV factor'!AF209,,-CU496)</f>
        <v>0</v>
      </c>
      <c r="GB496" s="147">
        <f>PV(0.05,'PV factor'!AG209,,-CV496)</f>
        <v>0</v>
      </c>
      <c r="GC496" s="147">
        <f>PV(0.05,'PV factor'!AH209,,-CW496)</f>
        <v>0</v>
      </c>
      <c r="GD496" s="147">
        <f>PV(0.05,'PV factor'!AI209,,-CX496)</f>
        <v>0</v>
      </c>
      <c r="GE496" s="147">
        <f>PV(0.05,'PV factor'!AJ209,,-CY496)</f>
        <v>0</v>
      </c>
      <c r="GF496" s="147">
        <f>PV(0.05,'PV factor'!AK209,,-CZ496)</f>
        <v>0</v>
      </c>
      <c r="GG496" s="147">
        <f>PV(0.05,'PV factor'!AL209,,-DA496)</f>
        <v>0</v>
      </c>
      <c r="GH496" s="147">
        <f>PV(0.05,'PV factor'!AM209,,-DB496)</f>
        <v>0</v>
      </c>
      <c r="GI496" s="147">
        <f>PV(0.05,'PV factor'!AN209,,-DC496)</f>
        <v>0</v>
      </c>
      <c r="GJ496" s="147">
        <f>PV(0.05,'PV factor'!AO209,,-DD496)</f>
        <v>0</v>
      </c>
      <c r="GK496" s="147">
        <f>PV(0.05,'PV factor'!AP209,,-DE496)</f>
        <v>0</v>
      </c>
      <c r="GL496" s="147">
        <f>PV(0.05,'PV factor'!C209,,-DI496)</f>
        <v>907.02947845804988</v>
      </c>
      <c r="GM496" s="147">
        <f>PV(0.05,'PV factor'!D209,,-DJ496)</f>
        <v>863.83759853147603</v>
      </c>
      <c r="GN496" s="147">
        <f>PV(0.05,'PV factor'!E209,,-DK496)</f>
        <v>822.70247479188197</v>
      </c>
      <c r="GO496" s="147">
        <f>PV(0.05,'PV factor'!F209,,-DL496)</f>
        <v>783.526166468459</v>
      </c>
      <c r="GP496" s="147">
        <f>PV(0.05,'PV factor'!G209,,-DM496)</f>
        <v>746.2153966366277</v>
      </c>
      <c r="GQ496" s="147">
        <f>PV(0.05,'PV factor'!H209,,-DN496)</f>
        <v>710.68133013012141</v>
      </c>
      <c r="GR496" s="147">
        <f>PV(0.05,'PV factor'!I209,,-DO496)</f>
        <v>676.83936202868722</v>
      </c>
      <c r="GS496" s="147">
        <f>PV(0.05,'PV factor'!J209,,-DP496)</f>
        <v>644.60891621779729</v>
      </c>
      <c r="GT496" s="147">
        <f>PV(0.05,'PV factor'!K209,,-DQ496)</f>
        <v>613.91325354075934</v>
      </c>
      <c r="GU496" s="147">
        <f>PV(0.05,'PV factor'!L209,,-DR496)</f>
        <v>584.67928908643739</v>
      </c>
      <c r="GV496" s="147">
        <f>PV(0.05,'PV factor'!M209,,-DS496)</f>
        <v>556.83741817755947</v>
      </c>
      <c r="GW496" s="147">
        <f>PV(0.05,'PV factor'!N209,,-DT496)</f>
        <v>530.32135064529473</v>
      </c>
      <c r="GX496" s="147">
        <f>PV(0.05,'PV factor'!O209,,-DU496)</f>
        <v>505.06795299551885</v>
      </c>
      <c r="GY496" s="147">
        <f>PV(0.05,'PV factor'!P209,,-DV496)</f>
        <v>481.01709809097019</v>
      </c>
      <c r="GZ496" s="147">
        <f>PV(0.05,'PV factor'!Q209,,-DW496)</f>
        <v>458.1115219914002</v>
      </c>
      <c r="HA496" s="147">
        <f>PV(0.05,'PV factor'!R209,,-DX496)</f>
        <v>436.2966876108573</v>
      </c>
      <c r="HB496" s="147">
        <f>PV(0.05,'PV factor'!S209,,-DY496)</f>
        <v>415.52065486748313</v>
      </c>
      <c r="HC496" s="147">
        <f>PV(0.05,'PV factor'!T209,,-DZ496)</f>
        <v>395.73395701665061</v>
      </c>
      <c r="HD496" s="147">
        <f>PV(0.05,'PV factor'!U209,,-EA496)</f>
        <v>376.88948287300059</v>
      </c>
      <c r="HE496" s="147">
        <f>PV(0.05,'PV factor'!V209,,-EB496)</f>
        <v>358.94236464095297</v>
      </c>
      <c r="HF496" s="147">
        <f>PV(0.05,'PV factor'!W209,,-EC496)</f>
        <v>341.84987108662187</v>
      </c>
      <c r="HG496" s="147">
        <f>PV(0.05,'PV factor'!X209,,-ED496)</f>
        <v>325.57130579678267</v>
      </c>
      <c r="HH496" s="147">
        <f>PV(0.05,'PV factor'!Y209,,-EE496)</f>
        <v>310.06791028265019</v>
      </c>
      <c r="HI496" s="147">
        <f>PV(0.05,'PV factor'!Z209,,-EF496)</f>
        <v>295.30277169776213</v>
      </c>
      <c r="HJ496" s="147">
        <f>PV(0.05,'PV factor'!AA209,,-EG496)</f>
        <v>281.24073495024959</v>
      </c>
      <c r="HK496" s="147">
        <f>PV(0.05,'PV factor'!AB209,,-EH496)</f>
        <v>267.84831900023772</v>
      </c>
      <c r="HL496" s="147">
        <f>PV(0.05,'PV factor'!AC209,,-EI496)</f>
        <v>255.09363714308355</v>
      </c>
      <c r="HM496" s="147">
        <f>PV(0.05,'PV factor'!AD209,,-EJ496)</f>
        <v>242.94632108865096</v>
      </c>
      <c r="HN496" s="147">
        <f>PV(0.05,'PV factor'!AE209,,-EK496)</f>
        <v>231.37744865585813</v>
      </c>
      <c r="HO496" s="147">
        <f>PV(0.05,'PV factor'!AF209,,-EL496)</f>
        <v>220.35947491034099</v>
      </c>
      <c r="HP496" s="147">
        <f>PV(0.05,'PV factor'!AG209,,-EM496)</f>
        <v>209.86616658127716</v>
      </c>
      <c r="HQ496" s="147">
        <f>PV(0.05,'PV factor'!AH209,,-EN496)</f>
        <v>199.87253960121635</v>
      </c>
      <c r="HR496" s="147">
        <f>PV(0.05,'PV factor'!AI209,,-EO496)</f>
        <v>190.35479962020605</v>
      </c>
      <c r="HS496" s="147">
        <f>PV(0.05,'PV factor'!AJ209,,-EP496)</f>
        <v>181.29028535257714</v>
      </c>
      <c r="HT496" s="147">
        <f>PV(0.05,'PV factor'!AK209,,-EQ496)</f>
        <v>172.65741462150208</v>
      </c>
      <c r="HU496" s="147">
        <f>PV(0.05,'PV factor'!AL209,,-ER496)</f>
        <v>164.43563297285911</v>
      </c>
      <c r="HV496" s="147">
        <f>PV(0.05,'PV factor'!AM209,,-ES496)</f>
        <v>156.60536473605632</v>
      </c>
      <c r="HW496" s="147">
        <f>PV(0.05,'PV factor'!AN209,,-ET496)</f>
        <v>149.14796641529171</v>
      </c>
      <c r="HX496" s="147">
        <f>PV(0.05,'PV factor'!AO209,,-EU496)</f>
        <v>142.04568230027783</v>
      </c>
      <c r="HY496" s="147">
        <f>PV(0.05,'PV factor'!AP209,,-EV496)</f>
        <v>135.28160219074078</v>
      </c>
      <c r="HZ496" s="147">
        <f t="shared" si="753"/>
        <v>0</v>
      </c>
      <c r="IA496" s="147">
        <f t="shared" si="754"/>
        <v>7354.0332658902962</v>
      </c>
      <c r="IB496" s="401">
        <f t="shared" si="755"/>
        <v>0</v>
      </c>
    </row>
    <row r="497" spans="1:236" s="416" customFormat="1" ht="90" customHeight="1" x14ac:dyDescent="0.25">
      <c r="A497" s="242" t="s">
        <v>70</v>
      </c>
      <c r="B497" s="195" t="s">
        <v>71</v>
      </c>
      <c r="C497" s="195" t="s">
        <v>177</v>
      </c>
      <c r="D497" s="115">
        <v>1</v>
      </c>
      <c r="E497" s="195" t="s">
        <v>178</v>
      </c>
      <c r="F497" s="113" t="s">
        <v>179</v>
      </c>
      <c r="G497" s="113" t="s">
        <v>180</v>
      </c>
      <c r="H497" s="112" t="s">
        <v>77</v>
      </c>
      <c r="I497" s="113" t="s">
        <v>140</v>
      </c>
      <c r="J497" s="113">
        <v>10</v>
      </c>
      <c r="K497" s="227" t="s">
        <v>79</v>
      </c>
      <c r="L497" s="111">
        <v>100000</v>
      </c>
      <c r="M497" s="214" t="s">
        <v>105</v>
      </c>
      <c r="N497" s="112" t="s">
        <v>81</v>
      </c>
      <c r="O497" s="73" t="s">
        <v>106</v>
      </c>
      <c r="P497" s="112" t="s">
        <v>116</v>
      </c>
      <c r="Q497" s="112" t="s">
        <v>100</v>
      </c>
      <c r="R497" s="112" t="s">
        <v>108</v>
      </c>
      <c r="S497" s="112" t="s">
        <v>85</v>
      </c>
      <c r="T497" s="288" t="s">
        <v>86</v>
      </c>
      <c r="U497" s="112" t="s">
        <v>87</v>
      </c>
      <c r="V497" s="201">
        <v>1</v>
      </c>
      <c r="W497" s="286">
        <v>150000</v>
      </c>
      <c r="X497" s="286">
        <v>10000</v>
      </c>
      <c r="Y497" s="286">
        <v>0</v>
      </c>
      <c r="Z497" s="286">
        <v>0</v>
      </c>
      <c r="AA497" s="286">
        <v>0</v>
      </c>
      <c r="AB497" s="286">
        <v>70000</v>
      </c>
      <c r="AC497" s="286">
        <v>80000</v>
      </c>
      <c r="AD497" s="286">
        <v>0</v>
      </c>
      <c r="AE497" s="286">
        <v>0</v>
      </c>
      <c r="AF497" s="286">
        <v>0</v>
      </c>
      <c r="AG497" s="286">
        <v>0</v>
      </c>
      <c r="AH497" s="286">
        <v>0</v>
      </c>
      <c r="AI497" s="112"/>
      <c r="AJ497" s="286">
        <v>0</v>
      </c>
      <c r="AK497" s="286">
        <v>0</v>
      </c>
      <c r="AL497" s="286">
        <v>0</v>
      </c>
      <c r="AM497" s="286">
        <v>0</v>
      </c>
      <c r="AN497" s="286">
        <v>0</v>
      </c>
      <c r="AO497" s="286">
        <v>0</v>
      </c>
      <c r="AP497" s="286">
        <v>0</v>
      </c>
      <c r="AQ497" s="286">
        <v>0</v>
      </c>
      <c r="AR497" s="286">
        <v>0</v>
      </c>
      <c r="AS497" s="286">
        <v>0</v>
      </c>
      <c r="AT497" s="286">
        <v>0</v>
      </c>
      <c r="AU497" s="113"/>
      <c r="AV497" s="230">
        <f t="shared" si="721"/>
        <v>1</v>
      </c>
      <c r="AW497" s="230">
        <f t="shared" si="722"/>
        <v>0</v>
      </c>
      <c r="AX497" s="230" t="str">
        <f t="shared" si="723"/>
        <v>G</v>
      </c>
      <c r="AY497" s="141">
        <f t="shared" si="724"/>
        <v>7</v>
      </c>
      <c r="AZ497" s="70">
        <f t="shared" si="725"/>
        <v>1</v>
      </c>
      <c r="BA497" s="70">
        <f t="shared" si="726"/>
        <v>1</v>
      </c>
      <c r="BB497" s="70">
        <f t="shared" si="727"/>
        <v>0</v>
      </c>
      <c r="BC497" s="70">
        <f t="shared" si="728"/>
        <v>1</v>
      </c>
      <c r="BD497" s="70">
        <f t="shared" si="729"/>
        <v>1</v>
      </c>
      <c r="BE497" s="70">
        <f t="shared" si="730"/>
        <v>1</v>
      </c>
      <c r="BF497" s="70">
        <f t="shared" si="731"/>
        <v>1</v>
      </c>
      <c r="BG497" s="71">
        <f t="shared" si="732"/>
        <v>0</v>
      </c>
      <c r="BH497" s="71">
        <f t="shared" si="733"/>
        <v>1</v>
      </c>
      <c r="BI497" s="71">
        <f t="shared" si="734"/>
        <v>0</v>
      </c>
      <c r="BJ497" s="71">
        <f t="shared" si="735"/>
        <v>0</v>
      </c>
      <c r="BK497" s="71">
        <f t="shared" si="736"/>
        <v>1</v>
      </c>
      <c r="BL497" s="70">
        <f t="shared" si="737"/>
        <v>1</v>
      </c>
      <c r="BM497" s="70">
        <f t="shared" si="738"/>
        <v>0</v>
      </c>
      <c r="BN497" s="70">
        <f t="shared" si="739"/>
        <v>0</v>
      </c>
      <c r="BO497" s="70">
        <f t="shared" si="740"/>
        <v>0</v>
      </c>
      <c r="BP497" s="144">
        <f t="shared" si="741"/>
        <v>0</v>
      </c>
      <c r="BQ497" s="144">
        <f t="shared" si="742"/>
        <v>0</v>
      </c>
      <c r="BR497" s="144">
        <f t="shared" si="743"/>
        <v>0</v>
      </c>
      <c r="BS497" s="144">
        <f t="shared" si="744"/>
        <v>70000</v>
      </c>
      <c r="BT497" s="144">
        <f t="shared" si="745"/>
        <v>80000</v>
      </c>
      <c r="BU497" s="144">
        <f t="shared" si="746"/>
        <v>0</v>
      </c>
      <c r="BV497" s="144">
        <f t="shared" si="747"/>
        <v>0</v>
      </c>
      <c r="BW497" s="144">
        <f t="shared" si="748"/>
        <v>0</v>
      </c>
      <c r="BX497" s="144">
        <f t="shared" si="749"/>
        <v>0</v>
      </c>
      <c r="BY497" s="144">
        <f t="shared" si="750"/>
        <v>0</v>
      </c>
      <c r="BZ497" s="9">
        <v>0</v>
      </c>
      <c r="CA497" s="9">
        <v>0</v>
      </c>
      <c r="CB497" s="9">
        <v>0</v>
      </c>
      <c r="CC497" s="9">
        <v>0</v>
      </c>
      <c r="CD497" s="9">
        <v>0</v>
      </c>
      <c r="CE497" s="9">
        <v>0</v>
      </c>
      <c r="CF497" s="9">
        <v>0</v>
      </c>
      <c r="CG497" s="9">
        <v>0</v>
      </c>
      <c r="CH497" s="9">
        <v>0</v>
      </c>
      <c r="CI497" s="9">
        <v>0</v>
      </c>
      <c r="CJ497" s="9">
        <v>0</v>
      </c>
      <c r="CK497" s="9">
        <v>0</v>
      </c>
      <c r="CL497" s="9">
        <v>0</v>
      </c>
      <c r="CM497" s="9">
        <v>0</v>
      </c>
      <c r="CN497" s="9">
        <v>0</v>
      </c>
      <c r="CO497" s="9">
        <v>0</v>
      </c>
      <c r="CP497" s="9">
        <v>0</v>
      </c>
      <c r="CQ497" s="9">
        <v>0</v>
      </c>
      <c r="CR497" s="9">
        <v>0</v>
      </c>
      <c r="CS497" s="9">
        <v>0</v>
      </c>
      <c r="CT497" s="9">
        <v>0</v>
      </c>
      <c r="CU497" s="9">
        <v>0</v>
      </c>
      <c r="CV497" s="9">
        <v>0</v>
      </c>
      <c r="CW497" s="9">
        <v>0</v>
      </c>
      <c r="CX497" s="9">
        <v>0</v>
      </c>
      <c r="CY497" s="9">
        <v>0</v>
      </c>
      <c r="CZ497" s="9">
        <v>0</v>
      </c>
      <c r="DA497" s="9">
        <v>0</v>
      </c>
      <c r="DB497" s="9">
        <v>0</v>
      </c>
      <c r="DC497" s="9">
        <v>0</v>
      </c>
      <c r="DD497" s="9">
        <v>0</v>
      </c>
      <c r="DE497" s="9">
        <v>0</v>
      </c>
      <c r="DF497" s="9">
        <v>0</v>
      </c>
      <c r="DG497" s="144">
        <f t="shared" si="751"/>
        <v>100000</v>
      </c>
      <c r="DH497" s="144">
        <f t="shared" ref="DH497:EW497" si="800">DG497</f>
        <v>100000</v>
      </c>
      <c r="DI497" s="144">
        <f t="shared" si="800"/>
        <v>100000</v>
      </c>
      <c r="DJ497" s="144">
        <f t="shared" si="800"/>
        <v>100000</v>
      </c>
      <c r="DK497" s="144">
        <f t="shared" si="800"/>
        <v>100000</v>
      </c>
      <c r="DL497" s="144">
        <f t="shared" si="800"/>
        <v>100000</v>
      </c>
      <c r="DM497" s="144">
        <f t="shared" si="800"/>
        <v>100000</v>
      </c>
      <c r="DN497" s="144">
        <f t="shared" si="800"/>
        <v>100000</v>
      </c>
      <c r="DO497" s="144">
        <f t="shared" si="800"/>
        <v>100000</v>
      </c>
      <c r="DP497" s="144">
        <f t="shared" si="800"/>
        <v>100000</v>
      </c>
      <c r="DQ497" s="144">
        <f t="shared" si="800"/>
        <v>100000</v>
      </c>
      <c r="DR497" s="144">
        <f t="shared" si="800"/>
        <v>100000</v>
      </c>
      <c r="DS497" s="144">
        <f t="shared" si="800"/>
        <v>100000</v>
      </c>
      <c r="DT497" s="144">
        <f t="shared" si="800"/>
        <v>100000</v>
      </c>
      <c r="DU497" s="144">
        <f t="shared" si="800"/>
        <v>100000</v>
      </c>
      <c r="DV497" s="144">
        <f t="shared" si="800"/>
        <v>100000</v>
      </c>
      <c r="DW497" s="144">
        <f t="shared" si="800"/>
        <v>100000</v>
      </c>
      <c r="DX497" s="144">
        <f t="shared" si="800"/>
        <v>100000</v>
      </c>
      <c r="DY497" s="144">
        <f t="shared" si="800"/>
        <v>100000</v>
      </c>
      <c r="DZ497" s="144">
        <f t="shared" si="800"/>
        <v>100000</v>
      </c>
      <c r="EA497" s="144">
        <f t="shared" si="800"/>
        <v>100000</v>
      </c>
      <c r="EB497" s="144">
        <f t="shared" si="800"/>
        <v>100000</v>
      </c>
      <c r="EC497" s="144">
        <f t="shared" si="800"/>
        <v>100000</v>
      </c>
      <c r="ED497" s="144">
        <f t="shared" si="800"/>
        <v>100000</v>
      </c>
      <c r="EE497" s="144">
        <f t="shared" si="800"/>
        <v>100000</v>
      </c>
      <c r="EF497" s="144">
        <f t="shared" si="800"/>
        <v>100000</v>
      </c>
      <c r="EG497" s="144">
        <f t="shared" si="800"/>
        <v>100000</v>
      </c>
      <c r="EH497" s="144">
        <f t="shared" si="800"/>
        <v>100000</v>
      </c>
      <c r="EI497" s="144">
        <f t="shared" si="800"/>
        <v>100000</v>
      </c>
      <c r="EJ497" s="144">
        <f t="shared" si="800"/>
        <v>100000</v>
      </c>
      <c r="EK497" s="144">
        <f t="shared" si="800"/>
        <v>100000</v>
      </c>
      <c r="EL497" s="144">
        <f t="shared" si="800"/>
        <v>100000</v>
      </c>
      <c r="EM497" s="144">
        <f t="shared" si="800"/>
        <v>100000</v>
      </c>
      <c r="EN497" s="144">
        <f t="shared" si="800"/>
        <v>100000</v>
      </c>
      <c r="EO497" s="144">
        <f t="shared" si="800"/>
        <v>100000</v>
      </c>
      <c r="EP497" s="144">
        <f t="shared" si="800"/>
        <v>100000</v>
      </c>
      <c r="EQ497" s="144">
        <f t="shared" si="800"/>
        <v>100000</v>
      </c>
      <c r="ER497" s="144">
        <f t="shared" si="800"/>
        <v>100000</v>
      </c>
      <c r="ES497" s="144">
        <f t="shared" si="800"/>
        <v>100000</v>
      </c>
      <c r="ET497" s="144">
        <f t="shared" si="800"/>
        <v>100000</v>
      </c>
      <c r="EU497" s="144">
        <f t="shared" si="800"/>
        <v>100000</v>
      </c>
      <c r="EV497" s="144">
        <f t="shared" si="800"/>
        <v>100000</v>
      </c>
      <c r="EW497" s="144">
        <f t="shared" si="800"/>
        <v>100000</v>
      </c>
      <c r="EX497" s="147">
        <f>PV(0.05,'PV factor'!C327,,-BR497)</f>
        <v>0</v>
      </c>
      <c r="EY497" s="147">
        <f>PV(0.05,'PV factor'!D327,,-BS497)</f>
        <v>60468.631897203319</v>
      </c>
      <c r="EZ497" s="147">
        <f>PV(0.05,'PV factor'!E327,,-BT497)</f>
        <v>65816.197983350561</v>
      </c>
      <c r="FA497" s="147">
        <f>PV(0.05,'PV factor'!F327,,-BU497)</f>
        <v>0</v>
      </c>
      <c r="FB497" s="147">
        <f>PV(0.05,'PV factor'!G327,,-BV497)</f>
        <v>0</v>
      </c>
      <c r="FC497" s="147">
        <f>PV(0.05,'PV factor'!H327,,-BW497)</f>
        <v>0</v>
      </c>
      <c r="FD497" s="147">
        <f>PV(0.05,'PV factor'!I327,,-BX497)</f>
        <v>0</v>
      </c>
      <c r="FE497" s="147">
        <f>PV(0.05,'PV factor'!J327,,-BY497)</f>
        <v>0</v>
      </c>
      <c r="FF497" s="147">
        <f>PV(0.05,'PV factor'!K327,,-BZ497)</f>
        <v>0</v>
      </c>
      <c r="FG497" s="147">
        <f>PV(0.05,'PV factor'!L327,,-CA497)</f>
        <v>0</v>
      </c>
      <c r="FH497" s="147">
        <f>PV(0.05,'PV factor'!M327,,-CB497)</f>
        <v>0</v>
      </c>
      <c r="FI497" s="147">
        <f>PV(0.05,'PV factor'!N327,,-CC497)</f>
        <v>0</v>
      </c>
      <c r="FJ497" s="147">
        <f>PV(0.05,'PV factor'!O327,,-CD497)</f>
        <v>0</v>
      </c>
      <c r="FK497" s="147">
        <f>PV(0.05,'PV factor'!P327,,-CE497)</f>
        <v>0</v>
      </c>
      <c r="FL497" s="147">
        <f>PV(0.05,'PV factor'!Q327,,-CF497)</f>
        <v>0</v>
      </c>
      <c r="FM497" s="147">
        <f>PV(0.05,'PV factor'!R327,,-CG497)</f>
        <v>0</v>
      </c>
      <c r="FN497" s="147">
        <f>PV(0.05,'PV factor'!S327,,-CH497)</f>
        <v>0</v>
      </c>
      <c r="FO497" s="147">
        <f>PV(0.05,'PV factor'!T327,,-CI497)</f>
        <v>0</v>
      </c>
      <c r="FP497" s="147">
        <f>PV(0.05,'PV factor'!U327,,-CJ497)</f>
        <v>0</v>
      </c>
      <c r="FQ497" s="147">
        <f>PV(0.05,'PV factor'!V327,,-CK497)</f>
        <v>0</v>
      </c>
      <c r="FR497" s="147">
        <f>PV(0.05,'PV factor'!W327,,-CL497)</f>
        <v>0</v>
      </c>
      <c r="FS497" s="147">
        <f>PV(0.05,'PV factor'!X327,,-CM497)</f>
        <v>0</v>
      </c>
      <c r="FT497" s="147">
        <f>PV(0.05,'PV factor'!Y327,,-CN497)</f>
        <v>0</v>
      </c>
      <c r="FU497" s="147">
        <f>PV(0.05,'PV factor'!Z327,,-CO497)</f>
        <v>0</v>
      </c>
      <c r="FV497" s="147">
        <f>PV(0.05,'PV factor'!AA327,,-CP497)</f>
        <v>0</v>
      </c>
      <c r="FW497" s="147">
        <f>PV(0.05,'PV factor'!AB327,,-CQ497)</f>
        <v>0</v>
      </c>
      <c r="FX497" s="147">
        <f>PV(0.05,'PV factor'!AC327,,-CR497)</f>
        <v>0</v>
      </c>
      <c r="FY497" s="147">
        <f>PV(0.05,'PV factor'!AD327,,-CS497)</f>
        <v>0</v>
      </c>
      <c r="FZ497" s="147">
        <f>PV(0.05,'PV factor'!AE327,,-CT497)</f>
        <v>0</v>
      </c>
      <c r="GA497" s="147">
        <f>PV(0.05,'PV factor'!AF327,,-CU497)</f>
        <v>0</v>
      </c>
      <c r="GB497" s="147">
        <f>PV(0.05,'PV factor'!AG327,,-CV497)</f>
        <v>0</v>
      </c>
      <c r="GC497" s="147">
        <f>PV(0.05,'PV factor'!AH327,,-CW497)</f>
        <v>0</v>
      </c>
      <c r="GD497" s="147">
        <f>PV(0.05,'PV factor'!AI327,,-CX497)</f>
        <v>0</v>
      </c>
      <c r="GE497" s="147">
        <f>PV(0.05,'PV factor'!AJ327,,-CY497)</f>
        <v>0</v>
      </c>
      <c r="GF497" s="147">
        <f>PV(0.05,'PV factor'!AK327,,-CZ497)</f>
        <v>0</v>
      </c>
      <c r="GG497" s="147">
        <f>PV(0.05,'PV factor'!AL327,,-DA497)</f>
        <v>0</v>
      </c>
      <c r="GH497" s="147">
        <f>PV(0.05,'PV factor'!AM327,,-DB497)</f>
        <v>0</v>
      </c>
      <c r="GI497" s="147">
        <f>PV(0.05,'PV factor'!AN327,,-DC497)</f>
        <v>0</v>
      </c>
      <c r="GJ497" s="147">
        <f>PV(0.05,'PV factor'!AO327,,-DD497)</f>
        <v>0</v>
      </c>
      <c r="GK497" s="147">
        <f>PV(0.05,'PV factor'!AP327,,-DE497)</f>
        <v>0</v>
      </c>
      <c r="GL497" s="147">
        <f>PV(0.05,'PV factor'!C327,,-DI497)</f>
        <v>90702.947845804985</v>
      </c>
      <c r="GM497" s="147">
        <f>PV(0.05,'PV factor'!D327,,-DJ497)</f>
        <v>86383.759853147596</v>
      </c>
      <c r="GN497" s="147">
        <f>PV(0.05,'PV factor'!E327,,-DK497)</f>
        <v>82270.247479188198</v>
      </c>
      <c r="GO497" s="147">
        <f>PV(0.05,'PV factor'!F327,,-DL497)</f>
        <v>78352.616646845898</v>
      </c>
      <c r="GP497" s="147">
        <f>PV(0.05,'PV factor'!G327,,-DM497)</f>
        <v>74621.53966366277</v>
      </c>
      <c r="GQ497" s="147">
        <f>PV(0.05,'PV factor'!H327,,-DN497)</f>
        <v>71068.13301301215</v>
      </c>
      <c r="GR497" s="147">
        <f>PV(0.05,'PV factor'!I327,,-DO497)</f>
        <v>67683.936202868717</v>
      </c>
      <c r="GS497" s="147">
        <f>PV(0.05,'PV factor'!J327,,-DP497)</f>
        <v>64460.89162177973</v>
      </c>
      <c r="GT497" s="147">
        <f>PV(0.05,'PV factor'!K327,,-DQ497)</f>
        <v>61391.325354075932</v>
      </c>
      <c r="GU497" s="147">
        <f>PV(0.05,'PV factor'!L327,,-DR497)</f>
        <v>58467.928908643742</v>
      </c>
      <c r="GV497" s="147">
        <f>PV(0.05,'PV factor'!M327,,-DS497)</f>
        <v>55683.741817755952</v>
      </c>
      <c r="GW497" s="147">
        <f>PV(0.05,'PV factor'!N327,,-DT497)</f>
        <v>53032.135064529466</v>
      </c>
      <c r="GX497" s="147">
        <f>PV(0.05,'PV factor'!O327,,-DU497)</f>
        <v>50506.795299551886</v>
      </c>
      <c r="GY497" s="147">
        <f>PV(0.05,'PV factor'!P327,,-DV497)</f>
        <v>48101.709809097018</v>
      </c>
      <c r="GZ497" s="147">
        <f>PV(0.05,'PV factor'!Q327,,-DW497)</f>
        <v>45811.152199140022</v>
      </c>
      <c r="HA497" s="147">
        <f>PV(0.05,'PV factor'!R327,,-DX497)</f>
        <v>43629.668761085726</v>
      </c>
      <c r="HB497" s="147">
        <f>PV(0.05,'PV factor'!S327,,-DY497)</f>
        <v>41552.065486748317</v>
      </c>
      <c r="HC497" s="147">
        <f>PV(0.05,'PV factor'!T327,,-DZ497)</f>
        <v>39573.39570166506</v>
      </c>
      <c r="HD497" s="147">
        <f>PV(0.05,'PV factor'!U327,,-EA497)</f>
        <v>37688.94828730006</v>
      </c>
      <c r="HE497" s="147">
        <f>PV(0.05,'PV factor'!V327,,-EB497)</f>
        <v>35894.236464095295</v>
      </c>
      <c r="HF497" s="147">
        <f>PV(0.05,'PV factor'!W327,,-EC497)</f>
        <v>34184.987108662186</v>
      </c>
      <c r="HG497" s="147">
        <f>PV(0.05,'PV factor'!X327,,-ED497)</f>
        <v>32557.130579678269</v>
      </c>
      <c r="HH497" s="147">
        <f>PV(0.05,'PV factor'!Y327,,-EE497)</f>
        <v>31006.791028265023</v>
      </c>
      <c r="HI497" s="147">
        <f>PV(0.05,'PV factor'!Z327,,-EF497)</f>
        <v>29530.277169776211</v>
      </c>
      <c r="HJ497" s="147">
        <f>PV(0.05,'PV factor'!AA327,,-EG497)</f>
        <v>28124.073495024961</v>
      </c>
      <c r="HK497" s="147">
        <f>PV(0.05,'PV factor'!AB327,,-EH497)</f>
        <v>26784.831900023772</v>
      </c>
      <c r="HL497" s="147">
        <f>PV(0.05,'PV factor'!AC327,,-EI497)</f>
        <v>25509.363714308358</v>
      </c>
      <c r="HM497" s="147">
        <f>PV(0.05,'PV factor'!AD327,,-EJ497)</f>
        <v>24294.632108865095</v>
      </c>
      <c r="HN497" s="147">
        <f>PV(0.05,'PV factor'!AE327,,-EK497)</f>
        <v>23137.744865585813</v>
      </c>
      <c r="HO497" s="147">
        <f>PV(0.05,'PV factor'!AF327,,-EL497)</f>
        <v>22035.947491034101</v>
      </c>
      <c r="HP497" s="147">
        <f>PV(0.05,'PV factor'!AG327,,-EM497)</f>
        <v>20986.616658127718</v>
      </c>
      <c r="HQ497" s="147">
        <f>PV(0.05,'PV factor'!AH327,,-EN497)</f>
        <v>19987.253960121634</v>
      </c>
      <c r="HR497" s="147">
        <f>PV(0.05,'PV factor'!AI327,,-EO497)</f>
        <v>19035.479962020603</v>
      </c>
      <c r="HS497" s="147">
        <f>PV(0.05,'PV factor'!AJ327,,-EP497)</f>
        <v>18129.028535257716</v>
      </c>
      <c r="HT497" s="147">
        <f>PV(0.05,'PV factor'!AK327,,-EQ497)</f>
        <v>17265.741462150207</v>
      </c>
      <c r="HU497" s="147">
        <f>PV(0.05,'PV factor'!AL327,,-ER497)</f>
        <v>16443.563297285909</v>
      </c>
      <c r="HV497" s="147">
        <f>PV(0.05,'PV factor'!AM327,,-ES497)</f>
        <v>15660.536473605633</v>
      </c>
      <c r="HW497" s="147">
        <f>PV(0.05,'PV factor'!AN327,,-ET497)</f>
        <v>14914.79664152917</v>
      </c>
      <c r="HX497" s="147">
        <f>PV(0.05,'PV factor'!AO327,,-EU497)</f>
        <v>14204.568230027782</v>
      </c>
      <c r="HY497" s="147">
        <f>PV(0.05,'PV factor'!AP327,,-EV497)</f>
        <v>13528.160219074078</v>
      </c>
      <c r="HZ497" s="147">
        <f t="shared" si="753"/>
        <v>126284.82988055388</v>
      </c>
      <c r="IA497" s="147">
        <f t="shared" si="754"/>
        <v>735403.32658902975</v>
      </c>
      <c r="IB497" s="401">
        <f t="shared" si="755"/>
        <v>5.8233702914642143</v>
      </c>
    </row>
    <row r="498" spans="1:236" s="416" customFormat="1" ht="90" customHeight="1" x14ac:dyDescent="0.25">
      <c r="A498" s="137" t="s">
        <v>1842</v>
      </c>
      <c r="B498" s="137" t="s">
        <v>1843</v>
      </c>
      <c r="C498" s="137" t="s">
        <v>1882</v>
      </c>
      <c r="D498" s="121" t="s">
        <v>73</v>
      </c>
      <c r="E498" s="206" t="s">
        <v>1883</v>
      </c>
      <c r="F498" s="298" t="s">
        <v>1884</v>
      </c>
      <c r="G498" s="118" t="s">
        <v>1885</v>
      </c>
      <c r="H498" s="142" t="s">
        <v>77</v>
      </c>
      <c r="I498" s="118" t="s">
        <v>1867</v>
      </c>
      <c r="J498" s="118">
        <v>40</v>
      </c>
      <c r="K498" s="227" t="s">
        <v>79</v>
      </c>
      <c r="L498" s="142">
        <v>14600</v>
      </c>
      <c r="M498" s="142" t="s">
        <v>1849</v>
      </c>
      <c r="N498" s="142" t="s">
        <v>81</v>
      </c>
      <c r="O498" s="13" t="s">
        <v>217</v>
      </c>
      <c r="P498" s="142" t="s">
        <v>218</v>
      </c>
      <c r="Q498" s="112" t="s">
        <v>100</v>
      </c>
      <c r="R498" s="73" t="s">
        <v>162</v>
      </c>
      <c r="S498" s="142" t="s">
        <v>99</v>
      </c>
      <c r="T498" s="142" t="s">
        <v>1850</v>
      </c>
      <c r="U498" s="142" t="s">
        <v>87</v>
      </c>
      <c r="V498" s="205">
        <v>1</v>
      </c>
      <c r="W498" s="299">
        <v>190161</v>
      </c>
      <c r="X498" s="136">
        <v>0</v>
      </c>
      <c r="Y498" s="136">
        <v>33800</v>
      </c>
      <c r="Z498" s="136">
        <v>156361</v>
      </c>
      <c r="AA498" s="136">
        <v>0</v>
      </c>
      <c r="AB498" s="136">
        <v>0</v>
      </c>
      <c r="AC498" s="136">
        <v>0</v>
      </c>
      <c r="AD498" s="136">
        <v>0</v>
      </c>
      <c r="AE498" s="139">
        <v>0</v>
      </c>
      <c r="AF498" s="139">
        <v>0</v>
      </c>
      <c r="AG498" s="139">
        <v>0</v>
      </c>
      <c r="AH498" s="139">
        <v>0</v>
      </c>
      <c r="AI498" s="142" t="s">
        <v>88</v>
      </c>
      <c r="AJ498" s="139">
        <v>0</v>
      </c>
      <c r="AK498" s="139">
        <v>0</v>
      </c>
      <c r="AL498" s="139">
        <v>0</v>
      </c>
      <c r="AM498" s="139">
        <v>0</v>
      </c>
      <c r="AN498" s="139">
        <v>0</v>
      </c>
      <c r="AO498" s="139">
        <v>0</v>
      </c>
      <c r="AP498" s="139">
        <v>0</v>
      </c>
      <c r="AQ498" s="139">
        <v>0</v>
      </c>
      <c r="AR498" s="139">
        <v>0</v>
      </c>
      <c r="AS498" s="139">
        <v>0</v>
      </c>
      <c r="AT498" s="139">
        <v>0</v>
      </c>
      <c r="AU498" s="118" t="s">
        <v>1886</v>
      </c>
      <c r="AV498" s="230">
        <f t="shared" si="721"/>
        <v>1</v>
      </c>
      <c r="AW498" s="230">
        <f t="shared" si="722"/>
        <v>0</v>
      </c>
      <c r="AX498" s="230" t="str">
        <f t="shared" si="723"/>
        <v>B3</v>
      </c>
      <c r="AY498" s="141">
        <f t="shared" si="724"/>
        <v>9</v>
      </c>
      <c r="AZ498" s="70">
        <f t="shared" si="725"/>
        <v>1</v>
      </c>
      <c r="BA498" s="70">
        <f t="shared" si="726"/>
        <v>1</v>
      </c>
      <c r="BB498" s="70">
        <f t="shared" si="727"/>
        <v>1</v>
      </c>
      <c r="BC498" s="70">
        <f t="shared" si="728"/>
        <v>1</v>
      </c>
      <c r="BD498" s="70">
        <f t="shared" si="729"/>
        <v>1</v>
      </c>
      <c r="BE498" s="70">
        <f t="shared" si="730"/>
        <v>1</v>
      </c>
      <c r="BF498" s="70">
        <f t="shared" si="731"/>
        <v>1</v>
      </c>
      <c r="BG498" s="71">
        <f t="shared" si="732"/>
        <v>0</v>
      </c>
      <c r="BH498" s="71">
        <f t="shared" si="733"/>
        <v>1</v>
      </c>
      <c r="BI498" s="71">
        <f t="shared" si="734"/>
        <v>0</v>
      </c>
      <c r="BJ498" s="71">
        <f t="shared" si="735"/>
        <v>0</v>
      </c>
      <c r="BK498" s="71">
        <f t="shared" si="736"/>
        <v>1</v>
      </c>
      <c r="BL498" s="70">
        <f t="shared" si="737"/>
        <v>1</v>
      </c>
      <c r="BM498" s="70">
        <f t="shared" si="738"/>
        <v>1</v>
      </c>
      <c r="BN498" s="70">
        <f t="shared" si="739"/>
        <v>1</v>
      </c>
      <c r="BO498" s="70">
        <f t="shared" si="740"/>
        <v>0</v>
      </c>
      <c r="BP498" s="144">
        <f t="shared" si="741"/>
        <v>33800</v>
      </c>
      <c r="BQ498" s="144">
        <f t="shared" si="742"/>
        <v>156361</v>
      </c>
      <c r="BR498" s="144">
        <f t="shared" si="743"/>
        <v>0</v>
      </c>
      <c r="BS498" s="144">
        <f t="shared" si="744"/>
        <v>0</v>
      </c>
      <c r="BT498" s="144">
        <f t="shared" si="745"/>
        <v>0</v>
      </c>
      <c r="BU498" s="144">
        <f t="shared" si="746"/>
        <v>0</v>
      </c>
      <c r="BV498" s="144">
        <f t="shared" si="747"/>
        <v>0</v>
      </c>
      <c r="BW498" s="144">
        <f t="shared" si="748"/>
        <v>0</v>
      </c>
      <c r="BX498" s="144">
        <f t="shared" si="749"/>
        <v>0</v>
      </c>
      <c r="BY498" s="144">
        <f t="shared" si="750"/>
        <v>0</v>
      </c>
      <c r="BZ498" s="9">
        <v>0</v>
      </c>
      <c r="CA498" s="9">
        <v>0</v>
      </c>
      <c r="CB498" s="9">
        <v>0</v>
      </c>
      <c r="CC498" s="9">
        <v>0</v>
      </c>
      <c r="CD498" s="9">
        <v>0</v>
      </c>
      <c r="CE498" s="9">
        <v>0</v>
      </c>
      <c r="CF498" s="9">
        <v>0</v>
      </c>
      <c r="CG498" s="9">
        <v>0</v>
      </c>
      <c r="CH498" s="9">
        <v>0</v>
      </c>
      <c r="CI498" s="9">
        <v>0</v>
      </c>
      <c r="CJ498" s="9">
        <v>0</v>
      </c>
      <c r="CK498" s="9">
        <v>0</v>
      </c>
      <c r="CL498" s="9">
        <v>0</v>
      </c>
      <c r="CM498" s="9">
        <v>0</v>
      </c>
      <c r="CN498" s="9">
        <v>0</v>
      </c>
      <c r="CO498" s="9">
        <v>0</v>
      </c>
      <c r="CP498" s="9">
        <v>0</v>
      </c>
      <c r="CQ498" s="9">
        <v>0</v>
      </c>
      <c r="CR498" s="9">
        <v>0</v>
      </c>
      <c r="CS498" s="9">
        <v>0</v>
      </c>
      <c r="CT498" s="9">
        <v>0</v>
      </c>
      <c r="CU498" s="9">
        <v>0</v>
      </c>
      <c r="CV498" s="9">
        <v>0</v>
      </c>
      <c r="CW498" s="9">
        <v>0</v>
      </c>
      <c r="CX498" s="9">
        <v>0</v>
      </c>
      <c r="CY498" s="9">
        <v>0</v>
      </c>
      <c r="CZ498" s="9">
        <v>0</v>
      </c>
      <c r="DA498" s="9">
        <v>0</v>
      </c>
      <c r="DB498" s="9">
        <v>0</v>
      </c>
      <c r="DC498" s="9">
        <v>0</v>
      </c>
      <c r="DD498" s="9">
        <v>0</v>
      </c>
      <c r="DE498" s="9">
        <v>0</v>
      </c>
      <c r="DF498" s="9">
        <v>0</v>
      </c>
      <c r="DG498" s="144">
        <f t="shared" si="751"/>
        <v>14600</v>
      </c>
      <c r="DH498" s="144">
        <f t="shared" ref="DH498:EW498" si="801">DG498</f>
        <v>14600</v>
      </c>
      <c r="DI498" s="144">
        <f t="shared" si="801"/>
        <v>14600</v>
      </c>
      <c r="DJ498" s="144">
        <f t="shared" si="801"/>
        <v>14600</v>
      </c>
      <c r="DK498" s="144">
        <f t="shared" si="801"/>
        <v>14600</v>
      </c>
      <c r="DL498" s="144">
        <f t="shared" si="801"/>
        <v>14600</v>
      </c>
      <c r="DM498" s="144">
        <f t="shared" si="801"/>
        <v>14600</v>
      </c>
      <c r="DN498" s="144">
        <f t="shared" si="801"/>
        <v>14600</v>
      </c>
      <c r="DO498" s="144">
        <f t="shared" si="801"/>
        <v>14600</v>
      </c>
      <c r="DP498" s="144">
        <f t="shared" si="801"/>
        <v>14600</v>
      </c>
      <c r="DQ498" s="144">
        <f t="shared" si="801"/>
        <v>14600</v>
      </c>
      <c r="DR498" s="144">
        <f t="shared" si="801"/>
        <v>14600</v>
      </c>
      <c r="DS498" s="144">
        <f t="shared" si="801"/>
        <v>14600</v>
      </c>
      <c r="DT498" s="144">
        <f t="shared" si="801"/>
        <v>14600</v>
      </c>
      <c r="DU498" s="144">
        <f t="shared" si="801"/>
        <v>14600</v>
      </c>
      <c r="DV498" s="144">
        <f t="shared" si="801"/>
        <v>14600</v>
      </c>
      <c r="DW498" s="144">
        <f t="shared" si="801"/>
        <v>14600</v>
      </c>
      <c r="DX498" s="144">
        <f t="shared" si="801"/>
        <v>14600</v>
      </c>
      <c r="DY498" s="144">
        <f t="shared" si="801"/>
        <v>14600</v>
      </c>
      <c r="DZ498" s="144">
        <f t="shared" si="801"/>
        <v>14600</v>
      </c>
      <c r="EA498" s="144">
        <f t="shared" si="801"/>
        <v>14600</v>
      </c>
      <c r="EB498" s="144">
        <f t="shared" si="801"/>
        <v>14600</v>
      </c>
      <c r="EC498" s="144">
        <f t="shared" si="801"/>
        <v>14600</v>
      </c>
      <c r="ED498" s="144">
        <f t="shared" si="801"/>
        <v>14600</v>
      </c>
      <c r="EE498" s="144">
        <f t="shared" si="801"/>
        <v>14600</v>
      </c>
      <c r="EF498" s="144">
        <f t="shared" si="801"/>
        <v>14600</v>
      </c>
      <c r="EG498" s="144">
        <f t="shared" si="801"/>
        <v>14600</v>
      </c>
      <c r="EH498" s="144">
        <f t="shared" si="801"/>
        <v>14600</v>
      </c>
      <c r="EI498" s="144">
        <f t="shared" si="801"/>
        <v>14600</v>
      </c>
      <c r="EJ498" s="144">
        <f t="shared" si="801"/>
        <v>14600</v>
      </c>
      <c r="EK498" s="144">
        <f t="shared" si="801"/>
        <v>14600</v>
      </c>
      <c r="EL498" s="144">
        <f t="shared" si="801"/>
        <v>14600</v>
      </c>
      <c r="EM498" s="144">
        <f t="shared" si="801"/>
        <v>14600</v>
      </c>
      <c r="EN498" s="144">
        <f t="shared" si="801"/>
        <v>14600</v>
      </c>
      <c r="EO498" s="144">
        <f t="shared" si="801"/>
        <v>14600</v>
      </c>
      <c r="EP498" s="144">
        <f t="shared" si="801"/>
        <v>14600</v>
      </c>
      <c r="EQ498" s="144">
        <f t="shared" si="801"/>
        <v>14600</v>
      </c>
      <c r="ER498" s="144">
        <f t="shared" si="801"/>
        <v>14600</v>
      </c>
      <c r="ES498" s="144">
        <f t="shared" si="801"/>
        <v>14600</v>
      </c>
      <c r="ET498" s="144">
        <f t="shared" si="801"/>
        <v>14600</v>
      </c>
      <c r="EU498" s="144">
        <f t="shared" si="801"/>
        <v>14600</v>
      </c>
      <c r="EV498" s="144">
        <f t="shared" si="801"/>
        <v>14600</v>
      </c>
      <c r="EW498" s="144">
        <f t="shared" si="801"/>
        <v>14600</v>
      </c>
      <c r="EX498" s="147">
        <f>PV(0.05,'PV factor'!C224,,-BR498)</f>
        <v>0</v>
      </c>
      <c r="EY498" s="147">
        <f>PV(0.05,'PV factor'!D224,,-BS498)</f>
        <v>0</v>
      </c>
      <c r="EZ498" s="147">
        <f>PV(0.05,'PV factor'!E224,,-BT498)</f>
        <v>0</v>
      </c>
      <c r="FA498" s="147">
        <f>PV(0.05,'PV factor'!F224,,-BU498)</f>
        <v>0</v>
      </c>
      <c r="FB498" s="147">
        <f>PV(0.05,'PV factor'!G224,,-BV498)</f>
        <v>0</v>
      </c>
      <c r="FC498" s="147">
        <f>PV(0.05,'PV factor'!H224,,-BW498)</f>
        <v>0</v>
      </c>
      <c r="FD498" s="147">
        <f>PV(0.05,'PV factor'!I224,,-BX498)</f>
        <v>0</v>
      </c>
      <c r="FE498" s="147">
        <f>PV(0.05,'PV factor'!J224,,-BY498)</f>
        <v>0</v>
      </c>
      <c r="FF498" s="147">
        <f>PV(0.05,'PV factor'!K224,,-BZ498)</f>
        <v>0</v>
      </c>
      <c r="FG498" s="147">
        <f>PV(0.05,'PV factor'!L224,,-CA498)</f>
        <v>0</v>
      </c>
      <c r="FH498" s="147">
        <f>PV(0.05,'PV factor'!M224,,-CB498)</f>
        <v>0</v>
      </c>
      <c r="FI498" s="147">
        <f>PV(0.05,'PV factor'!N224,,-CC498)</f>
        <v>0</v>
      </c>
      <c r="FJ498" s="147">
        <f>PV(0.05,'PV factor'!O224,,-CD498)</f>
        <v>0</v>
      </c>
      <c r="FK498" s="147">
        <f>PV(0.05,'PV factor'!P224,,-CE498)</f>
        <v>0</v>
      </c>
      <c r="FL498" s="147">
        <f>PV(0.05,'PV factor'!Q224,,-CF498)</f>
        <v>0</v>
      </c>
      <c r="FM498" s="147">
        <f>PV(0.05,'PV factor'!R224,,-CG498)</f>
        <v>0</v>
      </c>
      <c r="FN498" s="147">
        <f>PV(0.05,'PV factor'!S224,,-CH498)</f>
        <v>0</v>
      </c>
      <c r="FO498" s="147">
        <f>PV(0.05,'PV factor'!T224,,-CI498)</f>
        <v>0</v>
      </c>
      <c r="FP498" s="147">
        <f>PV(0.05,'PV factor'!U224,,-CJ498)</f>
        <v>0</v>
      </c>
      <c r="FQ498" s="147">
        <f>PV(0.05,'PV factor'!V224,,-CK498)</f>
        <v>0</v>
      </c>
      <c r="FR498" s="147">
        <f>PV(0.05,'PV factor'!W224,,-CL498)</f>
        <v>0</v>
      </c>
      <c r="FS498" s="147">
        <f>PV(0.05,'PV factor'!X224,,-CM498)</f>
        <v>0</v>
      </c>
      <c r="FT498" s="147">
        <f>PV(0.05,'PV factor'!Y224,,-CN498)</f>
        <v>0</v>
      </c>
      <c r="FU498" s="147">
        <f>PV(0.05,'PV factor'!Z224,,-CO498)</f>
        <v>0</v>
      </c>
      <c r="FV498" s="147">
        <f>PV(0.05,'PV factor'!AA224,,-CP498)</f>
        <v>0</v>
      </c>
      <c r="FW498" s="147">
        <f>PV(0.05,'PV factor'!AB224,,-CQ498)</f>
        <v>0</v>
      </c>
      <c r="FX498" s="147">
        <f>PV(0.05,'PV factor'!AC224,,-CR498)</f>
        <v>0</v>
      </c>
      <c r="FY498" s="147">
        <f>PV(0.05,'PV factor'!AD224,,-CS498)</f>
        <v>0</v>
      </c>
      <c r="FZ498" s="147">
        <f>PV(0.05,'PV factor'!AE224,,-CT498)</f>
        <v>0</v>
      </c>
      <c r="GA498" s="147">
        <f>PV(0.05,'PV factor'!AF224,,-CU498)</f>
        <v>0</v>
      </c>
      <c r="GB498" s="147">
        <f>PV(0.05,'PV factor'!AG224,,-CV498)</f>
        <v>0</v>
      </c>
      <c r="GC498" s="147">
        <f>PV(0.05,'PV factor'!AH224,,-CW498)</f>
        <v>0</v>
      </c>
      <c r="GD498" s="147">
        <f>PV(0.05,'PV factor'!AI224,,-CX498)</f>
        <v>0</v>
      </c>
      <c r="GE498" s="147">
        <f>PV(0.05,'PV factor'!AJ224,,-CY498)</f>
        <v>0</v>
      </c>
      <c r="GF498" s="147">
        <f>PV(0.05,'PV factor'!AK224,,-CZ498)</f>
        <v>0</v>
      </c>
      <c r="GG498" s="147">
        <f>PV(0.05,'PV factor'!AL224,,-DA498)</f>
        <v>0</v>
      </c>
      <c r="GH498" s="147">
        <f>PV(0.05,'PV factor'!AM224,,-DB498)</f>
        <v>0</v>
      </c>
      <c r="GI498" s="147">
        <f>PV(0.05,'PV factor'!AN224,,-DC498)</f>
        <v>0</v>
      </c>
      <c r="GJ498" s="147">
        <f>PV(0.05,'PV factor'!AO224,,-DD498)</f>
        <v>0</v>
      </c>
      <c r="GK498" s="147">
        <f>PV(0.05,'PV factor'!AP224,,-DE498)</f>
        <v>0</v>
      </c>
      <c r="GL498" s="147">
        <f>PV(0.05,'PV factor'!C224,,-DI498)</f>
        <v>13242.630385487528</v>
      </c>
      <c r="GM498" s="147">
        <f>PV(0.05,'PV factor'!D224,,-DJ498)</f>
        <v>12612.02893855955</v>
      </c>
      <c r="GN498" s="147">
        <f>PV(0.05,'PV factor'!E224,,-DK498)</f>
        <v>12011.456131961477</v>
      </c>
      <c r="GO498" s="147">
        <f>PV(0.05,'PV factor'!F224,,-DL498)</f>
        <v>11439.4820304395</v>
      </c>
      <c r="GP498" s="147">
        <f>PV(0.05,'PV factor'!G224,,-DM498)</f>
        <v>10894.744790894763</v>
      </c>
      <c r="GQ498" s="147">
        <f>PV(0.05,'PV factor'!H224,,-DN498)</f>
        <v>10375.947419899772</v>
      </c>
      <c r="GR498" s="147">
        <f>PV(0.05,'PV factor'!I224,,-DO498)</f>
        <v>9881.8546856188332</v>
      </c>
      <c r="GS498" s="147">
        <f>PV(0.05,'PV factor'!J224,,-DP498)</f>
        <v>9411.2901767798394</v>
      </c>
      <c r="GT498" s="147">
        <f>PV(0.05,'PV factor'!K224,,-DQ498)</f>
        <v>8963.1335016950852</v>
      </c>
      <c r="GU498" s="147">
        <f>PV(0.05,'PV factor'!L224,,-DR498)</f>
        <v>8536.3176206619864</v>
      </c>
      <c r="GV498" s="147">
        <f>PV(0.05,'PV factor'!M224,,-DS498)</f>
        <v>8129.8263053923692</v>
      </c>
      <c r="GW498" s="147">
        <f>PV(0.05,'PV factor'!N224,,-DT498)</f>
        <v>7742.691719421302</v>
      </c>
      <c r="GX498" s="147">
        <f>PV(0.05,'PV factor'!O224,,-DU498)</f>
        <v>7373.9921137345755</v>
      </c>
      <c r="GY498" s="147">
        <f>PV(0.05,'PV factor'!P224,,-DV498)</f>
        <v>7022.8496321281646</v>
      </c>
      <c r="GZ498" s="147">
        <f>PV(0.05,'PV factor'!Q224,,-DW498)</f>
        <v>6688.4282210744432</v>
      </c>
      <c r="HA498" s="147">
        <f>PV(0.05,'PV factor'!R224,,-DX498)</f>
        <v>6369.9316391185166</v>
      </c>
      <c r="HB498" s="147">
        <f>PV(0.05,'PV factor'!S224,,-DY498)</f>
        <v>6066.6015610652539</v>
      </c>
      <c r="HC498" s="147">
        <f>PV(0.05,'PV factor'!T224,,-DZ498)</f>
        <v>5777.715772443099</v>
      </c>
      <c r="HD498" s="147">
        <f>PV(0.05,'PV factor'!U224,,-EA498)</f>
        <v>5502.5864499458085</v>
      </c>
      <c r="HE498" s="147">
        <f>PV(0.05,'PV factor'!V224,,-EB498)</f>
        <v>5240.5585237579135</v>
      </c>
      <c r="HF498" s="147">
        <f>PV(0.05,'PV factor'!W224,,-EC498)</f>
        <v>4991.0081178646797</v>
      </c>
      <c r="HG498" s="147">
        <f>PV(0.05,'PV factor'!X224,,-ED498)</f>
        <v>4753.3410646330276</v>
      </c>
      <c r="HH498" s="147">
        <f>PV(0.05,'PV factor'!Y224,,-EE498)</f>
        <v>4526.991490126693</v>
      </c>
      <c r="HI498" s="147">
        <f>PV(0.05,'PV factor'!Z224,,-EF498)</f>
        <v>4311.4204667873264</v>
      </c>
      <c r="HJ498" s="147">
        <f>PV(0.05,'PV factor'!AA224,,-EG498)</f>
        <v>4106.1147302736445</v>
      </c>
      <c r="HK498" s="147">
        <f>PV(0.05,'PV factor'!AB224,,-EH498)</f>
        <v>3910.5854574034706</v>
      </c>
      <c r="HL498" s="147">
        <f>PV(0.05,'PV factor'!AC224,,-EI498)</f>
        <v>3724.3671022890198</v>
      </c>
      <c r="HM498" s="147">
        <f>PV(0.05,'PV factor'!AD224,,-EJ498)</f>
        <v>3547.0162878943042</v>
      </c>
      <c r="HN498" s="147">
        <f>PV(0.05,'PV factor'!AE224,,-EK498)</f>
        <v>3378.1107503755288</v>
      </c>
      <c r="HO498" s="147">
        <f>PV(0.05,'PV factor'!AF224,,-EL498)</f>
        <v>3217.2483336909786</v>
      </c>
      <c r="HP498" s="147">
        <f>PV(0.05,'PV factor'!AG224,,-EM498)</f>
        <v>3064.0460320866464</v>
      </c>
      <c r="HQ498" s="147">
        <f>PV(0.05,'PV factor'!AH224,,-EN498)</f>
        <v>2918.1390781777586</v>
      </c>
      <c r="HR498" s="147">
        <f>PV(0.05,'PV factor'!AI224,,-EO498)</f>
        <v>2779.1800744550083</v>
      </c>
      <c r="HS498" s="147">
        <f>PV(0.05,'PV factor'!AJ224,,-EP498)</f>
        <v>2646.8381661476265</v>
      </c>
      <c r="HT498" s="147">
        <f>PV(0.05,'PV factor'!AK224,,-EQ498)</f>
        <v>2520.7982534739303</v>
      </c>
      <c r="HU498" s="147">
        <f>PV(0.05,'PV factor'!AL224,,-ER498)</f>
        <v>2400.7602414037428</v>
      </c>
      <c r="HV498" s="147">
        <f>PV(0.05,'PV factor'!AM224,,-ES498)</f>
        <v>2286.4383251464224</v>
      </c>
      <c r="HW498" s="147">
        <f>PV(0.05,'PV factor'!AN224,,-ET498)</f>
        <v>2177.560309663259</v>
      </c>
      <c r="HX498" s="147">
        <f>PV(0.05,'PV factor'!AO224,,-EU498)</f>
        <v>2073.8669615840563</v>
      </c>
      <c r="HY498" s="147">
        <f>PV(0.05,'PV factor'!AP224,,-EV498)</f>
        <v>1975.1113919848153</v>
      </c>
      <c r="HZ498" s="147">
        <f t="shared" si="753"/>
        <v>0</v>
      </c>
      <c r="IA498" s="147">
        <f t="shared" si="754"/>
        <v>238593.01025554171</v>
      </c>
      <c r="IB498" s="401">
        <f t="shared" si="755"/>
        <v>0</v>
      </c>
    </row>
    <row r="499" spans="1:236" s="416" customFormat="1" ht="90" customHeight="1" x14ac:dyDescent="0.25">
      <c r="A499" s="137" t="s">
        <v>1842</v>
      </c>
      <c r="B499" s="138" t="s">
        <v>1843</v>
      </c>
      <c r="C499" s="138" t="s">
        <v>1872</v>
      </c>
      <c r="D499" s="142" t="s">
        <v>73</v>
      </c>
      <c r="E499" s="138" t="s">
        <v>1873</v>
      </c>
      <c r="F499" s="118" t="s">
        <v>1874</v>
      </c>
      <c r="G499" s="118" t="s">
        <v>1875</v>
      </c>
      <c r="H499" s="142" t="s">
        <v>77</v>
      </c>
      <c r="I499" s="118" t="s">
        <v>1860</v>
      </c>
      <c r="J499" s="118">
        <v>10</v>
      </c>
      <c r="K499" s="227" t="s">
        <v>79</v>
      </c>
      <c r="L499" s="142">
        <v>14600</v>
      </c>
      <c r="M499" s="142" t="s">
        <v>1849</v>
      </c>
      <c r="N499" s="142" t="s">
        <v>147</v>
      </c>
      <c r="O499" s="90" t="s">
        <v>148</v>
      </c>
      <c r="P499" s="142" t="s">
        <v>467</v>
      </c>
      <c r="Q499" s="112" t="s">
        <v>100</v>
      </c>
      <c r="R499" s="73" t="s">
        <v>162</v>
      </c>
      <c r="S499" s="142" t="s">
        <v>99</v>
      </c>
      <c r="T499" s="142" t="s">
        <v>1861</v>
      </c>
      <c r="U499" s="142" t="s">
        <v>87</v>
      </c>
      <c r="V499" s="205">
        <v>1</v>
      </c>
      <c r="W499" s="136">
        <v>182345</v>
      </c>
      <c r="X499" s="136">
        <v>0</v>
      </c>
      <c r="Y499" s="136">
        <v>182345</v>
      </c>
      <c r="Z499" s="136">
        <v>0</v>
      </c>
      <c r="AA499" s="136">
        <v>0</v>
      </c>
      <c r="AB499" s="136">
        <v>0</v>
      </c>
      <c r="AC499" s="136">
        <v>0</v>
      </c>
      <c r="AD499" s="136">
        <v>0</v>
      </c>
      <c r="AE499" s="139">
        <v>0</v>
      </c>
      <c r="AF499" s="139">
        <v>0</v>
      </c>
      <c r="AG499" s="139">
        <v>0</v>
      </c>
      <c r="AH499" s="139">
        <v>0</v>
      </c>
      <c r="AI499" s="142" t="s">
        <v>88</v>
      </c>
      <c r="AJ499" s="136">
        <v>0</v>
      </c>
      <c r="AK499" s="136">
        <v>0</v>
      </c>
      <c r="AL499" s="136">
        <v>0</v>
      </c>
      <c r="AM499" s="136">
        <v>0</v>
      </c>
      <c r="AN499" s="136">
        <v>0</v>
      </c>
      <c r="AO499" s="136">
        <v>0</v>
      </c>
      <c r="AP499" s="136">
        <v>0</v>
      </c>
      <c r="AQ499" s="139">
        <v>0</v>
      </c>
      <c r="AR499" s="139">
        <v>0</v>
      </c>
      <c r="AS499" s="139">
        <v>0</v>
      </c>
      <c r="AT499" s="139">
        <v>0</v>
      </c>
      <c r="AU499" s="122"/>
      <c r="AV499" s="230">
        <f t="shared" si="721"/>
        <v>1</v>
      </c>
      <c r="AW499" s="230">
        <f t="shared" si="722"/>
        <v>0</v>
      </c>
      <c r="AX499" s="230" t="str">
        <f t="shared" si="723"/>
        <v>E1</v>
      </c>
      <c r="AY499" s="141">
        <f t="shared" si="724"/>
        <v>9</v>
      </c>
      <c r="AZ499" s="70">
        <f t="shared" si="725"/>
        <v>1</v>
      </c>
      <c r="BA499" s="70">
        <f t="shared" si="726"/>
        <v>1</v>
      </c>
      <c r="BB499" s="70">
        <f t="shared" si="727"/>
        <v>1</v>
      </c>
      <c r="BC499" s="70">
        <f t="shared" si="728"/>
        <v>1</v>
      </c>
      <c r="BD499" s="70">
        <f t="shared" si="729"/>
        <v>1</v>
      </c>
      <c r="BE499" s="70">
        <f t="shared" si="730"/>
        <v>1</v>
      </c>
      <c r="BF499" s="70">
        <f t="shared" si="731"/>
        <v>1</v>
      </c>
      <c r="BG499" s="71">
        <f t="shared" si="732"/>
        <v>0</v>
      </c>
      <c r="BH499" s="71">
        <f t="shared" si="733"/>
        <v>1</v>
      </c>
      <c r="BI499" s="71">
        <f t="shared" si="734"/>
        <v>0</v>
      </c>
      <c r="BJ499" s="71">
        <f t="shared" si="735"/>
        <v>1</v>
      </c>
      <c r="BK499" s="71">
        <f t="shared" si="736"/>
        <v>0</v>
      </c>
      <c r="BL499" s="70">
        <f t="shared" si="737"/>
        <v>1</v>
      </c>
      <c r="BM499" s="70">
        <f t="shared" si="738"/>
        <v>1</v>
      </c>
      <c r="BN499" s="70">
        <f t="shared" si="739"/>
        <v>1</v>
      </c>
      <c r="BO499" s="70">
        <f t="shared" si="740"/>
        <v>0</v>
      </c>
      <c r="BP499" s="144">
        <f t="shared" si="741"/>
        <v>182345</v>
      </c>
      <c r="BQ499" s="144">
        <f t="shared" si="742"/>
        <v>0</v>
      </c>
      <c r="BR499" s="144">
        <f t="shared" si="743"/>
        <v>0</v>
      </c>
      <c r="BS499" s="144">
        <f t="shared" si="744"/>
        <v>0</v>
      </c>
      <c r="BT499" s="144">
        <f t="shared" si="745"/>
        <v>0</v>
      </c>
      <c r="BU499" s="144">
        <f t="shared" si="746"/>
        <v>0</v>
      </c>
      <c r="BV499" s="144">
        <f t="shared" si="747"/>
        <v>0</v>
      </c>
      <c r="BW499" s="144">
        <f t="shared" si="748"/>
        <v>0</v>
      </c>
      <c r="BX499" s="144">
        <f t="shared" si="749"/>
        <v>0</v>
      </c>
      <c r="BY499" s="144">
        <f t="shared" si="750"/>
        <v>0</v>
      </c>
      <c r="BZ499" s="9">
        <v>0</v>
      </c>
      <c r="CA499" s="9">
        <v>0</v>
      </c>
      <c r="CB499" s="9">
        <v>0</v>
      </c>
      <c r="CC499" s="9">
        <v>0</v>
      </c>
      <c r="CD499" s="9">
        <v>0</v>
      </c>
      <c r="CE499" s="9">
        <v>0</v>
      </c>
      <c r="CF499" s="9">
        <v>0</v>
      </c>
      <c r="CG499" s="9">
        <v>0</v>
      </c>
      <c r="CH499" s="9">
        <v>0</v>
      </c>
      <c r="CI499" s="9">
        <v>0</v>
      </c>
      <c r="CJ499" s="9">
        <v>0</v>
      </c>
      <c r="CK499" s="9">
        <v>0</v>
      </c>
      <c r="CL499" s="9">
        <v>0</v>
      </c>
      <c r="CM499" s="9">
        <v>0</v>
      </c>
      <c r="CN499" s="9">
        <v>0</v>
      </c>
      <c r="CO499" s="9">
        <v>0</v>
      </c>
      <c r="CP499" s="9">
        <v>0</v>
      </c>
      <c r="CQ499" s="9">
        <v>0</v>
      </c>
      <c r="CR499" s="9">
        <v>0</v>
      </c>
      <c r="CS499" s="9">
        <v>0</v>
      </c>
      <c r="CT499" s="9">
        <v>0</v>
      </c>
      <c r="CU499" s="9">
        <v>0</v>
      </c>
      <c r="CV499" s="9">
        <v>0</v>
      </c>
      <c r="CW499" s="9">
        <v>0</v>
      </c>
      <c r="CX499" s="9">
        <v>0</v>
      </c>
      <c r="CY499" s="9">
        <v>0</v>
      </c>
      <c r="CZ499" s="9">
        <v>0</v>
      </c>
      <c r="DA499" s="9">
        <v>0</v>
      </c>
      <c r="DB499" s="9">
        <v>0</v>
      </c>
      <c r="DC499" s="9">
        <v>0</v>
      </c>
      <c r="DD499" s="9">
        <v>0</v>
      </c>
      <c r="DE499" s="9">
        <v>0</v>
      </c>
      <c r="DF499" s="9">
        <v>0</v>
      </c>
      <c r="DG499" s="144">
        <f t="shared" si="751"/>
        <v>14600</v>
      </c>
      <c r="DH499" s="144">
        <f t="shared" ref="DH499:EW499" si="802">DG499</f>
        <v>14600</v>
      </c>
      <c r="DI499" s="144">
        <f t="shared" si="802"/>
        <v>14600</v>
      </c>
      <c r="DJ499" s="144">
        <f t="shared" si="802"/>
        <v>14600</v>
      </c>
      <c r="DK499" s="144">
        <f t="shared" si="802"/>
        <v>14600</v>
      </c>
      <c r="DL499" s="144">
        <f t="shared" si="802"/>
        <v>14600</v>
      </c>
      <c r="DM499" s="144">
        <f t="shared" si="802"/>
        <v>14600</v>
      </c>
      <c r="DN499" s="144">
        <f t="shared" si="802"/>
        <v>14600</v>
      </c>
      <c r="DO499" s="144">
        <f t="shared" si="802"/>
        <v>14600</v>
      </c>
      <c r="DP499" s="144">
        <f t="shared" si="802"/>
        <v>14600</v>
      </c>
      <c r="DQ499" s="144">
        <f t="shared" si="802"/>
        <v>14600</v>
      </c>
      <c r="DR499" s="144">
        <f t="shared" si="802"/>
        <v>14600</v>
      </c>
      <c r="DS499" s="144">
        <f t="shared" si="802"/>
        <v>14600</v>
      </c>
      <c r="DT499" s="144">
        <f t="shared" si="802"/>
        <v>14600</v>
      </c>
      <c r="DU499" s="144">
        <f t="shared" si="802"/>
        <v>14600</v>
      </c>
      <c r="DV499" s="144">
        <f t="shared" si="802"/>
        <v>14600</v>
      </c>
      <c r="DW499" s="144">
        <f t="shared" si="802"/>
        <v>14600</v>
      </c>
      <c r="DX499" s="144">
        <f t="shared" si="802"/>
        <v>14600</v>
      </c>
      <c r="DY499" s="144">
        <f t="shared" si="802"/>
        <v>14600</v>
      </c>
      <c r="DZ499" s="144">
        <f t="shared" si="802"/>
        <v>14600</v>
      </c>
      <c r="EA499" s="144">
        <f t="shared" si="802"/>
        <v>14600</v>
      </c>
      <c r="EB499" s="144">
        <f t="shared" si="802"/>
        <v>14600</v>
      </c>
      <c r="EC499" s="144">
        <f t="shared" si="802"/>
        <v>14600</v>
      </c>
      <c r="ED499" s="144">
        <f t="shared" si="802"/>
        <v>14600</v>
      </c>
      <c r="EE499" s="144">
        <f t="shared" si="802"/>
        <v>14600</v>
      </c>
      <c r="EF499" s="144">
        <f t="shared" si="802"/>
        <v>14600</v>
      </c>
      <c r="EG499" s="144">
        <f t="shared" si="802"/>
        <v>14600</v>
      </c>
      <c r="EH499" s="144">
        <f t="shared" si="802"/>
        <v>14600</v>
      </c>
      <c r="EI499" s="144">
        <f t="shared" si="802"/>
        <v>14600</v>
      </c>
      <c r="EJ499" s="144">
        <f t="shared" si="802"/>
        <v>14600</v>
      </c>
      <c r="EK499" s="144">
        <f t="shared" si="802"/>
        <v>14600</v>
      </c>
      <c r="EL499" s="144">
        <f t="shared" si="802"/>
        <v>14600</v>
      </c>
      <c r="EM499" s="144">
        <f t="shared" si="802"/>
        <v>14600</v>
      </c>
      <c r="EN499" s="144">
        <f t="shared" si="802"/>
        <v>14600</v>
      </c>
      <c r="EO499" s="144">
        <f t="shared" si="802"/>
        <v>14600</v>
      </c>
      <c r="EP499" s="144">
        <f t="shared" si="802"/>
        <v>14600</v>
      </c>
      <c r="EQ499" s="144">
        <f t="shared" si="802"/>
        <v>14600</v>
      </c>
      <c r="ER499" s="144">
        <f t="shared" si="802"/>
        <v>14600</v>
      </c>
      <c r="ES499" s="144">
        <f t="shared" si="802"/>
        <v>14600</v>
      </c>
      <c r="ET499" s="144">
        <f t="shared" si="802"/>
        <v>14600</v>
      </c>
      <c r="EU499" s="144">
        <f t="shared" si="802"/>
        <v>14600</v>
      </c>
      <c r="EV499" s="144">
        <f t="shared" si="802"/>
        <v>14600</v>
      </c>
      <c r="EW499" s="144">
        <f t="shared" si="802"/>
        <v>14600</v>
      </c>
      <c r="EX499" s="147">
        <f>PV(0.05,'PV factor'!C222,,-BR499)</f>
        <v>0</v>
      </c>
      <c r="EY499" s="147">
        <f>PV(0.05,'PV factor'!D222,,-BS499)</f>
        <v>0</v>
      </c>
      <c r="EZ499" s="147">
        <f>PV(0.05,'PV factor'!E222,,-BT499)</f>
        <v>0</v>
      </c>
      <c r="FA499" s="147">
        <f>PV(0.05,'PV factor'!F222,,-BU499)</f>
        <v>0</v>
      </c>
      <c r="FB499" s="147">
        <f>PV(0.05,'PV factor'!G222,,-BV499)</f>
        <v>0</v>
      </c>
      <c r="FC499" s="147">
        <f>PV(0.05,'PV factor'!H222,,-BW499)</f>
        <v>0</v>
      </c>
      <c r="FD499" s="147">
        <f>PV(0.05,'PV factor'!I222,,-BX499)</f>
        <v>0</v>
      </c>
      <c r="FE499" s="147">
        <f>PV(0.05,'PV factor'!J222,,-BY499)</f>
        <v>0</v>
      </c>
      <c r="FF499" s="147">
        <f>PV(0.05,'PV factor'!K222,,-BZ499)</f>
        <v>0</v>
      </c>
      <c r="FG499" s="147">
        <f>PV(0.05,'PV factor'!L222,,-CA499)</f>
        <v>0</v>
      </c>
      <c r="FH499" s="147">
        <f>PV(0.05,'PV factor'!M222,,-CB499)</f>
        <v>0</v>
      </c>
      <c r="FI499" s="147">
        <f>PV(0.05,'PV factor'!N222,,-CC499)</f>
        <v>0</v>
      </c>
      <c r="FJ499" s="147">
        <f>PV(0.05,'PV factor'!O222,,-CD499)</f>
        <v>0</v>
      </c>
      <c r="FK499" s="147">
        <f>PV(0.05,'PV factor'!P222,,-CE499)</f>
        <v>0</v>
      </c>
      <c r="FL499" s="147">
        <f>PV(0.05,'PV factor'!Q222,,-CF499)</f>
        <v>0</v>
      </c>
      <c r="FM499" s="147">
        <f>PV(0.05,'PV factor'!R222,,-CG499)</f>
        <v>0</v>
      </c>
      <c r="FN499" s="147">
        <f>PV(0.05,'PV factor'!S222,,-CH499)</f>
        <v>0</v>
      </c>
      <c r="FO499" s="147">
        <f>PV(0.05,'PV factor'!T222,,-CI499)</f>
        <v>0</v>
      </c>
      <c r="FP499" s="147">
        <f>PV(0.05,'PV factor'!U222,,-CJ499)</f>
        <v>0</v>
      </c>
      <c r="FQ499" s="147">
        <f>PV(0.05,'PV factor'!V222,,-CK499)</f>
        <v>0</v>
      </c>
      <c r="FR499" s="147">
        <f>PV(0.05,'PV factor'!W222,,-CL499)</f>
        <v>0</v>
      </c>
      <c r="FS499" s="147">
        <f>PV(0.05,'PV factor'!X222,,-CM499)</f>
        <v>0</v>
      </c>
      <c r="FT499" s="147">
        <f>PV(0.05,'PV factor'!Y222,,-CN499)</f>
        <v>0</v>
      </c>
      <c r="FU499" s="147">
        <f>PV(0.05,'PV factor'!Z222,,-CO499)</f>
        <v>0</v>
      </c>
      <c r="FV499" s="147">
        <f>PV(0.05,'PV factor'!AA222,,-CP499)</f>
        <v>0</v>
      </c>
      <c r="FW499" s="147">
        <f>PV(0.05,'PV factor'!AB222,,-CQ499)</f>
        <v>0</v>
      </c>
      <c r="FX499" s="147">
        <f>PV(0.05,'PV factor'!AC222,,-CR499)</f>
        <v>0</v>
      </c>
      <c r="FY499" s="147">
        <f>PV(0.05,'PV factor'!AD222,,-CS499)</f>
        <v>0</v>
      </c>
      <c r="FZ499" s="147">
        <f>PV(0.05,'PV factor'!AE222,,-CT499)</f>
        <v>0</v>
      </c>
      <c r="GA499" s="147">
        <f>PV(0.05,'PV factor'!AF222,,-CU499)</f>
        <v>0</v>
      </c>
      <c r="GB499" s="147">
        <f>PV(0.05,'PV factor'!AG222,,-CV499)</f>
        <v>0</v>
      </c>
      <c r="GC499" s="147">
        <f>PV(0.05,'PV factor'!AH222,,-CW499)</f>
        <v>0</v>
      </c>
      <c r="GD499" s="147">
        <f>PV(0.05,'PV factor'!AI222,,-CX499)</f>
        <v>0</v>
      </c>
      <c r="GE499" s="147">
        <f>PV(0.05,'PV factor'!AJ222,,-CY499)</f>
        <v>0</v>
      </c>
      <c r="GF499" s="147">
        <f>PV(0.05,'PV factor'!AK222,,-CZ499)</f>
        <v>0</v>
      </c>
      <c r="GG499" s="147">
        <f>PV(0.05,'PV factor'!AL222,,-DA499)</f>
        <v>0</v>
      </c>
      <c r="GH499" s="147">
        <f>PV(0.05,'PV factor'!AM222,,-DB499)</f>
        <v>0</v>
      </c>
      <c r="GI499" s="147">
        <f>PV(0.05,'PV factor'!AN222,,-DC499)</f>
        <v>0</v>
      </c>
      <c r="GJ499" s="147">
        <f>PV(0.05,'PV factor'!AO222,,-DD499)</f>
        <v>0</v>
      </c>
      <c r="GK499" s="147">
        <f>PV(0.05,'PV factor'!AP222,,-DE499)</f>
        <v>0</v>
      </c>
      <c r="GL499" s="147">
        <f>PV(0.05,'PV factor'!C222,,-DI499)</f>
        <v>13242.630385487528</v>
      </c>
      <c r="GM499" s="147">
        <f>PV(0.05,'PV factor'!D222,,-DJ499)</f>
        <v>12612.02893855955</v>
      </c>
      <c r="GN499" s="147">
        <f>PV(0.05,'PV factor'!E222,,-DK499)</f>
        <v>12011.456131961477</v>
      </c>
      <c r="GO499" s="147">
        <f>PV(0.05,'PV factor'!F222,,-DL499)</f>
        <v>11439.4820304395</v>
      </c>
      <c r="GP499" s="147">
        <f>PV(0.05,'PV factor'!G222,,-DM499)</f>
        <v>10894.744790894763</v>
      </c>
      <c r="GQ499" s="147">
        <f>PV(0.05,'PV factor'!H222,,-DN499)</f>
        <v>10375.947419899772</v>
      </c>
      <c r="GR499" s="147">
        <f>PV(0.05,'PV factor'!I222,,-DO499)</f>
        <v>9881.8546856188332</v>
      </c>
      <c r="GS499" s="147">
        <f>PV(0.05,'PV factor'!J222,,-DP499)</f>
        <v>9411.2901767798394</v>
      </c>
      <c r="GT499" s="147">
        <f>PV(0.05,'PV factor'!K222,,-DQ499)</f>
        <v>8963.1335016950852</v>
      </c>
      <c r="GU499" s="147">
        <f>PV(0.05,'PV factor'!L222,,-DR499)</f>
        <v>8536.3176206619864</v>
      </c>
      <c r="GV499" s="147">
        <f>PV(0.05,'PV factor'!M222,,-DS499)</f>
        <v>8129.8263053923692</v>
      </c>
      <c r="GW499" s="147">
        <f>PV(0.05,'PV factor'!N222,,-DT499)</f>
        <v>7742.691719421302</v>
      </c>
      <c r="GX499" s="147">
        <f>PV(0.05,'PV factor'!O222,,-DU499)</f>
        <v>7373.9921137345755</v>
      </c>
      <c r="GY499" s="147">
        <f>PV(0.05,'PV factor'!P222,,-DV499)</f>
        <v>7022.8496321281646</v>
      </c>
      <c r="GZ499" s="147">
        <f>PV(0.05,'PV factor'!Q222,,-DW499)</f>
        <v>6688.4282210744432</v>
      </c>
      <c r="HA499" s="147">
        <f>PV(0.05,'PV factor'!R222,,-DX499)</f>
        <v>6369.9316391185166</v>
      </c>
      <c r="HB499" s="147">
        <f>PV(0.05,'PV factor'!S222,,-DY499)</f>
        <v>6066.6015610652539</v>
      </c>
      <c r="HC499" s="147">
        <f>PV(0.05,'PV factor'!T222,,-DZ499)</f>
        <v>5777.715772443099</v>
      </c>
      <c r="HD499" s="147">
        <f>PV(0.05,'PV factor'!U222,,-EA499)</f>
        <v>5502.5864499458085</v>
      </c>
      <c r="HE499" s="147">
        <f>PV(0.05,'PV factor'!V222,,-EB499)</f>
        <v>5240.5585237579135</v>
      </c>
      <c r="HF499" s="147">
        <f>PV(0.05,'PV factor'!W222,,-EC499)</f>
        <v>4991.0081178646797</v>
      </c>
      <c r="HG499" s="147">
        <f>PV(0.05,'PV factor'!X222,,-ED499)</f>
        <v>4753.3410646330276</v>
      </c>
      <c r="HH499" s="147">
        <f>PV(0.05,'PV factor'!Y222,,-EE499)</f>
        <v>4526.991490126693</v>
      </c>
      <c r="HI499" s="147">
        <f>PV(0.05,'PV factor'!Z222,,-EF499)</f>
        <v>4311.4204667873264</v>
      </c>
      <c r="HJ499" s="147">
        <f>PV(0.05,'PV factor'!AA222,,-EG499)</f>
        <v>4106.1147302736445</v>
      </c>
      <c r="HK499" s="147">
        <f>PV(0.05,'PV factor'!AB222,,-EH499)</f>
        <v>3910.5854574034706</v>
      </c>
      <c r="HL499" s="147">
        <f>PV(0.05,'PV factor'!AC222,,-EI499)</f>
        <v>3724.3671022890198</v>
      </c>
      <c r="HM499" s="147">
        <f>PV(0.05,'PV factor'!AD222,,-EJ499)</f>
        <v>3547.0162878943042</v>
      </c>
      <c r="HN499" s="147">
        <f>PV(0.05,'PV factor'!AE222,,-EK499)</f>
        <v>3378.1107503755288</v>
      </c>
      <c r="HO499" s="147">
        <f>PV(0.05,'PV factor'!AF222,,-EL499)</f>
        <v>3217.2483336909786</v>
      </c>
      <c r="HP499" s="147">
        <f>PV(0.05,'PV factor'!AG222,,-EM499)</f>
        <v>3064.0460320866464</v>
      </c>
      <c r="HQ499" s="147">
        <f>PV(0.05,'PV factor'!AH222,,-EN499)</f>
        <v>2918.1390781777586</v>
      </c>
      <c r="HR499" s="147">
        <f>PV(0.05,'PV factor'!AI222,,-EO499)</f>
        <v>2779.1800744550083</v>
      </c>
      <c r="HS499" s="147">
        <f>PV(0.05,'PV factor'!AJ222,,-EP499)</f>
        <v>2646.8381661476265</v>
      </c>
      <c r="HT499" s="147">
        <f>PV(0.05,'PV factor'!AK222,,-EQ499)</f>
        <v>2520.7982534739303</v>
      </c>
      <c r="HU499" s="147">
        <f>PV(0.05,'PV factor'!AL222,,-ER499)</f>
        <v>2400.7602414037428</v>
      </c>
      <c r="HV499" s="147">
        <f>PV(0.05,'PV factor'!AM222,,-ES499)</f>
        <v>2286.4383251464224</v>
      </c>
      <c r="HW499" s="147">
        <f>PV(0.05,'PV factor'!AN222,,-ET499)</f>
        <v>2177.560309663259</v>
      </c>
      <c r="HX499" s="147">
        <f>PV(0.05,'PV factor'!AO222,,-EU499)</f>
        <v>2073.8669615840563</v>
      </c>
      <c r="HY499" s="147">
        <f>PV(0.05,'PV factor'!AP222,,-EV499)</f>
        <v>1975.1113919848153</v>
      </c>
      <c r="HZ499" s="147">
        <f t="shared" si="753"/>
        <v>0</v>
      </c>
      <c r="IA499" s="147">
        <f t="shared" si="754"/>
        <v>107368.88568199833</v>
      </c>
      <c r="IB499" s="401">
        <f t="shared" si="755"/>
        <v>0</v>
      </c>
    </row>
    <row r="500" spans="1:236" s="415" customFormat="1" ht="90" customHeight="1" x14ac:dyDescent="0.25">
      <c r="A500" s="137" t="s">
        <v>1842</v>
      </c>
      <c r="B500" s="138" t="s">
        <v>1843</v>
      </c>
      <c r="C500" s="138" t="s">
        <v>1868</v>
      </c>
      <c r="D500" s="142" t="s">
        <v>73</v>
      </c>
      <c r="E500" s="138" t="s">
        <v>1869</v>
      </c>
      <c r="F500" s="118" t="s">
        <v>1870</v>
      </c>
      <c r="G500" s="118" t="s">
        <v>1871</v>
      </c>
      <c r="H500" s="142" t="s">
        <v>77</v>
      </c>
      <c r="I500" s="118" t="s">
        <v>1860</v>
      </c>
      <c r="J500" s="118">
        <v>10</v>
      </c>
      <c r="K500" s="227" t="s">
        <v>79</v>
      </c>
      <c r="L500" s="142">
        <v>14600</v>
      </c>
      <c r="M500" s="142" t="s">
        <v>1849</v>
      </c>
      <c r="N500" s="142" t="s">
        <v>147</v>
      </c>
      <c r="O500" s="90" t="s">
        <v>148</v>
      </c>
      <c r="P500" s="142" t="s">
        <v>467</v>
      </c>
      <c r="Q500" s="112" t="s">
        <v>100</v>
      </c>
      <c r="R500" s="73" t="s">
        <v>162</v>
      </c>
      <c r="S500" s="142" t="s">
        <v>99</v>
      </c>
      <c r="T500" s="142" t="s">
        <v>1861</v>
      </c>
      <c r="U500" s="142" t="s">
        <v>87</v>
      </c>
      <c r="V500" s="205">
        <v>1</v>
      </c>
      <c r="W500" s="136">
        <v>103600</v>
      </c>
      <c r="X500" s="136">
        <v>0</v>
      </c>
      <c r="Y500" s="136">
        <v>103600</v>
      </c>
      <c r="Z500" s="136">
        <v>0</v>
      </c>
      <c r="AA500" s="136">
        <v>0</v>
      </c>
      <c r="AB500" s="136">
        <v>0</v>
      </c>
      <c r="AC500" s="136">
        <v>0</v>
      </c>
      <c r="AD500" s="136">
        <v>0</v>
      </c>
      <c r="AE500" s="139">
        <v>0</v>
      </c>
      <c r="AF500" s="139">
        <v>0</v>
      </c>
      <c r="AG500" s="139">
        <v>0</v>
      </c>
      <c r="AH500" s="139">
        <v>0</v>
      </c>
      <c r="AI500" s="142" t="s">
        <v>88</v>
      </c>
      <c r="AJ500" s="136">
        <v>0</v>
      </c>
      <c r="AK500" s="136">
        <v>0</v>
      </c>
      <c r="AL500" s="136">
        <v>0</v>
      </c>
      <c r="AM500" s="136">
        <v>0</v>
      </c>
      <c r="AN500" s="136">
        <v>0</v>
      </c>
      <c r="AO500" s="136">
        <v>0</v>
      </c>
      <c r="AP500" s="136">
        <v>0</v>
      </c>
      <c r="AQ500" s="139">
        <v>0</v>
      </c>
      <c r="AR500" s="139">
        <v>0</v>
      </c>
      <c r="AS500" s="139">
        <v>0</v>
      </c>
      <c r="AT500" s="139">
        <v>0</v>
      </c>
      <c r="AU500" s="118"/>
      <c r="AV500" s="230">
        <f t="shared" si="721"/>
        <v>1</v>
      </c>
      <c r="AW500" s="230">
        <f t="shared" si="722"/>
        <v>0</v>
      </c>
      <c r="AX500" s="230" t="str">
        <f t="shared" si="723"/>
        <v>E1</v>
      </c>
      <c r="AY500" s="141">
        <f t="shared" si="724"/>
        <v>9</v>
      </c>
      <c r="AZ500" s="70">
        <f t="shared" si="725"/>
        <v>1</v>
      </c>
      <c r="BA500" s="70">
        <f t="shared" si="726"/>
        <v>1</v>
      </c>
      <c r="BB500" s="70">
        <f t="shared" si="727"/>
        <v>1</v>
      </c>
      <c r="BC500" s="70">
        <f t="shared" si="728"/>
        <v>1</v>
      </c>
      <c r="BD500" s="70">
        <f t="shared" si="729"/>
        <v>1</v>
      </c>
      <c r="BE500" s="70">
        <f t="shared" si="730"/>
        <v>1</v>
      </c>
      <c r="BF500" s="70">
        <f t="shared" si="731"/>
        <v>1</v>
      </c>
      <c r="BG500" s="71">
        <f t="shared" si="732"/>
        <v>0</v>
      </c>
      <c r="BH500" s="71">
        <f t="shared" si="733"/>
        <v>1</v>
      </c>
      <c r="BI500" s="71">
        <f t="shared" si="734"/>
        <v>0</v>
      </c>
      <c r="BJ500" s="71">
        <f t="shared" si="735"/>
        <v>1</v>
      </c>
      <c r="BK500" s="71">
        <f t="shared" si="736"/>
        <v>0</v>
      </c>
      <c r="BL500" s="70">
        <f t="shared" si="737"/>
        <v>1</v>
      </c>
      <c r="BM500" s="70">
        <f t="shared" si="738"/>
        <v>1</v>
      </c>
      <c r="BN500" s="70">
        <f t="shared" si="739"/>
        <v>1</v>
      </c>
      <c r="BO500" s="70">
        <f t="shared" si="740"/>
        <v>0</v>
      </c>
      <c r="BP500" s="144">
        <f t="shared" si="741"/>
        <v>103600</v>
      </c>
      <c r="BQ500" s="144">
        <f t="shared" si="742"/>
        <v>0</v>
      </c>
      <c r="BR500" s="144">
        <f t="shared" si="743"/>
        <v>0</v>
      </c>
      <c r="BS500" s="144">
        <f t="shared" si="744"/>
        <v>0</v>
      </c>
      <c r="BT500" s="144">
        <f t="shared" si="745"/>
        <v>0</v>
      </c>
      <c r="BU500" s="144">
        <f t="shared" si="746"/>
        <v>0</v>
      </c>
      <c r="BV500" s="144">
        <f t="shared" si="747"/>
        <v>0</v>
      </c>
      <c r="BW500" s="144">
        <f t="shared" si="748"/>
        <v>0</v>
      </c>
      <c r="BX500" s="144">
        <f t="shared" si="749"/>
        <v>0</v>
      </c>
      <c r="BY500" s="144">
        <f t="shared" si="750"/>
        <v>0</v>
      </c>
      <c r="BZ500" s="9">
        <v>0</v>
      </c>
      <c r="CA500" s="9">
        <v>0</v>
      </c>
      <c r="CB500" s="9">
        <v>0</v>
      </c>
      <c r="CC500" s="9">
        <v>0</v>
      </c>
      <c r="CD500" s="9">
        <v>0</v>
      </c>
      <c r="CE500" s="9">
        <v>0</v>
      </c>
      <c r="CF500" s="9">
        <v>0</v>
      </c>
      <c r="CG500" s="9">
        <v>0</v>
      </c>
      <c r="CH500" s="9">
        <v>0</v>
      </c>
      <c r="CI500" s="9">
        <v>0</v>
      </c>
      <c r="CJ500" s="9">
        <v>0</v>
      </c>
      <c r="CK500" s="9">
        <v>0</v>
      </c>
      <c r="CL500" s="9">
        <v>0</v>
      </c>
      <c r="CM500" s="9">
        <v>0</v>
      </c>
      <c r="CN500" s="9">
        <v>0</v>
      </c>
      <c r="CO500" s="9">
        <v>0</v>
      </c>
      <c r="CP500" s="9">
        <v>0</v>
      </c>
      <c r="CQ500" s="9">
        <v>0</v>
      </c>
      <c r="CR500" s="9">
        <v>0</v>
      </c>
      <c r="CS500" s="9">
        <v>0</v>
      </c>
      <c r="CT500" s="9">
        <v>0</v>
      </c>
      <c r="CU500" s="9">
        <v>0</v>
      </c>
      <c r="CV500" s="9">
        <v>0</v>
      </c>
      <c r="CW500" s="9">
        <v>0</v>
      </c>
      <c r="CX500" s="9">
        <v>0</v>
      </c>
      <c r="CY500" s="9">
        <v>0</v>
      </c>
      <c r="CZ500" s="9">
        <v>0</v>
      </c>
      <c r="DA500" s="9">
        <v>0</v>
      </c>
      <c r="DB500" s="9">
        <v>0</v>
      </c>
      <c r="DC500" s="9">
        <v>0</v>
      </c>
      <c r="DD500" s="9">
        <v>0</v>
      </c>
      <c r="DE500" s="9">
        <v>0</v>
      </c>
      <c r="DF500" s="9">
        <v>0</v>
      </c>
      <c r="DG500" s="144">
        <f t="shared" si="751"/>
        <v>14600</v>
      </c>
      <c r="DH500" s="144">
        <f t="shared" ref="DH500:EW500" si="803">DG500</f>
        <v>14600</v>
      </c>
      <c r="DI500" s="144">
        <f t="shared" si="803"/>
        <v>14600</v>
      </c>
      <c r="DJ500" s="144">
        <f t="shared" si="803"/>
        <v>14600</v>
      </c>
      <c r="DK500" s="144">
        <f t="shared" si="803"/>
        <v>14600</v>
      </c>
      <c r="DL500" s="144">
        <f t="shared" si="803"/>
        <v>14600</v>
      </c>
      <c r="DM500" s="144">
        <f t="shared" si="803"/>
        <v>14600</v>
      </c>
      <c r="DN500" s="144">
        <f t="shared" si="803"/>
        <v>14600</v>
      </c>
      <c r="DO500" s="144">
        <f t="shared" si="803"/>
        <v>14600</v>
      </c>
      <c r="DP500" s="144">
        <f t="shared" si="803"/>
        <v>14600</v>
      </c>
      <c r="DQ500" s="144">
        <f t="shared" si="803"/>
        <v>14600</v>
      </c>
      <c r="DR500" s="144">
        <f t="shared" si="803"/>
        <v>14600</v>
      </c>
      <c r="DS500" s="144">
        <f t="shared" si="803"/>
        <v>14600</v>
      </c>
      <c r="DT500" s="144">
        <f t="shared" si="803"/>
        <v>14600</v>
      </c>
      <c r="DU500" s="144">
        <f t="shared" si="803"/>
        <v>14600</v>
      </c>
      <c r="DV500" s="144">
        <f t="shared" si="803"/>
        <v>14600</v>
      </c>
      <c r="DW500" s="144">
        <f t="shared" si="803"/>
        <v>14600</v>
      </c>
      <c r="DX500" s="144">
        <f t="shared" si="803"/>
        <v>14600</v>
      </c>
      <c r="DY500" s="144">
        <f t="shared" si="803"/>
        <v>14600</v>
      </c>
      <c r="DZ500" s="144">
        <f t="shared" si="803"/>
        <v>14600</v>
      </c>
      <c r="EA500" s="144">
        <f t="shared" si="803"/>
        <v>14600</v>
      </c>
      <c r="EB500" s="144">
        <f t="shared" si="803"/>
        <v>14600</v>
      </c>
      <c r="EC500" s="144">
        <f t="shared" si="803"/>
        <v>14600</v>
      </c>
      <c r="ED500" s="144">
        <f t="shared" si="803"/>
        <v>14600</v>
      </c>
      <c r="EE500" s="144">
        <f t="shared" si="803"/>
        <v>14600</v>
      </c>
      <c r="EF500" s="144">
        <f t="shared" si="803"/>
        <v>14600</v>
      </c>
      <c r="EG500" s="144">
        <f t="shared" si="803"/>
        <v>14600</v>
      </c>
      <c r="EH500" s="144">
        <f t="shared" si="803"/>
        <v>14600</v>
      </c>
      <c r="EI500" s="144">
        <f t="shared" si="803"/>
        <v>14600</v>
      </c>
      <c r="EJ500" s="144">
        <f t="shared" si="803"/>
        <v>14600</v>
      </c>
      <c r="EK500" s="144">
        <f t="shared" si="803"/>
        <v>14600</v>
      </c>
      <c r="EL500" s="144">
        <f t="shared" si="803"/>
        <v>14600</v>
      </c>
      <c r="EM500" s="144">
        <f t="shared" si="803"/>
        <v>14600</v>
      </c>
      <c r="EN500" s="144">
        <f t="shared" si="803"/>
        <v>14600</v>
      </c>
      <c r="EO500" s="144">
        <f t="shared" si="803"/>
        <v>14600</v>
      </c>
      <c r="EP500" s="144">
        <f t="shared" si="803"/>
        <v>14600</v>
      </c>
      <c r="EQ500" s="144">
        <f t="shared" si="803"/>
        <v>14600</v>
      </c>
      <c r="ER500" s="144">
        <f t="shared" si="803"/>
        <v>14600</v>
      </c>
      <c r="ES500" s="144">
        <f t="shared" si="803"/>
        <v>14600</v>
      </c>
      <c r="ET500" s="144">
        <f t="shared" si="803"/>
        <v>14600</v>
      </c>
      <c r="EU500" s="144">
        <f t="shared" si="803"/>
        <v>14600</v>
      </c>
      <c r="EV500" s="144">
        <f t="shared" si="803"/>
        <v>14600</v>
      </c>
      <c r="EW500" s="144">
        <f t="shared" si="803"/>
        <v>14600</v>
      </c>
      <c r="EX500" s="147">
        <f>PV(0.05,'PV factor'!C221,,-BR500)</f>
        <v>0</v>
      </c>
      <c r="EY500" s="147">
        <f>PV(0.05,'PV factor'!D221,,-BS500)</f>
        <v>0</v>
      </c>
      <c r="EZ500" s="147">
        <f>PV(0.05,'PV factor'!E221,,-BT500)</f>
        <v>0</v>
      </c>
      <c r="FA500" s="147">
        <f>PV(0.05,'PV factor'!F221,,-BU500)</f>
        <v>0</v>
      </c>
      <c r="FB500" s="147">
        <f>PV(0.05,'PV factor'!G221,,-BV500)</f>
        <v>0</v>
      </c>
      <c r="FC500" s="147">
        <f>PV(0.05,'PV factor'!H221,,-BW500)</f>
        <v>0</v>
      </c>
      <c r="FD500" s="147">
        <f>PV(0.05,'PV factor'!I221,,-BX500)</f>
        <v>0</v>
      </c>
      <c r="FE500" s="147">
        <f>PV(0.05,'PV factor'!J221,,-BY500)</f>
        <v>0</v>
      </c>
      <c r="FF500" s="147">
        <f>PV(0.05,'PV factor'!K221,,-BZ500)</f>
        <v>0</v>
      </c>
      <c r="FG500" s="147">
        <f>PV(0.05,'PV factor'!L221,,-CA500)</f>
        <v>0</v>
      </c>
      <c r="FH500" s="147">
        <f>PV(0.05,'PV factor'!M221,,-CB500)</f>
        <v>0</v>
      </c>
      <c r="FI500" s="147">
        <f>PV(0.05,'PV factor'!N221,,-CC500)</f>
        <v>0</v>
      </c>
      <c r="FJ500" s="147">
        <f>PV(0.05,'PV factor'!O221,,-CD500)</f>
        <v>0</v>
      </c>
      <c r="FK500" s="147">
        <f>PV(0.05,'PV factor'!P221,,-CE500)</f>
        <v>0</v>
      </c>
      <c r="FL500" s="147">
        <f>PV(0.05,'PV factor'!Q221,,-CF500)</f>
        <v>0</v>
      </c>
      <c r="FM500" s="147">
        <f>PV(0.05,'PV factor'!R221,,-CG500)</f>
        <v>0</v>
      </c>
      <c r="FN500" s="147">
        <f>PV(0.05,'PV factor'!S221,,-CH500)</f>
        <v>0</v>
      </c>
      <c r="FO500" s="147">
        <f>PV(0.05,'PV factor'!T221,,-CI500)</f>
        <v>0</v>
      </c>
      <c r="FP500" s="147">
        <f>PV(0.05,'PV factor'!U221,,-CJ500)</f>
        <v>0</v>
      </c>
      <c r="FQ500" s="147">
        <f>PV(0.05,'PV factor'!V221,,-CK500)</f>
        <v>0</v>
      </c>
      <c r="FR500" s="147">
        <f>PV(0.05,'PV factor'!W221,,-CL500)</f>
        <v>0</v>
      </c>
      <c r="FS500" s="147">
        <f>PV(0.05,'PV factor'!X221,,-CM500)</f>
        <v>0</v>
      </c>
      <c r="FT500" s="147">
        <f>PV(0.05,'PV factor'!Y221,,-CN500)</f>
        <v>0</v>
      </c>
      <c r="FU500" s="147">
        <f>PV(0.05,'PV factor'!Z221,,-CO500)</f>
        <v>0</v>
      </c>
      <c r="FV500" s="147">
        <f>PV(0.05,'PV factor'!AA221,,-CP500)</f>
        <v>0</v>
      </c>
      <c r="FW500" s="147">
        <f>PV(0.05,'PV factor'!AB221,,-CQ500)</f>
        <v>0</v>
      </c>
      <c r="FX500" s="147">
        <f>PV(0.05,'PV factor'!AC221,,-CR500)</f>
        <v>0</v>
      </c>
      <c r="FY500" s="147">
        <f>PV(0.05,'PV factor'!AD221,,-CS500)</f>
        <v>0</v>
      </c>
      <c r="FZ500" s="147">
        <f>PV(0.05,'PV factor'!AE221,,-CT500)</f>
        <v>0</v>
      </c>
      <c r="GA500" s="147">
        <f>PV(0.05,'PV factor'!AF221,,-CU500)</f>
        <v>0</v>
      </c>
      <c r="GB500" s="147">
        <f>PV(0.05,'PV factor'!AG221,,-CV500)</f>
        <v>0</v>
      </c>
      <c r="GC500" s="147">
        <f>PV(0.05,'PV factor'!AH221,,-CW500)</f>
        <v>0</v>
      </c>
      <c r="GD500" s="147">
        <f>PV(0.05,'PV factor'!AI221,,-CX500)</f>
        <v>0</v>
      </c>
      <c r="GE500" s="147">
        <f>PV(0.05,'PV factor'!AJ221,,-CY500)</f>
        <v>0</v>
      </c>
      <c r="GF500" s="147">
        <f>PV(0.05,'PV factor'!AK221,,-CZ500)</f>
        <v>0</v>
      </c>
      <c r="GG500" s="147">
        <f>PV(0.05,'PV factor'!AL221,,-DA500)</f>
        <v>0</v>
      </c>
      <c r="GH500" s="147">
        <f>PV(0.05,'PV factor'!AM221,,-DB500)</f>
        <v>0</v>
      </c>
      <c r="GI500" s="147">
        <f>PV(0.05,'PV factor'!AN221,,-DC500)</f>
        <v>0</v>
      </c>
      <c r="GJ500" s="147">
        <f>PV(0.05,'PV factor'!AO221,,-DD500)</f>
        <v>0</v>
      </c>
      <c r="GK500" s="147">
        <f>PV(0.05,'PV factor'!AP221,,-DE500)</f>
        <v>0</v>
      </c>
      <c r="GL500" s="147">
        <f>PV(0.05,'PV factor'!C221,,-DI500)</f>
        <v>13242.630385487528</v>
      </c>
      <c r="GM500" s="147">
        <f>PV(0.05,'PV factor'!D221,,-DJ500)</f>
        <v>12612.02893855955</v>
      </c>
      <c r="GN500" s="147">
        <f>PV(0.05,'PV factor'!E221,,-DK500)</f>
        <v>12011.456131961477</v>
      </c>
      <c r="GO500" s="147">
        <f>PV(0.05,'PV factor'!F221,,-DL500)</f>
        <v>11439.4820304395</v>
      </c>
      <c r="GP500" s="147">
        <f>PV(0.05,'PV factor'!G221,,-DM500)</f>
        <v>10894.744790894763</v>
      </c>
      <c r="GQ500" s="147">
        <f>PV(0.05,'PV factor'!H221,,-DN500)</f>
        <v>10375.947419899772</v>
      </c>
      <c r="GR500" s="147">
        <f>PV(0.05,'PV factor'!I221,,-DO500)</f>
        <v>9881.8546856188332</v>
      </c>
      <c r="GS500" s="147">
        <f>PV(0.05,'PV factor'!J221,,-DP500)</f>
        <v>9411.2901767798394</v>
      </c>
      <c r="GT500" s="147">
        <f>PV(0.05,'PV factor'!K221,,-DQ500)</f>
        <v>8963.1335016950852</v>
      </c>
      <c r="GU500" s="147">
        <f>PV(0.05,'PV factor'!L221,,-DR500)</f>
        <v>8536.3176206619864</v>
      </c>
      <c r="GV500" s="147">
        <f>PV(0.05,'PV factor'!M221,,-DS500)</f>
        <v>8129.8263053923692</v>
      </c>
      <c r="GW500" s="147">
        <f>PV(0.05,'PV factor'!N221,,-DT500)</f>
        <v>7742.691719421302</v>
      </c>
      <c r="GX500" s="147">
        <f>PV(0.05,'PV factor'!O221,,-DU500)</f>
        <v>7373.9921137345755</v>
      </c>
      <c r="GY500" s="147">
        <f>PV(0.05,'PV factor'!P221,,-DV500)</f>
        <v>7022.8496321281646</v>
      </c>
      <c r="GZ500" s="147">
        <f>PV(0.05,'PV factor'!Q221,,-DW500)</f>
        <v>6688.4282210744432</v>
      </c>
      <c r="HA500" s="147">
        <f>PV(0.05,'PV factor'!R221,,-DX500)</f>
        <v>6369.9316391185166</v>
      </c>
      <c r="HB500" s="147">
        <f>PV(0.05,'PV factor'!S221,,-DY500)</f>
        <v>6066.6015610652539</v>
      </c>
      <c r="HC500" s="147">
        <f>PV(0.05,'PV factor'!T221,,-DZ500)</f>
        <v>5777.715772443099</v>
      </c>
      <c r="HD500" s="147">
        <f>PV(0.05,'PV factor'!U221,,-EA500)</f>
        <v>5502.5864499458085</v>
      </c>
      <c r="HE500" s="147">
        <f>PV(0.05,'PV factor'!V221,,-EB500)</f>
        <v>5240.5585237579135</v>
      </c>
      <c r="HF500" s="147">
        <f>PV(0.05,'PV factor'!W221,,-EC500)</f>
        <v>4991.0081178646797</v>
      </c>
      <c r="HG500" s="147">
        <f>PV(0.05,'PV factor'!X221,,-ED500)</f>
        <v>4753.3410646330276</v>
      </c>
      <c r="HH500" s="147">
        <f>PV(0.05,'PV factor'!Y221,,-EE500)</f>
        <v>4526.991490126693</v>
      </c>
      <c r="HI500" s="147">
        <f>PV(0.05,'PV factor'!Z221,,-EF500)</f>
        <v>4311.4204667873264</v>
      </c>
      <c r="HJ500" s="147">
        <f>PV(0.05,'PV factor'!AA221,,-EG500)</f>
        <v>4106.1147302736445</v>
      </c>
      <c r="HK500" s="147">
        <f>PV(0.05,'PV factor'!AB221,,-EH500)</f>
        <v>3910.5854574034706</v>
      </c>
      <c r="HL500" s="147">
        <f>PV(0.05,'PV factor'!AC221,,-EI500)</f>
        <v>3724.3671022890198</v>
      </c>
      <c r="HM500" s="147">
        <f>PV(0.05,'PV factor'!AD221,,-EJ500)</f>
        <v>3547.0162878943042</v>
      </c>
      <c r="HN500" s="147">
        <f>PV(0.05,'PV factor'!AE221,,-EK500)</f>
        <v>3378.1107503755288</v>
      </c>
      <c r="HO500" s="147">
        <f>PV(0.05,'PV factor'!AF221,,-EL500)</f>
        <v>3217.2483336909786</v>
      </c>
      <c r="HP500" s="147">
        <f>PV(0.05,'PV factor'!AG221,,-EM500)</f>
        <v>3064.0460320866464</v>
      </c>
      <c r="HQ500" s="147">
        <f>PV(0.05,'PV factor'!AH221,,-EN500)</f>
        <v>2918.1390781777586</v>
      </c>
      <c r="HR500" s="147">
        <f>PV(0.05,'PV factor'!AI221,,-EO500)</f>
        <v>2779.1800744550083</v>
      </c>
      <c r="HS500" s="147">
        <f>PV(0.05,'PV factor'!AJ221,,-EP500)</f>
        <v>2646.8381661476265</v>
      </c>
      <c r="HT500" s="147">
        <f>PV(0.05,'PV factor'!AK221,,-EQ500)</f>
        <v>2520.7982534739303</v>
      </c>
      <c r="HU500" s="147">
        <f>PV(0.05,'PV factor'!AL221,,-ER500)</f>
        <v>2400.7602414037428</v>
      </c>
      <c r="HV500" s="147">
        <f>PV(0.05,'PV factor'!AM221,,-ES500)</f>
        <v>2286.4383251464224</v>
      </c>
      <c r="HW500" s="147">
        <f>PV(0.05,'PV factor'!AN221,,-ET500)</f>
        <v>2177.560309663259</v>
      </c>
      <c r="HX500" s="147">
        <f>PV(0.05,'PV factor'!AO221,,-EU500)</f>
        <v>2073.8669615840563</v>
      </c>
      <c r="HY500" s="147">
        <f>PV(0.05,'PV factor'!AP221,,-EV500)</f>
        <v>1975.1113919848153</v>
      </c>
      <c r="HZ500" s="147">
        <f t="shared" si="753"/>
        <v>0</v>
      </c>
      <c r="IA500" s="147">
        <f t="shared" si="754"/>
        <v>107368.88568199833</v>
      </c>
      <c r="IB500" s="401">
        <f t="shared" si="755"/>
        <v>0</v>
      </c>
    </row>
    <row r="501" spans="1:236" s="416" customFormat="1" ht="90" customHeight="1" x14ac:dyDescent="0.25">
      <c r="A501" s="137" t="s">
        <v>1510</v>
      </c>
      <c r="B501" s="138" t="s">
        <v>1511</v>
      </c>
      <c r="C501" s="138" t="s">
        <v>1530</v>
      </c>
      <c r="D501" s="121" t="s">
        <v>73</v>
      </c>
      <c r="E501" s="138" t="s">
        <v>880</v>
      </c>
      <c r="F501" s="118" t="s">
        <v>1531</v>
      </c>
      <c r="G501" s="118" t="s">
        <v>1532</v>
      </c>
      <c r="H501" s="142" t="s">
        <v>77</v>
      </c>
      <c r="I501" s="118" t="s">
        <v>1533</v>
      </c>
      <c r="J501" s="118">
        <v>10</v>
      </c>
      <c r="K501" s="227" t="s">
        <v>79</v>
      </c>
      <c r="L501" s="110">
        <v>38949</v>
      </c>
      <c r="M501" s="142" t="s">
        <v>1534</v>
      </c>
      <c r="N501" s="142" t="s">
        <v>147</v>
      </c>
      <c r="O501" s="90" t="s">
        <v>148</v>
      </c>
      <c r="P501" s="142" t="s">
        <v>467</v>
      </c>
      <c r="Q501" s="112" t="s">
        <v>100</v>
      </c>
      <c r="R501" s="73" t="s">
        <v>162</v>
      </c>
      <c r="S501" s="142" t="s">
        <v>191</v>
      </c>
      <c r="T501" s="142" t="s">
        <v>884</v>
      </c>
      <c r="U501" s="142" t="s">
        <v>87</v>
      </c>
      <c r="V501" s="117">
        <v>0.91</v>
      </c>
      <c r="W501" s="107">
        <v>168982.2</v>
      </c>
      <c r="X501" s="107">
        <v>0</v>
      </c>
      <c r="Y501" s="107">
        <v>98362</v>
      </c>
      <c r="Z501" s="107">
        <v>70620.2</v>
      </c>
      <c r="AA501" s="107">
        <v>0</v>
      </c>
      <c r="AB501" s="107">
        <v>0</v>
      </c>
      <c r="AC501" s="107">
        <v>0</v>
      </c>
      <c r="AD501" s="107">
        <v>0</v>
      </c>
      <c r="AE501" s="139">
        <v>0</v>
      </c>
      <c r="AF501" s="139">
        <v>0</v>
      </c>
      <c r="AG501" s="139">
        <v>0</v>
      </c>
      <c r="AH501" s="139">
        <v>0</v>
      </c>
      <c r="AI501" s="116" t="s">
        <v>88</v>
      </c>
      <c r="AJ501" s="136">
        <v>0</v>
      </c>
      <c r="AK501" s="136">
        <v>0</v>
      </c>
      <c r="AL501" s="136">
        <v>0</v>
      </c>
      <c r="AM501" s="136">
        <v>0</v>
      </c>
      <c r="AN501" s="136">
        <v>0</v>
      </c>
      <c r="AO501" s="136">
        <v>0</v>
      </c>
      <c r="AP501" s="136">
        <v>0</v>
      </c>
      <c r="AQ501" s="139">
        <v>0</v>
      </c>
      <c r="AR501" s="139">
        <v>0</v>
      </c>
      <c r="AS501" s="139">
        <v>0</v>
      </c>
      <c r="AT501" s="139">
        <v>0</v>
      </c>
      <c r="AU501" s="118"/>
      <c r="AV501" s="230">
        <f t="shared" si="721"/>
        <v>1</v>
      </c>
      <c r="AW501" s="230">
        <f t="shared" si="722"/>
        <v>0</v>
      </c>
      <c r="AX501" s="230" t="str">
        <f t="shared" si="723"/>
        <v>E1</v>
      </c>
      <c r="AY501" s="141">
        <f t="shared" si="724"/>
        <v>9</v>
      </c>
      <c r="AZ501" s="70">
        <f t="shared" si="725"/>
        <v>1</v>
      </c>
      <c r="BA501" s="70">
        <f t="shared" si="726"/>
        <v>1</v>
      </c>
      <c r="BB501" s="70">
        <f t="shared" si="727"/>
        <v>1</v>
      </c>
      <c r="BC501" s="70">
        <f t="shared" si="728"/>
        <v>1</v>
      </c>
      <c r="BD501" s="70">
        <f t="shared" si="729"/>
        <v>1</v>
      </c>
      <c r="BE501" s="70">
        <f t="shared" si="730"/>
        <v>1</v>
      </c>
      <c r="BF501" s="70">
        <f t="shared" si="731"/>
        <v>1</v>
      </c>
      <c r="BG501" s="71">
        <f t="shared" si="732"/>
        <v>0</v>
      </c>
      <c r="BH501" s="71">
        <f t="shared" si="733"/>
        <v>1</v>
      </c>
      <c r="BI501" s="71">
        <f t="shared" si="734"/>
        <v>0</v>
      </c>
      <c r="BJ501" s="71">
        <f t="shared" si="735"/>
        <v>1</v>
      </c>
      <c r="BK501" s="71">
        <f t="shared" si="736"/>
        <v>0</v>
      </c>
      <c r="BL501" s="70">
        <f t="shared" si="737"/>
        <v>1</v>
      </c>
      <c r="BM501" s="70">
        <f t="shared" si="738"/>
        <v>1</v>
      </c>
      <c r="BN501" s="70">
        <f t="shared" si="739"/>
        <v>1</v>
      </c>
      <c r="BO501" s="70">
        <f t="shared" si="740"/>
        <v>0</v>
      </c>
      <c r="BP501" s="144">
        <f t="shared" si="741"/>
        <v>98362</v>
      </c>
      <c r="BQ501" s="144">
        <f t="shared" si="742"/>
        <v>70620.2</v>
      </c>
      <c r="BR501" s="144">
        <f t="shared" si="743"/>
        <v>0</v>
      </c>
      <c r="BS501" s="144">
        <f t="shared" si="744"/>
        <v>0</v>
      </c>
      <c r="BT501" s="144">
        <f t="shared" si="745"/>
        <v>0</v>
      </c>
      <c r="BU501" s="144">
        <f t="shared" si="746"/>
        <v>0</v>
      </c>
      <c r="BV501" s="144">
        <f t="shared" si="747"/>
        <v>0</v>
      </c>
      <c r="BW501" s="144">
        <f t="shared" si="748"/>
        <v>0</v>
      </c>
      <c r="BX501" s="144">
        <f t="shared" si="749"/>
        <v>0</v>
      </c>
      <c r="BY501" s="144">
        <f t="shared" si="750"/>
        <v>0</v>
      </c>
      <c r="BZ501" s="9">
        <v>0</v>
      </c>
      <c r="CA501" s="9">
        <v>0</v>
      </c>
      <c r="CB501" s="9">
        <v>0</v>
      </c>
      <c r="CC501" s="9">
        <v>0</v>
      </c>
      <c r="CD501" s="9">
        <v>0</v>
      </c>
      <c r="CE501" s="9">
        <v>0</v>
      </c>
      <c r="CF501" s="9">
        <v>0</v>
      </c>
      <c r="CG501" s="9">
        <v>0</v>
      </c>
      <c r="CH501" s="9">
        <v>0</v>
      </c>
      <c r="CI501" s="9">
        <v>0</v>
      </c>
      <c r="CJ501" s="9">
        <v>0</v>
      </c>
      <c r="CK501" s="9">
        <v>0</v>
      </c>
      <c r="CL501" s="9">
        <v>0</v>
      </c>
      <c r="CM501" s="9">
        <v>0</v>
      </c>
      <c r="CN501" s="9">
        <v>0</v>
      </c>
      <c r="CO501" s="9">
        <v>0</v>
      </c>
      <c r="CP501" s="9">
        <v>0</v>
      </c>
      <c r="CQ501" s="9">
        <v>0</v>
      </c>
      <c r="CR501" s="9">
        <v>0</v>
      </c>
      <c r="CS501" s="9">
        <v>0</v>
      </c>
      <c r="CT501" s="9">
        <v>0</v>
      </c>
      <c r="CU501" s="9">
        <v>0</v>
      </c>
      <c r="CV501" s="9">
        <v>0</v>
      </c>
      <c r="CW501" s="9">
        <v>0</v>
      </c>
      <c r="CX501" s="9">
        <v>0</v>
      </c>
      <c r="CY501" s="9">
        <v>0</v>
      </c>
      <c r="CZ501" s="9">
        <v>0</v>
      </c>
      <c r="DA501" s="9">
        <v>0</v>
      </c>
      <c r="DB501" s="9">
        <v>0</v>
      </c>
      <c r="DC501" s="9">
        <v>0</v>
      </c>
      <c r="DD501" s="9">
        <v>0</v>
      </c>
      <c r="DE501" s="9">
        <v>0</v>
      </c>
      <c r="DF501" s="9">
        <v>0</v>
      </c>
      <c r="DG501" s="144">
        <f t="shared" si="751"/>
        <v>38949</v>
      </c>
      <c r="DH501" s="144">
        <f t="shared" ref="DH501:EW501" si="804">DG501</f>
        <v>38949</v>
      </c>
      <c r="DI501" s="144">
        <f t="shared" si="804"/>
        <v>38949</v>
      </c>
      <c r="DJ501" s="144">
        <f t="shared" si="804"/>
        <v>38949</v>
      </c>
      <c r="DK501" s="144">
        <f t="shared" si="804"/>
        <v>38949</v>
      </c>
      <c r="DL501" s="144">
        <f t="shared" si="804"/>
        <v>38949</v>
      </c>
      <c r="DM501" s="144">
        <f t="shared" si="804"/>
        <v>38949</v>
      </c>
      <c r="DN501" s="144">
        <f t="shared" si="804"/>
        <v>38949</v>
      </c>
      <c r="DO501" s="144">
        <f t="shared" si="804"/>
        <v>38949</v>
      </c>
      <c r="DP501" s="144">
        <f t="shared" si="804"/>
        <v>38949</v>
      </c>
      <c r="DQ501" s="144">
        <f t="shared" si="804"/>
        <v>38949</v>
      </c>
      <c r="DR501" s="144">
        <f t="shared" si="804"/>
        <v>38949</v>
      </c>
      <c r="DS501" s="144">
        <f t="shared" si="804"/>
        <v>38949</v>
      </c>
      <c r="DT501" s="144">
        <f t="shared" si="804"/>
        <v>38949</v>
      </c>
      <c r="DU501" s="144">
        <f t="shared" si="804"/>
        <v>38949</v>
      </c>
      <c r="DV501" s="144">
        <f t="shared" si="804"/>
        <v>38949</v>
      </c>
      <c r="DW501" s="144">
        <f t="shared" si="804"/>
        <v>38949</v>
      </c>
      <c r="DX501" s="144">
        <f t="shared" si="804"/>
        <v>38949</v>
      </c>
      <c r="DY501" s="144">
        <f t="shared" si="804"/>
        <v>38949</v>
      </c>
      <c r="DZ501" s="144">
        <f t="shared" si="804"/>
        <v>38949</v>
      </c>
      <c r="EA501" s="144">
        <f t="shared" si="804"/>
        <v>38949</v>
      </c>
      <c r="EB501" s="144">
        <f t="shared" si="804"/>
        <v>38949</v>
      </c>
      <c r="EC501" s="144">
        <f t="shared" si="804"/>
        <v>38949</v>
      </c>
      <c r="ED501" s="144">
        <f t="shared" si="804"/>
        <v>38949</v>
      </c>
      <c r="EE501" s="144">
        <f t="shared" si="804"/>
        <v>38949</v>
      </c>
      <c r="EF501" s="144">
        <f t="shared" si="804"/>
        <v>38949</v>
      </c>
      <c r="EG501" s="144">
        <f t="shared" si="804"/>
        <v>38949</v>
      </c>
      <c r="EH501" s="144">
        <f t="shared" si="804"/>
        <v>38949</v>
      </c>
      <c r="EI501" s="144">
        <f t="shared" si="804"/>
        <v>38949</v>
      </c>
      <c r="EJ501" s="144">
        <f t="shared" si="804"/>
        <v>38949</v>
      </c>
      <c r="EK501" s="144">
        <f t="shared" si="804"/>
        <v>38949</v>
      </c>
      <c r="EL501" s="144">
        <f t="shared" si="804"/>
        <v>38949</v>
      </c>
      <c r="EM501" s="144">
        <f t="shared" si="804"/>
        <v>38949</v>
      </c>
      <c r="EN501" s="144">
        <f t="shared" si="804"/>
        <v>38949</v>
      </c>
      <c r="EO501" s="144">
        <f t="shared" si="804"/>
        <v>38949</v>
      </c>
      <c r="EP501" s="144">
        <f t="shared" si="804"/>
        <v>38949</v>
      </c>
      <c r="EQ501" s="144">
        <f t="shared" si="804"/>
        <v>38949</v>
      </c>
      <c r="ER501" s="144">
        <f t="shared" si="804"/>
        <v>38949</v>
      </c>
      <c r="ES501" s="144">
        <f t="shared" si="804"/>
        <v>38949</v>
      </c>
      <c r="ET501" s="144">
        <f t="shared" si="804"/>
        <v>38949</v>
      </c>
      <c r="EU501" s="144">
        <f t="shared" si="804"/>
        <v>38949</v>
      </c>
      <c r="EV501" s="144">
        <f t="shared" si="804"/>
        <v>38949</v>
      </c>
      <c r="EW501" s="144">
        <f t="shared" si="804"/>
        <v>38949</v>
      </c>
      <c r="EX501" s="147">
        <f>PV(0.05,'PV factor'!C229,,-BR501)</f>
        <v>0</v>
      </c>
      <c r="EY501" s="147">
        <f>PV(0.05,'PV factor'!D229,,-BS501)</f>
        <v>0</v>
      </c>
      <c r="EZ501" s="147">
        <f>PV(0.05,'PV factor'!E229,,-BT501)</f>
        <v>0</v>
      </c>
      <c r="FA501" s="147">
        <f>PV(0.05,'PV factor'!F229,,-BU501)</f>
        <v>0</v>
      </c>
      <c r="FB501" s="147">
        <f>PV(0.05,'PV factor'!G229,,-BV501)</f>
        <v>0</v>
      </c>
      <c r="FC501" s="147">
        <f>PV(0.05,'PV factor'!H229,,-BW501)</f>
        <v>0</v>
      </c>
      <c r="FD501" s="147">
        <f>PV(0.05,'PV factor'!I229,,-BX501)</f>
        <v>0</v>
      </c>
      <c r="FE501" s="147">
        <f>PV(0.05,'PV factor'!J229,,-BY501)</f>
        <v>0</v>
      </c>
      <c r="FF501" s="147">
        <f>PV(0.05,'PV factor'!K229,,-BZ501)</f>
        <v>0</v>
      </c>
      <c r="FG501" s="147">
        <f>PV(0.05,'PV factor'!L229,,-CA501)</f>
        <v>0</v>
      </c>
      <c r="FH501" s="147">
        <f>PV(0.05,'PV factor'!M229,,-CB501)</f>
        <v>0</v>
      </c>
      <c r="FI501" s="147">
        <f>PV(0.05,'PV factor'!N229,,-CC501)</f>
        <v>0</v>
      </c>
      <c r="FJ501" s="147">
        <f>PV(0.05,'PV factor'!O229,,-CD501)</f>
        <v>0</v>
      </c>
      <c r="FK501" s="147">
        <f>PV(0.05,'PV factor'!P229,,-CE501)</f>
        <v>0</v>
      </c>
      <c r="FL501" s="147">
        <f>PV(0.05,'PV factor'!Q229,,-CF501)</f>
        <v>0</v>
      </c>
      <c r="FM501" s="147">
        <f>PV(0.05,'PV factor'!R229,,-CG501)</f>
        <v>0</v>
      </c>
      <c r="FN501" s="147">
        <f>PV(0.05,'PV factor'!S229,,-CH501)</f>
        <v>0</v>
      </c>
      <c r="FO501" s="147">
        <f>PV(0.05,'PV factor'!T229,,-CI501)</f>
        <v>0</v>
      </c>
      <c r="FP501" s="147">
        <f>PV(0.05,'PV factor'!U229,,-CJ501)</f>
        <v>0</v>
      </c>
      <c r="FQ501" s="147">
        <f>PV(0.05,'PV factor'!V229,,-CK501)</f>
        <v>0</v>
      </c>
      <c r="FR501" s="147">
        <f>PV(0.05,'PV factor'!W229,,-CL501)</f>
        <v>0</v>
      </c>
      <c r="FS501" s="147">
        <f>PV(0.05,'PV factor'!X229,,-CM501)</f>
        <v>0</v>
      </c>
      <c r="FT501" s="147">
        <f>PV(0.05,'PV factor'!Y229,,-CN501)</f>
        <v>0</v>
      </c>
      <c r="FU501" s="147">
        <f>PV(0.05,'PV factor'!Z229,,-CO501)</f>
        <v>0</v>
      </c>
      <c r="FV501" s="147">
        <f>PV(0.05,'PV factor'!AA229,,-CP501)</f>
        <v>0</v>
      </c>
      <c r="FW501" s="147">
        <f>PV(0.05,'PV factor'!AB229,,-CQ501)</f>
        <v>0</v>
      </c>
      <c r="FX501" s="147">
        <f>PV(0.05,'PV factor'!AC229,,-CR501)</f>
        <v>0</v>
      </c>
      <c r="FY501" s="147">
        <f>PV(0.05,'PV factor'!AD229,,-CS501)</f>
        <v>0</v>
      </c>
      <c r="FZ501" s="147">
        <f>PV(0.05,'PV factor'!AE229,,-CT501)</f>
        <v>0</v>
      </c>
      <c r="GA501" s="147">
        <f>PV(0.05,'PV factor'!AF229,,-CU501)</f>
        <v>0</v>
      </c>
      <c r="GB501" s="147">
        <f>PV(0.05,'PV factor'!AG229,,-CV501)</f>
        <v>0</v>
      </c>
      <c r="GC501" s="147">
        <f>PV(0.05,'PV factor'!AH229,,-CW501)</f>
        <v>0</v>
      </c>
      <c r="GD501" s="147">
        <f>PV(0.05,'PV factor'!AI229,,-CX501)</f>
        <v>0</v>
      </c>
      <c r="GE501" s="147">
        <f>PV(0.05,'PV factor'!AJ229,,-CY501)</f>
        <v>0</v>
      </c>
      <c r="GF501" s="147">
        <f>PV(0.05,'PV factor'!AK229,,-CZ501)</f>
        <v>0</v>
      </c>
      <c r="GG501" s="147">
        <f>PV(0.05,'PV factor'!AL229,,-DA501)</f>
        <v>0</v>
      </c>
      <c r="GH501" s="147">
        <f>PV(0.05,'PV factor'!AM229,,-DB501)</f>
        <v>0</v>
      </c>
      <c r="GI501" s="147">
        <f>PV(0.05,'PV factor'!AN229,,-DC501)</f>
        <v>0</v>
      </c>
      <c r="GJ501" s="147">
        <f>PV(0.05,'PV factor'!AO229,,-DD501)</f>
        <v>0</v>
      </c>
      <c r="GK501" s="147">
        <f>PV(0.05,'PV factor'!AP229,,-DE501)</f>
        <v>0</v>
      </c>
      <c r="GL501" s="147">
        <f>PV(0.05,'PV factor'!C229,,-DI501)</f>
        <v>35327.891156462581</v>
      </c>
      <c r="GM501" s="147">
        <f>PV(0.05,'PV factor'!D229,,-DJ501)</f>
        <v>33645.610625202455</v>
      </c>
      <c r="GN501" s="147">
        <f>PV(0.05,'PV factor'!E229,,-DK501)</f>
        <v>32043.438690669012</v>
      </c>
      <c r="GO501" s="147">
        <f>PV(0.05,'PV factor'!F229,,-DL501)</f>
        <v>30517.560657780006</v>
      </c>
      <c r="GP501" s="147">
        <f>PV(0.05,'PV factor'!G229,,-DM501)</f>
        <v>29064.343483600012</v>
      </c>
      <c r="GQ501" s="147">
        <f>PV(0.05,'PV factor'!H229,,-DN501)</f>
        <v>27680.327127238099</v>
      </c>
      <c r="GR501" s="147">
        <f>PV(0.05,'PV factor'!I229,,-DO501)</f>
        <v>26362.216311655338</v>
      </c>
      <c r="GS501" s="147">
        <f>PV(0.05,'PV factor'!J229,,-DP501)</f>
        <v>25106.872677766987</v>
      </c>
      <c r="GT501" s="147">
        <f>PV(0.05,'PV factor'!K229,,-DQ501)</f>
        <v>23911.307312159035</v>
      </c>
      <c r="GU501" s="147">
        <f>PV(0.05,'PV factor'!L229,,-DR501)</f>
        <v>22772.673630627651</v>
      </c>
      <c r="GV501" s="147">
        <f>PV(0.05,'PV factor'!M229,,-DS501)</f>
        <v>21688.260600597765</v>
      </c>
      <c r="GW501" s="147">
        <f>PV(0.05,'PV factor'!N229,,-DT501)</f>
        <v>20655.486286283583</v>
      </c>
      <c r="GX501" s="147">
        <f>PV(0.05,'PV factor'!O229,,-DU501)</f>
        <v>19671.891701222463</v>
      </c>
      <c r="GY501" s="147">
        <f>PV(0.05,'PV factor'!P229,,-DV501)</f>
        <v>18735.134953545199</v>
      </c>
      <c r="GZ501" s="147">
        <f>PV(0.05,'PV factor'!Q229,,-DW501)</f>
        <v>17842.985670043046</v>
      </c>
      <c r="HA501" s="147">
        <f>PV(0.05,'PV factor'!R229,,-DX501)</f>
        <v>16993.319685755279</v>
      </c>
      <c r="HB501" s="147">
        <f>PV(0.05,'PV factor'!S229,,-DY501)</f>
        <v>16184.113986433602</v>
      </c>
      <c r="HC501" s="147">
        <f>PV(0.05,'PV factor'!T229,,-DZ501)</f>
        <v>15413.441891841525</v>
      </c>
      <c r="HD501" s="147">
        <f>PV(0.05,'PV factor'!U229,,-EA501)</f>
        <v>14679.4684684205</v>
      </c>
      <c r="HE501" s="147">
        <f>PV(0.05,'PV factor'!V229,,-EB501)</f>
        <v>13980.446160400477</v>
      </c>
      <c r="HF501" s="147">
        <f>PV(0.05,'PV factor'!W229,,-EC501)</f>
        <v>13314.710628952836</v>
      </c>
      <c r="HG501" s="147">
        <f>PV(0.05,'PV factor'!X229,,-ED501)</f>
        <v>12680.676789478888</v>
      </c>
      <c r="HH501" s="147">
        <f>PV(0.05,'PV factor'!Y229,,-EE501)</f>
        <v>12076.835037598943</v>
      </c>
      <c r="HI501" s="147">
        <f>PV(0.05,'PV factor'!Z229,,-EF501)</f>
        <v>11501.747654856135</v>
      </c>
      <c r="HJ501" s="147">
        <f>PV(0.05,'PV factor'!AA229,,-EG501)</f>
        <v>10954.045385577272</v>
      </c>
      <c r="HK501" s="147">
        <f>PV(0.05,'PV factor'!AB229,,-EH501)</f>
        <v>10432.424176740258</v>
      </c>
      <c r="HL501" s="147">
        <f>PV(0.05,'PV factor'!AC229,,-EI501)</f>
        <v>9935.6420730859609</v>
      </c>
      <c r="HM501" s="147">
        <f>PV(0.05,'PV factor'!AD229,,-EJ501)</f>
        <v>9462.5162600818658</v>
      </c>
      <c r="HN501" s="147">
        <f>PV(0.05,'PV factor'!AE229,,-EK501)</f>
        <v>9011.9202476970186</v>
      </c>
      <c r="HO501" s="147">
        <f>PV(0.05,'PV factor'!AF229,,-EL501)</f>
        <v>8582.7811882828719</v>
      </c>
      <c r="HP501" s="147">
        <f>PV(0.05,'PV factor'!AG229,,-EM501)</f>
        <v>8174.0773221741638</v>
      </c>
      <c r="HQ501" s="147">
        <f>PV(0.05,'PV factor'!AH229,,-EN501)</f>
        <v>7784.8355449277751</v>
      </c>
      <c r="HR501" s="147">
        <f>PV(0.05,'PV factor'!AI229,,-EO501)</f>
        <v>7414.1290904074049</v>
      </c>
      <c r="HS501" s="147">
        <f>PV(0.05,'PV factor'!AJ229,,-EP501)</f>
        <v>7061.0753241975281</v>
      </c>
      <c r="HT501" s="147">
        <f>PV(0.05,'PV factor'!AK229,,-EQ501)</f>
        <v>6724.8336420928845</v>
      </c>
      <c r="HU501" s="147">
        <f>PV(0.05,'PV factor'!AL229,,-ER501)</f>
        <v>6404.6034686598896</v>
      </c>
      <c r="HV501" s="147">
        <f>PV(0.05,'PV factor'!AM229,,-ES501)</f>
        <v>6099.6223511046574</v>
      </c>
      <c r="HW501" s="147">
        <f>PV(0.05,'PV factor'!AN229,,-ET501)</f>
        <v>5809.1641439091964</v>
      </c>
      <c r="HX501" s="147">
        <f>PV(0.05,'PV factor'!AO229,,-EU501)</f>
        <v>5532.5372799135212</v>
      </c>
      <c r="HY501" s="147">
        <f>PV(0.05,'PV factor'!AP229,,-EV501)</f>
        <v>5269.0831237271623</v>
      </c>
      <c r="HZ501" s="147">
        <f t="shared" si="753"/>
        <v>0</v>
      </c>
      <c r="IA501" s="147">
        <f t="shared" si="754"/>
        <v>286432.2416731611</v>
      </c>
      <c r="IB501" s="401">
        <f t="shared" si="755"/>
        <v>0</v>
      </c>
    </row>
    <row r="502" spans="1:236" s="415" customFormat="1" ht="90" customHeight="1" x14ac:dyDescent="0.25">
      <c r="A502" s="137" t="s">
        <v>1510</v>
      </c>
      <c r="B502" s="138" t="s">
        <v>1511</v>
      </c>
      <c r="C502" s="138" t="s">
        <v>1602</v>
      </c>
      <c r="D502" s="142" t="s">
        <v>73</v>
      </c>
      <c r="E502" s="138" t="s">
        <v>1603</v>
      </c>
      <c r="F502" s="118" t="s">
        <v>1604</v>
      </c>
      <c r="G502" s="118" t="s">
        <v>1605</v>
      </c>
      <c r="H502" s="142" t="s">
        <v>77</v>
      </c>
      <c r="I502" s="118" t="s">
        <v>1601</v>
      </c>
      <c r="J502" s="118">
        <v>40</v>
      </c>
      <c r="K502" s="227" t="s">
        <v>79</v>
      </c>
      <c r="L502" s="110">
        <v>38949</v>
      </c>
      <c r="M502" s="142" t="s">
        <v>1534</v>
      </c>
      <c r="N502" s="142" t="s">
        <v>81</v>
      </c>
      <c r="O502" s="73" t="s">
        <v>106</v>
      </c>
      <c r="P502" s="142" t="s">
        <v>176</v>
      </c>
      <c r="Q502" s="112" t="s">
        <v>100</v>
      </c>
      <c r="R502" s="73" t="s">
        <v>162</v>
      </c>
      <c r="S502" s="142" t="s">
        <v>191</v>
      </c>
      <c r="T502" s="142" t="s">
        <v>366</v>
      </c>
      <c r="U502" s="142" t="s">
        <v>87</v>
      </c>
      <c r="V502" s="117">
        <v>0.76</v>
      </c>
      <c r="W502" s="135">
        <v>122489</v>
      </c>
      <c r="X502" s="134">
        <v>2952</v>
      </c>
      <c r="Y502" s="134">
        <v>2952</v>
      </c>
      <c r="Z502" s="134">
        <v>119537</v>
      </c>
      <c r="AA502" s="134">
        <v>0</v>
      </c>
      <c r="AB502" s="134">
        <v>0</v>
      </c>
      <c r="AC502" s="134">
        <v>0</v>
      </c>
      <c r="AD502" s="134">
        <v>0</v>
      </c>
      <c r="AE502" s="139">
        <v>0</v>
      </c>
      <c r="AF502" s="139">
        <v>0</v>
      </c>
      <c r="AG502" s="139">
        <v>0</v>
      </c>
      <c r="AH502" s="139">
        <v>0</v>
      </c>
      <c r="AI502" s="116" t="s">
        <v>88</v>
      </c>
      <c r="AJ502" s="136">
        <v>0</v>
      </c>
      <c r="AK502" s="136">
        <v>0</v>
      </c>
      <c r="AL502" s="136">
        <v>0</v>
      </c>
      <c r="AM502" s="136">
        <v>0</v>
      </c>
      <c r="AN502" s="136">
        <v>0</v>
      </c>
      <c r="AO502" s="136">
        <v>0</v>
      </c>
      <c r="AP502" s="136">
        <v>0</v>
      </c>
      <c r="AQ502" s="139">
        <v>0</v>
      </c>
      <c r="AR502" s="139">
        <v>0</v>
      </c>
      <c r="AS502" s="139">
        <v>0</v>
      </c>
      <c r="AT502" s="139">
        <v>0</v>
      </c>
      <c r="AU502" s="122"/>
      <c r="AV502" s="230">
        <f t="shared" si="721"/>
        <v>1</v>
      </c>
      <c r="AW502" s="230">
        <f t="shared" si="722"/>
        <v>0</v>
      </c>
      <c r="AX502" s="230" t="str">
        <f t="shared" si="723"/>
        <v>C6</v>
      </c>
      <c r="AY502" s="141">
        <f t="shared" si="724"/>
        <v>9</v>
      </c>
      <c r="AZ502" s="70">
        <f t="shared" si="725"/>
        <v>1</v>
      </c>
      <c r="BA502" s="70">
        <f t="shared" si="726"/>
        <v>1</v>
      </c>
      <c r="BB502" s="70">
        <f t="shared" si="727"/>
        <v>1</v>
      </c>
      <c r="BC502" s="70">
        <f t="shared" si="728"/>
        <v>1</v>
      </c>
      <c r="BD502" s="70">
        <f t="shared" si="729"/>
        <v>1</v>
      </c>
      <c r="BE502" s="70">
        <f t="shared" si="730"/>
        <v>1</v>
      </c>
      <c r="BF502" s="70">
        <f t="shared" si="731"/>
        <v>1</v>
      </c>
      <c r="BG502" s="71">
        <f t="shared" si="732"/>
        <v>0</v>
      </c>
      <c r="BH502" s="71">
        <f t="shared" si="733"/>
        <v>1</v>
      </c>
      <c r="BI502" s="71">
        <f t="shared" si="734"/>
        <v>0</v>
      </c>
      <c r="BJ502" s="71">
        <f t="shared" si="735"/>
        <v>0</v>
      </c>
      <c r="BK502" s="71">
        <f t="shared" si="736"/>
        <v>1</v>
      </c>
      <c r="BL502" s="70">
        <f t="shared" si="737"/>
        <v>1</v>
      </c>
      <c r="BM502" s="70">
        <f t="shared" si="738"/>
        <v>1</v>
      </c>
      <c r="BN502" s="70">
        <f t="shared" si="739"/>
        <v>1</v>
      </c>
      <c r="BO502" s="70">
        <f t="shared" si="740"/>
        <v>0</v>
      </c>
      <c r="BP502" s="144">
        <f t="shared" si="741"/>
        <v>2952</v>
      </c>
      <c r="BQ502" s="144">
        <f t="shared" si="742"/>
        <v>119537</v>
      </c>
      <c r="BR502" s="144">
        <f t="shared" si="743"/>
        <v>0</v>
      </c>
      <c r="BS502" s="144">
        <f t="shared" si="744"/>
        <v>0</v>
      </c>
      <c r="BT502" s="144">
        <f t="shared" si="745"/>
        <v>0</v>
      </c>
      <c r="BU502" s="144">
        <f t="shared" si="746"/>
        <v>0</v>
      </c>
      <c r="BV502" s="144">
        <f t="shared" si="747"/>
        <v>0</v>
      </c>
      <c r="BW502" s="144">
        <f t="shared" si="748"/>
        <v>0</v>
      </c>
      <c r="BX502" s="144">
        <f t="shared" si="749"/>
        <v>0</v>
      </c>
      <c r="BY502" s="144">
        <f t="shared" si="750"/>
        <v>0</v>
      </c>
      <c r="BZ502" s="9">
        <v>0</v>
      </c>
      <c r="CA502" s="9">
        <v>0</v>
      </c>
      <c r="CB502" s="9">
        <v>0</v>
      </c>
      <c r="CC502" s="9">
        <v>0</v>
      </c>
      <c r="CD502" s="9">
        <v>0</v>
      </c>
      <c r="CE502" s="9">
        <v>0</v>
      </c>
      <c r="CF502" s="9">
        <v>0</v>
      </c>
      <c r="CG502" s="9">
        <v>0</v>
      </c>
      <c r="CH502" s="9">
        <v>0</v>
      </c>
      <c r="CI502" s="9">
        <v>0</v>
      </c>
      <c r="CJ502" s="9">
        <v>0</v>
      </c>
      <c r="CK502" s="9">
        <v>0</v>
      </c>
      <c r="CL502" s="9">
        <v>0</v>
      </c>
      <c r="CM502" s="9">
        <v>0</v>
      </c>
      <c r="CN502" s="9">
        <v>0</v>
      </c>
      <c r="CO502" s="9">
        <v>0</v>
      </c>
      <c r="CP502" s="9">
        <v>0</v>
      </c>
      <c r="CQ502" s="9">
        <v>0</v>
      </c>
      <c r="CR502" s="9">
        <v>0</v>
      </c>
      <c r="CS502" s="9">
        <v>0</v>
      </c>
      <c r="CT502" s="9">
        <v>0</v>
      </c>
      <c r="CU502" s="9">
        <v>0</v>
      </c>
      <c r="CV502" s="9">
        <v>0</v>
      </c>
      <c r="CW502" s="9">
        <v>0</v>
      </c>
      <c r="CX502" s="9">
        <v>0</v>
      </c>
      <c r="CY502" s="9">
        <v>0</v>
      </c>
      <c r="CZ502" s="9">
        <v>0</v>
      </c>
      <c r="DA502" s="9">
        <v>0</v>
      </c>
      <c r="DB502" s="9">
        <v>0</v>
      </c>
      <c r="DC502" s="9">
        <v>0</v>
      </c>
      <c r="DD502" s="9">
        <v>0</v>
      </c>
      <c r="DE502" s="9">
        <v>0</v>
      </c>
      <c r="DF502" s="9">
        <v>0</v>
      </c>
      <c r="DG502" s="144">
        <f t="shared" si="751"/>
        <v>38949</v>
      </c>
      <c r="DH502" s="144">
        <f t="shared" ref="DH502:EW502" si="805">DG502</f>
        <v>38949</v>
      </c>
      <c r="DI502" s="144">
        <f t="shared" si="805"/>
        <v>38949</v>
      </c>
      <c r="DJ502" s="144">
        <f t="shared" si="805"/>
        <v>38949</v>
      </c>
      <c r="DK502" s="144">
        <f t="shared" si="805"/>
        <v>38949</v>
      </c>
      <c r="DL502" s="144">
        <f t="shared" si="805"/>
        <v>38949</v>
      </c>
      <c r="DM502" s="144">
        <f t="shared" si="805"/>
        <v>38949</v>
      </c>
      <c r="DN502" s="144">
        <f t="shared" si="805"/>
        <v>38949</v>
      </c>
      <c r="DO502" s="144">
        <f t="shared" si="805"/>
        <v>38949</v>
      </c>
      <c r="DP502" s="144">
        <f t="shared" si="805"/>
        <v>38949</v>
      </c>
      <c r="DQ502" s="144">
        <f t="shared" si="805"/>
        <v>38949</v>
      </c>
      <c r="DR502" s="144">
        <f t="shared" si="805"/>
        <v>38949</v>
      </c>
      <c r="DS502" s="144">
        <f t="shared" si="805"/>
        <v>38949</v>
      </c>
      <c r="DT502" s="144">
        <f t="shared" si="805"/>
        <v>38949</v>
      </c>
      <c r="DU502" s="144">
        <f t="shared" si="805"/>
        <v>38949</v>
      </c>
      <c r="DV502" s="144">
        <f t="shared" si="805"/>
        <v>38949</v>
      </c>
      <c r="DW502" s="144">
        <f t="shared" si="805"/>
        <v>38949</v>
      </c>
      <c r="DX502" s="144">
        <f t="shared" si="805"/>
        <v>38949</v>
      </c>
      <c r="DY502" s="144">
        <f t="shared" si="805"/>
        <v>38949</v>
      </c>
      <c r="DZ502" s="144">
        <f t="shared" si="805"/>
        <v>38949</v>
      </c>
      <c r="EA502" s="144">
        <f t="shared" si="805"/>
        <v>38949</v>
      </c>
      <c r="EB502" s="144">
        <f t="shared" si="805"/>
        <v>38949</v>
      </c>
      <c r="EC502" s="144">
        <f t="shared" si="805"/>
        <v>38949</v>
      </c>
      <c r="ED502" s="144">
        <f t="shared" si="805"/>
        <v>38949</v>
      </c>
      <c r="EE502" s="144">
        <f t="shared" si="805"/>
        <v>38949</v>
      </c>
      <c r="EF502" s="144">
        <f t="shared" si="805"/>
        <v>38949</v>
      </c>
      <c r="EG502" s="144">
        <f t="shared" si="805"/>
        <v>38949</v>
      </c>
      <c r="EH502" s="144">
        <f t="shared" si="805"/>
        <v>38949</v>
      </c>
      <c r="EI502" s="144">
        <f t="shared" si="805"/>
        <v>38949</v>
      </c>
      <c r="EJ502" s="144">
        <f t="shared" si="805"/>
        <v>38949</v>
      </c>
      <c r="EK502" s="144">
        <f t="shared" si="805"/>
        <v>38949</v>
      </c>
      <c r="EL502" s="144">
        <f t="shared" si="805"/>
        <v>38949</v>
      </c>
      <c r="EM502" s="144">
        <f t="shared" si="805"/>
        <v>38949</v>
      </c>
      <c r="EN502" s="144">
        <f t="shared" si="805"/>
        <v>38949</v>
      </c>
      <c r="EO502" s="144">
        <f t="shared" si="805"/>
        <v>38949</v>
      </c>
      <c r="EP502" s="144">
        <f t="shared" si="805"/>
        <v>38949</v>
      </c>
      <c r="EQ502" s="144">
        <f t="shared" si="805"/>
        <v>38949</v>
      </c>
      <c r="ER502" s="144">
        <f t="shared" si="805"/>
        <v>38949</v>
      </c>
      <c r="ES502" s="144">
        <f t="shared" si="805"/>
        <v>38949</v>
      </c>
      <c r="ET502" s="144">
        <f t="shared" si="805"/>
        <v>38949</v>
      </c>
      <c r="EU502" s="144">
        <f t="shared" si="805"/>
        <v>38949</v>
      </c>
      <c r="EV502" s="144">
        <f t="shared" si="805"/>
        <v>38949</v>
      </c>
      <c r="EW502" s="144">
        <f t="shared" si="805"/>
        <v>38949</v>
      </c>
      <c r="EX502" s="147">
        <f>PV(0.05,'PV factor'!C245,,-BR502)</f>
        <v>0</v>
      </c>
      <c r="EY502" s="147">
        <f>PV(0.05,'PV factor'!D245,,-BS502)</f>
        <v>0</v>
      </c>
      <c r="EZ502" s="147">
        <f>PV(0.05,'PV factor'!E245,,-BT502)</f>
        <v>0</v>
      </c>
      <c r="FA502" s="147">
        <f>PV(0.05,'PV factor'!F245,,-BU502)</f>
        <v>0</v>
      </c>
      <c r="FB502" s="147">
        <f>PV(0.05,'PV factor'!G245,,-BV502)</f>
        <v>0</v>
      </c>
      <c r="FC502" s="147">
        <f>PV(0.05,'PV factor'!H245,,-BW502)</f>
        <v>0</v>
      </c>
      <c r="FD502" s="147">
        <f>PV(0.05,'PV factor'!I245,,-BX502)</f>
        <v>0</v>
      </c>
      <c r="FE502" s="147">
        <f>PV(0.05,'PV factor'!J245,,-BY502)</f>
        <v>0</v>
      </c>
      <c r="FF502" s="147">
        <f>PV(0.05,'PV factor'!K245,,-BZ502)</f>
        <v>0</v>
      </c>
      <c r="FG502" s="147">
        <f>PV(0.05,'PV factor'!L245,,-CA502)</f>
        <v>0</v>
      </c>
      <c r="FH502" s="147">
        <f>PV(0.05,'PV factor'!M245,,-CB502)</f>
        <v>0</v>
      </c>
      <c r="FI502" s="147">
        <f>PV(0.05,'PV factor'!N245,,-CC502)</f>
        <v>0</v>
      </c>
      <c r="FJ502" s="147">
        <f>PV(0.05,'PV factor'!O245,,-CD502)</f>
        <v>0</v>
      </c>
      <c r="FK502" s="147">
        <f>PV(0.05,'PV factor'!P245,,-CE502)</f>
        <v>0</v>
      </c>
      <c r="FL502" s="147">
        <f>PV(0.05,'PV factor'!Q245,,-CF502)</f>
        <v>0</v>
      </c>
      <c r="FM502" s="147">
        <f>PV(0.05,'PV factor'!R245,,-CG502)</f>
        <v>0</v>
      </c>
      <c r="FN502" s="147">
        <f>PV(0.05,'PV factor'!S245,,-CH502)</f>
        <v>0</v>
      </c>
      <c r="FO502" s="147">
        <f>PV(0.05,'PV factor'!T245,,-CI502)</f>
        <v>0</v>
      </c>
      <c r="FP502" s="147">
        <f>PV(0.05,'PV factor'!U245,,-CJ502)</f>
        <v>0</v>
      </c>
      <c r="FQ502" s="147">
        <f>PV(0.05,'PV factor'!V245,,-CK502)</f>
        <v>0</v>
      </c>
      <c r="FR502" s="147">
        <f>PV(0.05,'PV factor'!W245,,-CL502)</f>
        <v>0</v>
      </c>
      <c r="FS502" s="147">
        <f>PV(0.05,'PV factor'!X245,,-CM502)</f>
        <v>0</v>
      </c>
      <c r="FT502" s="147">
        <f>PV(0.05,'PV factor'!Y245,,-CN502)</f>
        <v>0</v>
      </c>
      <c r="FU502" s="147">
        <f>PV(0.05,'PV factor'!Z245,,-CO502)</f>
        <v>0</v>
      </c>
      <c r="FV502" s="147">
        <f>PV(0.05,'PV factor'!AA245,,-CP502)</f>
        <v>0</v>
      </c>
      <c r="FW502" s="147">
        <f>PV(0.05,'PV factor'!AB245,,-CQ502)</f>
        <v>0</v>
      </c>
      <c r="FX502" s="147">
        <f>PV(0.05,'PV factor'!AC245,,-CR502)</f>
        <v>0</v>
      </c>
      <c r="FY502" s="147">
        <f>PV(0.05,'PV factor'!AD245,,-CS502)</f>
        <v>0</v>
      </c>
      <c r="FZ502" s="147">
        <f>PV(0.05,'PV factor'!AE245,,-CT502)</f>
        <v>0</v>
      </c>
      <c r="GA502" s="147">
        <f>PV(0.05,'PV factor'!AF245,,-CU502)</f>
        <v>0</v>
      </c>
      <c r="GB502" s="147">
        <f>PV(0.05,'PV factor'!AG245,,-CV502)</f>
        <v>0</v>
      </c>
      <c r="GC502" s="147">
        <f>PV(0.05,'PV factor'!AH245,,-CW502)</f>
        <v>0</v>
      </c>
      <c r="GD502" s="147">
        <f>PV(0.05,'PV factor'!AI245,,-CX502)</f>
        <v>0</v>
      </c>
      <c r="GE502" s="147">
        <f>PV(0.05,'PV factor'!AJ245,,-CY502)</f>
        <v>0</v>
      </c>
      <c r="GF502" s="147">
        <f>PV(0.05,'PV factor'!AK245,,-CZ502)</f>
        <v>0</v>
      </c>
      <c r="GG502" s="147">
        <f>PV(0.05,'PV factor'!AL245,,-DA502)</f>
        <v>0</v>
      </c>
      <c r="GH502" s="147">
        <f>PV(0.05,'PV factor'!AM245,,-DB502)</f>
        <v>0</v>
      </c>
      <c r="GI502" s="147">
        <f>PV(0.05,'PV factor'!AN245,,-DC502)</f>
        <v>0</v>
      </c>
      <c r="GJ502" s="147">
        <f>PV(0.05,'PV factor'!AO245,,-DD502)</f>
        <v>0</v>
      </c>
      <c r="GK502" s="147">
        <f>PV(0.05,'PV factor'!AP245,,-DE502)</f>
        <v>0</v>
      </c>
      <c r="GL502" s="147">
        <f>PV(0.05,'PV factor'!C245,,-DI502)</f>
        <v>35327.891156462581</v>
      </c>
      <c r="GM502" s="147">
        <f>PV(0.05,'PV factor'!D245,,-DJ502)</f>
        <v>33645.610625202455</v>
      </c>
      <c r="GN502" s="147">
        <f>PV(0.05,'PV factor'!E245,,-DK502)</f>
        <v>32043.438690669012</v>
      </c>
      <c r="GO502" s="147">
        <f>PV(0.05,'PV factor'!F245,,-DL502)</f>
        <v>30517.560657780006</v>
      </c>
      <c r="GP502" s="147">
        <f>PV(0.05,'PV factor'!G245,,-DM502)</f>
        <v>29064.343483600012</v>
      </c>
      <c r="GQ502" s="147">
        <f>PV(0.05,'PV factor'!H245,,-DN502)</f>
        <v>27680.327127238099</v>
      </c>
      <c r="GR502" s="147">
        <f>PV(0.05,'PV factor'!I245,,-DO502)</f>
        <v>26362.216311655338</v>
      </c>
      <c r="GS502" s="147">
        <f>PV(0.05,'PV factor'!J245,,-DP502)</f>
        <v>25106.872677766987</v>
      </c>
      <c r="GT502" s="147">
        <f>PV(0.05,'PV factor'!K245,,-DQ502)</f>
        <v>23911.307312159035</v>
      </c>
      <c r="GU502" s="147">
        <f>PV(0.05,'PV factor'!L245,,-DR502)</f>
        <v>22772.673630627651</v>
      </c>
      <c r="GV502" s="147">
        <f>PV(0.05,'PV factor'!M245,,-DS502)</f>
        <v>21688.260600597765</v>
      </c>
      <c r="GW502" s="147">
        <f>PV(0.05,'PV factor'!N245,,-DT502)</f>
        <v>20655.486286283583</v>
      </c>
      <c r="GX502" s="147">
        <f>PV(0.05,'PV factor'!O245,,-DU502)</f>
        <v>19671.891701222463</v>
      </c>
      <c r="GY502" s="147">
        <f>PV(0.05,'PV factor'!P245,,-DV502)</f>
        <v>18735.134953545199</v>
      </c>
      <c r="GZ502" s="147">
        <f>PV(0.05,'PV factor'!Q245,,-DW502)</f>
        <v>17842.985670043046</v>
      </c>
      <c r="HA502" s="147">
        <f>PV(0.05,'PV factor'!R245,,-DX502)</f>
        <v>16993.319685755279</v>
      </c>
      <c r="HB502" s="147">
        <f>PV(0.05,'PV factor'!S245,,-DY502)</f>
        <v>16184.113986433602</v>
      </c>
      <c r="HC502" s="147">
        <f>PV(0.05,'PV factor'!T245,,-DZ502)</f>
        <v>15413.441891841525</v>
      </c>
      <c r="HD502" s="147">
        <f>PV(0.05,'PV factor'!U245,,-EA502)</f>
        <v>14679.4684684205</v>
      </c>
      <c r="HE502" s="147">
        <f>PV(0.05,'PV factor'!V245,,-EB502)</f>
        <v>13980.446160400477</v>
      </c>
      <c r="HF502" s="147">
        <f>PV(0.05,'PV factor'!W245,,-EC502)</f>
        <v>13314.710628952836</v>
      </c>
      <c r="HG502" s="147">
        <f>PV(0.05,'PV factor'!X245,,-ED502)</f>
        <v>12680.676789478888</v>
      </c>
      <c r="HH502" s="147">
        <f>PV(0.05,'PV factor'!Y245,,-EE502)</f>
        <v>12076.835037598943</v>
      </c>
      <c r="HI502" s="147">
        <f>PV(0.05,'PV factor'!Z245,,-EF502)</f>
        <v>11501.747654856135</v>
      </c>
      <c r="HJ502" s="147">
        <f>PV(0.05,'PV factor'!AA245,,-EG502)</f>
        <v>10954.045385577272</v>
      </c>
      <c r="HK502" s="147">
        <f>PV(0.05,'PV factor'!AB245,,-EH502)</f>
        <v>10432.424176740258</v>
      </c>
      <c r="HL502" s="147">
        <f>PV(0.05,'PV factor'!AC245,,-EI502)</f>
        <v>9935.6420730859609</v>
      </c>
      <c r="HM502" s="147">
        <f>PV(0.05,'PV factor'!AD245,,-EJ502)</f>
        <v>9462.5162600818658</v>
      </c>
      <c r="HN502" s="147">
        <f>PV(0.05,'PV factor'!AE245,,-EK502)</f>
        <v>9011.9202476970186</v>
      </c>
      <c r="HO502" s="147">
        <f>PV(0.05,'PV factor'!AF245,,-EL502)</f>
        <v>8582.7811882828719</v>
      </c>
      <c r="HP502" s="147">
        <f>PV(0.05,'PV factor'!AG245,,-EM502)</f>
        <v>8174.0773221741638</v>
      </c>
      <c r="HQ502" s="147">
        <f>PV(0.05,'PV factor'!AH245,,-EN502)</f>
        <v>7784.8355449277751</v>
      </c>
      <c r="HR502" s="147">
        <f>PV(0.05,'PV factor'!AI245,,-EO502)</f>
        <v>7414.1290904074049</v>
      </c>
      <c r="HS502" s="147">
        <f>PV(0.05,'PV factor'!AJ245,,-EP502)</f>
        <v>7061.0753241975281</v>
      </c>
      <c r="HT502" s="147">
        <f>PV(0.05,'PV factor'!AK245,,-EQ502)</f>
        <v>6724.8336420928845</v>
      </c>
      <c r="HU502" s="147">
        <f>PV(0.05,'PV factor'!AL245,,-ER502)</f>
        <v>6404.6034686598896</v>
      </c>
      <c r="HV502" s="147">
        <f>PV(0.05,'PV factor'!AM245,,-ES502)</f>
        <v>6099.6223511046574</v>
      </c>
      <c r="HW502" s="147">
        <f>PV(0.05,'PV factor'!AN245,,-ET502)</f>
        <v>5809.1641439091964</v>
      </c>
      <c r="HX502" s="147">
        <f>PV(0.05,'PV factor'!AO245,,-EU502)</f>
        <v>5532.5372799135212</v>
      </c>
      <c r="HY502" s="147">
        <f>PV(0.05,'PV factor'!AP245,,-EV502)</f>
        <v>5269.0831237271623</v>
      </c>
      <c r="HZ502" s="147">
        <f t="shared" si="753"/>
        <v>0</v>
      </c>
      <c r="IA502" s="147">
        <f t="shared" si="754"/>
        <v>636504.05181117088</v>
      </c>
      <c r="IB502" s="401">
        <f t="shared" si="755"/>
        <v>0</v>
      </c>
    </row>
    <row r="503" spans="1:236" s="180" customFormat="1" ht="90" customHeight="1" x14ac:dyDescent="0.25">
      <c r="A503" s="137" t="s">
        <v>1510</v>
      </c>
      <c r="B503" s="138" t="s">
        <v>1511</v>
      </c>
      <c r="C503" s="138" t="s">
        <v>1536</v>
      </c>
      <c r="D503" s="142" t="s">
        <v>73</v>
      </c>
      <c r="E503" s="138" t="s">
        <v>1537</v>
      </c>
      <c r="F503" s="118" t="s">
        <v>1538</v>
      </c>
      <c r="G503" s="118" t="s">
        <v>1539</v>
      </c>
      <c r="H503" s="142" t="s">
        <v>77</v>
      </c>
      <c r="I503" s="118" t="s">
        <v>1522</v>
      </c>
      <c r="J503" s="118">
        <v>40</v>
      </c>
      <c r="K503" s="227" t="s">
        <v>94</v>
      </c>
      <c r="L503" s="142"/>
      <c r="M503" s="142"/>
      <c r="N503" s="142" t="s">
        <v>81</v>
      </c>
      <c r="O503" s="13" t="s">
        <v>217</v>
      </c>
      <c r="P503" s="142" t="s">
        <v>218</v>
      </c>
      <c r="Q503" s="112" t="s">
        <v>100</v>
      </c>
      <c r="R503" s="73" t="s">
        <v>162</v>
      </c>
      <c r="S503" s="142" t="s">
        <v>99</v>
      </c>
      <c r="T503" s="142" t="s">
        <v>366</v>
      </c>
      <c r="U503" s="142" t="s">
        <v>87</v>
      </c>
      <c r="V503" s="117">
        <v>1</v>
      </c>
      <c r="W503" s="135">
        <v>75359.049999999988</v>
      </c>
      <c r="X503" s="134">
        <v>0</v>
      </c>
      <c r="Y503" s="134">
        <v>75359.049999999988</v>
      </c>
      <c r="Z503" s="134">
        <v>0</v>
      </c>
      <c r="AA503" s="134">
        <v>0</v>
      </c>
      <c r="AB503" s="134">
        <v>0</v>
      </c>
      <c r="AC503" s="134">
        <v>0</v>
      </c>
      <c r="AD503" s="134">
        <v>0</v>
      </c>
      <c r="AE503" s="139">
        <v>0</v>
      </c>
      <c r="AF503" s="139">
        <v>0</v>
      </c>
      <c r="AG503" s="139">
        <v>0</v>
      </c>
      <c r="AH503" s="139">
        <v>0</v>
      </c>
      <c r="AI503" s="116" t="s">
        <v>88</v>
      </c>
      <c r="AJ503" s="136">
        <v>132</v>
      </c>
      <c r="AK503" s="136">
        <v>132</v>
      </c>
      <c r="AL503" s="136">
        <v>0</v>
      </c>
      <c r="AM503" s="136">
        <v>0</v>
      </c>
      <c r="AN503" s="136">
        <v>0</v>
      </c>
      <c r="AO503" s="136">
        <v>0</v>
      </c>
      <c r="AP503" s="136">
        <v>0</v>
      </c>
      <c r="AQ503" s="139">
        <v>0</v>
      </c>
      <c r="AR503" s="139">
        <v>0</v>
      </c>
      <c r="AS503" s="139">
        <v>0</v>
      </c>
      <c r="AT503" s="139">
        <v>0</v>
      </c>
      <c r="AU503" s="122" t="s">
        <v>1529</v>
      </c>
      <c r="AV503" s="230">
        <f t="shared" si="721"/>
        <v>1</v>
      </c>
      <c r="AW503" s="230">
        <f t="shared" si="722"/>
        <v>0</v>
      </c>
      <c r="AX503" s="230" t="str">
        <f t="shared" si="723"/>
        <v>B3</v>
      </c>
      <c r="AY503" s="141">
        <f t="shared" si="724"/>
        <v>9</v>
      </c>
      <c r="AZ503" s="70">
        <f t="shared" si="725"/>
        <v>1</v>
      </c>
      <c r="BA503" s="70">
        <f t="shared" si="726"/>
        <v>1</v>
      </c>
      <c r="BB503" s="70">
        <f t="shared" si="727"/>
        <v>1</v>
      </c>
      <c r="BC503" s="70">
        <f t="shared" si="728"/>
        <v>1</v>
      </c>
      <c r="BD503" s="70">
        <f t="shared" si="729"/>
        <v>1</v>
      </c>
      <c r="BE503" s="70">
        <f t="shared" si="730"/>
        <v>1</v>
      </c>
      <c r="BF503" s="70">
        <f t="shared" si="731"/>
        <v>1</v>
      </c>
      <c r="BG503" s="71">
        <f t="shared" si="732"/>
        <v>0</v>
      </c>
      <c r="BH503" s="71">
        <f t="shared" si="733"/>
        <v>1</v>
      </c>
      <c r="BI503" s="71">
        <f t="shared" si="734"/>
        <v>0</v>
      </c>
      <c r="BJ503" s="71">
        <f t="shared" si="735"/>
        <v>0</v>
      </c>
      <c r="BK503" s="71">
        <f t="shared" si="736"/>
        <v>1</v>
      </c>
      <c r="BL503" s="70">
        <f t="shared" si="737"/>
        <v>1</v>
      </c>
      <c r="BM503" s="70">
        <f t="shared" si="738"/>
        <v>1</v>
      </c>
      <c r="BN503" s="70">
        <f t="shared" si="739"/>
        <v>1</v>
      </c>
      <c r="BO503" s="70">
        <f t="shared" si="740"/>
        <v>0</v>
      </c>
      <c r="BP503" s="144">
        <f t="shared" si="741"/>
        <v>75491.049999999988</v>
      </c>
      <c r="BQ503" s="144">
        <f t="shared" si="742"/>
        <v>0</v>
      </c>
      <c r="BR503" s="144">
        <f t="shared" si="743"/>
        <v>0</v>
      </c>
      <c r="BS503" s="144">
        <f t="shared" si="744"/>
        <v>0</v>
      </c>
      <c r="BT503" s="144">
        <f t="shared" si="745"/>
        <v>0</v>
      </c>
      <c r="BU503" s="144">
        <f t="shared" si="746"/>
        <v>0</v>
      </c>
      <c r="BV503" s="144">
        <f t="shared" si="747"/>
        <v>0</v>
      </c>
      <c r="BW503" s="144">
        <f t="shared" si="748"/>
        <v>0</v>
      </c>
      <c r="BX503" s="144">
        <f t="shared" si="749"/>
        <v>0</v>
      </c>
      <c r="BY503" s="144">
        <f t="shared" si="750"/>
        <v>0</v>
      </c>
      <c r="BZ503" s="9">
        <v>0</v>
      </c>
      <c r="CA503" s="9">
        <v>0</v>
      </c>
      <c r="CB503" s="9">
        <v>0</v>
      </c>
      <c r="CC503" s="9">
        <v>0</v>
      </c>
      <c r="CD503" s="9">
        <v>0</v>
      </c>
      <c r="CE503" s="9">
        <v>0</v>
      </c>
      <c r="CF503" s="9">
        <v>0</v>
      </c>
      <c r="CG503" s="9">
        <v>0</v>
      </c>
      <c r="CH503" s="9">
        <v>0</v>
      </c>
      <c r="CI503" s="9">
        <v>0</v>
      </c>
      <c r="CJ503" s="9">
        <v>0</v>
      </c>
      <c r="CK503" s="9">
        <v>0</v>
      </c>
      <c r="CL503" s="9">
        <v>0</v>
      </c>
      <c r="CM503" s="9">
        <v>0</v>
      </c>
      <c r="CN503" s="9">
        <v>0</v>
      </c>
      <c r="CO503" s="9">
        <v>0</v>
      </c>
      <c r="CP503" s="9">
        <v>0</v>
      </c>
      <c r="CQ503" s="9">
        <v>0</v>
      </c>
      <c r="CR503" s="9">
        <v>0</v>
      </c>
      <c r="CS503" s="9">
        <v>0</v>
      </c>
      <c r="CT503" s="9">
        <v>0</v>
      </c>
      <c r="CU503" s="9">
        <v>0</v>
      </c>
      <c r="CV503" s="9">
        <v>0</v>
      </c>
      <c r="CW503" s="9">
        <v>0</v>
      </c>
      <c r="CX503" s="9">
        <v>0</v>
      </c>
      <c r="CY503" s="9">
        <v>0</v>
      </c>
      <c r="CZ503" s="9">
        <v>0</v>
      </c>
      <c r="DA503" s="9">
        <v>0</v>
      </c>
      <c r="DB503" s="9">
        <v>0</v>
      </c>
      <c r="DC503" s="9">
        <v>0</v>
      </c>
      <c r="DD503" s="9">
        <v>0</v>
      </c>
      <c r="DE503" s="9">
        <v>0</v>
      </c>
      <c r="DF503" s="9">
        <v>0</v>
      </c>
      <c r="DG503" s="144">
        <f t="shared" si="751"/>
        <v>0</v>
      </c>
      <c r="DH503" s="144">
        <f t="shared" ref="DH503:EW503" si="806">DG503</f>
        <v>0</v>
      </c>
      <c r="DI503" s="144">
        <f t="shared" si="806"/>
        <v>0</v>
      </c>
      <c r="DJ503" s="144">
        <f t="shared" si="806"/>
        <v>0</v>
      </c>
      <c r="DK503" s="144">
        <f t="shared" si="806"/>
        <v>0</v>
      </c>
      <c r="DL503" s="144">
        <f t="shared" si="806"/>
        <v>0</v>
      </c>
      <c r="DM503" s="144">
        <f t="shared" si="806"/>
        <v>0</v>
      </c>
      <c r="DN503" s="144">
        <f t="shared" si="806"/>
        <v>0</v>
      </c>
      <c r="DO503" s="144">
        <f t="shared" si="806"/>
        <v>0</v>
      </c>
      <c r="DP503" s="144">
        <f t="shared" si="806"/>
        <v>0</v>
      </c>
      <c r="DQ503" s="144">
        <f t="shared" si="806"/>
        <v>0</v>
      </c>
      <c r="DR503" s="144">
        <f t="shared" si="806"/>
        <v>0</v>
      </c>
      <c r="DS503" s="144">
        <f t="shared" si="806"/>
        <v>0</v>
      </c>
      <c r="DT503" s="144">
        <f t="shared" si="806"/>
        <v>0</v>
      </c>
      <c r="DU503" s="144">
        <f t="shared" si="806"/>
        <v>0</v>
      </c>
      <c r="DV503" s="144">
        <f t="shared" si="806"/>
        <v>0</v>
      </c>
      <c r="DW503" s="144">
        <f t="shared" si="806"/>
        <v>0</v>
      </c>
      <c r="DX503" s="144">
        <f t="shared" si="806"/>
        <v>0</v>
      </c>
      <c r="DY503" s="144">
        <f t="shared" si="806"/>
        <v>0</v>
      </c>
      <c r="DZ503" s="144">
        <f t="shared" si="806"/>
        <v>0</v>
      </c>
      <c r="EA503" s="144">
        <f t="shared" si="806"/>
        <v>0</v>
      </c>
      <c r="EB503" s="144">
        <f t="shared" si="806"/>
        <v>0</v>
      </c>
      <c r="EC503" s="144">
        <f t="shared" si="806"/>
        <v>0</v>
      </c>
      <c r="ED503" s="144">
        <f t="shared" si="806"/>
        <v>0</v>
      </c>
      <c r="EE503" s="144">
        <f t="shared" si="806"/>
        <v>0</v>
      </c>
      <c r="EF503" s="144">
        <f t="shared" si="806"/>
        <v>0</v>
      </c>
      <c r="EG503" s="144">
        <f t="shared" si="806"/>
        <v>0</v>
      </c>
      <c r="EH503" s="144">
        <f t="shared" si="806"/>
        <v>0</v>
      </c>
      <c r="EI503" s="144">
        <f t="shared" si="806"/>
        <v>0</v>
      </c>
      <c r="EJ503" s="144">
        <f t="shared" si="806"/>
        <v>0</v>
      </c>
      <c r="EK503" s="144">
        <f t="shared" si="806"/>
        <v>0</v>
      </c>
      <c r="EL503" s="144">
        <f t="shared" si="806"/>
        <v>0</v>
      </c>
      <c r="EM503" s="144">
        <f t="shared" si="806"/>
        <v>0</v>
      </c>
      <c r="EN503" s="144">
        <f t="shared" si="806"/>
        <v>0</v>
      </c>
      <c r="EO503" s="144">
        <f t="shared" si="806"/>
        <v>0</v>
      </c>
      <c r="EP503" s="144">
        <f t="shared" si="806"/>
        <v>0</v>
      </c>
      <c r="EQ503" s="144">
        <f t="shared" si="806"/>
        <v>0</v>
      </c>
      <c r="ER503" s="144">
        <f t="shared" si="806"/>
        <v>0</v>
      </c>
      <c r="ES503" s="144">
        <f t="shared" si="806"/>
        <v>0</v>
      </c>
      <c r="ET503" s="144">
        <f t="shared" si="806"/>
        <v>0</v>
      </c>
      <c r="EU503" s="144">
        <f t="shared" si="806"/>
        <v>0</v>
      </c>
      <c r="EV503" s="144">
        <f t="shared" si="806"/>
        <v>0</v>
      </c>
      <c r="EW503" s="144">
        <f t="shared" si="806"/>
        <v>0</v>
      </c>
      <c r="EX503" s="147">
        <f>PV(0.05,'PV factor'!C231,,-BR503)</f>
        <v>0</v>
      </c>
      <c r="EY503" s="147">
        <f>PV(0.05,'PV factor'!D231,,-BS503)</f>
        <v>0</v>
      </c>
      <c r="EZ503" s="147">
        <f>PV(0.05,'PV factor'!E231,,-BT503)</f>
        <v>0</v>
      </c>
      <c r="FA503" s="147">
        <f>PV(0.05,'PV factor'!F231,,-BU503)</f>
        <v>0</v>
      </c>
      <c r="FB503" s="147">
        <f>PV(0.05,'PV factor'!G231,,-BV503)</f>
        <v>0</v>
      </c>
      <c r="FC503" s="147">
        <f>PV(0.05,'PV factor'!H231,,-BW503)</f>
        <v>0</v>
      </c>
      <c r="FD503" s="147">
        <f>PV(0.05,'PV factor'!I231,,-BX503)</f>
        <v>0</v>
      </c>
      <c r="FE503" s="147">
        <f>PV(0.05,'PV factor'!J231,,-BY503)</f>
        <v>0</v>
      </c>
      <c r="FF503" s="147">
        <f>PV(0.05,'PV factor'!K231,,-BZ503)</f>
        <v>0</v>
      </c>
      <c r="FG503" s="147">
        <f>PV(0.05,'PV factor'!L231,,-CA503)</f>
        <v>0</v>
      </c>
      <c r="FH503" s="147">
        <f>PV(0.05,'PV factor'!M231,,-CB503)</f>
        <v>0</v>
      </c>
      <c r="FI503" s="147">
        <f>PV(0.05,'PV factor'!N231,,-CC503)</f>
        <v>0</v>
      </c>
      <c r="FJ503" s="147">
        <f>PV(0.05,'PV factor'!O231,,-CD503)</f>
        <v>0</v>
      </c>
      <c r="FK503" s="147">
        <f>PV(0.05,'PV factor'!P231,,-CE503)</f>
        <v>0</v>
      </c>
      <c r="FL503" s="147">
        <f>PV(0.05,'PV factor'!Q231,,-CF503)</f>
        <v>0</v>
      </c>
      <c r="FM503" s="147">
        <f>PV(0.05,'PV factor'!R231,,-CG503)</f>
        <v>0</v>
      </c>
      <c r="FN503" s="147">
        <f>PV(0.05,'PV factor'!S231,,-CH503)</f>
        <v>0</v>
      </c>
      <c r="FO503" s="147">
        <f>PV(0.05,'PV factor'!T231,,-CI503)</f>
        <v>0</v>
      </c>
      <c r="FP503" s="147">
        <f>PV(0.05,'PV factor'!U231,,-CJ503)</f>
        <v>0</v>
      </c>
      <c r="FQ503" s="147">
        <f>PV(0.05,'PV factor'!V231,,-CK503)</f>
        <v>0</v>
      </c>
      <c r="FR503" s="147">
        <f>PV(0.05,'PV factor'!W231,,-CL503)</f>
        <v>0</v>
      </c>
      <c r="FS503" s="147">
        <f>PV(0.05,'PV factor'!X231,,-CM503)</f>
        <v>0</v>
      </c>
      <c r="FT503" s="147">
        <f>PV(0.05,'PV factor'!Y231,,-CN503)</f>
        <v>0</v>
      </c>
      <c r="FU503" s="147">
        <f>PV(0.05,'PV factor'!Z231,,-CO503)</f>
        <v>0</v>
      </c>
      <c r="FV503" s="147">
        <f>PV(0.05,'PV factor'!AA231,,-CP503)</f>
        <v>0</v>
      </c>
      <c r="FW503" s="147">
        <f>PV(0.05,'PV factor'!AB231,,-CQ503)</f>
        <v>0</v>
      </c>
      <c r="FX503" s="147">
        <f>PV(0.05,'PV factor'!AC231,,-CR503)</f>
        <v>0</v>
      </c>
      <c r="FY503" s="147">
        <f>PV(0.05,'PV factor'!AD231,,-CS503)</f>
        <v>0</v>
      </c>
      <c r="FZ503" s="147">
        <f>PV(0.05,'PV factor'!AE231,,-CT503)</f>
        <v>0</v>
      </c>
      <c r="GA503" s="147">
        <f>PV(0.05,'PV factor'!AF231,,-CU503)</f>
        <v>0</v>
      </c>
      <c r="GB503" s="147">
        <f>PV(0.05,'PV factor'!AG231,,-CV503)</f>
        <v>0</v>
      </c>
      <c r="GC503" s="147">
        <f>PV(0.05,'PV factor'!AH231,,-CW503)</f>
        <v>0</v>
      </c>
      <c r="GD503" s="147">
        <f>PV(0.05,'PV factor'!AI231,,-CX503)</f>
        <v>0</v>
      </c>
      <c r="GE503" s="147">
        <f>PV(0.05,'PV factor'!AJ231,,-CY503)</f>
        <v>0</v>
      </c>
      <c r="GF503" s="147">
        <f>PV(0.05,'PV factor'!AK231,,-CZ503)</f>
        <v>0</v>
      </c>
      <c r="GG503" s="147">
        <f>PV(0.05,'PV factor'!AL231,,-DA503)</f>
        <v>0</v>
      </c>
      <c r="GH503" s="147">
        <f>PV(0.05,'PV factor'!AM231,,-DB503)</f>
        <v>0</v>
      </c>
      <c r="GI503" s="147">
        <f>PV(0.05,'PV factor'!AN231,,-DC503)</f>
        <v>0</v>
      </c>
      <c r="GJ503" s="147">
        <f>PV(0.05,'PV factor'!AO231,,-DD503)</f>
        <v>0</v>
      </c>
      <c r="GK503" s="147">
        <f>PV(0.05,'PV factor'!AP231,,-DE503)</f>
        <v>0</v>
      </c>
      <c r="GL503" s="147">
        <f>PV(0.05,'PV factor'!C231,,-DI503)</f>
        <v>0</v>
      </c>
      <c r="GM503" s="147">
        <f>PV(0.05,'PV factor'!D231,,-DJ503)</f>
        <v>0</v>
      </c>
      <c r="GN503" s="147">
        <f>PV(0.05,'PV factor'!E231,,-DK503)</f>
        <v>0</v>
      </c>
      <c r="GO503" s="147">
        <f>PV(0.05,'PV factor'!F231,,-DL503)</f>
        <v>0</v>
      </c>
      <c r="GP503" s="147">
        <f>PV(0.05,'PV factor'!G231,,-DM503)</f>
        <v>0</v>
      </c>
      <c r="GQ503" s="147">
        <f>PV(0.05,'PV factor'!H231,,-DN503)</f>
        <v>0</v>
      </c>
      <c r="GR503" s="147">
        <f>PV(0.05,'PV factor'!I231,,-DO503)</f>
        <v>0</v>
      </c>
      <c r="GS503" s="147">
        <f>PV(0.05,'PV factor'!J231,,-DP503)</f>
        <v>0</v>
      </c>
      <c r="GT503" s="147">
        <f>PV(0.05,'PV factor'!K231,,-DQ503)</f>
        <v>0</v>
      </c>
      <c r="GU503" s="147">
        <f>PV(0.05,'PV factor'!L231,,-DR503)</f>
        <v>0</v>
      </c>
      <c r="GV503" s="147">
        <f>PV(0.05,'PV factor'!M231,,-DS503)</f>
        <v>0</v>
      </c>
      <c r="GW503" s="147">
        <f>PV(0.05,'PV factor'!N231,,-DT503)</f>
        <v>0</v>
      </c>
      <c r="GX503" s="147">
        <f>PV(0.05,'PV factor'!O231,,-DU503)</f>
        <v>0</v>
      </c>
      <c r="GY503" s="147">
        <f>PV(0.05,'PV factor'!P231,,-DV503)</f>
        <v>0</v>
      </c>
      <c r="GZ503" s="147">
        <f>PV(0.05,'PV factor'!Q231,,-DW503)</f>
        <v>0</v>
      </c>
      <c r="HA503" s="147">
        <f>PV(0.05,'PV factor'!R231,,-DX503)</f>
        <v>0</v>
      </c>
      <c r="HB503" s="147">
        <f>PV(0.05,'PV factor'!S231,,-DY503)</f>
        <v>0</v>
      </c>
      <c r="HC503" s="147">
        <f>PV(0.05,'PV factor'!T231,,-DZ503)</f>
        <v>0</v>
      </c>
      <c r="HD503" s="147">
        <f>PV(0.05,'PV factor'!U231,,-EA503)</f>
        <v>0</v>
      </c>
      <c r="HE503" s="147">
        <f>PV(0.05,'PV factor'!V231,,-EB503)</f>
        <v>0</v>
      </c>
      <c r="HF503" s="147">
        <f>PV(0.05,'PV factor'!W231,,-EC503)</f>
        <v>0</v>
      </c>
      <c r="HG503" s="147">
        <f>PV(0.05,'PV factor'!X231,,-ED503)</f>
        <v>0</v>
      </c>
      <c r="HH503" s="147">
        <f>PV(0.05,'PV factor'!Y231,,-EE503)</f>
        <v>0</v>
      </c>
      <c r="HI503" s="147">
        <f>PV(0.05,'PV factor'!Z231,,-EF503)</f>
        <v>0</v>
      </c>
      <c r="HJ503" s="147">
        <f>PV(0.05,'PV factor'!AA231,,-EG503)</f>
        <v>0</v>
      </c>
      <c r="HK503" s="147">
        <f>PV(0.05,'PV factor'!AB231,,-EH503)</f>
        <v>0</v>
      </c>
      <c r="HL503" s="147">
        <f>PV(0.05,'PV factor'!AC231,,-EI503)</f>
        <v>0</v>
      </c>
      <c r="HM503" s="147">
        <f>PV(0.05,'PV factor'!AD231,,-EJ503)</f>
        <v>0</v>
      </c>
      <c r="HN503" s="147">
        <f>PV(0.05,'PV factor'!AE231,,-EK503)</f>
        <v>0</v>
      </c>
      <c r="HO503" s="147">
        <f>PV(0.05,'PV factor'!AF231,,-EL503)</f>
        <v>0</v>
      </c>
      <c r="HP503" s="147">
        <f>PV(0.05,'PV factor'!AG231,,-EM503)</f>
        <v>0</v>
      </c>
      <c r="HQ503" s="147">
        <f>PV(0.05,'PV factor'!AH231,,-EN503)</f>
        <v>0</v>
      </c>
      <c r="HR503" s="147">
        <f>PV(0.05,'PV factor'!AI231,,-EO503)</f>
        <v>0</v>
      </c>
      <c r="HS503" s="147">
        <f>PV(0.05,'PV factor'!AJ231,,-EP503)</f>
        <v>0</v>
      </c>
      <c r="HT503" s="147">
        <f>PV(0.05,'PV factor'!AK231,,-EQ503)</f>
        <v>0</v>
      </c>
      <c r="HU503" s="147">
        <f>PV(0.05,'PV factor'!AL231,,-ER503)</f>
        <v>0</v>
      </c>
      <c r="HV503" s="147">
        <f>PV(0.05,'PV factor'!AM231,,-ES503)</f>
        <v>0</v>
      </c>
      <c r="HW503" s="147">
        <f>PV(0.05,'PV factor'!AN231,,-ET503)</f>
        <v>0</v>
      </c>
      <c r="HX503" s="147">
        <f>PV(0.05,'PV factor'!AO231,,-EU503)</f>
        <v>0</v>
      </c>
      <c r="HY503" s="147">
        <f>PV(0.05,'PV factor'!AP231,,-EV503)</f>
        <v>0</v>
      </c>
      <c r="HZ503" s="147">
        <f t="shared" si="753"/>
        <v>0</v>
      </c>
      <c r="IA503" s="147">
        <f t="shared" si="754"/>
        <v>0</v>
      </c>
      <c r="IB503" s="401">
        <f t="shared" si="755"/>
        <v>0</v>
      </c>
    </row>
    <row r="504" spans="1:236" s="180" customFormat="1" ht="90" customHeight="1" x14ac:dyDescent="0.25">
      <c r="A504" s="137" t="s">
        <v>1510</v>
      </c>
      <c r="B504" s="138" t="s">
        <v>1511</v>
      </c>
      <c r="C504" s="138" t="s">
        <v>1540</v>
      </c>
      <c r="D504" s="121" t="s">
        <v>73</v>
      </c>
      <c r="E504" s="138" t="s">
        <v>1541</v>
      </c>
      <c r="F504" s="118" t="s">
        <v>1542</v>
      </c>
      <c r="G504" s="118" t="s">
        <v>1543</v>
      </c>
      <c r="H504" s="142" t="s">
        <v>77</v>
      </c>
      <c r="I504" s="118" t="s">
        <v>1522</v>
      </c>
      <c r="J504" s="118">
        <v>40</v>
      </c>
      <c r="K504" s="227" t="s">
        <v>94</v>
      </c>
      <c r="L504" s="142">
        <v>3235</v>
      </c>
      <c r="M504" s="142" t="s">
        <v>1544</v>
      </c>
      <c r="N504" s="142" t="s">
        <v>81</v>
      </c>
      <c r="O504" s="73" t="s">
        <v>106</v>
      </c>
      <c r="P504" s="157" t="s">
        <v>176</v>
      </c>
      <c r="Q504" s="112" t="s">
        <v>100</v>
      </c>
      <c r="R504" s="73" t="s">
        <v>162</v>
      </c>
      <c r="S504" s="142" t="s">
        <v>191</v>
      </c>
      <c r="T504" s="142" t="s">
        <v>366</v>
      </c>
      <c r="U504" s="142" t="s">
        <v>87</v>
      </c>
      <c r="V504" s="117">
        <v>0.83099999999999996</v>
      </c>
      <c r="W504" s="136">
        <v>57799</v>
      </c>
      <c r="X504" s="136">
        <v>0</v>
      </c>
      <c r="Y504" s="136">
        <v>57799</v>
      </c>
      <c r="Z504" s="136">
        <v>0</v>
      </c>
      <c r="AA504" s="136">
        <v>0</v>
      </c>
      <c r="AB504" s="136">
        <v>0</v>
      </c>
      <c r="AC504" s="136">
        <v>0</v>
      </c>
      <c r="AD504" s="136">
        <v>0</v>
      </c>
      <c r="AE504" s="139">
        <v>0</v>
      </c>
      <c r="AF504" s="139">
        <v>0</v>
      </c>
      <c r="AG504" s="139">
        <v>0</v>
      </c>
      <c r="AH504" s="139">
        <v>0</v>
      </c>
      <c r="AI504" s="116" t="s">
        <v>88</v>
      </c>
      <c r="AJ504" s="136">
        <v>0</v>
      </c>
      <c r="AK504" s="136">
        <v>0</v>
      </c>
      <c r="AL504" s="136">
        <v>0</v>
      </c>
      <c r="AM504" s="136">
        <v>0</v>
      </c>
      <c r="AN504" s="136">
        <v>0</v>
      </c>
      <c r="AO504" s="136">
        <v>0</v>
      </c>
      <c r="AP504" s="136">
        <v>0</v>
      </c>
      <c r="AQ504" s="139">
        <v>0</v>
      </c>
      <c r="AR504" s="139">
        <v>0</v>
      </c>
      <c r="AS504" s="139">
        <v>0</v>
      </c>
      <c r="AT504" s="139">
        <v>0</v>
      </c>
      <c r="AU504" s="109"/>
      <c r="AV504" s="230">
        <f t="shared" si="721"/>
        <v>1</v>
      </c>
      <c r="AW504" s="230">
        <f t="shared" si="722"/>
        <v>0</v>
      </c>
      <c r="AX504" s="230" t="str">
        <f t="shared" si="723"/>
        <v>C6</v>
      </c>
      <c r="AY504" s="141">
        <f t="shared" si="724"/>
        <v>9</v>
      </c>
      <c r="AZ504" s="70">
        <f t="shared" si="725"/>
        <v>1</v>
      </c>
      <c r="BA504" s="70">
        <f t="shared" si="726"/>
        <v>1</v>
      </c>
      <c r="BB504" s="70">
        <f t="shared" si="727"/>
        <v>1</v>
      </c>
      <c r="BC504" s="70">
        <f t="shared" si="728"/>
        <v>1</v>
      </c>
      <c r="BD504" s="70">
        <f t="shared" si="729"/>
        <v>1</v>
      </c>
      <c r="BE504" s="70">
        <f t="shared" si="730"/>
        <v>1</v>
      </c>
      <c r="BF504" s="70">
        <f t="shared" si="731"/>
        <v>1</v>
      </c>
      <c r="BG504" s="71">
        <f t="shared" si="732"/>
        <v>0</v>
      </c>
      <c r="BH504" s="71">
        <f t="shared" si="733"/>
        <v>1</v>
      </c>
      <c r="BI504" s="71">
        <f t="shared" si="734"/>
        <v>0</v>
      </c>
      <c r="BJ504" s="71">
        <f t="shared" si="735"/>
        <v>0</v>
      </c>
      <c r="BK504" s="71">
        <f t="shared" si="736"/>
        <v>1</v>
      </c>
      <c r="BL504" s="70">
        <f t="shared" si="737"/>
        <v>1</v>
      </c>
      <c r="BM504" s="70">
        <f t="shared" si="738"/>
        <v>1</v>
      </c>
      <c r="BN504" s="70">
        <f t="shared" si="739"/>
        <v>1</v>
      </c>
      <c r="BO504" s="70">
        <f t="shared" si="740"/>
        <v>0</v>
      </c>
      <c r="BP504" s="144">
        <f t="shared" si="741"/>
        <v>57799</v>
      </c>
      <c r="BQ504" s="144">
        <f t="shared" si="742"/>
        <v>0</v>
      </c>
      <c r="BR504" s="144">
        <f t="shared" si="743"/>
        <v>0</v>
      </c>
      <c r="BS504" s="144">
        <f t="shared" si="744"/>
        <v>0</v>
      </c>
      <c r="BT504" s="144">
        <f t="shared" si="745"/>
        <v>0</v>
      </c>
      <c r="BU504" s="144">
        <f t="shared" si="746"/>
        <v>0</v>
      </c>
      <c r="BV504" s="144">
        <f t="shared" si="747"/>
        <v>0</v>
      </c>
      <c r="BW504" s="144">
        <f t="shared" si="748"/>
        <v>0</v>
      </c>
      <c r="BX504" s="144">
        <f t="shared" si="749"/>
        <v>0</v>
      </c>
      <c r="BY504" s="144">
        <f t="shared" si="750"/>
        <v>0</v>
      </c>
      <c r="BZ504" s="9">
        <v>0</v>
      </c>
      <c r="CA504" s="9">
        <v>0</v>
      </c>
      <c r="CB504" s="9">
        <v>0</v>
      </c>
      <c r="CC504" s="9">
        <v>0</v>
      </c>
      <c r="CD504" s="9">
        <v>0</v>
      </c>
      <c r="CE504" s="9">
        <v>0</v>
      </c>
      <c r="CF504" s="9">
        <v>0</v>
      </c>
      <c r="CG504" s="9">
        <v>0</v>
      </c>
      <c r="CH504" s="9">
        <v>0</v>
      </c>
      <c r="CI504" s="9">
        <v>0</v>
      </c>
      <c r="CJ504" s="9">
        <v>0</v>
      </c>
      <c r="CK504" s="9">
        <v>0</v>
      </c>
      <c r="CL504" s="9">
        <v>0</v>
      </c>
      <c r="CM504" s="9">
        <v>0</v>
      </c>
      <c r="CN504" s="9">
        <v>0</v>
      </c>
      <c r="CO504" s="9">
        <v>0</v>
      </c>
      <c r="CP504" s="9">
        <v>0</v>
      </c>
      <c r="CQ504" s="9">
        <v>0</v>
      </c>
      <c r="CR504" s="9">
        <v>0</v>
      </c>
      <c r="CS504" s="9">
        <v>0</v>
      </c>
      <c r="CT504" s="9">
        <v>0</v>
      </c>
      <c r="CU504" s="9">
        <v>0</v>
      </c>
      <c r="CV504" s="9">
        <v>0</v>
      </c>
      <c r="CW504" s="9">
        <v>0</v>
      </c>
      <c r="CX504" s="9">
        <v>0</v>
      </c>
      <c r="CY504" s="9">
        <v>0</v>
      </c>
      <c r="CZ504" s="9">
        <v>0</v>
      </c>
      <c r="DA504" s="9">
        <v>0</v>
      </c>
      <c r="DB504" s="9">
        <v>0</v>
      </c>
      <c r="DC504" s="9">
        <v>0</v>
      </c>
      <c r="DD504" s="9">
        <v>0</v>
      </c>
      <c r="DE504" s="9">
        <v>0</v>
      </c>
      <c r="DF504" s="9">
        <v>0</v>
      </c>
      <c r="DG504" s="144">
        <f t="shared" si="751"/>
        <v>3235</v>
      </c>
      <c r="DH504" s="144">
        <f t="shared" ref="DH504:EW504" si="807">DG504</f>
        <v>3235</v>
      </c>
      <c r="DI504" s="144">
        <f t="shared" si="807"/>
        <v>3235</v>
      </c>
      <c r="DJ504" s="144">
        <f t="shared" si="807"/>
        <v>3235</v>
      </c>
      <c r="DK504" s="144">
        <f t="shared" si="807"/>
        <v>3235</v>
      </c>
      <c r="DL504" s="144">
        <f t="shared" si="807"/>
        <v>3235</v>
      </c>
      <c r="DM504" s="144">
        <f t="shared" si="807"/>
        <v>3235</v>
      </c>
      <c r="DN504" s="144">
        <f t="shared" si="807"/>
        <v>3235</v>
      </c>
      <c r="DO504" s="144">
        <f t="shared" si="807"/>
        <v>3235</v>
      </c>
      <c r="DP504" s="144">
        <f t="shared" si="807"/>
        <v>3235</v>
      </c>
      <c r="DQ504" s="144">
        <f t="shared" si="807"/>
        <v>3235</v>
      </c>
      <c r="DR504" s="144">
        <f t="shared" si="807"/>
        <v>3235</v>
      </c>
      <c r="DS504" s="144">
        <f t="shared" si="807"/>
        <v>3235</v>
      </c>
      <c r="DT504" s="144">
        <f t="shared" si="807"/>
        <v>3235</v>
      </c>
      <c r="DU504" s="144">
        <f t="shared" si="807"/>
        <v>3235</v>
      </c>
      <c r="DV504" s="144">
        <f t="shared" si="807"/>
        <v>3235</v>
      </c>
      <c r="DW504" s="144">
        <f t="shared" si="807"/>
        <v>3235</v>
      </c>
      <c r="DX504" s="144">
        <f t="shared" si="807"/>
        <v>3235</v>
      </c>
      <c r="DY504" s="144">
        <f t="shared" si="807"/>
        <v>3235</v>
      </c>
      <c r="DZ504" s="144">
        <f t="shared" si="807"/>
        <v>3235</v>
      </c>
      <c r="EA504" s="144">
        <f t="shared" si="807"/>
        <v>3235</v>
      </c>
      <c r="EB504" s="144">
        <f t="shared" si="807"/>
        <v>3235</v>
      </c>
      <c r="EC504" s="144">
        <f t="shared" si="807"/>
        <v>3235</v>
      </c>
      <c r="ED504" s="144">
        <f t="shared" si="807"/>
        <v>3235</v>
      </c>
      <c r="EE504" s="144">
        <f t="shared" si="807"/>
        <v>3235</v>
      </c>
      <c r="EF504" s="144">
        <f t="shared" si="807"/>
        <v>3235</v>
      </c>
      <c r="EG504" s="144">
        <f t="shared" si="807"/>
        <v>3235</v>
      </c>
      <c r="EH504" s="144">
        <f t="shared" si="807"/>
        <v>3235</v>
      </c>
      <c r="EI504" s="144">
        <f t="shared" si="807"/>
        <v>3235</v>
      </c>
      <c r="EJ504" s="144">
        <f t="shared" si="807"/>
        <v>3235</v>
      </c>
      <c r="EK504" s="144">
        <f t="shared" si="807"/>
        <v>3235</v>
      </c>
      <c r="EL504" s="144">
        <f t="shared" si="807"/>
        <v>3235</v>
      </c>
      <c r="EM504" s="144">
        <f t="shared" si="807"/>
        <v>3235</v>
      </c>
      <c r="EN504" s="144">
        <f t="shared" si="807"/>
        <v>3235</v>
      </c>
      <c r="EO504" s="144">
        <f t="shared" si="807"/>
        <v>3235</v>
      </c>
      <c r="EP504" s="144">
        <f t="shared" si="807"/>
        <v>3235</v>
      </c>
      <c r="EQ504" s="144">
        <f t="shared" si="807"/>
        <v>3235</v>
      </c>
      <c r="ER504" s="144">
        <f t="shared" si="807"/>
        <v>3235</v>
      </c>
      <c r="ES504" s="144">
        <f t="shared" si="807"/>
        <v>3235</v>
      </c>
      <c r="ET504" s="144">
        <f t="shared" si="807"/>
        <v>3235</v>
      </c>
      <c r="EU504" s="144">
        <f t="shared" si="807"/>
        <v>3235</v>
      </c>
      <c r="EV504" s="144">
        <f t="shared" si="807"/>
        <v>3235</v>
      </c>
      <c r="EW504" s="144">
        <f t="shared" si="807"/>
        <v>3235</v>
      </c>
      <c r="EX504" s="147">
        <f>PV(0.05,'PV factor'!C232,,-BR504)</f>
        <v>0</v>
      </c>
      <c r="EY504" s="147">
        <f>PV(0.05,'PV factor'!D232,,-BS504)</f>
        <v>0</v>
      </c>
      <c r="EZ504" s="147">
        <f>PV(0.05,'PV factor'!E232,,-BT504)</f>
        <v>0</v>
      </c>
      <c r="FA504" s="147">
        <f>PV(0.05,'PV factor'!F232,,-BU504)</f>
        <v>0</v>
      </c>
      <c r="FB504" s="147">
        <f>PV(0.05,'PV factor'!G232,,-BV504)</f>
        <v>0</v>
      </c>
      <c r="FC504" s="147">
        <f>PV(0.05,'PV factor'!H232,,-BW504)</f>
        <v>0</v>
      </c>
      <c r="FD504" s="147">
        <f>PV(0.05,'PV factor'!I232,,-BX504)</f>
        <v>0</v>
      </c>
      <c r="FE504" s="147">
        <f>PV(0.05,'PV factor'!J232,,-BY504)</f>
        <v>0</v>
      </c>
      <c r="FF504" s="147">
        <f>PV(0.05,'PV factor'!K232,,-BZ504)</f>
        <v>0</v>
      </c>
      <c r="FG504" s="147">
        <f>PV(0.05,'PV factor'!L232,,-CA504)</f>
        <v>0</v>
      </c>
      <c r="FH504" s="147">
        <f>PV(0.05,'PV factor'!M232,,-CB504)</f>
        <v>0</v>
      </c>
      <c r="FI504" s="147">
        <f>PV(0.05,'PV factor'!N232,,-CC504)</f>
        <v>0</v>
      </c>
      <c r="FJ504" s="147">
        <f>PV(0.05,'PV factor'!O232,,-CD504)</f>
        <v>0</v>
      </c>
      <c r="FK504" s="147">
        <f>PV(0.05,'PV factor'!P232,,-CE504)</f>
        <v>0</v>
      </c>
      <c r="FL504" s="147">
        <f>PV(0.05,'PV factor'!Q232,,-CF504)</f>
        <v>0</v>
      </c>
      <c r="FM504" s="147">
        <f>PV(0.05,'PV factor'!R232,,-CG504)</f>
        <v>0</v>
      </c>
      <c r="FN504" s="147">
        <f>PV(0.05,'PV factor'!S232,,-CH504)</f>
        <v>0</v>
      </c>
      <c r="FO504" s="147">
        <f>PV(0.05,'PV factor'!T232,,-CI504)</f>
        <v>0</v>
      </c>
      <c r="FP504" s="147">
        <f>PV(0.05,'PV factor'!U232,,-CJ504)</f>
        <v>0</v>
      </c>
      <c r="FQ504" s="147">
        <f>PV(0.05,'PV factor'!V232,,-CK504)</f>
        <v>0</v>
      </c>
      <c r="FR504" s="147">
        <f>PV(0.05,'PV factor'!W232,,-CL504)</f>
        <v>0</v>
      </c>
      <c r="FS504" s="147">
        <f>PV(0.05,'PV factor'!X232,,-CM504)</f>
        <v>0</v>
      </c>
      <c r="FT504" s="147">
        <f>PV(0.05,'PV factor'!Y232,,-CN504)</f>
        <v>0</v>
      </c>
      <c r="FU504" s="147">
        <f>PV(0.05,'PV factor'!Z232,,-CO504)</f>
        <v>0</v>
      </c>
      <c r="FV504" s="147">
        <f>PV(0.05,'PV factor'!AA232,,-CP504)</f>
        <v>0</v>
      </c>
      <c r="FW504" s="147">
        <f>PV(0.05,'PV factor'!AB232,,-CQ504)</f>
        <v>0</v>
      </c>
      <c r="FX504" s="147">
        <f>PV(0.05,'PV factor'!AC232,,-CR504)</f>
        <v>0</v>
      </c>
      <c r="FY504" s="147">
        <f>PV(0.05,'PV factor'!AD232,,-CS504)</f>
        <v>0</v>
      </c>
      <c r="FZ504" s="147">
        <f>PV(0.05,'PV factor'!AE232,,-CT504)</f>
        <v>0</v>
      </c>
      <c r="GA504" s="147">
        <f>PV(0.05,'PV factor'!AF232,,-CU504)</f>
        <v>0</v>
      </c>
      <c r="GB504" s="147">
        <f>PV(0.05,'PV factor'!AG232,,-CV504)</f>
        <v>0</v>
      </c>
      <c r="GC504" s="147">
        <f>PV(0.05,'PV factor'!AH232,,-CW504)</f>
        <v>0</v>
      </c>
      <c r="GD504" s="147">
        <f>PV(0.05,'PV factor'!AI232,,-CX504)</f>
        <v>0</v>
      </c>
      <c r="GE504" s="147">
        <f>PV(0.05,'PV factor'!AJ232,,-CY504)</f>
        <v>0</v>
      </c>
      <c r="GF504" s="147">
        <f>PV(0.05,'PV factor'!AK232,,-CZ504)</f>
        <v>0</v>
      </c>
      <c r="GG504" s="147">
        <f>PV(0.05,'PV factor'!AL232,,-DA504)</f>
        <v>0</v>
      </c>
      <c r="GH504" s="147">
        <f>PV(0.05,'PV factor'!AM232,,-DB504)</f>
        <v>0</v>
      </c>
      <c r="GI504" s="147">
        <f>PV(0.05,'PV factor'!AN232,,-DC504)</f>
        <v>0</v>
      </c>
      <c r="GJ504" s="147">
        <f>PV(0.05,'PV factor'!AO232,,-DD504)</f>
        <v>0</v>
      </c>
      <c r="GK504" s="147">
        <f>PV(0.05,'PV factor'!AP232,,-DE504)</f>
        <v>0</v>
      </c>
      <c r="GL504" s="147">
        <f>PV(0.05,'PV factor'!C232,,-DI504)</f>
        <v>2934.2403628117913</v>
      </c>
      <c r="GM504" s="147">
        <f>PV(0.05,'PV factor'!D232,,-DJ504)</f>
        <v>2794.5146312493248</v>
      </c>
      <c r="GN504" s="147">
        <f>PV(0.05,'PV factor'!E232,,-DK504)</f>
        <v>2661.442505951738</v>
      </c>
      <c r="GO504" s="147">
        <f>PV(0.05,'PV factor'!F232,,-DL504)</f>
        <v>2534.7071485254646</v>
      </c>
      <c r="GP504" s="147">
        <f>PV(0.05,'PV factor'!G232,,-DM504)</f>
        <v>2414.0068081194904</v>
      </c>
      <c r="GQ504" s="147">
        <f>PV(0.05,'PV factor'!H232,,-DN504)</f>
        <v>2299.0541029709429</v>
      </c>
      <c r="GR504" s="147">
        <f>PV(0.05,'PV factor'!I232,,-DO504)</f>
        <v>2189.5753361628031</v>
      </c>
      <c r="GS504" s="147">
        <f>PV(0.05,'PV factor'!J232,,-DP504)</f>
        <v>2085.3098439645742</v>
      </c>
      <c r="GT504" s="147">
        <f>PV(0.05,'PV factor'!K232,,-DQ504)</f>
        <v>1986.0093752043563</v>
      </c>
      <c r="GU504" s="147">
        <f>PV(0.05,'PV factor'!L232,,-DR504)</f>
        <v>1891.437500194625</v>
      </c>
      <c r="GV504" s="147">
        <f>PV(0.05,'PV factor'!M232,,-DS504)</f>
        <v>1801.369047804405</v>
      </c>
      <c r="GW504" s="147">
        <f>PV(0.05,'PV factor'!N232,,-DT504)</f>
        <v>1715.5895693375282</v>
      </c>
      <c r="GX504" s="147">
        <f>PV(0.05,'PV factor'!O232,,-DU504)</f>
        <v>1633.8948279405035</v>
      </c>
      <c r="GY504" s="147">
        <f>PV(0.05,'PV factor'!P232,,-DV504)</f>
        <v>1556.0903123242886</v>
      </c>
      <c r="GZ504" s="147">
        <f>PV(0.05,'PV factor'!Q232,,-DW504)</f>
        <v>1481.9907736421796</v>
      </c>
      <c r="HA504" s="147">
        <f>PV(0.05,'PV factor'!R232,,-DX504)</f>
        <v>1411.4197844211233</v>
      </c>
      <c r="HB504" s="147">
        <f>PV(0.05,'PV factor'!S232,,-DY504)</f>
        <v>1344.209318496308</v>
      </c>
      <c r="HC504" s="147">
        <f>PV(0.05,'PV factor'!T232,,-DZ504)</f>
        <v>1280.1993509488648</v>
      </c>
      <c r="HD504" s="147">
        <f>PV(0.05,'PV factor'!U232,,-EA504)</f>
        <v>1219.2374770941569</v>
      </c>
      <c r="HE504" s="147">
        <f>PV(0.05,'PV factor'!V232,,-EB504)</f>
        <v>1161.1785496134828</v>
      </c>
      <c r="HF504" s="147">
        <f>PV(0.05,'PV factor'!W232,,-EC504)</f>
        <v>1105.8843329652218</v>
      </c>
      <c r="HG504" s="147">
        <f>PV(0.05,'PV factor'!X232,,-ED504)</f>
        <v>1053.2231742525919</v>
      </c>
      <c r="HH504" s="147">
        <f>PV(0.05,'PV factor'!Y232,,-EE504)</f>
        <v>1003.0696897643735</v>
      </c>
      <c r="HI504" s="147">
        <f>PV(0.05,'PV factor'!Z232,,-EF504)</f>
        <v>955.30446644226038</v>
      </c>
      <c r="HJ504" s="147">
        <f>PV(0.05,'PV factor'!AA232,,-EG504)</f>
        <v>909.81377756405755</v>
      </c>
      <c r="HK504" s="147">
        <f>PV(0.05,'PV factor'!AB232,,-EH504)</f>
        <v>866.48931196576893</v>
      </c>
      <c r="HL504" s="147">
        <f>PV(0.05,'PV factor'!AC232,,-EI504)</f>
        <v>825.22791615787537</v>
      </c>
      <c r="HM504" s="147">
        <f>PV(0.05,'PV factor'!AD232,,-EJ504)</f>
        <v>785.93134872178587</v>
      </c>
      <c r="HN504" s="147">
        <f>PV(0.05,'PV factor'!AE232,,-EK504)</f>
        <v>748.50604640170104</v>
      </c>
      <c r="HO504" s="147">
        <f>PV(0.05,'PV factor'!AF232,,-EL504)</f>
        <v>712.86290133495311</v>
      </c>
      <c r="HP504" s="147">
        <f>PV(0.05,'PV factor'!AG232,,-EM504)</f>
        <v>678.9170488904316</v>
      </c>
      <c r="HQ504" s="147">
        <f>PV(0.05,'PV factor'!AH232,,-EN504)</f>
        <v>646.5876656099349</v>
      </c>
      <c r="HR504" s="147">
        <f>PV(0.05,'PV factor'!AI232,,-EO504)</f>
        <v>615.79777677136656</v>
      </c>
      <c r="HS504" s="147">
        <f>PV(0.05,'PV factor'!AJ232,,-EP504)</f>
        <v>586.47407311558709</v>
      </c>
      <c r="HT504" s="147">
        <f>PV(0.05,'PV factor'!AK232,,-EQ504)</f>
        <v>558.54673630055925</v>
      </c>
      <c r="HU504" s="147">
        <f>PV(0.05,'PV factor'!AL232,,-ER504)</f>
        <v>531.94927266719924</v>
      </c>
      <c r="HV504" s="147">
        <f>PV(0.05,'PV factor'!AM232,,-ES504)</f>
        <v>506.61835492114221</v>
      </c>
      <c r="HW504" s="147">
        <f>PV(0.05,'PV factor'!AN232,,-ET504)</f>
        <v>482.49367135346864</v>
      </c>
      <c r="HX504" s="147">
        <f>PV(0.05,'PV factor'!AO232,,-EU504)</f>
        <v>459.51778224139878</v>
      </c>
      <c r="HY504" s="147">
        <f>PV(0.05,'PV factor'!AP232,,-EV504)</f>
        <v>437.63598308704644</v>
      </c>
      <c r="HZ504" s="147">
        <f t="shared" si="753"/>
        <v>0</v>
      </c>
      <c r="IA504" s="147">
        <f t="shared" si="754"/>
        <v>52866.327957306705</v>
      </c>
      <c r="IB504" s="401">
        <f t="shared" si="755"/>
        <v>0</v>
      </c>
    </row>
    <row r="505" spans="1:236" s="180" customFormat="1" ht="90" customHeight="1" x14ac:dyDescent="0.25">
      <c r="A505" s="137" t="s">
        <v>1510</v>
      </c>
      <c r="B505" s="138" t="s">
        <v>1511</v>
      </c>
      <c r="C505" s="138" t="s">
        <v>1550</v>
      </c>
      <c r="D505" s="142" t="s">
        <v>73</v>
      </c>
      <c r="E505" s="138" t="s">
        <v>1551</v>
      </c>
      <c r="F505" s="118" t="s">
        <v>1552</v>
      </c>
      <c r="G505" s="118" t="s">
        <v>1553</v>
      </c>
      <c r="H505" s="142" t="s">
        <v>77</v>
      </c>
      <c r="I505" s="118" t="s">
        <v>1549</v>
      </c>
      <c r="J505" s="118">
        <v>5</v>
      </c>
      <c r="K505" s="227" t="s">
        <v>79</v>
      </c>
      <c r="L505" s="110">
        <v>38949</v>
      </c>
      <c r="M505" s="142" t="s">
        <v>1534</v>
      </c>
      <c r="N505" s="142" t="s">
        <v>147</v>
      </c>
      <c r="O505" s="73" t="s">
        <v>106</v>
      </c>
      <c r="P505" s="142" t="s">
        <v>293</v>
      </c>
      <c r="Q505" s="112" t="s">
        <v>100</v>
      </c>
      <c r="R505" s="73" t="s">
        <v>162</v>
      </c>
      <c r="S505" s="142" t="s">
        <v>191</v>
      </c>
      <c r="T505" s="142" t="s">
        <v>1554</v>
      </c>
      <c r="U505" s="142" t="s">
        <v>87</v>
      </c>
      <c r="V505" s="117">
        <v>0.97</v>
      </c>
      <c r="W505" s="136">
        <v>39989</v>
      </c>
      <c r="X505" s="136">
        <v>0</v>
      </c>
      <c r="Y505" s="136">
        <v>39989</v>
      </c>
      <c r="Z505" s="136">
        <v>0</v>
      </c>
      <c r="AA505" s="136">
        <v>0</v>
      </c>
      <c r="AB505" s="136">
        <v>0</v>
      </c>
      <c r="AC505" s="136">
        <v>0</v>
      </c>
      <c r="AD505" s="136">
        <v>0</v>
      </c>
      <c r="AE505" s="139">
        <v>0</v>
      </c>
      <c r="AF505" s="139">
        <v>0</v>
      </c>
      <c r="AG505" s="139">
        <v>0</v>
      </c>
      <c r="AH505" s="139">
        <v>0</v>
      </c>
      <c r="AI505" s="116" t="s">
        <v>88</v>
      </c>
      <c r="AJ505" s="134">
        <v>0</v>
      </c>
      <c r="AK505" s="134">
        <v>0</v>
      </c>
      <c r="AL505" s="134">
        <v>0</v>
      </c>
      <c r="AM505" s="134">
        <v>0</v>
      </c>
      <c r="AN505" s="134">
        <v>0</v>
      </c>
      <c r="AO505" s="134">
        <v>0</v>
      </c>
      <c r="AP505" s="134">
        <v>0</v>
      </c>
      <c r="AQ505" s="139">
        <v>0</v>
      </c>
      <c r="AR505" s="139">
        <v>0</v>
      </c>
      <c r="AS505" s="139">
        <v>0</v>
      </c>
      <c r="AT505" s="139">
        <v>0</v>
      </c>
      <c r="AU505" s="118"/>
      <c r="AV505" s="230">
        <f t="shared" si="721"/>
        <v>1</v>
      </c>
      <c r="AW505" s="230">
        <f t="shared" si="722"/>
        <v>0</v>
      </c>
      <c r="AX505" s="230" t="str">
        <f t="shared" si="723"/>
        <v>C2</v>
      </c>
      <c r="AY505" s="141">
        <f t="shared" si="724"/>
        <v>9</v>
      </c>
      <c r="AZ505" s="70">
        <f t="shared" si="725"/>
        <v>1</v>
      </c>
      <c r="BA505" s="70">
        <f t="shared" si="726"/>
        <v>1</v>
      </c>
      <c r="BB505" s="70">
        <f t="shared" si="727"/>
        <v>1</v>
      </c>
      <c r="BC505" s="70">
        <f t="shared" si="728"/>
        <v>1</v>
      </c>
      <c r="BD505" s="70">
        <f t="shared" si="729"/>
        <v>1</v>
      </c>
      <c r="BE505" s="70">
        <f t="shared" si="730"/>
        <v>1</v>
      </c>
      <c r="BF505" s="70">
        <f t="shared" si="731"/>
        <v>1</v>
      </c>
      <c r="BG505" s="71">
        <f t="shared" si="732"/>
        <v>0</v>
      </c>
      <c r="BH505" s="71">
        <f t="shared" si="733"/>
        <v>1</v>
      </c>
      <c r="BI505" s="71">
        <f t="shared" si="734"/>
        <v>0</v>
      </c>
      <c r="BJ505" s="71">
        <f t="shared" si="735"/>
        <v>1</v>
      </c>
      <c r="BK505" s="71">
        <f t="shared" si="736"/>
        <v>0</v>
      </c>
      <c r="BL505" s="70">
        <f t="shared" si="737"/>
        <v>1</v>
      </c>
      <c r="BM505" s="70">
        <f t="shared" si="738"/>
        <v>1</v>
      </c>
      <c r="BN505" s="70">
        <f t="shared" si="739"/>
        <v>1</v>
      </c>
      <c r="BO505" s="70">
        <f t="shared" si="740"/>
        <v>0</v>
      </c>
      <c r="BP505" s="144">
        <f t="shared" si="741"/>
        <v>39989</v>
      </c>
      <c r="BQ505" s="144">
        <f t="shared" si="742"/>
        <v>0</v>
      </c>
      <c r="BR505" s="144">
        <f t="shared" si="743"/>
        <v>0</v>
      </c>
      <c r="BS505" s="144">
        <f t="shared" si="744"/>
        <v>0</v>
      </c>
      <c r="BT505" s="144">
        <f t="shared" si="745"/>
        <v>0</v>
      </c>
      <c r="BU505" s="144">
        <f t="shared" si="746"/>
        <v>0</v>
      </c>
      <c r="BV505" s="144">
        <f t="shared" si="747"/>
        <v>0</v>
      </c>
      <c r="BW505" s="144">
        <f t="shared" si="748"/>
        <v>0</v>
      </c>
      <c r="BX505" s="144">
        <f t="shared" si="749"/>
        <v>0</v>
      </c>
      <c r="BY505" s="144">
        <f t="shared" si="750"/>
        <v>0</v>
      </c>
      <c r="BZ505" s="9">
        <v>0</v>
      </c>
      <c r="CA505" s="9">
        <v>0</v>
      </c>
      <c r="CB505" s="9">
        <v>0</v>
      </c>
      <c r="CC505" s="9">
        <v>0</v>
      </c>
      <c r="CD505" s="9">
        <v>0</v>
      </c>
      <c r="CE505" s="9">
        <v>0</v>
      </c>
      <c r="CF505" s="9">
        <v>0</v>
      </c>
      <c r="CG505" s="9">
        <v>0</v>
      </c>
      <c r="CH505" s="9">
        <v>0</v>
      </c>
      <c r="CI505" s="9">
        <v>0</v>
      </c>
      <c r="CJ505" s="9">
        <v>0</v>
      </c>
      <c r="CK505" s="9">
        <v>0</v>
      </c>
      <c r="CL505" s="9">
        <v>0</v>
      </c>
      <c r="CM505" s="9">
        <v>0</v>
      </c>
      <c r="CN505" s="9">
        <v>0</v>
      </c>
      <c r="CO505" s="9">
        <v>0</v>
      </c>
      <c r="CP505" s="9">
        <v>0</v>
      </c>
      <c r="CQ505" s="9">
        <v>0</v>
      </c>
      <c r="CR505" s="9">
        <v>0</v>
      </c>
      <c r="CS505" s="9">
        <v>0</v>
      </c>
      <c r="CT505" s="9">
        <v>0</v>
      </c>
      <c r="CU505" s="9">
        <v>0</v>
      </c>
      <c r="CV505" s="9">
        <v>0</v>
      </c>
      <c r="CW505" s="9">
        <v>0</v>
      </c>
      <c r="CX505" s="9">
        <v>0</v>
      </c>
      <c r="CY505" s="9">
        <v>0</v>
      </c>
      <c r="CZ505" s="9">
        <v>0</v>
      </c>
      <c r="DA505" s="9">
        <v>0</v>
      </c>
      <c r="DB505" s="9">
        <v>0</v>
      </c>
      <c r="DC505" s="9">
        <v>0</v>
      </c>
      <c r="DD505" s="9">
        <v>0</v>
      </c>
      <c r="DE505" s="9">
        <v>0</v>
      </c>
      <c r="DF505" s="9">
        <v>0</v>
      </c>
      <c r="DG505" s="144">
        <f t="shared" si="751"/>
        <v>38949</v>
      </c>
      <c r="DH505" s="144">
        <f t="shared" ref="DH505:EW505" si="808">DG505</f>
        <v>38949</v>
      </c>
      <c r="DI505" s="144">
        <f t="shared" si="808"/>
        <v>38949</v>
      </c>
      <c r="DJ505" s="144">
        <f t="shared" si="808"/>
        <v>38949</v>
      </c>
      <c r="DK505" s="144">
        <f t="shared" si="808"/>
        <v>38949</v>
      </c>
      <c r="DL505" s="144">
        <f t="shared" si="808"/>
        <v>38949</v>
      </c>
      <c r="DM505" s="144">
        <f t="shared" si="808"/>
        <v>38949</v>
      </c>
      <c r="DN505" s="144">
        <f t="shared" si="808"/>
        <v>38949</v>
      </c>
      <c r="DO505" s="144">
        <f t="shared" si="808"/>
        <v>38949</v>
      </c>
      <c r="DP505" s="144">
        <f t="shared" si="808"/>
        <v>38949</v>
      </c>
      <c r="DQ505" s="144">
        <f t="shared" si="808"/>
        <v>38949</v>
      </c>
      <c r="DR505" s="144">
        <f t="shared" si="808"/>
        <v>38949</v>
      </c>
      <c r="DS505" s="144">
        <f t="shared" si="808"/>
        <v>38949</v>
      </c>
      <c r="DT505" s="144">
        <f t="shared" si="808"/>
        <v>38949</v>
      </c>
      <c r="DU505" s="144">
        <f t="shared" si="808"/>
        <v>38949</v>
      </c>
      <c r="DV505" s="144">
        <f t="shared" si="808"/>
        <v>38949</v>
      </c>
      <c r="DW505" s="144">
        <f t="shared" si="808"/>
        <v>38949</v>
      </c>
      <c r="DX505" s="144">
        <f t="shared" si="808"/>
        <v>38949</v>
      </c>
      <c r="DY505" s="144">
        <f t="shared" si="808"/>
        <v>38949</v>
      </c>
      <c r="DZ505" s="144">
        <f t="shared" si="808"/>
        <v>38949</v>
      </c>
      <c r="EA505" s="144">
        <f t="shared" si="808"/>
        <v>38949</v>
      </c>
      <c r="EB505" s="144">
        <f t="shared" si="808"/>
        <v>38949</v>
      </c>
      <c r="EC505" s="144">
        <f t="shared" si="808"/>
        <v>38949</v>
      </c>
      <c r="ED505" s="144">
        <f t="shared" si="808"/>
        <v>38949</v>
      </c>
      <c r="EE505" s="144">
        <f t="shared" si="808"/>
        <v>38949</v>
      </c>
      <c r="EF505" s="144">
        <f t="shared" si="808"/>
        <v>38949</v>
      </c>
      <c r="EG505" s="144">
        <f t="shared" si="808"/>
        <v>38949</v>
      </c>
      <c r="EH505" s="144">
        <f t="shared" si="808"/>
        <v>38949</v>
      </c>
      <c r="EI505" s="144">
        <f t="shared" si="808"/>
        <v>38949</v>
      </c>
      <c r="EJ505" s="144">
        <f t="shared" si="808"/>
        <v>38949</v>
      </c>
      <c r="EK505" s="144">
        <f t="shared" si="808"/>
        <v>38949</v>
      </c>
      <c r="EL505" s="144">
        <f t="shared" si="808"/>
        <v>38949</v>
      </c>
      <c r="EM505" s="144">
        <f t="shared" si="808"/>
        <v>38949</v>
      </c>
      <c r="EN505" s="144">
        <f t="shared" si="808"/>
        <v>38949</v>
      </c>
      <c r="EO505" s="144">
        <f t="shared" si="808"/>
        <v>38949</v>
      </c>
      <c r="EP505" s="144">
        <f t="shared" si="808"/>
        <v>38949</v>
      </c>
      <c r="EQ505" s="144">
        <f t="shared" si="808"/>
        <v>38949</v>
      </c>
      <c r="ER505" s="144">
        <f t="shared" si="808"/>
        <v>38949</v>
      </c>
      <c r="ES505" s="144">
        <f t="shared" si="808"/>
        <v>38949</v>
      </c>
      <c r="ET505" s="144">
        <f t="shared" si="808"/>
        <v>38949</v>
      </c>
      <c r="EU505" s="144">
        <f t="shared" si="808"/>
        <v>38949</v>
      </c>
      <c r="EV505" s="144">
        <f t="shared" si="808"/>
        <v>38949</v>
      </c>
      <c r="EW505" s="144">
        <f t="shared" si="808"/>
        <v>38949</v>
      </c>
      <c r="EX505" s="147">
        <f>PV(0.05,'PV factor'!C234,,-BR505)</f>
        <v>0</v>
      </c>
      <c r="EY505" s="147">
        <f>PV(0.05,'PV factor'!D234,,-BS505)</f>
        <v>0</v>
      </c>
      <c r="EZ505" s="147">
        <f>PV(0.05,'PV factor'!E234,,-BT505)</f>
        <v>0</v>
      </c>
      <c r="FA505" s="147">
        <f>PV(0.05,'PV factor'!F234,,-BU505)</f>
        <v>0</v>
      </c>
      <c r="FB505" s="147">
        <f>PV(0.05,'PV factor'!G234,,-BV505)</f>
        <v>0</v>
      </c>
      <c r="FC505" s="147">
        <f>PV(0.05,'PV factor'!H234,,-BW505)</f>
        <v>0</v>
      </c>
      <c r="FD505" s="147">
        <f>PV(0.05,'PV factor'!I234,,-BX505)</f>
        <v>0</v>
      </c>
      <c r="FE505" s="147">
        <f>PV(0.05,'PV factor'!J234,,-BY505)</f>
        <v>0</v>
      </c>
      <c r="FF505" s="147">
        <f>PV(0.05,'PV factor'!K234,,-BZ505)</f>
        <v>0</v>
      </c>
      <c r="FG505" s="147">
        <f>PV(0.05,'PV factor'!L234,,-CA505)</f>
        <v>0</v>
      </c>
      <c r="FH505" s="147">
        <f>PV(0.05,'PV factor'!M234,,-CB505)</f>
        <v>0</v>
      </c>
      <c r="FI505" s="147">
        <f>PV(0.05,'PV factor'!N234,,-CC505)</f>
        <v>0</v>
      </c>
      <c r="FJ505" s="147">
        <f>PV(0.05,'PV factor'!O234,,-CD505)</f>
        <v>0</v>
      </c>
      <c r="FK505" s="147">
        <f>PV(0.05,'PV factor'!P234,,-CE505)</f>
        <v>0</v>
      </c>
      <c r="FL505" s="147">
        <f>PV(0.05,'PV factor'!Q234,,-CF505)</f>
        <v>0</v>
      </c>
      <c r="FM505" s="147">
        <f>PV(0.05,'PV factor'!R234,,-CG505)</f>
        <v>0</v>
      </c>
      <c r="FN505" s="147">
        <f>PV(0.05,'PV factor'!S234,,-CH505)</f>
        <v>0</v>
      </c>
      <c r="FO505" s="147">
        <f>PV(0.05,'PV factor'!T234,,-CI505)</f>
        <v>0</v>
      </c>
      <c r="FP505" s="147">
        <f>PV(0.05,'PV factor'!U234,,-CJ505)</f>
        <v>0</v>
      </c>
      <c r="FQ505" s="147">
        <f>PV(0.05,'PV factor'!V234,,-CK505)</f>
        <v>0</v>
      </c>
      <c r="FR505" s="147">
        <f>PV(0.05,'PV factor'!W234,,-CL505)</f>
        <v>0</v>
      </c>
      <c r="FS505" s="147">
        <f>PV(0.05,'PV factor'!X234,,-CM505)</f>
        <v>0</v>
      </c>
      <c r="FT505" s="147">
        <f>PV(0.05,'PV factor'!Y234,,-CN505)</f>
        <v>0</v>
      </c>
      <c r="FU505" s="147">
        <f>PV(0.05,'PV factor'!Z234,,-CO505)</f>
        <v>0</v>
      </c>
      <c r="FV505" s="147">
        <f>PV(0.05,'PV factor'!AA234,,-CP505)</f>
        <v>0</v>
      </c>
      <c r="FW505" s="147">
        <f>PV(0.05,'PV factor'!AB234,,-CQ505)</f>
        <v>0</v>
      </c>
      <c r="FX505" s="147">
        <f>PV(0.05,'PV factor'!AC234,,-CR505)</f>
        <v>0</v>
      </c>
      <c r="FY505" s="147">
        <f>PV(0.05,'PV factor'!AD234,,-CS505)</f>
        <v>0</v>
      </c>
      <c r="FZ505" s="147">
        <f>PV(0.05,'PV factor'!AE234,,-CT505)</f>
        <v>0</v>
      </c>
      <c r="GA505" s="147">
        <f>PV(0.05,'PV factor'!AF234,,-CU505)</f>
        <v>0</v>
      </c>
      <c r="GB505" s="147">
        <f>PV(0.05,'PV factor'!AG234,,-CV505)</f>
        <v>0</v>
      </c>
      <c r="GC505" s="147">
        <f>PV(0.05,'PV factor'!AH234,,-CW505)</f>
        <v>0</v>
      </c>
      <c r="GD505" s="147">
        <f>PV(0.05,'PV factor'!AI234,,-CX505)</f>
        <v>0</v>
      </c>
      <c r="GE505" s="147">
        <f>PV(0.05,'PV factor'!AJ234,,-CY505)</f>
        <v>0</v>
      </c>
      <c r="GF505" s="147">
        <f>PV(0.05,'PV factor'!AK234,,-CZ505)</f>
        <v>0</v>
      </c>
      <c r="GG505" s="147">
        <f>PV(0.05,'PV factor'!AL234,,-DA505)</f>
        <v>0</v>
      </c>
      <c r="GH505" s="147">
        <f>PV(0.05,'PV factor'!AM234,,-DB505)</f>
        <v>0</v>
      </c>
      <c r="GI505" s="147">
        <f>PV(0.05,'PV factor'!AN234,,-DC505)</f>
        <v>0</v>
      </c>
      <c r="GJ505" s="147">
        <f>PV(0.05,'PV factor'!AO234,,-DD505)</f>
        <v>0</v>
      </c>
      <c r="GK505" s="147">
        <f>PV(0.05,'PV factor'!AP234,,-DE505)</f>
        <v>0</v>
      </c>
      <c r="GL505" s="147">
        <f>PV(0.05,'PV factor'!C234,,-DI505)</f>
        <v>35327.891156462581</v>
      </c>
      <c r="GM505" s="147">
        <f>PV(0.05,'PV factor'!D234,,-DJ505)</f>
        <v>33645.610625202455</v>
      </c>
      <c r="GN505" s="147">
        <f>PV(0.05,'PV factor'!E234,,-DK505)</f>
        <v>32043.438690669012</v>
      </c>
      <c r="GO505" s="147">
        <f>PV(0.05,'PV factor'!F234,,-DL505)</f>
        <v>30517.560657780006</v>
      </c>
      <c r="GP505" s="147">
        <f>PV(0.05,'PV factor'!G234,,-DM505)</f>
        <v>29064.343483600012</v>
      </c>
      <c r="GQ505" s="147">
        <f>PV(0.05,'PV factor'!H234,,-DN505)</f>
        <v>27680.327127238099</v>
      </c>
      <c r="GR505" s="147">
        <f>PV(0.05,'PV factor'!I234,,-DO505)</f>
        <v>26362.216311655338</v>
      </c>
      <c r="GS505" s="147">
        <f>PV(0.05,'PV factor'!J234,,-DP505)</f>
        <v>25106.872677766987</v>
      </c>
      <c r="GT505" s="147">
        <f>PV(0.05,'PV factor'!K234,,-DQ505)</f>
        <v>23911.307312159035</v>
      </c>
      <c r="GU505" s="147">
        <f>PV(0.05,'PV factor'!L234,,-DR505)</f>
        <v>22772.673630627651</v>
      </c>
      <c r="GV505" s="147">
        <f>PV(0.05,'PV factor'!M234,,-DS505)</f>
        <v>21688.260600597765</v>
      </c>
      <c r="GW505" s="147">
        <f>PV(0.05,'PV factor'!N234,,-DT505)</f>
        <v>20655.486286283583</v>
      </c>
      <c r="GX505" s="147">
        <f>PV(0.05,'PV factor'!O234,,-DU505)</f>
        <v>19671.891701222463</v>
      </c>
      <c r="GY505" s="147">
        <f>PV(0.05,'PV factor'!P234,,-DV505)</f>
        <v>18735.134953545199</v>
      </c>
      <c r="GZ505" s="147">
        <f>PV(0.05,'PV factor'!Q234,,-DW505)</f>
        <v>17842.985670043046</v>
      </c>
      <c r="HA505" s="147">
        <f>PV(0.05,'PV factor'!R234,,-DX505)</f>
        <v>16993.319685755279</v>
      </c>
      <c r="HB505" s="147">
        <f>PV(0.05,'PV factor'!S234,,-DY505)</f>
        <v>16184.113986433602</v>
      </c>
      <c r="HC505" s="147">
        <f>PV(0.05,'PV factor'!T234,,-DZ505)</f>
        <v>15413.441891841525</v>
      </c>
      <c r="HD505" s="147">
        <f>PV(0.05,'PV factor'!U234,,-EA505)</f>
        <v>14679.4684684205</v>
      </c>
      <c r="HE505" s="147">
        <f>PV(0.05,'PV factor'!V234,,-EB505)</f>
        <v>13980.446160400477</v>
      </c>
      <c r="HF505" s="147">
        <f>PV(0.05,'PV factor'!W234,,-EC505)</f>
        <v>13314.710628952836</v>
      </c>
      <c r="HG505" s="147">
        <f>PV(0.05,'PV factor'!X234,,-ED505)</f>
        <v>12680.676789478888</v>
      </c>
      <c r="HH505" s="147">
        <f>PV(0.05,'PV factor'!Y234,,-EE505)</f>
        <v>12076.835037598943</v>
      </c>
      <c r="HI505" s="147">
        <f>PV(0.05,'PV factor'!Z234,,-EF505)</f>
        <v>11501.747654856135</v>
      </c>
      <c r="HJ505" s="147">
        <f>PV(0.05,'PV factor'!AA234,,-EG505)</f>
        <v>10954.045385577272</v>
      </c>
      <c r="HK505" s="147">
        <f>PV(0.05,'PV factor'!AB234,,-EH505)</f>
        <v>10432.424176740258</v>
      </c>
      <c r="HL505" s="147">
        <f>PV(0.05,'PV factor'!AC234,,-EI505)</f>
        <v>9935.6420730859609</v>
      </c>
      <c r="HM505" s="147">
        <f>PV(0.05,'PV factor'!AD234,,-EJ505)</f>
        <v>9462.5162600818658</v>
      </c>
      <c r="HN505" s="147">
        <f>PV(0.05,'PV factor'!AE234,,-EK505)</f>
        <v>9011.9202476970186</v>
      </c>
      <c r="HO505" s="147">
        <f>PV(0.05,'PV factor'!AF234,,-EL505)</f>
        <v>8582.7811882828719</v>
      </c>
      <c r="HP505" s="147">
        <f>PV(0.05,'PV factor'!AG234,,-EM505)</f>
        <v>8174.0773221741638</v>
      </c>
      <c r="HQ505" s="147">
        <f>PV(0.05,'PV factor'!AH234,,-EN505)</f>
        <v>7784.8355449277751</v>
      </c>
      <c r="HR505" s="147">
        <f>PV(0.05,'PV factor'!AI234,,-EO505)</f>
        <v>7414.1290904074049</v>
      </c>
      <c r="HS505" s="147">
        <f>PV(0.05,'PV factor'!AJ234,,-EP505)</f>
        <v>7061.0753241975281</v>
      </c>
      <c r="HT505" s="147">
        <f>PV(0.05,'PV factor'!AK234,,-EQ505)</f>
        <v>6724.8336420928845</v>
      </c>
      <c r="HU505" s="147">
        <f>PV(0.05,'PV factor'!AL234,,-ER505)</f>
        <v>6404.6034686598896</v>
      </c>
      <c r="HV505" s="147">
        <f>PV(0.05,'PV factor'!AM234,,-ES505)</f>
        <v>6099.6223511046574</v>
      </c>
      <c r="HW505" s="147">
        <f>PV(0.05,'PV factor'!AN234,,-ET505)</f>
        <v>5809.1641439091964</v>
      </c>
      <c r="HX505" s="147">
        <f>PV(0.05,'PV factor'!AO234,,-EU505)</f>
        <v>5532.5372799135212</v>
      </c>
      <c r="HY505" s="147">
        <f>PV(0.05,'PV factor'!AP234,,-EV505)</f>
        <v>5269.0831237271623</v>
      </c>
      <c r="HZ505" s="147">
        <f t="shared" si="753"/>
        <v>0</v>
      </c>
      <c r="IA505" s="147">
        <f t="shared" si="754"/>
        <v>160598.84461371406</v>
      </c>
      <c r="IB505" s="401">
        <f t="shared" si="755"/>
        <v>0</v>
      </c>
    </row>
    <row r="506" spans="1:236" s="180" customFormat="1" ht="90" customHeight="1" x14ac:dyDescent="0.25">
      <c r="A506" s="137" t="s">
        <v>1510</v>
      </c>
      <c r="B506" s="138" t="s">
        <v>1511</v>
      </c>
      <c r="C506" s="138" t="s">
        <v>1614</v>
      </c>
      <c r="D506" s="142" t="s">
        <v>73</v>
      </c>
      <c r="E506" s="138" t="s">
        <v>1585</v>
      </c>
      <c r="F506" s="118" t="s">
        <v>1586</v>
      </c>
      <c r="G506" s="118" t="s">
        <v>1587</v>
      </c>
      <c r="H506" s="142" t="s">
        <v>77</v>
      </c>
      <c r="I506" s="118" t="s">
        <v>1549</v>
      </c>
      <c r="J506" s="118">
        <v>5</v>
      </c>
      <c r="K506" s="227" t="s">
        <v>79</v>
      </c>
      <c r="L506" s="110">
        <v>38949</v>
      </c>
      <c r="M506" s="142" t="s">
        <v>1534</v>
      </c>
      <c r="N506" s="142" t="s">
        <v>147</v>
      </c>
      <c r="O506" s="73" t="s">
        <v>106</v>
      </c>
      <c r="P506" s="142" t="s">
        <v>463</v>
      </c>
      <c r="Q506" s="112" t="s">
        <v>100</v>
      </c>
      <c r="R506" s="73" t="s">
        <v>162</v>
      </c>
      <c r="S506" s="142" t="s">
        <v>99</v>
      </c>
      <c r="T506" s="142" t="s">
        <v>366</v>
      </c>
      <c r="U506" s="142" t="s">
        <v>87</v>
      </c>
      <c r="V506" s="117">
        <v>1</v>
      </c>
      <c r="W506" s="135">
        <v>26952</v>
      </c>
      <c r="X506" s="134">
        <v>0</v>
      </c>
      <c r="Y506" s="134">
        <v>0</v>
      </c>
      <c r="Z506" s="134">
        <v>26952</v>
      </c>
      <c r="AA506" s="134">
        <v>0</v>
      </c>
      <c r="AB506" s="134">
        <v>0</v>
      </c>
      <c r="AC506" s="134">
        <v>0</v>
      </c>
      <c r="AD506" s="134">
        <v>0</v>
      </c>
      <c r="AE506" s="139">
        <v>0</v>
      </c>
      <c r="AF506" s="139">
        <v>0</v>
      </c>
      <c r="AG506" s="139">
        <v>0</v>
      </c>
      <c r="AH506" s="139">
        <v>0</v>
      </c>
      <c r="AI506" s="116" t="s">
        <v>88</v>
      </c>
      <c r="AJ506" s="136">
        <v>0</v>
      </c>
      <c r="AK506" s="136">
        <v>0</v>
      </c>
      <c r="AL506" s="136">
        <v>0</v>
      </c>
      <c r="AM506" s="136">
        <v>0</v>
      </c>
      <c r="AN506" s="136">
        <v>0</v>
      </c>
      <c r="AO506" s="136">
        <v>0</v>
      </c>
      <c r="AP506" s="136">
        <v>0</v>
      </c>
      <c r="AQ506" s="139">
        <v>0</v>
      </c>
      <c r="AR506" s="139">
        <v>0</v>
      </c>
      <c r="AS506" s="139">
        <v>0</v>
      </c>
      <c r="AT506" s="139">
        <v>0</v>
      </c>
      <c r="AU506" s="122"/>
      <c r="AV506" s="230">
        <f t="shared" si="721"/>
        <v>1</v>
      </c>
      <c r="AW506" s="230">
        <f t="shared" si="722"/>
        <v>0</v>
      </c>
      <c r="AX506" s="230" t="str">
        <f t="shared" si="723"/>
        <v>C3</v>
      </c>
      <c r="AY506" s="141">
        <f t="shared" si="724"/>
        <v>9</v>
      </c>
      <c r="AZ506" s="70">
        <f t="shared" si="725"/>
        <v>1</v>
      </c>
      <c r="BA506" s="70">
        <f t="shared" si="726"/>
        <v>1</v>
      </c>
      <c r="BB506" s="70">
        <f t="shared" si="727"/>
        <v>1</v>
      </c>
      <c r="BC506" s="70">
        <f t="shared" si="728"/>
        <v>1</v>
      </c>
      <c r="BD506" s="70">
        <f t="shared" si="729"/>
        <v>1</v>
      </c>
      <c r="BE506" s="70">
        <f t="shared" si="730"/>
        <v>1</v>
      </c>
      <c r="BF506" s="70">
        <f t="shared" si="731"/>
        <v>1</v>
      </c>
      <c r="BG506" s="71">
        <f t="shared" si="732"/>
        <v>0</v>
      </c>
      <c r="BH506" s="71">
        <f t="shared" si="733"/>
        <v>1</v>
      </c>
      <c r="BI506" s="71">
        <f t="shared" si="734"/>
        <v>0</v>
      </c>
      <c r="BJ506" s="71">
        <f t="shared" si="735"/>
        <v>1</v>
      </c>
      <c r="BK506" s="71">
        <f t="shared" si="736"/>
        <v>0</v>
      </c>
      <c r="BL506" s="70">
        <f t="shared" si="737"/>
        <v>1</v>
      </c>
      <c r="BM506" s="70">
        <f t="shared" si="738"/>
        <v>1</v>
      </c>
      <c r="BN506" s="70">
        <f t="shared" si="739"/>
        <v>1</v>
      </c>
      <c r="BO506" s="70">
        <f t="shared" si="740"/>
        <v>0</v>
      </c>
      <c r="BP506" s="144">
        <f t="shared" si="741"/>
        <v>0</v>
      </c>
      <c r="BQ506" s="144">
        <f t="shared" si="742"/>
        <v>26952</v>
      </c>
      <c r="BR506" s="144">
        <f t="shared" si="743"/>
        <v>0</v>
      </c>
      <c r="BS506" s="144">
        <f t="shared" si="744"/>
        <v>0</v>
      </c>
      <c r="BT506" s="144">
        <f t="shared" si="745"/>
        <v>0</v>
      </c>
      <c r="BU506" s="144">
        <f t="shared" si="746"/>
        <v>0</v>
      </c>
      <c r="BV506" s="144">
        <f t="shared" si="747"/>
        <v>0</v>
      </c>
      <c r="BW506" s="144">
        <f t="shared" si="748"/>
        <v>0</v>
      </c>
      <c r="BX506" s="144">
        <f t="shared" si="749"/>
        <v>0</v>
      </c>
      <c r="BY506" s="144">
        <f t="shared" si="750"/>
        <v>0</v>
      </c>
      <c r="BZ506" s="9">
        <v>0</v>
      </c>
      <c r="CA506" s="9">
        <v>0</v>
      </c>
      <c r="CB506" s="9">
        <v>0</v>
      </c>
      <c r="CC506" s="9">
        <v>0</v>
      </c>
      <c r="CD506" s="9">
        <v>0</v>
      </c>
      <c r="CE506" s="9">
        <v>0</v>
      </c>
      <c r="CF506" s="9">
        <v>0</v>
      </c>
      <c r="CG506" s="9">
        <v>0</v>
      </c>
      <c r="CH506" s="9">
        <v>0</v>
      </c>
      <c r="CI506" s="9">
        <v>0</v>
      </c>
      <c r="CJ506" s="9">
        <v>0</v>
      </c>
      <c r="CK506" s="9">
        <v>0</v>
      </c>
      <c r="CL506" s="9">
        <v>0</v>
      </c>
      <c r="CM506" s="9">
        <v>0</v>
      </c>
      <c r="CN506" s="9">
        <v>0</v>
      </c>
      <c r="CO506" s="9">
        <v>0</v>
      </c>
      <c r="CP506" s="9">
        <v>0</v>
      </c>
      <c r="CQ506" s="9">
        <v>0</v>
      </c>
      <c r="CR506" s="9">
        <v>0</v>
      </c>
      <c r="CS506" s="9">
        <v>0</v>
      </c>
      <c r="CT506" s="9">
        <v>0</v>
      </c>
      <c r="CU506" s="9">
        <v>0</v>
      </c>
      <c r="CV506" s="9">
        <v>0</v>
      </c>
      <c r="CW506" s="9">
        <v>0</v>
      </c>
      <c r="CX506" s="9">
        <v>0</v>
      </c>
      <c r="CY506" s="9">
        <v>0</v>
      </c>
      <c r="CZ506" s="9">
        <v>0</v>
      </c>
      <c r="DA506" s="9">
        <v>0</v>
      </c>
      <c r="DB506" s="9">
        <v>0</v>
      </c>
      <c r="DC506" s="9">
        <v>0</v>
      </c>
      <c r="DD506" s="9">
        <v>0</v>
      </c>
      <c r="DE506" s="9">
        <v>0</v>
      </c>
      <c r="DF506" s="9">
        <v>0</v>
      </c>
      <c r="DG506" s="144">
        <f t="shared" si="751"/>
        <v>38949</v>
      </c>
      <c r="DH506" s="144">
        <f t="shared" ref="DH506:EW506" si="809">DG506</f>
        <v>38949</v>
      </c>
      <c r="DI506" s="144">
        <f t="shared" si="809"/>
        <v>38949</v>
      </c>
      <c r="DJ506" s="144">
        <f t="shared" si="809"/>
        <v>38949</v>
      </c>
      <c r="DK506" s="144">
        <f t="shared" si="809"/>
        <v>38949</v>
      </c>
      <c r="DL506" s="144">
        <f t="shared" si="809"/>
        <v>38949</v>
      </c>
      <c r="DM506" s="144">
        <f t="shared" si="809"/>
        <v>38949</v>
      </c>
      <c r="DN506" s="144">
        <f t="shared" si="809"/>
        <v>38949</v>
      </c>
      <c r="DO506" s="144">
        <f t="shared" si="809"/>
        <v>38949</v>
      </c>
      <c r="DP506" s="144">
        <f t="shared" si="809"/>
        <v>38949</v>
      </c>
      <c r="DQ506" s="144">
        <f t="shared" si="809"/>
        <v>38949</v>
      </c>
      <c r="DR506" s="144">
        <f t="shared" si="809"/>
        <v>38949</v>
      </c>
      <c r="DS506" s="144">
        <f t="shared" si="809"/>
        <v>38949</v>
      </c>
      <c r="DT506" s="144">
        <f t="shared" si="809"/>
        <v>38949</v>
      </c>
      <c r="DU506" s="144">
        <f t="shared" si="809"/>
        <v>38949</v>
      </c>
      <c r="DV506" s="144">
        <f t="shared" si="809"/>
        <v>38949</v>
      </c>
      <c r="DW506" s="144">
        <f t="shared" si="809"/>
        <v>38949</v>
      </c>
      <c r="DX506" s="144">
        <f t="shared" si="809"/>
        <v>38949</v>
      </c>
      <c r="DY506" s="144">
        <f t="shared" si="809"/>
        <v>38949</v>
      </c>
      <c r="DZ506" s="144">
        <f t="shared" si="809"/>
        <v>38949</v>
      </c>
      <c r="EA506" s="144">
        <f t="shared" si="809"/>
        <v>38949</v>
      </c>
      <c r="EB506" s="144">
        <f t="shared" si="809"/>
        <v>38949</v>
      </c>
      <c r="EC506" s="144">
        <f t="shared" si="809"/>
        <v>38949</v>
      </c>
      <c r="ED506" s="144">
        <f t="shared" si="809"/>
        <v>38949</v>
      </c>
      <c r="EE506" s="144">
        <f t="shared" si="809"/>
        <v>38949</v>
      </c>
      <c r="EF506" s="144">
        <f t="shared" si="809"/>
        <v>38949</v>
      </c>
      <c r="EG506" s="144">
        <f t="shared" si="809"/>
        <v>38949</v>
      </c>
      <c r="EH506" s="144">
        <f t="shared" si="809"/>
        <v>38949</v>
      </c>
      <c r="EI506" s="144">
        <f t="shared" si="809"/>
        <v>38949</v>
      </c>
      <c r="EJ506" s="144">
        <f t="shared" si="809"/>
        <v>38949</v>
      </c>
      <c r="EK506" s="144">
        <f t="shared" si="809"/>
        <v>38949</v>
      </c>
      <c r="EL506" s="144">
        <f t="shared" si="809"/>
        <v>38949</v>
      </c>
      <c r="EM506" s="144">
        <f t="shared" si="809"/>
        <v>38949</v>
      </c>
      <c r="EN506" s="144">
        <f t="shared" si="809"/>
        <v>38949</v>
      </c>
      <c r="EO506" s="144">
        <f t="shared" si="809"/>
        <v>38949</v>
      </c>
      <c r="EP506" s="144">
        <f t="shared" si="809"/>
        <v>38949</v>
      </c>
      <c r="EQ506" s="144">
        <f t="shared" si="809"/>
        <v>38949</v>
      </c>
      <c r="ER506" s="144">
        <f t="shared" si="809"/>
        <v>38949</v>
      </c>
      <c r="ES506" s="144">
        <f t="shared" si="809"/>
        <v>38949</v>
      </c>
      <c r="ET506" s="144">
        <f t="shared" si="809"/>
        <v>38949</v>
      </c>
      <c r="EU506" s="144">
        <f t="shared" si="809"/>
        <v>38949</v>
      </c>
      <c r="EV506" s="144">
        <f t="shared" si="809"/>
        <v>38949</v>
      </c>
      <c r="EW506" s="144">
        <f t="shared" si="809"/>
        <v>38949</v>
      </c>
      <c r="EX506" s="147">
        <f>PV(0.05,'PV factor'!C249,,-BR506)</f>
        <v>0</v>
      </c>
      <c r="EY506" s="147">
        <f>PV(0.05,'PV factor'!D249,,-BS506)</f>
        <v>0</v>
      </c>
      <c r="EZ506" s="147">
        <f>PV(0.05,'PV factor'!E249,,-BT506)</f>
        <v>0</v>
      </c>
      <c r="FA506" s="147">
        <f>PV(0.05,'PV factor'!F249,,-BU506)</f>
        <v>0</v>
      </c>
      <c r="FB506" s="147">
        <f>PV(0.05,'PV factor'!G249,,-BV506)</f>
        <v>0</v>
      </c>
      <c r="FC506" s="147">
        <f>PV(0.05,'PV factor'!H249,,-BW506)</f>
        <v>0</v>
      </c>
      <c r="FD506" s="147">
        <f>PV(0.05,'PV factor'!I249,,-BX506)</f>
        <v>0</v>
      </c>
      <c r="FE506" s="147">
        <f>PV(0.05,'PV factor'!J249,,-BY506)</f>
        <v>0</v>
      </c>
      <c r="FF506" s="147">
        <f>PV(0.05,'PV factor'!K249,,-BZ506)</f>
        <v>0</v>
      </c>
      <c r="FG506" s="147">
        <f>PV(0.05,'PV factor'!L249,,-CA506)</f>
        <v>0</v>
      </c>
      <c r="FH506" s="147">
        <f>PV(0.05,'PV factor'!M249,,-CB506)</f>
        <v>0</v>
      </c>
      <c r="FI506" s="147">
        <f>PV(0.05,'PV factor'!N249,,-CC506)</f>
        <v>0</v>
      </c>
      <c r="FJ506" s="147">
        <f>PV(0.05,'PV factor'!O249,,-CD506)</f>
        <v>0</v>
      </c>
      <c r="FK506" s="147">
        <f>PV(0.05,'PV factor'!P249,,-CE506)</f>
        <v>0</v>
      </c>
      <c r="FL506" s="147">
        <f>PV(0.05,'PV factor'!Q249,,-CF506)</f>
        <v>0</v>
      </c>
      <c r="FM506" s="147">
        <f>PV(0.05,'PV factor'!R249,,-CG506)</f>
        <v>0</v>
      </c>
      <c r="FN506" s="147">
        <f>PV(0.05,'PV factor'!S249,,-CH506)</f>
        <v>0</v>
      </c>
      <c r="FO506" s="147">
        <f>PV(0.05,'PV factor'!T249,,-CI506)</f>
        <v>0</v>
      </c>
      <c r="FP506" s="147">
        <f>PV(0.05,'PV factor'!U249,,-CJ506)</f>
        <v>0</v>
      </c>
      <c r="FQ506" s="147">
        <f>PV(0.05,'PV factor'!V249,,-CK506)</f>
        <v>0</v>
      </c>
      <c r="FR506" s="147">
        <f>PV(0.05,'PV factor'!W249,,-CL506)</f>
        <v>0</v>
      </c>
      <c r="FS506" s="147">
        <f>PV(0.05,'PV factor'!X249,,-CM506)</f>
        <v>0</v>
      </c>
      <c r="FT506" s="147">
        <f>PV(0.05,'PV factor'!Y249,,-CN506)</f>
        <v>0</v>
      </c>
      <c r="FU506" s="147">
        <f>PV(0.05,'PV factor'!Z249,,-CO506)</f>
        <v>0</v>
      </c>
      <c r="FV506" s="147">
        <f>PV(0.05,'PV factor'!AA249,,-CP506)</f>
        <v>0</v>
      </c>
      <c r="FW506" s="147">
        <f>PV(0.05,'PV factor'!AB249,,-CQ506)</f>
        <v>0</v>
      </c>
      <c r="FX506" s="147">
        <f>PV(0.05,'PV factor'!AC249,,-CR506)</f>
        <v>0</v>
      </c>
      <c r="FY506" s="147">
        <f>PV(0.05,'PV factor'!AD249,,-CS506)</f>
        <v>0</v>
      </c>
      <c r="FZ506" s="147">
        <f>PV(0.05,'PV factor'!AE249,,-CT506)</f>
        <v>0</v>
      </c>
      <c r="GA506" s="147">
        <f>PV(0.05,'PV factor'!AF249,,-CU506)</f>
        <v>0</v>
      </c>
      <c r="GB506" s="147">
        <f>PV(0.05,'PV factor'!AG249,,-CV506)</f>
        <v>0</v>
      </c>
      <c r="GC506" s="147">
        <f>PV(0.05,'PV factor'!AH249,,-CW506)</f>
        <v>0</v>
      </c>
      <c r="GD506" s="147">
        <f>PV(0.05,'PV factor'!AI249,,-CX506)</f>
        <v>0</v>
      </c>
      <c r="GE506" s="147">
        <f>PV(0.05,'PV factor'!AJ249,,-CY506)</f>
        <v>0</v>
      </c>
      <c r="GF506" s="147">
        <f>PV(0.05,'PV factor'!AK249,,-CZ506)</f>
        <v>0</v>
      </c>
      <c r="GG506" s="147">
        <f>PV(0.05,'PV factor'!AL249,,-DA506)</f>
        <v>0</v>
      </c>
      <c r="GH506" s="147">
        <f>PV(0.05,'PV factor'!AM249,,-DB506)</f>
        <v>0</v>
      </c>
      <c r="GI506" s="147">
        <f>PV(0.05,'PV factor'!AN249,,-DC506)</f>
        <v>0</v>
      </c>
      <c r="GJ506" s="147">
        <f>PV(0.05,'PV factor'!AO249,,-DD506)</f>
        <v>0</v>
      </c>
      <c r="GK506" s="147">
        <f>PV(0.05,'PV factor'!AP249,,-DE506)</f>
        <v>0</v>
      </c>
      <c r="GL506" s="147">
        <f>PV(0.05,'PV factor'!C249,,-DI506)</f>
        <v>35327.891156462581</v>
      </c>
      <c r="GM506" s="147">
        <f>PV(0.05,'PV factor'!D249,,-DJ506)</f>
        <v>33645.610625202455</v>
      </c>
      <c r="GN506" s="147">
        <f>PV(0.05,'PV factor'!E249,,-DK506)</f>
        <v>32043.438690669012</v>
      </c>
      <c r="GO506" s="147">
        <f>PV(0.05,'PV factor'!F249,,-DL506)</f>
        <v>30517.560657780006</v>
      </c>
      <c r="GP506" s="147">
        <f>PV(0.05,'PV factor'!G249,,-DM506)</f>
        <v>29064.343483600012</v>
      </c>
      <c r="GQ506" s="147">
        <f>PV(0.05,'PV factor'!H249,,-DN506)</f>
        <v>27680.327127238099</v>
      </c>
      <c r="GR506" s="147">
        <f>PV(0.05,'PV factor'!I249,,-DO506)</f>
        <v>26362.216311655338</v>
      </c>
      <c r="GS506" s="147">
        <f>PV(0.05,'PV factor'!J249,,-DP506)</f>
        <v>25106.872677766987</v>
      </c>
      <c r="GT506" s="147">
        <f>PV(0.05,'PV factor'!K249,,-DQ506)</f>
        <v>23911.307312159035</v>
      </c>
      <c r="GU506" s="147">
        <f>PV(0.05,'PV factor'!L249,,-DR506)</f>
        <v>22772.673630627651</v>
      </c>
      <c r="GV506" s="147">
        <f>PV(0.05,'PV factor'!M249,,-DS506)</f>
        <v>21688.260600597765</v>
      </c>
      <c r="GW506" s="147">
        <f>PV(0.05,'PV factor'!N249,,-DT506)</f>
        <v>20655.486286283583</v>
      </c>
      <c r="GX506" s="147">
        <f>PV(0.05,'PV factor'!O249,,-DU506)</f>
        <v>19671.891701222463</v>
      </c>
      <c r="GY506" s="147">
        <f>PV(0.05,'PV factor'!P249,,-DV506)</f>
        <v>18735.134953545199</v>
      </c>
      <c r="GZ506" s="147">
        <f>PV(0.05,'PV factor'!Q249,,-DW506)</f>
        <v>17842.985670043046</v>
      </c>
      <c r="HA506" s="147">
        <f>PV(0.05,'PV factor'!R249,,-DX506)</f>
        <v>16993.319685755279</v>
      </c>
      <c r="HB506" s="147">
        <f>PV(0.05,'PV factor'!S249,,-DY506)</f>
        <v>16184.113986433602</v>
      </c>
      <c r="HC506" s="147">
        <f>PV(0.05,'PV factor'!T249,,-DZ506)</f>
        <v>15413.441891841525</v>
      </c>
      <c r="HD506" s="147">
        <f>PV(0.05,'PV factor'!U249,,-EA506)</f>
        <v>14679.4684684205</v>
      </c>
      <c r="HE506" s="147">
        <f>PV(0.05,'PV factor'!V249,,-EB506)</f>
        <v>13980.446160400477</v>
      </c>
      <c r="HF506" s="147">
        <f>PV(0.05,'PV factor'!W249,,-EC506)</f>
        <v>13314.710628952836</v>
      </c>
      <c r="HG506" s="147">
        <f>PV(0.05,'PV factor'!X249,,-ED506)</f>
        <v>12680.676789478888</v>
      </c>
      <c r="HH506" s="147">
        <f>PV(0.05,'PV factor'!Y249,,-EE506)</f>
        <v>12076.835037598943</v>
      </c>
      <c r="HI506" s="147">
        <f>PV(0.05,'PV factor'!Z249,,-EF506)</f>
        <v>11501.747654856135</v>
      </c>
      <c r="HJ506" s="147">
        <f>PV(0.05,'PV factor'!AA249,,-EG506)</f>
        <v>10954.045385577272</v>
      </c>
      <c r="HK506" s="147">
        <f>PV(0.05,'PV factor'!AB249,,-EH506)</f>
        <v>10432.424176740258</v>
      </c>
      <c r="HL506" s="147">
        <f>PV(0.05,'PV factor'!AC249,,-EI506)</f>
        <v>9935.6420730859609</v>
      </c>
      <c r="HM506" s="147">
        <f>PV(0.05,'PV factor'!AD249,,-EJ506)</f>
        <v>9462.5162600818658</v>
      </c>
      <c r="HN506" s="147">
        <f>PV(0.05,'PV factor'!AE249,,-EK506)</f>
        <v>9011.9202476970186</v>
      </c>
      <c r="HO506" s="147">
        <f>PV(0.05,'PV factor'!AF249,,-EL506)</f>
        <v>8582.7811882828719</v>
      </c>
      <c r="HP506" s="147">
        <f>PV(0.05,'PV factor'!AG249,,-EM506)</f>
        <v>8174.0773221741638</v>
      </c>
      <c r="HQ506" s="147">
        <f>PV(0.05,'PV factor'!AH249,,-EN506)</f>
        <v>7784.8355449277751</v>
      </c>
      <c r="HR506" s="147">
        <f>PV(0.05,'PV factor'!AI249,,-EO506)</f>
        <v>7414.1290904074049</v>
      </c>
      <c r="HS506" s="147">
        <f>PV(0.05,'PV factor'!AJ249,,-EP506)</f>
        <v>7061.0753241975281</v>
      </c>
      <c r="HT506" s="147">
        <f>PV(0.05,'PV factor'!AK249,,-EQ506)</f>
        <v>6724.8336420928845</v>
      </c>
      <c r="HU506" s="147">
        <f>PV(0.05,'PV factor'!AL249,,-ER506)</f>
        <v>6404.6034686598896</v>
      </c>
      <c r="HV506" s="147">
        <f>PV(0.05,'PV factor'!AM249,,-ES506)</f>
        <v>6099.6223511046574</v>
      </c>
      <c r="HW506" s="147">
        <f>PV(0.05,'PV factor'!AN249,,-ET506)</f>
        <v>5809.1641439091964</v>
      </c>
      <c r="HX506" s="147">
        <f>PV(0.05,'PV factor'!AO249,,-EU506)</f>
        <v>5532.5372799135212</v>
      </c>
      <c r="HY506" s="147">
        <f>PV(0.05,'PV factor'!AP249,,-EV506)</f>
        <v>5269.0831237271623</v>
      </c>
      <c r="HZ506" s="147">
        <f t="shared" si="753"/>
        <v>0</v>
      </c>
      <c r="IA506" s="147">
        <f t="shared" si="754"/>
        <v>160598.84461371406</v>
      </c>
      <c r="IB506" s="401">
        <f t="shared" si="755"/>
        <v>0</v>
      </c>
    </row>
    <row r="507" spans="1:236" s="180" customFormat="1" ht="90" customHeight="1" x14ac:dyDescent="0.25">
      <c r="A507" s="137" t="s">
        <v>1510</v>
      </c>
      <c r="B507" s="138" t="s">
        <v>1511</v>
      </c>
      <c r="C507" s="138" t="s">
        <v>1570</v>
      </c>
      <c r="D507" s="142" t="s">
        <v>73</v>
      </c>
      <c r="E507" s="138" t="s">
        <v>1571</v>
      </c>
      <c r="F507" s="118" t="s">
        <v>1572</v>
      </c>
      <c r="G507" s="118" t="s">
        <v>1573</v>
      </c>
      <c r="H507" s="142" t="s">
        <v>77</v>
      </c>
      <c r="I507" s="118" t="s">
        <v>1522</v>
      </c>
      <c r="J507" s="118">
        <v>10</v>
      </c>
      <c r="K507" s="118" t="s">
        <v>197</v>
      </c>
      <c r="L507" s="110">
        <v>11000</v>
      </c>
      <c r="M507" s="142" t="s">
        <v>1574</v>
      </c>
      <c r="N507" s="142" t="s">
        <v>81</v>
      </c>
      <c r="O507" s="73" t="s">
        <v>106</v>
      </c>
      <c r="P507" s="142" t="s">
        <v>199</v>
      </c>
      <c r="Q507" s="112" t="s">
        <v>100</v>
      </c>
      <c r="R507" s="73" t="s">
        <v>162</v>
      </c>
      <c r="S507" s="142" t="s">
        <v>99</v>
      </c>
      <c r="T507" s="142" t="s">
        <v>366</v>
      </c>
      <c r="U507" s="142" t="s">
        <v>87</v>
      </c>
      <c r="V507" s="117">
        <v>1</v>
      </c>
      <c r="W507" s="136">
        <v>23949.300000000003</v>
      </c>
      <c r="X507" s="136">
        <v>0</v>
      </c>
      <c r="Y507" s="136">
        <v>0</v>
      </c>
      <c r="Z507" s="107">
        <v>23949.300000000003</v>
      </c>
      <c r="AA507" s="136">
        <v>0</v>
      </c>
      <c r="AB507" s="136">
        <v>0</v>
      </c>
      <c r="AC507" s="136">
        <v>0</v>
      </c>
      <c r="AD507" s="136">
        <v>0</v>
      </c>
      <c r="AE507" s="139">
        <v>0</v>
      </c>
      <c r="AF507" s="139">
        <v>0</v>
      </c>
      <c r="AG507" s="139">
        <v>0</v>
      </c>
      <c r="AH507" s="139">
        <v>0</v>
      </c>
      <c r="AI507" s="116" t="s">
        <v>88</v>
      </c>
      <c r="AJ507" s="136">
        <v>0</v>
      </c>
      <c r="AK507" s="136">
        <v>0</v>
      </c>
      <c r="AL507" s="136">
        <v>0</v>
      </c>
      <c r="AM507" s="136">
        <v>0</v>
      </c>
      <c r="AN507" s="136">
        <v>0</v>
      </c>
      <c r="AO507" s="136">
        <v>0</v>
      </c>
      <c r="AP507" s="136">
        <v>0</v>
      </c>
      <c r="AQ507" s="139">
        <v>0</v>
      </c>
      <c r="AR507" s="139">
        <v>0</v>
      </c>
      <c r="AS507" s="139">
        <v>0</v>
      </c>
      <c r="AT507" s="139">
        <v>0</v>
      </c>
      <c r="AU507" s="118"/>
      <c r="AV507" s="230">
        <f t="shared" si="721"/>
        <v>1</v>
      </c>
      <c r="AW507" s="230">
        <f t="shared" si="722"/>
        <v>0</v>
      </c>
      <c r="AX507" s="230" t="str">
        <f t="shared" si="723"/>
        <v>C90</v>
      </c>
      <c r="AY507" s="141">
        <f t="shared" si="724"/>
        <v>9</v>
      </c>
      <c r="AZ507" s="70">
        <f t="shared" si="725"/>
        <v>1</v>
      </c>
      <c r="BA507" s="70">
        <f t="shared" si="726"/>
        <v>1</v>
      </c>
      <c r="BB507" s="70">
        <f t="shared" si="727"/>
        <v>1</v>
      </c>
      <c r="BC507" s="70">
        <f t="shared" si="728"/>
        <v>1</v>
      </c>
      <c r="BD507" s="70">
        <f t="shared" si="729"/>
        <v>1</v>
      </c>
      <c r="BE507" s="70">
        <f t="shared" si="730"/>
        <v>1</v>
      </c>
      <c r="BF507" s="70">
        <f t="shared" si="731"/>
        <v>1</v>
      </c>
      <c r="BG507" s="71">
        <f t="shared" si="732"/>
        <v>0</v>
      </c>
      <c r="BH507" s="71">
        <f t="shared" si="733"/>
        <v>1</v>
      </c>
      <c r="BI507" s="71">
        <f t="shared" si="734"/>
        <v>0</v>
      </c>
      <c r="BJ507" s="71">
        <f t="shared" si="735"/>
        <v>0</v>
      </c>
      <c r="BK507" s="71">
        <f t="shared" si="736"/>
        <v>1</v>
      </c>
      <c r="BL507" s="70">
        <f t="shared" si="737"/>
        <v>1</v>
      </c>
      <c r="BM507" s="70">
        <f t="shared" si="738"/>
        <v>1</v>
      </c>
      <c r="BN507" s="70">
        <f t="shared" si="739"/>
        <v>1</v>
      </c>
      <c r="BO507" s="70">
        <f t="shared" si="740"/>
        <v>0</v>
      </c>
      <c r="BP507" s="144">
        <f t="shared" si="741"/>
        <v>0</v>
      </c>
      <c r="BQ507" s="144">
        <f t="shared" si="742"/>
        <v>23949.300000000003</v>
      </c>
      <c r="BR507" s="144">
        <f t="shared" si="743"/>
        <v>0</v>
      </c>
      <c r="BS507" s="144">
        <f t="shared" si="744"/>
        <v>0</v>
      </c>
      <c r="BT507" s="144">
        <f t="shared" si="745"/>
        <v>0</v>
      </c>
      <c r="BU507" s="144">
        <f t="shared" si="746"/>
        <v>0</v>
      </c>
      <c r="BV507" s="144">
        <f t="shared" si="747"/>
        <v>0</v>
      </c>
      <c r="BW507" s="144">
        <f t="shared" si="748"/>
        <v>0</v>
      </c>
      <c r="BX507" s="144">
        <f t="shared" si="749"/>
        <v>0</v>
      </c>
      <c r="BY507" s="144">
        <f t="shared" si="750"/>
        <v>0</v>
      </c>
      <c r="BZ507" s="9">
        <v>0</v>
      </c>
      <c r="CA507" s="9">
        <v>0</v>
      </c>
      <c r="CB507" s="9">
        <v>0</v>
      </c>
      <c r="CC507" s="9">
        <v>0</v>
      </c>
      <c r="CD507" s="9">
        <v>0</v>
      </c>
      <c r="CE507" s="9">
        <v>0</v>
      </c>
      <c r="CF507" s="9">
        <v>0</v>
      </c>
      <c r="CG507" s="9">
        <v>0</v>
      </c>
      <c r="CH507" s="9">
        <v>0</v>
      </c>
      <c r="CI507" s="9">
        <v>0</v>
      </c>
      <c r="CJ507" s="9">
        <v>0</v>
      </c>
      <c r="CK507" s="9">
        <v>0</v>
      </c>
      <c r="CL507" s="9">
        <v>0</v>
      </c>
      <c r="CM507" s="9">
        <v>0</v>
      </c>
      <c r="CN507" s="9">
        <v>0</v>
      </c>
      <c r="CO507" s="9">
        <v>0</v>
      </c>
      <c r="CP507" s="9">
        <v>0</v>
      </c>
      <c r="CQ507" s="9">
        <v>0</v>
      </c>
      <c r="CR507" s="9">
        <v>0</v>
      </c>
      <c r="CS507" s="9">
        <v>0</v>
      </c>
      <c r="CT507" s="9">
        <v>0</v>
      </c>
      <c r="CU507" s="9">
        <v>0</v>
      </c>
      <c r="CV507" s="9">
        <v>0</v>
      </c>
      <c r="CW507" s="9">
        <v>0</v>
      </c>
      <c r="CX507" s="9">
        <v>0</v>
      </c>
      <c r="CY507" s="9">
        <v>0</v>
      </c>
      <c r="CZ507" s="9">
        <v>0</v>
      </c>
      <c r="DA507" s="9">
        <v>0</v>
      </c>
      <c r="DB507" s="9">
        <v>0</v>
      </c>
      <c r="DC507" s="9">
        <v>0</v>
      </c>
      <c r="DD507" s="9">
        <v>0</v>
      </c>
      <c r="DE507" s="9">
        <v>0</v>
      </c>
      <c r="DF507" s="9">
        <v>0</v>
      </c>
      <c r="DG507" s="144">
        <f t="shared" si="751"/>
        <v>11000</v>
      </c>
      <c r="DH507" s="144">
        <f t="shared" ref="DH507:EW507" si="810">DG507</f>
        <v>11000</v>
      </c>
      <c r="DI507" s="144">
        <f t="shared" si="810"/>
        <v>11000</v>
      </c>
      <c r="DJ507" s="144">
        <f t="shared" si="810"/>
        <v>11000</v>
      </c>
      <c r="DK507" s="144">
        <f t="shared" si="810"/>
        <v>11000</v>
      </c>
      <c r="DL507" s="144">
        <f t="shared" si="810"/>
        <v>11000</v>
      </c>
      <c r="DM507" s="144">
        <f t="shared" si="810"/>
        <v>11000</v>
      </c>
      <c r="DN507" s="144">
        <f t="shared" si="810"/>
        <v>11000</v>
      </c>
      <c r="DO507" s="144">
        <f t="shared" si="810"/>
        <v>11000</v>
      </c>
      <c r="DP507" s="144">
        <f t="shared" si="810"/>
        <v>11000</v>
      </c>
      <c r="DQ507" s="144">
        <f t="shared" si="810"/>
        <v>11000</v>
      </c>
      <c r="DR507" s="144">
        <f t="shared" si="810"/>
        <v>11000</v>
      </c>
      <c r="DS507" s="144">
        <f t="shared" si="810"/>
        <v>11000</v>
      </c>
      <c r="DT507" s="144">
        <f t="shared" si="810"/>
        <v>11000</v>
      </c>
      <c r="DU507" s="144">
        <f t="shared" si="810"/>
        <v>11000</v>
      </c>
      <c r="DV507" s="144">
        <f t="shared" si="810"/>
        <v>11000</v>
      </c>
      <c r="DW507" s="144">
        <f t="shared" si="810"/>
        <v>11000</v>
      </c>
      <c r="DX507" s="144">
        <f t="shared" si="810"/>
        <v>11000</v>
      </c>
      <c r="DY507" s="144">
        <f t="shared" si="810"/>
        <v>11000</v>
      </c>
      <c r="DZ507" s="144">
        <f t="shared" si="810"/>
        <v>11000</v>
      </c>
      <c r="EA507" s="144">
        <f t="shared" si="810"/>
        <v>11000</v>
      </c>
      <c r="EB507" s="144">
        <f t="shared" si="810"/>
        <v>11000</v>
      </c>
      <c r="EC507" s="144">
        <f t="shared" si="810"/>
        <v>11000</v>
      </c>
      <c r="ED507" s="144">
        <f t="shared" si="810"/>
        <v>11000</v>
      </c>
      <c r="EE507" s="144">
        <f t="shared" si="810"/>
        <v>11000</v>
      </c>
      <c r="EF507" s="144">
        <f t="shared" si="810"/>
        <v>11000</v>
      </c>
      <c r="EG507" s="144">
        <f t="shared" si="810"/>
        <v>11000</v>
      </c>
      <c r="EH507" s="144">
        <f t="shared" si="810"/>
        <v>11000</v>
      </c>
      <c r="EI507" s="144">
        <f t="shared" si="810"/>
        <v>11000</v>
      </c>
      <c r="EJ507" s="144">
        <f t="shared" si="810"/>
        <v>11000</v>
      </c>
      <c r="EK507" s="144">
        <f t="shared" si="810"/>
        <v>11000</v>
      </c>
      <c r="EL507" s="144">
        <f t="shared" si="810"/>
        <v>11000</v>
      </c>
      <c r="EM507" s="144">
        <f t="shared" si="810"/>
        <v>11000</v>
      </c>
      <c r="EN507" s="144">
        <f t="shared" si="810"/>
        <v>11000</v>
      </c>
      <c r="EO507" s="144">
        <f t="shared" si="810"/>
        <v>11000</v>
      </c>
      <c r="EP507" s="144">
        <f t="shared" si="810"/>
        <v>11000</v>
      </c>
      <c r="EQ507" s="144">
        <f t="shared" si="810"/>
        <v>11000</v>
      </c>
      <c r="ER507" s="144">
        <f t="shared" si="810"/>
        <v>11000</v>
      </c>
      <c r="ES507" s="144">
        <f t="shared" si="810"/>
        <v>11000</v>
      </c>
      <c r="ET507" s="144">
        <f t="shared" si="810"/>
        <v>11000</v>
      </c>
      <c r="EU507" s="144">
        <f t="shared" si="810"/>
        <v>11000</v>
      </c>
      <c r="EV507" s="144">
        <f t="shared" si="810"/>
        <v>11000</v>
      </c>
      <c r="EW507" s="144">
        <f t="shared" si="810"/>
        <v>11000</v>
      </c>
      <c r="EX507" s="147">
        <f>PV(0.05,'PV factor'!C238,,-BR507)</f>
        <v>0</v>
      </c>
      <c r="EY507" s="147">
        <f>PV(0.05,'PV factor'!D238,,-BS507)</f>
        <v>0</v>
      </c>
      <c r="EZ507" s="147">
        <f>PV(0.05,'PV factor'!E238,,-BT507)</f>
        <v>0</v>
      </c>
      <c r="FA507" s="147">
        <f>PV(0.05,'PV factor'!F238,,-BU507)</f>
        <v>0</v>
      </c>
      <c r="FB507" s="147">
        <f>PV(0.05,'PV factor'!G238,,-BV507)</f>
        <v>0</v>
      </c>
      <c r="FC507" s="147">
        <f>PV(0.05,'PV factor'!H238,,-BW507)</f>
        <v>0</v>
      </c>
      <c r="FD507" s="147">
        <f>PV(0.05,'PV factor'!I238,,-BX507)</f>
        <v>0</v>
      </c>
      <c r="FE507" s="147">
        <f>PV(0.05,'PV factor'!J238,,-BY507)</f>
        <v>0</v>
      </c>
      <c r="FF507" s="147">
        <f>PV(0.05,'PV factor'!K238,,-BZ507)</f>
        <v>0</v>
      </c>
      <c r="FG507" s="147">
        <f>PV(0.05,'PV factor'!L238,,-CA507)</f>
        <v>0</v>
      </c>
      <c r="FH507" s="147">
        <f>PV(0.05,'PV factor'!M238,,-CB507)</f>
        <v>0</v>
      </c>
      <c r="FI507" s="147">
        <f>PV(0.05,'PV factor'!N238,,-CC507)</f>
        <v>0</v>
      </c>
      <c r="FJ507" s="147">
        <f>PV(0.05,'PV factor'!O238,,-CD507)</f>
        <v>0</v>
      </c>
      <c r="FK507" s="147">
        <f>PV(0.05,'PV factor'!P238,,-CE507)</f>
        <v>0</v>
      </c>
      <c r="FL507" s="147">
        <f>PV(0.05,'PV factor'!Q238,,-CF507)</f>
        <v>0</v>
      </c>
      <c r="FM507" s="147">
        <f>PV(0.05,'PV factor'!R238,,-CG507)</f>
        <v>0</v>
      </c>
      <c r="FN507" s="147">
        <f>PV(0.05,'PV factor'!S238,,-CH507)</f>
        <v>0</v>
      </c>
      <c r="FO507" s="147">
        <f>PV(0.05,'PV factor'!T238,,-CI507)</f>
        <v>0</v>
      </c>
      <c r="FP507" s="147">
        <f>PV(0.05,'PV factor'!U238,,-CJ507)</f>
        <v>0</v>
      </c>
      <c r="FQ507" s="147">
        <f>PV(0.05,'PV factor'!V238,,-CK507)</f>
        <v>0</v>
      </c>
      <c r="FR507" s="147">
        <f>PV(0.05,'PV factor'!W238,,-CL507)</f>
        <v>0</v>
      </c>
      <c r="FS507" s="147">
        <f>PV(0.05,'PV factor'!X238,,-CM507)</f>
        <v>0</v>
      </c>
      <c r="FT507" s="147">
        <f>PV(0.05,'PV factor'!Y238,,-CN507)</f>
        <v>0</v>
      </c>
      <c r="FU507" s="147">
        <f>PV(0.05,'PV factor'!Z238,,-CO507)</f>
        <v>0</v>
      </c>
      <c r="FV507" s="147">
        <f>PV(0.05,'PV factor'!AA238,,-CP507)</f>
        <v>0</v>
      </c>
      <c r="FW507" s="147">
        <f>PV(0.05,'PV factor'!AB238,,-CQ507)</f>
        <v>0</v>
      </c>
      <c r="FX507" s="147">
        <f>PV(0.05,'PV factor'!AC238,,-CR507)</f>
        <v>0</v>
      </c>
      <c r="FY507" s="147">
        <f>PV(0.05,'PV factor'!AD238,,-CS507)</f>
        <v>0</v>
      </c>
      <c r="FZ507" s="147">
        <f>PV(0.05,'PV factor'!AE238,,-CT507)</f>
        <v>0</v>
      </c>
      <c r="GA507" s="147">
        <f>PV(0.05,'PV factor'!AF238,,-CU507)</f>
        <v>0</v>
      </c>
      <c r="GB507" s="147">
        <f>PV(0.05,'PV factor'!AG238,,-CV507)</f>
        <v>0</v>
      </c>
      <c r="GC507" s="147">
        <f>PV(0.05,'PV factor'!AH238,,-CW507)</f>
        <v>0</v>
      </c>
      <c r="GD507" s="147">
        <f>PV(0.05,'PV factor'!AI238,,-CX507)</f>
        <v>0</v>
      </c>
      <c r="GE507" s="147">
        <f>PV(0.05,'PV factor'!AJ238,,-CY507)</f>
        <v>0</v>
      </c>
      <c r="GF507" s="147">
        <f>PV(0.05,'PV factor'!AK238,,-CZ507)</f>
        <v>0</v>
      </c>
      <c r="GG507" s="147">
        <f>PV(0.05,'PV factor'!AL238,,-DA507)</f>
        <v>0</v>
      </c>
      <c r="GH507" s="147">
        <f>PV(0.05,'PV factor'!AM238,,-DB507)</f>
        <v>0</v>
      </c>
      <c r="GI507" s="147">
        <f>PV(0.05,'PV factor'!AN238,,-DC507)</f>
        <v>0</v>
      </c>
      <c r="GJ507" s="147">
        <f>PV(0.05,'PV factor'!AO238,,-DD507)</f>
        <v>0</v>
      </c>
      <c r="GK507" s="147">
        <f>PV(0.05,'PV factor'!AP238,,-DE507)</f>
        <v>0</v>
      </c>
      <c r="GL507" s="147">
        <f>PV(0.05,'PV factor'!C238,,-DI507)</f>
        <v>9977.3242630385485</v>
      </c>
      <c r="GM507" s="147">
        <f>PV(0.05,'PV factor'!D238,,-DJ507)</f>
        <v>9502.2135838462364</v>
      </c>
      <c r="GN507" s="147">
        <f>PV(0.05,'PV factor'!E238,,-DK507)</f>
        <v>9049.7272227107023</v>
      </c>
      <c r="GO507" s="147">
        <f>PV(0.05,'PV factor'!F238,,-DL507)</f>
        <v>8618.7878311530476</v>
      </c>
      <c r="GP507" s="147">
        <f>PV(0.05,'PV factor'!G238,,-DM507)</f>
        <v>8208.3693630029047</v>
      </c>
      <c r="GQ507" s="147">
        <f>PV(0.05,'PV factor'!H238,,-DN507)</f>
        <v>7817.4946314313356</v>
      </c>
      <c r="GR507" s="147">
        <f>PV(0.05,'PV factor'!I238,,-DO507)</f>
        <v>7445.2329823155587</v>
      </c>
      <c r="GS507" s="147">
        <f>PV(0.05,'PV factor'!J238,,-DP507)</f>
        <v>7090.6980783957697</v>
      </c>
      <c r="GT507" s="147">
        <f>PV(0.05,'PV factor'!K238,,-DQ507)</f>
        <v>6753.0457889483523</v>
      </c>
      <c r="GU507" s="147">
        <f>PV(0.05,'PV factor'!L238,,-DR507)</f>
        <v>6431.4721799508116</v>
      </c>
      <c r="GV507" s="147">
        <f>PV(0.05,'PV factor'!M238,,-DS507)</f>
        <v>6125.2115999531543</v>
      </c>
      <c r="GW507" s="147">
        <f>PV(0.05,'PV factor'!N238,,-DT507)</f>
        <v>5833.5348570982414</v>
      </c>
      <c r="GX507" s="147">
        <f>PV(0.05,'PV factor'!O238,,-DU507)</f>
        <v>5555.7474829507073</v>
      </c>
      <c r="GY507" s="147">
        <f>PV(0.05,'PV factor'!P238,,-DV507)</f>
        <v>5291.1880790006717</v>
      </c>
      <c r="GZ507" s="147">
        <f>PV(0.05,'PV factor'!Q238,,-DW507)</f>
        <v>5039.2267419054024</v>
      </c>
      <c r="HA507" s="147">
        <f>PV(0.05,'PV factor'!R238,,-DX507)</f>
        <v>4799.2635637194298</v>
      </c>
      <c r="HB507" s="147">
        <f>PV(0.05,'PV factor'!S238,,-DY507)</f>
        <v>4570.7272035423148</v>
      </c>
      <c r="HC507" s="147">
        <f>PV(0.05,'PV factor'!T238,,-DZ507)</f>
        <v>4353.0735271831563</v>
      </c>
      <c r="HD507" s="147">
        <f>PV(0.05,'PV factor'!U238,,-EA507)</f>
        <v>4145.7843116030062</v>
      </c>
      <c r="HE507" s="147">
        <f>PV(0.05,'PV factor'!V238,,-EB507)</f>
        <v>3948.3660110504825</v>
      </c>
      <c r="HF507" s="147">
        <f>PV(0.05,'PV factor'!W238,,-EC507)</f>
        <v>3760.348581952841</v>
      </c>
      <c r="HG507" s="147">
        <f>PV(0.05,'PV factor'!X238,,-ED507)</f>
        <v>3581.2843637646097</v>
      </c>
      <c r="HH507" s="147">
        <f>PV(0.05,'PV factor'!Y238,,-EE507)</f>
        <v>3410.7470131091522</v>
      </c>
      <c r="HI507" s="147">
        <f>PV(0.05,'PV factor'!Z238,,-EF507)</f>
        <v>3248.3304886753831</v>
      </c>
      <c r="HJ507" s="147">
        <f>PV(0.05,'PV factor'!AA238,,-EG507)</f>
        <v>3093.6480844527459</v>
      </c>
      <c r="HK507" s="147">
        <f>PV(0.05,'PV factor'!AB238,,-EH507)</f>
        <v>2946.3315090026149</v>
      </c>
      <c r="HL507" s="147">
        <f>PV(0.05,'PV factor'!AC238,,-EI507)</f>
        <v>2806.0300085739191</v>
      </c>
      <c r="HM507" s="147">
        <f>PV(0.05,'PV factor'!AD238,,-EJ507)</f>
        <v>2672.4095319751605</v>
      </c>
      <c r="HN507" s="147">
        <f>PV(0.05,'PV factor'!AE238,,-EK507)</f>
        <v>2545.1519352144396</v>
      </c>
      <c r="HO507" s="147">
        <f>PV(0.05,'PV factor'!AF238,,-EL507)</f>
        <v>2423.9542240137512</v>
      </c>
      <c r="HP507" s="147">
        <f>PV(0.05,'PV factor'!AG238,,-EM507)</f>
        <v>2308.5278323940488</v>
      </c>
      <c r="HQ507" s="147">
        <f>PV(0.05,'PV factor'!AH238,,-EN507)</f>
        <v>2198.5979356133798</v>
      </c>
      <c r="HR507" s="147">
        <f>PV(0.05,'PV factor'!AI238,,-EO507)</f>
        <v>2093.9027958222664</v>
      </c>
      <c r="HS507" s="147">
        <f>PV(0.05,'PV factor'!AJ238,,-EP507)</f>
        <v>1994.1931388783487</v>
      </c>
      <c r="HT507" s="147">
        <f>PV(0.05,'PV factor'!AK238,,-EQ507)</f>
        <v>1899.2315608365229</v>
      </c>
      <c r="HU507" s="147">
        <f>PV(0.05,'PV factor'!AL238,,-ER507)</f>
        <v>1808.7919627014501</v>
      </c>
      <c r="HV507" s="147">
        <f>PV(0.05,'PV factor'!AM238,,-ES507)</f>
        <v>1722.6590120966196</v>
      </c>
      <c r="HW507" s="147">
        <f>PV(0.05,'PV factor'!AN238,,-ET507)</f>
        <v>1640.6276305682088</v>
      </c>
      <c r="HX507" s="147">
        <f>PV(0.05,'PV factor'!AO238,,-EU507)</f>
        <v>1562.5025053030561</v>
      </c>
      <c r="HY507" s="147">
        <f>PV(0.05,'PV factor'!AP238,,-EV507)</f>
        <v>1488.0976240981486</v>
      </c>
      <c r="HZ507" s="147">
        <f t="shared" si="753"/>
        <v>0</v>
      </c>
      <c r="IA507" s="147">
        <f t="shared" si="754"/>
        <v>80894.365924793266</v>
      </c>
      <c r="IB507" s="401">
        <f t="shared" si="755"/>
        <v>0</v>
      </c>
    </row>
    <row r="508" spans="1:236" s="180" customFormat="1" ht="90" customHeight="1" x14ac:dyDescent="0.25">
      <c r="A508" s="137" t="s">
        <v>1510</v>
      </c>
      <c r="B508" s="138" t="s">
        <v>1511</v>
      </c>
      <c r="C508" s="138" t="s">
        <v>1524</v>
      </c>
      <c r="D508" s="121" t="s">
        <v>73</v>
      </c>
      <c r="E508" s="301" t="s">
        <v>1525</v>
      </c>
      <c r="F508" s="118" t="s">
        <v>1526</v>
      </c>
      <c r="G508" s="118" t="s">
        <v>1527</v>
      </c>
      <c r="H508" s="142" t="s">
        <v>77</v>
      </c>
      <c r="I508" s="118" t="s">
        <v>1522</v>
      </c>
      <c r="J508" s="118">
        <v>5</v>
      </c>
      <c r="K508" s="95" t="s">
        <v>206</v>
      </c>
      <c r="L508" s="142">
        <v>832</v>
      </c>
      <c r="M508" s="142" t="s">
        <v>1528</v>
      </c>
      <c r="N508" s="142" t="s">
        <v>147</v>
      </c>
      <c r="O508" s="142" t="s">
        <v>82</v>
      </c>
      <c r="P508" s="142" t="s">
        <v>280</v>
      </c>
      <c r="Q508" s="112" t="s">
        <v>100</v>
      </c>
      <c r="R508" s="73" t="s">
        <v>162</v>
      </c>
      <c r="S508" s="142" t="s">
        <v>191</v>
      </c>
      <c r="T508" s="142" t="s">
        <v>366</v>
      </c>
      <c r="U508" s="142" t="s">
        <v>87</v>
      </c>
      <c r="V508" s="117">
        <v>0.92400000000000004</v>
      </c>
      <c r="W508" s="136">
        <v>23623</v>
      </c>
      <c r="X508" s="136">
        <v>0</v>
      </c>
      <c r="Y508" s="136">
        <v>23623</v>
      </c>
      <c r="Z508" s="136">
        <v>0</v>
      </c>
      <c r="AA508" s="136">
        <v>0</v>
      </c>
      <c r="AB508" s="136">
        <v>0</v>
      </c>
      <c r="AC508" s="136">
        <v>0</v>
      </c>
      <c r="AD508" s="136">
        <v>0</v>
      </c>
      <c r="AE508" s="139">
        <v>0</v>
      </c>
      <c r="AF508" s="139">
        <v>0</v>
      </c>
      <c r="AG508" s="139">
        <v>0</v>
      </c>
      <c r="AH508" s="139">
        <v>0</v>
      </c>
      <c r="AI508" s="116" t="s">
        <v>88</v>
      </c>
      <c r="AJ508" s="136">
        <v>72</v>
      </c>
      <c r="AK508" s="136">
        <v>72</v>
      </c>
      <c r="AL508" s="136">
        <v>0</v>
      </c>
      <c r="AM508" s="136">
        <v>0</v>
      </c>
      <c r="AN508" s="136">
        <v>0</v>
      </c>
      <c r="AO508" s="136">
        <v>0</v>
      </c>
      <c r="AP508" s="136">
        <v>0</v>
      </c>
      <c r="AQ508" s="139">
        <v>0</v>
      </c>
      <c r="AR508" s="139">
        <v>0</v>
      </c>
      <c r="AS508" s="139">
        <v>0</v>
      </c>
      <c r="AT508" s="139">
        <v>0</v>
      </c>
      <c r="AU508" s="118" t="s">
        <v>1529</v>
      </c>
      <c r="AV508" s="230">
        <f t="shared" si="721"/>
        <v>1</v>
      </c>
      <c r="AW508" s="230">
        <f t="shared" si="722"/>
        <v>0</v>
      </c>
      <c r="AX508" s="230" t="str">
        <f t="shared" si="723"/>
        <v>D1</v>
      </c>
      <c r="AY508" s="141">
        <f t="shared" si="724"/>
        <v>9</v>
      </c>
      <c r="AZ508" s="70">
        <f t="shared" si="725"/>
        <v>1</v>
      </c>
      <c r="BA508" s="70">
        <f t="shared" si="726"/>
        <v>1</v>
      </c>
      <c r="BB508" s="70">
        <f t="shared" si="727"/>
        <v>1</v>
      </c>
      <c r="BC508" s="70">
        <f t="shared" si="728"/>
        <v>1</v>
      </c>
      <c r="BD508" s="70">
        <f t="shared" si="729"/>
        <v>1</v>
      </c>
      <c r="BE508" s="70">
        <f t="shared" si="730"/>
        <v>1</v>
      </c>
      <c r="BF508" s="70">
        <f t="shared" si="731"/>
        <v>1</v>
      </c>
      <c r="BG508" s="71">
        <f t="shared" si="732"/>
        <v>0</v>
      </c>
      <c r="BH508" s="71">
        <f t="shared" si="733"/>
        <v>1</v>
      </c>
      <c r="BI508" s="71">
        <f t="shared" si="734"/>
        <v>0</v>
      </c>
      <c r="BJ508" s="71">
        <f t="shared" si="735"/>
        <v>1</v>
      </c>
      <c r="BK508" s="71">
        <f t="shared" si="736"/>
        <v>0</v>
      </c>
      <c r="BL508" s="70">
        <f t="shared" si="737"/>
        <v>1</v>
      </c>
      <c r="BM508" s="70">
        <f t="shared" si="738"/>
        <v>1</v>
      </c>
      <c r="BN508" s="70">
        <f t="shared" si="739"/>
        <v>1</v>
      </c>
      <c r="BO508" s="70">
        <f t="shared" si="740"/>
        <v>0</v>
      </c>
      <c r="BP508" s="144">
        <f t="shared" si="741"/>
        <v>23695</v>
      </c>
      <c r="BQ508" s="144">
        <f t="shared" si="742"/>
        <v>0</v>
      </c>
      <c r="BR508" s="144">
        <f t="shared" si="743"/>
        <v>0</v>
      </c>
      <c r="BS508" s="144">
        <f t="shared" si="744"/>
        <v>0</v>
      </c>
      <c r="BT508" s="144">
        <f t="shared" si="745"/>
        <v>0</v>
      </c>
      <c r="BU508" s="144">
        <f t="shared" si="746"/>
        <v>0</v>
      </c>
      <c r="BV508" s="144">
        <f t="shared" si="747"/>
        <v>0</v>
      </c>
      <c r="BW508" s="144">
        <f t="shared" si="748"/>
        <v>0</v>
      </c>
      <c r="BX508" s="144">
        <f t="shared" si="749"/>
        <v>0</v>
      </c>
      <c r="BY508" s="144">
        <f t="shared" si="750"/>
        <v>0</v>
      </c>
      <c r="BZ508" s="9">
        <v>0</v>
      </c>
      <c r="CA508" s="9">
        <v>0</v>
      </c>
      <c r="CB508" s="9">
        <v>0</v>
      </c>
      <c r="CC508" s="9">
        <v>0</v>
      </c>
      <c r="CD508" s="9">
        <v>0</v>
      </c>
      <c r="CE508" s="9">
        <v>0</v>
      </c>
      <c r="CF508" s="9">
        <v>0</v>
      </c>
      <c r="CG508" s="9">
        <v>0</v>
      </c>
      <c r="CH508" s="9">
        <v>0</v>
      </c>
      <c r="CI508" s="9">
        <v>0</v>
      </c>
      <c r="CJ508" s="9">
        <v>0</v>
      </c>
      <c r="CK508" s="9">
        <v>0</v>
      </c>
      <c r="CL508" s="9">
        <v>0</v>
      </c>
      <c r="CM508" s="9">
        <v>0</v>
      </c>
      <c r="CN508" s="9">
        <v>0</v>
      </c>
      <c r="CO508" s="9">
        <v>0</v>
      </c>
      <c r="CP508" s="9">
        <v>0</v>
      </c>
      <c r="CQ508" s="9">
        <v>0</v>
      </c>
      <c r="CR508" s="9">
        <v>0</v>
      </c>
      <c r="CS508" s="9">
        <v>0</v>
      </c>
      <c r="CT508" s="9">
        <v>0</v>
      </c>
      <c r="CU508" s="9">
        <v>0</v>
      </c>
      <c r="CV508" s="9">
        <v>0</v>
      </c>
      <c r="CW508" s="9">
        <v>0</v>
      </c>
      <c r="CX508" s="9">
        <v>0</v>
      </c>
      <c r="CY508" s="9">
        <v>0</v>
      </c>
      <c r="CZ508" s="9">
        <v>0</v>
      </c>
      <c r="DA508" s="9">
        <v>0</v>
      </c>
      <c r="DB508" s="9">
        <v>0</v>
      </c>
      <c r="DC508" s="9">
        <v>0</v>
      </c>
      <c r="DD508" s="9">
        <v>0</v>
      </c>
      <c r="DE508" s="9">
        <v>0</v>
      </c>
      <c r="DF508" s="9">
        <v>0</v>
      </c>
      <c r="DG508" s="144">
        <f t="shared" si="751"/>
        <v>832</v>
      </c>
      <c r="DH508" s="144">
        <f t="shared" ref="DH508:EW508" si="811">DG508</f>
        <v>832</v>
      </c>
      <c r="DI508" s="144">
        <f t="shared" si="811"/>
        <v>832</v>
      </c>
      <c r="DJ508" s="144">
        <f t="shared" si="811"/>
        <v>832</v>
      </c>
      <c r="DK508" s="144">
        <f t="shared" si="811"/>
        <v>832</v>
      </c>
      <c r="DL508" s="144">
        <f t="shared" si="811"/>
        <v>832</v>
      </c>
      <c r="DM508" s="144">
        <f t="shared" si="811"/>
        <v>832</v>
      </c>
      <c r="DN508" s="144">
        <f t="shared" si="811"/>
        <v>832</v>
      </c>
      <c r="DO508" s="144">
        <f t="shared" si="811"/>
        <v>832</v>
      </c>
      <c r="DP508" s="144">
        <f t="shared" si="811"/>
        <v>832</v>
      </c>
      <c r="DQ508" s="144">
        <f t="shared" si="811"/>
        <v>832</v>
      </c>
      <c r="DR508" s="144">
        <f t="shared" si="811"/>
        <v>832</v>
      </c>
      <c r="DS508" s="144">
        <f t="shared" si="811"/>
        <v>832</v>
      </c>
      <c r="DT508" s="144">
        <f t="shared" si="811"/>
        <v>832</v>
      </c>
      <c r="DU508" s="144">
        <f t="shared" si="811"/>
        <v>832</v>
      </c>
      <c r="DV508" s="144">
        <f t="shared" si="811"/>
        <v>832</v>
      </c>
      <c r="DW508" s="144">
        <f t="shared" si="811"/>
        <v>832</v>
      </c>
      <c r="DX508" s="144">
        <f t="shared" si="811"/>
        <v>832</v>
      </c>
      <c r="DY508" s="144">
        <f t="shared" si="811"/>
        <v>832</v>
      </c>
      <c r="DZ508" s="144">
        <f t="shared" si="811"/>
        <v>832</v>
      </c>
      <c r="EA508" s="144">
        <f t="shared" si="811"/>
        <v>832</v>
      </c>
      <c r="EB508" s="144">
        <f t="shared" si="811"/>
        <v>832</v>
      </c>
      <c r="EC508" s="144">
        <f t="shared" si="811"/>
        <v>832</v>
      </c>
      <c r="ED508" s="144">
        <f t="shared" si="811"/>
        <v>832</v>
      </c>
      <c r="EE508" s="144">
        <f t="shared" si="811"/>
        <v>832</v>
      </c>
      <c r="EF508" s="144">
        <f t="shared" si="811"/>
        <v>832</v>
      </c>
      <c r="EG508" s="144">
        <f t="shared" si="811"/>
        <v>832</v>
      </c>
      <c r="EH508" s="144">
        <f t="shared" si="811"/>
        <v>832</v>
      </c>
      <c r="EI508" s="144">
        <f t="shared" si="811"/>
        <v>832</v>
      </c>
      <c r="EJ508" s="144">
        <f t="shared" si="811"/>
        <v>832</v>
      </c>
      <c r="EK508" s="144">
        <f t="shared" si="811"/>
        <v>832</v>
      </c>
      <c r="EL508" s="144">
        <f t="shared" si="811"/>
        <v>832</v>
      </c>
      <c r="EM508" s="144">
        <f t="shared" si="811"/>
        <v>832</v>
      </c>
      <c r="EN508" s="144">
        <f t="shared" si="811"/>
        <v>832</v>
      </c>
      <c r="EO508" s="144">
        <f t="shared" si="811"/>
        <v>832</v>
      </c>
      <c r="EP508" s="144">
        <f t="shared" si="811"/>
        <v>832</v>
      </c>
      <c r="EQ508" s="144">
        <f t="shared" si="811"/>
        <v>832</v>
      </c>
      <c r="ER508" s="144">
        <f t="shared" si="811"/>
        <v>832</v>
      </c>
      <c r="ES508" s="144">
        <f t="shared" si="811"/>
        <v>832</v>
      </c>
      <c r="ET508" s="144">
        <f t="shared" si="811"/>
        <v>832</v>
      </c>
      <c r="EU508" s="144">
        <f t="shared" si="811"/>
        <v>832</v>
      </c>
      <c r="EV508" s="144">
        <f t="shared" si="811"/>
        <v>832</v>
      </c>
      <c r="EW508" s="144">
        <f t="shared" si="811"/>
        <v>832</v>
      </c>
      <c r="EX508" s="147">
        <f>PV(0.05,'PV factor'!C228,,-BR508)</f>
        <v>0</v>
      </c>
      <c r="EY508" s="147">
        <f>PV(0.05,'PV factor'!D228,,-BS508)</f>
        <v>0</v>
      </c>
      <c r="EZ508" s="147">
        <f>PV(0.05,'PV factor'!E228,,-BT508)</f>
        <v>0</v>
      </c>
      <c r="FA508" s="147">
        <f>PV(0.05,'PV factor'!F228,,-BU508)</f>
        <v>0</v>
      </c>
      <c r="FB508" s="147">
        <f>PV(0.05,'PV factor'!G228,,-BV508)</f>
        <v>0</v>
      </c>
      <c r="FC508" s="147">
        <f>PV(0.05,'PV factor'!H228,,-BW508)</f>
        <v>0</v>
      </c>
      <c r="FD508" s="147">
        <f>PV(0.05,'PV factor'!I228,,-BX508)</f>
        <v>0</v>
      </c>
      <c r="FE508" s="147">
        <f>PV(0.05,'PV factor'!J228,,-BY508)</f>
        <v>0</v>
      </c>
      <c r="FF508" s="147">
        <f>PV(0.05,'PV factor'!K228,,-BZ508)</f>
        <v>0</v>
      </c>
      <c r="FG508" s="147">
        <f>PV(0.05,'PV factor'!L228,,-CA508)</f>
        <v>0</v>
      </c>
      <c r="FH508" s="147">
        <f>PV(0.05,'PV factor'!M228,,-CB508)</f>
        <v>0</v>
      </c>
      <c r="FI508" s="147">
        <f>PV(0.05,'PV factor'!N228,,-CC508)</f>
        <v>0</v>
      </c>
      <c r="FJ508" s="147">
        <f>PV(0.05,'PV factor'!O228,,-CD508)</f>
        <v>0</v>
      </c>
      <c r="FK508" s="147">
        <f>PV(0.05,'PV factor'!P228,,-CE508)</f>
        <v>0</v>
      </c>
      <c r="FL508" s="147">
        <f>PV(0.05,'PV factor'!Q228,,-CF508)</f>
        <v>0</v>
      </c>
      <c r="FM508" s="147">
        <f>PV(0.05,'PV factor'!R228,,-CG508)</f>
        <v>0</v>
      </c>
      <c r="FN508" s="147">
        <f>PV(0.05,'PV factor'!S228,,-CH508)</f>
        <v>0</v>
      </c>
      <c r="FO508" s="147">
        <f>PV(0.05,'PV factor'!T228,,-CI508)</f>
        <v>0</v>
      </c>
      <c r="FP508" s="147">
        <f>PV(0.05,'PV factor'!U228,,-CJ508)</f>
        <v>0</v>
      </c>
      <c r="FQ508" s="147">
        <f>PV(0.05,'PV factor'!V228,,-CK508)</f>
        <v>0</v>
      </c>
      <c r="FR508" s="147">
        <f>PV(0.05,'PV factor'!W228,,-CL508)</f>
        <v>0</v>
      </c>
      <c r="FS508" s="147">
        <f>PV(0.05,'PV factor'!X228,,-CM508)</f>
        <v>0</v>
      </c>
      <c r="FT508" s="147">
        <f>PV(0.05,'PV factor'!Y228,,-CN508)</f>
        <v>0</v>
      </c>
      <c r="FU508" s="147">
        <f>PV(0.05,'PV factor'!Z228,,-CO508)</f>
        <v>0</v>
      </c>
      <c r="FV508" s="147">
        <f>PV(0.05,'PV factor'!AA228,,-CP508)</f>
        <v>0</v>
      </c>
      <c r="FW508" s="147">
        <f>PV(0.05,'PV factor'!AB228,,-CQ508)</f>
        <v>0</v>
      </c>
      <c r="FX508" s="147">
        <f>PV(0.05,'PV factor'!AC228,,-CR508)</f>
        <v>0</v>
      </c>
      <c r="FY508" s="147">
        <f>PV(0.05,'PV factor'!AD228,,-CS508)</f>
        <v>0</v>
      </c>
      <c r="FZ508" s="147">
        <f>PV(0.05,'PV factor'!AE228,,-CT508)</f>
        <v>0</v>
      </c>
      <c r="GA508" s="147">
        <f>PV(0.05,'PV factor'!AF228,,-CU508)</f>
        <v>0</v>
      </c>
      <c r="GB508" s="147">
        <f>PV(0.05,'PV factor'!AG228,,-CV508)</f>
        <v>0</v>
      </c>
      <c r="GC508" s="147">
        <f>PV(0.05,'PV factor'!AH228,,-CW508)</f>
        <v>0</v>
      </c>
      <c r="GD508" s="147">
        <f>PV(0.05,'PV factor'!AI228,,-CX508)</f>
        <v>0</v>
      </c>
      <c r="GE508" s="147">
        <f>PV(0.05,'PV factor'!AJ228,,-CY508)</f>
        <v>0</v>
      </c>
      <c r="GF508" s="147">
        <f>PV(0.05,'PV factor'!AK228,,-CZ508)</f>
        <v>0</v>
      </c>
      <c r="GG508" s="147">
        <f>PV(0.05,'PV factor'!AL228,,-DA508)</f>
        <v>0</v>
      </c>
      <c r="GH508" s="147">
        <f>PV(0.05,'PV factor'!AM228,,-DB508)</f>
        <v>0</v>
      </c>
      <c r="GI508" s="147">
        <f>PV(0.05,'PV factor'!AN228,,-DC508)</f>
        <v>0</v>
      </c>
      <c r="GJ508" s="147">
        <f>PV(0.05,'PV factor'!AO228,,-DD508)</f>
        <v>0</v>
      </c>
      <c r="GK508" s="147">
        <f>PV(0.05,'PV factor'!AP228,,-DE508)</f>
        <v>0</v>
      </c>
      <c r="GL508" s="147">
        <f>PV(0.05,'PV factor'!C228,,-DI508)</f>
        <v>754.64852607709747</v>
      </c>
      <c r="GM508" s="147">
        <f>PV(0.05,'PV factor'!D228,,-DJ508)</f>
        <v>718.71288197818797</v>
      </c>
      <c r="GN508" s="147">
        <f>PV(0.05,'PV factor'!E228,,-DK508)</f>
        <v>684.48845902684582</v>
      </c>
      <c r="GO508" s="147">
        <f>PV(0.05,'PV factor'!F228,,-DL508)</f>
        <v>651.8937705017579</v>
      </c>
      <c r="GP508" s="147">
        <f>PV(0.05,'PV factor'!G228,,-DM508)</f>
        <v>620.85121000167419</v>
      </c>
      <c r="GQ508" s="147">
        <f>PV(0.05,'PV factor'!H228,,-DN508)</f>
        <v>591.28686666826104</v>
      </c>
      <c r="GR508" s="147">
        <f>PV(0.05,'PV factor'!I228,,-DO508)</f>
        <v>563.13034920786777</v>
      </c>
      <c r="GS508" s="147">
        <f>PV(0.05,'PV factor'!J228,,-DP508)</f>
        <v>536.31461829320733</v>
      </c>
      <c r="GT508" s="147">
        <f>PV(0.05,'PV factor'!K228,,-DQ508)</f>
        <v>510.77582694591177</v>
      </c>
      <c r="GU508" s="147">
        <f>PV(0.05,'PV factor'!L228,,-DR508)</f>
        <v>486.45316851991589</v>
      </c>
      <c r="GV508" s="147">
        <f>PV(0.05,'PV factor'!M228,,-DS508)</f>
        <v>463.28873192372953</v>
      </c>
      <c r="GW508" s="147">
        <f>PV(0.05,'PV factor'!N228,,-DT508)</f>
        <v>441.2273637368852</v>
      </c>
      <c r="GX508" s="147">
        <f>PV(0.05,'PV factor'!O228,,-DU508)</f>
        <v>420.21653689227168</v>
      </c>
      <c r="GY508" s="147">
        <f>PV(0.05,'PV factor'!P228,,-DV508)</f>
        <v>400.20622561168722</v>
      </c>
      <c r="GZ508" s="147">
        <f>PV(0.05,'PV factor'!Q228,,-DW508)</f>
        <v>381.148786296845</v>
      </c>
      <c r="HA508" s="147">
        <f>PV(0.05,'PV factor'!R228,,-DX508)</f>
        <v>362.99884409223324</v>
      </c>
      <c r="HB508" s="147">
        <f>PV(0.05,'PV factor'!S228,,-DY508)</f>
        <v>345.71318484974597</v>
      </c>
      <c r="HC508" s="147">
        <f>PV(0.05,'PV factor'!T228,,-DZ508)</f>
        <v>329.25065223785333</v>
      </c>
      <c r="HD508" s="147">
        <f>PV(0.05,'PV factor'!U228,,-EA508)</f>
        <v>313.57204975033648</v>
      </c>
      <c r="HE508" s="147">
        <f>PV(0.05,'PV factor'!V228,,-EB508)</f>
        <v>298.64004738127284</v>
      </c>
      <c r="HF508" s="147">
        <f>PV(0.05,'PV factor'!W228,,-EC508)</f>
        <v>284.41909274406942</v>
      </c>
      <c r="HG508" s="147">
        <f>PV(0.05,'PV factor'!X228,,-ED508)</f>
        <v>270.87532642292319</v>
      </c>
      <c r="HH508" s="147">
        <f>PV(0.05,'PV factor'!Y228,,-EE508)</f>
        <v>257.976501355165</v>
      </c>
      <c r="HI508" s="147">
        <f>PV(0.05,'PV factor'!Z228,,-EF508)</f>
        <v>245.69190605253806</v>
      </c>
      <c r="HJ508" s="147">
        <f>PV(0.05,'PV factor'!AA228,,-EG508)</f>
        <v>233.99229147860768</v>
      </c>
      <c r="HK508" s="147">
        <f>PV(0.05,'PV factor'!AB228,,-EH508)</f>
        <v>222.84980140819778</v>
      </c>
      <c r="HL508" s="147">
        <f>PV(0.05,'PV factor'!AC228,,-EI508)</f>
        <v>212.23790610304553</v>
      </c>
      <c r="HM508" s="147">
        <f>PV(0.05,'PV factor'!AD228,,-EJ508)</f>
        <v>202.13133914575761</v>
      </c>
      <c r="HN508" s="147">
        <f>PV(0.05,'PV factor'!AE228,,-EK508)</f>
        <v>192.50603728167397</v>
      </c>
      <c r="HO508" s="147">
        <f>PV(0.05,'PV factor'!AF228,,-EL508)</f>
        <v>183.3390831254037</v>
      </c>
      <c r="HP508" s="147">
        <f>PV(0.05,'PV factor'!AG228,,-EM508)</f>
        <v>174.60865059562261</v>
      </c>
      <c r="HQ508" s="147">
        <f>PV(0.05,'PV factor'!AH228,,-EN508)</f>
        <v>166.293952948212</v>
      </c>
      <c r="HR508" s="147">
        <f>PV(0.05,'PV factor'!AI228,,-EO508)</f>
        <v>158.37519328401143</v>
      </c>
      <c r="HS508" s="147">
        <f>PV(0.05,'PV factor'!AJ228,,-EP508)</f>
        <v>150.8335174133442</v>
      </c>
      <c r="HT508" s="147">
        <f>PV(0.05,'PV factor'!AK228,,-EQ508)</f>
        <v>143.65096896508973</v>
      </c>
      <c r="HU508" s="147">
        <f>PV(0.05,'PV factor'!AL228,,-ER508)</f>
        <v>136.81044663341876</v>
      </c>
      <c r="HV508" s="147">
        <f>PV(0.05,'PV factor'!AM228,,-ES508)</f>
        <v>130.29566346039886</v>
      </c>
      <c r="HW508" s="147">
        <f>PV(0.05,'PV factor'!AN228,,-ET508)</f>
        <v>124.09110805752269</v>
      </c>
      <c r="HX508" s="147">
        <f>PV(0.05,'PV factor'!AO228,,-EU508)</f>
        <v>118.18200767383115</v>
      </c>
      <c r="HY508" s="147">
        <f>PV(0.05,'PV factor'!AP228,,-EV508)</f>
        <v>112.55429302269633</v>
      </c>
      <c r="HZ508" s="147">
        <f t="shared" si="753"/>
        <v>0</v>
      </c>
      <c r="IA508" s="147">
        <f t="shared" si="754"/>
        <v>3430.5948475855635</v>
      </c>
      <c r="IB508" s="401">
        <f t="shared" si="755"/>
        <v>0</v>
      </c>
    </row>
    <row r="509" spans="1:236" s="180" customFormat="1" ht="90" customHeight="1" x14ac:dyDescent="0.25">
      <c r="A509" s="137" t="s">
        <v>1510</v>
      </c>
      <c r="B509" s="138" t="s">
        <v>1511</v>
      </c>
      <c r="C509" s="138" t="s">
        <v>1575</v>
      </c>
      <c r="D509" s="142" t="s">
        <v>73</v>
      </c>
      <c r="E509" s="138" t="s">
        <v>1576</v>
      </c>
      <c r="F509" s="118" t="s">
        <v>1577</v>
      </c>
      <c r="G509" s="118" t="s">
        <v>1578</v>
      </c>
      <c r="H509" s="142" t="s">
        <v>77</v>
      </c>
      <c r="I509" s="118" t="s">
        <v>1565</v>
      </c>
      <c r="J509" s="118">
        <v>10</v>
      </c>
      <c r="K509" s="227" t="s">
        <v>94</v>
      </c>
      <c r="L509" s="142"/>
      <c r="M509" s="142"/>
      <c r="N509" s="142" t="s">
        <v>81</v>
      </c>
      <c r="O509" s="73" t="s">
        <v>106</v>
      </c>
      <c r="P509" s="142" t="s">
        <v>169</v>
      </c>
      <c r="Q509" s="112" t="s">
        <v>100</v>
      </c>
      <c r="R509" s="73" t="s">
        <v>162</v>
      </c>
      <c r="S509" s="142" t="s">
        <v>99</v>
      </c>
      <c r="T509" s="142" t="s">
        <v>366</v>
      </c>
      <c r="U509" s="142" t="s">
        <v>87</v>
      </c>
      <c r="V509" s="117">
        <v>1</v>
      </c>
      <c r="W509" s="135">
        <v>18265.080000000002</v>
      </c>
      <c r="X509" s="134">
        <v>0</v>
      </c>
      <c r="Y509" s="134">
        <v>18265.080000000002</v>
      </c>
      <c r="Z509" s="134">
        <v>0</v>
      </c>
      <c r="AA509" s="134">
        <v>0</v>
      </c>
      <c r="AB509" s="134">
        <v>0</v>
      </c>
      <c r="AC509" s="134">
        <v>0</v>
      </c>
      <c r="AD509" s="134">
        <v>0</v>
      </c>
      <c r="AE509" s="139">
        <v>0</v>
      </c>
      <c r="AF509" s="139">
        <v>0</v>
      </c>
      <c r="AG509" s="139">
        <v>0</v>
      </c>
      <c r="AH509" s="139">
        <v>0</v>
      </c>
      <c r="AI509" s="116" t="s">
        <v>88</v>
      </c>
      <c r="AJ509" s="136">
        <v>0</v>
      </c>
      <c r="AK509" s="136">
        <v>0</v>
      </c>
      <c r="AL509" s="136">
        <v>0</v>
      </c>
      <c r="AM509" s="136">
        <v>0</v>
      </c>
      <c r="AN509" s="136">
        <v>0</v>
      </c>
      <c r="AO509" s="136">
        <v>0</v>
      </c>
      <c r="AP509" s="136">
        <v>0</v>
      </c>
      <c r="AQ509" s="139">
        <v>0</v>
      </c>
      <c r="AR509" s="139">
        <v>0</v>
      </c>
      <c r="AS509" s="139">
        <v>0</v>
      </c>
      <c r="AT509" s="139">
        <v>0</v>
      </c>
      <c r="AU509" s="122"/>
      <c r="AV509" s="230">
        <f t="shared" si="721"/>
        <v>1</v>
      </c>
      <c r="AW509" s="230">
        <f t="shared" si="722"/>
        <v>0</v>
      </c>
      <c r="AX509" s="230" t="str">
        <f t="shared" si="723"/>
        <v>C7</v>
      </c>
      <c r="AY509" s="141">
        <f t="shared" si="724"/>
        <v>9</v>
      </c>
      <c r="AZ509" s="70">
        <f t="shared" si="725"/>
        <v>1</v>
      </c>
      <c r="BA509" s="70">
        <f t="shared" si="726"/>
        <v>1</v>
      </c>
      <c r="BB509" s="70">
        <f t="shared" si="727"/>
        <v>1</v>
      </c>
      <c r="BC509" s="70">
        <f t="shared" si="728"/>
        <v>1</v>
      </c>
      <c r="BD509" s="70">
        <f t="shared" si="729"/>
        <v>1</v>
      </c>
      <c r="BE509" s="70">
        <f t="shared" si="730"/>
        <v>1</v>
      </c>
      <c r="BF509" s="70">
        <f t="shared" si="731"/>
        <v>1</v>
      </c>
      <c r="BG509" s="71">
        <f t="shared" si="732"/>
        <v>0</v>
      </c>
      <c r="BH509" s="71">
        <f t="shared" si="733"/>
        <v>1</v>
      </c>
      <c r="BI509" s="71">
        <f t="shared" si="734"/>
        <v>0</v>
      </c>
      <c r="BJ509" s="71">
        <f t="shared" si="735"/>
        <v>0</v>
      </c>
      <c r="BK509" s="71">
        <f t="shared" si="736"/>
        <v>1</v>
      </c>
      <c r="BL509" s="70">
        <f t="shared" si="737"/>
        <v>1</v>
      </c>
      <c r="BM509" s="70">
        <f t="shared" si="738"/>
        <v>1</v>
      </c>
      <c r="BN509" s="70">
        <f t="shared" si="739"/>
        <v>1</v>
      </c>
      <c r="BO509" s="70">
        <f t="shared" si="740"/>
        <v>0</v>
      </c>
      <c r="BP509" s="144">
        <f t="shared" si="741"/>
        <v>18265.080000000002</v>
      </c>
      <c r="BQ509" s="144">
        <f t="shared" si="742"/>
        <v>0</v>
      </c>
      <c r="BR509" s="144">
        <f t="shared" si="743"/>
        <v>0</v>
      </c>
      <c r="BS509" s="144">
        <f t="shared" si="744"/>
        <v>0</v>
      </c>
      <c r="BT509" s="144">
        <f t="shared" si="745"/>
        <v>0</v>
      </c>
      <c r="BU509" s="144">
        <f t="shared" si="746"/>
        <v>0</v>
      </c>
      <c r="BV509" s="144">
        <f t="shared" si="747"/>
        <v>0</v>
      </c>
      <c r="BW509" s="144">
        <f t="shared" si="748"/>
        <v>0</v>
      </c>
      <c r="BX509" s="144">
        <f t="shared" si="749"/>
        <v>0</v>
      </c>
      <c r="BY509" s="144">
        <f t="shared" si="750"/>
        <v>0</v>
      </c>
      <c r="BZ509" s="9">
        <v>0</v>
      </c>
      <c r="CA509" s="9">
        <v>0</v>
      </c>
      <c r="CB509" s="9">
        <v>0</v>
      </c>
      <c r="CC509" s="9">
        <v>0</v>
      </c>
      <c r="CD509" s="9">
        <v>0</v>
      </c>
      <c r="CE509" s="9">
        <v>0</v>
      </c>
      <c r="CF509" s="9">
        <v>0</v>
      </c>
      <c r="CG509" s="9">
        <v>0</v>
      </c>
      <c r="CH509" s="9">
        <v>0</v>
      </c>
      <c r="CI509" s="9">
        <v>0</v>
      </c>
      <c r="CJ509" s="9">
        <v>0</v>
      </c>
      <c r="CK509" s="9">
        <v>0</v>
      </c>
      <c r="CL509" s="9">
        <v>0</v>
      </c>
      <c r="CM509" s="9">
        <v>0</v>
      </c>
      <c r="CN509" s="9">
        <v>0</v>
      </c>
      <c r="CO509" s="9">
        <v>0</v>
      </c>
      <c r="CP509" s="9">
        <v>0</v>
      </c>
      <c r="CQ509" s="9">
        <v>0</v>
      </c>
      <c r="CR509" s="9">
        <v>0</v>
      </c>
      <c r="CS509" s="9">
        <v>0</v>
      </c>
      <c r="CT509" s="9">
        <v>0</v>
      </c>
      <c r="CU509" s="9">
        <v>0</v>
      </c>
      <c r="CV509" s="9">
        <v>0</v>
      </c>
      <c r="CW509" s="9">
        <v>0</v>
      </c>
      <c r="CX509" s="9">
        <v>0</v>
      </c>
      <c r="CY509" s="9">
        <v>0</v>
      </c>
      <c r="CZ509" s="9">
        <v>0</v>
      </c>
      <c r="DA509" s="9">
        <v>0</v>
      </c>
      <c r="DB509" s="9">
        <v>0</v>
      </c>
      <c r="DC509" s="9">
        <v>0</v>
      </c>
      <c r="DD509" s="9">
        <v>0</v>
      </c>
      <c r="DE509" s="9">
        <v>0</v>
      </c>
      <c r="DF509" s="9">
        <v>0</v>
      </c>
      <c r="DG509" s="144">
        <f t="shared" si="751"/>
        <v>0</v>
      </c>
      <c r="DH509" s="144">
        <f t="shared" ref="DH509:EW509" si="812">DG509</f>
        <v>0</v>
      </c>
      <c r="DI509" s="144">
        <f t="shared" si="812"/>
        <v>0</v>
      </c>
      <c r="DJ509" s="144">
        <f t="shared" si="812"/>
        <v>0</v>
      </c>
      <c r="DK509" s="144">
        <f t="shared" si="812"/>
        <v>0</v>
      </c>
      <c r="DL509" s="144">
        <f t="shared" si="812"/>
        <v>0</v>
      </c>
      <c r="DM509" s="144">
        <f t="shared" si="812"/>
        <v>0</v>
      </c>
      <c r="DN509" s="144">
        <f t="shared" si="812"/>
        <v>0</v>
      </c>
      <c r="DO509" s="144">
        <f t="shared" si="812"/>
        <v>0</v>
      </c>
      <c r="DP509" s="144">
        <f t="shared" si="812"/>
        <v>0</v>
      </c>
      <c r="DQ509" s="144">
        <f t="shared" si="812"/>
        <v>0</v>
      </c>
      <c r="DR509" s="144">
        <f t="shared" si="812"/>
        <v>0</v>
      </c>
      <c r="DS509" s="144">
        <f t="shared" si="812"/>
        <v>0</v>
      </c>
      <c r="DT509" s="144">
        <f t="shared" si="812"/>
        <v>0</v>
      </c>
      <c r="DU509" s="144">
        <f t="shared" si="812"/>
        <v>0</v>
      </c>
      <c r="DV509" s="144">
        <f t="shared" si="812"/>
        <v>0</v>
      </c>
      <c r="DW509" s="144">
        <f t="shared" si="812"/>
        <v>0</v>
      </c>
      <c r="DX509" s="144">
        <f t="shared" si="812"/>
        <v>0</v>
      </c>
      <c r="DY509" s="144">
        <f t="shared" si="812"/>
        <v>0</v>
      </c>
      <c r="DZ509" s="144">
        <f t="shared" si="812"/>
        <v>0</v>
      </c>
      <c r="EA509" s="144">
        <f t="shared" si="812"/>
        <v>0</v>
      </c>
      <c r="EB509" s="144">
        <f t="shared" si="812"/>
        <v>0</v>
      </c>
      <c r="EC509" s="144">
        <f t="shared" si="812"/>
        <v>0</v>
      </c>
      <c r="ED509" s="144">
        <f t="shared" si="812"/>
        <v>0</v>
      </c>
      <c r="EE509" s="144">
        <f t="shared" si="812"/>
        <v>0</v>
      </c>
      <c r="EF509" s="144">
        <f t="shared" si="812"/>
        <v>0</v>
      </c>
      <c r="EG509" s="144">
        <f t="shared" si="812"/>
        <v>0</v>
      </c>
      <c r="EH509" s="144">
        <f t="shared" si="812"/>
        <v>0</v>
      </c>
      <c r="EI509" s="144">
        <f t="shared" si="812"/>
        <v>0</v>
      </c>
      <c r="EJ509" s="144">
        <f t="shared" si="812"/>
        <v>0</v>
      </c>
      <c r="EK509" s="144">
        <f t="shared" si="812"/>
        <v>0</v>
      </c>
      <c r="EL509" s="144">
        <f t="shared" si="812"/>
        <v>0</v>
      </c>
      <c r="EM509" s="144">
        <f t="shared" si="812"/>
        <v>0</v>
      </c>
      <c r="EN509" s="144">
        <f t="shared" si="812"/>
        <v>0</v>
      </c>
      <c r="EO509" s="144">
        <f t="shared" si="812"/>
        <v>0</v>
      </c>
      <c r="EP509" s="144">
        <f t="shared" si="812"/>
        <v>0</v>
      </c>
      <c r="EQ509" s="144">
        <f t="shared" si="812"/>
        <v>0</v>
      </c>
      <c r="ER509" s="144">
        <f t="shared" si="812"/>
        <v>0</v>
      </c>
      <c r="ES509" s="144">
        <f t="shared" si="812"/>
        <v>0</v>
      </c>
      <c r="ET509" s="144">
        <f t="shared" si="812"/>
        <v>0</v>
      </c>
      <c r="EU509" s="144">
        <f t="shared" si="812"/>
        <v>0</v>
      </c>
      <c r="EV509" s="144">
        <f t="shared" si="812"/>
        <v>0</v>
      </c>
      <c r="EW509" s="144">
        <f t="shared" si="812"/>
        <v>0</v>
      </c>
      <c r="EX509" s="147">
        <f>PV(0.05,'PV factor'!C239,,-BR509)</f>
        <v>0</v>
      </c>
      <c r="EY509" s="147">
        <f>PV(0.05,'PV factor'!D239,,-BS509)</f>
        <v>0</v>
      </c>
      <c r="EZ509" s="147">
        <f>PV(0.05,'PV factor'!E239,,-BT509)</f>
        <v>0</v>
      </c>
      <c r="FA509" s="147">
        <f>PV(0.05,'PV factor'!F239,,-BU509)</f>
        <v>0</v>
      </c>
      <c r="FB509" s="147">
        <f>PV(0.05,'PV factor'!G239,,-BV509)</f>
        <v>0</v>
      </c>
      <c r="FC509" s="147">
        <f>PV(0.05,'PV factor'!H239,,-BW509)</f>
        <v>0</v>
      </c>
      <c r="FD509" s="147">
        <f>PV(0.05,'PV factor'!I239,,-BX509)</f>
        <v>0</v>
      </c>
      <c r="FE509" s="147">
        <f>PV(0.05,'PV factor'!J239,,-BY509)</f>
        <v>0</v>
      </c>
      <c r="FF509" s="147">
        <f>PV(0.05,'PV factor'!K239,,-BZ509)</f>
        <v>0</v>
      </c>
      <c r="FG509" s="147">
        <f>PV(0.05,'PV factor'!L239,,-CA509)</f>
        <v>0</v>
      </c>
      <c r="FH509" s="147">
        <f>PV(0.05,'PV factor'!M239,,-CB509)</f>
        <v>0</v>
      </c>
      <c r="FI509" s="147">
        <f>PV(0.05,'PV factor'!N239,,-CC509)</f>
        <v>0</v>
      </c>
      <c r="FJ509" s="147">
        <f>PV(0.05,'PV factor'!O239,,-CD509)</f>
        <v>0</v>
      </c>
      <c r="FK509" s="147">
        <f>PV(0.05,'PV factor'!P239,,-CE509)</f>
        <v>0</v>
      </c>
      <c r="FL509" s="147">
        <f>PV(0.05,'PV factor'!Q239,,-CF509)</f>
        <v>0</v>
      </c>
      <c r="FM509" s="147">
        <f>PV(0.05,'PV factor'!R239,,-CG509)</f>
        <v>0</v>
      </c>
      <c r="FN509" s="147">
        <f>PV(0.05,'PV factor'!S239,,-CH509)</f>
        <v>0</v>
      </c>
      <c r="FO509" s="147">
        <f>PV(0.05,'PV factor'!T239,,-CI509)</f>
        <v>0</v>
      </c>
      <c r="FP509" s="147">
        <f>PV(0.05,'PV factor'!U239,,-CJ509)</f>
        <v>0</v>
      </c>
      <c r="FQ509" s="147">
        <f>PV(0.05,'PV factor'!V239,,-CK509)</f>
        <v>0</v>
      </c>
      <c r="FR509" s="147">
        <f>PV(0.05,'PV factor'!W239,,-CL509)</f>
        <v>0</v>
      </c>
      <c r="FS509" s="147">
        <f>PV(0.05,'PV factor'!X239,,-CM509)</f>
        <v>0</v>
      </c>
      <c r="FT509" s="147">
        <f>PV(0.05,'PV factor'!Y239,,-CN509)</f>
        <v>0</v>
      </c>
      <c r="FU509" s="147">
        <f>PV(0.05,'PV factor'!Z239,,-CO509)</f>
        <v>0</v>
      </c>
      <c r="FV509" s="147">
        <f>PV(0.05,'PV factor'!AA239,,-CP509)</f>
        <v>0</v>
      </c>
      <c r="FW509" s="147">
        <f>PV(0.05,'PV factor'!AB239,,-CQ509)</f>
        <v>0</v>
      </c>
      <c r="FX509" s="147">
        <f>PV(0.05,'PV factor'!AC239,,-CR509)</f>
        <v>0</v>
      </c>
      <c r="FY509" s="147">
        <f>PV(0.05,'PV factor'!AD239,,-CS509)</f>
        <v>0</v>
      </c>
      <c r="FZ509" s="147">
        <f>PV(0.05,'PV factor'!AE239,,-CT509)</f>
        <v>0</v>
      </c>
      <c r="GA509" s="147">
        <f>PV(0.05,'PV factor'!AF239,,-CU509)</f>
        <v>0</v>
      </c>
      <c r="GB509" s="147">
        <f>PV(0.05,'PV factor'!AG239,,-CV509)</f>
        <v>0</v>
      </c>
      <c r="GC509" s="147">
        <f>PV(0.05,'PV factor'!AH239,,-CW509)</f>
        <v>0</v>
      </c>
      <c r="GD509" s="147">
        <f>PV(0.05,'PV factor'!AI239,,-CX509)</f>
        <v>0</v>
      </c>
      <c r="GE509" s="147">
        <f>PV(0.05,'PV factor'!AJ239,,-CY509)</f>
        <v>0</v>
      </c>
      <c r="GF509" s="147">
        <f>PV(0.05,'PV factor'!AK239,,-CZ509)</f>
        <v>0</v>
      </c>
      <c r="GG509" s="147">
        <f>PV(0.05,'PV factor'!AL239,,-DA509)</f>
        <v>0</v>
      </c>
      <c r="GH509" s="147">
        <f>PV(0.05,'PV factor'!AM239,,-DB509)</f>
        <v>0</v>
      </c>
      <c r="GI509" s="147">
        <f>PV(0.05,'PV factor'!AN239,,-DC509)</f>
        <v>0</v>
      </c>
      <c r="GJ509" s="147">
        <f>PV(0.05,'PV factor'!AO239,,-DD509)</f>
        <v>0</v>
      </c>
      <c r="GK509" s="147">
        <f>PV(0.05,'PV factor'!AP239,,-DE509)</f>
        <v>0</v>
      </c>
      <c r="GL509" s="147">
        <f>PV(0.05,'PV factor'!C239,,-DI509)</f>
        <v>0</v>
      </c>
      <c r="GM509" s="147">
        <f>PV(0.05,'PV factor'!D239,,-DJ509)</f>
        <v>0</v>
      </c>
      <c r="GN509" s="147">
        <f>PV(0.05,'PV factor'!E239,,-DK509)</f>
        <v>0</v>
      </c>
      <c r="GO509" s="147">
        <f>PV(0.05,'PV factor'!F239,,-DL509)</f>
        <v>0</v>
      </c>
      <c r="GP509" s="147">
        <f>PV(0.05,'PV factor'!G239,,-DM509)</f>
        <v>0</v>
      </c>
      <c r="GQ509" s="147">
        <f>PV(0.05,'PV factor'!H239,,-DN509)</f>
        <v>0</v>
      </c>
      <c r="GR509" s="147">
        <f>PV(0.05,'PV factor'!I239,,-DO509)</f>
        <v>0</v>
      </c>
      <c r="GS509" s="147">
        <f>PV(0.05,'PV factor'!J239,,-DP509)</f>
        <v>0</v>
      </c>
      <c r="GT509" s="147">
        <f>PV(0.05,'PV factor'!K239,,-DQ509)</f>
        <v>0</v>
      </c>
      <c r="GU509" s="147">
        <f>PV(0.05,'PV factor'!L239,,-DR509)</f>
        <v>0</v>
      </c>
      <c r="GV509" s="147">
        <f>PV(0.05,'PV factor'!M239,,-DS509)</f>
        <v>0</v>
      </c>
      <c r="GW509" s="147">
        <f>PV(0.05,'PV factor'!N239,,-DT509)</f>
        <v>0</v>
      </c>
      <c r="GX509" s="147">
        <f>PV(0.05,'PV factor'!O239,,-DU509)</f>
        <v>0</v>
      </c>
      <c r="GY509" s="147">
        <f>PV(0.05,'PV factor'!P239,,-DV509)</f>
        <v>0</v>
      </c>
      <c r="GZ509" s="147">
        <f>PV(0.05,'PV factor'!Q239,,-DW509)</f>
        <v>0</v>
      </c>
      <c r="HA509" s="147">
        <f>PV(0.05,'PV factor'!R239,,-DX509)</f>
        <v>0</v>
      </c>
      <c r="HB509" s="147">
        <f>PV(0.05,'PV factor'!S239,,-DY509)</f>
        <v>0</v>
      </c>
      <c r="HC509" s="147">
        <f>PV(0.05,'PV factor'!T239,,-DZ509)</f>
        <v>0</v>
      </c>
      <c r="HD509" s="147">
        <f>PV(0.05,'PV factor'!U239,,-EA509)</f>
        <v>0</v>
      </c>
      <c r="HE509" s="147">
        <f>PV(0.05,'PV factor'!V239,,-EB509)</f>
        <v>0</v>
      </c>
      <c r="HF509" s="147">
        <f>PV(0.05,'PV factor'!W239,,-EC509)</f>
        <v>0</v>
      </c>
      <c r="HG509" s="147">
        <f>PV(0.05,'PV factor'!X239,,-ED509)</f>
        <v>0</v>
      </c>
      <c r="HH509" s="147">
        <f>PV(0.05,'PV factor'!Y239,,-EE509)</f>
        <v>0</v>
      </c>
      <c r="HI509" s="147">
        <f>PV(0.05,'PV factor'!Z239,,-EF509)</f>
        <v>0</v>
      </c>
      <c r="HJ509" s="147">
        <f>PV(0.05,'PV factor'!AA239,,-EG509)</f>
        <v>0</v>
      </c>
      <c r="HK509" s="147">
        <f>PV(0.05,'PV factor'!AB239,,-EH509)</f>
        <v>0</v>
      </c>
      <c r="HL509" s="147">
        <f>PV(0.05,'PV factor'!AC239,,-EI509)</f>
        <v>0</v>
      </c>
      <c r="HM509" s="147">
        <f>PV(0.05,'PV factor'!AD239,,-EJ509)</f>
        <v>0</v>
      </c>
      <c r="HN509" s="147">
        <f>PV(0.05,'PV factor'!AE239,,-EK509)</f>
        <v>0</v>
      </c>
      <c r="HO509" s="147">
        <f>PV(0.05,'PV factor'!AF239,,-EL509)</f>
        <v>0</v>
      </c>
      <c r="HP509" s="147">
        <f>PV(0.05,'PV factor'!AG239,,-EM509)</f>
        <v>0</v>
      </c>
      <c r="HQ509" s="147">
        <f>PV(0.05,'PV factor'!AH239,,-EN509)</f>
        <v>0</v>
      </c>
      <c r="HR509" s="147">
        <f>PV(0.05,'PV factor'!AI239,,-EO509)</f>
        <v>0</v>
      </c>
      <c r="HS509" s="147">
        <f>PV(0.05,'PV factor'!AJ239,,-EP509)</f>
        <v>0</v>
      </c>
      <c r="HT509" s="147">
        <f>PV(0.05,'PV factor'!AK239,,-EQ509)</f>
        <v>0</v>
      </c>
      <c r="HU509" s="147">
        <f>PV(0.05,'PV factor'!AL239,,-ER509)</f>
        <v>0</v>
      </c>
      <c r="HV509" s="147">
        <f>PV(0.05,'PV factor'!AM239,,-ES509)</f>
        <v>0</v>
      </c>
      <c r="HW509" s="147">
        <f>PV(0.05,'PV factor'!AN239,,-ET509)</f>
        <v>0</v>
      </c>
      <c r="HX509" s="147">
        <f>PV(0.05,'PV factor'!AO239,,-EU509)</f>
        <v>0</v>
      </c>
      <c r="HY509" s="147">
        <f>PV(0.05,'PV factor'!AP239,,-EV509)</f>
        <v>0</v>
      </c>
      <c r="HZ509" s="147">
        <f t="shared" si="753"/>
        <v>0</v>
      </c>
      <c r="IA509" s="147">
        <f t="shared" si="754"/>
        <v>0</v>
      </c>
      <c r="IB509" s="401">
        <f t="shared" si="755"/>
        <v>0</v>
      </c>
    </row>
    <row r="510" spans="1:236" s="180" customFormat="1" ht="90" customHeight="1" x14ac:dyDescent="0.25">
      <c r="A510" s="137" t="s">
        <v>1510</v>
      </c>
      <c r="B510" s="138" t="s">
        <v>1511</v>
      </c>
      <c r="C510" s="138" t="s">
        <v>1545</v>
      </c>
      <c r="D510" s="142" t="s">
        <v>73</v>
      </c>
      <c r="E510" s="138" t="s">
        <v>1546</v>
      </c>
      <c r="F510" s="118" t="s">
        <v>1547</v>
      </c>
      <c r="G510" s="118" t="s">
        <v>1548</v>
      </c>
      <c r="H510" s="142" t="s">
        <v>77</v>
      </c>
      <c r="I510" s="118" t="s">
        <v>1549</v>
      </c>
      <c r="J510" s="118">
        <v>5</v>
      </c>
      <c r="K510" s="227" t="s">
        <v>79</v>
      </c>
      <c r="L510" s="110">
        <v>38949</v>
      </c>
      <c r="M510" s="142" t="s">
        <v>1534</v>
      </c>
      <c r="N510" s="142" t="s">
        <v>147</v>
      </c>
      <c r="O510" s="73" t="s">
        <v>106</v>
      </c>
      <c r="P510" s="142" t="s">
        <v>463</v>
      </c>
      <c r="Q510" s="112" t="s">
        <v>100</v>
      </c>
      <c r="R510" s="73" t="s">
        <v>162</v>
      </c>
      <c r="S510" s="142" t="s">
        <v>99</v>
      </c>
      <c r="T510" s="142" t="s">
        <v>366</v>
      </c>
      <c r="U510" s="142" t="s">
        <v>87</v>
      </c>
      <c r="V510" s="117">
        <v>1</v>
      </c>
      <c r="W510" s="135">
        <v>17765</v>
      </c>
      <c r="X510" s="134">
        <v>0</v>
      </c>
      <c r="Y510" s="134">
        <v>17765</v>
      </c>
      <c r="Z510" s="134">
        <v>0</v>
      </c>
      <c r="AA510" s="134">
        <v>0</v>
      </c>
      <c r="AB510" s="134">
        <v>0</v>
      </c>
      <c r="AC510" s="134">
        <v>0</v>
      </c>
      <c r="AD510" s="134">
        <v>0</v>
      </c>
      <c r="AE510" s="139">
        <v>0</v>
      </c>
      <c r="AF510" s="139">
        <v>0</v>
      </c>
      <c r="AG510" s="139">
        <v>0</v>
      </c>
      <c r="AH510" s="139">
        <v>0</v>
      </c>
      <c r="AI510" s="116" t="s">
        <v>88</v>
      </c>
      <c r="AJ510" s="136">
        <v>0</v>
      </c>
      <c r="AK510" s="136">
        <v>0</v>
      </c>
      <c r="AL510" s="136">
        <v>0</v>
      </c>
      <c r="AM510" s="136">
        <v>0</v>
      </c>
      <c r="AN510" s="136">
        <v>0</v>
      </c>
      <c r="AO510" s="136">
        <v>0</v>
      </c>
      <c r="AP510" s="136">
        <v>0</v>
      </c>
      <c r="AQ510" s="139">
        <v>0</v>
      </c>
      <c r="AR510" s="139">
        <v>0</v>
      </c>
      <c r="AS510" s="139">
        <v>0</v>
      </c>
      <c r="AT510" s="139">
        <v>0</v>
      </c>
      <c r="AU510" s="122"/>
      <c r="AV510" s="230">
        <f t="shared" si="721"/>
        <v>1</v>
      </c>
      <c r="AW510" s="230">
        <f t="shared" si="722"/>
        <v>0</v>
      </c>
      <c r="AX510" s="230" t="str">
        <f t="shared" si="723"/>
        <v>C3</v>
      </c>
      <c r="AY510" s="141">
        <f t="shared" si="724"/>
        <v>9</v>
      </c>
      <c r="AZ510" s="70">
        <f t="shared" si="725"/>
        <v>1</v>
      </c>
      <c r="BA510" s="70">
        <f t="shared" si="726"/>
        <v>1</v>
      </c>
      <c r="BB510" s="70">
        <f t="shared" si="727"/>
        <v>1</v>
      </c>
      <c r="BC510" s="70">
        <f t="shared" si="728"/>
        <v>1</v>
      </c>
      <c r="BD510" s="70">
        <f t="shared" si="729"/>
        <v>1</v>
      </c>
      <c r="BE510" s="70">
        <f t="shared" si="730"/>
        <v>1</v>
      </c>
      <c r="BF510" s="70">
        <f t="shared" si="731"/>
        <v>1</v>
      </c>
      <c r="BG510" s="71">
        <f t="shared" si="732"/>
        <v>0</v>
      </c>
      <c r="BH510" s="71">
        <f t="shared" si="733"/>
        <v>1</v>
      </c>
      <c r="BI510" s="71">
        <f t="shared" si="734"/>
        <v>0</v>
      </c>
      <c r="BJ510" s="71">
        <f t="shared" si="735"/>
        <v>1</v>
      </c>
      <c r="BK510" s="71">
        <f t="shared" si="736"/>
        <v>0</v>
      </c>
      <c r="BL510" s="70">
        <f t="shared" si="737"/>
        <v>1</v>
      </c>
      <c r="BM510" s="70">
        <f t="shared" si="738"/>
        <v>1</v>
      </c>
      <c r="BN510" s="70">
        <f t="shared" si="739"/>
        <v>1</v>
      </c>
      <c r="BO510" s="70">
        <f t="shared" si="740"/>
        <v>0</v>
      </c>
      <c r="BP510" s="144">
        <f t="shared" si="741"/>
        <v>17765</v>
      </c>
      <c r="BQ510" s="144">
        <f t="shared" si="742"/>
        <v>0</v>
      </c>
      <c r="BR510" s="144">
        <f t="shared" si="743"/>
        <v>0</v>
      </c>
      <c r="BS510" s="144">
        <f t="shared" si="744"/>
        <v>0</v>
      </c>
      <c r="BT510" s="144">
        <f t="shared" si="745"/>
        <v>0</v>
      </c>
      <c r="BU510" s="144">
        <f t="shared" si="746"/>
        <v>0</v>
      </c>
      <c r="BV510" s="144">
        <f t="shared" si="747"/>
        <v>0</v>
      </c>
      <c r="BW510" s="144">
        <f t="shared" si="748"/>
        <v>0</v>
      </c>
      <c r="BX510" s="144">
        <f t="shared" si="749"/>
        <v>0</v>
      </c>
      <c r="BY510" s="144">
        <f t="shared" si="750"/>
        <v>0</v>
      </c>
      <c r="BZ510" s="9">
        <v>0</v>
      </c>
      <c r="CA510" s="9">
        <v>0</v>
      </c>
      <c r="CB510" s="9">
        <v>0</v>
      </c>
      <c r="CC510" s="9">
        <v>0</v>
      </c>
      <c r="CD510" s="9">
        <v>0</v>
      </c>
      <c r="CE510" s="9">
        <v>0</v>
      </c>
      <c r="CF510" s="9">
        <v>0</v>
      </c>
      <c r="CG510" s="9">
        <v>0</v>
      </c>
      <c r="CH510" s="9">
        <v>0</v>
      </c>
      <c r="CI510" s="9">
        <v>0</v>
      </c>
      <c r="CJ510" s="9">
        <v>0</v>
      </c>
      <c r="CK510" s="9">
        <v>0</v>
      </c>
      <c r="CL510" s="9">
        <v>0</v>
      </c>
      <c r="CM510" s="9">
        <v>0</v>
      </c>
      <c r="CN510" s="9">
        <v>0</v>
      </c>
      <c r="CO510" s="9">
        <v>0</v>
      </c>
      <c r="CP510" s="9">
        <v>0</v>
      </c>
      <c r="CQ510" s="9">
        <v>0</v>
      </c>
      <c r="CR510" s="9">
        <v>0</v>
      </c>
      <c r="CS510" s="9">
        <v>0</v>
      </c>
      <c r="CT510" s="9">
        <v>0</v>
      </c>
      <c r="CU510" s="9">
        <v>0</v>
      </c>
      <c r="CV510" s="9">
        <v>0</v>
      </c>
      <c r="CW510" s="9">
        <v>0</v>
      </c>
      <c r="CX510" s="9">
        <v>0</v>
      </c>
      <c r="CY510" s="9">
        <v>0</v>
      </c>
      <c r="CZ510" s="9">
        <v>0</v>
      </c>
      <c r="DA510" s="9">
        <v>0</v>
      </c>
      <c r="DB510" s="9">
        <v>0</v>
      </c>
      <c r="DC510" s="9">
        <v>0</v>
      </c>
      <c r="DD510" s="9">
        <v>0</v>
      </c>
      <c r="DE510" s="9">
        <v>0</v>
      </c>
      <c r="DF510" s="9">
        <v>0</v>
      </c>
      <c r="DG510" s="144">
        <f t="shared" si="751"/>
        <v>38949</v>
      </c>
      <c r="DH510" s="144">
        <f t="shared" ref="DH510:EW510" si="813">DG510</f>
        <v>38949</v>
      </c>
      <c r="DI510" s="144">
        <f t="shared" si="813"/>
        <v>38949</v>
      </c>
      <c r="DJ510" s="144">
        <f t="shared" si="813"/>
        <v>38949</v>
      </c>
      <c r="DK510" s="144">
        <f t="shared" si="813"/>
        <v>38949</v>
      </c>
      <c r="DL510" s="144">
        <f t="shared" si="813"/>
        <v>38949</v>
      </c>
      <c r="DM510" s="144">
        <f t="shared" si="813"/>
        <v>38949</v>
      </c>
      <c r="DN510" s="144">
        <f t="shared" si="813"/>
        <v>38949</v>
      </c>
      <c r="DO510" s="144">
        <f t="shared" si="813"/>
        <v>38949</v>
      </c>
      <c r="DP510" s="144">
        <f t="shared" si="813"/>
        <v>38949</v>
      </c>
      <c r="DQ510" s="144">
        <f t="shared" si="813"/>
        <v>38949</v>
      </c>
      <c r="DR510" s="144">
        <f t="shared" si="813"/>
        <v>38949</v>
      </c>
      <c r="DS510" s="144">
        <f t="shared" si="813"/>
        <v>38949</v>
      </c>
      <c r="DT510" s="144">
        <f t="shared" si="813"/>
        <v>38949</v>
      </c>
      <c r="DU510" s="144">
        <f t="shared" si="813"/>
        <v>38949</v>
      </c>
      <c r="DV510" s="144">
        <f t="shared" si="813"/>
        <v>38949</v>
      </c>
      <c r="DW510" s="144">
        <f t="shared" si="813"/>
        <v>38949</v>
      </c>
      <c r="DX510" s="144">
        <f t="shared" si="813"/>
        <v>38949</v>
      </c>
      <c r="DY510" s="144">
        <f t="shared" si="813"/>
        <v>38949</v>
      </c>
      <c r="DZ510" s="144">
        <f t="shared" si="813"/>
        <v>38949</v>
      </c>
      <c r="EA510" s="144">
        <f t="shared" si="813"/>
        <v>38949</v>
      </c>
      <c r="EB510" s="144">
        <f t="shared" si="813"/>
        <v>38949</v>
      </c>
      <c r="EC510" s="144">
        <f t="shared" si="813"/>
        <v>38949</v>
      </c>
      <c r="ED510" s="144">
        <f t="shared" si="813"/>
        <v>38949</v>
      </c>
      <c r="EE510" s="144">
        <f t="shared" si="813"/>
        <v>38949</v>
      </c>
      <c r="EF510" s="144">
        <f t="shared" si="813"/>
        <v>38949</v>
      </c>
      <c r="EG510" s="144">
        <f t="shared" si="813"/>
        <v>38949</v>
      </c>
      <c r="EH510" s="144">
        <f t="shared" si="813"/>
        <v>38949</v>
      </c>
      <c r="EI510" s="144">
        <f t="shared" si="813"/>
        <v>38949</v>
      </c>
      <c r="EJ510" s="144">
        <f t="shared" si="813"/>
        <v>38949</v>
      </c>
      <c r="EK510" s="144">
        <f t="shared" si="813"/>
        <v>38949</v>
      </c>
      <c r="EL510" s="144">
        <f t="shared" si="813"/>
        <v>38949</v>
      </c>
      <c r="EM510" s="144">
        <f t="shared" si="813"/>
        <v>38949</v>
      </c>
      <c r="EN510" s="144">
        <f t="shared" si="813"/>
        <v>38949</v>
      </c>
      <c r="EO510" s="144">
        <f t="shared" si="813"/>
        <v>38949</v>
      </c>
      <c r="EP510" s="144">
        <f t="shared" si="813"/>
        <v>38949</v>
      </c>
      <c r="EQ510" s="144">
        <f t="shared" si="813"/>
        <v>38949</v>
      </c>
      <c r="ER510" s="144">
        <f t="shared" si="813"/>
        <v>38949</v>
      </c>
      <c r="ES510" s="144">
        <f t="shared" si="813"/>
        <v>38949</v>
      </c>
      <c r="ET510" s="144">
        <f t="shared" si="813"/>
        <v>38949</v>
      </c>
      <c r="EU510" s="144">
        <f t="shared" si="813"/>
        <v>38949</v>
      </c>
      <c r="EV510" s="144">
        <f t="shared" si="813"/>
        <v>38949</v>
      </c>
      <c r="EW510" s="144">
        <f t="shared" si="813"/>
        <v>38949</v>
      </c>
      <c r="EX510" s="147">
        <f>PV(0.05,'PV factor'!C233,,-BR510)</f>
        <v>0</v>
      </c>
      <c r="EY510" s="147">
        <f>PV(0.05,'PV factor'!D233,,-BS510)</f>
        <v>0</v>
      </c>
      <c r="EZ510" s="147">
        <f>PV(0.05,'PV factor'!E233,,-BT510)</f>
        <v>0</v>
      </c>
      <c r="FA510" s="147">
        <f>PV(0.05,'PV factor'!F233,,-BU510)</f>
        <v>0</v>
      </c>
      <c r="FB510" s="147">
        <f>PV(0.05,'PV factor'!G233,,-BV510)</f>
        <v>0</v>
      </c>
      <c r="FC510" s="147">
        <f>PV(0.05,'PV factor'!H233,,-BW510)</f>
        <v>0</v>
      </c>
      <c r="FD510" s="147">
        <f>PV(0.05,'PV factor'!I233,,-BX510)</f>
        <v>0</v>
      </c>
      <c r="FE510" s="147">
        <f>PV(0.05,'PV factor'!J233,,-BY510)</f>
        <v>0</v>
      </c>
      <c r="FF510" s="147">
        <f>PV(0.05,'PV factor'!K233,,-BZ510)</f>
        <v>0</v>
      </c>
      <c r="FG510" s="147">
        <f>PV(0.05,'PV factor'!L233,,-CA510)</f>
        <v>0</v>
      </c>
      <c r="FH510" s="147">
        <f>PV(0.05,'PV factor'!M233,,-CB510)</f>
        <v>0</v>
      </c>
      <c r="FI510" s="147">
        <f>PV(0.05,'PV factor'!N233,,-CC510)</f>
        <v>0</v>
      </c>
      <c r="FJ510" s="147">
        <f>PV(0.05,'PV factor'!O233,,-CD510)</f>
        <v>0</v>
      </c>
      <c r="FK510" s="147">
        <f>PV(0.05,'PV factor'!P233,,-CE510)</f>
        <v>0</v>
      </c>
      <c r="FL510" s="147">
        <f>PV(0.05,'PV factor'!Q233,,-CF510)</f>
        <v>0</v>
      </c>
      <c r="FM510" s="147">
        <f>PV(0.05,'PV factor'!R233,,-CG510)</f>
        <v>0</v>
      </c>
      <c r="FN510" s="147">
        <f>PV(0.05,'PV factor'!S233,,-CH510)</f>
        <v>0</v>
      </c>
      <c r="FO510" s="147">
        <f>PV(0.05,'PV factor'!T233,,-CI510)</f>
        <v>0</v>
      </c>
      <c r="FP510" s="147">
        <f>PV(0.05,'PV factor'!U233,,-CJ510)</f>
        <v>0</v>
      </c>
      <c r="FQ510" s="147">
        <f>PV(0.05,'PV factor'!V233,,-CK510)</f>
        <v>0</v>
      </c>
      <c r="FR510" s="147">
        <f>PV(0.05,'PV factor'!W233,,-CL510)</f>
        <v>0</v>
      </c>
      <c r="FS510" s="147">
        <f>PV(0.05,'PV factor'!X233,,-CM510)</f>
        <v>0</v>
      </c>
      <c r="FT510" s="147">
        <f>PV(0.05,'PV factor'!Y233,,-CN510)</f>
        <v>0</v>
      </c>
      <c r="FU510" s="147">
        <f>PV(0.05,'PV factor'!Z233,,-CO510)</f>
        <v>0</v>
      </c>
      <c r="FV510" s="147">
        <f>PV(0.05,'PV factor'!AA233,,-CP510)</f>
        <v>0</v>
      </c>
      <c r="FW510" s="147">
        <f>PV(0.05,'PV factor'!AB233,,-CQ510)</f>
        <v>0</v>
      </c>
      <c r="FX510" s="147">
        <f>PV(0.05,'PV factor'!AC233,,-CR510)</f>
        <v>0</v>
      </c>
      <c r="FY510" s="147">
        <f>PV(0.05,'PV factor'!AD233,,-CS510)</f>
        <v>0</v>
      </c>
      <c r="FZ510" s="147">
        <f>PV(0.05,'PV factor'!AE233,,-CT510)</f>
        <v>0</v>
      </c>
      <c r="GA510" s="147">
        <f>PV(0.05,'PV factor'!AF233,,-CU510)</f>
        <v>0</v>
      </c>
      <c r="GB510" s="147">
        <f>PV(0.05,'PV factor'!AG233,,-CV510)</f>
        <v>0</v>
      </c>
      <c r="GC510" s="147">
        <f>PV(0.05,'PV factor'!AH233,,-CW510)</f>
        <v>0</v>
      </c>
      <c r="GD510" s="147">
        <f>PV(0.05,'PV factor'!AI233,,-CX510)</f>
        <v>0</v>
      </c>
      <c r="GE510" s="147">
        <f>PV(0.05,'PV factor'!AJ233,,-CY510)</f>
        <v>0</v>
      </c>
      <c r="GF510" s="147">
        <f>PV(0.05,'PV factor'!AK233,,-CZ510)</f>
        <v>0</v>
      </c>
      <c r="GG510" s="147">
        <f>PV(0.05,'PV factor'!AL233,,-DA510)</f>
        <v>0</v>
      </c>
      <c r="GH510" s="147">
        <f>PV(0.05,'PV factor'!AM233,,-DB510)</f>
        <v>0</v>
      </c>
      <c r="GI510" s="147">
        <f>PV(0.05,'PV factor'!AN233,,-DC510)</f>
        <v>0</v>
      </c>
      <c r="GJ510" s="147">
        <f>PV(0.05,'PV factor'!AO233,,-DD510)</f>
        <v>0</v>
      </c>
      <c r="GK510" s="147">
        <f>PV(0.05,'PV factor'!AP233,,-DE510)</f>
        <v>0</v>
      </c>
      <c r="GL510" s="147">
        <f>PV(0.05,'PV factor'!C233,,-DI510)</f>
        <v>35327.891156462581</v>
      </c>
      <c r="GM510" s="147">
        <f>PV(0.05,'PV factor'!D233,,-DJ510)</f>
        <v>33645.610625202455</v>
      </c>
      <c r="GN510" s="147">
        <f>PV(0.05,'PV factor'!E233,,-DK510)</f>
        <v>32043.438690669012</v>
      </c>
      <c r="GO510" s="147">
        <f>PV(0.05,'PV factor'!F233,,-DL510)</f>
        <v>30517.560657780006</v>
      </c>
      <c r="GP510" s="147">
        <f>PV(0.05,'PV factor'!G233,,-DM510)</f>
        <v>29064.343483600012</v>
      </c>
      <c r="GQ510" s="147">
        <f>PV(0.05,'PV factor'!H233,,-DN510)</f>
        <v>27680.327127238099</v>
      </c>
      <c r="GR510" s="147">
        <f>PV(0.05,'PV factor'!I233,,-DO510)</f>
        <v>26362.216311655338</v>
      </c>
      <c r="GS510" s="147">
        <f>PV(0.05,'PV factor'!J233,,-DP510)</f>
        <v>25106.872677766987</v>
      </c>
      <c r="GT510" s="147">
        <f>PV(0.05,'PV factor'!K233,,-DQ510)</f>
        <v>23911.307312159035</v>
      </c>
      <c r="GU510" s="147">
        <f>PV(0.05,'PV factor'!L233,,-DR510)</f>
        <v>22772.673630627651</v>
      </c>
      <c r="GV510" s="147">
        <f>PV(0.05,'PV factor'!M233,,-DS510)</f>
        <v>21688.260600597765</v>
      </c>
      <c r="GW510" s="147">
        <f>PV(0.05,'PV factor'!N233,,-DT510)</f>
        <v>20655.486286283583</v>
      </c>
      <c r="GX510" s="147">
        <f>PV(0.05,'PV factor'!O233,,-DU510)</f>
        <v>19671.891701222463</v>
      </c>
      <c r="GY510" s="147">
        <f>PV(0.05,'PV factor'!P233,,-DV510)</f>
        <v>18735.134953545199</v>
      </c>
      <c r="GZ510" s="147">
        <f>PV(0.05,'PV factor'!Q233,,-DW510)</f>
        <v>17842.985670043046</v>
      </c>
      <c r="HA510" s="147">
        <f>PV(0.05,'PV factor'!R233,,-DX510)</f>
        <v>16993.319685755279</v>
      </c>
      <c r="HB510" s="147">
        <f>PV(0.05,'PV factor'!S233,,-DY510)</f>
        <v>16184.113986433602</v>
      </c>
      <c r="HC510" s="147">
        <f>PV(0.05,'PV factor'!T233,,-DZ510)</f>
        <v>15413.441891841525</v>
      </c>
      <c r="HD510" s="147">
        <f>PV(0.05,'PV factor'!U233,,-EA510)</f>
        <v>14679.4684684205</v>
      </c>
      <c r="HE510" s="147">
        <f>PV(0.05,'PV factor'!V233,,-EB510)</f>
        <v>13980.446160400477</v>
      </c>
      <c r="HF510" s="147">
        <f>PV(0.05,'PV factor'!W233,,-EC510)</f>
        <v>13314.710628952836</v>
      </c>
      <c r="HG510" s="147">
        <f>PV(0.05,'PV factor'!X233,,-ED510)</f>
        <v>12680.676789478888</v>
      </c>
      <c r="HH510" s="147">
        <f>PV(0.05,'PV factor'!Y233,,-EE510)</f>
        <v>12076.835037598943</v>
      </c>
      <c r="HI510" s="147">
        <f>PV(0.05,'PV factor'!Z233,,-EF510)</f>
        <v>11501.747654856135</v>
      </c>
      <c r="HJ510" s="147">
        <f>PV(0.05,'PV factor'!AA233,,-EG510)</f>
        <v>10954.045385577272</v>
      </c>
      <c r="HK510" s="147">
        <f>PV(0.05,'PV factor'!AB233,,-EH510)</f>
        <v>10432.424176740258</v>
      </c>
      <c r="HL510" s="147">
        <f>PV(0.05,'PV factor'!AC233,,-EI510)</f>
        <v>9935.6420730859609</v>
      </c>
      <c r="HM510" s="147">
        <f>PV(0.05,'PV factor'!AD233,,-EJ510)</f>
        <v>9462.5162600818658</v>
      </c>
      <c r="HN510" s="147">
        <f>PV(0.05,'PV factor'!AE233,,-EK510)</f>
        <v>9011.9202476970186</v>
      </c>
      <c r="HO510" s="147">
        <f>PV(0.05,'PV factor'!AF233,,-EL510)</f>
        <v>8582.7811882828719</v>
      </c>
      <c r="HP510" s="147">
        <f>PV(0.05,'PV factor'!AG233,,-EM510)</f>
        <v>8174.0773221741638</v>
      </c>
      <c r="HQ510" s="147">
        <f>PV(0.05,'PV factor'!AH233,,-EN510)</f>
        <v>7784.8355449277751</v>
      </c>
      <c r="HR510" s="147">
        <f>PV(0.05,'PV factor'!AI233,,-EO510)</f>
        <v>7414.1290904074049</v>
      </c>
      <c r="HS510" s="147">
        <f>PV(0.05,'PV factor'!AJ233,,-EP510)</f>
        <v>7061.0753241975281</v>
      </c>
      <c r="HT510" s="147">
        <f>PV(0.05,'PV factor'!AK233,,-EQ510)</f>
        <v>6724.8336420928845</v>
      </c>
      <c r="HU510" s="147">
        <f>PV(0.05,'PV factor'!AL233,,-ER510)</f>
        <v>6404.6034686598896</v>
      </c>
      <c r="HV510" s="147">
        <f>PV(0.05,'PV factor'!AM233,,-ES510)</f>
        <v>6099.6223511046574</v>
      </c>
      <c r="HW510" s="147">
        <f>PV(0.05,'PV factor'!AN233,,-ET510)</f>
        <v>5809.1641439091964</v>
      </c>
      <c r="HX510" s="147">
        <f>PV(0.05,'PV factor'!AO233,,-EU510)</f>
        <v>5532.5372799135212</v>
      </c>
      <c r="HY510" s="147">
        <f>PV(0.05,'PV factor'!AP233,,-EV510)</f>
        <v>5269.0831237271623</v>
      </c>
      <c r="HZ510" s="147">
        <f t="shared" si="753"/>
        <v>0</v>
      </c>
      <c r="IA510" s="147">
        <f t="shared" si="754"/>
        <v>160598.84461371406</v>
      </c>
      <c r="IB510" s="401">
        <f t="shared" si="755"/>
        <v>0</v>
      </c>
    </row>
    <row r="511" spans="1:236" s="180" customFormat="1" ht="90" customHeight="1" x14ac:dyDescent="0.25">
      <c r="A511" s="137" t="s">
        <v>1510</v>
      </c>
      <c r="B511" s="138" t="s">
        <v>1511</v>
      </c>
      <c r="C511" s="138" t="s">
        <v>1561</v>
      </c>
      <c r="D511" s="142" t="s">
        <v>73</v>
      </c>
      <c r="E511" s="138" t="s">
        <v>1562</v>
      </c>
      <c r="F511" s="118" t="s">
        <v>1563</v>
      </c>
      <c r="G511" s="118" t="s">
        <v>1564</v>
      </c>
      <c r="H511" s="142" t="s">
        <v>77</v>
      </c>
      <c r="I511" s="118" t="s">
        <v>1565</v>
      </c>
      <c r="J511" s="118">
        <v>40</v>
      </c>
      <c r="K511" s="227" t="s">
        <v>79</v>
      </c>
      <c r="L511" s="110">
        <v>38949</v>
      </c>
      <c r="M511" s="142" t="s">
        <v>1534</v>
      </c>
      <c r="N511" s="142" t="s">
        <v>81</v>
      </c>
      <c r="O511" s="13" t="s">
        <v>217</v>
      </c>
      <c r="P511" s="142" t="s">
        <v>218</v>
      </c>
      <c r="Q511" s="112" t="s">
        <v>100</v>
      </c>
      <c r="R511" s="73" t="s">
        <v>162</v>
      </c>
      <c r="S511" s="142" t="s">
        <v>99</v>
      </c>
      <c r="T511" s="142" t="s">
        <v>366</v>
      </c>
      <c r="U511" s="142" t="s">
        <v>87</v>
      </c>
      <c r="V511" s="117">
        <v>1</v>
      </c>
      <c r="W511" s="135">
        <v>13818</v>
      </c>
      <c r="X511" s="134">
        <v>2304</v>
      </c>
      <c r="Y511" s="134">
        <v>2304</v>
      </c>
      <c r="Z511" s="134">
        <v>11514</v>
      </c>
      <c r="AA511" s="134">
        <v>0</v>
      </c>
      <c r="AB511" s="134">
        <v>0</v>
      </c>
      <c r="AC511" s="134">
        <v>0</v>
      </c>
      <c r="AD511" s="134">
        <v>0</v>
      </c>
      <c r="AE511" s="139">
        <v>0</v>
      </c>
      <c r="AF511" s="139">
        <v>0</v>
      </c>
      <c r="AG511" s="139">
        <v>0</v>
      </c>
      <c r="AH511" s="139">
        <v>0</v>
      </c>
      <c r="AI511" s="116" t="s">
        <v>88</v>
      </c>
      <c r="AJ511" s="136">
        <v>0</v>
      </c>
      <c r="AK511" s="136">
        <v>0</v>
      </c>
      <c r="AL511" s="136">
        <v>0</v>
      </c>
      <c r="AM511" s="136">
        <v>0</v>
      </c>
      <c r="AN511" s="136">
        <v>0</v>
      </c>
      <c r="AO511" s="136">
        <v>0</v>
      </c>
      <c r="AP511" s="136">
        <v>0</v>
      </c>
      <c r="AQ511" s="139">
        <v>0</v>
      </c>
      <c r="AR511" s="139">
        <v>0</v>
      </c>
      <c r="AS511" s="139">
        <v>0</v>
      </c>
      <c r="AT511" s="139">
        <v>0</v>
      </c>
      <c r="AU511" s="122"/>
      <c r="AV511" s="230">
        <f t="shared" si="721"/>
        <v>1</v>
      </c>
      <c r="AW511" s="230">
        <f t="shared" si="722"/>
        <v>0</v>
      </c>
      <c r="AX511" s="230" t="str">
        <f t="shared" si="723"/>
        <v>B3</v>
      </c>
      <c r="AY511" s="141">
        <f t="shared" si="724"/>
        <v>8</v>
      </c>
      <c r="AZ511" s="70">
        <f t="shared" si="725"/>
        <v>1</v>
      </c>
      <c r="BA511" s="70">
        <f t="shared" si="726"/>
        <v>1</v>
      </c>
      <c r="BB511" s="70">
        <f t="shared" si="727"/>
        <v>0</v>
      </c>
      <c r="BC511" s="70">
        <f t="shared" si="728"/>
        <v>1</v>
      </c>
      <c r="BD511" s="70">
        <f t="shared" si="729"/>
        <v>1</v>
      </c>
      <c r="BE511" s="70">
        <f t="shared" si="730"/>
        <v>1</v>
      </c>
      <c r="BF511" s="70">
        <f t="shared" si="731"/>
        <v>1</v>
      </c>
      <c r="BG511" s="71">
        <f t="shared" si="732"/>
        <v>0</v>
      </c>
      <c r="BH511" s="71">
        <f t="shared" si="733"/>
        <v>1</v>
      </c>
      <c r="BI511" s="71">
        <f t="shared" si="734"/>
        <v>0</v>
      </c>
      <c r="BJ511" s="71">
        <f t="shared" si="735"/>
        <v>0</v>
      </c>
      <c r="BK511" s="71">
        <f t="shared" si="736"/>
        <v>1</v>
      </c>
      <c r="BL511" s="70">
        <f t="shared" si="737"/>
        <v>1</v>
      </c>
      <c r="BM511" s="70">
        <f t="shared" si="738"/>
        <v>1</v>
      </c>
      <c r="BN511" s="70">
        <f t="shared" si="739"/>
        <v>1</v>
      </c>
      <c r="BO511" s="70">
        <f t="shared" si="740"/>
        <v>0</v>
      </c>
      <c r="BP511" s="144">
        <f t="shared" si="741"/>
        <v>2304</v>
      </c>
      <c r="BQ511" s="144">
        <f t="shared" si="742"/>
        <v>11514</v>
      </c>
      <c r="BR511" s="144">
        <f t="shared" si="743"/>
        <v>0</v>
      </c>
      <c r="BS511" s="144">
        <f t="shared" si="744"/>
        <v>0</v>
      </c>
      <c r="BT511" s="144">
        <f t="shared" si="745"/>
        <v>0</v>
      </c>
      <c r="BU511" s="144">
        <f t="shared" si="746"/>
        <v>0</v>
      </c>
      <c r="BV511" s="144">
        <f t="shared" si="747"/>
        <v>0</v>
      </c>
      <c r="BW511" s="144">
        <f t="shared" si="748"/>
        <v>0</v>
      </c>
      <c r="BX511" s="144">
        <f t="shared" si="749"/>
        <v>0</v>
      </c>
      <c r="BY511" s="144">
        <f t="shared" si="750"/>
        <v>0</v>
      </c>
      <c r="BZ511" s="9">
        <v>0</v>
      </c>
      <c r="CA511" s="9">
        <v>0</v>
      </c>
      <c r="CB511" s="9">
        <v>0</v>
      </c>
      <c r="CC511" s="9">
        <v>0</v>
      </c>
      <c r="CD511" s="9">
        <v>0</v>
      </c>
      <c r="CE511" s="9">
        <v>0</v>
      </c>
      <c r="CF511" s="9">
        <v>0</v>
      </c>
      <c r="CG511" s="9">
        <v>0</v>
      </c>
      <c r="CH511" s="9">
        <v>0</v>
      </c>
      <c r="CI511" s="9">
        <v>0</v>
      </c>
      <c r="CJ511" s="9">
        <v>0</v>
      </c>
      <c r="CK511" s="9">
        <v>0</v>
      </c>
      <c r="CL511" s="9">
        <v>0</v>
      </c>
      <c r="CM511" s="9">
        <v>0</v>
      </c>
      <c r="CN511" s="9">
        <v>0</v>
      </c>
      <c r="CO511" s="9">
        <v>0</v>
      </c>
      <c r="CP511" s="9">
        <v>0</v>
      </c>
      <c r="CQ511" s="9">
        <v>0</v>
      </c>
      <c r="CR511" s="9">
        <v>0</v>
      </c>
      <c r="CS511" s="9">
        <v>0</v>
      </c>
      <c r="CT511" s="9">
        <v>0</v>
      </c>
      <c r="CU511" s="9">
        <v>0</v>
      </c>
      <c r="CV511" s="9">
        <v>0</v>
      </c>
      <c r="CW511" s="9">
        <v>0</v>
      </c>
      <c r="CX511" s="9">
        <v>0</v>
      </c>
      <c r="CY511" s="9">
        <v>0</v>
      </c>
      <c r="CZ511" s="9">
        <v>0</v>
      </c>
      <c r="DA511" s="9">
        <v>0</v>
      </c>
      <c r="DB511" s="9">
        <v>0</v>
      </c>
      <c r="DC511" s="9">
        <v>0</v>
      </c>
      <c r="DD511" s="9">
        <v>0</v>
      </c>
      <c r="DE511" s="9">
        <v>0</v>
      </c>
      <c r="DF511" s="9">
        <v>0</v>
      </c>
      <c r="DG511" s="144">
        <f t="shared" si="751"/>
        <v>38949</v>
      </c>
      <c r="DH511" s="144">
        <f t="shared" ref="DH511:EW511" si="814">DG511</f>
        <v>38949</v>
      </c>
      <c r="DI511" s="144">
        <f t="shared" si="814"/>
        <v>38949</v>
      </c>
      <c r="DJ511" s="144">
        <f t="shared" si="814"/>
        <v>38949</v>
      </c>
      <c r="DK511" s="144">
        <f t="shared" si="814"/>
        <v>38949</v>
      </c>
      <c r="DL511" s="144">
        <f t="shared" si="814"/>
        <v>38949</v>
      </c>
      <c r="DM511" s="144">
        <f t="shared" si="814"/>
        <v>38949</v>
      </c>
      <c r="DN511" s="144">
        <f t="shared" si="814"/>
        <v>38949</v>
      </c>
      <c r="DO511" s="144">
        <f t="shared" si="814"/>
        <v>38949</v>
      </c>
      <c r="DP511" s="144">
        <f t="shared" si="814"/>
        <v>38949</v>
      </c>
      <c r="DQ511" s="144">
        <f t="shared" si="814"/>
        <v>38949</v>
      </c>
      <c r="DR511" s="144">
        <f t="shared" si="814"/>
        <v>38949</v>
      </c>
      <c r="DS511" s="144">
        <f t="shared" si="814"/>
        <v>38949</v>
      </c>
      <c r="DT511" s="144">
        <f t="shared" si="814"/>
        <v>38949</v>
      </c>
      <c r="DU511" s="144">
        <f t="shared" si="814"/>
        <v>38949</v>
      </c>
      <c r="DV511" s="144">
        <f t="shared" si="814"/>
        <v>38949</v>
      </c>
      <c r="DW511" s="144">
        <f t="shared" si="814"/>
        <v>38949</v>
      </c>
      <c r="DX511" s="144">
        <f t="shared" si="814"/>
        <v>38949</v>
      </c>
      <c r="DY511" s="144">
        <f t="shared" si="814"/>
        <v>38949</v>
      </c>
      <c r="DZ511" s="144">
        <f t="shared" si="814"/>
        <v>38949</v>
      </c>
      <c r="EA511" s="144">
        <f t="shared" si="814"/>
        <v>38949</v>
      </c>
      <c r="EB511" s="144">
        <f t="shared" si="814"/>
        <v>38949</v>
      </c>
      <c r="EC511" s="144">
        <f t="shared" si="814"/>
        <v>38949</v>
      </c>
      <c r="ED511" s="144">
        <f t="shared" si="814"/>
        <v>38949</v>
      </c>
      <c r="EE511" s="144">
        <f t="shared" si="814"/>
        <v>38949</v>
      </c>
      <c r="EF511" s="144">
        <f t="shared" si="814"/>
        <v>38949</v>
      </c>
      <c r="EG511" s="144">
        <f t="shared" si="814"/>
        <v>38949</v>
      </c>
      <c r="EH511" s="144">
        <f t="shared" si="814"/>
        <v>38949</v>
      </c>
      <c r="EI511" s="144">
        <f t="shared" si="814"/>
        <v>38949</v>
      </c>
      <c r="EJ511" s="144">
        <f t="shared" si="814"/>
        <v>38949</v>
      </c>
      <c r="EK511" s="144">
        <f t="shared" si="814"/>
        <v>38949</v>
      </c>
      <c r="EL511" s="144">
        <f t="shared" si="814"/>
        <v>38949</v>
      </c>
      <c r="EM511" s="144">
        <f t="shared" si="814"/>
        <v>38949</v>
      </c>
      <c r="EN511" s="144">
        <f t="shared" si="814"/>
        <v>38949</v>
      </c>
      <c r="EO511" s="144">
        <f t="shared" si="814"/>
        <v>38949</v>
      </c>
      <c r="EP511" s="144">
        <f t="shared" si="814"/>
        <v>38949</v>
      </c>
      <c r="EQ511" s="144">
        <f t="shared" si="814"/>
        <v>38949</v>
      </c>
      <c r="ER511" s="144">
        <f t="shared" si="814"/>
        <v>38949</v>
      </c>
      <c r="ES511" s="144">
        <f t="shared" si="814"/>
        <v>38949</v>
      </c>
      <c r="ET511" s="144">
        <f t="shared" si="814"/>
        <v>38949</v>
      </c>
      <c r="EU511" s="144">
        <f t="shared" si="814"/>
        <v>38949</v>
      </c>
      <c r="EV511" s="144">
        <f t="shared" si="814"/>
        <v>38949</v>
      </c>
      <c r="EW511" s="144">
        <f t="shared" si="814"/>
        <v>38949</v>
      </c>
      <c r="EX511" s="147">
        <f>PV(0.05,'PV factor'!C236,,-BR511)</f>
        <v>0</v>
      </c>
      <c r="EY511" s="147">
        <f>PV(0.05,'PV factor'!D236,,-BS511)</f>
        <v>0</v>
      </c>
      <c r="EZ511" s="147">
        <f>PV(0.05,'PV factor'!E236,,-BT511)</f>
        <v>0</v>
      </c>
      <c r="FA511" s="147">
        <f>PV(0.05,'PV factor'!F236,,-BU511)</f>
        <v>0</v>
      </c>
      <c r="FB511" s="147">
        <f>PV(0.05,'PV factor'!G236,,-BV511)</f>
        <v>0</v>
      </c>
      <c r="FC511" s="147">
        <f>PV(0.05,'PV factor'!H236,,-BW511)</f>
        <v>0</v>
      </c>
      <c r="FD511" s="147">
        <f>PV(0.05,'PV factor'!I236,,-BX511)</f>
        <v>0</v>
      </c>
      <c r="FE511" s="147">
        <f>PV(0.05,'PV factor'!J236,,-BY511)</f>
        <v>0</v>
      </c>
      <c r="FF511" s="147">
        <f>PV(0.05,'PV factor'!K236,,-BZ511)</f>
        <v>0</v>
      </c>
      <c r="FG511" s="147">
        <f>PV(0.05,'PV factor'!L236,,-CA511)</f>
        <v>0</v>
      </c>
      <c r="FH511" s="147">
        <f>PV(0.05,'PV factor'!M236,,-CB511)</f>
        <v>0</v>
      </c>
      <c r="FI511" s="147">
        <f>PV(0.05,'PV factor'!N236,,-CC511)</f>
        <v>0</v>
      </c>
      <c r="FJ511" s="147">
        <f>PV(0.05,'PV factor'!O236,,-CD511)</f>
        <v>0</v>
      </c>
      <c r="FK511" s="147">
        <f>PV(0.05,'PV factor'!P236,,-CE511)</f>
        <v>0</v>
      </c>
      <c r="FL511" s="147">
        <f>PV(0.05,'PV factor'!Q236,,-CF511)</f>
        <v>0</v>
      </c>
      <c r="FM511" s="147">
        <f>PV(0.05,'PV factor'!R236,,-CG511)</f>
        <v>0</v>
      </c>
      <c r="FN511" s="147">
        <f>PV(0.05,'PV factor'!S236,,-CH511)</f>
        <v>0</v>
      </c>
      <c r="FO511" s="147">
        <f>PV(0.05,'PV factor'!T236,,-CI511)</f>
        <v>0</v>
      </c>
      <c r="FP511" s="147">
        <f>PV(0.05,'PV factor'!U236,,-CJ511)</f>
        <v>0</v>
      </c>
      <c r="FQ511" s="147">
        <f>PV(0.05,'PV factor'!V236,,-CK511)</f>
        <v>0</v>
      </c>
      <c r="FR511" s="147">
        <f>PV(0.05,'PV factor'!W236,,-CL511)</f>
        <v>0</v>
      </c>
      <c r="FS511" s="147">
        <f>PV(0.05,'PV factor'!X236,,-CM511)</f>
        <v>0</v>
      </c>
      <c r="FT511" s="147">
        <f>PV(0.05,'PV factor'!Y236,,-CN511)</f>
        <v>0</v>
      </c>
      <c r="FU511" s="147">
        <f>PV(0.05,'PV factor'!Z236,,-CO511)</f>
        <v>0</v>
      </c>
      <c r="FV511" s="147">
        <f>PV(0.05,'PV factor'!AA236,,-CP511)</f>
        <v>0</v>
      </c>
      <c r="FW511" s="147">
        <f>PV(0.05,'PV factor'!AB236,,-CQ511)</f>
        <v>0</v>
      </c>
      <c r="FX511" s="147">
        <f>PV(0.05,'PV factor'!AC236,,-CR511)</f>
        <v>0</v>
      </c>
      <c r="FY511" s="147">
        <f>PV(0.05,'PV factor'!AD236,,-CS511)</f>
        <v>0</v>
      </c>
      <c r="FZ511" s="147">
        <f>PV(0.05,'PV factor'!AE236,,-CT511)</f>
        <v>0</v>
      </c>
      <c r="GA511" s="147">
        <f>PV(0.05,'PV factor'!AF236,,-CU511)</f>
        <v>0</v>
      </c>
      <c r="GB511" s="147">
        <f>PV(0.05,'PV factor'!AG236,,-CV511)</f>
        <v>0</v>
      </c>
      <c r="GC511" s="147">
        <f>PV(0.05,'PV factor'!AH236,,-CW511)</f>
        <v>0</v>
      </c>
      <c r="GD511" s="147">
        <f>PV(0.05,'PV factor'!AI236,,-CX511)</f>
        <v>0</v>
      </c>
      <c r="GE511" s="147">
        <f>PV(0.05,'PV factor'!AJ236,,-CY511)</f>
        <v>0</v>
      </c>
      <c r="GF511" s="147">
        <f>PV(0.05,'PV factor'!AK236,,-CZ511)</f>
        <v>0</v>
      </c>
      <c r="GG511" s="147">
        <f>PV(0.05,'PV factor'!AL236,,-DA511)</f>
        <v>0</v>
      </c>
      <c r="GH511" s="147">
        <f>PV(0.05,'PV factor'!AM236,,-DB511)</f>
        <v>0</v>
      </c>
      <c r="GI511" s="147">
        <f>PV(0.05,'PV factor'!AN236,,-DC511)</f>
        <v>0</v>
      </c>
      <c r="GJ511" s="147">
        <f>PV(0.05,'PV factor'!AO236,,-DD511)</f>
        <v>0</v>
      </c>
      <c r="GK511" s="147">
        <f>PV(0.05,'PV factor'!AP236,,-DE511)</f>
        <v>0</v>
      </c>
      <c r="GL511" s="147">
        <f>PV(0.05,'PV factor'!C236,,-DI511)</f>
        <v>35327.891156462581</v>
      </c>
      <c r="GM511" s="147">
        <f>PV(0.05,'PV factor'!D236,,-DJ511)</f>
        <v>33645.610625202455</v>
      </c>
      <c r="GN511" s="147">
        <f>PV(0.05,'PV factor'!E236,,-DK511)</f>
        <v>32043.438690669012</v>
      </c>
      <c r="GO511" s="147">
        <f>PV(0.05,'PV factor'!F236,,-DL511)</f>
        <v>30517.560657780006</v>
      </c>
      <c r="GP511" s="147">
        <f>PV(0.05,'PV factor'!G236,,-DM511)</f>
        <v>29064.343483600012</v>
      </c>
      <c r="GQ511" s="147">
        <f>PV(0.05,'PV factor'!H236,,-DN511)</f>
        <v>27680.327127238099</v>
      </c>
      <c r="GR511" s="147">
        <f>PV(0.05,'PV factor'!I236,,-DO511)</f>
        <v>26362.216311655338</v>
      </c>
      <c r="GS511" s="147">
        <f>PV(0.05,'PV factor'!J236,,-DP511)</f>
        <v>25106.872677766987</v>
      </c>
      <c r="GT511" s="147">
        <f>PV(0.05,'PV factor'!K236,,-DQ511)</f>
        <v>23911.307312159035</v>
      </c>
      <c r="GU511" s="147">
        <f>PV(0.05,'PV factor'!L236,,-DR511)</f>
        <v>22772.673630627651</v>
      </c>
      <c r="GV511" s="147">
        <f>PV(0.05,'PV factor'!M236,,-DS511)</f>
        <v>21688.260600597765</v>
      </c>
      <c r="GW511" s="147">
        <f>PV(0.05,'PV factor'!N236,,-DT511)</f>
        <v>20655.486286283583</v>
      </c>
      <c r="GX511" s="147">
        <f>PV(0.05,'PV factor'!O236,,-DU511)</f>
        <v>19671.891701222463</v>
      </c>
      <c r="GY511" s="147">
        <f>PV(0.05,'PV factor'!P236,,-DV511)</f>
        <v>18735.134953545199</v>
      </c>
      <c r="GZ511" s="147">
        <f>PV(0.05,'PV factor'!Q236,,-DW511)</f>
        <v>17842.985670043046</v>
      </c>
      <c r="HA511" s="147">
        <f>PV(0.05,'PV factor'!R236,,-DX511)</f>
        <v>16993.319685755279</v>
      </c>
      <c r="HB511" s="147">
        <f>PV(0.05,'PV factor'!S236,,-DY511)</f>
        <v>16184.113986433602</v>
      </c>
      <c r="HC511" s="147">
        <f>PV(0.05,'PV factor'!T236,,-DZ511)</f>
        <v>15413.441891841525</v>
      </c>
      <c r="HD511" s="147">
        <f>PV(0.05,'PV factor'!U236,,-EA511)</f>
        <v>14679.4684684205</v>
      </c>
      <c r="HE511" s="147">
        <f>PV(0.05,'PV factor'!V236,,-EB511)</f>
        <v>13980.446160400477</v>
      </c>
      <c r="HF511" s="147">
        <f>PV(0.05,'PV factor'!W236,,-EC511)</f>
        <v>13314.710628952836</v>
      </c>
      <c r="HG511" s="147">
        <f>PV(0.05,'PV factor'!X236,,-ED511)</f>
        <v>12680.676789478888</v>
      </c>
      <c r="HH511" s="147">
        <f>PV(0.05,'PV factor'!Y236,,-EE511)</f>
        <v>12076.835037598943</v>
      </c>
      <c r="HI511" s="147">
        <f>PV(0.05,'PV factor'!Z236,,-EF511)</f>
        <v>11501.747654856135</v>
      </c>
      <c r="HJ511" s="147">
        <f>PV(0.05,'PV factor'!AA236,,-EG511)</f>
        <v>10954.045385577272</v>
      </c>
      <c r="HK511" s="147">
        <f>PV(0.05,'PV factor'!AB236,,-EH511)</f>
        <v>10432.424176740258</v>
      </c>
      <c r="HL511" s="147">
        <f>PV(0.05,'PV factor'!AC236,,-EI511)</f>
        <v>9935.6420730859609</v>
      </c>
      <c r="HM511" s="147">
        <f>PV(0.05,'PV factor'!AD236,,-EJ511)</f>
        <v>9462.5162600818658</v>
      </c>
      <c r="HN511" s="147">
        <f>PV(0.05,'PV factor'!AE236,,-EK511)</f>
        <v>9011.9202476970186</v>
      </c>
      <c r="HO511" s="147">
        <f>PV(0.05,'PV factor'!AF236,,-EL511)</f>
        <v>8582.7811882828719</v>
      </c>
      <c r="HP511" s="147">
        <f>PV(0.05,'PV factor'!AG236,,-EM511)</f>
        <v>8174.0773221741638</v>
      </c>
      <c r="HQ511" s="147">
        <f>PV(0.05,'PV factor'!AH236,,-EN511)</f>
        <v>7784.8355449277751</v>
      </c>
      <c r="HR511" s="147">
        <f>PV(0.05,'PV factor'!AI236,,-EO511)</f>
        <v>7414.1290904074049</v>
      </c>
      <c r="HS511" s="147">
        <f>PV(0.05,'PV factor'!AJ236,,-EP511)</f>
        <v>7061.0753241975281</v>
      </c>
      <c r="HT511" s="147">
        <f>PV(0.05,'PV factor'!AK236,,-EQ511)</f>
        <v>6724.8336420928845</v>
      </c>
      <c r="HU511" s="147">
        <f>PV(0.05,'PV factor'!AL236,,-ER511)</f>
        <v>6404.6034686598896</v>
      </c>
      <c r="HV511" s="147">
        <f>PV(0.05,'PV factor'!AM236,,-ES511)</f>
        <v>6099.6223511046574</v>
      </c>
      <c r="HW511" s="147">
        <f>PV(0.05,'PV factor'!AN236,,-ET511)</f>
        <v>5809.1641439091964</v>
      </c>
      <c r="HX511" s="147">
        <f>PV(0.05,'PV factor'!AO236,,-EU511)</f>
        <v>5532.5372799135212</v>
      </c>
      <c r="HY511" s="147">
        <f>PV(0.05,'PV factor'!AP236,,-EV511)</f>
        <v>5269.0831237271623</v>
      </c>
      <c r="HZ511" s="147">
        <f t="shared" si="753"/>
        <v>0</v>
      </c>
      <c r="IA511" s="147">
        <f t="shared" si="754"/>
        <v>636504.05181117088</v>
      </c>
      <c r="IB511" s="401">
        <f t="shared" si="755"/>
        <v>0</v>
      </c>
    </row>
    <row r="512" spans="1:236" s="180" customFormat="1" ht="90" customHeight="1" x14ac:dyDescent="0.25">
      <c r="A512" s="137" t="s">
        <v>1510</v>
      </c>
      <c r="B512" s="138" t="s">
        <v>1511</v>
      </c>
      <c r="C512" s="138" t="s">
        <v>1579</v>
      </c>
      <c r="D512" s="142" t="s">
        <v>73</v>
      </c>
      <c r="E512" s="138" t="s">
        <v>1580</v>
      </c>
      <c r="F512" s="118" t="s">
        <v>1581</v>
      </c>
      <c r="G512" s="118" t="s">
        <v>1582</v>
      </c>
      <c r="H512" s="142" t="s">
        <v>77</v>
      </c>
      <c r="I512" s="118" t="s">
        <v>1583</v>
      </c>
      <c r="J512" s="118">
        <v>10</v>
      </c>
      <c r="K512" s="227" t="s">
        <v>79</v>
      </c>
      <c r="L512" s="110">
        <v>38949</v>
      </c>
      <c r="M512" s="142" t="s">
        <v>1534</v>
      </c>
      <c r="N512" s="142" t="s">
        <v>81</v>
      </c>
      <c r="O512" s="73" t="s">
        <v>106</v>
      </c>
      <c r="P512" s="142" t="s">
        <v>107</v>
      </c>
      <c r="Q512" s="112" t="s">
        <v>100</v>
      </c>
      <c r="R512" s="73" t="s">
        <v>162</v>
      </c>
      <c r="S512" s="142" t="s">
        <v>85</v>
      </c>
      <c r="T512" s="142" t="s">
        <v>366</v>
      </c>
      <c r="U512" s="142" t="s">
        <v>87</v>
      </c>
      <c r="V512" s="117">
        <v>1</v>
      </c>
      <c r="W512" s="135">
        <v>11812.46</v>
      </c>
      <c r="X512" s="134">
        <v>0</v>
      </c>
      <c r="Y512" s="134">
        <v>11812.46</v>
      </c>
      <c r="Z512" s="134">
        <v>0</v>
      </c>
      <c r="AA512" s="134">
        <v>0</v>
      </c>
      <c r="AB512" s="134">
        <v>0</v>
      </c>
      <c r="AC512" s="134">
        <v>0</v>
      </c>
      <c r="AD512" s="134">
        <v>0</v>
      </c>
      <c r="AE512" s="139">
        <v>0</v>
      </c>
      <c r="AF512" s="139">
        <v>0</v>
      </c>
      <c r="AG512" s="139">
        <v>0</v>
      </c>
      <c r="AH512" s="139">
        <v>0</v>
      </c>
      <c r="AI512" s="116" t="s">
        <v>88</v>
      </c>
      <c r="AJ512" s="136">
        <v>0</v>
      </c>
      <c r="AK512" s="136">
        <v>0</v>
      </c>
      <c r="AL512" s="136">
        <v>0</v>
      </c>
      <c r="AM512" s="136">
        <v>0</v>
      </c>
      <c r="AN512" s="136">
        <v>0</v>
      </c>
      <c r="AO512" s="136">
        <v>0</v>
      </c>
      <c r="AP512" s="136">
        <v>0</v>
      </c>
      <c r="AQ512" s="139">
        <v>0</v>
      </c>
      <c r="AR512" s="139">
        <v>0</v>
      </c>
      <c r="AS512" s="139">
        <v>0</v>
      </c>
      <c r="AT512" s="139">
        <v>0</v>
      </c>
      <c r="AU512" s="122"/>
      <c r="AV512" s="230">
        <f t="shared" si="721"/>
        <v>1</v>
      </c>
      <c r="AW512" s="230">
        <f t="shared" si="722"/>
        <v>0</v>
      </c>
      <c r="AX512" s="230" t="str">
        <f t="shared" si="723"/>
        <v>C8</v>
      </c>
      <c r="AY512" s="141">
        <f t="shared" si="724"/>
        <v>9</v>
      </c>
      <c r="AZ512" s="70">
        <f t="shared" si="725"/>
        <v>1</v>
      </c>
      <c r="BA512" s="70">
        <f t="shared" si="726"/>
        <v>1</v>
      </c>
      <c r="BB512" s="70">
        <f t="shared" si="727"/>
        <v>1</v>
      </c>
      <c r="BC512" s="70">
        <f t="shared" si="728"/>
        <v>1</v>
      </c>
      <c r="BD512" s="70">
        <f t="shared" si="729"/>
        <v>1</v>
      </c>
      <c r="BE512" s="70">
        <f t="shared" si="730"/>
        <v>1</v>
      </c>
      <c r="BF512" s="70">
        <f t="shared" si="731"/>
        <v>1</v>
      </c>
      <c r="BG512" s="71">
        <f t="shared" si="732"/>
        <v>0</v>
      </c>
      <c r="BH512" s="71">
        <f t="shared" si="733"/>
        <v>1</v>
      </c>
      <c r="BI512" s="71">
        <f t="shared" si="734"/>
        <v>0</v>
      </c>
      <c r="BJ512" s="71">
        <f t="shared" si="735"/>
        <v>0</v>
      </c>
      <c r="BK512" s="71">
        <f t="shared" si="736"/>
        <v>1</v>
      </c>
      <c r="BL512" s="70">
        <f t="shared" si="737"/>
        <v>1</v>
      </c>
      <c r="BM512" s="70">
        <f t="shared" si="738"/>
        <v>1</v>
      </c>
      <c r="BN512" s="70">
        <f t="shared" si="739"/>
        <v>1</v>
      </c>
      <c r="BO512" s="70">
        <f t="shared" si="740"/>
        <v>0</v>
      </c>
      <c r="BP512" s="144">
        <f t="shared" si="741"/>
        <v>11812.46</v>
      </c>
      <c r="BQ512" s="144">
        <f t="shared" si="742"/>
        <v>0</v>
      </c>
      <c r="BR512" s="144">
        <f t="shared" si="743"/>
        <v>0</v>
      </c>
      <c r="BS512" s="144">
        <f t="shared" si="744"/>
        <v>0</v>
      </c>
      <c r="BT512" s="144">
        <f t="shared" si="745"/>
        <v>0</v>
      </c>
      <c r="BU512" s="144">
        <f t="shared" si="746"/>
        <v>0</v>
      </c>
      <c r="BV512" s="144">
        <f t="shared" si="747"/>
        <v>0</v>
      </c>
      <c r="BW512" s="144">
        <f t="shared" si="748"/>
        <v>0</v>
      </c>
      <c r="BX512" s="144">
        <f t="shared" si="749"/>
        <v>0</v>
      </c>
      <c r="BY512" s="144">
        <f t="shared" si="750"/>
        <v>0</v>
      </c>
      <c r="BZ512" s="9">
        <v>0</v>
      </c>
      <c r="CA512" s="9">
        <v>0</v>
      </c>
      <c r="CB512" s="9">
        <v>0</v>
      </c>
      <c r="CC512" s="9">
        <v>0</v>
      </c>
      <c r="CD512" s="9">
        <v>0</v>
      </c>
      <c r="CE512" s="9">
        <v>0</v>
      </c>
      <c r="CF512" s="9">
        <v>0</v>
      </c>
      <c r="CG512" s="9">
        <v>0</v>
      </c>
      <c r="CH512" s="9">
        <v>0</v>
      </c>
      <c r="CI512" s="9">
        <v>0</v>
      </c>
      <c r="CJ512" s="9">
        <v>0</v>
      </c>
      <c r="CK512" s="9">
        <v>0</v>
      </c>
      <c r="CL512" s="9">
        <v>0</v>
      </c>
      <c r="CM512" s="9">
        <v>0</v>
      </c>
      <c r="CN512" s="9">
        <v>0</v>
      </c>
      <c r="CO512" s="9">
        <v>0</v>
      </c>
      <c r="CP512" s="9">
        <v>0</v>
      </c>
      <c r="CQ512" s="9">
        <v>0</v>
      </c>
      <c r="CR512" s="9">
        <v>0</v>
      </c>
      <c r="CS512" s="9">
        <v>0</v>
      </c>
      <c r="CT512" s="9">
        <v>0</v>
      </c>
      <c r="CU512" s="9">
        <v>0</v>
      </c>
      <c r="CV512" s="9">
        <v>0</v>
      </c>
      <c r="CW512" s="9">
        <v>0</v>
      </c>
      <c r="CX512" s="9">
        <v>0</v>
      </c>
      <c r="CY512" s="9">
        <v>0</v>
      </c>
      <c r="CZ512" s="9">
        <v>0</v>
      </c>
      <c r="DA512" s="9">
        <v>0</v>
      </c>
      <c r="DB512" s="9">
        <v>0</v>
      </c>
      <c r="DC512" s="9">
        <v>0</v>
      </c>
      <c r="DD512" s="9">
        <v>0</v>
      </c>
      <c r="DE512" s="9">
        <v>0</v>
      </c>
      <c r="DF512" s="9">
        <v>0</v>
      </c>
      <c r="DG512" s="144">
        <f t="shared" si="751"/>
        <v>38949</v>
      </c>
      <c r="DH512" s="144">
        <f t="shared" ref="DH512:EW512" si="815">DG512</f>
        <v>38949</v>
      </c>
      <c r="DI512" s="144">
        <f t="shared" si="815"/>
        <v>38949</v>
      </c>
      <c r="DJ512" s="144">
        <f t="shared" si="815"/>
        <v>38949</v>
      </c>
      <c r="DK512" s="144">
        <f t="shared" si="815"/>
        <v>38949</v>
      </c>
      <c r="DL512" s="144">
        <f t="shared" si="815"/>
        <v>38949</v>
      </c>
      <c r="DM512" s="144">
        <f t="shared" si="815"/>
        <v>38949</v>
      </c>
      <c r="DN512" s="144">
        <f t="shared" si="815"/>
        <v>38949</v>
      </c>
      <c r="DO512" s="144">
        <f t="shared" si="815"/>
        <v>38949</v>
      </c>
      <c r="DP512" s="144">
        <f t="shared" si="815"/>
        <v>38949</v>
      </c>
      <c r="DQ512" s="144">
        <f t="shared" si="815"/>
        <v>38949</v>
      </c>
      <c r="DR512" s="144">
        <f t="shared" si="815"/>
        <v>38949</v>
      </c>
      <c r="DS512" s="144">
        <f t="shared" si="815"/>
        <v>38949</v>
      </c>
      <c r="DT512" s="144">
        <f t="shared" si="815"/>
        <v>38949</v>
      </c>
      <c r="DU512" s="144">
        <f t="shared" si="815"/>
        <v>38949</v>
      </c>
      <c r="DV512" s="144">
        <f t="shared" si="815"/>
        <v>38949</v>
      </c>
      <c r="DW512" s="144">
        <f t="shared" si="815"/>
        <v>38949</v>
      </c>
      <c r="DX512" s="144">
        <f t="shared" si="815"/>
        <v>38949</v>
      </c>
      <c r="DY512" s="144">
        <f t="shared" si="815"/>
        <v>38949</v>
      </c>
      <c r="DZ512" s="144">
        <f t="shared" si="815"/>
        <v>38949</v>
      </c>
      <c r="EA512" s="144">
        <f t="shared" si="815"/>
        <v>38949</v>
      </c>
      <c r="EB512" s="144">
        <f t="shared" si="815"/>
        <v>38949</v>
      </c>
      <c r="EC512" s="144">
        <f t="shared" si="815"/>
        <v>38949</v>
      </c>
      <c r="ED512" s="144">
        <f t="shared" si="815"/>
        <v>38949</v>
      </c>
      <c r="EE512" s="144">
        <f t="shared" si="815"/>
        <v>38949</v>
      </c>
      <c r="EF512" s="144">
        <f t="shared" si="815"/>
        <v>38949</v>
      </c>
      <c r="EG512" s="144">
        <f t="shared" si="815"/>
        <v>38949</v>
      </c>
      <c r="EH512" s="144">
        <f t="shared" si="815"/>
        <v>38949</v>
      </c>
      <c r="EI512" s="144">
        <f t="shared" si="815"/>
        <v>38949</v>
      </c>
      <c r="EJ512" s="144">
        <f t="shared" si="815"/>
        <v>38949</v>
      </c>
      <c r="EK512" s="144">
        <f t="shared" si="815"/>
        <v>38949</v>
      </c>
      <c r="EL512" s="144">
        <f t="shared" si="815"/>
        <v>38949</v>
      </c>
      <c r="EM512" s="144">
        <f t="shared" si="815"/>
        <v>38949</v>
      </c>
      <c r="EN512" s="144">
        <f t="shared" si="815"/>
        <v>38949</v>
      </c>
      <c r="EO512" s="144">
        <f t="shared" si="815"/>
        <v>38949</v>
      </c>
      <c r="EP512" s="144">
        <f t="shared" si="815"/>
        <v>38949</v>
      </c>
      <c r="EQ512" s="144">
        <f t="shared" si="815"/>
        <v>38949</v>
      </c>
      <c r="ER512" s="144">
        <f t="shared" si="815"/>
        <v>38949</v>
      </c>
      <c r="ES512" s="144">
        <f t="shared" si="815"/>
        <v>38949</v>
      </c>
      <c r="ET512" s="144">
        <f t="shared" si="815"/>
        <v>38949</v>
      </c>
      <c r="EU512" s="144">
        <f t="shared" si="815"/>
        <v>38949</v>
      </c>
      <c r="EV512" s="144">
        <f t="shared" si="815"/>
        <v>38949</v>
      </c>
      <c r="EW512" s="144">
        <f t="shared" si="815"/>
        <v>38949</v>
      </c>
      <c r="EX512" s="147">
        <f>PV(0.05,'PV factor'!C240,,-BR512)</f>
        <v>0</v>
      </c>
      <c r="EY512" s="147">
        <f>PV(0.05,'PV factor'!D240,,-BS512)</f>
        <v>0</v>
      </c>
      <c r="EZ512" s="147">
        <f>PV(0.05,'PV factor'!E240,,-BT512)</f>
        <v>0</v>
      </c>
      <c r="FA512" s="147">
        <f>PV(0.05,'PV factor'!F240,,-BU512)</f>
        <v>0</v>
      </c>
      <c r="FB512" s="147">
        <f>PV(0.05,'PV factor'!G240,,-BV512)</f>
        <v>0</v>
      </c>
      <c r="FC512" s="147">
        <f>PV(0.05,'PV factor'!H240,,-BW512)</f>
        <v>0</v>
      </c>
      <c r="FD512" s="147">
        <f>PV(0.05,'PV factor'!I240,,-BX512)</f>
        <v>0</v>
      </c>
      <c r="FE512" s="147">
        <f>PV(0.05,'PV factor'!J240,,-BY512)</f>
        <v>0</v>
      </c>
      <c r="FF512" s="147">
        <f>PV(0.05,'PV factor'!K240,,-BZ512)</f>
        <v>0</v>
      </c>
      <c r="FG512" s="147">
        <f>PV(0.05,'PV factor'!L240,,-CA512)</f>
        <v>0</v>
      </c>
      <c r="FH512" s="147">
        <f>PV(0.05,'PV factor'!M240,,-CB512)</f>
        <v>0</v>
      </c>
      <c r="FI512" s="147">
        <f>PV(0.05,'PV factor'!N240,,-CC512)</f>
        <v>0</v>
      </c>
      <c r="FJ512" s="147">
        <f>PV(0.05,'PV factor'!O240,,-CD512)</f>
        <v>0</v>
      </c>
      <c r="FK512" s="147">
        <f>PV(0.05,'PV factor'!P240,,-CE512)</f>
        <v>0</v>
      </c>
      <c r="FL512" s="147">
        <f>PV(0.05,'PV factor'!Q240,,-CF512)</f>
        <v>0</v>
      </c>
      <c r="FM512" s="147">
        <f>PV(0.05,'PV factor'!R240,,-CG512)</f>
        <v>0</v>
      </c>
      <c r="FN512" s="147">
        <f>PV(0.05,'PV factor'!S240,,-CH512)</f>
        <v>0</v>
      </c>
      <c r="FO512" s="147">
        <f>PV(0.05,'PV factor'!T240,,-CI512)</f>
        <v>0</v>
      </c>
      <c r="FP512" s="147">
        <f>PV(0.05,'PV factor'!U240,,-CJ512)</f>
        <v>0</v>
      </c>
      <c r="FQ512" s="147">
        <f>PV(0.05,'PV factor'!V240,,-CK512)</f>
        <v>0</v>
      </c>
      <c r="FR512" s="147">
        <f>PV(0.05,'PV factor'!W240,,-CL512)</f>
        <v>0</v>
      </c>
      <c r="FS512" s="147">
        <f>PV(0.05,'PV factor'!X240,,-CM512)</f>
        <v>0</v>
      </c>
      <c r="FT512" s="147">
        <f>PV(0.05,'PV factor'!Y240,,-CN512)</f>
        <v>0</v>
      </c>
      <c r="FU512" s="147">
        <f>PV(0.05,'PV factor'!Z240,,-CO512)</f>
        <v>0</v>
      </c>
      <c r="FV512" s="147">
        <f>PV(0.05,'PV factor'!AA240,,-CP512)</f>
        <v>0</v>
      </c>
      <c r="FW512" s="147">
        <f>PV(0.05,'PV factor'!AB240,,-CQ512)</f>
        <v>0</v>
      </c>
      <c r="FX512" s="147">
        <f>PV(0.05,'PV factor'!AC240,,-CR512)</f>
        <v>0</v>
      </c>
      <c r="FY512" s="147">
        <f>PV(0.05,'PV factor'!AD240,,-CS512)</f>
        <v>0</v>
      </c>
      <c r="FZ512" s="147">
        <f>PV(0.05,'PV factor'!AE240,,-CT512)</f>
        <v>0</v>
      </c>
      <c r="GA512" s="147">
        <f>PV(0.05,'PV factor'!AF240,,-CU512)</f>
        <v>0</v>
      </c>
      <c r="GB512" s="147">
        <f>PV(0.05,'PV factor'!AG240,,-CV512)</f>
        <v>0</v>
      </c>
      <c r="GC512" s="147">
        <f>PV(0.05,'PV factor'!AH240,,-CW512)</f>
        <v>0</v>
      </c>
      <c r="GD512" s="147">
        <f>PV(0.05,'PV factor'!AI240,,-CX512)</f>
        <v>0</v>
      </c>
      <c r="GE512" s="147">
        <f>PV(0.05,'PV factor'!AJ240,,-CY512)</f>
        <v>0</v>
      </c>
      <c r="GF512" s="147">
        <f>PV(0.05,'PV factor'!AK240,,-CZ512)</f>
        <v>0</v>
      </c>
      <c r="GG512" s="147">
        <f>PV(0.05,'PV factor'!AL240,,-DA512)</f>
        <v>0</v>
      </c>
      <c r="GH512" s="147">
        <f>PV(0.05,'PV factor'!AM240,,-DB512)</f>
        <v>0</v>
      </c>
      <c r="GI512" s="147">
        <f>PV(0.05,'PV factor'!AN240,,-DC512)</f>
        <v>0</v>
      </c>
      <c r="GJ512" s="147">
        <f>PV(0.05,'PV factor'!AO240,,-DD512)</f>
        <v>0</v>
      </c>
      <c r="GK512" s="147">
        <f>PV(0.05,'PV factor'!AP240,,-DE512)</f>
        <v>0</v>
      </c>
      <c r="GL512" s="147">
        <f>PV(0.05,'PV factor'!C240,,-DI512)</f>
        <v>35327.891156462581</v>
      </c>
      <c r="GM512" s="147">
        <f>PV(0.05,'PV factor'!D240,,-DJ512)</f>
        <v>33645.610625202455</v>
      </c>
      <c r="GN512" s="147">
        <f>PV(0.05,'PV factor'!E240,,-DK512)</f>
        <v>32043.438690669012</v>
      </c>
      <c r="GO512" s="147">
        <f>PV(0.05,'PV factor'!F240,,-DL512)</f>
        <v>30517.560657780006</v>
      </c>
      <c r="GP512" s="147">
        <f>PV(0.05,'PV factor'!G240,,-DM512)</f>
        <v>29064.343483600012</v>
      </c>
      <c r="GQ512" s="147">
        <f>PV(0.05,'PV factor'!H240,,-DN512)</f>
        <v>27680.327127238099</v>
      </c>
      <c r="GR512" s="147">
        <f>PV(0.05,'PV factor'!I240,,-DO512)</f>
        <v>26362.216311655338</v>
      </c>
      <c r="GS512" s="147">
        <f>PV(0.05,'PV factor'!J240,,-DP512)</f>
        <v>25106.872677766987</v>
      </c>
      <c r="GT512" s="147">
        <f>PV(0.05,'PV factor'!K240,,-DQ512)</f>
        <v>23911.307312159035</v>
      </c>
      <c r="GU512" s="147">
        <f>PV(0.05,'PV factor'!L240,,-DR512)</f>
        <v>22772.673630627651</v>
      </c>
      <c r="GV512" s="147">
        <f>PV(0.05,'PV factor'!M240,,-DS512)</f>
        <v>21688.260600597765</v>
      </c>
      <c r="GW512" s="147">
        <f>PV(0.05,'PV factor'!N240,,-DT512)</f>
        <v>20655.486286283583</v>
      </c>
      <c r="GX512" s="147">
        <f>PV(0.05,'PV factor'!O240,,-DU512)</f>
        <v>19671.891701222463</v>
      </c>
      <c r="GY512" s="147">
        <f>PV(0.05,'PV factor'!P240,,-DV512)</f>
        <v>18735.134953545199</v>
      </c>
      <c r="GZ512" s="147">
        <f>PV(0.05,'PV factor'!Q240,,-DW512)</f>
        <v>17842.985670043046</v>
      </c>
      <c r="HA512" s="147">
        <f>PV(0.05,'PV factor'!R240,,-DX512)</f>
        <v>16993.319685755279</v>
      </c>
      <c r="HB512" s="147">
        <f>PV(0.05,'PV factor'!S240,,-DY512)</f>
        <v>16184.113986433602</v>
      </c>
      <c r="HC512" s="147">
        <f>PV(0.05,'PV factor'!T240,,-DZ512)</f>
        <v>15413.441891841525</v>
      </c>
      <c r="HD512" s="147">
        <f>PV(0.05,'PV factor'!U240,,-EA512)</f>
        <v>14679.4684684205</v>
      </c>
      <c r="HE512" s="147">
        <f>PV(0.05,'PV factor'!V240,,-EB512)</f>
        <v>13980.446160400477</v>
      </c>
      <c r="HF512" s="147">
        <f>PV(0.05,'PV factor'!W240,,-EC512)</f>
        <v>13314.710628952836</v>
      </c>
      <c r="HG512" s="147">
        <f>PV(0.05,'PV factor'!X240,,-ED512)</f>
        <v>12680.676789478888</v>
      </c>
      <c r="HH512" s="147">
        <f>PV(0.05,'PV factor'!Y240,,-EE512)</f>
        <v>12076.835037598943</v>
      </c>
      <c r="HI512" s="147">
        <f>PV(0.05,'PV factor'!Z240,,-EF512)</f>
        <v>11501.747654856135</v>
      </c>
      <c r="HJ512" s="147">
        <f>PV(0.05,'PV factor'!AA240,,-EG512)</f>
        <v>10954.045385577272</v>
      </c>
      <c r="HK512" s="147">
        <f>PV(0.05,'PV factor'!AB240,,-EH512)</f>
        <v>10432.424176740258</v>
      </c>
      <c r="HL512" s="147">
        <f>PV(0.05,'PV factor'!AC240,,-EI512)</f>
        <v>9935.6420730859609</v>
      </c>
      <c r="HM512" s="147">
        <f>PV(0.05,'PV factor'!AD240,,-EJ512)</f>
        <v>9462.5162600818658</v>
      </c>
      <c r="HN512" s="147">
        <f>PV(0.05,'PV factor'!AE240,,-EK512)</f>
        <v>9011.9202476970186</v>
      </c>
      <c r="HO512" s="147">
        <f>PV(0.05,'PV factor'!AF240,,-EL512)</f>
        <v>8582.7811882828719</v>
      </c>
      <c r="HP512" s="147">
        <f>PV(0.05,'PV factor'!AG240,,-EM512)</f>
        <v>8174.0773221741638</v>
      </c>
      <c r="HQ512" s="147">
        <f>PV(0.05,'PV factor'!AH240,,-EN512)</f>
        <v>7784.8355449277751</v>
      </c>
      <c r="HR512" s="147">
        <f>PV(0.05,'PV factor'!AI240,,-EO512)</f>
        <v>7414.1290904074049</v>
      </c>
      <c r="HS512" s="147">
        <f>PV(0.05,'PV factor'!AJ240,,-EP512)</f>
        <v>7061.0753241975281</v>
      </c>
      <c r="HT512" s="147">
        <f>PV(0.05,'PV factor'!AK240,,-EQ512)</f>
        <v>6724.8336420928845</v>
      </c>
      <c r="HU512" s="147">
        <f>PV(0.05,'PV factor'!AL240,,-ER512)</f>
        <v>6404.6034686598896</v>
      </c>
      <c r="HV512" s="147">
        <f>PV(0.05,'PV factor'!AM240,,-ES512)</f>
        <v>6099.6223511046574</v>
      </c>
      <c r="HW512" s="147">
        <f>PV(0.05,'PV factor'!AN240,,-ET512)</f>
        <v>5809.1641439091964</v>
      </c>
      <c r="HX512" s="147">
        <f>PV(0.05,'PV factor'!AO240,,-EU512)</f>
        <v>5532.5372799135212</v>
      </c>
      <c r="HY512" s="147">
        <f>PV(0.05,'PV factor'!AP240,,-EV512)</f>
        <v>5269.0831237271623</v>
      </c>
      <c r="HZ512" s="147">
        <f t="shared" si="753"/>
        <v>0</v>
      </c>
      <c r="IA512" s="147">
        <f t="shared" si="754"/>
        <v>286432.2416731611</v>
      </c>
      <c r="IB512" s="401">
        <f t="shared" si="755"/>
        <v>0</v>
      </c>
    </row>
    <row r="513" spans="1:236" s="180" customFormat="1" ht="90" customHeight="1" x14ac:dyDescent="0.25">
      <c r="A513" s="137" t="s">
        <v>1510</v>
      </c>
      <c r="B513" s="138" t="s">
        <v>1511</v>
      </c>
      <c r="C513" s="138" t="s">
        <v>1584</v>
      </c>
      <c r="D513" s="142" t="s">
        <v>73</v>
      </c>
      <c r="E513" s="138" t="s">
        <v>1585</v>
      </c>
      <c r="F513" s="118" t="s">
        <v>1586</v>
      </c>
      <c r="G513" s="118" t="s">
        <v>1587</v>
      </c>
      <c r="H513" s="142" t="s">
        <v>77</v>
      </c>
      <c r="I513" s="118" t="s">
        <v>1549</v>
      </c>
      <c r="J513" s="118">
        <v>5</v>
      </c>
      <c r="K513" s="227" t="s">
        <v>79</v>
      </c>
      <c r="L513" s="110">
        <v>38949</v>
      </c>
      <c r="M513" s="142" t="s">
        <v>1534</v>
      </c>
      <c r="N513" s="142" t="s">
        <v>147</v>
      </c>
      <c r="O513" s="73" t="s">
        <v>106</v>
      </c>
      <c r="P513" s="142" t="s">
        <v>463</v>
      </c>
      <c r="Q513" s="112" t="s">
        <v>100</v>
      </c>
      <c r="R513" s="73" t="s">
        <v>162</v>
      </c>
      <c r="S513" s="142" t="s">
        <v>99</v>
      </c>
      <c r="T513" s="142" t="s">
        <v>407</v>
      </c>
      <c r="U513" s="142" t="s">
        <v>87</v>
      </c>
      <c r="V513" s="117">
        <v>1</v>
      </c>
      <c r="W513" s="135">
        <v>9590.4</v>
      </c>
      <c r="X513" s="134">
        <v>0</v>
      </c>
      <c r="Y513" s="134">
        <v>9590.4</v>
      </c>
      <c r="Z513" s="134">
        <v>0</v>
      </c>
      <c r="AA513" s="134">
        <v>0</v>
      </c>
      <c r="AB513" s="134">
        <v>0</v>
      </c>
      <c r="AC513" s="134">
        <v>0</v>
      </c>
      <c r="AD513" s="134">
        <v>0</v>
      </c>
      <c r="AE513" s="139">
        <v>0</v>
      </c>
      <c r="AF513" s="139">
        <v>0</v>
      </c>
      <c r="AG513" s="139">
        <v>0</v>
      </c>
      <c r="AH513" s="139">
        <v>0</v>
      </c>
      <c r="AI513" s="116" t="s">
        <v>88</v>
      </c>
      <c r="AJ513" s="136">
        <v>0</v>
      </c>
      <c r="AK513" s="136">
        <v>0</v>
      </c>
      <c r="AL513" s="136">
        <v>0</v>
      </c>
      <c r="AM513" s="136">
        <v>0</v>
      </c>
      <c r="AN513" s="136">
        <v>0</v>
      </c>
      <c r="AO513" s="136">
        <v>0</v>
      </c>
      <c r="AP513" s="136">
        <v>0</v>
      </c>
      <c r="AQ513" s="139">
        <v>0</v>
      </c>
      <c r="AR513" s="139">
        <v>0</v>
      </c>
      <c r="AS513" s="139">
        <v>0</v>
      </c>
      <c r="AT513" s="139">
        <v>0</v>
      </c>
      <c r="AU513" s="122"/>
      <c r="AV513" s="230">
        <f t="shared" si="721"/>
        <v>1</v>
      </c>
      <c r="AW513" s="230">
        <f t="shared" si="722"/>
        <v>0</v>
      </c>
      <c r="AX513" s="230" t="str">
        <f t="shared" si="723"/>
        <v>C3</v>
      </c>
      <c r="AY513" s="141">
        <f t="shared" si="724"/>
        <v>9</v>
      </c>
      <c r="AZ513" s="70">
        <f t="shared" si="725"/>
        <v>1</v>
      </c>
      <c r="BA513" s="70">
        <f t="shared" si="726"/>
        <v>1</v>
      </c>
      <c r="BB513" s="70">
        <f t="shared" si="727"/>
        <v>1</v>
      </c>
      <c r="BC513" s="70">
        <f t="shared" si="728"/>
        <v>1</v>
      </c>
      <c r="BD513" s="70">
        <f t="shared" si="729"/>
        <v>1</v>
      </c>
      <c r="BE513" s="70">
        <f t="shared" si="730"/>
        <v>1</v>
      </c>
      <c r="BF513" s="70">
        <f t="shared" si="731"/>
        <v>1</v>
      </c>
      <c r="BG513" s="71">
        <f t="shared" si="732"/>
        <v>0</v>
      </c>
      <c r="BH513" s="71">
        <f t="shared" si="733"/>
        <v>1</v>
      </c>
      <c r="BI513" s="71">
        <f t="shared" si="734"/>
        <v>0</v>
      </c>
      <c r="BJ513" s="71">
        <f t="shared" si="735"/>
        <v>1</v>
      </c>
      <c r="BK513" s="71">
        <f t="shared" si="736"/>
        <v>0</v>
      </c>
      <c r="BL513" s="70">
        <f t="shared" si="737"/>
        <v>1</v>
      </c>
      <c r="BM513" s="70">
        <f t="shared" si="738"/>
        <v>1</v>
      </c>
      <c r="BN513" s="70">
        <f t="shared" si="739"/>
        <v>1</v>
      </c>
      <c r="BO513" s="70">
        <f t="shared" si="740"/>
        <v>0</v>
      </c>
      <c r="BP513" s="144">
        <f t="shared" si="741"/>
        <v>9590.4</v>
      </c>
      <c r="BQ513" s="144">
        <f t="shared" si="742"/>
        <v>0</v>
      </c>
      <c r="BR513" s="144">
        <f t="shared" si="743"/>
        <v>0</v>
      </c>
      <c r="BS513" s="144">
        <f t="shared" si="744"/>
        <v>0</v>
      </c>
      <c r="BT513" s="144">
        <f t="shared" si="745"/>
        <v>0</v>
      </c>
      <c r="BU513" s="144">
        <f t="shared" si="746"/>
        <v>0</v>
      </c>
      <c r="BV513" s="144">
        <f t="shared" si="747"/>
        <v>0</v>
      </c>
      <c r="BW513" s="144">
        <f t="shared" si="748"/>
        <v>0</v>
      </c>
      <c r="BX513" s="144">
        <f t="shared" si="749"/>
        <v>0</v>
      </c>
      <c r="BY513" s="144">
        <f t="shared" si="750"/>
        <v>0</v>
      </c>
      <c r="BZ513" s="9">
        <v>0</v>
      </c>
      <c r="CA513" s="9">
        <v>0</v>
      </c>
      <c r="CB513" s="9">
        <v>0</v>
      </c>
      <c r="CC513" s="9">
        <v>0</v>
      </c>
      <c r="CD513" s="9">
        <v>0</v>
      </c>
      <c r="CE513" s="9">
        <v>0</v>
      </c>
      <c r="CF513" s="9">
        <v>0</v>
      </c>
      <c r="CG513" s="9">
        <v>0</v>
      </c>
      <c r="CH513" s="9">
        <v>0</v>
      </c>
      <c r="CI513" s="9">
        <v>0</v>
      </c>
      <c r="CJ513" s="9">
        <v>0</v>
      </c>
      <c r="CK513" s="9">
        <v>0</v>
      </c>
      <c r="CL513" s="9">
        <v>0</v>
      </c>
      <c r="CM513" s="9">
        <v>0</v>
      </c>
      <c r="CN513" s="9">
        <v>0</v>
      </c>
      <c r="CO513" s="9">
        <v>0</v>
      </c>
      <c r="CP513" s="9">
        <v>0</v>
      </c>
      <c r="CQ513" s="9">
        <v>0</v>
      </c>
      <c r="CR513" s="9">
        <v>0</v>
      </c>
      <c r="CS513" s="9">
        <v>0</v>
      </c>
      <c r="CT513" s="9">
        <v>0</v>
      </c>
      <c r="CU513" s="9">
        <v>0</v>
      </c>
      <c r="CV513" s="9">
        <v>0</v>
      </c>
      <c r="CW513" s="9">
        <v>0</v>
      </c>
      <c r="CX513" s="9">
        <v>0</v>
      </c>
      <c r="CY513" s="9">
        <v>0</v>
      </c>
      <c r="CZ513" s="9">
        <v>0</v>
      </c>
      <c r="DA513" s="9">
        <v>0</v>
      </c>
      <c r="DB513" s="9">
        <v>0</v>
      </c>
      <c r="DC513" s="9">
        <v>0</v>
      </c>
      <c r="DD513" s="9">
        <v>0</v>
      </c>
      <c r="DE513" s="9">
        <v>0</v>
      </c>
      <c r="DF513" s="9">
        <v>0</v>
      </c>
      <c r="DG513" s="144">
        <f t="shared" si="751"/>
        <v>38949</v>
      </c>
      <c r="DH513" s="144">
        <f t="shared" ref="DH513:EW513" si="816">DG513</f>
        <v>38949</v>
      </c>
      <c r="DI513" s="144">
        <f t="shared" si="816"/>
        <v>38949</v>
      </c>
      <c r="DJ513" s="144">
        <f t="shared" si="816"/>
        <v>38949</v>
      </c>
      <c r="DK513" s="144">
        <f t="shared" si="816"/>
        <v>38949</v>
      </c>
      <c r="DL513" s="144">
        <f t="shared" si="816"/>
        <v>38949</v>
      </c>
      <c r="DM513" s="144">
        <f t="shared" si="816"/>
        <v>38949</v>
      </c>
      <c r="DN513" s="144">
        <f t="shared" si="816"/>
        <v>38949</v>
      </c>
      <c r="DO513" s="144">
        <f t="shared" si="816"/>
        <v>38949</v>
      </c>
      <c r="DP513" s="144">
        <f t="shared" si="816"/>
        <v>38949</v>
      </c>
      <c r="DQ513" s="144">
        <f t="shared" si="816"/>
        <v>38949</v>
      </c>
      <c r="DR513" s="144">
        <f t="shared" si="816"/>
        <v>38949</v>
      </c>
      <c r="DS513" s="144">
        <f t="shared" si="816"/>
        <v>38949</v>
      </c>
      <c r="DT513" s="144">
        <f t="shared" si="816"/>
        <v>38949</v>
      </c>
      <c r="DU513" s="144">
        <f t="shared" si="816"/>
        <v>38949</v>
      </c>
      <c r="DV513" s="144">
        <f t="shared" si="816"/>
        <v>38949</v>
      </c>
      <c r="DW513" s="144">
        <f t="shared" si="816"/>
        <v>38949</v>
      </c>
      <c r="DX513" s="144">
        <f t="shared" si="816"/>
        <v>38949</v>
      </c>
      <c r="DY513" s="144">
        <f t="shared" si="816"/>
        <v>38949</v>
      </c>
      <c r="DZ513" s="144">
        <f t="shared" si="816"/>
        <v>38949</v>
      </c>
      <c r="EA513" s="144">
        <f t="shared" si="816"/>
        <v>38949</v>
      </c>
      <c r="EB513" s="144">
        <f t="shared" si="816"/>
        <v>38949</v>
      </c>
      <c r="EC513" s="144">
        <f t="shared" si="816"/>
        <v>38949</v>
      </c>
      <c r="ED513" s="144">
        <f t="shared" si="816"/>
        <v>38949</v>
      </c>
      <c r="EE513" s="144">
        <f t="shared" si="816"/>
        <v>38949</v>
      </c>
      <c r="EF513" s="144">
        <f t="shared" si="816"/>
        <v>38949</v>
      </c>
      <c r="EG513" s="144">
        <f t="shared" si="816"/>
        <v>38949</v>
      </c>
      <c r="EH513" s="144">
        <f t="shared" si="816"/>
        <v>38949</v>
      </c>
      <c r="EI513" s="144">
        <f t="shared" si="816"/>
        <v>38949</v>
      </c>
      <c r="EJ513" s="144">
        <f t="shared" si="816"/>
        <v>38949</v>
      </c>
      <c r="EK513" s="144">
        <f t="shared" si="816"/>
        <v>38949</v>
      </c>
      <c r="EL513" s="144">
        <f t="shared" si="816"/>
        <v>38949</v>
      </c>
      <c r="EM513" s="144">
        <f t="shared" si="816"/>
        <v>38949</v>
      </c>
      <c r="EN513" s="144">
        <f t="shared" si="816"/>
        <v>38949</v>
      </c>
      <c r="EO513" s="144">
        <f t="shared" si="816"/>
        <v>38949</v>
      </c>
      <c r="EP513" s="144">
        <f t="shared" si="816"/>
        <v>38949</v>
      </c>
      <c r="EQ513" s="144">
        <f t="shared" si="816"/>
        <v>38949</v>
      </c>
      <c r="ER513" s="144">
        <f t="shared" si="816"/>
        <v>38949</v>
      </c>
      <c r="ES513" s="144">
        <f t="shared" si="816"/>
        <v>38949</v>
      </c>
      <c r="ET513" s="144">
        <f t="shared" si="816"/>
        <v>38949</v>
      </c>
      <c r="EU513" s="144">
        <f t="shared" si="816"/>
        <v>38949</v>
      </c>
      <c r="EV513" s="144">
        <f t="shared" si="816"/>
        <v>38949</v>
      </c>
      <c r="EW513" s="144">
        <f t="shared" si="816"/>
        <v>38949</v>
      </c>
      <c r="EX513" s="147">
        <f>PV(0.05,'PV factor'!C241,,-BR513)</f>
        <v>0</v>
      </c>
      <c r="EY513" s="147">
        <f>PV(0.05,'PV factor'!D241,,-BS513)</f>
        <v>0</v>
      </c>
      <c r="EZ513" s="147">
        <f>PV(0.05,'PV factor'!E241,,-BT513)</f>
        <v>0</v>
      </c>
      <c r="FA513" s="147">
        <f>PV(0.05,'PV factor'!F241,,-BU513)</f>
        <v>0</v>
      </c>
      <c r="FB513" s="147">
        <f>PV(0.05,'PV factor'!G241,,-BV513)</f>
        <v>0</v>
      </c>
      <c r="FC513" s="147">
        <f>PV(0.05,'PV factor'!H241,,-BW513)</f>
        <v>0</v>
      </c>
      <c r="FD513" s="147">
        <f>PV(0.05,'PV factor'!I241,,-BX513)</f>
        <v>0</v>
      </c>
      <c r="FE513" s="147">
        <f>PV(0.05,'PV factor'!J241,,-BY513)</f>
        <v>0</v>
      </c>
      <c r="FF513" s="147">
        <f>PV(0.05,'PV factor'!K241,,-BZ513)</f>
        <v>0</v>
      </c>
      <c r="FG513" s="147">
        <f>PV(0.05,'PV factor'!L241,,-CA513)</f>
        <v>0</v>
      </c>
      <c r="FH513" s="147">
        <f>PV(0.05,'PV factor'!M241,,-CB513)</f>
        <v>0</v>
      </c>
      <c r="FI513" s="147">
        <f>PV(0.05,'PV factor'!N241,,-CC513)</f>
        <v>0</v>
      </c>
      <c r="FJ513" s="147">
        <f>PV(0.05,'PV factor'!O241,,-CD513)</f>
        <v>0</v>
      </c>
      <c r="FK513" s="147">
        <f>PV(0.05,'PV factor'!P241,,-CE513)</f>
        <v>0</v>
      </c>
      <c r="FL513" s="147">
        <f>PV(0.05,'PV factor'!Q241,,-CF513)</f>
        <v>0</v>
      </c>
      <c r="FM513" s="147">
        <f>PV(0.05,'PV factor'!R241,,-CG513)</f>
        <v>0</v>
      </c>
      <c r="FN513" s="147">
        <f>PV(0.05,'PV factor'!S241,,-CH513)</f>
        <v>0</v>
      </c>
      <c r="FO513" s="147">
        <f>PV(0.05,'PV factor'!T241,,-CI513)</f>
        <v>0</v>
      </c>
      <c r="FP513" s="147">
        <f>PV(0.05,'PV factor'!U241,,-CJ513)</f>
        <v>0</v>
      </c>
      <c r="FQ513" s="147">
        <f>PV(0.05,'PV factor'!V241,,-CK513)</f>
        <v>0</v>
      </c>
      <c r="FR513" s="147">
        <f>PV(0.05,'PV factor'!W241,,-CL513)</f>
        <v>0</v>
      </c>
      <c r="FS513" s="147">
        <f>PV(0.05,'PV factor'!X241,,-CM513)</f>
        <v>0</v>
      </c>
      <c r="FT513" s="147">
        <f>PV(0.05,'PV factor'!Y241,,-CN513)</f>
        <v>0</v>
      </c>
      <c r="FU513" s="147">
        <f>PV(0.05,'PV factor'!Z241,,-CO513)</f>
        <v>0</v>
      </c>
      <c r="FV513" s="147">
        <f>PV(0.05,'PV factor'!AA241,,-CP513)</f>
        <v>0</v>
      </c>
      <c r="FW513" s="147">
        <f>PV(0.05,'PV factor'!AB241,,-CQ513)</f>
        <v>0</v>
      </c>
      <c r="FX513" s="147">
        <f>PV(0.05,'PV factor'!AC241,,-CR513)</f>
        <v>0</v>
      </c>
      <c r="FY513" s="147">
        <f>PV(0.05,'PV factor'!AD241,,-CS513)</f>
        <v>0</v>
      </c>
      <c r="FZ513" s="147">
        <f>PV(0.05,'PV factor'!AE241,,-CT513)</f>
        <v>0</v>
      </c>
      <c r="GA513" s="147">
        <f>PV(0.05,'PV factor'!AF241,,-CU513)</f>
        <v>0</v>
      </c>
      <c r="GB513" s="147">
        <f>PV(0.05,'PV factor'!AG241,,-CV513)</f>
        <v>0</v>
      </c>
      <c r="GC513" s="147">
        <f>PV(0.05,'PV factor'!AH241,,-CW513)</f>
        <v>0</v>
      </c>
      <c r="GD513" s="147">
        <f>PV(0.05,'PV factor'!AI241,,-CX513)</f>
        <v>0</v>
      </c>
      <c r="GE513" s="147">
        <f>PV(0.05,'PV factor'!AJ241,,-CY513)</f>
        <v>0</v>
      </c>
      <c r="GF513" s="147">
        <f>PV(0.05,'PV factor'!AK241,,-CZ513)</f>
        <v>0</v>
      </c>
      <c r="GG513" s="147">
        <f>PV(0.05,'PV factor'!AL241,,-DA513)</f>
        <v>0</v>
      </c>
      <c r="GH513" s="147">
        <f>PV(0.05,'PV factor'!AM241,,-DB513)</f>
        <v>0</v>
      </c>
      <c r="GI513" s="147">
        <f>PV(0.05,'PV factor'!AN241,,-DC513)</f>
        <v>0</v>
      </c>
      <c r="GJ513" s="147">
        <f>PV(0.05,'PV factor'!AO241,,-DD513)</f>
        <v>0</v>
      </c>
      <c r="GK513" s="147">
        <f>PV(0.05,'PV factor'!AP241,,-DE513)</f>
        <v>0</v>
      </c>
      <c r="GL513" s="147">
        <f>PV(0.05,'PV factor'!C241,,-DI513)</f>
        <v>35327.891156462581</v>
      </c>
      <c r="GM513" s="147">
        <f>PV(0.05,'PV factor'!D241,,-DJ513)</f>
        <v>33645.610625202455</v>
      </c>
      <c r="GN513" s="147">
        <f>PV(0.05,'PV factor'!E241,,-DK513)</f>
        <v>32043.438690669012</v>
      </c>
      <c r="GO513" s="147">
        <f>PV(0.05,'PV factor'!F241,,-DL513)</f>
        <v>30517.560657780006</v>
      </c>
      <c r="GP513" s="147">
        <f>PV(0.05,'PV factor'!G241,,-DM513)</f>
        <v>29064.343483600012</v>
      </c>
      <c r="GQ513" s="147">
        <f>PV(0.05,'PV factor'!H241,,-DN513)</f>
        <v>27680.327127238099</v>
      </c>
      <c r="GR513" s="147">
        <f>PV(0.05,'PV factor'!I241,,-DO513)</f>
        <v>26362.216311655338</v>
      </c>
      <c r="GS513" s="147">
        <f>PV(0.05,'PV factor'!J241,,-DP513)</f>
        <v>25106.872677766987</v>
      </c>
      <c r="GT513" s="147">
        <f>PV(0.05,'PV factor'!K241,,-DQ513)</f>
        <v>23911.307312159035</v>
      </c>
      <c r="GU513" s="147">
        <f>PV(0.05,'PV factor'!L241,,-DR513)</f>
        <v>22772.673630627651</v>
      </c>
      <c r="GV513" s="147">
        <f>PV(0.05,'PV factor'!M241,,-DS513)</f>
        <v>21688.260600597765</v>
      </c>
      <c r="GW513" s="147">
        <f>PV(0.05,'PV factor'!N241,,-DT513)</f>
        <v>20655.486286283583</v>
      </c>
      <c r="GX513" s="147">
        <f>PV(0.05,'PV factor'!O241,,-DU513)</f>
        <v>19671.891701222463</v>
      </c>
      <c r="GY513" s="147">
        <f>PV(0.05,'PV factor'!P241,,-DV513)</f>
        <v>18735.134953545199</v>
      </c>
      <c r="GZ513" s="147">
        <f>PV(0.05,'PV factor'!Q241,,-DW513)</f>
        <v>17842.985670043046</v>
      </c>
      <c r="HA513" s="147">
        <f>PV(0.05,'PV factor'!R241,,-DX513)</f>
        <v>16993.319685755279</v>
      </c>
      <c r="HB513" s="147">
        <f>PV(0.05,'PV factor'!S241,,-DY513)</f>
        <v>16184.113986433602</v>
      </c>
      <c r="HC513" s="147">
        <f>PV(0.05,'PV factor'!T241,,-DZ513)</f>
        <v>15413.441891841525</v>
      </c>
      <c r="HD513" s="147">
        <f>PV(0.05,'PV factor'!U241,,-EA513)</f>
        <v>14679.4684684205</v>
      </c>
      <c r="HE513" s="147">
        <f>PV(0.05,'PV factor'!V241,,-EB513)</f>
        <v>13980.446160400477</v>
      </c>
      <c r="HF513" s="147">
        <f>PV(0.05,'PV factor'!W241,,-EC513)</f>
        <v>13314.710628952836</v>
      </c>
      <c r="HG513" s="147">
        <f>PV(0.05,'PV factor'!X241,,-ED513)</f>
        <v>12680.676789478888</v>
      </c>
      <c r="HH513" s="147">
        <f>PV(0.05,'PV factor'!Y241,,-EE513)</f>
        <v>12076.835037598943</v>
      </c>
      <c r="HI513" s="147">
        <f>PV(0.05,'PV factor'!Z241,,-EF513)</f>
        <v>11501.747654856135</v>
      </c>
      <c r="HJ513" s="147">
        <f>PV(0.05,'PV factor'!AA241,,-EG513)</f>
        <v>10954.045385577272</v>
      </c>
      <c r="HK513" s="147">
        <f>PV(0.05,'PV factor'!AB241,,-EH513)</f>
        <v>10432.424176740258</v>
      </c>
      <c r="HL513" s="147">
        <f>PV(0.05,'PV factor'!AC241,,-EI513)</f>
        <v>9935.6420730859609</v>
      </c>
      <c r="HM513" s="147">
        <f>PV(0.05,'PV factor'!AD241,,-EJ513)</f>
        <v>9462.5162600818658</v>
      </c>
      <c r="HN513" s="147">
        <f>PV(0.05,'PV factor'!AE241,,-EK513)</f>
        <v>9011.9202476970186</v>
      </c>
      <c r="HO513" s="147">
        <f>PV(0.05,'PV factor'!AF241,,-EL513)</f>
        <v>8582.7811882828719</v>
      </c>
      <c r="HP513" s="147">
        <f>PV(0.05,'PV factor'!AG241,,-EM513)</f>
        <v>8174.0773221741638</v>
      </c>
      <c r="HQ513" s="147">
        <f>PV(0.05,'PV factor'!AH241,,-EN513)</f>
        <v>7784.8355449277751</v>
      </c>
      <c r="HR513" s="147">
        <f>PV(0.05,'PV factor'!AI241,,-EO513)</f>
        <v>7414.1290904074049</v>
      </c>
      <c r="HS513" s="147">
        <f>PV(0.05,'PV factor'!AJ241,,-EP513)</f>
        <v>7061.0753241975281</v>
      </c>
      <c r="HT513" s="147">
        <f>PV(0.05,'PV factor'!AK241,,-EQ513)</f>
        <v>6724.8336420928845</v>
      </c>
      <c r="HU513" s="147">
        <f>PV(0.05,'PV factor'!AL241,,-ER513)</f>
        <v>6404.6034686598896</v>
      </c>
      <c r="HV513" s="147">
        <f>PV(0.05,'PV factor'!AM241,,-ES513)</f>
        <v>6099.6223511046574</v>
      </c>
      <c r="HW513" s="147">
        <f>PV(0.05,'PV factor'!AN241,,-ET513)</f>
        <v>5809.1641439091964</v>
      </c>
      <c r="HX513" s="147">
        <f>PV(0.05,'PV factor'!AO241,,-EU513)</f>
        <v>5532.5372799135212</v>
      </c>
      <c r="HY513" s="147">
        <f>PV(0.05,'PV factor'!AP241,,-EV513)</f>
        <v>5269.0831237271623</v>
      </c>
      <c r="HZ513" s="147">
        <f t="shared" si="753"/>
        <v>0</v>
      </c>
      <c r="IA513" s="147">
        <f t="shared" si="754"/>
        <v>160598.84461371406</v>
      </c>
      <c r="IB513" s="401">
        <f t="shared" si="755"/>
        <v>0</v>
      </c>
    </row>
    <row r="514" spans="1:236" s="180" customFormat="1" ht="90" customHeight="1" x14ac:dyDescent="0.25">
      <c r="A514" s="137" t="s">
        <v>1510</v>
      </c>
      <c r="B514" s="138" t="s">
        <v>1511</v>
      </c>
      <c r="C514" s="138" t="s">
        <v>1518</v>
      </c>
      <c r="D514" s="142" t="s">
        <v>73</v>
      </c>
      <c r="E514" s="138" t="s">
        <v>1519</v>
      </c>
      <c r="F514" s="118" t="s">
        <v>1520</v>
      </c>
      <c r="G514" s="118" t="s">
        <v>1521</v>
      </c>
      <c r="H514" s="142" t="s">
        <v>77</v>
      </c>
      <c r="I514" s="118" t="s">
        <v>1522</v>
      </c>
      <c r="J514" s="118">
        <v>5</v>
      </c>
      <c r="K514" s="227" t="s">
        <v>94</v>
      </c>
      <c r="L514" s="142">
        <v>917</v>
      </c>
      <c r="M514" s="142" t="s">
        <v>1523</v>
      </c>
      <c r="N514" s="142" t="s">
        <v>147</v>
      </c>
      <c r="O514" s="142" t="s">
        <v>82</v>
      </c>
      <c r="P514" s="142" t="s">
        <v>280</v>
      </c>
      <c r="Q514" s="112" t="s">
        <v>100</v>
      </c>
      <c r="R514" s="73" t="s">
        <v>162</v>
      </c>
      <c r="S514" s="142" t="s">
        <v>99</v>
      </c>
      <c r="T514" s="142" t="s">
        <v>366</v>
      </c>
      <c r="U514" s="142" t="s">
        <v>87</v>
      </c>
      <c r="V514" s="117">
        <v>1</v>
      </c>
      <c r="W514" s="136">
        <v>5634</v>
      </c>
      <c r="X514" s="136">
        <v>0</v>
      </c>
      <c r="Y514" s="136">
        <v>5634</v>
      </c>
      <c r="Z514" s="136">
        <v>0</v>
      </c>
      <c r="AA514" s="136">
        <v>0</v>
      </c>
      <c r="AB514" s="136">
        <v>0</v>
      </c>
      <c r="AC514" s="136">
        <v>0</v>
      </c>
      <c r="AD514" s="136">
        <v>0</v>
      </c>
      <c r="AE514" s="139">
        <v>0</v>
      </c>
      <c r="AF514" s="139">
        <v>0</v>
      </c>
      <c r="AG514" s="139">
        <v>0</v>
      </c>
      <c r="AH514" s="139">
        <v>0</v>
      </c>
      <c r="AI514" s="116" t="s">
        <v>88</v>
      </c>
      <c r="AJ514" s="136">
        <v>0</v>
      </c>
      <c r="AK514" s="136">
        <v>0</v>
      </c>
      <c r="AL514" s="136">
        <v>0</v>
      </c>
      <c r="AM514" s="136">
        <v>0</v>
      </c>
      <c r="AN514" s="136">
        <v>0</v>
      </c>
      <c r="AO514" s="136">
        <v>0</v>
      </c>
      <c r="AP514" s="136">
        <v>0</v>
      </c>
      <c r="AQ514" s="139">
        <v>0</v>
      </c>
      <c r="AR514" s="139">
        <v>0</v>
      </c>
      <c r="AS514" s="139">
        <v>0</v>
      </c>
      <c r="AT514" s="139">
        <v>0</v>
      </c>
      <c r="AU514" s="118"/>
      <c r="AV514" s="230">
        <f t="shared" si="721"/>
        <v>1</v>
      </c>
      <c r="AW514" s="230">
        <f t="shared" si="722"/>
        <v>0</v>
      </c>
      <c r="AX514" s="230" t="str">
        <f t="shared" si="723"/>
        <v>D1</v>
      </c>
      <c r="AY514" s="141">
        <f t="shared" si="724"/>
        <v>9</v>
      </c>
      <c r="AZ514" s="70">
        <f t="shared" si="725"/>
        <v>1</v>
      </c>
      <c r="BA514" s="70">
        <f t="shared" si="726"/>
        <v>1</v>
      </c>
      <c r="BB514" s="70">
        <f t="shared" si="727"/>
        <v>1</v>
      </c>
      <c r="BC514" s="70">
        <f t="shared" si="728"/>
        <v>1</v>
      </c>
      <c r="BD514" s="70">
        <f t="shared" si="729"/>
        <v>1</v>
      </c>
      <c r="BE514" s="70">
        <f t="shared" si="730"/>
        <v>1</v>
      </c>
      <c r="BF514" s="70">
        <f t="shared" si="731"/>
        <v>1</v>
      </c>
      <c r="BG514" s="71">
        <f t="shared" si="732"/>
        <v>0</v>
      </c>
      <c r="BH514" s="71">
        <f t="shared" si="733"/>
        <v>1</v>
      </c>
      <c r="BI514" s="71">
        <f t="shared" si="734"/>
        <v>0</v>
      </c>
      <c r="BJ514" s="71">
        <f t="shared" si="735"/>
        <v>1</v>
      </c>
      <c r="BK514" s="71">
        <f t="shared" si="736"/>
        <v>0</v>
      </c>
      <c r="BL514" s="70">
        <f t="shared" si="737"/>
        <v>1</v>
      </c>
      <c r="BM514" s="70">
        <f t="shared" si="738"/>
        <v>1</v>
      </c>
      <c r="BN514" s="70">
        <f t="shared" si="739"/>
        <v>1</v>
      </c>
      <c r="BO514" s="70">
        <f t="shared" si="740"/>
        <v>0</v>
      </c>
      <c r="BP514" s="144">
        <f t="shared" si="741"/>
        <v>5634</v>
      </c>
      <c r="BQ514" s="144">
        <f t="shared" si="742"/>
        <v>0</v>
      </c>
      <c r="BR514" s="144">
        <f t="shared" si="743"/>
        <v>0</v>
      </c>
      <c r="BS514" s="144">
        <f t="shared" si="744"/>
        <v>0</v>
      </c>
      <c r="BT514" s="144">
        <f t="shared" si="745"/>
        <v>0</v>
      </c>
      <c r="BU514" s="144">
        <f t="shared" si="746"/>
        <v>0</v>
      </c>
      <c r="BV514" s="144">
        <f t="shared" si="747"/>
        <v>0</v>
      </c>
      <c r="BW514" s="144">
        <f t="shared" si="748"/>
        <v>0</v>
      </c>
      <c r="BX514" s="144">
        <f t="shared" si="749"/>
        <v>0</v>
      </c>
      <c r="BY514" s="144">
        <f t="shared" si="750"/>
        <v>0</v>
      </c>
      <c r="BZ514" s="9">
        <v>0</v>
      </c>
      <c r="CA514" s="9">
        <v>0</v>
      </c>
      <c r="CB514" s="9">
        <v>0</v>
      </c>
      <c r="CC514" s="9">
        <v>0</v>
      </c>
      <c r="CD514" s="9">
        <v>0</v>
      </c>
      <c r="CE514" s="9">
        <v>0</v>
      </c>
      <c r="CF514" s="9">
        <v>0</v>
      </c>
      <c r="CG514" s="9">
        <v>0</v>
      </c>
      <c r="CH514" s="9">
        <v>0</v>
      </c>
      <c r="CI514" s="9">
        <v>0</v>
      </c>
      <c r="CJ514" s="9">
        <v>0</v>
      </c>
      <c r="CK514" s="9">
        <v>0</v>
      </c>
      <c r="CL514" s="9">
        <v>0</v>
      </c>
      <c r="CM514" s="9">
        <v>0</v>
      </c>
      <c r="CN514" s="9">
        <v>0</v>
      </c>
      <c r="CO514" s="9">
        <v>0</v>
      </c>
      <c r="CP514" s="9">
        <v>0</v>
      </c>
      <c r="CQ514" s="9">
        <v>0</v>
      </c>
      <c r="CR514" s="9">
        <v>0</v>
      </c>
      <c r="CS514" s="9">
        <v>0</v>
      </c>
      <c r="CT514" s="9">
        <v>0</v>
      </c>
      <c r="CU514" s="9">
        <v>0</v>
      </c>
      <c r="CV514" s="9">
        <v>0</v>
      </c>
      <c r="CW514" s="9">
        <v>0</v>
      </c>
      <c r="CX514" s="9">
        <v>0</v>
      </c>
      <c r="CY514" s="9">
        <v>0</v>
      </c>
      <c r="CZ514" s="9">
        <v>0</v>
      </c>
      <c r="DA514" s="9">
        <v>0</v>
      </c>
      <c r="DB514" s="9">
        <v>0</v>
      </c>
      <c r="DC514" s="9">
        <v>0</v>
      </c>
      <c r="DD514" s="9">
        <v>0</v>
      </c>
      <c r="DE514" s="9">
        <v>0</v>
      </c>
      <c r="DF514" s="9">
        <v>0</v>
      </c>
      <c r="DG514" s="144">
        <f t="shared" si="751"/>
        <v>917</v>
      </c>
      <c r="DH514" s="144">
        <f t="shared" ref="DH514:EW514" si="817">DG514</f>
        <v>917</v>
      </c>
      <c r="DI514" s="144">
        <f t="shared" si="817"/>
        <v>917</v>
      </c>
      <c r="DJ514" s="144">
        <f t="shared" si="817"/>
        <v>917</v>
      </c>
      <c r="DK514" s="144">
        <f t="shared" si="817"/>
        <v>917</v>
      </c>
      <c r="DL514" s="144">
        <f t="shared" si="817"/>
        <v>917</v>
      </c>
      <c r="DM514" s="144">
        <f t="shared" si="817"/>
        <v>917</v>
      </c>
      <c r="DN514" s="144">
        <f t="shared" si="817"/>
        <v>917</v>
      </c>
      <c r="DO514" s="144">
        <f t="shared" si="817"/>
        <v>917</v>
      </c>
      <c r="DP514" s="144">
        <f t="shared" si="817"/>
        <v>917</v>
      </c>
      <c r="DQ514" s="144">
        <f t="shared" si="817"/>
        <v>917</v>
      </c>
      <c r="DR514" s="144">
        <f t="shared" si="817"/>
        <v>917</v>
      </c>
      <c r="DS514" s="144">
        <f t="shared" si="817"/>
        <v>917</v>
      </c>
      <c r="DT514" s="144">
        <f t="shared" si="817"/>
        <v>917</v>
      </c>
      <c r="DU514" s="144">
        <f t="shared" si="817"/>
        <v>917</v>
      </c>
      <c r="DV514" s="144">
        <f t="shared" si="817"/>
        <v>917</v>
      </c>
      <c r="DW514" s="144">
        <f t="shared" si="817"/>
        <v>917</v>
      </c>
      <c r="DX514" s="144">
        <f t="shared" si="817"/>
        <v>917</v>
      </c>
      <c r="DY514" s="144">
        <f t="shared" si="817"/>
        <v>917</v>
      </c>
      <c r="DZ514" s="144">
        <f t="shared" si="817"/>
        <v>917</v>
      </c>
      <c r="EA514" s="144">
        <f t="shared" si="817"/>
        <v>917</v>
      </c>
      <c r="EB514" s="144">
        <f t="shared" si="817"/>
        <v>917</v>
      </c>
      <c r="EC514" s="144">
        <f t="shared" si="817"/>
        <v>917</v>
      </c>
      <c r="ED514" s="144">
        <f t="shared" si="817"/>
        <v>917</v>
      </c>
      <c r="EE514" s="144">
        <f t="shared" si="817"/>
        <v>917</v>
      </c>
      <c r="EF514" s="144">
        <f t="shared" si="817"/>
        <v>917</v>
      </c>
      <c r="EG514" s="144">
        <f t="shared" si="817"/>
        <v>917</v>
      </c>
      <c r="EH514" s="144">
        <f t="shared" si="817"/>
        <v>917</v>
      </c>
      <c r="EI514" s="144">
        <f t="shared" si="817"/>
        <v>917</v>
      </c>
      <c r="EJ514" s="144">
        <f t="shared" si="817"/>
        <v>917</v>
      </c>
      <c r="EK514" s="144">
        <f t="shared" si="817"/>
        <v>917</v>
      </c>
      <c r="EL514" s="144">
        <f t="shared" si="817"/>
        <v>917</v>
      </c>
      <c r="EM514" s="144">
        <f t="shared" si="817"/>
        <v>917</v>
      </c>
      <c r="EN514" s="144">
        <f t="shared" si="817"/>
        <v>917</v>
      </c>
      <c r="EO514" s="144">
        <f t="shared" si="817"/>
        <v>917</v>
      </c>
      <c r="EP514" s="144">
        <f t="shared" si="817"/>
        <v>917</v>
      </c>
      <c r="EQ514" s="144">
        <f t="shared" si="817"/>
        <v>917</v>
      </c>
      <c r="ER514" s="144">
        <f t="shared" si="817"/>
        <v>917</v>
      </c>
      <c r="ES514" s="144">
        <f t="shared" si="817"/>
        <v>917</v>
      </c>
      <c r="ET514" s="144">
        <f t="shared" si="817"/>
        <v>917</v>
      </c>
      <c r="EU514" s="144">
        <f t="shared" si="817"/>
        <v>917</v>
      </c>
      <c r="EV514" s="144">
        <f t="shared" si="817"/>
        <v>917</v>
      </c>
      <c r="EW514" s="144">
        <f t="shared" si="817"/>
        <v>917</v>
      </c>
      <c r="EX514" s="147">
        <f>PV(0.05,'PV factor'!C227,,-BR514)</f>
        <v>0</v>
      </c>
      <c r="EY514" s="147">
        <f>PV(0.05,'PV factor'!D227,,-BS514)</f>
        <v>0</v>
      </c>
      <c r="EZ514" s="147">
        <f>PV(0.05,'PV factor'!E227,,-BT514)</f>
        <v>0</v>
      </c>
      <c r="FA514" s="147">
        <f>PV(0.05,'PV factor'!F227,,-BU514)</f>
        <v>0</v>
      </c>
      <c r="FB514" s="147">
        <f>PV(0.05,'PV factor'!G227,,-BV514)</f>
        <v>0</v>
      </c>
      <c r="FC514" s="147">
        <f>PV(0.05,'PV factor'!H227,,-BW514)</f>
        <v>0</v>
      </c>
      <c r="FD514" s="147">
        <f>PV(0.05,'PV factor'!I227,,-BX514)</f>
        <v>0</v>
      </c>
      <c r="FE514" s="147">
        <f>PV(0.05,'PV factor'!J227,,-BY514)</f>
        <v>0</v>
      </c>
      <c r="FF514" s="147">
        <f>PV(0.05,'PV factor'!K227,,-BZ514)</f>
        <v>0</v>
      </c>
      <c r="FG514" s="147">
        <f>PV(0.05,'PV factor'!L227,,-CA514)</f>
        <v>0</v>
      </c>
      <c r="FH514" s="147">
        <f>PV(0.05,'PV factor'!M227,,-CB514)</f>
        <v>0</v>
      </c>
      <c r="FI514" s="147">
        <f>PV(0.05,'PV factor'!N227,,-CC514)</f>
        <v>0</v>
      </c>
      <c r="FJ514" s="147">
        <f>PV(0.05,'PV factor'!O227,,-CD514)</f>
        <v>0</v>
      </c>
      <c r="FK514" s="147">
        <f>PV(0.05,'PV factor'!P227,,-CE514)</f>
        <v>0</v>
      </c>
      <c r="FL514" s="147">
        <f>PV(0.05,'PV factor'!Q227,,-CF514)</f>
        <v>0</v>
      </c>
      <c r="FM514" s="147">
        <f>PV(0.05,'PV factor'!R227,,-CG514)</f>
        <v>0</v>
      </c>
      <c r="FN514" s="147">
        <f>PV(0.05,'PV factor'!S227,,-CH514)</f>
        <v>0</v>
      </c>
      <c r="FO514" s="147">
        <f>PV(0.05,'PV factor'!T227,,-CI514)</f>
        <v>0</v>
      </c>
      <c r="FP514" s="147">
        <f>PV(0.05,'PV factor'!U227,,-CJ514)</f>
        <v>0</v>
      </c>
      <c r="FQ514" s="147">
        <f>PV(0.05,'PV factor'!V227,,-CK514)</f>
        <v>0</v>
      </c>
      <c r="FR514" s="147">
        <f>PV(0.05,'PV factor'!W227,,-CL514)</f>
        <v>0</v>
      </c>
      <c r="FS514" s="147">
        <f>PV(0.05,'PV factor'!X227,,-CM514)</f>
        <v>0</v>
      </c>
      <c r="FT514" s="147">
        <f>PV(0.05,'PV factor'!Y227,,-CN514)</f>
        <v>0</v>
      </c>
      <c r="FU514" s="147">
        <f>PV(0.05,'PV factor'!Z227,,-CO514)</f>
        <v>0</v>
      </c>
      <c r="FV514" s="147">
        <f>PV(0.05,'PV factor'!AA227,,-CP514)</f>
        <v>0</v>
      </c>
      <c r="FW514" s="147">
        <f>PV(0.05,'PV factor'!AB227,,-CQ514)</f>
        <v>0</v>
      </c>
      <c r="FX514" s="147">
        <f>PV(0.05,'PV factor'!AC227,,-CR514)</f>
        <v>0</v>
      </c>
      <c r="FY514" s="147">
        <f>PV(0.05,'PV factor'!AD227,,-CS514)</f>
        <v>0</v>
      </c>
      <c r="FZ514" s="147">
        <f>PV(0.05,'PV factor'!AE227,,-CT514)</f>
        <v>0</v>
      </c>
      <c r="GA514" s="147">
        <f>PV(0.05,'PV factor'!AF227,,-CU514)</f>
        <v>0</v>
      </c>
      <c r="GB514" s="147">
        <f>PV(0.05,'PV factor'!AG227,,-CV514)</f>
        <v>0</v>
      </c>
      <c r="GC514" s="147">
        <f>PV(0.05,'PV factor'!AH227,,-CW514)</f>
        <v>0</v>
      </c>
      <c r="GD514" s="147">
        <f>PV(0.05,'PV factor'!AI227,,-CX514)</f>
        <v>0</v>
      </c>
      <c r="GE514" s="147">
        <f>PV(0.05,'PV factor'!AJ227,,-CY514)</f>
        <v>0</v>
      </c>
      <c r="GF514" s="147">
        <f>PV(0.05,'PV factor'!AK227,,-CZ514)</f>
        <v>0</v>
      </c>
      <c r="GG514" s="147">
        <f>PV(0.05,'PV factor'!AL227,,-DA514)</f>
        <v>0</v>
      </c>
      <c r="GH514" s="147">
        <f>PV(0.05,'PV factor'!AM227,,-DB514)</f>
        <v>0</v>
      </c>
      <c r="GI514" s="147">
        <f>PV(0.05,'PV factor'!AN227,,-DC514)</f>
        <v>0</v>
      </c>
      <c r="GJ514" s="147">
        <f>PV(0.05,'PV factor'!AO227,,-DD514)</f>
        <v>0</v>
      </c>
      <c r="GK514" s="147">
        <f>PV(0.05,'PV factor'!AP227,,-DE514)</f>
        <v>0</v>
      </c>
      <c r="GL514" s="147">
        <f>PV(0.05,'PV factor'!C227,,-DI514)</f>
        <v>831.74603174603169</v>
      </c>
      <c r="GM514" s="147">
        <f>PV(0.05,'PV factor'!D227,,-DJ514)</f>
        <v>792.13907785336346</v>
      </c>
      <c r="GN514" s="147">
        <f>PV(0.05,'PV factor'!E227,,-DK514)</f>
        <v>754.41816938415582</v>
      </c>
      <c r="GO514" s="147">
        <f>PV(0.05,'PV factor'!F227,,-DL514)</f>
        <v>718.49349465157684</v>
      </c>
      <c r="GP514" s="147">
        <f>PV(0.05,'PV factor'!G227,,-DM514)</f>
        <v>684.27951871578762</v>
      </c>
      <c r="GQ514" s="147">
        <f>PV(0.05,'PV factor'!H227,,-DN514)</f>
        <v>651.69477972932134</v>
      </c>
      <c r="GR514" s="147">
        <f>PV(0.05,'PV factor'!I227,,-DO514)</f>
        <v>620.66169498030615</v>
      </c>
      <c r="GS514" s="147">
        <f>PV(0.05,'PV factor'!J227,,-DP514)</f>
        <v>591.10637617172006</v>
      </c>
      <c r="GT514" s="147">
        <f>PV(0.05,'PV factor'!K227,,-DQ514)</f>
        <v>562.95845349687625</v>
      </c>
      <c r="GU514" s="147">
        <f>PV(0.05,'PV factor'!L227,,-DR514)</f>
        <v>536.15090809226308</v>
      </c>
      <c r="GV514" s="147">
        <f>PV(0.05,'PV factor'!M227,,-DS514)</f>
        <v>510.61991246882206</v>
      </c>
      <c r="GW514" s="147">
        <f>PV(0.05,'PV factor'!N227,,-DT514)</f>
        <v>486.3046785417352</v>
      </c>
      <c r="GX514" s="147">
        <f>PV(0.05,'PV factor'!O227,,-DU514)</f>
        <v>463.14731289689081</v>
      </c>
      <c r="GY514" s="147">
        <f>PV(0.05,'PV factor'!P227,,-DV514)</f>
        <v>441.09267894941968</v>
      </c>
      <c r="GZ514" s="147">
        <f>PV(0.05,'PV factor'!Q227,,-DW514)</f>
        <v>420.08826566611401</v>
      </c>
      <c r="HA514" s="147">
        <f>PV(0.05,'PV factor'!R227,,-DX514)</f>
        <v>400.08406253915615</v>
      </c>
      <c r="HB514" s="147">
        <f>PV(0.05,'PV factor'!S227,,-DY514)</f>
        <v>381.03244051348207</v>
      </c>
      <c r="HC514" s="147">
        <f>PV(0.05,'PV factor'!T227,,-DZ514)</f>
        <v>362.8880385842686</v>
      </c>
      <c r="HD514" s="147">
        <f>PV(0.05,'PV factor'!U227,,-EA514)</f>
        <v>345.60765579454153</v>
      </c>
      <c r="HE514" s="147">
        <f>PV(0.05,'PV factor'!V227,,-EB514)</f>
        <v>329.15014837575387</v>
      </c>
      <c r="HF514" s="147">
        <f>PV(0.05,'PV factor'!W227,,-EC514)</f>
        <v>313.4763317864323</v>
      </c>
      <c r="HG514" s="147">
        <f>PV(0.05,'PV factor'!X227,,-ED514)</f>
        <v>298.54888741564974</v>
      </c>
      <c r="HH514" s="147">
        <f>PV(0.05,'PV factor'!Y227,,-EE514)</f>
        <v>284.33227372919026</v>
      </c>
      <c r="HI514" s="147">
        <f>PV(0.05,'PV factor'!Z227,,-EF514)</f>
        <v>270.79264164684787</v>
      </c>
      <c r="HJ514" s="147">
        <f>PV(0.05,'PV factor'!AA227,,-EG514)</f>
        <v>257.89775394937891</v>
      </c>
      <c r="HK514" s="147">
        <f>PV(0.05,'PV factor'!AB227,,-EH514)</f>
        <v>245.61690852321797</v>
      </c>
      <c r="HL514" s="147">
        <f>PV(0.05,'PV factor'!AC227,,-EI514)</f>
        <v>233.92086526020762</v>
      </c>
      <c r="HM514" s="147">
        <f>PV(0.05,'PV factor'!AD227,,-EJ514)</f>
        <v>222.78177643829292</v>
      </c>
      <c r="HN514" s="147">
        <f>PV(0.05,'PV factor'!AE227,,-EK514)</f>
        <v>212.17312041742193</v>
      </c>
      <c r="HO514" s="147">
        <f>PV(0.05,'PV factor'!AF227,,-EL514)</f>
        <v>202.0696384927827</v>
      </c>
      <c r="HP514" s="147">
        <f>PV(0.05,'PV factor'!AG227,,-EM514)</f>
        <v>192.44727475503115</v>
      </c>
      <c r="HQ514" s="147">
        <f>PV(0.05,'PV factor'!AH227,,-EN514)</f>
        <v>183.28311881431537</v>
      </c>
      <c r="HR514" s="147">
        <f>PV(0.05,'PV factor'!AI227,,-EO514)</f>
        <v>174.55535125172895</v>
      </c>
      <c r="HS514" s="147">
        <f>PV(0.05,'PV factor'!AJ227,,-EP514)</f>
        <v>166.24319166831324</v>
      </c>
      <c r="HT514" s="147">
        <f>PV(0.05,'PV factor'!AK227,,-EQ514)</f>
        <v>158.32684920791741</v>
      </c>
      <c r="HU514" s="147">
        <f>PV(0.05,'PV factor'!AL227,,-ER514)</f>
        <v>150.78747543611181</v>
      </c>
      <c r="HV514" s="147">
        <f>PV(0.05,'PV factor'!AM227,,-ES514)</f>
        <v>143.60711946296365</v>
      </c>
      <c r="HW514" s="147">
        <f>PV(0.05,'PV factor'!AN227,,-ET514)</f>
        <v>136.7686852028225</v>
      </c>
      <c r="HX514" s="147">
        <f>PV(0.05,'PV factor'!AO227,,-EU514)</f>
        <v>130.25589066935478</v>
      </c>
      <c r="HY514" s="147">
        <f>PV(0.05,'PV factor'!AP227,,-EV514)</f>
        <v>124.0532292089093</v>
      </c>
      <c r="HZ514" s="147">
        <f t="shared" si="753"/>
        <v>0</v>
      </c>
      <c r="IA514" s="147">
        <f t="shared" si="754"/>
        <v>3781.0762923509151</v>
      </c>
      <c r="IB514" s="401">
        <f t="shared" si="755"/>
        <v>0</v>
      </c>
    </row>
    <row r="515" spans="1:236" s="180" customFormat="1" ht="90" customHeight="1" x14ac:dyDescent="0.25">
      <c r="A515" s="137" t="s">
        <v>1510</v>
      </c>
      <c r="B515" s="138" t="s">
        <v>1511</v>
      </c>
      <c r="C515" s="138" t="s">
        <v>1588</v>
      </c>
      <c r="D515" s="142" t="s">
        <v>73</v>
      </c>
      <c r="E515" s="138" t="s">
        <v>1589</v>
      </c>
      <c r="F515" s="118" t="s">
        <v>1590</v>
      </c>
      <c r="G515" s="118" t="s">
        <v>1591</v>
      </c>
      <c r="H515" s="142" t="s">
        <v>77</v>
      </c>
      <c r="I515" s="118" t="s">
        <v>1592</v>
      </c>
      <c r="J515" s="118">
        <v>5</v>
      </c>
      <c r="K515" s="227" t="s">
        <v>79</v>
      </c>
      <c r="L515" s="110">
        <v>38949</v>
      </c>
      <c r="M515" s="142" t="s">
        <v>1534</v>
      </c>
      <c r="N515" s="142" t="s">
        <v>81</v>
      </c>
      <c r="O515" s="73" t="s">
        <v>106</v>
      </c>
      <c r="P515" s="142" t="s">
        <v>466</v>
      </c>
      <c r="Q515" s="112" t="s">
        <v>100</v>
      </c>
      <c r="R515" s="73" t="s">
        <v>162</v>
      </c>
      <c r="S515" s="142" t="s">
        <v>99</v>
      </c>
      <c r="T515" s="142" t="s">
        <v>366</v>
      </c>
      <c r="U515" s="142" t="s">
        <v>87</v>
      </c>
      <c r="V515" s="117">
        <v>1</v>
      </c>
      <c r="W515" s="140">
        <v>5400</v>
      </c>
      <c r="X515" s="125">
        <v>0</v>
      </c>
      <c r="Y515" s="125">
        <v>2040</v>
      </c>
      <c r="Z515" s="125">
        <v>3360</v>
      </c>
      <c r="AA515" s="134">
        <v>0</v>
      </c>
      <c r="AB515" s="134">
        <v>0</v>
      </c>
      <c r="AC515" s="134">
        <v>0</v>
      </c>
      <c r="AD515" s="134">
        <v>0</v>
      </c>
      <c r="AE515" s="139">
        <v>0</v>
      </c>
      <c r="AF515" s="139">
        <v>0</v>
      </c>
      <c r="AG515" s="139">
        <v>0</v>
      </c>
      <c r="AH515" s="139">
        <v>0</v>
      </c>
      <c r="AI515" s="116" t="s">
        <v>88</v>
      </c>
      <c r="AJ515" s="136">
        <v>0</v>
      </c>
      <c r="AK515" s="136">
        <v>0</v>
      </c>
      <c r="AL515" s="136">
        <v>0</v>
      </c>
      <c r="AM515" s="136">
        <v>0</v>
      </c>
      <c r="AN515" s="136">
        <v>0</v>
      </c>
      <c r="AO515" s="136">
        <v>0</v>
      </c>
      <c r="AP515" s="136">
        <v>0</v>
      </c>
      <c r="AQ515" s="139">
        <v>0</v>
      </c>
      <c r="AR515" s="139">
        <v>0</v>
      </c>
      <c r="AS515" s="139">
        <v>0</v>
      </c>
      <c r="AT515" s="139">
        <v>0</v>
      </c>
      <c r="AU515" s="122"/>
      <c r="AV515" s="230">
        <f t="shared" si="721"/>
        <v>1</v>
      </c>
      <c r="AW515" s="230">
        <f t="shared" si="722"/>
        <v>0</v>
      </c>
      <c r="AX515" s="230" t="str">
        <f t="shared" si="723"/>
        <v>C91</v>
      </c>
      <c r="AY515" s="141">
        <f t="shared" si="724"/>
        <v>9</v>
      </c>
      <c r="AZ515" s="70">
        <f t="shared" si="725"/>
        <v>1</v>
      </c>
      <c r="BA515" s="70">
        <f t="shared" si="726"/>
        <v>1</v>
      </c>
      <c r="BB515" s="70">
        <f t="shared" si="727"/>
        <v>1</v>
      </c>
      <c r="BC515" s="70">
        <f t="shared" si="728"/>
        <v>1</v>
      </c>
      <c r="BD515" s="70">
        <f t="shared" si="729"/>
        <v>1</v>
      </c>
      <c r="BE515" s="70">
        <f t="shared" si="730"/>
        <v>1</v>
      </c>
      <c r="BF515" s="70">
        <f t="shared" si="731"/>
        <v>1</v>
      </c>
      <c r="BG515" s="71">
        <f t="shared" si="732"/>
        <v>0</v>
      </c>
      <c r="BH515" s="71">
        <f t="shared" si="733"/>
        <v>1</v>
      </c>
      <c r="BI515" s="71">
        <f t="shared" si="734"/>
        <v>0</v>
      </c>
      <c r="BJ515" s="71">
        <f t="shared" si="735"/>
        <v>0</v>
      </c>
      <c r="BK515" s="71">
        <f t="shared" si="736"/>
        <v>1</v>
      </c>
      <c r="BL515" s="70">
        <f t="shared" si="737"/>
        <v>1</v>
      </c>
      <c r="BM515" s="70">
        <f t="shared" si="738"/>
        <v>1</v>
      </c>
      <c r="BN515" s="70">
        <f t="shared" si="739"/>
        <v>1</v>
      </c>
      <c r="BO515" s="70">
        <f t="shared" si="740"/>
        <v>0</v>
      </c>
      <c r="BP515" s="144">
        <f t="shared" si="741"/>
        <v>2040</v>
      </c>
      <c r="BQ515" s="144">
        <f t="shared" si="742"/>
        <v>3360</v>
      </c>
      <c r="BR515" s="144">
        <f t="shared" si="743"/>
        <v>0</v>
      </c>
      <c r="BS515" s="144">
        <f t="shared" si="744"/>
        <v>0</v>
      </c>
      <c r="BT515" s="144">
        <f t="shared" si="745"/>
        <v>0</v>
      </c>
      <c r="BU515" s="144">
        <f t="shared" si="746"/>
        <v>0</v>
      </c>
      <c r="BV515" s="144">
        <f t="shared" si="747"/>
        <v>0</v>
      </c>
      <c r="BW515" s="144">
        <f t="shared" si="748"/>
        <v>0</v>
      </c>
      <c r="BX515" s="144">
        <f t="shared" si="749"/>
        <v>0</v>
      </c>
      <c r="BY515" s="144">
        <f t="shared" si="750"/>
        <v>0</v>
      </c>
      <c r="BZ515" s="9">
        <v>0</v>
      </c>
      <c r="CA515" s="9">
        <v>0</v>
      </c>
      <c r="CB515" s="9">
        <v>0</v>
      </c>
      <c r="CC515" s="9">
        <v>0</v>
      </c>
      <c r="CD515" s="9">
        <v>0</v>
      </c>
      <c r="CE515" s="9">
        <v>0</v>
      </c>
      <c r="CF515" s="9">
        <v>0</v>
      </c>
      <c r="CG515" s="9">
        <v>0</v>
      </c>
      <c r="CH515" s="9">
        <v>0</v>
      </c>
      <c r="CI515" s="9">
        <v>0</v>
      </c>
      <c r="CJ515" s="9">
        <v>0</v>
      </c>
      <c r="CK515" s="9">
        <v>0</v>
      </c>
      <c r="CL515" s="9">
        <v>0</v>
      </c>
      <c r="CM515" s="9">
        <v>0</v>
      </c>
      <c r="CN515" s="9">
        <v>0</v>
      </c>
      <c r="CO515" s="9">
        <v>0</v>
      </c>
      <c r="CP515" s="9">
        <v>0</v>
      </c>
      <c r="CQ515" s="9">
        <v>0</v>
      </c>
      <c r="CR515" s="9">
        <v>0</v>
      </c>
      <c r="CS515" s="9">
        <v>0</v>
      </c>
      <c r="CT515" s="9">
        <v>0</v>
      </c>
      <c r="CU515" s="9">
        <v>0</v>
      </c>
      <c r="CV515" s="9">
        <v>0</v>
      </c>
      <c r="CW515" s="9">
        <v>0</v>
      </c>
      <c r="CX515" s="9">
        <v>0</v>
      </c>
      <c r="CY515" s="9">
        <v>0</v>
      </c>
      <c r="CZ515" s="9">
        <v>0</v>
      </c>
      <c r="DA515" s="9">
        <v>0</v>
      </c>
      <c r="DB515" s="9">
        <v>0</v>
      </c>
      <c r="DC515" s="9">
        <v>0</v>
      </c>
      <c r="DD515" s="9">
        <v>0</v>
      </c>
      <c r="DE515" s="9">
        <v>0</v>
      </c>
      <c r="DF515" s="9">
        <v>0</v>
      </c>
      <c r="DG515" s="144">
        <f t="shared" si="751"/>
        <v>38949</v>
      </c>
      <c r="DH515" s="144">
        <f t="shared" ref="DH515:EW515" si="818">DG515</f>
        <v>38949</v>
      </c>
      <c r="DI515" s="144">
        <f t="shared" si="818"/>
        <v>38949</v>
      </c>
      <c r="DJ515" s="144">
        <f t="shared" si="818"/>
        <v>38949</v>
      </c>
      <c r="DK515" s="144">
        <f t="shared" si="818"/>
        <v>38949</v>
      </c>
      <c r="DL515" s="144">
        <f t="shared" si="818"/>
        <v>38949</v>
      </c>
      <c r="DM515" s="144">
        <f t="shared" si="818"/>
        <v>38949</v>
      </c>
      <c r="DN515" s="144">
        <f t="shared" si="818"/>
        <v>38949</v>
      </c>
      <c r="DO515" s="144">
        <f t="shared" si="818"/>
        <v>38949</v>
      </c>
      <c r="DP515" s="144">
        <f t="shared" si="818"/>
        <v>38949</v>
      </c>
      <c r="DQ515" s="144">
        <f t="shared" si="818"/>
        <v>38949</v>
      </c>
      <c r="DR515" s="144">
        <f t="shared" si="818"/>
        <v>38949</v>
      </c>
      <c r="DS515" s="144">
        <f t="shared" si="818"/>
        <v>38949</v>
      </c>
      <c r="DT515" s="144">
        <f t="shared" si="818"/>
        <v>38949</v>
      </c>
      <c r="DU515" s="144">
        <f t="shared" si="818"/>
        <v>38949</v>
      </c>
      <c r="DV515" s="144">
        <f t="shared" si="818"/>
        <v>38949</v>
      </c>
      <c r="DW515" s="144">
        <f t="shared" si="818"/>
        <v>38949</v>
      </c>
      <c r="DX515" s="144">
        <f t="shared" si="818"/>
        <v>38949</v>
      </c>
      <c r="DY515" s="144">
        <f t="shared" si="818"/>
        <v>38949</v>
      </c>
      <c r="DZ515" s="144">
        <f t="shared" si="818"/>
        <v>38949</v>
      </c>
      <c r="EA515" s="144">
        <f t="shared" si="818"/>
        <v>38949</v>
      </c>
      <c r="EB515" s="144">
        <f t="shared" si="818"/>
        <v>38949</v>
      </c>
      <c r="EC515" s="144">
        <f t="shared" si="818"/>
        <v>38949</v>
      </c>
      <c r="ED515" s="144">
        <f t="shared" si="818"/>
        <v>38949</v>
      </c>
      <c r="EE515" s="144">
        <f t="shared" si="818"/>
        <v>38949</v>
      </c>
      <c r="EF515" s="144">
        <f t="shared" si="818"/>
        <v>38949</v>
      </c>
      <c r="EG515" s="144">
        <f t="shared" si="818"/>
        <v>38949</v>
      </c>
      <c r="EH515" s="144">
        <f t="shared" si="818"/>
        <v>38949</v>
      </c>
      <c r="EI515" s="144">
        <f t="shared" si="818"/>
        <v>38949</v>
      </c>
      <c r="EJ515" s="144">
        <f t="shared" si="818"/>
        <v>38949</v>
      </c>
      <c r="EK515" s="144">
        <f t="shared" si="818"/>
        <v>38949</v>
      </c>
      <c r="EL515" s="144">
        <f t="shared" si="818"/>
        <v>38949</v>
      </c>
      <c r="EM515" s="144">
        <f t="shared" si="818"/>
        <v>38949</v>
      </c>
      <c r="EN515" s="144">
        <f t="shared" si="818"/>
        <v>38949</v>
      </c>
      <c r="EO515" s="144">
        <f t="shared" si="818"/>
        <v>38949</v>
      </c>
      <c r="EP515" s="144">
        <f t="shared" si="818"/>
        <v>38949</v>
      </c>
      <c r="EQ515" s="144">
        <f t="shared" si="818"/>
        <v>38949</v>
      </c>
      <c r="ER515" s="144">
        <f t="shared" si="818"/>
        <v>38949</v>
      </c>
      <c r="ES515" s="144">
        <f t="shared" si="818"/>
        <v>38949</v>
      </c>
      <c r="ET515" s="144">
        <f t="shared" si="818"/>
        <v>38949</v>
      </c>
      <c r="EU515" s="144">
        <f t="shared" si="818"/>
        <v>38949</v>
      </c>
      <c r="EV515" s="144">
        <f t="shared" si="818"/>
        <v>38949</v>
      </c>
      <c r="EW515" s="144">
        <f t="shared" si="818"/>
        <v>38949</v>
      </c>
      <c r="EX515" s="147">
        <f>PV(0.05,'PV factor'!C242,,-BR515)</f>
        <v>0</v>
      </c>
      <c r="EY515" s="147">
        <f>PV(0.05,'PV factor'!D242,,-BS515)</f>
        <v>0</v>
      </c>
      <c r="EZ515" s="147">
        <f>PV(0.05,'PV factor'!E242,,-BT515)</f>
        <v>0</v>
      </c>
      <c r="FA515" s="147">
        <f>PV(0.05,'PV factor'!F242,,-BU515)</f>
        <v>0</v>
      </c>
      <c r="FB515" s="147">
        <f>PV(0.05,'PV factor'!G242,,-BV515)</f>
        <v>0</v>
      </c>
      <c r="FC515" s="147">
        <f>PV(0.05,'PV factor'!H242,,-BW515)</f>
        <v>0</v>
      </c>
      <c r="FD515" s="147">
        <f>PV(0.05,'PV factor'!I242,,-BX515)</f>
        <v>0</v>
      </c>
      <c r="FE515" s="147">
        <f>PV(0.05,'PV factor'!J242,,-BY515)</f>
        <v>0</v>
      </c>
      <c r="FF515" s="147">
        <f>PV(0.05,'PV factor'!K242,,-BZ515)</f>
        <v>0</v>
      </c>
      <c r="FG515" s="147">
        <f>PV(0.05,'PV factor'!L242,,-CA515)</f>
        <v>0</v>
      </c>
      <c r="FH515" s="147">
        <f>PV(0.05,'PV factor'!M242,,-CB515)</f>
        <v>0</v>
      </c>
      <c r="FI515" s="147">
        <f>PV(0.05,'PV factor'!N242,,-CC515)</f>
        <v>0</v>
      </c>
      <c r="FJ515" s="147">
        <f>PV(0.05,'PV factor'!O242,,-CD515)</f>
        <v>0</v>
      </c>
      <c r="FK515" s="147">
        <f>PV(0.05,'PV factor'!P242,,-CE515)</f>
        <v>0</v>
      </c>
      <c r="FL515" s="147">
        <f>PV(0.05,'PV factor'!Q242,,-CF515)</f>
        <v>0</v>
      </c>
      <c r="FM515" s="147">
        <f>PV(0.05,'PV factor'!R242,,-CG515)</f>
        <v>0</v>
      </c>
      <c r="FN515" s="147">
        <f>PV(0.05,'PV factor'!S242,,-CH515)</f>
        <v>0</v>
      </c>
      <c r="FO515" s="147">
        <f>PV(0.05,'PV factor'!T242,,-CI515)</f>
        <v>0</v>
      </c>
      <c r="FP515" s="147">
        <f>PV(0.05,'PV factor'!U242,,-CJ515)</f>
        <v>0</v>
      </c>
      <c r="FQ515" s="147">
        <f>PV(0.05,'PV factor'!V242,,-CK515)</f>
        <v>0</v>
      </c>
      <c r="FR515" s="147">
        <f>PV(0.05,'PV factor'!W242,,-CL515)</f>
        <v>0</v>
      </c>
      <c r="FS515" s="147">
        <f>PV(0.05,'PV factor'!X242,,-CM515)</f>
        <v>0</v>
      </c>
      <c r="FT515" s="147">
        <f>PV(0.05,'PV factor'!Y242,,-CN515)</f>
        <v>0</v>
      </c>
      <c r="FU515" s="147">
        <f>PV(0.05,'PV factor'!Z242,,-CO515)</f>
        <v>0</v>
      </c>
      <c r="FV515" s="147">
        <f>PV(0.05,'PV factor'!AA242,,-CP515)</f>
        <v>0</v>
      </c>
      <c r="FW515" s="147">
        <f>PV(0.05,'PV factor'!AB242,,-CQ515)</f>
        <v>0</v>
      </c>
      <c r="FX515" s="147">
        <f>PV(0.05,'PV factor'!AC242,,-CR515)</f>
        <v>0</v>
      </c>
      <c r="FY515" s="147">
        <f>PV(0.05,'PV factor'!AD242,,-CS515)</f>
        <v>0</v>
      </c>
      <c r="FZ515" s="147">
        <f>PV(0.05,'PV factor'!AE242,,-CT515)</f>
        <v>0</v>
      </c>
      <c r="GA515" s="147">
        <f>PV(0.05,'PV factor'!AF242,,-CU515)</f>
        <v>0</v>
      </c>
      <c r="GB515" s="147">
        <f>PV(0.05,'PV factor'!AG242,,-CV515)</f>
        <v>0</v>
      </c>
      <c r="GC515" s="147">
        <f>PV(0.05,'PV factor'!AH242,,-CW515)</f>
        <v>0</v>
      </c>
      <c r="GD515" s="147">
        <f>PV(0.05,'PV factor'!AI242,,-CX515)</f>
        <v>0</v>
      </c>
      <c r="GE515" s="147">
        <f>PV(0.05,'PV factor'!AJ242,,-CY515)</f>
        <v>0</v>
      </c>
      <c r="GF515" s="147">
        <f>PV(0.05,'PV factor'!AK242,,-CZ515)</f>
        <v>0</v>
      </c>
      <c r="GG515" s="147">
        <f>PV(0.05,'PV factor'!AL242,,-DA515)</f>
        <v>0</v>
      </c>
      <c r="GH515" s="147">
        <f>PV(0.05,'PV factor'!AM242,,-DB515)</f>
        <v>0</v>
      </c>
      <c r="GI515" s="147">
        <f>PV(0.05,'PV factor'!AN242,,-DC515)</f>
        <v>0</v>
      </c>
      <c r="GJ515" s="147">
        <f>PV(0.05,'PV factor'!AO242,,-DD515)</f>
        <v>0</v>
      </c>
      <c r="GK515" s="147">
        <f>PV(0.05,'PV factor'!AP242,,-DE515)</f>
        <v>0</v>
      </c>
      <c r="GL515" s="147">
        <f>PV(0.05,'PV factor'!C242,,-DI515)</f>
        <v>35327.891156462581</v>
      </c>
      <c r="GM515" s="147">
        <f>PV(0.05,'PV factor'!D242,,-DJ515)</f>
        <v>33645.610625202455</v>
      </c>
      <c r="GN515" s="147">
        <f>PV(0.05,'PV factor'!E242,,-DK515)</f>
        <v>32043.438690669012</v>
      </c>
      <c r="GO515" s="147">
        <f>PV(0.05,'PV factor'!F242,,-DL515)</f>
        <v>30517.560657780006</v>
      </c>
      <c r="GP515" s="147">
        <f>PV(0.05,'PV factor'!G242,,-DM515)</f>
        <v>29064.343483600012</v>
      </c>
      <c r="GQ515" s="147">
        <f>PV(0.05,'PV factor'!H242,,-DN515)</f>
        <v>27680.327127238099</v>
      </c>
      <c r="GR515" s="147">
        <f>PV(0.05,'PV factor'!I242,,-DO515)</f>
        <v>26362.216311655338</v>
      </c>
      <c r="GS515" s="147">
        <f>PV(0.05,'PV factor'!J242,,-DP515)</f>
        <v>25106.872677766987</v>
      </c>
      <c r="GT515" s="147">
        <f>PV(0.05,'PV factor'!K242,,-DQ515)</f>
        <v>23911.307312159035</v>
      </c>
      <c r="GU515" s="147">
        <f>PV(0.05,'PV factor'!L242,,-DR515)</f>
        <v>22772.673630627651</v>
      </c>
      <c r="GV515" s="147">
        <f>PV(0.05,'PV factor'!M242,,-DS515)</f>
        <v>21688.260600597765</v>
      </c>
      <c r="GW515" s="147">
        <f>PV(0.05,'PV factor'!N242,,-DT515)</f>
        <v>20655.486286283583</v>
      </c>
      <c r="GX515" s="147">
        <f>PV(0.05,'PV factor'!O242,,-DU515)</f>
        <v>19671.891701222463</v>
      </c>
      <c r="GY515" s="147">
        <f>PV(0.05,'PV factor'!P242,,-DV515)</f>
        <v>18735.134953545199</v>
      </c>
      <c r="GZ515" s="147">
        <f>PV(0.05,'PV factor'!Q242,,-DW515)</f>
        <v>17842.985670043046</v>
      </c>
      <c r="HA515" s="147">
        <f>PV(0.05,'PV factor'!R242,,-DX515)</f>
        <v>16993.319685755279</v>
      </c>
      <c r="HB515" s="147">
        <f>PV(0.05,'PV factor'!S242,,-DY515)</f>
        <v>16184.113986433602</v>
      </c>
      <c r="HC515" s="147">
        <f>PV(0.05,'PV factor'!T242,,-DZ515)</f>
        <v>15413.441891841525</v>
      </c>
      <c r="HD515" s="147">
        <f>PV(0.05,'PV factor'!U242,,-EA515)</f>
        <v>14679.4684684205</v>
      </c>
      <c r="HE515" s="147">
        <f>PV(0.05,'PV factor'!V242,,-EB515)</f>
        <v>13980.446160400477</v>
      </c>
      <c r="HF515" s="147">
        <f>PV(0.05,'PV factor'!W242,,-EC515)</f>
        <v>13314.710628952836</v>
      </c>
      <c r="HG515" s="147">
        <f>PV(0.05,'PV factor'!X242,,-ED515)</f>
        <v>12680.676789478888</v>
      </c>
      <c r="HH515" s="147">
        <f>PV(0.05,'PV factor'!Y242,,-EE515)</f>
        <v>12076.835037598943</v>
      </c>
      <c r="HI515" s="147">
        <f>PV(0.05,'PV factor'!Z242,,-EF515)</f>
        <v>11501.747654856135</v>
      </c>
      <c r="HJ515" s="147">
        <f>PV(0.05,'PV factor'!AA242,,-EG515)</f>
        <v>10954.045385577272</v>
      </c>
      <c r="HK515" s="147">
        <f>PV(0.05,'PV factor'!AB242,,-EH515)</f>
        <v>10432.424176740258</v>
      </c>
      <c r="HL515" s="147">
        <f>PV(0.05,'PV factor'!AC242,,-EI515)</f>
        <v>9935.6420730859609</v>
      </c>
      <c r="HM515" s="147">
        <f>PV(0.05,'PV factor'!AD242,,-EJ515)</f>
        <v>9462.5162600818658</v>
      </c>
      <c r="HN515" s="147">
        <f>PV(0.05,'PV factor'!AE242,,-EK515)</f>
        <v>9011.9202476970186</v>
      </c>
      <c r="HO515" s="147">
        <f>PV(0.05,'PV factor'!AF242,,-EL515)</f>
        <v>8582.7811882828719</v>
      </c>
      <c r="HP515" s="147">
        <f>PV(0.05,'PV factor'!AG242,,-EM515)</f>
        <v>8174.0773221741638</v>
      </c>
      <c r="HQ515" s="147">
        <f>PV(0.05,'PV factor'!AH242,,-EN515)</f>
        <v>7784.8355449277751</v>
      </c>
      <c r="HR515" s="147">
        <f>PV(0.05,'PV factor'!AI242,,-EO515)</f>
        <v>7414.1290904074049</v>
      </c>
      <c r="HS515" s="147">
        <f>PV(0.05,'PV factor'!AJ242,,-EP515)</f>
        <v>7061.0753241975281</v>
      </c>
      <c r="HT515" s="147">
        <f>PV(0.05,'PV factor'!AK242,,-EQ515)</f>
        <v>6724.8336420928845</v>
      </c>
      <c r="HU515" s="147">
        <f>PV(0.05,'PV factor'!AL242,,-ER515)</f>
        <v>6404.6034686598896</v>
      </c>
      <c r="HV515" s="147">
        <f>PV(0.05,'PV factor'!AM242,,-ES515)</f>
        <v>6099.6223511046574</v>
      </c>
      <c r="HW515" s="147">
        <f>PV(0.05,'PV factor'!AN242,,-ET515)</f>
        <v>5809.1641439091964</v>
      </c>
      <c r="HX515" s="147">
        <f>PV(0.05,'PV factor'!AO242,,-EU515)</f>
        <v>5532.5372799135212</v>
      </c>
      <c r="HY515" s="147">
        <f>PV(0.05,'PV factor'!AP242,,-EV515)</f>
        <v>5269.0831237271623</v>
      </c>
      <c r="HZ515" s="147">
        <f t="shared" si="753"/>
        <v>0</v>
      </c>
      <c r="IA515" s="147">
        <f t="shared" si="754"/>
        <v>160598.84461371406</v>
      </c>
      <c r="IB515" s="401">
        <f t="shared" si="755"/>
        <v>0</v>
      </c>
    </row>
    <row r="516" spans="1:236" s="180" customFormat="1" ht="90" customHeight="1" x14ac:dyDescent="0.25">
      <c r="A516" s="137" t="s">
        <v>1510</v>
      </c>
      <c r="B516" s="138" t="s">
        <v>1511</v>
      </c>
      <c r="C516" s="138" t="s">
        <v>1610</v>
      </c>
      <c r="D516" s="142" t="s">
        <v>73</v>
      </c>
      <c r="E516" s="138" t="s">
        <v>1611</v>
      </c>
      <c r="F516" s="118" t="s">
        <v>1612</v>
      </c>
      <c r="G516" s="118" t="s">
        <v>1613</v>
      </c>
      <c r="H516" s="142" t="s">
        <v>77</v>
      </c>
      <c r="I516" s="118" t="s">
        <v>1549</v>
      </c>
      <c r="J516" s="118">
        <v>5</v>
      </c>
      <c r="K516" s="227" t="s">
        <v>79</v>
      </c>
      <c r="L516" s="110">
        <v>38949</v>
      </c>
      <c r="M516" s="142" t="s">
        <v>1534</v>
      </c>
      <c r="N516" s="142" t="s">
        <v>147</v>
      </c>
      <c r="O516" s="73" t="s">
        <v>106</v>
      </c>
      <c r="P516" s="142" t="s">
        <v>293</v>
      </c>
      <c r="Q516" s="112" t="s">
        <v>100</v>
      </c>
      <c r="R516" s="73" t="s">
        <v>162</v>
      </c>
      <c r="S516" s="142" t="s">
        <v>99</v>
      </c>
      <c r="T516" s="142" t="s">
        <v>366</v>
      </c>
      <c r="U516" s="142" t="s">
        <v>87</v>
      </c>
      <c r="V516" s="117">
        <v>1</v>
      </c>
      <c r="W516" s="135">
        <v>4030</v>
      </c>
      <c r="X516" s="134">
        <v>0</v>
      </c>
      <c r="Y516" s="134">
        <v>0</v>
      </c>
      <c r="Z516" s="134">
        <v>4030</v>
      </c>
      <c r="AA516" s="134">
        <v>0</v>
      </c>
      <c r="AB516" s="134">
        <v>0</v>
      </c>
      <c r="AC516" s="134">
        <v>0</v>
      </c>
      <c r="AD516" s="134">
        <v>0</v>
      </c>
      <c r="AE516" s="139">
        <v>0</v>
      </c>
      <c r="AF516" s="139">
        <v>0</v>
      </c>
      <c r="AG516" s="139">
        <v>0</v>
      </c>
      <c r="AH516" s="139">
        <v>0</v>
      </c>
      <c r="AI516" s="116" t="s">
        <v>88</v>
      </c>
      <c r="AJ516" s="136">
        <v>0</v>
      </c>
      <c r="AK516" s="136">
        <v>0</v>
      </c>
      <c r="AL516" s="136">
        <v>0</v>
      </c>
      <c r="AM516" s="136">
        <v>0</v>
      </c>
      <c r="AN516" s="136">
        <v>0</v>
      </c>
      <c r="AO516" s="136">
        <v>0</v>
      </c>
      <c r="AP516" s="136">
        <v>0</v>
      </c>
      <c r="AQ516" s="139">
        <v>0</v>
      </c>
      <c r="AR516" s="139">
        <v>0</v>
      </c>
      <c r="AS516" s="139">
        <v>0</v>
      </c>
      <c r="AT516" s="139">
        <v>0</v>
      </c>
      <c r="AU516" s="122"/>
      <c r="AV516" s="230">
        <f t="shared" ref="AV516:AV527" si="819">IF(W516&lt;300000,1,0)</f>
        <v>1</v>
      </c>
      <c r="AW516" s="230">
        <f t="shared" ref="AW516:AW527" si="820">IF(W516&gt;=3000000,1,0)</f>
        <v>0</v>
      </c>
      <c r="AX516" s="230" t="str">
        <f t="shared" ref="AX516:AX527" si="821">LEFT(P516,(FIND(" ",P516,1)-1))</f>
        <v>C2</v>
      </c>
      <c r="AY516" s="141">
        <f t="shared" ref="AY516:AY579" si="822">AZ516+BA516+BB516+BC516+BD516+BE516+BH516+BL516+BM516</f>
        <v>9</v>
      </c>
      <c r="AZ516" s="70">
        <f t="shared" ref="AZ516:AZ527" si="823">IF(W516=SUM(Y516:AH516),1,0)</f>
        <v>1</v>
      </c>
      <c r="BA516" s="70">
        <f t="shared" ref="BA516:BA527" si="824">IF(AJ516=SUM(AK516:AT516),1,0)</f>
        <v>1</v>
      </c>
      <c r="BB516" s="70">
        <f t="shared" ref="BB516:BB527" si="825">IF(X516&lt;0.05*W516,1,0)</f>
        <v>1</v>
      </c>
      <c r="BC516" s="70">
        <f t="shared" ref="BC516:BC527" si="826">IF(IF(ISBLANK(A516),0,IF(ISBLANK(B516),0,IF(ISBLANK(C516),0,IF(ISBLANK(D516),0))))=FALSE,1,0)</f>
        <v>1</v>
      </c>
      <c r="BD516" s="70">
        <f t="shared" ref="BD516:BD527" si="827">IF(IF(ISBLANK(E516),0,IF(ISBLANK(F516),0,IF(ISBLANK(G516),0,IF(ISBLANK(N516),0,IF(ISBLANK(O516),0,IF(ISBLANK(P516),0,IF(ISBLANK(R516),0,IF(ISBLANK(S516),0,IF(ISBLANK(U516),0,IF(ISBLANK(V516),0))))))))))=FALSE,1,0)</f>
        <v>1</v>
      </c>
      <c r="BE516" s="70">
        <f t="shared" ref="BE516:BE579" si="828">IF(OR(BF516=1,BG516=1),1,0)</f>
        <v>1</v>
      </c>
      <c r="BF516" s="70">
        <f t="shared" ref="BF516:BF527" si="829">IF(AND(AW516=0,H516="n/a"),1,0)</f>
        <v>1</v>
      </c>
      <c r="BG516" s="71">
        <f t="shared" ref="BG516:BG527" si="830">IF(AND(AW516=1,ISBLANK(H516)=FALSE),1,0)</f>
        <v>0</v>
      </c>
      <c r="BH516" s="71">
        <f t="shared" ref="BH516:BH579" si="831">IF(OR(BI516=1,BJ516=1,BK516=1),1,0)</f>
        <v>1</v>
      </c>
      <c r="BI516" s="71">
        <f t="shared" ref="BI516:BI527" si="832">IF(AND(N516="01 Záchrana",O516="0 Odstránenie havarijného stavu",P516="0 Odstránenie havarijného stavu"),1,0)</f>
        <v>0</v>
      </c>
      <c r="BJ516" s="71">
        <f t="shared" ref="BJ516:BJ527" si="833">IF(AND(N516="02 Hlavná činnosť",OR(P516="C1 Javisková technika",P516="C2 Osvetľovacia technika",P516="C3 Zvuková technika",P516="C4 Nahrávacia a vysielacia technika",P516="C5 Mikroporty",P516="D1 Nákup štandardnej IT techniky",P516="E1 Nákup hudobných nástrojov",P516="E2 Tvorba inscenácií, nákup umeleckých licencií",P516="E3 Akvizícia zbierkových predmetov")),1,0)</f>
        <v>1</v>
      </c>
      <c r="BK516" s="71">
        <f t="shared" ref="BK516:BK527" si="834">IF(AND(N516="03 Rozvoj",OR(P516="A1 Nákup budovy",P516="A2 Výstavba budovy",P516="A3 Dostavba budovy",P516="A4 Stavebný dozor",P516="B1 Komplexná rekonštrukcia",P516="B2 Stavebná reprofilizácia priestorov",P516="B3 Stavebná rekonštrukcia priestorov",P516="B4 Vykurovanie nehnuteľnosti",P516="B5 Rekonštrukcia extravilánu",P516="C6 Vzduchotechnika",P516="C90 Dopravné prostriedky",P516="C7 Zabezpečovacia technika",P516="C8 Mobiliár",P516="C9 Elektrické spotrebiče",P516="C91 Technické vybavenie dielní",P516="D2 Zhodnotenie existujúceho špeciálneho HW/SW",P516="D3 Obstaranie novej IT funkcionality",P516="F1 Rekonštrukcia expozičných priestorov",P516="F2 Vytvorenie novej expozície/výstavy",P516="F3 Realizácia výskumu",P516="G Reformný zámer")),1,0)</f>
        <v>0</v>
      </c>
      <c r="BL516" s="70">
        <f t="shared" ref="BL516:BL527" si="835">IF(I516="",0,1)</f>
        <v>1</v>
      </c>
      <c r="BM516" s="70">
        <f t="shared" ref="BM516:BM579" si="836">IF(OR(BN516=1,BO516=1),1,0)</f>
        <v>1</v>
      </c>
      <c r="BN516" s="70">
        <f t="shared" ref="BN516:BN527" si="837">IF((AND(U516="áno",OR(R516="07 V realizácii",R516="08 Realizované",R516="06 Pred vyhlásením verejného obstarávania"))),1,0)</f>
        <v>1</v>
      </c>
      <c r="BO516" s="70">
        <f t="shared" ref="BO516:BO527" si="838">IF((AND(U516="nie",OR(R516="01 Investičný zámer",R516="02 Analýza / podkladová štúdia k investičnému zámeru",R516="03 Projektová dokumentácia k dispozícii - pre územné rozhodnutie",R516="04 Projektová dokumentácia k dispozícii - pre stavebné povolenie",R516="05 Projektová dokumentácia k dispozícii - pre realizáciu stavby"))),1,0)</f>
        <v>0</v>
      </c>
      <c r="BP516" s="144">
        <f t="shared" ref="BP516:BP527" si="839">Y516+AK516</f>
        <v>0</v>
      </c>
      <c r="BQ516" s="144">
        <f t="shared" ref="BQ516:BQ527" si="840">Z516+AL516</f>
        <v>4030</v>
      </c>
      <c r="BR516" s="144">
        <f t="shared" ref="BR516:BR527" si="841">AA516+AM516</f>
        <v>0</v>
      </c>
      <c r="BS516" s="144">
        <f t="shared" ref="BS516:BS527" si="842">AB516+AN516</f>
        <v>0</v>
      </c>
      <c r="BT516" s="144">
        <f t="shared" ref="BT516:BT527" si="843">AC516+AO516</f>
        <v>0</v>
      </c>
      <c r="BU516" s="144">
        <f t="shared" ref="BU516:BU527" si="844">AD516+AP516</f>
        <v>0</v>
      </c>
      <c r="BV516" s="144">
        <f t="shared" ref="BV516:BV527" si="845">AE516+AQ516</f>
        <v>0</v>
      </c>
      <c r="BW516" s="144">
        <f t="shared" ref="BW516:BW527" si="846">AF516+AR516</f>
        <v>0</v>
      </c>
      <c r="BX516" s="144">
        <f t="shared" ref="BX516:BX527" si="847">AG516+AS516</f>
        <v>0</v>
      </c>
      <c r="BY516" s="144">
        <f t="shared" ref="BY516:BY527" si="848">AH516+AT516</f>
        <v>0</v>
      </c>
      <c r="BZ516" s="9">
        <v>0</v>
      </c>
      <c r="CA516" s="9">
        <v>0</v>
      </c>
      <c r="CB516" s="9">
        <v>0</v>
      </c>
      <c r="CC516" s="9">
        <v>0</v>
      </c>
      <c r="CD516" s="9">
        <v>0</v>
      </c>
      <c r="CE516" s="9">
        <v>0</v>
      </c>
      <c r="CF516" s="9">
        <v>0</v>
      </c>
      <c r="CG516" s="9">
        <v>0</v>
      </c>
      <c r="CH516" s="9">
        <v>0</v>
      </c>
      <c r="CI516" s="9">
        <v>0</v>
      </c>
      <c r="CJ516" s="9">
        <v>0</v>
      </c>
      <c r="CK516" s="9">
        <v>0</v>
      </c>
      <c r="CL516" s="9">
        <v>0</v>
      </c>
      <c r="CM516" s="9">
        <v>0</v>
      </c>
      <c r="CN516" s="9">
        <v>0</v>
      </c>
      <c r="CO516" s="9">
        <v>0</v>
      </c>
      <c r="CP516" s="9">
        <v>0</v>
      </c>
      <c r="CQ516" s="9">
        <v>0</v>
      </c>
      <c r="CR516" s="9">
        <v>0</v>
      </c>
      <c r="CS516" s="9">
        <v>0</v>
      </c>
      <c r="CT516" s="9">
        <v>0</v>
      </c>
      <c r="CU516" s="9">
        <v>0</v>
      </c>
      <c r="CV516" s="9">
        <v>0</v>
      </c>
      <c r="CW516" s="9">
        <v>0</v>
      </c>
      <c r="CX516" s="9">
        <v>0</v>
      </c>
      <c r="CY516" s="9">
        <v>0</v>
      </c>
      <c r="CZ516" s="9">
        <v>0</v>
      </c>
      <c r="DA516" s="9">
        <v>0</v>
      </c>
      <c r="DB516" s="9">
        <v>0</v>
      </c>
      <c r="DC516" s="9">
        <v>0</v>
      </c>
      <c r="DD516" s="9">
        <v>0</v>
      </c>
      <c r="DE516" s="9">
        <v>0</v>
      </c>
      <c r="DF516" s="9">
        <v>0</v>
      </c>
      <c r="DG516" s="144">
        <f t="shared" ref="DG516:DG527" si="849">L516</f>
        <v>38949</v>
      </c>
      <c r="DH516" s="144">
        <f t="shared" ref="DH516:EW516" si="850">DG516</f>
        <v>38949</v>
      </c>
      <c r="DI516" s="144">
        <f t="shared" si="850"/>
        <v>38949</v>
      </c>
      <c r="DJ516" s="144">
        <f t="shared" si="850"/>
        <v>38949</v>
      </c>
      <c r="DK516" s="144">
        <f t="shared" si="850"/>
        <v>38949</v>
      </c>
      <c r="DL516" s="144">
        <f t="shared" si="850"/>
        <v>38949</v>
      </c>
      <c r="DM516" s="144">
        <f t="shared" si="850"/>
        <v>38949</v>
      </c>
      <c r="DN516" s="144">
        <f t="shared" si="850"/>
        <v>38949</v>
      </c>
      <c r="DO516" s="144">
        <f t="shared" si="850"/>
        <v>38949</v>
      </c>
      <c r="DP516" s="144">
        <f t="shared" si="850"/>
        <v>38949</v>
      </c>
      <c r="DQ516" s="144">
        <f t="shared" si="850"/>
        <v>38949</v>
      </c>
      <c r="DR516" s="144">
        <f t="shared" si="850"/>
        <v>38949</v>
      </c>
      <c r="DS516" s="144">
        <f t="shared" si="850"/>
        <v>38949</v>
      </c>
      <c r="DT516" s="144">
        <f t="shared" si="850"/>
        <v>38949</v>
      </c>
      <c r="DU516" s="144">
        <f t="shared" si="850"/>
        <v>38949</v>
      </c>
      <c r="DV516" s="144">
        <f t="shared" si="850"/>
        <v>38949</v>
      </c>
      <c r="DW516" s="144">
        <f t="shared" si="850"/>
        <v>38949</v>
      </c>
      <c r="DX516" s="144">
        <f t="shared" si="850"/>
        <v>38949</v>
      </c>
      <c r="DY516" s="144">
        <f t="shared" si="850"/>
        <v>38949</v>
      </c>
      <c r="DZ516" s="144">
        <f t="shared" si="850"/>
        <v>38949</v>
      </c>
      <c r="EA516" s="144">
        <f t="shared" si="850"/>
        <v>38949</v>
      </c>
      <c r="EB516" s="144">
        <f t="shared" si="850"/>
        <v>38949</v>
      </c>
      <c r="EC516" s="144">
        <f t="shared" si="850"/>
        <v>38949</v>
      </c>
      <c r="ED516" s="144">
        <f t="shared" si="850"/>
        <v>38949</v>
      </c>
      <c r="EE516" s="144">
        <f t="shared" si="850"/>
        <v>38949</v>
      </c>
      <c r="EF516" s="144">
        <f t="shared" si="850"/>
        <v>38949</v>
      </c>
      <c r="EG516" s="144">
        <f t="shared" si="850"/>
        <v>38949</v>
      </c>
      <c r="EH516" s="144">
        <f t="shared" si="850"/>
        <v>38949</v>
      </c>
      <c r="EI516" s="144">
        <f t="shared" si="850"/>
        <v>38949</v>
      </c>
      <c r="EJ516" s="144">
        <f t="shared" si="850"/>
        <v>38949</v>
      </c>
      <c r="EK516" s="144">
        <f t="shared" si="850"/>
        <v>38949</v>
      </c>
      <c r="EL516" s="144">
        <f t="shared" si="850"/>
        <v>38949</v>
      </c>
      <c r="EM516" s="144">
        <f t="shared" si="850"/>
        <v>38949</v>
      </c>
      <c r="EN516" s="144">
        <f t="shared" si="850"/>
        <v>38949</v>
      </c>
      <c r="EO516" s="144">
        <f t="shared" si="850"/>
        <v>38949</v>
      </c>
      <c r="EP516" s="144">
        <f t="shared" si="850"/>
        <v>38949</v>
      </c>
      <c r="EQ516" s="144">
        <f t="shared" si="850"/>
        <v>38949</v>
      </c>
      <c r="ER516" s="144">
        <f t="shared" si="850"/>
        <v>38949</v>
      </c>
      <c r="ES516" s="144">
        <f t="shared" si="850"/>
        <v>38949</v>
      </c>
      <c r="ET516" s="144">
        <f t="shared" si="850"/>
        <v>38949</v>
      </c>
      <c r="EU516" s="144">
        <f t="shared" si="850"/>
        <v>38949</v>
      </c>
      <c r="EV516" s="144">
        <f t="shared" si="850"/>
        <v>38949</v>
      </c>
      <c r="EW516" s="144">
        <f t="shared" si="850"/>
        <v>38949</v>
      </c>
      <c r="EX516" s="147">
        <f>PV(0.05,'PV factor'!C248,,-BR516)</f>
        <v>0</v>
      </c>
      <c r="EY516" s="147">
        <f>PV(0.05,'PV factor'!D248,,-BS516)</f>
        <v>0</v>
      </c>
      <c r="EZ516" s="147">
        <f>PV(0.05,'PV factor'!E248,,-BT516)</f>
        <v>0</v>
      </c>
      <c r="FA516" s="147">
        <f>PV(0.05,'PV factor'!F248,,-BU516)</f>
        <v>0</v>
      </c>
      <c r="FB516" s="147">
        <f>PV(0.05,'PV factor'!G248,,-BV516)</f>
        <v>0</v>
      </c>
      <c r="FC516" s="147">
        <f>PV(0.05,'PV factor'!H248,,-BW516)</f>
        <v>0</v>
      </c>
      <c r="FD516" s="147">
        <f>PV(0.05,'PV factor'!I248,,-BX516)</f>
        <v>0</v>
      </c>
      <c r="FE516" s="147">
        <f>PV(0.05,'PV factor'!J248,,-BY516)</f>
        <v>0</v>
      </c>
      <c r="FF516" s="147">
        <f>PV(0.05,'PV factor'!K248,,-BZ516)</f>
        <v>0</v>
      </c>
      <c r="FG516" s="147">
        <f>PV(0.05,'PV factor'!L248,,-CA516)</f>
        <v>0</v>
      </c>
      <c r="FH516" s="147">
        <f>PV(0.05,'PV factor'!M248,,-CB516)</f>
        <v>0</v>
      </c>
      <c r="FI516" s="147">
        <f>PV(0.05,'PV factor'!N248,,-CC516)</f>
        <v>0</v>
      </c>
      <c r="FJ516" s="147">
        <f>PV(0.05,'PV factor'!O248,,-CD516)</f>
        <v>0</v>
      </c>
      <c r="FK516" s="147">
        <f>PV(0.05,'PV factor'!P248,,-CE516)</f>
        <v>0</v>
      </c>
      <c r="FL516" s="147">
        <f>PV(0.05,'PV factor'!Q248,,-CF516)</f>
        <v>0</v>
      </c>
      <c r="FM516" s="147">
        <f>PV(0.05,'PV factor'!R248,,-CG516)</f>
        <v>0</v>
      </c>
      <c r="FN516" s="147">
        <f>PV(0.05,'PV factor'!S248,,-CH516)</f>
        <v>0</v>
      </c>
      <c r="FO516" s="147">
        <f>PV(0.05,'PV factor'!T248,,-CI516)</f>
        <v>0</v>
      </c>
      <c r="FP516" s="147">
        <f>PV(0.05,'PV factor'!U248,,-CJ516)</f>
        <v>0</v>
      </c>
      <c r="FQ516" s="147">
        <f>PV(0.05,'PV factor'!V248,,-CK516)</f>
        <v>0</v>
      </c>
      <c r="FR516" s="147">
        <f>PV(0.05,'PV factor'!W248,,-CL516)</f>
        <v>0</v>
      </c>
      <c r="FS516" s="147">
        <f>PV(0.05,'PV factor'!X248,,-CM516)</f>
        <v>0</v>
      </c>
      <c r="FT516" s="147">
        <f>PV(0.05,'PV factor'!Y248,,-CN516)</f>
        <v>0</v>
      </c>
      <c r="FU516" s="147">
        <f>PV(0.05,'PV factor'!Z248,,-CO516)</f>
        <v>0</v>
      </c>
      <c r="FV516" s="147">
        <f>PV(0.05,'PV factor'!AA248,,-CP516)</f>
        <v>0</v>
      </c>
      <c r="FW516" s="147">
        <f>PV(0.05,'PV factor'!AB248,,-CQ516)</f>
        <v>0</v>
      </c>
      <c r="FX516" s="147">
        <f>PV(0.05,'PV factor'!AC248,,-CR516)</f>
        <v>0</v>
      </c>
      <c r="FY516" s="147">
        <f>PV(0.05,'PV factor'!AD248,,-CS516)</f>
        <v>0</v>
      </c>
      <c r="FZ516" s="147">
        <f>PV(0.05,'PV factor'!AE248,,-CT516)</f>
        <v>0</v>
      </c>
      <c r="GA516" s="147">
        <f>PV(0.05,'PV factor'!AF248,,-CU516)</f>
        <v>0</v>
      </c>
      <c r="GB516" s="147">
        <f>PV(0.05,'PV factor'!AG248,,-CV516)</f>
        <v>0</v>
      </c>
      <c r="GC516" s="147">
        <f>PV(0.05,'PV factor'!AH248,,-CW516)</f>
        <v>0</v>
      </c>
      <c r="GD516" s="147">
        <f>PV(0.05,'PV factor'!AI248,,-CX516)</f>
        <v>0</v>
      </c>
      <c r="GE516" s="147">
        <f>PV(0.05,'PV factor'!AJ248,,-CY516)</f>
        <v>0</v>
      </c>
      <c r="GF516" s="147">
        <f>PV(0.05,'PV factor'!AK248,,-CZ516)</f>
        <v>0</v>
      </c>
      <c r="GG516" s="147">
        <f>PV(0.05,'PV factor'!AL248,,-DA516)</f>
        <v>0</v>
      </c>
      <c r="GH516" s="147">
        <f>PV(0.05,'PV factor'!AM248,,-DB516)</f>
        <v>0</v>
      </c>
      <c r="GI516" s="147">
        <f>PV(0.05,'PV factor'!AN248,,-DC516)</f>
        <v>0</v>
      </c>
      <c r="GJ516" s="147">
        <f>PV(0.05,'PV factor'!AO248,,-DD516)</f>
        <v>0</v>
      </c>
      <c r="GK516" s="147">
        <f>PV(0.05,'PV factor'!AP248,,-DE516)</f>
        <v>0</v>
      </c>
      <c r="GL516" s="147">
        <f>PV(0.05,'PV factor'!C248,,-DI516)</f>
        <v>35327.891156462581</v>
      </c>
      <c r="GM516" s="147">
        <f>PV(0.05,'PV factor'!D248,,-DJ516)</f>
        <v>33645.610625202455</v>
      </c>
      <c r="GN516" s="147">
        <f>PV(0.05,'PV factor'!E248,,-DK516)</f>
        <v>32043.438690669012</v>
      </c>
      <c r="GO516" s="147">
        <f>PV(0.05,'PV factor'!F248,,-DL516)</f>
        <v>30517.560657780006</v>
      </c>
      <c r="GP516" s="147">
        <f>PV(0.05,'PV factor'!G248,,-DM516)</f>
        <v>29064.343483600012</v>
      </c>
      <c r="GQ516" s="147">
        <f>PV(0.05,'PV factor'!H248,,-DN516)</f>
        <v>27680.327127238099</v>
      </c>
      <c r="GR516" s="147">
        <f>PV(0.05,'PV factor'!I248,,-DO516)</f>
        <v>26362.216311655338</v>
      </c>
      <c r="GS516" s="147">
        <f>PV(0.05,'PV factor'!J248,,-DP516)</f>
        <v>25106.872677766987</v>
      </c>
      <c r="GT516" s="147">
        <f>PV(0.05,'PV factor'!K248,,-DQ516)</f>
        <v>23911.307312159035</v>
      </c>
      <c r="GU516" s="147">
        <f>PV(0.05,'PV factor'!L248,,-DR516)</f>
        <v>22772.673630627651</v>
      </c>
      <c r="GV516" s="147">
        <f>PV(0.05,'PV factor'!M248,,-DS516)</f>
        <v>21688.260600597765</v>
      </c>
      <c r="GW516" s="147">
        <f>PV(0.05,'PV factor'!N248,,-DT516)</f>
        <v>20655.486286283583</v>
      </c>
      <c r="GX516" s="147">
        <f>PV(0.05,'PV factor'!O248,,-DU516)</f>
        <v>19671.891701222463</v>
      </c>
      <c r="GY516" s="147">
        <f>PV(0.05,'PV factor'!P248,,-DV516)</f>
        <v>18735.134953545199</v>
      </c>
      <c r="GZ516" s="147">
        <f>PV(0.05,'PV factor'!Q248,,-DW516)</f>
        <v>17842.985670043046</v>
      </c>
      <c r="HA516" s="147">
        <f>PV(0.05,'PV factor'!R248,,-DX516)</f>
        <v>16993.319685755279</v>
      </c>
      <c r="HB516" s="147">
        <f>PV(0.05,'PV factor'!S248,,-DY516)</f>
        <v>16184.113986433602</v>
      </c>
      <c r="HC516" s="147">
        <f>PV(0.05,'PV factor'!T248,,-DZ516)</f>
        <v>15413.441891841525</v>
      </c>
      <c r="HD516" s="147">
        <f>PV(0.05,'PV factor'!U248,,-EA516)</f>
        <v>14679.4684684205</v>
      </c>
      <c r="HE516" s="147">
        <f>PV(0.05,'PV factor'!V248,,-EB516)</f>
        <v>13980.446160400477</v>
      </c>
      <c r="HF516" s="147">
        <f>PV(0.05,'PV factor'!W248,,-EC516)</f>
        <v>13314.710628952836</v>
      </c>
      <c r="HG516" s="147">
        <f>PV(0.05,'PV factor'!X248,,-ED516)</f>
        <v>12680.676789478888</v>
      </c>
      <c r="HH516" s="147">
        <f>PV(0.05,'PV factor'!Y248,,-EE516)</f>
        <v>12076.835037598943</v>
      </c>
      <c r="HI516" s="147">
        <f>PV(0.05,'PV factor'!Z248,,-EF516)</f>
        <v>11501.747654856135</v>
      </c>
      <c r="HJ516" s="147">
        <f>PV(0.05,'PV factor'!AA248,,-EG516)</f>
        <v>10954.045385577272</v>
      </c>
      <c r="HK516" s="147">
        <f>PV(0.05,'PV factor'!AB248,,-EH516)</f>
        <v>10432.424176740258</v>
      </c>
      <c r="HL516" s="147">
        <f>PV(0.05,'PV factor'!AC248,,-EI516)</f>
        <v>9935.6420730859609</v>
      </c>
      <c r="HM516" s="147">
        <f>PV(0.05,'PV factor'!AD248,,-EJ516)</f>
        <v>9462.5162600818658</v>
      </c>
      <c r="HN516" s="147">
        <f>PV(0.05,'PV factor'!AE248,,-EK516)</f>
        <v>9011.9202476970186</v>
      </c>
      <c r="HO516" s="147">
        <f>PV(0.05,'PV factor'!AF248,,-EL516)</f>
        <v>8582.7811882828719</v>
      </c>
      <c r="HP516" s="147">
        <f>PV(0.05,'PV factor'!AG248,,-EM516)</f>
        <v>8174.0773221741638</v>
      </c>
      <c r="HQ516" s="147">
        <f>PV(0.05,'PV factor'!AH248,,-EN516)</f>
        <v>7784.8355449277751</v>
      </c>
      <c r="HR516" s="147">
        <f>PV(0.05,'PV factor'!AI248,,-EO516)</f>
        <v>7414.1290904074049</v>
      </c>
      <c r="HS516" s="147">
        <f>PV(0.05,'PV factor'!AJ248,,-EP516)</f>
        <v>7061.0753241975281</v>
      </c>
      <c r="HT516" s="147">
        <f>PV(0.05,'PV factor'!AK248,,-EQ516)</f>
        <v>6724.8336420928845</v>
      </c>
      <c r="HU516" s="147">
        <f>PV(0.05,'PV factor'!AL248,,-ER516)</f>
        <v>6404.6034686598896</v>
      </c>
      <c r="HV516" s="147">
        <f>PV(0.05,'PV factor'!AM248,,-ES516)</f>
        <v>6099.6223511046574</v>
      </c>
      <c r="HW516" s="147">
        <f>PV(0.05,'PV factor'!AN248,,-ET516)</f>
        <v>5809.1641439091964</v>
      </c>
      <c r="HX516" s="147">
        <f>PV(0.05,'PV factor'!AO248,,-EU516)</f>
        <v>5532.5372799135212</v>
      </c>
      <c r="HY516" s="147">
        <f>PV(0.05,'PV factor'!AP248,,-EV516)</f>
        <v>5269.0831237271623</v>
      </c>
      <c r="HZ516" s="147">
        <f t="shared" ref="HZ516:HZ527" si="851">IF(J516=40,SUM(EX516:GK516),IF(J516=10,SUM(EX516:FG516),IF(J516=5,SUM(EX516:FB516),"")))</f>
        <v>0</v>
      </c>
      <c r="IA516" s="147">
        <f t="shared" ref="IA516:IA527" si="852">IF(J516=40,SUM(GL516:HY516),IF(J516=10,SUM(GL516:GU516),IF(J516=5,SUM(GL516:GP516),"")))</f>
        <v>160598.84461371406</v>
      </c>
      <c r="IB516" s="401">
        <f t="shared" ref="IB516:IB579" si="853">IFERROR(IA516/HZ516,0)</f>
        <v>0</v>
      </c>
    </row>
    <row r="517" spans="1:236" s="180" customFormat="1" ht="90" customHeight="1" x14ac:dyDescent="0.25">
      <c r="A517" s="137" t="s">
        <v>1510</v>
      </c>
      <c r="B517" s="138" t="s">
        <v>1511</v>
      </c>
      <c r="C517" s="138" t="s">
        <v>1597</v>
      </c>
      <c r="D517" s="142" t="s">
        <v>73</v>
      </c>
      <c r="E517" s="138" t="s">
        <v>1598</v>
      </c>
      <c r="F517" s="118" t="s">
        <v>1599</v>
      </c>
      <c r="G517" s="118" t="s">
        <v>1600</v>
      </c>
      <c r="H517" s="142" t="s">
        <v>77</v>
      </c>
      <c r="I517" s="118" t="s">
        <v>1601</v>
      </c>
      <c r="J517" s="118">
        <v>10</v>
      </c>
      <c r="K517" s="227" t="s">
        <v>94</v>
      </c>
      <c r="L517" s="142"/>
      <c r="M517" s="142"/>
      <c r="N517" s="142" t="s">
        <v>81</v>
      </c>
      <c r="O517" s="73" t="s">
        <v>106</v>
      </c>
      <c r="P517" s="142" t="s">
        <v>169</v>
      </c>
      <c r="Q517" s="112" t="s">
        <v>100</v>
      </c>
      <c r="R517" s="73" t="s">
        <v>162</v>
      </c>
      <c r="S517" s="142" t="s">
        <v>99</v>
      </c>
      <c r="T517" s="142" t="s">
        <v>366</v>
      </c>
      <c r="U517" s="142" t="s">
        <v>87</v>
      </c>
      <c r="V517" s="117">
        <v>1</v>
      </c>
      <c r="W517" s="135">
        <v>2585</v>
      </c>
      <c r="X517" s="134">
        <v>0</v>
      </c>
      <c r="Y517" s="134">
        <v>0</v>
      </c>
      <c r="Z517" s="134">
        <v>2585</v>
      </c>
      <c r="AA517" s="134">
        <v>0</v>
      </c>
      <c r="AB517" s="134">
        <v>0</v>
      </c>
      <c r="AC517" s="134">
        <v>0</v>
      </c>
      <c r="AD517" s="134">
        <v>0</v>
      </c>
      <c r="AE517" s="139">
        <v>0</v>
      </c>
      <c r="AF517" s="139">
        <v>0</v>
      </c>
      <c r="AG517" s="139">
        <v>0</v>
      </c>
      <c r="AH517" s="139">
        <v>0</v>
      </c>
      <c r="AI517" s="116" t="s">
        <v>88</v>
      </c>
      <c r="AJ517" s="136">
        <v>0</v>
      </c>
      <c r="AK517" s="136">
        <v>0</v>
      </c>
      <c r="AL517" s="136">
        <v>0</v>
      </c>
      <c r="AM517" s="136">
        <v>0</v>
      </c>
      <c r="AN517" s="136">
        <v>0</v>
      </c>
      <c r="AO517" s="136">
        <v>0</v>
      </c>
      <c r="AP517" s="136">
        <v>0</v>
      </c>
      <c r="AQ517" s="139">
        <v>0</v>
      </c>
      <c r="AR517" s="139">
        <v>0</v>
      </c>
      <c r="AS517" s="139">
        <v>0</v>
      </c>
      <c r="AT517" s="139">
        <v>0</v>
      </c>
      <c r="AU517" s="122"/>
      <c r="AV517" s="230">
        <f t="shared" si="819"/>
        <v>1</v>
      </c>
      <c r="AW517" s="230">
        <f t="shared" si="820"/>
        <v>0</v>
      </c>
      <c r="AX517" s="230" t="str">
        <f t="shared" si="821"/>
        <v>C7</v>
      </c>
      <c r="AY517" s="141">
        <f t="shared" si="822"/>
        <v>9</v>
      </c>
      <c r="AZ517" s="70">
        <f t="shared" si="823"/>
        <v>1</v>
      </c>
      <c r="BA517" s="70">
        <f t="shared" si="824"/>
        <v>1</v>
      </c>
      <c r="BB517" s="70">
        <f t="shared" si="825"/>
        <v>1</v>
      </c>
      <c r="BC517" s="70">
        <f t="shared" si="826"/>
        <v>1</v>
      </c>
      <c r="BD517" s="70">
        <f t="shared" si="827"/>
        <v>1</v>
      </c>
      <c r="BE517" s="70">
        <f t="shared" si="828"/>
        <v>1</v>
      </c>
      <c r="BF517" s="70">
        <f t="shared" si="829"/>
        <v>1</v>
      </c>
      <c r="BG517" s="71">
        <f t="shared" si="830"/>
        <v>0</v>
      </c>
      <c r="BH517" s="71">
        <f t="shared" si="831"/>
        <v>1</v>
      </c>
      <c r="BI517" s="71">
        <f t="shared" si="832"/>
        <v>0</v>
      </c>
      <c r="BJ517" s="71">
        <f t="shared" si="833"/>
        <v>0</v>
      </c>
      <c r="BK517" s="71">
        <f t="shared" si="834"/>
        <v>1</v>
      </c>
      <c r="BL517" s="70">
        <f t="shared" si="835"/>
        <v>1</v>
      </c>
      <c r="BM517" s="70">
        <f t="shared" si="836"/>
        <v>1</v>
      </c>
      <c r="BN517" s="70">
        <f t="shared" si="837"/>
        <v>1</v>
      </c>
      <c r="BO517" s="70">
        <f t="shared" si="838"/>
        <v>0</v>
      </c>
      <c r="BP517" s="144">
        <f t="shared" si="839"/>
        <v>0</v>
      </c>
      <c r="BQ517" s="144">
        <f t="shared" si="840"/>
        <v>2585</v>
      </c>
      <c r="BR517" s="144">
        <f t="shared" si="841"/>
        <v>0</v>
      </c>
      <c r="BS517" s="144">
        <f t="shared" si="842"/>
        <v>0</v>
      </c>
      <c r="BT517" s="144">
        <f t="shared" si="843"/>
        <v>0</v>
      </c>
      <c r="BU517" s="144">
        <f t="shared" si="844"/>
        <v>0</v>
      </c>
      <c r="BV517" s="144">
        <f t="shared" si="845"/>
        <v>0</v>
      </c>
      <c r="BW517" s="144">
        <f t="shared" si="846"/>
        <v>0</v>
      </c>
      <c r="BX517" s="144">
        <f t="shared" si="847"/>
        <v>0</v>
      </c>
      <c r="BY517" s="144">
        <f t="shared" si="848"/>
        <v>0</v>
      </c>
      <c r="BZ517" s="9">
        <v>0</v>
      </c>
      <c r="CA517" s="9">
        <v>0</v>
      </c>
      <c r="CB517" s="9">
        <v>0</v>
      </c>
      <c r="CC517" s="9">
        <v>0</v>
      </c>
      <c r="CD517" s="9">
        <v>0</v>
      </c>
      <c r="CE517" s="9">
        <v>0</v>
      </c>
      <c r="CF517" s="9">
        <v>0</v>
      </c>
      <c r="CG517" s="9">
        <v>0</v>
      </c>
      <c r="CH517" s="9">
        <v>0</v>
      </c>
      <c r="CI517" s="9">
        <v>0</v>
      </c>
      <c r="CJ517" s="9">
        <v>0</v>
      </c>
      <c r="CK517" s="9">
        <v>0</v>
      </c>
      <c r="CL517" s="9">
        <v>0</v>
      </c>
      <c r="CM517" s="9">
        <v>0</v>
      </c>
      <c r="CN517" s="9">
        <v>0</v>
      </c>
      <c r="CO517" s="9">
        <v>0</v>
      </c>
      <c r="CP517" s="9">
        <v>0</v>
      </c>
      <c r="CQ517" s="9">
        <v>0</v>
      </c>
      <c r="CR517" s="9">
        <v>0</v>
      </c>
      <c r="CS517" s="9">
        <v>0</v>
      </c>
      <c r="CT517" s="9">
        <v>0</v>
      </c>
      <c r="CU517" s="9">
        <v>0</v>
      </c>
      <c r="CV517" s="9">
        <v>0</v>
      </c>
      <c r="CW517" s="9">
        <v>0</v>
      </c>
      <c r="CX517" s="9">
        <v>0</v>
      </c>
      <c r="CY517" s="9">
        <v>0</v>
      </c>
      <c r="CZ517" s="9">
        <v>0</v>
      </c>
      <c r="DA517" s="9">
        <v>0</v>
      </c>
      <c r="DB517" s="9">
        <v>0</v>
      </c>
      <c r="DC517" s="9">
        <v>0</v>
      </c>
      <c r="DD517" s="9">
        <v>0</v>
      </c>
      <c r="DE517" s="9">
        <v>0</v>
      </c>
      <c r="DF517" s="9">
        <v>0</v>
      </c>
      <c r="DG517" s="144">
        <f t="shared" si="849"/>
        <v>0</v>
      </c>
      <c r="DH517" s="144">
        <f t="shared" ref="DH517:EW517" si="854">DG517</f>
        <v>0</v>
      </c>
      <c r="DI517" s="144">
        <f t="shared" si="854"/>
        <v>0</v>
      </c>
      <c r="DJ517" s="144">
        <f t="shared" si="854"/>
        <v>0</v>
      </c>
      <c r="DK517" s="144">
        <f t="shared" si="854"/>
        <v>0</v>
      </c>
      <c r="DL517" s="144">
        <f t="shared" si="854"/>
        <v>0</v>
      </c>
      <c r="DM517" s="144">
        <f t="shared" si="854"/>
        <v>0</v>
      </c>
      <c r="DN517" s="144">
        <f t="shared" si="854"/>
        <v>0</v>
      </c>
      <c r="DO517" s="144">
        <f t="shared" si="854"/>
        <v>0</v>
      </c>
      <c r="DP517" s="144">
        <f t="shared" si="854"/>
        <v>0</v>
      </c>
      <c r="DQ517" s="144">
        <f t="shared" si="854"/>
        <v>0</v>
      </c>
      <c r="DR517" s="144">
        <f t="shared" si="854"/>
        <v>0</v>
      </c>
      <c r="DS517" s="144">
        <f t="shared" si="854"/>
        <v>0</v>
      </c>
      <c r="DT517" s="144">
        <f t="shared" si="854"/>
        <v>0</v>
      </c>
      <c r="DU517" s="144">
        <f t="shared" si="854"/>
        <v>0</v>
      </c>
      <c r="DV517" s="144">
        <f t="shared" si="854"/>
        <v>0</v>
      </c>
      <c r="DW517" s="144">
        <f t="shared" si="854"/>
        <v>0</v>
      </c>
      <c r="DX517" s="144">
        <f t="shared" si="854"/>
        <v>0</v>
      </c>
      <c r="DY517" s="144">
        <f t="shared" si="854"/>
        <v>0</v>
      </c>
      <c r="DZ517" s="144">
        <f t="shared" si="854"/>
        <v>0</v>
      </c>
      <c r="EA517" s="144">
        <f t="shared" si="854"/>
        <v>0</v>
      </c>
      <c r="EB517" s="144">
        <f t="shared" si="854"/>
        <v>0</v>
      </c>
      <c r="EC517" s="144">
        <f t="shared" si="854"/>
        <v>0</v>
      </c>
      <c r="ED517" s="144">
        <f t="shared" si="854"/>
        <v>0</v>
      </c>
      <c r="EE517" s="144">
        <f t="shared" si="854"/>
        <v>0</v>
      </c>
      <c r="EF517" s="144">
        <f t="shared" si="854"/>
        <v>0</v>
      </c>
      <c r="EG517" s="144">
        <f t="shared" si="854"/>
        <v>0</v>
      </c>
      <c r="EH517" s="144">
        <f t="shared" si="854"/>
        <v>0</v>
      </c>
      <c r="EI517" s="144">
        <f t="shared" si="854"/>
        <v>0</v>
      </c>
      <c r="EJ517" s="144">
        <f t="shared" si="854"/>
        <v>0</v>
      </c>
      <c r="EK517" s="144">
        <f t="shared" si="854"/>
        <v>0</v>
      </c>
      <c r="EL517" s="144">
        <f t="shared" si="854"/>
        <v>0</v>
      </c>
      <c r="EM517" s="144">
        <f t="shared" si="854"/>
        <v>0</v>
      </c>
      <c r="EN517" s="144">
        <f t="shared" si="854"/>
        <v>0</v>
      </c>
      <c r="EO517" s="144">
        <f t="shared" si="854"/>
        <v>0</v>
      </c>
      <c r="EP517" s="144">
        <f t="shared" si="854"/>
        <v>0</v>
      </c>
      <c r="EQ517" s="144">
        <f t="shared" si="854"/>
        <v>0</v>
      </c>
      <c r="ER517" s="144">
        <f t="shared" si="854"/>
        <v>0</v>
      </c>
      <c r="ES517" s="144">
        <f t="shared" si="854"/>
        <v>0</v>
      </c>
      <c r="ET517" s="144">
        <f t="shared" si="854"/>
        <v>0</v>
      </c>
      <c r="EU517" s="144">
        <f t="shared" si="854"/>
        <v>0</v>
      </c>
      <c r="EV517" s="144">
        <f t="shared" si="854"/>
        <v>0</v>
      </c>
      <c r="EW517" s="144">
        <f t="shared" si="854"/>
        <v>0</v>
      </c>
      <c r="EX517" s="147">
        <f>PV(0.05,'PV factor'!C244,,-BR517)</f>
        <v>0</v>
      </c>
      <c r="EY517" s="147">
        <f>PV(0.05,'PV factor'!D244,,-BS517)</f>
        <v>0</v>
      </c>
      <c r="EZ517" s="147">
        <f>PV(0.05,'PV factor'!E244,,-BT517)</f>
        <v>0</v>
      </c>
      <c r="FA517" s="147">
        <f>PV(0.05,'PV factor'!F244,,-BU517)</f>
        <v>0</v>
      </c>
      <c r="FB517" s="147">
        <f>PV(0.05,'PV factor'!G244,,-BV517)</f>
        <v>0</v>
      </c>
      <c r="FC517" s="147">
        <f>PV(0.05,'PV factor'!H244,,-BW517)</f>
        <v>0</v>
      </c>
      <c r="FD517" s="147">
        <f>PV(0.05,'PV factor'!I244,,-BX517)</f>
        <v>0</v>
      </c>
      <c r="FE517" s="147">
        <f>PV(0.05,'PV factor'!J244,,-BY517)</f>
        <v>0</v>
      </c>
      <c r="FF517" s="147">
        <f>PV(0.05,'PV factor'!K244,,-BZ517)</f>
        <v>0</v>
      </c>
      <c r="FG517" s="147">
        <f>PV(0.05,'PV factor'!L244,,-CA517)</f>
        <v>0</v>
      </c>
      <c r="FH517" s="147">
        <f>PV(0.05,'PV factor'!M244,,-CB517)</f>
        <v>0</v>
      </c>
      <c r="FI517" s="147">
        <f>PV(0.05,'PV factor'!N244,,-CC517)</f>
        <v>0</v>
      </c>
      <c r="FJ517" s="147">
        <f>PV(0.05,'PV factor'!O244,,-CD517)</f>
        <v>0</v>
      </c>
      <c r="FK517" s="147">
        <f>PV(0.05,'PV factor'!P244,,-CE517)</f>
        <v>0</v>
      </c>
      <c r="FL517" s="147">
        <f>PV(0.05,'PV factor'!Q244,,-CF517)</f>
        <v>0</v>
      </c>
      <c r="FM517" s="147">
        <f>PV(0.05,'PV factor'!R244,,-CG517)</f>
        <v>0</v>
      </c>
      <c r="FN517" s="147">
        <f>PV(0.05,'PV factor'!S244,,-CH517)</f>
        <v>0</v>
      </c>
      <c r="FO517" s="147">
        <f>PV(0.05,'PV factor'!T244,,-CI517)</f>
        <v>0</v>
      </c>
      <c r="FP517" s="147">
        <f>PV(0.05,'PV factor'!U244,,-CJ517)</f>
        <v>0</v>
      </c>
      <c r="FQ517" s="147">
        <f>PV(0.05,'PV factor'!V244,,-CK517)</f>
        <v>0</v>
      </c>
      <c r="FR517" s="147">
        <f>PV(0.05,'PV factor'!W244,,-CL517)</f>
        <v>0</v>
      </c>
      <c r="FS517" s="147">
        <f>PV(0.05,'PV factor'!X244,,-CM517)</f>
        <v>0</v>
      </c>
      <c r="FT517" s="147">
        <f>PV(0.05,'PV factor'!Y244,,-CN517)</f>
        <v>0</v>
      </c>
      <c r="FU517" s="147">
        <f>PV(0.05,'PV factor'!Z244,,-CO517)</f>
        <v>0</v>
      </c>
      <c r="FV517" s="147">
        <f>PV(0.05,'PV factor'!AA244,,-CP517)</f>
        <v>0</v>
      </c>
      <c r="FW517" s="147">
        <f>PV(0.05,'PV factor'!AB244,,-CQ517)</f>
        <v>0</v>
      </c>
      <c r="FX517" s="147">
        <f>PV(0.05,'PV factor'!AC244,,-CR517)</f>
        <v>0</v>
      </c>
      <c r="FY517" s="147">
        <f>PV(0.05,'PV factor'!AD244,,-CS517)</f>
        <v>0</v>
      </c>
      <c r="FZ517" s="147">
        <f>PV(0.05,'PV factor'!AE244,,-CT517)</f>
        <v>0</v>
      </c>
      <c r="GA517" s="147">
        <f>PV(0.05,'PV factor'!AF244,,-CU517)</f>
        <v>0</v>
      </c>
      <c r="GB517" s="147">
        <f>PV(0.05,'PV factor'!AG244,,-CV517)</f>
        <v>0</v>
      </c>
      <c r="GC517" s="147">
        <f>PV(0.05,'PV factor'!AH244,,-CW517)</f>
        <v>0</v>
      </c>
      <c r="GD517" s="147">
        <f>PV(0.05,'PV factor'!AI244,,-CX517)</f>
        <v>0</v>
      </c>
      <c r="GE517" s="147">
        <f>PV(0.05,'PV factor'!AJ244,,-CY517)</f>
        <v>0</v>
      </c>
      <c r="GF517" s="147">
        <f>PV(0.05,'PV factor'!AK244,,-CZ517)</f>
        <v>0</v>
      </c>
      <c r="GG517" s="147">
        <f>PV(0.05,'PV factor'!AL244,,-DA517)</f>
        <v>0</v>
      </c>
      <c r="GH517" s="147">
        <f>PV(0.05,'PV factor'!AM244,,-DB517)</f>
        <v>0</v>
      </c>
      <c r="GI517" s="147">
        <f>PV(0.05,'PV factor'!AN244,,-DC517)</f>
        <v>0</v>
      </c>
      <c r="GJ517" s="147">
        <f>PV(0.05,'PV factor'!AO244,,-DD517)</f>
        <v>0</v>
      </c>
      <c r="GK517" s="147">
        <f>PV(0.05,'PV factor'!AP244,,-DE517)</f>
        <v>0</v>
      </c>
      <c r="GL517" s="147">
        <f>PV(0.05,'PV factor'!C244,,-DI517)</f>
        <v>0</v>
      </c>
      <c r="GM517" s="147">
        <f>PV(0.05,'PV factor'!D244,,-DJ517)</f>
        <v>0</v>
      </c>
      <c r="GN517" s="147">
        <f>PV(0.05,'PV factor'!E244,,-DK517)</f>
        <v>0</v>
      </c>
      <c r="GO517" s="147">
        <f>PV(0.05,'PV factor'!F244,,-DL517)</f>
        <v>0</v>
      </c>
      <c r="GP517" s="147">
        <f>PV(0.05,'PV factor'!G244,,-DM517)</f>
        <v>0</v>
      </c>
      <c r="GQ517" s="147">
        <f>PV(0.05,'PV factor'!H244,,-DN517)</f>
        <v>0</v>
      </c>
      <c r="GR517" s="147">
        <f>PV(0.05,'PV factor'!I244,,-DO517)</f>
        <v>0</v>
      </c>
      <c r="GS517" s="147">
        <f>PV(0.05,'PV factor'!J244,,-DP517)</f>
        <v>0</v>
      </c>
      <c r="GT517" s="147">
        <f>PV(0.05,'PV factor'!K244,,-DQ517)</f>
        <v>0</v>
      </c>
      <c r="GU517" s="147">
        <f>PV(0.05,'PV factor'!L244,,-DR517)</f>
        <v>0</v>
      </c>
      <c r="GV517" s="147">
        <f>PV(0.05,'PV factor'!M244,,-DS517)</f>
        <v>0</v>
      </c>
      <c r="GW517" s="147">
        <f>PV(0.05,'PV factor'!N244,,-DT517)</f>
        <v>0</v>
      </c>
      <c r="GX517" s="147">
        <f>PV(0.05,'PV factor'!O244,,-DU517)</f>
        <v>0</v>
      </c>
      <c r="GY517" s="147">
        <f>PV(0.05,'PV factor'!P244,,-DV517)</f>
        <v>0</v>
      </c>
      <c r="GZ517" s="147">
        <f>PV(0.05,'PV factor'!Q244,,-DW517)</f>
        <v>0</v>
      </c>
      <c r="HA517" s="147">
        <f>PV(0.05,'PV factor'!R244,,-DX517)</f>
        <v>0</v>
      </c>
      <c r="HB517" s="147">
        <f>PV(0.05,'PV factor'!S244,,-DY517)</f>
        <v>0</v>
      </c>
      <c r="HC517" s="147">
        <f>PV(0.05,'PV factor'!T244,,-DZ517)</f>
        <v>0</v>
      </c>
      <c r="HD517" s="147">
        <f>PV(0.05,'PV factor'!U244,,-EA517)</f>
        <v>0</v>
      </c>
      <c r="HE517" s="147">
        <f>PV(0.05,'PV factor'!V244,,-EB517)</f>
        <v>0</v>
      </c>
      <c r="HF517" s="147">
        <f>PV(0.05,'PV factor'!W244,,-EC517)</f>
        <v>0</v>
      </c>
      <c r="HG517" s="147">
        <f>PV(0.05,'PV factor'!X244,,-ED517)</f>
        <v>0</v>
      </c>
      <c r="HH517" s="147">
        <f>PV(0.05,'PV factor'!Y244,,-EE517)</f>
        <v>0</v>
      </c>
      <c r="HI517" s="147">
        <f>PV(0.05,'PV factor'!Z244,,-EF517)</f>
        <v>0</v>
      </c>
      <c r="HJ517" s="147">
        <f>PV(0.05,'PV factor'!AA244,,-EG517)</f>
        <v>0</v>
      </c>
      <c r="HK517" s="147">
        <f>PV(0.05,'PV factor'!AB244,,-EH517)</f>
        <v>0</v>
      </c>
      <c r="HL517" s="147">
        <f>PV(0.05,'PV factor'!AC244,,-EI517)</f>
        <v>0</v>
      </c>
      <c r="HM517" s="147">
        <f>PV(0.05,'PV factor'!AD244,,-EJ517)</f>
        <v>0</v>
      </c>
      <c r="HN517" s="147">
        <f>PV(0.05,'PV factor'!AE244,,-EK517)</f>
        <v>0</v>
      </c>
      <c r="HO517" s="147">
        <f>PV(0.05,'PV factor'!AF244,,-EL517)</f>
        <v>0</v>
      </c>
      <c r="HP517" s="147">
        <f>PV(0.05,'PV factor'!AG244,,-EM517)</f>
        <v>0</v>
      </c>
      <c r="HQ517" s="147">
        <f>PV(0.05,'PV factor'!AH244,,-EN517)</f>
        <v>0</v>
      </c>
      <c r="HR517" s="147">
        <f>PV(0.05,'PV factor'!AI244,,-EO517)</f>
        <v>0</v>
      </c>
      <c r="HS517" s="147">
        <f>PV(0.05,'PV factor'!AJ244,,-EP517)</f>
        <v>0</v>
      </c>
      <c r="HT517" s="147">
        <f>PV(0.05,'PV factor'!AK244,,-EQ517)</f>
        <v>0</v>
      </c>
      <c r="HU517" s="147">
        <f>PV(0.05,'PV factor'!AL244,,-ER517)</f>
        <v>0</v>
      </c>
      <c r="HV517" s="147">
        <f>PV(0.05,'PV factor'!AM244,,-ES517)</f>
        <v>0</v>
      </c>
      <c r="HW517" s="147">
        <f>PV(0.05,'PV factor'!AN244,,-ET517)</f>
        <v>0</v>
      </c>
      <c r="HX517" s="147">
        <f>PV(0.05,'PV factor'!AO244,,-EU517)</f>
        <v>0</v>
      </c>
      <c r="HY517" s="147">
        <f>PV(0.05,'PV factor'!AP244,,-EV517)</f>
        <v>0</v>
      </c>
      <c r="HZ517" s="147">
        <f t="shared" si="851"/>
        <v>0</v>
      </c>
      <c r="IA517" s="147">
        <f t="shared" si="852"/>
        <v>0</v>
      </c>
      <c r="IB517" s="401">
        <f t="shared" si="853"/>
        <v>0</v>
      </c>
    </row>
    <row r="518" spans="1:236" s="180" customFormat="1" ht="90" customHeight="1" x14ac:dyDescent="0.25">
      <c r="A518" s="137" t="s">
        <v>1644</v>
      </c>
      <c r="B518" s="138" t="s">
        <v>1645</v>
      </c>
      <c r="C518" s="138" t="s">
        <v>1646</v>
      </c>
      <c r="D518" s="121" t="s">
        <v>73</v>
      </c>
      <c r="E518" s="138" t="s">
        <v>1647</v>
      </c>
      <c r="F518" s="118" t="s">
        <v>1648</v>
      </c>
      <c r="G518" s="118" t="s">
        <v>1649</v>
      </c>
      <c r="H518" s="142" t="s">
        <v>77</v>
      </c>
      <c r="I518" s="118" t="s">
        <v>1650</v>
      </c>
      <c r="J518" s="118">
        <v>40</v>
      </c>
      <c r="K518" s="227" t="s">
        <v>79</v>
      </c>
      <c r="L518" s="142">
        <v>290389</v>
      </c>
      <c r="M518" s="142" t="s">
        <v>1651</v>
      </c>
      <c r="N518" s="142" t="s">
        <v>81</v>
      </c>
      <c r="O518" s="13" t="s">
        <v>217</v>
      </c>
      <c r="P518" s="142" t="s">
        <v>218</v>
      </c>
      <c r="Q518" s="112" t="s">
        <v>100</v>
      </c>
      <c r="R518" s="73" t="s">
        <v>162</v>
      </c>
      <c r="S518" s="142" t="s">
        <v>99</v>
      </c>
      <c r="T518" s="142" t="s">
        <v>1652</v>
      </c>
      <c r="U518" s="142" t="s">
        <v>87</v>
      </c>
      <c r="V518" s="117">
        <v>1</v>
      </c>
      <c r="W518" s="136">
        <v>265248</v>
      </c>
      <c r="X518" s="136">
        <v>0</v>
      </c>
      <c r="Y518" s="136">
        <v>265248</v>
      </c>
      <c r="Z518" s="136">
        <v>0</v>
      </c>
      <c r="AA518" s="136">
        <v>0</v>
      </c>
      <c r="AB518" s="136">
        <v>0</v>
      </c>
      <c r="AC518" s="136">
        <v>0</v>
      </c>
      <c r="AD518" s="136">
        <v>0</v>
      </c>
      <c r="AE518" s="139">
        <v>0</v>
      </c>
      <c r="AF518" s="139">
        <v>0</v>
      </c>
      <c r="AG518" s="139">
        <v>0</v>
      </c>
      <c r="AH518" s="139">
        <v>0</v>
      </c>
      <c r="AI518" s="116" t="s">
        <v>88</v>
      </c>
      <c r="AJ518" s="136">
        <v>0</v>
      </c>
      <c r="AK518" s="136">
        <v>0</v>
      </c>
      <c r="AL518" s="136">
        <v>0</v>
      </c>
      <c r="AM518" s="136">
        <v>0</v>
      </c>
      <c r="AN518" s="136">
        <v>0</v>
      </c>
      <c r="AO518" s="136">
        <v>0</v>
      </c>
      <c r="AP518" s="136">
        <v>0</v>
      </c>
      <c r="AQ518" s="139">
        <v>0</v>
      </c>
      <c r="AR518" s="139">
        <v>0</v>
      </c>
      <c r="AS518" s="139">
        <v>0</v>
      </c>
      <c r="AT518" s="139">
        <v>0</v>
      </c>
      <c r="AU518" s="109"/>
      <c r="AV518" s="230">
        <f t="shared" si="819"/>
        <v>1</v>
      </c>
      <c r="AW518" s="230">
        <f t="shared" si="820"/>
        <v>0</v>
      </c>
      <c r="AX518" s="230" t="str">
        <f t="shared" si="821"/>
        <v>B3</v>
      </c>
      <c r="AY518" s="141">
        <f t="shared" si="822"/>
        <v>9</v>
      </c>
      <c r="AZ518" s="70">
        <f t="shared" si="823"/>
        <v>1</v>
      </c>
      <c r="BA518" s="70">
        <f t="shared" si="824"/>
        <v>1</v>
      </c>
      <c r="BB518" s="70">
        <f t="shared" si="825"/>
        <v>1</v>
      </c>
      <c r="BC518" s="70">
        <f t="shared" si="826"/>
        <v>1</v>
      </c>
      <c r="BD518" s="70">
        <f t="shared" si="827"/>
        <v>1</v>
      </c>
      <c r="BE518" s="70">
        <f t="shared" si="828"/>
        <v>1</v>
      </c>
      <c r="BF518" s="70">
        <f t="shared" si="829"/>
        <v>1</v>
      </c>
      <c r="BG518" s="71">
        <f t="shared" si="830"/>
        <v>0</v>
      </c>
      <c r="BH518" s="71">
        <f t="shared" si="831"/>
        <v>1</v>
      </c>
      <c r="BI518" s="71">
        <f t="shared" si="832"/>
        <v>0</v>
      </c>
      <c r="BJ518" s="71">
        <f t="shared" si="833"/>
        <v>0</v>
      </c>
      <c r="BK518" s="71">
        <f t="shared" si="834"/>
        <v>1</v>
      </c>
      <c r="BL518" s="70">
        <f t="shared" si="835"/>
        <v>1</v>
      </c>
      <c r="BM518" s="70">
        <f t="shared" si="836"/>
        <v>1</v>
      </c>
      <c r="BN518" s="70">
        <f t="shared" si="837"/>
        <v>1</v>
      </c>
      <c r="BO518" s="70">
        <f t="shared" si="838"/>
        <v>0</v>
      </c>
      <c r="BP518" s="144">
        <f t="shared" si="839"/>
        <v>265248</v>
      </c>
      <c r="BQ518" s="144">
        <f t="shared" si="840"/>
        <v>0</v>
      </c>
      <c r="BR518" s="144">
        <f t="shared" si="841"/>
        <v>0</v>
      </c>
      <c r="BS518" s="144">
        <f t="shared" si="842"/>
        <v>0</v>
      </c>
      <c r="BT518" s="144">
        <f t="shared" si="843"/>
        <v>0</v>
      </c>
      <c r="BU518" s="144">
        <f t="shared" si="844"/>
        <v>0</v>
      </c>
      <c r="BV518" s="144">
        <f t="shared" si="845"/>
        <v>0</v>
      </c>
      <c r="BW518" s="144">
        <f t="shared" si="846"/>
        <v>0</v>
      </c>
      <c r="BX518" s="144">
        <f t="shared" si="847"/>
        <v>0</v>
      </c>
      <c r="BY518" s="144">
        <f t="shared" si="848"/>
        <v>0</v>
      </c>
      <c r="BZ518" s="9">
        <v>0</v>
      </c>
      <c r="CA518" s="9">
        <v>0</v>
      </c>
      <c r="CB518" s="9">
        <v>0</v>
      </c>
      <c r="CC518" s="9">
        <v>0</v>
      </c>
      <c r="CD518" s="9">
        <v>0</v>
      </c>
      <c r="CE518" s="9">
        <v>0</v>
      </c>
      <c r="CF518" s="9">
        <v>0</v>
      </c>
      <c r="CG518" s="9">
        <v>0</v>
      </c>
      <c r="CH518" s="9">
        <v>0</v>
      </c>
      <c r="CI518" s="9">
        <v>0</v>
      </c>
      <c r="CJ518" s="9">
        <v>0</v>
      </c>
      <c r="CK518" s="9">
        <v>0</v>
      </c>
      <c r="CL518" s="9">
        <v>0</v>
      </c>
      <c r="CM518" s="9">
        <v>0</v>
      </c>
      <c r="CN518" s="9">
        <v>0</v>
      </c>
      <c r="CO518" s="9">
        <v>0</v>
      </c>
      <c r="CP518" s="9">
        <v>0</v>
      </c>
      <c r="CQ518" s="9">
        <v>0</v>
      </c>
      <c r="CR518" s="9">
        <v>0</v>
      </c>
      <c r="CS518" s="9">
        <v>0</v>
      </c>
      <c r="CT518" s="9">
        <v>0</v>
      </c>
      <c r="CU518" s="9">
        <v>0</v>
      </c>
      <c r="CV518" s="9">
        <v>0</v>
      </c>
      <c r="CW518" s="9">
        <v>0</v>
      </c>
      <c r="CX518" s="9">
        <v>0</v>
      </c>
      <c r="CY518" s="9">
        <v>0</v>
      </c>
      <c r="CZ518" s="9">
        <v>0</v>
      </c>
      <c r="DA518" s="9">
        <v>0</v>
      </c>
      <c r="DB518" s="9">
        <v>0</v>
      </c>
      <c r="DC518" s="9">
        <v>0</v>
      </c>
      <c r="DD518" s="9">
        <v>0</v>
      </c>
      <c r="DE518" s="9">
        <v>0</v>
      </c>
      <c r="DF518" s="9">
        <v>0</v>
      </c>
      <c r="DG518" s="144">
        <f t="shared" si="849"/>
        <v>290389</v>
      </c>
      <c r="DH518" s="144">
        <f t="shared" ref="DH518:EW518" si="855">DG518</f>
        <v>290389</v>
      </c>
      <c r="DI518" s="144">
        <f t="shared" si="855"/>
        <v>290389</v>
      </c>
      <c r="DJ518" s="144">
        <f t="shared" si="855"/>
        <v>290389</v>
      </c>
      <c r="DK518" s="144">
        <f t="shared" si="855"/>
        <v>290389</v>
      </c>
      <c r="DL518" s="144">
        <f t="shared" si="855"/>
        <v>290389</v>
      </c>
      <c r="DM518" s="144">
        <f t="shared" si="855"/>
        <v>290389</v>
      </c>
      <c r="DN518" s="144">
        <f t="shared" si="855"/>
        <v>290389</v>
      </c>
      <c r="DO518" s="144">
        <f t="shared" si="855"/>
        <v>290389</v>
      </c>
      <c r="DP518" s="144">
        <f t="shared" si="855"/>
        <v>290389</v>
      </c>
      <c r="DQ518" s="144">
        <f t="shared" si="855"/>
        <v>290389</v>
      </c>
      <c r="DR518" s="144">
        <f t="shared" si="855"/>
        <v>290389</v>
      </c>
      <c r="DS518" s="144">
        <f t="shared" si="855"/>
        <v>290389</v>
      </c>
      <c r="DT518" s="144">
        <f t="shared" si="855"/>
        <v>290389</v>
      </c>
      <c r="DU518" s="144">
        <f t="shared" si="855"/>
        <v>290389</v>
      </c>
      <c r="DV518" s="144">
        <f t="shared" si="855"/>
        <v>290389</v>
      </c>
      <c r="DW518" s="144">
        <f t="shared" si="855"/>
        <v>290389</v>
      </c>
      <c r="DX518" s="144">
        <f t="shared" si="855"/>
        <v>290389</v>
      </c>
      <c r="DY518" s="144">
        <f t="shared" si="855"/>
        <v>290389</v>
      </c>
      <c r="DZ518" s="144">
        <f t="shared" si="855"/>
        <v>290389</v>
      </c>
      <c r="EA518" s="144">
        <f t="shared" si="855"/>
        <v>290389</v>
      </c>
      <c r="EB518" s="144">
        <f t="shared" si="855"/>
        <v>290389</v>
      </c>
      <c r="EC518" s="144">
        <f t="shared" si="855"/>
        <v>290389</v>
      </c>
      <c r="ED518" s="144">
        <f t="shared" si="855"/>
        <v>290389</v>
      </c>
      <c r="EE518" s="144">
        <f t="shared" si="855"/>
        <v>290389</v>
      </c>
      <c r="EF518" s="144">
        <f t="shared" si="855"/>
        <v>290389</v>
      </c>
      <c r="EG518" s="144">
        <f t="shared" si="855"/>
        <v>290389</v>
      </c>
      <c r="EH518" s="144">
        <f t="shared" si="855"/>
        <v>290389</v>
      </c>
      <c r="EI518" s="144">
        <f t="shared" si="855"/>
        <v>290389</v>
      </c>
      <c r="EJ518" s="144">
        <f t="shared" si="855"/>
        <v>290389</v>
      </c>
      <c r="EK518" s="144">
        <f t="shared" si="855"/>
        <v>290389</v>
      </c>
      <c r="EL518" s="144">
        <f t="shared" si="855"/>
        <v>290389</v>
      </c>
      <c r="EM518" s="144">
        <f t="shared" si="855"/>
        <v>290389</v>
      </c>
      <c r="EN518" s="144">
        <f t="shared" si="855"/>
        <v>290389</v>
      </c>
      <c r="EO518" s="144">
        <f t="shared" si="855"/>
        <v>290389</v>
      </c>
      <c r="EP518" s="144">
        <f t="shared" si="855"/>
        <v>290389</v>
      </c>
      <c r="EQ518" s="144">
        <f t="shared" si="855"/>
        <v>290389</v>
      </c>
      <c r="ER518" s="144">
        <f t="shared" si="855"/>
        <v>290389</v>
      </c>
      <c r="ES518" s="144">
        <f t="shared" si="855"/>
        <v>290389</v>
      </c>
      <c r="ET518" s="144">
        <f t="shared" si="855"/>
        <v>290389</v>
      </c>
      <c r="EU518" s="144">
        <f t="shared" si="855"/>
        <v>290389</v>
      </c>
      <c r="EV518" s="144">
        <f t="shared" si="855"/>
        <v>290389</v>
      </c>
      <c r="EW518" s="144">
        <f t="shared" si="855"/>
        <v>290389</v>
      </c>
      <c r="EX518" s="147">
        <f>PV(0.05,'PV factor'!C281,,-BR518)</f>
        <v>0</v>
      </c>
      <c r="EY518" s="147">
        <f>PV(0.05,'PV factor'!D281,,-BS518)</f>
        <v>0</v>
      </c>
      <c r="EZ518" s="147">
        <f>PV(0.05,'PV factor'!E281,,-BT518)</f>
        <v>0</v>
      </c>
      <c r="FA518" s="147">
        <f>PV(0.05,'PV factor'!F281,,-BU518)</f>
        <v>0</v>
      </c>
      <c r="FB518" s="147">
        <f>PV(0.05,'PV factor'!G281,,-BV518)</f>
        <v>0</v>
      </c>
      <c r="FC518" s="147">
        <f>PV(0.05,'PV factor'!H281,,-BW518)</f>
        <v>0</v>
      </c>
      <c r="FD518" s="147">
        <f>PV(0.05,'PV factor'!I281,,-BX518)</f>
        <v>0</v>
      </c>
      <c r="FE518" s="147">
        <f>PV(0.05,'PV factor'!J281,,-BY518)</f>
        <v>0</v>
      </c>
      <c r="FF518" s="147">
        <f>PV(0.05,'PV factor'!K281,,-BZ518)</f>
        <v>0</v>
      </c>
      <c r="FG518" s="147">
        <f>PV(0.05,'PV factor'!L281,,-CA518)</f>
        <v>0</v>
      </c>
      <c r="FH518" s="147">
        <f>PV(0.05,'PV factor'!M281,,-CB518)</f>
        <v>0</v>
      </c>
      <c r="FI518" s="147">
        <f>PV(0.05,'PV factor'!N281,,-CC518)</f>
        <v>0</v>
      </c>
      <c r="FJ518" s="147">
        <f>PV(0.05,'PV factor'!O281,,-CD518)</f>
        <v>0</v>
      </c>
      <c r="FK518" s="147">
        <f>PV(0.05,'PV factor'!P281,,-CE518)</f>
        <v>0</v>
      </c>
      <c r="FL518" s="147">
        <f>PV(0.05,'PV factor'!Q281,,-CF518)</f>
        <v>0</v>
      </c>
      <c r="FM518" s="147">
        <f>PV(0.05,'PV factor'!R281,,-CG518)</f>
        <v>0</v>
      </c>
      <c r="FN518" s="147">
        <f>PV(0.05,'PV factor'!S281,,-CH518)</f>
        <v>0</v>
      </c>
      <c r="FO518" s="147">
        <f>PV(0.05,'PV factor'!T281,,-CI518)</f>
        <v>0</v>
      </c>
      <c r="FP518" s="147">
        <f>PV(0.05,'PV factor'!U281,,-CJ518)</f>
        <v>0</v>
      </c>
      <c r="FQ518" s="147">
        <f>PV(0.05,'PV factor'!V281,,-CK518)</f>
        <v>0</v>
      </c>
      <c r="FR518" s="147">
        <f>PV(0.05,'PV factor'!W281,,-CL518)</f>
        <v>0</v>
      </c>
      <c r="FS518" s="147">
        <f>PV(0.05,'PV factor'!X281,,-CM518)</f>
        <v>0</v>
      </c>
      <c r="FT518" s="147">
        <f>PV(0.05,'PV factor'!Y281,,-CN518)</f>
        <v>0</v>
      </c>
      <c r="FU518" s="147">
        <f>PV(0.05,'PV factor'!Z281,,-CO518)</f>
        <v>0</v>
      </c>
      <c r="FV518" s="147">
        <f>PV(0.05,'PV factor'!AA281,,-CP518)</f>
        <v>0</v>
      </c>
      <c r="FW518" s="147">
        <f>PV(0.05,'PV factor'!AB281,,-CQ518)</f>
        <v>0</v>
      </c>
      <c r="FX518" s="147">
        <f>PV(0.05,'PV factor'!AC281,,-CR518)</f>
        <v>0</v>
      </c>
      <c r="FY518" s="147">
        <f>PV(0.05,'PV factor'!AD281,,-CS518)</f>
        <v>0</v>
      </c>
      <c r="FZ518" s="147">
        <f>PV(0.05,'PV factor'!AE281,,-CT518)</f>
        <v>0</v>
      </c>
      <c r="GA518" s="147">
        <f>PV(0.05,'PV factor'!AF281,,-CU518)</f>
        <v>0</v>
      </c>
      <c r="GB518" s="147">
        <f>PV(0.05,'PV factor'!AG281,,-CV518)</f>
        <v>0</v>
      </c>
      <c r="GC518" s="147">
        <f>PV(0.05,'PV factor'!AH281,,-CW518)</f>
        <v>0</v>
      </c>
      <c r="GD518" s="147">
        <f>PV(0.05,'PV factor'!AI281,,-CX518)</f>
        <v>0</v>
      </c>
      <c r="GE518" s="147">
        <f>PV(0.05,'PV factor'!AJ281,,-CY518)</f>
        <v>0</v>
      </c>
      <c r="GF518" s="147">
        <f>PV(0.05,'PV factor'!AK281,,-CZ518)</f>
        <v>0</v>
      </c>
      <c r="GG518" s="147">
        <f>PV(0.05,'PV factor'!AL281,,-DA518)</f>
        <v>0</v>
      </c>
      <c r="GH518" s="147">
        <f>PV(0.05,'PV factor'!AM281,,-DB518)</f>
        <v>0</v>
      </c>
      <c r="GI518" s="147">
        <f>PV(0.05,'PV factor'!AN281,,-DC518)</f>
        <v>0</v>
      </c>
      <c r="GJ518" s="147">
        <f>PV(0.05,'PV factor'!AO281,,-DD518)</f>
        <v>0</v>
      </c>
      <c r="GK518" s="147">
        <f>PV(0.05,'PV factor'!AP281,,-DE518)</f>
        <v>0</v>
      </c>
      <c r="GL518" s="147">
        <f>PV(0.05,'PV factor'!C281,,-DI518)</f>
        <v>263391.38321995462</v>
      </c>
      <c r="GM518" s="147">
        <f>PV(0.05,'PV factor'!D281,,-DJ518)</f>
        <v>250848.93639995679</v>
      </c>
      <c r="GN518" s="147">
        <f>PV(0.05,'PV factor'!E281,,-DK518)</f>
        <v>238903.74895233981</v>
      </c>
      <c r="GO518" s="147">
        <f>PV(0.05,'PV factor'!F281,,-DL518)</f>
        <v>227527.37995460932</v>
      </c>
      <c r="GP518" s="147">
        <f>PV(0.05,'PV factor'!G281,,-DM518)</f>
        <v>216692.74281391368</v>
      </c>
      <c r="GQ518" s="147">
        <f>PV(0.05,'PV factor'!H281,,-DN518)</f>
        <v>206374.04077515585</v>
      </c>
      <c r="GR518" s="147">
        <f>PV(0.05,'PV factor'!I281,,-DO518)</f>
        <v>196546.70550014844</v>
      </c>
      <c r="GS518" s="147">
        <f>PV(0.05,'PV factor'!J281,,-DP518)</f>
        <v>187187.33857156994</v>
      </c>
      <c r="GT518" s="147">
        <f>PV(0.05,'PV factor'!K281,,-DQ518)</f>
        <v>178273.65578244755</v>
      </c>
      <c r="GU518" s="147">
        <f>PV(0.05,'PV factor'!L281,,-DR518)</f>
        <v>169784.43407852147</v>
      </c>
      <c r="GV518" s="147">
        <f>PV(0.05,'PV factor'!M281,,-DS518)</f>
        <v>161699.46102716334</v>
      </c>
      <c r="GW518" s="147">
        <f>PV(0.05,'PV factor'!N281,,-DT518)</f>
        <v>153999.48669253648</v>
      </c>
      <c r="GX518" s="147">
        <f>PV(0.05,'PV factor'!O281,,-DU518)</f>
        <v>146666.17780241571</v>
      </c>
      <c r="GY518" s="147">
        <f>PV(0.05,'PV factor'!P281,,-DV518)</f>
        <v>139682.07409753875</v>
      </c>
      <c r="GZ518" s="147">
        <f>PV(0.05,'PV factor'!Q281,,-DW518)</f>
        <v>133030.54675956073</v>
      </c>
      <c r="HA518" s="147">
        <f>PV(0.05,'PV factor'!R281,,-DX518)</f>
        <v>126695.75881862924</v>
      </c>
      <c r="HB518" s="147">
        <f>PV(0.05,'PV factor'!S281,,-DY518)</f>
        <v>120662.62744631356</v>
      </c>
      <c r="HC518" s="147">
        <f>PV(0.05,'PV factor'!T281,,-DZ518)</f>
        <v>114916.78804410815</v>
      </c>
      <c r="HD518" s="147">
        <f>PV(0.05,'PV factor'!U281,,-EA518)</f>
        <v>109444.56004200777</v>
      </c>
      <c r="HE518" s="147">
        <f>PV(0.05,'PV factor'!V281,,-EB518)</f>
        <v>104232.91432572169</v>
      </c>
      <c r="HF518" s="147">
        <f>PV(0.05,'PV factor'!W281,,-EC518)</f>
        <v>99269.442214973038</v>
      </c>
      <c r="HG518" s="147">
        <f>PV(0.05,'PV factor'!X281,,-ED518)</f>
        <v>94542.325919021925</v>
      </c>
      <c r="HH518" s="147">
        <f>PV(0.05,'PV factor'!Y281,,-EE518)</f>
        <v>90040.310399068519</v>
      </c>
      <c r="HI518" s="147">
        <f>PV(0.05,'PV factor'!Z281,,-EF518)</f>
        <v>85752.676570541444</v>
      </c>
      <c r="HJ518" s="147">
        <f>PV(0.05,'PV factor'!AA281,,-EG518)</f>
        <v>81669.215781468039</v>
      </c>
      <c r="HK518" s="147">
        <f>PV(0.05,'PV factor'!AB281,,-EH518)</f>
        <v>77780.205506160026</v>
      </c>
      <c r="HL518" s="147">
        <f>PV(0.05,'PV factor'!AC281,,-EI518)</f>
        <v>74076.386196342894</v>
      </c>
      <c r="HM518" s="147">
        <f>PV(0.05,'PV factor'!AD281,,-EJ518)</f>
        <v>70548.939234612262</v>
      </c>
      <c r="HN518" s="147">
        <f>PV(0.05,'PV factor'!AE281,,-EK518)</f>
        <v>67189.465937725996</v>
      </c>
      <c r="HO518" s="147">
        <f>PV(0.05,'PV factor'!AF281,,-EL518)</f>
        <v>63989.967559739016</v>
      </c>
      <c r="HP518" s="147">
        <f>PV(0.05,'PV factor'!AG281,,-EM518)</f>
        <v>60942.826247370496</v>
      </c>
      <c r="HQ518" s="147">
        <f>PV(0.05,'PV factor'!AH281,,-EN518)</f>
        <v>58040.786902257612</v>
      </c>
      <c r="HR518" s="147">
        <f>PV(0.05,'PV factor'!AI281,,-EO518)</f>
        <v>55276.939906912012</v>
      </c>
      <c r="HS518" s="147">
        <f>PV(0.05,'PV factor'!AJ281,,-EP518)</f>
        <v>52644.704673249529</v>
      </c>
      <c r="HT518" s="147">
        <f>PV(0.05,'PV factor'!AK281,,-EQ518)</f>
        <v>50137.813974523364</v>
      </c>
      <c r="HU518" s="147">
        <f>PV(0.05,'PV factor'!AL281,,-ER518)</f>
        <v>47750.299023355583</v>
      </c>
      <c r="HV518" s="147">
        <f>PV(0.05,'PV factor'!AM281,,-ES518)</f>
        <v>45476.475260338659</v>
      </c>
      <c r="HW518" s="147">
        <f>PV(0.05,'PV factor'!AN281,,-ET518)</f>
        <v>43310.928819370143</v>
      </c>
      <c r="HX518" s="147">
        <f>PV(0.05,'PV factor'!AO281,,-EU518)</f>
        <v>41248.503637495378</v>
      </c>
      <c r="HY518" s="147">
        <f>PV(0.05,'PV factor'!AP281,,-EV518)</f>
        <v>39284.289178567022</v>
      </c>
      <c r="HZ518" s="147">
        <f t="shared" si="851"/>
        <v>0</v>
      </c>
      <c r="IA518" s="147">
        <f t="shared" si="852"/>
        <v>4745533.2640477046</v>
      </c>
      <c r="IB518" s="401">
        <f t="shared" si="853"/>
        <v>0</v>
      </c>
    </row>
    <row r="519" spans="1:236" s="180" customFormat="1" ht="90" customHeight="1" x14ac:dyDescent="0.25">
      <c r="A519" s="137" t="s">
        <v>1644</v>
      </c>
      <c r="B519" s="138" t="s">
        <v>1645</v>
      </c>
      <c r="C519" s="138" t="s">
        <v>1665</v>
      </c>
      <c r="D519" s="142">
        <v>3</v>
      </c>
      <c r="E519" s="303" t="s">
        <v>1676</v>
      </c>
      <c r="F519" s="304" t="s">
        <v>1677</v>
      </c>
      <c r="G519" s="124" t="s">
        <v>1678</v>
      </c>
      <c r="H519" s="142" t="s">
        <v>77</v>
      </c>
      <c r="I519" s="210" t="s">
        <v>1679</v>
      </c>
      <c r="J519" s="118">
        <v>10</v>
      </c>
      <c r="K519" s="227" t="s">
        <v>79</v>
      </c>
      <c r="L519" s="142">
        <v>12439</v>
      </c>
      <c r="M519" s="142" t="s">
        <v>1680</v>
      </c>
      <c r="N519" s="142" t="s">
        <v>81</v>
      </c>
      <c r="O519" s="142" t="s">
        <v>82</v>
      </c>
      <c r="P519" s="142" t="s">
        <v>83</v>
      </c>
      <c r="Q519" s="112" t="s">
        <v>100</v>
      </c>
      <c r="R519" s="142" t="s">
        <v>108</v>
      </c>
      <c r="S519" s="142" t="s">
        <v>99</v>
      </c>
      <c r="T519" s="142" t="s">
        <v>1681</v>
      </c>
      <c r="U519" s="142" t="s">
        <v>100</v>
      </c>
      <c r="V519" s="117">
        <v>1</v>
      </c>
      <c r="W519" s="136">
        <v>60000</v>
      </c>
      <c r="X519" s="136">
        <v>0</v>
      </c>
      <c r="Y519" s="136">
        <v>60000</v>
      </c>
      <c r="Z519" s="136">
        <v>0</v>
      </c>
      <c r="AA519" s="136">
        <v>0</v>
      </c>
      <c r="AB519" s="136">
        <v>0</v>
      </c>
      <c r="AC519" s="136">
        <v>0</v>
      </c>
      <c r="AD519" s="136">
        <v>0</v>
      </c>
      <c r="AE519" s="136">
        <v>0</v>
      </c>
      <c r="AF519" s="136">
        <v>0</v>
      </c>
      <c r="AG519" s="136">
        <v>0</v>
      </c>
      <c r="AH519" s="136">
        <v>0</v>
      </c>
      <c r="AI519" s="116" t="s">
        <v>88</v>
      </c>
      <c r="AJ519" s="136">
        <v>0</v>
      </c>
      <c r="AK519" s="136">
        <v>0</v>
      </c>
      <c r="AL519" s="136">
        <v>0</v>
      </c>
      <c r="AM519" s="136">
        <v>0</v>
      </c>
      <c r="AN519" s="136">
        <v>0</v>
      </c>
      <c r="AO519" s="136">
        <v>0</v>
      </c>
      <c r="AP519" s="136">
        <v>0</v>
      </c>
      <c r="AQ519" s="139">
        <v>0</v>
      </c>
      <c r="AR519" s="139">
        <v>0</v>
      </c>
      <c r="AS519" s="139">
        <v>0</v>
      </c>
      <c r="AT519" s="139">
        <v>0</v>
      </c>
      <c r="AU519" s="118"/>
      <c r="AV519" s="230">
        <f t="shared" si="819"/>
        <v>1</v>
      </c>
      <c r="AW519" s="230">
        <f t="shared" si="820"/>
        <v>0</v>
      </c>
      <c r="AX519" s="230" t="str">
        <f t="shared" si="821"/>
        <v>D2</v>
      </c>
      <c r="AY519" s="141">
        <f t="shared" si="822"/>
        <v>9</v>
      </c>
      <c r="AZ519" s="70">
        <f t="shared" si="823"/>
        <v>1</v>
      </c>
      <c r="BA519" s="70">
        <f t="shared" si="824"/>
        <v>1</v>
      </c>
      <c r="BB519" s="70">
        <f t="shared" si="825"/>
        <v>1</v>
      </c>
      <c r="BC519" s="70">
        <f t="shared" si="826"/>
        <v>1</v>
      </c>
      <c r="BD519" s="70">
        <f t="shared" si="827"/>
        <v>1</v>
      </c>
      <c r="BE519" s="70">
        <f t="shared" si="828"/>
        <v>1</v>
      </c>
      <c r="BF519" s="70">
        <f t="shared" si="829"/>
        <v>1</v>
      </c>
      <c r="BG519" s="71">
        <f t="shared" si="830"/>
        <v>0</v>
      </c>
      <c r="BH519" s="71">
        <f t="shared" si="831"/>
        <v>1</v>
      </c>
      <c r="BI519" s="71">
        <f t="shared" si="832"/>
        <v>0</v>
      </c>
      <c r="BJ519" s="71">
        <f t="shared" si="833"/>
        <v>0</v>
      </c>
      <c r="BK519" s="71">
        <f t="shared" si="834"/>
        <v>1</v>
      </c>
      <c r="BL519" s="70">
        <f t="shared" si="835"/>
        <v>1</v>
      </c>
      <c r="BM519" s="70">
        <f t="shared" si="836"/>
        <v>1</v>
      </c>
      <c r="BN519" s="70">
        <f t="shared" si="837"/>
        <v>0</v>
      </c>
      <c r="BO519" s="70">
        <f t="shared" si="838"/>
        <v>1</v>
      </c>
      <c r="BP519" s="144">
        <f t="shared" si="839"/>
        <v>60000</v>
      </c>
      <c r="BQ519" s="144">
        <f t="shared" si="840"/>
        <v>0</v>
      </c>
      <c r="BR519" s="144">
        <f t="shared" si="841"/>
        <v>0</v>
      </c>
      <c r="BS519" s="144">
        <f t="shared" si="842"/>
        <v>0</v>
      </c>
      <c r="BT519" s="144">
        <f t="shared" si="843"/>
        <v>0</v>
      </c>
      <c r="BU519" s="144">
        <f t="shared" si="844"/>
        <v>0</v>
      </c>
      <c r="BV519" s="144">
        <f t="shared" si="845"/>
        <v>0</v>
      </c>
      <c r="BW519" s="144">
        <f t="shared" si="846"/>
        <v>0</v>
      </c>
      <c r="BX519" s="144">
        <f t="shared" si="847"/>
        <v>0</v>
      </c>
      <c r="BY519" s="144">
        <f t="shared" si="848"/>
        <v>0</v>
      </c>
      <c r="BZ519" s="9">
        <v>0</v>
      </c>
      <c r="CA519" s="9">
        <v>0</v>
      </c>
      <c r="CB519" s="9">
        <v>0</v>
      </c>
      <c r="CC519" s="9">
        <v>0</v>
      </c>
      <c r="CD519" s="9">
        <v>0</v>
      </c>
      <c r="CE519" s="9">
        <v>0</v>
      </c>
      <c r="CF519" s="9">
        <v>0</v>
      </c>
      <c r="CG519" s="9">
        <v>0</v>
      </c>
      <c r="CH519" s="9">
        <v>0</v>
      </c>
      <c r="CI519" s="9">
        <v>0</v>
      </c>
      <c r="CJ519" s="9">
        <v>0</v>
      </c>
      <c r="CK519" s="9">
        <v>0</v>
      </c>
      <c r="CL519" s="9">
        <v>0</v>
      </c>
      <c r="CM519" s="9">
        <v>0</v>
      </c>
      <c r="CN519" s="9">
        <v>0</v>
      </c>
      <c r="CO519" s="9">
        <v>0</v>
      </c>
      <c r="CP519" s="9">
        <v>0</v>
      </c>
      <c r="CQ519" s="9">
        <v>0</v>
      </c>
      <c r="CR519" s="9">
        <v>0</v>
      </c>
      <c r="CS519" s="9">
        <v>0</v>
      </c>
      <c r="CT519" s="9">
        <v>0</v>
      </c>
      <c r="CU519" s="9">
        <v>0</v>
      </c>
      <c r="CV519" s="9">
        <v>0</v>
      </c>
      <c r="CW519" s="9">
        <v>0</v>
      </c>
      <c r="CX519" s="9">
        <v>0</v>
      </c>
      <c r="CY519" s="9">
        <v>0</v>
      </c>
      <c r="CZ519" s="9">
        <v>0</v>
      </c>
      <c r="DA519" s="9">
        <v>0</v>
      </c>
      <c r="DB519" s="9">
        <v>0</v>
      </c>
      <c r="DC519" s="9">
        <v>0</v>
      </c>
      <c r="DD519" s="9">
        <v>0</v>
      </c>
      <c r="DE519" s="9">
        <v>0</v>
      </c>
      <c r="DF519" s="9">
        <v>0</v>
      </c>
      <c r="DG519" s="144">
        <f t="shared" si="849"/>
        <v>12439</v>
      </c>
      <c r="DH519" s="144">
        <f t="shared" ref="DH519:EW519" si="856">DG519</f>
        <v>12439</v>
      </c>
      <c r="DI519" s="144">
        <f t="shared" si="856"/>
        <v>12439</v>
      </c>
      <c r="DJ519" s="144">
        <f t="shared" si="856"/>
        <v>12439</v>
      </c>
      <c r="DK519" s="144">
        <f t="shared" si="856"/>
        <v>12439</v>
      </c>
      <c r="DL519" s="144">
        <f t="shared" si="856"/>
        <v>12439</v>
      </c>
      <c r="DM519" s="144">
        <f t="shared" si="856"/>
        <v>12439</v>
      </c>
      <c r="DN519" s="144">
        <f t="shared" si="856"/>
        <v>12439</v>
      </c>
      <c r="DO519" s="144">
        <f t="shared" si="856"/>
        <v>12439</v>
      </c>
      <c r="DP519" s="144">
        <f t="shared" si="856"/>
        <v>12439</v>
      </c>
      <c r="DQ519" s="144">
        <f t="shared" si="856"/>
        <v>12439</v>
      </c>
      <c r="DR519" s="144">
        <f t="shared" si="856"/>
        <v>12439</v>
      </c>
      <c r="DS519" s="144">
        <f t="shared" si="856"/>
        <v>12439</v>
      </c>
      <c r="DT519" s="144">
        <f t="shared" si="856"/>
        <v>12439</v>
      </c>
      <c r="DU519" s="144">
        <f t="shared" si="856"/>
        <v>12439</v>
      </c>
      <c r="DV519" s="144">
        <f t="shared" si="856"/>
        <v>12439</v>
      </c>
      <c r="DW519" s="144">
        <f t="shared" si="856"/>
        <v>12439</v>
      </c>
      <c r="DX519" s="144">
        <f t="shared" si="856"/>
        <v>12439</v>
      </c>
      <c r="DY519" s="144">
        <f t="shared" si="856"/>
        <v>12439</v>
      </c>
      <c r="DZ519" s="144">
        <f t="shared" si="856"/>
        <v>12439</v>
      </c>
      <c r="EA519" s="144">
        <f t="shared" si="856"/>
        <v>12439</v>
      </c>
      <c r="EB519" s="144">
        <f t="shared" si="856"/>
        <v>12439</v>
      </c>
      <c r="EC519" s="144">
        <f t="shared" si="856"/>
        <v>12439</v>
      </c>
      <c r="ED519" s="144">
        <f t="shared" si="856"/>
        <v>12439</v>
      </c>
      <c r="EE519" s="144">
        <f t="shared" si="856"/>
        <v>12439</v>
      </c>
      <c r="EF519" s="144">
        <f t="shared" si="856"/>
        <v>12439</v>
      </c>
      <c r="EG519" s="144">
        <f t="shared" si="856"/>
        <v>12439</v>
      </c>
      <c r="EH519" s="144">
        <f t="shared" si="856"/>
        <v>12439</v>
      </c>
      <c r="EI519" s="144">
        <f t="shared" si="856"/>
        <v>12439</v>
      </c>
      <c r="EJ519" s="144">
        <f t="shared" si="856"/>
        <v>12439</v>
      </c>
      <c r="EK519" s="144">
        <f t="shared" si="856"/>
        <v>12439</v>
      </c>
      <c r="EL519" s="144">
        <f t="shared" si="856"/>
        <v>12439</v>
      </c>
      <c r="EM519" s="144">
        <f t="shared" si="856"/>
        <v>12439</v>
      </c>
      <c r="EN519" s="144">
        <f t="shared" si="856"/>
        <v>12439</v>
      </c>
      <c r="EO519" s="144">
        <f t="shared" si="856"/>
        <v>12439</v>
      </c>
      <c r="EP519" s="144">
        <f t="shared" si="856"/>
        <v>12439</v>
      </c>
      <c r="EQ519" s="144">
        <f t="shared" si="856"/>
        <v>12439</v>
      </c>
      <c r="ER519" s="144">
        <f t="shared" si="856"/>
        <v>12439</v>
      </c>
      <c r="ES519" s="144">
        <f t="shared" si="856"/>
        <v>12439</v>
      </c>
      <c r="ET519" s="144">
        <f t="shared" si="856"/>
        <v>12439</v>
      </c>
      <c r="EU519" s="144">
        <f t="shared" si="856"/>
        <v>12439</v>
      </c>
      <c r="EV519" s="144">
        <f t="shared" si="856"/>
        <v>12439</v>
      </c>
      <c r="EW519" s="144">
        <f t="shared" si="856"/>
        <v>12439</v>
      </c>
      <c r="EX519" s="147">
        <f>PV(0.05,'PV factor'!C286,,-BR519)</f>
        <v>0</v>
      </c>
      <c r="EY519" s="147">
        <f>PV(0.05,'PV factor'!D286,,-BS519)</f>
        <v>0</v>
      </c>
      <c r="EZ519" s="147">
        <f>PV(0.05,'PV factor'!E286,,-BT519)</f>
        <v>0</v>
      </c>
      <c r="FA519" s="147">
        <f>PV(0.05,'PV factor'!F286,,-BU519)</f>
        <v>0</v>
      </c>
      <c r="FB519" s="147">
        <f>PV(0.05,'PV factor'!G286,,-BV519)</f>
        <v>0</v>
      </c>
      <c r="FC519" s="147">
        <f>PV(0.05,'PV factor'!H286,,-BW519)</f>
        <v>0</v>
      </c>
      <c r="FD519" s="147">
        <f>PV(0.05,'PV factor'!I286,,-BX519)</f>
        <v>0</v>
      </c>
      <c r="FE519" s="147">
        <f>PV(0.05,'PV factor'!J286,,-BY519)</f>
        <v>0</v>
      </c>
      <c r="FF519" s="147">
        <f>PV(0.05,'PV factor'!K286,,-BZ519)</f>
        <v>0</v>
      </c>
      <c r="FG519" s="147">
        <f>PV(0.05,'PV factor'!L286,,-CA519)</f>
        <v>0</v>
      </c>
      <c r="FH519" s="147">
        <f>PV(0.05,'PV factor'!M286,,-CB519)</f>
        <v>0</v>
      </c>
      <c r="FI519" s="147">
        <f>PV(0.05,'PV factor'!N286,,-CC519)</f>
        <v>0</v>
      </c>
      <c r="FJ519" s="147">
        <f>PV(0.05,'PV factor'!O286,,-CD519)</f>
        <v>0</v>
      </c>
      <c r="FK519" s="147">
        <f>PV(0.05,'PV factor'!P286,,-CE519)</f>
        <v>0</v>
      </c>
      <c r="FL519" s="147">
        <f>PV(0.05,'PV factor'!Q286,,-CF519)</f>
        <v>0</v>
      </c>
      <c r="FM519" s="147">
        <f>PV(0.05,'PV factor'!R286,,-CG519)</f>
        <v>0</v>
      </c>
      <c r="FN519" s="147">
        <f>PV(0.05,'PV factor'!S286,,-CH519)</f>
        <v>0</v>
      </c>
      <c r="FO519" s="147">
        <f>PV(0.05,'PV factor'!T286,,-CI519)</f>
        <v>0</v>
      </c>
      <c r="FP519" s="147">
        <f>PV(0.05,'PV factor'!U286,,-CJ519)</f>
        <v>0</v>
      </c>
      <c r="FQ519" s="147">
        <f>PV(0.05,'PV factor'!V286,,-CK519)</f>
        <v>0</v>
      </c>
      <c r="FR519" s="147">
        <f>PV(0.05,'PV factor'!W286,,-CL519)</f>
        <v>0</v>
      </c>
      <c r="FS519" s="147">
        <f>PV(0.05,'PV factor'!X286,,-CM519)</f>
        <v>0</v>
      </c>
      <c r="FT519" s="147">
        <f>PV(0.05,'PV factor'!Y286,,-CN519)</f>
        <v>0</v>
      </c>
      <c r="FU519" s="147">
        <f>PV(0.05,'PV factor'!Z286,,-CO519)</f>
        <v>0</v>
      </c>
      <c r="FV519" s="147">
        <f>PV(0.05,'PV factor'!AA286,,-CP519)</f>
        <v>0</v>
      </c>
      <c r="FW519" s="147">
        <f>PV(0.05,'PV factor'!AB286,,-CQ519)</f>
        <v>0</v>
      </c>
      <c r="FX519" s="147">
        <f>PV(0.05,'PV factor'!AC286,,-CR519)</f>
        <v>0</v>
      </c>
      <c r="FY519" s="147">
        <f>PV(0.05,'PV factor'!AD286,,-CS519)</f>
        <v>0</v>
      </c>
      <c r="FZ519" s="147">
        <f>PV(0.05,'PV factor'!AE286,,-CT519)</f>
        <v>0</v>
      </c>
      <c r="GA519" s="147">
        <f>PV(0.05,'PV factor'!AF286,,-CU519)</f>
        <v>0</v>
      </c>
      <c r="GB519" s="147">
        <f>PV(0.05,'PV factor'!AG286,,-CV519)</f>
        <v>0</v>
      </c>
      <c r="GC519" s="147">
        <f>PV(0.05,'PV factor'!AH286,,-CW519)</f>
        <v>0</v>
      </c>
      <c r="GD519" s="147">
        <f>PV(0.05,'PV factor'!AI286,,-CX519)</f>
        <v>0</v>
      </c>
      <c r="GE519" s="147">
        <f>PV(0.05,'PV factor'!AJ286,,-CY519)</f>
        <v>0</v>
      </c>
      <c r="GF519" s="147">
        <f>PV(0.05,'PV factor'!AK286,,-CZ519)</f>
        <v>0</v>
      </c>
      <c r="GG519" s="147">
        <f>PV(0.05,'PV factor'!AL286,,-DA519)</f>
        <v>0</v>
      </c>
      <c r="GH519" s="147">
        <f>PV(0.05,'PV factor'!AM286,,-DB519)</f>
        <v>0</v>
      </c>
      <c r="GI519" s="147">
        <f>PV(0.05,'PV factor'!AN286,,-DC519)</f>
        <v>0</v>
      </c>
      <c r="GJ519" s="147">
        <f>PV(0.05,'PV factor'!AO286,,-DD519)</f>
        <v>0</v>
      </c>
      <c r="GK519" s="147">
        <f>PV(0.05,'PV factor'!AP286,,-DE519)</f>
        <v>0</v>
      </c>
      <c r="GL519" s="147">
        <f>PV(0.05,'PV factor'!C286,,-DI519)</f>
        <v>11282.539682539682</v>
      </c>
      <c r="GM519" s="147">
        <f>PV(0.05,'PV factor'!D286,,-DJ519)</f>
        <v>10745.27588813303</v>
      </c>
      <c r="GN519" s="147">
        <f>PV(0.05,'PV factor'!E286,,-DK519)</f>
        <v>10233.59608393622</v>
      </c>
      <c r="GO519" s="147">
        <f>PV(0.05,'PV factor'!F286,,-DL519)</f>
        <v>9746.2819847011615</v>
      </c>
      <c r="GP519" s="147">
        <f>PV(0.05,'PV factor'!G286,,-DM519)</f>
        <v>9282.1733187630107</v>
      </c>
      <c r="GQ519" s="147">
        <f>PV(0.05,'PV factor'!H286,,-DN519)</f>
        <v>8840.1650654885816</v>
      </c>
      <c r="GR519" s="147">
        <f>PV(0.05,'PV factor'!I286,,-DO519)</f>
        <v>8419.2048242748406</v>
      </c>
      <c r="GS519" s="147">
        <f>PV(0.05,'PV factor'!J286,,-DP519)</f>
        <v>8018.2903088331805</v>
      </c>
      <c r="GT519" s="147">
        <f>PV(0.05,'PV factor'!K286,,-DQ519)</f>
        <v>7636.4669607935048</v>
      </c>
      <c r="GU519" s="147">
        <f>PV(0.05,'PV factor'!L286,,-DR519)</f>
        <v>7272.825676946195</v>
      </c>
      <c r="GV519" s="147">
        <f>PV(0.05,'PV factor'!M286,,-DS519)</f>
        <v>6926.5006447106625</v>
      </c>
      <c r="GW519" s="147">
        <f>PV(0.05,'PV factor'!N286,,-DT519)</f>
        <v>6596.6672806768202</v>
      </c>
      <c r="GX519" s="147">
        <f>PV(0.05,'PV factor'!O286,,-DU519)</f>
        <v>6282.5402673112594</v>
      </c>
      <c r="GY519" s="147">
        <f>PV(0.05,'PV factor'!P286,,-DV519)</f>
        <v>5983.3716831535785</v>
      </c>
      <c r="GZ519" s="147">
        <f>PV(0.05,'PV factor'!Q286,,-DW519)</f>
        <v>5698.4492220510274</v>
      </c>
      <c r="HA519" s="147">
        <f>PV(0.05,'PV factor'!R286,,-DX519)</f>
        <v>5427.0944971914541</v>
      </c>
      <c r="HB519" s="147">
        <f>PV(0.05,'PV factor'!S286,,-DY519)</f>
        <v>5168.6614258966229</v>
      </c>
      <c r="HC519" s="147">
        <f>PV(0.05,'PV factor'!T286,,-DZ519)</f>
        <v>4922.5346913301173</v>
      </c>
      <c r="HD519" s="147">
        <f>PV(0.05,'PV factor'!U286,,-EA519)</f>
        <v>4688.1282774572546</v>
      </c>
      <c r="HE519" s="147">
        <f>PV(0.05,'PV factor'!V286,,-EB519)</f>
        <v>4464.8840737688142</v>
      </c>
      <c r="HF519" s="147">
        <f>PV(0.05,'PV factor'!W286,,-EC519)</f>
        <v>4252.2705464464898</v>
      </c>
      <c r="HG519" s="147">
        <f>PV(0.05,'PV factor'!X286,,-ED519)</f>
        <v>4049.7814728061799</v>
      </c>
      <c r="HH519" s="147">
        <f>PV(0.05,'PV factor'!Y286,,-EE519)</f>
        <v>3856.934736005886</v>
      </c>
      <c r="HI519" s="147">
        <f>PV(0.05,'PV factor'!Z286,,-EF519)</f>
        <v>3673.2711771484628</v>
      </c>
      <c r="HJ519" s="147">
        <f>PV(0.05,'PV factor'!AA286,,-EG519)</f>
        <v>3498.353502046155</v>
      </c>
      <c r="HK519" s="147">
        <f>PV(0.05,'PV factor'!AB286,,-EH519)</f>
        <v>3331.765240043957</v>
      </c>
      <c r="HL519" s="147">
        <f>PV(0.05,'PV factor'!AC286,,-EI519)</f>
        <v>3173.1097524228162</v>
      </c>
      <c r="HM519" s="147">
        <f>PV(0.05,'PV factor'!AD286,,-EJ519)</f>
        <v>3022.0092880217294</v>
      </c>
      <c r="HN519" s="147">
        <f>PV(0.05,'PV factor'!AE286,,-EK519)</f>
        <v>2878.1040838302192</v>
      </c>
      <c r="HO519" s="147">
        <f>PV(0.05,'PV factor'!AF286,,-EL519)</f>
        <v>2741.0515084097319</v>
      </c>
      <c r="HP519" s="147">
        <f>PV(0.05,'PV factor'!AG286,,-EM519)</f>
        <v>2610.5252461045066</v>
      </c>
      <c r="HQ519" s="147">
        <f>PV(0.05,'PV factor'!AH286,,-EN519)</f>
        <v>2486.2145200995301</v>
      </c>
      <c r="HR519" s="147">
        <f>PV(0.05,'PV factor'!AI286,,-EO519)</f>
        <v>2367.8233524757429</v>
      </c>
      <c r="HS519" s="147">
        <f>PV(0.05,'PV factor'!AJ286,,-EP519)</f>
        <v>2255.0698595007075</v>
      </c>
      <c r="HT519" s="147">
        <f>PV(0.05,'PV factor'!AK286,,-EQ519)</f>
        <v>2147.6855804768643</v>
      </c>
      <c r="HU519" s="147">
        <f>PV(0.05,'PV factor'!AL286,,-ER519)</f>
        <v>2045.4148385493945</v>
      </c>
      <c r="HV519" s="147">
        <f>PV(0.05,'PV factor'!AM286,,-ES519)</f>
        <v>1948.0141319518045</v>
      </c>
      <c r="HW519" s="147">
        <f>PV(0.05,'PV factor'!AN286,,-ET519)</f>
        <v>1855.2515542398135</v>
      </c>
      <c r="HX519" s="147">
        <f>PV(0.05,'PV factor'!AO286,,-EU519)</f>
        <v>1766.906242133156</v>
      </c>
      <c r="HY519" s="147">
        <f>PV(0.05,'PV factor'!AP286,,-EV519)</f>
        <v>1682.7678496506246</v>
      </c>
      <c r="HZ519" s="147">
        <f t="shared" si="851"/>
        <v>0</v>
      </c>
      <c r="IA519" s="147">
        <f t="shared" si="852"/>
        <v>91476.819794409414</v>
      </c>
      <c r="IB519" s="401">
        <f t="shared" si="853"/>
        <v>0</v>
      </c>
    </row>
    <row r="520" spans="1:236" s="180" customFormat="1" ht="90" customHeight="1" x14ac:dyDescent="0.25">
      <c r="A520" s="137" t="s">
        <v>1644</v>
      </c>
      <c r="B520" s="138" t="s">
        <v>1645</v>
      </c>
      <c r="C520" s="138" t="s">
        <v>1671</v>
      </c>
      <c r="D520" s="142" t="s">
        <v>73</v>
      </c>
      <c r="E520" s="305" t="s">
        <v>1672</v>
      </c>
      <c r="F520" s="306" t="s">
        <v>1673</v>
      </c>
      <c r="G520" s="118" t="s">
        <v>1674</v>
      </c>
      <c r="H520" s="142" t="s">
        <v>77</v>
      </c>
      <c r="I520" s="118" t="s">
        <v>1663</v>
      </c>
      <c r="J520" s="118">
        <v>10</v>
      </c>
      <c r="K520" s="227" t="s">
        <v>94</v>
      </c>
      <c r="L520" s="142">
        <v>47320</v>
      </c>
      <c r="M520" s="142" t="s">
        <v>1675</v>
      </c>
      <c r="N520" s="142" t="s">
        <v>81</v>
      </c>
      <c r="O520" s="73" t="s">
        <v>106</v>
      </c>
      <c r="P520" s="142" t="s">
        <v>314</v>
      </c>
      <c r="Q520" s="112" t="s">
        <v>100</v>
      </c>
      <c r="R520" s="73" t="s">
        <v>162</v>
      </c>
      <c r="S520" s="142" t="s">
        <v>99</v>
      </c>
      <c r="T520" s="142" t="s">
        <v>1670</v>
      </c>
      <c r="U520" s="142" t="s">
        <v>87</v>
      </c>
      <c r="V520" s="117">
        <v>1</v>
      </c>
      <c r="W520" s="136">
        <v>30060</v>
      </c>
      <c r="X520" s="136">
        <v>0</v>
      </c>
      <c r="Y520" s="136">
        <v>0</v>
      </c>
      <c r="Z520" s="136">
        <v>30060</v>
      </c>
      <c r="AA520" s="136">
        <v>0</v>
      </c>
      <c r="AB520" s="136">
        <v>0</v>
      </c>
      <c r="AC520" s="136">
        <v>0</v>
      </c>
      <c r="AD520" s="136">
        <v>0</v>
      </c>
      <c r="AE520" s="139">
        <v>0</v>
      </c>
      <c r="AF520" s="139">
        <v>0</v>
      </c>
      <c r="AG520" s="139">
        <v>0</v>
      </c>
      <c r="AH520" s="139">
        <v>0</v>
      </c>
      <c r="AI520" s="116" t="s">
        <v>88</v>
      </c>
      <c r="AJ520" s="136">
        <v>0</v>
      </c>
      <c r="AK520" s="136">
        <v>0</v>
      </c>
      <c r="AL520" s="136">
        <v>0</v>
      </c>
      <c r="AM520" s="136">
        <v>0</v>
      </c>
      <c r="AN520" s="136">
        <v>0</v>
      </c>
      <c r="AO520" s="136">
        <v>0</v>
      </c>
      <c r="AP520" s="136">
        <v>0</v>
      </c>
      <c r="AQ520" s="139">
        <v>0</v>
      </c>
      <c r="AR520" s="139">
        <v>0</v>
      </c>
      <c r="AS520" s="139">
        <v>0</v>
      </c>
      <c r="AT520" s="139">
        <v>0</v>
      </c>
      <c r="AU520" s="118"/>
      <c r="AV520" s="230">
        <f t="shared" si="819"/>
        <v>1</v>
      </c>
      <c r="AW520" s="230">
        <f t="shared" si="820"/>
        <v>0</v>
      </c>
      <c r="AX520" s="230" t="str">
        <f t="shared" si="821"/>
        <v>C9</v>
      </c>
      <c r="AY520" s="141">
        <f t="shared" si="822"/>
        <v>9</v>
      </c>
      <c r="AZ520" s="70">
        <f t="shared" si="823"/>
        <v>1</v>
      </c>
      <c r="BA520" s="70">
        <f t="shared" si="824"/>
        <v>1</v>
      </c>
      <c r="BB520" s="70">
        <f t="shared" si="825"/>
        <v>1</v>
      </c>
      <c r="BC520" s="70">
        <f t="shared" si="826"/>
        <v>1</v>
      </c>
      <c r="BD520" s="70">
        <f t="shared" si="827"/>
        <v>1</v>
      </c>
      <c r="BE520" s="70">
        <f t="shared" si="828"/>
        <v>1</v>
      </c>
      <c r="BF520" s="70">
        <f t="shared" si="829"/>
        <v>1</v>
      </c>
      <c r="BG520" s="71">
        <f t="shared" si="830"/>
        <v>0</v>
      </c>
      <c r="BH520" s="71">
        <f t="shared" si="831"/>
        <v>1</v>
      </c>
      <c r="BI520" s="71">
        <f t="shared" si="832"/>
        <v>0</v>
      </c>
      <c r="BJ520" s="71">
        <f t="shared" si="833"/>
        <v>0</v>
      </c>
      <c r="BK520" s="71">
        <f t="shared" si="834"/>
        <v>1</v>
      </c>
      <c r="BL520" s="70">
        <f t="shared" si="835"/>
        <v>1</v>
      </c>
      <c r="BM520" s="70">
        <f t="shared" si="836"/>
        <v>1</v>
      </c>
      <c r="BN520" s="70">
        <f t="shared" si="837"/>
        <v>1</v>
      </c>
      <c r="BO520" s="70">
        <f t="shared" si="838"/>
        <v>0</v>
      </c>
      <c r="BP520" s="144">
        <f t="shared" si="839"/>
        <v>0</v>
      </c>
      <c r="BQ520" s="144">
        <f t="shared" si="840"/>
        <v>30060</v>
      </c>
      <c r="BR520" s="144">
        <f t="shared" si="841"/>
        <v>0</v>
      </c>
      <c r="BS520" s="144">
        <f t="shared" si="842"/>
        <v>0</v>
      </c>
      <c r="BT520" s="144">
        <f t="shared" si="843"/>
        <v>0</v>
      </c>
      <c r="BU520" s="144">
        <f t="shared" si="844"/>
        <v>0</v>
      </c>
      <c r="BV520" s="144">
        <f t="shared" si="845"/>
        <v>0</v>
      </c>
      <c r="BW520" s="144">
        <f t="shared" si="846"/>
        <v>0</v>
      </c>
      <c r="BX520" s="144">
        <f t="shared" si="847"/>
        <v>0</v>
      </c>
      <c r="BY520" s="144">
        <f t="shared" si="848"/>
        <v>0</v>
      </c>
      <c r="BZ520" s="9">
        <v>0</v>
      </c>
      <c r="CA520" s="9">
        <v>0</v>
      </c>
      <c r="CB520" s="9">
        <v>0</v>
      </c>
      <c r="CC520" s="9">
        <v>0</v>
      </c>
      <c r="CD520" s="9">
        <v>0</v>
      </c>
      <c r="CE520" s="9">
        <v>0</v>
      </c>
      <c r="CF520" s="9">
        <v>0</v>
      </c>
      <c r="CG520" s="9">
        <v>0</v>
      </c>
      <c r="CH520" s="9">
        <v>0</v>
      </c>
      <c r="CI520" s="9">
        <v>0</v>
      </c>
      <c r="CJ520" s="9">
        <v>0</v>
      </c>
      <c r="CK520" s="9">
        <v>0</v>
      </c>
      <c r="CL520" s="9">
        <v>0</v>
      </c>
      <c r="CM520" s="9">
        <v>0</v>
      </c>
      <c r="CN520" s="9">
        <v>0</v>
      </c>
      <c r="CO520" s="9">
        <v>0</v>
      </c>
      <c r="CP520" s="9">
        <v>0</v>
      </c>
      <c r="CQ520" s="9">
        <v>0</v>
      </c>
      <c r="CR520" s="9">
        <v>0</v>
      </c>
      <c r="CS520" s="9">
        <v>0</v>
      </c>
      <c r="CT520" s="9">
        <v>0</v>
      </c>
      <c r="CU520" s="9">
        <v>0</v>
      </c>
      <c r="CV520" s="9">
        <v>0</v>
      </c>
      <c r="CW520" s="9">
        <v>0</v>
      </c>
      <c r="CX520" s="9">
        <v>0</v>
      </c>
      <c r="CY520" s="9">
        <v>0</v>
      </c>
      <c r="CZ520" s="9">
        <v>0</v>
      </c>
      <c r="DA520" s="9">
        <v>0</v>
      </c>
      <c r="DB520" s="9">
        <v>0</v>
      </c>
      <c r="DC520" s="9">
        <v>0</v>
      </c>
      <c r="DD520" s="9">
        <v>0</v>
      </c>
      <c r="DE520" s="9">
        <v>0</v>
      </c>
      <c r="DF520" s="9">
        <v>0</v>
      </c>
      <c r="DG520" s="144">
        <f t="shared" si="849"/>
        <v>47320</v>
      </c>
      <c r="DH520" s="144">
        <f t="shared" ref="DH520:EW520" si="857">DG520</f>
        <v>47320</v>
      </c>
      <c r="DI520" s="144">
        <f t="shared" si="857"/>
        <v>47320</v>
      </c>
      <c r="DJ520" s="144">
        <f t="shared" si="857"/>
        <v>47320</v>
      </c>
      <c r="DK520" s="144">
        <f t="shared" si="857"/>
        <v>47320</v>
      </c>
      <c r="DL520" s="144">
        <f t="shared" si="857"/>
        <v>47320</v>
      </c>
      <c r="DM520" s="144">
        <f t="shared" si="857"/>
        <v>47320</v>
      </c>
      <c r="DN520" s="144">
        <f t="shared" si="857"/>
        <v>47320</v>
      </c>
      <c r="DO520" s="144">
        <f t="shared" si="857"/>
        <v>47320</v>
      </c>
      <c r="DP520" s="144">
        <f t="shared" si="857"/>
        <v>47320</v>
      </c>
      <c r="DQ520" s="144">
        <f t="shared" si="857"/>
        <v>47320</v>
      </c>
      <c r="DR520" s="144">
        <f t="shared" si="857"/>
        <v>47320</v>
      </c>
      <c r="DS520" s="144">
        <f t="shared" si="857"/>
        <v>47320</v>
      </c>
      <c r="DT520" s="144">
        <f t="shared" si="857"/>
        <v>47320</v>
      </c>
      <c r="DU520" s="144">
        <f t="shared" si="857"/>
        <v>47320</v>
      </c>
      <c r="DV520" s="144">
        <f t="shared" si="857"/>
        <v>47320</v>
      </c>
      <c r="DW520" s="144">
        <f t="shared" si="857"/>
        <v>47320</v>
      </c>
      <c r="DX520" s="144">
        <f t="shared" si="857"/>
        <v>47320</v>
      </c>
      <c r="DY520" s="144">
        <f t="shared" si="857"/>
        <v>47320</v>
      </c>
      <c r="DZ520" s="144">
        <f t="shared" si="857"/>
        <v>47320</v>
      </c>
      <c r="EA520" s="144">
        <f t="shared" si="857"/>
        <v>47320</v>
      </c>
      <c r="EB520" s="144">
        <f t="shared" si="857"/>
        <v>47320</v>
      </c>
      <c r="EC520" s="144">
        <f t="shared" si="857"/>
        <v>47320</v>
      </c>
      <c r="ED520" s="144">
        <f t="shared" si="857"/>
        <v>47320</v>
      </c>
      <c r="EE520" s="144">
        <f t="shared" si="857"/>
        <v>47320</v>
      </c>
      <c r="EF520" s="144">
        <f t="shared" si="857"/>
        <v>47320</v>
      </c>
      <c r="EG520" s="144">
        <f t="shared" si="857"/>
        <v>47320</v>
      </c>
      <c r="EH520" s="144">
        <f t="shared" si="857"/>
        <v>47320</v>
      </c>
      <c r="EI520" s="144">
        <f t="shared" si="857"/>
        <v>47320</v>
      </c>
      <c r="EJ520" s="144">
        <f t="shared" si="857"/>
        <v>47320</v>
      </c>
      <c r="EK520" s="144">
        <f t="shared" si="857"/>
        <v>47320</v>
      </c>
      <c r="EL520" s="144">
        <f t="shared" si="857"/>
        <v>47320</v>
      </c>
      <c r="EM520" s="144">
        <f t="shared" si="857"/>
        <v>47320</v>
      </c>
      <c r="EN520" s="144">
        <f t="shared" si="857"/>
        <v>47320</v>
      </c>
      <c r="EO520" s="144">
        <f t="shared" si="857"/>
        <v>47320</v>
      </c>
      <c r="EP520" s="144">
        <f t="shared" si="857"/>
        <v>47320</v>
      </c>
      <c r="EQ520" s="144">
        <f t="shared" si="857"/>
        <v>47320</v>
      </c>
      <c r="ER520" s="144">
        <f t="shared" si="857"/>
        <v>47320</v>
      </c>
      <c r="ES520" s="144">
        <f t="shared" si="857"/>
        <v>47320</v>
      </c>
      <c r="ET520" s="144">
        <f t="shared" si="857"/>
        <v>47320</v>
      </c>
      <c r="EU520" s="144">
        <f t="shared" si="857"/>
        <v>47320</v>
      </c>
      <c r="EV520" s="144">
        <f t="shared" si="857"/>
        <v>47320</v>
      </c>
      <c r="EW520" s="144">
        <f t="shared" si="857"/>
        <v>47320</v>
      </c>
      <c r="EX520" s="147">
        <f>PV(0.05,'PV factor'!C285,,-BR520)</f>
        <v>0</v>
      </c>
      <c r="EY520" s="147">
        <f>PV(0.05,'PV factor'!D285,,-BS520)</f>
        <v>0</v>
      </c>
      <c r="EZ520" s="147">
        <f>PV(0.05,'PV factor'!E285,,-BT520)</f>
        <v>0</v>
      </c>
      <c r="FA520" s="147">
        <f>PV(0.05,'PV factor'!F285,,-BU520)</f>
        <v>0</v>
      </c>
      <c r="FB520" s="147">
        <f>PV(0.05,'PV factor'!G285,,-BV520)</f>
        <v>0</v>
      </c>
      <c r="FC520" s="147">
        <f>PV(0.05,'PV factor'!H285,,-BW520)</f>
        <v>0</v>
      </c>
      <c r="FD520" s="147">
        <f>PV(0.05,'PV factor'!I285,,-BX520)</f>
        <v>0</v>
      </c>
      <c r="FE520" s="147">
        <f>PV(0.05,'PV factor'!J285,,-BY520)</f>
        <v>0</v>
      </c>
      <c r="FF520" s="147">
        <f>PV(0.05,'PV factor'!K285,,-BZ520)</f>
        <v>0</v>
      </c>
      <c r="FG520" s="147">
        <f>PV(0.05,'PV factor'!L285,,-CA520)</f>
        <v>0</v>
      </c>
      <c r="FH520" s="147">
        <f>PV(0.05,'PV factor'!M285,,-CB520)</f>
        <v>0</v>
      </c>
      <c r="FI520" s="147">
        <f>PV(0.05,'PV factor'!N285,,-CC520)</f>
        <v>0</v>
      </c>
      <c r="FJ520" s="147">
        <f>PV(0.05,'PV factor'!O285,,-CD520)</f>
        <v>0</v>
      </c>
      <c r="FK520" s="147">
        <f>PV(0.05,'PV factor'!P285,,-CE520)</f>
        <v>0</v>
      </c>
      <c r="FL520" s="147">
        <f>PV(0.05,'PV factor'!Q285,,-CF520)</f>
        <v>0</v>
      </c>
      <c r="FM520" s="147">
        <f>PV(0.05,'PV factor'!R285,,-CG520)</f>
        <v>0</v>
      </c>
      <c r="FN520" s="147">
        <f>PV(0.05,'PV factor'!S285,,-CH520)</f>
        <v>0</v>
      </c>
      <c r="FO520" s="147">
        <f>PV(0.05,'PV factor'!T285,,-CI520)</f>
        <v>0</v>
      </c>
      <c r="FP520" s="147">
        <f>PV(0.05,'PV factor'!U285,,-CJ520)</f>
        <v>0</v>
      </c>
      <c r="FQ520" s="147">
        <f>PV(0.05,'PV factor'!V285,,-CK520)</f>
        <v>0</v>
      </c>
      <c r="FR520" s="147">
        <f>PV(0.05,'PV factor'!W285,,-CL520)</f>
        <v>0</v>
      </c>
      <c r="FS520" s="147">
        <f>PV(0.05,'PV factor'!X285,,-CM520)</f>
        <v>0</v>
      </c>
      <c r="FT520" s="147">
        <f>PV(0.05,'PV factor'!Y285,,-CN520)</f>
        <v>0</v>
      </c>
      <c r="FU520" s="147">
        <f>PV(0.05,'PV factor'!Z285,,-CO520)</f>
        <v>0</v>
      </c>
      <c r="FV520" s="147">
        <f>PV(0.05,'PV factor'!AA285,,-CP520)</f>
        <v>0</v>
      </c>
      <c r="FW520" s="147">
        <f>PV(0.05,'PV factor'!AB285,,-CQ520)</f>
        <v>0</v>
      </c>
      <c r="FX520" s="147">
        <f>PV(0.05,'PV factor'!AC285,,-CR520)</f>
        <v>0</v>
      </c>
      <c r="FY520" s="147">
        <f>PV(0.05,'PV factor'!AD285,,-CS520)</f>
        <v>0</v>
      </c>
      <c r="FZ520" s="147">
        <f>PV(0.05,'PV factor'!AE285,,-CT520)</f>
        <v>0</v>
      </c>
      <c r="GA520" s="147">
        <f>PV(0.05,'PV factor'!AF285,,-CU520)</f>
        <v>0</v>
      </c>
      <c r="GB520" s="147">
        <f>PV(0.05,'PV factor'!AG285,,-CV520)</f>
        <v>0</v>
      </c>
      <c r="GC520" s="147">
        <f>PV(0.05,'PV factor'!AH285,,-CW520)</f>
        <v>0</v>
      </c>
      <c r="GD520" s="147">
        <f>PV(0.05,'PV factor'!AI285,,-CX520)</f>
        <v>0</v>
      </c>
      <c r="GE520" s="147">
        <f>PV(0.05,'PV factor'!AJ285,,-CY520)</f>
        <v>0</v>
      </c>
      <c r="GF520" s="147">
        <f>PV(0.05,'PV factor'!AK285,,-CZ520)</f>
        <v>0</v>
      </c>
      <c r="GG520" s="147">
        <f>PV(0.05,'PV factor'!AL285,,-DA520)</f>
        <v>0</v>
      </c>
      <c r="GH520" s="147">
        <f>PV(0.05,'PV factor'!AM285,,-DB520)</f>
        <v>0</v>
      </c>
      <c r="GI520" s="147">
        <f>PV(0.05,'PV factor'!AN285,,-DC520)</f>
        <v>0</v>
      </c>
      <c r="GJ520" s="147">
        <f>PV(0.05,'PV factor'!AO285,,-DD520)</f>
        <v>0</v>
      </c>
      <c r="GK520" s="147">
        <f>PV(0.05,'PV factor'!AP285,,-DE520)</f>
        <v>0</v>
      </c>
      <c r="GL520" s="147">
        <f>PV(0.05,'PV factor'!C285,,-DI520)</f>
        <v>42920.634920634919</v>
      </c>
      <c r="GM520" s="147">
        <f>PV(0.05,'PV factor'!D285,,-DJ520)</f>
        <v>40876.795162509443</v>
      </c>
      <c r="GN520" s="147">
        <f>PV(0.05,'PV factor'!E285,,-DK520)</f>
        <v>38930.281107151852</v>
      </c>
      <c r="GO520" s="147">
        <f>PV(0.05,'PV factor'!F285,,-DL520)</f>
        <v>37076.45819728748</v>
      </c>
      <c r="GP520" s="147">
        <f>PV(0.05,'PV factor'!G285,,-DM520)</f>
        <v>35310.912568845219</v>
      </c>
      <c r="GQ520" s="147">
        <f>PV(0.05,'PV factor'!H285,,-DN520)</f>
        <v>33629.440541757343</v>
      </c>
      <c r="GR520" s="147">
        <f>PV(0.05,'PV factor'!I285,,-DO520)</f>
        <v>32028.038611197477</v>
      </c>
      <c r="GS520" s="147">
        <f>PV(0.05,'PV factor'!J285,,-DP520)</f>
        <v>30502.893915426168</v>
      </c>
      <c r="GT520" s="147">
        <f>PV(0.05,'PV factor'!K285,,-DQ520)</f>
        <v>29050.375157548729</v>
      </c>
      <c r="GU520" s="147">
        <f>PV(0.05,'PV factor'!L285,,-DR520)</f>
        <v>27667.023959570219</v>
      </c>
      <c r="GV520" s="147">
        <f>PV(0.05,'PV factor'!M285,,-DS520)</f>
        <v>26349.546628162116</v>
      </c>
      <c r="GW520" s="147">
        <f>PV(0.05,'PV factor'!N285,,-DT520)</f>
        <v>25094.806312535344</v>
      </c>
      <c r="GX520" s="147">
        <f>PV(0.05,'PV factor'!O285,,-DU520)</f>
        <v>23899.815535747952</v>
      </c>
      <c r="GY520" s="147">
        <f>PV(0.05,'PV factor'!P285,,-DV520)</f>
        <v>22761.729081664707</v>
      </c>
      <c r="GZ520" s="147">
        <f>PV(0.05,'PV factor'!Q285,,-DW520)</f>
        <v>21677.837220633057</v>
      </c>
      <c r="HA520" s="147">
        <f>PV(0.05,'PV factor'!R285,,-DX520)</f>
        <v>20645.559257745768</v>
      </c>
      <c r="HB520" s="147">
        <f>PV(0.05,'PV factor'!S285,,-DY520)</f>
        <v>19662.437388329301</v>
      </c>
      <c r="HC520" s="147">
        <f>PV(0.05,'PV factor'!T285,,-DZ520)</f>
        <v>18726.130846027907</v>
      </c>
      <c r="HD520" s="147">
        <f>PV(0.05,'PV factor'!U285,,-EA520)</f>
        <v>17834.410329550388</v>
      </c>
      <c r="HE520" s="147">
        <f>PV(0.05,'PV factor'!V285,,-EB520)</f>
        <v>16985.152694809894</v>
      </c>
      <c r="HF520" s="147">
        <f>PV(0.05,'PV factor'!W285,,-EC520)</f>
        <v>16176.335899818947</v>
      </c>
      <c r="HG520" s="147">
        <f>PV(0.05,'PV factor'!X285,,-ED520)</f>
        <v>15406.034190303757</v>
      </c>
      <c r="HH520" s="147">
        <f>PV(0.05,'PV factor'!Y285,,-EE520)</f>
        <v>14672.413514575008</v>
      </c>
      <c r="HI520" s="147">
        <f>PV(0.05,'PV factor'!Z285,,-EF520)</f>
        <v>13973.727156738103</v>
      </c>
      <c r="HJ520" s="147">
        <f>PV(0.05,'PV factor'!AA285,,-EG520)</f>
        <v>13308.311577845812</v>
      </c>
      <c r="HK520" s="147">
        <f>PV(0.05,'PV factor'!AB285,,-EH520)</f>
        <v>12674.582455091248</v>
      </c>
      <c r="HL520" s="147">
        <f>PV(0.05,'PV factor'!AC285,,-EI520)</f>
        <v>12071.030909610714</v>
      </c>
      <c r="HM520" s="147">
        <f>PV(0.05,'PV factor'!AD285,,-EJ520)</f>
        <v>11496.219913914963</v>
      </c>
      <c r="HN520" s="147">
        <f>PV(0.05,'PV factor'!AE285,,-EK520)</f>
        <v>10948.780870395207</v>
      </c>
      <c r="HO520" s="147">
        <f>PV(0.05,'PV factor'!AF285,,-EL520)</f>
        <v>10427.410352757337</v>
      </c>
      <c r="HP520" s="147">
        <f>PV(0.05,'PV factor'!AG285,,-EM520)</f>
        <v>9930.8670026260352</v>
      </c>
      <c r="HQ520" s="147">
        <f>PV(0.05,'PV factor'!AH285,,-EN520)</f>
        <v>9457.9685739295564</v>
      </c>
      <c r="HR520" s="147">
        <f>PV(0.05,'PV factor'!AI285,,-EO520)</f>
        <v>9007.5891180281506</v>
      </c>
      <c r="HS520" s="147">
        <f>PV(0.05,'PV factor'!AJ285,,-EP520)</f>
        <v>8578.6563028839519</v>
      </c>
      <c r="HT520" s="147">
        <f>PV(0.05,'PV factor'!AK285,,-EQ520)</f>
        <v>8170.1488598894784</v>
      </c>
      <c r="HU520" s="147">
        <f>PV(0.05,'PV factor'!AL285,,-ER520)</f>
        <v>7781.094152275693</v>
      </c>
      <c r="HV520" s="147">
        <f>PV(0.05,'PV factor'!AM285,,-ES520)</f>
        <v>7410.5658593101853</v>
      </c>
      <c r="HW520" s="147">
        <f>PV(0.05,'PV factor'!AN285,,-ET520)</f>
        <v>7057.6817707716036</v>
      </c>
      <c r="HX520" s="147">
        <f>PV(0.05,'PV factor'!AO285,,-EU520)</f>
        <v>6721.6016864491467</v>
      </c>
      <c r="HY520" s="147">
        <f>PV(0.05,'PV factor'!AP285,,-EV520)</f>
        <v>6401.5254156658539</v>
      </c>
      <c r="HZ520" s="147">
        <f t="shared" si="851"/>
        <v>0</v>
      </c>
      <c r="IA520" s="147">
        <f t="shared" si="852"/>
        <v>347992.8541419289</v>
      </c>
      <c r="IB520" s="401">
        <f t="shared" si="853"/>
        <v>0</v>
      </c>
    </row>
    <row r="521" spans="1:236" s="180" customFormat="1" ht="90" customHeight="1" x14ac:dyDescent="0.25">
      <c r="A521" s="137" t="s">
        <v>1644</v>
      </c>
      <c r="B521" s="138" t="s">
        <v>1645</v>
      </c>
      <c r="C521" s="138" t="s">
        <v>1659</v>
      </c>
      <c r="D521" s="142">
        <v>4</v>
      </c>
      <c r="E521" s="305" t="s">
        <v>1660</v>
      </c>
      <c r="F521" s="306" t="s">
        <v>1661</v>
      </c>
      <c r="G521" s="118" t="s">
        <v>1662</v>
      </c>
      <c r="H521" s="142" t="s">
        <v>77</v>
      </c>
      <c r="I521" s="118" t="s">
        <v>1663</v>
      </c>
      <c r="J521" s="118">
        <v>10</v>
      </c>
      <c r="K521" s="95" t="s">
        <v>206</v>
      </c>
      <c r="L521" s="142">
        <v>8760</v>
      </c>
      <c r="M521" s="142" t="s">
        <v>1664</v>
      </c>
      <c r="N521" s="142" t="s">
        <v>81</v>
      </c>
      <c r="O521" s="73" t="s">
        <v>106</v>
      </c>
      <c r="P521" s="142" t="s">
        <v>169</v>
      </c>
      <c r="Q521" s="112" t="s">
        <v>100</v>
      </c>
      <c r="R521" s="142" t="s">
        <v>108</v>
      </c>
      <c r="S521" s="142" t="s">
        <v>99</v>
      </c>
      <c r="T521" s="142" t="s">
        <v>1652</v>
      </c>
      <c r="U521" s="142" t="s">
        <v>100</v>
      </c>
      <c r="V521" s="117">
        <v>1</v>
      </c>
      <c r="W521" s="136">
        <v>21756</v>
      </c>
      <c r="X521" s="136">
        <v>0</v>
      </c>
      <c r="Y521" s="136">
        <v>0</v>
      </c>
      <c r="Z521" s="136">
        <v>21756</v>
      </c>
      <c r="AA521" s="136">
        <v>0</v>
      </c>
      <c r="AB521" s="136">
        <v>0</v>
      </c>
      <c r="AC521" s="136">
        <v>0</v>
      </c>
      <c r="AD521" s="136">
        <v>0</v>
      </c>
      <c r="AE521" s="139">
        <v>0</v>
      </c>
      <c r="AF521" s="139">
        <v>0</v>
      </c>
      <c r="AG521" s="139">
        <v>0</v>
      </c>
      <c r="AH521" s="139">
        <v>0</v>
      </c>
      <c r="AI521" s="116" t="s">
        <v>88</v>
      </c>
      <c r="AJ521" s="136">
        <v>0</v>
      </c>
      <c r="AK521" s="136">
        <v>0</v>
      </c>
      <c r="AL521" s="136">
        <v>0</v>
      </c>
      <c r="AM521" s="136">
        <v>0</v>
      </c>
      <c r="AN521" s="136">
        <v>0</v>
      </c>
      <c r="AO521" s="136">
        <v>0</v>
      </c>
      <c r="AP521" s="136">
        <v>0</v>
      </c>
      <c r="AQ521" s="139">
        <v>0</v>
      </c>
      <c r="AR521" s="139">
        <v>0</v>
      </c>
      <c r="AS521" s="139">
        <v>0</v>
      </c>
      <c r="AT521" s="139">
        <v>0</v>
      </c>
      <c r="AU521" s="118"/>
      <c r="AV521" s="230">
        <f t="shared" si="819"/>
        <v>1</v>
      </c>
      <c r="AW521" s="230">
        <f t="shared" si="820"/>
        <v>0</v>
      </c>
      <c r="AX521" s="230" t="str">
        <f t="shared" si="821"/>
        <v>C7</v>
      </c>
      <c r="AY521" s="141">
        <f t="shared" si="822"/>
        <v>9</v>
      </c>
      <c r="AZ521" s="70">
        <f t="shared" si="823"/>
        <v>1</v>
      </c>
      <c r="BA521" s="70">
        <f t="shared" si="824"/>
        <v>1</v>
      </c>
      <c r="BB521" s="70">
        <f t="shared" si="825"/>
        <v>1</v>
      </c>
      <c r="BC521" s="70">
        <f t="shared" si="826"/>
        <v>1</v>
      </c>
      <c r="BD521" s="70">
        <f t="shared" si="827"/>
        <v>1</v>
      </c>
      <c r="BE521" s="70">
        <f t="shared" si="828"/>
        <v>1</v>
      </c>
      <c r="BF521" s="70">
        <f t="shared" si="829"/>
        <v>1</v>
      </c>
      <c r="BG521" s="71">
        <f t="shared" si="830"/>
        <v>0</v>
      </c>
      <c r="BH521" s="71">
        <f t="shared" si="831"/>
        <v>1</v>
      </c>
      <c r="BI521" s="71">
        <f t="shared" si="832"/>
        <v>0</v>
      </c>
      <c r="BJ521" s="71">
        <f t="shared" si="833"/>
        <v>0</v>
      </c>
      <c r="BK521" s="71">
        <f t="shared" si="834"/>
        <v>1</v>
      </c>
      <c r="BL521" s="70">
        <f t="shared" si="835"/>
        <v>1</v>
      </c>
      <c r="BM521" s="70">
        <f t="shared" si="836"/>
        <v>1</v>
      </c>
      <c r="BN521" s="70">
        <f t="shared" si="837"/>
        <v>0</v>
      </c>
      <c r="BO521" s="70">
        <f t="shared" si="838"/>
        <v>1</v>
      </c>
      <c r="BP521" s="144">
        <f t="shared" si="839"/>
        <v>0</v>
      </c>
      <c r="BQ521" s="144">
        <f t="shared" si="840"/>
        <v>21756</v>
      </c>
      <c r="BR521" s="144">
        <f t="shared" si="841"/>
        <v>0</v>
      </c>
      <c r="BS521" s="144">
        <f t="shared" si="842"/>
        <v>0</v>
      </c>
      <c r="BT521" s="144">
        <f t="shared" si="843"/>
        <v>0</v>
      </c>
      <c r="BU521" s="144">
        <f t="shared" si="844"/>
        <v>0</v>
      </c>
      <c r="BV521" s="144">
        <f t="shared" si="845"/>
        <v>0</v>
      </c>
      <c r="BW521" s="144">
        <f t="shared" si="846"/>
        <v>0</v>
      </c>
      <c r="BX521" s="144">
        <f t="shared" si="847"/>
        <v>0</v>
      </c>
      <c r="BY521" s="144">
        <f t="shared" si="848"/>
        <v>0</v>
      </c>
      <c r="BZ521" s="9">
        <v>0</v>
      </c>
      <c r="CA521" s="9">
        <v>0</v>
      </c>
      <c r="CB521" s="9">
        <v>0</v>
      </c>
      <c r="CC521" s="9">
        <v>0</v>
      </c>
      <c r="CD521" s="9">
        <v>0</v>
      </c>
      <c r="CE521" s="9">
        <v>0</v>
      </c>
      <c r="CF521" s="9">
        <v>0</v>
      </c>
      <c r="CG521" s="9">
        <v>0</v>
      </c>
      <c r="CH521" s="9">
        <v>0</v>
      </c>
      <c r="CI521" s="9">
        <v>0</v>
      </c>
      <c r="CJ521" s="9">
        <v>0</v>
      </c>
      <c r="CK521" s="9">
        <v>0</v>
      </c>
      <c r="CL521" s="9">
        <v>0</v>
      </c>
      <c r="CM521" s="9">
        <v>0</v>
      </c>
      <c r="CN521" s="9">
        <v>0</v>
      </c>
      <c r="CO521" s="9">
        <v>0</v>
      </c>
      <c r="CP521" s="9">
        <v>0</v>
      </c>
      <c r="CQ521" s="9">
        <v>0</v>
      </c>
      <c r="CR521" s="9">
        <v>0</v>
      </c>
      <c r="CS521" s="9">
        <v>0</v>
      </c>
      <c r="CT521" s="9">
        <v>0</v>
      </c>
      <c r="CU521" s="9">
        <v>0</v>
      </c>
      <c r="CV521" s="9">
        <v>0</v>
      </c>
      <c r="CW521" s="9">
        <v>0</v>
      </c>
      <c r="CX521" s="9">
        <v>0</v>
      </c>
      <c r="CY521" s="9">
        <v>0</v>
      </c>
      <c r="CZ521" s="9">
        <v>0</v>
      </c>
      <c r="DA521" s="9">
        <v>0</v>
      </c>
      <c r="DB521" s="9">
        <v>0</v>
      </c>
      <c r="DC521" s="9">
        <v>0</v>
      </c>
      <c r="DD521" s="9">
        <v>0</v>
      </c>
      <c r="DE521" s="9">
        <v>0</v>
      </c>
      <c r="DF521" s="9">
        <v>0</v>
      </c>
      <c r="DG521" s="144">
        <f t="shared" si="849"/>
        <v>8760</v>
      </c>
      <c r="DH521" s="144">
        <f t="shared" ref="DH521:EW521" si="858">DG521</f>
        <v>8760</v>
      </c>
      <c r="DI521" s="144">
        <f t="shared" si="858"/>
        <v>8760</v>
      </c>
      <c r="DJ521" s="144">
        <f t="shared" si="858"/>
        <v>8760</v>
      </c>
      <c r="DK521" s="144">
        <f t="shared" si="858"/>
        <v>8760</v>
      </c>
      <c r="DL521" s="144">
        <f t="shared" si="858"/>
        <v>8760</v>
      </c>
      <c r="DM521" s="144">
        <f t="shared" si="858"/>
        <v>8760</v>
      </c>
      <c r="DN521" s="144">
        <f t="shared" si="858"/>
        <v>8760</v>
      </c>
      <c r="DO521" s="144">
        <f t="shared" si="858"/>
        <v>8760</v>
      </c>
      <c r="DP521" s="144">
        <f t="shared" si="858"/>
        <v>8760</v>
      </c>
      <c r="DQ521" s="144">
        <f t="shared" si="858"/>
        <v>8760</v>
      </c>
      <c r="DR521" s="144">
        <f t="shared" si="858"/>
        <v>8760</v>
      </c>
      <c r="DS521" s="144">
        <f t="shared" si="858"/>
        <v>8760</v>
      </c>
      <c r="DT521" s="144">
        <f t="shared" si="858"/>
        <v>8760</v>
      </c>
      <c r="DU521" s="144">
        <f t="shared" si="858"/>
        <v>8760</v>
      </c>
      <c r="DV521" s="144">
        <f t="shared" si="858"/>
        <v>8760</v>
      </c>
      <c r="DW521" s="144">
        <f t="shared" si="858"/>
        <v>8760</v>
      </c>
      <c r="DX521" s="144">
        <f t="shared" si="858"/>
        <v>8760</v>
      </c>
      <c r="DY521" s="144">
        <f t="shared" si="858"/>
        <v>8760</v>
      </c>
      <c r="DZ521" s="144">
        <f t="shared" si="858"/>
        <v>8760</v>
      </c>
      <c r="EA521" s="144">
        <f t="shared" si="858"/>
        <v>8760</v>
      </c>
      <c r="EB521" s="144">
        <f t="shared" si="858"/>
        <v>8760</v>
      </c>
      <c r="EC521" s="144">
        <f t="shared" si="858"/>
        <v>8760</v>
      </c>
      <c r="ED521" s="144">
        <f t="shared" si="858"/>
        <v>8760</v>
      </c>
      <c r="EE521" s="144">
        <f t="shared" si="858"/>
        <v>8760</v>
      </c>
      <c r="EF521" s="144">
        <f t="shared" si="858"/>
        <v>8760</v>
      </c>
      <c r="EG521" s="144">
        <f t="shared" si="858"/>
        <v>8760</v>
      </c>
      <c r="EH521" s="144">
        <f t="shared" si="858"/>
        <v>8760</v>
      </c>
      <c r="EI521" s="144">
        <f t="shared" si="858"/>
        <v>8760</v>
      </c>
      <c r="EJ521" s="144">
        <f t="shared" si="858"/>
        <v>8760</v>
      </c>
      <c r="EK521" s="144">
        <f t="shared" si="858"/>
        <v>8760</v>
      </c>
      <c r="EL521" s="144">
        <f t="shared" si="858"/>
        <v>8760</v>
      </c>
      <c r="EM521" s="144">
        <f t="shared" si="858"/>
        <v>8760</v>
      </c>
      <c r="EN521" s="144">
        <f t="shared" si="858"/>
        <v>8760</v>
      </c>
      <c r="EO521" s="144">
        <f t="shared" si="858"/>
        <v>8760</v>
      </c>
      <c r="EP521" s="144">
        <f t="shared" si="858"/>
        <v>8760</v>
      </c>
      <c r="EQ521" s="144">
        <f t="shared" si="858"/>
        <v>8760</v>
      </c>
      <c r="ER521" s="144">
        <f t="shared" si="858"/>
        <v>8760</v>
      </c>
      <c r="ES521" s="144">
        <f t="shared" si="858"/>
        <v>8760</v>
      </c>
      <c r="ET521" s="144">
        <f t="shared" si="858"/>
        <v>8760</v>
      </c>
      <c r="EU521" s="144">
        <f t="shared" si="858"/>
        <v>8760</v>
      </c>
      <c r="EV521" s="144">
        <f t="shared" si="858"/>
        <v>8760</v>
      </c>
      <c r="EW521" s="144">
        <f t="shared" si="858"/>
        <v>8760</v>
      </c>
      <c r="EX521" s="147">
        <f>PV(0.05,'PV factor'!C283,,-BR521)</f>
        <v>0</v>
      </c>
      <c r="EY521" s="147">
        <f>PV(0.05,'PV factor'!D283,,-BS521)</f>
        <v>0</v>
      </c>
      <c r="EZ521" s="147">
        <f>PV(0.05,'PV factor'!E283,,-BT521)</f>
        <v>0</v>
      </c>
      <c r="FA521" s="147">
        <f>PV(0.05,'PV factor'!F283,,-BU521)</f>
        <v>0</v>
      </c>
      <c r="FB521" s="147">
        <f>PV(0.05,'PV factor'!G283,,-BV521)</f>
        <v>0</v>
      </c>
      <c r="FC521" s="147">
        <f>PV(0.05,'PV factor'!H283,,-BW521)</f>
        <v>0</v>
      </c>
      <c r="FD521" s="147">
        <f>PV(0.05,'PV factor'!I283,,-BX521)</f>
        <v>0</v>
      </c>
      <c r="FE521" s="147">
        <f>PV(0.05,'PV factor'!J283,,-BY521)</f>
        <v>0</v>
      </c>
      <c r="FF521" s="147">
        <f>PV(0.05,'PV factor'!K283,,-BZ521)</f>
        <v>0</v>
      </c>
      <c r="FG521" s="147">
        <f>PV(0.05,'PV factor'!L283,,-CA521)</f>
        <v>0</v>
      </c>
      <c r="FH521" s="147">
        <f>PV(0.05,'PV factor'!M283,,-CB521)</f>
        <v>0</v>
      </c>
      <c r="FI521" s="147">
        <f>PV(0.05,'PV factor'!N283,,-CC521)</f>
        <v>0</v>
      </c>
      <c r="FJ521" s="147">
        <f>PV(0.05,'PV factor'!O283,,-CD521)</f>
        <v>0</v>
      </c>
      <c r="FK521" s="147">
        <f>PV(0.05,'PV factor'!P283,,-CE521)</f>
        <v>0</v>
      </c>
      <c r="FL521" s="147">
        <f>PV(0.05,'PV factor'!Q283,,-CF521)</f>
        <v>0</v>
      </c>
      <c r="FM521" s="147">
        <f>PV(0.05,'PV factor'!R283,,-CG521)</f>
        <v>0</v>
      </c>
      <c r="FN521" s="147">
        <f>PV(0.05,'PV factor'!S283,,-CH521)</f>
        <v>0</v>
      </c>
      <c r="FO521" s="147">
        <f>PV(0.05,'PV factor'!T283,,-CI521)</f>
        <v>0</v>
      </c>
      <c r="FP521" s="147">
        <f>PV(0.05,'PV factor'!U283,,-CJ521)</f>
        <v>0</v>
      </c>
      <c r="FQ521" s="147">
        <f>PV(0.05,'PV factor'!V283,,-CK521)</f>
        <v>0</v>
      </c>
      <c r="FR521" s="147">
        <f>PV(0.05,'PV factor'!W283,,-CL521)</f>
        <v>0</v>
      </c>
      <c r="FS521" s="147">
        <f>PV(0.05,'PV factor'!X283,,-CM521)</f>
        <v>0</v>
      </c>
      <c r="FT521" s="147">
        <f>PV(0.05,'PV factor'!Y283,,-CN521)</f>
        <v>0</v>
      </c>
      <c r="FU521" s="147">
        <f>PV(0.05,'PV factor'!Z283,,-CO521)</f>
        <v>0</v>
      </c>
      <c r="FV521" s="147">
        <f>PV(0.05,'PV factor'!AA283,,-CP521)</f>
        <v>0</v>
      </c>
      <c r="FW521" s="147">
        <f>PV(0.05,'PV factor'!AB283,,-CQ521)</f>
        <v>0</v>
      </c>
      <c r="FX521" s="147">
        <f>PV(0.05,'PV factor'!AC283,,-CR521)</f>
        <v>0</v>
      </c>
      <c r="FY521" s="147">
        <f>PV(0.05,'PV factor'!AD283,,-CS521)</f>
        <v>0</v>
      </c>
      <c r="FZ521" s="147">
        <f>PV(0.05,'PV factor'!AE283,,-CT521)</f>
        <v>0</v>
      </c>
      <c r="GA521" s="147">
        <f>PV(0.05,'PV factor'!AF283,,-CU521)</f>
        <v>0</v>
      </c>
      <c r="GB521" s="147">
        <f>PV(0.05,'PV factor'!AG283,,-CV521)</f>
        <v>0</v>
      </c>
      <c r="GC521" s="147">
        <f>PV(0.05,'PV factor'!AH283,,-CW521)</f>
        <v>0</v>
      </c>
      <c r="GD521" s="147">
        <f>PV(0.05,'PV factor'!AI283,,-CX521)</f>
        <v>0</v>
      </c>
      <c r="GE521" s="147">
        <f>PV(0.05,'PV factor'!AJ283,,-CY521)</f>
        <v>0</v>
      </c>
      <c r="GF521" s="147">
        <f>PV(0.05,'PV factor'!AK283,,-CZ521)</f>
        <v>0</v>
      </c>
      <c r="GG521" s="147">
        <f>PV(0.05,'PV factor'!AL283,,-DA521)</f>
        <v>0</v>
      </c>
      <c r="GH521" s="147">
        <f>PV(0.05,'PV factor'!AM283,,-DB521)</f>
        <v>0</v>
      </c>
      <c r="GI521" s="147">
        <f>PV(0.05,'PV factor'!AN283,,-DC521)</f>
        <v>0</v>
      </c>
      <c r="GJ521" s="147">
        <f>PV(0.05,'PV factor'!AO283,,-DD521)</f>
        <v>0</v>
      </c>
      <c r="GK521" s="147">
        <f>PV(0.05,'PV factor'!AP283,,-DE521)</f>
        <v>0</v>
      </c>
      <c r="GL521" s="147">
        <f>PV(0.05,'PV factor'!C283,,-DI521)</f>
        <v>7945.5782312925166</v>
      </c>
      <c r="GM521" s="147">
        <f>PV(0.05,'PV factor'!D283,,-DJ521)</f>
        <v>7567.21736313573</v>
      </c>
      <c r="GN521" s="147">
        <f>PV(0.05,'PV factor'!E283,,-DK521)</f>
        <v>7206.8736791768861</v>
      </c>
      <c r="GO521" s="147">
        <f>PV(0.05,'PV factor'!F283,,-DL521)</f>
        <v>6863.6892182637002</v>
      </c>
      <c r="GP521" s="147">
        <f>PV(0.05,'PV factor'!G283,,-DM521)</f>
        <v>6536.8468745368582</v>
      </c>
      <c r="GQ521" s="147">
        <f>PV(0.05,'PV factor'!H283,,-DN521)</f>
        <v>6225.5684519398637</v>
      </c>
      <c r="GR521" s="147">
        <f>PV(0.05,'PV factor'!I283,,-DO521)</f>
        <v>5929.1128113712994</v>
      </c>
      <c r="GS521" s="147">
        <f>PV(0.05,'PV factor'!J283,,-DP521)</f>
        <v>5646.7741060679045</v>
      </c>
      <c r="GT521" s="147">
        <f>PV(0.05,'PV factor'!K283,,-DQ521)</f>
        <v>5377.8801010170519</v>
      </c>
      <c r="GU521" s="147">
        <f>PV(0.05,'PV factor'!L283,,-DR521)</f>
        <v>5121.7905723971917</v>
      </c>
      <c r="GV521" s="147">
        <f>PV(0.05,'PV factor'!M283,,-DS521)</f>
        <v>4877.8957832354217</v>
      </c>
      <c r="GW521" s="147">
        <f>PV(0.05,'PV factor'!N283,,-DT521)</f>
        <v>4645.615031652781</v>
      </c>
      <c r="GX521" s="147">
        <f>PV(0.05,'PV factor'!O283,,-DU521)</f>
        <v>4424.3952682407453</v>
      </c>
      <c r="GY521" s="147">
        <f>PV(0.05,'PV factor'!P283,,-DV521)</f>
        <v>4213.7097792768991</v>
      </c>
      <c r="GZ521" s="147">
        <f>PV(0.05,'PV factor'!Q283,,-DW521)</f>
        <v>4013.0569326446657</v>
      </c>
      <c r="HA521" s="147">
        <f>PV(0.05,'PV factor'!R283,,-DX521)</f>
        <v>3821.9589834711101</v>
      </c>
      <c r="HB521" s="147">
        <f>PV(0.05,'PV factor'!S283,,-DY521)</f>
        <v>3639.9609366391524</v>
      </c>
      <c r="HC521" s="147">
        <f>PV(0.05,'PV factor'!T283,,-DZ521)</f>
        <v>3466.6294634658593</v>
      </c>
      <c r="HD521" s="147">
        <f>PV(0.05,'PV factor'!U283,,-EA521)</f>
        <v>3301.5518699674853</v>
      </c>
      <c r="HE521" s="147">
        <f>PV(0.05,'PV factor'!V283,,-EB521)</f>
        <v>3144.3351142547481</v>
      </c>
      <c r="HF521" s="147">
        <f>PV(0.05,'PV factor'!W283,,-EC521)</f>
        <v>2994.6048707188079</v>
      </c>
      <c r="HG521" s="147">
        <f>PV(0.05,'PV factor'!X283,,-ED521)</f>
        <v>2852.0046387798161</v>
      </c>
      <c r="HH521" s="147">
        <f>PV(0.05,'PV factor'!Y283,,-EE521)</f>
        <v>2716.1948940760158</v>
      </c>
      <c r="HI521" s="147">
        <f>PV(0.05,'PV factor'!Z283,,-EF521)</f>
        <v>2586.8522800723958</v>
      </c>
      <c r="HJ521" s="147">
        <f>PV(0.05,'PV factor'!AA283,,-EG521)</f>
        <v>2463.6688381641866</v>
      </c>
      <c r="HK521" s="147">
        <f>PV(0.05,'PV factor'!AB283,,-EH521)</f>
        <v>2346.3512744420823</v>
      </c>
      <c r="HL521" s="147">
        <f>PV(0.05,'PV factor'!AC283,,-EI521)</f>
        <v>2234.6202613734122</v>
      </c>
      <c r="HM521" s="147">
        <f>PV(0.05,'PV factor'!AD283,,-EJ521)</f>
        <v>2128.2097727365826</v>
      </c>
      <c r="HN521" s="147">
        <f>PV(0.05,'PV factor'!AE283,,-EK521)</f>
        <v>2026.8664502253173</v>
      </c>
      <c r="HO521" s="147">
        <f>PV(0.05,'PV factor'!AF283,,-EL521)</f>
        <v>1930.3490002145872</v>
      </c>
      <c r="HP521" s="147">
        <f>PV(0.05,'PV factor'!AG283,,-EM521)</f>
        <v>1838.4276192519878</v>
      </c>
      <c r="HQ521" s="147">
        <f>PV(0.05,'PV factor'!AH283,,-EN521)</f>
        <v>1750.8834469066551</v>
      </c>
      <c r="HR521" s="147">
        <f>PV(0.05,'PV factor'!AI283,,-EO521)</f>
        <v>1667.5080446730049</v>
      </c>
      <c r="HS521" s="147">
        <f>PV(0.05,'PV factor'!AJ283,,-EP521)</f>
        <v>1588.1028996885759</v>
      </c>
      <c r="HT521" s="147">
        <f>PV(0.05,'PV factor'!AK283,,-EQ521)</f>
        <v>1512.4789520843583</v>
      </c>
      <c r="HU521" s="147">
        <f>PV(0.05,'PV factor'!AL283,,-ER521)</f>
        <v>1440.4561448422457</v>
      </c>
      <c r="HV521" s="147">
        <f>PV(0.05,'PV factor'!AM283,,-ES521)</f>
        <v>1371.8629950878533</v>
      </c>
      <c r="HW521" s="147">
        <f>PV(0.05,'PV factor'!AN283,,-ET521)</f>
        <v>1306.5361857979553</v>
      </c>
      <c r="HX521" s="147">
        <f>PV(0.05,'PV factor'!AO283,,-EU521)</f>
        <v>1244.3201769504337</v>
      </c>
      <c r="HY521" s="147">
        <f>PV(0.05,'PV factor'!AP283,,-EV521)</f>
        <v>1185.0668351908892</v>
      </c>
      <c r="HZ521" s="147">
        <f t="shared" si="851"/>
        <v>0</v>
      </c>
      <c r="IA521" s="147">
        <f t="shared" si="852"/>
        <v>64421.331409199003</v>
      </c>
      <c r="IB521" s="401">
        <f t="shared" si="853"/>
        <v>0</v>
      </c>
    </row>
    <row r="522" spans="1:236" s="180" customFormat="1" ht="90" customHeight="1" x14ac:dyDescent="0.25">
      <c r="A522" s="137" t="s">
        <v>1644</v>
      </c>
      <c r="B522" s="138" t="s">
        <v>1645</v>
      </c>
      <c r="C522" s="138" t="s">
        <v>3519</v>
      </c>
      <c r="D522" s="142" t="s">
        <v>73</v>
      </c>
      <c r="E522" s="303" t="s">
        <v>1666</v>
      </c>
      <c r="F522" s="304" t="s">
        <v>1667</v>
      </c>
      <c r="G522" s="124" t="s">
        <v>1668</v>
      </c>
      <c r="H522" s="142" t="s">
        <v>77</v>
      </c>
      <c r="I522" s="124" t="s">
        <v>1663</v>
      </c>
      <c r="J522" s="118">
        <v>5</v>
      </c>
      <c r="K522" s="227" t="s">
        <v>79</v>
      </c>
      <c r="L522" s="142">
        <v>64433</v>
      </c>
      <c r="M522" s="142" t="s">
        <v>1669</v>
      </c>
      <c r="N522" s="142" t="s">
        <v>81</v>
      </c>
      <c r="O522" s="73" t="s">
        <v>106</v>
      </c>
      <c r="P522" s="142" t="s">
        <v>83</v>
      </c>
      <c r="Q522" s="112" t="s">
        <v>100</v>
      </c>
      <c r="R522" s="73" t="s">
        <v>162</v>
      </c>
      <c r="S522" s="142" t="s">
        <v>99</v>
      </c>
      <c r="T522" s="142" t="s">
        <v>1670</v>
      </c>
      <c r="U522" s="79" t="s">
        <v>87</v>
      </c>
      <c r="V522" s="117">
        <v>1</v>
      </c>
      <c r="W522" s="136">
        <v>15000</v>
      </c>
      <c r="X522" s="136">
        <v>0</v>
      </c>
      <c r="Y522" s="136">
        <v>0</v>
      </c>
      <c r="Z522" s="136">
        <v>15000</v>
      </c>
      <c r="AA522" s="136">
        <v>0</v>
      </c>
      <c r="AB522" s="136">
        <v>0</v>
      </c>
      <c r="AC522" s="136">
        <v>0</v>
      </c>
      <c r="AD522" s="136">
        <v>0</v>
      </c>
      <c r="AE522" s="139">
        <v>0</v>
      </c>
      <c r="AF522" s="139">
        <v>0</v>
      </c>
      <c r="AG522" s="139">
        <v>0</v>
      </c>
      <c r="AH522" s="139">
        <v>0</v>
      </c>
      <c r="AI522" s="116" t="s">
        <v>88</v>
      </c>
      <c r="AJ522" s="136">
        <v>0</v>
      </c>
      <c r="AK522" s="136">
        <v>0</v>
      </c>
      <c r="AL522" s="136">
        <v>0</v>
      </c>
      <c r="AM522" s="136">
        <v>0</v>
      </c>
      <c r="AN522" s="136">
        <v>0</v>
      </c>
      <c r="AO522" s="136">
        <v>0</v>
      </c>
      <c r="AP522" s="136">
        <v>0</v>
      </c>
      <c r="AQ522" s="139">
        <v>0</v>
      </c>
      <c r="AR522" s="139">
        <v>0</v>
      </c>
      <c r="AS522" s="139">
        <v>0</v>
      </c>
      <c r="AT522" s="139">
        <v>0</v>
      </c>
      <c r="AU522" s="118"/>
      <c r="AV522" s="230">
        <f t="shared" si="819"/>
        <v>1</v>
      </c>
      <c r="AW522" s="230">
        <f t="shared" si="820"/>
        <v>0</v>
      </c>
      <c r="AX522" s="230" t="str">
        <f t="shared" si="821"/>
        <v>D2</v>
      </c>
      <c r="AY522" s="141">
        <f t="shared" si="822"/>
        <v>9</v>
      </c>
      <c r="AZ522" s="70">
        <f t="shared" si="823"/>
        <v>1</v>
      </c>
      <c r="BA522" s="70">
        <f t="shared" si="824"/>
        <v>1</v>
      </c>
      <c r="BB522" s="70">
        <f t="shared" si="825"/>
        <v>1</v>
      </c>
      <c r="BC522" s="70">
        <f t="shared" si="826"/>
        <v>1</v>
      </c>
      <c r="BD522" s="70">
        <f t="shared" si="827"/>
        <v>1</v>
      </c>
      <c r="BE522" s="70">
        <f t="shared" si="828"/>
        <v>1</v>
      </c>
      <c r="BF522" s="70">
        <f t="shared" si="829"/>
        <v>1</v>
      </c>
      <c r="BG522" s="71">
        <f t="shared" si="830"/>
        <v>0</v>
      </c>
      <c r="BH522" s="71">
        <f t="shared" si="831"/>
        <v>1</v>
      </c>
      <c r="BI522" s="71">
        <f t="shared" si="832"/>
        <v>0</v>
      </c>
      <c r="BJ522" s="71">
        <f t="shared" si="833"/>
        <v>0</v>
      </c>
      <c r="BK522" s="71">
        <f t="shared" si="834"/>
        <v>1</v>
      </c>
      <c r="BL522" s="70">
        <f t="shared" si="835"/>
        <v>1</v>
      </c>
      <c r="BM522" s="70">
        <f t="shared" si="836"/>
        <v>1</v>
      </c>
      <c r="BN522" s="70">
        <f t="shared" si="837"/>
        <v>1</v>
      </c>
      <c r="BO522" s="70">
        <f t="shared" si="838"/>
        <v>0</v>
      </c>
      <c r="BP522" s="144">
        <f t="shared" si="839"/>
        <v>0</v>
      </c>
      <c r="BQ522" s="144">
        <f t="shared" si="840"/>
        <v>15000</v>
      </c>
      <c r="BR522" s="144">
        <f t="shared" si="841"/>
        <v>0</v>
      </c>
      <c r="BS522" s="144">
        <f t="shared" si="842"/>
        <v>0</v>
      </c>
      <c r="BT522" s="144">
        <f t="shared" si="843"/>
        <v>0</v>
      </c>
      <c r="BU522" s="144">
        <f t="shared" si="844"/>
        <v>0</v>
      </c>
      <c r="BV522" s="144">
        <f t="shared" si="845"/>
        <v>0</v>
      </c>
      <c r="BW522" s="144">
        <f t="shared" si="846"/>
        <v>0</v>
      </c>
      <c r="BX522" s="144">
        <f t="shared" si="847"/>
        <v>0</v>
      </c>
      <c r="BY522" s="144">
        <f t="shared" si="848"/>
        <v>0</v>
      </c>
      <c r="BZ522" s="9">
        <v>0</v>
      </c>
      <c r="CA522" s="9">
        <v>0</v>
      </c>
      <c r="CB522" s="9">
        <v>0</v>
      </c>
      <c r="CC522" s="9">
        <v>0</v>
      </c>
      <c r="CD522" s="9">
        <v>0</v>
      </c>
      <c r="CE522" s="9">
        <v>0</v>
      </c>
      <c r="CF522" s="9">
        <v>0</v>
      </c>
      <c r="CG522" s="9">
        <v>0</v>
      </c>
      <c r="CH522" s="9">
        <v>0</v>
      </c>
      <c r="CI522" s="9">
        <v>0</v>
      </c>
      <c r="CJ522" s="9">
        <v>0</v>
      </c>
      <c r="CK522" s="9">
        <v>0</v>
      </c>
      <c r="CL522" s="9">
        <v>0</v>
      </c>
      <c r="CM522" s="9">
        <v>0</v>
      </c>
      <c r="CN522" s="9">
        <v>0</v>
      </c>
      <c r="CO522" s="9">
        <v>0</v>
      </c>
      <c r="CP522" s="9">
        <v>0</v>
      </c>
      <c r="CQ522" s="9">
        <v>0</v>
      </c>
      <c r="CR522" s="9">
        <v>0</v>
      </c>
      <c r="CS522" s="9">
        <v>0</v>
      </c>
      <c r="CT522" s="9">
        <v>0</v>
      </c>
      <c r="CU522" s="9">
        <v>0</v>
      </c>
      <c r="CV522" s="9">
        <v>0</v>
      </c>
      <c r="CW522" s="9">
        <v>0</v>
      </c>
      <c r="CX522" s="9">
        <v>0</v>
      </c>
      <c r="CY522" s="9">
        <v>0</v>
      </c>
      <c r="CZ522" s="9">
        <v>0</v>
      </c>
      <c r="DA522" s="9">
        <v>0</v>
      </c>
      <c r="DB522" s="9">
        <v>0</v>
      </c>
      <c r="DC522" s="9">
        <v>0</v>
      </c>
      <c r="DD522" s="9">
        <v>0</v>
      </c>
      <c r="DE522" s="9">
        <v>0</v>
      </c>
      <c r="DF522" s="9">
        <v>0</v>
      </c>
      <c r="DG522" s="144">
        <f t="shared" si="849"/>
        <v>64433</v>
      </c>
      <c r="DH522" s="144">
        <f t="shared" ref="DH522:EW522" si="859">DG522</f>
        <v>64433</v>
      </c>
      <c r="DI522" s="144">
        <f t="shared" si="859"/>
        <v>64433</v>
      </c>
      <c r="DJ522" s="144">
        <f t="shared" si="859"/>
        <v>64433</v>
      </c>
      <c r="DK522" s="144">
        <f t="shared" si="859"/>
        <v>64433</v>
      </c>
      <c r="DL522" s="144">
        <f t="shared" si="859"/>
        <v>64433</v>
      </c>
      <c r="DM522" s="144">
        <f t="shared" si="859"/>
        <v>64433</v>
      </c>
      <c r="DN522" s="144">
        <f t="shared" si="859"/>
        <v>64433</v>
      </c>
      <c r="DO522" s="144">
        <f t="shared" si="859"/>
        <v>64433</v>
      </c>
      <c r="DP522" s="144">
        <f t="shared" si="859"/>
        <v>64433</v>
      </c>
      <c r="DQ522" s="144">
        <f t="shared" si="859"/>
        <v>64433</v>
      </c>
      <c r="DR522" s="144">
        <f t="shared" si="859"/>
        <v>64433</v>
      </c>
      <c r="DS522" s="144">
        <f t="shared" si="859"/>
        <v>64433</v>
      </c>
      <c r="DT522" s="144">
        <f t="shared" si="859"/>
        <v>64433</v>
      </c>
      <c r="DU522" s="144">
        <f t="shared" si="859"/>
        <v>64433</v>
      </c>
      <c r="DV522" s="144">
        <f t="shared" si="859"/>
        <v>64433</v>
      </c>
      <c r="DW522" s="144">
        <f t="shared" si="859"/>
        <v>64433</v>
      </c>
      <c r="DX522" s="144">
        <f t="shared" si="859"/>
        <v>64433</v>
      </c>
      <c r="DY522" s="144">
        <f t="shared" si="859"/>
        <v>64433</v>
      </c>
      <c r="DZ522" s="144">
        <f t="shared" si="859"/>
        <v>64433</v>
      </c>
      <c r="EA522" s="144">
        <f t="shared" si="859"/>
        <v>64433</v>
      </c>
      <c r="EB522" s="144">
        <f t="shared" si="859"/>
        <v>64433</v>
      </c>
      <c r="EC522" s="144">
        <f t="shared" si="859"/>
        <v>64433</v>
      </c>
      <c r="ED522" s="144">
        <f t="shared" si="859"/>
        <v>64433</v>
      </c>
      <c r="EE522" s="144">
        <f t="shared" si="859"/>
        <v>64433</v>
      </c>
      <c r="EF522" s="144">
        <f t="shared" si="859"/>
        <v>64433</v>
      </c>
      <c r="EG522" s="144">
        <f t="shared" si="859"/>
        <v>64433</v>
      </c>
      <c r="EH522" s="144">
        <f t="shared" si="859"/>
        <v>64433</v>
      </c>
      <c r="EI522" s="144">
        <f t="shared" si="859"/>
        <v>64433</v>
      </c>
      <c r="EJ522" s="144">
        <f t="shared" si="859"/>
        <v>64433</v>
      </c>
      <c r="EK522" s="144">
        <f t="shared" si="859"/>
        <v>64433</v>
      </c>
      <c r="EL522" s="144">
        <f t="shared" si="859"/>
        <v>64433</v>
      </c>
      <c r="EM522" s="144">
        <f t="shared" si="859"/>
        <v>64433</v>
      </c>
      <c r="EN522" s="144">
        <f t="shared" si="859"/>
        <v>64433</v>
      </c>
      <c r="EO522" s="144">
        <f t="shared" si="859"/>
        <v>64433</v>
      </c>
      <c r="EP522" s="144">
        <f t="shared" si="859"/>
        <v>64433</v>
      </c>
      <c r="EQ522" s="144">
        <f t="shared" si="859"/>
        <v>64433</v>
      </c>
      <c r="ER522" s="144">
        <f t="shared" si="859"/>
        <v>64433</v>
      </c>
      <c r="ES522" s="144">
        <f t="shared" si="859"/>
        <v>64433</v>
      </c>
      <c r="ET522" s="144">
        <f t="shared" si="859"/>
        <v>64433</v>
      </c>
      <c r="EU522" s="144">
        <f t="shared" si="859"/>
        <v>64433</v>
      </c>
      <c r="EV522" s="144">
        <f t="shared" si="859"/>
        <v>64433</v>
      </c>
      <c r="EW522" s="144">
        <f t="shared" si="859"/>
        <v>64433</v>
      </c>
      <c r="EX522" s="147">
        <f>PV(0.05,'PV factor'!C284,,-BR522)</f>
        <v>0</v>
      </c>
      <c r="EY522" s="147">
        <f>PV(0.05,'PV factor'!D284,,-BS522)</f>
        <v>0</v>
      </c>
      <c r="EZ522" s="147">
        <f>PV(0.05,'PV factor'!E284,,-BT522)</f>
        <v>0</v>
      </c>
      <c r="FA522" s="147">
        <f>PV(0.05,'PV factor'!F284,,-BU522)</f>
        <v>0</v>
      </c>
      <c r="FB522" s="147">
        <f>PV(0.05,'PV factor'!G284,,-BV522)</f>
        <v>0</v>
      </c>
      <c r="FC522" s="147">
        <f>PV(0.05,'PV factor'!H284,,-BW522)</f>
        <v>0</v>
      </c>
      <c r="FD522" s="147">
        <f>PV(0.05,'PV factor'!I284,,-BX522)</f>
        <v>0</v>
      </c>
      <c r="FE522" s="147">
        <f>PV(0.05,'PV factor'!J284,,-BY522)</f>
        <v>0</v>
      </c>
      <c r="FF522" s="147">
        <f>PV(0.05,'PV factor'!K284,,-BZ522)</f>
        <v>0</v>
      </c>
      <c r="FG522" s="147">
        <f>PV(0.05,'PV factor'!L284,,-CA522)</f>
        <v>0</v>
      </c>
      <c r="FH522" s="147">
        <f>PV(0.05,'PV factor'!M284,,-CB522)</f>
        <v>0</v>
      </c>
      <c r="FI522" s="147">
        <f>PV(0.05,'PV factor'!N284,,-CC522)</f>
        <v>0</v>
      </c>
      <c r="FJ522" s="147">
        <f>PV(0.05,'PV factor'!O284,,-CD522)</f>
        <v>0</v>
      </c>
      <c r="FK522" s="147">
        <f>PV(0.05,'PV factor'!P284,,-CE522)</f>
        <v>0</v>
      </c>
      <c r="FL522" s="147">
        <f>PV(0.05,'PV factor'!Q284,,-CF522)</f>
        <v>0</v>
      </c>
      <c r="FM522" s="147">
        <f>PV(0.05,'PV factor'!R284,,-CG522)</f>
        <v>0</v>
      </c>
      <c r="FN522" s="147">
        <f>PV(0.05,'PV factor'!S284,,-CH522)</f>
        <v>0</v>
      </c>
      <c r="FO522" s="147">
        <f>PV(0.05,'PV factor'!T284,,-CI522)</f>
        <v>0</v>
      </c>
      <c r="FP522" s="147">
        <f>PV(0.05,'PV factor'!U284,,-CJ522)</f>
        <v>0</v>
      </c>
      <c r="FQ522" s="147">
        <f>PV(0.05,'PV factor'!V284,,-CK522)</f>
        <v>0</v>
      </c>
      <c r="FR522" s="147">
        <f>PV(0.05,'PV factor'!W284,,-CL522)</f>
        <v>0</v>
      </c>
      <c r="FS522" s="147">
        <f>PV(0.05,'PV factor'!X284,,-CM522)</f>
        <v>0</v>
      </c>
      <c r="FT522" s="147">
        <f>PV(0.05,'PV factor'!Y284,,-CN522)</f>
        <v>0</v>
      </c>
      <c r="FU522" s="147">
        <f>PV(0.05,'PV factor'!Z284,,-CO522)</f>
        <v>0</v>
      </c>
      <c r="FV522" s="147">
        <f>PV(0.05,'PV factor'!AA284,,-CP522)</f>
        <v>0</v>
      </c>
      <c r="FW522" s="147">
        <f>PV(0.05,'PV factor'!AB284,,-CQ522)</f>
        <v>0</v>
      </c>
      <c r="FX522" s="147">
        <f>PV(0.05,'PV factor'!AC284,,-CR522)</f>
        <v>0</v>
      </c>
      <c r="FY522" s="147">
        <f>PV(0.05,'PV factor'!AD284,,-CS522)</f>
        <v>0</v>
      </c>
      <c r="FZ522" s="147">
        <f>PV(0.05,'PV factor'!AE284,,-CT522)</f>
        <v>0</v>
      </c>
      <c r="GA522" s="147">
        <f>PV(0.05,'PV factor'!AF284,,-CU522)</f>
        <v>0</v>
      </c>
      <c r="GB522" s="147">
        <f>PV(0.05,'PV factor'!AG284,,-CV522)</f>
        <v>0</v>
      </c>
      <c r="GC522" s="147">
        <f>PV(0.05,'PV factor'!AH284,,-CW522)</f>
        <v>0</v>
      </c>
      <c r="GD522" s="147">
        <f>PV(0.05,'PV factor'!AI284,,-CX522)</f>
        <v>0</v>
      </c>
      <c r="GE522" s="147">
        <f>PV(0.05,'PV factor'!AJ284,,-CY522)</f>
        <v>0</v>
      </c>
      <c r="GF522" s="147">
        <f>PV(0.05,'PV factor'!AK284,,-CZ522)</f>
        <v>0</v>
      </c>
      <c r="GG522" s="147">
        <f>PV(0.05,'PV factor'!AL284,,-DA522)</f>
        <v>0</v>
      </c>
      <c r="GH522" s="147">
        <f>PV(0.05,'PV factor'!AM284,,-DB522)</f>
        <v>0</v>
      </c>
      <c r="GI522" s="147">
        <f>PV(0.05,'PV factor'!AN284,,-DC522)</f>
        <v>0</v>
      </c>
      <c r="GJ522" s="147">
        <f>PV(0.05,'PV factor'!AO284,,-DD522)</f>
        <v>0</v>
      </c>
      <c r="GK522" s="147">
        <f>PV(0.05,'PV factor'!AP284,,-DE522)</f>
        <v>0</v>
      </c>
      <c r="GL522" s="147">
        <f>PV(0.05,'PV factor'!C284,,-DI522)</f>
        <v>58442.63038548753</v>
      </c>
      <c r="GM522" s="147">
        <f>PV(0.05,'PV factor'!D284,,-DJ522)</f>
        <v>55659.647986178592</v>
      </c>
      <c r="GN522" s="147">
        <f>PV(0.05,'PV factor'!E284,,-DK522)</f>
        <v>53009.188558265334</v>
      </c>
      <c r="GO522" s="147">
        <f>PV(0.05,'PV factor'!F284,,-DL522)</f>
        <v>50484.941484062212</v>
      </c>
      <c r="GP522" s="147">
        <f>PV(0.05,'PV factor'!G284,,-DM522)</f>
        <v>48080.896651487834</v>
      </c>
      <c r="GQ522" s="147">
        <f>PV(0.05,'PV factor'!H284,,-DN522)</f>
        <v>45791.330144274114</v>
      </c>
      <c r="GR522" s="147">
        <f>PV(0.05,'PV factor'!I284,,-DO522)</f>
        <v>43610.790613594399</v>
      </c>
      <c r="GS522" s="147">
        <f>PV(0.05,'PV factor'!J284,,-DP522)</f>
        <v>41534.086298661336</v>
      </c>
      <c r="GT522" s="147">
        <f>PV(0.05,'PV factor'!K284,,-DQ522)</f>
        <v>39556.272665391742</v>
      </c>
      <c r="GU522" s="147">
        <f>PV(0.05,'PV factor'!L284,,-DR522)</f>
        <v>37672.640633706418</v>
      </c>
      <c r="GV522" s="147">
        <f>PV(0.05,'PV factor'!M284,,-DS522)</f>
        <v>35878.705365434689</v>
      </c>
      <c r="GW522" s="147">
        <f>PV(0.05,'PV factor'!N284,,-DT522)</f>
        <v>34170.195586128269</v>
      </c>
      <c r="GX522" s="147">
        <f>PV(0.05,'PV factor'!O284,,-DU522)</f>
        <v>32543.043415360265</v>
      </c>
      <c r="GY522" s="147">
        <f>PV(0.05,'PV factor'!P284,,-DV522)</f>
        <v>30993.374681295481</v>
      </c>
      <c r="GZ522" s="147">
        <f>PV(0.05,'PV factor'!Q284,,-DW522)</f>
        <v>29517.499696471892</v>
      </c>
      <c r="HA522" s="147">
        <f>PV(0.05,'PV factor'!R284,,-DX522)</f>
        <v>28111.904472830367</v>
      </c>
      <c r="HB522" s="147">
        <f>PV(0.05,'PV factor'!S284,,-DY522)</f>
        <v>26773.242355076542</v>
      </c>
      <c r="HC522" s="147">
        <f>PV(0.05,'PV factor'!T284,,-DZ522)</f>
        <v>25498.326052453849</v>
      </c>
      <c r="HD522" s="147">
        <f>PV(0.05,'PV factor'!U284,,-EA522)</f>
        <v>24284.120049956047</v>
      </c>
      <c r="HE522" s="147">
        <f>PV(0.05,'PV factor'!V284,,-EB522)</f>
        <v>23127.733380910522</v>
      </c>
      <c r="HF522" s="147">
        <f>PV(0.05,'PV factor'!W284,,-EC522)</f>
        <v>22026.412743724308</v>
      </c>
      <c r="HG522" s="147">
        <f>PV(0.05,'PV factor'!X284,,-ED522)</f>
        <v>20977.535946404099</v>
      </c>
      <c r="HH522" s="147">
        <f>PV(0.05,'PV factor'!Y284,,-EE522)</f>
        <v>19978.605663242</v>
      </c>
      <c r="HI522" s="147">
        <f>PV(0.05,'PV factor'!Z284,,-EF522)</f>
        <v>19027.243488801905</v>
      </c>
      <c r="HJ522" s="147">
        <f>PV(0.05,'PV factor'!AA284,,-EG522)</f>
        <v>18121.184275049432</v>
      </c>
      <c r="HK522" s="147">
        <f>PV(0.05,'PV factor'!AB284,,-EH522)</f>
        <v>17258.270738142317</v>
      </c>
      <c r="HL522" s="147">
        <f>PV(0.05,'PV factor'!AC284,,-EI522)</f>
        <v>16436.448322040302</v>
      </c>
      <c r="HM522" s="147">
        <f>PV(0.05,'PV factor'!AD284,,-EJ522)</f>
        <v>15653.760306705048</v>
      </c>
      <c r="HN522" s="147">
        <f>PV(0.05,'PV factor'!AE284,,-EK522)</f>
        <v>14908.343149242908</v>
      </c>
      <c r="HO522" s="147">
        <f>PV(0.05,'PV factor'!AF284,,-EL522)</f>
        <v>14198.422046898002</v>
      </c>
      <c r="HP522" s="147">
        <f>PV(0.05,'PV factor'!AG284,,-EM522)</f>
        <v>13522.306711331432</v>
      </c>
      <c r="HQ522" s="147">
        <f>PV(0.05,'PV factor'!AH284,,-EN522)</f>
        <v>12878.387344125173</v>
      </c>
      <c r="HR522" s="147">
        <f>PV(0.05,'PV factor'!AI284,,-EO522)</f>
        <v>12265.130803928736</v>
      </c>
      <c r="HS522" s="147">
        <f>PV(0.05,'PV factor'!AJ284,,-EP522)</f>
        <v>11681.076956122604</v>
      </c>
      <c r="HT522" s="147">
        <f>PV(0.05,'PV factor'!AK284,,-EQ522)</f>
        <v>11124.835196307244</v>
      </c>
      <c r="HU522" s="147">
        <f>PV(0.05,'PV factor'!AL284,,-ER522)</f>
        <v>10595.081139340231</v>
      </c>
      <c r="HV522" s="147">
        <f>PV(0.05,'PV factor'!AM284,,-ES522)</f>
        <v>10090.553466038316</v>
      </c>
      <c r="HW522" s="147">
        <f>PV(0.05,'PV factor'!AN284,,-ET522)</f>
        <v>9610.0509200364904</v>
      </c>
      <c r="HX522" s="147">
        <f>PV(0.05,'PV factor'!AO284,,-EU522)</f>
        <v>9152.4294476538016</v>
      </c>
      <c r="HY522" s="147">
        <f>PV(0.05,'PV factor'!AP284,,-EV522)</f>
        <v>8716.599473956001</v>
      </c>
      <c r="HZ522" s="147">
        <f t="shared" si="851"/>
        <v>0</v>
      </c>
      <c r="IA522" s="147">
        <f t="shared" si="852"/>
        <v>265677.30506548152</v>
      </c>
      <c r="IB522" s="401">
        <f t="shared" si="853"/>
        <v>0</v>
      </c>
    </row>
    <row r="523" spans="1:236" s="180" customFormat="1" ht="90" customHeight="1" x14ac:dyDescent="0.25">
      <c r="A523" s="82" t="s">
        <v>2268</v>
      </c>
      <c r="B523" s="84" t="s">
        <v>3468</v>
      </c>
      <c r="C523" s="84" t="s">
        <v>2261</v>
      </c>
      <c r="D523" s="393" t="s">
        <v>73</v>
      </c>
      <c r="E523" s="84" t="s">
        <v>3474</v>
      </c>
      <c r="F523" s="87" t="s">
        <v>3475</v>
      </c>
      <c r="G523" s="87" t="s">
        <v>3476</v>
      </c>
      <c r="H523" s="79" t="s">
        <v>77</v>
      </c>
      <c r="I523" s="87" t="s">
        <v>3469</v>
      </c>
      <c r="J523" s="87">
        <v>5</v>
      </c>
      <c r="K523" s="95" t="s">
        <v>206</v>
      </c>
      <c r="L523" s="79">
        <v>30000</v>
      </c>
      <c r="M523" s="399" t="s">
        <v>3587</v>
      </c>
      <c r="N523" s="79" t="s">
        <v>81</v>
      </c>
      <c r="O523" s="78" t="s">
        <v>82</v>
      </c>
      <c r="P523" s="78" t="s">
        <v>124</v>
      </c>
      <c r="Q523" s="112" t="s">
        <v>100</v>
      </c>
      <c r="R523" s="78" t="s">
        <v>162</v>
      </c>
      <c r="S523" s="78" t="s">
        <v>99</v>
      </c>
      <c r="T523" s="399" t="s">
        <v>1356</v>
      </c>
      <c r="U523" s="78" t="s">
        <v>87</v>
      </c>
      <c r="V523" s="96">
        <v>1</v>
      </c>
      <c r="W523" s="80">
        <v>89250</v>
      </c>
      <c r="X523" s="80">
        <v>0</v>
      </c>
      <c r="Y523" s="80">
        <v>0</v>
      </c>
      <c r="Z523" s="80">
        <v>89250</v>
      </c>
      <c r="AA523" s="80">
        <v>0</v>
      </c>
      <c r="AB523" s="80">
        <v>0</v>
      </c>
      <c r="AC523" s="80">
        <v>0</v>
      </c>
      <c r="AD523" s="80">
        <v>0</v>
      </c>
      <c r="AE523" s="86">
        <v>0</v>
      </c>
      <c r="AF523" s="86">
        <v>0</v>
      </c>
      <c r="AG523" s="86">
        <v>0</v>
      </c>
      <c r="AH523" s="86">
        <v>0</v>
      </c>
      <c r="AI523" s="88" t="s">
        <v>88</v>
      </c>
      <c r="AJ523" s="402">
        <v>0</v>
      </c>
      <c r="AK523" s="402">
        <v>0</v>
      </c>
      <c r="AL523" s="402">
        <v>0</v>
      </c>
      <c r="AM523" s="402">
        <v>0</v>
      </c>
      <c r="AN523" s="402">
        <v>0</v>
      </c>
      <c r="AO523" s="402">
        <v>0</v>
      </c>
      <c r="AP523" s="402">
        <v>0</v>
      </c>
      <c r="AQ523" s="395">
        <v>0</v>
      </c>
      <c r="AR523" s="395">
        <v>0</v>
      </c>
      <c r="AS523" s="395">
        <v>0</v>
      </c>
      <c r="AT523" s="395">
        <v>0</v>
      </c>
      <c r="AU523" s="118"/>
      <c r="AV523" s="230">
        <f t="shared" si="819"/>
        <v>1</v>
      </c>
      <c r="AW523" s="230">
        <f t="shared" si="820"/>
        <v>0</v>
      </c>
      <c r="AX523" s="230" t="str">
        <f t="shared" si="821"/>
        <v>D3</v>
      </c>
      <c r="AY523" s="141">
        <f t="shared" si="822"/>
        <v>9</v>
      </c>
      <c r="AZ523" s="70">
        <f t="shared" si="823"/>
        <v>1</v>
      </c>
      <c r="BA523" s="70">
        <f t="shared" si="824"/>
        <v>1</v>
      </c>
      <c r="BB523" s="70">
        <f t="shared" si="825"/>
        <v>1</v>
      </c>
      <c r="BC523" s="70">
        <f t="shared" si="826"/>
        <v>1</v>
      </c>
      <c r="BD523" s="70">
        <f t="shared" si="827"/>
        <v>1</v>
      </c>
      <c r="BE523" s="70">
        <f t="shared" si="828"/>
        <v>1</v>
      </c>
      <c r="BF523" s="70">
        <f t="shared" si="829"/>
        <v>1</v>
      </c>
      <c r="BG523" s="71">
        <f t="shared" si="830"/>
        <v>0</v>
      </c>
      <c r="BH523" s="71">
        <f t="shared" si="831"/>
        <v>1</v>
      </c>
      <c r="BI523" s="71">
        <f t="shared" si="832"/>
        <v>0</v>
      </c>
      <c r="BJ523" s="71">
        <f t="shared" si="833"/>
        <v>0</v>
      </c>
      <c r="BK523" s="71">
        <f t="shared" si="834"/>
        <v>1</v>
      </c>
      <c r="BL523" s="70">
        <f t="shared" si="835"/>
        <v>1</v>
      </c>
      <c r="BM523" s="70">
        <f t="shared" si="836"/>
        <v>1</v>
      </c>
      <c r="BN523" s="70">
        <f t="shared" si="837"/>
        <v>1</v>
      </c>
      <c r="BO523" s="70">
        <f t="shared" si="838"/>
        <v>0</v>
      </c>
      <c r="BP523" s="144">
        <f t="shared" si="839"/>
        <v>0</v>
      </c>
      <c r="BQ523" s="144">
        <f t="shared" si="840"/>
        <v>89250</v>
      </c>
      <c r="BR523" s="144">
        <f t="shared" si="841"/>
        <v>0</v>
      </c>
      <c r="BS523" s="144">
        <f t="shared" si="842"/>
        <v>0</v>
      </c>
      <c r="BT523" s="144">
        <f t="shared" si="843"/>
        <v>0</v>
      </c>
      <c r="BU523" s="144">
        <f t="shared" si="844"/>
        <v>0</v>
      </c>
      <c r="BV523" s="144">
        <f t="shared" si="845"/>
        <v>0</v>
      </c>
      <c r="BW523" s="144">
        <f t="shared" si="846"/>
        <v>0</v>
      </c>
      <c r="BX523" s="144">
        <f t="shared" si="847"/>
        <v>0</v>
      </c>
      <c r="BY523" s="144">
        <f t="shared" si="848"/>
        <v>0</v>
      </c>
      <c r="BZ523" s="9">
        <v>0</v>
      </c>
      <c r="CA523" s="9">
        <v>0</v>
      </c>
      <c r="CB523" s="9">
        <v>0</v>
      </c>
      <c r="CC523" s="9">
        <v>0</v>
      </c>
      <c r="CD523" s="9">
        <v>0</v>
      </c>
      <c r="CE523" s="9">
        <v>0</v>
      </c>
      <c r="CF523" s="9">
        <v>0</v>
      </c>
      <c r="CG523" s="9">
        <v>0</v>
      </c>
      <c r="CH523" s="9">
        <v>0</v>
      </c>
      <c r="CI523" s="9">
        <v>0</v>
      </c>
      <c r="CJ523" s="9">
        <v>0</v>
      </c>
      <c r="CK523" s="9">
        <v>0</v>
      </c>
      <c r="CL523" s="9">
        <v>0</v>
      </c>
      <c r="CM523" s="9">
        <v>0</v>
      </c>
      <c r="CN523" s="9">
        <v>0</v>
      </c>
      <c r="CO523" s="9">
        <v>0</v>
      </c>
      <c r="CP523" s="9">
        <v>0</v>
      </c>
      <c r="CQ523" s="9">
        <v>0</v>
      </c>
      <c r="CR523" s="9">
        <v>0</v>
      </c>
      <c r="CS523" s="9">
        <v>0</v>
      </c>
      <c r="CT523" s="9">
        <v>0</v>
      </c>
      <c r="CU523" s="9">
        <v>0</v>
      </c>
      <c r="CV523" s="9">
        <v>0</v>
      </c>
      <c r="CW523" s="9">
        <v>0</v>
      </c>
      <c r="CX523" s="9">
        <v>0</v>
      </c>
      <c r="CY523" s="9">
        <v>0</v>
      </c>
      <c r="CZ523" s="9">
        <v>0</v>
      </c>
      <c r="DA523" s="9">
        <v>0</v>
      </c>
      <c r="DB523" s="9">
        <v>0</v>
      </c>
      <c r="DC523" s="9">
        <v>0</v>
      </c>
      <c r="DD523" s="9">
        <v>0</v>
      </c>
      <c r="DE523" s="9">
        <v>0</v>
      </c>
      <c r="DF523" s="9">
        <v>0</v>
      </c>
      <c r="DG523" s="144">
        <f t="shared" si="849"/>
        <v>30000</v>
      </c>
      <c r="DH523" s="144">
        <f t="shared" ref="DH523:EW523" si="860">DG523</f>
        <v>30000</v>
      </c>
      <c r="DI523" s="144">
        <f t="shared" si="860"/>
        <v>30000</v>
      </c>
      <c r="DJ523" s="144">
        <f t="shared" si="860"/>
        <v>30000</v>
      </c>
      <c r="DK523" s="144">
        <f t="shared" si="860"/>
        <v>30000</v>
      </c>
      <c r="DL523" s="144">
        <f t="shared" si="860"/>
        <v>30000</v>
      </c>
      <c r="DM523" s="144">
        <f t="shared" si="860"/>
        <v>30000</v>
      </c>
      <c r="DN523" s="144">
        <f t="shared" si="860"/>
        <v>30000</v>
      </c>
      <c r="DO523" s="144">
        <f t="shared" si="860"/>
        <v>30000</v>
      </c>
      <c r="DP523" s="144">
        <f t="shared" si="860"/>
        <v>30000</v>
      </c>
      <c r="DQ523" s="144">
        <f t="shared" si="860"/>
        <v>30000</v>
      </c>
      <c r="DR523" s="144">
        <f t="shared" si="860"/>
        <v>30000</v>
      </c>
      <c r="DS523" s="144">
        <f t="shared" si="860"/>
        <v>30000</v>
      </c>
      <c r="DT523" s="144">
        <f t="shared" si="860"/>
        <v>30000</v>
      </c>
      <c r="DU523" s="144">
        <f t="shared" si="860"/>
        <v>30000</v>
      </c>
      <c r="DV523" s="144">
        <f t="shared" si="860"/>
        <v>30000</v>
      </c>
      <c r="DW523" s="144">
        <f t="shared" si="860"/>
        <v>30000</v>
      </c>
      <c r="DX523" s="144">
        <f t="shared" si="860"/>
        <v>30000</v>
      </c>
      <c r="DY523" s="144">
        <f t="shared" si="860"/>
        <v>30000</v>
      </c>
      <c r="DZ523" s="144">
        <f t="shared" si="860"/>
        <v>30000</v>
      </c>
      <c r="EA523" s="144">
        <f t="shared" si="860"/>
        <v>30000</v>
      </c>
      <c r="EB523" s="144">
        <f t="shared" si="860"/>
        <v>30000</v>
      </c>
      <c r="EC523" s="144">
        <f t="shared" si="860"/>
        <v>30000</v>
      </c>
      <c r="ED523" s="144">
        <f t="shared" si="860"/>
        <v>30000</v>
      </c>
      <c r="EE523" s="144">
        <f t="shared" si="860"/>
        <v>30000</v>
      </c>
      <c r="EF523" s="144">
        <f t="shared" si="860"/>
        <v>30000</v>
      </c>
      <c r="EG523" s="144">
        <f t="shared" si="860"/>
        <v>30000</v>
      </c>
      <c r="EH523" s="144">
        <f t="shared" si="860"/>
        <v>30000</v>
      </c>
      <c r="EI523" s="144">
        <f t="shared" si="860"/>
        <v>30000</v>
      </c>
      <c r="EJ523" s="144">
        <f t="shared" si="860"/>
        <v>30000</v>
      </c>
      <c r="EK523" s="144">
        <f t="shared" si="860"/>
        <v>30000</v>
      </c>
      <c r="EL523" s="144">
        <f t="shared" si="860"/>
        <v>30000</v>
      </c>
      <c r="EM523" s="144">
        <f t="shared" si="860"/>
        <v>30000</v>
      </c>
      <c r="EN523" s="144">
        <f t="shared" si="860"/>
        <v>30000</v>
      </c>
      <c r="EO523" s="144">
        <f t="shared" si="860"/>
        <v>30000</v>
      </c>
      <c r="EP523" s="144">
        <f t="shared" si="860"/>
        <v>30000</v>
      </c>
      <c r="EQ523" s="144">
        <f t="shared" si="860"/>
        <v>30000</v>
      </c>
      <c r="ER523" s="144">
        <f t="shared" si="860"/>
        <v>30000</v>
      </c>
      <c r="ES523" s="144">
        <f t="shared" si="860"/>
        <v>30000</v>
      </c>
      <c r="ET523" s="144">
        <f t="shared" si="860"/>
        <v>30000</v>
      </c>
      <c r="EU523" s="144">
        <f t="shared" si="860"/>
        <v>30000</v>
      </c>
      <c r="EV523" s="144">
        <f t="shared" si="860"/>
        <v>30000</v>
      </c>
      <c r="EW523" s="144">
        <f t="shared" si="860"/>
        <v>30000</v>
      </c>
      <c r="EX523" s="147">
        <f>PV(0.05,'PV factor'!C286,,-BR523)</f>
        <v>0</v>
      </c>
      <c r="EY523" s="147">
        <f>PV(0.05,'PV factor'!D286,,-BS523)</f>
        <v>0</v>
      </c>
      <c r="EZ523" s="147">
        <f>PV(0.05,'PV factor'!E286,,-BT523)</f>
        <v>0</v>
      </c>
      <c r="FA523" s="147">
        <f>PV(0.05,'PV factor'!F286,,-BU523)</f>
        <v>0</v>
      </c>
      <c r="FB523" s="147">
        <f>PV(0.05,'PV factor'!G286,,-BV523)</f>
        <v>0</v>
      </c>
      <c r="FC523" s="147">
        <f>PV(0.05,'PV factor'!H286,,-BW523)</f>
        <v>0</v>
      </c>
      <c r="FD523" s="147">
        <f>PV(0.05,'PV factor'!I286,,-BX523)</f>
        <v>0</v>
      </c>
      <c r="FE523" s="147">
        <f>PV(0.05,'PV factor'!J286,,-BY523)</f>
        <v>0</v>
      </c>
      <c r="FF523" s="147">
        <f>PV(0.05,'PV factor'!K286,,-BZ523)</f>
        <v>0</v>
      </c>
      <c r="FG523" s="147">
        <f>PV(0.05,'PV factor'!L286,,-CA523)</f>
        <v>0</v>
      </c>
      <c r="FH523" s="147">
        <f>PV(0.05,'PV factor'!M286,,-CB523)</f>
        <v>0</v>
      </c>
      <c r="FI523" s="147">
        <f>PV(0.05,'PV factor'!N286,,-CC523)</f>
        <v>0</v>
      </c>
      <c r="FJ523" s="147">
        <f>PV(0.05,'PV factor'!O286,,-CD523)</f>
        <v>0</v>
      </c>
      <c r="FK523" s="147">
        <f>PV(0.05,'PV factor'!P286,,-CE523)</f>
        <v>0</v>
      </c>
      <c r="FL523" s="147">
        <f>PV(0.05,'PV factor'!Q286,,-CF523)</f>
        <v>0</v>
      </c>
      <c r="FM523" s="147">
        <f>PV(0.05,'PV factor'!R286,,-CG523)</f>
        <v>0</v>
      </c>
      <c r="FN523" s="147">
        <f>PV(0.05,'PV factor'!S286,,-CH523)</f>
        <v>0</v>
      </c>
      <c r="FO523" s="147">
        <f>PV(0.05,'PV factor'!T286,,-CI523)</f>
        <v>0</v>
      </c>
      <c r="FP523" s="147">
        <f>PV(0.05,'PV factor'!U286,,-CJ523)</f>
        <v>0</v>
      </c>
      <c r="FQ523" s="147">
        <f>PV(0.05,'PV factor'!V286,,-CK523)</f>
        <v>0</v>
      </c>
      <c r="FR523" s="147">
        <f>PV(0.05,'PV factor'!W286,,-CL523)</f>
        <v>0</v>
      </c>
      <c r="FS523" s="147">
        <f>PV(0.05,'PV factor'!X286,,-CM523)</f>
        <v>0</v>
      </c>
      <c r="FT523" s="147">
        <f>PV(0.05,'PV factor'!Y286,,-CN523)</f>
        <v>0</v>
      </c>
      <c r="FU523" s="147">
        <f>PV(0.05,'PV factor'!Z286,,-CO523)</f>
        <v>0</v>
      </c>
      <c r="FV523" s="147">
        <f>PV(0.05,'PV factor'!AA286,,-CP523)</f>
        <v>0</v>
      </c>
      <c r="FW523" s="147">
        <f>PV(0.05,'PV factor'!AB286,,-CQ523)</f>
        <v>0</v>
      </c>
      <c r="FX523" s="147">
        <f>PV(0.05,'PV factor'!AC286,,-CR523)</f>
        <v>0</v>
      </c>
      <c r="FY523" s="147">
        <f>PV(0.05,'PV factor'!AD286,,-CS523)</f>
        <v>0</v>
      </c>
      <c r="FZ523" s="147">
        <f>PV(0.05,'PV factor'!AE286,,-CT523)</f>
        <v>0</v>
      </c>
      <c r="GA523" s="147">
        <f>PV(0.05,'PV factor'!AF286,,-CU523)</f>
        <v>0</v>
      </c>
      <c r="GB523" s="147">
        <f>PV(0.05,'PV factor'!AG286,,-CV523)</f>
        <v>0</v>
      </c>
      <c r="GC523" s="147">
        <f>PV(0.05,'PV factor'!AH286,,-CW523)</f>
        <v>0</v>
      </c>
      <c r="GD523" s="147">
        <f>PV(0.05,'PV factor'!AI286,,-CX523)</f>
        <v>0</v>
      </c>
      <c r="GE523" s="147">
        <f>PV(0.05,'PV factor'!AJ286,,-CY523)</f>
        <v>0</v>
      </c>
      <c r="GF523" s="147">
        <f>PV(0.05,'PV factor'!AK286,,-CZ523)</f>
        <v>0</v>
      </c>
      <c r="GG523" s="147">
        <f>PV(0.05,'PV factor'!AL286,,-DA523)</f>
        <v>0</v>
      </c>
      <c r="GH523" s="147">
        <f>PV(0.05,'PV factor'!AM286,,-DB523)</f>
        <v>0</v>
      </c>
      <c r="GI523" s="147">
        <f>PV(0.05,'PV factor'!AN286,,-DC523)</f>
        <v>0</v>
      </c>
      <c r="GJ523" s="147">
        <f>PV(0.05,'PV factor'!AO286,,-DD523)</f>
        <v>0</v>
      </c>
      <c r="GK523" s="147">
        <f>PV(0.05,'PV factor'!AP286,,-DE523)</f>
        <v>0</v>
      </c>
      <c r="GL523" s="147">
        <f>PV(0.05,'PV factor'!C286,,-DI523)</f>
        <v>27210.884353741494</v>
      </c>
      <c r="GM523" s="147">
        <f>PV(0.05,'PV factor'!D286,,-DJ523)</f>
        <v>25915.127955944281</v>
      </c>
      <c r="GN523" s="147">
        <f>PV(0.05,'PV factor'!E286,,-DK523)</f>
        <v>24681.074243756459</v>
      </c>
      <c r="GO523" s="147">
        <f>PV(0.05,'PV factor'!F286,,-DL523)</f>
        <v>23505.784994053767</v>
      </c>
      <c r="GP523" s="147">
        <f>PV(0.05,'PV factor'!G286,,-DM523)</f>
        <v>22386.461899098831</v>
      </c>
      <c r="GQ523" s="147">
        <f>PV(0.05,'PV factor'!H286,,-DN523)</f>
        <v>21320.439903903643</v>
      </c>
      <c r="GR523" s="147">
        <f>PV(0.05,'PV factor'!I286,,-DO523)</f>
        <v>20305.180860860615</v>
      </c>
      <c r="GS523" s="147">
        <f>PV(0.05,'PV factor'!J286,,-DP523)</f>
        <v>19338.267486533918</v>
      </c>
      <c r="GT523" s="147">
        <f>PV(0.05,'PV factor'!K286,,-DQ523)</f>
        <v>18417.397606222781</v>
      </c>
      <c r="GU523" s="147">
        <f>PV(0.05,'PV factor'!L286,,-DR523)</f>
        <v>17540.37867259312</v>
      </c>
      <c r="GV523" s="147">
        <f>PV(0.05,'PV factor'!M286,,-DS523)</f>
        <v>16705.122545326787</v>
      </c>
      <c r="GW523" s="147">
        <f>PV(0.05,'PV factor'!N286,,-DT523)</f>
        <v>15909.64051935884</v>
      </c>
      <c r="GX523" s="147">
        <f>PV(0.05,'PV factor'!O286,,-DU523)</f>
        <v>15152.038589865566</v>
      </c>
      <c r="GY523" s="147">
        <f>PV(0.05,'PV factor'!P286,,-DV523)</f>
        <v>14430.512942729105</v>
      </c>
      <c r="GZ523" s="147">
        <f>PV(0.05,'PV factor'!Q286,,-DW523)</f>
        <v>13743.345659742006</v>
      </c>
      <c r="HA523" s="147">
        <f>PV(0.05,'PV factor'!R286,,-DX523)</f>
        <v>13088.900628325719</v>
      </c>
      <c r="HB523" s="147">
        <f>PV(0.05,'PV factor'!S286,,-DY523)</f>
        <v>12465.619646024494</v>
      </c>
      <c r="HC523" s="147">
        <f>PV(0.05,'PV factor'!T286,,-DZ523)</f>
        <v>11872.018710499518</v>
      </c>
      <c r="HD523" s="147">
        <f>PV(0.05,'PV factor'!U286,,-EA523)</f>
        <v>11306.684486190017</v>
      </c>
      <c r="HE523" s="147">
        <f>PV(0.05,'PV factor'!V286,,-EB523)</f>
        <v>10768.270939228589</v>
      </c>
      <c r="HF523" s="147">
        <f>PV(0.05,'PV factor'!W286,,-EC523)</f>
        <v>10255.496132598657</v>
      </c>
      <c r="HG523" s="147">
        <f>PV(0.05,'PV factor'!X286,,-ED523)</f>
        <v>9767.1391739034807</v>
      </c>
      <c r="HH523" s="147">
        <f>PV(0.05,'PV factor'!Y286,,-EE523)</f>
        <v>9302.0373084795065</v>
      </c>
      <c r="HI523" s="147">
        <f>PV(0.05,'PV factor'!Z286,,-EF523)</f>
        <v>8859.0831509328636</v>
      </c>
      <c r="HJ523" s="147">
        <f>PV(0.05,'PV factor'!AA286,,-EG523)</f>
        <v>8437.2220485074886</v>
      </c>
      <c r="HK523" s="147">
        <f>PV(0.05,'PV factor'!AB286,,-EH523)</f>
        <v>8035.4495700071311</v>
      </c>
      <c r="HL523" s="147">
        <f>PV(0.05,'PV factor'!AC286,,-EI523)</f>
        <v>7652.8091142925068</v>
      </c>
      <c r="HM523" s="147">
        <f>PV(0.05,'PV factor'!AD286,,-EJ523)</f>
        <v>7288.3896326595286</v>
      </c>
      <c r="HN523" s="147">
        <f>PV(0.05,'PV factor'!AE286,,-EK523)</f>
        <v>6941.3234596757438</v>
      </c>
      <c r="HO523" s="147">
        <f>PV(0.05,'PV factor'!AF286,,-EL523)</f>
        <v>6610.7842473102301</v>
      </c>
      <c r="HP523" s="147">
        <f>PV(0.05,'PV factor'!AG286,,-EM523)</f>
        <v>6295.9849974383151</v>
      </c>
      <c r="HQ523" s="147">
        <f>PV(0.05,'PV factor'!AH286,,-EN523)</f>
        <v>5996.1761880364902</v>
      </c>
      <c r="HR523" s="147">
        <f>PV(0.05,'PV factor'!AI286,,-EO523)</f>
        <v>5710.6439886061817</v>
      </c>
      <c r="HS523" s="147">
        <f>PV(0.05,'PV factor'!AJ286,,-EP523)</f>
        <v>5438.7085605773145</v>
      </c>
      <c r="HT523" s="147">
        <f>PV(0.05,'PV factor'!AK286,,-EQ523)</f>
        <v>5179.7224386450625</v>
      </c>
      <c r="HU523" s="147">
        <f>PV(0.05,'PV factor'!AL286,,-ER523)</f>
        <v>4933.0689891857728</v>
      </c>
      <c r="HV523" s="147">
        <f>PV(0.05,'PV factor'!AM286,,-ES523)</f>
        <v>4698.1609420816894</v>
      </c>
      <c r="HW523" s="147">
        <f>PV(0.05,'PV factor'!AN286,,-ET523)</f>
        <v>4474.4389924587513</v>
      </c>
      <c r="HX523" s="147">
        <f>PV(0.05,'PV factor'!AO286,,-EU523)</f>
        <v>4261.370469008335</v>
      </c>
      <c r="HY523" s="147">
        <f>PV(0.05,'PV factor'!AP286,,-EV523)</f>
        <v>4058.4480657222234</v>
      </c>
      <c r="HZ523" s="147">
        <f t="shared" si="851"/>
        <v>0</v>
      </c>
      <c r="IA523" s="147">
        <f t="shared" si="852"/>
        <v>123699.33344659483</v>
      </c>
      <c r="IB523" s="401">
        <f t="shared" si="853"/>
        <v>0</v>
      </c>
    </row>
    <row r="524" spans="1:236" s="180" customFormat="1" ht="90" customHeight="1" x14ac:dyDescent="0.25">
      <c r="A524" s="270" t="s">
        <v>1891</v>
      </c>
      <c r="B524" s="108" t="s">
        <v>1892</v>
      </c>
      <c r="C524" s="108" t="s">
        <v>3523</v>
      </c>
      <c r="D524" s="129" t="s">
        <v>73</v>
      </c>
      <c r="E524" s="108" t="s">
        <v>1894</v>
      </c>
      <c r="F524" s="124"/>
      <c r="G524" s="124"/>
      <c r="H524" s="123" t="s">
        <v>77</v>
      </c>
      <c r="I524" s="124"/>
      <c r="J524" s="124">
        <v>40</v>
      </c>
      <c r="K524" s="227" t="s">
        <v>94</v>
      </c>
      <c r="L524" s="123"/>
      <c r="M524" s="123"/>
      <c r="N524" s="123" t="s">
        <v>81</v>
      </c>
      <c r="O524" s="13" t="s">
        <v>217</v>
      </c>
      <c r="P524" s="123" t="s">
        <v>218</v>
      </c>
      <c r="Q524" s="112" t="s">
        <v>100</v>
      </c>
      <c r="R524" s="73" t="s">
        <v>162</v>
      </c>
      <c r="S524" s="123" t="s">
        <v>99</v>
      </c>
      <c r="T524" s="123" t="s">
        <v>644</v>
      </c>
      <c r="U524" s="123" t="s">
        <v>87</v>
      </c>
      <c r="V524" s="296">
        <v>1</v>
      </c>
      <c r="W524" s="297">
        <v>18000</v>
      </c>
      <c r="X524" s="297">
        <v>0</v>
      </c>
      <c r="Y524" s="297">
        <v>18000</v>
      </c>
      <c r="Z524" s="297">
        <v>0</v>
      </c>
      <c r="AA524" s="297">
        <v>0</v>
      </c>
      <c r="AB524" s="297">
        <v>0</v>
      </c>
      <c r="AC524" s="297">
        <v>0</v>
      </c>
      <c r="AD524" s="297">
        <v>0</v>
      </c>
      <c r="AE524" s="297">
        <v>0</v>
      </c>
      <c r="AF524" s="297">
        <v>0</v>
      </c>
      <c r="AG524" s="297">
        <v>0</v>
      </c>
      <c r="AH524" s="297">
        <v>0</v>
      </c>
      <c r="AI524" s="123" t="s">
        <v>88</v>
      </c>
      <c r="AJ524" s="297">
        <v>0</v>
      </c>
      <c r="AK524" s="297">
        <v>0</v>
      </c>
      <c r="AL524" s="297">
        <v>0</v>
      </c>
      <c r="AM524" s="297">
        <v>0</v>
      </c>
      <c r="AN524" s="297">
        <v>0</v>
      </c>
      <c r="AO524" s="297">
        <v>0</v>
      </c>
      <c r="AP524" s="297">
        <v>0</v>
      </c>
      <c r="AQ524" s="297">
        <v>0</v>
      </c>
      <c r="AR524" s="297">
        <v>0</v>
      </c>
      <c r="AS524" s="297">
        <v>0</v>
      </c>
      <c r="AT524" s="297">
        <v>0</v>
      </c>
      <c r="AU524" s="124"/>
      <c r="AV524" s="230">
        <f t="shared" si="819"/>
        <v>1</v>
      </c>
      <c r="AW524" s="230">
        <f t="shared" si="820"/>
        <v>0</v>
      </c>
      <c r="AX524" s="230" t="str">
        <f t="shared" si="821"/>
        <v>B3</v>
      </c>
      <c r="AY524" s="141">
        <f t="shared" si="822"/>
        <v>7</v>
      </c>
      <c r="AZ524" s="70">
        <f t="shared" si="823"/>
        <v>1</v>
      </c>
      <c r="BA524" s="70">
        <f t="shared" si="824"/>
        <v>1</v>
      </c>
      <c r="BB524" s="70">
        <f t="shared" si="825"/>
        <v>1</v>
      </c>
      <c r="BC524" s="70">
        <f t="shared" si="826"/>
        <v>1</v>
      </c>
      <c r="BD524" s="70">
        <f t="shared" si="827"/>
        <v>0</v>
      </c>
      <c r="BE524" s="70">
        <f t="shared" si="828"/>
        <v>1</v>
      </c>
      <c r="BF524" s="70">
        <f t="shared" si="829"/>
        <v>1</v>
      </c>
      <c r="BG524" s="71">
        <f t="shared" si="830"/>
        <v>0</v>
      </c>
      <c r="BH524" s="71">
        <f t="shared" si="831"/>
        <v>1</v>
      </c>
      <c r="BI524" s="71">
        <f t="shared" si="832"/>
        <v>0</v>
      </c>
      <c r="BJ524" s="71">
        <f t="shared" si="833"/>
        <v>0</v>
      </c>
      <c r="BK524" s="71">
        <f t="shared" si="834"/>
        <v>1</v>
      </c>
      <c r="BL524" s="70">
        <f t="shared" si="835"/>
        <v>0</v>
      </c>
      <c r="BM524" s="70">
        <f t="shared" si="836"/>
        <v>1</v>
      </c>
      <c r="BN524" s="70">
        <f t="shared" si="837"/>
        <v>1</v>
      </c>
      <c r="BO524" s="70">
        <f t="shared" si="838"/>
        <v>0</v>
      </c>
      <c r="BP524" s="144">
        <f t="shared" si="839"/>
        <v>18000</v>
      </c>
      <c r="BQ524" s="144">
        <f t="shared" si="840"/>
        <v>0</v>
      </c>
      <c r="BR524" s="144">
        <f t="shared" si="841"/>
        <v>0</v>
      </c>
      <c r="BS524" s="144">
        <f t="shared" si="842"/>
        <v>0</v>
      </c>
      <c r="BT524" s="144">
        <f t="shared" si="843"/>
        <v>0</v>
      </c>
      <c r="BU524" s="144">
        <f t="shared" si="844"/>
        <v>0</v>
      </c>
      <c r="BV524" s="144">
        <f t="shared" si="845"/>
        <v>0</v>
      </c>
      <c r="BW524" s="144">
        <f t="shared" si="846"/>
        <v>0</v>
      </c>
      <c r="BX524" s="144">
        <f t="shared" si="847"/>
        <v>0</v>
      </c>
      <c r="BY524" s="144">
        <f t="shared" si="848"/>
        <v>0</v>
      </c>
      <c r="BZ524" s="9">
        <v>0</v>
      </c>
      <c r="CA524" s="9">
        <v>0</v>
      </c>
      <c r="CB524" s="9">
        <v>0</v>
      </c>
      <c r="CC524" s="9">
        <v>0</v>
      </c>
      <c r="CD524" s="9">
        <v>0</v>
      </c>
      <c r="CE524" s="9">
        <v>0</v>
      </c>
      <c r="CF524" s="9">
        <v>0</v>
      </c>
      <c r="CG524" s="9">
        <v>0</v>
      </c>
      <c r="CH524" s="9">
        <v>0</v>
      </c>
      <c r="CI524" s="9">
        <v>0</v>
      </c>
      <c r="CJ524" s="9">
        <v>0</v>
      </c>
      <c r="CK524" s="9">
        <v>0</v>
      </c>
      <c r="CL524" s="9">
        <v>0</v>
      </c>
      <c r="CM524" s="9">
        <v>0</v>
      </c>
      <c r="CN524" s="9">
        <v>0</v>
      </c>
      <c r="CO524" s="9">
        <v>0</v>
      </c>
      <c r="CP524" s="9">
        <v>0</v>
      </c>
      <c r="CQ524" s="9">
        <v>0</v>
      </c>
      <c r="CR524" s="9">
        <v>0</v>
      </c>
      <c r="CS524" s="9">
        <v>0</v>
      </c>
      <c r="CT524" s="9">
        <v>0</v>
      </c>
      <c r="CU524" s="9">
        <v>0</v>
      </c>
      <c r="CV524" s="9">
        <v>0</v>
      </c>
      <c r="CW524" s="9">
        <v>0</v>
      </c>
      <c r="CX524" s="9">
        <v>0</v>
      </c>
      <c r="CY524" s="9">
        <v>0</v>
      </c>
      <c r="CZ524" s="9">
        <v>0</v>
      </c>
      <c r="DA524" s="9">
        <v>0</v>
      </c>
      <c r="DB524" s="9">
        <v>0</v>
      </c>
      <c r="DC524" s="9">
        <v>0</v>
      </c>
      <c r="DD524" s="9">
        <v>0</v>
      </c>
      <c r="DE524" s="9">
        <v>0</v>
      </c>
      <c r="DF524" s="9">
        <v>0</v>
      </c>
      <c r="DG524" s="144">
        <f t="shared" si="849"/>
        <v>0</v>
      </c>
      <c r="DH524" s="144">
        <f t="shared" ref="DH524:EW524" si="861">DG524</f>
        <v>0</v>
      </c>
      <c r="DI524" s="144">
        <f t="shared" si="861"/>
        <v>0</v>
      </c>
      <c r="DJ524" s="144">
        <f t="shared" si="861"/>
        <v>0</v>
      </c>
      <c r="DK524" s="144">
        <f t="shared" si="861"/>
        <v>0</v>
      </c>
      <c r="DL524" s="144">
        <f t="shared" si="861"/>
        <v>0</v>
      </c>
      <c r="DM524" s="144">
        <f t="shared" si="861"/>
        <v>0</v>
      </c>
      <c r="DN524" s="144">
        <f t="shared" si="861"/>
        <v>0</v>
      </c>
      <c r="DO524" s="144">
        <f t="shared" si="861"/>
        <v>0</v>
      </c>
      <c r="DP524" s="144">
        <f t="shared" si="861"/>
        <v>0</v>
      </c>
      <c r="DQ524" s="144">
        <f t="shared" si="861"/>
        <v>0</v>
      </c>
      <c r="DR524" s="144">
        <f t="shared" si="861"/>
        <v>0</v>
      </c>
      <c r="DS524" s="144">
        <f t="shared" si="861"/>
        <v>0</v>
      </c>
      <c r="DT524" s="144">
        <f t="shared" si="861"/>
        <v>0</v>
      </c>
      <c r="DU524" s="144">
        <f t="shared" si="861"/>
        <v>0</v>
      </c>
      <c r="DV524" s="144">
        <f t="shared" si="861"/>
        <v>0</v>
      </c>
      <c r="DW524" s="144">
        <f t="shared" si="861"/>
        <v>0</v>
      </c>
      <c r="DX524" s="144">
        <f t="shared" si="861"/>
        <v>0</v>
      </c>
      <c r="DY524" s="144">
        <f t="shared" si="861"/>
        <v>0</v>
      </c>
      <c r="DZ524" s="144">
        <f t="shared" si="861"/>
        <v>0</v>
      </c>
      <c r="EA524" s="144">
        <f t="shared" si="861"/>
        <v>0</v>
      </c>
      <c r="EB524" s="144">
        <f t="shared" si="861"/>
        <v>0</v>
      </c>
      <c r="EC524" s="144">
        <f t="shared" si="861"/>
        <v>0</v>
      </c>
      <c r="ED524" s="144">
        <f t="shared" si="861"/>
        <v>0</v>
      </c>
      <c r="EE524" s="144">
        <f t="shared" si="861"/>
        <v>0</v>
      </c>
      <c r="EF524" s="144">
        <f t="shared" si="861"/>
        <v>0</v>
      </c>
      <c r="EG524" s="144">
        <f t="shared" si="861"/>
        <v>0</v>
      </c>
      <c r="EH524" s="144">
        <f t="shared" si="861"/>
        <v>0</v>
      </c>
      <c r="EI524" s="144">
        <f t="shared" si="861"/>
        <v>0</v>
      </c>
      <c r="EJ524" s="144">
        <f t="shared" si="861"/>
        <v>0</v>
      </c>
      <c r="EK524" s="144">
        <f t="shared" si="861"/>
        <v>0</v>
      </c>
      <c r="EL524" s="144">
        <f t="shared" si="861"/>
        <v>0</v>
      </c>
      <c r="EM524" s="144">
        <f t="shared" si="861"/>
        <v>0</v>
      </c>
      <c r="EN524" s="144">
        <f t="shared" si="861"/>
        <v>0</v>
      </c>
      <c r="EO524" s="144">
        <f t="shared" si="861"/>
        <v>0</v>
      </c>
      <c r="EP524" s="144">
        <f t="shared" si="861"/>
        <v>0</v>
      </c>
      <c r="EQ524" s="144">
        <f t="shared" si="861"/>
        <v>0</v>
      </c>
      <c r="ER524" s="144">
        <f t="shared" si="861"/>
        <v>0</v>
      </c>
      <c r="ES524" s="144">
        <f t="shared" si="861"/>
        <v>0</v>
      </c>
      <c r="ET524" s="144">
        <f t="shared" si="861"/>
        <v>0</v>
      </c>
      <c r="EU524" s="144">
        <f t="shared" si="861"/>
        <v>0</v>
      </c>
      <c r="EV524" s="144">
        <f t="shared" si="861"/>
        <v>0</v>
      </c>
      <c r="EW524" s="144">
        <f t="shared" si="861"/>
        <v>0</v>
      </c>
      <c r="EX524" s="147">
        <f>PV(0.05,'PV factor'!C290,,-BR524)</f>
        <v>0</v>
      </c>
      <c r="EY524" s="147">
        <f>PV(0.05,'PV factor'!D290,,-BS524)</f>
        <v>0</v>
      </c>
      <c r="EZ524" s="147">
        <f>PV(0.05,'PV factor'!E290,,-BT524)</f>
        <v>0</v>
      </c>
      <c r="FA524" s="147">
        <f>PV(0.05,'PV factor'!F290,,-BU524)</f>
        <v>0</v>
      </c>
      <c r="FB524" s="147">
        <f>PV(0.05,'PV factor'!G290,,-BV524)</f>
        <v>0</v>
      </c>
      <c r="FC524" s="147">
        <f>PV(0.05,'PV factor'!H290,,-BW524)</f>
        <v>0</v>
      </c>
      <c r="FD524" s="147">
        <f>PV(0.05,'PV factor'!I290,,-BX524)</f>
        <v>0</v>
      </c>
      <c r="FE524" s="147">
        <f>PV(0.05,'PV factor'!J290,,-BY524)</f>
        <v>0</v>
      </c>
      <c r="FF524" s="147">
        <f>PV(0.05,'PV factor'!K290,,-BZ524)</f>
        <v>0</v>
      </c>
      <c r="FG524" s="147">
        <f>PV(0.05,'PV factor'!L290,,-CA524)</f>
        <v>0</v>
      </c>
      <c r="FH524" s="147">
        <f>PV(0.05,'PV factor'!M290,,-CB524)</f>
        <v>0</v>
      </c>
      <c r="FI524" s="147">
        <f>PV(0.05,'PV factor'!N290,,-CC524)</f>
        <v>0</v>
      </c>
      <c r="FJ524" s="147">
        <f>PV(0.05,'PV factor'!O290,,-CD524)</f>
        <v>0</v>
      </c>
      <c r="FK524" s="147">
        <f>PV(0.05,'PV factor'!P290,,-CE524)</f>
        <v>0</v>
      </c>
      <c r="FL524" s="147">
        <f>PV(0.05,'PV factor'!Q290,,-CF524)</f>
        <v>0</v>
      </c>
      <c r="FM524" s="147">
        <f>PV(0.05,'PV factor'!R290,,-CG524)</f>
        <v>0</v>
      </c>
      <c r="FN524" s="147">
        <f>PV(0.05,'PV factor'!S290,,-CH524)</f>
        <v>0</v>
      </c>
      <c r="FO524" s="147">
        <f>PV(0.05,'PV factor'!T290,,-CI524)</f>
        <v>0</v>
      </c>
      <c r="FP524" s="147">
        <f>PV(0.05,'PV factor'!U290,,-CJ524)</f>
        <v>0</v>
      </c>
      <c r="FQ524" s="147">
        <f>PV(0.05,'PV factor'!V290,,-CK524)</f>
        <v>0</v>
      </c>
      <c r="FR524" s="147">
        <f>PV(0.05,'PV factor'!W290,,-CL524)</f>
        <v>0</v>
      </c>
      <c r="FS524" s="147">
        <f>PV(0.05,'PV factor'!X290,,-CM524)</f>
        <v>0</v>
      </c>
      <c r="FT524" s="147">
        <f>PV(0.05,'PV factor'!Y290,,-CN524)</f>
        <v>0</v>
      </c>
      <c r="FU524" s="147">
        <f>PV(0.05,'PV factor'!Z290,,-CO524)</f>
        <v>0</v>
      </c>
      <c r="FV524" s="147">
        <f>PV(0.05,'PV factor'!AA290,,-CP524)</f>
        <v>0</v>
      </c>
      <c r="FW524" s="147">
        <f>PV(0.05,'PV factor'!AB290,,-CQ524)</f>
        <v>0</v>
      </c>
      <c r="FX524" s="147">
        <f>PV(0.05,'PV factor'!AC290,,-CR524)</f>
        <v>0</v>
      </c>
      <c r="FY524" s="147">
        <f>PV(0.05,'PV factor'!AD290,,-CS524)</f>
        <v>0</v>
      </c>
      <c r="FZ524" s="147">
        <f>PV(0.05,'PV factor'!AE290,,-CT524)</f>
        <v>0</v>
      </c>
      <c r="GA524" s="147">
        <f>PV(0.05,'PV factor'!AF290,,-CU524)</f>
        <v>0</v>
      </c>
      <c r="GB524" s="147">
        <f>PV(0.05,'PV factor'!AG290,,-CV524)</f>
        <v>0</v>
      </c>
      <c r="GC524" s="147">
        <f>PV(0.05,'PV factor'!AH290,,-CW524)</f>
        <v>0</v>
      </c>
      <c r="GD524" s="147">
        <f>PV(0.05,'PV factor'!AI290,,-CX524)</f>
        <v>0</v>
      </c>
      <c r="GE524" s="147">
        <f>PV(0.05,'PV factor'!AJ290,,-CY524)</f>
        <v>0</v>
      </c>
      <c r="GF524" s="147">
        <f>PV(0.05,'PV factor'!AK290,,-CZ524)</f>
        <v>0</v>
      </c>
      <c r="GG524" s="147">
        <f>PV(0.05,'PV factor'!AL290,,-DA524)</f>
        <v>0</v>
      </c>
      <c r="GH524" s="147">
        <f>PV(0.05,'PV factor'!AM290,,-DB524)</f>
        <v>0</v>
      </c>
      <c r="GI524" s="147">
        <f>PV(0.05,'PV factor'!AN290,,-DC524)</f>
        <v>0</v>
      </c>
      <c r="GJ524" s="147">
        <f>PV(0.05,'PV factor'!AO290,,-DD524)</f>
        <v>0</v>
      </c>
      <c r="GK524" s="147">
        <f>PV(0.05,'PV factor'!AP290,,-DE524)</f>
        <v>0</v>
      </c>
      <c r="GL524" s="147">
        <f>PV(0.05,'PV factor'!C290,,-DI524)</f>
        <v>0</v>
      </c>
      <c r="GM524" s="147">
        <f>PV(0.05,'PV factor'!D290,,-DJ524)</f>
        <v>0</v>
      </c>
      <c r="GN524" s="147">
        <f>PV(0.05,'PV factor'!E290,,-DK524)</f>
        <v>0</v>
      </c>
      <c r="GO524" s="147">
        <f>PV(0.05,'PV factor'!F290,,-DL524)</f>
        <v>0</v>
      </c>
      <c r="GP524" s="147">
        <f>PV(0.05,'PV factor'!G290,,-DM524)</f>
        <v>0</v>
      </c>
      <c r="GQ524" s="147">
        <f>PV(0.05,'PV factor'!H290,,-DN524)</f>
        <v>0</v>
      </c>
      <c r="GR524" s="147">
        <f>PV(0.05,'PV factor'!I290,,-DO524)</f>
        <v>0</v>
      </c>
      <c r="GS524" s="147">
        <f>PV(0.05,'PV factor'!J290,,-DP524)</f>
        <v>0</v>
      </c>
      <c r="GT524" s="147">
        <f>PV(0.05,'PV factor'!K290,,-DQ524)</f>
        <v>0</v>
      </c>
      <c r="GU524" s="147">
        <f>PV(0.05,'PV factor'!L290,,-DR524)</f>
        <v>0</v>
      </c>
      <c r="GV524" s="147">
        <f>PV(0.05,'PV factor'!M290,,-DS524)</f>
        <v>0</v>
      </c>
      <c r="GW524" s="147">
        <f>PV(0.05,'PV factor'!N290,,-DT524)</f>
        <v>0</v>
      </c>
      <c r="GX524" s="147">
        <f>PV(0.05,'PV factor'!O290,,-DU524)</f>
        <v>0</v>
      </c>
      <c r="GY524" s="147">
        <f>PV(0.05,'PV factor'!P290,,-DV524)</f>
        <v>0</v>
      </c>
      <c r="GZ524" s="147">
        <f>PV(0.05,'PV factor'!Q290,,-DW524)</f>
        <v>0</v>
      </c>
      <c r="HA524" s="147">
        <f>PV(0.05,'PV factor'!R290,,-DX524)</f>
        <v>0</v>
      </c>
      <c r="HB524" s="147">
        <f>PV(0.05,'PV factor'!S290,,-DY524)</f>
        <v>0</v>
      </c>
      <c r="HC524" s="147">
        <f>PV(0.05,'PV factor'!T290,,-DZ524)</f>
        <v>0</v>
      </c>
      <c r="HD524" s="147">
        <f>PV(0.05,'PV factor'!U290,,-EA524)</f>
        <v>0</v>
      </c>
      <c r="HE524" s="147">
        <f>PV(0.05,'PV factor'!V290,,-EB524)</f>
        <v>0</v>
      </c>
      <c r="HF524" s="147">
        <f>PV(0.05,'PV factor'!W290,,-EC524)</f>
        <v>0</v>
      </c>
      <c r="HG524" s="147">
        <f>PV(0.05,'PV factor'!X290,,-ED524)</f>
        <v>0</v>
      </c>
      <c r="HH524" s="147">
        <f>PV(0.05,'PV factor'!Y290,,-EE524)</f>
        <v>0</v>
      </c>
      <c r="HI524" s="147">
        <f>PV(0.05,'PV factor'!Z290,,-EF524)</f>
        <v>0</v>
      </c>
      <c r="HJ524" s="147">
        <f>PV(0.05,'PV factor'!AA290,,-EG524)</f>
        <v>0</v>
      </c>
      <c r="HK524" s="147">
        <f>PV(0.05,'PV factor'!AB290,,-EH524)</f>
        <v>0</v>
      </c>
      <c r="HL524" s="147">
        <f>PV(0.05,'PV factor'!AC290,,-EI524)</f>
        <v>0</v>
      </c>
      <c r="HM524" s="147">
        <f>PV(0.05,'PV factor'!AD290,,-EJ524)</f>
        <v>0</v>
      </c>
      <c r="HN524" s="147">
        <f>PV(0.05,'PV factor'!AE290,,-EK524)</f>
        <v>0</v>
      </c>
      <c r="HO524" s="147">
        <f>PV(0.05,'PV factor'!AF290,,-EL524)</f>
        <v>0</v>
      </c>
      <c r="HP524" s="147">
        <f>PV(0.05,'PV factor'!AG290,,-EM524)</f>
        <v>0</v>
      </c>
      <c r="HQ524" s="147">
        <f>PV(0.05,'PV factor'!AH290,,-EN524)</f>
        <v>0</v>
      </c>
      <c r="HR524" s="147">
        <f>PV(0.05,'PV factor'!AI290,,-EO524)</f>
        <v>0</v>
      </c>
      <c r="HS524" s="147">
        <f>PV(0.05,'PV factor'!AJ290,,-EP524)</f>
        <v>0</v>
      </c>
      <c r="HT524" s="147">
        <f>PV(0.05,'PV factor'!AK290,,-EQ524)</f>
        <v>0</v>
      </c>
      <c r="HU524" s="147">
        <f>PV(0.05,'PV factor'!AL290,,-ER524)</f>
        <v>0</v>
      </c>
      <c r="HV524" s="147">
        <f>PV(0.05,'PV factor'!AM290,,-ES524)</f>
        <v>0</v>
      </c>
      <c r="HW524" s="147">
        <f>PV(0.05,'PV factor'!AN290,,-ET524)</f>
        <v>0</v>
      </c>
      <c r="HX524" s="147">
        <f>PV(0.05,'PV factor'!AO290,,-EU524)</f>
        <v>0</v>
      </c>
      <c r="HY524" s="147">
        <f>PV(0.05,'PV factor'!AP290,,-EV524)</f>
        <v>0</v>
      </c>
      <c r="HZ524" s="147">
        <f t="shared" si="851"/>
        <v>0</v>
      </c>
      <c r="IA524" s="147">
        <f t="shared" si="852"/>
        <v>0</v>
      </c>
      <c r="IB524" s="401">
        <f t="shared" si="853"/>
        <v>0</v>
      </c>
    </row>
    <row r="525" spans="1:236" s="180" customFormat="1" ht="90" customHeight="1" x14ac:dyDescent="0.25">
      <c r="A525" s="242" t="s">
        <v>1912</v>
      </c>
      <c r="B525" s="195" t="s">
        <v>1913</v>
      </c>
      <c r="C525" s="195" t="s">
        <v>1914</v>
      </c>
      <c r="D525" s="115" t="s">
        <v>73</v>
      </c>
      <c r="E525" s="195" t="s">
        <v>3561</v>
      </c>
      <c r="F525" s="113" t="s">
        <v>1915</v>
      </c>
      <c r="G525" s="113" t="s">
        <v>3560</v>
      </c>
      <c r="H525" s="112" t="s">
        <v>77</v>
      </c>
      <c r="I525" s="113" t="s">
        <v>1916</v>
      </c>
      <c r="J525" s="113">
        <v>5</v>
      </c>
      <c r="K525" s="227" t="s">
        <v>79</v>
      </c>
      <c r="L525" s="112">
        <v>12268</v>
      </c>
      <c r="M525" s="112" t="s">
        <v>1917</v>
      </c>
      <c r="N525" s="112" t="s">
        <v>81</v>
      </c>
      <c r="O525" s="112" t="s">
        <v>82</v>
      </c>
      <c r="P525" s="112" t="s">
        <v>83</v>
      </c>
      <c r="Q525" s="112" t="s">
        <v>100</v>
      </c>
      <c r="R525" s="73" t="s">
        <v>162</v>
      </c>
      <c r="S525" s="112" t="s">
        <v>99</v>
      </c>
      <c r="T525" s="112" t="s">
        <v>1918</v>
      </c>
      <c r="U525" s="112" t="s">
        <v>87</v>
      </c>
      <c r="V525" s="201">
        <v>1</v>
      </c>
      <c r="W525" s="217">
        <v>125000</v>
      </c>
      <c r="X525" s="217">
        <v>0</v>
      </c>
      <c r="Y525" s="217">
        <v>77277.600000000006</v>
      </c>
      <c r="Z525" s="217">
        <v>47722.400000000001</v>
      </c>
      <c r="AA525" s="217">
        <v>0</v>
      </c>
      <c r="AB525" s="217">
        <v>0</v>
      </c>
      <c r="AC525" s="217">
        <v>0</v>
      </c>
      <c r="AD525" s="217">
        <v>0</v>
      </c>
      <c r="AE525" s="286">
        <v>0</v>
      </c>
      <c r="AF525" s="286">
        <v>0</v>
      </c>
      <c r="AG525" s="286">
        <v>0</v>
      </c>
      <c r="AH525" s="286">
        <v>0</v>
      </c>
      <c r="AI525" s="112" t="s">
        <v>88</v>
      </c>
      <c r="AJ525" s="217">
        <v>0</v>
      </c>
      <c r="AK525" s="217">
        <v>0</v>
      </c>
      <c r="AL525" s="217">
        <v>0</v>
      </c>
      <c r="AM525" s="217">
        <v>0</v>
      </c>
      <c r="AN525" s="217">
        <v>0</v>
      </c>
      <c r="AO525" s="217">
        <v>0</v>
      </c>
      <c r="AP525" s="217">
        <v>0</v>
      </c>
      <c r="AQ525" s="286">
        <v>0</v>
      </c>
      <c r="AR525" s="286">
        <v>0</v>
      </c>
      <c r="AS525" s="286">
        <v>0</v>
      </c>
      <c r="AT525" s="286">
        <v>0</v>
      </c>
      <c r="AU525" s="113"/>
      <c r="AV525" s="230">
        <f t="shared" si="819"/>
        <v>1</v>
      </c>
      <c r="AW525" s="230">
        <f t="shared" si="820"/>
        <v>0</v>
      </c>
      <c r="AX525" s="230" t="str">
        <f t="shared" si="821"/>
        <v>D2</v>
      </c>
      <c r="AY525" s="141">
        <f t="shared" si="822"/>
        <v>9</v>
      </c>
      <c r="AZ525" s="70">
        <f t="shared" si="823"/>
        <v>1</v>
      </c>
      <c r="BA525" s="70">
        <f t="shared" si="824"/>
        <v>1</v>
      </c>
      <c r="BB525" s="70">
        <f t="shared" si="825"/>
        <v>1</v>
      </c>
      <c r="BC525" s="70">
        <f t="shared" si="826"/>
        <v>1</v>
      </c>
      <c r="BD525" s="70">
        <f t="shared" si="827"/>
        <v>1</v>
      </c>
      <c r="BE525" s="70">
        <f t="shared" si="828"/>
        <v>1</v>
      </c>
      <c r="BF525" s="70">
        <f t="shared" si="829"/>
        <v>1</v>
      </c>
      <c r="BG525" s="71">
        <f t="shared" si="830"/>
        <v>0</v>
      </c>
      <c r="BH525" s="71">
        <f t="shared" si="831"/>
        <v>1</v>
      </c>
      <c r="BI525" s="71">
        <f t="shared" si="832"/>
        <v>0</v>
      </c>
      <c r="BJ525" s="71">
        <f t="shared" si="833"/>
        <v>0</v>
      </c>
      <c r="BK525" s="71">
        <f t="shared" si="834"/>
        <v>1</v>
      </c>
      <c r="BL525" s="70">
        <f t="shared" si="835"/>
        <v>1</v>
      </c>
      <c r="BM525" s="70">
        <f t="shared" si="836"/>
        <v>1</v>
      </c>
      <c r="BN525" s="70">
        <f t="shared" si="837"/>
        <v>1</v>
      </c>
      <c r="BO525" s="70">
        <f t="shared" si="838"/>
        <v>0</v>
      </c>
      <c r="BP525" s="144">
        <f t="shared" si="839"/>
        <v>77277.600000000006</v>
      </c>
      <c r="BQ525" s="144">
        <f t="shared" si="840"/>
        <v>47722.400000000001</v>
      </c>
      <c r="BR525" s="144">
        <f t="shared" si="841"/>
        <v>0</v>
      </c>
      <c r="BS525" s="144">
        <f t="shared" si="842"/>
        <v>0</v>
      </c>
      <c r="BT525" s="144">
        <f t="shared" si="843"/>
        <v>0</v>
      </c>
      <c r="BU525" s="144">
        <f t="shared" si="844"/>
        <v>0</v>
      </c>
      <c r="BV525" s="144">
        <f t="shared" si="845"/>
        <v>0</v>
      </c>
      <c r="BW525" s="144">
        <f t="shared" si="846"/>
        <v>0</v>
      </c>
      <c r="BX525" s="144">
        <f t="shared" si="847"/>
        <v>0</v>
      </c>
      <c r="BY525" s="144">
        <f t="shared" si="848"/>
        <v>0</v>
      </c>
      <c r="BZ525" s="9">
        <v>0</v>
      </c>
      <c r="CA525" s="9">
        <v>0</v>
      </c>
      <c r="CB525" s="9">
        <v>0</v>
      </c>
      <c r="CC525" s="9">
        <v>0</v>
      </c>
      <c r="CD525" s="9">
        <v>0</v>
      </c>
      <c r="CE525" s="9">
        <v>0</v>
      </c>
      <c r="CF525" s="9">
        <v>0</v>
      </c>
      <c r="CG525" s="9">
        <v>0</v>
      </c>
      <c r="CH525" s="9">
        <v>0</v>
      </c>
      <c r="CI525" s="9">
        <v>0</v>
      </c>
      <c r="CJ525" s="9">
        <v>0</v>
      </c>
      <c r="CK525" s="9">
        <v>0</v>
      </c>
      <c r="CL525" s="9">
        <v>0</v>
      </c>
      <c r="CM525" s="9">
        <v>0</v>
      </c>
      <c r="CN525" s="9">
        <v>0</v>
      </c>
      <c r="CO525" s="9">
        <v>0</v>
      </c>
      <c r="CP525" s="9">
        <v>0</v>
      </c>
      <c r="CQ525" s="9">
        <v>0</v>
      </c>
      <c r="CR525" s="9">
        <v>0</v>
      </c>
      <c r="CS525" s="9">
        <v>0</v>
      </c>
      <c r="CT525" s="9">
        <v>0</v>
      </c>
      <c r="CU525" s="9">
        <v>0</v>
      </c>
      <c r="CV525" s="9">
        <v>0</v>
      </c>
      <c r="CW525" s="9">
        <v>0</v>
      </c>
      <c r="CX525" s="9">
        <v>0</v>
      </c>
      <c r="CY525" s="9">
        <v>0</v>
      </c>
      <c r="CZ525" s="9">
        <v>0</v>
      </c>
      <c r="DA525" s="9">
        <v>0</v>
      </c>
      <c r="DB525" s="9">
        <v>0</v>
      </c>
      <c r="DC525" s="9">
        <v>0</v>
      </c>
      <c r="DD525" s="9">
        <v>0</v>
      </c>
      <c r="DE525" s="9">
        <v>0</v>
      </c>
      <c r="DF525" s="9">
        <v>0</v>
      </c>
      <c r="DG525" s="144">
        <f t="shared" si="849"/>
        <v>12268</v>
      </c>
      <c r="DH525" s="144">
        <f t="shared" ref="DH525:EW525" si="862">DG525</f>
        <v>12268</v>
      </c>
      <c r="DI525" s="144">
        <f t="shared" si="862"/>
        <v>12268</v>
      </c>
      <c r="DJ525" s="144">
        <f t="shared" si="862"/>
        <v>12268</v>
      </c>
      <c r="DK525" s="144">
        <f t="shared" si="862"/>
        <v>12268</v>
      </c>
      <c r="DL525" s="144">
        <f t="shared" si="862"/>
        <v>12268</v>
      </c>
      <c r="DM525" s="144">
        <f t="shared" si="862"/>
        <v>12268</v>
      </c>
      <c r="DN525" s="144">
        <f t="shared" si="862"/>
        <v>12268</v>
      </c>
      <c r="DO525" s="144">
        <f t="shared" si="862"/>
        <v>12268</v>
      </c>
      <c r="DP525" s="144">
        <f t="shared" si="862"/>
        <v>12268</v>
      </c>
      <c r="DQ525" s="144">
        <f t="shared" si="862"/>
        <v>12268</v>
      </c>
      <c r="DR525" s="144">
        <f t="shared" si="862"/>
        <v>12268</v>
      </c>
      <c r="DS525" s="144">
        <f t="shared" si="862"/>
        <v>12268</v>
      </c>
      <c r="DT525" s="144">
        <f t="shared" si="862"/>
        <v>12268</v>
      </c>
      <c r="DU525" s="144">
        <f t="shared" si="862"/>
        <v>12268</v>
      </c>
      <c r="DV525" s="144">
        <f t="shared" si="862"/>
        <v>12268</v>
      </c>
      <c r="DW525" s="144">
        <f t="shared" si="862"/>
        <v>12268</v>
      </c>
      <c r="DX525" s="144">
        <f t="shared" si="862"/>
        <v>12268</v>
      </c>
      <c r="DY525" s="144">
        <f t="shared" si="862"/>
        <v>12268</v>
      </c>
      <c r="DZ525" s="144">
        <f t="shared" si="862"/>
        <v>12268</v>
      </c>
      <c r="EA525" s="144">
        <f t="shared" si="862"/>
        <v>12268</v>
      </c>
      <c r="EB525" s="144">
        <f t="shared" si="862"/>
        <v>12268</v>
      </c>
      <c r="EC525" s="144">
        <f t="shared" si="862"/>
        <v>12268</v>
      </c>
      <c r="ED525" s="144">
        <f t="shared" si="862"/>
        <v>12268</v>
      </c>
      <c r="EE525" s="144">
        <f t="shared" si="862"/>
        <v>12268</v>
      </c>
      <c r="EF525" s="144">
        <f t="shared" si="862"/>
        <v>12268</v>
      </c>
      <c r="EG525" s="144">
        <f t="shared" si="862"/>
        <v>12268</v>
      </c>
      <c r="EH525" s="144">
        <f t="shared" si="862"/>
        <v>12268</v>
      </c>
      <c r="EI525" s="144">
        <f t="shared" si="862"/>
        <v>12268</v>
      </c>
      <c r="EJ525" s="144">
        <f t="shared" si="862"/>
        <v>12268</v>
      </c>
      <c r="EK525" s="144">
        <f t="shared" si="862"/>
        <v>12268</v>
      </c>
      <c r="EL525" s="144">
        <f t="shared" si="862"/>
        <v>12268</v>
      </c>
      <c r="EM525" s="144">
        <f t="shared" si="862"/>
        <v>12268</v>
      </c>
      <c r="EN525" s="144">
        <f t="shared" si="862"/>
        <v>12268</v>
      </c>
      <c r="EO525" s="144">
        <f t="shared" si="862"/>
        <v>12268</v>
      </c>
      <c r="EP525" s="144">
        <f t="shared" si="862"/>
        <v>12268</v>
      </c>
      <c r="EQ525" s="144">
        <f t="shared" si="862"/>
        <v>12268</v>
      </c>
      <c r="ER525" s="144">
        <f t="shared" si="862"/>
        <v>12268</v>
      </c>
      <c r="ES525" s="144">
        <f t="shared" si="862"/>
        <v>12268</v>
      </c>
      <c r="ET525" s="144">
        <f t="shared" si="862"/>
        <v>12268</v>
      </c>
      <c r="EU525" s="144">
        <f t="shared" si="862"/>
        <v>12268</v>
      </c>
      <c r="EV525" s="144">
        <f t="shared" si="862"/>
        <v>12268</v>
      </c>
      <c r="EW525" s="144">
        <f t="shared" si="862"/>
        <v>12268</v>
      </c>
      <c r="EX525" s="147">
        <f>PV(0.05,'PV factor'!C295,,-BR525)</f>
        <v>0</v>
      </c>
      <c r="EY525" s="147">
        <f>PV(0.05,'PV factor'!D295,,-BS525)</f>
        <v>0</v>
      </c>
      <c r="EZ525" s="147">
        <f>PV(0.05,'PV factor'!E295,,-BT525)</f>
        <v>0</v>
      </c>
      <c r="FA525" s="147">
        <f>PV(0.05,'PV factor'!F295,,-BU525)</f>
        <v>0</v>
      </c>
      <c r="FB525" s="147">
        <f>PV(0.05,'PV factor'!G295,,-BV525)</f>
        <v>0</v>
      </c>
      <c r="FC525" s="147">
        <f>PV(0.05,'PV factor'!H295,,-BW525)</f>
        <v>0</v>
      </c>
      <c r="FD525" s="147">
        <f>PV(0.05,'PV factor'!I295,,-BX525)</f>
        <v>0</v>
      </c>
      <c r="FE525" s="147">
        <f>PV(0.05,'PV factor'!J295,,-BY525)</f>
        <v>0</v>
      </c>
      <c r="FF525" s="147">
        <f>PV(0.05,'PV factor'!K295,,-BZ525)</f>
        <v>0</v>
      </c>
      <c r="FG525" s="147">
        <f>PV(0.05,'PV factor'!L295,,-CA525)</f>
        <v>0</v>
      </c>
      <c r="FH525" s="147">
        <f>PV(0.05,'PV factor'!M295,,-CB525)</f>
        <v>0</v>
      </c>
      <c r="FI525" s="147">
        <f>PV(0.05,'PV factor'!N295,,-CC525)</f>
        <v>0</v>
      </c>
      <c r="FJ525" s="147">
        <f>PV(0.05,'PV factor'!O295,,-CD525)</f>
        <v>0</v>
      </c>
      <c r="FK525" s="147">
        <f>PV(0.05,'PV factor'!P295,,-CE525)</f>
        <v>0</v>
      </c>
      <c r="FL525" s="147">
        <f>PV(0.05,'PV factor'!Q295,,-CF525)</f>
        <v>0</v>
      </c>
      <c r="FM525" s="147">
        <f>PV(0.05,'PV factor'!R295,,-CG525)</f>
        <v>0</v>
      </c>
      <c r="FN525" s="147">
        <f>PV(0.05,'PV factor'!S295,,-CH525)</f>
        <v>0</v>
      </c>
      <c r="FO525" s="147">
        <f>PV(0.05,'PV factor'!T295,,-CI525)</f>
        <v>0</v>
      </c>
      <c r="FP525" s="147">
        <f>PV(0.05,'PV factor'!U295,,-CJ525)</f>
        <v>0</v>
      </c>
      <c r="FQ525" s="147">
        <f>PV(0.05,'PV factor'!V295,,-CK525)</f>
        <v>0</v>
      </c>
      <c r="FR525" s="147">
        <f>PV(0.05,'PV factor'!W295,,-CL525)</f>
        <v>0</v>
      </c>
      <c r="FS525" s="147">
        <f>PV(0.05,'PV factor'!X295,,-CM525)</f>
        <v>0</v>
      </c>
      <c r="FT525" s="147">
        <f>PV(0.05,'PV factor'!Y295,,-CN525)</f>
        <v>0</v>
      </c>
      <c r="FU525" s="147">
        <f>PV(0.05,'PV factor'!Z295,,-CO525)</f>
        <v>0</v>
      </c>
      <c r="FV525" s="147">
        <f>PV(0.05,'PV factor'!AA295,,-CP525)</f>
        <v>0</v>
      </c>
      <c r="FW525" s="147">
        <f>PV(0.05,'PV factor'!AB295,,-CQ525)</f>
        <v>0</v>
      </c>
      <c r="FX525" s="147">
        <f>PV(0.05,'PV factor'!AC295,,-CR525)</f>
        <v>0</v>
      </c>
      <c r="FY525" s="147">
        <f>PV(0.05,'PV factor'!AD295,,-CS525)</f>
        <v>0</v>
      </c>
      <c r="FZ525" s="147">
        <f>PV(0.05,'PV factor'!AE295,,-CT525)</f>
        <v>0</v>
      </c>
      <c r="GA525" s="147">
        <f>PV(0.05,'PV factor'!AF295,,-CU525)</f>
        <v>0</v>
      </c>
      <c r="GB525" s="147">
        <f>PV(0.05,'PV factor'!AG295,,-CV525)</f>
        <v>0</v>
      </c>
      <c r="GC525" s="147">
        <f>PV(0.05,'PV factor'!AH295,,-CW525)</f>
        <v>0</v>
      </c>
      <c r="GD525" s="147">
        <f>PV(0.05,'PV factor'!AI295,,-CX525)</f>
        <v>0</v>
      </c>
      <c r="GE525" s="147">
        <f>PV(0.05,'PV factor'!AJ295,,-CY525)</f>
        <v>0</v>
      </c>
      <c r="GF525" s="147">
        <f>PV(0.05,'PV factor'!AK295,,-CZ525)</f>
        <v>0</v>
      </c>
      <c r="GG525" s="147">
        <f>PV(0.05,'PV factor'!AL295,,-DA525)</f>
        <v>0</v>
      </c>
      <c r="GH525" s="147">
        <f>PV(0.05,'PV factor'!AM295,,-DB525)</f>
        <v>0</v>
      </c>
      <c r="GI525" s="147">
        <f>PV(0.05,'PV factor'!AN295,,-DC525)</f>
        <v>0</v>
      </c>
      <c r="GJ525" s="147">
        <f>PV(0.05,'PV factor'!AO295,,-DD525)</f>
        <v>0</v>
      </c>
      <c r="GK525" s="147">
        <f>PV(0.05,'PV factor'!AP295,,-DE525)</f>
        <v>0</v>
      </c>
      <c r="GL525" s="147">
        <f>PV(0.05,'PV factor'!C295,,-DI525)</f>
        <v>11127.437641723356</v>
      </c>
      <c r="GM525" s="147">
        <f>PV(0.05,'PV factor'!D295,,-DJ525)</f>
        <v>10597.559658784148</v>
      </c>
      <c r="GN525" s="147">
        <f>PV(0.05,'PV factor'!E295,,-DK525)</f>
        <v>10092.913960746808</v>
      </c>
      <c r="GO525" s="147">
        <f>PV(0.05,'PV factor'!F295,,-DL525)</f>
        <v>9612.2990102350541</v>
      </c>
      <c r="GP525" s="147">
        <f>PV(0.05,'PV factor'!G295,,-DM525)</f>
        <v>9154.5704859381476</v>
      </c>
      <c r="GQ525" s="147">
        <f>PV(0.05,'PV factor'!H295,,-DN525)</f>
        <v>8718.6385580363294</v>
      </c>
      <c r="GR525" s="147">
        <f>PV(0.05,'PV factor'!I295,,-DO525)</f>
        <v>8303.4652933679336</v>
      </c>
      <c r="GS525" s="147">
        <f>PV(0.05,'PV factor'!J295,,-DP525)</f>
        <v>7908.0621841599368</v>
      </c>
      <c r="GT525" s="147">
        <f>PV(0.05,'PV factor'!K295,,-DQ525)</f>
        <v>7531.4877944380351</v>
      </c>
      <c r="GU525" s="147">
        <f>PV(0.05,'PV factor'!L295,,-DR525)</f>
        <v>7172.8455185124139</v>
      </c>
      <c r="GV525" s="147">
        <f>PV(0.05,'PV factor'!M295,,-DS525)</f>
        <v>6831.2814462022998</v>
      </c>
      <c r="GW525" s="147">
        <f>PV(0.05,'PV factor'!N295,,-DT525)</f>
        <v>6505.9823297164749</v>
      </c>
      <c r="GX525" s="147">
        <f>PV(0.05,'PV factor'!O295,,-DU525)</f>
        <v>6196.1736473490255</v>
      </c>
      <c r="GY525" s="147">
        <f>PV(0.05,'PV factor'!P295,,-DV525)</f>
        <v>5901.1177593800221</v>
      </c>
      <c r="GZ525" s="147">
        <f>PV(0.05,'PV factor'!Q295,,-DW525)</f>
        <v>5620.1121517904976</v>
      </c>
      <c r="HA525" s="147">
        <f>PV(0.05,'PV factor'!R295,,-DX525)</f>
        <v>5352.4877636099973</v>
      </c>
      <c r="HB525" s="147">
        <f>PV(0.05,'PV factor'!S295,,-DY525)</f>
        <v>5097.6073939142834</v>
      </c>
      <c r="HC525" s="147">
        <f>PV(0.05,'PV factor'!T295,,-DZ525)</f>
        <v>4854.8641846802693</v>
      </c>
      <c r="HD525" s="147">
        <f>PV(0.05,'PV factor'!U295,,-EA525)</f>
        <v>4623.680175885971</v>
      </c>
      <c r="HE525" s="147">
        <f>PV(0.05,'PV factor'!V295,,-EB525)</f>
        <v>4403.5049294152113</v>
      </c>
      <c r="HF525" s="147">
        <f>PV(0.05,'PV factor'!W295,,-EC525)</f>
        <v>4193.8142184906774</v>
      </c>
      <c r="HG525" s="147">
        <f>PV(0.05,'PV factor'!X295,,-ED525)</f>
        <v>3994.1087795149301</v>
      </c>
      <c r="HH525" s="147">
        <f>PV(0.05,'PV factor'!Y295,,-EE525)</f>
        <v>3803.9131233475528</v>
      </c>
      <c r="HI525" s="147">
        <f>PV(0.05,'PV factor'!Z295,,-EF525)</f>
        <v>3622.7744031881452</v>
      </c>
      <c r="HJ525" s="147">
        <f>PV(0.05,'PV factor'!AA295,,-EG525)</f>
        <v>3450.2613363696623</v>
      </c>
      <c r="HK525" s="147">
        <f>PV(0.05,'PV factor'!AB295,,-EH525)</f>
        <v>3285.9631774949162</v>
      </c>
      <c r="HL525" s="147">
        <f>PV(0.05,'PV factor'!AC295,,-EI525)</f>
        <v>3129.488740471349</v>
      </c>
      <c r="HM525" s="147">
        <f>PV(0.05,'PV factor'!AD295,,-EJ525)</f>
        <v>2980.4654671155699</v>
      </c>
      <c r="HN525" s="147">
        <f>PV(0.05,'PV factor'!AE295,,-EK525)</f>
        <v>2838.5385401100675</v>
      </c>
      <c r="HO525" s="147">
        <f>PV(0.05,'PV factor'!AF295,,-EL525)</f>
        <v>2703.3700382000634</v>
      </c>
      <c r="HP525" s="147">
        <f>PV(0.05,'PV factor'!AG295,,-EM525)</f>
        <v>2574.6381316191082</v>
      </c>
      <c r="HQ525" s="147">
        <f>PV(0.05,'PV factor'!AH295,,-EN525)</f>
        <v>2452.0363158277219</v>
      </c>
      <c r="HR525" s="147">
        <f>PV(0.05,'PV factor'!AI295,,-EO525)</f>
        <v>2335.2726817406879</v>
      </c>
      <c r="HS525" s="147">
        <f>PV(0.05,'PV factor'!AJ295,,-EP525)</f>
        <v>2224.0692207054167</v>
      </c>
      <c r="HT525" s="147">
        <f>PV(0.05,'PV factor'!AK295,,-EQ525)</f>
        <v>2118.1611625765877</v>
      </c>
      <c r="HU525" s="147">
        <f>PV(0.05,'PV factor'!AL295,,-ER525)</f>
        <v>2017.2963453110356</v>
      </c>
      <c r="HV525" s="147">
        <f>PV(0.05,'PV factor'!AM295,,-ES525)</f>
        <v>1921.234614581939</v>
      </c>
      <c r="HW525" s="147">
        <f>PV(0.05,'PV factor'!AN295,,-ET525)</f>
        <v>1829.7472519827986</v>
      </c>
      <c r="HX525" s="147">
        <f>PV(0.05,'PV factor'!AO295,,-EU525)</f>
        <v>1742.6164304598085</v>
      </c>
      <c r="HY525" s="147">
        <f>PV(0.05,'PV factor'!AP295,,-EV525)</f>
        <v>1659.6346956760078</v>
      </c>
      <c r="HZ525" s="147">
        <f t="shared" si="851"/>
        <v>0</v>
      </c>
      <c r="IA525" s="147">
        <f t="shared" si="852"/>
        <v>50584.780757427507</v>
      </c>
      <c r="IB525" s="401">
        <f t="shared" si="853"/>
        <v>0</v>
      </c>
    </row>
    <row r="526" spans="1:236" s="180" customFormat="1" ht="90" customHeight="1" x14ac:dyDescent="0.25">
      <c r="A526" s="242" t="s">
        <v>1912</v>
      </c>
      <c r="B526" s="195" t="s">
        <v>1913</v>
      </c>
      <c r="C526" s="195" t="s">
        <v>1919</v>
      </c>
      <c r="D526" s="115" t="s">
        <v>73</v>
      </c>
      <c r="E526" s="195" t="s">
        <v>1920</v>
      </c>
      <c r="F526" s="113" t="s">
        <v>1921</v>
      </c>
      <c r="G526" s="113" t="s">
        <v>1922</v>
      </c>
      <c r="H526" s="112" t="s">
        <v>77</v>
      </c>
      <c r="I526" s="113" t="s">
        <v>1923</v>
      </c>
      <c r="J526" s="113">
        <v>40</v>
      </c>
      <c r="K526" s="227" t="s">
        <v>94</v>
      </c>
      <c r="L526" s="111">
        <v>5900</v>
      </c>
      <c r="M526" s="112" t="s">
        <v>1924</v>
      </c>
      <c r="N526" s="112" t="s">
        <v>81</v>
      </c>
      <c r="O526" s="13" t="s">
        <v>217</v>
      </c>
      <c r="P526" s="112" t="s">
        <v>460</v>
      </c>
      <c r="Q526" s="112" t="s">
        <v>100</v>
      </c>
      <c r="R526" s="73" t="s">
        <v>162</v>
      </c>
      <c r="S526" s="112" t="s">
        <v>99</v>
      </c>
      <c r="T526" s="112" t="s">
        <v>1925</v>
      </c>
      <c r="U526" s="112" t="s">
        <v>87</v>
      </c>
      <c r="V526" s="201">
        <v>1</v>
      </c>
      <c r="W526" s="217">
        <v>76692</v>
      </c>
      <c r="X526" s="217">
        <v>0</v>
      </c>
      <c r="Y526" s="217">
        <v>0</v>
      </c>
      <c r="Z526" s="217">
        <v>76692</v>
      </c>
      <c r="AA526" s="217">
        <v>0</v>
      </c>
      <c r="AB526" s="217">
        <v>0</v>
      </c>
      <c r="AC526" s="217">
        <v>0</v>
      </c>
      <c r="AD526" s="217">
        <v>0</v>
      </c>
      <c r="AE526" s="286">
        <v>0</v>
      </c>
      <c r="AF526" s="286">
        <v>0</v>
      </c>
      <c r="AG526" s="286">
        <v>0</v>
      </c>
      <c r="AH526" s="286">
        <v>0</v>
      </c>
      <c r="AI526" s="112" t="s">
        <v>88</v>
      </c>
      <c r="AJ526" s="217">
        <v>0</v>
      </c>
      <c r="AK526" s="217">
        <v>0</v>
      </c>
      <c r="AL526" s="217">
        <v>0</v>
      </c>
      <c r="AM526" s="217">
        <v>0</v>
      </c>
      <c r="AN526" s="217">
        <v>0</v>
      </c>
      <c r="AO526" s="217">
        <v>0</v>
      </c>
      <c r="AP526" s="217">
        <v>0</v>
      </c>
      <c r="AQ526" s="286">
        <v>0</v>
      </c>
      <c r="AR526" s="286">
        <v>0</v>
      </c>
      <c r="AS526" s="286">
        <v>0</v>
      </c>
      <c r="AT526" s="286">
        <v>0</v>
      </c>
      <c r="AU526" s="113"/>
      <c r="AV526" s="230">
        <f t="shared" si="819"/>
        <v>1</v>
      </c>
      <c r="AW526" s="230">
        <f t="shared" si="820"/>
        <v>0</v>
      </c>
      <c r="AX526" s="230" t="str">
        <f t="shared" si="821"/>
        <v>B4</v>
      </c>
      <c r="AY526" s="141">
        <f t="shared" si="822"/>
        <v>9</v>
      </c>
      <c r="AZ526" s="70">
        <f t="shared" si="823"/>
        <v>1</v>
      </c>
      <c r="BA526" s="70">
        <f t="shared" si="824"/>
        <v>1</v>
      </c>
      <c r="BB526" s="70">
        <f t="shared" si="825"/>
        <v>1</v>
      </c>
      <c r="BC526" s="70">
        <f t="shared" si="826"/>
        <v>1</v>
      </c>
      <c r="BD526" s="70">
        <f t="shared" si="827"/>
        <v>1</v>
      </c>
      <c r="BE526" s="70">
        <f t="shared" si="828"/>
        <v>1</v>
      </c>
      <c r="BF526" s="70">
        <f t="shared" si="829"/>
        <v>1</v>
      </c>
      <c r="BG526" s="71">
        <f t="shared" si="830"/>
        <v>0</v>
      </c>
      <c r="BH526" s="71">
        <f t="shared" si="831"/>
        <v>1</v>
      </c>
      <c r="BI526" s="71">
        <f t="shared" si="832"/>
        <v>0</v>
      </c>
      <c r="BJ526" s="71">
        <f t="shared" si="833"/>
        <v>0</v>
      </c>
      <c r="BK526" s="71">
        <f t="shared" si="834"/>
        <v>1</v>
      </c>
      <c r="BL526" s="70">
        <f t="shared" si="835"/>
        <v>1</v>
      </c>
      <c r="BM526" s="70">
        <f t="shared" si="836"/>
        <v>1</v>
      </c>
      <c r="BN526" s="70">
        <f t="shared" si="837"/>
        <v>1</v>
      </c>
      <c r="BO526" s="70">
        <f t="shared" si="838"/>
        <v>0</v>
      </c>
      <c r="BP526" s="144">
        <f t="shared" si="839"/>
        <v>0</v>
      </c>
      <c r="BQ526" s="144">
        <f t="shared" si="840"/>
        <v>76692</v>
      </c>
      <c r="BR526" s="144">
        <f t="shared" si="841"/>
        <v>0</v>
      </c>
      <c r="BS526" s="144">
        <f t="shared" si="842"/>
        <v>0</v>
      </c>
      <c r="BT526" s="144">
        <f t="shared" si="843"/>
        <v>0</v>
      </c>
      <c r="BU526" s="144">
        <f t="shared" si="844"/>
        <v>0</v>
      </c>
      <c r="BV526" s="144">
        <f t="shared" si="845"/>
        <v>0</v>
      </c>
      <c r="BW526" s="144">
        <f t="shared" si="846"/>
        <v>0</v>
      </c>
      <c r="BX526" s="144">
        <f t="shared" si="847"/>
        <v>0</v>
      </c>
      <c r="BY526" s="144">
        <f t="shared" si="848"/>
        <v>0</v>
      </c>
      <c r="BZ526" s="9">
        <v>0</v>
      </c>
      <c r="CA526" s="9">
        <v>0</v>
      </c>
      <c r="CB526" s="9">
        <v>0</v>
      </c>
      <c r="CC526" s="9">
        <v>0</v>
      </c>
      <c r="CD526" s="9">
        <v>0</v>
      </c>
      <c r="CE526" s="9">
        <v>0</v>
      </c>
      <c r="CF526" s="9">
        <v>0</v>
      </c>
      <c r="CG526" s="9">
        <v>0</v>
      </c>
      <c r="CH526" s="9">
        <v>0</v>
      </c>
      <c r="CI526" s="9">
        <v>0</v>
      </c>
      <c r="CJ526" s="9">
        <v>0</v>
      </c>
      <c r="CK526" s="9">
        <v>0</v>
      </c>
      <c r="CL526" s="9">
        <v>0</v>
      </c>
      <c r="CM526" s="9">
        <v>0</v>
      </c>
      <c r="CN526" s="9">
        <v>0</v>
      </c>
      <c r="CO526" s="9">
        <v>0</v>
      </c>
      <c r="CP526" s="9">
        <v>0</v>
      </c>
      <c r="CQ526" s="9">
        <v>0</v>
      </c>
      <c r="CR526" s="9">
        <v>0</v>
      </c>
      <c r="CS526" s="9">
        <v>0</v>
      </c>
      <c r="CT526" s="9">
        <v>0</v>
      </c>
      <c r="CU526" s="9">
        <v>0</v>
      </c>
      <c r="CV526" s="9">
        <v>0</v>
      </c>
      <c r="CW526" s="9">
        <v>0</v>
      </c>
      <c r="CX526" s="9">
        <v>0</v>
      </c>
      <c r="CY526" s="9">
        <v>0</v>
      </c>
      <c r="CZ526" s="9">
        <v>0</v>
      </c>
      <c r="DA526" s="9">
        <v>0</v>
      </c>
      <c r="DB526" s="9">
        <v>0</v>
      </c>
      <c r="DC526" s="9">
        <v>0</v>
      </c>
      <c r="DD526" s="9">
        <v>0</v>
      </c>
      <c r="DE526" s="9">
        <v>0</v>
      </c>
      <c r="DF526" s="9">
        <v>0</v>
      </c>
      <c r="DG526" s="144">
        <f t="shared" si="849"/>
        <v>5900</v>
      </c>
      <c r="DH526" s="144">
        <f t="shared" ref="DH526:EW526" si="863">DG526</f>
        <v>5900</v>
      </c>
      <c r="DI526" s="144">
        <f t="shared" si="863"/>
        <v>5900</v>
      </c>
      <c r="DJ526" s="144">
        <f t="shared" si="863"/>
        <v>5900</v>
      </c>
      <c r="DK526" s="144">
        <f t="shared" si="863"/>
        <v>5900</v>
      </c>
      <c r="DL526" s="144">
        <f t="shared" si="863"/>
        <v>5900</v>
      </c>
      <c r="DM526" s="144">
        <f t="shared" si="863"/>
        <v>5900</v>
      </c>
      <c r="DN526" s="144">
        <f t="shared" si="863"/>
        <v>5900</v>
      </c>
      <c r="DO526" s="144">
        <f t="shared" si="863"/>
        <v>5900</v>
      </c>
      <c r="DP526" s="144">
        <f t="shared" si="863"/>
        <v>5900</v>
      </c>
      <c r="DQ526" s="144">
        <f t="shared" si="863"/>
        <v>5900</v>
      </c>
      <c r="DR526" s="144">
        <f t="shared" si="863"/>
        <v>5900</v>
      </c>
      <c r="DS526" s="144">
        <f t="shared" si="863"/>
        <v>5900</v>
      </c>
      <c r="DT526" s="144">
        <f t="shared" si="863"/>
        <v>5900</v>
      </c>
      <c r="DU526" s="144">
        <f t="shared" si="863"/>
        <v>5900</v>
      </c>
      <c r="DV526" s="144">
        <f t="shared" si="863"/>
        <v>5900</v>
      </c>
      <c r="DW526" s="144">
        <f t="shared" si="863"/>
        <v>5900</v>
      </c>
      <c r="DX526" s="144">
        <f t="shared" si="863"/>
        <v>5900</v>
      </c>
      <c r="DY526" s="144">
        <f t="shared" si="863"/>
        <v>5900</v>
      </c>
      <c r="DZ526" s="144">
        <f t="shared" si="863"/>
        <v>5900</v>
      </c>
      <c r="EA526" s="144">
        <f t="shared" si="863"/>
        <v>5900</v>
      </c>
      <c r="EB526" s="144">
        <f t="shared" si="863"/>
        <v>5900</v>
      </c>
      <c r="EC526" s="144">
        <f t="shared" si="863"/>
        <v>5900</v>
      </c>
      <c r="ED526" s="144">
        <f t="shared" si="863"/>
        <v>5900</v>
      </c>
      <c r="EE526" s="144">
        <f t="shared" si="863"/>
        <v>5900</v>
      </c>
      <c r="EF526" s="144">
        <f t="shared" si="863"/>
        <v>5900</v>
      </c>
      <c r="EG526" s="144">
        <f t="shared" si="863"/>
        <v>5900</v>
      </c>
      <c r="EH526" s="144">
        <f t="shared" si="863"/>
        <v>5900</v>
      </c>
      <c r="EI526" s="144">
        <f t="shared" si="863"/>
        <v>5900</v>
      </c>
      <c r="EJ526" s="144">
        <f t="shared" si="863"/>
        <v>5900</v>
      </c>
      <c r="EK526" s="144">
        <f t="shared" si="863"/>
        <v>5900</v>
      </c>
      <c r="EL526" s="144">
        <f t="shared" si="863"/>
        <v>5900</v>
      </c>
      <c r="EM526" s="144">
        <f t="shared" si="863"/>
        <v>5900</v>
      </c>
      <c r="EN526" s="144">
        <f t="shared" si="863"/>
        <v>5900</v>
      </c>
      <c r="EO526" s="144">
        <f t="shared" si="863"/>
        <v>5900</v>
      </c>
      <c r="EP526" s="144">
        <f t="shared" si="863"/>
        <v>5900</v>
      </c>
      <c r="EQ526" s="144">
        <f t="shared" si="863"/>
        <v>5900</v>
      </c>
      <c r="ER526" s="144">
        <f t="shared" si="863"/>
        <v>5900</v>
      </c>
      <c r="ES526" s="144">
        <f t="shared" si="863"/>
        <v>5900</v>
      </c>
      <c r="ET526" s="144">
        <f t="shared" si="863"/>
        <v>5900</v>
      </c>
      <c r="EU526" s="144">
        <f t="shared" si="863"/>
        <v>5900</v>
      </c>
      <c r="EV526" s="144">
        <f t="shared" si="863"/>
        <v>5900</v>
      </c>
      <c r="EW526" s="144">
        <f t="shared" si="863"/>
        <v>5900</v>
      </c>
      <c r="EX526" s="147">
        <f>PV(0.05,'PV factor'!C296,,-BR526)</f>
        <v>0</v>
      </c>
      <c r="EY526" s="147">
        <f>PV(0.05,'PV factor'!D296,,-BS526)</f>
        <v>0</v>
      </c>
      <c r="EZ526" s="147">
        <f>PV(0.05,'PV factor'!E296,,-BT526)</f>
        <v>0</v>
      </c>
      <c r="FA526" s="147">
        <f>PV(0.05,'PV factor'!F296,,-BU526)</f>
        <v>0</v>
      </c>
      <c r="FB526" s="147">
        <f>PV(0.05,'PV factor'!G296,,-BV526)</f>
        <v>0</v>
      </c>
      <c r="FC526" s="147">
        <f>PV(0.05,'PV factor'!H296,,-BW526)</f>
        <v>0</v>
      </c>
      <c r="FD526" s="147">
        <f>PV(0.05,'PV factor'!I296,,-BX526)</f>
        <v>0</v>
      </c>
      <c r="FE526" s="147">
        <f>PV(0.05,'PV factor'!J296,,-BY526)</f>
        <v>0</v>
      </c>
      <c r="FF526" s="147">
        <f>PV(0.05,'PV factor'!K296,,-BZ526)</f>
        <v>0</v>
      </c>
      <c r="FG526" s="147">
        <f>PV(0.05,'PV factor'!L296,,-CA526)</f>
        <v>0</v>
      </c>
      <c r="FH526" s="147">
        <f>PV(0.05,'PV factor'!M296,,-CB526)</f>
        <v>0</v>
      </c>
      <c r="FI526" s="147">
        <f>PV(0.05,'PV factor'!N296,,-CC526)</f>
        <v>0</v>
      </c>
      <c r="FJ526" s="147">
        <f>PV(0.05,'PV factor'!O296,,-CD526)</f>
        <v>0</v>
      </c>
      <c r="FK526" s="147">
        <f>PV(0.05,'PV factor'!P296,,-CE526)</f>
        <v>0</v>
      </c>
      <c r="FL526" s="147">
        <f>PV(0.05,'PV factor'!Q296,,-CF526)</f>
        <v>0</v>
      </c>
      <c r="FM526" s="147">
        <f>PV(0.05,'PV factor'!R296,,-CG526)</f>
        <v>0</v>
      </c>
      <c r="FN526" s="147">
        <f>PV(0.05,'PV factor'!S296,,-CH526)</f>
        <v>0</v>
      </c>
      <c r="FO526" s="147">
        <f>PV(0.05,'PV factor'!T296,,-CI526)</f>
        <v>0</v>
      </c>
      <c r="FP526" s="147">
        <f>PV(0.05,'PV factor'!U296,,-CJ526)</f>
        <v>0</v>
      </c>
      <c r="FQ526" s="147">
        <f>PV(0.05,'PV factor'!V296,,-CK526)</f>
        <v>0</v>
      </c>
      <c r="FR526" s="147">
        <f>PV(0.05,'PV factor'!W296,,-CL526)</f>
        <v>0</v>
      </c>
      <c r="FS526" s="147">
        <f>PV(0.05,'PV factor'!X296,,-CM526)</f>
        <v>0</v>
      </c>
      <c r="FT526" s="147">
        <f>PV(0.05,'PV factor'!Y296,,-CN526)</f>
        <v>0</v>
      </c>
      <c r="FU526" s="147">
        <f>PV(0.05,'PV factor'!Z296,,-CO526)</f>
        <v>0</v>
      </c>
      <c r="FV526" s="147">
        <f>PV(0.05,'PV factor'!AA296,,-CP526)</f>
        <v>0</v>
      </c>
      <c r="FW526" s="147">
        <f>PV(0.05,'PV factor'!AB296,,-CQ526)</f>
        <v>0</v>
      </c>
      <c r="FX526" s="147">
        <f>PV(0.05,'PV factor'!AC296,,-CR526)</f>
        <v>0</v>
      </c>
      <c r="FY526" s="147">
        <f>PV(0.05,'PV factor'!AD296,,-CS526)</f>
        <v>0</v>
      </c>
      <c r="FZ526" s="147">
        <f>PV(0.05,'PV factor'!AE296,,-CT526)</f>
        <v>0</v>
      </c>
      <c r="GA526" s="147">
        <f>PV(0.05,'PV factor'!AF296,,-CU526)</f>
        <v>0</v>
      </c>
      <c r="GB526" s="147">
        <f>PV(0.05,'PV factor'!AG296,,-CV526)</f>
        <v>0</v>
      </c>
      <c r="GC526" s="147">
        <f>PV(0.05,'PV factor'!AH296,,-CW526)</f>
        <v>0</v>
      </c>
      <c r="GD526" s="147">
        <f>PV(0.05,'PV factor'!AI296,,-CX526)</f>
        <v>0</v>
      </c>
      <c r="GE526" s="147">
        <f>PV(0.05,'PV factor'!AJ296,,-CY526)</f>
        <v>0</v>
      </c>
      <c r="GF526" s="147">
        <f>PV(0.05,'PV factor'!AK296,,-CZ526)</f>
        <v>0</v>
      </c>
      <c r="GG526" s="147">
        <f>PV(0.05,'PV factor'!AL296,,-DA526)</f>
        <v>0</v>
      </c>
      <c r="GH526" s="147">
        <f>PV(0.05,'PV factor'!AM296,,-DB526)</f>
        <v>0</v>
      </c>
      <c r="GI526" s="147">
        <f>PV(0.05,'PV factor'!AN296,,-DC526)</f>
        <v>0</v>
      </c>
      <c r="GJ526" s="147">
        <f>PV(0.05,'PV factor'!AO296,,-DD526)</f>
        <v>0</v>
      </c>
      <c r="GK526" s="147">
        <f>PV(0.05,'PV factor'!AP296,,-DE526)</f>
        <v>0</v>
      </c>
      <c r="GL526" s="147">
        <f>PV(0.05,'PV factor'!C296,,-DI526)</f>
        <v>5351.4739229024945</v>
      </c>
      <c r="GM526" s="147">
        <f>PV(0.05,'PV factor'!D296,,-DJ526)</f>
        <v>5096.641831335708</v>
      </c>
      <c r="GN526" s="147">
        <f>PV(0.05,'PV factor'!E296,,-DK526)</f>
        <v>4853.9446012721037</v>
      </c>
      <c r="GO526" s="147">
        <f>PV(0.05,'PV factor'!F296,,-DL526)</f>
        <v>4622.8043821639076</v>
      </c>
      <c r="GP526" s="147">
        <f>PV(0.05,'PV factor'!G296,,-DM526)</f>
        <v>4402.6708401561036</v>
      </c>
      <c r="GQ526" s="147">
        <f>PV(0.05,'PV factor'!H296,,-DN526)</f>
        <v>4193.0198477677168</v>
      </c>
      <c r="GR526" s="147">
        <f>PV(0.05,'PV factor'!I296,,-DO526)</f>
        <v>3993.3522359692543</v>
      </c>
      <c r="GS526" s="147">
        <f>PV(0.05,'PV factor'!J296,,-DP526)</f>
        <v>3803.1926056850039</v>
      </c>
      <c r="GT526" s="147">
        <f>PV(0.05,'PV factor'!K296,,-DQ526)</f>
        <v>3622.0881958904802</v>
      </c>
      <c r="GU526" s="147">
        <f>PV(0.05,'PV factor'!L296,,-DR526)</f>
        <v>3449.6078056099805</v>
      </c>
      <c r="GV526" s="147">
        <f>PV(0.05,'PV factor'!M296,,-DS526)</f>
        <v>3285.340767247601</v>
      </c>
      <c r="GW526" s="147">
        <f>PV(0.05,'PV factor'!N296,,-DT526)</f>
        <v>3128.8959688072387</v>
      </c>
      <c r="GX526" s="147">
        <f>PV(0.05,'PV factor'!O296,,-DU526)</f>
        <v>2979.9009226735611</v>
      </c>
      <c r="GY526" s="147">
        <f>PV(0.05,'PV factor'!P296,,-DV526)</f>
        <v>2838.0008787367242</v>
      </c>
      <c r="GZ526" s="147">
        <f>PV(0.05,'PV factor'!Q296,,-DW526)</f>
        <v>2702.8579797492612</v>
      </c>
      <c r="HA526" s="147">
        <f>PV(0.05,'PV factor'!R296,,-DX526)</f>
        <v>2574.150456904058</v>
      </c>
      <c r="HB526" s="147">
        <f>PV(0.05,'PV factor'!S296,,-DY526)</f>
        <v>2451.5718637181508</v>
      </c>
      <c r="HC526" s="147">
        <f>PV(0.05,'PV factor'!T296,,-DZ526)</f>
        <v>2334.8303463982388</v>
      </c>
      <c r="HD526" s="147">
        <f>PV(0.05,'PV factor'!U296,,-EA526)</f>
        <v>2223.6479489507037</v>
      </c>
      <c r="HE526" s="147">
        <f>PV(0.05,'PV factor'!V296,,-EB526)</f>
        <v>2117.7599513816226</v>
      </c>
      <c r="HF526" s="147">
        <f>PV(0.05,'PV factor'!W296,,-EC526)</f>
        <v>2016.914239411069</v>
      </c>
      <c r="HG526" s="147">
        <f>PV(0.05,'PV factor'!X296,,-ED526)</f>
        <v>1920.8707042010178</v>
      </c>
      <c r="HH526" s="147">
        <f>PV(0.05,'PV factor'!Y296,,-EE526)</f>
        <v>1829.4006706676362</v>
      </c>
      <c r="HI526" s="147">
        <f>PV(0.05,'PV factor'!Z296,,-EF526)</f>
        <v>1742.2863530167963</v>
      </c>
      <c r="HJ526" s="147">
        <f>PV(0.05,'PV factor'!AA296,,-EG526)</f>
        <v>1659.3203362064728</v>
      </c>
      <c r="HK526" s="147">
        <f>PV(0.05,'PV factor'!AB296,,-EH526)</f>
        <v>1580.3050821014024</v>
      </c>
      <c r="HL526" s="147">
        <f>PV(0.05,'PV factor'!AC296,,-EI526)</f>
        <v>1505.0524591441931</v>
      </c>
      <c r="HM526" s="147">
        <f>PV(0.05,'PV factor'!AD296,,-EJ526)</f>
        <v>1433.3832944230408</v>
      </c>
      <c r="HN526" s="147">
        <f>PV(0.05,'PV factor'!AE296,,-EK526)</f>
        <v>1365.1269470695631</v>
      </c>
      <c r="HO526" s="147">
        <f>PV(0.05,'PV factor'!AF296,,-EL526)</f>
        <v>1300.120901971012</v>
      </c>
      <c r="HP526" s="147">
        <f>PV(0.05,'PV factor'!AG296,,-EM526)</f>
        <v>1238.2103828295353</v>
      </c>
      <c r="HQ526" s="147">
        <f>PV(0.05,'PV factor'!AH296,,-EN526)</f>
        <v>1179.2479836471764</v>
      </c>
      <c r="HR526" s="147">
        <f>PV(0.05,'PV factor'!AI296,,-EO526)</f>
        <v>1123.0933177592156</v>
      </c>
      <c r="HS526" s="147">
        <f>PV(0.05,'PV factor'!AJ296,,-EP526)</f>
        <v>1069.6126835802052</v>
      </c>
      <c r="HT526" s="147">
        <f>PV(0.05,'PV factor'!AK296,,-EQ526)</f>
        <v>1018.6787462668623</v>
      </c>
      <c r="HU526" s="147">
        <f>PV(0.05,'PV factor'!AL296,,-ER526)</f>
        <v>970.17023453986872</v>
      </c>
      <c r="HV526" s="147">
        <f>PV(0.05,'PV factor'!AM296,,-ES526)</f>
        <v>923.97165194273225</v>
      </c>
      <c r="HW526" s="147">
        <f>PV(0.05,'PV factor'!AN296,,-ET526)</f>
        <v>879.97300185022107</v>
      </c>
      <c r="HX526" s="147">
        <f>PV(0.05,'PV factor'!AO296,,-EU526)</f>
        <v>838.06952557163925</v>
      </c>
      <c r="HY526" s="147">
        <f>PV(0.05,'PV factor'!AP296,,-EV526)</f>
        <v>798.16145292537055</v>
      </c>
      <c r="HZ526" s="147">
        <f t="shared" si="851"/>
        <v>0</v>
      </c>
      <c r="IA526" s="147">
        <f t="shared" si="852"/>
        <v>96417.723322444916</v>
      </c>
      <c r="IB526" s="401">
        <f t="shared" si="853"/>
        <v>0</v>
      </c>
    </row>
    <row r="527" spans="1:236" s="180" customFormat="1" ht="90" customHeight="1" x14ac:dyDescent="0.25">
      <c r="A527" s="242" t="s">
        <v>70</v>
      </c>
      <c r="B527" s="310" t="s">
        <v>71</v>
      </c>
      <c r="C527" s="310" t="s">
        <v>186</v>
      </c>
      <c r="D527" s="288">
        <v>11</v>
      </c>
      <c r="E527" s="310" t="s">
        <v>187</v>
      </c>
      <c r="F527" s="113" t="s">
        <v>188</v>
      </c>
      <c r="G527" s="213" t="s">
        <v>189</v>
      </c>
      <c r="H527" s="288" t="s">
        <v>77</v>
      </c>
      <c r="I527" s="113" t="s">
        <v>93</v>
      </c>
      <c r="J527" s="113">
        <v>40</v>
      </c>
      <c r="K527" s="227" t="s">
        <v>94</v>
      </c>
      <c r="L527" s="111">
        <v>15000</v>
      </c>
      <c r="M527" s="214" t="s">
        <v>190</v>
      </c>
      <c r="N527" s="112" t="s">
        <v>81</v>
      </c>
      <c r="O527" s="112" t="s">
        <v>217</v>
      </c>
      <c r="P527" s="112" t="s">
        <v>225</v>
      </c>
      <c r="Q527" s="112" t="s">
        <v>100</v>
      </c>
      <c r="R527" s="112" t="s">
        <v>108</v>
      </c>
      <c r="S527" s="112" t="s">
        <v>191</v>
      </c>
      <c r="T527" s="288" t="s">
        <v>86</v>
      </c>
      <c r="U527" s="112" t="s">
        <v>87</v>
      </c>
      <c r="V527" s="201">
        <v>1</v>
      </c>
      <c r="W527" s="250">
        <v>530000</v>
      </c>
      <c r="X527" s="286">
        <v>30000</v>
      </c>
      <c r="Y527" s="250">
        <v>0</v>
      </c>
      <c r="Z527" s="250">
        <v>0</v>
      </c>
      <c r="AA527" s="250">
        <v>0</v>
      </c>
      <c r="AB527" s="250">
        <v>0</v>
      </c>
      <c r="AC527" s="286">
        <v>30000</v>
      </c>
      <c r="AD527" s="286">
        <v>100000</v>
      </c>
      <c r="AE527" s="250">
        <v>400000</v>
      </c>
      <c r="AF527" s="250">
        <v>0</v>
      </c>
      <c r="AG527" s="250">
        <v>0</v>
      </c>
      <c r="AH527" s="250">
        <v>0</v>
      </c>
      <c r="AI527" s="250"/>
      <c r="AJ527" s="250">
        <v>0</v>
      </c>
      <c r="AK527" s="250">
        <v>0</v>
      </c>
      <c r="AL527" s="250">
        <v>0</v>
      </c>
      <c r="AM527" s="250">
        <v>0</v>
      </c>
      <c r="AN527" s="250">
        <v>0</v>
      </c>
      <c r="AO527" s="250">
        <v>0</v>
      </c>
      <c r="AP527" s="250">
        <v>0</v>
      </c>
      <c r="AQ527" s="250">
        <v>0</v>
      </c>
      <c r="AR527" s="250">
        <v>0</v>
      </c>
      <c r="AS527" s="250">
        <v>0</v>
      </c>
      <c r="AT527" s="250">
        <v>0</v>
      </c>
      <c r="AU527" s="250"/>
      <c r="AV527" s="230">
        <f t="shared" si="819"/>
        <v>0</v>
      </c>
      <c r="AW527" s="230">
        <f t="shared" si="820"/>
        <v>0</v>
      </c>
      <c r="AX527" s="230" t="str">
        <f t="shared" si="821"/>
        <v>B1</v>
      </c>
      <c r="AY527" s="141">
        <f t="shared" si="822"/>
        <v>7</v>
      </c>
      <c r="AZ527" s="70">
        <f t="shared" si="823"/>
        <v>1</v>
      </c>
      <c r="BA527" s="70">
        <f t="shared" si="824"/>
        <v>1</v>
      </c>
      <c r="BB527" s="70">
        <f t="shared" si="825"/>
        <v>0</v>
      </c>
      <c r="BC527" s="70">
        <f t="shared" si="826"/>
        <v>1</v>
      </c>
      <c r="BD527" s="70">
        <f t="shared" si="827"/>
        <v>1</v>
      </c>
      <c r="BE527" s="70">
        <f t="shared" si="828"/>
        <v>1</v>
      </c>
      <c r="BF527" s="70">
        <f t="shared" si="829"/>
        <v>1</v>
      </c>
      <c r="BG527" s="71">
        <f t="shared" si="830"/>
        <v>0</v>
      </c>
      <c r="BH527" s="71">
        <f t="shared" si="831"/>
        <v>1</v>
      </c>
      <c r="BI527" s="71">
        <f t="shared" si="832"/>
        <v>0</v>
      </c>
      <c r="BJ527" s="71">
        <f t="shared" si="833"/>
        <v>0</v>
      </c>
      <c r="BK527" s="71">
        <f t="shared" si="834"/>
        <v>1</v>
      </c>
      <c r="BL527" s="70">
        <f t="shared" si="835"/>
        <v>1</v>
      </c>
      <c r="BM527" s="70">
        <f t="shared" si="836"/>
        <v>0</v>
      </c>
      <c r="BN527" s="70">
        <f t="shared" si="837"/>
        <v>0</v>
      </c>
      <c r="BO527" s="70">
        <f t="shared" si="838"/>
        <v>0</v>
      </c>
      <c r="BP527" s="144">
        <f t="shared" si="839"/>
        <v>0</v>
      </c>
      <c r="BQ527" s="144">
        <f t="shared" si="840"/>
        <v>0</v>
      </c>
      <c r="BR527" s="144">
        <f t="shared" si="841"/>
        <v>0</v>
      </c>
      <c r="BS527" s="144">
        <f t="shared" si="842"/>
        <v>0</v>
      </c>
      <c r="BT527" s="144">
        <f t="shared" si="843"/>
        <v>30000</v>
      </c>
      <c r="BU527" s="144">
        <f t="shared" si="844"/>
        <v>100000</v>
      </c>
      <c r="BV527" s="144">
        <f t="shared" si="845"/>
        <v>400000</v>
      </c>
      <c r="BW527" s="144">
        <f t="shared" si="846"/>
        <v>0</v>
      </c>
      <c r="BX527" s="144">
        <f t="shared" si="847"/>
        <v>0</v>
      </c>
      <c r="BY527" s="144">
        <f t="shared" si="848"/>
        <v>0</v>
      </c>
      <c r="BZ527" s="9">
        <v>0</v>
      </c>
      <c r="CA527" s="9">
        <v>0</v>
      </c>
      <c r="CB527" s="9">
        <v>0</v>
      </c>
      <c r="CC527" s="9">
        <v>0</v>
      </c>
      <c r="CD527" s="9">
        <v>0</v>
      </c>
      <c r="CE527" s="9">
        <v>0</v>
      </c>
      <c r="CF527" s="9">
        <v>0</v>
      </c>
      <c r="CG527" s="9">
        <v>0</v>
      </c>
      <c r="CH527" s="9">
        <v>0</v>
      </c>
      <c r="CI527" s="9">
        <v>0</v>
      </c>
      <c r="CJ527" s="9">
        <v>0</v>
      </c>
      <c r="CK527" s="9">
        <v>0</v>
      </c>
      <c r="CL527" s="9">
        <v>0</v>
      </c>
      <c r="CM527" s="9">
        <v>0</v>
      </c>
      <c r="CN527" s="9">
        <v>0</v>
      </c>
      <c r="CO527" s="9">
        <v>0</v>
      </c>
      <c r="CP527" s="9">
        <v>0</v>
      </c>
      <c r="CQ527" s="9">
        <v>0</v>
      </c>
      <c r="CR527" s="9">
        <v>0</v>
      </c>
      <c r="CS527" s="9">
        <v>0</v>
      </c>
      <c r="CT527" s="9">
        <v>0</v>
      </c>
      <c r="CU527" s="9">
        <v>0</v>
      </c>
      <c r="CV527" s="9">
        <v>0</v>
      </c>
      <c r="CW527" s="9">
        <v>0</v>
      </c>
      <c r="CX527" s="9">
        <v>0</v>
      </c>
      <c r="CY527" s="9">
        <v>0</v>
      </c>
      <c r="CZ527" s="9">
        <v>0</v>
      </c>
      <c r="DA527" s="9">
        <v>0</v>
      </c>
      <c r="DB527" s="9">
        <v>0</v>
      </c>
      <c r="DC527" s="9">
        <v>0</v>
      </c>
      <c r="DD527" s="9">
        <v>0</v>
      </c>
      <c r="DE527" s="9">
        <v>0</v>
      </c>
      <c r="DF527" s="9">
        <v>0</v>
      </c>
      <c r="DG527" s="144">
        <f t="shared" si="849"/>
        <v>15000</v>
      </c>
      <c r="DH527" s="144">
        <f t="shared" ref="DH527:EW527" si="864">DG527</f>
        <v>15000</v>
      </c>
      <c r="DI527" s="144">
        <f t="shared" si="864"/>
        <v>15000</v>
      </c>
      <c r="DJ527" s="144">
        <f t="shared" si="864"/>
        <v>15000</v>
      </c>
      <c r="DK527" s="144">
        <f t="shared" si="864"/>
        <v>15000</v>
      </c>
      <c r="DL527" s="144">
        <f t="shared" si="864"/>
        <v>15000</v>
      </c>
      <c r="DM527" s="144">
        <f t="shared" si="864"/>
        <v>15000</v>
      </c>
      <c r="DN527" s="144">
        <f t="shared" si="864"/>
        <v>15000</v>
      </c>
      <c r="DO527" s="144">
        <f t="shared" si="864"/>
        <v>15000</v>
      </c>
      <c r="DP527" s="144">
        <f t="shared" si="864"/>
        <v>15000</v>
      </c>
      <c r="DQ527" s="144">
        <f t="shared" si="864"/>
        <v>15000</v>
      </c>
      <c r="DR527" s="144">
        <f t="shared" si="864"/>
        <v>15000</v>
      </c>
      <c r="DS527" s="144">
        <f t="shared" si="864"/>
        <v>15000</v>
      </c>
      <c r="DT527" s="144">
        <f t="shared" si="864"/>
        <v>15000</v>
      </c>
      <c r="DU527" s="144">
        <f t="shared" si="864"/>
        <v>15000</v>
      </c>
      <c r="DV527" s="144">
        <f t="shared" si="864"/>
        <v>15000</v>
      </c>
      <c r="DW527" s="144">
        <f t="shared" si="864"/>
        <v>15000</v>
      </c>
      <c r="DX527" s="144">
        <f t="shared" si="864"/>
        <v>15000</v>
      </c>
      <c r="DY527" s="144">
        <f t="shared" si="864"/>
        <v>15000</v>
      </c>
      <c r="DZ527" s="144">
        <f t="shared" si="864"/>
        <v>15000</v>
      </c>
      <c r="EA527" s="144">
        <f t="shared" si="864"/>
        <v>15000</v>
      </c>
      <c r="EB527" s="144">
        <f t="shared" si="864"/>
        <v>15000</v>
      </c>
      <c r="EC527" s="144">
        <f t="shared" si="864"/>
        <v>15000</v>
      </c>
      <c r="ED527" s="144">
        <f t="shared" si="864"/>
        <v>15000</v>
      </c>
      <c r="EE527" s="144">
        <f t="shared" si="864"/>
        <v>15000</v>
      </c>
      <c r="EF527" s="144">
        <f t="shared" si="864"/>
        <v>15000</v>
      </c>
      <c r="EG527" s="144">
        <f t="shared" si="864"/>
        <v>15000</v>
      </c>
      <c r="EH527" s="144">
        <f t="shared" si="864"/>
        <v>15000</v>
      </c>
      <c r="EI527" s="144">
        <f t="shared" si="864"/>
        <v>15000</v>
      </c>
      <c r="EJ527" s="144">
        <f t="shared" si="864"/>
        <v>15000</v>
      </c>
      <c r="EK527" s="144">
        <f t="shared" si="864"/>
        <v>15000</v>
      </c>
      <c r="EL527" s="144">
        <f t="shared" si="864"/>
        <v>15000</v>
      </c>
      <c r="EM527" s="144">
        <f t="shared" si="864"/>
        <v>15000</v>
      </c>
      <c r="EN527" s="144">
        <f t="shared" si="864"/>
        <v>15000</v>
      </c>
      <c r="EO527" s="144">
        <f t="shared" si="864"/>
        <v>15000</v>
      </c>
      <c r="EP527" s="144">
        <f t="shared" si="864"/>
        <v>15000</v>
      </c>
      <c r="EQ527" s="144">
        <f t="shared" si="864"/>
        <v>15000</v>
      </c>
      <c r="ER527" s="144">
        <f t="shared" si="864"/>
        <v>15000</v>
      </c>
      <c r="ES527" s="144">
        <f t="shared" si="864"/>
        <v>15000</v>
      </c>
      <c r="ET527" s="144">
        <f t="shared" si="864"/>
        <v>15000</v>
      </c>
      <c r="EU527" s="144">
        <f t="shared" si="864"/>
        <v>15000</v>
      </c>
      <c r="EV527" s="144">
        <f t="shared" si="864"/>
        <v>15000</v>
      </c>
      <c r="EW527" s="144">
        <f t="shared" si="864"/>
        <v>15000</v>
      </c>
      <c r="EX527" s="147">
        <f>PV(0.05,'PV factor'!C329,,-BR527)</f>
        <v>0</v>
      </c>
      <c r="EY527" s="147">
        <f>PV(0.05,'PV factor'!D329,,-BS527)</f>
        <v>0</v>
      </c>
      <c r="EZ527" s="147">
        <f>PV(0.05,'PV factor'!E329,,-BT527)</f>
        <v>24681.074243756459</v>
      </c>
      <c r="FA527" s="147">
        <f>PV(0.05,'PV factor'!F329,,-BU527)</f>
        <v>78352.616646845898</v>
      </c>
      <c r="FB527" s="147">
        <f>PV(0.05,'PV factor'!G329,,-BV527)</f>
        <v>298486.15865465108</v>
      </c>
      <c r="FC527" s="147">
        <f>PV(0.05,'PV factor'!H329,,-BW527)</f>
        <v>0</v>
      </c>
      <c r="FD527" s="147">
        <f>PV(0.05,'PV factor'!I329,,-BX527)</f>
        <v>0</v>
      </c>
      <c r="FE527" s="147">
        <f>PV(0.05,'PV factor'!J329,,-BY527)</f>
        <v>0</v>
      </c>
      <c r="FF527" s="147">
        <f>PV(0.05,'PV factor'!K329,,-BZ527)</f>
        <v>0</v>
      </c>
      <c r="FG527" s="147">
        <f>PV(0.05,'PV factor'!L329,,-CA527)</f>
        <v>0</v>
      </c>
      <c r="FH527" s="147">
        <f>PV(0.05,'PV factor'!M329,,-CB527)</f>
        <v>0</v>
      </c>
      <c r="FI527" s="147">
        <f>PV(0.05,'PV factor'!N329,,-CC527)</f>
        <v>0</v>
      </c>
      <c r="FJ527" s="147">
        <f>PV(0.05,'PV factor'!O329,,-CD527)</f>
        <v>0</v>
      </c>
      <c r="FK527" s="147">
        <f>PV(0.05,'PV factor'!P329,,-CE527)</f>
        <v>0</v>
      </c>
      <c r="FL527" s="147">
        <f>PV(0.05,'PV factor'!Q329,,-CF527)</f>
        <v>0</v>
      </c>
      <c r="FM527" s="147">
        <f>PV(0.05,'PV factor'!R329,,-CG527)</f>
        <v>0</v>
      </c>
      <c r="FN527" s="147">
        <f>PV(0.05,'PV factor'!S329,,-CH527)</f>
        <v>0</v>
      </c>
      <c r="FO527" s="147">
        <f>PV(0.05,'PV factor'!T329,,-CI527)</f>
        <v>0</v>
      </c>
      <c r="FP527" s="147">
        <f>PV(0.05,'PV factor'!U329,,-CJ527)</f>
        <v>0</v>
      </c>
      <c r="FQ527" s="147">
        <f>PV(0.05,'PV factor'!V329,,-CK527)</f>
        <v>0</v>
      </c>
      <c r="FR527" s="147">
        <f>PV(0.05,'PV factor'!W329,,-CL527)</f>
        <v>0</v>
      </c>
      <c r="FS527" s="147">
        <f>PV(0.05,'PV factor'!X329,,-CM527)</f>
        <v>0</v>
      </c>
      <c r="FT527" s="147">
        <f>PV(0.05,'PV factor'!Y329,,-CN527)</f>
        <v>0</v>
      </c>
      <c r="FU527" s="147">
        <f>PV(0.05,'PV factor'!Z329,,-CO527)</f>
        <v>0</v>
      </c>
      <c r="FV527" s="147">
        <f>PV(0.05,'PV factor'!AA329,,-CP527)</f>
        <v>0</v>
      </c>
      <c r="FW527" s="147">
        <f>PV(0.05,'PV factor'!AB329,,-CQ527)</f>
        <v>0</v>
      </c>
      <c r="FX527" s="147">
        <f>PV(0.05,'PV factor'!AC329,,-CR527)</f>
        <v>0</v>
      </c>
      <c r="FY527" s="147">
        <f>PV(0.05,'PV factor'!AD329,,-CS527)</f>
        <v>0</v>
      </c>
      <c r="FZ527" s="147">
        <f>PV(0.05,'PV factor'!AE329,,-CT527)</f>
        <v>0</v>
      </c>
      <c r="GA527" s="147">
        <f>PV(0.05,'PV factor'!AF329,,-CU527)</f>
        <v>0</v>
      </c>
      <c r="GB527" s="147">
        <f>PV(0.05,'PV factor'!AG329,,-CV527)</f>
        <v>0</v>
      </c>
      <c r="GC527" s="147">
        <f>PV(0.05,'PV factor'!AH329,,-CW527)</f>
        <v>0</v>
      </c>
      <c r="GD527" s="147">
        <f>PV(0.05,'PV factor'!AI329,,-CX527)</f>
        <v>0</v>
      </c>
      <c r="GE527" s="147">
        <f>PV(0.05,'PV factor'!AJ329,,-CY527)</f>
        <v>0</v>
      </c>
      <c r="GF527" s="147">
        <f>PV(0.05,'PV factor'!AK329,,-CZ527)</f>
        <v>0</v>
      </c>
      <c r="GG527" s="147">
        <f>PV(0.05,'PV factor'!AL329,,-DA527)</f>
        <v>0</v>
      </c>
      <c r="GH527" s="147">
        <f>PV(0.05,'PV factor'!AM329,,-DB527)</f>
        <v>0</v>
      </c>
      <c r="GI527" s="147">
        <f>PV(0.05,'PV factor'!AN329,,-DC527)</f>
        <v>0</v>
      </c>
      <c r="GJ527" s="147">
        <f>PV(0.05,'PV factor'!AO329,,-DD527)</f>
        <v>0</v>
      </c>
      <c r="GK527" s="147">
        <f>PV(0.05,'PV factor'!AP329,,-DE527)</f>
        <v>0</v>
      </c>
      <c r="GL527" s="147">
        <f>PV(0.05,'PV factor'!C329,,-DI527)</f>
        <v>13605.442176870747</v>
      </c>
      <c r="GM527" s="147">
        <f>PV(0.05,'PV factor'!D329,,-DJ527)</f>
        <v>12957.56397797214</v>
      </c>
      <c r="GN527" s="147">
        <f>PV(0.05,'PV factor'!E329,,-DK527)</f>
        <v>12340.537121878229</v>
      </c>
      <c r="GO527" s="147">
        <f>PV(0.05,'PV factor'!F329,,-DL527)</f>
        <v>11752.892497026884</v>
      </c>
      <c r="GP527" s="147">
        <f>PV(0.05,'PV factor'!G329,,-DM527)</f>
        <v>11193.230949549416</v>
      </c>
      <c r="GQ527" s="147">
        <f>PV(0.05,'PV factor'!H329,,-DN527)</f>
        <v>10660.219951951822</v>
      </c>
      <c r="GR527" s="147">
        <f>PV(0.05,'PV factor'!I329,,-DO527)</f>
        <v>10152.590430430308</v>
      </c>
      <c r="GS527" s="147">
        <f>PV(0.05,'PV factor'!J329,,-DP527)</f>
        <v>9669.1337432669588</v>
      </c>
      <c r="GT527" s="147">
        <f>PV(0.05,'PV factor'!K329,,-DQ527)</f>
        <v>9208.6988031113906</v>
      </c>
      <c r="GU527" s="147">
        <f>PV(0.05,'PV factor'!L329,,-DR527)</f>
        <v>8770.1893362965602</v>
      </c>
      <c r="GV527" s="147">
        <f>PV(0.05,'PV factor'!M329,,-DS527)</f>
        <v>8352.5612726633935</v>
      </c>
      <c r="GW527" s="147">
        <f>PV(0.05,'PV factor'!N329,,-DT527)</f>
        <v>7954.8202596794199</v>
      </c>
      <c r="GX527" s="147">
        <f>PV(0.05,'PV factor'!O329,,-DU527)</f>
        <v>7576.0192949327829</v>
      </c>
      <c r="GY527" s="147">
        <f>PV(0.05,'PV factor'!P329,,-DV527)</f>
        <v>7215.2564713645525</v>
      </c>
      <c r="GZ527" s="147">
        <f>PV(0.05,'PV factor'!Q329,,-DW527)</f>
        <v>6871.6728298710032</v>
      </c>
      <c r="HA527" s="147">
        <f>PV(0.05,'PV factor'!R329,,-DX527)</f>
        <v>6544.4503141628593</v>
      </c>
      <c r="HB527" s="147">
        <f>PV(0.05,'PV factor'!S329,,-DY527)</f>
        <v>6232.8098230122469</v>
      </c>
      <c r="HC527" s="147">
        <f>PV(0.05,'PV factor'!T329,,-DZ527)</f>
        <v>5936.0093552497592</v>
      </c>
      <c r="HD527" s="147">
        <f>PV(0.05,'PV factor'!U329,,-EA527)</f>
        <v>5653.3422430950086</v>
      </c>
      <c r="HE527" s="147">
        <f>PV(0.05,'PV factor'!V329,,-EB527)</f>
        <v>5384.1354696142944</v>
      </c>
      <c r="HF527" s="147">
        <f>PV(0.05,'PV factor'!W329,,-EC527)</f>
        <v>5127.7480662993285</v>
      </c>
      <c r="HG527" s="147">
        <f>PV(0.05,'PV factor'!X329,,-ED527)</f>
        <v>4883.5695869517403</v>
      </c>
      <c r="HH527" s="147">
        <f>PV(0.05,'PV factor'!Y329,,-EE527)</f>
        <v>4651.0186542397532</v>
      </c>
      <c r="HI527" s="147">
        <f>PV(0.05,'PV factor'!Z329,,-EF527)</f>
        <v>4429.5415754664318</v>
      </c>
      <c r="HJ527" s="147">
        <f>PV(0.05,'PV factor'!AA329,,-EG527)</f>
        <v>4218.6110242537443</v>
      </c>
      <c r="HK527" s="147">
        <f>PV(0.05,'PV factor'!AB329,,-EH527)</f>
        <v>4017.7247850035656</v>
      </c>
      <c r="HL527" s="147">
        <f>PV(0.05,'PV factor'!AC329,,-EI527)</f>
        <v>3826.4045571462534</v>
      </c>
      <c r="HM527" s="147">
        <f>PV(0.05,'PV factor'!AD329,,-EJ527)</f>
        <v>3644.1948163297643</v>
      </c>
      <c r="HN527" s="147">
        <f>PV(0.05,'PV factor'!AE329,,-EK527)</f>
        <v>3470.6617298378719</v>
      </c>
      <c r="HO527" s="147">
        <f>PV(0.05,'PV factor'!AF329,,-EL527)</f>
        <v>3305.392123655115</v>
      </c>
      <c r="HP527" s="147">
        <f>PV(0.05,'PV factor'!AG329,,-EM527)</f>
        <v>3147.9924987191575</v>
      </c>
      <c r="HQ527" s="147">
        <f>PV(0.05,'PV factor'!AH329,,-EN527)</f>
        <v>2998.0880940182451</v>
      </c>
      <c r="HR527" s="147">
        <f>PV(0.05,'PV factor'!AI329,,-EO527)</f>
        <v>2855.3219943030908</v>
      </c>
      <c r="HS527" s="147">
        <f>PV(0.05,'PV factor'!AJ329,,-EP527)</f>
        <v>2719.3542802886573</v>
      </c>
      <c r="HT527" s="147">
        <f>PV(0.05,'PV factor'!AK329,,-EQ527)</f>
        <v>2589.8612193225313</v>
      </c>
      <c r="HU527" s="147">
        <f>PV(0.05,'PV factor'!AL329,,-ER527)</f>
        <v>2466.5344945928864</v>
      </c>
      <c r="HV527" s="147">
        <f>PV(0.05,'PV factor'!AM329,,-ES527)</f>
        <v>2349.0804710408447</v>
      </c>
      <c r="HW527" s="147">
        <f>PV(0.05,'PV factor'!AN329,,-ET527)</f>
        <v>2237.2194962293756</v>
      </c>
      <c r="HX527" s="147">
        <f>PV(0.05,'PV factor'!AO329,,-EU527)</f>
        <v>2130.6852345041675</v>
      </c>
      <c r="HY527" s="147">
        <f>PV(0.05,'PV factor'!AP329,,-EV527)</f>
        <v>2029.2240328611117</v>
      </c>
      <c r="HZ527" s="147">
        <f t="shared" si="851"/>
        <v>401519.84954525344</v>
      </c>
      <c r="IA527" s="147">
        <f t="shared" si="852"/>
        <v>245129.8050570635</v>
      </c>
      <c r="IB527" s="401">
        <f t="shared" si="853"/>
        <v>0.61050482394503902</v>
      </c>
    </row>
    <row r="528" spans="1:236" s="180" customFormat="1" ht="90" customHeight="1" x14ac:dyDescent="0.25">
      <c r="A528" s="242" t="s">
        <v>70</v>
      </c>
      <c r="B528" s="195" t="s">
        <v>71</v>
      </c>
      <c r="C528" s="195" t="s">
        <v>170</v>
      </c>
      <c r="D528" s="112" t="s">
        <v>73</v>
      </c>
      <c r="E528" s="195" t="s">
        <v>171</v>
      </c>
      <c r="F528" s="113" t="s">
        <v>172</v>
      </c>
      <c r="G528" s="113" t="s">
        <v>173</v>
      </c>
      <c r="H528" s="112" t="s">
        <v>77</v>
      </c>
      <c r="I528" s="113" t="s">
        <v>174</v>
      </c>
      <c r="J528" s="113">
        <v>40</v>
      </c>
      <c r="K528" s="227" t="s">
        <v>79</v>
      </c>
      <c r="L528" s="111">
        <v>100000</v>
      </c>
      <c r="M528" s="214" t="s">
        <v>175</v>
      </c>
      <c r="N528" s="112" t="s">
        <v>81</v>
      </c>
      <c r="O528" s="73" t="s">
        <v>106</v>
      </c>
      <c r="P528" s="112" t="s">
        <v>176</v>
      </c>
      <c r="Q528" s="112" t="s">
        <v>100</v>
      </c>
      <c r="R528" s="73" t="s">
        <v>162</v>
      </c>
      <c r="S528" s="112" t="s">
        <v>85</v>
      </c>
      <c r="T528" s="288" t="s">
        <v>86</v>
      </c>
      <c r="U528" s="112" t="s">
        <v>87</v>
      </c>
      <c r="V528" s="201">
        <v>1</v>
      </c>
      <c r="W528" s="217">
        <v>19872</v>
      </c>
      <c r="X528" s="217">
        <v>0</v>
      </c>
      <c r="Y528" s="217">
        <v>19872</v>
      </c>
      <c r="Z528" s="217">
        <v>0</v>
      </c>
      <c r="AA528" s="217">
        <v>0</v>
      </c>
      <c r="AB528" s="217">
        <v>0</v>
      </c>
      <c r="AC528" s="217">
        <v>0</v>
      </c>
      <c r="AD528" s="217">
        <v>0</v>
      </c>
      <c r="AE528" s="286">
        <v>0</v>
      </c>
      <c r="AF528" s="286">
        <v>0</v>
      </c>
      <c r="AG528" s="286">
        <v>0</v>
      </c>
      <c r="AH528" s="286">
        <v>0</v>
      </c>
      <c r="AI528" s="112" t="s">
        <v>88</v>
      </c>
      <c r="AJ528" s="217">
        <v>0</v>
      </c>
      <c r="AK528" s="217">
        <v>0</v>
      </c>
      <c r="AL528" s="217">
        <v>0</v>
      </c>
      <c r="AM528" s="217">
        <v>0</v>
      </c>
      <c r="AN528" s="217">
        <v>0</v>
      </c>
      <c r="AO528" s="217">
        <v>0</v>
      </c>
      <c r="AP528" s="217">
        <v>0</v>
      </c>
      <c r="AQ528" s="286">
        <v>0</v>
      </c>
      <c r="AR528" s="286">
        <v>0</v>
      </c>
      <c r="AS528" s="286">
        <v>0</v>
      </c>
      <c r="AT528" s="286">
        <v>0</v>
      </c>
      <c r="AU528" s="113"/>
      <c r="AV528" s="230">
        <f t="shared" ref="AV528:AV529" si="865">IF(W528&lt;300000,1,0)</f>
        <v>1</v>
      </c>
      <c r="AW528" s="230">
        <f t="shared" ref="AW528:AW529" si="866">IF(W528&gt;=3000000,1,0)</f>
        <v>0</v>
      </c>
      <c r="AX528" s="230" t="str">
        <f t="shared" ref="AX528:AX529" si="867">LEFT(P528,(FIND(" ",P528,1)-1))</f>
        <v>C6</v>
      </c>
      <c r="AY528" s="141">
        <f t="shared" ref="AY528:AY529" si="868">AZ528+BA528+BB528+BC528+BD528+BE528+BH528+BL528+BM528</f>
        <v>9</v>
      </c>
      <c r="AZ528" s="70">
        <f t="shared" ref="AZ528:AZ529" si="869">IF(W528=SUM(Y528:AH528),1,0)</f>
        <v>1</v>
      </c>
      <c r="BA528" s="70">
        <f t="shared" ref="BA528:BA529" si="870">IF(AJ528=SUM(AK528:AT528),1,0)</f>
        <v>1</v>
      </c>
      <c r="BB528" s="70">
        <f t="shared" ref="BB528:BB529" si="871">IF(X528&lt;0.05*W528,1,0)</f>
        <v>1</v>
      </c>
      <c r="BC528" s="70">
        <f t="shared" ref="BC528:BC529" si="872">IF(IF(ISBLANK(A528),0,IF(ISBLANK(B528),0,IF(ISBLANK(C528),0,IF(ISBLANK(D528),0))))=FALSE,1,0)</f>
        <v>1</v>
      </c>
      <c r="BD528" s="70">
        <f t="shared" ref="BD528:BD529" si="873">IF(IF(ISBLANK(E528),0,IF(ISBLANK(F528),0,IF(ISBLANK(G528),0,IF(ISBLANK(N528),0,IF(ISBLANK(O528),0,IF(ISBLANK(P528),0,IF(ISBLANK(R528),0,IF(ISBLANK(S528),0,IF(ISBLANK(U528),0,IF(ISBLANK(V528),0))))))))))=FALSE,1,0)</f>
        <v>1</v>
      </c>
      <c r="BE528" s="70">
        <f t="shared" ref="BE528:BE529" si="874">IF(OR(BF528=1,BG528=1),1,0)</f>
        <v>1</v>
      </c>
      <c r="BF528" s="70">
        <f t="shared" ref="BF528:BF529" si="875">IF(AND(AW528=0,H528="n/a"),1,0)</f>
        <v>1</v>
      </c>
      <c r="BG528" s="71">
        <f t="shared" ref="BG528:BG529" si="876">IF(AND(AW528=1,ISBLANK(H528)=FALSE),1,0)</f>
        <v>0</v>
      </c>
      <c r="BH528" s="71">
        <f t="shared" ref="BH528:BH529" si="877">IF(OR(BI528=1,BJ528=1,BK528=1),1,0)</f>
        <v>1</v>
      </c>
      <c r="BI528" s="71">
        <f t="shared" ref="BI528:BI529" si="878">IF(AND(N528="01 Záchrana",O528="0 Odstránenie havarijného stavu",P528="0 Odstránenie havarijného stavu"),1,0)</f>
        <v>0</v>
      </c>
      <c r="BJ528" s="71">
        <f t="shared" ref="BJ528:BJ529" si="879">IF(AND(N528="02 Hlavná činnosť",OR(P528="C1 Javisková technika",P528="C2 Osvetľovacia technika",P528="C3 Zvuková technika",P528="C4 Nahrávacia a vysielacia technika",P528="C5 Mikroporty",P528="D1 Nákup štandardnej IT techniky",P528="E1 Nákup hudobných nástrojov",P528="E2 Tvorba inscenácií, nákup umeleckých licencií",P528="E3 Akvizícia zbierkových predmetov")),1,0)</f>
        <v>0</v>
      </c>
      <c r="BK528" s="71">
        <f t="shared" ref="BK528:BK529" si="880">IF(AND(N528="03 Rozvoj",OR(P528="A1 Nákup budovy",P528="A2 Výstavba budovy",P528="A3 Dostavba budovy",P528="A4 Stavebný dozor",P528="B1 Komplexná rekonštrukcia",P528="B2 Stavebná reprofilizácia priestorov",P528="B3 Stavebná rekonštrukcia priestorov",P528="B4 Vykurovanie nehnuteľnosti",P528="B5 Rekonštrukcia extravilánu",P528="C6 Vzduchotechnika",P528="C90 Dopravné prostriedky",P528="C7 Zabezpečovacia technika",P528="C8 Mobiliár",P528="C9 Elektrické spotrebiče",P528="C91 Technické vybavenie dielní",P528="D2 Zhodnotenie existujúceho špeciálneho HW/SW",P528="D3 Obstaranie novej IT funkcionality",P528="F1 Rekonštrukcia expozičných priestorov",P528="F2 Vytvorenie novej expozície/výstavy",P528="F3 Realizácia výskumu",P528="G Reformný zámer")),1,0)</f>
        <v>1</v>
      </c>
      <c r="BL528" s="70">
        <f t="shared" ref="BL528:BL529" si="881">IF(I528="",0,1)</f>
        <v>1</v>
      </c>
      <c r="BM528" s="70">
        <f t="shared" ref="BM528:BM529" si="882">IF(OR(BN528=1,BO528=1),1,0)</f>
        <v>1</v>
      </c>
      <c r="BN528" s="70">
        <f t="shared" ref="BN528:BN529" si="883">IF((AND(U528="áno",OR(R528="07 V realizácii",R528="08 Realizované",R528="06 Pred vyhlásením verejného obstarávania"))),1,0)</f>
        <v>1</v>
      </c>
      <c r="BO528" s="70">
        <f t="shared" ref="BO528:BO529" si="884">IF((AND(U528="nie",OR(R528="01 Investičný zámer",R528="02 Analýza / podkladová štúdia k investičnému zámeru",R528="03 Projektová dokumentácia k dispozícii - pre územné rozhodnutie",R528="04 Projektová dokumentácia k dispozícii - pre stavebné povolenie",R528="05 Projektová dokumentácia k dispozícii - pre realizáciu stavby"))),1,0)</f>
        <v>0</v>
      </c>
      <c r="BP528" s="144">
        <f t="shared" ref="BP528:BP529" si="885">Y528+AK528</f>
        <v>19872</v>
      </c>
      <c r="BQ528" s="144">
        <f t="shared" ref="BQ528:BQ529" si="886">Z528+AL528</f>
        <v>0</v>
      </c>
      <c r="BR528" s="144">
        <f t="shared" ref="BR528:BR529" si="887">AA528+AM528</f>
        <v>0</v>
      </c>
      <c r="BS528" s="144">
        <f t="shared" ref="BS528:BS529" si="888">AB528+AN528</f>
        <v>0</v>
      </c>
      <c r="BT528" s="144">
        <f t="shared" ref="BT528:BT529" si="889">AC528+AO528</f>
        <v>0</v>
      </c>
      <c r="BU528" s="144">
        <f t="shared" ref="BU528:BU529" si="890">AD528+AP528</f>
        <v>0</v>
      </c>
      <c r="BV528" s="144">
        <f t="shared" ref="BV528:BV529" si="891">AE528+AQ528</f>
        <v>0</v>
      </c>
      <c r="BW528" s="144">
        <f t="shared" ref="BW528:BW529" si="892">AF528+AR528</f>
        <v>0</v>
      </c>
      <c r="BX528" s="144">
        <f t="shared" ref="BX528:BX529" si="893">AG528+AS528</f>
        <v>0</v>
      </c>
      <c r="BY528" s="144">
        <f t="shared" ref="BY528:BY529" si="894">AH528+AT528</f>
        <v>0</v>
      </c>
      <c r="BZ528" s="9">
        <v>0</v>
      </c>
      <c r="CA528" s="9">
        <v>0</v>
      </c>
      <c r="CB528" s="9">
        <v>0</v>
      </c>
      <c r="CC528" s="9">
        <v>0</v>
      </c>
      <c r="CD528" s="9">
        <v>0</v>
      </c>
      <c r="CE528" s="9">
        <v>0</v>
      </c>
      <c r="CF528" s="9">
        <v>0</v>
      </c>
      <c r="CG528" s="9">
        <v>0</v>
      </c>
      <c r="CH528" s="9">
        <v>0</v>
      </c>
      <c r="CI528" s="9">
        <v>0</v>
      </c>
      <c r="CJ528" s="9">
        <v>0</v>
      </c>
      <c r="CK528" s="9">
        <v>0</v>
      </c>
      <c r="CL528" s="9">
        <v>0</v>
      </c>
      <c r="CM528" s="9">
        <v>0</v>
      </c>
      <c r="CN528" s="9">
        <v>0</v>
      </c>
      <c r="CO528" s="9">
        <v>0</v>
      </c>
      <c r="CP528" s="9">
        <v>0</v>
      </c>
      <c r="CQ528" s="9">
        <v>0</v>
      </c>
      <c r="CR528" s="9">
        <v>0</v>
      </c>
      <c r="CS528" s="9">
        <v>0</v>
      </c>
      <c r="CT528" s="9">
        <v>0</v>
      </c>
      <c r="CU528" s="9">
        <v>0</v>
      </c>
      <c r="CV528" s="9">
        <v>0</v>
      </c>
      <c r="CW528" s="9">
        <v>0</v>
      </c>
      <c r="CX528" s="9">
        <v>0</v>
      </c>
      <c r="CY528" s="9">
        <v>0</v>
      </c>
      <c r="CZ528" s="9">
        <v>0</v>
      </c>
      <c r="DA528" s="9">
        <v>0</v>
      </c>
      <c r="DB528" s="9">
        <v>0</v>
      </c>
      <c r="DC528" s="9">
        <v>0</v>
      </c>
      <c r="DD528" s="9">
        <v>0</v>
      </c>
      <c r="DE528" s="9">
        <v>0</v>
      </c>
      <c r="DF528" s="9">
        <v>0</v>
      </c>
      <c r="DG528" s="144">
        <f t="shared" ref="DG528:DG529" si="895">L528</f>
        <v>100000</v>
      </c>
      <c r="DH528" s="144">
        <f t="shared" ref="DH528:EW528" si="896">DG528</f>
        <v>100000</v>
      </c>
      <c r="DI528" s="144">
        <f t="shared" si="896"/>
        <v>100000</v>
      </c>
      <c r="DJ528" s="144">
        <f t="shared" si="896"/>
        <v>100000</v>
      </c>
      <c r="DK528" s="144">
        <f t="shared" si="896"/>
        <v>100000</v>
      </c>
      <c r="DL528" s="144">
        <f t="shared" si="896"/>
        <v>100000</v>
      </c>
      <c r="DM528" s="144">
        <f t="shared" si="896"/>
        <v>100000</v>
      </c>
      <c r="DN528" s="144">
        <f t="shared" si="896"/>
        <v>100000</v>
      </c>
      <c r="DO528" s="144">
        <f t="shared" si="896"/>
        <v>100000</v>
      </c>
      <c r="DP528" s="144">
        <f t="shared" si="896"/>
        <v>100000</v>
      </c>
      <c r="DQ528" s="144">
        <f t="shared" si="896"/>
        <v>100000</v>
      </c>
      <c r="DR528" s="144">
        <f t="shared" si="896"/>
        <v>100000</v>
      </c>
      <c r="DS528" s="144">
        <f t="shared" si="896"/>
        <v>100000</v>
      </c>
      <c r="DT528" s="144">
        <f t="shared" si="896"/>
        <v>100000</v>
      </c>
      <c r="DU528" s="144">
        <f t="shared" si="896"/>
        <v>100000</v>
      </c>
      <c r="DV528" s="144">
        <f t="shared" si="896"/>
        <v>100000</v>
      </c>
      <c r="DW528" s="144">
        <f t="shared" si="896"/>
        <v>100000</v>
      </c>
      <c r="DX528" s="144">
        <f t="shared" si="896"/>
        <v>100000</v>
      </c>
      <c r="DY528" s="144">
        <f t="shared" si="896"/>
        <v>100000</v>
      </c>
      <c r="DZ528" s="144">
        <f t="shared" si="896"/>
        <v>100000</v>
      </c>
      <c r="EA528" s="144">
        <f t="shared" si="896"/>
        <v>100000</v>
      </c>
      <c r="EB528" s="144">
        <f t="shared" si="896"/>
        <v>100000</v>
      </c>
      <c r="EC528" s="144">
        <f t="shared" si="896"/>
        <v>100000</v>
      </c>
      <c r="ED528" s="144">
        <f t="shared" si="896"/>
        <v>100000</v>
      </c>
      <c r="EE528" s="144">
        <f t="shared" si="896"/>
        <v>100000</v>
      </c>
      <c r="EF528" s="144">
        <f t="shared" si="896"/>
        <v>100000</v>
      </c>
      <c r="EG528" s="144">
        <f t="shared" si="896"/>
        <v>100000</v>
      </c>
      <c r="EH528" s="144">
        <f t="shared" si="896"/>
        <v>100000</v>
      </c>
      <c r="EI528" s="144">
        <f t="shared" si="896"/>
        <v>100000</v>
      </c>
      <c r="EJ528" s="144">
        <f t="shared" si="896"/>
        <v>100000</v>
      </c>
      <c r="EK528" s="144">
        <f t="shared" si="896"/>
        <v>100000</v>
      </c>
      <c r="EL528" s="144">
        <f t="shared" si="896"/>
        <v>100000</v>
      </c>
      <c r="EM528" s="144">
        <f t="shared" si="896"/>
        <v>100000</v>
      </c>
      <c r="EN528" s="144">
        <f t="shared" si="896"/>
        <v>100000</v>
      </c>
      <c r="EO528" s="144">
        <f t="shared" si="896"/>
        <v>100000</v>
      </c>
      <c r="EP528" s="144">
        <f t="shared" si="896"/>
        <v>100000</v>
      </c>
      <c r="EQ528" s="144">
        <f t="shared" si="896"/>
        <v>100000</v>
      </c>
      <c r="ER528" s="144">
        <f t="shared" si="896"/>
        <v>100000</v>
      </c>
      <c r="ES528" s="144">
        <f t="shared" si="896"/>
        <v>100000</v>
      </c>
      <c r="ET528" s="144">
        <f t="shared" si="896"/>
        <v>100000</v>
      </c>
      <c r="EU528" s="144">
        <f t="shared" si="896"/>
        <v>100000</v>
      </c>
      <c r="EV528" s="144">
        <f t="shared" si="896"/>
        <v>100000</v>
      </c>
      <c r="EW528" s="144">
        <f t="shared" si="896"/>
        <v>100000</v>
      </c>
      <c r="EX528" s="147">
        <f>PV(0.05,'PV factor'!C326,,-BR528)</f>
        <v>0</v>
      </c>
      <c r="EY528" s="147">
        <f>PV(0.05,'PV factor'!D326,,-BS528)</f>
        <v>0</v>
      </c>
      <c r="EZ528" s="147">
        <f>PV(0.05,'PV factor'!E326,,-BT528)</f>
        <v>0</v>
      </c>
      <c r="FA528" s="147">
        <f>PV(0.05,'PV factor'!F326,,-BU528)</f>
        <v>0</v>
      </c>
      <c r="FB528" s="147">
        <f>PV(0.05,'PV factor'!G326,,-BV528)</f>
        <v>0</v>
      </c>
      <c r="FC528" s="147">
        <f>PV(0.05,'PV factor'!H326,,-BW528)</f>
        <v>0</v>
      </c>
      <c r="FD528" s="147">
        <f>PV(0.05,'PV factor'!I326,,-BX528)</f>
        <v>0</v>
      </c>
      <c r="FE528" s="147">
        <f>PV(0.05,'PV factor'!J326,,-BY528)</f>
        <v>0</v>
      </c>
      <c r="FF528" s="147">
        <f>PV(0.05,'PV factor'!K326,,-BZ528)</f>
        <v>0</v>
      </c>
      <c r="FG528" s="147">
        <f>PV(0.05,'PV factor'!L326,,-CA528)</f>
        <v>0</v>
      </c>
      <c r="FH528" s="147">
        <f>PV(0.05,'PV factor'!M326,,-CB528)</f>
        <v>0</v>
      </c>
      <c r="FI528" s="147">
        <f>PV(0.05,'PV factor'!N326,,-CC528)</f>
        <v>0</v>
      </c>
      <c r="FJ528" s="147">
        <f>PV(0.05,'PV factor'!O326,,-CD528)</f>
        <v>0</v>
      </c>
      <c r="FK528" s="147">
        <f>PV(0.05,'PV factor'!P326,,-CE528)</f>
        <v>0</v>
      </c>
      <c r="FL528" s="147">
        <f>PV(0.05,'PV factor'!Q326,,-CF528)</f>
        <v>0</v>
      </c>
      <c r="FM528" s="147">
        <f>PV(0.05,'PV factor'!R326,,-CG528)</f>
        <v>0</v>
      </c>
      <c r="FN528" s="147">
        <f>PV(0.05,'PV factor'!S326,,-CH528)</f>
        <v>0</v>
      </c>
      <c r="FO528" s="147">
        <f>PV(0.05,'PV factor'!T326,,-CI528)</f>
        <v>0</v>
      </c>
      <c r="FP528" s="147">
        <f>PV(0.05,'PV factor'!U326,,-CJ528)</f>
        <v>0</v>
      </c>
      <c r="FQ528" s="147">
        <f>PV(0.05,'PV factor'!V326,,-CK528)</f>
        <v>0</v>
      </c>
      <c r="FR528" s="147">
        <f>PV(0.05,'PV factor'!W326,,-CL528)</f>
        <v>0</v>
      </c>
      <c r="FS528" s="147">
        <f>PV(0.05,'PV factor'!X326,,-CM528)</f>
        <v>0</v>
      </c>
      <c r="FT528" s="147">
        <f>PV(0.05,'PV factor'!Y326,,-CN528)</f>
        <v>0</v>
      </c>
      <c r="FU528" s="147">
        <f>PV(0.05,'PV factor'!Z326,,-CO528)</f>
        <v>0</v>
      </c>
      <c r="FV528" s="147">
        <f>PV(0.05,'PV factor'!AA326,,-CP528)</f>
        <v>0</v>
      </c>
      <c r="FW528" s="147">
        <f>PV(0.05,'PV factor'!AB326,,-CQ528)</f>
        <v>0</v>
      </c>
      <c r="FX528" s="147">
        <f>PV(0.05,'PV factor'!AC326,,-CR528)</f>
        <v>0</v>
      </c>
      <c r="FY528" s="147">
        <f>PV(0.05,'PV factor'!AD326,,-CS528)</f>
        <v>0</v>
      </c>
      <c r="FZ528" s="147">
        <f>PV(0.05,'PV factor'!AE326,,-CT528)</f>
        <v>0</v>
      </c>
      <c r="GA528" s="147">
        <f>PV(0.05,'PV factor'!AF326,,-CU528)</f>
        <v>0</v>
      </c>
      <c r="GB528" s="147">
        <f>PV(0.05,'PV factor'!AG326,,-CV528)</f>
        <v>0</v>
      </c>
      <c r="GC528" s="147">
        <f>PV(0.05,'PV factor'!AH326,,-CW528)</f>
        <v>0</v>
      </c>
      <c r="GD528" s="147">
        <f>PV(0.05,'PV factor'!AI326,,-CX528)</f>
        <v>0</v>
      </c>
      <c r="GE528" s="147">
        <f>PV(0.05,'PV factor'!AJ326,,-CY528)</f>
        <v>0</v>
      </c>
      <c r="GF528" s="147">
        <f>PV(0.05,'PV factor'!AK326,,-CZ528)</f>
        <v>0</v>
      </c>
      <c r="GG528" s="147">
        <f>PV(0.05,'PV factor'!AL326,,-DA528)</f>
        <v>0</v>
      </c>
      <c r="GH528" s="147">
        <f>PV(0.05,'PV factor'!AM326,,-DB528)</f>
        <v>0</v>
      </c>
      <c r="GI528" s="147">
        <f>PV(0.05,'PV factor'!AN326,,-DC528)</f>
        <v>0</v>
      </c>
      <c r="GJ528" s="147">
        <f>PV(0.05,'PV factor'!AO326,,-DD528)</f>
        <v>0</v>
      </c>
      <c r="GK528" s="147">
        <f>PV(0.05,'PV factor'!AP326,,-DE528)</f>
        <v>0</v>
      </c>
      <c r="GL528" s="147">
        <f>PV(0.05,'PV factor'!C326,,-DI528)</f>
        <v>90702.947845804985</v>
      </c>
      <c r="GM528" s="147">
        <f>PV(0.05,'PV factor'!D326,,-DJ528)</f>
        <v>86383.759853147596</v>
      </c>
      <c r="GN528" s="147">
        <f>PV(0.05,'PV factor'!E326,,-DK528)</f>
        <v>82270.247479188198</v>
      </c>
      <c r="GO528" s="147">
        <f>PV(0.05,'PV factor'!F326,,-DL528)</f>
        <v>78352.616646845898</v>
      </c>
      <c r="GP528" s="147">
        <f>PV(0.05,'PV factor'!G326,,-DM528)</f>
        <v>74621.53966366277</v>
      </c>
      <c r="GQ528" s="147">
        <f>PV(0.05,'PV factor'!H326,,-DN528)</f>
        <v>71068.13301301215</v>
      </c>
      <c r="GR528" s="147">
        <f>PV(0.05,'PV factor'!I326,,-DO528)</f>
        <v>67683.936202868717</v>
      </c>
      <c r="GS528" s="147">
        <f>PV(0.05,'PV factor'!J326,,-DP528)</f>
        <v>64460.89162177973</v>
      </c>
      <c r="GT528" s="147">
        <f>PV(0.05,'PV factor'!K326,,-DQ528)</f>
        <v>61391.325354075932</v>
      </c>
      <c r="GU528" s="147">
        <f>PV(0.05,'PV factor'!L326,,-DR528)</f>
        <v>58467.928908643742</v>
      </c>
      <c r="GV528" s="147">
        <f>PV(0.05,'PV factor'!M326,,-DS528)</f>
        <v>55683.741817755952</v>
      </c>
      <c r="GW528" s="147">
        <f>PV(0.05,'PV factor'!N326,,-DT528)</f>
        <v>53032.135064529466</v>
      </c>
      <c r="GX528" s="147">
        <f>PV(0.05,'PV factor'!O326,,-DU528)</f>
        <v>50506.795299551886</v>
      </c>
      <c r="GY528" s="147">
        <f>PV(0.05,'PV factor'!P326,,-DV528)</f>
        <v>48101.709809097018</v>
      </c>
      <c r="GZ528" s="147">
        <f>PV(0.05,'PV factor'!Q326,,-DW528)</f>
        <v>45811.152199140022</v>
      </c>
      <c r="HA528" s="147">
        <f>PV(0.05,'PV factor'!R326,,-DX528)</f>
        <v>43629.668761085726</v>
      </c>
      <c r="HB528" s="147">
        <f>PV(0.05,'PV factor'!S326,,-DY528)</f>
        <v>41552.065486748317</v>
      </c>
      <c r="HC528" s="147">
        <f>PV(0.05,'PV factor'!T326,,-DZ528)</f>
        <v>39573.39570166506</v>
      </c>
      <c r="HD528" s="147">
        <f>PV(0.05,'PV factor'!U326,,-EA528)</f>
        <v>37688.94828730006</v>
      </c>
      <c r="HE528" s="147">
        <f>PV(0.05,'PV factor'!V326,,-EB528)</f>
        <v>35894.236464095295</v>
      </c>
      <c r="HF528" s="147">
        <f>PV(0.05,'PV factor'!W326,,-EC528)</f>
        <v>34184.987108662186</v>
      </c>
      <c r="HG528" s="147">
        <f>PV(0.05,'PV factor'!X326,,-ED528)</f>
        <v>32557.130579678269</v>
      </c>
      <c r="HH528" s="147">
        <f>PV(0.05,'PV factor'!Y326,,-EE528)</f>
        <v>31006.791028265023</v>
      </c>
      <c r="HI528" s="147">
        <f>PV(0.05,'PV factor'!Z326,,-EF528)</f>
        <v>29530.277169776211</v>
      </c>
      <c r="HJ528" s="147">
        <f>PV(0.05,'PV factor'!AA326,,-EG528)</f>
        <v>28124.073495024961</v>
      </c>
      <c r="HK528" s="147">
        <f>PV(0.05,'PV factor'!AB326,,-EH528)</f>
        <v>26784.831900023772</v>
      </c>
      <c r="HL528" s="147">
        <f>PV(0.05,'PV factor'!AC326,,-EI528)</f>
        <v>25509.363714308358</v>
      </c>
      <c r="HM528" s="147">
        <f>PV(0.05,'PV factor'!AD326,,-EJ528)</f>
        <v>24294.632108865095</v>
      </c>
      <c r="HN528" s="147">
        <f>PV(0.05,'PV factor'!AE326,,-EK528)</f>
        <v>23137.744865585813</v>
      </c>
      <c r="HO528" s="147">
        <f>PV(0.05,'PV factor'!AF326,,-EL528)</f>
        <v>22035.947491034101</v>
      </c>
      <c r="HP528" s="147">
        <f>PV(0.05,'PV factor'!AG326,,-EM528)</f>
        <v>20986.616658127718</v>
      </c>
      <c r="HQ528" s="147">
        <f>PV(0.05,'PV factor'!AH326,,-EN528)</f>
        <v>19987.253960121634</v>
      </c>
      <c r="HR528" s="147">
        <f>PV(0.05,'PV factor'!AI326,,-EO528)</f>
        <v>19035.479962020603</v>
      </c>
      <c r="HS528" s="147">
        <f>PV(0.05,'PV factor'!AJ326,,-EP528)</f>
        <v>18129.028535257716</v>
      </c>
      <c r="HT528" s="147">
        <f>PV(0.05,'PV factor'!AK326,,-EQ528)</f>
        <v>17265.741462150207</v>
      </c>
      <c r="HU528" s="147">
        <f>PV(0.05,'PV factor'!AL326,,-ER528)</f>
        <v>16443.563297285909</v>
      </c>
      <c r="HV528" s="147">
        <f>PV(0.05,'PV factor'!AM326,,-ES528)</f>
        <v>15660.536473605633</v>
      </c>
      <c r="HW528" s="147">
        <f>PV(0.05,'PV factor'!AN326,,-ET528)</f>
        <v>14914.79664152917</v>
      </c>
      <c r="HX528" s="147">
        <f>PV(0.05,'PV factor'!AO326,,-EU528)</f>
        <v>14204.568230027782</v>
      </c>
      <c r="HY528" s="147">
        <f>PV(0.05,'PV factor'!AP326,,-EV528)</f>
        <v>13528.160219074078</v>
      </c>
      <c r="HZ528" s="147">
        <f t="shared" ref="HZ528:HZ529" si="897">IF(J528=40,SUM(EX528:GK528),IF(J528=10,SUM(EX528:FG528),IF(J528=5,SUM(EX528:FB528),"")))</f>
        <v>0</v>
      </c>
      <c r="IA528" s="147">
        <f t="shared" ref="IA528:IA529" si="898">IF(J528=40,SUM(GL528:HY528),IF(J528=10,SUM(GL528:GU528),IF(J528=5,SUM(GL528:GP528),"")))</f>
        <v>1634198.7003804226</v>
      </c>
      <c r="IB528" s="401">
        <f t="shared" ref="IB528:IB529" si="899">IFERROR(IA528/HZ528,0)</f>
        <v>0</v>
      </c>
    </row>
    <row r="529" spans="1:236" s="180" customFormat="1" ht="90" customHeight="1" x14ac:dyDescent="0.25">
      <c r="A529" s="242" t="s">
        <v>70</v>
      </c>
      <c r="B529" s="195" t="s">
        <v>71</v>
      </c>
      <c r="C529" s="195" t="s">
        <v>157</v>
      </c>
      <c r="D529" s="121" t="s">
        <v>73</v>
      </c>
      <c r="E529" s="195" t="s">
        <v>158</v>
      </c>
      <c r="F529" s="113" t="s">
        <v>159</v>
      </c>
      <c r="G529" s="113" t="s">
        <v>160</v>
      </c>
      <c r="H529" s="112" t="s">
        <v>77</v>
      </c>
      <c r="I529" s="113" t="s">
        <v>93</v>
      </c>
      <c r="J529" s="113">
        <v>40</v>
      </c>
      <c r="K529" s="227" t="s">
        <v>94</v>
      </c>
      <c r="L529" s="111">
        <v>7000</v>
      </c>
      <c r="M529" s="113" t="s">
        <v>161</v>
      </c>
      <c r="N529" s="112" t="s">
        <v>96</v>
      </c>
      <c r="O529" s="112" t="s">
        <v>217</v>
      </c>
      <c r="P529" s="112" t="s">
        <v>460</v>
      </c>
      <c r="Q529" s="112" t="s">
        <v>100</v>
      </c>
      <c r="R529" s="73" t="s">
        <v>162</v>
      </c>
      <c r="S529" s="112" t="s">
        <v>85</v>
      </c>
      <c r="T529" s="288" t="s">
        <v>86</v>
      </c>
      <c r="U529" s="112" t="s">
        <v>87</v>
      </c>
      <c r="V529" s="201">
        <v>1</v>
      </c>
      <c r="W529" s="215">
        <v>9108</v>
      </c>
      <c r="X529" s="216">
        <v>0</v>
      </c>
      <c r="Y529" s="217">
        <v>9108</v>
      </c>
      <c r="Z529" s="216">
        <v>0</v>
      </c>
      <c r="AA529" s="216">
        <v>0</v>
      </c>
      <c r="AB529" s="216">
        <v>0</v>
      </c>
      <c r="AC529" s="216">
        <v>0</v>
      </c>
      <c r="AD529" s="216">
        <v>0</v>
      </c>
      <c r="AE529" s="286">
        <v>0</v>
      </c>
      <c r="AF529" s="286">
        <v>0</v>
      </c>
      <c r="AG529" s="286">
        <v>0</v>
      </c>
      <c r="AH529" s="286">
        <v>0</v>
      </c>
      <c r="AI529" s="112" t="s">
        <v>88</v>
      </c>
      <c r="AJ529" s="217">
        <v>0</v>
      </c>
      <c r="AK529" s="217">
        <v>0</v>
      </c>
      <c r="AL529" s="217">
        <v>0</v>
      </c>
      <c r="AM529" s="217">
        <v>0</v>
      </c>
      <c r="AN529" s="217">
        <v>0</v>
      </c>
      <c r="AO529" s="217">
        <v>0</v>
      </c>
      <c r="AP529" s="217">
        <v>0</v>
      </c>
      <c r="AQ529" s="286">
        <v>0</v>
      </c>
      <c r="AR529" s="286">
        <v>0</v>
      </c>
      <c r="AS529" s="286">
        <v>0</v>
      </c>
      <c r="AT529" s="286">
        <v>0</v>
      </c>
      <c r="AU529" s="314"/>
      <c r="AV529" s="230">
        <f t="shared" si="865"/>
        <v>1</v>
      </c>
      <c r="AW529" s="230">
        <f t="shared" si="866"/>
        <v>0</v>
      </c>
      <c r="AX529" s="230" t="str">
        <f t="shared" si="867"/>
        <v>B4</v>
      </c>
      <c r="AY529" s="141">
        <f t="shared" si="868"/>
        <v>8</v>
      </c>
      <c r="AZ529" s="70">
        <f t="shared" si="869"/>
        <v>1</v>
      </c>
      <c r="BA529" s="70">
        <f t="shared" si="870"/>
        <v>1</v>
      </c>
      <c r="BB529" s="70">
        <f t="shared" si="871"/>
        <v>1</v>
      </c>
      <c r="BC529" s="70">
        <f t="shared" si="872"/>
        <v>1</v>
      </c>
      <c r="BD529" s="70">
        <f t="shared" si="873"/>
        <v>1</v>
      </c>
      <c r="BE529" s="70">
        <f t="shared" si="874"/>
        <v>1</v>
      </c>
      <c r="BF529" s="70">
        <f t="shared" si="875"/>
        <v>1</v>
      </c>
      <c r="BG529" s="71">
        <f t="shared" si="876"/>
        <v>0</v>
      </c>
      <c r="BH529" s="71">
        <f t="shared" si="877"/>
        <v>0</v>
      </c>
      <c r="BI529" s="71">
        <f t="shared" si="878"/>
        <v>0</v>
      </c>
      <c r="BJ529" s="71">
        <f t="shared" si="879"/>
        <v>0</v>
      </c>
      <c r="BK529" s="71">
        <f t="shared" si="880"/>
        <v>0</v>
      </c>
      <c r="BL529" s="70">
        <f t="shared" si="881"/>
        <v>1</v>
      </c>
      <c r="BM529" s="70">
        <f t="shared" si="882"/>
        <v>1</v>
      </c>
      <c r="BN529" s="70">
        <f t="shared" si="883"/>
        <v>1</v>
      </c>
      <c r="BO529" s="70">
        <f t="shared" si="884"/>
        <v>0</v>
      </c>
      <c r="BP529" s="144">
        <f t="shared" si="885"/>
        <v>9108</v>
      </c>
      <c r="BQ529" s="144">
        <f t="shared" si="886"/>
        <v>0</v>
      </c>
      <c r="BR529" s="144">
        <f t="shared" si="887"/>
        <v>0</v>
      </c>
      <c r="BS529" s="144">
        <f t="shared" si="888"/>
        <v>0</v>
      </c>
      <c r="BT529" s="144">
        <f t="shared" si="889"/>
        <v>0</v>
      </c>
      <c r="BU529" s="144">
        <f t="shared" si="890"/>
        <v>0</v>
      </c>
      <c r="BV529" s="144">
        <f t="shared" si="891"/>
        <v>0</v>
      </c>
      <c r="BW529" s="144">
        <f t="shared" si="892"/>
        <v>0</v>
      </c>
      <c r="BX529" s="144">
        <f t="shared" si="893"/>
        <v>0</v>
      </c>
      <c r="BY529" s="144">
        <f t="shared" si="894"/>
        <v>0</v>
      </c>
      <c r="BZ529" s="9">
        <v>0</v>
      </c>
      <c r="CA529" s="9">
        <v>0</v>
      </c>
      <c r="CB529" s="9">
        <v>0</v>
      </c>
      <c r="CC529" s="9">
        <v>0</v>
      </c>
      <c r="CD529" s="9">
        <v>0</v>
      </c>
      <c r="CE529" s="9">
        <v>0</v>
      </c>
      <c r="CF529" s="9">
        <v>0</v>
      </c>
      <c r="CG529" s="9">
        <v>0</v>
      </c>
      <c r="CH529" s="9">
        <v>0</v>
      </c>
      <c r="CI529" s="9">
        <v>0</v>
      </c>
      <c r="CJ529" s="9">
        <v>0</v>
      </c>
      <c r="CK529" s="9">
        <v>0</v>
      </c>
      <c r="CL529" s="9">
        <v>0</v>
      </c>
      <c r="CM529" s="9">
        <v>0</v>
      </c>
      <c r="CN529" s="9">
        <v>0</v>
      </c>
      <c r="CO529" s="9">
        <v>0</v>
      </c>
      <c r="CP529" s="9">
        <v>0</v>
      </c>
      <c r="CQ529" s="9">
        <v>0</v>
      </c>
      <c r="CR529" s="9">
        <v>0</v>
      </c>
      <c r="CS529" s="9">
        <v>0</v>
      </c>
      <c r="CT529" s="9">
        <v>0</v>
      </c>
      <c r="CU529" s="9">
        <v>0</v>
      </c>
      <c r="CV529" s="9">
        <v>0</v>
      </c>
      <c r="CW529" s="9">
        <v>0</v>
      </c>
      <c r="CX529" s="9">
        <v>0</v>
      </c>
      <c r="CY529" s="9">
        <v>0</v>
      </c>
      <c r="CZ529" s="9">
        <v>0</v>
      </c>
      <c r="DA529" s="9">
        <v>0</v>
      </c>
      <c r="DB529" s="9">
        <v>0</v>
      </c>
      <c r="DC529" s="9">
        <v>0</v>
      </c>
      <c r="DD529" s="9">
        <v>0</v>
      </c>
      <c r="DE529" s="9">
        <v>0</v>
      </c>
      <c r="DF529" s="9">
        <v>0</v>
      </c>
      <c r="DG529" s="144">
        <f t="shared" si="895"/>
        <v>7000</v>
      </c>
      <c r="DH529" s="144">
        <f t="shared" ref="DH529:EW529" si="900">DG529</f>
        <v>7000</v>
      </c>
      <c r="DI529" s="144">
        <f t="shared" si="900"/>
        <v>7000</v>
      </c>
      <c r="DJ529" s="144">
        <f t="shared" si="900"/>
        <v>7000</v>
      </c>
      <c r="DK529" s="144">
        <f t="shared" si="900"/>
        <v>7000</v>
      </c>
      <c r="DL529" s="144">
        <f t="shared" si="900"/>
        <v>7000</v>
      </c>
      <c r="DM529" s="144">
        <f t="shared" si="900"/>
        <v>7000</v>
      </c>
      <c r="DN529" s="144">
        <f t="shared" si="900"/>
        <v>7000</v>
      </c>
      <c r="DO529" s="144">
        <f t="shared" si="900"/>
        <v>7000</v>
      </c>
      <c r="DP529" s="144">
        <f t="shared" si="900"/>
        <v>7000</v>
      </c>
      <c r="DQ529" s="144">
        <f t="shared" si="900"/>
        <v>7000</v>
      </c>
      <c r="DR529" s="144">
        <f t="shared" si="900"/>
        <v>7000</v>
      </c>
      <c r="DS529" s="144">
        <f t="shared" si="900"/>
        <v>7000</v>
      </c>
      <c r="DT529" s="144">
        <f t="shared" si="900"/>
        <v>7000</v>
      </c>
      <c r="DU529" s="144">
        <f t="shared" si="900"/>
        <v>7000</v>
      </c>
      <c r="DV529" s="144">
        <f t="shared" si="900"/>
        <v>7000</v>
      </c>
      <c r="DW529" s="144">
        <f t="shared" si="900"/>
        <v>7000</v>
      </c>
      <c r="DX529" s="144">
        <f t="shared" si="900"/>
        <v>7000</v>
      </c>
      <c r="DY529" s="144">
        <f t="shared" si="900"/>
        <v>7000</v>
      </c>
      <c r="DZ529" s="144">
        <f t="shared" si="900"/>
        <v>7000</v>
      </c>
      <c r="EA529" s="144">
        <f t="shared" si="900"/>
        <v>7000</v>
      </c>
      <c r="EB529" s="144">
        <f t="shared" si="900"/>
        <v>7000</v>
      </c>
      <c r="EC529" s="144">
        <f t="shared" si="900"/>
        <v>7000</v>
      </c>
      <c r="ED529" s="144">
        <f t="shared" si="900"/>
        <v>7000</v>
      </c>
      <c r="EE529" s="144">
        <f t="shared" si="900"/>
        <v>7000</v>
      </c>
      <c r="EF529" s="144">
        <f t="shared" si="900"/>
        <v>7000</v>
      </c>
      <c r="EG529" s="144">
        <f t="shared" si="900"/>
        <v>7000</v>
      </c>
      <c r="EH529" s="144">
        <f t="shared" si="900"/>
        <v>7000</v>
      </c>
      <c r="EI529" s="144">
        <f t="shared" si="900"/>
        <v>7000</v>
      </c>
      <c r="EJ529" s="144">
        <f t="shared" si="900"/>
        <v>7000</v>
      </c>
      <c r="EK529" s="144">
        <f t="shared" si="900"/>
        <v>7000</v>
      </c>
      <c r="EL529" s="144">
        <f t="shared" si="900"/>
        <v>7000</v>
      </c>
      <c r="EM529" s="144">
        <f t="shared" si="900"/>
        <v>7000</v>
      </c>
      <c r="EN529" s="144">
        <f t="shared" si="900"/>
        <v>7000</v>
      </c>
      <c r="EO529" s="144">
        <f t="shared" si="900"/>
        <v>7000</v>
      </c>
      <c r="EP529" s="144">
        <f t="shared" si="900"/>
        <v>7000</v>
      </c>
      <c r="EQ529" s="144">
        <f t="shared" si="900"/>
        <v>7000</v>
      </c>
      <c r="ER529" s="144">
        <f t="shared" si="900"/>
        <v>7000</v>
      </c>
      <c r="ES529" s="144">
        <f t="shared" si="900"/>
        <v>7000</v>
      </c>
      <c r="ET529" s="144">
        <f t="shared" si="900"/>
        <v>7000</v>
      </c>
      <c r="EU529" s="144">
        <f t="shared" si="900"/>
        <v>7000</v>
      </c>
      <c r="EV529" s="144">
        <f t="shared" si="900"/>
        <v>7000</v>
      </c>
      <c r="EW529" s="144">
        <f t="shared" si="900"/>
        <v>7000</v>
      </c>
      <c r="EX529" s="147">
        <f>PV(0.05,'PV factor'!C324,,-BR529)</f>
        <v>0</v>
      </c>
      <c r="EY529" s="147">
        <f>PV(0.05,'PV factor'!D324,,-BS529)</f>
        <v>0</v>
      </c>
      <c r="EZ529" s="147">
        <f>PV(0.05,'PV factor'!E324,,-BT529)</f>
        <v>0</v>
      </c>
      <c r="FA529" s="147">
        <f>PV(0.05,'PV factor'!F324,,-BU529)</f>
        <v>0</v>
      </c>
      <c r="FB529" s="147">
        <f>PV(0.05,'PV factor'!G324,,-BV529)</f>
        <v>0</v>
      </c>
      <c r="FC529" s="147">
        <f>PV(0.05,'PV factor'!H324,,-BW529)</f>
        <v>0</v>
      </c>
      <c r="FD529" s="147">
        <f>PV(0.05,'PV factor'!I324,,-BX529)</f>
        <v>0</v>
      </c>
      <c r="FE529" s="147">
        <f>PV(0.05,'PV factor'!J324,,-BY529)</f>
        <v>0</v>
      </c>
      <c r="FF529" s="147">
        <f>PV(0.05,'PV factor'!K324,,-BZ529)</f>
        <v>0</v>
      </c>
      <c r="FG529" s="147">
        <f>PV(0.05,'PV factor'!L324,,-CA529)</f>
        <v>0</v>
      </c>
      <c r="FH529" s="147">
        <f>PV(0.05,'PV factor'!M324,,-CB529)</f>
        <v>0</v>
      </c>
      <c r="FI529" s="147">
        <f>PV(0.05,'PV factor'!N324,,-CC529)</f>
        <v>0</v>
      </c>
      <c r="FJ529" s="147">
        <f>PV(0.05,'PV factor'!O324,,-CD529)</f>
        <v>0</v>
      </c>
      <c r="FK529" s="147">
        <f>PV(0.05,'PV factor'!P324,,-CE529)</f>
        <v>0</v>
      </c>
      <c r="FL529" s="147">
        <f>PV(0.05,'PV factor'!Q324,,-CF529)</f>
        <v>0</v>
      </c>
      <c r="FM529" s="147">
        <f>PV(0.05,'PV factor'!R324,,-CG529)</f>
        <v>0</v>
      </c>
      <c r="FN529" s="147">
        <f>PV(0.05,'PV factor'!S324,,-CH529)</f>
        <v>0</v>
      </c>
      <c r="FO529" s="147">
        <f>PV(0.05,'PV factor'!T324,,-CI529)</f>
        <v>0</v>
      </c>
      <c r="FP529" s="147">
        <f>PV(0.05,'PV factor'!U324,,-CJ529)</f>
        <v>0</v>
      </c>
      <c r="FQ529" s="147">
        <f>PV(0.05,'PV factor'!V324,,-CK529)</f>
        <v>0</v>
      </c>
      <c r="FR529" s="147">
        <f>PV(0.05,'PV factor'!W324,,-CL529)</f>
        <v>0</v>
      </c>
      <c r="FS529" s="147">
        <f>PV(0.05,'PV factor'!X324,,-CM529)</f>
        <v>0</v>
      </c>
      <c r="FT529" s="147">
        <f>PV(0.05,'PV factor'!Y324,,-CN529)</f>
        <v>0</v>
      </c>
      <c r="FU529" s="147">
        <f>PV(0.05,'PV factor'!Z324,,-CO529)</f>
        <v>0</v>
      </c>
      <c r="FV529" s="147">
        <f>PV(0.05,'PV factor'!AA324,,-CP529)</f>
        <v>0</v>
      </c>
      <c r="FW529" s="147">
        <f>PV(0.05,'PV factor'!AB324,,-CQ529)</f>
        <v>0</v>
      </c>
      <c r="FX529" s="147">
        <f>PV(0.05,'PV factor'!AC324,,-CR529)</f>
        <v>0</v>
      </c>
      <c r="FY529" s="147">
        <f>PV(0.05,'PV factor'!AD324,,-CS529)</f>
        <v>0</v>
      </c>
      <c r="FZ529" s="147">
        <f>PV(0.05,'PV factor'!AE324,,-CT529)</f>
        <v>0</v>
      </c>
      <c r="GA529" s="147">
        <f>PV(0.05,'PV factor'!AF324,,-CU529)</f>
        <v>0</v>
      </c>
      <c r="GB529" s="147">
        <f>PV(0.05,'PV factor'!AG324,,-CV529)</f>
        <v>0</v>
      </c>
      <c r="GC529" s="147">
        <f>PV(0.05,'PV factor'!AH324,,-CW529)</f>
        <v>0</v>
      </c>
      <c r="GD529" s="147">
        <f>PV(0.05,'PV factor'!AI324,,-CX529)</f>
        <v>0</v>
      </c>
      <c r="GE529" s="147">
        <f>PV(0.05,'PV factor'!AJ324,,-CY529)</f>
        <v>0</v>
      </c>
      <c r="GF529" s="147">
        <f>PV(0.05,'PV factor'!AK324,,-CZ529)</f>
        <v>0</v>
      </c>
      <c r="GG529" s="147">
        <f>PV(0.05,'PV factor'!AL324,,-DA529)</f>
        <v>0</v>
      </c>
      <c r="GH529" s="147">
        <f>PV(0.05,'PV factor'!AM324,,-DB529)</f>
        <v>0</v>
      </c>
      <c r="GI529" s="147">
        <f>PV(0.05,'PV factor'!AN324,,-DC529)</f>
        <v>0</v>
      </c>
      <c r="GJ529" s="147">
        <f>PV(0.05,'PV factor'!AO324,,-DD529)</f>
        <v>0</v>
      </c>
      <c r="GK529" s="147">
        <f>PV(0.05,'PV factor'!AP324,,-DE529)</f>
        <v>0</v>
      </c>
      <c r="GL529" s="147">
        <f>PV(0.05,'PV factor'!C324,,-DI529)</f>
        <v>6349.2063492063489</v>
      </c>
      <c r="GM529" s="147">
        <f>PV(0.05,'PV factor'!D324,,-DJ529)</f>
        <v>6046.8631897203322</v>
      </c>
      <c r="GN529" s="147">
        <f>PV(0.05,'PV factor'!E324,,-DK529)</f>
        <v>5758.9173235431736</v>
      </c>
      <c r="GO529" s="147">
        <f>PV(0.05,'PV factor'!F324,,-DL529)</f>
        <v>5484.6831652792125</v>
      </c>
      <c r="GP529" s="147">
        <f>PV(0.05,'PV factor'!G324,,-DM529)</f>
        <v>5223.5077764563939</v>
      </c>
      <c r="GQ529" s="147">
        <f>PV(0.05,'PV factor'!H324,,-DN529)</f>
        <v>4974.7693109108504</v>
      </c>
      <c r="GR529" s="147">
        <f>PV(0.05,'PV factor'!I324,,-DO529)</f>
        <v>4737.8755342008099</v>
      </c>
      <c r="GS529" s="147">
        <f>PV(0.05,'PV factor'!J324,,-DP529)</f>
        <v>4512.2624135245806</v>
      </c>
      <c r="GT529" s="147">
        <f>PV(0.05,'PV factor'!K324,,-DQ529)</f>
        <v>4297.3927747853149</v>
      </c>
      <c r="GU529" s="147">
        <f>PV(0.05,'PV factor'!L324,,-DR529)</f>
        <v>4092.755023605062</v>
      </c>
      <c r="GV529" s="147">
        <f>PV(0.05,'PV factor'!M324,,-DS529)</f>
        <v>3897.8619272429164</v>
      </c>
      <c r="GW529" s="147">
        <f>PV(0.05,'PV factor'!N324,,-DT529)</f>
        <v>3712.2494545170625</v>
      </c>
      <c r="GX529" s="147">
        <f>PV(0.05,'PV factor'!O324,,-DU529)</f>
        <v>3535.4756709686321</v>
      </c>
      <c r="GY529" s="147">
        <f>PV(0.05,'PV factor'!P324,,-DV529)</f>
        <v>3367.1196866367914</v>
      </c>
      <c r="GZ529" s="147">
        <f>PV(0.05,'PV factor'!Q324,,-DW529)</f>
        <v>3206.7806539398016</v>
      </c>
      <c r="HA529" s="147">
        <f>PV(0.05,'PV factor'!R324,,-DX529)</f>
        <v>3054.0768132760008</v>
      </c>
      <c r="HB529" s="147">
        <f>PV(0.05,'PV factor'!S324,,-DY529)</f>
        <v>2908.6445840723818</v>
      </c>
      <c r="HC529" s="147">
        <f>PV(0.05,'PV factor'!T324,,-DZ529)</f>
        <v>2770.1376991165544</v>
      </c>
      <c r="HD529" s="147">
        <f>PV(0.05,'PV factor'!U324,,-EA529)</f>
        <v>2638.2263801110043</v>
      </c>
      <c r="HE529" s="147">
        <f>PV(0.05,'PV factor'!V324,,-EB529)</f>
        <v>2512.5965524866706</v>
      </c>
      <c r="HF529" s="147">
        <f>PV(0.05,'PV factor'!W324,,-EC529)</f>
        <v>2392.949097606353</v>
      </c>
      <c r="HG529" s="147">
        <f>PV(0.05,'PV factor'!X324,,-ED529)</f>
        <v>2278.9991405774786</v>
      </c>
      <c r="HH529" s="147">
        <f>PV(0.05,'PV factor'!Y324,,-EE529)</f>
        <v>2170.4753719785517</v>
      </c>
      <c r="HI529" s="147">
        <f>PV(0.05,'PV factor'!Z324,,-EF529)</f>
        <v>2067.1194018843348</v>
      </c>
      <c r="HJ529" s="147">
        <f>PV(0.05,'PV factor'!AA324,,-EG529)</f>
        <v>1968.6851446517474</v>
      </c>
      <c r="HK529" s="147">
        <f>PV(0.05,'PV factor'!AB324,,-EH529)</f>
        <v>1874.938233001664</v>
      </c>
      <c r="HL529" s="147">
        <f>PV(0.05,'PV factor'!AC324,,-EI529)</f>
        <v>1785.655460001585</v>
      </c>
      <c r="HM529" s="147">
        <f>PV(0.05,'PV factor'!AD324,,-EJ529)</f>
        <v>1700.6242476205568</v>
      </c>
      <c r="HN529" s="147">
        <f>PV(0.05,'PV factor'!AE324,,-EK529)</f>
        <v>1619.6421405910071</v>
      </c>
      <c r="HO529" s="147">
        <f>PV(0.05,'PV factor'!AF324,,-EL529)</f>
        <v>1542.5163243723871</v>
      </c>
      <c r="HP529" s="147">
        <f>PV(0.05,'PV factor'!AG324,,-EM529)</f>
        <v>1469.0631660689401</v>
      </c>
      <c r="HQ529" s="147">
        <f>PV(0.05,'PV factor'!AH324,,-EN529)</f>
        <v>1399.1077772085143</v>
      </c>
      <c r="HR529" s="147">
        <f>PV(0.05,'PV factor'!AI324,,-EO529)</f>
        <v>1332.4835973414424</v>
      </c>
      <c r="HS529" s="147">
        <f>PV(0.05,'PV factor'!AJ324,,-EP529)</f>
        <v>1269.0319974680401</v>
      </c>
      <c r="HT529" s="147">
        <f>PV(0.05,'PV factor'!AK324,,-EQ529)</f>
        <v>1208.6019023505146</v>
      </c>
      <c r="HU529" s="147">
        <f>PV(0.05,'PV factor'!AL324,,-ER529)</f>
        <v>1151.0494308100137</v>
      </c>
      <c r="HV529" s="147">
        <f>PV(0.05,'PV factor'!AM324,,-ES529)</f>
        <v>1096.2375531523942</v>
      </c>
      <c r="HW529" s="147">
        <f>PV(0.05,'PV factor'!AN324,,-ET529)</f>
        <v>1044.035764907042</v>
      </c>
      <c r="HX529" s="147">
        <f>PV(0.05,'PV factor'!AO324,,-EU529)</f>
        <v>994.31977610194485</v>
      </c>
      <c r="HY529" s="147">
        <f>PV(0.05,'PV factor'!AP324,,-EV529)</f>
        <v>946.97121533518543</v>
      </c>
      <c r="HZ529" s="147">
        <f t="shared" si="897"/>
        <v>0</v>
      </c>
      <c r="IA529" s="147">
        <f t="shared" si="898"/>
        <v>114393.9090266296</v>
      </c>
      <c r="IB529" s="401">
        <f t="shared" si="899"/>
        <v>0</v>
      </c>
    </row>
  </sheetData>
  <autoFilter ref="A2:IB529"/>
  <mergeCells count="8">
    <mergeCell ref="GL1:HY1"/>
    <mergeCell ref="BP1:DF1"/>
    <mergeCell ref="DG1:EW1"/>
    <mergeCell ref="EX1:GK1"/>
    <mergeCell ref="A1:V1"/>
    <mergeCell ref="W1:AH1"/>
    <mergeCell ref="AI1:AT1"/>
    <mergeCell ref="AV1:BO1"/>
  </mergeCells>
  <conditionalFormatting sqref="AZ3:BO523">
    <cfRule type="colorScale" priority="734">
      <colorScale>
        <cfvo type="num" val="0"/>
        <cfvo type="num" val="1"/>
        <color theme="5" tint="0.59999389629810485"/>
        <color theme="6" tint="0.59999389629810485"/>
      </colorScale>
    </cfRule>
  </conditionalFormatting>
  <conditionalFormatting sqref="D530:D1048576 D1:D511">
    <cfRule type="cellIs" dxfId="23" priority="22" operator="equal">
      <formula>"R"</formula>
    </cfRule>
  </conditionalFormatting>
  <conditionalFormatting sqref="BI524:BK524 BF524:BG524 BN524:BO524 BN526:BO529 BF526:BG529 BI526:BK529">
    <cfRule type="colorScale" priority="6">
      <colorScale>
        <cfvo type="num" val="0"/>
        <cfvo type="num" val="1"/>
        <color theme="5" tint="0.59999389629810485"/>
        <color theme="9" tint="0.79998168889431442"/>
      </colorScale>
    </cfRule>
  </conditionalFormatting>
  <conditionalFormatting sqref="AZ524:BA524 AZ526:BA529">
    <cfRule type="colorScale" priority="8">
      <colorScale>
        <cfvo type="num" val="0"/>
        <cfvo type="num" val="1"/>
        <color rgb="FFFF0000"/>
        <color theme="9" tint="0.59999389629810485"/>
      </colorScale>
    </cfRule>
    <cfRule type="colorScale" priority="9">
      <colorScale>
        <cfvo type="num" val="0"/>
        <cfvo type="num" val="1"/>
        <color theme="9" tint="0.59999389629810485"/>
        <color theme="5"/>
      </colorScale>
    </cfRule>
    <cfRule type="colorScale" priority="10">
      <colorScale>
        <cfvo type="num" val="0"/>
        <cfvo type="num" val="1"/>
        <color rgb="FFFF0000"/>
        <color rgb="FF00B050"/>
      </colorScale>
    </cfRule>
  </conditionalFormatting>
  <conditionalFormatting sqref="BB524:BE524 BH524 BH526:BH529 BB526:BE529">
    <cfRule type="colorScale" priority="7">
      <colorScale>
        <cfvo type="num" val="0"/>
        <cfvo type="num" val="1"/>
        <color rgb="FFFF0000"/>
        <color theme="9" tint="0.59999389629810485"/>
      </colorScale>
    </cfRule>
  </conditionalFormatting>
  <conditionalFormatting sqref="BL524:BM524 BL526:BM529">
    <cfRule type="colorScale" priority="4">
      <colorScale>
        <cfvo type="num" val="0"/>
        <cfvo type="num" val="0.5"/>
        <cfvo type="num" val="1"/>
        <color rgb="FFFF0000"/>
        <color theme="7" tint="0.79998168889431442"/>
        <color theme="9" tint="0.59999389629810485"/>
      </colorScale>
    </cfRule>
    <cfRule type="colorScale" priority="5">
      <colorScale>
        <cfvo type="num" val="0"/>
        <cfvo type="num" val="1"/>
        <cfvo type="formula" val="&quot;1N&quot;"/>
        <color rgb="FFFF0000"/>
        <color rgb="FF92D050"/>
        <color theme="7" tint="0.79998168889431442"/>
      </colorScale>
    </cfRule>
  </conditionalFormatting>
  <conditionalFormatting sqref="AY526:AY529 AY524">
    <cfRule type="cellIs" dxfId="22" priority="11" operator="equal">
      <formula>1</formula>
    </cfRule>
    <cfRule type="colorScale" priority="12">
      <colorScale>
        <cfvo type="min"/>
        <cfvo type="max"/>
        <color theme="4" tint="0.79998168889431442"/>
        <color theme="4" tint="-0.249977111117893"/>
      </colorScale>
    </cfRule>
  </conditionalFormatting>
  <conditionalFormatting sqref="AZ525:BO525">
    <cfRule type="colorScale" priority="2">
      <colorScale>
        <cfvo type="num" val="0"/>
        <cfvo type="num" val="1"/>
        <color theme="5" tint="0.59999389629810485"/>
        <color theme="6" tint="0.59999389629810485"/>
      </colorScale>
    </cfRule>
  </conditionalFormatting>
  <conditionalFormatting sqref="AY525">
    <cfRule type="colorScale" priority="3">
      <colorScale>
        <cfvo type="min"/>
        <cfvo type="max"/>
        <color theme="0"/>
        <color rgb="FF1E4E9D"/>
      </colorScale>
    </cfRule>
  </conditionalFormatting>
  <conditionalFormatting sqref="D529">
    <cfRule type="cellIs" dxfId="21" priority="1" operator="equal">
      <formula>"R"</formula>
    </cfRule>
  </conditionalFormatting>
  <conditionalFormatting sqref="AY3:AY523">
    <cfRule type="colorScale" priority="884">
      <colorScale>
        <cfvo type="min"/>
        <cfvo type="max"/>
        <color theme="0"/>
        <color rgb="FF1E4E9D"/>
      </colorScale>
    </cfRule>
  </conditionalFormatting>
  <dataValidations disablePrompts="1" count="4">
    <dataValidation type="list" allowBlank="1" showInputMessage="1" showErrorMessage="1" sqref="T367:T369 T434">
      <formula1>$T$3:$T$27</formula1>
    </dataValidation>
    <dataValidation type="list" allowBlank="1" showInputMessage="1" showErrorMessage="1" sqref="R434">
      <formula1>$R$3:$R$9</formula1>
    </dataValidation>
    <dataValidation type="list" allowBlank="1" showInputMessage="1" showErrorMessage="1" sqref="P434">
      <formula1>$P$3:$P$31</formula1>
    </dataValidation>
    <dataValidation type="list" allowBlank="1" showInputMessage="1" showErrorMessage="1" sqref="S434">
      <formula1>$S$922:$S$927</formula1>
    </dataValidation>
  </dataValidations>
  <hyperlinks>
    <hyperlink ref="I321" r:id="rId1"/>
    <hyperlink ref="I175" r:id="rId2"/>
    <hyperlink ref="I589" r:id="rId3" display="http://www.strategiakultury.sk/sites/default/files/STRATEGIA_ROZVOJA_KULTURY_SR_NA_ROKY_2014-2020.pdf, strategická oblasť 2.4.1"/>
    <hyperlink ref="AI322" r:id="rId4"/>
  </hyperlinks>
  <pageMargins left="0.7" right="0.7" top="0.75" bottom="0.75" header="0.3" footer="0.3"/>
  <pageSetup paperSize="9" orientation="portrait" r:id="rId5"/>
  <legacyDrawing r:id="rId6"/>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C369"/>
  <sheetViews>
    <sheetView zoomScale="80" zoomScaleNormal="80" workbookViewId="0">
      <pane xSplit="1" ySplit="2" topLeftCell="B207" activePane="bottomRight" state="frozen"/>
      <selection pane="topRight" activeCell="B1" sqref="B1"/>
      <selection pane="bottomLeft" activeCell="A3" sqref="A3"/>
      <selection pane="bottomRight" activeCell="AE34" sqref="AE3:AE34"/>
    </sheetView>
  </sheetViews>
  <sheetFormatPr defaultRowHeight="12.75" x14ac:dyDescent="0.2"/>
  <cols>
    <col min="1" max="1" width="7.42578125" style="319" customWidth="1"/>
    <col min="2" max="2" width="25.7109375" style="319" customWidth="1"/>
    <col min="3" max="3" width="15.7109375" style="319" customWidth="1"/>
    <col min="4" max="4" width="8.42578125" style="319" customWidth="1"/>
    <col min="5" max="8" width="45.7109375" style="319" customWidth="1"/>
    <col min="9" max="9" width="25.42578125" style="319" customWidth="1"/>
    <col min="10" max="10" width="21" style="319" customWidth="1"/>
    <col min="11" max="11" width="23.7109375" style="319" customWidth="1"/>
    <col min="12" max="12" width="20" style="320" customWidth="1"/>
    <col min="13" max="13" width="25.7109375" style="319" customWidth="1"/>
    <col min="14" max="14" width="22.5703125" style="319" customWidth="1"/>
    <col min="15" max="22" width="25.7109375" style="319" customWidth="1"/>
    <col min="23" max="46" width="18.7109375" style="319" customWidth="1"/>
    <col min="47" max="47" width="25.7109375" style="319" customWidth="1"/>
    <col min="48" max="50" width="18.7109375" style="319" customWidth="1"/>
    <col min="51" max="67" width="18.7109375" style="178" customWidth="1"/>
    <col min="68" max="236" width="15" style="178" customWidth="1"/>
    <col min="237" max="16384" width="9.140625" style="178"/>
  </cols>
  <sheetData>
    <row r="1" spans="1:237" ht="15" customHeight="1" x14ac:dyDescent="0.2">
      <c r="A1" s="487" t="s">
        <v>0</v>
      </c>
      <c r="B1" s="488"/>
      <c r="C1" s="488"/>
      <c r="D1" s="488"/>
      <c r="E1" s="488"/>
      <c r="F1" s="488"/>
      <c r="G1" s="488"/>
      <c r="H1" s="488"/>
      <c r="I1" s="488"/>
      <c r="J1" s="488"/>
      <c r="K1" s="488"/>
      <c r="L1" s="488"/>
      <c r="M1" s="488"/>
      <c r="N1" s="488"/>
      <c r="O1" s="488"/>
      <c r="P1" s="488"/>
      <c r="Q1" s="488"/>
      <c r="R1" s="488"/>
      <c r="S1" s="488"/>
      <c r="T1" s="488"/>
      <c r="U1" s="488"/>
      <c r="V1" s="489"/>
      <c r="W1" s="490" t="s">
        <v>22</v>
      </c>
      <c r="X1" s="490"/>
      <c r="Y1" s="490"/>
      <c r="Z1" s="490"/>
      <c r="AA1" s="490"/>
      <c r="AB1" s="490"/>
      <c r="AC1" s="490"/>
      <c r="AD1" s="490"/>
      <c r="AE1" s="490"/>
      <c r="AF1" s="490"/>
      <c r="AG1" s="490"/>
      <c r="AH1" s="490"/>
      <c r="AI1" s="491" t="s">
        <v>35</v>
      </c>
      <c r="AJ1" s="491"/>
      <c r="AK1" s="491"/>
      <c r="AL1" s="491"/>
      <c r="AM1" s="491"/>
      <c r="AN1" s="491"/>
      <c r="AO1" s="491"/>
      <c r="AP1" s="491"/>
      <c r="AQ1" s="491"/>
      <c r="AR1" s="491"/>
      <c r="AS1" s="491"/>
      <c r="AT1" s="491"/>
      <c r="AU1" s="389" t="s">
        <v>48</v>
      </c>
      <c r="AV1" s="492" t="s">
        <v>49</v>
      </c>
      <c r="AW1" s="492"/>
      <c r="AX1" s="492"/>
      <c r="AY1" s="492"/>
      <c r="AZ1" s="492"/>
      <c r="BA1" s="492"/>
      <c r="BB1" s="492"/>
      <c r="BC1" s="492"/>
      <c r="BD1" s="492"/>
      <c r="BE1" s="492"/>
      <c r="BF1" s="492"/>
      <c r="BG1" s="492"/>
      <c r="BH1" s="492"/>
      <c r="BI1" s="492"/>
      <c r="BJ1" s="492"/>
      <c r="BK1" s="492"/>
      <c r="BL1" s="492"/>
      <c r="BM1" s="492"/>
      <c r="BN1" s="492"/>
      <c r="BO1" s="492"/>
      <c r="BP1" s="483" t="s">
        <v>2269</v>
      </c>
      <c r="BQ1" s="484"/>
      <c r="BR1" s="484"/>
      <c r="BS1" s="484"/>
      <c r="BT1" s="484"/>
      <c r="BU1" s="484"/>
      <c r="BV1" s="484"/>
      <c r="BW1" s="484"/>
      <c r="BX1" s="484"/>
      <c r="BY1" s="484"/>
      <c r="BZ1" s="484"/>
      <c r="CA1" s="484"/>
      <c r="CB1" s="484"/>
      <c r="CC1" s="484"/>
      <c r="CD1" s="484"/>
      <c r="CE1" s="484"/>
      <c r="CF1" s="484"/>
      <c r="CG1" s="484"/>
      <c r="CH1" s="484"/>
      <c r="CI1" s="484"/>
      <c r="CJ1" s="484"/>
      <c r="CK1" s="484"/>
      <c r="CL1" s="484"/>
      <c r="CM1" s="484"/>
      <c r="CN1" s="484"/>
      <c r="CO1" s="484"/>
      <c r="CP1" s="484"/>
      <c r="CQ1" s="484"/>
      <c r="CR1" s="484"/>
      <c r="CS1" s="484"/>
      <c r="CT1" s="484"/>
      <c r="CU1" s="484"/>
      <c r="CV1" s="484"/>
      <c r="CW1" s="484"/>
      <c r="CX1" s="484"/>
      <c r="CY1" s="484"/>
      <c r="CZ1" s="484"/>
      <c r="DA1" s="484"/>
      <c r="DB1" s="484"/>
      <c r="DC1" s="484"/>
      <c r="DD1" s="484"/>
      <c r="DE1" s="484"/>
      <c r="DF1" s="485"/>
      <c r="DG1" s="486" t="s">
        <v>2270</v>
      </c>
      <c r="DH1" s="486"/>
      <c r="DI1" s="486"/>
      <c r="DJ1" s="486"/>
      <c r="DK1" s="486"/>
      <c r="DL1" s="486"/>
      <c r="DM1" s="486"/>
      <c r="DN1" s="486"/>
      <c r="DO1" s="486"/>
      <c r="DP1" s="486"/>
      <c r="DQ1" s="486"/>
      <c r="DR1" s="486"/>
      <c r="DS1" s="486"/>
      <c r="DT1" s="486"/>
      <c r="DU1" s="486"/>
      <c r="DV1" s="486"/>
      <c r="DW1" s="486"/>
      <c r="DX1" s="486"/>
      <c r="DY1" s="486"/>
      <c r="DZ1" s="486"/>
      <c r="EA1" s="486"/>
      <c r="EB1" s="486"/>
      <c r="EC1" s="486"/>
      <c r="ED1" s="486"/>
      <c r="EE1" s="486"/>
      <c r="EF1" s="486"/>
      <c r="EG1" s="486"/>
      <c r="EH1" s="486"/>
      <c r="EI1" s="486"/>
      <c r="EJ1" s="486"/>
      <c r="EK1" s="486"/>
      <c r="EL1" s="486"/>
      <c r="EM1" s="486"/>
      <c r="EN1" s="486"/>
      <c r="EO1" s="486"/>
      <c r="EP1" s="486"/>
      <c r="EQ1" s="486"/>
      <c r="ER1" s="486"/>
      <c r="ES1" s="486"/>
      <c r="ET1" s="486"/>
      <c r="EU1" s="486"/>
      <c r="EV1" s="486"/>
      <c r="EW1" s="486"/>
      <c r="EX1" s="486"/>
      <c r="EY1" s="486"/>
      <c r="EZ1" s="486"/>
      <c r="FA1" s="486"/>
      <c r="FB1" s="486"/>
      <c r="FC1" s="486"/>
      <c r="FD1" s="486"/>
      <c r="FE1" s="486"/>
      <c r="FF1" s="486"/>
      <c r="FG1" s="486"/>
      <c r="FH1" s="486"/>
      <c r="FI1" s="486"/>
      <c r="FJ1" s="486"/>
      <c r="FK1" s="486"/>
      <c r="FL1" s="486"/>
      <c r="FM1" s="486"/>
      <c r="FN1" s="486"/>
      <c r="FO1" s="486"/>
      <c r="FP1" s="486"/>
      <c r="FQ1" s="486"/>
      <c r="FR1" s="486"/>
      <c r="FS1" s="486"/>
      <c r="FT1" s="486"/>
      <c r="FU1" s="486"/>
      <c r="FV1" s="486"/>
      <c r="FW1" s="486"/>
      <c r="FX1" s="486"/>
      <c r="FY1" s="486"/>
      <c r="FZ1" s="486"/>
      <c r="GA1" s="486"/>
      <c r="GB1" s="486"/>
      <c r="GC1" s="486"/>
      <c r="GD1" s="486"/>
      <c r="GE1" s="486"/>
      <c r="GF1" s="486"/>
      <c r="GG1" s="486"/>
      <c r="GH1" s="486"/>
      <c r="GI1" s="486"/>
      <c r="GJ1" s="486"/>
      <c r="GK1" s="486"/>
      <c r="GL1" s="481"/>
      <c r="GM1" s="481"/>
      <c r="GN1" s="481"/>
      <c r="GO1" s="481"/>
      <c r="GP1" s="481"/>
      <c r="GQ1" s="481"/>
      <c r="GR1" s="481"/>
      <c r="GS1" s="481"/>
      <c r="GT1" s="481"/>
      <c r="GU1" s="481"/>
      <c r="GV1" s="481"/>
      <c r="GW1" s="481"/>
      <c r="GX1" s="481"/>
      <c r="GY1" s="481"/>
      <c r="GZ1" s="481"/>
      <c r="HA1" s="481"/>
      <c r="HB1" s="481"/>
      <c r="HC1" s="481"/>
      <c r="HD1" s="481"/>
      <c r="HE1" s="481"/>
      <c r="HF1" s="481"/>
      <c r="HG1" s="481"/>
      <c r="HH1" s="481"/>
      <c r="HI1" s="481"/>
      <c r="HJ1" s="481"/>
      <c r="HK1" s="481"/>
      <c r="HL1" s="481"/>
      <c r="HM1" s="481"/>
      <c r="HN1" s="481"/>
      <c r="HO1" s="481"/>
      <c r="HP1" s="481"/>
      <c r="HQ1" s="481"/>
      <c r="HR1" s="481"/>
      <c r="HS1" s="481"/>
      <c r="HT1" s="481"/>
      <c r="HU1" s="481"/>
      <c r="HV1" s="481"/>
      <c r="HW1" s="481"/>
      <c r="HX1" s="481"/>
      <c r="HY1" s="482"/>
      <c r="HZ1" s="186"/>
      <c r="IA1" s="186"/>
      <c r="IB1" s="409"/>
      <c r="IC1" s="410"/>
    </row>
    <row r="2" spans="1:237" ht="59.25" customHeight="1" x14ac:dyDescent="0.2">
      <c r="A2" s="1" t="s">
        <v>1</v>
      </c>
      <c r="B2" s="1" t="s">
        <v>2</v>
      </c>
      <c r="C2" s="1" t="s">
        <v>3</v>
      </c>
      <c r="D2" s="1" t="s">
        <v>4</v>
      </c>
      <c r="E2" s="1" t="s">
        <v>5</v>
      </c>
      <c r="F2" s="1" t="s">
        <v>6</v>
      </c>
      <c r="G2" s="1" t="s">
        <v>7</v>
      </c>
      <c r="H2" s="1" t="s">
        <v>8</v>
      </c>
      <c r="I2" s="1" t="s">
        <v>9</v>
      </c>
      <c r="J2" s="1" t="s">
        <v>10</v>
      </c>
      <c r="K2" s="1" t="s">
        <v>11</v>
      </c>
      <c r="L2" s="2" t="s">
        <v>12</v>
      </c>
      <c r="M2" s="1" t="s">
        <v>13</v>
      </c>
      <c r="N2" s="1" t="s">
        <v>14</v>
      </c>
      <c r="O2" s="1" t="s">
        <v>15</v>
      </c>
      <c r="P2" s="1" t="s">
        <v>16</v>
      </c>
      <c r="Q2" s="1" t="s">
        <v>3550</v>
      </c>
      <c r="R2" s="1" t="s">
        <v>17</v>
      </c>
      <c r="S2" s="1" t="s">
        <v>18</v>
      </c>
      <c r="T2" s="1" t="s">
        <v>19</v>
      </c>
      <c r="U2" s="1" t="s">
        <v>20</v>
      </c>
      <c r="V2" s="1" t="s">
        <v>21</v>
      </c>
      <c r="W2" s="10" t="s">
        <v>23</v>
      </c>
      <c r="X2" s="11" t="s">
        <v>24</v>
      </c>
      <c r="Y2" s="12" t="s">
        <v>25</v>
      </c>
      <c r="Z2" s="12" t="s">
        <v>26</v>
      </c>
      <c r="AA2" s="12" t="s">
        <v>27</v>
      </c>
      <c r="AB2" s="12" t="s">
        <v>28</v>
      </c>
      <c r="AC2" s="12" t="s">
        <v>29</v>
      </c>
      <c r="AD2" s="12" t="s">
        <v>30</v>
      </c>
      <c r="AE2" s="12" t="s">
        <v>31</v>
      </c>
      <c r="AF2" s="12" t="s">
        <v>32</v>
      </c>
      <c r="AG2" s="12" t="s">
        <v>33</v>
      </c>
      <c r="AH2" s="12" t="s">
        <v>34</v>
      </c>
      <c r="AI2" s="12" t="s">
        <v>36</v>
      </c>
      <c r="AJ2" s="10" t="s">
        <v>37</v>
      </c>
      <c r="AK2" s="10" t="s">
        <v>38</v>
      </c>
      <c r="AL2" s="12" t="s">
        <v>39</v>
      </c>
      <c r="AM2" s="12" t="s">
        <v>40</v>
      </c>
      <c r="AN2" s="12" t="s">
        <v>41</v>
      </c>
      <c r="AO2" s="12" t="s">
        <v>42</v>
      </c>
      <c r="AP2" s="12" t="s">
        <v>43</v>
      </c>
      <c r="AQ2" s="12" t="s">
        <v>44</v>
      </c>
      <c r="AR2" s="12" t="s">
        <v>45</v>
      </c>
      <c r="AS2" s="12" t="s">
        <v>46</v>
      </c>
      <c r="AT2" s="12" t="s">
        <v>47</v>
      </c>
      <c r="AU2" s="12" t="s">
        <v>48</v>
      </c>
      <c r="AV2" s="12" t="s">
        <v>3563</v>
      </c>
      <c r="AW2" s="12" t="s">
        <v>3564</v>
      </c>
      <c r="AX2" s="12" t="s">
        <v>52</v>
      </c>
      <c r="AY2" s="389" t="s">
        <v>53</v>
      </c>
      <c r="AZ2" s="389" t="s">
        <v>54</v>
      </c>
      <c r="BA2" s="389" t="s">
        <v>55</v>
      </c>
      <c r="BB2" s="389" t="s">
        <v>56</v>
      </c>
      <c r="BC2" s="389" t="s">
        <v>57</v>
      </c>
      <c r="BD2" s="389" t="s">
        <v>58</v>
      </c>
      <c r="BE2" s="389" t="s">
        <v>59</v>
      </c>
      <c r="BF2" s="3" t="s">
        <v>60</v>
      </c>
      <c r="BG2" s="3" t="s">
        <v>61</v>
      </c>
      <c r="BH2" s="389" t="s">
        <v>62</v>
      </c>
      <c r="BI2" s="3" t="s">
        <v>63</v>
      </c>
      <c r="BJ2" s="3" t="s">
        <v>64</v>
      </c>
      <c r="BK2" s="3" t="s">
        <v>65</v>
      </c>
      <c r="BL2" s="389" t="s">
        <v>66</v>
      </c>
      <c r="BM2" s="389" t="s">
        <v>67</v>
      </c>
      <c r="BN2" s="3" t="s">
        <v>68</v>
      </c>
      <c r="BO2" s="3" t="s">
        <v>69</v>
      </c>
      <c r="BP2" s="143" t="s">
        <v>2271</v>
      </c>
      <c r="BQ2" s="143" t="s">
        <v>2272</v>
      </c>
      <c r="BR2" s="143" t="s">
        <v>2273</v>
      </c>
      <c r="BS2" s="143" t="s">
        <v>2274</v>
      </c>
      <c r="BT2" s="143" t="s">
        <v>2275</v>
      </c>
      <c r="BU2" s="143" t="s">
        <v>2276</v>
      </c>
      <c r="BV2" s="143" t="s">
        <v>2277</v>
      </c>
      <c r="BW2" s="143" t="s">
        <v>2278</v>
      </c>
      <c r="BX2" s="143" t="s">
        <v>2279</v>
      </c>
      <c r="BY2" s="143" t="s">
        <v>2280</v>
      </c>
      <c r="BZ2" s="143" t="s">
        <v>2281</v>
      </c>
      <c r="CA2" s="143" t="s">
        <v>2282</v>
      </c>
      <c r="CB2" s="143" t="s">
        <v>2283</v>
      </c>
      <c r="CC2" s="143" t="s">
        <v>2284</v>
      </c>
      <c r="CD2" s="143" t="s">
        <v>2285</v>
      </c>
      <c r="CE2" s="143" t="s">
        <v>2286</v>
      </c>
      <c r="CF2" s="143" t="s">
        <v>2287</v>
      </c>
      <c r="CG2" s="143" t="s">
        <v>2288</v>
      </c>
      <c r="CH2" s="143" t="s">
        <v>2289</v>
      </c>
      <c r="CI2" s="143" t="s">
        <v>2290</v>
      </c>
      <c r="CJ2" s="143" t="s">
        <v>2291</v>
      </c>
      <c r="CK2" s="143" t="s">
        <v>2292</v>
      </c>
      <c r="CL2" s="143" t="s">
        <v>2293</v>
      </c>
      <c r="CM2" s="143" t="s">
        <v>2294</v>
      </c>
      <c r="CN2" s="143" t="s">
        <v>2295</v>
      </c>
      <c r="CO2" s="143" t="s">
        <v>2296</v>
      </c>
      <c r="CP2" s="143" t="s">
        <v>2297</v>
      </c>
      <c r="CQ2" s="143" t="s">
        <v>2298</v>
      </c>
      <c r="CR2" s="143" t="s">
        <v>2299</v>
      </c>
      <c r="CS2" s="143" t="s">
        <v>2300</v>
      </c>
      <c r="CT2" s="143" t="s">
        <v>2301</v>
      </c>
      <c r="CU2" s="143" t="s">
        <v>2302</v>
      </c>
      <c r="CV2" s="143" t="s">
        <v>2303</v>
      </c>
      <c r="CW2" s="143" t="s">
        <v>2304</v>
      </c>
      <c r="CX2" s="143" t="s">
        <v>2305</v>
      </c>
      <c r="CY2" s="143" t="s">
        <v>2306</v>
      </c>
      <c r="CZ2" s="143" t="s">
        <v>2307</v>
      </c>
      <c r="DA2" s="143" t="s">
        <v>2308</v>
      </c>
      <c r="DB2" s="143" t="s">
        <v>2309</v>
      </c>
      <c r="DC2" s="143" t="s">
        <v>2310</v>
      </c>
      <c r="DD2" s="143" t="s">
        <v>2311</v>
      </c>
      <c r="DE2" s="143" t="s">
        <v>2312</v>
      </c>
      <c r="DF2" s="143" t="s">
        <v>2313</v>
      </c>
      <c r="DG2" s="143" t="s">
        <v>2314</v>
      </c>
      <c r="DH2" s="143" t="s">
        <v>2315</v>
      </c>
      <c r="DI2" s="143" t="s">
        <v>2316</v>
      </c>
      <c r="DJ2" s="143" t="s">
        <v>2317</v>
      </c>
      <c r="DK2" s="143" t="s">
        <v>2318</v>
      </c>
      <c r="DL2" s="143" t="s">
        <v>2319</v>
      </c>
      <c r="DM2" s="143" t="s">
        <v>2320</v>
      </c>
      <c r="DN2" s="143" t="s">
        <v>2321</v>
      </c>
      <c r="DO2" s="143" t="s">
        <v>2322</v>
      </c>
      <c r="DP2" s="143" t="s">
        <v>2323</v>
      </c>
      <c r="DQ2" s="143" t="s">
        <v>2324</v>
      </c>
      <c r="DR2" s="143" t="s">
        <v>2325</v>
      </c>
      <c r="DS2" s="143" t="s">
        <v>2326</v>
      </c>
      <c r="DT2" s="143" t="s">
        <v>2327</v>
      </c>
      <c r="DU2" s="143" t="s">
        <v>2328</v>
      </c>
      <c r="DV2" s="143" t="s">
        <v>2329</v>
      </c>
      <c r="DW2" s="143" t="s">
        <v>2330</v>
      </c>
      <c r="DX2" s="143" t="s">
        <v>2331</v>
      </c>
      <c r="DY2" s="143" t="s">
        <v>2332</v>
      </c>
      <c r="DZ2" s="143" t="s">
        <v>2333</v>
      </c>
      <c r="EA2" s="143" t="s">
        <v>2334</v>
      </c>
      <c r="EB2" s="143" t="s">
        <v>2335</v>
      </c>
      <c r="EC2" s="143" t="s">
        <v>2336</v>
      </c>
      <c r="ED2" s="143" t="s">
        <v>2337</v>
      </c>
      <c r="EE2" s="143" t="s">
        <v>2338</v>
      </c>
      <c r="EF2" s="143" t="s">
        <v>2339</v>
      </c>
      <c r="EG2" s="143" t="s">
        <v>2340</v>
      </c>
      <c r="EH2" s="143" t="s">
        <v>2341</v>
      </c>
      <c r="EI2" s="143" t="s">
        <v>2342</v>
      </c>
      <c r="EJ2" s="143" t="s">
        <v>2343</v>
      </c>
      <c r="EK2" s="143" t="s">
        <v>2344</v>
      </c>
      <c r="EL2" s="143" t="s">
        <v>2345</v>
      </c>
      <c r="EM2" s="143" t="s">
        <v>2346</v>
      </c>
      <c r="EN2" s="143" t="s">
        <v>2347</v>
      </c>
      <c r="EO2" s="143" t="s">
        <v>2348</v>
      </c>
      <c r="EP2" s="143" t="s">
        <v>2349</v>
      </c>
      <c r="EQ2" s="143" t="s">
        <v>2350</v>
      </c>
      <c r="ER2" s="143" t="s">
        <v>2351</v>
      </c>
      <c r="ES2" s="143" t="s">
        <v>2352</v>
      </c>
      <c r="ET2" s="143" t="s">
        <v>2353</v>
      </c>
      <c r="EU2" s="143" t="s">
        <v>2354</v>
      </c>
      <c r="EV2" s="143" t="s">
        <v>2355</v>
      </c>
      <c r="EW2" s="143" t="s">
        <v>2356</v>
      </c>
      <c r="EX2" s="143" t="s">
        <v>2357</v>
      </c>
      <c r="EY2" s="143" t="s">
        <v>2358</v>
      </c>
      <c r="EZ2" s="143" t="s">
        <v>2359</v>
      </c>
      <c r="FA2" s="143" t="s">
        <v>2360</v>
      </c>
      <c r="FB2" s="143" t="s">
        <v>2361</v>
      </c>
      <c r="FC2" s="143" t="s">
        <v>2362</v>
      </c>
      <c r="FD2" s="143" t="s">
        <v>2363</v>
      </c>
      <c r="FE2" s="143" t="s">
        <v>2364</v>
      </c>
      <c r="FF2" s="143" t="s">
        <v>2365</v>
      </c>
      <c r="FG2" s="143" t="s">
        <v>2366</v>
      </c>
      <c r="FH2" s="143" t="s">
        <v>2367</v>
      </c>
      <c r="FI2" s="143" t="s">
        <v>2368</v>
      </c>
      <c r="FJ2" s="143" t="s">
        <v>2369</v>
      </c>
      <c r="FK2" s="143" t="s">
        <v>2370</v>
      </c>
      <c r="FL2" s="143" t="s">
        <v>2371</v>
      </c>
      <c r="FM2" s="143" t="s">
        <v>2372</v>
      </c>
      <c r="FN2" s="143" t="s">
        <v>2373</v>
      </c>
      <c r="FO2" s="143" t="s">
        <v>2374</v>
      </c>
      <c r="FP2" s="143" t="s">
        <v>2375</v>
      </c>
      <c r="FQ2" s="143" t="s">
        <v>2376</v>
      </c>
      <c r="FR2" s="143" t="s">
        <v>2377</v>
      </c>
      <c r="FS2" s="143" t="s">
        <v>2378</v>
      </c>
      <c r="FT2" s="143" t="s">
        <v>2379</v>
      </c>
      <c r="FU2" s="143" t="s">
        <v>2380</v>
      </c>
      <c r="FV2" s="143" t="s">
        <v>2381</v>
      </c>
      <c r="FW2" s="143" t="s">
        <v>2382</v>
      </c>
      <c r="FX2" s="143" t="s">
        <v>2383</v>
      </c>
      <c r="FY2" s="143" t="s">
        <v>2384</v>
      </c>
      <c r="FZ2" s="143" t="s">
        <v>2385</v>
      </c>
      <c r="GA2" s="143" t="s">
        <v>2386</v>
      </c>
      <c r="GB2" s="143" t="s">
        <v>2387</v>
      </c>
      <c r="GC2" s="143" t="s">
        <v>2388</v>
      </c>
      <c r="GD2" s="143" t="s">
        <v>2389</v>
      </c>
      <c r="GE2" s="143" t="s">
        <v>2390</v>
      </c>
      <c r="GF2" s="143" t="s">
        <v>2391</v>
      </c>
      <c r="GG2" s="143" t="s">
        <v>2392</v>
      </c>
      <c r="GH2" s="143" t="s">
        <v>2393</v>
      </c>
      <c r="GI2" s="143" t="s">
        <v>2394</v>
      </c>
      <c r="GJ2" s="143" t="s">
        <v>2395</v>
      </c>
      <c r="GK2" s="143" t="s">
        <v>2396</v>
      </c>
      <c r="GL2" s="143" t="s">
        <v>2397</v>
      </c>
      <c r="GM2" s="143" t="s">
        <v>2398</v>
      </c>
      <c r="GN2" s="143" t="s">
        <v>2399</v>
      </c>
      <c r="GO2" s="143" t="s">
        <v>2400</v>
      </c>
      <c r="GP2" s="143" t="s">
        <v>2401</v>
      </c>
      <c r="GQ2" s="143" t="s">
        <v>2402</v>
      </c>
      <c r="GR2" s="143" t="s">
        <v>2403</v>
      </c>
      <c r="GS2" s="143" t="s">
        <v>2404</v>
      </c>
      <c r="GT2" s="143" t="s">
        <v>2405</v>
      </c>
      <c r="GU2" s="143" t="s">
        <v>2406</v>
      </c>
      <c r="GV2" s="143" t="s">
        <v>2407</v>
      </c>
      <c r="GW2" s="143" t="s">
        <v>2408</v>
      </c>
      <c r="GX2" s="143" t="s">
        <v>2409</v>
      </c>
      <c r="GY2" s="143" t="s">
        <v>2410</v>
      </c>
      <c r="GZ2" s="143" t="s">
        <v>2411</v>
      </c>
      <c r="HA2" s="143" t="s">
        <v>2412</v>
      </c>
      <c r="HB2" s="143" t="s">
        <v>2413</v>
      </c>
      <c r="HC2" s="143" t="s">
        <v>2414</v>
      </c>
      <c r="HD2" s="143" t="s">
        <v>2415</v>
      </c>
      <c r="HE2" s="143" t="s">
        <v>2416</v>
      </c>
      <c r="HF2" s="143" t="s">
        <v>2417</v>
      </c>
      <c r="HG2" s="143" t="s">
        <v>2418</v>
      </c>
      <c r="HH2" s="143" t="s">
        <v>2419</v>
      </c>
      <c r="HI2" s="143" t="s">
        <v>2420</v>
      </c>
      <c r="HJ2" s="143" t="s">
        <v>2421</v>
      </c>
      <c r="HK2" s="143" t="s">
        <v>2422</v>
      </c>
      <c r="HL2" s="143" t="s">
        <v>2423</v>
      </c>
      <c r="HM2" s="143" t="s">
        <v>2424</v>
      </c>
      <c r="HN2" s="143" t="s">
        <v>2425</v>
      </c>
      <c r="HO2" s="143" t="s">
        <v>2426</v>
      </c>
      <c r="HP2" s="143" t="s">
        <v>2427</v>
      </c>
      <c r="HQ2" s="143" t="s">
        <v>2428</v>
      </c>
      <c r="HR2" s="143" t="s">
        <v>2429</v>
      </c>
      <c r="HS2" s="143" t="s">
        <v>2430</v>
      </c>
      <c r="HT2" s="143" t="s">
        <v>2431</v>
      </c>
      <c r="HU2" s="143" t="s">
        <v>2432</v>
      </c>
      <c r="HV2" s="143" t="s">
        <v>2433</v>
      </c>
      <c r="HW2" s="143" t="s">
        <v>2434</v>
      </c>
      <c r="HX2" s="143" t="s">
        <v>2435</v>
      </c>
      <c r="HY2" s="143" t="s">
        <v>2436</v>
      </c>
      <c r="HZ2" s="143" t="s">
        <v>2437</v>
      </c>
      <c r="IA2" s="143" t="s">
        <v>2438</v>
      </c>
      <c r="IB2" s="407" t="s">
        <v>2439</v>
      </c>
      <c r="IC2" s="410"/>
    </row>
    <row r="3" spans="1:237" ht="90" customHeight="1" x14ac:dyDescent="0.2">
      <c r="A3" s="276" t="s">
        <v>634</v>
      </c>
      <c r="B3" s="277" t="s">
        <v>1167</v>
      </c>
      <c r="C3" s="277" t="s">
        <v>1281</v>
      </c>
      <c r="D3" s="99"/>
      <c r="E3" s="350" t="s">
        <v>1282</v>
      </c>
      <c r="F3" s="103" t="s">
        <v>1283</v>
      </c>
      <c r="G3" s="103" t="s">
        <v>1284</v>
      </c>
      <c r="H3" s="99" t="s">
        <v>77</v>
      </c>
      <c r="I3" s="103" t="s">
        <v>1216</v>
      </c>
      <c r="J3" s="103">
        <v>40</v>
      </c>
      <c r="K3" s="227" t="s">
        <v>94</v>
      </c>
      <c r="L3" s="98">
        <v>3316941</v>
      </c>
      <c r="M3" s="99" t="s">
        <v>1178</v>
      </c>
      <c r="N3" s="99" t="s">
        <v>81</v>
      </c>
      <c r="O3" s="73" t="s">
        <v>106</v>
      </c>
      <c r="P3" s="99" t="s">
        <v>176</v>
      </c>
      <c r="Q3" s="112" t="s">
        <v>100</v>
      </c>
      <c r="R3" s="99" t="s">
        <v>108</v>
      </c>
      <c r="S3" s="99" t="s">
        <v>99</v>
      </c>
      <c r="T3" s="99" t="s">
        <v>366</v>
      </c>
      <c r="U3" s="99" t="s">
        <v>100</v>
      </c>
      <c r="V3" s="102">
        <v>1</v>
      </c>
      <c r="W3" s="278">
        <v>110000</v>
      </c>
      <c r="X3" s="278">
        <v>0</v>
      </c>
      <c r="Y3" s="278">
        <v>0</v>
      </c>
      <c r="Z3" s="278">
        <v>0</v>
      </c>
      <c r="AA3" s="105">
        <v>0</v>
      </c>
      <c r="AB3" s="278">
        <v>110000</v>
      </c>
      <c r="AC3" s="278">
        <v>0</v>
      </c>
      <c r="AD3" s="278">
        <v>0</v>
      </c>
      <c r="AE3" s="278">
        <v>0</v>
      </c>
      <c r="AF3" s="278">
        <v>0</v>
      </c>
      <c r="AG3" s="278">
        <v>0</v>
      </c>
      <c r="AH3" s="278">
        <v>0</v>
      </c>
      <c r="AI3" s="100" t="s">
        <v>88</v>
      </c>
      <c r="AJ3" s="278">
        <v>0</v>
      </c>
      <c r="AK3" s="278">
        <v>0</v>
      </c>
      <c r="AL3" s="278">
        <v>0</v>
      </c>
      <c r="AM3" s="278">
        <v>0</v>
      </c>
      <c r="AN3" s="278">
        <v>0</v>
      </c>
      <c r="AO3" s="278">
        <v>0</v>
      </c>
      <c r="AP3" s="278">
        <v>0</v>
      </c>
      <c r="AQ3" s="278">
        <v>0</v>
      </c>
      <c r="AR3" s="278">
        <v>0</v>
      </c>
      <c r="AS3" s="278">
        <v>0</v>
      </c>
      <c r="AT3" s="278">
        <v>0</v>
      </c>
      <c r="AU3" s="103"/>
      <c r="AV3" s="230">
        <v>1</v>
      </c>
      <c r="AW3" s="230">
        <v>0</v>
      </c>
      <c r="AX3" s="230" t="s">
        <v>3620</v>
      </c>
      <c r="AY3" s="141">
        <v>8</v>
      </c>
      <c r="AZ3" s="70">
        <v>1</v>
      </c>
      <c r="BA3" s="70">
        <v>1</v>
      </c>
      <c r="BB3" s="70">
        <v>1</v>
      </c>
      <c r="BC3" s="70">
        <v>0</v>
      </c>
      <c r="BD3" s="70">
        <v>1</v>
      </c>
      <c r="BE3" s="70">
        <v>1</v>
      </c>
      <c r="BF3" s="70">
        <v>1</v>
      </c>
      <c r="BG3" s="71">
        <v>0</v>
      </c>
      <c r="BH3" s="71">
        <v>1</v>
      </c>
      <c r="BI3" s="71">
        <v>0</v>
      </c>
      <c r="BJ3" s="71">
        <v>0</v>
      </c>
      <c r="BK3" s="71">
        <v>1</v>
      </c>
      <c r="BL3" s="70">
        <v>1</v>
      </c>
      <c r="BM3" s="70">
        <v>1</v>
      </c>
      <c r="BN3" s="70">
        <v>0</v>
      </c>
      <c r="BO3" s="70">
        <v>1</v>
      </c>
      <c r="BP3" s="403">
        <v>0</v>
      </c>
      <c r="BQ3" s="403">
        <v>0</v>
      </c>
      <c r="BR3" s="403">
        <v>0</v>
      </c>
      <c r="BS3" s="403">
        <v>110000</v>
      </c>
      <c r="BT3" s="403">
        <v>0</v>
      </c>
      <c r="BU3" s="403">
        <v>0</v>
      </c>
      <c r="BV3" s="403">
        <v>0</v>
      </c>
      <c r="BW3" s="403">
        <v>0</v>
      </c>
      <c r="BX3" s="403">
        <v>0</v>
      </c>
      <c r="BY3" s="403">
        <v>0</v>
      </c>
      <c r="BZ3" s="401">
        <v>0</v>
      </c>
      <c r="CA3" s="401">
        <v>0</v>
      </c>
      <c r="CB3" s="401">
        <v>0</v>
      </c>
      <c r="CC3" s="401">
        <v>0</v>
      </c>
      <c r="CD3" s="401">
        <v>0</v>
      </c>
      <c r="CE3" s="401">
        <v>0</v>
      </c>
      <c r="CF3" s="401">
        <v>0</v>
      </c>
      <c r="CG3" s="401">
        <v>0</v>
      </c>
      <c r="CH3" s="401">
        <v>0</v>
      </c>
      <c r="CI3" s="401">
        <v>0</v>
      </c>
      <c r="CJ3" s="401">
        <v>0</v>
      </c>
      <c r="CK3" s="401">
        <v>0</v>
      </c>
      <c r="CL3" s="401">
        <v>0</v>
      </c>
      <c r="CM3" s="401">
        <v>0</v>
      </c>
      <c r="CN3" s="401">
        <v>0</v>
      </c>
      <c r="CO3" s="401">
        <v>0</v>
      </c>
      <c r="CP3" s="401">
        <v>0</v>
      </c>
      <c r="CQ3" s="401">
        <v>0</v>
      </c>
      <c r="CR3" s="401">
        <v>0</v>
      </c>
      <c r="CS3" s="401">
        <v>0</v>
      </c>
      <c r="CT3" s="401">
        <v>0</v>
      </c>
      <c r="CU3" s="401">
        <v>0</v>
      </c>
      <c r="CV3" s="401">
        <v>0</v>
      </c>
      <c r="CW3" s="401">
        <v>0</v>
      </c>
      <c r="CX3" s="401">
        <v>0</v>
      </c>
      <c r="CY3" s="401">
        <v>0</v>
      </c>
      <c r="CZ3" s="401">
        <v>0</v>
      </c>
      <c r="DA3" s="401">
        <v>0</v>
      </c>
      <c r="DB3" s="401">
        <v>0</v>
      </c>
      <c r="DC3" s="401">
        <v>0</v>
      </c>
      <c r="DD3" s="401">
        <v>0</v>
      </c>
      <c r="DE3" s="401">
        <v>0</v>
      </c>
      <c r="DF3" s="401">
        <v>0</v>
      </c>
      <c r="DG3" s="403">
        <v>3316941</v>
      </c>
      <c r="DH3" s="403">
        <v>3316941</v>
      </c>
      <c r="DI3" s="403">
        <v>3316941</v>
      </c>
      <c r="DJ3" s="403">
        <v>3316941</v>
      </c>
      <c r="DK3" s="403">
        <v>3316941</v>
      </c>
      <c r="DL3" s="403">
        <v>3316941</v>
      </c>
      <c r="DM3" s="403">
        <v>3316941</v>
      </c>
      <c r="DN3" s="403">
        <v>3316941</v>
      </c>
      <c r="DO3" s="403">
        <v>3316941</v>
      </c>
      <c r="DP3" s="403">
        <v>3316941</v>
      </c>
      <c r="DQ3" s="403">
        <v>3316941</v>
      </c>
      <c r="DR3" s="403">
        <v>3316941</v>
      </c>
      <c r="DS3" s="403">
        <v>3316941</v>
      </c>
      <c r="DT3" s="403">
        <v>3316941</v>
      </c>
      <c r="DU3" s="403">
        <v>3316941</v>
      </c>
      <c r="DV3" s="403">
        <v>3316941</v>
      </c>
      <c r="DW3" s="403">
        <v>3316941</v>
      </c>
      <c r="DX3" s="403">
        <v>3316941</v>
      </c>
      <c r="DY3" s="403">
        <v>3316941</v>
      </c>
      <c r="DZ3" s="403">
        <v>3316941</v>
      </c>
      <c r="EA3" s="403">
        <v>3316941</v>
      </c>
      <c r="EB3" s="403">
        <v>3316941</v>
      </c>
      <c r="EC3" s="403">
        <v>3316941</v>
      </c>
      <c r="ED3" s="403">
        <v>3316941</v>
      </c>
      <c r="EE3" s="403">
        <v>3316941</v>
      </c>
      <c r="EF3" s="403">
        <v>3316941</v>
      </c>
      <c r="EG3" s="403">
        <v>3316941</v>
      </c>
      <c r="EH3" s="403">
        <v>3316941</v>
      </c>
      <c r="EI3" s="403">
        <v>3316941</v>
      </c>
      <c r="EJ3" s="403">
        <v>3316941</v>
      </c>
      <c r="EK3" s="403">
        <v>3316941</v>
      </c>
      <c r="EL3" s="403">
        <v>3316941</v>
      </c>
      <c r="EM3" s="403">
        <v>3316941</v>
      </c>
      <c r="EN3" s="403">
        <v>3316941</v>
      </c>
      <c r="EO3" s="403">
        <v>3316941</v>
      </c>
      <c r="EP3" s="403">
        <v>3316941</v>
      </c>
      <c r="EQ3" s="403">
        <v>3316941</v>
      </c>
      <c r="ER3" s="403">
        <v>3316941</v>
      </c>
      <c r="ES3" s="403">
        <v>3316941</v>
      </c>
      <c r="ET3" s="403">
        <v>3316941</v>
      </c>
      <c r="EU3" s="403">
        <v>3316941</v>
      </c>
      <c r="EV3" s="403">
        <v>3316941</v>
      </c>
      <c r="EW3" s="403">
        <v>3316941</v>
      </c>
      <c r="EX3" s="404">
        <v>0</v>
      </c>
      <c r="EY3" s="404">
        <v>95022.13583846236</v>
      </c>
      <c r="EZ3" s="404">
        <v>0</v>
      </c>
      <c r="FA3" s="404">
        <v>0</v>
      </c>
      <c r="FB3" s="404">
        <v>0</v>
      </c>
      <c r="FC3" s="404">
        <v>0</v>
      </c>
      <c r="FD3" s="404">
        <v>0</v>
      </c>
      <c r="FE3" s="404">
        <v>0</v>
      </c>
      <c r="FF3" s="404">
        <v>0</v>
      </c>
      <c r="FG3" s="404">
        <v>0</v>
      </c>
      <c r="FH3" s="404">
        <v>0</v>
      </c>
      <c r="FI3" s="404">
        <v>0</v>
      </c>
      <c r="FJ3" s="404">
        <v>0</v>
      </c>
      <c r="FK3" s="404">
        <v>0</v>
      </c>
      <c r="FL3" s="404">
        <v>0</v>
      </c>
      <c r="FM3" s="404">
        <v>0</v>
      </c>
      <c r="FN3" s="404">
        <v>0</v>
      </c>
      <c r="FO3" s="404">
        <v>0</v>
      </c>
      <c r="FP3" s="404">
        <v>0</v>
      </c>
      <c r="FQ3" s="404">
        <v>0</v>
      </c>
      <c r="FR3" s="404">
        <v>0</v>
      </c>
      <c r="FS3" s="404">
        <v>0</v>
      </c>
      <c r="FT3" s="404">
        <v>0</v>
      </c>
      <c r="FU3" s="404">
        <v>0</v>
      </c>
      <c r="FV3" s="404">
        <v>0</v>
      </c>
      <c r="FW3" s="404">
        <v>0</v>
      </c>
      <c r="FX3" s="404">
        <v>0</v>
      </c>
      <c r="FY3" s="404">
        <v>0</v>
      </c>
      <c r="FZ3" s="404">
        <v>0</v>
      </c>
      <c r="GA3" s="404">
        <v>0</v>
      </c>
      <c r="GB3" s="404">
        <v>0</v>
      </c>
      <c r="GC3" s="404">
        <v>0</v>
      </c>
      <c r="GD3" s="404">
        <v>0</v>
      </c>
      <c r="GE3" s="404">
        <v>0</v>
      </c>
      <c r="GF3" s="404">
        <v>0</v>
      </c>
      <c r="GG3" s="404">
        <v>0</v>
      </c>
      <c r="GH3" s="404">
        <v>0</v>
      </c>
      <c r="GI3" s="404">
        <v>0</v>
      </c>
      <c r="GJ3" s="404">
        <v>0</v>
      </c>
      <c r="GK3" s="404">
        <v>0</v>
      </c>
      <c r="GL3" s="404">
        <v>3008563.2653061221</v>
      </c>
      <c r="GM3" s="404">
        <v>2865298.3479105923</v>
      </c>
      <c r="GN3" s="404">
        <v>2728855.5694386596</v>
      </c>
      <c r="GO3" s="404">
        <v>2598910.0661320565</v>
      </c>
      <c r="GP3" s="404">
        <v>2475152.4439352923</v>
      </c>
      <c r="GQ3" s="404">
        <v>2357288.0418431354</v>
      </c>
      <c r="GR3" s="404">
        <v>2245036.2303267955</v>
      </c>
      <c r="GS3" s="404">
        <v>2138129.7431683769</v>
      </c>
      <c r="GT3" s="404">
        <v>2036314.0411127398</v>
      </c>
      <c r="GU3" s="404">
        <v>1939346.7058216569</v>
      </c>
      <c r="GV3" s="404">
        <v>1846996.8626872925</v>
      </c>
      <c r="GW3" s="404">
        <v>1759044.6311307545</v>
      </c>
      <c r="GX3" s="404">
        <v>1675280.6010769093</v>
      </c>
      <c r="GY3" s="404">
        <v>1595505.3343589606</v>
      </c>
      <c r="GZ3" s="404">
        <v>1519528.8898656771</v>
      </c>
      <c r="HA3" s="404">
        <v>1447170.3713006447</v>
      </c>
      <c r="HB3" s="404">
        <v>1378257.4964768044</v>
      </c>
      <c r="HC3" s="404">
        <v>1312626.1871207661</v>
      </c>
      <c r="HD3" s="404">
        <v>1250120.1782102534</v>
      </c>
      <c r="HE3" s="404">
        <v>1190590.6459145271</v>
      </c>
      <c r="HF3" s="404">
        <v>1133895.8532519308</v>
      </c>
      <c r="HG3" s="404">
        <v>1079900.8126208861</v>
      </c>
      <c r="HH3" s="404">
        <v>1028476.9644008441</v>
      </c>
      <c r="HI3" s="404">
        <v>979501.87085794669</v>
      </c>
      <c r="HJ3" s="404">
        <v>932858.92462661595</v>
      </c>
      <c r="HK3" s="404">
        <v>888437.07107296749</v>
      </c>
      <c r="HL3" s="404">
        <v>846130.54387901677</v>
      </c>
      <c r="HM3" s="404">
        <v>805838.61321811099</v>
      </c>
      <c r="HN3" s="404">
        <v>767465.34592201072</v>
      </c>
      <c r="HO3" s="404">
        <v>730919.37706858141</v>
      </c>
      <c r="HP3" s="404">
        <v>696113.69244626805</v>
      </c>
      <c r="HQ3" s="404">
        <v>662965.42137739807</v>
      </c>
      <c r="HR3" s="404">
        <v>631395.63940704591</v>
      </c>
      <c r="HS3" s="404">
        <v>601329.18038766261</v>
      </c>
      <c r="HT3" s="404">
        <v>572694.45751205971</v>
      </c>
      <c r="HU3" s="404">
        <v>545423.29286862828</v>
      </c>
      <c r="HV3" s="404">
        <v>519450.75511297939</v>
      </c>
      <c r="HW3" s="404">
        <v>494715.00486950408</v>
      </c>
      <c r="HX3" s="404">
        <v>471157.14749476587</v>
      </c>
      <c r="HY3" s="404">
        <v>448721.09285215789</v>
      </c>
      <c r="HZ3" s="404">
        <v>95022.13583846236</v>
      </c>
      <c r="IA3" s="404">
        <v>54205406.71438539</v>
      </c>
      <c r="IB3" s="408">
        <v>570.45030861582177</v>
      </c>
      <c r="IC3" s="410"/>
    </row>
    <row r="4" spans="1:237" ht="90" customHeight="1" x14ac:dyDescent="0.2">
      <c r="A4" s="224" t="s">
        <v>638</v>
      </c>
      <c r="B4" s="225" t="s">
        <v>639</v>
      </c>
      <c r="C4" s="225" t="s">
        <v>666</v>
      </c>
      <c r="D4" s="226">
        <v>8</v>
      </c>
      <c r="E4" s="435" t="s">
        <v>667</v>
      </c>
      <c r="F4" s="227" t="s">
        <v>668</v>
      </c>
      <c r="G4" s="227" t="s">
        <v>669</v>
      </c>
      <c r="H4" s="73" t="s">
        <v>77</v>
      </c>
      <c r="I4" s="227" t="s">
        <v>670</v>
      </c>
      <c r="J4" s="227">
        <v>40</v>
      </c>
      <c r="K4" s="227" t="s">
        <v>94</v>
      </c>
      <c r="L4" s="191">
        <v>1500000</v>
      </c>
      <c r="M4" s="73" t="s">
        <v>671</v>
      </c>
      <c r="N4" s="73" t="s">
        <v>81</v>
      </c>
      <c r="O4" s="73" t="s">
        <v>217</v>
      </c>
      <c r="P4" s="73" t="s">
        <v>218</v>
      </c>
      <c r="Q4" s="112" t="s">
        <v>100</v>
      </c>
      <c r="R4" s="73" t="s">
        <v>108</v>
      </c>
      <c r="S4" s="73" t="s">
        <v>99</v>
      </c>
      <c r="T4" s="73" t="s">
        <v>645</v>
      </c>
      <c r="U4" s="73" t="s">
        <v>100</v>
      </c>
      <c r="V4" s="228">
        <v>1</v>
      </c>
      <c r="W4" s="229">
        <v>75000</v>
      </c>
      <c r="X4" s="229">
        <v>11000</v>
      </c>
      <c r="Y4" s="229">
        <v>0</v>
      </c>
      <c r="Z4" s="229">
        <v>0</v>
      </c>
      <c r="AA4" s="229">
        <v>0</v>
      </c>
      <c r="AB4" s="229">
        <v>0</v>
      </c>
      <c r="AC4" s="229">
        <v>75000</v>
      </c>
      <c r="AD4" s="229">
        <v>0</v>
      </c>
      <c r="AE4" s="229">
        <v>0</v>
      </c>
      <c r="AF4" s="229">
        <v>0</v>
      </c>
      <c r="AG4" s="229">
        <v>0</v>
      </c>
      <c r="AH4" s="229">
        <v>0</v>
      </c>
      <c r="AI4" s="73" t="s">
        <v>88</v>
      </c>
      <c r="AJ4" s="229">
        <v>0</v>
      </c>
      <c r="AK4" s="229">
        <v>0</v>
      </c>
      <c r="AL4" s="229">
        <v>0</v>
      </c>
      <c r="AM4" s="229">
        <v>0</v>
      </c>
      <c r="AN4" s="229">
        <v>0</v>
      </c>
      <c r="AO4" s="229">
        <v>0</v>
      </c>
      <c r="AP4" s="229">
        <v>0</v>
      </c>
      <c r="AQ4" s="229">
        <v>0</v>
      </c>
      <c r="AR4" s="229">
        <v>0</v>
      </c>
      <c r="AS4" s="229">
        <v>0</v>
      </c>
      <c r="AT4" s="229">
        <v>0</v>
      </c>
      <c r="AU4" s="227" t="s">
        <v>659</v>
      </c>
      <c r="AV4" s="230">
        <v>1</v>
      </c>
      <c r="AW4" s="230">
        <v>0</v>
      </c>
      <c r="AX4" s="230" t="s">
        <v>3594</v>
      </c>
      <c r="AY4" s="141">
        <v>8</v>
      </c>
      <c r="AZ4" s="70">
        <v>1</v>
      </c>
      <c r="BA4" s="70">
        <v>1</v>
      </c>
      <c r="BB4" s="70">
        <v>0</v>
      </c>
      <c r="BC4" s="70">
        <v>1</v>
      </c>
      <c r="BD4" s="70">
        <v>1</v>
      </c>
      <c r="BE4" s="70">
        <v>1</v>
      </c>
      <c r="BF4" s="70">
        <v>1</v>
      </c>
      <c r="BG4" s="71">
        <v>0</v>
      </c>
      <c r="BH4" s="71">
        <v>1</v>
      </c>
      <c r="BI4" s="71">
        <v>0</v>
      </c>
      <c r="BJ4" s="71">
        <v>0</v>
      </c>
      <c r="BK4" s="71">
        <v>1</v>
      </c>
      <c r="BL4" s="70">
        <v>1</v>
      </c>
      <c r="BM4" s="70">
        <v>1</v>
      </c>
      <c r="BN4" s="70">
        <v>0</v>
      </c>
      <c r="BO4" s="70">
        <v>1</v>
      </c>
      <c r="BP4" s="403">
        <v>0</v>
      </c>
      <c r="BQ4" s="403">
        <v>0</v>
      </c>
      <c r="BR4" s="403">
        <v>0</v>
      </c>
      <c r="BS4" s="403">
        <v>0</v>
      </c>
      <c r="BT4" s="403">
        <v>75000</v>
      </c>
      <c r="BU4" s="403">
        <v>0</v>
      </c>
      <c r="BV4" s="403">
        <v>0</v>
      </c>
      <c r="BW4" s="403">
        <v>0</v>
      </c>
      <c r="BX4" s="403">
        <v>0</v>
      </c>
      <c r="BY4" s="403">
        <v>0</v>
      </c>
      <c r="BZ4" s="401">
        <v>0</v>
      </c>
      <c r="CA4" s="401">
        <v>0</v>
      </c>
      <c r="CB4" s="401">
        <v>0</v>
      </c>
      <c r="CC4" s="401">
        <v>0</v>
      </c>
      <c r="CD4" s="401">
        <v>0</v>
      </c>
      <c r="CE4" s="401">
        <v>0</v>
      </c>
      <c r="CF4" s="401">
        <v>0</v>
      </c>
      <c r="CG4" s="401">
        <v>0</v>
      </c>
      <c r="CH4" s="401">
        <v>0</v>
      </c>
      <c r="CI4" s="401">
        <v>0</v>
      </c>
      <c r="CJ4" s="401">
        <v>0</v>
      </c>
      <c r="CK4" s="401">
        <v>0</v>
      </c>
      <c r="CL4" s="401">
        <v>0</v>
      </c>
      <c r="CM4" s="401">
        <v>0</v>
      </c>
      <c r="CN4" s="401">
        <v>0</v>
      </c>
      <c r="CO4" s="401">
        <v>0</v>
      </c>
      <c r="CP4" s="401">
        <v>0</v>
      </c>
      <c r="CQ4" s="401">
        <v>0</v>
      </c>
      <c r="CR4" s="401">
        <v>0</v>
      </c>
      <c r="CS4" s="401">
        <v>0</v>
      </c>
      <c r="CT4" s="401">
        <v>0</v>
      </c>
      <c r="CU4" s="401">
        <v>0</v>
      </c>
      <c r="CV4" s="401">
        <v>0</v>
      </c>
      <c r="CW4" s="401">
        <v>0</v>
      </c>
      <c r="CX4" s="401">
        <v>0</v>
      </c>
      <c r="CY4" s="401">
        <v>0</v>
      </c>
      <c r="CZ4" s="401">
        <v>0</v>
      </c>
      <c r="DA4" s="401">
        <v>0</v>
      </c>
      <c r="DB4" s="401">
        <v>0</v>
      </c>
      <c r="DC4" s="401">
        <v>0</v>
      </c>
      <c r="DD4" s="401">
        <v>0</v>
      </c>
      <c r="DE4" s="401">
        <v>0</v>
      </c>
      <c r="DF4" s="401">
        <v>0</v>
      </c>
      <c r="DG4" s="403">
        <v>1500000</v>
      </c>
      <c r="DH4" s="403">
        <v>1500000</v>
      </c>
      <c r="DI4" s="403">
        <v>1500000</v>
      </c>
      <c r="DJ4" s="403">
        <v>1500000</v>
      </c>
      <c r="DK4" s="403">
        <v>1500000</v>
      </c>
      <c r="DL4" s="403">
        <v>1500000</v>
      </c>
      <c r="DM4" s="403">
        <v>1500000</v>
      </c>
      <c r="DN4" s="403">
        <v>1500000</v>
      </c>
      <c r="DO4" s="403">
        <v>1500000</v>
      </c>
      <c r="DP4" s="403">
        <v>1500000</v>
      </c>
      <c r="DQ4" s="403">
        <v>1500000</v>
      </c>
      <c r="DR4" s="403">
        <v>1500000</v>
      </c>
      <c r="DS4" s="403">
        <v>1500000</v>
      </c>
      <c r="DT4" s="403">
        <v>1500000</v>
      </c>
      <c r="DU4" s="403">
        <v>1500000</v>
      </c>
      <c r="DV4" s="403">
        <v>1500000</v>
      </c>
      <c r="DW4" s="403">
        <v>1500000</v>
      </c>
      <c r="DX4" s="403">
        <v>1500000</v>
      </c>
      <c r="DY4" s="403">
        <v>1500000</v>
      </c>
      <c r="DZ4" s="403">
        <v>1500000</v>
      </c>
      <c r="EA4" s="403">
        <v>1500000</v>
      </c>
      <c r="EB4" s="403">
        <v>1500000</v>
      </c>
      <c r="EC4" s="403">
        <v>1500000</v>
      </c>
      <c r="ED4" s="403">
        <v>1500000</v>
      </c>
      <c r="EE4" s="403">
        <v>1500000</v>
      </c>
      <c r="EF4" s="403">
        <v>1500000</v>
      </c>
      <c r="EG4" s="403">
        <v>1500000</v>
      </c>
      <c r="EH4" s="403">
        <v>1500000</v>
      </c>
      <c r="EI4" s="403">
        <v>1500000</v>
      </c>
      <c r="EJ4" s="403">
        <v>1500000</v>
      </c>
      <c r="EK4" s="403">
        <v>1500000</v>
      </c>
      <c r="EL4" s="403">
        <v>1500000</v>
      </c>
      <c r="EM4" s="403">
        <v>1500000</v>
      </c>
      <c r="EN4" s="403">
        <v>1500000</v>
      </c>
      <c r="EO4" s="403">
        <v>1500000</v>
      </c>
      <c r="EP4" s="403">
        <v>1500000</v>
      </c>
      <c r="EQ4" s="403">
        <v>1500000</v>
      </c>
      <c r="ER4" s="403">
        <v>1500000</v>
      </c>
      <c r="ES4" s="403">
        <v>1500000</v>
      </c>
      <c r="ET4" s="403">
        <v>1500000</v>
      </c>
      <c r="EU4" s="403">
        <v>1500000</v>
      </c>
      <c r="EV4" s="403">
        <v>1500000</v>
      </c>
      <c r="EW4" s="403">
        <v>1500000</v>
      </c>
      <c r="EX4" s="404">
        <v>0</v>
      </c>
      <c r="EY4" s="404">
        <v>0</v>
      </c>
      <c r="EZ4" s="404">
        <v>61702.685609391148</v>
      </c>
      <c r="FA4" s="404">
        <v>0</v>
      </c>
      <c r="FB4" s="404">
        <v>0</v>
      </c>
      <c r="FC4" s="404">
        <v>0</v>
      </c>
      <c r="FD4" s="404">
        <v>0</v>
      </c>
      <c r="FE4" s="404">
        <v>0</v>
      </c>
      <c r="FF4" s="404">
        <v>0</v>
      </c>
      <c r="FG4" s="404">
        <v>0</v>
      </c>
      <c r="FH4" s="404">
        <v>0</v>
      </c>
      <c r="FI4" s="404">
        <v>0</v>
      </c>
      <c r="FJ4" s="404">
        <v>0</v>
      </c>
      <c r="FK4" s="404">
        <v>0</v>
      </c>
      <c r="FL4" s="404">
        <v>0</v>
      </c>
      <c r="FM4" s="404">
        <v>0</v>
      </c>
      <c r="FN4" s="404">
        <v>0</v>
      </c>
      <c r="FO4" s="404">
        <v>0</v>
      </c>
      <c r="FP4" s="404">
        <v>0</v>
      </c>
      <c r="FQ4" s="404">
        <v>0</v>
      </c>
      <c r="FR4" s="404">
        <v>0</v>
      </c>
      <c r="FS4" s="404">
        <v>0</v>
      </c>
      <c r="FT4" s="404">
        <v>0</v>
      </c>
      <c r="FU4" s="404">
        <v>0</v>
      </c>
      <c r="FV4" s="404">
        <v>0</v>
      </c>
      <c r="FW4" s="404">
        <v>0</v>
      </c>
      <c r="FX4" s="404">
        <v>0</v>
      </c>
      <c r="FY4" s="404">
        <v>0</v>
      </c>
      <c r="FZ4" s="404">
        <v>0</v>
      </c>
      <c r="GA4" s="404">
        <v>0</v>
      </c>
      <c r="GB4" s="404">
        <v>0</v>
      </c>
      <c r="GC4" s="404">
        <v>0</v>
      </c>
      <c r="GD4" s="404">
        <v>0</v>
      </c>
      <c r="GE4" s="404">
        <v>0</v>
      </c>
      <c r="GF4" s="404">
        <v>0</v>
      </c>
      <c r="GG4" s="404">
        <v>0</v>
      </c>
      <c r="GH4" s="404">
        <v>0</v>
      </c>
      <c r="GI4" s="404">
        <v>0</v>
      </c>
      <c r="GJ4" s="404">
        <v>0</v>
      </c>
      <c r="GK4" s="404">
        <v>0</v>
      </c>
      <c r="GL4" s="404">
        <v>1360544.2176870748</v>
      </c>
      <c r="GM4" s="404">
        <v>1295756.3977972139</v>
      </c>
      <c r="GN4" s="404">
        <v>1234053.7121878229</v>
      </c>
      <c r="GO4" s="404">
        <v>1175289.2497026885</v>
      </c>
      <c r="GP4" s="404">
        <v>1119323.0949549414</v>
      </c>
      <c r="GQ4" s="404">
        <v>1066021.9951951823</v>
      </c>
      <c r="GR4" s="404">
        <v>1015259.0430430308</v>
      </c>
      <c r="GS4" s="404">
        <v>966913.37432669592</v>
      </c>
      <c r="GT4" s="404">
        <v>920869.88031113893</v>
      </c>
      <c r="GU4" s="404">
        <v>877018.93362965609</v>
      </c>
      <c r="GV4" s="404">
        <v>835256.12726633926</v>
      </c>
      <c r="GW4" s="404">
        <v>795482.02596794197</v>
      </c>
      <c r="GX4" s="404">
        <v>757601.92949327826</v>
      </c>
      <c r="GY4" s="404">
        <v>721525.64713645529</v>
      </c>
      <c r="GZ4" s="404">
        <v>687167.28298710031</v>
      </c>
      <c r="HA4" s="404">
        <v>654445.0314162859</v>
      </c>
      <c r="HB4" s="404">
        <v>623280.98230122472</v>
      </c>
      <c r="HC4" s="404">
        <v>593600.93552497588</v>
      </c>
      <c r="HD4" s="404">
        <v>565334.22430950089</v>
      </c>
      <c r="HE4" s="404">
        <v>538413.54696142941</v>
      </c>
      <c r="HF4" s="404">
        <v>512774.80662993283</v>
      </c>
      <c r="HG4" s="404">
        <v>488356.95869517402</v>
      </c>
      <c r="HH4" s="404">
        <v>465101.86542397534</v>
      </c>
      <c r="HI4" s="404">
        <v>442954.15754664317</v>
      </c>
      <c r="HJ4" s="404">
        <v>421861.10242537444</v>
      </c>
      <c r="HK4" s="404">
        <v>401772.47850035655</v>
      </c>
      <c r="HL4" s="404">
        <v>382640.45571462536</v>
      </c>
      <c r="HM4" s="404">
        <v>364419.48163297644</v>
      </c>
      <c r="HN4" s="404">
        <v>347066.1729837872</v>
      </c>
      <c r="HO4" s="404">
        <v>330539.21236551151</v>
      </c>
      <c r="HP4" s="404">
        <v>314799.24987191573</v>
      </c>
      <c r="HQ4" s="404">
        <v>299808.80940182449</v>
      </c>
      <c r="HR4" s="404">
        <v>285532.19943030906</v>
      </c>
      <c r="HS4" s="404">
        <v>271935.42802886572</v>
      </c>
      <c r="HT4" s="404">
        <v>258986.12193225313</v>
      </c>
      <c r="HU4" s="404">
        <v>246653.44945928865</v>
      </c>
      <c r="HV4" s="404">
        <v>234908.04710408449</v>
      </c>
      <c r="HW4" s="404">
        <v>223721.94962293757</v>
      </c>
      <c r="HX4" s="404">
        <v>213068.52345041675</v>
      </c>
      <c r="HY4" s="404">
        <v>202922.40328611116</v>
      </c>
      <c r="HZ4" s="404">
        <v>61702.685609391148</v>
      </c>
      <c r="IA4" s="404">
        <v>24512980.50570634</v>
      </c>
      <c r="IB4" s="408">
        <v>397.27574681085622</v>
      </c>
      <c r="IC4" s="410"/>
    </row>
    <row r="5" spans="1:237" ht="90" customHeight="1" x14ac:dyDescent="0.2">
      <c r="A5" s="276" t="s">
        <v>634</v>
      </c>
      <c r="B5" s="277" t="s">
        <v>1167</v>
      </c>
      <c r="C5" s="277" t="s">
        <v>1222</v>
      </c>
      <c r="D5" s="99"/>
      <c r="E5" s="350" t="s">
        <v>1223</v>
      </c>
      <c r="F5" s="103" t="s">
        <v>1224</v>
      </c>
      <c r="G5" s="103" t="s">
        <v>1225</v>
      </c>
      <c r="H5" s="99" t="s">
        <v>77</v>
      </c>
      <c r="I5" s="103" t="s">
        <v>1216</v>
      </c>
      <c r="J5" s="103">
        <v>40</v>
      </c>
      <c r="K5" s="227" t="s">
        <v>94</v>
      </c>
      <c r="L5" s="98">
        <v>3316941</v>
      </c>
      <c r="M5" s="99" t="s">
        <v>1178</v>
      </c>
      <c r="N5" s="99" t="s">
        <v>96</v>
      </c>
      <c r="O5" s="99" t="s">
        <v>97</v>
      </c>
      <c r="P5" s="99" t="s">
        <v>97</v>
      </c>
      <c r="Q5" s="112" t="s">
        <v>100</v>
      </c>
      <c r="R5" s="99" t="s">
        <v>108</v>
      </c>
      <c r="S5" s="99" t="s">
        <v>99</v>
      </c>
      <c r="T5" s="99" t="s">
        <v>366</v>
      </c>
      <c r="U5" s="99" t="s">
        <v>100</v>
      </c>
      <c r="V5" s="102">
        <v>1</v>
      </c>
      <c r="W5" s="105">
        <v>240000</v>
      </c>
      <c r="X5" s="105">
        <v>0</v>
      </c>
      <c r="Y5" s="105">
        <v>0</v>
      </c>
      <c r="Z5" s="105"/>
      <c r="AA5" s="105">
        <v>240000</v>
      </c>
      <c r="AB5" s="105">
        <v>0</v>
      </c>
      <c r="AC5" s="105">
        <v>0</v>
      </c>
      <c r="AD5" s="105">
        <v>0</v>
      </c>
      <c r="AE5" s="278">
        <v>0</v>
      </c>
      <c r="AF5" s="278">
        <v>0</v>
      </c>
      <c r="AG5" s="278">
        <v>0</v>
      </c>
      <c r="AH5" s="278">
        <v>0</v>
      </c>
      <c r="AI5" s="100" t="s">
        <v>88</v>
      </c>
      <c r="AJ5" s="105">
        <v>0</v>
      </c>
      <c r="AK5" s="105">
        <v>0</v>
      </c>
      <c r="AL5" s="105">
        <v>0</v>
      </c>
      <c r="AM5" s="105">
        <v>0</v>
      </c>
      <c r="AN5" s="105">
        <v>0</v>
      </c>
      <c r="AO5" s="105">
        <v>0</v>
      </c>
      <c r="AP5" s="105">
        <v>0</v>
      </c>
      <c r="AQ5" s="278">
        <v>0</v>
      </c>
      <c r="AR5" s="278">
        <v>0</v>
      </c>
      <c r="AS5" s="278">
        <v>0</v>
      </c>
      <c r="AT5" s="278">
        <v>0</v>
      </c>
      <c r="AU5" s="103"/>
      <c r="AV5" s="230">
        <v>1</v>
      </c>
      <c r="AW5" s="230">
        <v>0</v>
      </c>
      <c r="AX5" s="230" t="s">
        <v>3615</v>
      </c>
      <c r="AY5" s="141">
        <v>8</v>
      </c>
      <c r="AZ5" s="70">
        <v>1</v>
      </c>
      <c r="BA5" s="70">
        <v>1</v>
      </c>
      <c r="BB5" s="70">
        <v>1</v>
      </c>
      <c r="BC5" s="70">
        <v>0</v>
      </c>
      <c r="BD5" s="70">
        <v>1</v>
      </c>
      <c r="BE5" s="70">
        <v>1</v>
      </c>
      <c r="BF5" s="70">
        <v>1</v>
      </c>
      <c r="BG5" s="71">
        <v>0</v>
      </c>
      <c r="BH5" s="71">
        <v>1</v>
      </c>
      <c r="BI5" s="71">
        <v>1</v>
      </c>
      <c r="BJ5" s="71">
        <v>0</v>
      </c>
      <c r="BK5" s="71">
        <v>0</v>
      </c>
      <c r="BL5" s="70">
        <v>1</v>
      </c>
      <c r="BM5" s="70">
        <v>1</v>
      </c>
      <c r="BN5" s="70">
        <v>0</v>
      </c>
      <c r="BO5" s="70">
        <v>1</v>
      </c>
      <c r="BP5" s="403">
        <v>0</v>
      </c>
      <c r="BQ5" s="403">
        <v>0</v>
      </c>
      <c r="BR5" s="403">
        <v>240000</v>
      </c>
      <c r="BS5" s="403">
        <v>0</v>
      </c>
      <c r="BT5" s="403">
        <v>0</v>
      </c>
      <c r="BU5" s="403">
        <v>0</v>
      </c>
      <c r="BV5" s="403">
        <v>0</v>
      </c>
      <c r="BW5" s="403">
        <v>0</v>
      </c>
      <c r="BX5" s="403">
        <v>0</v>
      </c>
      <c r="BY5" s="403">
        <v>0</v>
      </c>
      <c r="BZ5" s="401">
        <v>0</v>
      </c>
      <c r="CA5" s="401">
        <v>0</v>
      </c>
      <c r="CB5" s="401">
        <v>0</v>
      </c>
      <c r="CC5" s="401">
        <v>0</v>
      </c>
      <c r="CD5" s="401">
        <v>0</v>
      </c>
      <c r="CE5" s="401">
        <v>0</v>
      </c>
      <c r="CF5" s="401">
        <v>0</v>
      </c>
      <c r="CG5" s="401">
        <v>0</v>
      </c>
      <c r="CH5" s="401">
        <v>0</v>
      </c>
      <c r="CI5" s="401">
        <v>0</v>
      </c>
      <c r="CJ5" s="401">
        <v>0</v>
      </c>
      <c r="CK5" s="401">
        <v>0</v>
      </c>
      <c r="CL5" s="401">
        <v>0</v>
      </c>
      <c r="CM5" s="401">
        <v>0</v>
      </c>
      <c r="CN5" s="401">
        <v>0</v>
      </c>
      <c r="CO5" s="401">
        <v>0</v>
      </c>
      <c r="CP5" s="401">
        <v>0</v>
      </c>
      <c r="CQ5" s="401">
        <v>0</v>
      </c>
      <c r="CR5" s="401">
        <v>0</v>
      </c>
      <c r="CS5" s="401">
        <v>0</v>
      </c>
      <c r="CT5" s="401">
        <v>0</v>
      </c>
      <c r="CU5" s="401">
        <v>0</v>
      </c>
      <c r="CV5" s="401">
        <v>0</v>
      </c>
      <c r="CW5" s="401">
        <v>0</v>
      </c>
      <c r="CX5" s="401">
        <v>0</v>
      </c>
      <c r="CY5" s="401">
        <v>0</v>
      </c>
      <c r="CZ5" s="401">
        <v>0</v>
      </c>
      <c r="DA5" s="401">
        <v>0</v>
      </c>
      <c r="DB5" s="401">
        <v>0</v>
      </c>
      <c r="DC5" s="401">
        <v>0</v>
      </c>
      <c r="DD5" s="401">
        <v>0</v>
      </c>
      <c r="DE5" s="401">
        <v>0</v>
      </c>
      <c r="DF5" s="401">
        <v>0</v>
      </c>
      <c r="DG5" s="403">
        <v>3316941</v>
      </c>
      <c r="DH5" s="403">
        <v>3316941</v>
      </c>
      <c r="DI5" s="403">
        <v>3316941</v>
      </c>
      <c r="DJ5" s="403">
        <v>3316941</v>
      </c>
      <c r="DK5" s="403">
        <v>3316941</v>
      </c>
      <c r="DL5" s="403">
        <v>3316941</v>
      </c>
      <c r="DM5" s="403">
        <v>3316941</v>
      </c>
      <c r="DN5" s="403">
        <v>3316941</v>
      </c>
      <c r="DO5" s="403">
        <v>3316941</v>
      </c>
      <c r="DP5" s="403">
        <v>3316941</v>
      </c>
      <c r="DQ5" s="403">
        <v>3316941</v>
      </c>
      <c r="DR5" s="403">
        <v>3316941</v>
      </c>
      <c r="DS5" s="403">
        <v>3316941</v>
      </c>
      <c r="DT5" s="403">
        <v>3316941</v>
      </c>
      <c r="DU5" s="403">
        <v>3316941</v>
      </c>
      <c r="DV5" s="403">
        <v>3316941</v>
      </c>
      <c r="DW5" s="403">
        <v>3316941</v>
      </c>
      <c r="DX5" s="403">
        <v>3316941</v>
      </c>
      <c r="DY5" s="403">
        <v>3316941</v>
      </c>
      <c r="DZ5" s="403">
        <v>3316941</v>
      </c>
      <c r="EA5" s="403">
        <v>3316941</v>
      </c>
      <c r="EB5" s="403">
        <v>3316941</v>
      </c>
      <c r="EC5" s="403">
        <v>3316941</v>
      </c>
      <c r="ED5" s="403">
        <v>3316941</v>
      </c>
      <c r="EE5" s="403">
        <v>3316941</v>
      </c>
      <c r="EF5" s="403">
        <v>3316941</v>
      </c>
      <c r="EG5" s="403">
        <v>3316941</v>
      </c>
      <c r="EH5" s="403">
        <v>3316941</v>
      </c>
      <c r="EI5" s="403">
        <v>3316941</v>
      </c>
      <c r="EJ5" s="403">
        <v>3316941</v>
      </c>
      <c r="EK5" s="403">
        <v>3316941</v>
      </c>
      <c r="EL5" s="403">
        <v>3316941</v>
      </c>
      <c r="EM5" s="403">
        <v>3316941</v>
      </c>
      <c r="EN5" s="403">
        <v>3316941</v>
      </c>
      <c r="EO5" s="403">
        <v>3316941</v>
      </c>
      <c r="EP5" s="403">
        <v>3316941</v>
      </c>
      <c r="EQ5" s="403">
        <v>3316941</v>
      </c>
      <c r="ER5" s="403">
        <v>3316941</v>
      </c>
      <c r="ES5" s="403">
        <v>3316941</v>
      </c>
      <c r="ET5" s="403">
        <v>3316941</v>
      </c>
      <c r="EU5" s="403">
        <v>3316941</v>
      </c>
      <c r="EV5" s="403">
        <v>3316941</v>
      </c>
      <c r="EW5" s="403">
        <v>3316941</v>
      </c>
      <c r="EX5" s="404">
        <v>217687.07482993195</v>
      </c>
      <c r="EY5" s="404">
        <v>0</v>
      </c>
      <c r="EZ5" s="404">
        <v>0</v>
      </c>
      <c r="FA5" s="404">
        <v>0</v>
      </c>
      <c r="FB5" s="404">
        <v>0</v>
      </c>
      <c r="FC5" s="404">
        <v>0</v>
      </c>
      <c r="FD5" s="404">
        <v>0</v>
      </c>
      <c r="FE5" s="404">
        <v>0</v>
      </c>
      <c r="FF5" s="404">
        <v>0</v>
      </c>
      <c r="FG5" s="404">
        <v>0</v>
      </c>
      <c r="FH5" s="404">
        <v>0</v>
      </c>
      <c r="FI5" s="404">
        <v>0</v>
      </c>
      <c r="FJ5" s="404">
        <v>0</v>
      </c>
      <c r="FK5" s="404">
        <v>0</v>
      </c>
      <c r="FL5" s="404">
        <v>0</v>
      </c>
      <c r="FM5" s="404">
        <v>0</v>
      </c>
      <c r="FN5" s="404">
        <v>0</v>
      </c>
      <c r="FO5" s="404">
        <v>0</v>
      </c>
      <c r="FP5" s="404">
        <v>0</v>
      </c>
      <c r="FQ5" s="404">
        <v>0</v>
      </c>
      <c r="FR5" s="404">
        <v>0</v>
      </c>
      <c r="FS5" s="404">
        <v>0</v>
      </c>
      <c r="FT5" s="404">
        <v>0</v>
      </c>
      <c r="FU5" s="404">
        <v>0</v>
      </c>
      <c r="FV5" s="404">
        <v>0</v>
      </c>
      <c r="FW5" s="404">
        <v>0</v>
      </c>
      <c r="FX5" s="404">
        <v>0</v>
      </c>
      <c r="FY5" s="404">
        <v>0</v>
      </c>
      <c r="FZ5" s="404">
        <v>0</v>
      </c>
      <c r="GA5" s="404">
        <v>0</v>
      </c>
      <c r="GB5" s="404">
        <v>0</v>
      </c>
      <c r="GC5" s="404">
        <v>0</v>
      </c>
      <c r="GD5" s="404">
        <v>0</v>
      </c>
      <c r="GE5" s="404">
        <v>0</v>
      </c>
      <c r="GF5" s="404">
        <v>0</v>
      </c>
      <c r="GG5" s="404">
        <v>0</v>
      </c>
      <c r="GH5" s="404">
        <v>0</v>
      </c>
      <c r="GI5" s="404">
        <v>0</v>
      </c>
      <c r="GJ5" s="404">
        <v>0</v>
      </c>
      <c r="GK5" s="404">
        <v>0</v>
      </c>
      <c r="GL5" s="404">
        <v>3008563.2653061221</v>
      </c>
      <c r="GM5" s="404">
        <v>2865298.3479105923</v>
      </c>
      <c r="GN5" s="404">
        <v>2728855.5694386596</v>
      </c>
      <c r="GO5" s="404">
        <v>2598910.0661320565</v>
      </c>
      <c r="GP5" s="404">
        <v>2475152.4439352923</v>
      </c>
      <c r="GQ5" s="404">
        <v>2357288.0418431354</v>
      </c>
      <c r="GR5" s="404">
        <v>2245036.2303267955</v>
      </c>
      <c r="GS5" s="404">
        <v>2138129.7431683769</v>
      </c>
      <c r="GT5" s="404">
        <v>2036314.0411127398</v>
      </c>
      <c r="GU5" s="404">
        <v>1939346.7058216569</v>
      </c>
      <c r="GV5" s="404">
        <v>1846996.8626872925</v>
      </c>
      <c r="GW5" s="404">
        <v>1759044.6311307545</v>
      </c>
      <c r="GX5" s="404">
        <v>1675280.6010769093</v>
      </c>
      <c r="GY5" s="404">
        <v>1595505.3343589606</v>
      </c>
      <c r="GZ5" s="404">
        <v>1519528.8898656771</v>
      </c>
      <c r="HA5" s="404">
        <v>1447170.3713006447</v>
      </c>
      <c r="HB5" s="404">
        <v>1378257.4964768044</v>
      </c>
      <c r="HC5" s="404">
        <v>1312626.1871207661</v>
      </c>
      <c r="HD5" s="404">
        <v>1250120.1782102534</v>
      </c>
      <c r="HE5" s="404">
        <v>1190590.6459145271</v>
      </c>
      <c r="HF5" s="404">
        <v>1133895.8532519308</v>
      </c>
      <c r="HG5" s="404">
        <v>1079900.8126208861</v>
      </c>
      <c r="HH5" s="404">
        <v>1028476.9644008441</v>
      </c>
      <c r="HI5" s="404">
        <v>979501.87085794669</v>
      </c>
      <c r="HJ5" s="404">
        <v>932858.92462661595</v>
      </c>
      <c r="HK5" s="404">
        <v>888437.07107296749</v>
      </c>
      <c r="HL5" s="404">
        <v>846130.54387901677</v>
      </c>
      <c r="HM5" s="404">
        <v>805838.61321811099</v>
      </c>
      <c r="HN5" s="404">
        <v>767465.34592201072</v>
      </c>
      <c r="HO5" s="404">
        <v>730919.37706858141</v>
      </c>
      <c r="HP5" s="404">
        <v>696113.69244626805</v>
      </c>
      <c r="HQ5" s="404">
        <v>662965.42137739807</v>
      </c>
      <c r="HR5" s="404">
        <v>631395.63940704591</v>
      </c>
      <c r="HS5" s="404">
        <v>601329.18038766261</v>
      </c>
      <c r="HT5" s="404">
        <v>572694.45751205971</v>
      </c>
      <c r="HU5" s="404">
        <v>545423.29286862828</v>
      </c>
      <c r="HV5" s="404">
        <v>519450.75511297939</v>
      </c>
      <c r="HW5" s="404">
        <v>494715.00486950408</v>
      </c>
      <c r="HX5" s="404">
        <v>471157.14749476587</v>
      </c>
      <c r="HY5" s="404">
        <v>448721.09285215789</v>
      </c>
      <c r="HZ5" s="404">
        <v>217687.07482993195</v>
      </c>
      <c r="IA5" s="404">
        <v>54205406.71438539</v>
      </c>
      <c r="IB5" s="408">
        <v>249.00608709420791</v>
      </c>
      <c r="IC5" s="410"/>
    </row>
    <row r="6" spans="1:237" ht="90" customHeight="1" x14ac:dyDescent="0.2">
      <c r="A6" s="264" t="s">
        <v>271</v>
      </c>
      <c r="B6" s="232" t="s">
        <v>264</v>
      </c>
      <c r="C6" s="264" t="s">
        <v>945</v>
      </c>
      <c r="D6" s="265">
        <v>16</v>
      </c>
      <c r="E6" s="232" t="s">
        <v>946</v>
      </c>
      <c r="F6" s="198" t="s">
        <v>947</v>
      </c>
      <c r="G6" s="198" t="s">
        <v>948</v>
      </c>
      <c r="H6" s="75"/>
      <c r="I6" s="198" t="s">
        <v>930</v>
      </c>
      <c r="J6" s="103">
        <v>5</v>
      </c>
      <c r="K6" s="227" t="s">
        <v>79</v>
      </c>
      <c r="L6" s="74">
        <v>49763</v>
      </c>
      <c r="M6" s="90" t="s">
        <v>79</v>
      </c>
      <c r="N6" s="75" t="s">
        <v>81</v>
      </c>
      <c r="O6" s="73" t="s">
        <v>106</v>
      </c>
      <c r="P6" s="75" t="s">
        <v>464</v>
      </c>
      <c r="Q6" s="112" t="s">
        <v>100</v>
      </c>
      <c r="R6" s="75" t="s">
        <v>108</v>
      </c>
      <c r="S6" s="75" t="s">
        <v>99</v>
      </c>
      <c r="T6" s="90" t="s">
        <v>866</v>
      </c>
      <c r="U6" s="75" t="s">
        <v>100</v>
      </c>
      <c r="V6" s="267">
        <v>1</v>
      </c>
      <c r="W6" s="268">
        <v>2500</v>
      </c>
      <c r="X6" s="94">
        <v>0</v>
      </c>
      <c r="Y6" s="94">
        <v>0</v>
      </c>
      <c r="Z6" s="94">
        <v>0</v>
      </c>
      <c r="AA6" s="94">
        <v>0</v>
      </c>
      <c r="AB6" s="94">
        <v>2500</v>
      </c>
      <c r="AC6" s="94">
        <v>0</v>
      </c>
      <c r="AD6" s="94">
        <v>0</v>
      </c>
      <c r="AE6" s="192">
        <v>0</v>
      </c>
      <c r="AF6" s="192">
        <v>0</v>
      </c>
      <c r="AG6" s="192">
        <v>0</v>
      </c>
      <c r="AH6" s="192">
        <v>0</v>
      </c>
      <c r="AI6" s="90" t="s">
        <v>88</v>
      </c>
      <c r="AJ6" s="94">
        <v>0</v>
      </c>
      <c r="AK6" s="94">
        <v>0</v>
      </c>
      <c r="AL6" s="94">
        <v>0</v>
      </c>
      <c r="AM6" s="94">
        <v>0</v>
      </c>
      <c r="AN6" s="94">
        <v>0</v>
      </c>
      <c r="AO6" s="94">
        <v>0</v>
      </c>
      <c r="AP6" s="94">
        <v>0</v>
      </c>
      <c r="AQ6" s="192">
        <v>0</v>
      </c>
      <c r="AR6" s="192">
        <v>0</v>
      </c>
      <c r="AS6" s="192">
        <v>0</v>
      </c>
      <c r="AT6" s="192">
        <v>0</v>
      </c>
      <c r="AU6" s="95"/>
      <c r="AV6" s="230">
        <v>1</v>
      </c>
      <c r="AW6" s="230">
        <v>0</v>
      </c>
      <c r="AX6" s="230" t="s">
        <v>3612</v>
      </c>
      <c r="AY6" s="141">
        <v>7</v>
      </c>
      <c r="AZ6" s="70">
        <v>1</v>
      </c>
      <c r="BA6" s="70">
        <v>1</v>
      </c>
      <c r="BB6" s="70">
        <v>1</v>
      </c>
      <c r="BC6" s="70">
        <v>1</v>
      </c>
      <c r="BD6" s="70">
        <v>1</v>
      </c>
      <c r="BE6" s="70">
        <v>0</v>
      </c>
      <c r="BF6" s="70">
        <v>0</v>
      </c>
      <c r="BG6" s="71">
        <v>0</v>
      </c>
      <c r="BH6" s="71">
        <v>0</v>
      </c>
      <c r="BI6" s="71">
        <v>0</v>
      </c>
      <c r="BJ6" s="71">
        <v>0</v>
      </c>
      <c r="BK6" s="71">
        <v>0</v>
      </c>
      <c r="BL6" s="70">
        <v>1</v>
      </c>
      <c r="BM6" s="70">
        <v>1</v>
      </c>
      <c r="BN6" s="70">
        <v>0</v>
      </c>
      <c r="BO6" s="70">
        <v>1</v>
      </c>
      <c r="BP6" s="403">
        <v>0</v>
      </c>
      <c r="BQ6" s="403">
        <v>0</v>
      </c>
      <c r="BR6" s="403">
        <v>0</v>
      </c>
      <c r="BS6" s="403">
        <v>2500</v>
      </c>
      <c r="BT6" s="403">
        <v>0</v>
      </c>
      <c r="BU6" s="403">
        <v>0</v>
      </c>
      <c r="BV6" s="403">
        <v>0</v>
      </c>
      <c r="BW6" s="403">
        <v>0</v>
      </c>
      <c r="BX6" s="403">
        <v>0</v>
      </c>
      <c r="BY6" s="403">
        <v>0</v>
      </c>
      <c r="BZ6" s="401">
        <v>0</v>
      </c>
      <c r="CA6" s="401">
        <v>0</v>
      </c>
      <c r="CB6" s="401">
        <v>0</v>
      </c>
      <c r="CC6" s="401">
        <v>0</v>
      </c>
      <c r="CD6" s="401">
        <v>0</v>
      </c>
      <c r="CE6" s="401">
        <v>0</v>
      </c>
      <c r="CF6" s="401">
        <v>0</v>
      </c>
      <c r="CG6" s="401">
        <v>0</v>
      </c>
      <c r="CH6" s="401">
        <v>0</v>
      </c>
      <c r="CI6" s="401">
        <v>0</v>
      </c>
      <c r="CJ6" s="401">
        <v>0</v>
      </c>
      <c r="CK6" s="401">
        <v>0</v>
      </c>
      <c r="CL6" s="401">
        <v>0</v>
      </c>
      <c r="CM6" s="401">
        <v>0</v>
      </c>
      <c r="CN6" s="401">
        <v>0</v>
      </c>
      <c r="CO6" s="401">
        <v>0</v>
      </c>
      <c r="CP6" s="401">
        <v>0</v>
      </c>
      <c r="CQ6" s="401">
        <v>0</v>
      </c>
      <c r="CR6" s="401">
        <v>0</v>
      </c>
      <c r="CS6" s="401">
        <v>0</v>
      </c>
      <c r="CT6" s="401">
        <v>0</v>
      </c>
      <c r="CU6" s="401">
        <v>0</v>
      </c>
      <c r="CV6" s="401">
        <v>0</v>
      </c>
      <c r="CW6" s="401">
        <v>0</v>
      </c>
      <c r="CX6" s="401">
        <v>0</v>
      </c>
      <c r="CY6" s="401">
        <v>0</v>
      </c>
      <c r="CZ6" s="401">
        <v>0</v>
      </c>
      <c r="DA6" s="401">
        <v>0</v>
      </c>
      <c r="DB6" s="401">
        <v>0</v>
      </c>
      <c r="DC6" s="401">
        <v>0</v>
      </c>
      <c r="DD6" s="401">
        <v>0</v>
      </c>
      <c r="DE6" s="401">
        <v>0</v>
      </c>
      <c r="DF6" s="401">
        <v>0</v>
      </c>
      <c r="DG6" s="403">
        <v>49763</v>
      </c>
      <c r="DH6" s="403">
        <v>49763</v>
      </c>
      <c r="DI6" s="403">
        <v>49763</v>
      </c>
      <c r="DJ6" s="403">
        <v>49763</v>
      </c>
      <c r="DK6" s="403">
        <v>49763</v>
      </c>
      <c r="DL6" s="403">
        <v>49763</v>
      </c>
      <c r="DM6" s="403">
        <v>49763</v>
      </c>
      <c r="DN6" s="403">
        <v>49763</v>
      </c>
      <c r="DO6" s="403">
        <v>49763</v>
      </c>
      <c r="DP6" s="403">
        <v>49763</v>
      </c>
      <c r="DQ6" s="403">
        <v>49763</v>
      </c>
      <c r="DR6" s="403">
        <v>49763</v>
      </c>
      <c r="DS6" s="403">
        <v>49763</v>
      </c>
      <c r="DT6" s="403">
        <v>49763</v>
      </c>
      <c r="DU6" s="403">
        <v>49763</v>
      </c>
      <c r="DV6" s="403">
        <v>49763</v>
      </c>
      <c r="DW6" s="403">
        <v>49763</v>
      </c>
      <c r="DX6" s="403">
        <v>49763</v>
      </c>
      <c r="DY6" s="403">
        <v>49763</v>
      </c>
      <c r="DZ6" s="403">
        <v>49763</v>
      </c>
      <c r="EA6" s="403">
        <v>49763</v>
      </c>
      <c r="EB6" s="403">
        <v>49763</v>
      </c>
      <c r="EC6" s="403">
        <v>49763</v>
      </c>
      <c r="ED6" s="403">
        <v>49763</v>
      </c>
      <c r="EE6" s="403">
        <v>49763</v>
      </c>
      <c r="EF6" s="403">
        <v>49763</v>
      </c>
      <c r="EG6" s="403">
        <v>49763</v>
      </c>
      <c r="EH6" s="403">
        <v>49763</v>
      </c>
      <c r="EI6" s="403">
        <v>49763</v>
      </c>
      <c r="EJ6" s="403">
        <v>49763</v>
      </c>
      <c r="EK6" s="403">
        <v>49763</v>
      </c>
      <c r="EL6" s="403">
        <v>49763</v>
      </c>
      <c r="EM6" s="403">
        <v>49763</v>
      </c>
      <c r="EN6" s="403">
        <v>49763</v>
      </c>
      <c r="EO6" s="403">
        <v>49763</v>
      </c>
      <c r="EP6" s="403">
        <v>49763</v>
      </c>
      <c r="EQ6" s="403">
        <v>49763</v>
      </c>
      <c r="ER6" s="403">
        <v>49763</v>
      </c>
      <c r="ES6" s="403">
        <v>49763</v>
      </c>
      <c r="ET6" s="403">
        <v>49763</v>
      </c>
      <c r="EU6" s="403">
        <v>49763</v>
      </c>
      <c r="EV6" s="403">
        <v>49763</v>
      </c>
      <c r="EW6" s="403">
        <v>49763</v>
      </c>
      <c r="EX6" s="404">
        <v>0</v>
      </c>
      <c r="EY6" s="404">
        <v>2159.5939963286901</v>
      </c>
      <c r="EZ6" s="404">
        <v>0</v>
      </c>
      <c r="FA6" s="404">
        <v>0</v>
      </c>
      <c r="FB6" s="404">
        <v>0</v>
      </c>
      <c r="FC6" s="404">
        <v>0</v>
      </c>
      <c r="FD6" s="404">
        <v>0</v>
      </c>
      <c r="FE6" s="404">
        <v>0</v>
      </c>
      <c r="FF6" s="404">
        <v>0</v>
      </c>
      <c r="FG6" s="404">
        <v>0</v>
      </c>
      <c r="FH6" s="404">
        <v>0</v>
      </c>
      <c r="FI6" s="404">
        <v>0</v>
      </c>
      <c r="FJ6" s="404">
        <v>0</v>
      </c>
      <c r="FK6" s="404">
        <v>0</v>
      </c>
      <c r="FL6" s="404">
        <v>0</v>
      </c>
      <c r="FM6" s="404">
        <v>0</v>
      </c>
      <c r="FN6" s="404">
        <v>0</v>
      </c>
      <c r="FO6" s="404">
        <v>0</v>
      </c>
      <c r="FP6" s="404">
        <v>0</v>
      </c>
      <c r="FQ6" s="404">
        <v>0</v>
      </c>
      <c r="FR6" s="404">
        <v>0</v>
      </c>
      <c r="FS6" s="404">
        <v>0</v>
      </c>
      <c r="FT6" s="404">
        <v>0</v>
      </c>
      <c r="FU6" s="404">
        <v>0</v>
      </c>
      <c r="FV6" s="404">
        <v>0</v>
      </c>
      <c r="FW6" s="404">
        <v>0</v>
      </c>
      <c r="FX6" s="404">
        <v>0</v>
      </c>
      <c r="FY6" s="404">
        <v>0</v>
      </c>
      <c r="FZ6" s="404">
        <v>0</v>
      </c>
      <c r="GA6" s="404">
        <v>0</v>
      </c>
      <c r="GB6" s="404">
        <v>0</v>
      </c>
      <c r="GC6" s="404">
        <v>0</v>
      </c>
      <c r="GD6" s="404">
        <v>0</v>
      </c>
      <c r="GE6" s="404">
        <v>0</v>
      </c>
      <c r="GF6" s="404">
        <v>0</v>
      </c>
      <c r="GG6" s="404">
        <v>0</v>
      </c>
      <c r="GH6" s="404">
        <v>0</v>
      </c>
      <c r="GI6" s="404">
        <v>0</v>
      </c>
      <c r="GJ6" s="404">
        <v>0</v>
      </c>
      <c r="GK6" s="404">
        <v>0</v>
      </c>
      <c r="GL6" s="404">
        <v>45136.507936507936</v>
      </c>
      <c r="GM6" s="404">
        <v>42987.150415721837</v>
      </c>
      <c r="GN6" s="404">
        <v>40940.143253068425</v>
      </c>
      <c r="GO6" s="404">
        <v>38990.612621969922</v>
      </c>
      <c r="GP6" s="404">
        <v>37133.916782828499</v>
      </c>
      <c r="GQ6" s="404">
        <v>35365.635031265236</v>
      </c>
      <c r="GR6" s="404">
        <v>33681.557172633562</v>
      </c>
      <c r="GS6" s="404">
        <v>32077.673497746247</v>
      </c>
      <c r="GT6" s="404">
        <v>30550.165235948807</v>
      </c>
      <c r="GU6" s="404">
        <v>29095.395462808385</v>
      </c>
      <c r="GV6" s="404">
        <v>27709.900440769892</v>
      </c>
      <c r="GW6" s="404">
        <v>26390.381372161799</v>
      </c>
      <c r="GX6" s="404">
        <v>25133.696544916005</v>
      </c>
      <c r="GY6" s="404">
        <v>23936.853852300948</v>
      </c>
      <c r="GZ6" s="404">
        <v>22797.003668858048</v>
      </c>
      <c r="HA6" s="404">
        <v>21711.432065579091</v>
      </c>
      <c r="HB6" s="404">
        <v>20677.554348170564</v>
      </c>
      <c r="HC6" s="404">
        <v>19692.908903019583</v>
      </c>
      <c r="HD6" s="404">
        <v>18755.151336209128</v>
      </c>
      <c r="HE6" s="404">
        <v>17862.048891627743</v>
      </c>
      <c r="HF6" s="404">
        <v>17011.475134883563</v>
      </c>
      <c r="HG6" s="404">
        <v>16201.404890365297</v>
      </c>
      <c r="HH6" s="404">
        <v>15429.909419395522</v>
      </c>
      <c r="HI6" s="404">
        <v>14695.151827995734</v>
      </c>
      <c r="HJ6" s="404">
        <v>13995.382693329271</v>
      </c>
      <c r="HK6" s="404">
        <v>13328.935898408829</v>
      </c>
      <c r="HL6" s="404">
        <v>12694.224665151267</v>
      </c>
      <c r="HM6" s="404">
        <v>12089.737776334538</v>
      </c>
      <c r="HN6" s="404">
        <v>11514.035977461468</v>
      </c>
      <c r="HO6" s="404">
        <v>10965.748549963299</v>
      </c>
      <c r="HP6" s="404">
        <v>10443.570047584095</v>
      </c>
      <c r="HQ6" s="404">
        <v>9946.2571881753283</v>
      </c>
      <c r="HR6" s="404">
        <v>9472.6258935003134</v>
      </c>
      <c r="HS6" s="404">
        <v>9021.5484700002962</v>
      </c>
      <c r="HT6" s="404">
        <v>8591.9509238098071</v>
      </c>
      <c r="HU6" s="404">
        <v>8182.8104036283876</v>
      </c>
      <c r="HV6" s="404">
        <v>7793.1527653603707</v>
      </c>
      <c r="HW6" s="404">
        <v>7422.0502527241606</v>
      </c>
      <c r="HX6" s="404">
        <v>7068.619288308726</v>
      </c>
      <c r="HY6" s="404">
        <v>6732.0183698178334</v>
      </c>
      <c r="HZ6" s="404">
        <v>2159.5939963286901</v>
      </c>
      <c r="IA6" s="404">
        <v>205188.33101009665</v>
      </c>
      <c r="IB6" s="408">
        <v>95.012456674225263</v>
      </c>
      <c r="IC6" s="410"/>
    </row>
    <row r="7" spans="1:237" ht="90" customHeight="1" x14ac:dyDescent="0.2">
      <c r="A7" s="428" t="s">
        <v>70</v>
      </c>
      <c r="B7" s="430" t="s">
        <v>71</v>
      </c>
      <c r="C7" s="430" t="s">
        <v>181</v>
      </c>
      <c r="D7" s="433">
        <v>2</v>
      </c>
      <c r="E7" s="436" t="s">
        <v>182</v>
      </c>
      <c r="F7" s="438" t="s">
        <v>183</v>
      </c>
      <c r="G7" s="438" t="s">
        <v>184</v>
      </c>
      <c r="H7" s="439" t="s">
        <v>77</v>
      </c>
      <c r="I7" s="440" t="s">
        <v>78</v>
      </c>
      <c r="J7" s="442">
        <v>5</v>
      </c>
      <c r="K7" s="353" t="s">
        <v>79</v>
      </c>
      <c r="L7" s="444">
        <v>100000</v>
      </c>
      <c r="M7" s="445" t="s">
        <v>185</v>
      </c>
      <c r="N7" s="439" t="s">
        <v>81</v>
      </c>
      <c r="O7" s="439" t="s">
        <v>82</v>
      </c>
      <c r="P7" s="439" t="s">
        <v>83</v>
      </c>
      <c r="Q7" s="112" t="s">
        <v>100</v>
      </c>
      <c r="R7" s="439" t="s">
        <v>108</v>
      </c>
      <c r="S7" s="439" t="s">
        <v>85</v>
      </c>
      <c r="T7" s="433" t="s">
        <v>86</v>
      </c>
      <c r="U7" s="439" t="s">
        <v>87</v>
      </c>
      <c r="V7" s="447">
        <v>1</v>
      </c>
      <c r="W7" s="449">
        <v>10000</v>
      </c>
      <c r="X7" s="449">
        <v>0</v>
      </c>
      <c r="Y7" s="449">
        <v>0</v>
      </c>
      <c r="Z7" s="449">
        <v>0</v>
      </c>
      <c r="AA7" s="449">
        <v>0</v>
      </c>
      <c r="AB7" s="449">
        <v>5000</v>
      </c>
      <c r="AC7" s="449">
        <v>5000</v>
      </c>
      <c r="AD7" s="449">
        <v>0</v>
      </c>
      <c r="AE7" s="449">
        <v>0</v>
      </c>
      <c r="AF7" s="449">
        <v>0</v>
      </c>
      <c r="AG7" s="449">
        <v>0</v>
      </c>
      <c r="AH7" s="449">
        <v>0</v>
      </c>
      <c r="AI7" s="449"/>
      <c r="AJ7" s="449">
        <v>0</v>
      </c>
      <c r="AK7" s="449">
        <v>0</v>
      </c>
      <c r="AL7" s="449">
        <v>0</v>
      </c>
      <c r="AM7" s="449">
        <v>0</v>
      </c>
      <c r="AN7" s="449">
        <v>0</v>
      </c>
      <c r="AO7" s="449">
        <v>0</v>
      </c>
      <c r="AP7" s="449">
        <v>0</v>
      </c>
      <c r="AQ7" s="449">
        <v>0</v>
      </c>
      <c r="AR7" s="449">
        <v>0</v>
      </c>
      <c r="AS7" s="449">
        <v>0</v>
      </c>
      <c r="AT7" s="449">
        <v>0</v>
      </c>
      <c r="AU7" s="449"/>
      <c r="AV7" s="230">
        <v>1</v>
      </c>
      <c r="AW7" s="230">
        <v>0</v>
      </c>
      <c r="AX7" s="354" t="s">
        <v>3598</v>
      </c>
      <c r="AY7" s="355">
        <v>8</v>
      </c>
      <c r="AZ7" s="356">
        <v>1</v>
      </c>
      <c r="BA7" s="356">
        <v>1</v>
      </c>
      <c r="BB7" s="356">
        <v>1</v>
      </c>
      <c r="BC7" s="356">
        <v>1</v>
      </c>
      <c r="BD7" s="356">
        <v>1</v>
      </c>
      <c r="BE7" s="356">
        <v>1</v>
      </c>
      <c r="BF7" s="356">
        <v>1</v>
      </c>
      <c r="BG7" s="357">
        <v>0</v>
      </c>
      <c r="BH7" s="357">
        <v>1</v>
      </c>
      <c r="BI7" s="357">
        <v>0</v>
      </c>
      <c r="BJ7" s="357">
        <v>0</v>
      </c>
      <c r="BK7" s="357">
        <v>1</v>
      </c>
      <c r="BL7" s="356">
        <v>1</v>
      </c>
      <c r="BM7" s="356">
        <v>0</v>
      </c>
      <c r="BN7" s="356">
        <v>0</v>
      </c>
      <c r="BO7" s="356">
        <v>0</v>
      </c>
      <c r="BP7" s="358">
        <v>0</v>
      </c>
      <c r="BQ7" s="358">
        <v>0</v>
      </c>
      <c r="BR7" s="358">
        <v>0</v>
      </c>
      <c r="BS7" s="358">
        <v>5000</v>
      </c>
      <c r="BT7" s="358">
        <v>5000</v>
      </c>
      <c r="BU7" s="358">
        <v>0</v>
      </c>
      <c r="BV7" s="358">
        <v>0</v>
      </c>
      <c r="BW7" s="358">
        <v>0</v>
      </c>
      <c r="BX7" s="358">
        <v>0</v>
      </c>
      <c r="BY7" s="358">
        <v>0</v>
      </c>
      <c r="BZ7" s="359">
        <v>0</v>
      </c>
      <c r="CA7" s="359">
        <v>0</v>
      </c>
      <c r="CB7" s="359">
        <v>0</v>
      </c>
      <c r="CC7" s="359">
        <v>0</v>
      </c>
      <c r="CD7" s="359">
        <v>0</v>
      </c>
      <c r="CE7" s="359">
        <v>0</v>
      </c>
      <c r="CF7" s="359">
        <v>0</v>
      </c>
      <c r="CG7" s="359">
        <v>0</v>
      </c>
      <c r="CH7" s="359">
        <v>0</v>
      </c>
      <c r="CI7" s="359">
        <v>0</v>
      </c>
      <c r="CJ7" s="359">
        <v>0</v>
      </c>
      <c r="CK7" s="359">
        <v>0</v>
      </c>
      <c r="CL7" s="359">
        <v>0</v>
      </c>
      <c r="CM7" s="359">
        <v>0</v>
      </c>
      <c r="CN7" s="359">
        <v>0</v>
      </c>
      <c r="CO7" s="359">
        <v>0</v>
      </c>
      <c r="CP7" s="359">
        <v>0</v>
      </c>
      <c r="CQ7" s="359">
        <v>0</v>
      </c>
      <c r="CR7" s="359">
        <v>0</v>
      </c>
      <c r="CS7" s="359">
        <v>0</v>
      </c>
      <c r="CT7" s="359">
        <v>0</v>
      </c>
      <c r="CU7" s="359">
        <v>0</v>
      </c>
      <c r="CV7" s="359">
        <v>0</v>
      </c>
      <c r="CW7" s="359">
        <v>0</v>
      </c>
      <c r="CX7" s="359">
        <v>0</v>
      </c>
      <c r="CY7" s="359">
        <v>0</v>
      </c>
      <c r="CZ7" s="359">
        <v>0</v>
      </c>
      <c r="DA7" s="359">
        <v>0</v>
      </c>
      <c r="DB7" s="359">
        <v>0</v>
      </c>
      <c r="DC7" s="359">
        <v>0</v>
      </c>
      <c r="DD7" s="359">
        <v>0</v>
      </c>
      <c r="DE7" s="359">
        <v>0</v>
      </c>
      <c r="DF7" s="359">
        <v>0</v>
      </c>
      <c r="DG7" s="358">
        <v>100000</v>
      </c>
      <c r="DH7" s="358">
        <v>100000</v>
      </c>
      <c r="DI7" s="358">
        <v>100000</v>
      </c>
      <c r="DJ7" s="358">
        <v>100000</v>
      </c>
      <c r="DK7" s="358">
        <v>100000</v>
      </c>
      <c r="DL7" s="358">
        <v>100000</v>
      </c>
      <c r="DM7" s="358">
        <v>100000</v>
      </c>
      <c r="DN7" s="358">
        <v>100000</v>
      </c>
      <c r="DO7" s="358">
        <v>100000</v>
      </c>
      <c r="DP7" s="358">
        <v>100000</v>
      </c>
      <c r="DQ7" s="358">
        <v>100000</v>
      </c>
      <c r="DR7" s="358">
        <v>100000</v>
      </c>
      <c r="DS7" s="358">
        <v>100000</v>
      </c>
      <c r="DT7" s="358">
        <v>100000</v>
      </c>
      <c r="DU7" s="358">
        <v>100000</v>
      </c>
      <c r="DV7" s="358">
        <v>100000</v>
      </c>
      <c r="DW7" s="358">
        <v>100000</v>
      </c>
      <c r="DX7" s="358">
        <v>100000</v>
      </c>
      <c r="DY7" s="358">
        <v>100000</v>
      </c>
      <c r="DZ7" s="358">
        <v>100000</v>
      </c>
      <c r="EA7" s="358">
        <v>100000</v>
      </c>
      <c r="EB7" s="358">
        <v>100000</v>
      </c>
      <c r="EC7" s="358">
        <v>100000</v>
      </c>
      <c r="ED7" s="358">
        <v>100000</v>
      </c>
      <c r="EE7" s="358">
        <v>100000</v>
      </c>
      <c r="EF7" s="358">
        <v>100000</v>
      </c>
      <c r="EG7" s="358">
        <v>100000</v>
      </c>
      <c r="EH7" s="358">
        <v>100000</v>
      </c>
      <c r="EI7" s="358">
        <v>100000</v>
      </c>
      <c r="EJ7" s="358">
        <v>100000</v>
      </c>
      <c r="EK7" s="358">
        <v>100000</v>
      </c>
      <c r="EL7" s="358">
        <v>100000</v>
      </c>
      <c r="EM7" s="358">
        <v>100000</v>
      </c>
      <c r="EN7" s="358">
        <v>100000</v>
      </c>
      <c r="EO7" s="358">
        <v>100000</v>
      </c>
      <c r="EP7" s="358">
        <v>100000</v>
      </c>
      <c r="EQ7" s="358">
        <v>100000</v>
      </c>
      <c r="ER7" s="358">
        <v>100000</v>
      </c>
      <c r="ES7" s="358">
        <v>100000</v>
      </c>
      <c r="ET7" s="358">
        <v>100000</v>
      </c>
      <c r="EU7" s="358">
        <v>100000</v>
      </c>
      <c r="EV7" s="358">
        <v>100000</v>
      </c>
      <c r="EW7" s="358">
        <v>100000</v>
      </c>
      <c r="EX7" s="360">
        <v>0</v>
      </c>
      <c r="EY7" s="360">
        <v>4319.1879926573802</v>
      </c>
      <c r="EZ7" s="360">
        <v>4113.5123739594101</v>
      </c>
      <c r="FA7" s="360">
        <v>0</v>
      </c>
      <c r="FB7" s="360">
        <v>0</v>
      </c>
      <c r="FC7" s="360">
        <v>0</v>
      </c>
      <c r="FD7" s="360">
        <v>0</v>
      </c>
      <c r="FE7" s="360">
        <v>0</v>
      </c>
      <c r="FF7" s="360">
        <v>0</v>
      </c>
      <c r="FG7" s="360">
        <v>0</v>
      </c>
      <c r="FH7" s="360">
        <v>0</v>
      </c>
      <c r="FI7" s="360">
        <v>0</v>
      </c>
      <c r="FJ7" s="360">
        <v>0</v>
      </c>
      <c r="FK7" s="360">
        <v>0</v>
      </c>
      <c r="FL7" s="360">
        <v>0</v>
      </c>
      <c r="FM7" s="360">
        <v>0</v>
      </c>
      <c r="FN7" s="360">
        <v>0</v>
      </c>
      <c r="FO7" s="360">
        <v>0</v>
      </c>
      <c r="FP7" s="360">
        <v>0</v>
      </c>
      <c r="FQ7" s="360">
        <v>0</v>
      </c>
      <c r="FR7" s="360">
        <v>0</v>
      </c>
      <c r="FS7" s="360">
        <v>0</v>
      </c>
      <c r="FT7" s="360">
        <v>0</v>
      </c>
      <c r="FU7" s="360">
        <v>0</v>
      </c>
      <c r="FV7" s="360">
        <v>0</v>
      </c>
      <c r="FW7" s="360">
        <v>0</v>
      </c>
      <c r="FX7" s="360">
        <v>0</v>
      </c>
      <c r="FY7" s="360">
        <v>0</v>
      </c>
      <c r="FZ7" s="360">
        <v>0</v>
      </c>
      <c r="GA7" s="360">
        <v>0</v>
      </c>
      <c r="GB7" s="360">
        <v>0</v>
      </c>
      <c r="GC7" s="360">
        <v>0</v>
      </c>
      <c r="GD7" s="360">
        <v>0</v>
      </c>
      <c r="GE7" s="360">
        <v>0</v>
      </c>
      <c r="GF7" s="360">
        <v>0</v>
      </c>
      <c r="GG7" s="360">
        <v>0</v>
      </c>
      <c r="GH7" s="360">
        <v>0</v>
      </c>
      <c r="GI7" s="360">
        <v>0</v>
      </c>
      <c r="GJ7" s="360">
        <v>0</v>
      </c>
      <c r="GK7" s="360">
        <v>0</v>
      </c>
      <c r="GL7" s="360">
        <v>90702.947845804985</v>
      </c>
      <c r="GM7" s="360">
        <v>86383.759853147596</v>
      </c>
      <c r="GN7" s="360">
        <v>82270.247479188198</v>
      </c>
      <c r="GO7" s="360">
        <v>78352.616646845898</v>
      </c>
      <c r="GP7" s="360">
        <v>74621.53966366277</v>
      </c>
      <c r="GQ7" s="360">
        <v>71068.13301301215</v>
      </c>
      <c r="GR7" s="360">
        <v>67683.936202868717</v>
      </c>
      <c r="GS7" s="360">
        <v>64460.89162177973</v>
      </c>
      <c r="GT7" s="360">
        <v>61391.325354075932</v>
      </c>
      <c r="GU7" s="360">
        <v>58467.928908643742</v>
      </c>
      <c r="GV7" s="360">
        <v>55683.741817755952</v>
      </c>
      <c r="GW7" s="360">
        <v>53032.135064529466</v>
      </c>
      <c r="GX7" s="360">
        <v>50506.795299551886</v>
      </c>
      <c r="GY7" s="360">
        <v>48101.709809097018</v>
      </c>
      <c r="GZ7" s="360">
        <v>45811.152199140022</v>
      </c>
      <c r="HA7" s="360">
        <v>43629.668761085726</v>
      </c>
      <c r="HB7" s="360">
        <v>41552.065486748317</v>
      </c>
      <c r="HC7" s="360">
        <v>39573.39570166506</v>
      </c>
      <c r="HD7" s="360">
        <v>37688.94828730006</v>
      </c>
      <c r="HE7" s="360">
        <v>35894.236464095295</v>
      </c>
      <c r="HF7" s="360">
        <v>34184.987108662186</v>
      </c>
      <c r="HG7" s="360">
        <v>32557.130579678269</v>
      </c>
      <c r="HH7" s="360">
        <v>31006.791028265023</v>
      </c>
      <c r="HI7" s="360">
        <v>29530.277169776211</v>
      </c>
      <c r="HJ7" s="360">
        <v>28124.073495024961</v>
      </c>
      <c r="HK7" s="360">
        <v>26784.831900023772</v>
      </c>
      <c r="HL7" s="360">
        <v>25509.363714308358</v>
      </c>
      <c r="HM7" s="360">
        <v>24294.632108865095</v>
      </c>
      <c r="HN7" s="360">
        <v>23137.744865585813</v>
      </c>
      <c r="HO7" s="360">
        <v>22035.947491034101</v>
      </c>
      <c r="HP7" s="360">
        <v>20986.616658127718</v>
      </c>
      <c r="HQ7" s="360">
        <v>19987.253960121634</v>
      </c>
      <c r="HR7" s="360">
        <v>19035.479962020603</v>
      </c>
      <c r="HS7" s="360">
        <v>18129.028535257716</v>
      </c>
      <c r="HT7" s="360">
        <v>17265.741462150207</v>
      </c>
      <c r="HU7" s="360">
        <v>16443.563297285909</v>
      </c>
      <c r="HV7" s="360">
        <v>15660.536473605633</v>
      </c>
      <c r="HW7" s="360">
        <v>14914.79664152917</v>
      </c>
      <c r="HX7" s="360">
        <v>14204.568230027782</v>
      </c>
      <c r="HY7" s="360">
        <v>13528.160219074078</v>
      </c>
      <c r="HZ7" s="360">
        <v>8432.7003666167911</v>
      </c>
      <c r="IA7" s="360">
        <v>412331.11148864945</v>
      </c>
      <c r="IB7" s="417">
        <v>48.896687130136598</v>
      </c>
      <c r="IC7" s="410"/>
    </row>
    <row r="8" spans="1:237" ht="90" customHeight="1" x14ac:dyDescent="0.2">
      <c r="A8" s="161" t="s">
        <v>3062</v>
      </c>
      <c r="B8" s="150" t="s">
        <v>3063</v>
      </c>
      <c r="C8" s="150" t="s">
        <v>3205</v>
      </c>
      <c r="D8" s="165">
        <v>2</v>
      </c>
      <c r="E8" s="150" t="s">
        <v>1504</v>
      </c>
      <c r="F8" s="151" t="s">
        <v>3087</v>
      </c>
      <c r="G8" s="151" t="s">
        <v>1245</v>
      </c>
      <c r="H8" s="79" t="s">
        <v>77</v>
      </c>
      <c r="I8" s="151" t="s">
        <v>3088</v>
      </c>
      <c r="J8" s="151">
        <v>5</v>
      </c>
      <c r="K8" s="227" t="s">
        <v>79</v>
      </c>
      <c r="L8" s="79">
        <v>57569</v>
      </c>
      <c r="M8" s="79" t="s">
        <v>3089</v>
      </c>
      <c r="N8" s="79" t="s">
        <v>147</v>
      </c>
      <c r="O8" s="73" t="s">
        <v>106</v>
      </c>
      <c r="P8" s="79" t="s">
        <v>465</v>
      </c>
      <c r="Q8" s="112" t="s">
        <v>100</v>
      </c>
      <c r="R8" s="79" t="s">
        <v>84</v>
      </c>
      <c r="S8" s="79" t="s">
        <v>191</v>
      </c>
      <c r="T8" s="79" t="s">
        <v>3070</v>
      </c>
      <c r="U8" s="79" t="s">
        <v>87</v>
      </c>
      <c r="V8" s="81">
        <v>0.93</v>
      </c>
      <c r="W8" s="258">
        <v>104958</v>
      </c>
      <c r="X8" s="258">
        <v>0</v>
      </c>
      <c r="Y8" s="258">
        <v>0</v>
      </c>
      <c r="Z8" s="258">
        <v>97971</v>
      </c>
      <c r="AA8" s="258">
        <v>6987</v>
      </c>
      <c r="AB8" s="162">
        <v>0</v>
      </c>
      <c r="AC8" s="162">
        <v>0</v>
      </c>
      <c r="AD8" s="162">
        <v>0</v>
      </c>
      <c r="AE8" s="149">
        <v>0</v>
      </c>
      <c r="AF8" s="149">
        <v>0</v>
      </c>
      <c r="AG8" s="149">
        <v>0</v>
      </c>
      <c r="AH8" s="149">
        <v>0</v>
      </c>
      <c r="AI8" s="88" t="s">
        <v>88</v>
      </c>
      <c r="AJ8" s="162">
        <v>0</v>
      </c>
      <c r="AK8" s="162">
        <v>0</v>
      </c>
      <c r="AL8" s="162">
        <v>0</v>
      </c>
      <c r="AM8" s="162">
        <v>0</v>
      </c>
      <c r="AN8" s="162">
        <v>0</v>
      </c>
      <c r="AO8" s="162">
        <v>0</v>
      </c>
      <c r="AP8" s="162">
        <v>0</v>
      </c>
      <c r="AQ8" s="149">
        <v>0</v>
      </c>
      <c r="AR8" s="149">
        <v>0</v>
      </c>
      <c r="AS8" s="149">
        <v>0</v>
      </c>
      <c r="AT8" s="149">
        <v>0</v>
      </c>
      <c r="AU8" s="151" t="s">
        <v>3382</v>
      </c>
      <c r="AV8" s="230">
        <v>1</v>
      </c>
      <c r="AW8" s="230">
        <v>0</v>
      </c>
      <c r="AX8" s="230" t="s">
        <v>3614</v>
      </c>
      <c r="AY8" s="141">
        <v>9</v>
      </c>
      <c r="AZ8" s="70">
        <v>1</v>
      </c>
      <c r="BA8" s="70">
        <v>1</v>
      </c>
      <c r="BB8" s="70">
        <v>1</v>
      </c>
      <c r="BC8" s="70">
        <v>1</v>
      </c>
      <c r="BD8" s="70">
        <v>1</v>
      </c>
      <c r="BE8" s="70">
        <v>1</v>
      </c>
      <c r="BF8" s="70">
        <v>1</v>
      </c>
      <c r="BG8" s="71">
        <v>0</v>
      </c>
      <c r="BH8" s="71">
        <v>1</v>
      </c>
      <c r="BI8" s="71">
        <v>0</v>
      </c>
      <c r="BJ8" s="71">
        <v>1</v>
      </c>
      <c r="BK8" s="71">
        <v>0</v>
      </c>
      <c r="BL8" s="70">
        <v>1</v>
      </c>
      <c r="BM8" s="70">
        <v>1</v>
      </c>
      <c r="BN8" s="70">
        <v>1</v>
      </c>
      <c r="BO8" s="70">
        <v>0</v>
      </c>
      <c r="BP8" s="403">
        <v>0</v>
      </c>
      <c r="BQ8" s="403">
        <v>97971</v>
      </c>
      <c r="BR8" s="403">
        <v>6987</v>
      </c>
      <c r="BS8" s="403">
        <v>0</v>
      </c>
      <c r="BT8" s="403">
        <v>0</v>
      </c>
      <c r="BU8" s="403">
        <v>0</v>
      </c>
      <c r="BV8" s="403">
        <v>0</v>
      </c>
      <c r="BW8" s="403">
        <v>0</v>
      </c>
      <c r="BX8" s="403">
        <v>0</v>
      </c>
      <c r="BY8" s="403">
        <v>0</v>
      </c>
      <c r="BZ8" s="401">
        <v>0</v>
      </c>
      <c r="CA8" s="401">
        <v>0</v>
      </c>
      <c r="CB8" s="401">
        <v>0</v>
      </c>
      <c r="CC8" s="401">
        <v>0</v>
      </c>
      <c r="CD8" s="401">
        <v>0</v>
      </c>
      <c r="CE8" s="401">
        <v>0</v>
      </c>
      <c r="CF8" s="401">
        <v>0</v>
      </c>
      <c r="CG8" s="401">
        <v>0</v>
      </c>
      <c r="CH8" s="401">
        <v>0</v>
      </c>
      <c r="CI8" s="401">
        <v>0</v>
      </c>
      <c r="CJ8" s="401">
        <v>0</v>
      </c>
      <c r="CK8" s="401">
        <v>0</v>
      </c>
      <c r="CL8" s="401">
        <v>0</v>
      </c>
      <c r="CM8" s="401">
        <v>0</v>
      </c>
      <c r="CN8" s="401">
        <v>0</v>
      </c>
      <c r="CO8" s="401">
        <v>0</v>
      </c>
      <c r="CP8" s="401">
        <v>0</v>
      </c>
      <c r="CQ8" s="401">
        <v>0</v>
      </c>
      <c r="CR8" s="401">
        <v>0</v>
      </c>
      <c r="CS8" s="401">
        <v>0</v>
      </c>
      <c r="CT8" s="401">
        <v>0</v>
      </c>
      <c r="CU8" s="401">
        <v>0</v>
      </c>
      <c r="CV8" s="401">
        <v>0</v>
      </c>
      <c r="CW8" s="401">
        <v>0</v>
      </c>
      <c r="CX8" s="401">
        <v>0</v>
      </c>
      <c r="CY8" s="401">
        <v>0</v>
      </c>
      <c r="CZ8" s="401">
        <v>0</v>
      </c>
      <c r="DA8" s="401">
        <v>0</v>
      </c>
      <c r="DB8" s="401">
        <v>0</v>
      </c>
      <c r="DC8" s="401">
        <v>0</v>
      </c>
      <c r="DD8" s="401">
        <v>0</v>
      </c>
      <c r="DE8" s="401">
        <v>0</v>
      </c>
      <c r="DF8" s="401">
        <v>0</v>
      </c>
      <c r="DG8" s="403">
        <v>57569</v>
      </c>
      <c r="DH8" s="403">
        <v>57569</v>
      </c>
      <c r="DI8" s="403">
        <v>57569</v>
      </c>
      <c r="DJ8" s="403">
        <v>57569</v>
      </c>
      <c r="DK8" s="403">
        <v>57569</v>
      </c>
      <c r="DL8" s="403">
        <v>57569</v>
      </c>
      <c r="DM8" s="403">
        <v>57569</v>
      </c>
      <c r="DN8" s="403">
        <v>57569</v>
      </c>
      <c r="DO8" s="403">
        <v>57569</v>
      </c>
      <c r="DP8" s="403">
        <v>57569</v>
      </c>
      <c r="DQ8" s="403">
        <v>57569</v>
      </c>
      <c r="DR8" s="403">
        <v>57569</v>
      </c>
      <c r="DS8" s="403">
        <v>57569</v>
      </c>
      <c r="DT8" s="403">
        <v>57569</v>
      </c>
      <c r="DU8" s="403">
        <v>57569</v>
      </c>
      <c r="DV8" s="403">
        <v>57569</v>
      </c>
      <c r="DW8" s="403">
        <v>57569</v>
      </c>
      <c r="DX8" s="403">
        <v>57569</v>
      </c>
      <c r="DY8" s="403">
        <v>57569</v>
      </c>
      <c r="DZ8" s="403">
        <v>57569</v>
      </c>
      <c r="EA8" s="403">
        <v>57569</v>
      </c>
      <c r="EB8" s="403">
        <v>57569</v>
      </c>
      <c r="EC8" s="403">
        <v>57569</v>
      </c>
      <c r="ED8" s="403">
        <v>57569</v>
      </c>
      <c r="EE8" s="403">
        <v>57569</v>
      </c>
      <c r="EF8" s="403">
        <v>57569</v>
      </c>
      <c r="EG8" s="403">
        <v>57569</v>
      </c>
      <c r="EH8" s="403">
        <v>57569</v>
      </c>
      <c r="EI8" s="403">
        <v>57569</v>
      </c>
      <c r="EJ8" s="403">
        <v>57569</v>
      </c>
      <c r="EK8" s="403">
        <v>57569</v>
      </c>
      <c r="EL8" s="403">
        <v>57569</v>
      </c>
      <c r="EM8" s="403">
        <v>57569</v>
      </c>
      <c r="EN8" s="403">
        <v>57569</v>
      </c>
      <c r="EO8" s="403">
        <v>57569</v>
      </c>
      <c r="EP8" s="403">
        <v>57569</v>
      </c>
      <c r="EQ8" s="403">
        <v>57569</v>
      </c>
      <c r="ER8" s="403">
        <v>57569</v>
      </c>
      <c r="ES8" s="403">
        <v>57569</v>
      </c>
      <c r="ET8" s="403">
        <v>57569</v>
      </c>
      <c r="EU8" s="403">
        <v>57569</v>
      </c>
      <c r="EV8" s="403">
        <v>57569</v>
      </c>
      <c r="EW8" s="403">
        <v>57569</v>
      </c>
      <c r="EX8" s="404">
        <v>6337.4149659863942</v>
      </c>
      <c r="EY8" s="404">
        <v>0</v>
      </c>
      <c r="EZ8" s="404">
        <v>0</v>
      </c>
      <c r="FA8" s="404">
        <v>0</v>
      </c>
      <c r="FB8" s="404">
        <v>0</v>
      </c>
      <c r="FC8" s="404">
        <v>0</v>
      </c>
      <c r="FD8" s="404">
        <v>0</v>
      </c>
      <c r="FE8" s="404">
        <v>0</v>
      </c>
      <c r="FF8" s="404">
        <v>0</v>
      </c>
      <c r="FG8" s="404">
        <v>0</v>
      </c>
      <c r="FH8" s="404">
        <v>0</v>
      </c>
      <c r="FI8" s="404">
        <v>0</v>
      </c>
      <c r="FJ8" s="404">
        <v>0</v>
      </c>
      <c r="FK8" s="404">
        <v>0</v>
      </c>
      <c r="FL8" s="404">
        <v>0</v>
      </c>
      <c r="FM8" s="404">
        <v>0</v>
      </c>
      <c r="FN8" s="404">
        <v>0</v>
      </c>
      <c r="FO8" s="404">
        <v>0</v>
      </c>
      <c r="FP8" s="404">
        <v>0</v>
      </c>
      <c r="FQ8" s="404">
        <v>0</v>
      </c>
      <c r="FR8" s="404">
        <v>0</v>
      </c>
      <c r="FS8" s="404">
        <v>0</v>
      </c>
      <c r="FT8" s="404">
        <v>0</v>
      </c>
      <c r="FU8" s="404">
        <v>0</v>
      </c>
      <c r="FV8" s="404">
        <v>0</v>
      </c>
      <c r="FW8" s="404">
        <v>0</v>
      </c>
      <c r="FX8" s="404">
        <v>0</v>
      </c>
      <c r="FY8" s="404">
        <v>0</v>
      </c>
      <c r="FZ8" s="404">
        <v>0</v>
      </c>
      <c r="GA8" s="404">
        <v>0</v>
      </c>
      <c r="GB8" s="404">
        <v>0</v>
      </c>
      <c r="GC8" s="404">
        <v>0</v>
      </c>
      <c r="GD8" s="404">
        <v>0</v>
      </c>
      <c r="GE8" s="404">
        <v>0</v>
      </c>
      <c r="GF8" s="404">
        <v>0</v>
      </c>
      <c r="GG8" s="404">
        <v>0</v>
      </c>
      <c r="GH8" s="404">
        <v>0</v>
      </c>
      <c r="GI8" s="404">
        <v>0</v>
      </c>
      <c r="GJ8" s="404">
        <v>0</v>
      </c>
      <c r="GK8" s="404">
        <v>0</v>
      </c>
      <c r="GL8" s="404">
        <v>52216.780045351472</v>
      </c>
      <c r="GM8" s="404">
        <v>49730.266709858544</v>
      </c>
      <c r="GN8" s="404">
        <v>47362.158771293856</v>
      </c>
      <c r="GO8" s="404">
        <v>45106.817877422713</v>
      </c>
      <c r="GP8" s="404">
        <v>42958.87416897402</v>
      </c>
      <c r="GQ8" s="404">
        <v>40913.213494260963</v>
      </c>
      <c r="GR8" s="404">
        <v>38964.965232629489</v>
      </c>
      <c r="GS8" s="404">
        <v>37109.490697742374</v>
      </c>
      <c r="GT8" s="404">
        <v>35342.372093087972</v>
      </c>
      <c r="GU8" s="404">
        <v>33659.401993417116</v>
      </c>
      <c r="GV8" s="404">
        <v>32056.573327063925</v>
      </c>
      <c r="GW8" s="404">
        <v>30530.069835298968</v>
      </c>
      <c r="GX8" s="404">
        <v>29076.256985999025</v>
      </c>
      <c r="GY8" s="404">
        <v>27691.673319999063</v>
      </c>
      <c r="GZ8" s="404">
        <v>26373.022209522918</v>
      </c>
      <c r="HA8" s="404">
        <v>25117.164009069442</v>
      </c>
      <c r="HB8" s="404">
        <v>23921.108580066139</v>
      </c>
      <c r="HC8" s="404">
        <v>22782.008171491558</v>
      </c>
      <c r="HD8" s="404">
        <v>21697.15063951577</v>
      </c>
      <c r="HE8" s="404">
        <v>20663.952990015019</v>
      </c>
      <c r="HF8" s="404">
        <v>19679.955228585735</v>
      </c>
      <c r="HG8" s="404">
        <v>18742.814503414982</v>
      </c>
      <c r="HH8" s="404">
        <v>17850.299527061889</v>
      </c>
      <c r="HI8" s="404">
        <v>17000.285263868467</v>
      </c>
      <c r="HJ8" s="404">
        <v>16190.74787035092</v>
      </c>
      <c r="HK8" s="404">
        <v>15419.759876524684</v>
      </c>
      <c r="HL8" s="404">
        <v>14685.485596690178</v>
      </c>
      <c r="HM8" s="404">
        <v>13986.176758752546</v>
      </c>
      <c r="HN8" s="404">
        <v>13320.168341669098</v>
      </c>
      <c r="HO8" s="404">
        <v>12685.874611113421</v>
      </c>
      <c r="HP8" s="404">
        <v>12081.785343917545</v>
      </c>
      <c r="HQ8" s="404">
        <v>11506.462232302423</v>
      </c>
      <c r="HR8" s="404">
        <v>10958.535459335642</v>
      </c>
      <c r="HS8" s="404">
        <v>10436.700437462514</v>
      </c>
      <c r="HT8" s="404">
        <v>9939.7147023452526</v>
      </c>
      <c r="HU8" s="404">
        <v>9466.3949546145268</v>
      </c>
      <c r="HV8" s="404">
        <v>9015.6142424900263</v>
      </c>
      <c r="HW8" s="404">
        <v>8586.2992785619281</v>
      </c>
      <c r="HX8" s="404">
        <v>8177.4278843446946</v>
      </c>
      <c r="HY8" s="404">
        <v>7788.0265565187556</v>
      </c>
      <c r="HZ8" s="404">
        <v>6337.4149659863942</v>
      </c>
      <c r="IA8" s="404">
        <v>237374.89757290061</v>
      </c>
      <c r="IB8" s="408">
        <v>37.456107710623002</v>
      </c>
      <c r="IC8" s="410"/>
    </row>
    <row r="9" spans="1:237" ht="90" customHeight="1" x14ac:dyDescent="0.2">
      <c r="A9" s="137" t="s">
        <v>1510</v>
      </c>
      <c r="B9" s="352" t="s">
        <v>1511</v>
      </c>
      <c r="C9" s="138" t="s">
        <v>1555</v>
      </c>
      <c r="D9" s="142">
        <v>13</v>
      </c>
      <c r="E9" s="138" t="s">
        <v>1556</v>
      </c>
      <c r="F9" s="118" t="s">
        <v>1557</v>
      </c>
      <c r="G9" s="118" t="s">
        <v>1558</v>
      </c>
      <c r="H9" s="142" t="s">
        <v>77</v>
      </c>
      <c r="I9" s="118" t="s">
        <v>1559</v>
      </c>
      <c r="J9" s="118">
        <v>40</v>
      </c>
      <c r="K9" s="227" t="s">
        <v>94</v>
      </c>
      <c r="L9" s="110">
        <v>17044</v>
      </c>
      <c r="M9" s="142" t="s">
        <v>1560</v>
      </c>
      <c r="N9" s="142" t="s">
        <v>96</v>
      </c>
      <c r="O9" s="384" t="s">
        <v>97</v>
      </c>
      <c r="P9" s="384" t="s">
        <v>97</v>
      </c>
      <c r="Q9" s="112" t="s">
        <v>100</v>
      </c>
      <c r="R9" s="142" t="s">
        <v>108</v>
      </c>
      <c r="S9" s="142" t="s">
        <v>99</v>
      </c>
      <c r="T9" s="142" t="s">
        <v>366</v>
      </c>
      <c r="U9" s="142" t="s">
        <v>100</v>
      </c>
      <c r="V9" s="117">
        <v>1</v>
      </c>
      <c r="W9" s="135">
        <v>10000</v>
      </c>
      <c r="X9" s="134">
        <v>0</v>
      </c>
      <c r="Y9" s="134">
        <v>0</v>
      </c>
      <c r="Z9" s="134">
        <v>0</v>
      </c>
      <c r="AA9" s="134">
        <v>10000</v>
      </c>
      <c r="AB9" s="134">
        <v>0</v>
      </c>
      <c r="AC9" s="134">
        <v>0</v>
      </c>
      <c r="AD9" s="134">
        <v>0</v>
      </c>
      <c r="AE9" s="139">
        <v>0</v>
      </c>
      <c r="AF9" s="139">
        <v>0</v>
      </c>
      <c r="AG9" s="139">
        <v>0</v>
      </c>
      <c r="AH9" s="139">
        <v>0</v>
      </c>
      <c r="AI9" s="116" t="s">
        <v>88</v>
      </c>
      <c r="AJ9" s="136">
        <v>0</v>
      </c>
      <c r="AK9" s="136">
        <v>0</v>
      </c>
      <c r="AL9" s="136">
        <v>0</v>
      </c>
      <c r="AM9" s="136">
        <v>0</v>
      </c>
      <c r="AN9" s="136">
        <v>0</v>
      </c>
      <c r="AO9" s="136">
        <v>0</v>
      </c>
      <c r="AP9" s="136">
        <v>0</v>
      </c>
      <c r="AQ9" s="139">
        <v>0</v>
      </c>
      <c r="AR9" s="139">
        <v>0</v>
      </c>
      <c r="AS9" s="139">
        <v>0</v>
      </c>
      <c r="AT9" s="139">
        <v>0</v>
      </c>
      <c r="AU9" s="122"/>
      <c r="AV9" s="230">
        <v>1</v>
      </c>
      <c r="AW9" s="230">
        <v>0</v>
      </c>
      <c r="AX9" s="230" t="s">
        <v>3615</v>
      </c>
      <c r="AY9" s="141">
        <v>9</v>
      </c>
      <c r="AZ9" s="70">
        <v>1</v>
      </c>
      <c r="BA9" s="70">
        <v>1</v>
      </c>
      <c r="BB9" s="70">
        <v>1</v>
      </c>
      <c r="BC9" s="70">
        <v>1</v>
      </c>
      <c r="BD9" s="70">
        <v>1</v>
      </c>
      <c r="BE9" s="70">
        <v>1</v>
      </c>
      <c r="BF9" s="70">
        <v>1</v>
      </c>
      <c r="BG9" s="71">
        <v>0</v>
      </c>
      <c r="BH9" s="71">
        <v>1</v>
      </c>
      <c r="BI9" s="71">
        <v>1</v>
      </c>
      <c r="BJ9" s="71">
        <v>0</v>
      </c>
      <c r="BK9" s="71">
        <v>0</v>
      </c>
      <c r="BL9" s="70">
        <v>1</v>
      </c>
      <c r="BM9" s="70">
        <v>1</v>
      </c>
      <c r="BN9" s="70">
        <v>0</v>
      </c>
      <c r="BO9" s="70">
        <v>1</v>
      </c>
      <c r="BP9" s="403">
        <v>0</v>
      </c>
      <c r="BQ9" s="403">
        <v>0</v>
      </c>
      <c r="BR9" s="403">
        <v>10000</v>
      </c>
      <c r="BS9" s="403">
        <v>0</v>
      </c>
      <c r="BT9" s="403">
        <v>0</v>
      </c>
      <c r="BU9" s="403">
        <v>0</v>
      </c>
      <c r="BV9" s="403">
        <v>0</v>
      </c>
      <c r="BW9" s="403">
        <v>0</v>
      </c>
      <c r="BX9" s="403">
        <v>0</v>
      </c>
      <c r="BY9" s="403">
        <v>0</v>
      </c>
      <c r="BZ9" s="401">
        <v>0</v>
      </c>
      <c r="CA9" s="401">
        <v>0</v>
      </c>
      <c r="CB9" s="401">
        <v>0</v>
      </c>
      <c r="CC9" s="401">
        <v>0</v>
      </c>
      <c r="CD9" s="401">
        <v>0</v>
      </c>
      <c r="CE9" s="401">
        <v>0</v>
      </c>
      <c r="CF9" s="401">
        <v>0</v>
      </c>
      <c r="CG9" s="401">
        <v>0</v>
      </c>
      <c r="CH9" s="401">
        <v>0</v>
      </c>
      <c r="CI9" s="401">
        <v>0</v>
      </c>
      <c r="CJ9" s="401">
        <v>0</v>
      </c>
      <c r="CK9" s="401">
        <v>0</v>
      </c>
      <c r="CL9" s="401">
        <v>0</v>
      </c>
      <c r="CM9" s="401">
        <v>0</v>
      </c>
      <c r="CN9" s="401">
        <v>0</v>
      </c>
      <c r="CO9" s="401">
        <v>0</v>
      </c>
      <c r="CP9" s="401">
        <v>0</v>
      </c>
      <c r="CQ9" s="401">
        <v>0</v>
      </c>
      <c r="CR9" s="401">
        <v>0</v>
      </c>
      <c r="CS9" s="401">
        <v>0</v>
      </c>
      <c r="CT9" s="401">
        <v>0</v>
      </c>
      <c r="CU9" s="401">
        <v>0</v>
      </c>
      <c r="CV9" s="401">
        <v>0</v>
      </c>
      <c r="CW9" s="401">
        <v>0</v>
      </c>
      <c r="CX9" s="401">
        <v>0</v>
      </c>
      <c r="CY9" s="401">
        <v>0</v>
      </c>
      <c r="CZ9" s="401">
        <v>0</v>
      </c>
      <c r="DA9" s="401">
        <v>0</v>
      </c>
      <c r="DB9" s="401">
        <v>0</v>
      </c>
      <c r="DC9" s="401">
        <v>0</v>
      </c>
      <c r="DD9" s="401">
        <v>0</v>
      </c>
      <c r="DE9" s="401">
        <v>0</v>
      </c>
      <c r="DF9" s="401">
        <v>0</v>
      </c>
      <c r="DG9" s="403">
        <v>17044</v>
      </c>
      <c r="DH9" s="403">
        <v>17044</v>
      </c>
      <c r="DI9" s="403">
        <v>17044</v>
      </c>
      <c r="DJ9" s="403">
        <v>17044</v>
      </c>
      <c r="DK9" s="403">
        <v>17044</v>
      </c>
      <c r="DL9" s="403">
        <v>17044</v>
      </c>
      <c r="DM9" s="403">
        <v>17044</v>
      </c>
      <c r="DN9" s="403">
        <v>17044</v>
      </c>
      <c r="DO9" s="403">
        <v>17044</v>
      </c>
      <c r="DP9" s="403">
        <v>17044</v>
      </c>
      <c r="DQ9" s="403">
        <v>17044</v>
      </c>
      <c r="DR9" s="403">
        <v>17044</v>
      </c>
      <c r="DS9" s="403">
        <v>17044</v>
      </c>
      <c r="DT9" s="403">
        <v>17044</v>
      </c>
      <c r="DU9" s="403">
        <v>17044</v>
      </c>
      <c r="DV9" s="403">
        <v>17044</v>
      </c>
      <c r="DW9" s="403">
        <v>17044</v>
      </c>
      <c r="DX9" s="403">
        <v>17044</v>
      </c>
      <c r="DY9" s="403">
        <v>17044</v>
      </c>
      <c r="DZ9" s="403">
        <v>17044</v>
      </c>
      <c r="EA9" s="403">
        <v>17044</v>
      </c>
      <c r="EB9" s="403">
        <v>17044</v>
      </c>
      <c r="EC9" s="403">
        <v>17044</v>
      </c>
      <c r="ED9" s="403">
        <v>17044</v>
      </c>
      <c r="EE9" s="403">
        <v>17044</v>
      </c>
      <c r="EF9" s="403">
        <v>17044</v>
      </c>
      <c r="EG9" s="403">
        <v>17044</v>
      </c>
      <c r="EH9" s="403">
        <v>17044</v>
      </c>
      <c r="EI9" s="403">
        <v>17044</v>
      </c>
      <c r="EJ9" s="403">
        <v>17044</v>
      </c>
      <c r="EK9" s="403">
        <v>17044</v>
      </c>
      <c r="EL9" s="403">
        <v>17044</v>
      </c>
      <c r="EM9" s="403">
        <v>17044</v>
      </c>
      <c r="EN9" s="403">
        <v>17044</v>
      </c>
      <c r="EO9" s="403">
        <v>17044</v>
      </c>
      <c r="EP9" s="403">
        <v>17044</v>
      </c>
      <c r="EQ9" s="403">
        <v>17044</v>
      </c>
      <c r="ER9" s="403">
        <v>17044</v>
      </c>
      <c r="ES9" s="403">
        <v>17044</v>
      </c>
      <c r="ET9" s="403">
        <v>17044</v>
      </c>
      <c r="EU9" s="403">
        <v>17044</v>
      </c>
      <c r="EV9" s="403">
        <v>17044</v>
      </c>
      <c r="EW9" s="403">
        <v>17044</v>
      </c>
      <c r="EX9" s="404">
        <v>9070.2947845804993</v>
      </c>
      <c r="EY9" s="404">
        <v>0</v>
      </c>
      <c r="EZ9" s="404">
        <v>0</v>
      </c>
      <c r="FA9" s="404">
        <v>0</v>
      </c>
      <c r="FB9" s="404">
        <v>0</v>
      </c>
      <c r="FC9" s="404">
        <v>0</v>
      </c>
      <c r="FD9" s="404">
        <v>0</v>
      </c>
      <c r="FE9" s="404">
        <v>0</v>
      </c>
      <c r="FF9" s="404">
        <v>0</v>
      </c>
      <c r="FG9" s="404">
        <v>0</v>
      </c>
      <c r="FH9" s="404">
        <v>0</v>
      </c>
      <c r="FI9" s="404">
        <v>0</v>
      </c>
      <c r="FJ9" s="404">
        <v>0</v>
      </c>
      <c r="FK9" s="404">
        <v>0</v>
      </c>
      <c r="FL9" s="404">
        <v>0</v>
      </c>
      <c r="FM9" s="404">
        <v>0</v>
      </c>
      <c r="FN9" s="404">
        <v>0</v>
      </c>
      <c r="FO9" s="404">
        <v>0</v>
      </c>
      <c r="FP9" s="404">
        <v>0</v>
      </c>
      <c r="FQ9" s="404">
        <v>0</v>
      </c>
      <c r="FR9" s="404">
        <v>0</v>
      </c>
      <c r="FS9" s="404">
        <v>0</v>
      </c>
      <c r="FT9" s="404">
        <v>0</v>
      </c>
      <c r="FU9" s="404">
        <v>0</v>
      </c>
      <c r="FV9" s="404">
        <v>0</v>
      </c>
      <c r="FW9" s="404">
        <v>0</v>
      </c>
      <c r="FX9" s="404">
        <v>0</v>
      </c>
      <c r="FY9" s="404">
        <v>0</v>
      </c>
      <c r="FZ9" s="404">
        <v>0</v>
      </c>
      <c r="GA9" s="404">
        <v>0</v>
      </c>
      <c r="GB9" s="404">
        <v>0</v>
      </c>
      <c r="GC9" s="404">
        <v>0</v>
      </c>
      <c r="GD9" s="404">
        <v>0</v>
      </c>
      <c r="GE9" s="404">
        <v>0</v>
      </c>
      <c r="GF9" s="404">
        <v>0</v>
      </c>
      <c r="GG9" s="404">
        <v>0</v>
      </c>
      <c r="GH9" s="404">
        <v>0</v>
      </c>
      <c r="GI9" s="404">
        <v>0</v>
      </c>
      <c r="GJ9" s="404">
        <v>0</v>
      </c>
      <c r="GK9" s="404">
        <v>0</v>
      </c>
      <c r="GL9" s="404">
        <v>15459.410430839001</v>
      </c>
      <c r="GM9" s="404">
        <v>14723.248029370478</v>
      </c>
      <c r="GN9" s="404">
        <v>14022.140980352837</v>
      </c>
      <c r="GO9" s="404">
        <v>13354.419981288414</v>
      </c>
      <c r="GP9" s="404">
        <v>12718.495220274683</v>
      </c>
      <c r="GQ9" s="404">
        <v>12112.85259073779</v>
      </c>
      <c r="GR9" s="404">
        <v>11536.050086416944</v>
      </c>
      <c r="GS9" s="404">
        <v>10986.714368016137</v>
      </c>
      <c r="GT9" s="404">
        <v>10463.537493348702</v>
      </c>
      <c r="GU9" s="404">
        <v>9965.2738031892386</v>
      </c>
      <c r="GV9" s="404">
        <v>9490.7369554183242</v>
      </c>
      <c r="GW9" s="404">
        <v>9038.7971003984021</v>
      </c>
      <c r="GX9" s="404">
        <v>8608.378190855623</v>
      </c>
      <c r="GY9" s="404">
        <v>8198.4554198624955</v>
      </c>
      <c r="GZ9" s="404">
        <v>7808.0527808214256</v>
      </c>
      <c r="HA9" s="404">
        <v>7436.2407436394515</v>
      </c>
      <c r="HB9" s="404">
        <v>7082.1340415613831</v>
      </c>
      <c r="HC9" s="404">
        <v>6744.8895633917928</v>
      </c>
      <c r="HD9" s="404">
        <v>6423.704346087422</v>
      </c>
      <c r="HE9" s="404">
        <v>6117.8136629404025</v>
      </c>
      <c r="HF9" s="404">
        <v>5826.4892028003833</v>
      </c>
      <c r="HG9" s="404">
        <v>5549.0373360003641</v>
      </c>
      <c r="HH9" s="404">
        <v>5284.7974628574902</v>
      </c>
      <c r="HI9" s="404">
        <v>5033.1404408166572</v>
      </c>
      <c r="HJ9" s="404">
        <v>4793.4670864920545</v>
      </c>
      <c r="HK9" s="404">
        <v>4565.2067490400514</v>
      </c>
      <c r="HL9" s="404">
        <v>4347.8159514667159</v>
      </c>
      <c r="HM9" s="404">
        <v>4140.7770966349672</v>
      </c>
      <c r="HN9" s="404">
        <v>3943.5972348904461</v>
      </c>
      <c r="HO9" s="404">
        <v>3755.8068903718522</v>
      </c>
      <c r="HP9" s="404">
        <v>3576.958943211288</v>
      </c>
      <c r="HQ9" s="404">
        <v>3406.6275649631311</v>
      </c>
      <c r="HR9" s="404">
        <v>3244.4072047267919</v>
      </c>
      <c r="HS9" s="404">
        <v>3089.9116235493252</v>
      </c>
      <c r="HT9" s="404">
        <v>2942.7729748088814</v>
      </c>
      <c r="HU9" s="404">
        <v>2802.6409283894104</v>
      </c>
      <c r="HV9" s="404">
        <v>2669.181836561344</v>
      </c>
      <c r="HW9" s="404">
        <v>2542.0779395822319</v>
      </c>
      <c r="HX9" s="404">
        <v>2421.0266091259355</v>
      </c>
      <c r="HY9" s="404">
        <v>2305.7396277389857</v>
      </c>
      <c r="HZ9" s="404">
        <v>9070.2947845804993</v>
      </c>
      <c r="IA9" s="404">
        <v>278532.82649283932</v>
      </c>
      <c r="IB9" s="408">
        <v>30.708244120835534</v>
      </c>
      <c r="IC9" s="410"/>
    </row>
    <row r="10" spans="1:237" ht="90" customHeight="1" x14ac:dyDescent="0.2">
      <c r="A10" s="161" t="s">
        <v>3062</v>
      </c>
      <c r="B10" s="150" t="s">
        <v>3063</v>
      </c>
      <c r="C10" s="150" t="s">
        <v>3414</v>
      </c>
      <c r="D10" s="165">
        <v>7</v>
      </c>
      <c r="E10" s="351" t="s">
        <v>3108</v>
      </c>
      <c r="F10" s="151" t="s">
        <v>3109</v>
      </c>
      <c r="G10" s="151" t="s">
        <v>3110</v>
      </c>
      <c r="H10" s="79" t="s">
        <v>77</v>
      </c>
      <c r="I10" s="151" t="s">
        <v>3111</v>
      </c>
      <c r="J10" s="151">
        <v>40</v>
      </c>
      <c r="K10" s="227" t="s">
        <v>79</v>
      </c>
      <c r="L10" s="79">
        <v>52367</v>
      </c>
      <c r="M10" s="79" t="s">
        <v>3069</v>
      </c>
      <c r="N10" s="79" t="s">
        <v>96</v>
      </c>
      <c r="O10" s="379" t="s">
        <v>97</v>
      </c>
      <c r="P10" s="379" t="s">
        <v>97</v>
      </c>
      <c r="Q10" s="112" t="s">
        <v>100</v>
      </c>
      <c r="R10" s="165" t="s">
        <v>261</v>
      </c>
      <c r="S10" s="79" t="s">
        <v>191</v>
      </c>
      <c r="T10" s="79" t="s">
        <v>3070</v>
      </c>
      <c r="U10" s="79" t="s">
        <v>100</v>
      </c>
      <c r="V10" s="81">
        <v>0.96</v>
      </c>
      <c r="W10" s="162">
        <v>34000</v>
      </c>
      <c r="X10" s="162">
        <v>1500</v>
      </c>
      <c r="Y10" s="162">
        <v>0</v>
      </c>
      <c r="Z10" s="162">
        <v>1500</v>
      </c>
      <c r="AA10" s="162">
        <v>32500</v>
      </c>
      <c r="AB10" s="162">
        <v>0</v>
      </c>
      <c r="AC10" s="162">
        <v>0</v>
      </c>
      <c r="AD10" s="162">
        <v>0</v>
      </c>
      <c r="AE10" s="149">
        <v>0</v>
      </c>
      <c r="AF10" s="149">
        <v>0</v>
      </c>
      <c r="AG10" s="149">
        <v>0</v>
      </c>
      <c r="AH10" s="149">
        <v>0</v>
      </c>
      <c r="AI10" s="88" t="s">
        <v>88</v>
      </c>
      <c r="AJ10" s="162">
        <v>0</v>
      </c>
      <c r="AK10" s="162">
        <v>0</v>
      </c>
      <c r="AL10" s="162">
        <v>0</v>
      </c>
      <c r="AM10" s="162">
        <v>0</v>
      </c>
      <c r="AN10" s="162">
        <v>0</v>
      </c>
      <c r="AO10" s="162">
        <v>0</v>
      </c>
      <c r="AP10" s="162">
        <v>0</v>
      </c>
      <c r="AQ10" s="149">
        <v>0</v>
      </c>
      <c r="AR10" s="149">
        <v>0</v>
      </c>
      <c r="AS10" s="149">
        <v>0</v>
      </c>
      <c r="AT10" s="149">
        <v>0</v>
      </c>
      <c r="AU10" s="177" t="s">
        <v>3383</v>
      </c>
      <c r="AV10" s="230">
        <v>1</v>
      </c>
      <c r="AW10" s="230">
        <v>0</v>
      </c>
      <c r="AX10" s="230" t="s">
        <v>3615</v>
      </c>
      <c r="AY10" s="141">
        <v>9</v>
      </c>
      <c r="AZ10" s="70">
        <v>1</v>
      </c>
      <c r="BA10" s="70">
        <v>1</v>
      </c>
      <c r="BB10" s="70">
        <v>1</v>
      </c>
      <c r="BC10" s="70">
        <v>1</v>
      </c>
      <c r="BD10" s="70">
        <v>1</v>
      </c>
      <c r="BE10" s="70">
        <v>1</v>
      </c>
      <c r="BF10" s="70">
        <v>1</v>
      </c>
      <c r="BG10" s="71">
        <v>0</v>
      </c>
      <c r="BH10" s="71">
        <v>1</v>
      </c>
      <c r="BI10" s="71">
        <v>1</v>
      </c>
      <c r="BJ10" s="71">
        <v>0</v>
      </c>
      <c r="BK10" s="71">
        <v>0</v>
      </c>
      <c r="BL10" s="70">
        <v>1</v>
      </c>
      <c r="BM10" s="70">
        <v>1</v>
      </c>
      <c r="BN10" s="70">
        <v>0</v>
      </c>
      <c r="BO10" s="70">
        <v>1</v>
      </c>
      <c r="BP10" s="403">
        <v>0</v>
      </c>
      <c r="BQ10" s="403">
        <v>1500</v>
      </c>
      <c r="BR10" s="403">
        <v>32500</v>
      </c>
      <c r="BS10" s="403">
        <v>0</v>
      </c>
      <c r="BT10" s="403">
        <v>0</v>
      </c>
      <c r="BU10" s="403">
        <v>0</v>
      </c>
      <c r="BV10" s="403">
        <v>0</v>
      </c>
      <c r="BW10" s="403">
        <v>0</v>
      </c>
      <c r="BX10" s="403">
        <v>0</v>
      </c>
      <c r="BY10" s="403">
        <v>0</v>
      </c>
      <c r="BZ10" s="401">
        <v>0</v>
      </c>
      <c r="CA10" s="401">
        <v>0</v>
      </c>
      <c r="CB10" s="401">
        <v>0</v>
      </c>
      <c r="CC10" s="401">
        <v>0</v>
      </c>
      <c r="CD10" s="401">
        <v>0</v>
      </c>
      <c r="CE10" s="401">
        <v>0</v>
      </c>
      <c r="CF10" s="401">
        <v>0</v>
      </c>
      <c r="CG10" s="401">
        <v>0</v>
      </c>
      <c r="CH10" s="401">
        <v>0</v>
      </c>
      <c r="CI10" s="401">
        <v>0</v>
      </c>
      <c r="CJ10" s="401">
        <v>0</v>
      </c>
      <c r="CK10" s="401">
        <v>0</v>
      </c>
      <c r="CL10" s="401">
        <v>0</v>
      </c>
      <c r="CM10" s="401">
        <v>0</v>
      </c>
      <c r="CN10" s="401">
        <v>0</v>
      </c>
      <c r="CO10" s="401">
        <v>0</v>
      </c>
      <c r="CP10" s="401">
        <v>0</v>
      </c>
      <c r="CQ10" s="401">
        <v>0</v>
      </c>
      <c r="CR10" s="401">
        <v>0</v>
      </c>
      <c r="CS10" s="401">
        <v>0</v>
      </c>
      <c r="CT10" s="401">
        <v>0</v>
      </c>
      <c r="CU10" s="401">
        <v>0</v>
      </c>
      <c r="CV10" s="401">
        <v>0</v>
      </c>
      <c r="CW10" s="401">
        <v>0</v>
      </c>
      <c r="CX10" s="401">
        <v>0</v>
      </c>
      <c r="CY10" s="401">
        <v>0</v>
      </c>
      <c r="CZ10" s="401">
        <v>0</v>
      </c>
      <c r="DA10" s="401">
        <v>0</v>
      </c>
      <c r="DB10" s="401">
        <v>0</v>
      </c>
      <c r="DC10" s="401">
        <v>0</v>
      </c>
      <c r="DD10" s="401">
        <v>0</v>
      </c>
      <c r="DE10" s="401">
        <v>0</v>
      </c>
      <c r="DF10" s="401">
        <v>0</v>
      </c>
      <c r="DG10" s="403">
        <v>52367</v>
      </c>
      <c r="DH10" s="403">
        <v>52367</v>
      </c>
      <c r="DI10" s="403">
        <v>52367</v>
      </c>
      <c r="DJ10" s="403">
        <v>52367</v>
      </c>
      <c r="DK10" s="403">
        <v>52367</v>
      </c>
      <c r="DL10" s="403">
        <v>52367</v>
      </c>
      <c r="DM10" s="403">
        <v>52367</v>
      </c>
      <c r="DN10" s="403">
        <v>52367</v>
      </c>
      <c r="DO10" s="403">
        <v>52367</v>
      </c>
      <c r="DP10" s="403">
        <v>52367</v>
      </c>
      <c r="DQ10" s="403">
        <v>52367</v>
      </c>
      <c r="DR10" s="403">
        <v>52367</v>
      </c>
      <c r="DS10" s="403">
        <v>52367</v>
      </c>
      <c r="DT10" s="403">
        <v>52367</v>
      </c>
      <c r="DU10" s="403">
        <v>52367</v>
      </c>
      <c r="DV10" s="403">
        <v>52367</v>
      </c>
      <c r="DW10" s="403">
        <v>52367</v>
      </c>
      <c r="DX10" s="403">
        <v>52367</v>
      </c>
      <c r="DY10" s="403">
        <v>52367</v>
      </c>
      <c r="DZ10" s="403">
        <v>52367</v>
      </c>
      <c r="EA10" s="403">
        <v>52367</v>
      </c>
      <c r="EB10" s="403">
        <v>52367</v>
      </c>
      <c r="EC10" s="403">
        <v>52367</v>
      </c>
      <c r="ED10" s="403">
        <v>52367</v>
      </c>
      <c r="EE10" s="403">
        <v>52367</v>
      </c>
      <c r="EF10" s="403">
        <v>52367</v>
      </c>
      <c r="EG10" s="403">
        <v>52367</v>
      </c>
      <c r="EH10" s="403">
        <v>52367</v>
      </c>
      <c r="EI10" s="403">
        <v>52367</v>
      </c>
      <c r="EJ10" s="403">
        <v>52367</v>
      </c>
      <c r="EK10" s="403">
        <v>52367</v>
      </c>
      <c r="EL10" s="403">
        <v>52367</v>
      </c>
      <c r="EM10" s="403">
        <v>52367</v>
      </c>
      <c r="EN10" s="403">
        <v>52367</v>
      </c>
      <c r="EO10" s="403">
        <v>52367</v>
      </c>
      <c r="EP10" s="403">
        <v>52367</v>
      </c>
      <c r="EQ10" s="403">
        <v>52367</v>
      </c>
      <c r="ER10" s="403">
        <v>52367</v>
      </c>
      <c r="ES10" s="403">
        <v>52367</v>
      </c>
      <c r="ET10" s="403">
        <v>52367</v>
      </c>
      <c r="EU10" s="403">
        <v>52367</v>
      </c>
      <c r="EV10" s="403">
        <v>52367</v>
      </c>
      <c r="EW10" s="403">
        <v>52367</v>
      </c>
      <c r="EX10" s="404">
        <v>29478.45804988662</v>
      </c>
      <c r="EY10" s="404">
        <v>0</v>
      </c>
      <c r="EZ10" s="404">
        <v>0</v>
      </c>
      <c r="FA10" s="404">
        <v>0</v>
      </c>
      <c r="FB10" s="404">
        <v>0</v>
      </c>
      <c r="FC10" s="404">
        <v>0</v>
      </c>
      <c r="FD10" s="404">
        <v>0</v>
      </c>
      <c r="FE10" s="404">
        <v>0</v>
      </c>
      <c r="FF10" s="404">
        <v>0</v>
      </c>
      <c r="FG10" s="404">
        <v>0</v>
      </c>
      <c r="FH10" s="404">
        <v>0</v>
      </c>
      <c r="FI10" s="404">
        <v>0</v>
      </c>
      <c r="FJ10" s="404">
        <v>0</v>
      </c>
      <c r="FK10" s="404">
        <v>0</v>
      </c>
      <c r="FL10" s="404">
        <v>0</v>
      </c>
      <c r="FM10" s="404">
        <v>0</v>
      </c>
      <c r="FN10" s="404">
        <v>0</v>
      </c>
      <c r="FO10" s="404">
        <v>0</v>
      </c>
      <c r="FP10" s="404">
        <v>0</v>
      </c>
      <c r="FQ10" s="404">
        <v>0</v>
      </c>
      <c r="FR10" s="404">
        <v>0</v>
      </c>
      <c r="FS10" s="404">
        <v>0</v>
      </c>
      <c r="FT10" s="404">
        <v>0</v>
      </c>
      <c r="FU10" s="404">
        <v>0</v>
      </c>
      <c r="FV10" s="404">
        <v>0</v>
      </c>
      <c r="FW10" s="404">
        <v>0</v>
      </c>
      <c r="FX10" s="404">
        <v>0</v>
      </c>
      <c r="FY10" s="404">
        <v>0</v>
      </c>
      <c r="FZ10" s="404">
        <v>0</v>
      </c>
      <c r="GA10" s="404">
        <v>0</v>
      </c>
      <c r="GB10" s="404">
        <v>0</v>
      </c>
      <c r="GC10" s="404">
        <v>0</v>
      </c>
      <c r="GD10" s="404">
        <v>0</v>
      </c>
      <c r="GE10" s="404">
        <v>0</v>
      </c>
      <c r="GF10" s="404">
        <v>0</v>
      </c>
      <c r="GG10" s="404">
        <v>0</v>
      </c>
      <c r="GH10" s="404">
        <v>0</v>
      </c>
      <c r="GI10" s="404">
        <v>0</v>
      </c>
      <c r="GJ10" s="404">
        <v>0</v>
      </c>
      <c r="GK10" s="404">
        <v>0</v>
      </c>
      <c r="GL10" s="404">
        <v>47498.4126984127</v>
      </c>
      <c r="GM10" s="404">
        <v>45236.583522297806</v>
      </c>
      <c r="GN10" s="404">
        <v>43082.46049742648</v>
      </c>
      <c r="GO10" s="404">
        <v>41030.914759453786</v>
      </c>
      <c r="GP10" s="404">
        <v>39077.06167567028</v>
      </c>
      <c r="GQ10" s="404">
        <v>37216.249214924072</v>
      </c>
      <c r="GR10" s="404">
        <v>35444.046871356259</v>
      </c>
      <c r="GS10" s="404">
        <v>33756.235115577387</v>
      </c>
      <c r="GT10" s="404">
        <v>32148.795348168944</v>
      </c>
      <c r="GU10" s="404">
        <v>30617.900331589466</v>
      </c>
      <c r="GV10" s="404">
        <v>29159.905077704258</v>
      </c>
      <c r="GW10" s="404">
        <v>27771.338169242146</v>
      </c>
      <c r="GX10" s="404">
        <v>26448.893494516335</v>
      </c>
      <c r="GY10" s="404">
        <v>25189.422375729835</v>
      </c>
      <c r="GZ10" s="404">
        <v>23989.926072123657</v>
      </c>
      <c r="HA10" s="404">
        <v>22847.548640117762</v>
      </c>
      <c r="HB10" s="404">
        <v>21759.57013344549</v>
      </c>
      <c r="HC10" s="404">
        <v>20723.400127090943</v>
      </c>
      <c r="HD10" s="404">
        <v>19736.571549610424</v>
      </c>
      <c r="HE10" s="404">
        <v>18796.734809152782</v>
      </c>
      <c r="HF10" s="404">
        <v>17901.652199193129</v>
      </c>
      <c r="HG10" s="404">
        <v>17049.192570660118</v>
      </c>
      <c r="HH10" s="404">
        <v>16237.326257771543</v>
      </c>
      <c r="HI10" s="404">
        <v>15464.120245496708</v>
      </c>
      <c r="HJ10" s="404">
        <v>14727.733567139721</v>
      </c>
      <c r="HK10" s="404">
        <v>14026.412921085448</v>
      </c>
      <c r="HL10" s="404">
        <v>13358.488496271857</v>
      </c>
      <c r="HM10" s="404">
        <v>12722.369996449384</v>
      </c>
      <c r="HN10" s="404">
        <v>12116.542853761322</v>
      </c>
      <c r="HO10" s="404">
        <v>11539.564622629827</v>
      </c>
      <c r="HP10" s="404">
        <v>10990.061545361741</v>
      </c>
      <c r="HQ10" s="404">
        <v>10466.725281296896</v>
      </c>
      <c r="HR10" s="404">
        <v>9968.30979171133</v>
      </c>
      <c r="HS10" s="404">
        <v>9493.6283730584073</v>
      </c>
      <c r="HT10" s="404">
        <v>9041.5508314841991</v>
      </c>
      <c r="HU10" s="404">
        <v>8611.0007918897136</v>
      </c>
      <c r="HV10" s="404">
        <v>8200.9531351330606</v>
      </c>
      <c r="HW10" s="404">
        <v>7810.4315572695805</v>
      </c>
      <c r="HX10" s="404">
        <v>7438.5062450186488</v>
      </c>
      <c r="HY10" s="404">
        <v>7084.2916619225225</v>
      </c>
      <c r="HZ10" s="404">
        <v>29478.45804988662</v>
      </c>
      <c r="IA10" s="404">
        <v>855780.83342821593</v>
      </c>
      <c r="IB10" s="408">
        <v>29.03071904168025</v>
      </c>
      <c r="IC10" s="410"/>
    </row>
    <row r="11" spans="1:237" ht="90" customHeight="1" x14ac:dyDescent="0.2">
      <c r="A11" s="264" t="s">
        <v>271</v>
      </c>
      <c r="B11" s="232" t="s">
        <v>264</v>
      </c>
      <c r="C11" s="264" t="s">
        <v>941</v>
      </c>
      <c r="D11" s="265">
        <v>15</v>
      </c>
      <c r="E11" s="232" t="s">
        <v>942</v>
      </c>
      <c r="F11" s="232" t="s">
        <v>943</v>
      </c>
      <c r="G11" s="198" t="s">
        <v>944</v>
      </c>
      <c r="H11" s="75"/>
      <c r="I11" s="198" t="s">
        <v>876</v>
      </c>
      <c r="J11" s="266">
        <v>5</v>
      </c>
      <c r="K11" s="227" t="s">
        <v>79</v>
      </c>
      <c r="L11" s="74">
        <v>49763</v>
      </c>
      <c r="M11" s="90" t="s">
        <v>79</v>
      </c>
      <c r="N11" s="75" t="s">
        <v>147</v>
      </c>
      <c r="O11" s="73" t="s">
        <v>106</v>
      </c>
      <c r="P11" s="75" t="s">
        <v>464</v>
      </c>
      <c r="Q11" s="112" t="s">
        <v>100</v>
      </c>
      <c r="R11" s="75" t="s">
        <v>108</v>
      </c>
      <c r="S11" s="75" t="s">
        <v>99</v>
      </c>
      <c r="T11" s="90" t="s">
        <v>866</v>
      </c>
      <c r="U11" s="75" t="s">
        <v>100</v>
      </c>
      <c r="V11" s="267">
        <v>1</v>
      </c>
      <c r="W11" s="268">
        <v>10000</v>
      </c>
      <c r="X11" s="94">
        <v>0</v>
      </c>
      <c r="Y11" s="94">
        <v>0</v>
      </c>
      <c r="Z11" s="94">
        <v>0</v>
      </c>
      <c r="AA11" s="94">
        <v>0</v>
      </c>
      <c r="AB11" s="94">
        <v>10000</v>
      </c>
      <c r="AC11" s="94">
        <v>0</v>
      </c>
      <c r="AD11" s="94">
        <v>0</v>
      </c>
      <c r="AE11" s="192">
        <v>0</v>
      </c>
      <c r="AF11" s="192">
        <v>0</v>
      </c>
      <c r="AG11" s="192">
        <v>0</v>
      </c>
      <c r="AH11" s="192">
        <v>0</v>
      </c>
      <c r="AI11" s="90" t="s">
        <v>88</v>
      </c>
      <c r="AJ11" s="94">
        <v>0</v>
      </c>
      <c r="AK11" s="94">
        <v>0</v>
      </c>
      <c r="AL11" s="94">
        <v>0</v>
      </c>
      <c r="AM11" s="94">
        <v>0</v>
      </c>
      <c r="AN11" s="94">
        <v>0</v>
      </c>
      <c r="AO11" s="94">
        <v>0</v>
      </c>
      <c r="AP11" s="94">
        <v>0</v>
      </c>
      <c r="AQ11" s="192">
        <v>0</v>
      </c>
      <c r="AR11" s="192">
        <v>0</v>
      </c>
      <c r="AS11" s="192">
        <v>0</v>
      </c>
      <c r="AT11" s="192">
        <v>0</v>
      </c>
      <c r="AU11" s="95"/>
      <c r="AV11" s="230">
        <v>1</v>
      </c>
      <c r="AW11" s="230">
        <v>0</v>
      </c>
      <c r="AX11" s="230" t="s">
        <v>3612</v>
      </c>
      <c r="AY11" s="141">
        <v>8</v>
      </c>
      <c r="AZ11" s="70">
        <v>1</v>
      </c>
      <c r="BA11" s="70">
        <v>1</v>
      </c>
      <c r="BB11" s="70">
        <v>1</v>
      </c>
      <c r="BC11" s="70">
        <v>1</v>
      </c>
      <c r="BD11" s="70">
        <v>1</v>
      </c>
      <c r="BE11" s="70">
        <v>0</v>
      </c>
      <c r="BF11" s="70">
        <v>0</v>
      </c>
      <c r="BG11" s="71">
        <v>0</v>
      </c>
      <c r="BH11" s="71">
        <v>1</v>
      </c>
      <c r="BI11" s="71">
        <v>0</v>
      </c>
      <c r="BJ11" s="71">
        <v>1</v>
      </c>
      <c r="BK11" s="71">
        <v>0</v>
      </c>
      <c r="BL11" s="70">
        <v>1</v>
      </c>
      <c r="BM11" s="70">
        <v>1</v>
      </c>
      <c r="BN11" s="70">
        <v>0</v>
      </c>
      <c r="BO11" s="70">
        <v>1</v>
      </c>
      <c r="BP11" s="403">
        <v>0</v>
      </c>
      <c r="BQ11" s="403">
        <v>0</v>
      </c>
      <c r="BR11" s="403">
        <v>0</v>
      </c>
      <c r="BS11" s="403">
        <v>10000</v>
      </c>
      <c r="BT11" s="403">
        <v>0</v>
      </c>
      <c r="BU11" s="403">
        <v>0</v>
      </c>
      <c r="BV11" s="403">
        <v>0</v>
      </c>
      <c r="BW11" s="403">
        <v>0</v>
      </c>
      <c r="BX11" s="403">
        <v>0</v>
      </c>
      <c r="BY11" s="403">
        <v>0</v>
      </c>
      <c r="BZ11" s="401">
        <v>0</v>
      </c>
      <c r="CA11" s="401">
        <v>0</v>
      </c>
      <c r="CB11" s="401">
        <v>0</v>
      </c>
      <c r="CC11" s="401">
        <v>0</v>
      </c>
      <c r="CD11" s="401">
        <v>0</v>
      </c>
      <c r="CE11" s="401">
        <v>0</v>
      </c>
      <c r="CF11" s="401">
        <v>0</v>
      </c>
      <c r="CG11" s="401">
        <v>0</v>
      </c>
      <c r="CH11" s="401">
        <v>0</v>
      </c>
      <c r="CI11" s="401">
        <v>0</v>
      </c>
      <c r="CJ11" s="401">
        <v>0</v>
      </c>
      <c r="CK11" s="401">
        <v>0</v>
      </c>
      <c r="CL11" s="401">
        <v>0</v>
      </c>
      <c r="CM11" s="401">
        <v>0</v>
      </c>
      <c r="CN11" s="401">
        <v>0</v>
      </c>
      <c r="CO11" s="401">
        <v>0</v>
      </c>
      <c r="CP11" s="401">
        <v>0</v>
      </c>
      <c r="CQ11" s="401">
        <v>0</v>
      </c>
      <c r="CR11" s="401">
        <v>0</v>
      </c>
      <c r="CS11" s="401">
        <v>0</v>
      </c>
      <c r="CT11" s="401">
        <v>0</v>
      </c>
      <c r="CU11" s="401">
        <v>0</v>
      </c>
      <c r="CV11" s="401">
        <v>0</v>
      </c>
      <c r="CW11" s="401">
        <v>0</v>
      </c>
      <c r="CX11" s="401">
        <v>0</v>
      </c>
      <c r="CY11" s="401">
        <v>0</v>
      </c>
      <c r="CZ11" s="401">
        <v>0</v>
      </c>
      <c r="DA11" s="401">
        <v>0</v>
      </c>
      <c r="DB11" s="401">
        <v>0</v>
      </c>
      <c r="DC11" s="401">
        <v>0</v>
      </c>
      <c r="DD11" s="401">
        <v>0</v>
      </c>
      <c r="DE11" s="401">
        <v>0</v>
      </c>
      <c r="DF11" s="401">
        <v>0</v>
      </c>
      <c r="DG11" s="403">
        <v>49763</v>
      </c>
      <c r="DH11" s="403">
        <v>49763</v>
      </c>
      <c r="DI11" s="403">
        <v>49763</v>
      </c>
      <c r="DJ11" s="403">
        <v>49763</v>
      </c>
      <c r="DK11" s="403">
        <v>49763</v>
      </c>
      <c r="DL11" s="403">
        <v>49763</v>
      </c>
      <c r="DM11" s="403">
        <v>49763</v>
      </c>
      <c r="DN11" s="403">
        <v>49763</v>
      </c>
      <c r="DO11" s="403">
        <v>49763</v>
      </c>
      <c r="DP11" s="403">
        <v>49763</v>
      </c>
      <c r="DQ11" s="403">
        <v>49763</v>
      </c>
      <c r="DR11" s="403">
        <v>49763</v>
      </c>
      <c r="DS11" s="403">
        <v>49763</v>
      </c>
      <c r="DT11" s="403">
        <v>49763</v>
      </c>
      <c r="DU11" s="403">
        <v>49763</v>
      </c>
      <c r="DV11" s="403">
        <v>49763</v>
      </c>
      <c r="DW11" s="403">
        <v>49763</v>
      </c>
      <c r="DX11" s="403">
        <v>49763</v>
      </c>
      <c r="DY11" s="403">
        <v>49763</v>
      </c>
      <c r="DZ11" s="403">
        <v>49763</v>
      </c>
      <c r="EA11" s="403">
        <v>49763</v>
      </c>
      <c r="EB11" s="403">
        <v>49763</v>
      </c>
      <c r="EC11" s="403">
        <v>49763</v>
      </c>
      <c r="ED11" s="403">
        <v>49763</v>
      </c>
      <c r="EE11" s="403">
        <v>49763</v>
      </c>
      <c r="EF11" s="403">
        <v>49763</v>
      </c>
      <c r="EG11" s="403">
        <v>49763</v>
      </c>
      <c r="EH11" s="403">
        <v>49763</v>
      </c>
      <c r="EI11" s="403">
        <v>49763</v>
      </c>
      <c r="EJ11" s="403">
        <v>49763</v>
      </c>
      <c r="EK11" s="403">
        <v>49763</v>
      </c>
      <c r="EL11" s="403">
        <v>49763</v>
      </c>
      <c r="EM11" s="403">
        <v>49763</v>
      </c>
      <c r="EN11" s="403">
        <v>49763</v>
      </c>
      <c r="EO11" s="403">
        <v>49763</v>
      </c>
      <c r="EP11" s="403">
        <v>49763</v>
      </c>
      <c r="EQ11" s="403">
        <v>49763</v>
      </c>
      <c r="ER11" s="403">
        <v>49763</v>
      </c>
      <c r="ES11" s="403">
        <v>49763</v>
      </c>
      <c r="ET11" s="403">
        <v>49763</v>
      </c>
      <c r="EU11" s="403">
        <v>49763</v>
      </c>
      <c r="EV11" s="403">
        <v>49763</v>
      </c>
      <c r="EW11" s="403">
        <v>49763</v>
      </c>
      <c r="EX11" s="404">
        <v>0</v>
      </c>
      <c r="EY11" s="404">
        <v>8638.3759853147603</v>
      </c>
      <c r="EZ11" s="404">
        <v>0</v>
      </c>
      <c r="FA11" s="404">
        <v>0</v>
      </c>
      <c r="FB11" s="404">
        <v>0</v>
      </c>
      <c r="FC11" s="404">
        <v>0</v>
      </c>
      <c r="FD11" s="404">
        <v>0</v>
      </c>
      <c r="FE11" s="404">
        <v>0</v>
      </c>
      <c r="FF11" s="404">
        <v>0</v>
      </c>
      <c r="FG11" s="404">
        <v>0</v>
      </c>
      <c r="FH11" s="404">
        <v>0</v>
      </c>
      <c r="FI11" s="404">
        <v>0</v>
      </c>
      <c r="FJ11" s="404">
        <v>0</v>
      </c>
      <c r="FK11" s="404">
        <v>0</v>
      </c>
      <c r="FL11" s="404">
        <v>0</v>
      </c>
      <c r="FM11" s="404">
        <v>0</v>
      </c>
      <c r="FN11" s="404">
        <v>0</v>
      </c>
      <c r="FO11" s="404">
        <v>0</v>
      </c>
      <c r="FP11" s="404">
        <v>0</v>
      </c>
      <c r="FQ11" s="404">
        <v>0</v>
      </c>
      <c r="FR11" s="404">
        <v>0</v>
      </c>
      <c r="FS11" s="404">
        <v>0</v>
      </c>
      <c r="FT11" s="404">
        <v>0</v>
      </c>
      <c r="FU11" s="404">
        <v>0</v>
      </c>
      <c r="FV11" s="404">
        <v>0</v>
      </c>
      <c r="FW11" s="404">
        <v>0</v>
      </c>
      <c r="FX11" s="404">
        <v>0</v>
      </c>
      <c r="FY11" s="404">
        <v>0</v>
      </c>
      <c r="FZ11" s="404">
        <v>0</v>
      </c>
      <c r="GA11" s="404">
        <v>0</v>
      </c>
      <c r="GB11" s="404">
        <v>0</v>
      </c>
      <c r="GC11" s="404">
        <v>0</v>
      </c>
      <c r="GD11" s="404">
        <v>0</v>
      </c>
      <c r="GE11" s="404">
        <v>0</v>
      </c>
      <c r="GF11" s="404">
        <v>0</v>
      </c>
      <c r="GG11" s="404">
        <v>0</v>
      </c>
      <c r="GH11" s="404">
        <v>0</v>
      </c>
      <c r="GI11" s="404">
        <v>0</v>
      </c>
      <c r="GJ11" s="404">
        <v>0</v>
      </c>
      <c r="GK11" s="404">
        <v>0</v>
      </c>
      <c r="GL11" s="404">
        <v>45136.507936507936</v>
      </c>
      <c r="GM11" s="404">
        <v>42987.150415721837</v>
      </c>
      <c r="GN11" s="404">
        <v>40940.143253068425</v>
      </c>
      <c r="GO11" s="404">
        <v>38990.612621969922</v>
      </c>
      <c r="GP11" s="404">
        <v>37133.916782828499</v>
      </c>
      <c r="GQ11" s="404">
        <v>35365.635031265236</v>
      </c>
      <c r="GR11" s="404">
        <v>33681.557172633562</v>
      </c>
      <c r="GS11" s="404">
        <v>32077.673497746247</v>
      </c>
      <c r="GT11" s="404">
        <v>30550.165235948807</v>
      </c>
      <c r="GU11" s="404">
        <v>29095.395462808385</v>
      </c>
      <c r="GV11" s="404">
        <v>27709.900440769892</v>
      </c>
      <c r="GW11" s="404">
        <v>26390.381372161799</v>
      </c>
      <c r="GX11" s="404">
        <v>25133.696544916005</v>
      </c>
      <c r="GY11" s="404">
        <v>23936.853852300948</v>
      </c>
      <c r="GZ11" s="404">
        <v>22797.003668858048</v>
      </c>
      <c r="HA11" s="404">
        <v>21711.432065579091</v>
      </c>
      <c r="HB11" s="404">
        <v>20677.554348170564</v>
      </c>
      <c r="HC11" s="404">
        <v>19692.908903019583</v>
      </c>
      <c r="HD11" s="404">
        <v>18755.151336209128</v>
      </c>
      <c r="HE11" s="404">
        <v>17862.048891627743</v>
      </c>
      <c r="HF11" s="404">
        <v>17011.475134883563</v>
      </c>
      <c r="HG11" s="404">
        <v>16201.404890365297</v>
      </c>
      <c r="HH11" s="404">
        <v>15429.909419395522</v>
      </c>
      <c r="HI11" s="404">
        <v>14695.151827995734</v>
      </c>
      <c r="HJ11" s="404">
        <v>13995.382693329271</v>
      </c>
      <c r="HK11" s="404">
        <v>13328.935898408829</v>
      </c>
      <c r="HL11" s="404">
        <v>12694.224665151267</v>
      </c>
      <c r="HM11" s="404">
        <v>12089.737776334538</v>
      </c>
      <c r="HN11" s="404">
        <v>11514.035977461468</v>
      </c>
      <c r="HO11" s="404">
        <v>10965.748549963299</v>
      </c>
      <c r="HP11" s="404">
        <v>10443.570047584095</v>
      </c>
      <c r="HQ11" s="404">
        <v>9946.2571881753283</v>
      </c>
      <c r="HR11" s="404">
        <v>9472.6258935003134</v>
      </c>
      <c r="HS11" s="404">
        <v>9021.5484700002962</v>
      </c>
      <c r="HT11" s="404">
        <v>8591.9509238098071</v>
      </c>
      <c r="HU11" s="404">
        <v>8182.8104036283876</v>
      </c>
      <c r="HV11" s="404">
        <v>7793.1527653603707</v>
      </c>
      <c r="HW11" s="404">
        <v>7422.0502527241606</v>
      </c>
      <c r="HX11" s="404">
        <v>7068.619288308726</v>
      </c>
      <c r="HY11" s="404">
        <v>6732.0183698178334</v>
      </c>
      <c r="HZ11" s="404">
        <v>8638.3759853147603</v>
      </c>
      <c r="IA11" s="404">
        <v>205188.33101009665</v>
      </c>
      <c r="IB11" s="408">
        <v>23.753114168556316</v>
      </c>
      <c r="IC11" s="410"/>
    </row>
    <row r="12" spans="1:237" ht="90" customHeight="1" x14ac:dyDescent="0.2">
      <c r="A12" s="137" t="s">
        <v>1510</v>
      </c>
      <c r="B12" s="138" t="s">
        <v>1511</v>
      </c>
      <c r="C12" s="138" t="s">
        <v>1606</v>
      </c>
      <c r="D12" s="142" t="s">
        <v>73</v>
      </c>
      <c r="E12" s="138" t="s">
        <v>1551</v>
      </c>
      <c r="F12" s="118" t="s">
        <v>1607</v>
      </c>
      <c r="G12" s="118" t="s">
        <v>1553</v>
      </c>
      <c r="H12" s="142" t="s">
        <v>77</v>
      </c>
      <c r="I12" s="118" t="s">
        <v>1549</v>
      </c>
      <c r="J12" s="118">
        <v>5</v>
      </c>
      <c r="K12" s="227" t="s">
        <v>79</v>
      </c>
      <c r="L12" s="110">
        <v>38949</v>
      </c>
      <c r="M12" s="142" t="s">
        <v>1534</v>
      </c>
      <c r="N12" s="142" t="s">
        <v>147</v>
      </c>
      <c r="O12" s="73" t="s">
        <v>106</v>
      </c>
      <c r="P12" s="142" t="s">
        <v>293</v>
      </c>
      <c r="Q12" s="112" t="s">
        <v>100</v>
      </c>
      <c r="R12" s="73" t="s">
        <v>162</v>
      </c>
      <c r="S12" s="142" t="s">
        <v>99</v>
      </c>
      <c r="T12" s="142" t="s">
        <v>366</v>
      </c>
      <c r="U12" s="142" t="s">
        <v>87</v>
      </c>
      <c r="V12" s="117">
        <v>1</v>
      </c>
      <c r="W12" s="135">
        <v>178002.89</v>
      </c>
      <c r="X12" s="134">
        <v>0</v>
      </c>
      <c r="Y12" s="134">
        <v>0</v>
      </c>
      <c r="Z12" s="125">
        <v>170022.89</v>
      </c>
      <c r="AA12" s="125">
        <v>7980</v>
      </c>
      <c r="AB12" s="125">
        <v>0</v>
      </c>
      <c r="AC12" s="134">
        <v>0</v>
      </c>
      <c r="AD12" s="134">
        <v>0</v>
      </c>
      <c r="AE12" s="139">
        <v>0</v>
      </c>
      <c r="AF12" s="139">
        <v>0</v>
      </c>
      <c r="AG12" s="139">
        <v>0</v>
      </c>
      <c r="AH12" s="139">
        <v>0</v>
      </c>
      <c r="AI12" s="116" t="s">
        <v>88</v>
      </c>
      <c r="AJ12" s="136">
        <v>0</v>
      </c>
      <c r="AK12" s="136">
        <v>0</v>
      </c>
      <c r="AL12" s="136">
        <v>0</v>
      </c>
      <c r="AM12" s="136">
        <v>0</v>
      </c>
      <c r="AN12" s="136">
        <v>0</v>
      </c>
      <c r="AO12" s="136">
        <v>0</v>
      </c>
      <c r="AP12" s="136">
        <v>0</v>
      </c>
      <c r="AQ12" s="139">
        <v>0</v>
      </c>
      <c r="AR12" s="139">
        <v>0</v>
      </c>
      <c r="AS12" s="139">
        <v>0</v>
      </c>
      <c r="AT12" s="139">
        <v>0</v>
      </c>
      <c r="AU12" s="122"/>
      <c r="AV12" s="230">
        <v>1</v>
      </c>
      <c r="AW12" s="230">
        <v>0</v>
      </c>
      <c r="AX12" s="230" t="s">
        <v>3601</v>
      </c>
      <c r="AY12" s="141">
        <v>9</v>
      </c>
      <c r="AZ12" s="70">
        <v>1</v>
      </c>
      <c r="BA12" s="70">
        <v>1</v>
      </c>
      <c r="BB12" s="70">
        <v>1</v>
      </c>
      <c r="BC12" s="70">
        <v>1</v>
      </c>
      <c r="BD12" s="70">
        <v>1</v>
      </c>
      <c r="BE12" s="70">
        <v>1</v>
      </c>
      <c r="BF12" s="70">
        <v>1</v>
      </c>
      <c r="BG12" s="71">
        <v>0</v>
      </c>
      <c r="BH12" s="71">
        <v>1</v>
      </c>
      <c r="BI12" s="71">
        <v>0</v>
      </c>
      <c r="BJ12" s="71">
        <v>1</v>
      </c>
      <c r="BK12" s="71">
        <v>0</v>
      </c>
      <c r="BL12" s="70">
        <v>1</v>
      </c>
      <c r="BM12" s="70">
        <v>1</v>
      </c>
      <c r="BN12" s="70">
        <v>1</v>
      </c>
      <c r="BO12" s="70">
        <v>0</v>
      </c>
      <c r="BP12" s="403">
        <v>0</v>
      </c>
      <c r="BQ12" s="403">
        <v>170022.89</v>
      </c>
      <c r="BR12" s="403">
        <v>7980</v>
      </c>
      <c r="BS12" s="403">
        <v>0</v>
      </c>
      <c r="BT12" s="403">
        <v>0</v>
      </c>
      <c r="BU12" s="403">
        <v>0</v>
      </c>
      <c r="BV12" s="403">
        <v>0</v>
      </c>
      <c r="BW12" s="403">
        <v>0</v>
      </c>
      <c r="BX12" s="403">
        <v>0</v>
      </c>
      <c r="BY12" s="403">
        <v>0</v>
      </c>
      <c r="BZ12" s="401">
        <v>0</v>
      </c>
      <c r="CA12" s="401">
        <v>0</v>
      </c>
      <c r="CB12" s="401">
        <v>0</v>
      </c>
      <c r="CC12" s="401">
        <v>0</v>
      </c>
      <c r="CD12" s="401">
        <v>0</v>
      </c>
      <c r="CE12" s="401">
        <v>0</v>
      </c>
      <c r="CF12" s="401">
        <v>0</v>
      </c>
      <c r="CG12" s="401">
        <v>0</v>
      </c>
      <c r="CH12" s="401">
        <v>0</v>
      </c>
      <c r="CI12" s="401">
        <v>0</v>
      </c>
      <c r="CJ12" s="401">
        <v>0</v>
      </c>
      <c r="CK12" s="401">
        <v>0</v>
      </c>
      <c r="CL12" s="401">
        <v>0</v>
      </c>
      <c r="CM12" s="401">
        <v>0</v>
      </c>
      <c r="CN12" s="401">
        <v>0</v>
      </c>
      <c r="CO12" s="401">
        <v>0</v>
      </c>
      <c r="CP12" s="401">
        <v>0</v>
      </c>
      <c r="CQ12" s="401">
        <v>0</v>
      </c>
      <c r="CR12" s="401">
        <v>0</v>
      </c>
      <c r="CS12" s="401">
        <v>0</v>
      </c>
      <c r="CT12" s="401">
        <v>0</v>
      </c>
      <c r="CU12" s="401">
        <v>0</v>
      </c>
      <c r="CV12" s="401">
        <v>0</v>
      </c>
      <c r="CW12" s="401">
        <v>0</v>
      </c>
      <c r="CX12" s="401">
        <v>0</v>
      </c>
      <c r="CY12" s="401">
        <v>0</v>
      </c>
      <c r="CZ12" s="401">
        <v>0</v>
      </c>
      <c r="DA12" s="401">
        <v>0</v>
      </c>
      <c r="DB12" s="401">
        <v>0</v>
      </c>
      <c r="DC12" s="401">
        <v>0</v>
      </c>
      <c r="DD12" s="401">
        <v>0</v>
      </c>
      <c r="DE12" s="401">
        <v>0</v>
      </c>
      <c r="DF12" s="401">
        <v>0</v>
      </c>
      <c r="DG12" s="403">
        <v>38949</v>
      </c>
      <c r="DH12" s="403">
        <v>38949</v>
      </c>
      <c r="DI12" s="403">
        <v>38949</v>
      </c>
      <c r="DJ12" s="403">
        <v>38949</v>
      </c>
      <c r="DK12" s="403">
        <v>38949</v>
      </c>
      <c r="DL12" s="403">
        <v>38949</v>
      </c>
      <c r="DM12" s="403">
        <v>38949</v>
      </c>
      <c r="DN12" s="403">
        <v>38949</v>
      </c>
      <c r="DO12" s="403">
        <v>38949</v>
      </c>
      <c r="DP12" s="403">
        <v>38949</v>
      </c>
      <c r="DQ12" s="403">
        <v>38949</v>
      </c>
      <c r="DR12" s="403">
        <v>38949</v>
      </c>
      <c r="DS12" s="403">
        <v>38949</v>
      </c>
      <c r="DT12" s="403">
        <v>38949</v>
      </c>
      <c r="DU12" s="403">
        <v>38949</v>
      </c>
      <c r="DV12" s="403">
        <v>38949</v>
      </c>
      <c r="DW12" s="403">
        <v>38949</v>
      </c>
      <c r="DX12" s="403">
        <v>38949</v>
      </c>
      <c r="DY12" s="403">
        <v>38949</v>
      </c>
      <c r="DZ12" s="403">
        <v>38949</v>
      </c>
      <c r="EA12" s="403">
        <v>38949</v>
      </c>
      <c r="EB12" s="403">
        <v>38949</v>
      </c>
      <c r="EC12" s="403">
        <v>38949</v>
      </c>
      <c r="ED12" s="403">
        <v>38949</v>
      </c>
      <c r="EE12" s="403">
        <v>38949</v>
      </c>
      <c r="EF12" s="403">
        <v>38949</v>
      </c>
      <c r="EG12" s="403">
        <v>38949</v>
      </c>
      <c r="EH12" s="403">
        <v>38949</v>
      </c>
      <c r="EI12" s="403">
        <v>38949</v>
      </c>
      <c r="EJ12" s="403">
        <v>38949</v>
      </c>
      <c r="EK12" s="403">
        <v>38949</v>
      </c>
      <c r="EL12" s="403">
        <v>38949</v>
      </c>
      <c r="EM12" s="403">
        <v>38949</v>
      </c>
      <c r="EN12" s="403">
        <v>38949</v>
      </c>
      <c r="EO12" s="403">
        <v>38949</v>
      </c>
      <c r="EP12" s="403">
        <v>38949</v>
      </c>
      <c r="EQ12" s="403">
        <v>38949</v>
      </c>
      <c r="ER12" s="403">
        <v>38949</v>
      </c>
      <c r="ES12" s="403">
        <v>38949</v>
      </c>
      <c r="ET12" s="403">
        <v>38949</v>
      </c>
      <c r="EU12" s="403">
        <v>38949</v>
      </c>
      <c r="EV12" s="403">
        <v>38949</v>
      </c>
      <c r="EW12" s="403">
        <v>38949</v>
      </c>
      <c r="EX12" s="404">
        <v>7238.0952380952376</v>
      </c>
      <c r="EY12" s="404">
        <v>0</v>
      </c>
      <c r="EZ12" s="404">
        <v>0</v>
      </c>
      <c r="FA12" s="404">
        <v>0</v>
      </c>
      <c r="FB12" s="404">
        <v>0</v>
      </c>
      <c r="FC12" s="404">
        <v>0</v>
      </c>
      <c r="FD12" s="404">
        <v>0</v>
      </c>
      <c r="FE12" s="404">
        <v>0</v>
      </c>
      <c r="FF12" s="404">
        <v>0</v>
      </c>
      <c r="FG12" s="404">
        <v>0</v>
      </c>
      <c r="FH12" s="404">
        <v>0</v>
      </c>
      <c r="FI12" s="404">
        <v>0</v>
      </c>
      <c r="FJ12" s="404">
        <v>0</v>
      </c>
      <c r="FK12" s="404">
        <v>0</v>
      </c>
      <c r="FL12" s="404">
        <v>0</v>
      </c>
      <c r="FM12" s="404">
        <v>0</v>
      </c>
      <c r="FN12" s="404">
        <v>0</v>
      </c>
      <c r="FO12" s="404">
        <v>0</v>
      </c>
      <c r="FP12" s="404">
        <v>0</v>
      </c>
      <c r="FQ12" s="404">
        <v>0</v>
      </c>
      <c r="FR12" s="404">
        <v>0</v>
      </c>
      <c r="FS12" s="404">
        <v>0</v>
      </c>
      <c r="FT12" s="404">
        <v>0</v>
      </c>
      <c r="FU12" s="404">
        <v>0</v>
      </c>
      <c r="FV12" s="404">
        <v>0</v>
      </c>
      <c r="FW12" s="404">
        <v>0</v>
      </c>
      <c r="FX12" s="404">
        <v>0</v>
      </c>
      <c r="FY12" s="404">
        <v>0</v>
      </c>
      <c r="FZ12" s="404">
        <v>0</v>
      </c>
      <c r="GA12" s="404">
        <v>0</v>
      </c>
      <c r="GB12" s="404">
        <v>0</v>
      </c>
      <c r="GC12" s="404">
        <v>0</v>
      </c>
      <c r="GD12" s="404">
        <v>0</v>
      </c>
      <c r="GE12" s="404">
        <v>0</v>
      </c>
      <c r="GF12" s="404">
        <v>0</v>
      </c>
      <c r="GG12" s="404">
        <v>0</v>
      </c>
      <c r="GH12" s="404">
        <v>0</v>
      </c>
      <c r="GI12" s="404">
        <v>0</v>
      </c>
      <c r="GJ12" s="404">
        <v>0</v>
      </c>
      <c r="GK12" s="404">
        <v>0</v>
      </c>
      <c r="GL12" s="404">
        <v>35327.891156462581</v>
      </c>
      <c r="GM12" s="404">
        <v>33645.610625202455</v>
      </c>
      <c r="GN12" s="404">
        <v>32043.438690669012</v>
      </c>
      <c r="GO12" s="404">
        <v>30517.560657780006</v>
      </c>
      <c r="GP12" s="404">
        <v>29064.343483600012</v>
      </c>
      <c r="GQ12" s="404">
        <v>27680.327127238099</v>
      </c>
      <c r="GR12" s="404">
        <v>26362.216311655338</v>
      </c>
      <c r="GS12" s="404">
        <v>25106.872677766987</v>
      </c>
      <c r="GT12" s="404">
        <v>23911.307312159035</v>
      </c>
      <c r="GU12" s="404">
        <v>22772.673630627651</v>
      </c>
      <c r="GV12" s="404">
        <v>21688.260600597765</v>
      </c>
      <c r="GW12" s="404">
        <v>20655.486286283583</v>
      </c>
      <c r="GX12" s="404">
        <v>19671.891701222463</v>
      </c>
      <c r="GY12" s="404">
        <v>18735.134953545199</v>
      </c>
      <c r="GZ12" s="404">
        <v>17842.985670043046</v>
      </c>
      <c r="HA12" s="404">
        <v>16993.319685755279</v>
      </c>
      <c r="HB12" s="404">
        <v>16184.113986433602</v>
      </c>
      <c r="HC12" s="404">
        <v>15413.441891841525</v>
      </c>
      <c r="HD12" s="404">
        <v>14679.4684684205</v>
      </c>
      <c r="HE12" s="404">
        <v>13980.446160400477</v>
      </c>
      <c r="HF12" s="404">
        <v>13314.710628952836</v>
      </c>
      <c r="HG12" s="404">
        <v>12680.676789478888</v>
      </c>
      <c r="HH12" s="404">
        <v>12076.835037598943</v>
      </c>
      <c r="HI12" s="404">
        <v>11501.747654856135</v>
      </c>
      <c r="HJ12" s="404">
        <v>10954.045385577272</v>
      </c>
      <c r="HK12" s="404">
        <v>10432.424176740258</v>
      </c>
      <c r="HL12" s="404">
        <v>9935.6420730859609</v>
      </c>
      <c r="HM12" s="404">
        <v>9462.5162600818658</v>
      </c>
      <c r="HN12" s="404">
        <v>9011.9202476970186</v>
      </c>
      <c r="HO12" s="404">
        <v>8582.7811882828719</v>
      </c>
      <c r="HP12" s="404">
        <v>8174.0773221741638</v>
      </c>
      <c r="HQ12" s="404">
        <v>7784.8355449277751</v>
      </c>
      <c r="HR12" s="404">
        <v>7414.1290904074049</v>
      </c>
      <c r="HS12" s="404">
        <v>7061.0753241975281</v>
      </c>
      <c r="HT12" s="404">
        <v>6724.8336420928845</v>
      </c>
      <c r="HU12" s="404">
        <v>6404.6034686598896</v>
      </c>
      <c r="HV12" s="404">
        <v>6099.6223511046574</v>
      </c>
      <c r="HW12" s="404">
        <v>5809.1641439091964</v>
      </c>
      <c r="HX12" s="404">
        <v>5532.5372799135212</v>
      </c>
      <c r="HY12" s="404">
        <v>5269.0831237271623</v>
      </c>
      <c r="HZ12" s="404">
        <v>7238.0952380952376</v>
      </c>
      <c r="IA12" s="404">
        <v>160598.84461371406</v>
      </c>
      <c r="IB12" s="408">
        <v>22.187998268999969</v>
      </c>
      <c r="IC12" s="410"/>
    </row>
    <row r="13" spans="1:237" ht="90" customHeight="1" x14ac:dyDescent="0.2">
      <c r="A13" s="276" t="s">
        <v>634</v>
      </c>
      <c r="B13" s="277" t="s">
        <v>1167</v>
      </c>
      <c r="C13" s="277" t="s">
        <v>1264</v>
      </c>
      <c r="D13" s="99"/>
      <c r="E13" s="277" t="s">
        <v>1265</v>
      </c>
      <c r="F13" s="103" t="s">
        <v>1266</v>
      </c>
      <c r="G13" s="103" t="s">
        <v>1267</v>
      </c>
      <c r="H13" s="99" t="s">
        <v>77</v>
      </c>
      <c r="I13" s="103" t="s">
        <v>1189</v>
      </c>
      <c r="J13" s="103">
        <v>5</v>
      </c>
      <c r="K13" s="227" t="s">
        <v>79</v>
      </c>
      <c r="L13" s="98">
        <v>83516</v>
      </c>
      <c r="M13" s="99" t="s">
        <v>1190</v>
      </c>
      <c r="N13" s="99" t="s">
        <v>147</v>
      </c>
      <c r="O13" s="73" t="s">
        <v>106</v>
      </c>
      <c r="P13" s="99" t="s">
        <v>728</v>
      </c>
      <c r="Q13" s="112" t="s">
        <v>100</v>
      </c>
      <c r="R13" s="99" t="s">
        <v>474</v>
      </c>
      <c r="S13" s="99" t="s">
        <v>99</v>
      </c>
      <c r="T13" s="99" t="s">
        <v>366</v>
      </c>
      <c r="U13" s="99" t="s">
        <v>100</v>
      </c>
      <c r="V13" s="102">
        <v>1</v>
      </c>
      <c r="W13" s="278">
        <v>18000</v>
      </c>
      <c r="X13" s="278">
        <v>0</v>
      </c>
      <c r="Y13" s="278">
        <v>0</v>
      </c>
      <c r="Z13" s="278"/>
      <c r="AA13" s="278">
        <v>18000</v>
      </c>
      <c r="AB13" s="278">
        <v>0</v>
      </c>
      <c r="AC13" s="278">
        <v>0</v>
      </c>
      <c r="AD13" s="278">
        <v>0</v>
      </c>
      <c r="AE13" s="278">
        <v>0</v>
      </c>
      <c r="AF13" s="278">
        <v>0</v>
      </c>
      <c r="AG13" s="278">
        <v>0</v>
      </c>
      <c r="AH13" s="278">
        <v>0</v>
      </c>
      <c r="AI13" s="100" t="s">
        <v>88</v>
      </c>
      <c r="AJ13" s="278">
        <v>0</v>
      </c>
      <c r="AK13" s="278">
        <v>0</v>
      </c>
      <c r="AL13" s="278">
        <v>0</v>
      </c>
      <c r="AM13" s="278">
        <v>0</v>
      </c>
      <c r="AN13" s="278">
        <v>0</v>
      </c>
      <c r="AO13" s="278">
        <v>0</v>
      </c>
      <c r="AP13" s="278">
        <v>0</v>
      </c>
      <c r="AQ13" s="278">
        <v>0</v>
      </c>
      <c r="AR13" s="278">
        <v>0</v>
      </c>
      <c r="AS13" s="278">
        <v>0</v>
      </c>
      <c r="AT13" s="278">
        <v>0</v>
      </c>
      <c r="AU13" s="103"/>
      <c r="AV13" s="230">
        <v>1</v>
      </c>
      <c r="AW13" s="230">
        <v>0</v>
      </c>
      <c r="AX13" s="230" t="s">
        <v>3603</v>
      </c>
      <c r="AY13" s="141">
        <v>7</v>
      </c>
      <c r="AZ13" s="70">
        <v>1</v>
      </c>
      <c r="BA13" s="70">
        <v>1</v>
      </c>
      <c r="BB13" s="70">
        <v>1</v>
      </c>
      <c r="BC13" s="70">
        <v>0</v>
      </c>
      <c r="BD13" s="70">
        <v>1</v>
      </c>
      <c r="BE13" s="70">
        <v>1</v>
      </c>
      <c r="BF13" s="70">
        <v>1</v>
      </c>
      <c r="BG13" s="71">
        <v>0</v>
      </c>
      <c r="BH13" s="71">
        <v>1</v>
      </c>
      <c r="BI13" s="71">
        <v>0</v>
      </c>
      <c r="BJ13" s="71">
        <v>1</v>
      </c>
      <c r="BK13" s="71">
        <v>0</v>
      </c>
      <c r="BL13" s="70">
        <v>1</v>
      </c>
      <c r="BM13" s="70">
        <v>0</v>
      </c>
      <c r="BN13" s="70">
        <v>0</v>
      </c>
      <c r="BO13" s="70">
        <v>0</v>
      </c>
      <c r="BP13" s="403">
        <v>0</v>
      </c>
      <c r="BQ13" s="403">
        <v>0</v>
      </c>
      <c r="BR13" s="403">
        <v>18000</v>
      </c>
      <c r="BS13" s="403">
        <v>0</v>
      </c>
      <c r="BT13" s="403">
        <v>0</v>
      </c>
      <c r="BU13" s="403">
        <v>0</v>
      </c>
      <c r="BV13" s="403">
        <v>0</v>
      </c>
      <c r="BW13" s="403">
        <v>0</v>
      </c>
      <c r="BX13" s="403">
        <v>0</v>
      </c>
      <c r="BY13" s="403">
        <v>0</v>
      </c>
      <c r="BZ13" s="401">
        <v>0</v>
      </c>
      <c r="CA13" s="401">
        <v>0</v>
      </c>
      <c r="CB13" s="401">
        <v>0</v>
      </c>
      <c r="CC13" s="401">
        <v>0</v>
      </c>
      <c r="CD13" s="401">
        <v>0</v>
      </c>
      <c r="CE13" s="401">
        <v>0</v>
      </c>
      <c r="CF13" s="401">
        <v>0</v>
      </c>
      <c r="CG13" s="401">
        <v>0</v>
      </c>
      <c r="CH13" s="401">
        <v>0</v>
      </c>
      <c r="CI13" s="401">
        <v>0</v>
      </c>
      <c r="CJ13" s="401">
        <v>0</v>
      </c>
      <c r="CK13" s="401">
        <v>0</v>
      </c>
      <c r="CL13" s="401">
        <v>0</v>
      </c>
      <c r="CM13" s="401">
        <v>0</v>
      </c>
      <c r="CN13" s="401">
        <v>0</v>
      </c>
      <c r="CO13" s="401">
        <v>0</v>
      </c>
      <c r="CP13" s="401">
        <v>0</v>
      </c>
      <c r="CQ13" s="401">
        <v>0</v>
      </c>
      <c r="CR13" s="401">
        <v>0</v>
      </c>
      <c r="CS13" s="401">
        <v>0</v>
      </c>
      <c r="CT13" s="401">
        <v>0</v>
      </c>
      <c r="CU13" s="401">
        <v>0</v>
      </c>
      <c r="CV13" s="401">
        <v>0</v>
      </c>
      <c r="CW13" s="401">
        <v>0</v>
      </c>
      <c r="CX13" s="401">
        <v>0</v>
      </c>
      <c r="CY13" s="401">
        <v>0</v>
      </c>
      <c r="CZ13" s="401">
        <v>0</v>
      </c>
      <c r="DA13" s="401">
        <v>0</v>
      </c>
      <c r="DB13" s="401">
        <v>0</v>
      </c>
      <c r="DC13" s="401">
        <v>0</v>
      </c>
      <c r="DD13" s="401">
        <v>0</v>
      </c>
      <c r="DE13" s="401">
        <v>0</v>
      </c>
      <c r="DF13" s="401">
        <v>0</v>
      </c>
      <c r="DG13" s="403">
        <v>83516</v>
      </c>
      <c r="DH13" s="403">
        <v>83516</v>
      </c>
      <c r="DI13" s="403">
        <v>83516</v>
      </c>
      <c r="DJ13" s="403">
        <v>83516</v>
      </c>
      <c r="DK13" s="403">
        <v>83516</v>
      </c>
      <c r="DL13" s="403">
        <v>83516</v>
      </c>
      <c r="DM13" s="403">
        <v>83516</v>
      </c>
      <c r="DN13" s="403">
        <v>83516</v>
      </c>
      <c r="DO13" s="403">
        <v>83516</v>
      </c>
      <c r="DP13" s="403">
        <v>83516</v>
      </c>
      <c r="DQ13" s="403">
        <v>83516</v>
      </c>
      <c r="DR13" s="403">
        <v>83516</v>
      </c>
      <c r="DS13" s="403">
        <v>83516</v>
      </c>
      <c r="DT13" s="403">
        <v>83516</v>
      </c>
      <c r="DU13" s="403">
        <v>83516</v>
      </c>
      <c r="DV13" s="403">
        <v>83516</v>
      </c>
      <c r="DW13" s="403">
        <v>83516</v>
      </c>
      <c r="DX13" s="403">
        <v>83516</v>
      </c>
      <c r="DY13" s="403">
        <v>83516</v>
      </c>
      <c r="DZ13" s="403">
        <v>83516</v>
      </c>
      <c r="EA13" s="403">
        <v>83516</v>
      </c>
      <c r="EB13" s="403">
        <v>83516</v>
      </c>
      <c r="EC13" s="403">
        <v>83516</v>
      </c>
      <c r="ED13" s="403">
        <v>83516</v>
      </c>
      <c r="EE13" s="403">
        <v>83516</v>
      </c>
      <c r="EF13" s="403">
        <v>83516</v>
      </c>
      <c r="EG13" s="403">
        <v>83516</v>
      </c>
      <c r="EH13" s="403">
        <v>83516</v>
      </c>
      <c r="EI13" s="403">
        <v>83516</v>
      </c>
      <c r="EJ13" s="403">
        <v>83516</v>
      </c>
      <c r="EK13" s="403">
        <v>83516</v>
      </c>
      <c r="EL13" s="403">
        <v>83516</v>
      </c>
      <c r="EM13" s="403">
        <v>83516</v>
      </c>
      <c r="EN13" s="403">
        <v>83516</v>
      </c>
      <c r="EO13" s="403">
        <v>83516</v>
      </c>
      <c r="EP13" s="403">
        <v>83516</v>
      </c>
      <c r="EQ13" s="403">
        <v>83516</v>
      </c>
      <c r="ER13" s="403">
        <v>83516</v>
      </c>
      <c r="ES13" s="403">
        <v>83516</v>
      </c>
      <c r="ET13" s="403">
        <v>83516</v>
      </c>
      <c r="EU13" s="403">
        <v>83516</v>
      </c>
      <c r="EV13" s="403">
        <v>83516</v>
      </c>
      <c r="EW13" s="403">
        <v>83516</v>
      </c>
      <c r="EX13" s="404">
        <v>16326.530612244898</v>
      </c>
      <c r="EY13" s="404">
        <v>0</v>
      </c>
      <c r="EZ13" s="404">
        <v>0</v>
      </c>
      <c r="FA13" s="404">
        <v>0</v>
      </c>
      <c r="FB13" s="404">
        <v>0</v>
      </c>
      <c r="FC13" s="404">
        <v>0</v>
      </c>
      <c r="FD13" s="404">
        <v>0</v>
      </c>
      <c r="FE13" s="404">
        <v>0</v>
      </c>
      <c r="FF13" s="404">
        <v>0</v>
      </c>
      <c r="FG13" s="404">
        <v>0</v>
      </c>
      <c r="FH13" s="404">
        <v>0</v>
      </c>
      <c r="FI13" s="404">
        <v>0</v>
      </c>
      <c r="FJ13" s="404">
        <v>0</v>
      </c>
      <c r="FK13" s="404">
        <v>0</v>
      </c>
      <c r="FL13" s="404">
        <v>0</v>
      </c>
      <c r="FM13" s="404">
        <v>0</v>
      </c>
      <c r="FN13" s="404">
        <v>0</v>
      </c>
      <c r="FO13" s="404">
        <v>0</v>
      </c>
      <c r="FP13" s="404">
        <v>0</v>
      </c>
      <c r="FQ13" s="404">
        <v>0</v>
      </c>
      <c r="FR13" s="404">
        <v>0</v>
      </c>
      <c r="FS13" s="404">
        <v>0</v>
      </c>
      <c r="FT13" s="404">
        <v>0</v>
      </c>
      <c r="FU13" s="404">
        <v>0</v>
      </c>
      <c r="FV13" s="404">
        <v>0</v>
      </c>
      <c r="FW13" s="404">
        <v>0</v>
      </c>
      <c r="FX13" s="404">
        <v>0</v>
      </c>
      <c r="FY13" s="404">
        <v>0</v>
      </c>
      <c r="FZ13" s="404">
        <v>0</v>
      </c>
      <c r="GA13" s="404">
        <v>0</v>
      </c>
      <c r="GB13" s="404">
        <v>0</v>
      </c>
      <c r="GC13" s="404">
        <v>0</v>
      </c>
      <c r="GD13" s="404">
        <v>0</v>
      </c>
      <c r="GE13" s="404">
        <v>0</v>
      </c>
      <c r="GF13" s="404">
        <v>0</v>
      </c>
      <c r="GG13" s="404">
        <v>0</v>
      </c>
      <c r="GH13" s="404">
        <v>0</v>
      </c>
      <c r="GI13" s="404">
        <v>0</v>
      </c>
      <c r="GJ13" s="404">
        <v>0</v>
      </c>
      <c r="GK13" s="404">
        <v>0</v>
      </c>
      <c r="GL13" s="404">
        <v>75751.473922902485</v>
      </c>
      <c r="GM13" s="404">
        <v>72144.260878954752</v>
      </c>
      <c r="GN13" s="404">
        <v>68708.819884718818</v>
      </c>
      <c r="GO13" s="404">
        <v>65436.971318779819</v>
      </c>
      <c r="GP13" s="404">
        <v>62320.925065504598</v>
      </c>
      <c r="GQ13" s="404">
        <v>59353.26196714722</v>
      </c>
      <c r="GR13" s="404">
        <v>56526.916159187836</v>
      </c>
      <c r="GS13" s="404">
        <v>53835.15824684556</v>
      </c>
      <c r="GT13" s="404">
        <v>51271.579282710052</v>
      </c>
      <c r="GU13" s="404">
        <v>48830.075507342903</v>
      </c>
      <c r="GV13" s="404">
        <v>46504.833816517057</v>
      </c>
      <c r="GW13" s="404">
        <v>44290.317920492431</v>
      </c>
      <c r="GX13" s="404">
        <v>42181.255162373753</v>
      </c>
      <c r="GY13" s="404">
        <v>40172.623964165468</v>
      </c>
      <c r="GZ13" s="404">
        <v>38259.641870633779</v>
      </c>
      <c r="HA13" s="404">
        <v>36437.754162508361</v>
      </c>
      <c r="HB13" s="404">
        <v>34702.623011912721</v>
      </c>
      <c r="HC13" s="404">
        <v>33050.117154202591</v>
      </c>
      <c r="HD13" s="404">
        <v>31476.302051621518</v>
      </c>
      <c r="HE13" s="404">
        <v>29977.430525353826</v>
      </c>
      <c r="HF13" s="404">
        <v>28549.933833670315</v>
      </c>
      <c r="HG13" s="404">
        <v>27190.413174924102</v>
      </c>
      <c r="HH13" s="404">
        <v>25895.631595165814</v>
      </c>
      <c r="HI13" s="404">
        <v>24662.506281110298</v>
      </c>
      <c r="HJ13" s="404">
        <v>23488.101220105047</v>
      </c>
      <c r="HK13" s="404">
        <v>22369.620209623852</v>
      </c>
      <c r="HL13" s="404">
        <v>21304.400199641768</v>
      </c>
      <c r="HM13" s="404">
        <v>20289.904952039775</v>
      </c>
      <c r="HN13" s="404">
        <v>19323.719001942649</v>
      </c>
      <c r="HO13" s="404">
        <v>18403.541906612038</v>
      </c>
      <c r="HP13" s="404">
        <v>17527.182768201943</v>
      </c>
      <c r="HQ13" s="404">
        <v>16692.555017335184</v>
      </c>
      <c r="HR13" s="404">
        <v>15897.671445081129</v>
      </c>
      <c r="HS13" s="404">
        <v>15140.639471505834</v>
      </c>
      <c r="HT13" s="404">
        <v>14419.656639529367</v>
      </c>
      <c r="HU13" s="404">
        <v>13733.006323361302</v>
      </c>
      <c r="HV13" s="404">
        <v>13079.053641296479</v>
      </c>
      <c r="HW13" s="404">
        <v>12456.241563139502</v>
      </c>
      <c r="HX13" s="404">
        <v>11863.087202990004</v>
      </c>
      <c r="HY13" s="404">
        <v>11298.178288561907</v>
      </c>
      <c r="HZ13" s="404">
        <v>16326.530612244898</v>
      </c>
      <c r="IA13" s="404">
        <v>344362.45107086049</v>
      </c>
      <c r="IB13" s="408">
        <v>21.092200128090205</v>
      </c>
      <c r="IC13" s="410"/>
    </row>
    <row r="14" spans="1:237" ht="90" customHeight="1" x14ac:dyDescent="0.2">
      <c r="A14" s="264" t="s">
        <v>271</v>
      </c>
      <c r="B14" s="232" t="s">
        <v>264</v>
      </c>
      <c r="C14" s="264" t="s">
        <v>937</v>
      </c>
      <c r="D14" s="265">
        <v>13</v>
      </c>
      <c r="E14" s="232" t="s">
        <v>938</v>
      </c>
      <c r="F14" s="232" t="s">
        <v>939</v>
      </c>
      <c r="G14" s="198" t="s">
        <v>940</v>
      </c>
      <c r="H14" s="75"/>
      <c r="I14" s="198" t="s">
        <v>876</v>
      </c>
      <c r="J14" s="266">
        <v>5</v>
      </c>
      <c r="K14" s="227" t="s">
        <v>79</v>
      </c>
      <c r="L14" s="74">
        <v>49763</v>
      </c>
      <c r="M14" s="90" t="s">
        <v>79</v>
      </c>
      <c r="N14" s="75" t="s">
        <v>147</v>
      </c>
      <c r="O14" s="73" t="s">
        <v>106</v>
      </c>
      <c r="P14" s="75" t="s">
        <v>464</v>
      </c>
      <c r="Q14" s="112" t="s">
        <v>100</v>
      </c>
      <c r="R14" s="75" t="s">
        <v>108</v>
      </c>
      <c r="S14" s="75" t="s">
        <v>99</v>
      </c>
      <c r="T14" s="90" t="s">
        <v>866</v>
      </c>
      <c r="U14" s="75" t="s">
        <v>100</v>
      </c>
      <c r="V14" s="267">
        <v>1</v>
      </c>
      <c r="W14" s="268">
        <v>12000</v>
      </c>
      <c r="X14" s="94">
        <v>0</v>
      </c>
      <c r="Y14" s="94">
        <v>0</v>
      </c>
      <c r="Z14" s="94">
        <v>0</v>
      </c>
      <c r="AA14" s="94">
        <v>0</v>
      </c>
      <c r="AB14" s="94">
        <v>12000</v>
      </c>
      <c r="AC14" s="94">
        <v>0</v>
      </c>
      <c r="AD14" s="94">
        <v>0</v>
      </c>
      <c r="AE14" s="192">
        <v>0</v>
      </c>
      <c r="AF14" s="192">
        <v>0</v>
      </c>
      <c r="AG14" s="192">
        <v>0</v>
      </c>
      <c r="AH14" s="192">
        <v>0</v>
      </c>
      <c r="AI14" s="90" t="s">
        <v>88</v>
      </c>
      <c r="AJ14" s="94">
        <v>0</v>
      </c>
      <c r="AK14" s="94">
        <v>0</v>
      </c>
      <c r="AL14" s="94">
        <v>0</v>
      </c>
      <c r="AM14" s="94">
        <v>0</v>
      </c>
      <c r="AN14" s="94">
        <v>0</v>
      </c>
      <c r="AO14" s="94">
        <v>0</v>
      </c>
      <c r="AP14" s="94">
        <v>0</v>
      </c>
      <c r="AQ14" s="192">
        <v>0</v>
      </c>
      <c r="AR14" s="192">
        <v>0</v>
      </c>
      <c r="AS14" s="192">
        <v>0</v>
      </c>
      <c r="AT14" s="192">
        <v>0</v>
      </c>
      <c r="AU14" s="95"/>
      <c r="AV14" s="230">
        <v>1</v>
      </c>
      <c r="AW14" s="230">
        <v>0</v>
      </c>
      <c r="AX14" s="230" t="s">
        <v>3612</v>
      </c>
      <c r="AY14" s="141">
        <v>8</v>
      </c>
      <c r="AZ14" s="70">
        <v>1</v>
      </c>
      <c r="BA14" s="70">
        <v>1</v>
      </c>
      <c r="BB14" s="70">
        <v>1</v>
      </c>
      <c r="BC14" s="70">
        <v>1</v>
      </c>
      <c r="BD14" s="70">
        <v>1</v>
      </c>
      <c r="BE14" s="70">
        <v>0</v>
      </c>
      <c r="BF14" s="70">
        <v>0</v>
      </c>
      <c r="BG14" s="71">
        <v>0</v>
      </c>
      <c r="BH14" s="71">
        <v>1</v>
      </c>
      <c r="BI14" s="71">
        <v>0</v>
      </c>
      <c r="BJ14" s="71">
        <v>1</v>
      </c>
      <c r="BK14" s="71">
        <v>0</v>
      </c>
      <c r="BL14" s="70">
        <v>1</v>
      </c>
      <c r="BM14" s="70">
        <v>1</v>
      </c>
      <c r="BN14" s="70">
        <v>0</v>
      </c>
      <c r="BO14" s="70">
        <v>1</v>
      </c>
      <c r="BP14" s="403">
        <v>0</v>
      </c>
      <c r="BQ14" s="403">
        <v>0</v>
      </c>
      <c r="BR14" s="403">
        <v>0</v>
      </c>
      <c r="BS14" s="403">
        <v>12000</v>
      </c>
      <c r="BT14" s="403">
        <v>0</v>
      </c>
      <c r="BU14" s="403">
        <v>0</v>
      </c>
      <c r="BV14" s="403">
        <v>0</v>
      </c>
      <c r="BW14" s="403">
        <v>0</v>
      </c>
      <c r="BX14" s="403">
        <v>0</v>
      </c>
      <c r="BY14" s="403">
        <v>0</v>
      </c>
      <c r="BZ14" s="401">
        <v>0</v>
      </c>
      <c r="CA14" s="401">
        <v>0</v>
      </c>
      <c r="CB14" s="401">
        <v>0</v>
      </c>
      <c r="CC14" s="401">
        <v>0</v>
      </c>
      <c r="CD14" s="401">
        <v>0</v>
      </c>
      <c r="CE14" s="401">
        <v>0</v>
      </c>
      <c r="CF14" s="401">
        <v>0</v>
      </c>
      <c r="CG14" s="401">
        <v>0</v>
      </c>
      <c r="CH14" s="401">
        <v>0</v>
      </c>
      <c r="CI14" s="401">
        <v>0</v>
      </c>
      <c r="CJ14" s="401">
        <v>0</v>
      </c>
      <c r="CK14" s="401">
        <v>0</v>
      </c>
      <c r="CL14" s="401">
        <v>0</v>
      </c>
      <c r="CM14" s="401">
        <v>0</v>
      </c>
      <c r="CN14" s="401">
        <v>0</v>
      </c>
      <c r="CO14" s="401">
        <v>0</v>
      </c>
      <c r="CP14" s="401">
        <v>0</v>
      </c>
      <c r="CQ14" s="401">
        <v>0</v>
      </c>
      <c r="CR14" s="401">
        <v>0</v>
      </c>
      <c r="CS14" s="401">
        <v>0</v>
      </c>
      <c r="CT14" s="401">
        <v>0</v>
      </c>
      <c r="CU14" s="401">
        <v>0</v>
      </c>
      <c r="CV14" s="401">
        <v>0</v>
      </c>
      <c r="CW14" s="401">
        <v>0</v>
      </c>
      <c r="CX14" s="401">
        <v>0</v>
      </c>
      <c r="CY14" s="401">
        <v>0</v>
      </c>
      <c r="CZ14" s="401">
        <v>0</v>
      </c>
      <c r="DA14" s="401">
        <v>0</v>
      </c>
      <c r="DB14" s="401">
        <v>0</v>
      </c>
      <c r="DC14" s="401">
        <v>0</v>
      </c>
      <c r="DD14" s="401">
        <v>0</v>
      </c>
      <c r="DE14" s="401">
        <v>0</v>
      </c>
      <c r="DF14" s="401">
        <v>0</v>
      </c>
      <c r="DG14" s="403">
        <v>49763</v>
      </c>
      <c r="DH14" s="403">
        <v>49763</v>
      </c>
      <c r="DI14" s="403">
        <v>49763</v>
      </c>
      <c r="DJ14" s="403">
        <v>49763</v>
      </c>
      <c r="DK14" s="403">
        <v>49763</v>
      </c>
      <c r="DL14" s="403">
        <v>49763</v>
      </c>
      <c r="DM14" s="403">
        <v>49763</v>
      </c>
      <c r="DN14" s="403">
        <v>49763</v>
      </c>
      <c r="DO14" s="403">
        <v>49763</v>
      </c>
      <c r="DP14" s="403">
        <v>49763</v>
      </c>
      <c r="DQ14" s="403">
        <v>49763</v>
      </c>
      <c r="DR14" s="403">
        <v>49763</v>
      </c>
      <c r="DS14" s="403">
        <v>49763</v>
      </c>
      <c r="DT14" s="403">
        <v>49763</v>
      </c>
      <c r="DU14" s="403">
        <v>49763</v>
      </c>
      <c r="DV14" s="403">
        <v>49763</v>
      </c>
      <c r="DW14" s="403">
        <v>49763</v>
      </c>
      <c r="DX14" s="403">
        <v>49763</v>
      </c>
      <c r="DY14" s="403">
        <v>49763</v>
      </c>
      <c r="DZ14" s="403">
        <v>49763</v>
      </c>
      <c r="EA14" s="403">
        <v>49763</v>
      </c>
      <c r="EB14" s="403">
        <v>49763</v>
      </c>
      <c r="EC14" s="403">
        <v>49763</v>
      </c>
      <c r="ED14" s="403">
        <v>49763</v>
      </c>
      <c r="EE14" s="403">
        <v>49763</v>
      </c>
      <c r="EF14" s="403">
        <v>49763</v>
      </c>
      <c r="EG14" s="403">
        <v>49763</v>
      </c>
      <c r="EH14" s="403">
        <v>49763</v>
      </c>
      <c r="EI14" s="403">
        <v>49763</v>
      </c>
      <c r="EJ14" s="403">
        <v>49763</v>
      </c>
      <c r="EK14" s="403">
        <v>49763</v>
      </c>
      <c r="EL14" s="403">
        <v>49763</v>
      </c>
      <c r="EM14" s="403">
        <v>49763</v>
      </c>
      <c r="EN14" s="403">
        <v>49763</v>
      </c>
      <c r="EO14" s="403">
        <v>49763</v>
      </c>
      <c r="EP14" s="403">
        <v>49763</v>
      </c>
      <c r="EQ14" s="403">
        <v>49763</v>
      </c>
      <c r="ER14" s="403">
        <v>49763</v>
      </c>
      <c r="ES14" s="403">
        <v>49763</v>
      </c>
      <c r="ET14" s="403">
        <v>49763</v>
      </c>
      <c r="EU14" s="403">
        <v>49763</v>
      </c>
      <c r="EV14" s="403">
        <v>49763</v>
      </c>
      <c r="EW14" s="403">
        <v>49763</v>
      </c>
      <c r="EX14" s="404">
        <v>0</v>
      </c>
      <c r="EY14" s="404">
        <v>10366.051182377712</v>
      </c>
      <c r="EZ14" s="404">
        <v>0</v>
      </c>
      <c r="FA14" s="404">
        <v>0</v>
      </c>
      <c r="FB14" s="404">
        <v>0</v>
      </c>
      <c r="FC14" s="404">
        <v>0</v>
      </c>
      <c r="FD14" s="404">
        <v>0</v>
      </c>
      <c r="FE14" s="404">
        <v>0</v>
      </c>
      <c r="FF14" s="404">
        <v>0</v>
      </c>
      <c r="FG14" s="404">
        <v>0</v>
      </c>
      <c r="FH14" s="404">
        <v>0</v>
      </c>
      <c r="FI14" s="404">
        <v>0</v>
      </c>
      <c r="FJ14" s="404">
        <v>0</v>
      </c>
      <c r="FK14" s="404">
        <v>0</v>
      </c>
      <c r="FL14" s="404">
        <v>0</v>
      </c>
      <c r="FM14" s="404">
        <v>0</v>
      </c>
      <c r="FN14" s="404">
        <v>0</v>
      </c>
      <c r="FO14" s="404">
        <v>0</v>
      </c>
      <c r="FP14" s="404">
        <v>0</v>
      </c>
      <c r="FQ14" s="404">
        <v>0</v>
      </c>
      <c r="FR14" s="404">
        <v>0</v>
      </c>
      <c r="FS14" s="404">
        <v>0</v>
      </c>
      <c r="FT14" s="404">
        <v>0</v>
      </c>
      <c r="FU14" s="404">
        <v>0</v>
      </c>
      <c r="FV14" s="404">
        <v>0</v>
      </c>
      <c r="FW14" s="404">
        <v>0</v>
      </c>
      <c r="FX14" s="404">
        <v>0</v>
      </c>
      <c r="FY14" s="404">
        <v>0</v>
      </c>
      <c r="FZ14" s="404">
        <v>0</v>
      </c>
      <c r="GA14" s="404">
        <v>0</v>
      </c>
      <c r="GB14" s="404">
        <v>0</v>
      </c>
      <c r="GC14" s="404">
        <v>0</v>
      </c>
      <c r="GD14" s="404">
        <v>0</v>
      </c>
      <c r="GE14" s="404">
        <v>0</v>
      </c>
      <c r="GF14" s="404">
        <v>0</v>
      </c>
      <c r="GG14" s="404">
        <v>0</v>
      </c>
      <c r="GH14" s="404">
        <v>0</v>
      </c>
      <c r="GI14" s="404">
        <v>0</v>
      </c>
      <c r="GJ14" s="404">
        <v>0</v>
      </c>
      <c r="GK14" s="404">
        <v>0</v>
      </c>
      <c r="GL14" s="404">
        <v>45136.507936507936</v>
      </c>
      <c r="GM14" s="404">
        <v>42987.150415721837</v>
      </c>
      <c r="GN14" s="404">
        <v>40940.143253068425</v>
      </c>
      <c r="GO14" s="404">
        <v>38990.612621969922</v>
      </c>
      <c r="GP14" s="404">
        <v>37133.916782828499</v>
      </c>
      <c r="GQ14" s="404">
        <v>35365.635031265236</v>
      </c>
      <c r="GR14" s="404">
        <v>33681.557172633562</v>
      </c>
      <c r="GS14" s="404">
        <v>32077.673497746247</v>
      </c>
      <c r="GT14" s="404">
        <v>30550.165235948807</v>
      </c>
      <c r="GU14" s="404">
        <v>29095.395462808385</v>
      </c>
      <c r="GV14" s="404">
        <v>27709.900440769892</v>
      </c>
      <c r="GW14" s="404">
        <v>26390.381372161799</v>
      </c>
      <c r="GX14" s="404">
        <v>25133.696544916005</v>
      </c>
      <c r="GY14" s="404">
        <v>23936.853852300948</v>
      </c>
      <c r="GZ14" s="404">
        <v>22797.003668858048</v>
      </c>
      <c r="HA14" s="404">
        <v>21711.432065579091</v>
      </c>
      <c r="HB14" s="404">
        <v>20677.554348170564</v>
      </c>
      <c r="HC14" s="404">
        <v>19692.908903019583</v>
      </c>
      <c r="HD14" s="404">
        <v>18755.151336209128</v>
      </c>
      <c r="HE14" s="404">
        <v>17862.048891627743</v>
      </c>
      <c r="HF14" s="404">
        <v>17011.475134883563</v>
      </c>
      <c r="HG14" s="404">
        <v>16201.404890365297</v>
      </c>
      <c r="HH14" s="404">
        <v>15429.909419395522</v>
      </c>
      <c r="HI14" s="404">
        <v>14695.151827995734</v>
      </c>
      <c r="HJ14" s="404">
        <v>13995.382693329271</v>
      </c>
      <c r="HK14" s="404">
        <v>13328.935898408829</v>
      </c>
      <c r="HL14" s="404">
        <v>12694.224665151267</v>
      </c>
      <c r="HM14" s="404">
        <v>12089.737776334538</v>
      </c>
      <c r="HN14" s="404">
        <v>11514.035977461468</v>
      </c>
      <c r="HO14" s="404">
        <v>10965.748549963299</v>
      </c>
      <c r="HP14" s="404">
        <v>10443.570047584095</v>
      </c>
      <c r="HQ14" s="404">
        <v>9946.2571881753283</v>
      </c>
      <c r="HR14" s="404">
        <v>9472.6258935003134</v>
      </c>
      <c r="HS14" s="404">
        <v>9021.5484700002962</v>
      </c>
      <c r="HT14" s="404">
        <v>8591.9509238098071</v>
      </c>
      <c r="HU14" s="404">
        <v>8182.8104036283876</v>
      </c>
      <c r="HV14" s="404">
        <v>7793.1527653603707</v>
      </c>
      <c r="HW14" s="404">
        <v>7422.0502527241606</v>
      </c>
      <c r="HX14" s="404">
        <v>7068.619288308726</v>
      </c>
      <c r="HY14" s="404">
        <v>6732.0183698178334</v>
      </c>
      <c r="HZ14" s="404">
        <v>10366.051182377712</v>
      </c>
      <c r="IA14" s="404">
        <v>205188.33101009665</v>
      </c>
      <c r="IB14" s="408">
        <v>19.794261807130262</v>
      </c>
      <c r="IC14" s="410"/>
    </row>
    <row r="15" spans="1:237" ht="90" customHeight="1" x14ac:dyDescent="0.2">
      <c r="A15" s="161" t="s">
        <v>200</v>
      </c>
      <c r="B15" s="150" t="s">
        <v>3335</v>
      </c>
      <c r="C15" s="150" t="s">
        <v>3437</v>
      </c>
      <c r="D15" s="79">
        <v>9</v>
      </c>
      <c r="E15" s="150" t="s">
        <v>3336</v>
      </c>
      <c r="F15" s="151" t="s">
        <v>3337</v>
      </c>
      <c r="G15" s="151" t="s">
        <v>3338</v>
      </c>
      <c r="H15" s="79" t="s">
        <v>77</v>
      </c>
      <c r="I15" s="151" t="s">
        <v>3339</v>
      </c>
      <c r="J15" s="151">
        <v>5</v>
      </c>
      <c r="K15" s="227" t="s">
        <v>94</v>
      </c>
      <c r="L15" s="111">
        <v>80000</v>
      </c>
      <c r="M15" s="214" t="s">
        <v>3340</v>
      </c>
      <c r="N15" s="79" t="s">
        <v>81</v>
      </c>
      <c r="O15" s="79" t="s">
        <v>82</v>
      </c>
      <c r="P15" s="79" t="s">
        <v>116</v>
      </c>
      <c r="Q15" s="112" t="s">
        <v>100</v>
      </c>
      <c r="R15" s="79" t="s">
        <v>226</v>
      </c>
      <c r="S15" s="79" t="s">
        <v>99</v>
      </c>
      <c r="T15" s="79" t="s">
        <v>1633</v>
      </c>
      <c r="U15" s="79" t="s">
        <v>100</v>
      </c>
      <c r="V15" s="81">
        <v>1</v>
      </c>
      <c r="W15" s="162">
        <v>5000</v>
      </c>
      <c r="X15" s="162">
        <v>0</v>
      </c>
      <c r="Y15" s="162">
        <v>0</v>
      </c>
      <c r="Z15" s="162">
        <v>0</v>
      </c>
      <c r="AA15" s="162">
        <v>5000</v>
      </c>
      <c r="AB15" s="162">
        <v>0</v>
      </c>
      <c r="AC15" s="162">
        <v>0</v>
      </c>
      <c r="AD15" s="162">
        <v>0</v>
      </c>
      <c r="AE15" s="149">
        <v>0</v>
      </c>
      <c r="AF15" s="149">
        <v>0</v>
      </c>
      <c r="AG15" s="149">
        <v>0</v>
      </c>
      <c r="AH15" s="149">
        <v>0</v>
      </c>
      <c r="AI15" s="79" t="s">
        <v>88</v>
      </c>
      <c r="AJ15" s="176">
        <v>0</v>
      </c>
      <c r="AK15" s="176">
        <v>0</v>
      </c>
      <c r="AL15" s="176">
        <v>0</v>
      </c>
      <c r="AM15" s="176">
        <v>0</v>
      </c>
      <c r="AN15" s="176">
        <v>4000</v>
      </c>
      <c r="AO15" s="176">
        <v>4000</v>
      </c>
      <c r="AP15" s="176">
        <v>4000</v>
      </c>
      <c r="AQ15" s="149">
        <v>4000</v>
      </c>
      <c r="AR15" s="149">
        <v>4000</v>
      </c>
      <c r="AS15" s="149">
        <v>4000</v>
      </c>
      <c r="AT15" s="149">
        <v>4000</v>
      </c>
      <c r="AU15" s="151"/>
      <c r="AV15" s="230">
        <v>1</v>
      </c>
      <c r="AW15" s="230">
        <v>0</v>
      </c>
      <c r="AX15" s="230" t="s">
        <v>3611</v>
      </c>
      <c r="AY15" s="141">
        <v>8</v>
      </c>
      <c r="AZ15" s="70">
        <v>1</v>
      </c>
      <c r="BA15" s="70">
        <v>0</v>
      </c>
      <c r="BB15" s="70">
        <v>1</v>
      </c>
      <c r="BC15" s="70">
        <v>1</v>
      </c>
      <c r="BD15" s="70">
        <v>1</v>
      </c>
      <c r="BE15" s="70">
        <v>1</v>
      </c>
      <c r="BF15" s="70">
        <v>1</v>
      </c>
      <c r="BG15" s="71">
        <v>0</v>
      </c>
      <c r="BH15" s="71">
        <v>1</v>
      </c>
      <c r="BI15" s="71">
        <v>0</v>
      </c>
      <c r="BJ15" s="71">
        <v>0</v>
      </c>
      <c r="BK15" s="71">
        <v>1</v>
      </c>
      <c r="BL15" s="70">
        <v>1</v>
      </c>
      <c r="BM15" s="70">
        <v>1</v>
      </c>
      <c r="BN15" s="70">
        <v>0</v>
      </c>
      <c r="BO15" s="70">
        <v>1</v>
      </c>
      <c r="BP15" s="403">
        <v>0</v>
      </c>
      <c r="BQ15" s="403">
        <v>0</v>
      </c>
      <c r="BR15" s="403">
        <v>5000</v>
      </c>
      <c r="BS15" s="403">
        <v>4000</v>
      </c>
      <c r="BT15" s="403">
        <v>4000</v>
      </c>
      <c r="BU15" s="403">
        <v>4000</v>
      </c>
      <c r="BV15" s="403">
        <v>4000</v>
      </c>
      <c r="BW15" s="403">
        <v>4000</v>
      </c>
      <c r="BX15" s="403">
        <v>4000</v>
      </c>
      <c r="BY15" s="403">
        <v>4000</v>
      </c>
      <c r="BZ15" s="401">
        <v>0</v>
      </c>
      <c r="CA15" s="401">
        <v>0</v>
      </c>
      <c r="CB15" s="401">
        <v>0</v>
      </c>
      <c r="CC15" s="401">
        <v>0</v>
      </c>
      <c r="CD15" s="401">
        <v>0</v>
      </c>
      <c r="CE15" s="401">
        <v>0</v>
      </c>
      <c r="CF15" s="401">
        <v>0</v>
      </c>
      <c r="CG15" s="401">
        <v>0</v>
      </c>
      <c r="CH15" s="401">
        <v>0</v>
      </c>
      <c r="CI15" s="401">
        <v>0</v>
      </c>
      <c r="CJ15" s="401">
        <v>0</v>
      </c>
      <c r="CK15" s="401">
        <v>0</v>
      </c>
      <c r="CL15" s="401">
        <v>0</v>
      </c>
      <c r="CM15" s="401">
        <v>0</v>
      </c>
      <c r="CN15" s="401">
        <v>0</v>
      </c>
      <c r="CO15" s="401">
        <v>0</v>
      </c>
      <c r="CP15" s="401">
        <v>0</v>
      </c>
      <c r="CQ15" s="401">
        <v>0</v>
      </c>
      <c r="CR15" s="401">
        <v>0</v>
      </c>
      <c r="CS15" s="401">
        <v>0</v>
      </c>
      <c r="CT15" s="401">
        <v>0</v>
      </c>
      <c r="CU15" s="401">
        <v>0</v>
      </c>
      <c r="CV15" s="401">
        <v>0</v>
      </c>
      <c r="CW15" s="401">
        <v>0</v>
      </c>
      <c r="CX15" s="401">
        <v>0</v>
      </c>
      <c r="CY15" s="401">
        <v>0</v>
      </c>
      <c r="CZ15" s="401">
        <v>0</v>
      </c>
      <c r="DA15" s="401">
        <v>0</v>
      </c>
      <c r="DB15" s="401">
        <v>0</v>
      </c>
      <c r="DC15" s="401">
        <v>0</v>
      </c>
      <c r="DD15" s="401">
        <v>0</v>
      </c>
      <c r="DE15" s="401">
        <v>0</v>
      </c>
      <c r="DF15" s="401">
        <v>0</v>
      </c>
      <c r="DG15" s="403">
        <v>80000</v>
      </c>
      <c r="DH15" s="403">
        <v>80000</v>
      </c>
      <c r="DI15" s="403">
        <v>80000</v>
      </c>
      <c r="DJ15" s="403">
        <v>80000</v>
      </c>
      <c r="DK15" s="403">
        <v>80000</v>
      </c>
      <c r="DL15" s="403">
        <v>80000</v>
      </c>
      <c r="DM15" s="403">
        <v>80000</v>
      </c>
      <c r="DN15" s="403">
        <v>80000</v>
      </c>
      <c r="DO15" s="403">
        <v>80000</v>
      </c>
      <c r="DP15" s="403">
        <v>80000</v>
      </c>
      <c r="DQ15" s="403">
        <v>80000</v>
      </c>
      <c r="DR15" s="403">
        <v>80000</v>
      </c>
      <c r="DS15" s="403">
        <v>80000</v>
      </c>
      <c r="DT15" s="403">
        <v>80000</v>
      </c>
      <c r="DU15" s="403">
        <v>80000</v>
      </c>
      <c r="DV15" s="403">
        <v>80000</v>
      </c>
      <c r="DW15" s="403">
        <v>80000</v>
      </c>
      <c r="DX15" s="403">
        <v>80000</v>
      </c>
      <c r="DY15" s="403">
        <v>80000</v>
      </c>
      <c r="DZ15" s="403">
        <v>80000</v>
      </c>
      <c r="EA15" s="403">
        <v>80000</v>
      </c>
      <c r="EB15" s="403">
        <v>80000</v>
      </c>
      <c r="EC15" s="403">
        <v>80000</v>
      </c>
      <c r="ED15" s="403">
        <v>80000</v>
      </c>
      <c r="EE15" s="403">
        <v>80000</v>
      </c>
      <c r="EF15" s="403">
        <v>80000</v>
      </c>
      <c r="EG15" s="403">
        <v>80000</v>
      </c>
      <c r="EH15" s="403">
        <v>80000</v>
      </c>
      <c r="EI15" s="403">
        <v>80000</v>
      </c>
      <c r="EJ15" s="403">
        <v>80000</v>
      </c>
      <c r="EK15" s="403">
        <v>80000</v>
      </c>
      <c r="EL15" s="403">
        <v>80000</v>
      </c>
      <c r="EM15" s="403">
        <v>80000</v>
      </c>
      <c r="EN15" s="403">
        <v>80000</v>
      </c>
      <c r="EO15" s="403">
        <v>80000</v>
      </c>
      <c r="EP15" s="403">
        <v>80000</v>
      </c>
      <c r="EQ15" s="403">
        <v>80000</v>
      </c>
      <c r="ER15" s="403">
        <v>80000</v>
      </c>
      <c r="ES15" s="403">
        <v>80000</v>
      </c>
      <c r="ET15" s="403">
        <v>80000</v>
      </c>
      <c r="EU15" s="403">
        <v>80000</v>
      </c>
      <c r="EV15" s="403">
        <v>80000</v>
      </c>
      <c r="EW15" s="403">
        <v>80000</v>
      </c>
      <c r="EX15" s="404">
        <v>4535.1473922902496</v>
      </c>
      <c r="EY15" s="404">
        <v>3455.3503941259041</v>
      </c>
      <c r="EZ15" s="404">
        <v>3290.8098991675279</v>
      </c>
      <c r="FA15" s="404">
        <v>3134.104665873836</v>
      </c>
      <c r="FB15" s="404">
        <v>2984.8615865465108</v>
      </c>
      <c r="FC15" s="404">
        <v>2842.7253205204856</v>
      </c>
      <c r="FD15" s="404">
        <v>2707.3574481147489</v>
      </c>
      <c r="FE15" s="404">
        <v>2578.4356648711891</v>
      </c>
      <c r="FF15" s="404">
        <v>0</v>
      </c>
      <c r="FG15" s="404">
        <v>0</v>
      </c>
      <c r="FH15" s="404">
        <v>0</v>
      </c>
      <c r="FI15" s="404">
        <v>0</v>
      </c>
      <c r="FJ15" s="404">
        <v>0</v>
      </c>
      <c r="FK15" s="404">
        <v>0</v>
      </c>
      <c r="FL15" s="404">
        <v>0</v>
      </c>
      <c r="FM15" s="404">
        <v>0</v>
      </c>
      <c r="FN15" s="404">
        <v>0</v>
      </c>
      <c r="FO15" s="404">
        <v>0</v>
      </c>
      <c r="FP15" s="404">
        <v>0</v>
      </c>
      <c r="FQ15" s="404">
        <v>0</v>
      </c>
      <c r="FR15" s="404">
        <v>0</v>
      </c>
      <c r="FS15" s="404">
        <v>0</v>
      </c>
      <c r="FT15" s="404">
        <v>0</v>
      </c>
      <c r="FU15" s="404">
        <v>0</v>
      </c>
      <c r="FV15" s="404">
        <v>0</v>
      </c>
      <c r="FW15" s="404">
        <v>0</v>
      </c>
      <c r="FX15" s="404">
        <v>0</v>
      </c>
      <c r="FY15" s="404">
        <v>0</v>
      </c>
      <c r="FZ15" s="404">
        <v>0</v>
      </c>
      <c r="GA15" s="404">
        <v>0</v>
      </c>
      <c r="GB15" s="404">
        <v>0</v>
      </c>
      <c r="GC15" s="404">
        <v>0</v>
      </c>
      <c r="GD15" s="404">
        <v>0</v>
      </c>
      <c r="GE15" s="404">
        <v>0</v>
      </c>
      <c r="GF15" s="404">
        <v>0</v>
      </c>
      <c r="GG15" s="404">
        <v>0</v>
      </c>
      <c r="GH15" s="404">
        <v>0</v>
      </c>
      <c r="GI15" s="404">
        <v>0</v>
      </c>
      <c r="GJ15" s="404">
        <v>0</v>
      </c>
      <c r="GK15" s="404">
        <v>0</v>
      </c>
      <c r="GL15" s="404">
        <v>72562.358276643994</v>
      </c>
      <c r="GM15" s="404">
        <v>69107.007882518083</v>
      </c>
      <c r="GN15" s="404">
        <v>65816.197983350561</v>
      </c>
      <c r="GO15" s="404">
        <v>62682.093317476712</v>
      </c>
      <c r="GP15" s="404">
        <v>59697.231730930216</v>
      </c>
      <c r="GQ15" s="404">
        <v>56854.506410409718</v>
      </c>
      <c r="GR15" s="404">
        <v>54147.148962294974</v>
      </c>
      <c r="GS15" s="404">
        <v>51568.713297423783</v>
      </c>
      <c r="GT15" s="404">
        <v>49113.060283260747</v>
      </c>
      <c r="GU15" s="404">
        <v>46774.343126914995</v>
      </c>
      <c r="GV15" s="404">
        <v>44546.993454204763</v>
      </c>
      <c r="GW15" s="404">
        <v>42425.708051623573</v>
      </c>
      <c r="GX15" s="404">
        <v>40405.436239641509</v>
      </c>
      <c r="GY15" s="404">
        <v>38481.367847277616</v>
      </c>
      <c r="GZ15" s="404">
        <v>36648.921759312019</v>
      </c>
      <c r="HA15" s="404">
        <v>34903.735008868585</v>
      </c>
      <c r="HB15" s="404">
        <v>33241.652389398652</v>
      </c>
      <c r="HC15" s="404">
        <v>31658.71656133205</v>
      </c>
      <c r="HD15" s="404">
        <v>30151.158629840047</v>
      </c>
      <c r="HE15" s="404">
        <v>28715.389171276238</v>
      </c>
      <c r="HF15" s="404">
        <v>27347.989686929752</v>
      </c>
      <c r="HG15" s="404">
        <v>26045.704463742615</v>
      </c>
      <c r="HH15" s="404">
        <v>24805.432822612016</v>
      </c>
      <c r="HI15" s="404">
        <v>23624.221735820967</v>
      </c>
      <c r="HJ15" s="404">
        <v>22499.258796019971</v>
      </c>
      <c r="HK15" s="404">
        <v>21427.865520019015</v>
      </c>
      <c r="HL15" s="404">
        <v>20407.490971446685</v>
      </c>
      <c r="HM15" s="404">
        <v>19435.705687092079</v>
      </c>
      <c r="HN15" s="404">
        <v>18510.195892468651</v>
      </c>
      <c r="HO15" s="404">
        <v>17628.757992827279</v>
      </c>
      <c r="HP15" s="404">
        <v>16789.293326502171</v>
      </c>
      <c r="HQ15" s="404">
        <v>15989.803168097307</v>
      </c>
      <c r="HR15" s="404">
        <v>15228.383969616483</v>
      </c>
      <c r="HS15" s="404">
        <v>14503.222828206173</v>
      </c>
      <c r="HT15" s="404">
        <v>13812.593169720167</v>
      </c>
      <c r="HU15" s="404">
        <v>13154.850637828729</v>
      </c>
      <c r="HV15" s="404">
        <v>12528.429178884506</v>
      </c>
      <c r="HW15" s="404">
        <v>11931.837313223336</v>
      </c>
      <c r="HX15" s="404">
        <v>11363.654584022226</v>
      </c>
      <c r="HY15" s="404">
        <v>10822.528175259262</v>
      </c>
      <c r="HZ15" s="404">
        <v>17400.273938004029</v>
      </c>
      <c r="IA15" s="404">
        <v>329864.88919091952</v>
      </c>
      <c r="IB15" s="408">
        <v>18.957453794475033</v>
      </c>
      <c r="IC15" s="410"/>
    </row>
    <row r="16" spans="1:237" ht="90" customHeight="1" x14ac:dyDescent="0.2">
      <c r="A16" s="137" t="s">
        <v>1510</v>
      </c>
      <c r="B16" s="138" t="s">
        <v>1511</v>
      </c>
      <c r="C16" s="138" t="s">
        <v>1593</v>
      </c>
      <c r="D16" s="142" t="s">
        <v>73</v>
      </c>
      <c r="E16" s="138" t="s">
        <v>1594</v>
      </c>
      <c r="F16" s="118" t="s">
        <v>1595</v>
      </c>
      <c r="G16" s="118" t="s">
        <v>1596</v>
      </c>
      <c r="H16" s="142" t="s">
        <v>77</v>
      </c>
      <c r="I16" s="118" t="s">
        <v>1592</v>
      </c>
      <c r="J16" s="118">
        <v>5</v>
      </c>
      <c r="K16" s="227" t="s">
        <v>79</v>
      </c>
      <c r="L16" s="110">
        <v>38949</v>
      </c>
      <c r="M16" s="142" t="s">
        <v>1534</v>
      </c>
      <c r="N16" s="142" t="s">
        <v>81</v>
      </c>
      <c r="O16" s="73" t="s">
        <v>106</v>
      </c>
      <c r="P16" s="142" t="s">
        <v>466</v>
      </c>
      <c r="Q16" s="112" t="s">
        <v>100</v>
      </c>
      <c r="R16" s="73" t="s">
        <v>162</v>
      </c>
      <c r="S16" s="142" t="s">
        <v>191</v>
      </c>
      <c r="T16" s="142" t="s">
        <v>366</v>
      </c>
      <c r="U16" s="142" t="s">
        <v>87</v>
      </c>
      <c r="V16" s="117">
        <v>0.92</v>
      </c>
      <c r="W16" s="135">
        <v>9400</v>
      </c>
      <c r="X16" s="134">
        <v>0</v>
      </c>
      <c r="Y16" s="134">
        <v>0</v>
      </c>
      <c r="Z16" s="134">
        <v>0</v>
      </c>
      <c r="AA16" s="134">
        <v>9400</v>
      </c>
      <c r="AB16" s="134">
        <v>0</v>
      </c>
      <c r="AC16" s="134">
        <v>0</v>
      </c>
      <c r="AD16" s="134">
        <v>0</v>
      </c>
      <c r="AE16" s="139">
        <v>0</v>
      </c>
      <c r="AF16" s="139">
        <v>0</v>
      </c>
      <c r="AG16" s="139">
        <v>0</v>
      </c>
      <c r="AH16" s="139">
        <v>0</v>
      </c>
      <c r="AI16" s="116" t="s">
        <v>88</v>
      </c>
      <c r="AJ16" s="136">
        <v>0</v>
      </c>
      <c r="AK16" s="136">
        <v>0</v>
      </c>
      <c r="AL16" s="136">
        <v>0</v>
      </c>
      <c r="AM16" s="136">
        <v>0</v>
      </c>
      <c r="AN16" s="136">
        <v>0</v>
      </c>
      <c r="AO16" s="136">
        <v>0</v>
      </c>
      <c r="AP16" s="136">
        <v>0</v>
      </c>
      <c r="AQ16" s="139">
        <v>0</v>
      </c>
      <c r="AR16" s="139">
        <v>0</v>
      </c>
      <c r="AS16" s="139">
        <v>0</v>
      </c>
      <c r="AT16" s="139">
        <v>0</v>
      </c>
      <c r="AU16" s="122"/>
      <c r="AV16" s="230">
        <v>1</v>
      </c>
      <c r="AW16" s="230">
        <v>0</v>
      </c>
      <c r="AX16" s="230" t="s">
        <v>3623</v>
      </c>
      <c r="AY16" s="141">
        <v>9</v>
      </c>
      <c r="AZ16" s="70">
        <v>1</v>
      </c>
      <c r="BA16" s="70">
        <v>1</v>
      </c>
      <c r="BB16" s="70">
        <v>1</v>
      </c>
      <c r="BC16" s="70">
        <v>1</v>
      </c>
      <c r="BD16" s="70">
        <v>1</v>
      </c>
      <c r="BE16" s="70">
        <v>1</v>
      </c>
      <c r="BF16" s="70">
        <v>1</v>
      </c>
      <c r="BG16" s="71">
        <v>0</v>
      </c>
      <c r="BH16" s="71">
        <v>1</v>
      </c>
      <c r="BI16" s="71">
        <v>0</v>
      </c>
      <c r="BJ16" s="71">
        <v>0</v>
      </c>
      <c r="BK16" s="71">
        <v>1</v>
      </c>
      <c r="BL16" s="70">
        <v>1</v>
      </c>
      <c r="BM16" s="70">
        <v>1</v>
      </c>
      <c r="BN16" s="70">
        <v>1</v>
      </c>
      <c r="BO16" s="70">
        <v>0</v>
      </c>
      <c r="BP16" s="403">
        <v>0</v>
      </c>
      <c r="BQ16" s="403">
        <v>0</v>
      </c>
      <c r="BR16" s="403">
        <v>9400</v>
      </c>
      <c r="BS16" s="403">
        <v>0</v>
      </c>
      <c r="BT16" s="403">
        <v>0</v>
      </c>
      <c r="BU16" s="403">
        <v>0</v>
      </c>
      <c r="BV16" s="403">
        <v>0</v>
      </c>
      <c r="BW16" s="403">
        <v>0</v>
      </c>
      <c r="BX16" s="403">
        <v>0</v>
      </c>
      <c r="BY16" s="403">
        <v>0</v>
      </c>
      <c r="BZ16" s="401">
        <v>0</v>
      </c>
      <c r="CA16" s="401">
        <v>0</v>
      </c>
      <c r="CB16" s="401">
        <v>0</v>
      </c>
      <c r="CC16" s="401">
        <v>0</v>
      </c>
      <c r="CD16" s="401">
        <v>0</v>
      </c>
      <c r="CE16" s="401">
        <v>0</v>
      </c>
      <c r="CF16" s="401">
        <v>0</v>
      </c>
      <c r="CG16" s="401">
        <v>0</v>
      </c>
      <c r="CH16" s="401">
        <v>0</v>
      </c>
      <c r="CI16" s="401">
        <v>0</v>
      </c>
      <c r="CJ16" s="401">
        <v>0</v>
      </c>
      <c r="CK16" s="401">
        <v>0</v>
      </c>
      <c r="CL16" s="401">
        <v>0</v>
      </c>
      <c r="CM16" s="401">
        <v>0</v>
      </c>
      <c r="CN16" s="401">
        <v>0</v>
      </c>
      <c r="CO16" s="401">
        <v>0</v>
      </c>
      <c r="CP16" s="401">
        <v>0</v>
      </c>
      <c r="CQ16" s="401">
        <v>0</v>
      </c>
      <c r="CR16" s="401">
        <v>0</v>
      </c>
      <c r="CS16" s="401">
        <v>0</v>
      </c>
      <c r="CT16" s="401">
        <v>0</v>
      </c>
      <c r="CU16" s="401">
        <v>0</v>
      </c>
      <c r="CV16" s="401">
        <v>0</v>
      </c>
      <c r="CW16" s="401">
        <v>0</v>
      </c>
      <c r="CX16" s="401">
        <v>0</v>
      </c>
      <c r="CY16" s="401">
        <v>0</v>
      </c>
      <c r="CZ16" s="401">
        <v>0</v>
      </c>
      <c r="DA16" s="401">
        <v>0</v>
      </c>
      <c r="DB16" s="401">
        <v>0</v>
      </c>
      <c r="DC16" s="401">
        <v>0</v>
      </c>
      <c r="DD16" s="401">
        <v>0</v>
      </c>
      <c r="DE16" s="401">
        <v>0</v>
      </c>
      <c r="DF16" s="401">
        <v>0</v>
      </c>
      <c r="DG16" s="403">
        <v>38949</v>
      </c>
      <c r="DH16" s="403">
        <v>38949</v>
      </c>
      <c r="DI16" s="403">
        <v>38949</v>
      </c>
      <c r="DJ16" s="403">
        <v>38949</v>
      </c>
      <c r="DK16" s="403">
        <v>38949</v>
      </c>
      <c r="DL16" s="403">
        <v>38949</v>
      </c>
      <c r="DM16" s="403">
        <v>38949</v>
      </c>
      <c r="DN16" s="403">
        <v>38949</v>
      </c>
      <c r="DO16" s="403">
        <v>38949</v>
      </c>
      <c r="DP16" s="403">
        <v>38949</v>
      </c>
      <c r="DQ16" s="403">
        <v>38949</v>
      </c>
      <c r="DR16" s="403">
        <v>38949</v>
      </c>
      <c r="DS16" s="403">
        <v>38949</v>
      </c>
      <c r="DT16" s="403">
        <v>38949</v>
      </c>
      <c r="DU16" s="403">
        <v>38949</v>
      </c>
      <c r="DV16" s="403">
        <v>38949</v>
      </c>
      <c r="DW16" s="403">
        <v>38949</v>
      </c>
      <c r="DX16" s="403">
        <v>38949</v>
      </c>
      <c r="DY16" s="403">
        <v>38949</v>
      </c>
      <c r="DZ16" s="403">
        <v>38949</v>
      </c>
      <c r="EA16" s="403">
        <v>38949</v>
      </c>
      <c r="EB16" s="403">
        <v>38949</v>
      </c>
      <c r="EC16" s="403">
        <v>38949</v>
      </c>
      <c r="ED16" s="403">
        <v>38949</v>
      </c>
      <c r="EE16" s="403">
        <v>38949</v>
      </c>
      <c r="EF16" s="403">
        <v>38949</v>
      </c>
      <c r="EG16" s="403">
        <v>38949</v>
      </c>
      <c r="EH16" s="403">
        <v>38949</v>
      </c>
      <c r="EI16" s="403">
        <v>38949</v>
      </c>
      <c r="EJ16" s="403">
        <v>38949</v>
      </c>
      <c r="EK16" s="403">
        <v>38949</v>
      </c>
      <c r="EL16" s="403">
        <v>38949</v>
      </c>
      <c r="EM16" s="403">
        <v>38949</v>
      </c>
      <c r="EN16" s="403">
        <v>38949</v>
      </c>
      <c r="EO16" s="403">
        <v>38949</v>
      </c>
      <c r="EP16" s="403">
        <v>38949</v>
      </c>
      <c r="EQ16" s="403">
        <v>38949</v>
      </c>
      <c r="ER16" s="403">
        <v>38949</v>
      </c>
      <c r="ES16" s="403">
        <v>38949</v>
      </c>
      <c r="ET16" s="403">
        <v>38949</v>
      </c>
      <c r="EU16" s="403">
        <v>38949</v>
      </c>
      <c r="EV16" s="403">
        <v>38949</v>
      </c>
      <c r="EW16" s="403">
        <v>38949</v>
      </c>
      <c r="EX16" s="404">
        <v>8526.0770975056694</v>
      </c>
      <c r="EY16" s="404">
        <v>0</v>
      </c>
      <c r="EZ16" s="404">
        <v>0</v>
      </c>
      <c r="FA16" s="404">
        <v>0</v>
      </c>
      <c r="FB16" s="404">
        <v>0</v>
      </c>
      <c r="FC16" s="404">
        <v>0</v>
      </c>
      <c r="FD16" s="404">
        <v>0</v>
      </c>
      <c r="FE16" s="404">
        <v>0</v>
      </c>
      <c r="FF16" s="404">
        <v>0</v>
      </c>
      <c r="FG16" s="404">
        <v>0</v>
      </c>
      <c r="FH16" s="404">
        <v>0</v>
      </c>
      <c r="FI16" s="404">
        <v>0</v>
      </c>
      <c r="FJ16" s="404">
        <v>0</v>
      </c>
      <c r="FK16" s="404">
        <v>0</v>
      </c>
      <c r="FL16" s="404">
        <v>0</v>
      </c>
      <c r="FM16" s="404">
        <v>0</v>
      </c>
      <c r="FN16" s="404">
        <v>0</v>
      </c>
      <c r="FO16" s="404">
        <v>0</v>
      </c>
      <c r="FP16" s="404">
        <v>0</v>
      </c>
      <c r="FQ16" s="404">
        <v>0</v>
      </c>
      <c r="FR16" s="404">
        <v>0</v>
      </c>
      <c r="FS16" s="404">
        <v>0</v>
      </c>
      <c r="FT16" s="404">
        <v>0</v>
      </c>
      <c r="FU16" s="404">
        <v>0</v>
      </c>
      <c r="FV16" s="404">
        <v>0</v>
      </c>
      <c r="FW16" s="404">
        <v>0</v>
      </c>
      <c r="FX16" s="404">
        <v>0</v>
      </c>
      <c r="FY16" s="404">
        <v>0</v>
      </c>
      <c r="FZ16" s="404">
        <v>0</v>
      </c>
      <c r="GA16" s="404">
        <v>0</v>
      </c>
      <c r="GB16" s="404">
        <v>0</v>
      </c>
      <c r="GC16" s="404">
        <v>0</v>
      </c>
      <c r="GD16" s="404">
        <v>0</v>
      </c>
      <c r="GE16" s="404">
        <v>0</v>
      </c>
      <c r="GF16" s="404">
        <v>0</v>
      </c>
      <c r="GG16" s="404">
        <v>0</v>
      </c>
      <c r="GH16" s="404">
        <v>0</v>
      </c>
      <c r="GI16" s="404">
        <v>0</v>
      </c>
      <c r="GJ16" s="404">
        <v>0</v>
      </c>
      <c r="GK16" s="404">
        <v>0</v>
      </c>
      <c r="GL16" s="404">
        <v>35327.891156462581</v>
      </c>
      <c r="GM16" s="404">
        <v>33645.610625202455</v>
      </c>
      <c r="GN16" s="404">
        <v>32043.438690669012</v>
      </c>
      <c r="GO16" s="404">
        <v>30517.560657780006</v>
      </c>
      <c r="GP16" s="404">
        <v>29064.343483600012</v>
      </c>
      <c r="GQ16" s="404">
        <v>27680.327127238099</v>
      </c>
      <c r="GR16" s="404">
        <v>26362.216311655338</v>
      </c>
      <c r="GS16" s="404">
        <v>25106.872677766987</v>
      </c>
      <c r="GT16" s="404">
        <v>23911.307312159035</v>
      </c>
      <c r="GU16" s="404">
        <v>22772.673630627651</v>
      </c>
      <c r="GV16" s="404">
        <v>21688.260600597765</v>
      </c>
      <c r="GW16" s="404">
        <v>20655.486286283583</v>
      </c>
      <c r="GX16" s="404">
        <v>19671.891701222463</v>
      </c>
      <c r="GY16" s="404">
        <v>18735.134953545199</v>
      </c>
      <c r="GZ16" s="404">
        <v>17842.985670043046</v>
      </c>
      <c r="HA16" s="404">
        <v>16993.319685755279</v>
      </c>
      <c r="HB16" s="404">
        <v>16184.113986433602</v>
      </c>
      <c r="HC16" s="404">
        <v>15413.441891841525</v>
      </c>
      <c r="HD16" s="404">
        <v>14679.4684684205</v>
      </c>
      <c r="HE16" s="404">
        <v>13980.446160400477</v>
      </c>
      <c r="HF16" s="404">
        <v>13314.710628952836</v>
      </c>
      <c r="HG16" s="404">
        <v>12680.676789478888</v>
      </c>
      <c r="HH16" s="404">
        <v>12076.835037598943</v>
      </c>
      <c r="HI16" s="404">
        <v>11501.747654856135</v>
      </c>
      <c r="HJ16" s="404">
        <v>10954.045385577272</v>
      </c>
      <c r="HK16" s="404">
        <v>10432.424176740258</v>
      </c>
      <c r="HL16" s="404">
        <v>9935.6420730859609</v>
      </c>
      <c r="HM16" s="404">
        <v>9462.5162600818658</v>
      </c>
      <c r="HN16" s="404">
        <v>9011.9202476970186</v>
      </c>
      <c r="HO16" s="404">
        <v>8582.7811882828719</v>
      </c>
      <c r="HP16" s="404">
        <v>8174.0773221741638</v>
      </c>
      <c r="HQ16" s="404">
        <v>7784.8355449277751</v>
      </c>
      <c r="HR16" s="404">
        <v>7414.1290904074049</v>
      </c>
      <c r="HS16" s="404">
        <v>7061.0753241975281</v>
      </c>
      <c r="HT16" s="404">
        <v>6724.8336420928845</v>
      </c>
      <c r="HU16" s="404">
        <v>6404.6034686598896</v>
      </c>
      <c r="HV16" s="404">
        <v>6099.6223511046574</v>
      </c>
      <c r="HW16" s="404">
        <v>5809.1641439091964</v>
      </c>
      <c r="HX16" s="404">
        <v>5532.5372799135212</v>
      </c>
      <c r="HY16" s="404">
        <v>5269.0831237271623</v>
      </c>
      <c r="HZ16" s="404">
        <v>8526.0770975056694</v>
      </c>
      <c r="IA16" s="404">
        <v>160598.84461371406</v>
      </c>
      <c r="IB16" s="408">
        <v>18.836194275172314</v>
      </c>
      <c r="IC16" s="410"/>
    </row>
    <row r="17" spans="1:237" ht="90" customHeight="1" x14ac:dyDescent="0.2">
      <c r="A17" s="231" t="s">
        <v>271</v>
      </c>
      <c r="B17" s="85" t="s">
        <v>264</v>
      </c>
      <c r="C17" s="231" t="s">
        <v>914</v>
      </c>
      <c r="D17" s="199">
        <v>12</v>
      </c>
      <c r="E17" s="85" t="s">
        <v>915</v>
      </c>
      <c r="F17" s="85" t="s">
        <v>916</v>
      </c>
      <c r="G17" s="95" t="s">
        <v>917</v>
      </c>
      <c r="H17" s="90" t="s">
        <v>77</v>
      </c>
      <c r="I17" s="95" t="s">
        <v>897</v>
      </c>
      <c r="J17" s="266">
        <v>10</v>
      </c>
      <c r="K17" s="227" t="s">
        <v>79</v>
      </c>
      <c r="L17" s="74">
        <v>49763</v>
      </c>
      <c r="M17" s="198" t="s">
        <v>918</v>
      </c>
      <c r="N17" s="90" t="s">
        <v>81</v>
      </c>
      <c r="O17" s="73" t="s">
        <v>106</v>
      </c>
      <c r="P17" s="90" t="s">
        <v>314</v>
      </c>
      <c r="Q17" s="112" t="s">
        <v>100</v>
      </c>
      <c r="R17" s="90" t="s">
        <v>108</v>
      </c>
      <c r="S17" s="90" t="s">
        <v>99</v>
      </c>
      <c r="T17" s="90" t="s">
        <v>866</v>
      </c>
      <c r="U17" s="90" t="s">
        <v>100</v>
      </c>
      <c r="V17" s="193">
        <v>1</v>
      </c>
      <c r="W17" s="94">
        <v>25000</v>
      </c>
      <c r="X17" s="94">
        <v>0</v>
      </c>
      <c r="Y17" s="94">
        <v>0</v>
      </c>
      <c r="Z17" s="94">
        <v>0</v>
      </c>
      <c r="AA17" s="94">
        <v>0</v>
      </c>
      <c r="AB17" s="94">
        <v>25000</v>
      </c>
      <c r="AC17" s="94">
        <v>0</v>
      </c>
      <c r="AD17" s="94">
        <v>0</v>
      </c>
      <c r="AE17" s="192">
        <v>0</v>
      </c>
      <c r="AF17" s="192">
        <v>0</v>
      </c>
      <c r="AG17" s="192">
        <v>0</v>
      </c>
      <c r="AH17" s="192">
        <v>0</v>
      </c>
      <c r="AI17" s="90" t="s">
        <v>88</v>
      </c>
      <c r="AJ17" s="94">
        <v>0</v>
      </c>
      <c r="AK17" s="94">
        <v>0</v>
      </c>
      <c r="AL17" s="94">
        <v>0</v>
      </c>
      <c r="AM17" s="94">
        <v>0</v>
      </c>
      <c r="AN17" s="94">
        <v>0</v>
      </c>
      <c r="AO17" s="94">
        <v>0</v>
      </c>
      <c r="AP17" s="94">
        <v>0</v>
      </c>
      <c r="AQ17" s="192">
        <v>0</v>
      </c>
      <c r="AR17" s="192">
        <v>0</v>
      </c>
      <c r="AS17" s="192">
        <v>0</v>
      </c>
      <c r="AT17" s="192">
        <v>0</v>
      </c>
      <c r="AU17" s="95" t="s">
        <v>919</v>
      </c>
      <c r="AV17" s="230">
        <v>1</v>
      </c>
      <c r="AW17" s="230">
        <v>0</v>
      </c>
      <c r="AX17" s="230" t="s">
        <v>3607</v>
      </c>
      <c r="AY17" s="141">
        <v>9</v>
      </c>
      <c r="AZ17" s="70">
        <v>1</v>
      </c>
      <c r="BA17" s="70">
        <v>1</v>
      </c>
      <c r="BB17" s="70">
        <v>1</v>
      </c>
      <c r="BC17" s="70">
        <v>1</v>
      </c>
      <c r="BD17" s="70">
        <v>1</v>
      </c>
      <c r="BE17" s="70">
        <v>1</v>
      </c>
      <c r="BF17" s="70">
        <v>1</v>
      </c>
      <c r="BG17" s="71">
        <v>0</v>
      </c>
      <c r="BH17" s="71">
        <v>1</v>
      </c>
      <c r="BI17" s="71">
        <v>0</v>
      </c>
      <c r="BJ17" s="71">
        <v>0</v>
      </c>
      <c r="BK17" s="71">
        <v>1</v>
      </c>
      <c r="BL17" s="70">
        <v>1</v>
      </c>
      <c r="BM17" s="70">
        <v>1</v>
      </c>
      <c r="BN17" s="70">
        <v>0</v>
      </c>
      <c r="BO17" s="70">
        <v>1</v>
      </c>
      <c r="BP17" s="403">
        <v>0</v>
      </c>
      <c r="BQ17" s="403">
        <v>0</v>
      </c>
      <c r="BR17" s="403">
        <v>0</v>
      </c>
      <c r="BS17" s="403">
        <v>25000</v>
      </c>
      <c r="BT17" s="403">
        <v>0</v>
      </c>
      <c r="BU17" s="403">
        <v>0</v>
      </c>
      <c r="BV17" s="403">
        <v>0</v>
      </c>
      <c r="BW17" s="403">
        <v>0</v>
      </c>
      <c r="BX17" s="403">
        <v>0</v>
      </c>
      <c r="BY17" s="403">
        <v>0</v>
      </c>
      <c r="BZ17" s="401">
        <v>0</v>
      </c>
      <c r="CA17" s="401">
        <v>0</v>
      </c>
      <c r="CB17" s="401">
        <v>0</v>
      </c>
      <c r="CC17" s="401">
        <v>0</v>
      </c>
      <c r="CD17" s="401">
        <v>0</v>
      </c>
      <c r="CE17" s="401">
        <v>0</v>
      </c>
      <c r="CF17" s="401">
        <v>0</v>
      </c>
      <c r="CG17" s="401">
        <v>0</v>
      </c>
      <c r="CH17" s="401">
        <v>0</v>
      </c>
      <c r="CI17" s="401">
        <v>0</v>
      </c>
      <c r="CJ17" s="401">
        <v>0</v>
      </c>
      <c r="CK17" s="401">
        <v>0</v>
      </c>
      <c r="CL17" s="401">
        <v>0</v>
      </c>
      <c r="CM17" s="401">
        <v>0</v>
      </c>
      <c r="CN17" s="401">
        <v>0</v>
      </c>
      <c r="CO17" s="401">
        <v>0</v>
      </c>
      <c r="CP17" s="401">
        <v>0</v>
      </c>
      <c r="CQ17" s="401">
        <v>0</v>
      </c>
      <c r="CR17" s="401">
        <v>0</v>
      </c>
      <c r="CS17" s="401">
        <v>0</v>
      </c>
      <c r="CT17" s="401">
        <v>0</v>
      </c>
      <c r="CU17" s="401">
        <v>0</v>
      </c>
      <c r="CV17" s="401">
        <v>0</v>
      </c>
      <c r="CW17" s="401">
        <v>0</v>
      </c>
      <c r="CX17" s="401">
        <v>0</v>
      </c>
      <c r="CY17" s="401">
        <v>0</v>
      </c>
      <c r="CZ17" s="401">
        <v>0</v>
      </c>
      <c r="DA17" s="401">
        <v>0</v>
      </c>
      <c r="DB17" s="401">
        <v>0</v>
      </c>
      <c r="DC17" s="401">
        <v>0</v>
      </c>
      <c r="DD17" s="401">
        <v>0</v>
      </c>
      <c r="DE17" s="401">
        <v>0</v>
      </c>
      <c r="DF17" s="401">
        <v>0</v>
      </c>
      <c r="DG17" s="403">
        <v>49763</v>
      </c>
      <c r="DH17" s="403">
        <v>49763</v>
      </c>
      <c r="DI17" s="403">
        <v>49763</v>
      </c>
      <c r="DJ17" s="403">
        <v>49763</v>
      </c>
      <c r="DK17" s="403">
        <v>49763</v>
      </c>
      <c r="DL17" s="403">
        <v>49763</v>
      </c>
      <c r="DM17" s="403">
        <v>49763</v>
      </c>
      <c r="DN17" s="403">
        <v>49763</v>
      </c>
      <c r="DO17" s="403">
        <v>49763</v>
      </c>
      <c r="DP17" s="403">
        <v>49763</v>
      </c>
      <c r="DQ17" s="403">
        <v>49763</v>
      </c>
      <c r="DR17" s="403">
        <v>49763</v>
      </c>
      <c r="DS17" s="403">
        <v>49763</v>
      </c>
      <c r="DT17" s="403">
        <v>49763</v>
      </c>
      <c r="DU17" s="403">
        <v>49763</v>
      </c>
      <c r="DV17" s="403">
        <v>49763</v>
      </c>
      <c r="DW17" s="403">
        <v>49763</v>
      </c>
      <c r="DX17" s="403">
        <v>49763</v>
      </c>
      <c r="DY17" s="403">
        <v>49763</v>
      </c>
      <c r="DZ17" s="403">
        <v>49763</v>
      </c>
      <c r="EA17" s="403">
        <v>49763</v>
      </c>
      <c r="EB17" s="403">
        <v>49763</v>
      </c>
      <c r="EC17" s="403">
        <v>49763</v>
      </c>
      <c r="ED17" s="403">
        <v>49763</v>
      </c>
      <c r="EE17" s="403">
        <v>49763</v>
      </c>
      <c r="EF17" s="403">
        <v>49763</v>
      </c>
      <c r="EG17" s="403">
        <v>49763</v>
      </c>
      <c r="EH17" s="403">
        <v>49763</v>
      </c>
      <c r="EI17" s="403">
        <v>49763</v>
      </c>
      <c r="EJ17" s="403">
        <v>49763</v>
      </c>
      <c r="EK17" s="403">
        <v>49763</v>
      </c>
      <c r="EL17" s="403">
        <v>49763</v>
      </c>
      <c r="EM17" s="403">
        <v>49763</v>
      </c>
      <c r="EN17" s="403">
        <v>49763</v>
      </c>
      <c r="EO17" s="403">
        <v>49763</v>
      </c>
      <c r="EP17" s="403">
        <v>49763</v>
      </c>
      <c r="EQ17" s="403">
        <v>49763</v>
      </c>
      <c r="ER17" s="403">
        <v>49763</v>
      </c>
      <c r="ES17" s="403">
        <v>49763</v>
      </c>
      <c r="ET17" s="403">
        <v>49763</v>
      </c>
      <c r="EU17" s="403">
        <v>49763</v>
      </c>
      <c r="EV17" s="403">
        <v>49763</v>
      </c>
      <c r="EW17" s="403">
        <v>49763</v>
      </c>
      <c r="EX17" s="404">
        <v>0</v>
      </c>
      <c r="EY17" s="404">
        <v>21595.939963286899</v>
      </c>
      <c r="EZ17" s="404">
        <v>0</v>
      </c>
      <c r="FA17" s="404">
        <v>0</v>
      </c>
      <c r="FB17" s="404">
        <v>0</v>
      </c>
      <c r="FC17" s="404">
        <v>0</v>
      </c>
      <c r="FD17" s="404">
        <v>0</v>
      </c>
      <c r="FE17" s="404">
        <v>0</v>
      </c>
      <c r="FF17" s="404">
        <v>0</v>
      </c>
      <c r="FG17" s="404">
        <v>0</v>
      </c>
      <c r="FH17" s="404">
        <v>0</v>
      </c>
      <c r="FI17" s="404">
        <v>0</v>
      </c>
      <c r="FJ17" s="404">
        <v>0</v>
      </c>
      <c r="FK17" s="404">
        <v>0</v>
      </c>
      <c r="FL17" s="404">
        <v>0</v>
      </c>
      <c r="FM17" s="404">
        <v>0</v>
      </c>
      <c r="FN17" s="404">
        <v>0</v>
      </c>
      <c r="FO17" s="404">
        <v>0</v>
      </c>
      <c r="FP17" s="404">
        <v>0</v>
      </c>
      <c r="FQ17" s="404">
        <v>0</v>
      </c>
      <c r="FR17" s="404">
        <v>0</v>
      </c>
      <c r="FS17" s="404">
        <v>0</v>
      </c>
      <c r="FT17" s="404">
        <v>0</v>
      </c>
      <c r="FU17" s="404">
        <v>0</v>
      </c>
      <c r="FV17" s="404">
        <v>0</v>
      </c>
      <c r="FW17" s="404">
        <v>0</v>
      </c>
      <c r="FX17" s="404">
        <v>0</v>
      </c>
      <c r="FY17" s="404">
        <v>0</v>
      </c>
      <c r="FZ17" s="404">
        <v>0</v>
      </c>
      <c r="GA17" s="404">
        <v>0</v>
      </c>
      <c r="GB17" s="404">
        <v>0</v>
      </c>
      <c r="GC17" s="404">
        <v>0</v>
      </c>
      <c r="GD17" s="404">
        <v>0</v>
      </c>
      <c r="GE17" s="404">
        <v>0</v>
      </c>
      <c r="GF17" s="404">
        <v>0</v>
      </c>
      <c r="GG17" s="404">
        <v>0</v>
      </c>
      <c r="GH17" s="404">
        <v>0</v>
      </c>
      <c r="GI17" s="404">
        <v>0</v>
      </c>
      <c r="GJ17" s="404">
        <v>0</v>
      </c>
      <c r="GK17" s="404">
        <v>0</v>
      </c>
      <c r="GL17" s="404">
        <v>45136.507936507936</v>
      </c>
      <c r="GM17" s="404">
        <v>42987.150415721837</v>
      </c>
      <c r="GN17" s="404">
        <v>40940.143253068425</v>
      </c>
      <c r="GO17" s="404">
        <v>38990.612621969922</v>
      </c>
      <c r="GP17" s="404">
        <v>37133.916782828499</v>
      </c>
      <c r="GQ17" s="404">
        <v>35365.635031265236</v>
      </c>
      <c r="GR17" s="404">
        <v>33681.557172633562</v>
      </c>
      <c r="GS17" s="404">
        <v>32077.673497746247</v>
      </c>
      <c r="GT17" s="404">
        <v>30550.165235948807</v>
      </c>
      <c r="GU17" s="404">
        <v>29095.395462808385</v>
      </c>
      <c r="GV17" s="404">
        <v>27709.900440769892</v>
      </c>
      <c r="GW17" s="404">
        <v>26390.381372161799</v>
      </c>
      <c r="GX17" s="404">
        <v>25133.696544916005</v>
      </c>
      <c r="GY17" s="404">
        <v>23936.853852300948</v>
      </c>
      <c r="GZ17" s="404">
        <v>22797.003668858048</v>
      </c>
      <c r="HA17" s="404">
        <v>21711.432065579091</v>
      </c>
      <c r="HB17" s="404">
        <v>20677.554348170564</v>
      </c>
      <c r="HC17" s="404">
        <v>19692.908903019583</v>
      </c>
      <c r="HD17" s="404">
        <v>18755.151336209128</v>
      </c>
      <c r="HE17" s="404">
        <v>17862.048891627743</v>
      </c>
      <c r="HF17" s="404">
        <v>17011.475134883563</v>
      </c>
      <c r="HG17" s="404">
        <v>16201.404890365297</v>
      </c>
      <c r="HH17" s="404">
        <v>15429.909419395522</v>
      </c>
      <c r="HI17" s="404">
        <v>14695.151827995734</v>
      </c>
      <c r="HJ17" s="404">
        <v>13995.382693329271</v>
      </c>
      <c r="HK17" s="404">
        <v>13328.935898408829</v>
      </c>
      <c r="HL17" s="404">
        <v>12694.224665151267</v>
      </c>
      <c r="HM17" s="404">
        <v>12089.737776334538</v>
      </c>
      <c r="HN17" s="404">
        <v>11514.035977461468</v>
      </c>
      <c r="HO17" s="404">
        <v>10965.748549963299</v>
      </c>
      <c r="HP17" s="404">
        <v>10443.570047584095</v>
      </c>
      <c r="HQ17" s="404">
        <v>9946.2571881753283</v>
      </c>
      <c r="HR17" s="404">
        <v>9472.6258935003134</v>
      </c>
      <c r="HS17" s="404">
        <v>9021.5484700002962</v>
      </c>
      <c r="HT17" s="404">
        <v>8591.9509238098071</v>
      </c>
      <c r="HU17" s="404">
        <v>8182.8104036283876</v>
      </c>
      <c r="HV17" s="404">
        <v>7793.1527653603707</v>
      </c>
      <c r="HW17" s="404">
        <v>7422.0502527241606</v>
      </c>
      <c r="HX17" s="404">
        <v>7068.619288308726</v>
      </c>
      <c r="HY17" s="404">
        <v>6732.0183698178334</v>
      </c>
      <c r="HZ17" s="404">
        <v>21595.939963286899</v>
      </c>
      <c r="IA17" s="404">
        <v>365958.75741049886</v>
      </c>
      <c r="IB17" s="408">
        <v>16.94572026189315</v>
      </c>
      <c r="IC17" s="410"/>
    </row>
    <row r="18" spans="1:237" ht="90" customHeight="1" x14ac:dyDescent="0.2">
      <c r="A18" s="242" t="s">
        <v>70</v>
      </c>
      <c r="B18" s="195" t="s">
        <v>71</v>
      </c>
      <c r="C18" s="195" t="s">
        <v>72</v>
      </c>
      <c r="D18" s="112" t="s">
        <v>73</v>
      </c>
      <c r="E18" s="195" t="s">
        <v>74</v>
      </c>
      <c r="F18" s="113" t="s">
        <v>75</v>
      </c>
      <c r="G18" s="113" t="s">
        <v>76</v>
      </c>
      <c r="H18" s="112" t="s">
        <v>77</v>
      </c>
      <c r="I18" s="113" t="s">
        <v>78</v>
      </c>
      <c r="J18" s="113">
        <v>5</v>
      </c>
      <c r="K18" s="227" t="s">
        <v>79</v>
      </c>
      <c r="L18" s="111">
        <v>100000</v>
      </c>
      <c r="M18" s="214" t="s">
        <v>80</v>
      </c>
      <c r="N18" s="112" t="s">
        <v>81</v>
      </c>
      <c r="O18" s="112" t="s">
        <v>82</v>
      </c>
      <c r="P18" s="112" t="s">
        <v>83</v>
      </c>
      <c r="Q18" s="112" t="s">
        <v>100</v>
      </c>
      <c r="R18" s="73" t="s">
        <v>162</v>
      </c>
      <c r="S18" s="112" t="s">
        <v>85</v>
      </c>
      <c r="T18" s="288" t="s">
        <v>86</v>
      </c>
      <c r="U18" s="112" t="s">
        <v>87</v>
      </c>
      <c r="V18" s="201">
        <v>1</v>
      </c>
      <c r="W18" s="217">
        <v>94400</v>
      </c>
      <c r="X18" s="217">
        <v>0</v>
      </c>
      <c r="Y18" s="217">
        <v>0</v>
      </c>
      <c r="Z18" s="217">
        <v>65600</v>
      </c>
      <c r="AA18" s="217">
        <v>17280</v>
      </c>
      <c r="AB18" s="217">
        <v>11520</v>
      </c>
      <c r="AC18" s="217">
        <v>0</v>
      </c>
      <c r="AD18" s="217">
        <v>0</v>
      </c>
      <c r="AE18" s="286">
        <v>0</v>
      </c>
      <c r="AF18" s="286">
        <v>0</v>
      </c>
      <c r="AG18" s="286">
        <v>0</v>
      </c>
      <c r="AH18" s="286">
        <v>0</v>
      </c>
      <c r="AI18" s="112" t="s">
        <v>88</v>
      </c>
      <c r="AJ18" s="217">
        <v>0</v>
      </c>
      <c r="AK18" s="217">
        <v>0</v>
      </c>
      <c r="AL18" s="217">
        <v>0</v>
      </c>
      <c r="AM18" s="217">
        <v>0</v>
      </c>
      <c r="AN18" s="217">
        <v>0</v>
      </c>
      <c r="AO18" s="217">
        <v>0</v>
      </c>
      <c r="AP18" s="217">
        <v>0</v>
      </c>
      <c r="AQ18" s="286">
        <v>0</v>
      </c>
      <c r="AR18" s="286">
        <v>0</v>
      </c>
      <c r="AS18" s="286">
        <v>0</v>
      </c>
      <c r="AT18" s="286">
        <v>0</v>
      </c>
      <c r="AU18" s="113"/>
      <c r="AV18" s="230">
        <v>1</v>
      </c>
      <c r="AW18" s="230">
        <v>0</v>
      </c>
      <c r="AX18" s="230" t="s">
        <v>3598</v>
      </c>
      <c r="AY18" s="141">
        <v>9</v>
      </c>
      <c r="AZ18" s="70">
        <v>1</v>
      </c>
      <c r="BA18" s="70">
        <v>1</v>
      </c>
      <c r="BB18" s="70">
        <v>1</v>
      </c>
      <c r="BC18" s="70">
        <v>1</v>
      </c>
      <c r="BD18" s="70">
        <v>1</v>
      </c>
      <c r="BE18" s="70">
        <v>1</v>
      </c>
      <c r="BF18" s="70">
        <v>1</v>
      </c>
      <c r="BG18" s="71">
        <v>0</v>
      </c>
      <c r="BH18" s="71">
        <v>1</v>
      </c>
      <c r="BI18" s="71">
        <v>0</v>
      </c>
      <c r="BJ18" s="71">
        <v>0</v>
      </c>
      <c r="BK18" s="71">
        <v>1</v>
      </c>
      <c r="BL18" s="70">
        <v>1</v>
      </c>
      <c r="BM18" s="70">
        <v>1</v>
      </c>
      <c r="BN18" s="70">
        <v>1</v>
      </c>
      <c r="BO18" s="70">
        <v>0</v>
      </c>
      <c r="BP18" s="403">
        <v>0</v>
      </c>
      <c r="BQ18" s="403">
        <v>65600</v>
      </c>
      <c r="BR18" s="403">
        <v>17280</v>
      </c>
      <c r="BS18" s="403">
        <v>11520</v>
      </c>
      <c r="BT18" s="403">
        <v>0</v>
      </c>
      <c r="BU18" s="403">
        <v>0</v>
      </c>
      <c r="BV18" s="403">
        <v>0</v>
      </c>
      <c r="BW18" s="403">
        <v>0</v>
      </c>
      <c r="BX18" s="403">
        <v>0</v>
      </c>
      <c r="BY18" s="403">
        <v>0</v>
      </c>
      <c r="BZ18" s="401">
        <v>0</v>
      </c>
      <c r="CA18" s="401">
        <v>0</v>
      </c>
      <c r="CB18" s="401">
        <v>0</v>
      </c>
      <c r="CC18" s="401">
        <v>0</v>
      </c>
      <c r="CD18" s="401">
        <v>0</v>
      </c>
      <c r="CE18" s="401">
        <v>0</v>
      </c>
      <c r="CF18" s="401">
        <v>0</v>
      </c>
      <c r="CG18" s="401">
        <v>0</v>
      </c>
      <c r="CH18" s="401">
        <v>0</v>
      </c>
      <c r="CI18" s="401">
        <v>0</v>
      </c>
      <c r="CJ18" s="401">
        <v>0</v>
      </c>
      <c r="CK18" s="401">
        <v>0</v>
      </c>
      <c r="CL18" s="401">
        <v>0</v>
      </c>
      <c r="CM18" s="401">
        <v>0</v>
      </c>
      <c r="CN18" s="401">
        <v>0</v>
      </c>
      <c r="CO18" s="401">
        <v>0</v>
      </c>
      <c r="CP18" s="401">
        <v>0</v>
      </c>
      <c r="CQ18" s="401">
        <v>0</v>
      </c>
      <c r="CR18" s="401">
        <v>0</v>
      </c>
      <c r="CS18" s="401">
        <v>0</v>
      </c>
      <c r="CT18" s="401">
        <v>0</v>
      </c>
      <c r="CU18" s="401">
        <v>0</v>
      </c>
      <c r="CV18" s="401">
        <v>0</v>
      </c>
      <c r="CW18" s="401">
        <v>0</v>
      </c>
      <c r="CX18" s="401">
        <v>0</v>
      </c>
      <c r="CY18" s="401">
        <v>0</v>
      </c>
      <c r="CZ18" s="401">
        <v>0</v>
      </c>
      <c r="DA18" s="401">
        <v>0</v>
      </c>
      <c r="DB18" s="401">
        <v>0</v>
      </c>
      <c r="DC18" s="401">
        <v>0</v>
      </c>
      <c r="DD18" s="401">
        <v>0</v>
      </c>
      <c r="DE18" s="401">
        <v>0</v>
      </c>
      <c r="DF18" s="401">
        <v>0</v>
      </c>
      <c r="DG18" s="403">
        <v>100000</v>
      </c>
      <c r="DH18" s="403">
        <v>100000</v>
      </c>
      <c r="DI18" s="403">
        <v>100000</v>
      </c>
      <c r="DJ18" s="403">
        <v>100000</v>
      </c>
      <c r="DK18" s="403">
        <v>100000</v>
      </c>
      <c r="DL18" s="403">
        <v>100000</v>
      </c>
      <c r="DM18" s="403">
        <v>100000</v>
      </c>
      <c r="DN18" s="403">
        <v>100000</v>
      </c>
      <c r="DO18" s="403">
        <v>100000</v>
      </c>
      <c r="DP18" s="403">
        <v>100000</v>
      </c>
      <c r="DQ18" s="403">
        <v>100000</v>
      </c>
      <c r="DR18" s="403">
        <v>100000</v>
      </c>
      <c r="DS18" s="403">
        <v>100000</v>
      </c>
      <c r="DT18" s="403">
        <v>100000</v>
      </c>
      <c r="DU18" s="403">
        <v>100000</v>
      </c>
      <c r="DV18" s="403">
        <v>100000</v>
      </c>
      <c r="DW18" s="403">
        <v>100000</v>
      </c>
      <c r="DX18" s="403">
        <v>100000</v>
      </c>
      <c r="DY18" s="403">
        <v>100000</v>
      </c>
      <c r="DZ18" s="403">
        <v>100000</v>
      </c>
      <c r="EA18" s="403">
        <v>100000</v>
      </c>
      <c r="EB18" s="403">
        <v>100000</v>
      </c>
      <c r="EC18" s="403">
        <v>100000</v>
      </c>
      <c r="ED18" s="403">
        <v>100000</v>
      </c>
      <c r="EE18" s="403">
        <v>100000</v>
      </c>
      <c r="EF18" s="403">
        <v>100000</v>
      </c>
      <c r="EG18" s="403">
        <v>100000</v>
      </c>
      <c r="EH18" s="403">
        <v>100000</v>
      </c>
      <c r="EI18" s="403">
        <v>100000</v>
      </c>
      <c r="EJ18" s="403">
        <v>100000</v>
      </c>
      <c r="EK18" s="403">
        <v>100000</v>
      </c>
      <c r="EL18" s="403">
        <v>100000</v>
      </c>
      <c r="EM18" s="403">
        <v>100000</v>
      </c>
      <c r="EN18" s="403">
        <v>100000</v>
      </c>
      <c r="EO18" s="403">
        <v>100000</v>
      </c>
      <c r="EP18" s="403">
        <v>100000</v>
      </c>
      <c r="EQ18" s="403">
        <v>100000</v>
      </c>
      <c r="ER18" s="403">
        <v>100000</v>
      </c>
      <c r="ES18" s="403">
        <v>100000</v>
      </c>
      <c r="ET18" s="403">
        <v>100000</v>
      </c>
      <c r="EU18" s="403">
        <v>100000</v>
      </c>
      <c r="EV18" s="403">
        <v>100000</v>
      </c>
      <c r="EW18" s="403">
        <v>100000</v>
      </c>
      <c r="EX18" s="404">
        <v>15673.469387755102</v>
      </c>
      <c r="EY18" s="404">
        <v>9951.4091350826038</v>
      </c>
      <c r="EZ18" s="404">
        <v>0</v>
      </c>
      <c r="FA18" s="404">
        <v>0</v>
      </c>
      <c r="FB18" s="404">
        <v>0</v>
      </c>
      <c r="FC18" s="404">
        <v>0</v>
      </c>
      <c r="FD18" s="404">
        <v>0</v>
      </c>
      <c r="FE18" s="404">
        <v>0</v>
      </c>
      <c r="FF18" s="404">
        <v>0</v>
      </c>
      <c r="FG18" s="404">
        <v>0</v>
      </c>
      <c r="FH18" s="404">
        <v>0</v>
      </c>
      <c r="FI18" s="404">
        <v>0</v>
      </c>
      <c r="FJ18" s="404">
        <v>0</v>
      </c>
      <c r="FK18" s="404">
        <v>0</v>
      </c>
      <c r="FL18" s="404">
        <v>0</v>
      </c>
      <c r="FM18" s="404">
        <v>0</v>
      </c>
      <c r="FN18" s="404">
        <v>0</v>
      </c>
      <c r="FO18" s="404">
        <v>0</v>
      </c>
      <c r="FP18" s="404">
        <v>0</v>
      </c>
      <c r="FQ18" s="404">
        <v>0</v>
      </c>
      <c r="FR18" s="404">
        <v>0</v>
      </c>
      <c r="FS18" s="404">
        <v>0</v>
      </c>
      <c r="FT18" s="404">
        <v>0</v>
      </c>
      <c r="FU18" s="404">
        <v>0</v>
      </c>
      <c r="FV18" s="404">
        <v>0</v>
      </c>
      <c r="FW18" s="404">
        <v>0</v>
      </c>
      <c r="FX18" s="404">
        <v>0</v>
      </c>
      <c r="FY18" s="404">
        <v>0</v>
      </c>
      <c r="FZ18" s="404">
        <v>0</v>
      </c>
      <c r="GA18" s="404">
        <v>0</v>
      </c>
      <c r="GB18" s="404">
        <v>0</v>
      </c>
      <c r="GC18" s="404">
        <v>0</v>
      </c>
      <c r="GD18" s="404">
        <v>0</v>
      </c>
      <c r="GE18" s="404">
        <v>0</v>
      </c>
      <c r="GF18" s="404">
        <v>0</v>
      </c>
      <c r="GG18" s="404">
        <v>0</v>
      </c>
      <c r="GH18" s="404">
        <v>0</v>
      </c>
      <c r="GI18" s="404">
        <v>0</v>
      </c>
      <c r="GJ18" s="404">
        <v>0</v>
      </c>
      <c r="GK18" s="404">
        <v>0</v>
      </c>
      <c r="GL18" s="404">
        <v>90702.947845804985</v>
      </c>
      <c r="GM18" s="404">
        <v>86383.759853147596</v>
      </c>
      <c r="GN18" s="404">
        <v>82270.247479188198</v>
      </c>
      <c r="GO18" s="404">
        <v>78352.616646845898</v>
      </c>
      <c r="GP18" s="404">
        <v>74621.53966366277</v>
      </c>
      <c r="GQ18" s="404">
        <v>71068.13301301215</v>
      </c>
      <c r="GR18" s="404">
        <v>67683.936202868717</v>
      </c>
      <c r="GS18" s="404">
        <v>64460.89162177973</v>
      </c>
      <c r="GT18" s="404">
        <v>61391.325354075932</v>
      </c>
      <c r="GU18" s="404">
        <v>58467.928908643742</v>
      </c>
      <c r="GV18" s="404">
        <v>55683.741817755952</v>
      </c>
      <c r="GW18" s="404">
        <v>53032.135064529466</v>
      </c>
      <c r="GX18" s="404">
        <v>50506.795299551886</v>
      </c>
      <c r="GY18" s="404">
        <v>48101.709809097018</v>
      </c>
      <c r="GZ18" s="404">
        <v>45811.152199140022</v>
      </c>
      <c r="HA18" s="404">
        <v>43629.668761085726</v>
      </c>
      <c r="HB18" s="404">
        <v>41552.065486748317</v>
      </c>
      <c r="HC18" s="404">
        <v>39573.39570166506</v>
      </c>
      <c r="HD18" s="404">
        <v>37688.94828730006</v>
      </c>
      <c r="HE18" s="404">
        <v>35894.236464095295</v>
      </c>
      <c r="HF18" s="404">
        <v>34184.987108662186</v>
      </c>
      <c r="HG18" s="404">
        <v>32557.130579678269</v>
      </c>
      <c r="HH18" s="404">
        <v>31006.791028265023</v>
      </c>
      <c r="HI18" s="404">
        <v>29530.277169776211</v>
      </c>
      <c r="HJ18" s="404">
        <v>28124.073495024961</v>
      </c>
      <c r="HK18" s="404">
        <v>26784.831900023772</v>
      </c>
      <c r="HL18" s="404">
        <v>25509.363714308358</v>
      </c>
      <c r="HM18" s="404">
        <v>24294.632108865095</v>
      </c>
      <c r="HN18" s="404">
        <v>23137.744865585813</v>
      </c>
      <c r="HO18" s="404">
        <v>22035.947491034101</v>
      </c>
      <c r="HP18" s="404">
        <v>20986.616658127718</v>
      </c>
      <c r="HQ18" s="404">
        <v>19987.253960121634</v>
      </c>
      <c r="HR18" s="404">
        <v>19035.479962020603</v>
      </c>
      <c r="HS18" s="404">
        <v>18129.028535257716</v>
      </c>
      <c r="HT18" s="404">
        <v>17265.741462150207</v>
      </c>
      <c r="HU18" s="404">
        <v>16443.563297285909</v>
      </c>
      <c r="HV18" s="404">
        <v>15660.536473605633</v>
      </c>
      <c r="HW18" s="404">
        <v>14914.79664152917</v>
      </c>
      <c r="HX18" s="404">
        <v>14204.568230027782</v>
      </c>
      <c r="HY18" s="404">
        <v>13528.160219074078</v>
      </c>
      <c r="HZ18" s="404">
        <v>25624.878522837706</v>
      </c>
      <c r="IA18" s="404">
        <v>412331.11148864945</v>
      </c>
      <c r="IB18" s="408">
        <v>16.091046485202529</v>
      </c>
      <c r="IC18" s="410"/>
    </row>
    <row r="19" spans="1:237" ht="90" customHeight="1" x14ac:dyDescent="0.2">
      <c r="A19" s="242" t="s">
        <v>70</v>
      </c>
      <c r="B19" s="195" t="s">
        <v>71</v>
      </c>
      <c r="C19" s="195" t="s">
        <v>101</v>
      </c>
      <c r="D19" s="112">
        <v>9</v>
      </c>
      <c r="E19" s="195" t="s">
        <v>102</v>
      </c>
      <c r="F19" s="113" t="s">
        <v>103</v>
      </c>
      <c r="G19" s="113" t="s">
        <v>104</v>
      </c>
      <c r="H19" s="112" t="s">
        <v>77</v>
      </c>
      <c r="I19" s="113" t="s">
        <v>78</v>
      </c>
      <c r="J19" s="113">
        <v>10</v>
      </c>
      <c r="K19" s="227" t="s">
        <v>79</v>
      </c>
      <c r="L19" s="111">
        <v>100000</v>
      </c>
      <c r="M19" s="214" t="s">
        <v>105</v>
      </c>
      <c r="N19" s="112" t="s">
        <v>81</v>
      </c>
      <c r="O19" s="73" t="s">
        <v>106</v>
      </c>
      <c r="P19" s="112" t="s">
        <v>107</v>
      </c>
      <c r="Q19" s="112" t="s">
        <v>100</v>
      </c>
      <c r="R19" s="112" t="s">
        <v>108</v>
      </c>
      <c r="S19" s="112" t="s">
        <v>99</v>
      </c>
      <c r="T19" s="288" t="s">
        <v>86</v>
      </c>
      <c r="U19" s="112" t="s">
        <v>100</v>
      </c>
      <c r="V19" s="201">
        <v>1</v>
      </c>
      <c r="W19" s="217">
        <v>60000</v>
      </c>
      <c r="X19" s="217">
        <v>0</v>
      </c>
      <c r="Y19" s="217">
        <v>0</v>
      </c>
      <c r="Z19" s="217">
        <v>0</v>
      </c>
      <c r="AA19" s="217">
        <v>0</v>
      </c>
      <c r="AB19" s="217">
        <v>0</v>
      </c>
      <c r="AC19" s="217">
        <v>30000</v>
      </c>
      <c r="AD19" s="217"/>
      <c r="AE19" s="286">
        <v>30000</v>
      </c>
      <c r="AF19" s="286">
        <v>0</v>
      </c>
      <c r="AG19" s="286">
        <v>0</v>
      </c>
      <c r="AH19" s="286">
        <v>0</v>
      </c>
      <c r="AI19" s="112" t="s">
        <v>88</v>
      </c>
      <c r="AJ19" s="216">
        <v>0</v>
      </c>
      <c r="AK19" s="216">
        <v>0</v>
      </c>
      <c r="AL19" s="216">
        <v>0</v>
      </c>
      <c r="AM19" s="216">
        <v>0</v>
      </c>
      <c r="AN19" s="216">
        <v>0</v>
      </c>
      <c r="AO19" s="216">
        <v>0</v>
      </c>
      <c r="AP19" s="216">
        <v>0</v>
      </c>
      <c r="AQ19" s="286">
        <v>0</v>
      </c>
      <c r="AR19" s="286">
        <v>0</v>
      </c>
      <c r="AS19" s="286">
        <v>0</v>
      </c>
      <c r="AT19" s="286">
        <v>0</v>
      </c>
      <c r="AU19" s="113" t="s">
        <v>109</v>
      </c>
      <c r="AV19" s="230">
        <v>1</v>
      </c>
      <c r="AW19" s="230">
        <v>0</v>
      </c>
      <c r="AX19" s="230" t="s">
        <v>3597</v>
      </c>
      <c r="AY19" s="141">
        <v>9</v>
      </c>
      <c r="AZ19" s="70">
        <v>1</v>
      </c>
      <c r="BA19" s="70">
        <v>1</v>
      </c>
      <c r="BB19" s="70">
        <v>1</v>
      </c>
      <c r="BC19" s="70">
        <v>1</v>
      </c>
      <c r="BD19" s="70">
        <v>1</v>
      </c>
      <c r="BE19" s="70">
        <v>1</v>
      </c>
      <c r="BF19" s="70">
        <v>1</v>
      </c>
      <c r="BG19" s="71">
        <v>0</v>
      </c>
      <c r="BH19" s="71">
        <v>1</v>
      </c>
      <c r="BI19" s="71">
        <v>0</v>
      </c>
      <c r="BJ19" s="71">
        <v>0</v>
      </c>
      <c r="BK19" s="71">
        <v>1</v>
      </c>
      <c r="BL19" s="70">
        <v>1</v>
      </c>
      <c r="BM19" s="70">
        <v>1</v>
      </c>
      <c r="BN19" s="70">
        <v>0</v>
      </c>
      <c r="BO19" s="70">
        <v>1</v>
      </c>
      <c r="BP19" s="403">
        <v>0</v>
      </c>
      <c r="BQ19" s="403">
        <v>0</v>
      </c>
      <c r="BR19" s="403">
        <v>0</v>
      </c>
      <c r="BS19" s="403">
        <v>0</v>
      </c>
      <c r="BT19" s="403">
        <v>30000</v>
      </c>
      <c r="BU19" s="403">
        <v>0</v>
      </c>
      <c r="BV19" s="403">
        <v>30000</v>
      </c>
      <c r="BW19" s="403">
        <v>0</v>
      </c>
      <c r="BX19" s="403">
        <v>0</v>
      </c>
      <c r="BY19" s="403">
        <v>0</v>
      </c>
      <c r="BZ19" s="401">
        <v>0</v>
      </c>
      <c r="CA19" s="401">
        <v>0</v>
      </c>
      <c r="CB19" s="401">
        <v>0</v>
      </c>
      <c r="CC19" s="401">
        <v>0</v>
      </c>
      <c r="CD19" s="401">
        <v>0</v>
      </c>
      <c r="CE19" s="401">
        <v>0</v>
      </c>
      <c r="CF19" s="401">
        <v>0</v>
      </c>
      <c r="CG19" s="401">
        <v>0</v>
      </c>
      <c r="CH19" s="401">
        <v>0</v>
      </c>
      <c r="CI19" s="401">
        <v>0</v>
      </c>
      <c r="CJ19" s="401">
        <v>0</v>
      </c>
      <c r="CK19" s="401">
        <v>0</v>
      </c>
      <c r="CL19" s="401">
        <v>0</v>
      </c>
      <c r="CM19" s="401">
        <v>0</v>
      </c>
      <c r="CN19" s="401">
        <v>0</v>
      </c>
      <c r="CO19" s="401">
        <v>0</v>
      </c>
      <c r="CP19" s="401">
        <v>0</v>
      </c>
      <c r="CQ19" s="401">
        <v>0</v>
      </c>
      <c r="CR19" s="401">
        <v>0</v>
      </c>
      <c r="CS19" s="401">
        <v>0</v>
      </c>
      <c r="CT19" s="401">
        <v>0</v>
      </c>
      <c r="CU19" s="401">
        <v>0</v>
      </c>
      <c r="CV19" s="401">
        <v>0</v>
      </c>
      <c r="CW19" s="401">
        <v>0</v>
      </c>
      <c r="CX19" s="401">
        <v>0</v>
      </c>
      <c r="CY19" s="401">
        <v>0</v>
      </c>
      <c r="CZ19" s="401">
        <v>0</v>
      </c>
      <c r="DA19" s="401">
        <v>0</v>
      </c>
      <c r="DB19" s="401">
        <v>0</v>
      </c>
      <c r="DC19" s="401">
        <v>0</v>
      </c>
      <c r="DD19" s="401">
        <v>0</v>
      </c>
      <c r="DE19" s="401">
        <v>0</v>
      </c>
      <c r="DF19" s="401">
        <v>0</v>
      </c>
      <c r="DG19" s="403">
        <v>100000</v>
      </c>
      <c r="DH19" s="403">
        <v>100000</v>
      </c>
      <c r="DI19" s="403">
        <v>100000</v>
      </c>
      <c r="DJ19" s="403">
        <v>100000</v>
      </c>
      <c r="DK19" s="403">
        <v>100000</v>
      </c>
      <c r="DL19" s="403">
        <v>100000</v>
      </c>
      <c r="DM19" s="403">
        <v>100000</v>
      </c>
      <c r="DN19" s="403">
        <v>100000</v>
      </c>
      <c r="DO19" s="403">
        <v>100000</v>
      </c>
      <c r="DP19" s="403">
        <v>100000</v>
      </c>
      <c r="DQ19" s="403">
        <v>100000</v>
      </c>
      <c r="DR19" s="403">
        <v>100000</v>
      </c>
      <c r="DS19" s="403">
        <v>100000</v>
      </c>
      <c r="DT19" s="403">
        <v>100000</v>
      </c>
      <c r="DU19" s="403">
        <v>100000</v>
      </c>
      <c r="DV19" s="403">
        <v>100000</v>
      </c>
      <c r="DW19" s="403">
        <v>100000</v>
      </c>
      <c r="DX19" s="403">
        <v>100000</v>
      </c>
      <c r="DY19" s="403">
        <v>100000</v>
      </c>
      <c r="DZ19" s="403">
        <v>100000</v>
      </c>
      <c r="EA19" s="403">
        <v>100000</v>
      </c>
      <c r="EB19" s="403">
        <v>100000</v>
      </c>
      <c r="EC19" s="403">
        <v>100000</v>
      </c>
      <c r="ED19" s="403">
        <v>100000</v>
      </c>
      <c r="EE19" s="403">
        <v>100000</v>
      </c>
      <c r="EF19" s="403">
        <v>100000</v>
      </c>
      <c r="EG19" s="403">
        <v>100000</v>
      </c>
      <c r="EH19" s="403">
        <v>100000</v>
      </c>
      <c r="EI19" s="403">
        <v>100000</v>
      </c>
      <c r="EJ19" s="403">
        <v>100000</v>
      </c>
      <c r="EK19" s="403">
        <v>100000</v>
      </c>
      <c r="EL19" s="403">
        <v>100000</v>
      </c>
      <c r="EM19" s="403">
        <v>100000</v>
      </c>
      <c r="EN19" s="403">
        <v>100000</v>
      </c>
      <c r="EO19" s="403">
        <v>100000</v>
      </c>
      <c r="EP19" s="403">
        <v>100000</v>
      </c>
      <c r="EQ19" s="403">
        <v>100000</v>
      </c>
      <c r="ER19" s="403">
        <v>100000</v>
      </c>
      <c r="ES19" s="403">
        <v>100000</v>
      </c>
      <c r="ET19" s="403">
        <v>100000</v>
      </c>
      <c r="EU19" s="403">
        <v>100000</v>
      </c>
      <c r="EV19" s="403">
        <v>100000</v>
      </c>
      <c r="EW19" s="403">
        <v>100000</v>
      </c>
      <c r="EX19" s="404">
        <v>0</v>
      </c>
      <c r="EY19" s="404">
        <v>0</v>
      </c>
      <c r="EZ19" s="404">
        <v>24681.074243756459</v>
      </c>
      <c r="FA19" s="404">
        <v>0</v>
      </c>
      <c r="FB19" s="404">
        <v>22386.461899098831</v>
      </c>
      <c r="FC19" s="404">
        <v>0</v>
      </c>
      <c r="FD19" s="404">
        <v>0</v>
      </c>
      <c r="FE19" s="404">
        <v>0</v>
      </c>
      <c r="FF19" s="404">
        <v>0</v>
      </c>
      <c r="FG19" s="404">
        <v>0</v>
      </c>
      <c r="FH19" s="404">
        <v>0</v>
      </c>
      <c r="FI19" s="404">
        <v>0</v>
      </c>
      <c r="FJ19" s="404">
        <v>0</v>
      </c>
      <c r="FK19" s="404">
        <v>0</v>
      </c>
      <c r="FL19" s="404">
        <v>0</v>
      </c>
      <c r="FM19" s="404">
        <v>0</v>
      </c>
      <c r="FN19" s="404">
        <v>0</v>
      </c>
      <c r="FO19" s="404">
        <v>0</v>
      </c>
      <c r="FP19" s="404">
        <v>0</v>
      </c>
      <c r="FQ19" s="404">
        <v>0</v>
      </c>
      <c r="FR19" s="404">
        <v>0</v>
      </c>
      <c r="FS19" s="404">
        <v>0</v>
      </c>
      <c r="FT19" s="404">
        <v>0</v>
      </c>
      <c r="FU19" s="404">
        <v>0</v>
      </c>
      <c r="FV19" s="404">
        <v>0</v>
      </c>
      <c r="FW19" s="404">
        <v>0</v>
      </c>
      <c r="FX19" s="404">
        <v>0</v>
      </c>
      <c r="FY19" s="404">
        <v>0</v>
      </c>
      <c r="FZ19" s="404">
        <v>0</v>
      </c>
      <c r="GA19" s="404">
        <v>0</v>
      </c>
      <c r="GB19" s="404">
        <v>0</v>
      </c>
      <c r="GC19" s="404">
        <v>0</v>
      </c>
      <c r="GD19" s="404">
        <v>0</v>
      </c>
      <c r="GE19" s="404">
        <v>0</v>
      </c>
      <c r="GF19" s="404">
        <v>0</v>
      </c>
      <c r="GG19" s="404">
        <v>0</v>
      </c>
      <c r="GH19" s="404">
        <v>0</v>
      </c>
      <c r="GI19" s="404">
        <v>0</v>
      </c>
      <c r="GJ19" s="404">
        <v>0</v>
      </c>
      <c r="GK19" s="404">
        <v>0</v>
      </c>
      <c r="GL19" s="404">
        <v>90702.947845804985</v>
      </c>
      <c r="GM19" s="404">
        <v>86383.759853147596</v>
      </c>
      <c r="GN19" s="404">
        <v>82270.247479188198</v>
      </c>
      <c r="GO19" s="404">
        <v>78352.616646845898</v>
      </c>
      <c r="GP19" s="404">
        <v>74621.53966366277</v>
      </c>
      <c r="GQ19" s="404">
        <v>71068.13301301215</v>
      </c>
      <c r="GR19" s="404">
        <v>67683.936202868717</v>
      </c>
      <c r="GS19" s="404">
        <v>64460.89162177973</v>
      </c>
      <c r="GT19" s="404">
        <v>61391.325354075932</v>
      </c>
      <c r="GU19" s="404">
        <v>58467.928908643742</v>
      </c>
      <c r="GV19" s="404">
        <v>55683.741817755952</v>
      </c>
      <c r="GW19" s="404">
        <v>53032.135064529466</v>
      </c>
      <c r="GX19" s="404">
        <v>50506.795299551886</v>
      </c>
      <c r="GY19" s="404">
        <v>48101.709809097018</v>
      </c>
      <c r="GZ19" s="404">
        <v>45811.152199140022</v>
      </c>
      <c r="HA19" s="404">
        <v>43629.668761085726</v>
      </c>
      <c r="HB19" s="404">
        <v>41552.065486748317</v>
      </c>
      <c r="HC19" s="404">
        <v>39573.39570166506</v>
      </c>
      <c r="HD19" s="404">
        <v>37688.94828730006</v>
      </c>
      <c r="HE19" s="404">
        <v>35894.236464095295</v>
      </c>
      <c r="HF19" s="404">
        <v>34184.987108662186</v>
      </c>
      <c r="HG19" s="404">
        <v>32557.130579678269</v>
      </c>
      <c r="HH19" s="404">
        <v>31006.791028265023</v>
      </c>
      <c r="HI19" s="404">
        <v>29530.277169776211</v>
      </c>
      <c r="HJ19" s="404">
        <v>28124.073495024961</v>
      </c>
      <c r="HK19" s="404">
        <v>26784.831900023772</v>
      </c>
      <c r="HL19" s="404">
        <v>25509.363714308358</v>
      </c>
      <c r="HM19" s="404">
        <v>24294.632108865095</v>
      </c>
      <c r="HN19" s="404">
        <v>23137.744865585813</v>
      </c>
      <c r="HO19" s="404">
        <v>22035.947491034101</v>
      </c>
      <c r="HP19" s="404">
        <v>20986.616658127718</v>
      </c>
      <c r="HQ19" s="404">
        <v>19987.253960121634</v>
      </c>
      <c r="HR19" s="404">
        <v>19035.479962020603</v>
      </c>
      <c r="HS19" s="404">
        <v>18129.028535257716</v>
      </c>
      <c r="HT19" s="404">
        <v>17265.741462150207</v>
      </c>
      <c r="HU19" s="404">
        <v>16443.563297285909</v>
      </c>
      <c r="HV19" s="404">
        <v>15660.536473605633</v>
      </c>
      <c r="HW19" s="404">
        <v>14914.79664152917</v>
      </c>
      <c r="HX19" s="404">
        <v>14204.568230027782</v>
      </c>
      <c r="HY19" s="404">
        <v>13528.160219074078</v>
      </c>
      <c r="HZ19" s="404">
        <v>47067.536142855286</v>
      </c>
      <c r="IA19" s="404">
        <v>735403.32658902975</v>
      </c>
      <c r="IB19" s="408">
        <v>15.62442793599813</v>
      </c>
      <c r="IC19" s="410"/>
    </row>
    <row r="20" spans="1:237" ht="90" customHeight="1" x14ac:dyDescent="0.2">
      <c r="A20" s="137" t="s">
        <v>1510</v>
      </c>
      <c r="B20" s="138" t="s">
        <v>1511</v>
      </c>
      <c r="C20" s="108" t="s">
        <v>1639</v>
      </c>
      <c r="D20" s="123">
        <v>3</v>
      </c>
      <c r="E20" s="108" t="s">
        <v>1640</v>
      </c>
      <c r="F20" s="124" t="s">
        <v>1641</v>
      </c>
      <c r="G20" s="124" t="s">
        <v>1642</v>
      </c>
      <c r="H20" s="142" t="s">
        <v>77</v>
      </c>
      <c r="I20" s="124" t="s">
        <v>1549</v>
      </c>
      <c r="J20" s="118">
        <v>5</v>
      </c>
      <c r="K20" s="227" t="s">
        <v>79</v>
      </c>
      <c r="L20" s="110">
        <v>38949</v>
      </c>
      <c r="M20" s="142" t="s">
        <v>1534</v>
      </c>
      <c r="N20" s="142" t="s">
        <v>81</v>
      </c>
      <c r="O20" s="123" t="s">
        <v>82</v>
      </c>
      <c r="P20" s="123" t="s">
        <v>280</v>
      </c>
      <c r="Q20" s="112" t="s">
        <v>100</v>
      </c>
      <c r="R20" s="123" t="s">
        <v>108</v>
      </c>
      <c r="S20" s="123" t="s">
        <v>99</v>
      </c>
      <c r="T20" s="142" t="s">
        <v>1633</v>
      </c>
      <c r="U20" s="142" t="s">
        <v>100</v>
      </c>
      <c r="V20" s="117">
        <v>1</v>
      </c>
      <c r="W20" s="140">
        <v>11412</v>
      </c>
      <c r="X20" s="125">
        <v>0</v>
      </c>
      <c r="Y20" s="125">
        <v>0</v>
      </c>
      <c r="Z20" s="125">
        <v>0</v>
      </c>
      <c r="AA20" s="125">
        <v>11412</v>
      </c>
      <c r="AB20" s="125">
        <v>0</v>
      </c>
      <c r="AC20" s="125">
        <v>0</v>
      </c>
      <c r="AD20" s="136">
        <v>0</v>
      </c>
      <c r="AE20" s="139">
        <v>0</v>
      </c>
      <c r="AF20" s="139">
        <v>0</v>
      </c>
      <c r="AG20" s="139">
        <v>0</v>
      </c>
      <c r="AH20" s="139">
        <v>0</v>
      </c>
      <c r="AI20" s="116" t="s">
        <v>88</v>
      </c>
      <c r="AJ20" s="136">
        <v>0</v>
      </c>
      <c r="AK20" s="136">
        <v>0</v>
      </c>
      <c r="AL20" s="136">
        <v>0</v>
      </c>
      <c r="AM20" s="136">
        <v>0</v>
      </c>
      <c r="AN20" s="136">
        <v>0</v>
      </c>
      <c r="AO20" s="136">
        <v>0</v>
      </c>
      <c r="AP20" s="136">
        <v>0</v>
      </c>
      <c r="AQ20" s="139">
        <v>0</v>
      </c>
      <c r="AR20" s="139">
        <v>0</v>
      </c>
      <c r="AS20" s="139">
        <v>0</v>
      </c>
      <c r="AT20" s="139">
        <v>0</v>
      </c>
      <c r="AU20" s="109"/>
      <c r="AV20" s="230">
        <v>1</v>
      </c>
      <c r="AW20" s="230">
        <v>0</v>
      </c>
      <c r="AX20" s="230" t="s">
        <v>3609</v>
      </c>
      <c r="AY20" s="141">
        <v>8</v>
      </c>
      <c r="AZ20" s="70">
        <v>1</v>
      </c>
      <c r="BA20" s="70">
        <v>1</v>
      </c>
      <c r="BB20" s="70">
        <v>1</v>
      </c>
      <c r="BC20" s="70">
        <v>1</v>
      </c>
      <c r="BD20" s="70">
        <v>1</v>
      </c>
      <c r="BE20" s="70">
        <v>1</v>
      </c>
      <c r="BF20" s="70">
        <v>1</v>
      </c>
      <c r="BG20" s="71">
        <v>0</v>
      </c>
      <c r="BH20" s="71">
        <v>0</v>
      </c>
      <c r="BI20" s="71">
        <v>0</v>
      </c>
      <c r="BJ20" s="71">
        <v>0</v>
      </c>
      <c r="BK20" s="71">
        <v>0</v>
      </c>
      <c r="BL20" s="70">
        <v>1</v>
      </c>
      <c r="BM20" s="70">
        <v>1</v>
      </c>
      <c r="BN20" s="70">
        <v>0</v>
      </c>
      <c r="BO20" s="70">
        <v>1</v>
      </c>
      <c r="BP20" s="403">
        <v>0</v>
      </c>
      <c r="BQ20" s="403">
        <v>0</v>
      </c>
      <c r="BR20" s="403">
        <v>11412</v>
      </c>
      <c r="BS20" s="403">
        <v>0</v>
      </c>
      <c r="BT20" s="403">
        <v>0</v>
      </c>
      <c r="BU20" s="403">
        <v>0</v>
      </c>
      <c r="BV20" s="403">
        <v>0</v>
      </c>
      <c r="BW20" s="403">
        <v>0</v>
      </c>
      <c r="BX20" s="403">
        <v>0</v>
      </c>
      <c r="BY20" s="403">
        <v>0</v>
      </c>
      <c r="BZ20" s="401">
        <v>0</v>
      </c>
      <c r="CA20" s="401">
        <v>0</v>
      </c>
      <c r="CB20" s="401">
        <v>0</v>
      </c>
      <c r="CC20" s="401">
        <v>0</v>
      </c>
      <c r="CD20" s="401">
        <v>0</v>
      </c>
      <c r="CE20" s="401">
        <v>0</v>
      </c>
      <c r="CF20" s="401">
        <v>0</v>
      </c>
      <c r="CG20" s="401">
        <v>0</v>
      </c>
      <c r="CH20" s="401">
        <v>0</v>
      </c>
      <c r="CI20" s="401">
        <v>0</v>
      </c>
      <c r="CJ20" s="401">
        <v>0</v>
      </c>
      <c r="CK20" s="401">
        <v>0</v>
      </c>
      <c r="CL20" s="401">
        <v>0</v>
      </c>
      <c r="CM20" s="401">
        <v>0</v>
      </c>
      <c r="CN20" s="401">
        <v>0</v>
      </c>
      <c r="CO20" s="401">
        <v>0</v>
      </c>
      <c r="CP20" s="401">
        <v>0</v>
      </c>
      <c r="CQ20" s="401">
        <v>0</v>
      </c>
      <c r="CR20" s="401">
        <v>0</v>
      </c>
      <c r="CS20" s="401">
        <v>0</v>
      </c>
      <c r="CT20" s="401">
        <v>0</v>
      </c>
      <c r="CU20" s="401">
        <v>0</v>
      </c>
      <c r="CV20" s="401">
        <v>0</v>
      </c>
      <c r="CW20" s="401">
        <v>0</v>
      </c>
      <c r="CX20" s="401">
        <v>0</v>
      </c>
      <c r="CY20" s="401">
        <v>0</v>
      </c>
      <c r="CZ20" s="401">
        <v>0</v>
      </c>
      <c r="DA20" s="401">
        <v>0</v>
      </c>
      <c r="DB20" s="401">
        <v>0</v>
      </c>
      <c r="DC20" s="401">
        <v>0</v>
      </c>
      <c r="DD20" s="401">
        <v>0</v>
      </c>
      <c r="DE20" s="401">
        <v>0</v>
      </c>
      <c r="DF20" s="401">
        <v>0</v>
      </c>
      <c r="DG20" s="403">
        <v>38949</v>
      </c>
      <c r="DH20" s="403">
        <v>38949</v>
      </c>
      <c r="DI20" s="403">
        <v>38949</v>
      </c>
      <c r="DJ20" s="403">
        <v>38949</v>
      </c>
      <c r="DK20" s="403">
        <v>38949</v>
      </c>
      <c r="DL20" s="403">
        <v>38949</v>
      </c>
      <c r="DM20" s="403">
        <v>38949</v>
      </c>
      <c r="DN20" s="403">
        <v>38949</v>
      </c>
      <c r="DO20" s="403">
        <v>38949</v>
      </c>
      <c r="DP20" s="403">
        <v>38949</v>
      </c>
      <c r="DQ20" s="403">
        <v>38949</v>
      </c>
      <c r="DR20" s="403">
        <v>38949</v>
      </c>
      <c r="DS20" s="403">
        <v>38949</v>
      </c>
      <c r="DT20" s="403">
        <v>38949</v>
      </c>
      <c r="DU20" s="403">
        <v>38949</v>
      </c>
      <c r="DV20" s="403">
        <v>38949</v>
      </c>
      <c r="DW20" s="403">
        <v>38949</v>
      </c>
      <c r="DX20" s="403">
        <v>38949</v>
      </c>
      <c r="DY20" s="403">
        <v>38949</v>
      </c>
      <c r="DZ20" s="403">
        <v>38949</v>
      </c>
      <c r="EA20" s="403">
        <v>38949</v>
      </c>
      <c r="EB20" s="403">
        <v>38949</v>
      </c>
      <c r="EC20" s="403">
        <v>38949</v>
      </c>
      <c r="ED20" s="403">
        <v>38949</v>
      </c>
      <c r="EE20" s="403">
        <v>38949</v>
      </c>
      <c r="EF20" s="403">
        <v>38949</v>
      </c>
      <c r="EG20" s="403">
        <v>38949</v>
      </c>
      <c r="EH20" s="403">
        <v>38949</v>
      </c>
      <c r="EI20" s="403">
        <v>38949</v>
      </c>
      <c r="EJ20" s="403">
        <v>38949</v>
      </c>
      <c r="EK20" s="403">
        <v>38949</v>
      </c>
      <c r="EL20" s="403">
        <v>38949</v>
      </c>
      <c r="EM20" s="403">
        <v>38949</v>
      </c>
      <c r="EN20" s="403">
        <v>38949</v>
      </c>
      <c r="EO20" s="403">
        <v>38949</v>
      </c>
      <c r="EP20" s="403">
        <v>38949</v>
      </c>
      <c r="EQ20" s="403">
        <v>38949</v>
      </c>
      <c r="ER20" s="403">
        <v>38949</v>
      </c>
      <c r="ES20" s="403">
        <v>38949</v>
      </c>
      <c r="ET20" s="403">
        <v>38949</v>
      </c>
      <c r="EU20" s="403">
        <v>38949</v>
      </c>
      <c r="EV20" s="403">
        <v>38949</v>
      </c>
      <c r="EW20" s="403">
        <v>38949</v>
      </c>
      <c r="EX20" s="404">
        <v>10351.020408163266</v>
      </c>
      <c r="EY20" s="404">
        <v>0</v>
      </c>
      <c r="EZ20" s="404">
        <v>0</v>
      </c>
      <c r="FA20" s="404">
        <v>0</v>
      </c>
      <c r="FB20" s="404">
        <v>0</v>
      </c>
      <c r="FC20" s="404">
        <v>0</v>
      </c>
      <c r="FD20" s="404">
        <v>0</v>
      </c>
      <c r="FE20" s="404">
        <v>0</v>
      </c>
      <c r="FF20" s="404">
        <v>0</v>
      </c>
      <c r="FG20" s="404">
        <v>0</v>
      </c>
      <c r="FH20" s="404">
        <v>0</v>
      </c>
      <c r="FI20" s="404">
        <v>0</v>
      </c>
      <c r="FJ20" s="404">
        <v>0</v>
      </c>
      <c r="FK20" s="404">
        <v>0</v>
      </c>
      <c r="FL20" s="404">
        <v>0</v>
      </c>
      <c r="FM20" s="404">
        <v>0</v>
      </c>
      <c r="FN20" s="404">
        <v>0</v>
      </c>
      <c r="FO20" s="404">
        <v>0</v>
      </c>
      <c r="FP20" s="404">
        <v>0</v>
      </c>
      <c r="FQ20" s="404">
        <v>0</v>
      </c>
      <c r="FR20" s="404">
        <v>0</v>
      </c>
      <c r="FS20" s="404">
        <v>0</v>
      </c>
      <c r="FT20" s="404">
        <v>0</v>
      </c>
      <c r="FU20" s="404">
        <v>0</v>
      </c>
      <c r="FV20" s="404">
        <v>0</v>
      </c>
      <c r="FW20" s="404">
        <v>0</v>
      </c>
      <c r="FX20" s="404">
        <v>0</v>
      </c>
      <c r="FY20" s="404">
        <v>0</v>
      </c>
      <c r="FZ20" s="404">
        <v>0</v>
      </c>
      <c r="GA20" s="404">
        <v>0</v>
      </c>
      <c r="GB20" s="404">
        <v>0</v>
      </c>
      <c r="GC20" s="404">
        <v>0</v>
      </c>
      <c r="GD20" s="404">
        <v>0</v>
      </c>
      <c r="GE20" s="404">
        <v>0</v>
      </c>
      <c r="GF20" s="404">
        <v>0</v>
      </c>
      <c r="GG20" s="404">
        <v>0</v>
      </c>
      <c r="GH20" s="404">
        <v>0</v>
      </c>
      <c r="GI20" s="404">
        <v>0</v>
      </c>
      <c r="GJ20" s="404">
        <v>0</v>
      </c>
      <c r="GK20" s="404">
        <v>0</v>
      </c>
      <c r="GL20" s="404">
        <v>35327.891156462581</v>
      </c>
      <c r="GM20" s="404">
        <v>33645.610625202455</v>
      </c>
      <c r="GN20" s="404">
        <v>32043.438690669012</v>
      </c>
      <c r="GO20" s="404">
        <v>30517.560657780006</v>
      </c>
      <c r="GP20" s="404">
        <v>29064.343483600012</v>
      </c>
      <c r="GQ20" s="404">
        <v>27680.327127238099</v>
      </c>
      <c r="GR20" s="404">
        <v>26362.216311655338</v>
      </c>
      <c r="GS20" s="404">
        <v>25106.872677766987</v>
      </c>
      <c r="GT20" s="404">
        <v>23911.307312159035</v>
      </c>
      <c r="GU20" s="404">
        <v>22772.673630627651</v>
      </c>
      <c r="GV20" s="404">
        <v>21688.260600597765</v>
      </c>
      <c r="GW20" s="404">
        <v>20655.486286283583</v>
      </c>
      <c r="GX20" s="404">
        <v>19671.891701222463</v>
      </c>
      <c r="GY20" s="404">
        <v>18735.134953545199</v>
      </c>
      <c r="GZ20" s="404">
        <v>17842.985670043046</v>
      </c>
      <c r="HA20" s="404">
        <v>16993.319685755279</v>
      </c>
      <c r="HB20" s="404">
        <v>16184.113986433602</v>
      </c>
      <c r="HC20" s="404">
        <v>15413.441891841525</v>
      </c>
      <c r="HD20" s="404">
        <v>14679.4684684205</v>
      </c>
      <c r="HE20" s="404">
        <v>13980.446160400477</v>
      </c>
      <c r="HF20" s="404">
        <v>13314.710628952836</v>
      </c>
      <c r="HG20" s="404">
        <v>12680.676789478888</v>
      </c>
      <c r="HH20" s="404">
        <v>12076.835037598943</v>
      </c>
      <c r="HI20" s="404">
        <v>11501.747654856135</v>
      </c>
      <c r="HJ20" s="404">
        <v>10954.045385577272</v>
      </c>
      <c r="HK20" s="404">
        <v>10432.424176740258</v>
      </c>
      <c r="HL20" s="404">
        <v>9935.6420730859609</v>
      </c>
      <c r="HM20" s="404">
        <v>9462.5162600818658</v>
      </c>
      <c r="HN20" s="404">
        <v>9011.9202476970186</v>
      </c>
      <c r="HO20" s="404">
        <v>8582.7811882828719</v>
      </c>
      <c r="HP20" s="404">
        <v>8174.0773221741638</v>
      </c>
      <c r="HQ20" s="404">
        <v>7784.8355449277751</v>
      </c>
      <c r="HR20" s="404">
        <v>7414.1290904074049</v>
      </c>
      <c r="HS20" s="404">
        <v>7061.0753241975281</v>
      </c>
      <c r="HT20" s="404">
        <v>6724.8336420928845</v>
      </c>
      <c r="HU20" s="404">
        <v>6404.6034686598896</v>
      </c>
      <c r="HV20" s="404">
        <v>6099.6223511046574</v>
      </c>
      <c r="HW20" s="404">
        <v>5809.1641439091964</v>
      </c>
      <c r="HX20" s="404">
        <v>5532.5372799135212</v>
      </c>
      <c r="HY20" s="404">
        <v>5269.0831237271623</v>
      </c>
      <c r="HZ20" s="404">
        <v>10351.020408163266</v>
      </c>
      <c r="IA20" s="404">
        <v>160598.84461371406</v>
      </c>
      <c r="IB20" s="408">
        <v>15.515266928375372</v>
      </c>
      <c r="IC20" s="410"/>
    </row>
    <row r="21" spans="1:237" ht="90" customHeight="1" x14ac:dyDescent="0.2">
      <c r="A21" s="82" t="s">
        <v>2268</v>
      </c>
      <c r="B21" s="84" t="s">
        <v>3468</v>
      </c>
      <c r="C21" s="84" t="s">
        <v>2260</v>
      </c>
      <c r="D21" s="393">
        <v>1</v>
      </c>
      <c r="E21" s="84" t="s">
        <v>3470</v>
      </c>
      <c r="F21" s="87" t="s">
        <v>3471</v>
      </c>
      <c r="G21" s="87" t="s">
        <v>3472</v>
      </c>
      <c r="H21" s="79" t="s">
        <v>77</v>
      </c>
      <c r="I21" s="87" t="s">
        <v>3473</v>
      </c>
      <c r="J21" s="87">
        <v>5</v>
      </c>
      <c r="K21" s="227" t="s">
        <v>94</v>
      </c>
      <c r="L21" s="79">
        <v>400000</v>
      </c>
      <c r="M21" s="399" t="s">
        <v>3586</v>
      </c>
      <c r="N21" s="79" t="s">
        <v>81</v>
      </c>
      <c r="O21" s="78" t="s">
        <v>82</v>
      </c>
      <c r="P21" s="78" t="s">
        <v>83</v>
      </c>
      <c r="Q21" s="112" t="s">
        <v>100</v>
      </c>
      <c r="R21" s="78" t="s">
        <v>108</v>
      </c>
      <c r="S21" s="78" t="s">
        <v>99</v>
      </c>
      <c r="T21" s="399" t="s">
        <v>1356</v>
      </c>
      <c r="U21" s="78" t="s">
        <v>100</v>
      </c>
      <c r="V21" s="96">
        <v>1</v>
      </c>
      <c r="W21" s="80">
        <v>119700</v>
      </c>
      <c r="X21" s="80">
        <v>0</v>
      </c>
      <c r="Y21" s="80">
        <v>0</v>
      </c>
      <c r="Z21" s="80">
        <v>0</v>
      </c>
      <c r="AA21" s="80">
        <v>119700</v>
      </c>
      <c r="AB21" s="80">
        <v>0</v>
      </c>
      <c r="AC21" s="80">
        <v>0</v>
      </c>
      <c r="AD21" s="80">
        <v>0</v>
      </c>
      <c r="AE21" s="86">
        <v>0</v>
      </c>
      <c r="AF21" s="86">
        <v>0</v>
      </c>
      <c r="AG21" s="86">
        <v>0</v>
      </c>
      <c r="AH21" s="86">
        <v>0</v>
      </c>
      <c r="AI21" s="88" t="s">
        <v>88</v>
      </c>
      <c r="AJ21" s="402">
        <v>0</v>
      </c>
      <c r="AK21" s="402">
        <v>0</v>
      </c>
      <c r="AL21" s="402">
        <v>0</v>
      </c>
      <c r="AM21" s="402">
        <v>0</v>
      </c>
      <c r="AN21" s="402">
        <v>0</v>
      </c>
      <c r="AO21" s="402">
        <v>0</v>
      </c>
      <c r="AP21" s="402">
        <v>0</v>
      </c>
      <c r="AQ21" s="395">
        <v>0</v>
      </c>
      <c r="AR21" s="395">
        <v>0</v>
      </c>
      <c r="AS21" s="395">
        <v>0</v>
      </c>
      <c r="AT21" s="395">
        <v>0</v>
      </c>
      <c r="AU21" s="118"/>
      <c r="AV21" s="230">
        <v>1</v>
      </c>
      <c r="AW21" s="230">
        <v>0</v>
      </c>
      <c r="AX21" s="230" t="s">
        <v>3598</v>
      </c>
      <c r="AY21" s="141">
        <v>9</v>
      </c>
      <c r="AZ21" s="70">
        <v>1</v>
      </c>
      <c r="BA21" s="70">
        <v>1</v>
      </c>
      <c r="BB21" s="70">
        <v>1</v>
      </c>
      <c r="BC21" s="70">
        <v>1</v>
      </c>
      <c r="BD21" s="70">
        <v>1</v>
      </c>
      <c r="BE21" s="70">
        <v>1</v>
      </c>
      <c r="BF21" s="70">
        <v>1</v>
      </c>
      <c r="BG21" s="71">
        <v>0</v>
      </c>
      <c r="BH21" s="71">
        <v>1</v>
      </c>
      <c r="BI21" s="71">
        <v>0</v>
      </c>
      <c r="BJ21" s="71">
        <v>0</v>
      </c>
      <c r="BK21" s="71">
        <v>1</v>
      </c>
      <c r="BL21" s="70">
        <v>1</v>
      </c>
      <c r="BM21" s="70">
        <v>1</v>
      </c>
      <c r="BN21" s="70">
        <v>0</v>
      </c>
      <c r="BO21" s="70">
        <v>1</v>
      </c>
      <c r="BP21" s="403">
        <v>0</v>
      </c>
      <c r="BQ21" s="403">
        <v>0</v>
      </c>
      <c r="BR21" s="403">
        <v>119700</v>
      </c>
      <c r="BS21" s="403">
        <v>0</v>
      </c>
      <c r="BT21" s="403">
        <v>0</v>
      </c>
      <c r="BU21" s="403">
        <v>0</v>
      </c>
      <c r="BV21" s="403">
        <v>0</v>
      </c>
      <c r="BW21" s="403">
        <v>0</v>
      </c>
      <c r="BX21" s="403">
        <v>0</v>
      </c>
      <c r="BY21" s="403">
        <v>0</v>
      </c>
      <c r="BZ21" s="401">
        <v>0</v>
      </c>
      <c r="CA21" s="401">
        <v>0</v>
      </c>
      <c r="CB21" s="401">
        <v>0</v>
      </c>
      <c r="CC21" s="401">
        <v>0</v>
      </c>
      <c r="CD21" s="401">
        <v>0</v>
      </c>
      <c r="CE21" s="401">
        <v>0</v>
      </c>
      <c r="CF21" s="401">
        <v>0</v>
      </c>
      <c r="CG21" s="401">
        <v>0</v>
      </c>
      <c r="CH21" s="401">
        <v>0</v>
      </c>
      <c r="CI21" s="401">
        <v>0</v>
      </c>
      <c r="CJ21" s="401">
        <v>0</v>
      </c>
      <c r="CK21" s="401">
        <v>0</v>
      </c>
      <c r="CL21" s="401">
        <v>0</v>
      </c>
      <c r="CM21" s="401">
        <v>0</v>
      </c>
      <c r="CN21" s="401">
        <v>0</v>
      </c>
      <c r="CO21" s="401">
        <v>0</v>
      </c>
      <c r="CP21" s="401">
        <v>0</v>
      </c>
      <c r="CQ21" s="401">
        <v>0</v>
      </c>
      <c r="CR21" s="401">
        <v>0</v>
      </c>
      <c r="CS21" s="401">
        <v>0</v>
      </c>
      <c r="CT21" s="401">
        <v>0</v>
      </c>
      <c r="CU21" s="401">
        <v>0</v>
      </c>
      <c r="CV21" s="401">
        <v>0</v>
      </c>
      <c r="CW21" s="401">
        <v>0</v>
      </c>
      <c r="CX21" s="401">
        <v>0</v>
      </c>
      <c r="CY21" s="401">
        <v>0</v>
      </c>
      <c r="CZ21" s="401">
        <v>0</v>
      </c>
      <c r="DA21" s="401">
        <v>0</v>
      </c>
      <c r="DB21" s="401">
        <v>0</v>
      </c>
      <c r="DC21" s="401">
        <v>0</v>
      </c>
      <c r="DD21" s="401">
        <v>0</v>
      </c>
      <c r="DE21" s="401">
        <v>0</v>
      </c>
      <c r="DF21" s="401">
        <v>0</v>
      </c>
      <c r="DG21" s="403">
        <v>400000</v>
      </c>
      <c r="DH21" s="403">
        <v>400000</v>
      </c>
      <c r="DI21" s="403">
        <v>400000</v>
      </c>
      <c r="DJ21" s="403">
        <v>400000</v>
      </c>
      <c r="DK21" s="403">
        <v>400000</v>
      </c>
      <c r="DL21" s="403">
        <v>400000</v>
      </c>
      <c r="DM21" s="403">
        <v>400000</v>
      </c>
      <c r="DN21" s="403">
        <v>400000</v>
      </c>
      <c r="DO21" s="403">
        <v>400000</v>
      </c>
      <c r="DP21" s="403">
        <v>400000</v>
      </c>
      <c r="DQ21" s="403">
        <v>400000</v>
      </c>
      <c r="DR21" s="403">
        <v>400000</v>
      </c>
      <c r="DS21" s="403">
        <v>400000</v>
      </c>
      <c r="DT21" s="403">
        <v>400000</v>
      </c>
      <c r="DU21" s="403">
        <v>400000</v>
      </c>
      <c r="DV21" s="403">
        <v>400000</v>
      </c>
      <c r="DW21" s="403">
        <v>400000</v>
      </c>
      <c r="DX21" s="403">
        <v>400000</v>
      </c>
      <c r="DY21" s="403">
        <v>400000</v>
      </c>
      <c r="DZ21" s="403">
        <v>400000</v>
      </c>
      <c r="EA21" s="403">
        <v>400000</v>
      </c>
      <c r="EB21" s="403">
        <v>400000</v>
      </c>
      <c r="EC21" s="403">
        <v>400000</v>
      </c>
      <c r="ED21" s="403">
        <v>400000</v>
      </c>
      <c r="EE21" s="403">
        <v>400000</v>
      </c>
      <c r="EF21" s="403">
        <v>400000</v>
      </c>
      <c r="EG21" s="403">
        <v>400000</v>
      </c>
      <c r="EH21" s="403">
        <v>400000</v>
      </c>
      <c r="EI21" s="403">
        <v>400000</v>
      </c>
      <c r="EJ21" s="403">
        <v>400000</v>
      </c>
      <c r="EK21" s="403">
        <v>400000</v>
      </c>
      <c r="EL21" s="403">
        <v>400000</v>
      </c>
      <c r="EM21" s="403">
        <v>400000</v>
      </c>
      <c r="EN21" s="403">
        <v>400000</v>
      </c>
      <c r="EO21" s="403">
        <v>400000</v>
      </c>
      <c r="EP21" s="403">
        <v>400000</v>
      </c>
      <c r="EQ21" s="403">
        <v>400000</v>
      </c>
      <c r="ER21" s="403">
        <v>400000</v>
      </c>
      <c r="ES21" s="403">
        <v>400000</v>
      </c>
      <c r="ET21" s="403">
        <v>400000</v>
      </c>
      <c r="EU21" s="403">
        <v>400000</v>
      </c>
      <c r="EV21" s="403">
        <v>400000</v>
      </c>
      <c r="EW21" s="403">
        <v>400000</v>
      </c>
      <c r="EX21" s="404">
        <v>108571.42857142857</v>
      </c>
      <c r="EY21" s="404">
        <v>0</v>
      </c>
      <c r="EZ21" s="404">
        <v>0</v>
      </c>
      <c r="FA21" s="404">
        <v>0</v>
      </c>
      <c r="FB21" s="404">
        <v>0</v>
      </c>
      <c r="FC21" s="404">
        <v>0</v>
      </c>
      <c r="FD21" s="404">
        <v>0</v>
      </c>
      <c r="FE21" s="404">
        <v>0</v>
      </c>
      <c r="FF21" s="404">
        <v>0</v>
      </c>
      <c r="FG21" s="404">
        <v>0</v>
      </c>
      <c r="FH21" s="404">
        <v>0</v>
      </c>
      <c r="FI21" s="404">
        <v>0</v>
      </c>
      <c r="FJ21" s="404">
        <v>0</v>
      </c>
      <c r="FK21" s="404">
        <v>0</v>
      </c>
      <c r="FL21" s="404">
        <v>0</v>
      </c>
      <c r="FM21" s="404">
        <v>0</v>
      </c>
      <c r="FN21" s="404">
        <v>0</v>
      </c>
      <c r="FO21" s="404">
        <v>0</v>
      </c>
      <c r="FP21" s="404">
        <v>0</v>
      </c>
      <c r="FQ21" s="404">
        <v>0</v>
      </c>
      <c r="FR21" s="404">
        <v>0</v>
      </c>
      <c r="FS21" s="404">
        <v>0</v>
      </c>
      <c r="FT21" s="404">
        <v>0</v>
      </c>
      <c r="FU21" s="404">
        <v>0</v>
      </c>
      <c r="FV21" s="404">
        <v>0</v>
      </c>
      <c r="FW21" s="404">
        <v>0</v>
      </c>
      <c r="FX21" s="404">
        <v>0</v>
      </c>
      <c r="FY21" s="404">
        <v>0</v>
      </c>
      <c r="FZ21" s="404">
        <v>0</v>
      </c>
      <c r="GA21" s="404">
        <v>0</v>
      </c>
      <c r="GB21" s="404">
        <v>0</v>
      </c>
      <c r="GC21" s="404">
        <v>0</v>
      </c>
      <c r="GD21" s="404">
        <v>0</v>
      </c>
      <c r="GE21" s="404">
        <v>0</v>
      </c>
      <c r="GF21" s="404">
        <v>0</v>
      </c>
      <c r="GG21" s="404">
        <v>0</v>
      </c>
      <c r="GH21" s="404">
        <v>0</v>
      </c>
      <c r="GI21" s="404">
        <v>0</v>
      </c>
      <c r="GJ21" s="404">
        <v>0</v>
      </c>
      <c r="GK21" s="404">
        <v>0</v>
      </c>
      <c r="GL21" s="404">
        <v>362811.79138321994</v>
      </c>
      <c r="GM21" s="404">
        <v>345535.03941259038</v>
      </c>
      <c r="GN21" s="404">
        <v>329080.98991675279</v>
      </c>
      <c r="GO21" s="404">
        <v>313410.46658738359</v>
      </c>
      <c r="GP21" s="404">
        <v>298486.15865465108</v>
      </c>
      <c r="GQ21" s="404">
        <v>284272.5320520486</v>
      </c>
      <c r="GR21" s="404">
        <v>270735.74481147487</v>
      </c>
      <c r="GS21" s="404">
        <v>257843.56648711892</v>
      </c>
      <c r="GT21" s="404">
        <v>245565.30141630373</v>
      </c>
      <c r="GU21" s="404">
        <v>233871.71563457497</v>
      </c>
      <c r="GV21" s="404">
        <v>222734.96727102381</v>
      </c>
      <c r="GW21" s="404">
        <v>212128.54025811786</v>
      </c>
      <c r="GX21" s="404">
        <v>202027.18119820755</v>
      </c>
      <c r="GY21" s="404">
        <v>192406.83923638807</v>
      </c>
      <c r="GZ21" s="404">
        <v>183244.60879656009</v>
      </c>
      <c r="HA21" s="404">
        <v>174518.6750443429</v>
      </c>
      <c r="HB21" s="404">
        <v>166208.26194699327</v>
      </c>
      <c r="HC21" s="404">
        <v>158293.58280666024</v>
      </c>
      <c r="HD21" s="404">
        <v>150755.79314920024</v>
      </c>
      <c r="HE21" s="404">
        <v>143576.94585638118</v>
      </c>
      <c r="HF21" s="404">
        <v>136739.94843464874</v>
      </c>
      <c r="HG21" s="404">
        <v>130228.52231871308</v>
      </c>
      <c r="HH21" s="404">
        <v>124027.16411306009</v>
      </c>
      <c r="HI21" s="404">
        <v>118121.10867910484</v>
      </c>
      <c r="HJ21" s="404">
        <v>112496.29398009984</v>
      </c>
      <c r="HK21" s="404">
        <v>107139.32760009509</v>
      </c>
      <c r="HL21" s="404">
        <v>102037.45485723343</v>
      </c>
      <c r="HM21" s="404">
        <v>97178.528435460379</v>
      </c>
      <c r="HN21" s="404">
        <v>92550.979462343254</v>
      </c>
      <c r="HO21" s="404">
        <v>88143.789964136406</v>
      </c>
      <c r="HP21" s="404">
        <v>83946.46663251087</v>
      </c>
      <c r="HQ21" s="404">
        <v>79949.015840486536</v>
      </c>
      <c r="HR21" s="404">
        <v>76141.919848082412</v>
      </c>
      <c r="HS21" s="404">
        <v>72516.114141030863</v>
      </c>
      <c r="HT21" s="404">
        <v>69062.965848600827</v>
      </c>
      <c r="HU21" s="404">
        <v>65774.253189143637</v>
      </c>
      <c r="HV21" s="404">
        <v>62642.145894422531</v>
      </c>
      <c r="HW21" s="404">
        <v>59659.186566116681</v>
      </c>
      <c r="HX21" s="404">
        <v>56818.272920111129</v>
      </c>
      <c r="HY21" s="404">
        <v>54112.640876296311</v>
      </c>
      <c r="HZ21" s="404">
        <v>108571.42857142857</v>
      </c>
      <c r="IA21" s="404">
        <v>1649324.4459545978</v>
      </c>
      <c r="IB21" s="408">
        <v>15.191146212739717</v>
      </c>
      <c r="IC21" s="410"/>
    </row>
    <row r="22" spans="1:237" ht="90" customHeight="1" x14ac:dyDescent="0.2">
      <c r="A22" s="161" t="s">
        <v>2267</v>
      </c>
      <c r="B22" s="150" t="s">
        <v>2558</v>
      </c>
      <c r="C22" s="150" t="s">
        <v>2254</v>
      </c>
      <c r="D22" s="148">
        <v>3</v>
      </c>
      <c r="E22" s="150" t="s">
        <v>2574</v>
      </c>
      <c r="F22" s="151" t="s">
        <v>2575</v>
      </c>
      <c r="G22" s="151" t="s">
        <v>2576</v>
      </c>
      <c r="H22" s="79" t="s">
        <v>77</v>
      </c>
      <c r="I22" s="151" t="s">
        <v>2577</v>
      </c>
      <c r="J22" s="151">
        <v>5</v>
      </c>
      <c r="K22" s="227" t="s">
        <v>79</v>
      </c>
      <c r="L22" s="79">
        <v>371285</v>
      </c>
      <c r="M22" s="151" t="s">
        <v>2578</v>
      </c>
      <c r="N22" s="79" t="s">
        <v>81</v>
      </c>
      <c r="O22" s="79" t="s">
        <v>82</v>
      </c>
      <c r="P22" s="79" t="s">
        <v>83</v>
      </c>
      <c r="Q22" s="112" t="s">
        <v>100</v>
      </c>
      <c r="R22" s="79" t="s">
        <v>108</v>
      </c>
      <c r="S22" s="79" t="s">
        <v>99</v>
      </c>
      <c r="T22" s="79" t="s">
        <v>2579</v>
      </c>
      <c r="U22" s="79" t="s">
        <v>100</v>
      </c>
      <c r="V22" s="81">
        <v>1</v>
      </c>
      <c r="W22" s="149">
        <v>120000</v>
      </c>
      <c r="X22" s="149">
        <v>0</v>
      </c>
      <c r="Y22" s="149">
        <v>0</v>
      </c>
      <c r="Z22" s="149">
        <v>0</v>
      </c>
      <c r="AA22" s="149">
        <v>120000</v>
      </c>
      <c r="AB22" s="149">
        <v>0</v>
      </c>
      <c r="AC22" s="149">
        <v>0</v>
      </c>
      <c r="AD22" s="149">
        <v>0</v>
      </c>
      <c r="AE22" s="149">
        <v>0</v>
      </c>
      <c r="AF22" s="149">
        <v>0</v>
      </c>
      <c r="AG22" s="149">
        <v>0</v>
      </c>
      <c r="AH22" s="149">
        <v>0</v>
      </c>
      <c r="AI22" s="88" t="s">
        <v>88</v>
      </c>
      <c r="AJ22" s="149">
        <v>0</v>
      </c>
      <c r="AK22" s="149">
        <v>0</v>
      </c>
      <c r="AL22" s="149">
        <v>0</v>
      </c>
      <c r="AM22" s="149">
        <v>0</v>
      </c>
      <c r="AN22" s="149">
        <v>0</v>
      </c>
      <c r="AO22" s="149">
        <v>0</v>
      </c>
      <c r="AP22" s="149">
        <v>0</v>
      </c>
      <c r="AQ22" s="149">
        <v>0</v>
      </c>
      <c r="AR22" s="149">
        <v>0</v>
      </c>
      <c r="AS22" s="149">
        <v>0</v>
      </c>
      <c r="AT22" s="149">
        <v>0</v>
      </c>
      <c r="AU22" s="151"/>
      <c r="AV22" s="230">
        <v>1</v>
      </c>
      <c r="AW22" s="230">
        <v>0</v>
      </c>
      <c r="AX22" s="230" t="s">
        <v>3598</v>
      </c>
      <c r="AY22" s="141">
        <v>9</v>
      </c>
      <c r="AZ22" s="70">
        <v>1</v>
      </c>
      <c r="BA22" s="70">
        <v>1</v>
      </c>
      <c r="BB22" s="70">
        <v>1</v>
      </c>
      <c r="BC22" s="70">
        <v>1</v>
      </c>
      <c r="BD22" s="70">
        <v>1</v>
      </c>
      <c r="BE22" s="70">
        <v>1</v>
      </c>
      <c r="BF22" s="70">
        <v>1</v>
      </c>
      <c r="BG22" s="71">
        <v>0</v>
      </c>
      <c r="BH22" s="71">
        <v>1</v>
      </c>
      <c r="BI22" s="71">
        <v>0</v>
      </c>
      <c r="BJ22" s="71">
        <v>0</v>
      </c>
      <c r="BK22" s="71">
        <v>1</v>
      </c>
      <c r="BL22" s="70">
        <v>1</v>
      </c>
      <c r="BM22" s="70">
        <v>1</v>
      </c>
      <c r="BN22" s="70">
        <v>0</v>
      </c>
      <c r="BO22" s="70">
        <v>1</v>
      </c>
      <c r="BP22" s="403">
        <v>0</v>
      </c>
      <c r="BQ22" s="403">
        <v>0</v>
      </c>
      <c r="BR22" s="403">
        <v>120000</v>
      </c>
      <c r="BS22" s="403">
        <v>0</v>
      </c>
      <c r="BT22" s="403">
        <v>0</v>
      </c>
      <c r="BU22" s="403">
        <v>0</v>
      </c>
      <c r="BV22" s="403">
        <v>0</v>
      </c>
      <c r="BW22" s="403">
        <v>0</v>
      </c>
      <c r="BX22" s="403">
        <v>0</v>
      </c>
      <c r="BY22" s="403">
        <v>0</v>
      </c>
      <c r="BZ22" s="401">
        <v>0</v>
      </c>
      <c r="CA22" s="401">
        <v>0</v>
      </c>
      <c r="CB22" s="401">
        <v>0</v>
      </c>
      <c r="CC22" s="401">
        <v>0</v>
      </c>
      <c r="CD22" s="401">
        <v>0</v>
      </c>
      <c r="CE22" s="401">
        <v>0</v>
      </c>
      <c r="CF22" s="401">
        <v>0</v>
      </c>
      <c r="CG22" s="401">
        <v>0</v>
      </c>
      <c r="CH22" s="401">
        <v>0</v>
      </c>
      <c r="CI22" s="401">
        <v>0</v>
      </c>
      <c r="CJ22" s="401">
        <v>0</v>
      </c>
      <c r="CK22" s="401">
        <v>0</v>
      </c>
      <c r="CL22" s="401">
        <v>0</v>
      </c>
      <c r="CM22" s="401">
        <v>0</v>
      </c>
      <c r="CN22" s="401">
        <v>0</v>
      </c>
      <c r="CO22" s="401">
        <v>0</v>
      </c>
      <c r="CP22" s="401">
        <v>0</v>
      </c>
      <c r="CQ22" s="401">
        <v>0</v>
      </c>
      <c r="CR22" s="401">
        <v>0</v>
      </c>
      <c r="CS22" s="401">
        <v>0</v>
      </c>
      <c r="CT22" s="401">
        <v>0</v>
      </c>
      <c r="CU22" s="401">
        <v>0</v>
      </c>
      <c r="CV22" s="401">
        <v>0</v>
      </c>
      <c r="CW22" s="401">
        <v>0</v>
      </c>
      <c r="CX22" s="401">
        <v>0</v>
      </c>
      <c r="CY22" s="401">
        <v>0</v>
      </c>
      <c r="CZ22" s="401">
        <v>0</v>
      </c>
      <c r="DA22" s="401">
        <v>0</v>
      </c>
      <c r="DB22" s="401">
        <v>0</v>
      </c>
      <c r="DC22" s="401">
        <v>0</v>
      </c>
      <c r="DD22" s="401">
        <v>0</v>
      </c>
      <c r="DE22" s="401">
        <v>0</v>
      </c>
      <c r="DF22" s="401">
        <v>0</v>
      </c>
      <c r="DG22" s="403">
        <v>371285</v>
      </c>
      <c r="DH22" s="403">
        <v>371285</v>
      </c>
      <c r="DI22" s="403">
        <v>371285</v>
      </c>
      <c r="DJ22" s="403">
        <v>371285</v>
      </c>
      <c r="DK22" s="403">
        <v>371285</v>
      </c>
      <c r="DL22" s="403">
        <v>371285</v>
      </c>
      <c r="DM22" s="403">
        <v>371285</v>
      </c>
      <c r="DN22" s="403">
        <v>371285</v>
      </c>
      <c r="DO22" s="403">
        <v>371285</v>
      </c>
      <c r="DP22" s="403">
        <v>371285</v>
      </c>
      <c r="DQ22" s="403">
        <v>371285</v>
      </c>
      <c r="DR22" s="403">
        <v>371285</v>
      </c>
      <c r="DS22" s="403">
        <v>371285</v>
      </c>
      <c r="DT22" s="403">
        <v>371285</v>
      </c>
      <c r="DU22" s="403">
        <v>371285</v>
      </c>
      <c r="DV22" s="403">
        <v>371285</v>
      </c>
      <c r="DW22" s="403">
        <v>371285</v>
      </c>
      <c r="DX22" s="403">
        <v>371285</v>
      </c>
      <c r="DY22" s="403">
        <v>371285</v>
      </c>
      <c r="DZ22" s="403">
        <v>371285</v>
      </c>
      <c r="EA22" s="403">
        <v>371285</v>
      </c>
      <c r="EB22" s="403">
        <v>371285</v>
      </c>
      <c r="EC22" s="403">
        <v>371285</v>
      </c>
      <c r="ED22" s="403">
        <v>371285</v>
      </c>
      <c r="EE22" s="403">
        <v>371285</v>
      </c>
      <c r="EF22" s="403">
        <v>371285</v>
      </c>
      <c r="EG22" s="403">
        <v>371285</v>
      </c>
      <c r="EH22" s="403">
        <v>371285</v>
      </c>
      <c r="EI22" s="403">
        <v>371285</v>
      </c>
      <c r="EJ22" s="403">
        <v>371285</v>
      </c>
      <c r="EK22" s="403">
        <v>371285</v>
      </c>
      <c r="EL22" s="403">
        <v>371285</v>
      </c>
      <c r="EM22" s="403">
        <v>371285</v>
      </c>
      <c r="EN22" s="403">
        <v>371285</v>
      </c>
      <c r="EO22" s="403">
        <v>371285</v>
      </c>
      <c r="EP22" s="403">
        <v>371285</v>
      </c>
      <c r="EQ22" s="403">
        <v>371285</v>
      </c>
      <c r="ER22" s="403">
        <v>371285</v>
      </c>
      <c r="ES22" s="403">
        <v>371285</v>
      </c>
      <c r="ET22" s="403">
        <v>371285</v>
      </c>
      <c r="EU22" s="403">
        <v>371285</v>
      </c>
      <c r="EV22" s="403">
        <v>371285</v>
      </c>
      <c r="EW22" s="403">
        <v>371285</v>
      </c>
      <c r="EX22" s="404">
        <v>108843.53741496598</v>
      </c>
      <c r="EY22" s="404">
        <v>0</v>
      </c>
      <c r="EZ22" s="404">
        <v>0</v>
      </c>
      <c r="FA22" s="404">
        <v>0</v>
      </c>
      <c r="FB22" s="404">
        <v>0</v>
      </c>
      <c r="FC22" s="404">
        <v>0</v>
      </c>
      <c r="FD22" s="404">
        <v>0</v>
      </c>
      <c r="FE22" s="404">
        <v>0</v>
      </c>
      <c r="FF22" s="404">
        <v>0</v>
      </c>
      <c r="FG22" s="404">
        <v>0</v>
      </c>
      <c r="FH22" s="404">
        <v>0</v>
      </c>
      <c r="FI22" s="404">
        <v>0</v>
      </c>
      <c r="FJ22" s="404">
        <v>0</v>
      </c>
      <c r="FK22" s="404">
        <v>0</v>
      </c>
      <c r="FL22" s="404">
        <v>0</v>
      </c>
      <c r="FM22" s="404">
        <v>0</v>
      </c>
      <c r="FN22" s="404">
        <v>0</v>
      </c>
      <c r="FO22" s="404">
        <v>0</v>
      </c>
      <c r="FP22" s="404">
        <v>0</v>
      </c>
      <c r="FQ22" s="404">
        <v>0</v>
      </c>
      <c r="FR22" s="404">
        <v>0</v>
      </c>
      <c r="FS22" s="404">
        <v>0</v>
      </c>
      <c r="FT22" s="404">
        <v>0</v>
      </c>
      <c r="FU22" s="404">
        <v>0</v>
      </c>
      <c r="FV22" s="404">
        <v>0</v>
      </c>
      <c r="FW22" s="404">
        <v>0</v>
      </c>
      <c r="FX22" s="404">
        <v>0</v>
      </c>
      <c r="FY22" s="404">
        <v>0</v>
      </c>
      <c r="FZ22" s="404">
        <v>0</v>
      </c>
      <c r="GA22" s="404">
        <v>0</v>
      </c>
      <c r="GB22" s="404">
        <v>0</v>
      </c>
      <c r="GC22" s="404">
        <v>0</v>
      </c>
      <c r="GD22" s="404">
        <v>0</v>
      </c>
      <c r="GE22" s="404">
        <v>0</v>
      </c>
      <c r="GF22" s="404">
        <v>0</v>
      </c>
      <c r="GG22" s="404">
        <v>0</v>
      </c>
      <c r="GH22" s="404">
        <v>0</v>
      </c>
      <c r="GI22" s="404">
        <v>0</v>
      </c>
      <c r="GJ22" s="404">
        <v>0</v>
      </c>
      <c r="GK22" s="404">
        <v>0</v>
      </c>
      <c r="GL22" s="404">
        <v>336766.43990929704</v>
      </c>
      <c r="GM22" s="404">
        <v>320729.94277075905</v>
      </c>
      <c r="GN22" s="404">
        <v>305457.0883531039</v>
      </c>
      <c r="GO22" s="404">
        <v>290911.51271724177</v>
      </c>
      <c r="GP22" s="404">
        <v>277058.58354023029</v>
      </c>
      <c r="GQ22" s="404">
        <v>263865.31765736215</v>
      </c>
      <c r="GR22" s="404">
        <v>251300.30253082112</v>
      </c>
      <c r="GS22" s="404">
        <v>239333.62145792486</v>
      </c>
      <c r="GT22" s="404">
        <v>227936.78234088083</v>
      </c>
      <c r="GU22" s="404">
        <v>217082.64984845792</v>
      </c>
      <c r="GV22" s="404">
        <v>206745.3808080552</v>
      </c>
      <c r="GW22" s="404">
        <v>196900.36267433822</v>
      </c>
      <c r="GX22" s="404">
        <v>187524.15492794121</v>
      </c>
      <c r="GY22" s="404">
        <v>178594.43326470588</v>
      </c>
      <c r="GZ22" s="404">
        <v>170089.93644257702</v>
      </c>
      <c r="HA22" s="404">
        <v>161990.41565959714</v>
      </c>
      <c r="HB22" s="404">
        <v>154276.58634247349</v>
      </c>
      <c r="HC22" s="404">
        <v>146930.08223092713</v>
      </c>
      <c r="HD22" s="404">
        <v>139933.41164850202</v>
      </c>
      <c r="HE22" s="404">
        <v>133269.91585571622</v>
      </c>
      <c r="HF22" s="404">
        <v>126923.7293863964</v>
      </c>
      <c r="HG22" s="404">
        <v>120879.74227275846</v>
      </c>
      <c r="HH22" s="404">
        <v>115123.56406929379</v>
      </c>
      <c r="HI22" s="404">
        <v>109641.4895898036</v>
      </c>
      <c r="HJ22" s="404">
        <v>104420.46627600343</v>
      </c>
      <c r="HK22" s="404">
        <v>99448.063120003251</v>
      </c>
      <c r="HL22" s="404">
        <v>94712.44106666978</v>
      </c>
      <c r="HM22" s="404">
        <v>90202.324825399774</v>
      </c>
      <c r="HN22" s="404">
        <v>85906.976024190284</v>
      </c>
      <c r="HO22" s="404">
        <v>81816.167642085959</v>
      </c>
      <c r="HP22" s="404">
        <v>77920.159659129495</v>
      </c>
      <c r="HQ22" s="404">
        <v>74209.675865837606</v>
      </c>
      <c r="HR22" s="404">
        <v>70675.881776988201</v>
      </c>
      <c r="HS22" s="404">
        <v>67310.363597131611</v>
      </c>
      <c r="HT22" s="404">
        <v>64105.108187744401</v>
      </c>
      <c r="HU22" s="404">
        <v>61052.483988327993</v>
      </c>
      <c r="HV22" s="404">
        <v>58145.222846026671</v>
      </c>
      <c r="HW22" s="404">
        <v>55376.402710501578</v>
      </c>
      <c r="HX22" s="404">
        <v>52739.431152858655</v>
      </c>
      <c r="HY22" s="404">
        <v>50228.029669389194</v>
      </c>
      <c r="HZ22" s="404">
        <v>108843.53741496598</v>
      </c>
      <c r="IA22" s="404">
        <v>1530923.5672906323</v>
      </c>
      <c r="IB22" s="408">
        <v>14.065360274482686</v>
      </c>
      <c r="IC22" s="410"/>
    </row>
    <row r="23" spans="1:237" ht="90" customHeight="1" x14ac:dyDescent="0.2">
      <c r="A23" s="137" t="s">
        <v>2026</v>
      </c>
      <c r="B23" s="138" t="s">
        <v>2027</v>
      </c>
      <c r="C23" s="138" t="s">
        <v>2081</v>
      </c>
      <c r="D23" s="121">
        <v>9</v>
      </c>
      <c r="E23" s="138" t="s">
        <v>2082</v>
      </c>
      <c r="F23" s="118" t="s">
        <v>2083</v>
      </c>
      <c r="G23" s="118" t="s">
        <v>2084</v>
      </c>
      <c r="H23" s="142" t="s">
        <v>77</v>
      </c>
      <c r="I23" s="118" t="s">
        <v>2085</v>
      </c>
      <c r="J23" s="142">
        <v>40</v>
      </c>
      <c r="K23" s="227" t="s">
        <v>94</v>
      </c>
      <c r="L23" s="142">
        <v>22000</v>
      </c>
      <c r="M23" s="142" t="s">
        <v>2134</v>
      </c>
      <c r="N23" s="142" t="s">
        <v>96</v>
      </c>
      <c r="O23" s="13" t="s">
        <v>217</v>
      </c>
      <c r="P23" s="142" t="s">
        <v>218</v>
      </c>
      <c r="Q23" s="112" t="s">
        <v>100</v>
      </c>
      <c r="R23" s="142" t="s">
        <v>108</v>
      </c>
      <c r="S23" s="142" t="s">
        <v>99</v>
      </c>
      <c r="T23" s="142" t="s">
        <v>2034</v>
      </c>
      <c r="U23" s="142" t="s">
        <v>100</v>
      </c>
      <c r="V23" s="117">
        <v>1</v>
      </c>
      <c r="W23" s="136">
        <v>32000</v>
      </c>
      <c r="X23" s="136">
        <v>2000</v>
      </c>
      <c r="Y23" s="136">
        <v>0</v>
      </c>
      <c r="Z23" s="136">
        <v>0</v>
      </c>
      <c r="AA23" s="136">
        <v>0</v>
      </c>
      <c r="AB23" s="136">
        <v>0</v>
      </c>
      <c r="AC23" s="136">
        <v>17000</v>
      </c>
      <c r="AD23" s="136">
        <v>15000</v>
      </c>
      <c r="AE23" s="139">
        <v>0</v>
      </c>
      <c r="AF23" s="139">
        <v>0</v>
      </c>
      <c r="AG23" s="139">
        <v>0</v>
      </c>
      <c r="AH23" s="139">
        <v>0</v>
      </c>
      <c r="AI23" s="116" t="s">
        <v>88</v>
      </c>
      <c r="AJ23" s="134">
        <v>0</v>
      </c>
      <c r="AK23" s="136">
        <v>0</v>
      </c>
      <c r="AL23" s="136">
        <v>0</v>
      </c>
      <c r="AM23" s="136">
        <v>0</v>
      </c>
      <c r="AN23" s="136">
        <v>0</v>
      </c>
      <c r="AO23" s="136">
        <v>0</v>
      </c>
      <c r="AP23" s="136">
        <v>0</v>
      </c>
      <c r="AQ23" s="139">
        <v>0</v>
      </c>
      <c r="AR23" s="139">
        <v>0</v>
      </c>
      <c r="AS23" s="139">
        <v>0</v>
      </c>
      <c r="AT23" s="139">
        <v>0</v>
      </c>
      <c r="AU23" s="118" t="s">
        <v>2086</v>
      </c>
      <c r="AV23" s="230">
        <v>1</v>
      </c>
      <c r="AW23" s="230">
        <v>0</v>
      </c>
      <c r="AX23" s="230" t="s">
        <v>3594</v>
      </c>
      <c r="AY23" s="141">
        <v>7</v>
      </c>
      <c r="AZ23" s="70">
        <v>1</v>
      </c>
      <c r="BA23" s="70">
        <v>1</v>
      </c>
      <c r="BB23" s="70">
        <v>0</v>
      </c>
      <c r="BC23" s="70">
        <v>1</v>
      </c>
      <c r="BD23" s="70">
        <v>1</v>
      </c>
      <c r="BE23" s="70">
        <v>1</v>
      </c>
      <c r="BF23" s="70">
        <v>1</v>
      </c>
      <c r="BG23" s="71">
        <v>0</v>
      </c>
      <c r="BH23" s="71">
        <v>0</v>
      </c>
      <c r="BI23" s="71">
        <v>0</v>
      </c>
      <c r="BJ23" s="71">
        <v>0</v>
      </c>
      <c r="BK23" s="71">
        <v>0</v>
      </c>
      <c r="BL23" s="70">
        <v>1</v>
      </c>
      <c r="BM23" s="70">
        <v>1</v>
      </c>
      <c r="BN23" s="70">
        <v>0</v>
      </c>
      <c r="BO23" s="70">
        <v>1</v>
      </c>
      <c r="BP23" s="403">
        <v>0</v>
      </c>
      <c r="BQ23" s="403">
        <v>0</v>
      </c>
      <c r="BR23" s="403">
        <v>0</v>
      </c>
      <c r="BS23" s="403">
        <v>0</v>
      </c>
      <c r="BT23" s="403">
        <v>17000</v>
      </c>
      <c r="BU23" s="403">
        <v>15000</v>
      </c>
      <c r="BV23" s="403">
        <v>0</v>
      </c>
      <c r="BW23" s="403">
        <v>0</v>
      </c>
      <c r="BX23" s="403">
        <v>0</v>
      </c>
      <c r="BY23" s="403">
        <v>0</v>
      </c>
      <c r="BZ23" s="401">
        <v>0</v>
      </c>
      <c r="CA23" s="401">
        <v>0</v>
      </c>
      <c r="CB23" s="401">
        <v>0</v>
      </c>
      <c r="CC23" s="401">
        <v>0</v>
      </c>
      <c r="CD23" s="401">
        <v>0</v>
      </c>
      <c r="CE23" s="401">
        <v>0</v>
      </c>
      <c r="CF23" s="401">
        <v>0</v>
      </c>
      <c r="CG23" s="401">
        <v>0</v>
      </c>
      <c r="CH23" s="401">
        <v>0</v>
      </c>
      <c r="CI23" s="401">
        <v>0</v>
      </c>
      <c r="CJ23" s="401">
        <v>0</v>
      </c>
      <c r="CK23" s="401">
        <v>0</v>
      </c>
      <c r="CL23" s="401">
        <v>0</v>
      </c>
      <c r="CM23" s="401">
        <v>0</v>
      </c>
      <c r="CN23" s="401">
        <v>0</v>
      </c>
      <c r="CO23" s="401">
        <v>0</v>
      </c>
      <c r="CP23" s="401">
        <v>0</v>
      </c>
      <c r="CQ23" s="401">
        <v>0</v>
      </c>
      <c r="CR23" s="401">
        <v>0</v>
      </c>
      <c r="CS23" s="401">
        <v>0</v>
      </c>
      <c r="CT23" s="401">
        <v>0</v>
      </c>
      <c r="CU23" s="401">
        <v>0</v>
      </c>
      <c r="CV23" s="401">
        <v>0</v>
      </c>
      <c r="CW23" s="401">
        <v>0</v>
      </c>
      <c r="CX23" s="401">
        <v>0</v>
      </c>
      <c r="CY23" s="401">
        <v>0</v>
      </c>
      <c r="CZ23" s="401">
        <v>0</v>
      </c>
      <c r="DA23" s="401">
        <v>0</v>
      </c>
      <c r="DB23" s="401">
        <v>0</v>
      </c>
      <c r="DC23" s="401">
        <v>0</v>
      </c>
      <c r="DD23" s="401">
        <v>0</v>
      </c>
      <c r="DE23" s="401">
        <v>0</v>
      </c>
      <c r="DF23" s="401">
        <v>0</v>
      </c>
      <c r="DG23" s="403">
        <v>22000</v>
      </c>
      <c r="DH23" s="403">
        <v>22000</v>
      </c>
      <c r="DI23" s="403">
        <v>22000</v>
      </c>
      <c r="DJ23" s="403">
        <v>22000</v>
      </c>
      <c r="DK23" s="403">
        <v>22000</v>
      </c>
      <c r="DL23" s="403">
        <v>22000</v>
      </c>
      <c r="DM23" s="403">
        <v>22000</v>
      </c>
      <c r="DN23" s="403">
        <v>22000</v>
      </c>
      <c r="DO23" s="403">
        <v>22000</v>
      </c>
      <c r="DP23" s="403">
        <v>22000</v>
      </c>
      <c r="DQ23" s="403">
        <v>22000</v>
      </c>
      <c r="DR23" s="403">
        <v>22000</v>
      </c>
      <c r="DS23" s="403">
        <v>22000</v>
      </c>
      <c r="DT23" s="403">
        <v>22000</v>
      </c>
      <c r="DU23" s="403">
        <v>22000</v>
      </c>
      <c r="DV23" s="403">
        <v>22000</v>
      </c>
      <c r="DW23" s="403">
        <v>22000</v>
      </c>
      <c r="DX23" s="403">
        <v>22000</v>
      </c>
      <c r="DY23" s="403">
        <v>22000</v>
      </c>
      <c r="DZ23" s="403">
        <v>22000</v>
      </c>
      <c r="EA23" s="403">
        <v>22000</v>
      </c>
      <c r="EB23" s="403">
        <v>22000</v>
      </c>
      <c r="EC23" s="403">
        <v>22000</v>
      </c>
      <c r="ED23" s="403">
        <v>22000</v>
      </c>
      <c r="EE23" s="403">
        <v>22000</v>
      </c>
      <c r="EF23" s="403">
        <v>22000</v>
      </c>
      <c r="EG23" s="403">
        <v>22000</v>
      </c>
      <c r="EH23" s="403">
        <v>22000</v>
      </c>
      <c r="EI23" s="403">
        <v>22000</v>
      </c>
      <c r="EJ23" s="403">
        <v>22000</v>
      </c>
      <c r="EK23" s="403">
        <v>22000</v>
      </c>
      <c r="EL23" s="403">
        <v>22000</v>
      </c>
      <c r="EM23" s="403">
        <v>22000</v>
      </c>
      <c r="EN23" s="403">
        <v>22000</v>
      </c>
      <c r="EO23" s="403">
        <v>22000</v>
      </c>
      <c r="EP23" s="403">
        <v>22000</v>
      </c>
      <c r="EQ23" s="403">
        <v>22000</v>
      </c>
      <c r="ER23" s="403">
        <v>22000</v>
      </c>
      <c r="ES23" s="403">
        <v>22000</v>
      </c>
      <c r="ET23" s="403">
        <v>22000</v>
      </c>
      <c r="EU23" s="403">
        <v>22000</v>
      </c>
      <c r="EV23" s="403">
        <v>22000</v>
      </c>
      <c r="EW23" s="403">
        <v>22000</v>
      </c>
      <c r="EX23" s="404">
        <v>0</v>
      </c>
      <c r="EY23" s="404">
        <v>0</v>
      </c>
      <c r="EZ23" s="404">
        <v>13985.942071461994</v>
      </c>
      <c r="FA23" s="404">
        <v>11752.892497026884</v>
      </c>
      <c r="FB23" s="404">
        <v>0</v>
      </c>
      <c r="FC23" s="404">
        <v>0</v>
      </c>
      <c r="FD23" s="404">
        <v>0</v>
      </c>
      <c r="FE23" s="404">
        <v>0</v>
      </c>
      <c r="FF23" s="404">
        <v>0</v>
      </c>
      <c r="FG23" s="404">
        <v>0</v>
      </c>
      <c r="FH23" s="404">
        <v>0</v>
      </c>
      <c r="FI23" s="404">
        <v>0</v>
      </c>
      <c r="FJ23" s="404">
        <v>0</v>
      </c>
      <c r="FK23" s="404">
        <v>0</v>
      </c>
      <c r="FL23" s="404">
        <v>0</v>
      </c>
      <c r="FM23" s="404">
        <v>0</v>
      </c>
      <c r="FN23" s="404">
        <v>0</v>
      </c>
      <c r="FO23" s="404">
        <v>0</v>
      </c>
      <c r="FP23" s="404">
        <v>0</v>
      </c>
      <c r="FQ23" s="404">
        <v>0</v>
      </c>
      <c r="FR23" s="404">
        <v>0</v>
      </c>
      <c r="FS23" s="404">
        <v>0</v>
      </c>
      <c r="FT23" s="404">
        <v>0</v>
      </c>
      <c r="FU23" s="404">
        <v>0</v>
      </c>
      <c r="FV23" s="404">
        <v>0</v>
      </c>
      <c r="FW23" s="404">
        <v>0</v>
      </c>
      <c r="FX23" s="404">
        <v>0</v>
      </c>
      <c r="FY23" s="404">
        <v>0</v>
      </c>
      <c r="FZ23" s="404">
        <v>0</v>
      </c>
      <c r="GA23" s="404">
        <v>0</v>
      </c>
      <c r="GB23" s="404">
        <v>0</v>
      </c>
      <c r="GC23" s="404">
        <v>0</v>
      </c>
      <c r="GD23" s="404">
        <v>0</v>
      </c>
      <c r="GE23" s="404">
        <v>0</v>
      </c>
      <c r="GF23" s="404">
        <v>0</v>
      </c>
      <c r="GG23" s="404">
        <v>0</v>
      </c>
      <c r="GH23" s="404">
        <v>0</v>
      </c>
      <c r="GI23" s="404">
        <v>0</v>
      </c>
      <c r="GJ23" s="404">
        <v>0</v>
      </c>
      <c r="GK23" s="404">
        <v>0</v>
      </c>
      <c r="GL23" s="404">
        <v>19954.648526077097</v>
      </c>
      <c r="GM23" s="404">
        <v>19004.427167692473</v>
      </c>
      <c r="GN23" s="404">
        <v>18099.454445421405</v>
      </c>
      <c r="GO23" s="404">
        <v>17237.575662306095</v>
      </c>
      <c r="GP23" s="404">
        <v>16416.738726005809</v>
      </c>
      <c r="GQ23" s="404">
        <v>15634.989262862671</v>
      </c>
      <c r="GR23" s="404">
        <v>14890.465964631117</v>
      </c>
      <c r="GS23" s="404">
        <v>14181.396156791539</v>
      </c>
      <c r="GT23" s="404">
        <v>13506.091577896705</v>
      </c>
      <c r="GU23" s="404">
        <v>12862.944359901623</v>
      </c>
      <c r="GV23" s="404">
        <v>12250.423199906309</v>
      </c>
      <c r="GW23" s="404">
        <v>11667.069714196483</v>
      </c>
      <c r="GX23" s="404">
        <v>11111.494965901415</v>
      </c>
      <c r="GY23" s="404">
        <v>10582.376158001343</v>
      </c>
      <c r="GZ23" s="404">
        <v>10078.453483810805</v>
      </c>
      <c r="HA23" s="404">
        <v>9598.5271274388597</v>
      </c>
      <c r="HB23" s="404">
        <v>9141.4544070846296</v>
      </c>
      <c r="HC23" s="404">
        <v>8706.1470543663127</v>
      </c>
      <c r="HD23" s="404">
        <v>8291.5686232060125</v>
      </c>
      <c r="HE23" s="404">
        <v>7896.732022100965</v>
      </c>
      <c r="HF23" s="404">
        <v>7520.6971639056819</v>
      </c>
      <c r="HG23" s="404">
        <v>7162.5687275292194</v>
      </c>
      <c r="HH23" s="404">
        <v>6821.4940262183045</v>
      </c>
      <c r="HI23" s="404">
        <v>6496.6609773507662</v>
      </c>
      <c r="HJ23" s="404">
        <v>6187.2961689054919</v>
      </c>
      <c r="HK23" s="404">
        <v>5892.6630180052298</v>
      </c>
      <c r="HL23" s="404">
        <v>5612.0600171478382</v>
      </c>
      <c r="HM23" s="404">
        <v>5344.8190639503209</v>
      </c>
      <c r="HN23" s="404">
        <v>5090.3038704288792</v>
      </c>
      <c r="HO23" s="404">
        <v>4847.9084480275023</v>
      </c>
      <c r="HP23" s="404">
        <v>4617.0556647880976</v>
      </c>
      <c r="HQ23" s="404">
        <v>4397.1958712267597</v>
      </c>
      <c r="HR23" s="404">
        <v>4187.8055916445328</v>
      </c>
      <c r="HS23" s="404">
        <v>3988.3862777566974</v>
      </c>
      <c r="HT23" s="404">
        <v>3798.4631216730459</v>
      </c>
      <c r="HU23" s="404">
        <v>3617.5839254029001</v>
      </c>
      <c r="HV23" s="404">
        <v>3445.3180241932391</v>
      </c>
      <c r="HW23" s="404">
        <v>3281.2552611364176</v>
      </c>
      <c r="HX23" s="404">
        <v>3125.0050106061121</v>
      </c>
      <c r="HY23" s="404">
        <v>2976.1952481962971</v>
      </c>
      <c r="HZ23" s="404">
        <v>25738.834568488877</v>
      </c>
      <c r="IA23" s="404">
        <v>359523.71408369305</v>
      </c>
      <c r="IB23" s="408">
        <v>13.968142696089469</v>
      </c>
      <c r="IC23" s="410"/>
    </row>
    <row r="24" spans="1:237" ht="90" customHeight="1" x14ac:dyDescent="0.2">
      <c r="A24" s="242" t="s">
        <v>294</v>
      </c>
      <c r="B24" s="195" t="s">
        <v>295</v>
      </c>
      <c r="C24" s="195" t="s">
        <v>318</v>
      </c>
      <c r="D24" s="115">
        <v>4</v>
      </c>
      <c r="E24" s="195" t="s">
        <v>319</v>
      </c>
      <c r="F24" s="113" t="s">
        <v>320</v>
      </c>
      <c r="G24" s="113" t="s">
        <v>321</v>
      </c>
      <c r="H24" s="194"/>
      <c r="I24" s="113" t="s">
        <v>306</v>
      </c>
      <c r="J24" s="113">
        <v>40</v>
      </c>
      <c r="K24" s="227" t="s">
        <v>94</v>
      </c>
      <c r="L24" s="111">
        <v>20000</v>
      </c>
      <c r="M24" s="113" t="s">
        <v>322</v>
      </c>
      <c r="N24" s="112" t="s">
        <v>96</v>
      </c>
      <c r="O24" s="13" t="s">
        <v>217</v>
      </c>
      <c r="P24" s="112" t="s">
        <v>218</v>
      </c>
      <c r="Q24" s="79" t="s">
        <v>87</v>
      </c>
      <c r="R24" s="112" t="s">
        <v>317</v>
      </c>
      <c r="S24" s="112" t="s">
        <v>323</v>
      </c>
      <c r="T24" s="112">
        <v>635006</v>
      </c>
      <c r="U24" s="112" t="s">
        <v>100</v>
      </c>
      <c r="V24" s="247">
        <v>0</v>
      </c>
      <c r="W24" s="246">
        <v>30000</v>
      </c>
      <c r="X24" s="243">
        <v>0</v>
      </c>
      <c r="Y24" s="243">
        <v>0</v>
      </c>
      <c r="Z24" s="243">
        <v>0</v>
      </c>
      <c r="AA24" s="243">
        <v>0</v>
      </c>
      <c r="AB24" s="246">
        <v>0</v>
      </c>
      <c r="AC24" s="246">
        <v>30000</v>
      </c>
      <c r="AD24" s="243">
        <v>0</v>
      </c>
      <c r="AE24" s="243">
        <v>0</v>
      </c>
      <c r="AF24" s="243">
        <v>0</v>
      </c>
      <c r="AG24" s="243">
        <v>0</v>
      </c>
      <c r="AH24" s="243">
        <v>0</v>
      </c>
      <c r="AI24" s="112"/>
      <c r="AJ24" s="246"/>
      <c r="AK24" s="243"/>
      <c r="AL24" s="243"/>
      <c r="AM24" s="243"/>
      <c r="AN24" s="243"/>
      <c r="AO24" s="246"/>
      <c r="AP24" s="243">
        <v>0</v>
      </c>
      <c r="AQ24" s="243">
        <v>0</v>
      </c>
      <c r="AR24" s="243">
        <v>0</v>
      </c>
      <c r="AS24" s="243">
        <v>0</v>
      </c>
      <c r="AT24" s="243">
        <v>0</v>
      </c>
      <c r="AU24" s="113" t="s">
        <v>324</v>
      </c>
      <c r="AV24" s="230">
        <v>1</v>
      </c>
      <c r="AW24" s="230">
        <v>0</v>
      </c>
      <c r="AX24" s="230" t="s">
        <v>3594</v>
      </c>
      <c r="AY24" s="141">
        <v>7</v>
      </c>
      <c r="AZ24" s="70">
        <v>1</v>
      </c>
      <c r="BA24" s="70">
        <v>1</v>
      </c>
      <c r="BB24" s="70">
        <v>1</v>
      </c>
      <c r="BC24" s="70">
        <v>1</v>
      </c>
      <c r="BD24" s="70">
        <v>1</v>
      </c>
      <c r="BE24" s="70">
        <v>0</v>
      </c>
      <c r="BF24" s="70">
        <v>0</v>
      </c>
      <c r="BG24" s="71">
        <v>0</v>
      </c>
      <c r="BH24" s="71">
        <v>0</v>
      </c>
      <c r="BI24" s="71">
        <v>0</v>
      </c>
      <c r="BJ24" s="71">
        <v>0</v>
      </c>
      <c r="BK24" s="71">
        <v>0</v>
      </c>
      <c r="BL24" s="70">
        <v>1</v>
      </c>
      <c r="BM24" s="70">
        <v>1</v>
      </c>
      <c r="BN24" s="70">
        <v>0</v>
      </c>
      <c r="BO24" s="70">
        <v>1</v>
      </c>
      <c r="BP24" s="403">
        <v>0</v>
      </c>
      <c r="BQ24" s="403">
        <v>0</v>
      </c>
      <c r="BR24" s="403">
        <v>0</v>
      </c>
      <c r="BS24" s="403">
        <v>0</v>
      </c>
      <c r="BT24" s="403">
        <v>30000</v>
      </c>
      <c r="BU24" s="403">
        <v>0</v>
      </c>
      <c r="BV24" s="403">
        <v>0</v>
      </c>
      <c r="BW24" s="403">
        <v>0</v>
      </c>
      <c r="BX24" s="403">
        <v>0</v>
      </c>
      <c r="BY24" s="403">
        <v>0</v>
      </c>
      <c r="BZ24" s="401">
        <v>0</v>
      </c>
      <c r="CA24" s="401">
        <v>0</v>
      </c>
      <c r="CB24" s="401">
        <v>0</v>
      </c>
      <c r="CC24" s="401">
        <v>0</v>
      </c>
      <c r="CD24" s="401">
        <v>0</v>
      </c>
      <c r="CE24" s="401">
        <v>0</v>
      </c>
      <c r="CF24" s="401">
        <v>0</v>
      </c>
      <c r="CG24" s="401">
        <v>0</v>
      </c>
      <c r="CH24" s="401">
        <v>0</v>
      </c>
      <c r="CI24" s="401">
        <v>0</v>
      </c>
      <c r="CJ24" s="401">
        <v>0</v>
      </c>
      <c r="CK24" s="401">
        <v>0</v>
      </c>
      <c r="CL24" s="401">
        <v>0</v>
      </c>
      <c r="CM24" s="401">
        <v>0</v>
      </c>
      <c r="CN24" s="401">
        <v>0</v>
      </c>
      <c r="CO24" s="401">
        <v>0</v>
      </c>
      <c r="CP24" s="401">
        <v>0</v>
      </c>
      <c r="CQ24" s="401">
        <v>0</v>
      </c>
      <c r="CR24" s="401">
        <v>0</v>
      </c>
      <c r="CS24" s="401">
        <v>0</v>
      </c>
      <c r="CT24" s="401">
        <v>0</v>
      </c>
      <c r="CU24" s="401">
        <v>0</v>
      </c>
      <c r="CV24" s="401">
        <v>0</v>
      </c>
      <c r="CW24" s="401">
        <v>0</v>
      </c>
      <c r="CX24" s="401">
        <v>0</v>
      </c>
      <c r="CY24" s="401">
        <v>0</v>
      </c>
      <c r="CZ24" s="401">
        <v>0</v>
      </c>
      <c r="DA24" s="401">
        <v>0</v>
      </c>
      <c r="DB24" s="401">
        <v>0</v>
      </c>
      <c r="DC24" s="401">
        <v>0</v>
      </c>
      <c r="DD24" s="401">
        <v>0</v>
      </c>
      <c r="DE24" s="401">
        <v>0</v>
      </c>
      <c r="DF24" s="401">
        <v>0</v>
      </c>
      <c r="DG24" s="403">
        <v>20000</v>
      </c>
      <c r="DH24" s="403">
        <v>20000</v>
      </c>
      <c r="DI24" s="403">
        <v>20000</v>
      </c>
      <c r="DJ24" s="403">
        <v>20000</v>
      </c>
      <c r="DK24" s="403">
        <v>20000</v>
      </c>
      <c r="DL24" s="403">
        <v>20000</v>
      </c>
      <c r="DM24" s="403">
        <v>20000</v>
      </c>
      <c r="DN24" s="403">
        <v>20000</v>
      </c>
      <c r="DO24" s="403">
        <v>20000</v>
      </c>
      <c r="DP24" s="403">
        <v>20000</v>
      </c>
      <c r="DQ24" s="403">
        <v>20000</v>
      </c>
      <c r="DR24" s="403">
        <v>20000</v>
      </c>
      <c r="DS24" s="403">
        <v>20000</v>
      </c>
      <c r="DT24" s="403">
        <v>20000</v>
      </c>
      <c r="DU24" s="403">
        <v>20000</v>
      </c>
      <c r="DV24" s="403">
        <v>20000</v>
      </c>
      <c r="DW24" s="403">
        <v>20000</v>
      </c>
      <c r="DX24" s="403">
        <v>20000</v>
      </c>
      <c r="DY24" s="403">
        <v>20000</v>
      </c>
      <c r="DZ24" s="403">
        <v>20000</v>
      </c>
      <c r="EA24" s="403">
        <v>20000</v>
      </c>
      <c r="EB24" s="403">
        <v>20000</v>
      </c>
      <c r="EC24" s="403">
        <v>20000</v>
      </c>
      <c r="ED24" s="403">
        <v>20000</v>
      </c>
      <c r="EE24" s="403">
        <v>20000</v>
      </c>
      <c r="EF24" s="403">
        <v>20000</v>
      </c>
      <c r="EG24" s="403">
        <v>20000</v>
      </c>
      <c r="EH24" s="403">
        <v>20000</v>
      </c>
      <c r="EI24" s="403">
        <v>20000</v>
      </c>
      <c r="EJ24" s="403">
        <v>20000</v>
      </c>
      <c r="EK24" s="403">
        <v>20000</v>
      </c>
      <c r="EL24" s="403">
        <v>20000</v>
      </c>
      <c r="EM24" s="403">
        <v>20000</v>
      </c>
      <c r="EN24" s="403">
        <v>20000</v>
      </c>
      <c r="EO24" s="403">
        <v>20000</v>
      </c>
      <c r="EP24" s="403">
        <v>20000</v>
      </c>
      <c r="EQ24" s="403">
        <v>20000</v>
      </c>
      <c r="ER24" s="403">
        <v>20000</v>
      </c>
      <c r="ES24" s="403">
        <v>20000</v>
      </c>
      <c r="ET24" s="403">
        <v>20000</v>
      </c>
      <c r="EU24" s="403">
        <v>20000</v>
      </c>
      <c r="EV24" s="403">
        <v>20000</v>
      </c>
      <c r="EW24" s="403">
        <v>20000</v>
      </c>
      <c r="EX24" s="404">
        <v>0</v>
      </c>
      <c r="EY24" s="404">
        <v>0</v>
      </c>
      <c r="EZ24" s="404">
        <v>24681.074243756459</v>
      </c>
      <c r="FA24" s="404">
        <v>0</v>
      </c>
      <c r="FB24" s="404">
        <v>0</v>
      </c>
      <c r="FC24" s="404">
        <v>0</v>
      </c>
      <c r="FD24" s="404">
        <v>0</v>
      </c>
      <c r="FE24" s="404">
        <v>0</v>
      </c>
      <c r="FF24" s="404">
        <v>0</v>
      </c>
      <c r="FG24" s="404">
        <v>0</v>
      </c>
      <c r="FH24" s="404">
        <v>0</v>
      </c>
      <c r="FI24" s="404">
        <v>0</v>
      </c>
      <c r="FJ24" s="404">
        <v>0</v>
      </c>
      <c r="FK24" s="404">
        <v>0</v>
      </c>
      <c r="FL24" s="404">
        <v>0</v>
      </c>
      <c r="FM24" s="404">
        <v>0</v>
      </c>
      <c r="FN24" s="404">
        <v>0</v>
      </c>
      <c r="FO24" s="404">
        <v>0</v>
      </c>
      <c r="FP24" s="404">
        <v>0</v>
      </c>
      <c r="FQ24" s="404">
        <v>0</v>
      </c>
      <c r="FR24" s="404">
        <v>0</v>
      </c>
      <c r="FS24" s="404">
        <v>0</v>
      </c>
      <c r="FT24" s="404">
        <v>0</v>
      </c>
      <c r="FU24" s="404">
        <v>0</v>
      </c>
      <c r="FV24" s="404">
        <v>0</v>
      </c>
      <c r="FW24" s="404">
        <v>0</v>
      </c>
      <c r="FX24" s="404">
        <v>0</v>
      </c>
      <c r="FY24" s="404">
        <v>0</v>
      </c>
      <c r="FZ24" s="404">
        <v>0</v>
      </c>
      <c r="GA24" s="404">
        <v>0</v>
      </c>
      <c r="GB24" s="404">
        <v>0</v>
      </c>
      <c r="GC24" s="404">
        <v>0</v>
      </c>
      <c r="GD24" s="404">
        <v>0</v>
      </c>
      <c r="GE24" s="404">
        <v>0</v>
      </c>
      <c r="GF24" s="404">
        <v>0</v>
      </c>
      <c r="GG24" s="404">
        <v>0</v>
      </c>
      <c r="GH24" s="404">
        <v>0</v>
      </c>
      <c r="GI24" s="404">
        <v>0</v>
      </c>
      <c r="GJ24" s="404">
        <v>0</v>
      </c>
      <c r="GK24" s="404">
        <v>0</v>
      </c>
      <c r="GL24" s="404">
        <v>18140.589569160999</v>
      </c>
      <c r="GM24" s="404">
        <v>17276.751970629521</v>
      </c>
      <c r="GN24" s="404">
        <v>16454.04949583764</v>
      </c>
      <c r="GO24" s="404">
        <v>15670.523329369178</v>
      </c>
      <c r="GP24" s="404">
        <v>14924.307932732554</v>
      </c>
      <c r="GQ24" s="404">
        <v>14213.62660260243</v>
      </c>
      <c r="GR24" s="404">
        <v>13536.787240573743</v>
      </c>
      <c r="GS24" s="404">
        <v>12892.178324355946</v>
      </c>
      <c r="GT24" s="404">
        <v>12278.265070815187</v>
      </c>
      <c r="GU24" s="404">
        <v>11693.585781728749</v>
      </c>
      <c r="GV24" s="404">
        <v>11136.748363551191</v>
      </c>
      <c r="GW24" s="404">
        <v>10606.427012905893</v>
      </c>
      <c r="GX24" s="404">
        <v>10101.359059910377</v>
      </c>
      <c r="GY24" s="404">
        <v>9620.3419618194039</v>
      </c>
      <c r="GZ24" s="404">
        <v>9162.2304398280048</v>
      </c>
      <c r="HA24" s="404">
        <v>8725.9337522171463</v>
      </c>
      <c r="HB24" s="404">
        <v>8310.4130973496631</v>
      </c>
      <c r="HC24" s="404">
        <v>7914.6791403330126</v>
      </c>
      <c r="HD24" s="404">
        <v>7537.7896574600118</v>
      </c>
      <c r="HE24" s="404">
        <v>7178.8472928190595</v>
      </c>
      <c r="HF24" s="404">
        <v>6836.9974217324379</v>
      </c>
      <c r="HG24" s="404">
        <v>6511.4261159356538</v>
      </c>
      <c r="HH24" s="404">
        <v>6201.358205653004</v>
      </c>
      <c r="HI24" s="404">
        <v>5906.0554339552418</v>
      </c>
      <c r="HJ24" s="404">
        <v>5624.8146990049927</v>
      </c>
      <c r="HK24" s="404">
        <v>5356.9663800047538</v>
      </c>
      <c r="HL24" s="404">
        <v>5101.8727428616712</v>
      </c>
      <c r="HM24" s="404">
        <v>4858.9264217730197</v>
      </c>
      <c r="HN24" s="404">
        <v>4627.5489731171629</v>
      </c>
      <c r="HO24" s="404">
        <v>4407.1894982068197</v>
      </c>
      <c r="HP24" s="404">
        <v>4197.3233316255428</v>
      </c>
      <c r="HQ24" s="404">
        <v>3997.4507920243268</v>
      </c>
      <c r="HR24" s="404">
        <v>3807.0959924041208</v>
      </c>
      <c r="HS24" s="404">
        <v>3625.8057070515433</v>
      </c>
      <c r="HT24" s="404">
        <v>3453.1482924300417</v>
      </c>
      <c r="HU24" s="404">
        <v>3288.7126594571823</v>
      </c>
      <c r="HV24" s="404">
        <v>3132.1072947211264</v>
      </c>
      <c r="HW24" s="404">
        <v>2982.9593283058339</v>
      </c>
      <c r="HX24" s="404">
        <v>2840.9136460055565</v>
      </c>
      <c r="HY24" s="404">
        <v>2705.6320438148155</v>
      </c>
      <c r="HZ24" s="404">
        <v>24681.074243756459</v>
      </c>
      <c r="IA24" s="404">
        <v>326839.74007608456</v>
      </c>
      <c r="IB24" s="408">
        <v>13.24252489369521</v>
      </c>
      <c r="IC24" s="410"/>
    </row>
    <row r="25" spans="1:237" ht="90" customHeight="1" x14ac:dyDescent="0.2">
      <c r="A25" s="224" t="s">
        <v>638</v>
      </c>
      <c r="B25" s="225" t="s">
        <v>639</v>
      </c>
      <c r="C25" s="225" t="s">
        <v>688</v>
      </c>
      <c r="D25" s="226">
        <v>3</v>
      </c>
      <c r="E25" s="225" t="s">
        <v>689</v>
      </c>
      <c r="F25" s="227" t="s">
        <v>690</v>
      </c>
      <c r="G25" s="227" t="s">
        <v>691</v>
      </c>
      <c r="H25" s="73" t="s">
        <v>77</v>
      </c>
      <c r="I25" s="227" t="s">
        <v>692</v>
      </c>
      <c r="J25" s="227">
        <v>5</v>
      </c>
      <c r="K25" s="227" t="s">
        <v>79</v>
      </c>
      <c r="L25" s="191">
        <v>81456</v>
      </c>
      <c r="M25" s="73" t="s">
        <v>693</v>
      </c>
      <c r="N25" s="73" t="s">
        <v>81</v>
      </c>
      <c r="O25" s="73" t="s">
        <v>82</v>
      </c>
      <c r="P25" s="73" t="s">
        <v>83</v>
      </c>
      <c r="Q25" s="112" t="s">
        <v>100</v>
      </c>
      <c r="R25" s="73" t="s">
        <v>108</v>
      </c>
      <c r="S25" s="73" t="s">
        <v>99</v>
      </c>
      <c r="T25" s="73" t="s">
        <v>645</v>
      </c>
      <c r="U25" s="73" t="s">
        <v>100</v>
      </c>
      <c r="V25" s="228">
        <v>1</v>
      </c>
      <c r="W25" s="229">
        <v>30000</v>
      </c>
      <c r="X25" s="229">
        <v>0</v>
      </c>
      <c r="Y25" s="229">
        <v>0</v>
      </c>
      <c r="Z25" s="229">
        <v>0</v>
      </c>
      <c r="AA25" s="229">
        <v>0</v>
      </c>
      <c r="AB25" s="229">
        <v>30000</v>
      </c>
      <c r="AC25" s="229">
        <v>0</v>
      </c>
      <c r="AD25" s="229">
        <v>0</v>
      </c>
      <c r="AE25" s="229">
        <v>0</v>
      </c>
      <c r="AF25" s="229">
        <v>0</v>
      </c>
      <c r="AG25" s="229">
        <v>0</v>
      </c>
      <c r="AH25" s="229">
        <v>0</v>
      </c>
      <c r="AI25" s="73" t="s">
        <v>88</v>
      </c>
      <c r="AJ25" s="229">
        <v>0</v>
      </c>
      <c r="AK25" s="229">
        <v>0</v>
      </c>
      <c r="AL25" s="229">
        <v>0</v>
      </c>
      <c r="AM25" s="229">
        <v>0</v>
      </c>
      <c r="AN25" s="229">
        <v>0</v>
      </c>
      <c r="AO25" s="229">
        <v>0</v>
      </c>
      <c r="AP25" s="229">
        <v>0</v>
      </c>
      <c r="AQ25" s="229">
        <v>0</v>
      </c>
      <c r="AR25" s="229">
        <v>0</v>
      </c>
      <c r="AS25" s="229">
        <v>0</v>
      </c>
      <c r="AT25" s="229">
        <v>0</v>
      </c>
      <c r="AU25" s="227" t="s">
        <v>694</v>
      </c>
      <c r="AV25" s="230">
        <v>1</v>
      </c>
      <c r="AW25" s="230">
        <v>0</v>
      </c>
      <c r="AX25" s="230" t="s">
        <v>3598</v>
      </c>
      <c r="AY25" s="141">
        <v>9</v>
      </c>
      <c r="AZ25" s="70">
        <v>1</v>
      </c>
      <c r="BA25" s="70">
        <v>1</v>
      </c>
      <c r="BB25" s="70">
        <v>1</v>
      </c>
      <c r="BC25" s="70">
        <v>1</v>
      </c>
      <c r="BD25" s="70">
        <v>1</v>
      </c>
      <c r="BE25" s="70">
        <v>1</v>
      </c>
      <c r="BF25" s="70">
        <v>1</v>
      </c>
      <c r="BG25" s="71">
        <v>0</v>
      </c>
      <c r="BH25" s="71">
        <v>1</v>
      </c>
      <c r="BI25" s="71">
        <v>0</v>
      </c>
      <c r="BJ25" s="71">
        <v>0</v>
      </c>
      <c r="BK25" s="71">
        <v>1</v>
      </c>
      <c r="BL25" s="70">
        <v>1</v>
      </c>
      <c r="BM25" s="70">
        <v>1</v>
      </c>
      <c r="BN25" s="70">
        <v>0</v>
      </c>
      <c r="BO25" s="70">
        <v>1</v>
      </c>
      <c r="BP25" s="403">
        <v>0</v>
      </c>
      <c r="BQ25" s="403">
        <v>0</v>
      </c>
      <c r="BR25" s="403">
        <v>0</v>
      </c>
      <c r="BS25" s="403">
        <v>30000</v>
      </c>
      <c r="BT25" s="403">
        <v>0</v>
      </c>
      <c r="BU25" s="403">
        <v>0</v>
      </c>
      <c r="BV25" s="403">
        <v>0</v>
      </c>
      <c r="BW25" s="403">
        <v>0</v>
      </c>
      <c r="BX25" s="403">
        <v>0</v>
      </c>
      <c r="BY25" s="403">
        <v>0</v>
      </c>
      <c r="BZ25" s="401">
        <v>0</v>
      </c>
      <c r="CA25" s="401">
        <v>0</v>
      </c>
      <c r="CB25" s="401">
        <v>0</v>
      </c>
      <c r="CC25" s="401">
        <v>0</v>
      </c>
      <c r="CD25" s="401">
        <v>0</v>
      </c>
      <c r="CE25" s="401">
        <v>0</v>
      </c>
      <c r="CF25" s="401">
        <v>0</v>
      </c>
      <c r="CG25" s="401">
        <v>0</v>
      </c>
      <c r="CH25" s="401">
        <v>0</v>
      </c>
      <c r="CI25" s="401">
        <v>0</v>
      </c>
      <c r="CJ25" s="401">
        <v>0</v>
      </c>
      <c r="CK25" s="401">
        <v>0</v>
      </c>
      <c r="CL25" s="401">
        <v>0</v>
      </c>
      <c r="CM25" s="401">
        <v>0</v>
      </c>
      <c r="CN25" s="401">
        <v>0</v>
      </c>
      <c r="CO25" s="401">
        <v>0</v>
      </c>
      <c r="CP25" s="401">
        <v>0</v>
      </c>
      <c r="CQ25" s="401">
        <v>0</v>
      </c>
      <c r="CR25" s="401">
        <v>0</v>
      </c>
      <c r="CS25" s="401">
        <v>0</v>
      </c>
      <c r="CT25" s="401">
        <v>0</v>
      </c>
      <c r="CU25" s="401">
        <v>0</v>
      </c>
      <c r="CV25" s="401">
        <v>0</v>
      </c>
      <c r="CW25" s="401">
        <v>0</v>
      </c>
      <c r="CX25" s="401">
        <v>0</v>
      </c>
      <c r="CY25" s="401">
        <v>0</v>
      </c>
      <c r="CZ25" s="401">
        <v>0</v>
      </c>
      <c r="DA25" s="401">
        <v>0</v>
      </c>
      <c r="DB25" s="401">
        <v>0</v>
      </c>
      <c r="DC25" s="401">
        <v>0</v>
      </c>
      <c r="DD25" s="401">
        <v>0</v>
      </c>
      <c r="DE25" s="401">
        <v>0</v>
      </c>
      <c r="DF25" s="401">
        <v>0</v>
      </c>
      <c r="DG25" s="403">
        <v>81456</v>
      </c>
      <c r="DH25" s="403">
        <v>81456</v>
      </c>
      <c r="DI25" s="403">
        <v>81456</v>
      </c>
      <c r="DJ25" s="403">
        <v>81456</v>
      </c>
      <c r="DK25" s="403">
        <v>81456</v>
      </c>
      <c r="DL25" s="403">
        <v>81456</v>
      </c>
      <c r="DM25" s="403">
        <v>81456</v>
      </c>
      <c r="DN25" s="403">
        <v>81456</v>
      </c>
      <c r="DO25" s="403">
        <v>81456</v>
      </c>
      <c r="DP25" s="403">
        <v>81456</v>
      </c>
      <c r="DQ25" s="403">
        <v>81456</v>
      </c>
      <c r="DR25" s="403">
        <v>81456</v>
      </c>
      <c r="DS25" s="403">
        <v>81456</v>
      </c>
      <c r="DT25" s="403">
        <v>81456</v>
      </c>
      <c r="DU25" s="403">
        <v>81456</v>
      </c>
      <c r="DV25" s="403">
        <v>81456</v>
      </c>
      <c r="DW25" s="403">
        <v>81456</v>
      </c>
      <c r="DX25" s="403">
        <v>81456</v>
      </c>
      <c r="DY25" s="403">
        <v>81456</v>
      </c>
      <c r="DZ25" s="403">
        <v>81456</v>
      </c>
      <c r="EA25" s="403">
        <v>81456</v>
      </c>
      <c r="EB25" s="403">
        <v>81456</v>
      </c>
      <c r="EC25" s="403">
        <v>81456</v>
      </c>
      <c r="ED25" s="403">
        <v>81456</v>
      </c>
      <c r="EE25" s="403">
        <v>81456</v>
      </c>
      <c r="EF25" s="403">
        <v>81456</v>
      </c>
      <c r="EG25" s="403">
        <v>81456</v>
      </c>
      <c r="EH25" s="403">
        <v>81456</v>
      </c>
      <c r="EI25" s="403">
        <v>81456</v>
      </c>
      <c r="EJ25" s="403">
        <v>81456</v>
      </c>
      <c r="EK25" s="403">
        <v>81456</v>
      </c>
      <c r="EL25" s="403">
        <v>81456</v>
      </c>
      <c r="EM25" s="403">
        <v>81456</v>
      </c>
      <c r="EN25" s="403">
        <v>81456</v>
      </c>
      <c r="EO25" s="403">
        <v>81456</v>
      </c>
      <c r="EP25" s="403">
        <v>81456</v>
      </c>
      <c r="EQ25" s="403">
        <v>81456</v>
      </c>
      <c r="ER25" s="403">
        <v>81456</v>
      </c>
      <c r="ES25" s="403">
        <v>81456</v>
      </c>
      <c r="ET25" s="403">
        <v>81456</v>
      </c>
      <c r="EU25" s="403">
        <v>81456</v>
      </c>
      <c r="EV25" s="403">
        <v>81456</v>
      </c>
      <c r="EW25" s="403">
        <v>81456</v>
      </c>
      <c r="EX25" s="404">
        <v>0</v>
      </c>
      <c r="EY25" s="404">
        <v>25915.127955944281</v>
      </c>
      <c r="EZ25" s="404">
        <v>0</v>
      </c>
      <c r="FA25" s="404">
        <v>0</v>
      </c>
      <c r="FB25" s="404">
        <v>0</v>
      </c>
      <c r="FC25" s="404">
        <v>0</v>
      </c>
      <c r="FD25" s="404">
        <v>0</v>
      </c>
      <c r="FE25" s="404">
        <v>0</v>
      </c>
      <c r="FF25" s="404">
        <v>0</v>
      </c>
      <c r="FG25" s="404">
        <v>0</v>
      </c>
      <c r="FH25" s="404">
        <v>0</v>
      </c>
      <c r="FI25" s="404">
        <v>0</v>
      </c>
      <c r="FJ25" s="404">
        <v>0</v>
      </c>
      <c r="FK25" s="404">
        <v>0</v>
      </c>
      <c r="FL25" s="404">
        <v>0</v>
      </c>
      <c r="FM25" s="404">
        <v>0</v>
      </c>
      <c r="FN25" s="404">
        <v>0</v>
      </c>
      <c r="FO25" s="404">
        <v>0</v>
      </c>
      <c r="FP25" s="404">
        <v>0</v>
      </c>
      <c r="FQ25" s="404">
        <v>0</v>
      </c>
      <c r="FR25" s="404">
        <v>0</v>
      </c>
      <c r="FS25" s="404">
        <v>0</v>
      </c>
      <c r="FT25" s="404">
        <v>0</v>
      </c>
      <c r="FU25" s="404">
        <v>0</v>
      </c>
      <c r="FV25" s="404">
        <v>0</v>
      </c>
      <c r="FW25" s="404">
        <v>0</v>
      </c>
      <c r="FX25" s="404">
        <v>0</v>
      </c>
      <c r="FY25" s="404">
        <v>0</v>
      </c>
      <c r="FZ25" s="404">
        <v>0</v>
      </c>
      <c r="GA25" s="404">
        <v>0</v>
      </c>
      <c r="GB25" s="404">
        <v>0</v>
      </c>
      <c r="GC25" s="404">
        <v>0</v>
      </c>
      <c r="GD25" s="404">
        <v>0</v>
      </c>
      <c r="GE25" s="404">
        <v>0</v>
      </c>
      <c r="GF25" s="404">
        <v>0</v>
      </c>
      <c r="GG25" s="404">
        <v>0</v>
      </c>
      <c r="GH25" s="404">
        <v>0</v>
      </c>
      <c r="GI25" s="404">
        <v>0</v>
      </c>
      <c r="GJ25" s="404">
        <v>0</v>
      </c>
      <c r="GK25" s="404">
        <v>0</v>
      </c>
      <c r="GL25" s="404">
        <v>73882.993197278905</v>
      </c>
      <c r="GM25" s="404">
        <v>70364.755425979907</v>
      </c>
      <c r="GN25" s="404">
        <v>67014.052786647531</v>
      </c>
      <c r="GO25" s="404">
        <v>63822.907415854796</v>
      </c>
      <c r="GP25" s="404">
        <v>60783.721348433144</v>
      </c>
      <c r="GQ25" s="404">
        <v>57889.25842707917</v>
      </c>
      <c r="GR25" s="404">
        <v>55132.627073408745</v>
      </c>
      <c r="GS25" s="404">
        <v>52507.263879436898</v>
      </c>
      <c r="GT25" s="404">
        <v>50006.917980416089</v>
      </c>
      <c r="GU25" s="404">
        <v>47625.636171824844</v>
      </c>
      <c r="GV25" s="404">
        <v>45357.748735071291</v>
      </c>
      <c r="GW25" s="404">
        <v>43197.85593816312</v>
      </c>
      <c r="GX25" s="404">
        <v>41140.815179202982</v>
      </c>
      <c r="GY25" s="404">
        <v>39181.728742098065</v>
      </c>
      <c r="GZ25" s="404">
        <v>37315.932135331495</v>
      </c>
      <c r="HA25" s="404">
        <v>35538.982986029994</v>
      </c>
      <c r="HB25" s="404">
        <v>33846.650462885707</v>
      </c>
      <c r="HC25" s="404">
        <v>32234.905202748294</v>
      </c>
      <c r="HD25" s="404">
        <v>30699.909716903137</v>
      </c>
      <c r="HE25" s="404">
        <v>29238.009254193465</v>
      </c>
      <c r="HF25" s="404">
        <v>27845.723099231873</v>
      </c>
      <c r="HG25" s="404">
        <v>26519.73628498273</v>
      </c>
      <c r="HH25" s="404">
        <v>25256.891699983556</v>
      </c>
      <c r="HI25" s="404">
        <v>24054.182571412908</v>
      </c>
      <c r="HJ25" s="404">
        <v>22908.745306107532</v>
      </c>
      <c r="HK25" s="404">
        <v>21817.852672483361</v>
      </c>
      <c r="HL25" s="404">
        <v>20778.907307127014</v>
      </c>
      <c r="HM25" s="404">
        <v>19789.435530597151</v>
      </c>
      <c r="HN25" s="404">
        <v>18847.081457711582</v>
      </c>
      <c r="HO25" s="404">
        <v>17949.601388296738</v>
      </c>
      <c r="HP25" s="404">
        <v>17094.858465044512</v>
      </c>
      <c r="HQ25" s="404">
        <v>16280.817585756678</v>
      </c>
      <c r="HR25" s="404">
        <v>15505.540557863504</v>
      </c>
      <c r="HS25" s="404">
        <v>14767.181483679526</v>
      </c>
      <c r="HT25" s="404">
        <v>14063.982365409074</v>
      </c>
      <c r="HU25" s="404">
        <v>13394.268919437211</v>
      </c>
      <c r="HV25" s="404">
        <v>12756.446589940204</v>
      </c>
      <c r="HW25" s="404">
        <v>12148.996752324001</v>
      </c>
      <c r="HX25" s="404">
        <v>11570.473097451431</v>
      </c>
      <c r="HY25" s="404">
        <v>11019.498188048981</v>
      </c>
      <c r="HZ25" s="404">
        <v>25915.127955944281</v>
      </c>
      <c r="IA25" s="404">
        <v>335868.43017419428</v>
      </c>
      <c r="IB25" s="408">
        <v>12.960323049346723</v>
      </c>
      <c r="IC25" s="410"/>
    </row>
    <row r="26" spans="1:237" ht="90" customHeight="1" x14ac:dyDescent="0.2">
      <c r="A26" s="276" t="s">
        <v>634</v>
      </c>
      <c r="B26" s="277" t="s">
        <v>1167</v>
      </c>
      <c r="C26" s="277" t="s">
        <v>1260</v>
      </c>
      <c r="D26" s="99"/>
      <c r="E26" s="350" t="s">
        <v>1261</v>
      </c>
      <c r="F26" s="103" t="s">
        <v>1262</v>
      </c>
      <c r="G26" s="103" t="s">
        <v>1263</v>
      </c>
      <c r="H26" s="99" t="s">
        <v>77</v>
      </c>
      <c r="I26" s="103" t="s">
        <v>1189</v>
      </c>
      <c r="J26" s="103">
        <v>5</v>
      </c>
      <c r="K26" s="227" t="s">
        <v>79</v>
      </c>
      <c r="L26" s="98">
        <v>102474</v>
      </c>
      <c r="M26" s="99" t="s">
        <v>1194</v>
      </c>
      <c r="N26" s="99" t="s">
        <v>147</v>
      </c>
      <c r="O26" s="73" t="s">
        <v>106</v>
      </c>
      <c r="P26" s="99" t="s">
        <v>293</v>
      </c>
      <c r="Q26" s="112" t="s">
        <v>100</v>
      </c>
      <c r="R26" s="99" t="s">
        <v>108</v>
      </c>
      <c r="S26" s="99" t="s">
        <v>99</v>
      </c>
      <c r="T26" s="99" t="s">
        <v>366</v>
      </c>
      <c r="U26" s="99" t="s">
        <v>100</v>
      </c>
      <c r="V26" s="102">
        <v>1</v>
      </c>
      <c r="W26" s="278">
        <v>36000</v>
      </c>
      <c r="X26" s="278">
        <v>0</v>
      </c>
      <c r="Y26" s="278">
        <v>0</v>
      </c>
      <c r="Z26" s="278"/>
      <c r="AA26" s="278">
        <v>36000</v>
      </c>
      <c r="AB26" s="278">
        <v>0</v>
      </c>
      <c r="AC26" s="278">
        <v>0</v>
      </c>
      <c r="AD26" s="278">
        <v>0</v>
      </c>
      <c r="AE26" s="278">
        <v>0</v>
      </c>
      <c r="AF26" s="278">
        <v>0</v>
      </c>
      <c r="AG26" s="278">
        <v>0</v>
      </c>
      <c r="AH26" s="278">
        <v>0</v>
      </c>
      <c r="AI26" s="100" t="s">
        <v>88</v>
      </c>
      <c r="AJ26" s="278">
        <v>0</v>
      </c>
      <c r="AK26" s="278">
        <v>0</v>
      </c>
      <c r="AL26" s="278">
        <v>0</v>
      </c>
      <c r="AM26" s="278">
        <v>0</v>
      </c>
      <c r="AN26" s="278">
        <v>0</v>
      </c>
      <c r="AO26" s="278">
        <v>0</v>
      </c>
      <c r="AP26" s="278">
        <v>0</v>
      </c>
      <c r="AQ26" s="278">
        <v>0</v>
      </c>
      <c r="AR26" s="278">
        <v>0</v>
      </c>
      <c r="AS26" s="278">
        <v>0</v>
      </c>
      <c r="AT26" s="278">
        <v>0</v>
      </c>
      <c r="AU26" s="103"/>
      <c r="AV26" s="230">
        <v>1</v>
      </c>
      <c r="AW26" s="230">
        <v>0</v>
      </c>
      <c r="AX26" s="230" t="s">
        <v>3601</v>
      </c>
      <c r="AY26" s="141">
        <v>8</v>
      </c>
      <c r="AZ26" s="70">
        <v>1</v>
      </c>
      <c r="BA26" s="70">
        <v>1</v>
      </c>
      <c r="BB26" s="70">
        <v>1</v>
      </c>
      <c r="BC26" s="70">
        <v>0</v>
      </c>
      <c r="BD26" s="70">
        <v>1</v>
      </c>
      <c r="BE26" s="70">
        <v>1</v>
      </c>
      <c r="BF26" s="70">
        <v>1</v>
      </c>
      <c r="BG26" s="71">
        <v>0</v>
      </c>
      <c r="BH26" s="71">
        <v>1</v>
      </c>
      <c r="BI26" s="71">
        <v>0</v>
      </c>
      <c r="BJ26" s="71">
        <v>1</v>
      </c>
      <c r="BK26" s="71">
        <v>0</v>
      </c>
      <c r="BL26" s="70">
        <v>1</v>
      </c>
      <c r="BM26" s="70">
        <v>1</v>
      </c>
      <c r="BN26" s="70">
        <v>0</v>
      </c>
      <c r="BO26" s="70">
        <v>1</v>
      </c>
      <c r="BP26" s="403">
        <v>0</v>
      </c>
      <c r="BQ26" s="403">
        <v>0</v>
      </c>
      <c r="BR26" s="403">
        <v>36000</v>
      </c>
      <c r="BS26" s="403">
        <v>0</v>
      </c>
      <c r="BT26" s="403">
        <v>0</v>
      </c>
      <c r="BU26" s="403">
        <v>0</v>
      </c>
      <c r="BV26" s="403">
        <v>0</v>
      </c>
      <c r="BW26" s="403">
        <v>0</v>
      </c>
      <c r="BX26" s="403">
        <v>0</v>
      </c>
      <c r="BY26" s="403">
        <v>0</v>
      </c>
      <c r="BZ26" s="401">
        <v>0</v>
      </c>
      <c r="CA26" s="401">
        <v>0</v>
      </c>
      <c r="CB26" s="401">
        <v>0</v>
      </c>
      <c r="CC26" s="401">
        <v>0</v>
      </c>
      <c r="CD26" s="401">
        <v>0</v>
      </c>
      <c r="CE26" s="401">
        <v>0</v>
      </c>
      <c r="CF26" s="401">
        <v>0</v>
      </c>
      <c r="CG26" s="401">
        <v>0</v>
      </c>
      <c r="CH26" s="401">
        <v>0</v>
      </c>
      <c r="CI26" s="401">
        <v>0</v>
      </c>
      <c r="CJ26" s="401">
        <v>0</v>
      </c>
      <c r="CK26" s="401">
        <v>0</v>
      </c>
      <c r="CL26" s="401">
        <v>0</v>
      </c>
      <c r="CM26" s="401">
        <v>0</v>
      </c>
      <c r="CN26" s="401">
        <v>0</v>
      </c>
      <c r="CO26" s="401">
        <v>0</v>
      </c>
      <c r="CP26" s="401">
        <v>0</v>
      </c>
      <c r="CQ26" s="401">
        <v>0</v>
      </c>
      <c r="CR26" s="401">
        <v>0</v>
      </c>
      <c r="CS26" s="401">
        <v>0</v>
      </c>
      <c r="CT26" s="401">
        <v>0</v>
      </c>
      <c r="CU26" s="401">
        <v>0</v>
      </c>
      <c r="CV26" s="401">
        <v>0</v>
      </c>
      <c r="CW26" s="401">
        <v>0</v>
      </c>
      <c r="CX26" s="401">
        <v>0</v>
      </c>
      <c r="CY26" s="401">
        <v>0</v>
      </c>
      <c r="CZ26" s="401">
        <v>0</v>
      </c>
      <c r="DA26" s="401">
        <v>0</v>
      </c>
      <c r="DB26" s="401">
        <v>0</v>
      </c>
      <c r="DC26" s="401">
        <v>0</v>
      </c>
      <c r="DD26" s="401">
        <v>0</v>
      </c>
      <c r="DE26" s="401">
        <v>0</v>
      </c>
      <c r="DF26" s="401">
        <v>0</v>
      </c>
      <c r="DG26" s="403">
        <v>102474</v>
      </c>
      <c r="DH26" s="403">
        <v>102474</v>
      </c>
      <c r="DI26" s="403">
        <v>102474</v>
      </c>
      <c r="DJ26" s="403">
        <v>102474</v>
      </c>
      <c r="DK26" s="403">
        <v>102474</v>
      </c>
      <c r="DL26" s="403">
        <v>102474</v>
      </c>
      <c r="DM26" s="403">
        <v>102474</v>
      </c>
      <c r="DN26" s="403">
        <v>102474</v>
      </c>
      <c r="DO26" s="403">
        <v>102474</v>
      </c>
      <c r="DP26" s="403">
        <v>102474</v>
      </c>
      <c r="DQ26" s="403">
        <v>102474</v>
      </c>
      <c r="DR26" s="403">
        <v>102474</v>
      </c>
      <c r="DS26" s="403">
        <v>102474</v>
      </c>
      <c r="DT26" s="403">
        <v>102474</v>
      </c>
      <c r="DU26" s="403">
        <v>102474</v>
      </c>
      <c r="DV26" s="403">
        <v>102474</v>
      </c>
      <c r="DW26" s="403">
        <v>102474</v>
      </c>
      <c r="DX26" s="403">
        <v>102474</v>
      </c>
      <c r="DY26" s="403">
        <v>102474</v>
      </c>
      <c r="DZ26" s="403">
        <v>102474</v>
      </c>
      <c r="EA26" s="403">
        <v>102474</v>
      </c>
      <c r="EB26" s="403">
        <v>102474</v>
      </c>
      <c r="EC26" s="403">
        <v>102474</v>
      </c>
      <c r="ED26" s="403">
        <v>102474</v>
      </c>
      <c r="EE26" s="403">
        <v>102474</v>
      </c>
      <c r="EF26" s="403">
        <v>102474</v>
      </c>
      <c r="EG26" s="403">
        <v>102474</v>
      </c>
      <c r="EH26" s="403">
        <v>102474</v>
      </c>
      <c r="EI26" s="403">
        <v>102474</v>
      </c>
      <c r="EJ26" s="403">
        <v>102474</v>
      </c>
      <c r="EK26" s="403">
        <v>102474</v>
      </c>
      <c r="EL26" s="403">
        <v>102474</v>
      </c>
      <c r="EM26" s="403">
        <v>102474</v>
      </c>
      <c r="EN26" s="403">
        <v>102474</v>
      </c>
      <c r="EO26" s="403">
        <v>102474</v>
      </c>
      <c r="EP26" s="403">
        <v>102474</v>
      </c>
      <c r="EQ26" s="403">
        <v>102474</v>
      </c>
      <c r="ER26" s="403">
        <v>102474</v>
      </c>
      <c r="ES26" s="403">
        <v>102474</v>
      </c>
      <c r="ET26" s="403">
        <v>102474</v>
      </c>
      <c r="EU26" s="403">
        <v>102474</v>
      </c>
      <c r="EV26" s="403">
        <v>102474</v>
      </c>
      <c r="EW26" s="403">
        <v>102474</v>
      </c>
      <c r="EX26" s="404">
        <v>32653.061224489797</v>
      </c>
      <c r="EY26" s="404">
        <v>0</v>
      </c>
      <c r="EZ26" s="404">
        <v>0</v>
      </c>
      <c r="FA26" s="404">
        <v>0</v>
      </c>
      <c r="FB26" s="404">
        <v>0</v>
      </c>
      <c r="FC26" s="404">
        <v>0</v>
      </c>
      <c r="FD26" s="404">
        <v>0</v>
      </c>
      <c r="FE26" s="404">
        <v>0</v>
      </c>
      <c r="FF26" s="404">
        <v>0</v>
      </c>
      <c r="FG26" s="404">
        <v>0</v>
      </c>
      <c r="FH26" s="404">
        <v>0</v>
      </c>
      <c r="FI26" s="404">
        <v>0</v>
      </c>
      <c r="FJ26" s="404">
        <v>0</v>
      </c>
      <c r="FK26" s="404">
        <v>0</v>
      </c>
      <c r="FL26" s="404">
        <v>0</v>
      </c>
      <c r="FM26" s="404">
        <v>0</v>
      </c>
      <c r="FN26" s="404">
        <v>0</v>
      </c>
      <c r="FO26" s="404">
        <v>0</v>
      </c>
      <c r="FP26" s="404">
        <v>0</v>
      </c>
      <c r="FQ26" s="404">
        <v>0</v>
      </c>
      <c r="FR26" s="404">
        <v>0</v>
      </c>
      <c r="FS26" s="404">
        <v>0</v>
      </c>
      <c r="FT26" s="404">
        <v>0</v>
      </c>
      <c r="FU26" s="404">
        <v>0</v>
      </c>
      <c r="FV26" s="404">
        <v>0</v>
      </c>
      <c r="FW26" s="404">
        <v>0</v>
      </c>
      <c r="FX26" s="404">
        <v>0</v>
      </c>
      <c r="FY26" s="404">
        <v>0</v>
      </c>
      <c r="FZ26" s="404">
        <v>0</v>
      </c>
      <c r="GA26" s="404">
        <v>0</v>
      </c>
      <c r="GB26" s="404">
        <v>0</v>
      </c>
      <c r="GC26" s="404">
        <v>0</v>
      </c>
      <c r="GD26" s="404">
        <v>0</v>
      </c>
      <c r="GE26" s="404">
        <v>0</v>
      </c>
      <c r="GF26" s="404">
        <v>0</v>
      </c>
      <c r="GG26" s="404">
        <v>0</v>
      </c>
      <c r="GH26" s="404">
        <v>0</v>
      </c>
      <c r="GI26" s="404">
        <v>0</v>
      </c>
      <c r="GJ26" s="404">
        <v>0</v>
      </c>
      <c r="GK26" s="404">
        <v>0</v>
      </c>
      <c r="GL26" s="404">
        <v>92946.938775510207</v>
      </c>
      <c r="GM26" s="404">
        <v>88520.894071914474</v>
      </c>
      <c r="GN26" s="404">
        <v>84305.613401823313</v>
      </c>
      <c r="GO26" s="404">
        <v>80291.060382688869</v>
      </c>
      <c r="GP26" s="404">
        <v>76467.676554941791</v>
      </c>
      <c r="GQ26" s="404">
        <v>72826.358623754058</v>
      </c>
      <c r="GR26" s="404">
        <v>69358.436784527687</v>
      </c>
      <c r="GS26" s="404">
        <v>66055.654080502558</v>
      </c>
      <c r="GT26" s="404">
        <v>62910.146743335768</v>
      </c>
      <c r="GU26" s="404">
        <v>59914.425469843583</v>
      </c>
      <c r="GV26" s="404">
        <v>57061.357590327236</v>
      </c>
      <c r="GW26" s="404">
        <v>54344.150086025926</v>
      </c>
      <c r="GX26" s="404">
        <v>51756.333415262801</v>
      </c>
      <c r="GY26" s="404">
        <v>49291.746109774082</v>
      </c>
      <c r="GZ26" s="404">
        <v>46944.520104546747</v>
      </c>
      <c r="HA26" s="404">
        <v>44709.066766234988</v>
      </c>
      <c r="HB26" s="404">
        <v>42580.063586890465</v>
      </c>
      <c r="HC26" s="404">
        <v>40552.441511324258</v>
      </c>
      <c r="HD26" s="404">
        <v>38621.372867927865</v>
      </c>
      <c r="HE26" s="404">
        <v>36782.259874217016</v>
      </c>
      <c r="HF26" s="404">
        <v>35030.72368973049</v>
      </c>
      <c r="HG26" s="404">
        <v>33362.59399021951</v>
      </c>
      <c r="HH26" s="404">
        <v>31773.899038304298</v>
      </c>
      <c r="HI26" s="404">
        <v>30260.856226956472</v>
      </c>
      <c r="HJ26" s="404">
        <v>28819.863073291879</v>
      </c>
      <c r="HK26" s="404">
        <v>27447.488641230357</v>
      </c>
      <c r="HL26" s="404">
        <v>26140.465372600345</v>
      </c>
      <c r="HM26" s="404">
        <v>24895.681307238418</v>
      </c>
      <c r="HN26" s="404">
        <v>23710.172673560406</v>
      </c>
      <c r="HO26" s="404">
        <v>22581.116831962285</v>
      </c>
      <c r="HP26" s="404">
        <v>21505.825554249797</v>
      </c>
      <c r="HQ26" s="404">
        <v>20481.738623095043</v>
      </c>
      <c r="HR26" s="404">
        <v>19506.417736280993</v>
      </c>
      <c r="HS26" s="404">
        <v>18577.54070121999</v>
      </c>
      <c r="HT26" s="404">
        <v>17692.895905923804</v>
      </c>
      <c r="HU26" s="404">
        <v>16850.377053260763</v>
      </c>
      <c r="HV26" s="404">
        <v>16047.978145962636</v>
      </c>
      <c r="HW26" s="404">
        <v>15283.788710440602</v>
      </c>
      <c r="HX26" s="404">
        <v>14555.98924803867</v>
      </c>
      <c r="HY26" s="404">
        <v>13862.846902893971</v>
      </c>
      <c r="HZ26" s="404">
        <v>32653.061224489797</v>
      </c>
      <c r="IA26" s="404">
        <v>422532.18318687868</v>
      </c>
      <c r="IB26" s="408">
        <v>12.940048110098159</v>
      </c>
      <c r="IC26" s="410"/>
    </row>
    <row r="27" spans="1:237" ht="90" customHeight="1" x14ac:dyDescent="0.2">
      <c r="A27" s="137" t="s">
        <v>1510</v>
      </c>
      <c r="B27" s="138" t="s">
        <v>1511</v>
      </c>
      <c r="C27" s="138" t="s">
        <v>1622</v>
      </c>
      <c r="D27" s="142">
        <v>10</v>
      </c>
      <c r="E27" s="138" t="s">
        <v>3593</v>
      </c>
      <c r="F27" s="118" t="s">
        <v>3592</v>
      </c>
      <c r="G27" s="118" t="s">
        <v>3591</v>
      </c>
      <c r="H27" s="142" t="s">
        <v>77</v>
      </c>
      <c r="I27" s="118" t="s">
        <v>1592</v>
      </c>
      <c r="J27" s="118">
        <v>5</v>
      </c>
      <c r="K27" s="227" t="s">
        <v>79</v>
      </c>
      <c r="L27" s="110">
        <v>38949</v>
      </c>
      <c r="M27" s="142" t="s">
        <v>1534</v>
      </c>
      <c r="N27" s="142" t="s">
        <v>81</v>
      </c>
      <c r="O27" s="73" t="s">
        <v>106</v>
      </c>
      <c r="P27" s="142" t="s">
        <v>466</v>
      </c>
      <c r="Q27" s="112" t="s">
        <v>100</v>
      </c>
      <c r="R27" s="142" t="s">
        <v>108</v>
      </c>
      <c r="S27" s="142" t="s">
        <v>99</v>
      </c>
      <c r="T27" s="142" t="s">
        <v>366</v>
      </c>
      <c r="U27" s="142" t="s">
        <v>100</v>
      </c>
      <c r="V27" s="117">
        <v>1</v>
      </c>
      <c r="W27" s="135">
        <v>14500</v>
      </c>
      <c r="X27" s="134">
        <v>0</v>
      </c>
      <c r="Y27" s="134">
        <v>0</v>
      </c>
      <c r="Z27" s="134">
        <v>0</v>
      </c>
      <c r="AA27" s="134">
        <v>8500</v>
      </c>
      <c r="AB27" s="125">
        <v>6000</v>
      </c>
      <c r="AC27" s="134">
        <v>0</v>
      </c>
      <c r="AD27" s="134">
        <v>0</v>
      </c>
      <c r="AE27" s="139">
        <v>0</v>
      </c>
      <c r="AF27" s="139">
        <v>0</v>
      </c>
      <c r="AG27" s="139">
        <v>0</v>
      </c>
      <c r="AH27" s="139">
        <v>0</v>
      </c>
      <c r="AI27" s="116" t="s">
        <v>88</v>
      </c>
      <c r="AJ27" s="136">
        <v>0</v>
      </c>
      <c r="AK27" s="136">
        <v>0</v>
      </c>
      <c r="AL27" s="136">
        <v>0</v>
      </c>
      <c r="AM27" s="136">
        <v>0</v>
      </c>
      <c r="AN27" s="136">
        <v>0</v>
      </c>
      <c r="AO27" s="136">
        <v>0</v>
      </c>
      <c r="AP27" s="136">
        <v>0</v>
      </c>
      <c r="AQ27" s="139">
        <v>0</v>
      </c>
      <c r="AR27" s="139">
        <v>0</v>
      </c>
      <c r="AS27" s="139">
        <v>0</v>
      </c>
      <c r="AT27" s="139">
        <v>0</v>
      </c>
      <c r="AU27" s="122"/>
      <c r="AV27" s="230">
        <v>1</v>
      </c>
      <c r="AW27" s="230">
        <v>0</v>
      </c>
      <c r="AX27" s="230" t="s">
        <v>3623</v>
      </c>
      <c r="AY27" s="141">
        <v>9</v>
      </c>
      <c r="AZ27" s="70">
        <v>1</v>
      </c>
      <c r="BA27" s="70">
        <v>1</v>
      </c>
      <c r="BB27" s="70">
        <v>1</v>
      </c>
      <c r="BC27" s="70">
        <v>1</v>
      </c>
      <c r="BD27" s="70">
        <v>1</v>
      </c>
      <c r="BE27" s="70">
        <v>1</v>
      </c>
      <c r="BF27" s="70">
        <v>1</v>
      </c>
      <c r="BG27" s="71">
        <v>0</v>
      </c>
      <c r="BH27" s="71">
        <v>1</v>
      </c>
      <c r="BI27" s="71">
        <v>0</v>
      </c>
      <c r="BJ27" s="71">
        <v>0</v>
      </c>
      <c r="BK27" s="71">
        <v>1</v>
      </c>
      <c r="BL27" s="70">
        <v>1</v>
      </c>
      <c r="BM27" s="70">
        <v>1</v>
      </c>
      <c r="BN27" s="70">
        <v>0</v>
      </c>
      <c r="BO27" s="70">
        <v>1</v>
      </c>
      <c r="BP27" s="403">
        <v>0</v>
      </c>
      <c r="BQ27" s="403">
        <v>0</v>
      </c>
      <c r="BR27" s="403">
        <v>8500</v>
      </c>
      <c r="BS27" s="403">
        <v>6000</v>
      </c>
      <c r="BT27" s="403">
        <v>0</v>
      </c>
      <c r="BU27" s="403">
        <v>0</v>
      </c>
      <c r="BV27" s="403">
        <v>0</v>
      </c>
      <c r="BW27" s="403">
        <v>0</v>
      </c>
      <c r="BX27" s="403">
        <v>0</v>
      </c>
      <c r="BY27" s="403">
        <v>0</v>
      </c>
      <c r="BZ27" s="401">
        <v>0</v>
      </c>
      <c r="CA27" s="401">
        <v>0</v>
      </c>
      <c r="CB27" s="401">
        <v>0</v>
      </c>
      <c r="CC27" s="401">
        <v>0</v>
      </c>
      <c r="CD27" s="401">
        <v>0</v>
      </c>
      <c r="CE27" s="401">
        <v>0</v>
      </c>
      <c r="CF27" s="401">
        <v>0</v>
      </c>
      <c r="CG27" s="401">
        <v>0</v>
      </c>
      <c r="CH27" s="401">
        <v>0</v>
      </c>
      <c r="CI27" s="401">
        <v>0</v>
      </c>
      <c r="CJ27" s="401">
        <v>0</v>
      </c>
      <c r="CK27" s="401">
        <v>0</v>
      </c>
      <c r="CL27" s="401">
        <v>0</v>
      </c>
      <c r="CM27" s="401">
        <v>0</v>
      </c>
      <c r="CN27" s="401">
        <v>0</v>
      </c>
      <c r="CO27" s="401">
        <v>0</v>
      </c>
      <c r="CP27" s="401">
        <v>0</v>
      </c>
      <c r="CQ27" s="401">
        <v>0</v>
      </c>
      <c r="CR27" s="401">
        <v>0</v>
      </c>
      <c r="CS27" s="401">
        <v>0</v>
      </c>
      <c r="CT27" s="401">
        <v>0</v>
      </c>
      <c r="CU27" s="401">
        <v>0</v>
      </c>
      <c r="CV27" s="401">
        <v>0</v>
      </c>
      <c r="CW27" s="401">
        <v>0</v>
      </c>
      <c r="CX27" s="401">
        <v>0</v>
      </c>
      <c r="CY27" s="401">
        <v>0</v>
      </c>
      <c r="CZ27" s="401">
        <v>0</v>
      </c>
      <c r="DA27" s="401">
        <v>0</v>
      </c>
      <c r="DB27" s="401">
        <v>0</v>
      </c>
      <c r="DC27" s="401">
        <v>0</v>
      </c>
      <c r="DD27" s="401">
        <v>0</v>
      </c>
      <c r="DE27" s="401">
        <v>0</v>
      </c>
      <c r="DF27" s="401">
        <v>0</v>
      </c>
      <c r="DG27" s="403">
        <v>38949</v>
      </c>
      <c r="DH27" s="403">
        <v>38949</v>
      </c>
      <c r="DI27" s="403">
        <v>38949</v>
      </c>
      <c r="DJ27" s="403">
        <v>38949</v>
      </c>
      <c r="DK27" s="403">
        <v>38949</v>
      </c>
      <c r="DL27" s="403">
        <v>38949</v>
      </c>
      <c r="DM27" s="403">
        <v>38949</v>
      </c>
      <c r="DN27" s="403">
        <v>38949</v>
      </c>
      <c r="DO27" s="403">
        <v>38949</v>
      </c>
      <c r="DP27" s="403">
        <v>38949</v>
      </c>
      <c r="DQ27" s="403">
        <v>38949</v>
      </c>
      <c r="DR27" s="403">
        <v>38949</v>
      </c>
      <c r="DS27" s="403">
        <v>38949</v>
      </c>
      <c r="DT27" s="403">
        <v>38949</v>
      </c>
      <c r="DU27" s="403">
        <v>38949</v>
      </c>
      <c r="DV27" s="403">
        <v>38949</v>
      </c>
      <c r="DW27" s="403">
        <v>38949</v>
      </c>
      <c r="DX27" s="403">
        <v>38949</v>
      </c>
      <c r="DY27" s="403">
        <v>38949</v>
      </c>
      <c r="DZ27" s="403">
        <v>38949</v>
      </c>
      <c r="EA27" s="403">
        <v>38949</v>
      </c>
      <c r="EB27" s="403">
        <v>38949</v>
      </c>
      <c r="EC27" s="403">
        <v>38949</v>
      </c>
      <c r="ED27" s="403">
        <v>38949</v>
      </c>
      <c r="EE27" s="403">
        <v>38949</v>
      </c>
      <c r="EF27" s="403">
        <v>38949</v>
      </c>
      <c r="EG27" s="403">
        <v>38949</v>
      </c>
      <c r="EH27" s="403">
        <v>38949</v>
      </c>
      <c r="EI27" s="403">
        <v>38949</v>
      </c>
      <c r="EJ27" s="403">
        <v>38949</v>
      </c>
      <c r="EK27" s="403">
        <v>38949</v>
      </c>
      <c r="EL27" s="403">
        <v>38949</v>
      </c>
      <c r="EM27" s="403">
        <v>38949</v>
      </c>
      <c r="EN27" s="403">
        <v>38949</v>
      </c>
      <c r="EO27" s="403">
        <v>38949</v>
      </c>
      <c r="EP27" s="403">
        <v>38949</v>
      </c>
      <c r="EQ27" s="403">
        <v>38949</v>
      </c>
      <c r="ER27" s="403">
        <v>38949</v>
      </c>
      <c r="ES27" s="403">
        <v>38949</v>
      </c>
      <c r="ET27" s="403">
        <v>38949</v>
      </c>
      <c r="EU27" s="403">
        <v>38949</v>
      </c>
      <c r="EV27" s="403">
        <v>38949</v>
      </c>
      <c r="EW27" s="403">
        <v>38949</v>
      </c>
      <c r="EX27" s="404">
        <v>7709.7505668934236</v>
      </c>
      <c r="EY27" s="404">
        <v>5183.0255911888562</v>
      </c>
      <c r="EZ27" s="404">
        <v>0</v>
      </c>
      <c r="FA27" s="404">
        <v>0</v>
      </c>
      <c r="FB27" s="404">
        <v>0</v>
      </c>
      <c r="FC27" s="404">
        <v>0</v>
      </c>
      <c r="FD27" s="404">
        <v>0</v>
      </c>
      <c r="FE27" s="404">
        <v>0</v>
      </c>
      <c r="FF27" s="404">
        <v>0</v>
      </c>
      <c r="FG27" s="404">
        <v>0</v>
      </c>
      <c r="FH27" s="404">
        <v>0</v>
      </c>
      <c r="FI27" s="404">
        <v>0</v>
      </c>
      <c r="FJ27" s="404">
        <v>0</v>
      </c>
      <c r="FK27" s="404">
        <v>0</v>
      </c>
      <c r="FL27" s="404">
        <v>0</v>
      </c>
      <c r="FM27" s="404">
        <v>0</v>
      </c>
      <c r="FN27" s="404">
        <v>0</v>
      </c>
      <c r="FO27" s="404">
        <v>0</v>
      </c>
      <c r="FP27" s="404">
        <v>0</v>
      </c>
      <c r="FQ27" s="404">
        <v>0</v>
      </c>
      <c r="FR27" s="404">
        <v>0</v>
      </c>
      <c r="FS27" s="404">
        <v>0</v>
      </c>
      <c r="FT27" s="404">
        <v>0</v>
      </c>
      <c r="FU27" s="404">
        <v>0</v>
      </c>
      <c r="FV27" s="404">
        <v>0</v>
      </c>
      <c r="FW27" s="404">
        <v>0</v>
      </c>
      <c r="FX27" s="404">
        <v>0</v>
      </c>
      <c r="FY27" s="404">
        <v>0</v>
      </c>
      <c r="FZ27" s="404">
        <v>0</v>
      </c>
      <c r="GA27" s="404">
        <v>0</v>
      </c>
      <c r="GB27" s="404">
        <v>0</v>
      </c>
      <c r="GC27" s="404">
        <v>0</v>
      </c>
      <c r="GD27" s="404">
        <v>0</v>
      </c>
      <c r="GE27" s="404">
        <v>0</v>
      </c>
      <c r="GF27" s="404">
        <v>0</v>
      </c>
      <c r="GG27" s="404">
        <v>0</v>
      </c>
      <c r="GH27" s="404">
        <v>0</v>
      </c>
      <c r="GI27" s="404">
        <v>0</v>
      </c>
      <c r="GJ27" s="404">
        <v>0</v>
      </c>
      <c r="GK27" s="404">
        <v>0</v>
      </c>
      <c r="GL27" s="404">
        <v>35327.891156462581</v>
      </c>
      <c r="GM27" s="404">
        <v>33645.610625202455</v>
      </c>
      <c r="GN27" s="404">
        <v>32043.438690669012</v>
      </c>
      <c r="GO27" s="404">
        <v>30517.560657780006</v>
      </c>
      <c r="GP27" s="404">
        <v>29064.343483600012</v>
      </c>
      <c r="GQ27" s="404">
        <v>27680.327127238099</v>
      </c>
      <c r="GR27" s="404">
        <v>26362.216311655338</v>
      </c>
      <c r="GS27" s="404">
        <v>25106.872677766987</v>
      </c>
      <c r="GT27" s="404">
        <v>23911.307312159035</v>
      </c>
      <c r="GU27" s="404">
        <v>22772.673630627651</v>
      </c>
      <c r="GV27" s="404">
        <v>21688.260600597765</v>
      </c>
      <c r="GW27" s="404">
        <v>20655.486286283583</v>
      </c>
      <c r="GX27" s="404">
        <v>19671.891701222463</v>
      </c>
      <c r="GY27" s="404">
        <v>18735.134953545199</v>
      </c>
      <c r="GZ27" s="404">
        <v>17842.985670043046</v>
      </c>
      <c r="HA27" s="404">
        <v>16993.319685755279</v>
      </c>
      <c r="HB27" s="404">
        <v>16184.113986433602</v>
      </c>
      <c r="HC27" s="404">
        <v>15413.441891841525</v>
      </c>
      <c r="HD27" s="404">
        <v>14679.4684684205</v>
      </c>
      <c r="HE27" s="404">
        <v>13980.446160400477</v>
      </c>
      <c r="HF27" s="404">
        <v>13314.710628952836</v>
      </c>
      <c r="HG27" s="404">
        <v>12680.676789478888</v>
      </c>
      <c r="HH27" s="404">
        <v>12076.835037598943</v>
      </c>
      <c r="HI27" s="404">
        <v>11501.747654856135</v>
      </c>
      <c r="HJ27" s="404">
        <v>10954.045385577272</v>
      </c>
      <c r="HK27" s="404">
        <v>10432.424176740258</v>
      </c>
      <c r="HL27" s="404">
        <v>9935.6420730859609</v>
      </c>
      <c r="HM27" s="404">
        <v>9462.5162600818658</v>
      </c>
      <c r="HN27" s="404">
        <v>9011.9202476970186</v>
      </c>
      <c r="HO27" s="404">
        <v>8582.7811882828719</v>
      </c>
      <c r="HP27" s="404">
        <v>8174.0773221741638</v>
      </c>
      <c r="HQ27" s="404">
        <v>7784.8355449277751</v>
      </c>
      <c r="HR27" s="404">
        <v>7414.1290904074049</v>
      </c>
      <c r="HS27" s="404">
        <v>7061.0753241975281</v>
      </c>
      <c r="HT27" s="404">
        <v>6724.8336420928845</v>
      </c>
      <c r="HU27" s="404">
        <v>6404.6034686598896</v>
      </c>
      <c r="HV27" s="404">
        <v>6099.6223511046574</v>
      </c>
      <c r="HW27" s="404">
        <v>5809.1641439091964</v>
      </c>
      <c r="HX27" s="404">
        <v>5532.5372799135212</v>
      </c>
      <c r="HY27" s="404">
        <v>5269.0831237271623</v>
      </c>
      <c r="HZ27" s="404">
        <v>12892.776158082281</v>
      </c>
      <c r="IA27" s="404">
        <v>160598.84461371406</v>
      </c>
      <c r="IB27" s="408">
        <v>12.456498324686816</v>
      </c>
      <c r="IC27" s="410"/>
    </row>
    <row r="28" spans="1:237" ht="90" customHeight="1" x14ac:dyDescent="0.2">
      <c r="A28" s="276" t="s">
        <v>634</v>
      </c>
      <c r="B28" s="277" t="s">
        <v>1167</v>
      </c>
      <c r="C28" s="277" t="s">
        <v>1253</v>
      </c>
      <c r="D28" s="99"/>
      <c r="E28" s="350" t="s">
        <v>1254</v>
      </c>
      <c r="F28" s="103" t="s">
        <v>1255</v>
      </c>
      <c r="G28" s="103" t="s">
        <v>1250</v>
      </c>
      <c r="H28" s="99" t="s">
        <v>77</v>
      </c>
      <c r="I28" s="103" t="s">
        <v>1189</v>
      </c>
      <c r="J28" s="103">
        <v>5</v>
      </c>
      <c r="K28" s="227" t="s">
        <v>79</v>
      </c>
      <c r="L28" s="98">
        <v>102474</v>
      </c>
      <c r="M28" s="99" t="s">
        <v>1194</v>
      </c>
      <c r="N28" s="99" t="s">
        <v>147</v>
      </c>
      <c r="O28" s="73" t="s">
        <v>106</v>
      </c>
      <c r="P28" s="99" t="s">
        <v>728</v>
      </c>
      <c r="Q28" s="112" t="s">
        <v>100</v>
      </c>
      <c r="R28" s="99" t="s">
        <v>108</v>
      </c>
      <c r="S28" s="99" t="s">
        <v>99</v>
      </c>
      <c r="T28" s="99" t="s">
        <v>366</v>
      </c>
      <c r="U28" s="99" t="s">
        <v>100</v>
      </c>
      <c r="V28" s="102">
        <v>1</v>
      </c>
      <c r="W28" s="278">
        <v>38000</v>
      </c>
      <c r="X28" s="278">
        <v>0</v>
      </c>
      <c r="Y28" s="278">
        <v>0</v>
      </c>
      <c r="Z28" s="278"/>
      <c r="AA28" s="278">
        <v>38000</v>
      </c>
      <c r="AB28" s="278">
        <v>0</v>
      </c>
      <c r="AC28" s="278">
        <v>0</v>
      </c>
      <c r="AD28" s="278">
        <v>0</v>
      </c>
      <c r="AE28" s="278">
        <v>0</v>
      </c>
      <c r="AF28" s="278">
        <v>0</v>
      </c>
      <c r="AG28" s="278">
        <v>0</v>
      </c>
      <c r="AH28" s="278">
        <v>0</v>
      </c>
      <c r="AI28" s="100" t="s">
        <v>88</v>
      </c>
      <c r="AJ28" s="278">
        <v>0</v>
      </c>
      <c r="AK28" s="278">
        <v>0</v>
      </c>
      <c r="AL28" s="278">
        <v>0</v>
      </c>
      <c r="AM28" s="278">
        <v>0</v>
      </c>
      <c r="AN28" s="278">
        <v>0</v>
      </c>
      <c r="AO28" s="278">
        <v>0</v>
      </c>
      <c r="AP28" s="278">
        <v>0</v>
      </c>
      <c r="AQ28" s="278">
        <v>0</v>
      </c>
      <c r="AR28" s="278">
        <v>0</v>
      </c>
      <c r="AS28" s="278">
        <v>0</v>
      </c>
      <c r="AT28" s="278">
        <v>0</v>
      </c>
      <c r="AU28" s="103"/>
      <c r="AV28" s="230">
        <v>1</v>
      </c>
      <c r="AW28" s="230">
        <v>0</v>
      </c>
      <c r="AX28" s="230" t="s">
        <v>3603</v>
      </c>
      <c r="AY28" s="141">
        <v>8</v>
      </c>
      <c r="AZ28" s="70">
        <v>1</v>
      </c>
      <c r="BA28" s="70">
        <v>1</v>
      </c>
      <c r="BB28" s="70">
        <v>1</v>
      </c>
      <c r="BC28" s="70">
        <v>0</v>
      </c>
      <c r="BD28" s="70">
        <v>1</v>
      </c>
      <c r="BE28" s="70">
        <v>1</v>
      </c>
      <c r="BF28" s="70">
        <v>1</v>
      </c>
      <c r="BG28" s="71">
        <v>0</v>
      </c>
      <c r="BH28" s="71">
        <v>1</v>
      </c>
      <c r="BI28" s="71">
        <v>0</v>
      </c>
      <c r="BJ28" s="71">
        <v>1</v>
      </c>
      <c r="BK28" s="71">
        <v>0</v>
      </c>
      <c r="BL28" s="70">
        <v>1</v>
      </c>
      <c r="BM28" s="70">
        <v>1</v>
      </c>
      <c r="BN28" s="70">
        <v>0</v>
      </c>
      <c r="BO28" s="70">
        <v>1</v>
      </c>
      <c r="BP28" s="403">
        <v>0</v>
      </c>
      <c r="BQ28" s="403">
        <v>0</v>
      </c>
      <c r="BR28" s="403">
        <v>38000</v>
      </c>
      <c r="BS28" s="403">
        <v>0</v>
      </c>
      <c r="BT28" s="403">
        <v>0</v>
      </c>
      <c r="BU28" s="403">
        <v>0</v>
      </c>
      <c r="BV28" s="403">
        <v>0</v>
      </c>
      <c r="BW28" s="403">
        <v>0</v>
      </c>
      <c r="BX28" s="403">
        <v>0</v>
      </c>
      <c r="BY28" s="403">
        <v>0</v>
      </c>
      <c r="BZ28" s="401">
        <v>0</v>
      </c>
      <c r="CA28" s="401">
        <v>0</v>
      </c>
      <c r="CB28" s="401">
        <v>0</v>
      </c>
      <c r="CC28" s="401">
        <v>0</v>
      </c>
      <c r="CD28" s="401">
        <v>0</v>
      </c>
      <c r="CE28" s="401">
        <v>0</v>
      </c>
      <c r="CF28" s="401">
        <v>0</v>
      </c>
      <c r="CG28" s="401">
        <v>0</v>
      </c>
      <c r="CH28" s="401">
        <v>0</v>
      </c>
      <c r="CI28" s="401">
        <v>0</v>
      </c>
      <c r="CJ28" s="401">
        <v>0</v>
      </c>
      <c r="CK28" s="401">
        <v>0</v>
      </c>
      <c r="CL28" s="401">
        <v>0</v>
      </c>
      <c r="CM28" s="401">
        <v>0</v>
      </c>
      <c r="CN28" s="401">
        <v>0</v>
      </c>
      <c r="CO28" s="401">
        <v>0</v>
      </c>
      <c r="CP28" s="401">
        <v>0</v>
      </c>
      <c r="CQ28" s="401">
        <v>0</v>
      </c>
      <c r="CR28" s="401">
        <v>0</v>
      </c>
      <c r="CS28" s="401">
        <v>0</v>
      </c>
      <c r="CT28" s="401">
        <v>0</v>
      </c>
      <c r="CU28" s="401">
        <v>0</v>
      </c>
      <c r="CV28" s="401">
        <v>0</v>
      </c>
      <c r="CW28" s="401">
        <v>0</v>
      </c>
      <c r="CX28" s="401">
        <v>0</v>
      </c>
      <c r="CY28" s="401">
        <v>0</v>
      </c>
      <c r="CZ28" s="401">
        <v>0</v>
      </c>
      <c r="DA28" s="401">
        <v>0</v>
      </c>
      <c r="DB28" s="401">
        <v>0</v>
      </c>
      <c r="DC28" s="401">
        <v>0</v>
      </c>
      <c r="DD28" s="401">
        <v>0</v>
      </c>
      <c r="DE28" s="401">
        <v>0</v>
      </c>
      <c r="DF28" s="401">
        <v>0</v>
      </c>
      <c r="DG28" s="403">
        <v>102474</v>
      </c>
      <c r="DH28" s="403">
        <v>102474</v>
      </c>
      <c r="DI28" s="403">
        <v>102474</v>
      </c>
      <c r="DJ28" s="403">
        <v>102474</v>
      </c>
      <c r="DK28" s="403">
        <v>102474</v>
      </c>
      <c r="DL28" s="403">
        <v>102474</v>
      </c>
      <c r="DM28" s="403">
        <v>102474</v>
      </c>
      <c r="DN28" s="403">
        <v>102474</v>
      </c>
      <c r="DO28" s="403">
        <v>102474</v>
      </c>
      <c r="DP28" s="403">
        <v>102474</v>
      </c>
      <c r="DQ28" s="403">
        <v>102474</v>
      </c>
      <c r="DR28" s="403">
        <v>102474</v>
      </c>
      <c r="DS28" s="403">
        <v>102474</v>
      </c>
      <c r="DT28" s="403">
        <v>102474</v>
      </c>
      <c r="DU28" s="403">
        <v>102474</v>
      </c>
      <c r="DV28" s="403">
        <v>102474</v>
      </c>
      <c r="DW28" s="403">
        <v>102474</v>
      </c>
      <c r="DX28" s="403">
        <v>102474</v>
      </c>
      <c r="DY28" s="403">
        <v>102474</v>
      </c>
      <c r="DZ28" s="403">
        <v>102474</v>
      </c>
      <c r="EA28" s="403">
        <v>102474</v>
      </c>
      <c r="EB28" s="403">
        <v>102474</v>
      </c>
      <c r="EC28" s="403">
        <v>102474</v>
      </c>
      <c r="ED28" s="403">
        <v>102474</v>
      </c>
      <c r="EE28" s="403">
        <v>102474</v>
      </c>
      <c r="EF28" s="403">
        <v>102474</v>
      </c>
      <c r="EG28" s="403">
        <v>102474</v>
      </c>
      <c r="EH28" s="403">
        <v>102474</v>
      </c>
      <c r="EI28" s="403">
        <v>102474</v>
      </c>
      <c r="EJ28" s="403">
        <v>102474</v>
      </c>
      <c r="EK28" s="403">
        <v>102474</v>
      </c>
      <c r="EL28" s="403">
        <v>102474</v>
      </c>
      <c r="EM28" s="403">
        <v>102474</v>
      </c>
      <c r="EN28" s="403">
        <v>102474</v>
      </c>
      <c r="EO28" s="403">
        <v>102474</v>
      </c>
      <c r="EP28" s="403">
        <v>102474</v>
      </c>
      <c r="EQ28" s="403">
        <v>102474</v>
      </c>
      <c r="ER28" s="403">
        <v>102474</v>
      </c>
      <c r="ES28" s="403">
        <v>102474</v>
      </c>
      <c r="ET28" s="403">
        <v>102474</v>
      </c>
      <c r="EU28" s="403">
        <v>102474</v>
      </c>
      <c r="EV28" s="403">
        <v>102474</v>
      </c>
      <c r="EW28" s="403">
        <v>102474</v>
      </c>
      <c r="EX28" s="404">
        <v>34467.120181405895</v>
      </c>
      <c r="EY28" s="404">
        <v>0</v>
      </c>
      <c r="EZ28" s="404">
        <v>0</v>
      </c>
      <c r="FA28" s="404">
        <v>0</v>
      </c>
      <c r="FB28" s="404">
        <v>0</v>
      </c>
      <c r="FC28" s="404">
        <v>0</v>
      </c>
      <c r="FD28" s="404">
        <v>0</v>
      </c>
      <c r="FE28" s="404">
        <v>0</v>
      </c>
      <c r="FF28" s="404">
        <v>0</v>
      </c>
      <c r="FG28" s="404">
        <v>0</v>
      </c>
      <c r="FH28" s="404">
        <v>0</v>
      </c>
      <c r="FI28" s="404">
        <v>0</v>
      </c>
      <c r="FJ28" s="404">
        <v>0</v>
      </c>
      <c r="FK28" s="404">
        <v>0</v>
      </c>
      <c r="FL28" s="404">
        <v>0</v>
      </c>
      <c r="FM28" s="404">
        <v>0</v>
      </c>
      <c r="FN28" s="404">
        <v>0</v>
      </c>
      <c r="FO28" s="404">
        <v>0</v>
      </c>
      <c r="FP28" s="404">
        <v>0</v>
      </c>
      <c r="FQ28" s="404">
        <v>0</v>
      </c>
      <c r="FR28" s="404">
        <v>0</v>
      </c>
      <c r="FS28" s="404">
        <v>0</v>
      </c>
      <c r="FT28" s="404">
        <v>0</v>
      </c>
      <c r="FU28" s="404">
        <v>0</v>
      </c>
      <c r="FV28" s="404">
        <v>0</v>
      </c>
      <c r="FW28" s="404">
        <v>0</v>
      </c>
      <c r="FX28" s="404">
        <v>0</v>
      </c>
      <c r="FY28" s="404">
        <v>0</v>
      </c>
      <c r="FZ28" s="404">
        <v>0</v>
      </c>
      <c r="GA28" s="404">
        <v>0</v>
      </c>
      <c r="GB28" s="404">
        <v>0</v>
      </c>
      <c r="GC28" s="404">
        <v>0</v>
      </c>
      <c r="GD28" s="404">
        <v>0</v>
      </c>
      <c r="GE28" s="404">
        <v>0</v>
      </c>
      <c r="GF28" s="404">
        <v>0</v>
      </c>
      <c r="GG28" s="404">
        <v>0</v>
      </c>
      <c r="GH28" s="404">
        <v>0</v>
      </c>
      <c r="GI28" s="404">
        <v>0</v>
      </c>
      <c r="GJ28" s="404">
        <v>0</v>
      </c>
      <c r="GK28" s="404">
        <v>0</v>
      </c>
      <c r="GL28" s="404">
        <v>92946.938775510207</v>
      </c>
      <c r="GM28" s="404">
        <v>88520.894071914474</v>
      </c>
      <c r="GN28" s="404">
        <v>84305.613401823313</v>
      </c>
      <c r="GO28" s="404">
        <v>80291.060382688869</v>
      </c>
      <c r="GP28" s="404">
        <v>76467.676554941791</v>
      </c>
      <c r="GQ28" s="404">
        <v>72826.358623754058</v>
      </c>
      <c r="GR28" s="404">
        <v>69358.436784527687</v>
      </c>
      <c r="GS28" s="404">
        <v>66055.654080502558</v>
      </c>
      <c r="GT28" s="404">
        <v>62910.146743335768</v>
      </c>
      <c r="GU28" s="404">
        <v>59914.425469843583</v>
      </c>
      <c r="GV28" s="404">
        <v>57061.357590327236</v>
      </c>
      <c r="GW28" s="404">
        <v>54344.150086025926</v>
      </c>
      <c r="GX28" s="404">
        <v>51756.333415262801</v>
      </c>
      <c r="GY28" s="404">
        <v>49291.746109774082</v>
      </c>
      <c r="GZ28" s="404">
        <v>46944.520104546747</v>
      </c>
      <c r="HA28" s="404">
        <v>44709.066766234988</v>
      </c>
      <c r="HB28" s="404">
        <v>42580.063586890465</v>
      </c>
      <c r="HC28" s="404">
        <v>40552.441511324258</v>
      </c>
      <c r="HD28" s="404">
        <v>38621.372867927865</v>
      </c>
      <c r="HE28" s="404">
        <v>36782.259874217016</v>
      </c>
      <c r="HF28" s="404">
        <v>35030.72368973049</v>
      </c>
      <c r="HG28" s="404">
        <v>33362.59399021951</v>
      </c>
      <c r="HH28" s="404">
        <v>31773.899038304298</v>
      </c>
      <c r="HI28" s="404">
        <v>30260.856226956472</v>
      </c>
      <c r="HJ28" s="404">
        <v>28819.863073291879</v>
      </c>
      <c r="HK28" s="404">
        <v>27447.488641230357</v>
      </c>
      <c r="HL28" s="404">
        <v>26140.465372600345</v>
      </c>
      <c r="HM28" s="404">
        <v>24895.681307238418</v>
      </c>
      <c r="HN28" s="404">
        <v>23710.172673560406</v>
      </c>
      <c r="HO28" s="404">
        <v>22581.116831962285</v>
      </c>
      <c r="HP28" s="404">
        <v>21505.825554249797</v>
      </c>
      <c r="HQ28" s="404">
        <v>20481.738623095043</v>
      </c>
      <c r="HR28" s="404">
        <v>19506.417736280993</v>
      </c>
      <c r="HS28" s="404">
        <v>18577.54070121999</v>
      </c>
      <c r="HT28" s="404">
        <v>17692.895905923804</v>
      </c>
      <c r="HU28" s="404">
        <v>16850.377053260763</v>
      </c>
      <c r="HV28" s="404">
        <v>16047.978145962636</v>
      </c>
      <c r="HW28" s="404">
        <v>15283.788710440602</v>
      </c>
      <c r="HX28" s="404">
        <v>14555.98924803867</v>
      </c>
      <c r="HY28" s="404">
        <v>13862.846902893971</v>
      </c>
      <c r="HZ28" s="404">
        <v>34467.120181405895</v>
      </c>
      <c r="IA28" s="404">
        <v>422532.18318687868</v>
      </c>
      <c r="IB28" s="408">
        <v>12.258992946408783</v>
      </c>
      <c r="IC28" s="410"/>
    </row>
    <row r="29" spans="1:237" ht="90" customHeight="1" x14ac:dyDescent="0.2">
      <c r="A29" s="161" t="s">
        <v>3062</v>
      </c>
      <c r="B29" s="150" t="s">
        <v>3063</v>
      </c>
      <c r="C29" s="150" t="s">
        <v>3430</v>
      </c>
      <c r="D29" s="165">
        <v>17</v>
      </c>
      <c r="E29" s="364" t="s">
        <v>3173</v>
      </c>
      <c r="F29" s="151" t="s">
        <v>3174</v>
      </c>
      <c r="G29" s="151" t="s">
        <v>3175</v>
      </c>
      <c r="H29" s="79" t="s">
        <v>77</v>
      </c>
      <c r="I29" s="151" t="s">
        <v>3151</v>
      </c>
      <c r="J29" s="151">
        <v>5</v>
      </c>
      <c r="K29" s="227" t="s">
        <v>79</v>
      </c>
      <c r="L29" s="79">
        <v>45867</v>
      </c>
      <c r="M29" s="79" t="s">
        <v>3176</v>
      </c>
      <c r="N29" s="79" t="s">
        <v>147</v>
      </c>
      <c r="O29" s="73" t="s">
        <v>106</v>
      </c>
      <c r="P29" s="79" t="s">
        <v>728</v>
      </c>
      <c r="Q29" s="112" t="s">
        <v>100</v>
      </c>
      <c r="R29" s="79" t="s">
        <v>108</v>
      </c>
      <c r="S29" s="79" t="s">
        <v>99</v>
      </c>
      <c r="T29" s="79" t="s">
        <v>3070</v>
      </c>
      <c r="U29" s="79" t="s">
        <v>100</v>
      </c>
      <c r="V29" s="81">
        <v>1</v>
      </c>
      <c r="W29" s="162">
        <v>18000</v>
      </c>
      <c r="X29" s="162">
        <v>0</v>
      </c>
      <c r="Y29" s="162">
        <v>0</v>
      </c>
      <c r="Z29" s="162">
        <v>0</v>
      </c>
      <c r="AA29" s="162">
        <v>18000</v>
      </c>
      <c r="AB29" s="162">
        <v>0</v>
      </c>
      <c r="AC29" s="162">
        <v>0</v>
      </c>
      <c r="AD29" s="162">
        <v>0</v>
      </c>
      <c r="AE29" s="149">
        <v>0</v>
      </c>
      <c r="AF29" s="149">
        <v>0</v>
      </c>
      <c r="AG29" s="149">
        <v>0</v>
      </c>
      <c r="AH29" s="149">
        <v>0</v>
      </c>
      <c r="AI29" s="88" t="s">
        <v>88</v>
      </c>
      <c r="AJ29" s="162">
        <v>0</v>
      </c>
      <c r="AK29" s="162">
        <v>0</v>
      </c>
      <c r="AL29" s="162">
        <v>0</v>
      </c>
      <c r="AM29" s="162">
        <v>0</v>
      </c>
      <c r="AN29" s="162">
        <v>0</v>
      </c>
      <c r="AO29" s="162">
        <v>0</v>
      </c>
      <c r="AP29" s="162">
        <v>0</v>
      </c>
      <c r="AQ29" s="149">
        <v>0</v>
      </c>
      <c r="AR29" s="149">
        <v>0</v>
      </c>
      <c r="AS29" s="149">
        <v>0</v>
      </c>
      <c r="AT29" s="149">
        <v>0</v>
      </c>
      <c r="AU29" s="151"/>
      <c r="AV29" s="230">
        <v>1</v>
      </c>
      <c r="AW29" s="230">
        <v>0</v>
      </c>
      <c r="AX29" s="230" t="s">
        <v>3603</v>
      </c>
      <c r="AY29" s="141">
        <v>9</v>
      </c>
      <c r="AZ29" s="70">
        <v>1</v>
      </c>
      <c r="BA29" s="70">
        <v>1</v>
      </c>
      <c r="BB29" s="70">
        <v>1</v>
      </c>
      <c r="BC29" s="70">
        <v>1</v>
      </c>
      <c r="BD29" s="70">
        <v>1</v>
      </c>
      <c r="BE29" s="70">
        <v>1</v>
      </c>
      <c r="BF29" s="70">
        <v>1</v>
      </c>
      <c r="BG29" s="71">
        <v>0</v>
      </c>
      <c r="BH29" s="71">
        <v>1</v>
      </c>
      <c r="BI29" s="71">
        <v>0</v>
      </c>
      <c r="BJ29" s="71">
        <v>1</v>
      </c>
      <c r="BK29" s="71">
        <v>0</v>
      </c>
      <c r="BL29" s="70">
        <v>1</v>
      </c>
      <c r="BM29" s="70">
        <v>1</v>
      </c>
      <c r="BN29" s="70">
        <v>0</v>
      </c>
      <c r="BO29" s="70">
        <v>1</v>
      </c>
      <c r="BP29" s="403">
        <v>0</v>
      </c>
      <c r="BQ29" s="403">
        <v>0</v>
      </c>
      <c r="BR29" s="403">
        <v>18000</v>
      </c>
      <c r="BS29" s="403">
        <v>0</v>
      </c>
      <c r="BT29" s="403">
        <v>0</v>
      </c>
      <c r="BU29" s="403">
        <v>0</v>
      </c>
      <c r="BV29" s="403">
        <v>0</v>
      </c>
      <c r="BW29" s="403">
        <v>0</v>
      </c>
      <c r="BX29" s="403">
        <v>0</v>
      </c>
      <c r="BY29" s="403">
        <v>0</v>
      </c>
      <c r="BZ29" s="401">
        <v>0</v>
      </c>
      <c r="CA29" s="401">
        <v>0</v>
      </c>
      <c r="CB29" s="401">
        <v>0</v>
      </c>
      <c r="CC29" s="401">
        <v>0</v>
      </c>
      <c r="CD29" s="401">
        <v>0</v>
      </c>
      <c r="CE29" s="401">
        <v>0</v>
      </c>
      <c r="CF29" s="401">
        <v>0</v>
      </c>
      <c r="CG29" s="401">
        <v>0</v>
      </c>
      <c r="CH29" s="401">
        <v>0</v>
      </c>
      <c r="CI29" s="401">
        <v>0</v>
      </c>
      <c r="CJ29" s="401">
        <v>0</v>
      </c>
      <c r="CK29" s="401">
        <v>0</v>
      </c>
      <c r="CL29" s="401">
        <v>0</v>
      </c>
      <c r="CM29" s="401">
        <v>0</v>
      </c>
      <c r="CN29" s="401">
        <v>0</v>
      </c>
      <c r="CO29" s="401">
        <v>0</v>
      </c>
      <c r="CP29" s="401">
        <v>0</v>
      </c>
      <c r="CQ29" s="401">
        <v>0</v>
      </c>
      <c r="CR29" s="401">
        <v>0</v>
      </c>
      <c r="CS29" s="401">
        <v>0</v>
      </c>
      <c r="CT29" s="401">
        <v>0</v>
      </c>
      <c r="CU29" s="401">
        <v>0</v>
      </c>
      <c r="CV29" s="401">
        <v>0</v>
      </c>
      <c r="CW29" s="401">
        <v>0</v>
      </c>
      <c r="CX29" s="401">
        <v>0</v>
      </c>
      <c r="CY29" s="401">
        <v>0</v>
      </c>
      <c r="CZ29" s="401">
        <v>0</v>
      </c>
      <c r="DA29" s="401">
        <v>0</v>
      </c>
      <c r="DB29" s="401">
        <v>0</v>
      </c>
      <c r="DC29" s="401">
        <v>0</v>
      </c>
      <c r="DD29" s="401">
        <v>0</v>
      </c>
      <c r="DE29" s="401">
        <v>0</v>
      </c>
      <c r="DF29" s="401">
        <v>0</v>
      </c>
      <c r="DG29" s="403">
        <v>45867</v>
      </c>
      <c r="DH29" s="403">
        <v>45867</v>
      </c>
      <c r="DI29" s="403">
        <v>45867</v>
      </c>
      <c r="DJ29" s="403">
        <v>45867</v>
      </c>
      <c r="DK29" s="403">
        <v>45867</v>
      </c>
      <c r="DL29" s="403">
        <v>45867</v>
      </c>
      <c r="DM29" s="403">
        <v>45867</v>
      </c>
      <c r="DN29" s="403">
        <v>45867</v>
      </c>
      <c r="DO29" s="403">
        <v>45867</v>
      </c>
      <c r="DP29" s="403">
        <v>45867</v>
      </c>
      <c r="DQ29" s="403">
        <v>45867</v>
      </c>
      <c r="DR29" s="403">
        <v>45867</v>
      </c>
      <c r="DS29" s="403">
        <v>45867</v>
      </c>
      <c r="DT29" s="403">
        <v>45867</v>
      </c>
      <c r="DU29" s="403">
        <v>45867</v>
      </c>
      <c r="DV29" s="403">
        <v>45867</v>
      </c>
      <c r="DW29" s="403">
        <v>45867</v>
      </c>
      <c r="DX29" s="403">
        <v>45867</v>
      </c>
      <c r="DY29" s="403">
        <v>45867</v>
      </c>
      <c r="DZ29" s="403">
        <v>45867</v>
      </c>
      <c r="EA29" s="403">
        <v>45867</v>
      </c>
      <c r="EB29" s="403">
        <v>45867</v>
      </c>
      <c r="EC29" s="403">
        <v>45867</v>
      </c>
      <c r="ED29" s="403">
        <v>45867</v>
      </c>
      <c r="EE29" s="403">
        <v>45867</v>
      </c>
      <c r="EF29" s="403">
        <v>45867</v>
      </c>
      <c r="EG29" s="403">
        <v>45867</v>
      </c>
      <c r="EH29" s="403">
        <v>45867</v>
      </c>
      <c r="EI29" s="403">
        <v>45867</v>
      </c>
      <c r="EJ29" s="403">
        <v>45867</v>
      </c>
      <c r="EK29" s="403">
        <v>45867</v>
      </c>
      <c r="EL29" s="403">
        <v>45867</v>
      </c>
      <c r="EM29" s="403">
        <v>45867</v>
      </c>
      <c r="EN29" s="403">
        <v>45867</v>
      </c>
      <c r="EO29" s="403">
        <v>45867</v>
      </c>
      <c r="EP29" s="403">
        <v>45867</v>
      </c>
      <c r="EQ29" s="403">
        <v>45867</v>
      </c>
      <c r="ER29" s="403">
        <v>45867</v>
      </c>
      <c r="ES29" s="403">
        <v>45867</v>
      </c>
      <c r="ET29" s="403">
        <v>45867</v>
      </c>
      <c r="EU29" s="403">
        <v>45867</v>
      </c>
      <c r="EV29" s="403">
        <v>45867</v>
      </c>
      <c r="EW29" s="403">
        <v>45867</v>
      </c>
      <c r="EX29" s="404">
        <v>16326.530612244898</v>
      </c>
      <c r="EY29" s="404">
        <v>0</v>
      </c>
      <c r="EZ29" s="404">
        <v>0</v>
      </c>
      <c r="FA29" s="404">
        <v>0</v>
      </c>
      <c r="FB29" s="404">
        <v>0</v>
      </c>
      <c r="FC29" s="404">
        <v>0</v>
      </c>
      <c r="FD29" s="404">
        <v>0</v>
      </c>
      <c r="FE29" s="404">
        <v>0</v>
      </c>
      <c r="FF29" s="404">
        <v>0</v>
      </c>
      <c r="FG29" s="404">
        <v>0</v>
      </c>
      <c r="FH29" s="404">
        <v>0</v>
      </c>
      <c r="FI29" s="404">
        <v>0</v>
      </c>
      <c r="FJ29" s="404">
        <v>0</v>
      </c>
      <c r="FK29" s="404">
        <v>0</v>
      </c>
      <c r="FL29" s="404">
        <v>0</v>
      </c>
      <c r="FM29" s="404">
        <v>0</v>
      </c>
      <c r="FN29" s="404">
        <v>0</v>
      </c>
      <c r="FO29" s="404">
        <v>0</v>
      </c>
      <c r="FP29" s="404">
        <v>0</v>
      </c>
      <c r="FQ29" s="404">
        <v>0</v>
      </c>
      <c r="FR29" s="404">
        <v>0</v>
      </c>
      <c r="FS29" s="404">
        <v>0</v>
      </c>
      <c r="FT29" s="404">
        <v>0</v>
      </c>
      <c r="FU29" s="404">
        <v>0</v>
      </c>
      <c r="FV29" s="404">
        <v>0</v>
      </c>
      <c r="FW29" s="404">
        <v>0</v>
      </c>
      <c r="FX29" s="404">
        <v>0</v>
      </c>
      <c r="FY29" s="404">
        <v>0</v>
      </c>
      <c r="FZ29" s="404">
        <v>0</v>
      </c>
      <c r="GA29" s="404">
        <v>0</v>
      </c>
      <c r="GB29" s="404">
        <v>0</v>
      </c>
      <c r="GC29" s="404">
        <v>0</v>
      </c>
      <c r="GD29" s="404">
        <v>0</v>
      </c>
      <c r="GE29" s="404">
        <v>0</v>
      </c>
      <c r="GF29" s="404">
        <v>0</v>
      </c>
      <c r="GG29" s="404">
        <v>0</v>
      </c>
      <c r="GH29" s="404">
        <v>0</v>
      </c>
      <c r="GI29" s="404">
        <v>0</v>
      </c>
      <c r="GJ29" s="404">
        <v>0</v>
      </c>
      <c r="GK29" s="404">
        <v>0</v>
      </c>
      <c r="GL29" s="404">
        <v>41602.72108843537</v>
      </c>
      <c r="GM29" s="404">
        <v>39621.639131843207</v>
      </c>
      <c r="GN29" s="404">
        <v>37734.894411279252</v>
      </c>
      <c r="GO29" s="404">
        <v>35937.994677408809</v>
      </c>
      <c r="GP29" s="404">
        <v>34226.661597532198</v>
      </c>
      <c r="GQ29" s="404">
        <v>32596.820569078282</v>
      </c>
      <c r="GR29" s="404">
        <v>31044.591018169795</v>
      </c>
      <c r="GS29" s="404">
        <v>29566.27716016171</v>
      </c>
      <c r="GT29" s="404">
        <v>28158.359200154009</v>
      </c>
      <c r="GU29" s="404">
        <v>26817.484952527626</v>
      </c>
      <c r="GV29" s="404">
        <v>25540.461859550123</v>
      </c>
      <c r="GW29" s="404">
        <v>24324.249390047731</v>
      </c>
      <c r="GX29" s="404">
        <v>23165.951800045463</v>
      </c>
      <c r="GY29" s="404">
        <v>22062.811238138529</v>
      </c>
      <c r="GZ29" s="404">
        <v>21012.201179179556</v>
      </c>
      <c r="HA29" s="404">
        <v>20011.620170647191</v>
      </c>
      <c r="HB29" s="404">
        <v>19058.685876806849</v>
      </c>
      <c r="HC29" s="404">
        <v>18151.129406482713</v>
      </c>
      <c r="HD29" s="404">
        <v>17286.789910935917</v>
      </c>
      <c r="HE29" s="404">
        <v>16463.60943898659</v>
      </c>
      <c r="HF29" s="404">
        <v>15679.628037130085</v>
      </c>
      <c r="HG29" s="404">
        <v>14932.979082981032</v>
      </c>
      <c r="HH29" s="404">
        <v>14221.884840934317</v>
      </c>
      <c r="HI29" s="404">
        <v>13544.652229461255</v>
      </c>
      <c r="HJ29" s="404">
        <v>12899.6687899631</v>
      </c>
      <c r="HK29" s="404">
        <v>12285.398847583903</v>
      </c>
      <c r="HL29" s="404">
        <v>11700.379854841814</v>
      </c>
      <c r="HM29" s="404">
        <v>11143.218909373154</v>
      </c>
      <c r="HN29" s="404">
        <v>10612.589437498245</v>
      </c>
      <c r="HO29" s="404">
        <v>10107.228035712611</v>
      </c>
      <c r="HP29" s="404">
        <v>9625.9314625834395</v>
      </c>
      <c r="HQ29" s="404">
        <v>9167.5537738889889</v>
      </c>
      <c r="HR29" s="404">
        <v>8731.0035941799906</v>
      </c>
      <c r="HS29" s="404">
        <v>8315.2415182666573</v>
      </c>
      <c r="HT29" s="404">
        <v>7919.2776364444362</v>
      </c>
      <c r="HU29" s="404">
        <v>7542.1691775661284</v>
      </c>
      <c r="HV29" s="404">
        <v>7183.0182643486951</v>
      </c>
      <c r="HW29" s="404">
        <v>6840.9697755701845</v>
      </c>
      <c r="HX29" s="404">
        <v>6515.2093100668435</v>
      </c>
      <c r="HY29" s="404">
        <v>6204.9612476827078</v>
      </c>
      <c r="HZ29" s="404">
        <v>16326.530612244898</v>
      </c>
      <c r="IA29" s="404">
        <v>189123.91090649884</v>
      </c>
      <c r="IB29" s="408">
        <v>11.583839543023053</v>
      </c>
      <c r="IC29" s="410"/>
    </row>
    <row r="30" spans="1:237" ht="90" customHeight="1" x14ac:dyDescent="0.2">
      <c r="A30" s="137" t="s">
        <v>2026</v>
      </c>
      <c r="B30" s="138" t="s">
        <v>2027</v>
      </c>
      <c r="C30" s="138" t="s">
        <v>2049</v>
      </c>
      <c r="D30" s="121">
        <v>4</v>
      </c>
      <c r="E30" s="138" t="s">
        <v>2050</v>
      </c>
      <c r="F30" s="118" t="s">
        <v>2051</v>
      </c>
      <c r="G30" s="118" t="s">
        <v>2052</v>
      </c>
      <c r="H30" s="142" t="s">
        <v>77</v>
      </c>
      <c r="I30" s="118" t="s">
        <v>2053</v>
      </c>
      <c r="J30" s="142">
        <v>40</v>
      </c>
      <c r="K30" s="227" t="s">
        <v>94</v>
      </c>
      <c r="L30" s="142">
        <v>92000</v>
      </c>
      <c r="M30" s="142" t="s">
        <v>2054</v>
      </c>
      <c r="N30" s="142" t="s">
        <v>96</v>
      </c>
      <c r="O30" s="382" t="s">
        <v>97</v>
      </c>
      <c r="P30" s="381" t="s">
        <v>97</v>
      </c>
      <c r="Q30" s="112" t="s">
        <v>100</v>
      </c>
      <c r="R30" s="142" t="s">
        <v>108</v>
      </c>
      <c r="S30" s="142" t="s">
        <v>99</v>
      </c>
      <c r="T30" s="142" t="s">
        <v>2034</v>
      </c>
      <c r="U30" s="142" t="s">
        <v>100</v>
      </c>
      <c r="V30" s="117">
        <v>1</v>
      </c>
      <c r="W30" s="136">
        <v>150000</v>
      </c>
      <c r="X30" s="136">
        <v>14000</v>
      </c>
      <c r="Y30" s="136">
        <v>0</v>
      </c>
      <c r="Z30" s="127">
        <v>0</v>
      </c>
      <c r="AA30" s="136">
        <v>14000</v>
      </c>
      <c r="AB30" s="136">
        <v>136000</v>
      </c>
      <c r="AC30" s="136">
        <v>0</v>
      </c>
      <c r="AD30" s="136">
        <v>0</v>
      </c>
      <c r="AE30" s="139">
        <v>0</v>
      </c>
      <c r="AF30" s="139">
        <v>0</v>
      </c>
      <c r="AG30" s="139">
        <v>0</v>
      </c>
      <c r="AH30" s="139">
        <v>0</v>
      </c>
      <c r="AI30" s="116" t="s">
        <v>88</v>
      </c>
      <c r="AJ30" s="136">
        <v>0</v>
      </c>
      <c r="AK30" s="136">
        <v>0</v>
      </c>
      <c r="AL30" s="136">
        <v>0</v>
      </c>
      <c r="AM30" s="136">
        <v>0</v>
      </c>
      <c r="AN30" s="136">
        <v>0</v>
      </c>
      <c r="AO30" s="136">
        <v>0</v>
      </c>
      <c r="AP30" s="136">
        <v>0</v>
      </c>
      <c r="AQ30" s="139">
        <v>0</v>
      </c>
      <c r="AR30" s="139">
        <v>0</v>
      </c>
      <c r="AS30" s="139">
        <v>0</v>
      </c>
      <c r="AT30" s="139">
        <v>0</v>
      </c>
      <c r="AU30" s="118" t="s">
        <v>2055</v>
      </c>
      <c r="AV30" s="230">
        <v>1</v>
      </c>
      <c r="AW30" s="230">
        <v>0</v>
      </c>
      <c r="AX30" s="230" t="s">
        <v>3615</v>
      </c>
      <c r="AY30" s="141">
        <v>8</v>
      </c>
      <c r="AZ30" s="70">
        <v>1</v>
      </c>
      <c r="BA30" s="70">
        <v>1</v>
      </c>
      <c r="BB30" s="70">
        <v>0</v>
      </c>
      <c r="BC30" s="70">
        <v>1</v>
      </c>
      <c r="BD30" s="70">
        <v>1</v>
      </c>
      <c r="BE30" s="70">
        <v>1</v>
      </c>
      <c r="BF30" s="70">
        <v>1</v>
      </c>
      <c r="BG30" s="71">
        <v>0</v>
      </c>
      <c r="BH30" s="71">
        <v>1</v>
      </c>
      <c r="BI30" s="71">
        <v>1</v>
      </c>
      <c r="BJ30" s="71">
        <v>0</v>
      </c>
      <c r="BK30" s="71">
        <v>0</v>
      </c>
      <c r="BL30" s="70">
        <v>1</v>
      </c>
      <c r="BM30" s="70">
        <v>1</v>
      </c>
      <c r="BN30" s="70">
        <v>0</v>
      </c>
      <c r="BO30" s="70">
        <v>1</v>
      </c>
      <c r="BP30" s="403">
        <v>0</v>
      </c>
      <c r="BQ30" s="403">
        <v>0</v>
      </c>
      <c r="BR30" s="403">
        <v>14000</v>
      </c>
      <c r="BS30" s="403">
        <v>136000</v>
      </c>
      <c r="BT30" s="403">
        <v>0</v>
      </c>
      <c r="BU30" s="403">
        <v>0</v>
      </c>
      <c r="BV30" s="403">
        <v>0</v>
      </c>
      <c r="BW30" s="403">
        <v>0</v>
      </c>
      <c r="BX30" s="403">
        <v>0</v>
      </c>
      <c r="BY30" s="403">
        <v>0</v>
      </c>
      <c r="BZ30" s="401">
        <v>0</v>
      </c>
      <c r="CA30" s="401">
        <v>0</v>
      </c>
      <c r="CB30" s="401">
        <v>0</v>
      </c>
      <c r="CC30" s="401">
        <v>0</v>
      </c>
      <c r="CD30" s="401">
        <v>0</v>
      </c>
      <c r="CE30" s="401">
        <v>0</v>
      </c>
      <c r="CF30" s="401">
        <v>0</v>
      </c>
      <c r="CG30" s="401">
        <v>0</v>
      </c>
      <c r="CH30" s="401">
        <v>0</v>
      </c>
      <c r="CI30" s="401">
        <v>0</v>
      </c>
      <c r="CJ30" s="401">
        <v>0</v>
      </c>
      <c r="CK30" s="401">
        <v>0</v>
      </c>
      <c r="CL30" s="401">
        <v>0</v>
      </c>
      <c r="CM30" s="401">
        <v>0</v>
      </c>
      <c r="CN30" s="401">
        <v>0</v>
      </c>
      <c r="CO30" s="401">
        <v>0</v>
      </c>
      <c r="CP30" s="401">
        <v>0</v>
      </c>
      <c r="CQ30" s="401">
        <v>0</v>
      </c>
      <c r="CR30" s="401">
        <v>0</v>
      </c>
      <c r="CS30" s="401">
        <v>0</v>
      </c>
      <c r="CT30" s="401">
        <v>0</v>
      </c>
      <c r="CU30" s="401">
        <v>0</v>
      </c>
      <c r="CV30" s="401">
        <v>0</v>
      </c>
      <c r="CW30" s="401">
        <v>0</v>
      </c>
      <c r="CX30" s="401">
        <v>0</v>
      </c>
      <c r="CY30" s="401">
        <v>0</v>
      </c>
      <c r="CZ30" s="401">
        <v>0</v>
      </c>
      <c r="DA30" s="401">
        <v>0</v>
      </c>
      <c r="DB30" s="401">
        <v>0</v>
      </c>
      <c r="DC30" s="401">
        <v>0</v>
      </c>
      <c r="DD30" s="401">
        <v>0</v>
      </c>
      <c r="DE30" s="401">
        <v>0</v>
      </c>
      <c r="DF30" s="401">
        <v>0</v>
      </c>
      <c r="DG30" s="403">
        <v>92000</v>
      </c>
      <c r="DH30" s="403">
        <v>92000</v>
      </c>
      <c r="DI30" s="403">
        <v>92000</v>
      </c>
      <c r="DJ30" s="403">
        <v>92000</v>
      </c>
      <c r="DK30" s="403">
        <v>92000</v>
      </c>
      <c r="DL30" s="403">
        <v>92000</v>
      </c>
      <c r="DM30" s="403">
        <v>92000</v>
      </c>
      <c r="DN30" s="403">
        <v>92000</v>
      </c>
      <c r="DO30" s="403">
        <v>92000</v>
      </c>
      <c r="DP30" s="403">
        <v>92000</v>
      </c>
      <c r="DQ30" s="403">
        <v>92000</v>
      </c>
      <c r="DR30" s="403">
        <v>92000</v>
      </c>
      <c r="DS30" s="403">
        <v>92000</v>
      </c>
      <c r="DT30" s="403">
        <v>92000</v>
      </c>
      <c r="DU30" s="403">
        <v>92000</v>
      </c>
      <c r="DV30" s="403">
        <v>92000</v>
      </c>
      <c r="DW30" s="403">
        <v>92000</v>
      </c>
      <c r="DX30" s="403">
        <v>92000</v>
      </c>
      <c r="DY30" s="403">
        <v>92000</v>
      </c>
      <c r="DZ30" s="403">
        <v>92000</v>
      </c>
      <c r="EA30" s="403">
        <v>92000</v>
      </c>
      <c r="EB30" s="403">
        <v>92000</v>
      </c>
      <c r="EC30" s="403">
        <v>92000</v>
      </c>
      <c r="ED30" s="403">
        <v>92000</v>
      </c>
      <c r="EE30" s="403">
        <v>92000</v>
      </c>
      <c r="EF30" s="403">
        <v>92000</v>
      </c>
      <c r="EG30" s="403">
        <v>92000</v>
      </c>
      <c r="EH30" s="403">
        <v>92000</v>
      </c>
      <c r="EI30" s="403">
        <v>92000</v>
      </c>
      <c r="EJ30" s="403">
        <v>92000</v>
      </c>
      <c r="EK30" s="403">
        <v>92000</v>
      </c>
      <c r="EL30" s="403">
        <v>92000</v>
      </c>
      <c r="EM30" s="403">
        <v>92000</v>
      </c>
      <c r="EN30" s="403">
        <v>92000</v>
      </c>
      <c r="EO30" s="403">
        <v>92000</v>
      </c>
      <c r="EP30" s="403">
        <v>92000</v>
      </c>
      <c r="EQ30" s="403">
        <v>92000</v>
      </c>
      <c r="ER30" s="403">
        <v>92000</v>
      </c>
      <c r="ES30" s="403">
        <v>92000</v>
      </c>
      <c r="ET30" s="403">
        <v>92000</v>
      </c>
      <c r="EU30" s="403">
        <v>92000</v>
      </c>
      <c r="EV30" s="403">
        <v>92000</v>
      </c>
      <c r="EW30" s="403">
        <v>92000</v>
      </c>
      <c r="EX30" s="404">
        <v>12698.412698412698</v>
      </c>
      <c r="EY30" s="404">
        <v>117481.91340028074</v>
      </c>
      <c r="EZ30" s="404">
        <v>0</v>
      </c>
      <c r="FA30" s="404">
        <v>0</v>
      </c>
      <c r="FB30" s="404">
        <v>0</v>
      </c>
      <c r="FC30" s="404">
        <v>0</v>
      </c>
      <c r="FD30" s="404">
        <v>0</v>
      </c>
      <c r="FE30" s="404">
        <v>0</v>
      </c>
      <c r="FF30" s="404">
        <v>0</v>
      </c>
      <c r="FG30" s="404">
        <v>0</v>
      </c>
      <c r="FH30" s="404">
        <v>0</v>
      </c>
      <c r="FI30" s="404">
        <v>0</v>
      </c>
      <c r="FJ30" s="404">
        <v>0</v>
      </c>
      <c r="FK30" s="404">
        <v>0</v>
      </c>
      <c r="FL30" s="404">
        <v>0</v>
      </c>
      <c r="FM30" s="404">
        <v>0</v>
      </c>
      <c r="FN30" s="404">
        <v>0</v>
      </c>
      <c r="FO30" s="404">
        <v>0</v>
      </c>
      <c r="FP30" s="404">
        <v>0</v>
      </c>
      <c r="FQ30" s="404">
        <v>0</v>
      </c>
      <c r="FR30" s="404">
        <v>0</v>
      </c>
      <c r="FS30" s="404">
        <v>0</v>
      </c>
      <c r="FT30" s="404">
        <v>0</v>
      </c>
      <c r="FU30" s="404">
        <v>0</v>
      </c>
      <c r="FV30" s="404">
        <v>0</v>
      </c>
      <c r="FW30" s="404">
        <v>0</v>
      </c>
      <c r="FX30" s="404">
        <v>0</v>
      </c>
      <c r="FY30" s="404">
        <v>0</v>
      </c>
      <c r="FZ30" s="404">
        <v>0</v>
      </c>
      <c r="GA30" s="404">
        <v>0</v>
      </c>
      <c r="GB30" s="404">
        <v>0</v>
      </c>
      <c r="GC30" s="404">
        <v>0</v>
      </c>
      <c r="GD30" s="404">
        <v>0</v>
      </c>
      <c r="GE30" s="404">
        <v>0</v>
      </c>
      <c r="GF30" s="404">
        <v>0</v>
      </c>
      <c r="GG30" s="404">
        <v>0</v>
      </c>
      <c r="GH30" s="404">
        <v>0</v>
      </c>
      <c r="GI30" s="404">
        <v>0</v>
      </c>
      <c r="GJ30" s="404">
        <v>0</v>
      </c>
      <c r="GK30" s="404">
        <v>0</v>
      </c>
      <c r="GL30" s="404">
        <v>83446.712018140592</v>
      </c>
      <c r="GM30" s="404">
        <v>79473.059064895788</v>
      </c>
      <c r="GN30" s="404">
        <v>75688.62768085314</v>
      </c>
      <c r="GO30" s="404">
        <v>72084.407315098229</v>
      </c>
      <c r="GP30" s="404">
        <v>68651.816490569749</v>
      </c>
      <c r="GQ30" s="404">
        <v>65382.682371971176</v>
      </c>
      <c r="GR30" s="404">
        <v>62269.221306639221</v>
      </c>
      <c r="GS30" s="404">
        <v>59304.020292037349</v>
      </c>
      <c r="GT30" s="404">
        <v>56480.019325749854</v>
      </c>
      <c r="GU30" s="404">
        <v>53790.494595952237</v>
      </c>
      <c r="GV30" s="404">
        <v>51229.042472335474</v>
      </c>
      <c r="GW30" s="404">
        <v>48789.564259367107</v>
      </c>
      <c r="GX30" s="404">
        <v>46466.251675587737</v>
      </c>
      <c r="GY30" s="404">
        <v>44253.57302436926</v>
      </c>
      <c r="GZ30" s="404">
        <v>42146.260023208823</v>
      </c>
      <c r="HA30" s="404">
        <v>40139.295260198873</v>
      </c>
      <c r="HB30" s="404">
        <v>38227.900247808451</v>
      </c>
      <c r="HC30" s="404">
        <v>36407.524045531856</v>
      </c>
      <c r="HD30" s="404">
        <v>34673.832424316053</v>
      </c>
      <c r="HE30" s="404">
        <v>33022.697546967669</v>
      </c>
      <c r="HF30" s="404">
        <v>31450.188139969214</v>
      </c>
      <c r="HG30" s="404">
        <v>29952.560133304007</v>
      </c>
      <c r="HH30" s="404">
        <v>28526.247746003821</v>
      </c>
      <c r="HI30" s="404">
        <v>27167.854996194113</v>
      </c>
      <c r="HJ30" s="404">
        <v>25874.147615422964</v>
      </c>
      <c r="HK30" s="404">
        <v>24642.045348021868</v>
      </c>
      <c r="HL30" s="404">
        <v>23468.614617163686</v>
      </c>
      <c r="HM30" s="404">
        <v>22351.06154015589</v>
      </c>
      <c r="HN30" s="404">
        <v>21286.725276338948</v>
      </c>
      <c r="HO30" s="404">
        <v>20273.071691751371</v>
      </c>
      <c r="HP30" s="404">
        <v>19307.687325477498</v>
      </c>
      <c r="HQ30" s="404">
        <v>18388.273643311903</v>
      </c>
      <c r="HR30" s="404">
        <v>17512.641565058955</v>
      </c>
      <c r="HS30" s="404">
        <v>16678.706252437099</v>
      </c>
      <c r="HT30" s="404">
        <v>15884.482145178192</v>
      </c>
      <c r="HU30" s="404">
        <v>15128.078233503038</v>
      </c>
      <c r="HV30" s="404">
        <v>14407.693555717182</v>
      </c>
      <c r="HW30" s="404">
        <v>13721.612910206837</v>
      </c>
      <c r="HX30" s="404">
        <v>13068.20277162556</v>
      </c>
      <c r="HY30" s="404">
        <v>12445.907401548151</v>
      </c>
      <c r="HZ30" s="404">
        <v>130180.32609869343</v>
      </c>
      <c r="IA30" s="404">
        <v>1503462.8043499889</v>
      </c>
      <c r="IB30" s="408">
        <v>11.549078492937333</v>
      </c>
      <c r="IC30" s="410"/>
    </row>
    <row r="31" spans="1:237" ht="90" customHeight="1" x14ac:dyDescent="0.2">
      <c r="A31" s="392" t="s">
        <v>2268</v>
      </c>
      <c r="B31" s="394" t="s">
        <v>3468</v>
      </c>
      <c r="C31" s="394" t="s">
        <v>3579</v>
      </c>
      <c r="D31" s="393">
        <v>3</v>
      </c>
      <c r="E31" s="398" t="s">
        <v>3580</v>
      </c>
      <c r="F31" s="398" t="s">
        <v>3581</v>
      </c>
      <c r="G31" s="396" t="s">
        <v>3582</v>
      </c>
      <c r="H31" s="399" t="s">
        <v>77</v>
      </c>
      <c r="I31" s="396" t="s">
        <v>3583</v>
      </c>
      <c r="J31" s="396">
        <v>5</v>
      </c>
      <c r="K31" s="396" t="s">
        <v>3584</v>
      </c>
      <c r="L31" s="400">
        <v>250000</v>
      </c>
      <c r="M31" s="399" t="s">
        <v>3585</v>
      </c>
      <c r="N31" s="399" t="s">
        <v>147</v>
      </c>
      <c r="O31" s="399" t="s">
        <v>82</v>
      </c>
      <c r="P31" s="399" t="s">
        <v>280</v>
      </c>
      <c r="Q31" s="112" t="s">
        <v>100</v>
      </c>
      <c r="R31" s="399" t="s">
        <v>108</v>
      </c>
      <c r="S31" s="399" t="s">
        <v>99</v>
      </c>
      <c r="T31" s="399" t="s">
        <v>1356</v>
      </c>
      <c r="U31" s="399" t="s">
        <v>100</v>
      </c>
      <c r="V31" s="397">
        <v>1</v>
      </c>
      <c r="W31" s="402">
        <v>109400</v>
      </c>
      <c r="X31" s="402">
        <v>0</v>
      </c>
      <c r="Y31" s="402">
        <v>0</v>
      </c>
      <c r="Z31" s="402">
        <v>0</v>
      </c>
      <c r="AA31" s="402">
        <v>54700</v>
      </c>
      <c r="AB31" s="402">
        <v>0</v>
      </c>
      <c r="AC31" s="402">
        <v>0</v>
      </c>
      <c r="AD31" s="402">
        <v>0</v>
      </c>
      <c r="AE31" s="395">
        <v>54700</v>
      </c>
      <c r="AF31" s="395">
        <v>0</v>
      </c>
      <c r="AG31" s="395">
        <v>0</v>
      </c>
      <c r="AH31" s="395">
        <v>0</v>
      </c>
      <c r="AI31" s="399" t="s">
        <v>88</v>
      </c>
      <c r="AJ31" s="402">
        <v>0</v>
      </c>
      <c r="AK31" s="402">
        <v>0</v>
      </c>
      <c r="AL31" s="402">
        <v>0</v>
      </c>
      <c r="AM31" s="402">
        <v>0</v>
      </c>
      <c r="AN31" s="402">
        <v>0</v>
      </c>
      <c r="AO31" s="402">
        <v>0</v>
      </c>
      <c r="AP31" s="402">
        <v>0</v>
      </c>
      <c r="AQ31" s="395">
        <v>0</v>
      </c>
      <c r="AR31" s="395">
        <v>0</v>
      </c>
      <c r="AS31" s="395">
        <v>0</v>
      </c>
      <c r="AT31" s="395">
        <v>0</v>
      </c>
      <c r="AU31" s="118"/>
      <c r="AV31" s="230">
        <v>1</v>
      </c>
      <c r="AW31" s="230">
        <v>0</v>
      </c>
      <c r="AX31" s="230" t="s">
        <v>3609</v>
      </c>
      <c r="AY31" s="141">
        <v>9</v>
      </c>
      <c r="AZ31" s="70">
        <v>1</v>
      </c>
      <c r="BA31" s="70">
        <v>1</v>
      </c>
      <c r="BB31" s="70">
        <v>1</v>
      </c>
      <c r="BC31" s="70">
        <v>1</v>
      </c>
      <c r="BD31" s="70">
        <v>1</v>
      </c>
      <c r="BE31" s="70">
        <v>1</v>
      </c>
      <c r="BF31" s="70">
        <v>1</v>
      </c>
      <c r="BG31" s="71">
        <v>0</v>
      </c>
      <c r="BH31" s="71">
        <v>1</v>
      </c>
      <c r="BI31" s="71">
        <v>0</v>
      </c>
      <c r="BJ31" s="71">
        <v>1</v>
      </c>
      <c r="BK31" s="71">
        <v>0</v>
      </c>
      <c r="BL31" s="70">
        <v>1</v>
      </c>
      <c r="BM31" s="70">
        <v>1</v>
      </c>
      <c r="BN31" s="70">
        <v>0</v>
      </c>
      <c r="BO31" s="70">
        <v>1</v>
      </c>
      <c r="BP31" s="403">
        <v>0</v>
      </c>
      <c r="BQ31" s="403">
        <v>0</v>
      </c>
      <c r="BR31" s="403">
        <v>54700</v>
      </c>
      <c r="BS31" s="403">
        <v>0</v>
      </c>
      <c r="BT31" s="403">
        <v>0</v>
      </c>
      <c r="BU31" s="403">
        <v>0</v>
      </c>
      <c r="BV31" s="403">
        <v>54700</v>
      </c>
      <c r="BW31" s="403">
        <v>0</v>
      </c>
      <c r="BX31" s="403">
        <v>0</v>
      </c>
      <c r="BY31" s="403">
        <v>0</v>
      </c>
      <c r="BZ31" s="401">
        <v>0</v>
      </c>
      <c r="CA31" s="401">
        <v>0</v>
      </c>
      <c r="CB31" s="401">
        <v>0</v>
      </c>
      <c r="CC31" s="401">
        <v>0</v>
      </c>
      <c r="CD31" s="401">
        <v>0</v>
      </c>
      <c r="CE31" s="401">
        <v>0</v>
      </c>
      <c r="CF31" s="401">
        <v>0</v>
      </c>
      <c r="CG31" s="401">
        <v>0</v>
      </c>
      <c r="CH31" s="401">
        <v>0</v>
      </c>
      <c r="CI31" s="401">
        <v>0</v>
      </c>
      <c r="CJ31" s="401">
        <v>0</v>
      </c>
      <c r="CK31" s="401">
        <v>0</v>
      </c>
      <c r="CL31" s="401">
        <v>0</v>
      </c>
      <c r="CM31" s="401">
        <v>0</v>
      </c>
      <c r="CN31" s="401">
        <v>0</v>
      </c>
      <c r="CO31" s="401">
        <v>0</v>
      </c>
      <c r="CP31" s="401">
        <v>0</v>
      </c>
      <c r="CQ31" s="401">
        <v>0</v>
      </c>
      <c r="CR31" s="401">
        <v>0</v>
      </c>
      <c r="CS31" s="401">
        <v>0</v>
      </c>
      <c r="CT31" s="401">
        <v>0</v>
      </c>
      <c r="CU31" s="401">
        <v>0</v>
      </c>
      <c r="CV31" s="401">
        <v>0</v>
      </c>
      <c r="CW31" s="401">
        <v>0</v>
      </c>
      <c r="CX31" s="401">
        <v>0</v>
      </c>
      <c r="CY31" s="401">
        <v>0</v>
      </c>
      <c r="CZ31" s="401">
        <v>0</v>
      </c>
      <c r="DA31" s="401">
        <v>0</v>
      </c>
      <c r="DB31" s="401">
        <v>0</v>
      </c>
      <c r="DC31" s="401">
        <v>0</v>
      </c>
      <c r="DD31" s="401">
        <v>0</v>
      </c>
      <c r="DE31" s="401">
        <v>0</v>
      </c>
      <c r="DF31" s="401">
        <v>0</v>
      </c>
      <c r="DG31" s="403">
        <v>250000</v>
      </c>
      <c r="DH31" s="403">
        <v>250000</v>
      </c>
      <c r="DI31" s="403">
        <v>250000</v>
      </c>
      <c r="DJ31" s="403">
        <v>250000</v>
      </c>
      <c r="DK31" s="403">
        <v>250000</v>
      </c>
      <c r="DL31" s="403">
        <v>250000</v>
      </c>
      <c r="DM31" s="403">
        <v>250000</v>
      </c>
      <c r="DN31" s="403">
        <v>250000</v>
      </c>
      <c r="DO31" s="403">
        <v>250000</v>
      </c>
      <c r="DP31" s="403">
        <v>250000</v>
      </c>
      <c r="DQ31" s="403">
        <v>250000</v>
      </c>
      <c r="DR31" s="403">
        <v>250000</v>
      </c>
      <c r="DS31" s="403">
        <v>250000</v>
      </c>
      <c r="DT31" s="403">
        <v>250000</v>
      </c>
      <c r="DU31" s="403">
        <v>250000</v>
      </c>
      <c r="DV31" s="403">
        <v>250000</v>
      </c>
      <c r="DW31" s="403">
        <v>250000</v>
      </c>
      <c r="DX31" s="403">
        <v>250000</v>
      </c>
      <c r="DY31" s="403">
        <v>250000</v>
      </c>
      <c r="DZ31" s="403">
        <v>250000</v>
      </c>
      <c r="EA31" s="403">
        <v>250000</v>
      </c>
      <c r="EB31" s="403">
        <v>250000</v>
      </c>
      <c r="EC31" s="403">
        <v>250000</v>
      </c>
      <c r="ED31" s="403">
        <v>250000</v>
      </c>
      <c r="EE31" s="403">
        <v>250000</v>
      </c>
      <c r="EF31" s="403">
        <v>250000</v>
      </c>
      <c r="EG31" s="403">
        <v>250000</v>
      </c>
      <c r="EH31" s="403">
        <v>250000</v>
      </c>
      <c r="EI31" s="403">
        <v>250000</v>
      </c>
      <c r="EJ31" s="403">
        <v>250000</v>
      </c>
      <c r="EK31" s="403">
        <v>250000</v>
      </c>
      <c r="EL31" s="403">
        <v>250000</v>
      </c>
      <c r="EM31" s="403">
        <v>250000</v>
      </c>
      <c r="EN31" s="403">
        <v>250000</v>
      </c>
      <c r="EO31" s="403">
        <v>250000</v>
      </c>
      <c r="EP31" s="403">
        <v>250000</v>
      </c>
      <c r="EQ31" s="403">
        <v>250000</v>
      </c>
      <c r="ER31" s="403">
        <v>250000</v>
      </c>
      <c r="ES31" s="403">
        <v>250000</v>
      </c>
      <c r="ET31" s="403">
        <v>250000</v>
      </c>
      <c r="EU31" s="403">
        <v>250000</v>
      </c>
      <c r="EV31" s="403">
        <v>250000</v>
      </c>
      <c r="EW31" s="403">
        <v>250000</v>
      </c>
      <c r="EX31" s="404">
        <v>49614.512471655325</v>
      </c>
      <c r="EY31" s="404">
        <v>0</v>
      </c>
      <c r="EZ31" s="404">
        <v>0</v>
      </c>
      <c r="FA31" s="404">
        <v>0</v>
      </c>
      <c r="FB31" s="404">
        <v>40817.982196023535</v>
      </c>
      <c r="FC31" s="404">
        <v>0</v>
      </c>
      <c r="FD31" s="404">
        <v>0</v>
      </c>
      <c r="FE31" s="404">
        <v>0</v>
      </c>
      <c r="FF31" s="404">
        <v>0</v>
      </c>
      <c r="FG31" s="404">
        <v>0</v>
      </c>
      <c r="FH31" s="404">
        <v>0</v>
      </c>
      <c r="FI31" s="404">
        <v>0</v>
      </c>
      <c r="FJ31" s="404">
        <v>0</v>
      </c>
      <c r="FK31" s="404">
        <v>0</v>
      </c>
      <c r="FL31" s="404">
        <v>0</v>
      </c>
      <c r="FM31" s="404">
        <v>0</v>
      </c>
      <c r="FN31" s="404">
        <v>0</v>
      </c>
      <c r="FO31" s="404">
        <v>0</v>
      </c>
      <c r="FP31" s="404">
        <v>0</v>
      </c>
      <c r="FQ31" s="404">
        <v>0</v>
      </c>
      <c r="FR31" s="404">
        <v>0</v>
      </c>
      <c r="FS31" s="404">
        <v>0</v>
      </c>
      <c r="FT31" s="404">
        <v>0</v>
      </c>
      <c r="FU31" s="404">
        <v>0</v>
      </c>
      <c r="FV31" s="404">
        <v>0</v>
      </c>
      <c r="FW31" s="404">
        <v>0</v>
      </c>
      <c r="FX31" s="404">
        <v>0</v>
      </c>
      <c r="FY31" s="404">
        <v>0</v>
      </c>
      <c r="FZ31" s="404">
        <v>0</v>
      </c>
      <c r="GA31" s="404">
        <v>0</v>
      </c>
      <c r="GB31" s="404">
        <v>0</v>
      </c>
      <c r="GC31" s="404">
        <v>0</v>
      </c>
      <c r="GD31" s="404">
        <v>0</v>
      </c>
      <c r="GE31" s="404">
        <v>0</v>
      </c>
      <c r="GF31" s="404">
        <v>0</v>
      </c>
      <c r="GG31" s="404">
        <v>0</v>
      </c>
      <c r="GH31" s="404">
        <v>0</v>
      </c>
      <c r="GI31" s="404">
        <v>0</v>
      </c>
      <c r="GJ31" s="404">
        <v>0</v>
      </c>
      <c r="GK31" s="404">
        <v>0</v>
      </c>
      <c r="GL31" s="404">
        <v>226757.36961451246</v>
      </c>
      <c r="GM31" s="404">
        <v>215959.399632869</v>
      </c>
      <c r="GN31" s="404">
        <v>205675.61869797049</v>
      </c>
      <c r="GO31" s="404">
        <v>195881.54161711474</v>
      </c>
      <c r="GP31" s="404">
        <v>186553.8491591569</v>
      </c>
      <c r="GQ31" s="404">
        <v>177670.33253253036</v>
      </c>
      <c r="GR31" s="404">
        <v>169209.84050717179</v>
      </c>
      <c r="GS31" s="404">
        <v>161152.22905444933</v>
      </c>
      <c r="GT31" s="404">
        <v>153478.31338518983</v>
      </c>
      <c r="GU31" s="404">
        <v>146169.82227160936</v>
      </c>
      <c r="GV31" s="404">
        <v>139209.35454438988</v>
      </c>
      <c r="GW31" s="404">
        <v>132580.33766132366</v>
      </c>
      <c r="GX31" s="404">
        <v>126266.98824887972</v>
      </c>
      <c r="GY31" s="404">
        <v>120254.27452274255</v>
      </c>
      <c r="GZ31" s="404">
        <v>114527.88049785006</v>
      </c>
      <c r="HA31" s="404">
        <v>109074.17190271433</v>
      </c>
      <c r="HB31" s="404">
        <v>103880.16371687078</v>
      </c>
      <c r="HC31" s="404">
        <v>98933.489254162647</v>
      </c>
      <c r="HD31" s="404">
        <v>94222.370718250153</v>
      </c>
      <c r="HE31" s="404">
        <v>89735.59116023824</v>
      </c>
      <c r="HF31" s="404">
        <v>85462.467771655472</v>
      </c>
      <c r="HG31" s="404">
        <v>81392.826449195665</v>
      </c>
      <c r="HH31" s="404">
        <v>77516.977570662551</v>
      </c>
      <c r="HI31" s="404">
        <v>73825.692924440518</v>
      </c>
      <c r="HJ31" s="404">
        <v>70310.183737562402</v>
      </c>
      <c r="HK31" s="404">
        <v>66962.07975005942</v>
      </c>
      <c r="HL31" s="404">
        <v>63773.409285770889</v>
      </c>
      <c r="HM31" s="404">
        <v>60736.580272162741</v>
      </c>
      <c r="HN31" s="404">
        <v>57844.362163964535</v>
      </c>
      <c r="HO31" s="404">
        <v>55089.86872758525</v>
      </c>
      <c r="HP31" s="404">
        <v>52466.541645319288</v>
      </c>
      <c r="HQ31" s="404">
        <v>49968.134900304081</v>
      </c>
      <c r="HR31" s="404">
        <v>47588.699905051508</v>
      </c>
      <c r="HS31" s="404">
        <v>45322.571338144291</v>
      </c>
      <c r="HT31" s="404">
        <v>43164.353655375518</v>
      </c>
      <c r="HU31" s="404">
        <v>41108.908243214777</v>
      </c>
      <c r="HV31" s="404">
        <v>39151.341184014076</v>
      </c>
      <c r="HW31" s="404">
        <v>37286.991603822928</v>
      </c>
      <c r="HX31" s="404">
        <v>35511.42057506946</v>
      </c>
      <c r="HY31" s="404">
        <v>33820.400547685196</v>
      </c>
      <c r="HZ31" s="404">
        <v>90432.494667678868</v>
      </c>
      <c r="IA31" s="404">
        <v>1030827.7787216236</v>
      </c>
      <c r="IB31" s="408">
        <v>11.398864783170112</v>
      </c>
      <c r="IC31" s="410"/>
    </row>
    <row r="32" spans="1:237" ht="90" customHeight="1" x14ac:dyDescent="0.2">
      <c r="A32" s="276" t="s">
        <v>634</v>
      </c>
      <c r="B32" s="277" t="s">
        <v>1167</v>
      </c>
      <c r="C32" s="277" t="s">
        <v>1226</v>
      </c>
      <c r="D32" s="99"/>
      <c r="E32" s="277" t="s">
        <v>1227</v>
      </c>
      <c r="F32" s="103" t="s">
        <v>1228</v>
      </c>
      <c r="G32" s="103" t="s">
        <v>1229</v>
      </c>
      <c r="H32" s="99" t="s">
        <v>77</v>
      </c>
      <c r="I32" s="103" t="s">
        <v>1230</v>
      </c>
      <c r="J32" s="103">
        <v>40</v>
      </c>
      <c r="K32" s="227" t="s">
        <v>94</v>
      </c>
      <c r="L32" s="98">
        <v>56689</v>
      </c>
      <c r="M32" s="99" t="s">
        <v>1231</v>
      </c>
      <c r="N32" s="99" t="s">
        <v>81</v>
      </c>
      <c r="O32" s="13" t="s">
        <v>217</v>
      </c>
      <c r="P32" s="99" t="s">
        <v>218</v>
      </c>
      <c r="Q32" s="112" t="s">
        <v>100</v>
      </c>
      <c r="R32" s="99" t="s">
        <v>108</v>
      </c>
      <c r="S32" s="99" t="s">
        <v>99</v>
      </c>
      <c r="T32" s="99" t="s">
        <v>366</v>
      </c>
      <c r="U32" s="99" t="s">
        <v>100</v>
      </c>
      <c r="V32" s="102">
        <v>1</v>
      </c>
      <c r="W32" s="105">
        <v>100000</v>
      </c>
      <c r="X32" s="105">
        <v>0</v>
      </c>
      <c r="Y32" s="105">
        <v>0</v>
      </c>
      <c r="Z32" s="105">
        <v>0</v>
      </c>
      <c r="AA32" s="105">
        <v>0</v>
      </c>
      <c r="AB32" s="105">
        <v>100000</v>
      </c>
      <c r="AC32" s="105">
        <v>0</v>
      </c>
      <c r="AD32" s="105">
        <v>0</v>
      </c>
      <c r="AE32" s="278">
        <v>0</v>
      </c>
      <c r="AF32" s="278">
        <v>0</v>
      </c>
      <c r="AG32" s="278">
        <v>0</v>
      </c>
      <c r="AH32" s="278">
        <v>0</v>
      </c>
      <c r="AI32" s="100" t="s">
        <v>88</v>
      </c>
      <c r="AJ32" s="105">
        <v>0</v>
      </c>
      <c r="AK32" s="105">
        <v>0</v>
      </c>
      <c r="AL32" s="105">
        <v>0</v>
      </c>
      <c r="AM32" s="105">
        <v>0</v>
      </c>
      <c r="AN32" s="105">
        <v>0</v>
      </c>
      <c r="AO32" s="105">
        <v>0</v>
      </c>
      <c r="AP32" s="105">
        <v>0</v>
      </c>
      <c r="AQ32" s="278">
        <v>0</v>
      </c>
      <c r="AR32" s="278">
        <v>0</v>
      </c>
      <c r="AS32" s="278">
        <v>0</v>
      </c>
      <c r="AT32" s="278">
        <v>0</v>
      </c>
      <c r="AU32" s="103"/>
      <c r="AV32" s="230">
        <v>1</v>
      </c>
      <c r="AW32" s="230">
        <v>0</v>
      </c>
      <c r="AX32" s="230" t="s">
        <v>3594</v>
      </c>
      <c r="AY32" s="141">
        <v>8</v>
      </c>
      <c r="AZ32" s="70">
        <v>1</v>
      </c>
      <c r="BA32" s="70">
        <v>1</v>
      </c>
      <c r="BB32" s="70">
        <v>1</v>
      </c>
      <c r="BC32" s="70">
        <v>0</v>
      </c>
      <c r="BD32" s="70">
        <v>1</v>
      </c>
      <c r="BE32" s="70">
        <v>1</v>
      </c>
      <c r="BF32" s="70">
        <v>1</v>
      </c>
      <c r="BG32" s="71">
        <v>0</v>
      </c>
      <c r="BH32" s="71">
        <v>1</v>
      </c>
      <c r="BI32" s="71">
        <v>0</v>
      </c>
      <c r="BJ32" s="71">
        <v>0</v>
      </c>
      <c r="BK32" s="71">
        <v>1</v>
      </c>
      <c r="BL32" s="70">
        <v>1</v>
      </c>
      <c r="BM32" s="70">
        <v>1</v>
      </c>
      <c r="BN32" s="70">
        <v>0</v>
      </c>
      <c r="BO32" s="70">
        <v>1</v>
      </c>
      <c r="BP32" s="403">
        <v>0</v>
      </c>
      <c r="BQ32" s="403">
        <v>0</v>
      </c>
      <c r="BR32" s="403">
        <v>0</v>
      </c>
      <c r="BS32" s="403">
        <v>100000</v>
      </c>
      <c r="BT32" s="403">
        <v>0</v>
      </c>
      <c r="BU32" s="403">
        <v>0</v>
      </c>
      <c r="BV32" s="403">
        <v>0</v>
      </c>
      <c r="BW32" s="403">
        <v>0</v>
      </c>
      <c r="BX32" s="403">
        <v>0</v>
      </c>
      <c r="BY32" s="403">
        <v>0</v>
      </c>
      <c r="BZ32" s="401">
        <v>0</v>
      </c>
      <c r="CA32" s="401">
        <v>0</v>
      </c>
      <c r="CB32" s="401">
        <v>0</v>
      </c>
      <c r="CC32" s="401">
        <v>0</v>
      </c>
      <c r="CD32" s="401">
        <v>0</v>
      </c>
      <c r="CE32" s="401">
        <v>0</v>
      </c>
      <c r="CF32" s="401">
        <v>0</v>
      </c>
      <c r="CG32" s="401">
        <v>0</v>
      </c>
      <c r="CH32" s="401">
        <v>0</v>
      </c>
      <c r="CI32" s="401">
        <v>0</v>
      </c>
      <c r="CJ32" s="401">
        <v>0</v>
      </c>
      <c r="CK32" s="401">
        <v>0</v>
      </c>
      <c r="CL32" s="401">
        <v>0</v>
      </c>
      <c r="CM32" s="401">
        <v>0</v>
      </c>
      <c r="CN32" s="401">
        <v>0</v>
      </c>
      <c r="CO32" s="401">
        <v>0</v>
      </c>
      <c r="CP32" s="401">
        <v>0</v>
      </c>
      <c r="CQ32" s="401">
        <v>0</v>
      </c>
      <c r="CR32" s="401">
        <v>0</v>
      </c>
      <c r="CS32" s="401">
        <v>0</v>
      </c>
      <c r="CT32" s="401">
        <v>0</v>
      </c>
      <c r="CU32" s="401">
        <v>0</v>
      </c>
      <c r="CV32" s="401">
        <v>0</v>
      </c>
      <c r="CW32" s="401">
        <v>0</v>
      </c>
      <c r="CX32" s="401">
        <v>0</v>
      </c>
      <c r="CY32" s="401">
        <v>0</v>
      </c>
      <c r="CZ32" s="401">
        <v>0</v>
      </c>
      <c r="DA32" s="401">
        <v>0</v>
      </c>
      <c r="DB32" s="401">
        <v>0</v>
      </c>
      <c r="DC32" s="401">
        <v>0</v>
      </c>
      <c r="DD32" s="401">
        <v>0</v>
      </c>
      <c r="DE32" s="401">
        <v>0</v>
      </c>
      <c r="DF32" s="401">
        <v>0</v>
      </c>
      <c r="DG32" s="403">
        <v>56689</v>
      </c>
      <c r="DH32" s="403">
        <v>56689</v>
      </c>
      <c r="DI32" s="403">
        <v>56689</v>
      </c>
      <c r="DJ32" s="403">
        <v>56689</v>
      </c>
      <c r="DK32" s="403">
        <v>56689</v>
      </c>
      <c r="DL32" s="403">
        <v>56689</v>
      </c>
      <c r="DM32" s="403">
        <v>56689</v>
      </c>
      <c r="DN32" s="403">
        <v>56689</v>
      </c>
      <c r="DO32" s="403">
        <v>56689</v>
      </c>
      <c r="DP32" s="403">
        <v>56689</v>
      </c>
      <c r="DQ32" s="403">
        <v>56689</v>
      </c>
      <c r="DR32" s="403">
        <v>56689</v>
      </c>
      <c r="DS32" s="403">
        <v>56689</v>
      </c>
      <c r="DT32" s="403">
        <v>56689</v>
      </c>
      <c r="DU32" s="403">
        <v>56689</v>
      </c>
      <c r="DV32" s="403">
        <v>56689</v>
      </c>
      <c r="DW32" s="403">
        <v>56689</v>
      </c>
      <c r="DX32" s="403">
        <v>56689</v>
      </c>
      <c r="DY32" s="403">
        <v>56689</v>
      </c>
      <c r="DZ32" s="403">
        <v>56689</v>
      </c>
      <c r="EA32" s="403">
        <v>56689</v>
      </c>
      <c r="EB32" s="403">
        <v>56689</v>
      </c>
      <c r="EC32" s="403">
        <v>56689</v>
      </c>
      <c r="ED32" s="403">
        <v>56689</v>
      </c>
      <c r="EE32" s="403">
        <v>56689</v>
      </c>
      <c r="EF32" s="403">
        <v>56689</v>
      </c>
      <c r="EG32" s="403">
        <v>56689</v>
      </c>
      <c r="EH32" s="403">
        <v>56689</v>
      </c>
      <c r="EI32" s="403">
        <v>56689</v>
      </c>
      <c r="EJ32" s="403">
        <v>56689</v>
      </c>
      <c r="EK32" s="403">
        <v>56689</v>
      </c>
      <c r="EL32" s="403">
        <v>56689</v>
      </c>
      <c r="EM32" s="403">
        <v>56689</v>
      </c>
      <c r="EN32" s="403">
        <v>56689</v>
      </c>
      <c r="EO32" s="403">
        <v>56689</v>
      </c>
      <c r="EP32" s="403">
        <v>56689</v>
      </c>
      <c r="EQ32" s="403">
        <v>56689</v>
      </c>
      <c r="ER32" s="403">
        <v>56689</v>
      </c>
      <c r="ES32" s="403">
        <v>56689</v>
      </c>
      <c r="ET32" s="403">
        <v>56689</v>
      </c>
      <c r="EU32" s="403">
        <v>56689</v>
      </c>
      <c r="EV32" s="403">
        <v>56689</v>
      </c>
      <c r="EW32" s="403">
        <v>56689</v>
      </c>
      <c r="EX32" s="404">
        <v>0</v>
      </c>
      <c r="EY32" s="404">
        <v>86383.759853147596</v>
      </c>
      <c r="EZ32" s="404">
        <v>0</v>
      </c>
      <c r="FA32" s="404">
        <v>0</v>
      </c>
      <c r="FB32" s="404">
        <v>0</v>
      </c>
      <c r="FC32" s="404">
        <v>0</v>
      </c>
      <c r="FD32" s="404">
        <v>0</v>
      </c>
      <c r="FE32" s="404">
        <v>0</v>
      </c>
      <c r="FF32" s="404">
        <v>0</v>
      </c>
      <c r="FG32" s="404">
        <v>0</v>
      </c>
      <c r="FH32" s="404">
        <v>0</v>
      </c>
      <c r="FI32" s="404">
        <v>0</v>
      </c>
      <c r="FJ32" s="404">
        <v>0</v>
      </c>
      <c r="FK32" s="404">
        <v>0</v>
      </c>
      <c r="FL32" s="404">
        <v>0</v>
      </c>
      <c r="FM32" s="404">
        <v>0</v>
      </c>
      <c r="FN32" s="404">
        <v>0</v>
      </c>
      <c r="FO32" s="404">
        <v>0</v>
      </c>
      <c r="FP32" s="404">
        <v>0</v>
      </c>
      <c r="FQ32" s="404">
        <v>0</v>
      </c>
      <c r="FR32" s="404">
        <v>0</v>
      </c>
      <c r="FS32" s="404">
        <v>0</v>
      </c>
      <c r="FT32" s="404">
        <v>0</v>
      </c>
      <c r="FU32" s="404">
        <v>0</v>
      </c>
      <c r="FV32" s="404">
        <v>0</v>
      </c>
      <c r="FW32" s="404">
        <v>0</v>
      </c>
      <c r="FX32" s="404">
        <v>0</v>
      </c>
      <c r="FY32" s="404">
        <v>0</v>
      </c>
      <c r="FZ32" s="404">
        <v>0</v>
      </c>
      <c r="GA32" s="404">
        <v>0</v>
      </c>
      <c r="GB32" s="404">
        <v>0</v>
      </c>
      <c r="GC32" s="404">
        <v>0</v>
      </c>
      <c r="GD32" s="404">
        <v>0</v>
      </c>
      <c r="GE32" s="404">
        <v>0</v>
      </c>
      <c r="GF32" s="404">
        <v>0</v>
      </c>
      <c r="GG32" s="404">
        <v>0</v>
      </c>
      <c r="GH32" s="404">
        <v>0</v>
      </c>
      <c r="GI32" s="404">
        <v>0</v>
      </c>
      <c r="GJ32" s="404">
        <v>0</v>
      </c>
      <c r="GK32" s="404">
        <v>0</v>
      </c>
      <c r="GL32" s="404">
        <v>51418.594104308388</v>
      </c>
      <c r="GM32" s="404">
        <v>48970.089623150845</v>
      </c>
      <c r="GN32" s="404">
        <v>46638.180593476995</v>
      </c>
      <c r="GO32" s="404">
        <v>44417.314850930466</v>
      </c>
      <c r="GP32" s="404">
        <v>42302.204619933786</v>
      </c>
      <c r="GQ32" s="404">
        <v>40287.813923746457</v>
      </c>
      <c r="GR32" s="404">
        <v>38369.346594044247</v>
      </c>
      <c r="GS32" s="404">
        <v>36542.234851470712</v>
      </c>
      <c r="GT32" s="404">
        <v>34802.128429972108</v>
      </c>
      <c r="GU32" s="404">
        <v>33144.884219021049</v>
      </c>
      <c r="GV32" s="404">
        <v>31566.556399067671</v>
      </c>
      <c r="GW32" s="404">
        <v>30063.38704673111</v>
      </c>
      <c r="GX32" s="404">
        <v>28631.797187362969</v>
      </c>
      <c r="GY32" s="404">
        <v>27268.378273679009</v>
      </c>
      <c r="GZ32" s="404">
        <v>25969.884070170487</v>
      </c>
      <c r="HA32" s="404">
        <v>24733.222923971891</v>
      </c>
      <c r="HB32" s="404">
        <v>23555.450403782754</v>
      </c>
      <c r="HC32" s="404">
        <v>22433.762289316906</v>
      </c>
      <c r="HD32" s="404">
        <v>21365.487894587532</v>
      </c>
      <c r="HE32" s="404">
        <v>20348.083709130984</v>
      </c>
      <c r="HF32" s="404">
        <v>19379.127342029507</v>
      </c>
      <c r="HG32" s="404">
        <v>18456.311754313814</v>
      </c>
      <c r="HH32" s="404">
        <v>17577.439766013158</v>
      </c>
      <c r="HI32" s="404">
        <v>16740.418824774435</v>
      </c>
      <c r="HJ32" s="404">
        <v>15943.2560235947</v>
      </c>
      <c r="HK32" s="404">
        <v>15184.053355804475</v>
      </c>
      <c r="HL32" s="404">
        <v>14461.003196004263</v>
      </c>
      <c r="HM32" s="404">
        <v>13772.383996194534</v>
      </c>
      <c r="HN32" s="404">
        <v>13116.556186851942</v>
      </c>
      <c r="HO32" s="404">
        <v>12491.958273192322</v>
      </c>
      <c r="HP32" s="404">
        <v>11897.103117326022</v>
      </c>
      <c r="HQ32" s="404">
        <v>11330.574397453353</v>
      </c>
      <c r="HR32" s="404">
        <v>10791.02323566986</v>
      </c>
      <c r="HS32" s="404">
        <v>10277.164986352247</v>
      </c>
      <c r="HT32" s="404">
        <v>9787.7761774783321</v>
      </c>
      <c r="HU32" s="404">
        <v>9321.6915975984102</v>
      </c>
      <c r="HV32" s="404">
        <v>8877.8015215222968</v>
      </c>
      <c r="HW32" s="404">
        <v>8455.049068116472</v>
      </c>
      <c r="HX32" s="404">
        <v>8052.4276839204504</v>
      </c>
      <c r="HY32" s="404">
        <v>7668.9787465909039</v>
      </c>
      <c r="HZ32" s="404">
        <v>86383.759853147596</v>
      </c>
      <c r="IA32" s="404">
        <v>926410.90125865792</v>
      </c>
      <c r="IB32" s="408">
        <v>10.724364195695541</v>
      </c>
      <c r="IC32" s="410"/>
    </row>
    <row r="33" spans="1:237" ht="90" customHeight="1" x14ac:dyDescent="0.2">
      <c r="A33" s="242" t="s">
        <v>997</v>
      </c>
      <c r="B33" s="195" t="s">
        <v>998</v>
      </c>
      <c r="C33" s="195" t="s">
        <v>1092</v>
      </c>
      <c r="D33" s="115">
        <v>3</v>
      </c>
      <c r="E33" s="195" t="s">
        <v>1093</v>
      </c>
      <c r="F33" s="113" t="s">
        <v>1094</v>
      </c>
      <c r="G33" s="113" t="s">
        <v>1095</v>
      </c>
      <c r="H33" s="112" t="s">
        <v>77</v>
      </c>
      <c r="I33" s="113" t="s">
        <v>1096</v>
      </c>
      <c r="J33" s="113">
        <v>10</v>
      </c>
      <c r="K33" s="227" t="s">
        <v>94</v>
      </c>
      <c r="L33" s="111">
        <v>18668.7</v>
      </c>
      <c r="M33" s="112" t="s">
        <v>1097</v>
      </c>
      <c r="N33" s="112" t="s">
        <v>81</v>
      </c>
      <c r="O33" s="73" t="s">
        <v>106</v>
      </c>
      <c r="P33" s="112" t="s">
        <v>199</v>
      </c>
      <c r="Q33" s="79" t="s">
        <v>87</v>
      </c>
      <c r="R33" s="112" t="s">
        <v>108</v>
      </c>
      <c r="S33" s="112" t="s">
        <v>99</v>
      </c>
      <c r="T33" s="112" t="s">
        <v>1046</v>
      </c>
      <c r="U33" s="112" t="s">
        <v>100</v>
      </c>
      <c r="V33" s="201">
        <v>1</v>
      </c>
      <c r="W33" s="217">
        <v>14400</v>
      </c>
      <c r="X33" s="217">
        <v>0</v>
      </c>
      <c r="Y33" s="217">
        <v>0</v>
      </c>
      <c r="Z33" s="217">
        <v>0</v>
      </c>
      <c r="AA33" s="217">
        <v>14400</v>
      </c>
      <c r="AB33" s="217">
        <v>0</v>
      </c>
      <c r="AC33" s="217">
        <v>0</v>
      </c>
      <c r="AD33" s="217">
        <v>0</v>
      </c>
      <c r="AE33" s="286">
        <v>0</v>
      </c>
      <c r="AF33" s="286">
        <v>0</v>
      </c>
      <c r="AG33" s="286">
        <v>0</v>
      </c>
      <c r="AH33" s="286">
        <v>0</v>
      </c>
      <c r="AI33" s="112" t="s">
        <v>88</v>
      </c>
      <c r="AJ33" s="217">
        <v>0</v>
      </c>
      <c r="AK33" s="217">
        <v>0</v>
      </c>
      <c r="AL33" s="217">
        <v>0</v>
      </c>
      <c r="AM33" s="217">
        <v>0</v>
      </c>
      <c r="AN33" s="217">
        <v>0</v>
      </c>
      <c r="AO33" s="217">
        <v>0</v>
      </c>
      <c r="AP33" s="217">
        <v>0</v>
      </c>
      <c r="AQ33" s="286">
        <v>0</v>
      </c>
      <c r="AR33" s="286">
        <v>0</v>
      </c>
      <c r="AS33" s="286">
        <v>0</v>
      </c>
      <c r="AT33" s="286">
        <v>0</v>
      </c>
      <c r="AU33" s="113" t="s">
        <v>1098</v>
      </c>
      <c r="AV33" s="230">
        <v>1</v>
      </c>
      <c r="AW33" s="230">
        <v>0</v>
      </c>
      <c r="AX33" s="230" t="s">
        <v>3599</v>
      </c>
      <c r="AY33" s="141">
        <v>9</v>
      </c>
      <c r="AZ33" s="70">
        <v>1</v>
      </c>
      <c r="BA33" s="70">
        <v>1</v>
      </c>
      <c r="BB33" s="70">
        <v>1</v>
      </c>
      <c r="BC33" s="70">
        <v>1</v>
      </c>
      <c r="BD33" s="70">
        <v>1</v>
      </c>
      <c r="BE33" s="70">
        <v>1</v>
      </c>
      <c r="BF33" s="70">
        <v>1</v>
      </c>
      <c r="BG33" s="71">
        <v>0</v>
      </c>
      <c r="BH33" s="71">
        <v>1</v>
      </c>
      <c r="BI33" s="71">
        <v>0</v>
      </c>
      <c r="BJ33" s="71">
        <v>0</v>
      </c>
      <c r="BK33" s="71">
        <v>1</v>
      </c>
      <c r="BL33" s="70">
        <v>1</v>
      </c>
      <c r="BM33" s="70">
        <v>1</v>
      </c>
      <c r="BN33" s="70">
        <v>0</v>
      </c>
      <c r="BO33" s="70">
        <v>1</v>
      </c>
      <c r="BP33" s="403">
        <v>0</v>
      </c>
      <c r="BQ33" s="403">
        <v>0</v>
      </c>
      <c r="BR33" s="403">
        <v>14400</v>
      </c>
      <c r="BS33" s="403">
        <v>0</v>
      </c>
      <c r="BT33" s="403">
        <v>0</v>
      </c>
      <c r="BU33" s="403">
        <v>0</v>
      </c>
      <c r="BV33" s="403">
        <v>0</v>
      </c>
      <c r="BW33" s="403">
        <v>0</v>
      </c>
      <c r="BX33" s="403">
        <v>0</v>
      </c>
      <c r="BY33" s="403">
        <v>0</v>
      </c>
      <c r="BZ33" s="401">
        <v>0</v>
      </c>
      <c r="CA33" s="401">
        <v>0</v>
      </c>
      <c r="CB33" s="401">
        <v>0</v>
      </c>
      <c r="CC33" s="401">
        <v>0</v>
      </c>
      <c r="CD33" s="401">
        <v>0</v>
      </c>
      <c r="CE33" s="401">
        <v>0</v>
      </c>
      <c r="CF33" s="401">
        <v>0</v>
      </c>
      <c r="CG33" s="401">
        <v>0</v>
      </c>
      <c r="CH33" s="401">
        <v>0</v>
      </c>
      <c r="CI33" s="401">
        <v>0</v>
      </c>
      <c r="CJ33" s="401">
        <v>0</v>
      </c>
      <c r="CK33" s="401">
        <v>0</v>
      </c>
      <c r="CL33" s="401">
        <v>0</v>
      </c>
      <c r="CM33" s="401">
        <v>0</v>
      </c>
      <c r="CN33" s="401">
        <v>0</v>
      </c>
      <c r="CO33" s="401">
        <v>0</v>
      </c>
      <c r="CP33" s="401">
        <v>0</v>
      </c>
      <c r="CQ33" s="401">
        <v>0</v>
      </c>
      <c r="CR33" s="401">
        <v>0</v>
      </c>
      <c r="CS33" s="401">
        <v>0</v>
      </c>
      <c r="CT33" s="401">
        <v>0</v>
      </c>
      <c r="CU33" s="401">
        <v>0</v>
      </c>
      <c r="CV33" s="401">
        <v>0</v>
      </c>
      <c r="CW33" s="401">
        <v>0</v>
      </c>
      <c r="CX33" s="401">
        <v>0</v>
      </c>
      <c r="CY33" s="401">
        <v>0</v>
      </c>
      <c r="CZ33" s="401">
        <v>0</v>
      </c>
      <c r="DA33" s="401">
        <v>0</v>
      </c>
      <c r="DB33" s="401">
        <v>0</v>
      </c>
      <c r="DC33" s="401">
        <v>0</v>
      </c>
      <c r="DD33" s="401">
        <v>0</v>
      </c>
      <c r="DE33" s="401">
        <v>0</v>
      </c>
      <c r="DF33" s="401">
        <v>0</v>
      </c>
      <c r="DG33" s="403">
        <v>18668.7</v>
      </c>
      <c r="DH33" s="403">
        <v>18668.7</v>
      </c>
      <c r="DI33" s="403">
        <v>18668.7</v>
      </c>
      <c r="DJ33" s="403">
        <v>18668.7</v>
      </c>
      <c r="DK33" s="403">
        <v>18668.7</v>
      </c>
      <c r="DL33" s="403">
        <v>18668.7</v>
      </c>
      <c r="DM33" s="403">
        <v>18668.7</v>
      </c>
      <c r="DN33" s="403">
        <v>18668.7</v>
      </c>
      <c r="DO33" s="403">
        <v>18668.7</v>
      </c>
      <c r="DP33" s="403">
        <v>18668.7</v>
      </c>
      <c r="DQ33" s="403">
        <v>18668.7</v>
      </c>
      <c r="DR33" s="403">
        <v>18668.7</v>
      </c>
      <c r="DS33" s="403">
        <v>18668.7</v>
      </c>
      <c r="DT33" s="403">
        <v>18668.7</v>
      </c>
      <c r="DU33" s="403">
        <v>18668.7</v>
      </c>
      <c r="DV33" s="403">
        <v>18668.7</v>
      </c>
      <c r="DW33" s="403">
        <v>18668.7</v>
      </c>
      <c r="DX33" s="403">
        <v>18668.7</v>
      </c>
      <c r="DY33" s="403">
        <v>18668.7</v>
      </c>
      <c r="DZ33" s="403">
        <v>18668.7</v>
      </c>
      <c r="EA33" s="403">
        <v>18668.7</v>
      </c>
      <c r="EB33" s="403">
        <v>18668.7</v>
      </c>
      <c r="EC33" s="403">
        <v>18668.7</v>
      </c>
      <c r="ED33" s="403">
        <v>18668.7</v>
      </c>
      <c r="EE33" s="403">
        <v>18668.7</v>
      </c>
      <c r="EF33" s="403">
        <v>18668.7</v>
      </c>
      <c r="EG33" s="403">
        <v>18668.7</v>
      </c>
      <c r="EH33" s="403">
        <v>18668.7</v>
      </c>
      <c r="EI33" s="403">
        <v>18668.7</v>
      </c>
      <c r="EJ33" s="403">
        <v>18668.7</v>
      </c>
      <c r="EK33" s="403">
        <v>18668.7</v>
      </c>
      <c r="EL33" s="403">
        <v>18668.7</v>
      </c>
      <c r="EM33" s="403">
        <v>18668.7</v>
      </c>
      <c r="EN33" s="403">
        <v>18668.7</v>
      </c>
      <c r="EO33" s="403">
        <v>18668.7</v>
      </c>
      <c r="EP33" s="403">
        <v>18668.7</v>
      </c>
      <c r="EQ33" s="403">
        <v>18668.7</v>
      </c>
      <c r="ER33" s="403">
        <v>18668.7</v>
      </c>
      <c r="ES33" s="403">
        <v>18668.7</v>
      </c>
      <c r="ET33" s="403">
        <v>18668.7</v>
      </c>
      <c r="EU33" s="403">
        <v>18668.7</v>
      </c>
      <c r="EV33" s="403">
        <v>18668.7</v>
      </c>
      <c r="EW33" s="403">
        <v>18668.7</v>
      </c>
      <c r="EX33" s="404">
        <v>13061.224489795917</v>
      </c>
      <c r="EY33" s="404">
        <v>0</v>
      </c>
      <c r="EZ33" s="404">
        <v>0</v>
      </c>
      <c r="FA33" s="404">
        <v>0</v>
      </c>
      <c r="FB33" s="404">
        <v>0</v>
      </c>
      <c r="FC33" s="404">
        <v>0</v>
      </c>
      <c r="FD33" s="404">
        <v>0</v>
      </c>
      <c r="FE33" s="404">
        <v>0</v>
      </c>
      <c r="FF33" s="404">
        <v>0</v>
      </c>
      <c r="FG33" s="404">
        <v>0</v>
      </c>
      <c r="FH33" s="404">
        <v>0</v>
      </c>
      <c r="FI33" s="404">
        <v>0</v>
      </c>
      <c r="FJ33" s="404">
        <v>0</v>
      </c>
      <c r="FK33" s="404">
        <v>0</v>
      </c>
      <c r="FL33" s="404">
        <v>0</v>
      </c>
      <c r="FM33" s="404">
        <v>0</v>
      </c>
      <c r="FN33" s="404">
        <v>0</v>
      </c>
      <c r="FO33" s="404">
        <v>0</v>
      </c>
      <c r="FP33" s="404">
        <v>0</v>
      </c>
      <c r="FQ33" s="404">
        <v>0</v>
      </c>
      <c r="FR33" s="404">
        <v>0</v>
      </c>
      <c r="FS33" s="404">
        <v>0</v>
      </c>
      <c r="FT33" s="404">
        <v>0</v>
      </c>
      <c r="FU33" s="404">
        <v>0</v>
      </c>
      <c r="FV33" s="404">
        <v>0</v>
      </c>
      <c r="FW33" s="404">
        <v>0</v>
      </c>
      <c r="FX33" s="404">
        <v>0</v>
      </c>
      <c r="FY33" s="404">
        <v>0</v>
      </c>
      <c r="FZ33" s="404">
        <v>0</v>
      </c>
      <c r="GA33" s="404">
        <v>0</v>
      </c>
      <c r="GB33" s="404">
        <v>0</v>
      </c>
      <c r="GC33" s="404">
        <v>0</v>
      </c>
      <c r="GD33" s="404">
        <v>0</v>
      </c>
      <c r="GE33" s="404">
        <v>0</v>
      </c>
      <c r="GF33" s="404">
        <v>0</v>
      </c>
      <c r="GG33" s="404">
        <v>0</v>
      </c>
      <c r="GH33" s="404">
        <v>0</v>
      </c>
      <c r="GI33" s="404">
        <v>0</v>
      </c>
      <c r="GJ33" s="404">
        <v>0</v>
      </c>
      <c r="GK33" s="404">
        <v>0</v>
      </c>
      <c r="GL33" s="404">
        <v>16933.061224489797</v>
      </c>
      <c r="GM33" s="404">
        <v>16126.724975704567</v>
      </c>
      <c r="GN33" s="404">
        <v>15358.785691147208</v>
      </c>
      <c r="GO33" s="404">
        <v>14627.41494394972</v>
      </c>
      <c r="GP33" s="404">
        <v>13930.871375190211</v>
      </c>
      <c r="GQ33" s="404">
        <v>13267.4965478002</v>
      </c>
      <c r="GR33" s="404">
        <v>12635.710997904953</v>
      </c>
      <c r="GS33" s="404">
        <v>12034.010474195193</v>
      </c>
      <c r="GT33" s="404">
        <v>11460.962356376374</v>
      </c>
      <c r="GU33" s="404">
        <v>10915.202244167975</v>
      </c>
      <c r="GV33" s="404">
        <v>10395.430708731406</v>
      </c>
      <c r="GW33" s="404">
        <v>9900.4101987918129</v>
      </c>
      <c r="GX33" s="404">
        <v>9428.9620940874429</v>
      </c>
      <c r="GY33" s="404">
        <v>8979.9638991308948</v>
      </c>
      <c r="GZ33" s="404">
        <v>8552.3465706008537</v>
      </c>
      <c r="HA33" s="404">
        <v>8145.0919720008123</v>
      </c>
      <c r="HB33" s="404">
        <v>7757.2304495245826</v>
      </c>
      <c r="HC33" s="404">
        <v>7387.8385233567451</v>
      </c>
      <c r="HD33" s="404">
        <v>7036.0366889111865</v>
      </c>
      <c r="HE33" s="404">
        <v>6700.9873227725584</v>
      </c>
      <c r="HF33" s="404">
        <v>6381.8926883548183</v>
      </c>
      <c r="HG33" s="404">
        <v>6077.9930365283972</v>
      </c>
      <c r="HH33" s="404">
        <v>5788.5647966937122</v>
      </c>
      <c r="HI33" s="404">
        <v>5512.9188539940114</v>
      </c>
      <c r="HJ33" s="404">
        <v>5250.3989085657249</v>
      </c>
      <c r="HK33" s="404">
        <v>5000.3799129197378</v>
      </c>
      <c r="HL33" s="404">
        <v>4762.2665837330842</v>
      </c>
      <c r="HM33" s="404">
        <v>4535.4919845076984</v>
      </c>
      <c r="HN33" s="404">
        <v>4319.5161757216192</v>
      </c>
      <c r="HO33" s="404">
        <v>4113.8249292586834</v>
      </c>
      <c r="HP33" s="404">
        <v>3917.9285040558889</v>
      </c>
      <c r="HQ33" s="404">
        <v>3731.3604800532275</v>
      </c>
      <c r="HR33" s="404">
        <v>3553.6766476697408</v>
      </c>
      <c r="HS33" s="404">
        <v>3384.4539501616573</v>
      </c>
      <c r="HT33" s="404">
        <v>3223.289476344436</v>
      </c>
      <c r="HU33" s="404">
        <v>3069.7995012804149</v>
      </c>
      <c r="HV33" s="404">
        <v>2923.6185726480148</v>
      </c>
      <c r="HW33" s="404">
        <v>2784.3986406171562</v>
      </c>
      <c r="HX33" s="404">
        <v>2651.8082291591968</v>
      </c>
      <c r="HY33" s="404">
        <v>2525.5316468182823</v>
      </c>
      <c r="HZ33" s="404">
        <v>13061.224489795917</v>
      </c>
      <c r="IA33" s="404">
        <v>137290.2408309262</v>
      </c>
      <c r="IB33" s="408">
        <v>10.511284063617788</v>
      </c>
      <c r="IC33" s="410"/>
    </row>
    <row r="34" spans="1:237" ht="90" customHeight="1" x14ac:dyDescent="0.2">
      <c r="A34" s="137" t="s">
        <v>1777</v>
      </c>
      <c r="B34" s="138" t="s">
        <v>1778</v>
      </c>
      <c r="C34" s="138" t="s">
        <v>1780</v>
      </c>
      <c r="D34" s="121">
        <v>7</v>
      </c>
      <c r="E34" s="138" t="s">
        <v>1781</v>
      </c>
      <c r="F34" s="118" t="s">
        <v>3393</v>
      </c>
      <c r="G34" s="118" t="s">
        <v>1782</v>
      </c>
      <c r="H34" s="142" t="s">
        <v>77</v>
      </c>
      <c r="I34" s="118" t="s">
        <v>1783</v>
      </c>
      <c r="J34" s="118">
        <v>5</v>
      </c>
      <c r="K34" s="227" t="s">
        <v>79</v>
      </c>
      <c r="L34" s="110">
        <v>596459</v>
      </c>
      <c r="M34" s="142" t="s">
        <v>1784</v>
      </c>
      <c r="N34" s="142" t="s">
        <v>1785</v>
      </c>
      <c r="O34" s="142" t="s">
        <v>82</v>
      </c>
      <c r="P34" s="142" t="s">
        <v>280</v>
      </c>
      <c r="Q34" s="112" t="s">
        <v>100</v>
      </c>
      <c r="R34" s="142" t="s">
        <v>108</v>
      </c>
      <c r="S34" s="142" t="s">
        <v>99</v>
      </c>
      <c r="T34" s="142" t="s">
        <v>125</v>
      </c>
      <c r="U34" s="142" t="s">
        <v>100</v>
      </c>
      <c r="V34" s="117">
        <v>1</v>
      </c>
      <c r="W34" s="136">
        <v>142000</v>
      </c>
      <c r="X34" s="136">
        <v>0</v>
      </c>
      <c r="Y34" s="136">
        <v>0</v>
      </c>
      <c r="Z34" s="136">
        <v>0</v>
      </c>
      <c r="AA34" s="136">
        <v>0</v>
      </c>
      <c r="AB34" s="136">
        <v>85000</v>
      </c>
      <c r="AC34" s="136">
        <v>57000</v>
      </c>
      <c r="AD34" s="136"/>
      <c r="AE34" s="139">
        <v>0</v>
      </c>
      <c r="AF34" s="139">
        <v>0</v>
      </c>
      <c r="AG34" s="139">
        <v>0</v>
      </c>
      <c r="AH34" s="139">
        <v>0</v>
      </c>
      <c r="AI34" s="119" t="s">
        <v>1786</v>
      </c>
      <c r="AJ34" s="136">
        <v>139900</v>
      </c>
      <c r="AK34" s="136">
        <v>0</v>
      </c>
      <c r="AL34" s="136"/>
      <c r="AM34" s="136">
        <v>32900</v>
      </c>
      <c r="AN34" s="136">
        <v>37000</v>
      </c>
      <c r="AO34" s="136">
        <v>35000</v>
      </c>
      <c r="AP34" s="136">
        <v>35000</v>
      </c>
      <c r="AQ34" s="139">
        <v>0</v>
      </c>
      <c r="AR34" s="139">
        <v>0</v>
      </c>
      <c r="AS34" s="139">
        <v>0</v>
      </c>
      <c r="AT34" s="139">
        <v>0</v>
      </c>
      <c r="AU34" s="118" t="s">
        <v>1787</v>
      </c>
      <c r="AV34" s="230">
        <v>1</v>
      </c>
      <c r="AW34" s="230">
        <v>0</v>
      </c>
      <c r="AX34" s="230" t="s">
        <v>3609</v>
      </c>
      <c r="AY34" s="141">
        <v>8</v>
      </c>
      <c r="AZ34" s="70">
        <v>1</v>
      </c>
      <c r="BA34" s="70">
        <v>1</v>
      </c>
      <c r="BB34" s="70">
        <v>1</v>
      </c>
      <c r="BC34" s="70">
        <v>1</v>
      </c>
      <c r="BD34" s="70">
        <v>1</v>
      </c>
      <c r="BE34" s="70">
        <v>1</v>
      </c>
      <c r="BF34" s="70">
        <v>1</v>
      </c>
      <c r="BG34" s="71">
        <v>0</v>
      </c>
      <c r="BH34" s="71">
        <v>0</v>
      </c>
      <c r="BI34" s="71">
        <v>0</v>
      </c>
      <c r="BJ34" s="71">
        <v>0</v>
      </c>
      <c r="BK34" s="71">
        <v>0</v>
      </c>
      <c r="BL34" s="70">
        <v>1</v>
      </c>
      <c r="BM34" s="70">
        <v>1</v>
      </c>
      <c r="BN34" s="70">
        <v>0</v>
      </c>
      <c r="BO34" s="70">
        <v>1</v>
      </c>
      <c r="BP34" s="403">
        <v>0</v>
      </c>
      <c r="BQ34" s="403">
        <v>0</v>
      </c>
      <c r="BR34" s="403">
        <v>32900</v>
      </c>
      <c r="BS34" s="403">
        <v>122000</v>
      </c>
      <c r="BT34" s="403">
        <v>92000</v>
      </c>
      <c r="BU34" s="403">
        <v>35000</v>
      </c>
      <c r="BV34" s="403">
        <v>0</v>
      </c>
      <c r="BW34" s="403">
        <v>0</v>
      </c>
      <c r="BX34" s="403">
        <v>0</v>
      </c>
      <c r="BY34" s="403">
        <v>0</v>
      </c>
      <c r="BZ34" s="401">
        <v>0</v>
      </c>
      <c r="CA34" s="401">
        <v>0</v>
      </c>
      <c r="CB34" s="401">
        <v>0</v>
      </c>
      <c r="CC34" s="401">
        <v>0</v>
      </c>
      <c r="CD34" s="401">
        <v>0</v>
      </c>
      <c r="CE34" s="401">
        <v>0</v>
      </c>
      <c r="CF34" s="401">
        <v>0</v>
      </c>
      <c r="CG34" s="401">
        <v>0</v>
      </c>
      <c r="CH34" s="401">
        <v>0</v>
      </c>
      <c r="CI34" s="401">
        <v>0</v>
      </c>
      <c r="CJ34" s="401">
        <v>0</v>
      </c>
      <c r="CK34" s="401">
        <v>0</v>
      </c>
      <c r="CL34" s="401">
        <v>0</v>
      </c>
      <c r="CM34" s="401">
        <v>0</v>
      </c>
      <c r="CN34" s="401">
        <v>0</v>
      </c>
      <c r="CO34" s="401">
        <v>0</v>
      </c>
      <c r="CP34" s="401">
        <v>0</v>
      </c>
      <c r="CQ34" s="401">
        <v>0</v>
      </c>
      <c r="CR34" s="401">
        <v>0</v>
      </c>
      <c r="CS34" s="401">
        <v>0</v>
      </c>
      <c r="CT34" s="401">
        <v>0</v>
      </c>
      <c r="CU34" s="401">
        <v>0</v>
      </c>
      <c r="CV34" s="401">
        <v>0</v>
      </c>
      <c r="CW34" s="401">
        <v>0</v>
      </c>
      <c r="CX34" s="401">
        <v>0</v>
      </c>
      <c r="CY34" s="401">
        <v>0</v>
      </c>
      <c r="CZ34" s="401">
        <v>0</v>
      </c>
      <c r="DA34" s="401">
        <v>0</v>
      </c>
      <c r="DB34" s="401">
        <v>0</v>
      </c>
      <c r="DC34" s="401">
        <v>0</v>
      </c>
      <c r="DD34" s="401">
        <v>0</v>
      </c>
      <c r="DE34" s="401">
        <v>0</v>
      </c>
      <c r="DF34" s="401">
        <v>0</v>
      </c>
      <c r="DG34" s="403">
        <v>596459</v>
      </c>
      <c r="DH34" s="403">
        <v>596459</v>
      </c>
      <c r="DI34" s="403">
        <v>596459</v>
      </c>
      <c r="DJ34" s="403">
        <v>596459</v>
      </c>
      <c r="DK34" s="403">
        <v>596459</v>
      </c>
      <c r="DL34" s="403">
        <v>596459</v>
      </c>
      <c r="DM34" s="403">
        <v>596459</v>
      </c>
      <c r="DN34" s="403">
        <v>596459</v>
      </c>
      <c r="DO34" s="403">
        <v>596459</v>
      </c>
      <c r="DP34" s="403">
        <v>596459</v>
      </c>
      <c r="DQ34" s="403">
        <v>596459</v>
      </c>
      <c r="DR34" s="403">
        <v>596459</v>
      </c>
      <c r="DS34" s="403">
        <v>596459</v>
      </c>
      <c r="DT34" s="403">
        <v>596459</v>
      </c>
      <c r="DU34" s="403">
        <v>596459</v>
      </c>
      <c r="DV34" s="403">
        <v>596459</v>
      </c>
      <c r="DW34" s="403">
        <v>596459</v>
      </c>
      <c r="DX34" s="403">
        <v>596459</v>
      </c>
      <c r="DY34" s="403">
        <v>596459</v>
      </c>
      <c r="DZ34" s="403">
        <v>596459</v>
      </c>
      <c r="EA34" s="403">
        <v>596459</v>
      </c>
      <c r="EB34" s="403">
        <v>596459</v>
      </c>
      <c r="EC34" s="403">
        <v>596459</v>
      </c>
      <c r="ED34" s="403">
        <v>596459</v>
      </c>
      <c r="EE34" s="403">
        <v>596459</v>
      </c>
      <c r="EF34" s="403">
        <v>596459</v>
      </c>
      <c r="EG34" s="403">
        <v>596459</v>
      </c>
      <c r="EH34" s="403">
        <v>596459</v>
      </c>
      <c r="EI34" s="403">
        <v>596459</v>
      </c>
      <c r="EJ34" s="403">
        <v>596459</v>
      </c>
      <c r="EK34" s="403">
        <v>596459</v>
      </c>
      <c r="EL34" s="403">
        <v>596459</v>
      </c>
      <c r="EM34" s="403">
        <v>596459</v>
      </c>
      <c r="EN34" s="403">
        <v>596459</v>
      </c>
      <c r="EO34" s="403">
        <v>596459</v>
      </c>
      <c r="EP34" s="403">
        <v>596459</v>
      </c>
      <c r="EQ34" s="403">
        <v>596459</v>
      </c>
      <c r="ER34" s="403">
        <v>596459</v>
      </c>
      <c r="ES34" s="403">
        <v>596459</v>
      </c>
      <c r="ET34" s="403">
        <v>596459</v>
      </c>
      <c r="EU34" s="403">
        <v>596459</v>
      </c>
      <c r="EV34" s="403">
        <v>596459</v>
      </c>
      <c r="EW34" s="403">
        <v>596459</v>
      </c>
      <c r="EX34" s="404">
        <v>29841.269841269841</v>
      </c>
      <c r="EY34" s="404">
        <v>105388.18702084007</v>
      </c>
      <c r="EZ34" s="404">
        <v>75688.62768085314</v>
      </c>
      <c r="FA34" s="404">
        <v>27423.415826396063</v>
      </c>
      <c r="FB34" s="404">
        <v>0</v>
      </c>
      <c r="FC34" s="404">
        <v>0</v>
      </c>
      <c r="FD34" s="404">
        <v>0</v>
      </c>
      <c r="FE34" s="404">
        <v>0</v>
      </c>
      <c r="FF34" s="404">
        <v>0</v>
      </c>
      <c r="FG34" s="404">
        <v>0</v>
      </c>
      <c r="FH34" s="404">
        <v>0</v>
      </c>
      <c r="FI34" s="404">
        <v>0</v>
      </c>
      <c r="FJ34" s="404">
        <v>0</v>
      </c>
      <c r="FK34" s="404">
        <v>0</v>
      </c>
      <c r="FL34" s="404">
        <v>0</v>
      </c>
      <c r="FM34" s="404">
        <v>0</v>
      </c>
      <c r="FN34" s="404">
        <v>0</v>
      </c>
      <c r="FO34" s="404">
        <v>0</v>
      </c>
      <c r="FP34" s="404">
        <v>0</v>
      </c>
      <c r="FQ34" s="404">
        <v>0</v>
      </c>
      <c r="FR34" s="404">
        <v>0</v>
      </c>
      <c r="FS34" s="404">
        <v>0</v>
      </c>
      <c r="FT34" s="404">
        <v>0</v>
      </c>
      <c r="FU34" s="404">
        <v>0</v>
      </c>
      <c r="FV34" s="404">
        <v>0</v>
      </c>
      <c r="FW34" s="404">
        <v>0</v>
      </c>
      <c r="FX34" s="404">
        <v>0</v>
      </c>
      <c r="FY34" s="404">
        <v>0</v>
      </c>
      <c r="FZ34" s="404">
        <v>0</v>
      </c>
      <c r="GA34" s="404">
        <v>0</v>
      </c>
      <c r="GB34" s="404">
        <v>0</v>
      </c>
      <c r="GC34" s="404">
        <v>0</v>
      </c>
      <c r="GD34" s="404">
        <v>0</v>
      </c>
      <c r="GE34" s="404">
        <v>0</v>
      </c>
      <c r="GF34" s="404">
        <v>0</v>
      </c>
      <c r="GG34" s="404">
        <v>0</v>
      </c>
      <c r="GH34" s="404">
        <v>0</v>
      </c>
      <c r="GI34" s="404">
        <v>0</v>
      </c>
      <c r="GJ34" s="404">
        <v>0</v>
      </c>
      <c r="GK34" s="404">
        <v>0</v>
      </c>
      <c r="GL34" s="404">
        <v>541005.89569160994</v>
      </c>
      <c r="GM34" s="404">
        <v>515243.71018248564</v>
      </c>
      <c r="GN34" s="404">
        <v>490708.29541189113</v>
      </c>
      <c r="GO34" s="404">
        <v>467341.23372561054</v>
      </c>
      <c r="GP34" s="404">
        <v>445086.88926248631</v>
      </c>
      <c r="GQ34" s="404">
        <v>423892.27548808209</v>
      </c>
      <c r="GR34" s="404">
        <v>403706.92903626873</v>
      </c>
      <c r="GS34" s="404">
        <v>384482.78955835116</v>
      </c>
      <c r="GT34" s="404">
        <v>366174.08529366774</v>
      </c>
      <c r="GU34" s="404">
        <v>348737.22408920736</v>
      </c>
      <c r="GV34" s="404">
        <v>332130.68960876897</v>
      </c>
      <c r="GW34" s="404">
        <v>316314.9424845418</v>
      </c>
      <c r="GX34" s="404">
        <v>301252.32617575419</v>
      </c>
      <c r="GY34" s="404">
        <v>286906.97731024196</v>
      </c>
      <c r="GZ34" s="404">
        <v>273244.7402954686</v>
      </c>
      <c r="HA34" s="404">
        <v>260233.08599568432</v>
      </c>
      <c r="HB34" s="404">
        <v>247841.03428160414</v>
      </c>
      <c r="HC34" s="404">
        <v>236039.0802681944</v>
      </c>
      <c r="HD34" s="404">
        <v>224799.12406494707</v>
      </c>
      <c r="HE34" s="404">
        <v>214094.40387137816</v>
      </c>
      <c r="HF34" s="404">
        <v>203899.4322584554</v>
      </c>
      <c r="HG34" s="404">
        <v>194189.93548424321</v>
      </c>
      <c r="HH34" s="404">
        <v>184942.79569927926</v>
      </c>
      <c r="HI34" s="404">
        <v>176135.99590407548</v>
      </c>
      <c r="HJ34" s="404">
        <v>167748.56752769093</v>
      </c>
      <c r="HK34" s="404">
        <v>159760.54050256277</v>
      </c>
      <c r="HL34" s="404">
        <v>152152.89571672649</v>
      </c>
      <c r="HM34" s="404">
        <v>144907.51973021566</v>
      </c>
      <c r="HN34" s="404">
        <v>138007.16164782448</v>
      </c>
      <c r="HO34" s="404">
        <v>131435.39204554708</v>
      </c>
      <c r="HP34" s="404">
        <v>125176.56385290199</v>
      </c>
      <c r="HQ34" s="404">
        <v>119215.77509800189</v>
      </c>
      <c r="HR34" s="404">
        <v>113538.83342666848</v>
      </c>
      <c r="HS34" s="404">
        <v>108132.22231111281</v>
      </c>
      <c r="HT34" s="404">
        <v>102983.06886772651</v>
      </c>
      <c r="HU34" s="404">
        <v>98079.113207358576</v>
      </c>
      <c r="HV34" s="404">
        <v>93408.679245103413</v>
      </c>
      <c r="HW34" s="404">
        <v>88960.64690009848</v>
      </c>
      <c r="HX34" s="404">
        <v>84724.425619141417</v>
      </c>
      <c r="HY34" s="404">
        <v>80689.929161087057</v>
      </c>
      <c r="HZ34" s="404">
        <v>238341.50036935913</v>
      </c>
      <c r="IA34" s="404">
        <v>2459386.0242740833</v>
      </c>
      <c r="IB34" s="408">
        <v>10.318748604262201</v>
      </c>
      <c r="IC34" s="410"/>
    </row>
    <row r="35" spans="1:237" ht="90" customHeight="1" x14ac:dyDescent="0.2">
      <c r="A35" s="427" t="s">
        <v>3062</v>
      </c>
      <c r="B35" s="429" t="s">
        <v>3063</v>
      </c>
      <c r="C35" s="431" t="s">
        <v>3409</v>
      </c>
      <c r="D35" s="432">
        <v>11</v>
      </c>
      <c r="E35" s="431" t="s">
        <v>3206</v>
      </c>
      <c r="F35" s="437" t="s">
        <v>3207</v>
      </c>
      <c r="G35" s="437" t="s">
        <v>3208</v>
      </c>
      <c r="H35" s="432" t="s">
        <v>77</v>
      </c>
      <c r="I35" s="437" t="s">
        <v>3156</v>
      </c>
      <c r="J35" s="441">
        <v>10</v>
      </c>
      <c r="K35" s="413" t="s">
        <v>79</v>
      </c>
      <c r="L35" s="443">
        <v>52367</v>
      </c>
      <c r="M35" s="443" t="s">
        <v>3200</v>
      </c>
      <c r="N35" s="432" t="s">
        <v>147</v>
      </c>
      <c r="O35" s="376" t="s">
        <v>106</v>
      </c>
      <c r="P35" s="432" t="s">
        <v>293</v>
      </c>
      <c r="Q35" s="112" t="s">
        <v>100</v>
      </c>
      <c r="R35" s="432" t="s">
        <v>108</v>
      </c>
      <c r="S35" s="432" t="s">
        <v>3190</v>
      </c>
      <c r="T35" s="443" t="s">
        <v>3070</v>
      </c>
      <c r="U35" s="432" t="s">
        <v>100</v>
      </c>
      <c r="V35" s="446">
        <v>1</v>
      </c>
      <c r="W35" s="448">
        <v>45000</v>
      </c>
      <c r="X35" s="450">
        <v>0</v>
      </c>
      <c r="Y35" s="451">
        <v>0</v>
      </c>
      <c r="Z35" s="450">
        <v>0</v>
      </c>
      <c r="AA35" s="450">
        <v>45000</v>
      </c>
      <c r="AB35" s="451">
        <v>0</v>
      </c>
      <c r="AC35" s="451">
        <v>0</v>
      </c>
      <c r="AD35" s="451">
        <v>0</v>
      </c>
      <c r="AE35" s="452">
        <v>0</v>
      </c>
      <c r="AF35" s="450">
        <v>0</v>
      </c>
      <c r="AG35" s="452">
        <v>0</v>
      </c>
      <c r="AH35" s="452">
        <v>0</v>
      </c>
      <c r="AI35" s="453" t="s">
        <v>88</v>
      </c>
      <c r="AJ35" s="454">
        <v>0</v>
      </c>
      <c r="AK35" s="454">
        <v>0</v>
      </c>
      <c r="AL35" s="454">
        <v>0</v>
      </c>
      <c r="AM35" s="454">
        <v>0</v>
      </c>
      <c r="AN35" s="454">
        <v>0</v>
      </c>
      <c r="AO35" s="454">
        <v>0</v>
      </c>
      <c r="AP35" s="454">
        <v>0</v>
      </c>
      <c r="AQ35" s="452">
        <v>0</v>
      </c>
      <c r="AR35" s="452">
        <v>0</v>
      </c>
      <c r="AS35" s="452">
        <v>0</v>
      </c>
      <c r="AT35" s="452">
        <v>0</v>
      </c>
      <c r="AU35" s="455"/>
      <c r="AV35" s="230">
        <v>1</v>
      </c>
      <c r="AW35" s="230">
        <v>0</v>
      </c>
      <c r="AX35" s="343" t="s">
        <v>3601</v>
      </c>
      <c r="AY35" s="344">
        <v>9</v>
      </c>
      <c r="AZ35" s="345">
        <v>1</v>
      </c>
      <c r="BA35" s="345">
        <v>1</v>
      </c>
      <c r="BB35" s="345">
        <v>1</v>
      </c>
      <c r="BC35" s="345">
        <v>1</v>
      </c>
      <c r="BD35" s="345">
        <v>1</v>
      </c>
      <c r="BE35" s="345">
        <v>1</v>
      </c>
      <c r="BF35" s="345">
        <v>1</v>
      </c>
      <c r="BG35" s="346">
        <v>0</v>
      </c>
      <c r="BH35" s="346">
        <v>1</v>
      </c>
      <c r="BI35" s="346">
        <v>0</v>
      </c>
      <c r="BJ35" s="346">
        <v>1</v>
      </c>
      <c r="BK35" s="346">
        <v>0</v>
      </c>
      <c r="BL35" s="345">
        <v>1</v>
      </c>
      <c r="BM35" s="345">
        <v>1</v>
      </c>
      <c r="BN35" s="345">
        <v>0</v>
      </c>
      <c r="BO35" s="345">
        <v>1</v>
      </c>
      <c r="BP35" s="347">
        <v>0</v>
      </c>
      <c r="BQ35" s="347">
        <v>0</v>
      </c>
      <c r="BR35" s="347">
        <v>45000</v>
      </c>
      <c r="BS35" s="347">
        <v>0</v>
      </c>
      <c r="BT35" s="347">
        <v>0</v>
      </c>
      <c r="BU35" s="347">
        <v>0</v>
      </c>
      <c r="BV35" s="347">
        <v>0</v>
      </c>
      <c r="BW35" s="347">
        <v>0</v>
      </c>
      <c r="BX35" s="347">
        <v>0</v>
      </c>
      <c r="BY35" s="347">
        <v>0</v>
      </c>
      <c r="BZ35" s="348">
        <v>0</v>
      </c>
      <c r="CA35" s="348">
        <v>0</v>
      </c>
      <c r="CB35" s="348">
        <v>0</v>
      </c>
      <c r="CC35" s="348">
        <v>0</v>
      </c>
      <c r="CD35" s="348">
        <v>0</v>
      </c>
      <c r="CE35" s="348">
        <v>0</v>
      </c>
      <c r="CF35" s="348">
        <v>0</v>
      </c>
      <c r="CG35" s="348">
        <v>0</v>
      </c>
      <c r="CH35" s="348">
        <v>0</v>
      </c>
      <c r="CI35" s="348">
        <v>0</v>
      </c>
      <c r="CJ35" s="348">
        <v>0</v>
      </c>
      <c r="CK35" s="348">
        <v>0</v>
      </c>
      <c r="CL35" s="348">
        <v>0</v>
      </c>
      <c r="CM35" s="348">
        <v>0</v>
      </c>
      <c r="CN35" s="348">
        <v>0</v>
      </c>
      <c r="CO35" s="348">
        <v>0</v>
      </c>
      <c r="CP35" s="348">
        <v>0</v>
      </c>
      <c r="CQ35" s="348">
        <v>0</v>
      </c>
      <c r="CR35" s="348">
        <v>0</v>
      </c>
      <c r="CS35" s="348">
        <v>0</v>
      </c>
      <c r="CT35" s="348">
        <v>0</v>
      </c>
      <c r="CU35" s="348">
        <v>0</v>
      </c>
      <c r="CV35" s="348">
        <v>0</v>
      </c>
      <c r="CW35" s="348">
        <v>0</v>
      </c>
      <c r="CX35" s="348">
        <v>0</v>
      </c>
      <c r="CY35" s="348">
        <v>0</v>
      </c>
      <c r="CZ35" s="348">
        <v>0</v>
      </c>
      <c r="DA35" s="348">
        <v>0</v>
      </c>
      <c r="DB35" s="348">
        <v>0</v>
      </c>
      <c r="DC35" s="348">
        <v>0</v>
      </c>
      <c r="DD35" s="348">
        <v>0</v>
      </c>
      <c r="DE35" s="348">
        <v>0</v>
      </c>
      <c r="DF35" s="348">
        <v>0</v>
      </c>
      <c r="DG35" s="347">
        <v>52367</v>
      </c>
      <c r="DH35" s="347">
        <v>52367</v>
      </c>
      <c r="DI35" s="347">
        <v>52367</v>
      </c>
      <c r="DJ35" s="347">
        <v>52367</v>
      </c>
      <c r="DK35" s="347">
        <v>52367</v>
      </c>
      <c r="DL35" s="347">
        <v>52367</v>
      </c>
      <c r="DM35" s="347">
        <v>52367</v>
      </c>
      <c r="DN35" s="347">
        <v>52367</v>
      </c>
      <c r="DO35" s="347">
        <v>52367</v>
      </c>
      <c r="DP35" s="347">
        <v>52367</v>
      </c>
      <c r="DQ35" s="347">
        <v>52367</v>
      </c>
      <c r="DR35" s="347">
        <v>52367</v>
      </c>
      <c r="DS35" s="347">
        <v>52367</v>
      </c>
      <c r="DT35" s="347">
        <v>52367</v>
      </c>
      <c r="DU35" s="347">
        <v>52367</v>
      </c>
      <c r="DV35" s="347">
        <v>52367</v>
      </c>
      <c r="DW35" s="347">
        <v>52367</v>
      </c>
      <c r="DX35" s="347">
        <v>52367</v>
      </c>
      <c r="DY35" s="347">
        <v>52367</v>
      </c>
      <c r="DZ35" s="347">
        <v>52367</v>
      </c>
      <c r="EA35" s="347">
        <v>52367</v>
      </c>
      <c r="EB35" s="347">
        <v>52367</v>
      </c>
      <c r="EC35" s="347">
        <v>52367</v>
      </c>
      <c r="ED35" s="347">
        <v>52367</v>
      </c>
      <c r="EE35" s="347">
        <v>52367</v>
      </c>
      <c r="EF35" s="347">
        <v>52367</v>
      </c>
      <c r="EG35" s="347">
        <v>52367</v>
      </c>
      <c r="EH35" s="347">
        <v>52367</v>
      </c>
      <c r="EI35" s="347">
        <v>52367</v>
      </c>
      <c r="EJ35" s="347">
        <v>52367</v>
      </c>
      <c r="EK35" s="347">
        <v>52367</v>
      </c>
      <c r="EL35" s="347">
        <v>52367</v>
      </c>
      <c r="EM35" s="347">
        <v>52367</v>
      </c>
      <c r="EN35" s="347">
        <v>52367</v>
      </c>
      <c r="EO35" s="347">
        <v>52367</v>
      </c>
      <c r="EP35" s="347">
        <v>52367</v>
      </c>
      <c r="EQ35" s="347">
        <v>52367</v>
      </c>
      <c r="ER35" s="347">
        <v>52367</v>
      </c>
      <c r="ES35" s="347">
        <v>52367</v>
      </c>
      <c r="ET35" s="347">
        <v>52367</v>
      </c>
      <c r="EU35" s="347">
        <v>52367</v>
      </c>
      <c r="EV35" s="347">
        <v>52367</v>
      </c>
      <c r="EW35" s="347">
        <v>52367</v>
      </c>
      <c r="EX35" s="349">
        <v>40816.326530612241</v>
      </c>
      <c r="EY35" s="349">
        <v>0</v>
      </c>
      <c r="EZ35" s="349">
        <v>0</v>
      </c>
      <c r="FA35" s="349">
        <v>0</v>
      </c>
      <c r="FB35" s="349">
        <v>0</v>
      </c>
      <c r="FC35" s="349">
        <v>0</v>
      </c>
      <c r="FD35" s="349">
        <v>0</v>
      </c>
      <c r="FE35" s="349">
        <v>0</v>
      </c>
      <c r="FF35" s="349">
        <v>0</v>
      </c>
      <c r="FG35" s="349">
        <v>0</v>
      </c>
      <c r="FH35" s="349">
        <v>0</v>
      </c>
      <c r="FI35" s="349">
        <v>0</v>
      </c>
      <c r="FJ35" s="349">
        <v>0</v>
      </c>
      <c r="FK35" s="349">
        <v>0</v>
      </c>
      <c r="FL35" s="349">
        <v>0</v>
      </c>
      <c r="FM35" s="349">
        <v>0</v>
      </c>
      <c r="FN35" s="349">
        <v>0</v>
      </c>
      <c r="FO35" s="349">
        <v>0</v>
      </c>
      <c r="FP35" s="349">
        <v>0</v>
      </c>
      <c r="FQ35" s="349">
        <v>0</v>
      </c>
      <c r="FR35" s="349">
        <v>0</v>
      </c>
      <c r="FS35" s="349">
        <v>0</v>
      </c>
      <c r="FT35" s="349">
        <v>0</v>
      </c>
      <c r="FU35" s="349">
        <v>0</v>
      </c>
      <c r="FV35" s="349">
        <v>0</v>
      </c>
      <c r="FW35" s="349">
        <v>0</v>
      </c>
      <c r="FX35" s="349">
        <v>0</v>
      </c>
      <c r="FY35" s="349">
        <v>0</v>
      </c>
      <c r="FZ35" s="349">
        <v>0</v>
      </c>
      <c r="GA35" s="349">
        <v>0</v>
      </c>
      <c r="GB35" s="349">
        <v>0</v>
      </c>
      <c r="GC35" s="349">
        <v>0</v>
      </c>
      <c r="GD35" s="349">
        <v>0</v>
      </c>
      <c r="GE35" s="349">
        <v>0</v>
      </c>
      <c r="GF35" s="349">
        <v>0</v>
      </c>
      <c r="GG35" s="349">
        <v>0</v>
      </c>
      <c r="GH35" s="349">
        <v>0</v>
      </c>
      <c r="GI35" s="349">
        <v>0</v>
      </c>
      <c r="GJ35" s="349">
        <v>0</v>
      </c>
      <c r="GK35" s="349">
        <v>0</v>
      </c>
      <c r="GL35" s="349">
        <v>47498.4126984127</v>
      </c>
      <c r="GM35" s="349">
        <v>45236.583522297806</v>
      </c>
      <c r="GN35" s="349">
        <v>43082.46049742648</v>
      </c>
      <c r="GO35" s="349">
        <v>41030.914759453786</v>
      </c>
      <c r="GP35" s="349">
        <v>39077.06167567028</v>
      </c>
      <c r="GQ35" s="349">
        <v>37216.249214924072</v>
      </c>
      <c r="GR35" s="349">
        <v>35444.046871356259</v>
      </c>
      <c r="GS35" s="349">
        <v>33756.235115577387</v>
      </c>
      <c r="GT35" s="349">
        <v>32148.795348168944</v>
      </c>
      <c r="GU35" s="349">
        <v>30617.900331589466</v>
      </c>
      <c r="GV35" s="349">
        <v>29159.905077704258</v>
      </c>
      <c r="GW35" s="349">
        <v>27771.338169242146</v>
      </c>
      <c r="GX35" s="349">
        <v>26448.893494516335</v>
      </c>
      <c r="GY35" s="349">
        <v>25189.422375729835</v>
      </c>
      <c r="GZ35" s="349">
        <v>23989.926072123657</v>
      </c>
      <c r="HA35" s="349">
        <v>22847.548640117762</v>
      </c>
      <c r="HB35" s="349">
        <v>21759.57013344549</v>
      </c>
      <c r="HC35" s="349">
        <v>20723.400127090943</v>
      </c>
      <c r="HD35" s="349">
        <v>19736.571549610424</v>
      </c>
      <c r="HE35" s="349">
        <v>18796.734809152782</v>
      </c>
      <c r="HF35" s="349">
        <v>17901.652199193129</v>
      </c>
      <c r="HG35" s="349">
        <v>17049.192570660118</v>
      </c>
      <c r="HH35" s="349">
        <v>16237.326257771543</v>
      </c>
      <c r="HI35" s="349">
        <v>15464.120245496708</v>
      </c>
      <c r="HJ35" s="349">
        <v>14727.733567139721</v>
      </c>
      <c r="HK35" s="349">
        <v>14026.412921085448</v>
      </c>
      <c r="HL35" s="349">
        <v>13358.488496271857</v>
      </c>
      <c r="HM35" s="349">
        <v>12722.369996449384</v>
      </c>
      <c r="HN35" s="349">
        <v>12116.542853761322</v>
      </c>
      <c r="HO35" s="349">
        <v>11539.564622629827</v>
      </c>
      <c r="HP35" s="349">
        <v>10990.061545361741</v>
      </c>
      <c r="HQ35" s="349">
        <v>10466.725281296896</v>
      </c>
      <c r="HR35" s="349">
        <v>9968.30979171133</v>
      </c>
      <c r="HS35" s="349">
        <v>9493.6283730584073</v>
      </c>
      <c r="HT35" s="349">
        <v>9041.5508314841991</v>
      </c>
      <c r="HU35" s="349">
        <v>8611.0007918897136</v>
      </c>
      <c r="HV35" s="349">
        <v>8200.9531351330606</v>
      </c>
      <c r="HW35" s="349">
        <v>7810.4315572695805</v>
      </c>
      <c r="HX35" s="349">
        <v>7438.5062450186488</v>
      </c>
      <c r="HY35" s="349">
        <v>7084.2916619225225</v>
      </c>
      <c r="HZ35" s="349">
        <v>40816.326530612241</v>
      </c>
      <c r="IA35" s="349">
        <v>385108.66003487719</v>
      </c>
      <c r="IB35" s="414">
        <v>9.4351621708544915</v>
      </c>
      <c r="IC35" s="410"/>
    </row>
    <row r="36" spans="1:237" ht="90" customHeight="1" x14ac:dyDescent="0.2">
      <c r="A36" s="161" t="s">
        <v>2267</v>
      </c>
      <c r="B36" s="150" t="s">
        <v>2745</v>
      </c>
      <c r="C36" s="150" t="s">
        <v>2210</v>
      </c>
      <c r="D36" s="148">
        <v>11</v>
      </c>
      <c r="E36" s="150" t="s">
        <v>2783</v>
      </c>
      <c r="F36" s="151" t="s">
        <v>2784</v>
      </c>
      <c r="G36" s="151" t="s">
        <v>2785</v>
      </c>
      <c r="H36" s="79" t="s">
        <v>77</v>
      </c>
      <c r="I36" s="151" t="s">
        <v>316</v>
      </c>
      <c r="J36" s="151">
        <v>5</v>
      </c>
      <c r="K36" s="227" t="s">
        <v>79</v>
      </c>
      <c r="L36" s="159">
        <v>55326</v>
      </c>
      <c r="M36" s="79" t="s">
        <v>2749</v>
      </c>
      <c r="N36" s="79" t="s">
        <v>81</v>
      </c>
      <c r="O36" s="79" t="s">
        <v>133</v>
      </c>
      <c r="P36" s="79" t="s">
        <v>134</v>
      </c>
      <c r="Q36" s="112" t="s">
        <v>100</v>
      </c>
      <c r="R36" s="79" t="s">
        <v>108</v>
      </c>
      <c r="S36" s="79" t="s">
        <v>99</v>
      </c>
      <c r="T36" s="79" t="s">
        <v>407</v>
      </c>
      <c r="U36" s="79" t="s">
        <v>100</v>
      </c>
      <c r="V36" s="81">
        <v>1</v>
      </c>
      <c r="W36" s="149">
        <v>0</v>
      </c>
      <c r="X36" s="149">
        <v>0</v>
      </c>
      <c r="Y36" s="149">
        <v>0</v>
      </c>
      <c r="Z36" s="149">
        <v>0</v>
      </c>
      <c r="AA36" s="149">
        <v>0</v>
      </c>
      <c r="AB36" s="149">
        <v>0</v>
      </c>
      <c r="AC36" s="149">
        <v>0</v>
      </c>
      <c r="AD36" s="149">
        <v>0</v>
      </c>
      <c r="AE36" s="149">
        <v>0</v>
      </c>
      <c r="AF36" s="149">
        <v>0</v>
      </c>
      <c r="AG36" s="149">
        <v>0</v>
      </c>
      <c r="AH36" s="149">
        <v>0</v>
      </c>
      <c r="AI36" s="88" t="s">
        <v>2782</v>
      </c>
      <c r="AJ36" s="149">
        <v>27000</v>
      </c>
      <c r="AK36" s="149">
        <v>0</v>
      </c>
      <c r="AL36" s="149">
        <v>0</v>
      </c>
      <c r="AM36" s="149">
        <v>27000</v>
      </c>
      <c r="AN36" s="149">
        <v>0</v>
      </c>
      <c r="AO36" s="149">
        <v>0</v>
      </c>
      <c r="AP36" s="149">
        <v>0</v>
      </c>
      <c r="AQ36" s="149">
        <v>0</v>
      </c>
      <c r="AR36" s="149">
        <v>0</v>
      </c>
      <c r="AS36" s="149">
        <v>0</v>
      </c>
      <c r="AT36" s="149">
        <v>0</v>
      </c>
      <c r="AU36" s="151"/>
      <c r="AV36" s="230">
        <v>1</v>
      </c>
      <c r="AW36" s="230">
        <v>0</v>
      </c>
      <c r="AX36" s="230" t="s">
        <v>3596</v>
      </c>
      <c r="AY36" s="141">
        <v>8</v>
      </c>
      <c r="AZ36" s="70">
        <v>1</v>
      </c>
      <c r="BA36" s="70">
        <v>1</v>
      </c>
      <c r="BB36" s="70">
        <v>0</v>
      </c>
      <c r="BC36" s="70">
        <v>1</v>
      </c>
      <c r="BD36" s="70">
        <v>1</v>
      </c>
      <c r="BE36" s="70">
        <v>1</v>
      </c>
      <c r="BF36" s="70">
        <v>1</v>
      </c>
      <c r="BG36" s="71">
        <v>0</v>
      </c>
      <c r="BH36" s="71">
        <v>1</v>
      </c>
      <c r="BI36" s="71">
        <v>0</v>
      </c>
      <c r="BJ36" s="71">
        <v>0</v>
      </c>
      <c r="BK36" s="71">
        <v>1</v>
      </c>
      <c r="BL36" s="70">
        <v>1</v>
      </c>
      <c r="BM36" s="70">
        <v>1</v>
      </c>
      <c r="BN36" s="70">
        <v>0</v>
      </c>
      <c r="BO36" s="70">
        <v>1</v>
      </c>
      <c r="BP36" s="403">
        <v>0</v>
      </c>
      <c r="BQ36" s="403">
        <v>0</v>
      </c>
      <c r="BR36" s="403">
        <v>27000</v>
      </c>
      <c r="BS36" s="403">
        <v>0</v>
      </c>
      <c r="BT36" s="403">
        <v>0</v>
      </c>
      <c r="BU36" s="403">
        <v>0</v>
      </c>
      <c r="BV36" s="403">
        <v>0</v>
      </c>
      <c r="BW36" s="403">
        <v>0</v>
      </c>
      <c r="BX36" s="403">
        <v>0</v>
      </c>
      <c r="BY36" s="403">
        <v>0</v>
      </c>
      <c r="BZ36" s="401">
        <v>0</v>
      </c>
      <c r="CA36" s="401">
        <v>0</v>
      </c>
      <c r="CB36" s="401">
        <v>0</v>
      </c>
      <c r="CC36" s="401">
        <v>0</v>
      </c>
      <c r="CD36" s="401">
        <v>0</v>
      </c>
      <c r="CE36" s="401">
        <v>0</v>
      </c>
      <c r="CF36" s="401">
        <v>0</v>
      </c>
      <c r="CG36" s="401">
        <v>0</v>
      </c>
      <c r="CH36" s="401">
        <v>0</v>
      </c>
      <c r="CI36" s="401">
        <v>0</v>
      </c>
      <c r="CJ36" s="401">
        <v>0</v>
      </c>
      <c r="CK36" s="401">
        <v>0</v>
      </c>
      <c r="CL36" s="401">
        <v>0</v>
      </c>
      <c r="CM36" s="401">
        <v>0</v>
      </c>
      <c r="CN36" s="401">
        <v>0</v>
      </c>
      <c r="CO36" s="401">
        <v>0</v>
      </c>
      <c r="CP36" s="401">
        <v>0</v>
      </c>
      <c r="CQ36" s="401">
        <v>0</v>
      </c>
      <c r="CR36" s="401">
        <v>0</v>
      </c>
      <c r="CS36" s="401">
        <v>0</v>
      </c>
      <c r="CT36" s="401">
        <v>0</v>
      </c>
      <c r="CU36" s="401">
        <v>0</v>
      </c>
      <c r="CV36" s="401">
        <v>0</v>
      </c>
      <c r="CW36" s="401">
        <v>0</v>
      </c>
      <c r="CX36" s="401">
        <v>0</v>
      </c>
      <c r="CY36" s="401">
        <v>0</v>
      </c>
      <c r="CZ36" s="401">
        <v>0</v>
      </c>
      <c r="DA36" s="401">
        <v>0</v>
      </c>
      <c r="DB36" s="401">
        <v>0</v>
      </c>
      <c r="DC36" s="401">
        <v>0</v>
      </c>
      <c r="DD36" s="401">
        <v>0</v>
      </c>
      <c r="DE36" s="401">
        <v>0</v>
      </c>
      <c r="DF36" s="401">
        <v>0</v>
      </c>
      <c r="DG36" s="403">
        <v>55326</v>
      </c>
      <c r="DH36" s="403">
        <v>55326</v>
      </c>
      <c r="DI36" s="403">
        <v>55326</v>
      </c>
      <c r="DJ36" s="403">
        <v>55326</v>
      </c>
      <c r="DK36" s="403">
        <v>55326</v>
      </c>
      <c r="DL36" s="403">
        <v>55326</v>
      </c>
      <c r="DM36" s="403">
        <v>55326</v>
      </c>
      <c r="DN36" s="403">
        <v>55326</v>
      </c>
      <c r="DO36" s="403">
        <v>55326</v>
      </c>
      <c r="DP36" s="403">
        <v>55326</v>
      </c>
      <c r="DQ36" s="403">
        <v>55326</v>
      </c>
      <c r="DR36" s="403">
        <v>55326</v>
      </c>
      <c r="DS36" s="403">
        <v>55326</v>
      </c>
      <c r="DT36" s="403">
        <v>55326</v>
      </c>
      <c r="DU36" s="403">
        <v>55326</v>
      </c>
      <c r="DV36" s="403">
        <v>55326</v>
      </c>
      <c r="DW36" s="403">
        <v>55326</v>
      </c>
      <c r="DX36" s="403">
        <v>55326</v>
      </c>
      <c r="DY36" s="403">
        <v>55326</v>
      </c>
      <c r="DZ36" s="403">
        <v>55326</v>
      </c>
      <c r="EA36" s="403">
        <v>55326</v>
      </c>
      <c r="EB36" s="403">
        <v>55326</v>
      </c>
      <c r="EC36" s="403">
        <v>55326</v>
      </c>
      <c r="ED36" s="403">
        <v>55326</v>
      </c>
      <c r="EE36" s="403">
        <v>55326</v>
      </c>
      <c r="EF36" s="403">
        <v>55326</v>
      </c>
      <c r="EG36" s="403">
        <v>55326</v>
      </c>
      <c r="EH36" s="403">
        <v>55326</v>
      </c>
      <c r="EI36" s="403">
        <v>55326</v>
      </c>
      <c r="EJ36" s="403">
        <v>55326</v>
      </c>
      <c r="EK36" s="403">
        <v>55326</v>
      </c>
      <c r="EL36" s="403">
        <v>55326</v>
      </c>
      <c r="EM36" s="403">
        <v>55326</v>
      </c>
      <c r="EN36" s="403">
        <v>55326</v>
      </c>
      <c r="EO36" s="403">
        <v>55326</v>
      </c>
      <c r="EP36" s="403">
        <v>55326</v>
      </c>
      <c r="EQ36" s="403">
        <v>55326</v>
      </c>
      <c r="ER36" s="403">
        <v>55326</v>
      </c>
      <c r="ES36" s="403">
        <v>55326</v>
      </c>
      <c r="ET36" s="403">
        <v>55326</v>
      </c>
      <c r="EU36" s="403">
        <v>55326</v>
      </c>
      <c r="EV36" s="403">
        <v>55326</v>
      </c>
      <c r="EW36" s="403">
        <v>55326</v>
      </c>
      <c r="EX36" s="404">
        <v>24489.795918367345</v>
      </c>
      <c r="EY36" s="404">
        <v>0</v>
      </c>
      <c r="EZ36" s="404">
        <v>0</v>
      </c>
      <c r="FA36" s="404">
        <v>0</v>
      </c>
      <c r="FB36" s="404">
        <v>0</v>
      </c>
      <c r="FC36" s="404">
        <v>0</v>
      </c>
      <c r="FD36" s="404">
        <v>0</v>
      </c>
      <c r="FE36" s="404">
        <v>0</v>
      </c>
      <c r="FF36" s="404">
        <v>0</v>
      </c>
      <c r="FG36" s="404">
        <v>0</v>
      </c>
      <c r="FH36" s="404">
        <v>0</v>
      </c>
      <c r="FI36" s="404">
        <v>0</v>
      </c>
      <c r="FJ36" s="404">
        <v>0</v>
      </c>
      <c r="FK36" s="404">
        <v>0</v>
      </c>
      <c r="FL36" s="404">
        <v>0</v>
      </c>
      <c r="FM36" s="404">
        <v>0</v>
      </c>
      <c r="FN36" s="404">
        <v>0</v>
      </c>
      <c r="FO36" s="404">
        <v>0</v>
      </c>
      <c r="FP36" s="404">
        <v>0</v>
      </c>
      <c r="FQ36" s="404">
        <v>0</v>
      </c>
      <c r="FR36" s="404">
        <v>0</v>
      </c>
      <c r="FS36" s="404">
        <v>0</v>
      </c>
      <c r="FT36" s="404">
        <v>0</v>
      </c>
      <c r="FU36" s="404">
        <v>0</v>
      </c>
      <c r="FV36" s="404">
        <v>0</v>
      </c>
      <c r="FW36" s="404">
        <v>0</v>
      </c>
      <c r="FX36" s="404">
        <v>0</v>
      </c>
      <c r="FY36" s="404">
        <v>0</v>
      </c>
      <c r="FZ36" s="404">
        <v>0</v>
      </c>
      <c r="GA36" s="404">
        <v>0</v>
      </c>
      <c r="GB36" s="404">
        <v>0</v>
      </c>
      <c r="GC36" s="404">
        <v>0</v>
      </c>
      <c r="GD36" s="404">
        <v>0</v>
      </c>
      <c r="GE36" s="404">
        <v>0</v>
      </c>
      <c r="GF36" s="404">
        <v>0</v>
      </c>
      <c r="GG36" s="404">
        <v>0</v>
      </c>
      <c r="GH36" s="404">
        <v>0</v>
      </c>
      <c r="GI36" s="404">
        <v>0</v>
      </c>
      <c r="GJ36" s="404">
        <v>0</v>
      </c>
      <c r="GK36" s="404">
        <v>0</v>
      </c>
      <c r="GL36" s="404">
        <v>50182.312925170067</v>
      </c>
      <c r="GM36" s="404">
        <v>47792.678976352443</v>
      </c>
      <c r="GN36" s="404">
        <v>45516.837120335666</v>
      </c>
      <c r="GO36" s="404">
        <v>43349.368686033959</v>
      </c>
      <c r="GP36" s="404">
        <v>41285.113034318063</v>
      </c>
      <c r="GQ36" s="404">
        <v>39319.155270779098</v>
      </c>
      <c r="GR36" s="404">
        <v>37446.814543599146</v>
      </c>
      <c r="GS36" s="404">
        <v>35663.632898665855</v>
      </c>
      <c r="GT36" s="404">
        <v>33965.364665396053</v>
      </c>
      <c r="GU36" s="404">
        <v>32347.966347996236</v>
      </c>
      <c r="GV36" s="404">
        <v>30807.586998091658</v>
      </c>
      <c r="GW36" s="404">
        <v>29340.559045801572</v>
      </c>
      <c r="GX36" s="404">
        <v>27943.389567430077</v>
      </c>
      <c r="GY36" s="404">
        <v>26612.751968981018</v>
      </c>
      <c r="GZ36" s="404">
        <v>25345.47806569621</v>
      </c>
      <c r="HA36" s="404">
        <v>24138.550538758289</v>
      </c>
      <c r="HB36" s="404">
        <v>22989.095751198372</v>
      </c>
      <c r="HC36" s="404">
        <v>21894.376905903213</v>
      </c>
      <c r="HD36" s="404">
        <v>20851.787529431633</v>
      </c>
      <c r="HE36" s="404">
        <v>19858.845266125365</v>
      </c>
      <c r="HF36" s="404">
        <v>18913.185967738442</v>
      </c>
      <c r="HG36" s="404">
        <v>18012.558064512799</v>
      </c>
      <c r="HH36" s="404">
        <v>17154.817204297906</v>
      </c>
      <c r="HI36" s="404">
        <v>16337.921146950386</v>
      </c>
      <c r="HJ36" s="404">
        <v>15559.92490185751</v>
      </c>
      <c r="HK36" s="404">
        <v>14818.976097007151</v>
      </c>
      <c r="HL36" s="404">
        <v>14113.310568578241</v>
      </c>
      <c r="HM36" s="404">
        <v>13441.248160550704</v>
      </c>
      <c r="HN36" s="404">
        <v>12801.188724334008</v>
      </c>
      <c r="HO36" s="404">
        <v>12191.608308889527</v>
      </c>
      <c r="HP36" s="404">
        <v>11611.055532275741</v>
      </c>
      <c r="HQ36" s="404">
        <v>11058.148125976895</v>
      </c>
      <c r="HR36" s="404">
        <v>10531.569643787519</v>
      </c>
      <c r="HS36" s="404">
        <v>10030.066327416684</v>
      </c>
      <c r="HT36" s="404">
        <v>9552.4441213492246</v>
      </c>
      <c r="HU36" s="404">
        <v>9097.5658298564031</v>
      </c>
      <c r="HV36" s="404">
        <v>8664.348409387052</v>
      </c>
      <c r="HW36" s="404">
        <v>8251.7603898924281</v>
      </c>
      <c r="HX36" s="404">
        <v>7858.8194189451715</v>
      </c>
      <c r="HY36" s="404">
        <v>7484.5899228049248</v>
      </c>
      <c r="HZ36" s="404">
        <v>24489.795918367345</v>
      </c>
      <c r="IA36" s="404">
        <v>228126.31074221019</v>
      </c>
      <c r="IB36" s="408">
        <v>9.3151576886402498</v>
      </c>
      <c r="IC36" s="410"/>
    </row>
    <row r="37" spans="1:237" ht="90" customHeight="1" x14ac:dyDescent="0.2">
      <c r="A37" s="242" t="s">
        <v>1912</v>
      </c>
      <c r="B37" s="195" t="s">
        <v>1913</v>
      </c>
      <c r="C37" s="195" t="s">
        <v>1941</v>
      </c>
      <c r="D37" s="115">
        <v>4</v>
      </c>
      <c r="E37" s="195" t="s">
        <v>1942</v>
      </c>
      <c r="F37" s="113" t="s">
        <v>1943</v>
      </c>
      <c r="G37" s="113" t="s">
        <v>1944</v>
      </c>
      <c r="H37" s="112" t="s">
        <v>77</v>
      </c>
      <c r="I37" s="113" t="s">
        <v>1916</v>
      </c>
      <c r="J37" s="113">
        <v>5</v>
      </c>
      <c r="K37" s="227" t="s">
        <v>79</v>
      </c>
      <c r="L37" s="112">
        <v>12268</v>
      </c>
      <c r="M37" s="112" t="s">
        <v>1945</v>
      </c>
      <c r="N37" s="112" t="s">
        <v>81</v>
      </c>
      <c r="O37" s="112" t="s">
        <v>82</v>
      </c>
      <c r="P37" s="112" t="s">
        <v>83</v>
      </c>
      <c r="Q37" s="112" t="s">
        <v>100</v>
      </c>
      <c r="R37" s="112" t="s">
        <v>108</v>
      </c>
      <c r="S37" s="112" t="s">
        <v>99</v>
      </c>
      <c r="T37" s="112" t="s">
        <v>1918</v>
      </c>
      <c r="U37" s="112" t="s">
        <v>100</v>
      </c>
      <c r="V37" s="201">
        <v>1</v>
      </c>
      <c r="W37" s="286">
        <v>6000</v>
      </c>
      <c r="X37" s="286">
        <v>0</v>
      </c>
      <c r="Y37" s="286">
        <v>0</v>
      </c>
      <c r="Z37" s="286">
        <v>0</v>
      </c>
      <c r="AA37" s="286">
        <v>6000</v>
      </c>
      <c r="AB37" s="286">
        <v>0</v>
      </c>
      <c r="AC37" s="286">
        <v>0</v>
      </c>
      <c r="AD37" s="286">
        <v>0</v>
      </c>
      <c r="AE37" s="286">
        <v>0</v>
      </c>
      <c r="AF37" s="286">
        <v>0</v>
      </c>
      <c r="AG37" s="286">
        <v>0</v>
      </c>
      <c r="AH37" s="286">
        <v>0</v>
      </c>
      <c r="AI37" s="112" t="s">
        <v>1946</v>
      </c>
      <c r="AJ37" s="286">
        <v>14000</v>
      </c>
      <c r="AK37" s="286">
        <v>0</v>
      </c>
      <c r="AL37" s="286">
        <v>14000</v>
      </c>
      <c r="AM37" s="286">
        <v>0</v>
      </c>
      <c r="AN37" s="286">
        <v>0</v>
      </c>
      <c r="AO37" s="286">
        <v>0</v>
      </c>
      <c r="AP37" s="286">
        <v>0</v>
      </c>
      <c r="AQ37" s="286">
        <v>0</v>
      </c>
      <c r="AR37" s="286">
        <v>0</v>
      </c>
      <c r="AS37" s="286">
        <v>0</v>
      </c>
      <c r="AT37" s="286">
        <v>0</v>
      </c>
      <c r="AU37" s="113"/>
      <c r="AV37" s="230">
        <v>1</v>
      </c>
      <c r="AW37" s="230">
        <v>0</v>
      </c>
      <c r="AX37" s="230" t="s">
        <v>3598</v>
      </c>
      <c r="AY37" s="141">
        <v>9</v>
      </c>
      <c r="AZ37" s="70">
        <v>1</v>
      </c>
      <c r="BA37" s="70">
        <v>1</v>
      </c>
      <c r="BB37" s="70">
        <v>1</v>
      </c>
      <c r="BC37" s="70">
        <v>1</v>
      </c>
      <c r="BD37" s="70">
        <v>1</v>
      </c>
      <c r="BE37" s="70">
        <v>1</v>
      </c>
      <c r="BF37" s="70">
        <v>1</v>
      </c>
      <c r="BG37" s="71">
        <v>0</v>
      </c>
      <c r="BH37" s="71">
        <v>1</v>
      </c>
      <c r="BI37" s="71">
        <v>0</v>
      </c>
      <c r="BJ37" s="71">
        <v>0</v>
      </c>
      <c r="BK37" s="71">
        <v>1</v>
      </c>
      <c r="BL37" s="70">
        <v>1</v>
      </c>
      <c r="BM37" s="70">
        <v>1</v>
      </c>
      <c r="BN37" s="70">
        <v>0</v>
      </c>
      <c r="BO37" s="70">
        <v>1</v>
      </c>
      <c r="BP37" s="403">
        <v>0</v>
      </c>
      <c r="BQ37" s="403">
        <v>14000</v>
      </c>
      <c r="BR37" s="403">
        <v>6000</v>
      </c>
      <c r="BS37" s="403">
        <v>0</v>
      </c>
      <c r="BT37" s="403">
        <v>0</v>
      </c>
      <c r="BU37" s="403">
        <v>0</v>
      </c>
      <c r="BV37" s="403">
        <v>0</v>
      </c>
      <c r="BW37" s="403">
        <v>0</v>
      </c>
      <c r="BX37" s="403">
        <v>0</v>
      </c>
      <c r="BY37" s="403">
        <v>0</v>
      </c>
      <c r="BZ37" s="401">
        <v>0</v>
      </c>
      <c r="CA37" s="401">
        <v>0</v>
      </c>
      <c r="CB37" s="401">
        <v>0</v>
      </c>
      <c r="CC37" s="401">
        <v>0</v>
      </c>
      <c r="CD37" s="401">
        <v>0</v>
      </c>
      <c r="CE37" s="401">
        <v>0</v>
      </c>
      <c r="CF37" s="401">
        <v>0</v>
      </c>
      <c r="CG37" s="401">
        <v>0</v>
      </c>
      <c r="CH37" s="401">
        <v>0</v>
      </c>
      <c r="CI37" s="401">
        <v>0</v>
      </c>
      <c r="CJ37" s="401">
        <v>0</v>
      </c>
      <c r="CK37" s="401">
        <v>0</v>
      </c>
      <c r="CL37" s="401">
        <v>0</v>
      </c>
      <c r="CM37" s="401">
        <v>0</v>
      </c>
      <c r="CN37" s="401">
        <v>0</v>
      </c>
      <c r="CO37" s="401">
        <v>0</v>
      </c>
      <c r="CP37" s="401">
        <v>0</v>
      </c>
      <c r="CQ37" s="401">
        <v>0</v>
      </c>
      <c r="CR37" s="401">
        <v>0</v>
      </c>
      <c r="CS37" s="401">
        <v>0</v>
      </c>
      <c r="CT37" s="401">
        <v>0</v>
      </c>
      <c r="CU37" s="401">
        <v>0</v>
      </c>
      <c r="CV37" s="401">
        <v>0</v>
      </c>
      <c r="CW37" s="401">
        <v>0</v>
      </c>
      <c r="CX37" s="401">
        <v>0</v>
      </c>
      <c r="CY37" s="401">
        <v>0</v>
      </c>
      <c r="CZ37" s="401">
        <v>0</v>
      </c>
      <c r="DA37" s="401">
        <v>0</v>
      </c>
      <c r="DB37" s="401">
        <v>0</v>
      </c>
      <c r="DC37" s="401">
        <v>0</v>
      </c>
      <c r="DD37" s="401">
        <v>0</v>
      </c>
      <c r="DE37" s="401">
        <v>0</v>
      </c>
      <c r="DF37" s="401">
        <v>0</v>
      </c>
      <c r="DG37" s="403">
        <v>12268</v>
      </c>
      <c r="DH37" s="403">
        <v>12268</v>
      </c>
      <c r="DI37" s="403">
        <v>12268</v>
      </c>
      <c r="DJ37" s="403">
        <v>12268</v>
      </c>
      <c r="DK37" s="403">
        <v>12268</v>
      </c>
      <c r="DL37" s="403">
        <v>12268</v>
      </c>
      <c r="DM37" s="403">
        <v>12268</v>
      </c>
      <c r="DN37" s="403">
        <v>12268</v>
      </c>
      <c r="DO37" s="403">
        <v>12268</v>
      </c>
      <c r="DP37" s="403">
        <v>12268</v>
      </c>
      <c r="DQ37" s="403">
        <v>12268</v>
      </c>
      <c r="DR37" s="403">
        <v>12268</v>
      </c>
      <c r="DS37" s="403">
        <v>12268</v>
      </c>
      <c r="DT37" s="403">
        <v>12268</v>
      </c>
      <c r="DU37" s="403">
        <v>12268</v>
      </c>
      <c r="DV37" s="403">
        <v>12268</v>
      </c>
      <c r="DW37" s="403">
        <v>12268</v>
      </c>
      <c r="DX37" s="403">
        <v>12268</v>
      </c>
      <c r="DY37" s="403">
        <v>12268</v>
      </c>
      <c r="DZ37" s="403">
        <v>12268</v>
      </c>
      <c r="EA37" s="403">
        <v>12268</v>
      </c>
      <c r="EB37" s="403">
        <v>12268</v>
      </c>
      <c r="EC37" s="403">
        <v>12268</v>
      </c>
      <c r="ED37" s="403">
        <v>12268</v>
      </c>
      <c r="EE37" s="403">
        <v>12268</v>
      </c>
      <c r="EF37" s="403">
        <v>12268</v>
      </c>
      <c r="EG37" s="403">
        <v>12268</v>
      </c>
      <c r="EH37" s="403">
        <v>12268</v>
      </c>
      <c r="EI37" s="403">
        <v>12268</v>
      </c>
      <c r="EJ37" s="403">
        <v>12268</v>
      </c>
      <c r="EK37" s="403">
        <v>12268</v>
      </c>
      <c r="EL37" s="403">
        <v>12268</v>
      </c>
      <c r="EM37" s="403">
        <v>12268</v>
      </c>
      <c r="EN37" s="403">
        <v>12268</v>
      </c>
      <c r="EO37" s="403">
        <v>12268</v>
      </c>
      <c r="EP37" s="403">
        <v>12268</v>
      </c>
      <c r="EQ37" s="403">
        <v>12268</v>
      </c>
      <c r="ER37" s="403">
        <v>12268</v>
      </c>
      <c r="ES37" s="403">
        <v>12268</v>
      </c>
      <c r="ET37" s="403">
        <v>12268</v>
      </c>
      <c r="EU37" s="403">
        <v>12268</v>
      </c>
      <c r="EV37" s="403">
        <v>12268</v>
      </c>
      <c r="EW37" s="403">
        <v>12268</v>
      </c>
      <c r="EX37" s="404">
        <v>5442.1768707482988</v>
      </c>
      <c r="EY37" s="404">
        <v>0</v>
      </c>
      <c r="EZ37" s="404">
        <v>0</v>
      </c>
      <c r="FA37" s="404">
        <v>0</v>
      </c>
      <c r="FB37" s="404">
        <v>0</v>
      </c>
      <c r="FC37" s="404">
        <v>0</v>
      </c>
      <c r="FD37" s="404">
        <v>0</v>
      </c>
      <c r="FE37" s="404">
        <v>0</v>
      </c>
      <c r="FF37" s="404">
        <v>0</v>
      </c>
      <c r="FG37" s="404">
        <v>0</v>
      </c>
      <c r="FH37" s="404">
        <v>0</v>
      </c>
      <c r="FI37" s="404">
        <v>0</v>
      </c>
      <c r="FJ37" s="404">
        <v>0</v>
      </c>
      <c r="FK37" s="404">
        <v>0</v>
      </c>
      <c r="FL37" s="404">
        <v>0</v>
      </c>
      <c r="FM37" s="404">
        <v>0</v>
      </c>
      <c r="FN37" s="404">
        <v>0</v>
      </c>
      <c r="FO37" s="404">
        <v>0</v>
      </c>
      <c r="FP37" s="404">
        <v>0</v>
      </c>
      <c r="FQ37" s="404">
        <v>0</v>
      </c>
      <c r="FR37" s="404">
        <v>0</v>
      </c>
      <c r="FS37" s="404">
        <v>0</v>
      </c>
      <c r="FT37" s="404">
        <v>0</v>
      </c>
      <c r="FU37" s="404">
        <v>0</v>
      </c>
      <c r="FV37" s="404">
        <v>0</v>
      </c>
      <c r="FW37" s="404">
        <v>0</v>
      </c>
      <c r="FX37" s="404">
        <v>0</v>
      </c>
      <c r="FY37" s="404">
        <v>0</v>
      </c>
      <c r="FZ37" s="404">
        <v>0</v>
      </c>
      <c r="GA37" s="404">
        <v>0</v>
      </c>
      <c r="GB37" s="404">
        <v>0</v>
      </c>
      <c r="GC37" s="404">
        <v>0</v>
      </c>
      <c r="GD37" s="404">
        <v>0</v>
      </c>
      <c r="GE37" s="404">
        <v>0</v>
      </c>
      <c r="GF37" s="404">
        <v>0</v>
      </c>
      <c r="GG37" s="404">
        <v>0</v>
      </c>
      <c r="GH37" s="404">
        <v>0</v>
      </c>
      <c r="GI37" s="404">
        <v>0</v>
      </c>
      <c r="GJ37" s="404">
        <v>0</v>
      </c>
      <c r="GK37" s="404">
        <v>0</v>
      </c>
      <c r="GL37" s="404">
        <v>11127.437641723356</v>
      </c>
      <c r="GM37" s="404">
        <v>10597.559658784148</v>
      </c>
      <c r="GN37" s="404">
        <v>10092.913960746808</v>
      </c>
      <c r="GO37" s="404">
        <v>9612.2990102350541</v>
      </c>
      <c r="GP37" s="404">
        <v>9154.5704859381476</v>
      </c>
      <c r="GQ37" s="404">
        <v>8718.6385580363294</v>
      </c>
      <c r="GR37" s="404">
        <v>8303.4652933679336</v>
      </c>
      <c r="GS37" s="404">
        <v>7908.0621841599368</v>
      </c>
      <c r="GT37" s="404">
        <v>7531.4877944380351</v>
      </c>
      <c r="GU37" s="404">
        <v>7172.8455185124139</v>
      </c>
      <c r="GV37" s="404">
        <v>6831.2814462022998</v>
      </c>
      <c r="GW37" s="404">
        <v>6505.9823297164749</v>
      </c>
      <c r="GX37" s="404">
        <v>6196.1736473490255</v>
      </c>
      <c r="GY37" s="404">
        <v>5901.1177593800221</v>
      </c>
      <c r="GZ37" s="404">
        <v>5620.1121517904976</v>
      </c>
      <c r="HA37" s="404">
        <v>5352.4877636099973</v>
      </c>
      <c r="HB37" s="404">
        <v>5097.6073939142834</v>
      </c>
      <c r="HC37" s="404">
        <v>4854.8641846802693</v>
      </c>
      <c r="HD37" s="404">
        <v>4623.680175885971</v>
      </c>
      <c r="HE37" s="404">
        <v>4403.5049294152113</v>
      </c>
      <c r="HF37" s="404">
        <v>4193.8142184906774</v>
      </c>
      <c r="HG37" s="404">
        <v>3994.1087795149301</v>
      </c>
      <c r="HH37" s="404">
        <v>3803.9131233475528</v>
      </c>
      <c r="HI37" s="404">
        <v>3622.7744031881452</v>
      </c>
      <c r="HJ37" s="404">
        <v>3450.2613363696623</v>
      </c>
      <c r="HK37" s="404">
        <v>3285.9631774949162</v>
      </c>
      <c r="HL37" s="404">
        <v>3129.488740471349</v>
      </c>
      <c r="HM37" s="404">
        <v>2980.4654671155699</v>
      </c>
      <c r="HN37" s="404">
        <v>2838.5385401100675</v>
      </c>
      <c r="HO37" s="404">
        <v>2703.3700382000634</v>
      </c>
      <c r="HP37" s="404">
        <v>2574.6381316191082</v>
      </c>
      <c r="HQ37" s="404">
        <v>2452.0363158277219</v>
      </c>
      <c r="HR37" s="404">
        <v>2335.2726817406879</v>
      </c>
      <c r="HS37" s="404">
        <v>2224.0692207054167</v>
      </c>
      <c r="HT37" s="404">
        <v>2118.1611625765877</v>
      </c>
      <c r="HU37" s="404">
        <v>2017.2963453110356</v>
      </c>
      <c r="HV37" s="404">
        <v>1921.234614581939</v>
      </c>
      <c r="HW37" s="404">
        <v>1829.7472519827986</v>
      </c>
      <c r="HX37" s="404">
        <v>1742.6164304598085</v>
      </c>
      <c r="HY37" s="404">
        <v>1659.6346956760078</v>
      </c>
      <c r="HZ37" s="404">
        <v>5442.1768707482988</v>
      </c>
      <c r="IA37" s="404">
        <v>50584.780757427507</v>
      </c>
      <c r="IB37" s="408">
        <v>9.2949534641773059</v>
      </c>
      <c r="IC37" s="410"/>
    </row>
    <row r="38" spans="1:237" ht="90" customHeight="1" x14ac:dyDescent="0.2">
      <c r="A38" s="161" t="s">
        <v>2267</v>
      </c>
      <c r="B38" s="150" t="s">
        <v>2865</v>
      </c>
      <c r="C38" s="150" t="s">
        <v>2233</v>
      </c>
      <c r="D38" s="148">
        <v>3</v>
      </c>
      <c r="E38" s="150" t="s">
        <v>2870</v>
      </c>
      <c r="F38" s="151" t="s">
        <v>2871</v>
      </c>
      <c r="G38" s="151" t="s">
        <v>2872</v>
      </c>
      <c r="H38" s="79" t="s">
        <v>77</v>
      </c>
      <c r="I38" s="151" t="s">
        <v>2549</v>
      </c>
      <c r="J38" s="151">
        <v>40</v>
      </c>
      <c r="K38" s="227" t="s">
        <v>79</v>
      </c>
      <c r="L38" s="79">
        <v>9568</v>
      </c>
      <c r="M38" s="79" t="s">
        <v>3547</v>
      </c>
      <c r="N38" s="79" t="s">
        <v>81</v>
      </c>
      <c r="O38" s="13" t="s">
        <v>217</v>
      </c>
      <c r="P38" s="79" t="s">
        <v>461</v>
      </c>
      <c r="Q38" s="112" t="s">
        <v>100</v>
      </c>
      <c r="R38" s="79" t="s">
        <v>108</v>
      </c>
      <c r="S38" s="79" t="s">
        <v>99</v>
      </c>
      <c r="T38" s="79" t="s">
        <v>2551</v>
      </c>
      <c r="U38" s="79" t="s">
        <v>100</v>
      </c>
      <c r="V38" s="81">
        <v>1</v>
      </c>
      <c r="W38" s="149">
        <v>18600</v>
      </c>
      <c r="X38" s="149">
        <v>0</v>
      </c>
      <c r="Y38" s="149">
        <v>0</v>
      </c>
      <c r="Z38" s="149">
        <v>0</v>
      </c>
      <c r="AA38" s="149">
        <v>18600</v>
      </c>
      <c r="AB38" s="149">
        <v>0</v>
      </c>
      <c r="AC38" s="149">
        <v>0</v>
      </c>
      <c r="AD38" s="149">
        <v>0</v>
      </c>
      <c r="AE38" s="149">
        <v>0</v>
      </c>
      <c r="AF38" s="149">
        <v>0</v>
      </c>
      <c r="AG38" s="149">
        <v>0</v>
      </c>
      <c r="AH38" s="149">
        <v>0</v>
      </c>
      <c r="AI38" s="88" t="s">
        <v>88</v>
      </c>
      <c r="AJ38" s="149">
        <v>0</v>
      </c>
      <c r="AK38" s="149">
        <v>0</v>
      </c>
      <c r="AL38" s="149">
        <v>0</v>
      </c>
      <c r="AM38" s="149">
        <v>0</v>
      </c>
      <c r="AN38" s="149">
        <v>0</v>
      </c>
      <c r="AO38" s="149">
        <v>0</v>
      </c>
      <c r="AP38" s="149">
        <v>0</v>
      </c>
      <c r="AQ38" s="149">
        <v>0</v>
      </c>
      <c r="AR38" s="149">
        <v>0</v>
      </c>
      <c r="AS38" s="149">
        <v>0</v>
      </c>
      <c r="AT38" s="149">
        <v>0</v>
      </c>
      <c r="AU38" s="151"/>
      <c r="AV38" s="230">
        <v>1</v>
      </c>
      <c r="AW38" s="230">
        <v>0</v>
      </c>
      <c r="AX38" s="230" t="s">
        <v>3616</v>
      </c>
      <c r="AY38" s="141">
        <v>9</v>
      </c>
      <c r="AZ38" s="70">
        <v>1</v>
      </c>
      <c r="BA38" s="70">
        <v>1</v>
      </c>
      <c r="BB38" s="70">
        <v>1</v>
      </c>
      <c r="BC38" s="70">
        <v>1</v>
      </c>
      <c r="BD38" s="70">
        <v>1</v>
      </c>
      <c r="BE38" s="70">
        <v>1</v>
      </c>
      <c r="BF38" s="70">
        <v>1</v>
      </c>
      <c r="BG38" s="71">
        <v>0</v>
      </c>
      <c r="BH38" s="71">
        <v>1</v>
      </c>
      <c r="BI38" s="71">
        <v>0</v>
      </c>
      <c r="BJ38" s="71">
        <v>0</v>
      </c>
      <c r="BK38" s="71">
        <v>1</v>
      </c>
      <c r="BL38" s="70">
        <v>1</v>
      </c>
      <c r="BM38" s="70">
        <v>1</v>
      </c>
      <c r="BN38" s="70">
        <v>0</v>
      </c>
      <c r="BO38" s="70">
        <v>1</v>
      </c>
      <c r="BP38" s="403">
        <v>0</v>
      </c>
      <c r="BQ38" s="403">
        <v>0</v>
      </c>
      <c r="BR38" s="403">
        <v>18600</v>
      </c>
      <c r="BS38" s="403">
        <v>0</v>
      </c>
      <c r="BT38" s="403">
        <v>0</v>
      </c>
      <c r="BU38" s="403">
        <v>0</v>
      </c>
      <c r="BV38" s="403">
        <v>0</v>
      </c>
      <c r="BW38" s="403">
        <v>0</v>
      </c>
      <c r="BX38" s="403">
        <v>0</v>
      </c>
      <c r="BY38" s="403">
        <v>0</v>
      </c>
      <c r="BZ38" s="401">
        <v>0</v>
      </c>
      <c r="CA38" s="401">
        <v>0</v>
      </c>
      <c r="CB38" s="401">
        <v>0</v>
      </c>
      <c r="CC38" s="401">
        <v>0</v>
      </c>
      <c r="CD38" s="401">
        <v>0</v>
      </c>
      <c r="CE38" s="401">
        <v>0</v>
      </c>
      <c r="CF38" s="401">
        <v>0</v>
      </c>
      <c r="CG38" s="401">
        <v>0</v>
      </c>
      <c r="CH38" s="401">
        <v>0</v>
      </c>
      <c r="CI38" s="401">
        <v>0</v>
      </c>
      <c r="CJ38" s="401">
        <v>0</v>
      </c>
      <c r="CK38" s="401">
        <v>0</v>
      </c>
      <c r="CL38" s="401">
        <v>0</v>
      </c>
      <c r="CM38" s="401">
        <v>0</v>
      </c>
      <c r="CN38" s="401">
        <v>0</v>
      </c>
      <c r="CO38" s="401">
        <v>0</v>
      </c>
      <c r="CP38" s="401">
        <v>0</v>
      </c>
      <c r="CQ38" s="401">
        <v>0</v>
      </c>
      <c r="CR38" s="401">
        <v>0</v>
      </c>
      <c r="CS38" s="401">
        <v>0</v>
      </c>
      <c r="CT38" s="401">
        <v>0</v>
      </c>
      <c r="CU38" s="401">
        <v>0</v>
      </c>
      <c r="CV38" s="401">
        <v>0</v>
      </c>
      <c r="CW38" s="401">
        <v>0</v>
      </c>
      <c r="CX38" s="401">
        <v>0</v>
      </c>
      <c r="CY38" s="401">
        <v>0</v>
      </c>
      <c r="CZ38" s="401">
        <v>0</v>
      </c>
      <c r="DA38" s="401">
        <v>0</v>
      </c>
      <c r="DB38" s="401">
        <v>0</v>
      </c>
      <c r="DC38" s="401">
        <v>0</v>
      </c>
      <c r="DD38" s="401">
        <v>0</v>
      </c>
      <c r="DE38" s="401">
        <v>0</v>
      </c>
      <c r="DF38" s="401">
        <v>0</v>
      </c>
      <c r="DG38" s="403">
        <v>9568</v>
      </c>
      <c r="DH38" s="403">
        <v>9568</v>
      </c>
      <c r="DI38" s="403">
        <v>9568</v>
      </c>
      <c r="DJ38" s="403">
        <v>9568</v>
      </c>
      <c r="DK38" s="403">
        <v>9568</v>
      </c>
      <c r="DL38" s="403">
        <v>9568</v>
      </c>
      <c r="DM38" s="403">
        <v>9568</v>
      </c>
      <c r="DN38" s="403">
        <v>9568</v>
      </c>
      <c r="DO38" s="403">
        <v>9568</v>
      </c>
      <c r="DP38" s="403">
        <v>9568</v>
      </c>
      <c r="DQ38" s="403">
        <v>9568</v>
      </c>
      <c r="DR38" s="403">
        <v>9568</v>
      </c>
      <c r="DS38" s="403">
        <v>9568</v>
      </c>
      <c r="DT38" s="403">
        <v>9568</v>
      </c>
      <c r="DU38" s="403">
        <v>9568</v>
      </c>
      <c r="DV38" s="403">
        <v>9568</v>
      </c>
      <c r="DW38" s="403">
        <v>9568</v>
      </c>
      <c r="DX38" s="403">
        <v>9568</v>
      </c>
      <c r="DY38" s="403">
        <v>9568</v>
      </c>
      <c r="DZ38" s="403">
        <v>9568</v>
      </c>
      <c r="EA38" s="403">
        <v>9568</v>
      </c>
      <c r="EB38" s="403">
        <v>9568</v>
      </c>
      <c r="EC38" s="403">
        <v>9568</v>
      </c>
      <c r="ED38" s="403">
        <v>9568</v>
      </c>
      <c r="EE38" s="403">
        <v>9568</v>
      </c>
      <c r="EF38" s="403">
        <v>9568</v>
      </c>
      <c r="EG38" s="403">
        <v>9568</v>
      </c>
      <c r="EH38" s="403">
        <v>9568</v>
      </c>
      <c r="EI38" s="403">
        <v>9568</v>
      </c>
      <c r="EJ38" s="403">
        <v>9568</v>
      </c>
      <c r="EK38" s="403">
        <v>9568</v>
      </c>
      <c r="EL38" s="403">
        <v>9568</v>
      </c>
      <c r="EM38" s="403">
        <v>9568</v>
      </c>
      <c r="EN38" s="403">
        <v>9568</v>
      </c>
      <c r="EO38" s="403">
        <v>9568</v>
      </c>
      <c r="EP38" s="403">
        <v>9568</v>
      </c>
      <c r="EQ38" s="403">
        <v>9568</v>
      </c>
      <c r="ER38" s="403">
        <v>9568</v>
      </c>
      <c r="ES38" s="403">
        <v>9568</v>
      </c>
      <c r="ET38" s="403">
        <v>9568</v>
      </c>
      <c r="EU38" s="403">
        <v>9568</v>
      </c>
      <c r="EV38" s="403">
        <v>9568</v>
      </c>
      <c r="EW38" s="403">
        <v>9568</v>
      </c>
      <c r="EX38" s="404">
        <v>16870.748299319726</v>
      </c>
      <c r="EY38" s="404">
        <v>0</v>
      </c>
      <c r="EZ38" s="404">
        <v>0</v>
      </c>
      <c r="FA38" s="404">
        <v>0</v>
      </c>
      <c r="FB38" s="404">
        <v>0</v>
      </c>
      <c r="FC38" s="404">
        <v>0</v>
      </c>
      <c r="FD38" s="404">
        <v>0</v>
      </c>
      <c r="FE38" s="404">
        <v>0</v>
      </c>
      <c r="FF38" s="404">
        <v>0</v>
      </c>
      <c r="FG38" s="404">
        <v>0</v>
      </c>
      <c r="FH38" s="404">
        <v>0</v>
      </c>
      <c r="FI38" s="404">
        <v>0</v>
      </c>
      <c r="FJ38" s="404">
        <v>0</v>
      </c>
      <c r="FK38" s="404">
        <v>0</v>
      </c>
      <c r="FL38" s="404">
        <v>0</v>
      </c>
      <c r="FM38" s="404">
        <v>0</v>
      </c>
      <c r="FN38" s="404">
        <v>0</v>
      </c>
      <c r="FO38" s="404">
        <v>0</v>
      </c>
      <c r="FP38" s="404">
        <v>0</v>
      </c>
      <c r="FQ38" s="404">
        <v>0</v>
      </c>
      <c r="FR38" s="404">
        <v>0</v>
      </c>
      <c r="FS38" s="404">
        <v>0</v>
      </c>
      <c r="FT38" s="404">
        <v>0</v>
      </c>
      <c r="FU38" s="404">
        <v>0</v>
      </c>
      <c r="FV38" s="404">
        <v>0</v>
      </c>
      <c r="FW38" s="404">
        <v>0</v>
      </c>
      <c r="FX38" s="404">
        <v>0</v>
      </c>
      <c r="FY38" s="404">
        <v>0</v>
      </c>
      <c r="FZ38" s="404">
        <v>0</v>
      </c>
      <c r="GA38" s="404">
        <v>0</v>
      </c>
      <c r="GB38" s="404">
        <v>0</v>
      </c>
      <c r="GC38" s="404">
        <v>0</v>
      </c>
      <c r="GD38" s="404">
        <v>0</v>
      </c>
      <c r="GE38" s="404">
        <v>0</v>
      </c>
      <c r="GF38" s="404">
        <v>0</v>
      </c>
      <c r="GG38" s="404">
        <v>0</v>
      </c>
      <c r="GH38" s="404">
        <v>0</v>
      </c>
      <c r="GI38" s="404">
        <v>0</v>
      </c>
      <c r="GJ38" s="404">
        <v>0</v>
      </c>
      <c r="GK38" s="404">
        <v>0</v>
      </c>
      <c r="GL38" s="404">
        <v>8678.4580498866217</v>
      </c>
      <c r="GM38" s="404">
        <v>8265.1981427491628</v>
      </c>
      <c r="GN38" s="404">
        <v>7871.617278808727</v>
      </c>
      <c r="GO38" s="404">
        <v>7496.7783607702149</v>
      </c>
      <c r="GP38" s="404">
        <v>7139.7889150192532</v>
      </c>
      <c r="GQ38" s="404">
        <v>6799.7989666850017</v>
      </c>
      <c r="GR38" s="404">
        <v>6475.9990158904793</v>
      </c>
      <c r="GS38" s="404">
        <v>6167.6181103718845</v>
      </c>
      <c r="GT38" s="404">
        <v>5873.9220098779851</v>
      </c>
      <c r="GU38" s="404">
        <v>5594.2114379790328</v>
      </c>
      <c r="GV38" s="404">
        <v>5327.820417122889</v>
      </c>
      <c r="GW38" s="404">
        <v>5074.1146829741792</v>
      </c>
      <c r="GX38" s="404">
        <v>4832.4901742611246</v>
      </c>
      <c r="GY38" s="404">
        <v>4602.3715945344029</v>
      </c>
      <c r="GZ38" s="404">
        <v>4383.2110424137172</v>
      </c>
      <c r="HA38" s="404">
        <v>4174.4867070606824</v>
      </c>
      <c r="HB38" s="404">
        <v>3975.7016257720788</v>
      </c>
      <c r="HC38" s="404">
        <v>3786.382500735313</v>
      </c>
      <c r="HD38" s="404">
        <v>3606.0785721288698</v>
      </c>
      <c r="HE38" s="404">
        <v>3434.3605448846379</v>
      </c>
      <c r="HF38" s="404">
        <v>3270.8195665567982</v>
      </c>
      <c r="HG38" s="404">
        <v>3115.0662538636166</v>
      </c>
      <c r="HH38" s="404">
        <v>2966.7297655843972</v>
      </c>
      <c r="HI38" s="404">
        <v>2825.456919604188</v>
      </c>
      <c r="HJ38" s="404">
        <v>2690.9113520039882</v>
      </c>
      <c r="HK38" s="404">
        <v>2562.7727161942744</v>
      </c>
      <c r="HL38" s="404">
        <v>2440.7359201850236</v>
      </c>
      <c r="HM38" s="404">
        <v>2324.5104001762124</v>
      </c>
      <c r="HN38" s="404">
        <v>2213.8194287392507</v>
      </c>
      <c r="HO38" s="404">
        <v>2108.3994559421426</v>
      </c>
      <c r="HP38" s="404">
        <v>2007.9994818496598</v>
      </c>
      <c r="HQ38" s="404">
        <v>1912.380458904438</v>
      </c>
      <c r="HR38" s="404">
        <v>1821.3147227661314</v>
      </c>
      <c r="HS38" s="404">
        <v>1734.5854502534582</v>
      </c>
      <c r="HT38" s="404">
        <v>1651.9861430985318</v>
      </c>
      <c r="HU38" s="404">
        <v>1573.3201362843158</v>
      </c>
      <c r="HV38" s="404">
        <v>1498.4001297945867</v>
      </c>
      <c r="HW38" s="404">
        <v>1427.0477426615109</v>
      </c>
      <c r="HX38" s="404">
        <v>1359.0930882490584</v>
      </c>
      <c r="HY38" s="404">
        <v>1294.3743697610078</v>
      </c>
      <c r="HZ38" s="404">
        <v>16870.748299319726</v>
      </c>
      <c r="IA38" s="404">
        <v>156360.13165239888</v>
      </c>
      <c r="IB38" s="408">
        <v>9.26812070681558</v>
      </c>
      <c r="IC38" s="410"/>
    </row>
    <row r="39" spans="1:237" ht="90" customHeight="1" x14ac:dyDescent="0.2">
      <c r="A39" s="224" t="s">
        <v>638</v>
      </c>
      <c r="B39" s="225" t="s">
        <v>639</v>
      </c>
      <c r="C39" s="225" t="s">
        <v>647</v>
      </c>
      <c r="D39" s="226">
        <v>2</v>
      </c>
      <c r="E39" s="225" t="s">
        <v>648</v>
      </c>
      <c r="F39" s="227" t="s">
        <v>649</v>
      </c>
      <c r="G39" s="227" t="s">
        <v>650</v>
      </c>
      <c r="H39" s="73" t="s">
        <v>77</v>
      </c>
      <c r="I39" s="227" t="s">
        <v>651</v>
      </c>
      <c r="J39" s="227">
        <v>40</v>
      </c>
      <c r="K39" s="227" t="s">
        <v>79</v>
      </c>
      <c r="L39" s="191">
        <v>50347</v>
      </c>
      <c r="M39" s="73" t="s">
        <v>702</v>
      </c>
      <c r="N39" s="73" t="s">
        <v>81</v>
      </c>
      <c r="O39" s="73" t="s">
        <v>217</v>
      </c>
      <c r="P39" s="73" t="s">
        <v>468</v>
      </c>
      <c r="Q39" s="112" t="s">
        <v>100</v>
      </c>
      <c r="R39" s="73" t="s">
        <v>108</v>
      </c>
      <c r="S39" s="73" t="s">
        <v>99</v>
      </c>
      <c r="T39" s="73" t="s">
        <v>645</v>
      </c>
      <c r="U39" s="73" t="s">
        <v>100</v>
      </c>
      <c r="V39" s="228">
        <v>1</v>
      </c>
      <c r="W39" s="229">
        <v>99600</v>
      </c>
      <c r="X39" s="229">
        <v>0</v>
      </c>
      <c r="Y39" s="229">
        <v>0</v>
      </c>
      <c r="Z39" s="229">
        <v>0</v>
      </c>
      <c r="AA39" s="229">
        <v>99600</v>
      </c>
      <c r="AB39" s="229">
        <v>0</v>
      </c>
      <c r="AC39" s="229">
        <v>0</v>
      </c>
      <c r="AD39" s="229">
        <v>0</v>
      </c>
      <c r="AE39" s="229">
        <v>0</v>
      </c>
      <c r="AF39" s="229">
        <v>0</v>
      </c>
      <c r="AG39" s="229">
        <v>0</v>
      </c>
      <c r="AH39" s="229">
        <v>0</v>
      </c>
      <c r="AI39" s="73" t="s">
        <v>88</v>
      </c>
      <c r="AJ39" s="229">
        <v>0</v>
      </c>
      <c r="AK39" s="229">
        <v>0</v>
      </c>
      <c r="AL39" s="229">
        <v>0</v>
      </c>
      <c r="AM39" s="229">
        <v>0</v>
      </c>
      <c r="AN39" s="229">
        <v>0</v>
      </c>
      <c r="AO39" s="229">
        <v>0</v>
      </c>
      <c r="AP39" s="229">
        <v>0</v>
      </c>
      <c r="AQ39" s="229">
        <v>0</v>
      </c>
      <c r="AR39" s="229">
        <v>0</v>
      </c>
      <c r="AS39" s="229">
        <v>0</v>
      </c>
      <c r="AT39" s="229">
        <v>0</v>
      </c>
      <c r="AU39" s="227" t="s">
        <v>652</v>
      </c>
      <c r="AV39" s="230">
        <v>1</v>
      </c>
      <c r="AW39" s="230">
        <v>0</v>
      </c>
      <c r="AX39" s="230" t="s">
        <v>3595</v>
      </c>
      <c r="AY39" s="141">
        <v>9</v>
      </c>
      <c r="AZ39" s="70">
        <v>1</v>
      </c>
      <c r="BA39" s="70">
        <v>1</v>
      </c>
      <c r="BB39" s="70">
        <v>1</v>
      </c>
      <c r="BC39" s="70">
        <v>1</v>
      </c>
      <c r="BD39" s="70">
        <v>1</v>
      </c>
      <c r="BE39" s="70">
        <v>1</v>
      </c>
      <c r="BF39" s="70">
        <v>1</v>
      </c>
      <c r="BG39" s="71">
        <v>0</v>
      </c>
      <c r="BH39" s="71">
        <v>1</v>
      </c>
      <c r="BI39" s="71">
        <v>0</v>
      </c>
      <c r="BJ39" s="71">
        <v>0</v>
      </c>
      <c r="BK39" s="71">
        <v>1</v>
      </c>
      <c r="BL39" s="70">
        <v>1</v>
      </c>
      <c r="BM39" s="70">
        <v>1</v>
      </c>
      <c r="BN39" s="70">
        <v>0</v>
      </c>
      <c r="BO39" s="70">
        <v>1</v>
      </c>
      <c r="BP39" s="403">
        <v>0</v>
      </c>
      <c r="BQ39" s="403">
        <v>0</v>
      </c>
      <c r="BR39" s="403">
        <v>99600</v>
      </c>
      <c r="BS39" s="403">
        <v>0</v>
      </c>
      <c r="BT39" s="403">
        <v>0</v>
      </c>
      <c r="BU39" s="403">
        <v>0</v>
      </c>
      <c r="BV39" s="403">
        <v>0</v>
      </c>
      <c r="BW39" s="403">
        <v>0</v>
      </c>
      <c r="BX39" s="403">
        <v>0</v>
      </c>
      <c r="BY39" s="403">
        <v>0</v>
      </c>
      <c r="BZ39" s="401">
        <v>0</v>
      </c>
      <c r="CA39" s="401">
        <v>0</v>
      </c>
      <c r="CB39" s="401">
        <v>0</v>
      </c>
      <c r="CC39" s="401">
        <v>0</v>
      </c>
      <c r="CD39" s="401">
        <v>0</v>
      </c>
      <c r="CE39" s="401">
        <v>0</v>
      </c>
      <c r="CF39" s="401">
        <v>0</v>
      </c>
      <c r="CG39" s="401">
        <v>0</v>
      </c>
      <c r="CH39" s="401">
        <v>0</v>
      </c>
      <c r="CI39" s="401">
        <v>0</v>
      </c>
      <c r="CJ39" s="401">
        <v>0</v>
      </c>
      <c r="CK39" s="401">
        <v>0</v>
      </c>
      <c r="CL39" s="401">
        <v>0</v>
      </c>
      <c r="CM39" s="401">
        <v>0</v>
      </c>
      <c r="CN39" s="401">
        <v>0</v>
      </c>
      <c r="CO39" s="401">
        <v>0</v>
      </c>
      <c r="CP39" s="401">
        <v>0</v>
      </c>
      <c r="CQ39" s="401">
        <v>0</v>
      </c>
      <c r="CR39" s="401">
        <v>0</v>
      </c>
      <c r="CS39" s="401">
        <v>0</v>
      </c>
      <c r="CT39" s="401">
        <v>0</v>
      </c>
      <c r="CU39" s="401">
        <v>0</v>
      </c>
      <c r="CV39" s="401">
        <v>0</v>
      </c>
      <c r="CW39" s="401">
        <v>0</v>
      </c>
      <c r="CX39" s="401">
        <v>0</v>
      </c>
      <c r="CY39" s="401">
        <v>0</v>
      </c>
      <c r="CZ39" s="401">
        <v>0</v>
      </c>
      <c r="DA39" s="401">
        <v>0</v>
      </c>
      <c r="DB39" s="401">
        <v>0</v>
      </c>
      <c r="DC39" s="401">
        <v>0</v>
      </c>
      <c r="DD39" s="401">
        <v>0</v>
      </c>
      <c r="DE39" s="401">
        <v>0</v>
      </c>
      <c r="DF39" s="401">
        <v>0</v>
      </c>
      <c r="DG39" s="403">
        <v>50347</v>
      </c>
      <c r="DH39" s="403">
        <v>50347</v>
      </c>
      <c r="DI39" s="403">
        <v>50347</v>
      </c>
      <c r="DJ39" s="403">
        <v>50347</v>
      </c>
      <c r="DK39" s="403">
        <v>50347</v>
      </c>
      <c r="DL39" s="403">
        <v>50347</v>
      </c>
      <c r="DM39" s="403">
        <v>50347</v>
      </c>
      <c r="DN39" s="403">
        <v>50347</v>
      </c>
      <c r="DO39" s="403">
        <v>50347</v>
      </c>
      <c r="DP39" s="403">
        <v>50347</v>
      </c>
      <c r="DQ39" s="403">
        <v>50347</v>
      </c>
      <c r="DR39" s="403">
        <v>50347</v>
      </c>
      <c r="DS39" s="403">
        <v>50347</v>
      </c>
      <c r="DT39" s="403">
        <v>50347</v>
      </c>
      <c r="DU39" s="403">
        <v>50347</v>
      </c>
      <c r="DV39" s="403">
        <v>50347</v>
      </c>
      <c r="DW39" s="403">
        <v>50347</v>
      </c>
      <c r="DX39" s="403">
        <v>50347</v>
      </c>
      <c r="DY39" s="403">
        <v>50347</v>
      </c>
      <c r="DZ39" s="403">
        <v>50347</v>
      </c>
      <c r="EA39" s="403">
        <v>50347</v>
      </c>
      <c r="EB39" s="403">
        <v>50347</v>
      </c>
      <c r="EC39" s="403">
        <v>50347</v>
      </c>
      <c r="ED39" s="403">
        <v>50347</v>
      </c>
      <c r="EE39" s="403">
        <v>50347</v>
      </c>
      <c r="EF39" s="403">
        <v>50347</v>
      </c>
      <c r="EG39" s="403">
        <v>50347</v>
      </c>
      <c r="EH39" s="403">
        <v>50347</v>
      </c>
      <c r="EI39" s="403">
        <v>50347</v>
      </c>
      <c r="EJ39" s="403">
        <v>50347</v>
      </c>
      <c r="EK39" s="403">
        <v>50347</v>
      </c>
      <c r="EL39" s="403">
        <v>50347</v>
      </c>
      <c r="EM39" s="403">
        <v>50347</v>
      </c>
      <c r="EN39" s="403">
        <v>50347</v>
      </c>
      <c r="EO39" s="403">
        <v>50347</v>
      </c>
      <c r="EP39" s="403">
        <v>50347</v>
      </c>
      <c r="EQ39" s="403">
        <v>50347</v>
      </c>
      <c r="ER39" s="403">
        <v>50347</v>
      </c>
      <c r="ES39" s="403">
        <v>50347</v>
      </c>
      <c r="ET39" s="403">
        <v>50347</v>
      </c>
      <c r="EU39" s="403">
        <v>50347</v>
      </c>
      <c r="EV39" s="403">
        <v>50347</v>
      </c>
      <c r="EW39" s="403">
        <v>50347</v>
      </c>
      <c r="EX39" s="404">
        <v>90340.13605442176</v>
      </c>
      <c r="EY39" s="404">
        <v>0</v>
      </c>
      <c r="EZ39" s="404">
        <v>0</v>
      </c>
      <c r="FA39" s="404">
        <v>0</v>
      </c>
      <c r="FB39" s="404">
        <v>0</v>
      </c>
      <c r="FC39" s="404">
        <v>0</v>
      </c>
      <c r="FD39" s="404">
        <v>0</v>
      </c>
      <c r="FE39" s="404">
        <v>0</v>
      </c>
      <c r="FF39" s="404">
        <v>0</v>
      </c>
      <c r="FG39" s="404">
        <v>0</v>
      </c>
      <c r="FH39" s="404">
        <v>0</v>
      </c>
      <c r="FI39" s="404">
        <v>0</v>
      </c>
      <c r="FJ39" s="404">
        <v>0</v>
      </c>
      <c r="FK39" s="404">
        <v>0</v>
      </c>
      <c r="FL39" s="404">
        <v>0</v>
      </c>
      <c r="FM39" s="404">
        <v>0</v>
      </c>
      <c r="FN39" s="404">
        <v>0</v>
      </c>
      <c r="FO39" s="404">
        <v>0</v>
      </c>
      <c r="FP39" s="404">
        <v>0</v>
      </c>
      <c r="FQ39" s="404">
        <v>0</v>
      </c>
      <c r="FR39" s="404">
        <v>0</v>
      </c>
      <c r="FS39" s="404">
        <v>0</v>
      </c>
      <c r="FT39" s="404">
        <v>0</v>
      </c>
      <c r="FU39" s="404">
        <v>0</v>
      </c>
      <c r="FV39" s="404">
        <v>0</v>
      </c>
      <c r="FW39" s="404">
        <v>0</v>
      </c>
      <c r="FX39" s="404">
        <v>0</v>
      </c>
      <c r="FY39" s="404">
        <v>0</v>
      </c>
      <c r="FZ39" s="404">
        <v>0</v>
      </c>
      <c r="GA39" s="404">
        <v>0</v>
      </c>
      <c r="GB39" s="404">
        <v>0</v>
      </c>
      <c r="GC39" s="404">
        <v>0</v>
      </c>
      <c r="GD39" s="404">
        <v>0</v>
      </c>
      <c r="GE39" s="404">
        <v>0</v>
      </c>
      <c r="GF39" s="404">
        <v>0</v>
      </c>
      <c r="GG39" s="404">
        <v>0</v>
      </c>
      <c r="GH39" s="404">
        <v>0</v>
      </c>
      <c r="GI39" s="404">
        <v>0</v>
      </c>
      <c r="GJ39" s="404">
        <v>0</v>
      </c>
      <c r="GK39" s="404">
        <v>0</v>
      </c>
      <c r="GL39" s="404">
        <v>45666.213151927434</v>
      </c>
      <c r="GM39" s="404">
        <v>43491.631573264225</v>
      </c>
      <c r="GN39" s="404">
        <v>41420.601498346885</v>
      </c>
      <c r="GO39" s="404">
        <v>39448.1919031875</v>
      </c>
      <c r="GP39" s="404">
        <v>37569.70657446429</v>
      </c>
      <c r="GQ39" s="404">
        <v>35780.672928061227</v>
      </c>
      <c r="GR39" s="404">
        <v>34076.831360058313</v>
      </c>
      <c r="GS39" s="404">
        <v>32454.125104817438</v>
      </c>
      <c r="GT39" s="404">
        <v>30908.690576016608</v>
      </c>
      <c r="GU39" s="404">
        <v>29436.848167634864</v>
      </c>
      <c r="GV39" s="404">
        <v>28035.09349298559</v>
      </c>
      <c r="GW39" s="404">
        <v>26700.089040938652</v>
      </c>
      <c r="GX39" s="404">
        <v>25428.656229465389</v>
      </c>
      <c r="GY39" s="404">
        <v>24217.767837586074</v>
      </c>
      <c r="GZ39" s="404">
        <v>23064.540797701025</v>
      </c>
      <c r="HA39" s="404">
        <v>21966.229331143833</v>
      </c>
      <c r="HB39" s="404">
        <v>20920.218410613175</v>
      </c>
      <c r="HC39" s="404">
        <v>19924.017533917307</v>
      </c>
      <c r="HD39" s="404">
        <v>18975.254794206961</v>
      </c>
      <c r="HE39" s="404">
        <v>18071.671232578057</v>
      </c>
      <c r="HF39" s="404">
        <v>17211.115459598153</v>
      </c>
      <c r="HG39" s="404">
        <v>16391.538532950617</v>
      </c>
      <c r="HH39" s="404">
        <v>15610.98907900059</v>
      </c>
      <c r="HI39" s="404">
        <v>14867.608646667228</v>
      </c>
      <c r="HJ39" s="404">
        <v>14159.627282540217</v>
      </c>
      <c r="HK39" s="404">
        <v>13485.359316704968</v>
      </c>
      <c r="HL39" s="404">
        <v>12843.199349242828</v>
      </c>
      <c r="HM39" s="404">
        <v>12231.61842785031</v>
      </c>
      <c r="HN39" s="404">
        <v>11649.160407476489</v>
      </c>
      <c r="HO39" s="404">
        <v>11094.438483310938</v>
      </c>
      <c r="HP39" s="404">
        <v>10566.131888867561</v>
      </c>
      <c r="HQ39" s="404">
        <v>10062.982751302439</v>
      </c>
      <c r="HR39" s="404">
        <v>9583.7930964785137</v>
      </c>
      <c r="HS39" s="404">
        <v>9127.4219966462024</v>
      </c>
      <c r="HT39" s="404">
        <v>8692.7828539487655</v>
      </c>
      <c r="HU39" s="404">
        <v>8278.8408132845379</v>
      </c>
      <c r="HV39" s="404">
        <v>7884.6102983662277</v>
      </c>
      <c r="HW39" s="404">
        <v>7509.1526651106915</v>
      </c>
      <c r="HX39" s="404">
        <v>7151.5739667720882</v>
      </c>
      <c r="HY39" s="404">
        <v>6811.0228254972262</v>
      </c>
      <c r="HZ39" s="404">
        <v>90340.13605442176</v>
      </c>
      <c r="IA39" s="404">
        <v>822770.01968053135</v>
      </c>
      <c r="IB39" s="408">
        <v>9.1074693443552803</v>
      </c>
      <c r="IC39" s="410"/>
    </row>
    <row r="40" spans="1:237" ht="90" customHeight="1" x14ac:dyDescent="0.2">
      <c r="A40" s="242" t="s">
        <v>1912</v>
      </c>
      <c r="B40" s="195" t="s">
        <v>1913</v>
      </c>
      <c r="C40" s="195" t="s">
        <v>1931</v>
      </c>
      <c r="D40" s="115">
        <v>3</v>
      </c>
      <c r="E40" s="195" t="s">
        <v>1932</v>
      </c>
      <c r="F40" s="113" t="s">
        <v>1933</v>
      </c>
      <c r="G40" s="113" t="s">
        <v>1934</v>
      </c>
      <c r="H40" s="112" t="s">
        <v>77</v>
      </c>
      <c r="I40" s="113" t="s">
        <v>1923</v>
      </c>
      <c r="J40" s="113">
        <v>10</v>
      </c>
      <c r="K40" s="227" t="s">
        <v>79</v>
      </c>
      <c r="L40" s="112">
        <v>12268</v>
      </c>
      <c r="M40" s="112" t="s">
        <v>1935</v>
      </c>
      <c r="N40" s="112" t="s">
        <v>81</v>
      </c>
      <c r="O40" s="73" t="s">
        <v>106</v>
      </c>
      <c r="P40" s="112" t="s">
        <v>169</v>
      </c>
      <c r="Q40" s="112" t="s">
        <v>100</v>
      </c>
      <c r="R40" s="112" t="s">
        <v>108</v>
      </c>
      <c r="S40" s="112" t="s">
        <v>99</v>
      </c>
      <c r="T40" s="112" t="s">
        <v>1925</v>
      </c>
      <c r="U40" s="112" t="s">
        <v>100</v>
      </c>
      <c r="V40" s="201">
        <v>1</v>
      </c>
      <c r="W40" s="217">
        <v>10948.56</v>
      </c>
      <c r="X40" s="217">
        <v>0</v>
      </c>
      <c r="Y40" s="217">
        <v>0</v>
      </c>
      <c r="Z40" s="217">
        <v>0</v>
      </c>
      <c r="AA40" s="217">
        <v>10948.56</v>
      </c>
      <c r="AB40" s="217">
        <v>0</v>
      </c>
      <c r="AC40" s="217">
        <v>0</v>
      </c>
      <c r="AD40" s="217">
        <v>0</v>
      </c>
      <c r="AE40" s="286">
        <v>0</v>
      </c>
      <c r="AF40" s="286">
        <v>0</v>
      </c>
      <c r="AG40" s="286">
        <v>0</v>
      </c>
      <c r="AH40" s="286">
        <v>0</v>
      </c>
      <c r="AI40" s="112" t="s">
        <v>88</v>
      </c>
      <c r="AJ40" s="217">
        <v>0</v>
      </c>
      <c r="AK40" s="217">
        <v>0</v>
      </c>
      <c r="AL40" s="217">
        <v>0</v>
      </c>
      <c r="AM40" s="217">
        <v>0</v>
      </c>
      <c r="AN40" s="217">
        <v>0</v>
      </c>
      <c r="AO40" s="217">
        <v>0</v>
      </c>
      <c r="AP40" s="217">
        <v>0</v>
      </c>
      <c r="AQ40" s="286">
        <v>0</v>
      </c>
      <c r="AR40" s="286">
        <v>0</v>
      </c>
      <c r="AS40" s="286">
        <v>0</v>
      </c>
      <c r="AT40" s="286">
        <v>0</v>
      </c>
      <c r="AU40" s="113"/>
      <c r="AV40" s="230">
        <v>1</v>
      </c>
      <c r="AW40" s="230">
        <v>0</v>
      </c>
      <c r="AX40" s="230" t="s">
        <v>3605</v>
      </c>
      <c r="AY40" s="141">
        <v>9</v>
      </c>
      <c r="AZ40" s="70">
        <v>1</v>
      </c>
      <c r="BA40" s="70">
        <v>1</v>
      </c>
      <c r="BB40" s="70">
        <v>1</v>
      </c>
      <c r="BC40" s="70">
        <v>1</v>
      </c>
      <c r="BD40" s="70">
        <v>1</v>
      </c>
      <c r="BE40" s="70">
        <v>1</v>
      </c>
      <c r="BF40" s="70">
        <v>1</v>
      </c>
      <c r="BG40" s="71">
        <v>0</v>
      </c>
      <c r="BH40" s="71">
        <v>1</v>
      </c>
      <c r="BI40" s="71">
        <v>0</v>
      </c>
      <c r="BJ40" s="71">
        <v>0</v>
      </c>
      <c r="BK40" s="71">
        <v>1</v>
      </c>
      <c r="BL40" s="70">
        <v>1</v>
      </c>
      <c r="BM40" s="70">
        <v>1</v>
      </c>
      <c r="BN40" s="70">
        <v>0</v>
      </c>
      <c r="BO40" s="70">
        <v>1</v>
      </c>
      <c r="BP40" s="403">
        <v>0</v>
      </c>
      <c r="BQ40" s="403">
        <v>0</v>
      </c>
      <c r="BR40" s="403">
        <v>10948.56</v>
      </c>
      <c r="BS40" s="403">
        <v>0</v>
      </c>
      <c r="BT40" s="403">
        <v>0</v>
      </c>
      <c r="BU40" s="403">
        <v>0</v>
      </c>
      <c r="BV40" s="403">
        <v>0</v>
      </c>
      <c r="BW40" s="403">
        <v>0</v>
      </c>
      <c r="BX40" s="403">
        <v>0</v>
      </c>
      <c r="BY40" s="403">
        <v>0</v>
      </c>
      <c r="BZ40" s="401">
        <v>0</v>
      </c>
      <c r="CA40" s="401">
        <v>0</v>
      </c>
      <c r="CB40" s="401">
        <v>0</v>
      </c>
      <c r="CC40" s="401">
        <v>0</v>
      </c>
      <c r="CD40" s="401">
        <v>0</v>
      </c>
      <c r="CE40" s="401">
        <v>0</v>
      </c>
      <c r="CF40" s="401">
        <v>0</v>
      </c>
      <c r="CG40" s="401">
        <v>0</v>
      </c>
      <c r="CH40" s="401">
        <v>0</v>
      </c>
      <c r="CI40" s="401">
        <v>0</v>
      </c>
      <c r="CJ40" s="401">
        <v>0</v>
      </c>
      <c r="CK40" s="401">
        <v>0</v>
      </c>
      <c r="CL40" s="401">
        <v>0</v>
      </c>
      <c r="CM40" s="401">
        <v>0</v>
      </c>
      <c r="CN40" s="401">
        <v>0</v>
      </c>
      <c r="CO40" s="401">
        <v>0</v>
      </c>
      <c r="CP40" s="401">
        <v>0</v>
      </c>
      <c r="CQ40" s="401">
        <v>0</v>
      </c>
      <c r="CR40" s="401">
        <v>0</v>
      </c>
      <c r="CS40" s="401">
        <v>0</v>
      </c>
      <c r="CT40" s="401">
        <v>0</v>
      </c>
      <c r="CU40" s="401">
        <v>0</v>
      </c>
      <c r="CV40" s="401">
        <v>0</v>
      </c>
      <c r="CW40" s="401">
        <v>0</v>
      </c>
      <c r="CX40" s="401">
        <v>0</v>
      </c>
      <c r="CY40" s="401">
        <v>0</v>
      </c>
      <c r="CZ40" s="401">
        <v>0</v>
      </c>
      <c r="DA40" s="401">
        <v>0</v>
      </c>
      <c r="DB40" s="401">
        <v>0</v>
      </c>
      <c r="DC40" s="401">
        <v>0</v>
      </c>
      <c r="DD40" s="401">
        <v>0</v>
      </c>
      <c r="DE40" s="401">
        <v>0</v>
      </c>
      <c r="DF40" s="401">
        <v>0</v>
      </c>
      <c r="DG40" s="403">
        <v>12268</v>
      </c>
      <c r="DH40" s="403">
        <v>12268</v>
      </c>
      <c r="DI40" s="403">
        <v>12268</v>
      </c>
      <c r="DJ40" s="403">
        <v>12268</v>
      </c>
      <c r="DK40" s="403">
        <v>12268</v>
      </c>
      <c r="DL40" s="403">
        <v>12268</v>
      </c>
      <c r="DM40" s="403">
        <v>12268</v>
      </c>
      <c r="DN40" s="403">
        <v>12268</v>
      </c>
      <c r="DO40" s="403">
        <v>12268</v>
      </c>
      <c r="DP40" s="403">
        <v>12268</v>
      </c>
      <c r="DQ40" s="403">
        <v>12268</v>
      </c>
      <c r="DR40" s="403">
        <v>12268</v>
      </c>
      <c r="DS40" s="403">
        <v>12268</v>
      </c>
      <c r="DT40" s="403">
        <v>12268</v>
      </c>
      <c r="DU40" s="403">
        <v>12268</v>
      </c>
      <c r="DV40" s="403">
        <v>12268</v>
      </c>
      <c r="DW40" s="403">
        <v>12268</v>
      </c>
      <c r="DX40" s="403">
        <v>12268</v>
      </c>
      <c r="DY40" s="403">
        <v>12268</v>
      </c>
      <c r="DZ40" s="403">
        <v>12268</v>
      </c>
      <c r="EA40" s="403">
        <v>12268</v>
      </c>
      <c r="EB40" s="403">
        <v>12268</v>
      </c>
      <c r="EC40" s="403">
        <v>12268</v>
      </c>
      <c r="ED40" s="403">
        <v>12268</v>
      </c>
      <c r="EE40" s="403">
        <v>12268</v>
      </c>
      <c r="EF40" s="403">
        <v>12268</v>
      </c>
      <c r="EG40" s="403">
        <v>12268</v>
      </c>
      <c r="EH40" s="403">
        <v>12268</v>
      </c>
      <c r="EI40" s="403">
        <v>12268</v>
      </c>
      <c r="EJ40" s="403">
        <v>12268</v>
      </c>
      <c r="EK40" s="403">
        <v>12268</v>
      </c>
      <c r="EL40" s="403">
        <v>12268</v>
      </c>
      <c r="EM40" s="403">
        <v>12268</v>
      </c>
      <c r="EN40" s="403">
        <v>12268</v>
      </c>
      <c r="EO40" s="403">
        <v>12268</v>
      </c>
      <c r="EP40" s="403">
        <v>12268</v>
      </c>
      <c r="EQ40" s="403">
        <v>12268</v>
      </c>
      <c r="ER40" s="403">
        <v>12268</v>
      </c>
      <c r="ES40" s="403">
        <v>12268</v>
      </c>
      <c r="ET40" s="403">
        <v>12268</v>
      </c>
      <c r="EU40" s="403">
        <v>12268</v>
      </c>
      <c r="EV40" s="403">
        <v>12268</v>
      </c>
      <c r="EW40" s="403">
        <v>12268</v>
      </c>
      <c r="EX40" s="404">
        <v>9930.6666666666661</v>
      </c>
      <c r="EY40" s="404">
        <v>0</v>
      </c>
      <c r="EZ40" s="404">
        <v>0</v>
      </c>
      <c r="FA40" s="404">
        <v>0</v>
      </c>
      <c r="FB40" s="404">
        <v>0</v>
      </c>
      <c r="FC40" s="404">
        <v>0</v>
      </c>
      <c r="FD40" s="404">
        <v>0</v>
      </c>
      <c r="FE40" s="404">
        <v>0</v>
      </c>
      <c r="FF40" s="404">
        <v>0</v>
      </c>
      <c r="FG40" s="404">
        <v>0</v>
      </c>
      <c r="FH40" s="404">
        <v>0</v>
      </c>
      <c r="FI40" s="404">
        <v>0</v>
      </c>
      <c r="FJ40" s="404">
        <v>0</v>
      </c>
      <c r="FK40" s="404">
        <v>0</v>
      </c>
      <c r="FL40" s="404">
        <v>0</v>
      </c>
      <c r="FM40" s="404">
        <v>0</v>
      </c>
      <c r="FN40" s="404">
        <v>0</v>
      </c>
      <c r="FO40" s="404">
        <v>0</v>
      </c>
      <c r="FP40" s="404">
        <v>0</v>
      </c>
      <c r="FQ40" s="404">
        <v>0</v>
      </c>
      <c r="FR40" s="404">
        <v>0</v>
      </c>
      <c r="FS40" s="404">
        <v>0</v>
      </c>
      <c r="FT40" s="404">
        <v>0</v>
      </c>
      <c r="FU40" s="404">
        <v>0</v>
      </c>
      <c r="FV40" s="404">
        <v>0</v>
      </c>
      <c r="FW40" s="404">
        <v>0</v>
      </c>
      <c r="FX40" s="404">
        <v>0</v>
      </c>
      <c r="FY40" s="404">
        <v>0</v>
      </c>
      <c r="FZ40" s="404">
        <v>0</v>
      </c>
      <c r="GA40" s="404">
        <v>0</v>
      </c>
      <c r="GB40" s="404">
        <v>0</v>
      </c>
      <c r="GC40" s="404">
        <v>0</v>
      </c>
      <c r="GD40" s="404">
        <v>0</v>
      </c>
      <c r="GE40" s="404">
        <v>0</v>
      </c>
      <c r="GF40" s="404">
        <v>0</v>
      </c>
      <c r="GG40" s="404">
        <v>0</v>
      </c>
      <c r="GH40" s="404">
        <v>0</v>
      </c>
      <c r="GI40" s="404">
        <v>0</v>
      </c>
      <c r="GJ40" s="404">
        <v>0</v>
      </c>
      <c r="GK40" s="404">
        <v>0</v>
      </c>
      <c r="GL40" s="404">
        <v>11127.437641723356</v>
      </c>
      <c r="GM40" s="404">
        <v>10597.559658784148</v>
      </c>
      <c r="GN40" s="404">
        <v>10092.913960746808</v>
      </c>
      <c r="GO40" s="404">
        <v>9612.2990102350541</v>
      </c>
      <c r="GP40" s="404">
        <v>9154.5704859381476</v>
      </c>
      <c r="GQ40" s="404">
        <v>8718.6385580363294</v>
      </c>
      <c r="GR40" s="404">
        <v>8303.4652933679336</v>
      </c>
      <c r="GS40" s="404">
        <v>7908.0621841599368</v>
      </c>
      <c r="GT40" s="404">
        <v>7531.4877944380351</v>
      </c>
      <c r="GU40" s="404">
        <v>7172.8455185124139</v>
      </c>
      <c r="GV40" s="404">
        <v>6831.2814462022998</v>
      </c>
      <c r="GW40" s="404">
        <v>6505.9823297164749</v>
      </c>
      <c r="GX40" s="404">
        <v>6196.1736473490255</v>
      </c>
      <c r="GY40" s="404">
        <v>5901.1177593800221</v>
      </c>
      <c r="GZ40" s="404">
        <v>5620.1121517904976</v>
      </c>
      <c r="HA40" s="404">
        <v>5352.4877636099973</v>
      </c>
      <c r="HB40" s="404">
        <v>5097.6073939142834</v>
      </c>
      <c r="HC40" s="404">
        <v>4854.8641846802693</v>
      </c>
      <c r="HD40" s="404">
        <v>4623.680175885971</v>
      </c>
      <c r="HE40" s="404">
        <v>4403.5049294152113</v>
      </c>
      <c r="HF40" s="404">
        <v>4193.8142184906774</v>
      </c>
      <c r="HG40" s="404">
        <v>3994.1087795149301</v>
      </c>
      <c r="HH40" s="404">
        <v>3803.9131233475528</v>
      </c>
      <c r="HI40" s="404">
        <v>3622.7744031881452</v>
      </c>
      <c r="HJ40" s="404">
        <v>3450.2613363696623</v>
      </c>
      <c r="HK40" s="404">
        <v>3285.9631774949162</v>
      </c>
      <c r="HL40" s="404">
        <v>3129.488740471349</v>
      </c>
      <c r="HM40" s="404">
        <v>2980.4654671155699</v>
      </c>
      <c r="HN40" s="404">
        <v>2838.5385401100675</v>
      </c>
      <c r="HO40" s="404">
        <v>2703.3700382000634</v>
      </c>
      <c r="HP40" s="404">
        <v>2574.6381316191082</v>
      </c>
      <c r="HQ40" s="404">
        <v>2452.0363158277219</v>
      </c>
      <c r="HR40" s="404">
        <v>2335.2726817406879</v>
      </c>
      <c r="HS40" s="404">
        <v>2224.0692207054167</v>
      </c>
      <c r="HT40" s="404">
        <v>2118.1611625765877</v>
      </c>
      <c r="HU40" s="404">
        <v>2017.2963453110356</v>
      </c>
      <c r="HV40" s="404">
        <v>1921.234614581939</v>
      </c>
      <c r="HW40" s="404">
        <v>1829.7472519827986</v>
      </c>
      <c r="HX40" s="404">
        <v>1742.6164304598085</v>
      </c>
      <c r="HY40" s="404">
        <v>1659.6346956760078</v>
      </c>
      <c r="HZ40" s="404">
        <v>9930.6666666666661</v>
      </c>
      <c r="IA40" s="404">
        <v>90219.280105942162</v>
      </c>
      <c r="IB40" s="408">
        <v>9.0849167668443371</v>
      </c>
      <c r="IC40" s="410"/>
    </row>
    <row r="41" spans="1:237" ht="90" customHeight="1" x14ac:dyDescent="0.2">
      <c r="A41" s="137" t="s">
        <v>1510</v>
      </c>
      <c r="B41" s="138" t="s">
        <v>1511</v>
      </c>
      <c r="C41" s="108" t="s">
        <v>1629</v>
      </c>
      <c r="D41" s="123">
        <v>8</v>
      </c>
      <c r="E41" s="108" t="s">
        <v>1630</v>
      </c>
      <c r="F41" s="124" t="s">
        <v>1631</v>
      </c>
      <c r="G41" s="124" t="s">
        <v>1632</v>
      </c>
      <c r="H41" s="142" t="s">
        <v>77</v>
      </c>
      <c r="I41" s="124" t="s">
        <v>1522</v>
      </c>
      <c r="J41" s="118">
        <v>5</v>
      </c>
      <c r="K41" s="227" t="s">
        <v>79</v>
      </c>
      <c r="L41" s="110">
        <v>38949</v>
      </c>
      <c r="M41" s="142" t="s">
        <v>1534</v>
      </c>
      <c r="N41" s="142" t="s">
        <v>81</v>
      </c>
      <c r="O41" s="123" t="s">
        <v>82</v>
      </c>
      <c r="P41" s="123" t="s">
        <v>280</v>
      </c>
      <c r="Q41" s="112" t="s">
        <v>100</v>
      </c>
      <c r="R41" s="123" t="s">
        <v>108</v>
      </c>
      <c r="S41" s="123" t="s">
        <v>99</v>
      </c>
      <c r="T41" s="142" t="s">
        <v>1633</v>
      </c>
      <c r="U41" s="142" t="s">
        <v>100</v>
      </c>
      <c r="V41" s="117">
        <v>1</v>
      </c>
      <c r="W41" s="140">
        <v>22000</v>
      </c>
      <c r="X41" s="125">
        <v>0</v>
      </c>
      <c r="Y41" s="125">
        <v>0</v>
      </c>
      <c r="Z41" s="125">
        <v>0</v>
      </c>
      <c r="AA41" s="125">
        <v>0</v>
      </c>
      <c r="AB41" s="125">
        <v>0</v>
      </c>
      <c r="AC41" s="125">
        <v>22000</v>
      </c>
      <c r="AD41" s="136">
        <v>0</v>
      </c>
      <c r="AE41" s="139">
        <v>0</v>
      </c>
      <c r="AF41" s="139">
        <v>0</v>
      </c>
      <c r="AG41" s="139">
        <v>0</v>
      </c>
      <c r="AH41" s="139">
        <v>0</v>
      </c>
      <c r="AI41" s="116" t="s">
        <v>88</v>
      </c>
      <c r="AJ41" s="136">
        <v>0</v>
      </c>
      <c r="AK41" s="136">
        <v>0</v>
      </c>
      <c r="AL41" s="136">
        <v>0</v>
      </c>
      <c r="AM41" s="136">
        <v>0</v>
      </c>
      <c r="AN41" s="136">
        <v>0</v>
      </c>
      <c r="AO41" s="136">
        <v>0</v>
      </c>
      <c r="AP41" s="136">
        <v>0</v>
      </c>
      <c r="AQ41" s="139">
        <v>0</v>
      </c>
      <c r="AR41" s="139">
        <v>0</v>
      </c>
      <c r="AS41" s="139">
        <v>0</v>
      </c>
      <c r="AT41" s="139">
        <v>0</v>
      </c>
      <c r="AU41" s="109"/>
      <c r="AV41" s="230">
        <v>1</v>
      </c>
      <c r="AW41" s="230">
        <v>0</v>
      </c>
      <c r="AX41" s="230" t="s">
        <v>3609</v>
      </c>
      <c r="AY41" s="141">
        <v>8</v>
      </c>
      <c r="AZ41" s="70">
        <v>1</v>
      </c>
      <c r="BA41" s="70">
        <v>1</v>
      </c>
      <c r="BB41" s="70">
        <v>1</v>
      </c>
      <c r="BC41" s="70">
        <v>1</v>
      </c>
      <c r="BD41" s="70">
        <v>1</v>
      </c>
      <c r="BE41" s="70">
        <v>1</v>
      </c>
      <c r="BF41" s="70">
        <v>1</v>
      </c>
      <c r="BG41" s="71">
        <v>0</v>
      </c>
      <c r="BH41" s="71">
        <v>0</v>
      </c>
      <c r="BI41" s="71">
        <v>0</v>
      </c>
      <c r="BJ41" s="71">
        <v>0</v>
      </c>
      <c r="BK41" s="71">
        <v>0</v>
      </c>
      <c r="BL41" s="70">
        <v>1</v>
      </c>
      <c r="BM41" s="70">
        <v>1</v>
      </c>
      <c r="BN41" s="70">
        <v>0</v>
      </c>
      <c r="BO41" s="70">
        <v>1</v>
      </c>
      <c r="BP41" s="403">
        <v>0</v>
      </c>
      <c r="BQ41" s="403">
        <v>0</v>
      </c>
      <c r="BR41" s="403">
        <v>0</v>
      </c>
      <c r="BS41" s="403">
        <v>0</v>
      </c>
      <c r="BT41" s="403">
        <v>22000</v>
      </c>
      <c r="BU41" s="403">
        <v>0</v>
      </c>
      <c r="BV41" s="403">
        <v>0</v>
      </c>
      <c r="BW41" s="403">
        <v>0</v>
      </c>
      <c r="BX41" s="403">
        <v>0</v>
      </c>
      <c r="BY41" s="403">
        <v>0</v>
      </c>
      <c r="BZ41" s="401">
        <v>0</v>
      </c>
      <c r="CA41" s="401">
        <v>0</v>
      </c>
      <c r="CB41" s="401">
        <v>0</v>
      </c>
      <c r="CC41" s="401">
        <v>0</v>
      </c>
      <c r="CD41" s="401">
        <v>0</v>
      </c>
      <c r="CE41" s="401">
        <v>0</v>
      </c>
      <c r="CF41" s="401">
        <v>0</v>
      </c>
      <c r="CG41" s="401">
        <v>0</v>
      </c>
      <c r="CH41" s="401">
        <v>0</v>
      </c>
      <c r="CI41" s="401">
        <v>0</v>
      </c>
      <c r="CJ41" s="401">
        <v>0</v>
      </c>
      <c r="CK41" s="401">
        <v>0</v>
      </c>
      <c r="CL41" s="401">
        <v>0</v>
      </c>
      <c r="CM41" s="401">
        <v>0</v>
      </c>
      <c r="CN41" s="401">
        <v>0</v>
      </c>
      <c r="CO41" s="401">
        <v>0</v>
      </c>
      <c r="CP41" s="401">
        <v>0</v>
      </c>
      <c r="CQ41" s="401">
        <v>0</v>
      </c>
      <c r="CR41" s="401">
        <v>0</v>
      </c>
      <c r="CS41" s="401">
        <v>0</v>
      </c>
      <c r="CT41" s="401">
        <v>0</v>
      </c>
      <c r="CU41" s="401">
        <v>0</v>
      </c>
      <c r="CV41" s="401">
        <v>0</v>
      </c>
      <c r="CW41" s="401">
        <v>0</v>
      </c>
      <c r="CX41" s="401">
        <v>0</v>
      </c>
      <c r="CY41" s="401">
        <v>0</v>
      </c>
      <c r="CZ41" s="401">
        <v>0</v>
      </c>
      <c r="DA41" s="401">
        <v>0</v>
      </c>
      <c r="DB41" s="401">
        <v>0</v>
      </c>
      <c r="DC41" s="401">
        <v>0</v>
      </c>
      <c r="DD41" s="401">
        <v>0</v>
      </c>
      <c r="DE41" s="401">
        <v>0</v>
      </c>
      <c r="DF41" s="401">
        <v>0</v>
      </c>
      <c r="DG41" s="403">
        <v>38949</v>
      </c>
      <c r="DH41" s="403">
        <v>38949</v>
      </c>
      <c r="DI41" s="403">
        <v>38949</v>
      </c>
      <c r="DJ41" s="403">
        <v>38949</v>
      </c>
      <c r="DK41" s="403">
        <v>38949</v>
      </c>
      <c r="DL41" s="403">
        <v>38949</v>
      </c>
      <c r="DM41" s="403">
        <v>38949</v>
      </c>
      <c r="DN41" s="403">
        <v>38949</v>
      </c>
      <c r="DO41" s="403">
        <v>38949</v>
      </c>
      <c r="DP41" s="403">
        <v>38949</v>
      </c>
      <c r="DQ41" s="403">
        <v>38949</v>
      </c>
      <c r="DR41" s="403">
        <v>38949</v>
      </c>
      <c r="DS41" s="403">
        <v>38949</v>
      </c>
      <c r="DT41" s="403">
        <v>38949</v>
      </c>
      <c r="DU41" s="403">
        <v>38949</v>
      </c>
      <c r="DV41" s="403">
        <v>38949</v>
      </c>
      <c r="DW41" s="403">
        <v>38949</v>
      </c>
      <c r="DX41" s="403">
        <v>38949</v>
      </c>
      <c r="DY41" s="403">
        <v>38949</v>
      </c>
      <c r="DZ41" s="403">
        <v>38949</v>
      </c>
      <c r="EA41" s="403">
        <v>38949</v>
      </c>
      <c r="EB41" s="403">
        <v>38949</v>
      </c>
      <c r="EC41" s="403">
        <v>38949</v>
      </c>
      <c r="ED41" s="403">
        <v>38949</v>
      </c>
      <c r="EE41" s="403">
        <v>38949</v>
      </c>
      <c r="EF41" s="403">
        <v>38949</v>
      </c>
      <c r="EG41" s="403">
        <v>38949</v>
      </c>
      <c r="EH41" s="403">
        <v>38949</v>
      </c>
      <c r="EI41" s="403">
        <v>38949</v>
      </c>
      <c r="EJ41" s="403">
        <v>38949</v>
      </c>
      <c r="EK41" s="403">
        <v>38949</v>
      </c>
      <c r="EL41" s="403">
        <v>38949</v>
      </c>
      <c r="EM41" s="403">
        <v>38949</v>
      </c>
      <c r="EN41" s="403">
        <v>38949</v>
      </c>
      <c r="EO41" s="403">
        <v>38949</v>
      </c>
      <c r="EP41" s="403">
        <v>38949</v>
      </c>
      <c r="EQ41" s="403">
        <v>38949</v>
      </c>
      <c r="ER41" s="403">
        <v>38949</v>
      </c>
      <c r="ES41" s="403">
        <v>38949</v>
      </c>
      <c r="ET41" s="403">
        <v>38949</v>
      </c>
      <c r="EU41" s="403">
        <v>38949</v>
      </c>
      <c r="EV41" s="403">
        <v>38949</v>
      </c>
      <c r="EW41" s="403">
        <v>38949</v>
      </c>
      <c r="EX41" s="404">
        <v>0</v>
      </c>
      <c r="EY41" s="404">
        <v>0</v>
      </c>
      <c r="EZ41" s="404">
        <v>18099.454445421405</v>
      </c>
      <c r="FA41" s="404">
        <v>0</v>
      </c>
      <c r="FB41" s="404">
        <v>0</v>
      </c>
      <c r="FC41" s="404">
        <v>0</v>
      </c>
      <c r="FD41" s="404">
        <v>0</v>
      </c>
      <c r="FE41" s="404">
        <v>0</v>
      </c>
      <c r="FF41" s="404">
        <v>0</v>
      </c>
      <c r="FG41" s="404">
        <v>0</v>
      </c>
      <c r="FH41" s="404">
        <v>0</v>
      </c>
      <c r="FI41" s="404">
        <v>0</v>
      </c>
      <c r="FJ41" s="404">
        <v>0</v>
      </c>
      <c r="FK41" s="404">
        <v>0</v>
      </c>
      <c r="FL41" s="404">
        <v>0</v>
      </c>
      <c r="FM41" s="404">
        <v>0</v>
      </c>
      <c r="FN41" s="404">
        <v>0</v>
      </c>
      <c r="FO41" s="404">
        <v>0</v>
      </c>
      <c r="FP41" s="404">
        <v>0</v>
      </c>
      <c r="FQ41" s="404">
        <v>0</v>
      </c>
      <c r="FR41" s="404">
        <v>0</v>
      </c>
      <c r="FS41" s="404">
        <v>0</v>
      </c>
      <c r="FT41" s="404">
        <v>0</v>
      </c>
      <c r="FU41" s="404">
        <v>0</v>
      </c>
      <c r="FV41" s="404">
        <v>0</v>
      </c>
      <c r="FW41" s="404">
        <v>0</v>
      </c>
      <c r="FX41" s="404">
        <v>0</v>
      </c>
      <c r="FY41" s="404">
        <v>0</v>
      </c>
      <c r="FZ41" s="404">
        <v>0</v>
      </c>
      <c r="GA41" s="404">
        <v>0</v>
      </c>
      <c r="GB41" s="404">
        <v>0</v>
      </c>
      <c r="GC41" s="404">
        <v>0</v>
      </c>
      <c r="GD41" s="404">
        <v>0</v>
      </c>
      <c r="GE41" s="404">
        <v>0</v>
      </c>
      <c r="GF41" s="404">
        <v>0</v>
      </c>
      <c r="GG41" s="404">
        <v>0</v>
      </c>
      <c r="GH41" s="404">
        <v>0</v>
      </c>
      <c r="GI41" s="404">
        <v>0</v>
      </c>
      <c r="GJ41" s="404">
        <v>0</v>
      </c>
      <c r="GK41" s="404">
        <v>0</v>
      </c>
      <c r="GL41" s="404">
        <v>35327.891156462581</v>
      </c>
      <c r="GM41" s="404">
        <v>33645.610625202455</v>
      </c>
      <c r="GN41" s="404">
        <v>32043.438690669012</v>
      </c>
      <c r="GO41" s="404">
        <v>30517.560657780006</v>
      </c>
      <c r="GP41" s="404">
        <v>29064.343483600012</v>
      </c>
      <c r="GQ41" s="404">
        <v>27680.327127238099</v>
      </c>
      <c r="GR41" s="404">
        <v>26362.216311655338</v>
      </c>
      <c r="GS41" s="404">
        <v>25106.872677766987</v>
      </c>
      <c r="GT41" s="404">
        <v>23911.307312159035</v>
      </c>
      <c r="GU41" s="404">
        <v>22772.673630627651</v>
      </c>
      <c r="GV41" s="404">
        <v>21688.260600597765</v>
      </c>
      <c r="GW41" s="404">
        <v>20655.486286283583</v>
      </c>
      <c r="GX41" s="404">
        <v>19671.891701222463</v>
      </c>
      <c r="GY41" s="404">
        <v>18735.134953545199</v>
      </c>
      <c r="GZ41" s="404">
        <v>17842.985670043046</v>
      </c>
      <c r="HA41" s="404">
        <v>16993.319685755279</v>
      </c>
      <c r="HB41" s="404">
        <v>16184.113986433602</v>
      </c>
      <c r="HC41" s="404">
        <v>15413.441891841525</v>
      </c>
      <c r="HD41" s="404">
        <v>14679.4684684205</v>
      </c>
      <c r="HE41" s="404">
        <v>13980.446160400477</v>
      </c>
      <c r="HF41" s="404">
        <v>13314.710628952836</v>
      </c>
      <c r="HG41" s="404">
        <v>12680.676789478888</v>
      </c>
      <c r="HH41" s="404">
        <v>12076.835037598943</v>
      </c>
      <c r="HI41" s="404">
        <v>11501.747654856135</v>
      </c>
      <c r="HJ41" s="404">
        <v>10954.045385577272</v>
      </c>
      <c r="HK41" s="404">
        <v>10432.424176740258</v>
      </c>
      <c r="HL41" s="404">
        <v>9935.6420730859609</v>
      </c>
      <c r="HM41" s="404">
        <v>9462.5162600818658</v>
      </c>
      <c r="HN41" s="404">
        <v>9011.9202476970186</v>
      </c>
      <c r="HO41" s="404">
        <v>8582.7811882828719</v>
      </c>
      <c r="HP41" s="404">
        <v>8174.0773221741638</v>
      </c>
      <c r="HQ41" s="404">
        <v>7784.8355449277751</v>
      </c>
      <c r="HR41" s="404">
        <v>7414.1290904074049</v>
      </c>
      <c r="HS41" s="404">
        <v>7061.0753241975281</v>
      </c>
      <c r="HT41" s="404">
        <v>6724.8336420928845</v>
      </c>
      <c r="HU41" s="404">
        <v>6404.6034686598896</v>
      </c>
      <c r="HV41" s="404">
        <v>6099.6223511046574</v>
      </c>
      <c r="HW41" s="404">
        <v>5809.1641439091964</v>
      </c>
      <c r="HX41" s="404">
        <v>5532.5372799135212</v>
      </c>
      <c r="HY41" s="404">
        <v>5269.0831237271623</v>
      </c>
      <c r="HZ41" s="404">
        <v>18099.454445421405</v>
      </c>
      <c r="IA41" s="404">
        <v>160598.84461371406</v>
      </c>
      <c r="IB41" s="408">
        <v>8.8731317895794657</v>
      </c>
      <c r="IC41" s="410"/>
    </row>
    <row r="42" spans="1:237" ht="90" customHeight="1" x14ac:dyDescent="0.2">
      <c r="A42" s="276" t="s">
        <v>634</v>
      </c>
      <c r="B42" s="277" t="s">
        <v>1167</v>
      </c>
      <c r="C42" s="277" t="s">
        <v>1285</v>
      </c>
      <c r="D42" s="99"/>
      <c r="E42" s="277" t="s">
        <v>1286</v>
      </c>
      <c r="F42" s="103" t="s">
        <v>1287</v>
      </c>
      <c r="G42" s="103" t="s">
        <v>1288</v>
      </c>
      <c r="H42" s="99" t="s">
        <v>77</v>
      </c>
      <c r="I42" s="103" t="s">
        <v>1189</v>
      </c>
      <c r="J42" s="103">
        <v>40</v>
      </c>
      <c r="K42" s="227" t="s">
        <v>79</v>
      </c>
      <c r="L42" s="98">
        <v>102474</v>
      </c>
      <c r="M42" s="99" t="s">
        <v>1194</v>
      </c>
      <c r="N42" s="99" t="s">
        <v>81</v>
      </c>
      <c r="O42" s="13" t="s">
        <v>217</v>
      </c>
      <c r="P42" s="99" t="s">
        <v>218</v>
      </c>
      <c r="Q42" s="112" t="s">
        <v>100</v>
      </c>
      <c r="R42" s="99" t="s">
        <v>98</v>
      </c>
      <c r="S42" s="99" t="s">
        <v>99</v>
      </c>
      <c r="T42" s="99" t="s">
        <v>366</v>
      </c>
      <c r="U42" s="99" t="s">
        <v>100</v>
      </c>
      <c r="V42" s="102">
        <v>1</v>
      </c>
      <c r="W42" s="278">
        <v>230000</v>
      </c>
      <c r="X42" s="278">
        <v>0</v>
      </c>
      <c r="Y42" s="278">
        <v>0</v>
      </c>
      <c r="Z42" s="278">
        <v>0</v>
      </c>
      <c r="AA42" s="105">
        <v>0</v>
      </c>
      <c r="AB42" s="278">
        <v>0</v>
      </c>
      <c r="AC42" s="278">
        <v>230000</v>
      </c>
      <c r="AD42" s="278">
        <v>0</v>
      </c>
      <c r="AE42" s="278">
        <v>0</v>
      </c>
      <c r="AF42" s="278">
        <v>0</v>
      </c>
      <c r="AG42" s="278">
        <v>0</v>
      </c>
      <c r="AH42" s="278">
        <v>0</v>
      </c>
      <c r="AI42" s="100" t="s">
        <v>88</v>
      </c>
      <c r="AJ42" s="278">
        <v>0</v>
      </c>
      <c r="AK42" s="278">
        <v>0</v>
      </c>
      <c r="AL42" s="278">
        <v>0</v>
      </c>
      <c r="AM42" s="278">
        <v>0</v>
      </c>
      <c r="AN42" s="278">
        <v>0</v>
      </c>
      <c r="AO42" s="278">
        <v>0</v>
      </c>
      <c r="AP42" s="278">
        <v>0</v>
      </c>
      <c r="AQ42" s="278">
        <v>0</v>
      </c>
      <c r="AR42" s="278">
        <v>0</v>
      </c>
      <c r="AS42" s="278">
        <v>0</v>
      </c>
      <c r="AT42" s="278">
        <v>0</v>
      </c>
      <c r="AU42" s="103"/>
      <c r="AV42" s="230">
        <v>1</v>
      </c>
      <c r="AW42" s="230">
        <v>0</v>
      </c>
      <c r="AX42" s="230" t="s">
        <v>3594</v>
      </c>
      <c r="AY42" s="141">
        <v>8</v>
      </c>
      <c r="AZ42" s="70">
        <v>1</v>
      </c>
      <c r="BA42" s="70">
        <v>1</v>
      </c>
      <c r="BB42" s="70">
        <v>1</v>
      </c>
      <c r="BC42" s="70">
        <v>0</v>
      </c>
      <c r="BD42" s="70">
        <v>1</v>
      </c>
      <c r="BE42" s="70">
        <v>1</v>
      </c>
      <c r="BF42" s="70">
        <v>1</v>
      </c>
      <c r="BG42" s="71">
        <v>0</v>
      </c>
      <c r="BH42" s="71">
        <v>1</v>
      </c>
      <c r="BI42" s="71">
        <v>0</v>
      </c>
      <c r="BJ42" s="71">
        <v>0</v>
      </c>
      <c r="BK42" s="71">
        <v>1</v>
      </c>
      <c r="BL42" s="70">
        <v>1</v>
      </c>
      <c r="BM42" s="70">
        <v>1</v>
      </c>
      <c r="BN42" s="70">
        <v>0</v>
      </c>
      <c r="BO42" s="70">
        <v>1</v>
      </c>
      <c r="BP42" s="403">
        <v>0</v>
      </c>
      <c r="BQ42" s="403">
        <v>0</v>
      </c>
      <c r="BR42" s="403">
        <v>0</v>
      </c>
      <c r="BS42" s="403">
        <v>0</v>
      </c>
      <c r="BT42" s="403">
        <v>230000</v>
      </c>
      <c r="BU42" s="403">
        <v>0</v>
      </c>
      <c r="BV42" s="403">
        <v>0</v>
      </c>
      <c r="BW42" s="403">
        <v>0</v>
      </c>
      <c r="BX42" s="403">
        <v>0</v>
      </c>
      <c r="BY42" s="403">
        <v>0</v>
      </c>
      <c r="BZ42" s="401">
        <v>0</v>
      </c>
      <c r="CA42" s="401">
        <v>0</v>
      </c>
      <c r="CB42" s="401">
        <v>0</v>
      </c>
      <c r="CC42" s="401">
        <v>0</v>
      </c>
      <c r="CD42" s="401">
        <v>0</v>
      </c>
      <c r="CE42" s="401">
        <v>0</v>
      </c>
      <c r="CF42" s="401">
        <v>0</v>
      </c>
      <c r="CG42" s="401">
        <v>0</v>
      </c>
      <c r="CH42" s="401">
        <v>0</v>
      </c>
      <c r="CI42" s="401">
        <v>0</v>
      </c>
      <c r="CJ42" s="401">
        <v>0</v>
      </c>
      <c r="CK42" s="401">
        <v>0</v>
      </c>
      <c r="CL42" s="401">
        <v>0</v>
      </c>
      <c r="CM42" s="401">
        <v>0</v>
      </c>
      <c r="CN42" s="401">
        <v>0</v>
      </c>
      <c r="CO42" s="401">
        <v>0</v>
      </c>
      <c r="CP42" s="401">
        <v>0</v>
      </c>
      <c r="CQ42" s="401">
        <v>0</v>
      </c>
      <c r="CR42" s="401">
        <v>0</v>
      </c>
      <c r="CS42" s="401">
        <v>0</v>
      </c>
      <c r="CT42" s="401">
        <v>0</v>
      </c>
      <c r="CU42" s="401">
        <v>0</v>
      </c>
      <c r="CV42" s="401">
        <v>0</v>
      </c>
      <c r="CW42" s="401">
        <v>0</v>
      </c>
      <c r="CX42" s="401">
        <v>0</v>
      </c>
      <c r="CY42" s="401">
        <v>0</v>
      </c>
      <c r="CZ42" s="401">
        <v>0</v>
      </c>
      <c r="DA42" s="401">
        <v>0</v>
      </c>
      <c r="DB42" s="401">
        <v>0</v>
      </c>
      <c r="DC42" s="401">
        <v>0</v>
      </c>
      <c r="DD42" s="401">
        <v>0</v>
      </c>
      <c r="DE42" s="401">
        <v>0</v>
      </c>
      <c r="DF42" s="401">
        <v>0</v>
      </c>
      <c r="DG42" s="403">
        <v>102474</v>
      </c>
      <c r="DH42" s="403">
        <v>102474</v>
      </c>
      <c r="DI42" s="403">
        <v>102474</v>
      </c>
      <c r="DJ42" s="403">
        <v>102474</v>
      </c>
      <c r="DK42" s="403">
        <v>102474</v>
      </c>
      <c r="DL42" s="403">
        <v>102474</v>
      </c>
      <c r="DM42" s="403">
        <v>102474</v>
      </c>
      <c r="DN42" s="403">
        <v>102474</v>
      </c>
      <c r="DO42" s="403">
        <v>102474</v>
      </c>
      <c r="DP42" s="403">
        <v>102474</v>
      </c>
      <c r="DQ42" s="403">
        <v>102474</v>
      </c>
      <c r="DR42" s="403">
        <v>102474</v>
      </c>
      <c r="DS42" s="403">
        <v>102474</v>
      </c>
      <c r="DT42" s="403">
        <v>102474</v>
      </c>
      <c r="DU42" s="403">
        <v>102474</v>
      </c>
      <c r="DV42" s="403">
        <v>102474</v>
      </c>
      <c r="DW42" s="403">
        <v>102474</v>
      </c>
      <c r="DX42" s="403">
        <v>102474</v>
      </c>
      <c r="DY42" s="403">
        <v>102474</v>
      </c>
      <c r="DZ42" s="403">
        <v>102474</v>
      </c>
      <c r="EA42" s="403">
        <v>102474</v>
      </c>
      <c r="EB42" s="403">
        <v>102474</v>
      </c>
      <c r="EC42" s="403">
        <v>102474</v>
      </c>
      <c r="ED42" s="403">
        <v>102474</v>
      </c>
      <c r="EE42" s="403">
        <v>102474</v>
      </c>
      <c r="EF42" s="403">
        <v>102474</v>
      </c>
      <c r="EG42" s="403">
        <v>102474</v>
      </c>
      <c r="EH42" s="403">
        <v>102474</v>
      </c>
      <c r="EI42" s="403">
        <v>102474</v>
      </c>
      <c r="EJ42" s="403">
        <v>102474</v>
      </c>
      <c r="EK42" s="403">
        <v>102474</v>
      </c>
      <c r="EL42" s="403">
        <v>102474</v>
      </c>
      <c r="EM42" s="403">
        <v>102474</v>
      </c>
      <c r="EN42" s="403">
        <v>102474</v>
      </c>
      <c r="EO42" s="403">
        <v>102474</v>
      </c>
      <c r="EP42" s="403">
        <v>102474</v>
      </c>
      <c r="EQ42" s="403">
        <v>102474</v>
      </c>
      <c r="ER42" s="403">
        <v>102474</v>
      </c>
      <c r="ES42" s="403">
        <v>102474</v>
      </c>
      <c r="ET42" s="403">
        <v>102474</v>
      </c>
      <c r="EU42" s="403">
        <v>102474</v>
      </c>
      <c r="EV42" s="403">
        <v>102474</v>
      </c>
      <c r="EW42" s="403">
        <v>102474</v>
      </c>
      <c r="EX42" s="404">
        <v>0</v>
      </c>
      <c r="EY42" s="404">
        <v>0</v>
      </c>
      <c r="EZ42" s="404">
        <v>189221.56920213284</v>
      </c>
      <c r="FA42" s="404">
        <v>0</v>
      </c>
      <c r="FB42" s="404">
        <v>0</v>
      </c>
      <c r="FC42" s="404">
        <v>0</v>
      </c>
      <c r="FD42" s="404">
        <v>0</v>
      </c>
      <c r="FE42" s="404">
        <v>0</v>
      </c>
      <c r="FF42" s="404">
        <v>0</v>
      </c>
      <c r="FG42" s="404">
        <v>0</v>
      </c>
      <c r="FH42" s="404">
        <v>0</v>
      </c>
      <c r="FI42" s="404">
        <v>0</v>
      </c>
      <c r="FJ42" s="404">
        <v>0</v>
      </c>
      <c r="FK42" s="404">
        <v>0</v>
      </c>
      <c r="FL42" s="404">
        <v>0</v>
      </c>
      <c r="FM42" s="404">
        <v>0</v>
      </c>
      <c r="FN42" s="404">
        <v>0</v>
      </c>
      <c r="FO42" s="404">
        <v>0</v>
      </c>
      <c r="FP42" s="404">
        <v>0</v>
      </c>
      <c r="FQ42" s="404">
        <v>0</v>
      </c>
      <c r="FR42" s="404">
        <v>0</v>
      </c>
      <c r="FS42" s="404">
        <v>0</v>
      </c>
      <c r="FT42" s="404">
        <v>0</v>
      </c>
      <c r="FU42" s="404">
        <v>0</v>
      </c>
      <c r="FV42" s="404">
        <v>0</v>
      </c>
      <c r="FW42" s="404">
        <v>0</v>
      </c>
      <c r="FX42" s="404">
        <v>0</v>
      </c>
      <c r="FY42" s="404">
        <v>0</v>
      </c>
      <c r="FZ42" s="404">
        <v>0</v>
      </c>
      <c r="GA42" s="404">
        <v>0</v>
      </c>
      <c r="GB42" s="404">
        <v>0</v>
      </c>
      <c r="GC42" s="404">
        <v>0</v>
      </c>
      <c r="GD42" s="404">
        <v>0</v>
      </c>
      <c r="GE42" s="404">
        <v>0</v>
      </c>
      <c r="GF42" s="404">
        <v>0</v>
      </c>
      <c r="GG42" s="404">
        <v>0</v>
      </c>
      <c r="GH42" s="404">
        <v>0</v>
      </c>
      <c r="GI42" s="404">
        <v>0</v>
      </c>
      <c r="GJ42" s="404">
        <v>0</v>
      </c>
      <c r="GK42" s="404">
        <v>0</v>
      </c>
      <c r="GL42" s="404">
        <v>92946.938775510207</v>
      </c>
      <c r="GM42" s="404">
        <v>88520.894071914474</v>
      </c>
      <c r="GN42" s="404">
        <v>84305.613401823313</v>
      </c>
      <c r="GO42" s="404">
        <v>80291.060382688869</v>
      </c>
      <c r="GP42" s="404">
        <v>76467.676554941791</v>
      </c>
      <c r="GQ42" s="404">
        <v>72826.358623754058</v>
      </c>
      <c r="GR42" s="404">
        <v>69358.436784527687</v>
      </c>
      <c r="GS42" s="404">
        <v>66055.654080502558</v>
      </c>
      <c r="GT42" s="404">
        <v>62910.146743335768</v>
      </c>
      <c r="GU42" s="404">
        <v>59914.425469843583</v>
      </c>
      <c r="GV42" s="404">
        <v>57061.357590327236</v>
      </c>
      <c r="GW42" s="404">
        <v>54344.150086025926</v>
      </c>
      <c r="GX42" s="404">
        <v>51756.333415262801</v>
      </c>
      <c r="GY42" s="404">
        <v>49291.746109774082</v>
      </c>
      <c r="GZ42" s="404">
        <v>46944.520104546747</v>
      </c>
      <c r="HA42" s="404">
        <v>44709.066766234988</v>
      </c>
      <c r="HB42" s="404">
        <v>42580.063586890465</v>
      </c>
      <c r="HC42" s="404">
        <v>40552.441511324258</v>
      </c>
      <c r="HD42" s="404">
        <v>38621.372867927865</v>
      </c>
      <c r="HE42" s="404">
        <v>36782.259874217016</v>
      </c>
      <c r="HF42" s="404">
        <v>35030.72368973049</v>
      </c>
      <c r="HG42" s="404">
        <v>33362.59399021951</v>
      </c>
      <c r="HH42" s="404">
        <v>31773.899038304298</v>
      </c>
      <c r="HI42" s="404">
        <v>30260.856226956472</v>
      </c>
      <c r="HJ42" s="404">
        <v>28819.863073291879</v>
      </c>
      <c r="HK42" s="404">
        <v>27447.488641230357</v>
      </c>
      <c r="HL42" s="404">
        <v>26140.465372600345</v>
      </c>
      <c r="HM42" s="404">
        <v>24895.681307238418</v>
      </c>
      <c r="HN42" s="404">
        <v>23710.172673560406</v>
      </c>
      <c r="HO42" s="404">
        <v>22581.116831962285</v>
      </c>
      <c r="HP42" s="404">
        <v>21505.825554249797</v>
      </c>
      <c r="HQ42" s="404">
        <v>20481.738623095043</v>
      </c>
      <c r="HR42" s="404">
        <v>19506.417736280993</v>
      </c>
      <c r="HS42" s="404">
        <v>18577.54070121999</v>
      </c>
      <c r="HT42" s="404">
        <v>17692.895905923804</v>
      </c>
      <c r="HU42" s="404">
        <v>16850.377053260763</v>
      </c>
      <c r="HV42" s="404">
        <v>16047.978145962636</v>
      </c>
      <c r="HW42" s="404">
        <v>15283.788710440602</v>
      </c>
      <c r="HX42" s="404">
        <v>14555.98924803867</v>
      </c>
      <c r="HY42" s="404">
        <v>13862.846902893971</v>
      </c>
      <c r="HZ42" s="404">
        <v>189221.56920213284</v>
      </c>
      <c r="IA42" s="404">
        <v>1674628.7762278346</v>
      </c>
      <c r="IB42" s="408">
        <v>8.8500945388468892</v>
      </c>
      <c r="IC42" s="410"/>
    </row>
    <row r="43" spans="1:237" ht="90" customHeight="1" x14ac:dyDescent="0.2">
      <c r="A43" s="161" t="s">
        <v>2267</v>
      </c>
      <c r="B43" s="150" t="s">
        <v>2929</v>
      </c>
      <c r="C43" s="150" t="s">
        <v>2248</v>
      </c>
      <c r="D43" s="148">
        <v>1</v>
      </c>
      <c r="E43" s="150" t="s">
        <v>2935</v>
      </c>
      <c r="F43" s="151" t="s">
        <v>2936</v>
      </c>
      <c r="G43" s="151" t="s">
        <v>2937</v>
      </c>
      <c r="H43" s="79" t="s">
        <v>77</v>
      </c>
      <c r="I43" s="151"/>
      <c r="J43" s="151">
        <v>10</v>
      </c>
      <c r="K43" s="227" t="s">
        <v>79</v>
      </c>
      <c r="L43" s="79">
        <v>53765</v>
      </c>
      <c r="M43" s="79" t="s">
        <v>2938</v>
      </c>
      <c r="N43" s="79" t="s">
        <v>81</v>
      </c>
      <c r="O43" s="79" t="s">
        <v>133</v>
      </c>
      <c r="P43" s="79" t="s">
        <v>134</v>
      </c>
      <c r="Q43" s="112" t="s">
        <v>100</v>
      </c>
      <c r="R43" s="79" t="s">
        <v>108</v>
      </c>
      <c r="S43" s="79" t="s">
        <v>99</v>
      </c>
      <c r="T43" s="79" t="s">
        <v>2933</v>
      </c>
      <c r="U43" s="79" t="s">
        <v>100</v>
      </c>
      <c r="V43" s="81">
        <v>1</v>
      </c>
      <c r="W43" s="149">
        <v>50000</v>
      </c>
      <c r="X43" s="149"/>
      <c r="Y43" s="149"/>
      <c r="Z43" s="149"/>
      <c r="AA43" s="149">
        <v>50000</v>
      </c>
      <c r="AB43" s="164"/>
      <c r="AC43" s="149">
        <v>0</v>
      </c>
      <c r="AD43" s="149">
        <v>0</v>
      </c>
      <c r="AE43" s="149">
        <v>0</v>
      </c>
      <c r="AF43" s="168">
        <v>0</v>
      </c>
      <c r="AG43" s="149">
        <v>0</v>
      </c>
      <c r="AH43" s="149">
        <v>0</v>
      </c>
      <c r="AI43" s="88" t="s">
        <v>88</v>
      </c>
      <c r="AJ43" s="149">
        <v>0</v>
      </c>
      <c r="AK43" s="149">
        <v>0</v>
      </c>
      <c r="AL43" s="149">
        <v>0</v>
      </c>
      <c r="AM43" s="149">
        <v>0</v>
      </c>
      <c r="AN43" s="149">
        <v>0</v>
      </c>
      <c r="AO43" s="149">
        <v>0</v>
      </c>
      <c r="AP43" s="149">
        <v>0</v>
      </c>
      <c r="AQ43" s="149">
        <v>0</v>
      </c>
      <c r="AR43" s="149">
        <v>0</v>
      </c>
      <c r="AS43" s="149">
        <v>0</v>
      </c>
      <c r="AT43" s="149">
        <v>0</v>
      </c>
      <c r="AU43" s="168" t="s">
        <v>2939</v>
      </c>
      <c r="AV43" s="230">
        <v>1</v>
      </c>
      <c r="AW43" s="230">
        <v>0</v>
      </c>
      <c r="AX43" s="230" t="s">
        <v>3596</v>
      </c>
      <c r="AY43" s="141">
        <v>8</v>
      </c>
      <c r="AZ43" s="70">
        <v>1</v>
      </c>
      <c r="BA43" s="70">
        <v>1</v>
      </c>
      <c r="BB43" s="70">
        <v>1</v>
      </c>
      <c r="BC43" s="70">
        <v>1</v>
      </c>
      <c r="BD43" s="70">
        <v>1</v>
      </c>
      <c r="BE43" s="70">
        <v>1</v>
      </c>
      <c r="BF43" s="70">
        <v>1</v>
      </c>
      <c r="BG43" s="71">
        <v>0</v>
      </c>
      <c r="BH43" s="71">
        <v>1</v>
      </c>
      <c r="BI43" s="71">
        <v>0</v>
      </c>
      <c r="BJ43" s="71">
        <v>0</v>
      </c>
      <c r="BK43" s="71">
        <v>1</v>
      </c>
      <c r="BL43" s="70">
        <v>0</v>
      </c>
      <c r="BM43" s="70">
        <v>1</v>
      </c>
      <c r="BN43" s="70">
        <v>0</v>
      </c>
      <c r="BO43" s="70">
        <v>1</v>
      </c>
      <c r="BP43" s="403">
        <v>0</v>
      </c>
      <c r="BQ43" s="403">
        <v>0</v>
      </c>
      <c r="BR43" s="403">
        <v>50000</v>
      </c>
      <c r="BS43" s="403">
        <v>0</v>
      </c>
      <c r="BT43" s="403">
        <v>0</v>
      </c>
      <c r="BU43" s="403">
        <v>0</v>
      </c>
      <c r="BV43" s="403">
        <v>0</v>
      </c>
      <c r="BW43" s="403">
        <v>0</v>
      </c>
      <c r="BX43" s="403">
        <v>0</v>
      </c>
      <c r="BY43" s="403">
        <v>0</v>
      </c>
      <c r="BZ43" s="401">
        <v>0</v>
      </c>
      <c r="CA43" s="401">
        <v>0</v>
      </c>
      <c r="CB43" s="401">
        <v>0</v>
      </c>
      <c r="CC43" s="401">
        <v>0</v>
      </c>
      <c r="CD43" s="401">
        <v>0</v>
      </c>
      <c r="CE43" s="401">
        <v>0</v>
      </c>
      <c r="CF43" s="401">
        <v>0</v>
      </c>
      <c r="CG43" s="401">
        <v>0</v>
      </c>
      <c r="CH43" s="401">
        <v>0</v>
      </c>
      <c r="CI43" s="401">
        <v>0</v>
      </c>
      <c r="CJ43" s="401">
        <v>0</v>
      </c>
      <c r="CK43" s="401">
        <v>0</v>
      </c>
      <c r="CL43" s="401">
        <v>0</v>
      </c>
      <c r="CM43" s="401">
        <v>0</v>
      </c>
      <c r="CN43" s="401">
        <v>0</v>
      </c>
      <c r="CO43" s="401">
        <v>0</v>
      </c>
      <c r="CP43" s="401">
        <v>0</v>
      </c>
      <c r="CQ43" s="401">
        <v>0</v>
      </c>
      <c r="CR43" s="401">
        <v>0</v>
      </c>
      <c r="CS43" s="401">
        <v>0</v>
      </c>
      <c r="CT43" s="401">
        <v>0</v>
      </c>
      <c r="CU43" s="401">
        <v>0</v>
      </c>
      <c r="CV43" s="401">
        <v>0</v>
      </c>
      <c r="CW43" s="401">
        <v>0</v>
      </c>
      <c r="CX43" s="401">
        <v>0</v>
      </c>
      <c r="CY43" s="401">
        <v>0</v>
      </c>
      <c r="CZ43" s="401">
        <v>0</v>
      </c>
      <c r="DA43" s="401">
        <v>0</v>
      </c>
      <c r="DB43" s="401">
        <v>0</v>
      </c>
      <c r="DC43" s="401">
        <v>0</v>
      </c>
      <c r="DD43" s="401">
        <v>0</v>
      </c>
      <c r="DE43" s="401">
        <v>0</v>
      </c>
      <c r="DF43" s="401">
        <v>0</v>
      </c>
      <c r="DG43" s="403">
        <v>53765</v>
      </c>
      <c r="DH43" s="403">
        <v>53765</v>
      </c>
      <c r="DI43" s="403">
        <v>53765</v>
      </c>
      <c r="DJ43" s="403">
        <v>53765</v>
      </c>
      <c r="DK43" s="403">
        <v>53765</v>
      </c>
      <c r="DL43" s="403">
        <v>53765</v>
      </c>
      <c r="DM43" s="403">
        <v>53765</v>
      </c>
      <c r="DN43" s="403">
        <v>53765</v>
      </c>
      <c r="DO43" s="403">
        <v>53765</v>
      </c>
      <c r="DP43" s="403">
        <v>53765</v>
      </c>
      <c r="DQ43" s="403">
        <v>53765</v>
      </c>
      <c r="DR43" s="403">
        <v>53765</v>
      </c>
      <c r="DS43" s="403">
        <v>53765</v>
      </c>
      <c r="DT43" s="403">
        <v>53765</v>
      </c>
      <c r="DU43" s="403">
        <v>53765</v>
      </c>
      <c r="DV43" s="403">
        <v>53765</v>
      </c>
      <c r="DW43" s="403">
        <v>53765</v>
      </c>
      <c r="DX43" s="403">
        <v>53765</v>
      </c>
      <c r="DY43" s="403">
        <v>53765</v>
      </c>
      <c r="DZ43" s="403">
        <v>53765</v>
      </c>
      <c r="EA43" s="403">
        <v>53765</v>
      </c>
      <c r="EB43" s="403">
        <v>53765</v>
      </c>
      <c r="EC43" s="403">
        <v>53765</v>
      </c>
      <c r="ED43" s="403">
        <v>53765</v>
      </c>
      <c r="EE43" s="403">
        <v>53765</v>
      </c>
      <c r="EF43" s="403">
        <v>53765</v>
      </c>
      <c r="EG43" s="403">
        <v>53765</v>
      </c>
      <c r="EH43" s="403">
        <v>53765</v>
      </c>
      <c r="EI43" s="403">
        <v>53765</v>
      </c>
      <c r="EJ43" s="403">
        <v>53765</v>
      </c>
      <c r="EK43" s="403">
        <v>53765</v>
      </c>
      <c r="EL43" s="403">
        <v>53765</v>
      </c>
      <c r="EM43" s="403">
        <v>53765</v>
      </c>
      <c r="EN43" s="403">
        <v>53765</v>
      </c>
      <c r="EO43" s="403">
        <v>53765</v>
      </c>
      <c r="EP43" s="403">
        <v>53765</v>
      </c>
      <c r="EQ43" s="403">
        <v>53765</v>
      </c>
      <c r="ER43" s="403">
        <v>53765</v>
      </c>
      <c r="ES43" s="403">
        <v>53765</v>
      </c>
      <c r="ET43" s="403">
        <v>53765</v>
      </c>
      <c r="EU43" s="403">
        <v>53765</v>
      </c>
      <c r="EV43" s="403">
        <v>53765</v>
      </c>
      <c r="EW43" s="403">
        <v>53765</v>
      </c>
      <c r="EX43" s="404">
        <v>45351.473922902493</v>
      </c>
      <c r="EY43" s="404">
        <v>0</v>
      </c>
      <c r="EZ43" s="404">
        <v>0</v>
      </c>
      <c r="FA43" s="404">
        <v>0</v>
      </c>
      <c r="FB43" s="404">
        <v>0</v>
      </c>
      <c r="FC43" s="404">
        <v>0</v>
      </c>
      <c r="FD43" s="404">
        <v>0</v>
      </c>
      <c r="FE43" s="404">
        <v>0</v>
      </c>
      <c r="FF43" s="404">
        <v>0</v>
      </c>
      <c r="FG43" s="404">
        <v>0</v>
      </c>
      <c r="FH43" s="404">
        <v>0</v>
      </c>
      <c r="FI43" s="404">
        <v>0</v>
      </c>
      <c r="FJ43" s="404">
        <v>0</v>
      </c>
      <c r="FK43" s="404">
        <v>0</v>
      </c>
      <c r="FL43" s="404">
        <v>0</v>
      </c>
      <c r="FM43" s="404">
        <v>0</v>
      </c>
      <c r="FN43" s="404">
        <v>0</v>
      </c>
      <c r="FO43" s="404">
        <v>0</v>
      </c>
      <c r="FP43" s="404">
        <v>0</v>
      </c>
      <c r="FQ43" s="404">
        <v>0</v>
      </c>
      <c r="FR43" s="404">
        <v>0</v>
      </c>
      <c r="FS43" s="404">
        <v>0</v>
      </c>
      <c r="FT43" s="404">
        <v>0</v>
      </c>
      <c r="FU43" s="404">
        <v>0</v>
      </c>
      <c r="FV43" s="404">
        <v>0</v>
      </c>
      <c r="FW43" s="404">
        <v>0</v>
      </c>
      <c r="FX43" s="404">
        <v>0</v>
      </c>
      <c r="FY43" s="404">
        <v>0</v>
      </c>
      <c r="FZ43" s="404">
        <v>0</v>
      </c>
      <c r="GA43" s="404">
        <v>0</v>
      </c>
      <c r="GB43" s="404">
        <v>0</v>
      </c>
      <c r="GC43" s="404">
        <v>0</v>
      </c>
      <c r="GD43" s="404">
        <v>0</v>
      </c>
      <c r="GE43" s="404">
        <v>0</v>
      </c>
      <c r="GF43" s="404">
        <v>0</v>
      </c>
      <c r="GG43" s="404">
        <v>0</v>
      </c>
      <c r="GH43" s="404">
        <v>0</v>
      </c>
      <c r="GI43" s="404">
        <v>0</v>
      </c>
      <c r="GJ43" s="404">
        <v>0</v>
      </c>
      <c r="GK43" s="404">
        <v>0</v>
      </c>
      <c r="GL43" s="404">
        <v>48766.439909297049</v>
      </c>
      <c r="GM43" s="404">
        <v>46444.228485044805</v>
      </c>
      <c r="GN43" s="404">
        <v>44232.598557185534</v>
      </c>
      <c r="GO43" s="404">
        <v>42126.284340176695</v>
      </c>
      <c r="GP43" s="404">
        <v>40120.270800168284</v>
      </c>
      <c r="GQ43" s="404">
        <v>38209.781714445977</v>
      </c>
      <c r="GR43" s="404">
        <v>36390.268299472365</v>
      </c>
      <c r="GS43" s="404">
        <v>34657.398380449871</v>
      </c>
      <c r="GT43" s="404">
        <v>33007.046076618928</v>
      </c>
      <c r="GU43" s="404">
        <v>31435.281977732306</v>
      </c>
      <c r="GV43" s="404">
        <v>29938.363788316488</v>
      </c>
      <c r="GW43" s="404">
        <v>28512.727417444268</v>
      </c>
      <c r="GX43" s="404">
        <v>27154.978492804072</v>
      </c>
      <c r="GY43" s="404">
        <v>25861.884278861013</v>
      </c>
      <c r="GZ43" s="404">
        <v>24630.365979867634</v>
      </c>
      <c r="HA43" s="404">
        <v>23457.491409397742</v>
      </c>
      <c r="HB43" s="404">
        <v>22340.468008950233</v>
      </c>
      <c r="HC43" s="404">
        <v>21276.636199000219</v>
      </c>
      <c r="HD43" s="404">
        <v>20263.463046666879</v>
      </c>
      <c r="HE43" s="404">
        <v>19298.536234920837</v>
      </c>
      <c r="HF43" s="404">
        <v>18379.558318972227</v>
      </c>
      <c r="HG43" s="404">
        <v>17504.341256164022</v>
      </c>
      <c r="HH43" s="404">
        <v>16670.801196346689</v>
      </c>
      <c r="HI43" s="404">
        <v>15876.953520330178</v>
      </c>
      <c r="HJ43" s="404">
        <v>15120.90811460017</v>
      </c>
      <c r="HK43" s="404">
        <v>14400.864871047779</v>
      </c>
      <c r="HL43" s="404">
        <v>13715.109400997888</v>
      </c>
      <c r="HM43" s="404">
        <v>13062.008953331318</v>
      </c>
      <c r="HN43" s="404">
        <v>12440.008526982214</v>
      </c>
      <c r="HO43" s="404">
        <v>11847.627168554483</v>
      </c>
      <c r="HP43" s="404">
        <v>11283.454446242367</v>
      </c>
      <c r="HQ43" s="404">
        <v>10746.147091659397</v>
      </c>
      <c r="HR43" s="404">
        <v>10234.425801580377</v>
      </c>
      <c r="HS43" s="404">
        <v>9747.0721919813113</v>
      </c>
      <c r="HT43" s="404">
        <v>9282.9258971250601</v>
      </c>
      <c r="HU43" s="404">
        <v>8840.8818067857701</v>
      </c>
      <c r="HV43" s="404">
        <v>8419.8874350340684</v>
      </c>
      <c r="HW43" s="404">
        <v>8018.9404143181582</v>
      </c>
      <c r="HX43" s="404">
        <v>7637.0861088744377</v>
      </c>
      <c r="HY43" s="404">
        <v>7273.4153417851785</v>
      </c>
      <c r="HZ43" s="404">
        <v>45351.473922902493</v>
      </c>
      <c r="IA43" s="404">
        <v>395389.59854059183</v>
      </c>
      <c r="IB43" s="408">
        <v>8.7183406478200496</v>
      </c>
      <c r="IC43" s="410"/>
    </row>
    <row r="44" spans="1:237" ht="90" customHeight="1" x14ac:dyDescent="0.2">
      <c r="A44" s="161" t="s">
        <v>3062</v>
      </c>
      <c r="B44" s="150" t="s">
        <v>3063</v>
      </c>
      <c r="C44" s="260" t="s">
        <v>3407</v>
      </c>
      <c r="D44" s="222">
        <v>8</v>
      </c>
      <c r="E44" s="261" t="s">
        <v>3197</v>
      </c>
      <c r="F44" s="177" t="s">
        <v>3198</v>
      </c>
      <c r="G44" s="177" t="s">
        <v>3199</v>
      </c>
      <c r="H44" s="165" t="s">
        <v>77</v>
      </c>
      <c r="I44" s="177" t="s">
        <v>3084</v>
      </c>
      <c r="J44" s="151">
        <v>40</v>
      </c>
      <c r="K44" s="227" t="s">
        <v>79</v>
      </c>
      <c r="L44" s="79">
        <v>52367</v>
      </c>
      <c r="M44" s="79" t="s">
        <v>3200</v>
      </c>
      <c r="N44" s="165" t="s">
        <v>96</v>
      </c>
      <c r="O44" s="378" t="s">
        <v>97</v>
      </c>
      <c r="P44" s="378" t="s">
        <v>97</v>
      </c>
      <c r="Q44" s="112" t="s">
        <v>100</v>
      </c>
      <c r="R44" s="165" t="s">
        <v>261</v>
      </c>
      <c r="S44" s="165" t="s">
        <v>191</v>
      </c>
      <c r="T44" s="79" t="s">
        <v>3070</v>
      </c>
      <c r="U44" s="165" t="s">
        <v>100</v>
      </c>
      <c r="V44" s="175">
        <v>0.99</v>
      </c>
      <c r="W44" s="258">
        <v>109814</v>
      </c>
      <c r="X44" s="258">
        <v>1200</v>
      </c>
      <c r="Y44" s="258">
        <v>0</v>
      </c>
      <c r="Z44" s="258">
        <v>1200</v>
      </c>
      <c r="AA44" s="258">
        <v>108614</v>
      </c>
      <c r="AB44" s="258">
        <v>0</v>
      </c>
      <c r="AC44" s="258">
        <v>0</v>
      </c>
      <c r="AD44" s="258">
        <v>0</v>
      </c>
      <c r="AE44" s="149">
        <v>0</v>
      </c>
      <c r="AF44" s="149">
        <v>0</v>
      </c>
      <c r="AG44" s="149">
        <v>0</v>
      </c>
      <c r="AH44" s="149">
        <v>0</v>
      </c>
      <c r="AI44" s="88" t="s">
        <v>88</v>
      </c>
      <c r="AJ44" s="162">
        <v>0</v>
      </c>
      <c r="AK44" s="162">
        <v>0</v>
      </c>
      <c r="AL44" s="162">
        <v>0</v>
      </c>
      <c r="AM44" s="162">
        <v>0</v>
      </c>
      <c r="AN44" s="162">
        <v>0</v>
      </c>
      <c r="AO44" s="162">
        <v>0</v>
      </c>
      <c r="AP44" s="162">
        <v>0</v>
      </c>
      <c r="AQ44" s="149">
        <v>0</v>
      </c>
      <c r="AR44" s="149">
        <v>0</v>
      </c>
      <c r="AS44" s="149">
        <v>0</v>
      </c>
      <c r="AT44" s="149">
        <v>0</v>
      </c>
      <c r="AU44" s="177" t="s">
        <v>3386</v>
      </c>
      <c r="AV44" s="230">
        <v>1</v>
      </c>
      <c r="AW44" s="230">
        <v>0</v>
      </c>
      <c r="AX44" s="230" t="s">
        <v>3615</v>
      </c>
      <c r="AY44" s="141">
        <v>9</v>
      </c>
      <c r="AZ44" s="70">
        <v>1</v>
      </c>
      <c r="BA44" s="70">
        <v>1</v>
      </c>
      <c r="BB44" s="70">
        <v>1</v>
      </c>
      <c r="BC44" s="70">
        <v>1</v>
      </c>
      <c r="BD44" s="70">
        <v>1</v>
      </c>
      <c r="BE44" s="70">
        <v>1</v>
      </c>
      <c r="BF44" s="70">
        <v>1</v>
      </c>
      <c r="BG44" s="71">
        <v>0</v>
      </c>
      <c r="BH44" s="71">
        <v>1</v>
      </c>
      <c r="BI44" s="71">
        <v>1</v>
      </c>
      <c r="BJ44" s="71">
        <v>0</v>
      </c>
      <c r="BK44" s="71">
        <v>0</v>
      </c>
      <c r="BL44" s="70">
        <v>1</v>
      </c>
      <c r="BM44" s="70">
        <v>1</v>
      </c>
      <c r="BN44" s="70">
        <v>0</v>
      </c>
      <c r="BO44" s="70">
        <v>1</v>
      </c>
      <c r="BP44" s="403">
        <v>0</v>
      </c>
      <c r="BQ44" s="403">
        <v>1200</v>
      </c>
      <c r="BR44" s="403">
        <v>108614</v>
      </c>
      <c r="BS44" s="403">
        <v>0</v>
      </c>
      <c r="BT44" s="403">
        <v>0</v>
      </c>
      <c r="BU44" s="403">
        <v>0</v>
      </c>
      <c r="BV44" s="403">
        <v>0</v>
      </c>
      <c r="BW44" s="403">
        <v>0</v>
      </c>
      <c r="BX44" s="403">
        <v>0</v>
      </c>
      <c r="BY44" s="403">
        <v>0</v>
      </c>
      <c r="BZ44" s="401">
        <v>0</v>
      </c>
      <c r="CA44" s="401">
        <v>0</v>
      </c>
      <c r="CB44" s="401">
        <v>0</v>
      </c>
      <c r="CC44" s="401">
        <v>0</v>
      </c>
      <c r="CD44" s="401">
        <v>0</v>
      </c>
      <c r="CE44" s="401">
        <v>0</v>
      </c>
      <c r="CF44" s="401">
        <v>0</v>
      </c>
      <c r="CG44" s="401">
        <v>0</v>
      </c>
      <c r="CH44" s="401">
        <v>0</v>
      </c>
      <c r="CI44" s="401">
        <v>0</v>
      </c>
      <c r="CJ44" s="401">
        <v>0</v>
      </c>
      <c r="CK44" s="401">
        <v>0</v>
      </c>
      <c r="CL44" s="401">
        <v>0</v>
      </c>
      <c r="CM44" s="401">
        <v>0</v>
      </c>
      <c r="CN44" s="401">
        <v>0</v>
      </c>
      <c r="CO44" s="401">
        <v>0</v>
      </c>
      <c r="CP44" s="401">
        <v>0</v>
      </c>
      <c r="CQ44" s="401">
        <v>0</v>
      </c>
      <c r="CR44" s="401">
        <v>0</v>
      </c>
      <c r="CS44" s="401">
        <v>0</v>
      </c>
      <c r="CT44" s="401">
        <v>0</v>
      </c>
      <c r="CU44" s="401">
        <v>0</v>
      </c>
      <c r="CV44" s="401">
        <v>0</v>
      </c>
      <c r="CW44" s="401">
        <v>0</v>
      </c>
      <c r="CX44" s="401">
        <v>0</v>
      </c>
      <c r="CY44" s="401">
        <v>0</v>
      </c>
      <c r="CZ44" s="401">
        <v>0</v>
      </c>
      <c r="DA44" s="401">
        <v>0</v>
      </c>
      <c r="DB44" s="401">
        <v>0</v>
      </c>
      <c r="DC44" s="401">
        <v>0</v>
      </c>
      <c r="DD44" s="401">
        <v>0</v>
      </c>
      <c r="DE44" s="401">
        <v>0</v>
      </c>
      <c r="DF44" s="401">
        <v>0</v>
      </c>
      <c r="DG44" s="403">
        <v>52367</v>
      </c>
      <c r="DH44" s="403">
        <v>52367</v>
      </c>
      <c r="DI44" s="403">
        <v>52367</v>
      </c>
      <c r="DJ44" s="403">
        <v>52367</v>
      </c>
      <c r="DK44" s="403">
        <v>52367</v>
      </c>
      <c r="DL44" s="403">
        <v>52367</v>
      </c>
      <c r="DM44" s="403">
        <v>52367</v>
      </c>
      <c r="DN44" s="403">
        <v>52367</v>
      </c>
      <c r="DO44" s="403">
        <v>52367</v>
      </c>
      <c r="DP44" s="403">
        <v>52367</v>
      </c>
      <c r="DQ44" s="403">
        <v>52367</v>
      </c>
      <c r="DR44" s="403">
        <v>52367</v>
      </c>
      <c r="DS44" s="403">
        <v>52367</v>
      </c>
      <c r="DT44" s="403">
        <v>52367</v>
      </c>
      <c r="DU44" s="403">
        <v>52367</v>
      </c>
      <c r="DV44" s="403">
        <v>52367</v>
      </c>
      <c r="DW44" s="403">
        <v>52367</v>
      </c>
      <c r="DX44" s="403">
        <v>52367</v>
      </c>
      <c r="DY44" s="403">
        <v>52367</v>
      </c>
      <c r="DZ44" s="403">
        <v>52367</v>
      </c>
      <c r="EA44" s="403">
        <v>52367</v>
      </c>
      <c r="EB44" s="403">
        <v>52367</v>
      </c>
      <c r="EC44" s="403">
        <v>52367</v>
      </c>
      <c r="ED44" s="403">
        <v>52367</v>
      </c>
      <c r="EE44" s="403">
        <v>52367</v>
      </c>
      <c r="EF44" s="403">
        <v>52367</v>
      </c>
      <c r="EG44" s="403">
        <v>52367</v>
      </c>
      <c r="EH44" s="403">
        <v>52367</v>
      </c>
      <c r="EI44" s="403">
        <v>52367</v>
      </c>
      <c r="EJ44" s="403">
        <v>52367</v>
      </c>
      <c r="EK44" s="403">
        <v>52367</v>
      </c>
      <c r="EL44" s="403">
        <v>52367</v>
      </c>
      <c r="EM44" s="403">
        <v>52367</v>
      </c>
      <c r="EN44" s="403">
        <v>52367</v>
      </c>
      <c r="EO44" s="403">
        <v>52367</v>
      </c>
      <c r="EP44" s="403">
        <v>52367</v>
      </c>
      <c r="EQ44" s="403">
        <v>52367</v>
      </c>
      <c r="ER44" s="403">
        <v>52367</v>
      </c>
      <c r="ES44" s="403">
        <v>52367</v>
      </c>
      <c r="ET44" s="403">
        <v>52367</v>
      </c>
      <c r="EU44" s="403">
        <v>52367</v>
      </c>
      <c r="EV44" s="403">
        <v>52367</v>
      </c>
      <c r="EW44" s="403">
        <v>52367</v>
      </c>
      <c r="EX44" s="404">
        <v>98516.099773242633</v>
      </c>
      <c r="EY44" s="404">
        <v>0</v>
      </c>
      <c r="EZ44" s="404">
        <v>0</v>
      </c>
      <c r="FA44" s="404">
        <v>0</v>
      </c>
      <c r="FB44" s="404">
        <v>0</v>
      </c>
      <c r="FC44" s="404">
        <v>0</v>
      </c>
      <c r="FD44" s="404">
        <v>0</v>
      </c>
      <c r="FE44" s="404">
        <v>0</v>
      </c>
      <c r="FF44" s="404">
        <v>0</v>
      </c>
      <c r="FG44" s="404">
        <v>0</v>
      </c>
      <c r="FH44" s="404">
        <v>0</v>
      </c>
      <c r="FI44" s="404">
        <v>0</v>
      </c>
      <c r="FJ44" s="404">
        <v>0</v>
      </c>
      <c r="FK44" s="404">
        <v>0</v>
      </c>
      <c r="FL44" s="404">
        <v>0</v>
      </c>
      <c r="FM44" s="404">
        <v>0</v>
      </c>
      <c r="FN44" s="404">
        <v>0</v>
      </c>
      <c r="FO44" s="404">
        <v>0</v>
      </c>
      <c r="FP44" s="404">
        <v>0</v>
      </c>
      <c r="FQ44" s="404">
        <v>0</v>
      </c>
      <c r="FR44" s="404">
        <v>0</v>
      </c>
      <c r="FS44" s="404">
        <v>0</v>
      </c>
      <c r="FT44" s="404">
        <v>0</v>
      </c>
      <c r="FU44" s="404">
        <v>0</v>
      </c>
      <c r="FV44" s="404">
        <v>0</v>
      </c>
      <c r="FW44" s="404">
        <v>0</v>
      </c>
      <c r="FX44" s="404">
        <v>0</v>
      </c>
      <c r="FY44" s="404">
        <v>0</v>
      </c>
      <c r="FZ44" s="404">
        <v>0</v>
      </c>
      <c r="GA44" s="404">
        <v>0</v>
      </c>
      <c r="GB44" s="404">
        <v>0</v>
      </c>
      <c r="GC44" s="404">
        <v>0</v>
      </c>
      <c r="GD44" s="404">
        <v>0</v>
      </c>
      <c r="GE44" s="404">
        <v>0</v>
      </c>
      <c r="GF44" s="404">
        <v>0</v>
      </c>
      <c r="GG44" s="404">
        <v>0</v>
      </c>
      <c r="GH44" s="404">
        <v>0</v>
      </c>
      <c r="GI44" s="404">
        <v>0</v>
      </c>
      <c r="GJ44" s="404">
        <v>0</v>
      </c>
      <c r="GK44" s="404">
        <v>0</v>
      </c>
      <c r="GL44" s="404">
        <v>47498.4126984127</v>
      </c>
      <c r="GM44" s="404">
        <v>45236.583522297806</v>
      </c>
      <c r="GN44" s="404">
        <v>43082.46049742648</v>
      </c>
      <c r="GO44" s="404">
        <v>41030.914759453786</v>
      </c>
      <c r="GP44" s="404">
        <v>39077.06167567028</v>
      </c>
      <c r="GQ44" s="404">
        <v>37216.249214924072</v>
      </c>
      <c r="GR44" s="404">
        <v>35444.046871356259</v>
      </c>
      <c r="GS44" s="404">
        <v>33756.235115577387</v>
      </c>
      <c r="GT44" s="404">
        <v>32148.795348168944</v>
      </c>
      <c r="GU44" s="404">
        <v>30617.900331589466</v>
      </c>
      <c r="GV44" s="404">
        <v>29159.905077704258</v>
      </c>
      <c r="GW44" s="404">
        <v>27771.338169242146</v>
      </c>
      <c r="GX44" s="404">
        <v>26448.893494516335</v>
      </c>
      <c r="GY44" s="404">
        <v>25189.422375729835</v>
      </c>
      <c r="GZ44" s="404">
        <v>23989.926072123657</v>
      </c>
      <c r="HA44" s="404">
        <v>22847.548640117762</v>
      </c>
      <c r="HB44" s="404">
        <v>21759.57013344549</v>
      </c>
      <c r="HC44" s="404">
        <v>20723.400127090943</v>
      </c>
      <c r="HD44" s="404">
        <v>19736.571549610424</v>
      </c>
      <c r="HE44" s="404">
        <v>18796.734809152782</v>
      </c>
      <c r="HF44" s="404">
        <v>17901.652199193129</v>
      </c>
      <c r="HG44" s="404">
        <v>17049.192570660118</v>
      </c>
      <c r="HH44" s="404">
        <v>16237.326257771543</v>
      </c>
      <c r="HI44" s="404">
        <v>15464.120245496708</v>
      </c>
      <c r="HJ44" s="404">
        <v>14727.733567139721</v>
      </c>
      <c r="HK44" s="404">
        <v>14026.412921085448</v>
      </c>
      <c r="HL44" s="404">
        <v>13358.488496271857</v>
      </c>
      <c r="HM44" s="404">
        <v>12722.369996449384</v>
      </c>
      <c r="HN44" s="404">
        <v>12116.542853761322</v>
      </c>
      <c r="HO44" s="404">
        <v>11539.564622629827</v>
      </c>
      <c r="HP44" s="404">
        <v>10990.061545361741</v>
      </c>
      <c r="HQ44" s="404">
        <v>10466.725281296896</v>
      </c>
      <c r="HR44" s="404">
        <v>9968.30979171133</v>
      </c>
      <c r="HS44" s="404">
        <v>9493.6283730584073</v>
      </c>
      <c r="HT44" s="404">
        <v>9041.5508314841991</v>
      </c>
      <c r="HU44" s="404">
        <v>8611.0007918897136</v>
      </c>
      <c r="HV44" s="404">
        <v>8200.9531351330606</v>
      </c>
      <c r="HW44" s="404">
        <v>7810.4315572695805</v>
      </c>
      <c r="HX44" s="404">
        <v>7438.5062450186488</v>
      </c>
      <c r="HY44" s="404">
        <v>7084.2916619225225</v>
      </c>
      <c r="HZ44" s="404">
        <v>98516.099773242633</v>
      </c>
      <c r="IA44" s="404">
        <v>855780.83342821593</v>
      </c>
      <c r="IB44" s="408">
        <v>8.6867104503526988</v>
      </c>
      <c r="IC44" s="410"/>
    </row>
    <row r="45" spans="1:237" ht="90" customHeight="1" x14ac:dyDescent="0.2">
      <c r="A45" s="276" t="s">
        <v>634</v>
      </c>
      <c r="B45" s="277" t="s">
        <v>1167</v>
      </c>
      <c r="C45" s="277" t="s">
        <v>1232</v>
      </c>
      <c r="D45" s="99"/>
      <c r="E45" s="277" t="s">
        <v>1233</v>
      </c>
      <c r="F45" s="103" t="s">
        <v>1234</v>
      </c>
      <c r="G45" s="103" t="s">
        <v>1235</v>
      </c>
      <c r="H45" s="99" t="s">
        <v>77</v>
      </c>
      <c r="I45" s="103" t="s">
        <v>1216</v>
      </c>
      <c r="J45" s="103">
        <v>40</v>
      </c>
      <c r="K45" s="95" t="s">
        <v>206</v>
      </c>
      <c r="L45" s="98">
        <v>38400</v>
      </c>
      <c r="M45" s="99" t="s">
        <v>1236</v>
      </c>
      <c r="N45" s="99" t="s">
        <v>81</v>
      </c>
      <c r="O45" s="13" t="s">
        <v>217</v>
      </c>
      <c r="P45" s="99" t="s">
        <v>218</v>
      </c>
      <c r="Q45" s="112" t="s">
        <v>100</v>
      </c>
      <c r="R45" s="99" t="s">
        <v>108</v>
      </c>
      <c r="S45" s="99" t="s">
        <v>85</v>
      </c>
      <c r="T45" s="99" t="s">
        <v>366</v>
      </c>
      <c r="U45" s="99" t="s">
        <v>87</v>
      </c>
      <c r="V45" s="102">
        <v>1</v>
      </c>
      <c r="W45" s="105">
        <v>80000</v>
      </c>
      <c r="X45" s="105">
        <v>0</v>
      </c>
      <c r="Y45" s="105">
        <v>0</v>
      </c>
      <c r="Z45" s="105">
        <v>0</v>
      </c>
      <c r="AA45" s="105">
        <v>80000</v>
      </c>
      <c r="AB45" s="105">
        <v>0</v>
      </c>
      <c r="AC45" s="105">
        <v>0</v>
      </c>
      <c r="AD45" s="105">
        <v>0</v>
      </c>
      <c r="AE45" s="278">
        <v>0</v>
      </c>
      <c r="AF45" s="278">
        <v>0</v>
      </c>
      <c r="AG45" s="278">
        <v>0</v>
      </c>
      <c r="AH45" s="278">
        <v>0</v>
      </c>
      <c r="AI45" s="100" t="s">
        <v>88</v>
      </c>
      <c r="AJ45" s="105">
        <v>0</v>
      </c>
      <c r="AK45" s="105">
        <v>0</v>
      </c>
      <c r="AL45" s="105">
        <v>0</v>
      </c>
      <c r="AM45" s="105">
        <v>0</v>
      </c>
      <c r="AN45" s="105">
        <v>0</v>
      </c>
      <c r="AO45" s="105">
        <v>0</v>
      </c>
      <c r="AP45" s="105">
        <v>0</v>
      </c>
      <c r="AQ45" s="278">
        <v>0</v>
      </c>
      <c r="AR45" s="278">
        <v>0</v>
      </c>
      <c r="AS45" s="278">
        <v>0</v>
      </c>
      <c r="AT45" s="278">
        <v>0</v>
      </c>
      <c r="AU45" s="103"/>
      <c r="AV45" s="230">
        <v>1</v>
      </c>
      <c r="AW45" s="230">
        <v>0</v>
      </c>
      <c r="AX45" s="230" t="s">
        <v>3594</v>
      </c>
      <c r="AY45" s="141">
        <v>7</v>
      </c>
      <c r="AZ45" s="70">
        <v>1</v>
      </c>
      <c r="BA45" s="70">
        <v>1</v>
      </c>
      <c r="BB45" s="70">
        <v>1</v>
      </c>
      <c r="BC45" s="70">
        <v>0</v>
      </c>
      <c r="BD45" s="70">
        <v>1</v>
      </c>
      <c r="BE45" s="70">
        <v>1</v>
      </c>
      <c r="BF45" s="70">
        <v>1</v>
      </c>
      <c r="BG45" s="71">
        <v>0</v>
      </c>
      <c r="BH45" s="71">
        <v>1</v>
      </c>
      <c r="BI45" s="71">
        <v>0</v>
      </c>
      <c r="BJ45" s="71">
        <v>0</v>
      </c>
      <c r="BK45" s="71">
        <v>1</v>
      </c>
      <c r="BL45" s="70">
        <v>1</v>
      </c>
      <c r="BM45" s="70">
        <v>0</v>
      </c>
      <c r="BN45" s="70">
        <v>0</v>
      </c>
      <c r="BO45" s="70">
        <v>0</v>
      </c>
      <c r="BP45" s="403">
        <v>0</v>
      </c>
      <c r="BQ45" s="403">
        <v>0</v>
      </c>
      <c r="BR45" s="403">
        <v>80000</v>
      </c>
      <c r="BS45" s="403">
        <v>0</v>
      </c>
      <c r="BT45" s="403">
        <v>0</v>
      </c>
      <c r="BU45" s="403">
        <v>0</v>
      </c>
      <c r="BV45" s="403">
        <v>0</v>
      </c>
      <c r="BW45" s="403">
        <v>0</v>
      </c>
      <c r="BX45" s="403">
        <v>0</v>
      </c>
      <c r="BY45" s="403">
        <v>0</v>
      </c>
      <c r="BZ45" s="401">
        <v>0</v>
      </c>
      <c r="CA45" s="401">
        <v>0</v>
      </c>
      <c r="CB45" s="401">
        <v>0</v>
      </c>
      <c r="CC45" s="401">
        <v>0</v>
      </c>
      <c r="CD45" s="401">
        <v>0</v>
      </c>
      <c r="CE45" s="401">
        <v>0</v>
      </c>
      <c r="CF45" s="401">
        <v>0</v>
      </c>
      <c r="CG45" s="401">
        <v>0</v>
      </c>
      <c r="CH45" s="401">
        <v>0</v>
      </c>
      <c r="CI45" s="401">
        <v>0</v>
      </c>
      <c r="CJ45" s="401">
        <v>0</v>
      </c>
      <c r="CK45" s="401">
        <v>0</v>
      </c>
      <c r="CL45" s="401">
        <v>0</v>
      </c>
      <c r="CM45" s="401">
        <v>0</v>
      </c>
      <c r="CN45" s="401">
        <v>0</v>
      </c>
      <c r="CO45" s="401">
        <v>0</v>
      </c>
      <c r="CP45" s="401">
        <v>0</v>
      </c>
      <c r="CQ45" s="401">
        <v>0</v>
      </c>
      <c r="CR45" s="401">
        <v>0</v>
      </c>
      <c r="CS45" s="401">
        <v>0</v>
      </c>
      <c r="CT45" s="401">
        <v>0</v>
      </c>
      <c r="CU45" s="401">
        <v>0</v>
      </c>
      <c r="CV45" s="401">
        <v>0</v>
      </c>
      <c r="CW45" s="401">
        <v>0</v>
      </c>
      <c r="CX45" s="401">
        <v>0</v>
      </c>
      <c r="CY45" s="401">
        <v>0</v>
      </c>
      <c r="CZ45" s="401">
        <v>0</v>
      </c>
      <c r="DA45" s="401">
        <v>0</v>
      </c>
      <c r="DB45" s="401">
        <v>0</v>
      </c>
      <c r="DC45" s="401">
        <v>0</v>
      </c>
      <c r="DD45" s="401">
        <v>0</v>
      </c>
      <c r="DE45" s="401">
        <v>0</v>
      </c>
      <c r="DF45" s="401">
        <v>0</v>
      </c>
      <c r="DG45" s="403">
        <v>38400</v>
      </c>
      <c r="DH45" s="403">
        <v>38400</v>
      </c>
      <c r="DI45" s="403">
        <v>38400</v>
      </c>
      <c r="DJ45" s="403">
        <v>38400</v>
      </c>
      <c r="DK45" s="403">
        <v>38400</v>
      </c>
      <c r="DL45" s="403">
        <v>38400</v>
      </c>
      <c r="DM45" s="403">
        <v>38400</v>
      </c>
      <c r="DN45" s="403">
        <v>38400</v>
      </c>
      <c r="DO45" s="403">
        <v>38400</v>
      </c>
      <c r="DP45" s="403">
        <v>38400</v>
      </c>
      <c r="DQ45" s="403">
        <v>38400</v>
      </c>
      <c r="DR45" s="403">
        <v>38400</v>
      </c>
      <c r="DS45" s="403">
        <v>38400</v>
      </c>
      <c r="DT45" s="403">
        <v>38400</v>
      </c>
      <c r="DU45" s="403">
        <v>38400</v>
      </c>
      <c r="DV45" s="403">
        <v>38400</v>
      </c>
      <c r="DW45" s="403">
        <v>38400</v>
      </c>
      <c r="DX45" s="403">
        <v>38400</v>
      </c>
      <c r="DY45" s="403">
        <v>38400</v>
      </c>
      <c r="DZ45" s="403">
        <v>38400</v>
      </c>
      <c r="EA45" s="403">
        <v>38400</v>
      </c>
      <c r="EB45" s="403">
        <v>38400</v>
      </c>
      <c r="EC45" s="403">
        <v>38400</v>
      </c>
      <c r="ED45" s="403">
        <v>38400</v>
      </c>
      <c r="EE45" s="403">
        <v>38400</v>
      </c>
      <c r="EF45" s="403">
        <v>38400</v>
      </c>
      <c r="EG45" s="403">
        <v>38400</v>
      </c>
      <c r="EH45" s="403">
        <v>38400</v>
      </c>
      <c r="EI45" s="403">
        <v>38400</v>
      </c>
      <c r="EJ45" s="403">
        <v>38400</v>
      </c>
      <c r="EK45" s="403">
        <v>38400</v>
      </c>
      <c r="EL45" s="403">
        <v>38400</v>
      </c>
      <c r="EM45" s="403">
        <v>38400</v>
      </c>
      <c r="EN45" s="403">
        <v>38400</v>
      </c>
      <c r="EO45" s="403">
        <v>38400</v>
      </c>
      <c r="EP45" s="403">
        <v>38400</v>
      </c>
      <c r="EQ45" s="403">
        <v>38400</v>
      </c>
      <c r="ER45" s="403">
        <v>38400</v>
      </c>
      <c r="ES45" s="403">
        <v>38400</v>
      </c>
      <c r="ET45" s="403">
        <v>38400</v>
      </c>
      <c r="EU45" s="403">
        <v>38400</v>
      </c>
      <c r="EV45" s="403">
        <v>38400</v>
      </c>
      <c r="EW45" s="403">
        <v>38400</v>
      </c>
      <c r="EX45" s="404">
        <v>72562.358276643994</v>
      </c>
      <c r="EY45" s="404">
        <v>0</v>
      </c>
      <c r="EZ45" s="404">
        <v>0</v>
      </c>
      <c r="FA45" s="404">
        <v>0</v>
      </c>
      <c r="FB45" s="404">
        <v>0</v>
      </c>
      <c r="FC45" s="404">
        <v>0</v>
      </c>
      <c r="FD45" s="404">
        <v>0</v>
      </c>
      <c r="FE45" s="404">
        <v>0</v>
      </c>
      <c r="FF45" s="404">
        <v>0</v>
      </c>
      <c r="FG45" s="404">
        <v>0</v>
      </c>
      <c r="FH45" s="404">
        <v>0</v>
      </c>
      <c r="FI45" s="404">
        <v>0</v>
      </c>
      <c r="FJ45" s="404">
        <v>0</v>
      </c>
      <c r="FK45" s="404">
        <v>0</v>
      </c>
      <c r="FL45" s="404">
        <v>0</v>
      </c>
      <c r="FM45" s="404">
        <v>0</v>
      </c>
      <c r="FN45" s="404">
        <v>0</v>
      </c>
      <c r="FO45" s="404">
        <v>0</v>
      </c>
      <c r="FP45" s="404">
        <v>0</v>
      </c>
      <c r="FQ45" s="404">
        <v>0</v>
      </c>
      <c r="FR45" s="404">
        <v>0</v>
      </c>
      <c r="FS45" s="404">
        <v>0</v>
      </c>
      <c r="FT45" s="404">
        <v>0</v>
      </c>
      <c r="FU45" s="404">
        <v>0</v>
      </c>
      <c r="FV45" s="404">
        <v>0</v>
      </c>
      <c r="FW45" s="404">
        <v>0</v>
      </c>
      <c r="FX45" s="404">
        <v>0</v>
      </c>
      <c r="FY45" s="404">
        <v>0</v>
      </c>
      <c r="FZ45" s="404">
        <v>0</v>
      </c>
      <c r="GA45" s="404">
        <v>0</v>
      </c>
      <c r="GB45" s="404">
        <v>0</v>
      </c>
      <c r="GC45" s="404">
        <v>0</v>
      </c>
      <c r="GD45" s="404">
        <v>0</v>
      </c>
      <c r="GE45" s="404">
        <v>0</v>
      </c>
      <c r="GF45" s="404">
        <v>0</v>
      </c>
      <c r="GG45" s="404">
        <v>0</v>
      </c>
      <c r="GH45" s="404">
        <v>0</v>
      </c>
      <c r="GI45" s="404">
        <v>0</v>
      </c>
      <c r="GJ45" s="404">
        <v>0</v>
      </c>
      <c r="GK45" s="404">
        <v>0</v>
      </c>
      <c r="GL45" s="404">
        <v>34829.931972789112</v>
      </c>
      <c r="GM45" s="404">
        <v>33171.363783608678</v>
      </c>
      <c r="GN45" s="404">
        <v>31591.775032008267</v>
      </c>
      <c r="GO45" s="404">
        <v>30087.404792388825</v>
      </c>
      <c r="GP45" s="404">
        <v>28654.671230846503</v>
      </c>
      <c r="GQ45" s="404">
        <v>27290.163076996665</v>
      </c>
      <c r="GR45" s="404">
        <v>25990.631501901589</v>
      </c>
      <c r="GS45" s="404">
        <v>24752.982382763417</v>
      </c>
      <c r="GT45" s="404">
        <v>23574.268935965156</v>
      </c>
      <c r="GU45" s="404">
        <v>22451.684700919195</v>
      </c>
      <c r="GV45" s="404">
        <v>21382.556858018284</v>
      </c>
      <c r="GW45" s="404">
        <v>20364.339864779315</v>
      </c>
      <c r="GX45" s="404">
        <v>19394.609395027925</v>
      </c>
      <c r="GY45" s="404">
        <v>18471.056566693256</v>
      </c>
      <c r="GZ45" s="404">
        <v>17591.48244446977</v>
      </c>
      <c r="HA45" s="404">
        <v>16753.792804256918</v>
      </c>
      <c r="HB45" s="404">
        <v>15955.993146911353</v>
      </c>
      <c r="HC45" s="404">
        <v>15196.183949439384</v>
      </c>
      <c r="HD45" s="404">
        <v>14472.556142323223</v>
      </c>
      <c r="HE45" s="404">
        <v>13783.386802212593</v>
      </c>
      <c r="HF45" s="404">
        <v>13127.035049726281</v>
      </c>
      <c r="HG45" s="404">
        <v>12501.938142596455</v>
      </c>
      <c r="HH45" s="404">
        <v>11906.607754853769</v>
      </c>
      <c r="HI45" s="404">
        <v>11339.626433194064</v>
      </c>
      <c r="HJ45" s="404">
        <v>10799.644222089584</v>
      </c>
      <c r="HK45" s="404">
        <v>10285.375449609128</v>
      </c>
      <c r="HL45" s="404">
        <v>9795.5956662944081</v>
      </c>
      <c r="HM45" s="404">
        <v>9329.1387298041973</v>
      </c>
      <c r="HN45" s="404">
        <v>8884.8940283849533</v>
      </c>
      <c r="HO45" s="404">
        <v>8461.8038365570937</v>
      </c>
      <c r="HP45" s="404">
        <v>8058.8607967210428</v>
      </c>
      <c r="HQ45" s="404">
        <v>7675.1055206867077</v>
      </c>
      <c r="HR45" s="404">
        <v>7309.6243054159122</v>
      </c>
      <c r="HS45" s="404">
        <v>6961.5469575389625</v>
      </c>
      <c r="HT45" s="404">
        <v>6630.0447214656797</v>
      </c>
      <c r="HU45" s="404">
        <v>6314.3283061577895</v>
      </c>
      <c r="HV45" s="404">
        <v>6013.6460058645625</v>
      </c>
      <c r="HW45" s="404">
        <v>5727.2819103472011</v>
      </c>
      <c r="HX45" s="404">
        <v>5454.5542003306691</v>
      </c>
      <c r="HY45" s="404">
        <v>5194.8135241244463</v>
      </c>
      <c r="HZ45" s="404">
        <v>72562.358276643994</v>
      </c>
      <c r="IA45" s="404">
        <v>627532.30094608234</v>
      </c>
      <c r="IB45" s="408">
        <v>8.6481795224131961</v>
      </c>
      <c r="IC45" s="410"/>
    </row>
    <row r="46" spans="1:237" ht="90" customHeight="1" x14ac:dyDescent="0.2">
      <c r="A46" s="161" t="s">
        <v>2265</v>
      </c>
      <c r="B46" s="150" t="s">
        <v>3213</v>
      </c>
      <c r="C46" s="150" t="s">
        <v>2137</v>
      </c>
      <c r="D46" s="79">
        <v>5</v>
      </c>
      <c r="E46" s="150" t="s">
        <v>3233</v>
      </c>
      <c r="F46" s="150" t="s">
        <v>3234</v>
      </c>
      <c r="G46" s="150" t="s">
        <v>3235</v>
      </c>
      <c r="H46" s="79" t="s">
        <v>77</v>
      </c>
      <c r="I46" s="150" t="s">
        <v>3236</v>
      </c>
      <c r="J46" s="151">
        <v>40</v>
      </c>
      <c r="K46" s="227" t="s">
        <v>94</v>
      </c>
      <c r="L46" s="111">
        <v>35000</v>
      </c>
      <c r="M46" s="214" t="s">
        <v>3237</v>
      </c>
      <c r="N46" s="79" t="s">
        <v>81</v>
      </c>
      <c r="O46" s="13" t="s">
        <v>217</v>
      </c>
      <c r="P46" s="79" t="s">
        <v>218</v>
      </c>
      <c r="Q46" s="112" t="s">
        <v>100</v>
      </c>
      <c r="R46" s="79" t="s">
        <v>108</v>
      </c>
      <c r="S46" s="79" t="s">
        <v>99</v>
      </c>
      <c r="T46" s="79" t="s">
        <v>2696</v>
      </c>
      <c r="U46" s="79" t="s">
        <v>100</v>
      </c>
      <c r="V46" s="81">
        <v>1</v>
      </c>
      <c r="W46" s="162">
        <v>75000</v>
      </c>
      <c r="X46" s="162">
        <v>0</v>
      </c>
      <c r="Y46" s="149">
        <v>0</v>
      </c>
      <c r="Z46" s="127">
        <v>0</v>
      </c>
      <c r="AA46" s="162">
        <v>45000</v>
      </c>
      <c r="AB46" s="162">
        <v>30000</v>
      </c>
      <c r="AC46" s="162">
        <v>0</v>
      </c>
      <c r="AD46" s="162">
        <v>0</v>
      </c>
      <c r="AE46" s="149">
        <v>0</v>
      </c>
      <c r="AF46" s="149">
        <v>0</v>
      </c>
      <c r="AG46" s="149">
        <v>0</v>
      </c>
      <c r="AH46" s="149">
        <v>0</v>
      </c>
      <c r="AI46" s="79" t="s">
        <v>88</v>
      </c>
      <c r="AJ46" s="176">
        <v>0</v>
      </c>
      <c r="AK46" s="176">
        <v>0</v>
      </c>
      <c r="AL46" s="176">
        <v>0</v>
      </c>
      <c r="AM46" s="176">
        <v>0</v>
      </c>
      <c r="AN46" s="176">
        <v>0</v>
      </c>
      <c r="AO46" s="176">
        <v>0</v>
      </c>
      <c r="AP46" s="176">
        <v>0</v>
      </c>
      <c r="AQ46" s="149">
        <v>0</v>
      </c>
      <c r="AR46" s="149">
        <v>0</v>
      </c>
      <c r="AS46" s="149">
        <v>0</v>
      </c>
      <c r="AT46" s="149">
        <v>0</v>
      </c>
      <c r="AU46" s="151"/>
      <c r="AV46" s="230">
        <v>1</v>
      </c>
      <c r="AW46" s="230">
        <v>0</v>
      </c>
      <c r="AX46" s="230" t="s">
        <v>3594</v>
      </c>
      <c r="AY46" s="141">
        <v>9</v>
      </c>
      <c r="AZ46" s="70">
        <v>1</v>
      </c>
      <c r="BA46" s="70">
        <v>1</v>
      </c>
      <c r="BB46" s="70">
        <v>1</v>
      </c>
      <c r="BC46" s="70">
        <v>1</v>
      </c>
      <c r="BD46" s="70">
        <v>1</v>
      </c>
      <c r="BE46" s="70">
        <v>1</v>
      </c>
      <c r="BF46" s="70">
        <v>1</v>
      </c>
      <c r="BG46" s="71">
        <v>0</v>
      </c>
      <c r="BH46" s="71">
        <v>1</v>
      </c>
      <c r="BI46" s="71">
        <v>0</v>
      </c>
      <c r="BJ46" s="71">
        <v>0</v>
      </c>
      <c r="BK46" s="71">
        <v>1</v>
      </c>
      <c r="BL46" s="70">
        <v>1</v>
      </c>
      <c r="BM46" s="70">
        <v>1</v>
      </c>
      <c r="BN46" s="70">
        <v>0</v>
      </c>
      <c r="BO46" s="70">
        <v>1</v>
      </c>
      <c r="BP46" s="403">
        <v>0</v>
      </c>
      <c r="BQ46" s="403">
        <v>0</v>
      </c>
      <c r="BR46" s="403">
        <v>45000</v>
      </c>
      <c r="BS46" s="403">
        <v>30000</v>
      </c>
      <c r="BT46" s="403">
        <v>0</v>
      </c>
      <c r="BU46" s="403">
        <v>0</v>
      </c>
      <c r="BV46" s="403">
        <v>0</v>
      </c>
      <c r="BW46" s="403">
        <v>0</v>
      </c>
      <c r="BX46" s="403">
        <v>0</v>
      </c>
      <c r="BY46" s="403">
        <v>0</v>
      </c>
      <c r="BZ46" s="401">
        <v>0</v>
      </c>
      <c r="CA46" s="401">
        <v>0</v>
      </c>
      <c r="CB46" s="401">
        <v>0</v>
      </c>
      <c r="CC46" s="401">
        <v>0</v>
      </c>
      <c r="CD46" s="401">
        <v>0</v>
      </c>
      <c r="CE46" s="401">
        <v>0</v>
      </c>
      <c r="CF46" s="401">
        <v>0</v>
      </c>
      <c r="CG46" s="401">
        <v>0</v>
      </c>
      <c r="CH46" s="401">
        <v>0</v>
      </c>
      <c r="CI46" s="401">
        <v>0</v>
      </c>
      <c r="CJ46" s="401">
        <v>0</v>
      </c>
      <c r="CK46" s="401">
        <v>0</v>
      </c>
      <c r="CL46" s="401">
        <v>0</v>
      </c>
      <c r="CM46" s="401">
        <v>0</v>
      </c>
      <c r="CN46" s="401">
        <v>0</v>
      </c>
      <c r="CO46" s="401">
        <v>0</v>
      </c>
      <c r="CP46" s="401">
        <v>0</v>
      </c>
      <c r="CQ46" s="401">
        <v>0</v>
      </c>
      <c r="CR46" s="401">
        <v>0</v>
      </c>
      <c r="CS46" s="401">
        <v>0</v>
      </c>
      <c r="CT46" s="401">
        <v>0</v>
      </c>
      <c r="CU46" s="401">
        <v>0</v>
      </c>
      <c r="CV46" s="401">
        <v>0</v>
      </c>
      <c r="CW46" s="401">
        <v>0</v>
      </c>
      <c r="CX46" s="401">
        <v>0</v>
      </c>
      <c r="CY46" s="401">
        <v>0</v>
      </c>
      <c r="CZ46" s="401">
        <v>0</v>
      </c>
      <c r="DA46" s="401">
        <v>0</v>
      </c>
      <c r="DB46" s="401">
        <v>0</v>
      </c>
      <c r="DC46" s="401">
        <v>0</v>
      </c>
      <c r="DD46" s="401">
        <v>0</v>
      </c>
      <c r="DE46" s="401">
        <v>0</v>
      </c>
      <c r="DF46" s="401">
        <v>0</v>
      </c>
      <c r="DG46" s="403">
        <v>35000</v>
      </c>
      <c r="DH46" s="403">
        <v>35000</v>
      </c>
      <c r="DI46" s="403">
        <v>35000</v>
      </c>
      <c r="DJ46" s="403">
        <v>35000</v>
      </c>
      <c r="DK46" s="403">
        <v>35000</v>
      </c>
      <c r="DL46" s="403">
        <v>35000</v>
      </c>
      <c r="DM46" s="403">
        <v>35000</v>
      </c>
      <c r="DN46" s="403">
        <v>35000</v>
      </c>
      <c r="DO46" s="403">
        <v>35000</v>
      </c>
      <c r="DP46" s="403">
        <v>35000</v>
      </c>
      <c r="DQ46" s="403">
        <v>35000</v>
      </c>
      <c r="DR46" s="403">
        <v>35000</v>
      </c>
      <c r="DS46" s="403">
        <v>35000</v>
      </c>
      <c r="DT46" s="403">
        <v>35000</v>
      </c>
      <c r="DU46" s="403">
        <v>35000</v>
      </c>
      <c r="DV46" s="403">
        <v>35000</v>
      </c>
      <c r="DW46" s="403">
        <v>35000</v>
      </c>
      <c r="DX46" s="403">
        <v>35000</v>
      </c>
      <c r="DY46" s="403">
        <v>35000</v>
      </c>
      <c r="DZ46" s="403">
        <v>35000</v>
      </c>
      <c r="EA46" s="403">
        <v>35000</v>
      </c>
      <c r="EB46" s="403">
        <v>35000</v>
      </c>
      <c r="EC46" s="403">
        <v>35000</v>
      </c>
      <c r="ED46" s="403">
        <v>35000</v>
      </c>
      <c r="EE46" s="403">
        <v>35000</v>
      </c>
      <c r="EF46" s="403">
        <v>35000</v>
      </c>
      <c r="EG46" s="403">
        <v>35000</v>
      </c>
      <c r="EH46" s="403">
        <v>35000</v>
      </c>
      <c r="EI46" s="403">
        <v>35000</v>
      </c>
      <c r="EJ46" s="403">
        <v>35000</v>
      </c>
      <c r="EK46" s="403">
        <v>35000</v>
      </c>
      <c r="EL46" s="403">
        <v>35000</v>
      </c>
      <c r="EM46" s="403">
        <v>35000</v>
      </c>
      <c r="EN46" s="403">
        <v>35000</v>
      </c>
      <c r="EO46" s="403">
        <v>35000</v>
      </c>
      <c r="EP46" s="403">
        <v>35000</v>
      </c>
      <c r="EQ46" s="403">
        <v>35000</v>
      </c>
      <c r="ER46" s="403">
        <v>35000</v>
      </c>
      <c r="ES46" s="403">
        <v>35000</v>
      </c>
      <c r="ET46" s="403">
        <v>35000</v>
      </c>
      <c r="EU46" s="403">
        <v>35000</v>
      </c>
      <c r="EV46" s="403">
        <v>35000</v>
      </c>
      <c r="EW46" s="403">
        <v>35000</v>
      </c>
      <c r="EX46" s="404">
        <v>40816.326530612241</v>
      </c>
      <c r="EY46" s="404">
        <v>25915.127955944281</v>
      </c>
      <c r="EZ46" s="404">
        <v>0</v>
      </c>
      <c r="FA46" s="404">
        <v>0</v>
      </c>
      <c r="FB46" s="404">
        <v>0</v>
      </c>
      <c r="FC46" s="404">
        <v>0</v>
      </c>
      <c r="FD46" s="404">
        <v>0</v>
      </c>
      <c r="FE46" s="404">
        <v>0</v>
      </c>
      <c r="FF46" s="404">
        <v>0</v>
      </c>
      <c r="FG46" s="404">
        <v>0</v>
      </c>
      <c r="FH46" s="404">
        <v>0</v>
      </c>
      <c r="FI46" s="404">
        <v>0</v>
      </c>
      <c r="FJ46" s="404">
        <v>0</v>
      </c>
      <c r="FK46" s="404">
        <v>0</v>
      </c>
      <c r="FL46" s="404">
        <v>0</v>
      </c>
      <c r="FM46" s="404">
        <v>0</v>
      </c>
      <c r="FN46" s="404">
        <v>0</v>
      </c>
      <c r="FO46" s="404">
        <v>0</v>
      </c>
      <c r="FP46" s="404">
        <v>0</v>
      </c>
      <c r="FQ46" s="404">
        <v>0</v>
      </c>
      <c r="FR46" s="404">
        <v>0</v>
      </c>
      <c r="FS46" s="404">
        <v>0</v>
      </c>
      <c r="FT46" s="404">
        <v>0</v>
      </c>
      <c r="FU46" s="404">
        <v>0</v>
      </c>
      <c r="FV46" s="404">
        <v>0</v>
      </c>
      <c r="FW46" s="404">
        <v>0</v>
      </c>
      <c r="FX46" s="404">
        <v>0</v>
      </c>
      <c r="FY46" s="404">
        <v>0</v>
      </c>
      <c r="FZ46" s="404">
        <v>0</v>
      </c>
      <c r="GA46" s="404">
        <v>0</v>
      </c>
      <c r="GB46" s="404">
        <v>0</v>
      </c>
      <c r="GC46" s="404">
        <v>0</v>
      </c>
      <c r="GD46" s="404">
        <v>0</v>
      </c>
      <c r="GE46" s="404">
        <v>0</v>
      </c>
      <c r="GF46" s="404">
        <v>0</v>
      </c>
      <c r="GG46" s="404">
        <v>0</v>
      </c>
      <c r="GH46" s="404">
        <v>0</v>
      </c>
      <c r="GI46" s="404">
        <v>0</v>
      </c>
      <c r="GJ46" s="404">
        <v>0</v>
      </c>
      <c r="GK46" s="404">
        <v>0</v>
      </c>
      <c r="GL46" s="404">
        <v>31746.031746031746</v>
      </c>
      <c r="GM46" s="404">
        <v>30234.315948601659</v>
      </c>
      <c r="GN46" s="404">
        <v>28794.586617715868</v>
      </c>
      <c r="GO46" s="404">
        <v>27423.415826396063</v>
      </c>
      <c r="GP46" s="404">
        <v>26117.53888228197</v>
      </c>
      <c r="GQ46" s="404">
        <v>24873.846554554249</v>
      </c>
      <c r="GR46" s="404">
        <v>23689.377671004051</v>
      </c>
      <c r="GS46" s="404">
        <v>22561.312067622905</v>
      </c>
      <c r="GT46" s="404">
        <v>21486.963873926576</v>
      </c>
      <c r="GU46" s="404">
        <v>20463.775118025311</v>
      </c>
      <c r="GV46" s="404">
        <v>19489.309636214584</v>
      </c>
      <c r="GW46" s="404">
        <v>18561.247272585315</v>
      </c>
      <c r="GX46" s="404">
        <v>17677.37835484316</v>
      </c>
      <c r="GY46" s="404">
        <v>16835.598433183957</v>
      </c>
      <c r="GZ46" s="404">
        <v>16033.903269699007</v>
      </c>
      <c r="HA46" s="404">
        <v>15270.384066380006</v>
      </c>
      <c r="HB46" s="404">
        <v>14543.22292036191</v>
      </c>
      <c r="HC46" s="404">
        <v>13850.688495582772</v>
      </c>
      <c r="HD46" s="404">
        <v>13191.131900555021</v>
      </c>
      <c r="HE46" s="404">
        <v>12562.982762433354</v>
      </c>
      <c r="HF46" s="404">
        <v>11964.745488031765</v>
      </c>
      <c r="HG46" s="404">
        <v>11394.995702887394</v>
      </c>
      <c r="HH46" s="404">
        <v>10852.376859892758</v>
      </c>
      <c r="HI46" s="404">
        <v>10335.597009421674</v>
      </c>
      <c r="HJ46" s="404">
        <v>9843.425723258737</v>
      </c>
      <c r="HK46" s="404">
        <v>9374.6911650083202</v>
      </c>
      <c r="HL46" s="404">
        <v>8928.2773000079251</v>
      </c>
      <c r="HM46" s="404">
        <v>8503.1212381027835</v>
      </c>
      <c r="HN46" s="404">
        <v>8098.2107029550352</v>
      </c>
      <c r="HO46" s="404">
        <v>7712.5816218619348</v>
      </c>
      <c r="HP46" s="404">
        <v>7345.3158303447008</v>
      </c>
      <c r="HQ46" s="404">
        <v>6995.5388860425719</v>
      </c>
      <c r="HR46" s="404">
        <v>6662.4179867072116</v>
      </c>
      <c r="HS46" s="404">
        <v>6345.1599873402001</v>
      </c>
      <c r="HT46" s="404">
        <v>6043.0095117525725</v>
      </c>
      <c r="HU46" s="404">
        <v>5755.2471540500683</v>
      </c>
      <c r="HV46" s="404">
        <v>5481.1877657619707</v>
      </c>
      <c r="HW46" s="404">
        <v>5220.17882453521</v>
      </c>
      <c r="HX46" s="404">
        <v>4971.598880509724</v>
      </c>
      <c r="HY46" s="404">
        <v>4734.8560766759274</v>
      </c>
      <c r="HZ46" s="404">
        <v>66731.454486556526</v>
      </c>
      <c r="IA46" s="404">
        <v>571969.54513314797</v>
      </c>
      <c r="IB46" s="408">
        <v>8.5712135234273195</v>
      </c>
      <c r="IC46" s="410"/>
    </row>
    <row r="47" spans="1:237" ht="90" customHeight="1" x14ac:dyDescent="0.2">
      <c r="A47" s="242" t="s">
        <v>70</v>
      </c>
      <c r="B47" s="195" t="s">
        <v>71</v>
      </c>
      <c r="C47" s="195" t="s">
        <v>142</v>
      </c>
      <c r="D47" s="112">
        <v>5</v>
      </c>
      <c r="E47" s="195" t="s">
        <v>143</v>
      </c>
      <c r="F47" s="113" t="s">
        <v>144</v>
      </c>
      <c r="G47" s="113" t="s">
        <v>145</v>
      </c>
      <c r="H47" s="112" t="s">
        <v>77</v>
      </c>
      <c r="I47" s="113" t="s">
        <v>146</v>
      </c>
      <c r="J47" s="113">
        <v>5</v>
      </c>
      <c r="K47" s="227" t="s">
        <v>79</v>
      </c>
      <c r="L47" s="111">
        <v>100000</v>
      </c>
      <c r="M47" s="214" t="s">
        <v>105</v>
      </c>
      <c r="N47" s="112" t="s">
        <v>147</v>
      </c>
      <c r="O47" s="90" t="s">
        <v>148</v>
      </c>
      <c r="P47" s="78" t="s">
        <v>149</v>
      </c>
      <c r="Q47" s="112" t="s">
        <v>100</v>
      </c>
      <c r="R47" s="112" t="s">
        <v>108</v>
      </c>
      <c r="S47" s="112" t="s">
        <v>99</v>
      </c>
      <c r="T47" s="288" t="s">
        <v>150</v>
      </c>
      <c r="U47" s="112" t="s">
        <v>87</v>
      </c>
      <c r="V47" s="201">
        <v>1</v>
      </c>
      <c r="W47" s="217">
        <v>60000</v>
      </c>
      <c r="X47" s="217">
        <v>0</v>
      </c>
      <c r="Y47" s="286">
        <v>0</v>
      </c>
      <c r="Z47" s="217">
        <v>0</v>
      </c>
      <c r="AA47" s="217">
        <v>0</v>
      </c>
      <c r="AB47" s="217">
        <v>15000</v>
      </c>
      <c r="AC47" s="217">
        <v>15000</v>
      </c>
      <c r="AD47" s="217">
        <v>15000</v>
      </c>
      <c r="AE47" s="286">
        <v>15000</v>
      </c>
      <c r="AF47" s="286">
        <v>0</v>
      </c>
      <c r="AG47" s="286">
        <v>0</v>
      </c>
      <c r="AH47" s="286">
        <v>0</v>
      </c>
      <c r="AI47" s="112" t="s">
        <v>88</v>
      </c>
      <c r="AJ47" s="216">
        <v>0</v>
      </c>
      <c r="AK47" s="216">
        <v>0</v>
      </c>
      <c r="AL47" s="216">
        <v>0</v>
      </c>
      <c r="AM47" s="216">
        <v>0</v>
      </c>
      <c r="AN47" s="216">
        <v>0</v>
      </c>
      <c r="AO47" s="216">
        <v>0</v>
      </c>
      <c r="AP47" s="216">
        <v>0</v>
      </c>
      <c r="AQ47" s="286">
        <v>0</v>
      </c>
      <c r="AR47" s="286">
        <v>0</v>
      </c>
      <c r="AS47" s="286">
        <v>0</v>
      </c>
      <c r="AT47" s="286">
        <v>0</v>
      </c>
      <c r="AU47" s="113"/>
      <c r="AV47" s="230">
        <v>1</v>
      </c>
      <c r="AW47" s="230">
        <v>0</v>
      </c>
      <c r="AX47" s="230" t="s">
        <v>3606</v>
      </c>
      <c r="AY47" s="141">
        <v>8</v>
      </c>
      <c r="AZ47" s="70">
        <v>1</v>
      </c>
      <c r="BA47" s="70">
        <v>1</v>
      </c>
      <c r="BB47" s="70">
        <v>1</v>
      </c>
      <c r="BC47" s="70">
        <v>1</v>
      </c>
      <c r="BD47" s="70">
        <v>1</v>
      </c>
      <c r="BE47" s="70">
        <v>1</v>
      </c>
      <c r="BF47" s="70">
        <v>1</v>
      </c>
      <c r="BG47" s="71">
        <v>0</v>
      </c>
      <c r="BH47" s="71">
        <v>1</v>
      </c>
      <c r="BI47" s="71">
        <v>0</v>
      </c>
      <c r="BJ47" s="71">
        <v>1</v>
      </c>
      <c r="BK47" s="71">
        <v>0</v>
      </c>
      <c r="BL47" s="70">
        <v>1</v>
      </c>
      <c r="BM47" s="70">
        <v>0</v>
      </c>
      <c r="BN47" s="70">
        <v>0</v>
      </c>
      <c r="BO47" s="70">
        <v>0</v>
      </c>
      <c r="BP47" s="403">
        <v>0</v>
      </c>
      <c r="BQ47" s="403">
        <v>0</v>
      </c>
      <c r="BR47" s="403">
        <v>0</v>
      </c>
      <c r="BS47" s="403">
        <v>15000</v>
      </c>
      <c r="BT47" s="403">
        <v>15000</v>
      </c>
      <c r="BU47" s="403">
        <v>15000</v>
      </c>
      <c r="BV47" s="403">
        <v>15000</v>
      </c>
      <c r="BW47" s="403">
        <v>0</v>
      </c>
      <c r="BX47" s="403">
        <v>0</v>
      </c>
      <c r="BY47" s="403">
        <v>0</v>
      </c>
      <c r="BZ47" s="401">
        <v>0</v>
      </c>
      <c r="CA47" s="401">
        <v>0</v>
      </c>
      <c r="CB47" s="401">
        <v>0</v>
      </c>
      <c r="CC47" s="401">
        <v>0</v>
      </c>
      <c r="CD47" s="401">
        <v>0</v>
      </c>
      <c r="CE47" s="401">
        <v>0</v>
      </c>
      <c r="CF47" s="401">
        <v>0</v>
      </c>
      <c r="CG47" s="401">
        <v>0</v>
      </c>
      <c r="CH47" s="401">
        <v>0</v>
      </c>
      <c r="CI47" s="401">
        <v>0</v>
      </c>
      <c r="CJ47" s="401">
        <v>0</v>
      </c>
      <c r="CK47" s="401">
        <v>0</v>
      </c>
      <c r="CL47" s="401">
        <v>0</v>
      </c>
      <c r="CM47" s="401">
        <v>0</v>
      </c>
      <c r="CN47" s="401">
        <v>0</v>
      </c>
      <c r="CO47" s="401">
        <v>0</v>
      </c>
      <c r="CP47" s="401">
        <v>0</v>
      </c>
      <c r="CQ47" s="401">
        <v>0</v>
      </c>
      <c r="CR47" s="401">
        <v>0</v>
      </c>
      <c r="CS47" s="401">
        <v>0</v>
      </c>
      <c r="CT47" s="401">
        <v>0</v>
      </c>
      <c r="CU47" s="401">
        <v>0</v>
      </c>
      <c r="CV47" s="401">
        <v>0</v>
      </c>
      <c r="CW47" s="401">
        <v>0</v>
      </c>
      <c r="CX47" s="401">
        <v>0</v>
      </c>
      <c r="CY47" s="401">
        <v>0</v>
      </c>
      <c r="CZ47" s="401">
        <v>0</v>
      </c>
      <c r="DA47" s="401">
        <v>0</v>
      </c>
      <c r="DB47" s="401">
        <v>0</v>
      </c>
      <c r="DC47" s="401">
        <v>0</v>
      </c>
      <c r="DD47" s="401">
        <v>0</v>
      </c>
      <c r="DE47" s="401">
        <v>0</v>
      </c>
      <c r="DF47" s="401">
        <v>0</v>
      </c>
      <c r="DG47" s="403">
        <v>100000</v>
      </c>
      <c r="DH47" s="403">
        <v>100000</v>
      </c>
      <c r="DI47" s="403">
        <v>100000</v>
      </c>
      <c r="DJ47" s="403">
        <v>100000</v>
      </c>
      <c r="DK47" s="403">
        <v>100000</v>
      </c>
      <c r="DL47" s="403">
        <v>100000</v>
      </c>
      <c r="DM47" s="403">
        <v>100000</v>
      </c>
      <c r="DN47" s="403">
        <v>100000</v>
      </c>
      <c r="DO47" s="403">
        <v>100000</v>
      </c>
      <c r="DP47" s="403">
        <v>100000</v>
      </c>
      <c r="DQ47" s="403">
        <v>100000</v>
      </c>
      <c r="DR47" s="403">
        <v>100000</v>
      </c>
      <c r="DS47" s="403">
        <v>100000</v>
      </c>
      <c r="DT47" s="403">
        <v>100000</v>
      </c>
      <c r="DU47" s="403">
        <v>100000</v>
      </c>
      <c r="DV47" s="403">
        <v>100000</v>
      </c>
      <c r="DW47" s="403">
        <v>100000</v>
      </c>
      <c r="DX47" s="403">
        <v>100000</v>
      </c>
      <c r="DY47" s="403">
        <v>100000</v>
      </c>
      <c r="DZ47" s="403">
        <v>100000</v>
      </c>
      <c r="EA47" s="403">
        <v>100000</v>
      </c>
      <c r="EB47" s="403">
        <v>100000</v>
      </c>
      <c r="EC47" s="403">
        <v>100000</v>
      </c>
      <c r="ED47" s="403">
        <v>100000</v>
      </c>
      <c r="EE47" s="403">
        <v>100000</v>
      </c>
      <c r="EF47" s="403">
        <v>100000</v>
      </c>
      <c r="EG47" s="403">
        <v>100000</v>
      </c>
      <c r="EH47" s="403">
        <v>100000</v>
      </c>
      <c r="EI47" s="403">
        <v>100000</v>
      </c>
      <c r="EJ47" s="403">
        <v>100000</v>
      </c>
      <c r="EK47" s="403">
        <v>100000</v>
      </c>
      <c r="EL47" s="403">
        <v>100000</v>
      </c>
      <c r="EM47" s="403">
        <v>100000</v>
      </c>
      <c r="EN47" s="403">
        <v>100000</v>
      </c>
      <c r="EO47" s="403">
        <v>100000</v>
      </c>
      <c r="EP47" s="403">
        <v>100000</v>
      </c>
      <c r="EQ47" s="403">
        <v>100000</v>
      </c>
      <c r="ER47" s="403">
        <v>100000</v>
      </c>
      <c r="ES47" s="403">
        <v>100000</v>
      </c>
      <c r="ET47" s="403">
        <v>100000</v>
      </c>
      <c r="EU47" s="403">
        <v>100000</v>
      </c>
      <c r="EV47" s="403">
        <v>100000</v>
      </c>
      <c r="EW47" s="403">
        <v>100000</v>
      </c>
      <c r="EX47" s="404">
        <v>0</v>
      </c>
      <c r="EY47" s="404">
        <v>12957.56397797214</v>
      </c>
      <c r="EZ47" s="404">
        <v>12340.537121878229</v>
      </c>
      <c r="FA47" s="404">
        <v>11752.892497026884</v>
      </c>
      <c r="FB47" s="404">
        <v>11193.230949549416</v>
      </c>
      <c r="FC47" s="404">
        <v>0</v>
      </c>
      <c r="FD47" s="404">
        <v>0</v>
      </c>
      <c r="FE47" s="404">
        <v>0</v>
      </c>
      <c r="FF47" s="404">
        <v>0</v>
      </c>
      <c r="FG47" s="404">
        <v>0</v>
      </c>
      <c r="FH47" s="404">
        <v>0</v>
      </c>
      <c r="FI47" s="404">
        <v>0</v>
      </c>
      <c r="FJ47" s="404">
        <v>0</v>
      </c>
      <c r="FK47" s="404">
        <v>0</v>
      </c>
      <c r="FL47" s="404">
        <v>0</v>
      </c>
      <c r="FM47" s="404">
        <v>0</v>
      </c>
      <c r="FN47" s="404">
        <v>0</v>
      </c>
      <c r="FO47" s="404">
        <v>0</v>
      </c>
      <c r="FP47" s="404">
        <v>0</v>
      </c>
      <c r="FQ47" s="404">
        <v>0</v>
      </c>
      <c r="FR47" s="404">
        <v>0</v>
      </c>
      <c r="FS47" s="404">
        <v>0</v>
      </c>
      <c r="FT47" s="404">
        <v>0</v>
      </c>
      <c r="FU47" s="404">
        <v>0</v>
      </c>
      <c r="FV47" s="404">
        <v>0</v>
      </c>
      <c r="FW47" s="404">
        <v>0</v>
      </c>
      <c r="FX47" s="404">
        <v>0</v>
      </c>
      <c r="FY47" s="404">
        <v>0</v>
      </c>
      <c r="FZ47" s="404">
        <v>0</v>
      </c>
      <c r="GA47" s="404">
        <v>0</v>
      </c>
      <c r="GB47" s="404">
        <v>0</v>
      </c>
      <c r="GC47" s="404">
        <v>0</v>
      </c>
      <c r="GD47" s="404">
        <v>0</v>
      </c>
      <c r="GE47" s="404">
        <v>0</v>
      </c>
      <c r="GF47" s="404">
        <v>0</v>
      </c>
      <c r="GG47" s="404">
        <v>0</v>
      </c>
      <c r="GH47" s="404">
        <v>0</v>
      </c>
      <c r="GI47" s="404">
        <v>0</v>
      </c>
      <c r="GJ47" s="404">
        <v>0</v>
      </c>
      <c r="GK47" s="404">
        <v>0</v>
      </c>
      <c r="GL47" s="404">
        <v>90702.947845804985</v>
      </c>
      <c r="GM47" s="404">
        <v>86383.759853147596</v>
      </c>
      <c r="GN47" s="404">
        <v>82270.247479188198</v>
      </c>
      <c r="GO47" s="404">
        <v>78352.616646845898</v>
      </c>
      <c r="GP47" s="404">
        <v>74621.53966366277</v>
      </c>
      <c r="GQ47" s="404">
        <v>71068.13301301215</v>
      </c>
      <c r="GR47" s="404">
        <v>67683.936202868717</v>
      </c>
      <c r="GS47" s="404">
        <v>64460.89162177973</v>
      </c>
      <c r="GT47" s="404">
        <v>61391.325354075932</v>
      </c>
      <c r="GU47" s="404">
        <v>58467.928908643742</v>
      </c>
      <c r="GV47" s="404">
        <v>55683.741817755952</v>
      </c>
      <c r="GW47" s="404">
        <v>53032.135064529466</v>
      </c>
      <c r="GX47" s="404">
        <v>50506.795299551886</v>
      </c>
      <c r="GY47" s="404">
        <v>48101.709809097018</v>
      </c>
      <c r="GZ47" s="404">
        <v>45811.152199140022</v>
      </c>
      <c r="HA47" s="404">
        <v>43629.668761085726</v>
      </c>
      <c r="HB47" s="404">
        <v>41552.065486748317</v>
      </c>
      <c r="HC47" s="404">
        <v>39573.39570166506</v>
      </c>
      <c r="HD47" s="404">
        <v>37688.94828730006</v>
      </c>
      <c r="HE47" s="404">
        <v>35894.236464095295</v>
      </c>
      <c r="HF47" s="404">
        <v>34184.987108662186</v>
      </c>
      <c r="HG47" s="404">
        <v>32557.130579678269</v>
      </c>
      <c r="HH47" s="404">
        <v>31006.791028265023</v>
      </c>
      <c r="HI47" s="404">
        <v>29530.277169776211</v>
      </c>
      <c r="HJ47" s="404">
        <v>28124.073495024961</v>
      </c>
      <c r="HK47" s="404">
        <v>26784.831900023772</v>
      </c>
      <c r="HL47" s="404">
        <v>25509.363714308358</v>
      </c>
      <c r="HM47" s="404">
        <v>24294.632108865095</v>
      </c>
      <c r="HN47" s="404">
        <v>23137.744865585813</v>
      </c>
      <c r="HO47" s="404">
        <v>22035.947491034101</v>
      </c>
      <c r="HP47" s="404">
        <v>20986.616658127718</v>
      </c>
      <c r="HQ47" s="404">
        <v>19987.253960121634</v>
      </c>
      <c r="HR47" s="404">
        <v>19035.479962020603</v>
      </c>
      <c r="HS47" s="404">
        <v>18129.028535257716</v>
      </c>
      <c r="HT47" s="404">
        <v>17265.741462150207</v>
      </c>
      <c r="HU47" s="404">
        <v>16443.563297285909</v>
      </c>
      <c r="HV47" s="404">
        <v>15660.536473605633</v>
      </c>
      <c r="HW47" s="404">
        <v>14914.79664152917</v>
      </c>
      <c r="HX47" s="404">
        <v>14204.568230027782</v>
      </c>
      <c r="HY47" s="404">
        <v>13528.160219074078</v>
      </c>
      <c r="HZ47" s="404">
        <v>48244.224546426674</v>
      </c>
      <c r="IA47" s="404">
        <v>412331.11148864945</v>
      </c>
      <c r="IB47" s="408">
        <v>8.5467455506897512</v>
      </c>
      <c r="IC47" s="410"/>
    </row>
    <row r="48" spans="1:237" ht="90" customHeight="1" x14ac:dyDescent="0.2">
      <c r="A48" s="264" t="s">
        <v>271</v>
      </c>
      <c r="B48" s="85" t="s">
        <v>264</v>
      </c>
      <c r="C48" s="264" t="s">
        <v>958</v>
      </c>
      <c r="D48" s="265">
        <v>18</v>
      </c>
      <c r="E48" s="232" t="s">
        <v>959</v>
      </c>
      <c r="F48" s="198" t="s">
        <v>960</v>
      </c>
      <c r="G48" s="198" t="s">
        <v>961</v>
      </c>
      <c r="H48" s="75" t="s">
        <v>77</v>
      </c>
      <c r="I48" s="95" t="s">
        <v>864</v>
      </c>
      <c r="J48" s="266">
        <v>10</v>
      </c>
      <c r="K48" s="227" t="s">
        <v>79</v>
      </c>
      <c r="L48" s="74">
        <v>49763</v>
      </c>
      <c r="M48" s="90" t="s">
        <v>962</v>
      </c>
      <c r="N48" s="90" t="s">
        <v>147</v>
      </c>
      <c r="O48" s="13" t="s">
        <v>217</v>
      </c>
      <c r="P48" s="90" t="s">
        <v>218</v>
      </c>
      <c r="Q48" s="112" t="s">
        <v>100</v>
      </c>
      <c r="R48" s="90" t="s">
        <v>108</v>
      </c>
      <c r="S48" s="90" t="s">
        <v>99</v>
      </c>
      <c r="T48" s="90" t="s">
        <v>866</v>
      </c>
      <c r="U48" s="90" t="s">
        <v>100</v>
      </c>
      <c r="V48" s="193">
        <v>1</v>
      </c>
      <c r="W48" s="94">
        <v>50000</v>
      </c>
      <c r="X48" s="94">
        <v>0</v>
      </c>
      <c r="Y48" s="94">
        <v>0</v>
      </c>
      <c r="Z48" s="94">
        <v>0</v>
      </c>
      <c r="AA48" s="94">
        <v>0</v>
      </c>
      <c r="AB48" s="94">
        <v>50000</v>
      </c>
      <c r="AC48" s="94">
        <v>0</v>
      </c>
      <c r="AD48" s="94">
        <v>0</v>
      </c>
      <c r="AE48" s="192">
        <v>0</v>
      </c>
      <c r="AF48" s="192">
        <v>0</v>
      </c>
      <c r="AG48" s="192">
        <v>0</v>
      </c>
      <c r="AH48" s="192">
        <v>0</v>
      </c>
      <c r="AI48" s="90" t="s">
        <v>88</v>
      </c>
      <c r="AJ48" s="94">
        <v>0</v>
      </c>
      <c r="AK48" s="94">
        <v>0</v>
      </c>
      <c r="AL48" s="94">
        <v>0</v>
      </c>
      <c r="AM48" s="94">
        <v>0</v>
      </c>
      <c r="AN48" s="94">
        <v>0</v>
      </c>
      <c r="AO48" s="94">
        <v>0</v>
      </c>
      <c r="AP48" s="94">
        <v>0</v>
      </c>
      <c r="AQ48" s="192">
        <v>0</v>
      </c>
      <c r="AR48" s="192">
        <v>0</v>
      </c>
      <c r="AS48" s="192">
        <v>0</v>
      </c>
      <c r="AT48" s="192">
        <v>0</v>
      </c>
      <c r="AU48" s="95"/>
      <c r="AV48" s="230">
        <v>1</v>
      </c>
      <c r="AW48" s="230">
        <v>0</v>
      </c>
      <c r="AX48" s="230" t="s">
        <v>3594</v>
      </c>
      <c r="AY48" s="141">
        <v>8</v>
      </c>
      <c r="AZ48" s="70">
        <v>1</v>
      </c>
      <c r="BA48" s="70">
        <v>1</v>
      </c>
      <c r="BB48" s="70">
        <v>1</v>
      </c>
      <c r="BC48" s="70">
        <v>1</v>
      </c>
      <c r="BD48" s="70">
        <v>1</v>
      </c>
      <c r="BE48" s="70">
        <v>1</v>
      </c>
      <c r="BF48" s="70">
        <v>1</v>
      </c>
      <c r="BG48" s="71">
        <v>0</v>
      </c>
      <c r="BH48" s="71">
        <v>0</v>
      </c>
      <c r="BI48" s="71">
        <v>0</v>
      </c>
      <c r="BJ48" s="71">
        <v>0</v>
      </c>
      <c r="BK48" s="71">
        <v>0</v>
      </c>
      <c r="BL48" s="70">
        <v>1</v>
      </c>
      <c r="BM48" s="70">
        <v>1</v>
      </c>
      <c r="BN48" s="70">
        <v>0</v>
      </c>
      <c r="BO48" s="70">
        <v>1</v>
      </c>
      <c r="BP48" s="403">
        <v>0</v>
      </c>
      <c r="BQ48" s="403">
        <v>0</v>
      </c>
      <c r="BR48" s="403">
        <v>0</v>
      </c>
      <c r="BS48" s="403">
        <v>50000</v>
      </c>
      <c r="BT48" s="403">
        <v>0</v>
      </c>
      <c r="BU48" s="403">
        <v>0</v>
      </c>
      <c r="BV48" s="403">
        <v>0</v>
      </c>
      <c r="BW48" s="403">
        <v>0</v>
      </c>
      <c r="BX48" s="403">
        <v>0</v>
      </c>
      <c r="BY48" s="403">
        <v>0</v>
      </c>
      <c r="BZ48" s="401">
        <v>0</v>
      </c>
      <c r="CA48" s="401">
        <v>0</v>
      </c>
      <c r="CB48" s="401">
        <v>0</v>
      </c>
      <c r="CC48" s="401">
        <v>0</v>
      </c>
      <c r="CD48" s="401">
        <v>0</v>
      </c>
      <c r="CE48" s="401">
        <v>0</v>
      </c>
      <c r="CF48" s="401">
        <v>0</v>
      </c>
      <c r="CG48" s="401">
        <v>0</v>
      </c>
      <c r="CH48" s="401">
        <v>0</v>
      </c>
      <c r="CI48" s="401">
        <v>0</v>
      </c>
      <c r="CJ48" s="401">
        <v>0</v>
      </c>
      <c r="CK48" s="401">
        <v>0</v>
      </c>
      <c r="CL48" s="401">
        <v>0</v>
      </c>
      <c r="CM48" s="401">
        <v>0</v>
      </c>
      <c r="CN48" s="401">
        <v>0</v>
      </c>
      <c r="CO48" s="401">
        <v>0</v>
      </c>
      <c r="CP48" s="401">
        <v>0</v>
      </c>
      <c r="CQ48" s="401">
        <v>0</v>
      </c>
      <c r="CR48" s="401">
        <v>0</v>
      </c>
      <c r="CS48" s="401">
        <v>0</v>
      </c>
      <c r="CT48" s="401">
        <v>0</v>
      </c>
      <c r="CU48" s="401">
        <v>0</v>
      </c>
      <c r="CV48" s="401">
        <v>0</v>
      </c>
      <c r="CW48" s="401">
        <v>0</v>
      </c>
      <c r="CX48" s="401">
        <v>0</v>
      </c>
      <c r="CY48" s="401">
        <v>0</v>
      </c>
      <c r="CZ48" s="401">
        <v>0</v>
      </c>
      <c r="DA48" s="401">
        <v>0</v>
      </c>
      <c r="DB48" s="401">
        <v>0</v>
      </c>
      <c r="DC48" s="401">
        <v>0</v>
      </c>
      <c r="DD48" s="401">
        <v>0</v>
      </c>
      <c r="DE48" s="401">
        <v>0</v>
      </c>
      <c r="DF48" s="401">
        <v>0</v>
      </c>
      <c r="DG48" s="403">
        <v>49763</v>
      </c>
      <c r="DH48" s="403">
        <v>49763</v>
      </c>
      <c r="DI48" s="403">
        <v>49763</v>
      </c>
      <c r="DJ48" s="403">
        <v>49763</v>
      </c>
      <c r="DK48" s="403">
        <v>49763</v>
      </c>
      <c r="DL48" s="403">
        <v>49763</v>
      </c>
      <c r="DM48" s="403">
        <v>49763</v>
      </c>
      <c r="DN48" s="403">
        <v>49763</v>
      </c>
      <c r="DO48" s="403">
        <v>49763</v>
      </c>
      <c r="DP48" s="403">
        <v>49763</v>
      </c>
      <c r="DQ48" s="403">
        <v>49763</v>
      </c>
      <c r="DR48" s="403">
        <v>49763</v>
      </c>
      <c r="DS48" s="403">
        <v>49763</v>
      </c>
      <c r="DT48" s="403">
        <v>49763</v>
      </c>
      <c r="DU48" s="403">
        <v>49763</v>
      </c>
      <c r="DV48" s="403">
        <v>49763</v>
      </c>
      <c r="DW48" s="403">
        <v>49763</v>
      </c>
      <c r="DX48" s="403">
        <v>49763</v>
      </c>
      <c r="DY48" s="403">
        <v>49763</v>
      </c>
      <c r="DZ48" s="403">
        <v>49763</v>
      </c>
      <c r="EA48" s="403">
        <v>49763</v>
      </c>
      <c r="EB48" s="403">
        <v>49763</v>
      </c>
      <c r="EC48" s="403">
        <v>49763</v>
      </c>
      <c r="ED48" s="403">
        <v>49763</v>
      </c>
      <c r="EE48" s="403">
        <v>49763</v>
      </c>
      <c r="EF48" s="403">
        <v>49763</v>
      </c>
      <c r="EG48" s="403">
        <v>49763</v>
      </c>
      <c r="EH48" s="403">
        <v>49763</v>
      </c>
      <c r="EI48" s="403">
        <v>49763</v>
      </c>
      <c r="EJ48" s="403">
        <v>49763</v>
      </c>
      <c r="EK48" s="403">
        <v>49763</v>
      </c>
      <c r="EL48" s="403">
        <v>49763</v>
      </c>
      <c r="EM48" s="403">
        <v>49763</v>
      </c>
      <c r="EN48" s="403">
        <v>49763</v>
      </c>
      <c r="EO48" s="403">
        <v>49763</v>
      </c>
      <c r="EP48" s="403">
        <v>49763</v>
      </c>
      <c r="EQ48" s="403">
        <v>49763</v>
      </c>
      <c r="ER48" s="403">
        <v>49763</v>
      </c>
      <c r="ES48" s="403">
        <v>49763</v>
      </c>
      <c r="ET48" s="403">
        <v>49763</v>
      </c>
      <c r="EU48" s="403">
        <v>49763</v>
      </c>
      <c r="EV48" s="403">
        <v>49763</v>
      </c>
      <c r="EW48" s="403">
        <v>49763</v>
      </c>
      <c r="EX48" s="404">
        <v>0</v>
      </c>
      <c r="EY48" s="404">
        <v>43191.879926573798</v>
      </c>
      <c r="EZ48" s="404">
        <v>0</v>
      </c>
      <c r="FA48" s="404">
        <v>0</v>
      </c>
      <c r="FB48" s="404">
        <v>0</v>
      </c>
      <c r="FC48" s="404">
        <v>0</v>
      </c>
      <c r="FD48" s="404">
        <v>0</v>
      </c>
      <c r="FE48" s="404">
        <v>0</v>
      </c>
      <c r="FF48" s="404">
        <v>0</v>
      </c>
      <c r="FG48" s="404">
        <v>0</v>
      </c>
      <c r="FH48" s="404">
        <v>0</v>
      </c>
      <c r="FI48" s="404">
        <v>0</v>
      </c>
      <c r="FJ48" s="404">
        <v>0</v>
      </c>
      <c r="FK48" s="404">
        <v>0</v>
      </c>
      <c r="FL48" s="404">
        <v>0</v>
      </c>
      <c r="FM48" s="404">
        <v>0</v>
      </c>
      <c r="FN48" s="404">
        <v>0</v>
      </c>
      <c r="FO48" s="404">
        <v>0</v>
      </c>
      <c r="FP48" s="404">
        <v>0</v>
      </c>
      <c r="FQ48" s="404">
        <v>0</v>
      </c>
      <c r="FR48" s="404">
        <v>0</v>
      </c>
      <c r="FS48" s="404">
        <v>0</v>
      </c>
      <c r="FT48" s="404">
        <v>0</v>
      </c>
      <c r="FU48" s="404">
        <v>0</v>
      </c>
      <c r="FV48" s="404">
        <v>0</v>
      </c>
      <c r="FW48" s="404">
        <v>0</v>
      </c>
      <c r="FX48" s="404">
        <v>0</v>
      </c>
      <c r="FY48" s="404">
        <v>0</v>
      </c>
      <c r="FZ48" s="404">
        <v>0</v>
      </c>
      <c r="GA48" s="404">
        <v>0</v>
      </c>
      <c r="GB48" s="404">
        <v>0</v>
      </c>
      <c r="GC48" s="404">
        <v>0</v>
      </c>
      <c r="GD48" s="404">
        <v>0</v>
      </c>
      <c r="GE48" s="404">
        <v>0</v>
      </c>
      <c r="GF48" s="404">
        <v>0</v>
      </c>
      <c r="GG48" s="404">
        <v>0</v>
      </c>
      <c r="GH48" s="404">
        <v>0</v>
      </c>
      <c r="GI48" s="404">
        <v>0</v>
      </c>
      <c r="GJ48" s="404">
        <v>0</v>
      </c>
      <c r="GK48" s="404">
        <v>0</v>
      </c>
      <c r="GL48" s="404">
        <v>45136.507936507936</v>
      </c>
      <c r="GM48" s="404">
        <v>42987.150415721837</v>
      </c>
      <c r="GN48" s="404">
        <v>40940.143253068425</v>
      </c>
      <c r="GO48" s="404">
        <v>38990.612621969922</v>
      </c>
      <c r="GP48" s="404">
        <v>37133.916782828499</v>
      </c>
      <c r="GQ48" s="404">
        <v>35365.635031265236</v>
      </c>
      <c r="GR48" s="404">
        <v>33681.557172633562</v>
      </c>
      <c r="GS48" s="404">
        <v>32077.673497746247</v>
      </c>
      <c r="GT48" s="404">
        <v>30550.165235948807</v>
      </c>
      <c r="GU48" s="404">
        <v>29095.395462808385</v>
      </c>
      <c r="GV48" s="404">
        <v>27709.900440769892</v>
      </c>
      <c r="GW48" s="404">
        <v>26390.381372161799</v>
      </c>
      <c r="GX48" s="404">
        <v>25133.696544916005</v>
      </c>
      <c r="GY48" s="404">
        <v>23936.853852300948</v>
      </c>
      <c r="GZ48" s="404">
        <v>22797.003668858048</v>
      </c>
      <c r="HA48" s="404">
        <v>21711.432065579091</v>
      </c>
      <c r="HB48" s="404">
        <v>20677.554348170564</v>
      </c>
      <c r="HC48" s="404">
        <v>19692.908903019583</v>
      </c>
      <c r="HD48" s="404">
        <v>18755.151336209128</v>
      </c>
      <c r="HE48" s="404">
        <v>17862.048891627743</v>
      </c>
      <c r="HF48" s="404">
        <v>17011.475134883563</v>
      </c>
      <c r="HG48" s="404">
        <v>16201.404890365297</v>
      </c>
      <c r="HH48" s="404">
        <v>15429.909419395522</v>
      </c>
      <c r="HI48" s="404">
        <v>14695.151827995734</v>
      </c>
      <c r="HJ48" s="404">
        <v>13995.382693329271</v>
      </c>
      <c r="HK48" s="404">
        <v>13328.935898408829</v>
      </c>
      <c r="HL48" s="404">
        <v>12694.224665151267</v>
      </c>
      <c r="HM48" s="404">
        <v>12089.737776334538</v>
      </c>
      <c r="HN48" s="404">
        <v>11514.035977461468</v>
      </c>
      <c r="HO48" s="404">
        <v>10965.748549963299</v>
      </c>
      <c r="HP48" s="404">
        <v>10443.570047584095</v>
      </c>
      <c r="HQ48" s="404">
        <v>9946.2571881753283</v>
      </c>
      <c r="HR48" s="404">
        <v>9472.6258935003134</v>
      </c>
      <c r="HS48" s="404">
        <v>9021.5484700002962</v>
      </c>
      <c r="HT48" s="404">
        <v>8591.9509238098071</v>
      </c>
      <c r="HU48" s="404">
        <v>8182.8104036283876</v>
      </c>
      <c r="HV48" s="404">
        <v>7793.1527653603707</v>
      </c>
      <c r="HW48" s="404">
        <v>7422.0502527241606</v>
      </c>
      <c r="HX48" s="404">
        <v>7068.619288308726</v>
      </c>
      <c r="HY48" s="404">
        <v>6732.0183698178334</v>
      </c>
      <c r="HZ48" s="404">
        <v>43191.879926573798</v>
      </c>
      <c r="IA48" s="404">
        <v>365958.75741049886</v>
      </c>
      <c r="IB48" s="408">
        <v>8.4728601309465752</v>
      </c>
      <c r="IC48" s="410"/>
    </row>
    <row r="49" spans="1:237" ht="90" customHeight="1" x14ac:dyDescent="0.2">
      <c r="A49" s="224" t="s">
        <v>638</v>
      </c>
      <c r="B49" s="225" t="s">
        <v>639</v>
      </c>
      <c r="C49" s="225" t="s">
        <v>681</v>
      </c>
      <c r="D49" s="226">
        <v>4</v>
      </c>
      <c r="E49" s="225" t="s">
        <v>682</v>
      </c>
      <c r="F49" s="227" t="s">
        <v>683</v>
      </c>
      <c r="G49" s="227" t="s">
        <v>684</v>
      </c>
      <c r="H49" s="73" t="s">
        <v>77</v>
      </c>
      <c r="I49" s="227" t="s">
        <v>685</v>
      </c>
      <c r="J49" s="227">
        <v>10</v>
      </c>
      <c r="K49" s="227" t="s">
        <v>79</v>
      </c>
      <c r="L49" s="191">
        <v>47000</v>
      </c>
      <c r="M49" s="73" t="s">
        <v>686</v>
      </c>
      <c r="N49" s="73" t="s">
        <v>81</v>
      </c>
      <c r="O49" s="73" t="s">
        <v>133</v>
      </c>
      <c r="P49" s="73" t="s">
        <v>134</v>
      </c>
      <c r="Q49" s="112" t="s">
        <v>100</v>
      </c>
      <c r="R49" s="73" t="s">
        <v>108</v>
      </c>
      <c r="S49" s="73" t="s">
        <v>99</v>
      </c>
      <c r="T49" s="73" t="s">
        <v>645</v>
      </c>
      <c r="U49" s="73" t="s">
        <v>100</v>
      </c>
      <c r="V49" s="228">
        <v>1</v>
      </c>
      <c r="W49" s="229">
        <v>50000</v>
      </c>
      <c r="X49" s="229">
        <v>2000</v>
      </c>
      <c r="Y49" s="229">
        <v>0</v>
      </c>
      <c r="Z49" s="229">
        <v>0</v>
      </c>
      <c r="AA49" s="229">
        <v>0</v>
      </c>
      <c r="AB49" s="229">
        <v>2000</v>
      </c>
      <c r="AC49" s="229">
        <v>48000</v>
      </c>
      <c r="AD49" s="229">
        <v>0</v>
      </c>
      <c r="AE49" s="229">
        <v>0</v>
      </c>
      <c r="AF49" s="229">
        <v>0</v>
      </c>
      <c r="AG49" s="229">
        <v>0</v>
      </c>
      <c r="AH49" s="229">
        <v>0</v>
      </c>
      <c r="AI49" s="73" t="s">
        <v>88</v>
      </c>
      <c r="AJ49" s="229">
        <v>0</v>
      </c>
      <c r="AK49" s="229">
        <v>0</v>
      </c>
      <c r="AL49" s="229">
        <v>0</v>
      </c>
      <c r="AM49" s="229">
        <v>0</v>
      </c>
      <c r="AN49" s="229">
        <v>0</v>
      </c>
      <c r="AO49" s="229">
        <v>0</v>
      </c>
      <c r="AP49" s="229">
        <v>0</v>
      </c>
      <c r="AQ49" s="229">
        <v>0</v>
      </c>
      <c r="AR49" s="229">
        <v>0</v>
      </c>
      <c r="AS49" s="229">
        <v>0</v>
      </c>
      <c r="AT49" s="229">
        <v>0</v>
      </c>
      <c r="AU49" s="227" t="s">
        <v>687</v>
      </c>
      <c r="AV49" s="230">
        <v>1</v>
      </c>
      <c r="AW49" s="230">
        <v>0</v>
      </c>
      <c r="AX49" s="230" t="s">
        <v>3596</v>
      </c>
      <c r="AY49" s="141">
        <v>9</v>
      </c>
      <c r="AZ49" s="70">
        <v>1</v>
      </c>
      <c r="BA49" s="70">
        <v>1</v>
      </c>
      <c r="BB49" s="70">
        <v>1</v>
      </c>
      <c r="BC49" s="70">
        <v>1</v>
      </c>
      <c r="BD49" s="70">
        <v>1</v>
      </c>
      <c r="BE49" s="70">
        <v>1</v>
      </c>
      <c r="BF49" s="70">
        <v>1</v>
      </c>
      <c r="BG49" s="71">
        <v>0</v>
      </c>
      <c r="BH49" s="71">
        <v>1</v>
      </c>
      <c r="BI49" s="71">
        <v>0</v>
      </c>
      <c r="BJ49" s="71">
        <v>0</v>
      </c>
      <c r="BK49" s="71">
        <v>1</v>
      </c>
      <c r="BL49" s="70">
        <v>1</v>
      </c>
      <c r="BM49" s="70">
        <v>1</v>
      </c>
      <c r="BN49" s="70">
        <v>0</v>
      </c>
      <c r="BO49" s="70">
        <v>1</v>
      </c>
      <c r="BP49" s="403">
        <v>0</v>
      </c>
      <c r="BQ49" s="403">
        <v>0</v>
      </c>
      <c r="BR49" s="403">
        <v>0</v>
      </c>
      <c r="BS49" s="403">
        <v>2000</v>
      </c>
      <c r="BT49" s="403">
        <v>48000</v>
      </c>
      <c r="BU49" s="403">
        <v>0</v>
      </c>
      <c r="BV49" s="403">
        <v>0</v>
      </c>
      <c r="BW49" s="403">
        <v>0</v>
      </c>
      <c r="BX49" s="403">
        <v>0</v>
      </c>
      <c r="BY49" s="403">
        <v>0</v>
      </c>
      <c r="BZ49" s="401">
        <v>0</v>
      </c>
      <c r="CA49" s="401">
        <v>0</v>
      </c>
      <c r="CB49" s="401">
        <v>0</v>
      </c>
      <c r="CC49" s="401">
        <v>0</v>
      </c>
      <c r="CD49" s="401">
        <v>0</v>
      </c>
      <c r="CE49" s="401">
        <v>0</v>
      </c>
      <c r="CF49" s="401">
        <v>0</v>
      </c>
      <c r="CG49" s="401">
        <v>0</v>
      </c>
      <c r="CH49" s="401">
        <v>0</v>
      </c>
      <c r="CI49" s="401">
        <v>0</v>
      </c>
      <c r="CJ49" s="401">
        <v>0</v>
      </c>
      <c r="CK49" s="401">
        <v>0</v>
      </c>
      <c r="CL49" s="401">
        <v>0</v>
      </c>
      <c r="CM49" s="401">
        <v>0</v>
      </c>
      <c r="CN49" s="401">
        <v>0</v>
      </c>
      <c r="CO49" s="401">
        <v>0</v>
      </c>
      <c r="CP49" s="401">
        <v>0</v>
      </c>
      <c r="CQ49" s="401">
        <v>0</v>
      </c>
      <c r="CR49" s="401">
        <v>0</v>
      </c>
      <c r="CS49" s="401">
        <v>0</v>
      </c>
      <c r="CT49" s="401">
        <v>0</v>
      </c>
      <c r="CU49" s="401">
        <v>0</v>
      </c>
      <c r="CV49" s="401">
        <v>0</v>
      </c>
      <c r="CW49" s="401">
        <v>0</v>
      </c>
      <c r="CX49" s="401">
        <v>0</v>
      </c>
      <c r="CY49" s="401">
        <v>0</v>
      </c>
      <c r="CZ49" s="401">
        <v>0</v>
      </c>
      <c r="DA49" s="401">
        <v>0</v>
      </c>
      <c r="DB49" s="401">
        <v>0</v>
      </c>
      <c r="DC49" s="401">
        <v>0</v>
      </c>
      <c r="DD49" s="401">
        <v>0</v>
      </c>
      <c r="DE49" s="401">
        <v>0</v>
      </c>
      <c r="DF49" s="401">
        <v>0</v>
      </c>
      <c r="DG49" s="403">
        <v>47000</v>
      </c>
      <c r="DH49" s="403">
        <v>47000</v>
      </c>
      <c r="DI49" s="403">
        <v>47000</v>
      </c>
      <c r="DJ49" s="403">
        <v>47000</v>
      </c>
      <c r="DK49" s="403">
        <v>47000</v>
      </c>
      <c r="DL49" s="403">
        <v>47000</v>
      </c>
      <c r="DM49" s="403">
        <v>47000</v>
      </c>
      <c r="DN49" s="403">
        <v>47000</v>
      </c>
      <c r="DO49" s="403">
        <v>47000</v>
      </c>
      <c r="DP49" s="403">
        <v>47000</v>
      </c>
      <c r="DQ49" s="403">
        <v>47000</v>
      </c>
      <c r="DR49" s="403">
        <v>47000</v>
      </c>
      <c r="DS49" s="403">
        <v>47000</v>
      </c>
      <c r="DT49" s="403">
        <v>47000</v>
      </c>
      <c r="DU49" s="403">
        <v>47000</v>
      </c>
      <c r="DV49" s="403">
        <v>47000</v>
      </c>
      <c r="DW49" s="403">
        <v>47000</v>
      </c>
      <c r="DX49" s="403">
        <v>47000</v>
      </c>
      <c r="DY49" s="403">
        <v>47000</v>
      </c>
      <c r="DZ49" s="403">
        <v>47000</v>
      </c>
      <c r="EA49" s="403">
        <v>47000</v>
      </c>
      <c r="EB49" s="403">
        <v>47000</v>
      </c>
      <c r="EC49" s="403">
        <v>47000</v>
      </c>
      <c r="ED49" s="403">
        <v>47000</v>
      </c>
      <c r="EE49" s="403">
        <v>47000</v>
      </c>
      <c r="EF49" s="403">
        <v>47000</v>
      </c>
      <c r="EG49" s="403">
        <v>47000</v>
      </c>
      <c r="EH49" s="403">
        <v>47000</v>
      </c>
      <c r="EI49" s="403">
        <v>47000</v>
      </c>
      <c r="EJ49" s="403">
        <v>47000</v>
      </c>
      <c r="EK49" s="403">
        <v>47000</v>
      </c>
      <c r="EL49" s="403">
        <v>47000</v>
      </c>
      <c r="EM49" s="403">
        <v>47000</v>
      </c>
      <c r="EN49" s="403">
        <v>47000</v>
      </c>
      <c r="EO49" s="403">
        <v>47000</v>
      </c>
      <c r="EP49" s="403">
        <v>47000</v>
      </c>
      <c r="EQ49" s="403">
        <v>47000</v>
      </c>
      <c r="ER49" s="403">
        <v>47000</v>
      </c>
      <c r="ES49" s="403">
        <v>47000</v>
      </c>
      <c r="ET49" s="403">
        <v>47000</v>
      </c>
      <c r="EU49" s="403">
        <v>47000</v>
      </c>
      <c r="EV49" s="403">
        <v>47000</v>
      </c>
      <c r="EW49" s="403">
        <v>47000</v>
      </c>
      <c r="EX49" s="404">
        <v>0</v>
      </c>
      <c r="EY49" s="404">
        <v>1727.6751970629521</v>
      </c>
      <c r="EZ49" s="404">
        <v>39489.718790010338</v>
      </c>
      <c r="FA49" s="404">
        <v>0</v>
      </c>
      <c r="FB49" s="404">
        <v>0</v>
      </c>
      <c r="FC49" s="404">
        <v>0</v>
      </c>
      <c r="FD49" s="404">
        <v>0</v>
      </c>
      <c r="FE49" s="404">
        <v>0</v>
      </c>
      <c r="FF49" s="404">
        <v>0</v>
      </c>
      <c r="FG49" s="404">
        <v>0</v>
      </c>
      <c r="FH49" s="404">
        <v>0</v>
      </c>
      <c r="FI49" s="404">
        <v>0</v>
      </c>
      <c r="FJ49" s="404">
        <v>0</v>
      </c>
      <c r="FK49" s="404">
        <v>0</v>
      </c>
      <c r="FL49" s="404">
        <v>0</v>
      </c>
      <c r="FM49" s="404">
        <v>0</v>
      </c>
      <c r="FN49" s="404">
        <v>0</v>
      </c>
      <c r="FO49" s="404">
        <v>0</v>
      </c>
      <c r="FP49" s="404">
        <v>0</v>
      </c>
      <c r="FQ49" s="404">
        <v>0</v>
      </c>
      <c r="FR49" s="404">
        <v>0</v>
      </c>
      <c r="FS49" s="404">
        <v>0</v>
      </c>
      <c r="FT49" s="404">
        <v>0</v>
      </c>
      <c r="FU49" s="404">
        <v>0</v>
      </c>
      <c r="FV49" s="404">
        <v>0</v>
      </c>
      <c r="FW49" s="404">
        <v>0</v>
      </c>
      <c r="FX49" s="404">
        <v>0</v>
      </c>
      <c r="FY49" s="404">
        <v>0</v>
      </c>
      <c r="FZ49" s="404">
        <v>0</v>
      </c>
      <c r="GA49" s="404">
        <v>0</v>
      </c>
      <c r="GB49" s="404">
        <v>0</v>
      </c>
      <c r="GC49" s="404">
        <v>0</v>
      </c>
      <c r="GD49" s="404">
        <v>0</v>
      </c>
      <c r="GE49" s="404">
        <v>0</v>
      </c>
      <c r="GF49" s="404">
        <v>0</v>
      </c>
      <c r="GG49" s="404">
        <v>0</v>
      </c>
      <c r="GH49" s="404">
        <v>0</v>
      </c>
      <c r="GI49" s="404">
        <v>0</v>
      </c>
      <c r="GJ49" s="404">
        <v>0</v>
      </c>
      <c r="GK49" s="404">
        <v>0</v>
      </c>
      <c r="GL49" s="404">
        <v>42630.385487528343</v>
      </c>
      <c r="GM49" s="404">
        <v>40600.367130979372</v>
      </c>
      <c r="GN49" s="404">
        <v>38667.016315218454</v>
      </c>
      <c r="GO49" s="404">
        <v>36825.729824017573</v>
      </c>
      <c r="GP49" s="404">
        <v>35072.123641921498</v>
      </c>
      <c r="GQ49" s="404">
        <v>33402.022516115707</v>
      </c>
      <c r="GR49" s="404">
        <v>31811.450015348299</v>
      </c>
      <c r="GS49" s="404">
        <v>30296.619062236474</v>
      </c>
      <c r="GT49" s="404">
        <v>28853.92291641569</v>
      </c>
      <c r="GU49" s="404">
        <v>27479.926587062557</v>
      </c>
      <c r="GV49" s="404">
        <v>26171.358654345298</v>
      </c>
      <c r="GW49" s="404">
        <v>24925.103480328849</v>
      </c>
      <c r="GX49" s="404">
        <v>23738.193790789384</v>
      </c>
      <c r="GY49" s="404">
        <v>22607.803610275598</v>
      </c>
      <c r="GZ49" s="404">
        <v>21531.24153359581</v>
      </c>
      <c r="HA49" s="404">
        <v>20505.944317710291</v>
      </c>
      <c r="HB49" s="404">
        <v>19529.470778771709</v>
      </c>
      <c r="HC49" s="404">
        <v>18599.49597978258</v>
      </c>
      <c r="HD49" s="404">
        <v>17713.805695031027</v>
      </c>
      <c r="HE49" s="404">
        <v>16870.29113812479</v>
      </c>
      <c r="HF49" s="404">
        <v>16066.943941071229</v>
      </c>
      <c r="HG49" s="404">
        <v>15301.851372448786</v>
      </c>
      <c r="HH49" s="404">
        <v>14573.191783284559</v>
      </c>
      <c r="HI49" s="404">
        <v>13879.230269794818</v>
      </c>
      <c r="HJ49" s="404">
        <v>13218.314542661732</v>
      </c>
      <c r="HK49" s="404">
        <v>12588.870993011173</v>
      </c>
      <c r="HL49" s="404">
        <v>11989.400945724927</v>
      </c>
      <c r="HM49" s="404">
        <v>11418.477091166595</v>
      </c>
      <c r="HN49" s="404">
        <v>10874.740086825333</v>
      </c>
      <c r="HO49" s="404">
        <v>10356.895320786027</v>
      </c>
      <c r="HP49" s="404">
        <v>9863.709829320027</v>
      </c>
      <c r="HQ49" s="404">
        <v>9394.0093612571673</v>
      </c>
      <c r="HR49" s="404">
        <v>8946.6755821496845</v>
      </c>
      <c r="HS49" s="404">
        <v>8520.6434115711272</v>
      </c>
      <c r="HT49" s="404">
        <v>8114.8984872105975</v>
      </c>
      <c r="HU49" s="404">
        <v>7728.4747497243779</v>
      </c>
      <c r="HV49" s="404">
        <v>7360.4521425946468</v>
      </c>
      <c r="HW49" s="404">
        <v>7009.9544215187098</v>
      </c>
      <c r="HX49" s="404">
        <v>6676.1470681130577</v>
      </c>
      <c r="HY49" s="404">
        <v>6358.2353029648166</v>
      </c>
      <c r="HZ49" s="404">
        <v>41217.393987073287</v>
      </c>
      <c r="IA49" s="404">
        <v>345639.56349684391</v>
      </c>
      <c r="IB49" s="408">
        <v>8.3857694546444232</v>
      </c>
      <c r="IC49" s="410"/>
    </row>
    <row r="50" spans="1:237" ht="90" customHeight="1" x14ac:dyDescent="0.2">
      <c r="A50" s="231" t="s">
        <v>271</v>
      </c>
      <c r="B50" s="85" t="s">
        <v>264</v>
      </c>
      <c r="C50" s="231" t="s">
        <v>893</v>
      </c>
      <c r="D50" s="199">
        <v>3</v>
      </c>
      <c r="E50" s="231" t="s">
        <v>894</v>
      </c>
      <c r="F50" s="95" t="s">
        <v>895</v>
      </c>
      <c r="G50" s="95" t="s">
        <v>896</v>
      </c>
      <c r="H50" s="90" t="s">
        <v>77</v>
      </c>
      <c r="I50" s="95" t="s">
        <v>897</v>
      </c>
      <c r="J50" s="266">
        <v>40</v>
      </c>
      <c r="K50" s="227" t="s">
        <v>79</v>
      </c>
      <c r="L50" s="74">
        <v>49763</v>
      </c>
      <c r="M50" s="90" t="s">
        <v>79</v>
      </c>
      <c r="N50" s="90" t="s">
        <v>81</v>
      </c>
      <c r="O50" s="73" t="s">
        <v>106</v>
      </c>
      <c r="P50" s="157" t="s">
        <v>176</v>
      </c>
      <c r="Q50" s="112" t="s">
        <v>100</v>
      </c>
      <c r="R50" s="90" t="s">
        <v>108</v>
      </c>
      <c r="S50" s="90" t="s">
        <v>99</v>
      </c>
      <c r="T50" s="90" t="s">
        <v>866</v>
      </c>
      <c r="U50" s="90" t="s">
        <v>100</v>
      </c>
      <c r="V50" s="193">
        <v>1</v>
      </c>
      <c r="W50" s="94">
        <v>110000</v>
      </c>
      <c r="X50" s="94">
        <v>0</v>
      </c>
      <c r="Y50" s="94">
        <v>0</v>
      </c>
      <c r="Z50" s="94">
        <v>0</v>
      </c>
      <c r="AA50" s="94">
        <v>110000</v>
      </c>
      <c r="AB50" s="94">
        <v>0</v>
      </c>
      <c r="AC50" s="94">
        <v>0</v>
      </c>
      <c r="AD50" s="94">
        <v>0</v>
      </c>
      <c r="AE50" s="192">
        <v>0</v>
      </c>
      <c r="AF50" s="192">
        <v>0</v>
      </c>
      <c r="AG50" s="192">
        <v>0</v>
      </c>
      <c r="AH50" s="192">
        <v>0</v>
      </c>
      <c r="AI50" s="90" t="s">
        <v>88</v>
      </c>
      <c r="AJ50" s="94">
        <v>0</v>
      </c>
      <c r="AK50" s="94">
        <v>0</v>
      </c>
      <c r="AL50" s="94">
        <v>0</v>
      </c>
      <c r="AM50" s="94">
        <v>0</v>
      </c>
      <c r="AN50" s="94">
        <v>0</v>
      </c>
      <c r="AO50" s="94">
        <v>0</v>
      </c>
      <c r="AP50" s="94">
        <v>0</v>
      </c>
      <c r="AQ50" s="192">
        <v>0</v>
      </c>
      <c r="AR50" s="192">
        <v>0</v>
      </c>
      <c r="AS50" s="192">
        <v>0</v>
      </c>
      <c r="AT50" s="192">
        <v>0</v>
      </c>
      <c r="AU50" s="95" t="s">
        <v>898</v>
      </c>
      <c r="AV50" s="230">
        <v>1</v>
      </c>
      <c r="AW50" s="230">
        <v>0</v>
      </c>
      <c r="AX50" s="230" t="s">
        <v>3620</v>
      </c>
      <c r="AY50" s="141">
        <v>9</v>
      </c>
      <c r="AZ50" s="70">
        <v>1</v>
      </c>
      <c r="BA50" s="70">
        <v>1</v>
      </c>
      <c r="BB50" s="70">
        <v>1</v>
      </c>
      <c r="BC50" s="70">
        <v>1</v>
      </c>
      <c r="BD50" s="70">
        <v>1</v>
      </c>
      <c r="BE50" s="70">
        <v>1</v>
      </c>
      <c r="BF50" s="70">
        <v>1</v>
      </c>
      <c r="BG50" s="71">
        <v>0</v>
      </c>
      <c r="BH50" s="71">
        <v>1</v>
      </c>
      <c r="BI50" s="71">
        <v>0</v>
      </c>
      <c r="BJ50" s="71">
        <v>0</v>
      </c>
      <c r="BK50" s="71">
        <v>1</v>
      </c>
      <c r="BL50" s="70">
        <v>1</v>
      </c>
      <c r="BM50" s="70">
        <v>1</v>
      </c>
      <c r="BN50" s="70">
        <v>0</v>
      </c>
      <c r="BO50" s="70">
        <v>1</v>
      </c>
      <c r="BP50" s="403">
        <v>0</v>
      </c>
      <c r="BQ50" s="403">
        <v>0</v>
      </c>
      <c r="BR50" s="403">
        <v>110000</v>
      </c>
      <c r="BS50" s="403">
        <v>0</v>
      </c>
      <c r="BT50" s="403">
        <v>0</v>
      </c>
      <c r="BU50" s="403">
        <v>0</v>
      </c>
      <c r="BV50" s="403">
        <v>0</v>
      </c>
      <c r="BW50" s="403">
        <v>0</v>
      </c>
      <c r="BX50" s="403">
        <v>0</v>
      </c>
      <c r="BY50" s="403">
        <v>0</v>
      </c>
      <c r="BZ50" s="401">
        <v>0</v>
      </c>
      <c r="CA50" s="401">
        <v>0</v>
      </c>
      <c r="CB50" s="401">
        <v>0</v>
      </c>
      <c r="CC50" s="401">
        <v>0</v>
      </c>
      <c r="CD50" s="401">
        <v>0</v>
      </c>
      <c r="CE50" s="401">
        <v>0</v>
      </c>
      <c r="CF50" s="401">
        <v>0</v>
      </c>
      <c r="CG50" s="401">
        <v>0</v>
      </c>
      <c r="CH50" s="401">
        <v>0</v>
      </c>
      <c r="CI50" s="401">
        <v>0</v>
      </c>
      <c r="CJ50" s="401">
        <v>0</v>
      </c>
      <c r="CK50" s="401">
        <v>0</v>
      </c>
      <c r="CL50" s="401">
        <v>0</v>
      </c>
      <c r="CM50" s="401">
        <v>0</v>
      </c>
      <c r="CN50" s="401">
        <v>0</v>
      </c>
      <c r="CO50" s="401">
        <v>0</v>
      </c>
      <c r="CP50" s="401">
        <v>0</v>
      </c>
      <c r="CQ50" s="401">
        <v>0</v>
      </c>
      <c r="CR50" s="401">
        <v>0</v>
      </c>
      <c r="CS50" s="401">
        <v>0</v>
      </c>
      <c r="CT50" s="401">
        <v>0</v>
      </c>
      <c r="CU50" s="401">
        <v>0</v>
      </c>
      <c r="CV50" s="401">
        <v>0</v>
      </c>
      <c r="CW50" s="401">
        <v>0</v>
      </c>
      <c r="CX50" s="401">
        <v>0</v>
      </c>
      <c r="CY50" s="401">
        <v>0</v>
      </c>
      <c r="CZ50" s="401">
        <v>0</v>
      </c>
      <c r="DA50" s="401">
        <v>0</v>
      </c>
      <c r="DB50" s="401">
        <v>0</v>
      </c>
      <c r="DC50" s="401">
        <v>0</v>
      </c>
      <c r="DD50" s="401">
        <v>0</v>
      </c>
      <c r="DE50" s="401">
        <v>0</v>
      </c>
      <c r="DF50" s="401">
        <v>0</v>
      </c>
      <c r="DG50" s="403">
        <v>49763</v>
      </c>
      <c r="DH50" s="403">
        <v>49763</v>
      </c>
      <c r="DI50" s="403">
        <v>49763</v>
      </c>
      <c r="DJ50" s="403">
        <v>49763</v>
      </c>
      <c r="DK50" s="403">
        <v>49763</v>
      </c>
      <c r="DL50" s="403">
        <v>49763</v>
      </c>
      <c r="DM50" s="403">
        <v>49763</v>
      </c>
      <c r="DN50" s="403">
        <v>49763</v>
      </c>
      <c r="DO50" s="403">
        <v>49763</v>
      </c>
      <c r="DP50" s="403">
        <v>49763</v>
      </c>
      <c r="DQ50" s="403">
        <v>49763</v>
      </c>
      <c r="DR50" s="403">
        <v>49763</v>
      </c>
      <c r="DS50" s="403">
        <v>49763</v>
      </c>
      <c r="DT50" s="403">
        <v>49763</v>
      </c>
      <c r="DU50" s="403">
        <v>49763</v>
      </c>
      <c r="DV50" s="403">
        <v>49763</v>
      </c>
      <c r="DW50" s="403">
        <v>49763</v>
      </c>
      <c r="DX50" s="403">
        <v>49763</v>
      </c>
      <c r="DY50" s="403">
        <v>49763</v>
      </c>
      <c r="DZ50" s="403">
        <v>49763</v>
      </c>
      <c r="EA50" s="403">
        <v>49763</v>
      </c>
      <c r="EB50" s="403">
        <v>49763</v>
      </c>
      <c r="EC50" s="403">
        <v>49763</v>
      </c>
      <c r="ED50" s="403">
        <v>49763</v>
      </c>
      <c r="EE50" s="403">
        <v>49763</v>
      </c>
      <c r="EF50" s="403">
        <v>49763</v>
      </c>
      <c r="EG50" s="403">
        <v>49763</v>
      </c>
      <c r="EH50" s="403">
        <v>49763</v>
      </c>
      <c r="EI50" s="403">
        <v>49763</v>
      </c>
      <c r="EJ50" s="403">
        <v>49763</v>
      </c>
      <c r="EK50" s="403">
        <v>49763</v>
      </c>
      <c r="EL50" s="403">
        <v>49763</v>
      </c>
      <c r="EM50" s="403">
        <v>49763</v>
      </c>
      <c r="EN50" s="403">
        <v>49763</v>
      </c>
      <c r="EO50" s="403">
        <v>49763</v>
      </c>
      <c r="EP50" s="403">
        <v>49763</v>
      </c>
      <c r="EQ50" s="403">
        <v>49763</v>
      </c>
      <c r="ER50" s="403">
        <v>49763</v>
      </c>
      <c r="ES50" s="403">
        <v>49763</v>
      </c>
      <c r="ET50" s="403">
        <v>49763</v>
      </c>
      <c r="EU50" s="403">
        <v>49763</v>
      </c>
      <c r="EV50" s="403">
        <v>49763</v>
      </c>
      <c r="EW50" s="403">
        <v>49763</v>
      </c>
      <c r="EX50" s="404">
        <v>99773.242630385488</v>
      </c>
      <c r="EY50" s="404">
        <v>0</v>
      </c>
      <c r="EZ50" s="404">
        <v>0</v>
      </c>
      <c r="FA50" s="404">
        <v>0</v>
      </c>
      <c r="FB50" s="404">
        <v>0</v>
      </c>
      <c r="FC50" s="404">
        <v>0</v>
      </c>
      <c r="FD50" s="404">
        <v>0</v>
      </c>
      <c r="FE50" s="404">
        <v>0</v>
      </c>
      <c r="FF50" s="404">
        <v>0</v>
      </c>
      <c r="FG50" s="404">
        <v>0</v>
      </c>
      <c r="FH50" s="404">
        <v>0</v>
      </c>
      <c r="FI50" s="404">
        <v>0</v>
      </c>
      <c r="FJ50" s="404">
        <v>0</v>
      </c>
      <c r="FK50" s="404">
        <v>0</v>
      </c>
      <c r="FL50" s="404">
        <v>0</v>
      </c>
      <c r="FM50" s="404">
        <v>0</v>
      </c>
      <c r="FN50" s="404">
        <v>0</v>
      </c>
      <c r="FO50" s="404">
        <v>0</v>
      </c>
      <c r="FP50" s="404">
        <v>0</v>
      </c>
      <c r="FQ50" s="404">
        <v>0</v>
      </c>
      <c r="FR50" s="404">
        <v>0</v>
      </c>
      <c r="FS50" s="404">
        <v>0</v>
      </c>
      <c r="FT50" s="404">
        <v>0</v>
      </c>
      <c r="FU50" s="404">
        <v>0</v>
      </c>
      <c r="FV50" s="404">
        <v>0</v>
      </c>
      <c r="FW50" s="404">
        <v>0</v>
      </c>
      <c r="FX50" s="404">
        <v>0</v>
      </c>
      <c r="FY50" s="404">
        <v>0</v>
      </c>
      <c r="FZ50" s="404">
        <v>0</v>
      </c>
      <c r="GA50" s="404">
        <v>0</v>
      </c>
      <c r="GB50" s="404">
        <v>0</v>
      </c>
      <c r="GC50" s="404">
        <v>0</v>
      </c>
      <c r="GD50" s="404">
        <v>0</v>
      </c>
      <c r="GE50" s="404">
        <v>0</v>
      </c>
      <c r="GF50" s="404">
        <v>0</v>
      </c>
      <c r="GG50" s="404">
        <v>0</v>
      </c>
      <c r="GH50" s="404">
        <v>0</v>
      </c>
      <c r="GI50" s="404">
        <v>0</v>
      </c>
      <c r="GJ50" s="404">
        <v>0</v>
      </c>
      <c r="GK50" s="404">
        <v>0</v>
      </c>
      <c r="GL50" s="404">
        <v>45136.507936507936</v>
      </c>
      <c r="GM50" s="404">
        <v>42987.150415721837</v>
      </c>
      <c r="GN50" s="404">
        <v>40940.143253068425</v>
      </c>
      <c r="GO50" s="404">
        <v>38990.612621969922</v>
      </c>
      <c r="GP50" s="404">
        <v>37133.916782828499</v>
      </c>
      <c r="GQ50" s="404">
        <v>35365.635031265236</v>
      </c>
      <c r="GR50" s="404">
        <v>33681.557172633562</v>
      </c>
      <c r="GS50" s="404">
        <v>32077.673497746247</v>
      </c>
      <c r="GT50" s="404">
        <v>30550.165235948807</v>
      </c>
      <c r="GU50" s="404">
        <v>29095.395462808385</v>
      </c>
      <c r="GV50" s="404">
        <v>27709.900440769892</v>
      </c>
      <c r="GW50" s="404">
        <v>26390.381372161799</v>
      </c>
      <c r="GX50" s="404">
        <v>25133.696544916005</v>
      </c>
      <c r="GY50" s="404">
        <v>23936.853852300948</v>
      </c>
      <c r="GZ50" s="404">
        <v>22797.003668858048</v>
      </c>
      <c r="HA50" s="404">
        <v>21711.432065579091</v>
      </c>
      <c r="HB50" s="404">
        <v>20677.554348170564</v>
      </c>
      <c r="HC50" s="404">
        <v>19692.908903019583</v>
      </c>
      <c r="HD50" s="404">
        <v>18755.151336209128</v>
      </c>
      <c r="HE50" s="404">
        <v>17862.048891627743</v>
      </c>
      <c r="HF50" s="404">
        <v>17011.475134883563</v>
      </c>
      <c r="HG50" s="404">
        <v>16201.404890365297</v>
      </c>
      <c r="HH50" s="404">
        <v>15429.909419395522</v>
      </c>
      <c r="HI50" s="404">
        <v>14695.151827995734</v>
      </c>
      <c r="HJ50" s="404">
        <v>13995.382693329271</v>
      </c>
      <c r="HK50" s="404">
        <v>13328.935898408829</v>
      </c>
      <c r="HL50" s="404">
        <v>12694.224665151267</v>
      </c>
      <c r="HM50" s="404">
        <v>12089.737776334538</v>
      </c>
      <c r="HN50" s="404">
        <v>11514.035977461468</v>
      </c>
      <c r="HO50" s="404">
        <v>10965.748549963299</v>
      </c>
      <c r="HP50" s="404">
        <v>10443.570047584095</v>
      </c>
      <c r="HQ50" s="404">
        <v>9946.2571881753283</v>
      </c>
      <c r="HR50" s="404">
        <v>9472.6258935003134</v>
      </c>
      <c r="HS50" s="404">
        <v>9021.5484700002962</v>
      </c>
      <c r="HT50" s="404">
        <v>8591.9509238098071</v>
      </c>
      <c r="HU50" s="404">
        <v>8182.8104036283876</v>
      </c>
      <c r="HV50" s="404">
        <v>7793.1527653603707</v>
      </c>
      <c r="HW50" s="404">
        <v>7422.0502527241606</v>
      </c>
      <c r="HX50" s="404">
        <v>7068.619288308726</v>
      </c>
      <c r="HY50" s="404">
        <v>6732.0183698178334</v>
      </c>
      <c r="HZ50" s="404">
        <v>99773.242630385488</v>
      </c>
      <c r="IA50" s="404">
        <v>813226.29927030997</v>
      </c>
      <c r="IB50" s="408">
        <v>8.1507454085956059</v>
      </c>
      <c r="IC50" s="410"/>
    </row>
    <row r="51" spans="1:237" ht="90" customHeight="1" x14ac:dyDescent="0.2">
      <c r="A51" s="231" t="s">
        <v>703</v>
      </c>
      <c r="B51" s="85" t="s">
        <v>704</v>
      </c>
      <c r="C51" s="85" t="s">
        <v>735</v>
      </c>
      <c r="D51" s="199">
        <v>7</v>
      </c>
      <c r="E51" s="85" t="s">
        <v>736</v>
      </c>
      <c r="F51" s="95" t="s">
        <v>737</v>
      </c>
      <c r="G51" s="95" t="s">
        <v>738</v>
      </c>
      <c r="H51" s="90" t="s">
        <v>77</v>
      </c>
      <c r="I51" s="95" t="s">
        <v>739</v>
      </c>
      <c r="J51" s="95">
        <v>5</v>
      </c>
      <c r="K51" s="227" t="s">
        <v>94</v>
      </c>
      <c r="L51" s="74">
        <v>21500</v>
      </c>
      <c r="M51" s="90" t="s">
        <v>734</v>
      </c>
      <c r="N51" s="90" t="s">
        <v>147</v>
      </c>
      <c r="O51" s="73" t="s">
        <v>106</v>
      </c>
      <c r="P51" s="90" t="s">
        <v>293</v>
      </c>
      <c r="Q51" s="112" t="s">
        <v>100</v>
      </c>
      <c r="R51" s="90" t="s">
        <v>108</v>
      </c>
      <c r="S51" s="90" t="s">
        <v>99</v>
      </c>
      <c r="T51" s="90" t="s">
        <v>125</v>
      </c>
      <c r="U51" s="90" t="s">
        <v>87</v>
      </c>
      <c r="V51" s="193">
        <v>1</v>
      </c>
      <c r="W51" s="192">
        <v>12000</v>
      </c>
      <c r="X51" s="192">
        <v>0</v>
      </c>
      <c r="Y51" s="192">
        <v>0</v>
      </c>
      <c r="Z51" s="192">
        <v>0</v>
      </c>
      <c r="AA51" s="192">
        <v>12000</v>
      </c>
      <c r="AB51" s="192">
        <v>0</v>
      </c>
      <c r="AC51" s="192">
        <v>0</v>
      </c>
      <c r="AD51" s="192">
        <v>0</v>
      </c>
      <c r="AE51" s="192">
        <v>0</v>
      </c>
      <c r="AF51" s="192">
        <v>0</v>
      </c>
      <c r="AG51" s="192">
        <v>0</v>
      </c>
      <c r="AH51" s="192">
        <v>0</v>
      </c>
      <c r="AI51" s="90" t="s">
        <v>88</v>
      </c>
      <c r="AJ51" s="192">
        <v>0</v>
      </c>
      <c r="AK51" s="192">
        <v>0</v>
      </c>
      <c r="AL51" s="192">
        <v>0</v>
      </c>
      <c r="AM51" s="192">
        <v>0</v>
      </c>
      <c r="AN51" s="192">
        <v>0</v>
      </c>
      <c r="AO51" s="192">
        <v>0</v>
      </c>
      <c r="AP51" s="192">
        <v>0</v>
      </c>
      <c r="AQ51" s="192">
        <v>0</v>
      </c>
      <c r="AR51" s="192">
        <v>0</v>
      </c>
      <c r="AS51" s="192">
        <v>0</v>
      </c>
      <c r="AT51" s="192">
        <v>0</v>
      </c>
      <c r="AU51" s="95"/>
      <c r="AV51" s="230">
        <v>1</v>
      </c>
      <c r="AW51" s="230">
        <v>0</v>
      </c>
      <c r="AX51" s="230" t="s">
        <v>3601</v>
      </c>
      <c r="AY51" s="141">
        <v>8</v>
      </c>
      <c r="AZ51" s="70">
        <v>1</v>
      </c>
      <c r="BA51" s="70">
        <v>1</v>
      </c>
      <c r="BB51" s="70">
        <v>1</v>
      </c>
      <c r="BC51" s="70">
        <v>1</v>
      </c>
      <c r="BD51" s="70">
        <v>1</v>
      </c>
      <c r="BE51" s="70">
        <v>1</v>
      </c>
      <c r="BF51" s="70">
        <v>1</v>
      </c>
      <c r="BG51" s="71">
        <v>0</v>
      </c>
      <c r="BH51" s="71">
        <v>1</v>
      </c>
      <c r="BI51" s="71">
        <v>0</v>
      </c>
      <c r="BJ51" s="71">
        <v>1</v>
      </c>
      <c r="BK51" s="71">
        <v>0</v>
      </c>
      <c r="BL51" s="70">
        <v>1</v>
      </c>
      <c r="BM51" s="70">
        <v>0</v>
      </c>
      <c r="BN51" s="70">
        <v>0</v>
      </c>
      <c r="BO51" s="70">
        <v>0</v>
      </c>
      <c r="BP51" s="403">
        <v>0</v>
      </c>
      <c r="BQ51" s="403">
        <v>0</v>
      </c>
      <c r="BR51" s="403">
        <v>12000</v>
      </c>
      <c r="BS51" s="403">
        <v>0</v>
      </c>
      <c r="BT51" s="403">
        <v>0</v>
      </c>
      <c r="BU51" s="403">
        <v>0</v>
      </c>
      <c r="BV51" s="403">
        <v>0</v>
      </c>
      <c r="BW51" s="403">
        <v>0</v>
      </c>
      <c r="BX51" s="403">
        <v>0</v>
      </c>
      <c r="BY51" s="403">
        <v>0</v>
      </c>
      <c r="BZ51" s="401">
        <v>0</v>
      </c>
      <c r="CA51" s="401">
        <v>0</v>
      </c>
      <c r="CB51" s="401">
        <v>0</v>
      </c>
      <c r="CC51" s="401">
        <v>0</v>
      </c>
      <c r="CD51" s="401">
        <v>0</v>
      </c>
      <c r="CE51" s="401">
        <v>0</v>
      </c>
      <c r="CF51" s="401">
        <v>0</v>
      </c>
      <c r="CG51" s="401">
        <v>0</v>
      </c>
      <c r="CH51" s="401">
        <v>0</v>
      </c>
      <c r="CI51" s="401">
        <v>0</v>
      </c>
      <c r="CJ51" s="401">
        <v>0</v>
      </c>
      <c r="CK51" s="401">
        <v>0</v>
      </c>
      <c r="CL51" s="401">
        <v>0</v>
      </c>
      <c r="CM51" s="401">
        <v>0</v>
      </c>
      <c r="CN51" s="401">
        <v>0</v>
      </c>
      <c r="CO51" s="401">
        <v>0</v>
      </c>
      <c r="CP51" s="401">
        <v>0</v>
      </c>
      <c r="CQ51" s="401">
        <v>0</v>
      </c>
      <c r="CR51" s="401">
        <v>0</v>
      </c>
      <c r="CS51" s="401">
        <v>0</v>
      </c>
      <c r="CT51" s="401">
        <v>0</v>
      </c>
      <c r="CU51" s="401">
        <v>0</v>
      </c>
      <c r="CV51" s="401">
        <v>0</v>
      </c>
      <c r="CW51" s="401">
        <v>0</v>
      </c>
      <c r="CX51" s="401">
        <v>0</v>
      </c>
      <c r="CY51" s="401">
        <v>0</v>
      </c>
      <c r="CZ51" s="401">
        <v>0</v>
      </c>
      <c r="DA51" s="401">
        <v>0</v>
      </c>
      <c r="DB51" s="401">
        <v>0</v>
      </c>
      <c r="DC51" s="401">
        <v>0</v>
      </c>
      <c r="DD51" s="401">
        <v>0</v>
      </c>
      <c r="DE51" s="401">
        <v>0</v>
      </c>
      <c r="DF51" s="401">
        <v>0</v>
      </c>
      <c r="DG51" s="403">
        <v>21500</v>
      </c>
      <c r="DH51" s="403">
        <v>21500</v>
      </c>
      <c r="DI51" s="403">
        <v>21500</v>
      </c>
      <c r="DJ51" s="403">
        <v>21500</v>
      </c>
      <c r="DK51" s="403">
        <v>21500</v>
      </c>
      <c r="DL51" s="403">
        <v>21500</v>
      </c>
      <c r="DM51" s="403">
        <v>21500</v>
      </c>
      <c r="DN51" s="403">
        <v>21500</v>
      </c>
      <c r="DO51" s="403">
        <v>21500</v>
      </c>
      <c r="DP51" s="403">
        <v>21500</v>
      </c>
      <c r="DQ51" s="403">
        <v>21500</v>
      </c>
      <c r="DR51" s="403">
        <v>21500</v>
      </c>
      <c r="DS51" s="403">
        <v>21500</v>
      </c>
      <c r="DT51" s="403">
        <v>21500</v>
      </c>
      <c r="DU51" s="403">
        <v>21500</v>
      </c>
      <c r="DV51" s="403">
        <v>21500</v>
      </c>
      <c r="DW51" s="403">
        <v>21500</v>
      </c>
      <c r="DX51" s="403">
        <v>21500</v>
      </c>
      <c r="DY51" s="403">
        <v>21500</v>
      </c>
      <c r="DZ51" s="403">
        <v>21500</v>
      </c>
      <c r="EA51" s="403">
        <v>21500</v>
      </c>
      <c r="EB51" s="403">
        <v>21500</v>
      </c>
      <c r="EC51" s="403">
        <v>21500</v>
      </c>
      <c r="ED51" s="403">
        <v>21500</v>
      </c>
      <c r="EE51" s="403">
        <v>21500</v>
      </c>
      <c r="EF51" s="403">
        <v>21500</v>
      </c>
      <c r="EG51" s="403">
        <v>21500</v>
      </c>
      <c r="EH51" s="403">
        <v>21500</v>
      </c>
      <c r="EI51" s="403">
        <v>21500</v>
      </c>
      <c r="EJ51" s="403">
        <v>21500</v>
      </c>
      <c r="EK51" s="403">
        <v>21500</v>
      </c>
      <c r="EL51" s="403">
        <v>21500</v>
      </c>
      <c r="EM51" s="403">
        <v>21500</v>
      </c>
      <c r="EN51" s="403">
        <v>21500</v>
      </c>
      <c r="EO51" s="403">
        <v>21500</v>
      </c>
      <c r="EP51" s="403">
        <v>21500</v>
      </c>
      <c r="EQ51" s="403">
        <v>21500</v>
      </c>
      <c r="ER51" s="403">
        <v>21500</v>
      </c>
      <c r="ES51" s="403">
        <v>21500</v>
      </c>
      <c r="ET51" s="403">
        <v>21500</v>
      </c>
      <c r="EU51" s="403">
        <v>21500</v>
      </c>
      <c r="EV51" s="403">
        <v>21500</v>
      </c>
      <c r="EW51" s="403">
        <v>21500</v>
      </c>
      <c r="EX51" s="404">
        <v>10884.353741496598</v>
      </c>
      <c r="EY51" s="404">
        <v>0</v>
      </c>
      <c r="EZ51" s="404">
        <v>0</v>
      </c>
      <c r="FA51" s="404">
        <v>0</v>
      </c>
      <c r="FB51" s="404">
        <v>0</v>
      </c>
      <c r="FC51" s="404">
        <v>0</v>
      </c>
      <c r="FD51" s="404">
        <v>0</v>
      </c>
      <c r="FE51" s="404">
        <v>0</v>
      </c>
      <c r="FF51" s="404">
        <v>0</v>
      </c>
      <c r="FG51" s="404">
        <v>0</v>
      </c>
      <c r="FH51" s="404">
        <v>0</v>
      </c>
      <c r="FI51" s="404">
        <v>0</v>
      </c>
      <c r="FJ51" s="404">
        <v>0</v>
      </c>
      <c r="FK51" s="404">
        <v>0</v>
      </c>
      <c r="FL51" s="404">
        <v>0</v>
      </c>
      <c r="FM51" s="404">
        <v>0</v>
      </c>
      <c r="FN51" s="404">
        <v>0</v>
      </c>
      <c r="FO51" s="404">
        <v>0</v>
      </c>
      <c r="FP51" s="404">
        <v>0</v>
      </c>
      <c r="FQ51" s="404">
        <v>0</v>
      </c>
      <c r="FR51" s="404">
        <v>0</v>
      </c>
      <c r="FS51" s="404">
        <v>0</v>
      </c>
      <c r="FT51" s="404">
        <v>0</v>
      </c>
      <c r="FU51" s="404">
        <v>0</v>
      </c>
      <c r="FV51" s="404">
        <v>0</v>
      </c>
      <c r="FW51" s="404">
        <v>0</v>
      </c>
      <c r="FX51" s="404">
        <v>0</v>
      </c>
      <c r="FY51" s="404">
        <v>0</v>
      </c>
      <c r="FZ51" s="404">
        <v>0</v>
      </c>
      <c r="GA51" s="404">
        <v>0</v>
      </c>
      <c r="GB51" s="404">
        <v>0</v>
      </c>
      <c r="GC51" s="404">
        <v>0</v>
      </c>
      <c r="GD51" s="404">
        <v>0</v>
      </c>
      <c r="GE51" s="404">
        <v>0</v>
      </c>
      <c r="GF51" s="404">
        <v>0</v>
      </c>
      <c r="GG51" s="404">
        <v>0</v>
      </c>
      <c r="GH51" s="404">
        <v>0</v>
      </c>
      <c r="GI51" s="404">
        <v>0</v>
      </c>
      <c r="GJ51" s="404">
        <v>0</v>
      </c>
      <c r="GK51" s="404">
        <v>0</v>
      </c>
      <c r="GL51" s="404">
        <v>19501.133786848073</v>
      </c>
      <c r="GM51" s="404">
        <v>18572.508368426734</v>
      </c>
      <c r="GN51" s="404">
        <v>17688.103208025463</v>
      </c>
      <c r="GO51" s="404">
        <v>16845.812579071866</v>
      </c>
      <c r="GP51" s="404">
        <v>16043.631027687496</v>
      </c>
      <c r="GQ51" s="404">
        <v>15279.648597797612</v>
      </c>
      <c r="GR51" s="404">
        <v>14552.046283616774</v>
      </c>
      <c r="GS51" s="404">
        <v>13859.091698682641</v>
      </c>
      <c r="GT51" s="404">
        <v>13199.134951126325</v>
      </c>
      <c r="GU51" s="404">
        <v>12570.604715358404</v>
      </c>
      <c r="GV51" s="404">
        <v>11972.00449081753</v>
      </c>
      <c r="GW51" s="404">
        <v>11401.909038873835</v>
      </c>
      <c r="GX51" s="404">
        <v>10858.960989403655</v>
      </c>
      <c r="GY51" s="404">
        <v>10341.867608955859</v>
      </c>
      <c r="GZ51" s="404">
        <v>9849.3977228151052</v>
      </c>
      <c r="HA51" s="404">
        <v>9380.3787836334322</v>
      </c>
      <c r="HB51" s="404">
        <v>8933.6940796508879</v>
      </c>
      <c r="HC51" s="404">
        <v>8508.2800758579888</v>
      </c>
      <c r="HD51" s="404">
        <v>8103.123881769513</v>
      </c>
      <c r="HE51" s="404">
        <v>7717.2608397804888</v>
      </c>
      <c r="HF51" s="404">
        <v>7349.7722283623707</v>
      </c>
      <c r="HG51" s="404">
        <v>6999.7830746308273</v>
      </c>
      <c r="HH51" s="404">
        <v>6666.4600710769801</v>
      </c>
      <c r="HI51" s="404">
        <v>6349.0095915018856</v>
      </c>
      <c r="HJ51" s="404">
        <v>6046.6758014303668</v>
      </c>
      <c r="HK51" s="404">
        <v>5758.7388585051103</v>
      </c>
      <c r="HL51" s="404">
        <v>5484.5131985762964</v>
      </c>
      <c r="HM51" s="404">
        <v>5223.3459034059961</v>
      </c>
      <c r="HN51" s="404">
        <v>4974.6151461009504</v>
      </c>
      <c r="HO51" s="404">
        <v>4737.7287105723317</v>
      </c>
      <c r="HP51" s="404">
        <v>4512.1225814974587</v>
      </c>
      <c r="HQ51" s="404">
        <v>4297.2596014261517</v>
      </c>
      <c r="HR51" s="404">
        <v>4092.6281918344298</v>
      </c>
      <c r="HS51" s="404">
        <v>3897.7411350804091</v>
      </c>
      <c r="HT51" s="404">
        <v>3712.1344143622946</v>
      </c>
      <c r="HU51" s="404">
        <v>3535.3661089164707</v>
      </c>
      <c r="HV51" s="404">
        <v>3367.0153418252107</v>
      </c>
      <c r="HW51" s="404">
        <v>3206.6812779287716</v>
      </c>
      <c r="HX51" s="404">
        <v>3053.9821694559732</v>
      </c>
      <c r="HY51" s="404">
        <v>2908.5544471009266</v>
      </c>
      <c r="HZ51" s="404">
        <v>10884.353741496598</v>
      </c>
      <c r="IA51" s="404">
        <v>88651.188970059637</v>
      </c>
      <c r="IB51" s="408">
        <v>8.1448279866242306</v>
      </c>
      <c r="IC51" s="410"/>
    </row>
    <row r="52" spans="1:237" ht="90" customHeight="1" x14ac:dyDescent="0.2">
      <c r="A52" s="161" t="s">
        <v>3062</v>
      </c>
      <c r="B52" s="150" t="s">
        <v>3063</v>
      </c>
      <c r="C52" s="150" t="s">
        <v>3209</v>
      </c>
      <c r="D52" s="165">
        <v>14</v>
      </c>
      <c r="E52" s="150" t="s">
        <v>3090</v>
      </c>
      <c r="F52" s="151" t="s">
        <v>3091</v>
      </c>
      <c r="G52" s="151" t="s">
        <v>3092</v>
      </c>
      <c r="H52" s="79" t="s">
        <v>77</v>
      </c>
      <c r="I52" s="151" t="s">
        <v>3088</v>
      </c>
      <c r="J52" s="151">
        <v>5</v>
      </c>
      <c r="K52" s="227" t="s">
        <v>79</v>
      </c>
      <c r="L52" s="79">
        <v>45867</v>
      </c>
      <c r="M52" s="79" t="s">
        <v>3093</v>
      </c>
      <c r="N52" s="79" t="s">
        <v>147</v>
      </c>
      <c r="O52" s="73" t="s">
        <v>106</v>
      </c>
      <c r="P52" s="79" t="s">
        <v>728</v>
      </c>
      <c r="Q52" s="112" t="s">
        <v>100</v>
      </c>
      <c r="R52" s="79" t="s">
        <v>108</v>
      </c>
      <c r="S52" s="79" t="s">
        <v>99</v>
      </c>
      <c r="T52" s="79" t="s">
        <v>1850</v>
      </c>
      <c r="U52" s="79" t="s">
        <v>100</v>
      </c>
      <c r="V52" s="81">
        <v>1</v>
      </c>
      <c r="W52" s="162">
        <v>25720</v>
      </c>
      <c r="X52" s="162">
        <v>0</v>
      </c>
      <c r="Y52" s="162">
        <v>0</v>
      </c>
      <c r="Z52" s="162">
        <v>0</v>
      </c>
      <c r="AA52" s="162">
        <v>25720</v>
      </c>
      <c r="AB52" s="162">
        <v>0</v>
      </c>
      <c r="AC52" s="162">
        <v>0</v>
      </c>
      <c r="AD52" s="162">
        <v>0</v>
      </c>
      <c r="AE52" s="149">
        <v>0</v>
      </c>
      <c r="AF52" s="149">
        <v>0</v>
      </c>
      <c r="AG52" s="149">
        <v>0</v>
      </c>
      <c r="AH52" s="149">
        <v>0</v>
      </c>
      <c r="AI52" s="88" t="s">
        <v>88</v>
      </c>
      <c r="AJ52" s="162">
        <v>7282</v>
      </c>
      <c r="AK52" s="162">
        <v>0</v>
      </c>
      <c r="AL52" s="162">
        <v>7282</v>
      </c>
      <c r="AM52" s="162">
        <v>0</v>
      </c>
      <c r="AN52" s="162">
        <v>0</v>
      </c>
      <c r="AO52" s="162">
        <v>0</v>
      </c>
      <c r="AP52" s="162">
        <v>0</v>
      </c>
      <c r="AQ52" s="149">
        <v>0</v>
      </c>
      <c r="AR52" s="149">
        <v>0</v>
      </c>
      <c r="AS52" s="149">
        <v>0</v>
      </c>
      <c r="AT52" s="149">
        <v>0</v>
      </c>
      <c r="AU52" s="151" t="s">
        <v>3094</v>
      </c>
      <c r="AV52" s="230">
        <v>1</v>
      </c>
      <c r="AW52" s="230">
        <v>0</v>
      </c>
      <c r="AX52" s="230" t="s">
        <v>3603</v>
      </c>
      <c r="AY52" s="141">
        <v>9</v>
      </c>
      <c r="AZ52" s="70">
        <v>1</v>
      </c>
      <c r="BA52" s="70">
        <v>1</v>
      </c>
      <c r="BB52" s="70">
        <v>1</v>
      </c>
      <c r="BC52" s="70">
        <v>1</v>
      </c>
      <c r="BD52" s="70">
        <v>1</v>
      </c>
      <c r="BE52" s="70">
        <v>1</v>
      </c>
      <c r="BF52" s="70">
        <v>1</v>
      </c>
      <c r="BG52" s="71">
        <v>0</v>
      </c>
      <c r="BH52" s="71">
        <v>1</v>
      </c>
      <c r="BI52" s="71">
        <v>0</v>
      </c>
      <c r="BJ52" s="71">
        <v>1</v>
      </c>
      <c r="BK52" s="71">
        <v>0</v>
      </c>
      <c r="BL52" s="70">
        <v>1</v>
      </c>
      <c r="BM52" s="70">
        <v>1</v>
      </c>
      <c r="BN52" s="70">
        <v>0</v>
      </c>
      <c r="BO52" s="70">
        <v>1</v>
      </c>
      <c r="BP52" s="403">
        <v>0</v>
      </c>
      <c r="BQ52" s="403">
        <v>7282</v>
      </c>
      <c r="BR52" s="403">
        <v>25720</v>
      </c>
      <c r="BS52" s="403">
        <v>0</v>
      </c>
      <c r="BT52" s="403">
        <v>0</v>
      </c>
      <c r="BU52" s="403">
        <v>0</v>
      </c>
      <c r="BV52" s="403">
        <v>0</v>
      </c>
      <c r="BW52" s="403">
        <v>0</v>
      </c>
      <c r="BX52" s="403">
        <v>0</v>
      </c>
      <c r="BY52" s="403">
        <v>0</v>
      </c>
      <c r="BZ52" s="401">
        <v>0</v>
      </c>
      <c r="CA52" s="401">
        <v>0</v>
      </c>
      <c r="CB52" s="401">
        <v>0</v>
      </c>
      <c r="CC52" s="401">
        <v>0</v>
      </c>
      <c r="CD52" s="401">
        <v>0</v>
      </c>
      <c r="CE52" s="401">
        <v>0</v>
      </c>
      <c r="CF52" s="401">
        <v>0</v>
      </c>
      <c r="CG52" s="401">
        <v>0</v>
      </c>
      <c r="CH52" s="401">
        <v>0</v>
      </c>
      <c r="CI52" s="401">
        <v>0</v>
      </c>
      <c r="CJ52" s="401">
        <v>0</v>
      </c>
      <c r="CK52" s="401">
        <v>0</v>
      </c>
      <c r="CL52" s="401">
        <v>0</v>
      </c>
      <c r="CM52" s="401">
        <v>0</v>
      </c>
      <c r="CN52" s="401">
        <v>0</v>
      </c>
      <c r="CO52" s="401">
        <v>0</v>
      </c>
      <c r="CP52" s="401">
        <v>0</v>
      </c>
      <c r="CQ52" s="401">
        <v>0</v>
      </c>
      <c r="CR52" s="401">
        <v>0</v>
      </c>
      <c r="CS52" s="401">
        <v>0</v>
      </c>
      <c r="CT52" s="401">
        <v>0</v>
      </c>
      <c r="CU52" s="401">
        <v>0</v>
      </c>
      <c r="CV52" s="401">
        <v>0</v>
      </c>
      <c r="CW52" s="401">
        <v>0</v>
      </c>
      <c r="CX52" s="401">
        <v>0</v>
      </c>
      <c r="CY52" s="401">
        <v>0</v>
      </c>
      <c r="CZ52" s="401">
        <v>0</v>
      </c>
      <c r="DA52" s="401">
        <v>0</v>
      </c>
      <c r="DB52" s="401">
        <v>0</v>
      </c>
      <c r="DC52" s="401">
        <v>0</v>
      </c>
      <c r="DD52" s="401">
        <v>0</v>
      </c>
      <c r="DE52" s="401">
        <v>0</v>
      </c>
      <c r="DF52" s="401">
        <v>0</v>
      </c>
      <c r="DG52" s="403">
        <v>45867</v>
      </c>
      <c r="DH52" s="403">
        <v>45867</v>
      </c>
      <c r="DI52" s="403">
        <v>45867</v>
      </c>
      <c r="DJ52" s="403">
        <v>45867</v>
      </c>
      <c r="DK52" s="403">
        <v>45867</v>
      </c>
      <c r="DL52" s="403">
        <v>45867</v>
      </c>
      <c r="DM52" s="403">
        <v>45867</v>
      </c>
      <c r="DN52" s="403">
        <v>45867</v>
      </c>
      <c r="DO52" s="403">
        <v>45867</v>
      </c>
      <c r="DP52" s="403">
        <v>45867</v>
      </c>
      <c r="DQ52" s="403">
        <v>45867</v>
      </c>
      <c r="DR52" s="403">
        <v>45867</v>
      </c>
      <c r="DS52" s="403">
        <v>45867</v>
      </c>
      <c r="DT52" s="403">
        <v>45867</v>
      </c>
      <c r="DU52" s="403">
        <v>45867</v>
      </c>
      <c r="DV52" s="403">
        <v>45867</v>
      </c>
      <c r="DW52" s="403">
        <v>45867</v>
      </c>
      <c r="DX52" s="403">
        <v>45867</v>
      </c>
      <c r="DY52" s="403">
        <v>45867</v>
      </c>
      <c r="DZ52" s="403">
        <v>45867</v>
      </c>
      <c r="EA52" s="403">
        <v>45867</v>
      </c>
      <c r="EB52" s="403">
        <v>45867</v>
      </c>
      <c r="EC52" s="403">
        <v>45867</v>
      </c>
      <c r="ED52" s="403">
        <v>45867</v>
      </c>
      <c r="EE52" s="403">
        <v>45867</v>
      </c>
      <c r="EF52" s="403">
        <v>45867</v>
      </c>
      <c r="EG52" s="403">
        <v>45867</v>
      </c>
      <c r="EH52" s="403">
        <v>45867</v>
      </c>
      <c r="EI52" s="403">
        <v>45867</v>
      </c>
      <c r="EJ52" s="403">
        <v>45867</v>
      </c>
      <c r="EK52" s="403">
        <v>45867</v>
      </c>
      <c r="EL52" s="403">
        <v>45867</v>
      </c>
      <c r="EM52" s="403">
        <v>45867</v>
      </c>
      <c r="EN52" s="403">
        <v>45867</v>
      </c>
      <c r="EO52" s="403">
        <v>45867</v>
      </c>
      <c r="EP52" s="403">
        <v>45867</v>
      </c>
      <c r="EQ52" s="403">
        <v>45867</v>
      </c>
      <c r="ER52" s="403">
        <v>45867</v>
      </c>
      <c r="ES52" s="403">
        <v>45867</v>
      </c>
      <c r="ET52" s="403">
        <v>45867</v>
      </c>
      <c r="EU52" s="403">
        <v>45867</v>
      </c>
      <c r="EV52" s="403">
        <v>45867</v>
      </c>
      <c r="EW52" s="403">
        <v>45867</v>
      </c>
      <c r="EX52" s="404">
        <v>23328.798185941043</v>
      </c>
      <c r="EY52" s="404">
        <v>0</v>
      </c>
      <c r="EZ52" s="404">
        <v>0</v>
      </c>
      <c r="FA52" s="404">
        <v>0</v>
      </c>
      <c r="FB52" s="404">
        <v>0</v>
      </c>
      <c r="FC52" s="404">
        <v>0</v>
      </c>
      <c r="FD52" s="404">
        <v>0</v>
      </c>
      <c r="FE52" s="404">
        <v>0</v>
      </c>
      <c r="FF52" s="404">
        <v>0</v>
      </c>
      <c r="FG52" s="404">
        <v>0</v>
      </c>
      <c r="FH52" s="404">
        <v>0</v>
      </c>
      <c r="FI52" s="404">
        <v>0</v>
      </c>
      <c r="FJ52" s="404">
        <v>0</v>
      </c>
      <c r="FK52" s="404">
        <v>0</v>
      </c>
      <c r="FL52" s="404">
        <v>0</v>
      </c>
      <c r="FM52" s="404">
        <v>0</v>
      </c>
      <c r="FN52" s="404">
        <v>0</v>
      </c>
      <c r="FO52" s="404">
        <v>0</v>
      </c>
      <c r="FP52" s="404">
        <v>0</v>
      </c>
      <c r="FQ52" s="404">
        <v>0</v>
      </c>
      <c r="FR52" s="404">
        <v>0</v>
      </c>
      <c r="FS52" s="404">
        <v>0</v>
      </c>
      <c r="FT52" s="404">
        <v>0</v>
      </c>
      <c r="FU52" s="404">
        <v>0</v>
      </c>
      <c r="FV52" s="404">
        <v>0</v>
      </c>
      <c r="FW52" s="404">
        <v>0</v>
      </c>
      <c r="FX52" s="404">
        <v>0</v>
      </c>
      <c r="FY52" s="404">
        <v>0</v>
      </c>
      <c r="FZ52" s="404">
        <v>0</v>
      </c>
      <c r="GA52" s="404">
        <v>0</v>
      </c>
      <c r="GB52" s="404">
        <v>0</v>
      </c>
      <c r="GC52" s="404">
        <v>0</v>
      </c>
      <c r="GD52" s="404">
        <v>0</v>
      </c>
      <c r="GE52" s="404">
        <v>0</v>
      </c>
      <c r="GF52" s="404">
        <v>0</v>
      </c>
      <c r="GG52" s="404">
        <v>0</v>
      </c>
      <c r="GH52" s="404">
        <v>0</v>
      </c>
      <c r="GI52" s="404">
        <v>0</v>
      </c>
      <c r="GJ52" s="404">
        <v>0</v>
      </c>
      <c r="GK52" s="404">
        <v>0</v>
      </c>
      <c r="GL52" s="404">
        <v>41602.72108843537</v>
      </c>
      <c r="GM52" s="404">
        <v>39621.639131843207</v>
      </c>
      <c r="GN52" s="404">
        <v>37734.894411279252</v>
      </c>
      <c r="GO52" s="404">
        <v>35937.994677408809</v>
      </c>
      <c r="GP52" s="404">
        <v>34226.661597532198</v>
      </c>
      <c r="GQ52" s="404">
        <v>32596.820569078282</v>
      </c>
      <c r="GR52" s="404">
        <v>31044.591018169795</v>
      </c>
      <c r="GS52" s="404">
        <v>29566.27716016171</v>
      </c>
      <c r="GT52" s="404">
        <v>28158.359200154009</v>
      </c>
      <c r="GU52" s="404">
        <v>26817.484952527626</v>
      </c>
      <c r="GV52" s="404">
        <v>25540.461859550123</v>
      </c>
      <c r="GW52" s="404">
        <v>24324.249390047731</v>
      </c>
      <c r="GX52" s="404">
        <v>23165.951800045463</v>
      </c>
      <c r="GY52" s="404">
        <v>22062.811238138529</v>
      </c>
      <c r="GZ52" s="404">
        <v>21012.201179179556</v>
      </c>
      <c r="HA52" s="404">
        <v>20011.620170647191</v>
      </c>
      <c r="HB52" s="404">
        <v>19058.685876806849</v>
      </c>
      <c r="HC52" s="404">
        <v>18151.129406482713</v>
      </c>
      <c r="HD52" s="404">
        <v>17286.789910935917</v>
      </c>
      <c r="HE52" s="404">
        <v>16463.60943898659</v>
      </c>
      <c r="HF52" s="404">
        <v>15679.628037130085</v>
      </c>
      <c r="HG52" s="404">
        <v>14932.979082981032</v>
      </c>
      <c r="HH52" s="404">
        <v>14221.884840934317</v>
      </c>
      <c r="HI52" s="404">
        <v>13544.652229461255</v>
      </c>
      <c r="HJ52" s="404">
        <v>12899.6687899631</v>
      </c>
      <c r="HK52" s="404">
        <v>12285.398847583903</v>
      </c>
      <c r="HL52" s="404">
        <v>11700.379854841814</v>
      </c>
      <c r="HM52" s="404">
        <v>11143.218909373154</v>
      </c>
      <c r="HN52" s="404">
        <v>10612.589437498245</v>
      </c>
      <c r="HO52" s="404">
        <v>10107.228035712611</v>
      </c>
      <c r="HP52" s="404">
        <v>9625.9314625834395</v>
      </c>
      <c r="HQ52" s="404">
        <v>9167.5537738889889</v>
      </c>
      <c r="HR52" s="404">
        <v>8731.0035941799906</v>
      </c>
      <c r="HS52" s="404">
        <v>8315.2415182666573</v>
      </c>
      <c r="HT52" s="404">
        <v>7919.2776364444362</v>
      </c>
      <c r="HU52" s="404">
        <v>7542.1691775661284</v>
      </c>
      <c r="HV52" s="404">
        <v>7183.0182643486951</v>
      </c>
      <c r="HW52" s="404">
        <v>6840.9697755701845</v>
      </c>
      <c r="HX52" s="404">
        <v>6515.2093100668435</v>
      </c>
      <c r="HY52" s="404">
        <v>6204.9612476827078</v>
      </c>
      <c r="HZ52" s="404">
        <v>23328.798185941043</v>
      </c>
      <c r="IA52" s="404">
        <v>189123.91090649884</v>
      </c>
      <c r="IB52" s="408">
        <v>8.106886149860614</v>
      </c>
      <c r="IC52" s="410"/>
    </row>
    <row r="53" spans="1:237" ht="90" customHeight="1" x14ac:dyDescent="0.2">
      <c r="A53" s="137" t="s">
        <v>1510</v>
      </c>
      <c r="B53" s="138" t="s">
        <v>1511</v>
      </c>
      <c r="C53" s="138" t="s">
        <v>1623</v>
      </c>
      <c r="D53" s="142" t="s">
        <v>73</v>
      </c>
      <c r="E53" s="138" t="s">
        <v>1624</v>
      </c>
      <c r="F53" s="124" t="s">
        <v>1625</v>
      </c>
      <c r="G53" s="124" t="s">
        <v>1626</v>
      </c>
      <c r="H53" s="142" t="s">
        <v>77</v>
      </c>
      <c r="I53" s="124" t="s">
        <v>1522</v>
      </c>
      <c r="J53" s="118">
        <v>40</v>
      </c>
      <c r="K53" s="227" t="s">
        <v>94</v>
      </c>
      <c r="L53" s="142">
        <v>2000</v>
      </c>
      <c r="M53" s="142" t="s">
        <v>1627</v>
      </c>
      <c r="N53" s="142" t="s">
        <v>96</v>
      </c>
      <c r="O53" s="142" t="s">
        <v>217</v>
      </c>
      <c r="P53" s="157" t="s">
        <v>460</v>
      </c>
      <c r="Q53" s="112" t="s">
        <v>100</v>
      </c>
      <c r="R53" s="73" t="s">
        <v>162</v>
      </c>
      <c r="S53" s="123" t="s">
        <v>85</v>
      </c>
      <c r="T53" s="142" t="s">
        <v>366</v>
      </c>
      <c r="U53" s="142" t="s">
        <v>87</v>
      </c>
      <c r="V53" s="117">
        <v>1</v>
      </c>
      <c r="W53" s="136">
        <v>64158.239999999998</v>
      </c>
      <c r="X53" s="136">
        <v>0</v>
      </c>
      <c r="Y53" s="136">
        <v>0</v>
      </c>
      <c r="Z53" s="125">
        <v>59683.199999999997</v>
      </c>
      <c r="AA53" s="136">
        <v>4475.04</v>
      </c>
      <c r="AB53" s="136">
        <v>0</v>
      </c>
      <c r="AC53" s="136">
        <v>0</v>
      </c>
      <c r="AD53" s="136">
        <v>0</v>
      </c>
      <c r="AE53" s="139">
        <v>0</v>
      </c>
      <c r="AF53" s="139">
        <v>0</v>
      </c>
      <c r="AG53" s="139">
        <v>0</v>
      </c>
      <c r="AH53" s="139">
        <v>0</v>
      </c>
      <c r="AI53" s="116" t="s">
        <v>88</v>
      </c>
      <c r="AJ53" s="136">
        <v>60</v>
      </c>
      <c r="AK53" s="136">
        <v>0</v>
      </c>
      <c r="AL53" s="136">
        <v>0</v>
      </c>
      <c r="AM53" s="136">
        <v>60</v>
      </c>
      <c r="AN53" s="136">
        <v>0</v>
      </c>
      <c r="AO53" s="136">
        <v>0</v>
      </c>
      <c r="AP53" s="136">
        <v>0</v>
      </c>
      <c r="AQ53" s="139">
        <v>0</v>
      </c>
      <c r="AR53" s="139">
        <v>0</v>
      </c>
      <c r="AS53" s="139">
        <v>0</v>
      </c>
      <c r="AT53" s="139">
        <v>0</v>
      </c>
      <c r="AU53" s="122" t="s">
        <v>1529</v>
      </c>
      <c r="AV53" s="230">
        <v>1</v>
      </c>
      <c r="AW53" s="230">
        <v>0</v>
      </c>
      <c r="AX53" s="230" t="s">
        <v>3618</v>
      </c>
      <c r="AY53" s="141">
        <v>8</v>
      </c>
      <c r="AZ53" s="70">
        <v>1</v>
      </c>
      <c r="BA53" s="70">
        <v>1</v>
      </c>
      <c r="BB53" s="70">
        <v>1</v>
      </c>
      <c r="BC53" s="70">
        <v>1</v>
      </c>
      <c r="BD53" s="70">
        <v>1</v>
      </c>
      <c r="BE53" s="70">
        <v>1</v>
      </c>
      <c r="BF53" s="70">
        <v>1</v>
      </c>
      <c r="BG53" s="71">
        <v>0</v>
      </c>
      <c r="BH53" s="71">
        <v>0</v>
      </c>
      <c r="BI53" s="71">
        <v>0</v>
      </c>
      <c r="BJ53" s="71">
        <v>0</v>
      </c>
      <c r="BK53" s="71">
        <v>0</v>
      </c>
      <c r="BL53" s="70">
        <v>1</v>
      </c>
      <c r="BM53" s="70">
        <v>1</v>
      </c>
      <c r="BN53" s="70">
        <v>1</v>
      </c>
      <c r="BO53" s="70">
        <v>0</v>
      </c>
      <c r="BP53" s="403">
        <v>0</v>
      </c>
      <c r="BQ53" s="403">
        <v>59683.199999999997</v>
      </c>
      <c r="BR53" s="403">
        <v>4535.04</v>
      </c>
      <c r="BS53" s="403">
        <v>0</v>
      </c>
      <c r="BT53" s="403">
        <v>0</v>
      </c>
      <c r="BU53" s="403">
        <v>0</v>
      </c>
      <c r="BV53" s="403">
        <v>0</v>
      </c>
      <c r="BW53" s="403">
        <v>0</v>
      </c>
      <c r="BX53" s="403">
        <v>0</v>
      </c>
      <c r="BY53" s="403">
        <v>0</v>
      </c>
      <c r="BZ53" s="401">
        <v>0</v>
      </c>
      <c r="CA53" s="401">
        <v>0</v>
      </c>
      <c r="CB53" s="401">
        <v>0</v>
      </c>
      <c r="CC53" s="401">
        <v>0</v>
      </c>
      <c r="CD53" s="401">
        <v>0</v>
      </c>
      <c r="CE53" s="401">
        <v>0</v>
      </c>
      <c r="CF53" s="401">
        <v>0</v>
      </c>
      <c r="CG53" s="401">
        <v>0</v>
      </c>
      <c r="CH53" s="401">
        <v>0</v>
      </c>
      <c r="CI53" s="401">
        <v>0</v>
      </c>
      <c r="CJ53" s="401">
        <v>0</v>
      </c>
      <c r="CK53" s="401">
        <v>0</v>
      </c>
      <c r="CL53" s="401">
        <v>0</v>
      </c>
      <c r="CM53" s="401">
        <v>0</v>
      </c>
      <c r="CN53" s="401">
        <v>0</v>
      </c>
      <c r="CO53" s="401">
        <v>0</v>
      </c>
      <c r="CP53" s="401">
        <v>0</v>
      </c>
      <c r="CQ53" s="401">
        <v>0</v>
      </c>
      <c r="CR53" s="401">
        <v>0</v>
      </c>
      <c r="CS53" s="401">
        <v>0</v>
      </c>
      <c r="CT53" s="401">
        <v>0</v>
      </c>
      <c r="CU53" s="401">
        <v>0</v>
      </c>
      <c r="CV53" s="401">
        <v>0</v>
      </c>
      <c r="CW53" s="401">
        <v>0</v>
      </c>
      <c r="CX53" s="401">
        <v>0</v>
      </c>
      <c r="CY53" s="401">
        <v>0</v>
      </c>
      <c r="CZ53" s="401">
        <v>0</v>
      </c>
      <c r="DA53" s="401">
        <v>0</v>
      </c>
      <c r="DB53" s="401">
        <v>0</v>
      </c>
      <c r="DC53" s="401">
        <v>0</v>
      </c>
      <c r="DD53" s="401">
        <v>0</v>
      </c>
      <c r="DE53" s="401">
        <v>0</v>
      </c>
      <c r="DF53" s="401">
        <v>0</v>
      </c>
      <c r="DG53" s="403">
        <v>2000</v>
      </c>
      <c r="DH53" s="403">
        <v>2000</v>
      </c>
      <c r="DI53" s="403">
        <v>2000</v>
      </c>
      <c r="DJ53" s="403">
        <v>2000</v>
      </c>
      <c r="DK53" s="403">
        <v>2000</v>
      </c>
      <c r="DL53" s="403">
        <v>2000</v>
      </c>
      <c r="DM53" s="403">
        <v>2000</v>
      </c>
      <c r="DN53" s="403">
        <v>2000</v>
      </c>
      <c r="DO53" s="403">
        <v>2000</v>
      </c>
      <c r="DP53" s="403">
        <v>2000</v>
      </c>
      <c r="DQ53" s="403">
        <v>2000</v>
      </c>
      <c r="DR53" s="403">
        <v>2000</v>
      </c>
      <c r="DS53" s="403">
        <v>2000</v>
      </c>
      <c r="DT53" s="403">
        <v>2000</v>
      </c>
      <c r="DU53" s="403">
        <v>2000</v>
      </c>
      <c r="DV53" s="403">
        <v>2000</v>
      </c>
      <c r="DW53" s="403">
        <v>2000</v>
      </c>
      <c r="DX53" s="403">
        <v>2000</v>
      </c>
      <c r="DY53" s="403">
        <v>2000</v>
      </c>
      <c r="DZ53" s="403">
        <v>2000</v>
      </c>
      <c r="EA53" s="403">
        <v>2000</v>
      </c>
      <c r="EB53" s="403">
        <v>2000</v>
      </c>
      <c r="EC53" s="403">
        <v>2000</v>
      </c>
      <c r="ED53" s="403">
        <v>2000</v>
      </c>
      <c r="EE53" s="403">
        <v>2000</v>
      </c>
      <c r="EF53" s="403">
        <v>2000</v>
      </c>
      <c r="EG53" s="403">
        <v>2000</v>
      </c>
      <c r="EH53" s="403">
        <v>2000</v>
      </c>
      <c r="EI53" s="403">
        <v>2000</v>
      </c>
      <c r="EJ53" s="403">
        <v>2000</v>
      </c>
      <c r="EK53" s="403">
        <v>2000</v>
      </c>
      <c r="EL53" s="403">
        <v>2000</v>
      </c>
      <c r="EM53" s="403">
        <v>2000</v>
      </c>
      <c r="EN53" s="403">
        <v>2000</v>
      </c>
      <c r="EO53" s="403">
        <v>2000</v>
      </c>
      <c r="EP53" s="403">
        <v>2000</v>
      </c>
      <c r="EQ53" s="403">
        <v>2000</v>
      </c>
      <c r="ER53" s="403">
        <v>2000</v>
      </c>
      <c r="ES53" s="403">
        <v>2000</v>
      </c>
      <c r="ET53" s="403">
        <v>2000</v>
      </c>
      <c r="EU53" s="403">
        <v>2000</v>
      </c>
      <c r="EV53" s="403">
        <v>2000</v>
      </c>
      <c r="EW53" s="403">
        <v>2000</v>
      </c>
      <c r="EX53" s="404">
        <v>4113.4149659863942</v>
      </c>
      <c r="EY53" s="404">
        <v>0</v>
      </c>
      <c r="EZ53" s="404">
        <v>0</v>
      </c>
      <c r="FA53" s="404">
        <v>0</v>
      </c>
      <c r="FB53" s="404">
        <v>0</v>
      </c>
      <c r="FC53" s="404">
        <v>0</v>
      </c>
      <c r="FD53" s="404">
        <v>0</v>
      </c>
      <c r="FE53" s="404">
        <v>0</v>
      </c>
      <c r="FF53" s="404">
        <v>0</v>
      </c>
      <c r="FG53" s="404">
        <v>0</v>
      </c>
      <c r="FH53" s="404">
        <v>0</v>
      </c>
      <c r="FI53" s="404">
        <v>0</v>
      </c>
      <c r="FJ53" s="404">
        <v>0</v>
      </c>
      <c r="FK53" s="404">
        <v>0</v>
      </c>
      <c r="FL53" s="404">
        <v>0</v>
      </c>
      <c r="FM53" s="404">
        <v>0</v>
      </c>
      <c r="FN53" s="404">
        <v>0</v>
      </c>
      <c r="FO53" s="404">
        <v>0</v>
      </c>
      <c r="FP53" s="404">
        <v>0</v>
      </c>
      <c r="FQ53" s="404">
        <v>0</v>
      </c>
      <c r="FR53" s="404">
        <v>0</v>
      </c>
      <c r="FS53" s="404">
        <v>0</v>
      </c>
      <c r="FT53" s="404">
        <v>0</v>
      </c>
      <c r="FU53" s="404">
        <v>0</v>
      </c>
      <c r="FV53" s="404">
        <v>0</v>
      </c>
      <c r="FW53" s="404">
        <v>0</v>
      </c>
      <c r="FX53" s="404">
        <v>0</v>
      </c>
      <c r="FY53" s="404">
        <v>0</v>
      </c>
      <c r="FZ53" s="404">
        <v>0</v>
      </c>
      <c r="GA53" s="404">
        <v>0</v>
      </c>
      <c r="GB53" s="404">
        <v>0</v>
      </c>
      <c r="GC53" s="404">
        <v>0</v>
      </c>
      <c r="GD53" s="404">
        <v>0</v>
      </c>
      <c r="GE53" s="404">
        <v>0</v>
      </c>
      <c r="GF53" s="404">
        <v>0</v>
      </c>
      <c r="GG53" s="404">
        <v>0</v>
      </c>
      <c r="GH53" s="404">
        <v>0</v>
      </c>
      <c r="GI53" s="404">
        <v>0</v>
      </c>
      <c r="GJ53" s="404">
        <v>0</v>
      </c>
      <c r="GK53" s="404">
        <v>0</v>
      </c>
      <c r="GL53" s="404">
        <v>1814.0589569160998</v>
      </c>
      <c r="GM53" s="404">
        <v>1727.6751970629521</v>
      </c>
      <c r="GN53" s="404">
        <v>1645.4049495837639</v>
      </c>
      <c r="GO53" s="404">
        <v>1567.052332936918</v>
      </c>
      <c r="GP53" s="404">
        <v>1492.4307932732554</v>
      </c>
      <c r="GQ53" s="404">
        <v>1421.3626602602428</v>
      </c>
      <c r="GR53" s="404">
        <v>1353.6787240573744</v>
      </c>
      <c r="GS53" s="404">
        <v>1289.2178324355946</v>
      </c>
      <c r="GT53" s="404">
        <v>1227.8265070815187</v>
      </c>
      <c r="GU53" s="404">
        <v>1169.3585781728748</v>
      </c>
      <c r="GV53" s="404">
        <v>1113.6748363551189</v>
      </c>
      <c r="GW53" s="404">
        <v>1060.6427012905895</v>
      </c>
      <c r="GX53" s="404">
        <v>1010.1359059910377</v>
      </c>
      <c r="GY53" s="404">
        <v>962.03419618194039</v>
      </c>
      <c r="GZ53" s="404">
        <v>916.22304398280039</v>
      </c>
      <c r="HA53" s="404">
        <v>872.59337522171461</v>
      </c>
      <c r="HB53" s="404">
        <v>831.04130973496626</v>
      </c>
      <c r="HC53" s="404">
        <v>791.46791403330121</v>
      </c>
      <c r="HD53" s="404">
        <v>753.77896574600118</v>
      </c>
      <c r="HE53" s="404">
        <v>717.88472928190595</v>
      </c>
      <c r="HF53" s="404">
        <v>683.69974217324375</v>
      </c>
      <c r="HG53" s="404">
        <v>651.14261159356533</v>
      </c>
      <c r="HH53" s="404">
        <v>620.13582056530038</v>
      </c>
      <c r="HI53" s="404">
        <v>590.60554339552425</v>
      </c>
      <c r="HJ53" s="404">
        <v>562.48146990049918</v>
      </c>
      <c r="HK53" s="404">
        <v>535.69663800047545</v>
      </c>
      <c r="HL53" s="404">
        <v>510.18727428616711</v>
      </c>
      <c r="HM53" s="404">
        <v>485.89264217730192</v>
      </c>
      <c r="HN53" s="404">
        <v>462.75489731171626</v>
      </c>
      <c r="HO53" s="404">
        <v>440.71894982068198</v>
      </c>
      <c r="HP53" s="404">
        <v>419.73233316255431</v>
      </c>
      <c r="HQ53" s="404">
        <v>399.74507920243269</v>
      </c>
      <c r="HR53" s="404">
        <v>380.7095992404121</v>
      </c>
      <c r="HS53" s="404">
        <v>362.58057070515429</v>
      </c>
      <c r="HT53" s="404">
        <v>345.31482924300417</v>
      </c>
      <c r="HU53" s="404">
        <v>328.87126594571822</v>
      </c>
      <c r="HV53" s="404">
        <v>313.21072947211263</v>
      </c>
      <c r="HW53" s="404">
        <v>298.29593283058341</v>
      </c>
      <c r="HX53" s="404">
        <v>284.09136460055566</v>
      </c>
      <c r="HY53" s="404">
        <v>270.56320438148157</v>
      </c>
      <c r="HZ53" s="404">
        <v>4113.4149659863942</v>
      </c>
      <c r="IA53" s="404">
        <v>32683.974007608464</v>
      </c>
      <c r="IB53" s="408">
        <v>7.94570309046631</v>
      </c>
      <c r="IC53" s="410"/>
    </row>
    <row r="54" spans="1:237" ht="90" customHeight="1" x14ac:dyDescent="0.2">
      <c r="A54" s="161" t="s">
        <v>2267</v>
      </c>
      <c r="B54" s="150" t="s">
        <v>2613</v>
      </c>
      <c r="C54" s="150" t="s">
        <v>2172</v>
      </c>
      <c r="D54" s="148">
        <v>1</v>
      </c>
      <c r="E54" s="150" t="s">
        <v>2614</v>
      </c>
      <c r="F54" s="151" t="s">
        <v>2615</v>
      </c>
      <c r="G54" s="151" t="s">
        <v>2616</v>
      </c>
      <c r="H54" s="79" t="s">
        <v>77</v>
      </c>
      <c r="I54" s="151" t="s">
        <v>2617</v>
      </c>
      <c r="J54" s="151">
        <v>40</v>
      </c>
      <c r="K54" s="227" t="s">
        <v>94</v>
      </c>
      <c r="L54" s="159">
        <v>70000</v>
      </c>
      <c r="M54" s="79" t="s">
        <v>2618</v>
      </c>
      <c r="N54" s="79" t="s">
        <v>81</v>
      </c>
      <c r="O54" s="79" t="s">
        <v>454</v>
      </c>
      <c r="P54" s="79" t="s">
        <v>457</v>
      </c>
      <c r="Q54" s="112" t="s">
        <v>100</v>
      </c>
      <c r="R54" s="79" t="s">
        <v>84</v>
      </c>
      <c r="S54" s="79" t="s">
        <v>99</v>
      </c>
      <c r="T54" s="79" t="s">
        <v>2034</v>
      </c>
      <c r="U54" s="79" t="s">
        <v>100</v>
      </c>
      <c r="V54" s="81">
        <v>1</v>
      </c>
      <c r="W54" s="149">
        <v>80000</v>
      </c>
      <c r="X54" s="149">
        <v>0</v>
      </c>
      <c r="Y54" s="149">
        <v>0</v>
      </c>
      <c r="Z54" s="149">
        <v>0</v>
      </c>
      <c r="AA54" s="149">
        <v>80000</v>
      </c>
      <c r="AB54" s="149">
        <v>0</v>
      </c>
      <c r="AC54" s="149">
        <v>0</v>
      </c>
      <c r="AD54" s="149">
        <v>0</v>
      </c>
      <c r="AE54" s="149">
        <v>0</v>
      </c>
      <c r="AF54" s="149">
        <v>0</v>
      </c>
      <c r="AG54" s="149">
        <v>0</v>
      </c>
      <c r="AH54" s="149">
        <v>0</v>
      </c>
      <c r="AI54" s="88" t="s">
        <v>88</v>
      </c>
      <c r="AJ54" s="149">
        <v>80000</v>
      </c>
      <c r="AK54" s="149">
        <v>0</v>
      </c>
      <c r="AL54" s="149">
        <v>0</v>
      </c>
      <c r="AM54" s="149">
        <v>80000</v>
      </c>
      <c r="AN54" s="149">
        <v>0</v>
      </c>
      <c r="AO54" s="149">
        <v>0</v>
      </c>
      <c r="AP54" s="149">
        <v>0</v>
      </c>
      <c r="AQ54" s="149">
        <v>0</v>
      </c>
      <c r="AR54" s="149">
        <v>0</v>
      </c>
      <c r="AS54" s="149">
        <v>0</v>
      </c>
      <c r="AT54" s="149">
        <v>0</v>
      </c>
      <c r="AU54" s="151" t="s">
        <v>2619</v>
      </c>
      <c r="AV54" s="230">
        <v>1</v>
      </c>
      <c r="AW54" s="230">
        <v>0</v>
      </c>
      <c r="AX54" s="230" t="s">
        <v>3602</v>
      </c>
      <c r="AY54" s="141">
        <v>8</v>
      </c>
      <c r="AZ54" s="70">
        <v>1</v>
      </c>
      <c r="BA54" s="70">
        <v>1</v>
      </c>
      <c r="BB54" s="70">
        <v>1</v>
      </c>
      <c r="BC54" s="70">
        <v>1</v>
      </c>
      <c r="BD54" s="70">
        <v>1</v>
      </c>
      <c r="BE54" s="70">
        <v>1</v>
      </c>
      <c r="BF54" s="70">
        <v>1</v>
      </c>
      <c r="BG54" s="71">
        <v>0</v>
      </c>
      <c r="BH54" s="71">
        <v>1</v>
      </c>
      <c r="BI54" s="71">
        <v>0</v>
      </c>
      <c r="BJ54" s="71">
        <v>0</v>
      </c>
      <c r="BK54" s="71">
        <v>1</v>
      </c>
      <c r="BL54" s="70">
        <v>1</v>
      </c>
      <c r="BM54" s="70">
        <v>0</v>
      </c>
      <c r="BN54" s="70">
        <v>0</v>
      </c>
      <c r="BO54" s="70">
        <v>0</v>
      </c>
      <c r="BP54" s="403">
        <v>0</v>
      </c>
      <c r="BQ54" s="403">
        <v>0</v>
      </c>
      <c r="BR54" s="403">
        <v>160000</v>
      </c>
      <c r="BS54" s="403">
        <v>0</v>
      </c>
      <c r="BT54" s="403">
        <v>0</v>
      </c>
      <c r="BU54" s="403">
        <v>0</v>
      </c>
      <c r="BV54" s="403">
        <v>0</v>
      </c>
      <c r="BW54" s="403">
        <v>0</v>
      </c>
      <c r="BX54" s="403">
        <v>0</v>
      </c>
      <c r="BY54" s="403">
        <v>0</v>
      </c>
      <c r="BZ54" s="401">
        <v>0</v>
      </c>
      <c r="CA54" s="401">
        <v>0</v>
      </c>
      <c r="CB54" s="401">
        <v>0</v>
      </c>
      <c r="CC54" s="401">
        <v>0</v>
      </c>
      <c r="CD54" s="401">
        <v>0</v>
      </c>
      <c r="CE54" s="401">
        <v>0</v>
      </c>
      <c r="CF54" s="401">
        <v>0</v>
      </c>
      <c r="CG54" s="401">
        <v>0</v>
      </c>
      <c r="CH54" s="401">
        <v>0</v>
      </c>
      <c r="CI54" s="401">
        <v>0</v>
      </c>
      <c r="CJ54" s="401">
        <v>0</v>
      </c>
      <c r="CK54" s="401">
        <v>0</v>
      </c>
      <c r="CL54" s="401">
        <v>0</v>
      </c>
      <c r="CM54" s="401">
        <v>0</v>
      </c>
      <c r="CN54" s="401">
        <v>0</v>
      </c>
      <c r="CO54" s="401">
        <v>0</v>
      </c>
      <c r="CP54" s="401">
        <v>0</v>
      </c>
      <c r="CQ54" s="401">
        <v>0</v>
      </c>
      <c r="CR54" s="401">
        <v>0</v>
      </c>
      <c r="CS54" s="401">
        <v>0</v>
      </c>
      <c r="CT54" s="401">
        <v>0</v>
      </c>
      <c r="CU54" s="401">
        <v>0</v>
      </c>
      <c r="CV54" s="401">
        <v>0</v>
      </c>
      <c r="CW54" s="401">
        <v>0</v>
      </c>
      <c r="CX54" s="401">
        <v>0</v>
      </c>
      <c r="CY54" s="401">
        <v>0</v>
      </c>
      <c r="CZ54" s="401">
        <v>0</v>
      </c>
      <c r="DA54" s="401">
        <v>0</v>
      </c>
      <c r="DB54" s="401">
        <v>0</v>
      </c>
      <c r="DC54" s="401">
        <v>0</v>
      </c>
      <c r="DD54" s="401">
        <v>0</v>
      </c>
      <c r="DE54" s="401">
        <v>0</v>
      </c>
      <c r="DF54" s="401">
        <v>0</v>
      </c>
      <c r="DG54" s="403">
        <v>70000</v>
      </c>
      <c r="DH54" s="403">
        <v>70000</v>
      </c>
      <c r="DI54" s="403">
        <v>70000</v>
      </c>
      <c r="DJ54" s="403">
        <v>70000</v>
      </c>
      <c r="DK54" s="403">
        <v>70000</v>
      </c>
      <c r="DL54" s="403">
        <v>70000</v>
      </c>
      <c r="DM54" s="403">
        <v>70000</v>
      </c>
      <c r="DN54" s="403">
        <v>70000</v>
      </c>
      <c r="DO54" s="403">
        <v>70000</v>
      </c>
      <c r="DP54" s="403">
        <v>70000</v>
      </c>
      <c r="DQ54" s="403">
        <v>70000</v>
      </c>
      <c r="DR54" s="403">
        <v>70000</v>
      </c>
      <c r="DS54" s="403">
        <v>70000</v>
      </c>
      <c r="DT54" s="403">
        <v>70000</v>
      </c>
      <c r="DU54" s="403">
        <v>70000</v>
      </c>
      <c r="DV54" s="403">
        <v>70000</v>
      </c>
      <c r="DW54" s="403">
        <v>70000</v>
      </c>
      <c r="DX54" s="403">
        <v>70000</v>
      </c>
      <c r="DY54" s="403">
        <v>70000</v>
      </c>
      <c r="DZ54" s="403">
        <v>70000</v>
      </c>
      <c r="EA54" s="403">
        <v>70000</v>
      </c>
      <c r="EB54" s="403">
        <v>70000</v>
      </c>
      <c r="EC54" s="403">
        <v>70000</v>
      </c>
      <c r="ED54" s="403">
        <v>70000</v>
      </c>
      <c r="EE54" s="403">
        <v>70000</v>
      </c>
      <c r="EF54" s="403">
        <v>70000</v>
      </c>
      <c r="EG54" s="403">
        <v>70000</v>
      </c>
      <c r="EH54" s="403">
        <v>70000</v>
      </c>
      <c r="EI54" s="403">
        <v>70000</v>
      </c>
      <c r="EJ54" s="403">
        <v>70000</v>
      </c>
      <c r="EK54" s="403">
        <v>70000</v>
      </c>
      <c r="EL54" s="403">
        <v>70000</v>
      </c>
      <c r="EM54" s="403">
        <v>70000</v>
      </c>
      <c r="EN54" s="403">
        <v>70000</v>
      </c>
      <c r="EO54" s="403">
        <v>70000</v>
      </c>
      <c r="EP54" s="403">
        <v>70000</v>
      </c>
      <c r="EQ54" s="403">
        <v>70000</v>
      </c>
      <c r="ER54" s="403">
        <v>70000</v>
      </c>
      <c r="ES54" s="403">
        <v>70000</v>
      </c>
      <c r="ET54" s="403">
        <v>70000</v>
      </c>
      <c r="EU54" s="403">
        <v>70000</v>
      </c>
      <c r="EV54" s="403">
        <v>70000</v>
      </c>
      <c r="EW54" s="403">
        <v>70000</v>
      </c>
      <c r="EX54" s="404">
        <v>145124.71655328799</v>
      </c>
      <c r="EY54" s="404">
        <v>0</v>
      </c>
      <c r="EZ54" s="404">
        <v>0</v>
      </c>
      <c r="FA54" s="404">
        <v>0</v>
      </c>
      <c r="FB54" s="404">
        <v>0</v>
      </c>
      <c r="FC54" s="404">
        <v>0</v>
      </c>
      <c r="FD54" s="404">
        <v>0</v>
      </c>
      <c r="FE54" s="404">
        <v>0</v>
      </c>
      <c r="FF54" s="404">
        <v>0</v>
      </c>
      <c r="FG54" s="404">
        <v>0</v>
      </c>
      <c r="FH54" s="404">
        <v>0</v>
      </c>
      <c r="FI54" s="404">
        <v>0</v>
      </c>
      <c r="FJ54" s="404">
        <v>0</v>
      </c>
      <c r="FK54" s="404">
        <v>0</v>
      </c>
      <c r="FL54" s="404">
        <v>0</v>
      </c>
      <c r="FM54" s="404">
        <v>0</v>
      </c>
      <c r="FN54" s="404">
        <v>0</v>
      </c>
      <c r="FO54" s="404">
        <v>0</v>
      </c>
      <c r="FP54" s="404">
        <v>0</v>
      </c>
      <c r="FQ54" s="404">
        <v>0</v>
      </c>
      <c r="FR54" s="404">
        <v>0</v>
      </c>
      <c r="FS54" s="404">
        <v>0</v>
      </c>
      <c r="FT54" s="404">
        <v>0</v>
      </c>
      <c r="FU54" s="404">
        <v>0</v>
      </c>
      <c r="FV54" s="404">
        <v>0</v>
      </c>
      <c r="FW54" s="404">
        <v>0</v>
      </c>
      <c r="FX54" s="404">
        <v>0</v>
      </c>
      <c r="FY54" s="404">
        <v>0</v>
      </c>
      <c r="FZ54" s="404">
        <v>0</v>
      </c>
      <c r="GA54" s="404">
        <v>0</v>
      </c>
      <c r="GB54" s="404">
        <v>0</v>
      </c>
      <c r="GC54" s="404">
        <v>0</v>
      </c>
      <c r="GD54" s="404">
        <v>0</v>
      </c>
      <c r="GE54" s="404">
        <v>0</v>
      </c>
      <c r="GF54" s="404">
        <v>0</v>
      </c>
      <c r="GG54" s="404">
        <v>0</v>
      </c>
      <c r="GH54" s="404">
        <v>0</v>
      </c>
      <c r="GI54" s="404">
        <v>0</v>
      </c>
      <c r="GJ54" s="404">
        <v>0</v>
      </c>
      <c r="GK54" s="404">
        <v>0</v>
      </c>
      <c r="GL54" s="404">
        <v>63492.063492063491</v>
      </c>
      <c r="GM54" s="404">
        <v>60468.631897203319</v>
      </c>
      <c r="GN54" s="404">
        <v>57589.173235431736</v>
      </c>
      <c r="GO54" s="404">
        <v>54846.831652792127</v>
      </c>
      <c r="GP54" s="404">
        <v>52235.077764563939</v>
      </c>
      <c r="GQ54" s="404">
        <v>49747.693109108499</v>
      </c>
      <c r="GR54" s="404">
        <v>47378.755342008102</v>
      </c>
      <c r="GS54" s="404">
        <v>45122.624135245809</v>
      </c>
      <c r="GT54" s="404">
        <v>42973.927747853151</v>
      </c>
      <c r="GU54" s="404">
        <v>40927.550236050622</v>
      </c>
      <c r="GV54" s="404">
        <v>38978.619272429169</v>
      </c>
      <c r="GW54" s="404">
        <v>37122.49454517063</v>
      </c>
      <c r="GX54" s="404">
        <v>35354.75670968632</v>
      </c>
      <c r="GY54" s="404">
        <v>33671.196866367914</v>
      </c>
      <c r="GZ54" s="404">
        <v>32067.806539398014</v>
      </c>
      <c r="HA54" s="404">
        <v>30540.768132760011</v>
      </c>
      <c r="HB54" s="404">
        <v>29086.44584072382</v>
      </c>
      <c r="HC54" s="404">
        <v>27701.376991165544</v>
      </c>
      <c r="HD54" s="404">
        <v>26382.263801110043</v>
      </c>
      <c r="HE54" s="404">
        <v>25125.965524866708</v>
      </c>
      <c r="HF54" s="404">
        <v>23929.490976063531</v>
      </c>
      <c r="HG54" s="404">
        <v>22789.991405774788</v>
      </c>
      <c r="HH54" s="404">
        <v>21704.753719785516</v>
      </c>
      <c r="HI54" s="404">
        <v>20671.194018843347</v>
      </c>
      <c r="HJ54" s="404">
        <v>19686.851446517474</v>
      </c>
      <c r="HK54" s="404">
        <v>18749.38233001664</v>
      </c>
      <c r="HL54" s="404">
        <v>17856.55460001585</v>
      </c>
      <c r="HM54" s="404">
        <v>17006.242476205567</v>
      </c>
      <c r="HN54" s="404">
        <v>16196.42140591007</v>
      </c>
      <c r="HO54" s="404">
        <v>15425.16324372387</v>
      </c>
      <c r="HP54" s="404">
        <v>14690.631660689402</v>
      </c>
      <c r="HQ54" s="404">
        <v>13991.077772085144</v>
      </c>
      <c r="HR54" s="404">
        <v>13324.835973414423</v>
      </c>
      <c r="HS54" s="404">
        <v>12690.3199746804</v>
      </c>
      <c r="HT54" s="404">
        <v>12086.019023505145</v>
      </c>
      <c r="HU54" s="404">
        <v>11510.494308100137</v>
      </c>
      <c r="HV54" s="404">
        <v>10962.375531523941</v>
      </c>
      <c r="HW54" s="404">
        <v>10440.35764907042</v>
      </c>
      <c r="HX54" s="404">
        <v>9943.1977610194481</v>
      </c>
      <c r="HY54" s="404">
        <v>9469.7121533518548</v>
      </c>
      <c r="HZ54" s="404">
        <v>145124.71655328799</v>
      </c>
      <c r="IA54" s="404">
        <v>1143939.0902662959</v>
      </c>
      <c r="IB54" s="408">
        <v>7.8824552938661947</v>
      </c>
      <c r="IC54" s="410"/>
    </row>
    <row r="55" spans="1:237" ht="90" customHeight="1" x14ac:dyDescent="0.2">
      <c r="A55" s="161" t="s">
        <v>2267</v>
      </c>
      <c r="B55" s="150" t="s">
        <v>2545</v>
      </c>
      <c r="C55" s="150" t="s">
        <v>2195</v>
      </c>
      <c r="D55" s="148">
        <v>3</v>
      </c>
      <c r="E55" s="150" t="s">
        <v>2546</v>
      </c>
      <c r="F55" s="151" t="s">
        <v>2547</v>
      </c>
      <c r="G55" s="151" t="s">
        <v>2548</v>
      </c>
      <c r="H55" s="79" t="s">
        <v>77</v>
      </c>
      <c r="I55" s="151" t="s">
        <v>2549</v>
      </c>
      <c r="J55" s="151">
        <v>40</v>
      </c>
      <c r="K55" s="227" t="s">
        <v>79</v>
      </c>
      <c r="L55" s="159">
        <v>76801</v>
      </c>
      <c r="M55" s="151" t="s">
        <v>2550</v>
      </c>
      <c r="N55" s="79" t="s">
        <v>81</v>
      </c>
      <c r="O55" s="13" t="s">
        <v>217</v>
      </c>
      <c r="P55" s="79" t="s">
        <v>218</v>
      </c>
      <c r="Q55" s="79" t="s">
        <v>87</v>
      </c>
      <c r="R55" s="79" t="s">
        <v>261</v>
      </c>
      <c r="S55" s="79" t="s">
        <v>99</v>
      </c>
      <c r="T55" s="79" t="s">
        <v>2551</v>
      </c>
      <c r="U55" s="79" t="s">
        <v>100</v>
      </c>
      <c r="V55" s="81">
        <v>1</v>
      </c>
      <c r="W55" s="149">
        <v>180000</v>
      </c>
      <c r="X55" s="149">
        <v>0</v>
      </c>
      <c r="Y55" s="149">
        <v>0</v>
      </c>
      <c r="Z55" s="149">
        <v>0</v>
      </c>
      <c r="AA55" s="149">
        <v>180000</v>
      </c>
      <c r="AB55" s="149">
        <v>0</v>
      </c>
      <c r="AC55" s="149">
        <v>0</v>
      </c>
      <c r="AD55" s="149">
        <v>0</v>
      </c>
      <c r="AE55" s="149">
        <v>0</v>
      </c>
      <c r="AF55" s="149">
        <v>0</v>
      </c>
      <c r="AG55" s="149">
        <v>0</v>
      </c>
      <c r="AH55" s="149">
        <v>0</v>
      </c>
      <c r="AI55" s="88" t="s">
        <v>88</v>
      </c>
      <c r="AJ55" s="149">
        <v>0</v>
      </c>
      <c r="AK55" s="149">
        <v>0</v>
      </c>
      <c r="AL55" s="149">
        <v>0</v>
      </c>
      <c r="AM55" s="149">
        <v>0</v>
      </c>
      <c r="AN55" s="149">
        <v>0</v>
      </c>
      <c r="AO55" s="149">
        <v>0</v>
      </c>
      <c r="AP55" s="149">
        <v>0</v>
      </c>
      <c r="AQ55" s="149">
        <v>0</v>
      </c>
      <c r="AR55" s="149">
        <v>0</v>
      </c>
      <c r="AS55" s="149">
        <v>0</v>
      </c>
      <c r="AT55" s="149">
        <v>0</v>
      </c>
      <c r="AU55" s="151" t="s">
        <v>2552</v>
      </c>
      <c r="AV55" s="230">
        <v>1</v>
      </c>
      <c r="AW55" s="230">
        <v>0</v>
      </c>
      <c r="AX55" s="230" t="s">
        <v>3594</v>
      </c>
      <c r="AY55" s="141">
        <v>9</v>
      </c>
      <c r="AZ55" s="70">
        <v>1</v>
      </c>
      <c r="BA55" s="70">
        <v>1</v>
      </c>
      <c r="BB55" s="70">
        <v>1</v>
      </c>
      <c r="BC55" s="70">
        <v>1</v>
      </c>
      <c r="BD55" s="70">
        <v>1</v>
      </c>
      <c r="BE55" s="70">
        <v>1</v>
      </c>
      <c r="BF55" s="70">
        <v>1</v>
      </c>
      <c r="BG55" s="71">
        <v>0</v>
      </c>
      <c r="BH55" s="71">
        <v>1</v>
      </c>
      <c r="BI55" s="71">
        <v>0</v>
      </c>
      <c r="BJ55" s="71">
        <v>0</v>
      </c>
      <c r="BK55" s="71">
        <v>1</v>
      </c>
      <c r="BL55" s="70">
        <v>1</v>
      </c>
      <c r="BM55" s="70">
        <v>1</v>
      </c>
      <c r="BN55" s="70">
        <v>0</v>
      </c>
      <c r="BO55" s="70">
        <v>1</v>
      </c>
      <c r="BP55" s="403">
        <v>0</v>
      </c>
      <c r="BQ55" s="403">
        <v>0</v>
      </c>
      <c r="BR55" s="403">
        <v>180000</v>
      </c>
      <c r="BS55" s="403">
        <v>0</v>
      </c>
      <c r="BT55" s="403">
        <v>0</v>
      </c>
      <c r="BU55" s="403">
        <v>0</v>
      </c>
      <c r="BV55" s="403">
        <v>0</v>
      </c>
      <c r="BW55" s="403">
        <v>0</v>
      </c>
      <c r="BX55" s="403">
        <v>0</v>
      </c>
      <c r="BY55" s="403">
        <v>0</v>
      </c>
      <c r="BZ55" s="401">
        <v>0</v>
      </c>
      <c r="CA55" s="401">
        <v>0</v>
      </c>
      <c r="CB55" s="401">
        <v>0</v>
      </c>
      <c r="CC55" s="401">
        <v>0</v>
      </c>
      <c r="CD55" s="401">
        <v>0</v>
      </c>
      <c r="CE55" s="401">
        <v>0</v>
      </c>
      <c r="CF55" s="401">
        <v>0</v>
      </c>
      <c r="CG55" s="401">
        <v>0</v>
      </c>
      <c r="CH55" s="401">
        <v>0</v>
      </c>
      <c r="CI55" s="401">
        <v>0</v>
      </c>
      <c r="CJ55" s="401">
        <v>0</v>
      </c>
      <c r="CK55" s="401">
        <v>0</v>
      </c>
      <c r="CL55" s="401">
        <v>0</v>
      </c>
      <c r="CM55" s="401">
        <v>0</v>
      </c>
      <c r="CN55" s="401">
        <v>0</v>
      </c>
      <c r="CO55" s="401">
        <v>0</v>
      </c>
      <c r="CP55" s="401">
        <v>0</v>
      </c>
      <c r="CQ55" s="401">
        <v>0</v>
      </c>
      <c r="CR55" s="401">
        <v>0</v>
      </c>
      <c r="CS55" s="401">
        <v>0</v>
      </c>
      <c r="CT55" s="401">
        <v>0</v>
      </c>
      <c r="CU55" s="401">
        <v>0</v>
      </c>
      <c r="CV55" s="401">
        <v>0</v>
      </c>
      <c r="CW55" s="401">
        <v>0</v>
      </c>
      <c r="CX55" s="401">
        <v>0</v>
      </c>
      <c r="CY55" s="401">
        <v>0</v>
      </c>
      <c r="CZ55" s="401">
        <v>0</v>
      </c>
      <c r="DA55" s="401">
        <v>0</v>
      </c>
      <c r="DB55" s="401">
        <v>0</v>
      </c>
      <c r="DC55" s="401">
        <v>0</v>
      </c>
      <c r="DD55" s="401">
        <v>0</v>
      </c>
      <c r="DE55" s="401">
        <v>0</v>
      </c>
      <c r="DF55" s="401">
        <v>0</v>
      </c>
      <c r="DG55" s="403">
        <v>76801</v>
      </c>
      <c r="DH55" s="403">
        <v>76801</v>
      </c>
      <c r="DI55" s="403">
        <v>76801</v>
      </c>
      <c r="DJ55" s="403">
        <v>76801</v>
      </c>
      <c r="DK55" s="403">
        <v>76801</v>
      </c>
      <c r="DL55" s="403">
        <v>76801</v>
      </c>
      <c r="DM55" s="403">
        <v>76801</v>
      </c>
      <c r="DN55" s="403">
        <v>76801</v>
      </c>
      <c r="DO55" s="403">
        <v>76801</v>
      </c>
      <c r="DP55" s="403">
        <v>76801</v>
      </c>
      <c r="DQ55" s="403">
        <v>76801</v>
      </c>
      <c r="DR55" s="403">
        <v>76801</v>
      </c>
      <c r="DS55" s="403">
        <v>76801</v>
      </c>
      <c r="DT55" s="403">
        <v>76801</v>
      </c>
      <c r="DU55" s="403">
        <v>76801</v>
      </c>
      <c r="DV55" s="403">
        <v>76801</v>
      </c>
      <c r="DW55" s="403">
        <v>76801</v>
      </c>
      <c r="DX55" s="403">
        <v>76801</v>
      </c>
      <c r="DY55" s="403">
        <v>76801</v>
      </c>
      <c r="DZ55" s="403">
        <v>76801</v>
      </c>
      <c r="EA55" s="403">
        <v>76801</v>
      </c>
      <c r="EB55" s="403">
        <v>76801</v>
      </c>
      <c r="EC55" s="403">
        <v>76801</v>
      </c>
      <c r="ED55" s="403">
        <v>76801</v>
      </c>
      <c r="EE55" s="403">
        <v>76801</v>
      </c>
      <c r="EF55" s="403">
        <v>76801</v>
      </c>
      <c r="EG55" s="403">
        <v>76801</v>
      </c>
      <c r="EH55" s="403">
        <v>76801</v>
      </c>
      <c r="EI55" s="403">
        <v>76801</v>
      </c>
      <c r="EJ55" s="403">
        <v>76801</v>
      </c>
      <c r="EK55" s="403">
        <v>76801</v>
      </c>
      <c r="EL55" s="403">
        <v>76801</v>
      </c>
      <c r="EM55" s="403">
        <v>76801</v>
      </c>
      <c r="EN55" s="403">
        <v>76801</v>
      </c>
      <c r="EO55" s="403">
        <v>76801</v>
      </c>
      <c r="EP55" s="403">
        <v>76801</v>
      </c>
      <c r="EQ55" s="403">
        <v>76801</v>
      </c>
      <c r="ER55" s="403">
        <v>76801</v>
      </c>
      <c r="ES55" s="403">
        <v>76801</v>
      </c>
      <c r="ET55" s="403">
        <v>76801</v>
      </c>
      <c r="EU55" s="403">
        <v>76801</v>
      </c>
      <c r="EV55" s="403">
        <v>76801</v>
      </c>
      <c r="EW55" s="403">
        <v>76801</v>
      </c>
      <c r="EX55" s="404">
        <v>163265.30612244896</v>
      </c>
      <c r="EY55" s="404">
        <v>0</v>
      </c>
      <c r="EZ55" s="404">
        <v>0</v>
      </c>
      <c r="FA55" s="404">
        <v>0</v>
      </c>
      <c r="FB55" s="404">
        <v>0</v>
      </c>
      <c r="FC55" s="404">
        <v>0</v>
      </c>
      <c r="FD55" s="404">
        <v>0</v>
      </c>
      <c r="FE55" s="404">
        <v>0</v>
      </c>
      <c r="FF55" s="404">
        <v>0</v>
      </c>
      <c r="FG55" s="404">
        <v>0</v>
      </c>
      <c r="FH55" s="404">
        <v>0</v>
      </c>
      <c r="FI55" s="404">
        <v>0</v>
      </c>
      <c r="FJ55" s="404">
        <v>0</v>
      </c>
      <c r="FK55" s="404">
        <v>0</v>
      </c>
      <c r="FL55" s="404">
        <v>0</v>
      </c>
      <c r="FM55" s="404">
        <v>0</v>
      </c>
      <c r="FN55" s="404">
        <v>0</v>
      </c>
      <c r="FO55" s="404">
        <v>0</v>
      </c>
      <c r="FP55" s="404">
        <v>0</v>
      </c>
      <c r="FQ55" s="404">
        <v>0</v>
      </c>
      <c r="FR55" s="404">
        <v>0</v>
      </c>
      <c r="FS55" s="404">
        <v>0</v>
      </c>
      <c r="FT55" s="404">
        <v>0</v>
      </c>
      <c r="FU55" s="404">
        <v>0</v>
      </c>
      <c r="FV55" s="404">
        <v>0</v>
      </c>
      <c r="FW55" s="404">
        <v>0</v>
      </c>
      <c r="FX55" s="404">
        <v>0</v>
      </c>
      <c r="FY55" s="404">
        <v>0</v>
      </c>
      <c r="FZ55" s="404">
        <v>0</v>
      </c>
      <c r="GA55" s="404">
        <v>0</v>
      </c>
      <c r="GB55" s="404">
        <v>0</v>
      </c>
      <c r="GC55" s="404">
        <v>0</v>
      </c>
      <c r="GD55" s="404">
        <v>0</v>
      </c>
      <c r="GE55" s="404">
        <v>0</v>
      </c>
      <c r="GF55" s="404">
        <v>0</v>
      </c>
      <c r="GG55" s="404">
        <v>0</v>
      </c>
      <c r="GH55" s="404">
        <v>0</v>
      </c>
      <c r="GI55" s="404">
        <v>0</v>
      </c>
      <c r="GJ55" s="404">
        <v>0</v>
      </c>
      <c r="GK55" s="404">
        <v>0</v>
      </c>
      <c r="GL55" s="404">
        <v>69660.770975056686</v>
      </c>
      <c r="GM55" s="404">
        <v>66343.591404815888</v>
      </c>
      <c r="GN55" s="404">
        <v>63184.372766491331</v>
      </c>
      <c r="GO55" s="404">
        <v>60175.593110944115</v>
      </c>
      <c r="GP55" s="404">
        <v>57310.08867708964</v>
      </c>
      <c r="GQ55" s="404">
        <v>54581.036835323459</v>
      </c>
      <c r="GR55" s="404">
        <v>51981.939843165201</v>
      </c>
      <c r="GS55" s="404">
        <v>49506.609374443047</v>
      </c>
      <c r="GT55" s="404">
        <v>47149.151785183858</v>
      </c>
      <c r="GU55" s="404">
        <v>44903.954081127478</v>
      </c>
      <c r="GV55" s="404">
        <v>42765.670553454751</v>
      </c>
      <c r="GW55" s="404">
        <v>40729.210050909278</v>
      </c>
      <c r="GX55" s="404">
        <v>38789.723858008845</v>
      </c>
      <c r="GY55" s="404">
        <v>36942.594150484598</v>
      </c>
      <c r="GZ55" s="404">
        <v>35183.423000461531</v>
      </c>
      <c r="HA55" s="404">
        <v>33508.021905201451</v>
      </c>
      <c r="HB55" s="404">
        <v>31912.401814477573</v>
      </c>
      <c r="HC55" s="404">
        <v>30392.763632835784</v>
      </c>
      <c r="HD55" s="404">
        <v>28945.489174129318</v>
      </c>
      <c r="HE55" s="404">
        <v>27567.132546789828</v>
      </c>
      <c r="HF55" s="404">
        <v>26254.411949323647</v>
      </c>
      <c r="HG55" s="404">
        <v>25004.201856498708</v>
      </c>
      <c r="HH55" s="404">
        <v>23813.52557761782</v>
      </c>
      <c r="HI55" s="404">
        <v>22679.548169159829</v>
      </c>
      <c r="HJ55" s="404">
        <v>21599.56968491412</v>
      </c>
      <c r="HK55" s="404">
        <v>20571.018747537255</v>
      </c>
      <c r="HL55" s="404">
        <v>19591.446426225961</v>
      </c>
      <c r="HM55" s="404">
        <v>18658.520405929481</v>
      </c>
      <c r="HN55" s="404">
        <v>17770.01943421856</v>
      </c>
      <c r="HO55" s="404">
        <v>16923.828032589099</v>
      </c>
      <c r="HP55" s="404">
        <v>16117.931459608668</v>
      </c>
      <c r="HQ55" s="404">
        <v>15350.410913913016</v>
      </c>
      <c r="HR55" s="404">
        <v>14619.438965631445</v>
      </c>
      <c r="HS55" s="404">
        <v>13923.275205363278</v>
      </c>
      <c r="HT55" s="404">
        <v>13260.262100345981</v>
      </c>
      <c r="HU55" s="404">
        <v>12628.821047948551</v>
      </c>
      <c r="HV55" s="404">
        <v>12027.448617093862</v>
      </c>
      <c r="HW55" s="404">
        <v>11454.712968660819</v>
      </c>
      <c r="HX55" s="404">
        <v>10909.250446343638</v>
      </c>
      <c r="HY55" s="404">
        <v>10389.762329851083</v>
      </c>
      <c r="HZ55" s="404">
        <v>163265.30612244896</v>
      </c>
      <c r="IA55" s="404">
        <v>1255080.9438791685</v>
      </c>
      <c r="IB55" s="408">
        <v>7.6873707812599079</v>
      </c>
      <c r="IC55" s="410"/>
    </row>
    <row r="56" spans="1:237" ht="90" customHeight="1" x14ac:dyDescent="0.2">
      <c r="A56" s="276" t="s">
        <v>634</v>
      </c>
      <c r="B56" s="277" t="s">
        <v>1167</v>
      </c>
      <c r="C56" s="277" t="s">
        <v>1218</v>
      </c>
      <c r="D56" s="99"/>
      <c r="E56" s="277" t="s">
        <v>1219</v>
      </c>
      <c r="F56" s="103" t="s">
        <v>1220</v>
      </c>
      <c r="G56" s="103" t="s">
        <v>1221</v>
      </c>
      <c r="H56" s="99" t="s">
        <v>77</v>
      </c>
      <c r="I56" s="103" t="s">
        <v>1189</v>
      </c>
      <c r="J56" s="103">
        <v>40</v>
      </c>
      <c r="K56" s="227" t="s">
        <v>79</v>
      </c>
      <c r="L56" s="98">
        <v>83516</v>
      </c>
      <c r="M56" s="99" t="s">
        <v>1190</v>
      </c>
      <c r="N56" s="99" t="s">
        <v>81</v>
      </c>
      <c r="O56" s="13" t="s">
        <v>217</v>
      </c>
      <c r="P56" s="99" t="s">
        <v>218</v>
      </c>
      <c r="Q56" s="112" t="s">
        <v>100</v>
      </c>
      <c r="R56" s="99" t="s">
        <v>108</v>
      </c>
      <c r="S56" s="99" t="s">
        <v>99</v>
      </c>
      <c r="T56" s="99" t="s">
        <v>366</v>
      </c>
      <c r="U56" s="99" t="s">
        <v>100</v>
      </c>
      <c r="V56" s="102">
        <v>1</v>
      </c>
      <c r="W56" s="105">
        <v>200000</v>
      </c>
      <c r="X56" s="105">
        <v>0</v>
      </c>
      <c r="Y56" s="105">
        <v>0</v>
      </c>
      <c r="Z56" s="105">
        <v>0</v>
      </c>
      <c r="AA56" s="105">
        <v>200000</v>
      </c>
      <c r="AB56" s="105">
        <v>0</v>
      </c>
      <c r="AC56" s="105">
        <v>0</v>
      </c>
      <c r="AD56" s="105">
        <v>0</v>
      </c>
      <c r="AE56" s="278">
        <v>0</v>
      </c>
      <c r="AF56" s="278">
        <v>0</v>
      </c>
      <c r="AG56" s="278">
        <v>0</v>
      </c>
      <c r="AH56" s="278">
        <v>0</v>
      </c>
      <c r="AI56" s="100" t="s">
        <v>88</v>
      </c>
      <c r="AJ56" s="101">
        <v>0</v>
      </c>
      <c r="AK56" s="105">
        <v>0</v>
      </c>
      <c r="AL56" s="105">
        <v>0</v>
      </c>
      <c r="AM56" s="105">
        <v>0</v>
      </c>
      <c r="AN56" s="105">
        <v>0</v>
      </c>
      <c r="AO56" s="105">
        <v>0</v>
      </c>
      <c r="AP56" s="105">
        <v>0</v>
      </c>
      <c r="AQ56" s="278">
        <v>0</v>
      </c>
      <c r="AR56" s="278">
        <v>0</v>
      </c>
      <c r="AS56" s="278">
        <v>0</v>
      </c>
      <c r="AT56" s="278">
        <v>0</v>
      </c>
      <c r="AU56" s="103"/>
      <c r="AV56" s="230">
        <v>1</v>
      </c>
      <c r="AW56" s="230">
        <v>0</v>
      </c>
      <c r="AX56" s="230" t="s">
        <v>3594</v>
      </c>
      <c r="AY56" s="141">
        <v>8</v>
      </c>
      <c r="AZ56" s="70">
        <v>1</v>
      </c>
      <c r="BA56" s="70">
        <v>1</v>
      </c>
      <c r="BB56" s="70">
        <v>1</v>
      </c>
      <c r="BC56" s="70">
        <v>0</v>
      </c>
      <c r="BD56" s="70">
        <v>1</v>
      </c>
      <c r="BE56" s="70">
        <v>1</v>
      </c>
      <c r="BF56" s="70">
        <v>1</v>
      </c>
      <c r="BG56" s="71">
        <v>0</v>
      </c>
      <c r="BH56" s="71">
        <v>1</v>
      </c>
      <c r="BI56" s="71">
        <v>0</v>
      </c>
      <c r="BJ56" s="71">
        <v>0</v>
      </c>
      <c r="BK56" s="71">
        <v>1</v>
      </c>
      <c r="BL56" s="70">
        <v>1</v>
      </c>
      <c r="BM56" s="70">
        <v>1</v>
      </c>
      <c r="BN56" s="70">
        <v>0</v>
      </c>
      <c r="BO56" s="70">
        <v>1</v>
      </c>
      <c r="BP56" s="403">
        <v>0</v>
      </c>
      <c r="BQ56" s="403">
        <v>0</v>
      </c>
      <c r="BR56" s="403">
        <v>200000</v>
      </c>
      <c r="BS56" s="403">
        <v>0</v>
      </c>
      <c r="BT56" s="403">
        <v>0</v>
      </c>
      <c r="BU56" s="403">
        <v>0</v>
      </c>
      <c r="BV56" s="403">
        <v>0</v>
      </c>
      <c r="BW56" s="403">
        <v>0</v>
      </c>
      <c r="BX56" s="403">
        <v>0</v>
      </c>
      <c r="BY56" s="403">
        <v>0</v>
      </c>
      <c r="BZ56" s="401">
        <v>0</v>
      </c>
      <c r="CA56" s="401">
        <v>0</v>
      </c>
      <c r="CB56" s="401">
        <v>0</v>
      </c>
      <c r="CC56" s="401">
        <v>0</v>
      </c>
      <c r="CD56" s="401">
        <v>0</v>
      </c>
      <c r="CE56" s="401">
        <v>0</v>
      </c>
      <c r="CF56" s="401">
        <v>0</v>
      </c>
      <c r="CG56" s="401">
        <v>0</v>
      </c>
      <c r="CH56" s="401">
        <v>0</v>
      </c>
      <c r="CI56" s="401">
        <v>0</v>
      </c>
      <c r="CJ56" s="401">
        <v>0</v>
      </c>
      <c r="CK56" s="401">
        <v>0</v>
      </c>
      <c r="CL56" s="401">
        <v>0</v>
      </c>
      <c r="CM56" s="401">
        <v>0</v>
      </c>
      <c r="CN56" s="401">
        <v>0</v>
      </c>
      <c r="CO56" s="401">
        <v>0</v>
      </c>
      <c r="CP56" s="401">
        <v>0</v>
      </c>
      <c r="CQ56" s="401">
        <v>0</v>
      </c>
      <c r="CR56" s="401">
        <v>0</v>
      </c>
      <c r="CS56" s="401">
        <v>0</v>
      </c>
      <c r="CT56" s="401">
        <v>0</v>
      </c>
      <c r="CU56" s="401">
        <v>0</v>
      </c>
      <c r="CV56" s="401">
        <v>0</v>
      </c>
      <c r="CW56" s="401">
        <v>0</v>
      </c>
      <c r="CX56" s="401">
        <v>0</v>
      </c>
      <c r="CY56" s="401">
        <v>0</v>
      </c>
      <c r="CZ56" s="401">
        <v>0</v>
      </c>
      <c r="DA56" s="401">
        <v>0</v>
      </c>
      <c r="DB56" s="401">
        <v>0</v>
      </c>
      <c r="DC56" s="401">
        <v>0</v>
      </c>
      <c r="DD56" s="401">
        <v>0</v>
      </c>
      <c r="DE56" s="401">
        <v>0</v>
      </c>
      <c r="DF56" s="401">
        <v>0</v>
      </c>
      <c r="DG56" s="403">
        <v>83516</v>
      </c>
      <c r="DH56" s="403">
        <v>83516</v>
      </c>
      <c r="DI56" s="403">
        <v>83516</v>
      </c>
      <c r="DJ56" s="403">
        <v>83516</v>
      </c>
      <c r="DK56" s="403">
        <v>83516</v>
      </c>
      <c r="DL56" s="403">
        <v>83516</v>
      </c>
      <c r="DM56" s="403">
        <v>83516</v>
      </c>
      <c r="DN56" s="403">
        <v>83516</v>
      </c>
      <c r="DO56" s="403">
        <v>83516</v>
      </c>
      <c r="DP56" s="403">
        <v>83516</v>
      </c>
      <c r="DQ56" s="403">
        <v>83516</v>
      </c>
      <c r="DR56" s="403">
        <v>83516</v>
      </c>
      <c r="DS56" s="403">
        <v>83516</v>
      </c>
      <c r="DT56" s="403">
        <v>83516</v>
      </c>
      <c r="DU56" s="403">
        <v>83516</v>
      </c>
      <c r="DV56" s="403">
        <v>83516</v>
      </c>
      <c r="DW56" s="403">
        <v>83516</v>
      </c>
      <c r="DX56" s="403">
        <v>83516</v>
      </c>
      <c r="DY56" s="403">
        <v>83516</v>
      </c>
      <c r="DZ56" s="403">
        <v>83516</v>
      </c>
      <c r="EA56" s="403">
        <v>83516</v>
      </c>
      <c r="EB56" s="403">
        <v>83516</v>
      </c>
      <c r="EC56" s="403">
        <v>83516</v>
      </c>
      <c r="ED56" s="403">
        <v>83516</v>
      </c>
      <c r="EE56" s="403">
        <v>83516</v>
      </c>
      <c r="EF56" s="403">
        <v>83516</v>
      </c>
      <c r="EG56" s="403">
        <v>83516</v>
      </c>
      <c r="EH56" s="403">
        <v>83516</v>
      </c>
      <c r="EI56" s="403">
        <v>83516</v>
      </c>
      <c r="EJ56" s="403">
        <v>83516</v>
      </c>
      <c r="EK56" s="403">
        <v>83516</v>
      </c>
      <c r="EL56" s="403">
        <v>83516</v>
      </c>
      <c r="EM56" s="403">
        <v>83516</v>
      </c>
      <c r="EN56" s="403">
        <v>83516</v>
      </c>
      <c r="EO56" s="403">
        <v>83516</v>
      </c>
      <c r="EP56" s="403">
        <v>83516</v>
      </c>
      <c r="EQ56" s="403">
        <v>83516</v>
      </c>
      <c r="ER56" s="403">
        <v>83516</v>
      </c>
      <c r="ES56" s="403">
        <v>83516</v>
      </c>
      <c r="ET56" s="403">
        <v>83516</v>
      </c>
      <c r="EU56" s="403">
        <v>83516</v>
      </c>
      <c r="EV56" s="403">
        <v>83516</v>
      </c>
      <c r="EW56" s="403">
        <v>83516</v>
      </c>
      <c r="EX56" s="404">
        <v>181405.89569160997</v>
      </c>
      <c r="EY56" s="404">
        <v>0</v>
      </c>
      <c r="EZ56" s="404">
        <v>0</v>
      </c>
      <c r="FA56" s="404">
        <v>0</v>
      </c>
      <c r="FB56" s="404">
        <v>0</v>
      </c>
      <c r="FC56" s="404">
        <v>0</v>
      </c>
      <c r="FD56" s="404">
        <v>0</v>
      </c>
      <c r="FE56" s="404">
        <v>0</v>
      </c>
      <c r="FF56" s="404">
        <v>0</v>
      </c>
      <c r="FG56" s="404">
        <v>0</v>
      </c>
      <c r="FH56" s="404">
        <v>0</v>
      </c>
      <c r="FI56" s="404">
        <v>0</v>
      </c>
      <c r="FJ56" s="404">
        <v>0</v>
      </c>
      <c r="FK56" s="404">
        <v>0</v>
      </c>
      <c r="FL56" s="404">
        <v>0</v>
      </c>
      <c r="FM56" s="404">
        <v>0</v>
      </c>
      <c r="FN56" s="404">
        <v>0</v>
      </c>
      <c r="FO56" s="404">
        <v>0</v>
      </c>
      <c r="FP56" s="404">
        <v>0</v>
      </c>
      <c r="FQ56" s="404">
        <v>0</v>
      </c>
      <c r="FR56" s="404">
        <v>0</v>
      </c>
      <c r="FS56" s="404">
        <v>0</v>
      </c>
      <c r="FT56" s="404">
        <v>0</v>
      </c>
      <c r="FU56" s="404">
        <v>0</v>
      </c>
      <c r="FV56" s="404">
        <v>0</v>
      </c>
      <c r="FW56" s="404">
        <v>0</v>
      </c>
      <c r="FX56" s="404">
        <v>0</v>
      </c>
      <c r="FY56" s="404">
        <v>0</v>
      </c>
      <c r="FZ56" s="404">
        <v>0</v>
      </c>
      <c r="GA56" s="404">
        <v>0</v>
      </c>
      <c r="GB56" s="404">
        <v>0</v>
      </c>
      <c r="GC56" s="404">
        <v>0</v>
      </c>
      <c r="GD56" s="404">
        <v>0</v>
      </c>
      <c r="GE56" s="404">
        <v>0</v>
      </c>
      <c r="GF56" s="404">
        <v>0</v>
      </c>
      <c r="GG56" s="404">
        <v>0</v>
      </c>
      <c r="GH56" s="404">
        <v>0</v>
      </c>
      <c r="GI56" s="404">
        <v>0</v>
      </c>
      <c r="GJ56" s="404">
        <v>0</v>
      </c>
      <c r="GK56" s="404">
        <v>0</v>
      </c>
      <c r="GL56" s="404">
        <v>75751.473922902485</v>
      </c>
      <c r="GM56" s="404">
        <v>72144.260878954752</v>
      </c>
      <c r="GN56" s="404">
        <v>68708.819884718818</v>
      </c>
      <c r="GO56" s="404">
        <v>65436.971318779819</v>
      </c>
      <c r="GP56" s="404">
        <v>62320.925065504598</v>
      </c>
      <c r="GQ56" s="404">
        <v>59353.26196714722</v>
      </c>
      <c r="GR56" s="404">
        <v>56526.916159187836</v>
      </c>
      <c r="GS56" s="404">
        <v>53835.15824684556</v>
      </c>
      <c r="GT56" s="404">
        <v>51271.579282710052</v>
      </c>
      <c r="GU56" s="404">
        <v>48830.075507342903</v>
      </c>
      <c r="GV56" s="404">
        <v>46504.833816517057</v>
      </c>
      <c r="GW56" s="404">
        <v>44290.317920492431</v>
      </c>
      <c r="GX56" s="404">
        <v>42181.255162373753</v>
      </c>
      <c r="GY56" s="404">
        <v>40172.623964165468</v>
      </c>
      <c r="GZ56" s="404">
        <v>38259.641870633779</v>
      </c>
      <c r="HA56" s="404">
        <v>36437.754162508361</v>
      </c>
      <c r="HB56" s="404">
        <v>34702.623011912721</v>
      </c>
      <c r="HC56" s="404">
        <v>33050.117154202591</v>
      </c>
      <c r="HD56" s="404">
        <v>31476.302051621518</v>
      </c>
      <c r="HE56" s="404">
        <v>29977.430525353826</v>
      </c>
      <c r="HF56" s="404">
        <v>28549.933833670315</v>
      </c>
      <c r="HG56" s="404">
        <v>27190.413174924102</v>
      </c>
      <c r="HH56" s="404">
        <v>25895.631595165814</v>
      </c>
      <c r="HI56" s="404">
        <v>24662.506281110298</v>
      </c>
      <c r="HJ56" s="404">
        <v>23488.101220105047</v>
      </c>
      <c r="HK56" s="404">
        <v>22369.620209623852</v>
      </c>
      <c r="HL56" s="404">
        <v>21304.400199641768</v>
      </c>
      <c r="HM56" s="404">
        <v>20289.904952039775</v>
      </c>
      <c r="HN56" s="404">
        <v>19323.719001942649</v>
      </c>
      <c r="HO56" s="404">
        <v>18403.541906612038</v>
      </c>
      <c r="HP56" s="404">
        <v>17527.182768201943</v>
      </c>
      <c r="HQ56" s="404">
        <v>16692.555017335184</v>
      </c>
      <c r="HR56" s="404">
        <v>15897.671445081129</v>
      </c>
      <c r="HS56" s="404">
        <v>15140.639471505834</v>
      </c>
      <c r="HT56" s="404">
        <v>14419.656639529367</v>
      </c>
      <c r="HU56" s="404">
        <v>13733.006323361302</v>
      </c>
      <c r="HV56" s="404">
        <v>13079.053641296479</v>
      </c>
      <c r="HW56" s="404">
        <v>12456.241563139502</v>
      </c>
      <c r="HX56" s="404">
        <v>11863.087202990004</v>
      </c>
      <c r="HY56" s="404">
        <v>11298.178288561907</v>
      </c>
      <c r="HZ56" s="404">
        <v>181405.89569160997</v>
      </c>
      <c r="IA56" s="404">
        <v>1364817.3866097135</v>
      </c>
      <c r="IB56" s="408">
        <v>7.5235558436860464</v>
      </c>
      <c r="IC56" s="410"/>
    </row>
    <row r="57" spans="1:237" ht="90" customHeight="1" x14ac:dyDescent="0.2">
      <c r="A57" s="233" t="s">
        <v>336</v>
      </c>
      <c r="B57" s="234" t="s">
        <v>337</v>
      </c>
      <c r="C57" s="234" t="s">
        <v>360</v>
      </c>
      <c r="D57" s="235">
        <v>1</v>
      </c>
      <c r="E57" s="234" t="s">
        <v>361</v>
      </c>
      <c r="F57" s="236" t="s">
        <v>362</v>
      </c>
      <c r="G57" s="236" t="s">
        <v>363</v>
      </c>
      <c r="H57" s="13" t="s">
        <v>77</v>
      </c>
      <c r="I57" s="236" t="s">
        <v>364</v>
      </c>
      <c r="J57" s="236">
        <v>10</v>
      </c>
      <c r="K57" s="236" t="s">
        <v>197</v>
      </c>
      <c r="L57" s="77">
        <v>32000</v>
      </c>
      <c r="M57" s="237" t="s">
        <v>365</v>
      </c>
      <c r="N57" s="13" t="s">
        <v>81</v>
      </c>
      <c r="O57" s="73" t="s">
        <v>106</v>
      </c>
      <c r="P57" s="13" t="s">
        <v>199</v>
      </c>
      <c r="Q57" s="112" t="s">
        <v>100</v>
      </c>
      <c r="R57" s="13" t="s">
        <v>108</v>
      </c>
      <c r="S57" s="13" t="s">
        <v>99</v>
      </c>
      <c r="T57" s="72" t="s">
        <v>366</v>
      </c>
      <c r="U57" s="13" t="s">
        <v>100</v>
      </c>
      <c r="V57" s="196">
        <v>1</v>
      </c>
      <c r="W57" s="238">
        <v>36000</v>
      </c>
      <c r="X57" s="238">
        <v>0</v>
      </c>
      <c r="Y57" s="238">
        <v>0</v>
      </c>
      <c r="Z57" s="238">
        <v>0</v>
      </c>
      <c r="AA57" s="238">
        <v>36000</v>
      </c>
      <c r="AB57" s="238">
        <v>0</v>
      </c>
      <c r="AC57" s="238">
        <v>0</v>
      </c>
      <c r="AD57" s="238">
        <v>0</v>
      </c>
      <c r="AE57" s="239">
        <v>0</v>
      </c>
      <c r="AF57" s="239">
        <v>0</v>
      </c>
      <c r="AG57" s="239">
        <v>0</v>
      </c>
      <c r="AH57" s="239">
        <v>0</v>
      </c>
      <c r="AI57" s="14" t="s">
        <v>88</v>
      </c>
      <c r="AJ57" s="240">
        <v>0</v>
      </c>
      <c r="AK57" s="238">
        <v>0</v>
      </c>
      <c r="AL57" s="238">
        <v>0</v>
      </c>
      <c r="AM57" s="238">
        <v>0</v>
      </c>
      <c r="AN57" s="238">
        <v>0</v>
      </c>
      <c r="AO57" s="238">
        <v>0</v>
      </c>
      <c r="AP57" s="238">
        <v>0</v>
      </c>
      <c r="AQ57" s="239">
        <v>0</v>
      </c>
      <c r="AR57" s="239">
        <v>0</v>
      </c>
      <c r="AS57" s="239">
        <v>0</v>
      </c>
      <c r="AT57" s="239">
        <v>0</v>
      </c>
      <c r="AU57" s="236"/>
      <c r="AV57" s="230">
        <v>1</v>
      </c>
      <c r="AW57" s="230">
        <v>0</v>
      </c>
      <c r="AX57" s="230" t="s">
        <v>3599</v>
      </c>
      <c r="AY57" s="141">
        <v>9</v>
      </c>
      <c r="AZ57" s="70">
        <v>1</v>
      </c>
      <c r="BA57" s="70">
        <v>1</v>
      </c>
      <c r="BB57" s="70">
        <v>1</v>
      </c>
      <c r="BC57" s="70">
        <v>1</v>
      </c>
      <c r="BD57" s="70">
        <v>1</v>
      </c>
      <c r="BE57" s="70">
        <v>1</v>
      </c>
      <c r="BF57" s="70">
        <v>1</v>
      </c>
      <c r="BG57" s="71">
        <v>0</v>
      </c>
      <c r="BH57" s="71">
        <v>1</v>
      </c>
      <c r="BI57" s="71">
        <v>0</v>
      </c>
      <c r="BJ57" s="71">
        <v>0</v>
      </c>
      <c r="BK57" s="71">
        <v>1</v>
      </c>
      <c r="BL57" s="70">
        <v>1</v>
      </c>
      <c r="BM57" s="70">
        <v>1</v>
      </c>
      <c r="BN57" s="70">
        <v>0</v>
      </c>
      <c r="BO57" s="70">
        <v>1</v>
      </c>
      <c r="BP57" s="403">
        <v>0</v>
      </c>
      <c r="BQ57" s="403">
        <v>0</v>
      </c>
      <c r="BR57" s="403">
        <v>36000</v>
      </c>
      <c r="BS57" s="403">
        <v>0</v>
      </c>
      <c r="BT57" s="403">
        <v>0</v>
      </c>
      <c r="BU57" s="403">
        <v>0</v>
      </c>
      <c r="BV57" s="403">
        <v>0</v>
      </c>
      <c r="BW57" s="403">
        <v>0</v>
      </c>
      <c r="BX57" s="403">
        <v>0</v>
      </c>
      <c r="BY57" s="403">
        <v>0</v>
      </c>
      <c r="BZ57" s="401">
        <v>0</v>
      </c>
      <c r="CA57" s="401">
        <v>0</v>
      </c>
      <c r="CB57" s="401">
        <v>0</v>
      </c>
      <c r="CC57" s="401">
        <v>0</v>
      </c>
      <c r="CD57" s="401">
        <v>0</v>
      </c>
      <c r="CE57" s="401">
        <v>0</v>
      </c>
      <c r="CF57" s="401">
        <v>0</v>
      </c>
      <c r="CG57" s="401">
        <v>0</v>
      </c>
      <c r="CH57" s="401">
        <v>0</v>
      </c>
      <c r="CI57" s="401">
        <v>0</v>
      </c>
      <c r="CJ57" s="401">
        <v>0</v>
      </c>
      <c r="CK57" s="401">
        <v>0</v>
      </c>
      <c r="CL57" s="401">
        <v>0</v>
      </c>
      <c r="CM57" s="401">
        <v>0</v>
      </c>
      <c r="CN57" s="401">
        <v>0</v>
      </c>
      <c r="CO57" s="401">
        <v>0</v>
      </c>
      <c r="CP57" s="401">
        <v>0</v>
      </c>
      <c r="CQ57" s="401">
        <v>0</v>
      </c>
      <c r="CR57" s="401">
        <v>0</v>
      </c>
      <c r="CS57" s="401">
        <v>0</v>
      </c>
      <c r="CT57" s="401">
        <v>0</v>
      </c>
      <c r="CU57" s="401">
        <v>0</v>
      </c>
      <c r="CV57" s="401">
        <v>0</v>
      </c>
      <c r="CW57" s="401">
        <v>0</v>
      </c>
      <c r="CX57" s="401">
        <v>0</v>
      </c>
      <c r="CY57" s="401">
        <v>0</v>
      </c>
      <c r="CZ57" s="401">
        <v>0</v>
      </c>
      <c r="DA57" s="401">
        <v>0</v>
      </c>
      <c r="DB57" s="401">
        <v>0</v>
      </c>
      <c r="DC57" s="401">
        <v>0</v>
      </c>
      <c r="DD57" s="401">
        <v>0</v>
      </c>
      <c r="DE57" s="401">
        <v>0</v>
      </c>
      <c r="DF57" s="401">
        <v>0</v>
      </c>
      <c r="DG57" s="403">
        <v>32000</v>
      </c>
      <c r="DH57" s="403">
        <v>32000</v>
      </c>
      <c r="DI57" s="403">
        <v>32000</v>
      </c>
      <c r="DJ57" s="403">
        <v>32000</v>
      </c>
      <c r="DK57" s="403">
        <v>32000</v>
      </c>
      <c r="DL57" s="403">
        <v>32000</v>
      </c>
      <c r="DM57" s="403">
        <v>32000</v>
      </c>
      <c r="DN57" s="403">
        <v>32000</v>
      </c>
      <c r="DO57" s="403">
        <v>32000</v>
      </c>
      <c r="DP57" s="403">
        <v>32000</v>
      </c>
      <c r="DQ57" s="403">
        <v>32000</v>
      </c>
      <c r="DR57" s="403">
        <v>32000</v>
      </c>
      <c r="DS57" s="403">
        <v>32000</v>
      </c>
      <c r="DT57" s="403">
        <v>32000</v>
      </c>
      <c r="DU57" s="403">
        <v>32000</v>
      </c>
      <c r="DV57" s="403">
        <v>32000</v>
      </c>
      <c r="DW57" s="403">
        <v>32000</v>
      </c>
      <c r="DX57" s="403">
        <v>32000</v>
      </c>
      <c r="DY57" s="403">
        <v>32000</v>
      </c>
      <c r="DZ57" s="403">
        <v>32000</v>
      </c>
      <c r="EA57" s="403">
        <v>32000</v>
      </c>
      <c r="EB57" s="403">
        <v>32000</v>
      </c>
      <c r="EC57" s="403">
        <v>32000</v>
      </c>
      <c r="ED57" s="403">
        <v>32000</v>
      </c>
      <c r="EE57" s="403">
        <v>32000</v>
      </c>
      <c r="EF57" s="403">
        <v>32000</v>
      </c>
      <c r="EG57" s="403">
        <v>32000</v>
      </c>
      <c r="EH57" s="403">
        <v>32000</v>
      </c>
      <c r="EI57" s="403">
        <v>32000</v>
      </c>
      <c r="EJ57" s="403">
        <v>32000</v>
      </c>
      <c r="EK57" s="403">
        <v>32000</v>
      </c>
      <c r="EL57" s="403">
        <v>32000</v>
      </c>
      <c r="EM57" s="403">
        <v>32000</v>
      </c>
      <c r="EN57" s="403">
        <v>32000</v>
      </c>
      <c r="EO57" s="403">
        <v>32000</v>
      </c>
      <c r="EP57" s="403">
        <v>32000</v>
      </c>
      <c r="EQ57" s="403">
        <v>32000</v>
      </c>
      <c r="ER57" s="403">
        <v>32000</v>
      </c>
      <c r="ES57" s="403">
        <v>32000</v>
      </c>
      <c r="ET57" s="403">
        <v>32000</v>
      </c>
      <c r="EU57" s="403">
        <v>32000</v>
      </c>
      <c r="EV57" s="403">
        <v>32000</v>
      </c>
      <c r="EW57" s="403">
        <v>32000</v>
      </c>
      <c r="EX57" s="404">
        <v>32653.061224489797</v>
      </c>
      <c r="EY57" s="404">
        <v>0</v>
      </c>
      <c r="EZ57" s="404">
        <v>0</v>
      </c>
      <c r="FA57" s="404">
        <v>0</v>
      </c>
      <c r="FB57" s="404">
        <v>0</v>
      </c>
      <c r="FC57" s="404">
        <v>0</v>
      </c>
      <c r="FD57" s="404">
        <v>0</v>
      </c>
      <c r="FE57" s="404">
        <v>0</v>
      </c>
      <c r="FF57" s="404">
        <v>0</v>
      </c>
      <c r="FG57" s="404">
        <v>0</v>
      </c>
      <c r="FH57" s="404">
        <v>0</v>
      </c>
      <c r="FI57" s="404">
        <v>0</v>
      </c>
      <c r="FJ57" s="404">
        <v>0</v>
      </c>
      <c r="FK57" s="404">
        <v>0</v>
      </c>
      <c r="FL57" s="404">
        <v>0</v>
      </c>
      <c r="FM57" s="404">
        <v>0</v>
      </c>
      <c r="FN57" s="404">
        <v>0</v>
      </c>
      <c r="FO57" s="404">
        <v>0</v>
      </c>
      <c r="FP57" s="404">
        <v>0</v>
      </c>
      <c r="FQ57" s="404">
        <v>0</v>
      </c>
      <c r="FR57" s="404">
        <v>0</v>
      </c>
      <c r="FS57" s="404">
        <v>0</v>
      </c>
      <c r="FT57" s="404">
        <v>0</v>
      </c>
      <c r="FU57" s="404">
        <v>0</v>
      </c>
      <c r="FV57" s="404">
        <v>0</v>
      </c>
      <c r="FW57" s="404">
        <v>0</v>
      </c>
      <c r="FX57" s="404">
        <v>0</v>
      </c>
      <c r="FY57" s="404">
        <v>0</v>
      </c>
      <c r="FZ57" s="404">
        <v>0</v>
      </c>
      <c r="GA57" s="404">
        <v>0</v>
      </c>
      <c r="GB57" s="404">
        <v>0</v>
      </c>
      <c r="GC57" s="404">
        <v>0</v>
      </c>
      <c r="GD57" s="404">
        <v>0</v>
      </c>
      <c r="GE57" s="404">
        <v>0</v>
      </c>
      <c r="GF57" s="404">
        <v>0</v>
      </c>
      <c r="GG57" s="404">
        <v>0</v>
      </c>
      <c r="GH57" s="404">
        <v>0</v>
      </c>
      <c r="GI57" s="404">
        <v>0</v>
      </c>
      <c r="GJ57" s="404">
        <v>0</v>
      </c>
      <c r="GK57" s="404">
        <v>0</v>
      </c>
      <c r="GL57" s="404">
        <v>29024.943310657596</v>
      </c>
      <c r="GM57" s="404">
        <v>27642.803153007233</v>
      </c>
      <c r="GN57" s="404">
        <v>26326.479193340223</v>
      </c>
      <c r="GO57" s="404">
        <v>25072.837326990688</v>
      </c>
      <c r="GP57" s="404">
        <v>23878.892692372086</v>
      </c>
      <c r="GQ57" s="404">
        <v>22741.802564163885</v>
      </c>
      <c r="GR57" s="404">
        <v>21658.859584917991</v>
      </c>
      <c r="GS57" s="404">
        <v>20627.485318969513</v>
      </c>
      <c r="GT57" s="404">
        <v>19645.224113304299</v>
      </c>
      <c r="GU57" s="404">
        <v>18709.737250765997</v>
      </c>
      <c r="GV57" s="404">
        <v>17818.797381681903</v>
      </c>
      <c r="GW57" s="404">
        <v>16970.283220649431</v>
      </c>
      <c r="GX57" s="404">
        <v>16162.174495856603</v>
      </c>
      <c r="GY57" s="404">
        <v>15392.547138911046</v>
      </c>
      <c r="GZ57" s="404">
        <v>14659.568703724806</v>
      </c>
      <c r="HA57" s="404">
        <v>13961.494003547434</v>
      </c>
      <c r="HB57" s="404">
        <v>13296.66095575946</v>
      </c>
      <c r="HC57" s="404">
        <v>12663.486624532819</v>
      </c>
      <c r="HD57" s="404">
        <v>12060.463451936019</v>
      </c>
      <c r="HE57" s="404">
        <v>11486.155668510495</v>
      </c>
      <c r="HF57" s="404">
        <v>10939.1958747719</v>
      </c>
      <c r="HG57" s="404">
        <v>10418.281785497045</v>
      </c>
      <c r="HH57" s="404">
        <v>9922.173129044806</v>
      </c>
      <c r="HI57" s="404">
        <v>9449.688694328388</v>
      </c>
      <c r="HJ57" s="404">
        <v>8999.7035184079868</v>
      </c>
      <c r="HK57" s="404">
        <v>8571.1462080076071</v>
      </c>
      <c r="HL57" s="404">
        <v>8162.9963885786738</v>
      </c>
      <c r="HM57" s="404">
        <v>7774.2822748368308</v>
      </c>
      <c r="HN57" s="404">
        <v>7404.0783569874602</v>
      </c>
      <c r="HO57" s="404">
        <v>7051.5031971309118</v>
      </c>
      <c r="HP57" s="404">
        <v>6715.717330600869</v>
      </c>
      <c r="HQ57" s="404">
        <v>6395.9212672389231</v>
      </c>
      <c r="HR57" s="404">
        <v>6091.3535878465937</v>
      </c>
      <c r="HS57" s="404">
        <v>5801.2891312824686</v>
      </c>
      <c r="HT57" s="404">
        <v>5525.0372678880667</v>
      </c>
      <c r="HU57" s="404">
        <v>5261.9402551314915</v>
      </c>
      <c r="HV57" s="404">
        <v>5011.3716715538021</v>
      </c>
      <c r="HW57" s="404">
        <v>4772.7349252893346</v>
      </c>
      <c r="HX57" s="404">
        <v>4545.4618336088906</v>
      </c>
      <c r="HY57" s="404">
        <v>4329.0112701037051</v>
      </c>
      <c r="HZ57" s="404">
        <v>32653.061224489797</v>
      </c>
      <c r="IA57" s="404">
        <v>235329.06450848948</v>
      </c>
      <c r="IB57" s="408">
        <v>7.2069526005724898</v>
      </c>
      <c r="IC57" s="410"/>
    </row>
    <row r="58" spans="1:237" ht="90" customHeight="1" x14ac:dyDescent="0.2">
      <c r="A58" s="161" t="s">
        <v>2267</v>
      </c>
      <c r="B58" s="150" t="s">
        <v>2745</v>
      </c>
      <c r="C58" s="150" t="s">
        <v>2209</v>
      </c>
      <c r="D58" s="148">
        <v>10</v>
      </c>
      <c r="E58" s="150" t="s">
        <v>2779</v>
      </c>
      <c r="F58" s="151" t="s">
        <v>2780</v>
      </c>
      <c r="G58" s="151" t="s">
        <v>2781</v>
      </c>
      <c r="H58" s="79" t="s">
        <v>77</v>
      </c>
      <c r="I58" s="151" t="s">
        <v>316</v>
      </c>
      <c r="J58" s="151">
        <v>5</v>
      </c>
      <c r="K58" s="227" t="s">
        <v>79</v>
      </c>
      <c r="L58" s="159">
        <v>55326</v>
      </c>
      <c r="M58" s="79" t="s">
        <v>2749</v>
      </c>
      <c r="N58" s="79" t="s">
        <v>81</v>
      </c>
      <c r="O58" s="79" t="s">
        <v>133</v>
      </c>
      <c r="P58" s="79" t="s">
        <v>134</v>
      </c>
      <c r="Q58" s="112" t="s">
        <v>100</v>
      </c>
      <c r="R58" s="79" t="s">
        <v>108</v>
      </c>
      <c r="S58" s="79" t="s">
        <v>99</v>
      </c>
      <c r="T58" s="79" t="s">
        <v>407</v>
      </c>
      <c r="U58" s="79" t="s">
        <v>100</v>
      </c>
      <c r="V58" s="81">
        <v>1</v>
      </c>
      <c r="W58" s="149">
        <v>0</v>
      </c>
      <c r="X58" s="149">
        <v>0</v>
      </c>
      <c r="Y58" s="149">
        <v>0</v>
      </c>
      <c r="Z58" s="149">
        <v>0</v>
      </c>
      <c r="AA58" s="149">
        <v>0</v>
      </c>
      <c r="AB58" s="149">
        <v>0</v>
      </c>
      <c r="AC58" s="149">
        <v>0</v>
      </c>
      <c r="AD58" s="149">
        <v>0</v>
      </c>
      <c r="AE58" s="149">
        <v>0</v>
      </c>
      <c r="AF58" s="149">
        <v>0</v>
      </c>
      <c r="AG58" s="149">
        <v>0</v>
      </c>
      <c r="AH58" s="149">
        <v>0</v>
      </c>
      <c r="AI58" s="88" t="s">
        <v>2782</v>
      </c>
      <c r="AJ58" s="149">
        <v>35000</v>
      </c>
      <c r="AK58" s="149">
        <v>0</v>
      </c>
      <c r="AL58" s="149">
        <v>0</v>
      </c>
      <c r="AM58" s="149">
        <v>35000</v>
      </c>
      <c r="AN58" s="149">
        <v>0</v>
      </c>
      <c r="AO58" s="149">
        <v>0</v>
      </c>
      <c r="AP58" s="149">
        <v>0</v>
      </c>
      <c r="AQ58" s="149">
        <v>0</v>
      </c>
      <c r="AR58" s="149">
        <v>0</v>
      </c>
      <c r="AS58" s="149">
        <v>0</v>
      </c>
      <c r="AT58" s="149">
        <v>0</v>
      </c>
      <c r="AU58" s="151"/>
      <c r="AV58" s="230">
        <v>1</v>
      </c>
      <c r="AW58" s="230">
        <v>0</v>
      </c>
      <c r="AX58" s="230" t="s">
        <v>3596</v>
      </c>
      <c r="AY58" s="141">
        <v>8</v>
      </c>
      <c r="AZ58" s="70">
        <v>1</v>
      </c>
      <c r="BA58" s="70">
        <v>1</v>
      </c>
      <c r="BB58" s="70">
        <v>0</v>
      </c>
      <c r="BC58" s="70">
        <v>1</v>
      </c>
      <c r="BD58" s="70">
        <v>1</v>
      </c>
      <c r="BE58" s="70">
        <v>1</v>
      </c>
      <c r="BF58" s="70">
        <v>1</v>
      </c>
      <c r="BG58" s="71">
        <v>0</v>
      </c>
      <c r="BH58" s="71">
        <v>1</v>
      </c>
      <c r="BI58" s="71">
        <v>0</v>
      </c>
      <c r="BJ58" s="71">
        <v>0</v>
      </c>
      <c r="BK58" s="71">
        <v>1</v>
      </c>
      <c r="BL58" s="70">
        <v>1</v>
      </c>
      <c r="BM58" s="70">
        <v>1</v>
      </c>
      <c r="BN58" s="70">
        <v>0</v>
      </c>
      <c r="BO58" s="70">
        <v>1</v>
      </c>
      <c r="BP58" s="403">
        <v>0</v>
      </c>
      <c r="BQ58" s="403">
        <v>0</v>
      </c>
      <c r="BR58" s="403">
        <v>35000</v>
      </c>
      <c r="BS58" s="403">
        <v>0</v>
      </c>
      <c r="BT58" s="403">
        <v>0</v>
      </c>
      <c r="BU58" s="403">
        <v>0</v>
      </c>
      <c r="BV58" s="403">
        <v>0</v>
      </c>
      <c r="BW58" s="403">
        <v>0</v>
      </c>
      <c r="BX58" s="403">
        <v>0</v>
      </c>
      <c r="BY58" s="403">
        <v>0</v>
      </c>
      <c r="BZ58" s="401">
        <v>0</v>
      </c>
      <c r="CA58" s="401">
        <v>0</v>
      </c>
      <c r="CB58" s="401">
        <v>0</v>
      </c>
      <c r="CC58" s="401">
        <v>0</v>
      </c>
      <c r="CD58" s="401">
        <v>0</v>
      </c>
      <c r="CE58" s="401">
        <v>0</v>
      </c>
      <c r="CF58" s="401">
        <v>0</v>
      </c>
      <c r="CG58" s="401">
        <v>0</v>
      </c>
      <c r="CH58" s="401">
        <v>0</v>
      </c>
      <c r="CI58" s="401">
        <v>0</v>
      </c>
      <c r="CJ58" s="401">
        <v>0</v>
      </c>
      <c r="CK58" s="401">
        <v>0</v>
      </c>
      <c r="CL58" s="401">
        <v>0</v>
      </c>
      <c r="CM58" s="401">
        <v>0</v>
      </c>
      <c r="CN58" s="401">
        <v>0</v>
      </c>
      <c r="CO58" s="401">
        <v>0</v>
      </c>
      <c r="CP58" s="401">
        <v>0</v>
      </c>
      <c r="CQ58" s="401">
        <v>0</v>
      </c>
      <c r="CR58" s="401">
        <v>0</v>
      </c>
      <c r="CS58" s="401">
        <v>0</v>
      </c>
      <c r="CT58" s="401">
        <v>0</v>
      </c>
      <c r="CU58" s="401">
        <v>0</v>
      </c>
      <c r="CV58" s="401">
        <v>0</v>
      </c>
      <c r="CW58" s="401">
        <v>0</v>
      </c>
      <c r="CX58" s="401">
        <v>0</v>
      </c>
      <c r="CY58" s="401">
        <v>0</v>
      </c>
      <c r="CZ58" s="401">
        <v>0</v>
      </c>
      <c r="DA58" s="401">
        <v>0</v>
      </c>
      <c r="DB58" s="401">
        <v>0</v>
      </c>
      <c r="DC58" s="401">
        <v>0</v>
      </c>
      <c r="DD58" s="401">
        <v>0</v>
      </c>
      <c r="DE58" s="401">
        <v>0</v>
      </c>
      <c r="DF58" s="401">
        <v>0</v>
      </c>
      <c r="DG58" s="403">
        <v>55326</v>
      </c>
      <c r="DH58" s="403">
        <v>55326</v>
      </c>
      <c r="DI58" s="403">
        <v>55326</v>
      </c>
      <c r="DJ58" s="403">
        <v>55326</v>
      </c>
      <c r="DK58" s="403">
        <v>55326</v>
      </c>
      <c r="DL58" s="403">
        <v>55326</v>
      </c>
      <c r="DM58" s="403">
        <v>55326</v>
      </c>
      <c r="DN58" s="403">
        <v>55326</v>
      </c>
      <c r="DO58" s="403">
        <v>55326</v>
      </c>
      <c r="DP58" s="403">
        <v>55326</v>
      </c>
      <c r="DQ58" s="403">
        <v>55326</v>
      </c>
      <c r="DR58" s="403">
        <v>55326</v>
      </c>
      <c r="DS58" s="403">
        <v>55326</v>
      </c>
      <c r="DT58" s="403">
        <v>55326</v>
      </c>
      <c r="DU58" s="403">
        <v>55326</v>
      </c>
      <c r="DV58" s="403">
        <v>55326</v>
      </c>
      <c r="DW58" s="403">
        <v>55326</v>
      </c>
      <c r="DX58" s="403">
        <v>55326</v>
      </c>
      <c r="DY58" s="403">
        <v>55326</v>
      </c>
      <c r="DZ58" s="403">
        <v>55326</v>
      </c>
      <c r="EA58" s="403">
        <v>55326</v>
      </c>
      <c r="EB58" s="403">
        <v>55326</v>
      </c>
      <c r="EC58" s="403">
        <v>55326</v>
      </c>
      <c r="ED58" s="403">
        <v>55326</v>
      </c>
      <c r="EE58" s="403">
        <v>55326</v>
      </c>
      <c r="EF58" s="403">
        <v>55326</v>
      </c>
      <c r="EG58" s="403">
        <v>55326</v>
      </c>
      <c r="EH58" s="403">
        <v>55326</v>
      </c>
      <c r="EI58" s="403">
        <v>55326</v>
      </c>
      <c r="EJ58" s="403">
        <v>55326</v>
      </c>
      <c r="EK58" s="403">
        <v>55326</v>
      </c>
      <c r="EL58" s="403">
        <v>55326</v>
      </c>
      <c r="EM58" s="403">
        <v>55326</v>
      </c>
      <c r="EN58" s="403">
        <v>55326</v>
      </c>
      <c r="EO58" s="403">
        <v>55326</v>
      </c>
      <c r="EP58" s="403">
        <v>55326</v>
      </c>
      <c r="EQ58" s="403">
        <v>55326</v>
      </c>
      <c r="ER58" s="403">
        <v>55326</v>
      </c>
      <c r="ES58" s="403">
        <v>55326</v>
      </c>
      <c r="ET58" s="403">
        <v>55326</v>
      </c>
      <c r="EU58" s="403">
        <v>55326</v>
      </c>
      <c r="EV58" s="403">
        <v>55326</v>
      </c>
      <c r="EW58" s="403">
        <v>55326</v>
      </c>
      <c r="EX58" s="404">
        <v>31746.031746031746</v>
      </c>
      <c r="EY58" s="404">
        <v>0</v>
      </c>
      <c r="EZ58" s="404">
        <v>0</v>
      </c>
      <c r="FA58" s="404">
        <v>0</v>
      </c>
      <c r="FB58" s="404">
        <v>0</v>
      </c>
      <c r="FC58" s="404">
        <v>0</v>
      </c>
      <c r="FD58" s="404">
        <v>0</v>
      </c>
      <c r="FE58" s="404">
        <v>0</v>
      </c>
      <c r="FF58" s="404">
        <v>0</v>
      </c>
      <c r="FG58" s="404">
        <v>0</v>
      </c>
      <c r="FH58" s="404">
        <v>0</v>
      </c>
      <c r="FI58" s="404">
        <v>0</v>
      </c>
      <c r="FJ58" s="404">
        <v>0</v>
      </c>
      <c r="FK58" s="404">
        <v>0</v>
      </c>
      <c r="FL58" s="404">
        <v>0</v>
      </c>
      <c r="FM58" s="404">
        <v>0</v>
      </c>
      <c r="FN58" s="404">
        <v>0</v>
      </c>
      <c r="FO58" s="404">
        <v>0</v>
      </c>
      <c r="FP58" s="404">
        <v>0</v>
      </c>
      <c r="FQ58" s="404">
        <v>0</v>
      </c>
      <c r="FR58" s="404">
        <v>0</v>
      </c>
      <c r="FS58" s="404">
        <v>0</v>
      </c>
      <c r="FT58" s="404">
        <v>0</v>
      </c>
      <c r="FU58" s="404">
        <v>0</v>
      </c>
      <c r="FV58" s="404">
        <v>0</v>
      </c>
      <c r="FW58" s="404">
        <v>0</v>
      </c>
      <c r="FX58" s="404">
        <v>0</v>
      </c>
      <c r="FY58" s="404">
        <v>0</v>
      </c>
      <c r="FZ58" s="404">
        <v>0</v>
      </c>
      <c r="GA58" s="404">
        <v>0</v>
      </c>
      <c r="GB58" s="404">
        <v>0</v>
      </c>
      <c r="GC58" s="404">
        <v>0</v>
      </c>
      <c r="GD58" s="404">
        <v>0</v>
      </c>
      <c r="GE58" s="404">
        <v>0</v>
      </c>
      <c r="GF58" s="404">
        <v>0</v>
      </c>
      <c r="GG58" s="404">
        <v>0</v>
      </c>
      <c r="GH58" s="404">
        <v>0</v>
      </c>
      <c r="GI58" s="404">
        <v>0</v>
      </c>
      <c r="GJ58" s="404">
        <v>0</v>
      </c>
      <c r="GK58" s="404">
        <v>0</v>
      </c>
      <c r="GL58" s="404">
        <v>50182.312925170067</v>
      </c>
      <c r="GM58" s="404">
        <v>47792.678976352443</v>
      </c>
      <c r="GN58" s="404">
        <v>45516.837120335666</v>
      </c>
      <c r="GO58" s="404">
        <v>43349.368686033959</v>
      </c>
      <c r="GP58" s="404">
        <v>41285.113034318063</v>
      </c>
      <c r="GQ58" s="404">
        <v>39319.155270779098</v>
      </c>
      <c r="GR58" s="404">
        <v>37446.814543599146</v>
      </c>
      <c r="GS58" s="404">
        <v>35663.632898665855</v>
      </c>
      <c r="GT58" s="404">
        <v>33965.364665396053</v>
      </c>
      <c r="GU58" s="404">
        <v>32347.966347996236</v>
      </c>
      <c r="GV58" s="404">
        <v>30807.586998091658</v>
      </c>
      <c r="GW58" s="404">
        <v>29340.559045801572</v>
      </c>
      <c r="GX58" s="404">
        <v>27943.389567430077</v>
      </c>
      <c r="GY58" s="404">
        <v>26612.751968981018</v>
      </c>
      <c r="GZ58" s="404">
        <v>25345.47806569621</v>
      </c>
      <c r="HA58" s="404">
        <v>24138.550538758289</v>
      </c>
      <c r="HB58" s="404">
        <v>22989.095751198372</v>
      </c>
      <c r="HC58" s="404">
        <v>21894.376905903213</v>
      </c>
      <c r="HD58" s="404">
        <v>20851.787529431633</v>
      </c>
      <c r="HE58" s="404">
        <v>19858.845266125365</v>
      </c>
      <c r="HF58" s="404">
        <v>18913.185967738442</v>
      </c>
      <c r="HG58" s="404">
        <v>18012.558064512799</v>
      </c>
      <c r="HH58" s="404">
        <v>17154.817204297906</v>
      </c>
      <c r="HI58" s="404">
        <v>16337.921146950386</v>
      </c>
      <c r="HJ58" s="404">
        <v>15559.92490185751</v>
      </c>
      <c r="HK58" s="404">
        <v>14818.976097007151</v>
      </c>
      <c r="HL58" s="404">
        <v>14113.310568578241</v>
      </c>
      <c r="HM58" s="404">
        <v>13441.248160550704</v>
      </c>
      <c r="HN58" s="404">
        <v>12801.188724334008</v>
      </c>
      <c r="HO58" s="404">
        <v>12191.608308889527</v>
      </c>
      <c r="HP58" s="404">
        <v>11611.055532275741</v>
      </c>
      <c r="HQ58" s="404">
        <v>11058.148125976895</v>
      </c>
      <c r="HR58" s="404">
        <v>10531.569643787519</v>
      </c>
      <c r="HS58" s="404">
        <v>10030.066327416684</v>
      </c>
      <c r="HT58" s="404">
        <v>9552.4441213492246</v>
      </c>
      <c r="HU58" s="404">
        <v>9097.5658298564031</v>
      </c>
      <c r="HV58" s="404">
        <v>8664.348409387052</v>
      </c>
      <c r="HW58" s="404">
        <v>8251.7603898924281</v>
      </c>
      <c r="HX58" s="404">
        <v>7858.8194189451715</v>
      </c>
      <c r="HY58" s="404">
        <v>7484.5899228049248</v>
      </c>
      <c r="HZ58" s="404">
        <v>31746.031746031746</v>
      </c>
      <c r="IA58" s="404">
        <v>228126.31074221019</v>
      </c>
      <c r="IB58" s="408">
        <v>7.1859787883796207</v>
      </c>
      <c r="IC58" s="410"/>
    </row>
    <row r="59" spans="1:237" s="179" customFormat="1" ht="90" customHeight="1" x14ac:dyDescent="0.2">
      <c r="A59" s="242" t="s">
        <v>997</v>
      </c>
      <c r="B59" s="195" t="s">
        <v>998</v>
      </c>
      <c r="C59" s="195" t="s">
        <v>1073</v>
      </c>
      <c r="D59" s="115">
        <v>2</v>
      </c>
      <c r="E59" s="195" t="s">
        <v>1074</v>
      </c>
      <c r="F59" s="113" t="s">
        <v>1075</v>
      </c>
      <c r="G59" s="113" t="s">
        <v>1076</v>
      </c>
      <c r="H59" s="112" t="s">
        <v>77</v>
      </c>
      <c r="I59" s="113" t="s">
        <v>1077</v>
      </c>
      <c r="J59" s="113">
        <v>5</v>
      </c>
      <c r="K59" s="227" t="s">
        <v>79</v>
      </c>
      <c r="L59" s="111">
        <v>61475</v>
      </c>
      <c r="M59" s="112" t="s">
        <v>1078</v>
      </c>
      <c r="N59" s="112" t="s">
        <v>81</v>
      </c>
      <c r="O59" s="112" t="s">
        <v>82</v>
      </c>
      <c r="P59" s="112" t="s">
        <v>124</v>
      </c>
      <c r="Q59" s="112" t="s">
        <v>100</v>
      </c>
      <c r="R59" s="112" t="s">
        <v>108</v>
      </c>
      <c r="S59" s="112" t="s">
        <v>99</v>
      </c>
      <c r="T59" s="112" t="s">
        <v>1014</v>
      </c>
      <c r="U59" s="112" t="s">
        <v>100</v>
      </c>
      <c r="V59" s="201">
        <v>1</v>
      </c>
      <c r="W59" s="217">
        <v>40250</v>
      </c>
      <c r="X59" s="217">
        <v>0</v>
      </c>
      <c r="Y59" s="217">
        <v>0</v>
      </c>
      <c r="Z59" s="217">
        <v>0</v>
      </c>
      <c r="AA59" s="217">
        <v>20250</v>
      </c>
      <c r="AB59" s="217">
        <v>20000</v>
      </c>
      <c r="AC59" s="217">
        <v>0</v>
      </c>
      <c r="AD59" s="217">
        <v>0</v>
      </c>
      <c r="AE59" s="286">
        <v>0</v>
      </c>
      <c r="AF59" s="286">
        <v>0</v>
      </c>
      <c r="AG59" s="286">
        <v>0</v>
      </c>
      <c r="AH59" s="286">
        <v>0</v>
      </c>
      <c r="AI59" s="112" t="s">
        <v>88</v>
      </c>
      <c r="AJ59" s="217">
        <v>0</v>
      </c>
      <c r="AK59" s="217">
        <v>0</v>
      </c>
      <c r="AL59" s="217">
        <v>0</v>
      </c>
      <c r="AM59" s="217">
        <v>0</v>
      </c>
      <c r="AN59" s="217">
        <v>0</v>
      </c>
      <c r="AO59" s="217">
        <v>0</v>
      </c>
      <c r="AP59" s="217">
        <v>0</v>
      </c>
      <c r="AQ59" s="286">
        <v>0</v>
      </c>
      <c r="AR59" s="286">
        <v>0</v>
      </c>
      <c r="AS59" s="286">
        <v>0</v>
      </c>
      <c r="AT59" s="286">
        <v>0</v>
      </c>
      <c r="AU59" s="113"/>
      <c r="AV59" s="230">
        <v>1</v>
      </c>
      <c r="AW59" s="230">
        <v>0</v>
      </c>
      <c r="AX59" s="230" t="s">
        <v>3608</v>
      </c>
      <c r="AY59" s="141">
        <v>9</v>
      </c>
      <c r="AZ59" s="70">
        <v>1</v>
      </c>
      <c r="BA59" s="70">
        <v>1</v>
      </c>
      <c r="BB59" s="70">
        <v>1</v>
      </c>
      <c r="BC59" s="70">
        <v>1</v>
      </c>
      <c r="BD59" s="70">
        <v>1</v>
      </c>
      <c r="BE59" s="70">
        <v>1</v>
      </c>
      <c r="BF59" s="70">
        <v>1</v>
      </c>
      <c r="BG59" s="71">
        <v>0</v>
      </c>
      <c r="BH59" s="71">
        <v>1</v>
      </c>
      <c r="BI59" s="71">
        <v>0</v>
      </c>
      <c r="BJ59" s="71">
        <v>0</v>
      </c>
      <c r="BK59" s="71">
        <v>1</v>
      </c>
      <c r="BL59" s="70">
        <v>1</v>
      </c>
      <c r="BM59" s="70">
        <v>1</v>
      </c>
      <c r="BN59" s="70">
        <v>0</v>
      </c>
      <c r="BO59" s="70">
        <v>1</v>
      </c>
      <c r="BP59" s="403">
        <v>0</v>
      </c>
      <c r="BQ59" s="403">
        <v>0</v>
      </c>
      <c r="BR59" s="403">
        <v>20250</v>
      </c>
      <c r="BS59" s="403">
        <v>20000</v>
      </c>
      <c r="BT59" s="403">
        <v>0</v>
      </c>
      <c r="BU59" s="403">
        <v>0</v>
      </c>
      <c r="BV59" s="403">
        <v>0</v>
      </c>
      <c r="BW59" s="403">
        <v>0</v>
      </c>
      <c r="BX59" s="403">
        <v>0</v>
      </c>
      <c r="BY59" s="403">
        <v>0</v>
      </c>
      <c r="BZ59" s="401">
        <v>0</v>
      </c>
      <c r="CA59" s="401">
        <v>0</v>
      </c>
      <c r="CB59" s="401">
        <v>0</v>
      </c>
      <c r="CC59" s="401">
        <v>0</v>
      </c>
      <c r="CD59" s="401">
        <v>0</v>
      </c>
      <c r="CE59" s="401">
        <v>0</v>
      </c>
      <c r="CF59" s="401">
        <v>0</v>
      </c>
      <c r="CG59" s="401">
        <v>0</v>
      </c>
      <c r="CH59" s="401">
        <v>0</v>
      </c>
      <c r="CI59" s="401">
        <v>0</v>
      </c>
      <c r="CJ59" s="401">
        <v>0</v>
      </c>
      <c r="CK59" s="401">
        <v>0</v>
      </c>
      <c r="CL59" s="401">
        <v>0</v>
      </c>
      <c r="CM59" s="401">
        <v>0</v>
      </c>
      <c r="CN59" s="401">
        <v>0</v>
      </c>
      <c r="CO59" s="401">
        <v>0</v>
      </c>
      <c r="CP59" s="401">
        <v>0</v>
      </c>
      <c r="CQ59" s="401">
        <v>0</v>
      </c>
      <c r="CR59" s="401">
        <v>0</v>
      </c>
      <c r="CS59" s="401">
        <v>0</v>
      </c>
      <c r="CT59" s="401">
        <v>0</v>
      </c>
      <c r="CU59" s="401">
        <v>0</v>
      </c>
      <c r="CV59" s="401">
        <v>0</v>
      </c>
      <c r="CW59" s="401">
        <v>0</v>
      </c>
      <c r="CX59" s="401">
        <v>0</v>
      </c>
      <c r="CY59" s="401">
        <v>0</v>
      </c>
      <c r="CZ59" s="401">
        <v>0</v>
      </c>
      <c r="DA59" s="401">
        <v>0</v>
      </c>
      <c r="DB59" s="401">
        <v>0</v>
      </c>
      <c r="DC59" s="401">
        <v>0</v>
      </c>
      <c r="DD59" s="401">
        <v>0</v>
      </c>
      <c r="DE59" s="401">
        <v>0</v>
      </c>
      <c r="DF59" s="401">
        <v>0</v>
      </c>
      <c r="DG59" s="403">
        <v>61475</v>
      </c>
      <c r="DH59" s="403">
        <v>61475</v>
      </c>
      <c r="DI59" s="403">
        <v>61475</v>
      </c>
      <c r="DJ59" s="403">
        <v>61475</v>
      </c>
      <c r="DK59" s="403">
        <v>61475</v>
      </c>
      <c r="DL59" s="403">
        <v>61475</v>
      </c>
      <c r="DM59" s="403">
        <v>61475</v>
      </c>
      <c r="DN59" s="403">
        <v>61475</v>
      </c>
      <c r="DO59" s="403">
        <v>61475</v>
      </c>
      <c r="DP59" s="403">
        <v>61475</v>
      </c>
      <c r="DQ59" s="403">
        <v>61475</v>
      </c>
      <c r="DR59" s="403">
        <v>61475</v>
      </c>
      <c r="DS59" s="403">
        <v>61475</v>
      </c>
      <c r="DT59" s="403">
        <v>61475</v>
      </c>
      <c r="DU59" s="403">
        <v>61475</v>
      </c>
      <c r="DV59" s="403">
        <v>61475</v>
      </c>
      <c r="DW59" s="403">
        <v>61475</v>
      </c>
      <c r="DX59" s="403">
        <v>61475</v>
      </c>
      <c r="DY59" s="403">
        <v>61475</v>
      </c>
      <c r="DZ59" s="403">
        <v>61475</v>
      </c>
      <c r="EA59" s="403">
        <v>61475</v>
      </c>
      <c r="EB59" s="403">
        <v>61475</v>
      </c>
      <c r="EC59" s="403">
        <v>61475</v>
      </c>
      <c r="ED59" s="403">
        <v>61475</v>
      </c>
      <c r="EE59" s="403">
        <v>61475</v>
      </c>
      <c r="EF59" s="403">
        <v>61475</v>
      </c>
      <c r="EG59" s="403">
        <v>61475</v>
      </c>
      <c r="EH59" s="403">
        <v>61475</v>
      </c>
      <c r="EI59" s="403">
        <v>61475</v>
      </c>
      <c r="EJ59" s="403">
        <v>61475</v>
      </c>
      <c r="EK59" s="403">
        <v>61475</v>
      </c>
      <c r="EL59" s="403">
        <v>61475</v>
      </c>
      <c r="EM59" s="403">
        <v>61475</v>
      </c>
      <c r="EN59" s="403">
        <v>61475</v>
      </c>
      <c r="EO59" s="403">
        <v>61475</v>
      </c>
      <c r="EP59" s="403">
        <v>61475</v>
      </c>
      <c r="EQ59" s="403">
        <v>61475</v>
      </c>
      <c r="ER59" s="403">
        <v>61475</v>
      </c>
      <c r="ES59" s="403">
        <v>61475</v>
      </c>
      <c r="ET59" s="403">
        <v>61475</v>
      </c>
      <c r="EU59" s="403">
        <v>61475</v>
      </c>
      <c r="EV59" s="403">
        <v>61475</v>
      </c>
      <c r="EW59" s="403">
        <v>61475</v>
      </c>
      <c r="EX59" s="404">
        <v>18367.34693877551</v>
      </c>
      <c r="EY59" s="404">
        <v>17276.751970629521</v>
      </c>
      <c r="EZ59" s="404">
        <v>0</v>
      </c>
      <c r="FA59" s="404">
        <v>0</v>
      </c>
      <c r="FB59" s="404">
        <v>0</v>
      </c>
      <c r="FC59" s="404">
        <v>0</v>
      </c>
      <c r="FD59" s="404">
        <v>0</v>
      </c>
      <c r="FE59" s="404">
        <v>0</v>
      </c>
      <c r="FF59" s="404">
        <v>0</v>
      </c>
      <c r="FG59" s="404">
        <v>0</v>
      </c>
      <c r="FH59" s="404">
        <v>0</v>
      </c>
      <c r="FI59" s="404">
        <v>0</v>
      </c>
      <c r="FJ59" s="404">
        <v>0</v>
      </c>
      <c r="FK59" s="404">
        <v>0</v>
      </c>
      <c r="FL59" s="404">
        <v>0</v>
      </c>
      <c r="FM59" s="404">
        <v>0</v>
      </c>
      <c r="FN59" s="404">
        <v>0</v>
      </c>
      <c r="FO59" s="404">
        <v>0</v>
      </c>
      <c r="FP59" s="404">
        <v>0</v>
      </c>
      <c r="FQ59" s="404">
        <v>0</v>
      </c>
      <c r="FR59" s="404">
        <v>0</v>
      </c>
      <c r="FS59" s="404">
        <v>0</v>
      </c>
      <c r="FT59" s="404">
        <v>0</v>
      </c>
      <c r="FU59" s="404">
        <v>0</v>
      </c>
      <c r="FV59" s="404">
        <v>0</v>
      </c>
      <c r="FW59" s="404">
        <v>0</v>
      </c>
      <c r="FX59" s="404">
        <v>0</v>
      </c>
      <c r="FY59" s="404">
        <v>0</v>
      </c>
      <c r="FZ59" s="404">
        <v>0</v>
      </c>
      <c r="GA59" s="404">
        <v>0</v>
      </c>
      <c r="GB59" s="404">
        <v>0</v>
      </c>
      <c r="GC59" s="404">
        <v>0</v>
      </c>
      <c r="GD59" s="404">
        <v>0</v>
      </c>
      <c r="GE59" s="404">
        <v>0</v>
      </c>
      <c r="GF59" s="404">
        <v>0</v>
      </c>
      <c r="GG59" s="404">
        <v>0</v>
      </c>
      <c r="GH59" s="404">
        <v>0</v>
      </c>
      <c r="GI59" s="404">
        <v>0</v>
      </c>
      <c r="GJ59" s="404">
        <v>0</v>
      </c>
      <c r="GK59" s="404">
        <v>0</v>
      </c>
      <c r="GL59" s="404">
        <v>55759.637188208617</v>
      </c>
      <c r="GM59" s="404">
        <v>53104.416369722487</v>
      </c>
      <c r="GN59" s="404">
        <v>50575.634637830946</v>
      </c>
      <c r="GO59" s="404">
        <v>48167.271083648513</v>
      </c>
      <c r="GP59" s="404">
        <v>45873.591508236685</v>
      </c>
      <c r="GQ59" s="404">
        <v>43689.134769749217</v>
      </c>
      <c r="GR59" s="404">
        <v>41608.699780713541</v>
      </c>
      <c r="GS59" s="404">
        <v>39627.333124489087</v>
      </c>
      <c r="GT59" s="404">
        <v>37740.317261418182</v>
      </c>
      <c r="GU59" s="404">
        <v>35943.159296588739</v>
      </c>
      <c r="GV59" s="404">
        <v>34231.580282465467</v>
      </c>
      <c r="GW59" s="404">
        <v>32601.505030919488</v>
      </c>
      <c r="GX59" s="404">
        <v>31049.052410399523</v>
      </c>
      <c r="GY59" s="404">
        <v>29570.526105142391</v>
      </c>
      <c r="GZ59" s="404">
        <v>28162.40581442133</v>
      </c>
      <c r="HA59" s="404">
        <v>26821.338870877451</v>
      </c>
      <c r="HB59" s="404">
        <v>25544.132257978526</v>
      </c>
      <c r="HC59" s="404">
        <v>24327.745007598598</v>
      </c>
      <c r="HD59" s="404">
        <v>23169.28095961771</v>
      </c>
      <c r="HE59" s="404">
        <v>22065.981866302584</v>
      </c>
      <c r="HF59" s="404">
        <v>21015.220825050081</v>
      </c>
      <c r="HG59" s="404">
        <v>20014.496023857217</v>
      </c>
      <c r="HH59" s="404">
        <v>19061.42478462592</v>
      </c>
      <c r="HI59" s="404">
        <v>18153.737890119926</v>
      </c>
      <c r="HJ59" s="404">
        <v>17289.274181066594</v>
      </c>
      <c r="HK59" s="404">
        <v>16465.975410539613</v>
      </c>
      <c r="HL59" s="404">
        <v>15681.881343371062</v>
      </c>
      <c r="HM59" s="404">
        <v>14935.125088924819</v>
      </c>
      <c r="HN59" s="404">
        <v>14223.92865611888</v>
      </c>
      <c r="HO59" s="404">
        <v>13546.598720113214</v>
      </c>
      <c r="HP59" s="404">
        <v>12901.522590584014</v>
      </c>
      <c r="HQ59" s="404">
        <v>12287.164371984774</v>
      </c>
      <c r="HR59" s="404">
        <v>11702.061306652167</v>
      </c>
      <c r="HS59" s="404">
        <v>11144.820292049681</v>
      </c>
      <c r="HT59" s="404">
        <v>10614.11456385684</v>
      </c>
      <c r="HU59" s="404">
        <v>10108.680537006514</v>
      </c>
      <c r="HV59" s="404">
        <v>9627.3147971490616</v>
      </c>
      <c r="HW59" s="404">
        <v>9168.8712353800565</v>
      </c>
      <c r="HX59" s="404">
        <v>8732.2583194095805</v>
      </c>
      <c r="HY59" s="404">
        <v>8316.4364946757887</v>
      </c>
      <c r="HZ59" s="404">
        <v>35644.098909405031</v>
      </c>
      <c r="IA59" s="404">
        <v>253480.55078764725</v>
      </c>
      <c r="IB59" s="408">
        <v>7.1114310234607734</v>
      </c>
      <c r="IC59" s="419"/>
    </row>
    <row r="60" spans="1:237" ht="90" customHeight="1" x14ac:dyDescent="0.2">
      <c r="A60" s="276" t="s">
        <v>634</v>
      </c>
      <c r="B60" s="277" t="s">
        <v>1167</v>
      </c>
      <c r="C60" s="277" t="s">
        <v>1308</v>
      </c>
      <c r="D60" s="99"/>
      <c r="E60" s="277" t="s">
        <v>1309</v>
      </c>
      <c r="F60" s="103" t="s">
        <v>1310</v>
      </c>
      <c r="G60" s="103" t="s">
        <v>1311</v>
      </c>
      <c r="H60" s="99" t="s">
        <v>77</v>
      </c>
      <c r="I60" s="103" t="s">
        <v>1216</v>
      </c>
      <c r="J60" s="103">
        <v>40</v>
      </c>
      <c r="K60" s="227" t="s">
        <v>94</v>
      </c>
      <c r="L60" s="98">
        <v>55000</v>
      </c>
      <c r="M60" s="99" t="s">
        <v>1312</v>
      </c>
      <c r="N60" s="99" t="s">
        <v>81</v>
      </c>
      <c r="O60" s="13" t="s">
        <v>217</v>
      </c>
      <c r="P60" s="99" t="s">
        <v>218</v>
      </c>
      <c r="Q60" s="112" t="s">
        <v>100</v>
      </c>
      <c r="R60" s="99" t="s">
        <v>108</v>
      </c>
      <c r="S60" s="99" t="s">
        <v>99</v>
      </c>
      <c r="T60" s="99" t="s">
        <v>366</v>
      </c>
      <c r="U60" s="99" t="s">
        <v>100</v>
      </c>
      <c r="V60" s="102">
        <v>1</v>
      </c>
      <c r="W60" s="278">
        <v>140000</v>
      </c>
      <c r="X60" s="278">
        <v>0</v>
      </c>
      <c r="Y60" s="278">
        <v>0</v>
      </c>
      <c r="Z60" s="278">
        <v>0</v>
      </c>
      <c r="AA60" s="105">
        <v>140000</v>
      </c>
      <c r="AB60" s="278"/>
      <c r="AC60" s="278">
        <v>0</v>
      </c>
      <c r="AD60" s="278">
        <v>0</v>
      </c>
      <c r="AE60" s="278">
        <v>0</v>
      </c>
      <c r="AF60" s="278">
        <v>0</v>
      </c>
      <c r="AG60" s="278">
        <v>0</v>
      </c>
      <c r="AH60" s="278">
        <v>0</v>
      </c>
      <c r="AI60" s="100" t="s">
        <v>88</v>
      </c>
      <c r="AJ60" s="278">
        <v>0</v>
      </c>
      <c r="AK60" s="278">
        <v>0</v>
      </c>
      <c r="AL60" s="278">
        <v>0</v>
      </c>
      <c r="AM60" s="278">
        <v>0</v>
      </c>
      <c r="AN60" s="278">
        <v>0</v>
      </c>
      <c r="AO60" s="278">
        <v>0</v>
      </c>
      <c r="AP60" s="278">
        <v>0</v>
      </c>
      <c r="AQ60" s="278">
        <v>0</v>
      </c>
      <c r="AR60" s="278">
        <v>0</v>
      </c>
      <c r="AS60" s="278">
        <v>0</v>
      </c>
      <c r="AT60" s="278">
        <v>0</v>
      </c>
      <c r="AU60" s="279"/>
      <c r="AV60" s="230">
        <v>1</v>
      </c>
      <c r="AW60" s="230">
        <v>0</v>
      </c>
      <c r="AX60" s="230" t="s">
        <v>3594</v>
      </c>
      <c r="AY60" s="141">
        <v>8</v>
      </c>
      <c r="AZ60" s="70">
        <v>1</v>
      </c>
      <c r="BA60" s="70">
        <v>1</v>
      </c>
      <c r="BB60" s="70">
        <v>1</v>
      </c>
      <c r="BC60" s="70">
        <v>0</v>
      </c>
      <c r="BD60" s="70">
        <v>1</v>
      </c>
      <c r="BE60" s="70">
        <v>1</v>
      </c>
      <c r="BF60" s="70">
        <v>1</v>
      </c>
      <c r="BG60" s="71">
        <v>0</v>
      </c>
      <c r="BH60" s="71">
        <v>1</v>
      </c>
      <c r="BI60" s="71">
        <v>0</v>
      </c>
      <c r="BJ60" s="71">
        <v>0</v>
      </c>
      <c r="BK60" s="71">
        <v>1</v>
      </c>
      <c r="BL60" s="70">
        <v>1</v>
      </c>
      <c r="BM60" s="70">
        <v>1</v>
      </c>
      <c r="BN60" s="70">
        <v>0</v>
      </c>
      <c r="BO60" s="70">
        <v>1</v>
      </c>
      <c r="BP60" s="403">
        <v>0</v>
      </c>
      <c r="BQ60" s="403">
        <v>0</v>
      </c>
      <c r="BR60" s="403">
        <v>140000</v>
      </c>
      <c r="BS60" s="403">
        <v>0</v>
      </c>
      <c r="BT60" s="403">
        <v>0</v>
      </c>
      <c r="BU60" s="403">
        <v>0</v>
      </c>
      <c r="BV60" s="403">
        <v>0</v>
      </c>
      <c r="BW60" s="403">
        <v>0</v>
      </c>
      <c r="BX60" s="403">
        <v>0</v>
      </c>
      <c r="BY60" s="403">
        <v>0</v>
      </c>
      <c r="BZ60" s="401">
        <v>0</v>
      </c>
      <c r="CA60" s="401">
        <v>0</v>
      </c>
      <c r="CB60" s="401">
        <v>0</v>
      </c>
      <c r="CC60" s="401">
        <v>0</v>
      </c>
      <c r="CD60" s="401">
        <v>0</v>
      </c>
      <c r="CE60" s="401">
        <v>0</v>
      </c>
      <c r="CF60" s="401">
        <v>0</v>
      </c>
      <c r="CG60" s="401">
        <v>0</v>
      </c>
      <c r="CH60" s="401">
        <v>0</v>
      </c>
      <c r="CI60" s="401">
        <v>0</v>
      </c>
      <c r="CJ60" s="401">
        <v>0</v>
      </c>
      <c r="CK60" s="401">
        <v>0</v>
      </c>
      <c r="CL60" s="401">
        <v>0</v>
      </c>
      <c r="CM60" s="401">
        <v>0</v>
      </c>
      <c r="CN60" s="401">
        <v>0</v>
      </c>
      <c r="CO60" s="401">
        <v>0</v>
      </c>
      <c r="CP60" s="401">
        <v>0</v>
      </c>
      <c r="CQ60" s="401">
        <v>0</v>
      </c>
      <c r="CR60" s="401">
        <v>0</v>
      </c>
      <c r="CS60" s="401">
        <v>0</v>
      </c>
      <c r="CT60" s="401">
        <v>0</v>
      </c>
      <c r="CU60" s="401">
        <v>0</v>
      </c>
      <c r="CV60" s="401">
        <v>0</v>
      </c>
      <c r="CW60" s="401">
        <v>0</v>
      </c>
      <c r="CX60" s="401">
        <v>0</v>
      </c>
      <c r="CY60" s="401">
        <v>0</v>
      </c>
      <c r="CZ60" s="401">
        <v>0</v>
      </c>
      <c r="DA60" s="401">
        <v>0</v>
      </c>
      <c r="DB60" s="401">
        <v>0</v>
      </c>
      <c r="DC60" s="401">
        <v>0</v>
      </c>
      <c r="DD60" s="401">
        <v>0</v>
      </c>
      <c r="DE60" s="401">
        <v>0</v>
      </c>
      <c r="DF60" s="401">
        <v>0</v>
      </c>
      <c r="DG60" s="403">
        <v>55000</v>
      </c>
      <c r="DH60" s="403">
        <v>55000</v>
      </c>
      <c r="DI60" s="403">
        <v>55000</v>
      </c>
      <c r="DJ60" s="403">
        <v>55000</v>
      </c>
      <c r="DK60" s="403">
        <v>55000</v>
      </c>
      <c r="DL60" s="403">
        <v>55000</v>
      </c>
      <c r="DM60" s="403">
        <v>55000</v>
      </c>
      <c r="DN60" s="403">
        <v>55000</v>
      </c>
      <c r="DO60" s="403">
        <v>55000</v>
      </c>
      <c r="DP60" s="403">
        <v>55000</v>
      </c>
      <c r="DQ60" s="403">
        <v>55000</v>
      </c>
      <c r="DR60" s="403">
        <v>55000</v>
      </c>
      <c r="DS60" s="403">
        <v>55000</v>
      </c>
      <c r="DT60" s="403">
        <v>55000</v>
      </c>
      <c r="DU60" s="403">
        <v>55000</v>
      </c>
      <c r="DV60" s="403">
        <v>55000</v>
      </c>
      <c r="DW60" s="403">
        <v>55000</v>
      </c>
      <c r="DX60" s="403">
        <v>55000</v>
      </c>
      <c r="DY60" s="403">
        <v>55000</v>
      </c>
      <c r="DZ60" s="403">
        <v>55000</v>
      </c>
      <c r="EA60" s="403">
        <v>55000</v>
      </c>
      <c r="EB60" s="403">
        <v>55000</v>
      </c>
      <c r="EC60" s="403">
        <v>55000</v>
      </c>
      <c r="ED60" s="403">
        <v>55000</v>
      </c>
      <c r="EE60" s="403">
        <v>55000</v>
      </c>
      <c r="EF60" s="403">
        <v>55000</v>
      </c>
      <c r="EG60" s="403">
        <v>55000</v>
      </c>
      <c r="EH60" s="403">
        <v>55000</v>
      </c>
      <c r="EI60" s="403">
        <v>55000</v>
      </c>
      <c r="EJ60" s="403">
        <v>55000</v>
      </c>
      <c r="EK60" s="403">
        <v>55000</v>
      </c>
      <c r="EL60" s="403">
        <v>55000</v>
      </c>
      <c r="EM60" s="403">
        <v>55000</v>
      </c>
      <c r="EN60" s="403">
        <v>55000</v>
      </c>
      <c r="EO60" s="403">
        <v>55000</v>
      </c>
      <c r="EP60" s="403">
        <v>55000</v>
      </c>
      <c r="EQ60" s="403">
        <v>55000</v>
      </c>
      <c r="ER60" s="403">
        <v>55000</v>
      </c>
      <c r="ES60" s="403">
        <v>55000</v>
      </c>
      <c r="ET60" s="403">
        <v>55000</v>
      </c>
      <c r="EU60" s="403">
        <v>55000</v>
      </c>
      <c r="EV60" s="403">
        <v>55000</v>
      </c>
      <c r="EW60" s="403">
        <v>55000</v>
      </c>
      <c r="EX60" s="404">
        <v>126984.12698412698</v>
      </c>
      <c r="EY60" s="404">
        <v>0</v>
      </c>
      <c r="EZ60" s="404">
        <v>0</v>
      </c>
      <c r="FA60" s="404">
        <v>0</v>
      </c>
      <c r="FB60" s="404">
        <v>0</v>
      </c>
      <c r="FC60" s="404">
        <v>0</v>
      </c>
      <c r="FD60" s="404">
        <v>0</v>
      </c>
      <c r="FE60" s="404">
        <v>0</v>
      </c>
      <c r="FF60" s="404">
        <v>0</v>
      </c>
      <c r="FG60" s="404">
        <v>0</v>
      </c>
      <c r="FH60" s="404">
        <v>0</v>
      </c>
      <c r="FI60" s="404">
        <v>0</v>
      </c>
      <c r="FJ60" s="404">
        <v>0</v>
      </c>
      <c r="FK60" s="404">
        <v>0</v>
      </c>
      <c r="FL60" s="404">
        <v>0</v>
      </c>
      <c r="FM60" s="404">
        <v>0</v>
      </c>
      <c r="FN60" s="404">
        <v>0</v>
      </c>
      <c r="FO60" s="404">
        <v>0</v>
      </c>
      <c r="FP60" s="404">
        <v>0</v>
      </c>
      <c r="FQ60" s="404">
        <v>0</v>
      </c>
      <c r="FR60" s="404">
        <v>0</v>
      </c>
      <c r="FS60" s="404">
        <v>0</v>
      </c>
      <c r="FT60" s="404">
        <v>0</v>
      </c>
      <c r="FU60" s="404">
        <v>0</v>
      </c>
      <c r="FV60" s="404">
        <v>0</v>
      </c>
      <c r="FW60" s="404">
        <v>0</v>
      </c>
      <c r="FX60" s="404">
        <v>0</v>
      </c>
      <c r="FY60" s="404">
        <v>0</v>
      </c>
      <c r="FZ60" s="404">
        <v>0</v>
      </c>
      <c r="GA60" s="404">
        <v>0</v>
      </c>
      <c r="GB60" s="404">
        <v>0</v>
      </c>
      <c r="GC60" s="404">
        <v>0</v>
      </c>
      <c r="GD60" s="404">
        <v>0</v>
      </c>
      <c r="GE60" s="404">
        <v>0</v>
      </c>
      <c r="GF60" s="404">
        <v>0</v>
      </c>
      <c r="GG60" s="404">
        <v>0</v>
      </c>
      <c r="GH60" s="404">
        <v>0</v>
      </c>
      <c r="GI60" s="404">
        <v>0</v>
      </c>
      <c r="GJ60" s="404">
        <v>0</v>
      </c>
      <c r="GK60" s="404">
        <v>0</v>
      </c>
      <c r="GL60" s="404">
        <v>49886.621315192744</v>
      </c>
      <c r="GM60" s="404">
        <v>47511.06791923118</v>
      </c>
      <c r="GN60" s="404">
        <v>45248.636113553512</v>
      </c>
      <c r="GO60" s="404">
        <v>43093.939155765242</v>
      </c>
      <c r="GP60" s="404">
        <v>41041.84681501452</v>
      </c>
      <c r="GQ60" s="404">
        <v>39087.473157156681</v>
      </c>
      <c r="GR60" s="404">
        <v>37226.164911577798</v>
      </c>
      <c r="GS60" s="404">
        <v>35453.490391978848</v>
      </c>
      <c r="GT60" s="404">
        <v>33765.228944741764</v>
      </c>
      <c r="GU60" s="404">
        <v>32157.360899754058</v>
      </c>
      <c r="GV60" s="404">
        <v>30626.057999765773</v>
      </c>
      <c r="GW60" s="404">
        <v>29167.674285491208</v>
      </c>
      <c r="GX60" s="404">
        <v>27778.737414753537</v>
      </c>
      <c r="GY60" s="404">
        <v>26455.940395003359</v>
      </c>
      <c r="GZ60" s="404">
        <v>25196.133709527014</v>
      </c>
      <c r="HA60" s="404">
        <v>23996.317818597152</v>
      </c>
      <c r="HB60" s="404">
        <v>22853.636017711571</v>
      </c>
      <c r="HC60" s="404">
        <v>21765.367635915783</v>
      </c>
      <c r="HD60" s="404">
        <v>20728.921558015034</v>
      </c>
      <c r="HE60" s="404">
        <v>19741.830055252412</v>
      </c>
      <c r="HF60" s="404">
        <v>18801.742909764205</v>
      </c>
      <c r="HG60" s="404">
        <v>17906.421818823048</v>
      </c>
      <c r="HH60" s="404">
        <v>17053.735065545763</v>
      </c>
      <c r="HI60" s="404">
        <v>16241.652443376915</v>
      </c>
      <c r="HJ60" s="404">
        <v>15468.240422263729</v>
      </c>
      <c r="HK60" s="404">
        <v>14731.657545013073</v>
      </c>
      <c r="HL60" s="404">
        <v>14030.150042869596</v>
      </c>
      <c r="HM60" s="404">
        <v>13362.047659875803</v>
      </c>
      <c r="HN60" s="404">
        <v>12725.759676072197</v>
      </c>
      <c r="HO60" s="404">
        <v>12119.771120068755</v>
      </c>
      <c r="HP60" s="404">
        <v>11542.639161970244</v>
      </c>
      <c r="HQ60" s="404">
        <v>10992.989678066899</v>
      </c>
      <c r="HR60" s="404">
        <v>10469.513979111332</v>
      </c>
      <c r="HS60" s="404">
        <v>9970.9656943917435</v>
      </c>
      <c r="HT60" s="404">
        <v>9496.1578041826142</v>
      </c>
      <c r="HU60" s="404">
        <v>9043.9598135072501</v>
      </c>
      <c r="HV60" s="404">
        <v>8613.2950604830967</v>
      </c>
      <c r="HW60" s="404">
        <v>8203.1381528410438</v>
      </c>
      <c r="HX60" s="404">
        <v>7812.512526515281</v>
      </c>
      <c r="HY60" s="404">
        <v>7440.4881204907433</v>
      </c>
      <c r="HZ60" s="404">
        <v>126984.12698412698</v>
      </c>
      <c r="IA60" s="404">
        <v>898809.28520923271</v>
      </c>
      <c r="IB60" s="408">
        <v>7.078123121022708</v>
      </c>
      <c r="IC60" s="410"/>
    </row>
    <row r="61" spans="1:237" ht="90" customHeight="1" x14ac:dyDescent="0.2">
      <c r="A61" s="264" t="s">
        <v>271</v>
      </c>
      <c r="B61" s="232" t="s">
        <v>264</v>
      </c>
      <c r="C61" s="264" t="s">
        <v>932</v>
      </c>
      <c r="D61" s="265">
        <v>10</v>
      </c>
      <c r="E61" s="232" t="s">
        <v>933</v>
      </c>
      <c r="F61" s="232" t="s">
        <v>934</v>
      </c>
      <c r="G61" s="198" t="s">
        <v>935</v>
      </c>
      <c r="H61" s="75"/>
      <c r="I61" s="198" t="s">
        <v>876</v>
      </c>
      <c r="J61" s="266">
        <v>10</v>
      </c>
      <c r="K61" s="227" t="s">
        <v>79</v>
      </c>
      <c r="L61" s="74">
        <v>49763</v>
      </c>
      <c r="M61" s="90" t="s">
        <v>936</v>
      </c>
      <c r="N61" s="75" t="s">
        <v>147</v>
      </c>
      <c r="O61" s="73" t="s">
        <v>106</v>
      </c>
      <c r="P61" s="75" t="s">
        <v>460</v>
      </c>
      <c r="Q61" s="112" t="s">
        <v>100</v>
      </c>
      <c r="R61" s="75" t="s">
        <v>108</v>
      </c>
      <c r="S61" s="75" t="s">
        <v>99</v>
      </c>
      <c r="T61" s="90" t="s">
        <v>866</v>
      </c>
      <c r="U61" s="75" t="s">
        <v>100</v>
      </c>
      <c r="V61" s="267">
        <v>1</v>
      </c>
      <c r="W61" s="268">
        <v>60000</v>
      </c>
      <c r="X61" s="94">
        <v>0</v>
      </c>
      <c r="Y61" s="94">
        <v>0</v>
      </c>
      <c r="Z61" s="94">
        <v>0</v>
      </c>
      <c r="AA61" s="94">
        <v>0</v>
      </c>
      <c r="AB61" s="94">
        <v>60000</v>
      </c>
      <c r="AC61" s="94">
        <v>0</v>
      </c>
      <c r="AD61" s="94">
        <v>0</v>
      </c>
      <c r="AE61" s="192">
        <v>0</v>
      </c>
      <c r="AF61" s="192">
        <v>0</v>
      </c>
      <c r="AG61" s="192">
        <v>0</v>
      </c>
      <c r="AH61" s="192">
        <v>0</v>
      </c>
      <c r="AI61" s="90" t="s">
        <v>88</v>
      </c>
      <c r="AJ61" s="94">
        <v>0</v>
      </c>
      <c r="AK61" s="94">
        <v>0</v>
      </c>
      <c r="AL61" s="94">
        <v>0</v>
      </c>
      <c r="AM61" s="94">
        <v>0</v>
      </c>
      <c r="AN61" s="94">
        <v>0</v>
      </c>
      <c r="AO61" s="94">
        <v>0</v>
      </c>
      <c r="AP61" s="94">
        <v>0</v>
      </c>
      <c r="AQ61" s="192">
        <v>0</v>
      </c>
      <c r="AR61" s="192">
        <v>0</v>
      </c>
      <c r="AS61" s="192">
        <v>0</v>
      </c>
      <c r="AT61" s="192">
        <v>0</v>
      </c>
      <c r="AU61" s="95"/>
      <c r="AV61" s="230">
        <v>1</v>
      </c>
      <c r="AW61" s="230">
        <v>0</v>
      </c>
      <c r="AX61" s="230" t="s">
        <v>3618</v>
      </c>
      <c r="AY61" s="141">
        <v>7</v>
      </c>
      <c r="AZ61" s="70">
        <v>1</v>
      </c>
      <c r="BA61" s="70">
        <v>1</v>
      </c>
      <c r="BB61" s="70">
        <v>1</v>
      </c>
      <c r="BC61" s="70">
        <v>1</v>
      </c>
      <c r="BD61" s="70">
        <v>1</v>
      </c>
      <c r="BE61" s="70">
        <v>0</v>
      </c>
      <c r="BF61" s="70">
        <v>0</v>
      </c>
      <c r="BG61" s="71">
        <v>0</v>
      </c>
      <c r="BH61" s="71">
        <v>0</v>
      </c>
      <c r="BI61" s="71">
        <v>0</v>
      </c>
      <c r="BJ61" s="71">
        <v>0</v>
      </c>
      <c r="BK61" s="71">
        <v>0</v>
      </c>
      <c r="BL61" s="70">
        <v>1</v>
      </c>
      <c r="BM61" s="70">
        <v>1</v>
      </c>
      <c r="BN61" s="70">
        <v>0</v>
      </c>
      <c r="BO61" s="70">
        <v>1</v>
      </c>
      <c r="BP61" s="403">
        <v>0</v>
      </c>
      <c r="BQ61" s="403">
        <v>0</v>
      </c>
      <c r="BR61" s="403">
        <v>0</v>
      </c>
      <c r="BS61" s="403">
        <v>60000</v>
      </c>
      <c r="BT61" s="403">
        <v>0</v>
      </c>
      <c r="BU61" s="403">
        <v>0</v>
      </c>
      <c r="BV61" s="403">
        <v>0</v>
      </c>
      <c r="BW61" s="403">
        <v>0</v>
      </c>
      <c r="BX61" s="403">
        <v>0</v>
      </c>
      <c r="BY61" s="403">
        <v>0</v>
      </c>
      <c r="BZ61" s="401">
        <v>0</v>
      </c>
      <c r="CA61" s="401">
        <v>0</v>
      </c>
      <c r="CB61" s="401">
        <v>0</v>
      </c>
      <c r="CC61" s="401">
        <v>0</v>
      </c>
      <c r="CD61" s="401">
        <v>0</v>
      </c>
      <c r="CE61" s="401">
        <v>0</v>
      </c>
      <c r="CF61" s="401">
        <v>0</v>
      </c>
      <c r="CG61" s="401">
        <v>0</v>
      </c>
      <c r="CH61" s="401">
        <v>0</v>
      </c>
      <c r="CI61" s="401">
        <v>0</v>
      </c>
      <c r="CJ61" s="401">
        <v>0</v>
      </c>
      <c r="CK61" s="401">
        <v>0</v>
      </c>
      <c r="CL61" s="401">
        <v>0</v>
      </c>
      <c r="CM61" s="401">
        <v>0</v>
      </c>
      <c r="CN61" s="401">
        <v>0</v>
      </c>
      <c r="CO61" s="401">
        <v>0</v>
      </c>
      <c r="CP61" s="401">
        <v>0</v>
      </c>
      <c r="CQ61" s="401">
        <v>0</v>
      </c>
      <c r="CR61" s="401">
        <v>0</v>
      </c>
      <c r="CS61" s="401">
        <v>0</v>
      </c>
      <c r="CT61" s="401">
        <v>0</v>
      </c>
      <c r="CU61" s="401">
        <v>0</v>
      </c>
      <c r="CV61" s="401">
        <v>0</v>
      </c>
      <c r="CW61" s="401">
        <v>0</v>
      </c>
      <c r="CX61" s="401">
        <v>0</v>
      </c>
      <c r="CY61" s="401">
        <v>0</v>
      </c>
      <c r="CZ61" s="401">
        <v>0</v>
      </c>
      <c r="DA61" s="401">
        <v>0</v>
      </c>
      <c r="DB61" s="401">
        <v>0</v>
      </c>
      <c r="DC61" s="401">
        <v>0</v>
      </c>
      <c r="DD61" s="401">
        <v>0</v>
      </c>
      <c r="DE61" s="401">
        <v>0</v>
      </c>
      <c r="DF61" s="401">
        <v>0</v>
      </c>
      <c r="DG61" s="403">
        <v>49763</v>
      </c>
      <c r="DH61" s="403">
        <v>49763</v>
      </c>
      <c r="DI61" s="403">
        <v>49763</v>
      </c>
      <c r="DJ61" s="403">
        <v>49763</v>
      </c>
      <c r="DK61" s="403">
        <v>49763</v>
      </c>
      <c r="DL61" s="403">
        <v>49763</v>
      </c>
      <c r="DM61" s="403">
        <v>49763</v>
      </c>
      <c r="DN61" s="403">
        <v>49763</v>
      </c>
      <c r="DO61" s="403">
        <v>49763</v>
      </c>
      <c r="DP61" s="403">
        <v>49763</v>
      </c>
      <c r="DQ61" s="403">
        <v>49763</v>
      </c>
      <c r="DR61" s="403">
        <v>49763</v>
      </c>
      <c r="DS61" s="403">
        <v>49763</v>
      </c>
      <c r="DT61" s="403">
        <v>49763</v>
      </c>
      <c r="DU61" s="403">
        <v>49763</v>
      </c>
      <c r="DV61" s="403">
        <v>49763</v>
      </c>
      <c r="DW61" s="403">
        <v>49763</v>
      </c>
      <c r="DX61" s="403">
        <v>49763</v>
      </c>
      <c r="DY61" s="403">
        <v>49763</v>
      </c>
      <c r="DZ61" s="403">
        <v>49763</v>
      </c>
      <c r="EA61" s="403">
        <v>49763</v>
      </c>
      <c r="EB61" s="403">
        <v>49763</v>
      </c>
      <c r="EC61" s="403">
        <v>49763</v>
      </c>
      <c r="ED61" s="403">
        <v>49763</v>
      </c>
      <c r="EE61" s="403">
        <v>49763</v>
      </c>
      <c r="EF61" s="403">
        <v>49763</v>
      </c>
      <c r="EG61" s="403">
        <v>49763</v>
      </c>
      <c r="EH61" s="403">
        <v>49763</v>
      </c>
      <c r="EI61" s="403">
        <v>49763</v>
      </c>
      <c r="EJ61" s="403">
        <v>49763</v>
      </c>
      <c r="EK61" s="403">
        <v>49763</v>
      </c>
      <c r="EL61" s="403">
        <v>49763</v>
      </c>
      <c r="EM61" s="403">
        <v>49763</v>
      </c>
      <c r="EN61" s="403">
        <v>49763</v>
      </c>
      <c r="EO61" s="403">
        <v>49763</v>
      </c>
      <c r="EP61" s="403">
        <v>49763</v>
      </c>
      <c r="EQ61" s="403">
        <v>49763</v>
      </c>
      <c r="ER61" s="403">
        <v>49763</v>
      </c>
      <c r="ES61" s="403">
        <v>49763</v>
      </c>
      <c r="ET61" s="403">
        <v>49763</v>
      </c>
      <c r="EU61" s="403">
        <v>49763</v>
      </c>
      <c r="EV61" s="403">
        <v>49763</v>
      </c>
      <c r="EW61" s="403">
        <v>49763</v>
      </c>
      <c r="EX61" s="404">
        <v>0</v>
      </c>
      <c r="EY61" s="404">
        <v>51830.255911888562</v>
      </c>
      <c r="EZ61" s="404">
        <v>0</v>
      </c>
      <c r="FA61" s="404">
        <v>0</v>
      </c>
      <c r="FB61" s="404">
        <v>0</v>
      </c>
      <c r="FC61" s="404">
        <v>0</v>
      </c>
      <c r="FD61" s="404">
        <v>0</v>
      </c>
      <c r="FE61" s="404">
        <v>0</v>
      </c>
      <c r="FF61" s="404">
        <v>0</v>
      </c>
      <c r="FG61" s="404">
        <v>0</v>
      </c>
      <c r="FH61" s="404">
        <v>0</v>
      </c>
      <c r="FI61" s="404">
        <v>0</v>
      </c>
      <c r="FJ61" s="404">
        <v>0</v>
      </c>
      <c r="FK61" s="404">
        <v>0</v>
      </c>
      <c r="FL61" s="404">
        <v>0</v>
      </c>
      <c r="FM61" s="404">
        <v>0</v>
      </c>
      <c r="FN61" s="404">
        <v>0</v>
      </c>
      <c r="FO61" s="404">
        <v>0</v>
      </c>
      <c r="FP61" s="404">
        <v>0</v>
      </c>
      <c r="FQ61" s="404">
        <v>0</v>
      </c>
      <c r="FR61" s="404">
        <v>0</v>
      </c>
      <c r="FS61" s="404">
        <v>0</v>
      </c>
      <c r="FT61" s="404">
        <v>0</v>
      </c>
      <c r="FU61" s="404">
        <v>0</v>
      </c>
      <c r="FV61" s="404">
        <v>0</v>
      </c>
      <c r="FW61" s="404">
        <v>0</v>
      </c>
      <c r="FX61" s="404">
        <v>0</v>
      </c>
      <c r="FY61" s="404">
        <v>0</v>
      </c>
      <c r="FZ61" s="404">
        <v>0</v>
      </c>
      <c r="GA61" s="404">
        <v>0</v>
      </c>
      <c r="GB61" s="404">
        <v>0</v>
      </c>
      <c r="GC61" s="404">
        <v>0</v>
      </c>
      <c r="GD61" s="404">
        <v>0</v>
      </c>
      <c r="GE61" s="404">
        <v>0</v>
      </c>
      <c r="GF61" s="404">
        <v>0</v>
      </c>
      <c r="GG61" s="404">
        <v>0</v>
      </c>
      <c r="GH61" s="404">
        <v>0</v>
      </c>
      <c r="GI61" s="404">
        <v>0</v>
      </c>
      <c r="GJ61" s="404">
        <v>0</v>
      </c>
      <c r="GK61" s="404">
        <v>0</v>
      </c>
      <c r="GL61" s="404">
        <v>45136.507936507936</v>
      </c>
      <c r="GM61" s="404">
        <v>42987.150415721837</v>
      </c>
      <c r="GN61" s="404">
        <v>40940.143253068425</v>
      </c>
      <c r="GO61" s="404">
        <v>38990.612621969922</v>
      </c>
      <c r="GP61" s="404">
        <v>37133.916782828499</v>
      </c>
      <c r="GQ61" s="404">
        <v>35365.635031265236</v>
      </c>
      <c r="GR61" s="404">
        <v>33681.557172633562</v>
      </c>
      <c r="GS61" s="404">
        <v>32077.673497746247</v>
      </c>
      <c r="GT61" s="404">
        <v>30550.165235948807</v>
      </c>
      <c r="GU61" s="404">
        <v>29095.395462808385</v>
      </c>
      <c r="GV61" s="404">
        <v>27709.900440769892</v>
      </c>
      <c r="GW61" s="404">
        <v>26390.381372161799</v>
      </c>
      <c r="GX61" s="404">
        <v>25133.696544916005</v>
      </c>
      <c r="GY61" s="404">
        <v>23936.853852300948</v>
      </c>
      <c r="GZ61" s="404">
        <v>22797.003668858048</v>
      </c>
      <c r="HA61" s="404">
        <v>21711.432065579091</v>
      </c>
      <c r="HB61" s="404">
        <v>20677.554348170564</v>
      </c>
      <c r="HC61" s="404">
        <v>19692.908903019583</v>
      </c>
      <c r="HD61" s="404">
        <v>18755.151336209128</v>
      </c>
      <c r="HE61" s="404">
        <v>17862.048891627743</v>
      </c>
      <c r="HF61" s="404">
        <v>17011.475134883563</v>
      </c>
      <c r="HG61" s="404">
        <v>16201.404890365297</v>
      </c>
      <c r="HH61" s="404">
        <v>15429.909419395522</v>
      </c>
      <c r="HI61" s="404">
        <v>14695.151827995734</v>
      </c>
      <c r="HJ61" s="404">
        <v>13995.382693329271</v>
      </c>
      <c r="HK61" s="404">
        <v>13328.935898408829</v>
      </c>
      <c r="HL61" s="404">
        <v>12694.224665151267</v>
      </c>
      <c r="HM61" s="404">
        <v>12089.737776334538</v>
      </c>
      <c r="HN61" s="404">
        <v>11514.035977461468</v>
      </c>
      <c r="HO61" s="404">
        <v>10965.748549963299</v>
      </c>
      <c r="HP61" s="404">
        <v>10443.570047584095</v>
      </c>
      <c r="HQ61" s="404">
        <v>9946.2571881753283</v>
      </c>
      <c r="HR61" s="404">
        <v>9472.6258935003134</v>
      </c>
      <c r="HS61" s="404">
        <v>9021.5484700002962</v>
      </c>
      <c r="HT61" s="404">
        <v>8591.9509238098071</v>
      </c>
      <c r="HU61" s="404">
        <v>8182.8104036283876</v>
      </c>
      <c r="HV61" s="404">
        <v>7793.1527653603707</v>
      </c>
      <c r="HW61" s="404">
        <v>7422.0502527241606</v>
      </c>
      <c r="HX61" s="404">
        <v>7068.619288308726</v>
      </c>
      <c r="HY61" s="404">
        <v>6732.0183698178334</v>
      </c>
      <c r="HZ61" s="404">
        <v>51830.255911888562</v>
      </c>
      <c r="IA61" s="404">
        <v>365958.75741049886</v>
      </c>
      <c r="IB61" s="408">
        <v>7.060716775788813</v>
      </c>
      <c r="IC61" s="410"/>
    </row>
    <row r="62" spans="1:237" ht="90" customHeight="1" x14ac:dyDescent="0.2">
      <c r="A62" s="224" t="s">
        <v>638</v>
      </c>
      <c r="B62" s="225" t="s">
        <v>639</v>
      </c>
      <c r="C62" s="225" t="s">
        <v>653</v>
      </c>
      <c r="D62" s="226">
        <v>6</v>
      </c>
      <c r="E62" s="225" t="s">
        <v>654</v>
      </c>
      <c r="F62" s="227" t="s">
        <v>655</v>
      </c>
      <c r="G62" s="227" t="s">
        <v>656</v>
      </c>
      <c r="H62" s="73" t="s">
        <v>77</v>
      </c>
      <c r="I62" s="227" t="s">
        <v>657</v>
      </c>
      <c r="J62" s="227">
        <v>10</v>
      </c>
      <c r="K62" s="227" t="s">
        <v>197</v>
      </c>
      <c r="L62" s="191">
        <v>16000</v>
      </c>
      <c r="M62" s="73" t="s">
        <v>658</v>
      </c>
      <c r="N62" s="73" t="s">
        <v>81</v>
      </c>
      <c r="O62" s="73" t="s">
        <v>106</v>
      </c>
      <c r="P62" s="73" t="s">
        <v>199</v>
      </c>
      <c r="Q62" s="112" t="s">
        <v>100</v>
      </c>
      <c r="R62" s="73" t="s">
        <v>108</v>
      </c>
      <c r="S62" s="73" t="s">
        <v>99</v>
      </c>
      <c r="T62" s="73" t="s">
        <v>645</v>
      </c>
      <c r="U62" s="73" t="s">
        <v>100</v>
      </c>
      <c r="V62" s="228">
        <v>1</v>
      </c>
      <c r="W62" s="229">
        <v>20000</v>
      </c>
      <c r="X62" s="229">
        <v>0</v>
      </c>
      <c r="Y62" s="229">
        <v>0</v>
      </c>
      <c r="Z62" s="229">
        <v>0</v>
      </c>
      <c r="AA62" s="229">
        <v>0</v>
      </c>
      <c r="AB62" s="229">
        <v>20000</v>
      </c>
      <c r="AC62" s="229">
        <v>0</v>
      </c>
      <c r="AD62" s="229">
        <v>0</v>
      </c>
      <c r="AE62" s="229">
        <v>0</v>
      </c>
      <c r="AF62" s="229">
        <v>0</v>
      </c>
      <c r="AG62" s="229">
        <v>0</v>
      </c>
      <c r="AH62" s="229">
        <v>0</v>
      </c>
      <c r="AI62" s="73" t="s">
        <v>88</v>
      </c>
      <c r="AJ62" s="229">
        <v>0</v>
      </c>
      <c r="AK62" s="229">
        <v>0</v>
      </c>
      <c r="AL62" s="229">
        <v>0</v>
      </c>
      <c r="AM62" s="229">
        <v>0</v>
      </c>
      <c r="AN62" s="229">
        <v>0</v>
      </c>
      <c r="AO62" s="229">
        <v>0</v>
      </c>
      <c r="AP62" s="229">
        <v>0</v>
      </c>
      <c r="AQ62" s="229">
        <v>0</v>
      </c>
      <c r="AR62" s="229">
        <v>0</v>
      </c>
      <c r="AS62" s="229">
        <v>0</v>
      </c>
      <c r="AT62" s="229">
        <v>0</v>
      </c>
      <c r="AU62" s="227" t="s">
        <v>659</v>
      </c>
      <c r="AV62" s="230">
        <v>1</v>
      </c>
      <c r="AW62" s="230">
        <v>0</v>
      </c>
      <c r="AX62" s="230" t="s">
        <v>3599</v>
      </c>
      <c r="AY62" s="141">
        <v>9</v>
      </c>
      <c r="AZ62" s="70">
        <v>1</v>
      </c>
      <c r="BA62" s="70">
        <v>1</v>
      </c>
      <c r="BB62" s="70">
        <v>1</v>
      </c>
      <c r="BC62" s="70">
        <v>1</v>
      </c>
      <c r="BD62" s="70">
        <v>1</v>
      </c>
      <c r="BE62" s="70">
        <v>1</v>
      </c>
      <c r="BF62" s="70">
        <v>1</v>
      </c>
      <c r="BG62" s="71">
        <v>0</v>
      </c>
      <c r="BH62" s="71">
        <v>1</v>
      </c>
      <c r="BI62" s="71">
        <v>0</v>
      </c>
      <c r="BJ62" s="71">
        <v>0</v>
      </c>
      <c r="BK62" s="71">
        <v>1</v>
      </c>
      <c r="BL62" s="70">
        <v>1</v>
      </c>
      <c r="BM62" s="70">
        <v>1</v>
      </c>
      <c r="BN62" s="70">
        <v>0</v>
      </c>
      <c r="BO62" s="70">
        <v>1</v>
      </c>
      <c r="BP62" s="403">
        <v>0</v>
      </c>
      <c r="BQ62" s="403">
        <v>0</v>
      </c>
      <c r="BR62" s="403">
        <v>0</v>
      </c>
      <c r="BS62" s="403">
        <v>20000</v>
      </c>
      <c r="BT62" s="403">
        <v>0</v>
      </c>
      <c r="BU62" s="403">
        <v>0</v>
      </c>
      <c r="BV62" s="403">
        <v>0</v>
      </c>
      <c r="BW62" s="403">
        <v>0</v>
      </c>
      <c r="BX62" s="403">
        <v>0</v>
      </c>
      <c r="BY62" s="403">
        <v>0</v>
      </c>
      <c r="BZ62" s="401">
        <v>0</v>
      </c>
      <c r="CA62" s="401">
        <v>0</v>
      </c>
      <c r="CB62" s="401">
        <v>0</v>
      </c>
      <c r="CC62" s="401">
        <v>0</v>
      </c>
      <c r="CD62" s="401">
        <v>0</v>
      </c>
      <c r="CE62" s="401">
        <v>0</v>
      </c>
      <c r="CF62" s="401">
        <v>0</v>
      </c>
      <c r="CG62" s="401">
        <v>0</v>
      </c>
      <c r="CH62" s="401">
        <v>0</v>
      </c>
      <c r="CI62" s="401">
        <v>0</v>
      </c>
      <c r="CJ62" s="401">
        <v>0</v>
      </c>
      <c r="CK62" s="401">
        <v>0</v>
      </c>
      <c r="CL62" s="401">
        <v>0</v>
      </c>
      <c r="CM62" s="401">
        <v>0</v>
      </c>
      <c r="CN62" s="401">
        <v>0</v>
      </c>
      <c r="CO62" s="401">
        <v>0</v>
      </c>
      <c r="CP62" s="401">
        <v>0</v>
      </c>
      <c r="CQ62" s="401">
        <v>0</v>
      </c>
      <c r="CR62" s="401">
        <v>0</v>
      </c>
      <c r="CS62" s="401">
        <v>0</v>
      </c>
      <c r="CT62" s="401">
        <v>0</v>
      </c>
      <c r="CU62" s="401">
        <v>0</v>
      </c>
      <c r="CV62" s="401">
        <v>0</v>
      </c>
      <c r="CW62" s="401">
        <v>0</v>
      </c>
      <c r="CX62" s="401">
        <v>0</v>
      </c>
      <c r="CY62" s="401">
        <v>0</v>
      </c>
      <c r="CZ62" s="401">
        <v>0</v>
      </c>
      <c r="DA62" s="401">
        <v>0</v>
      </c>
      <c r="DB62" s="401">
        <v>0</v>
      </c>
      <c r="DC62" s="401">
        <v>0</v>
      </c>
      <c r="DD62" s="401">
        <v>0</v>
      </c>
      <c r="DE62" s="401">
        <v>0</v>
      </c>
      <c r="DF62" s="401">
        <v>0</v>
      </c>
      <c r="DG62" s="403">
        <v>16000</v>
      </c>
      <c r="DH62" s="403">
        <v>16000</v>
      </c>
      <c r="DI62" s="403">
        <v>16000</v>
      </c>
      <c r="DJ62" s="403">
        <v>16000</v>
      </c>
      <c r="DK62" s="403">
        <v>16000</v>
      </c>
      <c r="DL62" s="403">
        <v>16000</v>
      </c>
      <c r="DM62" s="403">
        <v>16000</v>
      </c>
      <c r="DN62" s="403">
        <v>16000</v>
      </c>
      <c r="DO62" s="403">
        <v>16000</v>
      </c>
      <c r="DP62" s="403">
        <v>16000</v>
      </c>
      <c r="DQ62" s="403">
        <v>16000</v>
      </c>
      <c r="DR62" s="403">
        <v>16000</v>
      </c>
      <c r="DS62" s="403">
        <v>16000</v>
      </c>
      <c r="DT62" s="403">
        <v>16000</v>
      </c>
      <c r="DU62" s="403">
        <v>16000</v>
      </c>
      <c r="DV62" s="403">
        <v>16000</v>
      </c>
      <c r="DW62" s="403">
        <v>16000</v>
      </c>
      <c r="DX62" s="403">
        <v>16000</v>
      </c>
      <c r="DY62" s="403">
        <v>16000</v>
      </c>
      <c r="DZ62" s="403">
        <v>16000</v>
      </c>
      <c r="EA62" s="403">
        <v>16000</v>
      </c>
      <c r="EB62" s="403">
        <v>16000</v>
      </c>
      <c r="EC62" s="403">
        <v>16000</v>
      </c>
      <c r="ED62" s="403">
        <v>16000</v>
      </c>
      <c r="EE62" s="403">
        <v>16000</v>
      </c>
      <c r="EF62" s="403">
        <v>16000</v>
      </c>
      <c r="EG62" s="403">
        <v>16000</v>
      </c>
      <c r="EH62" s="403">
        <v>16000</v>
      </c>
      <c r="EI62" s="403">
        <v>16000</v>
      </c>
      <c r="EJ62" s="403">
        <v>16000</v>
      </c>
      <c r="EK62" s="403">
        <v>16000</v>
      </c>
      <c r="EL62" s="403">
        <v>16000</v>
      </c>
      <c r="EM62" s="403">
        <v>16000</v>
      </c>
      <c r="EN62" s="403">
        <v>16000</v>
      </c>
      <c r="EO62" s="403">
        <v>16000</v>
      </c>
      <c r="EP62" s="403">
        <v>16000</v>
      </c>
      <c r="EQ62" s="403">
        <v>16000</v>
      </c>
      <c r="ER62" s="403">
        <v>16000</v>
      </c>
      <c r="ES62" s="403">
        <v>16000</v>
      </c>
      <c r="ET62" s="403">
        <v>16000</v>
      </c>
      <c r="EU62" s="403">
        <v>16000</v>
      </c>
      <c r="EV62" s="403">
        <v>16000</v>
      </c>
      <c r="EW62" s="403">
        <v>16000</v>
      </c>
      <c r="EX62" s="404">
        <v>0</v>
      </c>
      <c r="EY62" s="404">
        <v>17276.751970629521</v>
      </c>
      <c r="EZ62" s="404">
        <v>0</v>
      </c>
      <c r="FA62" s="404">
        <v>0</v>
      </c>
      <c r="FB62" s="404">
        <v>0</v>
      </c>
      <c r="FC62" s="404">
        <v>0</v>
      </c>
      <c r="FD62" s="404">
        <v>0</v>
      </c>
      <c r="FE62" s="404">
        <v>0</v>
      </c>
      <c r="FF62" s="404">
        <v>0</v>
      </c>
      <c r="FG62" s="404">
        <v>0</v>
      </c>
      <c r="FH62" s="404">
        <v>0</v>
      </c>
      <c r="FI62" s="404">
        <v>0</v>
      </c>
      <c r="FJ62" s="404">
        <v>0</v>
      </c>
      <c r="FK62" s="404">
        <v>0</v>
      </c>
      <c r="FL62" s="404">
        <v>0</v>
      </c>
      <c r="FM62" s="404">
        <v>0</v>
      </c>
      <c r="FN62" s="404">
        <v>0</v>
      </c>
      <c r="FO62" s="404">
        <v>0</v>
      </c>
      <c r="FP62" s="404">
        <v>0</v>
      </c>
      <c r="FQ62" s="404">
        <v>0</v>
      </c>
      <c r="FR62" s="404">
        <v>0</v>
      </c>
      <c r="FS62" s="404">
        <v>0</v>
      </c>
      <c r="FT62" s="404">
        <v>0</v>
      </c>
      <c r="FU62" s="404">
        <v>0</v>
      </c>
      <c r="FV62" s="404">
        <v>0</v>
      </c>
      <c r="FW62" s="404">
        <v>0</v>
      </c>
      <c r="FX62" s="404">
        <v>0</v>
      </c>
      <c r="FY62" s="404">
        <v>0</v>
      </c>
      <c r="FZ62" s="404">
        <v>0</v>
      </c>
      <c r="GA62" s="404">
        <v>0</v>
      </c>
      <c r="GB62" s="404">
        <v>0</v>
      </c>
      <c r="GC62" s="404">
        <v>0</v>
      </c>
      <c r="GD62" s="404">
        <v>0</v>
      </c>
      <c r="GE62" s="404">
        <v>0</v>
      </c>
      <c r="GF62" s="404">
        <v>0</v>
      </c>
      <c r="GG62" s="404">
        <v>0</v>
      </c>
      <c r="GH62" s="404">
        <v>0</v>
      </c>
      <c r="GI62" s="404">
        <v>0</v>
      </c>
      <c r="GJ62" s="404">
        <v>0</v>
      </c>
      <c r="GK62" s="404">
        <v>0</v>
      </c>
      <c r="GL62" s="404">
        <v>14512.471655328798</v>
      </c>
      <c r="GM62" s="404">
        <v>13821.401576503617</v>
      </c>
      <c r="GN62" s="404">
        <v>13163.239596670111</v>
      </c>
      <c r="GO62" s="404">
        <v>12536.418663495344</v>
      </c>
      <c r="GP62" s="404">
        <v>11939.446346186043</v>
      </c>
      <c r="GQ62" s="404">
        <v>11370.901282081943</v>
      </c>
      <c r="GR62" s="404">
        <v>10829.429792458996</v>
      </c>
      <c r="GS62" s="404">
        <v>10313.742659484757</v>
      </c>
      <c r="GT62" s="404">
        <v>9822.6120566521495</v>
      </c>
      <c r="GU62" s="404">
        <v>9354.8686253829983</v>
      </c>
      <c r="GV62" s="404">
        <v>8909.3986908409515</v>
      </c>
      <c r="GW62" s="404">
        <v>8485.1416103247157</v>
      </c>
      <c r="GX62" s="404">
        <v>8081.0872479283016</v>
      </c>
      <c r="GY62" s="404">
        <v>7696.2735694555231</v>
      </c>
      <c r="GZ62" s="404">
        <v>7329.7843518624031</v>
      </c>
      <c r="HA62" s="404">
        <v>6980.7470017737169</v>
      </c>
      <c r="HB62" s="404">
        <v>6648.3304778797301</v>
      </c>
      <c r="HC62" s="404">
        <v>6331.7433122664097</v>
      </c>
      <c r="HD62" s="404">
        <v>6030.2317259680094</v>
      </c>
      <c r="HE62" s="404">
        <v>5743.0778342552476</v>
      </c>
      <c r="HF62" s="404">
        <v>5469.59793738595</v>
      </c>
      <c r="HG62" s="404">
        <v>5209.1408927485227</v>
      </c>
      <c r="HH62" s="404">
        <v>4961.086564522403</v>
      </c>
      <c r="HI62" s="404">
        <v>4724.844347164194</v>
      </c>
      <c r="HJ62" s="404">
        <v>4499.8517592039934</v>
      </c>
      <c r="HK62" s="404">
        <v>4285.5731040038036</v>
      </c>
      <c r="HL62" s="404">
        <v>4081.4981942893369</v>
      </c>
      <c r="HM62" s="404">
        <v>3887.1411374184154</v>
      </c>
      <c r="HN62" s="404">
        <v>3702.0391784937301</v>
      </c>
      <c r="HO62" s="404">
        <v>3525.7515985654559</v>
      </c>
      <c r="HP62" s="404">
        <v>3357.8586653004345</v>
      </c>
      <c r="HQ62" s="404">
        <v>3197.9606336194615</v>
      </c>
      <c r="HR62" s="404">
        <v>3045.6767939232968</v>
      </c>
      <c r="HS62" s="404">
        <v>2900.6445656412343</v>
      </c>
      <c r="HT62" s="404">
        <v>2762.5186339440334</v>
      </c>
      <c r="HU62" s="404">
        <v>2630.9701275657458</v>
      </c>
      <c r="HV62" s="404">
        <v>2505.6858357769011</v>
      </c>
      <c r="HW62" s="404">
        <v>2386.3674626446673</v>
      </c>
      <c r="HX62" s="404">
        <v>2272.7309168044453</v>
      </c>
      <c r="HY62" s="404">
        <v>2164.5056350518526</v>
      </c>
      <c r="HZ62" s="404">
        <v>17276.751970629521</v>
      </c>
      <c r="IA62" s="404">
        <v>117664.53225424474</v>
      </c>
      <c r="IB62" s="408">
        <v>6.8105702075410033</v>
      </c>
      <c r="IC62" s="410"/>
    </row>
    <row r="63" spans="1:237" ht="90" customHeight="1" x14ac:dyDescent="0.2">
      <c r="A63" s="161" t="s">
        <v>2265</v>
      </c>
      <c r="B63" s="150" t="s">
        <v>3213</v>
      </c>
      <c r="C63" s="150" t="s">
        <v>3238</v>
      </c>
      <c r="D63" s="79">
        <v>6</v>
      </c>
      <c r="E63" s="150" t="s">
        <v>3239</v>
      </c>
      <c r="F63" s="150" t="s">
        <v>3240</v>
      </c>
      <c r="G63" s="150" t="s">
        <v>3241</v>
      </c>
      <c r="H63" s="79" t="s">
        <v>77</v>
      </c>
      <c r="I63" s="150" t="s">
        <v>3242</v>
      </c>
      <c r="J63" s="151">
        <v>10</v>
      </c>
      <c r="K63" s="227" t="s">
        <v>94</v>
      </c>
      <c r="L63" s="111">
        <v>7200</v>
      </c>
      <c r="M63" s="214" t="s">
        <v>3243</v>
      </c>
      <c r="N63" s="79" t="s">
        <v>81</v>
      </c>
      <c r="O63" s="73" t="s">
        <v>106</v>
      </c>
      <c r="P63" s="79" t="s">
        <v>469</v>
      </c>
      <c r="Q63" s="112" t="s">
        <v>100</v>
      </c>
      <c r="R63" s="79" t="s">
        <v>226</v>
      </c>
      <c r="S63" s="79" t="s">
        <v>191</v>
      </c>
      <c r="T63" s="79" t="s">
        <v>2696</v>
      </c>
      <c r="U63" s="79" t="s">
        <v>100</v>
      </c>
      <c r="V63" s="81">
        <v>0.30555555555555602</v>
      </c>
      <c r="W63" s="162">
        <v>8800</v>
      </c>
      <c r="X63" s="162">
        <v>0</v>
      </c>
      <c r="Y63" s="162">
        <v>0</v>
      </c>
      <c r="Z63" s="127">
        <v>0</v>
      </c>
      <c r="AA63" s="149">
        <v>8800</v>
      </c>
      <c r="AB63" s="162">
        <v>0</v>
      </c>
      <c r="AC63" s="162">
        <v>0</v>
      </c>
      <c r="AD63" s="162">
        <v>0</v>
      </c>
      <c r="AE63" s="149">
        <v>0</v>
      </c>
      <c r="AF63" s="149">
        <v>0</v>
      </c>
      <c r="AG63" s="149">
        <v>0</v>
      </c>
      <c r="AH63" s="149">
        <v>0</v>
      </c>
      <c r="AI63" s="219"/>
      <c r="AJ63" s="162">
        <v>0</v>
      </c>
      <c r="AK63" s="162">
        <v>0</v>
      </c>
      <c r="AL63" s="162">
        <v>0</v>
      </c>
      <c r="AM63" s="162">
        <v>0</v>
      </c>
      <c r="AN63" s="162">
        <v>0</v>
      </c>
      <c r="AO63" s="162">
        <v>0</v>
      </c>
      <c r="AP63" s="162">
        <v>0</v>
      </c>
      <c r="AQ63" s="149">
        <v>0</v>
      </c>
      <c r="AR63" s="149">
        <v>0</v>
      </c>
      <c r="AS63" s="149">
        <v>0</v>
      </c>
      <c r="AT63" s="149">
        <v>0</v>
      </c>
      <c r="AU63" s="151" t="s">
        <v>3244</v>
      </c>
      <c r="AV63" s="230">
        <v>1</v>
      </c>
      <c r="AW63" s="230">
        <v>0</v>
      </c>
      <c r="AX63" s="230" t="s">
        <v>3619</v>
      </c>
      <c r="AY63" s="141">
        <v>9</v>
      </c>
      <c r="AZ63" s="70">
        <v>1</v>
      </c>
      <c r="BA63" s="70">
        <v>1</v>
      </c>
      <c r="BB63" s="70">
        <v>1</v>
      </c>
      <c r="BC63" s="70">
        <v>1</v>
      </c>
      <c r="BD63" s="70">
        <v>1</v>
      </c>
      <c r="BE63" s="70">
        <v>1</v>
      </c>
      <c r="BF63" s="70">
        <v>1</v>
      </c>
      <c r="BG63" s="71">
        <v>0</v>
      </c>
      <c r="BH63" s="71">
        <v>1</v>
      </c>
      <c r="BI63" s="71">
        <v>0</v>
      </c>
      <c r="BJ63" s="71">
        <v>0</v>
      </c>
      <c r="BK63" s="71">
        <v>1</v>
      </c>
      <c r="BL63" s="70">
        <v>1</v>
      </c>
      <c r="BM63" s="70">
        <v>1</v>
      </c>
      <c r="BN63" s="70">
        <v>0</v>
      </c>
      <c r="BO63" s="70">
        <v>1</v>
      </c>
      <c r="BP63" s="403">
        <v>0</v>
      </c>
      <c r="BQ63" s="403">
        <v>0</v>
      </c>
      <c r="BR63" s="403">
        <v>8800</v>
      </c>
      <c r="BS63" s="403">
        <v>0</v>
      </c>
      <c r="BT63" s="403">
        <v>0</v>
      </c>
      <c r="BU63" s="403">
        <v>0</v>
      </c>
      <c r="BV63" s="403">
        <v>0</v>
      </c>
      <c r="BW63" s="403">
        <v>0</v>
      </c>
      <c r="BX63" s="403">
        <v>0</v>
      </c>
      <c r="BY63" s="403">
        <v>0</v>
      </c>
      <c r="BZ63" s="401">
        <v>0</v>
      </c>
      <c r="CA63" s="401">
        <v>0</v>
      </c>
      <c r="CB63" s="401">
        <v>0</v>
      </c>
      <c r="CC63" s="401">
        <v>0</v>
      </c>
      <c r="CD63" s="401">
        <v>0</v>
      </c>
      <c r="CE63" s="401">
        <v>0</v>
      </c>
      <c r="CF63" s="401">
        <v>0</v>
      </c>
      <c r="CG63" s="401">
        <v>0</v>
      </c>
      <c r="CH63" s="401">
        <v>0</v>
      </c>
      <c r="CI63" s="401">
        <v>0</v>
      </c>
      <c r="CJ63" s="401">
        <v>0</v>
      </c>
      <c r="CK63" s="401">
        <v>0</v>
      </c>
      <c r="CL63" s="401">
        <v>0</v>
      </c>
      <c r="CM63" s="401">
        <v>0</v>
      </c>
      <c r="CN63" s="401">
        <v>0</v>
      </c>
      <c r="CO63" s="401">
        <v>0</v>
      </c>
      <c r="CP63" s="401">
        <v>0</v>
      </c>
      <c r="CQ63" s="401">
        <v>0</v>
      </c>
      <c r="CR63" s="401">
        <v>0</v>
      </c>
      <c r="CS63" s="401">
        <v>0</v>
      </c>
      <c r="CT63" s="401">
        <v>0</v>
      </c>
      <c r="CU63" s="401">
        <v>0</v>
      </c>
      <c r="CV63" s="401">
        <v>0</v>
      </c>
      <c r="CW63" s="401">
        <v>0</v>
      </c>
      <c r="CX63" s="401">
        <v>0</v>
      </c>
      <c r="CY63" s="401">
        <v>0</v>
      </c>
      <c r="CZ63" s="401">
        <v>0</v>
      </c>
      <c r="DA63" s="401">
        <v>0</v>
      </c>
      <c r="DB63" s="401">
        <v>0</v>
      </c>
      <c r="DC63" s="401">
        <v>0</v>
      </c>
      <c r="DD63" s="401">
        <v>0</v>
      </c>
      <c r="DE63" s="401">
        <v>0</v>
      </c>
      <c r="DF63" s="401">
        <v>0</v>
      </c>
      <c r="DG63" s="403">
        <v>7200</v>
      </c>
      <c r="DH63" s="403">
        <v>7200</v>
      </c>
      <c r="DI63" s="403">
        <v>7200</v>
      </c>
      <c r="DJ63" s="403">
        <v>7200</v>
      </c>
      <c r="DK63" s="403">
        <v>7200</v>
      </c>
      <c r="DL63" s="403">
        <v>7200</v>
      </c>
      <c r="DM63" s="403">
        <v>7200</v>
      </c>
      <c r="DN63" s="403">
        <v>7200</v>
      </c>
      <c r="DO63" s="403">
        <v>7200</v>
      </c>
      <c r="DP63" s="403">
        <v>7200</v>
      </c>
      <c r="DQ63" s="403">
        <v>7200</v>
      </c>
      <c r="DR63" s="403">
        <v>7200</v>
      </c>
      <c r="DS63" s="403">
        <v>7200</v>
      </c>
      <c r="DT63" s="403">
        <v>7200</v>
      </c>
      <c r="DU63" s="403">
        <v>7200</v>
      </c>
      <c r="DV63" s="403">
        <v>7200</v>
      </c>
      <c r="DW63" s="403">
        <v>7200</v>
      </c>
      <c r="DX63" s="403">
        <v>7200</v>
      </c>
      <c r="DY63" s="403">
        <v>7200</v>
      </c>
      <c r="DZ63" s="403">
        <v>7200</v>
      </c>
      <c r="EA63" s="403">
        <v>7200</v>
      </c>
      <c r="EB63" s="403">
        <v>7200</v>
      </c>
      <c r="EC63" s="403">
        <v>7200</v>
      </c>
      <c r="ED63" s="403">
        <v>7200</v>
      </c>
      <c r="EE63" s="403">
        <v>7200</v>
      </c>
      <c r="EF63" s="403">
        <v>7200</v>
      </c>
      <c r="EG63" s="403">
        <v>7200</v>
      </c>
      <c r="EH63" s="403">
        <v>7200</v>
      </c>
      <c r="EI63" s="403">
        <v>7200</v>
      </c>
      <c r="EJ63" s="403">
        <v>7200</v>
      </c>
      <c r="EK63" s="403">
        <v>7200</v>
      </c>
      <c r="EL63" s="403">
        <v>7200</v>
      </c>
      <c r="EM63" s="403">
        <v>7200</v>
      </c>
      <c r="EN63" s="403">
        <v>7200</v>
      </c>
      <c r="EO63" s="403">
        <v>7200</v>
      </c>
      <c r="EP63" s="403">
        <v>7200</v>
      </c>
      <c r="EQ63" s="403">
        <v>7200</v>
      </c>
      <c r="ER63" s="403">
        <v>7200</v>
      </c>
      <c r="ES63" s="403">
        <v>7200</v>
      </c>
      <c r="ET63" s="403">
        <v>7200</v>
      </c>
      <c r="EU63" s="403">
        <v>7200</v>
      </c>
      <c r="EV63" s="403">
        <v>7200</v>
      </c>
      <c r="EW63" s="403">
        <v>7200</v>
      </c>
      <c r="EX63" s="404">
        <v>7981.8594104308386</v>
      </c>
      <c r="EY63" s="404">
        <v>0</v>
      </c>
      <c r="EZ63" s="404">
        <v>0</v>
      </c>
      <c r="FA63" s="404">
        <v>0</v>
      </c>
      <c r="FB63" s="404">
        <v>0</v>
      </c>
      <c r="FC63" s="404">
        <v>0</v>
      </c>
      <c r="FD63" s="404">
        <v>0</v>
      </c>
      <c r="FE63" s="404">
        <v>0</v>
      </c>
      <c r="FF63" s="404">
        <v>0</v>
      </c>
      <c r="FG63" s="404">
        <v>0</v>
      </c>
      <c r="FH63" s="404">
        <v>0</v>
      </c>
      <c r="FI63" s="404">
        <v>0</v>
      </c>
      <c r="FJ63" s="404">
        <v>0</v>
      </c>
      <c r="FK63" s="404">
        <v>0</v>
      </c>
      <c r="FL63" s="404">
        <v>0</v>
      </c>
      <c r="FM63" s="404">
        <v>0</v>
      </c>
      <c r="FN63" s="404">
        <v>0</v>
      </c>
      <c r="FO63" s="404">
        <v>0</v>
      </c>
      <c r="FP63" s="404">
        <v>0</v>
      </c>
      <c r="FQ63" s="404">
        <v>0</v>
      </c>
      <c r="FR63" s="404">
        <v>0</v>
      </c>
      <c r="FS63" s="404">
        <v>0</v>
      </c>
      <c r="FT63" s="404">
        <v>0</v>
      </c>
      <c r="FU63" s="404">
        <v>0</v>
      </c>
      <c r="FV63" s="404">
        <v>0</v>
      </c>
      <c r="FW63" s="404">
        <v>0</v>
      </c>
      <c r="FX63" s="404">
        <v>0</v>
      </c>
      <c r="FY63" s="404">
        <v>0</v>
      </c>
      <c r="FZ63" s="404">
        <v>0</v>
      </c>
      <c r="GA63" s="404">
        <v>0</v>
      </c>
      <c r="GB63" s="404">
        <v>0</v>
      </c>
      <c r="GC63" s="404">
        <v>0</v>
      </c>
      <c r="GD63" s="404">
        <v>0</v>
      </c>
      <c r="GE63" s="404">
        <v>0</v>
      </c>
      <c r="GF63" s="404">
        <v>0</v>
      </c>
      <c r="GG63" s="404">
        <v>0</v>
      </c>
      <c r="GH63" s="404">
        <v>0</v>
      </c>
      <c r="GI63" s="404">
        <v>0</v>
      </c>
      <c r="GJ63" s="404">
        <v>0</v>
      </c>
      <c r="GK63" s="404">
        <v>0</v>
      </c>
      <c r="GL63" s="404">
        <v>6530.6122448979586</v>
      </c>
      <c r="GM63" s="404">
        <v>6219.6307094266267</v>
      </c>
      <c r="GN63" s="404">
        <v>5923.4578185015498</v>
      </c>
      <c r="GO63" s="404">
        <v>5641.3883985729044</v>
      </c>
      <c r="GP63" s="404">
        <v>5372.7508557837191</v>
      </c>
      <c r="GQ63" s="404">
        <v>5116.9055769368742</v>
      </c>
      <c r="GR63" s="404">
        <v>4873.243406606548</v>
      </c>
      <c r="GS63" s="404">
        <v>4641.1841967681403</v>
      </c>
      <c r="GT63" s="404">
        <v>4420.1754254934667</v>
      </c>
      <c r="GU63" s="404">
        <v>4209.6908814223489</v>
      </c>
      <c r="GV63" s="404">
        <v>4009.2294108784286</v>
      </c>
      <c r="GW63" s="404">
        <v>3818.3137246461215</v>
      </c>
      <c r="GX63" s="404">
        <v>3636.4892615677359</v>
      </c>
      <c r="GY63" s="404">
        <v>3463.3231062549853</v>
      </c>
      <c r="GZ63" s="404">
        <v>3298.4029583380816</v>
      </c>
      <c r="HA63" s="404">
        <v>3141.3361507981726</v>
      </c>
      <c r="HB63" s="404">
        <v>2991.7487150458787</v>
      </c>
      <c r="HC63" s="404">
        <v>2849.2844905198845</v>
      </c>
      <c r="HD63" s="404">
        <v>2713.6042766856044</v>
      </c>
      <c r="HE63" s="404">
        <v>2584.3850254148615</v>
      </c>
      <c r="HF63" s="404">
        <v>2461.3190718236774</v>
      </c>
      <c r="HG63" s="404">
        <v>2344.1134017368354</v>
      </c>
      <c r="HH63" s="404">
        <v>2232.4889540350814</v>
      </c>
      <c r="HI63" s="404">
        <v>2126.1799562238871</v>
      </c>
      <c r="HJ63" s="404">
        <v>2024.9332916417973</v>
      </c>
      <c r="HK63" s="404">
        <v>1928.5078968017115</v>
      </c>
      <c r="HL63" s="404">
        <v>1836.6741874302018</v>
      </c>
      <c r="HM63" s="404">
        <v>1749.2135118382869</v>
      </c>
      <c r="HN63" s="404">
        <v>1665.9176303221786</v>
      </c>
      <c r="HO63" s="404">
        <v>1586.5882193544553</v>
      </c>
      <c r="HP63" s="404">
        <v>1511.0363993851956</v>
      </c>
      <c r="HQ63" s="404">
        <v>1439.0822851287576</v>
      </c>
      <c r="HR63" s="404">
        <v>1370.5545572654835</v>
      </c>
      <c r="HS63" s="404">
        <v>1305.2900545385555</v>
      </c>
      <c r="HT63" s="404">
        <v>1243.1333852748151</v>
      </c>
      <c r="HU63" s="404">
        <v>1183.9365574045855</v>
      </c>
      <c r="HV63" s="404">
        <v>1127.5586260996056</v>
      </c>
      <c r="HW63" s="404">
        <v>1073.8653581901003</v>
      </c>
      <c r="HX63" s="404">
        <v>1022.7289125620003</v>
      </c>
      <c r="HY63" s="404">
        <v>974.02753577333363</v>
      </c>
      <c r="HZ63" s="404">
        <v>7981.8594104308386</v>
      </c>
      <c r="IA63" s="404">
        <v>52949.039514410128</v>
      </c>
      <c r="IB63" s="408">
        <v>6.6336722800724059</v>
      </c>
      <c r="IC63" s="410"/>
    </row>
    <row r="64" spans="1:237" ht="90" customHeight="1" x14ac:dyDescent="0.2">
      <c r="A64" s="231" t="s">
        <v>703</v>
      </c>
      <c r="B64" s="85" t="s">
        <v>704</v>
      </c>
      <c r="C64" s="85" t="s">
        <v>719</v>
      </c>
      <c r="D64" s="199">
        <v>4</v>
      </c>
      <c r="E64" s="85" t="s">
        <v>720</v>
      </c>
      <c r="F64" s="85" t="s">
        <v>721</v>
      </c>
      <c r="G64" s="95" t="s">
        <v>714</v>
      </c>
      <c r="H64" s="90" t="s">
        <v>77</v>
      </c>
      <c r="I64" s="95" t="s">
        <v>722</v>
      </c>
      <c r="J64" s="95">
        <v>5</v>
      </c>
      <c r="K64" s="227" t="s">
        <v>79</v>
      </c>
      <c r="L64" s="74">
        <v>73663</v>
      </c>
      <c r="M64" s="90" t="s">
        <v>710</v>
      </c>
      <c r="N64" s="90" t="s">
        <v>147</v>
      </c>
      <c r="O64" s="73" t="s">
        <v>106</v>
      </c>
      <c r="P64" s="90" t="s">
        <v>293</v>
      </c>
      <c r="Q64" s="112" t="s">
        <v>100</v>
      </c>
      <c r="R64" s="90" t="s">
        <v>108</v>
      </c>
      <c r="S64" s="90" t="s">
        <v>99</v>
      </c>
      <c r="T64" s="90" t="s">
        <v>125</v>
      </c>
      <c r="U64" s="90" t="s">
        <v>100</v>
      </c>
      <c r="V64" s="193">
        <v>1</v>
      </c>
      <c r="W64" s="92">
        <v>52000</v>
      </c>
      <c r="X64" s="192">
        <v>0</v>
      </c>
      <c r="Y64" s="192">
        <v>0</v>
      </c>
      <c r="Z64" s="192">
        <v>0</v>
      </c>
      <c r="AA64" s="192">
        <v>26000</v>
      </c>
      <c r="AB64" s="192">
        <v>26000</v>
      </c>
      <c r="AC64" s="192">
        <v>0</v>
      </c>
      <c r="AD64" s="192">
        <v>0</v>
      </c>
      <c r="AE64" s="192">
        <v>0</v>
      </c>
      <c r="AF64" s="192">
        <v>0</v>
      </c>
      <c r="AG64" s="192">
        <v>0</v>
      </c>
      <c r="AH64" s="192">
        <v>0</v>
      </c>
      <c r="AI64" s="90" t="s">
        <v>88</v>
      </c>
      <c r="AJ64" s="192">
        <v>0</v>
      </c>
      <c r="AK64" s="192">
        <v>0</v>
      </c>
      <c r="AL64" s="192">
        <v>0</v>
      </c>
      <c r="AM64" s="192">
        <v>0</v>
      </c>
      <c r="AN64" s="192">
        <v>0</v>
      </c>
      <c r="AO64" s="192">
        <v>0</v>
      </c>
      <c r="AP64" s="192">
        <v>0</v>
      </c>
      <c r="AQ64" s="192">
        <v>0</v>
      </c>
      <c r="AR64" s="192">
        <v>0</v>
      </c>
      <c r="AS64" s="192">
        <v>0</v>
      </c>
      <c r="AT64" s="192">
        <v>0</v>
      </c>
      <c r="AU64" s="95"/>
      <c r="AV64" s="230">
        <v>1</v>
      </c>
      <c r="AW64" s="230">
        <v>0</v>
      </c>
      <c r="AX64" s="230" t="s">
        <v>3601</v>
      </c>
      <c r="AY64" s="141">
        <v>9</v>
      </c>
      <c r="AZ64" s="70">
        <v>1</v>
      </c>
      <c r="BA64" s="70">
        <v>1</v>
      </c>
      <c r="BB64" s="70">
        <v>1</v>
      </c>
      <c r="BC64" s="70">
        <v>1</v>
      </c>
      <c r="BD64" s="70">
        <v>1</v>
      </c>
      <c r="BE64" s="70">
        <v>1</v>
      </c>
      <c r="BF64" s="70">
        <v>1</v>
      </c>
      <c r="BG64" s="71">
        <v>0</v>
      </c>
      <c r="BH64" s="71">
        <v>1</v>
      </c>
      <c r="BI64" s="71">
        <v>0</v>
      </c>
      <c r="BJ64" s="71">
        <v>1</v>
      </c>
      <c r="BK64" s="71">
        <v>0</v>
      </c>
      <c r="BL64" s="70">
        <v>1</v>
      </c>
      <c r="BM64" s="70">
        <v>1</v>
      </c>
      <c r="BN64" s="70">
        <v>0</v>
      </c>
      <c r="BO64" s="70">
        <v>1</v>
      </c>
      <c r="BP64" s="403">
        <v>0</v>
      </c>
      <c r="BQ64" s="403">
        <v>0</v>
      </c>
      <c r="BR64" s="403">
        <v>26000</v>
      </c>
      <c r="BS64" s="403">
        <v>26000</v>
      </c>
      <c r="BT64" s="403">
        <v>0</v>
      </c>
      <c r="BU64" s="403">
        <v>0</v>
      </c>
      <c r="BV64" s="403">
        <v>0</v>
      </c>
      <c r="BW64" s="403">
        <v>0</v>
      </c>
      <c r="BX64" s="403">
        <v>0</v>
      </c>
      <c r="BY64" s="403">
        <v>0</v>
      </c>
      <c r="BZ64" s="401">
        <v>0</v>
      </c>
      <c r="CA64" s="401">
        <v>0</v>
      </c>
      <c r="CB64" s="401">
        <v>0</v>
      </c>
      <c r="CC64" s="401">
        <v>0</v>
      </c>
      <c r="CD64" s="401">
        <v>0</v>
      </c>
      <c r="CE64" s="401">
        <v>0</v>
      </c>
      <c r="CF64" s="401">
        <v>0</v>
      </c>
      <c r="CG64" s="401">
        <v>0</v>
      </c>
      <c r="CH64" s="401">
        <v>0</v>
      </c>
      <c r="CI64" s="401">
        <v>0</v>
      </c>
      <c r="CJ64" s="401">
        <v>0</v>
      </c>
      <c r="CK64" s="401">
        <v>0</v>
      </c>
      <c r="CL64" s="401">
        <v>0</v>
      </c>
      <c r="CM64" s="401">
        <v>0</v>
      </c>
      <c r="CN64" s="401">
        <v>0</v>
      </c>
      <c r="CO64" s="401">
        <v>0</v>
      </c>
      <c r="CP64" s="401">
        <v>0</v>
      </c>
      <c r="CQ64" s="401">
        <v>0</v>
      </c>
      <c r="CR64" s="401">
        <v>0</v>
      </c>
      <c r="CS64" s="401">
        <v>0</v>
      </c>
      <c r="CT64" s="401">
        <v>0</v>
      </c>
      <c r="CU64" s="401">
        <v>0</v>
      </c>
      <c r="CV64" s="401">
        <v>0</v>
      </c>
      <c r="CW64" s="401">
        <v>0</v>
      </c>
      <c r="CX64" s="401">
        <v>0</v>
      </c>
      <c r="CY64" s="401">
        <v>0</v>
      </c>
      <c r="CZ64" s="401">
        <v>0</v>
      </c>
      <c r="DA64" s="401">
        <v>0</v>
      </c>
      <c r="DB64" s="401">
        <v>0</v>
      </c>
      <c r="DC64" s="401">
        <v>0</v>
      </c>
      <c r="DD64" s="401">
        <v>0</v>
      </c>
      <c r="DE64" s="401">
        <v>0</v>
      </c>
      <c r="DF64" s="401">
        <v>0</v>
      </c>
      <c r="DG64" s="403">
        <v>73663</v>
      </c>
      <c r="DH64" s="403">
        <v>73663</v>
      </c>
      <c r="DI64" s="403">
        <v>73663</v>
      </c>
      <c r="DJ64" s="403">
        <v>73663</v>
      </c>
      <c r="DK64" s="403">
        <v>73663</v>
      </c>
      <c r="DL64" s="403">
        <v>73663</v>
      </c>
      <c r="DM64" s="403">
        <v>73663</v>
      </c>
      <c r="DN64" s="403">
        <v>73663</v>
      </c>
      <c r="DO64" s="403">
        <v>73663</v>
      </c>
      <c r="DP64" s="403">
        <v>73663</v>
      </c>
      <c r="DQ64" s="403">
        <v>73663</v>
      </c>
      <c r="DR64" s="403">
        <v>73663</v>
      </c>
      <c r="DS64" s="403">
        <v>73663</v>
      </c>
      <c r="DT64" s="403">
        <v>73663</v>
      </c>
      <c r="DU64" s="403">
        <v>73663</v>
      </c>
      <c r="DV64" s="403">
        <v>73663</v>
      </c>
      <c r="DW64" s="403">
        <v>73663</v>
      </c>
      <c r="DX64" s="403">
        <v>73663</v>
      </c>
      <c r="DY64" s="403">
        <v>73663</v>
      </c>
      <c r="DZ64" s="403">
        <v>73663</v>
      </c>
      <c r="EA64" s="403">
        <v>73663</v>
      </c>
      <c r="EB64" s="403">
        <v>73663</v>
      </c>
      <c r="EC64" s="403">
        <v>73663</v>
      </c>
      <c r="ED64" s="403">
        <v>73663</v>
      </c>
      <c r="EE64" s="403">
        <v>73663</v>
      </c>
      <c r="EF64" s="403">
        <v>73663</v>
      </c>
      <c r="EG64" s="403">
        <v>73663</v>
      </c>
      <c r="EH64" s="403">
        <v>73663</v>
      </c>
      <c r="EI64" s="403">
        <v>73663</v>
      </c>
      <c r="EJ64" s="403">
        <v>73663</v>
      </c>
      <c r="EK64" s="403">
        <v>73663</v>
      </c>
      <c r="EL64" s="403">
        <v>73663</v>
      </c>
      <c r="EM64" s="403">
        <v>73663</v>
      </c>
      <c r="EN64" s="403">
        <v>73663</v>
      </c>
      <c r="EO64" s="403">
        <v>73663</v>
      </c>
      <c r="EP64" s="403">
        <v>73663</v>
      </c>
      <c r="EQ64" s="403">
        <v>73663</v>
      </c>
      <c r="ER64" s="403">
        <v>73663</v>
      </c>
      <c r="ES64" s="403">
        <v>73663</v>
      </c>
      <c r="ET64" s="403">
        <v>73663</v>
      </c>
      <c r="EU64" s="403">
        <v>73663</v>
      </c>
      <c r="EV64" s="403">
        <v>73663</v>
      </c>
      <c r="EW64" s="403">
        <v>73663</v>
      </c>
      <c r="EX64" s="404">
        <v>23582.766439909297</v>
      </c>
      <c r="EY64" s="404">
        <v>22459.777561818377</v>
      </c>
      <c r="EZ64" s="404">
        <v>0</v>
      </c>
      <c r="FA64" s="404">
        <v>0</v>
      </c>
      <c r="FB64" s="404">
        <v>0</v>
      </c>
      <c r="FC64" s="404">
        <v>0</v>
      </c>
      <c r="FD64" s="404">
        <v>0</v>
      </c>
      <c r="FE64" s="404">
        <v>0</v>
      </c>
      <c r="FF64" s="404">
        <v>0</v>
      </c>
      <c r="FG64" s="404">
        <v>0</v>
      </c>
      <c r="FH64" s="404">
        <v>0</v>
      </c>
      <c r="FI64" s="404">
        <v>0</v>
      </c>
      <c r="FJ64" s="404">
        <v>0</v>
      </c>
      <c r="FK64" s="404">
        <v>0</v>
      </c>
      <c r="FL64" s="404">
        <v>0</v>
      </c>
      <c r="FM64" s="404">
        <v>0</v>
      </c>
      <c r="FN64" s="404">
        <v>0</v>
      </c>
      <c r="FO64" s="404">
        <v>0</v>
      </c>
      <c r="FP64" s="404">
        <v>0</v>
      </c>
      <c r="FQ64" s="404">
        <v>0</v>
      </c>
      <c r="FR64" s="404">
        <v>0</v>
      </c>
      <c r="FS64" s="404">
        <v>0</v>
      </c>
      <c r="FT64" s="404">
        <v>0</v>
      </c>
      <c r="FU64" s="404">
        <v>0</v>
      </c>
      <c r="FV64" s="404">
        <v>0</v>
      </c>
      <c r="FW64" s="404">
        <v>0</v>
      </c>
      <c r="FX64" s="404">
        <v>0</v>
      </c>
      <c r="FY64" s="404">
        <v>0</v>
      </c>
      <c r="FZ64" s="404">
        <v>0</v>
      </c>
      <c r="GA64" s="404">
        <v>0</v>
      </c>
      <c r="GB64" s="404">
        <v>0</v>
      </c>
      <c r="GC64" s="404">
        <v>0</v>
      </c>
      <c r="GD64" s="404">
        <v>0</v>
      </c>
      <c r="GE64" s="404">
        <v>0</v>
      </c>
      <c r="GF64" s="404">
        <v>0</v>
      </c>
      <c r="GG64" s="404">
        <v>0</v>
      </c>
      <c r="GH64" s="404">
        <v>0</v>
      </c>
      <c r="GI64" s="404">
        <v>0</v>
      </c>
      <c r="GJ64" s="404">
        <v>0</v>
      </c>
      <c r="GK64" s="404">
        <v>0</v>
      </c>
      <c r="GL64" s="404">
        <v>66814.512471655325</v>
      </c>
      <c r="GM64" s="404">
        <v>63632.869020624115</v>
      </c>
      <c r="GN64" s="404">
        <v>60602.732400594403</v>
      </c>
      <c r="GO64" s="404">
        <v>57716.88800056609</v>
      </c>
      <c r="GP64" s="404">
        <v>54968.464762443902</v>
      </c>
      <c r="GQ64" s="404">
        <v>52350.918821375133</v>
      </c>
      <c r="GR64" s="404">
        <v>49858.01792511918</v>
      </c>
      <c r="GS64" s="404">
        <v>47483.826595351602</v>
      </c>
      <c r="GT64" s="404">
        <v>45222.691995572954</v>
      </c>
      <c r="GU64" s="404">
        <v>43069.230471974239</v>
      </c>
      <c r="GV64" s="404">
        <v>41018.314735213564</v>
      </c>
      <c r="GW64" s="404">
        <v>39065.061652584343</v>
      </c>
      <c r="GX64" s="404">
        <v>37204.820621508909</v>
      </c>
      <c r="GY64" s="404">
        <v>35433.162496675133</v>
      </c>
      <c r="GZ64" s="404">
        <v>33745.869044452513</v>
      </c>
      <c r="HA64" s="404">
        <v>32138.922899478581</v>
      </c>
      <c r="HB64" s="404">
        <v>30608.497999503412</v>
      </c>
      <c r="HC64" s="404">
        <v>29150.950475717535</v>
      </c>
      <c r="HD64" s="404">
        <v>27762.809976873843</v>
      </c>
      <c r="HE64" s="404">
        <v>26440.771406546519</v>
      </c>
      <c r="HF64" s="404">
        <v>25181.687053853828</v>
      </c>
      <c r="HG64" s="404">
        <v>23982.559098908401</v>
      </c>
      <c r="HH64" s="404">
        <v>22840.532475150863</v>
      </c>
      <c r="HI64" s="404">
        <v>21752.888071572248</v>
      </c>
      <c r="HJ64" s="404">
        <v>20717.036258640237</v>
      </c>
      <c r="HK64" s="404">
        <v>19730.510722514511</v>
      </c>
      <c r="HL64" s="404">
        <v>18790.962592870965</v>
      </c>
      <c r="HM64" s="404">
        <v>17896.154850353294</v>
      </c>
      <c r="HN64" s="404">
        <v>17043.957000336479</v>
      </c>
      <c r="HO64" s="404">
        <v>16232.34000032045</v>
      </c>
      <c r="HP64" s="404">
        <v>15459.371428876619</v>
      </c>
      <c r="HQ64" s="404">
        <v>14723.210884644399</v>
      </c>
      <c r="HR64" s="404">
        <v>14022.105604423237</v>
      </c>
      <c r="HS64" s="404">
        <v>13354.386289926892</v>
      </c>
      <c r="HT64" s="404">
        <v>12718.463133263707</v>
      </c>
      <c r="HU64" s="404">
        <v>12112.82203167972</v>
      </c>
      <c r="HV64" s="404">
        <v>11536.020982552116</v>
      </c>
      <c r="HW64" s="404">
        <v>10986.686650049633</v>
      </c>
      <c r="HX64" s="404">
        <v>10463.511095285367</v>
      </c>
      <c r="HY64" s="404">
        <v>9965.2486621765383</v>
      </c>
      <c r="HZ64" s="404">
        <v>46042.544001727671</v>
      </c>
      <c r="IA64" s="404">
        <v>303735.46665588382</v>
      </c>
      <c r="IB64" s="408">
        <v>6.5968437070828809</v>
      </c>
      <c r="IC64" s="410"/>
    </row>
    <row r="65" spans="1:237" ht="90" customHeight="1" x14ac:dyDescent="0.2">
      <c r="A65" s="270" t="s">
        <v>1891</v>
      </c>
      <c r="B65" s="108" t="s">
        <v>1892</v>
      </c>
      <c r="C65" s="108" t="s">
        <v>1893</v>
      </c>
      <c r="D65" s="129">
        <v>1</v>
      </c>
      <c r="E65" s="108" t="s">
        <v>1895</v>
      </c>
      <c r="F65" s="124" t="s">
        <v>1896</v>
      </c>
      <c r="G65" s="124" t="s">
        <v>1897</v>
      </c>
      <c r="H65" s="123" t="s">
        <v>1898</v>
      </c>
      <c r="I65" s="124"/>
      <c r="J65" s="124">
        <v>40</v>
      </c>
      <c r="K65" s="227" t="s">
        <v>94</v>
      </c>
      <c r="L65" s="142">
        <v>30000</v>
      </c>
      <c r="M65" s="124" t="s">
        <v>1899</v>
      </c>
      <c r="N65" s="123" t="s">
        <v>81</v>
      </c>
      <c r="O65" s="13" t="s">
        <v>217</v>
      </c>
      <c r="P65" s="123" t="s">
        <v>218</v>
      </c>
      <c r="Q65" s="112" t="s">
        <v>100</v>
      </c>
      <c r="R65" s="123" t="s">
        <v>84</v>
      </c>
      <c r="S65" s="123" t="s">
        <v>99</v>
      </c>
      <c r="T65" s="123" t="s">
        <v>866</v>
      </c>
      <c r="U65" s="123" t="s">
        <v>100</v>
      </c>
      <c r="V65" s="308">
        <v>1</v>
      </c>
      <c r="W65" s="309">
        <v>82000</v>
      </c>
      <c r="X65" s="297">
        <v>0</v>
      </c>
      <c r="Y65" s="297">
        <v>0</v>
      </c>
      <c r="Z65" s="297">
        <v>0</v>
      </c>
      <c r="AA65" s="309">
        <v>82000</v>
      </c>
      <c r="AB65" s="297">
        <v>0</v>
      </c>
      <c r="AC65" s="297">
        <v>0</v>
      </c>
      <c r="AD65" s="297">
        <v>0</v>
      </c>
      <c r="AE65" s="297">
        <v>0</v>
      </c>
      <c r="AF65" s="297">
        <v>0</v>
      </c>
      <c r="AG65" s="297">
        <v>0</v>
      </c>
      <c r="AH65" s="297">
        <v>0</v>
      </c>
      <c r="AI65" s="123" t="s">
        <v>3014</v>
      </c>
      <c r="AJ65" s="297"/>
      <c r="AK65" s="297"/>
      <c r="AL65" s="297"/>
      <c r="AM65" s="297"/>
      <c r="AN65" s="297"/>
      <c r="AO65" s="297"/>
      <c r="AP65" s="297"/>
      <c r="AQ65" s="297"/>
      <c r="AR65" s="297"/>
      <c r="AS65" s="297"/>
      <c r="AT65" s="297"/>
      <c r="AU65" s="118"/>
      <c r="AV65" s="230">
        <v>1</v>
      </c>
      <c r="AW65" s="230">
        <v>0</v>
      </c>
      <c r="AX65" s="230" t="s">
        <v>3594</v>
      </c>
      <c r="AY65" s="141">
        <v>6</v>
      </c>
      <c r="AZ65" s="70">
        <v>1</v>
      </c>
      <c r="BA65" s="70">
        <v>1</v>
      </c>
      <c r="BB65" s="70">
        <v>1</v>
      </c>
      <c r="BC65" s="70">
        <v>1</v>
      </c>
      <c r="BD65" s="70">
        <v>1</v>
      </c>
      <c r="BE65" s="70">
        <v>0</v>
      </c>
      <c r="BF65" s="70">
        <v>0</v>
      </c>
      <c r="BG65" s="71">
        <v>0</v>
      </c>
      <c r="BH65" s="71">
        <v>1</v>
      </c>
      <c r="BI65" s="71">
        <v>0</v>
      </c>
      <c r="BJ65" s="71">
        <v>0</v>
      </c>
      <c r="BK65" s="71">
        <v>1</v>
      </c>
      <c r="BL65" s="70">
        <v>0</v>
      </c>
      <c r="BM65" s="70">
        <v>0</v>
      </c>
      <c r="BN65" s="70">
        <v>0</v>
      </c>
      <c r="BO65" s="70">
        <v>0</v>
      </c>
      <c r="BP65" s="403">
        <v>0</v>
      </c>
      <c r="BQ65" s="403">
        <v>0</v>
      </c>
      <c r="BR65" s="403">
        <v>82000</v>
      </c>
      <c r="BS65" s="403">
        <v>0</v>
      </c>
      <c r="BT65" s="403">
        <v>0</v>
      </c>
      <c r="BU65" s="403">
        <v>0</v>
      </c>
      <c r="BV65" s="403">
        <v>0</v>
      </c>
      <c r="BW65" s="403">
        <v>0</v>
      </c>
      <c r="BX65" s="403">
        <v>0</v>
      </c>
      <c r="BY65" s="403">
        <v>0</v>
      </c>
      <c r="BZ65" s="401">
        <v>0</v>
      </c>
      <c r="CA65" s="401">
        <v>0</v>
      </c>
      <c r="CB65" s="401">
        <v>0</v>
      </c>
      <c r="CC65" s="401">
        <v>0</v>
      </c>
      <c r="CD65" s="401">
        <v>0</v>
      </c>
      <c r="CE65" s="401">
        <v>0</v>
      </c>
      <c r="CF65" s="401">
        <v>0</v>
      </c>
      <c r="CG65" s="401">
        <v>0</v>
      </c>
      <c r="CH65" s="401">
        <v>0</v>
      </c>
      <c r="CI65" s="401">
        <v>0</v>
      </c>
      <c r="CJ65" s="401">
        <v>0</v>
      </c>
      <c r="CK65" s="401">
        <v>0</v>
      </c>
      <c r="CL65" s="401">
        <v>0</v>
      </c>
      <c r="CM65" s="401">
        <v>0</v>
      </c>
      <c r="CN65" s="401">
        <v>0</v>
      </c>
      <c r="CO65" s="401">
        <v>0</v>
      </c>
      <c r="CP65" s="401">
        <v>0</v>
      </c>
      <c r="CQ65" s="401">
        <v>0</v>
      </c>
      <c r="CR65" s="401">
        <v>0</v>
      </c>
      <c r="CS65" s="401">
        <v>0</v>
      </c>
      <c r="CT65" s="401">
        <v>0</v>
      </c>
      <c r="CU65" s="401">
        <v>0</v>
      </c>
      <c r="CV65" s="401">
        <v>0</v>
      </c>
      <c r="CW65" s="401">
        <v>0</v>
      </c>
      <c r="CX65" s="401">
        <v>0</v>
      </c>
      <c r="CY65" s="401">
        <v>0</v>
      </c>
      <c r="CZ65" s="401">
        <v>0</v>
      </c>
      <c r="DA65" s="401">
        <v>0</v>
      </c>
      <c r="DB65" s="401">
        <v>0</v>
      </c>
      <c r="DC65" s="401">
        <v>0</v>
      </c>
      <c r="DD65" s="401">
        <v>0</v>
      </c>
      <c r="DE65" s="401">
        <v>0</v>
      </c>
      <c r="DF65" s="401">
        <v>0</v>
      </c>
      <c r="DG65" s="403">
        <v>30000</v>
      </c>
      <c r="DH65" s="403">
        <v>30000</v>
      </c>
      <c r="DI65" s="403">
        <v>30000</v>
      </c>
      <c r="DJ65" s="403">
        <v>30000</v>
      </c>
      <c r="DK65" s="403">
        <v>30000</v>
      </c>
      <c r="DL65" s="403">
        <v>30000</v>
      </c>
      <c r="DM65" s="403">
        <v>30000</v>
      </c>
      <c r="DN65" s="403">
        <v>30000</v>
      </c>
      <c r="DO65" s="403">
        <v>30000</v>
      </c>
      <c r="DP65" s="403">
        <v>30000</v>
      </c>
      <c r="DQ65" s="403">
        <v>30000</v>
      </c>
      <c r="DR65" s="403">
        <v>30000</v>
      </c>
      <c r="DS65" s="403">
        <v>30000</v>
      </c>
      <c r="DT65" s="403">
        <v>30000</v>
      </c>
      <c r="DU65" s="403">
        <v>30000</v>
      </c>
      <c r="DV65" s="403">
        <v>30000</v>
      </c>
      <c r="DW65" s="403">
        <v>30000</v>
      </c>
      <c r="DX65" s="403">
        <v>30000</v>
      </c>
      <c r="DY65" s="403">
        <v>30000</v>
      </c>
      <c r="DZ65" s="403">
        <v>30000</v>
      </c>
      <c r="EA65" s="403">
        <v>30000</v>
      </c>
      <c r="EB65" s="403">
        <v>30000</v>
      </c>
      <c r="EC65" s="403">
        <v>30000</v>
      </c>
      <c r="ED65" s="403">
        <v>30000</v>
      </c>
      <c r="EE65" s="403">
        <v>30000</v>
      </c>
      <c r="EF65" s="403">
        <v>30000</v>
      </c>
      <c r="EG65" s="403">
        <v>30000</v>
      </c>
      <c r="EH65" s="403">
        <v>30000</v>
      </c>
      <c r="EI65" s="403">
        <v>30000</v>
      </c>
      <c r="EJ65" s="403">
        <v>30000</v>
      </c>
      <c r="EK65" s="403">
        <v>30000</v>
      </c>
      <c r="EL65" s="403">
        <v>30000</v>
      </c>
      <c r="EM65" s="403">
        <v>30000</v>
      </c>
      <c r="EN65" s="403">
        <v>30000</v>
      </c>
      <c r="EO65" s="403">
        <v>30000</v>
      </c>
      <c r="EP65" s="403">
        <v>30000</v>
      </c>
      <c r="EQ65" s="403">
        <v>30000</v>
      </c>
      <c r="ER65" s="403">
        <v>30000</v>
      </c>
      <c r="ES65" s="403">
        <v>30000</v>
      </c>
      <c r="ET65" s="403">
        <v>30000</v>
      </c>
      <c r="EU65" s="403">
        <v>30000</v>
      </c>
      <c r="EV65" s="403">
        <v>30000</v>
      </c>
      <c r="EW65" s="403">
        <v>30000</v>
      </c>
      <c r="EX65" s="404">
        <v>74376.417233560089</v>
      </c>
      <c r="EY65" s="404">
        <v>0</v>
      </c>
      <c r="EZ65" s="404">
        <v>0</v>
      </c>
      <c r="FA65" s="404">
        <v>0</v>
      </c>
      <c r="FB65" s="404">
        <v>0</v>
      </c>
      <c r="FC65" s="404">
        <v>0</v>
      </c>
      <c r="FD65" s="404">
        <v>0</v>
      </c>
      <c r="FE65" s="404">
        <v>0</v>
      </c>
      <c r="FF65" s="404">
        <v>0</v>
      </c>
      <c r="FG65" s="404">
        <v>0</v>
      </c>
      <c r="FH65" s="404">
        <v>0</v>
      </c>
      <c r="FI65" s="404">
        <v>0</v>
      </c>
      <c r="FJ65" s="404">
        <v>0</v>
      </c>
      <c r="FK65" s="404">
        <v>0</v>
      </c>
      <c r="FL65" s="404">
        <v>0</v>
      </c>
      <c r="FM65" s="404">
        <v>0</v>
      </c>
      <c r="FN65" s="404">
        <v>0</v>
      </c>
      <c r="FO65" s="404">
        <v>0</v>
      </c>
      <c r="FP65" s="404">
        <v>0</v>
      </c>
      <c r="FQ65" s="404">
        <v>0</v>
      </c>
      <c r="FR65" s="404">
        <v>0</v>
      </c>
      <c r="FS65" s="404">
        <v>0</v>
      </c>
      <c r="FT65" s="404">
        <v>0</v>
      </c>
      <c r="FU65" s="404">
        <v>0</v>
      </c>
      <c r="FV65" s="404">
        <v>0</v>
      </c>
      <c r="FW65" s="404">
        <v>0</v>
      </c>
      <c r="FX65" s="404">
        <v>0</v>
      </c>
      <c r="FY65" s="404">
        <v>0</v>
      </c>
      <c r="FZ65" s="404">
        <v>0</v>
      </c>
      <c r="GA65" s="404">
        <v>0</v>
      </c>
      <c r="GB65" s="404">
        <v>0</v>
      </c>
      <c r="GC65" s="404">
        <v>0</v>
      </c>
      <c r="GD65" s="404">
        <v>0</v>
      </c>
      <c r="GE65" s="404">
        <v>0</v>
      </c>
      <c r="GF65" s="404">
        <v>0</v>
      </c>
      <c r="GG65" s="404">
        <v>0</v>
      </c>
      <c r="GH65" s="404">
        <v>0</v>
      </c>
      <c r="GI65" s="404">
        <v>0</v>
      </c>
      <c r="GJ65" s="404">
        <v>0</v>
      </c>
      <c r="GK65" s="404">
        <v>0</v>
      </c>
      <c r="GL65" s="404">
        <v>27210.884353741494</v>
      </c>
      <c r="GM65" s="404">
        <v>25915.127955944281</v>
      </c>
      <c r="GN65" s="404">
        <v>24681.074243756459</v>
      </c>
      <c r="GO65" s="404">
        <v>23505.784994053767</v>
      </c>
      <c r="GP65" s="404">
        <v>22386.461899098831</v>
      </c>
      <c r="GQ65" s="404">
        <v>21320.439903903643</v>
      </c>
      <c r="GR65" s="404">
        <v>20305.180860860615</v>
      </c>
      <c r="GS65" s="404">
        <v>19338.267486533918</v>
      </c>
      <c r="GT65" s="404">
        <v>18417.397606222781</v>
      </c>
      <c r="GU65" s="404">
        <v>17540.37867259312</v>
      </c>
      <c r="GV65" s="404">
        <v>16705.122545326787</v>
      </c>
      <c r="GW65" s="404">
        <v>15909.64051935884</v>
      </c>
      <c r="GX65" s="404">
        <v>15152.038589865566</v>
      </c>
      <c r="GY65" s="404">
        <v>14430.512942729105</v>
      </c>
      <c r="GZ65" s="404">
        <v>13743.345659742006</v>
      </c>
      <c r="HA65" s="404">
        <v>13088.900628325719</v>
      </c>
      <c r="HB65" s="404">
        <v>12465.619646024494</v>
      </c>
      <c r="HC65" s="404">
        <v>11872.018710499518</v>
      </c>
      <c r="HD65" s="404">
        <v>11306.684486190017</v>
      </c>
      <c r="HE65" s="404">
        <v>10768.270939228589</v>
      </c>
      <c r="HF65" s="404">
        <v>10255.496132598657</v>
      </c>
      <c r="HG65" s="404">
        <v>9767.1391739034807</v>
      </c>
      <c r="HH65" s="404">
        <v>9302.0373084795065</v>
      </c>
      <c r="HI65" s="404">
        <v>8859.0831509328636</v>
      </c>
      <c r="HJ65" s="404">
        <v>8437.2220485074886</v>
      </c>
      <c r="HK65" s="404">
        <v>8035.4495700071311</v>
      </c>
      <c r="HL65" s="404">
        <v>7652.8091142925068</v>
      </c>
      <c r="HM65" s="404">
        <v>7288.3896326595286</v>
      </c>
      <c r="HN65" s="404">
        <v>6941.3234596757438</v>
      </c>
      <c r="HO65" s="404">
        <v>6610.7842473102301</v>
      </c>
      <c r="HP65" s="404">
        <v>6295.9849974383151</v>
      </c>
      <c r="HQ65" s="404">
        <v>5996.1761880364902</v>
      </c>
      <c r="HR65" s="404">
        <v>5710.6439886061817</v>
      </c>
      <c r="HS65" s="404">
        <v>5438.7085605773145</v>
      </c>
      <c r="HT65" s="404">
        <v>5179.7224386450625</v>
      </c>
      <c r="HU65" s="404">
        <v>4933.0689891857728</v>
      </c>
      <c r="HV65" s="404">
        <v>4698.1609420816894</v>
      </c>
      <c r="HW65" s="404">
        <v>4474.4389924587513</v>
      </c>
      <c r="HX65" s="404">
        <v>4261.370469008335</v>
      </c>
      <c r="HY65" s="404">
        <v>4058.4480657222234</v>
      </c>
      <c r="HZ65" s="404">
        <v>74376.417233560089</v>
      </c>
      <c r="IA65" s="404">
        <v>490259.61011412699</v>
      </c>
      <c r="IB65" s="408">
        <v>6.5916002457417688</v>
      </c>
      <c r="IC65" s="410"/>
    </row>
    <row r="66" spans="1:237" ht="90" customHeight="1" x14ac:dyDescent="0.2">
      <c r="A66" s="137" t="s">
        <v>1349</v>
      </c>
      <c r="B66" s="138" t="s">
        <v>1350</v>
      </c>
      <c r="C66" s="138" t="s">
        <v>1379</v>
      </c>
      <c r="D66" s="121">
        <v>6</v>
      </c>
      <c r="E66" s="138" t="s">
        <v>1380</v>
      </c>
      <c r="F66" s="118" t="s">
        <v>1381</v>
      </c>
      <c r="G66" s="118" t="s">
        <v>1382</v>
      </c>
      <c r="H66" s="142" t="s">
        <v>77</v>
      </c>
      <c r="I66" s="118" t="s">
        <v>1383</v>
      </c>
      <c r="J66" s="118">
        <v>10</v>
      </c>
      <c r="K66" s="118" t="s">
        <v>1384</v>
      </c>
      <c r="L66" s="110">
        <v>28700</v>
      </c>
      <c r="M66" s="142" t="s">
        <v>1385</v>
      </c>
      <c r="N66" s="142" t="s">
        <v>81</v>
      </c>
      <c r="O66" s="73" t="s">
        <v>106</v>
      </c>
      <c r="P66" s="142" t="s">
        <v>199</v>
      </c>
      <c r="Q66" s="112" t="s">
        <v>100</v>
      </c>
      <c r="R66" s="142" t="s">
        <v>226</v>
      </c>
      <c r="S66" s="142" t="s">
        <v>191</v>
      </c>
      <c r="T66" s="142" t="s">
        <v>1356</v>
      </c>
      <c r="U66" s="142" t="s">
        <v>100</v>
      </c>
      <c r="V66" s="117">
        <v>0.83</v>
      </c>
      <c r="W66" s="136">
        <v>36000</v>
      </c>
      <c r="X66" s="136">
        <v>0</v>
      </c>
      <c r="Y66" s="136">
        <v>0</v>
      </c>
      <c r="Z66" s="136">
        <v>0</v>
      </c>
      <c r="AA66" s="136">
        <v>36000</v>
      </c>
      <c r="AB66" s="136">
        <v>0</v>
      </c>
      <c r="AC66" s="136">
        <v>0</v>
      </c>
      <c r="AD66" s="136">
        <v>0</v>
      </c>
      <c r="AE66" s="139">
        <v>0</v>
      </c>
      <c r="AF66" s="139">
        <v>0</v>
      </c>
      <c r="AG66" s="139">
        <v>0</v>
      </c>
      <c r="AH66" s="139">
        <v>0</v>
      </c>
      <c r="AI66" s="119" t="s">
        <v>1386</v>
      </c>
      <c r="AJ66" s="136">
        <v>0</v>
      </c>
      <c r="AK66" s="136">
        <v>0</v>
      </c>
      <c r="AL66" s="136">
        <v>0</v>
      </c>
      <c r="AM66" s="136">
        <v>0</v>
      </c>
      <c r="AN66" s="136">
        <v>0</v>
      </c>
      <c r="AO66" s="136">
        <v>0</v>
      </c>
      <c r="AP66" s="136">
        <v>0</v>
      </c>
      <c r="AQ66" s="139">
        <v>0</v>
      </c>
      <c r="AR66" s="139">
        <v>0</v>
      </c>
      <c r="AS66" s="139">
        <v>0</v>
      </c>
      <c r="AT66" s="139">
        <v>0</v>
      </c>
      <c r="AU66" s="120"/>
      <c r="AV66" s="230">
        <v>1</v>
      </c>
      <c r="AW66" s="230">
        <v>0</v>
      </c>
      <c r="AX66" s="230" t="s">
        <v>3599</v>
      </c>
      <c r="AY66" s="141">
        <v>9</v>
      </c>
      <c r="AZ66" s="70">
        <v>1</v>
      </c>
      <c r="BA66" s="70">
        <v>1</v>
      </c>
      <c r="BB66" s="70">
        <v>1</v>
      </c>
      <c r="BC66" s="70">
        <v>1</v>
      </c>
      <c r="BD66" s="70">
        <v>1</v>
      </c>
      <c r="BE66" s="70">
        <v>1</v>
      </c>
      <c r="BF66" s="70">
        <v>1</v>
      </c>
      <c r="BG66" s="71">
        <v>0</v>
      </c>
      <c r="BH66" s="71">
        <v>1</v>
      </c>
      <c r="BI66" s="71">
        <v>0</v>
      </c>
      <c r="BJ66" s="71">
        <v>0</v>
      </c>
      <c r="BK66" s="71">
        <v>1</v>
      </c>
      <c r="BL66" s="70">
        <v>1</v>
      </c>
      <c r="BM66" s="70">
        <v>1</v>
      </c>
      <c r="BN66" s="70">
        <v>0</v>
      </c>
      <c r="BO66" s="70">
        <v>1</v>
      </c>
      <c r="BP66" s="403">
        <v>0</v>
      </c>
      <c r="BQ66" s="403">
        <v>0</v>
      </c>
      <c r="BR66" s="403">
        <v>36000</v>
      </c>
      <c r="BS66" s="403">
        <v>0</v>
      </c>
      <c r="BT66" s="403">
        <v>0</v>
      </c>
      <c r="BU66" s="403">
        <v>0</v>
      </c>
      <c r="BV66" s="403">
        <v>0</v>
      </c>
      <c r="BW66" s="403">
        <v>0</v>
      </c>
      <c r="BX66" s="403">
        <v>0</v>
      </c>
      <c r="BY66" s="403">
        <v>0</v>
      </c>
      <c r="BZ66" s="401">
        <v>0</v>
      </c>
      <c r="CA66" s="401">
        <v>0</v>
      </c>
      <c r="CB66" s="401">
        <v>0</v>
      </c>
      <c r="CC66" s="401">
        <v>0</v>
      </c>
      <c r="CD66" s="401">
        <v>0</v>
      </c>
      <c r="CE66" s="401">
        <v>0</v>
      </c>
      <c r="CF66" s="401">
        <v>0</v>
      </c>
      <c r="CG66" s="401">
        <v>0</v>
      </c>
      <c r="CH66" s="401">
        <v>0</v>
      </c>
      <c r="CI66" s="401">
        <v>0</v>
      </c>
      <c r="CJ66" s="401">
        <v>0</v>
      </c>
      <c r="CK66" s="401">
        <v>0</v>
      </c>
      <c r="CL66" s="401">
        <v>0</v>
      </c>
      <c r="CM66" s="401">
        <v>0</v>
      </c>
      <c r="CN66" s="401">
        <v>0</v>
      </c>
      <c r="CO66" s="401">
        <v>0</v>
      </c>
      <c r="CP66" s="401">
        <v>0</v>
      </c>
      <c r="CQ66" s="401">
        <v>0</v>
      </c>
      <c r="CR66" s="401">
        <v>0</v>
      </c>
      <c r="CS66" s="401">
        <v>0</v>
      </c>
      <c r="CT66" s="401">
        <v>0</v>
      </c>
      <c r="CU66" s="401">
        <v>0</v>
      </c>
      <c r="CV66" s="401">
        <v>0</v>
      </c>
      <c r="CW66" s="401">
        <v>0</v>
      </c>
      <c r="CX66" s="401">
        <v>0</v>
      </c>
      <c r="CY66" s="401">
        <v>0</v>
      </c>
      <c r="CZ66" s="401">
        <v>0</v>
      </c>
      <c r="DA66" s="401">
        <v>0</v>
      </c>
      <c r="DB66" s="401">
        <v>0</v>
      </c>
      <c r="DC66" s="401">
        <v>0</v>
      </c>
      <c r="DD66" s="401">
        <v>0</v>
      </c>
      <c r="DE66" s="401">
        <v>0</v>
      </c>
      <c r="DF66" s="401">
        <v>0</v>
      </c>
      <c r="DG66" s="403">
        <v>28700</v>
      </c>
      <c r="DH66" s="403">
        <v>28700</v>
      </c>
      <c r="DI66" s="403">
        <v>28700</v>
      </c>
      <c r="DJ66" s="403">
        <v>28700</v>
      </c>
      <c r="DK66" s="403">
        <v>28700</v>
      </c>
      <c r="DL66" s="403">
        <v>28700</v>
      </c>
      <c r="DM66" s="403">
        <v>28700</v>
      </c>
      <c r="DN66" s="403">
        <v>28700</v>
      </c>
      <c r="DO66" s="403">
        <v>28700</v>
      </c>
      <c r="DP66" s="403">
        <v>28700</v>
      </c>
      <c r="DQ66" s="403">
        <v>28700</v>
      </c>
      <c r="DR66" s="403">
        <v>28700</v>
      </c>
      <c r="DS66" s="403">
        <v>28700</v>
      </c>
      <c r="DT66" s="403">
        <v>28700</v>
      </c>
      <c r="DU66" s="403">
        <v>28700</v>
      </c>
      <c r="DV66" s="403">
        <v>28700</v>
      </c>
      <c r="DW66" s="403">
        <v>28700</v>
      </c>
      <c r="DX66" s="403">
        <v>28700</v>
      </c>
      <c r="DY66" s="403">
        <v>28700</v>
      </c>
      <c r="DZ66" s="403">
        <v>28700</v>
      </c>
      <c r="EA66" s="403">
        <v>28700</v>
      </c>
      <c r="EB66" s="403">
        <v>28700</v>
      </c>
      <c r="EC66" s="403">
        <v>28700</v>
      </c>
      <c r="ED66" s="403">
        <v>28700</v>
      </c>
      <c r="EE66" s="403">
        <v>28700</v>
      </c>
      <c r="EF66" s="403">
        <v>28700</v>
      </c>
      <c r="EG66" s="403">
        <v>28700</v>
      </c>
      <c r="EH66" s="403">
        <v>28700</v>
      </c>
      <c r="EI66" s="403">
        <v>28700</v>
      </c>
      <c r="EJ66" s="403">
        <v>28700</v>
      </c>
      <c r="EK66" s="403">
        <v>28700</v>
      </c>
      <c r="EL66" s="403">
        <v>28700</v>
      </c>
      <c r="EM66" s="403">
        <v>28700</v>
      </c>
      <c r="EN66" s="403">
        <v>28700</v>
      </c>
      <c r="EO66" s="403">
        <v>28700</v>
      </c>
      <c r="EP66" s="403">
        <v>28700</v>
      </c>
      <c r="EQ66" s="403">
        <v>28700</v>
      </c>
      <c r="ER66" s="403">
        <v>28700</v>
      </c>
      <c r="ES66" s="403">
        <v>28700</v>
      </c>
      <c r="ET66" s="403">
        <v>28700</v>
      </c>
      <c r="EU66" s="403">
        <v>28700</v>
      </c>
      <c r="EV66" s="403">
        <v>28700</v>
      </c>
      <c r="EW66" s="403">
        <v>28700</v>
      </c>
      <c r="EX66" s="404">
        <v>32653.061224489797</v>
      </c>
      <c r="EY66" s="404">
        <v>0</v>
      </c>
      <c r="EZ66" s="404">
        <v>0</v>
      </c>
      <c r="FA66" s="404">
        <v>0</v>
      </c>
      <c r="FB66" s="404">
        <v>0</v>
      </c>
      <c r="FC66" s="404">
        <v>0</v>
      </c>
      <c r="FD66" s="404">
        <v>0</v>
      </c>
      <c r="FE66" s="404">
        <v>0</v>
      </c>
      <c r="FF66" s="404">
        <v>0</v>
      </c>
      <c r="FG66" s="404">
        <v>0</v>
      </c>
      <c r="FH66" s="404">
        <v>0</v>
      </c>
      <c r="FI66" s="404">
        <v>0</v>
      </c>
      <c r="FJ66" s="404">
        <v>0</v>
      </c>
      <c r="FK66" s="404">
        <v>0</v>
      </c>
      <c r="FL66" s="404">
        <v>0</v>
      </c>
      <c r="FM66" s="404">
        <v>0</v>
      </c>
      <c r="FN66" s="404">
        <v>0</v>
      </c>
      <c r="FO66" s="404">
        <v>0</v>
      </c>
      <c r="FP66" s="404">
        <v>0</v>
      </c>
      <c r="FQ66" s="404">
        <v>0</v>
      </c>
      <c r="FR66" s="404">
        <v>0</v>
      </c>
      <c r="FS66" s="404">
        <v>0</v>
      </c>
      <c r="FT66" s="404">
        <v>0</v>
      </c>
      <c r="FU66" s="404">
        <v>0</v>
      </c>
      <c r="FV66" s="404">
        <v>0</v>
      </c>
      <c r="FW66" s="404">
        <v>0</v>
      </c>
      <c r="FX66" s="404">
        <v>0</v>
      </c>
      <c r="FY66" s="404">
        <v>0</v>
      </c>
      <c r="FZ66" s="404">
        <v>0</v>
      </c>
      <c r="GA66" s="404">
        <v>0</v>
      </c>
      <c r="GB66" s="404">
        <v>0</v>
      </c>
      <c r="GC66" s="404">
        <v>0</v>
      </c>
      <c r="GD66" s="404">
        <v>0</v>
      </c>
      <c r="GE66" s="404">
        <v>0</v>
      </c>
      <c r="GF66" s="404">
        <v>0</v>
      </c>
      <c r="GG66" s="404">
        <v>0</v>
      </c>
      <c r="GH66" s="404">
        <v>0</v>
      </c>
      <c r="GI66" s="404">
        <v>0</v>
      </c>
      <c r="GJ66" s="404">
        <v>0</v>
      </c>
      <c r="GK66" s="404">
        <v>0</v>
      </c>
      <c r="GL66" s="404">
        <v>26031.746031746032</v>
      </c>
      <c r="GM66" s="404">
        <v>24792.139077853361</v>
      </c>
      <c r="GN66" s="404">
        <v>23611.561026527012</v>
      </c>
      <c r="GO66" s="404">
        <v>22487.20097764477</v>
      </c>
      <c r="GP66" s="404">
        <v>21416.381883471215</v>
      </c>
      <c r="GQ66" s="404">
        <v>20396.554174734487</v>
      </c>
      <c r="GR66" s="404">
        <v>19425.289690223322</v>
      </c>
      <c r="GS66" s="404">
        <v>18500.275895450781</v>
      </c>
      <c r="GT66" s="404">
        <v>17619.310376619793</v>
      </c>
      <c r="GU66" s="404">
        <v>16780.295596780754</v>
      </c>
      <c r="GV66" s="404">
        <v>15981.233901695958</v>
      </c>
      <c r="GW66" s="404">
        <v>15220.222763519958</v>
      </c>
      <c r="GX66" s="404">
        <v>14495.450250971391</v>
      </c>
      <c r="GY66" s="404">
        <v>13805.190715210845</v>
      </c>
      <c r="GZ66" s="404">
        <v>13147.800681153187</v>
      </c>
      <c r="HA66" s="404">
        <v>12521.714934431604</v>
      </c>
      <c r="HB66" s="404">
        <v>11925.442794696766</v>
      </c>
      <c r="HC66" s="404">
        <v>11357.564566377872</v>
      </c>
      <c r="HD66" s="404">
        <v>10816.728158455116</v>
      </c>
      <c r="HE66" s="404">
        <v>10301.645865195351</v>
      </c>
      <c r="HF66" s="404">
        <v>9811.0913001860481</v>
      </c>
      <c r="HG66" s="404">
        <v>9343.8964763676631</v>
      </c>
      <c r="HH66" s="404">
        <v>8898.9490251120606</v>
      </c>
      <c r="HI66" s="404">
        <v>8475.1895477257731</v>
      </c>
      <c r="HJ66" s="404">
        <v>8071.6090930721639</v>
      </c>
      <c r="HK66" s="404">
        <v>7687.2467553068218</v>
      </c>
      <c r="HL66" s="404">
        <v>7321.1873860064979</v>
      </c>
      <c r="HM66" s="404">
        <v>6972.5594152442827</v>
      </c>
      <c r="HN66" s="404">
        <v>6640.5327764231288</v>
      </c>
      <c r="HO66" s="404">
        <v>6324.3169299267865</v>
      </c>
      <c r="HP66" s="404">
        <v>6023.1589808826548</v>
      </c>
      <c r="HQ66" s="404">
        <v>5736.3418865549093</v>
      </c>
      <c r="HR66" s="404">
        <v>5463.1827490999131</v>
      </c>
      <c r="HS66" s="404">
        <v>5203.0311896189642</v>
      </c>
      <c r="HT66" s="404">
        <v>4955.2677996371094</v>
      </c>
      <c r="HU66" s="404">
        <v>4719.3026663210567</v>
      </c>
      <c r="HV66" s="404">
        <v>4494.5739679248163</v>
      </c>
      <c r="HW66" s="404">
        <v>4280.5466361188719</v>
      </c>
      <c r="HX66" s="404">
        <v>4076.7110820179737</v>
      </c>
      <c r="HY66" s="404">
        <v>3882.5819828742606</v>
      </c>
      <c r="HZ66" s="404">
        <v>32653.061224489797</v>
      </c>
      <c r="IA66" s="404">
        <v>211060.75473105154</v>
      </c>
      <c r="IB66" s="408">
        <v>6.4637356136384536</v>
      </c>
      <c r="IC66" s="410"/>
    </row>
    <row r="67" spans="1:237" ht="90" customHeight="1" x14ac:dyDescent="0.2">
      <c r="A67" s="242" t="s">
        <v>70</v>
      </c>
      <c r="B67" s="195" t="s">
        <v>71</v>
      </c>
      <c r="C67" s="195" t="s">
        <v>136</v>
      </c>
      <c r="D67" s="112">
        <v>4</v>
      </c>
      <c r="E67" s="195" t="s">
        <v>137</v>
      </c>
      <c r="F67" s="113" t="s">
        <v>138</v>
      </c>
      <c r="G67" s="113" t="s">
        <v>139</v>
      </c>
      <c r="H67" s="112" t="s">
        <v>77</v>
      </c>
      <c r="I67" s="113" t="s">
        <v>140</v>
      </c>
      <c r="J67" s="113">
        <v>40</v>
      </c>
      <c r="K67" s="227" t="s">
        <v>94</v>
      </c>
      <c r="L67" s="111">
        <v>20000</v>
      </c>
      <c r="M67" s="113" t="s">
        <v>141</v>
      </c>
      <c r="N67" s="112" t="s">
        <v>81</v>
      </c>
      <c r="O67" s="112" t="s">
        <v>116</v>
      </c>
      <c r="P67" s="112" t="s">
        <v>116</v>
      </c>
      <c r="Q67" s="112" t="s">
        <v>100</v>
      </c>
      <c r="R67" s="112" t="s">
        <v>108</v>
      </c>
      <c r="S67" s="112" t="s">
        <v>99</v>
      </c>
      <c r="T67" s="288" t="s">
        <v>86</v>
      </c>
      <c r="U67" s="112" t="s">
        <v>100</v>
      </c>
      <c r="V67" s="201">
        <v>1</v>
      </c>
      <c r="W67" s="217">
        <v>60000</v>
      </c>
      <c r="X67" s="217">
        <v>0</v>
      </c>
      <c r="Y67" s="217">
        <v>0</v>
      </c>
      <c r="Z67" s="315">
        <v>0</v>
      </c>
      <c r="AA67" s="217">
        <v>20000</v>
      </c>
      <c r="AB67" s="217">
        <v>20000</v>
      </c>
      <c r="AC67" s="217">
        <v>20000</v>
      </c>
      <c r="AD67" s="217">
        <v>0</v>
      </c>
      <c r="AE67" s="286">
        <v>0</v>
      </c>
      <c r="AF67" s="286">
        <v>0</v>
      </c>
      <c r="AG67" s="286">
        <v>0</v>
      </c>
      <c r="AH67" s="286">
        <v>0</v>
      </c>
      <c r="AI67" s="112" t="s">
        <v>88</v>
      </c>
      <c r="AJ67" s="217">
        <v>0</v>
      </c>
      <c r="AK67" s="217">
        <v>0</v>
      </c>
      <c r="AL67" s="217">
        <v>0</v>
      </c>
      <c r="AM67" s="217">
        <v>0</v>
      </c>
      <c r="AN67" s="217">
        <v>0</v>
      </c>
      <c r="AO67" s="217">
        <v>0</v>
      </c>
      <c r="AP67" s="217">
        <v>0</v>
      </c>
      <c r="AQ67" s="286">
        <v>0</v>
      </c>
      <c r="AR67" s="286">
        <v>0</v>
      </c>
      <c r="AS67" s="286">
        <v>0</v>
      </c>
      <c r="AT67" s="286">
        <v>0</v>
      </c>
      <c r="AU67" s="113"/>
      <c r="AV67" s="230">
        <v>1</v>
      </c>
      <c r="AW67" s="230">
        <v>0</v>
      </c>
      <c r="AX67" s="230" t="s">
        <v>3611</v>
      </c>
      <c r="AY67" s="141">
        <v>9</v>
      </c>
      <c r="AZ67" s="70">
        <v>1</v>
      </c>
      <c r="BA67" s="70">
        <v>1</v>
      </c>
      <c r="BB67" s="70">
        <v>1</v>
      </c>
      <c r="BC67" s="70">
        <v>1</v>
      </c>
      <c r="BD67" s="70">
        <v>1</v>
      </c>
      <c r="BE67" s="70">
        <v>1</v>
      </c>
      <c r="BF67" s="70">
        <v>1</v>
      </c>
      <c r="BG67" s="71">
        <v>0</v>
      </c>
      <c r="BH67" s="71">
        <v>1</v>
      </c>
      <c r="BI67" s="71">
        <v>0</v>
      </c>
      <c r="BJ67" s="71">
        <v>0</v>
      </c>
      <c r="BK67" s="71">
        <v>1</v>
      </c>
      <c r="BL67" s="70">
        <v>1</v>
      </c>
      <c r="BM67" s="70">
        <v>1</v>
      </c>
      <c r="BN67" s="70">
        <v>0</v>
      </c>
      <c r="BO67" s="70">
        <v>1</v>
      </c>
      <c r="BP67" s="403">
        <v>0</v>
      </c>
      <c r="BQ67" s="403">
        <v>0</v>
      </c>
      <c r="BR67" s="403">
        <v>20000</v>
      </c>
      <c r="BS67" s="403">
        <v>20000</v>
      </c>
      <c r="BT67" s="403">
        <v>20000</v>
      </c>
      <c r="BU67" s="403">
        <v>0</v>
      </c>
      <c r="BV67" s="403">
        <v>0</v>
      </c>
      <c r="BW67" s="403">
        <v>0</v>
      </c>
      <c r="BX67" s="403">
        <v>0</v>
      </c>
      <c r="BY67" s="403">
        <v>0</v>
      </c>
      <c r="BZ67" s="401">
        <v>0</v>
      </c>
      <c r="CA67" s="401">
        <v>0</v>
      </c>
      <c r="CB67" s="401">
        <v>0</v>
      </c>
      <c r="CC67" s="401">
        <v>0</v>
      </c>
      <c r="CD67" s="401">
        <v>0</v>
      </c>
      <c r="CE67" s="401">
        <v>0</v>
      </c>
      <c r="CF67" s="401">
        <v>0</v>
      </c>
      <c r="CG67" s="401">
        <v>0</v>
      </c>
      <c r="CH67" s="401">
        <v>0</v>
      </c>
      <c r="CI67" s="401">
        <v>0</v>
      </c>
      <c r="CJ67" s="401">
        <v>0</v>
      </c>
      <c r="CK67" s="401">
        <v>0</v>
      </c>
      <c r="CL67" s="401">
        <v>0</v>
      </c>
      <c r="CM67" s="401">
        <v>0</v>
      </c>
      <c r="CN67" s="401">
        <v>0</v>
      </c>
      <c r="CO67" s="401">
        <v>0</v>
      </c>
      <c r="CP67" s="401">
        <v>0</v>
      </c>
      <c r="CQ67" s="401">
        <v>0</v>
      </c>
      <c r="CR67" s="401">
        <v>0</v>
      </c>
      <c r="CS67" s="401">
        <v>0</v>
      </c>
      <c r="CT67" s="401">
        <v>0</v>
      </c>
      <c r="CU67" s="401">
        <v>0</v>
      </c>
      <c r="CV67" s="401">
        <v>0</v>
      </c>
      <c r="CW67" s="401">
        <v>0</v>
      </c>
      <c r="CX67" s="401">
        <v>0</v>
      </c>
      <c r="CY67" s="401">
        <v>0</v>
      </c>
      <c r="CZ67" s="401">
        <v>0</v>
      </c>
      <c r="DA67" s="401">
        <v>0</v>
      </c>
      <c r="DB67" s="401">
        <v>0</v>
      </c>
      <c r="DC67" s="401">
        <v>0</v>
      </c>
      <c r="DD67" s="401">
        <v>0</v>
      </c>
      <c r="DE67" s="401">
        <v>0</v>
      </c>
      <c r="DF67" s="401">
        <v>0</v>
      </c>
      <c r="DG67" s="403">
        <v>20000</v>
      </c>
      <c r="DH67" s="403">
        <v>20000</v>
      </c>
      <c r="DI67" s="403">
        <v>20000</v>
      </c>
      <c r="DJ67" s="403">
        <v>20000</v>
      </c>
      <c r="DK67" s="403">
        <v>20000</v>
      </c>
      <c r="DL67" s="403">
        <v>20000</v>
      </c>
      <c r="DM67" s="403">
        <v>20000</v>
      </c>
      <c r="DN67" s="403">
        <v>20000</v>
      </c>
      <c r="DO67" s="403">
        <v>20000</v>
      </c>
      <c r="DP67" s="403">
        <v>20000</v>
      </c>
      <c r="DQ67" s="403">
        <v>20000</v>
      </c>
      <c r="DR67" s="403">
        <v>20000</v>
      </c>
      <c r="DS67" s="403">
        <v>20000</v>
      </c>
      <c r="DT67" s="403">
        <v>20000</v>
      </c>
      <c r="DU67" s="403">
        <v>20000</v>
      </c>
      <c r="DV67" s="403">
        <v>20000</v>
      </c>
      <c r="DW67" s="403">
        <v>20000</v>
      </c>
      <c r="DX67" s="403">
        <v>20000</v>
      </c>
      <c r="DY67" s="403">
        <v>20000</v>
      </c>
      <c r="DZ67" s="403">
        <v>20000</v>
      </c>
      <c r="EA67" s="403">
        <v>20000</v>
      </c>
      <c r="EB67" s="403">
        <v>20000</v>
      </c>
      <c r="EC67" s="403">
        <v>20000</v>
      </c>
      <c r="ED67" s="403">
        <v>20000</v>
      </c>
      <c r="EE67" s="403">
        <v>20000</v>
      </c>
      <c r="EF67" s="403">
        <v>20000</v>
      </c>
      <c r="EG67" s="403">
        <v>20000</v>
      </c>
      <c r="EH67" s="403">
        <v>20000</v>
      </c>
      <c r="EI67" s="403">
        <v>20000</v>
      </c>
      <c r="EJ67" s="403">
        <v>20000</v>
      </c>
      <c r="EK67" s="403">
        <v>20000</v>
      </c>
      <c r="EL67" s="403">
        <v>20000</v>
      </c>
      <c r="EM67" s="403">
        <v>20000</v>
      </c>
      <c r="EN67" s="403">
        <v>20000</v>
      </c>
      <c r="EO67" s="403">
        <v>20000</v>
      </c>
      <c r="EP67" s="403">
        <v>20000</v>
      </c>
      <c r="EQ67" s="403">
        <v>20000</v>
      </c>
      <c r="ER67" s="403">
        <v>20000</v>
      </c>
      <c r="ES67" s="403">
        <v>20000</v>
      </c>
      <c r="ET67" s="403">
        <v>20000</v>
      </c>
      <c r="EU67" s="403">
        <v>20000</v>
      </c>
      <c r="EV67" s="403">
        <v>20000</v>
      </c>
      <c r="EW67" s="403">
        <v>20000</v>
      </c>
      <c r="EX67" s="404">
        <v>18140.589569160999</v>
      </c>
      <c r="EY67" s="404">
        <v>17276.751970629521</v>
      </c>
      <c r="EZ67" s="404">
        <v>16454.04949583764</v>
      </c>
      <c r="FA67" s="404">
        <v>0</v>
      </c>
      <c r="FB67" s="404">
        <v>0</v>
      </c>
      <c r="FC67" s="404">
        <v>0</v>
      </c>
      <c r="FD67" s="404">
        <v>0</v>
      </c>
      <c r="FE67" s="404">
        <v>0</v>
      </c>
      <c r="FF67" s="404">
        <v>0</v>
      </c>
      <c r="FG67" s="404">
        <v>0</v>
      </c>
      <c r="FH67" s="404">
        <v>0</v>
      </c>
      <c r="FI67" s="404">
        <v>0</v>
      </c>
      <c r="FJ67" s="404">
        <v>0</v>
      </c>
      <c r="FK67" s="404">
        <v>0</v>
      </c>
      <c r="FL67" s="404">
        <v>0</v>
      </c>
      <c r="FM67" s="404">
        <v>0</v>
      </c>
      <c r="FN67" s="404">
        <v>0</v>
      </c>
      <c r="FO67" s="404">
        <v>0</v>
      </c>
      <c r="FP67" s="404">
        <v>0</v>
      </c>
      <c r="FQ67" s="404">
        <v>0</v>
      </c>
      <c r="FR67" s="404">
        <v>0</v>
      </c>
      <c r="FS67" s="404">
        <v>0</v>
      </c>
      <c r="FT67" s="404">
        <v>0</v>
      </c>
      <c r="FU67" s="404">
        <v>0</v>
      </c>
      <c r="FV67" s="404">
        <v>0</v>
      </c>
      <c r="FW67" s="404">
        <v>0</v>
      </c>
      <c r="FX67" s="404">
        <v>0</v>
      </c>
      <c r="FY67" s="404">
        <v>0</v>
      </c>
      <c r="FZ67" s="404">
        <v>0</v>
      </c>
      <c r="GA67" s="404">
        <v>0</v>
      </c>
      <c r="GB67" s="404">
        <v>0</v>
      </c>
      <c r="GC67" s="404">
        <v>0</v>
      </c>
      <c r="GD67" s="404">
        <v>0</v>
      </c>
      <c r="GE67" s="404">
        <v>0</v>
      </c>
      <c r="GF67" s="404">
        <v>0</v>
      </c>
      <c r="GG67" s="404">
        <v>0</v>
      </c>
      <c r="GH67" s="404">
        <v>0</v>
      </c>
      <c r="GI67" s="404">
        <v>0</v>
      </c>
      <c r="GJ67" s="404">
        <v>0</v>
      </c>
      <c r="GK67" s="404">
        <v>0</v>
      </c>
      <c r="GL67" s="404">
        <v>18140.589569160999</v>
      </c>
      <c r="GM67" s="404">
        <v>17276.751970629521</v>
      </c>
      <c r="GN67" s="404">
        <v>16454.04949583764</v>
      </c>
      <c r="GO67" s="404">
        <v>15670.523329369178</v>
      </c>
      <c r="GP67" s="404">
        <v>14924.307932732554</v>
      </c>
      <c r="GQ67" s="404">
        <v>14213.62660260243</v>
      </c>
      <c r="GR67" s="404">
        <v>13536.787240573743</v>
      </c>
      <c r="GS67" s="404">
        <v>12892.178324355946</v>
      </c>
      <c r="GT67" s="404">
        <v>12278.265070815187</v>
      </c>
      <c r="GU67" s="404">
        <v>11693.585781728749</v>
      </c>
      <c r="GV67" s="404">
        <v>11136.748363551191</v>
      </c>
      <c r="GW67" s="404">
        <v>10606.427012905893</v>
      </c>
      <c r="GX67" s="404">
        <v>10101.359059910377</v>
      </c>
      <c r="GY67" s="404">
        <v>9620.3419618194039</v>
      </c>
      <c r="GZ67" s="404">
        <v>9162.2304398280048</v>
      </c>
      <c r="HA67" s="404">
        <v>8725.9337522171463</v>
      </c>
      <c r="HB67" s="404">
        <v>8310.4130973496631</v>
      </c>
      <c r="HC67" s="404">
        <v>7914.6791403330126</v>
      </c>
      <c r="HD67" s="404">
        <v>7537.7896574600118</v>
      </c>
      <c r="HE67" s="404">
        <v>7178.8472928190595</v>
      </c>
      <c r="HF67" s="404">
        <v>6836.9974217324379</v>
      </c>
      <c r="HG67" s="404">
        <v>6511.4261159356538</v>
      </c>
      <c r="HH67" s="404">
        <v>6201.358205653004</v>
      </c>
      <c r="HI67" s="404">
        <v>5906.0554339552418</v>
      </c>
      <c r="HJ67" s="404">
        <v>5624.8146990049927</v>
      </c>
      <c r="HK67" s="404">
        <v>5356.9663800047538</v>
      </c>
      <c r="HL67" s="404">
        <v>5101.8727428616712</v>
      </c>
      <c r="HM67" s="404">
        <v>4858.9264217730197</v>
      </c>
      <c r="HN67" s="404">
        <v>4627.5489731171629</v>
      </c>
      <c r="HO67" s="404">
        <v>4407.1894982068197</v>
      </c>
      <c r="HP67" s="404">
        <v>4197.3233316255428</v>
      </c>
      <c r="HQ67" s="404">
        <v>3997.4507920243268</v>
      </c>
      <c r="HR67" s="404">
        <v>3807.0959924041208</v>
      </c>
      <c r="HS67" s="404">
        <v>3625.8057070515433</v>
      </c>
      <c r="HT67" s="404">
        <v>3453.1482924300417</v>
      </c>
      <c r="HU67" s="404">
        <v>3288.7126594571823</v>
      </c>
      <c r="HV67" s="404">
        <v>3132.1072947211264</v>
      </c>
      <c r="HW67" s="404">
        <v>2982.9593283058339</v>
      </c>
      <c r="HX67" s="404">
        <v>2840.9136460055565</v>
      </c>
      <c r="HY67" s="404">
        <v>2705.6320438148155</v>
      </c>
      <c r="HZ67" s="404">
        <v>51871.391035628156</v>
      </c>
      <c r="IA67" s="404">
        <v>326839.74007608456</v>
      </c>
      <c r="IB67" s="408">
        <v>6.3009634704338824</v>
      </c>
      <c r="IC67" s="410"/>
    </row>
    <row r="68" spans="1:237" ht="90" customHeight="1" x14ac:dyDescent="0.2">
      <c r="A68" s="137" t="s">
        <v>1510</v>
      </c>
      <c r="B68" s="138" t="s">
        <v>1511</v>
      </c>
      <c r="C68" s="138" t="s">
        <v>1615</v>
      </c>
      <c r="D68" s="142">
        <v>9</v>
      </c>
      <c r="E68" s="138" t="s">
        <v>1616</v>
      </c>
      <c r="F68" s="118" t="s">
        <v>1617</v>
      </c>
      <c r="G68" s="118" t="s">
        <v>1618</v>
      </c>
      <c r="H68" s="142" t="s">
        <v>77</v>
      </c>
      <c r="I68" s="118" t="s">
        <v>1549</v>
      </c>
      <c r="J68" s="118">
        <v>5</v>
      </c>
      <c r="K68" s="227" t="s">
        <v>79</v>
      </c>
      <c r="L68" s="110">
        <v>38949</v>
      </c>
      <c r="M68" s="142" t="s">
        <v>1534</v>
      </c>
      <c r="N68" s="142" t="s">
        <v>147</v>
      </c>
      <c r="O68" s="73" t="s">
        <v>106</v>
      </c>
      <c r="P68" s="142" t="s">
        <v>728</v>
      </c>
      <c r="Q68" s="112" t="s">
        <v>100</v>
      </c>
      <c r="R68" s="142" t="s">
        <v>108</v>
      </c>
      <c r="S68" s="142" t="s">
        <v>99</v>
      </c>
      <c r="T68" s="142" t="s">
        <v>366</v>
      </c>
      <c r="U68" s="142" t="s">
        <v>100</v>
      </c>
      <c r="V68" s="117">
        <v>1</v>
      </c>
      <c r="W68" s="135">
        <v>30000</v>
      </c>
      <c r="X68" s="134">
        <v>0</v>
      </c>
      <c r="Y68" s="134">
        <v>0</v>
      </c>
      <c r="Z68" s="134">
        <v>0</v>
      </c>
      <c r="AA68" s="134">
        <v>0</v>
      </c>
      <c r="AB68" s="134">
        <v>30000</v>
      </c>
      <c r="AC68" s="134">
        <v>0</v>
      </c>
      <c r="AD68" s="134">
        <v>0</v>
      </c>
      <c r="AE68" s="139">
        <v>0</v>
      </c>
      <c r="AF68" s="139">
        <v>0</v>
      </c>
      <c r="AG68" s="139">
        <v>0</v>
      </c>
      <c r="AH68" s="139">
        <v>0</v>
      </c>
      <c r="AI68" s="116" t="s">
        <v>88</v>
      </c>
      <c r="AJ68" s="136">
        <v>0</v>
      </c>
      <c r="AK68" s="136">
        <v>0</v>
      </c>
      <c r="AL68" s="136">
        <v>0</v>
      </c>
      <c r="AM68" s="136">
        <v>0</v>
      </c>
      <c r="AN68" s="136">
        <v>0</v>
      </c>
      <c r="AO68" s="136">
        <v>0</v>
      </c>
      <c r="AP68" s="136">
        <v>0</v>
      </c>
      <c r="AQ68" s="139">
        <v>0</v>
      </c>
      <c r="AR68" s="139">
        <v>0</v>
      </c>
      <c r="AS68" s="139">
        <v>0</v>
      </c>
      <c r="AT68" s="139">
        <v>0</v>
      </c>
      <c r="AU68" s="122"/>
      <c r="AV68" s="230">
        <v>1</v>
      </c>
      <c r="AW68" s="230">
        <v>0</v>
      </c>
      <c r="AX68" s="230" t="s">
        <v>3603</v>
      </c>
      <c r="AY68" s="141">
        <v>9</v>
      </c>
      <c r="AZ68" s="70">
        <v>1</v>
      </c>
      <c r="BA68" s="70">
        <v>1</v>
      </c>
      <c r="BB68" s="70">
        <v>1</v>
      </c>
      <c r="BC68" s="70">
        <v>1</v>
      </c>
      <c r="BD68" s="70">
        <v>1</v>
      </c>
      <c r="BE68" s="70">
        <v>1</v>
      </c>
      <c r="BF68" s="70">
        <v>1</v>
      </c>
      <c r="BG68" s="71">
        <v>0</v>
      </c>
      <c r="BH68" s="71">
        <v>1</v>
      </c>
      <c r="BI68" s="71">
        <v>0</v>
      </c>
      <c r="BJ68" s="71">
        <v>1</v>
      </c>
      <c r="BK68" s="71">
        <v>0</v>
      </c>
      <c r="BL68" s="70">
        <v>1</v>
      </c>
      <c r="BM68" s="70">
        <v>1</v>
      </c>
      <c r="BN68" s="70">
        <v>0</v>
      </c>
      <c r="BO68" s="70">
        <v>1</v>
      </c>
      <c r="BP68" s="403">
        <v>0</v>
      </c>
      <c r="BQ68" s="403">
        <v>0</v>
      </c>
      <c r="BR68" s="403">
        <v>0</v>
      </c>
      <c r="BS68" s="403">
        <v>30000</v>
      </c>
      <c r="BT68" s="403">
        <v>0</v>
      </c>
      <c r="BU68" s="403">
        <v>0</v>
      </c>
      <c r="BV68" s="403">
        <v>0</v>
      </c>
      <c r="BW68" s="403">
        <v>0</v>
      </c>
      <c r="BX68" s="403">
        <v>0</v>
      </c>
      <c r="BY68" s="403">
        <v>0</v>
      </c>
      <c r="BZ68" s="401">
        <v>0</v>
      </c>
      <c r="CA68" s="401">
        <v>0</v>
      </c>
      <c r="CB68" s="401">
        <v>0</v>
      </c>
      <c r="CC68" s="401">
        <v>0</v>
      </c>
      <c r="CD68" s="401">
        <v>0</v>
      </c>
      <c r="CE68" s="401">
        <v>0</v>
      </c>
      <c r="CF68" s="401">
        <v>0</v>
      </c>
      <c r="CG68" s="401">
        <v>0</v>
      </c>
      <c r="CH68" s="401">
        <v>0</v>
      </c>
      <c r="CI68" s="401">
        <v>0</v>
      </c>
      <c r="CJ68" s="401">
        <v>0</v>
      </c>
      <c r="CK68" s="401">
        <v>0</v>
      </c>
      <c r="CL68" s="401">
        <v>0</v>
      </c>
      <c r="CM68" s="401">
        <v>0</v>
      </c>
      <c r="CN68" s="401">
        <v>0</v>
      </c>
      <c r="CO68" s="401">
        <v>0</v>
      </c>
      <c r="CP68" s="401">
        <v>0</v>
      </c>
      <c r="CQ68" s="401">
        <v>0</v>
      </c>
      <c r="CR68" s="401">
        <v>0</v>
      </c>
      <c r="CS68" s="401">
        <v>0</v>
      </c>
      <c r="CT68" s="401">
        <v>0</v>
      </c>
      <c r="CU68" s="401">
        <v>0</v>
      </c>
      <c r="CV68" s="401">
        <v>0</v>
      </c>
      <c r="CW68" s="401">
        <v>0</v>
      </c>
      <c r="CX68" s="401">
        <v>0</v>
      </c>
      <c r="CY68" s="401">
        <v>0</v>
      </c>
      <c r="CZ68" s="401">
        <v>0</v>
      </c>
      <c r="DA68" s="401">
        <v>0</v>
      </c>
      <c r="DB68" s="401">
        <v>0</v>
      </c>
      <c r="DC68" s="401">
        <v>0</v>
      </c>
      <c r="DD68" s="401">
        <v>0</v>
      </c>
      <c r="DE68" s="401">
        <v>0</v>
      </c>
      <c r="DF68" s="401">
        <v>0</v>
      </c>
      <c r="DG68" s="403">
        <v>38949</v>
      </c>
      <c r="DH68" s="403">
        <v>38949</v>
      </c>
      <c r="DI68" s="403">
        <v>38949</v>
      </c>
      <c r="DJ68" s="403">
        <v>38949</v>
      </c>
      <c r="DK68" s="403">
        <v>38949</v>
      </c>
      <c r="DL68" s="403">
        <v>38949</v>
      </c>
      <c r="DM68" s="403">
        <v>38949</v>
      </c>
      <c r="DN68" s="403">
        <v>38949</v>
      </c>
      <c r="DO68" s="403">
        <v>38949</v>
      </c>
      <c r="DP68" s="403">
        <v>38949</v>
      </c>
      <c r="DQ68" s="403">
        <v>38949</v>
      </c>
      <c r="DR68" s="403">
        <v>38949</v>
      </c>
      <c r="DS68" s="403">
        <v>38949</v>
      </c>
      <c r="DT68" s="403">
        <v>38949</v>
      </c>
      <c r="DU68" s="403">
        <v>38949</v>
      </c>
      <c r="DV68" s="403">
        <v>38949</v>
      </c>
      <c r="DW68" s="403">
        <v>38949</v>
      </c>
      <c r="DX68" s="403">
        <v>38949</v>
      </c>
      <c r="DY68" s="403">
        <v>38949</v>
      </c>
      <c r="DZ68" s="403">
        <v>38949</v>
      </c>
      <c r="EA68" s="403">
        <v>38949</v>
      </c>
      <c r="EB68" s="403">
        <v>38949</v>
      </c>
      <c r="EC68" s="403">
        <v>38949</v>
      </c>
      <c r="ED68" s="403">
        <v>38949</v>
      </c>
      <c r="EE68" s="403">
        <v>38949</v>
      </c>
      <c r="EF68" s="403">
        <v>38949</v>
      </c>
      <c r="EG68" s="403">
        <v>38949</v>
      </c>
      <c r="EH68" s="403">
        <v>38949</v>
      </c>
      <c r="EI68" s="403">
        <v>38949</v>
      </c>
      <c r="EJ68" s="403">
        <v>38949</v>
      </c>
      <c r="EK68" s="403">
        <v>38949</v>
      </c>
      <c r="EL68" s="403">
        <v>38949</v>
      </c>
      <c r="EM68" s="403">
        <v>38949</v>
      </c>
      <c r="EN68" s="403">
        <v>38949</v>
      </c>
      <c r="EO68" s="403">
        <v>38949</v>
      </c>
      <c r="EP68" s="403">
        <v>38949</v>
      </c>
      <c r="EQ68" s="403">
        <v>38949</v>
      </c>
      <c r="ER68" s="403">
        <v>38949</v>
      </c>
      <c r="ES68" s="403">
        <v>38949</v>
      </c>
      <c r="ET68" s="403">
        <v>38949</v>
      </c>
      <c r="EU68" s="403">
        <v>38949</v>
      </c>
      <c r="EV68" s="403">
        <v>38949</v>
      </c>
      <c r="EW68" s="403">
        <v>38949</v>
      </c>
      <c r="EX68" s="404">
        <v>0</v>
      </c>
      <c r="EY68" s="404">
        <v>25915.127955944281</v>
      </c>
      <c r="EZ68" s="404">
        <v>0</v>
      </c>
      <c r="FA68" s="404">
        <v>0</v>
      </c>
      <c r="FB68" s="404">
        <v>0</v>
      </c>
      <c r="FC68" s="404">
        <v>0</v>
      </c>
      <c r="FD68" s="404">
        <v>0</v>
      </c>
      <c r="FE68" s="404">
        <v>0</v>
      </c>
      <c r="FF68" s="404">
        <v>0</v>
      </c>
      <c r="FG68" s="404">
        <v>0</v>
      </c>
      <c r="FH68" s="404">
        <v>0</v>
      </c>
      <c r="FI68" s="404">
        <v>0</v>
      </c>
      <c r="FJ68" s="404">
        <v>0</v>
      </c>
      <c r="FK68" s="404">
        <v>0</v>
      </c>
      <c r="FL68" s="404">
        <v>0</v>
      </c>
      <c r="FM68" s="404">
        <v>0</v>
      </c>
      <c r="FN68" s="404">
        <v>0</v>
      </c>
      <c r="FO68" s="404">
        <v>0</v>
      </c>
      <c r="FP68" s="404">
        <v>0</v>
      </c>
      <c r="FQ68" s="404">
        <v>0</v>
      </c>
      <c r="FR68" s="404">
        <v>0</v>
      </c>
      <c r="FS68" s="404">
        <v>0</v>
      </c>
      <c r="FT68" s="404">
        <v>0</v>
      </c>
      <c r="FU68" s="404">
        <v>0</v>
      </c>
      <c r="FV68" s="404">
        <v>0</v>
      </c>
      <c r="FW68" s="404">
        <v>0</v>
      </c>
      <c r="FX68" s="404">
        <v>0</v>
      </c>
      <c r="FY68" s="404">
        <v>0</v>
      </c>
      <c r="FZ68" s="404">
        <v>0</v>
      </c>
      <c r="GA68" s="404">
        <v>0</v>
      </c>
      <c r="GB68" s="404">
        <v>0</v>
      </c>
      <c r="GC68" s="404">
        <v>0</v>
      </c>
      <c r="GD68" s="404">
        <v>0</v>
      </c>
      <c r="GE68" s="404">
        <v>0</v>
      </c>
      <c r="GF68" s="404">
        <v>0</v>
      </c>
      <c r="GG68" s="404">
        <v>0</v>
      </c>
      <c r="GH68" s="404">
        <v>0</v>
      </c>
      <c r="GI68" s="404">
        <v>0</v>
      </c>
      <c r="GJ68" s="404">
        <v>0</v>
      </c>
      <c r="GK68" s="404">
        <v>0</v>
      </c>
      <c r="GL68" s="404">
        <v>35327.891156462581</v>
      </c>
      <c r="GM68" s="404">
        <v>33645.610625202455</v>
      </c>
      <c r="GN68" s="404">
        <v>32043.438690669012</v>
      </c>
      <c r="GO68" s="404">
        <v>30517.560657780006</v>
      </c>
      <c r="GP68" s="404">
        <v>29064.343483600012</v>
      </c>
      <c r="GQ68" s="404">
        <v>27680.327127238099</v>
      </c>
      <c r="GR68" s="404">
        <v>26362.216311655338</v>
      </c>
      <c r="GS68" s="404">
        <v>25106.872677766987</v>
      </c>
      <c r="GT68" s="404">
        <v>23911.307312159035</v>
      </c>
      <c r="GU68" s="404">
        <v>22772.673630627651</v>
      </c>
      <c r="GV68" s="404">
        <v>21688.260600597765</v>
      </c>
      <c r="GW68" s="404">
        <v>20655.486286283583</v>
      </c>
      <c r="GX68" s="404">
        <v>19671.891701222463</v>
      </c>
      <c r="GY68" s="404">
        <v>18735.134953545199</v>
      </c>
      <c r="GZ68" s="404">
        <v>17842.985670043046</v>
      </c>
      <c r="HA68" s="404">
        <v>16993.319685755279</v>
      </c>
      <c r="HB68" s="404">
        <v>16184.113986433602</v>
      </c>
      <c r="HC68" s="404">
        <v>15413.441891841525</v>
      </c>
      <c r="HD68" s="404">
        <v>14679.4684684205</v>
      </c>
      <c r="HE68" s="404">
        <v>13980.446160400477</v>
      </c>
      <c r="HF68" s="404">
        <v>13314.710628952836</v>
      </c>
      <c r="HG68" s="404">
        <v>12680.676789478888</v>
      </c>
      <c r="HH68" s="404">
        <v>12076.835037598943</v>
      </c>
      <c r="HI68" s="404">
        <v>11501.747654856135</v>
      </c>
      <c r="HJ68" s="404">
        <v>10954.045385577272</v>
      </c>
      <c r="HK68" s="404">
        <v>10432.424176740258</v>
      </c>
      <c r="HL68" s="404">
        <v>9935.6420730859609</v>
      </c>
      <c r="HM68" s="404">
        <v>9462.5162600818658</v>
      </c>
      <c r="HN68" s="404">
        <v>9011.9202476970186</v>
      </c>
      <c r="HO68" s="404">
        <v>8582.7811882828719</v>
      </c>
      <c r="HP68" s="404">
        <v>8174.0773221741638</v>
      </c>
      <c r="HQ68" s="404">
        <v>7784.8355449277751</v>
      </c>
      <c r="HR68" s="404">
        <v>7414.1290904074049</v>
      </c>
      <c r="HS68" s="404">
        <v>7061.0753241975281</v>
      </c>
      <c r="HT68" s="404">
        <v>6724.8336420928845</v>
      </c>
      <c r="HU68" s="404">
        <v>6404.6034686598896</v>
      </c>
      <c r="HV68" s="404">
        <v>6099.6223511046574</v>
      </c>
      <c r="HW68" s="404">
        <v>5809.1641439091964</v>
      </c>
      <c r="HX68" s="404">
        <v>5532.5372799135212</v>
      </c>
      <c r="HY68" s="404">
        <v>5269.0831237271623</v>
      </c>
      <c r="HZ68" s="404">
        <v>25915.127955944281</v>
      </c>
      <c r="IA68" s="404">
        <v>160598.84461371406</v>
      </c>
      <c r="IB68" s="408">
        <v>6.1971079165316914</v>
      </c>
      <c r="IC68" s="410"/>
    </row>
    <row r="69" spans="1:237" ht="90" customHeight="1" x14ac:dyDescent="0.2">
      <c r="A69" s="161" t="s">
        <v>2267</v>
      </c>
      <c r="B69" s="150" t="s">
        <v>2515</v>
      </c>
      <c r="C69" s="150" t="s">
        <v>2171</v>
      </c>
      <c r="D69" s="148">
        <v>3</v>
      </c>
      <c r="E69" s="150" t="s">
        <v>2608</v>
      </c>
      <c r="F69" s="151" t="s">
        <v>2609</v>
      </c>
      <c r="G69" s="151" t="s">
        <v>2610</v>
      </c>
      <c r="H69" s="79" t="s">
        <v>77</v>
      </c>
      <c r="I69" s="151" t="s">
        <v>2611</v>
      </c>
      <c r="J69" s="151">
        <v>10</v>
      </c>
      <c r="K69" s="227" t="s">
        <v>79</v>
      </c>
      <c r="L69" s="79">
        <v>60990</v>
      </c>
      <c r="M69" s="79" t="s">
        <v>2612</v>
      </c>
      <c r="N69" s="79" t="s">
        <v>81</v>
      </c>
      <c r="O69" s="79" t="s">
        <v>133</v>
      </c>
      <c r="P69" s="79" t="s">
        <v>134</v>
      </c>
      <c r="Q69" s="112" t="s">
        <v>100</v>
      </c>
      <c r="R69" s="79" t="s">
        <v>226</v>
      </c>
      <c r="S69" s="79" t="s">
        <v>99</v>
      </c>
      <c r="T69" s="79" t="s">
        <v>1850</v>
      </c>
      <c r="U69" s="79" t="s">
        <v>100</v>
      </c>
      <c r="V69" s="81">
        <v>1</v>
      </c>
      <c r="W69" s="149">
        <v>0</v>
      </c>
      <c r="X69" s="149">
        <v>0</v>
      </c>
      <c r="Y69" s="149">
        <v>0</v>
      </c>
      <c r="Z69" s="127">
        <v>0</v>
      </c>
      <c r="AA69" s="162">
        <v>0</v>
      </c>
      <c r="AB69" s="162">
        <v>0</v>
      </c>
      <c r="AC69" s="162">
        <v>0</v>
      </c>
      <c r="AD69" s="162">
        <v>0</v>
      </c>
      <c r="AE69" s="149">
        <v>0</v>
      </c>
      <c r="AF69" s="149">
        <v>0</v>
      </c>
      <c r="AG69" s="149">
        <v>0</v>
      </c>
      <c r="AH69" s="149">
        <v>0</v>
      </c>
      <c r="AI69" s="88" t="s">
        <v>88</v>
      </c>
      <c r="AJ69" s="149">
        <v>80000</v>
      </c>
      <c r="AK69" s="149">
        <v>0</v>
      </c>
      <c r="AL69" s="149">
        <v>0</v>
      </c>
      <c r="AM69" s="149">
        <v>80000</v>
      </c>
      <c r="AN69" s="149">
        <v>0</v>
      </c>
      <c r="AO69" s="149">
        <v>0</v>
      </c>
      <c r="AP69" s="149">
        <v>0</v>
      </c>
      <c r="AQ69" s="149">
        <v>0</v>
      </c>
      <c r="AR69" s="149">
        <v>0</v>
      </c>
      <c r="AS69" s="149">
        <v>0</v>
      </c>
      <c r="AT69" s="149">
        <v>0</v>
      </c>
      <c r="AU69" s="151"/>
      <c r="AV69" s="230">
        <v>1</v>
      </c>
      <c r="AW69" s="230">
        <v>0</v>
      </c>
      <c r="AX69" s="230" t="s">
        <v>3596</v>
      </c>
      <c r="AY69" s="141">
        <v>8</v>
      </c>
      <c r="AZ69" s="70">
        <v>1</v>
      </c>
      <c r="BA69" s="70">
        <v>1</v>
      </c>
      <c r="BB69" s="70">
        <v>0</v>
      </c>
      <c r="BC69" s="70">
        <v>1</v>
      </c>
      <c r="BD69" s="70">
        <v>1</v>
      </c>
      <c r="BE69" s="70">
        <v>1</v>
      </c>
      <c r="BF69" s="70">
        <v>1</v>
      </c>
      <c r="BG69" s="71">
        <v>0</v>
      </c>
      <c r="BH69" s="71">
        <v>1</v>
      </c>
      <c r="BI69" s="71">
        <v>0</v>
      </c>
      <c r="BJ69" s="71">
        <v>0</v>
      </c>
      <c r="BK69" s="71">
        <v>1</v>
      </c>
      <c r="BL69" s="70">
        <v>1</v>
      </c>
      <c r="BM69" s="70">
        <v>1</v>
      </c>
      <c r="BN69" s="70">
        <v>0</v>
      </c>
      <c r="BO69" s="70">
        <v>1</v>
      </c>
      <c r="BP69" s="403">
        <v>0</v>
      </c>
      <c r="BQ69" s="403">
        <v>0</v>
      </c>
      <c r="BR69" s="403">
        <v>80000</v>
      </c>
      <c r="BS69" s="403">
        <v>0</v>
      </c>
      <c r="BT69" s="403">
        <v>0</v>
      </c>
      <c r="BU69" s="403">
        <v>0</v>
      </c>
      <c r="BV69" s="403">
        <v>0</v>
      </c>
      <c r="BW69" s="403">
        <v>0</v>
      </c>
      <c r="BX69" s="403">
        <v>0</v>
      </c>
      <c r="BY69" s="403">
        <v>0</v>
      </c>
      <c r="BZ69" s="401">
        <v>0</v>
      </c>
      <c r="CA69" s="401">
        <v>0</v>
      </c>
      <c r="CB69" s="401">
        <v>0</v>
      </c>
      <c r="CC69" s="401">
        <v>0</v>
      </c>
      <c r="CD69" s="401">
        <v>0</v>
      </c>
      <c r="CE69" s="401">
        <v>0</v>
      </c>
      <c r="CF69" s="401">
        <v>0</v>
      </c>
      <c r="CG69" s="401">
        <v>0</v>
      </c>
      <c r="CH69" s="401">
        <v>0</v>
      </c>
      <c r="CI69" s="401">
        <v>0</v>
      </c>
      <c r="CJ69" s="401">
        <v>0</v>
      </c>
      <c r="CK69" s="401">
        <v>0</v>
      </c>
      <c r="CL69" s="401">
        <v>0</v>
      </c>
      <c r="CM69" s="401">
        <v>0</v>
      </c>
      <c r="CN69" s="401">
        <v>0</v>
      </c>
      <c r="CO69" s="401">
        <v>0</v>
      </c>
      <c r="CP69" s="401">
        <v>0</v>
      </c>
      <c r="CQ69" s="401">
        <v>0</v>
      </c>
      <c r="CR69" s="401">
        <v>0</v>
      </c>
      <c r="CS69" s="401">
        <v>0</v>
      </c>
      <c r="CT69" s="401">
        <v>0</v>
      </c>
      <c r="CU69" s="401">
        <v>0</v>
      </c>
      <c r="CV69" s="401">
        <v>0</v>
      </c>
      <c r="CW69" s="401">
        <v>0</v>
      </c>
      <c r="CX69" s="401">
        <v>0</v>
      </c>
      <c r="CY69" s="401">
        <v>0</v>
      </c>
      <c r="CZ69" s="401">
        <v>0</v>
      </c>
      <c r="DA69" s="401">
        <v>0</v>
      </c>
      <c r="DB69" s="401">
        <v>0</v>
      </c>
      <c r="DC69" s="401">
        <v>0</v>
      </c>
      <c r="DD69" s="401">
        <v>0</v>
      </c>
      <c r="DE69" s="401">
        <v>0</v>
      </c>
      <c r="DF69" s="401">
        <v>0</v>
      </c>
      <c r="DG69" s="403">
        <v>60990</v>
      </c>
      <c r="DH69" s="403">
        <v>60990</v>
      </c>
      <c r="DI69" s="403">
        <v>60990</v>
      </c>
      <c r="DJ69" s="403">
        <v>60990</v>
      </c>
      <c r="DK69" s="403">
        <v>60990</v>
      </c>
      <c r="DL69" s="403">
        <v>60990</v>
      </c>
      <c r="DM69" s="403">
        <v>60990</v>
      </c>
      <c r="DN69" s="403">
        <v>60990</v>
      </c>
      <c r="DO69" s="403">
        <v>60990</v>
      </c>
      <c r="DP69" s="403">
        <v>60990</v>
      </c>
      <c r="DQ69" s="403">
        <v>60990</v>
      </c>
      <c r="DR69" s="403">
        <v>60990</v>
      </c>
      <c r="DS69" s="403">
        <v>60990</v>
      </c>
      <c r="DT69" s="403">
        <v>60990</v>
      </c>
      <c r="DU69" s="403">
        <v>60990</v>
      </c>
      <c r="DV69" s="403">
        <v>60990</v>
      </c>
      <c r="DW69" s="403">
        <v>60990</v>
      </c>
      <c r="DX69" s="403">
        <v>60990</v>
      </c>
      <c r="DY69" s="403">
        <v>60990</v>
      </c>
      <c r="DZ69" s="403">
        <v>60990</v>
      </c>
      <c r="EA69" s="403">
        <v>60990</v>
      </c>
      <c r="EB69" s="403">
        <v>60990</v>
      </c>
      <c r="EC69" s="403">
        <v>60990</v>
      </c>
      <c r="ED69" s="403">
        <v>60990</v>
      </c>
      <c r="EE69" s="403">
        <v>60990</v>
      </c>
      <c r="EF69" s="403">
        <v>60990</v>
      </c>
      <c r="EG69" s="403">
        <v>60990</v>
      </c>
      <c r="EH69" s="403">
        <v>60990</v>
      </c>
      <c r="EI69" s="403">
        <v>60990</v>
      </c>
      <c r="EJ69" s="403">
        <v>60990</v>
      </c>
      <c r="EK69" s="403">
        <v>60990</v>
      </c>
      <c r="EL69" s="403">
        <v>60990</v>
      </c>
      <c r="EM69" s="403">
        <v>60990</v>
      </c>
      <c r="EN69" s="403">
        <v>60990</v>
      </c>
      <c r="EO69" s="403">
        <v>60990</v>
      </c>
      <c r="EP69" s="403">
        <v>60990</v>
      </c>
      <c r="EQ69" s="403">
        <v>60990</v>
      </c>
      <c r="ER69" s="403">
        <v>60990</v>
      </c>
      <c r="ES69" s="403">
        <v>60990</v>
      </c>
      <c r="ET69" s="403">
        <v>60990</v>
      </c>
      <c r="EU69" s="403">
        <v>60990</v>
      </c>
      <c r="EV69" s="403">
        <v>60990</v>
      </c>
      <c r="EW69" s="403">
        <v>60990</v>
      </c>
      <c r="EX69" s="404">
        <v>72562.358276643994</v>
      </c>
      <c r="EY69" s="404">
        <v>0</v>
      </c>
      <c r="EZ69" s="404">
        <v>0</v>
      </c>
      <c r="FA69" s="404">
        <v>0</v>
      </c>
      <c r="FB69" s="404">
        <v>0</v>
      </c>
      <c r="FC69" s="404">
        <v>0</v>
      </c>
      <c r="FD69" s="404">
        <v>0</v>
      </c>
      <c r="FE69" s="404">
        <v>0</v>
      </c>
      <c r="FF69" s="404">
        <v>0</v>
      </c>
      <c r="FG69" s="404">
        <v>0</v>
      </c>
      <c r="FH69" s="404">
        <v>0</v>
      </c>
      <c r="FI69" s="404">
        <v>0</v>
      </c>
      <c r="FJ69" s="404">
        <v>0</v>
      </c>
      <c r="FK69" s="404">
        <v>0</v>
      </c>
      <c r="FL69" s="404">
        <v>0</v>
      </c>
      <c r="FM69" s="404">
        <v>0</v>
      </c>
      <c r="FN69" s="404">
        <v>0</v>
      </c>
      <c r="FO69" s="404">
        <v>0</v>
      </c>
      <c r="FP69" s="404">
        <v>0</v>
      </c>
      <c r="FQ69" s="404">
        <v>0</v>
      </c>
      <c r="FR69" s="404">
        <v>0</v>
      </c>
      <c r="FS69" s="404">
        <v>0</v>
      </c>
      <c r="FT69" s="404">
        <v>0</v>
      </c>
      <c r="FU69" s="404">
        <v>0</v>
      </c>
      <c r="FV69" s="404">
        <v>0</v>
      </c>
      <c r="FW69" s="404">
        <v>0</v>
      </c>
      <c r="FX69" s="404">
        <v>0</v>
      </c>
      <c r="FY69" s="404">
        <v>0</v>
      </c>
      <c r="FZ69" s="404">
        <v>0</v>
      </c>
      <c r="GA69" s="404">
        <v>0</v>
      </c>
      <c r="GB69" s="404">
        <v>0</v>
      </c>
      <c r="GC69" s="404">
        <v>0</v>
      </c>
      <c r="GD69" s="404">
        <v>0</v>
      </c>
      <c r="GE69" s="404">
        <v>0</v>
      </c>
      <c r="GF69" s="404">
        <v>0</v>
      </c>
      <c r="GG69" s="404">
        <v>0</v>
      </c>
      <c r="GH69" s="404">
        <v>0</v>
      </c>
      <c r="GI69" s="404">
        <v>0</v>
      </c>
      <c r="GJ69" s="404">
        <v>0</v>
      </c>
      <c r="GK69" s="404">
        <v>0</v>
      </c>
      <c r="GL69" s="404">
        <v>55319.727891156457</v>
      </c>
      <c r="GM69" s="404">
        <v>52685.45513443472</v>
      </c>
      <c r="GN69" s="404">
        <v>50176.623937556884</v>
      </c>
      <c r="GO69" s="404">
        <v>47787.260892911312</v>
      </c>
      <c r="GP69" s="404">
        <v>45511.677040867922</v>
      </c>
      <c r="GQ69" s="404">
        <v>43344.454324636106</v>
      </c>
      <c r="GR69" s="404">
        <v>41280.43269012963</v>
      </c>
      <c r="GS69" s="404">
        <v>39314.697800123453</v>
      </c>
      <c r="GT69" s="404">
        <v>37442.569333450912</v>
      </c>
      <c r="GU69" s="404">
        <v>35659.589841381814</v>
      </c>
      <c r="GV69" s="404">
        <v>33961.514134649355</v>
      </c>
      <c r="GW69" s="404">
        <v>32344.299175856522</v>
      </c>
      <c r="GX69" s="404">
        <v>30804.094453196696</v>
      </c>
      <c r="GY69" s="404">
        <v>29337.232812568272</v>
      </c>
      <c r="GZ69" s="404">
        <v>27940.221726255499</v>
      </c>
      <c r="HA69" s="404">
        <v>26609.734977386186</v>
      </c>
      <c r="HB69" s="404">
        <v>25342.604740367799</v>
      </c>
      <c r="HC69" s="404">
        <v>24135.814038445522</v>
      </c>
      <c r="HD69" s="404">
        <v>22986.489560424307</v>
      </c>
      <c r="HE69" s="404">
        <v>21891.894819451722</v>
      </c>
      <c r="HF69" s="404">
        <v>20849.423637573069</v>
      </c>
      <c r="HG69" s="404">
        <v>19856.593940545776</v>
      </c>
      <c r="HH69" s="404">
        <v>18911.041848138837</v>
      </c>
      <c r="HI69" s="404">
        <v>18010.516045846511</v>
      </c>
      <c r="HJ69" s="404">
        <v>17152.872424615725</v>
      </c>
      <c r="HK69" s="404">
        <v>16336.068975824497</v>
      </c>
      <c r="HL69" s="404">
        <v>15558.160929356667</v>
      </c>
      <c r="HM69" s="404">
        <v>14817.296123196822</v>
      </c>
      <c r="HN69" s="404">
        <v>14111.710593520787</v>
      </c>
      <c r="HO69" s="404">
        <v>13439.724374781697</v>
      </c>
      <c r="HP69" s="404">
        <v>12799.737499792094</v>
      </c>
      <c r="HQ69" s="404">
        <v>12190.226190278185</v>
      </c>
      <c r="HR69" s="404">
        <v>11609.739228836366</v>
      </c>
      <c r="HS69" s="404">
        <v>11056.894503653681</v>
      </c>
      <c r="HT69" s="404">
        <v>10530.375717765412</v>
      </c>
      <c r="HU69" s="404">
        <v>10028.929255014677</v>
      </c>
      <c r="HV69" s="404">
        <v>9551.361195252075</v>
      </c>
      <c r="HW69" s="404">
        <v>9096.5344716686413</v>
      </c>
      <c r="HX69" s="404">
        <v>8663.3661634939454</v>
      </c>
      <c r="HY69" s="404">
        <v>8250.8249176132795</v>
      </c>
      <c r="HZ69" s="404">
        <v>72562.358276643994</v>
      </c>
      <c r="IA69" s="404">
        <v>448522.48888664925</v>
      </c>
      <c r="IB69" s="408">
        <v>6.1812005499691347</v>
      </c>
      <c r="IC69" s="410"/>
    </row>
    <row r="70" spans="1:237" ht="90" customHeight="1" x14ac:dyDescent="0.2">
      <c r="A70" s="224" t="s">
        <v>638</v>
      </c>
      <c r="B70" s="225" t="s">
        <v>639</v>
      </c>
      <c r="C70" s="225" t="s">
        <v>660</v>
      </c>
      <c r="D70" s="226">
        <v>5</v>
      </c>
      <c r="E70" s="225" t="s">
        <v>661</v>
      </c>
      <c r="F70" s="227" t="s">
        <v>662</v>
      </c>
      <c r="G70" s="227" t="s">
        <v>663</v>
      </c>
      <c r="H70" s="73" t="s">
        <v>77</v>
      </c>
      <c r="I70" s="227" t="s">
        <v>664</v>
      </c>
      <c r="J70" s="227">
        <v>40</v>
      </c>
      <c r="K70" s="227" t="s">
        <v>79</v>
      </c>
      <c r="L70" s="191">
        <v>50347</v>
      </c>
      <c r="M70" s="73" t="s">
        <v>702</v>
      </c>
      <c r="N70" s="73" t="s">
        <v>81</v>
      </c>
      <c r="O70" s="73" t="s">
        <v>217</v>
      </c>
      <c r="P70" s="73" t="s">
        <v>218</v>
      </c>
      <c r="Q70" s="112" t="s">
        <v>100</v>
      </c>
      <c r="R70" s="73" t="s">
        <v>108</v>
      </c>
      <c r="S70" s="73" t="s">
        <v>99</v>
      </c>
      <c r="T70" s="73" t="s">
        <v>645</v>
      </c>
      <c r="U70" s="73" t="s">
        <v>100</v>
      </c>
      <c r="V70" s="228">
        <v>1</v>
      </c>
      <c r="W70" s="229">
        <v>145000</v>
      </c>
      <c r="X70" s="229">
        <v>20000</v>
      </c>
      <c r="Y70" s="229">
        <v>0</v>
      </c>
      <c r="Z70" s="229">
        <v>0</v>
      </c>
      <c r="AA70" s="229">
        <v>0</v>
      </c>
      <c r="AB70" s="229">
        <v>145000</v>
      </c>
      <c r="AC70" s="229">
        <v>0</v>
      </c>
      <c r="AD70" s="229">
        <v>0</v>
      </c>
      <c r="AE70" s="229">
        <v>0</v>
      </c>
      <c r="AF70" s="229">
        <v>0</v>
      </c>
      <c r="AG70" s="229">
        <v>0</v>
      </c>
      <c r="AH70" s="229">
        <v>0</v>
      </c>
      <c r="AI70" s="73" t="s">
        <v>665</v>
      </c>
      <c r="AJ70" s="229">
        <v>10000</v>
      </c>
      <c r="AK70" s="229">
        <v>0</v>
      </c>
      <c r="AL70" s="229">
        <v>0</v>
      </c>
      <c r="AM70" s="229">
        <v>0</v>
      </c>
      <c r="AN70" s="229">
        <v>10000</v>
      </c>
      <c r="AO70" s="229">
        <v>0</v>
      </c>
      <c r="AP70" s="229">
        <v>0</v>
      </c>
      <c r="AQ70" s="229">
        <v>0</v>
      </c>
      <c r="AR70" s="229">
        <v>0</v>
      </c>
      <c r="AS70" s="229">
        <v>0</v>
      </c>
      <c r="AT70" s="229">
        <v>0</v>
      </c>
      <c r="AU70" s="227" t="s">
        <v>659</v>
      </c>
      <c r="AV70" s="230">
        <v>1</v>
      </c>
      <c r="AW70" s="230">
        <v>0</v>
      </c>
      <c r="AX70" s="230" t="s">
        <v>3594</v>
      </c>
      <c r="AY70" s="141">
        <v>8</v>
      </c>
      <c r="AZ70" s="70">
        <v>1</v>
      </c>
      <c r="BA70" s="70">
        <v>1</v>
      </c>
      <c r="BB70" s="70">
        <v>0</v>
      </c>
      <c r="BC70" s="70">
        <v>1</v>
      </c>
      <c r="BD70" s="70">
        <v>1</v>
      </c>
      <c r="BE70" s="70">
        <v>1</v>
      </c>
      <c r="BF70" s="70">
        <v>1</v>
      </c>
      <c r="BG70" s="71">
        <v>0</v>
      </c>
      <c r="BH70" s="71">
        <v>1</v>
      </c>
      <c r="BI70" s="71">
        <v>0</v>
      </c>
      <c r="BJ70" s="71">
        <v>0</v>
      </c>
      <c r="BK70" s="71">
        <v>1</v>
      </c>
      <c r="BL70" s="70">
        <v>1</v>
      </c>
      <c r="BM70" s="70">
        <v>1</v>
      </c>
      <c r="BN70" s="70">
        <v>0</v>
      </c>
      <c r="BO70" s="70">
        <v>1</v>
      </c>
      <c r="BP70" s="403">
        <v>0</v>
      </c>
      <c r="BQ70" s="403">
        <v>0</v>
      </c>
      <c r="BR70" s="403">
        <v>0</v>
      </c>
      <c r="BS70" s="403">
        <v>155000</v>
      </c>
      <c r="BT70" s="403">
        <v>0</v>
      </c>
      <c r="BU70" s="403">
        <v>0</v>
      </c>
      <c r="BV70" s="403">
        <v>0</v>
      </c>
      <c r="BW70" s="403">
        <v>0</v>
      </c>
      <c r="BX70" s="403">
        <v>0</v>
      </c>
      <c r="BY70" s="403">
        <v>0</v>
      </c>
      <c r="BZ70" s="401">
        <v>0</v>
      </c>
      <c r="CA70" s="401">
        <v>0</v>
      </c>
      <c r="CB70" s="401">
        <v>0</v>
      </c>
      <c r="CC70" s="401">
        <v>0</v>
      </c>
      <c r="CD70" s="401">
        <v>0</v>
      </c>
      <c r="CE70" s="401">
        <v>0</v>
      </c>
      <c r="CF70" s="401">
        <v>0</v>
      </c>
      <c r="CG70" s="401">
        <v>0</v>
      </c>
      <c r="CH70" s="401">
        <v>0</v>
      </c>
      <c r="CI70" s="401">
        <v>0</v>
      </c>
      <c r="CJ70" s="401">
        <v>0</v>
      </c>
      <c r="CK70" s="401">
        <v>0</v>
      </c>
      <c r="CL70" s="401">
        <v>0</v>
      </c>
      <c r="CM70" s="401">
        <v>0</v>
      </c>
      <c r="CN70" s="401">
        <v>0</v>
      </c>
      <c r="CO70" s="401">
        <v>0</v>
      </c>
      <c r="CP70" s="401">
        <v>0</v>
      </c>
      <c r="CQ70" s="401">
        <v>0</v>
      </c>
      <c r="CR70" s="401">
        <v>0</v>
      </c>
      <c r="CS70" s="401">
        <v>0</v>
      </c>
      <c r="CT70" s="401">
        <v>0</v>
      </c>
      <c r="CU70" s="401">
        <v>0</v>
      </c>
      <c r="CV70" s="401">
        <v>0</v>
      </c>
      <c r="CW70" s="401">
        <v>0</v>
      </c>
      <c r="CX70" s="401">
        <v>0</v>
      </c>
      <c r="CY70" s="401">
        <v>0</v>
      </c>
      <c r="CZ70" s="401">
        <v>0</v>
      </c>
      <c r="DA70" s="401">
        <v>0</v>
      </c>
      <c r="DB70" s="401">
        <v>0</v>
      </c>
      <c r="DC70" s="401">
        <v>0</v>
      </c>
      <c r="DD70" s="401">
        <v>0</v>
      </c>
      <c r="DE70" s="401">
        <v>0</v>
      </c>
      <c r="DF70" s="401">
        <v>0</v>
      </c>
      <c r="DG70" s="403">
        <v>50347</v>
      </c>
      <c r="DH70" s="403">
        <v>50347</v>
      </c>
      <c r="DI70" s="403">
        <v>50347</v>
      </c>
      <c r="DJ70" s="403">
        <v>50347</v>
      </c>
      <c r="DK70" s="403">
        <v>50347</v>
      </c>
      <c r="DL70" s="403">
        <v>50347</v>
      </c>
      <c r="DM70" s="403">
        <v>50347</v>
      </c>
      <c r="DN70" s="403">
        <v>50347</v>
      </c>
      <c r="DO70" s="403">
        <v>50347</v>
      </c>
      <c r="DP70" s="403">
        <v>50347</v>
      </c>
      <c r="DQ70" s="403">
        <v>50347</v>
      </c>
      <c r="DR70" s="403">
        <v>50347</v>
      </c>
      <c r="DS70" s="403">
        <v>50347</v>
      </c>
      <c r="DT70" s="403">
        <v>50347</v>
      </c>
      <c r="DU70" s="403">
        <v>50347</v>
      </c>
      <c r="DV70" s="403">
        <v>50347</v>
      </c>
      <c r="DW70" s="403">
        <v>50347</v>
      </c>
      <c r="DX70" s="403">
        <v>50347</v>
      </c>
      <c r="DY70" s="403">
        <v>50347</v>
      </c>
      <c r="DZ70" s="403">
        <v>50347</v>
      </c>
      <c r="EA70" s="403">
        <v>50347</v>
      </c>
      <c r="EB70" s="403">
        <v>50347</v>
      </c>
      <c r="EC70" s="403">
        <v>50347</v>
      </c>
      <c r="ED70" s="403">
        <v>50347</v>
      </c>
      <c r="EE70" s="403">
        <v>50347</v>
      </c>
      <c r="EF70" s="403">
        <v>50347</v>
      </c>
      <c r="EG70" s="403">
        <v>50347</v>
      </c>
      <c r="EH70" s="403">
        <v>50347</v>
      </c>
      <c r="EI70" s="403">
        <v>50347</v>
      </c>
      <c r="EJ70" s="403">
        <v>50347</v>
      </c>
      <c r="EK70" s="403">
        <v>50347</v>
      </c>
      <c r="EL70" s="403">
        <v>50347</v>
      </c>
      <c r="EM70" s="403">
        <v>50347</v>
      </c>
      <c r="EN70" s="403">
        <v>50347</v>
      </c>
      <c r="EO70" s="403">
        <v>50347</v>
      </c>
      <c r="EP70" s="403">
        <v>50347</v>
      </c>
      <c r="EQ70" s="403">
        <v>50347</v>
      </c>
      <c r="ER70" s="403">
        <v>50347</v>
      </c>
      <c r="ES70" s="403">
        <v>50347</v>
      </c>
      <c r="ET70" s="403">
        <v>50347</v>
      </c>
      <c r="EU70" s="403">
        <v>50347</v>
      </c>
      <c r="EV70" s="403">
        <v>50347</v>
      </c>
      <c r="EW70" s="403">
        <v>50347</v>
      </c>
      <c r="EX70" s="404">
        <v>0</v>
      </c>
      <c r="EY70" s="404">
        <v>133894.82777237878</v>
      </c>
      <c r="EZ70" s="404">
        <v>0</v>
      </c>
      <c r="FA70" s="404">
        <v>0</v>
      </c>
      <c r="FB70" s="404">
        <v>0</v>
      </c>
      <c r="FC70" s="404">
        <v>0</v>
      </c>
      <c r="FD70" s="404">
        <v>0</v>
      </c>
      <c r="FE70" s="404">
        <v>0</v>
      </c>
      <c r="FF70" s="404">
        <v>0</v>
      </c>
      <c r="FG70" s="404">
        <v>0</v>
      </c>
      <c r="FH70" s="404">
        <v>0</v>
      </c>
      <c r="FI70" s="404">
        <v>0</v>
      </c>
      <c r="FJ70" s="404">
        <v>0</v>
      </c>
      <c r="FK70" s="404">
        <v>0</v>
      </c>
      <c r="FL70" s="404">
        <v>0</v>
      </c>
      <c r="FM70" s="404">
        <v>0</v>
      </c>
      <c r="FN70" s="404">
        <v>0</v>
      </c>
      <c r="FO70" s="404">
        <v>0</v>
      </c>
      <c r="FP70" s="404">
        <v>0</v>
      </c>
      <c r="FQ70" s="404">
        <v>0</v>
      </c>
      <c r="FR70" s="404">
        <v>0</v>
      </c>
      <c r="FS70" s="404">
        <v>0</v>
      </c>
      <c r="FT70" s="404">
        <v>0</v>
      </c>
      <c r="FU70" s="404">
        <v>0</v>
      </c>
      <c r="FV70" s="404">
        <v>0</v>
      </c>
      <c r="FW70" s="404">
        <v>0</v>
      </c>
      <c r="FX70" s="404">
        <v>0</v>
      </c>
      <c r="FY70" s="404">
        <v>0</v>
      </c>
      <c r="FZ70" s="404">
        <v>0</v>
      </c>
      <c r="GA70" s="404">
        <v>0</v>
      </c>
      <c r="GB70" s="404">
        <v>0</v>
      </c>
      <c r="GC70" s="404">
        <v>0</v>
      </c>
      <c r="GD70" s="404">
        <v>0</v>
      </c>
      <c r="GE70" s="404">
        <v>0</v>
      </c>
      <c r="GF70" s="404">
        <v>0</v>
      </c>
      <c r="GG70" s="404">
        <v>0</v>
      </c>
      <c r="GH70" s="404">
        <v>0</v>
      </c>
      <c r="GI70" s="404">
        <v>0</v>
      </c>
      <c r="GJ70" s="404">
        <v>0</v>
      </c>
      <c r="GK70" s="404">
        <v>0</v>
      </c>
      <c r="GL70" s="404">
        <v>45666.213151927434</v>
      </c>
      <c r="GM70" s="404">
        <v>43491.631573264225</v>
      </c>
      <c r="GN70" s="404">
        <v>41420.601498346885</v>
      </c>
      <c r="GO70" s="404">
        <v>39448.1919031875</v>
      </c>
      <c r="GP70" s="404">
        <v>37569.70657446429</v>
      </c>
      <c r="GQ70" s="404">
        <v>35780.672928061227</v>
      </c>
      <c r="GR70" s="404">
        <v>34076.831360058313</v>
      </c>
      <c r="GS70" s="404">
        <v>32454.125104817438</v>
      </c>
      <c r="GT70" s="404">
        <v>30908.690576016608</v>
      </c>
      <c r="GU70" s="404">
        <v>29436.848167634864</v>
      </c>
      <c r="GV70" s="404">
        <v>28035.09349298559</v>
      </c>
      <c r="GW70" s="404">
        <v>26700.089040938652</v>
      </c>
      <c r="GX70" s="404">
        <v>25428.656229465389</v>
      </c>
      <c r="GY70" s="404">
        <v>24217.767837586074</v>
      </c>
      <c r="GZ70" s="404">
        <v>23064.540797701025</v>
      </c>
      <c r="HA70" s="404">
        <v>21966.229331143833</v>
      </c>
      <c r="HB70" s="404">
        <v>20920.218410613175</v>
      </c>
      <c r="HC70" s="404">
        <v>19924.017533917307</v>
      </c>
      <c r="HD70" s="404">
        <v>18975.254794206961</v>
      </c>
      <c r="HE70" s="404">
        <v>18071.671232578057</v>
      </c>
      <c r="HF70" s="404">
        <v>17211.115459598153</v>
      </c>
      <c r="HG70" s="404">
        <v>16391.538532950617</v>
      </c>
      <c r="HH70" s="404">
        <v>15610.98907900059</v>
      </c>
      <c r="HI70" s="404">
        <v>14867.608646667228</v>
      </c>
      <c r="HJ70" s="404">
        <v>14159.627282540217</v>
      </c>
      <c r="HK70" s="404">
        <v>13485.359316704968</v>
      </c>
      <c r="HL70" s="404">
        <v>12843.199349242828</v>
      </c>
      <c r="HM70" s="404">
        <v>12231.61842785031</v>
      </c>
      <c r="HN70" s="404">
        <v>11649.160407476489</v>
      </c>
      <c r="HO70" s="404">
        <v>11094.438483310938</v>
      </c>
      <c r="HP70" s="404">
        <v>10566.131888867561</v>
      </c>
      <c r="HQ70" s="404">
        <v>10062.982751302439</v>
      </c>
      <c r="HR70" s="404">
        <v>9583.7930964785137</v>
      </c>
      <c r="HS70" s="404">
        <v>9127.4219966462024</v>
      </c>
      <c r="HT70" s="404">
        <v>8692.7828539487655</v>
      </c>
      <c r="HU70" s="404">
        <v>8278.8408132845379</v>
      </c>
      <c r="HV70" s="404">
        <v>7884.6102983662277</v>
      </c>
      <c r="HW70" s="404">
        <v>7509.1526651106915</v>
      </c>
      <c r="HX70" s="404">
        <v>7151.5739667720882</v>
      </c>
      <c r="HY70" s="404">
        <v>6811.0228254972262</v>
      </c>
      <c r="HZ70" s="404">
        <v>133894.82777237878</v>
      </c>
      <c r="IA70" s="404">
        <v>822770.01968053135</v>
      </c>
      <c r="IB70" s="408">
        <v>6.1448977034366141</v>
      </c>
      <c r="IC70" s="410"/>
    </row>
    <row r="71" spans="1:237" ht="90" customHeight="1" x14ac:dyDescent="0.2">
      <c r="A71" s="242" t="s">
        <v>1912</v>
      </c>
      <c r="B71" s="195" t="s">
        <v>1913</v>
      </c>
      <c r="C71" s="195" t="s">
        <v>1926</v>
      </c>
      <c r="D71" s="115">
        <v>1</v>
      </c>
      <c r="E71" s="195" t="s">
        <v>1927</v>
      </c>
      <c r="F71" s="113" t="s">
        <v>1928</v>
      </c>
      <c r="G71" s="113" t="s">
        <v>1929</v>
      </c>
      <c r="H71" s="112" t="s">
        <v>77</v>
      </c>
      <c r="I71" s="113" t="s">
        <v>1923</v>
      </c>
      <c r="J71" s="113">
        <v>40</v>
      </c>
      <c r="K71" s="227" t="s">
        <v>79</v>
      </c>
      <c r="L71" s="112">
        <v>12268</v>
      </c>
      <c r="M71" s="112" t="s">
        <v>1930</v>
      </c>
      <c r="N71" s="112" t="s">
        <v>81</v>
      </c>
      <c r="O71" s="73" t="s">
        <v>106</v>
      </c>
      <c r="P71" s="312" t="s">
        <v>176</v>
      </c>
      <c r="Q71" s="112" t="s">
        <v>100</v>
      </c>
      <c r="R71" s="112" t="s">
        <v>108</v>
      </c>
      <c r="S71" s="112" t="s">
        <v>99</v>
      </c>
      <c r="T71" s="112" t="s">
        <v>1925</v>
      </c>
      <c r="U71" s="112" t="s">
        <v>100</v>
      </c>
      <c r="V71" s="201">
        <v>1</v>
      </c>
      <c r="W71" s="217">
        <v>36500</v>
      </c>
      <c r="X71" s="217">
        <v>0</v>
      </c>
      <c r="Y71" s="217">
        <v>0</v>
      </c>
      <c r="Z71" s="217">
        <v>0</v>
      </c>
      <c r="AA71" s="217">
        <v>36500</v>
      </c>
      <c r="AB71" s="217">
        <v>0</v>
      </c>
      <c r="AC71" s="217">
        <v>0</v>
      </c>
      <c r="AD71" s="217">
        <v>0</v>
      </c>
      <c r="AE71" s="286">
        <v>0</v>
      </c>
      <c r="AF71" s="286">
        <v>0</v>
      </c>
      <c r="AG71" s="286">
        <v>0</v>
      </c>
      <c r="AH71" s="286">
        <v>0</v>
      </c>
      <c r="AI71" s="112" t="s">
        <v>88</v>
      </c>
      <c r="AJ71" s="217">
        <v>0</v>
      </c>
      <c r="AK71" s="217">
        <v>0</v>
      </c>
      <c r="AL71" s="217">
        <v>0</v>
      </c>
      <c r="AM71" s="217">
        <v>0</v>
      </c>
      <c r="AN71" s="217">
        <v>0</v>
      </c>
      <c r="AO71" s="217">
        <v>0</v>
      </c>
      <c r="AP71" s="217">
        <v>0</v>
      </c>
      <c r="AQ71" s="286">
        <v>0</v>
      </c>
      <c r="AR71" s="286">
        <v>0</v>
      </c>
      <c r="AS71" s="286">
        <v>0</v>
      </c>
      <c r="AT71" s="286">
        <v>0</v>
      </c>
      <c r="AU71" s="113"/>
      <c r="AV71" s="230">
        <v>1</v>
      </c>
      <c r="AW71" s="230">
        <v>0</v>
      </c>
      <c r="AX71" s="230" t="s">
        <v>3620</v>
      </c>
      <c r="AY71" s="141">
        <v>9</v>
      </c>
      <c r="AZ71" s="70">
        <v>1</v>
      </c>
      <c r="BA71" s="70">
        <v>1</v>
      </c>
      <c r="BB71" s="70">
        <v>1</v>
      </c>
      <c r="BC71" s="70">
        <v>1</v>
      </c>
      <c r="BD71" s="70">
        <v>1</v>
      </c>
      <c r="BE71" s="70">
        <v>1</v>
      </c>
      <c r="BF71" s="70">
        <v>1</v>
      </c>
      <c r="BG71" s="71">
        <v>0</v>
      </c>
      <c r="BH71" s="71">
        <v>1</v>
      </c>
      <c r="BI71" s="71">
        <v>0</v>
      </c>
      <c r="BJ71" s="71">
        <v>0</v>
      </c>
      <c r="BK71" s="71">
        <v>1</v>
      </c>
      <c r="BL71" s="70">
        <v>1</v>
      </c>
      <c r="BM71" s="70">
        <v>1</v>
      </c>
      <c r="BN71" s="70">
        <v>0</v>
      </c>
      <c r="BO71" s="70">
        <v>1</v>
      </c>
      <c r="BP71" s="403">
        <v>0</v>
      </c>
      <c r="BQ71" s="403">
        <v>0</v>
      </c>
      <c r="BR71" s="403">
        <v>36500</v>
      </c>
      <c r="BS71" s="403">
        <v>0</v>
      </c>
      <c r="BT71" s="403">
        <v>0</v>
      </c>
      <c r="BU71" s="403">
        <v>0</v>
      </c>
      <c r="BV71" s="403">
        <v>0</v>
      </c>
      <c r="BW71" s="403">
        <v>0</v>
      </c>
      <c r="BX71" s="403">
        <v>0</v>
      </c>
      <c r="BY71" s="403">
        <v>0</v>
      </c>
      <c r="BZ71" s="401">
        <v>0</v>
      </c>
      <c r="CA71" s="401">
        <v>0</v>
      </c>
      <c r="CB71" s="401">
        <v>0</v>
      </c>
      <c r="CC71" s="401">
        <v>0</v>
      </c>
      <c r="CD71" s="401">
        <v>0</v>
      </c>
      <c r="CE71" s="401">
        <v>0</v>
      </c>
      <c r="CF71" s="401">
        <v>0</v>
      </c>
      <c r="CG71" s="401">
        <v>0</v>
      </c>
      <c r="CH71" s="401">
        <v>0</v>
      </c>
      <c r="CI71" s="401">
        <v>0</v>
      </c>
      <c r="CJ71" s="401">
        <v>0</v>
      </c>
      <c r="CK71" s="401">
        <v>0</v>
      </c>
      <c r="CL71" s="401">
        <v>0</v>
      </c>
      <c r="CM71" s="401">
        <v>0</v>
      </c>
      <c r="CN71" s="401">
        <v>0</v>
      </c>
      <c r="CO71" s="401">
        <v>0</v>
      </c>
      <c r="CP71" s="401">
        <v>0</v>
      </c>
      <c r="CQ71" s="401">
        <v>0</v>
      </c>
      <c r="CR71" s="401">
        <v>0</v>
      </c>
      <c r="CS71" s="401">
        <v>0</v>
      </c>
      <c r="CT71" s="401">
        <v>0</v>
      </c>
      <c r="CU71" s="401">
        <v>0</v>
      </c>
      <c r="CV71" s="401">
        <v>0</v>
      </c>
      <c r="CW71" s="401">
        <v>0</v>
      </c>
      <c r="CX71" s="401">
        <v>0</v>
      </c>
      <c r="CY71" s="401">
        <v>0</v>
      </c>
      <c r="CZ71" s="401">
        <v>0</v>
      </c>
      <c r="DA71" s="401">
        <v>0</v>
      </c>
      <c r="DB71" s="401">
        <v>0</v>
      </c>
      <c r="DC71" s="401">
        <v>0</v>
      </c>
      <c r="DD71" s="401">
        <v>0</v>
      </c>
      <c r="DE71" s="401">
        <v>0</v>
      </c>
      <c r="DF71" s="401">
        <v>0</v>
      </c>
      <c r="DG71" s="403">
        <v>12268</v>
      </c>
      <c r="DH71" s="403">
        <v>12268</v>
      </c>
      <c r="DI71" s="403">
        <v>12268</v>
      </c>
      <c r="DJ71" s="403">
        <v>12268</v>
      </c>
      <c r="DK71" s="403">
        <v>12268</v>
      </c>
      <c r="DL71" s="403">
        <v>12268</v>
      </c>
      <c r="DM71" s="403">
        <v>12268</v>
      </c>
      <c r="DN71" s="403">
        <v>12268</v>
      </c>
      <c r="DO71" s="403">
        <v>12268</v>
      </c>
      <c r="DP71" s="403">
        <v>12268</v>
      </c>
      <c r="DQ71" s="403">
        <v>12268</v>
      </c>
      <c r="DR71" s="403">
        <v>12268</v>
      </c>
      <c r="DS71" s="403">
        <v>12268</v>
      </c>
      <c r="DT71" s="403">
        <v>12268</v>
      </c>
      <c r="DU71" s="403">
        <v>12268</v>
      </c>
      <c r="DV71" s="403">
        <v>12268</v>
      </c>
      <c r="DW71" s="403">
        <v>12268</v>
      </c>
      <c r="DX71" s="403">
        <v>12268</v>
      </c>
      <c r="DY71" s="403">
        <v>12268</v>
      </c>
      <c r="DZ71" s="403">
        <v>12268</v>
      </c>
      <c r="EA71" s="403">
        <v>12268</v>
      </c>
      <c r="EB71" s="403">
        <v>12268</v>
      </c>
      <c r="EC71" s="403">
        <v>12268</v>
      </c>
      <c r="ED71" s="403">
        <v>12268</v>
      </c>
      <c r="EE71" s="403">
        <v>12268</v>
      </c>
      <c r="EF71" s="403">
        <v>12268</v>
      </c>
      <c r="EG71" s="403">
        <v>12268</v>
      </c>
      <c r="EH71" s="403">
        <v>12268</v>
      </c>
      <c r="EI71" s="403">
        <v>12268</v>
      </c>
      <c r="EJ71" s="403">
        <v>12268</v>
      </c>
      <c r="EK71" s="403">
        <v>12268</v>
      </c>
      <c r="EL71" s="403">
        <v>12268</v>
      </c>
      <c r="EM71" s="403">
        <v>12268</v>
      </c>
      <c r="EN71" s="403">
        <v>12268</v>
      </c>
      <c r="EO71" s="403">
        <v>12268</v>
      </c>
      <c r="EP71" s="403">
        <v>12268</v>
      </c>
      <c r="EQ71" s="403">
        <v>12268</v>
      </c>
      <c r="ER71" s="403">
        <v>12268</v>
      </c>
      <c r="ES71" s="403">
        <v>12268</v>
      </c>
      <c r="ET71" s="403">
        <v>12268</v>
      </c>
      <c r="EU71" s="403">
        <v>12268</v>
      </c>
      <c r="EV71" s="403">
        <v>12268</v>
      </c>
      <c r="EW71" s="403">
        <v>12268</v>
      </c>
      <c r="EX71" s="404">
        <v>33106.575963718817</v>
      </c>
      <c r="EY71" s="404">
        <v>0</v>
      </c>
      <c r="EZ71" s="404">
        <v>0</v>
      </c>
      <c r="FA71" s="404">
        <v>0</v>
      </c>
      <c r="FB71" s="404">
        <v>0</v>
      </c>
      <c r="FC71" s="404">
        <v>0</v>
      </c>
      <c r="FD71" s="404">
        <v>0</v>
      </c>
      <c r="FE71" s="404">
        <v>0</v>
      </c>
      <c r="FF71" s="404">
        <v>0</v>
      </c>
      <c r="FG71" s="404">
        <v>0</v>
      </c>
      <c r="FH71" s="404">
        <v>0</v>
      </c>
      <c r="FI71" s="404">
        <v>0</v>
      </c>
      <c r="FJ71" s="404">
        <v>0</v>
      </c>
      <c r="FK71" s="404">
        <v>0</v>
      </c>
      <c r="FL71" s="404">
        <v>0</v>
      </c>
      <c r="FM71" s="404">
        <v>0</v>
      </c>
      <c r="FN71" s="404">
        <v>0</v>
      </c>
      <c r="FO71" s="404">
        <v>0</v>
      </c>
      <c r="FP71" s="404">
        <v>0</v>
      </c>
      <c r="FQ71" s="404">
        <v>0</v>
      </c>
      <c r="FR71" s="404">
        <v>0</v>
      </c>
      <c r="FS71" s="404">
        <v>0</v>
      </c>
      <c r="FT71" s="404">
        <v>0</v>
      </c>
      <c r="FU71" s="404">
        <v>0</v>
      </c>
      <c r="FV71" s="404">
        <v>0</v>
      </c>
      <c r="FW71" s="404">
        <v>0</v>
      </c>
      <c r="FX71" s="404">
        <v>0</v>
      </c>
      <c r="FY71" s="404">
        <v>0</v>
      </c>
      <c r="FZ71" s="404">
        <v>0</v>
      </c>
      <c r="GA71" s="404">
        <v>0</v>
      </c>
      <c r="GB71" s="404">
        <v>0</v>
      </c>
      <c r="GC71" s="404">
        <v>0</v>
      </c>
      <c r="GD71" s="404">
        <v>0</v>
      </c>
      <c r="GE71" s="404">
        <v>0</v>
      </c>
      <c r="GF71" s="404">
        <v>0</v>
      </c>
      <c r="GG71" s="404">
        <v>0</v>
      </c>
      <c r="GH71" s="404">
        <v>0</v>
      </c>
      <c r="GI71" s="404">
        <v>0</v>
      </c>
      <c r="GJ71" s="404">
        <v>0</v>
      </c>
      <c r="GK71" s="404">
        <v>0</v>
      </c>
      <c r="GL71" s="404">
        <v>11127.437641723356</v>
      </c>
      <c r="GM71" s="404">
        <v>10597.559658784148</v>
      </c>
      <c r="GN71" s="404">
        <v>10092.913960746808</v>
      </c>
      <c r="GO71" s="404">
        <v>9612.2990102350541</v>
      </c>
      <c r="GP71" s="404">
        <v>9154.5704859381476</v>
      </c>
      <c r="GQ71" s="404">
        <v>8718.6385580363294</v>
      </c>
      <c r="GR71" s="404">
        <v>8303.4652933679336</v>
      </c>
      <c r="GS71" s="404">
        <v>7908.0621841599368</v>
      </c>
      <c r="GT71" s="404">
        <v>7531.4877944380351</v>
      </c>
      <c r="GU71" s="404">
        <v>7172.8455185124139</v>
      </c>
      <c r="GV71" s="404">
        <v>6831.2814462022998</v>
      </c>
      <c r="GW71" s="404">
        <v>6505.9823297164749</v>
      </c>
      <c r="GX71" s="404">
        <v>6196.1736473490255</v>
      </c>
      <c r="GY71" s="404">
        <v>5901.1177593800221</v>
      </c>
      <c r="GZ71" s="404">
        <v>5620.1121517904976</v>
      </c>
      <c r="HA71" s="404">
        <v>5352.4877636099973</v>
      </c>
      <c r="HB71" s="404">
        <v>5097.6073939142834</v>
      </c>
      <c r="HC71" s="404">
        <v>4854.8641846802693</v>
      </c>
      <c r="HD71" s="404">
        <v>4623.680175885971</v>
      </c>
      <c r="HE71" s="404">
        <v>4403.5049294152113</v>
      </c>
      <c r="HF71" s="404">
        <v>4193.8142184906774</v>
      </c>
      <c r="HG71" s="404">
        <v>3994.1087795149301</v>
      </c>
      <c r="HH71" s="404">
        <v>3803.9131233475528</v>
      </c>
      <c r="HI71" s="404">
        <v>3622.7744031881452</v>
      </c>
      <c r="HJ71" s="404">
        <v>3450.2613363696623</v>
      </c>
      <c r="HK71" s="404">
        <v>3285.9631774949162</v>
      </c>
      <c r="HL71" s="404">
        <v>3129.488740471349</v>
      </c>
      <c r="HM71" s="404">
        <v>2980.4654671155699</v>
      </c>
      <c r="HN71" s="404">
        <v>2838.5385401100675</v>
      </c>
      <c r="HO71" s="404">
        <v>2703.3700382000634</v>
      </c>
      <c r="HP71" s="404">
        <v>2574.6381316191082</v>
      </c>
      <c r="HQ71" s="404">
        <v>2452.0363158277219</v>
      </c>
      <c r="HR71" s="404">
        <v>2335.2726817406879</v>
      </c>
      <c r="HS71" s="404">
        <v>2224.0692207054167</v>
      </c>
      <c r="HT71" s="404">
        <v>2118.1611625765877</v>
      </c>
      <c r="HU71" s="404">
        <v>2017.2963453110356</v>
      </c>
      <c r="HV71" s="404">
        <v>1921.234614581939</v>
      </c>
      <c r="HW71" s="404">
        <v>1829.7472519827986</v>
      </c>
      <c r="HX71" s="404">
        <v>1742.6164304598085</v>
      </c>
      <c r="HY71" s="404">
        <v>1659.6346956760078</v>
      </c>
      <c r="HZ71" s="404">
        <v>33106.575963718817</v>
      </c>
      <c r="IA71" s="404">
        <v>200483.49656267031</v>
      </c>
      <c r="IB71" s="408">
        <v>6.055700135899837</v>
      </c>
      <c r="IC71" s="410"/>
    </row>
    <row r="72" spans="1:237" ht="90" customHeight="1" x14ac:dyDescent="0.2">
      <c r="A72" s="242" t="s">
        <v>1912</v>
      </c>
      <c r="B72" s="195" t="s">
        <v>1913</v>
      </c>
      <c r="C72" s="195" t="s">
        <v>1936</v>
      </c>
      <c r="D72" s="115">
        <v>2</v>
      </c>
      <c r="E72" s="195" t="s">
        <v>1937</v>
      </c>
      <c r="F72" s="113" t="s">
        <v>1938</v>
      </c>
      <c r="G72" s="113" t="s">
        <v>1939</v>
      </c>
      <c r="H72" s="112" t="s">
        <v>77</v>
      </c>
      <c r="I72" s="113" t="s">
        <v>1916</v>
      </c>
      <c r="J72" s="113">
        <v>10</v>
      </c>
      <c r="K72" s="227" t="s">
        <v>79</v>
      </c>
      <c r="L72" s="112">
        <v>12268</v>
      </c>
      <c r="M72" s="112" t="s">
        <v>1940</v>
      </c>
      <c r="N72" s="112" t="s">
        <v>81</v>
      </c>
      <c r="O72" s="73" t="s">
        <v>106</v>
      </c>
      <c r="P72" s="112" t="s">
        <v>169</v>
      </c>
      <c r="Q72" s="112" t="s">
        <v>100</v>
      </c>
      <c r="R72" s="112" t="s">
        <v>108</v>
      </c>
      <c r="S72" s="112" t="s">
        <v>99</v>
      </c>
      <c r="T72" s="112" t="s">
        <v>1925</v>
      </c>
      <c r="U72" s="112" t="s">
        <v>100</v>
      </c>
      <c r="V72" s="201">
        <v>1</v>
      </c>
      <c r="W72" s="217">
        <v>16500</v>
      </c>
      <c r="X72" s="217">
        <v>0</v>
      </c>
      <c r="Y72" s="217">
        <v>0</v>
      </c>
      <c r="Z72" s="217">
        <v>0</v>
      </c>
      <c r="AA72" s="217">
        <v>16500</v>
      </c>
      <c r="AB72" s="217">
        <v>0</v>
      </c>
      <c r="AC72" s="217">
        <v>0</v>
      </c>
      <c r="AD72" s="217">
        <v>0</v>
      </c>
      <c r="AE72" s="286">
        <v>0</v>
      </c>
      <c r="AF72" s="286">
        <v>0</v>
      </c>
      <c r="AG72" s="286">
        <v>0</v>
      </c>
      <c r="AH72" s="286">
        <v>0</v>
      </c>
      <c r="AI72" s="112" t="s">
        <v>88</v>
      </c>
      <c r="AJ72" s="217">
        <v>0</v>
      </c>
      <c r="AK72" s="217">
        <v>0</v>
      </c>
      <c r="AL72" s="217">
        <v>0</v>
      </c>
      <c r="AM72" s="217">
        <v>0</v>
      </c>
      <c r="AN72" s="217">
        <v>0</v>
      </c>
      <c r="AO72" s="217">
        <v>0</v>
      </c>
      <c r="AP72" s="217">
        <v>0</v>
      </c>
      <c r="AQ72" s="286">
        <v>0</v>
      </c>
      <c r="AR72" s="286">
        <v>0</v>
      </c>
      <c r="AS72" s="286">
        <v>0</v>
      </c>
      <c r="AT72" s="286">
        <v>0</v>
      </c>
      <c r="AU72" s="113"/>
      <c r="AV72" s="230">
        <v>1</v>
      </c>
      <c r="AW72" s="230">
        <v>0</v>
      </c>
      <c r="AX72" s="230" t="s">
        <v>3605</v>
      </c>
      <c r="AY72" s="141">
        <v>9</v>
      </c>
      <c r="AZ72" s="70">
        <v>1</v>
      </c>
      <c r="BA72" s="70">
        <v>1</v>
      </c>
      <c r="BB72" s="70">
        <v>1</v>
      </c>
      <c r="BC72" s="70">
        <v>1</v>
      </c>
      <c r="BD72" s="70">
        <v>1</v>
      </c>
      <c r="BE72" s="70">
        <v>1</v>
      </c>
      <c r="BF72" s="70">
        <v>1</v>
      </c>
      <c r="BG72" s="71">
        <v>0</v>
      </c>
      <c r="BH72" s="71">
        <v>1</v>
      </c>
      <c r="BI72" s="71">
        <v>0</v>
      </c>
      <c r="BJ72" s="71">
        <v>0</v>
      </c>
      <c r="BK72" s="71">
        <v>1</v>
      </c>
      <c r="BL72" s="70">
        <v>1</v>
      </c>
      <c r="BM72" s="70">
        <v>1</v>
      </c>
      <c r="BN72" s="70">
        <v>0</v>
      </c>
      <c r="BO72" s="70">
        <v>1</v>
      </c>
      <c r="BP72" s="403">
        <v>0</v>
      </c>
      <c r="BQ72" s="403">
        <v>0</v>
      </c>
      <c r="BR72" s="403">
        <v>16500</v>
      </c>
      <c r="BS72" s="403">
        <v>0</v>
      </c>
      <c r="BT72" s="403">
        <v>0</v>
      </c>
      <c r="BU72" s="403">
        <v>0</v>
      </c>
      <c r="BV72" s="403">
        <v>0</v>
      </c>
      <c r="BW72" s="403">
        <v>0</v>
      </c>
      <c r="BX72" s="403">
        <v>0</v>
      </c>
      <c r="BY72" s="403">
        <v>0</v>
      </c>
      <c r="BZ72" s="401">
        <v>0</v>
      </c>
      <c r="CA72" s="401">
        <v>0</v>
      </c>
      <c r="CB72" s="401">
        <v>0</v>
      </c>
      <c r="CC72" s="401">
        <v>0</v>
      </c>
      <c r="CD72" s="401">
        <v>0</v>
      </c>
      <c r="CE72" s="401">
        <v>0</v>
      </c>
      <c r="CF72" s="401">
        <v>0</v>
      </c>
      <c r="CG72" s="401">
        <v>0</v>
      </c>
      <c r="CH72" s="401">
        <v>0</v>
      </c>
      <c r="CI72" s="401">
        <v>0</v>
      </c>
      <c r="CJ72" s="401">
        <v>0</v>
      </c>
      <c r="CK72" s="401">
        <v>0</v>
      </c>
      <c r="CL72" s="401">
        <v>0</v>
      </c>
      <c r="CM72" s="401">
        <v>0</v>
      </c>
      <c r="CN72" s="401">
        <v>0</v>
      </c>
      <c r="CO72" s="401">
        <v>0</v>
      </c>
      <c r="CP72" s="401">
        <v>0</v>
      </c>
      <c r="CQ72" s="401">
        <v>0</v>
      </c>
      <c r="CR72" s="401">
        <v>0</v>
      </c>
      <c r="CS72" s="401">
        <v>0</v>
      </c>
      <c r="CT72" s="401">
        <v>0</v>
      </c>
      <c r="CU72" s="401">
        <v>0</v>
      </c>
      <c r="CV72" s="401">
        <v>0</v>
      </c>
      <c r="CW72" s="401">
        <v>0</v>
      </c>
      <c r="CX72" s="401">
        <v>0</v>
      </c>
      <c r="CY72" s="401">
        <v>0</v>
      </c>
      <c r="CZ72" s="401">
        <v>0</v>
      </c>
      <c r="DA72" s="401">
        <v>0</v>
      </c>
      <c r="DB72" s="401">
        <v>0</v>
      </c>
      <c r="DC72" s="401">
        <v>0</v>
      </c>
      <c r="DD72" s="401">
        <v>0</v>
      </c>
      <c r="DE72" s="401">
        <v>0</v>
      </c>
      <c r="DF72" s="401">
        <v>0</v>
      </c>
      <c r="DG72" s="403">
        <v>12268</v>
      </c>
      <c r="DH72" s="403">
        <v>12268</v>
      </c>
      <c r="DI72" s="403">
        <v>12268</v>
      </c>
      <c r="DJ72" s="403">
        <v>12268</v>
      </c>
      <c r="DK72" s="403">
        <v>12268</v>
      </c>
      <c r="DL72" s="403">
        <v>12268</v>
      </c>
      <c r="DM72" s="403">
        <v>12268</v>
      </c>
      <c r="DN72" s="403">
        <v>12268</v>
      </c>
      <c r="DO72" s="403">
        <v>12268</v>
      </c>
      <c r="DP72" s="403">
        <v>12268</v>
      </c>
      <c r="DQ72" s="403">
        <v>12268</v>
      </c>
      <c r="DR72" s="403">
        <v>12268</v>
      </c>
      <c r="DS72" s="403">
        <v>12268</v>
      </c>
      <c r="DT72" s="403">
        <v>12268</v>
      </c>
      <c r="DU72" s="403">
        <v>12268</v>
      </c>
      <c r="DV72" s="403">
        <v>12268</v>
      </c>
      <c r="DW72" s="403">
        <v>12268</v>
      </c>
      <c r="DX72" s="403">
        <v>12268</v>
      </c>
      <c r="DY72" s="403">
        <v>12268</v>
      </c>
      <c r="DZ72" s="403">
        <v>12268</v>
      </c>
      <c r="EA72" s="403">
        <v>12268</v>
      </c>
      <c r="EB72" s="403">
        <v>12268</v>
      </c>
      <c r="EC72" s="403">
        <v>12268</v>
      </c>
      <c r="ED72" s="403">
        <v>12268</v>
      </c>
      <c r="EE72" s="403">
        <v>12268</v>
      </c>
      <c r="EF72" s="403">
        <v>12268</v>
      </c>
      <c r="EG72" s="403">
        <v>12268</v>
      </c>
      <c r="EH72" s="403">
        <v>12268</v>
      </c>
      <c r="EI72" s="403">
        <v>12268</v>
      </c>
      <c r="EJ72" s="403">
        <v>12268</v>
      </c>
      <c r="EK72" s="403">
        <v>12268</v>
      </c>
      <c r="EL72" s="403">
        <v>12268</v>
      </c>
      <c r="EM72" s="403">
        <v>12268</v>
      </c>
      <c r="EN72" s="403">
        <v>12268</v>
      </c>
      <c r="EO72" s="403">
        <v>12268</v>
      </c>
      <c r="EP72" s="403">
        <v>12268</v>
      </c>
      <c r="EQ72" s="403">
        <v>12268</v>
      </c>
      <c r="ER72" s="403">
        <v>12268</v>
      </c>
      <c r="ES72" s="403">
        <v>12268</v>
      </c>
      <c r="ET72" s="403">
        <v>12268</v>
      </c>
      <c r="EU72" s="403">
        <v>12268</v>
      </c>
      <c r="EV72" s="403">
        <v>12268</v>
      </c>
      <c r="EW72" s="403">
        <v>12268</v>
      </c>
      <c r="EX72" s="404">
        <v>14965.986394557822</v>
      </c>
      <c r="EY72" s="404">
        <v>0</v>
      </c>
      <c r="EZ72" s="404">
        <v>0</v>
      </c>
      <c r="FA72" s="404">
        <v>0</v>
      </c>
      <c r="FB72" s="404">
        <v>0</v>
      </c>
      <c r="FC72" s="404">
        <v>0</v>
      </c>
      <c r="FD72" s="404">
        <v>0</v>
      </c>
      <c r="FE72" s="404">
        <v>0</v>
      </c>
      <c r="FF72" s="404">
        <v>0</v>
      </c>
      <c r="FG72" s="404">
        <v>0</v>
      </c>
      <c r="FH72" s="404">
        <v>0</v>
      </c>
      <c r="FI72" s="404">
        <v>0</v>
      </c>
      <c r="FJ72" s="404">
        <v>0</v>
      </c>
      <c r="FK72" s="404">
        <v>0</v>
      </c>
      <c r="FL72" s="404">
        <v>0</v>
      </c>
      <c r="FM72" s="404">
        <v>0</v>
      </c>
      <c r="FN72" s="404">
        <v>0</v>
      </c>
      <c r="FO72" s="404">
        <v>0</v>
      </c>
      <c r="FP72" s="404">
        <v>0</v>
      </c>
      <c r="FQ72" s="404">
        <v>0</v>
      </c>
      <c r="FR72" s="404">
        <v>0</v>
      </c>
      <c r="FS72" s="404">
        <v>0</v>
      </c>
      <c r="FT72" s="404">
        <v>0</v>
      </c>
      <c r="FU72" s="404">
        <v>0</v>
      </c>
      <c r="FV72" s="404">
        <v>0</v>
      </c>
      <c r="FW72" s="404">
        <v>0</v>
      </c>
      <c r="FX72" s="404">
        <v>0</v>
      </c>
      <c r="FY72" s="404">
        <v>0</v>
      </c>
      <c r="FZ72" s="404">
        <v>0</v>
      </c>
      <c r="GA72" s="404">
        <v>0</v>
      </c>
      <c r="GB72" s="404">
        <v>0</v>
      </c>
      <c r="GC72" s="404">
        <v>0</v>
      </c>
      <c r="GD72" s="404">
        <v>0</v>
      </c>
      <c r="GE72" s="404">
        <v>0</v>
      </c>
      <c r="GF72" s="404">
        <v>0</v>
      </c>
      <c r="GG72" s="404">
        <v>0</v>
      </c>
      <c r="GH72" s="404">
        <v>0</v>
      </c>
      <c r="GI72" s="404">
        <v>0</v>
      </c>
      <c r="GJ72" s="404">
        <v>0</v>
      </c>
      <c r="GK72" s="404">
        <v>0</v>
      </c>
      <c r="GL72" s="404">
        <v>11127.437641723356</v>
      </c>
      <c r="GM72" s="404">
        <v>10597.559658784148</v>
      </c>
      <c r="GN72" s="404">
        <v>10092.913960746808</v>
      </c>
      <c r="GO72" s="404">
        <v>9612.2990102350541</v>
      </c>
      <c r="GP72" s="404">
        <v>9154.5704859381476</v>
      </c>
      <c r="GQ72" s="404">
        <v>8718.6385580363294</v>
      </c>
      <c r="GR72" s="404">
        <v>8303.4652933679336</v>
      </c>
      <c r="GS72" s="404">
        <v>7908.0621841599368</v>
      </c>
      <c r="GT72" s="404">
        <v>7531.4877944380351</v>
      </c>
      <c r="GU72" s="404">
        <v>7172.8455185124139</v>
      </c>
      <c r="GV72" s="404">
        <v>6831.2814462022998</v>
      </c>
      <c r="GW72" s="404">
        <v>6505.9823297164749</v>
      </c>
      <c r="GX72" s="404">
        <v>6196.1736473490255</v>
      </c>
      <c r="GY72" s="404">
        <v>5901.1177593800221</v>
      </c>
      <c r="GZ72" s="404">
        <v>5620.1121517904976</v>
      </c>
      <c r="HA72" s="404">
        <v>5352.4877636099973</v>
      </c>
      <c r="HB72" s="404">
        <v>5097.6073939142834</v>
      </c>
      <c r="HC72" s="404">
        <v>4854.8641846802693</v>
      </c>
      <c r="HD72" s="404">
        <v>4623.680175885971</v>
      </c>
      <c r="HE72" s="404">
        <v>4403.5049294152113</v>
      </c>
      <c r="HF72" s="404">
        <v>4193.8142184906774</v>
      </c>
      <c r="HG72" s="404">
        <v>3994.1087795149301</v>
      </c>
      <c r="HH72" s="404">
        <v>3803.9131233475528</v>
      </c>
      <c r="HI72" s="404">
        <v>3622.7744031881452</v>
      </c>
      <c r="HJ72" s="404">
        <v>3450.2613363696623</v>
      </c>
      <c r="HK72" s="404">
        <v>3285.9631774949162</v>
      </c>
      <c r="HL72" s="404">
        <v>3129.488740471349</v>
      </c>
      <c r="HM72" s="404">
        <v>2980.4654671155699</v>
      </c>
      <c r="HN72" s="404">
        <v>2838.5385401100675</v>
      </c>
      <c r="HO72" s="404">
        <v>2703.3700382000634</v>
      </c>
      <c r="HP72" s="404">
        <v>2574.6381316191082</v>
      </c>
      <c r="HQ72" s="404">
        <v>2452.0363158277219</v>
      </c>
      <c r="HR72" s="404">
        <v>2335.2726817406879</v>
      </c>
      <c r="HS72" s="404">
        <v>2224.0692207054167</v>
      </c>
      <c r="HT72" s="404">
        <v>2118.1611625765877</v>
      </c>
      <c r="HU72" s="404">
        <v>2017.2963453110356</v>
      </c>
      <c r="HV72" s="404">
        <v>1921.234614581939</v>
      </c>
      <c r="HW72" s="404">
        <v>1829.7472519827986</v>
      </c>
      <c r="HX72" s="404">
        <v>1742.6164304598085</v>
      </c>
      <c r="HY72" s="404">
        <v>1659.6346956760078</v>
      </c>
      <c r="HZ72" s="404">
        <v>14965.986394557822</v>
      </c>
      <c r="IA72" s="404">
        <v>90219.280105942162</v>
      </c>
      <c r="IB72" s="408">
        <v>6.0282882616243176</v>
      </c>
      <c r="IC72" s="410"/>
    </row>
    <row r="73" spans="1:237" ht="90" customHeight="1" x14ac:dyDescent="0.2">
      <c r="A73" s="242" t="s">
        <v>294</v>
      </c>
      <c r="B73" s="195" t="s">
        <v>295</v>
      </c>
      <c r="C73" s="195" t="s">
        <v>309</v>
      </c>
      <c r="D73" s="115">
        <v>3</v>
      </c>
      <c r="E73" s="195" t="s">
        <v>310</v>
      </c>
      <c r="F73" s="113" t="s">
        <v>311</v>
      </c>
      <c r="G73" s="113" t="s">
        <v>312</v>
      </c>
      <c r="H73" s="112" t="s">
        <v>77</v>
      </c>
      <c r="I73" s="113" t="s">
        <v>306</v>
      </c>
      <c r="J73" s="113">
        <v>5</v>
      </c>
      <c r="K73" s="95" t="s">
        <v>206</v>
      </c>
      <c r="L73" s="111">
        <v>8000</v>
      </c>
      <c r="M73" s="112" t="s">
        <v>313</v>
      </c>
      <c r="N73" s="112" t="s">
        <v>147</v>
      </c>
      <c r="O73" s="112" t="s">
        <v>82</v>
      </c>
      <c r="P73" s="112" t="s">
        <v>280</v>
      </c>
      <c r="Q73" s="112" t="s">
        <v>100</v>
      </c>
      <c r="R73" s="112" t="s">
        <v>108</v>
      </c>
      <c r="S73" s="112" t="s">
        <v>99</v>
      </c>
      <c r="T73" s="112">
        <v>713002</v>
      </c>
      <c r="U73" s="112" t="s">
        <v>100</v>
      </c>
      <c r="V73" s="201">
        <v>1</v>
      </c>
      <c r="W73" s="217">
        <v>7000</v>
      </c>
      <c r="X73" s="217">
        <v>0</v>
      </c>
      <c r="Y73" s="217">
        <v>0</v>
      </c>
      <c r="Z73" s="217">
        <v>0</v>
      </c>
      <c r="AA73" s="217">
        <v>0</v>
      </c>
      <c r="AB73" s="217">
        <v>0</v>
      </c>
      <c r="AC73" s="217">
        <v>0</v>
      </c>
      <c r="AD73" s="217">
        <v>7000</v>
      </c>
      <c r="AE73" s="243">
        <v>0</v>
      </c>
      <c r="AF73" s="243">
        <v>0</v>
      </c>
      <c r="AG73" s="243">
        <v>0</v>
      </c>
      <c r="AH73" s="243">
        <v>0</v>
      </c>
      <c r="AI73" s="112" t="s">
        <v>88</v>
      </c>
      <c r="AJ73" s="216">
        <v>0</v>
      </c>
      <c r="AK73" s="217">
        <v>0</v>
      </c>
      <c r="AL73" s="217">
        <v>0</v>
      </c>
      <c r="AM73" s="217">
        <v>0</v>
      </c>
      <c r="AN73" s="217">
        <v>0</v>
      </c>
      <c r="AO73" s="217">
        <v>0</v>
      </c>
      <c r="AP73" s="217">
        <v>0</v>
      </c>
      <c r="AQ73" s="243">
        <v>0</v>
      </c>
      <c r="AR73" s="243">
        <v>0</v>
      </c>
      <c r="AS73" s="243">
        <v>0</v>
      </c>
      <c r="AT73" s="243">
        <v>0</v>
      </c>
      <c r="AU73" s="113"/>
      <c r="AV73" s="230">
        <v>1</v>
      </c>
      <c r="AW73" s="230">
        <v>0</v>
      </c>
      <c r="AX73" s="230" t="s">
        <v>3609</v>
      </c>
      <c r="AY73" s="141">
        <v>9</v>
      </c>
      <c r="AZ73" s="70">
        <v>1</v>
      </c>
      <c r="BA73" s="70">
        <v>1</v>
      </c>
      <c r="BB73" s="70">
        <v>1</v>
      </c>
      <c r="BC73" s="70">
        <v>1</v>
      </c>
      <c r="BD73" s="70">
        <v>1</v>
      </c>
      <c r="BE73" s="70">
        <v>1</v>
      </c>
      <c r="BF73" s="70">
        <v>1</v>
      </c>
      <c r="BG73" s="71">
        <v>0</v>
      </c>
      <c r="BH73" s="71">
        <v>1</v>
      </c>
      <c r="BI73" s="71">
        <v>0</v>
      </c>
      <c r="BJ73" s="71">
        <v>1</v>
      </c>
      <c r="BK73" s="71">
        <v>0</v>
      </c>
      <c r="BL73" s="70">
        <v>1</v>
      </c>
      <c r="BM73" s="70">
        <v>1</v>
      </c>
      <c r="BN73" s="70">
        <v>0</v>
      </c>
      <c r="BO73" s="70">
        <v>1</v>
      </c>
      <c r="BP73" s="403">
        <v>0</v>
      </c>
      <c r="BQ73" s="403">
        <v>0</v>
      </c>
      <c r="BR73" s="403">
        <v>0</v>
      </c>
      <c r="BS73" s="403">
        <v>0</v>
      </c>
      <c r="BT73" s="403">
        <v>0</v>
      </c>
      <c r="BU73" s="403">
        <v>7000</v>
      </c>
      <c r="BV73" s="403">
        <v>0</v>
      </c>
      <c r="BW73" s="403">
        <v>0</v>
      </c>
      <c r="BX73" s="403">
        <v>0</v>
      </c>
      <c r="BY73" s="403">
        <v>0</v>
      </c>
      <c r="BZ73" s="401">
        <v>0</v>
      </c>
      <c r="CA73" s="401">
        <v>0</v>
      </c>
      <c r="CB73" s="401">
        <v>0</v>
      </c>
      <c r="CC73" s="401">
        <v>0</v>
      </c>
      <c r="CD73" s="401">
        <v>0</v>
      </c>
      <c r="CE73" s="401">
        <v>0</v>
      </c>
      <c r="CF73" s="401">
        <v>0</v>
      </c>
      <c r="CG73" s="401">
        <v>0</v>
      </c>
      <c r="CH73" s="401">
        <v>0</v>
      </c>
      <c r="CI73" s="401">
        <v>0</v>
      </c>
      <c r="CJ73" s="401">
        <v>0</v>
      </c>
      <c r="CK73" s="401">
        <v>0</v>
      </c>
      <c r="CL73" s="401">
        <v>0</v>
      </c>
      <c r="CM73" s="401">
        <v>0</v>
      </c>
      <c r="CN73" s="401">
        <v>0</v>
      </c>
      <c r="CO73" s="401">
        <v>0</v>
      </c>
      <c r="CP73" s="401">
        <v>0</v>
      </c>
      <c r="CQ73" s="401">
        <v>0</v>
      </c>
      <c r="CR73" s="401">
        <v>0</v>
      </c>
      <c r="CS73" s="401">
        <v>0</v>
      </c>
      <c r="CT73" s="401">
        <v>0</v>
      </c>
      <c r="CU73" s="401">
        <v>0</v>
      </c>
      <c r="CV73" s="401">
        <v>0</v>
      </c>
      <c r="CW73" s="401">
        <v>0</v>
      </c>
      <c r="CX73" s="401">
        <v>0</v>
      </c>
      <c r="CY73" s="401">
        <v>0</v>
      </c>
      <c r="CZ73" s="401">
        <v>0</v>
      </c>
      <c r="DA73" s="401">
        <v>0</v>
      </c>
      <c r="DB73" s="401">
        <v>0</v>
      </c>
      <c r="DC73" s="401">
        <v>0</v>
      </c>
      <c r="DD73" s="401">
        <v>0</v>
      </c>
      <c r="DE73" s="401">
        <v>0</v>
      </c>
      <c r="DF73" s="401">
        <v>0</v>
      </c>
      <c r="DG73" s="403">
        <v>8000</v>
      </c>
      <c r="DH73" s="403">
        <v>8000</v>
      </c>
      <c r="DI73" s="403">
        <v>8000</v>
      </c>
      <c r="DJ73" s="403">
        <v>8000</v>
      </c>
      <c r="DK73" s="403">
        <v>8000</v>
      </c>
      <c r="DL73" s="403">
        <v>8000</v>
      </c>
      <c r="DM73" s="403">
        <v>8000</v>
      </c>
      <c r="DN73" s="403">
        <v>8000</v>
      </c>
      <c r="DO73" s="403">
        <v>8000</v>
      </c>
      <c r="DP73" s="403">
        <v>8000</v>
      </c>
      <c r="DQ73" s="403">
        <v>8000</v>
      </c>
      <c r="DR73" s="403">
        <v>8000</v>
      </c>
      <c r="DS73" s="403">
        <v>8000</v>
      </c>
      <c r="DT73" s="403">
        <v>8000</v>
      </c>
      <c r="DU73" s="403">
        <v>8000</v>
      </c>
      <c r="DV73" s="403">
        <v>8000</v>
      </c>
      <c r="DW73" s="403">
        <v>8000</v>
      </c>
      <c r="DX73" s="403">
        <v>8000</v>
      </c>
      <c r="DY73" s="403">
        <v>8000</v>
      </c>
      <c r="DZ73" s="403">
        <v>8000</v>
      </c>
      <c r="EA73" s="403">
        <v>8000</v>
      </c>
      <c r="EB73" s="403">
        <v>8000</v>
      </c>
      <c r="EC73" s="403">
        <v>8000</v>
      </c>
      <c r="ED73" s="403">
        <v>8000</v>
      </c>
      <c r="EE73" s="403">
        <v>8000</v>
      </c>
      <c r="EF73" s="403">
        <v>8000</v>
      </c>
      <c r="EG73" s="403">
        <v>8000</v>
      </c>
      <c r="EH73" s="403">
        <v>8000</v>
      </c>
      <c r="EI73" s="403">
        <v>8000</v>
      </c>
      <c r="EJ73" s="403">
        <v>8000</v>
      </c>
      <c r="EK73" s="403">
        <v>8000</v>
      </c>
      <c r="EL73" s="403">
        <v>8000</v>
      </c>
      <c r="EM73" s="403">
        <v>8000</v>
      </c>
      <c r="EN73" s="403">
        <v>8000</v>
      </c>
      <c r="EO73" s="403">
        <v>8000</v>
      </c>
      <c r="EP73" s="403">
        <v>8000</v>
      </c>
      <c r="EQ73" s="403">
        <v>8000</v>
      </c>
      <c r="ER73" s="403">
        <v>8000</v>
      </c>
      <c r="ES73" s="403">
        <v>8000</v>
      </c>
      <c r="ET73" s="403">
        <v>8000</v>
      </c>
      <c r="EU73" s="403">
        <v>8000</v>
      </c>
      <c r="EV73" s="403">
        <v>8000</v>
      </c>
      <c r="EW73" s="403">
        <v>8000</v>
      </c>
      <c r="EX73" s="404">
        <v>0</v>
      </c>
      <c r="EY73" s="404">
        <v>0</v>
      </c>
      <c r="EZ73" s="404">
        <v>0</v>
      </c>
      <c r="FA73" s="404">
        <v>5484.6831652792125</v>
      </c>
      <c r="FB73" s="404">
        <v>0</v>
      </c>
      <c r="FC73" s="404">
        <v>0</v>
      </c>
      <c r="FD73" s="404">
        <v>0</v>
      </c>
      <c r="FE73" s="404">
        <v>0</v>
      </c>
      <c r="FF73" s="404">
        <v>0</v>
      </c>
      <c r="FG73" s="404">
        <v>0</v>
      </c>
      <c r="FH73" s="404">
        <v>0</v>
      </c>
      <c r="FI73" s="404">
        <v>0</v>
      </c>
      <c r="FJ73" s="404">
        <v>0</v>
      </c>
      <c r="FK73" s="404">
        <v>0</v>
      </c>
      <c r="FL73" s="404">
        <v>0</v>
      </c>
      <c r="FM73" s="404">
        <v>0</v>
      </c>
      <c r="FN73" s="404">
        <v>0</v>
      </c>
      <c r="FO73" s="404">
        <v>0</v>
      </c>
      <c r="FP73" s="404">
        <v>0</v>
      </c>
      <c r="FQ73" s="404">
        <v>0</v>
      </c>
      <c r="FR73" s="404">
        <v>0</v>
      </c>
      <c r="FS73" s="404">
        <v>0</v>
      </c>
      <c r="FT73" s="404">
        <v>0</v>
      </c>
      <c r="FU73" s="404">
        <v>0</v>
      </c>
      <c r="FV73" s="404">
        <v>0</v>
      </c>
      <c r="FW73" s="404">
        <v>0</v>
      </c>
      <c r="FX73" s="404">
        <v>0</v>
      </c>
      <c r="FY73" s="404">
        <v>0</v>
      </c>
      <c r="FZ73" s="404">
        <v>0</v>
      </c>
      <c r="GA73" s="404">
        <v>0</v>
      </c>
      <c r="GB73" s="404">
        <v>0</v>
      </c>
      <c r="GC73" s="404">
        <v>0</v>
      </c>
      <c r="GD73" s="404">
        <v>0</v>
      </c>
      <c r="GE73" s="404">
        <v>0</v>
      </c>
      <c r="GF73" s="404">
        <v>0</v>
      </c>
      <c r="GG73" s="404">
        <v>0</v>
      </c>
      <c r="GH73" s="404">
        <v>0</v>
      </c>
      <c r="GI73" s="404">
        <v>0</v>
      </c>
      <c r="GJ73" s="404">
        <v>0</v>
      </c>
      <c r="GK73" s="404">
        <v>0</v>
      </c>
      <c r="GL73" s="404">
        <v>7256.235827664399</v>
      </c>
      <c r="GM73" s="404">
        <v>6910.7007882518083</v>
      </c>
      <c r="GN73" s="404">
        <v>6581.6197983350557</v>
      </c>
      <c r="GO73" s="404">
        <v>6268.209331747672</v>
      </c>
      <c r="GP73" s="404">
        <v>5969.7231730930216</v>
      </c>
      <c r="GQ73" s="404">
        <v>5685.4506410409713</v>
      </c>
      <c r="GR73" s="404">
        <v>5414.7148962294978</v>
      </c>
      <c r="GS73" s="404">
        <v>5156.8713297423783</v>
      </c>
      <c r="GT73" s="404">
        <v>4911.3060283260747</v>
      </c>
      <c r="GU73" s="404">
        <v>4677.4343126914991</v>
      </c>
      <c r="GV73" s="404">
        <v>4454.6993454204758</v>
      </c>
      <c r="GW73" s="404">
        <v>4242.5708051623578</v>
      </c>
      <c r="GX73" s="404">
        <v>4040.5436239641508</v>
      </c>
      <c r="GY73" s="404">
        <v>3848.1367847277616</v>
      </c>
      <c r="GZ73" s="404">
        <v>3664.8921759312016</v>
      </c>
      <c r="HA73" s="404">
        <v>3490.3735008868584</v>
      </c>
      <c r="HB73" s="404">
        <v>3324.165238939865</v>
      </c>
      <c r="HC73" s="404">
        <v>3165.8716561332049</v>
      </c>
      <c r="HD73" s="404">
        <v>3015.1158629840047</v>
      </c>
      <c r="HE73" s="404">
        <v>2871.5389171276238</v>
      </c>
      <c r="HF73" s="404">
        <v>2734.798968692975</v>
      </c>
      <c r="HG73" s="404">
        <v>2604.5704463742613</v>
      </c>
      <c r="HH73" s="404">
        <v>2480.5432822612015</v>
      </c>
      <c r="HI73" s="404">
        <v>2362.422173582097</v>
      </c>
      <c r="HJ73" s="404">
        <v>2249.9258796019967</v>
      </c>
      <c r="HK73" s="404">
        <v>2142.7865520019018</v>
      </c>
      <c r="HL73" s="404">
        <v>2040.7490971446684</v>
      </c>
      <c r="HM73" s="404">
        <v>1943.5705687092077</v>
      </c>
      <c r="HN73" s="404">
        <v>1851.0195892468651</v>
      </c>
      <c r="HO73" s="404">
        <v>1762.8757992827279</v>
      </c>
      <c r="HP73" s="404">
        <v>1678.9293326502172</v>
      </c>
      <c r="HQ73" s="404">
        <v>1598.9803168097308</v>
      </c>
      <c r="HR73" s="404">
        <v>1522.8383969616484</v>
      </c>
      <c r="HS73" s="404">
        <v>1450.3222828206171</v>
      </c>
      <c r="HT73" s="404">
        <v>1381.2593169720167</v>
      </c>
      <c r="HU73" s="404">
        <v>1315.4850637828729</v>
      </c>
      <c r="HV73" s="404">
        <v>1252.8429178884505</v>
      </c>
      <c r="HW73" s="404">
        <v>1193.1837313223336</v>
      </c>
      <c r="HX73" s="404">
        <v>1136.3654584022227</v>
      </c>
      <c r="HY73" s="404">
        <v>1082.2528175259263</v>
      </c>
      <c r="HZ73" s="404">
        <v>5484.6831652792125</v>
      </c>
      <c r="IA73" s="404">
        <v>32986.488919091957</v>
      </c>
      <c r="IB73" s="408">
        <v>6.0142925170068038</v>
      </c>
      <c r="IC73" s="410"/>
    </row>
    <row r="74" spans="1:237" ht="90" customHeight="1" x14ac:dyDescent="0.2">
      <c r="A74" s="231" t="s">
        <v>703</v>
      </c>
      <c r="B74" s="85" t="s">
        <v>704</v>
      </c>
      <c r="C74" s="85" t="s">
        <v>723</v>
      </c>
      <c r="D74" s="199">
        <v>5</v>
      </c>
      <c r="E74" s="85" t="s">
        <v>724</v>
      </c>
      <c r="F74" s="85" t="s">
        <v>725</v>
      </c>
      <c r="G74" s="95" t="s">
        <v>726</v>
      </c>
      <c r="H74" s="90" t="s">
        <v>77</v>
      </c>
      <c r="I74" s="95" t="s">
        <v>727</v>
      </c>
      <c r="J74" s="95">
        <v>5</v>
      </c>
      <c r="K74" s="227" t="s">
        <v>94</v>
      </c>
      <c r="L74" s="74">
        <v>73663</v>
      </c>
      <c r="M74" s="90" t="s">
        <v>710</v>
      </c>
      <c r="N74" s="90" t="s">
        <v>147</v>
      </c>
      <c r="O74" s="73" t="s">
        <v>106</v>
      </c>
      <c r="P74" s="90" t="s">
        <v>728</v>
      </c>
      <c r="Q74" s="112" t="s">
        <v>100</v>
      </c>
      <c r="R74" s="90" t="s">
        <v>108</v>
      </c>
      <c r="S74" s="90" t="s">
        <v>99</v>
      </c>
      <c r="T74" s="90" t="s">
        <v>125</v>
      </c>
      <c r="U74" s="90" t="s">
        <v>100</v>
      </c>
      <c r="V74" s="193">
        <v>1</v>
      </c>
      <c r="W74" s="92">
        <v>57000</v>
      </c>
      <c r="X74" s="192">
        <v>0</v>
      </c>
      <c r="Y74" s="192">
        <v>0</v>
      </c>
      <c r="Z74" s="192">
        <v>0</v>
      </c>
      <c r="AA74" s="192">
        <v>57000</v>
      </c>
      <c r="AB74" s="192">
        <v>0</v>
      </c>
      <c r="AC74" s="192">
        <v>0</v>
      </c>
      <c r="AD74" s="192">
        <v>0</v>
      </c>
      <c r="AE74" s="192">
        <v>0</v>
      </c>
      <c r="AF74" s="192">
        <v>0</v>
      </c>
      <c r="AG74" s="192">
        <v>0</v>
      </c>
      <c r="AH74" s="192">
        <v>0</v>
      </c>
      <c r="AI74" s="90" t="s">
        <v>88</v>
      </c>
      <c r="AJ74" s="192">
        <v>0</v>
      </c>
      <c r="AK74" s="192">
        <v>0</v>
      </c>
      <c r="AL74" s="192">
        <v>0</v>
      </c>
      <c r="AM74" s="192">
        <v>0</v>
      </c>
      <c r="AN74" s="192">
        <v>0</v>
      </c>
      <c r="AO74" s="192">
        <v>0</v>
      </c>
      <c r="AP74" s="192">
        <v>0</v>
      </c>
      <c r="AQ74" s="192">
        <v>0</v>
      </c>
      <c r="AR74" s="192">
        <v>0</v>
      </c>
      <c r="AS74" s="192">
        <v>0</v>
      </c>
      <c r="AT74" s="192">
        <v>0</v>
      </c>
      <c r="AU74" s="95"/>
      <c r="AV74" s="230">
        <v>1</v>
      </c>
      <c r="AW74" s="230">
        <v>0</v>
      </c>
      <c r="AX74" s="230" t="s">
        <v>3603</v>
      </c>
      <c r="AY74" s="141">
        <v>9</v>
      </c>
      <c r="AZ74" s="70">
        <v>1</v>
      </c>
      <c r="BA74" s="70">
        <v>1</v>
      </c>
      <c r="BB74" s="70">
        <v>1</v>
      </c>
      <c r="BC74" s="70">
        <v>1</v>
      </c>
      <c r="BD74" s="70">
        <v>1</v>
      </c>
      <c r="BE74" s="70">
        <v>1</v>
      </c>
      <c r="BF74" s="70">
        <v>1</v>
      </c>
      <c r="BG74" s="71">
        <v>0</v>
      </c>
      <c r="BH74" s="71">
        <v>1</v>
      </c>
      <c r="BI74" s="71">
        <v>0</v>
      </c>
      <c r="BJ74" s="71">
        <v>1</v>
      </c>
      <c r="BK74" s="71">
        <v>0</v>
      </c>
      <c r="BL74" s="70">
        <v>1</v>
      </c>
      <c r="BM74" s="70">
        <v>1</v>
      </c>
      <c r="BN74" s="70">
        <v>0</v>
      </c>
      <c r="BO74" s="70">
        <v>1</v>
      </c>
      <c r="BP74" s="403">
        <v>0</v>
      </c>
      <c r="BQ74" s="403">
        <v>0</v>
      </c>
      <c r="BR74" s="403">
        <v>57000</v>
      </c>
      <c r="BS74" s="403">
        <v>0</v>
      </c>
      <c r="BT74" s="403">
        <v>0</v>
      </c>
      <c r="BU74" s="403">
        <v>0</v>
      </c>
      <c r="BV74" s="403">
        <v>0</v>
      </c>
      <c r="BW74" s="403">
        <v>0</v>
      </c>
      <c r="BX74" s="403">
        <v>0</v>
      </c>
      <c r="BY74" s="403">
        <v>0</v>
      </c>
      <c r="BZ74" s="401">
        <v>0</v>
      </c>
      <c r="CA74" s="401">
        <v>0</v>
      </c>
      <c r="CB74" s="401">
        <v>0</v>
      </c>
      <c r="CC74" s="401">
        <v>0</v>
      </c>
      <c r="CD74" s="401">
        <v>0</v>
      </c>
      <c r="CE74" s="401">
        <v>0</v>
      </c>
      <c r="CF74" s="401">
        <v>0</v>
      </c>
      <c r="CG74" s="401">
        <v>0</v>
      </c>
      <c r="CH74" s="401">
        <v>0</v>
      </c>
      <c r="CI74" s="401">
        <v>0</v>
      </c>
      <c r="CJ74" s="401">
        <v>0</v>
      </c>
      <c r="CK74" s="401">
        <v>0</v>
      </c>
      <c r="CL74" s="401">
        <v>0</v>
      </c>
      <c r="CM74" s="401">
        <v>0</v>
      </c>
      <c r="CN74" s="401">
        <v>0</v>
      </c>
      <c r="CO74" s="401">
        <v>0</v>
      </c>
      <c r="CP74" s="401">
        <v>0</v>
      </c>
      <c r="CQ74" s="401">
        <v>0</v>
      </c>
      <c r="CR74" s="401">
        <v>0</v>
      </c>
      <c r="CS74" s="401">
        <v>0</v>
      </c>
      <c r="CT74" s="401">
        <v>0</v>
      </c>
      <c r="CU74" s="401">
        <v>0</v>
      </c>
      <c r="CV74" s="401">
        <v>0</v>
      </c>
      <c r="CW74" s="401">
        <v>0</v>
      </c>
      <c r="CX74" s="401">
        <v>0</v>
      </c>
      <c r="CY74" s="401">
        <v>0</v>
      </c>
      <c r="CZ74" s="401">
        <v>0</v>
      </c>
      <c r="DA74" s="401">
        <v>0</v>
      </c>
      <c r="DB74" s="401">
        <v>0</v>
      </c>
      <c r="DC74" s="401">
        <v>0</v>
      </c>
      <c r="DD74" s="401">
        <v>0</v>
      </c>
      <c r="DE74" s="401">
        <v>0</v>
      </c>
      <c r="DF74" s="401">
        <v>0</v>
      </c>
      <c r="DG74" s="403">
        <v>73663</v>
      </c>
      <c r="DH74" s="403">
        <v>73663</v>
      </c>
      <c r="DI74" s="403">
        <v>73663</v>
      </c>
      <c r="DJ74" s="403">
        <v>73663</v>
      </c>
      <c r="DK74" s="403">
        <v>73663</v>
      </c>
      <c r="DL74" s="403">
        <v>73663</v>
      </c>
      <c r="DM74" s="403">
        <v>73663</v>
      </c>
      <c r="DN74" s="403">
        <v>73663</v>
      </c>
      <c r="DO74" s="403">
        <v>73663</v>
      </c>
      <c r="DP74" s="403">
        <v>73663</v>
      </c>
      <c r="DQ74" s="403">
        <v>73663</v>
      </c>
      <c r="DR74" s="403">
        <v>73663</v>
      </c>
      <c r="DS74" s="403">
        <v>73663</v>
      </c>
      <c r="DT74" s="403">
        <v>73663</v>
      </c>
      <c r="DU74" s="403">
        <v>73663</v>
      </c>
      <c r="DV74" s="403">
        <v>73663</v>
      </c>
      <c r="DW74" s="403">
        <v>73663</v>
      </c>
      <c r="DX74" s="403">
        <v>73663</v>
      </c>
      <c r="DY74" s="403">
        <v>73663</v>
      </c>
      <c r="DZ74" s="403">
        <v>73663</v>
      </c>
      <c r="EA74" s="403">
        <v>73663</v>
      </c>
      <c r="EB74" s="403">
        <v>73663</v>
      </c>
      <c r="EC74" s="403">
        <v>73663</v>
      </c>
      <c r="ED74" s="403">
        <v>73663</v>
      </c>
      <c r="EE74" s="403">
        <v>73663</v>
      </c>
      <c r="EF74" s="403">
        <v>73663</v>
      </c>
      <c r="EG74" s="403">
        <v>73663</v>
      </c>
      <c r="EH74" s="403">
        <v>73663</v>
      </c>
      <c r="EI74" s="403">
        <v>73663</v>
      </c>
      <c r="EJ74" s="403">
        <v>73663</v>
      </c>
      <c r="EK74" s="403">
        <v>73663</v>
      </c>
      <c r="EL74" s="403">
        <v>73663</v>
      </c>
      <c r="EM74" s="403">
        <v>73663</v>
      </c>
      <c r="EN74" s="403">
        <v>73663</v>
      </c>
      <c r="EO74" s="403">
        <v>73663</v>
      </c>
      <c r="EP74" s="403">
        <v>73663</v>
      </c>
      <c r="EQ74" s="403">
        <v>73663</v>
      </c>
      <c r="ER74" s="403">
        <v>73663</v>
      </c>
      <c r="ES74" s="403">
        <v>73663</v>
      </c>
      <c r="ET74" s="403">
        <v>73663</v>
      </c>
      <c r="EU74" s="403">
        <v>73663</v>
      </c>
      <c r="EV74" s="403">
        <v>73663</v>
      </c>
      <c r="EW74" s="403">
        <v>73663</v>
      </c>
      <c r="EX74" s="404">
        <v>51700.680272108839</v>
      </c>
      <c r="EY74" s="404">
        <v>0</v>
      </c>
      <c r="EZ74" s="404">
        <v>0</v>
      </c>
      <c r="FA74" s="404">
        <v>0</v>
      </c>
      <c r="FB74" s="404">
        <v>0</v>
      </c>
      <c r="FC74" s="404">
        <v>0</v>
      </c>
      <c r="FD74" s="404">
        <v>0</v>
      </c>
      <c r="FE74" s="404">
        <v>0</v>
      </c>
      <c r="FF74" s="404">
        <v>0</v>
      </c>
      <c r="FG74" s="404">
        <v>0</v>
      </c>
      <c r="FH74" s="404">
        <v>0</v>
      </c>
      <c r="FI74" s="404">
        <v>0</v>
      </c>
      <c r="FJ74" s="404">
        <v>0</v>
      </c>
      <c r="FK74" s="404">
        <v>0</v>
      </c>
      <c r="FL74" s="404">
        <v>0</v>
      </c>
      <c r="FM74" s="404">
        <v>0</v>
      </c>
      <c r="FN74" s="404">
        <v>0</v>
      </c>
      <c r="FO74" s="404">
        <v>0</v>
      </c>
      <c r="FP74" s="404">
        <v>0</v>
      </c>
      <c r="FQ74" s="404">
        <v>0</v>
      </c>
      <c r="FR74" s="404">
        <v>0</v>
      </c>
      <c r="FS74" s="404">
        <v>0</v>
      </c>
      <c r="FT74" s="404">
        <v>0</v>
      </c>
      <c r="FU74" s="404">
        <v>0</v>
      </c>
      <c r="FV74" s="404">
        <v>0</v>
      </c>
      <c r="FW74" s="404">
        <v>0</v>
      </c>
      <c r="FX74" s="404">
        <v>0</v>
      </c>
      <c r="FY74" s="404">
        <v>0</v>
      </c>
      <c r="FZ74" s="404">
        <v>0</v>
      </c>
      <c r="GA74" s="404">
        <v>0</v>
      </c>
      <c r="GB74" s="404">
        <v>0</v>
      </c>
      <c r="GC74" s="404">
        <v>0</v>
      </c>
      <c r="GD74" s="404">
        <v>0</v>
      </c>
      <c r="GE74" s="404">
        <v>0</v>
      </c>
      <c r="GF74" s="404">
        <v>0</v>
      </c>
      <c r="GG74" s="404">
        <v>0</v>
      </c>
      <c r="GH74" s="404">
        <v>0</v>
      </c>
      <c r="GI74" s="404">
        <v>0</v>
      </c>
      <c r="GJ74" s="404">
        <v>0</v>
      </c>
      <c r="GK74" s="404">
        <v>0</v>
      </c>
      <c r="GL74" s="404">
        <v>66814.512471655325</v>
      </c>
      <c r="GM74" s="404">
        <v>63632.869020624115</v>
      </c>
      <c r="GN74" s="404">
        <v>60602.732400594403</v>
      </c>
      <c r="GO74" s="404">
        <v>57716.88800056609</v>
      </c>
      <c r="GP74" s="404">
        <v>54968.464762443902</v>
      </c>
      <c r="GQ74" s="404">
        <v>52350.918821375133</v>
      </c>
      <c r="GR74" s="404">
        <v>49858.01792511918</v>
      </c>
      <c r="GS74" s="404">
        <v>47483.826595351602</v>
      </c>
      <c r="GT74" s="404">
        <v>45222.691995572954</v>
      </c>
      <c r="GU74" s="404">
        <v>43069.230471974239</v>
      </c>
      <c r="GV74" s="404">
        <v>41018.314735213564</v>
      </c>
      <c r="GW74" s="404">
        <v>39065.061652584343</v>
      </c>
      <c r="GX74" s="404">
        <v>37204.820621508909</v>
      </c>
      <c r="GY74" s="404">
        <v>35433.162496675133</v>
      </c>
      <c r="GZ74" s="404">
        <v>33745.869044452513</v>
      </c>
      <c r="HA74" s="404">
        <v>32138.922899478581</v>
      </c>
      <c r="HB74" s="404">
        <v>30608.497999503412</v>
      </c>
      <c r="HC74" s="404">
        <v>29150.950475717535</v>
      </c>
      <c r="HD74" s="404">
        <v>27762.809976873843</v>
      </c>
      <c r="HE74" s="404">
        <v>26440.771406546519</v>
      </c>
      <c r="HF74" s="404">
        <v>25181.687053853828</v>
      </c>
      <c r="HG74" s="404">
        <v>23982.559098908401</v>
      </c>
      <c r="HH74" s="404">
        <v>22840.532475150863</v>
      </c>
      <c r="HI74" s="404">
        <v>21752.888071572248</v>
      </c>
      <c r="HJ74" s="404">
        <v>20717.036258640237</v>
      </c>
      <c r="HK74" s="404">
        <v>19730.510722514511</v>
      </c>
      <c r="HL74" s="404">
        <v>18790.962592870965</v>
      </c>
      <c r="HM74" s="404">
        <v>17896.154850353294</v>
      </c>
      <c r="HN74" s="404">
        <v>17043.957000336479</v>
      </c>
      <c r="HO74" s="404">
        <v>16232.34000032045</v>
      </c>
      <c r="HP74" s="404">
        <v>15459.371428876619</v>
      </c>
      <c r="HQ74" s="404">
        <v>14723.210884644399</v>
      </c>
      <c r="HR74" s="404">
        <v>14022.105604423237</v>
      </c>
      <c r="HS74" s="404">
        <v>13354.386289926892</v>
      </c>
      <c r="HT74" s="404">
        <v>12718.463133263707</v>
      </c>
      <c r="HU74" s="404">
        <v>12112.82203167972</v>
      </c>
      <c r="HV74" s="404">
        <v>11536.020982552116</v>
      </c>
      <c r="HW74" s="404">
        <v>10986.686650049633</v>
      </c>
      <c r="HX74" s="404">
        <v>10463.511095285367</v>
      </c>
      <c r="HY74" s="404">
        <v>9965.2486621765383</v>
      </c>
      <c r="HZ74" s="404">
        <v>51700.680272108839</v>
      </c>
      <c r="IA74" s="404">
        <v>303735.46665588382</v>
      </c>
      <c r="IB74" s="408">
        <v>5.8748833682124904</v>
      </c>
      <c r="IC74" s="410"/>
    </row>
    <row r="75" spans="1:237" ht="90" customHeight="1" x14ac:dyDescent="0.2">
      <c r="A75" s="242" t="s">
        <v>70</v>
      </c>
      <c r="B75" s="195" t="s">
        <v>71</v>
      </c>
      <c r="C75" s="195" t="s">
        <v>177</v>
      </c>
      <c r="D75" s="115">
        <v>1</v>
      </c>
      <c r="E75" s="195" t="s">
        <v>178</v>
      </c>
      <c r="F75" s="113" t="s">
        <v>179</v>
      </c>
      <c r="G75" s="113" t="s">
        <v>180</v>
      </c>
      <c r="H75" s="112" t="s">
        <v>77</v>
      </c>
      <c r="I75" s="113" t="s">
        <v>140</v>
      </c>
      <c r="J75" s="113">
        <v>10</v>
      </c>
      <c r="K75" s="227" t="s">
        <v>79</v>
      </c>
      <c r="L75" s="111">
        <v>100000</v>
      </c>
      <c r="M75" s="214" t="s">
        <v>105</v>
      </c>
      <c r="N75" s="112" t="s">
        <v>81</v>
      </c>
      <c r="O75" s="73" t="s">
        <v>106</v>
      </c>
      <c r="P75" s="112" t="s">
        <v>116</v>
      </c>
      <c r="Q75" s="112" t="s">
        <v>100</v>
      </c>
      <c r="R75" s="112" t="s">
        <v>108</v>
      </c>
      <c r="S75" s="112" t="s">
        <v>85</v>
      </c>
      <c r="T75" s="288" t="s">
        <v>86</v>
      </c>
      <c r="U75" s="112" t="s">
        <v>87</v>
      </c>
      <c r="V75" s="201">
        <v>1</v>
      </c>
      <c r="W75" s="286">
        <v>150000</v>
      </c>
      <c r="X75" s="286">
        <v>10000</v>
      </c>
      <c r="Y75" s="286">
        <v>0</v>
      </c>
      <c r="Z75" s="286">
        <v>0</v>
      </c>
      <c r="AA75" s="286">
        <v>0</v>
      </c>
      <c r="AB75" s="286">
        <v>70000</v>
      </c>
      <c r="AC75" s="286">
        <v>80000</v>
      </c>
      <c r="AD75" s="286">
        <v>0</v>
      </c>
      <c r="AE75" s="286">
        <v>0</v>
      </c>
      <c r="AF75" s="286">
        <v>0</v>
      </c>
      <c r="AG75" s="286">
        <v>0</v>
      </c>
      <c r="AH75" s="286">
        <v>0</v>
      </c>
      <c r="AI75" s="112"/>
      <c r="AJ75" s="286">
        <v>0</v>
      </c>
      <c r="AK75" s="286">
        <v>0</v>
      </c>
      <c r="AL75" s="286">
        <v>0</v>
      </c>
      <c r="AM75" s="286">
        <v>0</v>
      </c>
      <c r="AN75" s="286">
        <v>0</v>
      </c>
      <c r="AO75" s="286">
        <v>0</v>
      </c>
      <c r="AP75" s="286">
        <v>0</v>
      </c>
      <c r="AQ75" s="286">
        <v>0</v>
      </c>
      <c r="AR75" s="286">
        <v>0</v>
      </c>
      <c r="AS75" s="286">
        <v>0</v>
      </c>
      <c r="AT75" s="286">
        <v>0</v>
      </c>
      <c r="AU75" s="113"/>
      <c r="AV75" s="230">
        <v>1</v>
      </c>
      <c r="AW75" s="230">
        <v>0</v>
      </c>
      <c r="AX75" s="230" t="s">
        <v>3611</v>
      </c>
      <c r="AY75" s="141">
        <v>7</v>
      </c>
      <c r="AZ75" s="70">
        <v>1</v>
      </c>
      <c r="BA75" s="70">
        <v>1</v>
      </c>
      <c r="BB75" s="70">
        <v>0</v>
      </c>
      <c r="BC75" s="70">
        <v>1</v>
      </c>
      <c r="BD75" s="70">
        <v>1</v>
      </c>
      <c r="BE75" s="70">
        <v>1</v>
      </c>
      <c r="BF75" s="70">
        <v>1</v>
      </c>
      <c r="BG75" s="71">
        <v>0</v>
      </c>
      <c r="BH75" s="71">
        <v>1</v>
      </c>
      <c r="BI75" s="71">
        <v>0</v>
      </c>
      <c r="BJ75" s="71">
        <v>0</v>
      </c>
      <c r="BK75" s="71">
        <v>1</v>
      </c>
      <c r="BL75" s="70">
        <v>1</v>
      </c>
      <c r="BM75" s="70">
        <v>0</v>
      </c>
      <c r="BN75" s="70">
        <v>0</v>
      </c>
      <c r="BO75" s="70">
        <v>0</v>
      </c>
      <c r="BP75" s="403">
        <v>0</v>
      </c>
      <c r="BQ75" s="403">
        <v>0</v>
      </c>
      <c r="BR75" s="403">
        <v>0</v>
      </c>
      <c r="BS75" s="403">
        <v>70000</v>
      </c>
      <c r="BT75" s="403">
        <v>80000</v>
      </c>
      <c r="BU75" s="403">
        <v>0</v>
      </c>
      <c r="BV75" s="403">
        <v>0</v>
      </c>
      <c r="BW75" s="403">
        <v>0</v>
      </c>
      <c r="BX75" s="403">
        <v>0</v>
      </c>
      <c r="BY75" s="403">
        <v>0</v>
      </c>
      <c r="BZ75" s="401">
        <v>0</v>
      </c>
      <c r="CA75" s="401">
        <v>0</v>
      </c>
      <c r="CB75" s="401">
        <v>0</v>
      </c>
      <c r="CC75" s="401">
        <v>0</v>
      </c>
      <c r="CD75" s="401">
        <v>0</v>
      </c>
      <c r="CE75" s="401">
        <v>0</v>
      </c>
      <c r="CF75" s="401">
        <v>0</v>
      </c>
      <c r="CG75" s="401">
        <v>0</v>
      </c>
      <c r="CH75" s="401">
        <v>0</v>
      </c>
      <c r="CI75" s="401">
        <v>0</v>
      </c>
      <c r="CJ75" s="401">
        <v>0</v>
      </c>
      <c r="CK75" s="401">
        <v>0</v>
      </c>
      <c r="CL75" s="401">
        <v>0</v>
      </c>
      <c r="CM75" s="401">
        <v>0</v>
      </c>
      <c r="CN75" s="401">
        <v>0</v>
      </c>
      <c r="CO75" s="401">
        <v>0</v>
      </c>
      <c r="CP75" s="401">
        <v>0</v>
      </c>
      <c r="CQ75" s="401">
        <v>0</v>
      </c>
      <c r="CR75" s="401">
        <v>0</v>
      </c>
      <c r="CS75" s="401">
        <v>0</v>
      </c>
      <c r="CT75" s="401">
        <v>0</v>
      </c>
      <c r="CU75" s="401">
        <v>0</v>
      </c>
      <c r="CV75" s="401">
        <v>0</v>
      </c>
      <c r="CW75" s="401">
        <v>0</v>
      </c>
      <c r="CX75" s="401">
        <v>0</v>
      </c>
      <c r="CY75" s="401">
        <v>0</v>
      </c>
      <c r="CZ75" s="401">
        <v>0</v>
      </c>
      <c r="DA75" s="401">
        <v>0</v>
      </c>
      <c r="DB75" s="401">
        <v>0</v>
      </c>
      <c r="DC75" s="401">
        <v>0</v>
      </c>
      <c r="DD75" s="401">
        <v>0</v>
      </c>
      <c r="DE75" s="401">
        <v>0</v>
      </c>
      <c r="DF75" s="401">
        <v>0</v>
      </c>
      <c r="DG75" s="403">
        <v>100000</v>
      </c>
      <c r="DH75" s="403">
        <v>100000</v>
      </c>
      <c r="DI75" s="403">
        <v>100000</v>
      </c>
      <c r="DJ75" s="403">
        <v>100000</v>
      </c>
      <c r="DK75" s="403">
        <v>100000</v>
      </c>
      <c r="DL75" s="403">
        <v>100000</v>
      </c>
      <c r="DM75" s="403">
        <v>100000</v>
      </c>
      <c r="DN75" s="403">
        <v>100000</v>
      </c>
      <c r="DO75" s="403">
        <v>100000</v>
      </c>
      <c r="DP75" s="403">
        <v>100000</v>
      </c>
      <c r="DQ75" s="403">
        <v>100000</v>
      </c>
      <c r="DR75" s="403">
        <v>100000</v>
      </c>
      <c r="DS75" s="403">
        <v>100000</v>
      </c>
      <c r="DT75" s="403">
        <v>100000</v>
      </c>
      <c r="DU75" s="403">
        <v>100000</v>
      </c>
      <c r="DV75" s="403">
        <v>100000</v>
      </c>
      <c r="DW75" s="403">
        <v>100000</v>
      </c>
      <c r="DX75" s="403">
        <v>100000</v>
      </c>
      <c r="DY75" s="403">
        <v>100000</v>
      </c>
      <c r="DZ75" s="403">
        <v>100000</v>
      </c>
      <c r="EA75" s="403">
        <v>100000</v>
      </c>
      <c r="EB75" s="403">
        <v>100000</v>
      </c>
      <c r="EC75" s="403">
        <v>100000</v>
      </c>
      <c r="ED75" s="403">
        <v>100000</v>
      </c>
      <c r="EE75" s="403">
        <v>100000</v>
      </c>
      <c r="EF75" s="403">
        <v>100000</v>
      </c>
      <c r="EG75" s="403">
        <v>100000</v>
      </c>
      <c r="EH75" s="403">
        <v>100000</v>
      </c>
      <c r="EI75" s="403">
        <v>100000</v>
      </c>
      <c r="EJ75" s="403">
        <v>100000</v>
      </c>
      <c r="EK75" s="403">
        <v>100000</v>
      </c>
      <c r="EL75" s="403">
        <v>100000</v>
      </c>
      <c r="EM75" s="403">
        <v>100000</v>
      </c>
      <c r="EN75" s="403">
        <v>100000</v>
      </c>
      <c r="EO75" s="403">
        <v>100000</v>
      </c>
      <c r="EP75" s="403">
        <v>100000</v>
      </c>
      <c r="EQ75" s="403">
        <v>100000</v>
      </c>
      <c r="ER75" s="403">
        <v>100000</v>
      </c>
      <c r="ES75" s="403">
        <v>100000</v>
      </c>
      <c r="ET75" s="403">
        <v>100000</v>
      </c>
      <c r="EU75" s="403">
        <v>100000</v>
      </c>
      <c r="EV75" s="403">
        <v>100000</v>
      </c>
      <c r="EW75" s="403">
        <v>100000</v>
      </c>
      <c r="EX75" s="404">
        <v>0</v>
      </c>
      <c r="EY75" s="404">
        <v>60468.631897203319</v>
      </c>
      <c r="EZ75" s="404">
        <v>65816.197983350561</v>
      </c>
      <c r="FA75" s="404">
        <v>0</v>
      </c>
      <c r="FB75" s="404">
        <v>0</v>
      </c>
      <c r="FC75" s="404">
        <v>0</v>
      </c>
      <c r="FD75" s="404">
        <v>0</v>
      </c>
      <c r="FE75" s="404">
        <v>0</v>
      </c>
      <c r="FF75" s="404">
        <v>0</v>
      </c>
      <c r="FG75" s="404">
        <v>0</v>
      </c>
      <c r="FH75" s="404">
        <v>0</v>
      </c>
      <c r="FI75" s="404">
        <v>0</v>
      </c>
      <c r="FJ75" s="404">
        <v>0</v>
      </c>
      <c r="FK75" s="404">
        <v>0</v>
      </c>
      <c r="FL75" s="404">
        <v>0</v>
      </c>
      <c r="FM75" s="404">
        <v>0</v>
      </c>
      <c r="FN75" s="404">
        <v>0</v>
      </c>
      <c r="FO75" s="404">
        <v>0</v>
      </c>
      <c r="FP75" s="404">
        <v>0</v>
      </c>
      <c r="FQ75" s="404">
        <v>0</v>
      </c>
      <c r="FR75" s="404">
        <v>0</v>
      </c>
      <c r="FS75" s="404">
        <v>0</v>
      </c>
      <c r="FT75" s="404">
        <v>0</v>
      </c>
      <c r="FU75" s="404">
        <v>0</v>
      </c>
      <c r="FV75" s="404">
        <v>0</v>
      </c>
      <c r="FW75" s="404">
        <v>0</v>
      </c>
      <c r="FX75" s="404">
        <v>0</v>
      </c>
      <c r="FY75" s="404">
        <v>0</v>
      </c>
      <c r="FZ75" s="404">
        <v>0</v>
      </c>
      <c r="GA75" s="404">
        <v>0</v>
      </c>
      <c r="GB75" s="404">
        <v>0</v>
      </c>
      <c r="GC75" s="404">
        <v>0</v>
      </c>
      <c r="GD75" s="404">
        <v>0</v>
      </c>
      <c r="GE75" s="404">
        <v>0</v>
      </c>
      <c r="GF75" s="404">
        <v>0</v>
      </c>
      <c r="GG75" s="404">
        <v>0</v>
      </c>
      <c r="GH75" s="404">
        <v>0</v>
      </c>
      <c r="GI75" s="404">
        <v>0</v>
      </c>
      <c r="GJ75" s="404">
        <v>0</v>
      </c>
      <c r="GK75" s="404">
        <v>0</v>
      </c>
      <c r="GL75" s="404">
        <v>90702.947845804985</v>
      </c>
      <c r="GM75" s="404">
        <v>86383.759853147596</v>
      </c>
      <c r="GN75" s="404">
        <v>82270.247479188198</v>
      </c>
      <c r="GO75" s="404">
        <v>78352.616646845898</v>
      </c>
      <c r="GP75" s="404">
        <v>74621.53966366277</v>
      </c>
      <c r="GQ75" s="404">
        <v>71068.13301301215</v>
      </c>
      <c r="GR75" s="404">
        <v>67683.936202868717</v>
      </c>
      <c r="GS75" s="404">
        <v>64460.89162177973</v>
      </c>
      <c r="GT75" s="404">
        <v>61391.325354075932</v>
      </c>
      <c r="GU75" s="404">
        <v>58467.928908643742</v>
      </c>
      <c r="GV75" s="404">
        <v>55683.741817755952</v>
      </c>
      <c r="GW75" s="404">
        <v>53032.135064529466</v>
      </c>
      <c r="GX75" s="404">
        <v>50506.795299551886</v>
      </c>
      <c r="GY75" s="404">
        <v>48101.709809097018</v>
      </c>
      <c r="GZ75" s="404">
        <v>45811.152199140022</v>
      </c>
      <c r="HA75" s="404">
        <v>43629.668761085726</v>
      </c>
      <c r="HB75" s="404">
        <v>41552.065486748317</v>
      </c>
      <c r="HC75" s="404">
        <v>39573.39570166506</v>
      </c>
      <c r="HD75" s="404">
        <v>37688.94828730006</v>
      </c>
      <c r="HE75" s="404">
        <v>35894.236464095295</v>
      </c>
      <c r="HF75" s="404">
        <v>34184.987108662186</v>
      </c>
      <c r="HG75" s="404">
        <v>32557.130579678269</v>
      </c>
      <c r="HH75" s="404">
        <v>31006.791028265023</v>
      </c>
      <c r="HI75" s="404">
        <v>29530.277169776211</v>
      </c>
      <c r="HJ75" s="404">
        <v>28124.073495024961</v>
      </c>
      <c r="HK75" s="404">
        <v>26784.831900023772</v>
      </c>
      <c r="HL75" s="404">
        <v>25509.363714308358</v>
      </c>
      <c r="HM75" s="404">
        <v>24294.632108865095</v>
      </c>
      <c r="HN75" s="404">
        <v>23137.744865585813</v>
      </c>
      <c r="HO75" s="404">
        <v>22035.947491034101</v>
      </c>
      <c r="HP75" s="404">
        <v>20986.616658127718</v>
      </c>
      <c r="HQ75" s="404">
        <v>19987.253960121634</v>
      </c>
      <c r="HR75" s="404">
        <v>19035.479962020603</v>
      </c>
      <c r="HS75" s="404">
        <v>18129.028535257716</v>
      </c>
      <c r="HT75" s="404">
        <v>17265.741462150207</v>
      </c>
      <c r="HU75" s="404">
        <v>16443.563297285909</v>
      </c>
      <c r="HV75" s="404">
        <v>15660.536473605633</v>
      </c>
      <c r="HW75" s="404">
        <v>14914.79664152917</v>
      </c>
      <c r="HX75" s="404">
        <v>14204.568230027782</v>
      </c>
      <c r="HY75" s="404">
        <v>13528.160219074078</v>
      </c>
      <c r="HZ75" s="404">
        <v>126284.82988055388</v>
      </c>
      <c r="IA75" s="404">
        <v>735403.32658902975</v>
      </c>
      <c r="IB75" s="408">
        <v>5.8233702914642143</v>
      </c>
      <c r="IC75" s="410"/>
    </row>
    <row r="76" spans="1:237" ht="90" customHeight="1" x14ac:dyDescent="0.2">
      <c r="A76" s="276" t="s">
        <v>634</v>
      </c>
      <c r="B76" s="277" t="s">
        <v>1167</v>
      </c>
      <c r="C76" s="277" t="s">
        <v>1247</v>
      </c>
      <c r="D76" s="99"/>
      <c r="E76" s="277" t="s">
        <v>1248</v>
      </c>
      <c r="F76" s="103" t="s">
        <v>1249</v>
      </c>
      <c r="G76" s="103" t="s">
        <v>1250</v>
      </c>
      <c r="H76" s="99" t="s">
        <v>77</v>
      </c>
      <c r="I76" s="103" t="s">
        <v>1189</v>
      </c>
      <c r="J76" s="103">
        <v>5</v>
      </c>
      <c r="K76" s="227" t="s">
        <v>79</v>
      </c>
      <c r="L76" s="98">
        <v>102474</v>
      </c>
      <c r="M76" s="99" t="s">
        <v>1194</v>
      </c>
      <c r="N76" s="99" t="s">
        <v>147</v>
      </c>
      <c r="O76" s="73" t="s">
        <v>106</v>
      </c>
      <c r="P76" s="99" t="s">
        <v>293</v>
      </c>
      <c r="Q76" s="112" t="s">
        <v>100</v>
      </c>
      <c r="R76" s="99" t="s">
        <v>108</v>
      </c>
      <c r="S76" s="99" t="s">
        <v>99</v>
      </c>
      <c r="T76" s="99" t="s">
        <v>366</v>
      </c>
      <c r="U76" s="99" t="s">
        <v>100</v>
      </c>
      <c r="V76" s="102">
        <v>1</v>
      </c>
      <c r="W76" s="278">
        <v>80000</v>
      </c>
      <c r="X76" s="278">
        <v>0</v>
      </c>
      <c r="Y76" s="278">
        <v>0</v>
      </c>
      <c r="Z76" s="278"/>
      <c r="AA76" s="278">
        <v>80000</v>
      </c>
      <c r="AB76" s="278">
        <v>0</v>
      </c>
      <c r="AC76" s="278">
        <v>0</v>
      </c>
      <c r="AD76" s="278">
        <v>0</v>
      </c>
      <c r="AE76" s="278">
        <v>0</v>
      </c>
      <c r="AF76" s="278">
        <v>0</v>
      </c>
      <c r="AG76" s="278">
        <v>0</v>
      </c>
      <c r="AH76" s="278">
        <v>0</v>
      </c>
      <c r="AI76" s="100" t="s">
        <v>88</v>
      </c>
      <c r="AJ76" s="278">
        <v>0</v>
      </c>
      <c r="AK76" s="278">
        <v>0</v>
      </c>
      <c r="AL76" s="278">
        <v>0</v>
      </c>
      <c r="AM76" s="278">
        <v>0</v>
      </c>
      <c r="AN76" s="278">
        <v>0</v>
      </c>
      <c r="AO76" s="278">
        <v>0</v>
      </c>
      <c r="AP76" s="278">
        <v>0</v>
      </c>
      <c r="AQ76" s="278">
        <v>0</v>
      </c>
      <c r="AR76" s="278">
        <v>0</v>
      </c>
      <c r="AS76" s="278">
        <v>0</v>
      </c>
      <c r="AT76" s="278">
        <v>0</v>
      </c>
      <c r="AU76" s="103"/>
      <c r="AV76" s="230">
        <v>1</v>
      </c>
      <c r="AW76" s="230">
        <v>0</v>
      </c>
      <c r="AX76" s="230" t="s">
        <v>3601</v>
      </c>
      <c r="AY76" s="141">
        <v>8</v>
      </c>
      <c r="AZ76" s="70">
        <v>1</v>
      </c>
      <c r="BA76" s="70">
        <v>1</v>
      </c>
      <c r="BB76" s="70">
        <v>1</v>
      </c>
      <c r="BC76" s="70">
        <v>0</v>
      </c>
      <c r="BD76" s="70">
        <v>1</v>
      </c>
      <c r="BE76" s="70">
        <v>1</v>
      </c>
      <c r="BF76" s="70">
        <v>1</v>
      </c>
      <c r="BG76" s="71">
        <v>0</v>
      </c>
      <c r="BH76" s="71">
        <v>1</v>
      </c>
      <c r="BI76" s="71">
        <v>0</v>
      </c>
      <c r="BJ76" s="71">
        <v>1</v>
      </c>
      <c r="BK76" s="71">
        <v>0</v>
      </c>
      <c r="BL76" s="70">
        <v>1</v>
      </c>
      <c r="BM76" s="70">
        <v>1</v>
      </c>
      <c r="BN76" s="70">
        <v>0</v>
      </c>
      <c r="BO76" s="70">
        <v>1</v>
      </c>
      <c r="BP76" s="403">
        <v>0</v>
      </c>
      <c r="BQ76" s="403">
        <v>0</v>
      </c>
      <c r="BR76" s="403">
        <v>80000</v>
      </c>
      <c r="BS76" s="403">
        <v>0</v>
      </c>
      <c r="BT76" s="403">
        <v>0</v>
      </c>
      <c r="BU76" s="403">
        <v>0</v>
      </c>
      <c r="BV76" s="403">
        <v>0</v>
      </c>
      <c r="BW76" s="403">
        <v>0</v>
      </c>
      <c r="BX76" s="403">
        <v>0</v>
      </c>
      <c r="BY76" s="403">
        <v>0</v>
      </c>
      <c r="BZ76" s="401">
        <v>0</v>
      </c>
      <c r="CA76" s="401">
        <v>0</v>
      </c>
      <c r="CB76" s="401">
        <v>0</v>
      </c>
      <c r="CC76" s="401">
        <v>0</v>
      </c>
      <c r="CD76" s="401">
        <v>0</v>
      </c>
      <c r="CE76" s="401">
        <v>0</v>
      </c>
      <c r="CF76" s="401">
        <v>0</v>
      </c>
      <c r="CG76" s="401">
        <v>0</v>
      </c>
      <c r="CH76" s="401">
        <v>0</v>
      </c>
      <c r="CI76" s="401">
        <v>0</v>
      </c>
      <c r="CJ76" s="401">
        <v>0</v>
      </c>
      <c r="CK76" s="401">
        <v>0</v>
      </c>
      <c r="CL76" s="401">
        <v>0</v>
      </c>
      <c r="CM76" s="401">
        <v>0</v>
      </c>
      <c r="CN76" s="401">
        <v>0</v>
      </c>
      <c r="CO76" s="401">
        <v>0</v>
      </c>
      <c r="CP76" s="401">
        <v>0</v>
      </c>
      <c r="CQ76" s="401">
        <v>0</v>
      </c>
      <c r="CR76" s="401">
        <v>0</v>
      </c>
      <c r="CS76" s="401">
        <v>0</v>
      </c>
      <c r="CT76" s="401">
        <v>0</v>
      </c>
      <c r="CU76" s="401">
        <v>0</v>
      </c>
      <c r="CV76" s="401">
        <v>0</v>
      </c>
      <c r="CW76" s="401">
        <v>0</v>
      </c>
      <c r="CX76" s="401">
        <v>0</v>
      </c>
      <c r="CY76" s="401">
        <v>0</v>
      </c>
      <c r="CZ76" s="401">
        <v>0</v>
      </c>
      <c r="DA76" s="401">
        <v>0</v>
      </c>
      <c r="DB76" s="401">
        <v>0</v>
      </c>
      <c r="DC76" s="401">
        <v>0</v>
      </c>
      <c r="DD76" s="401">
        <v>0</v>
      </c>
      <c r="DE76" s="401">
        <v>0</v>
      </c>
      <c r="DF76" s="401">
        <v>0</v>
      </c>
      <c r="DG76" s="403">
        <v>102474</v>
      </c>
      <c r="DH76" s="403">
        <v>102474</v>
      </c>
      <c r="DI76" s="403">
        <v>102474</v>
      </c>
      <c r="DJ76" s="403">
        <v>102474</v>
      </c>
      <c r="DK76" s="403">
        <v>102474</v>
      </c>
      <c r="DL76" s="403">
        <v>102474</v>
      </c>
      <c r="DM76" s="403">
        <v>102474</v>
      </c>
      <c r="DN76" s="403">
        <v>102474</v>
      </c>
      <c r="DO76" s="403">
        <v>102474</v>
      </c>
      <c r="DP76" s="403">
        <v>102474</v>
      </c>
      <c r="DQ76" s="403">
        <v>102474</v>
      </c>
      <c r="DR76" s="403">
        <v>102474</v>
      </c>
      <c r="DS76" s="403">
        <v>102474</v>
      </c>
      <c r="DT76" s="403">
        <v>102474</v>
      </c>
      <c r="DU76" s="403">
        <v>102474</v>
      </c>
      <c r="DV76" s="403">
        <v>102474</v>
      </c>
      <c r="DW76" s="403">
        <v>102474</v>
      </c>
      <c r="DX76" s="403">
        <v>102474</v>
      </c>
      <c r="DY76" s="403">
        <v>102474</v>
      </c>
      <c r="DZ76" s="403">
        <v>102474</v>
      </c>
      <c r="EA76" s="403">
        <v>102474</v>
      </c>
      <c r="EB76" s="403">
        <v>102474</v>
      </c>
      <c r="EC76" s="403">
        <v>102474</v>
      </c>
      <c r="ED76" s="403">
        <v>102474</v>
      </c>
      <c r="EE76" s="403">
        <v>102474</v>
      </c>
      <c r="EF76" s="403">
        <v>102474</v>
      </c>
      <c r="EG76" s="403">
        <v>102474</v>
      </c>
      <c r="EH76" s="403">
        <v>102474</v>
      </c>
      <c r="EI76" s="403">
        <v>102474</v>
      </c>
      <c r="EJ76" s="403">
        <v>102474</v>
      </c>
      <c r="EK76" s="403">
        <v>102474</v>
      </c>
      <c r="EL76" s="403">
        <v>102474</v>
      </c>
      <c r="EM76" s="403">
        <v>102474</v>
      </c>
      <c r="EN76" s="403">
        <v>102474</v>
      </c>
      <c r="EO76" s="403">
        <v>102474</v>
      </c>
      <c r="EP76" s="403">
        <v>102474</v>
      </c>
      <c r="EQ76" s="403">
        <v>102474</v>
      </c>
      <c r="ER76" s="403">
        <v>102474</v>
      </c>
      <c r="ES76" s="403">
        <v>102474</v>
      </c>
      <c r="ET76" s="403">
        <v>102474</v>
      </c>
      <c r="EU76" s="403">
        <v>102474</v>
      </c>
      <c r="EV76" s="403">
        <v>102474</v>
      </c>
      <c r="EW76" s="403">
        <v>102474</v>
      </c>
      <c r="EX76" s="404">
        <v>72562.358276643994</v>
      </c>
      <c r="EY76" s="404">
        <v>0</v>
      </c>
      <c r="EZ76" s="404">
        <v>0</v>
      </c>
      <c r="FA76" s="404">
        <v>0</v>
      </c>
      <c r="FB76" s="404">
        <v>0</v>
      </c>
      <c r="FC76" s="404">
        <v>0</v>
      </c>
      <c r="FD76" s="404">
        <v>0</v>
      </c>
      <c r="FE76" s="404">
        <v>0</v>
      </c>
      <c r="FF76" s="404">
        <v>0</v>
      </c>
      <c r="FG76" s="404">
        <v>0</v>
      </c>
      <c r="FH76" s="404">
        <v>0</v>
      </c>
      <c r="FI76" s="404">
        <v>0</v>
      </c>
      <c r="FJ76" s="404">
        <v>0</v>
      </c>
      <c r="FK76" s="404">
        <v>0</v>
      </c>
      <c r="FL76" s="404">
        <v>0</v>
      </c>
      <c r="FM76" s="404">
        <v>0</v>
      </c>
      <c r="FN76" s="404">
        <v>0</v>
      </c>
      <c r="FO76" s="404">
        <v>0</v>
      </c>
      <c r="FP76" s="404">
        <v>0</v>
      </c>
      <c r="FQ76" s="404">
        <v>0</v>
      </c>
      <c r="FR76" s="404">
        <v>0</v>
      </c>
      <c r="FS76" s="404">
        <v>0</v>
      </c>
      <c r="FT76" s="404">
        <v>0</v>
      </c>
      <c r="FU76" s="404">
        <v>0</v>
      </c>
      <c r="FV76" s="404">
        <v>0</v>
      </c>
      <c r="FW76" s="404">
        <v>0</v>
      </c>
      <c r="FX76" s="404">
        <v>0</v>
      </c>
      <c r="FY76" s="404">
        <v>0</v>
      </c>
      <c r="FZ76" s="404">
        <v>0</v>
      </c>
      <c r="GA76" s="404">
        <v>0</v>
      </c>
      <c r="GB76" s="404">
        <v>0</v>
      </c>
      <c r="GC76" s="404">
        <v>0</v>
      </c>
      <c r="GD76" s="404">
        <v>0</v>
      </c>
      <c r="GE76" s="404">
        <v>0</v>
      </c>
      <c r="GF76" s="404">
        <v>0</v>
      </c>
      <c r="GG76" s="404">
        <v>0</v>
      </c>
      <c r="GH76" s="404">
        <v>0</v>
      </c>
      <c r="GI76" s="404">
        <v>0</v>
      </c>
      <c r="GJ76" s="404">
        <v>0</v>
      </c>
      <c r="GK76" s="404">
        <v>0</v>
      </c>
      <c r="GL76" s="404">
        <v>92946.938775510207</v>
      </c>
      <c r="GM76" s="404">
        <v>88520.894071914474</v>
      </c>
      <c r="GN76" s="404">
        <v>84305.613401823313</v>
      </c>
      <c r="GO76" s="404">
        <v>80291.060382688869</v>
      </c>
      <c r="GP76" s="404">
        <v>76467.676554941791</v>
      </c>
      <c r="GQ76" s="404">
        <v>72826.358623754058</v>
      </c>
      <c r="GR76" s="404">
        <v>69358.436784527687</v>
      </c>
      <c r="GS76" s="404">
        <v>66055.654080502558</v>
      </c>
      <c r="GT76" s="404">
        <v>62910.146743335768</v>
      </c>
      <c r="GU76" s="404">
        <v>59914.425469843583</v>
      </c>
      <c r="GV76" s="404">
        <v>57061.357590327236</v>
      </c>
      <c r="GW76" s="404">
        <v>54344.150086025926</v>
      </c>
      <c r="GX76" s="404">
        <v>51756.333415262801</v>
      </c>
      <c r="GY76" s="404">
        <v>49291.746109774082</v>
      </c>
      <c r="GZ76" s="404">
        <v>46944.520104546747</v>
      </c>
      <c r="HA76" s="404">
        <v>44709.066766234988</v>
      </c>
      <c r="HB76" s="404">
        <v>42580.063586890465</v>
      </c>
      <c r="HC76" s="404">
        <v>40552.441511324258</v>
      </c>
      <c r="HD76" s="404">
        <v>38621.372867927865</v>
      </c>
      <c r="HE76" s="404">
        <v>36782.259874217016</v>
      </c>
      <c r="HF76" s="404">
        <v>35030.72368973049</v>
      </c>
      <c r="HG76" s="404">
        <v>33362.59399021951</v>
      </c>
      <c r="HH76" s="404">
        <v>31773.899038304298</v>
      </c>
      <c r="HI76" s="404">
        <v>30260.856226956472</v>
      </c>
      <c r="HJ76" s="404">
        <v>28819.863073291879</v>
      </c>
      <c r="HK76" s="404">
        <v>27447.488641230357</v>
      </c>
      <c r="HL76" s="404">
        <v>26140.465372600345</v>
      </c>
      <c r="HM76" s="404">
        <v>24895.681307238418</v>
      </c>
      <c r="HN76" s="404">
        <v>23710.172673560406</v>
      </c>
      <c r="HO76" s="404">
        <v>22581.116831962285</v>
      </c>
      <c r="HP76" s="404">
        <v>21505.825554249797</v>
      </c>
      <c r="HQ76" s="404">
        <v>20481.738623095043</v>
      </c>
      <c r="HR76" s="404">
        <v>19506.417736280993</v>
      </c>
      <c r="HS76" s="404">
        <v>18577.54070121999</v>
      </c>
      <c r="HT76" s="404">
        <v>17692.895905923804</v>
      </c>
      <c r="HU76" s="404">
        <v>16850.377053260763</v>
      </c>
      <c r="HV76" s="404">
        <v>16047.978145962636</v>
      </c>
      <c r="HW76" s="404">
        <v>15283.788710440602</v>
      </c>
      <c r="HX76" s="404">
        <v>14555.98924803867</v>
      </c>
      <c r="HY76" s="404">
        <v>13862.846902893971</v>
      </c>
      <c r="HZ76" s="404">
        <v>72562.358276643994</v>
      </c>
      <c r="IA76" s="404">
        <v>422532.18318687868</v>
      </c>
      <c r="IB76" s="408">
        <v>5.823021649544172</v>
      </c>
      <c r="IC76" s="410"/>
    </row>
    <row r="77" spans="1:237" ht="90" customHeight="1" x14ac:dyDescent="0.2">
      <c r="A77" s="161" t="s">
        <v>2267</v>
      </c>
      <c r="B77" s="150" t="s">
        <v>2545</v>
      </c>
      <c r="C77" s="150" t="s">
        <v>2196</v>
      </c>
      <c r="D77" s="148">
        <v>4</v>
      </c>
      <c r="E77" s="150" t="s">
        <v>2553</v>
      </c>
      <c r="F77" s="151" t="s">
        <v>2554</v>
      </c>
      <c r="G77" s="151" t="s">
        <v>2555</v>
      </c>
      <c r="H77" s="79" t="s">
        <v>77</v>
      </c>
      <c r="I77" s="151" t="s">
        <v>2549</v>
      </c>
      <c r="J77" s="151">
        <v>10</v>
      </c>
      <c r="K77" s="227" t="s">
        <v>79</v>
      </c>
      <c r="L77" s="159">
        <v>76801</v>
      </c>
      <c r="M77" s="151" t="s">
        <v>2556</v>
      </c>
      <c r="N77" s="79" t="s">
        <v>81</v>
      </c>
      <c r="O77" s="79" t="s">
        <v>133</v>
      </c>
      <c r="P77" s="79" t="s">
        <v>468</v>
      </c>
      <c r="Q77" s="112" t="s">
        <v>100</v>
      </c>
      <c r="R77" s="79" t="s">
        <v>108</v>
      </c>
      <c r="S77" s="79" t="s">
        <v>99</v>
      </c>
      <c r="T77" s="79" t="s">
        <v>2551</v>
      </c>
      <c r="U77" s="79" t="s">
        <v>100</v>
      </c>
      <c r="V77" s="81">
        <v>1</v>
      </c>
      <c r="W77" s="149">
        <v>111600</v>
      </c>
      <c r="X77" s="149">
        <v>0</v>
      </c>
      <c r="Y77" s="149">
        <v>0</v>
      </c>
      <c r="Z77" s="149">
        <v>0</v>
      </c>
      <c r="AA77" s="149">
        <v>50000</v>
      </c>
      <c r="AB77" s="149">
        <v>31600</v>
      </c>
      <c r="AC77" s="149">
        <v>30000</v>
      </c>
      <c r="AD77" s="149">
        <v>0</v>
      </c>
      <c r="AE77" s="149">
        <v>0</v>
      </c>
      <c r="AF77" s="149">
        <v>0</v>
      </c>
      <c r="AG77" s="149">
        <v>0</v>
      </c>
      <c r="AH77" s="149">
        <v>0</v>
      </c>
      <c r="AI77" s="88" t="s">
        <v>88</v>
      </c>
      <c r="AJ77" s="149">
        <v>0</v>
      </c>
      <c r="AK77" s="149">
        <v>0</v>
      </c>
      <c r="AL77" s="149">
        <v>0</v>
      </c>
      <c r="AM77" s="149">
        <v>0</v>
      </c>
      <c r="AN77" s="149">
        <v>0</v>
      </c>
      <c r="AO77" s="149">
        <v>0</v>
      </c>
      <c r="AP77" s="149">
        <v>0</v>
      </c>
      <c r="AQ77" s="149">
        <v>0</v>
      </c>
      <c r="AR77" s="149">
        <v>0</v>
      </c>
      <c r="AS77" s="149">
        <v>0</v>
      </c>
      <c r="AT77" s="149">
        <v>0</v>
      </c>
      <c r="AU77" s="151" t="s">
        <v>2557</v>
      </c>
      <c r="AV77" s="230">
        <v>1</v>
      </c>
      <c r="AW77" s="230">
        <v>0</v>
      </c>
      <c r="AX77" s="230" t="s">
        <v>3595</v>
      </c>
      <c r="AY77" s="141">
        <v>9</v>
      </c>
      <c r="AZ77" s="70">
        <v>1</v>
      </c>
      <c r="BA77" s="70">
        <v>1</v>
      </c>
      <c r="BB77" s="70">
        <v>1</v>
      </c>
      <c r="BC77" s="70">
        <v>1</v>
      </c>
      <c r="BD77" s="70">
        <v>1</v>
      </c>
      <c r="BE77" s="70">
        <v>1</v>
      </c>
      <c r="BF77" s="70">
        <v>1</v>
      </c>
      <c r="BG77" s="71">
        <v>0</v>
      </c>
      <c r="BH77" s="71">
        <v>1</v>
      </c>
      <c r="BI77" s="71">
        <v>0</v>
      </c>
      <c r="BJ77" s="71">
        <v>0</v>
      </c>
      <c r="BK77" s="71">
        <v>1</v>
      </c>
      <c r="BL77" s="70">
        <v>1</v>
      </c>
      <c r="BM77" s="70">
        <v>1</v>
      </c>
      <c r="BN77" s="70">
        <v>0</v>
      </c>
      <c r="BO77" s="70">
        <v>1</v>
      </c>
      <c r="BP77" s="403">
        <v>0</v>
      </c>
      <c r="BQ77" s="403">
        <v>0</v>
      </c>
      <c r="BR77" s="403">
        <v>50000</v>
      </c>
      <c r="BS77" s="403">
        <v>31600</v>
      </c>
      <c r="BT77" s="403">
        <v>30000</v>
      </c>
      <c r="BU77" s="403">
        <v>0</v>
      </c>
      <c r="BV77" s="403">
        <v>0</v>
      </c>
      <c r="BW77" s="403">
        <v>0</v>
      </c>
      <c r="BX77" s="403">
        <v>0</v>
      </c>
      <c r="BY77" s="403">
        <v>0</v>
      </c>
      <c r="BZ77" s="401">
        <v>0</v>
      </c>
      <c r="CA77" s="401">
        <v>0</v>
      </c>
      <c r="CB77" s="401">
        <v>0</v>
      </c>
      <c r="CC77" s="401">
        <v>0</v>
      </c>
      <c r="CD77" s="401">
        <v>0</v>
      </c>
      <c r="CE77" s="401">
        <v>0</v>
      </c>
      <c r="CF77" s="401">
        <v>0</v>
      </c>
      <c r="CG77" s="401">
        <v>0</v>
      </c>
      <c r="CH77" s="401">
        <v>0</v>
      </c>
      <c r="CI77" s="401">
        <v>0</v>
      </c>
      <c r="CJ77" s="401">
        <v>0</v>
      </c>
      <c r="CK77" s="401">
        <v>0</v>
      </c>
      <c r="CL77" s="401">
        <v>0</v>
      </c>
      <c r="CM77" s="401">
        <v>0</v>
      </c>
      <c r="CN77" s="401">
        <v>0</v>
      </c>
      <c r="CO77" s="401">
        <v>0</v>
      </c>
      <c r="CP77" s="401">
        <v>0</v>
      </c>
      <c r="CQ77" s="401">
        <v>0</v>
      </c>
      <c r="CR77" s="401">
        <v>0</v>
      </c>
      <c r="CS77" s="401">
        <v>0</v>
      </c>
      <c r="CT77" s="401">
        <v>0</v>
      </c>
      <c r="CU77" s="401">
        <v>0</v>
      </c>
      <c r="CV77" s="401">
        <v>0</v>
      </c>
      <c r="CW77" s="401">
        <v>0</v>
      </c>
      <c r="CX77" s="401">
        <v>0</v>
      </c>
      <c r="CY77" s="401">
        <v>0</v>
      </c>
      <c r="CZ77" s="401">
        <v>0</v>
      </c>
      <c r="DA77" s="401">
        <v>0</v>
      </c>
      <c r="DB77" s="401">
        <v>0</v>
      </c>
      <c r="DC77" s="401">
        <v>0</v>
      </c>
      <c r="DD77" s="401">
        <v>0</v>
      </c>
      <c r="DE77" s="401">
        <v>0</v>
      </c>
      <c r="DF77" s="401">
        <v>0</v>
      </c>
      <c r="DG77" s="403">
        <v>76801</v>
      </c>
      <c r="DH77" s="403">
        <v>76801</v>
      </c>
      <c r="DI77" s="403">
        <v>76801</v>
      </c>
      <c r="DJ77" s="403">
        <v>76801</v>
      </c>
      <c r="DK77" s="403">
        <v>76801</v>
      </c>
      <c r="DL77" s="403">
        <v>76801</v>
      </c>
      <c r="DM77" s="403">
        <v>76801</v>
      </c>
      <c r="DN77" s="403">
        <v>76801</v>
      </c>
      <c r="DO77" s="403">
        <v>76801</v>
      </c>
      <c r="DP77" s="403">
        <v>76801</v>
      </c>
      <c r="DQ77" s="403">
        <v>76801</v>
      </c>
      <c r="DR77" s="403">
        <v>76801</v>
      </c>
      <c r="DS77" s="403">
        <v>76801</v>
      </c>
      <c r="DT77" s="403">
        <v>76801</v>
      </c>
      <c r="DU77" s="403">
        <v>76801</v>
      </c>
      <c r="DV77" s="403">
        <v>76801</v>
      </c>
      <c r="DW77" s="403">
        <v>76801</v>
      </c>
      <c r="DX77" s="403">
        <v>76801</v>
      </c>
      <c r="DY77" s="403">
        <v>76801</v>
      </c>
      <c r="DZ77" s="403">
        <v>76801</v>
      </c>
      <c r="EA77" s="403">
        <v>76801</v>
      </c>
      <c r="EB77" s="403">
        <v>76801</v>
      </c>
      <c r="EC77" s="403">
        <v>76801</v>
      </c>
      <c r="ED77" s="403">
        <v>76801</v>
      </c>
      <c r="EE77" s="403">
        <v>76801</v>
      </c>
      <c r="EF77" s="403">
        <v>76801</v>
      </c>
      <c r="EG77" s="403">
        <v>76801</v>
      </c>
      <c r="EH77" s="403">
        <v>76801</v>
      </c>
      <c r="EI77" s="403">
        <v>76801</v>
      </c>
      <c r="EJ77" s="403">
        <v>76801</v>
      </c>
      <c r="EK77" s="403">
        <v>76801</v>
      </c>
      <c r="EL77" s="403">
        <v>76801</v>
      </c>
      <c r="EM77" s="403">
        <v>76801</v>
      </c>
      <c r="EN77" s="403">
        <v>76801</v>
      </c>
      <c r="EO77" s="403">
        <v>76801</v>
      </c>
      <c r="EP77" s="403">
        <v>76801</v>
      </c>
      <c r="EQ77" s="403">
        <v>76801</v>
      </c>
      <c r="ER77" s="403">
        <v>76801</v>
      </c>
      <c r="ES77" s="403">
        <v>76801</v>
      </c>
      <c r="ET77" s="403">
        <v>76801</v>
      </c>
      <c r="EU77" s="403">
        <v>76801</v>
      </c>
      <c r="EV77" s="403">
        <v>76801</v>
      </c>
      <c r="EW77" s="403">
        <v>76801</v>
      </c>
      <c r="EX77" s="404">
        <v>45351.473922902493</v>
      </c>
      <c r="EY77" s="404">
        <v>27297.26811359464</v>
      </c>
      <c r="EZ77" s="404">
        <v>24681.074243756459</v>
      </c>
      <c r="FA77" s="404">
        <v>0</v>
      </c>
      <c r="FB77" s="404">
        <v>0</v>
      </c>
      <c r="FC77" s="404">
        <v>0</v>
      </c>
      <c r="FD77" s="404">
        <v>0</v>
      </c>
      <c r="FE77" s="404">
        <v>0</v>
      </c>
      <c r="FF77" s="404">
        <v>0</v>
      </c>
      <c r="FG77" s="404">
        <v>0</v>
      </c>
      <c r="FH77" s="404">
        <v>0</v>
      </c>
      <c r="FI77" s="404">
        <v>0</v>
      </c>
      <c r="FJ77" s="404">
        <v>0</v>
      </c>
      <c r="FK77" s="404">
        <v>0</v>
      </c>
      <c r="FL77" s="404">
        <v>0</v>
      </c>
      <c r="FM77" s="404">
        <v>0</v>
      </c>
      <c r="FN77" s="404">
        <v>0</v>
      </c>
      <c r="FO77" s="404">
        <v>0</v>
      </c>
      <c r="FP77" s="404">
        <v>0</v>
      </c>
      <c r="FQ77" s="404">
        <v>0</v>
      </c>
      <c r="FR77" s="404">
        <v>0</v>
      </c>
      <c r="FS77" s="404">
        <v>0</v>
      </c>
      <c r="FT77" s="404">
        <v>0</v>
      </c>
      <c r="FU77" s="404">
        <v>0</v>
      </c>
      <c r="FV77" s="404">
        <v>0</v>
      </c>
      <c r="FW77" s="404">
        <v>0</v>
      </c>
      <c r="FX77" s="404">
        <v>0</v>
      </c>
      <c r="FY77" s="404">
        <v>0</v>
      </c>
      <c r="FZ77" s="404">
        <v>0</v>
      </c>
      <c r="GA77" s="404">
        <v>0</v>
      </c>
      <c r="GB77" s="404">
        <v>0</v>
      </c>
      <c r="GC77" s="404">
        <v>0</v>
      </c>
      <c r="GD77" s="404">
        <v>0</v>
      </c>
      <c r="GE77" s="404">
        <v>0</v>
      </c>
      <c r="GF77" s="404">
        <v>0</v>
      </c>
      <c r="GG77" s="404">
        <v>0</v>
      </c>
      <c r="GH77" s="404">
        <v>0</v>
      </c>
      <c r="GI77" s="404">
        <v>0</v>
      </c>
      <c r="GJ77" s="404">
        <v>0</v>
      </c>
      <c r="GK77" s="404">
        <v>0</v>
      </c>
      <c r="GL77" s="404">
        <v>69660.770975056686</v>
      </c>
      <c r="GM77" s="404">
        <v>66343.591404815888</v>
      </c>
      <c r="GN77" s="404">
        <v>63184.372766491331</v>
      </c>
      <c r="GO77" s="404">
        <v>60175.593110944115</v>
      </c>
      <c r="GP77" s="404">
        <v>57310.08867708964</v>
      </c>
      <c r="GQ77" s="404">
        <v>54581.036835323459</v>
      </c>
      <c r="GR77" s="404">
        <v>51981.939843165201</v>
      </c>
      <c r="GS77" s="404">
        <v>49506.609374443047</v>
      </c>
      <c r="GT77" s="404">
        <v>47149.151785183858</v>
      </c>
      <c r="GU77" s="404">
        <v>44903.954081127478</v>
      </c>
      <c r="GV77" s="404">
        <v>42765.670553454751</v>
      </c>
      <c r="GW77" s="404">
        <v>40729.210050909278</v>
      </c>
      <c r="GX77" s="404">
        <v>38789.723858008845</v>
      </c>
      <c r="GY77" s="404">
        <v>36942.594150484598</v>
      </c>
      <c r="GZ77" s="404">
        <v>35183.423000461531</v>
      </c>
      <c r="HA77" s="404">
        <v>33508.021905201451</v>
      </c>
      <c r="HB77" s="404">
        <v>31912.401814477573</v>
      </c>
      <c r="HC77" s="404">
        <v>30392.763632835784</v>
      </c>
      <c r="HD77" s="404">
        <v>28945.489174129318</v>
      </c>
      <c r="HE77" s="404">
        <v>27567.132546789828</v>
      </c>
      <c r="HF77" s="404">
        <v>26254.411949323647</v>
      </c>
      <c r="HG77" s="404">
        <v>25004.201856498708</v>
      </c>
      <c r="HH77" s="404">
        <v>23813.52557761782</v>
      </c>
      <c r="HI77" s="404">
        <v>22679.548169159829</v>
      </c>
      <c r="HJ77" s="404">
        <v>21599.56968491412</v>
      </c>
      <c r="HK77" s="404">
        <v>20571.018747537255</v>
      </c>
      <c r="HL77" s="404">
        <v>19591.446426225961</v>
      </c>
      <c r="HM77" s="404">
        <v>18658.520405929481</v>
      </c>
      <c r="HN77" s="404">
        <v>17770.01943421856</v>
      </c>
      <c r="HO77" s="404">
        <v>16923.828032589099</v>
      </c>
      <c r="HP77" s="404">
        <v>16117.931459608668</v>
      </c>
      <c r="HQ77" s="404">
        <v>15350.410913913016</v>
      </c>
      <c r="HR77" s="404">
        <v>14619.438965631445</v>
      </c>
      <c r="HS77" s="404">
        <v>13923.275205363278</v>
      </c>
      <c r="HT77" s="404">
        <v>13260.262100345981</v>
      </c>
      <c r="HU77" s="404">
        <v>12628.821047948551</v>
      </c>
      <c r="HV77" s="404">
        <v>12027.448617093862</v>
      </c>
      <c r="HW77" s="404">
        <v>11454.712968660819</v>
      </c>
      <c r="HX77" s="404">
        <v>10909.250446343638</v>
      </c>
      <c r="HY77" s="404">
        <v>10389.762329851083</v>
      </c>
      <c r="HZ77" s="404">
        <v>97329.816280253595</v>
      </c>
      <c r="IA77" s="404">
        <v>564797.10885364073</v>
      </c>
      <c r="IB77" s="408">
        <v>5.8029197057903783</v>
      </c>
      <c r="IC77" s="410"/>
    </row>
    <row r="78" spans="1:237" ht="90" customHeight="1" x14ac:dyDescent="0.2">
      <c r="A78" s="82" t="s">
        <v>2268</v>
      </c>
      <c r="B78" s="84" t="s">
        <v>3468</v>
      </c>
      <c r="C78" s="84" t="s">
        <v>2263</v>
      </c>
      <c r="D78" s="393">
        <v>2</v>
      </c>
      <c r="E78" s="84" t="s">
        <v>3480</v>
      </c>
      <c r="F78" s="87" t="s">
        <v>3481</v>
      </c>
      <c r="G78" s="87" t="s">
        <v>3482</v>
      </c>
      <c r="H78" s="79" t="s">
        <v>77</v>
      </c>
      <c r="I78" s="87" t="s">
        <v>3469</v>
      </c>
      <c r="J78" s="87">
        <v>5</v>
      </c>
      <c r="K78" s="95" t="s">
        <v>206</v>
      </c>
      <c r="L78" s="79">
        <v>250000</v>
      </c>
      <c r="M78" s="399" t="s">
        <v>3589</v>
      </c>
      <c r="N78" s="78" t="s">
        <v>147</v>
      </c>
      <c r="O78" s="78" t="s">
        <v>82</v>
      </c>
      <c r="P78" s="78" t="s">
        <v>280</v>
      </c>
      <c r="Q78" s="112" t="s">
        <v>100</v>
      </c>
      <c r="R78" s="78" t="s">
        <v>108</v>
      </c>
      <c r="S78" s="78" t="s">
        <v>99</v>
      </c>
      <c r="T78" s="399" t="s">
        <v>1356</v>
      </c>
      <c r="U78" s="78" t="s">
        <v>100</v>
      </c>
      <c r="V78" s="96">
        <v>1</v>
      </c>
      <c r="W78" s="80">
        <v>215460</v>
      </c>
      <c r="X78" s="80">
        <v>0</v>
      </c>
      <c r="Y78" s="80">
        <v>0</v>
      </c>
      <c r="Z78" s="80">
        <v>0</v>
      </c>
      <c r="AA78" s="80">
        <v>107730</v>
      </c>
      <c r="AB78" s="80">
        <v>0</v>
      </c>
      <c r="AC78" s="80">
        <v>0</v>
      </c>
      <c r="AD78" s="80">
        <v>0</v>
      </c>
      <c r="AE78" s="80">
        <v>107730</v>
      </c>
      <c r="AF78" s="86">
        <v>0</v>
      </c>
      <c r="AG78" s="86">
        <v>0</v>
      </c>
      <c r="AH78" s="86">
        <v>0</v>
      </c>
      <c r="AI78" s="88" t="s">
        <v>88</v>
      </c>
      <c r="AJ78" s="402">
        <v>0</v>
      </c>
      <c r="AK78" s="402">
        <v>0</v>
      </c>
      <c r="AL78" s="402">
        <v>0</v>
      </c>
      <c r="AM78" s="402">
        <v>0</v>
      </c>
      <c r="AN78" s="402">
        <v>0</v>
      </c>
      <c r="AO78" s="402">
        <v>0</v>
      </c>
      <c r="AP78" s="402">
        <v>0</v>
      </c>
      <c r="AQ78" s="395">
        <v>0</v>
      </c>
      <c r="AR78" s="395">
        <v>0</v>
      </c>
      <c r="AS78" s="395">
        <v>0</v>
      </c>
      <c r="AT78" s="395">
        <v>0</v>
      </c>
      <c r="AU78" s="118"/>
      <c r="AV78" s="230">
        <v>1</v>
      </c>
      <c r="AW78" s="230">
        <v>0</v>
      </c>
      <c r="AX78" s="230" t="s">
        <v>3609</v>
      </c>
      <c r="AY78" s="141">
        <v>9</v>
      </c>
      <c r="AZ78" s="70">
        <v>1</v>
      </c>
      <c r="BA78" s="70">
        <v>1</v>
      </c>
      <c r="BB78" s="70">
        <v>1</v>
      </c>
      <c r="BC78" s="70">
        <v>1</v>
      </c>
      <c r="BD78" s="70">
        <v>1</v>
      </c>
      <c r="BE78" s="70">
        <v>1</v>
      </c>
      <c r="BF78" s="70">
        <v>1</v>
      </c>
      <c r="BG78" s="71">
        <v>0</v>
      </c>
      <c r="BH78" s="71">
        <v>1</v>
      </c>
      <c r="BI78" s="71">
        <v>0</v>
      </c>
      <c r="BJ78" s="71">
        <v>1</v>
      </c>
      <c r="BK78" s="71">
        <v>0</v>
      </c>
      <c r="BL78" s="70">
        <v>1</v>
      </c>
      <c r="BM78" s="70">
        <v>1</v>
      </c>
      <c r="BN78" s="70">
        <v>0</v>
      </c>
      <c r="BO78" s="70">
        <v>1</v>
      </c>
      <c r="BP78" s="403">
        <v>0</v>
      </c>
      <c r="BQ78" s="403">
        <v>0</v>
      </c>
      <c r="BR78" s="403">
        <v>107730</v>
      </c>
      <c r="BS78" s="403">
        <v>0</v>
      </c>
      <c r="BT78" s="403">
        <v>0</v>
      </c>
      <c r="BU78" s="403">
        <v>0</v>
      </c>
      <c r="BV78" s="403">
        <v>107730</v>
      </c>
      <c r="BW78" s="403">
        <v>0</v>
      </c>
      <c r="BX78" s="403">
        <v>0</v>
      </c>
      <c r="BY78" s="403">
        <v>0</v>
      </c>
      <c r="BZ78" s="401">
        <v>0</v>
      </c>
      <c r="CA78" s="401">
        <v>0</v>
      </c>
      <c r="CB78" s="401">
        <v>0</v>
      </c>
      <c r="CC78" s="401">
        <v>0</v>
      </c>
      <c r="CD78" s="401">
        <v>0</v>
      </c>
      <c r="CE78" s="401">
        <v>0</v>
      </c>
      <c r="CF78" s="401">
        <v>0</v>
      </c>
      <c r="CG78" s="401">
        <v>0</v>
      </c>
      <c r="CH78" s="401">
        <v>0</v>
      </c>
      <c r="CI78" s="401">
        <v>0</v>
      </c>
      <c r="CJ78" s="401">
        <v>0</v>
      </c>
      <c r="CK78" s="401">
        <v>0</v>
      </c>
      <c r="CL78" s="401">
        <v>0</v>
      </c>
      <c r="CM78" s="401">
        <v>0</v>
      </c>
      <c r="CN78" s="401">
        <v>0</v>
      </c>
      <c r="CO78" s="401">
        <v>0</v>
      </c>
      <c r="CP78" s="401">
        <v>0</v>
      </c>
      <c r="CQ78" s="401">
        <v>0</v>
      </c>
      <c r="CR78" s="401">
        <v>0</v>
      </c>
      <c r="CS78" s="401">
        <v>0</v>
      </c>
      <c r="CT78" s="401">
        <v>0</v>
      </c>
      <c r="CU78" s="401">
        <v>0</v>
      </c>
      <c r="CV78" s="401">
        <v>0</v>
      </c>
      <c r="CW78" s="401">
        <v>0</v>
      </c>
      <c r="CX78" s="401">
        <v>0</v>
      </c>
      <c r="CY78" s="401">
        <v>0</v>
      </c>
      <c r="CZ78" s="401">
        <v>0</v>
      </c>
      <c r="DA78" s="401">
        <v>0</v>
      </c>
      <c r="DB78" s="401">
        <v>0</v>
      </c>
      <c r="DC78" s="401">
        <v>0</v>
      </c>
      <c r="DD78" s="401">
        <v>0</v>
      </c>
      <c r="DE78" s="401">
        <v>0</v>
      </c>
      <c r="DF78" s="401">
        <v>0</v>
      </c>
      <c r="DG78" s="403">
        <v>250000</v>
      </c>
      <c r="DH78" s="403">
        <v>250000</v>
      </c>
      <c r="DI78" s="403">
        <v>250000</v>
      </c>
      <c r="DJ78" s="403">
        <v>250000</v>
      </c>
      <c r="DK78" s="403">
        <v>250000</v>
      </c>
      <c r="DL78" s="403">
        <v>250000</v>
      </c>
      <c r="DM78" s="403">
        <v>250000</v>
      </c>
      <c r="DN78" s="403">
        <v>250000</v>
      </c>
      <c r="DO78" s="403">
        <v>250000</v>
      </c>
      <c r="DP78" s="403">
        <v>250000</v>
      </c>
      <c r="DQ78" s="403">
        <v>250000</v>
      </c>
      <c r="DR78" s="403">
        <v>250000</v>
      </c>
      <c r="DS78" s="403">
        <v>250000</v>
      </c>
      <c r="DT78" s="403">
        <v>250000</v>
      </c>
      <c r="DU78" s="403">
        <v>250000</v>
      </c>
      <c r="DV78" s="403">
        <v>250000</v>
      </c>
      <c r="DW78" s="403">
        <v>250000</v>
      </c>
      <c r="DX78" s="403">
        <v>250000</v>
      </c>
      <c r="DY78" s="403">
        <v>250000</v>
      </c>
      <c r="DZ78" s="403">
        <v>250000</v>
      </c>
      <c r="EA78" s="403">
        <v>250000</v>
      </c>
      <c r="EB78" s="403">
        <v>250000</v>
      </c>
      <c r="EC78" s="403">
        <v>250000</v>
      </c>
      <c r="ED78" s="403">
        <v>250000</v>
      </c>
      <c r="EE78" s="403">
        <v>250000</v>
      </c>
      <c r="EF78" s="403">
        <v>250000</v>
      </c>
      <c r="EG78" s="403">
        <v>250000</v>
      </c>
      <c r="EH78" s="403">
        <v>250000</v>
      </c>
      <c r="EI78" s="403">
        <v>250000</v>
      </c>
      <c r="EJ78" s="403">
        <v>250000</v>
      </c>
      <c r="EK78" s="403">
        <v>250000</v>
      </c>
      <c r="EL78" s="403">
        <v>250000</v>
      </c>
      <c r="EM78" s="403">
        <v>250000</v>
      </c>
      <c r="EN78" s="403">
        <v>250000</v>
      </c>
      <c r="EO78" s="403">
        <v>250000</v>
      </c>
      <c r="EP78" s="403">
        <v>250000</v>
      </c>
      <c r="EQ78" s="403">
        <v>250000</v>
      </c>
      <c r="ER78" s="403">
        <v>250000</v>
      </c>
      <c r="ES78" s="403">
        <v>250000</v>
      </c>
      <c r="ET78" s="403">
        <v>250000</v>
      </c>
      <c r="EU78" s="403">
        <v>250000</v>
      </c>
      <c r="EV78" s="403">
        <v>250000</v>
      </c>
      <c r="EW78" s="403">
        <v>250000</v>
      </c>
      <c r="EX78" s="404">
        <v>97714.28571428571</v>
      </c>
      <c r="EY78" s="404">
        <v>0</v>
      </c>
      <c r="EZ78" s="404">
        <v>0</v>
      </c>
      <c r="FA78" s="404">
        <v>0</v>
      </c>
      <c r="FB78" s="404">
        <v>80389.784679663891</v>
      </c>
      <c r="FC78" s="404">
        <v>0</v>
      </c>
      <c r="FD78" s="404">
        <v>0</v>
      </c>
      <c r="FE78" s="404">
        <v>0</v>
      </c>
      <c r="FF78" s="404">
        <v>0</v>
      </c>
      <c r="FG78" s="404">
        <v>0</v>
      </c>
      <c r="FH78" s="404">
        <v>0</v>
      </c>
      <c r="FI78" s="404">
        <v>0</v>
      </c>
      <c r="FJ78" s="404">
        <v>0</v>
      </c>
      <c r="FK78" s="404">
        <v>0</v>
      </c>
      <c r="FL78" s="404">
        <v>0</v>
      </c>
      <c r="FM78" s="404">
        <v>0</v>
      </c>
      <c r="FN78" s="404">
        <v>0</v>
      </c>
      <c r="FO78" s="404">
        <v>0</v>
      </c>
      <c r="FP78" s="404">
        <v>0</v>
      </c>
      <c r="FQ78" s="404">
        <v>0</v>
      </c>
      <c r="FR78" s="404">
        <v>0</v>
      </c>
      <c r="FS78" s="404">
        <v>0</v>
      </c>
      <c r="FT78" s="404">
        <v>0</v>
      </c>
      <c r="FU78" s="404">
        <v>0</v>
      </c>
      <c r="FV78" s="404">
        <v>0</v>
      </c>
      <c r="FW78" s="404">
        <v>0</v>
      </c>
      <c r="FX78" s="404">
        <v>0</v>
      </c>
      <c r="FY78" s="404">
        <v>0</v>
      </c>
      <c r="FZ78" s="404">
        <v>0</v>
      </c>
      <c r="GA78" s="404">
        <v>0</v>
      </c>
      <c r="GB78" s="404">
        <v>0</v>
      </c>
      <c r="GC78" s="404">
        <v>0</v>
      </c>
      <c r="GD78" s="404">
        <v>0</v>
      </c>
      <c r="GE78" s="404">
        <v>0</v>
      </c>
      <c r="GF78" s="404">
        <v>0</v>
      </c>
      <c r="GG78" s="404">
        <v>0</v>
      </c>
      <c r="GH78" s="404">
        <v>0</v>
      </c>
      <c r="GI78" s="404">
        <v>0</v>
      </c>
      <c r="GJ78" s="404">
        <v>0</v>
      </c>
      <c r="GK78" s="404">
        <v>0</v>
      </c>
      <c r="GL78" s="404">
        <v>226757.36961451246</v>
      </c>
      <c r="GM78" s="404">
        <v>215959.399632869</v>
      </c>
      <c r="GN78" s="404">
        <v>205675.61869797049</v>
      </c>
      <c r="GO78" s="404">
        <v>195881.54161711474</v>
      </c>
      <c r="GP78" s="404">
        <v>186553.8491591569</v>
      </c>
      <c r="GQ78" s="404">
        <v>177670.33253253036</v>
      </c>
      <c r="GR78" s="404">
        <v>169209.84050717179</v>
      </c>
      <c r="GS78" s="404">
        <v>161152.22905444933</v>
      </c>
      <c r="GT78" s="404">
        <v>153478.31338518983</v>
      </c>
      <c r="GU78" s="404">
        <v>146169.82227160936</v>
      </c>
      <c r="GV78" s="404">
        <v>139209.35454438988</v>
      </c>
      <c r="GW78" s="404">
        <v>132580.33766132366</v>
      </c>
      <c r="GX78" s="404">
        <v>126266.98824887972</v>
      </c>
      <c r="GY78" s="404">
        <v>120254.27452274255</v>
      </c>
      <c r="GZ78" s="404">
        <v>114527.88049785006</v>
      </c>
      <c r="HA78" s="404">
        <v>109074.17190271433</v>
      </c>
      <c r="HB78" s="404">
        <v>103880.16371687078</v>
      </c>
      <c r="HC78" s="404">
        <v>98933.489254162647</v>
      </c>
      <c r="HD78" s="404">
        <v>94222.370718250153</v>
      </c>
      <c r="HE78" s="404">
        <v>89735.59116023824</v>
      </c>
      <c r="HF78" s="404">
        <v>85462.467771655472</v>
      </c>
      <c r="HG78" s="404">
        <v>81392.826449195665</v>
      </c>
      <c r="HH78" s="404">
        <v>77516.977570662551</v>
      </c>
      <c r="HI78" s="404">
        <v>73825.692924440518</v>
      </c>
      <c r="HJ78" s="404">
        <v>70310.183737562402</v>
      </c>
      <c r="HK78" s="404">
        <v>66962.07975005942</v>
      </c>
      <c r="HL78" s="404">
        <v>63773.409285770889</v>
      </c>
      <c r="HM78" s="404">
        <v>60736.580272162741</v>
      </c>
      <c r="HN78" s="404">
        <v>57844.362163964535</v>
      </c>
      <c r="HO78" s="404">
        <v>55089.86872758525</v>
      </c>
      <c r="HP78" s="404">
        <v>52466.541645319288</v>
      </c>
      <c r="HQ78" s="404">
        <v>49968.134900304081</v>
      </c>
      <c r="HR78" s="404">
        <v>47588.699905051508</v>
      </c>
      <c r="HS78" s="404">
        <v>45322.571338144291</v>
      </c>
      <c r="HT78" s="404">
        <v>43164.353655375518</v>
      </c>
      <c r="HU78" s="404">
        <v>41108.908243214777</v>
      </c>
      <c r="HV78" s="404">
        <v>39151.341184014076</v>
      </c>
      <c r="HW78" s="404">
        <v>37286.991603822928</v>
      </c>
      <c r="HX78" s="404">
        <v>35511.42057506946</v>
      </c>
      <c r="HY78" s="404">
        <v>33820.400547685196</v>
      </c>
      <c r="HZ78" s="404">
        <v>178104.0703939496</v>
      </c>
      <c r="IA78" s="404">
        <v>1030827.7787216236</v>
      </c>
      <c r="IB78" s="408">
        <v>5.7877833810396844</v>
      </c>
      <c r="IC78" s="410"/>
    </row>
    <row r="79" spans="1:237" ht="90" customHeight="1" x14ac:dyDescent="0.2">
      <c r="A79" s="242" t="s">
        <v>1912</v>
      </c>
      <c r="B79" s="195" t="s">
        <v>1913</v>
      </c>
      <c r="C79" s="195" t="s">
        <v>1965</v>
      </c>
      <c r="D79" s="112" t="s">
        <v>73</v>
      </c>
      <c r="E79" s="195" t="s">
        <v>1966</v>
      </c>
      <c r="F79" s="113" t="s">
        <v>1967</v>
      </c>
      <c r="G79" s="113" t="s">
        <v>1968</v>
      </c>
      <c r="H79" s="112" t="s">
        <v>77</v>
      </c>
      <c r="I79" s="113" t="s">
        <v>1963</v>
      </c>
      <c r="J79" s="113">
        <v>5</v>
      </c>
      <c r="K79" s="227" t="s">
        <v>79</v>
      </c>
      <c r="L79" s="112">
        <v>12268</v>
      </c>
      <c r="M79" s="112" t="s">
        <v>1969</v>
      </c>
      <c r="N79" s="112" t="s">
        <v>81</v>
      </c>
      <c r="O79" s="112" t="s">
        <v>82</v>
      </c>
      <c r="P79" s="112" t="s">
        <v>124</v>
      </c>
      <c r="Q79" s="112" t="s">
        <v>100</v>
      </c>
      <c r="R79" s="73" t="s">
        <v>162</v>
      </c>
      <c r="S79" s="112" t="s">
        <v>99</v>
      </c>
      <c r="T79" s="112" t="s">
        <v>1014</v>
      </c>
      <c r="U79" s="112" t="s">
        <v>87</v>
      </c>
      <c r="V79" s="201">
        <v>1</v>
      </c>
      <c r="W79" s="217">
        <v>10000</v>
      </c>
      <c r="X79" s="217">
        <v>0</v>
      </c>
      <c r="Y79" s="217">
        <v>0</v>
      </c>
      <c r="Z79" s="217">
        <v>0</v>
      </c>
      <c r="AA79" s="217">
        <v>10000</v>
      </c>
      <c r="AB79" s="217">
        <v>0</v>
      </c>
      <c r="AC79" s="217">
        <v>0</v>
      </c>
      <c r="AD79" s="217">
        <v>0</v>
      </c>
      <c r="AE79" s="286">
        <v>0</v>
      </c>
      <c r="AF79" s="286">
        <v>0</v>
      </c>
      <c r="AG79" s="286">
        <v>0</v>
      </c>
      <c r="AH79" s="286">
        <v>0</v>
      </c>
      <c r="AI79" s="113" t="s">
        <v>1970</v>
      </c>
      <c r="AJ79" s="217">
        <v>69000</v>
      </c>
      <c r="AK79" s="217">
        <v>0</v>
      </c>
      <c r="AL79" s="217">
        <v>69000</v>
      </c>
      <c r="AM79" s="217">
        <v>0</v>
      </c>
      <c r="AN79" s="217">
        <v>0</v>
      </c>
      <c r="AO79" s="217">
        <v>0</v>
      </c>
      <c r="AP79" s="217">
        <v>0</v>
      </c>
      <c r="AQ79" s="286">
        <v>0</v>
      </c>
      <c r="AR79" s="286">
        <v>0</v>
      </c>
      <c r="AS79" s="286">
        <v>0</v>
      </c>
      <c r="AT79" s="286">
        <v>0</v>
      </c>
      <c r="AU79" s="113"/>
      <c r="AV79" s="230">
        <v>1</v>
      </c>
      <c r="AW79" s="230">
        <v>0</v>
      </c>
      <c r="AX79" s="230" t="s">
        <v>3608</v>
      </c>
      <c r="AY79" s="141">
        <v>9</v>
      </c>
      <c r="AZ79" s="70">
        <v>1</v>
      </c>
      <c r="BA79" s="70">
        <v>1</v>
      </c>
      <c r="BB79" s="70">
        <v>1</v>
      </c>
      <c r="BC79" s="70">
        <v>1</v>
      </c>
      <c r="BD79" s="70">
        <v>1</v>
      </c>
      <c r="BE79" s="70">
        <v>1</v>
      </c>
      <c r="BF79" s="70">
        <v>1</v>
      </c>
      <c r="BG79" s="71">
        <v>0</v>
      </c>
      <c r="BH79" s="71">
        <v>1</v>
      </c>
      <c r="BI79" s="71">
        <v>0</v>
      </c>
      <c r="BJ79" s="71">
        <v>0</v>
      </c>
      <c r="BK79" s="71">
        <v>1</v>
      </c>
      <c r="BL79" s="70">
        <v>1</v>
      </c>
      <c r="BM79" s="70">
        <v>1</v>
      </c>
      <c r="BN79" s="70">
        <v>1</v>
      </c>
      <c r="BO79" s="70">
        <v>0</v>
      </c>
      <c r="BP79" s="403">
        <v>0</v>
      </c>
      <c r="BQ79" s="403">
        <v>69000</v>
      </c>
      <c r="BR79" s="403">
        <v>10000</v>
      </c>
      <c r="BS79" s="403">
        <v>0</v>
      </c>
      <c r="BT79" s="403">
        <v>0</v>
      </c>
      <c r="BU79" s="403">
        <v>0</v>
      </c>
      <c r="BV79" s="403">
        <v>0</v>
      </c>
      <c r="BW79" s="403">
        <v>0</v>
      </c>
      <c r="BX79" s="403">
        <v>0</v>
      </c>
      <c r="BY79" s="403">
        <v>0</v>
      </c>
      <c r="BZ79" s="401">
        <v>0</v>
      </c>
      <c r="CA79" s="401">
        <v>0</v>
      </c>
      <c r="CB79" s="401">
        <v>0</v>
      </c>
      <c r="CC79" s="401">
        <v>0</v>
      </c>
      <c r="CD79" s="401">
        <v>0</v>
      </c>
      <c r="CE79" s="401">
        <v>0</v>
      </c>
      <c r="CF79" s="401">
        <v>0</v>
      </c>
      <c r="CG79" s="401">
        <v>0</v>
      </c>
      <c r="CH79" s="401">
        <v>0</v>
      </c>
      <c r="CI79" s="401">
        <v>0</v>
      </c>
      <c r="CJ79" s="401">
        <v>0</v>
      </c>
      <c r="CK79" s="401">
        <v>0</v>
      </c>
      <c r="CL79" s="401">
        <v>0</v>
      </c>
      <c r="CM79" s="401">
        <v>0</v>
      </c>
      <c r="CN79" s="401">
        <v>0</v>
      </c>
      <c r="CO79" s="401">
        <v>0</v>
      </c>
      <c r="CP79" s="401">
        <v>0</v>
      </c>
      <c r="CQ79" s="401">
        <v>0</v>
      </c>
      <c r="CR79" s="401">
        <v>0</v>
      </c>
      <c r="CS79" s="401">
        <v>0</v>
      </c>
      <c r="CT79" s="401">
        <v>0</v>
      </c>
      <c r="CU79" s="401">
        <v>0</v>
      </c>
      <c r="CV79" s="401">
        <v>0</v>
      </c>
      <c r="CW79" s="401">
        <v>0</v>
      </c>
      <c r="CX79" s="401">
        <v>0</v>
      </c>
      <c r="CY79" s="401">
        <v>0</v>
      </c>
      <c r="CZ79" s="401">
        <v>0</v>
      </c>
      <c r="DA79" s="401">
        <v>0</v>
      </c>
      <c r="DB79" s="401">
        <v>0</v>
      </c>
      <c r="DC79" s="401">
        <v>0</v>
      </c>
      <c r="DD79" s="401">
        <v>0</v>
      </c>
      <c r="DE79" s="401">
        <v>0</v>
      </c>
      <c r="DF79" s="401">
        <v>0</v>
      </c>
      <c r="DG79" s="403">
        <v>12268</v>
      </c>
      <c r="DH79" s="403">
        <v>12268</v>
      </c>
      <c r="DI79" s="403">
        <v>12268</v>
      </c>
      <c r="DJ79" s="403">
        <v>12268</v>
      </c>
      <c r="DK79" s="403">
        <v>12268</v>
      </c>
      <c r="DL79" s="403">
        <v>12268</v>
      </c>
      <c r="DM79" s="403">
        <v>12268</v>
      </c>
      <c r="DN79" s="403">
        <v>12268</v>
      </c>
      <c r="DO79" s="403">
        <v>12268</v>
      </c>
      <c r="DP79" s="403">
        <v>12268</v>
      </c>
      <c r="DQ79" s="403">
        <v>12268</v>
      </c>
      <c r="DR79" s="403">
        <v>12268</v>
      </c>
      <c r="DS79" s="403">
        <v>12268</v>
      </c>
      <c r="DT79" s="403">
        <v>12268</v>
      </c>
      <c r="DU79" s="403">
        <v>12268</v>
      </c>
      <c r="DV79" s="403">
        <v>12268</v>
      </c>
      <c r="DW79" s="403">
        <v>12268</v>
      </c>
      <c r="DX79" s="403">
        <v>12268</v>
      </c>
      <c r="DY79" s="403">
        <v>12268</v>
      </c>
      <c r="DZ79" s="403">
        <v>12268</v>
      </c>
      <c r="EA79" s="403">
        <v>12268</v>
      </c>
      <c r="EB79" s="403">
        <v>12268</v>
      </c>
      <c r="EC79" s="403">
        <v>12268</v>
      </c>
      <c r="ED79" s="403">
        <v>12268</v>
      </c>
      <c r="EE79" s="403">
        <v>12268</v>
      </c>
      <c r="EF79" s="403">
        <v>12268</v>
      </c>
      <c r="EG79" s="403">
        <v>12268</v>
      </c>
      <c r="EH79" s="403">
        <v>12268</v>
      </c>
      <c r="EI79" s="403">
        <v>12268</v>
      </c>
      <c r="EJ79" s="403">
        <v>12268</v>
      </c>
      <c r="EK79" s="403">
        <v>12268</v>
      </c>
      <c r="EL79" s="403">
        <v>12268</v>
      </c>
      <c r="EM79" s="403">
        <v>12268</v>
      </c>
      <c r="EN79" s="403">
        <v>12268</v>
      </c>
      <c r="EO79" s="403">
        <v>12268</v>
      </c>
      <c r="EP79" s="403">
        <v>12268</v>
      </c>
      <c r="EQ79" s="403">
        <v>12268</v>
      </c>
      <c r="ER79" s="403">
        <v>12268</v>
      </c>
      <c r="ES79" s="403">
        <v>12268</v>
      </c>
      <c r="ET79" s="403">
        <v>12268</v>
      </c>
      <c r="EU79" s="403">
        <v>12268</v>
      </c>
      <c r="EV79" s="403">
        <v>12268</v>
      </c>
      <c r="EW79" s="403">
        <v>12268</v>
      </c>
      <c r="EX79" s="404">
        <v>9070.2947845804993</v>
      </c>
      <c r="EY79" s="404">
        <v>0</v>
      </c>
      <c r="EZ79" s="404">
        <v>0</v>
      </c>
      <c r="FA79" s="404">
        <v>0</v>
      </c>
      <c r="FB79" s="404">
        <v>0</v>
      </c>
      <c r="FC79" s="404">
        <v>0</v>
      </c>
      <c r="FD79" s="404">
        <v>0</v>
      </c>
      <c r="FE79" s="404">
        <v>0</v>
      </c>
      <c r="FF79" s="404">
        <v>0</v>
      </c>
      <c r="FG79" s="404">
        <v>0</v>
      </c>
      <c r="FH79" s="404">
        <v>0</v>
      </c>
      <c r="FI79" s="404">
        <v>0</v>
      </c>
      <c r="FJ79" s="404">
        <v>0</v>
      </c>
      <c r="FK79" s="404">
        <v>0</v>
      </c>
      <c r="FL79" s="404">
        <v>0</v>
      </c>
      <c r="FM79" s="404">
        <v>0</v>
      </c>
      <c r="FN79" s="404">
        <v>0</v>
      </c>
      <c r="FO79" s="404">
        <v>0</v>
      </c>
      <c r="FP79" s="404">
        <v>0</v>
      </c>
      <c r="FQ79" s="404">
        <v>0</v>
      </c>
      <c r="FR79" s="404">
        <v>0</v>
      </c>
      <c r="FS79" s="404">
        <v>0</v>
      </c>
      <c r="FT79" s="404">
        <v>0</v>
      </c>
      <c r="FU79" s="404">
        <v>0</v>
      </c>
      <c r="FV79" s="404">
        <v>0</v>
      </c>
      <c r="FW79" s="404">
        <v>0</v>
      </c>
      <c r="FX79" s="404">
        <v>0</v>
      </c>
      <c r="FY79" s="404">
        <v>0</v>
      </c>
      <c r="FZ79" s="404">
        <v>0</v>
      </c>
      <c r="GA79" s="404">
        <v>0</v>
      </c>
      <c r="GB79" s="404">
        <v>0</v>
      </c>
      <c r="GC79" s="404">
        <v>0</v>
      </c>
      <c r="GD79" s="404">
        <v>0</v>
      </c>
      <c r="GE79" s="404">
        <v>0</v>
      </c>
      <c r="GF79" s="404">
        <v>0</v>
      </c>
      <c r="GG79" s="404">
        <v>0</v>
      </c>
      <c r="GH79" s="404">
        <v>0</v>
      </c>
      <c r="GI79" s="404">
        <v>0</v>
      </c>
      <c r="GJ79" s="404">
        <v>0</v>
      </c>
      <c r="GK79" s="404">
        <v>0</v>
      </c>
      <c r="GL79" s="404">
        <v>11127.437641723356</v>
      </c>
      <c r="GM79" s="404">
        <v>10597.559658784148</v>
      </c>
      <c r="GN79" s="404">
        <v>10092.913960746808</v>
      </c>
      <c r="GO79" s="404">
        <v>9612.2990102350541</v>
      </c>
      <c r="GP79" s="404">
        <v>9154.5704859381476</v>
      </c>
      <c r="GQ79" s="404">
        <v>8718.6385580363294</v>
      </c>
      <c r="GR79" s="404">
        <v>8303.4652933679336</v>
      </c>
      <c r="GS79" s="404">
        <v>7908.0621841599368</v>
      </c>
      <c r="GT79" s="404">
        <v>7531.4877944380351</v>
      </c>
      <c r="GU79" s="404">
        <v>7172.8455185124139</v>
      </c>
      <c r="GV79" s="404">
        <v>6831.2814462022998</v>
      </c>
      <c r="GW79" s="404">
        <v>6505.9823297164749</v>
      </c>
      <c r="GX79" s="404">
        <v>6196.1736473490255</v>
      </c>
      <c r="GY79" s="404">
        <v>5901.1177593800221</v>
      </c>
      <c r="GZ79" s="404">
        <v>5620.1121517904976</v>
      </c>
      <c r="HA79" s="404">
        <v>5352.4877636099973</v>
      </c>
      <c r="HB79" s="404">
        <v>5097.6073939142834</v>
      </c>
      <c r="HC79" s="404">
        <v>4854.8641846802693</v>
      </c>
      <c r="HD79" s="404">
        <v>4623.680175885971</v>
      </c>
      <c r="HE79" s="404">
        <v>4403.5049294152113</v>
      </c>
      <c r="HF79" s="404">
        <v>4193.8142184906774</v>
      </c>
      <c r="HG79" s="404">
        <v>3994.1087795149301</v>
      </c>
      <c r="HH79" s="404">
        <v>3803.9131233475528</v>
      </c>
      <c r="HI79" s="404">
        <v>3622.7744031881452</v>
      </c>
      <c r="HJ79" s="404">
        <v>3450.2613363696623</v>
      </c>
      <c r="HK79" s="404">
        <v>3285.9631774949162</v>
      </c>
      <c r="HL79" s="404">
        <v>3129.488740471349</v>
      </c>
      <c r="HM79" s="404">
        <v>2980.4654671155699</v>
      </c>
      <c r="HN79" s="404">
        <v>2838.5385401100675</v>
      </c>
      <c r="HO79" s="404">
        <v>2703.3700382000634</v>
      </c>
      <c r="HP79" s="404">
        <v>2574.6381316191082</v>
      </c>
      <c r="HQ79" s="404">
        <v>2452.0363158277219</v>
      </c>
      <c r="HR79" s="404">
        <v>2335.2726817406879</v>
      </c>
      <c r="HS79" s="404">
        <v>2224.0692207054167</v>
      </c>
      <c r="HT79" s="404">
        <v>2118.1611625765877</v>
      </c>
      <c r="HU79" s="404">
        <v>2017.2963453110356</v>
      </c>
      <c r="HV79" s="404">
        <v>1921.234614581939</v>
      </c>
      <c r="HW79" s="404">
        <v>1829.7472519827986</v>
      </c>
      <c r="HX79" s="404">
        <v>1742.6164304598085</v>
      </c>
      <c r="HY79" s="404">
        <v>1659.6346956760078</v>
      </c>
      <c r="HZ79" s="404">
        <v>9070.2947845804993</v>
      </c>
      <c r="IA79" s="404">
        <v>50584.780757427507</v>
      </c>
      <c r="IB79" s="408">
        <v>5.5769720785063823</v>
      </c>
      <c r="IC79" s="410"/>
    </row>
    <row r="80" spans="1:237" ht="90" customHeight="1" x14ac:dyDescent="0.2">
      <c r="A80" s="276" t="s">
        <v>634</v>
      </c>
      <c r="B80" s="277" t="s">
        <v>1167</v>
      </c>
      <c r="C80" s="277" t="s">
        <v>1256</v>
      </c>
      <c r="D80" s="99"/>
      <c r="E80" s="277" t="s">
        <v>1257</v>
      </c>
      <c r="F80" s="103" t="s">
        <v>1258</v>
      </c>
      <c r="G80" s="103" t="s">
        <v>1259</v>
      </c>
      <c r="H80" s="99" t="s">
        <v>77</v>
      </c>
      <c r="I80" s="103" t="s">
        <v>1189</v>
      </c>
      <c r="J80" s="103">
        <v>5</v>
      </c>
      <c r="K80" s="227" t="s">
        <v>79</v>
      </c>
      <c r="L80" s="98">
        <v>185990</v>
      </c>
      <c r="M80" s="99" t="s">
        <v>1241</v>
      </c>
      <c r="N80" s="99" t="s">
        <v>147</v>
      </c>
      <c r="O80" s="73" t="s">
        <v>106</v>
      </c>
      <c r="P80" s="99" t="s">
        <v>728</v>
      </c>
      <c r="Q80" s="112" t="s">
        <v>100</v>
      </c>
      <c r="R80" s="99" t="s">
        <v>108</v>
      </c>
      <c r="S80" s="99" t="s">
        <v>99</v>
      </c>
      <c r="T80" s="99" t="s">
        <v>366</v>
      </c>
      <c r="U80" s="99" t="s">
        <v>100</v>
      </c>
      <c r="V80" s="102">
        <v>1</v>
      </c>
      <c r="W80" s="278">
        <v>160000</v>
      </c>
      <c r="X80" s="278">
        <v>0</v>
      </c>
      <c r="Y80" s="278">
        <v>0</v>
      </c>
      <c r="Z80" s="278"/>
      <c r="AA80" s="278">
        <v>160000</v>
      </c>
      <c r="AB80" s="278">
        <v>0</v>
      </c>
      <c r="AC80" s="278">
        <v>0</v>
      </c>
      <c r="AD80" s="278">
        <v>0</v>
      </c>
      <c r="AE80" s="278">
        <v>0</v>
      </c>
      <c r="AF80" s="278">
        <v>0</v>
      </c>
      <c r="AG80" s="278">
        <v>0</v>
      </c>
      <c r="AH80" s="278">
        <v>0</v>
      </c>
      <c r="AI80" s="100" t="s">
        <v>88</v>
      </c>
      <c r="AJ80" s="278">
        <v>0</v>
      </c>
      <c r="AK80" s="278">
        <v>0</v>
      </c>
      <c r="AL80" s="278">
        <v>0</v>
      </c>
      <c r="AM80" s="278">
        <v>0</v>
      </c>
      <c r="AN80" s="278">
        <v>0</v>
      </c>
      <c r="AO80" s="278">
        <v>0</v>
      </c>
      <c r="AP80" s="278">
        <v>0</v>
      </c>
      <c r="AQ80" s="278">
        <v>0</v>
      </c>
      <c r="AR80" s="278">
        <v>0</v>
      </c>
      <c r="AS80" s="278">
        <v>0</v>
      </c>
      <c r="AT80" s="278">
        <v>0</v>
      </c>
      <c r="AU80" s="103"/>
      <c r="AV80" s="230">
        <v>1</v>
      </c>
      <c r="AW80" s="230">
        <v>0</v>
      </c>
      <c r="AX80" s="230" t="s">
        <v>3603</v>
      </c>
      <c r="AY80" s="141">
        <v>8</v>
      </c>
      <c r="AZ80" s="70">
        <v>1</v>
      </c>
      <c r="BA80" s="70">
        <v>1</v>
      </c>
      <c r="BB80" s="70">
        <v>1</v>
      </c>
      <c r="BC80" s="70">
        <v>0</v>
      </c>
      <c r="BD80" s="70">
        <v>1</v>
      </c>
      <c r="BE80" s="70">
        <v>1</v>
      </c>
      <c r="BF80" s="70">
        <v>1</v>
      </c>
      <c r="BG80" s="71">
        <v>0</v>
      </c>
      <c r="BH80" s="71">
        <v>1</v>
      </c>
      <c r="BI80" s="71">
        <v>0</v>
      </c>
      <c r="BJ80" s="71">
        <v>1</v>
      </c>
      <c r="BK80" s="71">
        <v>0</v>
      </c>
      <c r="BL80" s="70">
        <v>1</v>
      </c>
      <c r="BM80" s="70">
        <v>1</v>
      </c>
      <c r="BN80" s="70">
        <v>0</v>
      </c>
      <c r="BO80" s="70">
        <v>1</v>
      </c>
      <c r="BP80" s="403">
        <v>0</v>
      </c>
      <c r="BQ80" s="403">
        <v>0</v>
      </c>
      <c r="BR80" s="403">
        <v>160000</v>
      </c>
      <c r="BS80" s="403">
        <v>0</v>
      </c>
      <c r="BT80" s="403">
        <v>0</v>
      </c>
      <c r="BU80" s="403">
        <v>0</v>
      </c>
      <c r="BV80" s="403">
        <v>0</v>
      </c>
      <c r="BW80" s="403">
        <v>0</v>
      </c>
      <c r="BX80" s="403">
        <v>0</v>
      </c>
      <c r="BY80" s="403">
        <v>0</v>
      </c>
      <c r="BZ80" s="401">
        <v>0</v>
      </c>
      <c r="CA80" s="401">
        <v>0</v>
      </c>
      <c r="CB80" s="401">
        <v>0</v>
      </c>
      <c r="CC80" s="401">
        <v>0</v>
      </c>
      <c r="CD80" s="401">
        <v>0</v>
      </c>
      <c r="CE80" s="401">
        <v>0</v>
      </c>
      <c r="CF80" s="401">
        <v>0</v>
      </c>
      <c r="CG80" s="401">
        <v>0</v>
      </c>
      <c r="CH80" s="401">
        <v>0</v>
      </c>
      <c r="CI80" s="401">
        <v>0</v>
      </c>
      <c r="CJ80" s="401">
        <v>0</v>
      </c>
      <c r="CK80" s="401">
        <v>0</v>
      </c>
      <c r="CL80" s="401">
        <v>0</v>
      </c>
      <c r="CM80" s="401">
        <v>0</v>
      </c>
      <c r="CN80" s="401">
        <v>0</v>
      </c>
      <c r="CO80" s="401">
        <v>0</v>
      </c>
      <c r="CP80" s="401">
        <v>0</v>
      </c>
      <c r="CQ80" s="401">
        <v>0</v>
      </c>
      <c r="CR80" s="401">
        <v>0</v>
      </c>
      <c r="CS80" s="401">
        <v>0</v>
      </c>
      <c r="CT80" s="401">
        <v>0</v>
      </c>
      <c r="CU80" s="401">
        <v>0</v>
      </c>
      <c r="CV80" s="401">
        <v>0</v>
      </c>
      <c r="CW80" s="401">
        <v>0</v>
      </c>
      <c r="CX80" s="401">
        <v>0</v>
      </c>
      <c r="CY80" s="401">
        <v>0</v>
      </c>
      <c r="CZ80" s="401">
        <v>0</v>
      </c>
      <c r="DA80" s="401">
        <v>0</v>
      </c>
      <c r="DB80" s="401">
        <v>0</v>
      </c>
      <c r="DC80" s="401">
        <v>0</v>
      </c>
      <c r="DD80" s="401">
        <v>0</v>
      </c>
      <c r="DE80" s="401">
        <v>0</v>
      </c>
      <c r="DF80" s="401">
        <v>0</v>
      </c>
      <c r="DG80" s="403">
        <v>185990</v>
      </c>
      <c r="DH80" s="403">
        <v>185990</v>
      </c>
      <c r="DI80" s="403">
        <v>185990</v>
      </c>
      <c r="DJ80" s="403">
        <v>185990</v>
      </c>
      <c r="DK80" s="403">
        <v>185990</v>
      </c>
      <c r="DL80" s="403">
        <v>185990</v>
      </c>
      <c r="DM80" s="403">
        <v>185990</v>
      </c>
      <c r="DN80" s="403">
        <v>185990</v>
      </c>
      <c r="DO80" s="403">
        <v>185990</v>
      </c>
      <c r="DP80" s="403">
        <v>185990</v>
      </c>
      <c r="DQ80" s="403">
        <v>185990</v>
      </c>
      <c r="DR80" s="403">
        <v>185990</v>
      </c>
      <c r="DS80" s="403">
        <v>185990</v>
      </c>
      <c r="DT80" s="403">
        <v>185990</v>
      </c>
      <c r="DU80" s="403">
        <v>185990</v>
      </c>
      <c r="DV80" s="403">
        <v>185990</v>
      </c>
      <c r="DW80" s="403">
        <v>185990</v>
      </c>
      <c r="DX80" s="403">
        <v>185990</v>
      </c>
      <c r="DY80" s="403">
        <v>185990</v>
      </c>
      <c r="DZ80" s="403">
        <v>185990</v>
      </c>
      <c r="EA80" s="403">
        <v>185990</v>
      </c>
      <c r="EB80" s="403">
        <v>185990</v>
      </c>
      <c r="EC80" s="403">
        <v>185990</v>
      </c>
      <c r="ED80" s="403">
        <v>185990</v>
      </c>
      <c r="EE80" s="403">
        <v>185990</v>
      </c>
      <c r="EF80" s="403">
        <v>185990</v>
      </c>
      <c r="EG80" s="403">
        <v>185990</v>
      </c>
      <c r="EH80" s="403">
        <v>185990</v>
      </c>
      <c r="EI80" s="403">
        <v>185990</v>
      </c>
      <c r="EJ80" s="403">
        <v>185990</v>
      </c>
      <c r="EK80" s="403">
        <v>185990</v>
      </c>
      <c r="EL80" s="403">
        <v>185990</v>
      </c>
      <c r="EM80" s="403">
        <v>185990</v>
      </c>
      <c r="EN80" s="403">
        <v>185990</v>
      </c>
      <c r="EO80" s="403">
        <v>185990</v>
      </c>
      <c r="EP80" s="403">
        <v>185990</v>
      </c>
      <c r="EQ80" s="403">
        <v>185990</v>
      </c>
      <c r="ER80" s="403">
        <v>185990</v>
      </c>
      <c r="ES80" s="403">
        <v>185990</v>
      </c>
      <c r="ET80" s="403">
        <v>185990</v>
      </c>
      <c r="EU80" s="403">
        <v>185990</v>
      </c>
      <c r="EV80" s="403">
        <v>185990</v>
      </c>
      <c r="EW80" s="403">
        <v>185990</v>
      </c>
      <c r="EX80" s="404">
        <v>145124.71655328799</v>
      </c>
      <c r="EY80" s="404">
        <v>0</v>
      </c>
      <c r="EZ80" s="404">
        <v>0</v>
      </c>
      <c r="FA80" s="404">
        <v>0</v>
      </c>
      <c r="FB80" s="404">
        <v>0</v>
      </c>
      <c r="FC80" s="404">
        <v>0</v>
      </c>
      <c r="FD80" s="404">
        <v>0</v>
      </c>
      <c r="FE80" s="404">
        <v>0</v>
      </c>
      <c r="FF80" s="404">
        <v>0</v>
      </c>
      <c r="FG80" s="404">
        <v>0</v>
      </c>
      <c r="FH80" s="404">
        <v>0</v>
      </c>
      <c r="FI80" s="404">
        <v>0</v>
      </c>
      <c r="FJ80" s="404">
        <v>0</v>
      </c>
      <c r="FK80" s="404">
        <v>0</v>
      </c>
      <c r="FL80" s="404">
        <v>0</v>
      </c>
      <c r="FM80" s="404">
        <v>0</v>
      </c>
      <c r="FN80" s="404">
        <v>0</v>
      </c>
      <c r="FO80" s="404">
        <v>0</v>
      </c>
      <c r="FP80" s="404">
        <v>0</v>
      </c>
      <c r="FQ80" s="404">
        <v>0</v>
      </c>
      <c r="FR80" s="404">
        <v>0</v>
      </c>
      <c r="FS80" s="404">
        <v>0</v>
      </c>
      <c r="FT80" s="404">
        <v>0</v>
      </c>
      <c r="FU80" s="404">
        <v>0</v>
      </c>
      <c r="FV80" s="404">
        <v>0</v>
      </c>
      <c r="FW80" s="404">
        <v>0</v>
      </c>
      <c r="FX80" s="404">
        <v>0</v>
      </c>
      <c r="FY80" s="404">
        <v>0</v>
      </c>
      <c r="FZ80" s="404">
        <v>0</v>
      </c>
      <c r="GA80" s="404">
        <v>0</v>
      </c>
      <c r="GB80" s="404">
        <v>0</v>
      </c>
      <c r="GC80" s="404">
        <v>0</v>
      </c>
      <c r="GD80" s="404">
        <v>0</v>
      </c>
      <c r="GE80" s="404">
        <v>0</v>
      </c>
      <c r="GF80" s="404">
        <v>0</v>
      </c>
      <c r="GG80" s="404">
        <v>0</v>
      </c>
      <c r="GH80" s="404">
        <v>0</v>
      </c>
      <c r="GI80" s="404">
        <v>0</v>
      </c>
      <c r="GJ80" s="404">
        <v>0</v>
      </c>
      <c r="GK80" s="404">
        <v>0</v>
      </c>
      <c r="GL80" s="404">
        <v>168698.41269841269</v>
      </c>
      <c r="GM80" s="404">
        <v>160665.15495086921</v>
      </c>
      <c r="GN80" s="404">
        <v>153014.43328654213</v>
      </c>
      <c r="GO80" s="404">
        <v>145728.03170146869</v>
      </c>
      <c r="GP80" s="404">
        <v>138788.60162044637</v>
      </c>
      <c r="GQ80" s="404">
        <v>132179.62059090129</v>
      </c>
      <c r="GR80" s="404">
        <v>125885.35294371552</v>
      </c>
      <c r="GS80" s="404">
        <v>119890.81232734812</v>
      </c>
      <c r="GT80" s="404">
        <v>114181.72602604583</v>
      </c>
      <c r="GU80" s="404">
        <v>108744.50097718649</v>
      </c>
      <c r="GV80" s="404">
        <v>103566.1914068443</v>
      </c>
      <c r="GW80" s="404">
        <v>98634.468006518364</v>
      </c>
      <c r="GX80" s="404">
        <v>93937.588577636547</v>
      </c>
      <c r="GY80" s="404">
        <v>89464.370073939543</v>
      </c>
      <c r="GZ80" s="404">
        <v>85204.161975180526</v>
      </c>
      <c r="HA80" s="404">
        <v>81146.820928743342</v>
      </c>
      <c r="HB80" s="404">
        <v>77282.686598803193</v>
      </c>
      <c r="HC80" s="404">
        <v>73602.558665526842</v>
      </c>
      <c r="HD80" s="404">
        <v>70097.674919549376</v>
      </c>
      <c r="HE80" s="404">
        <v>66759.690399570842</v>
      </c>
      <c r="HF80" s="404">
        <v>63580.657523400805</v>
      </c>
      <c r="HG80" s="404">
        <v>60553.007165143608</v>
      </c>
      <c r="HH80" s="404">
        <v>57669.530633470116</v>
      </c>
      <c r="HI80" s="404">
        <v>54923.36250806677</v>
      </c>
      <c r="HJ80" s="404">
        <v>52307.964293396923</v>
      </c>
      <c r="HK80" s="404">
        <v>49817.108850854209</v>
      </c>
      <c r="HL80" s="404">
        <v>47444.86557224211</v>
      </c>
      <c r="HM80" s="404">
        <v>45185.586259278192</v>
      </c>
      <c r="HN80" s="404">
        <v>43033.891675503059</v>
      </c>
      <c r="HO80" s="404">
        <v>40984.658738574326</v>
      </c>
      <c r="HP80" s="404">
        <v>39033.008322451737</v>
      </c>
      <c r="HQ80" s="404">
        <v>37174.293640430224</v>
      </c>
      <c r="HR80" s="404">
        <v>35404.08918136212</v>
      </c>
      <c r="HS80" s="404">
        <v>33718.180172725828</v>
      </c>
      <c r="HT80" s="404">
        <v>32112.552545453171</v>
      </c>
      <c r="HU80" s="404">
        <v>30583.383376622067</v>
      </c>
      <c r="HV80" s="404">
        <v>29127.031787259115</v>
      </c>
      <c r="HW80" s="404">
        <v>27740.030273580105</v>
      </c>
      <c r="HX80" s="404">
        <v>26419.076451028675</v>
      </c>
      <c r="HY80" s="404">
        <v>25161.025191455879</v>
      </c>
      <c r="HZ80" s="404">
        <v>145124.71655328799</v>
      </c>
      <c r="IA80" s="404">
        <v>766894.63425773918</v>
      </c>
      <c r="IB80" s="408">
        <v>5.2843833391822335</v>
      </c>
      <c r="IC80" s="410"/>
    </row>
    <row r="81" spans="1:237" ht="90" customHeight="1" x14ac:dyDescent="0.2">
      <c r="A81" s="242" t="s">
        <v>70</v>
      </c>
      <c r="B81" s="195" t="s">
        <v>71</v>
      </c>
      <c r="C81" s="195" t="s">
        <v>89</v>
      </c>
      <c r="D81" s="115">
        <v>8</v>
      </c>
      <c r="E81" s="195" t="s">
        <v>90</v>
      </c>
      <c r="F81" s="113" t="s">
        <v>91</v>
      </c>
      <c r="G81" s="113" t="s">
        <v>92</v>
      </c>
      <c r="H81" s="112" t="s">
        <v>77</v>
      </c>
      <c r="I81" s="113" t="s">
        <v>93</v>
      </c>
      <c r="J81" s="113">
        <v>40</v>
      </c>
      <c r="K81" s="227" t="s">
        <v>94</v>
      </c>
      <c r="L81" s="111">
        <v>46800</v>
      </c>
      <c r="M81" s="214" t="s">
        <v>95</v>
      </c>
      <c r="N81" s="112" t="s">
        <v>96</v>
      </c>
      <c r="O81" s="385" t="s">
        <v>97</v>
      </c>
      <c r="P81" s="385" t="s">
        <v>97</v>
      </c>
      <c r="Q81" s="79" t="s">
        <v>87</v>
      </c>
      <c r="R81" s="112" t="s">
        <v>98</v>
      </c>
      <c r="S81" s="112" t="s">
        <v>99</v>
      </c>
      <c r="T81" s="288" t="s">
        <v>86</v>
      </c>
      <c r="U81" s="112" t="s">
        <v>100</v>
      </c>
      <c r="V81" s="201">
        <v>1</v>
      </c>
      <c r="W81" s="217">
        <v>169500</v>
      </c>
      <c r="X81" s="217"/>
      <c r="Y81" s="217"/>
      <c r="Z81" s="315">
        <v>0</v>
      </c>
      <c r="AA81" s="217">
        <v>2500</v>
      </c>
      <c r="AB81" s="217">
        <v>167000</v>
      </c>
      <c r="AC81" s="217"/>
      <c r="AD81" s="217">
        <v>0</v>
      </c>
      <c r="AE81" s="286">
        <v>0</v>
      </c>
      <c r="AF81" s="286">
        <v>0</v>
      </c>
      <c r="AG81" s="286">
        <v>0</v>
      </c>
      <c r="AH81" s="286">
        <v>0</v>
      </c>
      <c r="AI81" s="112" t="s">
        <v>88</v>
      </c>
      <c r="AJ81" s="217">
        <v>0</v>
      </c>
      <c r="AK81" s="217">
        <v>0</v>
      </c>
      <c r="AL81" s="217">
        <v>0</v>
      </c>
      <c r="AM81" s="217">
        <v>0</v>
      </c>
      <c r="AN81" s="217">
        <v>0</v>
      </c>
      <c r="AO81" s="217">
        <v>0</v>
      </c>
      <c r="AP81" s="217">
        <v>0</v>
      </c>
      <c r="AQ81" s="286">
        <v>0</v>
      </c>
      <c r="AR81" s="286">
        <v>0</v>
      </c>
      <c r="AS81" s="286">
        <v>0</v>
      </c>
      <c r="AT81" s="286">
        <v>0</v>
      </c>
      <c r="AU81" s="218"/>
      <c r="AV81" s="230">
        <v>1</v>
      </c>
      <c r="AW81" s="230">
        <v>0</v>
      </c>
      <c r="AX81" s="230" t="s">
        <v>3615</v>
      </c>
      <c r="AY81" s="141">
        <v>9</v>
      </c>
      <c r="AZ81" s="70">
        <v>1</v>
      </c>
      <c r="BA81" s="70">
        <v>1</v>
      </c>
      <c r="BB81" s="70">
        <v>1</v>
      </c>
      <c r="BC81" s="70">
        <v>1</v>
      </c>
      <c r="BD81" s="70">
        <v>1</v>
      </c>
      <c r="BE81" s="70">
        <v>1</v>
      </c>
      <c r="BF81" s="70">
        <v>1</v>
      </c>
      <c r="BG81" s="71">
        <v>0</v>
      </c>
      <c r="BH81" s="71">
        <v>1</v>
      </c>
      <c r="BI81" s="71">
        <v>1</v>
      </c>
      <c r="BJ81" s="71">
        <v>0</v>
      </c>
      <c r="BK81" s="71">
        <v>0</v>
      </c>
      <c r="BL81" s="70">
        <v>1</v>
      </c>
      <c r="BM81" s="70">
        <v>1</v>
      </c>
      <c r="BN81" s="70">
        <v>0</v>
      </c>
      <c r="BO81" s="70">
        <v>1</v>
      </c>
      <c r="BP81" s="403">
        <v>0</v>
      </c>
      <c r="BQ81" s="403">
        <v>0</v>
      </c>
      <c r="BR81" s="403">
        <v>2500</v>
      </c>
      <c r="BS81" s="403">
        <v>167000</v>
      </c>
      <c r="BT81" s="403">
        <v>0</v>
      </c>
      <c r="BU81" s="403">
        <v>0</v>
      </c>
      <c r="BV81" s="403">
        <v>0</v>
      </c>
      <c r="BW81" s="403">
        <v>0</v>
      </c>
      <c r="BX81" s="403">
        <v>0</v>
      </c>
      <c r="BY81" s="403">
        <v>0</v>
      </c>
      <c r="BZ81" s="401">
        <v>0</v>
      </c>
      <c r="CA81" s="401">
        <v>0</v>
      </c>
      <c r="CB81" s="401">
        <v>0</v>
      </c>
      <c r="CC81" s="401">
        <v>0</v>
      </c>
      <c r="CD81" s="401">
        <v>0</v>
      </c>
      <c r="CE81" s="401">
        <v>0</v>
      </c>
      <c r="CF81" s="401">
        <v>0</v>
      </c>
      <c r="CG81" s="401">
        <v>0</v>
      </c>
      <c r="CH81" s="401">
        <v>0</v>
      </c>
      <c r="CI81" s="401">
        <v>0</v>
      </c>
      <c r="CJ81" s="401">
        <v>0</v>
      </c>
      <c r="CK81" s="401">
        <v>0</v>
      </c>
      <c r="CL81" s="401">
        <v>0</v>
      </c>
      <c r="CM81" s="401">
        <v>0</v>
      </c>
      <c r="CN81" s="401">
        <v>0</v>
      </c>
      <c r="CO81" s="401">
        <v>0</v>
      </c>
      <c r="CP81" s="401">
        <v>0</v>
      </c>
      <c r="CQ81" s="401">
        <v>0</v>
      </c>
      <c r="CR81" s="401">
        <v>0</v>
      </c>
      <c r="CS81" s="401">
        <v>0</v>
      </c>
      <c r="CT81" s="401">
        <v>0</v>
      </c>
      <c r="CU81" s="401">
        <v>0</v>
      </c>
      <c r="CV81" s="401">
        <v>0</v>
      </c>
      <c r="CW81" s="401">
        <v>0</v>
      </c>
      <c r="CX81" s="401">
        <v>0</v>
      </c>
      <c r="CY81" s="401">
        <v>0</v>
      </c>
      <c r="CZ81" s="401">
        <v>0</v>
      </c>
      <c r="DA81" s="401">
        <v>0</v>
      </c>
      <c r="DB81" s="401">
        <v>0</v>
      </c>
      <c r="DC81" s="401">
        <v>0</v>
      </c>
      <c r="DD81" s="401">
        <v>0</v>
      </c>
      <c r="DE81" s="401">
        <v>0</v>
      </c>
      <c r="DF81" s="401">
        <v>0</v>
      </c>
      <c r="DG81" s="403">
        <v>46800</v>
      </c>
      <c r="DH81" s="403">
        <v>46800</v>
      </c>
      <c r="DI81" s="403">
        <v>46800</v>
      </c>
      <c r="DJ81" s="403">
        <v>46800</v>
      </c>
      <c r="DK81" s="403">
        <v>46800</v>
      </c>
      <c r="DL81" s="403">
        <v>46800</v>
      </c>
      <c r="DM81" s="403">
        <v>46800</v>
      </c>
      <c r="DN81" s="403">
        <v>46800</v>
      </c>
      <c r="DO81" s="403">
        <v>46800</v>
      </c>
      <c r="DP81" s="403">
        <v>46800</v>
      </c>
      <c r="DQ81" s="403">
        <v>46800</v>
      </c>
      <c r="DR81" s="403">
        <v>46800</v>
      </c>
      <c r="DS81" s="403">
        <v>46800</v>
      </c>
      <c r="DT81" s="403">
        <v>46800</v>
      </c>
      <c r="DU81" s="403">
        <v>46800</v>
      </c>
      <c r="DV81" s="403">
        <v>46800</v>
      </c>
      <c r="DW81" s="403">
        <v>46800</v>
      </c>
      <c r="DX81" s="403">
        <v>46800</v>
      </c>
      <c r="DY81" s="403">
        <v>46800</v>
      </c>
      <c r="DZ81" s="403">
        <v>46800</v>
      </c>
      <c r="EA81" s="403">
        <v>46800</v>
      </c>
      <c r="EB81" s="403">
        <v>46800</v>
      </c>
      <c r="EC81" s="403">
        <v>46800</v>
      </c>
      <c r="ED81" s="403">
        <v>46800</v>
      </c>
      <c r="EE81" s="403">
        <v>46800</v>
      </c>
      <c r="EF81" s="403">
        <v>46800</v>
      </c>
      <c r="EG81" s="403">
        <v>46800</v>
      </c>
      <c r="EH81" s="403">
        <v>46800</v>
      </c>
      <c r="EI81" s="403">
        <v>46800</v>
      </c>
      <c r="EJ81" s="403">
        <v>46800</v>
      </c>
      <c r="EK81" s="403">
        <v>46800</v>
      </c>
      <c r="EL81" s="403">
        <v>46800</v>
      </c>
      <c r="EM81" s="403">
        <v>46800</v>
      </c>
      <c r="EN81" s="403">
        <v>46800</v>
      </c>
      <c r="EO81" s="403">
        <v>46800</v>
      </c>
      <c r="EP81" s="403">
        <v>46800</v>
      </c>
      <c r="EQ81" s="403">
        <v>46800</v>
      </c>
      <c r="ER81" s="403">
        <v>46800</v>
      </c>
      <c r="ES81" s="403">
        <v>46800</v>
      </c>
      <c r="ET81" s="403">
        <v>46800</v>
      </c>
      <c r="EU81" s="403">
        <v>46800</v>
      </c>
      <c r="EV81" s="403">
        <v>46800</v>
      </c>
      <c r="EW81" s="403">
        <v>46800</v>
      </c>
      <c r="EX81" s="404">
        <v>2267.5736961451248</v>
      </c>
      <c r="EY81" s="404">
        <v>144260.87895475648</v>
      </c>
      <c r="EZ81" s="404">
        <v>0</v>
      </c>
      <c r="FA81" s="404">
        <v>0</v>
      </c>
      <c r="FB81" s="404">
        <v>0</v>
      </c>
      <c r="FC81" s="404">
        <v>0</v>
      </c>
      <c r="FD81" s="404">
        <v>0</v>
      </c>
      <c r="FE81" s="404">
        <v>0</v>
      </c>
      <c r="FF81" s="404">
        <v>0</v>
      </c>
      <c r="FG81" s="404">
        <v>0</v>
      </c>
      <c r="FH81" s="404">
        <v>0</v>
      </c>
      <c r="FI81" s="404">
        <v>0</v>
      </c>
      <c r="FJ81" s="404">
        <v>0</v>
      </c>
      <c r="FK81" s="404">
        <v>0</v>
      </c>
      <c r="FL81" s="404">
        <v>0</v>
      </c>
      <c r="FM81" s="404">
        <v>0</v>
      </c>
      <c r="FN81" s="404">
        <v>0</v>
      </c>
      <c r="FO81" s="404">
        <v>0</v>
      </c>
      <c r="FP81" s="404">
        <v>0</v>
      </c>
      <c r="FQ81" s="404">
        <v>0</v>
      </c>
      <c r="FR81" s="404">
        <v>0</v>
      </c>
      <c r="FS81" s="404">
        <v>0</v>
      </c>
      <c r="FT81" s="404">
        <v>0</v>
      </c>
      <c r="FU81" s="404">
        <v>0</v>
      </c>
      <c r="FV81" s="404">
        <v>0</v>
      </c>
      <c r="FW81" s="404">
        <v>0</v>
      </c>
      <c r="FX81" s="404">
        <v>0</v>
      </c>
      <c r="FY81" s="404">
        <v>0</v>
      </c>
      <c r="FZ81" s="404">
        <v>0</v>
      </c>
      <c r="GA81" s="404">
        <v>0</v>
      </c>
      <c r="GB81" s="404">
        <v>0</v>
      </c>
      <c r="GC81" s="404">
        <v>0</v>
      </c>
      <c r="GD81" s="404">
        <v>0</v>
      </c>
      <c r="GE81" s="404">
        <v>0</v>
      </c>
      <c r="GF81" s="404">
        <v>0</v>
      </c>
      <c r="GG81" s="404">
        <v>0</v>
      </c>
      <c r="GH81" s="404">
        <v>0</v>
      </c>
      <c r="GI81" s="404">
        <v>0</v>
      </c>
      <c r="GJ81" s="404">
        <v>0</v>
      </c>
      <c r="GK81" s="404">
        <v>0</v>
      </c>
      <c r="GL81" s="404">
        <v>42448.979591836731</v>
      </c>
      <c r="GM81" s="404">
        <v>40427.599611273079</v>
      </c>
      <c r="GN81" s="404">
        <v>38502.475820260079</v>
      </c>
      <c r="GO81" s="404">
        <v>36669.024590723879</v>
      </c>
      <c r="GP81" s="404">
        <v>34922.880562594175</v>
      </c>
      <c r="GQ81" s="404">
        <v>33259.886250089687</v>
      </c>
      <c r="GR81" s="404">
        <v>31676.08214294256</v>
      </c>
      <c r="GS81" s="404">
        <v>30167.697278992913</v>
      </c>
      <c r="GT81" s="404">
        <v>28731.140265707534</v>
      </c>
      <c r="GU81" s="404">
        <v>27362.99072924527</v>
      </c>
      <c r="GV81" s="404">
        <v>26059.991170709785</v>
      </c>
      <c r="GW81" s="404">
        <v>24819.03921019979</v>
      </c>
      <c r="GX81" s="404">
        <v>23637.180200190283</v>
      </c>
      <c r="GY81" s="404">
        <v>22511.600190657406</v>
      </c>
      <c r="GZ81" s="404">
        <v>21439.619229197531</v>
      </c>
      <c r="HA81" s="404">
        <v>20418.684980188122</v>
      </c>
      <c r="HB81" s="404">
        <v>19446.366647798211</v>
      </c>
      <c r="HC81" s="404">
        <v>18520.349188379249</v>
      </c>
      <c r="HD81" s="404">
        <v>17638.427798456429</v>
      </c>
      <c r="HE81" s="404">
        <v>16798.5026651966</v>
      </c>
      <c r="HF81" s="404">
        <v>15998.573966853904</v>
      </c>
      <c r="HG81" s="404">
        <v>15236.737111289429</v>
      </c>
      <c r="HH81" s="404">
        <v>14511.178201228031</v>
      </c>
      <c r="HI81" s="404">
        <v>13820.169715455266</v>
      </c>
      <c r="HJ81" s="404">
        <v>13162.066395671682</v>
      </c>
      <c r="HK81" s="404">
        <v>12535.301329211125</v>
      </c>
      <c r="HL81" s="404">
        <v>11938.38221829631</v>
      </c>
      <c r="HM81" s="404">
        <v>11369.887826948865</v>
      </c>
      <c r="HN81" s="404">
        <v>10828.464597094162</v>
      </c>
      <c r="HO81" s="404">
        <v>10312.823425803959</v>
      </c>
      <c r="HP81" s="404">
        <v>9821.7365960037714</v>
      </c>
      <c r="HQ81" s="404">
        <v>9354.0348533369252</v>
      </c>
      <c r="HR81" s="404">
        <v>8908.6046222256427</v>
      </c>
      <c r="HS81" s="404">
        <v>8484.3853545006114</v>
      </c>
      <c r="HT81" s="404">
        <v>8080.3670042862968</v>
      </c>
      <c r="HU81" s="404">
        <v>7695.5876231298062</v>
      </c>
      <c r="HV81" s="404">
        <v>7329.1310696474357</v>
      </c>
      <c r="HW81" s="404">
        <v>6980.1248282356519</v>
      </c>
      <c r="HX81" s="404">
        <v>6647.7379316530023</v>
      </c>
      <c r="HY81" s="404">
        <v>6331.1789825266687</v>
      </c>
      <c r="HZ81" s="404">
        <v>146528.4526509016</v>
      </c>
      <c r="IA81" s="404">
        <v>764804.99177803739</v>
      </c>
      <c r="IB81" s="408">
        <v>5.2194981789656643</v>
      </c>
      <c r="IC81" s="410"/>
    </row>
    <row r="82" spans="1:237" ht="90" customHeight="1" x14ac:dyDescent="0.2">
      <c r="A82" s="82" t="s">
        <v>2266</v>
      </c>
      <c r="B82" s="84" t="s">
        <v>2483</v>
      </c>
      <c r="C82" s="84" t="s">
        <v>2155</v>
      </c>
      <c r="D82" s="78">
        <v>12</v>
      </c>
      <c r="E82" s="84" t="s">
        <v>3459</v>
      </c>
      <c r="F82" s="87" t="s">
        <v>3460</v>
      </c>
      <c r="G82" s="87" t="s">
        <v>3461</v>
      </c>
      <c r="H82" s="79" t="s">
        <v>77</v>
      </c>
      <c r="I82" s="87" t="s">
        <v>3462</v>
      </c>
      <c r="J82" s="87">
        <v>40</v>
      </c>
      <c r="K82" s="227" t="s">
        <v>79</v>
      </c>
      <c r="L82" s="89">
        <v>99695</v>
      </c>
      <c r="M82" s="89" t="s">
        <v>2495</v>
      </c>
      <c r="N82" s="79" t="s">
        <v>81</v>
      </c>
      <c r="O82" s="79" t="s">
        <v>116</v>
      </c>
      <c r="P82" s="78" t="s">
        <v>116</v>
      </c>
      <c r="Q82" s="112" t="s">
        <v>100</v>
      </c>
      <c r="R82" s="78" t="s">
        <v>108</v>
      </c>
      <c r="S82" s="78" t="s">
        <v>99</v>
      </c>
      <c r="T82" s="89" t="s">
        <v>2489</v>
      </c>
      <c r="U82" s="79" t="s">
        <v>100</v>
      </c>
      <c r="V82" s="96">
        <v>1</v>
      </c>
      <c r="W82" s="80">
        <v>20000</v>
      </c>
      <c r="X82" s="80">
        <v>0</v>
      </c>
      <c r="Y82" s="80">
        <v>0</v>
      </c>
      <c r="Z82" s="80">
        <v>0</v>
      </c>
      <c r="AA82" s="80">
        <v>0</v>
      </c>
      <c r="AB82" s="80">
        <v>20000</v>
      </c>
      <c r="AC82" s="80">
        <v>0</v>
      </c>
      <c r="AD82" s="80">
        <v>0</v>
      </c>
      <c r="AE82" s="86">
        <v>0</v>
      </c>
      <c r="AF82" s="86">
        <v>0</v>
      </c>
      <c r="AG82" s="86">
        <v>0</v>
      </c>
      <c r="AH82" s="86">
        <v>0</v>
      </c>
      <c r="AI82" s="88" t="s">
        <v>88</v>
      </c>
      <c r="AJ82" s="80">
        <v>360000</v>
      </c>
      <c r="AK82" s="80">
        <v>0</v>
      </c>
      <c r="AL82" s="80">
        <v>0</v>
      </c>
      <c r="AM82" s="80">
        <v>0</v>
      </c>
      <c r="AN82" s="80">
        <v>120000</v>
      </c>
      <c r="AO82" s="80">
        <v>120000</v>
      </c>
      <c r="AP82" s="80">
        <v>120000</v>
      </c>
      <c r="AQ82" s="395">
        <v>0</v>
      </c>
      <c r="AR82" s="395">
        <v>0</v>
      </c>
      <c r="AS82" s="395">
        <v>0</v>
      </c>
      <c r="AT82" s="395">
        <v>0</v>
      </c>
      <c r="AU82" s="396"/>
      <c r="AV82" s="230">
        <v>1</v>
      </c>
      <c r="AW82" s="230">
        <v>0</v>
      </c>
      <c r="AX82" s="230" t="s">
        <v>3611</v>
      </c>
      <c r="AY82" s="141">
        <v>9</v>
      </c>
      <c r="AZ82" s="70">
        <v>1</v>
      </c>
      <c r="BA82" s="70">
        <v>1</v>
      </c>
      <c r="BB82" s="70">
        <v>1</v>
      </c>
      <c r="BC82" s="70">
        <v>1</v>
      </c>
      <c r="BD82" s="70">
        <v>1</v>
      </c>
      <c r="BE82" s="70">
        <v>1</v>
      </c>
      <c r="BF82" s="70">
        <v>1</v>
      </c>
      <c r="BG82" s="71">
        <v>0</v>
      </c>
      <c r="BH82" s="71">
        <v>1</v>
      </c>
      <c r="BI82" s="71">
        <v>0</v>
      </c>
      <c r="BJ82" s="71">
        <v>0</v>
      </c>
      <c r="BK82" s="71">
        <v>1</v>
      </c>
      <c r="BL82" s="70">
        <v>1</v>
      </c>
      <c r="BM82" s="70">
        <v>1</v>
      </c>
      <c r="BN82" s="70">
        <v>0</v>
      </c>
      <c r="BO82" s="70">
        <v>1</v>
      </c>
      <c r="BP82" s="403">
        <v>0</v>
      </c>
      <c r="BQ82" s="403">
        <v>0</v>
      </c>
      <c r="BR82" s="403">
        <v>0</v>
      </c>
      <c r="BS82" s="403">
        <v>140000</v>
      </c>
      <c r="BT82" s="403">
        <v>120000</v>
      </c>
      <c r="BU82" s="403">
        <v>120000</v>
      </c>
      <c r="BV82" s="403">
        <v>0</v>
      </c>
      <c r="BW82" s="403">
        <v>0</v>
      </c>
      <c r="BX82" s="403">
        <v>0</v>
      </c>
      <c r="BY82" s="403">
        <v>0</v>
      </c>
      <c r="BZ82" s="401">
        <v>0</v>
      </c>
      <c r="CA82" s="401">
        <v>0</v>
      </c>
      <c r="CB82" s="401">
        <v>0</v>
      </c>
      <c r="CC82" s="401">
        <v>0</v>
      </c>
      <c r="CD82" s="401">
        <v>0</v>
      </c>
      <c r="CE82" s="401">
        <v>0</v>
      </c>
      <c r="CF82" s="401">
        <v>0</v>
      </c>
      <c r="CG82" s="401">
        <v>0</v>
      </c>
      <c r="CH82" s="401">
        <v>0</v>
      </c>
      <c r="CI82" s="401">
        <v>0</v>
      </c>
      <c r="CJ82" s="401">
        <v>0</v>
      </c>
      <c r="CK82" s="401">
        <v>0</v>
      </c>
      <c r="CL82" s="401">
        <v>0</v>
      </c>
      <c r="CM82" s="401">
        <v>0</v>
      </c>
      <c r="CN82" s="401">
        <v>0</v>
      </c>
      <c r="CO82" s="401">
        <v>0</v>
      </c>
      <c r="CP82" s="401">
        <v>0</v>
      </c>
      <c r="CQ82" s="401">
        <v>0</v>
      </c>
      <c r="CR82" s="401">
        <v>0</v>
      </c>
      <c r="CS82" s="401">
        <v>0</v>
      </c>
      <c r="CT82" s="401">
        <v>0</v>
      </c>
      <c r="CU82" s="401">
        <v>0</v>
      </c>
      <c r="CV82" s="401">
        <v>0</v>
      </c>
      <c r="CW82" s="401">
        <v>0</v>
      </c>
      <c r="CX82" s="401">
        <v>0</v>
      </c>
      <c r="CY82" s="401">
        <v>0</v>
      </c>
      <c r="CZ82" s="401">
        <v>0</v>
      </c>
      <c r="DA82" s="401">
        <v>0</v>
      </c>
      <c r="DB82" s="401">
        <v>0</v>
      </c>
      <c r="DC82" s="401">
        <v>0</v>
      </c>
      <c r="DD82" s="401">
        <v>0</v>
      </c>
      <c r="DE82" s="401">
        <v>0</v>
      </c>
      <c r="DF82" s="401">
        <v>0</v>
      </c>
      <c r="DG82" s="403">
        <v>99695</v>
      </c>
      <c r="DH82" s="403">
        <v>99695</v>
      </c>
      <c r="DI82" s="403">
        <v>99695</v>
      </c>
      <c r="DJ82" s="403">
        <v>99695</v>
      </c>
      <c r="DK82" s="403">
        <v>99695</v>
      </c>
      <c r="DL82" s="403">
        <v>99695</v>
      </c>
      <c r="DM82" s="403">
        <v>99695</v>
      </c>
      <c r="DN82" s="403">
        <v>99695</v>
      </c>
      <c r="DO82" s="403">
        <v>99695</v>
      </c>
      <c r="DP82" s="403">
        <v>99695</v>
      </c>
      <c r="DQ82" s="403">
        <v>99695</v>
      </c>
      <c r="DR82" s="403">
        <v>99695</v>
      </c>
      <c r="DS82" s="403">
        <v>99695</v>
      </c>
      <c r="DT82" s="403">
        <v>99695</v>
      </c>
      <c r="DU82" s="403">
        <v>99695</v>
      </c>
      <c r="DV82" s="403">
        <v>99695</v>
      </c>
      <c r="DW82" s="403">
        <v>99695</v>
      </c>
      <c r="DX82" s="403">
        <v>99695</v>
      </c>
      <c r="DY82" s="403">
        <v>99695</v>
      </c>
      <c r="DZ82" s="403">
        <v>99695</v>
      </c>
      <c r="EA82" s="403">
        <v>99695</v>
      </c>
      <c r="EB82" s="403">
        <v>99695</v>
      </c>
      <c r="EC82" s="403">
        <v>99695</v>
      </c>
      <c r="ED82" s="403">
        <v>99695</v>
      </c>
      <c r="EE82" s="403">
        <v>99695</v>
      </c>
      <c r="EF82" s="403">
        <v>99695</v>
      </c>
      <c r="EG82" s="403">
        <v>99695</v>
      </c>
      <c r="EH82" s="403">
        <v>99695</v>
      </c>
      <c r="EI82" s="403">
        <v>99695</v>
      </c>
      <c r="EJ82" s="403">
        <v>99695</v>
      </c>
      <c r="EK82" s="403">
        <v>99695</v>
      </c>
      <c r="EL82" s="403">
        <v>99695</v>
      </c>
      <c r="EM82" s="403">
        <v>99695</v>
      </c>
      <c r="EN82" s="403">
        <v>99695</v>
      </c>
      <c r="EO82" s="403">
        <v>99695</v>
      </c>
      <c r="EP82" s="403">
        <v>99695</v>
      </c>
      <c r="EQ82" s="403">
        <v>99695</v>
      </c>
      <c r="ER82" s="403">
        <v>99695</v>
      </c>
      <c r="ES82" s="403">
        <v>99695</v>
      </c>
      <c r="ET82" s="403">
        <v>99695</v>
      </c>
      <c r="EU82" s="403">
        <v>99695</v>
      </c>
      <c r="EV82" s="403">
        <v>99695</v>
      </c>
      <c r="EW82" s="403">
        <v>99695</v>
      </c>
      <c r="EX82" s="404">
        <v>0</v>
      </c>
      <c r="EY82" s="404">
        <v>120937.26379440664</v>
      </c>
      <c r="EZ82" s="404">
        <v>98724.296975025834</v>
      </c>
      <c r="FA82" s="404">
        <v>94023.139976215069</v>
      </c>
      <c r="FB82" s="404">
        <v>0</v>
      </c>
      <c r="FC82" s="404">
        <v>0</v>
      </c>
      <c r="FD82" s="404">
        <v>0</v>
      </c>
      <c r="FE82" s="404">
        <v>0</v>
      </c>
      <c r="FF82" s="404">
        <v>0</v>
      </c>
      <c r="FG82" s="404">
        <v>0</v>
      </c>
      <c r="FH82" s="404">
        <v>0</v>
      </c>
      <c r="FI82" s="404">
        <v>0</v>
      </c>
      <c r="FJ82" s="404">
        <v>0</v>
      </c>
      <c r="FK82" s="404">
        <v>0</v>
      </c>
      <c r="FL82" s="404">
        <v>0</v>
      </c>
      <c r="FM82" s="404">
        <v>0</v>
      </c>
      <c r="FN82" s="404">
        <v>0</v>
      </c>
      <c r="FO82" s="404">
        <v>0</v>
      </c>
      <c r="FP82" s="404">
        <v>0</v>
      </c>
      <c r="FQ82" s="404">
        <v>0</v>
      </c>
      <c r="FR82" s="404">
        <v>0</v>
      </c>
      <c r="FS82" s="404">
        <v>0</v>
      </c>
      <c r="FT82" s="404">
        <v>0</v>
      </c>
      <c r="FU82" s="404">
        <v>0</v>
      </c>
      <c r="FV82" s="404">
        <v>0</v>
      </c>
      <c r="FW82" s="404">
        <v>0</v>
      </c>
      <c r="FX82" s="404">
        <v>0</v>
      </c>
      <c r="FY82" s="404">
        <v>0</v>
      </c>
      <c r="FZ82" s="404">
        <v>0</v>
      </c>
      <c r="GA82" s="404">
        <v>0</v>
      </c>
      <c r="GB82" s="404">
        <v>0</v>
      </c>
      <c r="GC82" s="404">
        <v>0</v>
      </c>
      <c r="GD82" s="404">
        <v>0</v>
      </c>
      <c r="GE82" s="404">
        <v>0</v>
      </c>
      <c r="GF82" s="404">
        <v>0</v>
      </c>
      <c r="GG82" s="404">
        <v>0</v>
      </c>
      <c r="GH82" s="404">
        <v>0</v>
      </c>
      <c r="GI82" s="404">
        <v>0</v>
      </c>
      <c r="GJ82" s="404">
        <v>0</v>
      </c>
      <c r="GK82" s="404">
        <v>0</v>
      </c>
      <c r="GL82" s="404">
        <v>90426.303854875281</v>
      </c>
      <c r="GM82" s="404">
        <v>86120.289385595504</v>
      </c>
      <c r="GN82" s="404">
        <v>82019.323224376669</v>
      </c>
      <c r="GO82" s="404">
        <v>78113.641166073008</v>
      </c>
      <c r="GP82" s="404">
        <v>74393.943967688596</v>
      </c>
      <c r="GQ82" s="404">
        <v>70851.37520732246</v>
      </c>
      <c r="GR82" s="404">
        <v>67477.500197449961</v>
      </c>
      <c r="GS82" s="404">
        <v>64264.2859023333</v>
      </c>
      <c r="GT82" s="404">
        <v>61204.081811746</v>
      </c>
      <c r="GU82" s="404">
        <v>58289.601725472377</v>
      </c>
      <c r="GV82" s="404">
        <v>55513.906405211797</v>
      </c>
      <c r="GW82" s="404">
        <v>52870.38705258265</v>
      </c>
      <c r="GX82" s="404">
        <v>50352.74957388825</v>
      </c>
      <c r="GY82" s="404">
        <v>47954.999594179273</v>
      </c>
      <c r="GZ82" s="404">
        <v>45671.428184932643</v>
      </c>
      <c r="HA82" s="404">
        <v>43496.598271364419</v>
      </c>
      <c r="HB82" s="404">
        <v>41425.331687013735</v>
      </c>
      <c r="HC82" s="404">
        <v>39452.696844774982</v>
      </c>
      <c r="HD82" s="404">
        <v>37573.996995023794</v>
      </c>
      <c r="HE82" s="404">
        <v>35784.759042879807</v>
      </c>
      <c r="HF82" s="404">
        <v>34080.72289798077</v>
      </c>
      <c r="HG82" s="404">
        <v>32457.831331410249</v>
      </c>
      <c r="HH82" s="404">
        <v>30912.220315628812</v>
      </c>
      <c r="HI82" s="404">
        <v>29440.209824408394</v>
      </c>
      <c r="HJ82" s="404">
        <v>28038.295070865133</v>
      </c>
      <c r="HK82" s="404">
        <v>26703.138162728697</v>
      </c>
      <c r="HL82" s="404">
        <v>25431.560154979714</v>
      </c>
      <c r="HM82" s="404">
        <v>24220.533480933056</v>
      </c>
      <c r="HN82" s="404">
        <v>23067.174743745778</v>
      </c>
      <c r="HO82" s="404">
        <v>21968.737851186444</v>
      </c>
      <c r="HP82" s="404">
        <v>20922.607477320427</v>
      </c>
      <c r="HQ82" s="404">
        <v>19926.292835543263</v>
      </c>
      <c r="HR82" s="404">
        <v>18977.421748136443</v>
      </c>
      <c r="HS82" s="404">
        <v>18073.73499822518</v>
      </c>
      <c r="HT82" s="404">
        <v>17213.080950690648</v>
      </c>
      <c r="HU82" s="404">
        <v>16393.410429229189</v>
      </c>
      <c r="HV82" s="404">
        <v>15612.771837361135</v>
      </c>
      <c r="HW82" s="404">
        <v>14869.306511772505</v>
      </c>
      <c r="HX82" s="404">
        <v>14161.244296926199</v>
      </c>
      <c r="HY82" s="404">
        <v>13486.899330405902</v>
      </c>
      <c r="HZ82" s="404">
        <v>313684.70074564754</v>
      </c>
      <c r="IA82" s="404">
        <v>1629214.3943442628</v>
      </c>
      <c r="IB82" s="408">
        <v>5.1937961605125196</v>
      </c>
      <c r="IC82" s="410"/>
    </row>
    <row r="83" spans="1:237" ht="90" customHeight="1" x14ac:dyDescent="0.2">
      <c r="A83" s="137" t="s">
        <v>1777</v>
      </c>
      <c r="B83" s="138" t="s">
        <v>1778</v>
      </c>
      <c r="C83" s="138" t="s">
        <v>1794</v>
      </c>
      <c r="D83" s="121">
        <v>9</v>
      </c>
      <c r="E83" s="206" t="s">
        <v>1795</v>
      </c>
      <c r="F83" s="298" t="s">
        <v>1796</v>
      </c>
      <c r="G83" s="118" t="s">
        <v>1797</v>
      </c>
      <c r="H83" s="142" t="s">
        <v>77</v>
      </c>
      <c r="I83" s="118" t="s">
        <v>1798</v>
      </c>
      <c r="J83" s="118">
        <v>40</v>
      </c>
      <c r="K83" s="227" t="s">
        <v>94</v>
      </c>
      <c r="L83" s="110">
        <v>74400</v>
      </c>
      <c r="M83" s="142" t="s">
        <v>1799</v>
      </c>
      <c r="N83" s="142" t="s">
        <v>81</v>
      </c>
      <c r="O83" s="13" t="s">
        <v>217</v>
      </c>
      <c r="P83" s="142" t="s">
        <v>260</v>
      </c>
      <c r="Q83" s="112" t="s">
        <v>100</v>
      </c>
      <c r="R83" s="142" t="s">
        <v>261</v>
      </c>
      <c r="S83" s="142" t="s">
        <v>99</v>
      </c>
      <c r="T83" s="142" t="s">
        <v>1727</v>
      </c>
      <c r="U83" s="142" t="s">
        <v>100</v>
      </c>
      <c r="V83" s="117">
        <v>1</v>
      </c>
      <c r="W83" s="299">
        <v>242206</v>
      </c>
      <c r="X83" s="136">
        <v>3600</v>
      </c>
      <c r="Y83" s="136">
        <v>3600</v>
      </c>
      <c r="Z83" s="136">
        <v>0</v>
      </c>
      <c r="AA83" s="136">
        <v>0</v>
      </c>
      <c r="AB83" s="136">
        <v>94639</v>
      </c>
      <c r="AC83" s="136">
        <v>143967</v>
      </c>
      <c r="AD83" s="136">
        <v>0</v>
      </c>
      <c r="AE83" s="139">
        <v>0</v>
      </c>
      <c r="AF83" s="139">
        <v>0</v>
      </c>
      <c r="AG83" s="139">
        <v>0</v>
      </c>
      <c r="AH83" s="139">
        <v>0</v>
      </c>
      <c r="AI83" s="119" t="s">
        <v>1800</v>
      </c>
      <c r="AJ83" s="136">
        <v>42300</v>
      </c>
      <c r="AK83" s="136">
        <v>0</v>
      </c>
      <c r="AL83" s="136">
        <v>0</v>
      </c>
      <c r="AM83" s="136">
        <v>0</v>
      </c>
      <c r="AN83" s="136">
        <v>0</v>
      </c>
      <c r="AO83" s="136">
        <v>42300</v>
      </c>
      <c r="AP83" s="136">
        <v>0</v>
      </c>
      <c r="AQ83" s="139">
        <v>0</v>
      </c>
      <c r="AR83" s="139">
        <v>0</v>
      </c>
      <c r="AS83" s="139">
        <v>0</v>
      </c>
      <c r="AT83" s="139">
        <v>0</v>
      </c>
      <c r="AU83" s="118" t="s">
        <v>1801</v>
      </c>
      <c r="AV83" s="230">
        <v>1</v>
      </c>
      <c r="AW83" s="230">
        <v>0</v>
      </c>
      <c r="AX83" s="230" t="s">
        <v>3604</v>
      </c>
      <c r="AY83" s="141">
        <v>9</v>
      </c>
      <c r="AZ83" s="70">
        <v>1</v>
      </c>
      <c r="BA83" s="70">
        <v>1</v>
      </c>
      <c r="BB83" s="70">
        <v>1</v>
      </c>
      <c r="BC83" s="70">
        <v>1</v>
      </c>
      <c r="BD83" s="70">
        <v>1</v>
      </c>
      <c r="BE83" s="70">
        <v>1</v>
      </c>
      <c r="BF83" s="70">
        <v>1</v>
      </c>
      <c r="BG83" s="71">
        <v>0</v>
      </c>
      <c r="BH83" s="71">
        <v>1</v>
      </c>
      <c r="BI83" s="71">
        <v>0</v>
      </c>
      <c r="BJ83" s="71">
        <v>0</v>
      </c>
      <c r="BK83" s="71">
        <v>1</v>
      </c>
      <c r="BL83" s="70">
        <v>1</v>
      </c>
      <c r="BM83" s="70">
        <v>1</v>
      </c>
      <c r="BN83" s="70">
        <v>0</v>
      </c>
      <c r="BO83" s="70">
        <v>1</v>
      </c>
      <c r="BP83" s="403">
        <v>3600</v>
      </c>
      <c r="BQ83" s="403">
        <v>0</v>
      </c>
      <c r="BR83" s="403">
        <v>0</v>
      </c>
      <c r="BS83" s="403">
        <v>94639</v>
      </c>
      <c r="BT83" s="403">
        <v>186267</v>
      </c>
      <c r="BU83" s="403">
        <v>0</v>
      </c>
      <c r="BV83" s="403">
        <v>0</v>
      </c>
      <c r="BW83" s="403">
        <v>0</v>
      </c>
      <c r="BX83" s="403">
        <v>0</v>
      </c>
      <c r="BY83" s="403">
        <v>0</v>
      </c>
      <c r="BZ83" s="401">
        <v>0</v>
      </c>
      <c r="CA83" s="401">
        <v>0</v>
      </c>
      <c r="CB83" s="401">
        <v>0</v>
      </c>
      <c r="CC83" s="401">
        <v>0</v>
      </c>
      <c r="CD83" s="401">
        <v>0</v>
      </c>
      <c r="CE83" s="401">
        <v>0</v>
      </c>
      <c r="CF83" s="401">
        <v>0</v>
      </c>
      <c r="CG83" s="401">
        <v>0</v>
      </c>
      <c r="CH83" s="401">
        <v>0</v>
      </c>
      <c r="CI83" s="401">
        <v>0</v>
      </c>
      <c r="CJ83" s="401">
        <v>0</v>
      </c>
      <c r="CK83" s="401">
        <v>0</v>
      </c>
      <c r="CL83" s="401">
        <v>0</v>
      </c>
      <c r="CM83" s="401">
        <v>0</v>
      </c>
      <c r="CN83" s="401">
        <v>0</v>
      </c>
      <c r="CO83" s="401">
        <v>0</v>
      </c>
      <c r="CP83" s="401">
        <v>0</v>
      </c>
      <c r="CQ83" s="401">
        <v>0</v>
      </c>
      <c r="CR83" s="401">
        <v>0</v>
      </c>
      <c r="CS83" s="401">
        <v>0</v>
      </c>
      <c r="CT83" s="401">
        <v>0</v>
      </c>
      <c r="CU83" s="401">
        <v>0</v>
      </c>
      <c r="CV83" s="401">
        <v>0</v>
      </c>
      <c r="CW83" s="401">
        <v>0</v>
      </c>
      <c r="CX83" s="401">
        <v>0</v>
      </c>
      <c r="CY83" s="401">
        <v>0</v>
      </c>
      <c r="CZ83" s="401">
        <v>0</v>
      </c>
      <c r="DA83" s="401">
        <v>0</v>
      </c>
      <c r="DB83" s="401">
        <v>0</v>
      </c>
      <c r="DC83" s="401">
        <v>0</v>
      </c>
      <c r="DD83" s="401">
        <v>0</v>
      </c>
      <c r="DE83" s="401">
        <v>0</v>
      </c>
      <c r="DF83" s="401">
        <v>0</v>
      </c>
      <c r="DG83" s="403">
        <v>74400</v>
      </c>
      <c r="DH83" s="403">
        <v>74400</v>
      </c>
      <c r="DI83" s="403">
        <v>74400</v>
      </c>
      <c r="DJ83" s="403">
        <v>74400</v>
      </c>
      <c r="DK83" s="403">
        <v>74400</v>
      </c>
      <c r="DL83" s="403">
        <v>74400</v>
      </c>
      <c r="DM83" s="403">
        <v>74400</v>
      </c>
      <c r="DN83" s="403">
        <v>74400</v>
      </c>
      <c r="DO83" s="403">
        <v>74400</v>
      </c>
      <c r="DP83" s="403">
        <v>74400</v>
      </c>
      <c r="DQ83" s="403">
        <v>74400</v>
      </c>
      <c r="DR83" s="403">
        <v>74400</v>
      </c>
      <c r="DS83" s="403">
        <v>74400</v>
      </c>
      <c r="DT83" s="403">
        <v>74400</v>
      </c>
      <c r="DU83" s="403">
        <v>74400</v>
      </c>
      <c r="DV83" s="403">
        <v>74400</v>
      </c>
      <c r="DW83" s="403">
        <v>74400</v>
      </c>
      <c r="DX83" s="403">
        <v>74400</v>
      </c>
      <c r="DY83" s="403">
        <v>74400</v>
      </c>
      <c r="DZ83" s="403">
        <v>74400</v>
      </c>
      <c r="EA83" s="403">
        <v>74400</v>
      </c>
      <c r="EB83" s="403">
        <v>74400</v>
      </c>
      <c r="EC83" s="403">
        <v>74400</v>
      </c>
      <c r="ED83" s="403">
        <v>74400</v>
      </c>
      <c r="EE83" s="403">
        <v>74400</v>
      </c>
      <c r="EF83" s="403">
        <v>74400</v>
      </c>
      <c r="EG83" s="403">
        <v>74400</v>
      </c>
      <c r="EH83" s="403">
        <v>74400</v>
      </c>
      <c r="EI83" s="403">
        <v>74400</v>
      </c>
      <c r="EJ83" s="403">
        <v>74400</v>
      </c>
      <c r="EK83" s="403">
        <v>74400</v>
      </c>
      <c r="EL83" s="403">
        <v>74400</v>
      </c>
      <c r="EM83" s="403">
        <v>74400</v>
      </c>
      <c r="EN83" s="403">
        <v>74400</v>
      </c>
      <c r="EO83" s="403">
        <v>74400</v>
      </c>
      <c r="EP83" s="403">
        <v>74400</v>
      </c>
      <c r="EQ83" s="403">
        <v>74400</v>
      </c>
      <c r="ER83" s="403">
        <v>74400</v>
      </c>
      <c r="ES83" s="403">
        <v>74400</v>
      </c>
      <c r="ET83" s="403">
        <v>74400</v>
      </c>
      <c r="EU83" s="403">
        <v>74400</v>
      </c>
      <c r="EV83" s="403">
        <v>74400</v>
      </c>
      <c r="EW83" s="403">
        <v>74400</v>
      </c>
      <c r="EX83" s="404">
        <v>0</v>
      </c>
      <c r="EY83" s="404">
        <v>81752.726487420354</v>
      </c>
      <c r="EZ83" s="404">
        <v>153242.32187205949</v>
      </c>
      <c r="FA83" s="404">
        <v>0</v>
      </c>
      <c r="FB83" s="404">
        <v>0</v>
      </c>
      <c r="FC83" s="404">
        <v>0</v>
      </c>
      <c r="FD83" s="404">
        <v>0</v>
      </c>
      <c r="FE83" s="404">
        <v>0</v>
      </c>
      <c r="FF83" s="404">
        <v>0</v>
      </c>
      <c r="FG83" s="404">
        <v>0</v>
      </c>
      <c r="FH83" s="404">
        <v>0</v>
      </c>
      <c r="FI83" s="404">
        <v>0</v>
      </c>
      <c r="FJ83" s="404">
        <v>0</v>
      </c>
      <c r="FK83" s="404">
        <v>0</v>
      </c>
      <c r="FL83" s="404">
        <v>0</v>
      </c>
      <c r="FM83" s="404">
        <v>0</v>
      </c>
      <c r="FN83" s="404">
        <v>0</v>
      </c>
      <c r="FO83" s="404">
        <v>0</v>
      </c>
      <c r="FP83" s="404">
        <v>0</v>
      </c>
      <c r="FQ83" s="404">
        <v>0</v>
      </c>
      <c r="FR83" s="404">
        <v>0</v>
      </c>
      <c r="FS83" s="404">
        <v>0</v>
      </c>
      <c r="FT83" s="404">
        <v>0</v>
      </c>
      <c r="FU83" s="404">
        <v>0</v>
      </c>
      <c r="FV83" s="404">
        <v>0</v>
      </c>
      <c r="FW83" s="404">
        <v>0</v>
      </c>
      <c r="FX83" s="404">
        <v>0</v>
      </c>
      <c r="FY83" s="404">
        <v>0</v>
      </c>
      <c r="FZ83" s="404">
        <v>0</v>
      </c>
      <c r="GA83" s="404">
        <v>0</v>
      </c>
      <c r="GB83" s="404">
        <v>0</v>
      </c>
      <c r="GC83" s="404">
        <v>0</v>
      </c>
      <c r="GD83" s="404">
        <v>0</v>
      </c>
      <c r="GE83" s="404">
        <v>0</v>
      </c>
      <c r="GF83" s="404">
        <v>0</v>
      </c>
      <c r="GG83" s="404">
        <v>0</v>
      </c>
      <c r="GH83" s="404">
        <v>0</v>
      </c>
      <c r="GI83" s="404">
        <v>0</v>
      </c>
      <c r="GJ83" s="404">
        <v>0</v>
      </c>
      <c r="GK83" s="404">
        <v>0</v>
      </c>
      <c r="GL83" s="404">
        <v>67482.993197278905</v>
      </c>
      <c r="GM83" s="404">
        <v>64269.517330741815</v>
      </c>
      <c r="GN83" s="404">
        <v>61209.064124516022</v>
      </c>
      <c r="GO83" s="404">
        <v>58294.346785253343</v>
      </c>
      <c r="GP83" s="404">
        <v>55518.425509765097</v>
      </c>
      <c r="GQ83" s="404">
        <v>52874.690961681037</v>
      </c>
      <c r="GR83" s="404">
        <v>50356.848534934325</v>
      </c>
      <c r="GS83" s="404">
        <v>47958.903366604114</v>
      </c>
      <c r="GT83" s="404">
        <v>45675.14606343249</v>
      </c>
      <c r="GU83" s="404">
        <v>43500.13910803094</v>
      </c>
      <c r="GV83" s="404">
        <v>41428.703912410427</v>
      </c>
      <c r="GW83" s="404">
        <v>39455.908488009925</v>
      </c>
      <c r="GX83" s="404">
        <v>37577.055702866601</v>
      </c>
      <c r="GY83" s="404">
        <v>35787.672097968185</v>
      </c>
      <c r="GZ83" s="404">
        <v>34083.497236160176</v>
      </c>
      <c r="HA83" s="404">
        <v>32460.473558247784</v>
      </c>
      <c r="HB83" s="404">
        <v>30914.736722140748</v>
      </c>
      <c r="HC83" s="404">
        <v>29442.606402038804</v>
      </c>
      <c r="HD83" s="404">
        <v>28040.577525751243</v>
      </c>
      <c r="HE83" s="404">
        <v>26705.311929286901</v>
      </c>
      <c r="HF83" s="404">
        <v>25433.630408844667</v>
      </c>
      <c r="HG83" s="404">
        <v>24222.505151280631</v>
      </c>
      <c r="HH83" s="404">
        <v>23069.052525029176</v>
      </c>
      <c r="HI83" s="404">
        <v>21970.526214313501</v>
      </c>
      <c r="HJ83" s="404">
        <v>20924.310680298571</v>
      </c>
      <c r="HK83" s="404">
        <v>19927.914933617685</v>
      </c>
      <c r="HL83" s="404">
        <v>18978.966603445417</v>
      </c>
      <c r="HM83" s="404">
        <v>18075.206288995632</v>
      </c>
      <c r="HN83" s="404">
        <v>17214.482179995844</v>
      </c>
      <c r="HO83" s="404">
        <v>16394.74493332937</v>
      </c>
      <c r="HP83" s="404">
        <v>15614.042793647021</v>
      </c>
      <c r="HQ83" s="404">
        <v>14870.516946330496</v>
      </c>
      <c r="HR83" s="404">
        <v>14162.397091743329</v>
      </c>
      <c r="HS83" s="404">
        <v>13487.99723023174</v>
      </c>
      <c r="HT83" s="404">
        <v>12845.711647839755</v>
      </c>
      <c r="HU83" s="404">
        <v>12234.011093180718</v>
      </c>
      <c r="HV83" s="404">
        <v>11651.439136362591</v>
      </c>
      <c r="HW83" s="404">
        <v>11096.608701297702</v>
      </c>
      <c r="HX83" s="404">
        <v>10568.19876314067</v>
      </c>
      <c r="HY83" s="404">
        <v>10064.951202991115</v>
      </c>
      <c r="HZ83" s="404">
        <v>234995.04835947984</v>
      </c>
      <c r="IA83" s="404">
        <v>1215843.8330830347</v>
      </c>
      <c r="IB83" s="408">
        <v>5.1739125635665202</v>
      </c>
      <c r="IC83" s="410"/>
    </row>
    <row r="84" spans="1:237" ht="90" customHeight="1" x14ac:dyDescent="0.2">
      <c r="A84" s="137" t="s">
        <v>1510</v>
      </c>
      <c r="B84" s="138" t="s">
        <v>1511</v>
      </c>
      <c r="C84" s="138" t="s">
        <v>1566</v>
      </c>
      <c r="D84" s="142">
        <v>6</v>
      </c>
      <c r="E84" s="138" t="s">
        <v>1567</v>
      </c>
      <c r="F84" s="118" t="s">
        <v>1568</v>
      </c>
      <c r="G84" s="118" t="s">
        <v>1569</v>
      </c>
      <c r="H84" s="142" t="s">
        <v>77</v>
      </c>
      <c r="I84" s="118" t="s">
        <v>1549</v>
      </c>
      <c r="J84" s="118">
        <v>10</v>
      </c>
      <c r="K84" s="227" t="s">
        <v>79</v>
      </c>
      <c r="L84" s="110">
        <v>38949</v>
      </c>
      <c r="M84" s="142" t="s">
        <v>1534</v>
      </c>
      <c r="N84" s="142" t="s">
        <v>147</v>
      </c>
      <c r="O84" s="73" t="s">
        <v>106</v>
      </c>
      <c r="P84" s="142" t="s">
        <v>465</v>
      </c>
      <c r="Q84" s="112" t="s">
        <v>100</v>
      </c>
      <c r="R84" s="142" t="s">
        <v>108</v>
      </c>
      <c r="S84" s="142" t="s">
        <v>99</v>
      </c>
      <c r="T84" s="142" t="s">
        <v>366</v>
      </c>
      <c r="U84" s="142" t="s">
        <v>100</v>
      </c>
      <c r="V84" s="117">
        <v>1</v>
      </c>
      <c r="W84" s="135">
        <v>65000</v>
      </c>
      <c r="X84" s="134">
        <v>0</v>
      </c>
      <c r="Y84" s="134">
        <v>0</v>
      </c>
      <c r="Z84" s="134">
        <v>0</v>
      </c>
      <c r="AA84" s="134">
        <v>25000</v>
      </c>
      <c r="AB84" s="134">
        <v>20000</v>
      </c>
      <c r="AC84" s="134">
        <v>10000</v>
      </c>
      <c r="AD84" s="134">
        <v>10000</v>
      </c>
      <c r="AE84" s="139">
        <v>0</v>
      </c>
      <c r="AF84" s="139">
        <v>0</v>
      </c>
      <c r="AG84" s="139">
        <v>0</v>
      </c>
      <c r="AH84" s="139">
        <v>0</v>
      </c>
      <c r="AI84" s="116" t="s">
        <v>88</v>
      </c>
      <c r="AJ84" s="136">
        <v>0</v>
      </c>
      <c r="AK84" s="136">
        <v>0</v>
      </c>
      <c r="AL84" s="136">
        <v>0</v>
      </c>
      <c r="AM84" s="136">
        <v>0</v>
      </c>
      <c r="AN84" s="136">
        <v>0</v>
      </c>
      <c r="AO84" s="136">
        <v>0</v>
      </c>
      <c r="AP84" s="136">
        <v>0</v>
      </c>
      <c r="AQ84" s="139">
        <v>0</v>
      </c>
      <c r="AR84" s="139">
        <v>0</v>
      </c>
      <c r="AS84" s="139">
        <v>0</v>
      </c>
      <c r="AT84" s="139">
        <v>0</v>
      </c>
      <c r="AU84" s="122"/>
      <c r="AV84" s="230">
        <v>1</v>
      </c>
      <c r="AW84" s="230">
        <v>0</v>
      </c>
      <c r="AX84" s="230" t="s">
        <v>3614</v>
      </c>
      <c r="AY84" s="141">
        <v>9</v>
      </c>
      <c r="AZ84" s="70">
        <v>1</v>
      </c>
      <c r="BA84" s="70">
        <v>1</v>
      </c>
      <c r="BB84" s="70">
        <v>1</v>
      </c>
      <c r="BC84" s="70">
        <v>1</v>
      </c>
      <c r="BD84" s="70">
        <v>1</v>
      </c>
      <c r="BE84" s="70">
        <v>1</v>
      </c>
      <c r="BF84" s="70">
        <v>1</v>
      </c>
      <c r="BG84" s="71">
        <v>0</v>
      </c>
      <c r="BH84" s="71">
        <v>1</v>
      </c>
      <c r="BI84" s="71">
        <v>0</v>
      </c>
      <c r="BJ84" s="71">
        <v>1</v>
      </c>
      <c r="BK84" s="71">
        <v>0</v>
      </c>
      <c r="BL84" s="70">
        <v>1</v>
      </c>
      <c r="BM84" s="70">
        <v>1</v>
      </c>
      <c r="BN84" s="70">
        <v>0</v>
      </c>
      <c r="BO84" s="70">
        <v>1</v>
      </c>
      <c r="BP84" s="403">
        <v>0</v>
      </c>
      <c r="BQ84" s="403">
        <v>0</v>
      </c>
      <c r="BR84" s="403">
        <v>25000</v>
      </c>
      <c r="BS84" s="403">
        <v>20000</v>
      </c>
      <c r="BT84" s="403">
        <v>10000</v>
      </c>
      <c r="BU84" s="403">
        <v>10000</v>
      </c>
      <c r="BV84" s="403">
        <v>0</v>
      </c>
      <c r="BW84" s="403">
        <v>0</v>
      </c>
      <c r="BX84" s="403">
        <v>0</v>
      </c>
      <c r="BY84" s="403">
        <v>0</v>
      </c>
      <c r="BZ84" s="401">
        <v>0</v>
      </c>
      <c r="CA84" s="401">
        <v>0</v>
      </c>
      <c r="CB84" s="401">
        <v>0</v>
      </c>
      <c r="CC84" s="401">
        <v>0</v>
      </c>
      <c r="CD84" s="401">
        <v>0</v>
      </c>
      <c r="CE84" s="401">
        <v>0</v>
      </c>
      <c r="CF84" s="401">
        <v>0</v>
      </c>
      <c r="CG84" s="401">
        <v>0</v>
      </c>
      <c r="CH84" s="401">
        <v>0</v>
      </c>
      <c r="CI84" s="401">
        <v>0</v>
      </c>
      <c r="CJ84" s="401">
        <v>0</v>
      </c>
      <c r="CK84" s="401">
        <v>0</v>
      </c>
      <c r="CL84" s="401">
        <v>0</v>
      </c>
      <c r="CM84" s="401">
        <v>0</v>
      </c>
      <c r="CN84" s="401">
        <v>0</v>
      </c>
      <c r="CO84" s="401">
        <v>0</v>
      </c>
      <c r="CP84" s="401">
        <v>0</v>
      </c>
      <c r="CQ84" s="401">
        <v>0</v>
      </c>
      <c r="CR84" s="401">
        <v>0</v>
      </c>
      <c r="CS84" s="401">
        <v>0</v>
      </c>
      <c r="CT84" s="401">
        <v>0</v>
      </c>
      <c r="CU84" s="401">
        <v>0</v>
      </c>
      <c r="CV84" s="401">
        <v>0</v>
      </c>
      <c r="CW84" s="401">
        <v>0</v>
      </c>
      <c r="CX84" s="401">
        <v>0</v>
      </c>
      <c r="CY84" s="401">
        <v>0</v>
      </c>
      <c r="CZ84" s="401">
        <v>0</v>
      </c>
      <c r="DA84" s="401">
        <v>0</v>
      </c>
      <c r="DB84" s="401">
        <v>0</v>
      </c>
      <c r="DC84" s="401">
        <v>0</v>
      </c>
      <c r="DD84" s="401">
        <v>0</v>
      </c>
      <c r="DE84" s="401">
        <v>0</v>
      </c>
      <c r="DF84" s="401">
        <v>0</v>
      </c>
      <c r="DG84" s="403">
        <v>38949</v>
      </c>
      <c r="DH84" s="403">
        <v>38949</v>
      </c>
      <c r="DI84" s="403">
        <v>38949</v>
      </c>
      <c r="DJ84" s="403">
        <v>38949</v>
      </c>
      <c r="DK84" s="403">
        <v>38949</v>
      </c>
      <c r="DL84" s="403">
        <v>38949</v>
      </c>
      <c r="DM84" s="403">
        <v>38949</v>
      </c>
      <c r="DN84" s="403">
        <v>38949</v>
      </c>
      <c r="DO84" s="403">
        <v>38949</v>
      </c>
      <c r="DP84" s="403">
        <v>38949</v>
      </c>
      <c r="DQ84" s="403">
        <v>38949</v>
      </c>
      <c r="DR84" s="403">
        <v>38949</v>
      </c>
      <c r="DS84" s="403">
        <v>38949</v>
      </c>
      <c r="DT84" s="403">
        <v>38949</v>
      </c>
      <c r="DU84" s="403">
        <v>38949</v>
      </c>
      <c r="DV84" s="403">
        <v>38949</v>
      </c>
      <c r="DW84" s="403">
        <v>38949</v>
      </c>
      <c r="DX84" s="403">
        <v>38949</v>
      </c>
      <c r="DY84" s="403">
        <v>38949</v>
      </c>
      <c r="DZ84" s="403">
        <v>38949</v>
      </c>
      <c r="EA84" s="403">
        <v>38949</v>
      </c>
      <c r="EB84" s="403">
        <v>38949</v>
      </c>
      <c r="EC84" s="403">
        <v>38949</v>
      </c>
      <c r="ED84" s="403">
        <v>38949</v>
      </c>
      <c r="EE84" s="403">
        <v>38949</v>
      </c>
      <c r="EF84" s="403">
        <v>38949</v>
      </c>
      <c r="EG84" s="403">
        <v>38949</v>
      </c>
      <c r="EH84" s="403">
        <v>38949</v>
      </c>
      <c r="EI84" s="403">
        <v>38949</v>
      </c>
      <c r="EJ84" s="403">
        <v>38949</v>
      </c>
      <c r="EK84" s="403">
        <v>38949</v>
      </c>
      <c r="EL84" s="403">
        <v>38949</v>
      </c>
      <c r="EM84" s="403">
        <v>38949</v>
      </c>
      <c r="EN84" s="403">
        <v>38949</v>
      </c>
      <c r="EO84" s="403">
        <v>38949</v>
      </c>
      <c r="EP84" s="403">
        <v>38949</v>
      </c>
      <c r="EQ84" s="403">
        <v>38949</v>
      </c>
      <c r="ER84" s="403">
        <v>38949</v>
      </c>
      <c r="ES84" s="403">
        <v>38949</v>
      </c>
      <c r="ET84" s="403">
        <v>38949</v>
      </c>
      <c r="EU84" s="403">
        <v>38949</v>
      </c>
      <c r="EV84" s="403">
        <v>38949</v>
      </c>
      <c r="EW84" s="403">
        <v>38949</v>
      </c>
      <c r="EX84" s="404">
        <v>22675.736961451246</v>
      </c>
      <c r="EY84" s="404">
        <v>17276.751970629521</v>
      </c>
      <c r="EZ84" s="404">
        <v>8227.0247479188201</v>
      </c>
      <c r="FA84" s="404">
        <v>7835.2616646845891</v>
      </c>
      <c r="FB84" s="404">
        <v>0</v>
      </c>
      <c r="FC84" s="404">
        <v>0</v>
      </c>
      <c r="FD84" s="404">
        <v>0</v>
      </c>
      <c r="FE84" s="404">
        <v>0</v>
      </c>
      <c r="FF84" s="404">
        <v>0</v>
      </c>
      <c r="FG84" s="404">
        <v>0</v>
      </c>
      <c r="FH84" s="404">
        <v>0</v>
      </c>
      <c r="FI84" s="404">
        <v>0</v>
      </c>
      <c r="FJ84" s="404">
        <v>0</v>
      </c>
      <c r="FK84" s="404">
        <v>0</v>
      </c>
      <c r="FL84" s="404">
        <v>0</v>
      </c>
      <c r="FM84" s="404">
        <v>0</v>
      </c>
      <c r="FN84" s="404">
        <v>0</v>
      </c>
      <c r="FO84" s="404">
        <v>0</v>
      </c>
      <c r="FP84" s="404">
        <v>0</v>
      </c>
      <c r="FQ84" s="404">
        <v>0</v>
      </c>
      <c r="FR84" s="404">
        <v>0</v>
      </c>
      <c r="FS84" s="404">
        <v>0</v>
      </c>
      <c r="FT84" s="404">
        <v>0</v>
      </c>
      <c r="FU84" s="404">
        <v>0</v>
      </c>
      <c r="FV84" s="404">
        <v>0</v>
      </c>
      <c r="FW84" s="404">
        <v>0</v>
      </c>
      <c r="FX84" s="404">
        <v>0</v>
      </c>
      <c r="FY84" s="404">
        <v>0</v>
      </c>
      <c r="FZ84" s="404">
        <v>0</v>
      </c>
      <c r="GA84" s="404">
        <v>0</v>
      </c>
      <c r="GB84" s="404">
        <v>0</v>
      </c>
      <c r="GC84" s="404">
        <v>0</v>
      </c>
      <c r="GD84" s="404">
        <v>0</v>
      </c>
      <c r="GE84" s="404">
        <v>0</v>
      </c>
      <c r="GF84" s="404">
        <v>0</v>
      </c>
      <c r="GG84" s="404">
        <v>0</v>
      </c>
      <c r="GH84" s="404">
        <v>0</v>
      </c>
      <c r="GI84" s="404">
        <v>0</v>
      </c>
      <c r="GJ84" s="404">
        <v>0</v>
      </c>
      <c r="GK84" s="404">
        <v>0</v>
      </c>
      <c r="GL84" s="404">
        <v>35327.891156462581</v>
      </c>
      <c r="GM84" s="404">
        <v>33645.610625202455</v>
      </c>
      <c r="GN84" s="404">
        <v>32043.438690669012</v>
      </c>
      <c r="GO84" s="404">
        <v>30517.560657780006</v>
      </c>
      <c r="GP84" s="404">
        <v>29064.343483600012</v>
      </c>
      <c r="GQ84" s="404">
        <v>27680.327127238099</v>
      </c>
      <c r="GR84" s="404">
        <v>26362.216311655338</v>
      </c>
      <c r="GS84" s="404">
        <v>25106.872677766987</v>
      </c>
      <c r="GT84" s="404">
        <v>23911.307312159035</v>
      </c>
      <c r="GU84" s="404">
        <v>22772.673630627651</v>
      </c>
      <c r="GV84" s="404">
        <v>21688.260600597765</v>
      </c>
      <c r="GW84" s="404">
        <v>20655.486286283583</v>
      </c>
      <c r="GX84" s="404">
        <v>19671.891701222463</v>
      </c>
      <c r="GY84" s="404">
        <v>18735.134953545199</v>
      </c>
      <c r="GZ84" s="404">
        <v>17842.985670043046</v>
      </c>
      <c r="HA84" s="404">
        <v>16993.319685755279</v>
      </c>
      <c r="HB84" s="404">
        <v>16184.113986433602</v>
      </c>
      <c r="HC84" s="404">
        <v>15413.441891841525</v>
      </c>
      <c r="HD84" s="404">
        <v>14679.4684684205</v>
      </c>
      <c r="HE84" s="404">
        <v>13980.446160400477</v>
      </c>
      <c r="HF84" s="404">
        <v>13314.710628952836</v>
      </c>
      <c r="HG84" s="404">
        <v>12680.676789478888</v>
      </c>
      <c r="HH84" s="404">
        <v>12076.835037598943</v>
      </c>
      <c r="HI84" s="404">
        <v>11501.747654856135</v>
      </c>
      <c r="HJ84" s="404">
        <v>10954.045385577272</v>
      </c>
      <c r="HK84" s="404">
        <v>10432.424176740258</v>
      </c>
      <c r="HL84" s="404">
        <v>9935.6420730859609</v>
      </c>
      <c r="HM84" s="404">
        <v>9462.5162600818658</v>
      </c>
      <c r="HN84" s="404">
        <v>9011.9202476970186</v>
      </c>
      <c r="HO84" s="404">
        <v>8582.7811882828719</v>
      </c>
      <c r="HP84" s="404">
        <v>8174.0773221741638</v>
      </c>
      <c r="HQ84" s="404">
        <v>7784.8355449277751</v>
      </c>
      <c r="HR84" s="404">
        <v>7414.1290904074049</v>
      </c>
      <c r="HS84" s="404">
        <v>7061.0753241975281</v>
      </c>
      <c r="HT84" s="404">
        <v>6724.8336420928845</v>
      </c>
      <c r="HU84" s="404">
        <v>6404.6034686598896</v>
      </c>
      <c r="HV84" s="404">
        <v>6099.6223511046574</v>
      </c>
      <c r="HW84" s="404">
        <v>5809.1641439091964</v>
      </c>
      <c r="HX84" s="404">
        <v>5532.5372799135212</v>
      </c>
      <c r="HY84" s="404">
        <v>5269.0831237271623</v>
      </c>
      <c r="HZ84" s="404">
        <v>56014.775344684182</v>
      </c>
      <c r="IA84" s="404">
        <v>286432.2416731611</v>
      </c>
      <c r="IB84" s="408">
        <v>5.1135122815474006</v>
      </c>
      <c r="IC84" s="410"/>
    </row>
    <row r="85" spans="1:237" ht="90" customHeight="1" x14ac:dyDescent="0.2">
      <c r="A85" s="137" t="s">
        <v>2026</v>
      </c>
      <c r="B85" s="138" t="s">
        <v>2027</v>
      </c>
      <c r="C85" s="138" t="s">
        <v>2075</v>
      </c>
      <c r="D85" s="142">
        <v>8</v>
      </c>
      <c r="E85" s="138" t="s">
        <v>2076</v>
      </c>
      <c r="F85" s="118" t="s">
        <v>2077</v>
      </c>
      <c r="G85" s="118" t="s">
        <v>2078</v>
      </c>
      <c r="H85" s="142" t="s">
        <v>77</v>
      </c>
      <c r="I85" s="118" t="s">
        <v>2079</v>
      </c>
      <c r="J85" s="142">
        <v>40</v>
      </c>
      <c r="K85" s="227" t="s">
        <v>94</v>
      </c>
      <c r="L85" s="142">
        <v>14000</v>
      </c>
      <c r="M85" s="142" t="s">
        <v>2135</v>
      </c>
      <c r="N85" s="142" t="s">
        <v>81</v>
      </c>
      <c r="O85" s="13" t="s">
        <v>217</v>
      </c>
      <c r="P85" s="142" t="s">
        <v>461</v>
      </c>
      <c r="Q85" s="112" t="s">
        <v>100</v>
      </c>
      <c r="R85" s="142" t="s">
        <v>98</v>
      </c>
      <c r="S85" s="142" t="s">
        <v>99</v>
      </c>
      <c r="T85" s="142" t="s">
        <v>2073</v>
      </c>
      <c r="U85" s="142" t="s">
        <v>100</v>
      </c>
      <c r="V85" s="117">
        <v>1</v>
      </c>
      <c r="W85" s="136">
        <v>50000</v>
      </c>
      <c r="X85" s="136">
        <v>0</v>
      </c>
      <c r="Y85" s="136">
        <v>0</v>
      </c>
      <c r="Z85" s="136">
        <v>0</v>
      </c>
      <c r="AA85" s="136">
        <v>50000</v>
      </c>
      <c r="AB85" s="136">
        <v>0</v>
      </c>
      <c r="AC85" s="136">
        <v>0</v>
      </c>
      <c r="AD85" s="136">
        <v>0</v>
      </c>
      <c r="AE85" s="139">
        <v>0</v>
      </c>
      <c r="AF85" s="139">
        <v>0</v>
      </c>
      <c r="AG85" s="139">
        <v>0</v>
      </c>
      <c r="AH85" s="139">
        <v>0</v>
      </c>
      <c r="AI85" s="116" t="s">
        <v>88</v>
      </c>
      <c r="AJ85" s="136">
        <v>0</v>
      </c>
      <c r="AK85" s="136">
        <v>0</v>
      </c>
      <c r="AL85" s="136">
        <v>0</v>
      </c>
      <c r="AM85" s="136">
        <v>0</v>
      </c>
      <c r="AN85" s="136">
        <v>0</v>
      </c>
      <c r="AO85" s="136">
        <v>0</v>
      </c>
      <c r="AP85" s="136">
        <v>0</v>
      </c>
      <c r="AQ85" s="139">
        <v>0</v>
      </c>
      <c r="AR85" s="139">
        <v>0</v>
      </c>
      <c r="AS85" s="139">
        <v>0</v>
      </c>
      <c r="AT85" s="139">
        <v>0</v>
      </c>
      <c r="AU85" s="118" t="s">
        <v>2080</v>
      </c>
      <c r="AV85" s="230">
        <v>1</v>
      </c>
      <c r="AW85" s="230">
        <v>0</v>
      </c>
      <c r="AX85" s="230" t="s">
        <v>3616</v>
      </c>
      <c r="AY85" s="141">
        <v>9</v>
      </c>
      <c r="AZ85" s="70">
        <v>1</v>
      </c>
      <c r="BA85" s="70">
        <v>1</v>
      </c>
      <c r="BB85" s="70">
        <v>1</v>
      </c>
      <c r="BC85" s="70">
        <v>1</v>
      </c>
      <c r="BD85" s="70">
        <v>1</v>
      </c>
      <c r="BE85" s="70">
        <v>1</v>
      </c>
      <c r="BF85" s="70">
        <v>1</v>
      </c>
      <c r="BG85" s="71">
        <v>0</v>
      </c>
      <c r="BH85" s="71">
        <v>1</v>
      </c>
      <c r="BI85" s="71">
        <v>0</v>
      </c>
      <c r="BJ85" s="71">
        <v>0</v>
      </c>
      <c r="BK85" s="71">
        <v>1</v>
      </c>
      <c r="BL85" s="70">
        <v>1</v>
      </c>
      <c r="BM85" s="70">
        <v>1</v>
      </c>
      <c r="BN85" s="70">
        <v>0</v>
      </c>
      <c r="BO85" s="70">
        <v>1</v>
      </c>
      <c r="BP85" s="403">
        <v>0</v>
      </c>
      <c r="BQ85" s="403">
        <v>0</v>
      </c>
      <c r="BR85" s="403">
        <v>50000</v>
      </c>
      <c r="BS85" s="403">
        <v>0</v>
      </c>
      <c r="BT85" s="403">
        <v>0</v>
      </c>
      <c r="BU85" s="403">
        <v>0</v>
      </c>
      <c r="BV85" s="403">
        <v>0</v>
      </c>
      <c r="BW85" s="403">
        <v>0</v>
      </c>
      <c r="BX85" s="403">
        <v>0</v>
      </c>
      <c r="BY85" s="403">
        <v>0</v>
      </c>
      <c r="BZ85" s="401">
        <v>0</v>
      </c>
      <c r="CA85" s="401">
        <v>0</v>
      </c>
      <c r="CB85" s="401">
        <v>0</v>
      </c>
      <c r="CC85" s="401">
        <v>0</v>
      </c>
      <c r="CD85" s="401">
        <v>0</v>
      </c>
      <c r="CE85" s="401">
        <v>0</v>
      </c>
      <c r="CF85" s="401">
        <v>0</v>
      </c>
      <c r="CG85" s="401">
        <v>0</v>
      </c>
      <c r="CH85" s="401">
        <v>0</v>
      </c>
      <c r="CI85" s="401">
        <v>0</v>
      </c>
      <c r="CJ85" s="401">
        <v>0</v>
      </c>
      <c r="CK85" s="401">
        <v>0</v>
      </c>
      <c r="CL85" s="401">
        <v>0</v>
      </c>
      <c r="CM85" s="401">
        <v>0</v>
      </c>
      <c r="CN85" s="401">
        <v>0</v>
      </c>
      <c r="CO85" s="401">
        <v>0</v>
      </c>
      <c r="CP85" s="401">
        <v>0</v>
      </c>
      <c r="CQ85" s="401">
        <v>0</v>
      </c>
      <c r="CR85" s="401">
        <v>0</v>
      </c>
      <c r="CS85" s="401">
        <v>0</v>
      </c>
      <c r="CT85" s="401">
        <v>0</v>
      </c>
      <c r="CU85" s="401">
        <v>0</v>
      </c>
      <c r="CV85" s="401">
        <v>0</v>
      </c>
      <c r="CW85" s="401">
        <v>0</v>
      </c>
      <c r="CX85" s="401">
        <v>0</v>
      </c>
      <c r="CY85" s="401">
        <v>0</v>
      </c>
      <c r="CZ85" s="401">
        <v>0</v>
      </c>
      <c r="DA85" s="401">
        <v>0</v>
      </c>
      <c r="DB85" s="401">
        <v>0</v>
      </c>
      <c r="DC85" s="401">
        <v>0</v>
      </c>
      <c r="DD85" s="401">
        <v>0</v>
      </c>
      <c r="DE85" s="401">
        <v>0</v>
      </c>
      <c r="DF85" s="401">
        <v>0</v>
      </c>
      <c r="DG85" s="403">
        <v>14000</v>
      </c>
      <c r="DH85" s="403">
        <v>14000</v>
      </c>
      <c r="DI85" s="403">
        <v>14000</v>
      </c>
      <c r="DJ85" s="403">
        <v>14000</v>
      </c>
      <c r="DK85" s="403">
        <v>14000</v>
      </c>
      <c r="DL85" s="403">
        <v>14000</v>
      </c>
      <c r="DM85" s="403">
        <v>14000</v>
      </c>
      <c r="DN85" s="403">
        <v>14000</v>
      </c>
      <c r="DO85" s="403">
        <v>14000</v>
      </c>
      <c r="DP85" s="403">
        <v>14000</v>
      </c>
      <c r="DQ85" s="403">
        <v>14000</v>
      </c>
      <c r="DR85" s="403">
        <v>14000</v>
      </c>
      <c r="DS85" s="403">
        <v>14000</v>
      </c>
      <c r="DT85" s="403">
        <v>14000</v>
      </c>
      <c r="DU85" s="403">
        <v>14000</v>
      </c>
      <c r="DV85" s="403">
        <v>14000</v>
      </c>
      <c r="DW85" s="403">
        <v>14000</v>
      </c>
      <c r="DX85" s="403">
        <v>14000</v>
      </c>
      <c r="DY85" s="403">
        <v>14000</v>
      </c>
      <c r="DZ85" s="403">
        <v>14000</v>
      </c>
      <c r="EA85" s="403">
        <v>14000</v>
      </c>
      <c r="EB85" s="403">
        <v>14000</v>
      </c>
      <c r="EC85" s="403">
        <v>14000</v>
      </c>
      <c r="ED85" s="403">
        <v>14000</v>
      </c>
      <c r="EE85" s="403">
        <v>14000</v>
      </c>
      <c r="EF85" s="403">
        <v>14000</v>
      </c>
      <c r="EG85" s="403">
        <v>14000</v>
      </c>
      <c r="EH85" s="403">
        <v>14000</v>
      </c>
      <c r="EI85" s="403">
        <v>14000</v>
      </c>
      <c r="EJ85" s="403">
        <v>14000</v>
      </c>
      <c r="EK85" s="403">
        <v>14000</v>
      </c>
      <c r="EL85" s="403">
        <v>14000</v>
      </c>
      <c r="EM85" s="403">
        <v>14000</v>
      </c>
      <c r="EN85" s="403">
        <v>14000</v>
      </c>
      <c r="EO85" s="403">
        <v>14000</v>
      </c>
      <c r="EP85" s="403">
        <v>14000</v>
      </c>
      <c r="EQ85" s="403">
        <v>14000</v>
      </c>
      <c r="ER85" s="403">
        <v>14000</v>
      </c>
      <c r="ES85" s="403">
        <v>14000</v>
      </c>
      <c r="ET85" s="403">
        <v>14000</v>
      </c>
      <c r="EU85" s="403">
        <v>14000</v>
      </c>
      <c r="EV85" s="403">
        <v>14000</v>
      </c>
      <c r="EW85" s="403">
        <v>14000</v>
      </c>
      <c r="EX85" s="404">
        <v>45351.473922902493</v>
      </c>
      <c r="EY85" s="404">
        <v>0</v>
      </c>
      <c r="EZ85" s="404">
        <v>0</v>
      </c>
      <c r="FA85" s="404">
        <v>0</v>
      </c>
      <c r="FB85" s="404">
        <v>0</v>
      </c>
      <c r="FC85" s="404">
        <v>0</v>
      </c>
      <c r="FD85" s="404">
        <v>0</v>
      </c>
      <c r="FE85" s="404">
        <v>0</v>
      </c>
      <c r="FF85" s="404">
        <v>0</v>
      </c>
      <c r="FG85" s="404">
        <v>0</v>
      </c>
      <c r="FH85" s="404">
        <v>0</v>
      </c>
      <c r="FI85" s="404">
        <v>0</v>
      </c>
      <c r="FJ85" s="404">
        <v>0</v>
      </c>
      <c r="FK85" s="404">
        <v>0</v>
      </c>
      <c r="FL85" s="404">
        <v>0</v>
      </c>
      <c r="FM85" s="404">
        <v>0</v>
      </c>
      <c r="FN85" s="404">
        <v>0</v>
      </c>
      <c r="FO85" s="404">
        <v>0</v>
      </c>
      <c r="FP85" s="404">
        <v>0</v>
      </c>
      <c r="FQ85" s="404">
        <v>0</v>
      </c>
      <c r="FR85" s="404">
        <v>0</v>
      </c>
      <c r="FS85" s="404">
        <v>0</v>
      </c>
      <c r="FT85" s="404">
        <v>0</v>
      </c>
      <c r="FU85" s="404">
        <v>0</v>
      </c>
      <c r="FV85" s="404">
        <v>0</v>
      </c>
      <c r="FW85" s="404">
        <v>0</v>
      </c>
      <c r="FX85" s="404">
        <v>0</v>
      </c>
      <c r="FY85" s="404">
        <v>0</v>
      </c>
      <c r="FZ85" s="404">
        <v>0</v>
      </c>
      <c r="GA85" s="404">
        <v>0</v>
      </c>
      <c r="GB85" s="404">
        <v>0</v>
      </c>
      <c r="GC85" s="404">
        <v>0</v>
      </c>
      <c r="GD85" s="404">
        <v>0</v>
      </c>
      <c r="GE85" s="404">
        <v>0</v>
      </c>
      <c r="GF85" s="404">
        <v>0</v>
      </c>
      <c r="GG85" s="404">
        <v>0</v>
      </c>
      <c r="GH85" s="404">
        <v>0</v>
      </c>
      <c r="GI85" s="404">
        <v>0</v>
      </c>
      <c r="GJ85" s="404">
        <v>0</v>
      </c>
      <c r="GK85" s="404">
        <v>0</v>
      </c>
      <c r="GL85" s="404">
        <v>12698.412698412698</v>
      </c>
      <c r="GM85" s="404">
        <v>12093.726379440664</v>
      </c>
      <c r="GN85" s="404">
        <v>11517.834647086347</v>
      </c>
      <c r="GO85" s="404">
        <v>10969.366330558425</v>
      </c>
      <c r="GP85" s="404">
        <v>10447.015552912788</v>
      </c>
      <c r="GQ85" s="404">
        <v>9949.5386218217009</v>
      </c>
      <c r="GR85" s="404">
        <v>9475.7510684016197</v>
      </c>
      <c r="GS85" s="404">
        <v>9024.5248270491611</v>
      </c>
      <c r="GT85" s="404">
        <v>8594.7855495706299</v>
      </c>
      <c r="GU85" s="404">
        <v>8185.510047210124</v>
      </c>
      <c r="GV85" s="404">
        <v>7795.7238544858328</v>
      </c>
      <c r="GW85" s="404">
        <v>7424.4989090341251</v>
      </c>
      <c r="GX85" s="404">
        <v>7070.9513419372643</v>
      </c>
      <c r="GY85" s="404">
        <v>6734.2393732735827</v>
      </c>
      <c r="GZ85" s="404">
        <v>6413.5613078796032</v>
      </c>
      <c r="HA85" s="404">
        <v>6108.1536265520017</v>
      </c>
      <c r="HB85" s="404">
        <v>5817.2891681447636</v>
      </c>
      <c r="HC85" s="404">
        <v>5540.2753982331087</v>
      </c>
      <c r="HD85" s="404">
        <v>5276.4527602220087</v>
      </c>
      <c r="HE85" s="404">
        <v>5025.1931049733412</v>
      </c>
      <c r="HF85" s="404">
        <v>4785.898195212706</v>
      </c>
      <c r="HG85" s="404">
        <v>4557.9982811549571</v>
      </c>
      <c r="HH85" s="404">
        <v>4340.9507439571034</v>
      </c>
      <c r="HI85" s="404">
        <v>4134.2388037686696</v>
      </c>
      <c r="HJ85" s="404">
        <v>3937.3702893034947</v>
      </c>
      <c r="HK85" s="404">
        <v>3749.876466003328</v>
      </c>
      <c r="HL85" s="404">
        <v>3571.3109200031699</v>
      </c>
      <c r="HM85" s="404">
        <v>3401.2484952411137</v>
      </c>
      <c r="HN85" s="404">
        <v>3239.2842811820142</v>
      </c>
      <c r="HO85" s="404">
        <v>3085.0326487447742</v>
      </c>
      <c r="HP85" s="404">
        <v>2938.1263321378801</v>
      </c>
      <c r="HQ85" s="404">
        <v>2798.2155544170287</v>
      </c>
      <c r="HR85" s="404">
        <v>2664.9671946828848</v>
      </c>
      <c r="HS85" s="404">
        <v>2538.0639949360802</v>
      </c>
      <c r="HT85" s="404">
        <v>2417.2038047010292</v>
      </c>
      <c r="HU85" s="404">
        <v>2302.0988616200275</v>
      </c>
      <c r="HV85" s="404">
        <v>2192.4751063047884</v>
      </c>
      <c r="HW85" s="404">
        <v>2088.071529814084</v>
      </c>
      <c r="HX85" s="404">
        <v>1988.6395522038897</v>
      </c>
      <c r="HY85" s="404">
        <v>1893.9424306703709</v>
      </c>
      <c r="HZ85" s="404">
        <v>45351.473922902493</v>
      </c>
      <c r="IA85" s="404">
        <v>228787.81805325919</v>
      </c>
      <c r="IB85" s="408">
        <v>5.0447713880743654</v>
      </c>
      <c r="IC85" s="410"/>
    </row>
    <row r="86" spans="1:237" ht="90" customHeight="1" x14ac:dyDescent="0.2">
      <c r="A86" s="161" t="s">
        <v>2265</v>
      </c>
      <c r="B86" s="150" t="s">
        <v>3213</v>
      </c>
      <c r="C86" s="150" t="s">
        <v>3264</v>
      </c>
      <c r="D86" s="79">
        <v>11</v>
      </c>
      <c r="E86" s="150" t="s">
        <v>3265</v>
      </c>
      <c r="F86" s="150" t="s">
        <v>3266</v>
      </c>
      <c r="G86" s="150" t="s">
        <v>3267</v>
      </c>
      <c r="H86" s="79" t="s">
        <v>77</v>
      </c>
      <c r="I86" s="150" t="s">
        <v>3216</v>
      </c>
      <c r="J86" s="151">
        <v>40</v>
      </c>
      <c r="K86" s="227" t="s">
        <v>94</v>
      </c>
      <c r="L86" s="111">
        <v>5000</v>
      </c>
      <c r="M86" s="214" t="s">
        <v>3268</v>
      </c>
      <c r="N86" s="79" t="s">
        <v>81</v>
      </c>
      <c r="O86" s="13" t="s">
        <v>217</v>
      </c>
      <c r="P86" s="79" t="s">
        <v>218</v>
      </c>
      <c r="Q86" s="112" t="s">
        <v>100</v>
      </c>
      <c r="R86" s="79" t="s">
        <v>108</v>
      </c>
      <c r="S86" s="79" t="s">
        <v>99</v>
      </c>
      <c r="T86" s="79" t="s">
        <v>2696</v>
      </c>
      <c r="U86" s="79" t="s">
        <v>100</v>
      </c>
      <c r="V86" s="81">
        <v>1</v>
      </c>
      <c r="W86" s="162">
        <v>18000</v>
      </c>
      <c r="X86" s="162">
        <v>0</v>
      </c>
      <c r="Y86" s="162">
        <v>0</v>
      </c>
      <c r="Z86" s="127">
        <v>0</v>
      </c>
      <c r="AA86" s="162">
        <v>18000</v>
      </c>
      <c r="AB86" s="127">
        <v>0</v>
      </c>
      <c r="AC86" s="149">
        <v>0</v>
      </c>
      <c r="AD86" s="162">
        <v>0</v>
      </c>
      <c r="AE86" s="162">
        <v>0</v>
      </c>
      <c r="AF86" s="162">
        <v>0</v>
      </c>
      <c r="AG86" s="149">
        <v>0</v>
      </c>
      <c r="AH86" s="149">
        <v>0</v>
      </c>
      <c r="AI86" s="219"/>
      <c r="AJ86" s="162">
        <v>0</v>
      </c>
      <c r="AK86" s="162">
        <v>0</v>
      </c>
      <c r="AL86" s="162">
        <v>0</v>
      </c>
      <c r="AM86" s="162">
        <v>0</v>
      </c>
      <c r="AN86" s="162">
        <v>0</v>
      </c>
      <c r="AO86" s="162">
        <v>0</v>
      </c>
      <c r="AP86" s="162">
        <v>0</v>
      </c>
      <c r="AQ86" s="149">
        <v>0</v>
      </c>
      <c r="AR86" s="149">
        <v>0</v>
      </c>
      <c r="AS86" s="149">
        <v>0</v>
      </c>
      <c r="AT86" s="149">
        <v>0</v>
      </c>
      <c r="AU86" s="151"/>
      <c r="AV86" s="230">
        <v>1</v>
      </c>
      <c r="AW86" s="230">
        <v>0</v>
      </c>
      <c r="AX86" s="230" t="s">
        <v>3594</v>
      </c>
      <c r="AY86" s="141">
        <v>9</v>
      </c>
      <c r="AZ86" s="70">
        <v>1</v>
      </c>
      <c r="BA86" s="70">
        <v>1</v>
      </c>
      <c r="BB86" s="70">
        <v>1</v>
      </c>
      <c r="BC86" s="70">
        <v>1</v>
      </c>
      <c r="BD86" s="70">
        <v>1</v>
      </c>
      <c r="BE86" s="70">
        <v>1</v>
      </c>
      <c r="BF86" s="70">
        <v>1</v>
      </c>
      <c r="BG86" s="71">
        <v>0</v>
      </c>
      <c r="BH86" s="71">
        <v>1</v>
      </c>
      <c r="BI86" s="71">
        <v>0</v>
      </c>
      <c r="BJ86" s="71">
        <v>0</v>
      </c>
      <c r="BK86" s="71">
        <v>1</v>
      </c>
      <c r="BL86" s="70">
        <v>1</v>
      </c>
      <c r="BM86" s="70">
        <v>1</v>
      </c>
      <c r="BN86" s="70">
        <v>0</v>
      </c>
      <c r="BO86" s="70">
        <v>1</v>
      </c>
      <c r="BP86" s="403">
        <v>0</v>
      </c>
      <c r="BQ86" s="403">
        <v>0</v>
      </c>
      <c r="BR86" s="403">
        <v>18000</v>
      </c>
      <c r="BS86" s="403">
        <v>0</v>
      </c>
      <c r="BT86" s="403">
        <v>0</v>
      </c>
      <c r="BU86" s="403">
        <v>0</v>
      </c>
      <c r="BV86" s="403">
        <v>0</v>
      </c>
      <c r="BW86" s="403">
        <v>0</v>
      </c>
      <c r="BX86" s="403">
        <v>0</v>
      </c>
      <c r="BY86" s="403">
        <v>0</v>
      </c>
      <c r="BZ86" s="401">
        <v>0</v>
      </c>
      <c r="CA86" s="401">
        <v>0</v>
      </c>
      <c r="CB86" s="401">
        <v>0</v>
      </c>
      <c r="CC86" s="401">
        <v>0</v>
      </c>
      <c r="CD86" s="401">
        <v>0</v>
      </c>
      <c r="CE86" s="401">
        <v>0</v>
      </c>
      <c r="CF86" s="401">
        <v>0</v>
      </c>
      <c r="CG86" s="401">
        <v>0</v>
      </c>
      <c r="CH86" s="401">
        <v>0</v>
      </c>
      <c r="CI86" s="401">
        <v>0</v>
      </c>
      <c r="CJ86" s="401">
        <v>0</v>
      </c>
      <c r="CK86" s="401">
        <v>0</v>
      </c>
      <c r="CL86" s="401">
        <v>0</v>
      </c>
      <c r="CM86" s="401">
        <v>0</v>
      </c>
      <c r="CN86" s="401">
        <v>0</v>
      </c>
      <c r="CO86" s="401">
        <v>0</v>
      </c>
      <c r="CP86" s="401">
        <v>0</v>
      </c>
      <c r="CQ86" s="401">
        <v>0</v>
      </c>
      <c r="CR86" s="401">
        <v>0</v>
      </c>
      <c r="CS86" s="401">
        <v>0</v>
      </c>
      <c r="CT86" s="401">
        <v>0</v>
      </c>
      <c r="CU86" s="401">
        <v>0</v>
      </c>
      <c r="CV86" s="401">
        <v>0</v>
      </c>
      <c r="CW86" s="401">
        <v>0</v>
      </c>
      <c r="CX86" s="401">
        <v>0</v>
      </c>
      <c r="CY86" s="401">
        <v>0</v>
      </c>
      <c r="CZ86" s="401">
        <v>0</v>
      </c>
      <c r="DA86" s="401">
        <v>0</v>
      </c>
      <c r="DB86" s="401">
        <v>0</v>
      </c>
      <c r="DC86" s="401">
        <v>0</v>
      </c>
      <c r="DD86" s="401">
        <v>0</v>
      </c>
      <c r="DE86" s="401">
        <v>0</v>
      </c>
      <c r="DF86" s="401">
        <v>0</v>
      </c>
      <c r="DG86" s="403">
        <v>5000</v>
      </c>
      <c r="DH86" s="403">
        <v>5000</v>
      </c>
      <c r="DI86" s="403">
        <v>5000</v>
      </c>
      <c r="DJ86" s="403">
        <v>5000</v>
      </c>
      <c r="DK86" s="403">
        <v>5000</v>
      </c>
      <c r="DL86" s="403">
        <v>5000</v>
      </c>
      <c r="DM86" s="403">
        <v>5000</v>
      </c>
      <c r="DN86" s="403">
        <v>5000</v>
      </c>
      <c r="DO86" s="403">
        <v>5000</v>
      </c>
      <c r="DP86" s="403">
        <v>5000</v>
      </c>
      <c r="DQ86" s="403">
        <v>5000</v>
      </c>
      <c r="DR86" s="403">
        <v>5000</v>
      </c>
      <c r="DS86" s="403">
        <v>5000</v>
      </c>
      <c r="DT86" s="403">
        <v>5000</v>
      </c>
      <c r="DU86" s="403">
        <v>5000</v>
      </c>
      <c r="DV86" s="403">
        <v>5000</v>
      </c>
      <c r="DW86" s="403">
        <v>5000</v>
      </c>
      <c r="DX86" s="403">
        <v>5000</v>
      </c>
      <c r="DY86" s="403">
        <v>5000</v>
      </c>
      <c r="DZ86" s="403">
        <v>5000</v>
      </c>
      <c r="EA86" s="403">
        <v>5000</v>
      </c>
      <c r="EB86" s="403">
        <v>5000</v>
      </c>
      <c r="EC86" s="403">
        <v>5000</v>
      </c>
      <c r="ED86" s="403">
        <v>5000</v>
      </c>
      <c r="EE86" s="403">
        <v>5000</v>
      </c>
      <c r="EF86" s="403">
        <v>5000</v>
      </c>
      <c r="EG86" s="403">
        <v>5000</v>
      </c>
      <c r="EH86" s="403">
        <v>5000</v>
      </c>
      <c r="EI86" s="403">
        <v>5000</v>
      </c>
      <c r="EJ86" s="403">
        <v>5000</v>
      </c>
      <c r="EK86" s="403">
        <v>5000</v>
      </c>
      <c r="EL86" s="403">
        <v>5000</v>
      </c>
      <c r="EM86" s="403">
        <v>5000</v>
      </c>
      <c r="EN86" s="403">
        <v>5000</v>
      </c>
      <c r="EO86" s="403">
        <v>5000</v>
      </c>
      <c r="EP86" s="403">
        <v>5000</v>
      </c>
      <c r="EQ86" s="403">
        <v>5000</v>
      </c>
      <c r="ER86" s="403">
        <v>5000</v>
      </c>
      <c r="ES86" s="403">
        <v>5000</v>
      </c>
      <c r="ET86" s="403">
        <v>5000</v>
      </c>
      <c r="EU86" s="403">
        <v>5000</v>
      </c>
      <c r="EV86" s="403">
        <v>5000</v>
      </c>
      <c r="EW86" s="403">
        <v>5000</v>
      </c>
      <c r="EX86" s="404">
        <v>16326.530612244898</v>
      </c>
      <c r="EY86" s="404">
        <v>0</v>
      </c>
      <c r="EZ86" s="404">
        <v>0</v>
      </c>
      <c r="FA86" s="404">
        <v>0</v>
      </c>
      <c r="FB86" s="404">
        <v>0</v>
      </c>
      <c r="FC86" s="404">
        <v>0</v>
      </c>
      <c r="FD86" s="404">
        <v>0</v>
      </c>
      <c r="FE86" s="404">
        <v>0</v>
      </c>
      <c r="FF86" s="404">
        <v>0</v>
      </c>
      <c r="FG86" s="404">
        <v>0</v>
      </c>
      <c r="FH86" s="404">
        <v>0</v>
      </c>
      <c r="FI86" s="404">
        <v>0</v>
      </c>
      <c r="FJ86" s="404">
        <v>0</v>
      </c>
      <c r="FK86" s="404">
        <v>0</v>
      </c>
      <c r="FL86" s="404">
        <v>0</v>
      </c>
      <c r="FM86" s="404">
        <v>0</v>
      </c>
      <c r="FN86" s="404">
        <v>0</v>
      </c>
      <c r="FO86" s="404">
        <v>0</v>
      </c>
      <c r="FP86" s="404">
        <v>0</v>
      </c>
      <c r="FQ86" s="404">
        <v>0</v>
      </c>
      <c r="FR86" s="404">
        <v>0</v>
      </c>
      <c r="FS86" s="404">
        <v>0</v>
      </c>
      <c r="FT86" s="404">
        <v>0</v>
      </c>
      <c r="FU86" s="404">
        <v>0</v>
      </c>
      <c r="FV86" s="404">
        <v>0</v>
      </c>
      <c r="FW86" s="404">
        <v>0</v>
      </c>
      <c r="FX86" s="404">
        <v>0</v>
      </c>
      <c r="FY86" s="404">
        <v>0</v>
      </c>
      <c r="FZ86" s="404">
        <v>0</v>
      </c>
      <c r="GA86" s="404">
        <v>0</v>
      </c>
      <c r="GB86" s="404">
        <v>0</v>
      </c>
      <c r="GC86" s="404">
        <v>0</v>
      </c>
      <c r="GD86" s="404">
        <v>0</v>
      </c>
      <c r="GE86" s="404">
        <v>0</v>
      </c>
      <c r="GF86" s="404">
        <v>0</v>
      </c>
      <c r="GG86" s="404">
        <v>0</v>
      </c>
      <c r="GH86" s="404">
        <v>0</v>
      </c>
      <c r="GI86" s="404">
        <v>0</v>
      </c>
      <c r="GJ86" s="404">
        <v>0</v>
      </c>
      <c r="GK86" s="404">
        <v>0</v>
      </c>
      <c r="GL86" s="404">
        <v>4535.1473922902496</v>
      </c>
      <c r="GM86" s="404">
        <v>4319.1879926573802</v>
      </c>
      <c r="GN86" s="404">
        <v>4113.5123739594101</v>
      </c>
      <c r="GO86" s="404">
        <v>3917.6308323422945</v>
      </c>
      <c r="GP86" s="404">
        <v>3731.0769831831385</v>
      </c>
      <c r="GQ86" s="404">
        <v>3553.4066506506074</v>
      </c>
      <c r="GR86" s="404">
        <v>3384.1968101434359</v>
      </c>
      <c r="GS86" s="404">
        <v>3223.0445810889864</v>
      </c>
      <c r="GT86" s="404">
        <v>3069.5662677037967</v>
      </c>
      <c r="GU86" s="404">
        <v>2923.3964454321872</v>
      </c>
      <c r="GV86" s="404">
        <v>2784.1870908877977</v>
      </c>
      <c r="GW86" s="404">
        <v>2651.6067532264733</v>
      </c>
      <c r="GX86" s="404">
        <v>2525.3397649775943</v>
      </c>
      <c r="GY86" s="404">
        <v>2405.085490454851</v>
      </c>
      <c r="GZ86" s="404">
        <v>2290.5576099570012</v>
      </c>
      <c r="HA86" s="404">
        <v>2181.4834380542866</v>
      </c>
      <c r="HB86" s="404">
        <v>2077.6032743374158</v>
      </c>
      <c r="HC86" s="404">
        <v>1978.6697850832531</v>
      </c>
      <c r="HD86" s="404">
        <v>1884.4474143650029</v>
      </c>
      <c r="HE86" s="404">
        <v>1794.7118232047649</v>
      </c>
      <c r="HF86" s="404">
        <v>1709.2493554331095</v>
      </c>
      <c r="HG86" s="404">
        <v>1627.8565289839134</v>
      </c>
      <c r="HH86" s="404">
        <v>1550.339551413251</v>
      </c>
      <c r="HI86" s="404">
        <v>1476.5138584888105</v>
      </c>
      <c r="HJ86" s="404">
        <v>1406.2036747512482</v>
      </c>
      <c r="HK86" s="404">
        <v>1339.2415950011884</v>
      </c>
      <c r="HL86" s="404">
        <v>1275.4681857154178</v>
      </c>
      <c r="HM86" s="404">
        <v>1214.7316054432549</v>
      </c>
      <c r="HN86" s="404">
        <v>1156.8872432792907</v>
      </c>
      <c r="HO86" s="404">
        <v>1101.7973745517049</v>
      </c>
      <c r="HP86" s="404">
        <v>1049.3308329063857</v>
      </c>
      <c r="HQ86" s="404">
        <v>999.3626980060817</v>
      </c>
      <c r="HR86" s="404">
        <v>951.7739981010302</v>
      </c>
      <c r="HS86" s="404">
        <v>906.45142676288583</v>
      </c>
      <c r="HT86" s="404">
        <v>863.28707310751042</v>
      </c>
      <c r="HU86" s="404">
        <v>822.17816486429558</v>
      </c>
      <c r="HV86" s="404">
        <v>783.02682368028161</v>
      </c>
      <c r="HW86" s="404">
        <v>745.73983207645847</v>
      </c>
      <c r="HX86" s="404">
        <v>710.22841150138913</v>
      </c>
      <c r="HY86" s="404">
        <v>676.40801095370387</v>
      </c>
      <c r="HZ86" s="404">
        <v>16326.530612244898</v>
      </c>
      <c r="IA86" s="404">
        <v>81709.935019021141</v>
      </c>
      <c r="IB86" s="408">
        <v>5.0047335199150451</v>
      </c>
      <c r="IC86" s="410"/>
    </row>
    <row r="87" spans="1:237" ht="90" customHeight="1" x14ac:dyDescent="0.2">
      <c r="A87" s="82" t="s">
        <v>2266</v>
      </c>
      <c r="B87" s="152" t="s">
        <v>2483</v>
      </c>
      <c r="C87" s="152" t="s">
        <v>2159</v>
      </c>
      <c r="D87" s="153">
        <v>7</v>
      </c>
      <c r="E87" s="152" t="s">
        <v>2496</v>
      </c>
      <c r="F87" s="152" t="s">
        <v>2497</v>
      </c>
      <c r="G87" s="152" t="s">
        <v>2498</v>
      </c>
      <c r="H87" s="79" t="s">
        <v>77</v>
      </c>
      <c r="I87" s="154"/>
      <c r="J87" s="87">
        <v>5</v>
      </c>
      <c r="K87" s="227" t="s">
        <v>79</v>
      </c>
      <c r="L87" s="89">
        <v>99695</v>
      </c>
      <c r="M87" s="89" t="s">
        <v>2495</v>
      </c>
      <c r="N87" s="78" t="s">
        <v>147</v>
      </c>
      <c r="O87" s="90" t="s">
        <v>148</v>
      </c>
      <c r="P87" s="78" t="s">
        <v>149</v>
      </c>
      <c r="Q87" s="112" t="s">
        <v>100</v>
      </c>
      <c r="R87" s="78" t="s">
        <v>226</v>
      </c>
      <c r="S87" s="78" t="s">
        <v>99</v>
      </c>
      <c r="T87" s="89" t="s">
        <v>358</v>
      </c>
      <c r="U87" s="79" t="s">
        <v>87</v>
      </c>
      <c r="V87" s="96">
        <v>1</v>
      </c>
      <c r="W87" s="155">
        <v>131000</v>
      </c>
      <c r="X87" s="155">
        <v>0</v>
      </c>
      <c r="Y87" s="155">
        <v>0</v>
      </c>
      <c r="Z87" s="155">
        <v>31000</v>
      </c>
      <c r="AA87" s="155">
        <v>0</v>
      </c>
      <c r="AB87" s="155">
        <v>100000</v>
      </c>
      <c r="AC87" s="155"/>
      <c r="AD87" s="155"/>
      <c r="AE87" s="86">
        <v>0</v>
      </c>
      <c r="AF87" s="86">
        <v>0</v>
      </c>
      <c r="AG87" s="86">
        <v>0</v>
      </c>
      <c r="AH87" s="86">
        <v>0</v>
      </c>
      <c r="AI87" s="88" t="s">
        <v>88</v>
      </c>
      <c r="AJ87" s="155">
        <v>0</v>
      </c>
      <c r="AK87" s="80">
        <v>0</v>
      </c>
      <c r="AL87" s="80">
        <v>0</v>
      </c>
      <c r="AM87" s="80">
        <v>0</v>
      </c>
      <c r="AN87" s="80">
        <v>0</v>
      </c>
      <c r="AO87" s="80">
        <v>0</v>
      </c>
      <c r="AP87" s="80">
        <v>0</v>
      </c>
      <c r="AQ87" s="395">
        <v>0</v>
      </c>
      <c r="AR87" s="395">
        <v>0</v>
      </c>
      <c r="AS87" s="395">
        <v>0</v>
      </c>
      <c r="AT87" s="395">
        <v>0</v>
      </c>
      <c r="AU87" s="396"/>
      <c r="AV87" s="230">
        <v>1</v>
      </c>
      <c r="AW87" s="230">
        <v>0</v>
      </c>
      <c r="AX87" s="230" t="s">
        <v>3606</v>
      </c>
      <c r="AY87" s="141">
        <v>7</v>
      </c>
      <c r="AZ87" s="70">
        <v>1</v>
      </c>
      <c r="BA87" s="70">
        <v>1</v>
      </c>
      <c r="BB87" s="70">
        <v>1</v>
      </c>
      <c r="BC87" s="70">
        <v>1</v>
      </c>
      <c r="BD87" s="70">
        <v>1</v>
      </c>
      <c r="BE87" s="70">
        <v>1</v>
      </c>
      <c r="BF87" s="70">
        <v>1</v>
      </c>
      <c r="BG87" s="71">
        <v>0</v>
      </c>
      <c r="BH87" s="71">
        <v>1</v>
      </c>
      <c r="BI87" s="71">
        <v>0</v>
      </c>
      <c r="BJ87" s="71">
        <v>1</v>
      </c>
      <c r="BK87" s="71">
        <v>0</v>
      </c>
      <c r="BL87" s="70">
        <v>0</v>
      </c>
      <c r="BM87" s="70">
        <v>0</v>
      </c>
      <c r="BN87" s="70">
        <v>0</v>
      </c>
      <c r="BO87" s="70">
        <v>0</v>
      </c>
      <c r="BP87" s="403">
        <v>0</v>
      </c>
      <c r="BQ87" s="403">
        <v>31000</v>
      </c>
      <c r="BR87" s="403">
        <v>0</v>
      </c>
      <c r="BS87" s="403">
        <v>100000</v>
      </c>
      <c r="BT87" s="403">
        <v>0</v>
      </c>
      <c r="BU87" s="403">
        <v>0</v>
      </c>
      <c r="BV87" s="403">
        <v>0</v>
      </c>
      <c r="BW87" s="403">
        <v>0</v>
      </c>
      <c r="BX87" s="403">
        <v>0</v>
      </c>
      <c r="BY87" s="403">
        <v>0</v>
      </c>
      <c r="BZ87" s="401">
        <v>0</v>
      </c>
      <c r="CA87" s="401">
        <v>0</v>
      </c>
      <c r="CB87" s="401">
        <v>0</v>
      </c>
      <c r="CC87" s="401">
        <v>0</v>
      </c>
      <c r="CD87" s="401">
        <v>0</v>
      </c>
      <c r="CE87" s="401">
        <v>0</v>
      </c>
      <c r="CF87" s="401">
        <v>0</v>
      </c>
      <c r="CG87" s="401">
        <v>0</v>
      </c>
      <c r="CH87" s="401">
        <v>0</v>
      </c>
      <c r="CI87" s="401">
        <v>0</v>
      </c>
      <c r="CJ87" s="401">
        <v>0</v>
      </c>
      <c r="CK87" s="401">
        <v>0</v>
      </c>
      <c r="CL87" s="401">
        <v>0</v>
      </c>
      <c r="CM87" s="401">
        <v>0</v>
      </c>
      <c r="CN87" s="401">
        <v>0</v>
      </c>
      <c r="CO87" s="401">
        <v>0</v>
      </c>
      <c r="CP87" s="401">
        <v>0</v>
      </c>
      <c r="CQ87" s="401">
        <v>0</v>
      </c>
      <c r="CR87" s="401">
        <v>0</v>
      </c>
      <c r="CS87" s="401">
        <v>0</v>
      </c>
      <c r="CT87" s="401">
        <v>0</v>
      </c>
      <c r="CU87" s="401">
        <v>0</v>
      </c>
      <c r="CV87" s="401">
        <v>0</v>
      </c>
      <c r="CW87" s="401">
        <v>0</v>
      </c>
      <c r="CX87" s="401">
        <v>0</v>
      </c>
      <c r="CY87" s="401">
        <v>0</v>
      </c>
      <c r="CZ87" s="401">
        <v>0</v>
      </c>
      <c r="DA87" s="401">
        <v>0</v>
      </c>
      <c r="DB87" s="401">
        <v>0</v>
      </c>
      <c r="DC87" s="401">
        <v>0</v>
      </c>
      <c r="DD87" s="401">
        <v>0</v>
      </c>
      <c r="DE87" s="401">
        <v>0</v>
      </c>
      <c r="DF87" s="401">
        <v>0</v>
      </c>
      <c r="DG87" s="403">
        <v>99695</v>
      </c>
      <c r="DH87" s="403">
        <v>99695</v>
      </c>
      <c r="DI87" s="403">
        <v>99695</v>
      </c>
      <c r="DJ87" s="403">
        <v>99695</v>
      </c>
      <c r="DK87" s="403">
        <v>99695</v>
      </c>
      <c r="DL87" s="403">
        <v>99695</v>
      </c>
      <c r="DM87" s="403">
        <v>99695</v>
      </c>
      <c r="DN87" s="403">
        <v>99695</v>
      </c>
      <c r="DO87" s="403">
        <v>99695</v>
      </c>
      <c r="DP87" s="403">
        <v>99695</v>
      </c>
      <c r="DQ87" s="403">
        <v>99695</v>
      </c>
      <c r="DR87" s="403">
        <v>99695</v>
      </c>
      <c r="DS87" s="403">
        <v>99695</v>
      </c>
      <c r="DT87" s="403">
        <v>99695</v>
      </c>
      <c r="DU87" s="403">
        <v>99695</v>
      </c>
      <c r="DV87" s="403">
        <v>99695</v>
      </c>
      <c r="DW87" s="403">
        <v>99695</v>
      </c>
      <c r="DX87" s="403">
        <v>99695</v>
      </c>
      <c r="DY87" s="403">
        <v>99695</v>
      </c>
      <c r="DZ87" s="403">
        <v>99695</v>
      </c>
      <c r="EA87" s="403">
        <v>99695</v>
      </c>
      <c r="EB87" s="403">
        <v>99695</v>
      </c>
      <c r="EC87" s="403">
        <v>99695</v>
      </c>
      <c r="ED87" s="403">
        <v>99695</v>
      </c>
      <c r="EE87" s="403">
        <v>99695</v>
      </c>
      <c r="EF87" s="403">
        <v>99695</v>
      </c>
      <c r="EG87" s="403">
        <v>99695</v>
      </c>
      <c r="EH87" s="403">
        <v>99695</v>
      </c>
      <c r="EI87" s="403">
        <v>99695</v>
      </c>
      <c r="EJ87" s="403">
        <v>99695</v>
      </c>
      <c r="EK87" s="403">
        <v>99695</v>
      </c>
      <c r="EL87" s="403">
        <v>99695</v>
      </c>
      <c r="EM87" s="403">
        <v>99695</v>
      </c>
      <c r="EN87" s="403">
        <v>99695</v>
      </c>
      <c r="EO87" s="403">
        <v>99695</v>
      </c>
      <c r="EP87" s="403">
        <v>99695</v>
      </c>
      <c r="EQ87" s="403">
        <v>99695</v>
      </c>
      <c r="ER87" s="403">
        <v>99695</v>
      </c>
      <c r="ES87" s="403">
        <v>99695</v>
      </c>
      <c r="ET87" s="403">
        <v>99695</v>
      </c>
      <c r="EU87" s="403">
        <v>99695</v>
      </c>
      <c r="EV87" s="403">
        <v>99695</v>
      </c>
      <c r="EW87" s="403">
        <v>99695</v>
      </c>
      <c r="EX87" s="404">
        <v>0</v>
      </c>
      <c r="EY87" s="404">
        <v>86383.759853147596</v>
      </c>
      <c r="EZ87" s="404">
        <v>0</v>
      </c>
      <c r="FA87" s="404">
        <v>0</v>
      </c>
      <c r="FB87" s="404">
        <v>0</v>
      </c>
      <c r="FC87" s="404">
        <v>0</v>
      </c>
      <c r="FD87" s="404">
        <v>0</v>
      </c>
      <c r="FE87" s="404">
        <v>0</v>
      </c>
      <c r="FF87" s="404">
        <v>0</v>
      </c>
      <c r="FG87" s="404">
        <v>0</v>
      </c>
      <c r="FH87" s="404">
        <v>0</v>
      </c>
      <c r="FI87" s="404">
        <v>0</v>
      </c>
      <c r="FJ87" s="404">
        <v>0</v>
      </c>
      <c r="FK87" s="404">
        <v>0</v>
      </c>
      <c r="FL87" s="404">
        <v>0</v>
      </c>
      <c r="FM87" s="404">
        <v>0</v>
      </c>
      <c r="FN87" s="404">
        <v>0</v>
      </c>
      <c r="FO87" s="404">
        <v>0</v>
      </c>
      <c r="FP87" s="404">
        <v>0</v>
      </c>
      <c r="FQ87" s="404">
        <v>0</v>
      </c>
      <c r="FR87" s="404">
        <v>0</v>
      </c>
      <c r="FS87" s="404">
        <v>0</v>
      </c>
      <c r="FT87" s="404">
        <v>0</v>
      </c>
      <c r="FU87" s="404">
        <v>0</v>
      </c>
      <c r="FV87" s="404">
        <v>0</v>
      </c>
      <c r="FW87" s="404">
        <v>0</v>
      </c>
      <c r="FX87" s="404">
        <v>0</v>
      </c>
      <c r="FY87" s="404">
        <v>0</v>
      </c>
      <c r="FZ87" s="404">
        <v>0</v>
      </c>
      <c r="GA87" s="404">
        <v>0</v>
      </c>
      <c r="GB87" s="404">
        <v>0</v>
      </c>
      <c r="GC87" s="404">
        <v>0</v>
      </c>
      <c r="GD87" s="404">
        <v>0</v>
      </c>
      <c r="GE87" s="404">
        <v>0</v>
      </c>
      <c r="GF87" s="404">
        <v>0</v>
      </c>
      <c r="GG87" s="404">
        <v>0</v>
      </c>
      <c r="GH87" s="404">
        <v>0</v>
      </c>
      <c r="GI87" s="404">
        <v>0</v>
      </c>
      <c r="GJ87" s="404">
        <v>0</v>
      </c>
      <c r="GK87" s="404">
        <v>0</v>
      </c>
      <c r="GL87" s="404">
        <v>90426.303854875281</v>
      </c>
      <c r="GM87" s="404">
        <v>86120.289385595504</v>
      </c>
      <c r="GN87" s="404">
        <v>82019.323224376669</v>
      </c>
      <c r="GO87" s="404">
        <v>78113.641166073008</v>
      </c>
      <c r="GP87" s="404">
        <v>74393.943967688596</v>
      </c>
      <c r="GQ87" s="404">
        <v>70851.37520732246</v>
      </c>
      <c r="GR87" s="404">
        <v>67477.500197449961</v>
      </c>
      <c r="GS87" s="404">
        <v>64264.2859023333</v>
      </c>
      <c r="GT87" s="404">
        <v>61204.081811746</v>
      </c>
      <c r="GU87" s="404">
        <v>58289.601725472377</v>
      </c>
      <c r="GV87" s="404">
        <v>55513.906405211797</v>
      </c>
      <c r="GW87" s="404">
        <v>52870.38705258265</v>
      </c>
      <c r="GX87" s="404">
        <v>50352.74957388825</v>
      </c>
      <c r="GY87" s="404">
        <v>47954.999594179273</v>
      </c>
      <c r="GZ87" s="404">
        <v>45671.428184932643</v>
      </c>
      <c r="HA87" s="404">
        <v>43496.598271364419</v>
      </c>
      <c r="HB87" s="404">
        <v>41425.331687013735</v>
      </c>
      <c r="HC87" s="404">
        <v>39452.696844774982</v>
      </c>
      <c r="HD87" s="404">
        <v>37573.996995023794</v>
      </c>
      <c r="HE87" s="404">
        <v>35784.759042879807</v>
      </c>
      <c r="HF87" s="404">
        <v>34080.72289798077</v>
      </c>
      <c r="HG87" s="404">
        <v>32457.831331410249</v>
      </c>
      <c r="HH87" s="404">
        <v>30912.220315628812</v>
      </c>
      <c r="HI87" s="404">
        <v>29440.209824408394</v>
      </c>
      <c r="HJ87" s="404">
        <v>28038.295070865133</v>
      </c>
      <c r="HK87" s="404">
        <v>26703.138162728697</v>
      </c>
      <c r="HL87" s="404">
        <v>25431.560154979714</v>
      </c>
      <c r="HM87" s="404">
        <v>24220.533480933056</v>
      </c>
      <c r="HN87" s="404">
        <v>23067.174743745778</v>
      </c>
      <c r="HO87" s="404">
        <v>21968.737851186444</v>
      </c>
      <c r="HP87" s="404">
        <v>20922.607477320427</v>
      </c>
      <c r="HQ87" s="404">
        <v>19926.292835543263</v>
      </c>
      <c r="HR87" s="404">
        <v>18977.421748136443</v>
      </c>
      <c r="HS87" s="404">
        <v>18073.73499822518</v>
      </c>
      <c r="HT87" s="404">
        <v>17213.080950690648</v>
      </c>
      <c r="HU87" s="404">
        <v>16393.410429229189</v>
      </c>
      <c r="HV87" s="404">
        <v>15612.771837361135</v>
      </c>
      <c r="HW87" s="404">
        <v>14869.306511772505</v>
      </c>
      <c r="HX87" s="404">
        <v>14161.244296926199</v>
      </c>
      <c r="HY87" s="404">
        <v>13486.899330405902</v>
      </c>
      <c r="HZ87" s="404">
        <v>86383.759853147596</v>
      </c>
      <c r="IA87" s="404">
        <v>411073.50159860903</v>
      </c>
      <c r="IB87" s="408">
        <v>4.7586896228808984</v>
      </c>
      <c r="IC87" s="410"/>
    </row>
    <row r="88" spans="1:237" ht="90" customHeight="1" x14ac:dyDescent="0.2">
      <c r="A88" s="276" t="s">
        <v>634</v>
      </c>
      <c r="B88" s="277" t="s">
        <v>1167</v>
      </c>
      <c r="C88" s="277" t="s">
        <v>1251</v>
      </c>
      <c r="D88" s="99"/>
      <c r="E88" s="277" t="s">
        <v>1252</v>
      </c>
      <c r="F88" s="103" t="s">
        <v>1249</v>
      </c>
      <c r="G88" s="103" t="s">
        <v>1250</v>
      </c>
      <c r="H88" s="99" t="s">
        <v>77</v>
      </c>
      <c r="I88" s="103" t="s">
        <v>1189</v>
      </c>
      <c r="J88" s="103">
        <v>5</v>
      </c>
      <c r="K88" s="227" t="s">
        <v>79</v>
      </c>
      <c r="L88" s="98">
        <v>83516</v>
      </c>
      <c r="M88" s="99" t="s">
        <v>1190</v>
      </c>
      <c r="N88" s="99" t="s">
        <v>147</v>
      </c>
      <c r="O88" s="73" t="s">
        <v>106</v>
      </c>
      <c r="P88" s="99" t="s">
        <v>293</v>
      </c>
      <c r="Q88" s="112" t="s">
        <v>100</v>
      </c>
      <c r="R88" s="99" t="s">
        <v>108</v>
      </c>
      <c r="S88" s="99" t="s">
        <v>99</v>
      </c>
      <c r="T88" s="99" t="s">
        <v>366</v>
      </c>
      <c r="U88" s="99" t="s">
        <v>100</v>
      </c>
      <c r="V88" s="102">
        <v>1</v>
      </c>
      <c r="W88" s="278">
        <v>80000</v>
      </c>
      <c r="X88" s="278">
        <v>0</v>
      </c>
      <c r="Y88" s="278">
        <v>0</v>
      </c>
      <c r="Z88" s="278"/>
      <c r="AA88" s="278">
        <v>80000</v>
      </c>
      <c r="AB88" s="278">
        <v>0</v>
      </c>
      <c r="AC88" s="278">
        <v>0</v>
      </c>
      <c r="AD88" s="278">
        <v>0</v>
      </c>
      <c r="AE88" s="278">
        <v>0</v>
      </c>
      <c r="AF88" s="278">
        <v>0</v>
      </c>
      <c r="AG88" s="278">
        <v>0</v>
      </c>
      <c r="AH88" s="278">
        <v>0</v>
      </c>
      <c r="AI88" s="100" t="s">
        <v>88</v>
      </c>
      <c r="AJ88" s="278">
        <v>0</v>
      </c>
      <c r="AK88" s="278">
        <v>0</v>
      </c>
      <c r="AL88" s="278">
        <v>0</v>
      </c>
      <c r="AM88" s="278">
        <v>0</v>
      </c>
      <c r="AN88" s="278">
        <v>0</v>
      </c>
      <c r="AO88" s="278">
        <v>0</v>
      </c>
      <c r="AP88" s="278">
        <v>0</v>
      </c>
      <c r="AQ88" s="278">
        <v>0</v>
      </c>
      <c r="AR88" s="278">
        <v>0</v>
      </c>
      <c r="AS88" s="278">
        <v>0</v>
      </c>
      <c r="AT88" s="278">
        <v>0</v>
      </c>
      <c r="AU88" s="103"/>
      <c r="AV88" s="230">
        <v>1</v>
      </c>
      <c r="AW88" s="230">
        <v>0</v>
      </c>
      <c r="AX88" s="230" t="s">
        <v>3601</v>
      </c>
      <c r="AY88" s="141">
        <v>8</v>
      </c>
      <c r="AZ88" s="70">
        <v>1</v>
      </c>
      <c r="BA88" s="70">
        <v>1</v>
      </c>
      <c r="BB88" s="70">
        <v>1</v>
      </c>
      <c r="BC88" s="70">
        <v>0</v>
      </c>
      <c r="BD88" s="70">
        <v>1</v>
      </c>
      <c r="BE88" s="70">
        <v>1</v>
      </c>
      <c r="BF88" s="70">
        <v>1</v>
      </c>
      <c r="BG88" s="71">
        <v>0</v>
      </c>
      <c r="BH88" s="71">
        <v>1</v>
      </c>
      <c r="BI88" s="71">
        <v>0</v>
      </c>
      <c r="BJ88" s="71">
        <v>1</v>
      </c>
      <c r="BK88" s="71">
        <v>0</v>
      </c>
      <c r="BL88" s="70">
        <v>1</v>
      </c>
      <c r="BM88" s="70">
        <v>1</v>
      </c>
      <c r="BN88" s="70">
        <v>0</v>
      </c>
      <c r="BO88" s="70">
        <v>1</v>
      </c>
      <c r="BP88" s="403">
        <v>0</v>
      </c>
      <c r="BQ88" s="403">
        <v>0</v>
      </c>
      <c r="BR88" s="403">
        <v>80000</v>
      </c>
      <c r="BS88" s="403">
        <v>0</v>
      </c>
      <c r="BT88" s="403">
        <v>0</v>
      </c>
      <c r="BU88" s="403">
        <v>0</v>
      </c>
      <c r="BV88" s="403">
        <v>0</v>
      </c>
      <c r="BW88" s="403">
        <v>0</v>
      </c>
      <c r="BX88" s="403">
        <v>0</v>
      </c>
      <c r="BY88" s="403">
        <v>0</v>
      </c>
      <c r="BZ88" s="401">
        <v>0</v>
      </c>
      <c r="CA88" s="401">
        <v>0</v>
      </c>
      <c r="CB88" s="401">
        <v>0</v>
      </c>
      <c r="CC88" s="401">
        <v>0</v>
      </c>
      <c r="CD88" s="401">
        <v>0</v>
      </c>
      <c r="CE88" s="401">
        <v>0</v>
      </c>
      <c r="CF88" s="401">
        <v>0</v>
      </c>
      <c r="CG88" s="401">
        <v>0</v>
      </c>
      <c r="CH88" s="401">
        <v>0</v>
      </c>
      <c r="CI88" s="401">
        <v>0</v>
      </c>
      <c r="CJ88" s="401">
        <v>0</v>
      </c>
      <c r="CK88" s="401">
        <v>0</v>
      </c>
      <c r="CL88" s="401">
        <v>0</v>
      </c>
      <c r="CM88" s="401">
        <v>0</v>
      </c>
      <c r="CN88" s="401">
        <v>0</v>
      </c>
      <c r="CO88" s="401">
        <v>0</v>
      </c>
      <c r="CP88" s="401">
        <v>0</v>
      </c>
      <c r="CQ88" s="401">
        <v>0</v>
      </c>
      <c r="CR88" s="401">
        <v>0</v>
      </c>
      <c r="CS88" s="401">
        <v>0</v>
      </c>
      <c r="CT88" s="401">
        <v>0</v>
      </c>
      <c r="CU88" s="401">
        <v>0</v>
      </c>
      <c r="CV88" s="401">
        <v>0</v>
      </c>
      <c r="CW88" s="401">
        <v>0</v>
      </c>
      <c r="CX88" s="401">
        <v>0</v>
      </c>
      <c r="CY88" s="401">
        <v>0</v>
      </c>
      <c r="CZ88" s="401">
        <v>0</v>
      </c>
      <c r="DA88" s="401">
        <v>0</v>
      </c>
      <c r="DB88" s="401">
        <v>0</v>
      </c>
      <c r="DC88" s="401">
        <v>0</v>
      </c>
      <c r="DD88" s="401">
        <v>0</v>
      </c>
      <c r="DE88" s="401">
        <v>0</v>
      </c>
      <c r="DF88" s="401">
        <v>0</v>
      </c>
      <c r="DG88" s="403">
        <v>83516</v>
      </c>
      <c r="DH88" s="403">
        <v>83516</v>
      </c>
      <c r="DI88" s="403">
        <v>83516</v>
      </c>
      <c r="DJ88" s="403">
        <v>83516</v>
      </c>
      <c r="DK88" s="403">
        <v>83516</v>
      </c>
      <c r="DL88" s="403">
        <v>83516</v>
      </c>
      <c r="DM88" s="403">
        <v>83516</v>
      </c>
      <c r="DN88" s="403">
        <v>83516</v>
      </c>
      <c r="DO88" s="403">
        <v>83516</v>
      </c>
      <c r="DP88" s="403">
        <v>83516</v>
      </c>
      <c r="DQ88" s="403">
        <v>83516</v>
      </c>
      <c r="DR88" s="403">
        <v>83516</v>
      </c>
      <c r="DS88" s="403">
        <v>83516</v>
      </c>
      <c r="DT88" s="403">
        <v>83516</v>
      </c>
      <c r="DU88" s="403">
        <v>83516</v>
      </c>
      <c r="DV88" s="403">
        <v>83516</v>
      </c>
      <c r="DW88" s="403">
        <v>83516</v>
      </c>
      <c r="DX88" s="403">
        <v>83516</v>
      </c>
      <c r="DY88" s="403">
        <v>83516</v>
      </c>
      <c r="DZ88" s="403">
        <v>83516</v>
      </c>
      <c r="EA88" s="403">
        <v>83516</v>
      </c>
      <c r="EB88" s="403">
        <v>83516</v>
      </c>
      <c r="EC88" s="403">
        <v>83516</v>
      </c>
      <c r="ED88" s="403">
        <v>83516</v>
      </c>
      <c r="EE88" s="403">
        <v>83516</v>
      </c>
      <c r="EF88" s="403">
        <v>83516</v>
      </c>
      <c r="EG88" s="403">
        <v>83516</v>
      </c>
      <c r="EH88" s="403">
        <v>83516</v>
      </c>
      <c r="EI88" s="403">
        <v>83516</v>
      </c>
      <c r="EJ88" s="403">
        <v>83516</v>
      </c>
      <c r="EK88" s="403">
        <v>83516</v>
      </c>
      <c r="EL88" s="403">
        <v>83516</v>
      </c>
      <c r="EM88" s="403">
        <v>83516</v>
      </c>
      <c r="EN88" s="403">
        <v>83516</v>
      </c>
      <c r="EO88" s="403">
        <v>83516</v>
      </c>
      <c r="EP88" s="403">
        <v>83516</v>
      </c>
      <c r="EQ88" s="403">
        <v>83516</v>
      </c>
      <c r="ER88" s="403">
        <v>83516</v>
      </c>
      <c r="ES88" s="403">
        <v>83516</v>
      </c>
      <c r="ET88" s="403">
        <v>83516</v>
      </c>
      <c r="EU88" s="403">
        <v>83516</v>
      </c>
      <c r="EV88" s="403">
        <v>83516</v>
      </c>
      <c r="EW88" s="403">
        <v>83516</v>
      </c>
      <c r="EX88" s="404">
        <v>72562.358276643994</v>
      </c>
      <c r="EY88" s="404">
        <v>0</v>
      </c>
      <c r="EZ88" s="404">
        <v>0</v>
      </c>
      <c r="FA88" s="404">
        <v>0</v>
      </c>
      <c r="FB88" s="404">
        <v>0</v>
      </c>
      <c r="FC88" s="404">
        <v>0</v>
      </c>
      <c r="FD88" s="404">
        <v>0</v>
      </c>
      <c r="FE88" s="404">
        <v>0</v>
      </c>
      <c r="FF88" s="404">
        <v>0</v>
      </c>
      <c r="FG88" s="404">
        <v>0</v>
      </c>
      <c r="FH88" s="404">
        <v>0</v>
      </c>
      <c r="FI88" s="404">
        <v>0</v>
      </c>
      <c r="FJ88" s="404">
        <v>0</v>
      </c>
      <c r="FK88" s="404">
        <v>0</v>
      </c>
      <c r="FL88" s="404">
        <v>0</v>
      </c>
      <c r="FM88" s="404">
        <v>0</v>
      </c>
      <c r="FN88" s="404">
        <v>0</v>
      </c>
      <c r="FO88" s="404">
        <v>0</v>
      </c>
      <c r="FP88" s="404">
        <v>0</v>
      </c>
      <c r="FQ88" s="404">
        <v>0</v>
      </c>
      <c r="FR88" s="404">
        <v>0</v>
      </c>
      <c r="FS88" s="404">
        <v>0</v>
      </c>
      <c r="FT88" s="404">
        <v>0</v>
      </c>
      <c r="FU88" s="404">
        <v>0</v>
      </c>
      <c r="FV88" s="404">
        <v>0</v>
      </c>
      <c r="FW88" s="404">
        <v>0</v>
      </c>
      <c r="FX88" s="404">
        <v>0</v>
      </c>
      <c r="FY88" s="404">
        <v>0</v>
      </c>
      <c r="FZ88" s="404">
        <v>0</v>
      </c>
      <c r="GA88" s="404">
        <v>0</v>
      </c>
      <c r="GB88" s="404">
        <v>0</v>
      </c>
      <c r="GC88" s="404">
        <v>0</v>
      </c>
      <c r="GD88" s="404">
        <v>0</v>
      </c>
      <c r="GE88" s="404">
        <v>0</v>
      </c>
      <c r="GF88" s="404">
        <v>0</v>
      </c>
      <c r="GG88" s="404">
        <v>0</v>
      </c>
      <c r="GH88" s="404">
        <v>0</v>
      </c>
      <c r="GI88" s="404">
        <v>0</v>
      </c>
      <c r="GJ88" s="404">
        <v>0</v>
      </c>
      <c r="GK88" s="404">
        <v>0</v>
      </c>
      <c r="GL88" s="404">
        <v>75751.473922902485</v>
      </c>
      <c r="GM88" s="404">
        <v>72144.260878954752</v>
      </c>
      <c r="GN88" s="404">
        <v>68708.819884718818</v>
      </c>
      <c r="GO88" s="404">
        <v>65436.971318779819</v>
      </c>
      <c r="GP88" s="404">
        <v>62320.925065504598</v>
      </c>
      <c r="GQ88" s="404">
        <v>59353.26196714722</v>
      </c>
      <c r="GR88" s="404">
        <v>56526.916159187836</v>
      </c>
      <c r="GS88" s="404">
        <v>53835.15824684556</v>
      </c>
      <c r="GT88" s="404">
        <v>51271.579282710052</v>
      </c>
      <c r="GU88" s="404">
        <v>48830.075507342903</v>
      </c>
      <c r="GV88" s="404">
        <v>46504.833816517057</v>
      </c>
      <c r="GW88" s="404">
        <v>44290.317920492431</v>
      </c>
      <c r="GX88" s="404">
        <v>42181.255162373753</v>
      </c>
      <c r="GY88" s="404">
        <v>40172.623964165468</v>
      </c>
      <c r="GZ88" s="404">
        <v>38259.641870633779</v>
      </c>
      <c r="HA88" s="404">
        <v>36437.754162508361</v>
      </c>
      <c r="HB88" s="404">
        <v>34702.623011912721</v>
      </c>
      <c r="HC88" s="404">
        <v>33050.117154202591</v>
      </c>
      <c r="HD88" s="404">
        <v>31476.302051621518</v>
      </c>
      <c r="HE88" s="404">
        <v>29977.430525353826</v>
      </c>
      <c r="HF88" s="404">
        <v>28549.933833670315</v>
      </c>
      <c r="HG88" s="404">
        <v>27190.413174924102</v>
      </c>
      <c r="HH88" s="404">
        <v>25895.631595165814</v>
      </c>
      <c r="HI88" s="404">
        <v>24662.506281110298</v>
      </c>
      <c r="HJ88" s="404">
        <v>23488.101220105047</v>
      </c>
      <c r="HK88" s="404">
        <v>22369.620209623852</v>
      </c>
      <c r="HL88" s="404">
        <v>21304.400199641768</v>
      </c>
      <c r="HM88" s="404">
        <v>20289.904952039775</v>
      </c>
      <c r="HN88" s="404">
        <v>19323.719001942649</v>
      </c>
      <c r="HO88" s="404">
        <v>18403.541906612038</v>
      </c>
      <c r="HP88" s="404">
        <v>17527.182768201943</v>
      </c>
      <c r="HQ88" s="404">
        <v>16692.555017335184</v>
      </c>
      <c r="HR88" s="404">
        <v>15897.671445081129</v>
      </c>
      <c r="HS88" s="404">
        <v>15140.639471505834</v>
      </c>
      <c r="HT88" s="404">
        <v>14419.656639529367</v>
      </c>
      <c r="HU88" s="404">
        <v>13733.006323361302</v>
      </c>
      <c r="HV88" s="404">
        <v>13079.053641296479</v>
      </c>
      <c r="HW88" s="404">
        <v>12456.241563139502</v>
      </c>
      <c r="HX88" s="404">
        <v>11863.087202990004</v>
      </c>
      <c r="HY88" s="404">
        <v>11298.178288561907</v>
      </c>
      <c r="HZ88" s="404">
        <v>72562.358276643994</v>
      </c>
      <c r="IA88" s="404">
        <v>344362.45107086049</v>
      </c>
      <c r="IB88" s="408">
        <v>4.7457450288202958</v>
      </c>
      <c r="IC88" s="410"/>
    </row>
    <row r="89" spans="1:237" ht="90" customHeight="1" x14ac:dyDescent="0.2">
      <c r="A89" s="161" t="s">
        <v>2267</v>
      </c>
      <c r="B89" s="150" t="s">
        <v>2745</v>
      </c>
      <c r="C89" s="150" t="s">
        <v>2205</v>
      </c>
      <c r="D89" s="148">
        <v>6</v>
      </c>
      <c r="E89" s="150" t="s">
        <v>2762</v>
      </c>
      <c r="F89" s="151" t="s">
        <v>2763</v>
      </c>
      <c r="G89" s="151" t="s">
        <v>2764</v>
      </c>
      <c r="H89" s="79" t="s">
        <v>77</v>
      </c>
      <c r="I89" s="151" t="s">
        <v>316</v>
      </c>
      <c r="J89" s="151">
        <v>40</v>
      </c>
      <c r="K89" s="227" t="s">
        <v>79</v>
      </c>
      <c r="L89" s="159">
        <v>55326</v>
      </c>
      <c r="M89" s="79" t="s">
        <v>2749</v>
      </c>
      <c r="N89" s="79" t="s">
        <v>96</v>
      </c>
      <c r="O89" s="380" t="s">
        <v>217</v>
      </c>
      <c r="P89" s="379" t="s">
        <v>2750</v>
      </c>
      <c r="Q89" s="112" t="s">
        <v>87</v>
      </c>
      <c r="R89" s="79" t="s">
        <v>108</v>
      </c>
      <c r="S89" s="79" t="s">
        <v>191</v>
      </c>
      <c r="T89" s="79" t="s">
        <v>385</v>
      </c>
      <c r="U89" s="79" t="s">
        <v>87</v>
      </c>
      <c r="V89" s="81">
        <v>1</v>
      </c>
      <c r="W89" s="149">
        <v>160000</v>
      </c>
      <c r="X89" s="149">
        <v>0</v>
      </c>
      <c r="Y89" s="149">
        <v>0</v>
      </c>
      <c r="Z89" s="149">
        <v>0</v>
      </c>
      <c r="AA89" s="149">
        <v>0</v>
      </c>
      <c r="AB89" s="149">
        <v>150000</v>
      </c>
      <c r="AC89" s="149">
        <v>10000</v>
      </c>
      <c r="AD89" s="149">
        <v>0</v>
      </c>
      <c r="AE89" s="149">
        <v>0</v>
      </c>
      <c r="AF89" s="149">
        <v>0</v>
      </c>
      <c r="AG89" s="149">
        <v>0</v>
      </c>
      <c r="AH89" s="149">
        <v>0</v>
      </c>
      <c r="AI89" s="88" t="s">
        <v>2765</v>
      </c>
      <c r="AJ89" s="149">
        <v>60000</v>
      </c>
      <c r="AK89" s="149">
        <v>0</v>
      </c>
      <c r="AL89" s="149">
        <v>0</v>
      </c>
      <c r="AM89" s="149">
        <v>60000</v>
      </c>
      <c r="AN89" s="149">
        <v>0</v>
      </c>
      <c r="AO89" s="149">
        <v>0</v>
      </c>
      <c r="AP89" s="149">
        <v>0</v>
      </c>
      <c r="AQ89" s="149">
        <v>0</v>
      </c>
      <c r="AR89" s="149">
        <v>0</v>
      </c>
      <c r="AS89" s="149">
        <v>0</v>
      </c>
      <c r="AT89" s="149">
        <v>0</v>
      </c>
      <c r="AU89" s="151"/>
      <c r="AV89" s="230">
        <v>1</v>
      </c>
      <c r="AW89" s="230">
        <v>0</v>
      </c>
      <c r="AX89" s="230" t="s">
        <v>3621</v>
      </c>
      <c r="AY89" s="141">
        <v>7</v>
      </c>
      <c r="AZ89" s="70">
        <v>1</v>
      </c>
      <c r="BA89" s="70">
        <v>1</v>
      </c>
      <c r="BB89" s="70">
        <v>1</v>
      </c>
      <c r="BC89" s="70">
        <v>1</v>
      </c>
      <c r="BD89" s="70">
        <v>1</v>
      </c>
      <c r="BE89" s="70">
        <v>1</v>
      </c>
      <c r="BF89" s="70">
        <v>1</v>
      </c>
      <c r="BG89" s="71">
        <v>0</v>
      </c>
      <c r="BH89" s="71">
        <v>0</v>
      </c>
      <c r="BI89" s="71">
        <v>0</v>
      </c>
      <c r="BJ89" s="71">
        <v>0</v>
      </c>
      <c r="BK89" s="71">
        <v>0</v>
      </c>
      <c r="BL89" s="70">
        <v>1</v>
      </c>
      <c r="BM89" s="70">
        <v>0</v>
      </c>
      <c r="BN89" s="70">
        <v>0</v>
      </c>
      <c r="BO89" s="70">
        <v>0</v>
      </c>
      <c r="BP89" s="403">
        <v>0</v>
      </c>
      <c r="BQ89" s="403">
        <v>0</v>
      </c>
      <c r="BR89" s="403">
        <v>60000</v>
      </c>
      <c r="BS89" s="403">
        <v>150000</v>
      </c>
      <c r="BT89" s="403">
        <v>10000</v>
      </c>
      <c r="BU89" s="403">
        <v>0</v>
      </c>
      <c r="BV89" s="403">
        <v>0</v>
      </c>
      <c r="BW89" s="403">
        <v>0</v>
      </c>
      <c r="BX89" s="403">
        <v>0</v>
      </c>
      <c r="BY89" s="403">
        <v>0</v>
      </c>
      <c r="BZ89" s="401">
        <v>0</v>
      </c>
      <c r="CA89" s="401">
        <v>0</v>
      </c>
      <c r="CB89" s="401">
        <v>0</v>
      </c>
      <c r="CC89" s="401">
        <v>0</v>
      </c>
      <c r="CD89" s="401">
        <v>0</v>
      </c>
      <c r="CE89" s="401">
        <v>0</v>
      </c>
      <c r="CF89" s="401">
        <v>0</v>
      </c>
      <c r="CG89" s="401">
        <v>0</v>
      </c>
      <c r="CH89" s="401">
        <v>0</v>
      </c>
      <c r="CI89" s="401">
        <v>0</v>
      </c>
      <c r="CJ89" s="401">
        <v>0</v>
      </c>
      <c r="CK89" s="401">
        <v>0</v>
      </c>
      <c r="CL89" s="401">
        <v>0</v>
      </c>
      <c r="CM89" s="401">
        <v>0</v>
      </c>
      <c r="CN89" s="401">
        <v>0</v>
      </c>
      <c r="CO89" s="401">
        <v>0</v>
      </c>
      <c r="CP89" s="401">
        <v>0</v>
      </c>
      <c r="CQ89" s="401">
        <v>0</v>
      </c>
      <c r="CR89" s="401">
        <v>0</v>
      </c>
      <c r="CS89" s="401">
        <v>0</v>
      </c>
      <c r="CT89" s="401">
        <v>0</v>
      </c>
      <c r="CU89" s="401">
        <v>0</v>
      </c>
      <c r="CV89" s="401">
        <v>0</v>
      </c>
      <c r="CW89" s="401">
        <v>0</v>
      </c>
      <c r="CX89" s="401">
        <v>0</v>
      </c>
      <c r="CY89" s="401">
        <v>0</v>
      </c>
      <c r="CZ89" s="401">
        <v>0</v>
      </c>
      <c r="DA89" s="401">
        <v>0</v>
      </c>
      <c r="DB89" s="401">
        <v>0</v>
      </c>
      <c r="DC89" s="401">
        <v>0</v>
      </c>
      <c r="DD89" s="401">
        <v>0</v>
      </c>
      <c r="DE89" s="401">
        <v>0</v>
      </c>
      <c r="DF89" s="401">
        <v>0</v>
      </c>
      <c r="DG89" s="403">
        <v>55326</v>
      </c>
      <c r="DH89" s="403">
        <v>55326</v>
      </c>
      <c r="DI89" s="403">
        <v>55326</v>
      </c>
      <c r="DJ89" s="403">
        <v>55326</v>
      </c>
      <c r="DK89" s="403">
        <v>55326</v>
      </c>
      <c r="DL89" s="403">
        <v>55326</v>
      </c>
      <c r="DM89" s="403">
        <v>55326</v>
      </c>
      <c r="DN89" s="403">
        <v>55326</v>
      </c>
      <c r="DO89" s="403">
        <v>55326</v>
      </c>
      <c r="DP89" s="403">
        <v>55326</v>
      </c>
      <c r="DQ89" s="403">
        <v>55326</v>
      </c>
      <c r="DR89" s="403">
        <v>55326</v>
      </c>
      <c r="DS89" s="403">
        <v>55326</v>
      </c>
      <c r="DT89" s="403">
        <v>55326</v>
      </c>
      <c r="DU89" s="403">
        <v>55326</v>
      </c>
      <c r="DV89" s="403">
        <v>55326</v>
      </c>
      <c r="DW89" s="403">
        <v>55326</v>
      </c>
      <c r="DX89" s="403">
        <v>55326</v>
      </c>
      <c r="DY89" s="403">
        <v>55326</v>
      </c>
      <c r="DZ89" s="403">
        <v>55326</v>
      </c>
      <c r="EA89" s="403">
        <v>55326</v>
      </c>
      <c r="EB89" s="403">
        <v>55326</v>
      </c>
      <c r="EC89" s="403">
        <v>55326</v>
      </c>
      <c r="ED89" s="403">
        <v>55326</v>
      </c>
      <c r="EE89" s="403">
        <v>55326</v>
      </c>
      <c r="EF89" s="403">
        <v>55326</v>
      </c>
      <c r="EG89" s="403">
        <v>55326</v>
      </c>
      <c r="EH89" s="403">
        <v>55326</v>
      </c>
      <c r="EI89" s="403">
        <v>55326</v>
      </c>
      <c r="EJ89" s="403">
        <v>55326</v>
      </c>
      <c r="EK89" s="403">
        <v>55326</v>
      </c>
      <c r="EL89" s="403">
        <v>55326</v>
      </c>
      <c r="EM89" s="403">
        <v>55326</v>
      </c>
      <c r="EN89" s="403">
        <v>55326</v>
      </c>
      <c r="EO89" s="403">
        <v>55326</v>
      </c>
      <c r="EP89" s="403">
        <v>55326</v>
      </c>
      <c r="EQ89" s="403">
        <v>55326</v>
      </c>
      <c r="ER89" s="403">
        <v>55326</v>
      </c>
      <c r="ES89" s="403">
        <v>55326</v>
      </c>
      <c r="ET89" s="403">
        <v>55326</v>
      </c>
      <c r="EU89" s="403">
        <v>55326</v>
      </c>
      <c r="EV89" s="403">
        <v>55326</v>
      </c>
      <c r="EW89" s="403">
        <v>55326</v>
      </c>
      <c r="EX89" s="404">
        <v>54421.768707482988</v>
      </c>
      <c r="EY89" s="404">
        <v>129575.6397797214</v>
      </c>
      <c r="EZ89" s="404">
        <v>8227.0247479188201</v>
      </c>
      <c r="FA89" s="404">
        <v>0</v>
      </c>
      <c r="FB89" s="404">
        <v>0</v>
      </c>
      <c r="FC89" s="404">
        <v>0</v>
      </c>
      <c r="FD89" s="404">
        <v>0</v>
      </c>
      <c r="FE89" s="404">
        <v>0</v>
      </c>
      <c r="FF89" s="404">
        <v>0</v>
      </c>
      <c r="FG89" s="404">
        <v>0</v>
      </c>
      <c r="FH89" s="404">
        <v>0</v>
      </c>
      <c r="FI89" s="404">
        <v>0</v>
      </c>
      <c r="FJ89" s="404">
        <v>0</v>
      </c>
      <c r="FK89" s="404">
        <v>0</v>
      </c>
      <c r="FL89" s="404">
        <v>0</v>
      </c>
      <c r="FM89" s="404">
        <v>0</v>
      </c>
      <c r="FN89" s="404">
        <v>0</v>
      </c>
      <c r="FO89" s="404">
        <v>0</v>
      </c>
      <c r="FP89" s="404">
        <v>0</v>
      </c>
      <c r="FQ89" s="404">
        <v>0</v>
      </c>
      <c r="FR89" s="404">
        <v>0</v>
      </c>
      <c r="FS89" s="404">
        <v>0</v>
      </c>
      <c r="FT89" s="404">
        <v>0</v>
      </c>
      <c r="FU89" s="404">
        <v>0</v>
      </c>
      <c r="FV89" s="404">
        <v>0</v>
      </c>
      <c r="FW89" s="404">
        <v>0</v>
      </c>
      <c r="FX89" s="404">
        <v>0</v>
      </c>
      <c r="FY89" s="404">
        <v>0</v>
      </c>
      <c r="FZ89" s="404">
        <v>0</v>
      </c>
      <c r="GA89" s="404">
        <v>0</v>
      </c>
      <c r="GB89" s="404">
        <v>0</v>
      </c>
      <c r="GC89" s="404">
        <v>0</v>
      </c>
      <c r="GD89" s="404">
        <v>0</v>
      </c>
      <c r="GE89" s="404">
        <v>0</v>
      </c>
      <c r="GF89" s="404">
        <v>0</v>
      </c>
      <c r="GG89" s="404">
        <v>0</v>
      </c>
      <c r="GH89" s="404">
        <v>0</v>
      </c>
      <c r="GI89" s="404">
        <v>0</v>
      </c>
      <c r="GJ89" s="404">
        <v>0</v>
      </c>
      <c r="GK89" s="404">
        <v>0</v>
      </c>
      <c r="GL89" s="404">
        <v>50182.312925170067</v>
      </c>
      <c r="GM89" s="404">
        <v>47792.678976352443</v>
      </c>
      <c r="GN89" s="404">
        <v>45516.837120335666</v>
      </c>
      <c r="GO89" s="404">
        <v>43349.368686033959</v>
      </c>
      <c r="GP89" s="404">
        <v>41285.113034318063</v>
      </c>
      <c r="GQ89" s="404">
        <v>39319.155270779098</v>
      </c>
      <c r="GR89" s="404">
        <v>37446.814543599146</v>
      </c>
      <c r="GS89" s="404">
        <v>35663.632898665855</v>
      </c>
      <c r="GT89" s="404">
        <v>33965.364665396053</v>
      </c>
      <c r="GU89" s="404">
        <v>32347.966347996236</v>
      </c>
      <c r="GV89" s="404">
        <v>30807.586998091658</v>
      </c>
      <c r="GW89" s="404">
        <v>29340.559045801572</v>
      </c>
      <c r="GX89" s="404">
        <v>27943.389567430077</v>
      </c>
      <c r="GY89" s="404">
        <v>26612.751968981018</v>
      </c>
      <c r="GZ89" s="404">
        <v>25345.47806569621</v>
      </c>
      <c r="HA89" s="404">
        <v>24138.550538758289</v>
      </c>
      <c r="HB89" s="404">
        <v>22989.095751198372</v>
      </c>
      <c r="HC89" s="404">
        <v>21894.376905903213</v>
      </c>
      <c r="HD89" s="404">
        <v>20851.787529431633</v>
      </c>
      <c r="HE89" s="404">
        <v>19858.845266125365</v>
      </c>
      <c r="HF89" s="404">
        <v>18913.185967738442</v>
      </c>
      <c r="HG89" s="404">
        <v>18012.558064512799</v>
      </c>
      <c r="HH89" s="404">
        <v>17154.817204297906</v>
      </c>
      <c r="HI89" s="404">
        <v>16337.921146950386</v>
      </c>
      <c r="HJ89" s="404">
        <v>15559.92490185751</v>
      </c>
      <c r="HK89" s="404">
        <v>14818.976097007151</v>
      </c>
      <c r="HL89" s="404">
        <v>14113.310568578241</v>
      </c>
      <c r="HM89" s="404">
        <v>13441.248160550704</v>
      </c>
      <c r="HN89" s="404">
        <v>12801.188724334008</v>
      </c>
      <c r="HO89" s="404">
        <v>12191.608308889527</v>
      </c>
      <c r="HP89" s="404">
        <v>11611.055532275741</v>
      </c>
      <c r="HQ89" s="404">
        <v>11058.148125976895</v>
      </c>
      <c r="HR89" s="404">
        <v>10531.569643787519</v>
      </c>
      <c r="HS89" s="404">
        <v>10030.066327416684</v>
      </c>
      <c r="HT89" s="404">
        <v>9552.4441213492246</v>
      </c>
      <c r="HU89" s="404">
        <v>9097.5658298564031</v>
      </c>
      <c r="HV89" s="404">
        <v>8664.348409387052</v>
      </c>
      <c r="HW89" s="404">
        <v>8251.7603898924281</v>
      </c>
      <c r="HX89" s="404">
        <v>7858.8194189451715</v>
      </c>
      <c r="HY89" s="404">
        <v>7484.5899228049248</v>
      </c>
      <c r="HZ89" s="404">
        <v>192224.43323512323</v>
      </c>
      <c r="IA89" s="404">
        <v>904136.77297247259</v>
      </c>
      <c r="IB89" s="408">
        <v>4.7035476071169331</v>
      </c>
      <c r="IC89" s="410"/>
    </row>
    <row r="90" spans="1:237" ht="90" customHeight="1" x14ac:dyDescent="0.2">
      <c r="A90" s="276" t="s">
        <v>634</v>
      </c>
      <c r="B90" s="277" t="s">
        <v>1167</v>
      </c>
      <c r="C90" s="277" t="s">
        <v>1276</v>
      </c>
      <c r="D90" s="99"/>
      <c r="E90" s="277" t="s">
        <v>1277</v>
      </c>
      <c r="F90" s="103" t="s">
        <v>1278</v>
      </c>
      <c r="G90" s="103" t="s">
        <v>1279</v>
      </c>
      <c r="H90" s="99" t="s">
        <v>77</v>
      </c>
      <c r="I90" s="103" t="s">
        <v>1216</v>
      </c>
      <c r="J90" s="103">
        <v>40</v>
      </c>
      <c r="K90" s="227" t="s">
        <v>94</v>
      </c>
      <c r="L90" s="98">
        <v>18490</v>
      </c>
      <c r="M90" s="99" t="s">
        <v>1280</v>
      </c>
      <c r="N90" s="99" t="s">
        <v>81</v>
      </c>
      <c r="O90" s="13" t="s">
        <v>217</v>
      </c>
      <c r="P90" s="99" t="s">
        <v>460</v>
      </c>
      <c r="Q90" s="112" t="s">
        <v>100</v>
      </c>
      <c r="R90" s="99" t="s">
        <v>108</v>
      </c>
      <c r="S90" s="99" t="s">
        <v>99</v>
      </c>
      <c r="T90" s="99" t="s">
        <v>366</v>
      </c>
      <c r="U90" s="99" t="s">
        <v>100</v>
      </c>
      <c r="V90" s="102">
        <v>1</v>
      </c>
      <c r="W90" s="278">
        <v>71500</v>
      </c>
      <c r="X90" s="278">
        <v>0</v>
      </c>
      <c r="Y90" s="278">
        <v>0</v>
      </c>
      <c r="Z90" s="278"/>
      <c r="AA90" s="278">
        <v>71500</v>
      </c>
      <c r="AB90" s="278">
        <v>0</v>
      </c>
      <c r="AC90" s="278">
        <v>0</v>
      </c>
      <c r="AD90" s="278">
        <v>0</v>
      </c>
      <c r="AE90" s="278">
        <v>0</v>
      </c>
      <c r="AF90" s="278">
        <v>0</v>
      </c>
      <c r="AG90" s="278">
        <v>0</v>
      </c>
      <c r="AH90" s="278">
        <v>0</v>
      </c>
      <c r="AI90" s="100" t="s">
        <v>88</v>
      </c>
      <c r="AJ90" s="278">
        <v>0</v>
      </c>
      <c r="AK90" s="278">
        <v>0</v>
      </c>
      <c r="AL90" s="278">
        <v>0</v>
      </c>
      <c r="AM90" s="278">
        <v>0</v>
      </c>
      <c r="AN90" s="278">
        <v>0</v>
      </c>
      <c r="AO90" s="278">
        <v>0</v>
      </c>
      <c r="AP90" s="278">
        <v>0</v>
      </c>
      <c r="AQ90" s="278">
        <v>0</v>
      </c>
      <c r="AR90" s="278">
        <v>0</v>
      </c>
      <c r="AS90" s="278">
        <v>0</v>
      </c>
      <c r="AT90" s="278">
        <v>0</v>
      </c>
      <c r="AU90" s="103"/>
      <c r="AV90" s="230">
        <v>1</v>
      </c>
      <c r="AW90" s="230">
        <v>0</v>
      </c>
      <c r="AX90" s="230" t="s">
        <v>3618</v>
      </c>
      <c r="AY90" s="141">
        <v>8</v>
      </c>
      <c r="AZ90" s="70">
        <v>1</v>
      </c>
      <c r="BA90" s="70">
        <v>1</v>
      </c>
      <c r="BB90" s="70">
        <v>1</v>
      </c>
      <c r="BC90" s="70">
        <v>0</v>
      </c>
      <c r="BD90" s="70">
        <v>1</v>
      </c>
      <c r="BE90" s="70">
        <v>1</v>
      </c>
      <c r="BF90" s="70">
        <v>1</v>
      </c>
      <c r="BG90" s="71">
        <v>0</v>
      </c>
      <c r="BH90" s="71">
        <v>1</v>
      </c>
      <c r="BI90" s="71">
        <v>0</v>
      </c>
      <c r="BJ90" s="71">
        <v>0</v>
      </c>
      <c r="BK90" s="71">
        <v>1</v>
      </c>
      <c r="BL90" s="70">
        <v>1</v>
      </c>
      <c r="BM90" s="70">
        <v>1</v>
      </c>
      <c r="BN90" s="70">
        <v>0</v>
      </c>
      <c r="BO90" s="70">
        <v>1</v>
      </c>
      <c r="BP90" s="403">
        <v>0</v>
      </c>
      <c r="BQ90" s="403">
        <v>0</v>
      </c>
      <c r="BR90" s="403">
        <v>71500</v>
      </c>
      <c r="BS90" s="403">
        <v>0</v>
      </c>
      <c r="BT90" s="403">
        <v>0</v>
      </c>
      <c r="BU90" s="403">
        <v>0</v>
      </c>
      <c r="BV90" s="403">
        <v>0</v>
      </c>
      <c r="BW90" s="403">
        <v>0</v>
      </c>
      <c r="BX90" s="403">
        <v>0</v>
      </c>
      <c r="BY90" s="403">
        <v>0</v>
      </c>
      <c r="BZ90" s="401">
        <v>0</v>
      </c>
      <c r="CA90" s="401">
        <v>0</v>
      </c>
      <c r="CB90" s="401">
        <v>0</v>
      </c>
      <c r="CC90" s="401">
        <v>0</v>
      </c>
      <c r="CD90" s="401">
        <v>0</v>
      </c>
      <c r="CE90" s="401">
        <v>0</v>
      </c>
      <c r="CF90" s="401">
        <v>0</v>
      </c>
      <c r="CG90" s="401">
        <v>0</v>
      </c>
      <c r="CH90" s="401">
        <v>0</v>
      </c>
      <c r="CI90" s="401">
        <v>0</v>
      </c>
      <c r="CJ90" s="401">
        <v>0</v>
      </c>
      <c r="CK90" s="401">
        <v>0</v>
      </c>
      <c r="CL90" s="401">
        <v>0</v>
      </c>
      <c r="CM90" s="401">
        <v>0</v>
      </c>
      <c r="CN90" s="401">
        <v>0</v>
      </c>
      <c r="CO90" s="401">
        <v>0</v>
      </c>
      <c r="CP90" s="401">
        <v>0</v>
      </c>
      <c r="CQ90" s="401">
        <v>0</v>
      </c>
      <c r="CR90" s="401">
        <v>0</v>
      </c>
      <c r="CS90" s="401">
        <v>0</v>
      </c>
      <c r="CT90" s="401">
        <v>0</v>
      </c>
      <c r="CU90" s="401">
        <v>0</v>
      </c>
      <c r="CV90" s="401">
        <v>0</v>
      </c>
      <c r="CW90" s="401">
        <v>0</v>
      </c>
      <c r="CX90" s="401">
        <v>0</v>
      </c>
      <c r="CY90" s="401">
        <v>0</v>
      </c>
      <c r="CZ90" s="401">
        <v>0</v>
      </c>
      <c r="DA90" s="401">
        <v>0</v>
      </c>
      <c r="DB90" s="401">
        <v>0</v>
      </c>
      <c r="DC90" s="401">
        <v>0</v>
      </c>
      <c r="DD90" s="401">
        <v>0</v>
      </c>
      <c r="DE90" s="401">
        <v>0</v>
      </c>
      <c r="DF90" s="401">
        <v>0</v>
      </c>
      <c r="DG90" s="403">
        <v>18490</v>
      </c>
      <c r="DH90" s="403">
        <v>18490</v>
      </c>
      <c r="DI90" s="403">
        <v>18490</v>
      </c>
      <c r="DJ90" s="403">
        <v>18490</v>
      </c>
      <c r="DK90" s="403">
        <v>18490</v>
      </c>
      <c r="DL90" s="403">
        <v>18490</v>
      </c>
      <c r="DM90" s="403">
        <v>18490</v>
      </c>
      <c r="DN90" s="403">
        <v>18490</v>
      </c>
      <c r="DO90" s="403">
        <v>18490</v>
      </c>
      <c r="DP90" s="403">
        <v>18490</v>
      </c>
      <c r="DQ90" s="403">
        <v>18490</v>
      </c>
      <c r="DR90" s="403">
        <v>18490</v>
      </c>
      <c r="DS90" s="403">
        <v>18490</v>
      </c>
      <c r="DT90" s="403">
        <v>18490</v>
      </c>
      <c r="DU90" s="403">
        <v>18490</v>
      </c>
      <c r="DV90" s="403">
        <v>18490</v>
      </c>
      <c r="DW90" s="403">
        <v>18490</v>
      </c>
      <c r="DX90" s="403">
        <v>18490</v>
      </c>
      <c r="DY90" s="403">
        <v>18490</v>
      </c>
      <c r="DZ90" s="403">
        <v>18490</v>
      </c>
      <c r="EA90" s="403">
        <v>18490</v>
      </c>
      <c r="EB90" s="403">
        <v>18490</v>
      </c>
      <c r="EC90" s="403">
        <v>18490</v>
      </c>
      <c r="ED90" s="403">
        <v>18490</v>
      </c>
      <c r="EE90" s="403">
        <v>18490</v>
      </c>
      <c r="EF90" s="403">
        <v>18490</v>
      </c>
      <c r="EG90" s="403">
        <v>18490</v>
      </c>
      <c r="EH90" s="403">
        <v>18490</v>
      </c>
      <c r="EI90" s="403">
        <v>18490</v>
      </c>
      <c r="EJ90" s="403">
        <v>18490</v>
      </c>
      <c r="EK90" s="403">
        <v>18490</v>
      </c>
      <c r="EL90" s="403">
        <v>18490</v>
      </c>
      <c r="EM90" s="403">
        <v>18490</v>
      </c>
      <c r="EN90" s="403">
        <v>18490</v>
      </c>
      <c r="EO90" s="403">
        <v>18490</v>
      </c>
      <c r="EP90" s="403">
        <v>18490</v>
      </c>
      <c r="EQ90" s="403">
        <v>18490</v>
      </c>
      <c r="ER90" s="403">
        <v>18490</v>
      </c>
      <c r="ES90" s="403">
        <v>18490</v>
      </c>
      <c r="ET90" s="403">
        <v>18490</v>
      </c>
      <c r="EU90" s="403">
        <v>18490</v>
      </c>
      <c r="EV90" s="403">
        <v>18490</v>
      </c>
      <c r="EW90" s="403">
        <v>18490</v>
      </c>
      <c r="EX90" s="404">
        <v>64852.607709750562</v>
      </c>
      <c r="EY90" s="404">
        <v>0</v>
      </c>
      <c r="EZ90" s="404">
        <v>0</v>
      </c>
      <c r="FA90" s="404">
        <v>0</v>
      </c>
      <c r="FB90" s="404">
        <v>0</v>
      </c>
      <c r="FC90" s="404">
        <v>0</v>
      </c>
      <c r="FD90" s="404">
        <v>0</v>
      </c>
      <c r="FE90" s="404">
        <v>0</v>
      </c>
      <c r="FF90" s="404">
        <v>0</v>
      </c>
      <c r="FG90" s="404">
        <v>0</v>
      </c>
      <c r="FH90" s="404">
        <v>0</v>
      </c>
      <c r="FI90" s="404">
        <v>0</v>
      </c>
      <c r="FJ90" s="404">
        <v>0</v>
      </c>
      <c r="FK90" s="404">
        <v>0</v>
      </c>
      <c r="FL90" s="404">
        <v>0</v>
      </c>
      <c r="FM90" s="404">
        <v>0</v>
      </c>
      <c r="FN90" s="404">
        <v>0</v>
      </c>
      <c r="FO90" s="404">
        <v>0</v>
      </c>
      <c r="FP90" s="404">
        <v>0</v>
      </c>
      <c r="FQ90" s="404">
        <v>0</v>
      </c>
      <c r="FR90" s="404">
        <v>0</v>
      </c>
      <c r="FS90" s="404">
        <v>0</v>
      </c>
      <c r="FT90" s="404">
        <v>0</v>
      </c>
      <c r="FU90" s="404">
        <v>0</v>
      </c>
      <c r="FV90" s="404">
        <v>0</v>
      </c>
      <c r="FW90" s="404">
        <v>0</v>
      </c>
      <c r="FX90" s="404">
        <v>0</v>
      </c>
      <c r="FY90" s="404">
        <v>0</v>
      </c>
      <c r="FZ90" s="404">
        <v>0</v>
      </c>
      <c r="GA90" s="404">
        <v>0</v>
      </c>
      <c r="GB90" s="404">
        <v>0</v>
      </c>
      <c r="GC90" s="404">
        <v>0</v>
      </c>
      <c r="GD90" s="404">
        <v>0</v>
      </c>
      <c r="GE90" s="404">
        <v>0</v>
      </c>
      <c r="GF90" s="404">
        <v>0</v>
      </c>
      <c r="GG90" s="404">
        <v>0</v>
      </c>
      <c r="GH90" s="404">
        <v>0</v>
      </c>
      <c r="GI90" s="404">
        <v>0</v>
      </c>
      <c r="GJ90" s="404">
        <v>0</v>
      </c>
      <c r="GK90" s="404">
        <v>0</v>
      </c>
      <c r="GL90" s="404">
        <v>16770.975056689342</v>
      </c>
      <c r="GM90" s="404">
        <v>15972.357196846991</v>
      </c>
      <c r="GN90" s="404">
        <v>15211.768758901897</v>
      </c>
      <c r="GO90" s="404">
        <v>14487.398818001806</v>
      </c>
      <c r="GP90" s="404">
        <v>13797.522683811245</v>
      </c>
      <c r="GQ90" s="404">
        <v>13140.497794105946</v>
      </c>
      <c r="GR90" s="404">
        <v>12514.759803910425</v>
      </c>
      <c r="GS90" s="404">
        <v>11918.818860867072</v>
      </c>
      <c r="GT90" s="404">
        <v>11351.25605796864</v>
      </c>
      <c r="GU90" s="404">
        <v>10810.720055208227</v>
      </c>
      <c r="GV90" s="404">
        <v>10295.923862103074</v>
      </c>
      <c r="GW90" s="404">
        <v>9805.6417734314982</v>
      </c>
      <c r="GX90" s="404">
        <v>9338.7064508871445</v>
      </c>
      <c r="GY90" s="404">
        <v>8894.0061437020395</v>
      </c>
      <c r="GZ90" s="404">
        <v>8470.4820416209895</v>
      </c>
      <c r="HA90" s="404">
        <v>8067.1257539247517</v>
      </c>
      <c r="HB90" s="404">
        <v>7682.9769084997633</v>
      </c>
      <c r="HC90" s="404">
        <v>7317.12086523787</v>
      </c>
      <c r="HD90" s="404">
        <v>6968.686538321781</v>
      </c>
      <c r="HE90" s="404">
        <v>6636.8443222112201</v>
      </c>
      <c r="HF90" s="404">
        <v>6320.8041163916387</v>
      </c>
      <c r="HG90" s="404">
        <v>6019.8134441825114</v>
      </c>
      <c r="HH90" s="404">
        <v>5733.1556611262022</v>
      </c>
      <c r="HI90" s="404">
        <v>5460.1482486916211</v>
      </c>
      <c r="HJ90" s="404">
        <v>5200.1411892301157</v>
      </c>
      <c r="HK90" s="404">
        <v>4952.515418314395</v>
      </c>
      <c r="HL90" s="404">
        <v>4716.6813507756151</v>
      </c>
      <c r="HM90" s="404">
        <v>4492.0774769291565</v>
      </c>
      <c r="HN90" s="404">
        <v>4278.1690256468173</v>
      </c>
      <c r="HO90" s="404">
        <v>4074.4466910922051</v>
      </c>
      <c r="HP90" s="404">
        <v>3880.4254200878145</v>
      </c>
      <c r="HQ90" s="404">
        <v>3695.6432572264903</v>
      </c>
      <c r="HR90" s="404">
        <v>3519.6602449776096</v>
      </c>
      <c r="HS90" s="404">
        <v>3352.0573761691517</v>
      </c>
      <c r="HT90" s="404">
        <v>3192.4355963515736</v>
      </c>
      <c r="HU90" s="404">
        <v>3040.4148536681651</v>
      </c>
      <c r="HV90" s="404">
        <v>2895.6331939696815</v>
      </c>
      <c r="HW90" s="404">
        <v>2757.7458990187438</v>
      </c>
      <c r="HX90" s="404">
        <v>2626.4246657321369</v>
      </c>
      <c r="HY90" s="404">
        <v>2501.3568245067972</v>
      </c>
      <c r="HZ90" s="404">
        <v>64852.607709750562</v>
      </c>
      <c r="IA90" s="404">
        <v>302163.33970034012</v>
      </c>
      <c r="IB90" s="408">
        <v>4.659231916358392</v>
      </c>
      <c r="IC90" s="410"/>
    </row>
    <row r="91" spans="1:237" ht="90" customHeight="1" x14ac:dyDescent="0.2">
      <c r="A91" s="242" t="s">
        <v>70</v>
      </c>
      <c r="B91" s="310" t="s">
        <v>71</v>
      </c>
      <c r="C91" s="310" t="s">
        <v>192</v>
      </c>
      <c r="D91" s="288" t="s">
        <v>73</v>
      </c>
      <c r="E91" s="310" t="s">
        <v>193</v>
      </c>
      <c r="F91" s="313" t="s">
        <v>194</v>
      </c>
      <c r="G91" s="213" t="s">
        <v>195</v>
      </c>
      <c r="H91" s="288" t="s">
        <v>77</v>
      </c>
      <c r="I91" s="113" t="s">
        <v>196</v>
      </c>
      <c r="J91" s="113">
        <v>10</v>
      </c>
      <c r="K91" s="113" t="s">
        <v>197</v>
      </c>
      <c r="L91" s="111">
        <v>20000</v>
      </c>
      <c r="M91" s="214" t="s">
        <v>198</v>
      </c>
      <c r="N91" s="112" t="s">
        <v>147</v>
      </c>
      <c r="O91" s="73" t="s">
        <v>106</v>
      </c>
      <c r="P91" s="112" t="s">
        <v>199</v>
      </c>
      <c r="Q91" s="112" t="s">
        <v>100</v>
      </c>
      <c r="R91" s="73" t="s">
        <v>162</v>
      </c>
      <c r="S91" s="112" t="s">
        <v>85</v>
      </c>
      <c r="T91" s="288" t="s">
        <v>86</v>
      </c>
      <c r="U91" s="112" t="s">
        <v>87</v>
      </c>
      <c r="V91" s="201">
        <v>1</v>
      </c>
      <c r="W91" s="250">
        <v>35000</v>
      </c>
      <c r="X91" s="250">
        <v>0</v>
      </c>
      <c r="Y91" s="250">
        <v>0</v>
      </c>
      <c r="Z91" s="250">
        <v>0</v>
      </c>
      <c r="AA91" s="250">
        <v>35000</v>
      </c>
      <c r="AB91" s="250">
        <v>0</v>
      </c>
      <c r="AC91" s="250">
        <v>0</v>
      </c>
      <c r="AD91" s="250">
        <v>0</v>
      </c>
      <c r="AE91" s="250">
        <v>0</v>
      </c>
      <c r="AF91" s="250">
        <v>0</v>
      </c>
      <c r="AG91" s="250">
        <v>0</v>
      </c>
      <c r="AH91" s="250">
        <v>0</v>
      </c>
      <c r="AI91" s="250"/>
      <c r="AJ91" s="250">
        <v>0</v>
      </c>
      <c r="AK91" s="250">
        <v>0</v>
      </c>
      <c r="AL91" s="250">
        <v>0</v>
      </c>
      <c r="AM91" s="250">
        <v>0</v>
      </c>
      <c r="AN91" s="250">
        <v>0</v>
      </c>
      <c r="AO91" s="250">
        <v>0</v>
      </c>
      <c r="AP91" s="250">
        <v>0</v>
      </c>
      <c r="AQ91" s="250">
        <v>0</v>
      </c>
      <c r="AR91" s="250">
        <v>0</v>
      </c>
      <c r="AS91" s="250">
        <v>0</v>
      </c>
      <c r="AT91" s="250">
        <v>0</v>
      </c>
      <c r="AU91" s="250"/>
      <c r="AV91" s="230">
        <v>1</v>
      </c>
      <c r="AW91" s="230">
        <v>0</v>
      </c>
      <c r="AX91" s="230" t="s">
        <v>3599</v>
      </c>
      <c r="AY91" s="141">
        <v>8</v>
      </c>
      <c r="AZ91" s="70">
        <v>1</v>
      </c>
      <c r="BA91" s="70">
        <v>1</v>
      </c>
      <c r="BB91" s="70">
        <v>1</v>
      </c>
      <c r="BC91" s="70">
        <v>1</v>
      </c>
      <c r="BD91" s="70">
        <v>1</v>
      </c>
      <c r="BE91" s="70">
        <v>1</v>
      </c>
      <c r="BF91" s="70">
        <v>1</v>
      </c>
      <c r="BG91" s="71">
        <v>0</v>
      </c>
      <c r="BH91" s="71">
        <v>0</v>
      </c>
      <c r="BI91" s="71">
        <v>0</v>
      </c>
      <c r="BJ91" s="71">
        <v>0</v>
      </c>
      <c r="BK91" s="71">
        <v>0</v>
      </c>
      <c r="BL91" s="70">
        <v>1</v>
      </c>
      <c r="BM91" s="70">
        <v>1</v>
      </c>
      <c r="BN91" s="70">
        <v>1</v>
      </c>
      <c r="BO91" s="70">
        <v>0</v>
      </c>
      <c r="BP91" s="403">
        <v>0</v>
      </c>
      <c r="BQ91" s="403">
        <v>0</v>
      </c>
      <c r="BR91" s="403">
        <v>35000</v>
      </c>
      <c r="BS91" s="403">
        <v>0</v>
      </c>
      <c r="BT91" s="403">
        <v>0</v>
      </c>
      <c r="BU91" s="403">
        <v>0</v>
      </c>
      <c r="BV91" s="403">
        <v>0</v>
      </c>
      <c r="BW91" s="403">
        <v>0</v>
      </c>
      <c r="BX91" s="403">
        <v>0</v>
      </c>
      <c r="BY91" s="403">
        <v>0</v>
      </c>
      <c r="BZ91" s="401">
        <v>0</v>
      </c>
      <c r="CA91" s="401">
        <v>0</v>
      </c>
      <c r="CB91" s="401">
        <v>0</v>
      </c>
      <c r="CC91" s="401">
        <v>0</v>
      </c>
      <c r="CD91" s="401">
        <v>0</v>
      </c>
      <c r="CE91" s="401">
        <v>0</v>
      </c>
      <c r="CF91" s="401">
        <v>0</v>
      </c>
      <c r="CG91" s="401">
        <v>0</v>
      </c>
      <c r="CH91" s="401">
        <v>0</v>
      </c>
      <c r="CI91" s="401">
        <v>0</v>
      </c>
      <c r="CJ91" s="401">
        <v>0</v>
      </c>
      <c r="CK91" s="401">
        <v>0</v>
      </c>
      <c r="CL91" s="401">
        <v>0</v>
      </c>
      <c r="CM91" s="401">
        <v>0</v>
      </c>
      <c r="CN91" s="401">
        <v>0</v>
      </c>
      <c r="CO91" s="401">
        <v>0</v>
      </c>
      <c r="CP91" s="401">
        <v>0</v>
      </c>
      <c r="CQ91" s="401">
        <v>0</v>
      </c>
      <c r="CR91" s="401">
        <v>0</v>
      </c>
      <c r="CS91" s="401">
        <v>0</v>
      </c>
      <c r="CT91" s="401">
        <v>0</v>
      </c>
      <c r="CU91" s="401">
        <v>0</v>
      </c>
      <c r="CV91" s="401">
        <v>0</v>
      </c>
      <c r="CW91" s="401">
        <v>0</v>
      </c>
      <c r="CX91" s="401">
        <v>0</v>
      </c>
      <c r="CY91" s="401">
        <v>0</v>
      </c>
      <c r="CZ91" s="401">
        <v>0</v>
      </c>
      <c r="DA91" s="401">
        <v>0</v>
      </c>
      <c r="DB91" s="401">
        <v>0</v>
      </c>
      <c r="DC91" s="401">
        <v>0</v>
      </c>
      <c r="DD91" s="401">
        <v>0</v>
      </c>
      <c r="DE91" s="401">
        <v>0</v>
      </c>
      <c r="DF91" s="401">
        <v>0</v>
      </c>
      <c r="DG91" s="403">
        <v>20000</v>
      </c>
      <c r="DH91" s="403">
        <v>20000</v>
      </c>
      <c r="DI91" s="403">
        <v>20000</v>
      </c>
      <c r="DJ91" s="403">
        <v>20000</v>
      </c>
      <c r="DK91" s="403">
        <v>20000</v>
      </c>
      <c r="DL91" s="403">
        <v>20000</v>
      </c>
      <c r="DM91" s="403">
        <v>20000</v>
      </c>
      <c r="DN91" s="403">
        <v>20000</v>
      </c>
      <c r="DO91" s="403">
        <v>20000</v>
      </c>
      <c r="DP91" s="403">
        <v>20000</v>
      </c>
      <c r="DQ91" s="403">
        <v>20000</v>
      </c>
      <c r="DR91" s="403">
        <v>20000</v>
      </c>
      <c r="DS91" s="403">
        <v>20000</v>
      </c>
      <c r="DT91" s="403">
        <v>20000</v>
      </c>
      <c r="DU91" s="403">
        <v>20000</v>
      </c>
      <c r="DV91" s="403">
        <v>20000</v>
      </c>
      <c r="DW91" s="403">
        <v>20000</v>
      </c>
      <c r="DX91" s="403">
        <v>20000</v>
      </c>
      <c r="DY91" s="403">
        <v>20000</v>
      </c>
      <c r="DZ91" s="403">
        <v>20000</v>
      </c>
      <c r="EA91" s="403">
        <v>20000</v>
      </c>
      <c r="EB91" s="403">
        <v>20000</v>
      </c>
      <c r="EC91" s="403">
        <v>20000</v>
      </c>
      <c r="ED91" s="403">
        <v>20000</v>
      </c>
      <c r="EE91" s="403">
        <v>20000</v>
      </c>
      <c r="EF91" s="403">
        <v>20000</v>
      </c>
      <c r="EG91" s="403">
        <v>20000</v>
      </c>
      <c r="EH91" s="403">
        <v>20000</v>
      </c>
      <c r="EI91" s="403">
        <v>20000</v>
      </c>
      <c r="EJ91" s="403">
        <v>20000</v>
      </c>
      <c r="EK91" s="403">
        <v>20000</v>
      </c>
      <c r="EL91" s="403">
        <v>20000</v>
      </c>
      <c r="EM91" s="403">
        <v>20000</v>
      </c>
      <c r="EN91" s="403">
        <v>20000</v>
      </c>
      <c r="EO91" s="403">
        <v>20000</v>
      </c>
      <c r="EP91" s="403">
        <v>20000</v>
      </c>
      <c r="EQ91" s="403">
        <v>20000</v>
      </c>
      <c r="ER91" s="403">
        <v>20000</v>
      </c>
      <c r="ES91" s="403">
        <v>20000</v>
      </c>
      <c r="ET91" s="403">
        <v>20000</v>
      </c>
      <c r="EU91" s="403">
        <v>20000</v>
      </c>
      <c r="EV91" s="403">
        <v>20000</v>
      </c>
      <c r="EW91" s="403">
        <v>20000</v>
      </c>
      <c r="EX91" s="404">
        <v>31746.031746031746</v>
      </c>
      <c r="EY91" s="404">
        <v>0</v>
      </c>
      <c r="EZ91" s="404">
        <v>0</v>
      </c>
      <c r="FA91" s="404">
        <v>0</v>
      </c>
      <c r="FB91" s="404">
        <v>0</v>
      </c>
      <c r="FC91" s="404">
        <v>0</v>
      </c>
      <c r="FD91" s="404">
        <v>0</v>
      </c>
      <c r="FE91" s="404">
        <v>0</v>
      </c>
      <c r="FF91" s="404">
        <v>0</v>
      </c>
      <c r="FG91" s="404">
        <v>0</v>
      </c>
      <c r="FH91" s="404">
        <v>0</v>
      </c>
      <c r="FI91" s="404">
        <v>0</v>
      </c>
      <c r="FJ91" s="404">
        <v>0</v>
      </c>
      <c r="FK91" s="404">
        <v>0</v>
      </c>
      <c r="FL91" s="404">
        <v>0</v>
      </c>
      <c r="FM91" s="404">
        <v>0</v>
      </c>
      <c r="FN91" s="404">
        <v>0</v>
      </c>
      <c r="FO91" s="404">
        <v>0</v>
      </c>
      <c r="FP91" s="404">
        <v>0</v>
      </c>
      <c r="FQ91" s="404">
        <v>0</v>
      </c>
      <c r="FR91" s="404">
        <v>0</v>
      </c>
      <c r="FS91" s="404">
        <v>0</v>
      </c>
      <c r="FT91" s="404">
        <v>0</v>
      </c>
      <c r="FU91" s="404">
        <v>0</v>
      </c>
      <c r="FV91" s="404">
        <v>0</v>
      </c>
      <c r="FW91" s="404">
        <v>0</v>
      </c>
      <c r="FX91" s="404">
        <v>0</v>
      </c>
      <c r="FY91" s="404">
        <v>0</v>
      </c>
      <c r="FZ91" s="404">
        <v>0</v>
      </c>
      <c r="GA91" s="404">
        <v>0</v>
      </c>
      <c r="GB91" s="404">
        <v>0</v>
      </c>
      <c r="GC91" s="404">
        <v>0</v>
      </c>
      <c r="GD91" s="404">
        <v>0</v>
      </c>
      <c r="GE91" s="404">
        <v>0</v>
      </c>
      <c r="GF91" s="404">
        <v>0</v>
      </c>
      <c r="GG91" s="404">
        <v>0</v>
      </c>
      <c r="GH91" s="404">
        <v>0</v>
      </c>
      <c r="GI91" s="404">
        <v>0</v>
      </c>
      <c r="GJ91" s="404">
        <v>0</v>
      </c>
      <c r="GK91" s="404">
        <v>0</v>
      </c>
      <c r="GL91" s="404">
        <v>18140.589569160999</v>
      </c>
      <c r="GM91" s="404">
        <v>17276.751970629521</v>
      </c>
      <c r="GN91" s="404">
        <v>16454.04949583764</v>
      </c>
      <c r="GO91" s="404">
        <v>15670.523329369178</v>
      </c>
      <c r="GP91" s="404">
        <v>14924.307932732554</v>
      </c>
      <c r="GQ91" s="404">
        <v>14213.62660260243</v>
      </c>
      <c r="GR91" s="404">
        <v>13536.787240573743</v>
      </c>
      <c r="GS91" s="404">
        <v>12892.178324355946</v>
      </c>
      <c r="GT91" s="404">
        <v>12278.265070815187</v>
      </c>
      <c r="GU91" s="404">
        <v>11693.585781728749</v>
      </c>
      <c r="GV91" s="404">
        <v>11136.748363551191</v>
      </c>
      <c r="GW91" s="404">
        <v>10606.427012905893</v>
      </c>
      <c r="GX91" s="404">
        <v>10101.359059910377</v>
      </c>
      <c r="GY91" s="404">
        <v>9620.3419618194039</v>
      </c>
      <c r="GZ91" s="404">
        <v>9162.2304398280048</v>
      </c>
      <c r="HA91" s="404">
        <v>8725.9337522171463</v>
      </c>
      <c r="HB91" s="404">
        <v>8310.4130973496631</v>
      </c>
      <c r="HC91" s="404">
        <v>7914.6791403330126</v>
      </c>
      <c r="HD91" s="404">
        <v>7537.7896574600118</v>
      </c>
      <c r="HE91" s="404">
        <v>7178.8472928190595</v>
      </c>
      <c r="HF91" s="404">
        <v>6836.9974217324379</v>
      </c>
      <c r="HG91" s="404">
        <v>6511.4261159356538</v>
      </c>
      <c r="HH91" s="404">
        <v>6201.358205653004</v>
      </c>
      <c r="HI91" s="404">
        <v>5906.0554339552418</v>
      </c>
      <c r="HJ91" s="404">
        <v>5624.8146990049927</v>
      </c>
      <c r="HK91" s="404">
        <v>5356.9663800047538</v>
      </c>
      <c r="HL91" s="404">
        <v>5101.8727428616712</v>
      </c>
      <c r="HM91" s="404">
        <v>4858.9264217730197</v>
      </c>
      <c r="HN91" s="404">
        <v>4627.5489731171629</v>
      </c>
      <c r="HO91" s="404">
        <v>4407.1894982068197</v>
      </c>
      <c r="HP91" s="404">
        <v>4197.3233316255428</v>
      </c>
      <c r="HQ91" s="404">
        <v>3997.4507920243268</v>
      </c>
      <c r="HR91" s="404">
        <v>3807.0959924041208</v>
      </c>
      <c r="HS91" s="404">
        <v>3625.8057070515433</v>
      </c>
      <c r="HT91" s="404">
        <v>3453.1482924300417</v>
      </c>
      <c r="HU91" s="404">
        <v>3288.7126594571823</v>
      </c>
      <c r="HV91" s="404">
        <v>3132.1072947211264</v>
      </c>
      <c r="HW91" s="404">
        <v>2982.9593283058339</v>
      </c>
      <c r="HX91" s="404">
        <v>2840.9136460055565</v>
      </c>
      <c r="HY91" s="404">
        <v>2705.6320438148155</v>
      </c>
      <c r="HZ91" s="404">
        <v>31746.031746031746</v>
      </c>
      <c r="IA91" s="404">
        <v>147080.66531780595</v>
      </c>
      <c r="IB91" s="408">
        <v>4.6330409575108877</v>
      </c>
      <c r="IC91" s="410"/>
    </row>
    <row r="92" spans="1:237" ht="90" customHeight="1" x14ac:dyDescent="0.2">
      <c r="A92" s="137" t="s">
        <v>1699</v>
      </c>
      <c r="B92" s="138" t="s">
        <v>1700</v>
      </c>
      <c r="C92" s="138" t="s">
        <v>1760</v>
      </c>
      <c r="D92" s="121"/>
      <c r="E92" s="138" t="s">
        <v>1761</v>
      </c>
      <c r="F92" s="118" t="s">
        <v>1762</v>
      </c>
      <c r="G92" s="118" t="s">
        <v>1763</v>
      </c>
      <c r="H92" s="142" t="s">
        <v>77</v>
      </c>
      <c r="I92" s="118"/>
      <c r="J92" s="118">
        <v>5</v>
      </c>
      <c r="K92" s="227" t="s">
        <v>79</v>
      </c>
      <c r="L92" s="142">
        <v>13885</v>
      </c>
      <c r="M92" s="142" t="s">
        <v>1764</v>
      </c>
      <c r="N92" s="142" t="s">
        <v>147</v>
      </c>
      <c r="O92" s="90" t="s">
        <v>148</v>
      </c>
      <c r="P92" s="78" t="s">
        <v>149</v>
      </c>
      <c r="Q92" s="112" t="s">
        <v>100</v>
      </c>
      <c r="R92" s="142" t="s">
        <v>84</v>
      </c>
      <c r="S92" s="142" t="s">
        <v>99</v>
      </c>
      <c r="T92" s="142" t="s">
        <v>358</v>
      </c>
      <c r="U92" s="142" t="s">
        <v>87</v>
      </c>
      <c r="V92" s="117">
        <v>1</v>
      </c>
      <c r="W92" s="139">
        <v>24000</v>
      </c>
      <c r="X92" s="139">
        <v>0</v>
      </c>
      <c r="Y92" s="139">
        <v>0</v>
      </c>
      <c r="Z92" s="139">
        <v>0</v>
      </c>
      <c r="AA92" s="139">
        <v>3000</v>
      </c>
      <c r="AB92" s="139">
        <v>3000</v>
      </c>
      <c r="AC92" s="139">
        <v>3000</v>
      </c>
      <c r="AD92" s="139">
        <v>3000</v>
      </c>
      <c r="AE92" s="139">
        <v>3000</v>
      </c>
      <c r="AF92" s="139">
        <v>3000</v>
      </c>
      <c r="AG92" s="139">
        <v>3000</v>
      </c>
      <c r="AH92" s="139">
        <v>3000</v>
      </c>
      <c r="AI92" s="116"/>
      <c r="AJ92" s="139">
        <v>0</v>
      </c>
      <c r="AK92" s="139">
        <v>0</v>
      </c>
      <c r="AL92" s="139">
        <v>0</v>
      </c>
      <c r="AM92" s="139">
        <v>0</v>
      </c>
      <c r="AN92" s="139">
        <v>0</v>
      </c>
      <c r="AO92" s="139">
        <v>0</v>
      </c>
      <c r="AP92" s="139">
        <v>0</v>
      </c>
      <c r="AQ92" s="139">
        <v>0</v>
      </c>
      <c r="AR92" s="139">
        <v>0</v>
      </c>
      <c r="AS92" s="139">
        <v>0</v>
      </c>
      <c r="AT92" s="139">
        <v>0</v>
      </c>
      <c r="AU92" s="118"/>
      <c r="AV92" s="230">
        <v>1</v>
      </c>
      <c r="AW92" s="230">
        <v>0</v>
      </c>
      <c r="AX92" s="230" t="s">
        <v>3606</v>
      </c>
      <c r="AY92" s="141">
        <v>7</v>
      </c>
      <c r="AZ92" s="70">
        <v>1</v>
      </c>
      <c r="BA92" s="70">
        <v>1</v>
      </c>
      <c r="BB92" s="70">
        <v>1</v>
      </c>
      <c r="BC92" s="70">
        <v>0</v>
      </c>
      <c r="BD92" s="70">
        <v>1</v>
      </c>
      <c r="BE92" s="70">
        <v>1</v>
      </c>
      <c r="BF92" s="70">
        <v>1</v>
      </c>
      <c r="BG92" s="71">
        <v>0</v>
      </c>
      <c r="BH92" s="71">
        <v>1</v>
      </c>
      <c r="BI92" s="71">
        <v>0</v>
      </c>
      <c r="BJ92" s="71">
        <v>1</v>
      </c>
      <c r="BK92" s="71">
        <v>0</v>
      </c>
      <c r="BL92" s="70">
        <v>0</v>
      </c>
      <c r="BM92" s="70">
        <v>1</v>
      </c>
      <c r="BN92" s="70">
        <v>1</v>
      </c>
      <c r="BO92" s="70">
        <v>0</v>
      </c>
      <c r="BP92" s="403">
        <v>0</v>
      </c>
      <c r="BQ92" s="403">
        <v>0</v>
      </c>
      <c r="BR92" s="403">
        <v>3000</v>
      </c>
      <c r="BS92" s="403">
        <v>3000</v>
      </c>
      <c r="BT92" s="403">
        <v>3000</v>
      </c>
      <c r="BU92" s="403">
        <v>3000</v>
      </c>
      <c r="BV92" s="403">
        <v>3000</v>
      </c>
      <c r="BW92" s="403">
        <v>3000</v>
      </c>
      <c r="BX92" s="403">
        <v>3000</v>
      </c>
      <c r="BY92" s="403">
        <v>3000</v>
      </c>
      <c r="BZ92" s="401">
        <v>0</v>
      </c>
      <c r="CA92" s="401">
        <v>0</v>
      </c>
      <c r="CB92" s="401">
        <v>0</v>
      </c>
      <c r="CC92" s="401">
        <v>0</v>
      </c>
      <c r="CD92" s="401">
        <v>0</v>
      </c>
      <c r="CE92" s="401">
        <v>0</v>
      </c>
      <c r="CF92" s="401">
        <v>0</v>
      </c>
      <c r="CG92" s="401">
        <v>0</v>
      </c>
      <c r="CH92" s="401">
        <v>0</v>
      </c>
      <c r="CI92" s="401">
        <v>0</v>
      </c>
      <c r="CJ92" s="401">
        <v>0</v>
      </c>
      <c r="CK92" s="401">
        <v>0</v>
      </c>
      <c r="CL92" s="401">
        <v>0</v>
      </c>
      <c r="CM92" s="401">
        <v>0</v>
      </c>
      <c r="CN92" s="401">
        <v>0</v>
      </c>
      <c r="CO92" s="401">
        <v>0</v>
      </c>
      <c r="CP92" s="401">
        <v>0</v>
      </c>
      <c r="CQ92" s="401">
        <v>0</v>
      </c>
      <c r="CR92" s="401">
        <v>0</v>
      </c>
      <c r="CS92" s="401">
        <v>0</v>
      </c>
      <c r="CT92" s="401">
        <v>0</v>
      </c>
      <c r="CU92" s="401">
        <v>0</v>
      </c>
      <c r="CV92" s="401">
        <v>0</v>
      </c>
      <c r="CW92" s="401">
        <v>0</v>
      </c>
      <c r="CX92" s="401">
        <v>0</v>
      </c>
      <c r="CY92" s="401">
        <v>0</v>
      </c>
      <c r="CZ92" s="401">
        <v>0</v>
      </c>
      <c r="DA92" s="401">
        <v>0</v>
      </c>
      <c r="DB92" s="401">
        <v>0</v>
      </c>
      <c r="DC92" s="401">
        <v>0</v>
      </c>
      <c r="DD92" s="401">
        <v>0</v>
      </c>
      <c r="DE92" s="401">
        <v>0</v>
      </c>
      <c r="DF92" s="401">
        <v>0</v>
      </c>
      <c r="DG92" s="403">
        <v>13885</v>
      </c>
      <c r="DH92" s="403">
        <v>13885</v>
      </c>
      <c r="DI92" s="403">
        <v>13885</v>
      </c>
      <c r="DJ92" s="403">
        <v>13885</v>
      </c>
      <c r="DK92" s="403">
        <v>13885</v>
      </c>
      <c r="DL92" s="403">
        <v>13885</v>
      </c>
      <c r="DM92" s="403">
        <v>13885</v>
      </c>
      <c r="DN92" s="403">
        <v>13885</v>
      </c>
      <c r="DO92" s="403">
        <v>13885</v>
      </c>
      <c r="DP92" s="403">
        <v>13885</v>
      </c>
      <c r="DQ92" s="403">
        <v>13885</v>
      </c>
      <c r="DR92" s="403">
        <v>13885</v>
      </c>
      <c r="DS92" s="403">
        <v>13885</v>
      </c>
      <c r="DT92" s="403">
        <v>13885</v>
      </c>
      <c r="DU92" s="403">
        <v>13885</v>
      </c>
      <c r="DV92" s="403">
        <v>13885</v>
      </c>
      <c r="DW92" s="403">
        <v>13885</v>
      </c>
      <c r="DX92" s="403">
        <v>13885</v>
      </c>
      <c r="DY92" s="403">
        <v>13885</v>
      </c>
      <c r="DZ92" s="403">
        <v>13885</v>
      </c>
      <c r="EA92" s="403">
        <v>13885</v>
      </c>
      <c r="EB92" s="403">
        <v>13885</v>
      </c>
      <c r="EC92" s="403">
        <v>13885</v>
      </c>
      <c r="ED92" s="403">
        <v>13885</v>
      </c>
      <c r="EE92" s="403">
        <v>13885</v>
      </c>
      <c r="EF92" s="403">
        <v>13885</v>
      </c>
      <c r="EG92" s="403">
        <v>13885</v>
      </c>
      <c r="EH92" s="403">
        <v>13885</v>
      </c>
      <c r="EI92" s="403">
        <v>13885</v>
      </c>
      <c r="EJ92" s="403">
        <v>13885</v>
      </c>
      <c r="EK92" s="403">
        <v>13885</v>
      </c>
      <c r="EL92" s="403">
        <v>13885</v>
      </c>
      <c r="EM92" s="403">
        <v>13885</v>
      </c>
      <c r="EN92" s="403">
        <v>13885</v>
      </c>
      <c r="EO92" s="403">
        <v>13885</v>
      </c>
      <c r="EP92" s="403">
        <v>13885</v>
      </c>
      <c r="EQ92" s="403">
        <v>13885</v>
      </c>
      <c r="ER92" s="403">
        <v>13885</v>
      </c>
      <c r="ES92" s="403">
        <v>13885</v>
      </c>
      <c r="ET92" s="403">
        <v>13885</v>
      </c>
      <c r="EU92" s="403">
        <v>13885</v>
      </c>
      <c r="EV92" s="403">
        <v>13885</v>
      </c>
      <c r="EW92" s="403">
        <v>13885</v>
      </c>
      <c r="EX92" s="404">
        <v>2721.0884353741494</v>
      </c>
      <c r="EY92" s="404">
        <v>2591.5127955944281</v>
      </c>
      <c r="EZ92" s="404">
        <v>2468.1074243756461</v>
      </c>
      <c r="FA92" s="404">
        <v>2350.578499405377</v>
      </c>
      <c r="FB92" s="404">
        <v>2238.6461899098831</v>
      </c>
      <c r="FC92" s="404">
        <v>2132.0439903903643</v>
      </c>
      <c r="FD92" s="404">
        <v>2030.5180860860614</v>
      </c>
      <c r="FE92" s="404">
        <v>1933.8267486533919</v>
      </c>
      <c r="FF92" s="404">
        <v>0</v>
      </c>
      <c r="FG92" s="404">
        <v>0</v>
      </c>
      <c r="FH92" s="404">
        <v>0</v>
      </c>
      <c r="FI92" s="404">
        <v>0</v>
      </c>
      <c r="FJ92" s="404">
        <v>0</v>
      </c>
      <c r="FK92" s="404">
        <v>0</v>
      </c>
      <c r="FL92" s="404">
        <v>0</v>
      </c>
      <c r="FM92" s="404">
        <v>0</v>
      </c>
      <c r="FN92" s="404">
        <v>0</v>
      </c>
      <c r="FO92" s="404">
        <v>0</v>
      </c>
      <c r="FP92" s="404">
        <v>0</v>
      </c>
      <c r="FQ92" s="404">
        <v>0</v>
      </c>
      <c r="FR92" s="404">
        <v>0</v>
      </c>
      <c r="FS92" s="404">
        <v>0</v>
      </c>
      <c r="FT92" s="404">
        <v>0</v>
      </c>
      <c r="FU92" s="404">
        <v>0</v>
      </c>
      <c r="FV92" s="404">
        <v>0</v>
      </c>
      <c r="FW92" s="404">
        <v>0</v>
      </c>
      <c r="FX92" s="404">
        <v>0</v>
      </c>
      <c r="FY92" s="404">
        <v>0</v>
      </c>
      <c r="FZ92" s="404">
        <v>0</v>
      </c>
      <c r="GA92" s="404">
        <v>0</v>
      </c>
      <c r="GB92" s="404">
        <v>0</v>
      </c>
      <c r="GC92" s="404">
        <v>0</v>
      </c>
      <c r="GD92" s="404">
        <v>0</v>
      </c>
      <c r="GE92" s="404">
        <v>0</v>
      </c>
      <c r="GF92" s="404">
        <v>0</v>
      </c>
      <c r="GG92" s="404">
        <v>0</v>
      </c>
      <c r="GH92" s="404">
        <v>0</v>
      </c>
      <c r="GI92" s="404">
        <v>0</v>
      </c>
      <c r="GJ92" s="404">
        <v>0</v>
      </c>
      <c r="GK92" s="404">
        <v>0</v>
      </c>
      <c r="GL92" s="404">
        <v>12594.104308390022</v>
      </c>
      <c r="GM92" s="404">
        <v>11994.385055609544</v>
      </c>
      <c r="GN92" s="404">
        <v>11423.223862485282</v>
      </c>
      <c r="GO92" s="404">
        <v>10879.260821414553</v>
      </c>
      <c r="GP92" s="404">
        <v>10361.200782299575</v>
      </c>
      <c r="GQ92" s="404">
        <v>9867.810268856736</v>
      </c>
      <c r="GR92" s="404">
        <v>9397.9145417683212</v>
      </c>
      <c r="GS92" s="404">
        <v>8950.394801684115</v>
      </c>
      <c r="GT92" s="404">
        <v>8524.1855254134425</v>
      </c>
      <c r="GU92" s="404">
        <v>8118.2719289651832</v>
      </c>
      <c r="GV92" s="404">
        <v>7731.6875513954137</v>
      </c>
      <c r="GW92" s="404">
        <v>7363.5119537099163</v>
      </c>
      <c r="GX92" s="404">
        <v>7012.8685273427791</v>
      </c>
      <c r="GY92" s="404">
        <v>6678.9224069931206</v>
      </c>
      <c r="GZ92" s="404">
        <v>6360.8784828505923</v>
      </c>
      <c r="HA92" s="404">
        <v>6057.9795074767535</v>
      </c>
      <c r="HB92" s="404">
        <v>5769.5042928350031</v>
      </c>
      <c r="HC92" s="404">
        <v>5494.7659931761937</v>
      </c>
      <c r="HD92" s="404">
        <v>5233.1104696916136</v>
      </c>
      <c r="HE92" s="404">
        <v>4983.9147330396318</v>
      </c>
      <c r="HF92" s="404">
        <v>4746.5854600377452</v>
      </c>
      <c r="HG92" s="404">
        <v>4520.5575809883276</v>
      </c>
      <c r="HH92" s="404">
        <v>4305.2929342745983</v>
      </c>
      <c r="HI92" s="404">
        <v>4100.2789850234267</v>
      </c>
      <c r="HJ92" s="404">
        <v>3905.0276047842158</v>
      </c>
      <c r="HK92" s="404">
        <v>3719.0739093183006</v>
      </c>
      <c r="HL92" s="404">
        <v>3541.9751517317154</v>
      </c>
      <c r="HM92" s="404">
        <v>3373.3096683159188</v>
      </c>
      <c r="HN92" s="404">
        <v>3212.6758745865905</v>
      </c>
      <c r="HO92" s="404">
        <v>3059.6913091300848</v>
      </c>
      <c r="HP92" s="404">
        <v>2913.9917229810335</v>
      </c>
      <c r="HQ92" s="404">
        <v>2775.2302123628888</v>
      </c>
      <c r="HR92" s="404">
        <v>2643.0763927265607</v>
      </c>
      <c r="HS92" s="404">
        <v>2517.2156121205339</v>
      </c>
      <c r="HT92" s="404">
        <v>2397.3482020195565</v>
      </c>
      <c r="HU92" s="404">
        <v>2283.1887638281487</v>
      </c>
      <c r="HV92" s="404">
        <v>2174.4654893601419</v>
      </c>
      <c r="HW92" s="404">
        <v>2070.9195136763251</v>
      </c>
      <c r="HX92" s="404">
        <v>1972.3042987393576</v>
      </c>
      <c r="HY92" s="404">
        <v>1878.3850464184356</v>
      </c>
      <c r="HZ92" s="404">
        <v>12369.933344659485</v>
      </c>
      <c r="IA92" s="404">
        <v>57252.174830198972</v>
      </c>
      <c r="IB92" s="408">
        <v>4.628333333333333</v>
      </c>
      <c r="IC92" s="410"/>
    </row>
    <row r="93" spans="1:237" ht="90" customHeight="1" x14ac:dyDescent="0.2">
      <c r="A93" s="254" t="s">
        <v>200</v>
      </c>
      <c r="B93" s="8" t="s">
        <v>201</v>
      </c>
      <c r="C93" s="254" t="s">
        <v>236</v>
      </c>
      <c r="D93" s="255">
        <v>5</v>
      </c>
      <c r="E93" s="8" t="s">
        <v>237</v>
      </c>
      <c r="F93" s="7" t="s">
        <v>238</v>
      </c>
      <c r="G93" s="7" t="s">
        <v>239</v>
      </c>
      <c r="H93" s="4" t="s">
        <v>77</v>
      </c>
      <c r="I93" s="7" t="s">
        <v>240</v>
      </c>
      <c r="J93" s="7">
        <v>5</v>
      </c>
      <c r="K93" s="7" t="s">
        <v>244</v>
      </c>
      <c r="L93" s="76">
        <v>75000</v>
      </c>
      <c r="M93" s="4" t="s">
        <v>3380</v>
      </c>
      <c r="N93" s="4" t="s">
        <v>81</v>
      </c>
      <c r="O93" s="73" t="s">
        <v>106</v>
      </c>
      <c r="P93" s="4" t="s">
        <v>199</v>
      </c>
      <c r="Q93" s="112" t="s">
        <v>100</v>
      </c>
      <c r="R93" s="4" t="s">
        <v>108</v>
      </c>
      <c r="S93" s="4" t="s">
        <v>99</v>
      </c>
      <c r="T93" s="4" t="s">
        <v>208</v>
      </c>
      <c r="U93" s="4" t="s">
        <v>100</v>
      </c>
      <c r="V93" s="6">
        <v>1</v>
      </c>
      <c r="W93" s="256">
        <v>80000</v>
      </c>
      <c r="X93" s="256">
        <v>0</v>
      </c>
      <c r="Y93" s="256">
        <v>0</v>
      </c>
      <c r="Z93" s="256">
        <v>0</v>
      </c>
      <c r="AA93" s="256">
        <v>0</v>
      </c>
      <c r="AB93" s="256">
        <v>40000</v>
      </c>
      <c r="AC93" s="256">
        <v>40000</v>
      </c>
      <c r="AD93" s="256">
        <v>0</v>
      </c>
      <c r="AE93" s="256">
        <v>0</v>
      </c>
      <c r="AF93" s="256">
        <v>0</v>
      </c>
      <c r="AG93" s="256">
        <v>0</v>
      </c>
      <c r="AH93" s="256">
        <v>0</v>
      </c>
      <c r="AI93" s="5"/>
      <c r="AJ93" s="256">
        <v>0</v>
      </c>
      <c r="AK93" s="256">
        <v>0</v>
      </c>
      <c r="AL93" s="256">
        <v>0</v>
      </c>
      <c r="AM93" s="256">
        <v>0</v>
      </c>
      <c r="AN93" s="256">
        <v>0</v>
      </c>
      <c r="AO93" s="256">
        <v>0</v>
      </c>
      <c r="AP93" s="256">
        <v>0</v>
      </c>
      <c r="AQ93" s="256">
        <v>0</v>
      </c>
      <c r="AR93" s="256">
        <v>0</v>
      </c>
      <c r="AS93" s="256">
        <v>0</v>
      </c>
      <c r="AT93" s="256">
        <v>0</v>
      </c>
      <c r="AU93" s="7"/>
      <c r="AV93" s="230">
        <v>1</v>
      </c>
      <c r="AW93" s="230">
        <v>0</v>
      </c>
      <c r="AX93" s="230" t="s">
        <v>3599</v>
      </c>
      <c r="AY93" s="141">
        <v>9</v>
      </c>
      <c r="AZ93" s="70">
        <v>1</v>
      </c>
      <c r="BA93" s="70">
        <v>1</v>
      </c>
      <c r="BB93" s="70">
        <v>1</v>
      </c>
      <c r="BC93" s="70">
        <v>1</v>
      </c>
      <c r="BD93" s="70">
        <v>1</v>
      </c>
      <c r="BE93" s="70">
        <v>1</v>
      </c>
      <c r="BF93" s="70">
        <v>1</v>
      </c>
      <c r="BG93" s="71">
        <v>0</v>
      </c>
      <c r="BH93" s="71">
        <v>1</v>
      </c>
      <c r="BI93" s="71">
        <v>0</v>
      </c>
      <c r="BJ93" s="71">
        <v>0</v>
      </c>
      <c r="BK93" s="71">
        <v>1</v>
      </c>
      <c r="BL93" s="70">
        <v>1</v>
      </c>
      <c r="BM93" s="70">
        <v>1</v>
      </c>
      <c r="BN93" s="70">
        <v>0</v>
      </c>
      <c r="BO93" s="70">
        <v>1</v>
      </c>
      <c r="BP93" s="403">
        <v>0</v>
      </c>
      <c r="BQ93" s="403">
        <v>0</v>
      </c>
      <c r="BR93" s="403">
        <v>0</v>
      </c>
      <c r="BS93" s="403">
        <v>40000</v>
      </c>
      <c r="BT93" s="403">
        <v>40000</v>
      </c>
      <c r="BU93" s="403">
        <v>0</v>
      </c>
      <c r="BV93" s="403">
        <v>0</v>
      </c>
      <c r="BW93" s="403">
        <v>0</v>
      </c>
      <c r="BX93" s="403">
        <v>0</v>
      </c>
      <c r="BY93" s="403">
        <v>0</v>
      </c>
      <c r="BZ93" s="401">
        <v>0</v>
      </c>
      <c r="CA93" s="401">
        <v>0</v>
      </c>
      <c r="CB93" s="401">
        <v>0</v>
      </c>
      <c r="CC93" s="401">
        <v>0</v>
      </c>
      <c r="CD93" s="401">
        <v>0</v>
      </c>
      <c r="CE93" s="401">
        <v>0</v>
      </c>
      <c r="CF93" s="401">
        <v>0</v>
      </c>
      <c r="CG93" s="401">
        <v>0</v>
      </c>
      <c r="CH93" s="401">
        <v>0</v>
      </c>
      <c r="CI93" s="401">
        <v>0</v>
      </c>
      <c r="CJ93" s="401">
        <v>0</v>
      </c>
      <c r="CK93" s="401">
        <v>0</v>
      </c>
      <c r="CL93" s="401">
        <v>0</v>
      </c>
      <c r="CM93" s="401">
        <v>0</v>
      </c>
      <c r="CN93" s="401">
        <v>0</v>
      </c>
      <c r="CO93" s="401">
        <v>0</v>
      </c>
      <c r="CP93" s="401">
        <v>0</v>
      </c>
      <c r="CQ93" s="401">
        <v>0</v>
      </c>
      <c r="CR93" s="401">
        <v>0</v>
      </c>
      <c r="CS93" s="401">
        <v>0</v>
      </c>
      <c r="CT93" s="401">
        <v>0</v>
      </c>
      <c r="CU93" s="401">
        <v>0</v>
      </c>
      <c r="CV93" s="401">
        <v>0</v>
      </c>
      <c r="CW93" s="401">
        <v>0</v>
      </c>
      <c r="CX93" s="401">
        <v>0</v>
      </c>
      <c r="CY93" s="401">
        <v>0</v>
      </c>
      <c r="CZ93" s="401">
        <v>0</v>
      </c>
      <c r="DA93" s="401">
        <v>0</v>
      </c>
      <c r="DB93" s="401">
        <v>0</v>
      </c>
      <c r="DC93" s="401">
        <v>0</v>
      </c>
      <c r="DD93" s="401">
        <v>0</v>
      </c>
      <c r="DE93" s="401">
        <v>0</v>
      </c>
      <c r="DF93" s="401">
        <v>0</v>
      </c>
      <c r="DG93" s="403">
        <v>75000</v>
      </c>
      <c r="DH93" s="403">
        <v>75000</v>
      </c>
      <c r="DI93" s="403">
        <v>75000</v>
      </c>
      <c r="DJ93" s="403">
        <v>75000</v>
      </c>
      <c r="DK93" s="403">
        <v>75000</v>
      </c>
      <c r="DL93" s="403">
        <v>75000</v>
      </c>
      <c r="DM93" s="403">
        <v>75000</v>
      </c>
      <c r="DN93" s="403">
        <v>75000</v>
      </c>
      <c r="DO93" s="403">
        <v>75000</v>
      </c>
      <c r="DP93" s="403">
        <v>75000</v>
      </c>
      <c r="DQ93" s="403">
        <v>75000</v>
      </c>
      <c r="DR93" s="403">
        <v>75000</v>
      </c>
      <c r="DS93" s="403">
        <v>75000</v>
      </c>
      <c r="DT93" s="403">
        <v>75000</v>
      </c>
      <c r="DU93" s="403">
        <v>75000</v>
      </c>
      <c r="DV93" s="403">
        <v>75000</v>
      </c>
      <c r="DW93" s="403">
        <v>75000</v>
      </c>
      <c r="DX93" s="403">
        <v>75000</v>
      </c>
      <c r="DY93" s="403">
        <v>75000</v>
      </c>
      <c r="DZ93" s="403">
        <v>75000</v>
      </c>
      <c r="EA93" s="403">
        <v>75000</v>
      </c>
      <c r="EB93" s="403">
        <v>75000</v>
      </c>
      <c r="EC93" s="403">
        <v>75000</v>
      </c>
      <c r="ED93" s="403">
        <v>75000</v>
      </c>
      <c r="EE93" s="403">
        <v>75000</v>
      </c>
      <c r="EF93" s="403">
        <v>75000</v>
      </c>
      <c r="EG93" s="403">
        <v>75000</v>
      </c>
      <c r="EH93" s="403">
        <v>75000</v>
      </c>
      <c r="EI93" s="403">
        <v>75000</v>
      </c>
      <c r="EJ93" s="403">
        <v>75000</v>
      </c>
      <c r="EK93" s="403">
        <v>75000</v>
      </c>
      <c r="EL93" s="403">
        <v>75000</v>
      </c>
      <c r="EM93" s="403">
        <v>75000</v>
      </c>
      <c r="EN93" s="403">
        <v>75000</v>
      </c>
      <c r="EO93" s="403">
        <v>75000</v>
      </c>
      <c r="EP93" s="403">
        <v>75000</v>
      </c>
      <c r="EQ93" s="403">
        <v>75000</v>
      </c>
      <c r="ER93" s="403">
        <v>75000</v>
      </c>
      <c r="ES93" s="403">
        <v>75000</v>
      </c>
      <c r="ET93" s="403">
        <v>75000</v>
      </c>
      <c r="EU93" s="403">
        <v>75000</v>
      </c>
      <c r="EV93" s="403">
        <v>75000</v>
      </c>
      <c r="EW93" s="403">
        <v>75000</v>
      </c>
      <c r="EX93" s="404">
        <v>0</v>
      </c>
      <c r="EY93" s="404">
        <v>34553.503941259041</v>
      </c>
      <c r="EZ93" s="404">
        <v>32908.098991675281</v>
      </c>
      <c r="FA93" s="404">
        <v>0</v>
      </c>
      <c r="FB93" s="404">
        <v>0</v>
      </c>
      <c r="FC93" s="404">
        <v>0</v>
      </c>
      <c r="FD93" s="404">
        <v>0</v>
      </c>
      <c r="FE93" s="404">
        <v>0</v>
      </c>
      <c r="FF93" s="404">
        <v>0</v>
      </c>
      <c r="FG93" s="404">
        <v>0</v>
      </c>
      <c r="FH93" s="404">
        <v>0</v>
      </c>
      <c r="FI93" s="404">
        <v>0</v>
      </c>
      <c r="FJ93" s="404">
        <v>0</v>
      </c>
      <c r="FK93" s="404">
        <v>0</v>
      </c>
      <c r="FL93" s="404">
        <v>0</v>
      </c>
      <c r="FM93" s="404">
        <v>0</v>
      </c>
      <c r="FN93" s="404">
        <v>0</v>
      </c>
      <c r="FO93" s="404">
        <v>0</v>
      </c>
      <c r="FP93" s="404">
        <v>0</v>
      </c>
      <c r="FQ93" s="404">
        <v>0</v>
      </c>
      <c r="FR93" s="404">
        <v>0</v>
      </c>
      <c r="FS93" s="404">
        <v>0</v>
      </c>
      <c r="FT93" s="404">
        <v>0</v>
      </c>
      <c r="FU93" s="404">
        <v>0</v>
      </c>
      <c r="FV93" s="404">
        <v>0</v>
      </c>
      <c r="FW93" s="404">
        <v>0</v>
      </c>
      <c r="FX93" s="404">
        <v>0</v>
      </c>
      <c r="FY93" s="404">
        <v>0</v>
      </c>
      <c r="FZ93" s="404">
        <v>0</v>
      </c>
      <c r="GA93" s="404">
        <v>0</v>
      </c>
      <c r="GB93" s="404">
        <v>0</v>
      </c>
      <c r="GC93" s="404">
        <v>0</v>
      </c>
      <c r="GD93" s="404">
        <v>0</v>
      </c>
      <c r="GE93" s="404">
        <v>0</v>
      </c>
      <c r="GF93" s="404">
        <v>0</v>
      </c>
      <c r="GG93" s="404">
        <v>0</v>
      </c>
      <c r="GH93" s="404">
        <v>0</v>
      </c>
      <c r="GI93" s="404">
        <v>0</v>
      </c>
      <c r="GJ93" s="404">
        <v>0</v>
      </c>
      <c r="GK93" s="404">
        <v>0</v>
      </c>
      <c r="GL93" s="404">
        <v>68027.210884353743</v>
      </c>
      <c r="GM93" s="404">
        <v>64787.819889860701</v>
      </c>
      <c r="GN93" s="404">
        <v>61702.685609391148</v>
      </c>
      <c r="GO93" s="404">
        <v>58764.46248513442</v>
      </c>
      <c r="GP93" s="404">
        <v>55966.154747747074</v>
      </c>
      <c r="GQ93" s="404">
        <v>53301.099759759112</v>
      </c>
      <c r="GR93" s="404">
        <v>50762.952152151542</v>
      </c>
      <c r="GS93" s="404">
        <v>48345.668716334796</v>
      </c>
      <c r="GT93" s="404">
        <v>46043.494015556949</v>
      </c>
      <c r="GU93" s="404">
        <v>43850.946681482805</v>
      </c>
      <c r="GV93" s="404">
        <v>41762.806363316966</v>
      </c>
      <c r="GW93" s="404">
        <v>39774.101298397101</v>
      </c>
      <c r="GX93" s="404">
        <v>37880.096474663915</v>
      </c>
      <c r="GY93" s="404">
        <v>36076.282356822761</v>
      </c>
      <c r="GZ93" s="404">
        <v>34358.364149355017</v>
      </c>
      <c r="HA93" s="404">
        <v>32722.251570814296</v>
      </c>
      <c r="HB93" s="404">
        <v>31164.049115061236</v>
      </c>
      <c r="HC93" s="404">
        <v>29680.046776248797</v>
      </c>
      <c r="HD93" s="404">
        <v>28266.711215475047</v>
      </c>
      <c r="HE93" s="404">
        <v>26920.677348071473</v>
      </c>
      <c r="HF93" s="404">
        <v>25638.740331496643</v>
      </c>
      <c r="HG93" s="404">
        <v>24417.847934758702</v>
      </c>
      <c r="HH93" s="404">
        <v>23255.093271198766</v>
      </c>
      <c r="HI93" s="404">
        <v>22147.707877332159</v>
      </c>
      <c r="HJ93" s="404">
        <v>21093.055121268721</v>
      </c>
      <c r="HK93" s="404">
        <v>20088.623925017826</v>
      </c>
      <c r="HL93" s="404">
        <v>19132.022785731268</v>
      </c>
      <c r="HM93" s="404">
        <v>18220.974081648823</v>
      </c>
      <c r="HN93" s="404">
        <v>17353.308649189359</v>
      </c>
      <c r="HO93" s="404">
        <v>16526.960618275574</v>
      </c>
      <c r="HP93" s="404">
        <v>15739.962493595787</v>
      </c>
      <c r="HQ93" s="404">
        <v>14990.440470091226</v>
      </c>
      <c r="HR93" s="404">
        <v>14276.609971515454</v>
      </c>
      <c r="HS93" s="404">
        <v>13596.771401443288</v>
      </c>
      <c r="HT93" s="404">
        <v>12949.306096612656</v>
      </c>
      <c r="HU93" s="404">
        <v>12332.672472964434</v>
      </c>
      <c r="HV93" s="404">
        <v>11745.402355204224</v>
      </c>
      <c r="HW93" s="404">
        <v>11186.097481146877</v>
      </c>
      <c r="HX93" s="404">
        <v>10653.426172520838</v>
      </c>
      <c r="HY93" s="404">
        <v>10146.120164305559</v>
      </c>
      <c r="HZ93" s="404">
        <v>67461.602932934329</v>
      </c>
      <c r="IA93" s="404">
        <v>309248.3336164871</v>
      </c>
      <c r="IB93" s="408">
        <v>4.5840644184503061</v>
      </c>
      <c r="IC93" s="410"/>
    </row>
    <row r="94" spans="1:237" ht="90" customHeight="1" x14ac:dyDescent="0.2">
      <c r="A94" s="231" t="s">
        <v>271</v>
      </c>
      <c r="B94" s="85" t="s">
        <v>264</v>
      </c>
      <c r="C94" s="231" t="s">
        <v>920</v>
      </c>
      <c r="D94" s="199">
        <v>17</v>
      </c>
      <c r="E94" s="85" t="s">
        <v>921</v>
      </c>
      <c r="F94" s="95" t="s">
        <v>922</v>
      </c>
      <c r="G94" s="95" t="s">
        <v>923</v>
      </c>
      <c r="H94" s="90" t="s">
        <v>77</v>
      </c>
      <c r="I94" s="95" t="s">
        <v>876</v>
      </c>
      <c r="J94" s="266">
        <v>10</v>
      </c>
      <c r="K94" s="95" t="s">
        <v>197</v>
      </c>
      <c r="L94" s="74">
        <v>24500</v>
      </c>
      <c r="M94" s="90" t="s">
        <v>924</v>
      </c>
      <c r="N94" s="90" t="s">
        <v>81</v>
      </c>
      <c r="O94" s="73" t="s">
        <v>106</v>
      </c>
      <c r="P94" s="90" t="s">
        <v>199</v>
      </c>
      <c r="Q94" s="112" t="s">
        <v>100</v>
      </c>
      <c r="R94" s="90" t="s">
        <v>108</v>
      </c>
      <c r="S94" s="90" t="s">
        <v>99</v>
      </c>
      <c r="T94" s="90" t="s">
        <v>866</v>
      </c>
      <c r="U94" s="90" t="s">
        <v>100</v>
      </c>
      <c r="V94" s="193">
        <v>1</v>
      </c>
      <c r="W94" s="94">
        <v>45000</v>
      </c>
      <c r="X94" s="94">
        <v>0</v>
      </c>
      <c r="Y94" s="94">
        <v>0</v>
      </c>
      <c r="Z94" s="94">
        <v>0</v>
      </c>
      <c r="AA94" s="94">
        <v>25000</v>
      </c>
      <c r="AB94" s="94">
        <v>20000</v>
      </c>
      <c r="AC94" s="94">
        <v>0</v>
      </c>
      <c r="AD94" s="94">
        <v>0</v>
      </c>
      <c r="AE94" s="192">
        <v>0</v>
      </c>
      <c r="AF94" s="192">
        <v>0</v>
      </c>
      <c r="AG94" s="192">
        <v>0</v>
      </c>
      <c r="AH94" s="192">
        <v>0</v>
      </c>
      <c r="AI94" s="90" t="s">
        <v>88</v>
      </c>
      <c r="AJ94" s="94">
        <v>0</v>
      </c>
      <c r="AK94" s="94">
        <v>0</v>
      </c>
      <c r="AL94" s="94">
        <v>0</v>
      </c>
      <c r="AM94" s="94">
        <v>0</v>
      </c>
      <c r="AN94" s="94">
        <v>0</v>
      </c>
      <c r="AO94" s="94">
        <v>0</v>
      </c>
      <c r="AP94" s="94">
        <v>0</v>
      </c>
      <c r="AQ94" s="192">
        <v>0</v>
      </c>
      <c r="AR94" s="192">
        <v>0</v>
      </c>
      <c r="AS94" s="192">
        <v>0</v>
      </c>
      <c r="AT94" s="192">
        <v>0</v>
      </c>
      <c r="AU94" s="95" t="s">
        <v>925</v>
      </c>
      <c r="AV94" s="230">
        <v>1</v>
      </c>
      <c r="AW94" s="230">
        <v>0</v>
      </c>
      <c r="AX94" s="230" t="s">
        <v>3599</v>
      </c>
      <c r="AY94" s="141">
        <v>9</v>
      </c>
      <c r="AZ94" s="70">
        <v>1</v>
      </c>
      <c r="BA94" s="70">
        <v>1</v>
      </c>
      <c r="BB94" s="70">
        <v>1</v>
      </c>
      <c r="BC94" s="70">
        <v>1</v>
      </c>
      <c r="BD94" s="70">
        <v>1</v>
      </c>
      <c r="BE94" s="70">
        <v>1</v>
      </c>
      <c r="BF94" s="70">
        <v>1</v>
      </c>
      <c r="BG94" s="71">
        <v>0</v>
      </c>
      <c r="BH94" s="71">
        <v>1</v>
      </c>
      <c r="BI94" s="71">
        <v>0</v>
      </c>
      <c r="BJ94" s="71">
        <v>0</v>
      </c>
      <c r="BK94" s="71">
        <v>1</v>
      </c>
      <c r="BL94" s="70">
        <v>1</v>
      </c>
      <c r="BM94" s="70">
        <v>1</v>
      </c>
      <c r="BN94" s="70">
        <v>0</v>
      </c>
      <c r="BO94" s="70">
        <v>1</v>
      </c>
      <c r="BP94" s="403">
        <v>0</v>
      </c>
      <c r="BQ94" s="403">
        <v>0</v>
      </c>
      <c r="BR94" s="403">
        <v>25000</v>
      </c>
      <c r="BS94" s="403">
        <v>20000</v>
      </c>
      <c r="BT94" s="403">
        <v>0</v>
      </c>
      <c r="BU94" s="403">
        <v>0</v>
      </c>
      <c r="BV94" s="403">
        <v>0</v>
      </c>
      <c r="BW94" s="403">
        <v>0</v>
      </c>
      <c r="BX94" s="403">
        <v>0</v>
      </c>
      <c r="BY94" s="403">
        <v>0</v>
      </c>
      <c r="BZ94" s="401">
        <v>0</v>
      </c>
      <c r="CA94" s="401">
        <v>0</v>
      </c>
      <c r="CB94" s="401">
        <v>0</v>
      </c>
      <c r="CC94" s="401">
        <v>0</v>
      </c>
      <c r="CD94" s="401">
        <v>0</v>
      </c>
      <c r="CE94" s="401">
        <v>0</v>
      </c>
      <c r="CF94" s="401">
        <v>0</v>
      </c>
      <c r="CG94" s="401">
        <v>0</v>
      </c>
      <c r="CH94" s="401">
        <v>0</v>
      </c>
      <c r="CI94" s="401">
        <v>0</v>
      </c>
      <c r="CJ94" s="401">
        <v>0</v>
      </c>
      <c r="CK94" s="401">
        <v>0</v>
      </c>
      <c r="CL94" s="401">
        <v>0</v>
      </c>
      <c r="CM94" s="401">
        <v>0</v>
      </c>
      <c r="CN94" s="401">
        <v>0</v>
      </c>
      <c r="CO94" s="401">
        <v>0</v>
      </c>
      <c r="CP94" s="401">
        <v>0</v>
      </c>
      <c r="CQ94" s="401">
        <v>0</v>
      </c>
      <c r="CR94" s="401">
        <v>0</v>
      </c>
      <c r="CS94" s="401">
        <v>0</v>
      </c>
      <c r="CT94" s="401">
        <v>0</v>
      </c>
      <c r="CU94" s="401">
        <v>0</v>
      </c>
      <c r="CV94" s="401">
        <v>0</v>
      </c>
      <c r="CW94" s="401">
        <v>0</v>
      </c>
      <c r="CX94" s="401">
        <v>0</v>
      </c>
      <c r="CY94" s="401">
        <v>0</v>
      </c>
      <c r="CZ94" s="401">
        <v>0</v>
      </c>
      <c r="DA94" s="401">
        <v>0</v>
      </c>
      <c r="DB94" s="401">
        <v>0</v>
      </c>
      <c r="DC94" s="401">
        <v>0</v>
      </c>
      <c r="DD94" s="401">
        <v>0</v>
      </c>
      <c r="DE94" s="401">
        <v>0</v>
      </c>
      <c r="DF94" s="401">
        <v>0</v>
      </c>
      <c r="DG94" s="403">
        <v>24500</v>
      </c>
      <c r="DH94" s="403">
        <v>24500</v>
      </c>
      <c r="DI94" s="403">
        <v>24500</v>
      </c>
      <c r="DJ94" s="403">
        <v>24500</v>
      </c>
      <c r="DK94" s="403">
        <v>24500</v>
      </c>
      <c r="DL94" s="403">
        <v>24500</v>
      </c>
      <c r="DM94" s="403">
        <v>24500</v>
      </c>
      <c r="DN94" s="403">
        <v>24500</v>
      </c>
      <c r="DO94" s="403">
        <v>24500</v>
      </c>
      <c r="DP94" s="403">
        <v>24500</v>
      </c>
      <c r="DQ94" s="403">
        <v>24500</v>
      </c>
      <c r="DR94" s="403">
        <v>24500</v>
      </c>
      <c r="DS94" s="403">
        <v>24500</v>
      </c>
      <c r="DT94" s="403">
        <v>24500</v>
      </c>
      <c r="DU94" s="403">
        <v>24500</v>
      </c>
      <c r="DV94" s="403">
        <v>24500</v>
      </c>
      <c r="DW94" s="403">
        <v>24500</v>
      </c>
      <c r="DX94" s="403">
        <v>24500</v>
      </c>
      <c r="DY94" s="403">
        <v>24500</v>
      </c>
      <c r="DZ94" s="403">
        <v>24500</v>
      </c>
      <c r="EA94" s="403">
        <v>24500</v>
      </c>
      <c r="EB94" s="403">
        <v>24500</v>
      </c>
      <c r="EC94" s="403">
        <v>24500</v>
      </c>
      <c r="ED94" s="403">
        <v>24500</v>
      </c>
      <c r="EE94" s="403">
        <v>24500</v>
      </c>
      <c r="EF94" s="403">
        <v>24500</v>
      </c>
      <c r="EG94" s="403">
        <v>24500</v>
      </c>
      <c r="EH94" s="403">
        <v>24500</v>
      </c>
      <c r="EI94" s="403">
        <v>24500</v>
      </c>
      <c r="EJ94" s="403">
        <v>24500</v>
      </c>
      <c r="EK94" s="403">
        <v>24500</v>
      </c>
      <c r="EL94" s="403">
        <v>24500</v>
      </c>
      <c r="EM94" s="403">
        <v>24500</v>
      </c>
      <c r="EN94" s="403">
        <v>24500</v>
      </c>
      <c r="EO94" s="403">
        <v>24500</v>
      </c>
      <c r="EP94" s="403">
        <v>24500</v>
      </c>
      <c r="EQ94" s="403">
        <v>24500</v>
      </c>
      <c r="ER94" s="403">
        <v>24500</v>
      </c>
      <c r="ES94" s="403">
        <v>24500</v>
      </c>
      <c r="ET94" s="403">
        <v>24500</v>
      </c>
      <c r="EU94" s="403">
        <v>24500</v>
      </c>
      <c r="EV94" s="403">
        <v>24500</v>
      </c>
      <c r="EW94" s="403">
        <v>24500</v>
      </c>
      <c r="EX94" s="404">
        <v>22675.736961451246</v>
      </c>
      <c r="EY94" s="404">
        <v>17276.751970629521</v>
      </c>
      <c r="EZ94" s="404">
        <v>0</v>
      </c>
      <c r="FA94" s="404">
        <v>0</v>
      </c>
      <c r="FB94" s="404">
        <v>0</v>
      </c>
      <c r="FC94" s="404">
        <v>0</v>
      </c>
      <c r="FD94" s="404">
        <v>0</v>
      </c>
      <c r="FE94" s="404">
        <v>0</v>
      </c>
      <c r="FF94" s="404">
        <v>0</v>
      </c>
      <c r="FG94" s="404">
        <v>0</v>
      </c>
      <c r="FH94" s="404">
        <v>0</v>
      </c>
      <c r="FI94" s="404">
        <v>0</v>
      </c>
      <c r="FJ94" s="404">
        <v>0</v>
      </c>
      <c r="FK94" s="404">
        <v>0</v>
      </c>
      <c r="FL94" s="404">
        <v>0</v>
      </c>
      <c r="FM94" s="404">
        <v>0</v>
      </c>
      <c r="FN94" s="404">
        <v>0</v>
      </c>
      <c r="FO94" s="404">
        <v>0</v>
      </c>
      <c r="FP94" s="404">
        <v>0</v>
      </c>
      <c r="FQ94" s="404">
        <v>0</v>
      </c>
      <c r="FR94" s="404">
        <v>0</v>
      </c>
      <c r="FS94" s="404">
        <v>0</v>
      </c>
      <c r="FT94" s="404">
        <v>0</v>
      </c>
      <c r="FU94" s="404">
        <v>0</v>
      </c>
      <c r="FV94" s="404">
        <v>0</v>
      </c>
      <c r="FW94" s="404">
        <v>0</v>
      </c>
      <c r="FX94" s="404">
        <v>0</v>
      </c>
      <c r="FY94" s="404">
        <v>0</v>
      </c>
      <c r="FZ94" s="404">
        <v>0</v>
      </c>
      <c r="GA94" s="404">
        <v>0</v>
      </c>
      <c r="GB94" s="404">
        <v>0</v>
      </c>
      <c r="GC94" s="404">
        <v>0</v>
      </c>
      <c r="GD94" s="404">
        <v>0</v>
      </c>
      <c r="GE94" s="404">
        <v>0</v>
      </c>
      <c r="GF94" s="404">
        <v>0</v>
      </c>
      <c r="GG94" s="404">
        <v>0</v>
      </c>
      <c r="GH94" s="404">
        <v>0</v>
      </c>
      <c r="GI94" s="404">
        <v>0</v>
      </c>
      <c r="GJ94" s="404">
        <v>0</v>
      </c>
      <c r="GK94" s="404">
        <v>0</v>
      </c>
      <c r="GL94" s="404">
        <v>22222.222222222223</v>
      </c>
      <c r="GM94" s="404">
        <v>21164.02116402116</v>
      </c>
      <c r="GN94" s="404">
        <v>20156.210632401107</v>
      </c>
      <c r="GO94" s="404">
        <v>19196.391078477245</v>
      </c>
      <c r="GP94" s="404">
        <v>18282.277217597377</v>
      </c>
      <c r="GQ94" s="404">
        <v>17411.692588187976</v>
      </c>
      <c r="GR94" s="404">
        <v>16582.564369702835</v>
      </c>
      <c r="GS94" s="404">
        <v>15792.918447336033</v>
      </c>
      <c r="GT94" s="404">
        <v>15040.874711748604</v>
      </c>
      <c r="GU94" s="404">
        <v>14324.642582617716</v>
      </c>
      <c r="GV94" s="404">
        <v>13642.516745350207</v>
      </c>
      <c r="GW94" s="404">
        <v>12992.87309080972</v>
      </c>
      <c r="GX94" s="404">
        <v>12374.164848390212</v>
      </c>
      <c r="GY94" s="404">
        <v>11784.918903228769</v>
      </c>
      <c r="GZ94" s="404">
        <v>11223.732288789306</v>
      </c>
      <c r="HA94" s="404">
        <v>10689.268846466004</v>
      </c>
      <c r="HB94" s="404">
        <v>10180.256044253338</v>
      </c>
      <c r="HC94" s="404">
        <v>9695.4819469079393</v>
      </c>
      <c r="HD94" s="404">
        <v>9233.7923303885145</v>
      </c>
      <c r="HE94" s="404">
        <v>8794.0879337033475</v>
      </c>
      <c r="HF94" s="404">
        <v>8375.3218416222371</v>
      </c>
      <c r="HG94" s="404">
        <v>7976.4969920211761</v>
      </c>
      <c r="HH94" s="404">
        <v>7596.6638019249303</v>
      </c>
      <c r="HI94" s="404">
        <v>7234.9179065951712</v>
      </c>
      <c r="HJ94" s="404">
        <v>6890.3980062811152</v>
      </c>
      <c r="HK94" s="404">
        <v>6562.2838155058234</v>
      </c>
      <c r="HL94" s="404">
        <v>6249.7941100055468</v>
      </c>
      <c r="HM94" s="404">
        <v>5952.1848666719488</v>
      </c>
      <c r="HN94" s="404">
        <v>5668.7474920685245</v>
      </c>
      <c r="HO94" s="404">
        <v>5398.8071353033547</v>
      </c>
      <c r="HP94" s="404">
        <v>5141.7210812412904</v>
      </c>
      <c r="HQ94" s="404">
        <v>4896.8772202298005</v>
      </c>
      <c r="HR94" s="404">
        <v>4663.6925906950482</v>
      </c>
      <c r="HS94" s="404">
        <v>4441.6119911381402</v>
      </c>
      <c r="HT94" s="404">
        <v>4230.1066582268013</v>
      </c>
      <c r="HU94" s="404">
        <v>4028.6730078350479</v>
      </c>
      <c r="HV94" s="404">
        <v>3836.8314360333798</v>
      </c>
      <c r="HW94" s="404">
        <v>3654.1251771746465</v>
      </c>
      <c r="HX94" s="404">
        <v>3480.1192163568066</v>
      </c>
      <c r="HY94" s="404">
        <v>3314.3992536731489</v>
      </c>
      <c r="HZ94" s="404">
        <v>39952.488932080771</v>
      </c>
      <c r="IA94" s="404">
        <v>180173.81501431228</v>
      </c>
      <c r="IB94" s="408">
        <v>4.5097018941825562</v>
      </c>
      <c r="IC94" s="410"/>
    </row>
    <row r="95" spans="1:237" ht="90" customHeight="1" x14ac:dyDescent="0.2">
      <c r="A95" s="233" t="s">
        <v>336</v>
      </c>
      <c r="B95" s="234" t="s">
        <v>337</v>
      </c>
      <c r="C95" s="234" t="s">
        <v>418</v>
      </c>
      <c r="D95" s="235">
        <v>7</v>
      </c>
      <c r="E95" s="234" t="s">
        <v>419</v>
      </c>
      <c r="F95" s="236" t="s">
        <v>420</v>
      </c>
      <c r="G95" s="236" t="s">
        <v>421</v>
      </c>
      <c r="H95" s="13" t="s">
        <v>77</v>
      </c>
      <c r="I95" s="236" t="s">
        <v>422</v>
      </c>
      <c r="J95" s="236">
        <v>40</v>
      </c>
      <c r="K95" s="227" t="s">
        <v>79</v>
      </c>
      <c r="L95" s="77">
        <v>2500</v>
      </c>
      <c r="M95" s="237" t="s">
        <v>423</v>
      </c>
      <c r="N95" s="13" t="s">
        <v>81</v>
      </c>
      <c r="O95" s="13" t="s">
        <v>217</v>
      </c>
      <c r="P95" s="13" t="s">
        <v>218</v>
      </c>
      <c r="Q95" s="112" t="s">
        <v>100</v>
      </c>
      <c r="R95" s="13" t="s">
        <v>108</v>
      </c>
      <c r="S95" s="13" t="s">
        <v>99</v>
      </c>
      <c r="T95" s="72" t="s">
        <v>366</v>
      </c>
      <c r="U95" s="13" t="s">
        <v>87</v>
      </c>
      <c r="V95" s="196">
        <v>1</v>
      </c>
      <c r="W95" s="239">
        <v>10000</v>
      </c>
      <c r="X95" s="239">
        <v>1700</v>
      </c>
      <c r="Y95" s="239">
        <v>0</v>
      </c>
      <c r="Z95" s="239">
        <v>0</v>
      </c>
      <c r="AA95" s="239">
        <v>10000</v>
      </c>
      <c r="AB95" s="238">
        <v>0</v>
      </c>
      <c r="AC95" s="238">
        <v>0</v>
      </c>
      <c r="AD95" s="238">
        <v>0</v>
      </c>
      <c r="AE95" s="239">
        <v>0</v>
      </c>
      <c r="AF95" s="239">
        <v>0</v>
      </c>
      <c r="AG95" s="239">
        <v>0</v>
      </c>
      <c r="AH95" s="239">
        <v>0</v>
      </c>
      <c r="AI95" s="14" t="s">
        <v>424</v>
      </c>
      <c r="AJ95" s="239">
        <v>2000</v>
      </c>
      <c r="AK95" s="239">
        <v>0</v>
      </c>
      <c r="AL95" s="239">
        <v>2000</v>
      </c>
      <c r="AM95" s="239">
        <v>0</v>
      </c>
      <c r="AN95" s="239">
        <v>0</v>
      </c>
      <c r="AO95" s="239">
        <v>0</v>
      </c>
      <c r="AP95" s="239">
        <v>0</v>
      </c>
      <c r="AQ95" s="239">
        <v>0</v>
      </c>
      <c r="AR95" s="239">
        <v>0</v>
      </c>
      <c r="AS95" s="239">
        <v>0</v>
      </c>
      <c r="AT95" s="239">
        <v>0</v>
      </c>
      <c r="AU95" s="236"/>
      <c r="AV95" s="230">
        <v>1</v>
      </c>
      <c r="AW95" s="230">
        <v>0</v>
      </c>
      <c r="AX95" s="230" t="s">
        <v>3594</v>
      </c>
      <c r="AY95" s="141">
        <v>7</v>
      </c>
      <c r="AZ95" s="70">
        <v>1</v>
      </c>
      <c r="BA95" s="70">
        <v>1</v>
      </c>
      <c r="BB95" s="70">
        <v>0</v>
      </c>
      <c r="BC95" s="70">
        <v>1</v>
      </c>
      <c r="BD95" s="70">
        <v>1</v>
      </c>
      <c r="BE95" s="70">
        <v>1</v>
      </c>
      <c r="BF95" s="70">
        <v>1</v>
      </c>
      <c r="BG95" s="71">
        <v>0</v>
      </c>
      <c r="BH95" s="71">
        <v>1</v>
      </c>
      <c r="BI95" s="71">
        <v>0</v>
      </c>
      <c r="BJ95" s="71">
        <v>0</v>
      </c>
      <c r="BK95" s="71">
        <v>1</v>
      </c>
      <c r="BL95" s="70">
        <v>1</v>
      </c>
      <c r="BM95" s="70">
        <v>0</v>
      </c>
      <c r="BN95" s="70">
        <v>0</v>
      </c>
      <c r="BO95" s="70">
        <v>0</v>
      </c>
      <c r="BP95" s="403">
        <v>0</v>
      </c>
      <c r="BQ95" s="403">
        <v>2000</v>
      </c>
      <c r="BR95" s="403">
        <v>10000</v>
      </c>
      <c r="BS95" s="403">
        <v>0</v>
      </c>
      <c r="BT95" s="403">
        <v>0</v>
      </c>
      <c r="BU95" s="403">
        <v>0</v>
      </c>
      <c r="BV95" s="403">
        <v>0</v>
      </c>
      <c r="BW95" s="403">
        <v>0</v>
      </c>
      <c r="BX95" s="403">
        <v>0</v>
      </c>
      <c r="BY95" s="403">
        <v>0</v>
      </c>
      <c r="BZ95" s="401">
        <v>0</v>
      </c>
      <c r="CA95" s="401">
        <v>0</v>
      </c>
      <c r="CB95" s="401">
        <v>0</v>
      </c>
      <c r="CC95" s="401">
        <v>0</v>
      </c>
      <c r="CD95" s="401">
        <v>0</v>
      </c>
      <c r="CE95" s="401">
        <v>0</v>
      </c>
      <c r="CF95" s="401">
        <v>0</v>
      </c>
      <c r="CG95" s="401">
        <v>0</v>
      </c>
      <c r="CH95" s="401">
        <v>0</v>
      </c>
      <c r="CI95" s="401">
        <v>0</v>
      </c>
      <c r="CJ95" s="401">
        <v>0</v>
      </c>
      <c r="CK95" s="401">
        <v>0</v>
      </c>
      <c r="CL95" s="401">
        <v>0</v>
      </c>
      <c r="CM95" s="401">
        <v>0</v>
      </c>
      <c r="CN95" s="401">
        <v>0</v>
      </c>
      <c r="CO95" s="401">
        <v>0</v>
      </c>
      <c r="CP95" s="401">
        <v>0</v>
      </c>
      <c r="CQ95" s="401">
        <v>0</v>
      </c>
      <c r="CR95" s="401">
        <v>0</v>
      </c>
      <c r="CS95" s="401">
        <v>0</v>
      </c>
      <c r="CT95" s="401">
        <v>0</v>
      </c>
      <c r="CU95" s="401">
        <v>0</v>
      </c>
      <c r="CV95" s="401">
        <v>0</v>
      </c>
      <c r="CW95" s="401">
        <v>0</v>
      </c>
      <c r="CX95" s="401">
        <v>0</v>
      </c>
      <c r="CY95" s="401">
        <v>0</v>
      </c>
      <c r="CZ95" s="401">
        <v>0</v>
      </c>
      <c r="DA95" s="401">
        <v>0</v>
      </c>
      <c r="DB95" s="401">
        <v>0</v>
      </c>
      <c r="DC95" s="401">
        <v>0</v>
      </c>
      <c r="DD95" s="401">
        <v>0</v>
      </c>
      <c r="DE95" s="401">
        <v>0</v>
      </c>
      <c r="DF95" s="401">
        <v>0</v>
      </c>
      <c r="DG95" s="403">
        <v>2500</v>
      </c>
      <c r="DH95" s="403">
        <v>2500</v>
      </c>
      <c r="DI95" s="403">
        <v>2500</v>
      </c>
      <c r="DJ95" s="403">
        <v>2500</v>
      </c>
      <c r="DK95" s="403">
        <v>2500</v>
      </c>
      <c r="DL95" s="403">
        <v>2500</v>
      </c>
      <c r="DM95" s="403">
        <v>2500</v>
      </c>
      <c r="DN95" s="403">
        <v>2500</v>
      </c>
      <c r="DO95" s="403">
        <v>2500</v>
      </c>
      <c r="DP95" s="403">
        <v>2500</v>
      </c>
      <c r="DQ95" s="403">
        <v>2500</v>
      </c>
      <c r="DR95" s="403">
        <v>2500</v>
      </c>
      <c r="DS95" s="403">
        <v>2500</v>
      </c>
      <c r="DT95" s="403">
        <v>2500</v>
      </c>
      <c r="DU95" s="403">
        <v>2500</v>
      </c>
      <c r="DV95" s="403">
        <v>2500</v>
      </c>
      <c r="DW95" s="403">
        <v>2500</v>
      </c>
      <c r="DX95" s="403">
        <v>2500</v>
      </c>
      <c r="DY95" s="403">
        <v>2500</v>
      </c>
      <c r="DZ95" s="403">
        <v>2500</v>
      </c>
      <c r="EA95" s="403">
        <v>2500</v>
      </c>
      <c r="EB95" s="403">
        <v>2500</v>
      </c>
      <c r="EC95" s="403">
        <v>2500</v>
      </c>
      <c r="ED95" s="403">
        <v>2500</v>
      </c>
      <c r="EE95" s="403">
        <v>2500</v>
      </c>
      <c r="EF95" s="403">
        <v>2500</v>
      </c>
      <c r="EG95" s="403">
        <v>2500</v>
      </c>
      <c r="EH95" s="403">
        <v>2500</v>
      </c>
      <c r="EI95" s="403">
        <v>2500</v>
      </c>
      <c r="EJ95" s="403">
        <v>2500</v>
      </c>
      <c r="EK95" s="403">
        <v>2500</v>
      </c>
      <c r="EL95" s="403">
        <v>2500</v>
      </c>
      <c r="EM95" s="403">
        <v>2500</v>
      </c>
      <c r="EN95" s="403">
        <v>2500</v>
      </c>
      <c r="EO95" s="403">
        <v>2500</v>
      </c>
      <c r="EP95" s="403">
        <v>2500</v>
      </c>
      <c r="EQ95" s="403">
        <v>2500</v>
      </c>
      <c r="ER95" s="403">
        <v>2500</v>
      </c>
      <c r="ES95" s="403">
        <v>2500</v>
      </c>
      <c r="ET95" s="403">
        <v>2500</v>
      </c>
      <c r="EU95" s="403">
        <v>2500</v>
      </c>
      <c r="EV95" s="403">
        <v>2500</v>
      </c>
      <c r="EW95" s="403">
        <v>2500</v>
      </c>
      <c r="EX95" s="404">
        <v>9070.2947845804993</v>
      </c>
      <c r="EY95" s="404">
        <v>0</v>
      </c>
      <c r="EZ95" s="404">
        <v>0</v>
      </c>
      <c r="FA95" s="404">
        <v>0</v>
      </c>
      <c r="FB95" s="404">
        <v>0</v>
      </c>
      <c r="FC95" s="404">
        <v>0</v>
      </c>
      <c r="FD95" s="404">
        <v>0</v>
      </c>
      <c r="FE95" s="404">
        <v>0</v>
      </c>
      <c r="FF95" s="404">
        <v>0</v>
      </c>
      <c r="FG95" s="404">
        <v>0</v>
      </c>
      <c r="FH95" s="404">
        <v>0</v>
      </c>
      <c r="FI95" s="404">
        <v>0</v>
      </c>
      <c r="FJ95" s="404">
        <v>0</v>
      </c>
      <c r="FK95" s="404">
        <v>0</v>
      </c>
      <c r="FL95" s="404">
        <v>0</v>
      </c>
      <c r="FM95" s="404">
        <v>0</v>
      </c>
      <c r="FN95" s="404">
        <v>0</v>
      </c>
      <c r="FO95" s="404">
        <v>0</v>
      </c>
      <c r="FP95" s="404">
        <v>0</v>
      </c>
      <c r="FQ95" s="404">
        <v>0</v>
      </c>
      <c r="FR95" s="404">
        <v>0</v>
      </c>
      <c r="FS95" s="404">
        <v>0</v>
      </c>
      <c r="FT95" s="404">
        <v>0</v>
      </c>
      <c r="FU95" s="404">
        <v>0</v>
      </c>
      <c r="FV95" s="404">
        <v>0</v>
      </c>
      <c r="FW95" s="404">
        <v>0</v>
      </c>
      <c r="FX95" s="404">
        <v>0</v>
      </c>
      <c r="FY95" s="404">
        <v>0</v>
      </c>
      <c r="FZ95" s="404">
        <v>0</v>
      </c>
      <c r="GA95" s="404">
        <v>0</v>
      </c>
      <c r="GB95" s="404">
        <v>0</v>
      </c>
      <c r="GC95" s="404">
        <v>0</v>
      </c>
      <c r="GD95" s="404">
        <v>0</v>
      </c>
      <c r="GE95" s="404">
        <v>0</v>
      </c>
      <c r="GF95" s="404">
        <v>0</v>
      </c>
      <c r="GG95" s="404">
        <v>0</v>
      </c>
      <c r="GH95" s="404">
        <v>0</v>
      </c>
      <c r="GI95" s="404">
        <v>0</v>
      </c>
      <c r="GJ95" s="404">
        <v>0</v>
      </c>
      <c r="GK95" s="404">
        <v>0</v>
      </c>
      <c r="GL95" s="404">
        <v>2267.5736961451248</v>
      </c>
      <c r="GM95" s="404">
        <v>2159.5939963286901</v>
      </c>
      <c r="GN95" s="404">
        <v>2056.756186979705</v>
      </c>
      <c r="GO95" s="404">
        <v>1958.8154161711473</v>
      </c>
      <c r="GP95" s="404">
        <v>1865.5384915915693</v>
      </c>
      <c r="GQ95" s="404">
        <v>1776.7033253253037</v>
      </c>
      <c r="GR95" s="404">
        <v>1692.0984050717179</v>
      </c>
      <c r="GS95" s="404">
        <v>1611.5222905444932</v>
      </c>
      <c r="GT95" s="404">
        <v>1534.7831338518984</v>
      </c>
      <c r="GU95" s="404">
        <v>1461.6982227160936</v>
      </c>
      <c r="GV95" s="404">
        <v>1392.0935454438988</v>
      </c>
      <c r="GW95" s="404">
        <v>1325.8033766132367</v>
      </c>
      <c r="GX95" s="404">
        <v>1262.6698824887972</v>
      </c>
      <c r="GY95" s="404">
        <v>1202.5427452274255</v>
      </c>
      <c r="GZ95" s="404">
        <v>1145.2788049785006</v>
      </c>
      <c r="HA95" s="404">
        <v>1090.7417190271433</v>
      </c>
      <c r="HB95" s="404">
        <v>1038.8016371687079</v>
      </c>
      <c r="HC95" s="404">
        <v>989.33489254162657</v>
      </c>
      <c r="HD95" s="404">
        <v>942.22370718250147</v>
      </c>
      <c r="HE95" s="404">
        <v>897.35591160238243</v>
      </c>
      <c r="HF95" s="404">
        <v>854.62467771655474</v>
      </c>
      <c r="HG95" s="404">
        <v>813.92826449195672</v>
      </c>
      <c r="HH95" s="404">
        <v>775.1697757066255</v>
      </c>
      <c r="HI95" s="404">
        <v>738.25692924440523</v>
      </c>
      <c r="HJ95" s="404">
        <v>703.10183737562409</v>
      </c>
      <c r="HK95" s="404">
        <v>669.62079750059422</v>
      </c>
      <c r="HL95" s="404">
        <v>637.7340928577089</v>
      </c>
      <c r="HM95" s="404">
        <v>607.36580272162746</v>
      </c>
      <c r="HN95" s="404">
        <v>578.44362163964536</v>
      </c>
      <c r="HO95" s="404">
        <v>550.89868727585247</v>
      </c>
      <c r="HP95" s="404">
        <v>524.66541645319285</v>
      </c>
      <c r="HQ95" s="404">
        <v>499.68134900304085</v>
      </c>
      <c r="HR95" s="404">
        <v>475.8869990505151</v>
      </c>
      <c r="HS95" s="404">
        <v>453.22571338144292</v>
      </c>
      <c r="HT95" s="404">
        <v>431.64353655375521</v>
      </c>
      <c r="HU95" s="404">
        <v>411.08908243214779</v>
      </c>
      <c r="HV95" s="404">
        <v>391.5134118401408</v>
      </c>
      <c r="HW95" s="404">
        <v>372.86991603822923</v>
      </c>
      <c r="HX95" s="404">
        <v>355.11420575069457</v>
      </c>
      <c r="HY95" s="404">
        <v>338.20400547685193</v>
      </c>
      <c r="HZ95" s="404">
        <v>9070.2947845804993</v>
      </c>
      <c r="IA95" s="404">
        <v>40854.96750951057</v>
      </c>
      <c r="IB95" s="408">
        <v>4.5042601679235403</v>
      </c>
      <c r="IC95" s="410"/>
    </row>
    <row r="96" spans="1:237" ht="90" customHeight="1" x14ac:dyDescent="0.2">
      <c r="A96" s="161" t="s">
        <v>3062</v>
      </c>
      <c r="B96" s="150" t="s">
        <v>3063</v>
      </c>
      <c r="C96" s="150" t="s">
        <v>3424</v>
      </c>
      <c r="D96" s="165">
        <v>24</v>
      </c>
      <c r="E96" s="364" t="s">
        <v>3148</v>
      </c>
      <c r="F96" s="151" t="s">
        <v>3149</v>
      </c>
      <c r="G96" s="151" t="s">
        <v>3150</v>
      </c>
      <c r="H96" s="79" t="s">
        <v>77</v>
      </c>
      <c r="I96" s="151" t="s">
        <v>3151</v>
      </c>
      <c r="J96" s="151">
        <v>5</v>
      </c>
      <c r="K96" s="227" t="s">
        <v>79</v>
      </c>
      <c r="L96" s="79">
        <v>45867</v>
      </c>
      <c r="M96" s="79" t="s">
        <v>3152</v>
      </c>
      <c r="N96" s="79" t="s">
        <v>147</v>
      </c>
      <c r="O96" s="73" t="s">
        <v>106</v>
      </c>
      <c r="P96" s="79" t="s">
        <v>728</v>
      </c>
      <c r="Q96" s="112" t="s">
        <v>100</v>
      </c>
      <c r="R96" s="79" t="s">
        <v>108</v>
      </c>
      <c r="S96" s="79" t="s">
        <v>99</v>
      </c>
      <c r="T96" s="79" t="s">
        <v>1850</v>
      </c>
      <c r="U96" s="79" t="s">
        <v>100</v>
      </c>
      <c r="V96" s="81">
        <v>1</v>
      </c>
      <c r="W96" s="162">
        <v>48000</v>
      </c>
      <c r="X96" s="162">
        <v>0</v>
      </c>
      <c r="Y96" s="162">
        <v>0</v>
      </c>
      <c r="Z96" s="162">
        <v>0</v>
      </c>
      <c r="AA96" s="162">
        <v>16000</v>
      </c>
      <c r="AB96" s="162">
        <v>32000</v>
      </c>
      <c r="AC96" s="162">
        <v>0</v>
      </c>
      <c r="AD96" s="162">
        <v>0</v>
      </c>
      <c r="AE96" s="149">
        <v>0</v>
      </c>
      <c r="AF96" s="149">
        <v>0</v>
      </c>
      <c r="AG96" s="149">
        <v>0</v>
      </c>
      <c r="AH96" s="149">
        <v>0</v>
      </c>
      <c r="AI96" s="88" t="s">
        <v>88</v>
      </c>
      <c r="AJ96" s="162">
        <v>0</v>
      </c>
      <c r="AK96" s="162">
        <v>0</v>
      </c>
      <c r="AL96" s="162">
        <v>0</v>
      </c>
      <c r="AM96" s="162">
        <v>0</v>
      </c>
      <c r="AN96" s="162">
        <v>0</v>
      </c>
      <c r="AO96" s="162">
        <v>0</v>
      </c>
      <c r="AP96" s="162">
        <v>0</v>
      </c>
      <c r="AQ96" s="149">
        <v>0</v>
      </c>
      <c r="AR96" s="149">
        <v>0</v>
      </c>
      <c r="AS96" s="149">
        <v>0</v>
      </c>
      <c r="AT96" s="149">
        <v>0</v>
      </c>
      <c r="AU96" s="109"/>
      <c r="AV96" s="230">
        <v>1</v>
      </c>
      <c r="AW96" s="230">
        <v>0</v>
      </c>
      <c r="AX96" s="230" t="s">
        <v>3603</v>
      </c>
      <c r="AY96" s="141">
        <v>9</v>
      </c>
      <c r="AZ96" s="70">
        <v>1</v>
      </c>
      <c r="BA96" s="70">
        <v>1</v>
      </c>
      <c r="BB96" s="70">
        <v>1</v>
      </c>
      <c r="BC96" s="70">
        <v>1</v>
      </c>
      <c r="BD96" s="70">
        <v>1</v>
      </c>
      <c r="BE96" s="70">
        <v>1</v>
      </c>
      <c r="BF96" s="70">
        <v>1</v>
      </c>
      <c r="BG96" s="71">
        <v>0</v>
      </c>
      <c r="BH96" s="71">
        <v>1</v>
      </c>
      <c r="BI96" s="71">
        <v>0</v>
      </c>
      <c r="BJ96" s="71">
        <v>1</v>
      </c>
      <c r="BK96" s="71">
        <v>0</v>
      </c>
      <c r="BL96" s="70">
        <v>1</v>
      </c>
      <c r="BM96" s="70">
        <v>1</v>
      </c>
      <c r="BN96" s="70">
        <v>0</v>
      </c>
      <c r="BO96" s="70">
        <v>1</v>
      </c>
      <c r="BP96" s="403">
        <v>0</v>
      </c>
      <c r="BQ96" s="403">
        <v>0</v>
      </c>
      <c r="BR96" s="403">
        <v>16000</v>
      </c>
      <c r="BS96" s="403">
        <v>32000</v>
      </c>
      <c r="BT96" s="403">
        <v>0</v>
      </c>
      <c r="BU96" s="403">
        <v>0</v>
      </c>
      <c r="BV96" s="403">
        <v>0</v>
      </c>
      <c r="BW96" s="403">
        <v>0</v>
      </c>
      <c r="BX96" s="403">
        <v>0</v>
      </c>
      <c r="BY96" s="403">
        <v>0</v>
      </c>
      <c r="BZ96" s="401">
        <v>0</v>
      </c>
      <c r="CA96" s="401">
        <v>0</v>
      </c>
      <c r="CB96" s="401">
        <v>0</v>
      </c>
      <c r="CC96" s="401">
        <v>0</v>
      </c>
      <c r="CD96" s="401">
        <v>0</v>
      </c>
      <c r="CE96" s="401">
        <v>0</v>
      </c>
      <c r="CF96" s="401">
        <v>0</v>
      </c>
      <c r="CG96" s="401">
        <v>0</v>
      </c>
      <c r="CH96" s="401">
        <v>0</v>
      </c>
      <c r="CI96" s="401">
        <v>0</v>
      </c>
      <c r="CJ96" s="401">
        <v>0</v>
      </c>
      <c r="CK96" s="401">
        <v>0</v>
      </c>
      <c r="CL96" s="401">
        <v>0</v>
      </c>
      <c r="CM96" s="401">
        <v>0</v>
      </c>
      <c r="CN96" s="401">
        <v>0</v>
      </c>
      <c r="CO96" s="401">
        <v>0</v>
      </c>
      <c r="CP96" s="401">
        <v>0</v>
      </c>
      <c r="CQ96" s="401">
        <v>0</v>
      </c>
      <c r="CR96" s="401">
        <v>0</v>
      </c>
      <c r="CS96" s="401">
        <v>0</v>
      </c>
      <c r="CT96" s="401">
        <v>0</v>
      </c>
      <c r="CU96" s="401">
        <v>0</v>
      </c>
      <c r="CV96" s="401">
        <v>0</v>
      </c>
      <c r="CW96" s="401">
        <v>0</v>
      </c>
      <c r="CX96" s="401">
        <v>0</v>
      </c>
      <c r="CY96" s="401">
        <v>0</v>
      </c>
      <c r="CZ96" s="401">
        <v>0</v>
      </c>
      <c r="DA96" s="401">
        <v>0</v>
      </c>
      <c r="DB96" s="401">
        <v>0</v>
      </c>
      <c r="DC96" s="401">
        <v>0</v>
      </c>
      <c r="DD96" s="401">
        <v>0</v>
      </c>
      <c r="DE96" s="401">
        <v>0</v>
      </c>
      <c r="DF96" s="401">
        <v>0</v>
      </c>
      <c r="DG96" s="403">
        <v>45867</v>
      </c>
      <c r="DH96" s="403">
        <v>45867</v>
      </c>
      <c r="DI96" s="403">
        <v>45867</v>
      </c>
      <c r="DJ96" s="403">
        <v>45867</v>
      </c>
      <c r="DK96" s="403">
        <v>45867</v>
      </c>
      <c r="DL96" s="403">
        <v>45867</v>
      </c>
      <c r="DM96" s="403">
        <v>45867</v>
      </c>
      <c r="DN96" s="403">
        <v>45867</v>
      </c>
      <c r="DO96" s="403">
        <v>45867</v>
      </c>
      <c r="DP96" s="403">
        <v>45867</v>
      </c>
      <c r="DQ96" s="403">
        <v>45867</v>
      </c>
      <c r="DR96" s="403">
        <v>45867</v>
      </c>
      <c r="DS96" s="403">
        <v>45867</v>
      </c>
      <c r="DT96" s="403">
        <v>45867</v>
      </c>
      <c r="DU96" s="403">
        <v>45867</v>
      </c>
      <c r="DV96" s="403">
        <v>45867</v>
      </c>
      <c r="DW96" s="403">
        <v>45867</v>
      </c>
      <c r="DX96" s="403">
        <v>45867</v>
      </c>
      <c r="DY96" s="403">
        <v>45867</v>
      </c>
      <c r="DZ96" s="403">
        <v>45867</v>
      </c>
      <c r="EA96" s="403">
        <v>45867</v>
      </c>
      <c r="EB96" s="403">
        <v>45867</v>
      </c>
      <c r="EC96" s="403">
        <v>45867</v>
      </c>
      <c r="ED96" s="403">
        <v>45867</v>
      </c>
      <c r="EE96" s="403">
        <v>45867</v>
      </c>
      <c r="EF96" s="403">
        <v>45867</v>
      </c>
      <c r="EG96" s="403">
        <v>45867</v>
      </c>
      <c r="EH96" s="403">
        <v>45867</v>
      </c>
      <c r="EI96" s="403">
        <v>45867</v>
      </c>
      <c r="EJ96" s="403">
        <v>45867</v>
      </c>
      <c r="EK96" s="403">
        <v>45867</v>
      </c>
      <c r="EL96" s="403">
        <v>45867</v>
      </c>
      <c r="EM96" s="403">
        <v>45867</v>
      </c>
      <c r="EN96" s="403">
        <v>45867</v>
      </c>
      <c r="EO96" s="403">
        <v>45867</v>
      </c>
      <c r="EP96" s="403">
        <v>45867</v>
      </c>
      <c r="EQ96" s="403">
        <v>45867</v>
      </c>
      <c r="ER96" s="403">
        <v>45867</v>
      </c>
      <c r="ES96" s="403">
        <v>45867</v>
      </c>
      <c r="ET96" s="403">
        <v>45867</v>
      </c>
      <c r="EU96" s="403">
        <v>45867</v>
      </c>
      <c r="EV96" s="403">
        <v>45867</v>
      </c>
      <c r="EW96" s="403">
        <v>45867</v>
      </c>
      <c r="EX96" s="404">
        <v>14512.471655328798</v>
      </c>
      <c r="EY96" s="404">
        <v>27642.803153007233</v>
      </c>
      <c r="EZ96" s="404">
        <v>0</v>
      </c>
      <c r="FA96" s="404">
        <v>0</v>
      </c>
      <c r="FB96" s="404">
        <v>0</v>
      </c>
      <c r="FC96" s="404">
        <v>0</v>
      </c>
      <c r="FD96" s="404">
        <v>0</v>
      </c>
      <c r="FE96" s="404">
        <v>0</v>
      </c>
      <c r="FF96" s="404">
        <v>0</v>
      </c>
      <c r="FG96" s="404">
        <v>0</v>
      </c>
      <c r="FH96" s="404">
        <v>0</v>
      </c>
      <c r="FI96" s="404">
        <v>0</v>
      </c>
      <c r="FJ96" s="404">
        <v>0</v>
      </c>
      <c r="FK96" s="404">
        <v>0</v>
      </c>
      <c r="FL96" s="404">
        <v>0</v>
      </c>
      <c r="FM96" s="404">
        <v>0</v>
      </c>
      <c r="FN96" s="404">
        <v>0</v>
      </c>
      <c r="FO96" s="404">
        <v>0</v>
      </c>
      <c r="FP96" s="404">
        <v>0</v>
      </c>
      <c r="FQ96" s="404">
        <v>0</v>
      </c>
      <c r="FR96" s="404">
        <v>0</v>
      </c>
      <c r="FS96" s="404">
        <v>0</v>
      </c>
      <c r="FT96" s="404">
        <v>0</v>
      </c>
      <c r="FU96" s="404">
        <v>0</v>
      </c>
      <c r="FV96" s="404">
        <v>0</v>
      </c>
      <c r="FW96" s="404">
        <v>0</v>
      </c>
      <c r="FX96" s="404">
        <v>0</v>
      </c>
      <c r="FY96" s="404">
        <v>0</v>
      </c>
      <c r="FZ96" s="404">
        <v>0</v>
      </c>
      <c r="GA96" s="404">
        <v>0</v>
      </c>
      <c r="GB96" s="404">
        <v>0</v>
      </c>
      <c r="GC96" s="404">
        <v>0</v>
      </c>
      <c r="GD96" s="404">
        <v>0</v>
      </c>
      <c r="GE96" s="404">
        <v>0</v>
      </c>
      <c r="GF96" s="404">
        <v>0</v>
      </c>
      <c r="GG96" s="404">
        <v>0</v>
      </c>
      <c r="GH96" s="404">
        <v>0</v>
      </c>
      <c r="GI96" s="404">
        <v>0</v>
      </c>
      <c r="GJ96" s="404">
        <v>0</v>
      </c>
      <c r="GK96" s="404">
        <v>0</v>
      </c>
      <c r="GL96" s="404">
        <v>41602.72108843537</v>
      </c>
      <c r="GM96" s="404">
        <v>39621.639131843207</v>
      </c>
      <c r="GN96" s="404">
        <v>37734.894411279252</v>
      </c>
      <c r="GO96" s="404">
        <v>35937.994677408809</v>
      </c>
      <c r="GP96" s="404">
        <v>34226.661597532198</v>
      </c>
      <c r="GQ96" s="404">
        <v>32596.820569078282</v>
      </c>
      <c r="GR96" s="404">
        <v>31044.591018169795</v>
      </c>
      <c r="GS96" s="404">
        <v>29566.27716016171</v>
      </c>
      <c r="GT96" s="404">
        <v>28158.359200154009</v>
      </c>
      <c r="GU96" s="404">
        <v>26817.484952527626</v>
      </c>
      <c r="GV96" s="404">
        <v>25540.461859550123</v>
      </c>
      <c r="GW96" s="404">
        <v>24324.249390047731</v>
      </c>
      <c r="GX96" s="404">
        <v>23165.951800045463</v>
      </c>
      <c r="GY96" s="404">
        <v>22062.811238138529</v>
      </c>
      <c r="GZ96" s="404">
        <v>21012.201179179556</v>
      </c>
      <c r="HA96" s="404">
        <v>20011.620170647191</v>
      </c>
      <c r="HB96" s="404">
        <v>19058.685876806849</v>
      </c>
      <c r="HC96" s="404">
        <v>18151.129406482713</v>
      </c>
      <c r="HD96" s="404">
        <v>17286.789910935917</v>
      </c>
      <c r="HE96" s="404">
        <v>16463.60943898659</v>
      </c>
      <c r="HF96" s="404">
        <v>15679.628037130085</v>
      </c>
      <c r="HG96" s="404">
        <v>14932.979082981032</v>
      </c>
      <c r="HH96" s="404">
        <v>14221.884840934317</v>
      </c>
      <c r="HI96" s="404">
        <v>13544.652229461255</v>
      </c>
      <c r="HJ96" s="404">
        <v>12899.6687899631</v>
      </c>
      <c r="HK96" s="404">
        <v>12285.398847583903</v>
      </c>
      <c r="HL96" s="404">
        <v>11700.379854841814</v>
      </c>
      <c r="HM96" s="404">
        <v>11143.218909373154</v>
      </c>
      <c r="HN96" s="404">
        <v>10612.589437498245</v>
      </c>
      <c r="HO96" s="404">
        <v>10107.228035712611</v>
      </c>
      <c r="HP96" s="404">
        <v>9625.9314625834395</v>
      </c>
      <c r="HQ96" s="404">
        <v>9167.5537738889889</v>
      </c>
      <c r="HR96" s="404">
        <v>8731.0035941799906</v>
      </c>
      <c r="HS96" s="404">
        <v>8315.2415182666573</v>
      </c>
      <c r="HT96" s="404">
        <v>7919.2776364444362</v>
      </c>
      <c r="HU96" s="404">
        <v>7542.1691775661284</v>
      </c>
      <c r="HV96" s="404">
        <v>7183.0182643486951</v>
      </c>
      <c r="HW96" s="404">
        <v>6840.9697755701845</v>
      </c>
      <c r="HX96" s="404">
        <v>6515.2093100668435</v>
      </c>
      <c r="HY96" s="404">
        <v>6204.9612476827078</v>
      </c>
      <c r="HZ96" s="404">
        <v>42155.274808336035</v>
      </c>
      <c r="IA96" s="404">
        <v>189123.91090649884</v>
      </c>
      <c r="IB96" s="408">
        <v>4.4863640853101581</v>
      </c>
      <c r="IC96" s="410"/>
    </row>
    <row r="97" spans="1:237" ht="90" customHeight="1" x14ac:dyDescent="0.2">
      <c r="A97" s="161" t="s">
        <v>2265</v>
      </c>
      <c r="B97" s="150" t="s">
        <v>3213</v>
      </c>
      <c r="C97" s="150" t="s">
        <v>3245</v>
      </c>
      <c r="D97" s="79">
        <v>9</v>
      </c>
      <c r="E97" s="150" t="s">
        <v>3256</v>
      </c>
      <c r="F97" s="150" t="s">
        <v>3257</v>
      </c>
      <c r="G97" s="150" t="s">
        <v>3258</v>
      </c>
      <c r="H97" s="79" t="s">
        <v>77</v>
      </c>
      <c r="I97" s="150" t="s">
        <v>3259</v>
      </c>
      <c r="J97" s="151">
        <v>40</v>
      </c>
      <c r="K97" s="95" t="s">
        <v>94</v>
      </c>
      <c r="L97" s="111">
        <v>8400</v>
      </c>
      <c r="M97" s="214" t="s">
        <v>3260</v>
      </c>
      <c r="N97" s="79" t="s">
        <v>81</v>
      </c>
      <c r="O97" s="73" t="s">
        <v>106</v>
      </c>
      <c r="P97" s="79" t="s">
        <v>107</v>
      </c>
      <c r="Q97" s="112" t="s">
        <v>100</v>
      </c>
      <c r="R97" s="79" t="s">
        <v>226</v>
      </c>
      <c r="S97" s="79" t="s">
        <v>99</v>
      </c>
      <c r="T97" s="79" t="s">
        <v>2696</v>
      </c>
      <c r="U97" s="79" t="s">
        <v>100</v>
      </c>
      <c r="V97" s="81">
        <v>1</v>
      </c>
      <c r="W97" s="162">
        <v>35000</v>
      </c>
      <c r="X97" s="162">
        <v>0</v>
      </c>
      <c r="Y97" s="162">
        <v>0</v>
      </c>
      <c r="Z97" s="127">
        <v>0</v>
      </c>
      <c r="AA97" s="162">
        <v>35000</v>
      </c>
      <c r="AB97" s="127">
        <v>0</v>
      </c>
      <c r="AC97" s="149">
        <v>0</v>
      </c>
      <c r="AD97" s="162">
        <v>0</v>
      </c>
      <c r="AE97" s="162">
        <v>0</v>
      </c>
      <c r="AF97" s="162">
        <v>0</v>
      </c>
      <c r="AG97" s="149">
        <v>0</v>
      </c>
      <c r="AH97" s="149">
        <v>0</v>
      </c>
      <c r="AI97" s="219"/>
      <c r="AJ97" s="162">
        <v>0</v>
      </c>
      <c r="AK97" s="162">
        <v>0</v>
      </c>
      <c r="AL97" s="162">
        <v>0</v>
      </c>
      <c r="AM97" s="162">
        <v>0</v>
      </c>
      <c r="AN97" s="162">
        <v>0</v>
      </c>
      <c r="AO97" s="162">
        <v>0</v>
      </c>
      <c r="AP97" s="162">
        <v>0</v>
      </c>
      <c r="AQ97" s="149">
        <v>0</v>
      </c>
      <c r="AR97" s="149">
        <v>0</v>
      </c>
      <c r="AS97" s="149">
        <v>0</v>
      </c>
      <c r="AT97" s="149">
        <v>0</v>
      </c>
      <c r="AU97" s="151"/>
      <c r="AV97" s="230">
        <v>1</v>
      </c>
      <c r="AW97" s="230">
        <v>0</v>
      </c>
      <c r="AX97" s="230" t="s">
        <v>3597</v>
      </c>
      <c r="AY97" s="141">
        <v>9</v>
      </c>
      <c r="AZ97" s="70">
        <v>1</v>
      </c>
      <c r="BA97" s="70">
        <v>1</v>
      </c>
      <c r="BB97" s="70">
        <v>1</v>
      </c>
      <c r="BC97" s="70">
        <v>1</v>
      </c>
      <c r="BD97" s="70">
        <v>1</v>
      </c>
      <c r="BE97" s="70">
        <v>1</v>
      </c>
      <c r="BF97" s="70">
        <v>1</v>
      </c>
      <c r="BG97" s="71">
        <v>0</v>
      </c>
      <c r="BH97" s="71">
        <v>1</v>
      </c>
      <c r="BI97" s="71">
        <v>0</v>
      </c>
      <c r="BJ97" s="71">
        <v>0</v>
      </c>
      <c r="BK97" s="71">
        <v>1</v>
      </c>
      <c r="BL97" s="70">
        <v>1</v>
      </c>
      <c r="BM97" s="70">
        <v>1</v>
      </c>
      <c r="BN97" s="70">
        <v>0</v>
      </c>
      <c r="BO97" s="70">
        <v>1</v>
      </c>
      <c r="BP97" s="403">
        <v>0</v>
      </c>
      <c r="BQ97" s="403">
        <v>0</v>
      </c>
      <c r="BR97" s="403">
        <v>35000</v>
      </c>
      <c r="BS97" s="403">
        <v>0</v>
      </c>
      <c r="BT97" s="403">
        <v>0</v>
      </c>
      <c r="BU97" s="403">
        <v>0</v>
      </c>
      <c r="BV97" s="403">
        <v>0</v>
      </c>
      <c r="BW97" s="403">
        <v>0</v>
      </c>
      <c r="BX97" s="403">
        <v>0</v>
      </c>
      <c r="BY97" s="403">
        <v>0</v>
      </c>
      <c r="BZ97" s="401">
        <v>0</v>
      </c>
      <c r="CA97" s="401">
        <v>0</v>
      </c>
      <c r="CB97" s="401">
        <v>0</v>
      </c>
      <c r="CC97" s="401">
        <v>0</v>
      </c>
      <c r="CD97" s="401">
        <v>0</v>
      </c>
      <c r="CE97" s="401">
        <v>0</v>
      </c>
      <c r="CF97" s="401">
        <v>0</v>
      </c>
      <c r="CG97" s="401">
        <v>0</v>
      </c>
      <c r="CH97" s="401">
        <v>0</v>
      </c>
      <c r="CI97" s="401">
        <v>0</v>
      </c>
      <c r="CJ97" s="401">
        <v>0</v>
      </c>
      <c r="CK97" s="401">
        <v>0</v>
      </c>
      <c r="CL97" s="401">
        <v>0</v>
      </c>
      <c r="CM97" s="401">
        <v>0</v>
      </c>
      <c r="CN97" s="401">
        <v>0</v>
      </c>
      <c r="CO97" s="401">
        <v>0</v>
      </c>
      <c r="CP97" s="401">
        <v>0</v>
      </c>
      <c r="CQ97" s="401">
        <v>0</v>
      </c>
      <c r="CR97" s="401">
        <v>0</v>
      </c>
      <c r="CS97" s="401">
        <v>0</v>
      </c>
      <c r="CT97" s="401">
        <v>0</v>
      </c>
      <c r="CU97" s="401">
        <v>0</v>
      </c>
      <c r="CV97" s="401">
        <v>0</v>
      </c>
      <c r="CW97" s="401">
        <v>0</v>
      </c>
      <c r="CX97" s="401">
        <v>0</v>
      </c>
      <c r="CY97" s="401">
        <v>0</v>
      </c>
      <c r="CZ97" s="401">
        <v>0</v>
      </c>
      <c r="DA97" s="401">
        <v>0</v>
      </c>
      <c r="DB97" s="401">
        <v>0</v>
      </c>
      <c r="DC97" s="401">
        <v>0</v>
      </c>
      <c r="DD97" s="401">
        <v>0</v>
      </c>
      <c r="DE97" s="401">
        <v>0</v>
      </c>
      <c r="DF97" s="401">
        <v>0</v>
      </c>
      <c r="DG97" s="403">
        <v>8400</v>
      </c>
      <c r="DH97" s="403">
        <v>8400</v>
      </c>
      <c r="DI97" s="403">
        <v>8400</v>
      </c>
      <c r="DJ97" s="403">
        <v>8400</v>
      </c>
      <c r="DK97" s="403">
        <v>8400</v>
      </c>
      <c r="DL97" s="403">
        <v>8400</v>
      </c>
      <c r="DM97" s="403">
        <v>8400</v>
      </c>
      <c r="DN97" s="403">
        <v>8400</v>
      </c>
      <c r="DO97" s="403">
        <v>8400</v>
      </c>
      <c r="DP97" s="403">
        <v>8400</v>
      </c>
      <c r="DQ97" s="403">
        <v>8400</v>
      </c>
      <c r="DR97" s="403">
        <v>8400</v>
      </c>
      <c r="DS97" s="403">
        <v>8400</v>
      </c>
      <c r="DT97" s="403">
        <v>8400</v>
      </c>
      <c r="DU97" s="403">
        <v>8400</v>
      </c>
      <c r="DV97" s="403">
        <v>8400</v>
      </c>
      <c r="DW97" s="403">
        <v>8400</v>
      </c>
      <c r="DX97" s="403">
        <v>8400</v>
      </c>
      <c r="DY97" s="403">
        <v>8400</v>
      </c>
      <c r="DZ97" s="403">
        <v>8400</v>
      </c>
      <c r="EA97" s="403">
        <v>8400</v>
      </c>
      <c r="EB97" s="403">
        <v>8400</v>
      </c>
      <c r="EC97" s="403">
        <v>8400</v>
      </c>
      <c r="ED97" s="403">
        <v>8400</v>
      </c>
      <c r="EE97" s="403">
        <v>8400</v>
      </c>
      <c r="EF97" s="403">
        <v>8400</v>
      </c>
      <c r="EG97" s="403">
        <v>8400</v>
      </c>
      <c r="EH97" s="403">
        <v>8400</v>
      </c>
      <c r="EI97" s="403">
        <v>8400</v>
      </c>
      <c r="EJ97" s="403">
        <v>8400</v>
      </c>
      <c r="EK97" s="403">
        <v>8400</v>
      </c>
      <c r="EL97" s="403">
        <v>8400</v>
      </c>
      <c r="EM97" s="403">
        <v>8400</v>
      </c>
      <c r="EN97" s="403">
        <v>8400</v>
      </c>
      <c r="EO97" s="403">
        <v>8400</v>
      </c>
      <c r="EP97" s="403">
        <v>8400</v>
      </c>
      <c r="EQ97" s="403">
        <v>8400</v>
      </c>
      <c r="ER97" s="403">
        <v>8400</v>
      </c>
      <c r="ES97" s="403">
        <v>8400</v>
      </c>
      <c r="ET97" s="403">
        <v>8400</v>
      </c>
      <c r="EU97" s="403">
        <v>8400</v>
      </c>
      <c r="EV97" s="403">
        <v>8400</v>
      </c>
      <c r="EW97" s="403">
        <v>8400</v>
      </c>
      <c r="EX97" s="404">
        <v>31746.031746031746</v>
      </c>
      <c r="EY97" s="404">
        <v>0</v>
      </c>
      <c r="EZ97" s="404">
        <v>0</v>
      </c>
      <c r="FA97" s="404">
        <v>0</v>
      </c>
      <c r="FB97" s="404">
        <v>0</v>
      </c>
      <c r="FC97" s="404">
        <v>0</v>
      </c>
      <c r="FD97" s="404">
        <v>0</v>
      </c>
      <c r="FE97" s="404">
        <v>0</v>
      </c>
      <c r="FF97" s="404">
        <v>0</v>
      </c>
      <c r="FG97" s="404">
        <v>0</v>
      </c>
      <c r="FH97" s="404">
        <v>0</v>
      </c>
      <c r="FI97" s="404">
        <v>0</v>
      </c>
      <c r="FJ97" s="404">
        <v>0</v>
      </c>
      <c r="FK97" s="404">
        <v>0</v>
      </c>
      <c r="FL97" s="404">
        <v>0</v>
      </c>
      <c r="FM97" s="404">
        <v>0</v>
      </c>
      <c r="FN97" s="404">
        <v>0</v>
      </c>
      <c r="FO97" s="404">
        <v>0</v>
      </c>
      <c r="FP97" s="404">
        <v>0</v>
      </c>
      <c r="FQ97" s="404">
        <v>0</v>
      </c>
      <c r="FR97" s="404">
        <v>0</v>
      </c>
      <c r="FS97" s="404">
        <v>0</v>
      </c>
      <c r="FT97" s="404">
        <v>0</v>
      </c>
      <c r="FU97" s="404">
        <v>0</v>
      </c>
      <c r="FV97" s="404">
        <v>0</v>
      </c>
      <c r="FW97" s="404">
        <v>0</v>
      </c>
      <c r="FX97" s="404">
        <v>0</v>
      </c>
      <c r="FY97" s="404">
        <v>0</v>
      </c>
      <c r="FZ97" s="404">
        <v>0</v>
      </c>
      <c r="GA97" s="404">
        <v>0</v>
      </c>
      <c r="GB97" s="404">
        <v>0</v>
      </c>
      <c r="GC97" s="404">
        <v>0</v>
      </c>
      <c r="GD97" s="404">
        <v>0</v>
      </c>
      <c r="GE97" s="404">
        <v>0</v>
      </c>
      <c r="GF97" s="404">
        <v>0</v>
      </c>
      <c r="GG97" s="404">
        <v>0</v>
      </c>
      <c r="GH97" s="404">
        <v>0</v>
      </c>
      <c r="GI97" s="404">
        <v>0</v>
      </c>
      <c r="GJ97" s="404">
        <v>0</v>
      </c>
      <c r="GK97" s="404">
        <v>0</v>
      </c>
      <c r="GL97" s="404">
        <v>7619.0476190476184</v>
      </c>
      <c r="GM97" s="404">
        <v>7256.2358276643981</v>
      </c>
      <c r="GN97" s="404">
        <v>6910.7007882518083</v>
      </c>
      <c r="GO97" s="404">
        <v>6581.6197983350548</v>
      </c>
      <c r="GP97" s="404">
        <v>6268.209331747672</v>
      </c>
      <c r="GQ97" s="404">
        <v>5969.7231730930198</v>
      </c>
      <c r="GR97" s="404">
        <v>5685.4506410409722</v>
      </c>
      <c r="GS97" s="404">
        <v>5414.7148962294968</v>
      </c>
      <c r="GT97" s="404">
        <v>5156.8713297423783</v>
      </c>
      <c r="GU97" s="404">
        <v>4911.3060283260738</v>
      </c>
      <c r="GV97" s="404">
        <v>4677.4343126915001</v>
      </c>
      <c r="GW97" s="404">
        <v>4454.6993454204749</v>
      </c>
      <c r="GX97" s="404">
        <v>4242.5708051623587</v>
      </c>
      <c r="GY97" s="404">
        <v>4040.5436239641494</v>
      </c>
      <c r="GZ97" s="404">
        <v>3848.136784727762</v>
      </c>
      <c r="HA97" s="404">
        <v>3664.8921759312011</v>
      </c>
      <c r="HB97" s="404">
        <v>3490.3735008868584</v>
      </c>
      <c r="HC97" s="404">
        <v>3324.165238939865</v>
      </c>
      <c r="HD97" s="404">
        <v>3165.8716561332049</v>
      </c>
      <c r="HE97" s="404">
        <v>3015.1158629840047</v>
      </c>
      <c r="HF97" s="404">
        <v>2871.5389171276238</v>
      </c>
      <c r="HG97" s="404">
        <v>2734.7989686929745</v>
      </c>
      <c r="HH97" s="404">
        <v>2604.5704463742618</v>
      </c>
      <c r="HI97" s="404">
        <v>2480.5432822612015</v>
      </c>
      <c r="HJ97" s="404">
        <v>2362.4221735820965</v>
      </c>
      <c r="HK97" s="404">
        <v>2249.9258796019967</v>
      </c>
      <c r="HL97" s="404">
        <v>2142.7865520019018</v>
      </c>
      <c r="HM97" s="404">
        <v>2040.749097144668</v>
      </c>
      <c r="HN97" s="404">
        <v>1943.5705687092084</v>
      </c>
      <c r="HO97" s="404">
        <v>1851.0195892468644</v>
      </c>
      <c r="HP97" s="404">
        <v>1762.8757992827282</v>
      </c>
      <c r="HQ97" s="404">
        <v>1678.9293326502172</v>
      </c>
      <c r="HR97" s="404">
        <v>1598.9803168097308</v>
      </c>
      <c r="HS97" s="404">
        <v>1522.8383969616482</v>
      </c>
      <c r="HT97" s="404">
        <v>1450.3222828206174</v>
      </c>
      <c r="HU97" s="404">
        <v>1381.2593169720164</v>
      </c>
      <c r="HV97" s="404">
        <v>1315.4850637828731</v>
      </c>
      <c r="HW97" s="404">
        <v>1252.8429178884503</v>
      </c>
      <c r="HX97" s="404">
        <v>1193.1837313223339</v>
      </c>
      <c r="HY97" s="404">
        <v>1136.3654584022227</v>
      </c>
      <c r="HZ97" s="404">
        <v>31746.031746031746</v>
      </c>
      <c r="IA97" s="404">
        <v>137272.69083195552</v>
      </c>
      <c r="IB97" s="408">
        <v>4.3240897612065989</v>
      </c>
      <c r="IC97" s="410"/>
    </row>
    <row r="98" spans="1:237" ht="90" customHeight="1" x14ac:dyDescent="0.2">
      <c r="A98" s="231" t="s">
        <v>271</v>
      </c>
      <c r="B98" s="85" t="s">
        <v>264</v>
      </c>
      <c r="C98" s="231" t="s">
        <v>886</v>
      </c>
      <c r="D98" s="199">
        <v>5</v>
      </c>
      <c r="E98" s="85" t="s">
        <v>887</v>
      </c>
      <c r="F98" s="95" t="s">
        <v>888</v>
      </c>
      <c r="G98" s="95" t="s">
        <v>889</v>
      </c>
      <c r="H98" s="90" t="s">
        <v>77</v>
      </c>
      <c r="I98" s="95" t="s">
        <v>890</v>
      </c>
      <c r="J98" s="266">
        <v>5</v>
      </c>
      <c r="K98" s="227" t="s">
        <v>79</v>
      </c>
      <c r="L98" s="74">
        <v>49763</v>
      </c>
      <c r="M98" s="90" t="s">
        <v>891</v>
      </c>
      <c r="N98" s="90" t="s">
        <v>147</v>
      </c>
      <c r="O98" s="73" t="s">
        <v>106</v>
      </c>
      <c r="P98" s="90" t="s">
        <v>464</v>
      </c>
      <c r="Q98" s="112" t="s">
        <v>100</v>
      </c>
      <c r="R98" s="90" t="s">
        <v>108</v>
      </c>
      <c r="S98" s="90" t="s">
        <v>99</v>
      </c>
      <c r="T98" s="90" t="s">
        <v>866</v>
      </c>
      <c r="U98" s="90" t="s">
        <v>100</v>
      </c>
      <c r="V98" s="193">
        <v>1</v>
      </c>
      <c r="W98" s="94">
        <v>55000</v>
      </c>
      <c r="X98" s="94">
        <v>0</v>
      </c>
      <c r="Y98" s="94">
        <v>0</v>
      </c>
      <c r="Z98" s="94">
        <v>0</v>
      </c>
      <c r="AA98" s="94">
        <v>0</v>
      </c>
      <c r="AB98" s="94">
        <v>55000</v>
      </c>
      <c r="AC98" s="94">
        <v>0</v>
      </c>
      <c r="AD98" s="94">
        <v>0</v>
      </c>
      <c r="AE98" s="192">
        <v>0</v>
      </c>
      <c r="AF98" s="192">
        <v>0</v>
      </c>
      <c r="AG98" s="192">
        <v>0</v>
      </c>
      <c r="AH98" s="192">
        <v>0</v>
      </c>
      <c r="AI98" s="90" t="s">
        <v>88</v>
      </c>
      <c r="AJ98" s="94">
        <v>0</v>
      </c>
      <c r="AK98" s="94">
        <v>0</v>
      </c>
      <c r="AL98" s="94">
        <v>0</v>
      </c>
      <c r="AM98" s="94">
        <v>0</v>
      </c>
      <c r="AN98" s="94">
        <v>0</v>
      </c>
      <c r="AO98" s="94">
        <v>0</v>
      </c>
      <c r="AP98" s="94">
        <v>0</v>
      </c>
      <c r="AQ98" s="192">
        <v>0</v>
      </c>
      <c r="AR98" s="192">
        <v>0</v>
      </c>
      <c r="AS98" s="192">
        <v>0</v>
      </c>
      <c r="AT98" s="192">
        <v>0</v>
      </c>
      <c r="AU98" s="95" t="s">
        <v>892</v>
      </c>
      <c r="AV98" s="230">
        <v>1</v>
      </c>
      <c r="AW98" s="230">
        <v>0</v>
      </c>
      <c r="AX98" s="230" t="s">
        <v>3612</v>
      </c>
      <c r="AY98" s="141">
        <v>9</v>
      </c>
      <c r="AZ98" s="70">
        <v>1</v>
      </c>
      <c r="BA98" s="70">
        <v>1</v>
      </c>
      <c r="BB98" s="70">
        <v>1</v>
      </c>
      <c r="BC98" s="70">
        <v>1</v>
      </c>
      <c r="BD98" s="70">
        <v>1</v>
      </c>
      <c r="BE98" s="70">
        <v>1</v>
      </c>
      <c r="BF98" s="70">
        <v>1</v>
      </c>
      <c r="BG98" s="71">
        <v>0</v>
      </c>
      <c r="BH98" s="71">
        <v>1</v>
      </c>
      <c r="BI98" s="71">
        <v>0</v>
      </c>
      <c r="BJ98" s="71">
        <v>1</v>
      </c>
      <c r="BK98" s="71">
        <v>0</v>
      </c>
      <c r="BL98" s="70">
        <v>1</v>
      </c>
      <c r="BM98" s="70">
        <v>1</v>
      </c>
      <c r="BN98" s="70">
        <v>0</v>
      </c>
      <c r="BO98" s="70">
        <v>1</v>
      </c>
      <c r="BP98" s="403">
        <v>0</v>
      </c>
      <c r="BQ98" s="403">
        <v>0</v>
      </c>
      <c r="BR98" s="403">
        <v>0</v>
      </c>
      <c r="BS98" s="403">
        <v>55000</v>
      </c>
      <c r="BT98" s="403">
        <v>0</v>
      </c>
      <c r="BU98" s="403">
        <v>0</v>
      </c>
      <c r="BV98" s="403">
        <v>0</v>
      </c>
      <c r="BW98" s="403">
        <v>0</v>
      </c>
      <c r="BX98" s="403">
        <v>0</v>
      </c>
      <c r="BY98" s="403">
        <v>0</v>
      </c>
      <c r="BZ98" s="401">
        <v>0</v>
      </c>
      <c r="CA98" s="401">
        <v>0</v>
      </c>
      <c r="CB98" s="401">
        <v>0</v>
      </c>
      <c r="CC98" s="401">
        <v>0</v>
      </c>
      <c r="CD98" s="401">
        <v>0</v>
      </c>
      <c r="CE98" s="401">
        <v>0</v>
      </c>
      <c r="CF98" s="401">
        <v>0</v>
      </c>
      <c r="CG98" s="401">
        <v>0</v>
      </c>
      <c r="CH98" s="401">
        <v>0</v>
      </c>
      <c r="CI98" s="401">
        <v>0</v>
      </c>
      <c r="CJ98" s="401">
        <v>0</v>
      </c>
      <c r="CK98" s="401">
        <v>0</v>
      </c>
      <c r="CL98" s="401">
        <v>0</v>
      </c>
      <c r="CM98" s="401">
        <v>0</v>
      </c>
      <c r="CN98" s="401">
        <v>0</v>
      </c>
      <c r="CO98" s="401">
        <v>0</v>
      </c>
      <c r="CP98" s="401">
        <v>0</v>
      </c>
      <c r="CQ98" s="401">
        <v>0</v>
      </c>
      <c r="CR98" s="401">
        <v>0</v>
      </c>
      <c r="CS98" s="401">
        <v>0</v>
      </c>
      <c r="CT98" s="401">
        <v>0</v>
      </c>
      <c r="CU98" s="401">
        <v>0</v>
      </c>
      <c r="CV98" s="401">
        <v>0</v>
      </c>
      <c r="CW98" s="401">
        <v>0</v>
      </c>
      <c r="CX98" s="401">
        <v>0</v>
      </c>
      <c r="CY98" s="401">
        <v>0</v>
      </c>
      <c r="CZ98" s="401">
        <v>0</v>
      </c>
      <c r="DA98" s="401">
        <v>0</v>
      </c>
      <c r="DB98" s="401">
        <v>0</v>
      </c>
      <c r="DC98" s="401">
        <v>0</v>
      </c>
      <c r="DD98" s="401">
        <v>0</v>
      </c>
      <c r="DE98" s="401">
        <v>0</v>
      </c>
      <c r="DF98" s="401">
        <v>0</v>
      </c>
      <c r="DG98" s="403">
        <v>49763</v>
      </c>
      <c r="DH98" s="403">
        <v>49763</v>
      </c>
      <c r="DI98" s="403">
        <v>49763</v>
      </c>
      <c r="DJ98" s="403">
        <v>49763</v>
      </c>
      <c r="DK98" s="403">
        <v>49763</v>
      </c>
      <c r="DL98" s="403">
        <v>49763</v>
      </c>
      <c r="DM98" s="403">
        <v>49763</v>
      </c>
      <c r="DN98" s="403">
        <v>49763</v>
      </c>
      <c r="DO98" s="403">
        <v>49763</v>
      </c>
      <c r="DP98" s="403">
        <v>49763</v>
      </c>
      <c r="DQ98" s="403">
        <v>49763</v>
      </c>
      <c r="DR98" s="403">
        <v>49763</v>
      </c>
      <c r="DS98" s="403">
        <v>49763</v>
      </c>
      <c r="DT98" s="403">
        <v>49763</v>
      </c>
      <c r="DU98" s="403">
        <v>49763</v>
      </c>
      <c r="DV98" s="403">
        <v>49763</v>
      </c>
      <c r="DW98" s="403">
        <v>49763</v>
      </c>
      <c r="DX98" s="403">
        <v>49763</v>
      </c>
      <c r="DY98" s="403">
        <v>49763</v>
      </c>
      <c r="DZ98" s="403">
        <v>49763</v>
      </c>
      <c r="EA98" s="403">
        <v>49763</v>
      </c>
      <c r="EB98" s="403">
        <v>49763</v>
      </c>
      <c r="EC98" s="403">
        <v>49763</v>
      </c>
      <c r="ED98" s="403">
        <v>49763</v>
      </c>
      <c r="EE98" s="403">
        <v>49763</v>
      </c>
      <c r="EF98" s="403">
        <v>49763</v>
      </c>
      <c r="EG98" s="403">
        <v>49763</v>
      </c>
      <c r="EH98" s="403">
        <v>49763</v>
      </c>
      <c r="EI98" s="403">
        <v>49763</v>
      </c>
      <c r="EJ98" s="403">
        <v>49763</v>
      </c>
      <c r="EK98" s="403">
        <v>49763</v>
      </c>
      <c r="EL98" s="403">
        <v>49763</v>
      </c>
      <c r="EM98" s="403">
        <v>49763</v>
      </c>
      <c r="EN98" s="403">
        <v>49763</v>
      </c>
      <c r="EO98" s="403">
        <v>49763</v>
      </c>
      <c r="EP98" s="403">
        <v>49763</v>
      </c>
      <c r="EQ98" s="403">
        <v>49763</v>
      </c>
      <c r="ER98" s="403">
        <v>49763</v>
      </c>
      <c r="ES98" s="403">
        <v>49763</v>
      </c>
      <c r="ET98" s="403">
        <v>49763</v>
      </c>
      <c r="EU98" s="403">
        <v>49763</v>
      </c>
      <c r="EV98" s="403">
        <v>49763</v>
      </c>
      <c r="EW98" s="403">
        <v>49763</v>
      </c>
      <c r="EX98" s="404">
        <v>0</v>
      </c>
      <c r="EY98" s="404">
        <v>47511.06791923118</v>
      </c>
      <c r="EZ98" s="404">
        <v>0</v>
      </c>
      <c r="FA98" s="404">
        <v>0</v>
      </c>
      <c r="FB98" s="404">
        <v>0</v>
      </c>
      <c r="FC98" s="404">
        <v>0</v>
      </c>
      <c r="FD98" s="404">
        <v>0</v>
      </c>
      <c r="FE98" s="404">
        <v>0</v>
      </c>
      <c r="FF98" s="404">
        <v>0</v>
      </c>
      <c r="FG98" s="404">
        <v>0</v>
      </c>
      <c r="FH98" s="404">
        <v>0</v>
      </c>
      <c r="FI98" s="404">
        <v>0</v>
      </c>
      <c r="FJ98" s="404">
        <v>0</v>
      </c>
      <c r="FK98" s="404">
        <v>0</v>
      </c>
      <c r="FL98" s="404">
        <v>0</v>
      </c>
      <c r="FM98" s="404">
        <v>0</v>
      </c>
      <c r="FN98" s="404">
        <v>0</v>
      </c>
      <c r="FO98" s="404">
        <v>0</v>
      </c>
      <c r="FP98" s="404">
        <v>0</v>
      </c>
      <c r="FQ98" s="404">
        <v>0</v>
      </c>
      <c r="FR98" s="404">
        <v>0</v>
      </c>
      <c r="FS98" s="404">
        <v>0</v>
      </c>
      <c r="FT98" s="404">
        <v>0</v>
      </c>
      <c r="FU98" s="404">
        <v>0</v>
      </c>
      <c r="FV98" s="404">
        <v>0</v>
      </c>
      <c r="FW98" s="404">
        <v>0</v>
      </c>
      <c r="FX98" s="404">
        <v>0</v>
      </c>
      <c r="FY98" s="404">
        <v>0</v>
      </c>
      <c r="FZ98" s="404">
        <v>0</v>
      </c>
      <c r="GA98" s="404">
        <v>0</v>
      </c>
      <c r="GB98" s="404">
        <v>0</v>
      </c>
      <c r="GC98" s="404">
        <v>0</v>
      </c>
      <c r="GD98" s="404">
        <v>0</v>
      </c>
      <c r="GE98" s="404">
        <v>0</v>
      </c>
      <c r="GF98" s="404">
        <v>0</v>
      </c>
      <c r="GG98" s="404">
        <v>0</v>
      </c>
      <c r="GH98" s="404">
        <v>0</v>
      </c>
      <c r="GI98" s="404">
        <v>0</v>
      </c>
      <c r="GJ98" s="404">
        <v>0</v>
      </c>
      <c r="GK98" s="404">
        <v>0</v>
      </c>
      <c r="GL98" s="404">
        <v>45136.507936507936</v>
      </c>
      <c r="GM98" s="404">
        <v>42987.150415721837</v>
      </c>
      <c r="GN98" s="404">
        <v>40940.143253068425</v>
      </c>
      <c r="GO98" s="404">
        <v>38990.612621969922</v>
      </c>
      <c r="GP98" s="404">
        <v>37133.916782828499</v>
      </c>
      <c r="GQ98" s="404">
        <v>35365.635031265236</v>
      </c>
      <c r="GR98" s="404">
        <v>33681.557172633562</v>
      </c>
      <c r="GS98" s="404">
        <v>32077.673497746247</v>
      </c>
      <c r="GT98" s="404">
        <v>30550.165235948807</v>
      </c>
      <c r="GU98" s="404">
        <v>29095.395462808385</v>
      </c>
      <c r="GV98" s="404">
        <v>27709.900440769892</v>
      </c>
      <c r="GW98" s="404">
        <v>26390.381372161799</v>
      </c>
      <c r="GX98" s="404">
        <v>25133.696544916005</v>
      </c>
      <c r="GY98" s="404">
        <v>23936.853852300948</v>
      </c>
      <c r="GZ98" s="404">
        <v>22797.003668858048</v>
      </c>
      <c r="HA98" s="404">
        <v>21711.432065579091</v>
      </c>
      <c r="HB98" s="404">
        <v>20677.554348170564</v>
      </c>
      <c r="HC98" s="404">
        <v>19692.908903019583</v>
      </c>
      <c r="HD98" s="404">
        <v>18755.151336209128</v>
      </c>
      <c r="HE98" s="404">
        <v>17862.048891627743</v>
      </c>
      <c r="HF98" s="404">
        <v>17011.475134883563</v>
      </c>
      <c r="HG98" s="404">
        <v>16201.404890365297</v>
      </c>
      <c r="HH98" s="404">
        <v>15429.909419395522</v>
      </c>
      <c r="HI98" s="404">
        <v>14695.151827995734</v>
      </c>
      <c r="HJ98" s="404">
        <v>13995.382693329271</v>
      </c>
      <c r="HK98" s="404">
        <v>13328.935898408829</v>
      </c>
      <c r="HL98" s="404">
        <v>12694.224665151267</v>
      </c>
      <c r="HM98" s="404">
        <v>12089.737776334538</v>
      </c>
      <c r="HN98" s="404">
        <v>11514.035977461468</v>
      </c>
      <c r="HO98" s="404">
        <v>10965.748549963299</v>
      </c>
      <c r="HP98" s="404">
        <v>10443.570047584095</v>
      </c>
      <c r="HQ98" s="404">
        <v>9946.2571881753283</v>
      </c>
      <c r="HR98" s="404">
        <v>9472.6258935003134</v>
      </c>
      <c r="HS98" s="404">
        <v>9021.5484700002962</v>
      </c>
      <c r="HT98" s="404">
        <v>8591.9509238098071</v>
      </c>
      <c r="HU98" s="404">
        <v>8182.8104036283876</v>
      </c>
      <c r="HV98" s="404">
        <v>7793.1527653603707</v>
      </c>
      <c r="HW98" s="404">
        <v>7422.0502527241606</v>
      </c>
      <c r="HX98" s="404">
        <v>7068.619288308726</v>
      </c>
      <c r="HY98" s="404">
        <v>6732.0183698178334</v>
      </c>
      <c r="HZ98" s="404">
        <v>47511.06791923118</v>
      </c>
      <c r="IA98" s="404">
        <v>205188.33101009665</v>
      </c>
      <c r="IB98" s="408">
        <v>4.3187480306466028</v>
      </c>
      <c r="IC98" s="410"/>
    </row>
    <row r="99" spans="1:237" ht="90" customHeight="1" x14ac:dyDescent="0.2">
      <c r="A99" s="276" t="s">
        <v>634</v>
      </c>
      <c r="B99" s="277" t="s">
        <v>1167</v>
      </c>
      <c r="C99" s="277" t="s">
        <v>1313</v>
      </c>
      <c r="D99" s="99"/>
      <c r="E99" s="277" t="s">
        <v>1314</v>
      </c>
      <c r="F99" s="103" t="s">
        <v>1315</v>
      </c>
      <c r="G99" s="103" t="s">
        <v>1316</v>
      </c>
      <c r="H99" s="99" t="s">
        <v>77</v>
      </c>
      <c r="I99" s="103" t="s">
        <v>1216</v>
      </c>
      <c r="J99" s="103">
        <v>5</v>
      </c>
      <c r="K99" s="227" t="s">
        <v>79</v>
      </c>
      <c r="L99" s="98">
        <v>185990</v>
      </c>
      <c r="M99" s="99" t="s">
        <v>1241</v>
      </c>
      <c r="N99" s="99" t="s">
        <v>81</v>
      </c>
      <c r="O99" s="99" t="s">
        <v>82</v>
      </c>
      <c r="P99" s="99" t="s">
        <v>124</v>
      </c>
      <c r="Q99" s="112" t="s">
        <v>100</v>
      </c>
      <c r="R99" s="99" t="s">
        <v>108</v>
      </c>
      <c r="S99" s="99" t="s">
        <v>99</v>
      </c>
      <c r="T99" s="99" t="s">
        <v>1317</v>
      </c>
      <c r="U99" s="99" t="s">
        <v>100</v>
      </c>
      <c r="V99" s="102">
        <v>1</v>
      </c>
      <c r="W99" s="278">
        <v>206000</v>
      </c>
      <c r="X99" s="278">
        <v>0</v>
      </c>
      <c r="Y99" s="278">
        <v>0</v>
      </c>
      <c r="Z99" s="278">
        <v>0</v>
      </c>
      <c r="AA99" s="105">
        <v>6000</v>
      </c>
      <c r="AB99" s="278">
        <v>200000</v>
      </c>
      <c r="AC99" s="278">
        <v>0</v>
      </c>
      <c r="AD99" s="278">
        <v>0</v>
      </c>
      <c r="AE99" s="278">
        <v>0</v>
      </c>
      <c r="AF99" s="278">
        <v>0</v>
      </c>
      <c r="AG99" s="278">
        <v>0</v>
      </c>
      <c r="AH99" s="278">
        <v>0</v>
      </c>
      <c r="AI99" s="100" t="s">
        <v>88</v>
      </c>
      <c r="AJ99" s="278">
        <v>0</v>
      </c>
      <c r="AK99" s="278">
        <v>0</v>
      </c>
      <c r="AL99" s="278">
        <v>0</v>
      </c>
      <c r="AM99" s="278">
        <v>0</v>
      </c>
      <c r="AN99" s="278">
        <v>0</v>
      </c>
      <c r="AO99" s="278">
        <v>0</v>
      </c>
      <c r="AP99" s="278">
        <v>0</v>
      </c>
      <c r="AQ99" s="278">
        <v>0</v>
      </c>
      <c r="AR99" s="278">
        <v>0</v>
      </c>
      <c r="AS99" s="278">
        <v>0</v>
      </c>
      <c r="AT99" s="278">
        <v>0</v>
      </c>
      <c r="AU99" s="279"/>
      <c r="AV99" s="230">
        <v>1</v>
      </c>
      <c r="AW99" s="230">
        <v>0</v>
      </c>
      <c r="AX99" s="230" t="s">
        <v>3608</v>
      </c>
      <c r="AY99" s="141">
        <v>8</v>
      </c>
      <c r="AZ99" s="70">
        <v>1</v>
      </c>
      <c r="BA99" s="70">
        <v>1</v>
      </c>
      <c r="BB99" s="70">
        <v>1</v>
      </c>
      <c r="BC99" s="70">
        <v>0</v>
      </c>
      <c r="BD99" s="70">
        <v>1</v>
      </c>
      <c r="BE99" s="70">
        <v>1</v>
      </c>
      <c r="BF99" s="70">
        <v>1</v>
      </c>
      <c r="BG99" s="71">
        <v>0</v>
      </c>
      <c r="BH99" s="71">
        <v>1</v>
      </c>
      <c r="BI99" s="71">
        <v>0</v>
      </c>
      <c r="BJ99" s="71">
        <v>0</v>
      </c>
      <c r="BK99" s="71">
        <v>1</v>
      </c>
      <c r="BL99" s="70">
        <v>1</v>
      </c>
      <c r="BM99" s="70">
        <v>1</v>
      </c>
      <c r="BN99" s="70">
        <v>0</v>
      </c>
      <c r="BO99" s="70">
        <v>1</v>
      </c>
      <c r="BP99" s="403">
        <v>0</v>
      </c>
      <c r="BQ99" s="403">
        <v>0</v>
      </c>
      <c r="BR99" s="403">
        <v>6000</v>
      </c>
      <c r="BS99" s="403">
        <v>200000</v>
      </c>
      <c r="BT99" s="403">
        <v>0</v>
      </c>
      <c r="BU99" s="403">
        <v>0</v>
      </c>
      <c r="BV99" s="403">
        <v>0</v>
      </c>
      <c r="BW99" s="403">
        <v>0</v>
      </c>
      <c r="BX99" s="403">
        <v>0</v>
      </c>
      <c r="BY99" s="403">
        <v>0</v>
      </c>
      <c r="BZ99" s="401">
        <v>0</v>
      </c>
      <c r="CA99" s="401">
        <v>0</v>
      </c>
      <c r="CB99" s="401">
        <v>0</v>
      </c>
      <c r="CC99" s="401">
        <v>0</v>
      </c>
      <c r="CD99" s="401">
        <v>0</v>
      </c>
      <c r="CE99" s="401">
        <v>0</v>
      </c>
      <c r="CF99" s="401">
        <v>0</v>
      </c>
      <c r="CG99" s="401">
        <v>0</v>
      </c>
      <c r="CH99" s="401">
        <v>0</v>
      </c>
      <c r="CI99" s="401">
        <v>0</v>
      </c>
      <c r="CJ99" s="401">
        <v>0</v>
      </c>
      <c r="CK99" s="401">
        <v>0</v>
      </c>
      <c r="CL99" s="401">
        <v>0</v>
      </c>
      <c r="CM99" s="401">
        <v>0</v>
      </c>
      <c r="CN99" s="401">
        <v>0</v>
      </c>
      <c r="CO99" s="401">
        <v>0</v>
      </c>
      <c r="CP99" s="401">
        <v>0</v>
      </c>
      <c r="CQ99" s="401">
        <v>0</v>
      </c>
      <c r="CR99" s="401">
        <v>0</v>
      </c>
      <c r="CS99" s="401">
        <v>0</v>
      </c>
      <c r="CT99" s="401">
        <v>0</v>
      </c>
      <c r="CU99" s="401">
        <v>0</v>
      </c>
      <c r="CV99" s="401">
        <v>0</v>
      </c>
      <c r="CW99" s="401">
        <v>0</v>
      </c>
      <c r="CX99" s="401">
        <v>0</v>
      </c>
      <c r="CY99" s="401">
        <v>0</v>
      </c>
      <c r="CZ99" s="401">
        <v>0</v>
      </c>
      <c r="DA99" s="401">
        <v>0</v>
      </c>
      <c r="DB99" s="401">
        <v>0</v>
      </c>
      <c r="DC99" s="401">
        <v>0</v>
      </c>
      <c r="DD99" s="401">
        <v>0</v>
      </c>
      <c r="DE99" s="401">
        <v>0</v>
      </c>
      <c r="DF99" s="401">
        <v>0</v>
      </c>
      <c r="DG99" s="403">
        <v>185990</v>
      </c>
      <c r="DH99" s="403">
        <v>185990</v>
      </c>
      <c r="DI99" s="403">
        <v>185990</v>
      </c>
      <c r="DJ99" s="403">
        <v>185990</v>
      </c>
      <c r="DK99" s="403">
        <v>185990</v>
      </c>
      <c r="DL99" s="403">
        <v>185990</v>
      </c>
      <c r="DM99" s="403">
        <v>185990</v>
      </c>
      <c r="DN99" s="403">
        <v>185990</v>
      </c>
      <c r="DO99" s="403">
        <v>185990</v>
      </c>
      <c r="DP99" s="403">
        <v>185990</v>
      </c>
      <c r="DQ99" s="403">
        <v>185990</v>
      </c>
      <c r="DR99" s="403">
        <v>185990</v>
      </c>
      <c r="DS99" s="403">
        <v>185990</v>
      </c>
      <c r="DT99" s="403">
        <v>185990</v>
      </c>
      <c r="DU99" s="403">
        <v>185990</v>
      </c>
      <c r="DV99" s="403">
        <v>185990</v>
      </c>
      <c r="DW99" s="403">
        <v>185990</v>
      </c>
      <c r="DX99" s="403">
        <v>185990</v>
      </c>
      <c r="DY99" s="403">
        <v>185990</v>
      </c>
      <c r="DZ99" s="403">
        <v>185990</v>
      </c>
      <c r="EA99" s="403">
        <v>185990</v>
      </c>
      <c r="EB99" s="403">
        <v>185990</v>
      </c>
      <c r="EC99" s="403">
        <v>185990</v>
      </c>
      <c r="ED99" s="403">
        <v>185990</v>
      </c>
      <c r="EE99" s="403">
        <v>185990</v>
      </c>
      <c r="EF99" s="403">
        <v>185990</v>
      </c>
      <c r="EG99" s="403">
        <v>185990</v>
      </c>
      <c r="EH99" s="403">
        <v>185990</v>
      </c>
      <c r="EI99" s="403">
        <v>185990</v>
      </c>
      <c r="EJ99" s="403">
        <v>185990</v>
      </c>
      <c r="EK99" s="403">
        <v>185990</v>
      </c>
      <c r="EL99" s="403">
        <v>185990</v>
      </c>
      <c r="EM99" s="403">
        <v>185990</v>
      </c>
      <c r="EN99" s="403">
        <v>185990</v>
      </c>
      <c r="EO99" s="403">
        <v>185990</v>
      </c>
      <c r="EP99" s="403">
        <v>185990</v>
      </c>
      <c r="EQ99" s="403">
        <v>185990</v>
      </c>
      <c r="ER99" s="403">
        <v>185990</v>
      </c>
      <c r="ES99" s="403">
        <v>185990</v>
      </c>
      <c r="ET99" s="403">
        <v>185990</v>
      </c>
      <c r="EU99" s="403">
        <v>185990</v>
      </c>
      <c r="EV99" s="403">
        <v>185990</v>
      </c>
      <c r="EW99" s="403">
        <v>185990</v>
      </c>
      <c r="EX99" s="404">
        <v>5442.1768707482988</v>
      </c>
      <c r="EY99" s="404">
        <v>172767.51970629519</v>
      </c>
      <c r="EZ99" s="404">
        <v>0</v>
      </c>
      <c r="FA99" s="404">
        <v>0</v>
      </c>
      <c r="FB99" s="404">
        <v>0</v>
      </c>
      <c r="FC99" s="404">
        <v>0</v>
      </c>
      <c r="FD99" s="404">
        <v>0</v>
      </c>
      <c r="FE99" s="404">
        <v>0</v>
      </c>
      <c r="FF99" s="404">
        <v>0</v>
      </c>
      <c r="FG99" s="404">
        <v>0</v>
      </c>
      <c r="FH99" s="404">
        <v>0</v>
      </c>
      <c r="FI99" s="404">
        <v>0</v>
      </c>
      <c r="FJ99" s="404">
        <v>0</v>
      </c>
      <c r="FK99" s="404">
        <v>0</v>
      </c>
      <c r="FL99" s="404">
        <v>0</v>
      </c>
      <c r="FM99" s="404">
        <v>0</v>
      </c>
      <c r="FN99" s="404">
        <v>0</v>
      </c>
      <c r="FO99" s="404">
        <v>0</v>
      </c>
      <c r="FP99" s="404">
        <v>0</v>
      </c>
      <c r="FQ99" s="404">
        <v>0</v>
      </c>
      <c r="FR99" s="404">
        <v>0</v>
      </c>
      <c r="FS99" s="404">
        <v>0</v>
      </c>
      <c r="FT99" s="404">
        <v>0</v>
      </c>
      <c r="FU99" s="404">
        <v>0</v>
      </c>
      <c r="FV99" s="404">
        <v>0</v>
      </c>
      <c r="FW99" s="404">
        <v>0</v>
      </c>
      <c r="FX99" s="404">
        <v>0</v>
      </c>
      <c r="FY99" s="404">
        <v>0</v>
      </c>
      <c r="FZ99" s="404">
        <v>0</v>
      </c>
      <c r="GA99" s="404">
        <v>0</v>
      </c>
      <c r="GB99" s="404">
        <v>0</v>
      </c>
      <c r="GC99" s="404">
        <v>0</v>
      </c>
      <c r="GD99" s="404">
        <v>0</v>
      </c>
      <c r="GE99" s="404">
        <v>0</v>
      </c>
      <c r="GF99" s="404">
        <v>0</v>
      </c>
      <c r="GG99" s="404">
        <v>0</v>
      </c>
      <c r="GH99" s="404">
        <v>0</v>
      </c>
      <c r="GI99" s="404">
        <v>0</v>
      </c>
      <c r="GJ99" s="404">
        <v>0</v>
      </c>
      <c r="GK99" s="404">
        <v>0</v>
      </c>
      <c r="GL99" s="404">
        <v>168698.41269841269</v>
      </c>
      <c r="GM99" s="404">
        <v>160665.15495086921</v>
      </c>
      <c r="GN99" s="404">
        <v>153014.43328654213</v>
      </c>
      <c r="GO99" s="404">
        <v>145728.03170146869</v>
      </c>
      <c r="GP99" s="404">
        <v>138788.60162044637</v>
      </c>
      <c r="GQ99" s="404">
        <v>132179.62059090129</v>
      </c>
      <c r="GR99" s="404">
        <v>125885.35294371552</v>
      </c>
      <c r="GS99" s="404">
        <v>119890.81232734812</v>
      </c>
      <c r="GT99" s="404">
        <v>114181.72602604583</v>
      </c>
      <c r="GU99" s="404">
        <v>108744.50097718649</v>
      </c>
      <c r="GV99" s="404">
        <v>103566.1914068443</v>
      </c>
      <c r="GW99" s="404">
        <v>98634.468006518364</v>
      </c>
      <c r="GX99" s="404">
        <v>93937.588577636547</v>
      </c>
      <c r="GY99" s="404">
        <v>89464.370073939543</v>
      </c>
      <c r="GZ99" s="404">
        <v>85204.161975180526</v>
      </c>
      <c r="HA99" s="404">
        <v>81146.820928743342</v>
      </c>
      <c r="HB99" s="404">
        <v>77282.686598803193</v>
      </c>
      <c r="HC99" s="404">
        <v>73602.558665526842</v>
      </c>
      <c r="HD99" s="404">
        <v>70097.674919549376</v>
      </c>
      <c r="HE99" s="404">
        <v>66759.690399570842</v>
      </c>
      <c r="HF99" s="404">
        <v>63580.657523400805</v>
      </c>
      <c r="HG99" s="404">
        <v>60553.007165143608</v>
      </c>
      <c r="HH99" s="404">
        <v>57669.530633470116</v>
      </c>
      <c r="HI99" s="404">
        <v>54923.36250806677</v>
      </c>
      <c r="HJ99" s="404">
        <v>52307.964293396923</v>
      </c>
      <c r="HK99" s="404">
        <v>49817.108850854209</v>
      </c>
      <c r="HL99" s="404">
        <v>47444.86557224211</v>
      </c>
      <c r="HM99" s="404">
        <v>45185.586259278192</v>
      </c>
      <c r="HN99" s="404">
        <v>43033.891675503059</v>
      </c>
      <c r="HO99" s="404">
        <v>40984.658738574326</v>
      </c>
      <c r="HP99" s="404">
        <v>39033.008322451737</v>
      </c>
      <c r="HQ99" s="404">
        <v>37174.293640430224</v>
      </c>
      <c r="HR99" s="404">
        <v>35404.08918136212</v>
      </c>
      <c r="HS99" s="404">
        <v>33718.180172725828</v>
      </c>
      <c r="HT99" s="404">
        <v>32112.552545453171</v>
      </c>
      <c r="HU99" s="404">
        <v>30583.383376622067</v>
      </c>
      <c r="HV99" s="404">
        <v>29127.031787259115</v>
      </c>
      <c r="HW99" s="404">
        <v>27740.030273580105</v>
      </c>
      <c r="HX99" s="404">
        <v>26419.076451028675</v>
      </c>
      <c r="HY99" s="404">
        <v>25161.025191455879</v>
      </c>
      <c r="HZ99" s="404">
        <v>178209.69657704351</v>
      </c>
      <c r="IA99" s="404">
        <v>766894.63425773918</v>
      </c>
      <c r="IB99" s="408">
        <v>4.3033271981706998</v>
      </c>
      <c r="IC99" s="410"/>
    </row>
    <row r="100" spans="1:237" ht="90" customHeight="1" x14ac:dyDescent="0.2">
      <c r="A100" s="276" t="s">
        <v>634</v>
      </c>
      <c r="B100" s="277" t="s">
        <v>1167</v>
      </c>
      <c r="C100" s="277" t="s">
        <v>1289</v>
      </c>
      <c r="D100" s="99"/>
      <c r="E100" s="277" t="s">
        <v>1290</v>
      </c>
      <c r="F100" s="103" t="s">
        <v>1291</v>
      </c>
      <c r="G100" s="103" t="s">
        <v>1292</v>
      </c>
      <c r="H100" s="99" t="s">
        <v>77</v>
      </c>
      <c r="I100" s="103" t="s">
        <v>1189</v>
      </c>
      <c r="J100" s="103">
        <v>10</v>
      </c>
      <c r="K100" s="227" t="s">
        <v>79</v>
      </c>
      <c r="L100" s="98">
        <v>102474</v>
      </c>
      <c r="M100" s="99" t="s">
        <v>1194</v>
      </c>
      <c r="N100" s="99" t="s">
        <v>81</v>
      </c>
      <c r="O100" s="13" t="s">
        <v>217</v>
      </c>
      <c r="P100" s="280" t="s">
        <v>218</v>
      </c>
      <c r="Q100" s="112" t="s">
        <v>100</v>
      </c>
      <c r="R100" s="99" t="s">
        <v>108</v>
      </c>
      <c r="S100" s="99" t="s">
        <v>99</v>
      </c>
      <c r="T100" s="99" t="s">
        <v>366</v>
      </c>
      <c r="U100" s="99" t="s">
        <v>100</v>
      </c>
      <c r="V100" s="102">
        <v>1</v>
      </c>
      <c r="W100" s="278">
        <v>200000</v>
      </c>
      <c r="X100" s="278">
        <v>0</v>
      </c>
      <c r="Y100" s="278">
        <v>0</v>
      </c>
      <c r="Z100" s="278"/>
      <c r="AA100" s="278">
        <v>200000</v>
      </c>
      <c r="AB100" s="278">
        <v>0</v>
      </c>
      <c r="AC100" s="278">
        <v>0</v>
      </c>
      <c r="AD100" s="278">
        <v>0</v>
      </c>
      <c r="AE100" s="278">
        <v>0</v>
      </c>
      <c r="AF100" s="278">
        <v>0</v>
      </c>
      <c r="AG100" s="278">
        <v>0</v>
      </c>
      <c r="AH100" s="278">
        <v>0</v>
      </c>
      <c r="AI100" s="100" t="s">
        <v>88</v>
      </c>
      <c r="AJ100" s="278">
        <v>0</v>
      </c>
      <c r="AK100" s="278">
        <v>0</v>
      </c>
      <c r="AL100" s="278">
        <v>0</v>
      </c>
      <c r="AM100" s="278">
        <v>0</v>
      </c>
      <c r="AN100" s="278">
        <v>0</v>
      </c>
      <c r="AO100" s="278">
        <v>0</v>
      </c>
      <c r="AP100" s="278">
        <v>0</v>
      </c>
      <c r="AQ100" s="278">
        <v>0</v>
      </c>
      <c r="AR100" s="278">
        <v>0</v>
      </c>
      <c r="AS100" s="278">
        <v>0</v>
      </c>
      <c r="AT100" s="278">
        <v>0</v>
      </c>
      <c r="AU100" s="279"/>
      <c r="AV100" s="230">
        <v>1</v>
      </c>
      <c r="AW100" s="230">
        <v>0</v>
      </c>
      <c r="AX100" s="230" t="s">
        <v>3594</v>
      </c>
      <c r="AY100" s="141">
        <v>8</v>
      </c>
      <c r="AZ100" s="70">
        <v>1</v>
      </c>
      <c r="BA100" s="70">
        <v>1</v>
      </c>
      <c r="BB100" s="70">
        <v>1</v>
      </c>
      <c r="BC100" s="70">
        <v>0</v>
      </c>
      <c r="BD100" s="70">
        <v>1</v>
      </c>
      <c r="BE100" s="70">
        <v>1</v>
      </c>
      <c r="BF100" s="70">
        <v>1</v>
      </c>
      <c r="BG100" s="71">
        <v>0</v>
      </c>
      <c r="BH100" s="71">
        <v>1</v>
      </c>
      <c r="BI100" s="71">
        <v>0</v>
      </c>
      <c r="BJ100" s="71">
        <v>0</v>
      </c>
      <c r="BK100" s="71">
        <v>1</v>
      </c>
      <c r="BL100" s="70">
        <v>1</v>
      </c>
      <c r="BM100" s="70">
        <v>1</v>
      </c>
      <c r="BN100" s="70">
        <v>0</v>
      </c>
      <c r="BO100" s="70">
        <v>1</v>
      </c>
      <c r="BP100" s="403">
        <v>0</v>
      </c>
      <c r="BQ100" s="403">
        <v>0</v>
      </c>
      <c r="BR100" s="403">
        <v>200000</v>
      </c>
      <c r="BS100" s="403">
        <v>0</v>
      </c>
      <c r="BT100" s="403">
        <v>0</v>
      </c>
      <c r="BU100" s="403">
        <v>0</v>
      </c>
      <c r="BV100" s="403">
        <v>0</v>
      </c>
      <c r="BW100" s="403">
        <v>0</v>
      </c>
      <c r="BX100" s="403">
        <v>0</v>
      </c>
      <c r="BY100" s="403">
        <v>0</v>
      </c>
      <c r="BZ100" s="401">
        <v>0</v>
      </c>
      <c r="CA100" s="401">
        <v>0</v>
      </c>
      <c r="CB100" s="401">
        <v>0</v>
      </c>
      <c r="CC100" s="401">
        <v>0</v>
      </c>
      <c r="CD100" s="401">
        <v>0</v>
      </c>
      <c r="CE100" s="401">
        <v>0</v>
      </c>
      <c r="CF100" s="401">
        <v>0</v>
      </c>
      <c r="CG100" s="401">
        <v>0</v>
      </c>
      <c r="CH100" s="401">
        <v>0</v>
      </c>
      <c r="CI100" s="401">
        <v>0</v>
      </c>
      <c r="CJ100" s="401">
        <v>0</v>
      </c>
      <c r="CK100" s="401">
        <v>0</v>
      </c>
      <c r="CL100" s="401">
        <v>0</v>
      </c>
      <c r="CM100" s="401">
        <v>0</v>
      </c>
      <c r="CN100" s="401">
        <v>0</v>
      </c>
      <c r="CO100" s="401">
        <v>0</v>
      </c>
      <c r="CP100" s="401">
        <v>0</v>
      </c>
      <c r="CQ100" s="401">
        <v>0</v>
      </c>
      <c r="CR100" s="401">
        <v>0</v>
      </c>
      <c r="CS100" s="401">
        <v>0</v>
      </c>
      <c r="CT100" s="401">
        <v>0</v>
      </c>
      <c r="CU100" s="401">
        <v>0</v>
      </c>
      <c r="CV100" s="401">
        <v>0</v>
      </c>
      <c r="CW100" s="401">
        <v>0</v>
      </c>
      <c r="CX100" s="401">
        <v>0</v>
      </c>
      <c r="CY100" s="401">
        <v>0</v>
      </c>
      <c r="CZ100" s="401">
        <v>0</v>
      </c>
      <c r="DA100" s="401">
        <v>0</v>
      </c>
      <c r="DB100" s="401">
        <v>0</v>
      </c>
      <c r="DC100" s="401">
        <v>0</v>
      </c>
      <c r="DD100" s="401">
        <v>0</v>
      </c>
      <c r="DE100" s="401">
        <v>0</v>
      </c>
      <c r="DF100" s="401">
        <v>0</v>
      </c>
      <c r="DG100" s="403">
        <v>102474</v>
      </c>
      <c r="DH100" s="403">
        <v>102474</v>
      </c>
      <c r="DI100" s="403">
        <v>102474</v>
      </c>
      <c r="DJ100" s="403">
        <v>102474</v>
      </c>
      <c r="DK100" s="403">
        <v>102474</v>
      </c>
      <c r="DL100" s="403">
        <v>102474</v>
      </c>
      <c r="DM100" s="403">
        <v>102474</v>
      </c>
      <c r="DN100" s="403">
        <v>102474</v>
      </c>
      <c r="DO100" s="403">
        <v>102474</v>
      </c>
      <c r="DP100" s="403">
        <v>102474</v>
      </c>
      <c r="DQ100" s="403">
        <v>102474</v>
      </c>
      <c r="DR100" s="403">
        <v>102474</v>
      </c>
      <c r="DS100" s="403">
        <v>102474</v>
      </c>
      <c r="DT100" s="403">
        <v>102474</v>
      </c>
      <c r="DU100" s="403">
        <v>102474</v>
      </c>
      <c r="DV100" s="403">
        <v>102474</v>
      </c>
      <c r="DW100" s="403">
        <v>102474</v>
      </c>
      <c r="DX100" s="403">
        <v>102474</v>
      </c>
      <c r="DY100" s="403">
        <v>102474</v>
      </c>
      <c r="DZ100" s="403">
        <v>102474</v>
      </c>
      <c r="EA100" s="403">
        <v>102474</v>
      </c>
      <c r="EB100" s="403">
        <v>102474</v>
      </c>
      <c r="EC100" s="403">
        <v>102474</v>
      </c>
      <c r="ED100" s="403">
        <v>102474</v>
      </c>
      <c r="EE100" s="403">
        <v>102474</v>
      </c>
      <c r="EF100" s="403">
        <v>102474</v>
      </c>
      <c r="EG100" s="403">
        <v>102474</v>
      </c>
      <c r="EH100" s="403">
        <v>102474</v>
      </c>
      <c r="EI100" s="403">
        <v>102474</v>
      </c>
      <c r="EJ100" s="403">
        <v>102474</v>
      </c>
      <c r="EK100" s="403">
        <v>102474</v>
      </c>
      <c r="EL100" s="403">
        <v>102474</v>
      </c>
      <c r="EM100" s="403">
        <v>102474</v>
      </c>
      <c r="EN100" s="403">
        <v>102474</v>
      </c>
      <c r="EO100" s="403">
        <v>102474</v>
      </c>
      <c r="EP100" s="403">
        <v>102474</v>
      </c>
      <c r="EQ100" s="403">
        <v>102474</v>
      </c>
      <c r="ER100" s="403">
        <v>102474</v>
      </c>
      <c r="ES100" s="403">
        <v>102474</v>
      </c>
      <c r="ET100" s="403">
        <v>102474</v>
      </c>
      <c r="EU100" s="403">
        <v>102474</v>
      </c>
      <c r="EV100" s="403">
        <v>102474</v>
      </c>
      <c r="EW100" s="403">
        <v>102474</v>
      </c>
      <c r="EX100" s="404">
        <v>181405.89569160997</v>
      </c>
      <c r="EY100" s="404">
        <v>0</v>
      </c>
      <c r="EZ100" s="404">
        <v>0</v>
      </c>
      <c r="FA100" s="404">
        <v>0</v>
      </c>
      <c r="FB100" s="404">
        <v>0</v>
      </c>
      <c r="FC100" s="404">
        <v>0</v>
      </c>
      <c r="FD100" s="404">
        <v>0</v>
      </c>
      <c r="FE100" s="404">
        <v>0</v>
      </c>
      <c r="FF100" s="404">
        <v>0</v>
      </c>
      <c r="FG100" s="404">
        <v>0</v>
      </c>
      <c r="FH100" s="404">
        <v>0</v>
      </c>
      <c r="FI100" s="404">
        <v>0</v>
      </c>
      <c r="FJ100" s="404">
        <v>0</v>
      </c>
      <c r="FK100" s="404">
        <v>0</v>
      </c>
      <c r="FL100" s="404">
        <v>0</v>
      </c>
      <c r="FM100" s="404">
        <v>0</v>
      </c>
      <c r="FN100" s="404">
        <v>0</v>
      </c>
      <c r="FO100" s="404">
        <v>0</v>
      </c>
      <c r="FP100" s="404">
        <v>0</v>
      </c>
      <c r="FQ100" s="404">
        <v>0</v>
      </c>
      <c r="FR100" s="404">
        <v>0</v>
      </c>
      <c r="FS100" s="404">
        <v>0</v>
      </c>
      <c r="FT100" s="404">
        <v>0</v>
      </c>
      <c r="FU100" s="404">
        <v>0</v>
      </c>
      <c r="FV100" s="404">
        <v>0</v>
      </c>
      <c r="FW100" s="404">
        <v>0</v>
      </c>
      <c r="FX100" s="404">
        <v>0</v>
      </c>
      <c r="FY100" s="404">
        <v>0</v>
      </c>
      <c r="FZ100" s="404">
        <v>0</v>
      </c>
      <c r="GA100" s="404">
        <v>0</v>
      </c>
      <c r="GB100" s="404">
        <v>0</v>
      </c>
      <c r="GC100" s="404">
        <v>0</v>
      </c>
      <c r="GD100" s="404">
        <v>0</v>
      </c>
      <c r="GE100" s="404">
        <v>0</v>
      </c>
      <c r="GF100" s="404">
        <v>0</v>
      </c>
      <c r="GG100" s="404">
        <v>0</v>
      </c>
      <c r="GH100" s="404">
        <v>0</v>
      </c>
      <c r="GI100" s="404">
        <v>0</v>
      </c>
      <c r="GJ100" s="404">
        <v>0</v>
      </c>
      <c r="GK100" s="404">
        <v>0</v>
      </c>
      <c r="GL100" s="404">
        <v>92946.938775510207</v>
      </c>
      <c r="GM100" s="404">
        <v>88520.894071914474</v>
      </c>
      <c r="GN100" s="404">
        <v>84305.613401823313</v>
      </c>
      <c r="GO100" s="404">
        <v>80291.060382688869</v>
      </c>
      <c r="GP100" s="404">
        <v>76467.676554941791</v>
      </c>
      <c r="GQ100" s="404">
        <v>72826.358623754058</v>
      </c>
      <c r="GR100" s="404">
        <v>69358.436784527687</v>
      </c>
      <c r="GS100" s="404">
        <v>66055.654080502558</v>
      </c>
      <c r="GT100" s="404">
        <v>62910.146743335768</v>
      </c>
      <c r="GU100" s="404">
        <v>59914.425469843583</v>
      </c>
      <c r="GV100" s="404">
        <v>57061.357590327236</v>
      </c>
      <c r="GW100" s="404">
        <v>54344.150086025926</v>
      </c>
      <c r="GX100" s="404">
        <v>51756.333415262801</v>
      </c>
      <c r="GY100" s="404">
        <v>49291.746109774082</v>
      </c>
      <c r="GZ100" s="404">
        <v>46944.520104546747</v>
      </c>
      <c r="HA100" s="404">
        <v>44709.066766234988</v>
      </c>
      <c r="HB100" s="404">
        <v>42580.063586890465</v>
      </c>
      <c r="HC100" s="404">
        <v>40552.441511324258</v>
      </c>
      <c r="HD100" s="404">
        <v>38621.372867927865</v>
      </c>
      <c r="HE100" s="404">
        <v>36782.259874217016</v>
      </c>
      <c r="HF100" s="404">
        <v>35030.72368973049</v>
      </c>
      <c r="HG100" s="404">
        <v>33362.59399021951</v>
      </c>
      <c r="HH100" s="404">
        <v>31773.899038304298</v>
      </c>
      <c r="HI100" s="404">
        <v>30260.856226956472</v>
      </c>
      <c r="HJ100" s="404">
        <v>28819.863073291879</v>
      </c>
      <c r="HK100" s="404">
        <v>27447.488641230357</v>
      </c>
      <c r="HL100" s="404">
        <v>26140.465372600345</v>
      </c>
      <c r="HM100" s="404">
        <v>24895.681307238418</v>
      </c>
      <c r="HN100" s="404">
        <v>23710.172673560406</v>
      </c>
      <c r="HO100" s="404">
        <v>22581.116831962285</v>
      </c>
      <c r="HP100" s="404">
        <v>21505.825554249797</v>
      </c>
      <c r="HQ100" s="404">
        <v>20481.738623095043</v>
      </c>
      <c r="HR100" s="404">
        <v>19506.417736280993</v>
      </c>
      <c r="HS100" s="404">
        <v>18577.54070121999</v>
      </c>
      <c r="HT100" s="404">
        <v>17692.895905923804</v>
      </c>
      <c r="HU100" s="404">
        <v>16850.377053260763</v>
      </c>
      <c r="HV100" s="404">
        <v>16047.978145962636</v>
      </c>
      <c r="HW100" s="404">
        <v>15283.788710440602</v>
      </c>
      <c r="HX100" s="404">
        <v>14555.98924803867</v>
      </c>
      <c r="HY100" s="404">
        <v>13862.846902893971</v>
      </c>
      <c r="HZ100" s="404">
        <v>181405.89569160997</v>
      </c>
      <c r="IA100" s="404">
        <v>753597.2048888423</v>
      </c>
      <c r="IB100" s="408">
        <v>4.1542045919497435</v>
      </c>
      <c r="IC100" s="410"/>
    </row>
    <row r="101" spans="1:237" ht="90" customHeight="1" x14ac:dyDescent="0.2">
      <c r="A101" s="231" t="s">
        <v>784</v>
      </c>
      <c r="B101" s="85" t="s">
        <v>785</v>
      </c>
      <c r="C101" s="85" t="s">
        <v>821</v>
      </c>
      <c r="D101" s="199">
        <v>5</v>
      </c>
      <c r="E101" s="85" t="s">
        <v>822</v>
      </c>
      <c r="F101" s="95" t="s">
        <v>823</v>
      </c>
      <c r="G101" s="95" t="s">
        <v>824</v>
      </c>
      <c r="H101" s="90" t="s">
        <v>77</v>
      </c>
      <c r="I101" s="95" t="s">
        <v>825</v>
      </c>
      <c r="J101" s="90">
        <v>10</v>
      </c>
      <c r="K101" s="95" t="s">
        <v>197</v>
      </c>
      <c r="L101" s="74">
        <v>21000</v>
      </c>
      <c r="M101" s="85" t="s">
        <v>854</v>
      </c>
      <c r="N101" s="90" t="s">
        <v>81</v>
      </c>
      <c r="O101" s="73" t="s">
        <v>106</v>
      </c>
      <c r="P101" s="90" t="s">
        <v>199</v>
      </c>
      <c r="Q101" s="112" t="s">
        <v>100</v>
      </c>
      <c r="R101" s="90" t="s">
        <v>226</v>
      </c>
      <c r="S101" s="90" t="s">
        <v>99</v>
      </c>
      <c r="T101" s="90" t="s">
        <v>791</v>
      </c>
      <c r="U101" s="90" t="s">
        <v>100</v>
      </c>
      <c r="V101" s="193">
        <v>1</v>
      </c>
      <c r="W101" s="192">
        <v>42000</v>
      </c>
      <c r="X101" s="192">
        <v>0</v>
      </c>
      <c r="Y101" s="192">
        <v>0</v>
      </c>
      <c r="Z101" s="192">
        <v>0</v>
      </c>
      <c r="AA101" s="192">
        <v>21000</v>
      </c>
      <c r="AB101" s="192">
        <v>21000</v>
      </c>
      <c r="AC101" s="192">
        <v>0</v>
      </c>
      <c r="AD101" s="192">
        <v>0</v>
      </c>
      <c r="AE101" s="192">
        <v>0</v>
      </c>
      <c r="AF101" s="192">
        <v>0</v>
      </c>
      <c r="AG101" s="192">
        <v>0</v>
      </c>
      <c r="AH101" s="192">
        <v>0</v>
      </c>
      <c r="AI101" s="90" t="s">
        <v>88</v>
      </c>
      <c r="AJ101" s="192">
        <v>0</v>
      </c>
      <c r="AK101" s="192">
        <v>0</v>
      </c>
      <c r="AL101" s="192">
        <v>0</v>
      </c>
      <c r="AM101" s="192">
        <v>0</v>
      </c>
      <c r="AN101" s="192">
        <v>0</v>
      </c>
      <c r="AO101" s="192">
        <v>0</v>
      </c>
      <c r="AP101" s="192">
        <v>0</v>
      </c>
      <c r="AQ101" s="192">
        <v>0</v>
      </c>
      <c r="AR101" s="192">
        <v>0</v>
      </c>
      <c r="AS101" s="192">
        <v>0</v>
      </c>
      <c r="AT101" s="192">
        <v>0</v>
      </c>
      <c r="AU101" s="95"/>
      <c r="AV101" s="230">
        <v>1</v>
      </c>
      <c r="AW101" s="230">
        <v>0</v>
      </c>
      <c r="AX101" s="230" t="s">
        <v>3599</v>
      </c>
      <c r="AY101" s="141">
        <v>9</v>
      </c>
      <c r="AZ101" s="70">
        <v>1</v>
      </c>
      <c r="BA101" s="70">
        <v>1</v>
      </c>
      <c r="BB101" s="70">
        <v>1</v>
      </c>
      <c r="BC101" s="70">
        <v>1</v>
      </c>
      <c r="BD101" s="70">
        <v>1</v>
      </c>
      <c r="BE101" s="70">
        <v>1</v>
      </c>
      <c r="BF101" s="70">
        <v>1</v>
      </c>
      <c r="BG101" s="71">
        <v>0</v>
      </c>
      <c r="BH101" s="71">
        <v>1</v>
      </c>
      <c r="BI101" s="71">
        <v>0</v>
      </c>
      <c r="BJ101" s="71">
        <v>0</v>
      </c>
      <c r="BK101" s="71">
        <v>1</v>
      </c>
      <c r="BL101" s="70">
        <v>1</v>
      </c>
      <c r="BM101" s="70">
        <v>1</v>
      </c>
      <c r="BN101" s="70">
        <v>0</v>
      </c>
      <c r="BO101" s="70">
        <v>1</v>
      </c>
      <c r="BP101" s="403">
        <v>0</v>
      </c>
      <c r="BQ101" s="403">
        <v>0</v>
      </c>
      <c r="BR101" s="403">
        <v>21000</v>
      </c>
      <c r="BS101" s="403">
        <v>21000</v>
      </c>
      <c r="BT101" s="403">
        <v>0</v>
      </c>
      <c r="BU101" s="403">
        <v>0</v>
      </c>
      <c r="BV101" s="403">
        <v>0</v>
      </c>
      <c r="BW101" s="403">
        <v>0</v>
      </c>
      <c r="BX101" s="403">
        <v>0</v>
      </c>
      <c r="BY101" s="403">
        <v>0</v>
      </c>
      <c r="BZ101" s="401">
        <v>0</v>
      </c>
      <c r="CA101" s="401">
        <v>0</v>
      </c>
      <c r="CB101" s="401">
        <v>0</v>
      </c>
      <c r="CC101" s="401">
        <v>0</v>
      </c>
      <c r="CD101" s="401">
        <v>0</v>
      </c>
      <c r="CE101" s="401">
        <v>0</v>
      </c>
      <c r="CF101" s="401">
        <v>0</v>
      </c>
      <c r="CG101" s="401">
        <v>0</v>
      </c>
      <c r="CH101" s="401">
        <v>0</v>
      </c>
      <c r="CI101" s="401">
        <v>0</v>
      </c>
      <c r="CJ101" s="401">
        <v>0</v>
      </c>
      <c r="CK101" s="401">
        <v>0</v>
      </c>
      <c r="CL101" s="401">
        <v>0</v>
      </c>
      <c r="CM101" s="401">
        <v>0</v>
      </c>
      <c r="CN101" s="401">
        <v>0</v>
      </c>
      <c r="CO101" s="401">
        <v>0</v>
      </c>
      <c r="CP101" s="401">
        <v>0</v>
      </c>
      <c r="CQ101" s="401">
        <v>0</v>
      </c>
      <c r="CR101" s="401">
        <v>0</v>
      </c>
      <c r="CS101" s="401">
        <v>0</v>
      </c>
      <c r="CT101" s="401">
        <v>0</v>
      </c>
      <c r="CU101" s="401">
        <v>0</v>
      </c>
      <c r="CV101" s="401">
        <v>0</v>
      </c>
      <c r="CW101" s="401">
        <v>0</v>
      </c>
      <c r="CX101" s="401">
        <v>0</v>
      </c>
      <c r="CY101" s="401">
        <v>0</v>
      </c>
      <c r="CZ101" s="401">
        <v>0</v>
      </c>
      <c r="DA101" s="401">
        <v>0</v>
      </c>
      <c r="DB101" s="401">
        <v>0</v>
      </c>
      <c r="DC101" s="401">
        <v>0</v>
      </c>
      <c r="DD101" s="401">
        <v>0</v>
      </c>
      <c r="DE101" s="401">
        <v>0</v>
      </c>
      <c r="DF101" s="401">
        <v>0</v>
      </c>
      <c r="DG101" s="403">
        <v>21000</v>
      </c>
      <c r="DH101" s="403">
        <v>21000</v>
      </c>
      <c r="DI101" s="403">
        <v>21000</v>
      </c>
      <c r="DJ101" s="403">
        <v>21000</v>
      </c>
      <c r="DK101" s="403">
        <v>21000</v>
      </c>
      <c r="DL101" s="403">
        <v>21000</v>
      </c>
      <c r="DM101" s="403">
        <v>21000</v>
      </c>
      <c r="DN101" s="403">
        <v>21000</v>
      </c>
      <c r="DO101" s="403">
        <v>21000</v>
      </c>
      <c r="DP101" s="403">
        <v>21000</v>
      </c>
      <c r="DQ101" s="403">
        <v>21000</v>
      </c>
      <c r="DR101" s="403">
        <v>21000</v>
      </c>
      <c r="DS101" s="403">
        <v>21000</v>
      </c>
      <c r="DT101" s="403">
        <v>21000</v>
      </c>
      <c r="DU101" s="403">
        <v>21000</v>
      </c>
      <c r="DV101" s="403">
        <v>21000</v>
      </c>
      <c r="DW101" s="403">
        <v>21000</v>
      </c>
      <c r="DX101" s="403">
        <v>21000</v>
      </c>
      <c r="DY101" s="403">
        <v>21000</v>
      </c>
      <c r="DZ101" s="403">
        <v>21000</v>
      </c>
      <c r="EA101" s="403">
        <v>21000</v>
      </c>
      <c r="EB101" s="403">
        <v>21000</v>
      </c>
      <c r="EC101" s="403">
        <v>21000</v>
      </c>
      <c r="ED101" s="403">
        <v>21000</v>
      </c>
      <c r="EE101" s="403">
        <v>21000</v>
      </c>
      <c r="EF101" s="403">
        <v>21000</v>
      </c>
      <c r="EG101" s="403">
        <v>21000</v>
      </c>
      <c r="EH101" s="403">
        <v>21000</v>
      </c>
      <c r="EI101" s="403">
        <v>21000</v>
      </c>
      <c r="EJ101" s="403">
        <v>21000</v>
      </c>
      <c r="EK101" s="403">
        <v>21000</v>
      </c>
      <c r="EL101" s="403">
        <v>21000</v>
      </c>
      <c r="EM101" s="403">
        <v>21000</v>
      </c>
      <c r="EN101" s="403">
        <v>21000</v>
      </c>
      <c r="EO101" s="403">
        <v>21000</v>
      </c>
      <c r="EP101" s="403">
        <v>21000</v>
      </c>
      <c r="EQ101" s="403">
        <v>21000</v>
      </c>
      <c r="ER101" s="403">
        <v>21000</v>
      </c>
      <c r="ES101" s="403">
        <v>21000</v>
      </c>
      <c r="ET101" s="403">
        <v>21000</v>
      </c>
      <c r="EU101" s="403">
        <v>21000</v>
      </c>
      <c r="EV101" s="403">
        <v>21000</v>
      </c>
      <c r="EW101" s="403">
        <v>21000</v>
      </c>
      <c r="EX101" s="404">
        <v>19047.619047619046</v>
      </c>
      <c r="EY101" s="404">
        <v>18140.589569160995</v>
      </c>
      <c r="EZ101" s="404">
        <v>0</v>
      </c>
      <c r="FA101" s="404">
        <v>0</v>
      </c>
      <c r="FB101" s="404">
        <v>0</v>
      </c>
      <c r="FC101" s="404">
        <v>0</v>
      </c>
      <c r="FD101" s="404">
        <v>0</v>
      </c>
      <c r="FE101" s="404">
        <v>0</v>
      </c>
      <c r="FF101" s="404">
        <v>0</v>
      </c>
      <c r="FG101" s="404">
        <v>0</v>
      </c>
      <c r="FH101" s="404">
        <v>0</v>
      </c>
      <c r="FI101" s="404">
        <v>0</v>
      </c>
      <c r="FJ101" s="404">
        <v>0</v>
      </c>
      <c r="FK101" s="404">
        <v>0</v>
      </c>
      <c r="FL101" s="404">
        <v>0</v>
      </c>
      <c r="FM101" s="404">
        <v>0</v>
      </c>
      <c r="FN101" s="404">
        <v>0</v>
      </c>
      <c r="FO101" s="404">
        <v>0</v>
      </c>
      <c r="FP101" s="404">
        <v>0</v>
      </c>
      <c r="FQ101" s="404">
        <v>0</v>
      </c>
      <c r="FR101" s="404">
        <v>0</v>
      </c>
      <c r="FS101" s="404">
        <v>0</v>
      </c>
      <c r="FT101" s="404">
        <v>0</v>
      </c>
      <c r="FU101" s="404">
        <v>0</v>
      </c>
      <c r="FV101" s="404">
        <v>0</v>
      </c>
      <c r="FW101" s="404">
        <v>0</v>
      </c>
      <c r="FX101" s="404">
        <v>0</v>
      </c>
      <c r="FY101" s="404">
        <v>0</v>
      </c>
      <c r="FZ101" s="404">
        <v>0</v>
      </c>
      <c r="GA101" s="404">
        <v>0</v>
      </c>
      <c r="GB101" s="404">
        <v>0</v>
      </c>
      <c r="GC101" s="404">
        <v>0</v>
      </c>
      <c r="GD101" s="404">
        <v>0</v>
      </c>
      <c r="GE101" s="404">
        <v>0</v>
      </c>
      <c r="GF101" s="404">
        <v>0</v>
      </c>
      <c r="GG101" s="404">
        <v>0</v>
      </c>
      <c r="GH101" s="404">
        <v>0</v>
      </c>
      <c r="GI101" s="404">
        <v>0</v>
      </c>
      <c r="GJ101" s="404">
        <v>0</v>
      </c>
      <c r="GK101" s="404">
        <v>0</v>
      </c>
      <c r="GL101" s="404">
        <v>19047.619047619046</v>
      </c>
      <c r="GM101" s="404">
        <v>18140.589569160995</v>
      </c>
      <c r="GN101" s="404">
        <v>17276.751970629521</v>
      </c>
      <c r="GO101" s="404">
        <v>16454.049495837637</v>
      </c>
      <c r="GP101" s="404">
        <v>15670.523329369182</v>
      </c>
      <c r="GQ101" s="404">
        <v>14924.30793273255</v>
      </c>
      <c r="GR101" s="404">
        <v>14213.626602602431</v>
      </c>
      <c r="GS101" s="404">
        <v>13536.787240573743</v>
      </c>
      <c r="GT101" s="404">
        <v>12892.178324355946</v>
      </c>
      <c r="GU101" s="404">
        <v>12278.265070815185</v>
      </c>
      <c r="GV101" s="404">
        <v>11693.585781728751</v>
      </c>
      <c r="GW101" s="404">
        <v>11136.748363551189</v>
      </c>
      <c r="GX101" s="404">
        <v>10606.427012905897</v>
      </c>
      <c r="GY101" s="404">
        <v>10101.359059910374</v>
      </c>
      <c r="GZ101" s="404">
        <v>9620.3419618194039</v>
      </c>
      <c r="HA101" s="404">
        <v>9162.230439828003</v>
      </c>
      <c r="HB101" s="404">
        <v>8725.9337522171463</v>
      </c>
      <c r="HC101" s="404">
        <v>8310.4130973496631</v>
      </c>
      <c r="HD101" s="404">
        <v>7914.6791403330126</v>
      </c>
      <c r="HE101" s="404">
        <v>7537.7896574600118</v>
      </c>
      <c r="HF101" s="404">
        <v>7178.8472928190595</v>
      </c>
      <c r="HG101" s="404">
        <v>6836.9974217324361</v>
      </c>
      <c r="HH101" s="404">
        <v>6511.4261159356547</v>
      </c>
      <c r="HI101" s="404">
        <v>6201.358205653004</v>
      </c>
      <c r="HJ101" s="404">
        <v>5906.0554339552418</v>
      </c>
      <c r="HK101" s="404">
        <v>5624.8146990049918</v>
      </c>
      <c r="HL101" s="404">
        <v>5356.9663800047547</v>
      </c>
      <c r="HM101" s="404">
        <v>5101.8727428616703</v>
      </c>
      <c r="HN101" s="404">
        <v>4858.9264217730206</v>
      </c>
      <c r="HO101" s="404">
        <v>4627.548973117161</v>
      </c>
      <c r="HP101" s="404">
        <v>4407.1894982068206</v>
      </c>
      <c r="HQ101" s="404">
        <v>4197.3233316255428</v>
      </c>
      <c r="HR101" s="404">
        <v>3997.4507920243268</v>
      </c>
      <c r="HS101" s="404">
        <v>3807.0959924041204</v>
      </c>
      <c r="HT101" s="404">
        <v>3625.8057070515438</v>
      </c>
      <c r="HU101" s="404">
        <v>3453.1482924300412</v>
      </c>
      <c r="HV101" s="404">
        <v>3288.7126594571828</v>
      </c>
      <c r="HW101" s="404">
        <v>3132.1072947211255</v>
      </c>
      <c r="HX101" s="404">
        <v>2982.9593283058343</v>
      </c>
      <c r="HY101" s="404">
        <v>2840.9136460055565</v>
      </c>
      <c r="HZ101" s="404">
        <v>37188.208616780044</v>
      </c>
      <c r="IA101" s="404">
        <v>154434.69858369624</v>
      </c>
      <c r="IB101" s="408">
        <v>4.1527867119152466</v>
      </c>
      <c r="IC101" s="410"/>
    </row>
    <row r="102" spans="1:237" ht="90" customHeight="1" x14ac:dyDescent="0.2">
      <c r="A102" s="161" t="s">
        <v>2267</v>
      </c>
      <c r="B102" s="150" t="s">
        <v>2515</v>
      </c>
      <c r="C102" s="150" t="s">
        <v>3016</v>
      </c>
      <c r="D102" s="148">
        <v>2</v>
      </c>
      <c r="E102" s="150" t="s">
        <v>3017</v>
      </c>
      <c r="F102" s="151" t="s">
        <v>3018</v>
      </c>
      <c r="G102" s="151" t="s">
        <v>3019</v>
      </c>
      <c r="H102" s="79" t="s">
        <v>77</v>
      </c>
      <c r="I102" s="151" t="s">
        <v>2511</v>
      </c>
      <c r="J102" s="151">
        <v>10</v>
      </c>
      <c r="K102" s="227" t="s">
        <v>79</v>
      </c>
      <c r="L102" s="79">
        <v>60990</v>
      </c>
      <c r="M102" s="79" t="s">
        <v>3020</v>
      </c>
      <c r="N102" s="79" t="s">
        <v>147</v>
      </c>
      <c r="O102" s="13" t="s">
        <v>217</v>
      </c>
      <c r="P102" s="79" t="s">
        <v>260</v>
      </c>
      <c r="Q102" s="112" t="s">
        <v>100</v>
      </c>
      <c r="R102" s="79" t="s">
        <v>473</v>
      </c>
      <c r="S102" s="79" t="s">
        <v>99</v>
      </c>
      <c r="T102" s="79" t="s">
        <v>2034</v>
      </c>
      <c r="U102" s="79" t="s">
        <v>100</v>
      </c>
      <c r="V102" s="81">
        <v>1</v>
      </c>
      <c r="W102" s="149">
        <v>120000</v>
      </c>
      <c r="X102" s="149">
        <v>5000</v>
      </c>
      <c r="Y102" s="149">
        <v>0</v>
      </c>
      <c r="Z102" s="149">
        <v>0</v>
      </c>
      <c r="AA102" s="149">
        <v>120000</v>
      </c>
      <c r="AB102" s="149">
        <v>0</v>
      </c>
      <c r="AC102" s="149">
        <v>0</v>
      </c>
      <c r="AD102" s="149">
        <v>0</v>
      </c>
      <c r="AE102" s="149">
        <v>0</v>
      </c>
      <c r="AF102" s="168">
        <v>0</v>
      </c>
      <c r="AG102" s="149">
        <v>0</v>
      </c>
      <c r="AH102" s="149">
        <v>0</v>
      </c>
      <c r="AI102" s="88"/>
      <c r="AJ102" s="149">
        <v>0</v>
      </c>
      <c r="AK102" s="149">
        <v>0</v>
      </c>
      <c r="AL102" s="149">
        <v>0</v>
      </c>
      <c r="AM102" s="149">
        <v>0</v>
      </c>
      <c r="AN102" s="149">
        <v>0</v>
      </c>
      <c r="AO102" s="149">
        <v>0</v>
      </c>
      <c r="AP102" s="149">
        <v>0</v>
      </c>
      <c r="AQ102" s="149">
        <v>0</v>
      </c>
      <c r="AR102" s="149">
        <v>0</v>
      </c>
      <c r="AS102" s="149">
        <v>0</v>
      </c>
      <c r="AT102" s="149">
        <v>0</v>
      </c>
      <c r="AU102" s="151"/>
      <c r="AV102" s="230">
        <v>1</v>
      </c>
      <c r="AW102" s="230">
        <v>0</v>
      </c>
      <c r="AX102" s="230" t="s">
        <v>3604</v>
      </c>
      <c r="AY102" s="141">
        <v>8</v>
      </c>
      <c r="AZ102" s="70">
        <v>1</v>
      </c>
      <c r="BA102" s="70">
        <v>1</v>
      </c>
      <c r="BB102" s="70">
        <v>1</v>
      </c>
      <c r="BC102" s="70">
        <v>1</v>
      </c>
      <c r="BD102" s="70">
        <v>1</v>
      </c>
      <c r="BE102" s="70">
        <v>1</v>
      </c>
      <c r="BF102" s="70">
        <v>1</v>
      </c>
      <c r="BG102" s="71">
        <v>0</v>
      </c>
      <c r="BH102" s="71">
        <v>0</v>
      </c>
      <c r="BI102" s="71">
        <v>0</v>
      </c>
      <c r="BJ102" s="71">
        <v>0</v>
      </c>
      <c r="BK102" s="71">
        <v>0</v>
      </c>
      <c r="BL102" s="70">
        <v>1</v>
      </c>
      <c r="BM102" s="70">
        <v>1</v>
      </c>
      <c r="BN102" s="70">
        <v>0</v>
      </c>
      <c r="BO102" s="70">
        <v>1</v>
      </c>
      <c r="BP102" s="403">
        <v>0</v>
      </c>
      <c r="BQ102" s="403">
        <v>0</v>
      </c>
      <c r="BR102" s="403">
        <v>120000</v>
      </c>
      <c r="BS102" s="403">
        <v>0</v>
      </c>
      <c r="BT102" s="403">
        <v>0</v>
      </c>
      <c r="BU102" s="403">
        <v>0</v>
      </c>
      <c r="BV102" s="403">
        <v>0</v>
      </c>
      <c r="BW102" s="403">
        <v>0</v>
      </c>
      <c r="BX102" s="403">
        <v>0</v>
      </c>
      <c r="BY102" s="403">
        <v>0</v>
      </c>
      <c r="BZ102" s="401">
        <v>0</v>
      </c>
      <c r="CA102" s="401">
        <v>0</v>
      </c>
      <c r="CB102" s="401">
        <v>0</v>
      </c>
      <c r="CC102" s="401">
        <v>0</v>
      </c>
      <c r="CD102" s="401">
        <v>0</v>
      </c>
      <c r="CE102" s="401">
        <v>0</v>
      </c>
      <c r="CF102" s="401">
        <v>0</v>
      </c>
      <c r="CG102" s="401">
        <v>0</v>
      </c>
      <c r="CH102" s="401">
        <v>0</v>
      </c>
      <c r="CI102" s="401">
        <v>0</v>
      </c>
      <c r="CJ102" s="401">
        <v>0</v>
      </c>
      <c r="CK102" s="401">
        <v>0</v>
      </c>
      <c r="CL102" s="401">
        <v>0</v>
      </c>
      <c r="CM102" s="401">
        <v>0</v>
      </c>
      <c r="CN102" s="401">
        <v>0</v>
      </c>
      <c r="CO102" s="401">
        <v>0</v>
      </c>
      <c r="CP102" s="401">
        <v>0</v>
      </c>
      <c r="CQ102" s="401">
        <v>0</v>
      </c>
      <c r="CR102" s="401">
        <v>0</v>
      </c>
      <c r="CS102" s="401">
        <v>0</v>
      </c>
      <c r="CT102" s="401">
        <v>0</v>
      </c>
      <c r="CU102" s="401">
        <v>0</v>
      </c>
      <c r="CV102" s="401">
        <v>0</v>
      </c>
      <c r="CW102" s="401">
        <v>0</v>
      </c>
      <c r="CX102" s="401">
        <v>0</v>
      </c>
      <c r="CY102" s="401">
        <v>0</v>
      </c>
      <c r="CZ102" s="401">
        <v>0</v>
      </c>
      <c r="DA102" s="401">
        <v>0</v>
      </c>
      <c r="DB102" s="401">
        <v>0</v>
      </c>
      <c r="DC102" s="401">
        <v>0</v>
      </c>
      <c r="DD102" s="401">
        <v>0</v>
      </c>
      <c r="DE102" s="401">
        <v>0</v>
      </c>
      <c r="DF102" s="401">
        <v>0</v>
      </c>
      <c r="DG102" s="403">
        <v>60990</v>
      </c>
      <c r="DH102" s="403">
        <v>60990</v>
      </c>
      <c r="DI102" s="403">
        <v>60990</v>
      </c>
      <c r="DJ102" s="403">
        <v>60990</v>
      </c>
      <c r="DK102" s="403">
        <v>60990</v>
      </c>
      <c r="DL102" s="403">
        <v>60990</v>
      </c>
      <c r="DM102" s="403">
        <v>60990</v>
      </c>
      <c r="DN102" s="403">
        <v>60990</v>
      </c>
      <c r="DO102" s="403">
        <v>60990</v>
      </c>
      <c r="DP102" s="403">
        <v>60990</v>
      </c>
      <c r="DQ102" s="403">
        <v>60990</v>
      </c>
      <c r="DR102" s="403">
        <v>60990</v>
      </c>
      <c r="DS102" s="403">
        <v>60990</v>
      </c>
      <c r="DT102" s="403">
        <v>60990</v>
      </c>
      <c r="DU102" s="403">
        <v>60990</v>
      </c>
      <c r="DV102" s="403">
        <v>60990</v>
      </c>
      <c r="DW102" s="403">
        <v>60990</v>
      </c>
      <c r="DX102" s="403">
        <v>60990</v>
      </c>
      <c r="DY102" s="403">
        <v>60990</v>
      </c>
      <c r="DZ102" s="403">
        <v>60990</v>
      </c>
      <c r="EA102" s="403">
        <v>60990</v>
      </c>
      <c r="EB102" s="403">
        <v>60990</v>
      </c>
      <c r="EC102" s="403">
        <v>60990</v>
      </c>
      <c r="ED102" s="403">
        <v>60990</v>
      </c>
      <c r="EE102" s="403">
        <v>60990</v>
      </c>
      <c r="EF102" s="403">
        <v>60990</v>
      </c>
      <c r="EG102" s="403">
        <v>60990</v>
      </c>
      <c r="EH102" s="403">
        <v>60990</v>
      </c>
      <c r="EI102" s="403">
        <v>60990</v>
      </c>
      <c r="EJ102" s="403">
        <v>60990</v>
      </c>
      <c r="EK102" s="403">
        <v>60990</v>
      </c>
      <c r="EL102" s="403">
        <v>60990</v>
      </c>
      <c r="EM102" s="403">
        <v>60990</v>
      </c>
      <c r="EN102" s="403">
        <v>60990</v>
      </c>
      <c r="EO102" s="403">
        <v>60990</v>
      </c>
      <c r="EP102" s="403">
        <v>60990</v>
      </c>
      <c r="EQ102" s="403">
        <v>60990</v>
      </c>
      <c r="ER102" s="403">
        <v>60990</v>
      </c>
      <c r="ES102" s="403">
        <v>60990</v>
      </c>
      <c r="ET102" s="403">
        <v>60990</v>
      </c>
      <c r="EU102" s="403">
        <v>60990</v>
      </c>
      <c r="EV102" s="403">
        <v>60990</v>
      </c>
      <c r="EW102" s="403">
        <v>60990</v>
      </c>
      <c r="EX102" s="404">
        <v>108843.53741496598</v>
      </c>
      <c r="EY102" s="404">
        <v>0</v>
      </c>
      <c r="EZ102" s="404">
        <v>0</v>
      </c>
      <c r="FA102" s="404">
        <v>0</v>
      </c>
      <c r="FB102" s="404">
        <v>0</v>
      </c>
      <c r="FC102" s="404">
        <v>0</v>
      </c>
      <c r="FD102" s="404">
        <v>0</v>
      </c>
      <c r="FE102" s="404">
        <v>0</v>
      </c>
      <c r="FF102" s="404">
        <v>0</v>
      </c>
      <c r="FG102" s="404">
        <v>0</v>
      </c>
      <c r="FH102" s="404">
        <v>0</v>
      </c>
      <c r="FI102" s="404">
        <v>0</v>
      </c>
      <c r="FJ102" s="404">
        <v>0</v>
      </c>
      <c r="FK102" s="404">
        <v>0</v>
      </c>
      <c r="FL102" s="404">
        <v>0</v>
      </c>
      <c r="FM102" s="404">
        <v>0</v>
      </c>
      <c r="FN102" s="404">
        <v>0</v>
      </c>
      <c r="FO102" s="404">
        <v>0</v>
      </c>
      <c r="FP102" s="404">
        <v>0</v>
      </c>
      <c r="FQ102" s="404">
        <v>0</v>
      </c>
      <c r="FR102" s="404">
        <v>0</v>
      </c>
      <c r="FS102" s="404">
        <v>0</v>
      </c>
      <c r="FT102" s="404">
        <v>0</v>
      </c>
      <c r="FU102" s="404">
        <v>0</v>
      </c>
      <c r="FV102" s="404">
        <v>0</v>
      </c>
      <c r="FW102" s="404">
        <v>0</v>
      </c>
      <c r="FX102" s="404">
        <v>0</v>
      </c>
      <c r="FY102" s="404">
        <v>0</v>
      </c>
      <c r="FZ102" s="404">
        <v>0</v>
      </c>
      <c r="GA102" s="404">
        <v>0</v>
      </c>
      <c r="GB102" s="404">
        <v>0</v>
      </c>
      <c r="GC102" s="404">
        <v>0</v>
      </c>
      <c r="GD102" s="404">
        <v>0</v>
      </c>
      <c r="GE102" s="404">
        <v>0</v>
      </c>
      <c r="GF102" s="404">
        <v>0</v>
      </c>
      <c r="GG102" s="404">
        <v>0</v>
      </c>
      <c r="GH102" s="404">
        <v>0</v>
      </c>
      <c r="GI102" s="404">
        <v>0</v>
      </c>
      <c r="GJ102" s="404">
        <v>0</v>
      </c>
      <c r="GK102" s="404">
        <v>0</v>
      </c>
      <c r="GL102" s="404">
        <v>55319.727891156457</v>
      </c>
      <c r="GM102" s="404">
        <v>52685.45513443472</v>
      </c>
      <c r="GN102" s="404">
        <v>50176.623937556884</v>
      </c>
      <c r="GO102" s="404">
        <v>47787.260892911312</v>
      </c>
      <c r="GP102" s="404">
        <v>45511.677040867922</v>
      </c>
      <c r="GQ102" s="404">
        <v>43344.454324636106</v>
      </c>
      <c r="GR102" s="404">
        <v>41280.43269012963</v>
      </c>
      <c r="GS102" s="404">
        <v>39314.697800123453</v>
      </c>
      <c r="GT102" s="404">
        <v>37442.569333450912</v>
      </c>
      <c r="GU102" s="404">
        <v>35659.589841381814</v>
      </c>
      <c r="GV102" s="404">
        <v>33961.514134649355</v>
      </c>
      <c r="GW102" s="404">
        <v>32344.299175856522</v>
      </c>
      <c r="GX102" s="404">
        <v>30804.094453196696</v>
      </c>
      <c r="GY102" s="404">
        <v>29337.232812568272</v>
      </c>
      <c r="GZ102" s="404">
        <v>27940.221726255499</v>
      </c>
      <c r="HA102" s="404">
        <v>26609.734977386186</v>
      </c>
      <c r="HB102" s="404">
        <v>25342.604740367799</v>
      </c>
      <c r="HC102" s="404">
        <v>24135.814038445522</v>
      </c>
      <c r="HD102" s="404">
        <v>22986.489560424307</v>
      </c>
      <c r="HE102" s="404">
        <v>21891.894819451722</v>
      </c>
      <c r="HF102" s="404">
        <v>20849.423637573069</v>
      </c>
      <c r="HG102" s="404">
        <v>19856.593940545776</v>
      </c>
      <c r="HH102" s="404">
        <v>18911.041848138837</v>
      </c>
      <c r="HI102" s="404">
        <v>18010.516045846511</v>
      </c>
      <c r="HJ102" s="404">
        <v>17152.872424615725</v>
      </c>
      <c r="HK102" s="404">
        <v>16336.068975824497</v>
      </c>
      <c r="HL102" s="404">
        <v>15558.160929356667</v>
      </c>
      <c r="HM102" s="404">
        <v>14817.296123196822</v>
      </c>
      <c r="HN102" s="404">
        <v>14111.710593520787</v>
      </c>
      <c r="HO102" s="404">
        <v>13439.724374781697</v>
      </c>
      <c r="HP102" s="404">
        <v>12799.737499792094</v>
      </c>
      <c r="HQ102" s="404">
        <v>12190.226190278185</v>
      </c>
      <c r="HR102" s="404">
        <v>11609.739228836366</v>
      </c>
      <c r="HS102" s="404">
        <v>11056.894503653681</v>
      </c>
      <c r="HT102" s="404">
        <v>10530.375717765412</v>
      </c>
      <c r="HU102" s="404">
        <v>10028.929255014677</v>
      </c>
      <c r="HV102" s="404">
        <v>9551.361195252075</v>
      </c>
      <c r="HW102" s="404">
        <v>9096.5344716686413</v>
      </c>
      <c r="HX102" s="404">
        <v>8663.3661634939454</v>
      </c>
      <c r="HY102" s="404">
        <v>8250.8249176132795</v>
      </c>
      <c r="HZ102" s="404">
        <v>108843.53741496598</v>
      </c>
      <c r="IA102" s="404">
        <v>448522.48888664925</v>
      </c>
      <c r="IB102" s="408">
        <v>4.1208003666460904</v>
      </c>
      <c r="IC102" s="410"/>
    </row>
    <row r="103" spans="1:237" ht="90" customHeight="1" x14ac:dyDescent="0.2">
      <c r="A103" s="161" t="s">
        <v>2265</v>
      </c>
      <c r="B103" s="150" t="s">
        <v>3213</v>
      </c>
      <c r="C103" s="150" t="s">
        <v>2141</v>
      </c>
      <c r="D103" s="148">
        <v>15</v>
      </c>
      <c r="E103" s="150" t="s">
        <v>3282</v>
      </c>
      <c r="F103" s="151" t="s">
        <v>3283</v>
      </c>
      <c r="G103" s="151" t="s">
        <v>3284</v>
      </c>
      <c r="H103" s="79" t="s">
        <v>77</v>
      </c>
      <c r="I103" s="151" t="s">
        <v>3232</v>
      </c>
      <c r="J103" s="151">
        <v>40</v>
      </c>
      <c r="K103" s="227" t="s">
        <v>94</v>
      </c>
      <c r="L103" s="111">
        <v>72000</v>
      </c>
      <c r="M103" s="214" t="s">
        <v>3285</v>
      </c>
      <c r="N103" s="79" t="s">
        <v>81</v>
      </c>
      <c r="O103" s="79" t="s">
        <v>454</v>
      </c>
      <c r="P103" s="79" t="s">
        <v>456</v>
      </c>
      <c r="Q103" s="112" t="s">
        <v>100</v>
      </c>
      <c r="R103" s="79" t="s">
        <v>226</v>
      </c>
      <c r="S103" s="79" t="s">
        <v>99</v>
      </c>
      <c r="T103" s="79" t="s">
        <v>2696</v>
      </c>
      <c r="U103" s="79" t="s">
        <v>100</v>
      </c>
      <c r="V103" s="81">
        <v>1</v>
      </c>
      <c r="W103" s="162">
        <v>178000</v>
      </c>
      <c r="X103" s="162">
        <v>0</v>
      </c>
      <c r="Y103" s="162">
        <v>0</v>
      </c>
      <c r="Z103" s="127">
        <v>0</v>
      </c>
      <c r="AA103" s="162">
        <v>0</v>
      </c>
      <c r="AB103" s="162">
        <v>178000</v>
      </c>
      <c r="AC103" s="162">
        <v>0</v>
      </c>
      <c r="AD103" s="162">
        <v>0</v>
      </c>
      <c r="AE103" s="149">
        <v>0</v>
      </c>
      <c r="AF103" s="149">
        <v>0</v>
      </c>
      <c r="AG103" s="149">
        <v>0</v>
      </c>
      <c r="AH103" s="149">
        <v>0</v>
      </c>
      <c r="AI103" s="219" t="s">
        <v>3255</v>
      </c>
      <c r="AJ103" s="162">
        <v>150000</v>
      </c>
      <c r="AK103" s="162">
        <v>0</v>
      </c>
      <c r="AL103" s="162">
        <v>0</v>
      </c>
      <c r="AM103" s="162">
        <v>80000</v>
      </c>
      <c r="AN103" s="162">
        <v>70000</v>
      </c>
      <c r="AO103" s="162">
        <v>0</v>
      </c>
      <c r="AP103" s="162">
        <v>0</v>
      </c>
      <c r="AQ103" s="149">
        <v>0</v>
      </c>
      <c r="AR103" s="149">
        <v>0</v>
      </c>
      <c r="AS103" s="149">
        <v>0</v>
      </c>
      <c r="AT103" s="149">
        <v>0</v>
      </c>
      <c r="AU103" s="151"/>
      <c r="AV103" s="230">
        <v>1</v>
      </c>
      <c r="AW103" s="230">
        <v>0</v>
      </c>
      <c r="AX103" s="230" t="s">
        <v>3617</v>
      </c>
      <c r="AY103" s="141">
        <v>9</v>
      </c>
      <c r="AZ103" s="70">
        <v>1</v>
      </c>
      <c r="BA103" s="70">
        <v>1</v>
      </c>
      <c r="BB103" s="70">
        <v>1</v>
      </c>
      <c r="BC103" s="70">
        <v>1</v>
      </c>
      <c r="BD103" s="70">
        <v>1</v>
      </c>
      <c r="BE103" s="70">
        <v>1</v>
      </c>
      <c r="BF103" s="70">
        <v>1</v>
      </c>
      <c r="BG103" s="71">
        <v>0</v>
      </c>
      <c r="BH103" s="71">
        <v>1</v>
      </c>
      <c r="BI103" s="71">
        <v>0</v>
      </c>
      <c r="BJ103" s="71">
        <v>0</v>
      </c>
      <c r="BK103" s="71">
        <v>1</v>
      </c>
      <c r="BL103" s="70">
        <v>1</v>
      </c>
      <c r="BM103" s="70">
        <v>1</v>
      </c>
      <c r="BN103" s="70">
        <v>0</v>
      </c>
      <c r="BO103" s="70">
        <v>1</v>
      </c>
      <c r="BP103" s="403">
        <v>0</v>
      </c>
      <c r="BQ103" s="403">
        <v>0</v>
      </c>
      <c r="BR103" s="403">
        <v>80000</v>
      </c>
      <c r="BS103" s="403">
        <v>248000</v>
      </c>
      <c r="BT103" s="403">
        <v>0</v>
      </c>
      <c r="BU103" s="403">
        <v>0</v>
      </c>
      <c r="BV103" s="403">
        <v>0</v>
      </c>
      <c r="BW103" s="403">
        <v>0</v>
      </c>
      <c r="BX103" s="403">
        <v>0</v>
      </c>
      <c r="BY103" s="403">
        <v>0</v>
      </c>
      <c r="BZ103" s="401">
        <v>0</v>
      </c>
      <c r="CA103" s="401">
        <v>0</v>
      </c>
      <c r="CB103" s="401">
        <v>0</v>
      </c>
      <c r="CC103" s="401">
        <v>0</v>
      </c>
      <c r="CD103" s="401">
        <v>0</v>
      </c>
      <c r="CE103" s="401">
        <v>0</v>
      </c>
      <c r="CF103" s="401">
        <v>0</v>
      </c>
      <c r="CG103" s="401">
        <v>0</v>
      </c>
      <c r="CH103" s="401">
        <v>0</v>
      </c>
      <c r="CI103" s="401">
        <v>0</v>
      </c>
      <c r="CJ103" s="401">
        <v>0</v>
      </c>
      <c r="CK103" s="401">
        <v>0</v>
      </c>
      <c r="CL103" s="401">
        <v>0</v>
      </c>
      <c r="CM103" s="401">
        <v>0</v>
      </c>
      <c r="CN103" s="401">
        <v>0</v>
      </c>
      <c r="CO103" s="401">
        <v>0</v>
      </c>
      <c r="CP103" s="401">
        <v>0</v>
      </c>
      <c r="CQ103" s="401">
        <v>0</v>
      </c>
      <c r="CR103" s="401">
        <v>0</v>
      </c>
      <c r="CS103" s="401">
        <v>0</v>
      </c>
      <c r="CT103" s="401">
        <v>0</v>
      </c>
      <c r="CU103" s="401">
        <v>0</v>
      </c>
      <c r="CV103" s="401">
        <v>0</v>
      </c>
      <c r="CW103" s="401">
        <v>0</v>
      </c>
      <c r="CX103" s="401">
        <v>0</v>
      </c>
      <c r="CY103" s="401">
        <v>0</v>
      </c>
      <c r="CZ103" s="401">
        <v>0</v>
      </c>
      <c r="DA103" s="401">
        <v>0</v>
      </c>
      <c r="DB103" s="401">
        <v>0</v>
      </c>
      <c r="DC103" s="401">
        <v>0</v>
      </c>
      <c r="DD103" s="401">
        <v>0</v>
      </c>
      <c r="DE103" s="401">
        <v>0</v>
      </c>
      <c r="DF103" s="401">
        <v>0</v>
      </c>
      <c r="DG103" s="403">
        <v>72000</v>
      </c>
      <c r="DH103" s="403">
        <v>72000</v>
      </c>
      <c r="DI103" s="403">
        <v>72000</v>
      </c>
      <c r="DJ103" s="403">
        <v>72000</v>
      </c>
      <c r="DK103" s="403">
        <v>72000</v>
      </c>
      <c r="DL103" s="403">
        <v>72000</v>
      </c>
      <c r="DM103" s="403">
        <v>72000</v>
      </c>
      <c r="DN103" s="403">
        <v>72000</v>
      </c>
      <c r="DO103" s="403">
        <v>72000</v>
      </c>
      <c r="DP103" s="403">
        <v>72000</v>
      </c>
      <c r="DQ103" s="403">
        <v>72000</v>
      </c>
      <c r="DR103" s="403">
        <v>72000</v>
      </c>
      <c r="DS103" s="403">
        <v>72000</v>
      </c>
      <c r="DT103" s="403">
        <v>72000</v>
      </c>
      <c r="DU103" s="403">
        <v>72000</v>
      </c>
      <c r="DV103" s="403">
        <v>72000</v>
      </c>
      <c r="DW103" s="403">
        <v>72000</v>
      </c>
      <c r="DX103" s="403">
        <v>72000</v>
      </c>
      <c r="DY103" s="403">
        <v>72000</v>
      </c>
      <c r="DZ103" s="403">
        <v>72000</v>
      </c>
      <c r="EA103" s="403">
        <v>72000</v>
      </c>
      <c r="EB103" s="403">
        <v>72000</v>
      </c>
      <c r="EC103" s="403">
        <v>72000</v>
      </c>
      <c r="ED103" s="403">
        <v>72000</v>
      </c>
      <c r="EE103" s="403">
        <v>72000</v>
      </c>
      <c r="EF103" s="403">
        <v>72000</v>
      </c>
      <c r="EG103" s="403">
        <v>72000</v>
      </c>
      <c r="EH103" s="403">
        <v>72000</v>
      </c>
      <c r="EI103" s="403">
        <v>72000</v>
      </c>
      <c r="EJ103" s="403">
        <v>72000</v>
      </c>
      <c r="EK103" s="403">
        <v>72000</v>
      </c>
      <c r="EL103" s="403">
        <v>72000</v>
      </c>
      <c r="EM103" s="403">
        <v>72000</v>
      </c>
      <c r="EN103" s="403">
        <v>72000</v>
      </c>
      <c r="EO103" s="403">
        <v>72000</v>
      </c>
      <c r="EP103" s="403">
        <v>72000</v>
      </c>
      <c r="EQ103" s="403">
        <v>72000</v>
      </c>
      <c r="ER103" s="403">
        <v>72000</v>
      </c>
      <c r="ES103" s="403">
        <v>72000</v>
      </c>
      <c r="ET103" s="403">
        <v>72000</v>
      </c>
      <c r="EU103" s="403">
        <v>72000</v>
      </c>
      <c r="EV103" s="403">
        <v>72000</v>
      </c>
      <c r="EW103" s="403">
        <v>72000</v>
      </c>
      <c r="EX103" s="404">
        <v>72562.358276643994</v>
      </c>
      <c r="EY103" s="404">
        <v>214231.72443580604</v>
      </c>
      <c r="EZ103" s="404">
        <v>0</v>
      </c>
      <c r="FA103" s="404">
        <v>0</v>
      </c>
      <c r="FB103" s="404">
        <v>0</v>
      </c>
      <c r="FC103" s="404">
        <v>0</v>
      </c>
      <c r="FD103" s="404">
        <v>0</v>
      </c>
      <c r="FE103" s="404">
        <v>0</v>
      </c>
      <c r="FF103" s="404">
        <v>0</v>
      </c>
      <c r="FG103" s="404">
        <v>0</v>
      </c>
      <c r="FH103" s="404">
        <v>0</v>
      </c>
      <c r="FI103" s="404">
        <v>0</v>
      </c>
      <c r="FJ103" s="404">
        <v>0</v>
      </c>
      <c r="FK103" s="404">
        <v>0</v>
      </c>
      <c r="FL103" s="404">
        <v>0</v>
      </c>
      <c r="FM103" s="404">
        <v>0</v>
      </c>
      <c r="FN103" s="404">
        <v>0</v>
      </c>
      <c r="FO103" s="404">
        <v>0</v>
      </c>
      <c r="FP103" s="404">
        <v>0</v>
      </c>
      <c r="FQ103" s="404">
        <v>0</v>
      </c>
      <c r="FR103" s="404">
        <v>0</v>
      </c>
      <c r="FS103" s="404">
        <v>0</v>
      </c>
      <c r="FT103" s="404">
        <v>0</v>
      </c>
      <c r="FU103" s="404">
        <v>0</v>
      </c>
      <c r="FV103" s="404">
        <v>0</v>
      </c>
      <c r="FW103" s="404">
        <v>0</v>
      </c>
      <c r="FX103" s="404">
        <v>0</v>
      </c>
      <c r="FY103" s="404">
        <v>0</v>
      </c>
      <c r="FZ103" s="404">
        <v>0</v>
      </c>
      <c r="GA103" s="404">
        <v>0</v>
      </c>
      <c r="GB103" s="404">
        <v>0</v>
      </c>
      <c r="GC103" s="404">
        <v>0</v>
      </c>
      <c r="GD103" s="404">
        <v>0</v>
      </c>
      <c r="GE103" s="404">
        <v>0</v>
      </c>
      <c r="GF103" s="404">
        <v>0</v>
      </c>
      <c r="GG103" s="404">
        <v>0</v>
      </c>
      <c r="GH103" s="404">
        <v>0</v>
      </c>
      <c r="GI103" s="404">
        <v>0</v>
      </c>
      <c r="GJ103" s="404">
        <v>0</v>
      </c>
      <c r="GK103" s="404">
        <v>0</v>
      </c>
      <c r="GL103" s="404">
        <v>65306.122448979593</v>
      </c>
      <c r="GM103" s="404">
        <v>62196.307094266274</v>
      </c>
      <c r="GN103" s="404">
        <v>59234.578185015504</v>
      </c>
      <c r="GO103" s="404">
        <v>56413.883985729044</v>
      </c>
      <c r="GP103" s="404">
        <v>53727.508557837195</v>
      </c>
      <c r="GQ103" s="404">
        <v>51169.055769368744</v>
      </c>
      <c r="GR103" s="404">
        <v>48732.434066065478</v>
      </c>
      <c r="GS103" s="404">
        <v>46411.841967681401</v>
      </c>
      <c r="GT103" s="404">
        <v>44201.754254934669</v>
      </c>
      <c r="GU103" s="404">
        <v>42096.90881422349</v>
      </c>
      <c r="GV103" s="404">
        <v>40092.294108784285</v>
      </c>
      <c r="GW103" s="404">
        <v>38183.137246461214</v>
      </c>
      <c r="GX103" s="404">
        <v>36364.89261567736</v>
      </c>
      <c r="GY103" s="404">
        <v>34633.23106254985</v>
      </c>
      <c r="GZ103" s="404">
        <v>32984.02958338082</v>
      </c>
      <c r="HA103" s="404">
        <v>31413.361507981725</v>
      </c>
      <c r="HB103" s="404">
        <v>29917.487150458786</v>
      </c>
      <c r="HC103" s="404">
        <v>28492.844905198843</v>
      </c>
      <c r="HD103" s="404">
        <v>27136.042766856044</v>
      </c>
      <c r="HE103" s="404">
        <v>25843.850254148612</v>
      </c>
      <c r="HF103" s="404">
        <v>24613.190718236776</v>
      </c>
      <c r="HG103" s="404">
        <v>23441.134017368353</v>
      </c>
      <c r="HH103" s="404">
        <v>22324.889540350814</v>
      </c>
      <c r="HI103" s="404">
        <v>21261.79956223887</v>
      </c>
      <c r="HJ103" s="404">
        <v>20249.33291641797</v>
      </c>
      <c r="HK103" s="404">
        <v>19285.078968017115</v>
      </c>
      <c r="HL103" s="404">
        <v>18366.741874302017</v>
      </c>
      <c r="HM103" s="404">
        <v>17492.13511838287</v>
      </c>
      <c r="HN103" s="404">
        <v>16659.176303221786</v>
      </c>
      <c r="HO103" s="404">
        <v>15865.882193544552</v>
      </c>
      <c r="HP103" s="404">
        <v>15110.363993851955</v>
      </c>
      <c r="HQ103" s="404">
        <v>14390.822851287576</v>
      </c>
      <c r="HR103" s="404">
        <v>13705.545572654835</v>
      </c>
      <c r="HS103" s="404">
        <v>13052.900545385555</v>
      </c>
      <c r="HT103" s="404">
        <v>12431.33385274815</v>
      </c>
      <c r="HU103" s="404">
        <v>11839.365574045856</v>
      </c>
      <c r="HV103" s="404">
        <v>11275.586260996055</v>
      </c>
      <c r="HW103" s="404">
        <v>10738.653581901002</v>
      </c>
      <c r="HX103" s="404">
        <v>10227.289125620004</v>
      </c>
      <c r="HY103" s="404">
        <v>9740.2753577333369</v>
      </c>
      <c r="HZ103" s="404">
        <v>286794.08271245006</v>
      </c>
      <c r="IA103" s="404">
        <v>1176623.0642739043</v>
      </c>
      <c r="IB103" s="408">
        <v>4.1026755264460197</v>
      </c>
      <c r="IC103" s="410"/>
    </row>
    <row r="104" spans="1:237" ht="90" customHeight="1" x14ac:dyDescent="0.2">
      <c r="A104" s="264" t="s">
        <v>271</v>
      </c>
      <c r="B104" s="232" t="s">
        <v>264</v>
      </c>
      <c r="C104" s="264" t="s">
        <v>926</v>
      </c>
      <c r="D104" s="265">
        <v>11</v>
      </c>
      <c r="E104" s="232" t="s">
        <v>927</v>
      </c>
      <c r="F104" s="232" t="s">
        <v>928</v>
      </c>
      <c r="G104" s="198" t="s">
        <v>929</v>
      </c>
      <c r="H104" s="75"/>
      <c r="I104" s="198" t="s">
        <v>930</v>
      </c>
      <c r="J104" s="266">
        <v>5</v>
      </c>
      <c r="K104" s="227" t="s">
        <v>79</v>
      </c>
      <c r="L104" s="74">
        <v>49763</v>
      </c>
      <c r="M104" s="90" t="s">
        <v>931</v>
      </c>
      <c r="N104" s="75" t="s">
        <v>81</v>
      </c>
      <c r="O104" s="73" t="s">
        <v>106</v>
      </c>
      <c r="P104" s="75" t="s">
        <v>464</v>
      </c>
      <c r="Q104" s="112" t="s">
        <v>100</v>
      </c>
      <c r="R104" s="75" t="s">
        <v>108</v>
      </c>
      <c r="S104" s="75" t="s">
        <v>99</v>
      </c>
      <c r="T104" s="90" t="s">
        <v>866</v>
      </c>
      <c r="U104" s="75" t="s">
        <v>100</v>
      </c>
      <c r="V104" s="267">
        <v>1</v>
      </c>
      <c r="W104" s="268">
        <v>58000</v>
      </c>
      <c r="X104" s="94">
        <v>0</v>
      </c>
      <c r="Y104" s="94">
        <v>0</v>
      </c>
      <c r="Z104" s="94">
        <v>0</v>
      </c>
      <c r="AA104" s="94">
        <v>0</v>
      </c>
      <c r="AB104" s="94">
        <v>58000</v>
      </c>
      <c r="AC104" s="94">
        <v>0</v>
      </c>
      <c r="AD104" s="94">
        <v>0</v>
      </c>
      <c r="AE104" s="192">
        <v>0</v>
      </c>
      <c r="AF104" s="192">
        <v>0</v>
      </c>
      <c r="AG104" s="192">
        <v>0</v>
      </c>
      <c r="AH104" s="192">
        <v>0</v>
      </c>
      <c r="AI104" s="90" t="s">
        <v>88</v>
      </c>
      <c r="AJ104" s="94">
        <v>0</v>
      </c>
      <c r="AK104" s="94">
        <v>0</v>
      </c>
      <c r="AL104" s="94">
        <v>0</v>
      </c>
      <c r="AM104" s="94">
        <v>0</v>
      </c>
      <c r="AN104" s="94">
        <v>0</v>
      </c>
      <c r="AO104" s="94">
        <v>0</v>
      </c>
      <c r="AP104" s="94">
        <v>0</v>
      </c>
      <c r="AQ104" s="192">
        <v>0</v>
      </c>
      <c r="AR104" s="192">
        <v>0</v>
      </c>
      <c r="AS104" s="192">
        <v>0</v>
      </c>
      <c r="AT104" s="192">
        <v>0</v>
      </c>
      <c r="AU104" s="95"/>
      <c r="AV104" s="230">
        <v>1</v>
      </c>
      <c r="AW104" s="230">
        <v>0</v>
      </c>
      <c r="AX104" s="230" t="s">
        <v>3612</v>
      </c>
      <c r="AY104" s="141">
        <v>7</v>
      </c>
      <c r="AZ104" s="70">
        <v>1</v>
      </c>
      <c r="BA104" s="70">
        <v>1</v>
      </c>
      <c r="BB104" s="70">
        <v>1</v>
      </c>
      <c r="BC104" s="70">
        <v>1</v>
      </c>
      <c r="BD104" s="70">
        <v>1</v>
      </c>
      <c r="BE104" s="70">
        <v>0</v>
      </c>
      <c r="BF104" s="70">
        <v>0</v>
      </c>
      <c r="BG104" s="71">
        <v>0</v>
      </c>
      <c r="BH104" s="71">
        <v>0</v>
      </c>
      <c r="BI104" s="71">
        <v>0</v>
      </c>
      <c r="BJ104" s="71">
        <v>0</v>
      </c>
      <c r="BK104" s="71">
        <v>0</v>
      </c>
      <c r="BL104" s="70">
        <v>1</v>
      </c>
      <c r="BM104" s="70">
        <v>1</v>
      </c>
      <c r="BN104" s="70">
        <v>0</v>
      </c>
      <c r="BO104" s="70">
        <v>1</v>
      </c>
      <c r="BP104" s="403">
        <v>0</v>
      </c>
      <c r="BQ104" s="403">
        <v>0</v>
      </c>
      <c r="BR104" s="403">
        <v>0</v>
      </c>
      <c r="BS104" s="403">
        <v>58000</v>
      </c>
      <c r="BT104" s="403">
        <v>0</v>
      </c>
      <c r="BU104" s="403">
        <v>0</v>
      </c>
      <c r="BV104" s="403">
        <v>0</v>
      </c>
      <c r="BW104" s="403">
        <v>0</v>
      </c>
      <c r="BX104" s="403">
        <v>0</v>
      </c>
      <c r="BY104" s="403">
        <v>0</v>
      </c>
      <c r="BZ104" s="401">
        <v>0</v>
      </c>
      <c r="CA104" s="401">
        <v>0</v>
      </c>
      <c r="CB104" s="401">
        <v>0</v>
      </c>
      <c r="CC104" s="401">
        <v>0</v>
      </c>
      <c r="CD104" s="401">
        <v>0</v>
      </c>
      <c r="CE104" s="401">
        <v>0</v>
      </c>
      <c r="CF104" s="401">
        <v>0</v>
      </c>
      <c r="CG104" s="401">
        <v>0</v>
      </c>
      <c r="CH104" s="401">
        <v>0</v>
      </c>
      <c r="CI104" s="401">
        <v>0</v>
      </c>
      <c r="CJ104" s="401">
        <v>0</v>
      </c>
      <c r="CK104" s="401">
        <v>0</v>
      </c>
      <c r="CL104" s="401">
        <v>0</v>
      </c>
      <c r="CM104" s="401">
        <v>0</v>
      </c>
      <c r="CN104" s="401">
        <v>0</v>
      </c>
      <c r="CO104" s="401">
        <v>0</v>
      </c>
      <c r="CP104" s="401">
        <v>0</v>
      </c>
      <c r="CQ104" s="401">
        <v>0</v>
      </c>
      <c r="CR104" s="401">
        <v>0</v>
      </c>
      <c r="CS104" s="401">
        <v>0</v>
      </c>
      <c r="CT104" s="401">
        <v>0</v>
      </c>
      <c r="CU104" s="401">
        <v>0</v>
      </c>
      <c r="CV104" s="401">
        <v>0</v>
      </c>
      <c r="CW104" s="401">
        <v>0</v>
      </c>
      <c r="CX104" s="401">
        <v>0</v>
      </c>
      <c r="CY104" s="401">
        <v>0</v>
      </c>
      <c r="CZ104" s="401">
        <v>0</v>
      </c>
      <c r="DA104" s="401">
        <v>0</v>
      </c>
      <c r="DB104" s="401">
        <v>0</v>
      </c>
      <c r="DC104" s="401">
        <v>0</v>
      </c>
      <c r="DD104" s="401">
        <v>0</v>
      </c>
      <c r="DE104" s="401">
        <v>0</v>
      </c>
      <c r="DF104" s="401">
        <v>0</v>
      </c>
      <c r="DG104" s="403">
        <v>49763</v>
      </c>
      <c r="DH104" s="403">
        <v>49763</v>
      </c>
      <c r="DI104" s="403">
        <v>49763</v>
      </c>
      <c r="DJ104" s="403">
        <v>49763</v>
      </c>
      <c r="DK104" s="403">
        <v>49763</v>
      </c>
      <c r="DL104" s="403">
        <v>49763</v>
      </c>
      <c r="DM104" s="403">
        <v>49763</v>
      </c>
      <c r="DN104" s="403">
        <v>49763</v>
      </c>
      <c r="DO104" s="403">
        <v>49763</v>
      </c>
      <c r="DP104" s="403">
        <v>49763</v>
      </c>
      <c r="DQ104" s="403">
        <v>49763</v>
      </c>
      <c r="DR104" s="403">
        <v>49763</v>
      </c>
      <c r="DS104" s="403">
        <v>49763</v>
      </c>
      <c r="DT104" s="403">
        <v>49763</v>
      </c>
      <c r="DU104" s="403">
        <v>49763</v>
      </c>
      <c r="DV104" s="403">
        <v>49763</v>
      </c>
      <c r="DW104" s="403">
        <v>49763</v>
      </c>
      <c r="DX104" s="403">
        <v>49763</v>
      </c>
      <c r="DY104" s="403">
        <v>49763</v>
      </c>
      <c r="DZ104" s="403">
        <v>49763</v>
      </c>
      <c r="EA104" s="403">
        <v>49763</v>
      </c>
      <c r="EB104" s="403">
        <v>49763</v>
      </c>
      <c r="EC104" s="403">
        <v>49763</v>
      </c>
      <c r="ED104" s="403">
        <v>49763</v>
      </c>
      <c r="EE104" s="403">
        <v>49763</v>
      </c>
      <c r="EF104" s="403">
        <v>49763</v>
      </c>
      <c r="EG104" s="403">
        <v>49763</v>
      </c>
      <c r="EH104" s="403">
        <v>49763</v>
      </c>
      <c r="EI104" s="403">
        <v>49763</v>
      </c>
      <c r="EJ104" s="403">
        <v>49763</v>
      </c>
      <c r="EK104" s="403">
        <v>49763</v>
      </c>
      <c r="EL104" s="403">
        <v>49763</v>
      </c>
      <c r="EM104" s="403">
        <v>49763</v>
      </c>
      <c r="EN104" s="403">
        <v>49763</v>
      </c>
      <c r="EO104" s="403">
        <v>49763</v>
      </c>
      <c r="EP104" s="403">
        <v>49763</v>
      </c>
      <c r="EQ104" s="403">
        <v>49763</v>
      </c>
      <c r="ER104" s="403">
        <v>49763</v>
      </c>
      <c r="ES104" s="403">
        <v>49763</v>
      </c>
      <c r="ET104" s="403">
        <v>49763</v>
      </c>
      <c r="EU104" s="403">
        <v>49763</v>
      </c>
      <c r="EV104" s="403">
        <v>49763</v>
      </c>
      <c r="EW104" s="403">
        <v>49763</v>
      </c>
      <c r="EX104" s="404">
        <v>0</v>
      </c>
      <c r="EY104" s="404">
        <v>50102.580714825606</v>
      </c>
      <c r="EZ104" s="404">
        <v>0</v>
      </c>
      <c r="FA104" s="404">
        <v>0</v>
      </c>
      <c r="FB104" s="404">
        <v>0</v>
      </c>
      <c r="FC104" s="404">
        <v>0</v>
      </c>
      <c r="FD104" s="404">
        <v>0</v>
      </c>
      <c r="FE104" s="404">
        <v>0</v>
      </c>
      <c r="FF104" s="404">
        <v>0</v>
      </c>
      <c r="FG104" s="404">
        <v>0</v>
      </c>
      <c r="FH104" s="404">
        <v>0</v>
      </c>
      <c r="FI104" s="404">
        <v>0</v>
      </c>
      <c r="FJ104" s="404">
        <v>0</v>
      </c>
      <c r="FK104" s="404">
        <v>0</v>
      </c>
      <c r="FL104" s="404">
        <v>0</v>
      </c>
      <c r="FM104" s="404">
        <v>0</v>
      </c>
      <c r="FN104" s="404">
        <v>0</v>
      </c>
      <c r="FO104" s="404">
        <v>0</v>
      </c>
      <c r="FP104" s="404">
        <v>0</v>
      </c>
      <c r="FQ104" s="404">
        <v>0</v>
      </c>
      <c r="FR104" s="404">
        <v>0</v>
      </c>
      <c r="FS104" s="404">
        <v>0</v>
      </c>
      <c r="FT104" s="404">
        <v>0</v>
      </c>
      <c r="FU104" s="404">
        <v>0</v>
      </c>
      <c r="FV104" s="404">
        <v>0</v>
      </c>
      <c r="FW104" s="404">
        <v>0</v>
      </c>
      <c r="FX104" s="404">
        <v>0</v>
      </c>
      <c r="FY104" s="404">
        <v>0</v>
      </c>
      <c r="FZ104" s="404">
        <v>0</v>
      </c>
      <c r="GA104" s="404">
        <v>0</v>
      </c>
      <c r="GB104" s="404">
        <v>0</v>
      </c>
      <c r="GC104" s="404">
        <v>0</v>
      </c>
      <c r="GD104" s="404">
        <v>0</v>
      </c>
      <c r="GE104" s="404">
        <v>0</v>
      </c>
      <c r="GF104" s="404">
        <v>0</v>
      </c>
      <c r="GG104" s="404">
        <v>0</v>
      </c>
      <c r="GH104" s="404">
        <v>0</v>
      </c>
      <c r="GI104" s="404">
        <v>0</v>
      </c>
      <c r="GJ104" s="404">
        <v>0</v>
      </c>
      <c r="GK104" s="404">
        <v>0</v>
      </c>
      <c r="GL104" s="404">
        <v>45136.507936507936</v>
      </c>
      <c r="GM104" s="404">
        <v>42987.150415721837</v>
      </c>
      <c r="GN104" s="404">
        <v>40940.143253068425</v>
      </c>
      <c r="GO104" s="404">
        <v>38990.612621969922</v>
      </c>
      <c r="GP104" s="404">
        <v>37133.916782828499</v>
      </c>
      <c r="GQ104" s="404">
        <v>35365.635031265236</v>
      </c>
      <c r="GR104" s="404">
        <v>33681.557172633562</v>
      </c>
      <c r="GS104" s="404">
        <v>32077.673497746247</v>
      </c>
      <c r="GT104" s="404">
        <v>30550.165235948807</v>
      </c>
      <c r="GU104" s="404">
        <v>29095.395462808385</v>
      </c>
      <c r="GV104" s="404">
        <v>27709.900440769892</v>
      </c>
      <c r="GW104" s="404">
        <v>26390.381372161799</v>
      </c>
      <c r="GX104" s="404">
        <v>25133.696544916005</v>
      </c>
      <c r="GY104" s="404">
        <v>23936.853852300948</v>
      </c>
      <c r="GZ104" s="404">
        <v>22797.003668858048</v>
      </c>
      <c r="HA104" s="404">
        <v>21711.432065579091</v>
      </c>
      <c r="HB104" s="404">
        <v>20677.554348170564</v>
      </c>
      <c r="HC104" s="404">
        <v>19692.908903019583</v>
      </c>
      <c r="HD104" s="404">
        <v>18755.151336209128</v>
      </c>
      <c r="HE104" s="404">
        <v>17862.048891627743</v>
      </c>
      <c r="HF104" s="404">
        <v>17011.475134883563</v>
      </c>
      <c r="HG104" s="404">
        <v>16201.404890365297</v>
      </c>
      <c r="HH104" s="404">
        <v>15429.909419395522</v>
      </c>
      <c r="HI104" s="404">
        <v>14695.151827995734</v>
      </c>
      <c r="HJ104" s="404">
        <v>13995.382693329271</v>
      </c>
      <c r="HK104" s="404">
        <v>13328.935898408829</v>
      </c>
      <c r="HL104" s="404">
        <v>12694.224665151267</v>
      </c>
      <c r="HM104" s="404">
        <v>12089.737776334538</v>
      </c>
      <c r="HN104" s="404">
        <v>11514.035977461468</v>
      </c>
      <c r="HO104" s="404">
        <v>10965.748549963299</v>
      </c>
      <c r="HP104" s="404">
        <v>10443.570047584095</v>
      </c>
      <c r="HQ104" s="404">
        <v>9946.2571881753283</v>
      </c>
      <c r="HR104" s="404">
        <v>9472.6258935003134</v>
      </c>
      <c r="HS104" s="404">
        <v>9021.5484700002962</v>
      </c>
      <c r="HT104" s="404">
        <v>8591.9509238098071</v>
      </c>
      <c r="HU104" s="404">
        <v>8182.8104036283876</v>
      </c>
      <c r="HV104" s="404">
        <v>7793.1527653603707</v>
      </c>
      <c r="HW104" s="404">
        <v>7422.0502527241606</v>
      </c>
      <c r="HX104" s="404">
        <v>7068.619288308726</v>
      </c>
      <c r="HY104" s="404">
        <v>6732.0183698178334</v>
      </c>
      <c r="HZ104" s="404">
        <v>50102.580714825606</v>
      </c>
      <c r="IA104" s="404">
        <v>205188.33101009665</v>
      </c>
      <c r="IB104" s="408">
        <v>4.0953645118200548</v>
      </c>
      <c r="IC104" s="410"/>
    </row>
    <row r="105" spans="1:237" ht="90" customHeight="1" x14ac:dyDescent="0.2">
      <c r="A105" s="270" t="s">
        <v>1891</v>
      </c>
      <c r="B105" s="108" t="s">
        <v>1892</v>
      </c>
      <c r="C105" s="108" t="s">
        <v>3521</v>
      </c>
      <c r="D105" s="129">
        <v>3</v>
      </c>
      <c r="E105" s="108" t="s">
        <v>1900</v>
      </c>
      <c r="F105" s="124" t="s">
        <v>1901</v>
      </c>
      <c r="G105" s="124" t="s">
        <v>1902</v>
      </c>
      <c r="H105" s="123" t="s">
        <v>1898</v>
      </c>
      <c r="I105" s="124"/>
      <c r="J105" s="124">
        <v>10</v>
      </c>
      <c r="K105" s="227" t="s">
        <v>79</v>
      </c>
      <c r="L105" s="142">
        <v>15000</v>
      </c>
      <c r="M105" s="124" t="s">
        <v>1903</v>
      </c>
      <c r="N105" s="123" t="s">
        <v>81</v>
      </c>
      <c r="O105" s="73" t="s">
        <v>106</v>
      </c>
      <c r="P105" s="123" t="s">
        <v>463</v>
      </c>
      <c r="Q105" s="112" t="s">
        <v>100</v>
      </c>
      <c r="R105" s="123" t="s">
        <v>108</v>
      </c>
      <c r="S105" s="123" t="s">
        <v>99</v>
      </c>
      <c r="T105" s="123" t="s">
        <v>866</v>
      </c>
      <c r="U105" s="123" t="s">
        <v>100</v>
      </c>
      <c r="V105" s="308">
        <v>1</v>
      </c>
      <c r="W105" s="309">
        <v>30000</v>
      </c>
      <c r="X105" s="297"/>
      <c r="Y105" s="297"/>
      <c r="Z105" s="297"/>
      <c r="AA105" s="309">
        <v>30000</v>
      </c>
      <c r="AB105" s="297"/>
      <c r="AC105" s="297"/>
      <c r="AD105" s="297"/>
      <c r="AE105" s="297"/>
      <c r="AF105" s="297"/>
      <c r="AG105" s="297"/>
      <c r="AH105" s="297"/>
      <c r="AI105" s="123"/>
      <c r="AJ105" s="297"/>
      <c r="AK105" s="297"/>
      <c r="AL105" s="297"/>
      <c r="AM105" s="297"/>
      <c r="AN105" s="297"/>
      <c r="AO105" s="297"/>
      <c r="AP105" s="297"/>
      <c r="AQ105" s="297"/>
      <c r="AR105" s="297"/>
      <c r="AS105" s="297"/>
      <c r="AT105" s="297"/>
      <c r="AU105" s="124"/>
      <c r="AV105" s="230">
        <v>1</v>
      </c>
      <c r="AW105" s="230">
        <v>0</v>
      </c>
      <c r="AX105" s="230" t="s">
        <v>3600</v>
      </c>
      <c r="AY105" s="141">
        <v>6</v>
      </c>
      <c r="AZ105" s="70">
        <v>1</v>
      </c>
      <c r="BA105" s="70">
        <v>1</v>
      </c>
      <c r="BB105" s="70">
        <v>1</v>
      </c>
      <c r="BC105" s="70">
        <v>1</v>
      </c>
      <c r="BD105" s="70">
        <v>1</v>
      </c>
      <c r="BE105" s="70">
        <v>0</v>
      </c>
      <c r="BF105" s="70">
        <v>0</v>
      </c>
      <c r="BG105" s="71">
        <v>0</v>
      </c>
      <c r="BH105" s="71">
        <v>0</v>
      </c>
      <c r="BI105" s="71">
        <v>0</v>
      </c>
      <c r="BJ105" s="71">
        <v>0</v>
      </c>
      <c r="BK105" s="71">
        <v>0</v>
      </c>
      <c r="BL105" s="70">
        <v>0</v>
      </c>
      <c r="BM105" s="70">
        <v>1</v>
      </c>
      <c r="BN105" s="70">
        <v>0</v>
      </c>
      <c r="BO105" s="70">
        <v>1</v>
      </c>
      <c r="BP105" s="403">
        <v>0</v>
      </c>
      <c r="BQ105" s="403">
        <v>0</v>
      </c>
      <c r="BR105" s="403">
        <v>30000</v>
      </c>
      <c r="BS105" s="403">
        <v>0</v>
      </c>
      <c r="BT105" s="403">
        <v>0</v>
      </c>
      <c r="BU105" s="403">
        <v>0</v>
      </c>
      <c r="BV105" s="403">
        <v>0</v>
      </c>
      <c r="BW105" s="403">
        <v>0</v>
      </c>
      <c r="BX105" s="403">
        <v>0</v>
      </c>
      <c r="BY105" s="403">
        <v>0</v>
      </c>
      <c r="BZ105" s="401">
        <v>0</v>
      </c>
      <c r="CA105" s="401">
        <v>0</v>
      </c>
      <c r="CB105" s="401">
        <v>0</v>
      </c>
      <c r="CC105" s="401">
        <v>0</v>
      </c>
      <c r="CD105" s="401">
        <v>0</v>
      </c>
      <c r="CE105" s="401">
        <v>0</v>
      </c>
      <c r="CF105" s="401">
        <v>0</v>
      </c>
      <c r="CG105" s="401">
        <v>0</v>
      </c>
      <c r="CH105" s="401">
        <v>0</v>
      </c>
      <c r="CI105" s="401">
        <v>0</v>
      </c>
      <c r="CJ105" s="401">
        <v>0</v>
      </c>
      <c r="CK105" s="401">
        <v>0</v>
      </c>
      <c r="CL105" s="401">
        <v>0</v>
      </c>
      <c r="CM105" s="401">
        <v>0</v>
      </c>
      <c r="CN105" s="401">
        <v>0</v>
      </c>
      <c r="CO105" s="401">
        <v>0</v>
      </c>
      <c r="CP105" s="401">
        <v>0</v>
      </c>
      <c r="CQ105" s="401">
        <v>0</v>
      </c>
      <c r="CR105" s="401">
        <v>0</v>
      </c>
      <c r="CS105" s="401">
        <v>0</v>
      </c>
      <c r="CT105" s="401">
        <v>0</v>
      </c>
      <c r="CU105" s="401">
        <v>0</v>
      </c>
      <c r="CV105" s="401">
        <v>0</v>
      </c>
      <c r="CW105" s="401">
        <v>0</v>
      </c>
      <c r="CX105" s="401">
        <v>0</v>
      </c>
      <c r="CY105" s="401">
        <v>0</v>
      </c>
      <c r="CZ105" s="401">
        <v>0</v>
      </c>
      <c r="DA105" s="401">
        <v>0</v>
      </c>
      <c r="DB105" s="401">
        <v>0</v>
      </c>
      <c r="DC105" s="401">
        <v>0</v>
      </c>
      <c r="DD105" s="401">
        <v>0</v>
      </c>
      <c r="DE105" s="401">
        <v>0</v>
      </c>
      <c r="DF105" s="401">
        <v>0</v>
      </c>
      <c r="DG105" s="403">
        <v>15000</v>
      </c>
      <c r="DH105" s="403">
        <v>15000</v>
      </c>
      <c r="DI105" s="403">
        <v>15000</v>
      </c>
      <c r="DJ105" s="403">
        <v>15000</v>
      </c>
      <c r="DK105" s="403">
        <v>15000</v>
      </c>
      <c r="DL105" s="403">
        <v>15000</v>
      </c>
      <c r="DM105" s="403">
        <v>15000</v>
      </c>
      <c r="DN105" s="403">
        <v>15000</v>
      </c>
      <c r="DO105" s="403">
        <v>15000</v>
      </c>
      <c r="DP105" s="403">
        <v>15000</v>
      </c>
      <c r="DQ105" s="403">
        <v>15000</v>
      </c>
      <c r="DR105" s="403">
        <v>15000</v>
      </c>
      <c r="DS105" s="403">
        <v>15000</v>
      </c>
      <c r="DT105" s="403">
        <v>15000</v>
      </c>
      <c r="DU105" s="403">
        <v>15000</v>
      </c>
      <c r="DV105" s="403">
        <v>15000</v>
      </c>
      <c r="DW105" s="403">
        <v>15000</v>
      </c>
      <c r="DX105" s="403">
        <v>15000</v>
      </c>
      <c r="DY105" s="403">
        <v>15000</v>
      </c>
      <c r="DZ105" s="403">
        <v>15000</v>
      </c>
      <c r="EA105" s="403">
        <v>15000</v>
      </c>
      <c r="EB105" s="403">
        <v>15000</v>
      </c>
      <c r="EC105" s="403">
        <v>15000</v>
      </c>
      <c r="ED105" s="403">
        <v>15000</v>
      </c>
      <c r="EE105" s="403">
        <v>15000</v>
      </c>
      <c r="EF105" s="403">
        <v>15000</v>
      </c>
      <c r="EG105" s="403">
        <v>15000</v>
      </c>
      <c r="EH105" s="403">
        <v>15000</v>
      </c>
      <c r="EI105" s="403">
        <v>15000</v>
      </c>
      <c r="EJ105" s="403">
        <v>15000</v>
      </c>
      <c r="EK105" s="403">
        <v>15000</v>
      </c>
      <c r="EL105" s="403">
        <v>15000</v>
      </c>
      <c r="EM105" s="403">
        <v>15000</v>
      </c>
      <c r="EN105" s="403">
        <v>15000</v>
      </c>
      <c r="EO105" s="403">
        <v>15000</v>
      </c>
      <c r="EP105" s="403">
        <v>15000</v>
      </c>
      <c r="EQ105" s="403">
        <v>15000</v>
      </c>
      <c r="ER105" s="403">
        <v>15000</v>
      </c>
      <c r="ES105" s="403">
        <v>15000</v>
      </c>
      <c r="ET105" s="403">
        <v>15000</v>
      </c>
      <c r="EU105" s="403">
        <v>15000</v>
      </c>
      <c r="EV105" s="403">
        <v>15000</v>
      </c>
      <c r="EW105" s="403">
        <v>15000</v>
      </c>
      <c r="EX105" s="404">
        <v>27210.884353741494</v>
      </c>
      <c r="EY105" s="404">
        <v>0</v>
      </c>
      <c r="EZ105" s="404">
        <v>0</v>
      </c>
      <c r="FA105" s="404">
        <v>0</v>
      </c>
      <c r="FB105" s="404">
        <v>0</v>
      </c>
      <c r="FC105" s="404">
        <v>0</v>
      </c>
      <c r="FD105" s="404">
        <v>0</v>
      </c>
      <c r="FE105" s="404">
        <v>0</v>
      </c>
      <c r="FF105" s="404">
        <v>0</v>
      </c>
      <c r="FG105" s="404">
        <v>0</v>
      </c>
      <c r="FH105" s="404">
        <v>0</v>
      </c>
      <c r="FI105" s="404">
        <v>0</v>
      </c>
      <c r="FJ105" s="404">
        <v>0</v>
      </c>
      <c r="FK105" s="404">
        <v>0</v>
      </c>
      <c r="FL105" s="404">
        <v>0</v>
      </c>
      <c r="FM105" s="404">
        <v>0</v>
      </c>
      <c r="FN105" s="404">
        <v>0</v>
      </c>
      <c r="FO105" s="404">
        <v>0</v>
      </c>
      <c r="FP105" s="404">
        <v>0</v>
      </c>
      <c r="FQ105" s="404">
        <v>0</v>
      </c>
      <c r="FR105" s="404">
        <v>0</v>
      </c>
      <c r="FS105" s="404">
        <v>0</v>
      </c>
      <c r="FT105" s="404">
        <v>0</v>
      </c>
      <c r="FU105" s="404">
        <v>0</v>
      </c>
      <c r="FV105" s="404">
        <v>0</v>
      </c>
      <c r="FW105" s="404">
        <v>0</v>
      </c>
      <c r="FX105" s="404">
        <v>0</v>
      </c>
      <c r="FY105" s="404">
        <v>0</v>
      </c>
      <c r="FZ105" s="404">
        <v>0</v>
      </c>
      <c r="GA105" s="404">
        <v>0</v>
      </c>
      <c r="GB105" s="404">
        <v>0</v>
      </c>
      <c r="GC105" s="404">
        <v>0</v>
      </c>
      <c r="GD105" s="404">
        <v>0</v>
      </c>
      <c r="GE105" s="404">
        <v>0</v>
      </c>
      <c r="GF105" s="404">
        <v>0</v>
      </c>
      <c r="GG105" s="404">
        <v>0</v>
      </c>
      <c r="GH105" s="404">
        <v>0</v>
      </c>
      <c r="GI105" s="404">
        <v>0</v>
      </c>
      <c r="GJ105" s="404">
        <v>0</v>
      </c>
      <c r="GK105" s="404">
        <v>0</v>
      </c>
      <c r="GL105" s="404">
        <v>13605.442176870747</v>
      </c>
      <c r="GM105" s="404">
        <v>12957.56397797214</v>
      </c>
      <c r="GN105" s="404">
        <v>12340.537121878229</v>
      </c>
      <c r="GO105" s="404">
        <v>11752.892497026884</v>
      </c>
      <c r="GP105" s="404">
        <v>11193.230949549416</v>
      </c>
      <c r="GQ105" s="404">
        <v>10660.219951951822</v>
      </c>
      <c r="GR105" s="404">
        <v>10152.590430430308</v>
      </c>
      <c r="GS105" s="404">
        <v>9669.1337432669588</v>
      </c>
      <c r="GT105" s="404">
        <v>9208.6988031113906</v>
      </c>
      <c r="GU105" s="404">
        <v>8770.1893362965602</v>
      </c>
      <c r="GV105" s="404">
        <v>8352.5612726633935</v>
      </c>
      <c r="GW105" s="404">
        <v>7954.8202596794199</v>
      </c>
      <c r="GX105" s="404">
        <v>7576.0192949327829</v>
      </c>
      <c r="GY105" s="404">
        <v>7215.2564713645525</v>
      </c>
      <c r="GZ105" s="404">
        <v>6871.6728298710032</v>
      </c>
      <c r="HA105" s="404">
        <v>6544.4503141628593</v>
      </c>
      <c r="HB105" s="404">
        <v>6232.8098230122469</v>
      </c>
      <c r="HC105" s="404">
        <v>5936.0093552497592</v>
      </c>
      <c r="HD105" s="404">
        <v>5653.3422430950086</v>
      </c>
      <c r="HE105" s="404">
        <v>5384.1354696142944</v>
      </c>
      <c r="HF105" s="404">
        <v>5127.7480662993285</v>
      </c>
      <c r="HG105" s="404">
        <v>4883.5695869517403</v>
      </c>
      <c r="HH105" s="404">
        <v>4651.0186542397532</v>
      </c>
      <c r="HI105" s="404">
        <v>4429.5415754664318</v>
      </c>
      <c r="HJ105" s="404">
        <v>4218.6110242537443</v>
      </c>
      <c r="HK105" s="404">
        <v>4017.7247850035656</v>
      </c>
      <c r="HL105" s="404">
        <v>3826.4045571462534</v>
      </c>
      <c r="HM105" s="404">
        <v>3644.1948163297643</v>
      </c>
      <c r="HN105" s="404">
        <v>3470.6617298378719</v>
      </c>
      <c r="HO105" s="404">
        <v>3305.392123655115</v>
      </c>
      <c r="HP105" s="404">
        <v>3147.9924987191575</v>
      </c>
      <c r="HQ105" s="404">
        <v>2998.0880940182451</v>
      </c>
      <c r="HR105" s="404">
        <v>2855.3219943030908</v>
      </c>
      <c r="HS105" s="404">
        <v>2719.3542802886573</v>
      </c>
      <c r="HT105" s="404">
        <v>2589.8612193225313</v>
      </c>
      <c r="HU105" s="404">
        <v>2466.5344945928864</v>
      </c>
      <c r="HV105" s="404">
        <v>2349.0804710408447</v>
      </c>
      <c r="HW105" s="404">
        <v>2237.2194962293756</v>
      </c>
      <c r="HX105" s="404">
        <v>2130.6852345041675</v>
      </c>
      <c r="HY105" s="404">
        <v>2029.2240328611117</v>
      </c>
      <c r="HZ105" s="404">
        <v>27210.884353741494</v>
      </c>
      <c r="IA105" s="404">
        <v>110310.49898835445</v>
      </c>
      <c r="IB105" s="408">
        <v>4.0539108378220261</v>
      </c>
      <c r="IC105" s="410"/>
    </row>
    <row r="106" spans="1:237" s="180" customFormat="1" ht="90" customHeight="1" x14ac:dyDescent="0.25">
      <c r="A106" s="161" t="s">
        <v>3062</v>
      </c>
      <c r="B106" s="150" t="s">
        <v>3063</v>
      </c>
      <c r="C106" s="150" t="s">
        <v>3432</v>
      </c>
      <c r="D106" s="165">
        <v>23</v>
      </c>
      <c r="E106" s="364" t="s">
        <v>3181</v>
      </c>
      <c r="F106" s="151" t="s">
        <v>3182</v>
      </c>
      <c r="G106" s="151" t="s">
        <v>3183</v>
      </c>
      <c r="H106" s="79" t="s">
        <v>77</v>
      </c>
      <c r="I106" s="151" t="s">
        <v>3151</v>
      </c>
      <c r="J106" s="151">
        <v>5</v>
      </c>
      <c r="K106" s="227" t="s">
        <v>79</v>
      </c>
      <c r="L106" s="79">
        <v>45867</v>
      </c>
      <c r="M106" s="79" t="s">
        <v>3176</v>
      </c>
      <c r="N106" s="79" t="s">
        <v>147</v>
      </c>
      <c r="O106" s="73" t="s">
        <v>106</v>
      </c>
      <c r="P106" s="79" t="s">
        <v>728</v>
      </c>
      <c r="Q106" s="112" t="s">
        <v>100</v>
      </c>
      <c r="R106" s="79" t="s">
        <v>108</v>
      </c>
      <c r="S106" s="79" t="s">
        <v>99</v>
      </c>
      <c r="T106" s="79" t="s">
        <v>1850</v>
      </c>
      <c r="U106" s="79" t="s">
        <v>100</v>
      </c>
      <c r="V106" s="81">
        <v>1</v>
      </c>
      <c r="W106" s="162">
        <v>52000</v>
      </c>
      <c r="X106" s="162">
        <v>0</v>
      </c>
      <c r="Y106" s="162">
        <v>0</v>
      </c>
      <c r="Z106" s="162">
        <v>0</v>
      </c>
      <c r="AA106" s="162">
        <v>52000</v>
      </c>
      <c r="AB106" s="162">
        <v>0</v>
      </c>
      <c r="AC106" s="162">
        <v>0</v>
      </c>
      <c r="AD106" s="162">
        <v>0</v>
      </c>
      <c r="AE106" s="149">
        <v>0</v>
      </c>
      <c r="AF106" s="149">
        <v>0</v>
      </c>
      <c r="AG106" s="149">
        <v>0</v>
      </c>
      <c r="AH106" s="149">
        <v>0</v>
      </c>
      <c r="AI106" s="88" t="s">
        <v>88</v>
      </c>
      <c r="AJ106" s="162">
        <v>0</v>
      </c>
      <c r="AK106" s="162">
        <v>0</v>
      </c>
      <c r="AL106" s="162">
        <v>0</v>
      </c>
      <c r="AM106" s="162">
        <v>0</v>
      </c>
      <c r="AN106" s="162">
        <v>0</v>
      </c>
      <c r="AO106" s="162">
        <v>0</v>
      </c>
      <c r="AP106" s="162">
        <v>0</v>
      </c>
      <c r="AQ106" s="149">
        <v>0</v>
      </c>
      <c r="AR106" s="149">
        <v>0</v>
      </c>
      <c r="AS106" s="149">
        <v>0</v>
      </c>
      <c r="AT106" s="149">
        <v>0</v>
      </c>
      <c r="AU106" s="151"/>
      <c r="AV106" s="230">
        <v>1</v>
      </c>
      <c r="AW106" s="230">
        <v>0</v>
      </c>
      <c r="AX106" s="230" t="s">
        <v>3603</v>
      </c>
      <c r="AY106" s="141">
        <v>9</v>
      </c>
      <c r="AZ106" s="70">
        <v>1</v>
      </c>
      <c r="BA106" s="70">
        <v>1</v>
      </c>
      <c r="BB106" s="70">
        <v>1</v>
      </c>
      <c r="BC106" s="70">
        <v>1</v>
      </c>
      <c r="BD106" s="70">
        <v>1</v>
      </c>
      <c r="BE106" s="70">
        <v>1</v>
      </c>
      <c r="BF106" s="70">
        <v>1</v>
      </c>
      <c r="BG106" s="71">
        <v>0</v>
      </c>
      <c r="BH106" s="71">
        <v>1</v>
      </c>
      <c r="BI106" s="71">
        <v>0</v>
      </c>
      <c r="BJ106" s="71">
        <v>1</v>
      </c>
      <c r="BK106" s="71">
        <v>0</v>
      </c>
      <c r="BL106" s="70">
        <v>1</v>
      </c>
      <c r="BM106" s="70">
        <v>1</v>
      </c>
      <c r="BN106" s="70">
        <v>0</v>
      </c>
      <c r="BO106" s="70">
        <v>1</v>
      </c>
      <c r="BP106" s="403">
        <v>0</v>
      </c>
      <c r="BQ106" s="403">
        <v>0</v>
      </c>
      <c r="BR106" s="403">
        <v>52000</v>
      </c>
      <c r="BS106" s="403">
        <v>0</v>
      </c>
      <c r="BT106" s="403">
        <v>0</v>
      </c>
      <c r="BU106" s="403">
        <v>0</v>
      </c>
      <c r="BV106" s="403">
        <v>0</v>
      </c>
      <c r="BW106" s="403">
        <v>0</v>
      </c>
      <c r="BX106" s="403">
        <v>0</v>
      </c>
      <c r="BY106" s="403">
        <v>0</v>
      </c>
      <c r="BZ106" s="401">
        <v>0</v>
      </c>
      <c r="CA106" s="401">
        <v>0</v>
      </c>
      <c r="CB106" s="401">
        <v>0</v>
      </c>
      <c r="CC106" s="401">
        <v>0</v>
      </c>
      <c r="CD106" s="401">
        <v>0</v>
      </c>
      <c r="CE106" s="401">
        <v>0</v>
      </c>
      <c r="CF106" s="401">
        <v>0</v>
      </c>
      <c r="CG106" s="401">
        <v>0</v>
      </c>
      <c r="CH106" s="401">
        <v>0</v>
      </c>
      <c r="CI106" s="401">
        <v>0</v>
      </c>
      <c r="CJ106" s="401">
        <v>0</v>
      </c>
      <c r="CK106" s="401">
        <v>0</v>
      </c>
      <c r="CL106" s="401">
        <v>0</v>
      </c>
      <c r="CM106" s="401">
        <v>0</v>
      </c>
      <c r="CN106" s="401">
        <v>0</v>
      </c>
      <c r="CO106" s="401">
        <v>0</v>
      </c>
      <c r="CP106" s="401">
        <v>0</v>
      </c>
      <c r="CQ106" s="401">
        <v>0</v>
      </c>
      <c r="CR106" s="401">
        <v>0</v>
      </c>
      <c r="CS106" s="401">
        <v>0</v>
      </c>
      <c r="CT106" s="401">
        <v>0</v>
      </c>
      <c r="CU106" s="401">
        <v>0</v>
      </c>
      <c r="CV106" s="401">
        <v>0</v>
      </c>
      <c r="CW106" s="401">
        <v>0</v>
      </c>
      <c r="CX106" s="401">
        <v>0</v>
      </c>
      <c r="CY106" s="401">
        <v>0</v>
      </c>
      <c r="CZ106" s="401">
        <v>0</v>
      </c>
      <c r="DA106" s="401">
        <v>0</v>
      </c>
      <c r="DB106" s="401">
        <v>0</v>
      </c>
      <c r="DC106" s="401">
        <v>0</v>
      </c>
      <c r="DD106" s="401">
        <v>0</v>
      </c>
      <c r="DE106" s="401">
        <v>0</v>
      </c>
      <c r="DF106" s="401">
        <v>0</v>
      </c>
      <c r="DG106" s="403">
        <v>45867</v>
      </c>
      <c r="DH106" s="403">
        <v>45867</v>
      </c>
      <c r="DI106" s="403">
        <v>45867</v>
      </c>
      <c r="DJ106" s="403">
        <v>45867</v>
      </c>
      <c r="DK106" s="403">
        <v>45867</v>
      </c>
      <c r="DL106" s="403">
        <v>45867</v>
      </c>
      <c r="DM106" s="403">
        <v>45867</v>
      </c>
      <c r="DN106" s="403">
        <v>45867</v>
      </c>
      <c r="DO106" s="403">
        <v>45867</v>
      </c>
      <c r="DP106" s="403">
        <v>45867</v>
      </c>
      <c r="DQ106" s="403">
        <v>45867</v>
      </c>
      <c r="DR106" s="403">
        <v>45867</v>
      </c>
      <c r="DS106" s="403">
        <v>45867</v>
      </c>
      <c r="DT106" s="403">
        <v>45867</v>
      </c>
      <c r="DU106" s="403">
        <v>45867</v>
      </c>
      <c r="DV106" s="403">
        <v>45867</v>
      </c>
      <c r="DW106" s="403">
        <v>45867</v>
      </c>
      <c r="DX106" s="403">
        <v>45867</v>
      </c>
      <c r="DY106" s="403">
        <v>45867</v>
      </c>
      <c r="DZ106" s="403">
        <v>45867</v>
      </c>
      <c r="EA106" s="403">
        <v>45867</v>
      </c>
      <c r="EB106" s="403">
        <v>45867</v>
      </c>
      <c r="EC106" s="403">
        <v>45867</v>
      </c>
      <c r="ED106" s="403">
        <v>45867</v>
      </c>
      <c r="EE106" s="403">
        <v>45867</v>
      </c>
      <c r="EF106" s="403">
        <v>45867</v>
      </c>
      <c r="EG106" s="403">
        <v>45867</v>
      </c>
      <c r="EH106" s="403">
        <v>45867</v>
      </c>
      <c r="EI106" s="403">
        <v>45867</v>
      </c>
      <c r="EJ106" s="403">
        <v>45867</v>
      </c>
      <c r="EK106" s="403">
        <v>45867</v>
      </c>
      <c r="EL106" s="403">
        <v>45867</v>
      </c>
      <c r="EM106" s="403">
        <v>45867</v>
      </c>
      <c r="EN106" s="403">
        <v>45867</v>
      </c>
      <c r="EO106" s="403">
        <v>45867</v>
      </c>
      <c r="EP106" s="403">
        <v>45867</v>
      </c>
      <c r="EQ106" s="403">
        <v>45867</v>
      </c>
      <c r="ER106" s="403">
        <v>45867</v>
      </c>
      <c r="ES106" s="403">
        <v>45867</v>
      </c>
      <c r="ET106" s="403">
        <v>45867</v>
      </c>
      <c r="EU106" s="403">
        <v>45867</v>
      </c>
      <c r="EV106" s="403">
        <v>45867</v>
      </c>
      <c r="EW106" s="403">
        <v>45867</v>
      </c>
      <c r="EX106" s="404">
        <v>47165.532879818595</v>
      </c>
      <c r="EY106" s="404">
        <v>0</v>
      </c>
      <c r="EZ106" s="404">
        <v>0</v>
      </c>
      <c r="FA106" s="404">
        <v>0</v>
      </c>
      <c r="FB106" s="404">
        <v>0</v>
      </c>
      <c r="FC106" s="404">
        <v>0</v>
      </c>
      <c r="FD106" s="404">
        <v>0</v>
      </c>
      <c r="FE106" s="404">
        <v>0</v>
      </c>
      <c r="FF106" s="404">
        <v>0</v>
      </c>
      <c r="FG106" s="404">
        <v>0</v>
      </c>
      <c r="FH106" s="404">
        <v>0</v>
      </c>
      <c r="FI106" s="404">
        <v>0</v>
      </c>
      <c r="FJ106" s="404">
        <v>0</v>
      </c>
      <c r="FK106" s="404">
        <v>0</v>
      </c>
      <c r="FL106" s="404">
        <v>0</v>
      </c>
      <c r="FM106" s="404">
        <v>0</v>
      </c>
      <c r="FN106" s="404">
        <v>0</v>
      </c>
      <c r="FO106" s="404">
        <v>0</v>
      </c>
      <c r="FP106" s="404">
        <v>0</v>
      </c>
      <c r="FQ106" s="404">
        <v>0</v>
      </c>
      <c r="FR106" s="404">
        <v>0</v>
      </c>
      <c r="FS106" s="404">
        <v>0</v>
      </c>
      <c r="FT106" s="404">
        <v>0</v>
      </c>
      <c r="FU106" s="404">
        <v>0</v>
      </c>
      <c r="FV106" s="404">
        <v>0</v>
      </c>
      <c r="FW106" s="404">
        <v>0</v>
      </c>
      <c r="FX106" s="404">
        <v>0</v>
      </c>
      <c r="FY106" s="404">
        <v>0</v>
      </c>
      <c r="FZ106" s="404">
        <v>0</v>
      </c>
      <c r="GA106" s="404">
        <v>0</v>
      </c>
      <c r="GB106" s="404">
        <v>0</v>
      </c>
      <c r="GC106" s="404">
        <v>0</v>
      </c>
      <c r="GD106" s="404">
        <v>0</v>
      </c>
      <c r="GE106" s="404">
        <v>0</v>
      </c>
      <c r="GF106" s="404">
        <v>0</v>
      </c>
      <c r="GG106" s="404">
        <v>0</v>
      </c>
      <c r="GH106" s="404">
        <v>0</v>
      </c>
      <c r="GI106" s="404">
        <v>0</v>
      </c>
      <c r="GJ106" s="404">
        <v>0</v>
      </c>
      <c r="GK106" s="404">
        <v>0</v>
      </c>
      <c r="GL106" s="404">
        <v>41602.72108843537</v>
      </c>
      <c r="GM106" s="404">
        <v>39621.639131843207</v>
      </c>
      <c r="GN106" s="404">
        <v>37734.894411279252</v>
      </c>
      <c r="GO106" s="404">
        <v>35937.994677408809</v>
      </c>
      <c r="GP106" s="404">
        <v>34226.661597532198</v>
      </c>
      <c r="GQ106" s="404">
        <v>32596.820569078282</v>
      </c>
      <c r="GR106" s="404">
        <v>31044.591018169795</v>
      </c>
      <c r="GS106" s="404">
        <v>29566.27716016171</v>
      </c>
      <c r="GT106" s="404">
        <v>28158.359200154009</v>
      </c>
      <c r="GU106" s="404">
        <v>26817.484952527626</v>
      </c>
      <c r="GV106" s="404">
        <v>25540.461859550123</v>
      </c>
      <c r="GW106" s="404">
        <v>24324.249390047731</v>
      </c>
      <c r="GX106" s="404">
        <v>23165.951800045463</v>
      </c>
      <c r="GY106" s="404">
        <v>22062.811238138529</v>
      </c>
      <c r="GZ106" s="404">
        <v>21012.201179179556</v>
      </c>
      <c r="HA106" s="404">
        <v>20011.620170647191</v>
      </c>
      <c r="HB106" s="404">
        <v>19058.685876806849</v>
      </c>
      <c r="HC106" s="404">
        <v>18151.129406482713</v>
      </c>
      <c r="HD106" s="404">
        <v>17286.789910935917</v>
      </c>
      <c r="HE106" s="404">
        <v>16463.60943898659</v>
      </c>
      <c r="HF106" s="404">
        <v>15679.628037130085</v>
      </c>
      <c r="HG106" s="404">
        <v>14932.979082981032</v>
      </c>
      <c r="HH106" s="404">
        <v>14221.884840934317</v>
      </c>
      <c r="HI106" s="404">
        <v>13544.652229461255</v>
      </c>
      <c r="HJ106" s="404">
        <v>12899.6687899631</v>
      </c>
      <c r="HK106" s="404">
        <v>12285.398847583903</v>
      </c>
      <c r="HL106" s="404">
        <v>11700.379854841814</v>
      </c>
      <c r="HM106" s="404">
        <v>11143.218909373154</v>
      </c>
      <c r="HN106" s="404">
        <v>10612.589437498245</v>
      </c>
      <c r="HO106" s="404">
        <v>10107.228035712611</v>
      </c>
      <c r="HP106" s="404">
        <v>9625.9314625834395</v>
      </c>
      <c r="HQ106" s="404">
        <v>9167.5537738889889</v>
      </c>
      <c r="HR106" s="404">
        <v>8731.0035941799906</v>
      </c>
      <c r="HS106" s="404">
        <v>8315.2415182666573</v>
      </c>
      <c r="HT106" s="404">
        <v>7919.2776364444362</v>
      </c>
      <c r="HU106" s="404">
        <v>7542.1691775661284</v>
      </c>
      <c r="HV106" s="404">
        <v>7183.0182643486951</v>
      </c>
      <c r="HW106" s="404">
        <v>6840.9697755701845</v>
      </c>
      <c r="HX106" s="404">
        <v>6515.2093100668435</v>
      </c>
      <c r="HY106" s="404">
        <v>6204.9612476827078</v>
      </c>
      <c r="HZ106" s="404">
        <v>47165.532879818595</v>
      </c>
      <c r="IA106" s="404">
        <v>189123.91090649884</v>
      </c>
      <c r="IB106" s="408">
        <v>4.0097906110464416</v>
      </c>
      <c r="IC106" s="412"/>
    </row>
    <row r="107" spans="1:237" s="180" customFormat="1" ht="90" customHeight="1" x14ac:dyDescent="0.25">
      <c r="A107" s="161" t="s">
        <v>2265</v>
      </c>
      <c r="B107" s="150" t="s">
        <v>3213</v>
      </c>
      <c r="C107" s="150" t="s">
        <v>3245</v>
      </c>
      <c r="D107" s="79">
        <v>7</v>
      </c>
      <c r="E107" s="150" t="s">
        <v>3246</v>
      </c>
      <c r="F107" s="150" t="s">
        <v>3247</v>
      </c>
      <c r="G107" s="150" t="s">
        <v>3248</v>
      </c>
      <c r="H107" s="79" t="s">
        <v>77</v>
      </c>
      <c r="I107" s="150" t="s">
        <v>2584</v>
      </c>
      <c r="J107" s="151">
        <v>40</v>
      </c>
      <c r="K107" s="227" t="s">
        <v>94</v>
      </c>
      <c r="L107" s="111">
        <v>15120</v>
      </c>
      <c r="M107" s="113" t="s">
        <v>3249</v>
      </c>
      <c r="N107" s="79" t="s">
        <v>81</v>
      </c>
      <c r="O107" s="73" t="s">
        <v>106</v>
      </c>
      <c r="P107" s="79" t="s">
        <v>107</v>
      </c>
      <c r="Q107" s="112" t="s">
        <v>100</v>
      </c>
      <c r="R107" s="79" t="s">
        <v>226</v>
      </c>
      <c r="S107" s="79" t="s">
        <v>99</v>
      </c>
      <c r="T107" s="79" t="s">
        <v>2696</v>
      </c>
      <c r="U107" s="79" t="s">
        <v>100</v>
      </c>
      <c r="V107" s="81">
        <v>1</v>
      </c>
      <c r="W107" s="162">
        <v>70000</v>
      </c>
      <c r="X107" s="162">
        <v>0</v>
      </c>
      <c r="Y107" s="162">
        <v>0</v>
      </c>
      <c r="Z107" s="127">
        <v>0</v>
      </c>
      <c r="AA107" s="149">
        <v>35000</v>
      </c>
      <c r="AB107" s="162">
        <v>35000</v>
      </c>
      <c r="AC107" s="162">
        <v>0</v>
      </c>
      <c r="AD107" s="162">
        <v>0</v>
      </c>
      <c r="AE107" s="149">
        <v>0</v>
      </c>
      <c r="AF107" s="149">
        <v>0</v>
      </c>
      <c r="AG107" s="149">
        <v>0</v>
      </c>
      <c r="AH107" s="149">
        <v>0</v>
      </c>
      <c r="AI107" s="219"/>
      <c r="AJ107" s="162">
        <v>0</v>
      </c>
      <c r="AK107" s="162">
        <v>0</v>
      </c>
      <c r="AL107" s="162">
        <v>0</v>
      </c>
      <c r="AM107" s="162">
        <v>0</v>
      </c>
      <c r="AN107" s="162">
        <v>0</v>
      </c>
      <c r="AO107" s="162">
        <v>0</v>
      </c>
      <c r="AP107" s="162">
        <v>0</v>
      </c>
      <c r="AQ107" s="149">
        <v>0</v>
      </c>
      <c r="AR107" s="149">
        <v>0</v>
      </c>
      <c r="AS107" s="149">
        <v>0</v>
      </c>
      <c r="AT107" s="149">
        <v>0</v>
      </c>
      <c r="AU107" s="151"/>
      <c r="AV107" s="230">
        <v>1</v>
      </c>
      <c r="AW107" s="230">
        <v>0</v>
      </c>
      <c r="AX107" s="230" t="s">
        <v>3597</v>
      </c>
      <c r="AY107" s="141">
        <v>9</v>
      </c>
      <c r="AZ107" s="70">
        <v>1</v>
      </c>
      <c r="BA107" s="70">
        <v>1</v>
      </c>
      <c r="BB107" s="70">
        <v>1</v>
      </c>
      <c r="BC107" s="70">
        <v>1</v>
      </c>
      <c r="BD107" s="70">
        <v>1</v>
      </c>
      <c r="BE107" s="70">
        <v>1</v>
      </c>
      <c r="BF107" s="70">
        <v>1</v>
      </c>
      <c r="BG107" s="71">
        <v>0</v>
      </c>
      <c r="BH107" s="71">
        <v>1</v>
      </c>
      <c r="BI107" s="71">
        <v>0</v>
      </c>
      <c r="BJ107" s="71">
        <v>0</v>
      </c>
      <c r="BK107" s="71">
        <v>1</v>
      </c>
      <c r="BL107" s="70">
        <v>1</v>
      </c>
      <c r="BM107" s="70">
        <v>1</v>
      </c>
      <c r="BN107" s="70">
        <v>0</v>
      </c>
      <c r="BO107" s="70">
        <v>1</v>
      </c>
      <c r="BP107" s="403">
        <v>0</v>
      </c>
      <c r="BQ107" s="403">
        <v>0</v>
      </c>
      <c r="BR107" s="403">
        <v>35000</v>
      </c>
      <c r="BS107" s="403">
        <v>35000</v>
      </c>
      <c r="BT107" s="403">
        <v>0</v>
      </c>
      <c r="BU107" s="403">
        <v>0</v>
      </c>
      <c r="BV107" s="403">
        <v>0</v>
      </c>
      <c r="BW107" s="403">
        <v>0</v>
      </c>
      <c r="BX107" s="403">
        <v>0</v>
      </c>
      <c r="BY107" s="403">
        <v>0</v>
      </c>
      <c r="BZ107" s="401">
        <v>0</v>
      </c>
      <c r="CA107" s="401">
        <v>0</v>
      </c>
      <c r="CB107" s="401">
        <v>0</v>
      </c>
      <c r="CC107" s="401">
        <v>0</v>
      </c>
      <c r="CD107" s="401">
        <v>0</v>
      </c>
      <c r="CE107" s="401">
        <v>0</v>
      </c>
      <c r="CF107" s="401">
        <v>0</v>
      </c>
      <c r="CG107" s="401">
        <v>0</v>
      </c>
      <c r="CH107" s="401">
        <v>0</v>
      </c>
      <c r="CI107" s="401">
        <v>0</v>
      </c>
      <c r="CJ107" s="401">
        <v>0</v>
      </c>
      <c r="CK107" s="401">
        <v>0</v>
      </c>
      <c r="CL107" s="401">
        <v>0</v>
      </c>
      <c r="CM107" s="401">
        <v>0</v>
      </c>
      <c r="CN107" s="401">
        <v>0</v>
      </c>
      <c r="CO107" s="401">
        <v>0</v>
      </c>
      <c r="CP107" s="401">
        <v>0</v>
      </c>
      <c r="CQ107" s="401">
        <v>0</v>
      </c>
      <c r="CR107" s="401">
        <v>0</v>
      </c>
      <c r="CS107" s="401">
        <v>0</v>
      </c>
      <c r="CT107" s="401">
        <v>0</v>
      </c>
      <c r="CU107" s="401">
        <v>0</v>
      </c>
      <c r="CV107" s="401">
        <v>0</v>
      </c>
      <c r="CW107" s="401">
        <v>0</v>
      </c>
      <c r="CX107" s="401">
        <v>0</v>
      </c>
      <c r="CY107" s="401">
        <v>0</v>
      </c>
      <c r="CZ107" s="401">
        <v>0</v>
      </c>
      <c r="DA107" s="401">
        <v>0</v>
      </c>
      <c r="DB107" s="401">
        <v>0</v>
      </c>
      <c r="DC107" s="401">
        <v>0</v>
      </c>
      <c r="DD107" s="401">
        <v>0</v>
      </c>
      <c r="DE107" s="401">
        <v>0</v>
      </c>
      <c r="DF107" s="401">
        <v>0</v>
      </c>
      <c r="DG107" s="403">
        <v>15120</v>
      </c>
      <c r="DH107" s="403">
        <v>15120</v>
      </c>
      <c r="DI107" s="403">
        <v>15120</v>
      </c>
      <c r="DJ107" s="403">
        <v>15120</v>
      </c>
      <c r="DK107" s="403">
        <v>15120</v>
      </c>
      <c r="DL107" s="403">
        <v>15120</v>
      </c>
      <c r="DM107" s="403">
        <v>15120</v>
      </c>
      <c r="DN107" s="403">
        <v>15120</v>
      </c>
      <c r="DO107" s="403">
        <v>15120</v>
      </c>
      <c r="DP107" s="403">
        <v>15120</v>
      </c>
      <c r="DQ107" s="403">
        <v>15120</v>
      </c>
      <c r="DR107" s="403">
        <v>15120</v>
      </c>
      <c r="DS107" s="403">
        <v>15120</v>
      </c>
      <c r="DT107" s="403">
        <v>15120</v>
      </c>
      <c r="DU107" s="403">
        <v>15120</v>
      </c>
      <c r="DV107" s="403">
        <v>15120</v>
      </c>
      <c r="DW107" s="403">
        <v>15120</v>
      </c>
      <c r="DX107" s="403">
        <v>15120</v>
      </c>
      <c r="DY107" s="403">
        <v>15120</v>
      </c>
      <c r="DZ107" s="403">
        <v>15120</v>
      </c>
      <c r="EA107" s="403">
        <v>15120</v>
      </c>
      <c r="EB107" s="403">
        <v>15120</v>
      </c>
      <c r="EC107" s="403">
        <v>15120</v>
      </c>
      <c r="ED107" s="403">
        <v>15120</v>
      </c>
      <c r="EE107" s="403">
        <v>15120</v>
      </c>
      <c r="EF107" s="403">
        <v>15120</v>
      </c>
      <c r="EG107" s="403">
        <v>15120</v>
      </c>
      <c r="EH107" s="403">
        <v>15120</v>
      </c>
      <c r="EI107" s="403">
        <v>15120</v>
      </c>
      <c r="EJ107" s="403">
        <v>15120</v>
      </c>
      <c r="EK107" s="403">
        <v>15120</v>
      </c>
      <c r="EL107" s="403">
        <v>15120</v>
      </c>
      <c r="EM107" s="403">
        <v>15120</v>
      </c>
      <c r="EN107" s="403">
        <v>15120</v>
      </c>
      <c r="EO107" s="403">
        <v>15120</v>
      </c>
      <c r="EP107" s="403">
        <v>15120</v>
      </c>
      <c r="EQ107" s="403">
        <v>15120</v>
      </c>
      <c r="ER107" s="403">
        <v>15120</v>
      </c>
      <c r="ES107" s="403">
        <v>15120</v>
      </c>
      <c r="ET107" s="403">
        <v>15120</v>
      </c>
      <c r="EU107" s="403">
        <v>15120</v>
      </c>
      <c r="EV107" s="403">
        <v>15120</v>
      </c>
      <c r="EW107" s="403">
        <v>15120</v>
      </c>
      <c r="EX107" s="404">
        <v>31746.031746031746</v>
      </c>
      <c r="EY107" s="404">
        <v>30234.315948601659</v>
      </c>
      <c r="EZ107" s="404">
        <v>0</v>
      </c>
      <c r="FA107" s="404">
        <v>0</v>
      </c>
      <c r="FB107" s="404">
        <v>0</v>
      </c>
      <c r="FC107" s="404">
        <v>0</v>
      </c>
      <c r="FD107" s="404">
        <v>0</v>
      </c>
      <c r="FE107" s="404">
        <v>0</v>
      </c>
      <c r="FF107" s="404">
        <v>0</v>
      </c>
      <c r="FG107" s="404">
        <v>0</v>
      </c>
      <c r="FH107" s="404">
        <v>0</v>
      </c>
      <c r="FI107" s="404">
        <v>0</v>
      </c>
      <c r="FJ107" s="404">
        <v>0</v>
      </c>
      <c r="FK107" s="404">
        <v>0</v>
      </c>
      <c r="FL107" s="404">
        <v>0</v>
      </c>
      <c r="FM107" s="404">
        <v>0</v>
      </c>
      <c r="FN107" s="404">
        <v>0</v>
      </c>
      <c r="FO107" s="404">
        <v>0</v>
      </c>
      <c r="FP107" s="404">
        <v>0</v>
      </c>
      <c r="FQ107" s="404">
        <v>0</v>
      </c>
      <c r="FR107" s="404">
        <v>0</v>
      </c>
      <c r="FS107" s="404">
        <v>0</v>
      </c>
      <c r="FT107" s="404">
        <v>0</v>
      </c>
      <c r="FU107" s="404">
        <v>0</v>
      </c>
      <c r="FV107" s="404">
        <v>0</v>
      </c>
      <c r="FW107" s="404">
        <v>0</v>
      </c>
      <c r="FX107" s="404">
        <v>0</v>
      </c>
      <c r="FY107" s="404">
        <v>0</v>
      </c>
      <c r="FZ107" s="404">
        <v>0</v>
      </c>
      <c r="GA107" s="404">
        <v>0</v>
      </c>
      <c r="GB107" s="404">
        <v>0</v>
      </c>
      <c r="GC107" s="404">
        <v>0</v>
      </c>
      <c r="GD107" s="404">
        <v>0</v>
      </c>
      <c r="GE107" s="404">
        <v>0</v>
      </c>
      <c r="GF107" s="404">
        <v>0</v>
      </c>
      <c r="GG107" s="404">
        <v>0</v>
      </c>
      <c r="GH107" s="404">
        <v>0</v>
      </c>
      <c r="GI107" s="404">
        <v>0</v>
      </c>
      <c r="GJ107" s="404">
        <v>0</v>
      </c>
      <c r="GK107" s="404">
        <v>0</v>
      </c>
      <c r="GL107" s="404">
        <v>13714.285714285714</v>
      </c>
      <c r="GM107" s="404">
        <v>13061.224489795917</v>
      </c>
      <c r="GN107" s="404">
        <v>12439.261418853255</v>
      </c>
      <c r="GO107" s="404">
        <v>11846.9156370031</v>
      </c>
      <c r="GP107" s="404">
        <v>11282.776797145811</v>
      </c>
      <c r="GQ107" s="404">
        <v>10745.501711567436</v>
      </c>
      <c r="GR107" s="404">
        <v>10233.81115387375</v>
      </c>
      <c r="GS107" s="404">
        <v>9746.4868132130941</v>
      </c>
      <c r="GT107" s="404">
        <v>9282.3683935362806</v>
      </c>
      <c r="GU107" s="404">
        <v>8840.3508509869334</v>
      </c>
      <c r="GV107" s="404">
        <v>8419.3817628446996</v>
      </c>
      <c r="GW107" s="404">
        <v>8018.4588217568553</v>
      </c>
      <c r="GX107" s="404">
        <v>7636.6274492922448</v>
      </c>
      <c r="GY107" s="404">
        <v>7272.978523135469</v>
      </c>
      <c r="GZ107" s="404">
        <v>6926.6462125099715</v>
      </c>
      <c r="HA107" s="404">
        <v>6596.8059166761623</v>
      </c>
      <c r="HB107" s="404">
        <v>6282.6723015963453</v>
      </c>
      <c r="HC107" s="404">
        <v>5983.4974300917575</v>
      </c>
      <c r="HD107" s="404">
        <v>5698.5689810397689</v>
      </c>
      <c r="HE107" s="404">
        <v>5427.2085533712088</v>
      </c>
      <c r="HF107" s="404">
        <v>5168.770050829723</v>
      </c>
      <c r="HG107" s="404">
        <v>4922.6381436473539</v>
      </c>
      <c r="HH107" s="404">
        <v>4688.2268034736717</v>
      </c>
      <c r="HI107" s="404">
        <v>4464.9779080701628</v>
      </c>
      <c r="HJ107" s="404">
        <v>4252.3599124477741</v>
      </c>
      <c r="HK107" s="404">
        <v>4049.8665832835941</v>
      </c>
      <c r="HL107" s="404">
        <v>3857.0157936034234</v>
      </c>
      <c r="HM107" s="404">
        <v>3673.3483748604026</v>
      </c>
      <c r="HN107" s="404">
        <v>3498.4270236765751</v>
      </c>
      <c r="HO107" s="404">
        <v>3331.8352606443559</v>
      </c>
      <c r="HP107" s="404">
        <v>3173.1764387089106</v>
      </c>
      <c r="HQ107" s="404">
        <v>3022.0727987703908</v>
      </c>
      <c r="HR107" s="404">
        <v>2878.1645702575156</v>
      </c>
      <c r="HS107" s="404">
        <v>2741.1091145309665</v>
      </c>
      <c r="HT107" s="404">
        <v>2610.5801090771115</v>
      </c>
      <c r="HU107" s="404">
        <v>2486.2667705496297</v>
      </c>
      <c r="HV107" s="404">
        <v>2367.8731148091715</v>
      </c>
      <c r="HW107" s="404">
        <v>2255.1172521992107</v>
      </c>
      <c r="HX107" s="404">
        <v>2147.7307163802006</v>
      </c>
      <c r="HY107" s="404">
        <v>2045.4578251240007</v>
      </c>
      <c r="HZ107" s="404">
        <v>61980.347694633405</v>
      </c>
      <c r="IA107" s="404">
        <v>247090.84349751985</v>
      </c>
      <c r="IB107" s="408">
        <v>3.9865998286246191</v>
      </c>
      <c r="IC107" s="412"/>
    </row>
    <row r="108" spans="1:237" ht="90" customHeight="1" x14ac:dyDescent="0.2">
      <c r="A108" s="242" t="s">
        <v>294</v>
      </c>
      <c r="B108" s="195" t="s">
        <v>295</v>
      </c>
      <c r="C108" s="195" t="s">
        <v>302</v>
      </c>
      <c r="D108" s="115">
        <v>2</v>
      </c>
      <c r="E108" s="434" t="s">
        <v>303</v>
      </c>
      <c r="F108" s="113" t="s">
        <v>304</v>
      </c>
      <c r="G108" s="113" t="s">
        <v>305</v>
      </c>
      <c r="H108" s="112" t="s">
        <v>77</v>
      </c>
      <c r="I108" s="113" t="s">
        <v>306</v>
      </c>
      <c r="J108" s="113">
        <v>10</v>
      </c>
      <c r="K108" s="113" t="s">
        <v>197</v>
      </c>
      <c r="L108" s="111">
        <v>20000</v>
      </c>
      <c r="M108" s="195" t="s">
        <v>307</v>
      </c>
      <c r="N108" s="112" t="s">
        <v>81</v>
      </c>
      <c r="O108" s="73" t="s">
        <v>106</v>
      </c>
      <c r="P108" s="112" t="s">
        <v>199</v>
      </c>
      <c r="Q108" s="112" t="s">
        <v>100</v>
      </c>
      <c r="R108" s="112" t="s">
        <v>108</v>
      </c>
      <c r="S108" s="112" t="s">
        <v>99</v>
      </c>
      <c r="T108" s="112">
        <v>714001</v>
      </c>
      <c r="U108" s="112" t="s">
        <v>100</v>
      </c>
      <c r="V108" s="201">
        <v>1</v>
      </c>
      <c r="W108" s="217">
        <v>43000</v>
      </c>
      <c r="X108" s="217">
        <v>0</v>
      </c>
      <c r="Y108" s="217">
        <v>0</v>
      </c>
      <c r="Z108" s="217">
        <v>0</v>
      </c>
      <c r="AA108" s="217">
        <v>0</v>
      </c>
      <c r="AB108" s="217">
        <v>43000</v>
      </c>
      <c r="AC108" s="217">
        <v>0</v>
      </c>
      <c r="AD108" s="217">
        <v>0</v>
      </c>
      <c r="AE108" s="243">
        <v>0</v>
      </c>
      <c r="AF108" s="243">
        <v>0</v>
      </c>
      <c r="AG108" s="243">
        <v>0</v>
      </c>
      <c r="AH108" s="243">
        <v>0</v>
      </c>
      <c r="AI108" s="112" t="s">
        <v>88</v>
      </c>
      <c r="AJ108" s="217">
        <v>0</v>
      </c>
      <c r="AK108" s="217">
        <v>0</v>
      </c>
      <c r="AL108" s="217">
        <v>0</v>
      </c>
      <c r="AM108" s="217">
        <v>0</v>
      </c>
      <c r="AN108" s="217">
        <v>0</v>
      </c>
      <c r="AO108" s="217">
        <v>0</v>
      </c>
      <c r="AP108" s="217">
        <v>0</v>
      </c>
      <c r="AQ108" s="243">
        <v>0</v>
      </c>
      <c r="AR108" s="243">
        <v>0</v>
      </c>
      <c r="AS108" s="243">
        <v>0</v>
      </c>
      <c r="AT108" s="243">
        <v>0</v>
      </c>
      <c r="AU108" s="113" t="s">
        <v>308</v>
      </c>
      <c r="AV108" s="230">
        <v>1</v>
      </c>
      <c r="AW108" s="230">
        <v>0</v>
      </c>
      <c r="AX108" s="230" t="s">
        <v>3599</v>
      </c>
      <c r="AY108" s="141">
        <v>9</v>
      </c>
      <c r="AZ108" s="70">
        <v>1</v>
      </c>
      <c r="BA108" s="70">
        <v>1</v>
      </c>
      <c r="BB108" s="70">
        <v>1</v>
      </c>
      <c r="BC108" s="70">
        <v>1</v>
      </c>
      <c r="BD108" s="70">
        <v>1</v>
      </c>
      <c r="BE108" s="70">
        <v>1</v>
      </c>
      <c r="BF108" s="70">
        <v>1</v>
      </c>
      <c r="BG108" s="71">
        <v>0</v>
      </c>
      <c r="BH108" s="71">
        <v>1</v>
      </c>
      <c r="BI108" s="71">
        <v>0</v>
      </c>
      <c r="BJ108" s="71">
        <v>0</v>
      </c>
      <c r="BK108" s="71">
        <v>1</v>
      </c>
      <c r="BL108" s="70">
        <v>1</v>
      </c>
      <c r="BM108" s="70">
        <v>1</v>
      </c>
      <c r="BN108" s="70">
        <v>0</v>
      </c>
      <c r="BO108" s="70">
        <v>1</v>
      </c>
      <c r="BP108" s="403">
        <v>0</v>
      </c>
      <c r="BQ108" s="403">
        <v>0</v>
      </c>
      <c r="BR108" s="403">
        <v>0</v>
      </c>
      <c r="BS108" s="403">
        <v>43000</v>
      </c>
      <c r="BT108" s="403">
        <v>0</v>
      </c>
      <c r="BU108" s="403">
        <v>0</v>
      </c>
      <c r="BV108" s="403">
        <v>0</v>
      </c>
      <c r="BW108" s="403">
        <v>0</v>
      </c>
      <c r="BX108" s="403">
        <v>0</v>
      </c>
      <c r="BY108" s="403">
        <v>0</v>
      </c>
      <c r="BZ108" s="401">
        <v>0</v>
      </c>
      <c r="CA108" s="401">
        <v>0</v>
      </c>
      <c r="CB108" s="401">
        <v>0</v>
      </c>
      <c r="CC108" s="401">
        <v>0</v>
      </c>
      <c r="CD108" s="401">
        <v>0</v>
      </c>
      <c r="CE108" s="401">
        <v>0</v>
      </c>
      <c r="CF108" s="401">
        <v>0</v>
      </c>
      <c r="CG108" s="401">
        <v>0</v>
      </c>
      <c r="CH108" s="401">
        <v>0</v>
      </c>
      <c r="CI108" s="401">
        <v>0</v>
      </c>
      <c r="CJ108" s="401">
        <v>0</v>
      </c>
      <c r="CK108" s="401">
        <v>0</v>
      </c>
      <c r="CL108" s="401">
        <v>0</v>
      </c>
      <c r="CM108" s="401">
        <v>0</v>
      </c>
      <c r="CN108" s="401">
        <v>0</v>
      </c>
      <c r="CO108" s="401">
        <v>0</v>
      </c>
      <c r="CP108" s="401">
        <v>0</v>
      </c>
      <c r="CQ108" s="401">
        <v>0</v>
      </c>
      <c r="CR108" s="401">
        <v>0</v>
      </c>
      <c r="CS108" s="401">
        <v>0</v>
      </c>
      <c r="CT108" s="401">
        <v>0</v>
      </c>
      <c r="CU108" s="401">
        <v>0</v>
      </c>
      <c r="CV108" s="401">
        <v>0</v>
      </c>
      <c r="CW108" s="401">
        <v>0</v>
      </c>
      <c r="CX108" s="401">
        <v>0</v>
      </c>
      <c r="CY108" s="401">
        <v>0</v>
      </c>
      <c r="CZ108" s="401">
        <v>0</v>
      </c>
      <c r="DA108" s="401">
        <v>0</v>
      </c>
      <c r="DB108" s="401">
        <v>0</v>
      </c>
      <c r="DC108" s="401">
        <v>0</v>
      </c>
      <c r="DD108" s="401">
        <v>0</v>
      </c>
      <c r="DE108" s="401">
        <v>0</v>
      </c>
      <c r="DF108" s="401">
        <v>0</v>
      </c>
      <c r="DG108" s="403">
        <v>20000</v>
      </c>
      <c r="DH108" s="403">
        <v>20000</v>
      </c>
      <c r="DI108" s="403">
        <v>20000</v>
      </c>
      <c r="DJ108" s="403">
        <v>20000</v>
      </c>
      <c r="DK108" s="403">
        <v>20000</v>
      </c>
      <c r="DL108" s="403">
        <v>20000</v>
      </c>
      <c r="DM108" s="403">
        <v>20000</v>
      </c>
      <c r="DN108" s="403">
        <v>20000</v>
      </c>
      <c r="DO108" s="403">
        <v>20000</v>
      </c>
      <c r="DP108" s="403">
        <v>20000</v>
      </c>
      <c r="DQ108" s="403">
        <v>20000</v>
      </c>
      <c r="DR108" s="403">
        <v>20000</v>
      </c>
      <c r="DS108" s="403">
        <v>20000</v>
      </c>
      <c r="DT108" s="403">
        <v>20000</v>
      </c>
      <c r="DU108" s="403">
        <v>20000</v>
      </c>
      <c r="DV108" s="403">
        <v>20000</v>
      </c>
      <c r="DW108" s="403">
        <v>20000</v>
      </c>
      <c r="DX108" s="403">
        <v>20000</v>
      </c>
      <c r="DY108" s="403">
        <v>20000</v>
      </c>
      <c r="DZ108" s="403">
        <v>20000</v>
      </c>
      <c r="EA108" s="403">
        <v>20000</v>
      </c>
      <c r="EB108" s="403">
        <v>20000</v>
      </c>
      <c r="EC108" s="403">
        <v>20000</v>
      </c>
      <c r="ED108" s="403">
        <v>20000</v>
      </c>
      <c r="EE108" s="403">
        <v>20000</v>
      </c>
      <c r="EF108" s="403">
        <v>20000</v>
      </c>
      <c r="EG108" s="403">
        <v>20000</v>
      </c>
      <c r="EH108" s="403">
        <v>20000</v>
      </c>
      <c r="EI108" s="403">
        <v>20000</v>
      </c>
      <c r="EJ108" s="403">
        <v>20000</v>
      </c>
      <c r="EK108" s="403">
        <v>20000</v>
      </c>
      <c r="EL108" s="403">
        <v>20000</v>
      </c>
      <c r="EM108" s="403">
        <v>20000</v>
      </c>
      <c r="EN108" s="403">
        <v>20000</v>
      </c>
      <c r="EO108" s="403">
        <v>20000</v>
      </c>
      <c r="EP108" s="403">
        <v>20000</v>
      </c>
      <c r="EQ108" s="403">
        <v>20000</v>
      </c>
      <c r="ER108" s="403">
        <v>20000</v>
      </c>
      <c r="ES108" s="403">
        <v>20000</v>
      </c>
      <c r="ET108" s="403">
        <v>20000</v>
      </c>
      <c r="EU108" s="403">
        <v>20000</v>
      </c>
      <c r="EV108" s="403">
        <v>20000</v>
      </c>
      <c r="EW108" s="403">
        <v>20000</v>
      </c>
      <c r="EX108" s="404">
        <v>0</v>
      </c>
      <c r="EY108" s="404">
        <v>37145.016736853468</v>
      </c>
      <c r="EZ108" s="404">
        <v>0</v>
      </c>
      <c r="FA108" s="404">
        <v>0</v>
      </c>
      <c r="FB108" s="404">
        <v>0</v>
      </c>
      <c r="FC108" s="404">
        <v>0</v>
      </c>
      <c r="FD108" s="404">
        <v>0</v>
      </c>
      <c r="FE108" s="404">
        <v>0</v>
      </c>
      <c r="FF108" s="404">
        <v>0</v>
      </c>
      <c r="FG108" s="404">
        <v>0</v>
      </c>
      <c r="FH108" s="404">
        <v>0</v>
      </c>
      <c r="FI108" s="404">
        <v>0</v>
      </c>
      <c r="FJ108" s="404">
        <v>0</v>
      </c>
      <c r="FK108" s="404">
        <v>0</v>
      </c>
      <c r="FL108" s="404">
        <v>0</v>
      </c>
      <c r="FM108" s="404">
        <v>0</v>
      </c>
      <c r="FN108" s="404">
        <v>0</v>
      </c>
      <c r="FO108" s="404">
        <v>0</v>
      </c>
      <c r="FP108" s="404">
        <v>0</v>
      </c>
      <c r="FQ108" s="404">
        <v>0</v>
      </c>
      <c r="FR108" s="404">
        <v>0</v>
      </c>
      <c r="FS108" s="404">
        <v>0</v>
      </c>
      <c r="FT108" s="404">
        <v>0</v>
      </c>
      <c r="FU108" s="404">
        <v>0</v>
      </c>
      <c r="FV108" s="404">
        <v>0</v>
      </c>
      <c r="FW108" s="404">
        <v>0</v>
      </c>
      <c r="FX108" s="404">
        <v>0</v>
      </c>
      <c r="FY108" s="404">
        <v>0</v>
      </c>
      <c r="FZ108" s="404">
        <v>0</v>
      </c>
      <c r="GA108" s="404">
        <v>0</v>
      </c>
      <c r="GB108" s="404">
        <v>0</v>
      </c>
      <c r="GC108" s="404">
        <v>0</v>
      </c>
      <c r="GD108" s="404">
        <v>0</v>
      </c>
      <c r="GE108" s="404">
        <v>0</v>
      </c>
      <c r="GF108" s="404">
        <v>0</v>
      </c>
      <c r="GG108" s="404">
        <v>0</v>
      </c>
      <c r="GH108" s="404">
        <v>0</v>
      </c>
      <c r="GI108" s="404">
        <v>0</v>
      </c>
      <c r="GJ108" s="404">
        <v>0</v>
      </c>
      <c r="GK108" s="404">
        <v>0</v>
      </c>
      <c r="GL108" s="404">
        <v>18140.589569160999</v>
      </c>
      <c r="GM108" s="404">
        <v>17276.751970629521</v>
      </c>
      <c r="GN108" s="404">
        <v>16454.04949583764</v>
      </c>
      <c r="GO108" s="404">
        <v>15670.523329369178</v>
      </c>
      <c r="GP108" s="404">
        <v>14924.307932732554</v>
      </c>
      <c r="GQ108" s="404">
        <v>14213.62660260243</v>
      </c>
      <c r="GR108" s="404">
        <v>13536.787240573743</v>
      </c>
      <c r="GS108" s="404">
        <v>12892.178324355946</v>
      </c>
      <c r="GT108" s="404">
        <v>12278.265070815187</v>
      </c>
      <c r="GU108" s="404">
        <v>11693.585781728749</v>
      </c>
      <c r="GV108" s="404">
        <v>11136.748363551191</v>
      </c>
      <c r="GW108" s="404">
        <v>10606.427012905893</v>
      </c>
      <c r="GX108" s="404">
        <v>10101.359059910377</v>
      </c>
      <c r="GY108" s="404">
        <v>9620.3419618194039</v>
      </c>
      <c r="GZ108" s="404">
        <v>9162.2304398280048</v>
      </c>
      <c r="HA108" s="404">
        <v>8725.9337522171463</v>
      </c>
      <c r="HB108" s="404">
        <v>8310.4130973496631</v>
      </c>
      <c r="HC108" s="404">
        <v>7914.6791403330126</v>
      </c>
      <c r="HD108" s="404">
        <v>7537.7896574600118</v>
      </c>
      <c r="HE108" s="404">
        <v>7178.8472928190595</v>
      </c>
      <c r="HF108" s="404">
        <v>6836.9974217324379</v>
      </c>
      <c r="HG108" s="404">
        <v>6511.4261159356538</v>
      </c>
      <c r="HH108" s="404">
        <v>6201.358205653004</v>
      </c>
      <c r="HI108" s="404">
        <v>5906.0554339552418</v>
      </c>
      <c r="HJ108" s="404">
        <v>5624.8146990049927</v>
      </c>
      <c r="HK108" s="404">
        <v>5356.9663800047538</v>
      </c>
      <c r="HL108" s="404">
        <v>5101.8727428616712</v>
      </c>
      <c r="HM108" s="404">
        <v>4858.9264217730197</v>
      </c>
      <c r="HN108" s="404">
        <v>4627.5489731171629</v>
      </c>
      <c r="HO108" s="404">
        <v>4407.1894982068197</v>
      </c>
      <c r="HP108" s="404">
        <v>4197.3233316255428</v>
      </c>
      <c r="HQ108" s="404">
        <v>3997.4507920243268</v>
      </c>
      <c r="HR108" s="404">
        <v>3807.0959924041208</v>
      </c>
      <c r="HS108" s="404">
        <v>3625.8057070515433</v>
      </c>
      <c r="HT108" s="404">
        <v>3453.1482924300417</v>
      </c>
      <c r="HU108" s="404">
        <v>3288.7126594571823</v>
      </c>
      <c r="HV108" s="404">
        <v>3132.1072947211264</v>
      </c>
      <c r="HW108" s="404">
        <v>2982.9593283058339</v>
      </c>
      <c r="HX108" s="404">
        <v>2840.9136460055565</v>
      </c>
      <c r="HY108" s="404">
        <v>2705.6320438148155</v>
      </c>
      <c r="HZ108" s="404">
        <v>37145.016736853468</v>
      </c>
      <c r="IA108" s="404">
        <v>147080.66531780595</v>
      </c>
      <c r="IB108" s="408">
        <v>3.9596338415936079</v>
      </c>
      <c r="IC108" s="410"/>
    </row>
    <row r="109" spans="1:237" ht="90" customHeight="1" x14ac:dyDescent="0.2">
      <c r="A109" s="161" t="s">
        <v>2267</v>
      </c>
      <c r="B109" s="150" t="s">
        <v>2788</v>
      </c>
      <c r="C109" s="150" t="s">
        <v>2218</v>
      </c>
      <c r="D109" s="148">
        <v>9</v>
      </c>
      <c r="E109" s="150" t="s">
        <v>2815</v>
      </c>
      <c r="F109" s="151" t="s">
        <v>2816</v>
      </c>
      <c r="G109" s="151" t="s">
        <v>2817</v>
      </c>
      <c r="H109" s="79" t="s">
        <v>77</v>
      </c>
      <c r="I109" s="151" t="s">
        <v>2813</v>
      </c>
      <c r="J109" s="151">
        <v>10</v>
      </c>
      <c r="K109" s="227" t="s">
        <v>79</v>
      </c>
      <c r="L109" s="79">
        <v>2261</v>
      </c>
      <c r="M109" s="79" t="s">
        <v>2818</v>
      </c>
      <c r="N109" s="79" t="s">
        <v>81</v>
      </c>
      <c r="O109" s="79" t="s">
        <v>133</v>
      </c>
      <c r="P109" s="79" t="s">
        <v>134</v>
      </c>
      <c r="Q109" s="112" t="s">
        <v>100</v>
      </c>
      <c r="R109" s="79" t="s">
        <v>108</v>
      </c>
      <c r="S109" s="79" t="s">
        <v>99</v>
      </c>
      <c r="T109" s="79" t="s">
        <v>1850</v>
      </c>
      <c r="U109" s="79" t="s">
        <v>100</v>
      </c>
      <c r="V109" s="81">
        <v>1</v>
      </c>
      <c r="W109" s="149">
        <v>0</v>
      </c>
      <c r="X109" s="149">
        <v>0</v>
      </c>
      <c r="Y109" s="149">
        <v>0</v>
      </c>
      <c r="Z109" s="149">
        <v>0</v>
      </c>
      <c r="AA109" s="149">
        <v>0</v>
      </c>
      <c r="AB109" s="149">
        <v>0</v>
      </c>
      <c r="AC109" s="149">
        <v>0</v>
      </c>
      <c r="AD109" s="149">
        <v>0</v>
      </c>
      <c r="AE109" s="149">
        <v>0</v>
      </c>
      <c r="AF109" s="149">
        <v>0</v>
      </c>
      <c r="AG109" s="149">
        <v>0</v>
      </c>
      <c r="AH109" s="149">
        <v>0</v>
      </c>
      <c r="AI109" s="88" t="s">
        <v>88</v>
      </c>
      <c r="AJ109" s="149">
        <v>5000</v>
      </c>
      <c r="AK109" s="149">
        <v>0</v>
      </c>
      <c r="AL109" s="149">
        <v>0</v>
      </c>
      <c r="AM109" s="149">
        <v>0</v>
      </c>
      <c r="AN109" s="149">
        <v>5000</v>
      </c>
      <c r="AO109" s="149">
        <v>0</v>
      </c>
      <c r="AP109" s="149">
        <v>0</v>
      </c>
      <c r="AQ109" s="149">
        <v>0</v>
      </c>
      <c r="AR109" s="149">
        <v>0</v>
      </c>
      <c r="AS109" s="149">
        <v>0</v>
      </c>
      <c r="AT109" s="149">
        <v>0</v>
      </c>
      <c r="AU109" s="151"/>
      <c r="AV109" s="230">
        <v>1</v>
      </c>
      <c r="AW109" s="230">
        <v>0</v>
      </c>
      <c r="AX109" s="230" t="s">
        <v>3596</v>
      </c>
      <c r="AY109" s="141">
        <v>8</v>
      </c>
      <c r="AZ109" s="70">
        <v>1</v>
      </c>
      <c r="BA109" s="70">
        <v>1</v>
      </c>
      <c r="BB109" s="70">
        <v>0</v>
      </c>
      <c r="BC109" s="70">
        <v>1</v>
      </c>
      <c r="BD109" s="70">
        <v>1</v>
      </c>
      <c r="BE109" s="70">
        <v>1</v>
      </c>
      <c r="BF109" s="70">
        <v>1</v>
      </c>
      <c r="BG109" s="71">
        <v>0</v>
      </c>
      <c r="BH109" s="71">
        <v>1</v>
      </c>
      <c r="BI109" s="71">
        <v>0</v>
      </c>
      <c r="BJ109" s="71">
        <v>0</v>
      </c>
      <c r="BK109" s="71">
        <v>1</v>
      </c>
      <c r="BL109" s="70">
        <v>1</v>
      </c>
      <c r="BM109" s="70">
        <v>1</v>
      </c>
      <c r="BN109" s="70">
        <v>0</v>
      </c>
      <c r="BO109" s="70">
        <v>1</v>
      </c>
      <c r="BP109" s="403">
        <v>0</v>
      </c>
      <c r="BQ109" s="403">
        <v>0</v>
      </c>
      <c r="BR109" s="403">
        <v>0</v>
      </c>
      <c r="BS109" s="403">
        <v>5000</v>
      </c>
      <c r="BT109" s="403">
        <v>0</v>
      </c>
      <c r="BU109" s="403">
        <v>0</v>
      </c>
      <c r="BV109" s="403">
        <v>0</v>
      </c>
      <c r="BW109" s="403">
        <v>0</v>
      </c>
      <c r="BX109" s="403">
        <v>0</v>
      </c>
      <c r="BY109" s="403">
        <v>0</v>
      </c>
      <c r="BZ109" s="401">
        <v>0</v>
      </c>
      <c r="CA109" s="401">
        <v>0</v>
      </c>
      <c r="CB109" s="401">
        <v>0</v>
      </c>
      <c r="CC109" s="401">
        <v>0</v>
      </c>
      <c r="CD109" s="401">
        <v>0</v>
      </c>
      <c r="CE109" s="401">
        <v>0</v>
      </c>
      <c r="CF109" s="401">
        <v>0</v>
      </c>
      <c r="CG109" s="401">
        <v>0</v>
      </c>
      <c r="CH109" s="401">
        <v>0</v>
      </c>
      <c r="CI109" s="401">
        <v>0</v>
      </c>
      <c r="CJ109" s="401">
        <v>0</v>
      </c>
      <c r="CK109" s="401">
        <v>0</v>
      </c>
      <c r="CL109" s="401">
        <v>0</v>
      </c>
      <c r="CM109" s="401">
        <v>0</v>
      </c>
      <c r="CN109" s="401">
        <v>0</v>
      </c>
      <c r="CO109" s="401">
        <v>0</v>
      </c>
      <c r="CP109" s="401">
        <v>0</v>
      </c>
      <c r="CQ109" s="401">
        <v>0</v>
      </c>
      <c r="CR109" s="401">
        <v>0</v>
      </c>
      <c r="CS109" s="401">
        <v>0</v>
      </c>
      <c r="CT109" s="401">
        <v>0</v>
      </c>
      <c r="CU109" s="401">
        <v>0</v>
      </c>
      <c r="CV109" s="401">
        <v>0</v>
      </c>
      <c r="CW109" s="401">
        <v>0</v>
      </c>
      <c r="CX109" s="401">
        <v>0</v>
      </c>
      <c r="CY109" s="401">
        <v>0</v>
      </c>
      <c r="CZ109" s="401">
        <v>0</v>
      </c>
      <c r="DA109" s="401">
        <v>0</v>
      </c>
      <c r="DB109" s="401">
        <v>0</v>
      </c>
      <c r="DC109" s="401">
        <v>0</v>
      </c>
      <c r="DD109" s="401">
        <v>0</v>
      </c>
      <c r="DE109" s="401">
        <v>0</v>
      </c>
      <c r="DF109" s="401">
        <v>0</v>
      </c>
      <c r="DG109" s="403">
        <v>2261</v>
      </c>
      <c r="DH109" s="403">
        <v>2261</v>
      </c>
      <c r="DI109" s="403">
        <v>2261</v>
      </c>
      <c r="DJ109" s="403">
        <v>2261</v>
      </c>
      <c r="DK109" s="403">
        <v>2261</v>
      </c>
      <c r="DL109" s="403">
        <v>2261</v>
      </c>
      <c r="DM109" s="403">
        <v>2261</v>
      </c>
      <c r="DN109" s="403">
        <v>2261</v>
      </c>
      <c r="DO109" s="403">
        <v>2261</v>
      </c>
      <c r="DP109" s="403">
        <v>2261</v>
      </c>
      <c r="DQ109" s="403">
        <v>2261</v>
      </c>
      <c r="DR109" s="403">
        <v>2261</v>
      </c>
      <c r="DS109" s="403">
        <v>2261</v>
      </c>
      <c r="DT109" s="403">
        <v>2261</v>
      </c>
      <c r="DU109" s="403">
        <v>2261</v>
      </c>
      <c r="DV109" s="403">
        <v>2261</v>
      </c>
      <c r="DW109" s="403">
        <v>2261</v>
      </c>
      <c r="DX109" s="403">
        <v>2261</v>
      </c>
      <c r="DY109" s="403">
        <v>2261</v>
      </c>
      <c r="DZ109" s="403">
        <v>2261</v>
      </c>
      <c r="EA109" s="403">
        <v>2261</v>
      </c>
      <c r="EB109" s="403">
        <v>2261</v>
      </c>
      <c r="EC109" s="403">
        <v>2261</v>
      </c>
      <c r="ED109" s="403">
        <v>2261</v>
      </c>
      <c r="EE109" s="403">
        <v>2261</v>
      </c>
      <c r="EF109" s="403">
        <v>2261</v>
      </c>
      <c r="EG109" s="403">
        <v>2261</v>
      </c>
      <c r="EH109" s="403">
        <v>2261</v>
      </c>
      <c r="EI109" s="403">
        <v>2261</v>
      </c>
      <c r="EJ109" s="403">
        <v>2261</v>
      </c>
      <c r="EK109" s="403">
        <v>2261</v>
      </c>
      <c r="EL109" s="403">
        <v>2261</v>
      </c>
      <c r="EM109" s="403">
        <v>2261</v>
      </c>
      <c r="EN109" s="403">
        <v>2261</v>
      </c>
      <c r="EO109" s="403">
        <v>2261</v>
      </c>
      <c r="EP109" s="403">
        <v>2261</v>
      </c>
      <c r="EQ109" s="403">
        <v>2261</v>
      </c>
      <c r="ER109" s="403">
        <v>2261</v>
      </c>
      <c r="ES109" s="403">
        <v>2261</v>
      </c>
      <c r="ET109" s="403">
        <v>2261</v>
      </c>
      <c r="EU109" s="403">
        <v>2261</v>
      </c>
      <c r="EV109" s="403">
        <v>2261</v>
      </c>
      <c r="EW109" s="403">
        <v>2261</v>
      </c>
      <c r="EX109" s="404">
        <v>0</v>
      </c>
      <c r="EY109" s="404">
        <v>4319.1879926573802</v>
      </c>
      <c r="EZ109" s="404">
        <v>0</v>
      </c>
      <c r="FA109" s="404">
        <v>0</v>
      </c>
      <c r="FB109" s="404">
        <v>0</v>
      </c>
      <c r="FC109" s="404">
        <v>0</v>
      </c>
      <c r="FD109" s="404">
        <v>0</v>
      </c>
      <c r="FE109" s="404">
        <v>0</v>
      </c>
      <c r="FF109" s="404">
        <v>0</v>
      </c>
      <c r="FG109" s="404">
        <v>0</v>
      </c>
      <c r="FH109" s="404">
        <v>0</v>
      </c>
      <c r="FI109" s="404">
        <v>0</v>
      </c>
      <c r="FJ109" s="404">
        <v>0</v>
      </c>
      <c r="FK109" s="404">
        <v>0</v>
      </c>
      <c r="FL109" s="404">
        <v>0</v>
      </c>
      <c r="FM109" s="404">
        <v>0</v>
      </c>
      <c r="FN109" s="404">
        <v>0</v>
      </c>
      <c r="FO109" s="404">
        <v>0</v>
      </c>
      <c r="FP109" s="404">
        <v>0</v>
      </c>
      <c r="FQ109" s="404">
        <v>0</v>
      </c>
      <c r="FR109" s="404">
        <v>0</v>
      </c>
      <c r="FS109" s="404">
        <v>0</v>
      </c>
      <c r="FT109" s="404">
        <v>0</v>
      </c>
      <c r="FU109" s="404">
        <v>0</v>
      </c>
      <c r="FV109" s="404">
        <v>0</v>
      </c>
      <c r="FW109" s="404">
        <v>0</v>
      </c>
      <c r="FX109" s="404">
        <v>0</v>
      </c>
      <c r="FY109" s="404">
        <v>0</v>
      </c>
      <c r="FZ109" s="404">
        <v>0</v>
      </c>
      <c r="GA109" s="404">
        <v>0</v>
      </c>
      <c r="GB109" s="404">
        <v>0</v>
      </c>
      <c r="GC109" s="404">
        <v>0</v>
      </c>
      <c r="GD109" s="404">
        <v>0</v>
      </c>
      <c r="GE109" s="404">
        <v>0</v>
      </c>
      <c r="GF109" s="404">
        <v>0</v>
      </c>
      <c r="GG109" s="404">
        <v>0</v>
      </c>
      <c r="GH109" s="404">
        <v>0</v>
      </c>
      <c r="GI109" s="404">
        <v>0</v>
      </c>
      <c r="GJ109" s="404">
        <v>0</v>
      </c>
      <c r="GK109" s="404">
        <v>0</v>
      </c>
      <c r="GL109" s="404">
        <v>2050.7936507936506</v>
      </c>
      <c r="GM109" s="404">
        <v>1953.1368102796673</v>
      </c>
      <c r="GN109" s="404">
        <v>1860.1302955044453</v>
      </c>
      <c r="GO109" s="404">
        <v>1771.5526623851856</v>
      </c>
      <c r="GP109" s="404">
        <v>1687.1930117954153</v>
      </c>
      <c r="GQ109" s="404">
        <v>1606.8504874242046</v>
      </c>
      <c r="GR109" s="404">
        <v>1530.3337975468617</v>
      </c>
      <c r="GS109" s="404">
        <v>1457.4607595684397</v>
      </c>
      <c r="GT109" s="404">
        <v>1388.0578662556568</v>
      </c>
      <c r="GU109" s="404">
        <v>1321.9598726244349</v>
      </c>
      <c r="GV109" s="404">
        <v>1259.0094024994621</v>
      </c>
      <c r="GW109" s="404">
        <v>1199.0565738090113</v>
      </c>
      <c r="GX109" s="404">
        <v>1141.9586417228682</v>
      </c>
      <c r="GY109" s="404">
        <v>1087.5796587836835</v>
      </c>
      <c r="GZ109" s="404">
        <v>1035.790151222556</v>
      </c>
      <c r="HA109" s="404">
        <v>986.46681068814837</v>
      </c>
      <c r="HB109" s="404">
        <v>939.49220065537941</v>
      </c>
      <c r="HC109" s="404">
        <v>894.75447681464698</v>
      </c>
      <c r="HD109" s="404">
        <v>852.14712077585432</v>
      </c>
      <c r="HE109" s="404">
        <v>811.56868645319469</v>
      </c>
      <c r="HF109" s="404">
        <v>772.92255852685207</v>
      </c>
      <c r="HG109" s="404">
        <v>736.1167224065257</v>
      </c>
      <c r="HH109" s="404">
        <v>701.06354514907218</v>
      </c>
      <c r="HI109" s="404">
        <v>667.67956680864006</v>
      </c>
      <c r="HJ109" s="404">
        <v>635.88530172251433</v>
      </c>
      <c r="HK109" s="404">
        <v>605.6050492595374</v>
      </c>
      <c r="HL109" s="404">
        <v>576.76671358051192</v>
      </c>
      <c r="HM109" s="404">
        <v>549.30163198143987</v>
      </c>
      <c r="HN109" s="404">
        <v>523.14441141089526</v>
      </c>
      <c r="HO109" s="404">
        <v>498.23277277228101</v>
      </c>
      <c r="HP109" s="404">
        <v>474.50740264026769</v>
      </c>
      <c r="HQ109" s="404">
        <v>451.91181203835015</v>
      </c>
      <c r="HR109" s="404">
        <v>430.39220194128586</v>
      </c>
      <c r="HS109" s="404">
        <v>409.89733518217696</v>
      </c>
      <c r="HT109" s="404">
        <v>390.37841445921617</v>
      </c>
      <c r="HU109" s="404">
        <v>371.78896615163444</v>
      </c>
      <c r="HV109" s="404">
        <v>354.08472966822336</v>
      </c>
      <c r="HW109" s="404">
        <v>337.22355206497451</v>
      </c>
      <c r="HX109" s="404">
        <v>321.1652876809282</v>
      </c>
      <c r="HY109" s="404">
        <v>305.87170255326492</v>
      </c>
      <c r="HZ109" s="404">
        <v>4319.1879926573802</v>
      </c>
      <c r="IA109" s="404">
        <v>16627.46921417796</v>
      </c>
      <c r="IB109" s="408">
        <v>3.8496748098125524</v>
      </c>
      <c r="IC109" s="410"/>
    </row>
    <row r="110" spans="1:237" ht="90" customHeight="1" x14ac:dyDescent="0.2">
      <c r="A110" s="137" t="s">
        <v>1699</v>
      </c>
      <c r="B110" s="138" t="s">
        <v>1700</v>
      </c>
      <c r="C110" s="138" t="s">
        <v>1701</v>
      </c>
      <c r="D110" s="142">
        <v>1</v>
      </c>
      <c r="E110" s="138" t="s">
        <v>1702</v>
      </c>
      <c r="F110" s="118" t="s">
        <v>1703</v>
      </c>
      <c r="G110" s="118" t="s">
        <v>1704</v>
      </c>
      <c r="H110" s="142" t="s">
        <v>77</v>
      </c>
      <c r="I110" s="118" t="s">
        <v>1705</v>
      </c>
      <c r="J110" s="118">
        <v>40</v>
      </c>
      <c r="K110" s="227" t="s">
        <v>94</v>
      </c>
      <c r="L110" s="110">
        <v>25000</v>
      </c>
      <c r="M110" s="142" t="s">
        <v>1706</v>
      </c>
      <c r="N110" s="142" t="s">
        <v>96</v>
      </c>
      <c r="O110" s="384" t="s">
        <v>97</v>
      </c>
      <c r="P110" s="384" t="s">
        <v>97</v>
      </c>
      <c r="Q110" s="79" t="s">
        <v>87</v>
      </c>
      <c r="R110" s="142" t="s">
        <v>261</v>
      </c>
      <c r="S110" s="142" t="s">
        <v>99</v>
      </c>
      <c r="T110" s="142" t="s">
        <v>996</v>
      </c>
      <c r="U110" s="142" t="s">
        <v>100</v>
      </c>
      <c r="V110" s="117">
        <v>1</v>
      </c>
      <c r="W110" s="136">
        <v>120000</v>
      </c>
      <c r="X110" s="136">
        <v>4000</v>
      </c>
      <c r="Y110" s="136">
        <v>0</v>
      </c>
      <c r="Z110" s="136">
        <v>0</v>
      </c>
      <c r="AA110" s="136">
        <v>120000</v>
      </c>
      <c r="AB110" s="136">
        <v>0</v>
      </c>
      <c r="AC110" s="136">
        <v>0</v>
      </c>
      <c r="AD110" s="136">
        <v>0</v>
      </c>
      <c r="AE110" s="139">
        <v>0</v>
      </c>
      <c r="AF110" s="139">
        <v>0</v>
      </c>
      <c r="AG110" s="139">
        <v>0</v>
      </c>
      <c r="AH110" s="139">
        <v>0</v>
      </c>
      <c r="AI110" s="119" t="s">
        <v>1707</v>
      </c>
      <c r="AJ110" s="136">
        <v>1000</v>
      </c>
      <c r="AK110" s="136">
        <v>0</v>
      </c>
      <c r="AL110" s="136">
        <v>0</v>
      </c>
      <c r="AM110" s="136">
        <v>1000</v>
      </c>
      <c r="AN110" s="136">
        <v>0</v>
      </c>
      <c r="AO110" s="136">
        <v>0</v>
      </c>
      <c r="AP110" s="136">
        <v>0</v>
      </c>
      <c r="AQ110" s="139">
        <v>0</v>
      </c>
      <c r="AR110" s="139">
        <v>0</v>
      </c>
      <c r="AS110" s="139">
        <v>0</v>
      </c>
      <c r="AT110" s="139">
        <v>0</v>
      </c>
      <c r="AU110" s="118"/>
      <c r="AV110" s="230">
        <v>1</v>
      </c>
      <c r="AW110" s="230">
        <v>0</v>
      </c>
      <c r="AX110" s="230" t="s">
        <v>3615</v>
      </c>
      <c r="AY110" s="141">
        <v>9</v>
      </c>
      <c r="AZ110" s="70">
        <v>1</v>
      </c>
      <c r="BA110" s="70">
        <v>1</v>
      </c>
      <c r="BB110" s="70">
        <v>1</v>
      </c>
      <c r="BC110" s="70">
        <v>1</v>
      </c>
      <c r="BD110" s="70">
        <v>1</v>
      </c>
      <c r="BE110" s="70">
        <v>1</v>
      </c>
      <c r="BF110" s="70">
        <v>1</v>
      </c>
      <c r="BG110" s="71">
        <v>0</v>
      </c>
      <c r="BH110" s="71">
        <v>1</v>
      </c>
      <c r="BI110" s="71">
        <v>1</v>
      </c>
      <c r="BJ110" s="71">
        <v>0</v>
      </c>
      <c r="BK110" s="71">
        <v>0</v>
      </c>
      <c r="BL110" s="70">
        <v>1</v>
      </c>
      <c r="BM110" s="70">
        <v>1</v>
      </c>
      <c r="BN110" s="70">
        <v>0</v>
      </c>
      <c r="BO110" s="70">
        <v>1</v>
      </c>
      <c r="BP110" s="403">
        <v>0</v>
      </c>
      <c r="BQ110" s="403">
        <v>0</v>
      </c>
      <c r="BR110" s="403">
        <v>121000</v>
      </c>
      <c r="BS110" s="403">
        <v>0</v>
      </c>
      <c r="BT110" s="403">
        <v>0</v>
      </c>
      <c r="BU110" s="403">
        <v>0</v>
      </c>
      <c r="BV110" s="403">
        <v>0</v>
      </c>
      <c r="BW110" s="403">
        <v>0</v>
      </c>
      <c r="BX110" s="403">
        <v>0</v>
      </c>
      <c r="BY110" s="403">
        <v>0</v>
      </c>
      <c r="BZ110" s="401">
        <v>0</v>
      </c>
      <c r="CA110" s="401">
        <v>0</v>
      </c>
      <c r="CB110" s="401">
        <v>0</v>
      </c>
      <c r="CC110" s="401">
        <v>0</v>
      </c>
      <c r="CD110" s="401">
        <v>0</v>
      </c>
      <c r="CE110" s="401">
        <v>0</v>
      </c>
      <c r="CF110" s="401">
        <v>0</v>
      </c>
      <c r="CG110" s="401">
        <v>0</v>
      </c>
      <c r="CH110" s="401">
        <v>0</v>
      </c>
      <c r="CI110" s="401">
        <v>0</v>
      </c>
      <c r="CJ110" s="401">
        <v>0</v>
      </c>
      <c r="CK110" s="401">
        <v>0</v>
      </c>
      <c r="CL110" s="401">
        <v>0</v>
      </c>
      <c r="CM110" s="401">
        <v>0</v>
      </c>
      <c r="CN110" s="401">
        <v>0</v>
      </c>
      <c r="CO110" s="401">
        <v>0</v>
      </c>
      <c r="CP110" s="401">
        <v>0</v>
      </c>
      <c r="CQ110" s="401">
        <v>0</v>
      </c>
      <c r="CR110" s="401">
        <v>0</v>
      </c>
      <c r="CS110" s="401">
        <v>0</v>
      </c>
      <c r="CT110" s="401">
        <v>0</v>
      </c>
      <c r="CU110" s="401">
        <v>0</v>
      </c>
      <c r="CV110" s="401">
        <v>0</v>
      </c>
      <c r="CW110" s="401">
        <v>0</v>
      </c>
      <c r="CX110" s="401">
        <v>0</v>
      </c>
      <c r="CY110" s="401">
        <v>0</v>
      </c>
      <c r="CZ110" s="401">
        <v>0</v>
      </c>
      <c r="DA110" s="401">
        <v>0</v>
      </c>
      <c r="DB110" s="401">
        <v>0</v>
      </c>
      <c r="DC110" s="401">
        <v>0</v>
      </c>
      <c r="DD110" s="401">
        <v>0</v>
      </c>
      <c r="DE110" s="401">
        <v>0</v>
      </c>
      <c r="DF110" s="401">
        <v>0</v>
      </c>
      <c r="DG110" s="403">
        <v>25000</v>
      </c>
      <c r="DH110" s="403">
        <v>25000</v>
      </c>
      <c r="DI110" s="403">
        <v>25000</v>
      </c>
      <c r="DJ110" s="403">
        <v>25000</v>
      </c>
      <c r="DK110" s="403">
        <v>25000</v>
      </c>
      <c r="DL110" s="403">
        <v>25000</v>
      </c>
      <c r="DM110" s="403">
        <v>25000</v>
      </c>
      <c r="DN110" s="403">
        <v>25000</v>
      </c>
      <c r="DO110" s="403">
        <v>25000</v>
      </c>
      <c r="DP110" s="403">
        <v>25000</v>
      </c>
      <c r="DQ110" s="403">
        <v>25000</v>
      </c>
      <c r="DR110" s="403">
        <v>25000</v>
      </c>
      <c r="DS110" s="403">
        <v>25000</v>
      </c>
      <c r="DT110" s="403">
        <v>25000</v>
      </c>
      <c r="DU110" s="403">
        <v>25000</v>
      </c>
      <c r="DV110" s="403">
        <v>25000</v>
      </c>
      <c r="DW110" s="403">
        <v>25000</v>
      </c>
      <c r="DX110" s="403">
        <v>25000</v>
      </c>
      <c r="DY110" s="403">
        <v>25000</v>
      </c>
      <c r="DZ110" s="403">
        <v>25000</v>
      </c>
      <c r="EA110" s="403">
        <v>25000</v>
      </c>
      <c r="EB110" s="403">
        <v>25000</v>
      </c>
      <c r="EC110" s="403">
        <v>25000</v>
      </c>
      <c r="ED110" s="403">
        <v>25000</v>
      </c>
      <c r="EE110" s="403">
        <v>25000</v>
      </c>
      <c r="EF110" s="403">
        <v>25000</v>
      </c>
      <c r="EG110" s="403">
        <v>25000</v>
      </c>
      <c r="EH110" s="403">
        <v>25000</v>
      </c>
      <c r="EI110" s="403">
        <v>25000</v>
      </c>
      <c r="EJ110" s="403">
        <v>25000</v>
      </c>
      <c r="EK110" s="403">
        <v>25000</v>
      </c>
      <c r="EL110" s="403">
        <v>25000</v>
      </c>
      <c r="EM110" s="403">
        <v>25000</v>
      </c>
      <c r="EN110" s="403">
        <v>25000</v>
      </c>
      <c r="EO110" s="403">
        <v>25000</v>
      </c>
      <c r="EP110" s="403">
        <v>25000</v>
      </c>
      <c r="EQ110" s="403">
        <v>25000</v>
      </c>
      <c r="ER110" s="403">
        <v>25000</v>
      </c>
      <c r="ES110" s="403">
        <v>25000</v>
      </c>
      <c r="ET110" s="403">
        <v>25000</v>
      </c>
      <c r="EU110" s="403">
        <v>25000</v>
      </c>
      <c r="EV110" s="403">
        <v>25000</v>
      </c>
      <c r="EW110" s="403">
        <v>25000</v>
      </c>
      <c r="EX110" s="404">
        <v>109750.56689342404</v>
      </c>
      <c r="EY110" s="404">
        <v>0</v>
      </c>
      <c r="EZ110" s="404">
        <v>0</v>
      </c>
      <c r="FA110" s="404">
        <v>0</v>
      </c>
      <c r="FB110" s="404">
        <v>0</v>
      </c>
      <c r="FC110" s="404">
        <v>0</v>
      </c>
      <c r="FD110" s="404">
        <v>0</v>
      </c>
      <c r="FE110" s="404">
        <v>0</v>
      </c>
      <c r="FF110" s="404">
        <v>0</v>
      </c>
      <c r="FG110" s="404">
        <v>0</v>
      </c>
      <c r="FH110" s="404">
        <v>0</v>
      </c>
      <c r="FI110" s="404">
        <v>0</v>
      </c>
      <c r="FJ110" s="404">
        <v>0</v>
      </c>
      <c r="FK110" s="404">
        <v>0</v>
      </c>
      <c r="FL110" s="404">
        <v>0</v>
      </c>
      <c r="FM110" s="404">
        <v>0</v>
      </c>
      <c r="FN110" s="404">
        <v>0</v>
      </c>
      <c r="FO110" s="404">
        <v>0</v>
      </c>
      <c r="FP110" s="404">
        <v>0</v>
      </c>
      <c r="FQ110" s="404">
        <v>0</v>
      </c>
      <c r="FR110" s="404">
        <v>0</v>
      </c>
      <c r="FS110" s="404">
        <v>0</v>
      </c>
      <c r="FT110" s="404">
        <v>0</v>
      </c>
      <c r="FU110" s="404">
        <v>0</v>
      </c>
      <c r="FV110" s="404">
        <v>0</v>
      </c>
      <c r="FW110" s="404">
        <v>0</v>
      </c>
      <c r="FX110" s="404">
        <v>0</v>
      </c>
      <c r="FY110" s="404">
        <v>0</v>
      </c>
      <c r="FZ110" s="404">
        <v>0</v>
      </c>
      <c r="GA110" s="404">
        <v>0</v>
      </c>
      <c r="GB110" s="404">
        <v>0</v>
      </c>
      <c r="GC110" s="404">
        <v>0</v>
      </c>
      <c r="GD110" s="404">
        <v>0</v>
      </c>
      <c r="GE110" s="404">
        <v>0</v>
      </c>
      <c r="GF110" s="404">
        <v>0</v>
      </c>
      <c r="GG110" s="404">
        <v>0</v>
      </c>
      <c r="GH110" s="404">
        <v>0</v>
      </c>
      <c r="GI110" s="404">
        <v>0</v>
      </c>
      <c r="GJ110" s="404">
        <v>0</v>
      </c>
      <c r="GK110" s="404">
        <v>0</v>
      </c>
      <c r="GL110" s="404">
        <v>22675.736961451246</v>
      </c>
      <c r="GM110" s="404">
        <v>21595.939963286899</v>
      </c>
      <c r="GN110" s="404">
        <v>20567.561869797049</v>
      </c>
      <c r="GO110" s="404">
        <v>19588.154161711474</v>
      </c>
      <c r="GP110" s="404">
        <v>18655.384915915693</v>
      </c>
      <c r="GQ110" s="404">
        <v>17767.033253253037</v>
      </c>
      <c r="GR110" s="404">
        <v>16920.984050717179</v>
      </c>
      <c r="GS110" s="404">
        <v>16115.222905444933</v>
      </c>
      <c r="GT110" s="404">
        <v>15347.831338518983</v>
      </c>
      <c r="GU110" s="404">
        <v>14616.982227160936</v>
      </c>
      <c r="GV110" s="404">
        <v>13920.935454438988</v>
      </c>
      <c r="GW110" s="404">
        <v>13258.033766132367</v>
      </c>
      <c r="GX110" s="404">
        <v>12626.698824887972</v>
      </c>
      <c r="GY110" s="404">
        <v>12025.427452274254</v>
      </c>
      <c r="GZ110" s="404">
        <v>11452.788049785006</v>
      </c>
      <c r="HA110" s="404">
        <v>10907.417190271432</v>
      </c>
      <c r="HB110" s="404">
        <v>10388.016371687079</v>
      </c>
      <c r="HC110" s="404">
        <v>9893.348925416265</v>
      </c>
      <c r="HD110" s="404">
        <v>9422.2370718250149</v>
      </c>
      <c r="HE110" s="404">
        <v>8973.5591160238237</v>
      </c>
      <c r="HF110" s="404">
        <v>8546.2467771655465</v>
      </c>
      <c r="HG110" s="404">
        <v>8139.2826449195672</v>
      </c>
      <c r="HH110" s="404">
        <v>7751.6977570662557</v>
      </c>
      <c r="HI110" s="404">
        <v>7382.5692924440527</v>
      </c>
      <c r="HJ110" s="404">
        <v>7031.0183737562402</v>
      </c>
      <c r="HK110" s="404">
        <v>6696.2079750059429</v>
      </c>
      <c r="HL110" s="404">
        <v>6377.3409285770895</v>
      </c>
      <c r="HM110" s="404">
        <v>6073.6580272162737</v>
      </c>
      <c r="HN110" s="404">
        <v>5784.4362163964533</v>
      </c>
      <c r="HO110" s="404">
        <v>5508.9868727585254</v>
      </c>
      <c r="HP110" s="404">
        <v>5246.6541645319294</v>
      </c>
      <c r="HQ110" s="404">
        <v>4996.8134900304085</v>
      </c>
      <c r="HR110" s="404">
        <v>4758.8699905051508</v>
      </c>
      <c r="HS110" s="404">
        <v>4532.2571338144289</v>
      </c>
      <c r="HT110" s="404">
        <v>4316.4353655375517</v>
      </c>
      <c r="HU110" s="404">
        <v>4110.8908243214773</v>
      </c>
      <c r="HV110" s="404">
        <v>3915.1341184014082</v>
      </c>
      <c r="HW110" s="404">
        <v>3728.6991603822926</v>
      </c>
      <c r="HX110" s="404">
        <v>3551.1420575069455</v>
      </c>
      <c r="HY110" s="404">
        <v>3382.0400547685194</v>
      </c>
      <c r="HZ110" s="404">
        <v>109750.56689342404</v>
      </c>
      <c r="IA110" s="404">
        <v>408549.67509510566</v>
      </c>
      <c r="IB110" s="408">
        <v>3.7225290643996196</v>
      </c>
      <c r="IC110" s="410"/>
    </row>
    <row r="111" spans="1:237" ht="90" customHeight="1" x14ac:dyDescent="0.2">
      <c r="A111" s="137" t="s">
        <v>1842</v>
      </c>
      <c r="B111" s="138" t="s">
        <v>1843</v>
      </c>
      <c r="C111" s="138" t="s">
        <v>1851</v>
      </c>
      <c r="D111" s="142">
        <v>1</v>
      </c>
      <c r="E111" s="138" t="s">
        <v>1852</v>
      </c>
      <c r="F111" s="118" t="s">
        <v>3391</v>
      </c>
      <c r="G111" s="118" t="s">
        <v>1853</v>
      </c>
      <c r="H111" s="142" t="s">
        <v>77</v>
      </c>
      <c r="I111" s="118" t="s">
        <v>1854</v>
      </c>
      <c r="J111" s="118">
        <v>40</v>
      </c>
      <c r="K111" s="227" t="s">
        <v>94</v>
      </c>
      <c r="L111" s="142">
        <v>32000</v>
      </c>
      <c r="M111" s="142" t="s">
        <v>1855</v>
      </c>
      <c r="N111" s="142" t="s">
        <v>81</v>
      </c>
      <c r="O111" s="13" t="s">
        <v>217</v>
      </c>
      <c r="P111" s="142" t="s">
        <v>460</v>
      </c>
      <c r="Q111" s="112" t="s">
        <v>100</v>
      </c>
      <c r="R111" s="142" t="s">
        <v>108</v>
      </c>
      <c r="S111" s="142" t="s">
        <v>99</v>
      </c>
      <c r="T111" s="142" t="s">
        <v>1850</v>
      </c>
      <c r="U111" s="142" t="s">
        <v>100</v>
      </c>
      <c r="V111" s="205">
        <v>1</v>
      </c>
      <c r="W111" s="136">
        <v>160000</v>
      </c>
      <c r="X111" s="136">
        <v>0</v>
      </c>
      <c r="Y111" s="136">
        <v>0</v>
      </c>
      <c r="Z111" s="136"/>
      <c r="AA111" s="136">
        <v>160000</v>
      </c>
      <c r="AB111" s="136">
        <v>0</v>
      </c>
      <c r="AC111" s="136">
        <v>0</v>
      </c>
      <c r="AD111" s="136">
        <v>0</v>
      </c>
      <c r="AE111" s="139">
        <v>0</v>
      </c>
      <c r="AF111" s="139">
        <v>0</v>
      </c>
      <c r="AG111" s="139">
        <v>0</v>
      </c>
      <c r="AH111" s="139">
        <v>0</v>
      </c>
      <c r="AI111" s="142" t="s">
        <v>88</v>
      </c>
      <c r="AJ111" s="134">
        <v>0</v>
      </c>
      <c r="AK111" s="136">
        <v>0</v>
      </c>
      <c r="AL111" s="136">
        <v>0</v>
      </c>
      <c r="AM111" s="136">
        <v>0</v>
      </c>
      <c r="AN111" s="136">
        <v>0</v>
      </c>
      <c r="AO111" s="136">
        <v>0</v>
      </c>
      <c r="AP111" s="136">
        <v>0</v>
      </c>
      <c r="AQ111" s="139">
        <v>0</v>
      </c>
      <c r="AR111" s="139">
        <v>0</v>
      </c>
      <c r="AS111" s="139">
        <v>0</v>
      </c>
      <c r="AT111" s="139">
        <v>0</v>
      </c>
      <c r="AU111" s="118"/>
      <c r="AV111" s="230">
        <v>1</v>
      </c>
      <c r="AW111" s="230">
        <v>0</v>
      </c>
      <c r="AX111" s="230" t="s">
        <v>3618</v>
      </c>
      <c r="AY111" s="141">
        <v>9</v>
      </c>
      <c r="AZ111" s="70">
        <v>1</v>
      </c>
      <c r="BA111" s="70">
        <v>1</v>
      </c>
      <c r="BB111" s="70">
        <v>1</v>
      </c>
      <c r="BC111" s="70">
        <v>1</v>
      </c>
      <c r="BD111" s="70">
        <v>1</v>
      </c>
      <c r="BE111" s="70">
        <v>1</v>
      </c>
      <c r="BF111" s="70">
        <v>1</v>
      </c>
      <c r="BG111" s="71">
        <v>0</v>
      </c>
      <c r="BH111" s="71">
        <v>1</v>
      </c>
      <c r="BI111" s="71">
        <v>0</v>
      </c>
      <c r="BJ111" s="71">
        <v>0</v>
      </c>
      <c r="BK111" s="71">
        <v>1</v>
      </c>
      <c r="BL111" s="70">
        <v>1</v>
      </c>
      <c r="BM111" s="70">
        <v>1</v>
      </c>
      <c r="BN111" s="70">
        <v>0</v>
      </c>
      <c r="BO111" s="70">
        <v>1</v>
      </c>
      <c r="BP111" s="403">
        <v>0</v>
      </c>
      <c r="BQ111" s="403">
        <v>0</v>
      </c>
      <c r="BR111" s="403">
        <v>160000</v>
      </c>
      <c r="BS111" s="403">
        <v>0</v>
      </c>
      <c r="BT111" s="403">
        <v>0</v>
      </c>
      <c r="BU111" s="403">
        <v>0</v>
      </c>
      <c r="BV111" s="403">
        <v>0</v>
      </c>
      <c r="BW111" s="403">
        <v>0</v>
      </c>
      <c r="BX111" s="403">
        <v>0</v>
      </c>
      <c r="BY111" s="403">
        <v>0</v>
      </c>
      <c r="BZ111" s="401">
        <v>0</v>
      </c>
      <c r="CA111" s="401">
        <v>0</v>
      </c>
      <c r="CB111" s="401">
        <v>0</v>
      </c>
      <c r="CC111" s="401">
        <v>0</v>
      </c>
      <c r="CD111" s="401">
        <v>0</v>
      </c>
      <c r="CE111" s="401">
        <v>0</v>
      </c>
      <c r="CF111" s="401">
        <v>0</v>
      </c>
      <c r="CG111" s="401">
        <v>0</v>
      </c>
      <c r="CH111" s="401">
        <v>0</v>
      </c>
      <c r="CI111" s="401">
        <v>0</v>
      </c>
      <c r="CJ111" s="401">
        <v>0</v>
      </c>
      <c r="CK111" s="401">
        <v>0</v>
      </c>
      <c r="CL111" s="401">
        <v>0</v>
      </c>
      <c r="CM111" s="401">
        <v>0</v>
      </c>
      <c r="CN111" s="401">
        <v>0</v>
      </c>
      <c r="CO111" s="401">
        <v>0</v>
      </c>
      <c r="CP111" s="401">
        <v>0</v>
      </c>
      <c r="CQ111" s="401">
        <v>0</v>
      </c>
      <c r="CR111" s="401">
        <v>0</v>
      </c>
      <c r="CS111" s="401">
        <v>0</v>
      </c>
      <c r="CT111" s="401">
        <v>0</v>
      </c>
      <c r="CU111" s="401">
        <v>0</v>
      </c>
      <c r="CV111" s="401">
        <v>0</v>
      </c>
      <c r="CW111" s="401">
        <v>0</v>
      </c>
      <c r="CX111" s="401">
        <v>0</v>
      </c>
      <c r="CY111" s="401">
        <v>0</v>
      </c>
      <c r="CZ111" s="401">
        <v>0</v>
      </c>
      <c r="DA111" s="401">
        <v>0</v>
      </c>
      <c r="DB111" s="401">
        <v>0</v>
      </c>
      <c r="DC111" s="401">
        <v>0</v>
      </c>
      <c r="DD111" s="401">
        <v>0</v>
      </c>
      <c r="DE111" s="401">
        <v>0</v>
      </c>
      <c r="DF111" s="401">
        <v>0</v>
      </c>
      <c r="DG111" s="403">
        <v>32000</v>
      </c>
      <c r="DH111" s="403">
        <v>32000</v>
      </c>
      <c r="DI111" s="403">
        <v>32000</v>
      </c>
      <c r="DJ111" s="403">
        <v>32000</v>
      </c>
      <c r="DK111" s="403">
        <v>32000</v>
      </c>
      <c r="DL111" s="403">
        <v>32000</v>
      </c>
      <c r="DM111" s="403">
        <v>32000</v>
      </c>
      <c r="DN111" s="403">
        <v>32000</v>
      </c>
      <c r="DO111" s="403">
        <v>32000</v>
      </c>
      <c r="DP111" s="403">
        <v>32000</v>
      </c>
      <c r="DQ111" s="403">
        <v>32000</v>
      </c>
      <c r="DR111" s="403">
        <v>32000</v>
      </c>
      <c r="DS111" s="403">
        <v>32000</v>
      </c>
      <c r="DT111" s="403">
        <v>32000</v>
      </c>
      <c r="DU111" s="403">
        <v>32000</v>
      </c>
      <c r="DV111" s="403">
        <v>32000</v>
      </c>
      <c r="DW111" s="403">
        <v>32000</v>
      </c>
      <c r="DX111" s="403">
        <v>32000</v>
      </c>
      <c r="DY111" s="403">
        <v>32000</v>
      </c>
      <c r="DZ111" s="403">
        <v>32000</v>
      </c>
      <c r="EA111" s="403">
        <v>32000</v>
      </c>
      <c r="EB111" s="403">
        <v>32000</v>
      </c>
      <c r="EC111" s="403">
        <v>32000</v>
      </c>
      <c r="ED111" s="403">
        <v>32000</v>
      </c>
      <c r="EE111" s="403">
        <v>32000</v>
      </c>
      <c r="EF111" s="403">
        <v>32000</v>
      </c>
      <c r="EG111" s="403">
        <v>32000</v>
      </c>
      <c r="EH111" s="403">
        <v>32000</v>
      </c>
      <c r="EI111" s="403">
        <v>32000</v>
      </c>
      <c r="EJ111" s="403">
        <v>32000</v>
      </c>
      <c r="EK111" s="403">
        <v>32000</v>
      </c>
      <c r="EL111" s="403">
        <v>32000</v>
      </c>
      <c r="EM111" s="403">
        <v>32000</v>
      </c>
      <c r="EN111" s="403">
        <v>32000</v>
      </c>
      <c r="EO111" s="403">
        <v>32000</v>
      </c>
      <c r="EP111" s="403">
        <v>32000</v>
      </c>
      <c r="EQ111" s="403">
        <v>32000</v>
      </c>
      <c r="ER111" s="403">
        <v>32000</v>
      </c>
      <c r="ES111" s="403">
        <v>32000</v>
      </c>
      <c r="ET111" s="403">
        <v>32000</v>
      </c>
      <c r="EU111" s="403">
        <v>32000</v>
      </c>
      <c r="EV111" s="403">
        <v>32000</v>
      </c>
      <c r="EW111" s="403">
        <v>32000</v>
      </c>
      <c r="EX111" s="404">
        <v>145124.71655328799</v>
      </c>
      <c r="EY111" s="404">
        <v>0</v>
      </c>
      <c r="EZ111" s="404">
        <v>0</v>
      </c>
      <c r="FA111" s="404">
        <v>0</v>
      </c>
      <c r="FB111" s="404">
        <v>0</v>
      </c>
      <c r="FC111" s="404">
        <v>0</v>
      </c>
      <c r="FD111" s="404">
        <v>0</v>
      </c>
      <c r="FE111" s="404">
        <v>0</v>
      </c>
      <c r="FF111" s="404">
        <v>0</v>
      </c>
      <c r="FG111" s="404">
        <v>0</v>
      </c>
      <c r="FH111" s="404">
        <v>0</v>
      </c>
      <c r="FI111" s="404">
        <v>0</v>
      </c>
      <c r="FJ111" s="404">
        <v>0</v>
      </c>
      <c r="FK111" s="404">
        <v>0</v>
      </c>
      <c r="FL111" s="404">
        <v>0</v>
      </c>
      <c r="FM111" s="404">
        <v>0</v>
      </c>
      <c r="FN111" s="404">
        <v>0</v>
      </c>
      <c r="FO111" s="404">
        <v>0</v>
      </c>
      <c r="FP111" s="404">
        <v>0</v>
      </c>
      <c r="FQ111" s="404">
        <v>0</v>
      </c>
      <c r="FR111" s="404">
        <v>0</v>
      </c>
      <c r="FS111" s="404">
        <v>0</v>
      </c>
      <c r="FT111" s="404">
        <v>0</v>
      </c>
      <c r="FU111" s="404">
        <v>0</v>
      </c>
      <c r="FV111" s="404">
        <v>0</v>
      </c>
      <c r="FW111" s="404">
        <v>0</v>
      </c>
      <c r="FX111" s="404">
        <v>0</v>
      </c>
      <c r="FY111" s="404">
        <v>0</v>
      </c>
      <c r="FZ111" s="404">
        <v>0</v>
      </c>
      <c r="GA111" s="404">
        <v>0</v>
      </c>
      <c r="GB111" s="404">
        <v>0</v>
      </c>
      <c r="GC111" s="404">
        <v>0</v>
      </c>
      <c r="GD111" s="404">
        <v>0</v>
      </c>
      <c r="GE111" s="404">
        <v>0</v>
      </c>
      <c r="GF111" s="404">
        <v>0</v>
      </c>
      <c r="GG111" s="404">
        <v>0</v>
      </c>
      <c r="GH111" s="404">
        <v>0</v>
      </c>
      <c r="GI111" s="404">
        <v>0</v>
      </c>
      <c r="GJ111" s="404">
        <v>0</v>
      </c>
      <c r="GK111" s="404">
        <v>0</v>
      </c>
      <c r="GL111" s="404">
        <v>29024.943310657596</v>
      </c>
      <c r="GM111" s="404">
        <v>27642.803153007233</v>
      </c>
      <c r="GN111" s="404">
        <v>26326.479193340223</v>
      </c>
      <c r="GO111" s="404">
        <v>25072.837326990688</v>
      </c>
      <c r="GP111" s="404">
        <v>23878.892692372086</v>
      </c>
      <c r="GQ111" s="404">
        <v>22741.802564163885</v>
      </c>
      <c r="GR111" s="404">
        <v>21658.859584917991</v>
      </c>
      <c r="GS111" s="404">
        <v>20627.485318969513</v>
      </c>
      <c r="GT111" s="404">
        <v>19645.224113304299</v>
      </c>
      <c r="GU111" s="404">
        <v>18709.737250765997</v>
      </c>
      <c r="GV111" s="404">
        <v>17818.797381681903</v>
      </c>
      <c r="GW111" s="404">
        <v>16970.283220649431</v>
      </c>
      <c r="GX111" s="404">
        <v>16162.174495856603</v>
      </c>
      <c r="GY111" s="404">
        <v>15392.547138911046</v>
      </c>
      <c r="GZ111" s="404">
        <v>14659.568703724806</v>
      </c>
      <c r="HA111" s="404">
        <v>13961.494003547434</v>
      </c>
      <c r="HB111" s="404">
        <v>13296.66095575946</v>
      </c>
      <c r="HC111" s="404">
        <v>12663.486624532819</v>
      </c>
      <c r="HD111" s="404">
        <v>12060.463451936019</v>
      </c>
      <c r="HE111" s="404">
        <v>11486.155668510495</v>
      </c>
      <c r="HF111" s="404">
        <v>10939.1958747719</v>
      </c>
      <c r="HG111" s="404">
        <v>10418.281785497045</v>
      </c>
      <c r="HH111" s="404">
        <v>9922.173129044806</v>
      </c>
      <c r="HI111" s="404">
        <v>9449.688694328388</v>
      </c>
      <c r="HJ111" s="404">
        <v>8999.7035184079868</v>
      </c>
      <c r="HK111" s="404">
        <v>8571.1462080076071</v>
      </c>
      <c r="HL111" s="404">
        <v>8162.9963885786738</v>
      </c>
      <c r="HM111" s="404">
        <v>7774.2822748368308</v>
      </c>
      <c r="HN111" s="404">
        <v>7404.0783569874602</v>
      </c>
      <c r="HO111" s="404">
        <v>7051.5031971309118</v>
      </c>
      <c r="HP111" s="404">
        <v>6715.717330600869</v>
      </c>
      <c r="HQ111" s="404">
        <v>6395.9212672389231</v>
      </c>
      <c r="HR111" s="404">
        <v>6091.3535878465937</v>
      </c>
      <c r="HS111" s="404">
        <v>5801.2891312824686</v>
      </c>
      <c r="HT111" s="404">
        <v>5525.0372678880667</v>
      </c>
      <c r="HU111" s="404">
        <v>5261.9402551314915</v>
      </c>
      <c r="HV111" s="404">
        <v>5011.3716715538021</v>
      </c>
      <c r="HW111" s="404">
        <v>4772.7349252893346</v>
      </c>
      <c r="HX111" s="404">
        <v>4545.4618336088906</v>
      </c>
      <c r="HY111" s="404">
        <v>4329.0112701037051</v>
      </c>
      <c r="HZ111" s="404">
        <v>145124.71655328799</v>
      </c>
      <c r="IA111" s="404">
        <v>522943.58412173542</v>
      </c>
      <c r="IB111" s="408">
        <v>3.6034081343388329</v>
      </c>
      <c r="IC111" s="410"/>
    </row>
    <row r="112" spans="1:237" ht="90" customHeight="1" x14ac:dyDescent="0.2">
      <c r="A112" s="137" t="s">
        <v>2026</v>
      </c>
      <c r="B112" s="138" t="s">
        <v>2027</v>
      </c>
      <c r="C112" s="138" t="s">
        <v>2067</v>
      </c>
      <c r="D112" s="142">
        <v>7</v>
      </c>
      <c r="E112" s="138" t="s">
        <v>2068</v>
      </c>
      <c r="F112" s="118" t="s">
        <v>2069</v>
      </c>
      <c r="G112" s="118" t="s">
        <v>2070</v>
      </c>
      <c r="H112" s="142" t="s">
        <v>77</v>
      </c>
      <c r="I112" s="118" t="s">
        <v>2071</v>
      </c>
      <c r="J112" s="142">
        <v>40</v>
      </c>
      <c r="K112" s="227" t="s">
        <v>94</v>
      </c>
      <c r="L112" s="142">
        <v>12000</v>
      </c>
      <c r="M112" s="142" t="s">
        <v>2072</v>
      </c>
      <c r="N112" s="142" t="s">
        <v>96</v>
      </c>
      <c r="O112" s="13" t="s">
        <v>217</v>
      </c>
      <c r="P112" s="142" t="s">
        <v>218</v>
      </c>
      <c r="Q112" s="79" t="s">
        <v>87</v>
      </c>
      <c r="R112" s="142" t="s">
        <v>108</v>
      </c>
      <c r="S112" s="142" t="s">
        <v>99</v>
      </c>
      <c r="T112" s="142" t="s">
        <v>2073</v>
      </c>
      <c r="U112" s="142" t="s">
        <v>100</v>
      </c>
      <c r="V112" s="117">
        <v>1</v>
      </c>
      <c r="W112" s="128">
        <v>60000</v>
      </c>
      <c r="X112" s="134">
        <v>0</v>
      </c>
      <c r="Y112" s="134">
        <v>0</v>
      </c>
      <c r="Z112" s="127">
        <v>0</v>
      </c>
      <c r="AA112" s="134">
        <v>60000</v>
      </c>
      <c r="AB112" s="134">
        <v>0</v>
      </c>
      <c r="AC112" s="134">
        <v>0</v>
      </c>
      <c r="AD112" s="134">
        <v>0</v>
      </c>
      <c r="AE112" s="139">
        <v>0</v>
      </c>
      <c r="AF112" s="139">
        <v>0</v>
      </c>
      <c r="AG112" s="139">
        <v>0</v>
      </c>
      <c r="AH112" s="139">
        <v>0</v>
      </c>
      <c r="AI112" s="116" t="s">
        <v>88</v>
      </c>
      <c r="AJ112" s="136">
        <v>0</v>
      </c>
      <c r="AK112" s="136">
        <v>0</v>
      </c>
      <c r="AL112" s="136">
        <v>0</v>
      </c>
      <c r="AM112" s="136">
        <v>0</v>
      </c>
      <c r="AN112" s="136">
        <v>0</v>
      </c>
      <c r="AO112" s="136">
        <v>0</v>
      </c>
      <c r="AP112" s="136">
        <v>0</v>
      </c>
      <c r="AQ112" s="139">
        <v>0</v>
      </c>
      <c r="AR112" s="139">
        <v>0</v>
      </c>
      <c r="AS112" s="139">
        <v>0</v>
      </c>
      <c r="AT112" s="139">
        <v>0</v>
      </c>
      <c r="AU112" s="122" t="s">
        <v>2074</v>
      </c>
      <c r="AV112" s="230">
        <v>1</v>
      </c>
      <c r="AW112" s="230">
        <v>0</v>
      </c>
      <c r="AX112" s="230" t="s">
        <v>3594</v>
      </c>
      <c r="AY112" s="141">
        <v>8</v>
      </c>
      <c r="AZ112" s="70">
        <v>1</v>
      </c>
      <c r="BA112" s="70">
        <v>1</v>
      </c>
      <c r="BB112" s="70">
        <v>1</v>
      </c>
      <c r="BC112" s="70">
        <v>1</v>
      </c>
      <c r="BD112" s="70">
        <v>1</v>
      </c>
      <c r="BE112" s="70">
        <v>1</v>
      </c>
      <c r="BF112" s="70">
        <v>1</v>
      </c>
      <c r="BG112" s="71">
        <v>0</v>
      </c>
      <c r="BH112" s="71">
        <v>0</v>
      </c>
      <c r="BI112" s="71">
        <v>0</v>
      </c>
      <c r="BJ112" s="71">
        <v>0</v>
      </c>
      <c r="BK112" s="71">
        <v>0</v>
      </c>
      <c r="BL112" s="70">
        <v>1</v>
      </c>
      <c r="BM112" s="70">
        <v>1</v>
      </c>
      <c r="BN112" s="70">
        <v>0</v>
      </c>
      <c r="BO112" s="70">
        <v>1</v>
      </c>
      <c r="BP112" s="403">
        <v>0</v>
      </c>
      <c r="BQ112" s="403">
        <v>0</v>
      </c>
      <c r="BR112" s="403">
        <v>60000</v>
      </c>
      <c r="BS112" s="403">
        <v>0</v>
      </c>
      <c r="BT112" s="403">
        <v>0</v>
      </c>
      <c r="BU112" s="403">
        <v>0</v>
      </c>
      <c r="BV112" s="403">
        <v>0</v>
      </c>
      <c r="BW112" s="403">
        <v>0</v>
      </c>
      <c r="BX112" s="403">
        <v>0</v>
      </c>
      <c r="BY112" s="403">
        <v>0</v>
      </c>
      <c r="BZ112" s="401">
        <v>0</v>
      </c>
      <c r="CA112" s="401">
        <v>0</v>
      </c>
      <c r="CB112" s="401">
        <v>0</v>
      </c>
      <c r="CC112" s="401">
        <v>0</v>
      </c>
      <c r="CD112" s="401">
        <v>0</v>
      </c>
      <c r="CE112" s="401">
        <v>0</v>
      </c>
      <c r="CF112" s="401">
        <v>0</v>
      </c>
      <c r="CG112" s="401">
        <v>0</v>
      </c>
      <c r="CH112" s="401">
        <v>0</v>
      </c>
      <c r="CI112" s="401">
        <v>0</v>
      </c>
      <c r="CJ112" s="401">
        <v>0</v>
      </c>
      <c r="CK112" s="401">
        <v>0</v>
      </c>
      <c r="CL112" s="401">
        <v>0</v>
      </c>
      <c r="CM112" s="401">
        <v>0</v>
      </c>
      <c r="CN112" s="401">
        <v>0</v>
      </c>
      <c r="CO112" s="401">
        <v>0</v>
      </c>
      <c r="CP112" s="401">
        <v>0</v>
      </c>
      <c r="CQ112" s="401">
        <v>0</v>
      </c>
      <c r="CR112" s="401">
        <v>0</v>
      </c>
      <c r="CS112" s="401">
        <v>0</v>
      </c>
      <c r="CT112" s="401">
        <v>0</v>
      </c>
      <c r="CU112" s="401">
        <v>0</v>
      </c>
      <c r="CV112" s="401">
        <v>0</v>
      </c>
      <c r="CW112" s="401">
        <v>0</v>
      </c>
      <c r="CX112" s="401">
        <v>0</v>
      </c>
      <c r="CY112" s="401">
        <v>0</v>
      </c>
      <c r="CZ112" s="401">
        <v>0</v>
      </c>
      <c r="DA112" s="401">
        <v>0</v>
      </c>
      <c r="DB112" s="401">
        <v>0</v>
      </c>
      <c r="DC112" s="401">
        <v>0</v>
      </c>
      <c r="DD112" s="401">
        <v>0</v>
      </c>
      <c r="DE112" s="401">
        <v>0</v>
      </c>
      <c r="DF112" s="401">
        <v>0</v>
      </c>
      <c r="DG112" s="403">
        <v>12000</v>
      </c>
      <c r="DH112" s="403">
        <v>12000</v>
      </c>
      <c r="DI112" s="403">
        <v>12000</v>
      </c>
      <c r="DJ112" s="403">
        <v>12000</v>
      </c>
      <c r="DK112" s="403">
        <v>12000</v>
      </c>
      <c r="DL112" s="403">
        <v>12000</v>
      </c>
      <c r="DM112" s="403">
        <v>12000</v>
      </c>
      <c r="DN112" s="403">
        <v>12000</v>
      </c>
      <c r="DO112" s="403">
        <v>12000</v>
      </c>
      <c r="DP112" s="403">
        <v>12000</v>
      </c>
      <c r="DQ112" s="403">
        <v>12000</v>
      </c>
      <c r="DR112" s="403">
        <v>12000</v>
      </c>
      <c r="DS112" s="403">
        <v>12000</v>
      </c>
      <c r="DT112" s="403">
        <v>12000</v>
      </c>
      <c r="DU112" s="403">
        <v>12000</v>
      </c>
      <c r="DV112" s="403">
        <v>12000</v>
      </c>
      <c r="DW112" s="403">
        <v>12000</v>
      </c>
      <c r="DX112" s="403">
        <v>12000</v>
      </c>
      <c r="DY112" s="403">
        <v>12000</v>
      </c>
      <c r="DZ112" s="403">
        <v>12000</v>
      </c>
      <c r="EA112" s="403">
        <v>12000</v>
      </c>
      <c r="EB112" s="403">
        <v>12000</v>
      </c>
      <c r="EC112" s="403">
        <v>12000</v>
      </c>
      <c r="ED112" s="403">
        <v>12000</v>
      </c>
      <c r="EE112" s="403">
        <v>12000</v>
      </c>
      <c r="EF112" s="403">
        <v>12000</v>
      </c>
      <c r="EG112" s="403">
        <v>12000</v>
      </c>
      <c r="EH112" s="403">
        <v>12000</v>
      </c>
      <c r="EI112" s="403">
        <v>12000</v>
      </c>
      <c r="EJ112" s="403">
        <v>12000</v>
      </c>
      <c r="EK112" s="403">
        <v>12000</v>
      </c>
      <c r="EL112" s="403">
        <v>12000</v>
      </c>
      <c r="EM112" s="403">
        <v>12000</v>
      </c>
      <c r="EN112" s="403">
        <v>12000</v>
      </c>
      <c r="EO112" s="403">
        <v>12000</v>
      </c>
      <c r="EP112" s="403">
        <v>12000</v>
      </c>
      <c r="EQ112" s="403">
        <v>12000</v>
      </c>
      <c r="ER112" s="403">
        <v>12000</v>
      </c>
      <c r="ES112" s="403">
        <v>12000</v>
      </c>
      <c r="ET112" s="403">
        <v>12000</v>
      </c>
      <c r="EU112" s="403">
        <v>12000</v>
      </c>
      <c r="EV112" s="403">
        <v>12000</v>
      </c>
      <c r="EW112" s="403">
        <v>12000</v>
      </c>
      <c r="EX112" s="404">
        <v>54421.768707482988</v>
      </c>
      <c r="EY112" s="404">
        <v>0</v>
      </c>
      <c r="EZ112" s="404">
        <v>0</v>
      </c>
      <c r="FA112" s="404">
        <v>0</v>
      </c>
      <c r="FB112" s="404">
        <v>0</v>
      </c>
      <c r="FC112" s="404">
        <v>0</v>
      </c>
      <c r="FD112" s="404">
        <v>0</v>
      </c>
      <c r="FE112" s="404">
        <v>0</v>
      </c>
      <c r="FF112" s="404">
        <v>0</v>
      </c>
      <c r="FG112" s="404">
        <v>0</v>
      </c>
      <c r="FH112" s="404">
        <v>0</v>
      </c>
      <c r="FI112" s="404">
        <v>0</v>
      </c>
      <c r="FJ112" s="404">
        <v>0</v>
      </c>
      <c r="FK112" s="404">
        <v>0</v>
      </c>
      <c r="FL112" s="404">
        <v>0</v>
      </c>
      <c r="FM112" s="404">
        <v>0</v>
      </c>
      <c r="FN112" s="404">
        <v>0</v>
      </c>
      <c r="FO112" s="404">
        <v>0</v>
      </c>
      <c r="FP112" s="404">
        <v>0</v>
      </c>
      <c r="FQ112" s="404">
        <v>0</v>
      </c>
      <c r="FR112" s="404">
        <v>0</v>
      </c>
      <c r="FS112" s="404">
        <v>0</v>
      </c>
      <c r="FT112" s="404">
        <v>0</v>
      </c>
      <c r="FU112" s="404">
        <v>0</v>
      </c>
      <c r="FV112" s="404">
        <v>0</v>
      </c>
      <c r="FW112" s="404">
        <v>0</v>
      </c>
      <c r="FX112" s="404">
        <v>0</v>
      </c>
      <c r="FY112" s="404">
        <v>0</v>
      </c>
      <c r="FZ112" s="404">
        <v>0</v>
      </c>
      <c r="GA112" s="404">
        <v>0</v>
      </c>
      <c r="GB112" s="404">
        <v>0</v>
      </c>
      <c r="GC112" s="404">
        <v>0</v>
      </c>
      <c r="GD112" s="404">
        <v>0</v>
      </c>
      <c r="GE112" s="404">
        <v>0</v>
      </c>
      <c r="GF112" s="404">
        <v>0</v>
      </c>
      <c r="GG112" s="404">
        <v>0</v>
      </c>
      <c r="GH112" s="404">
        <v>0</v>
      </c>
      <c r="GI112" s="404">
        <v>0</v>
      </c>
      <c r="GJ112" s="404">
        <v>0</v>
      </c>
      <c r="GK112" s="404">
        <v>0</v>
      </c>
      <c r="GL112" s="404">
        <v>10884.353741496598</v>
      </c>
      <c r="GM112" s="404">
        <v>10366.051182377712</v>
      </c>
      <c r="GN112" s="404">
        <v>9872.4296975025845</v>
      </c>
      <c r="GO112" s="404">
        <v>9402.313997621508</v>
      </c>
      <c r="GP112" s="404">
        <v>8954.5847596395324</v>
      </c>
      <c r="GQ112" s="404">
        <v>8528.1759615614574</v>
      </c>
      <c r="GR112" s="404">
        <v>8122.0723443442457</v>
      </c>
      <c r="GS112" s="404">
        <v>7735.3069946135674</v>
      </c>
      <c r="GT112" s="404">
        <v>7366.9590424891121</v>
      </c>
      <c r="GU112" s="404">
        <v>7016.1514690372487</v>
      </c>
      <c r="GV112" s="404">
        <v>6682.0490181307141</v>
      </c>
      <c r="GW112" s="404">
        <v>6363.8562077435363</v>
      </c>
      <c r="GX112" s="404">
        <v>6060.815435946226</v>
      </c>
      <c r="GY112" s="404">
        <v>5772.2051770916423</v>
      </c>
      <c r="GZ112" s="404">
        <v>5497.3382638968023</v>
      </c>
      <c r="HA112" s="404">
        <v>5235.5602513302874</v>
      </c>
      <c r="HB112" s="404">
        <v>4986.247858409798</v>
      </c>
      <c r="HC112" s="404">
        <v>4748.8074841998077</v>
      </c>
      <c r="HD112" s="404">
        <v>4522.6737944760071</v>
      </c>
      <c r="HE112" s="404">
        <v>4307.3083756914357</v>
      </c>
      <c r="HF112" s="404">
        <v>4102.1984530394629</v>
      </c>
      <c r="HG112" s="404">
        <v>3906.855669561392</v>
      </c>
      <c r="HH112" s="404">
        <v>3720.8149233918025</v>
      </c>
      <c r="HI112" s="404">
        <v>3543.6332603731453</v>
      </c>
      <c r="HJ112" s="404">
        <v>3374.8888194029955</v>
      </c>
      <c r="HK112" s="404">
        <v>3214.1798280028524</v>
      </c>
      <c r="HL112" s="404">
        <v>3061.1236457170025</v>
      </c>
      <c r="HM112" s="404">
        <v>2915.3558530638115</v>
      </c>
      <c r="HN112" s="404">
        <v>2776.5293838702978</v>
      </c>
      <c r="HO112" s="404">
        <v>2644.313698924092</v>
      </c>
      <c r="HP112" s="404">
        <v>2518.3939989753258</v>
      </c>
      <c r="HQ112" s="404">
        <v>2398.4704752145963</v>
      </c>
      <c r="HR112" s="404">
        <v>2284.2575954424724</v>
      </c>
      <c r="HS112" s="404">
        <v>2175.4834242309257</v>
      </c>
      <c r="HT112" s="404">
        <v>2071.888975458025</v>
      </c>
      <c r="HU112" s="404">
        <v>1973.2275956743092</v>
      </c>
      <c r="HV112" s="404">
        <v>1879.2643768326759</v>
      </c>
      <c r="HW112" s="404">
        <v>1789.7755969835005</v>
      </c>
      <c r="HX112" s="404">
        <v>1704.5481876033339</v>
      </c>
      <c r="HY112" s="404">
        <v>1623.3792262888894</v>
      </c>
      <c r="HZ112" s="404">
        <v>54421.768707482988</v>
      </c>
      <c r="IA112" s="404">
        <v>196103.84404565065</v>
      </c>
      <c r="IB112" s="408">
        <v>3.6034081343388311</v>
      </c>
      <c r="IC112" s="410"/>
    </row>
    <row r="113" spans="1:237" ht="90" customHeight="1" x14ac:dyDescent="0.2">
      <c r="A113" s="224" t="s">
        <v>638</v>
      </c>
      <c r="B113" s="225" t="s">
        <v>639</v>
      </c>
      <c r="C113" s="225" t="s">
        <v>672</v>
      </c>
      <c r="D113" s="226">
        <v>9</v>
      </c>
      <c r="E113" s="225" t="s">
        <v>673</v>
      </c>
      <c r="F113" s="227" t="s">
        <v>674</v>
      </c>
      <c r="G113" s="227" t="s">
        <v>675</v>
      </c>
      <c r="H113" s="73" t="s">
        <v>77</v>
      </c>
      <c r="I113" s="227" t="s">
        <v>664</v>
      </c>
      <c r="J113" s="227">
        <v>40</v>
      </c>
      <c r="K113" s="227" t="s">
        <v>94</v>
      </c>
      <c r="L113" s="191">
        <v>50000</v>
      </c>
      <c r="M113" s="73" t="s">
        <v>676</v>
      </c>
      <c r="N113" s="73" t="s">
        <v>81</v>
      </c>
      <c r="O113" s="73" t="s">
        <v>217</v>
      </c>
      <c r="P113" s="73" t="s">
        <v>218</v>
      </c>
      <c r="Q113" s="112" t="s">
        <v>100</v>
      </c>
      <c r="R113" s="73" t="s">
        <v>108</v>
      </c>
      <c r="S113" s="73" t="s">
        <v>99</v>
      </c>
      <c r="T113" s="73" t="s">
        <v>645</v>
      </c>
      <c r="U113" s="73" t="s">
        <v>100</v>
      </c>
      <c r="V113" s="228">
        <v>1</v>
      </c>
      <c r="W113" s="229">
        <v>290000</v>
      </c>
      <c r="X113" s="229">
        <v>20000</v>
      </c>
      <c r="Y113" s="229">
        <v>0</v>
      </c>
      <c r="Z113" s="229">
        <v>0</v>
      </c>
      <c r="AA113" s="229">
        <v>0</v>
      </c>
      <c r="AB113" s="229">
        <v>0</v>
      </c>
      <c r="AC113" s="229">
        <v>20000</v>
      </c>
      <c r="AD113" s="229">
        <v>270000</v>
      </c>
      <c r="AE113" s="229">
        <v>0</v>
      </c>
      <c r="AF113" s="229">
        <v>0</v>
      </c>
      <c r="AG113" s="229">
        <v>0</v>
      </c>
      <c r="AH113" s="229">
        <v>0</v>
      </c>
      <c r="AI113" s="73" t="s">
        <v>88</v>
      </c>
      <c r="AJ113" s="229">
        <v>0</v>
      </c>
      <c r="AK113" s="229">
        <v>0</v>
      </c>
      <c r="AL113" s="229">
        <v>0</v>
      </c>
      <c r="AM113" s="229">
        <v>0</v>
      </c>
      <c r="AN113" s="229">
        <v>0</v>
      </c>
      <c r="AO113" s="229">
        <v>0</v>
      </c>
      <c r="AP113" s="229">
        <v>0</v>
      </c>
      <c r="AQ113" s="229">
        <v>0</v>
      </c>
      <c r="AR113" s="229">
        <v>0</v>
      </c>
      <c r="AS113" s="229">
        <v>0</v>
      </c>
      <c r="AT113" s="229">
        <v>0</v>
      </c>
      <c r="AU113" s="227" t="s">
        <v>659</v>
      </c>
      <c r="AV113" s="230">
        <v>1</v>
      </c>
      <c r="AW113" s="230">
        <v>0</v>
      </c>
      <c r="AX113" s="230" t="s">
        <v>3594</v>
      </c>
      <c r="AY113" s="141">
        <v>8</v>
      </c>
      <c r="AZ113" s="70">
        <v>1</v>
      </c>
      <c r="BA113" s="70">
        <v>1</v>
      </c>
      <c r="BB113" s="70">
        <v>0</v>
      </c>
      <c r="BC113" s="70">
        <v>1</v>
      </c>
      <c r="BD113" s="70">
        <v>1</v>
      </c>
      <c r="BE113" s="70">
        <v>1</v>
      </c>
      <c r="BF113" s="70">
        <v>1</v>
      </c>
      <c r="BG113" s="71">
        <v>0</v>
      </c>
      <c r="BH113" s="71">
        <v>1</v>
      </c>
      <c r="BI113" s="71">
        <v>0</v>
      </c>
      <c r="BJ113" s="71">
        <v>0</v>
      </c>
      <c r="BK113" s="71">
        <v>1</v>
      </c>
      <c r="BL113" s="70">
        <v>1</v>
      </c>
      <c r="BM113" s="70">
        <v>1</v>
      </c>
      <c r="BN113" s="70">
        <v>0</v>
      </c>
      <c r="BO113" s="70">
        <v>1</v>
      </c>
      <c r="BP113" s="403">
        <v>0</v>
      </c>
      <c r="BQ113" s="403">
        <v>0</v>
      </c>
      <c r="BR113" s="403">
        <v>0</v>
      </c>
      <c r="BS113" s="403">
        <v>0</v>
      </c>
      <c r="BT113" s="403">
        <v>20000</v>
      </c>
      <c r="BU113" s="403">
        <v>270000</v>
      </c>
      <c r="BV113" s="403">
        <v>0</v>
      </c>
      <c r="BW113" s="403">
        <v>0</v>
      </c>
      <c r="BX113" s="403">
        <v>0</v>
      </c>
      <c r="BY113" s="403">
        <v>0</v>
      </c>
      <c r="BZ113" s="401">
        <v>0</v>
      </c>
      <c r="CA113" s="401">
        <v>0</v>
      </c>
      <c r="CB113" s="401">
        <v>0</v>
      </c>
      <c r="CC113" s="401">
        <v>0</v>
      </c>
      <c r="CD113" s="401">
        <v>0</v>
      </c>
      <c r="CE113" s="401">
        <v>0</v>
      </c>
      <c r="CF113" s="401">
        <v>0</v>
      </c>
      <c r="CG113" s="401">
        <v>0</v>
      </c>
      <c r="CH113" s="401">
        <v>0</v>
      </c>
      <c r="CI113" s="401">
        <v>0</v>
      </c>
      <c r="CJ113" s="401">
        <v>0</v>
      </c>
      <c r="CK113" s="401">
        <v>0</v>
      </c>
      <c r="CL113" s="401">
        <v>0</v>
      </c>
      <c r="CM113" s="401">
        <v>0</v>
      </c>
      <c r="CN113" s="401">
        <v>0</v>
      </c>
      <c r="CO113" s="401">
        <v>0</v>
      </c>
      <c r="CP113" s="401">
        <v>0</v>
      </c>
      <c r="CQ113" s="401">
        <v>0</v>
      </c>
      <c r="CR113" s="401">
        <v>0</v>
      </c>
      <c r="CS113" s="401">
        <v>0</v>
      </c>
      <c r="CT113" s="401">
        <v>0</v>
      </c>
      <c r="CU113" s="401">
        <v>0</v>
      </c>
      <c r="CV113" s="401">
        <v>0</v>
      </c>
      <c r="CW113" s="401">
        <v>0</v>
      </c>
      <c r="CX113" s="401">
        <v>0</v>
      </c>
      <c r="CY113" s="401">
        <v>0</v>
      </c>
      <c r="CZ113" s="401">
        <v>0</v>
      </c>
      <c r="DA113" s="401">
        <v>0</v>
      </c>
      <c r="DB113" s="401">
        <v>0</v>
      </c>
      <c r="DC113" s="401">
        <v>0</v>
      </c>
      <c r="DD113" s="401">
        <v>0</v>
      </c>
      <c r="DE113" s="401">
        <v>0</v>
      </c>
      <c r="DF113" s="401">
        <v>0</v>
      </c>
      <c r="DG113" s="403">
        <v>50000</v>
      </c>
      <c r="DH113" s="403">
        <v>50000</v>
      </c>
      <c r="DI113" s="403">
        <v>50000</v>
      </c>
      <c r="DJ113" s="403">
        <v>50000</v>
      </c>
      <c r="DK113" s="403">
        <v>50000</v>
      </c>
      <c r="DL113" s="403">
        <v>50000</v>
      </c>
      <c r="DM113" s="403">
        <v>50000</v>
      </c>
      <c r="DN113" s="403">
        <v>50000</v>
      </c>
      <c r="DO113" s="403">
        <v>50000</v>
      </c>
      <c r="DP113" s="403">
        <v>50000</v>
      </c>
      <c r="DQ113" s="403">
        <v>50000</v>
      </c>
      <c r="DR113" s="403">
        <v>50000</v>
      </c>
      <c r="DS113" s="403">
        <v>50000</v>
      </c>
      <c r="DT113" s="403">
        <v>50000</v>
      </c>
      <c r="DU113" s="403">
        <v>50000</v>
      </c>
      <c r="DV113" s="403">
        <v>50000</v>
      </c>
      <c r="DW113" s="403">
        <v>50000</v>
      </c>
      <c r="DX113" s="403">
        <v>50000</v>
      </c>
      <c r="DY113" s="403">
        <v>50000</v>
      </c>
      <c r="DZ113" s="403">
        <v>50000</v>
      </c>
      <c r="EA113" s="403">
        <v>50000</v>
      </c>
      <c r="EB113" s="403">
        <v>50000</v>
      </c>
      <c r="EC113" s="403">
        <v>50000</v>
      </c>
      <c r="ED113" s="403">
        <v>50000</v>
      </c>
      <c r="EE113" s="403">
        <v>50000</v>
      </c>
      <c r="EF113" s="403">
        <v>50000</v>
      </c>
      <c r="EG113" s="403">
        <v>50000</v>
      </c>
      <c r="EH113" s="403">
        <v>50000</v>
      </c>
      <c r="EI113" s="403">
        <v>50000</v>
      </c>
      <c r="EJ113" s="403">
        <v>50000</v>
      </c>
      <c r="EK113" s="403">
        <v>50000</v>
      </c>
      <c r="EL113" s="403">
        <v>50000</v>
      </c>
      <c r="EM113" s="403">
        <v>50000</v>
      </c>
      <c r="EN113" s="403">
        <v>50000</v>
      </c>
      <c r="EO113" s="403">
        <v>50000</v>
      </c>
      <c r="EP113" s="403">
        <v>50000</v>
      </c>
      <c r="EQ113" s="403">
        <v>50000</v>
      </c>
      <c r="ER113" s="403">
        <v>50000</v>
      </c>
      <c r="ES113" s="403">
        <v>50000</v>
      </c>
      <c r="ET113" s="403">
        <v>50000</v>
      </c>
      <c r="EU113" s="403">
        <v>50000</v>
      </c>
      <c r="EV113" s="403">
        <v>50000</v>
      </c>
      <c r="EW113" s="403">
        <v>50000</v>
      </c>
      <c r="EX113" s="404">
        <v>0</v>
      </c>
      <c r="EY113" s="404">
        <v>0</v>
      </c>
      <c r="EZ113" s="404">
        <v>16454.04949583764</v>
      </c>
      <c r="FA113" s="404">
        <v>211552.06494648391</v>
      </c>
      <c r="FB113" s="404">
        <v>0</v>
      </c>
      <c r="FC113" s="404">
        <v>0</v>
      </c>
      <c r="FD113" s="404">
        <v>0</v>
      </c>
      <c r="FE113" s="404">
        <v>0</v>
      </c>
      <c r="FF113" s="404">
        <v>0</v>
      </c>
      <c r="FG113" s="404">
        <v>0</v>
      </c>
      <c r="FH113" s="404">
        <v>0</v>
      </c>
      <c r="FI113" s="404">
        <v>0</v>
      </c>
      <c r="FJ113" s="404">
        <v>0</v>
      </c>
      <c r="FK113" s="404">
        <v>0</v>
      </c>
      <c r="FL113" s="404">
        <v>0</v>
      </c>
      <c r="FM113" s="404">
        <v>0</v>
      </c>
      <c r="FN113" s="404">
        <v>0</v>
      </c>
      <c r="FO113" s="404">
        <v>0</v>
      </c>
      <c r="FP113" s="404">
        <v>0</v>
      </c>
      <c r="FQ113" s="404">
        <v>0</v>
      </c>
      <c r="FR113" s="404">
        <v>0</v>
      </c>
      <c r="FS113" s="404">
        <v>0</v>
      </c>
      <c r="FT113" s="404">
        <v>0</v>
      </c>
      <c r="FU113" s="404">
        <v>0</v>
      </c>
      <c r="FV113" s="404">
        <v>0</v>
      </c>
      <c r="FW113" s="404">
        <v>0</v>
      </c>
      <c r="FX113" s="404">
        <v>0</v>
      </c>
      <c r="FY113" s="404">
        <v>0</v>
      </c>
      <c r="FZ113" s="404">
        <v>0</v>
      </c>
      <c r="GA113" s="404">
        <v>0</v>
      </c>
      <c r="GB113" s="404">
        <v>0</v>
      </c>
      <c r="GC113" s="404">
        <v>0</v>
      </c>
      <c r="GD113" s="404">
        <v>0</v>
      </c>
      <c r="GE113" s="404">
        <v>0</v>
      </c>
      <c r="GF113" s="404">
        <v>0</v>
      </c>
      <c r="GG113" s="404">
        <v>0</v>
      </c>
      <c r="GH113" s="404">
        <v>0</v>
      </c>
      <c r="GI113" s="404">
        <v>0</v>
      </c>
      <c r="GJ113" s="404">
        <v>0</v>
      </c>
      <c r="GK113" s="404">
        <v>0</v>
      </c>
      <c r="GL113" s="404">
        <v>45351.473922902493</v>
      </c>
      <c r="GM113" s="404">
        <v>43191.879926573798</v>
      </c>
      <c r="GN113" s="404">
        <v>41135.123739594099</v>
      </c>
      <c r="GO113" s="404">
        <v>39176.308323422949</v>
      </c>
      <c r="GP113" s="404">
        <v>37310.769831831385</v>
      </c>
      <c r="GQ113" s="404">
        <v>35534.066506506075</v>
      </c>
      <c r="GR113" s="404">
        <v>33841.968101434359</v>
      </c>
      <c r="GS113" s="404">
        <v>32230.445810889865</v>
      </c>
      <c r="GT113" s="404">
        <v>30695.662677037966</v>
      </c>
      <c r="GU113" s="404">
        <v>29233.964454321871</v>
      </c>
      <c r="GV113" s="404">
        <v>27841.870908877976</v>
      </c>
      <c r="GW113" s="404">
        <v>26516.067532264733</v>
      </c>
      <c r="GX113" s="404">
        <v>25253.397649775943</v>
      </c>
      <c r="GY113" s="404">
        <v>24050.854904548509</v>
      </c>
      <c r="GZ113" s="404">
        <v>22905.576099570011</v>
      </c>
      <c r="HA113" s="404">
        <v>21814.834380542863</v>
      </c>
      <c r="HB113" s="404">
        <v>20776.032743374159</v>
      </c>
      <c r="HC113" s="404">
        <v>19786.69785083253</v>
      </c>
      <c r="HD113" s="404">
        <v>18844.47414365003</v>
      </c>
      <c r="HE113" s="404">
        <v>17947.118232047647</v>
      </c>
      <c r="HF113" s="404">
        <v>17092.493554331093</v>
      </c>
      <c r="HG113" s="404">
        <v>16278.565289839134</v>
      </c>
      <c r="HH113" s="404">
        <v>15503.395514132511</v>
      </c>
      <c r="HI113" s="404">
        <v>14765.138584888105</v>
      </c>
      <c r="HJ113" s="404">
        <v>14062.03674751248</v>
      </c>
      <c r="HK113" s="404">
        <v>13392.415950011886</v>
      </c>
      <c r="HL113" s="404">
        <v>12754.681857154179</v>
      </c>
      <c r="HM113" s="404">
        <v>12147.316054432547</v>
      </c>
      <c r="HN113" s="404">
        <v>11568.872432792907</v>
      </c>
      <c r="HO113" s="404">
        <v>11017.973745517051</v>
      </c>
      <c r="HP113" s="404">
        <v>10493.308329063859</v>
      </c>
      <c r="HQ113" s="404">
        <v>9993.626980060817</v>
      </c>
      <c r="HR113" s="404">
        <v>9517.7399810103016</v>
      </c>
      <c r="HS113" s="404">
        <v>9064.5142676288579</v>
      </c>
      <c r="HT113" s="404">
        <v>8632.8707310751033</v>
      </c>
      <c r="HU113" s="404">
        <v>8221.7816486429547</v>
      </c>
      <c r="HV113" s="404">
        <v>7830.2682368028163</v>
      </c>
      <c r="HW113" s="404">
        <v>7457.3983207645852</v>
      </c>
      <c r="HX113" s="404">
        <v>7102.2841150138911</v>
      </c>
      <c r="HY113" s="404">
        <v>6764.0801095370389</v>
      </c>
      <c r="HZ113" s="404">
        <v>228006.11444232156</v>
      </c>
      <c r="IA113" s="404">
        <v>817099.35019021132</v>
      </c>
      <c r="IB113" s="408">
        <v>3.5836729738092705</v>
      </c>
      <c r="IC113" s="410"/>
    </row>
    <row r="114" spans="1:237" ht="90" customHeight="1" x14ac:dyDescent="0.2">
      <c r="A114" s="137" t="s">
        <v>1777</v>
      </c>
      <c r="B114" s="138" t="s">
        <v>1778</v>
      </c>
      <c r="C114" s="138" t="s">
        <v>1809</v>
      </c>
      <c r="D114" s="121">
        <v>10</v>
      </c>
      <c r="E114" s="206" t="s">
        <v>1810</v>
      </c>
      <c r="F114" s="298" t="s">
        <v>3398</v>
      </c>
      <c r="G114" s="118" t="s">
        <v>1811</v>
      </c>
      <c r="H114" s="142" t="s">
        <v>77</v>
      </c>
      <c r="I114" s="118" t="s">
        <v>3399</v>
      </c>
      <c r="J114" s="118">
        <v>40</v>
      </c>
      <c r="K114" s="227" t="s">
        <v>94</v>
      </c>
      <c r="L114" s="110">
        <v>32298</v>
      </c>
      <c r="M114" s="142" t="s">
        <v>1812</v>
      </c>
      <c r="N114" s="142" t="s">
        <v>147</v>
      </c>
      <c r="O114" s="13" t="s">
        <v>217</v>
      </c>
      <c r="P114" s="142" t="s">
        <v>225</v>
      </c>
      <c r="Q114" s="112" t="s">
        <v>100</v>
      </c>
      <c r="R114" s="142" t="s">
        <v>98</v>
      </c>
      <c r="S114" s="142" t="s">
        <v>99</v>
      </c>
      <c r="T114" s="142" t="s">
        <v>1727</v>
      </c>
      <c r="U114" s="142" t="s">
        <v>100</v>
      </c>
      <c r="V114" s="117">
        <v>1</v>
      </c>
      <c r="W114" s="299">
        <v>195594</v>
      </c>
      <c r="X114" s="136">
        <v>6850</v>
      </c>
      <c r="Y114" s="136">
        <v>6850</v>
      </c>
      <c r="Z114" s="136">
        <v>0</v>
      </c>
      <c r="AA114" s="136">
        <v>0</v>
      </c>
      <c r="AB114" s="136">
        <v>0</v>
      </c>
      <c r="AC114" s="136">
        <v>0</v>
      </c>
      <c r="AD114" s="136">
        <v>188744</v>
      </c>
      <c r="AE114" s="139">
        <v>0</v>
      </c>
      <c r="AF114" s="139">
        <v>0</v>
      </c>
      <c r="AG114" s="139">
        <v>0</v>
      </c>
      <c r="AH114" s="139">
        <v>0</v>
      </c>
      <c r="AI114" s="116" t="s">
        <v>88</v>
      </c>
      <c r="AJ114" s="136">
        <v>0</v>
      </c>
      <c r="AK114" s="136">
        <v>0</v>
      </c>
      <c r="AL114" s="136">
        <v>0</v>
      </c>
      <c r="AM114" s="136">
        <v>0</v>
      </c>
      <c r="AN114" s="136">
        <v>0</v>
      </c>
      <c r="AO114" s="136">
        <v>0</v>
      </c>
      <c r="AP114" s="136">
        <v>0</v>
      </c>
      <c r="AQ114" s="139">
        <v>0</v>
      </c>
      <c r="AR114" s="139">
        <v>0</v>
      </c>
      <c r="AS114" s="139">
        <v>0</v>
      </c>
      <c r="AT114" s="139">
        <v>0</v>
      </c>
      <c r="AU114" s="118" t="s">
        <v>1813</v>
      </c>
      <c r="AV114" s="230">
        <v>1</v>
      </c>
      <c r="AW114" s="230">
        <v>0</v>
      </c>
      <c r="AX114" s="230" t="s">
        <v>3622</v>
      </c>
      <c r="AY114" s="141">
        <v>8</v>
      </c>
      <c r="AZ114" s="70">
        <v>1</v>
      </c>
      <c r="BA114" s="70">
        <v>1</v>
      </c>
      <c r="BB114" s="70">
        <v>1</v>
      </c>
      <c r="BC114" s="70">
        <v>1</v>
      </c>
      <c r="BD114" s="70">
        <v>1</v>
      </c>
      <c r="BE114" s="70">
        <v>1</v>
      </c>
      <c r="BF114" s="70">
        <v>1</v>
      </c>
      <c r="BG114" s="71">
        <v>0</v>
      </c>
      <c r="BH114" s="71">
        <v>0</v>
      </c>
      <c r="BI114" s="71">
        <v>0</v>
      </c>
      <c r="BJ114" s="71">
        <v>0</v>
      </c>
      <c r="BK114" s="71">
        <v>0</v>
      </c>
      <c r="BL114" s="70">
        <v>1</v>
      </c>
      <c r="BM114" s="70">
        <v>1</v>
      </c>
      <c r="BN114" s="70">
        <v>0</v>
      </c>
      <c r="BO114" s="70">
        <v>1</v>
      </c>
      <c r="BP114" s="403">
        <v>6850</v>
      </c>
      <c r="BQ114" s="403">
        <v>0</v>
      </c>
      <c r="BR114" s="403">
        <v>0</v>
      </c>
      <c r="BS114" s="403">
        <v>0</v>
      </c>
      <c r="BT114" s="403">
        <v>0</v>
      </c>
      <c r="BU114" s="403">
        <v>188744</v>
      </c>
      <c r="BV114" s="403">
        <v>0</v>
      </c>
      <c r="BW114" s="403">
        <v>0</v>
      </c>
      <c r="BX114" s="403">
        <v>0</v>
      </c>
      <c r="BY114" s="403">
        <v>0</v>
      </c>
      <c r="BZ114" s="401">
        <v>0</v>
      </c>
      <c r="CA114" s="401">
        <v>0</v>
      </c>
      <c r="CB114" s="401">
        <v>0</v>
      </c>
      <c r="CC114" s="401">
        <v>0</v>
      </c>
      <c r="CD114" s="401">
        <v>0</v>
      </c>
      <c r="CE114" s="401">
        <v>0</v>
      </c>
      <c r="CF114" s="401">
        <v>0</v>
      </c>
      <c r="CG114" s="401">
        <v>0</v>
      </c>
      <c r="CH114" s="401">
        <v>0</v>
      </c>
      <c r="CI114" s="401">
        <v>0</v>
      </c>
      <c r="CJ114" s="401">
        <v>0</v>
      </c>
      <c r="CK114" s="401">
        <v>0</v>
      </c>
      <c r="CL114" s="401">
        <v>0</v>
      </c>
      <c r="CM114" s="401">
        <v>0</v>
      </c>
      <c r="CN114" s="401">
        <v>0</v>
      </c>
      <c r="CO114" s="401">
        <v>0</v>
      </c>
      <c r="CP114" s="401">
        <v>0</v>
      </c>
      <c r="CQ114" s="401">
        <v>0</v>
      </c>
      <c r="CR114" s="401">
        <v>0</v>
      </c>
      <c r="CS114" s="401">
        <v>0</v>
      </c>
      <c r="CT114" s="401">
        <v>0</v>
      </c>
      <c r="CU114" s="401">
        <v>0</v>
      </c>
      <c r="CV114" s="401">
        <v>0</v>
      </c>
      <c r="CW114" s="401">
        <v>0</v>
      </c>
      <c r="CX114" s="401">
        <v>0</v>
      </c>
      <c r="CY114" s="401">
        <v>0</v>
      </c>
      <c r="CZ114" s="401">
        <v>0</v>
      </c>
      <c r="DA114" s="401">
        <v>0</v>
      </c>
      <c r="DB114" s="401">
        <v>0</v>
      </c>
      <c r="DC114" s="401">
        <v>0</v>
      </c>
      <c r="DD114" s="401">
        <v>0</v>
      </c>
      <c r="DE114" s="401">
        <v>0</v>
      </c>
      <c r="DF114" s="401">
        <v>0</v>
      </c>
      <c r="DG114" s="403">
        <v>32298</v>
      </c>
      <c r="DH114" s="403">
        <v>32298</v>
      </c>
      <c r="DI114" s="403">
        <v>32298</v>
      </c>
      <c r="DJ114" s="403">
        <v>32298</v>
      </c>
      <c r="DK114" s="403">
        <v>32298</v>
      </c>
      <c r="DL114" s="403">
        <v>32298</v>
      </c>
      <c r="DM114" s="403">
        <v>32298</v>
      </c>
      <c r="DN114" s="403">
        <v>32298</v>
      </c>
      <c r="DO114" s="403">
        <v>32298</v>
      </c>
      <c r="DP114" s="403">
        <v>32298</v>
      </c>
      <c r="DQ114" s="403">
        <v>32298</v>
      </c>
      <c r="DR114" s="403">
        <v>32298</v>
      </c>
      <c r="DS114" s="403">
        <v>32298</v>
      </c>
      <c r="DT114" s="403">
        <v>32298</v>
      </c>
      <c r="DU114" s="403">
        <v>32298</v>
      </c>
      <c r="DV114" s="403">
        <v>32298</v>
      </c>
      <c r="DW114" s="403">
        <v>32298</v>
      </c>
      <c r="DX114" s="403">
        <v>32298</v>
      </c>
      <c r="DY114" s="403">
        <v>32298</v>
      </c>
      <c r="DZ114" s="403">
        <v>32298</v>
      </c>
      <c r="EA114" s="403">
        <v>32298</v>
      </c>
      <c r="EB114" s="403">
        <v>32298</v>
      </c>
      <c r="EC114" s="403">
        <v>32298</v>
      </c>
      <c r="ED114" s="403">
        <v>32298</v>
      </c>
      <c r="EE114" s="403">
        <v>32298</v>
      </c>
      <c r="EF114" s="403">
        <v>32298</v>
      </c>
      <c r="EG114" s="403">
        <v>32298</v>
      </c>
      <c r="EH114" s="403">
        <v>32298</v>
      </c>
      <c r="EI114" s="403">
        <v>32298</v>
      </c>
      <c r="EJ114" s="403">
        <v>32298</v>
      </c>
      <c r="EK114" s="403">
        <v>32298</v>
      </c>
      <c r="EL114" s="403">
        <v>32298</v>
      </c>
      <c r="EM114" s="403">
        <v>32298</v>
      </c>
      <c r="EN114" s="403">
        <v>32298</v>
      </c>
      <c r="EO114" s="403">
        <v>32298</v>
      </c>
      <c r="EP114" s="403">
        <v>32298</v>
      </c>
      <c r="EQ114" s="403">
        <v>32298</v>
      </c>
      <c r="ER114" s="403">
        <v>32298</v>
      </c>
      <c r="ES114" s="403">
        <v>32298</v>
      </c>
      <c r="ET114" s="403">
        <v>32298</v>
      </c>
      <c r="EU114" s="403">
        <v>32298</v>
      </c>
      <c r="EV114" s="403">
        <v>32298</v>
      </c>
      <c r="EW114" s="403">
        <v>32298</v>
      </c>
      <c r="EX114" s="404">
        <v>0</v>
      </c>
      <c r="EY114" s="404">
        <v>0</v>
      </c>
      <c r="EZ114" s="404">
        <v>0</v>
      </c>
      <c r="FA114" s="404">
        <v>147885.86276392281</v>
      </c>
      <c r="FB114" s="404">
        <v>0</v>
      </c>
      <c r="FC114" s="404">
        <v>0</v>
      </c>
      <c r="FD114" s="404">
        <v>0</v>
      </c>
      <c r="FE114" s="404">
        <v>0</v>
      </c>
      <c r="FF114" s="404">
        <v>0</v>
      </c>
      <c r="FG114" s="404">
        <v>0</v>
      </c>
      <c r="FH114" s="404">
        <v>0</v>
      </c>
      <c r="FI114" s="404">
        <v>0</v>
      </c>
      <c r="FJ114" s="404">
        <v>0</v>
      </c>
      <c r="FK114" s="404">
        <v>0</v>
      </c>
      <c r="FL114" s="404">
        <v>0</v>
      </c>
      <c r="FM114" s="404">
        <v>0</v>
      </c>
      <c r="FN114" s="404">
        <v>0</v>
      </c>
      <c r="FO114" s="404">
        <v>0</v>
      </c>
      <c r="FP114" s="404">
        <v>0</v>
      </c>
      <c r="FQ114" s="404">
        <v>0</v>
      </c>
      <c r="FR114" s="404">
        <v>0</v>
      </c>
      <c r="FS114" s="404">
        <v>0</v>
      </c>
      <c r="FT114" s="404">
        <v>0</v>
      </c>
      <c r="FU114" s="404">
        <v>0</v>
      </c>
      <c r="FV114" s="404">
        <v>0</v>
      </c>
      <c r="FW114" s="404">
        <v>0</v>
      </c>
      <c r="FX114" s="404">
        <v>0</v>
      </c>
      <c r="FY114" s="404">
        <v>0</v>
      </c>
      <c r="FZ114" s="404">
        <v>0</v>
      </c>
      <c r="GA114" s="404">
        <v>0</v>
      </c>
      <c r="GB114" s="404">
        <v>0</v>
      </c>
      <c r="GC114" s="404">
        <v>0</v>
      </c>
      <c r="GD114" s="404">
        <v>0</v>
      </c>
      <c r="GE114" s="404">
        <v>0</v>
      </c>
      <c r="GF114" s="404">
        <v>0</v>
      </c>
      <c r="GG114" s="404">
        <v>0</v>
      </c>
      <c r="GH114" s="404">
        <v>0</v>
      </c>
      <c r="GI114" s="404">
        <v>0</v>
      </c>
      <c r="GJ114" s="404">
        <v>0</v>
      </c>
      <c r="GK114" s="404">
        <v>0</v>
      </c>
      <c r="GL114" s="404">
        <v>29295.238095238095</v>
      </c>
      <c r="GM114" s="404">
        <v>27900.226757369612</v>
      </c>
      <c r="GN114" s="404">
        <v>26571.644530828205</v>
      </c>
      <c r="GO114" s="404">
        <v>25306.328124598287</v>
      </c>
      <c r="GP114" s="404">
        <v>24101.264880569801</v>
      </c>
      <c r="GQ114" s="404">
        <v>22953.585600542661</v>
      </c>
      <c r="GR114" s="404">
        <v>21860.557714802537</v>
      </c>
      <c r="GS114" s="404">
        <v>20819.578776002418</v>
      </c>
      <c r="GT114" s="404">
        <v>19828.170262859443</v>
      </c>
      <c r="GU114" s="404">
        <v>18883.971678913756</v>
      </c>
      <c r="GV114" s="404">
        <v>17984.734932298816</v>
      </c>
      <c r="GW114" s="404">
        <v>17128.318983141726</v>
      </c>
      <c r="GX114" s="404">
        <v>16312.684745849268</v>
      </c>
      <c r="GY114" s="404">
        <v>15535.890234142154</v>
      </c>
      <c r="GZ114" s="404">
        <v>14796.085937278245</v>
      </c>
      <c r="HA114" s="404">
        <v>14091.510416455469</v>
      </c>
      <c r="HB114" s="404">
        <v>13420.486110909971</v>
      </c>
      <c r="HC114" s="404">
        <v>12781.415343723782</v>
      </c>
      <c r="HD114" s="404">
        <v>12172.776517832173</v>
      </c>
      <c r="HE114" s="404">
        <v>11593.120493173499</v>
      </c>
      <c r="HF114" s="404">
        <v>11041.067136355714</v>
      </c>
      <c r="HG114" s="404">
        <v>10515.302034624487</v>
      </c>
      <c r="HH114" s="404">
        <v>10014.573366309036</v>
      </c>
      <c r="HI114" s="404">
        <v>9537.6889202943203</v>
      </c>
      <c r="HJ114" s="404">
        <v>9083.5132574231611</v>
      </c>
      <c r="HK114" s="404">
        <v>8650.9650070696771</v>
      </c>
      <c r="HL114" s="404">
        <v>8239.014292447313</v>
      </c>
      <c r="HM114" s="404">
        <v>7846.6802785212485</v>
      </c>
      <c r="HN114" s="404">
        <v>7473.0288366869063</v>
      </c>
      <c r="HO114" s="404">
        <v>7117.1703206541933</v>
      </c>
      <c r="HP114" s="404">
        <v>6778.2574482420896</v>
      </c>
      <c r="HQ114" s="404">
        <v>6455.483284040085</v>
      </c>
      <c r="HR114" s="404">
        <v>6148.0793181334147</v>
      </c>
      <c r="HS114" s="404">
        <v>5855.3136363175372</v>
      </c>
      <c r="HT114" s="404">
        <v>5576.4891774452744</v>
      </c>
      <c r="HU114" s="404">
        <v>5310.9420737574037</v>
      </c>
      <c r="HV114" s="404">
        <v>5058.040070245147</v>
      </c>
      <c r="HW114" s="404">
        <v>4817.1810192810917</v>
      </c>
      <c r="HX114" s="404">
        <v>4587.7914469343732</v>
      </c>
      <c r="HY114" s="404">
        <v>4369.3251875565456</v>
      </c>
      <c r="HZ114" s="404">
        <v>147885.86276392281</v>
      </c>
      <c r="IA114" s="404">
        <v>527813.49624886911</v>
      </c>
      <c r="IB114" s="408">
        <v>3.5690598572727859</v>
      </c>
      <c r="IC114" s="410"/>
    </row>
    <row r="115" spans="1:237" ht="90" customHeight="1" x14ac:dyDescent="0.2">
      <c r="A115" s="161" t="s">
        <v>3062</v>
      </c>
      <c r="B115" s="150" t="s">
        <v>3063</v>
      </c>
      <c r="C115" s="150" t="s">
        <v>3413</v>
      </c>
      <c r="D115" s="165">
        <v>31</v>
      </c>
      <c r="E115" s="351" t="s">
        <v>3104</v>
      </c>
      <c r="F115" s="151" t="s">
        <v>3105</v>
      </c>
      <c r="G115" s="363" t="s">
        <v>3106</v>
      </c>
      <c r="H115" s="79" t="s">
        <v>77</v>
      </c>
      <c r="I115" s="151" t="s">
        <v>3102</v>
      </c>
      <c r="J115" s="151">
        <v>10</v>
      </c>
      <c r="K115" s="227" t="s">
        <v>79</v>
      </c>
      <c r="L115" s="79">
        <v>64214</v>
      </c>
      <c r="M115" s="79" t="s">
        <v>3107</v>
      </c>
      <c r="N115" s="79" t="s">
        <v>147</v>
      </c>
      <c r="O115" s="90" t="s">
        <v>148</v>
      </c>
      <c r="P115" s="79" t="s">
        <v>467</v>
      </c>
      <c r="Q115" s="112" t="s">
        <v>100</v>
      </c>
      <c r="R115" s="79" t="s">
        <v>108</v>
      </c>
      <c r="S115" s="79" t="s">
        <v>99</v>
      </c>
      <c r="T115" s="79" t="s">
        <v>1850</v>
      </c>
      <c r="U115" s="79" t="s">
        <v>100</v>
      </c>
      <c r="V115" s="81">
        <v>1</v>
      </c>
      <c r="W115" s="162">
        <v>150000</v>
      </c>
      <c r="X115" s="162">
        <v>0</v>
      </c>
      <c r="Y115" s="162">
        <v>0</v>
      </c>
      <c r="Z115" s="258">
        <v>0</v>
      </c>
      <c r="AA115" s="162">
        <v>150000</v>
      </c>
      <c r="AB115" s="162">
        <v>0</v>
      </c>
      <c r="AC115" s="162">
        <v>0</v>
      </c>
      <c r="AD115" s="162">
        <v>0</v>
      </c>
      <c r="AE115" s="149">
        <v>0</v>
      </c>
      <c r="AF115" s="149">
        <v>0</v>
      </c>
      <c r="AG115" s="149">
        <v>0</v>
      </c>
      <c r="AH115" s="149">
        <v>0</v>
      </c>
      <c r="AI115" s="88" t="s">
        <v>88</v>
      </c>
      <c r="AJ115" s="162">
        <v>0</v>
      </c>
      <c r="AK115" s="162">
        <v>0</v>
      </c>
      <c r="AL115" s="162">
        <v>0</v>
      </c>
      <c r="AM115" s="162">
        <v>0</v>
      </c>
      <c r="AN115" s="162">
        <v>0</v>
      </c>
      <c r="AO115" s="162">
        <v>0</v>
      </c>
      <c r="AP115" s="162">
        <v>0</v>
      </c>
      <c r="AQ115" s="149">
        <v>0</v>
      </c>
      <c r="AR115" s="149">
        <v>0</v>
      </c>
      <c r="AS115" s="149">
        <v>0</v>
      </c>
      <c r="AT115" s="149">
        <v>0</v>
      </c>
      <c r="AU115" s="151"/>
      <c r="AV115" s="230">
        <v>1</v>
      </c>
      <c r="AW115" s="230">
        <v>0</v>
      </c>
      <c r="AX115" s="230" t="s">
        <v>3613</v>
      </c>
      <c r="AY115" s="141">
        <v>9</v>
      </c>
      <c r="AZ115" s="70">
        <v>1</v>
      </c>
      <c r="BA115" s="70">
        <v>1</v>
      </c>
      <c r="BB115" s="70">
        <v>1</v>
      </c>
      <c r="BC115" s="70">
        <v>1</v>
      </c>
      <c r="BD115" s="70">
        <v>1</v>
      </c>
      <c r="BE115" s="70">
        <v>1</v>
      </c>
      <c r="BF115" s="70">
        <v>1</v>
      </c>
      <c r="BG115" s="71">
        <v>0</v>
      </c>
      <c r="BH115" s="71">
        <v>1</v>
      </c>
      <c r="BI115" s="71">
        <v>0</v>
      </c>
      <c r="BJ115" s="71">
        <v>1</v>
      </c>
      <c r="BK115" s="71">
        <v>0</v>
      </c>
      <c r="BL115" s="70">
        <v>1</v>
      </c>
      <c r="BM115" s="70">
        <v>1</v>
      </c>
      <c r="BN115" s="70">
        <v>0</v>
      </c>
      <c r="BO115" s="70">
        <v>1</v>
      </c>
      <c r="BP115" s="403">
        <v>0</v>
      </c>
      <c r="BQ115" s="403">
        <v>0</v>
      </c>
      <c r="BR115" s="403">
        <v>150000</v>
      </c>
      <c r="BS115" s="403">
        <v>0</v>
      </c>
      <c r="BT115" s="403">
        <v>0</v>
      </c>
      <c r="BU115" s="403">
        <v>0</v>
      </c>
      <c r="BV115" s="403">
        <v>0</v>
      </c>
      <c r="BW115" s="403">
        <v>0</v>
      </c>
      <c r="BX115" s="403">
        <v>0</v>
      </c>
      <c r="BY115" s="403">
        <v>0</v>
      </c>
      <c r="BZ115" s="401">
        <v>0</v>
      </c>
      <c r="CA115" s="401">
        <v>0</v>
      </c>
      <c r="CB115" s="401">
        <v>0</v>
      </c>
      <c r="CC115" s="401">
        <v>0</v>
      </c>
      <c r="CD115" s="401">
        <v>0</v>
      </c>
      <c r="CE115" s="401">
        <v>0</v>
      </c>
      <c r="CF115" s="401">
        <v>0</v>
      </c>
      <c r="CG115" s="401">
        <v>0</v>
      </c>
      <c r="CH115" s="401">
        <v>0</v>
      </c>
      <c r="CI115" s="401">
        <v>0</v>
      </c>
      <c r="CJ115" s="401">
        <v>0</v>
      </c>
      <c r="CK115" s="401">
        <v>0</v>
      </c>
      <c r="CL115" s="401">
        <v>0</v>
      </c>
      <c r="CM115" s="401">
        <v>0</v>
      </c>
      <c r="CN115" s="401">
        <v>0</v>
      </c>
      <c r="CO115" s="401">
        <v>0</v>
      </c>
      <c r="CP115" s="401">
        <v>0</v>
      </c>
      <c r="CQ115" s="401">
        <v>0</v>
      </c>
      <c r="CR115" s="401">
        <v>0</v>
      </c>
      <c r="CS115" s="401">
        <v>0</v>
      </c>
      <c r="CT115" s="401">
        <v>0</v>
      </c>
      <c r="CU115" s="401">
        <v>0</v>
      </c>
      <c r="CV115" s="401">
        <v>0</v>
      </c>
      <c r="CW115" s="401">
        <v>0</v>
      </c>
      <c r="CX115" s="401">
        <v>0</v>
      </c>
      <c r="CY115" s="401">
        <v>0</v>
      </c>
      <c r="CZ115" s="401">
        <v>0</v>
      </c>
      <c r="DA115" s="401">
        <v>0</v>
      </c>
      <c r="DB115" s="401">
        <v>0</v>
      </c>
      <c r="DC115" s="401">
        <v>0</v>
      </c>
      <c r="DD115" s="401">
        <v>0</v>
      </c>
      <c r="DE115" s="401">
        <v>0</v>
      </c>
      <c r="DF115" s="401">
        <v>0</v>
      </c>
      <c r="DG115" s="403">
        <v>64214</v>
      </c>
      <c r="DH115" s="403">
        <v>64214</v>
      </c>
      <c r="DI115" s="403">
        <v>64214</v>
      </c>
      <c r="DJ115" s="403">
        <v>64214</v>
      </c>
      <c r="DK115" s="403">
        <v>64214</v>
      </c>
      <c r="DL115" s="403">
        <v>64214</v>
      </c>
      <c r="DM115" s="403">
        <v>64214</v>
      </c>
      <c r="DN115" s="403">
        <v>64214</v>
      </c>
      <c r="DO115" s="403">
        <v>64214</v>
      </c>
      <c r="DP115" s="403">
        <v>64214</v>
      </c>
      <c r="DQ115" s="403">
        <v>64214</v>
      </c>
      <c r="DR115" s="403">
        <v>64214</v>
      </c>
      <c r="DS115" s="403">
        <v>64214</v>
      </c>
      <c r="DT115" s="403">
        <v>64214</v>
      </c>
      <c r="DU115" s="403">
        <v>64214</v>
      </c>
      <c r="DV115" s="403">
        <v>64214</v>
      </c>
      <c r="DW115" s="403">
        <v>64214</v>
      </c>
      <c r="DX115" s="403">
        <v>64214</v>
      </c>
      <c r="DY115" s="403">
        <v>64214</v>
      </c>
      <c r="DZ115" s="403">
        <v>64214</v>
      </c>
      <c r="EA115" s="403">
        <v>64214</v>
      </c>
      <c r="EB115" s="403">
        <v>64214</v>
      </c>
      <c r="EC115" s="403">
        <v>64214</v>
      </c>
      <c r="ED115" s="403">
        <v>64214</v>
      </c>
      <c r="EE115" s="403">
        <v>64214</v>
      </c>
      <c r="EF115" s="403">
        <v>64214</v>
      </c>
      <c r="EG115" s="403">
        <v>64214</v>
      </c>
      <c r="EH115" s="403">
        <v>64214</v>
      </c>
      <c r="EI115" s="403">
        <v>64214</v>
      </c>
      <c r="EJ115" s="403">
        <v>64214</v>
      </c>
      <c r="EK115" s="403">
        <v>64214</v>
      </c>
      <c r="EL115" s="403">
        <v>64214</v>
      </c>
      <c r="EM115" s="403">
        <v>64214</v>
      </c>
      <c r="EN115" s="403">
        <v>64214</v>
      </c>
      <c r="EO115" s="403">
        <v>64214</v>
      </c>
      <c r="EP115" s="403">
        <v>64214</v>
      </c>
      <c r="EQ115" s="403">
        <v>64214</v>
      </c>
      <c r="ER115" s="403">
        <v>64214</v>
      </c>
      <c r="ES115" s="403">
        <v>64214</v>
      </c>
      <c r="ET115" s="403">
        <v>64214</v>
      </c>
      <c r="EU115" s="403">
        <v>64214</v>
      </c>
      <c r="EV115" s="403">
        <v>64214</v>
      </c>
      <c r="EW115" s="403">
        <v>64214</v>
      </c>
      <c r="EX115" s="404">
        <v>136054.42176870749</v>
      </c>
      <c r="EY115" s="404">
        <v>0</v>
      </c>
      <c r="EZ115" s="404">
        <v>0</v>
      </c>
      <c r="FA115" s="404">
        <v>0</v>
      </c>
      <c r="FB115" s="404">
        <v>0</v>
      </c>
      <c r="FC115" s="404">
        <v>0</v>
      </c>
      <c r="FD115" s="404">
        <v>0</v>
      </c>
      <c r="FE115" s="404">
        <v>0</v>
      </c>
      <c r="FF115" s="404">
        <v>0</v>
      </c>
      <c r="FG115" s="404">
        <v>0</v>
      </c>
      <c r="FH115" s="404">
        <v>0</v>
      </c>
      <c r="FI115" s="404">
        <v>0</v>
      </c>
      <c r="FJ115" s="404">
        <v>0</v>
      </c>
      <c r="FK115" s="404">
        <v>0</v>
      </c>
      <c r="FL115" s="404">
        <v>0</v>
      </c>
      <c r="FM115" s="404">
        <v>0</v>
      </c>
      <c r="FN115" s="404">
        <v>0</v>
      </c>
      <c r="FO115" s="404">
        <v>0</v>
      </c>
      <c r="FP115" s="404">
        <v>0</v>
      </c>
      <c r="FQ115" s="404">
        <v>0</v>
      </c>
      <c r="FR115" s="404">
        <v>0</v>
      </c>
      <c r="FS115" s="404">
        <v>0</v>
      </c>
      <c r="FT115" s="404">
        <v>0</v>
      </c>
      <c r="FU115" s="404">
        <v>0</v>
      </c>
      <c r="FV115" s="404">
        <v>0</v>
      </c>
      <c r="FW115" s="404">
        <v>0</v>
      </c>
      <c r="FX115" s="404">
        <v>0</v>
      </c>
      <c r="FY115" s="404">
        <v>0</v>
      </c>
      <c r="FZ115" s="404">
        <v>0</v>
      </c>
      <c r="GA115" s="404">
        <v>0</v>
      </c>
      <c r="GB115" s="404">
        <v>0</v>
      </c>
      <c r="GC115" s="404">
        <v>0</v>
      </c>
      <c r="GD115" s="404">
        <v>0</v>
      </c>
      <c r="GE115" s="404">
        <v>0</v>
      </c>
      <c r="GF115" s="404">
        <v>0</v>
      </c>
      <c r="GG115" s="404">
        <v>0</v>
      </c>
      <c r="GH115" s="404">
        <v>0</v>
      </c>
      <c r="GI115" s="404">
        <v>0</v>
      </c>
      <c r="GJ115" s="404">
        <v>0</v>
      </c>
      <c r="GK115" s="404">
        <v>0</v>
      </c>
      <c r="GL115" s="404">
        <v>58243.990929705215</v>
      </c>
      <c r="GM115" s="404">
        <v>55470.467552100199</v>
      </c>
      <c r="GN115" s="404">
        <v>52829.016716285907</v>
      </c>
      <c r="GO115" s="404">
        <v>50313.349253605622</v>
      </c>
      <c r="GP115" s="404">
        <v>47917.475479624409</v>
      </c>
      <c r="GQ115" s="404">
        <v>45635.690932975616</v>
      </c>
      <c r="GR115" s="404">
        <v>43462.56279331012</v>
      </c>
      <c r="GS115" s="404">
        <v>41392.916946009631</v>
      </c>
      <c r="GT115" s="404">
        <v>39421.825662866322</v>
      </c>
      <c r="GU115" s="404">
        <v>37544.595869396493</v>
      </c>
      <c r="GV115" s="404">
        <v>35756.757970853803</v>
      </c>
      <c r="GW115" s="404">
        <v>34054.055210336955</v>
      </c>
      <c r="GX115" s="404">
        <v>32432.433533654246</v>
      </c>
      <c r="GY115" s="404">
        <v>30888.031936813561</v>
      </c>
      <c r="GZ115" s="404">
        <v>29417.173273155775</v>
      </c>
      <c r="HA115" s="404">
        <v>28016.355498243589</v>
      </c>
      <c r="HB115" s="404">
        <v>26682.243331660564</v>
      </c>
      <c r="HC115" s="404">
        <v>25411.660315867201</v>
      </c>
      <c r="HD115" s="404">
        <v>24201.581253206859</v>
      </c>
      <c r="HE115" s="404">
        <v>23049.125003054152</v>
      </c>
      <c r="HF115" s="404">
        <v>21951.547621956339</v>
      </c>
      <c r="HG115" s="404">
        <v>20906.235830434602</v>
      </c>
      <c r="HH115" s="404">
        <v>19910.7007908901</v>
      </c>
      <c r="HI115" s="404">
        <v>18962.572181800097</v>
      </c>
      <c r="HJ115" s="404">
        <v>18059.592554095329</v>
      </c>
      <c r="HK115" s="404">
        <v>17199.611956281264</v>
      </c>
      <c r="HL115" s="404">
        <v>16380.582815505968</v>
      </c>
      <c r="HM115" s="404">
        <v>15600.555062386633</v>
      </c>
      <c r="HN115" s="404">
        <v>14857.671487987274</v>
      </c>
      <c r="HO115" s="404">
        <v>14150.163321892636</v>
      </c>
      <c r="HP115" s="404">
        <v>13476.346020850131</v>
      </c>
      <c r="HQ115" s="404">
        <v>12834.615257952506</v>
      </c>
      <c r="HR115" s="404">
        <v>12223.443102811911</v>
      </c>
      <c r="HS115" s="404">
        <v>11641.374383630389</v>
      </c>
      <c r="HT115" s="404">
        <v>11087.023222505135</v>
      </c>
      <c r="HU115" s="404">
        <v>10559.069735719175</v>
      </c>
      <c r="HV115" s="404">
        <v>10056.25689116112</v>
      </c>
      <c r="HW115" s="404">
        <v>9577.3875153915415</v>
      </c>
      <c r="HX115" s="404">
        <v>9121.321443230041</v>
      </c>
      <c r="HY115" s="404">
        <v>8686.972803076229</v>
      </c>
      <c r="HZ115" s="404">
        <v>136054.42176870749</v>
      </c>
      <c r="IA115" s="404">
        <v>472231.89213587949</v>
      </c>
      <c r="IB115" s="408">
        <v>3.4709044071987143</v>
      </c>
      <c r="IC115" s="410"/>
    </row>
    <row r="116" spans="1:237" ht="90" customHeight="1" x14ac:dyDescent="0.2">
      <c r="A116" s="231" t="s">
        <v>784</v>
      </c>
      <c r="B116" s="85" t="s">
        <v>785</v>
      </c>
      <c r="C116" s="85" t="s">
        <v>838</v>
      </c>
      <c r="D116" s="199">
        <v>11</v>
      </c>
      <c r="E116" s="85" t="s">
        <v>839</v>
      </c>
      <c r="F116" s="95" t="s">
        <v>840</v>
      </c>
      <c r="G116" s="95" t="s">
        <v>841</v>
      </c>
      <c r="H116" s="90" t="s">
        <v>77</v>
      </c>
      <c r="I116" s="95" t="s">
        <v>789</v>
      </c>
      <c r="J116" s="90">
        <v>40</v>
      </c>
      <c r="K116" s="227" t="s">
        <v>94</v>
      </c>
      <c r="L116" s="74">
        <v>12900</v>
      </c>
      <c r="M116" s="85" t="s">
        <v>858</v>
      </c>
      <c r="N116" s="90" t="s">
        <v>81</v>
      </c>
      <c r="O116" s="73" t="s">
        <v>106</v>
      </c>
      <c r="P116" s="90" t="s">
        <v>107</v>
      </c>
      <c r="Q116" s="112" t="s">
        <v>100</v>
      </c>
      <c r="R116" s="90" t="s">
        <v>226</v>
      </c>
      <c r="S116" s="90" t="s">
        <v>99</v>
      </c>
      <c r="T116" s="90" t="s">
        <v>791</v>
      </c>
      <c r="U116" s="90" t="s">
        <v>100</v>
      </c>
      <c r="V116" s="193">
        <v>1</v>
      </c>
      <c r="W116" s="192">
        <v>50000</v>
      </c>
      <c r="X116" s="192">
        <v>0</v>
      </c>
      <c r="Y116" s="192">
        <v>0</v>
      </c>
      <c r="Z116" s="192">
        <v>0</v>
      </c>
      <c r="AA116" s="192">
        <v>25000</v>
      </c>
      <c r="AB116" s="192">
        <v>25000</v>
      </c>
      <c r="AC116" s="192">
        <v>0</v>
      </c>
      <c r="AD116" s="192">
        <v>0</v>
      </c>
      <c r="AE116" s="192">
        <v>0</v>
      </c>
      <c r="AF116" s="192">
        <v>0</v>
      </c>
      <c r="AG116" s="192">
        <v>0</v>
      </c>
      <c r="AH116" s="192">
        <v>0</v>
      </c>
      <c r="AI116" s="90" t="s">
        <v>88</v>
      </c>
      <c r="AJ116" s="192">
        <v>0</v>
      </c>
      <c r="AK116" s="192">
        <v>0</v>
      </c>
      <c r="AL116" s="192">
        <v>0</v>
      </c>
      <c r="AM116" s="192">
        <v>0</v>
      </c>
      <c r="AN116" s="192">
        <v>20000</v>
      </c>
      <c r="AO116" s="192">
        <v>0</v>
      </c>
      <c r="AP116" s="192">
        <v>0</v>
      </c>
      <c r="AQ116" s="192">
        <v>0</v>
      </c>
      <c r="AR116" s="192">
        <v>0</v>
      </c>
      <c r="AS116" s="192">
        <v>0</v>
      </c>
      <c r="AT116" s="192">
        <v>0</v>
      </c>
      <c r="AU116" s="95"/>
      <c r="AV116" s="230">
        <v>1</v>
      </c>
      <c r="AW116" s="230">
        <v>0</v>
      </c>
      <c r="AX116" s="230" t="s">
        <v>3597</v>
      </c>
      <c r="AY116" s="141">
        <v>8</v>
      </c>
      <c r="AZ116" s="70">
        <v>1</v>
      </c>
      <c r="BA116" s="70">
        <v>0</v>
      </c>
      <c r="BB116" s="70">
        <v>1</v>
      </c>
      <c r="BC116" s="70">
        <v>1</v>
      </c>
      <c r="BD116" s="70">
        <v>1</v>
      </c>
      <c r="BE116" s="70">
        <v>1</v>
      </c>
      <c r="BF116" s="70">
        <v>1</v>
      </c>
      <c r="BG116" s="71">
        <v>0</v>
      </c>
      <c r="BH116" s="71">
        <v>1</v>
      </c>
      <c r="BI116" s="71">
        <v>0</v>
      </c>
      <c r="BJ116" s="71">
        <v>0</v>
      </c>
      <c r="BK116" s="71">
        <v>1</v>
      </c>
      <c r="BL116" s="70">
        <v>1</v>
      </c>
      <c r="BM116" s="70">
        <v>1</v>
      </c>
      <c r="BN116" s="70">
        <v>0</v>
      </c>
      <c r="BO116" s="70">
        <v>1</v>
      </c>
      <c r="BP116" s="403">
        <v>0</v>
      </c>
      <c r="BQ116" s="403">
        <v>0</v>
      </c>
      <c r="BR116" s="403">
        <v>25000</v>
      </c>
      <c r="BS116" s="403">
        <v>45000</v>
      </c>
      <c r="BT116" s="403">
        <v>0</v>
      </c>
      <c r="BU116" s="403">
        <v>0</v>
      </c>
      <c r="BV116" s="403">
        <v>0</v>
      </c>
      <c r="BW116" s="403">
        <v>0</v>
      </c>
      <c r="BX116" s="403">
        <v>0</v>
      </c>
      <c r="BY116" s="403">
        <v>0</v>
      </c>
      <c r="BZ116" s="401">
        <v>0</v>
      </c>
      <c r="CA116" s="401">
        <v>0</v>
      </c>
      <c r="CB116" s="401">
        <v>0</v>
      </c>
      <c r="CC116" s="401">
        <v>0</v>
      </c>
      <c r="CD116" s="401">
        <v>0</v>
      </c>
      <c r="CE116" s="401">
        <v>0</v>
      </c>
      <c r="CF116" s="401">
        <v>0</v>
      </c>
      <c r="CG116" s="401">
        <v>0</v>
      </c>
      <c r="CH116" s="401">
        <v>0</v>
      </c>
      <c r="CI116" s="401">
        <v>0</v>
      </c>
      <c r="CJ116" s="401">
        <v>0</v>
      </c>
      <c r="CK116" s="401">
        <v>0</v>
      </c>
      <c r="CL116" s="401">
        <v>0</v>
      </c>
      <c r="CM116" s="401">
        <v>0</v>
      </c>
      <c r="CN116" s="401">
        <v>0</v>
      </c>
      <c r="CO116" s="401">
        <v>0</v>
      </c>
      <c r="CP116" s="401">
        <v>0</v>
      </c>
      <c r="CQ116" s="401">
        <v>0</v>
      </c>
      <c r="CR116" s="401">
        <v>0</v>
      </c>
      <c r="CS116" s="401">
        <v>0</v>
      </c>
      <c r="CT116" s="401">
        <v>0</v>
      </c>
      <c r="CU116" s="401">
        <v>0</v>
      </c>
      <c r="CV116" s="401">
        <v>0</v>
      </c>
      <c r="CW116" s="401">
        <v>0</v>
      </c>
      <c r="CX116" s="401">
        <v>0</v>
      </c>
      <c r="CY116" s="401">
        <v>0</v>
      </c>
      <c r="CZ116" s="401">
        <v>0</v>
      </c>
      <c r="DA116" s="401">
        <v>0</v>
      </c>
      <c r="DB116" s="401">
        <v>0</v>
      </c>
      <c r="DC116" s="401">
        <v>0</v>
      </c>
      <c r="DD116" s="401">
        <v>0</v>
      </c>
      <c r="DE116" s="401">
        <v>0</v>
      </c>
      <c r="DF116" s="401">
        <v>0</v>
      </c>
      <c r="DG116" s="403">
        <v>12900</v>
      </c>
      <c r="DH116" s="403">
        <v>12900</v>
      </c>
      <c r="DI116" s="403">
        <v>12900</v>
      </c>
      <c r="DJ116" s="403">
        <v>12900</v>
      </c>
      <c r="DK116" s="403">
        <v>12900</v>
      </c>
      <c r="DL116" s="403">
        <v>12900</v>
      </c>
      <c r="DM116" s="403">
        <v>12900</v>
      </c>
      <c r="DN116" s="403">
        <v>12900</v>
      </c>
      <c r="DO116" s="403">
        <v>12900</v>
      </c>
      <c r="DP116" s="403">
        <v>12900</v>
      </c>
      <c r="DQ116" s="403">
        <v>12900</v>
      </c>
      <c r="DR116" s="403">
        <v>12900</v>
      </c>
      <c r="DS116" s="403">
        <v>12900</v>
      </c>
      <c r="DT116" s="403">
        <v>12900</v>
      </c>
      <c r="DU116" s="403">
        <v>12900</v>
      </c>
      <c r="DV116" s="403">
        <v>12900</v>
      </c>
      <c r="DW116" s="403">
        <v>12900</v>
      </c>
      <c r="DX116" s="403">
        <v>12900</v>
      </c>
      <c r="DY116" s="403">
        <v>12900</v>
      </c>
      <c r="DZ116" s="403">
        <v>12900</v>
      </c>
      <c r="EA116" s="403">
        <v>12900</v>
      </c>
      <c r="EB116" s="403">
        <v>12900</v>
      </c>
      <c r="EC116" s="403">
        <v>12900</v>
      </c>
      <c r="ED116" s="403">
        <v>12900</v>
      </c>
      <c r="EE116" s="403">
        <v>12900</v>
      </c>
      <c r="EF116" s="403">
        <v>12900</v>
      </c>
      <c r="EG116" s="403">
        <v>12900</v>
      </c>
      <c r="EH116" s="403">
        <v>12900</v>
      </c>
      <c r="EI116" s="403">
        <v>12900</v>
      </c>
      <c r="EJ116" s="403">
        <v>12900</v>
      </c>
      <c r="EK116" s="403">
        <v>12900</v>
      </c>
      <c r="EL116" s="403">
        <v>12900</v>
      </c>
      <c r="EM116" s="403">
        <v>12900</v>
      </c>
      <c r="EN116" s="403">
        <v>12900</v>
      </c>
      <c r="EO116" s="403">
        <v>12900</v>
      </c>
      <c r="EP116" s="403">
        <v>12900</v>
      </c>
      <c r="EQ116" s="403">
        <v>12900</v>
      </c>
      <c r="ER116" s="403">
        <v>12900</v>
      </c>
      <c r="ES116" s="403">
        <v>12900</v>
      </c>
      <c r="ET116" s="403">
        <v>12900</v>
      </c>
      <c r="EU116" s="403">
        <v>12900</v>
      </c>
      <c r="EV116" s="403">
        <v>12900</v>
      </c>
      <c r="EW116" s="403">
        <v>12900</v>
      </c>
      <c r="EX116" s="404">
        <v>22675.736961451246</v>
      </c>
      <c r="EY116" s="404">
        <v>38872.691933916416</v>
      </c>
      <c r="EZ116" s="404">
        <v>0</v>
      </c>
      <c r="FA116" s="404">
        <v>0</v>
      </c>
      <c r="FB116" s="404">
        <v>0</v>
      </c>
      <c r="FC116" s="404">
        <v>0</v>
      </c>
      <c r="FD116" s="404">
        <v>0</v>
      </c>
      <c r="FE116" s="404">
        <v>0</v>
      </c>
      <c r="FF116" s="404">
        <v>0</v>
      </c>
      <c r="FG116" s="404">
        <v>0</v>
      </c>
      <c r="FH116" s="404">
        <v>0</v>
      </c>
      <c r="FI116" s="404">
        <v>0</v>
      </c>
      <c r="FJ116" s="404">
        <v>0</v>
      </c>
      <c r="FK116" s="404">
        <v>0</v>
      </c>
      <c r="FL116" s="404">
        <v>0</v>
      </c>
      <c r="FM116" s="404">
        <v>0</v>
      </c>
      <c r="FN116" s="404">
        <v>0</v>
      </c>
      <c r="FO116" s="404">
        <v>0</v>
      </c>
      <c r="FP116" s="404">
        <v>0</v>
      </c>
      <c r="FQ116" s="404">
        <v>0</v>
      </c>
      <c r="FR116" s="404">
        <v>0</v>
      </c>
      <c r="FS116" s="404">
        <v>0</v>
      </c>
      <c r="FT116" s="404">
        <v>0</v>
      </c>
      <c r="FU116" s="404">
        <v>0</v>
      </c>
      <c r="FV116" s="404">
        <v>0</v>
      </c>
      <c r="FW116" s="404">
        <v>0</v>
      </c>
      <c r="FX116" s="404">
        <v>0</v>
      </c>
      <c r="FY116" s="404">
        <v>0</v>
      </c>
      <c r="FZ116" s="404">
        <v>0</v>
      </c>
      <c r="GA116" s="404">
        <v>0</v>
      </c>
      <c r="GB116" s="404">
        <v>0</v>
      </c>
      <c r="GC116" s="404">
        <v>0</v>
      </c>
      <c r="GD116" s="404">
        <v>0</v>
      </c>
      <c r="GE116" s="404">
        <v>0</v>
      </c>
      <c r="GF116" s="404">
        <v>0</v>
      </c>
      <c r="GG116" s="404">
        <v>0</v>
      </c>
      <c r="GH116" s="404">
        <v>0</v>
      </c>
      <c r="GI116" s="404">
        <v>0</v>
      </c>
      <c r="GJ116" s="404">
        <v>0</v>
      </c>
      <c r="GK116" s="404">
        <v>0</v>
      </c>
      <c r="GL116" s="404">
        <v>11700.680272108842</v>
      </c>
      <c r="GM116" s="404">
        <v>11143.50502105604</v>
      </c>
      <c r="GN116" s="404">
        <v>10612.861924815277</v>
      </c>
      <c r="GO116" s="404">
        <v>10107.487547443121</v>
      </c>
      <c r="GP116" s="404">
        <v>9626.1786166124966</v>
      </c>
      <c r="GQ116" s="404">
        <v>9167.7891586785663</v>
      </c>
      <c r="GR116" s="404">
        <v>8731.2277701700641</v>
      </c>
      <c r="GS116" s="404">
        <v>8315.4550192095849</v>
      </c>
      <c r="GT116" s="404">
        <v>7919.4809706757951</v>
      </c>
      <c r="GU116" s="404">
        <v>7542.3628292150424</v>
      </c>
      <c r="GV116" s="404">
        <v>7183.2026944905174</v>
      </c>
      <c r="GW116" s="404">
        <v>6841.1454233243012</v>
      </c>
      <c r="GX116" s="404">
        <v>6515.3765936421933</v>
      </c>
      <c r="GY116" s="404">
        <v>6205.1205653735151</v>
      </c>
      <c r="GZ116" s="404">
        <v>5909.6386336890628</v>
      </c>
      <c r="HA116" s="404">
        <v>5628.2272701800593</v>
      </c>
      <c r="HB116" s="404">
        <v>5360.2164477905326</v>
      </c>
      <c r="HC116" s="404">
        <v>5104.9680455147927</v>
      </c>
      <c r="HD116" s="404">
        <v>4861.8743290617076</v>
      </c>
      <c r="HE116" s="404">
        <v>4630.3565038682927</v>
      </c>
      <c r="HF116" s="404">
        <v>4409.8633370174221</v>
      </c>
      <c r="HG116" s="404">
        <v>4199.8698447784964</v>
      </c>
      <c r="HH116" s="404">
        <v>3999.8760426461877</v>
      </c>
      <c r="HI116" s="404">
        <v>3809.4057549011309</v>
      </c>
      <c r="HJ116" s="404">
        <v>3628.0054808582199</v>
      </c>
      <c r="HK116" s="404">
        <v>3455.2433151030664</v>
      </c>
      <c r="HL116" s="404">
        <v>3290.7079191457779</v>
      </c>
      <c r="HM116" s="404">
        <v>3134.0075420435974</v>
      </c>
      <c r="HN116" s="404">
        <v>2984.7690876605702</v>
      </c>
      <c r="HO116" s="404">
        <v>2842.6372263433991</v>
      </c>
      <c r="HP116" s="404">
        <v>2707.2735488984754</v>
      </c>
      <c r="HQ116" s="404">
        <v>2578.3557608556907</v>
      </c>
      <c r="HR116" s="404">
        <v>2455.576915100658</v>
      </c>
      <c r="HS116" s="404">
        <v>2338.6446810482453</v>
      </c>
      <c r="HT116" s="404">
        <v>2227.2806486173768</v>
      </c>
      <c r="HU116" s="404">
        <v>2121.2196653498827</v>
      </c>
      <c r="HV116" s="404">
        <v>2020.2092050951264</v>
      </c>
      <c r="HW116" s="404">
        <v>1924.0087667572629</v>
      </c>
      <c r="HX116" s="404">
        <v>1832.389301673584</v>
      </c>
      <c r="HY116" s="404">
        <v>1745.1326682605561</v>
      </c>
      <c r="HZ116" s="404">
        <v>61548.428895367659</v>
      </c>
      <c r="IA116" s="404">
        <v>210811.63234907447</v>
      </c>
      <c r="IB116" s="408">
        <v>3.4251342582189106</v>
      </c>
      <c r="IC116" s="410"/>
    </row>
    <row r="117" spans="1:237" ht="90" customHeight="1" x14ac:dyDescent="0.2">
      <c r="A117" s="242" t="s">
        <v>70</v>
      </c>
      <c r="B117" s="195" t="s">
        <v>71</v>
      </c>
      <c r="C117" s="195" t="s">
        <v>151</v>
      </c>
      <c r="D117" s="115">
        <v>6</v>
      </c>
      <c r="E117" s="206" t="s">
        <v>152</v>
      </c>
      <c r="F117" s="298" t="s">
        <v>153</v>
      </c>
      <c r="G117" s="113" t="s">
        <v>154</v>
      </c>
      <c r="H117" s="112" t="s">
        <v>77</v>
      </c>
      <c r="I117" s="113" t="s">
        <v>155</v>
      </c>
      <c r="J117" s="113">
        <v>10</v>
      </c>
      <c r="K117" s="227" t="s">
        <v>94</v>
      </c>
      <c r="L117" s="111">
        <v>20000</v>
      </c>
      <c r="M117" s="113" t="s">
        <v>156</v>
      </c>
      <c r="N117" s="112" t="s">
        <v>81</v>
      </c>
      <c r="O117" s="73" t="s">
        <v>106</v>
      </c>
      <c r="P117" s="112" t="s">
        <v>107</v>
      </c>
      <c r="Q117" s="112" t="s">
        <v>100</v>
      </c>
      <c r="R117" s="112" t="s">
        <v>108</v>
      </c>
      <c r="S117" s="112" t="s">
        <v>99</v>
      </c>
      <c r="T117" s="288" t="s">
        <v>86</v>
      </c>
      <c r="U117" s="112" t="s">
        <v>100</v>
      </c>
      <c r="V117" s="201">
        <v>1</v>
      </c>
      <c r="W117" s="299">
        <v>50000</v>
      </c>
      <c r="X117" s="217">
        <v>0</v>
      </c>
      <c r="Y117" s="217">
        <v>0</v>
      </c>
      <c r="Z117" s="217">
        <v>0</v>
      </c>
      <c r="AA117" s="217">
        <v>20000</v>
      </c>
      <c r="AB117" s="217">
        <v>10000</v>
      </c>
      <c r="AC117" s="217">
        <v>20000</v>
      </c>
      <c r="AD117" s="217">
        <v>0</v>
      </c>
      <c r="AE117" s="286">
        <v>0</v>
      </c>
      <c r="AF117" s="286">
        <v>0</v>
      </c>
      <c r="AG117" s="286">
        <v>0</v>
      </c>
      <c r="AH117" s="286">
        <v>0</v>
      </c>
      <c r="AI117" s="112" t="s">
        <v>88</v>
      </c>
      <c r="AJ117" s="217">
        <v>0</v>
      </c>
      <c r="AK117" s="217">
        <v>0</v>
      </c>
      <c r="AL117" s="217">
        <v>0</v>
      </c>
      <c r="AM117" s="217">
        <v>0</v>
      </c>
      <c r="AN117" s="217">
        <v>0</v>
      </c>
      <c r="AO117" s="217">
        <v>0</v>
      </c>
      <c r="AP117" s="217">
        <v>0</v>
      </c>
      <c r="AQ117" s="286">
        <v>0</v>
      </c>
      <c r="AR117" s="286">
        <v>0</v>
      </c>
      <c r="AS117" s="286">
        <v>0</v>
      </c>
      <c r="AT117" s="286">
        <v>0</v>
      </c>
      <c r="AU117" s="113"/>
      <c r="AV117" s="230">
        <v>1</v>
      </c>
      <c r="AW117" s="230">
        <v>0</v>
      </c>
      <c r="AX117" s="230" t="s">
        <v>3597</v>
      </c>
      <c r="AY117" s="141">
        <v>9</v>
      </c>
      <c r="AZ117" s="70">
        <v>1</v>
      </c>
      <c r="BA117" s="70">
        <v>1</v>
      </c>
      <c r="BB117" s="70">
        <v>1</v>
      </c>
      <c r="BC117" s="70">
        <v>1</v>
      </c>
      <c r="BD117" s="70">
        <v>1</v>
      </c>
      <c r="BE117" s="70">
        <v>1</v>
      </c>
      <c r="BF117" s="70">
        <v>1</v>
      </c>
      <c r="BG117" s="71">
        <v>0</v>
      </c>
      <c r="BH117" s="71">
        <v>1</v>
      </c>
      <c r="BI117" s="71">
        <v>0</v>
      </c>
      <c r="BJ117" s="71">
        <v>0</v>
      </c>
      <c r="BK117" s="71">
        <v>1</v>
      </c>
      <c r="BL117" s="70">
        <v>1</v>
      </c>
      <c r="BM117" s="70">
        <v>1</v>
      </c>
      <c r="BN117" s="70">
        <v>0</v>
      </c>
      <c r="BO117" s="70">
        <v>1</v>
      </c>
      <c r="BP117" s="403">
        <v>0</v>
      </c>
      <c r="BQ117" s="403">
        <v>0</v>
      </c>
      <c r="BR117" s="403">
        <v>20000</v>
      </c>
      <c r="BS117" s="403">
        <v>10000</v>
      </c>
      <c r="BT117" s="403">
        <v>20000</v>
      </c>
      <c r="BU117" s="403">
        <v>0</v>
      </c>
      <c r="BV117" s="403">
        <v>0</v>
      </c>
      <c r="BW117" s="403">
        <v>0</v>
      </c>
      <c r="BX117" s="403">
        <v>0</v>
      </c>
      <c r="BY117" s="403">
        <v>0</v>
      </c>
      <c r="BZ117" s="401">
        <v>0</v>
      </c>
      <c r="CA117" s="401">
        <v>0</v>
      </c>
      <c r="CB117" s="401">
        <v>0</v>
      </c>
      <c r="CC117" s="401">
        <v>0</v>
      </c>
      <c r="CD117" s="401">
        <v>0</v>
      </c>
      <c r="CE117" s="401">
        <v>0</v>
      </c>
      <c r="CF117" s="401">
        <v>0</v>
      </c>
      <c r="CG117" s="401">
        <v>0</v>
      </c>
      <c r="CH117" s="401">
        <v>0</v>
      </c>
      <c r="CI117" s="401">
        <v>0</v>
      </c>
      <c r="CJ117" s="401">
        <v>0</v>
      </c>
      <c r="CK117" s="401">
        <v>0</v>
      </c>
      <c r="CL117" s="401">
        <v>0</v>
      </c>
      <c r="CM117" s="401">
        <v>0</v>
      </c>
      <c r="CN117" s="401">
        <v>0</v>
      </c>
      <c r="CO117" s="401">
        <v>0</v>
      </c>
      <c r="CP117" s="401">
        <v>0</v>
      </c>
      <c r="CQ117" s="401">
        <v>0</v>
      </c>
      <c r="CR117" s="401">
        <v>0</v>
      </c>
      <c r="CS117" s="401">
        <v>0</v>
      </c>
      <c r="CT117" s="401">
        <v>0</v>
      </c>
      <c r="CU117" s="401">
        <v>0</v>
      </c>
      <c r="CV117" s="401">
        <v>0</v>
      </c>
      <c r="CW117" s="401">
        <v>0</v>
      </c>
      <c r="CX117" s="401">
        <v>0</v>
      </c>
      <c r="CY117" s="401">
        <v>0</v>
      </c>
      <c r="CZ117" s="401">
        <v>0</v>
      </c>
      <c r="DA117" s="401">
        <v>0</v>
      </c>
      <c r="DB117" s="401">
        <v>0</v>
      </c>
      <c r="DC117" s="401">
        <v>0</v>
      </c>
      <c r="DD117" s="401">
        <v>0</v>
      </c>
      <c r="DE117" s="401">
        <v>0</v>
      </c>
      <c r="DF117" s="401">
        <v>0</v>
      </c>
      <c r="DG117" s="403">
        <v>20000</v>
      </c>
      <c r="DH117" s="403">
        <v>20000</v>
      </c>
      <c r="DI117" s="403">
        <v>20000</v>
      </c>
      <c r="DJ117" s="403">
        <v>20000</v>
      </c>
      <c r="DK117" s="403">
        <v>20000</v>
      </c>
      <c r="DL117" s="403">
        <v>20000</v>
      </c>
      <c r="DM117" s="403">
        <v>20000</v>
      </c>
      <c r="DN117" s="403">
        <v>20000</v>
      </c>
      <c r="DO117" s="403">
        <v>20000</v>
      </c>
      <c r="DP117" s="403">
        <v>20000</v>
      </c>
      <c r="DQ117" s="403">
        <v>20000</v>
      </c>
      <c r="DR117" s="403">
        <v>20000</v>
      </c>
      <c r="DS117" s="403">
        <v>20000</v>
      </c>
      <c r="DT117" s="403">
        <v>20000</v>
      </c>
      <c r="DU117" s="403">
        <v>20000</v>
      </c>
      <c r="DV117" s="403">
        <v>20000</v>
      </c>
      <c r="DW117" s="403">
        <v>20000</v>
      </c>
      <c r="DX117" s="403">
        <v>20000</v>
      </c>
      <c r="DY117" s="403">
        <v>20000</v>
      </c>
      <c r="DZ117" s="403">
        <v>20000</v>
      </c>
      <c r="EA117" s="403">
        <v>20000</v>
      </c>
      <c r="EB117" s="403">
        <v>20000</v>
      </c>
      <c r="EC117" s="403">
        <v>20000</v>
      </c>
      <c r="ED117" s="403">
        <v>20000</v>
      </c>
      <c r="EE117" s="403">
        <v>20000</v>
      </c>
      <c r="EF117" s="403">
        <v>20000</v>
      </c>
      <c r="EG117" s="403">
        <v>20000</v>
      </c>
      <c r="EH117" s="403">
        <v>20000</v>
      </c>
      <c r="EI117" s="403">
        <v>20000</v>
      </c>
      <c r="EJ117" s="403">
        <v>20000</v>
      </c>
      <c r="EK117" s="403">
        <v>20000</v>
      </c>
      <c r="EL117" s="403">
        <v>20000</v>
      </c>
      <c r="EM117" s="403">
        <v>20000</v>
      </c>
      <c r="EN117" s="403">
        <v>20000</v>
      </c>
      <c r="EO117" s="403">
        <v>20000</v>
      </c>
      <c r="EP117" s="403">
        <v>20000</v>
      </c>
      <c r="EQ117" s="403">
        <v>20000</v>
      </c>
      <c r="ER117" s="403">
        <v>20000</v>
      </c>
      <c r="ES117" s="403">
        <v>20000</v>
      </c>
      <c r="ET117" s="403">
        <v>20000</v>
      </c>
      <c r="EU117" s="403">
        <v>20000</v>
      </c>
      <c r="EV117" s="403">
        <v>20000</v>
      </c>
      <c r="EW117" s="403">
        <v>20000</v>
      </c>
      <c r="EX117" s="404">
        <v>18140.589569160999</v>
      </c>
      <c r="EY117" s="404">
        <v>8638.3759853147603</v>
      </c>
      <c r="EZ117" s="404">
        <v>16454.04949583764</v>
      </c>
      <c r="FA117" s="404">
        <v>0</v>
      </c>
      <c r="FB117" s="404">
        <v>0</v>
      </c>
      <c r="FC117" s="404">
        <v>0</v>
      </c>
      <c r="FD117" s="404">
        <v>0</v>
      </c>
      <c r="FE117" s="404">
        <v>0</v>
      </c>
      <c r="FF117" s="404">
        <v>0</v>
      </c>
      <c r="FG117" s="404">
        <v>0</v>
      </c>
      <c r="FH117" s="404">
        <v>0</v>
      </c>
      <c r="FI117" s="404">
        <v>0</v>
      </c>
      <c r="FJ117" s="404">
        <v>0</v>
      </c>
      <c r="FK117" s="404">
        <v>0</v>
      </c>
      <c r="FL117" s="404">
        <v>0</v>
      </c>
      <c r="FM117" s="404">
        <v>0</v>
      </c>
      <c r="FN117" s="404">
        <v>0</v>
      </c>
      <c r="FO117" s="404">
        <v>0</v>
      </c>
      <c r="FP117" s="404">
        <v>0</v>
      </c>
      <c r="FQ117" s="404">
        <v>0</v>
      </c>
      <c r="FR117" s="404">
        <v>0</v>
      </c>
      <c r="FS117" s="404">
        <v>0</v>
      </c>
      <c r="FT117" s="404">
        <v>0</v>
      </c>
      <c r="FU117" s="404">
        <v>0</v>
      </c>
      <c r="FV117" s="404">
        <v>0</v>
      </c>
      <c r="FW117" s="404">
        <v>0</v>
      </c>
      <c r="FX117" s="404">
        <v>0</v>
      </c>
      <c r="FY117" s="404">
        <v>0</v>
      </c>
      <c r="FZ117" s="404">
        <v>0</v>
      </c>
      <c r="GA117" s="404">
        <v>0</v>
      </c>
      <c r="GB117" s="404">
        <v>0</v>
      </c>
      <c r="GC117" s="404">
        <v>0</v>
      </c>
      <c r="GD117" s="404">
        <v>0</v>
      </c>
      <c r="GE117" s="404">
        <v>0</v>
      </c>
      <c r="GF117" s="404">
        <v>0</v>
      </c>
      <c r="GG117" s="404">
        <v>0</v>
      </c>
      <c r="GH117" s="404">
        <v>0</v>
      </c>
      <c r="GI117" s="404">
        <v>0</v>
      </c>
      <c r="GJ117" s="404">
        <v>0</v>
      </c>
      <c r="GK117" s="404">
        <v>0</v>
      </c>
      <c r="GL117" s="404">
        <v>18140.589569160999</v>
      </c>
      <c r="GM117" s="404">
        <v>17276.751970629521</v>
      </c>
      <c r="GN117" s="404">
        <v>16454.04949583764</v>
      </c>
      <c r="GO117" s="404">
        <v>15670.523329369178</v>
      </c>
      <c r="GP117" s="404">
        <v>14924.307932732554</v>
      </c>
      <c r="GQ117" s="404">
        <v>14213.62660260243</v>
      </c>
      <c r="GR117" s="404">
        <v>13536.787240573743</v>
      </c>
      <c r="GS117" s="404">
        <v>12892.178324355946</v>
      </c>
      <c r="GT117" s="404">
        <v>12278.265070815187</v>
      </c>
      <c r="GU117" s="404">
        <v>11693.585781728749</v>
      </c>
      <c r="GV117" s="404">
        <v>11136.748363551191</v>
      </c>
      <c r="GW117" s="404">
        <v>10606.427012905893</v>
      </c>
      <c r="GX117" s="404">
        <v>10101.359059910377</v>
      </c>
      <c r="GY117" s="404">
        <v>9620.3419618194039</v>
      </c>
      <c r="GZ117" s="404">
        <v>9162.2304398280048</v>
      </c>
      <c r="HA117" s="404">
        <v>8725.9337522171463</v>
      </c>
      <c r="HB117" s="404">
        <v>8310.4130973496631</v>
      </c>
      <c r="HC117" s="404">
        <v>7914.6791403330126</v>
      </c>
      <c r="HD117" s="404">
        <v>7537.7896574600118</v>
      </c>
      <c r="HE117" s="404">
        <v>7178.8472928190595</v>
      </c>
      <c r="HF117" s="404">
        <v>6836.9974217324379</v>
      </c>
      <c r="HG117" s="404">
        <v>6511.4261159356538</v>
      </c>
      <c r="HH117" s="404">
        <v>6201.358205653004</v>
      </c>
      <c r="HI117" s="404">
        <v>5906.0554339552418</v>
      </c>
      <c r="HJ117" s="404">
        <v>5624.8146990049927</v>
      </c>
      <c r="HK117" s="404">
        <v>5356.9663800047538</v>
      </c>
      <c r="HL117" s="404">
        <v>5101.8727428616712</v>
      </c>
      <c r="HM117" s="404">
        <v>4858.9264217730197</v>
      </c>
      <c r="HN117" s="404">
        <v>4627.5489731171629</v>
      </c>
      <c r="HO117" s="404">
        <v>4407.1894982068197</v>
      </c>
      <c r="HP117" s="404">
        <v>4197.3233316255428</v>
      </c>
      <c r="HQ117" s="404">
        <v>3997.4507920243268</v>
      </c>
      <c r="HR117" s="404">
        <v>3807.0959924041208</v>
      </c>
      <c r="HS117" s="404">
        <v>3625.8057070515433</v>
      </c>
      <c r="HT117" s="404">
        <v>3453.1482924300417</v>
      </c>
      <c r="HU117" s="404">
        <v>3288.7126594571823</v>
      </c>
      <c r="HV117" s="404">
        <v>3132.1072947211264</v>
      </c>
      <c r="HW117" s="404">
        <v>2982.9593283058339</v>
      </c>
      <c r="HX117" s="404">
        <v>2840.9136460055565</v>
      </c>
      <c r="HY117" s="404">
        <v>2705.6320438148155</v>
      </c>
      <c r="HZ117" s="404">
        <v>43233.015050313399</v>
      </c>
      <c r="IA117" s="404">
        <v>147080.66531780595</v>
      </c>
      <c r="IB117" s="408">
        <v>3.4020450608554018</v>
      </c>
      <c r="IC117" s="410"/>
    </row>
    <row r="118" spans="1:237" ht="90" customHeight="1" x14ac:dyDescent="0.2">
      <c r="A118" s="82" t="s">
        <v>2266</v>
      </c>
      <c r="B118" s="152" t="s">
        <v>2483</v>
      </c>
      <c r="C118" s="152" t="s">
        <v>3517</v>
      </c>
      <c r="D118" s="153">
        <v>5</v>
      </c>
      <c r="E118" s="152" t="s">
        <v>2499</v>
      </c>
      <c r="F118" s="152" t="s">
        <v>2500</v>
      </c>
      <c r="G118" s="152" t="s">
        <v>2501</v>
      </c>
      <c r="H118" s="79" t="s">
        <v>77</v>
      </c>
      <c r="I118" s="154"/>
      <c r="J118" s="87">
        <v>5</v>
      </c>
      <c r="K118" s="227" t="s">
        <v>94</v>
      </c>
      <c r="L118" s="89">
        <v>118800</v>
      </c>
      <c r="M118" s="89" t="s">
        <v>2502</v>
      </c>
      <c r="N118" s="78" t="s">
        <v>81</v>
      </c>
      <c r="O118" s="78" t="s">
        <v>82</v>
      </c>
      <c r="P118" s="78" t="s">
        <v>83</v>
      </c>
      <c r="Q118" s="112" t="s">
        <v>100</v>
      </c>
      <c r="R118" s="78" t="s">
        <v>226</v>
      </c>
      <c r="S118" s="78" t="s">
        <v>99</v>
      </c>
      <c r="T118" s="89" t="s">
        <v>2503</v>
      </c>
      <c r="U118" s="79" t="s">
        <v>87</v>
      </c>
      <c r="V118" s="96">
        <v>1</v>
      </c>
      <c r="W118" s="155">
        <v>160000</v>
      </c>
      <c r="X118" s="155">
        <v>0</v>
      </c>
      <c r="Y118" s="155">
        <v>0</v>
      </c>
      <c r="Z118" s="155">
        <v>0</v>
      </c>
      <c r="AA118" s="155">
        <v>160000</v>
      </c>
      <c r="AB118" s="155">
        <v>0</v>
      </c>
      <c r="AC118" s="155"/>
      <c r="AD118" s="155"/>
      <c r="AE118" s="86"/>
      <c r="AF118" s="86"/>
      <c r="AG118" s="86"/>
      <c r="AH118" s="86"/>
      <c r="AI118" s="88"/>
      <c r="AJ118" s="155"/>
      <c r="AK118" s="80"/>
      <c r="AL118" s="80"/>
      <c r="AM118" s="80"/>
      <c r="AN118" s="80"/>
      <c r="AO118" s="80"/>
      <c r="AP118" s="80"/>
      <c r="AQ118" s="395"/>
      <c r="AR118" s="395"/>
      <c r="AS118" s="395"/>
      <c r="AT118" s="395"/>
      <c r="AU118" s="396"/>
      <c r="AV118" s="230">
        <v>1</v>
      </c>
      <c r="AW118" s="230">
        <v>0</v>
      </c>
      <c r="AX118" s="230" t="s">
        <v>3598</v>
      </c>
      <c r="AY118" s="141">
        <v>7</v>
      </c>
      <c r="AZ118" s="70">
        <v>1</v>
      </c>
      <c r="BA118" s="70">
        <v>1</v>
      </c>
      <c r="BB118" s="70">
        <v>1</v>
      </c>
      <c r="BC118" s="70">
        <v>1</v>
      </c>
      <c r="BD118" s="70">
        <v>1</v>
      </c>
      <c r="BE118" s="70">
        <v>1</v>
      </c>
      <c r="BF118" s="70">
        <v>1</v>
      </c>
      <c r="BG118" s="71">
        <v>0</v>
      </c>
      <c r="BH118" s="71">
        <v>1</v>
      </c>
      <c r="BI118" s="71">
        <v>0</v>
      </c>
      <c r="BJ118" s="71">
        <v>0</v>
      </c>
      <c r="BK118" s="71">
        <v>1</v>
      </c>
      <c r="BL118" s="70">
        <v>0</v>
      </c>
      <c r="BM118" s="70">
        <v>0</v>
      </c>
      <c r="BN118" s="70">
        <v>0</v>
      </c>
      <c r="BO118" s="70">
        <v>0</v>
      </c>
      <c r="BP118" s="403">
        <v>0</v>
      </c>
      <c r="BQ118" s="403">
        <v>0</v>
      </c>
      <c r="BR118" s="403">
        <v>160000</v>
      </c>
      <c r="BS118" s="403">
        <v>0</v>
      </c>
      <c r="BT118" s="403">
        <v>0</v>
      </c>
      <c r="BU118" s="403">
        <v>0</v>
      </c>
      <c r="BV118" s="403">
        <v>0</v>
      </c>
      <c r="BW118" s="403">
        <v>0</v>
      </c>
      <c r="BX118" s="403">
        <v>0</v>
      </c>
      <c r="BY118" s="403">
        <v>0</v>
      </c>
      <c r="BZ118" s="401">
        <v>0</v>
      </c>
      <c r="CA118" s="401">
        <v>0</v>
      </c>
      <c r="CB118" s="401">
        <v>0</v>
      </c>
      <c r="CC118" s="401">
        <v>0</v>
      </c>
      <c r="CD118" s="401">
        <v>0</v>
      </c>
      <c r="CE118" s="401">
        <v>0</v>
      </c>
      <c r="CF118" s="401">
        <v>0</v>
      </c>
      <c r="CG118" s="401">
        <v>0</v>
      </c>
      <c r="CH118" s="401">
        <v>0</v>
      </c>
      <c r="CI118" s="401">
        <v>0</v>
      </c>
      <c r="CJ118" s="401">
        <v>0</v>
      </c>
      <c r="CK118" s="401">
        <v>0</v>
      </c>
      <c r="CL118" s="401">
        <v>0</v>
      </c>
      <c r="CM118" s="401">
        <v>0</v>
      </c>
      <c r="CN118" s="401">
        <v>0</v>
      </c>
      <c r="CO118" s="401">
        <v>0</v>
      </c>
      <c r="CP118" s="401">
        <v>0</v>
      </c>
      <c r="CQ118" s="401">
        <v>0</v>
      </c>
      <c r="CR118" s="401">
        <v>0</v>
      </c>
      <c r="CS118" s="401">
        <v>0</v>
      </c>
      <c r="CT118" s="401">
        <v>0</v>
      </c>
      <c r="CU118" s="401">
        <v>0</v>
      </c>
      <c r="CV118" s="401">
        <v>0</v>
      </c>
      <c r="CW118" s="401">
        <v>0</v>
      </c>
      <c r="CX118" s="401">
        <v>0</v>
      </c>
      <c r="CY118" s="401">
        <v>0</v>
      </c>
      <c r="CZ118" s="401">
        <v>0</v>
      </c>
      <c r="DA118" s="401">
        <v>0</v>
      </c>
      <c r="DB118" s="401">
        <v>0</v>
      </c>
      <c r="DC118" s="401">
        <v>0</v>
      </c>
      <c r="DD118" s="401">
        <v>0</v>
      </c>
      <c r="DE118" s="401">
        <v>0</v>
      </c>
      <c r="DF118" s="401">
        <v>0</v>
      </c>
      <c r="DG118" s="403">
        <v>118800</v>
      </c>
      <c r="DH118" s="403">
        <v>118800</v>
      </c>
      <c r="DI118" s="403">
        <v>118800</v>
      </c>
      <c r="DJ118" s="403">
        <v>118800</v>
      </c>
      <c r="DK118" s="403">
        <v>118800</v>
      </c>
      <c r="DL118" s="403">
        <v>118800</v>
      </c>
      <c r="DM118" s="403">
        <v>118800</v>
      </c>
      <c r="DN118" s="403">
        <v>118800</v>
      </c>
      <c r="DO118" s="403">
        <v>118800</v>
      </c>
      <c r="DP118" s="403">
        <v>118800</v>
      </c>
      <c r="DQ118" s="403">
        <v>118800</v>
      </c>
      <c r="DR118" s="403">
        <v>118800</v>
      </c>
      <c r="DS118" s="403">
        <v>118800</v>
      </c>
      <c r="DT118" s="403">
        <v>118800</v>
      </c>
      <c r="DU118" s="403">
        <v>118800</v>
      </c>
      <c r="DV118" s="403">
        <v>118800</v>
      </c>
      <c r="DW118" s="403">
        <v>118800</v>
      </c>
      <c r="DX118" s="403">
        <v>118800</v>
      </c>
      <c r="DY118" s="403">
        <v>118800</v>
      </c>
      <c r="DZ118" s="403">
        <v>118800</v>
      </c>
      <c r="EA118" s="403">
        <v>118800</v>
      </c>
      <c r="EB118" s="403">
        <v>118800</v>
      </c>
      <c r="EC118" s="403">
        <v>118800</v>
      </c>
      <c r="ED118" s="403">
        <v>118800</v>
      </c>
      <c r="EE118" s="403">
        <v>118800</v>
      </c>
      <c r="EF118" s="403">
        <v>118800</v>
      </c>
      <c r="EG118" s="403">
        <v>118800</v>
      </c>
      <c r="EH118" s="403">
        <v>118800</v>
      </c>
      <c r="EI118" s="403">
        <v>118800</v>
      </c>
      <c r="EJ118" s="403">
        <v>118800</v>
      </c>
      <c r="EK118" s="403">
        <v>118800</v>
      </c>
      <c r="EL118" s="403">
        <v>118800</v>
      </c>
      <c r="EM118" s="403">
        <v>118800</v>
      </c>
      <c r="EN118" s="403">
        <v>118800</v>
      </c>
      <c r="EO118" s="403">
        <v>118800</v>
      </c>
      <c r="EP118" s="403">
        <v>118800</v>
      </c>
      <c r="EQ118" s="403">
        <v>118800</v>
      </c>
      <c r="ER118" s="403">
        <v>118800</v>
      </c>
      <c r="ES118" s="403">
        <v>118800</v>
      </c>
      <c r="ET118" s="403">
        <v>118800</v>
      </c>
      <c r="EU118" s="403">
        <v>118800</v>
      </c>
      <c r="EV118" s="403">
        <v>118800</v>
      </c>
      <c r="EW118" s="403">
        <v>118800</v>
      </c>
      <c r="EX118" s="404">
        <v>145124.71655328799</v>
      </c>
      <c r="EY118" s="404">
        <v>0</v>
      </c>
      <c r="EZ118" s="404">
        <v>0</v>
      </c>
      <c r="FA118" s="404">
        <v>0</v>
      </c>
      <c r="FB118" s="404">
        <v>0</v>
      </c>
      <c r="FC118" s="404">
        <v>0</v>
      </c>
      <c r="FD118" s="404">
        <v>0</v>
      </c>
      <c r="FE118" s="404">
        <v>0</v>
      </c>
      <c r="FF118" s="404">
        <v>0</v>
      </c>
      <c r="FG118" s="404">
        <v>0</v>
      </c>
      <c r="FH118" s="404">
        <v>0</v>
      </c>
      <c r="FI118" s="404">
        <v>0</v>
      </c>
      <c r="FJ118" s="404">
        <v>0</v>
      </c>
      <c r="FK118" s="404">
        <v>0</v>
      </c>
      <c r="FL118" s="404">
        <v>0</v>
      </c>
      <c r="FM118" s="404">
        <v>0</v>
      </c>
      <c r="FN118" s="404">
        <v>0</v>
      </c>
      <c r="FO118" s="404">
        <v>0</v>
      </c>
      <c r="FP118" s="404">
        <v>0</v>
      </c>
      <c r="FQ118" s="404">
        <v>0</v>
      </c>
      <c r="FR118" s="404">
        <v>0</v>
      </c>
      <c r="FS118" s="404">
        <v>0</v>
      </c>
      <c r="FT118" s="404">
        <v>0</v>
      </c>
      <c r="FU118" s="404">
        <v>0</v>
      </c>
      <c r="FV118" s="404">
        <v>0</v>
      </c>
      <c r="FW118" s="404">
        <v>0</v>
      </c>
      <c r="FX118" s="404">
        <v>0</v>
      </c>
      <c r="FY118" s="404">
        <v>0</v>
      </c>
      <c r="FZ118" s="404">
        <v>0</v>
      </c>
      <c r="GA118" s="404">
        <v>0</v>
      </c>
      <c r="GB118" s="404">
        <v>0</v>
      </c>
      <c r="GC118" s="404">
        <v>0</v>
      </c>
      <c r="GD118" s="404">
        <v>0</v>
      </c>
      <c r="GE118" s="404">
        <v>0</v>
      </c>
      <c r="GF118" s="404">
        <v>0</v>
      </c>
      <c r="GG118" s="404">
        <v>0</v>
      </c>
      <c r="GH118" s="404">
        <v>0</v>
      </c>
      <c r="GI118" s="404">
        <v>0</v>
      </c>
      <c r="GJ118" s="404">
        <v>0</v>
      </c>
      <c r="GK118" s="404">
        <v>0</v>
      </c>
      <c r="GL118" s="404">
        <v>107755.10204081632</v>
      </c>
      <c r="GM118" s="404">
        <v>102623.90670553935</v>
      </c>
      <c r="GN118" s="404">
        <v>97737.054005275582</v>
      </c>
      <c r="GO118" s="404">
        <v>93082.90857645293</v>
      </c>
      <c r="GP118" s="404">
        <v>88650.38912043137</v>
      </c>
      <c r="GQ118" s="404">
        <v>84428.942019458424</v>
      </c>
      <c r="GR118" s="404">
        <v>80408.516209008041</v>
      </c>
      <c r="GS118" s="404">
        <v>76579.539246674321</v>
      </c>
      <c r="GT118" s="404">
        <v>72932.894520642207</v>
      </c>
      <c r="GU118" s="404">
        <v>69459.899543468768</v>
      </c>
      <c r="GV118" s="404">
        <v>66152.28527949407</v>
      </c>
      <c r="GW118" s="404">
        <v>63002.176456661007</v>
      </c>
      <c r="GX118" s="404">
        <v>60002.072815867643</v>
      </c>
      <c r="GY118" s="404">
        <v>57144.83125320726</v>
      </c>
      <c r="GZ118" s="404">
        <v>54423.648812578343</v>
      </c>
      <c r="HA118" s="404">
        <v>51832.04648816985</v>
      </c>
      <c r="HB118" s="404">
        <v>49363.853798256998</v>
      </c>
      <c r="HC118" s="404">
        <v>47013.194093578095</v>
      </c>
      <c r="HD118" s="404">
        <v>44774.470565312469</v>
      </c>
      <c r="HE118" s="404">
        <v>42642.352919345212</v>
      </c>
      <c r="HF118" s="404">
        <v>40611.764685090682</v>
      </c>
      <c r="HG118" s="404">
        <v>38677.871128657782</v>
      </c>
      <c r="HH118" s="404">
        <v>36836.067741578845</v>
      </c>
      <c r="HI118" s="404">
        <v>35081.969277694137</v>
      </c>
      <c r="HJ118" s="404">
        <v>33411.399312089656</v>
      </c>
      <c r="HK118" s="404">
        <v>31820.380297228239</v>
      </c>
      <c r="HL118" s="404">
        <v>30305.124092598326</v>
      </c>
      <c r="HM118" s="404">
        <v>28862.022945331733</v>
      </c>
      <c r="HN118" s="404">
        <v>27487.640900315946</v>
      </c>
      <c r="HO118" s="404">
        <v>26178.705619348511</v>
      </c>
      <c r="HP118" s="404">
        <v>24932.100589855727</v>
      </c>
      <c r="HQ118" s="404">
        <v>23744.857704624501</v>
      </c>
      <c r="HR118" s="404">
        <v>22614.15019488048</v>
      </c>
      <c r="HS118" s="404">
        <v>21537.285899886167</v>
      </c>
      <c r="HT118" s="404">
        <v>20511.700857034448</v>
      </c>
      <c r="HU118" s="404">
        <v>19534.953197175662</v>
      </c>
      <c r="HV118" s="404">
        <v>18604.717330643489</v>
      </c>
      <c r="HW118" s="404">
        <v>17718.778410136652</v>
      </c>
      <c r="HX118" s="404">
        <v>16875.027057273008</v>
      </c>
      <c r="HY118" s="404">
        <v>16071.454340260005</v>
      </c>
      <c r="HZ118" s="404">
        <v>145124.71655328799</v>
      </c>
      <c r="IA118" s="404">
        <v>489849.36044851557</v>
      </c>
      <c r="IB118" s="408">
        <v>3.3753682493405526</v>
      </c>
      <c r="IC118" s="410"/>
    </row>
    <row r="119" spans="1:237" ht="90" customHeight="1" x14ac:dyDescent="0.2">
      <c r="A119" s="231" t="s">
        <v>784</v>
      </c>
      <c r="B119" s="85" t="s">
        <v>785</v>
      </c>
      <c r="C119" s="85" t="s">
        <v>786</v>
      </c>
      <c r="D119" s="199">
        <v>1</v>
      </c>
      <c r="E119" s="386" t="s">
        <v>3565</v>
      </c>
      <c r="F119" s="85" t="s">
        <v>787</v>
      </c>
      <c r="G119" s="95" t="s">
        <v>788</v>
      </c>
      <c r="H119" s="90" t="s">
        <v>77</v>
      </c>
      <c r="I119" s="95" t="s">
        <v>789</v>
      </c>
      <c r="J119" s="90">
        <v>40</v>
      </c>
      <c r="K119" s="227" t="s">
        <v>94</v>
      </c>
      <c r="L119" s="74">
        <v>24000</v>
      </c>
      <c r="M119" s="85" t="s">
        <v>846</v>
      </c>
      <c r="N119" s="90" t="s">
        <v>96</v>
      </c>
      <c r="O119" s="377" t="s">
        <v>97</v>
      </c>
      <c r="P119" s="377" t="s">
        <v>97</v>
      </c>
      <c r="Q119" s="112" t="s">
        <v>100</v>
      </c>
      <c r="R119" s="90" t="s">
        <v>226</v>
      </c>
      <c r="S119" s="90" t="s">
        <v>790</v>
      </c>
      <c r="T119" s="90" t="s">
        <v>791</v>
      </c>
      <c r="U119" s="90" t="s">
        <v>100</v>
      </c>
      <c r="V119" s="193">
        <v>1</v>
      </c>
      <c r="W119" s="192">
        <v>130000</v>
      </c>
      <c r="X119" s="192">
        <v>13500</v>
      </c>
      <c r="Y119" s="192">
        <v>0</v>
      </c>
      <c r="Z119" s="192">
        <v>0</v>
      </c>
      <c r="AA119" s="192">
        <v>130000</v>
      </c>
      <c r="AB119" s="192">
        <v>0</v>
      </c>
      <c r="AC119" s="192">
        <v>0</v>
      </c>
      <c r="AD119" s="192">
        <v>0</v>
      </c>
      <c r="AE119" s="192">
        <v>0</v>
      </c>
      <c r="AF119" s="192">
        <v>0</v>
      </c>
      <c r="AG119" s="192">
        <v>0</v>
      </c>
      <c r="AH119" s="192">
        <v>0</v>
      </c>
      <c r="AI119" s="90" t="s">
        <v>88</v>
      </c>
      <c r="AJ119" s="192">
        <v>0</v>
      </c>
      <c r="AK119" s="192">
        <v>0</v>
      </c>
      <c r="AL119" s="192">
        <v>0</v>
      </c>
      <c r="AM119" s="192">
        <v>0</v>
      </c>
      <c r="AN119" s="192">
        <v>0</v>
      </c>
      <c r="AO119" s="192">
        <v>0</v>
      </c>
      <c r="AP119" s="192">
        <v>0</v>
      </c>
      <c r="AQ119" s="192">
        <v>0</v>
      </c>
      <c r="AR119" s="192">
        <v>0</v>
      </c>
      <c r="AS119" s="192">
        <v>0</v>
      </c>
      <c r="AT119" s="192">
        <v>0</v>
      </c>
      <c r="AU119" s="95"/>
      <c r="AV119" s="230">
        <v>1</v>
      </c>
      <c r="AW119" s="230">
        <v>0</v>
      </c>
      <c r="AX119" s="230" t="s">
        <v>3615</v>
      </c>
      <c r="AY119" s="141">
        <v>8</v>
      </c>
      <c r="AZ119" s="70">
        <v>1</v>
      </c>
      <c r="BA119" s="70">
        <v>1</v>
      </c>
      <c r="BB119" s="70">
        <v>0</v>
      </c>
      <c r="BC119" s="70">
        <v>1</v>
      </c>
      <c r="BD119" s="70">
        <v>1</v>
      </c>
      <c r="BE119" s="70">
        <v>1</v>
      </c>
      <c r="BF119" s="70">
        <v>1</v>
      </c>
      <c r="BG119" s="71">
        <v>0</v>
      </c>
      <c r="BH119" s="71">
        <v>1</v>
      </c>
      <c r="BI119" s="71">
        <v>1</v>
      </c>
      <c r="BJ119" s="71">
        <v>0</v>
      </c>
      <c r="BK119" s="71">
        <v>0</v>
      </c>
      <c r="BL119" s="70">
        <v>1</v>
      </c>
      <c r="BM119" s="70">
        <v>1</v>
      </c>
      <c r="BN119" s="70">
        <v>0</v>
      </c>
      <c r="BO119" s="70">
        <v>1</v>
      </c>
      <c r="BP119" s="403">
        <v>0</v>
      </c>
      <c r="BQ119" s="403">
        <v>0</v>
      </c>
      <c r="BR119" s="403">
        <v>130000</v>
      </c>
      <c r="BS119" s="403">
        <v>0</v>
      </c>
      <c r="BT119" s="403">
        <v>0</v>
      </c>
      <c r="BU119" s="403">
        <v>0</v>
      </c>
      <c r="BV119" s="403">
        <v>0</v>
      </c>
      <c r="BW119" s="403">
        <v>0</v>
      </c>
      <c r="BX119" s="403">
        <v>0</v>
      </c>
      <c r="BY119" s="403">
        <v>0</v>
      </c>
      <c r="BZ119" s="401">
        <v>0</v>
      </c>
      <c r="CA119" s="401">
        <v>0</v>
      </c>
      <c r="CB119" s="401">
        <v>0</v>
      </c>
      <c r="CC119" s="401">
        <v>0</v>
      </c>
      <c r="CD119" s="401">
        <v>0</v>
      </c>
      <c r="CE119" s="401">
        <v>0</v>
      </c>
      <c r="CF119" s="401">
        <v>0</v>
      </c>
      <c r="CG119" s="401">
        <v>0</v>
      </c>
      <c r="CH119" s="401">
        <v>0</v>
      </c>
      <c r="CI119" s="401">
        <v>0</v>
      </c>
      <c r="CJ119" s="401">
        <v>0</v>
      </c>
      <c r="CK119" s="401">
        <v>0</v>
      </c>
      <c r="CL119" s="401">
        <v>0</v>
      </c>
      <c r="CM119" s="401">
        <v>0</v>
      </c>
      <c r="CN119" s="401">
        <v>0</v>
      </c>
      <c r="CO119" s="401">
        <v>0</v>
      </c>
      <c r="CP119" s="401">
        <v>0</v>
      </c>
      <c r="CQ119" s="401">
        <v>0</v>
      </c>
      <c r="CR119" s="401">
        <v>0</v>
      </c>
      <c r="CS119" s="401">
        <v>0</v>
      </c>
      <c r="CT119" s="401">
        <v>0</v>
      </c>
      <c r="CU119" s="401">
        <v>0</v>
      </c>
      <c r="CV119" s="401">
        <v>0</v>
      </c>
      <c r="CW119" s="401">
        <v>0</v>
      </c>
      <c r="CX119" s="401">
        <v>0</v>
      </c>
      <c r="CY119" s="401">
        <v>0</v>
      </c>
      <c r="CZ119" s="401">
        <v>0</v>
      </c>
      <c r="DA119" s="401">
        <v>0</v>
      </c>
      <c r="DB119" s="401">
        <v>0</v>
      </c>
      <c r="DC119" s="401">
        <v>0</v>
      </c>
      <c r="DD119" s="401">
        <v>0</v>
      </c>
      <c r="DE119" s="401">
        <v>0</v>
      </c>
      <c r="DF119" s="401">
        <v>0</v>
      </c>
      <c r="DG119" s="403">
        <v>24000</v>
      </c>
      <c r="DH119" s="403">
        <v>24000</v>
      </c>
      <c r="DI119" s="403">
        <v>24000</v>
      </c>
      <c r="DJ119" s="403">
        <v>24000</v>
      </c>
      <c r="DK119" s="403">
        <v>24000</v>
      </c>
      <c r="DL119" s="403">
        <v>24000</v>
      </c>
      <c r="DM119" s="403">
        <v>24000</v>
      </c>
      <c r="DN119" s="403">
        <v>24000</v>
      </c>
      <c r="DO119" s="403">
        <v>24000</v>
      </c>
      <c r="DP119" s="403">
        <v>24000</v>
      </c>
      <c r="DQ119" s="403">
        <v>24000</v>
      </c>
      <c r="DR119" s="403">
        <v>24000</v>
      </c>
      <c r="DS119" s="403">
        <v>24000</v>
      </c>
      <c r="DT119" s="403">
        <v>24000</v>
      </c>
      <c r="DU119" s="403">
        <v>24000</v>
      </c>
      <c r="DV119" s="403">
        <v>24000</v>
      </c>
      <c r="DW119" s="403">
        <v>24000</v>
      </c>
      <c r="DX119" s="403">
        <v>24000</v>
      </c>
      <c r="DY119" s="403">
        <v>24000</v>
      </c>
      <c r="DZ119" s="403">
        <v>24000</v>
      </c>
      <c r="EA119" s="403">
        <v>24000</v>
      </c>
      <c r="EB119" s="403">
        <v>24000</v>
      </c>
      <c r="EC119" s="403">
        <v>24000</v>
      </c>
      <c r="ED119" s="403">
        <v>24000</v>
      </c>
      <c r="EE119" s="403">
        <v>24000</v>
      </c>
      <c r="EF119" s="403">
        <v>24000</v>
      </c>
      <c r="EG119" s="403">
        <v>24000</v>
      </c>
      <c r="EH119" s="403">
        <v>24000</v>
      </c>
      <c r="EI119" s="403">
        <v>24000</v>
      </c>
      <c r="EJ119" s="403">
        <v>24000</v>
      </c>
      <c r="EK119" s="403">
        <v>24000</v>
      </c>
      <c r="EL119" s="403">
        <v>24000</v>
      </c>
      <c r="EM119" s="403">
        <v>24000</v>
      </c>
      <c r="EN119" s="403">
        <v>24000</v>
      </c>
      <c r="EO119" s="403">
        <v>24000</v>
      </c>
      <c r="EP119" s="403">
        <v>24000</v>
      </c>
      <c r="EQ119" s="403">
        <v>24000</v>
      </c>
      <c r="ER119" s="403">
        <v>24000</v>
      </c>
      <c r="ES119" s="403">
        <v>24000</v>
      </c>
      <c r="ET119" s="403">
        <v>24000</v>
      </c>
      <c r="EU119" s="403">
        <v>24000</v>
      </c>
      <c r="EV119" s="403">
        <v>24000</v>
      </c>
      <c r="EW119" s="403">
        <v>24000</v>
      </c>
      <c r="EX119" s="404">
        <v>117913.83219954648</v>
      </c>
      <c r="EY119" s="404">
        <v>0</v>
      </c>
      <c r="EZ119" s="404">
        <v>0</v>
      </c>
      <c r="FA119" s="404">
        <v>0</v>
      </c>
      <c r="FB119" s="404">
        <v>0</v>
      </c>
      <c r="FC119" s="404">
        <v>0</v>
      </c>
      <c r="FD119" s="404">
        <v>0</v>
      </c>
      <c r="FE119" s="404">
        <v>0</v>
      </c>
      <c r="FF119" s="404">
        <v>0</v>
      </c>
      <c r="FG119" s="404">
        <v>0</v>
      </c>
      <c r="FH119" s="404">
        <v>0</v>
      </c>
      <c r="FI119" s="404">
        <v>0</v>
      </c>
      <c r="FJ119" s="404">
        <v>0</v>
      </c>
      <c r="FK119" s="404">
        <v>0</v>
      </c>
      <c r="FL119" s="404">
        <v>0</v>
      </c>
      <c r="FM119" s="404">
        <v>0</v>
      </c>
      <c r="FN119" s="404">
        <v>0</v>
      </c>
      <c r="FO119" s="404">
        <v>0</v>
      </c>
      <c r="FP119" s="404">
        <v>0</v>
      </c>
      <c r="FQ119" s="404">
        <v>0</v>
      </c>
      <c r="FR119" s="404">
        <v>0</v>
      </c>
      <c r="FS119" s="404">
        <v>0</v>
      </c>
      <c r="FT119" s="404">
        <v>0</v>
      </c>
      <c r="FU119" s="404">
        <v>0</v>
      </c>
      <c r="FV119" s="404">
        <v>0</v>
      </c>
      <c r="FW119" s="404">
        <v>0</v>
      </c>
      <c r="FX119" s="404">
        <v>0</v>
      </c>
      <c r="FY119" s="404">
        <v>0</v>
      </c>
      <c r="FZ119" s="404">
        <v>0</v>
      </c>
      <c r="GA119" s="404">
        <v>0</v>
      </c>
      <c r="GB119" s="404">
        <v>0</v>
      </c>
      <c r="GC119" s="404">
        <v>0</v>
      </c>
      <c r="GD119" s="404">
        <v>0</v>
      </c>
      <c r="GE119" s="404">
        <v>0</v>
      </c>
      <c r="GF119" s="404">
        <v>0</v>
      </c>
      <c r="GG119" s="404">
        <v>0</v>
      </c>
      <c r="GH119" s="404">
        <v>0</v>
      </c>
      <c r="GI119" s="404">
        <v>0</v>
      </c>
      <c r="GJ119" s="404">
        <v>0</v>
      </c>
      <c r="GK119" s="404">
        <v>0</v>
      </c>
      <c r="GL119" s="404">
        <v>21768.707482993195</v>
      </c>
      <c r="GM119" s="404">
        <v>20732.102364755425</v>
      </c>
      <c r="GN119" s="404">
        <v>19744.859395005169</v>
      </c>
      <c r="GO119" s="404">
        <v>18804.627995243016</v>
      </c>
      <c r="GP119" s="404">
        <v>17909.169519279065</v>
      </c>
      <c r="GQ119" s="404">
        <v>17056.351923122915</v>
      </c>
      <c r="GR119" s="404">
        <v>16244.144688688491</v>
      </c>
      <c r="GS119" s="404">
        <v>15470.613989227135</v>
      </c>
      <c r="GT119" s="404">
        <v>14733.918084978224</v>
      </c>
      <c r="GU119" s="404">
        <v>14032.302938074497</v>
      </c>
      <c r="GV119" s="404">
        <v>13364.098036261428</v>
      </c>
      <c r="GW119" s="404">
        <v>12727.712415487073</v>
      </c>
      <c r="GX119" s="404">
        <v>12121.630871892452</v>
      </c>
      <c r="GY119" s="404">
        <v>11544.410354183285</v>
      </c>
      <c r="GZ119" s="404">
        <v>10994.676527793605</v>
      </c>
      <c r="HA119" s="404">
        <v>10471.120502660575</v>
      </c>
      <c r="HB119" s="404">
        <v>9972.4957168195961</v>
      </c>
      <c r="HC119" s="404">
        <v>9497.6149683996155</v>
      </c>
      <c r="HD119" s="404">
        <v>9045.3475889520141</v>
      </c>
      <c r="HE119" s="404">
        <v>8614.6167513828714</v>
      </c>
      <c r="HF119" s="404">
        <v>8204.3969060789259</v>
      </c>
      <c r="HG119" s="404">
        <v>7813.711339122784</v>
      </c>
      <c r="HH119" s="404">
        <v>7441.629846783605</v>
      </c>
      <c r="HI119" s="404">
        <v>7087.2665207462906</v>
      </c>
      <c r="HJ119" s="404">
        <v>6749.777638805991</v>
      </c>
      <c r="HK119" s="404">
        <v>6428.3596560057049</v>
      </c>
      <c r="HL119" s="404">
        <v>6122.2472914340051</v>
      </c>
      <c r="HM119" s="404">
        <v>5830.7117061276231</v>
      </c>
      <c r="HN119" s="404">
        <v>5553.0587677405956</v>
      </c>
      <c r="HO119" s="404">
        <v>5288.627397848184</v>
      </c>
      <c r="HP119" s="404">
        <v>5036.7879979506515</v>
      </c>
      <c r="HQ119" s="404">
        <v>4796.9409504291925</v>
      </c>
      <c r="HR119" s="404">
        <v>4568.5151908849448</v>
      </c>
      <c r="HS119" s="404">
        <v>4350.9668484618514</v>
      </c>
      <c r="HT119" s="404">
        <v>4143.77795091605</v>
      </c>
      <c r="HU119" s="404">
        <v>3946.4551913486184</v>
      </c>
      <c r="HV119" s="404">
        <v>3758.5287536653518</v>
      </c>
      <c r="HW119" s="404">
        <v>3579.5511939670009</v>
      </c>
      <c r="HX119" s="404">
        <v>3409.0963752066677</v>
      </c>
      <c r="HY119" s="404">
        <v>3246.7584525777788</v>
      </c>
      <c r="HZ119" s="404">
        <v>117913.83219954648</v>
      </c>
      <c r="IA119" s="404">
        <v>392207.6880913013</v>
      </c>
      <c r="IB119" s="408">
        <v>3.326222893235844</v>
      </c>
      <c r="IC119" s="410"/>
    </row>
    <row r="120" spans="1:237" ht="90" customHeight="1" x14ac:dyDescent="0.2">
      <c r="A120" s="161" t="s">
        <v>2267</v>
      </c>
      <c r="B120" s="150" t="s">
        <v>2580</v>
      </c>
      <c r="C120" s="150" t="s">
        <v>2165</v>
      </c>
      <c r="D120" s="148">
        <v>6</v>
      </c>
      <c r="E120" s="150" t="s">
        <v>2590</v>
      </c>
      <c r="F120" s="151" t="s">
        <v>2591</v>
      </c>
      <c r="G120" s="151" t="s">
        <v>2592</v>
      </c>
      <c r="H120" s="79" t="s">
        <v>77</v>
      </c>
      <c r="I120" s="151" t="s">
        <v>2584</v>
      </c>
      <c r="J120" s="151">
        <v>40</v>
      </c>
      <c r="K120" s="227" t="s">
        <v>79</v>
      </c>
      <c r="L120" s="79">
        <v>28000</v>
      </c>
      <c r="M120" s="79" t="s">
        <v>2585</v>
      </c>
      <c r="N120" s="79" t="s">
        <v>81</v>
      </c>
      <c r="O120" s="13" t="s">
        <v>217</v>
      </c>
      <c r="P120" s="79" t="s">
        <v>461</v>
      </c>
      <c r="Q120" s="112" t="s">
        <v>100</v>
      </c>
      <c r="R120" s="79" t="s">
        <v>108</v>
      </c>
      <c r="S120" s="79" t="s">
        <v>99</v>
      </c>
      <c r="T120" s="79" t="s">
        <v>2551</v>
      </c>
      <c r="U120" s="79" t="s">
        <v>100</v>
      </c>
      <c r="V120" s="81">
        <v>1</v>
      </c>
      <c r="W120" s="149">
        <v>158200</v>
      </c>
      <c r="X120" s="149">
        <v>28200</v>
      </c>
      <c r="Y120" s="149">
        <v>0</v>
      </c>
      <c r="Z120" s="127">
        <v>0</v>
      </c>
      <c r="AA120" s="149">
        <v>28200</v>
      </c>
      <c r="AB120" s="149">
        <v>130000</v>
      </c>
      <c r="AC120" s="149">
        <v>0</v>
      </c>
      <c r="AD120" s="149">
        <v>0</v>
      </c>
      <c r="AE120" s="149">
        <v>0</v>
      </c>
      <c r="AF120" s="149">
        <v>0</v>
      </c>
      <c r="AG120" s="149">
        <v>0</v>
      </c>
      <c r="AH120" s="149">
        <v>0</v>
      </c>
      <c r="AI120" s="160" t="s">
        <v>88</v>
      </c>
      <c r="AJ120" s="149">
        <v>0</v>
      </c>
      <c r="AK120" s="149">
        <v>0</v>
      </c>
      <c r="AL120" s="149">
        <v>0</v>
      </c>
      <c r="AM120" s="149">
        <v>0</v>
      </c>
      <c r="AN120" s="149">
        <v>0</v>
      </c>
      <c r="AO120" s="149">
        <v>0</v>
      </c>
      <c r="AP120" s="149">
        <v>0</v>
      </c>
      <c r="AQ120" s="149">
        <v>0</v>
      </c>
      <c r="AR120" s="149">
        <v>0</v>
      </c>
      <c r="AS120" s="149">
        <v>0</v>
      </c>
      <c r="AT120" s="149">
        <v>0</v>
      </c>
      <c r="AU120" s="151"/>
      <c r="AV120" s="230">
        <v>1</v>
      </c>
      <c r="AW120" s="230">
        <v>0</v>
      </c>
      <c r="AX120" s="230" t="s">
        <v>3616</v>
      </c>
      <c r="AY120" s="141">
        <v>8</v>
      </c>
      <c r="AZ120" s="70">
        <v>1</v>
      </c>
      <c r="BA120" s="70">
        <v>1</v>
      </c>
      <c r="BB120" s="70">
        <v>0</v>
      </c>
      <c r="BC120" s="70">
        <v>1</v>
      </c>
      <c r="BD120" s="70">
        <v>1</v>
      </c>
      <c r="BE120" s="70">
        <v>1</v>
      </c>
      <c r="BF120" s="70">
        <v>1</v>
      </c>
      <c r="BG120" s="71">
        <v>0</v>
      </c>
      <c r="BH120" s="71">
        <v>1</v>
      </c>
      <c r="BI120" s="71">
        <v>0</v>
      </c>
      <c r="BJ120" s="71">
        <v>0</v>
      </c>
      <c r="BK120" s="71">
        <v>1</v>
      </c>
      <c r="BL120" s="70">
        <v>1</v>
      </c>
      <c r="BM120" s="70">
        <v>1</v>
      </c>
      <c r="BN120" s="70">
        <v>0</v>
      </c>
      <c r="BO120" s="70">
        <v>1</v>
      </c>
      <c r="BP120" s="403">
        <v>0</v>
      </c>
      <c r="BQ120" s="403">
        <v>0</v>
      </c>
      <c r="BR120" s="403">
        <v>28200</v>
      </c>
      <c r="BS120" s="403">
        <v>130000</v>
      </c>
      <c r="BT120" s="403">
        <v>0</v>
      </c>
      <c r="BU120" s="403">
        <v>0</v>
      </c>
      <c r="BV120" s="403">
        <v>0</v>
      </c>
      <c r="BW120" s="403">
        <v>0</v>
      </c>
      <c r="BX120" s="403">
        <v>0</v>
      </c>
      <c r="BY120" s="403">
        <v>0</v>
      </c>
      <c r="BZ120" s="401">
        <v>0</v>
      </c>
      <c r="CA120" s="401">
        <v>0</v>
      </c>
      <c r="CB120" s="401">
        <v>0</v>
      </c>
      <c r="CC120" s="401">
        <v>0</v>
      </c>
      <c r="CD120" s="401">
        <v>0</v>
      </c>
      <c r="CE120" s="401">
        <v>0</v>
      </c>
      <c r="CF120" s="401">
        <v>0</v>
      </c>
      <c r="CG120" s="401">
        <v>0</v>
      </c>
      <c r="CH120" s="401">
        <v>0</v>
      </c>
      <c r="CI120" s="401">
        <v>0</v>
      </c>
      <c r="CJ120" s="401">
        <v>0</v>
      </c>
      <c r="CK120" s="401">
        <v>0</v>
      </c>
      <c r="CL120" s="401">
        <v>0</v>
      </c>
      <c r="CM120" s="401">
        <v>0</v>
      </c>
      <c r="CN120" s="401">
        <v>0</v>
      </c>
      <c r="CO120" s="401">
        <v>0</v>
      </c>
      <c r="CP120" s="401">
        <v>0</v>
      </c>
      <c r="CQ120" s="401">
        <v>0</v>
      </c>
      <c r="CR120" s="401">
        <v>0</v>
      </c>
      <c r="CS120" s="401">
        <v>0</v>
      </c>
      <c r="CT120" s="401">
        <v>0</v>
      </c>
      <c r="CU120" s="401">
        <v>0</v>
      </c>
      <c r="CV120" s="401">
        <v>0</v>
      </c>
      <c r="CW120" s="401">
        <v>0</v>
      </c>
      <c r="CX120" s="401">
        <v>0</v>
      </c>
      <c r="CY120" s="401">
        <v>0</v>
      </c>
      <c r="CZ120" s="401">
        <v>0</v>
      </c>
      <c r="DA120" s="401">
        <v>0</v>
      </c>
      <c r="DB120" s="401">
        <v>0</v>
      </c>
      <c r="DC120" s="401">
        <v>0</v>
      </c>
      <c r="DD120" s="401">
        <v>0</v>
      </c>
      <c r="DE120" s="401">
        <v>0</v>
      </c>
      <c r="DF120" s="401">
        <v>0</v>
      </c>
      <c r="DG120" s="403">
        <v>28000</v>
      </c>
      <c r="DH120" s="403">
        <v>28000</v>
      </c>
      <c r="DI120" s="403">
        <v>28000</v>
      </c>
      <c r="DJ120" s="403">
        <v>28000</v>
      </c>
      <c r="DK120" s="403">
        <v>28000</v>
      </c>
      <c r="DL120" s="403">
        <v>28000</v>
      </c>
      <c r="DM120" s="403">
        <v>28000</v>
      </c>
      <c r="DN120" s="403">
        <v>28000</v>
      </c>
      <c r="DO120" s="403">
        <v>28000</v>
      </c>
      <c r="DP120" s="403">
        <v>28000</v>
      </c>
      <c r="DQ120" s="403">
        <v>28000</v>
      </c>
      <c r="DR120" s="403">
        <v>28000</v>
      </c>
      <c r="DS120" s="403">
        <v>28000</v>
      </c>
      <c r="DT120" s="403">
        <v>28000</v>
      </c>
      <c r="DU120" s="403">
        <v>28000</v>
      </c>
      <c r="DV120" s="403">
        <v>28000</v>
      </c>
      <c r="DW120" s="403">
        <v>28000</v>
      </c>
      <c r="DX120" s="403">
        <v>28000</v>
      </c>
      <c r="DY120" s="403">
        <v>28000</v>
      </c>
      <c r="DZ120" s="403">
        <v>28000</v>
      </c>
      <c r="EA120" s="403">
        <v>28000</v>
      </c>
      <c r="EB120" s="403">
        <v>28000</v>
      </c>
      <c r="EC120" s="403">
        <v>28000</v>
      </c>
      <c r="ED120" s="403">
        <v>28000</v>
      </c>
      <c r="EE120" s="403">
        <v>28000</v>
      </c>
      <c r="EF120" s="403">
        <v>28000</v>
      </c>
      <c r="EG120" s="403">
        <v>28000</v>
      </c>
      <c r="EH120" s="403">
        <v>28000</v>
      </c>
      <c r="EI120" s="403">
        <v>28000</v>
      </c>
      <c r="EJ120" s="403">
        <v>28000</v>
      </c>
      <c r="EK120" s="403">
        <v>28000</v>
      </c>
      <c r="EL120" s="403">
        <v>28000</v>
      </c>
      <c r="EM120" s="403">
        <v>28000</v>
      </c>
      <c r="EN120" s="403">
        <v>28000</v>
      </c>
      <c r="EO120" s="403">
        <v>28000</v>
      </c>
      <c r="EP120" s="403">
        <v>28000</v>
      </c>
      <c r="EQ120" s="403">
        <v>28000</v>
      </c>
      <c r="ER120" s="403">
        <v>28000</v>
      </c>
      <c r="ES120" s="403">
        <v>28000</v>
      </c>
      <c r="ET120" s="403">
        <v>28000</v>
      </c>
      <c r="EU120" s="403">
        <v>28000</v>
      </c>
      <c r="EV120" s="403">
        <v>28000</v>
      </c>
      <c r="EW120" s="403">
        <v>28000</v>
      </c>
      <c r="EX120" s="404">
        <v>25578.231292517004</v>
      </c>
      <c r="EY120" s="404">
        <v>112298.88780909187</v>
      </c>
      <c r="EZ120" s="404">
        <v>0</v>
      </c>
      <c r="FA120" s="404">
        <v>0</v>
      </c>
      <c r="FB120" s="404">
        <v>0</v>
      </c>
      <c r="FC120" s="404">
        <v>0</v>
      </c>
      <c r="FD120" s="404">
        <v>0</v>
      </c>
      <c r="FE120" s="404">
        <v>0</v>
      </c>
      <c r="FF120" s="404">
        <v>0</v>
      </c>
      <c r="FG120" s="404">
        <v>0</v>
      </c>
      <c r="FH120" s="404">
        <v>0</v>
      </c>
      <c r="FI120" s="404">
        <v>0</v>
      </c>
      <c r="FJ120" s="404">
        <v>0</v>
      </c>
      <c r="FK120" s="404">
        <v>0</v>
      </c>
      <c r="FL120" s="404">
        <v>0</v>
      </c>
      <c r="FM120" s="404">
        <v>0</v>
      </c>
      <c r="FN120" s="404">
        <v>0</v>
      </c>
      <c r="FO120" s="404">
        <v>0</v>
      </c>
      <c r="FP120" s="404">
        <v>0</v>
      </c>
      <c r="FQ120" s="404">
        <v>0</v>
      </c>
      <c r="FR120" s="404">
        <v>0</v>
      </c>
      <c r="FS120" s="404">
        <v>0</v>
      </c>
      <c r="FT120" s="404">
        <v>0</v>
      </c>
      <c r="FU120" s="404">
        <v>0</v>
      </c>
      <c r="FV120" s="404">
        <v>0</v>
      </c>
      <c r="FW120" s="404">
        <v>0</v>
      </c>
      <c r="FX120" s="404">
        <v>0</v>
      </c>
      <c r="FY120" s="404">
        <v>0</v>
      </c>
      <c r="FZ120" s="404">
        <v>0</v>
      </c>
      <c r="GA120" s="404">
        <v>0</v>
      </c>
      <c r="GB120" s="404">
        <v>0</v>
      </c>
      <c r="GC120" s="404">
        <v>0</v>
      </c>
      <c r="GD120" s="404">
        <v>0</v>
      </c>
      <c r="GE120" s="404">
        <v>0</v>
      </c>
      <c r="GF120" s="404">
        <v>0</v>
      </c>
      <c r="GG120" s="404">
        <v>0</v>
      </c>
      <c r="GH120" s="404">
        <v>0</v>
      </c>
      <c r="GI120" s="404">
        <v>0</v>
      </c>
      <c r="GJ120" s="404">
        <v>0</v>
      </c>
      <c r="GK120" s="404">
        <v>0</v>
      </c>
      <c r="GL120" s="404">
        <v>25396.825396825396</v>
      </c>
      <c r="GM120" s="404">
        <v>24187.452758881329</v>
      </c>
      <c r="GN120" s="404">
        <v>23035.669294172694</v>
      </c>
      <c r="GO120" s="404">
        <v>21938.73266111685</v>
      </c>
      <c r="GP120" s="404">
        <v>20894.031105825576</v>
      </c>
      <c r="GQ120" s="404">
        <v>19899.077243643402</v>
      </c>
      <c r="GR120" s="404">
        <v>18951.502136803239</v>
      </c>
      <c r="GS120" s="404">
        <v>18049.049654098322</v>
      </c>
      <c r="GT120" s="404">
        <v>17189.57109914126</v>
      </c>
      <c r="GU120" s="404">
        <v>16371.020094420248</v>
      </c>
      <c r="GV120" s="404">
        <v>15591.447708971666</v>
      </c>
      <c r="GW120" s="404">
        <v>14848.99781806825</v>
      </c>
      <c r="GX120" s="404">
        <v>14141.902683874529</v>
      </c>
      <c r="GY120" s="404">
        <v>13468.478746547165</v>
      </c>
      <c r="GZ120" s="404">
        <v>12827.122615759206</v>
      </c>
      <c r="HA120" s="404">
        <v>12216.307253104003</v>
      </c>
      <c r="HB120" s="404">
        <v>11634.578336289527</v>
      </c>
      <c r="HC120" s="404">
        <v>11080.550796466217</v>
      </c>
      <c r="HD120" s="404">
        <v>10552.905520444017</v>
      </c>
      <c r="HE120" s="404">
        <v>10050.386209946682</v>
      </c>
      <c r="HF120" s="404">
        <v>9571.796390425412</v>
      </c>
      <c r="HG120" s="404">
        <v>9115.9965623099142</v>
      </c>
      <c r="HH120" s="404">
        <v>8681.9014879142069</v>
      </c>
      <c r="HI120" s="404">
        <v>8268.4776075373393</v>
      </c>
      <c r="HJ120" s="404">
        <v>7874.7405786069894</v>
      </c>
      <c r="HK120" s="404">
        <v>7499.752932006656</v>
      </c>
      <c r="HL120" s="404">
        <v>7142.6218400063399</v>
      </c>
      <c r="HM120" s="404">
        <v>6802.4969904822274</v>
      </c>
      <c r="HN120" s="404">
        <v>6478.5685623640284</v>
      </c>
      <c r="HO120" s="404">
        <v>6170.0652974895484</v>
      </c>
      <c r="HP120" s="404">
        <v>5876.2526642757603</v>
      </c>
      <c r="HQ120" s="404">
        <v>5596.4311088340573</v>
      </c>
      <c r="HR120" s="404">
        <v>5329.9343893657697</v>
      </c>
      <c r="HS120" s="404">
        <v>5076.1279898721605</v>
      </c>
      <c r="HT120" s="404">
        <v>4834.4076094020584</v>
      </c>
      <c r="HU120" s="404">
        <v>4604.197723240055</v>
      </c>
      <c r="HV120" s="404">
        <v>4384.9502126095767</v>
      </c>
      <c r="HW120" s="404">
        <v>4176.143059628168</v>
      </c>
      <c r="HX120" s="404">
        <v>3977.2791044077794</v>
      </c>
      <c r="HY120" s="404">
        <v>3787.8848613407417</v>
      </c>
      <c r="HZ120" s="404">
        <v>137877.11910160887</v>
      </c>
      <c r="IA120" s="404">
        <v>457575.63610651839</v>
      </c>
      <c r="IB120" s="408">
        <v>3.3187206048982425</v>
      </c>
      <c r="IC120" s="410"/>
    </row>
    <row r="121" spans="1:237" ht="90" customHeight="1" x14ac:dyDescent="0.2">
      <c r="A121" s="231" t="s">
        <v>784</v>
      </c>
      <c r="B121" s="85" t="s">
        <v>785</v>
      </c>
      <c r="C121" s="85" t="s">
        <v>830</v>
      </c>
      <c r="D121" s="199">
        <v>10</v>
      </c>
      <c r="E121" s="85" t="s">
        <v>831</v>
      </c>
      <c r="F121" s="95" t="s">
        <v>832</v>
      </c>
      <c r="G121" s="95" t="s">
        <v>833</v>
      </c>
      <c r="H121" s="90" t="s">
        <v>77</v>
      </c>
      <c r="I121" s="95" t="s">
        <v>789</v>
      </c>
      <c r="J121" s="90">
        <v>40</v>
      </c>
      <c r="K121" s="227" t="s">
        <v>94</v>
      </c>
      <c r="L121" s="74">
        <v>5500</v>
      </c>
      <c r="M121" s="85" t="s">
        <v>856</v>
      </c>
      <c r="N121" s="90" t="s">
        <v>81</v>
      </c>
      <c r="O121" s="13" t="s">
        <v>217</v>
      </c>
      <c r="P121" s="90" t="s">
        <v>218</v>
      </c>
      <c r="Q121" s="112" t="s">
        <v>100</v>
      </c>
      <c r="R121" s="90" t="s">
        <v>84</v>
      </c>
      <c r="S121" s="90" t="s">
        <v>99</v>
      </c>
      <c r="T121" s="90" t="s">
        <v>791</v>
      </c>
      <c r="U121" s="90" t="s">
        <v>87</v>
      </c>
      <c r="V121" s="193">
        <v>1</v>
      </c>
      <c r="W121" s="192">
        <v>30000</v>
      </c>
      <c r="X121" s="192">
        <v>0</v>
      </c>
      <c r="Y121" s="192">
        <v>0</v>
      </c>
      <c r="Z121" s="192">
        <v>0</v>
      </c>
      <c r="AA121" s="192">
        <v>30000</v>
      </c>
      <c r="AB121" s="192">
        <v>0</v>
      </c>
      <c r="AC121" s="192">
        <v>0</v>
      </c>
      <c r="AD121" s="192">
        <v>0</v>
      </c>
      <c r="AE121" s="192">
        <v>0</v>
      </c>
      <c r="AF121" s="192">
        <v>0</v>
      </c>
      <c r="AG121" s="192">
        <v>0</v>
      </c>
      <c r="AH121" s="192">
        <v>0</v>
      </c>
      <c r="AI121" s="90" t="s">
        <v>88</v>
      </c>
      <c r="AJ121" s="192">
        <v>0</v>
      </c>
      <c r="AK121" s="192">
        <v>0</v>
      </c>
      <c r="AL121" s="192">
        <v>0</v>
      </c>
      <c r="AM121" s="192">
        <v>0</v>
      </c>
      <c r="AN121" s="192">
        <v>0</v>
      </c>
      <c r="AO121" s="192">
        <v>0</v>
      </c>
      <c r="AP121" s="192">
        <v>0</v>
      </c>
      <c r="AQ121" s="192">
        <v>0</v>
      </c>
      <c r="AR121" s="192">
        <v>0</v>
      </c>
      <c r="AS121" s="192">
        <v>0</v>
      </c>
      <c r="AT121" s="192">
        <v>0</v>
      </c>
      <c r="AU121" s="95"/>
      <c r="AV121" s="230">
        <v>1</v>
      </c>
      <c r="AW121" s="230">
        <v>0</v>
      </c>
      <c r="AX121" s="230" t="s">
        <v>3594</v>
      </c>
      <c r="AY121" s="141">
        <v>9</v>
      </c>
      <c r="AZ121" s="70">
        <v>1</v>
      </c>
      <c r="BA121" s="70">
        <v>1</v>
      </c>
      <c r="BB121" s="70">
        <v>1</v>
      </c>
      <c r="BC121" s="70">
        <v>1</v>
      </c>
      <c r="BD121" s="70">
        <v>1</v>
      </c>
      <c r="BE121" s="70">
        <v>1</v>
      </c>
      <c r="BF121" s="70">
        <v>1</v>
      </c>
      <c r="BG121" s="71">
        <v>0</v>
      </c>
      <c r="BH121" s="71">
        <v>1</v>
      </c>
      <c r="BI121" s="71">
        <v>0</v>
      </c>
      <c r="BJ121" s="71">
        <v>0</v>
      </c>
      <c r="BK121" s="71">
        <v>1</v>
      </c>
      <c r="BL121" s="70">
        <v>1</v>
      </c>
      <c r="BM121" s="70">
        <v>1</v>
      </c>
      <c r="BN121" s="70">
        <v>1</v>
      </c>
      <c r="BO121" s="70">
        <v>0</v>
      </c>
      <c r="BP121" s="403">
        <v>0</v>
      </c>
      <c r="BQ121" s="403">
        <v>0</v>
      </c>
      <c r="BR121" s="403">
        <v>30000</v>
      </c>
      <c r="BS121" s="403">
        <v>0</v>
      </c>
      <c r="BT121" s="403">
        <v>0</v>
      </c>
      <c r="BU121" s="403">
        <v>0</v>
      </c>
      <c r="BV121" s="403">
        <v>0</v>
      </c>
      <c r="BW121" s="403">
        <v>0</v>
      </c>
      <c r="BX121" s="403">
        <v>0</v>
      </c>
      <c r="BY121" s="403">
        <v>0</v>
      </c>
      <c r="BZ121" s="401">
        <v>0</v>
      </c>
      <c r="CA121" s="401">
        <v>0</v>
      </c>
      <c r="CB121" s="401">
        <v>0</v>
      </c>
      <c r="CC121" s="401">
        <v>0</v>
      </c>
      <c r="CD121" s="401">
        <v>0</v>
      </c>
      <c r="CE121" s="401">
        <v>0</v>
      </c>
      <c r="CF121" s="401">
        <v>0</v>
      </c>
      <c r="CG121" s="401">
        <v>0</v>
      </c>
      <c r="CH121" s="401">
        <v>0</v>
      </c>
      <c r="CI121" s="401">
        <v>0</v>
      </c>
      <c r="CJ121" s="401">
        <v>0</v>
      </c>
      <c r="CK121" s="401">
        <v>0</v>
      </c>
      <c r="CL121" s="401">
        <v>0</v>
      </c>
      <c r="CM121" s="401">
        <v>0</v>
      </c>
      <c r="CN121" s="401">
        <v>0</v>
      </c>
      <c r="CO121" s="401">
        <v>0</v>
      </c>
      <c r="CP121" s="401">
        <v>0</v>
      </c>
      <c r="CQ121" s="401">
        <v>0</v>
      </c>
      <c r="CR121" s="401">
        <v>0</v>
      </c>
      <c r="CS121" s="401">
        <v>0</v>
      </c>
      <c r="CT121" s="401">
        <v>0</v>
      </c>
      <c r="CU121" s="401">
        <v>0</v>
      </c>
      <c r="CV121" s="401">
        <v>0</v>
      </c>
      <c r="CW121" s="401">
        <v>0</v>
      </c>
      <c r="CX121" s="401">
        <v>0</v>
      </c>
      <c r="CY121" s="401">
        <v>0</v>
      </c>
      <c r="CZ121" s="401">
        <v>0</v>
      </c>
      <c r="DA121" s="401">
        <v>0</v>
      </c>
      <c r="DB121" s="401">
        <v>0</v>
      </c>
      <c r="DC121" s="401">
        <v>0</v>
      </c>
      <c r="DD121" s="401">
        <v>0</v>
      </c>
      <c r="DE121" s="401">
        <v>0</v>
      </c>
      <c r="DF121" s="401">
        <v>0</v>
      </c>
      <c r="DG121" s="403">
        <v>5500</v>
      </c>
      <c r="DH121" s="403">
        <v>5500</v>
      </c>
      <c r="DI121" s="403">
        <v>5500</v>
      </c>
      <c r="DJ121" s="403">
        <v>5500</v>
      </c>
      <c r="DK121" s="403">
        <v>5500</v>
      </c>
      <c r="DL121" s="403">
        <v>5500</v>
      </c>
      <c r="DM121" s="403">
        <v>5500</v>
      </c>
      <c r="DN121" s="403">
        <v>5500</v>
      </c>
      <c r="DO121" s="403">
        <v>5500</v>
      </c>
      <c r="DP121" s="403">
        <v>5500</v>
      </c>
      <c r="DQ121" s="403">
        <v>5500</v>
      </c>
      <c r="DR121" s="403">
        <v>5500</v>
      </c>
      <c r="DS121" s="403">
        <v>5500</v>
      </c>
      <c r="DT121" s="403">
        <v>5500</v>
      </c>
      <c r="DU121" s="403">
        <v>5500</v>
      </c>
      <c r="DV121" s="403">
        <v>5500</v>
      </c>
      <c r="DW121" s="403">
        <v>5500</v>
      </c>
      <c r="DX121" s="403">
        <v>5500</v>
      </c>
      <c r="DY121" s="403">
        <v>5500</v>
      </c>
      <c r="DZ121" s="403">
        <v>5500</v>
      </c>
      <c r="EA121" s="403">
        <v>5500</v>
      </c>
      <c r="EB121" s="403">
        <v>5500</v>
      </c>
      <c r="EC121" s="403">
        <v>5500</v>
      </c>
      <c r="ED121" s="403">
        <v>5500</v>
      </c>
      <c r="EE121" s="403">
        <v>5500</v>
      </c>
      <c r="EF121" s="403">
        <v>5500</v>
      </c>
      <c r="EG121" s="403">
        <v>5500</v>
      </c>
      <c r="EH121" s="403">
        <v>5500</v>
      </c>
      <c r="EI121" s="403">
        <v>5500</v>
      </c>
      <c r="EJ121" s="403">
        <v>5500</v>
      </c>
      <c r="EK121" s="403">
        <v>5500</v>
      </c>
      <c r="EL121" s="403">
        <v>5500</v>
      </c>
      <c r="EM121" s="403">
        <v>5500</v>
      </c>
      <c r="EN121" s="403">
        <v>5500</v>
      </c>
      <c r="EO121" s="403">
        <v>5500</v>
      </c>
      <c r="EP121" s="403">
        <v>5500</v>
      </c>
      <c r="EQ121" s="403">
        <v>5500</v>
      </c>
      <c r="ER121" s="403">
        <v>5500</v>
      </c>
      <c r="ES121" s="403">
        <v>5500</v>
      </c>
      <c r="ET121" s="403">
        <v>5500</v>
      </c>
      <c r="EU121" s="403">
        <v>5500</v>
      </c>
      <c r="EV121" s="403">
        <v>5500</v>
      </c>
      <c r="EW121" s="403">
        <v>5500</v>
      </c>
      <c r="EX121" s="404">
        <v>27210.884353741494</v>
      </c>
      <c r="EY121" s="404">
        <v>0</v>
      </c>
      <c r="EZ121" s="404">
        <v>0</v>
      </c>
      <c r="FA121" s="404">
        <v>0</v>
      </c>
      <c r="FB121" s="404">
        <v>0</v>
      </c>
      <c r="FC121" s="404">
        <v>0</v>
      </c>
      <c r="FD121" s="404">
        <v>0</v>
      </c>
      <c r="FE121" s="404">
        <v>0</v>
      </c>
      <c r="FF121" s="404">
        <v>0</v>
      </c>
      <c r="FG121" s="404">
        <v>0</v>
      </c>
      <c r="FH121" s="404">
        <v>0</v>
      </c>
      <c r="FI121" s="404">
        <v>0</v>
      </c>
      <c r="FJ121" s="404">
        <v>0</v>
      </c>
      <c r="FK121" s="404">
        <v>0</v>
      </c>
      <c r="FL121" s="404">
        <v>0</v>
      </c>
      <c r="FM121" s="404">
        <v>0</v>
      </c>
      <c r="FN121" s="404">
        <v>0</v>
      </c>
      <c r="FO121" s="404">
        <v>0</v>
      </c>
      <c r="FP121" s="404">
        <v>0</v>
      </c>
      <c r="FQ121" s="404">
        <v>0</v>
      </c>
      <c r="FR121" s="404">
        <v>0</v>
      </c>
      <c r="FS121" s="404">
        <v>0</v>
      </c>
      <c r="FT121" s="404">
        <v>0</v>
      </c>
      <c r="FU121" s="404">
        <v>0</v>
      </c>
      <c r="FV121" s="404">
        <v>0</v>
      </c>
      <c r="FW121" s="404">
        <v>0</v>
      </c>
      <c r="FX121" s="404">
        <v>0</v>
      </c>
      <c r="FY121" s="404">
        <v>0</v>
      </c>
      <c r="FZ121" s="404">
        <v>0</v>
      </c>
      <c r="GA121" s="404">
        <v>0</v>
      </c>
      <c r="GB121" s="404">
        <v>0</v>
      </c>
      <c r="GC121" s="404">
        <v>0</v>
      </c>
      <c r="GD121" s="404">
        <v>0</v>
      </c>
      <c r="GE121" s="404">
        <v>0</v>
      </c>
      <c r="GF121" s="404">
        <v>0</v>
      </c>
      <c r="GG121" s="404">
        <v>0</v>
      </c>
      <c r="GH121" s="404">
        <v>0</v>
      </c>
      <c r="GI121" s="404">
        <v>0</v>
      </c>
      <c r="GJ121" s="404">
        <v>0</v>
      </c>
      <c r="GK121" s="404">
        <v>0</v>
      </c>
      <c r="GL121" s="404">
        <v>4988.6621315192742</v>
      </c>
      <c r="GM121" s="404">
        <v>4751.1067919231182</v>
      </c>
      <c r="GN121" s="404">
        <v>4524.8636113553512</v>
      </c>
      <c r="GO121" s="404">
        <v>4309.3939155765238</v>
      </c>
      <c r="GP121" s="404">
        <v>4104.1846815014524</v>
      </c>
      <c r="GQ121" s="404">
        <v>3908.7473157156678</v>
      </c>
      <c r="GR121" s="404">
        <v>3722.6164911577794</v>
      </c>
      <c r="GS121" s="404">
        <v>3545.3490391978848</v>
      </c>
      <c r="GT121" s="404">
        <v>3376.5228944741762</v>
      </c>
      <c r="GU121" s="404">
        <v>3215.7360899754058</v>
      </c>
      <c r="GV121" s="404">
        <v>3062.6057999765771</v>
      </c>
      <c r="GW121" s="404">
        <v>2916.7674285491207</v>
      </c>
      <c r="GX121" s="404">
        <v>2777.8737414753537</v>
      </c>
      <c r="GY121" s="404">
        <v>2645.5940395003358</v>
      </c>
      <c r="GZ121" s="404">
        <v>2519.6133709527012</v>
      </c>
      <c r="HA121" s="404">
        <v>2399.6317818597149</v>
      </c>
      <c r="HB121" s="404">
        <v>2285.3636017711574</v>
      </c>
      <c r="HC121" s="404">
        <v>2176.5367635915782</v>
      </c>
      <c r="HD121" s="404">
        <v>2072.8921558015031</v>
      </c>
      <c r="HE121" s="404">
        <v>1974.1830055252412</v>
      </c>
      <c r="HF121" s="404">
        <v>1880.1742909764205</v>
      </c>
      <c r="HG121" s="404">
        <v>1790.6421818823048</v>
      </c>
      <c r="HH121" s="404">
        <v>1705.3735065545761</v>
      </c>
      <c r="HI121" s="404">
        <v>1624.1652443376915</v>
      </c>
      <c r="HJ121" s="404">
        <v>1546.824042226373</v>
      </c>
      <c r="HK121" s="404">
        <v>1473.1657545013074</v>
      </c>
      <c r="HL121" s="404">
        <v>1403.0150042869595</v>
      </c>
      <c r="HM121" s="404">
        <v>1336.2047659875802</v>
      </c>
      <c r="HN121" s="404">
        <v>1272.5759676072198</v>
      </c>
      <c r="HO121" s="404">
        <v>1211.9771120068756</v>
      </c>
      <c r="HP121" s="404">
        <v>1154.2639161970244</v>
      </c>
      <c r="HQ121" s="404">
        <v>1099.2989678066899</v>
      </c>
      <c r="HR121" s="404">
        <v>1046.9513979111332</v>
      </c>
      <c r="HS121" s="404">
        <v>997.09656943917435</v>
      </c>
      <c r="HT121" s="404">
        <v>949.61578041826147</v>
      </c>
      <c r="HU121" s="404">
        <v>904.39598135072504</v>
      </c>
      <c r="HV121" s="404">
        <v>861.32950604830978</v>
      </c>
      <c r="HW121" s="404">
        <v>820.31381528410441</v>
      </c>
      <c r="HX121" s="404">
        <v>781.25125265152803</v>
      </c>
      <c r="HY121" s="404">
        <v>744.04881204907429</v>
      </c>
      <c r="HZ121" s="404">
        <v>27210.884353741494</v>
      </c>
      <c r="IA121" s="404">
        <v>89880.928520923262</v>
      </c>
      <c r="IB121" s="408">
        <v>3.3031241231439301</v>
      </c>
      <c r="IC121" s="410"/>
    </row>
    <row r="122" spans="1:237" ht="90" customHeight="1" x14ac:dyDescent="0.3">
      <c r="A122" s="137" t="s">
        <v>1644</v>
      </c>
      <c r="B122" s="138" t="s">
        <v>1645</v>
      </c>
      <c r="C122" s="138" t="s">
        <v>1693</v>
      </c>
      <c r="D122" s="121">
        <v>1</v>
      </c>
      <c r="E122" s="307" t="s">
        <v>1694</v>
      </c>
      <c r="F122" s="304" t="s">
        <v>1695</v>
      </c>
      <c r="G122" s="124" t="s">
        <v>1696</v>
      </c>
      <c r="H122" s="142" t="s">
        <v>77</v>
      </c>
      <c r="I122" s="209" t="s">
        <v>1697</v>
      </c>
      <c r="J122" s="118">
        <v>5</v>
      </c>
      <c r="K122" s="95" t="s">
        <v>206</v>
      </c>
      <c r="L122" s="142">
        <v>18000</v>
      </c>
      <c r="M122" s="142" t="s">
        <v>1698</v>
      </c>
      <c r="N122" s="142" t="s">
        <v>147</v>
      </c>
      <c r="O122" s="73" t="s">
        <v>106</v>
      </c>
      <c r="P122" s="142" t="s">
        <v>83</v>
      </c>
      <c r="Q122" s="112" t="s">
        <v>100</v>
      </c>
      <c r="R122" s="157" t="s">
        <v>108</v>
      </c>
      <c r="S122" s="142" t="s">
        <v>99</v>
      </c>
      <c r="T122" s="142" t="s">
        <v>1681</v>
      </c>
      <c r="U122" s="142" t="s">
        <v>100</v>
      </c>
      <c r="V122" s="117">
        <v>1</v>
      </c>
      <c r="W122" s="136">
        <v>24833</v>
      </c>
      <c r="X122" s="136">
        <v>0</v>
      </c>
      <c r="Y122" s="136">
        <v>0</v>
      </c>
      <c r="Z122" s="136">
        <v>0</v>
      </c>
      <c r="AA122" s="136">
        <v>24833</v>
      </c>
      <c r="AB122" s="136">
        <v>0</v>
      </c>
      <c r="AC122" s="136">
        <v>0</v>
      </c>
      <c r="AD122" s="136">
        <v>0</v>
      </c>
      <c r="AE122" s="139">
        <v>0</v>
      </c>
      <c r="AF122" s="139">
        <v>0</v>
      </c>
      <c r="AG122" s="139">
        <v>0</v>
      </c>
      <c r="AH122" s="139">
        <v>0</v>
      </c>
      <c r="AI122" s="119"/>
      <c r="AJ122" s="136">
        <v>0</v>
      </c>
      <c r="AK122" s="136">
        <v>0</v>
      </c>
      <c r="AL122" s="136">
        <v>0</v>
      </c>
      <c r="AM122" s="136">
        <v>0</v>
      </c>
      <c r="AN122" s="136">
        <v>0</v>
      </c>
      <c r="AO122" s="136">
        <v>0</v>
      </c>
      <c r="AP122" s="136">
        <v>0</v>
      </c>
      <c r="AQ122" s="139">
        <v>0</v>
      </c>
      <c r="AR122" s="139"/>
      <c r="AS122" s="139">
        <v>0</v>
      </c>
      <c r="AT122" s="139">
        <v>0</v>
      </c>
      <c r="AU122" s="118"/>
      <c r="AV122" s="230">
        <v>1</v>
      </c>
      <c r="AW122" s="230">
        <v>0</v>
      </c>
      <c r="AX122" s="230" t="s">
        <v>3598</v>
      </c>
      <c r="AY122" s="141">
        <v>8</v>
      </c>
      <c r="AZ122" s="70">
        <v>1</v>
      </c>
      <c r="BA122" s="70">
        <v>1</v>
      </c>
      <c r="BB122" s="70">
        <v>1</v>
      </c>
      <c r="BC122" s="70">
        <v>1</v>
      </c>
      <c r="BD122" s="70">
        <v>1</v>
      </c>
      <c r="BE122" s="70">
        <v>1</v>
      </c>
      <c r="BF122" s="70">
        <v>1</v>
      </c>
      <c r="BG122" s="71">
        <v>0</v>
      </c>
      <c r="BH122" s="71">
        <v>0</v>
      </c>
      <c r="BI122" s="71">
        <v>0</v>
      </c>
      <c r="BJ122" s="71">
        <v>0</v>
      </c>
      <c r="BK122" s="71">
        <v>0</v>
      </c>
      <c r="BL122" s="70">
        <v>1</v>
      </c>
      <c r="BM122" s="70">
        <v>1</v>
      </c>
      <c r="BN122" s="70">
        <v>0</v>
      </c>
      <c r="BO122" s="70">
        <v>1</v>
      </c>
      <c r="BP122" s="403">
        <v>0</v>
      </c>
      <c r="BQ122" s="403">
        <v>0</v>
      </c>
      <c r="BR122" s="403">
        <v>24833</v>
      </c>
      <c r="BS122" s="403">
        <v>0</v>
      </c>
      <c r="BT122" s="403">
        <v>0</v>
      </c>
      <c r="BU122" s="403">
        <v>0</v>
      </c>
      <c r="BV122" s="403">
        <v>0</v>
      </c>
      <c r="BW122" s="403">
        <v>0</v>
      </c>
      <c r="BX122" s="403">
        <v>0</v>
      </c>
      <c r="BY122" s="403">
        <v>0</v>
      </c>
      <c r="BZ122" s="401">
        <v>0</v>
      </c>
      <c r="CA122" s="401">
        <v>0</v>
      </c>
      <c r="CB122" s="401">
        <v>0</v>
      </c>
      <c r="CC122" s="401">
        <v>0</v>
      </c>
      <c r="CD122" s="401">
        <v>0</v>
      </c>
      <c r="CE122" s="401">
        <v>0</v>
      </c>
      <c r="CF122" s="401">
        <v>0</v>
      </c>
      <c r="CG122" s="401">
        <v>0</v>
      </c>
      <c r="CH122" s="401">
        <v>0</v>
      </c>
      <c r="CI122" s="401">
        <v>0</v>
      </c>
      <c r="CJ122" s="401">
        <v>0</v>
      </c>
      <c r="CK122" s="401">
        <v>0</v>
      </c>
      <c r="CL122" s="401">
        <v>0</v>
      </c>
      <c r="CM122" s="401">
        <v>0</v>
      </c>
      <c r="CN122" s="401">
        <v>0</v>
      </c>
      <c r="CO122" s="401">
        <v>0</v>
      </c>
      <c r="CP122" s="401">
        <v>0</v>
      </c>
      <c r="CQ122" s="401">
        <v>0</v>
      </c>
      <c r="CR122" s="401">
        <v>0</v>
      </c>
      <c r="CS122" s="401">
        <v>0</v>
      </c>
      <c r="CT122" s="401">
        <v>0</v>
      </c>
      <c r="CU122" s="401">
        <v>0</v>
      </c>
      <c r="CV122" s="401">
        <v>0</v>
      </c>
      <c r="CW122" s="401">
        <v>0</v>
      </c>
      <c r="CX122" s="401">
        <v>0</v>
      </c>
      <c r="CY122" s="401">
        <v>0</v>
      </c>
      <c r="CZ122" s="401">
        <v>0</v>
      </c>
      <c r="DA122" s="401">
        <v>0</v>
      </c>
      <c r="DB122" s="401">
        <v>0</v>
      </c>
      <c r="DC122" s="401">
        <v>0</v>
      </c>
      <c r="DD122" s="401">
        <v>0</v>
      </c>
      <c r="DE122" s="401">
        <v>0</v>
      </c>
      <c r="DF122" s="401">
        <v>0</v>
      </c>
      <c r="DG122" s="403">
        <v>18000</v>
      </c>
      <c r="DH122" s="403">
        <v>18000</v>
      </c>
      <c r="DI122" s="403">
        <v>18000</v>
      </c>
      <c r="DJ122" s="403">
        <v>18000</v>
      </c>
      <c r="DK122" s="403">
        <v>18000</v>
      </c>
      <c r="DL122" s="403">
        <v>18000</v>
      </c>
      <c r="DM122" s="403">
        <v>18000</v>
      </c>
      <c r="DN122" s="403">
        <v>18000</v>
      </c>
      <c r="DO122" s="403">
        <v>18000</v>
      </c>
      <c r="DP122" s="403">
        <v>18000</v>
      </c>
      <c r="DQ122" s="403">
        <v>18000</v>
      </c>
      <c r="DR122" s="403">
        <v>18000</v>
      </c>
      <c r="DS122" s="403">
        <v>18000</v>
      </c>
      <c r="DT122" s="403">
        <v>18000</v>
      </c>
      <c r="DU122" s="403">
        <v>18000</v>
      </c>
      <c r="DV122" s="403">
        <v>18000</v>
      </c>
      <c r="DW122" s="403">
        <v>18000</v>
      </c>
      <c r="DX122" s="403">
        <v>18000</v>
      </c>
      <c r="DY122" s="403">
        <v>18000</v>
      </c>
      <c r="DZ122" s="403">
        <v>18000</v>
      </c>
      <c r="EA122" s="403">
        <v>18000</v>
      </c>
      <c r="EB122" s="403">
        <v>18000</v>
      </c>
      <c r="EC122" s="403">
        <v>18000</v>
      </c>
      <c r="ED122" s="403">
        <v>18000</v>
      </c>
      <c r="EE122" s="403">
        <v>18000</v>
      </c>
      <c r="EF122" s="403">
        <v>18000</v>
      </c>
      <c r="EG122" s="403">
        <v>18000</v>
      </c>
      <c r="EH122" s="403">
        <v>18000</v>
      </c>
      <c r="EI122" s="403">
        <v>18000</v>
      </c>
      <c r="EJ122" s="403">
        <v>18000</v>
      </c>
      <c r="EK122" s="403">
        <v>18000</v>
      </c>
      <c r="EL122" s="403">
        <v>18000</v>
      </c>
      <c r="EM122" s="403">
        <v>18000</v>
      </c>
      <c r="EN122" s="403">
        <v>18000</v>
      </c>
      <c r="EO122" s="403">
        <v>18000</v>
      </c>
      <c r="EP122" s="403">
        <v>18000</v>
      </c>
      <c r="EQ122" s="403">
        <v>18000</v>
      </c>
      <c r="ER122" s="403">
        <v>18000</v>
      </c>
      <c r="ES122" s="403">
        <v>18000</v>
      </c>
      <c r="ET122" s="403">
        <v>18000</v>
      </c>
      <c r="EU122" s="403">
        <v>18000</v>
      </c>
      <c r="EV122" s="403">
        <v>18000</v>
      </c>
      <c r="EW122" s="403">
        <v>18000</v>
      </c>
      <c r="EX122" s="404">
        <v>22524.263038548754</v>
      </c>
      <c r="EY122" s="404">
        <v>0</v>
      </c>
      <c r="EZ122" s="404">
        <v>0</v>
      </c>
      <c r="FA122" s="404">
        <v>0</v>
      </c>
      <c r="FB122" s="404">
        <v>0</v>
      </c>
      <c r="FC122" s="404">
        <v>0</v>
      </c>
      <c r="FD122" s="404">
        <v>0</v>
      </c>
      <c r="FE122" s="404">
        <v>0</v>
      </c>
      <c r="FF122" s="404">
        <v>0</v>
      </c>
      <c r="FG122" s="404">
        <v>0</v>
      </c>
      <c r="FH122" s="404">
        <v>0</v>
      </c>
      <c r="FI122" s="404">
        <v>0</v>
      </c>
      <c r="FJ122" s="404">
        <v>0</v>
      </c>
      <c r="FK122" s="404">
        <v>0</v>
      </c>
      <c r="FL122" s="404">
        <v>0</v>
      </c>
      <c r="FM122" s="404">
        <v>0</v>
      </c>
      <c r="FN122" s="404">
        <v>0</v>
      </c>
      <c r="FO122" s="404">
        <v>0</v>
      </c>
      <c r="FP122" s="404">
        <v>0</v>
      </c>
      <c r="FQ122" s="404">
        <v>0</v>
      </c>
      <c r="FR122" s="404">
        <v>0</v>
      </c>
      <c r="FS122" s="404">
        <v>0</v>
      </c>
      <c r="FT122" s="404">
        <v>0</v>
      </c>
      <c r="FU122" s="404">
        <v>0</v>
      </c>
      <c r="FV122" s="404">
        <v>0</v>
      </c>
      <c r="FW122" s="404">
        <v>0</v>
      </c>
      <c r="FX122" s="404">
        <v>0</v>
      </c>
      <c r="FY122" s="404">
        <v>0</v>
      </c>
      <c r="FZ122" s="404">
        <v>0</v>
      </c>
      <c r="GA122" s="404">
        <v>0</v>
      </c>
      <c r="GB122" s="404">
        <v>0</v>
      </c>
      <c r="GC122" s="404">
        <v>0</v>
      </c>
      <c r="GD122" s="404">
        <v>0</v>
      </c>
      <c r="GE122" s="404">
        <v>0</v>
      </c>
      <c r="GF122" s="404">
        <v>0</v>
      </c>
      <c r="GG122" s="404">
        <v>0</v>
      </c>
      <c r="GH122" s="404">
        <v>0</v>
      </c>
      <c r="GI122" s="404">
        <v>0</v>
      </c>
      <c r="GJ122" s="404">
        <v>0</v>
      </c>
      <c r="GK122" s="404">
        <v>0</v>
      </c>
      <c r="GL122" s="404">
        <v>16326.530612244898</v>
      </c>
      <c r="GM122" s="404">
        <v>15549.076773566569</v>
      </c>
      <c r="GN122" s="404">
        <v>14808.644546253876</v>
      </c>
      <c r="GO122" s="404">
        <v>14103.470996432261</v>
      </c>
      <c r="GP122" s="404">
        <v>13431.877139459299</v>
      </c>
      <c r="GQ122" s="404">
        <v>12792.263942342186</v>
      </c>
      <c r="GR122" s="404">
        <v>12183.108516516369</v>
      </c>
      <c r="GS122" s="404">
        <v>11602.96049192035</v>
      </c>
      <c r="GT122" s="404">
        <v>11050.438563733667</v>
      </c>
      <c r="GU122" s="404">
        <v>10524.227203555873</v>
      </c>
      <c r="GV122" s="404">
        <v>10023.073527196071</v>
      </c>
      <c r="GW122" s="404">
        <v>9545.7843116153035</v>
      </c>
      <c r="GX122" s="404">
        <v>9091.2231539193399</v>
      </c>
      <c r="GY122" s="404">
        <v>8658.3077656374626</v>
      </c>
      <c r="GZ122" s="404">
        <v>8246.0073958452049</v>
      </c>
      <c r="HA122" s="404">
        <v>7853.3403769954311</v>
      </c>
      <c r="HB122" s="404">
        <v>7479.3717876146966</v>
      </c>
      <c r="HC122" s="404">
        <v>7123.2112262997107</v>
      </c>
      <c r="HD122" s="404">
        <v>6784.010691714011</v>
      </c>
      <c r="HE122" s="404">
        <v>6460.9625635371531</v>
      </c>
      <c r="HF122" s="404">
        <v>6153.297679559194</v>
      </c>
      <c r="HG122" s="404">
        <v>5860.2835043420882</v>
      </c>
      <c r="HH122" s="404">
        <v>5581.2223850877035</v>
      </c>
      <c r="HI122" s="404">
        <v>5315.4498905597175</v>
      </c>
      <c r="HJ122" s="404">
        <v>5062.3332291044926</v>
      </c>
      <c r="HK122" s="404">
        <v>4821.2697420042787</v>
      </c>
      <c r="HL122" s="404">
        <v>4591.6854685755043</v>
      </c>
      <c r="HM122" s="404">
        <v>4373.0337795957175</v>
      </c>
      <c r="HN122" s="404">
        <v>4164.7940758054465</v>
      </c>
      <c r="HO122" s="404">
        <v>3966.470548386138</v>
      </c>
      <c r="HP122" s="404">
        <v>3777.5909984629889</v>
      </c>
      <c r="HQ122" s="404">
        <v>3597.7057128218939</v>
      </c>
      <c r="HR122" s="404">
        <v>3426.3863931637088</v>
      </c>
      <c r="HS122" s="404">
        <v>3263.2251363463888</v>
      </c>
      <c r="HT122" s="404">
        <v>3107.8334631870375</v>
      </c>
      <c r="HU122" s="404">
        <v>2959.841393511464</v>
      </c>
      <c r="HV122" s="404">
        <v>2818.8965652490137</v>
      </c>
      <c r="HW122" s="404">
        <v>2684.6633954752506</v>
      </c>
      <c r="HX122" s="404">
        <v>2556.8222814050009</v>
      </c>
      <c r="HY122" s="404">
        <v>2435.0688394333342</v>
      </c>
      <c r="HZ122" s="404">
        <v>22524.263038548754</v>
      </c>
      <c r="IA122" s="404">
        <v>74219.600067956897</v>
      </c>
      <c r="IB122" s="408">
        <v>3.2950956016156918</v>
      </c>
      <c r="IC122" s="410"/>
    </row>
    <row r="123" spans="1:237" ht="90" customHeight="1" x14ac:dyDescent="0.2">
      <c r="A123" s="137" t="s">
        <v>1510</v>
      </c>
      <c r="B123" s="138" t="s">
        <v>1511</v>
      </c>
      <c r="C123" s="138" t="s">
        <v>1535</v>
      </c>
      <c r="D123" s="121">
        <v>2</v>
      </c>
      <c r="E123" s="138" t="s">
        <v>880</v>
      </c>
      <c r="F123" s="118" t="s">
        <v>1531</v>
      </c>
      <c r="G123" s="118" t="s">
        <v>1532</v>
      </c>
      <c r="H123" s="142" t="s">
        <v>77</v>
      </c>
      <c r="I123" s="118" t="s">
        <v>1533</v>
      </c>
      <c r="J123" s="118">
        <v>10</v>
      </c>
      <c r="K123" s="227" t="s">
        <v>79</v>
      </c>
      <c r="L123" s="110">
        <v>38949</v>
      </c>
      <c r="M123" s="142" t="s">
        <v>1534</v>
      </c>
      <c r="N123" s="142" t="s">
        <v>147</v>
      </c>
      <c r="O123" s="90" t="s">
        <v>148</v>
      </c>
      <c r="P123" s="142" t="s">
        <v>467</v>
      </c>
      <c r="Q123" s="112" t="s">
        <v>100</v>
      </c>
      <c r="R123" s="123" t="s">
        <v>108</v>
      </c>
      <c r="S123" s="142" t="s">
        <v>99</v>
      </c>
      <c r="T123" s="142" t="s">
        <v>884</v>
      </c>
      <c r="U123" s="142" t="s">
        <v>100</v>
      </c>
      <c r="V123" s="117">
        <v>1</v>
      </c>
      <c r="W123" s="107">
        <v>98600</v>
      </c>
      <c r="X123" s="107">
        <v>0</v>
      </c>
      <c r="Y123" s="107">
        <v>0</v>
      </c>
      <c r="Z123" s="107">
        <v>0</v>
      </c>
      <c r="AA123" s="107">
        <v>69800</v>
      </c>
      <c r="AB123" s="107">
        <v>12000</v>
      </c>
      <c r="AC123" s="107">
        <v>16800</v>
      </c>
      <c r="AD123" s="107">
        <v>0</v>
      </c>
      <c r="AE123" s="139">
        <v>0</v>
      </c>
      <c r="AF123" s="139">
        <v>0</v>
      </c>
      <c r="AG123" s="139">
        <v>0</v>
      </c>
      <c r="AH123" s="139">
        <v>0</v>
      </c>
      <c r="AI123" s="116" t="s">
        <v>88</v>
      </c>
      <c r="AJ123" s="136">
        <v>0</v>
      </c>
      <c r="AK123" s="136">
        <v>0</v>
      </c>
      <c r="AL123" s="136">
        <v>0</v>
      </c>
      <c r="AM123" s="136">
        <v>0</v>
      </c>
      <c r="AN123" s="136">
        <v>0</v>
      </c>
      <c r="AO123" s="136">
        <v>0</v>
      </c>
      <c r="AP123" s="136">
        <v>0</v>
      </c>
      <c r="AQ123" s="139">
        <v>0</v>
      </c>
      <c r="AR123" s="139">
        <v>0</v>
      </c>
      <c r="AS123" s="139">
        <v>0</v>
      </c>
      <c r="AT123" s="139">
        <v>0</v>
      </c>
      <c r="AU123" s="118"/>
      <c r="AV123" s="230">
        <v>1</v>
      </c>
      <c r="AW123" s="230">
        <v>0</v>
      </c>
      <c r="AX123" s="230" t="s">
        <v>3613</v>
      </c>
      <c r="AY123" s="141">
        <v>9</v>
      </c>
      <c r="AZ123" s="70">
        <v>1</v>
      </c>
      <c r="BA123" s="70">
        <v>1</v>
      </c>
      <c r="BB123" s="70">
        <v>1</v>
      </c>
      <c r="BC123" s="70">
        <v>1</v>
      </c>
      <c r="BD123" s="70">
        <v>1</v>
      </c>
      <c r="BE123" s="70">
        <v>1</v>
      </c>
      <c r="BF123" s="70">
        <v>1</v>
      </c>
      <c r="BG123" s="71">
        <v>0</v>
      </c>
      <c r="BH123" s="71">
        <v>1</v>
      </c>
      <c r="BI123" s="71">
        <v>0</v>
      </c>
      <c r="BJ123" s="71">
        <v>1</v>
      </c>
      <c r="BK123" s="71">
        <v>0</v>
      </c>
      <c r="BL123" s="70">
        <v>1</v>
      </c>
      <c r="BM123" s="70">
        <v>1</v>
      </c>
      <c r="BN123" s="70">
        <v>0</v>
      </c>
      <c r="BO123" s="70">
        <v>1</v>
      </c>
      <c r="BP123" s="403">
        <v>0</v>
      </c>
      <c r="BQ123" s="403">
        <v>0</v>
      </c>
      <c r="BR123" s="403">
        <v>69800</v>
      </c>
      <c r="BS123" s="403">
        <v>12000</v>
      </c>
      <c r="BT123" s="403">
        <v>16800</v>
      </c>
      <c r="BU123" s="403">
        <v>0</v>
      </c>
      <c r="BV123" s="403">
        <v>0</v>
      </c>
      <c r="BW123" s="403">
        <v>0</v>
      </c>
      <c r="BX123" s="403">
        <v>0</v>
      </c>
      <c r="BY123" s="403">
        <v>0</v>
      </c>
      <c r="BZ123" s="401">
        <v>0</v>
      </c>
      <c r="CA123" s="401">
        <v>0</v>
      </c>
      <c r="CB123" s="401">
        <v>0</v>
      </c>
      <c r="CC123" s="401">
        <v>0</v>
      </c>
      <c r="CD123" s="401">
        <v>0</v>
      </c>
      <c r="CE123" s="401">
        <v>0</v>
      </c>
      <c r="CF123" s="401">
        <v>0</v>
      </c>
      <c r="CG123" s="401">
        <v>0</v>
      </c>
      <c r="CH123" s="401">
        <v>0</v>
      </c>
      <c r="CI123" s="401">
        <v>0</v>
      </c>
      <c r="CJ123" s="401">
        <v>0</v>
      </c>
      <c r="CK123" s="401">
        <v>0</v>
      </c>
      <c r="CL123" s="401">
        <v>0</v>
      </c>
      <c r="CM123" s="401">
        <v>0</v>
      </c>
      <c r="CN123" s="401">
        <v>0</v>
      </c>
      <c r="CO123" s="401">
        <v>0</v>
      </c>
      <c r="CP123" s="401">
        <v>0</v>
      </c>
      <c r="CQ123" s="401">
        <v>0</v>
      </c>
      <c r="CR123" s="401">
        <v>0</v>
      </c>
      <c r="CS123" s="401">
        <v>0</v>
      </c>
      <c r="CT123" s="401">
        <v>0</v>
      </c>
      <c r="CU123" s="401">
        <v>0</v>
      </c>
      <c r="CV123" s="401">
        <v>0</v>
      </c>
      <c r="CW123" s="401">
        <v>0</v>
      </c>
      <c r="CX123" s="401">
        <v>0</v>
      </c>
      <c r="CY123" s="401">
        <v>0</v>
      </c>
      <c r="CZ123" s="401">
        <v>0</v>
      </c>
      <c r="DA123" s="401">
        <v>0</v>
      </c>
      <c r="DB123" s="401">
        <v>0</v>
      </c>
      <c r="DC123" s="401">
        <v>0</v>
      </c>
      <c r="DD123" s="401">
        <v>0</v>
      </c>
      <c r="DE123" s="401">
        <v>0</v>
      </c>
      <c r="DF123" s="401">
        <v>0</v>
      </c>
      <c r="DG123" s="403">
        <v>38949</v>
      </c>
      <c r="DH123" s="403">
        <v>38949</v>
      </c>
      <c r="DI123" s="403">
        <v>38949</v>
      </c>
      <c r="DJ123" s="403">
        <v>38949</v>
      </c>
      <c r="DK123" s="403">
        <v>38949</v>
      </c>
      <c r="DL123" s="403">
        <v>38949</v>
      </c>
      <c r="DM123" s="403">
        <v>38949</v>
      </c>
      <c r="DN123" s="403">
        <v>38949</v>
      </c>
      <c r="DO123" s="403">
        <v>38949</v>
      </c>
      <c r="DP123" s="403">
        <v>38949</v>
      </c>
      <c r="DQ123" s="403">
        <v>38949</v>
      </c>
      <c r="DR123" s="403">
        <v>38949</v>
      </c>
      <c r="DS123" s="403">
        <v>38949</v>
      </c>
      <c r="DT123" s="403">
        <v>38949</v>
      </c>
      <c r="DU123" s="403">
        <v>38949</v>
      </c>
      <c r="DV123" s="403">
        <v>38949</v>
      </c>
      <c r="DW123" s="403">
        <v>38949</v>
      </c>
      <c r="DX123" s="403">
        <v>38949</v>
      </c>
      <c r="DY123" s="403">
        <v>38949</v>
      </c>
      <c r="DZ123" s="403">
        <v>38949</v>
      </c>
      <c r="EA123" s="403">
        <v>38949</v>
      </c>
      <c r="EB123" s="403">
        <v>38949</v>
      </c>
      <c r="EC123" s="403">
        <v>38949</v>
      </c>
      <c r="ED123" s="403">
        <v>38949</v>
      </c>
      <c r="EE123" s="403">
        <v>38949</v>
      </c>
      <c r="EF123" s="403">
        <v>38949</v>
      </c>
      <c r="EG123" s="403">
        <v>38949</v>
      </c>
      <c r="EH123" s="403">
        <v>38949</v>
      </c>
      <c r="EI123" s="403">
        <v>38949</v>
      </c>
      <c r="EJ123" s="403">
        <v>38949</v>
      </c>
      <c r="EK123" s="403">
        <v>38949</v>
      </c>
      <c r="EL123" s="403">
        <v>38949</v>
      </c>
      <c r="EM123" s="403">
        <v>38949</v>
      </c>
      <c r="EN123" s="403">
        <v>38949</v>
      </c>
      <c r="EO123" s="403">
        <v>38949</v>
      </c>
      <c r="EP123" s="403">
        <v>38949</v>
      </c>
      <c r="EQ123" s="403">
        <v>38949</v>
      </c>
      <c r="ER123" s="403">
        <v>38949</v>
      </c>
      <c r="ES123" s="403">
        <v>38949</v>
      </c>
      <c r="ET123" s="403">
        <v>38949</v>
      </c>
      <c r="EU123" s="403">
        <v>38949</v>
      </c>
      <c r="EV123" s="403">
        <v>38949</v>
      </c>
      <c r="EW123" s="403">
        <v>38949</v>
      </c>
      <c r="EX123" s="404">
        <v>63310.657596371879</v>
      </c>
      <c r="EY123" s="404">
        <v>10366.051182377712</v>
      </c>
      <c r="EZ123" s="404">
        <v>13821.401576503617</v>
      </c>
      <c r="FA123" s="404">
        <v>0</v>
      </c>
      <c r="FB123" s="404">
        <v>0</v>
      </c>
      <c r="FC123" s="404">
        <v>0</v>
      </c>
      <c r="FD123" s="404">
        <v>0</v>
      </c>
      <c r="FE123" s="404">
        <v>0</v>
      </c>
      <c r="FF123" s="404">
        <v>0</v>
      </c>
      <c r="FG123" s="404">
        <v>0</v>
      </c>
      <c r="FH123" s="404">
        <v>0</v>
      </c>
      <c r="FI123" s="404">
        <v>0</v>
      </c>
      <c r="FJ123" s="404">
        <v>0</v>
      </c>
      <c r="FK123" s="404">
        <v>0</v>
      </c>
      <c r="FL123" s="404">
        <v>0</v>
      </c>
      <c r="FM123" s="404">
        <v>0</v>
      </c>
      <c r="FN123" s="404">
        <v>0</v>
      </c>
      <c r="FO123" s="404">
        <v>0</v>
      </c>
      <c r="FP123" s="404">
        <v>0</v>
      </c>
      <c r="FQ123" s="404">
        <v>0</v>
      </c>
      <c r="FR123" s="404">
        <v>0</v>
      </c>
      <c r="FS123" s="404">
        <v>0</v>
      </c>
      <c r="FT123" s="404">
        <v>0</v>
      </c>
      <c r="FU123" s="404">
        <v>0</v>
      </c>
      <c r="FV123" s="404">
        <v>0</v>
      </c>
      <c r="FW123" s="404">
        <v>0</v>
      </c>
      <c r="FX123" s="404">
        <v>0</v>
      </c>
      <c r="FY123" s="404">
        <v>0</v>
      </c>
      <c r="FZ123" s="404">
        <v>0</v>
      </c>
      <c r="GA123" s="404">
        <v>0</v>
      </c>
      <c r="GB123" s="404">
        <v>0</v>
      </c>
      <c r="GC123" s="404">
        <v>0</v>
      </c>
      <c r="GD123" s="404">
        <v>0</v>
      </c>
      <c r="GE123" s="404">
        <v>0</v>
      </c>
      <c r="GF123" s="404">
        <v>0</v>
      </c>
      <c r="GG123" s="404">
        <v>0</v>
      </c>
      <c r="GH123" s="404">
        <v>0</v>
      </c>
      <c r="GI123" s="404">
        <v>0</v>
      </c>
      <c r="GJ123" s="404">
        <v>0</v>
      </c>
      <c r="GK123" s="404">
        <v>0</v>
      </c>
      <c r="GL123" s="404">
        <v>35327.891156462581</v>
      </c>
      <c r="GM123" s="404">
        <v>33645.610625202455</v>
      </c>
      <c r="GN123" s="404">
        <v>32043.438690669012</v>
      </c>
      <c r="GO123" s="404">
        <v>30517.560657780006</v>
      </c>
      <c r="GP123" s="404">
        <v>29064.343483600012</v>
      </c>
      <c r="GQ123" s="404">
        <v>27680.327127238099</v>
      </c>
      <c r="GR123" s="404">
        <v>26362.216311655338</v>
      </c>
      <c r="GS123" s="404">
        <v>25106.872677766987</v>
      </c>
      <c r="GT123" s="404">
        <v>23911.307312159035</v>
      </c>
      <c r="GU123" s="404">
        <v>22772.673630627651</v>
      </c>
      <c r="GV123" s="404">
        <v>21688.260600597765</v>
      </c>
      <c r="GW123" s="404">
        <v>20655.486286283583</v>
      </c>
      <c r="GX123" s="404">
        <v>19671.891701222463</v>
      </c>
      <c r="GY123" s="404">
        <v>18735.134953545199</v>
      </c>
      <c r="GZ123" s="404">
        <v>17842.985670043046</v>
      </c>
      <c r="HA123" s="404">
        <v>16993.319685755279</v>
      </c>
      <c r="HB123" s="404">
        <v>16184.113986433602</v>
      </c>
      <c r="HC123" s="404">
        <v>15413.441891841525</v>
      </c>
      <c r="HD123" s="404">
        <v>14679.4684684205</v>
      </c>
      <c r="HE123" s="404">
        <v>13980.446160400477</v>
      </c>
      <c r="HF123" s="404">
        <v>13314.710628952836</v>
      </c>
      <c r="HG123" s="404">
        <v>12680.676789478888</v>
      </c>
      <c r="HH123" s="404">
        <v>12076.835037598943</v>
      </c>
      <c r="HI123" s="404">
        <v>11501.747654856135</v>
      </c>
      <c r="HJ123" s="404">
        <v>10954.045385577272</v>
      </c>
      <c r="HK123" s="404">
        <v>10432.424176740258</v>
      </c>
      <c r="HL123" s="404">
        <v>9935.6420730859609</v>
      </c>
      <c r="HM123" s="404">
        <v>9462.5162600818658</v>
      </c>
      <c r="HN123" s="404">
        <v>9011.9202476970186</v>
      </c>
      <c r="HO123" s="404">
        <v>8582.7811882828719</v>
      </c>
      <c r="HP123" s="404">
        <v>8174.0773221741638</v>
      </c>
      <c r="HQ123" s="404">
        <v>7784.8355449277751</v>
      </c>
      <c r="HR123" s="404">
        <v>7414.1290904074049</v>
      </c>
      <c r="HS123" s="404">
        <v>7061.0753241975281</v>
      </c>
      <c r="HT123" s="404">
        <v>6724.8336420928845</v>
      </c>
      <c r="HU123" s="404">
        <v>6404.6034686598896</v>
      </c>
      <c r="HV123" s="404">
        <v>6099.6223511046574</v>
      </c>
      <c r="HW123" s="404">
        <v>5809.1641439091964</v>
      </c>
      <c r="HX123" s="404">
        <v>5532.5372799135212</v>
      </c>
      <c r="HY123" s="404">
        <v>5269.0831237271623</v>
      </c>
      <c r="HZ123" s="404">
        <v>87498.110355253215</v>
      </c>
      <c r="IA123" s="404">
        <v>286432.2416731611</v>
      </c>
      <c r="IB123" s="408">
        <v>3.2735820294885292</v>
      </c>
      <c r="IC123" s="410"/>
    </row>
    <row r="124" spans="1:237" ht="90" customHeight="1" x14ac:dyDescent="0.2">
      <c r="A124" s="276" t="s">
        <v>634</v>
      </c>
      <c r="B124" s="277" t="s">
        <v>1167</v>
      </c>
      <c r="C124" s="277" t="s">
        <v>1206</v>
      </c>
      <c r="D124" s="99"/>
      <c r="E124" s="277" t="s">
        <v>1207</v>
      </c>
      <c r="F124" s="103" t="s">
        <v>1208</v>
      </c>
      <c r="G124" s="103" t="s">
        <v>1188</v>
      </c>
      <c r="H124" s="99" t="s">
        <v>77</v>
      </c>
      <c r="I124" s="103" t="s">
        <v>1189</v>
      </c>
      <c r="J124" s="103">
        <v>10</v>
      </c>
      <c r="K124" s="227" t="s">
        <v>79</v>
      </c>
      <c r="L124" s="98">
        <v>83516</v>
      </c>
      <c r="M124" s="99" t="s">
        <v>1190</v>
      </c>
      <c r="N124" s="99" t="s">
        <v>147</v>
      </c>
      <c r="O124" s="73" t="s">
        <v>106</v>
      </c>
      <c r="P124" s="99" t="s">
        <v>728</v>
      </c>
      <c r="Q124" s="112" t="s">
        <v>100</v>
      </c>
      <c r="R124" s="99" t="s">
        <v>108</v>
      </c>
      <c r="S124" s="99" t="s">
        <v>99</v>
      </c>
      <c r="T124" s="99" t="s">
        <v>366</v>
      </c>
      <c r="U124" s="99" t="s">
        <v>100</v>
      </c>
      <c r="V124" s="102">
        <v>1</v>
      </c>
      <c r="W124" s="105">
        <v>210000</v>
      </c>
      <c r="X124" s="105">
        <v>0</v>
      </c>
      <c r="Y124" s="105">
        <v>0</v>
      </c>
      <c r="Z124" s="105">
        <v>0</v>
      </c>
      <c r="AA124" s="105">
        <v>210000</v>
      </c>
      <c r="AB124" s="105">
        <v>0</v>
      </c>
      <c r="AC124" s="105">
        <v>0</v>
      </c>
      <c r="AD124" s="105">
        <v>0</v>
      </c>
      <c r="AE124" s="278">
        <v>0</v>
      </c>
      <c r="AF124" s="278">
        <v>0</v>
      </c>
      <c r="AG124" s="278">
        <v>0</v>
      </c>
      <c r="AH124" s="278">
        <v>0</v>
      </c>
      <c r="AI124" s="100" t="s">
        <v>88</v>
      </c>
      <c r="AJ124" s="101">
        <v>0</v>
      </c>
      <c r="AK124" s="101">
        <v>0</v>
      </c>
      <c r="AL124" s="101">
        <v>0</v>
      </c>
      <c r="AM124" s="101">
        <v>0</v>
      </c>
      <c r="AN124" s="101">
        <v>0</v>
      </c>
      <c r="AO124" s="101">
        <v>0</v>
      </c>
      <c r="AP124" s="101">
        <v>0</v>
      </c>
      <c r="AQ124" s="278">
        <v>0</v>
      </c>
      <c r="AR124" s="278">
        <v>0</v>
      </c>
      <c r="AS124" s="278">
        <v>0</v>
      </c>
      <c r="AT124" s="278">
        <v>0</v>
      </c>
      <c r="AU124" s="103"/>
      <c r="AV124" s="230">
        <v>1</v>
      </c>
      <c r="AW124" s="230">
        <v>0</v>
      </c>
      <c r="AX124" s="230" t="s">
        <v>3603</v>
      </c>
      <c r="AY124" s="141">
        <v>8</v>
      </c>
      <c r="AZ124" s="70">
        <v>1</v>
      </c>
      <c r="BA124" s="70">
        <v>1</v>
      </c>
      <c r="BB124" s="70">
        <v>1</v>
      </c>
      <c r="BC124" s="70">
        <v>0</v>
      </c>
      <c r="BD124" s="70">
        <v>1</v>
      </c>
      <c r="BE124" s="70">
        <v>1</v>
      </c>
      <c r="BF124" s="70">
        <v>1</v>
      </c>
      <c r="BG124" s="71">
        <v>0</v>
      </c>
      <c r="BH124" s="71">
        <v>1</v>
      </c>
      <c r="BI124" s="71">
        <v>0</v>
      </c>
      <c r="BJ124" s="71">
        <v>1</v>
      </c>
      <c r="BK124" s="71">
        <v>0</v>
      </c>
      <c r="BL124" s="70">
        <v>1</v>
      </c>
      <c r="BM124" s="70">
        <v>1</v>
      </c>
      <c r="BN124" s="70">
        <v>0</v>
      </c>
      <c r="BO124" s="70">
        <v>1</v>
      </c>
      <c r="BP124" s="403">
        <v>0</v>
      </c>
      <c r="BQ124" s="403">
        <v>0</v>
      </c>
      <c r="BR124" s="403">
        <v>210000</v>
      </c>
      <c r="BS124" s="403">
        <v>0</v>
      </c>
      <c r="BT124" s="403">
        <v>0</v>
      </c>
      <c r="BU124" s="403">
        <v>0</v>
      </c>
      <c r="BV124" s="403">
        <v>0</v>
      </c>
      <c r="BW124" s="403">
        <v>0</v>
      </c>
      <c r="BX124" s="403">
        <v>0</v>
      </c>
      <c r="BY124" s="403">
        <v>0</v>
      </c>
      <c r="BZ124" s="401">
        <v>0</v>
      </c>
      <c r="CA124" s="401">
        <v>0</v>
      </c>
      <c r="CB124" s="401">
        <v>0</v>
      </c>
      <c r="CC124" s="401">
        <v>0</v>
      </c>
      <c r="CD124" s="401">
        <v>0</v>
      </c>
      <c r="CE124" s="401">
        <v>0</v>
      </c>
      <c r="CF124" s="401">
        <v>0</v>
      </c>
      <c r="CG124" s="401">
        <v>0</v>
      </c>
      <c r="CH124" s="401">
        <v>0</v>
      </c>
      <c r="CI124" s="401">
        <v>0</v>
      </c>
      <c r="CJ124" s="401">
        <v>0</v>
      </c>
      <c r="CK124" s="401">
        <v>0</v>
      </c>
      <c r="CL124" s="401">
        <v>0</v>
      </c>
      <c r="CM124" s="401">
        <v>0</v>
      </c>
      <c r="CN124" s="401">
        <v>0</v>
      </c>
      <c r="CO124" s="401">
        <v>0</v>
      </c>
      <c r="CP124" s="401">
        <v>0</v>
      </c>
      <c r="CQ124" s="401">
        <v>0</v>
      </c>
      <c r="CR124" s="401">
        <v>0</v>
      </c>
      <c r="CS124" s="401">
        <v>0</v>
      </c>
      <c r="CT124" s="401">
        <v>0</v>
      </c>
      <c r="CU124" s="401">
        <v>0</v>
      </c>
      <c r="CV124" s="401">
        <v>0</v>
      </c>
      <c r="CW124" s="401">
        <v>0</v>
      </c>
      <c r="CX124" s="401">
        <v>0</v>
      </c>
      <c r="CY124" s="401">
        <v>0</v>
      </c>
      <c r="CZ124" s="401">
        <v>0</v>
      </c>
      <c r="DA124" s="401">
        <v>0</v>
      </c>
      <c r="DB124" s="401">
        <v>0</v>
      </c>
      <c r="DC124" s="401">
        <v>0</v>
      </c>
      <c r="DD124" s="401">
        <v>0</v>
      </c>
      <c r="DE124" s="401">
        <v>0</v>
      </c>
      <c r="DF124" s="401">
        <v>0</v>
      </c>
      <c r="DG124" s="403">
        <v>83516</v>
      </c>
      <c r="DH124" s="403">
        <v>83516</v>
      </c>
      <c r="DI124" s="403">
        <v>83516</v>
      </c>
      <c r="DJ124" s="403">
        <v>83516</v>
      </c>
      <c r="DK124" s="403">
        <v>83516</v>
      </c>
      <c r="DL124" s="403">
        <v>83516</v>
      </c>
      <c r="DM124" s="403">
        <v>83516</v>
      </c>
      <c r="DN124" s="403">
        <v>83516</v>
      </c>
      <c r="DO124" s="403">
        <v>83516</v>
      </c>
      <c r="DP124" s="403">
        <v>83516</v>
      </c>
      <c r="DQ124" s="403">
        <v>83516</v>
      </c>
      <c r="DR124" s="403">
        <v>83516</v>
      </c>
      <c r="DS124" s="403">
        <v>83516</v>
      </c>
      <c r="DT124" s="403">
        <v>83516</v>
      </c>
      <c r="DU124" s="403">
        <v>83516</v>
      </c>
      <c r="DV124" s="403">
        <v>83516</v>
      </c>
      <c r="DW124" s="403">
        <v>83516</v>
      </c>
      <c r="DX124" s="403">
        <v>83516</v>
      </c>
      <c r="DY124" s="403">
        <v>83516</v>
      </c>
      <c r="DZ124" s="403">
        <v>83516</v>
      </c>
      <c r="EA124" s="403">
        <v>83516</v>
      </c>
      <c r="EB124" s="403">
        <v>83516</v>
      </c>
      <c r="EC124" s="403">
        <v>83516</v>
      </c>
      <c r="ED124" s="403">
        <v>83516</v>
      </c>
      <c r="EE124" s="403">
        <v>83516</v>
      </c>
      <c r="EF124" s="403">
        <v>83516</v>
      </c>
      <c r="EG124" s="403">
        <v>83516</v>
      </c>
      <c r="EH124" s="403">
        <v>83516</v>
      </c>
      <c r="EI124" s="403">
        <v>83516</v>
      </c>
      <c r="EJ124" s="403">
        <v>83516</v>
      </c>
      <c r="EK124" s="403">
        <v>83516</v>
      </c>
      <c r="EL124" s="403">
        <v>83516</v>
      </c>
      <c r="EM124" s="403">
        <v>83516</v>
      </c>
      <c r="EN124" s="403">
        <v>83516</v>
      </c>
      <c r="EO124" s="403">
        <v>83516</v>
      </c>
      <c r="EP124" s="403">
        <v>83516</v>
      </c>
      <c r="EQ124" s="403">
        <v>83516</v>
      </c>
      <c r="ER124" s="403">
        <v>83516</v>
      </c>
      <c r="ES124" s="403">
        <v>83516</v>
      </c>
      <c r="ET124" s="403">
        <v>83516</v>
      </c>
      <c r="EU124" s="403">
        <v>83516</v>
      </c>
      <c r="EV124" s="403">
        <v>83516</v>
      </c>
      <c r="EW124" s="403">
        <v>83516</v>
      </c>
      <c r="EX124" s="404">
        <v>190476.19047619047</v>
      </c>
      <c r="EY124" s="404">
        <v>0</v>
      </c>
      <c r="EZ124" s="404">
        <v>0</v>
      </c>
      <c r="FA124" s="404">
        <v>0</v>
      </c>
      <c r="FB124" s="404">
        <v>0</v>
      </c>
      <c r="FC124" s="404">
        <v>0</v>
      </c>
      <c r="FD124" s="404">
        <v>0</v>
      </c>
      <c r="FE124" s="404">
        <v>0</v>
      </c>
      <c r="FF124" s="404">
        <v>0</v>
      </c>
      <c r="FG124" s="404">
        <v>0</v>
      </c>
      <c r="FH124" s="404">
        <v>0</v>
      </c>
      <c r="FI124" s="404">
        <v>0</v>
      </c>
      <c r="FJ124" s="404">
        <v>0</v>
      </c>
      <c r="FK124" s="404">
        <v>0</v>
      </c>
      <c r="FL124" s="404">
        <v>0</v>
      </c>
      <c r="FM124" s="404">
        <v>0</v>
      </c>
      <c r="FN124" s="404">
        <v>0</v>
      </c>
      <c r="FO124" s="404">
        <v>0</v>
      </c>
      <c r="FP124" s="404">
        <v>0</v>
      </c>
      <c r="FQ124" s="404">
        <v>0</v>
      </c>
      <c r="FR124" s="404">
        <v>0</v>
      </c>
      <c r="FS124" s="404">
        <v>0</v>
      </c>
      <c r="FT124" s="404">
        <v>0</v>
      </c>
      <c r="FU124" s="404">
        <v>0</v>
      </c>
      <c r="FV124" s="404">
        <v>0</v>
      </c>
      <c r="FW124" s="404">
        <v>0</v>
      </c>
      <c r="FX124" s="404">
        <v>0</v>
      </c>
      <c r="FY124" s="404">
        <v>0</v>
      </c>
      <c r="FZ124" s="404">
        <v>0</v>
      </c>
      <c r="GA124" s="404">
        <v>0</v>
      </c>
      <c r="GB124" s="404">
        <v>0</v>
      </c>
      <c r="GC124" s="404">
        <v>0</v>
      </c>
      <c r="GD124" s="404">
        <v>0</v>
      </c>
      <c r="GE124" s="404">
        <v>0</v>
      </c>
      <c r="GF124" s="404">
        <v>0</v>
      </c>
      <c r="GG124" s="404">
        <v>0</v>
      </c>
      <c r="GH124" s="404">
        <v>0</v>
      </c>
      <c r="GI124" s="404">
        <v>0</v>
      </c>
      <c r="GJ124" s="404">
        <v>0</v>
      </c>
      <c r="GK124" s="404">
        <v>0</v>
      </c>
      <c r="GL124" s="404">
        <v>75751.473922902485</v>
      </c>
      <c r="GM124" s="404">
        <v>72144.260878954752</v>
      </c>
      <c r="GN124" s="404">
        <v>68708.819884718818</v>
      </c>
      <c r="GO124" s="404">
        <v>65436.971318779819</v>
      </c>
      <c r="GP124" s="404">
        <v>62320.925065504598</v>
      </c>
      <c r="GQ124" s="404">
        <v>59353.26196714722</v>
      </c>
      <c r="GR124" s="404">
        <v>56526.916159187836</v>
      </c>
      <c r="GS124" s="404">
        <v>53835.15824684556</v>
      </c>
      <c r="GT124" s="404">
        <v>51271.579282710052</v>
      </c>
      <c r="GU124" s="404">
        <v>48830.075507342903</v>
      </c>
      <c r="GV124" s="404">
        <v>46504.833816517057</v>
      </c>
      <c r="GW124" s="404">
        <v>44290.317920492431</v>
      </c>
      <c r="GX124" s="404">
        <v>42181.255162373753</v>
      </c>
      <c r="GY124" s="404">
        <v>40172.623964165468</v>
      </c>
      <c r="GZ124" s="404">
        <v>38259.641870633779</v>
      </c>
      <c r="HA124" s="404">
        <v>36437.754162508361</v>
      </c>
      <c r="HB124" s="404">
        <v>34702.623011912721</v>
      </c>
      <c r="HC124" s="404">
        <v>33050.117154202591</v>
      </c>
      <c r="HD124" s="404">
        <v>31476.302051621518</v>
      </c>
      <c r="HE124" s="404">
        <v>29977.430525353826</v>
      </c>
      <c r="HF124" s="404">
        <v>28549.933833670315</v>
      </c>
      <c r="HG124" s="404">
        <v>27190.413174924102</v>
      </c>
      <c r="HH124" s="404">
        <v>25895.631595165814</v>
      </c>
      <c r="HI124" s="404">
        <v>24662.506281110298</v>
      </c>
      <c r="HJ124" s="404">
        <v>23488.101220105047</v>
      </c>
      <c r="HK124" s="404">
        <v>22369.620209623852</v>
      </c>
      <c r="HL124" s="404">
        <v>21304.400199641768</v>
      </c>
      <c r="HM124" s="404">
        <v>20289.904952039775</v>
      </c>
      <c r="HN124" s="404">
        <v>19323.719001942649</v>
      </c>
      <c r="HO124" s="404">
        <v>18403.541906612038</v>
      </c>
      <c r="HP124" s="404">
        <v>17527.182768201943</v>
      </c>
      <c r="HQ124" s="404">
        <v>16692.555017335184</v>
      </c>
      <c r="HR124" s="404">
        <v>15897.671445081129</v>
      </c>
      <c r="HS124" s="404">
        <v>15140.639471505834</v>
      </c>
      <c r="HT124" s="404">
        <v>14419.656639529367</v>
      </c>
      <c r="HU124" s="404">
        <v>13733.006323361302</v>
      </c>
      <c r="HV124" s="404">
        <v>13079.053641296479</v>
      </c>
      <c r="HW124" s="404">
        <v>12456.241563139502</v>
      </c>
      <c r="HX124" s="404">
        <v>11863.087202990004</v>
      </c>
      <c r="HY124" s="404">
        <v>11298.178288561907</v>
      </c>
      <c r="HZ124" s="404">
        <v>190476.19047619047</v>
      </c>
      <c r="IA124" s="404">
        <v>614179.44223409414</v>
      </c>
      <c r="IB124" s="408">
        <v>3.2244420717289941</v>
      </c>
      <c r="IC124" s="410"/>
    </row>
    <row r="125" spans="1:237" ht="90" customHeight="1" x14ac:dyDescent="0.2">
      <c r="A125" s="276" t="s">
        <v>634</v>
      </c>
      <c r="B125" s="277" t="s">
        <v>1167</v>
      </c>
      <c r="C125" s="277" t="s">
        <v>1297</v>
      </c>
      <c r="D125" s="99"/>
      <c r="E125" s="277" t="s">
        <v>1298</v>
      </c>
      <c r="F125" s="103" t="s">
        <v>1299</v>
      </c>
      <c r="G125" s="103" t="s">
        <v>1296</v>
      </c>
      <c r="H125" s="99"/>
      <c r="I125" s="103" t="s">
        <v>1189</v>
      </c>
      <c r="J125" s="103">
        <v>10</v>
      </c>
      <c r="K125" s="227" t="s">
        <v>79</v>
      </c>
      <c r="L125" s="98">
        <v>83516</v>
      </c>
      <c r="M125" s="99" t="s">
        <v>1190</v>
      </c>
      <c r="N125" s="99" t="s">
        <v>147</v>
      </c>
      <c r="O125" s="13" t="s">
        <v>217</v>
      </c>
      <c r="P125" s="99" t="s">
        <v>728</v>
      </c>
      <c r="Q125" s="112" t="s">
        <v>100</v>
      </c>
      <c r="R125" s="99" t="s">
        <v>108</v>
      </c>
      <c r="S125" s="99" t="s">
        <v>99</v>
      </c>
      <c r="T125" s="99" t="s">
        <v>366</v>
      </c>
      <c r="U125" s="99" t="s">
        <v>100</v>
      </c>
      <c r="V125" s="102">
        <v>1</v>
      </c>
      <c r="W125" s="278">
        <v>210000</v>
      </c>
      <c r="X125" s="278">
        <v>0</v>
      </c>
      <c r="Y125" s="278">
        <v>0</v>
      </c>
      <c r="Z125" s="278">
        <v>0</v>
      </c>
      <c r="AA125" s="105">
        <v>210000</v>
      </c>
      <c r="AB125" s="278"/>
      <c r="AC125" s="278">
        <v>0</v>
      </c>
      <c r="AD125" s="278">
        <v>0</v>
      </c>
      <c r="AE125" s="278">
        <v>0</v>
      </c>
      <c r="AF125" s="278">
        <v>0</v>
      </c>
      <c r="AG125" s="278">
        <v>0</v>
      </c>
      <c r="AH125" s="278">
        <v>0</v>
      </c>
      <c r="AI125" s="100" t="s">
        <v>88</v>
      </c>
      <c r="AJ125" s="278">
        <v>0</v>
      </c>
      <c r="AK125" s="278">
        <v>0</v>
      </c>
      <c r="AL125" s="278">
        <v>0</v>
      </c>
      <c r="AM125" s="278">
        <v>0</v>
      </c>
      <c r="AN125" s="278">
        <v>0</v>
      </c>
      <c r="AO125" s="278">
        <v>0</v>
      </c>
      <c r="AP125" s="278">
        <v>0</v>
      </c>
      <c r="AQ125" s="278">
        <v>0</v>
      </c>
      <c r="AR125" s="278">
        <v>0</v>
      </c>
      <c r="AS125" s="278">
        <v>0</v>
      </c>
      <c r="AT125" s="278">
        <v>0</v>
      </c>
      <c r="AU125" s="279"/>
      <c r="AV125" s="230">
        <v>1</v>
      </c>
      <c r="AW125" s="230">
        <v>0</v>
      </c>
      <c r="AX125" s="230" t="s">
        <v>3603</v>
      </c>
      <c r="AY125" s="141">
        <v>7</v>
      </c>
      <c r="AZ125" s="70">
        <v>1</v>
      </c>
      <c r="BA125" s="70">
        <v>1</v>
      </c>
      <c r="BB125" s="70">
        <v>1</v>
      </c>
      <c r="BC125" s="70">
        <v>0</v>
      </c>
      <c r="BD125" s="70">
        <v>1</v>
      </c>
      <c r="BE125" s="70">
        <v>0</v>
      </c>
      <c r="BF125" s="70">
        <v>0</v>
      </c>
      <c r="BG125" s="71">
        <v>0</v>
      </c>
      <c r="BH125" s="71">
        <v>1</v>
      </c>
      <c r="BI125" s="71">
        <v>0</v>
      </c>
      <c r="BJ125" s="71">
        <v>1</v>
      </c>
      <c r="BK125" s="71">
        <v>0</v>
      </c>
      <c r="BL125" s="70">
        <v>1</v>
      </c>
      <c r="BM125" s="70">
        <v>1</v>
      </c>
      <c r="BN125" s="70">
        <v>0</v>
      </c>
      <c r="BO125" s="70">
        <v>1</v>
      </c>
      <c r="BP125" s="403">
        <v>0</v>
      </c>
      <c r="BQ125" s="403">
        <v>0</v>
      </c>
      <c r="BR125" s="403">
        <v>210000</v>
      </c>
      <c r="BS125" s="403">
        <v>0</v>
      </c>
      <c r="BT125" s="403">
        <v>0</v>
      </c>
      <c r="BU125" s="403">
        <v>0</v>
      </c>
      <c r="BV125" s="403">
        <v>0</v>
      </c>
      <c r="BW125" s="403">
        <v>0</v>
      </c>
      <c r="BX125" s="403">
        <v>0</v>
      </c>
      <c r="BY125" s="403">
        <v>0</v>
      </c>
      <c r="BZ125" s="401">
        <v>0</v>
      </c>
      <c r="CA125" s="401">
        <v>0</v>
      </c>
      <c r="CB125" s="401">
        <v>0</v>
      </c>
      <c r="CC125" s="401">
        <v>0</v>
      </c>
      <c r="CD125" s="401">
        <v>0</v>
      </c>
      <c r="CE125" s="401">
        <v>0</v>
      </c>
      <c r="CF125" s="401">
        <v>0</v>
      </c>
      <c r="CG125" s="401">
        <v>0</v>
      </c>
      <c r="CH125" s="401">
        <v>0</v>
      </c>
      <c r="CI125" s="401">
        <v>0</v>
      </c>
      <c r="CJ125" s="401">
        <v>0</v>
      </c>
      <c r="CK125" s="401">
        <v>0</v>
      </c>
      <c r="CL125" s="401">
        <v>0</v>
      </c>
      <c r="CM125" s="401">
        <v>0</v>
      </c>
      <c r="CN125" s="401">
        <v>0</v>
      </c>
      <c r="CO125" s="401">
        <v>0</v>
      </c>
      <c r="CP125" s="401">
        <v>0</v>
      </c>
      <c r="CQ125" s="401">
        <v>0</v>
      </c>
      <c r="CR125" s="401">
        <v>0</v>
      </c>
      <c r="CS125" s="401">
        <v>0</v>
      </c>
      <c r="CT125" s="401">
        <v>0</v>
      </c>
      <c r="CU125" s="401">
        <v>0</v>
      </c>
      <c r="CV125" s="401">
        <v>0</v>
      </c>
      <c r="CW125" s="401">
        <v>0</v>
      </c>
      <c r="CX125" s="401">
        <v>0</v>
      </c>
      <c r="CY125" s="401">
        <v>0</v>
      </c>
      <c r="CZ125" s="401">
        <v>0</v>
      </c>
      <c r="DA125" s="401">
        <v>0</v>
      </c>
      <c r="DB125" s="401">
        <v>0</v>
      </c>
      <c r="DC125" s="401">
        <v>0</v>
      </c>
      <c r="DD125" s="401">
        <v>0</v>
      </c>
      <c r="DE125" s="401">
        <v>0</v>
      </c>
      <c r="DF125" s="401">
        <v>0</v>
      </c>
      <c r="DG125" s="403">
        <v>83516</v>
      </c>
      <c r="DH125" s="403">
        <v>83516</v>
      </c>
      <c r="DI125" s="403">
        <v>83516</v>
      </c>
      <c r="DJ125" s="403">
        <v>83516</v>
      </c>
      <c r="DK125" s="403">
        <v>83516</v>
      </c>
      <c r="DL125" s="403">
        <v>83516</v>
      </c>
      <c r="DM125" s="403">
        <v>83516</v>
      </c>
      <c r="DN125" s="403">
        <v>83516</v>
      </c>
      <c r="DO125" s="403">
        <v>83516</v>
      </c>
      <c r="DP125" s="403">
        <v>83516</v>
      </c>
      <c r="DQ125" s="403">
        <v>83516</v>
      </c>
      <c r="DR125" s="403">
        <v>83516</v>
      </c>
      <c r="DS125" s="403">
        <v>83516</v>
      </c>
      <c r="DT125" s="403">
        <v>83516</v>
      </c>
      <c r="DU125" s="403">
        <v>83516</v>
      </c>
      <c r="DV125" s="403">
        <v>83516</v>
      </c>
      <c r="DW125" s="403">
        <v>83516</v>
      </c>
      <c r="DX125" s="403">
        <v>83516</v>
      </c>
      <c r="DY125" s="403">
        <v>83516</v>
      </c>
      <c r="DZ125" s="403">
        <v>83516</v>
      </c>
      <c r="EA125" s="403">
        <v>83516</v>
      </c>
      <c r="EB125" s="403">
        <v>83516</v>
      </c>
      <c r="EC125" s="403">
        <v>83516</v>
      </c>
      <c r="ED125" s="403">
        <v>83516</v>
      </c>
      <c r="EE125" s="403">
        <v>83516</v>
      </c>
      <c r="EF125" s="403">
        <v>83516</v>
      </c>
      <c r="EG125" s="403">
        <v>83516</v>
      </c>
      <c r="EH125" s="403">
        <v>83516</v>
      </c>
      <c r="EI125" s="403">
        <v>83516</v>
      </c>
      <c r="EJ125" s="403">
        <v>83516</v>
      </c>
      <c r="EK125" s="403">
        <v>83516</v>
      </c>
      <c r="EL125" s="403">
        <v>83516</v>
      </c>
      <c r="EM125" s="403">
        <v>83516</v>
      </c>
      <c r="EN125" s="403">
        <v>83516</v>
      </c>
      <c r="EO125" s="403">
        <v>83516</v>
      </c>
      <c r="EP125" s="403">
        <v>83516</v>
      </c>
      <c r="EQ125" s="403">
        <v>83516</v>
      </c>
      <c r="ER125" s="403">
        <v>83516</v>
      </c>
      <c r="ES125" s="403">
        <v>83516</v>
      </c>
      <c r="ET125" s="403">
        <v>83516</v>
      </c>
      <c r="EU125" s="403">
        <v>83516</v>
      </c>
      <c r="EV125" s="403">
        <v>83516</v>
      </c>
      <c r="EW125" s="403">
        <v>83516</v>
      </c>
      <c r="EX125" s="404">
        <v>190476.19047619047</v>
      </c>
      <c r="EY125" s="404">
        <v>0</v>
      </c>
      <c r="EZ125" s="404">
        <v>0</v>
      </c>
      <c r="FA125" s="404">
        <v>0</v>
      </c>
      <c r="FB125" s="404">
        <v>0</v>
      </c>
      <c r="FC125" s="404">
        <v>0</v>
      </c>
      <c r="FD125" s="404">
        <v>0</v>
      </c>
      <c r="FE125" s="404">
        <v>0</v>
      </c>
      <c r="FF125" s="404">
        <v>0</v>
      </c>
      <c r="FG125" s="404">
        <v>0</v>
      </c>
      <c r="FH125" s="404">
        <v>0</v>
      </c>
      <c r="FI125" s="404">
        <v>0</v>
      </c>
      <c r="FJ125" s="404">
        <v>0</v>
      </c>
      <c r="FK125" s="404">
        <v>0</v>
      </c>
      <c r="FL125" s="404">
        <v>0</v>
      </c>
      <c r="FM125" s="404">
        <v>0</v>
      </c>
      <c r="FN125" s="404">
        <v>0</v>
      </c>
      <c r="FO125" s="404">
        <v>0</v>
      </c>
      <c r="FP125" s="404">
        <v>0</v>
      </c>
      <c r="FQ125" s="404">
        <v>0</v>
      </c>
      <c r="FR125" s="404">
        <v>0</v>
      </c>
      <c r="FS125" s="404">
        <v>0</v>
      </c>
      <c r="FT125" s="404">
        <v>0</v>
      </c>
      <c r="FU125" s="404">
        <v>0</v>
      </c>
      <c r="FV125" s="404">
        <v>0</v>
      </c>
      <c r="FW125" s="404">
        <v>0</v>
      </c>
      <c r="FX125" s="404">
        <v>0</v>
      </c>
      <c r="FY125" s="404">
        <v>0</v>
      </c>
      <c r="FZ125" s="404">
        <v>0</v>
      </c>
      <c r="GA125" s="404">
        <v>0</v>
      </c>
      <c r="GB125" s="404">
        <v>0</v>
      </c>
      <c r="GC125" s="404">
        <v>0</v>
      </c>
      <c r="GD125" s="404">
        <v>0</v>
      </c>
      <c r="GE125" s="404">
        <v>0</v>
      </c>
      <c r="GF125" s="404">
        <v>0</v>
      </c>
      <c r="GG125" s="404">
        <v>0</v>
      </c>
      <c r="GH125" s="404">
        <v>0</v>
      </c>
      <c r="GI125" s="404">
        <v>0</v>
      </c>
      <c r="GJ125" s="404">
        <v>0</v>
      </c>
      <c r="GK125" s="404">
        <v>0</v>
      </c>
      <c r="GL125" s="404">
        <v>75751.473922902485</v>
      </c>
      <c r="GM125" s="404">
        <v>72144.260878954752</v>
      </c>
      <c r="GN125" s="404">
        <v>68708.819884718818</v>
      </c>
      <c r="GO125" s="404">
        <v>65436.971318779819</v>
      </c>
      <c r="GP125" s="404">
        <v>62320.925065504598</v>
      </c>
      <c r="GQ125" s="404">
        <v>59353.26196714722</v>
      </c>
      <c r="GR125" s="404">
        <v>56526.916159187836</v>
      </c>
      <c r="GS125" s="404">
        <v>53835.15824684556</v>
      </c>
      <c r="GT125" s="404">
        <v>51271.579282710052</v>
      </c>
      <c r="GU125" s="404">
        <v>48830.075507342903</v>
      </c>
      <c r="GV125" s="404">
        <v>46504.833816517057</v>
      </c>
      <c r="GW125" s="404">
        <v>44290.317920492431</v>
      </c>
      <c r="GX125" s="404">
        <v>42181.255162373753</v>
      </c>
      <c r="GY125" s="404">
        <v>40172.623964165468</v>
      </c>
      <c r="GZ125" s="404">
        <v>38259.641870633779</v>
      </c>
      <c r="HA125" s="404">
        <v>36437.754162508361</v>
      </c>
      <c r="HB125" s="404">
        <v>34702.623011912721</v>
      </c>
      <c r="HC125" s="404">
        <v>33050.117154202591</v>
      </c>
      <c r="HD125" s="404">
        <v>31476.302051621518</v>
      </c>
      <c r="HE125" s="404">
        <v>29977.430525353826</v>
      </c>
      <c r="HF125" s="404">
        <v>28549.933833670315</v>
      </c>
      <c r="HG125" s="404">
        <v>27190.413174924102</v>
      </c>
      <c r="HH125" s="404">
        <v>25895.631595165814</v>
      </c>
      <c r="HI125" s="404">
        <v>24662.506281110298</v>
      </c>
      <c r="HJ125" s="404">
        <v>23488.101220105047</v>
      </c>
      <c r="HK125" s="404">
        <v>22369.620209623852</v>
      </c>
      <c r="HL125" s="404">
        <v>21304.400199641768</v>
      </c>
      <c r="HM125" s="404">
        <v>20289.904952039775</v>
      </c>
      <c r="HN125" s="404">
        <v>19323.719001942649</v>
      </c>
      <c r="HO125" s="404">
        <v>18403.541906612038</v>
      </c>
      <c r="HP125" s="404">
        <v>17527.182768201943</v>
      </c>
      <c r="HQ125" s="404">
        <v>16692.555017335184</v>
      </c>
      <c r="HR125" s="404">
        <v>15897.671445081129</v>
      </c>
      <c r="HS125" s="404">
        <v>15140.639471505834</v>
      </c>
      <c r="HT125" s="404">
        <v>14419.656639529367</v>
      </c>
      <c r="HU125" s="404">
        <v>13733.006323361302</v>
      </c>
      <c r="HV125" s="404">
        <v>13079.053641296479</v>
      </c>
      <c r="HW125" s="404">
        <v>12456.241563139502</v>
      </c>
      <c r="HX125" s="404">
        <v>11863.087202990004</v>
      </c>
      <c r="HY125" s="404">
        <v>11298.178288561907</v>
      </c>
      <c r="HZ125" s="404">
        <v>190476.19047619047</v>
      </c>
      <c r="IA125" s="404">
        <v>614179.44223409414</v>
      </c>
      <c r="IB125" s="408">
        <v>3.2244420717289941</v>
      </c>
      <c r="IC125" s="410"/>
    </row>
    <row r="126" spans="1:237" ht="90" customHeight="1" x14ac:dyDescent="0.2">
      <c r="A126" s="161" t="s">
        <v>2267</v>
      </c>
      <c r="B126" s="150" t="s">
        <v>2613</v>
      </c>
      <c r="C126" s="150" t="s">
        <v>2176</v>
      </c>
      <c r="D126" s="148">
        <v>4</v>
      </c>
      <c r="E126" s="150" t="s">
        <v>2631</v>
      </c>
      <c r="F126" s="151" t="s">
        <v>2632</v>
      </c>
      <c r="G126" s="151" t="s">
        <v>2633</v>
      </c>
      <c r="H126" s="79" t="s">
        <v>77</v>
      </c>
      <c r="I126" s="151" t="s">
        <v>2634</v>
      </c>
      <c r="J126" s="151">
        <v>10</v>
      </c>
      <c r="K126" s="227" t="s">
        <v>79</v>
      </c>
      <c r="L126" s="79">
        <v>112688</v>
      </c>
      <c r="M126" s="79" t="s">
        <v>2635</v>
      </c>
      <c r="N126" s="79" t="s">
        <v>81</v>
      </c>
      <c r="O126" s="79" t="s">
        <v>133</v>
      </c>
      <c r="P126" s="79" t="s">
        <v>134</v>
      </c>
      <c r="Q126" s="112" t="s">
        <v>100</v>
      </c>
      <c r="R126" s="79" t="s">
        <v>108</v>
      </c>
      <c r="S126" s="79" t="s">
        <v>99</v>
      </c>
      <c r="T126" s="79" t="s">
        <v>2034</v>
      </c>
      <c r="U126" s="79" t="s">
        <v>100</v>
      </c>
      <c r="V126" s="81">
        <v>1</v>
      </c>
      <c r="W126" s="149">
        <v>50000</v>
      </c>
      <c r="X126" s="149">
        <v>0</v>
      </c>
      <c r="Y126" s="149">
        <v>0</v>
      </c>
      <c r="Z126" s="149">
        <v>0</v>
      </c>
      <c r="AA126" s="149">
        <v>0</v>
      </c>
      <c r="AB126" s="149">
        <v>50000</v>
      </c>
      <c r="AC126" s="149">
        <v>0</v>
      </c>
      <c r="AD126" s="149">
        <v>0</v>
      </c>
      <c r="AE126" s="149">
        <v>0</v>
      </c>
      <c r="AF126" s="149">
        <v>0</v>
      </c>
      <c r="AG126" s="149">
        <v>0</v>
      </c>
      <c r="AH126" s="149">
        <v>0</v>
      </c>
      <c r="AI126" s="88" t="s">
        <v>88</v>
      </c>
      <c r="AJ126" s="149">
        <v>250000</v>
      </c>
      <c r="AK126" s="149">
        <v>0</v>
      </c>
      <c r="AL126" s="149"/>
      <c r="AM126" s="149"/>
      <c r="AN126" s="149">
        <v>220000</v>
      </c>
      <c r="AO126" s="149">
        <v>30000</v>
      </c>
      <c r="AP126" s="149">
        <v>0</v>
      </c>
      <c r="AQ126" s="149">
        <v>0</v>
      </c>
      <c r="AR126" s="149">
        <v>0</v>
      </c>
      <c r="AS126" s="149">
        <v>0</v>
      </c>
      <c r="AT126" s="149">
        <v>0</v>
      </c>
      <c r="AU126" s="151"/>
      <c r="AV126" s="230">
        <v>1</v>
      </c>
      <c r="AW126" s="230">
        <v>0</v>
      </c>
      <c r="AX126" s="230" t="s">
        <v>3596</v>
      </c>
      <c r="AY126" s="141">
        <v>9</v>
      </c>
      <c r="AZ126" s="70">
        <v>1</v>
      </c>
      <c r="BA126" s="70">
        <v>1</v>
      </c>
      <c r="BB126" s="70">
        <v>1</v>
      </c>
      <c r="BC126" s="70">
        <v>1</v>
      </c>
      <c r="BD126" s="70">
        <v>1</v>
      </c>
      <c r="BE126" s="70">
        <v>1</v>
      </c>
      <c r="BF126" s="70">
        <v>1</v>
      </c>
      <c r="BG126" s="71">
        <v>0</v>
      </c>
      <c r="BH126" s="71">
        <v>1</v>
      </c>
      <c r="BI126" s="71">
        <v>0</v>
      </c>
      <c r="BJ126" s="71">
        <v>0</v>
      </c>
      <c r="BK126" s="71">
        <v>1</v>
      </c>
      <c r="BL126" s="70">
        <v>1</v>
      </c>
      <c r="BM126" s="70">
        <v>1</v>
      </c>
      <c r="BN126" s="70">
        <v>0</v>
      </c>
      <c r="BO126" s="70">
        <v>1</v>
      </c>
      <c r="BP126" s="403">
        <v>0</v>
      </c>
      <c r="BQ126" s="403">
        <v>0</v>
      </c>
      <c r="BR126" s="403">
        <v>0</v>
      </c>
      <c r="BS126" s="403">
        <v>270000</v>
      </c>
      <c r="BT126" s="403">
        <v>30000</v>
      </c>
      <c r="BU126" s="403">
        <v>0</v>
      </c>
      <c r="BV126" s="403">
        <v>0</v>
      </c>
      <c r="BW126" s="403">
        <v>0</v>
      </c>
      <c r="BX126" s="403">
        <v>0</v>
      </c>
      <c r="BY126" s="403">
        <v>0</v>
      </c>
      <c r="BZ126" s="401">
        <v>0</v>
      </c>
      <c r="CA126" s="401">
        <v>0</v>
      </c>
      <c r="CB126" s="401">
        <v>0</v>
      </c>
      <c r="CC126" s="401">
        <v>0</v>
      </c>
      <c r="CD126" s="401">
        <v>0</v>
      </c>
      <c r="CE126" s="401">
        <v>0</v>
      </c>
      <c r="CF126" s="401">
        <v>0</v>
      </c>
      <c r="CG126" s="401">
        <v>0</v>
      </c>
      <c r="CH126" s="401">
        <v>0</v>
      </c>
      <c r="CI126" s="401">
        <v>0</v>
      </c>
      <c r="CJ126" s="401">
        <v>0</v>
      </c>
      <c r="CK126" s="401">
        <v>0</v>
      </c>
      <c r="CL126" s="401">
        <v>0</v>
      </c>
      <c r="CM126" s="401">
        <v>0</v>
      </c>
      <c r="CN126" s="401">
        <v>0</v>
      </c>
      <c r="CO126" s="401">
        <v>0</v>
      </c>
      <c r="CP126" s="401">
        <v>0</v>
      </c>
      <c r="CQ126" s="401">
        <v>0</v>
      </c>
      <c r="CR126" s="401">
        <v>0</v>
      </c>
      <c r="CS126" s="401">
        <v>0</v>
      </c>
      <c r="CT126" s="401">
        <v>0</v>
      </c>
      <c r="CU126" s="401">
        <v>0</v>
      </c>
      <c r="CV126" s="401">
        <v>0</v>
      </c>
      <c r="CW126" s="401">
        <v>0</v>
      </c>
      <c r="CX126" s="401">
        <v>0</v>
      </c>
      <c r="CY126" s="401">
        <v>0</v>
      </c>
      <c r="CZ126" s="401">
        <v>0</v>
      </c>
      <c r="DA126" s="401">
        <v>0</v>
      </c>
      <c r="DB126" s="401">
        <v>0</v>
      </c>
      <c r="DC126" s="401">
        <v>0</v>
      </c>
      <c r="DD126" s="401">
        <v>0</v>
      </c>
      <c r="DE126" s="401">
        <v>0</v>
      </c>
      <c r="DF126" s="401">
        <v>0</v>
      </c>
      <c r="DG126" s="403">
        <v>112688</v>
      </c>
      <c r="DH126" s="403">
        <v>112688</v>
      </c>
      <c r="DI126" s="403">
        <v>112688</v>
      </c>
      <c r="DJ126" s="403">
        <v>112688</v>
      </c>
      <c r="DK126" s="403">
        <v>112688</v>
      </c>
      <c r="DL126" s="403">
        <v>112688</v>
      </c>
      <c r="DM126" s="403">
        <v>112688</v>
      </c>
      <c r="DN126" s="403">
        <v>112688</v>
      </c>
      <c r="DO126" s="403">
        <v>112688</v>
      </c>
      <c r="DP126" s="403">
        <v>112688</v>
      </c>
      <c r="DQ126" s="403">
        <v>112688</v>
      </c>
      <c r="DR126" s="403">
        <v>112688</v>
      </c>
      <c r="DS126" s="403">
        <v>112688</v>
      </c>
      <c r="DT126" s="403">
        <v>112688</v>
      </c>
      <c r="DU126" s="403">
        <v>112688</v>
      </c>
      <c r="DV126" s="403">
        <v>112688</v>
      </c>
      <c r="DW126" s="403">
        <v>112688</v>
      </c>
      <c r="DX126" s="403">
        <v>112688</v>
      </c>
      <c r="DY126" s="403">
        <v>112688</v>
      </c>
      <c r="DZ126" s="403">
        <v>112688</v>
      </c>
      <c r="EA126" s="403">
        <v>112688</v>
      </c>
      <c r="EB126" s="403">
        <v>112688</v>
      </c>
      <c r="EC126" s="403">
        <v>112688</v>
      </c>
      <c r="ED126" s="403">
        <v>112688</v>
      </c>
      <c r="EE126" s="403">
        <v>112688</v>
      </c>
      <c r="EF126" s="403">
        <v>112688</v>
      </c>
      <c r="EG126" s="403">
        <v>112688</v>
      </c>
      <c r="EH126" s="403">
        <v>112688</v>
      </c>
      <c r="EI126" s="403">
        <v>112688</v>
      </c>
      <c r="EJ126" s="403">
        <v>112688</v>
      </c>
      <c r="EK126" s="403">
        <v>112688</v>
      </c>
      <c r="EL126" s="403">
        <v>112688</v>
      </c>
      <c r="EM126" s="403">
        <v>112688</v>
      </c>
      <c r="EN126" s="403">
        <v>112688</v>
      </c>
      <c r="EO126" s="403">
        <v>112688</v>
      </c>
      <c r="EP126" s="403">
        <v>112688</v>
      </c>
      <c r="EQ126" s="403">
        <v>112688</v>
      </c>
      <c r="ER126" s="403">
        <v>112688</v>
      </c>
      <c r="ES126" s="403">
        <v>112688</v>
      </c>
      <c r="ET126" s="403">
        <v>112688</v>
      </c>
      <c r="EU126" s="403">
        <v>112688</v>
      </c>
      <c r="EV126" s="403">
        <v>112688</v>
      </c>
      <c r="EW126" s="403">
        <v>112688</v>
      </c>
      <c r="EX126" s="404">
        <v>0</v>
      </c>
      <c r="EY126" s="404">
        <v>233236.15160349853</v>
      </c>
      <c r="EZ126" s="404">
        <v>24681.074243756459</v>
      </c>
      <c r="FA126" s="404">
        <v>0</v>
      </c>
      <c r="FB126" s="404">
        <v>0</v>
      </c>
      <c r="FC126" s="404">
        <v>0</v>
      </c>
      <c r="FD126" s="404">
        <v>0</v>
      </c>
      <c r="FE126" s="404">
        <v>0</v>
      </c>
      <c r="FF126" s="404">
        <v>0</v>
      </c>
      <c r="FG126" s="404">
        <v>0</v>
      </c>
      <c r="FH126" s="404">
        <v>0</v>
      </c>
      <c r="FI126" s="404">
        <v>0</v>
      </c>
      <c r="FJ126" s="404">
        <v>0</v>
      </c>
      <c r="FK126" s="404">
        <v>0</v>
      </c>
      <c r="FL126" s="404">
        <v>0</v>
      </c>
      <c r="FM126" s="404">
        <v>0</v>
      </c>
      <c r="FN126" s="404">
        <v>0</v>
      </c>
      <c r="FO126" s="404">
        <v>0</v>
      </c>
      <c r="FP126" s="404">
        <v>0</v>
      </c>
      <c r="FQ126" s="404">
        <v>0</v>
      </c>
      <c r="FR126" s="404">
        <v>0</v>
      </c>
      <c r="FS126" s="404">
        <v>0</v>
      </c>
      <c r="FT126" s="404">
        <v>0</v>
      </c>
      <c r="FU126" s="404">
        <v>0</v>
      </c>
      <c r="FV126" s="404">
        <v>0</v>
      </c>
      <c r="FW126" s="404">
        <v>0</v>
      </c>
      <c r="FX126" s="404">
        <v>0</v>
      </c>
      <c r="FY126" s="404">
        <v>0</v>
      </c>
      <c r="FZ126" s="404">
        <v>0</v>
      </c>
      <c r="GA126" s="404">
        <v>0</v>
      </c>
      <c r="GB126" s="404">
        <v>0</v>
      </c>
      <c r="GC126" s="404">
        <v>0</v>
      </c>
      <c r="GD126" s="404">
        <v>0</v>
      </c>
      <c r="GE126" s="404">
        <v>0</v>
      </c>
      <c r="GF126" s="404">
        <v>0</v>
      </c>
      <c r="GG126" s="404">
        <v>0</v>
      </c>
      <c r="GH126" s="404">
        <v>0</v>
      </c>
      <c r="GI126" s="404">
        <v>0</v>
      </c>
      <c r="GJ126" s="404">
        <v>0</v>
      </c>
      <c r="GK126" s="404">
        <v>0</v>
      </c>
      <c r="GL126" s="404">
        <v>102211.33786848072</v>
      </c>
      <c r="GM126" s="404">
        <v>97344.131303314964</v>
      </c>
      <c r="GN126" s="404">
        <v>92708.696479347593</v>
      </c>
      <c r="GO126" s="404">
        <v>88293.996646997708</v>
      </c>
      <c r="GP126" s="404">
        <v>84089.520616188296</v>
      </c>
      <c r="GQ126" s="404">
        <v>80085.257729703124</v>
      </c>
      <c r="GR126" s="404">
        <v>76271.674028288704</v>
      </c>
      <c r="GS126" s="404">
        <v>72639.689550751136</v>
      </c>
      <c r="GT126" s="404">
        <v>69180.656715001081</v>
      </c>
      <c r="GU126" s="404">
        <v>65886.339728572464</v>
      </c>
      <c r="GV126" s="404">
        <v>62748.894979592827</v>
      </c>
      <c r="GW126" s="404">
        <v>59760.852361516969</v>
      </c>
      <c r="GX126" s="404">
        <v>56915.09748715903</v>
      </c>
      <c r="GY126" s="404">
        <v>54204.854749675251</v>
      </c>
      <c r="GZ126" s="404">
        <v>51623.671190166911</v>
      </c>
      <c r="HA126" s="404">
        <v>49165.401133492283</v>
      </c>
      <c r="HB126" s="404">
        <v>46824.191555706944</v>
      </c>
      <c r="HC126" s="404">
        <v>44594.468148292326</v>
      </c>
      <c r="HD126" s="404">
        <v>42470.922045992695</v>
      </c>
      <c r="HE126" s="404">
        <v>40448.497186659704</v>
      </c>
      <c r="HF126" s="404">
        <v>38522.37827300925</v>
      </c>
      <c r="HG126" s="404">
        <v>36687.979307627844</v>
      </c>
      <c r="HH126" s="404">
        <v>34940.932673931289</v>
      </c>
      <c r="HI126" s="404">
        <v>33277.078737077412</v>
      </c>
      <c r="HJ126" s="404">
        <v>31692.455940073727</v>
      </c>
      <c r="HK126" s="404">
        <v>30183.291371498784</v>
      </c>
      <c r="HL126" s="404">
        <v>28745.991782379799</v>
      </c>
      <c r="HM126" s="404">
        <v>27377.135030837901</v>
      </c>
      <c r="HN126" s="404">
        <v>26073.461934131341</v>
      </c>
      <c r="HO126" s="404">
        <v>24831.868508696505</v>
      </c>
      <c r="HP126" s="404">
        <v>23649.39857971096</v>
      </c>
      <c r="HQ126" s="404">
        <v>22523.236742581867</v>
      </c>
      <c r="HR126" s="404">
        <v>21450.701659601778</v>
      </c>
      <c r="HS126" s="404">
        <v>20429.239675811215</v>
      </c>
      <c r="HT126" s="404">
        <v>19456.418738867826</v>
      </c>
      <c r="HU126" s="404">
        <v>18529.922608445548</v>
      </c>
      <c r="HV126" s="404">
        <v>17647.545341376714</v>
      </c>
      <c r="HW126" s="404">
        <v>16807.186039406392</v>
      </c>
      <c r="HX126" s="404">
        <v>16006.843847053708</v>
      </c>
      <c r="HY126" s="404">
        <v>15244.613187670197</v>
      </c>
      <c r="HZ126" s="404">
        <v>257917.22584725497</v>
      </c>
      <c r="IA126" s="404">
        <v>828711.30066664587</v>
      </c>
      <c r="IB126" s="408">
        <v>3.2130901607844891</v>
      </c>
      <c r="IC126" s="410"/>
    </row>
    <row r="127" spans="1:237" ht="90" customHeight="1" x14ac:dyDescent="0.2">
      <c r="A127" s="161" t="s">
        <v>3062</v>
      </c>
      <c r="B127" s="150" t="s">
        <v>3063</v>
      </c>
      <c r="C127" s="260" t="s">
        <v>3406</v>
      </c>
      <c r="D127" s="165">
        <v>28</v>
      </c>
      <c r="E127" s="260" t="s">
        <v>3193</v>
      </c>
      <c r="F127" s="177" t="s">
        <v>3194</v>
      </c>
      <c r="G127" s="177" t="s">
        <v>3122</v>
      </c>
      <c r="H127" s="165" t="s">
        <v>77</v>
      </c>
      <c r="I127" s="177" t="s">
        <v>3102</v>
      </c>
      <c r="J127" s="151">
        <v>10</v>
      </c>
      <c r="K127" s="151" t="s">
        <v>197</v>
      </c>
      <c r="L127" s="79">
        <v>17827</v>
      </c>
      <c r="M127" s="79" t="s">
        <v>3195</v>
      </c>
      <c r="N127" s="165" t="s">
        <v>81</v>
      </c>
      <c r="O127" s="73" t="s">
        <v>106</v>
      </c>
      <c r="P127" s="165" t="s">
        <v>199</v>
      </c>
      <c r="Q127" s="112" t="s">
        <v>100</v>
      </c>
      <c r="R127" s="165" t="s">
        <v>108</v>
      </c>
      <c r="S127" s="165" t="s">
        <v>3190</v>
      </c>
      <c r="T127" s="79" t="s">
        <v>3070</v>
      </c>
      <c r="U127" s="165" t="s">
        <v>100</v>
      </c>
      <c r="V127" s="175">
        <v>1</v>
      </c>
      <c r="W127" s="258">
        <v>45000</v>
      </c>
      <c r="X127" s="258">
        <v>0</v>
      </c>
      <c r="Y127" s="258">
        <v>0</v>
      </c>
      <c r="Z127" s="162">
        <v>0</v>
      </c>
      <c r="AA127" s="258">
        <v>45000</v>
      </c>
      <c r="AB127" s="258">
        <v>0</v>
      </c>
      <c r="AC127" s="258">
        <v>0</v>
      </c>
      <c r="AD127" s="258">
        <v>0</v>
      </c>
      <c r="AE127" s="149">
        <v>0</v>
      </c>
      <c r="AF127" s="174">
        <v>0</v>
      </c>
      <c r="AG127" s="149">
        <v>0</v>
      </c>
      <c r="AH127" s="149">
        <v>0</v>
      </c>
      <c r="AI127" s="88" t="s">
        <v>88</v>
      </c>
      <c r="AJ127" s="162">
        <v>0</v>
      </c>
      <c r="AK127" s="162">
        <v>0</v>
      </c>
      <c r="AL127" s="162">
        <v>0</v>
      </c>
      <c r="AM127" s="162">
        <v>0</v>
      </c>
      <c r="AN127" s="162">
        <v>0</v>
      </c>
      <c r="AO127" s="162">
        <v>0</v>
      </c>
      <c r="AP127" s="162">
        <v>0</v>
      </c>
      <c r="AQ127" s="149">
        <v>0</v>
      </c>
      <c r="AR127" s="149">
        <v>0</v>
      </c>
      <c r="AS127" s="149">
        <v>0</v>
      </c>
      <c r="AT127" s="149">
        <v>0</v>
      </c>
      <c r="AU127" s="164"/>
      <c r="AV127" s="230">
        <v>1</v>
      </c>
      <c r="AW127" s="230">
        <v>0</v>
      </c>
      <c r="AX127" s="230" t="s">
        <v>3599</v>
      </c>
      <c r="AY127" s="141">
        <v>9</v>
      </c>
      <c r="AZ127" s="70">
        <v>1</v>
      </c>
      <c r="BA127" s="70">
        <v>1</v>
      </c>
      <c r="BB127" s="70">
        <v>1</v>
      </c>
      <c r="BC127" s="70">
        <v>1</v>
      </c>
      <c r="BD127" s="70">
        <v>1</v>
      </c>
      <c r="BE127" s="70">
        <v>1</v>
      </c>
      <c r="BF127" s="70">
        <v>1</v>
      </c>
      <c r="BG127" s="71">
        <v>0</v>
      </c>
      <c r="BH127" s="71">
        <v>1</v>
      </c>
      <c r="BI127" s="71">
        <v>0</v>
      </c>
      <c r="BJ127" s="71">
        <v>0</v>
      </c>
      <c r="BK127" s="71">
        <v>1</v>
      </c>
      <c r="BL127" s="70">
        <v>1</v>
      </c>
      <c r="BM127" s="70">
        <v>1</v>
      </c>
      <c r="BN127" s="70">
        <v>0</v>
      </c>
      <c r="BO127" s="70">
        <v>1</v>
      </c>
      <c r="BP127" s="403">
        <v>0</v>
      </c>
      <c r="BQ127" s="403">
        <v>0</v>
      </c>
      <c r="BR127" s="403">
        <v>45000</v>
      </c>
      <c r="BS127" s="403">
        <v>0</v>
      </c>
      <c r="BT127" s="403">
        <v>0</v>
      </c>
      <c r="BU127" s="403">
        <v>0</v>
      </c>
      <c r="BV127" s="403">
        <v>0</v>
      </c>
      <c r="BW127" s="403">
        <v>0</v>
      </c>
      <c r="BX127" s="403">
        <v>0</v>
      </c>
      <c r="BY127" s="403">
        <v>0</v>
      </c>
      <c r="BZ127" s="401">
        <v>0</v>
      </c>
      <c r="CA127" s="401">
        <v>0</v>
      </c>
      <c r="CB127" s="401">
        <v>0</v>
      </c>
      <c r="CC127" s="401">
        <v>0</v>
      </c>
      <c r="CD127" s="401">
        <v>0</v>
      </c>
      <c r="CE127" s="401">
        <v>0</v>
      </c>
      <c r="CF127" s="401">
        <v>0</v>
      </c>
      <c r="CG127" s="401">
        <v>0</v>
      </c>
      <c r="CH127" s="401">
        <v>0</v>
      </c>
      <c r="CI127" s="401">
        <v>0</v>
      </c>
      <c r="CJ127" s="401">
        <v>0</v>
      </c>
      <c r="CK127" s="401">
        <v>0</v>
      </c>
      <c r="CL127" s="401">
        <v>0</v>
      </c>
      <c r="CM127" s="401">
        <v>0</v>
      </c>
      <c r="CN127" s="401">
        <v>0</v>
      </c>
      <c r="CO127" s="401">
        <v>0</v>
      </c>
      <c r="CP127" s="401">
        <v>0</v>
      </c>
      <c r="CQ127" s="401">
        <v>0</v>
      </c>
      <c r="CR127" s="401">
        <v>0</v>
      </c>
      <c r="CS127" s="401">
        <v>0</v>
      </c>
      <c r="CT127" s="401">
        <v>0</v>
      </c>
      <c r="CU127" s="401">
        <v>0</v>
      </c>
      <c r="CV127" s="401">
        <v>0</v>
      </c>
      <c r="CW127" s="401">
        <v>0</v>
      </c>
      <c r="CX127" s="401">
        <v>0</v>
      </c>
      <c r="CY127" s="401">
        <v>0</v>
      </c>
      <c r="CZ127" s="401">
        <v>0</v>
      </c>
      <c r="DA127" s="401">
        <v>0</v>
      </c>
      <c r="DB127" s="401">
        <v>0</v>
      </c>
      <c r="DC127" s="401">
        <v>0</v>
      </c>
      <c r="DD127" s="401">
        <v>0</v>
      </c>
      <c r="DE127" s="401">
        <v>0</v>
      </c>
      <c r="DF127" s="401">
        <v>0</v>
      </c>
      <c r="DG127" s="403">
        <v>17827</v>
      </c>
      <c r="DH127" s="403">
        <v>17827</v>
      </c>
      <c r="DI127" s="403">
        <v>17827</v>
      </c>
      <c r="DJ127" s="403">
        <v>17827</v>
      </c>
      <c r="DK127" s="403">
        <v>17827</v>
      </c>
      <c r="DL127" s="403">
        <v>17827</v>
      </c>
      <c r="DM127" s="403">
        <v>17827</v>
      </c>
      <c r="DN127" s="403">
        <v>17827</v>
      </c>
      <c r="DO127" s="403">
        <v>17827</v>
      </c>
      <c r="DP127" s="403">
        <v>17827</v>
      </c>
      <c r="DQ127" s="403">
        <v>17827</v>
      </c>
      <c r="DR127" s="403">
        <v>17827</v>
      </c>
      <c r="DS127" s="403">
        <v>17827</v>
      </c>
      <c r="DT127" s="403">
        <v>17827</v>
      </c>
      <c r="DU127" s="403">
        <v>17827</v>
      </c>
      <c r="DV127" s="403">
        <v>17827</v>
      </c>
      <c r="DW127" s="403">
        <v>17827</v>
      </c>
      <c r="DX127" s="403">
        <v>17827</v>
      </c>
      <c r="DY127" s="403">
        <v>17827</v>
      </c>
      <c r="DZ127" s="403">
        <v>17827</v>
      </c>
      <c r="EA127" s="403">
        <v>17827</v>
      </c>
      <c r="EB127" s="403">
        <v>17827</v>
      </c>
      <c r="EC127" s="403">
        <v>17827</v>
      </c>
      <c r="ED127" s="403">
        <v>17827</v>
      </c>
      <c r="EE127" s="403">
        <v>17827</v>
      </c>
      <c r="EF127" s="403">
        <v>17827</v>
      </c>
      <c r="EG127" s="403">
        <v>17827</v>
      </c>
      <c r="EH127" s="403">
        <v>17827</v>
      </c>
      <c r="EI127" s="403">
        <v>17827</v>
      </c>
      <c r="EJ127" s="403">
        <v>17827</v>
      </c>
      <c r="EK127" s="403">
        <v>17827</v>
      </c>
      <c r="EL127" s="403">
        <v>17827</v>
      </c>
      <c r="EM127" s="403">
        <v>17827</v>
      </c>
      <c r="EN127" s="403">
        <v>17827</v>
      </c>
      <c r="EO127" s="403">
        <v>17827</v>
      </c>
      <c r="EP127" s="403">
        <v>17827</v>
      </c>
      <c r="EQ127" s="403">
        <v>17827</v>
      </c>
      <c r="ER127" s="403">
        <v>17827</v>
      </c>
      <c r="ES127" s="403">
        <v>17827</v>
      </c>
      <c r="ET127" s="403">
        <v>17827</v>
      </c>
      <c r="EU127" s="403">
        <v>17827</v>
      </c>
      <c r="EV127" s="403">
        <v>17827</v>
      </c>
      <c r="EW127" s="403">
        <v>17827</v>
      </c>
      <c r="EX127" s="404">
        <v>40816.326530612241</v>
      </c>
      <c r="EY127" s="404">
        <v>0</v>
      </c>
      <c r="EZ127" s="404">
        <v>0</v>
      </c>
      <c r="FA127" s="404">
        <v>0</v>
      </c>
      <c r="FB127" s="404">
        <v>0</v>
      </c>
      <c r="FC127" s="404">
        <v>0</v>
      </c>
      <c r="FD127" s="404">
        <v>0</v>
      </c>
      <c r="FE127" s="404">
        <v>0</v>
      </c>
      <c r="FF127" s="404">
        <v>0</v>
      </c>
      <c r="FG127" s="404">
        <v>0</v>
      </c>
      <c r="FH127" s="404">
        <v>0</v>
      </c>
      <c r="FI127" s="404">
        <v>0</v>
      </c>
      <c r="FJ127" s="404">
        <v>0</v>
      </c>
      <c r="FK127" s="404">
        <v>0</v>
      </c>
      <c r="FL127" s="404">
        <v>0</v>
      </c>
      <c r="FM127" s="404">
        <v>0</v>
      </c>
      <c r="FN127" s="404">
        <v>0</v>
      </c>
      <c r="FO127" s="404">
        <v>0</v>
      </c>
      <c r="FP127" s="404">
        <v>0</v>
      </c>
      <c r="FQ127" s="404">
        <v>0</v>
      </c>
      <c r="FR127" s="404">
        <v>0</v>
      </c>
      <c r="FS127" s="404">
        <v>0</v>
      </c>
      <c r="FT127" s="404">
        <v>0</v>
      </c>
      <c r="FU127" s="404">
        <v>0</v>
      </c>
      <c r="FV127" s="404">
        <v>0</v>
      </c>
      <c r="FW127" s="404">
        <v>0</v>
      </c>
      <c r="FX127" s="404">
        <v>0</v>
      </c>
      <c r="FY127" s="404">
        <v>0</v>
      </c>
      <c r="FZ127" s="404">
        <v>0</v>
      </c>
      <c r="GA127" s="404">
        <v>0</v>
      </c>
      <c r="GB127" s="404">
        <v>0</v>
      </c>
      <c r="GC127" s="404">
        <v>0</v>
      </c>
      <c r="GD127" s="404">
        <v>0</v>
      </c>
      <c r="GE127" s="404">
        <v>0</v>
      </c>
      <c r="GF127" s="404">
        <v>0</v>
      </c>
      <c r="GG127" s="404">
        <v>0</v>
      </c>
      <c r="GH127" s="404">
        <v>0</v>
      </c>
      <c r="GI127" s="404">
        <v>0</v>
      </c>
      <c r="GJ127" s="404">
        <v>0</v>
      </c>
      <c r="GK127" s="404">
        <v>0</v>
      </c>
      <c r="GL127" s="404">
        <v>16169.614512471655</v>
      </c>
      <c r="GM127" s="404">
        <v>15399.632869020623</v>
      </c>
      <c r="GN127" s="404">
        <v>14666.31701811488</v>
      </c>
      <c r="GO127" s="404">
        <v>13967.920969633218</v>
      </c>
      <c r="GP127" s="404">
        <v>13302.781875841161</v>
      </c>
      <c r="GQ127" s="404">
        <v>12669.316072229674</v>
      </c>
      <c r="GR127" s="404">
        <v>12066.015306885407</v>
      </c>
      <c r="GS127" s="404">
        <v>11491.443149414672</v>
      </c>
      <c r="GT127" s="404">
        <v>10944.231570871116</v>
      </c>
      <c r="GU127" s="404">
        <v>10423.07768654392</v>
      </c>
      <c r="GV127" s="404">
        <v>9926.7406538513533</v>
      </c>
      <c r="GW127" s="404">
        <v>9454.0387179536683</v>
      </c>
      <c r="GX127" s="404">
        <v>9003.8463980511151</v>
      </c>
      <c r="GY127" s="404">
        <v>8575.0918076677262</v>
      </c>
      <c r="GZ127" s="404">
        <v>8166.7541025406917</v>
      </c>
      <c r="HA127" s="404">
        <v>7777.8610500387531</v>
      </c>
      <c r="HB127" s="404">
        <v>7407.486714322622</v>
      </c>
      <c r="HC127" s="404">
        <v>7054.7492517358305</v>
      </c>
      <c r="HD127" s="404">
        <v>6718.8088111769821</v>
      </c>
      <c r="HE127" s="404">
        <v>6398.8655344542685</v>
      </c>
      <c r="HF127" s="404">
        <v>6094.1576518612083</v>
      </c>
      <c r="HG127" s="404">
        <v>5803.9596684392445</v>
      </c>
      <c r="HH127" s="404">
        <v>5527.5806366088054</v>
      </c>
      <c r="HI127" s="404">
        <v>5264.3625110560051</v>
      </c>
      <c r="HJ127" s="404">
        <v>5013.6785819581</v>
      </c>
      <c r="HK127" s="404">
        <v>4774.9319828172374</v>
      </c>
      <c r="HL127" s="404">
        <v>4547.5542693497509</v>
      </c>
      <c r="HM127" s="404">
        <v>4331.0040660473805</v>
      </c>
      <c r="HN127" s="404">
        <v>4124.7657771879831</v>
      </c>
      <c r="HO127" s="404">
        <v>3928.3483592266489</v>
      </c>
      <c r="HP127" s="404">
        <v>3741.2841516444278</v>
      </c>
      <c r="HQ127" s="404">
        <v>3563.1277634708836</v>
      </c>
      <c r="HR127" s="404">
        <v>3393.4550128294131</v>
      </c>
      <c r="HS127" s="404">
        <v>3231.8619169803928</v>
      </c>
      <c r="HT127" s="404">
        <v>3077.9637304575176</v>
      </c>
      <c r="HU127" s="404">
        <v>2931.3940290071591</v>
      </c>
      <c r="HV127" s="404">
        <v>2791.8038371496759</v>
      </c>
      <c r="HW127" s="404">
        <v>2658.8607972854052</v>
      </c>
      <c r="HX127" s="404">
        <v>2532.2483783670527</v>
      </c>
      <c r="HY127" s="404">
        <v>2411.665122254336</v>
      </c>
      <c r="HZ127" s="404">
        <v>40816.326530612241</v>
      </c>
      <c r="IA127" s="404">
        <v>131100.35103102634</v>
      </c>
      <c r="IB127" s="408">
        <v>3.2119586002601457</v>
      </c>
      <c r="IC127" s="410"/>
    </row>
    <row r="128" spans="1:237" ht="90" customHeight="1" x14ac:dyDescent="0.2">
      <c r="A128" s="161" t="s">
        <v>2267</v>
      </c>
      <c r="B128" s="150" t="s">
        <v>2788</v>
      </c>
      <c r="C128" s="150" t="s">
        <v>2222</v>
      </c>
      <c r="D128" s="148">
        <v>22</v>
      </c>
      <c r="E128" s="150" t="s">
        <v>2828</v>
      </c>
      <c r="F128" s="151" t="s">
        <v>2829</v>
      </c>
      <c r="G128" s="151" t="s">
        <v>2830</v>
      </c>
      <c r="H128" s="79" t="s">
        <v>77</v>
      </c>
      <c r="I128" s="151" t="s">
        <v>2813</v>
      </c>
      <c r="J128" s="151">
        <v>10</v>
      </c>
      <c r="K128" s="227" t="s">
        <v>79</v>
      </c>
      <c r="L128" s="79">
        <v>2261</v>
      </c>
      <c r="M128" s="79" t="s">
        <v>2818</v>
      </c>
      <c r="N128" s="79" t="s">
        <v>81</v>
      </c>
      <c r="O128" s="79" t="s">
        <v>133</v>
      </c>
      <c r="P128" s="79" t="s">
        <v>134</v>
      </c>
      <c r="Q128" s="112" t="s">
        <v>100</v>
      </c>
      <c r="R128" s="79" t="s">
        <v>108</v>
      </c>
      <c r="S128" s="79" t="s">
        <v>99</v>
      </c>
      <c r="T128" s="79" t="s">
        <v>1126</v>
      </c>
      <c r="U128" s="79" t="s">
        <v>100</v>
      </c>
      <c r="V128" s="81">
        <v>1</v>
      </c>
      <c r="W128" s="149">
        <v>0</v>
      </c>
      <c r="X128" s="149">
        <v>0</v>
      </c>
      <c r="Y128" s="149">
        <v>0</v>
      </c>
      <c r="Z128" s="149">
        <v>0</v>
      </c>
      <c r="AA128" s="149">
        <v>0</v>
      </c>
      <c r="AB128" s="149">
        <v>0</v>
      </c>
      <c r="AC128" s="149">
        <v>0</v>
      </c>
      <c r="AD128" s="149">
        <v>0</v>
      </c>
      <c r="AE128" s="149">
        <v>0</v>
      </c>
      <c r="AF128" s="149">
        <v>0</v>
      </c>
      <c r="AG128" s="149">
        <v>0</v>
      </c>
      <c r="AH128" s="149">
        <v>0</v>
      </c>
      <c r="AI128" s="88" t="s">
        <v>88</v>
      </c>
      <c r="AJ128" s="149">
        <v>6000</v>
      </c>
      <c r="AK128" s="149">
        <v>0</v>
      </c>
      <c r="AL128" s="149">
        <v>0</v>
      </c>
      <c r="AM128" s="149">
        <v>6000</v>
      </c>
      <c r="AN128" s="149">
        <v>0</v>
      </c>
      <c r="AO128" s="149">
        <v>0</v>
      </c>
      <c r="AP128" s="149">
        <v>0</v>
      </c>
      <c r="AQ128" s="149">
        <v>0</v>
      </c>
      <c r="AR128" s="149">
        <v>0</v>
      </c>
      <c r="AS128" s="149">
        <v>0</v>
      </c>
      <c r="AT128" s="149">
        <v>0</v>
      </c>
      <c r="AU128" s="151"/>
      <c r="AV128" s="230">
        <v>1</v>
      </c>
      <c r="AW128" s="230">
        <v>0</v>
      </c>
      <c r="AX128" s="230" t="s">
        <v>3596</v>
      </c>
      <c r="AY128" s="141">
        <v>8</v>
      </c>
      <c r="AZ128" s="70">
        <v>1</v>
      </c>
      <c r="BA128" s="70">
        <v>1</v>
      </c>
      <c r="BB128" s="70">
        <v>0</v>
      </c>
      <c r="BC128" s="70">
        <v>1</v>
      </c>
      <c r="BD128" s="70">
        <v>1</v>
      </c>
      <c r="BE128" s="70">
        <v>1</v>
      </c>
      <c r="BF128" s="70">
        <v>1</v>
      </c>
      <c r="BG128" s="71">
        <v>0</v>
      </c>
      <c r="BH128" s="71">
        <v>1</v>
      </c>
      <c r="BI128" s="71">
        <v>0</v>
      </c>
      <c r="BJ128" s="71">
        <v>0</v>
      </c>
      <c r="BK128" s="71">
        <v>1</v>
      </c>
      <c r="BL128" s="70">
        <v>1</v>
      </c>
      <c r="BM128" s="70">
        <v>1</v>
      </c>
      <c r="BN128" s="70">
        <v>0</v>
      </c>
      <c r="BO128" s="70">
        <v>1</v>
      </c>
      <c r="BP128" s="403">
        <v>0</v>
      </c>
      <c r="BQ128" s="403">
        <v>0</v>
      </c>
      <c r="BR128" s="403">
        <v>6000</v>
      </c>
      <c r="BS128" s="403">
        <v>0</v>
      </c>
      <c r="BT128" s="403">
        <v>0</v>
      </c>
      <c r="BU128" s="403">
        <v>0</v>
      </c>
      <c r="BV128" s="403">
        <v>0</v>
      </c>
      <c r="BW128" s="403">
        <v>0</v>
      </c>
      <c r="BX128" s="403">
        <v>0</v>
      </c>
      <c r="BY128" s="403">
        <v>0</v>
      </c>
      <c r="BZ128" s="401">
        <v>0</v>
      </c>
      <c r="CA128" s="401">
        <v>0</v>
      </c>
      <c r="CB128" s="401">
        <v>0</v>
      </c>
      <c r="CC128" s="401">
        <v>0</v>
      </c>
      <c r="CD128" s="401">
        <v>0</v>
      </c>
      <c r="CE128" s="401">
        <v>0</v>
      </c>
      <c r="CF128" s="401">
        <v>0</v>
      </c>
      <c r="CG128" s="401">
        <v>0</v>
      </c>
      <c r="CH128" s="401">
        <v>0</v>
      </c>
      <c r="CI128" s="401">
        <v>0</v>
      </c>
      <c r="CJ128" s="401">
        <v>0</v>
      </c>
      <c r="CK128" s="401">
        <v>0</v>
      </c>
      <c r="CL128" s="401">
        <v>0</v>
      </c>
      <c r="CM128" s="401">
        <v>0</v>
      </c>
      <c r="CN128" s="401">
        <v>0</v>
      </c>
      <c r="CO128" s="401">
        <v>0</v>
      </c>
      <c r="CP128" s="401">
        <v>0</v>
      </c>
      <c r="CQ128" s="401">
        <v>0</v>
      </c>
      <c r="CR128" s="401">
        <v>0</v>
      </c>
      <c r="CS128" s="401">
        <v>0</v>
      </c>
      <c r="CT128" s="401">
        <v>0</v>
      </c>
      <c r="CU128" s="401">
        <v>0</v>
      </c>
      <c r="CV128" s="401">
        <v>0</v>
      </c>
      <c r="CW128" s="401">
        <v>0</v>
      </c>
      <c r="CX128" s="401">
        <v>0</v>
      </c>
      <c r="CY128" s="401">
        <v>0</v>
      </c>
      <c r="CZ128" s="401">
        <v>0</v>
      </c>
      <c r="DA128" s="401">
        <v>0</v>
      </c>
      <c r="DB128" s="401">
        <v>0</v>
      </c>
      <c r="DC128" s="401">
        <v>0</v>
      </c>
      <c r="DD128" s="401">
        <v>0</v>
      </c>
      <c r="DE128" s="401">
        <v>0</v>
      </c>
      <c r="DF128" s="401">
        <v>0</v>
      </c>
      <c r="DG128" s="403">
        <v>2261</v>
      </c>
      <c r="DH128" s="403">
        <v>2261</v>
      </c>
      <c r="DI128" s="403">
        <v>2261</v>
      </c>
      <c r="DJ128" s="403">
        <v>2261</v>
      </c>
      <c r="DK128" s="403">
        <v>2261</v>
      </c>
      <c r="DL128" s="403">
        <v>2261</v>
      </c>
      <c r="DM128" s="403">
        <v>2261</v>
      </c>
      <c r="DN128" s="403">
        <v>2261</v>
      </c>
      <c r="DO128" s="403">
        <v>2261</v>
      </c>
      <c r="DP128" s="403">
        <v>2261</v>
      </c>
      <c r="DQ128" s="403">
        <v>2261</v>
      </c>
      <c r="DR128" s="403">
        <v>2261</v>
      </c>
      <c r="DS128" s="403">
        <v>2261</v>
      </c>
      <c r="DT128" s="403">
        <v>2261</v>
      </c>
      <c r="DU128" s="403">
        <v>2261</v>
      </c>
      <c r="DV128" s="403">
        <v>2261</v>
      </c>
      <c r="DW128" s="403">
        <v>2261</v>
      </c>
      <c r="DX128" s="403">
        <v>2261</v>
      </c>
      <c r="DY128" s="403">
        <v>2261</v>
      </c>
      <c r="DZ128" s="403">
        <v>2261</v>
      </c>
      <c r="EA128" s="403">
        <v>2261</v>
      </c>
      <c r="EB128" s="403">
        <v>2261</v>
      </c>
      <c r="EC128" s="403">
        <v>2261</v>
      </c>
      <c r="ED128" s="403">
        <v>2261</v>
      </c>
      <c r="EE128" s="403">
        <v>2261</v>
      </c>
      <c r="EF128" s="403">
        <v>2261</v>
      </c>
      <c r="EG128" s="403">
        <v>2261</v>
      </c>
      <c r="EH128" s="403">
        <v>2261</v>
      </c>
      <c r="EI128" s="403">
        <v>2261</v>
      </c>
      <c r="EJ128" s="403">
        <v>2261</v>
      </c>
      <c r="EK128" s="403">
        <v>2261</v>
      </c>
      <c r="EL128" s="403">
        <v>2261</v>
      </c>
      <c r="EM128" s="403">
        <v>2261</v>
      </c>
      <c r="EN128" s="403">
        <v>2261</v>
      </c>
      <c r="EO128" s="403">
        <v>2261</v>
      </c>
      <c r="EP128" s="403">
        <v>2261</v>
      </c>
      <c r="EQ128" s="403">
        <v>2261</v>
      </c>
      <c r="ER128" s="403">
        <v>2261</v>
      </c>
      <c r="ES128" s="403">
        <v>2261</v>
      </c>
      <c r="ET128" s="403">
        <v>2261</v>
      </c>
      <c r="EU128" s="403">
        <v>2261</v>
      </c>
      <c r="EV128" s="403">
        <v>2261</v>
      </c>
      <c r="EW128" s="403">
        <v>2261</v>
      </c>
      <c r="EX128" s="404">
        <v>5442.1768707482988</v>
      </c>
      <c r="EY128" s="404">
        <v>0</v>
      </c>
      <c r="EZ128" s="404">
        <v>0</v>
      </c>
      <c r="FA128" s="404">
        <v>0</v>
      </c>
      <c r="FB128" s="404">
        <v>0</v>
      </c>
      <c r="FC128" s="404">
        <v>0</v>
      </c>
      <c r="FD128" s="404">
        <v>0</v>
      </c>
      <c r="FE128" s="404">
        <v>0</v>
      </c>
      <c r="FF128" s="404">
        <v>0</v>
      </c>
      <c r="FG128" s="404">
        <v>0</v>
      </c>
      <c r="FH128" s="404">
        <v>0</v>
      </c>
      <c r="FI128" s="404">
        <v>0</v>
      </c>
      <c r="FJ128" s="404">
        <v>0</v>
      </c>
      <c r="FK128" s="404">
        <v>0</v>
      </c>
      <c r="FL128" s="404">
        <v>0</v>
      </c>
      <c r="FM128" s="404">
        <v>0</v>
      </c>
      <c r="FN128" s="404">
        <v>0</v>
      </c>
      <c r="FO128" s="404">
        <v>0</v>
      </c>
      <c r="FP128" s="404">
        <v>0</v>
      </c>
      <c r="FQ128" s="404">
        <v>0</v>
      </c>
      <c r="FR128" s="404">
        <v>0</v>
      </c>
      <c r="FS128" s="404">
        <v>0</v>
      </c>
      <c r="FT128" s="404">
        <v>0</v>
      </c>
      <c r="FU128" s="404">
        <v>0</v>
      </c>
      <c r="FV128" s="404">
        <v>0</v>
      </c>
      <c r="FW128" s="404">
        <v>0</v>
      </c>
      <c r="FX128" s="404">
        <v>0</v>
      </c>
      <c r="FY128" s="404">
        <v>0</v>
      </c>
      <c r="FZ128" s="404">
        <v>0</v>
      </c>
      <c r="GA128" s="404">
        <v>0</v>
      </c>
      <c r="GB128" s="404">
        <v>0</v>
      </c>
      <c r="GC128" s="404">
        <v>0</v>
      </c>
      <c r="GD128" s="404">
        <v>0</v>
      </c>
      <c r="GE128" s="404">
        <v>0</v>
      </c>
      <c r="GF128" s="404">
        <v>0</v>
      </c>
      <c r="GG128" s="404">
        <v>0</v>
      </c>
      <c r="GH128" s="404">
        <v>0</v>
      </c>
      <c r="GI128" s="404">
        <v>0</v>
      </c>
      <c r="GJ128" s="404">
        <v>0</v>
      </c>
      <c r="GK128" s="404">
        <v>0</v>
      </c>
      <c r="GL128" s="404">
        <v>2050.7936507936506</v>
      </c>
      <c r="GM128" s="404">
        <v>1953.1368102796673</v>
      </c>
      <c r="GN128" s="404">
        <v>1860.1302955044453</v>
      </c>
      <c r="GO128" s="404">
        <v>1771.5526623851856</v>
      </c>
      <c r="GP128" s="404">
        <v>1687.1930117954153</v>
      </c>
      <c r="GQ128" s="404">
        <v>1606.8504874242046</v>
      </c>
      <c r="GR128" s="404">
        <v>1530.3337975468617</v>
      </c>
      <c r="GS128" s="404">
        <v>1457.4607595684397</v>
      </c>
      <c r="GT128" s="404">
        <v>1388.0578662556568</v>
      </c>
      <c r="GU128" s="404">
        <v>1321.9598726244349</v>
      </c>
      <c r="GV128" s="404">
        <v>1259.0094024994621</v>
      </c>
      <c r="GW128" s="404">
        <v>1199.0565738090113</v>
      </c>
      <c r="GX128" s="404">
        <v>1141.9586417228682</v>
      </c>
      <c r="GY128" s="404">
        <v>1087.5796587836835</v>
      </c>
      <c r="GZ128" s="404">
        <v>1035.790151222556</v>
      </c>
      <c r="HA128" s="404">
        <v>986.46681068814837</v>
      </c>
      <c r="HB128" s="404">
        <v>939.49220065537941</v>
      </c>
      <c r="HC128" s="404">
        <v>894.75447681464698</v>
      </c>
      <c r="HD128" s="404">
        <v>852.14712077585432</v>
      </c>
      <c r="HE128" s="404">
        <v>811.56868645319469</v>
      </c>
      <c r="HF128" s="404">
        <v>772.92255852685207</v>
      </c>
      <c r="HG128" s="404">
        <v>736.1167224065257</v>
      </c>
      <c r="HH128" s="404">
        <v>701.06354514907218</v>
      </c>
      <c r="HI128" s="404">
        <v>667.67956680864006</v>
      </c>
      <c r="HJ128" s="404">
        <v>635.88530172251433</v>
      </c>
      <c r="HK128" s="404">
        <v>605.6050492595374</v>
      </c>
      <c r="HL128" s="404">
        <v>576.76671358051192</v>
      </c>
      <c r="HM128" s="404">
        <v>549.30163198143987</v>
      </c>
      <c r="HN128" s="404">
        <v>523.14441141089526</v>
      </c>
      <c r="HO128" s="404">
        <v>498.23277277228101</v>
      </c>
      <c r="HP128" s="404">
        <v>474.50740264026769</v>
      </c>
      <c r="HQ128" s="404">
        <v>451.91181203835015</v>
      </c>
      <c r="HR128" s="404">
        <v>430.39220194128586</v>
      </c>
      <c r="HS128" s="404">
        <v>409.89733518217696</v>
      </c>
      <c r="HT128" s="404">
        <v>390.37841445921617</v>
      </c>
      <c r="HU128" s="404">
        <v>371.78896615163444</v>
      </c>
      <c r="HV128" s="404">
        <v>354.08472966822336</v>
      </c>
      <c r="HW128" s="404">
        <v>337.22355206497451</v>
      </c>
      <c r="HX128" s="404">
        <v>321.1652876809282</v>
      </c>
      <c r="HY128" s="404">
        <v>305.87170255326492</v>
      </c>
      <c r="HZ128" s="404">
        <v>5442.1768707482988</v>
      </c>
      <c r="IA128" s="404">
        <v>16627.46921417796</v>
      </c>
      <c r="IB128" s="408">
        <v>3.0552974681052003</v>
      </c>
      <c r="IC128" s="410"/>
    </row>
    <row r="129" spans="1:237" ht="90" customHeight="1" x14ac:dyDescent="0.2">
      <c r="A129" s="231" t="s">
        <v>784</v>
      </c>
      <c r="B129" s="85" t="s">
        <v>785</v>
      </c>
      <c r="C129" s="85" t="s">
        <v>826</v>
      </c>
      <c r="D129" s="199">
        <v>9</v>
      </c>
      <c r="E129" s="85" t="s">
        <v>827</v>
      </c>
      <c r="F129" s="95" t="s">
        <v>828</v>
      </c>
      <c r="G129" s="95" t="s">
        <v>829</v>
      </c>
      <c r="H129" s="90" t="s">
        <v>77</v>
      </c>
      <c r="I129" s="95" t="s">
        <v>789</v>
      </c>
      <c r="J129" s="90">
        <v>40</v>
      </c>
      <c r="K129" s="227" t="s">
        <v>94</v>
      </c>
      <c r="L129" s="74">
        <v>12000</v>
      </c>
      <c r="M129" s="85" t="s">
        <v>855</v>
      </c>
      <c r="N129" s="90" t="s">
        <v>96</v>
      </c>
      <c r="O129" s="90" t="s">
        <v>217</v>
      </c>
      <c r="P129" s="90" t="s">
        <v>218</v>
      </c>
      <c r="Q129" s="112" t="s">
        <v>100</v>
      </c>
      <c r="R129" s="90" t="s">
        <v>226</v>
      </c>
      <c r="S129" s="90" t="s">
        <v>99</v>
      </c>
      <c r="T129" s="90" t="s">
        <v>791</v>
      </c>
      <c r="U129" s="90" t="s">
        <v>100</v>
      </c>
      <c r="V129" s="193">
        <v>1</v>
      </c>
      <c r="W129" s="192">
        <v>75000</v>
      </c>
      <c r="X129" s="192">
        <v>6000</v>
      </c>
      <c r="Y129" s="192">
        <v>0</v>
      </c>
      <c r="Z129" s="192">
        <v>0</v>
      </c>
      <c r="AA129" s="192">
        <v>0</v>
      </c>
      <c r="AB129" s="192">
        <v>75000</v>
      </c>
      <c r="AC129" s="192">
        <v>0</v>
      </c>
      <c r="AD129" s="192">
        <v>0</v>
      </c>
      <c r="AE129" s="192">
        <v>0</v>
      </c>
      <c r="AF129" s="192">
        <v>0</v>
      </c>
      <c r="AG129" s="192">
        <v>0</v>
      </c>
      <c r="AH129" s="192">
        <v>0</v>
      </c>
      <c r="AI129" s="90" t="s">
        <v>88</v>
      </c>
      <c r="AJ129" s="192">
        <v>0</v>
      </c>
      <c r="AK129" s="192">
        <v>0</v>
      </c>
      <c r="AL129" s="192">
        <v>0</v>
      </c>
      <c r="AM129" s="192">
        <v>0</v>
      </c>
      <c r="AN129" s="192">
        <v>0</v>
      </c>
      <c r="AO129" s="192">
        <v>0</v>
      </c>
      <c r="AP129" s="192">
        <v>0</v>
      </c>
      <c r="AQ129" s="192">
        <v>0</v>
      </c>
      <c r="AR129" s="192">
        <v>0</v>
      </c>
      <c r="AS129" s="192">
        <v>0</v>
      </c>
      <c r="AT129" s="192">
        <v>0</v>
      </c>
      <c r="AU129" s="95"/>
      <c r="AV129" s="230">
        <v>1</v>
      </c>
      <c r="AW129" s="230">
        <v>0</v>
      </c>
      <c r="AX129" s="230" t="s">
        <v>3594</v>
      </c>
      <c r="AY129" s="141">
        <v>7</v>
      </c>
      <c r="AZ129" s="70">
        <v>1</v>
      </c>
      <c r="BA129" s="70">
        <v>1</v>
      </c>
      <c r="BB129" s="70">
        <v>0</v>
      </c>
      <c r="BC129" s="70">
        <v>1</v>
      </c>
      <c r="BD129" s="70">
        <v>1</v>
      </c>
      <c r="BE129" s="70">
        <v>1</v>
      </c>
      <c r="BF129" s="70">
        <v>1</v>
      </c>
      <c r="BG129" s="71">
        <v>0</v>
      </c>
      <c r="BH129" s="71">
        <v>0</v>
      </c>
      <c r="BI129" s="71">
        <v>0</v>
      </c>
      <c r="BJ129" s="71">
        <v>0</v>
      </c>
      <c r="BK129" s="71">
        <v>0</v>
      </c>
      <c r="BL129" s="70">
        <v>1</v>
      </c>
      <c r="BM129" s="70">
        <v>1</v>
      </c>
      <c r="BN129" s="70">
        <v>0</v>
      </c>
      <c r="BO129" s="70">
        <v>1</v>
      </c>
      <c r="BP129" s="403">
        <v>0</v>
      </c>
      <c r="BQ129" s="403">
        <v>0</v>
      </c>
      <c r="BR129" s="403">
        <v>0</v>
      </c>
      <c r="BS129" s="403">
        <v>75000</v>
      </c>
      <c r="BT129" s="403">
        <v>0</v>
      </c>
      <c r="BU129" s="403">
        <v>0</v>
      </c>
      <c r="BV129" s="403">
        <v>0</v>
      </c>
      <c r="BW129" s="403">
        <v>0</v>
      </c>
      <c r="BX129" s="403">
        <v>0</v>
      </c>
      <c r="BY129" s="403">
        <v>0</v>
      </c>
      <c r="BZ129" s="401">
        <v>0</v>
      </c>
      <c r="CA129" s="401">
        <v>0</v>
      </c>
      <c r="CB129" s="401">
        <v>0</v>
      </c>
      <c r="CC129" s="401">
        <v>0</v>
      </c>
      <c r="CD129" s="401">
        <v>0</v>
      </c>
      <c r="CE129" s="401">
        <v>0</v>
      </c>
      <c r="CF129" s="401">
        <v>0</v>
      </c>
      <c r="CG129" s="401">
        <v>0</v>
      </c>
      <c r="CH129" s="401">
        <v>0</v>
      </c>
      <c r="CI129" s="401">
        <v>0</v>
      </c>
      <c r="CJ129" s="401">
        <v>0</v>
      </c>
      <c r="CK129" s="401">
        <v>0</v>
      </c>
      <c r="CL129" s="401">
        <v>0</v>
      </c>
      <c r="CM129" s="401">
        <v>0</v>
      </c>
      <c r="CN129" s="401">
        <v>0</v>
      </c>
      <c r="CO129" s="401">
        <v>0</v>
      </c>
      <c r="CP129" s="401">
        <v>0</v>
      </c>
      <c r="CQ129" s="401">
        <v>0</v>
      </c>
      <c r="CR129" s="401">
        <v>0</v>
      </c>
      <c r="CS129" s="401">
        <v>0</v>
      </c>
      <c r="CT129" s="401">
        <v>0</v>
      </c>
      <c r="CU129" s="401">
        <v>0</v>
      </c>
      <c r="CV129" s="401">
        <v>0</v>
      </c>
      <c r="CW129" s="401">
        <v>0</v>
      </c>
      <c r="CX129" s="401">
        <v>0</v>
      </c>
      <c r="CY129" s="401">
        <v>0</v>
      </c>
      <c r="CZ129" s="401">
        <v>0</v>
      </c>
      <c r="DA129" s="401">
        <v>0</v>
      </c>
      <c r="DB129" s="401">
        <v>0</v>
      </c>
      <c r="DC129" s="401">
        <v>0</v>
      </c>
      <c r="DD129" s="401">
        <v>0</v>
      </c>
      <c r="DE129" s="401">
        <v>0</v>
      </c>
      <c r="DF129" s="401">
        <v>0</v>
      </c>
      <c r="DG129" s="403">
        <v>12000</v>
      </c>
      <c r="DH129" s="403">
        <v>12000</v>
      </c>
      <c r="DI129" s="403">
        <v>12000</v>
      </c>
      <c r="DJ129" s="403">
        <v>12000</v>
      </c>
      <c r="DK129" s="403">
        <v>12000</v>
      </c>
      <c r="DL129" s="403">
        <v>12000</v>
      </c>
      <c r="DM129" s="403">
        <v>12000</v>
      </c>
      <c r="DN129" s="403">
        <v>12000</v>
      </c>
      <c r="DO129" s="403">
        <v>12000</v>
      </c>
      <c r="DP129" s="403">
        <v>12000</v>
      </c>
      <c r="DQ129" s="403">
        <v>12000</v>
      </c>
      <c r="DR129" s="403">
        <v>12000</v>
      </c>
      <c r="DS129" s="403">
        <v>12000</v>
      </c>
      <c r="DT129" s="403">
        <v>12000</v>
      </c>
      <c r="DU129" s="403">
        <v>12000</v>
      </c>
      <c r="DV129" s="403">
        <v>12000</v>
      </c>
      <c r="DW129" s="403">
        <v>12000</v>
      </c>
      <c r="DX129" s="403">
        <v>12000</v>
      </c>
      <c r="DY129" s="403">
        <v>12000</v>
      </c>
      <c r="DZ129" s="403">
        <v>12000</v>
      </c>
      <c r="EA129" s="403">
        <v>12000</v>
      </c>
      <c r="EB129" s="403">
        <v>12000</v>
      </c>
      <c r="EC129" s="403">
        <v>12000</v>
      </c>
      <c r="ED129" s="403">
        <v>12000</v>
      </c>
      <c r="EE129" s="403">
        <v>12000</v>
      </c>
      <c r="EF129" s="403">
        <v>12000</v>
      </c>
      <c r="EG129" s="403">
        <v>12000</v>
      </c>
      <c r="EH129" s="403">
        <v>12000</v>
      </c>
      <c r="EI129" s="403">
        <v>12000</v>
      </c>
      <c r="EJ129" s="403">
        <v>12000</v>
      </c>
      <c r="EK129" s="403">
        <v>12000</v>
      </c>
      <c r="EL129" s="403">
        <v>12000</v>
      </c>
      <c r="EM129" s="403">
        <v>12000</v>
      </c>
      <c r="EN129" s="403">
        <v>12000</v>
      </c>
      <c r="EO129" s="403">
        <v>12000</v>
      </c>
      <c r="EP129" s="403">
        <v>12000</v>
      </c>
      <c r="EQ129" s="403">
        <v>12000</v>
      </c>
      <c r="ER129" s="403">
        <v>12000</v>
      </c>
      <c r="ES129" s="403">
        <v>12000</v>
      </c>
      <c r="ET129" s="403">
        <v>12000</v>
      </c>
      <c r="EU129" s="403">
        <v>12000</v>
      </c>
      <c r="EV129" s="403">
        <v>12000</v>
      </c>
      <c r="EW129" s="403">
        <v>12000</v>
      </c>
      <c r="EX129" s="404">
        <v>0</v>
      </c>
      <c r="EY129" s="404">
        <v>64787.819889860701</v>
      </c>
      <c r="EZ129" s="404">
        <v>0</v>
      </c>
      <c r="FA129" s="404">
        <v>0</v>
      </c>
      <c r="FB129" s="404">
        <v>0</v>
      </c>
      <c r="FC129" s="404">
        <v>0</v>
      </c>
      <c r="FD129" s="404">
        <v>0</v>
      </c>
      <c r="FE129" s="404">
        <v>0</v>
      </c>
      <c r="FF129" s="404">
        <v>0</v>
      </c>
      <c r="FG129" s="404">
        <v>0</v>
      </c>
      <c r="FH129" s="404">
        <v>0</v>
      </c>
      <c r="FI129" s="404">
        <v>0</v>
      </c>
      <c r="FJ129" s="404">
        <v>0</v>
      </c>
      <c r="FK129" s="404">
        <v>0</v>
      </c>
      <c r="FL129" s="404">
        <v>0</v>
      </c>
      <c r="FM129" s="404">
        <v>0</v>
      </c>
      <c r="FN129" s="404">
        <v>0</v>
      </c>
      <c r="FO129" s="404">
        <v>0</v>
      </c>
      <c r="FP129" s="404">
        <v>0</v>
      </c>
      <c r="FQ129" s="404">
        <v>0</v>
      </c>
      <c r="FR129" s="404">
        <v>0</v>
      </c>
      <c r="FS129" s="404">
        <v>0</v>
      </c>
      <c r="FT129" s="404">
        <v>0</v>
      </c>
      <c r="FU129" s="404">
        <v>0</v>
      </c>
      <c r="FV129" s="404">
        <v>0</v>
      </c>
      <c r="FW129" s="404">
        <v>0</v>
      </c>
      <c r="FX129" s="404">
        <v>0</v>
      </c>
      <c r="FY129" s="404">
        <v>0</v>
      </c>
      <c r="FZ129" s="404">
        <v>0</v>
      </c>
      <c r="GA129" s="404">
        <v>0</v>
      </c>
      <c r="GB129" s="404">
        <v>0</v>
      </c>
      <c r="GC129" s="404">
        <v>0</v>
      </c>
      <c r="GD129" s="404">
        <v>0</v>
      </c>
      <c r="GE129" s="404">
        <v>0</v>
      </c>
      <c r="GF129" s="404">
        <v>0</v>
      </c>
      <c r="GG129" s="404">
        <v>0</v>
      </c>
      <c r="GH129" s="404">
        <v>0</v>
      </c>
      <c r="GI129" s="404">
        <v>0</v>
      </c>
      <c r="GJ129" s="404">
        <v>0</v>
      </c>
      <c r="GK129" s="404">
        <v>0</v>
      </c>
      <c r="GL129" s="404">
        <v>10884.353741496598</v>
      </c>
      <c r="GM129" s="404">
        <v>10366.051182377712</v>
      </c>
      <c r="GN129" s="404">
        <v>9872.4296975025845</v>
      </c>
      <c r="GO129" s="404">
        <v>9402.313997621508</v>
      </c>
      <c r="GP129" s="404">
        <v>8954.5847596395324</v>
      </c>
      <c r="GQ129" s="404">
        <v>8528.1759615614574</v>
      </c>
      <c r="GR129" s="404">
        <v>8122.0723443442457</v>
      </c>
      <c r="GS129" s="404">
        <v>7735.3069946135674</v>
      </c>
      <c r="GT129" s="404">
        <v>7366.9590424891121</v>
      </c>
      <c r="GU129" s="404">
        <v>7016.1514690372487</v>
      </c>
      <c r="GV129" s="404">
        <v>6682.0490181307141</v>
      </c>
      <c r="GW129" s="404">
        <v>6363.8562077435363</v>
      </c>
      <c r="GX129" s="404">
        <v>6060.815435946226</v>
      </c>
      <c r="GY129" s="404">
        <v>5772.2051770916423</v>
      </c>
      <c r="GZ129" s="404">
        <v>5497.3382638968023</v>
      </c>
      <c r="HA129" s="404">
        <v>5235.5602513302874</v>
      </c>
      <c r="HB129" s="404">
        <v>4986.247858409798</v>
      </c>
      <c r="HC129" s="404">
        <v>4748.8074841998077</v>
      </c>
      <c r="HD129" s="404">
        <v>4522.6737944760071</v>
      </c>
      <c r="HE129" s="404">
        <v>4307.3083756914357</v>
      </c>
      <c r="HF129" s="404">
        <v>4102.1984530394629</v>
      </c>
      <c r="HG129" s="404">
        <v>3906.855669561392</v>
      </c>
      <c r="HH129" s="404">
        <v>3720.8149233918025</v>
      </c>
      <c r="HI129" s="404">
        <v>3543.6332603731453</v>
      </c>
      <c r="HJ129" s="404">
        <v>3374.8888194029955</v>
      </c>
      <c r="HK129" s="404">
        <v>3214.1798280028524</v>
      </c>
      <c r="HL129" s="404">
        <v>3061.1236457170025</v>
      </c>
      <c r="HM129" s="404">
        <v>2915.3558530638115</v>
      </c>
      <c r="HN129" s="404">
        <v>2776.5293838702978</v>
      </c>
      <c r="HO129" s="404">
        <v>2644.313698924092</v>
      </c>
      <c r="HP129" s="404">
        <v>2518.3939989753258</v>
      </c>
      <c r="HQ129" s="404">
        <v>2398.4704752145963</v>
      </c>
      <c r="HR129" s="404">
        <v>2284.2575954424724</v>
      </c>
      <c r="HS129" s="404">
        <v>2175.4834242309257</v>
      </c>
      <c r="HT129" s="404">
        <v>2071.888975458025</v>
      </c>
      <c r="HU129" s="404">
        <v>1973.2275956743092</v>
      </c>
      <c r="HV129" s="404">
        <v>1879.2643768326759</v>
      </c>
      <c r="HW129" s="404">
        <v>1789.7755969835005</v>
      </c>
      <c r="HX129" s="404">
        <v>1704.5481876033339</v>
      </c>
      <c r="HY129" s="404">
        <v>1623.3792262888894</v>
      </c>
      <c r="HZ129" s="404">
        <v>64787.819889860701</v>
      </c>
      <c r="IA129" s="404">
        <v>196103.84404565065</v>
      </c>
      <c r="IB129" s="408">
        <v>3.0268628328446181</v>
      </c>
      <c r="IC129" s="410"/>
    </row>
    <row r="130" spans="1:237" ht="90" customHeight="1" x14ac:dyDescent="0.2">
      <c r="A130" s="231" t="s">
        <v>271</v>
      </c>
      <c r="B130" s="85" t="s">
        <v>264</v>
      </c>
      <c r="C130" s="85" t="s">
        <v>976</v>
      </c>
      <c r="D130" s="199">
        <v>19</v>
      </c>
      <c r="E130" s="85" t="s">
        <v>977</v>
      </c>
      <c r="F130" s="95" t="s">
        <v>978</v>
      </c>
      <c r="G130" s="95" t="s">
        <v>979</v>
      </c>
      <c r="H130" s="90" t="s">
        <v>77</v>
      </c>
      <c r="I130" s="95" t="s">
        <v>864</v>
      </c>
      <c r="J130" s="266">
        <v>10</v>
      </c>
      <c r="K130" s="227" t="s">
        <v>79</v>
      </c>
      <c r="L130" s="74">
        <v>24470</v>
      </c>
      <c r="M130" s="90" t="s">
        <v>980</v>
      </c>
      <c r="N130" s="90" t="s">
        <v>147</v>
      </c>
      <c r="O130" s="13" t="s">
        <v>217</v>
      </c>
      <c r="P130" s="90" t="s">
        <v>218</v>
      </c>
      <c r="Q130" s="112" t="s">
        <v>100</v>
      </c>
      <c r="R130" s="90" t="s">
        <v>108</v>
      </c>
      <c r="S130" s="90" t="s">
        <v>99</v>
      </c>
      <c r="T130" s="90" t="s">
        <v>866</v>
      </c>
      <c r="U130" s="90" t="s">
        <v>974</v>
      </c>
      <c r="V130" s="269">
        <v>1</v>
      </c>
      <c r="W130" s="192">
        <v>70000</v>
      </c>
      <c r="X130" s="192">
        <v>0</v>
      </c>
      <c r="Y130" s="192">
        <v>0</v>
      </c>
      <c r="Z130" s="192">
        <v>0</v>
      </c>
      <c r="AA130" s="192">
        <v>0</v>
      </c>
      <c r="AB130" s="192">
        <v>50000</v>
      </c>
      <c r="AC130" s="192">
        <v>20000</v>
      </c>
      <c r="AD130" s="192">
        <v>0</v>
      </c>
      <c r="AE130" s="192">
        <v>0</v>
      </c>
      <c r="AF130" s="192">
        <v>0</v>
      </c>
      <c r="AG130" s="192">
        <v>0</v>
      </c>
      <c r="AH130" s="192">
        <v>0</v>
      </c>
      <c r="AI130" s="90"/>
      <c r="AJ130" s="192"/>
      <c r="AK130" s="192"/>
      <c r="AL130" s="192"/>
      <c r="AM130" s="192"/>
      <c r="AN130" s="192"/>
      <c r="AO130" s="192"/>
      <c r="AP130" s="192"/>
      <c r="AQ130" s="192"/>
      <c r="AR130" s="192"/>
      <c r="AS130" s="192"/>
      <c r="AT130" s="192"/>
      <c r="AU130" s="95" t="s">
        <v>981</v>
      </c>
      <c r="AV130" s="230">
        <v>1</v>
      </c>
      <c r="AW130" s="230">
        <v>0</v>
      </c>
      <c r="AX130" s="230" t="s">
        <v>3594</v>
      </c>
      <c r="AY130" s="141">
        <v>7</v>
      </c>
      <c r="AZ130" s="70">
        <v>1</v>
      </c>
      <c r="BA130" s="70">
        <v>1</v>
      </c>
      <c r="BB130" s="70">
        <v>1</v>
      </c>
      <c r="BC130" s="70">
        <v>1</v>
      </c>
      <c r="BD130" s="70">
        <v>1</v>
      </c>
      <c r="BE130" s="70">
        <v>1</v>
      </c>
      <c r="BF130" s="70">
        <v>1</v>
      </c>
      <c r="BG130" s="71">
        <v>0</v>
      </c>
      <c r="BH130" s="71">
        <v>0</v>
      </c>
      <c r="BI130" s="71">
        <v>0</v>
      </c>
      <c r="BJ130" s="71">
        <v>0</v>
      </c>
      <c r="BK130" s="71">
        <v>0</v>
      </c>
      <c r="BL130" s="70">
        <v>1</v>
      </c>
      <c r="BM130" s="70">
        <v>0</v>
      </c>
      <c r="BN130" s="70">
        <v>0</v>
      </c>
      <c r="BO130" s="70">
        <v>0</v>
      </c>
      <c r="BP130" s="403">
        <v>0</v>
      </c>
      <c r="BQ130" s="403">
        <v>0</v>
      </c>
      <c r="BR130" s="403">
        <v>0</v>
      </c>
      <c r="BS130" s="403">
        <v>50000</v>
      </c>
      <c r="BT130" s="403">
        <v>20000</v>
      </c>
      <c r="BU130" s="403">
        <v>0</v>
      </c>
      <c r="BV130" s="403">
        <v>0</v>
      </c>
      <c r="BW130" s="403">
        <v>0</v>
      </c>
      <c r="BX130" s="403">
        <v>0</v>
      </c>
      <c r="BY130" s="403">
        <v>0</v>
      </c>
      <c r="BZ130" s="401">
        <v>0</v>
      </c>
      <c r="CA130" s="401">
        <v>0</v>
      </c>
      <c r="CB130" s="401">
        <v>0</v>
      </c>
      <c r="CC130" s="401">
        <v>0</v>
      </c>
      <c r="CD130" s="401">
        <v>0</v>
      </c>
      <c r="CE130" s="401">
        <v>0</v>
      </c>
      <c r="CF130" s="401">
        <v>0</v>
      </c>
      <c r="CG130" s="401">
        <v>0</v>
      </c>
      <c r="CH130" s="401">
        <v>0</v>
      </c>
      <c r="CI130" s="401">
        <v>0</v>
      </c>
      <c r="CJ130" s="401">
        <v>0</v>
      </c>
      <c r="CK130" s="401">
        <v>0</v>
      </c>
      <c r="CL130" s="401">
        <v>0</v>
      </c>
      <c r="CM130" s="401">
        <v>0</v>
      </c>
      <c r="CN130" s="401">
        <v>0</v>
      </c>
      <c r="CO130" s="401">
        <v>0</v>
      </c>
      <c r="CP130" s="401">
        <v>0</v>
      </c>
      <c r="CQ130" s="401">
        <v>0</v>
      </c>
      <c r="CR130" s="401">
        <v>0</v>
      </c>
      <c r="CS130" s="401">
        <v>0</v>
      </c>
      <c r="CT130" s="401">
        <v>0</v>
      </c>
      <c r="CU130" s="401">
        <v>0</v>
      </c>
      <c r="CV130" s="401">
        <v>0</v>
      </c>
      <c r="CW130" s="401">
        <v>0</v>
      </c>
      <c r="CX130" s="401">
        <v>0</v>
      </c>
      <c r="CY130" s="401">
        <v>0</v>
      </c>
      <c r="CZ130" s="401">
        <v>0</v>
      </c>
      <c r="DA130" s="401">
        <v>0</v>
      </c>
      <c r="DB130" s="401">
        <v>0</v>
      </c>
      <c r="DC130" s="401">
        <v>0</v>
      </c>
      <c r="DD130" s="401">
        <v>0</v>
      </c>
      <c r="DE130" s="401">
        <v>0</v>
      </c>
      <c r="DF130" s="401">
        <v>0</v>
      </c>
      <c r="DG130" s="403">
        <v>24470</v>
      </c>
      <c r="DH130" s="403">
        <v>24470</v>
      </c>
      <c r="DI130" s="403">
        <v>24470</v>
      </c>
      <c r="DJ130" s="403">
        <v>24470</v>
      </c>
      <c r="DK130" s="403">
        <v>24470</v>
      </c>
      <c r="DL130" s="403">
        <v>24470</v>
      </c>
      <c r="DM130" s="403">
        <v>24470</v>
      </c>
      <c r="DN130" s="403">
        <v>24470</v>
      </c>
      <c r="DO130" s="403">
        <v>24470</v>
      </c>
      <c r="DP130" s="403">
        <v>24470</v>
      </c>
      <c r="DQ130" s="403">
        <v>24470</v>
      </c>
      <c r="DR130" s="403">
        <v>24470</v>
      </c>
      <c r="DS130" s="403">
        <v>24470</v>
      </c>
      <c r="DT130" s="403">
        <v>24470</v>
      </c>
      <c r="DU130" s="403">
        <v>24470</v>
      </c>
      <c r="DV130" s="403">
        <v>24470</v>
      </c>
      <c r="DW130" s="403">
        <v>24470</v>
      </c>
      <c r="DX130" s="403">
        <v>24470</v>
      </c>
      <c r="DY130" s="403">
        <v>24470</v>
      </c>
      <c r="DZ130" s="403">
        <v>24470</v>
      </c>
      <c r="EA130" s="403">
        <v>24470</v>
      </c>
      <c r="EB130" s="403">
        <v>24470</v>
      </c>
      <c r="EC130" s="403">
        <v>24470</v>
      </c>
      <c r="ED130" s="403">
        <v>24470</v>
      </c>
      <c r="EE130" s="403">
        <v>24470</v>
      </c>
      <c r="EF130" s="403">
        <v>24470</v>
      </c>
      <c r="EG130" s="403">
        <v>24470</v>
      </c>
      <c r="EH130" s="403">
        <v>24470</v>
      </c>
      <c r="EI130" s="403">
        <v>24470</v>
      </c>
      <c r="EJ130" s="403">
        <v>24470</v>
      </c>
      <c r="EK130" s="403">
        <v>24470</v>
      </c>
      <c r="EL130" s="403">
        <v>24470</v>
      </c>
      <c r="EM130" s="403">
        <v>24470</v>
      </c>
      <c r="EN130" s="403">
        <v>24470</v>
      </c>
      <c r="EO130" s="403">
        <v>24470</v>
      </c>
      <c r="EP130" s="403">
        <v>24470</v>
      </c>
      <c r="EQ130" s="403">
        <v>24470</v>
      </c>
      <c r="ER130" s="403">
        <v>24470</v>
      </c>
      <c r="ES130" s="403">
        <v>24470</v>
      </c>
      <c r="ET130" s="403">
        <v>24470</v>
      </c>
      <c r="EU130" s="403">
        <v>24470</v>
      </c>
      <c r="EV130" s="403">
        <v>24470</v>
      </c>
      <c r="EW130" s="403">
        <v>24470</v>
      </c>
      <c r="EX130" s="404">
        <v>0</v>
      </c>
      <c r="EY130" s="404">
        <v>43191.879926573798</v>
      </c>
      <c r="EZ130" s="404">
        <v>16454.04949583764</v>
      </c>
      <c r="FA130" s="404">
        <v>0</v>
      </c>
      <c r="FB130" s="404">
        <v>0</v>
      </c>
      <c r="FC130" s="404">
        <v>0</v>
      </c>
      <c r="FD130" s="404">
        <v>0</v>
      </c>
      <c r="FE130" s="404">
        <v>0</v>
      </c>
      <c r="FF130" s="404">
        <v>0</v>
      </c>
      <c r="FG130" s="404">
        <v>0</v>
      </c>
      <c r="FH130" s="404">
        <v>0</v>
      </c>
      <c r="FI130" s="404">
        <v>0</v>
      </c>
      <c r="FJ130" s="404">
        <v>0</v>
      </c>
      <c r="FK130" s="404">
        <v>0</v>
      </c>
      <c r="FL130" s="404">
        <v>0</v>
      </c>
      <c r="FM130" s="404">
        <v>0</v>
      </c>
      <c r="FN130" s="404">
        <v>0</v>
      </c>
      <c r="FO130" s="404">
        <v>0</v>
      </c>
      <c r="FP130" s="404">
        <v>0</v>
      </c>
      <c r="FQ130" s="404">
        <v>0</v>
      </c>
      <c r="FR130" s="404">
        <v>0</v>
      </c>
      <c r="FS130" s="404">
        <v>0</v>
      </c>
      <c r="FT130" s="404">
        <v>0</v>
      </c>
      <c r="FU130" s="404">
        <v>0</v>
      </c>
      <c r="FV130" s="404">
        <v>0</v>
      </c>
      <c r="FW130" s="404">
        <v>0</v>
      </c>
      <c r="FX130" s="404">
        <v>0</v>
      </c>
      <c r="FY130" s="404">
        <v>0</v>
      </c>
      <c r="FZ130" s="404">
        <v>0</v>
      </c>
      <c r="GA130" s="404">
        <v>0</v>
      </c>
      <c r="GB130" s="404">
        <v>0</v>
      </c>
      <c r="GC130" s="404">
        <v>0</v>
      </c>
      <c r="GD130" s="404">
        <v>0</v>
      </c>
      <c r="GE130" s="404">
        <v>0</v>
      </c>
      <c r="GF130" s="404">
        <v>0</v>
      </c>
      <c r="GG130" s="404">
        <v>0</v>
      </c>
      <c r="GH130" s="404">
        <v>0</v>
      </c>
      <c r="GI130" s="404">
        <v>0</v>
      </c>
      <c r="GJ130" s="404">
        <v>0</v>
      </c>
      <c r="GK130" s="404">
        <v>0</v>
      </c>
      <c r="GL130" s="404">
        <v>22195.01133786848</v>
      </c>
      <c r="GM130" s="404">
        <v>21138.106036065219</v>
      </c>
      <c r="GN130" s="404">
        <v>20131.529558157352</v>
      </c>
      <c r="GO130" s="404">
        <v>19172.885293483192</v>
      </c>
      <c r="GP130" s="404">
        <v>18259.890755698278</v>
      </c>
      <c r="GQ130" s="404">
        <v>17390.37214828407</v>
      </c>
      <c r="GR130" s="404">
        <v>16562.259188841974</v>
      </c>
      <c r="GS130" s="404">
        <v>15773.580179849499</v>
      </c>
      <c r="GT130" s="404">
        <v>15022.457314142381</v>
      </c>
      <c r="GU130" s="404">
        <v>14307.102203945124</v>
      </c>
      <c r="GV130" s="404">
        <v>13625.811622804882</v>
      </c>
      <c r="GW130" s="404">
        <v>12976.963450290361</v>
      </c>
      <c r="GX130" s="404">
        <v>12359.012809800346</v>
      </c>
      <c r="GY130" s="404">
        <v>11770.48839028604</v>
      </c>
      <c r="GZ130" s="404">
        <v>11209.988943129563</v>
      </c>
      <c r="HA130" s="404">
        <v>10676.179945837677</v>
      </c>
      <c r="HB130" s="404">
        <v>10167.790424607312</v>
      </c>
      <c r="HC130" s="404">
        <v>9683.6099281974402</v>
      </c>
      <c r="HD130" s="404">
        <v>9222.4856459023249</v>
      </c>
      <c r="HE130" s="404">
        <v>8783.3196627641191</v>
      </c>
      <c r="HF130" s="404">
        <v>8365.0663454896367</v>
      </c>
      <c r="HG130" s="404">
        <v>7966.729852847272</v>
      </c>
      <c r="HH130" s="404">
        <v>7587.3617646164512</v>
      </c>
      <c r="HI130" s="404">
        <v>7226.0588234442384</v>
      </c>
      <c r="HJ130" s="404">
        <v>6881.9607842326077</v>
      </c>
      <c r="HK130" s="404">
        <v>6554.2483659358168</v>
      </c>
      <c r="HL130" s="404">
        <v>6242.141300891255</v>
      </c>
      <c r="HM130" s="404">
        <v>5944.8964770392895</v>
      </c>
      <c r="HN130" s="404">
        <v>5661.8061686088486</v>
      </c>
      <c r="HO130" s="404">
        <v>5392.1963510560445</v>
      </c>
      <c r="HP130" s="404">
        <v>5135.4250962438518</v>
      </c>
      <c r="HQ130" s="404">
        <v>4890.8810440417637</v>
      </c>
      <c r="HR130" s="404">
        <v>4657.9819467064417</v>
      </c>
      <c r="HS130" s="404">
        <v>4436.1732825775634</v>
      </c>
      <c r="HT130" s="404">
        <v>4224.9269357881558</v>
      </c>
      <c r="HU130" s="404">
        <v>4023.7399388458625</v>
      </c>
      <c r="HV130" s="404">
        <v>3832.1332750912979</v>
      </c>
      <c r="HW130" s="404">
        <v>3649.650738182188</v>
      </c>
      <c r="HX130" s="404">
        <v>3475.8578458877987</v>
      </c>
      <c r="HY130" s="404">
        <v>3310.3408056074268</v>
      </c>
      <c r="HZ130" s="404">
        <v>59645.929422411442</v>
      </c>
      <c r="IA130" s="404">
        <v>179953.19401633556</v>
      </c>
      <c r="IB130" s="408">
        <v>3.0170238901285309</v>
      </c>
      <c r="IC130" s="410"/>
    </row>
    <row r="131" spans="1:237" ht="90" customHeight="1" x14ac:dyDescent="0.2">
      <c r="A131" s="161" t="s">
        <v>3062</v>
      </c>
      <c r="B131" s="150" t="s">
        <v>3063</v>
      </c>
      <c r="C131" s="150" t="s">
        <v>3415</v>
      </c>
      <c r="D131" s="165">
        <v>10</v>
      </c>
      <c r="E131" s="364" t="s">
        <v>3112</v>
      </c>
      <c r="F131" s="151" t="s">
        <v>3113</v>
      </c>
      <c r="G131" s="151" t="s">
        <v>3114</v>
      </c>
      <c r="H131" s="79" t="s">
        <v>77</v>
      </c>
      <c r="I131" s="151" t="s">
        <v>3115</v>
      </c>
      <c r="J131" s="151">
        <v>10</v>
      </c>
      <c r="K131" s="227" t="s">
        <v>79</v>
      </c>
      <c r="L131" s="79">
        <v>52367</v>
      </c>
      <c r="M131" s="79" t="s">
        <v>3069</v>
      </c>
      <c r="N131" s="79" t="s">
        <v>147</v>
      </c>
      <c r="O131" s="379" t="s">
        <v>97</v>
      </c>
      <c r="P131" s="379" t="s">
        <v>97</v>
      </c>
      <c r="Q131" s="112" t="s">
        <v>100</v>
      </c>
      <c r="R131" s="79" t="s">
        <v>108</v>
      </c>
      <c r="S131" s="79" t="s">
        <v>99</v>
      </c>
      <c r="T131" s="79" t="s">
        <v>3070</v>
      </c>
      <c r="U131" s="79" t="s">
        <v>100</v>
      </c>
      <c r="V131" s="81">
        <v>1</v>
      </c>
      <c r="W131" s="162">
        <v>145000</v>
      </c>
      <c r="X131" s="162">
        <v>0</v>
      </c>
      <c r="Y131" s="162">
        <v>0</v>
      </c>
      <c r="Z131" s="162">
        <v>0</v>
      </c>
      <c r="AA131" s="162">
        <v>145000</v>
      </c>
      <c r="AB131" s="162">
        <v>0</v>
      </c>
      <c r="AC131" s="162">
        <v>0</v>
      </c>
      <c r="AD131" s="162">
        <v>0</v>
      </c>
      <c r="AE131" s="149">
        <v>0</v>
      </c>
      <c r="AF131" s="149">
        <v>0</v>
      </c>
      <c r="AG131" s="149">
        <v>0</v>
      </c>
      <c r="AH131" s="149">
        <v>0</v>
      </c>
      <c r="AI131" s="88" t="s">
        <v>88</v>
      </c>
      <c r="AJ131" s="162">
        <v>0</v>
      </c>
      <c r="AK131" s="162">
        <v>0</v>
      </c>
      <c r="AL131" s="162">
        <v>0</v>
      </c>
      <c r="AM131" s="162">
        <v>0</v>
      </c>
      <c r="AN131" s="162">
        <v>0</v>
      </c>
      <c r="AO131" s="162">
        <v>0</v>
      </c>
      <c r="AP131" s="162">
        <v>0</v>
      </c>
      <c r="AQ131" s="149">
        <v>0</v>
      </c>
      <c r="AR131" s="149">
        <v>0</v>
      </c>
      <c r="AS131" s="149">
        <v>0</v>
      </c>
      <c r="AT131" s="149">
        <v>0</v>
      </c>
      <c r="AU131" s="151"/>
      <c r="AV131" s="230">
        <v>1</v>
      </c>
      <c r="AW131" s="230">
        <v>0</v>
      </c>
      <c r="AX131" s="230" t="s">
        <v>3615</v>
      </c>
      <c r="AY131" s="141">
        <v>8</v>
      </c>
      <c r="AZ131" s="70">
        <v>1</v>
      </c>
      <c r="BA131" s="70">
        <v>1</v>
      </c>
      <c r="BB131" s="70">
        <v>1</v>
      </c>
      <c r="BC131" s="70">
        <v>1</v>
      </c>
      <c r="BD131" s="70">
        <v>1</v>
      </c>
      <c r="BE131" s="70">
        <v>1</v>
      </c>
      <c r="BF131" s="70">
        <v>1</v>
      </c>
      <c r="BG131" s="71">
        <v>0</v>
      </c>
      <c r="BH131" s="71">
        <v>0</v>
      </c>
      <c r="BI131" s="71">
        <v>0</v>
      </c>
      <c r="BJ131" s="71">
        <v>0</v>
      </c>
      <c r="BK131" s="71">
        <v>0</v>
      </c>
      <c r="BL131" s="70">
        <v>1</v>
      </c>
      <c r="BM131" s="70">
        <v>1</v>
      </c>
      <c r="BN131" s="70">
        <v>0</v>
      </c>
      <c r="BO131" s="70">
        <v>1</v>
      </c>
      <c r="BP131" s="403">
        <v>0</v>
      </c>
      <c r="BQ131" s="403">
        <v>0</v>
      </c>
      <c r="BR131" s="403">
        <v>145000</v>
      </c>
      <c r="BS131" s="403">
        <v>0</v>
      </c>
      <c r="BT131" s="403">
        <v>0</v>
      </c>
      <c r="BU131" s="403">
        <v>0</v>
      </c>
      <c r="BV131" s="403">
        <v>0</v>
      </c>
      <c r="BW131" s="403">
        <v>0</v>
      </c>
      <c r="BX131" s="403">
        <v>0</v>
      </c>
      <c r="BY131" s="403">
        <v>0</v>
      </c>
      <c r="BZ131" s="401">
        <v>0</v>
      </c>
      <c r="CA131" s="401">
        <v>0</v>
      </c>
      <c r="CB131" s="401">
        <v>0</v>
      </c>
      <c r="CC131" s="401">
        <v>0</v>
      </c>
      <c r="CD131" s="401">
        <v>0</v>
      </c>
      <c r="CE131" s="401">
        <v>0</v>
      </c>
      <c r="CF131" s="401">
        <v>0</v>
      </c>
      <c r="CG131" s="401">
        <v>0</v>
      </c>
      <c r="CH131" s="401">
        <v>0</v>
      </c>
      <c r="CI131" s="401">
        <v>0</v>
      </c>
      <c r="CJ131" s="401">
        <v>0</v>
      </c>
      <c r="CK131" s="401">
        <v>0</v>
      </c>
      <c r="CL131" s="401">
        <v>0</v>
      </c>
      <c r="CM131" s="401">
        <v>0</v>
      </c>
      <c r="CN131" s="401">
        <v>0</v>
      </c>
      <c r="CO131" s="401">
        <v>0</v>
      </c>
      <c r="CP131" s="401">
        <v>0</v>
      </c>
      <c r="CQ131" s="401">
        <v>0</v>
      </c>
      <c r="CR131" s="401">
        <v>0</v>
      </c>
      <c r="CS131" s="401">
        <v>0</v>
      </c>
      <c r="CT131" s="401">
        <v>0</v>
      </c>
      <c r="CU131" s="401">
        <v>0</v>
      </c>
      <c r="CV131" s="401">
        <v>0</v>
      </c>
      <c r="CW131" s="401">
        <v>0</v>
      </c>
      <c r="CX131" s="401">
        <v>0</v>
      </c>
      <c r="CY131" s="401">
        <v>0</v>
      </c>
      <c r="CZ131" s="401">
        <v>0</v>
      </c>
      <c r="DA131" s="401">
        <v>0</v>
      </c>
      <c r="DB131" s="401">
        <v>0</v>
      </c>
      <c r="DC131" s="401">
        <v>0</v>
      </c>
      <c r="DD131" s="401">
        <v>0</v>
      </c>
      <c r="DE131" s="401">
        <v>0</v>
      </c>
      <c r="DF131" s="401">
        <v>0</v>
      </c>
      <c r="DG131" s="403">
        <v>52367</v>
      </c>
      <c r="DH131" s="403">
        <v>52367</v>
      </c>
      <c r="DI131" s="403">
        <v>52367</v>
      </c>
      <c r="DJ131" s="403">
        <v>52367</v>
      </c>
      <c r="DK131" s="403">
        <v>52367</v>
      </c>
      <c r="DL131" s="403">
        <v>52367</v>
      </c>
      <c r="DM131" s="403">
        <v>52367</v>
      </c>
      <c r="DN131" s="403">
        <v>52367</v>
      </c>
      <c r="DO131" s="403">
        <v>52367</v>
      </c>
      <c r="DP131" s="403">
        <v>52367</v>
      </c>
      <c r="DQ131" s="403">
        <v>52367</v>
      </c>
      <c r="DR131" s="403">
        <v>52367</v>
      </c>
      <c r="DS131" s="403">
        <v>52367</v>
      </c>
      <c r="DT131" s="403">
        <v>52367</v>
      </c>
      <c r="DU131" s="403">
        <v>52367</v>
      </c>
      <c r="DV131" s="403">
        <v>52367</v>
      </c>
      <c r="DW131" s="403">
        <v>52367</v>
      </c>
      <c r="DX131" s="403">
        <v>52367</v>
      </c>
      <c r="DY131" s="403">
        <v>52367</v>
      </c>
      <c r="DZ131" s="403">
        <v>52367</v>
      </c>
      <c r="EA131" s="403">
        <v>52367</v>
      </c>
      <c r="EB131" s="403">
        <v>52367</v>
      </c>
      <c r="EC131" s="403">
        <v>52367</v>
      </c>
      <c r="ED131" s="403">
        <v>52367</v>
      </c>
      <c r="EE131" s="403">
        <v>52367</v>
      </c>
      <c r="EF131" s="403">
        <v>52367</v>
      </c>
      <c r="EG131" s="403">
        <v>52367</v>
      </c>
      <c r="EH131" s="403">
        <v>52367</v>
      </c>
      <c r="EI131" s="403">
        <v>52367</v>
      </c>
      <c r="EJ131" s="403">
        <v>52367</v>
      </c>
      <c r="EK131" s="403">
        <v>52367</v>
      </c>
      <c r="EL131" s="403">
        <v>52367</v>
      </c>
      <c r="EM131" s="403">
        <v>52367</v>
      </c>
      <c r="EN131" s="403">
        <v>52367</v>
      </c>
      <c r="EO131" s="403">
        <v>52367</v>
      </c>
      <c r="EP131" s="403">
        <v>52367</v>
      </c>
      <c r="EQ131" s="403">
        <v>52367</v>
      </c>
      <c r="ER131" s="403">
        <v>52367</v>
      </c>
      <c r="ES131" s="403">
        <v>52367</v>
      </c>
      <c r="ET131" s="403">
        <v>52367</v>
      </c>
      <c r="EU131" s="403">
        <v>52367</v>
      </c>
      <c r="EV131" s="403">
        <v>52367</v>
      </c>
      <c r="EW131" s="403">
        <v>52367</v>
      </c>
      <c r="EX131" s="404">
        <v>131519.27437641722</v>
      </c>
      <c r="EY131" s="404">
        <v>0</v>
      </c>
      <c r="EZ131" s="404">
        <v>0</v>
      </c>
      <c r="FA131" s="404">
        <v>0</v>
      </c>
      <c r="FB131" s="404">
        <v>0</v>
      </c>
      <c r="FC131" s="404">
        <v>0</v>
      </c>
      <c r="FD131" s="404">
        <v>0</v>
      </c>
      <c r="FE131" s="404">
        <v>0</v>
      </c>
      <c r="FF131" s="404">
        <v>0</v>
      </c>
      <c r="FG131" s="404">
        <v>0</v>
      </c>
      <c r="FH131" s="404">
        <v>0</v>
      </c>
      <c r="FI131" s="404">
        <v>0</v>
      </c>
      <c r="FJ131" s="404">
        <v>0</v>
      </c>
      <c r="FK131" s="404">
        <v>0</v>
      </c>
      <c r="FL131" s="404">
        <v>0</v>
      </c>
      <c r="FM131" s="404">
        <v>0</v>
      </c>
      <c r="FN131" s="404">
        <v>0</v>
      </c>
      <c r="FO131" s="404">
        <v>0</v>
      </c>
      <c r="FP131" s="404">
        <v>0</v>
      </c>
      <c r="FQ131" s="404">
        <v>0</v>
      </c>
      <c r="FR131" s="404">
        <v>0</v>
      </c>
      <c r="FS131" s="404">
        <v>0</v>
      </c>
      <c r="FT131" s="404">
        <v>0</v>
      </c>
      <c r="FU131" s="404">
        <v>0</v>
      </c>
      <c r="FV131" s="404">
        <v>0</v>
      </c>
      <c r="FW131" s="404">
        <v>0</v>
      </c>
      <c r="FX131" s="404">
        <v>0</v>
      </c>
      <c r="FY131" s="404">
        <v>0</v>
      </c>
      <c r="FZ131" s="404">
        <v>0</v>
      </c>
      <c r="GA131" s="404">
        <v>0</v>
      </c>
      <c r="GB131" s="404">
        <v>0</v>
      </c>
      <c r="GC131" s="404">
        <v>0</v>
      </c>
      <c r="GD131" s="404">
        <v>0</v>
      </c>
      <c r="GE131" s="404">
        <v>0</v>
      </c>
      <c r="GF131" s="404">
        <v>0</v>
      </c>
      <c r="GG131" s="404">
        <v>0</v>
      </c>
      <c r="GH131" s="404">
        <v>0</v>
      </c>
      <c r="GI131" s="404">
        <v>0</v>
      </c>
      <c r="GJ131" s="404">
        <v>0</v>
      </c>
      <c r="GK131" s="404">
        <v>0</v>
      </c>
      <c r="GL131" s="404">
        <v>47498.4126984127</v>
      </c>
      <c r="GM131" s="404">
        <v>45236.583522297806</v>
      </c>
      <c r="GN131" s="404">
        <v>43082.46049742648</v>
      </c>
      <c r="GO131" s="404">
        <v>41030.914759453786</v>
      </c>
      <c r="GP131" s="404">
        <v>39077.06167567028</v>
      </c>
      <c r="GQ131" s="404">
        <v>37216.249214924072</v>
      </c>
      <c r="GR131" s="404">
        <v>35444.046871356259</v>
      </c>
      <c r="GS131" s="404">
        <v>33756.235115577387</v>
      </c>
      <c r="GT131" s="404">
        <v>32148.795348168944</v>
      </c>
      <c r="GU131" s="404">
        <v>30617.900331589466</v>
      </c>
      <c r="GV131" s="404">
        <v>29159.905077704258</v>
      </c>
      <c r="GW131" s="404">
        <v>27771.338169242146</v>
      </c>
      <c r="GX131" s="404">
        <v>26448.893494516335</v>
      </c>
      <c r="GY131" s="404">
        <v>25189.422375729835</v>
      </c>
      <c r="GZ131" s="404">
        <v>23989.926072123657</v>
      </c>
      <c r="HA131" s="404">
        <v>22847.548640117762</v>
      </c>
      <c r="HB131" s="404">
        <v>21759.57013344549</v>
      </c>
      <c r="HC131" s="404">
        <v>20723.400127090943</v>
      </c>
      <c r="HD131" s="404">
        <v>19736.571549610424</v>
      </c>
      <c r="HE131" s="404">
        <v>18796.734809152782</v>
      </c>
      <c r="HF131" s="404">
        <v>17901.652199193129</v>
      </c>
      <c r="HG131" s="404">
        <v>17049.192570660118</v>
      </c>
      <c r="HH131" s="404">
        <v>16237.326257771543</v>
      </c>
      <c r="HI131" s="404">
        <v>15464.120245496708</v>
      </c>
      <c r="HJ131" s="404">
        <v>14727.733567139721</v>
      </c>
      <c r="HK131" s="404">
        <v>14026.412921085448</v>
      </c>
      <c r="HL131" s="404">
        <v>13358.488496271857</v>
      </c>
      <c r="HM131" s="404">
        <v>12722.369996449384</v>
      </c>
      <c r="HN131" s="404">
        <v>12116.542853761322</v>
      </c>
      <c r="HO131" s="404">
        <v>11539.564622629827</v>
      </c>
      <c r="HP131" s="404">
        <v>10990.061545361741</v>
      </c>
      <c r="HQ131" s="404">
        <v>10466.725281296896</v>
      </c>
      <c r="HR131" s="404">
        <v>9968.30979171133</v>
      </c>
      <c r="HS131" s="404">
        <v>9493.6283730584073</v>
      </c>
      <c r="HT131" s="404">
        <v>9041.5508314841991</v>
      </c>
      <c r="HU131" s="404">
        <v>8611.0007918897136</v>
      </c>
      <c r="HV131" s="404">
        <v>8200.9531351330606</v>
      </c>
      <c r="HW131" s="404">
        <v>7810.4315572695805</v>
      </c>
      <c r="HX131" s="404">
        <v>7438.5062450186488</v>
      </c>
      <c r="HY131" s="404">
        <v>7084.2916619225225</v>
      </c>
      <c r="HZ131" s="404">
        <v>131519.27437641722</v>
      </c>
      <c r="IA131" s="404">
        <v>385108.66003487719</v>
      </c>
      <c r="IB131" s="408">
        <v>2.928153777161739</v>
      </c>
      <c r="IC131" s="410"/>
    </row>
    <row r="132" spans="1:237" ht="90" customHeight="1" x14ac:dyDescent="0.2">
      <c r="A132" s="242" t="s">
        <v>1912</v>
      </c>
      <c r="B132" s="195" t="s">
        <v>1913</v>
      </c>
      <c r="C132" s="195" t="s">
        <v>1976</v>
      </c>
      <c r="D132" s="115">
        <v>8</v>
      </c>
      <c r="E132" s="195" t="s">
        <v>1977</v>
      </c>
      <c r="F132" s="113" t="s">
        <v>1978</v>
      </c>
      <c r="G132" s="113" t="s">
        <v>1979</v>
      </c>
      <c r="H132" s="112" t="s">
        <v>77</v>
      </c>
      <c r="I132" s="113" t="s">
        <v>1963</v>
      </c>
      <c r="J132" s="113">
        <v>5</v>
      </c>
      <c r="K132" s="227" t="s">
        <v>79</v>
      </c>
      <c r="L132" s="112">
        <v>12268</v>
      </c>
      <c r="M132" s="112" t="s">
        <v>1980</v>
      </c>
      <c r="N132" s="112" t="s">
        <v>81</v>
      </c>
      <c r="O132" s="112" t="s">
        <v>82</v>
      </c>
      <c r="P132" s="112" t="s">
        <v>83</v>
      </c>
      <c r="Q132" s="112" t="s">
        <v>100</v>
      </c>
      <c r="R132" s="112" t="s">
        <v>108</v>
      </c>
      <c r="S132" s="112" t="s">
        <v>99</v>
      </c>
      <c r="T132" s="112" t="s">
        <v>1918</v>
      </c>
      <c r="U132" s="112" t="s">
        <v>100</v>
      </c>
      <c r="V132" s="201">
        <v>1</v>
      </c>
      <c r="W132" s="217">
        <v>20000</v>
      </c>
      <c r="X132" s="217">
        <v>0</v>
      </c>
      <c r="Y132" s="217">
        <v>0</v>
      </c>
      <c r="Z132" s="217">
        <v>0</v>
      </c>
      <c r="AA132" s="217">
        <v>20000</v>
      </c>
      <c r="AB132" s="217">
        <v>0</v>
      </c>
      <c r="AC132" s="217">
        <v>0</v>
      </c>
      <c r="AD132" s="217">
        <v>0</v>
      </c>
      <c r="AE132" s="286">
        <v>0</v>
      </c>
      <c r="AF132" s="286">
        <v>0</v>
      </c>
      <c r="AG132" s="286">
        <v>0</v>
      </c>
      <c r="AH132" s="286">
        <v>0</v>
      </c>
      <c r="AI132" s="113" t="s">
        <v>88</v>
      </c>
      <c r="AJ132" s="217">
        <v>0</v>
      </c>
      <c r="AK132" s="217">
        <v>0</v>
      </c>
      <c r="AL132" s="217">
        <v>0</v>
      </c>
      <c r="AM132" s="217">
        <v>0</v>
      </c>
      <c r="AN132" s="217">
        <v>0</v>
      </c>
      <c r="AO132" s="217">
        <v>0</v>
      </c>
      <c r="AP132" s="217">
        <v>0</v>
      </c>
      <c r="AQ132" s="286">
        <v>0</v>
      </c>
      <c r="AR132" s="286">
        <v>0</v>
      </c>
      <c r="AS132" s="286">
        <v>0</v>
      </c>
      <c r="AT132" s="286">
        <v>0</v>
      </c>
      <c r="AU132" s="113"/>
      <c r="AV132" s="230">
        <v>1</v>
      </c>
      <c r="AW132" s="230">
        <v>0</v>
      </c>
      <c r="AX132" s="230" t="s">
        <v>3598</v>
      </c>
      <c r="AY132" s="141">
        <v>9</v>
      </c>
      <c r="AZ132" s="70">
        <v>1</v>
      </c>
      <c r="BA132" s="70">
        <v>1</v>
      </c>
      <c r="BB132" s="70">
        <v>1</v>
      </c>
      <c r="BC132" s="70">
        <v>1</v>
      </c>
      <c r="BD132" s="70">
        <v>1</v>
      </c>
      <c r="BE132" s="70">
        <v>1</v>
      </c>
      <c r="BF132" s="70">
        <v>1</v>
      </c>
      <c r="BG132" s="71">
        <v>0</v>
      </c>
      <c r="BH132" s="71">
        <v>1</v>
      </c>
      <c r="BI132" s="71">
        <v>0</v>
      </c>
      <c r="BJ132" s="71">
        <v>0</v>
      </c>
      <c r="BK132" s="71">
        <v>1</v>
      </c>
      <c r="BL132" s="70">
        <v>1</v>
      </c>
      <c r="BM132" s="70">
        <v>1</v>
      </c>
      <c r="BN132" s="70">
        <v>0</v>
      </c>
      <c r="BO132" s="70">
        <v>1</v>
      </c>
      <c r="BP132" s="403">
        <v>0</v>
      </c>
      <c r="BQ132" s="403">
        <v>0</v>
      </c>
      <c r="BR132" s="403">
        <v>20000</v>
      </c>
      <c r="BS132" s="403">
        <v>0</v>
      </c>
      <c r="BT132" s="403">
        <v>0</v>
      </c>
      <c r="BU132" s="403">
        <v>0</v>
      </c>
      <c r="BV132" s="403">
        <v>0</v>
      </c>
      <c r="BW132" s="403">
        <v>0</v>
      </c>
      <c r="BX132" s="403">
        <v>0</v>
      </c>
      <c r="BY132" s="403">
        <v>0</v>
      </c>
      <c r="BZ132" s="401">
        <v>0</v>
      </c>
      <c r="CA132" s="401">
        <v>0</v>
      </c>
      <c r="CB132" s="401">
        <v>0</v>
      </c>
      <c r="CC132" s="401">
        <v>0</v>
      </c>
      <c r="CD132" s="401">
        <v>0</v>
      </c>
      <c r="CE132" s="401">
        <v>0</v>
      </c>
      <c r="CF132" s="401">
        <v>0</v>
      </c>
      <c r="CG132" s="401">
        <v>0</v>
      </c>
      <c r="CH132" s="401">
        <v>0</v>
      </c>
      <c r="CI132" s="401">
        <v>0</v>
      </c>
      <c r="CJ132" s="401">
        <v>0</v>
      </c>
      <c r="CK132" s="401">
        <v>0</v>
      </c>
      <c r="CL132" s="401">
        <v>0</v>
      </c>
      <c r="CM132" s="401">
        <v>0</v>
      </c>
      <c r="CN132" s="401">
        <v>0</v>
      </c>
      <c r="CO132" s="401">
        <v>0</v>
      </c>
      <c r="CP132" s="401">
        <v>0</v>
      </c>
      <c r="CQ132" s="401">
        <v>0</v>
      </c>
      <c r="CR132" s="401">
        <v>0</v>
      </c>
      <c r="CS132" s="401">
        <v>0</v>
      </c>
      <c r="CT132" s="401">
        <v>0</v>
      </c>
      <c r="CU132" s="401">
        <v>0</v>
      </c>
      <c r="CV132" s="401">
        <v>0</v>
      </c>
      <c r="CW132" s="401">
        <v>0</v>
      </c>
      <c r="CX132" s="401">
        <v>0</v>
      </c>
      <c r="CY132" s="401">
        <v>0</v>
      </c>
      <c r="CZ132" s="401">
        <v>0</v>
      </c>
      <c r="DA132" s="401">
        <v>0</v>
      </c>
      <c r="DB132" s="401">
        <v>0</v>
      </c>
      <c r="DC132" s="401">
        <v>0</v>
      </c>
      <c r="DD132" s="401">
        <v>0</v>
      </c>
      <c r="DE132" s="401">
        <v>0</v>
      </c>
      <c r="DF132" s="401">
        <v>0</v>
      </c>
      <c r="DG132" s="403">
        <v>12268</v>
      </c>
      <c r="DH132" s="403">
        <v>12268</v>
      </c>
      <c r="DI132" s="403">
        <v>12268</v>
      </c>
      <c r="DJ132" s="403">
        <v>12268</v>
      </c>
      <c r="DK132" s="403">
        <v>12268</v>
      </c>
      <c r="DL132" s="403">
        <v>12268</v>
      </c>
      <c r="DM132" s="403">
        <v>12268</v>
      </c>
      <c r="DN132" s="403">
        <v>12268</v>
      </c>
      <c r="DO132" s="403">
        <v>12268</v>
      </c>
      <c r="DP132" s="403">
        <v>12268</v>
      </c>
      <c r="DQ132" s="403">
        <v>12268</v>
      </c>
      <c r="DR132" s="403">
        <v>12268</v>
      </c>
      <c r="DS132" s="403">
        <v>12268</v>
      </c>
      <c r="DT132" s="403">
        <v>12268</v>
      </c>
      <c r="DU132" s="403">
        <v>12268</v>
      </c>
      <c r="DV132" s="403">
        <v>12268</v>
      </c>
      <c r="DW132" s="403">
        <v>12268</v>
      </c>
      <c r="DX132" s="403">
        <v>12268</v>
      </c>
      <c r="DY132" s="403">
        <v>12268</v>
      </c>
      <c r="DZ132" s="403">
        <v>12268</v>
      </c>
      <c r="EA132" s="403">
        <v>12268</v>
      </c>
      <c r="EB132" s="403">
        <v>12268</v>
      </c>
      <c r="EC132" s="403">
        <v>12268</v>
      </c>
      <c r="ED132" s="403">
        <v>12268</v>
      </c>
      <c r="EE132" s="403">
        <v>12268</v>
      </c>
      <c r="EF132" s="403">
        <v>12268</v>
      </c>
      <c r="EG132" s="403">
        <v>12268</v>
      </c>
      <c r="EH132" s="403">
        <v>12268</v>
      </c>
      <c r="EI132" s="403">
        <v>12268</v>
      </c>
      <c r="EJ132" s="403">
        <v>12268</v>
      </c>
      <c r="EK132" s="403">
        <v>12268</v>
      </c>
      <c r="EL132" s="403">
        <v>12268</v>
      </c>
      <c r="EM132" s="403">
        <v>12268</v>
      </c>
      <c r="EN132" s="403">
        <v>12268</v>
      </c>
      <c r="EO132" s="403">
        <v>12268</v>
      </c>
      <c r="EP132" s="403">
        <v>12268</v>
      </c>
      <c r="EQ132" s="403">
        <v>12268</v>
      </c>
      <c r="ER132" s="403">
        <v>12268</v>
      </c>
      <c r="ES132" s="403">
        <v>12268</v>
      </c>
      <c r="ET132" s="403">
        <v>12268</v>
      </c>
      <c r="EU132" s="403">
        <v>12268</v>
      </c>
      <c r="EV132" s="403">
        <v>12268</v>
      </c>
      <c r="EW132" s="403">
        <v>12268</v>
      </c>
      <c r="EX132" s="404">
        <v>18140.589569160999</v>
      </c>
      <c r="EY132" s="404">
        <v>0</v>
      </c>
      <c r="EZ132" s="404">
        <v>0</v>
      </c>
      <c r="FA132" s="404">
        <v>0</v>
      </c>
      <c r="FB132" s="404">
        <v>0</v>
      </c>
      <c r="FC132" s="404">
        <v>0</v>
      </c>
      <c r="FD132" s="404">
        <v>0</v>
      </c>
      <c r="FE132" s="404">
        <v>0</v>
      </c>
      <c r="FF132" s="404">
        <v>0</v>
      </c>
      <c r="FG132" s="404">
        <v>0</v>
      </c>
      <c r="FH132" s="404">
        <v>0</v>
      </c>
      <c r="FI132" s="404">
        <v>0</v>
      </c>
      <c r="FJ132" s="404">
        <v>0</v>
      </c>
      <c r="FK132" s="404">
        <v>0</v>
      </c>
      <c r="FL132" s="404">
        <v>0</v>
      </c>
      <c r="FM132" s="404">
        <v>0</v>
      </c>
      <c r="FN132" s="404">
        <v>0</v>
      </c>
      <c r="FO132" s="404">
        <v>0</v>
      </c>
      <c r="FP132" s="404">
        <v>0</v>
      </c>
      <c r="FQ132" s="404">
        <v>0</v>
      </c>
      <c r="FR132" s="404">
        <v>0</v>
      </c>
      <c r="FS132" s="404">
        <v>0</v>
      </c>
      <c r="FT132" s="404">
        <v>0</v>
      </c>
      <c r="FU132" s="404">
        <v>0</v>
      </c>
      <c r="FV132" s="404">
        <v>0</v>
      </c>
      <c r="FW132" s="404">
        <v>0</v>
      </c>
      <c r="FX132" s="404">
        <v>0</v>
      </c>
      <c r="FY132" s="404">
        <v>0</v>
      </c>
      <c r="FZ132" s="404">
        <v>0</v>
      </c>
      <c r="GA132" s="404">
        <v>0</v>
      </c>
      <c r="GB132" s="404">
        <v>0</v>
      </c>
      <c r="GC132" s="404">
        <v>0</v>
      </c>
      <c r="GD132" s="404">
        <v>0</v>
      </c>
      <c r="GE132" s="404">
        <v>0</v>
      </c>
      <c r="GF132" s="404">
        <v>0</v>
      </c>
      <c r="GG132" s="404">
        <v>0</v>
      </c>
      <c r="GH132" s="404">
        <v>0</v>
      </c>
      <c r="GI132" s="404">
        <v>0</v>
      </c>
      <c r="GJ132" s="404">
        <v>0</v>
      </c>
      <c r="GK132" s="404">
        <v>0</v>
      </c>
      <c r="GL132" s="404">
        <v>11127.437641723356</v>
      </c>
      <c r="GM132" s="404">
        <v>10597.559658784148</v>
      </c>
      <c r="GN132" s="404">
        <v>10092.913960746808</v>
      </c>
      <c r="GO132" s="404">
        <v>9612.2990102350541</v>
      </c>
      <c r="GP132" s="404">
        <v>9154.5704859381476</v>
      </c>
      <c r="GQ132" s="404">
        <v>8718.6385580363294</v>
      </c>
      <c r="GR132" s="404">
        <v>8303.4652933679336</v>
      </c>
      <c r="GS132" s="404">
        <v>7908.0621841599368</v>
      </c>
      <c r="GT132" s="404">
        <v>7531.4877944380351</v>
      </c>
      <c r="GU132" s="404">
        <v>7172.8455185124139</v>
      </c>
      <c r="GV132" s="404">
        <v>6831.2814462022998</v>
      </c>
      <c r="GW132" s="404">
        <v>6505.9823297164749</v>
      </c>
      <c r="GX132" s="404">
        <v>6196.1736473490255</v>
      </c>
      <c r="GY132" s="404">
        <v>5901.1177593800221</v>
      </c>
      <c r="GZ132" s="404">
        <v>5620.1121517904976</v>
      </c>
      <c r="HA132" s="404">
        <v>5352.4877636099973</v>
      </c>
      <c r="HB132" s="404">
        <v>5097.6073939142834</v>
      </c>
      <c r="HC132" s="404">
        <v>4854.8641846802693</v>
      </c>
      <c r="HD132" s="404">
        <v>4623.680175885971</v>
      </c>
      <c r="HE132" s="404">
        <v>4403.5049294152113</v>
      </c>
      <c r="HF132" s="404">
        <v>4193.8142184906774</v>
      </c>
      <c r="HG132" s="404">
        <v>3994.1087795149301</v>
      </c>
      <c r="HH132" s="404">
        <v>3803.9131233475528</v>
      </c>
      <c r="HI132" s="404">
        <v>3622.7744031881452</v>
      </c>
      <c r="HJ132" s="404">
        <v>3450.2613363696623</v>
      </c>
      <c r="HK132" s="404">
        <v>3285.9631774949162</v>
      </c>
      <c r="HL132" s="404">
        <v>3129.488740471349</v>
      </c>
      <c r="HM132" s="404">
        <v>2980.4654671155699</v>
      </c>
      <c r="HN132" s="404">
        <v>2838.5385401100675</v>
      </c>
      <c r="HO132" s="404">
        <v>2703.3700382000634</v>
      </c>
      <c r="HP132" s="404">
        <v>2574.6381316191082</v>
      </c>
      <c r="HQ132" s="404">
        <v>2452.0363158277219</v>
      </c>
      <c r="HR132" s="404">
        <v>2335.2726817406879</v>
      </c>
      <c r="HS132" s="404">
        <v>2224.0692207054167</v>
      </c>
      <c r="HT132" s="404">
        <v>2118.1611625765877</v>
      </c>
      <c r="HU132" s="404">
        <v>2017.2963453110356</v>
      </c>
      <c r="HV132" s="404">
        <v>1921.234614581939</v>
      </c>
      <c r="HW132" s="404">
        <v>1829.7472519827986</v>
      </c>
      <c r="HX132" s="404">
        <v>1742.6164304598085</v>
      </c>
      <c r="HY132" s="404">
        <v>1659.6346956760078</v>
      </c>
      <c r="HZ132" s="404">
        <v>18140.589569160999</v>
      </c>
      <c r="IA132" s="404">
        <v>50584.780757427507</v>
      </c>
      <c r="IB132" s="408">
        <v>2.7884860392531912</v>
      </c>
      <c r="IC132" s="410"/>
    </row>
    <row r="133" spans="1:237" ht="90" customHeight="1" x14ac:dyDescent="0.2">
      <c r="A133" s="264" t="s">
        <v>271</v>
      </c>
      <c r="B133" s="85" t="s">
        <v>264</v>
      </c>
      <c r="C133" s="264" t="s">
        <v>963</v>
      </c>
      <c r="D133" s="265">
        <v>14</v>
      </c>
      <c r="E133" s="232" t="s">
        <v>964</v>
      </c>
      <c r="F133" s="198" t="s">
        <v>965</v>
      </c>
      <c r="G133" s="198" t="s">
        <v>966</v>
      </c>
      <c r="H133" s="75" t="s">
        <v>77</v>
      </c>
      <c r="I133" s="95" t="s">
        <v>864</v>
      </c>
      <c r="J133" s="266">
        <v>5</v>
      </c>
      <c r="K133" s="227" t="s">
        <v>79</v>
      </c>
      <c r="L133" s="74">
        <v>49763</v>
      </c>
      <c r="M133" s="90" t="s">
        <v>967</v>
      </c>
      <c r="N133" s="90" t="s">
        <v>147</v>
      </c>
      <c r="O133" s="73" t="s">
        <v>106</v>
      </c>
      <c r="P133" s="90" t="s">
        <v>314</v>
      </c>
      <c r="Q133" s="112" t="s">
        <v>100</v>
      </c>
      <c r="R133" s="90" t="s">
        <v>84</v>
      </c>
      <c r="S133" s="90" t="s">
        <v>99</v>
      </c>
      <c r="T133" s="90" t="s">
        <v>866</v>
      </c>
      <c r="U133" s="90" t="s">
        <v>100</v>
      </c>
      <c r="V133" s="193">
        <v>1</v>
      </c>
      <c r="W133" s="94">
        <v>86024</v>
      </c>
      <c r="X133" s="94">
        <v>0</v>
      </c>
      <c r="Y133" s="94">
        <v>0</v>
      </c>
      <c r="Z133" s="94">
        <v>0</v>
      </c>
      <c r="AA133" s="94">
        <v>86024</v>
      </c>
      <c r="AB133" s="94">
        <v>0</v>
      </c>
      <c r="AC133" s="94">
        <v>0</v>
      </c>
      <c r="AD133" s="94">
        <v>0</v>
      </c>
      <c r="AE133" s="192">
        <v>0</v>
      </c>
      <c r="AF133" s="192">
        <v>0</v>
      </c>
      <c r="AG133" s="192">
        <v>0</v>
      </c>
      <c r="AH133" s="192">
        <v>0</v>
      </c>
      <c r="AI133" s="90"/>
      <c r="AJ133" s="94">
        <v>0</v>
      </c>
      <c r="AK133" s="94">
        <v>0</v>
      </c>
      <c r="AL133" s="94">
        <v>0</v>
      </c>
      <c r="AM133" s="94">
        <v>0</v>
      </c>
      <c r="AN133" s="94">
        <v>0</v>
      </c>
      <c r="AO133" s="94">
        <v>0</v>
      </c>
      <c r="AP133" s="94">
        <v>0</v>
      </c>
      <c r="AQ133" s="192">
        <v>0</v>
      </c>
      <c r="AR133" s="192">
        <v>0</v>
      </c>
      <c r="AS133" s="192">
        <v>0</v>
      </c>
      <c r="AT133" s="192">
        <v>0</v>
      </c>
      <c r="AU133" s="95" t="s">
        <v>968</v>
      </c>
      <c r="AV133" s="230">
        <v>1</v>
      </c>
      <c r="AW133" s="230">
        <v>0</v>
      </c>
      <c r="AX133" s="230" t="s">
        <v>3607</v>
      </c>
      <c r="AY133" s="141">
        <v>7</v>
      </c>
      <c r="AZ133" s="70">
        <v>1</v>
      </c>
      <c r="BA133" s="70">
        <v>1</v>
      </c>
      <c r="BB133" s="70">
        <v>1</v>
      </c>
      <c r="BC133" s="70">
        <v>1</v>
      </c>
      <c r="BD133" s="70">
        <v>1</v>
      </c>
      <c r="BE133" s="70">
        <v>1</v>
      </c>
      <c r="BF133" s="70">
        <v>1</v>
      </c>
      <c r="BG133" s="71">
        <v>0</v>
      </c>
      <c r="BH133" s="71">
        <v>0</v>
      </c>
      <c r="BI133" s="71">
        <v>0</v>
      </c>
      <c r="BJ133" s="71">
        <v>0</v>
      </c>
      <c r="BK133" s="71">
        <v>0</v>
      </c>
      <c r="BL133" s="70">
        <v>1</v>
      </c>
      <c r="BM133" s="70">
        <v>0</v>
      </c>
      <c r="BN133" s="70">
        <v>0</v>
      </c>
      <c r="BO133" s="70">
        <v>0</v>
      </c>
      <c r="BP133" s="403">
        <v>0</v>
      </c>
      <c r="BQ133" s="403">
        <v>0</v>
      </c>
      <c r="BR133" s="403">
        <v>86024</v>
      </c>
      <c r="BS133" s="403">
        <v>0</v>
      </c>
      <c r="BT133" s="403">
        <v>0</v>
      </c>
      <c r="BU133" s="403">
        <v>0</v>
      </c>
      <c r="BV133" s="403">
        <v>0</v>
      </c>
      <c r="BW133" s="403">
        <v>0</v>
      </c>
      <c r="BX133" s="403">
        <v>0</v>
      </c>
      <c r="BY133" s="403">
        <v>0</v>
      </c>
      <c r="BZ133" s="401">
        <v>0</v>
      </c>
      <c r="CA133" s="401">
        <v>0</v>
      </c>
      <c r="CB133" s="401">
        <v>0</v>
      </c>
      <c r="CC133" s="401">
        <v>0</v>
      </c>
      <c r="CD133" s="401">
        <v>0</v>
      </c>
      <c r="CE133" s="401">
        <v>0</v>
      </c>
      <c r="CF133" s="401">
        <v>0</v>
      </c>
      <c r="CG133" s="401">
        <v>0</v>
      </c>
      <c r="CH133" s="401">
        <v>0</v>
      </c>
      <c r="CI133" s="401">
        <v>0</v>
      </c>
      <c r="CJ133" s="401">
        <v>0</v>
      </c>
      <c r="CK133" s="401">
        <v>0</v>
      </c>
      <c r="CL133" s="401">
        <v>0</v>
      </c>
      <c r="CM133" s="401">
        <v>0</v>
      </c>
      <c r="CN133" s="401">
        <v>0</v>
      </c>
      <c r="CO133" s="401">
        <v>0</v>
      </c>
      <c r="CP133" s="401">
        <v>0</v>
      </c>
      <c r="CQ133" s="401">
        <v>0</v>
      </c>
      <c r="CR133" s="401">
        <v>0</v>
      </c>
      <c r="CS133" s="401">
        <v>0</v>
      </c>
      <c r="CT133" s="401">
        <v>0</v>
      </c>
      <c r="CU133" s="401">
        <v>0</v>
      </c>
      <c r="CV133" s="401">
        <v>0</v>
      </c>
      <c r="CW133" s="401">
        <v>0</v>
      </c>
      <c r="CX133" s="401">
        <v>0</v>
      </c>
      <c r="CY133" s="401">
        <v>0</v>
      </c>
      <c r="CZ133" s="401">
        <v>0</v>
      </c>
      <c r="DA133" s="401">
        <v>0</v>
      </c>
      <c r="DB133" s="401">
        <v>0</v>
      </c>
      <c r="DC133" s="401">
        <v>0</v>
      </c>
      <c r="DD133" s="401">
        <v>0</v>
      </c>
      <c r="DE133" s="401">
        <v>0</v>
      </c>
      <c r="DF133" s="401">
        <v>0</v>
      </c>
      <c r="DG133" s="403">
        <v>49763</v>
      </c>
      <c r="DH133" s="403">
        <v>49763</v>
      </c>
      <c r="DI133" s="403">
        <v>49763</v>
      </c>
      <c r="DJ133" s="403">
        <v>49763</v>
      </c>
      <c r="DK133" s="403">
        <v>49763</v>
      </c>
      <c r="DL133" s="403">
        <v>49763</v>
      </c>
      <c r="DM133" s="403">
        <v>49763</v>
      </c>
      <c r="DN133" s="403">
        <v>49763</v>
      </c>
      <c r="DO133" s="403">
        <v>49763</v>
      </c>
      <c r="DP133" s="403">
        <v>49763</v>
      </c>
      <c r="DQ133" s="403">
        <v>49763</v>
      </c>
      <c r="DR133" s="403">
        <v>49763</v>
      </c>
      <c r="DS133" s="403">
        <v>49763</v>
      </c>
      <c r="DT133" s="403">
        <v>49763</v>
      </c>
      <c r="DU133" s="403">
        <v>49763</v>
      </c>
      <c r="DV133" s="403">
        <v>49763</v>
      </c>
      <c r="DW133" s="403">
        <v>49763</v>
      </c>
      <c r="DX133" s="403">
        <v>49763</v>
      </c>
      <c r="DY133" s="403">
        <v>49763</v>
      </c>
      <c r="DZ133" s="403">
        <v>49763</v>
      </c>
      <c r="EA133" s="403">
        <v>49763</v>
      </c>
      <c r="EB133" s="403">
        <v>49763</v>
      </c>
      <c r="EC133" s="403">
        <v>49763</v>
      </c>
      <c r="ED133" s="403">
        <v>49763</v>
      </c>
      <c r="EE133" s="403">
        <v>49763</v>
      </c>
      <c r="EF133" s="403">
        <v>49763</v>
      </c>
      <c r="EG133" s="403">
        <v>49763</v>
      </c>
      <c r="EH133" s="403">
        <v>49763</v>
      </c>
      <c r="EI133" s="403">
        <v>49763</v>
      </c>
      <c r="EJ133" s="403">
        <v>49763</v>
      </c>
      <c r="EK133" s="403">
        <v>49763</v>
      </c>
      <c r="EL133" s="403">
        <v>49763</v>
      </c>
      <c r="EM133" s="403">
        <v>49763</v>
      </c>
      <c r="EN133" s="403">
        <v>49763</v>
      </c>
      <c r="EO133" s="403">
        <v>49763</v>
      </c>
      <c r="EP133" s="403">
        <v>49763</v>
      </c>
      <c r="EQ133" s="403">
        <v>49763</v>
      </c>
      <c r="ER133" s="403">
        <v>49763</v>
      </c>
      <c r="ES133" s="403">
        <v>49763</v>
      </c>
      <c r="ET133" s="403">
        <v>49763</v>
      </c>
      <c r="EU133" s="403">
        <v>49763</v>
      </c>
      <c r="EV133" s="403">
        <v>49763</v>
      </c>
      <c r="EW133" s="403">
        <v>49763</v>
      </c>
      <c r="EX133" s="404">
        <v>78026.303854875281</v>
      </c>
      <c r="EY133" s="404">
        <v>0</v>
      </c>
      <c r="EZ133" s="404">
        <v>0</v>
      </c>
      <c r="FA133" s="404">
        <v>0</v>
      </c>
      <c r="FB133" s="404">
        <v>0</v>
      </c>
      <c r="FC133" s="404">
        <v>0</v>
      </c>
      <c r="FD133" s="404">
        <v>0</v>
      </c>
      <c r="FE133" s="404">
        <v>0</v>
      </c>
      <c r="FF133" s="404">
        <v>0</v>
      </c>
      <c r="FG133" s="404">
        <v>0</v>
      </c>
      <c r="FH133" s="404">
        <v>0</v>
      </c>
      <c r="FI133" s="404">
        <v>0</v>
      </c>
      <c r="FJ133" s="404">
        <v>0</v>
      </c>
      <c r="FK133" s="404">
        <v>0</v>
      </c>
      <c r="FL133" s="404">
        <v>0</v>
      </c>
      <c r="FM133" s="404">
        <v>0</v>
      </c>
      <c r="FN133" s="404">
        <v>0</v>
      </c>
      <c r="FO133" s="404">
        <v>0</v>
      </c>
      <c r="FP133" s="404">
        <v>0</v>
      </c>
      <c r="FQ133" s="404">
        <v>0</v>
      </c>
      <c r="FR133" s="404">
        <v>0</v>
      </c>
      <c r="FS133" s="404">
        <v>0</v>
      </c>
      <c r="FT133" s="404">
        <v>0</v>
      </c>
      <c r="FU133" s="404">
        <v>0</v>
      </c>
      <c r="FV133" s="404">
        <v>0</v>
      </c>
      <c r="FW133" s="404">
        <v>0</v>
      </c>
      <c r="FX133" s="404">
        <v>0</v>
      </c>
      <c r="FY133" s="404">
        <v>0</v>
      </c>
      <c r="FZ133" s="404">
        <v>0</v>
      </c>
      <c r="GA133" s="404">
        <v>0</v>
      </c>
      <c r="GB133" s="404">
        <v>0</v>
      </c>
      <c r="GC133" s="404">
        <v>0</v>
      </c>
      <c r="GD133" s="404">
        <v>0</v>
      </c>
      <c r="GE133" s="404">
        <v>0</v>
      </c>
      <c r="GF133" s="404">
        <v>0</v>
      </c>
      <c r="GG133" s="404">
        <v>0</v>
      </c>
      <c r="GH133" s="404">
        <v>0</v>
      </c>
      <c r="GI133" s="404">
        <v>0</v>
      </c>
      <c r="GJ133" s="404">
        <v>0</v>
      </c>
      <c r="GK133" s="404">
        <v>0</v>
      </c>
      <c r="GL133" s="404">
        <v>45136.507936507936</v>
      </c>
      <c r="GM133" s="404">
        <v>42987.150415721837</v>
      </c>
      <c r="GN133" s="404">
        <v>40940.143253068425</v>
      </c>
      <c r="GO133" s="404">
        <v>38990.612621969922</v>
      </c>
      <c r="GP133" s="404">
        <v>37133.916782828499</v>
      </c>
      <c r="GQ133" s="404">
        <v>35365.635031265236</v>
      </c>
      <c r="GR133" s="404">
        <v>33681.557172633562</v>
      </c>
      <c r="GS133" s="404">
        <v>32077.673497746247</v>
      </c>
      <c r="GT133" s="404">
        <v>30550.165235948807</v>
      </c>
      <c r="GU133" s="404">
        <v>29095.395462808385</v>
      </c>
      <c r="GV133" s="404">
        <v>27709.900440769892</v>
      </c>
      <c r="GW133" s="404">
        <v>26390.381372161799</v>
      </c>
      <c r="GX133" s="404">
        <v>25133.696544916005</v>
      </c>
      <c r="GY133" s="404">
        <v>23936.853852300948</v>
      </c>
      <c r="GZ133" s="404">
        <v>22797.003668858048</v>
      </c>
      <c r="HA133" s="404">
        <v>21711.432065579091</v>
      </c>
      <c r="HB133" s="404">
        <v>20677.554348170564</v>
      </c>
      <c r="HC133" s="404">
        <v>19692.908903019583</v>
      </c>
      <c r="HD133" s="404">
        <v>18755.151336209128</v>
      </c>
      <c r="HE133" s="404">
        <v>17862.048891627743</v>
      </c>
      <c r="HF133" s="404">
        <v>17011.475134883563</v>
      </c>
      <c r="HG133" s="404">
        <v>16201.404890365297</v>
      </c>
      <c r="HH133" s="404">
        <v>15429.909419395522</v>
      </c>
      <c r="HI133" s="404">
        <v>14695.151827995734</v>
      </c>
      <c r="HJ133" s="404">
        <v>13995.382693329271</v>
      </c>
      <c r="HK133" s="404">
        <v>13328.935898408829</v>
      </c>
      <c r="HL133" s="404">
        <v>12694.224665151267</v>
      </c>
      <c r="HM133" s="404">
        <v>12089.737776334538</v>
      </c>
      <c r="HN133" s="404">
        <v>11514.035977461468</v>
      </c>
      <c r="HO133" s="404">
        <v>10965.748549963299</v>
      </c>
      <c r="HP133" s="404">
        <v>10443.570047584095</v>
      </c>
      <c r="HQ133" s="404">
        <v>9946.2571881753283</v>
      </c>
      <c r="HR133" s="404">
        <v>9472.6258935003134</v>
      </c>
      <c r="HS133" s="404">
        <v>9021.5484700002962</v>
      </c>
      <c r="HT133" s="404">
        <v>8591.9509238098071</v>
      </c>
      <c r="HU133" s="404">
        <v>8182.8104036283876</v>
      </c>
      <c r="HV133" s="404">
        <v>7793.1527653603707</v>
      </c>
      <c r="HW133" s="404">
        <v>7422.0502527241606</v>
      </c>
      <c r="HX133" s="404">
        <v>7068.619288308726</v>
      </c>
      <c r="HY133" s="404">
        <v>6732.0183698178334</v>
      </c>
      <c r="HZ133" s="404">
        <v>78026.303854875281</v>
      </c>
      <c r="IA133" s="404">
        <v>205188.33101009665</v>
      </c>
      <c r="IB133" s="408">
        <v>2.6297328064102059</v>
      </c>
      <c r="IC133" s="410"/>
    </row>
    <row r="134" spans="1:237" ht="90" customHeight="1" x14ac:dyDescent="0.2">
      <c r="A134" s="276" t="s">
        <v>634</v>
      </c>
      <c r="B134" s="277" t="s">
        <v>1167</v>
      </c>
      <c r="C134" s="277" t="s">
        <v>1268</v>
      </c>
      <c r="D134" s="99"/>
      <c r="E134" s="277" t="s">
        <v>1269</v>
      </c>
      <c r="F134" s="103" t="s">
        <v>1270</v>
      </c>
      <c r="G134" s="103" t="s">
        <v>1271</v>
      </c>
      <c r="H134" s="99" t="s">
        <v>77</v>
      </c>
      <c r="I134" s="103" t="s">
        <v>1189</v>
      </c>
      <c r="J134" s="103">
        <v>5</v>
      </c>
      <c r="K134" s="227" t="s">
        <v>79</v>
      </c>
      <c r="L134" s="98">
        <v>83516</v>
      </c>
      <c r="M134" s="99" t="s">
        <v>1190</v>
      </c>
      <c r="N134" s="99" t="s">
        <v>147</v>
      </c>
      <c r="O134" s="73" t="s">
        <v>106</v>
      </c>
      <c r="P134" s="99" t="s">
        <v>728</v>
      </c>
      <c r="Q134" s="112" t="s">
        <v>100</v>
      </c>
      <c r="R134" s="99" t="s">
        <v>108</v>
      </c>
      <c r="S134" s="99" t="s">
        <v>99</v>
      </c>
      <c r="T134" s="99" t="s">
        <v>366</v>
      </c>
      <c r="U134" s="99" t="s">
        <v>100</v>
      </c>
      <c r="V134" s="102">
        <v>1</v>
      </c>
      <c r="W134" s="278">
        <v>150000</v>
      </c>
      <c r="X134" s="278">
        <v>0</v>
      </c>
      <c r="Y134" s="278">
        <v>0</v>
      </c>
      <c r="Z134" s="278"/>
      <c r="AA134" s="278">
        <v>150000</v>
      </c>
      <c r="AB134" s="278">
        <v>0</v>
      </c>
      <c r="AC134" s="278">
        <v>0</v>
      </c>
      <c r="AD134" s="278">
        <v>0</v>
      </c>
      <c r="AE134" s="278">
        <v>0</v>
      </c>
      <c r="AF134" s="278">
        <v>0</v>
      </c>
      <c r="AG134" s="278">
        <v>0</v>
      </c>
      <c r="AH134" s="278">
        <v>0</v>
      </c>
      <c r="AI134" s="100" t="s">
        <v>88</v>
      </c>
      <c r="AJ134" s="278">
        <v>0</v>
      </c>
      <c r="AK134" s="278">
        <v>0</v>
      </c>
      <c r="AL134" s="278">
        <v>0</v>
      </c>
      <c r="AM134" s="278">
        <v>0</v>
      </c>
      <c r="AN134" s="278">
        <v>0</v>
      </c>
      <c r="AO134" s="278">
        <v>0</v>
      </c>
      <c r="AP134" s="278">
        <v>0</v>
      </c>
      <c r="AQ134" s="278">
        <v>0</v>
      </c>
      <c r="AR134" s="278">
        <v>0</v>
      </c>
      <c r="AS134" s="278">
        <v>0</v>
      </c>
      <c r="AT134" s="278">
        <v>0</v>
      </c>
      <c r="AU134" s="103"/>
      <c r="AV134" s="230">
        <v>1</v>
      </c>
      <c r="AW134" s="230">
        <v>0</v>
      </c>
      <c r="AX134" s="230" t="s">
        <v>3603</v>
      </c>
      <c r="AY134" s="141">
        <v>8</v>
      </c>
      <c r="AZ134" s="70">
        <v>1</v>
      </c>
      <c r="BA134" s="70">
        <v>1</v>
      </c>
      <c r="BB134" s="70">
        <v>1</v>
      </c>
      <c r="BC134" s="70">
        <v>0</v>
      </c>
      <c r="BD134" s="70">
        <v>1</v>
      </c>
      <c r="BE134" s="70">
        <v>1</v>
      </c>
      <c r="BF134" s="70">
        <v>1</v>
      </c>
      <c r="BG134" s="71">
        <v>0</v>
      </c>
      <c r="BH134" s="71">
        <v>1</v>
      </c>
      <c r="BI134" s="71">
        <v>0</v>
      </c>
      <c r="BJ134" s="71">
        <v>1</v>
      </c>
      <c r="BK134" s="71">
        <v>0</v>
      </c>
      <c r="BL134" s="70">
        <v>1</v>
      </c>
      <c r="BM134" s="70">
        <v>1</v>
      </c>
      <c r="BN134" s="70">
        <v>0</v>
      </c>
      <c r="BO134" s="70">
        <v>1</v>
      </c>
      <c r="BP134" s="403">
        <v>0</v>
      </c>
      <c r="BQ134" s="403">
        <v>0</v>
      </c>
      <c r="BR134" s="403">
        <v>150000</v>
      </c>
      <c r="BS134" s="403">
        <v>0</v>
      </c>
      <c r="BT134" s="403">
        <v>0</v>
      </c>
      <c r="BU134" s="403">
        <v>0</v>
      </c>
      <c r="BV134" s="403">
        <v>0</v>
      </c>
      <c r="BW134" s="403">
        <v>0</v>
      </c>
      <c r="BX134" s="403">
        <v>0</v>
      </c>
      <c r="BY134" s="403">
        <v>0</v>
      </c>
      <c r="BZ134" s="401">
        <v>0</v>
      </c>
      <c r="CA134" s="401">
        <v>0</v>
      </c>
      <c r="CB134" s="401">
        <v>0</v>
      </c>
      <c r="CC134" s="401">
        <v>0</v>
      </c>
      <c r="CD134" s="401">
        <v>0</v>
      </c>
      <c r="CE134" s="401">
        <v>0</v>
      </c>
      <c r="CF134" s="401">
        <v>0</v>
      </c>
      <c r="CG134" s="401">
        <v>0</v>
      </c>
      <c r="CH134" s="401">
        <v>0</v>
      </c>
      <c r="CI134" s="401">
        <v>0</v>
      </c>
      <c r="CJ134" s="401">
        <v>0</v>
      </c>
      <c r="CK134" s="401">
        <v>0</v>
      </c>
      <c r="CL134" s="401">
        <v>0</v>
      </c>
      <c r="CM134" s="401">
        <v>0</v>
      </c>
      <c r="CN134" s="401">
        <v>0</v>
      </c>
      <c r="CO134" s="401">
        <v>0</v>
      </c>
      <c r="CP134" s="401">
        <v>0</v>
      </c>
      <c r="CQ134" s="401">
        <v>0</v>
      </c>
      <c r="CR134" s="401">
        <v>0</v>
      </c>
      <c r="CS134" s="401">
        <v>0</v>
      </c>
      <c r="CT134" s="401">
        <v>0</v>
      </c>
      <c r="CU134" s="401">
        <v>0</v>
      </c>
      <c r="CV134" s="401">
        <v>0</v>
      </c>
      <c r="CW134" s="401">
        <v>0</v>
      </c>
      <c r="CX134" s="401">
        <v>0</v>
      </c>
      <c r="CY134" s="401">
        <v>0</v>
      </c>
      <c r="CZ134" s="401">
        <v>0</v>
      </c>
      <c r="DA134" s="401">
        <v>0</v>
      </c>
      <c r="DB134" s="401">
        <v>0</v>
      </c>
      <c r="DC134" s="401">
        <v>0</v>
      </c>
      <c r="DD134" s="401">
        <v>0</v>
      </c>
      <c r="DE134" s="401">
        <v>0</v>
      </c>
      <c r="DF134" s="401">
        <v>0</v>
      </c>
      <c r="DG134" s="403">
        <v>83516</v>
      </c>
      <c r="DH134" s="403">
        <v>83516</v>
      </c>
      <c r="DI134" s="403">
        <v>83516</v>
      </c>
      <c r="DJ134" s="403">
        <v>83516</v>
      </c>
      <c r="DK134" s="403">
        <v>83516</v>
      </c>
      <c r="DL134" s="403">
        <v>83516</v>
      </c>
      <c r="DM134" s="403">
        <v>83516</v>
      </c>
      <c r="DN134" s="403">
        <v>83516</v>
      </c>
      <c r="DO134" s="403">
        <v>83516</v>
      </c>
      <c r="DP134" s="403">
        <v>83516</v>
      </c>
      <c r="DQ134" s="403">
        <v>83516</v>
      </c>
      <c r="DR134" s="403">
        <v>83516</v>
      </c>
      <c r="DS134" s="403">
        <v>83516</v>
      </c>
      <c r="DT134" s="403">
        <v>83516</v>
      </c>
      <c r="DU134" s="403">
        <v>83516</v>
      </c>
      <c r="DV134" s="403">
        <v>83516</v>
      </c>
      <c r="DW134" s="403">
        <v>83516</v>
      </c>
      <c r="DX134" s="403">
        <v>83516</v>
      </c>
      <c r="DY134" s="403">
        <v>83516</v>
      </c>
      <c r="DZ134" s="403">
        <v>83516</v>
      </c>
      <c r="EA134" s="403">
        <v>83516</v>
      </c>
      <c r="EB134" s="403">
        <v>83516</v>
      </c>
      <c r="EC134" s="403">
        <v>83516</v>
      </c>
      <c r="ED134" s="403">
        <v>83516</v>
      </c>
      <c r="EE134" s="403">
        <v>83516</v>
      </c>
      <c r="EF134" s="403">
        <v>83516</v>
      </c>
      <c r="EG134" s="403">
        <v>83516</v>
      </c>
      <c r="EH134" s="403">
        <v>83516</v>
      </c>
      <c r="EI134" s="403">
        <v>83516</v>
      </c>
      <c r="EJ134" s="403">
        <v>83516</v>
      </c>
      <c r="EK134" s="403">
        <v>83516</v>
      </c>
      <c r="EL134" s="403">
        <v>83516</v>
      </c>
      <c r="EM134" s="403">
        <v>83516</v>
      </c>
      <c r="EN134" s="403">
        <v>83516</v>
      </c>
      <c r="EO134" s="403">
        <v>83516</v>
      </c>
      <c r="EP134" s="403">
        <v>83516</v>
      </c>
      <c r="EQ134" s="403">
        <v>83516</v>
      </c>
      <c r="ER134" s="403">
        <v>83516</v>
      </c>
      <c r="ES134" s="403">
        <v>83516</v>
      </c>
      <c r="ET134" s="403">
        <v>83516</v>
      </c>
      <c r="EU134" s="403">
        <v>83516</v>
      </c>
      <c r="EV134" s="403">
        <v>83516</v>
      </c>
      <c r="EW134" s="403">
        <v>83516</v>
      </c>
      <c r="EX134" s="404">
        <v>136054.42176870749</v>
      </c>
      <c r="EY134" s="404">
        <v>0</v>
      </c>
      <c r="EZ134" s="404">
        <v>0</v>
      </c>
      <c r="FA134" s="404">
        <v>0</v>
      </c>
      <c r="FB134" s="404">
        <v>0</v>
      </c>
      <c r="FC134" s="404">
        <v>0</v>
      </c>
      <c r="FD134" s="404">
        <v>0</v>
      </c>
      <c r="FE134" s="404">
        <v>0</v>
      </c>
      <c r="FF134" s="404">
        <v>0</v>
      </c>
      <c r="FG134" s="404">
        <v>0</v>
      </c>
      <c r="FH134" s="404">
        <v>0</v>
      </c>
      <c r="FI134" s="404">
        <v>0</v>
      </c>
      <c r="FJ134" s="404">
        <v>0</v>
      </c>
      <c r="FK134" s="404">
        <v>0</v>
      </c>
      <c r="FL134" s="404">
        <v>0</v>
      </c>
      <c r="FM134" s="404">
        <v>0</v>
      </c>
      <c r="FN134" s="404">
        <v>0</v>
      </c>
      <c r="FO134" s="404">
        <v>0</v>
      </c>
      <c r="FP134" s="404">
        <v>0</v>
      </c>
      <c r="FQ134" s="404">
        <v>0</v>
      </c>
      <c r="FR134" s="404">
        <v>0</v>
      </c>
      <c r="FS134" s="404">
        <v>0</v>
      </c>
      <c r="FT134" s="404">
        <v>0</v>
      </c>
      <c r="FU134" s="404">
        <v>0</v>
      </c>
      <c r="FV134" s="404">
        <v>0</v>
      </c>
      <c r="FW134" s="404">
        <v>0</v>
      </c>
      <c r="FX134" s="404">
        <v>0</v>
      </c>
      <c r="FY134" s="404">
        <v>0</v>
      </c>
      <c r="FZ134" s="404">
        <v>0</v>
      </c>
      <c r="GA134" s="404">
        <v>0</v>
      </c>
      <c r="GB134" s="404">
        <v>0</v>
      </c>
      <c r="GC134" s="404">
        <v>0</v>
      </c>
      <c r="GD134" s="404">
        <v>0</v>
      </c>
      <c r="GE134" s="404">
        <v>0</v>
      </c>
      <c r="GF134" s="404">
        <v>0</v>
      </c>
      <c r="GG134" s="404">
        <v>0</v>
      </c>
      <c r="GH134" s="404">
        <v>0</v>
      </c>
      <c r="GI134" s="404">
        <v>0</v>
      </c>
      <c r="GJ134" s="404">
        <v>0</v>
      </c>
      <c r="GK134" s="404">
        <v>0</v>
      </c>
      <c r="GL134" s="404">
        <v>75751.473922902485</v>
      </c>
      <c r="GM134" s="404">
        <v>72144.260878954752</v>
      </c>
      <c r="GN134" s="404">
        <v>68708.819884718818</v>
      </c>
      <c r="GO134" s="404">
        <v>65436.971318779819</v>
      </c>
      <c r="GP134" s="404">
        <v>62320.925065504598</v>
      </c>
      <c r="GQ134" s="404">
        <v>59353.26196714722</v>
      </c>
      <c r="GR134" s="404">
        <v>56526.916159187836</v>
      </c>
      <c r="GS134" s="404">
        <v>53835.15824684556</v>
      </c>
      <c r="GT134" s="404">
        <v>51271.579282710052</v>
      </c>
      <c r="GU134" s="404">
        <v>48830.075507342903</v>
      </c>
      <c r="GV134" s="404">
        <v>46504.833816517057</v>
      </c>
      <c r="GW134" s="404">
        <v>44290.317920492431</v>
      </c>
      <c r="GX134" s="404">
        <v>42181.255162373753</v>
      </c>
      <c r="GY134" s="404">
        <v>40172.623964165468</v>
      </c>
      <c r="GZ134" s="404">
        <v>38259.641870633779</v>
      </c>
      <c r="HA134" s="404">
        <v>36437.754162508361</v>
      </c>
      <c r="HB134" s="404">
        <v>34702.623011912721</v>
      </c>
      <c r="HC134" s="404">
        <v>33050.117154202591</v>
      </c>
      <c r="HD134" s="404">
        <v>31476.302051621518</v>
      </c>
      <c r="HE134" s="404">
        <v>29977.430525353826</v>
      </c>
      <c r="HF134" s="404">
        <v>28549.933833670315</v>
      </c>
      <c r="HG134" s="404">
        <v>27190.413174924102</v>
      </c>
      <c r="HH134" s="404">
        <v>25895.631595165814</v>
      </c>
      <c r="HI134" s="404">
        <v>24662.506281110298</v>
      </c>
      <c r="HJ134" s="404">
        <v>23488.101220105047</v>
      </c>
      <c r="HK134" s="404">
        <v>22369.620209623852</v>
      </c>
      <c r="HL134" s="404">
        <v>21304.400199641768</v>
      </c>
      <c r="HM134" s="404">
        <v>20289.904952039775</v>
      </c>
      <c r="HN134" s="404">
        <v>19323.719001942649</v>
      </c>
      <c r="HO134" s="404">
        <v>18403.541906612038</v>
      </c>
      <c r="HP134" s="404">
        <v>17527.182768201943</v>
      </c>
      <c r="HQ134" s="404">
        <v>16692.555017335184</v>
      </c>
      <c r="HR134" s="404">
        <v>15897.671445081129</v>
      </c>
      <c r="HS134" s="404">
        <v>15140.639471505834</v>
      </c>
      <c r="HT134" s="404">
        <v>14419.656639529367</v>
      </c>
      <c r="HU134" s="404">
        <v>13733.006323361302</v>
      </c>
      <c r="HV134" s="404">
        <v>13079.053641296479</v>
      </c>
      <c r="HW134" s="404">
        <v>12456.241563139502</v>
      </c>
      <c r="HX134" s="404">
        <v>11863.087202990004</v>
      </c>
      <c r="HY134" s="404">
        <v>11298.178288561907</v>
      </c>
      <c r="HZ134" s="404">
        <v>136054.42176870749</v>
      </c>
      <c r="IA134" s="404">
        <v>344362.45107086049</v>
      </c>
      <c r="IB134" s="408">
        <v>2.5310640153708244</v>
      </c>
      <c r="IC134" s="410"/>
    </row>
    <row r="135" spans="1:237" ht="90" customHeight="1" x14ac:dyDescent="0.2">
      <c r="A135" s="137" t="s">
        <v>1510</v>
      </c>
      <c r="B135" s="138" t="s">
        <v>1511</v>
      </c>
      <c r="C135" s="138" t="s">
        <v>3524</v>
      </c>
      <c r="D135" s="142">
        <v>4</v>
      </c>
      <c r="E135" s="138" t="s">
        <v>1551</v>
      </c>
      <c r="F135" s="118" t="s">
        <v>1609</v>
      </c>
      <c r="G135" s="118" t="s">
        <v>1553</v>
      </c>
      <c r="H135" s="142" t="s">
        <v>77</v>
      </c>
      <c r="I135" s="118" t="s">
        <v>1549</v>
      </c>
      <c r="J135" s="118">
        <v>5</v>
      </c>
      <c r="K135" s="227" t="s">
        <v>79</v>
      </c>
      <c r="L135" s="110">
        <v>38949</v>
      </c>
      <c r="M135" s="142" t="s">
        <v>1534</v>
      </c>
      <c r="N135" s="142" t="s">
        <v>147</v>
      </c>
      <c r="O135" s="73" t="s">
        <v>106</v>
      </c>
      <c r="P135" s="142" t="s">
        <v>293</v>
      </c>
      <c r="Q135" s="112" t="s">
        <v>100</v>
      </c>
      <c r="R135" s="142" t="s">
        <v>108</v>
      </c>
      <c r="S135" s="142" t="s">
        <v>99</v>
      </c>
      <c r="T135" s="142" t="s">
        <v>366</v>
      </c>
      <c r="U135" s="142" t="s">
        <v>100</v>
      </c>
      <c r="V135" s="117">
        <v>1</v>
      </c>
      <c r="W135" s="135">
        <v>74000</v>
      </c>
      <c r="X135" s="134">
        <v>0</v>
      </c>
      <c r="Y135" s="134">
        <v>0</v>
      </c>
      <c r="Z135" s="125">
        <v>0</v>
      </c>
      <c r="AA135" s="125">
        <v>24000</v>
      </c>
      <c r="AB135" s="125">
        <v>25000</v>
      </c>
      <c r="AC135" s="134">
        <v>25000</v>
      </c>
      <c r="AD135" s="134">
        <v>0</v>
      </c>
      <c r="AE135" s="139">
        <v>0</v>
      </c>
      <c r="AF135" s="139">
        <v>0</v>
      </c>
      <c r="AG135" s="139">
        <v>0</v>
      </c>
      <c r="AH135" s="139">
        <v>0</v>
      </c>
      <c r="AI135" s="116" t="s">
        <v>88</v>
      </c>
      <c r="AJ135" s="136">
        <v>0</v>
      </c>
      <c r="AK135" s="136">
        <v>0</v>
      </c>
      <c r="AL135" s="136">
        <v>0</v>
      </c>
      <c r="AM135" s="136">
        <v>0</v>
      </c>
      <c r="AN135" s="136">
        <v>0</v>
      </c>
      <c r="AO135" s="136">
        <v>0</v>
      </c>
      <c r="AP135" s="136">
        <v>0</v>
      </c>
      <c r="AQ135" s="139">
        <v>0</v>
      </c>
      <c r="AR135" s="139">
        <v>0</v>
      </c>
      <c r="AS135" s="139">
        <v>0</v>
      </c>
      <c r="AT135" s="139">
        <v>0</v>
      </c>
      <c r="AU135" s="122"/>
      <c r="AV135" s="230">
        <v>1</v>
      </c>
      <c r="AW135" s="230">
        <v>0</v>
      </c>
      <c r="AX135" s="230" t="s">
        <v>3601</v>
      </c>
      <c r="AY135" s="141">
        <v>9</v>
      </c>
      <c r="AZ135" s="70">
        <v>1</v>
      </c>
      <c r="BA135" s="70">
        <v>1</v>
      </c>
      <c r="BB135" s="70">
        <v>1</v>
      </c>
      <c r="BC135" s="70">
        <v>1</v>
      </c>
      <c r="BD135" s="70">
        <v>1</v>
      </c>
      <c r="BE135" s="70">
        <v>1</v>
      </c>
      <c r="BF135" s="70">
        <v>1</v>
      </c>
      <c r="BG135" s="71">
        <v>0</v>
      </c>
      <c r="BH135" s="71">
        <v>1</v>
      </c>
      <c r="BI135" s="71">
        <v>0</v>
      </c>
      <c r="BJ135" s="71">
        <v>1</v>
      </c>
      <c r="BK135" s="71">
        <v>0</v>
      </c>
      <c r="BL135" s="70">
        <v>1</v>
      </c>
      <c r="BM135" s="70">
        <v>1</v>
      </c>
      <c r="BN135" s="70">
        <v>0</v>
      </c>
      <c r="BO135" s="70">
        <v>1</v>
      </c>
      <c r="BP135" s="403">
        <v>0</v>
      </c>
      <c r="BQ135" s="403">
        <v>0</v>
      </c>
      <c r="BR135" s="403">
        <v>24000</v>
      </c>
      <c r="BS135" s="403">
        <v>25000</v>
      </c>
      <c r="BT135" s="403">
        <v>25000</v>
      </c>
      <c r="BU135" s="403">
        <v>0</v>
      </c>
      <c r="BV135" s="403">
        <v>0</v>
      </c>
      <c r="BW135" s="403">
        <v>0</v>
      </c>
      <c r="BX135" s="403">
        <v>0</v>
      </c>
      <c r="BY135" s="403">
        <v>0</v>
      </c>
      <c r="BZ135" s="401">
        <v>0</v>
      </c>
      <c r="CA135" s="401">
        <v>0</v>
      </c>
      <c r="CB135" s="401">
        <v>0</v>
      </c>
      <c r="CC135" s="401">
        <v>0</v>
      </c>
      <c r="CD135" s="401">
        <v>0</v>
      </c>
      <c r="CE135" s="401">
        <v>0</v>
      </c>
      <c r="CF135" s="401">
        <v>0</v>
      </c>
      <c r="CG135" s="401">
        <v>0</v>
      </c>
      <c r="CH135" s="401">
        <v>0</v>
      </c>
      <c r="CI135" s="401">
        <v>0</v>
      </c>
      <c r="CJ135" s="401">
        <v>0</v>
      </c>
      <c r="CK135" s="401">
        <v>0</v>
      </c>
      <c r="CL135" s="401">
        <v>0</v>
      </c>
      <c r="CM135" s="401">
        <v>0</v>
      </c>
      <c r="CN135" s="401">
        <v>0</v>
      </c>
      <c r="CO135" s="401">
        <v>0</v>
      </c>
      <c r="CP135" s="401">
        <v>0</v>
      </c>
      <c r="CQ135" s="401">
        <v>0</v>
      </c>
      <c r="CR135" s="401">
        <v>0</v>
      </c>
      <c r="CS135" s="401">
        <v>0</v>
      </c>
      <c r="CT135" s="401">
        <v>0</v>
      </c>
      <c r="CU135" s="401">
        <v>0</v>
      </c>
      <c r="CV135" s="401">
        <v>0</v>
      </c>
      <c r="CW135" s="401">
        <v>0</v>
      </c>
      <c r="CX135" s="401">
        <v>0</v>
      </c>
      <c r="CY135" s="401">
        <v>0</v>
      </c>
      <c r="CZ135" s="401">
        <v>0</v>
      </c>
      <c r="DA135" s="401">
        <v>0</v>
      </c>
      <c r="DB135" s="401">
        <v>0</v>
      </c>
      <c r="DC135" s="401">
        <v>0</v>
      </c>
      <c r="DD135" s="401">
        <v>0</v>
      </c>
      <c r="DE135" s="401">
        <v>0</v>
      </c>
      <c r="DF135" s="401">
        <v>0</v>
      </c>
      <c r="DG135" s="403">
        <v>38949</v>
      </c>
      <c r="DH135" s="403">
        <v>38949</v>
      </c>
      <c r="DI135" s="403">
        <v>38949</v>
      </c>
      <c r="DJ135" s="403">
        <v>38949</v>
      </c>
      <c r="DK135" s="403">
        <v>38949</v>
      </c>
      <c r="DL135" s="403">
        <v>38949</v>
      </c>
      <c r="DM135" s="403">
        <v>38949</v>
      </c>
      <c r="DN135" s="403">
        <v>38949</v>
      </c>
      <c r="DO135" s="403">
        <v>38949</v>
      </c>
      <c r="DP135" s="403">
        <v>38949</v>
      </c>
      <c r="DQ135" s="403">
        <v>38949</v>
      </c>
      <c r="DR135" s="403">
        <v>38949</v>
      </c>
      <c r="DS135" s="403">
        <v>38949</v>
      </c>
      <c r="DT135" s="403">
        <v>38949</v>
      </c>
      <c r="DU135" s="403">
        <v>38949</v>
      </c>
      <c r="DV135" s="403">
        <v>38949</v>
      </c>
      <c r="DW135" s="403">
        <v>38949</v>
      </c>
      <c r="DX135" s="403">
        <v>38949</v>
      </c>
      <c r="DY135" s="403">
        <v>38949</v>
      </c>
      <c r="DZ135" s="403">
        <v>38949</v>
      </c>
      <c r="EA135" s="403">
        <v>38949</v>
      </c>
      <c r="EB135" s="403">
        <v>38949</v>
      </c>
      <c r="EC135" s="403">
        <v>38949</v>
      </c>
      <c r="ED135" s="403">
        <v>38949</v>
      </c>
      <c r="EE135" s="403">
        <v>38949</v>
      </c>
      <c r="EF135" s="403">
        <v>38949</v>
      </c>
      <c r="EG135" s="403">
        <v>38949</v>
      </c>
      <c r="EH135" s="403">
        <v>38949</v>
      </c>
      <c r="EI135" s="403">
        <v>38949</v>
      </c>
      <c r="EJ135" s="403">
        <v>38949</v>
      </c>
      <c r="EK135" s="403">
        <v>38949</v>
      </c>
      <c r="EL135" s="403">
        <v>38949</v>
      </c>
      <c r="EM135" s="403">
        <v>38949</v>
      </c>
      <c r="EN135" s="403">
        <v>38949</v>
      </c>
      <c r="EO135" s="403">
        <v>38949</v>
      </c>
      <c r="EP135" s="403">
        <v>38949</v>
      </c>
      <c r="EQ135" s="403">
        <v>38949</v>
      </c>
      <c r="ER135" s="403">
        <v>38949</v>
      </c>
      <c r="ES135" s="403">
        <v>38949</v>
      </c>
      <c r="ET135" s="403">
        <v>38949</v>
      </c>
      <c r="EU135" s="403">
        <v>38949</v>
      </c>
      <c r="EV135" s="403">
        <v>38949</v>
      </c>
      <c r="EW135" s="403">
        <v>38949</v>
      </c>
      <c r="EX135" s="404">
        <v>21768.707482993195</v>
      </c>
      <c r="EY135" s="404">
        <v>21595.939963286899</v>
      </c>
      <c r="EZ135" s="404">
        <v>20567.561869797049</v>
      </c>
      <c r="FA135" s="404">
        <v>0</v>
      </c>
      <c r="FB135" s="404">
        <v>0</v>
      </c>
      <c r="FC135" s="404">
        <v>0</v>
      </c>
      <c r="FD135" s="404">
        <v>0</v>
      </c>
      <c r="FE135" s="404">
        <v>0</v>
      </c>
      <c r="FF135" s="404">
        <v>0</v>
      </c>
      <c r="FG135" s="404">
        <v>0</v>
      </c>
      <c r="FH135" s="404">
        <v>0</v>
      </c>
      <c r="FI135" s="404">
        <v>0</v>
      </c>
      <c r="FJ135" s="404">
        <v>0</v>
      </c>
      <c r="FK135" s="404">
        <v>0</v>
      </c>
      <c r="FL135" s="404">
        <v>0</v>
      </c>
      <c r="FM135" s="404">
        <v>0</v>
      </c>
      <c r="FN135" s="404">
        <v>0</v>
      </c>
      <c r="FO135" s="404">
        <v>0</v>
      </c>
      <c r="FP135" s="404">
        <v>0</v>
      </c>
      <c r="FQ135" s="404">
        <v>0</v>
      </c>
      <c r="FR135" s="404">
        <v>0</v>
      </c>
      <c r="FS135" s="404">
        <v>0</v>
      </c>
      <c r="FT135" s="404">
        <v>0</v>
      </c>
      <c r="FU135" s="404">
        <v>0</v>
      </c>
      <c r="FV135" s="404">
        <v>0</v>
      </c>
      <c r="FW135" s="404">
        <v>0</v>
      </c>
      <c r="FX135" s="404">
        <v>0</v>
      </c>
      <c r="FY135" s="404">
        <v>0</v>
      </c>
      <c r="FZ135" s="404">
        <v>0</v>
      </c>
      <c r="GA135" s="404">
        <v>0</v>
      </c>
      <c r="GB135" s="404">
        <v>0</v>
      </c>
      <c r="GC135" s="404">
        <v>0</v>
      </c>
      <c r="GD135" s="404">
        <v>0</v>
      </c>
      <c r="GE135" s="404">
        <v>0</v>
      </c>
      <c r="GF135" s="404">
        <v>0</v>
      </c>
      <c r="GG135" s="404">
        <v>0</v>
      </c>
      <c r="GH135" s="404">
        <v>0</v>
      </c>
      <c r="GI135" s="404">
        <v>0</v>
      </c>
      <c r="GJ135" s="404">
        <v>0</v>
      </c>
      <c r="GK135" s="404">
        <v>0</v>
      </c>
      <c r="GL135" s="404">
        <v>35327.891156462581</v>
      </c>
      <c r="GM135" s="404">
        <v>33645.610625202455</v>
      </c>
      <c r="GN135" s="404">
        <v>32043.438690669012</v>
      </c>
      <c r="GO135" s="404">
        <v>30517.560657780006</v>
      </c>
      <c r="GP135" s="404">
        <v>29064.343483600012</v>
      </c>
      <c r="GQ135" s="404">
        <v>27680.327127238099</v>
      </c>
      <c r="GR135" s="404">
        <v>26362.216311655338</v>
      </c>
      <c r="GS135" s="404">
        <v>25106.872677766987</v>
      </c>
      <c r="GT135" s="404">
        <v>23911.307312159035</v>
      </c>
      <c r="GU135" s="404">
        <v>22772.673630627651</v>
      </c>
      <c r="GV135" s="404">
        <v>21688.260600597765</v>
      </c>
      <c r="GW135" s="404">
        <v>20655.486286283583</v>
      </c>
      <c r="GX135" s="404">
        <v>19671.891701222463</v>
      </c>
      <c r="GY135" s="404">
        <v>18735.134953545199</v>
      </c>
      <c r="GZ135" s="404">
        <v>17842.985670043046</v>
      </c>
      <c r="HA135" s="404">
        <v>16993.319685755279</v>
      </c>
      <c r="HB135" s="404">
        <v>16184.113986433602</v>
      </c>
      <c r="HC135" s="404">
        <v>15413.441891841525</v>
      </c>
      <c r="HD135" s="404">
        <v>14679.4684684205</v>
      </c>
      <c r="HE135" s="404">
        <v>13980.446160400477</v>
      </c>
      <c r="HF135" s="404">
        <v>13314.710628952836</v>
      </c>
      <c r="HG135" s="404">
        <v>12680.676789478888</v>
      </c>
      <c r="HH135" s="404">
        <v>12076.835037598943</v>
      </c>
      <c r="HI135" s="404">
        <v>11501.747654856135</v>
      </c>
      <c r="HJ135" s="404">
        <v>10954.045385577272</v>
      </c>
      <c r="HK135" s="404">
        <v>10432.424176740258</v>
      </c>
      <c r="HL135" s="404">
        <v>9935.6420730859609</v>
      </c>
      <c r="HM135" s="404">
        <v>9462.5162600818658</v>
      </c>
      <c r="HN135" s="404">
        <v>9011.9202476970186</v>
      </c>
      <c r="HO135" s="404">
        <v>8582.7811882828719</v>
      </c>
      <c r="HP135" s="404">
        <v>8174.0773221741638</v>
      </c>
      <c r="HQ135" s="404">
        <v>7784.8355449277751</v>
      </c>
      <c r="HR135" s="404">
        <v>7414.1290904074049</v>
      </c>
      <c r="HS135" s="404">
        <v>7061.0753241975281</v>
      </c>
      <c r="HT135" s="404">
        <v>6724.8336420928845</v>
      </c>
      <c r="HU135" s="404">
        <v>6404.6034686598896</v>
      </c>
      <c r="HV135" s="404">
        <v>6099.6223511046574</v>
      </c>
      <c r="HW135" s="404">
        <v>5809.1641439091964</v>
      </c>
      <c r="HX135" s="404">
        <v>5532.5372799135212</v>
      </c>
      <c r="HY135" s="404">
        <v>5269.0831237271623</v>
      </c>
      <c r="HZ135" s="404">
        <v>63932.209316077147</v>
      </c>
      <c r="IA135" s="404">
        <v>160598.84461371406</v>
      </c>
      <c r="IB135" s="408">
        <v>2.5120177502348255</v>
      </c>
      <c r="IC135" s="410"/>
    </row>
    <row r="136" spans="1:237" ht="90" customHeight="1" x14ac:dyDescent="0.2">
      <c r="A136" s="242" t="s">
        <v>294</v>
      </c>
      <c r="B136" s="195" t="s">
        <v>295</v>
      </c>
      <c r="C136" s="195" t="s">
        <v>331</v>
      </c>
      <c r="D136" s="115">
        <v>7</v>
      </c>
      <c r="E136" s="195" t="s">
        <v>332</v>
      </c>
      <c r="F136" s="113" t="s">
        <v>333</v>
      </c>
      <c r="G136" s="113" t="s">
        <v>334</v>
      </c>
      <c r="H136" s="244"/>
      <c r="I136" s="113" t="s">
        <v>306</v>
      </c>
      <c r="J136" s="113">
        <v>10</v>
      </c>
      <c r="K136" s="95" t="s">
        <v>206</v>
      </c>
      <c r="L136" s="245">
        <v>3000</v>
      </c>
      <c r="M136" s="248" t="s">
        <v>335</v>
      </c>
      <c r="N136" s="72" t="s">
        <v>81</v>
      </c>
      <c r="O136" s="112" t="s">
        <v>82</v>
      </c>
      <c r="P136" s="249" t="s">
        <v>83</v>
      </c>
      <c r="Q136" s="112" t="s">
        <v>100</v>
      </c>
      <c r="R136" s="112" t="s">
        <v>317</v>
      </c>
      <c r="S136" s="112" t="s">
        <v>99</v>
      </c>
      <c r="T136" s="72">
        <v>711003</v>
      </c>
      <c r="U136" s="112" t="s">
        <v>100</v>
      </c>
      <c r="V136" s="201">
        <v>0</v>
      </c>
      <c r="W136" s="217">
        <v>9800</v>
      </c>
      <c r="X136" s="217">
        <v>0</v>
      </c>
      <c r="Y136" s="244">
        <v>0</v>
      </c>
      <c r="Z136" s="244"/>
      <c r="AA136" s="244">
        <v>9800</v>
      </c>
      <c r="AB136" s="244">
        <v>0</v>
      </c>
      <c r="AC136" s="244">
        <v>0</v>
      </c>
      <c r="AD136" s="244">
        <v>0</v>
      </c>
      <c r="AE136" s="244">
        <v>0</v>
      </c>
      <c r="AF136" s="244">
        <v>0</v>
      </c>
      <c r="AG136" s="243">
        <v>0</v>
      </c>
      <c r="AH136" s="243">
        <v>0</v>
      </c>
      <c r="AI136" s="244">
        <v>0</v>
      </c>
      <c r="AJ136" s="244">
        <v>0</v>
      </c>
      <c r="AK136" s="217">
        <v>0</v>
      </c>
      <c r="AL136" s="217">
        <v>0</v>
      </c>
      <c r="AM136" s="250"/>
      <c r="AN136" s="250"/>
      <c r="AO136" s="250"/>
      <c r="AP136" s="250"/>
      <c r="AQ136" s="243">
        <v>0</v>
      </c>
      <c r="AR136" s="250"/>
      <c r="AS136" s="250"/>
      <c r="AT136" s="250"/>
      <c r="AU136" s="250"/>
      <c r="AV136" s="230">
        <v>1</v>
      </c>
      <c r="AW136" s="230">
        <v>0</v>
      </c>
      <c r="AX136" s="230" t="s">
        <v>3598</v>
      </c>
      <c r="AY136" s="141">
        <v>8</v>
      </c>
      <c r="AZ136" s="70">
        <v>1</v>
      </c>
      <c r="BA136" s="70">
        <v>1</v>
      </c>
      <c r="BB136" s="70">
        <v>1</v>
      </c>
      <c r="BC136" s="70">
        <v>1</v>
      </c>
      <c r="BD136" s="70">
        <v>1</v>
      </c>
      <c r="BE136" s="70">
        <v>0</v>
      </c>
      <c r="BF136" s="70">
        <v>0</v>
      </c>
      <c r="BG136" s="71">
        <v>0</v>
      </c>
      <c r="BH136" s="71">
        <v>1</v>
      </c>
      <c r="BI136" s="71">
        <v>0</v>
      </c>
      <c r="BJ136" s="71">
        <v>0</v>
      </c>
      <c r="BK136" s="71">
        <v>1</v>
      </c>
      <c r="BL136" s="70">
        <v>1</v>
      </c>
      <c r="BM136" s="70">
        <v>1</v>
      </c>
      <c r="BN136" s="70">
        <v>0</v>
      </c>
      <c r="BO136" s="70">
        <v>1</v>
      </c>
      <c r="BP136" s="403">
        <v>0</v>
      </c>
      <c r="BQ136" s="403">
        <v>0</v>
      </c>
      <c r="BR136" s="403">
        <v>9800</v>
      </c>
      <c r="BS136" s="403">
        <v>0</v>
      </c>
      <c r="BT136" s="403">
        <v>0</v>
      </c>
      <c r="BU136" s="403">
        <v>0</v>
      </c>
      <c r="BV136" s="403">
        <v>0</v>
      </c>
      <c r="BW136" s="403">
        <v>0</v>
      </c>
      <c r="BX136" s="403">
        <v>0</v>
      </c>
      <c r="BY136" s="403">
        <v>0</v>
      </c>
      <c r="BZ136" s="401">
        <v>0</v>
      </c>
      <c r="CA136" s="401">
        <v>0</v>
      </c>
      <c r="CB136" s="401">
        <v>0</v>
      </c>
      <c r="CC136" s="401">
        <v>0</v>
      </c>
      <c r="CD136" s="401">
        <v>0</v>
      </c>
      <c r="CE136" s="401">
        <v>0</v>
      </c>
      <c r="CF136" s="401">
        <v>0</v>
      </c>
      <c r="CG136" s="401">
        <v>0</v>
      </c>
      <c r="CH136" s="401">
        <v>0</v>
      </c>
      <c r="CI136" s="401">
        <v>0</v>
      </c>
      <c r="CJ136" s="401">
        <v>0</v>
      </c>
      <c r="CK136" s="401">
        <v>0</v>
      </c>
      <c r="CL136" s="401">
        <v>0</v>
      </c>
      <c r="CM136" s="401">
        <v>0</v>
      </c>
      <c r="CN136" s="401">
        <v>0</v>
      </c>
      <c r="CO136" s="401">
        <v>0</v>
      </c>
      <c r="CP136" s="401">
        <v>0</v>
      </c>
      <c r="CQ136" s="401">
        <v>0</v>
      </c>
      <c r="CR136" s="401">
        <v>0</v>
      </c>
      <c r="CS136" s="401">
        <v>0</v>
      </c>
      <c r="CT136" s="401">
        <v>0</v>
      </c>
      <c r="CU136" s="401">
        <v>0</v>
      </c>
      <c r="CV136" s="401">
        <v>0</v>
      </c>
      <c r="CW136" s="401">
        <v>0</v>
      </c>
      <c r="CX136" s="401">
        <v>0</v>
      </c>
      <c r="CY136" s="401">
        <v>0</v>
      </c>
      <c r="CZ136" s="401">
        <v>0</v>
      </c>
      <c r="DA136" s="401">
        <v>0</v>
      </c>
      <c r="DB136" s="401">
        <v>0</v>
      </c>
      <c r="DC136" s="401">
        <v>0</v>
      </c>
      <c r="DD136" s="401">
        <v>0</v>
      </c>
      <c r="DE136" s="401">
        <v>0</v>
      </c>
      <c r="DF136" s="401">
        <v>0</v>
      </c>
      <c r="DG136" s="403">
        <v>3000</v>
      </c>
      <c r="DH136" s="403">
        <v>3000</v>
      </c>
      <c r="DI136" s="403">
        <v>3000</v>
      </c>
      <c r="DJ136" s="403">
        <v>3000</v>
      </c>
      <c r="DK136" s="403">
        <v>3000</v>
      </c>
      <c r="DL136" s="403">
        <v>3000</v>
      </c>
      <c r="DM136" s="403">
        <v>3000</v>
      </c>
      <c r="DN136" s="403">
        <v>3000</v>
      </c>
      <c r="DO136" s="403">
        <v>3000</v>
      </c>
      <c r="DP136" s="403">
        <v>3000</v>
      </c>
      <c r="DQ136" s="403">
        <v>3000</v>
      </c>
      <c r="DR136" s="403">
        <v>3000</v>
      </c>
      <c r="DS136" s="403">
        <v>3000</v>
      </c>
      <c r="DT136" s="403">
        <v>3000</v>
      </c>
      <c r="DU136" s="403">
        <v>3000</v>
      </c>
      <c r="DV136" s="403">
        <v>3000</v>
      </c>
      <c r="DW136" s="403">
        <v>3000</v>
      </c>
      <c r="DX136" s="403">
        <v>3000</v>
      </c>
      <c r="DY136" s="403">
        <v>3000</v>
      </c>
      <c r="DZ136" s="403">
        <v>3000</v>
      </c>
      <c r="EA136" s="403">
        <v>3000</v>
      </c>
      <c r="EB136" s="403">
        <v>3000</v>
      </c>
      <c r="EC136" s="403">
        <v>3000</v>
      </c>
      <c r="ED136" s="403">
        <v>3000</v>
      </c>
      <c r="EE136" s="403">
        <v>3000</v>
      </c>
      <c r="EF136" s="403">
        <v>3000</v>
      </c>
      <c r="EG136" s="403">
        <v>3000</v>
      </c>
      <c r="EH136" s="403">
        <v>3000</v>
      </c>
      <c r="EI136" s="403">
        <v>3000</v>
      </c>
      <c r="EJ136" s="403">
        <v>3000</v>
      </c>
      <c r="EK136" s="403">
        <v>3000</v>
      </c>
      <c r="EL136" s="403">
        <v>3000</v>
      </c>
      <c r="EM136" s="403">
        <v>3000</v>
      </c>
      <c r="EN136" s="403">
        <v>3000</v>
      </c>
      <c r="EO136" s="403">
        <v>3000</v>
      </c>
      <c r="EP136" s="403">
        <v>3000</v>
      </c>
      <c r="EQ136" s="403">
        <v>3000</v>
      </c>
      <c r="ER136" s="403">
        <v>3000</v>
      </c>
      <c r="ES136" s="403">
        <v>3000</v>
      </c>
      <c r="ET136" s="403">
        <v>3000</v>
      </c>
      <c r="EU136" s="403">
        <v>3000</v>
      </c>
      <c r="EV136" s="403">
        <v>3000</v>
      </c>
      <c r="EW136" s="403">
        <v>3000</v>
      </c>
      <c r="EX136" s="404">
        <v>8888.8888888888887</v>
      </c>
      <c r="EY136" s="404">
        <v>0</v>
      </c>
      <c r="EZ136" s="404">
        <v>0</v>
      </c>
      <c r="FA136" s="404">
        <v>0</v>
      </c>
      <c r="FB136" s="404">
        <v>0</v>
      </c>
      <c r="FC136" s="404">
        <v>0</v>
      </c>
      <c r="FD136" s="404">
        <v>0</v>
      </c>
      <c r="FE136" s="404">
        <v>0</v>
      </c>
      <c r="FF136" s="404">
        <v>0</v>
      </c>
      <c r="FG136" s="404">
        <v>0</v>
      </c>
      <c r="FH136" s="404">
        <v>0</v>
      </c>
      <c r="FI136" s="404">
        <v>0</v>
      </c>
      <c r="FJ136" s="404">
        <v>0</v>
      </c>
      <c r="FK136" s="404">
        <v>0</v>
      </c>
      <c r="FL136" s="404">
        <v>0</v>
      </c>
      <c r="FM136" s="404">
        <v>0</v>
      </c>
      <c r="FN136" s="404">
        <v>0</v>
      </c>
      <c r="FO136" s="404">
        <v>0</v>
      </c>
      <c r="FP136" s="404">
        <v>0</v>
      </c>
      <c r="FQ136" s="404">
        <v>0</v>
      </c>
      <c r="FR136" s="404">
        <v>0</v>
      </c>
      <c r="FS136" s="404">
        <v>0</v>
      </c>
      <c r="FT136" s="404">
        <v>0</v>
      </c>
      <c r="FU136" s="404">
        <v>0</v>
      </c>
      <c r="FV136" s="404">
        <v>0</v>
      </c>
      <c r="FW136" s="404">
        <v>0</v>
      </c>
      <c r="FX136" s="404">
        <v>0</v>
      </c>
      <c r="FY136" s="404">
        <v>0</v>
      </c>
      <c r="FZ136" s="404">
        <v>0</v>
      </c>
      <c r="GA136" s="404">
        <v>0</v>
      </c>
      <c r="GB136" s="404">
        <v>0</v>
      </c>
      <c r="GC136" s="404">
        <v>0</v>
      </c>
      <c r="GD136" s="404">
        <v>0</v>
      </c>
      <c r="GE136" s="404">
        <v>0</v>
      </c>
      <c r="GF136" s="404">
        <v>0</v>
      </c>
      <c r="GG136" s="404">
        <v>0</v>
      </c>
      <c r="GH136" s="404">
        <v>0</v>
      </c>
      <c r="GI136" s="404">
        <v>0</v>
      </c>
      <c r="GJ136" s="404">
        <v>0</v>
      </c>
      <c r="GK136" s="404">
        <v>0</v>
      </c>
      <c r="GL136" s="404">
        <v>2721.0884353741494</v>
      </c>
      <c r="GM136" s="404">
        <v>2591.5127955944281</v>
      </c>
      <c r="GN136" s="404">
        <v>2468.1074243756461</v>
      </c>
      <c r="GO136" s="404">
        <v>2350.578499405377</v>
      </c>
      <c r="GP136" s="404">
        <v>2238.6461899098831</v>
      </c>
      <c r="GQ136" s="404">
        <v>2132.0439903903643</v>
      </c>
      <c r="GR136" s="404">
        <v>2030.5180860860614</v>
      </c>
      <c r="GS136" s="404">
        <v>1933.8267486533919</v>
      </c>
      <c r="GT136" s="404">
        <v>1841.739760622278</v>
      </c>
      <c r="GU136" s="404">
        <v>1754.0378672593122</v>
      </c>
      <c r="GV136" s="404">
        <v>1670.5122545326785</v>
      </c>
      <c r="GW136" s="404">
        <v>1590.9640519358841</v>
      </c>
      <c r="GX136" s="404">
        <v>1515.2038589865565</v>
      </c>
      <c r="GY136" s="404">
        <v>1443.0512942729106</v>
      </c>
      <c r="GZ136" s="404">
        <v>1374.3345659742006</v>
      </c>
      <c r="HA136" s="404">
        <v>1308.8900628325719</v>
      </c>
      <c r="HB136" s="404">
        <v>1246.5619646024495</v>
      </c>
      <c r="HC136" s="404">
        <v>1187.2018710499519</v>
      </c>
      <c r="HD136" s="404">
        <v>1130.6684486190018</v>
      </c>
      <c r="HE136" s="404">
        <v>1076.8270939228589</v>
      </c>
      <c r="HF136" s="404">
        <v>1025.5496132598657</v>
      </c>
      <c r="HG136" s="404">
        <v>976.713917390348</v>
      </c>
      <c r="HH136" s="404">
        <v>930.20373084795062</v>
      </c>
      <c r="HI136" s="404">
        <v>885.90831509328632</v>
      </c>
      <c r="HJ136" s="404">
        <v>843.72220485074888</v>
      </c>
      <c r="HK136" s="404">
        <v>803.54495700071311</v>
      </c>
      <c r="HL136" s="404">
        <v>765.28091142925064</v>
      </c>
      <c r="HM136" s="404">
        <v>728.83896326595288</v>
      </c>
      <c r="HN136" s="404">
        <v>694.13234596757445</v>
      </c>
      <c r="HO136" s="404">
        <v>661.07842473102301</v>
      </c>
      <c r="HP136" s="404">
        <v>629.59849974383144</v>
      </c>
      <c r="HQ136" s="404">
        <v>599.61761880364907</v>
      </c>
      <c r="HR136" s="404">
        <v>571.0643988606181</v>
      </c>
      <c r="HS136" s="404">
        <v>543.87085605773143</v>
      </c>
      <c r="HT136" s="404">
        <v>517.97224386450625</v>
      </c>
      <c r="HU136" s="404">
        <v>493.3068989185773</v>
      </c>
      <c r="HV136" s="404">
        <v>469.81609420816898</v>
      </c>
      <c r="HW136" s="404">
        <v>447.44389924587512</v>
      </c>
      <c r="HX136" s="404">
        <v>426.13704690083347</v>
      </c>
      <c r="HY136" s="404">
        <v>405.84480657222235</v>
      </c>
      <c r="HZ136" s="404">
        <v>8888.8888888888887</v>
      </c>
      <c r="IA136" s="404">
        <v>22062.09979767089</v>
      </c>
      <c r="IB136" s="408">
        <v>2.4819862272379751</v>
      </c>
      <c r="IC136" s="410"/>
    </row>
    <row r="137" spans="1:237" ht="90" customHeight="1" x14ac:dyDescent="0.2">
      <c r="A137" s="161" t="s">
        <v>2267</v>
      </c>
      <c r="B137" s="150" t="s">
        <v>2929</v>
      </c>
      <c r="C137" s="150" t="s">
        <v>2940</v>
      </c>
      <c r="D137" s="148">
        <v>2</v>
      </c>
      <c r="E137" s="150" t="s">
        <v>2941</v>
      </c>
      <c r="F137" s="151" t="s">
        <v>2942</v>
      </c>
      <c r="G137" s="151" t="s">
        <v>2943</v>
      </c>
      <c r="H137" s="79" t="s">
        <v>77</v>
      </c>
      <c r="I137" s="151"/>
      <c r="J137" s="151">
        <v>10</v>
      </c>
      <c r="K137" s="227" t="s">
        <v>79</v>
      </c>
      <c r="L137" s="79">
        <v>53765</v>
      </c>
      <c r="M137" s="79" t="s">
        <v>2944</v>
      </c>
      <c r="N137" s="79" t="s">
        <v>81</v>
      </c>
      <c r="O137" s="79" t="s">
        <v>133</v>
      </c>
      <c r="P137" s="79" t="s">
        <v>134</v>
      </c>
      <c r="Q137" s="112" t="s">
        <v>100</v>
      </c>
      <c r="R137" s="79" t="s">
        <v>108</v>
      </c>
      <c r="S137" s="79" t="s">
        <v>99</v>
      </c>
      <c r="T137" s="79" t="s">
        <v>2933</v>
      </c>
      <c r="U137" s="79" t="s">
        <v>100</v>
      </c>
      <c r="V137" s="81">
        <v>1</v>
      </c>
      <c r="W137" s="149">
        <v>200000</v>
      </c>
      <c r="X137" s="149">
        <v>15000</v>
      </c>
      <c r="Y137" s="149">
        <v>0</v>
      </c>
      <c r="Z137" s="149">
        <v>0</v>
      </c>
      <c r="AA137" s="149">
        <v>0</v>
      </c>
      <c r="AB137" s="149">
        <v>0</v>
      </c>
      <c r="AC137" s="149">
        <v>100000</v>
      </c>
      <c r="AD137" s="149">
        <v>100000</v>
      </c>
      <c r="AE137" s="149">
        <v>0</v>
      </c>
      <c r="AF137" s="168">
        <v>0</v>
      </c>
      <c r="AG137" s="149">
        <v>0</v>
      </c>
      <c r="AH137" s="149">
        <v>0</v>
      </c>
      <c r="AI137" s="88" t="s">
        <v>88</v>
      </c>
      <c r="AJ137" s="149">
        <v>0</v>
      </c>
      <c r="AK137" s="149">
        <v>0</v>
      </c>
      <c r="AL137" s="149">
        <v>0</v>
      </c>
      <c r="AM137" s="149">
        <v>0</v>
      </c>
      <c r="AN137" s="149">
        <v>0</v>
      </c>
      <c r="AO137" s="149">
        <v>0</v>
      </c>
      <c r="AP137" s="149">
        <v>0</v>
      </c>
      <c r="AQ137" s="149">
        <v>0</v>
      </c>
      <c r="AR137" s="149">
        <v>0</v>
      </c>
      <c r="AS137" s="149">
        <v>0</v>
      </c>
      <c r="AT137" s="149">
        <v>0</v>
      </c>
      <c r="AU137" s="168" t="s">
        <v>2945</v>
      </c>
      <c r="AV137" s="230">
        <v>1</v>
      </c>
      <c r="AW137" s="230">
        <v>0</v>
      </c>
      <c r="AX137" s="230" t="s">
        <v>3596</v>
      </c>
      <c r="AY137" s="141">
        <v>7</v>
      </c>
      <c r="AZ137" s="70">
        <v>1</v>
      </c>
      <c r="BA137" s="70">
        <v>1</v>
      </c>
      <c r="BB137" s="70">
        <v>0</v>
      </c>
      <c r="BC137" s="70">
        <v>1</v>
      </c>
      <c r="BD137" s="70">
        <v>1</v>
      </c>
      <c r="BE137" s="70">
        <v>1</v>
      </c>
      <c r="BF137" s="70">
        <v>1</v>
      </c>
      <c r="BG137" s="71">
        <v>0</v>
      </c>
      <c r="BH137" s="71">
        <v>1</v>
      </c>
      <c r="BI137" s="71">
        <v>0</v>
      </c>
      <c r="BJ137" s="71">
        <v>0</v>
      </c>
      <c r="BK137" s="71">
        <v>1</v>
      </c>
      <c r="BL137" s="70">
        <v>0</v>
      </c>
      <c r="BM137" s="70">
        <v>1</v>
      </c>
      <c r="BN137" s="70">
        <v>0</v>
      </c>
      <c r="BO137" s="70">
        <v>1</v>
      </c>
      <c r="BP137" s="403">
        <v>0</v>
      </c>
      <c r="BQ137" s="403">
        <v>0</v>
      </c>
      <c r="BR137" s="403">
        <v>0</v>
      </c>
      <c r="BS137" s="403">
        <v>0</v>
      </c>
      <c r="BT137" s="403">
        <v>100000</v>
      </c>
      <c r="BU137" s="403">
        <v>100000</v>
      </c>
      <c r="BV137" s="403">
        <v>0</v>
      </c>
      <c r="BW137" s="403">
        <v>0</v>
      </c>
      <c r="BX137" s="403">
        <v>0</v>
      </c>
      <c r="BY137" s="403">
        <v>0</v>
      </c>
      <c r="BZ137" s="401">
        <v>0</v>
      </c>
      <c r="CA137" s="401">
        <v>0</v>
      </c>
      <c r="CB137" s="401">
        <v>0</v>
      </c>
      <c r="CC137" s="401">
        <v>0</v>
      </c>
      <c r="CD137" s="401">
        <v>0</v>
      </c>
      <c r="CE137" s="401">
        <v>0</v>
      </c>
      <c r="CF137" s="401">
        <v>0</v>
      </c>
      <c r="CG137" s="401">
        <v>0</v>
      </c>
      <c r="CH137" s="401">
        <v>0</v>
      </c>
      <c r="CI137" s="401">
        <v>0</v>
      </c>
      <c r="CJ137" s="401">
        <v>0</v>
      </c>
      <c r="CK137" s="401">
        <v>0</v>
      </c>
      <c r="CL137" s="401">
        <v>0</v>
      </c>
      <c r="CM137" s="401">
        <v>0</v>
      </c>
      <c r="CN137" s="401">
        <v>0</v>
      </c>
      <c r="CO137" s="401">
        <v>0</v>
      </c>
      <c r="CP137" s="401">
        <v>0</v>
      </c>
      <c r="CQ137" s="401">
        <v>0</v>
      </c>
      <c r="CR137" s="401">
        <v>0</v>
      </c>
      <c r="CS137" s="401">
        <v>0</v>
      </c>
      <c r="CT137" s="401">
        <v>0</v>
      </c>
      <c r="CU137" s="401">
        <v>0</v>
      </c>
      <c r="CV137" s="401">
        <v>0</v>
      </c>
      <c r="CW137" s="401">
        <v>0</v>
      </c>
      <c r="CX137" s="401">
        <v>0</v>
      </c>
      <c r="CY137" s="401">
        <v>0</v>
      </c>
      <c r="CZ137" s="401">
        <v>0</v>
      </c>
      <c r="DA137" s="401">
        <v>0</v>
      </c>
      <c r="DB137" s="401">
        <v>0</v>
      </c>
      <c r="DC137" s="401">
        <v>0</v>
      </c>
      <c r="DD137" s="401">
        <v>0</v>
      </c>
      <c r="DE137" s="401">
        <v>0</v>
      </c>
      <c r="DF137" s="401">
        <v>0</v>
      </c>
      <c r="DG137" s="403">
        <v>53765</v>
      </c>
      <c r="DH137" s="403">
        <v>53765</v>
      </c>
      <c r="DI137" s="403">
        <v>53765</v>
      </c>
      <c r="DJ137" s="403">
        <v>53765</v>
      </c>
      <c r="DK137" s="403">
        <v>53765</v>
      </c>
      <c r="DL137" s="403">
        <v>53765</v>
      </c>
      <c r="DM137" s="403">
        <v>53765</v>
      </c>
      <c r="DN137" s="403">
        <v>53765</v>
      </c>
      <c r="DO137" s="403">
        <v>53765</v>
      </c>
      <c r="DP137" s="403">
        <v>53765</v>
      </c>
      <c r="DQ137" s="403">
        <v>53765</v>
      </c>
      <c r="DR137" s="403">
        <v>53765</v>
      </c>
      <c r="DS137" s="403">
        <v>53765</v>
      </c>
      <c r="DT137" s="403">
        <v>53765</v>
      </c>
      <c r="DU137" s="403">
        <v>53765</v>
      </c>
      <c r="DV137" s="403">
        <v>53765</v>
      </c>
      <c r="DW137" s="403">
        <v>53765</v>
      </c>
      <c r="DX137" s="403">
        <v>53765</v>
      </c>
      <c r="DY137" s="403">
        <v>53765</v>
      </c>
      <c r="DZ137" s="403">
        <v>53765</v>
      </c>
      <c r="EA137" s="403">
        <v>53765</v>
      </c>
      <c r="EB137" s="403">
        <v>53765</v>
      </c>
      <c r="EC137" s="403">
        <v>53765</v>
      </c>
      <c r="ED137" s="403">
        <v>53765</v>
      </c>
      <c r="EE137" s="403">
        <v>53765</v>
      </c>
      <c r="EF137" s="403">
        <v>53765</v>
      </c>
      <c r="EG137" s="403">
        <v>53765</v>
      </c>
      <c r="EH137" s="403">
        <v>53765</v>
      </c>
      <c r="EI137" s="403">
        <v>53765</v>
      </c>
      <c r="EJ137" s="403">
        <v>53765</v>
      </c>
      <c r="EK137" s="403">
        <v>53765</v>
      </c>
      <c r="EL137" s="403">
        <v>53765</v>
      </c>
      <c r="EM137" s="403">
        <v>53765</v>
      </c>
      <c r="EN137" s="403">
        <v>53765</v>
      </c>
      <c r="EO137" s="403">
        <v>53765</v>
      </c>
      <c r="EP137" s="403">
        <v>53765</v>
      </c>
      <c r="EQ137" s="403">
        <v>53765</v>
      </c>
      <c r="ER137" s="403">
        <v>53765</v>
      </c>
      <c r="ES137" s="403">
        <v>53765</v>
      </c>
      <c r="ET137" s="403">
        <v>53765</v>
      </c>
      <c r="EU137" s="403">
        <v>53765</v>
      </c>
      <c r="EV137" s="403">
        <v>53765</v>
      </c>
      <c r="EW137" s="403">
        <v>53765</v>
      </c>
      <c r="EX137" s="404">
        <v>0</v>
      </c>
      <c r="EY137" s="404">
        <v>0</v>
      </c>
      <c r="EZ137" s="404">
        <v>82270.247479188198</v>
      </c>
      <c r="FA137" s="404">
        <v>78352.616646845898</v>
      </c>
      <c r="FB137" s="404">
        <v>0</v>
      </c>
      <c r="FC137" s="404">
        <v>0</v>
      </c>
      <c r="FD137" s="404">
        <v>0</v>
      </c>
      <c r="FE137" s="404">
        <v>0</v>
      </c>
      <c r="FF137" s="404">
        <v>0</v>
      </c>
      <c r="FG137" s="404">
        <v>0</v>
      </c>
      <c r="FH137" s="404">
        <v>0</v>
      </c>
      <c r="FI137" s="404">
        <v>0</v>
      </c>
      <c r="FJ137" s="404">
        <v>0</v>
      </c>
      <c r="FK137" s="404">
        <v>0</v>
      </c>
      <c r="FL137" s="404">
        <v>0</v>
      </c>
      <c r="FM137" s="404">
        <v>0</v>
      </c>
      <c r="FN137" s="404">
        <v>0</v>
      </c>
      <c r="FO137" s="404">
        <v>0</v>
      </c>
      <c r="FP137" s="404">
        <v>0</v>
      </c>
      <c r="FQ137" s="404">
        <v>0</v>
      </c>
      <c r="FR137" s="404">
        <v>0</v>
      </c>
      <c r="FS137" s="404">
        <v>0</v>
      </c>
      <c r="FT137" s="404">
        <v>0</v>
      </c>
      <c r="FU137" s="404">
        <v>0</v>
      </c>
      <c r="FV137" s="404">
        <v>0</v>
      </c>
      <c r="FW137" s="404">
        <v>0</v>
      </c>
      <c r="FX137" s="404">
        <v>0</v>
      </c>
      <c r="FY137" s="404">
        <v>0</v>
      </c>
      <c r="FZ137" s="404">
        <v>0</v>
      </c>
      <c r="GA137" s="404">
        <v>0</v>
      </c>
      <c r="GB137" s="404">
        <v>0</v>
      </c>
      <c r="GC137" s="404">
        <v>0</v>
      </c>
      <c r="GD137" s="404">
        <v>0</v>
      </c>
      <c r="GE137" s="404">
        <v>0</v>
      </c>
      <c r="GF137" s="404">
        <v>0</v>
      </c>
      <c r="GG137" s="404">
        <v>0</v>
      </c>
      <c r="GH137" s="404">
        <v>0</v>
      </c>
      <c r="GI137" s="404">
        <v>0</v>
      </c>
      <c r="GJ137" s="404">
        <v>0</v>
      </c>
      <c r="GK137" s="404">
        <v>0</v>
      </c>
      <c r="GL137" s="404">
        <v>48766.439909297049</v>
      </c>
      <c r="GM137" s="404">
        <v>46444.228485044805</v>
      </c>
      <c r="GN137" s="404">
        <v>44232.598557185534</v>
      </c>
      <c r="GO137" s="404">
        <v>42126.284340176695</v>
      </c>
      <c r="GP137" s="404">
        <v>40120.270800168284</v>
      </c>
      <c r="GQ137" s="404">
        <v>38209.781714445977</v>
      </c>
      <c r="GR137" s="404">
        <v>36390.268299472365</v>
      </c>
      <c r="GS137" s="404">
        <v>34657.398380449871</v>
      </c>
      <c r="GT137" s="404">
        <v>33007.046076618928</v>
      </c>
      <c r="GU137" s="404">
        <v>31435.281977732306</v>
      </c>
      <c r="GV137" s="404">
        <v>29938.363788316488</v>
      </c>
      <c r="GW137" s="404">
        <v>28512.727417444268</v>
      </c>
      <c r="GX137" s="404">
        <v>27154.978492804072</v>
      </c>
      <c r="GY137" s="404">
        <v>25861.884278861013</v>
      </c>
      <c r="GZ137" s="404">
        <v>24630.365979867634</v>
      </c>
      <c r="HA137" s="404">
        <v>23457.491409397742</v>
      </c>
      <c r="HB137" s="404">
        <v>22340.468008950233</v>
      </c>
      <c r="HC137" s="404">
        <v>21276.636199000219</v>
      </c>
      <c r="HD137" s="404">
        <v>20263.463046666879</v>
      </c>
      <c r="HE137" s="404">
        <v>19298.536234920837</v>
      </c>
      <c r="HF137" s="404">
        <v>18379.558318972227</v>
      </c>
      <c r="HG137" s="404">
        <v>17504.341256164022</v>
      </c>
      <c r="HH137" s="404">
        <v>16670.801196346689</v>
      </c>
      <c r="HI137" s="404">
        <v>15876.953520330178</v>
      </c>
      <c r="HJ137" s="404">
        <v>15120.90811460017</v>
      </c>
      <c r="HK137" s="404">
        <v>14400.864871047779</v>
      </c>
      <c r="HL137" s="404">
        <v>13715.109400997888</v>
      </c>
      <c r="HM137" s="404">
        <v>13062.008953331318</v>
      </c>
      <c r="HN137" s="404">
        <v>12440.008526982214</v>
      </c>
      <c r="HO137" s="404">
        <v>11847.627168554483</v>
      </c>
      <c r="HP137" s="404">
        <v>11283.454446242367</v>
      </c>
      <c r="HQ137" s="404">
        <v>10746.147091659397</v>
      </c>
      <c r="HR137" s="404">
        <v>10234.425801580377</v>
      </c>
      <c r="HS137" s="404">
        <v>9747.0721919813113</v>
      </c>
      <c r="HT137" s="404">
        <v>9282.9258971250601</v>
      </c>
      <c r="HU137" s="404">
        <v>8840.8818067857701</v>
      </c>
      <c r="HV137" s="404">
        <v>8419.8874350340684</v>
      </c>
      <c r="HW137" s="404">
        <v>8018.9404143181582</v>
      </c>
      <c r="HX137" s="404">
        <v>7637.0861088744377</v>
      </c>
      <c r="HY137" s="404">
        <v>7273.4153417851785</v>
      </c>
      <c r="HZ137" s="404">
        <v>160622.86412603408</v>
      </c>
      <c r="IA137" s="404">
        <v>395389.59854059183</v>
      </c>
      <c r="IB137" s="408">
        <v>2.4616022176665089</v>
      </c>
      <c r="IC137" s="410"/>
    </row>
    <row r="138" spans="1:237" ht="90" customHeight="1" x14ac:dyDescent="0.2">
      <c r="A138" s="161" t="s">
        <v>2267</v>
      </c>
      <c r="B138" s="150" t="s">
        <v>2721</v>
      </c>
      <c r="C138" s="150" t="s">
        <v>2199</v>
      </c>
      <c r="D138" s="148">
        <v>3</v>
      </c>
      <c r="E138" s="150" t="s">
        <v>2727</v>
      </c>
      <c r="F138" s="151" t="s">
        <v>2728</v>
      </c>
      <c r="G138" s="151" t="s">
        <v>2729</v>
      </c>
      <c r="H138" s="79" t="s">
        <v>77</v>
      </c>
      <c r="I138" s="151" t="s">
        <v>316</v>
      </c>
      <c r="J138" s="151">
        <v>40</v>
      </c>
      <c r="K138" s="227" t="s">
        <v>94</v>
      </c>
      <c r="L138" s="79">
        <v>2720</v>
      </c>
      <c r="M138" s="79" t="s">
        <v>2730</v>
      </c>
      <c r="N138" s="79" t="s">
        <v>81</v>
      </c>
      <c r="O138" s="13" t="s">
        <v>217</v>
      </c>
      <c r="P138" s="79" t="s">
        <v>218</v>
      </c>
      <c r="Q138" s="112" t="s">
        <v>100</v>
      </c>
      <c r="R138" s="79" t="s">
        <v>108</v>
      </c>
      <c r="S138" s="79" t="s">
        <v>99</v>
      </c>
      <c r="T138" s="79" t="s">
        <v>2731</v>
      </c>
      <c r="U138" s="79" t="s">
        <v>100</v>
      </c>
      <c r="V138" s="81">
        <v>1</v>
      </c>
      <c r="W138" s="149">
        <v>0</v>
      </c>
      <c r="X138" s="149">
        <v>0</v>
      </c>
      <c r="Y138" s="149">
        <v>0</v>
      </c>
      <c r="Z138" s="149">
        <v>0</v>
      </c>
      <c r="AA138" s="149">
        <v>0</v>
      </c>
      <c r="AB138" s="149">
        <v>0</v>
      </c>
      <c r="AC138" s="149">
        <v>0</v>
      </c>
      <c r="AD138" s="149">
        <v>0</v>
      </c>
      <c r="AE138" s="149">
        <v>0</v>
      </c>
      <c r="AF138" s="149">
        <v>0</v>
      </c>
      <c r="AG138" s="149">
        <v>0</v>
      </c>
      <c r="AH138" s="149">
        <v>0</v>
      </c>
      <c r="AI138" s="88" t="s">
        <v>88</v>
      </c>
      <c r="AJ138" s="149">
        <v>20000</v>
      </c>
      <c r="AK138" s="149">
        <v>0</v>
      </c>
      <c r="AL138" s="149">
        <v>0</v>
      </c>
      <c r="AM138" s="149">
        <v>20000</v>
      </c>
      <c r="AN138" s="149">
        <v>0</v>
      </c>
      <c r="AO138" s="149">
        <v>0</v>
      </c>
      <c r="AP138" s="149">
        <v>0</v>
      </c>
      <c r="AQ138" s="149">
        <v>0</v>
      </c>
      <c r="AR138" s="149">
        <v>0</v>
      </c>
      <c r="AS138" s="149">
        <v>0</v>
      </c>
      <c r="AT138" s="149">
        <v>0</v>
      </c>
      <c r="AU138" s="151"/>
      <c r="AV138" s="230">
        <v>1</v>
      </c>
      <c r="AW138" s="230">
        <v>0</v>
      </c>
      <c r="AX138" s="230" t="s">
        <v>3594</v>
      </c>
      <c r="AY138" s="141">
        <v>8</v>
      </c>
      <c r="AZ138" s="70">
        <v>1</v>
      </c>
      <c r="BA138" s="70">
        <v>1</v>
      </c>
      <c r="BB138" s="70">
        <v>0</v>
      </c>
      <c r="BC138" s="70">
        <v>1</v>
      </c>
      <c r="BD138" s="70">
        <v>1</v>
      </c>
      <c r="BE138" s="70">
        <v>1</v>
      </c>
      <c r="BF138" s="70">
        <v>1</v>
      </c>
      <c r="BG138" s="71">
        <v>0</v>
      </c>
      <c r="BH138" s="71">
        <v>1</v>
      </c>
      <c r="BI138" s="71">
        <v>0</v>
      </c>
      <c r="BJ138" s="71">
        <v>0</v>
      </c>
      <c r="BK138" s="71">
        <v>1</v>
      </c>
      <c r="BL138" s="70">
        <v>1</v>
      </c>
      <c r="BM138" s="70">
        <v>1</v>
      </c>
      <c r="BN138" s="70">
        <v>0</v>
      </c>
      <c r="BO138" s="70">
        <v>1</v>
      </c>
      <c r="BP138" s="403">
        <v>0</v>
      </c>
      <c r="BQ138" s="403">
        <v>0</v>
      </c>
      <c r="BR138" s="403">
        <v>20000</v>
      </c>
      <c r="BS138" s="403">
        <v>0</v>
      </c>
      <c r="BT138" s="403">
        <v>0</v>
      </c>
      <c r="BU138" s="403">
        <v>0</v>
      </c>
      <c r="BV138" s="403">
        <v>0</v>
      </c>
      <c r="BW138" s="403">
        <v>0</v>
      </c>
      <c r="BX138" s="403">
        <v>0</v>
      </c>
      <c r="BY138" s="403">
        <v>0</v>
      </c>
      <c r="BZ138" s="401">
        <v>0</v>
      </c>
      <c r="CA138" s="401">
        <v>0</v>
      </c>
      <c r="CB138" s="401">
        <v>0</v>
      </c>
      <c r="CC138" s="401">
        <v>0</v>
      </c>
      <c r="CD138" s="401">
        <v>0</v>
      </c>
      <c r="CE138" s="401">
        <v>0</v>
      </c>
      <c r="CF138" s="401">
        <v>0</v>
      </c>
      <c r="CG138" s="401">
        <v>0</v>
      </c>
      <c r="CH138" s="401">
        <v>0</v>
      </c>
      <c r="CI138" s="401">
        <v>0</v>
      </c>
      <c r="CJ138" s="401">
        <v>0</v>
      </c>
      <c r="CK138" s="401">
        <v>0</v>
      </c>
      <c r="CL138" s="401">
        <v>0</v>
      </c>
      <c r="CM138" s="401">
        <v>0</v>
      </c>
      <c r="CN138" s="401">
        <v>0</v>
      </c>
      <c r="CO138" s="401">
        <v>0</v>
      </c>
      <c r="CP138" s="401">
        <v>0</v>
      </c>
      <c r="CQ138" s="401">
        <v>0</v>
      </c>
      <c r="CR138" s="401">
        <v>0</v>
      </c>
      <c r="CS138" s="401">
        <v>0</v>
      </c>
      <c r="CT138" s="401">
        <v>0</v>
      </c>
      <c r="CU138" s="401">
        <v>0</v>
      </c>
      <c r="CV138" s="401">
        <v>0</v>
      </c>
      <c r="CW138" s="401">
        <v>0</v>
      </c>
      <c r="CX138" s="401">
        <v>0</v>
      </c>
      <c r="CY138" s="401">
        <v>0</v>
      </c>
      <c r="CZ138" s="401">
        <v>0</v>
      </c>
      <c r="DA138" s="401">
        <v>0</v>
      </c>
      <c r="DB138" s="401">
        <v>0</v>
      </c>
      <c r="DC138" s="401">
        <v>0</v>
      </c>
      <c r="DD138" s="401">
        <v>0</v>
      </c>
      <c r="DE138" s="401">
        <v>0</v>
      </c>
      <c r="DF138" s="401">
        <v>0</v>
      </c>
      <c r="DG138" s="403">
        <v>2720</v>
      </c>
      <c r="DH138" s="403">
        <v>2720</v>
      </c>
      <c r="DI138" s="403">
        <v>2720</v>
      </c>
      <c r="DJ138" s="403">
        <v>2720</v>
      </c>
      <c r="DK138" s="403">
        <v>2720</v>
      </c>
      <c r="DL138" s="403">
        <v>2720</v>
      </c>
      <c r="DM138" s="403">
        <v>2720</v>
      </c>
      <c r="DN138" s="403">
        <v>2720</v>
      </c>
      <c r="DO138" s="403">
        <v>2720</v>
      </c>
      <c r="DP138" s="403">
        <v>2720</v>
      </c>
      <c r="DQ138" s="403">
        <v>2720</v>
      </c>
      <c r="DR138" s="403">
        <v>2720</v>
      </c>
      <c r="DS138" s="403">
        <v>2720</v>
      </c>
      <c r="DT138" s="403">
        <v>2720</v>
      </c>
      <c r="DU138" s="403">
        <v>2720</v>
      </c>
      <c r="DV138" s="403">
        <v>2720</v>
      </c>
      <c r="DW138" s="403">
        <v>2720</v>
      </c>
      <c r="DX138" s="403">
        <v>2720</v>
      </c>
      <c r="DY138" s="403">
        <v>2720</v>
      </c>
      <c r="DZ138" s="403">
        <v>2720</v>
      </c>
      <c r="EA138" s="403">
        <v>2720</v>
      </c>
      <c r="EB138" s="403">
        <v>2720</v>
      </c>
      <c r="EC138" s="403">
        <v>2720</v>
      </c>
      <c r="ED138" s="403">
        <v>2720</v>
      </c>
      <c r="EE138" s="403">
        <v>2720</v>
      </c>
      <c r="EF138" s="403">
        <v>2720</v>
      </c>
      <c r="EG138" s="403">
        <v>2720</v>
      </c>
      <c r="EH138" s="403">
        <v>2720</v>
      </c>
      <c r="EI138" s="403">
        <v>2720</v>
      </c>
      <c r="EJ138" s="403">
        <v>2720</v>
      </c>
      <c r="EK138" s="403">
        <v>2720</v>
      </c>
      <c r="EL138" s="403">
        <v>2720</v>
      </c>
      <c r="EM138" s="403">
        <v>2720</v>
      </c>
      <c r="EN138" s="403">
        <v>2720</v>
      </c>
      <c r="EO138" s="403">
        <v>2720</v>
      </c>
      <c r="EP138" s="403">
        <v>2720</v>
      </c>
      <c r="EQ138" s="403">
        <v>2720</v>
      </c>
      <c r="ER138" s="403">
        <v>2720</v>
      </c>
      <c r="ES138" s="403">
        <v>2720</v>
      </c>
      <c r="ET138" s="403">
        <v>2720</v>
      </c>
      <c r="EU138" s="403">
        <v>2720</v>
      </c>
      <c r="EV138" s="403">
        <v>2720</v>
      </c>
      <c r="EW138" s="403">
        <v>2720</v>
      </c>
      <c r="EX138" s="404">
        <v>18140.589569160999</v>
      </c>
      <c r="EY138" s="404">
        <v>0</v>
      </c>
      <c r="EZ138" s="404">
        <v>0</v>
      </c>
      <c r="FA138" s="404">
        <v>0</v>
      </c>
      <c r="FB138" s="404">
        <v>0</v>
      </c>
      <c r="FC138" s="404">
        <v>0</v>
      </c>
      <c r="FD138" s="404">
        <v>0</v>
      </c>
      <c r="FE138" s="404">
        <v>0</v>
      </c>
      <c r="FF138" s="404">
        <v>0</v>
      </c>
      <c r="FG138" s="404">
        <v>0</v>
      </c>
      <c r="FH138" s="404">
        <v>0</v>
      </c>
      <c r="FI138" s="404">
        <v>0</v>
      </c>
      <c r="FJ138" s="404">
        <v>0</v>
      </c>
      <c r="FK138" s="404">
        <v>0</v>
      </c>
      <c r="FL138" s="404">
        <v>0</v>
      </c>
      <c r="FM138" s="404">
        <v>0</v>
      </c>
      <c r="FN138" s="404">
        <v>0</v>
      </c>
      <c r="FO138" s="404">
        <v>0</v>
      </c>
      <c r="FP138" s="404">
        <v>0</v>
      </c>
      <c r="FQ138" s="404">
        <v>0</v>
      </c>
      <c r="FR138" s="404">
        <v>0</v>
      </c>
      <c r="FS138" s="404">
        <v>0</v>
      </c>
      <c r="FT138" s="404">
        <v>0</v>
      </c>
      <c r="FU138" s="404">
        <v>0</v>
      </c>
      <c r="FV138" s="404">
        <v>0</v>
      </c>
      <c r="FW138" s="404">
        <v>0</v>
      </c>
      <c r="FX138" s="404">
        <v>0</v>
      </c>
      <c r="FY138" s="404">
        <v>0</v>
      </c>
      <c r="FZ138" s="404">
        <v>0</v>
      </c>
      <c r="GA138" s="404">
        <v>0</v>
      </c>
      <c r="GB138" s="404">
        <v>0</v>
      </c>
      <c r="GC138" s="404">
        <v>0</v>
      </c>
      <c r="GD138" s="404">
        <v>0</v>
      </c>
      <c r="GE138" s="404">
        <v>0</v>
      </c>
      <c r="GF138" s="404">
        <v>0</v>
      </c>
      <c r="GG138" s="404">
        <v>0</v>
      </c>
      <c r="GH138" s="404">
        <v>0</v>
      </c>
      <c r="GI138" s="404">
        <v>0</v>
      </c>
      <c r="GJ138" s="404">
        <v>0</v>
      </c>
      <c r="GK138" s="404">
        <v>0</v>
      </c>
      <c r="GL138" s="404">
        <v>2467.1201814058954</v>
      </c>
      <c r="GM138" s="404">
        <v>2349.6382680056145</v>
      </c>
      <c r="GN138" s="404">
        <v>2237.7507314339191</v>
      </c>
      <c r="GO138" s="404">
        <v>2131.1911727942083</v>
      </c>
      <c r="GP138" s="404">
        <v>2029.7058788516272</v>
      </c>
      <c r="GQ138" s="404">
        <v>1933.0532179539302</v>
      </c>
      <c r="GR138" s="404">
        <v>1841.003064718029</v>
      </c>
      <c r="GS138" s="404">
        <v>1753.3362521124086</v>
      </c>
      <c r="GT138" s="404">
        <v>1669.8440496308654</v>
      </c>
      <c r="GU138" s="404">
        <v>1590.3276663151098</v>
      </c>
      <c r="GV138" s="404">
        <v>1514.5977774429618</v>
      </c>
      <c r="GW138" s="404">
        <v>1442.4740737552015</v>
      </c>
      <c r="GX138" s="404">
        <v>1373.7848321478114</v>
      </c>
      <c r="GY138" s="404">
        <v>1308.366506807439</v>
      </c>
      <c r="GZ138" s="404">
        <v>1246.0633398166085</v>
      </c>
      <c r="HA138" s="404">
        <v>1186.7269903015319</v>
      </c>
      <c r="HB138" s="404">
        <v>1130.2161812395541</v>
      </c>
      <c r="HC138" s="404">
        <v>1076.3963630852897</v>
      </c>
      <c r="HD138" s="404">
        <v>1025.1393934145617</v>
      </c>
      <c r="HE138" s="404">
        <v>976.32323182339201</v>
      </c>
      <c r="HF138" s="404">
        <v>929.83164935561149</v>
      </c>
      <c r="HG138" s="404">
        <v>885.55395176724892</v>
      </c>
      <c r="HH138" s="404">
        <v>843.38471596880856</v>
      </c>
      <c r="HI138" s="404">
        <v>803.22353901791291</v>
      </c>
      <c r="HJ138" s="404">
        <v>764.9747990646789</v>
      </c>
      <c r="HK138" s="404">
        <v>728.54742768064659</v>
      </c>
      <c r="HL138" s="404">
        <v>693.85469302918727</v>
      </c>
      <c r="HM138" s="404">
        <v>660.81399336113066</v>
      </c>
      <c r="HN138" s="404">
        <v>629.3466603439341</v>
      </c>
      <c r="HO138" s="404">
        <v>599.37777175612757</v>
      </c>
      <c r="HP138" s="404">
        <v>570.83597310107393</v>
      </c>
      <c r="HQ138" s="404">
        <v>543.65330771530842</v>
      </c>
      <c r="HR138" s="404">
        <v>517.76505496696041</v>
      </c>
      <c r="HS138" s="404">
        <v>493.10957615900986</v>
      </c>
      <c r="HT138" s="404">
        <v>469.62816777048567</v>
      </c>
      <c r="HU138" s="404">
        <v>447.26492168617676</v>
      </c>
      <c r="HV138" s="404">
        <v>425.96659208207319</v>
      </c>
      <c r="HW138" s="404">
        <v>405.68246864959343</v>
      </c>
      <c r="HX138" s="404">
        <v>386.36425585675568</v>
      </c>
      <c r="HY138" s="404">
        <v>367.9659579588149</v>
      </c>
      <c r="HZ138" s="404">
        <v>18140.589569160999</v>
      </c>
      <c r="IA138" s="404">
        <v>44450.204650347499</v>
      </c>
      <c r="IB138" s="408">
        <v>2.450317531350406</v>
      </c>
      <c r="IC138" s="410"/>
    </row>
    <row r="139" spans="1:237" ht="90" customHeight="1" x14ac:dyDescent="0.2">
      <c r="A139" s="212" t="s">
        <v>1912</v>
      </c>
      <c r="B139" s="310" t="s">
        <v>1913</v>
      </c>
      <c r="C139" s="212" t="s">
        <v>2012</v>
      </c>
      <c r="D139" s="211">
        <v>7</v>
      </c>
      <c r="E139" s="212" t="s">
        <v>2013</v>
      </c>
      <c r="F139" s="311" t="s">
        <v>2014</v>
      </c>
      <c r="G139" s="213" t="s">
        <v>2015</v>
      </c>
      <c r="H139" s="112" t="s">
        <v>77</v>
      </c>
      <c r="I139" s="213" t="s">
        <v>1916</v>
      </c>
      <c r="J139" s="113">
        <v>5</v>
      </c>
      <c r="K139" s="227" t="s">
        <v>79</v>
      </c>
      <c r="L139" s="112">
        <v>12268</v>
      </c>
      <c r="M139" s="112" t="s">
        <v>2016</v>
      </c>
      <c r="N139" s="112" t="s">
        <v>147</v>
      </c>
      <c r="O139" s="112" t="s">
        <v>82</v>
      </c>
      <c r="P139" s="112" t="s">
        <v>280</v>
      </c>
      <c r="Q139" s="112" t="s">
        <v>100</v>
      </c>
      <c r="R139" s="112" t="s">
        <v>84</v>
      </c>
      <c r="S139" s="112" t="s">
        <v>99</v>
      </c>
      <c r="T139" s="112" t="s">
        <v>1918</v>
      </c>
      <c r="U139" s="112" t="s">
        <v>100</v>
      </c>
      <c r="V139" s="201">
        <v>1</v>
      </c>
      <c r="W139" s="286">
        <v>8500</v>
      </c>
      <c r="X139" s="286">
        <v>0</v>
      </c>
      <c r="Y139" s="286">
        <v>0</v>
      </c>
      <c r="Z139" s="286">
        <v>0</v>
      </c>
      <c r="AA139" s="286">
        <v>8500</v>
      </c>
      <c r="AB139" s="286">
        <v>0</v>
      </c>
      <c r="AC139" s="286">
        <v>0</v>
      </c>
      <c r="AD139" s="286">
        <v>0</v>
      </c>
      <c r="AE139" s="286">
        <v>0</v>
      </c>
      <c r="AF139" s="286">
        <v>0</v>
      </c>
      <c r="AG139" s="286">
        <v>0</v>
      </c>
      <c r="AH139" s="286">
        <v>0</v>
      </c>
      <c r="AI139" s="112" t="s">
        <v>88</v>
      </c>
      <c r="AJ139" s="286">
        <v>15398</v>
      </c>
      <c r="AK139" s="286">
        <v>0</v>
      </c>
      <c r="AL139" s="286">
        <v>0</v>
      </c>
      <c r="AM139" s="286">
        <v>3848</v>
      </c>
      <c r="AN139" s="287">
        <v>3850</v>
      </c>
      <c r="AO139" s="287">
        <v>3850</v>
      </c>
      <c r="AP139" s="287">
        <v>3850</v>
      </c>
      <c r="AQ139" s="286">
        <v>0</v>
      </c>
      <c r="AR139" s="286">
        <v>0</v>
      </c>
      <c r="AS139" s="286">
        <v>0</v>
      </c>
      <c r="AT139" s="286">
        <v>0</v>
      </c>
      <c r="AU139" s="212" t="s">
        <v>2017</v>
      </c>
      <c r="AV139" s="230">
        <v>1</v>
      </c>
      <c r="AW139" s="230">
        <v>0</v>
      </c>
      <c r="AX139" s="230" t="s">
        <v>3609</v>
      </c>
      <c r="AY139" s="141">
        <v>8</v>
      </c>
      <c r="AZ139" s="70">
        <v>1</v>
      </c>
      <c r="BA139" s="70">
        <v>1</v>
      </c>
      <c r="BB139" s="70">
        <v>1</v>
      </c>
      <c r="BC139" s="70">
        <v>1</v>
      </c>
      <c r="BD139" s="70">
        <v>1</v>
      </c>
      <c r="BE139" s="70">
        <v>1</v>
      </c>
      <c r="BF139" s="70">
        <v>1</v>
      </c>
      <c r="BG139" s="71">
        <v>0</v>
      </c>
      <c r="BH139" s="71">
        <v>1</v>
      </c>
      <c r="BI139" s="71">
        <v>0</v>
      </c>
      <c r="BJ139" s="71">
        <v>1</v>
      </c>
      <c r="BK139" s="71">
        <v>0</v>
      </c>
      <c r="BL139" s="70">
        <v>1</v>
      </c>
      <c r="BM139" s="70">
        <v>0</v>
      </c>
      <c r="BN139" s="70">
        <v>0</v>
      </c>
      <c r="BO139" s="70">
        <v>0</v>
      </c>
      <c r="BP139" s="403">
        <v>0</v>
      </c>
      <c r="BQ139" s="403">
        <v>0</v>
      </c>
      <c r="BR139" s="403">
        <v>12348</v>
      </c>
      <c r="BS139" s="403">
        <v>3850</v>
      </c>
      <c r="BT139" s="403">
        <v>3850</v>
      </c>
      <c r="BU139" s="403">
        <v>3850</v>
      </c>
      <c r="BV139" s="403">
        <v>0</v>
      </c>
      <c r="BW139" s="403">
        <v>0</v>
      </c>
      <c r="BX139" s="403">
        <v>0</v>
      </c>
      <c r="BY139" s="403">
        <v>0</v>
      </c>
      <c r="BZ139" s="401">
        <v>0</v>
      </c>
      <c r="CA139" s="401">
        <v>0</v>
      </c>
      <c r="CB139" s="401">
        <v>0</v>
      </c>
      <c r="CC139" s="401">
        <v>0</v>
      </c>
      <c r="CD139" s="401">
        <v>0</v>
      </c>
      <c r="CE139" s="401">
        <v>0</v>
      </c>
      <c r="CF139" s="401">
        <v>0</v>
      </c>
      <c r="CG139" s="401">
        <v>0</v>
      </c>
      <c r="CH139" s="401">
        <v>0</v>
      </c>
      <c r="CI139" s="401">
        <v>0</v>
      </c>
      <c r="CJ139" s="401">
        <v>0</v>
      </c>
      <c r="CK139" s="401">
        <v>0</v>
      </c>
      <c r="CL139" s="401">
        <v>0</v>
      </c>
      <c r="CM139" s="401">
        <v>0</v>
      </c>
      <c r="CN139" s="401">
        <v>0</v>
      </c>
      <c r="CO139" s="401">
        <v>0</v>
      </c>
      <c r="CP139" s="401">
        <v>0</v>
      </c>
      <c r="CQ139" s="401">
        <v>0</v>
      </c>
      <c r="CR139" s="401">
        <v>0</v>
      </c>
      <c r="CS139" s="401">
        <v>0</v>
      </c>
      <c r="CT139" s="401">
        <v>0</v>
      </c>
      <c r="CU139" s="401">
        <v>0</v>
      </c>
      <c r="CV139" s="401">
        <v>0</v>
      </c>
      <c r="CW139" s="401">
        <v>0</v>
      </c>
      <c r="CX139" s="401">
        <v>0</v>
      </c>
      <c r="CY139" s="401">
        <v>0</v>
      </c>
      <c r="CZ139" s="401">
        <v>0</v>
      </c>
      <c r="DA139" s="401">
        <v>0</v>
      </c>
      <c r="DB139" s="401">
        <v>0</v>
      </c>
      <c r="DC139" s="401">
        <v>0</v>
      </c>
      <c r="DD139" s="401">
        <v>0</v>
      </c>
      <c r="DE139" s="401">
        <v>0</v>
      </c>
      <c r="DF139" s="401">
        <v>0</v>
      </c>
      <c r="DG139" s="403">
        <v>12268</v>
      </c>
      <c r="DH139" s="403">
        <v>12268</v>
      </c>
      <c r="DI139" s="403">
        <v>12268</v>
      </c>
      <c r="DJ139" s="403">
        <v>12268</v>
      </c>
      <c r="DK139" s="403">
        <v>12268</v>
      </c>
      <c r="DL139" s="403">
        <v>12268</v>
      </c>
      <c r="DM139" s="403">
        <v>12268</v>
      </c>
      <c r="DN139" s="403">
        <v>12268</v>
      </c>
      <c r="DO139" s="403">
        <v>12268</v>
      </c>
      <c r="DP139" s="403">
        <v>12268</v>
      </c>
      <c r="DQ139" s="403">
        <v>12268</v>
      </c>
      <c r="DR139" s="403">
        <v>12268</v>
      </c>
      <c r="DS139" s="403">
        <v>12268</v>
      </c>
      <c r="DT139" s="403">
        <v>12268</v>
      </c>
      <c r="DU139" s="403">
        <v>12268</v>
      </c>
      <c r="DV139" s="403">
        <v>12268</v>
      </c>
      <c r="DW139" s="403">
        <v>12268</v>
      </c>
      <c r="DX139" s="403">
        <v>12268</v>
      </c>
      <c r="DY139" s="403">
        <v>12268</v>
      </c>
      <c r="DZ139" s="403">
        <v>12268</v>
      </c>
      <c r="EA139" s="403">
        <v>12268</v>
      </c>
      <c r="EB139" s="403">
        <v>12268</v>
      </c>
      <c r="EC139" s="403">
        <v>12268</v>
      </c>
      <c r="ED139" s="403">
        <v>12268</v>
      </c>
      <c r="EE139" s="403">
        <v>12268</v>
      </c>
      <c r="EF139" s="403">
        <v>12268</v>
      </c>
      <c r="EG139" s="403">
        <v>12268</v>
      </c>
      <c r="EH139" s="403">
        <v>12268</v>
      </c>
      <c r="EI139" s="403">
        <v>12268</v>
      </c>
      <c r="EJ139" s="403">
        <v>12268</v>
      </c>
      <c r="EK139" s="403">
        <v>12268</v>
      </c>
      <c r="EL139" s="403">
        <v>12268</v>
      </c>
      <c r="EM139" s="403">
        <v>12268</v>
      </c>
      <c r="EN139" s="403">
        <v>12268</v>
      </c>
      <c r="EO139" s="403">
        <v>12268</v>
      </c>
      <c r="EP139" s="403">
        <v>12268</v>
      </c>
      <c r="EQ139" s="403">
        <v>12268</v>
      </c>
      <c r="ER139" s="403">
        <v>12268</v>
      </c>
      <c r="ES139" s="403">
        <v>12268</v>
      </c>
      <c r="ET139" s="403">
        <v>12268</v>
      </c>
      <c r="EU139" s="403">
        <v>12268</v>
      </c>
      <c r="EV139" s="403">
        <v>12268</v>
      </c>
      <c r="EW139" s="403">
        <v>12268</v>
      </c>
      <c r="EX139" s="404">
        <v>11200</v>
      </c>
      <c r="EY139" s="404">
        <v>3325.7747543461824</v>
      </c>
      <c r="EZ139" s="404">
        <v>3167.4045279487455</v>
      </c>
      <c r="FA139" s="404">
        <v>3016.5757409035668</v>
      </c>
      <c r="FB139" s="404">
        <v>0</v>
      </c>
      <c r="FC139" s="404">
        <v>0</v>
      </c>
      <c r="FD139" s="404">
        <v>0</v>
      </c>
      <c r="FE139" s="404">
        <v>0</v>
      </c>
      <c r="FF139" s="404">
        <v>0</v>
      </c>
      <c r="FG139" s="404">
        <v>0</v>
      </c>
      <c r="FH139" s="404">
        <v>0</v>
      </c>
      <c r="FI139" s="404">
        <v>0</v>
      </c>
      <c r="FJ139" s="404">
        <v>0</v>
      </c>
      <c r="FK139" s="404">
        <v>0</v>
      </c>
      <c r="FL139" s="404">
        <v>0</v>
      </c>
      <c r="FM139" s="404">
        <v>0</v>
      </c>
      <c r="FN139" s="404">
        <v>0</v>
      </c>
      <c r="FO139" s="404">
        <v>0</v>
      </c>
      <c r="FP139" s="404">
        <v>0</v>
      </c>
      <c r="FQ139" s="404">
        <v>0</v>
      </c>
      <c r="FR139" s="404">
        <v>0</v>
      </c>
      <c r="FS139" s="404">
        <v>0</v>
      </c>
      <c r="FT139" s="404">
        <v>0</v>
      </c>
      <c r="FU139" s="404">
        <v>0</v>
      </c>
      <c r="FV139" s="404">
        <v>0</v>
      </c>
      <c r="FW139" s="404">
        <v>0</v>
      </c>
      <c r="FX139" s="404">
        <v>0</v>
      </c>
      <c r="FY139" s="404">
        <v>0</v>
      </c>
      <c r="FZ139" s="404">
        <v>0</v>
      </c>
      <c r="GA139" s="404">
        <v>0</v>
      </c>
      <c r="GB139" s="404">
        <v>0</v>
      </c>
      <c r="GC139" s="404">
        <v>0</v>
      </c>
      <c r="GD139" s="404">
        <v>0</v>
      </c>
      <c r="GE139" s="404">
        <v>0</v>
      </c>
      <c r="GF139" s="404">
        <v>0</v>
      </c>
      <c r="GG139" s="404">
        <v>0</v>
      </c>
      <c r="GH139" s="404">
        <v>0</v>
      </c>
      <c r="GI139" s="404">
        <v>0</v>
      </c>
      <c r="GJ139" s="404">
        <v>0</v>
      </c>
      <c r="GK139" s="404">
        <v>0</v>
      </c>
      <c r="GL139" s="404">
        <v>11127.437641723356</v>
      </c>
      <c r="GM139" s="404">
        <v>10597.559658784148</v>
      </c>
      <c r="GN139" s="404">
        <v>10092.913960746808</v>
      </c>
      <c r="GO139" s="404">
        <v>9612.2990102350541</v>
      </c>
      <c r="GP139" s="404">
        <v>9154.5704859381476</v>
      </c>
      <c r="GQ139" s="404">
        <v>8718.6385580363294</v>
      </c>
      <c r="GR139" s="404">
        <v>8303.4652933679336</v>
      </c>
      <c r="GS139" s="404">
        <v>7908.0621841599368</v>
      </c>
      <c r="GT139" s="404">
        <v>7531.4877944380351</v>
      </c>
      <c r="GU139" s="404">
        <v>7172.8455185124139</v>
      </c>
      <c r="GV139" s="404">
        <v>6831.2814462022998</v>
      </c>
      <c r="GW139" s="404">
        <v>6505.9823297164749</v>
      </c>
      <c r="GX139" s="404">
        <v>6196.1736473490255</v>
      </c>
      <c r="GY139" s="404">
        <v>5901.1177593800221</v>
      </c>
      <c r="GZ139" s="404">
        <v>5620.1121517904976</v>
      </c>
      <c r="HA139" s="404">
        <v>5352.4877636099973</v>
      </c>
      <c r="HB139" s="404">
        <v>5097.6073939142834</v>
      </c>
      <c r="HC139" s="404">
        <v>4854.8641846802693</v>
      </c>
      <c r="HD139" s="404">
        <v>4623.680175885971</v>
      </c>
      <c r="HE139" s="404">
        <v>4403.5049294152113</v>
      </c>
      <c r="HF139" s="404">
        <v>4193.8142184906774</v>
      </c>
      <c r="HG139" s="404">
        <v>3994.1087795149301</v>
      </c>
      <c r="HH139" s="404">
        <v>3803.9131233475528</v>
      </c>
      <c r="HI139" s="404">
        <v>3622.7744031881452</v>
      </c>
      <c r="HJ139" s="404">
        <v>3450.2613363696623</v>
      </c>
      <c r="HK139" s="404">
        <v>3285.9631774949162</v>
      </c>
      <c r="HL139" s="404">
        <v>3129.488740471349</v>
      </c>
      <c r="HM139" s="404">
        <v>2980.4654671155699</v>
      </c>
      <c r="HN139" s="404">
        <v>2838.5385401100675</v>
      </c>
      <c r="HO139" s="404">
        <v>2703.3700382000634</v>
      </c>
      <c r="HP139" s="404">
        <v>2574.6381316191082</v>
      </c>
      <c r="HQ139" s="404">
        <v>2452.0363158277219</v>
      </c>
      <c r="HR139" s="404">
        <v>2335.2726817406879</v>
      </c>
      <c r="HS139" s="404">
        <v>2224.0692207054167</v>
      </c>
      <c r="HT139" s="404">
        <v>2118.1611625765877</v>
      </c>
      <c r="HU139" s="404">
        <v>2017.2963453110356</v>
      </c>
      <c r="HV139" s="404">
        <v>1921.234614581939</v>
      </c>
      <c r="HW139" s="404">
        <v>1829.7472519827986</v>
      </c>
      <c r="HX139" s="404">
        <v>1742.6164304598085</v>
      </c>
      <c r="HY139" s="404">
        <v>1659.6346956760078</v>
      </c>
      <c r="HZ139" s="404">
        <v>20709.755023198493</v>
      </c>
      <c r="IA139" s="404">
        <v>50584.780757427507</v>
      </c>
      <c r="IB139" s="408">
        <v>2.4425581423229699</v>
      </c>
      <c r="IC139" s="410"/>
    </row>
    <row r="140" spans="1:237" ht="90" customHeight="1" x14ac:dyDescent="0.2">
      <c r="A140" s="161" t="s">
        <v>2265</v>
      </c>
      <c r="B140" s="150" t="s">
        <v>3213</v>
      </c>
      <c r="C140" s="150" t="s">
        <v>2138</v>
      </c>
      <c r="D140" s="79">
        <v>14</v>
      </c>
      <c r="E140" s="150" t="s">
        <v>3276</v>
      </c>
      <c r="F140" s="151" t="s">
        <v>3277</v>
      </c>
      <c r="G140" s="151" t="s">
        <v>3278</v>
      </c>
      <c r="H140" s="79" t="s">
        <v>77</v>
      </c>
      <c r="I140" s="151" t="s">
        <v>3279</v>
      </c>
      <c r="J140" s="151">
        <v>40</v>
      </c>
      <c r="K140" s="227" t="s">
        <v>94</v>
      </c>
      <c r="L140" s="111">
        <v>26400</v>
      </c>
      <c r="M140" s="214" t="s">
        <v>3280</v>
      </c>
      <c r="N140" s="79" t="s">
        <v>81</v>
      </c>
      <c r="O140" s="13" t="s">
        <v>217</v>
      </c>
      <c r="P140" s="79" t="s">
        <v>260</v>
      </c>
      <c r="Q140" s="112" t="s">
        <v>100</v>
      </c>
      <c r="R140" s="79" t="s">
        <v>108</v>
      </c>
      <c r="S140" s="79" t="s">
        <v>99</v>
      </c>
      <c r="T140" s="79" t="s">
        <v>2696</v>
      </c>
      <c r="U140" s="79" t="s">
        <v>100</v>
      </c>
      <c r="V140" s="81">
        <v>1</v>
      </c>
      <c r="W140" s="187">
        <v>210000</v>
      </c>
      <c r="X140" s="176">
        <v>5000</v>
      </c>
      <c r="Y140" s="176">
        <v>0</v>
      </c>
      <c r="Z140" s="127">
        <v>0</v>
      </c>
      <c r="AA140" s="176">
        <v>0</v>
      </c>
      <c r="AB140" s="176">
        <v>210000</v>
      </c>
      <c r="AC140" s="176">
        <v>0</v>
      </c>
      <c r="AD140" s="176">
        <v>0</v>
      </c>
      <c r="AE140" s="149">
        <v>0</v>
      </c>
      <c r="AF140" s="149">
        <v>0</v>
      </c>
      <c r="AG140" s="149">
        <v>0</v>
      </c>
      <c r="AH140" s="149">
        <v>0</v>
      </c>
      <c r="AI140" s="219" t="s">
        <v>3281</v>
      </c>
      <c r="AJ140" s="162">
        <v>50000</v>
      </c>
      <c r="AK140" s="162">
        <v>0</v>
      </c>
      <c r="AL140" s="162">
        <v>50000</v>
      </c>
      <c r="AM140" s="162">
        <v>0</v>
      </c>
      <c r="AN140" s="162">
        <v>0</v>
      </c>
      <c r="AO140" s="162">
        <v>0</v>
      </c>
      <c r="AP140" s="162">
        <v>0</v>
      </c>
      <c r="AQ140" s="149">
        <v>0</v>
      </c>
      <c r="AR140" s="149">
        <v>0</v>
      </c>
      <c r="AS140" s="149">
        <v>0</v>
      </c>
      <c r="AT140" s="149">
        <v>0</v>
      </c>
      <c r="AU140" s="190"/>
      <c r="AV140" s="230">
        <v>1</v>
      </c>
      <c r="AW140" s="230">
        <v>0</v>
      </c>
      <c r="AX140" s="230" t="s">
        <v>3604</v>
      </c>
      <c r="AY140" s="141">
        <v>9</v>
      </c>
      <c r="AZ140" s="70">
        <v>1</v>
      </c>
      <c r="BA140" s="70">
        <v>1</v>
      </c>
      <c r="BB140" s="70">
        <v>1</v>
      </c>
      <c r="BC140" s="70">
        <v>1</v>
      </c>
      <c r="BD140" s="70">
        <v>1</v>
      </c>
      <c r="BE140" s="70">
        <v>1</v>
      </c>
      <c r="BF140" s="70">
        <v>1</v>
      </c>
      <c r="BG140" s="71">
        <v>0</v>
      </c>
      <c r="BH140" s="71">
        <v>1</v>
      </c>
      <c r="BI140" s="71">
        <v>0</v>
      </c>
      <c r="BJ140" s="71">
        <v>0</v>
      </c>
      <c r="BK140" s="71">
        <v>1</v>
      </c>
      <c r="BL140" s="70">
        <v>1</v>
      </c>
      <c r="BM140" s="70">
        <v>1</v>
      </c>
      <c r="BN140" s="70">
        <v>0</v>
      </c>
      <c r="BO140" s="70">
        <v>1</v>
      </c>
      <c r="BP140" s="403">
        <v>0</v>
      </c>
      <c r="BQ140" s="403">
        <v>50000</v>
      </c>
      <c r="BR140" s="403">
        <v>0</v>
      </c>
      <c r="BS140" s="403">
        <v>210000</v>
      </c>
      <c r="BT140" s="403">
        <v>0</v>
      </c>
      <c r="BU140" s="403">
        <v>0</v>
      </c>
      <c r="BV140" s="403">
        <v>0</v>
      </c>
      <c r="BW140" s="403">
        <v>0</v>
      </c>
      <c r="BX140" s="403">
        <v>0</v>
      </c>
      <c r="BY140" s="403">
        <v>0</v>
      </c>
      <c r="BZ140" s="401">
        <v>0</v>
      </c>
      <c r="CA140" s="401">
        <v>0</v>
      </c>
      <c r="CB140" s="401">
        <v>0</v>
      </c>
      <c r="CC140" s="401">
        <v>0</v>
      </c>
      <c r="CD140" s="401">
        <v>0</v>
      </c>
      <c r="CE140" s="401">
        <v>0</v>
      </c>
      <c r="CF140" s="401">
        <v>0</v>
      </c>
      <c r="CG140" s="401">
        <v>0</v>
      </c>
      <c r="CH140" s="401">
        <v>0</v>
      </c>
      <c r="CI140" s="401">
        <v>0</v>
      </c>
      <c r="CJ140" s="401">
        <v>0</v>
      </c>
      <c r="CK140" s="401">
        <v>0</v>
      </c>
      <c r="CL140" s="401">
        <v>0</v>
      </c>
      <c r="CM140" s="401">
        <v>0</v>
      </c>
      <c r="CN140" s="401">
        <v>0</v>
      </c>
      <c r="CO140" s="401">
        <v>0</v>
      </c>
      <c r="CP140" s="401">
        <v>0</v>
      </c>
      <c r="CQ140" s="401">
        <v>0</v>
      </c>
      <c r="CR140" s="401">
        <v>0</v>
      </c>
      <c r="CS140" s="401">
        <v>0</v>
      </c>
      <c r="CT140" s="401">
        <v>0</v>
      </c>
      <c r="CU140" s="401">
        <v>0</v>
      </c>
      <c r="CV140" s="401">
        <v>0</v>
      </c>
      <c r="CW140" s="401">
        <v>0</v>
      </c>
      <c r="CX140" s="401">
        <v>0</v>
      </c>
      <c r="CY140" s="401">
        <v>0</v>
      </c>
      <c r="CZ140" s="401">
        <v>0</v>
      </c>
      <c r="DA140" s="401">
        <v>0</v>
      </c>
      <c r="DB140" s="401">
        <v>0</v>
      </c>
      <c r="DC140" s="401">
        <v>0</v>
      </c>
      <c r="DD140" s="401">
        <v>0</v>
      </c>
      <c r="DE140" s="401">
        <v>0</v>
      </c>
      <c r="DF140" s="401">
        <v>0</v>
      </c>
      <c r="DG140" s="403">
        <v>26400</v>
      </c>
      <c r="DH140" s="403">
        <v>26400</v>
      </c>
      <c r="DI140" s="403">
        <v>26400</v>
      </c>
      <c r="DJ140" s="403">
        <v>26400</v>
      </c>
      <c r="DK140" s="403">
        <v>26400</v>
      </c>
      <c r="DL140" s="403">
        <v>26400</v>
      </c>
      <c r="DM140" s="403">
        <v>26400</v>
      </c>
      <c r="DN140" s="403">
        <v>26400</v>
      </c>
      <c r="DO140" s="403">
        <v>26400</v>
      </c>
      <c r="DP140" s="403">
        <v>26400</v>
      </c>
      <c r="DQ140" s="403">
        <v>26400</v>
      </c>
      <c r="DR140" s="403">
        <v>26400</v>
      </c>
      <c r="DS140" s="403">
        <v>26400</v>
      </c>
      <c r="DT140" s="403">
        <v>26400</v>
      </c>
      <c r="DU140" s="403">
        <v>26400</v>
      </c>
      <c r="DV140" s="403">
        <v>26400</v>
      </c>
      <c r="DW140" s="403">
        <v>26400</v>
      </c>
      <c r="DX140" s="403">
        <v>26400</v>
      </c>
      <c r="DY140" s="403">
        <v>26400</v>
      </c>
      <c r="DZ140" s="403">
        <v>26400</v>
      </c>
      <c r="EA140" s="403">
        <v>26400</v>
      </c>
      <c r="EB140" s="403">
        <v>26400</v>
      </c>
      <c r="EC140" s="403">
        <v>26400</v>
      </c>
      <c r="ED140" s="403">
        <v>26400</v>
      </c>
      <c r="EE140" s="403">
        <v>26400</v>
      </c>
      <c r="EF140" s="403">
        <v>26400</v>
      </c>
      <c r="EG140" s="403">
        <v>26400</v>
      </c>
      <c r="EH140" s="403">
        <v>26400</v>
      </c>
      <c r="EI140" s="403">
        <v>26400</v>
      </c>
      <c r="EJ140" s="403">
        <v>26400</v>
      </c>
      <c r="EK140" s="403">
        <v>26400</v>
      </c>
      <c r="EL140" s="403">
        <v>26400</v>
      </c>
      <c r="EM140" s="403">
        <v>26400</v>
      </c>
      <c r="EN140" s="403">
        <v>26400</v>
      </c>
      <c r="EO140" s="403">
        <v>26400</v>
      </c>
      <c r="EP140" s="403">
        <v>26400</v>
      </c>
      <c r="EQ140" s="403">
        <v>26400</v>
      </c>
      <c r="ER140" s="403">
        <v>26400</v>
      </c>
      <c r="ES140" s="403">
        <v>26400</v>
      </c>
      <c r="ET140" s="403">
        <v>26400</v>
      </c>
      <c r="EU140" s="403">
        <v>26400</v>
      </c>
      <c r="EV140" s="403">
        <v>26400</v>
      </c>
      <c r="EW140" s="403">
        <v>26400</v>
      </c>
      <c r="EX140" s="404">
        <v>0</v>
      </c>
      <c r="EY140" s="404">
        <v>181405.89569160997</v>
      </c>
      <c r="EZ140" s="404">
        <v>0</v>
      </c>
      <c r="FA140" s="404">
        <v>0</v>
      </c>
      <c r="FB140" s="404">
        <v>0</v>
      </c>
      <c r="FC140" s="404">
        <v>0</v>
      </c>
      <c r="FD140" s="404">
        <v>0</v>
      </c>
      <c r="FE140" s="404">
        <v>0</v>
      </c>
      <c r="FF140" s="404">
        <v>0</v>
      </c>
      <c r="FG140" s="404">
        <v>0</v>
      </c>
      <c r="FH140" s="404">
        <v>0</v>
      </c>
      <c r="FI140" s="404">
        <v>0</v>
      </c>
      <c r="FJ140" s="404">
        <v>0</v>
      </c>
      <c r="FK140" s="404">
        <v>0</v>
      </c>
      <c r="FL140" s="404">
        <v>0</v>
      </c>
      <c r="FM140" s="404">
        <v>0</v>
      </c>
      <c r="FN140" s="404">
        <v>0</v>
      </c>
      <c r="FO140" s="404">
        <v>0</v>
      </c>
      <c r="FP140" s="404">
        <v>0</v>
      </c>
      <c r="FQ140" s="404">
        <v>0</v>
      </c>
      <c r="FR140" s="404">
        <v>0</v>
      </c>
      <c r="FS140" s="404">
        <v>0</v>
      </c>
      <c r="FT140" s="404">
        <v>0</v>
      </c>
      <c r="FU140" s="404">
        <v>0</v>
      </c>
      <c r="FV140" s="404">
        <v>0</v>
      </c>
      <c r="FW140" s="404">
        <v>0</v>
      </c>
      <c r="FX140" s="404">
        <v>0</v>
      </c>
      <c r="FY140" s="404">
        <v>0</v>
      </c>
      <c r="FZ140" s="404">
        <v>0</v>
      </c>
      <c r="GA140" s="404">
        <v>0</v>
      </c>
      <c r="GB140" s="404">
        <v>0</v>
      </c>
      <c r="GC140" s="404">
        <v>0</v>
      </c>
      <c r="GD140" s="404">
        <v>0</v>
      </c>
      <c r="GE140" s="404">
        <v>0</v>
      </c>
      <c r="GF140" s="404">
        <v>0</v>
      </c>
      <c r="GG140" s="404">
        <v>0</v>
      </c>
      <c r="GH140" s="404">
        <v>0</v>
      </c>
      <c r="GI140" s="404">
        <v>0</v>
      </c>
      <c r="GJ140" s="404">
        <v>0</v>
      </c>
      <c r="GK140" s="404">
        <v>0</v>
      </c>
      <c r="GL140" s="404">
        <v>23945.578231292515</v>
      </c>
      <c r="GM140" s="404">
        <v>22805.312601230966</v>
      </c>
      <c r="GN140" s="404">
        <v>21719.345334505684</v>
      </c>
      <c r="GO140" s="404">
        <v>20685.090794767315</v>
      </c>
      <c r="GP140" s="404">
        <v>19700.086471206971</v>
      </c>
      <c r="GQ140" s="404">
        <v>18761.987115435208</v>
      </c>
      <c r="GR140" s="404">
        <v>17868.559157557342</v>
      </c>
      <c r="GS140" s="404">
        <v>17017.675388149848</v>
      </c>
      <c r="GT140" s="404">
        <v>16207.309893476046</v>
      </c>
      <c r="GU140" s="404">
        <v>15435.533231881947</v>
      </c>
      <c r="GV140" s="404">
        <v>14700.50783988757</v>
      </c>
      <c r="GW140" s="404">
        <v>14000.48365703578</v>
      </c>
      <c r="GX140" s="404">
        <v>13333.793959081699</v>
      </c>
      <c r="GY140" s="404">
        <v>12698.851389601612</v>
      </c>
      <c r="GZ140" s="404">
        <v>12094.144180572966</v>
      </c>
      <c r="HA140" s="404">
        <v>11518.232552926633</v>
      </c>
      <c r="HB140" s="404">
        <v>10969.745288501555</v>
      </c>
      <c r="HC140" s="404">
        <v>10447.376465239577</v>
      </c>
      <c r="HD140" s="404">
        <v>9949.882347847215</v>
      </c>
      <c r="HE140" s="404">
        <v>9476.0784265211587</v>
      </c>
      <c r="HF140" s="404">
        <v>9024.8365966868187</v>
      </c>
      <c r="HG140" s="404">
        <v>8595.0824730350632</v>
      </c>
      <c r="HH140" s="404">
        <v>8185.7928314619658</v>
      </c>
      <c r="HI140" s="404">
        <v>7795.9931728209194</v>
      </c>
      <c r="HJ140" s="404">
        <v>7424.7554026865901</v>
      </c>
      <c r="HK140" s="404">
        <v>7071.1956216062754</v>
      </c>
      <c r="HL140" s="404">
        <v>6734.4720205774056</v>
      </c>
      <c r="HM140" s="404">
        <v>6413.7828767403853</v>
      </c>
      <c r="HN140" s="404">
        <v>6108.3646445146551</v>
      </c>
      <c r="HO140" s="404">
        <v>5817.4901376330026</v>
      </c>
      <c r="HP140" s="404">
        <v>5540.4667977457175</v>
      </c>
      <c r="HQ140" s="404">
        <v>5276.6350454721114</v>
      </c>
      <c r="HR140" s="404">
        <v>5025.3667099734394</v>
      </c>
      <c r="HS140" s="404">
        <v>4786.0635333080372</v>
      </c>
      <c r="HT140" s="404">
        <v>4558.1557460076547</v>
      </c>
      <c r="HU140" s="404">
        <v>4341.1007104834807</v>
      </c>
      <c r="HV140" s="404">
        <v>4134.3816290318864</v>
      </c>
      <c r="HW140" s="404">
        <v>3937.5063133637009</v>
      </c>
      <c r="HX140" s="404">
        <v>3750.0060127273346</v>
      </c>
      <c r="HY140" s="404">
        <v>3571.4342978355567</v>
      </c>
      <c r="HZ140" s="404">
        <v>181405.89569160997</v>
      </c>
      <c r="IA140" s="404">
        <v>431428.45690043166</v>
      </c>
      <c r="IB140" s="408">
        <v>2.3782493686636297</v>
      </c>
      <c r="IC140" s="410"/>
    </row>
    <row r="141" spans="1:237" ht="90" customHeight="1" x14ac:dyDescent="0.2">
      <c r="A141" s="161" t="s">
        <v>2267</v>
      </c>
      <c r="B141" s="150" t="s">
        <v>2721</v>
      </c>
      <c r="C141" s="150" t="s">
        <v>2201</v>
      </c>
      <c r="D141" s="148">
        <v>2</v>
      </c>
      <c r="E141" s="150" t="s">
        <v>2735</v>
      </c>
      <c r="F141" s="150" t="s">
        <v>2736</v>
      </c>
      <c r="G141" s="150" t="s">
        <v>2736</v>
      </c>
      <c r="H141" s="79" t="s">
        <v>77</v>
      </c>
      <c r="I141" s="151"/>
      <c r="J141" s="151">
        <v>40</v>
      </c>
      <c r="K141" s="227" t="s">
        <v>79</v>
      </c>
      <c r="L141" s="79">
        <v>15612</v>
      </c>
      <c r="M141" s="79" t="s">
        <v>2737</v>
      </c>
      <c r="N141" s="79" t="s">
        <v>81</v>
      </c>
      <c r="O141" s="13" t="s">
        <v>217</v>
      </c>
      <c r="P141" s="79" t="s">
        <v>218</v>
      </c>
      <c r="Q141" s="112" t="s">
        <v>100</v>
      </c>
      <c r="R141" s="79" t="s">
        <v>108</v>
      </c>
      <c r="S141" s="79" t="s">
        <v>191</v>
      </c>
      <c r="T141" s="79" t="s">
        <v>2731</v>
      </c>
      <c r="U141" s="79" t="s">
        <v>87</v>
      </c>
      <c r="V141" s="81">
        <v>0.15</v>
      </c>
      <c r="W141" s="149">
        <v>130000</v>
      </c>
      <c r="X141" s="149">
        <v>0</v>
      </c>
      <c r="Y141" s="149">
        <v>0</v>
      </c>
      <c r="Z141" s="127">
        <v>0</v>
      </c>
      <c r="AA141" s="162">
        <v>0</v>
      </c>
      <c r="AB141" s="162">
        <v>30000</v>
      </c>
      <c r="AC141" s="162">
        <v>100000</v>
      </c>
      <c r="AD141" s="162">
        <v>0</v>
      </c>
      <c r="AE141" s="149">
        <v>0</v>
      </c>
      <c r="AF141" s="149">
        <v>0</v>
      </c>
      <c r="AG141" s="149">
        <v>0</v>
      </c>
      <c r="AH141" s="149">
        <v>0</v>
      </c>
      <c r="AI141" s="88" t="s">
        <v>88</v>
      </c>
      <c r="AJ141" s="149">
        <v>0</v>
      </c>
      <c r="AK141" s="149">
        <v>0</v>
      </c>
      <c r="AL141" s="149">
        <v>0</v>
      </c>
      <c r="AM141" s="149">
        <v>0</v>
      </c>
      <c r="AN141" s="149">
        <v>0</v>
      </c>
      <c r="AO141" s="149">
        <v>0</v>
      </c>
      <c r="AP141" s="149">
        <v>0</v>
      </c>
      <c r="AQ141" s="149">
        <v>0</v>
      </c>
      <c r="AR141" s="149">
        <v>0</v>
      </c>
      <c r="AS141" s="149">
        <v>0</v>
      </c>
      <c r="AT141" s="149">
        <v>0</v>
      </c>
      <c r="AU141" s="151"/>
      <c r="AV141" s="230">
        <v>1</v>
      </c>
      <c r="AW141" s="230">
        <v>0</v>
      </c>
      <c r="AX141" s="230" t="s">
        <v>3594</v>
      </c>
      <c r="AY141" s="141">
        <v>7</v>
      </c>
      <c r="AZ141" s="70">
        <v>1</v>
      </c>
      <c r="BA141" s="70">
        <v>1</v>
      </c>
      <c r="BB141" s="70">
        <v>1</v>
      </c>
      <c r="BC141" s="70">
        <v>1</v>
      </c>
      <c r="BD141" s="70">
        <v>1</v>
      </c>
      <c r="BE141" s="70">
        <v>1</v>
      </c>
      <c r="BF141" s="70">
        <v>1</v>
      </c>
      <c r="BG141" s="71">
        <v>0</v>
      </c>
      <c r="BH141" s="71">
        <v>1</v>
      </c>
      <c r="BI141" s="71">
        <v>0</v>
      </c>
      <c r="BJ141" s="71">
        <v>0</v>
      </c>
      <c r="BK141" s="71">
        <v>1</v>
      </c>
      <c r="BL141" s="70">
        <v>0</v>
      </c>
      <c r="BM141" s="70">
        <v>0</v>
      </c>
      <c r="BN141" s="70">
        <v>0</v>
      </c>
      <c r="BO141" s="70">
        <v>0</v>
      </c>
      <c r="BP141" s="403">
        <v>0</v>
      </c>
      <c r="BQ141" s="403">
        <v>0</v>
      </c>
      <c r="BR141" s="403">
        <v>0</v>
      </c>
      <c r="BS141" s="403">
        <v>30000</v>
      </c>
      <c r="BT141" s="403">
        <v>100000</v>
      </c>
      <c r="BU141" s="403">
        <v>0</v>
      </c>
      <c r="BV141" s="403">
        <v>0</v>
      </c>
      <c r="BW141" s="403">
        <v>0</v>
      </c>
      <c r="BX141" s="403">
        <v>0</v>
      </c>
      <c r="BY141" s="403">
        <v>0</v>
      </c>
      <c r="BZ141" s="401">
        <v>0</v>
      </c>
      <c r="CA141" s="401">
        <v>0</v>
      </c>
      <c r="CB141" s="401">
        <v>0</v>
      </c>
      <c r="CC141" s="401">
        <v>0</v>
      </c>
      <c r="CD141" s="401">
        <v>0</v>
      </c>
      <c r="CE141" s="401">
        <v>0</v>
      </c>
      <c r="CF141" s="401">
        <v>0</v>
      </c>
      <c r="CG141" s="401">
        <v>0</v>
      </c>
      <c r="CH141" s="401">
        <v>0</v>
      </c>
      <c r="CI141" s="401">
        <v>0</v>
      </c>
      <c r="CJ141" s="401">
        <v>0</v>
      </c>
      <c r="CK141" s="401">
        <v>0</v>
      </c>
      <c r="CL141" s="401">
        <v>0</v>
      </c>
      <c r="CM141" s="401">
        <v>0</v>
      </c>
      <c r="CN141" s="401">
        <v>0</v>
      </c>
      <c r="CO141" s="401">
        <v>0</v>
      </c>
      <c r="CP141" s="401">
        <v>0</v>
      </c>
      <c r="CQ141" s="401">
        <v>0</v>
      </c>
      <c r="CR141" s="401">
        <v>0</v>
      </c>
      <c r="CS141" s="401">
        <v>0</v>
      </c>
      <c r="CT141" s="401">
        <v>0</v>
      </c>
      <c r="CU141" s="401">
        <v>0</v>
      </c>
      <c r="CV141" s="401">
        <v>0</v>
      </c>
      <c r="CW141" s="401">
        <v>0</v>
      </c>
      <c r="CX141" s="401">
        <v>0</v>
      </c>
      <c r="CY141" s="401">
        <v>0</v>
      </c>
      <c r="CZ141" s="401">
        <v>0</v>
      </c>
      <c r="DA141" s="401">
        <v>0</v>
      </c>
      <c r="DB141" s="401">
        <v>0</v>
      </c>
      <c r="DC141" s="401">
        <v>0</v>
      </c>
      <c r="DD141" s="401">
        <v>0</v>
      </c>
      <c r="DE141" s="401">
        <v>0</v>
      </c>
      <c r="DF141" s="401">
        <v>0</v>
      </c>
      <c r="DG141" s="403">
        <v>15612</v>
      </c>
      <c r="DH141" s="403">
        <v>15612</v>
      </c>
      <c r="DI141" s="403">
        <v>15612</v>
      </c>
      <c r="DJ141" s="403">
        <v>15612</v>
      </c>
      <c r="DK141" s="403">
        <v>15612</v>
      </c>
      <c r="DL141" s="403">
        <v>15612</v>
      </c>
      <c r="DM141" s="403">
        <v>15612</v>
      </c>
      <c r="DN141" s="403">
        <v>15612</v>
      </c>
      <c r="DO141" s="403">
        <v>15612</v>
      </c>
      <c r="DP141" s="403">
        <v>15612</v>
      </c>
      <c r="DQ141" s="403">
        <v>15612</v>
      </c>
      <c r="DR141" s="403">
        <v>15612</v>
      </c>
      <c r="DS141" s="403">
        <v>15612</v>
      </c>
      <c r="DT141" s="403">
        <v>15612</v>
      </c>
      <c r="DU141" s="403">
        <v>15612</v>
      </c>
      <c r="DV141" s="403">
        <v>15612</v>
      </c>
      <c r="DW141" s="403">
        <v>15612</v>
      </c>
      <c r="DX141" s="403">
        <v>15612</v>
      </c>
      <c r="DY141" s="403">
        <v>15612</v>
      </c>
      <c r="DZ141" s="403">
        <v>15612</v>
      </c>
      <c r="EA141" s="403">
        <v>15612</v>
      </c>
      <c r="EB141" s="403">
        <v>15612</v>
      </c>
      <c r="EC141" s="403">
        <v>15612</v>
      </c>
      <c r="ED141" s="403">
        <v>15612</v>
      </c>
      <c r="EE141" s="403">
        <v>15612</v>
      </c>
      <c r="EF141" s="403">
        <v>15612</v>
      </c>
      <c r="EG141" s="403">
        <v>15612</v>
      </c>
      <c r="EH141" s="403">
        <v>15612</v>
      </c>
      <c r="EI141" s="403">
        <v>15612</v>
      </c>
      <c r="EJ141" s="403">
        <v>15612</v>
      </c>
      <c r="EK141" s="403">
        <v>15612</v>
      </c>
      <c r="EL141" s="403">
        <v>15612</v>
      </c>
      <c r="EM141" s="403">
        <v>15612</v>
      </c>
      <c r="EN141" s="403">
        <v>15612</v>
      </c>
      <c r="EO141" s="403">
        <v>15612</v>
      </c>
      <c r="EP141" s="403">
        <v>15612</v>
      </c>
      <c r="EQ141" s="403">
        <v>15612</v>
      </c>
      <c r="ER141" s="403">
        <v>15612</v>
      </c>
      <c r="ES141" s="403">
        <v>15612</v>
      </c>
      <c r="ET141" s="403">
        <v>15612</v>
      </c>
      <c r="EU141" s="403">
        <v>15612</v>
      </c>
      <c r="EV141" s="403">
        <v>15612</v>
      </c>
      <c r="EW141" s="403">
        <v>15612</v>
      </c>
      <c r="EX141" s="404">
        <v>0</v>
      </c>
      <c r="EY141" s="404">
        <v>25915.127955944281</v>
      </c>
      <c r="EZ141" s="404">
        <v>82270.247479188198</v>
      </c>
      <c r="FA141" s="404">
        <v>0</v>
      </c>
      <c r="FB141" s="404">
        <v>0</v>
      </c>
      <c r="FC141" s="404">
        <v>0</v>
      </c>
      <c r="FD141" s="404">
        <v>0</v>
      </c>
      <c r="FE141" s="404">
        <v>0</v>
      </c>
      <c r="FF141" s="404">
        <v>0</v>
      </c>
      <c r="FG141" s="404">
        <v>0</v>
      </c>
      <c r="FH141" s="404">
        <v>0</v>
      </c>
      <c r="FI141" s="404">
        <v>0</v>
      </c>
      <c r="FJ141" s="404">
        <v>0</v>
      </c>
      <c r="FK141" s="404">
        <v>0</v>
      </c>
      <c r="FL141" s="404">
        <v>0</v>
      </c>
      <c r="FM141" s="404">
        <v>0</v>
      </c>
      <c r="FN141" s="404">
        <v>0</v>
      </c>
      <c r="FO141" s="404">
        <v>0</v>
      </c>
      <c r="FP141" s="404">
        <v>0</v>
      </c>
      <c r="FQ141" s="404">
        <v>0</v>
      </c>
      <c r="FR141" s="404">
        <v>0</v>
      </c>
      <c r="FS141" s="404">
        <v>0</v>
      </c>
      <c r="FT141" s="404">
        <v>0</v>
      </c>
      <c r="FU141" s="404">
        <v>0</v>
      </c>
      <c r="FV141" s="404">
        <v>0</v>
      </c>
      <c r="FW141" s="404">
        <v>0</v>
      </c>
      <c r="FX141" s="404">
        <v>0</v>
      </c>
      <c r="FY141" s="404">
        <v>0</v>
      </c>
      <c r="FZ141" s="404">
        <v>0</v>
      </c>
      <c r="GA141" s="404">
        <v>0</v>
      </c>
      <c r="GB141" s="404">
        <v>0</v>
      </c>
      <c r="GC141" s="404">
        <v>0</v>
      </c>
      <c r="GD141" s="404">
        <v>0</v>
      </c>
      <c r="GE141" s="404">
        <v>0</v>
      </c>
      <c r="GF141" s="404">
        <v>0</v>
      </c>
      <c r="GG141" s="404">
        <v>0</v>
      </c>
      <c r="GH141" s="404">
        <v>0</v>
      </c>
      <c r="GI141" s="404">
        <v>0</v>
      </c>
      <c r="GJ141" s="404">
        <v>0</v>
      </c>
      <c r="GK141" s="404">
        <v>0</v>
      </c>
      <c r="GL141" s="404">
        <v>14160.544217687075</v>
      </c>
      <c r="GM141" s="404">
        <v>13486.232588273404</v>
      </c>
      <c r="GN141" s="404">
        <v>12844.031036450862</v>
      </c>
      <c r="GO141" s="404">
        <v>12232.410510905582</v>
      </c>
      <c r="GP141" s="404">
        <v>11649.914772291031</v>
      </c>
      <c r="GQ141" s="404">
        <v>11095.156925991456</v>
      </c>
      <c r="GR141" s="404">
        <v>10566.816119991865</v>
      </c>
      <c r="GS141" s="404">
        <v>10063.634399992252</v>
      </c>
      <c r="GT141" s="404">
        <v>9584.4137142783347</v>
      </c>
      <c r="GU141" s="404">
        <v>9128.0130612174598</v>
      </c>
      <c r="GV141" s="404">
        <v>8693.3457725880598</v>
      </c>
      <c r="GW141" s="404">
        <v>8279.3769262743408</v>
      </c>
      <c r="GX141" s="404">
        <v>7885.1208821660402</v>
      </c>
      <c r="GY141" s="404">
        <v>7509.6389353962268</v>
      </c>
      <c r="GZ141" s="404">
        <v>7152.0370813297404</v>
      </c>
      <c r="HA141" s="404">
        <v>6811.463886980704</v>
      </c>
      <c r="HB141" s="404">
        <v>6487.1084637911472</v>
      </c>
      <c r="HC141" s="404">
        <v>6178.198536943949</v>
      </c>
      <c r="HD141" s="404">
        <v>5883.9986066132851</v>
      </c>
      <c r="HE141" s="404">
        <v>5603.8081967745575</v>
      </c>
      <c r="HF141" s="404">
        <v>5336.960187404341</v>
      </c>
      <c r="HG141" s="404">
        <v>5082.819226099371</v>
      </c>
      <c r="HH141" s="404">
        <v>4840.7802153327348</v>
      </c>
      <c r="HI141" s="404">
        <v>4610.2668717454617</v>
      </c>
      <c r="HJ141" s="404">
        <v>4390.7303540432968</v>
      </c>
      <c r="HK141" s="404">
        <v>4181.6479562317109</v>
      </c>
      <c r="HL141" s="404">
        <v>3982.5218630778204</v>
      </c>
      <c r="HM141" s="404">
        <v>3792.8779648360187</v>
      </c>
      <c r="HN141" s="404">
        <v>3612.2647284152572</v>
      </c>
      <c r="HO141" s="404">
        <v>3440.2521223002436</v>
      </c>
      <c r="HP141" s="404">
        <v>3276.430592666899</v>
      </c>
      <c r="HQ141" s="404">
        <v>3120.4100882541893</v>
      </c>
      <c r="HR141" s="404">
        <v>2971.8191316706566</v>
      </c>
      <c r="HS141" s="404">
        <v>2830.3039349244345</v>
      </c>
      <c r="HT141" s="404">
        <v>2695.5275570708905</v>
      </c>
      <c r="HU141" s="404">
        <v>2567.1691019722762</v>
      </c>
      <c r="HV141" s="404">
        <v>2444.9229542593112</v>
      </c>
      <c r="HW141" s="404">
        <v>2328.498051675534</v>
      </c>
      <c r="HX141" s="404">
        <v>2217.6171920719376</v>
      </c>
      <c r="HY141" s="404">
        <v>2112.0163734018452</v>
      </c>
      <c r="HZ141" s="404">
        <v>108185.37543513248</v>
      </c>
      <c r="IA141" s="404">
        <v>255131.10110339161</v>
      </c>
      <c r="IB141" s="408">
        <v>2.3582771708026953</v>
      </c>
      <c r="IC141" s="410"/>
    </row>
    <row r="142" spans="1:237" ht="90" customHeight="1" x14ac:dyDescent="0.2">
      <c r="A142" s="137" t="s">
        <v>1699</v>
      </c>
      <c r="B142" s="138" t="s">
        <v>1700</v>
      </c>
      <c r="C142" s="138" t="s">
        <v>1715</v>
      </c>
      <c r="D142" s="142">
        <v>2</v>
      </c>
      <c r="E142" s="138" t="s">
        <v>1716</v>
      </c>
      <c r="F142" s="118" t="s">
        <v>1717</v>
      </c>
      <c r="G142" s="118" t="s">
        <v>1718</v>
      </c>
      <c r="H142" s="142" t="s">
        <v>77</v>
      </c>
      <c r="I142" s="118" t="s">
        <v>1719</v>
      </c>
      <c r="J142" s="118">
        <v>10</v>
      </c>
      <c r="K142" s="227" t="s">
        <v>94</v>
      </c>
      <c r="L142" s="142">
        <v>10000</v>
      </c>
      <c r="M142" s="142" t="s">
        <v>1720</v>
      </c>
      <c r="N142" s="142" t="s">
        <v>81</v>
      </c>
      <c r="O142" s="73" t="s">
        <v>106</v>
      </c>
      <c r="P142" s="142" t="s">
        <v>199</v>
      </c>
      <c r="Q142" s="112" t="s">
        <v>100</v>
      </c>
      <c r="R142" s="142" t="s">
        <v>108</v>
      </c>
      <c r="S142" s="142" t="s">
        <v>99</v>
      </c>
      <c r="T142" s="142" t="s">
        <v>996</v>
      </c>
      <c r="U142" s="142" t="s">
        <v>100</v>
      </c>
      <c r="V142" s="117">
        <v>1</v>
      </c>
      <c r="W142" s="136">
        <v>35000</v>
      </c>
      <c r="X142" s="136">
        <v>0</v>
      </c>
      <c r="Y142" s="136">
        <v>0</v>
      </c>
      <c r="Z142" s="136">
        <v>0</v>
      </c>
      <c r="AA142" s="136">
        <v>35000</v>
      </c>
      <c r="AB142" s="136">
        <v>0</v>
      </c>
      <c r="AC142" s="136">
        <v>0</v>
      </c>
      <c r="AD142" s="136">
        <v>0</v>
      </c>
      <c r="AE142" s="139">
        <v>0</v>
      </c>
      <c r="AF142" s="139">
        <v>0</v>
      </c>
      <c r="AG142" s="139">
        <v>0</v>
      </c>
      <c r="AH142" s="139">
        <v>0</v>
      </c>
      <c r="AI142" s="116" t="s">
        <v>88</v>
      </c>
      <c r="AJ142" s="136">
        <v>0</v>
      </c>
      <c r="AK142" s="136">
        <v>0</v>
      </c>
      <c r="AL142" s="136">
        <v>0</v>
      </c>
      <c r="AM142" s="136">
        <v>0</v>
      </c>
      <c r="AN142" s="136">
        <v>0</v>
      </c>
      <c r="AO142" s="136">
        <v>0</v>
      </c>
      <c r="AP142" s="136">
        <v>0</v>
      </c>
      <c r="AQ142" s="139">
        <v>0</v>
      </c>
      <c r="AR142" s="139">
        <v>0</v>
      </c>
      <c r="AS142" s="139">
        <v>0</v>
      </c>
      <c r="AT142" s="139">
        <v>0</v>
      </c>
      <c r="AU142" s="118"/>
      <c r="AV142" s="230">
        <v>1</v>
      </c>
      <c r="AW142" s="230">
        <v>0</v>
      </c>
      <c r="AX142" s="230" t="s">
        <v>3599</v>
      </c>
      <c r="AY142" s="141">
        <v>9</v>
      </c>
      <c r="AZ142" s="70">
        <v>1</v>
      </c>
      <c r="BA142" s="70">
        <v>1</v>
      </c>
      <c r="BB142" s="70">
        <v>1</v>
      </c>
      <c r="BC142" s="70">
        <v>1</v>
      </c>
      <c r="BD142" s="70">
        <v>1</v>
      </c>
      <c r="BE142" s="70">
        <v>1</v>
      </c>
      <c r="BF142" s="70">
        <v>1</v>
      </c>
      <c r="BG142" s="71">
        <v>0</v>
      </c>
      <c r="BH142" s="71">
        <v>1</v>
      </c>
      <c r="BI142" s="71">
        <v>0</v>
      </c>
      <c r="BJ142" s="71">
        <v>0</v>
      </c>
      <c r="BK142" s="71">
        <v>1</v>
      </c>
      <c r="BL142" s="70">
        <v>1</v>
      </c>
      <c r="BM142" s="70">
        <v>1</v>
      </c>
      <c r="BN142" s="70">
        <v>0</v>
      </c>
      <c r="BO142" s="70">
        <v>1</v>
      </c>
      <c r="BP142" s="403">
        <v>0</v>
      </c>
      <c r="BQ142" s="403">
        <v>0</v>
      </c>
      <c r="BR142" s="403">
        <v>35000</v>
      </c>
      <c r="BS142" s="403">
        <v>0</v>
      </c>
      <c r="BT142" s="403">
        <v>0</v>
      </c>
      <c r="BU142" s="403">
        <v>0</v>
      </c>
      <c r="BV142" s="403">
        <v>0</v>
      </c>
      <c r="BW142" s="403">
        <v>0</v>
      </c>
      <c r="BX142" s="403">
        <v>0</v>
      </c>
      <c r="BY142" s="403">
        <v>0</v>
      </c>
      <c r="BZ142" s="401">
        <v>0</v>
      </c>
      <c r="CA142" s="401">
        <v>0</v>
      </c>
      <c r="CB142" s="401">
        <v>0</v>
      </c>
      <c r="CC142" s="401">
        <v>0</v>
      </c>
      <c r="CD142" s="401">
        <v>0</v>
      </c>
      <c r="CE142" s="401">
        <v>0</v>
      </c>
      <c r="CF142" s="401">
        <v>0</v>
      </c>
      <c r="CG142" s="401">
        <v>0</v>
      </c>
      <c r="CH142" s="401">
        <v>0</v>
      </c>
      <c r="CI142" s="401">
        <v>0</v>
      </c>
      <c r="CJ142" s="401">
        <v>0</v>
      </c>
      <c r="CK142" s="401">
        <v>0</v>
      </c>
      <c r="CL142" s="401">
        <v>0</v>
      </c>
      <c r="CM142" s="401">
        <v>0</v>
      </c>
      <c r="CN142" s="401">
        <v>0</v>
      </c>
      <c r="CO142" s="401">
        <v>0</v>
      </c>
      <c r="CP142" s="401">
        <v>0</v>
      </c>
      <c r="CQ142" s="401">
        <v>0</v>
      </c>
      <c r="CR142" s="401">
        <v>0</v>
      </c>
      <c r="CS142" s="401">
        <v>0</v>
      </c>
      <c r="CT142" s="401">
        <v>0</v>
      </c>
      <c r="CU142" s="401">
        <v>0</v>
      </c>
      <c r="CV142" s="401">
        <v>0</v>
      </c>
      <c r="CW142" s="401">
        <v>0</v>
      </c>
      <c r="CX142" s="401">
        <v>0</v>
      </c>
      <c r="CY142" s="401">
        <v>0</v>
      </c>
      <c r="CZ142" s="401">
        <v>0</v>
      </c>
      <c r="DA142" s="401">
        <v>0</v>
      </c>
      <c r="DB142" s="401">
        <v>0</v>
      </c>
      <c r="DC142" s="401">
        <v>0</v>
      </c>
      <c r="DD142" s="401">
        <v>0</v>
      </c>
      <c r="DE142" s="401">
        <v>0</v>
      </c>
      <c r="DF142" s="401">
        <v>0</v>
      </c>
      <c r="DG142" s="403">
        <v>10000</v>
      </c>
      <c r="DH142" s="403">
        <v>10000</v>
      </c>
      <c r="DI142" s="403">
        <v>10000</v>
      </c>
      <c r="DJ142" s="403">
        <v>10000</v>
      </c>
      <c r="DK142" s="403">
        <v>10000</v>
      </c>
      <c r="DL142" s="403">
        <v>10000</v>
      </c>
      <c r="DM142" s="403">
        <v>10000</v>
      </c>
      <c r="DN142" s="403">
        <v>10000</v>
      </c>
      <c r="DO142" s="403">
        <v>10000</v>
      </c>
      <c r="DP142" s="403">
        <v>10000</v>
      </c>
      <c r="DQ142" s="403">
        <v>10000</v>
      </c>
      <c r="DR142" s="403">
        <v>10000</v>
      </c>
      <c r="DS142" s="403">
        <v>10000</v>
      </c>
      <c r="DT142" s="403">
        <v>10000</v>
      </c>
      <c r="DU142" s="403">
        <v>10000</v>
      </c>
      <c r="DV142" s="403">
        <v>10000</v>
      </c>
      <c r="DW142" s="403">
        <v>10000</v>
      </c>
      <c r="DX142" s="403">
        <v>10000</v>
      </c>
      <c r="DY142" s="403">
        <v>10000</v>
      </c>
      <c r="DZ142" s="403">
        <v>10000</v>
      </c>
      <c r="EA142" s="403">
        <v>10000</v>
      </c>
      <c r="EB142" s="403">
        <v>10000</v>
      </c>
      <c r="EC142" s="403">
        <v>10000</v>
      </c>
      <c r="ED142" s="403">
        <v>10000</v>
      </c>
      <c r="EE142" s="403">
        <v>10000</v>
      </c>
      <c r="EF142" s="403">
        <v>10000</v>
      </c>
      <c r="EG142" s="403">
        <v>10000</v>
      </c>
      <c r="EH142" s="403">
        <v>10000</v>
      </c>
      <c r="EI142" s="403">
        <v>10000</v>
      </c>
      <c r="EJ142" s="403">
        <v>10000</v>
      </c>
      <c r="EK142" s="403">
        <v>10000</v>
      </c>
      <c r="EL142" s="403">
        <v>10000</v>
      </c>
      <c r="EM142" s="403">
        <v>10000</v>
      </c>
      <c r="EN142" s="403">
        <v>10000</v>
      </c>
      <c r="EO142" s="403">
        <v>10000</v>
      </c>
      <c r="EP142" s="403">
        <v>10000</v>
      </c>
      <c r="EQ142" s="403">
        <v>10000</v>
      </c>
      <c r="ER142" s="403">
        <v>10000</v>
      </c>
      <c r="ES142" s="403">
        <v>10000</v>
      </c>
      <c r="ET142" s="403">
        <v>10000</v>
      </c>
      <c r="EU142" s="403">
        <v>10000</v>
      </c>
      <c r="EV142" s="403">
        <v>10000</v>
      </c>
      <c r="EW142" s="403">
        <v>10000</v>
      </c>
      <c r="EX142" s="404">
        <v>31746.031746031746</v>
      </c>
      <c r="EY142" s="404">
        <v>0</v>
      </c>
      <c r="EZ142" s="404">
        <v>0</v>
      </c>
      <c r="FA142" s="404">
        <v>0</v>
      </c>
      <c r="FB142" s="404">
        <v>0</v>
      </c>
      <c r="FC142" s="404">
        <v>0</v>
      </c>
      <c r="FD142" s="404">
        <v>0</v>
      </c>
      <c r="FE142" s="404">
        <v>0</v>
      </c>
      <c r="FF142" s="404">
        <v>0</v>
      </c>
      <c r="FG142" s="404">
        <v>0</v>
      </c>
      <c r="FH142" s="404">
        <v>0</v>
      </c>
      <c r="FI142" s="404">
        <v>0</v>
      </c>
      <c r="FJ142" s="404">
        <v>0</v>
      </c>
      <c r="FK142" s="404">
        <v>0</v>
      </c>
      <c r="FL142" s="404">
        <v>0</v>
      </c>
      <c r="FM142" s="404">
        <v>0</v>
      </c>
      <c r="FN142" s="404">
        <v>0</v>
      </c>
      <c r="FO142" s="404">
        <v>0</v>
      </c>
      <c r="FP142" s="404">
        <v>0</v>
      </c>
      <c r="FQ142" s="404">
        <v>0</v>
      </c>
      <c r="FR142" s="404">
        <v>0</v>
      </c>
      <c r="FS142" s="404">
        <v>0</v>
      </c>
      <c r="FT142" s="404">
        <v>0</v>
      </c>
      <c r="FU142" s="404">
        <v>0</v>
      </c>
      <c r="FV142" s="404">
        <v>0</v>
      </c>
      <c r="FW142" s="404">
        <v>0</v>
      </c>
      <c r="FX142" s="404">
        <v>0</v>
      </c>
      <c r="FY142" s="404">
        <v>0</v>
      </c>
      <c r="FZ142" s="404">
        <v>0</v>
      </c>
      <c r="GA142" s="404">
        <v>0</v>
      </c>
      <c r="GB142" s="404">
        <v>0</v>
      </c>
      <c r="GC142" s="404">
        <v>0</v>
      </c>
      <c r="GD142" s="404">
        <v>0</v>
      </c>
      <c r="GE142" s="404">
        <v>0</v>
      </c>
      <c r="GF142" s="404">
        <v>0</v>
      </c>
      <c r="GG142" s="404">
        <v>0</v>
      </c>
      <c r="GH142" s="404">
        <v>0</v>
      </c>
      <c r="GI142" s="404">
        <v>0</v>
      </c>
      <c r="GJ142" s="404">
        <v>0</v>
      </c>
      <c r="GK142" s="404">
        <v>0</v>
      </c>
      <c r="GL142" s="404">
        <v>9070.2947845804993</v>
      </c>
      <c r="GM142" s="404">
        <v>8638.3759853147603</v>
      </c>
      <c r="GN142" s="404">
        <v>8227.0247479188201</v>
      </c>
      <c r="GO142" s="404">
        <v>7835.2616646845891</v>
      </c>
      <c r="GP142" s="404">
        <v>7462.153966366277</v>
      </c>
      <c r="GQ142" s="404">
        <v>7106.8133013012148</v>
      </c>
      <c r="GR142" s="404">
        <v>6768.3936202868717</v>
      </c>
      <c r="GS142" s="404">
        <v>6446.0891621779729</v>
      </c>
      <c r="GT142" s="404">
        <v>6139.1325354075934</v>
      </c>
      <c r="GU142" s="404">
        <v>5846.7928908643744</v>
      </c>
      <c r="GV142" s="404">
        <v>5568.3741817755954</v>
      </c>
      <c r="GW142" s="404">
        <v>5303.2135064529466</v>
      </c>
      <c r="GX142" s="404">
        <v>5050.6795299551886</v>
      </c>
      <c r="GY142" s="404">
        <v>4810.1709809097019</v>
      </c>
      <c r="GZ142" s="404">
        <v>4581.1152199140024</v>
      </c>
      <c r="HA142" s="404">
        <v>4362.9668761085732</v>
      </c>
      <c r="HB142" s="404">
        <v>4155.2065486748315</v>
      </c>
      <c r="HC142" s="404">
        <v>3957.3395701665063</v>
      </c>
      <c r="HD142" s="404">
        <v>3768.8948287300059</v>
      </c>
      <c r="HE142" s="404">
        <v>3589.4236464095297</v>
      </c>
      <c r="HF142" s="404">
        <v>3418.498710866219</v>
      </c>
      <c r="HG142" s="404">
        <v>3255.7130579678269</v>
      </c>
      <c r="HH142" s="404">
        <v>3100.679102826502</v>
      </c>
      <c r="HI142" s="404">
        <v>2953.0277169776209</v>
      </c>
      <c r="HJ142" s="404">
        <v>2812.4073495024963</v>
      </c>
      <c r="HK142" s="404">
        <v>2678.4831900023769</v>
      </c>
      <c r="HL142" s="404">
        <v>2550.9363714308356</v>
      </c>
      <c r="HM142" s="404">
        <v>2429.4632108865098</v>
      </c>
      <c r="HN142" s="404">
        <v>2313.7744865585814</v>
      </c>
      <c r="HO142" s="404">
        <v>2203.5947491034099</v>
      </c>
      <c r="HP142" s="404">
        <v>2098.6616658127714</v>
      </c>
      <c r="HQ142" s="404">
        <v>1998.7253960121634</v>
      </c>
      <c r="HR142" s="404">
        <v>1903.5479962020604</v>
      </c>
      <c r="HS142" s="404">
        <v>1812.9028535257717</v>
      </c>
      <c r="HT142" s="404">
        <v>1726.5741462150208</v>
      </c>
      <c r="HU142" s="404">
        <v>1644.3563297285912</v>
      </c>
      <c r="HV142" s="404">
        <v>1566.0536473605632</v>
      </c>
      <c r="HW142" s="404">
        <v>1491.4796641529169</v>
      </c>
      <c r="HX142" s="404">
        <v>1420.4568230027783</v>
      </c>
      <c r="HY142" s="404">
        <v>1352.8160219074077</v>
      </c>
      <c r="HZ142" s="404">
        <v>31746.031746031746</v>
      </c>
      <c r="IA142" s="404">
        <v>73540.332658902975</v>
      </c>
      <c r="IB142" s="408">
        <v>2.3165204787554439</v>
      </c>
      <c r="IC142" s="410"/>
    </row>
    <row r="143" spans="1:237" ht="90" customHeight="1" x14ac:dyDescent="0.2">
      <c r="A143" s="233" t="s">
        <v>272</v>
      </c>
      <c r="B143" s="234" t="s">
        <v>273</v>
      </c>
      <c r="C143" s="234" t="s">
        <v>287</v>
      </c>
      <c r="D143" s="235">
        <v>2</v>
      </c>
      <c r="E143" s="234" t="s">
        <v>288</v>
      </c>
      <c r="F143" s="236" t="s">
        <v>289</v>
      </c>
      <c r="G143" s="236" t="s">
        <v>290</v>
      </c>
      <c r="H143" s="13" t="s">
        <v>77</v>
      </c>
      <c r="I143" s="236" t="s">
        <v>291</v>
      </c>
      <c r="J143" s="236">
        <v>5</v>
      </c>
      <c r="K143" s="227" t="s">
        <v>94</v>
      </c>
      <c r="L143" s="77">
        <v>10000</v>
      </c>
      <c r="M143" s="13" t="s">
        <v>292</v>
      </c>
      <c r="N143" s="13" t="s">
        <v>147</v>
      </c>
      <c r="O143" s="73" t="s">
        <v>106</v>
      </c>
      <c r="P143" s="13" t="s">
        <v>293</v>
      </c>
      <c r="Q143" s="112" t="s">
        <v>100</v>
      </c>
      <c r="R143" s="13" t="s">
        <v>108</v>
      </c>
      <c r="S143" s="13" t="s">
        <v>99</v>
      </c>
      <c r="T143" s="13" t="s">
        <v>281</v>
      </c>
      <c r="U143" s="13" t="s">
        <v>100</v>
      </c>
      <c r="V143" s="196">
        <v>1</v>
      </c>
      <c r="W143" s="239">
        <v>20000</v>
      </c>
      <c r="X143" s="239">
        <v>0</v>
      </c>
      <c r="Y143" s="239">
        <v>0</v>
      </c>
      <c r="Z143" s="239">
        <v>0</v>
      </c>
      <c r="AA143" s="239">
        <v>20000</v>
      </c>
      <c r="AB143" s="239">
        <v>0</v>
      </c>
      <c r="AC143" s="239">
        <v>0</v>
      </c>
      <c r="AD143" s="239">
        <v>0</v>
      </c>
      <c r="AE143" s="239">
        <v>0</v>
      </c>
      <c r="AF143" s="239">
        <v>0</v>
      </c>
      <c r="AG143" s="239">
        <v>0</v>
      </c>
      <c r="AH143" s="239">
        <v>0</v>
      </c>
      <c r="AI143" s="13" t="s">
        <v>88</v>
      </c>
      <c r="AJ143" s="239">
        <v>0</v>
      </c>
      <c r="AK143" s="239">
        <v>0</v>
      </c>
      <c r="AL143" s="239">
        <v>0</v>
      </c>
      <c r="AM143" s="239">
        <v>0</v>
      </c>
      <c r="AN143" s="239">
        <v>0</v>
      </c>
      <c r="AO143" s="239">
        <v>0</v>
      </c>
      <c r="AP143" s="239">
        <v>0</v>
      </c>
      <c r="AQ143" s="239">
        <v>0</v>
      </c>
      <c r="AR143" s="239">
        <v>0</v>
      </c>
      <c r="AS143" s="239">
        <v>0</v>
      </c>
      <c r="AT143" s="239">
        <v>0</v>
      </c>
      <c r="AU143" s="236"/>
      <c r="AV143" s="230">
        <v>1</v>
      </c>
      <c r="AW143" s="230">
        <v>0</v>
      </c>
      <c r="AX143" s="230" t="s">
        <v>3601</v>
      </c>
      <c r="AY143" s="141">
        <v>9</v>
      </c>
      <c r="AZ143" s="70">
        <v>1</v>
      </c>
      <c r="BA143" s="70">
        <v>1</v>
      </c>
      <c r="BB143" s="70">
        <v>1</v>
      </c>
      <c r="BC143" s="70">
        <v>1</v>
      </c>
      <c r="BD143" s="70">
        <v>1</v>
      </c>
      <c r="BE143" s="70">
        <v>1</v>
      </c>
      <c r="BF143" s="70">
        <v>1</v>
      </c>
      <c r="BG143" s="71">
        <v>0</v>
      </c>
      <c r="BH143" s="71">
        <v>1</v>
      </c>
      <c r="BI143" s="71">
        <v>0</v>
      </c>
      <c r="BJ143" s="71">
        <v>1</v>
      </c>
      <c r="BK143" s="71">
        <v>0</v>
      </c>
      <c r="BL143" s="70">
        <v>1</v>
      </c>
      <c r="BM143" s="70">
        <v>1</v>
      </c>
      <c r="BN143" s="70">
        <v>0</v>
      </c>
      <c r="BO143" s="70">
        <v>1</v>
      </c>
      <c r="BP143" s="403">
        <v>0</v>
      </c>
      <c r="BQ143" s="403">
        <v>0</v>
      </c>
      <c r="BR143" s="403">
        <v>20000</v>
      </c>
      <c r="BS143" s="403">
        <v>0</v>
      </c>
      <c r="BT143" s="403">
        <v>0</v>
      </c>
      <c r="BU143" s="403">
        <v>0</v>
      </c>
      <c r="BV143" s="403">
        <v>0</v>
      </c>
      <c r="BW143" s="403">
        <v>0</v>
      </c>
      <c r="BX143" s="403">
        <v>0</v>
      </c>
      <c r="BY143" s="403">
        <v>0</v>
      </c>
      <c r="BZ143" s="401">
        <v>0</v>
      </c>
      <c r="CA143" s="401">
        <v>0</v>
      </c>
      <c r="CB143" s="401">
        <v>0</v>
      </c>
      <c r="CC143" s="401">
        <v>0</v>
      </c>
      <c r="CD143" s="401">
        <v>0</v>
      </c>
      <c r="CE143" s="401">
        <v>0</v>
      </c>
      <c r="CF143" s="401">
        <v>0</v>
      </c>
      <c r="CG143" s="401">
        <v>0</v>
      </c>
      <c r="CH143" s="401">
        <v>0</v>
      </c>
      <c r="CI143" s="401">
        <v>0</v>
      </c>
      <c r="CJ143" s="401">
        <v>0</v>
      </c>
      <c r="CK143" s="401">
        <v>0</v>
      </c>
      <c r="CL143" s="401">
        <v>0</v>
      </c>
      <c r="CM143" s="401">
        <v>0</v>
      </c>
      <c r="CN143" s="401">
        <v>0</v>
      </c>
      <c r="CO143" s="401">
        <v>0</v>
      </c>
      <c r="CP143" s="401">
        <v>0</v>
      </c>
      <c r="CQ143" s="401">
        <v>0</v>
      </c>
      <c r="CR143" s="401">
        <v>0</v>
      </c>
      <c r="CS143" s="401">
        <v>0</v>
      </c>
      <c r="CT143" s="401">
        <v>0</v>
      </c>
      <c r="CU143" s="401">
        <v>0</v>
      </c>
      <c r="CV143" s="401">
        <v>0</v>
      </c>
      <c r="CW143" s="401">
        <v>0</v>
      </c>
      <c r="CX143" s="401">
        <v>0</v>
      </c>
      <c r="CY143" s="401">
        <v>0</v>
      </c>
      <c r="CZ143" s="401">
        <v>0</v>
      </c>
      <c r="DA143" s="401">
        <v>0</v>
      </c>
      <c r="DB143" s="401">
        <v>0</v>
      </c>
      <c r="DC143" s="401">
        <v>0</v>
      </c>
      <c r="DD143" s="401">
        <v>0</v>
      </c>
      <c r="DE143" s="401">
        <v>0</v>
      </c>
      <c r="DF143" s="401">
        <v>0</v>
      </c>
      <c r="DG143" s="403">
        <v>10000</v>
      </c>
      <c r="DH143" s="403">
        <v>10000</v>
      </c>
      <c r="DI143" s="403">
        <v>10000</v>
      </c>
      <c r="DJ143" s="403">
        <v>10000</v>
      </c>
      <c r="DK143" s="403">
        <v>10000</v>
      </c>
      <c r="DL143" s="403">
        <v>10000</v>
      </c>
      <c r="DM143" s="403">
        <v>10000</v>
      </c>
      <c r="DN143" s="403">
        <v>10000</v>
      </c>
      <c r="DO143" s="403">
        <v>10000</v>
      </c>
      <c r="DP143" s="403">
        <v>10000</v>
      </c>
      <c r="DQ143" s="403">
        <v>10000</v>
      </c>
      <c r="DR143" s="403">
        <v>10000</v>
      </c>
      <c r="DS143" s="403">
        <v>10000</v>
      </c>
      <c r="DT143" s="403">
        <v>10000</v>
      </c>
      <c r="DU143" s="403">
        <v>10000</v>
      </c>
      <c r="DV143" s="403">
        <v>10000</v>
      </c>
      <c r="DW143" s="403">
        <v>10000</v>
      </c>
      <c r="DX143" s="403">
        <v>10000</v>
      </c>
      <c r="DY143" s="403">
        <v>10000</v>
      </c>
      <c r="DZ143" s="403">
        <v>10000</v>
      </c>
      <c r="EA143" s="403">
        <v>10000</v>
      </c>
      <c r="EB143" s="403">
        <v>10000</v>
      </c>
      <c r="EC143" s="403">
        <v>10000</v>
      </c>
      <c r="ED143" s="403">
        <v>10000</v>
      </c>
      <c r="EE143" s="403">
        <v>10000</v>
      </c>
      <c r="EF143" s="403">
        <v>10000</v>
      </c>
      <c r="EG143" s="403">
        <v>10000</v>
      </c>
      <c r="EH143" s="403">
        <v>10000</v>
      </c>
      <c r="EI143" s="403">
        <v>10000</v>
      </c>
      <c r="EJ143" s="403">
        <v>10000</v>
      </c>
      <c r="EK143" s="403">
        <v>10000</v>
      </c>
      <c r="EL143" s="403">
        <v>10000</v>
      </c>
      <c r="EM143" s="403">
        <v>10000</v>
      </c>
      <c r="EN143" s="403">
        <v>10000</v>
      </c>
      <c r="EO143" s="403">
        <v>10000</v>
      </c>
      <c r="EP143" s="403">
        <v>10000</v>
      </c>
      <c r="EQ143" s="403">
        <v>10000</v>
      </c>
      <c r="ER143" s="403">
        <v>10000</v>
      </c>
      <c r="ES143" s="403">
        <v>10000</v>
      </c>
      <c r="ET143" s="403">
        <v>10000</v>
      </c>
      <c r="EU143" s="403">
        <v>10000</v>
      </c>
      <c r="EV143" s="403">
        <v>10000</v>
      </c>
      <c r="EW143" s="403">
        <v>10000</v>
      </c>
      <c r="EX143" s="404">
        <v>18140.589569160999</v>
      </c>
      <c r="EY143" s="404">
        <v>0</v>
      </c>
      <c r="EZ143" s="404">
        <v>0</v>
      </c>
      <c r="FA143" s="404">
        <v>0</v>
      </c>
      <c r="FB143" s="404">
        <v>0</v>
      </c>
      <c r="FC143" s="404">
        <v>0</v>
      </c>
      <c r="FD143" s="404">
        <v>0</v>
      </c>
      <c r="FE143" s="404">
        <v>0</v>
      </c>
      <c r="FF143" s="404">
        <v>0</v>
      </c>
      <c r="FG143" s="404">
        <v>0</v>
      </c>
      <c r="FH143" s="404">
        <v>0</v>
      </c>
      <c r="FI143" s="404">
        <v>0</v>
      </c>
      <c r="FJ143" s="404">
        <v>0</v>
      </c>
      <c r="FK143" s="404">
        <v>0</v>
      </c>
      <c r="FL143" s="404">
        <v>0</v>
      </c>
      <c r="FM143" s="404">
        <v>0</v>
      </c>
      <c r="FN143" s="404">
        <v>0</v>
      </c>
      <c r="FO143" s="404">
        <v>0</v>
      </c>
      <c r="FP143" s="404">
        <v>0</v>
      </c>
      <c r="FQ143" s="404">
        <v>0</v>
      </c>
      <c r="FR143" s="404">
        <v>0</v>
      </c>
      <c r="FS143" s="404">
        <v>0</v>
      </c>
      <c r="FT143" s="404">
        <v>0</v>
      </c>
      <c r="FU143" s="404">
        <v>0</v>
      </c>
      <c r="FV143" s="404">
        <v>0</v>
      </c>
      <c r="FW143" s="404">
        <v>0</v>
      </c>
      <c r="FX143" s="404">
        <v>0</v>
      </c>
      <c r="FY143" s="404">
        <v>0</v>
      </c>
      <c r="FZ143" s="404">
        <v>0</v>
      </c>
      <c r="GA143" s="404">
        <v>0</v>
      </c>
      <c r="GB143" s="404">
        <v>0</v>
      </c>
      <c r="GC143" s="404">
        <v>0</v>
      </c>
      <c r="GD143" s="404">
        <v>0</v>
      </c>
      <c r="GE143" s="404">
        <v>0</v>
      </c>
      <c r="GF143" s="404">
        <v>0</v>
      </c>
      <c r="GG143" s="404">
        <v>0</v>
      </c>
      <c r="GH143" s="404">
        <v>0</v>
      </c>
      <c r="GI143" s="404">
        <v>0</v>
      </c>
      <c r="GJ143" s="404">
        <v>0</v>
      </c>
      <c r="GK143" s="404">
        <v>0</v>
      </c>
      <c r="GL143" s="404">
        <v>9070.2947845804993</v>
      </c>
      <c r="GM143" s="404">
        <v>8638.3759853147603</v>
      </c>
      <c r="GN143" s="404">
        <v>8227.0247479188201</v>
      </c>
      <c r="GO143" s="404">
        <v>7835.2616646845891</v>
      </c>
      <c r="GP143" s="404">
        <v>7462.153966366277</v>
      </c>
      <c r="GQ143" s="404">
        <v>7106.8133013012148</v>
      </c>
      <c r="GR143" s="404">
        <v>6768.3936202868717</v>
      </c>
      <c r="GS143" s="404">
        <v>6446.0891621779729</v>
      </c>
      <c r="GT143" s="404">
        <v>6139.1325354075934</v>
      </c>
      <c r="GU143" s="404">
        <v>5846.7928908643744</v>
      </c>
      <c r="GV143" s="404">
        <v>5568.3741817755954</v>
      </c>
      <c r="GW143" s="404">
        <v>5303.2135064529466</v>
      </c>
      <c r="GX143" s="404">
        <v>5050.6795299551886</v>
      </c>
      <c r="GY143" s="404">
        <v>4810.1709809097019</v>
      </c>
      <c r="GZ143" s="404">
        <v>4581.1152199140024</v>
      </c>
      <c r="HA143" s="404">
        <v>4362.9668761085732</v>
      </c>
      <c r="HB143" s="404">
        <v>4155.2065486748315</v>
      </c>
      <c r="HC143" s="404">
        <v>3957.3395701665063</v>
      </c>
      <c r="HD143" s="404">
        <v>3768.8948287300059</v>
      </c>
      <c r="HE143" s="404">
        <v>3589.4236464095297</v>
      </c>
      <c r="HF143" s="404">
        <v>3418.498710866219</v>
      </c>
      <c r="HG143" s="404">
        <v>3255.7130579678269</v>
      </c>
      <c r="HH143" s="404">
        <v>3100.679102826502</v>
      </c>
      <c r="HI143" s="404">
        <v>2953.0277169776209</v>
      </c>
      <c r="HJ143" s="404">
        <v>2812.4073495024963</v>
      </c>
      <c r="HK143" s="404">
        <v>2678.4831900023769</v>
      </c>
      <c r="HL143" s="404">
        <v>2550.9363714308356</v>
      </c>
      <c r="HM143" s="404">
        <v>2429.4632108865098</v>
      </c>
      <c r="HN143" s="404">
        <v>2313.7744865585814</v>
      </c>
      <c r="HO143" s="404">
        <v>2203.5947491034099</v>
      </c>
      <c r="HP143" s="404">
        <v>2098.6616658127714</v>
      </c>
      <c r="HQ143" s="404">
        <v>1998.7253960121634</v>
      </c>
      <c r="HR143" s="404">
        <v>1903.5479962020604</v>
      </c>
      <c r="HS143" s="404">
        <v>1812.9028535257717</v>
      </c>
      <c r="HT143" s="404">
        <v>1726.5741462150208</v>
      </c>
      <c r="HU143" s="404">
        <v>1644.3563297285912</v>
      </c>
      <c r="HV143" s="404">
        <v>1566.0536473605632</v>
      </c>
      <c r="HW143" s="404">
        <v>1491.4796641529169</v>
      </c>
      <c r="HX143" s="404">
        <v>1420.4568230027783</v>
      </c>
      <c r="HY143" s="404">
        <v>1352.8160219074077</v>
      </c>
      <c r="HZ143" s="404">
        <v>18140.589569160999</v>
      </c>
      <c r="IA143" s="404">
        <v>41233.11114886494</v>
      </c>
      <c r="IB143" s="408">
        <v>2.2729752520811797</v>
      </c>
      <c r="IC143" s="410"/>
    </row>
    <row r="144" spans="1:237" ht="90" customHeight="1" x14ac:dyDescent="0.2">
      <c r="A144" s="82" t="s">
        <v>2266</v>
      </c>
      <c r="B144" s="173" t="s">
        <v>2483</v>
      </c>
      <c r="C144" s="173" t="s">
        <v>2154</v>
      </c>
      <c r="D144" s="220">
        <v>4</v>
      </c>
      <c r="E144" s="84" t="s">
        <v>3455</v>
      </c>
      <c r="F144" s="151" t="s">
        <v>3456</v>
      </c>
      <c r="G144" s="151" t="s">
        <v>3457</v>
      </c>
      <c r="H144" s="79" t="s">
        <v>77</v>
      </c>
      <c r="I144" s="151" t="s">
        <v>3458</v>
      </c>
      <c r="J144" s="87">
        <v>5</v>
      </c>
      <c r="K144" s="227" t="s">
        <v>79</v>
      </c>
      <c r="L144" s="89">
        <v>99695</v>
      </c>
      <c r="M144" s="89" t="s">
        <v>2495</v>
      </c>
      <c r="N144" s="78" t="s">
        <v>147</v>
      </c>
      <c r="O144" s="90" t="s">
        <v>148</v>
      </c>
      <c r="P144" s="78" t="s">
        <v>149</v>
      </c>
      <c r="Q144" s="112" t="s">
        <v>100</v>
      </c>
      <c r="R144" s="78" t="s">
        <v>84</v>
      </c>
      <c r="S144" s="78" t="s">
        <v>99</v>
      </c>
      <c r="T144" s="89" t="s">
        <v>358</v>
      </c>
      <c r="U144" s="79" t="s">
        <v>87</v>
      </c>
      <c r="V144" s="96">
        <v>1</v>
      </c>
      <c r="W144" s="187">
        <v>200000</v>
      </c>
      <c r="X144" s="176">
        <v>0</v>
      </c>
      <c r="Y144" s="80">
        <v>0</v>
      </c>
      <c r="Z144" s="176">
        <v>0</v>
      </c>
      <c r="AA144" s="176">
        <v>200000</v>
      </c>
      <c r="AB144" s="176">
        <v>0</v>
      </c>
      <c r="AC144" s="176">
        <v>0</v>
      </c>
      <c r="AD144" s="176">
        <v>0</v>
      </c>
      <c r="AE144" s="86">
        <v>0</v>
      </c>
      <c r="AF144" s="86">
        <v>0</v>
      </c>
      <c r="AG144" s="86">
        <v>0</v>
      </c>
      <c r="AH144" s="86">
        <v>0</v>
      </c>
      <c r="AI144" s="88" t="s">
        <v>88</v>
      </c>
      <c r="AJ144" s="162">
        <v>0</v>
      </c>
      <c r="AK144" s="80">
        <v>0</v>
      </c>
      <c r="AL144" s="80">
        <v>0</v>
      </c>
      <c r="AM144" s="80">
        <v>0</v>
      </c>
      <c r="AN144" s="80">
        <v>0</v>
      </c>
      <c r="AO144" s="80">
        <v>0</v>
      </c>
      <c r="AP144" s="80">
        <v>0</v>
      </c>
      <c r="AQ144" s="395">
        <v>0</v>
      </c>
      <c r="AR144" s="395">
        <v>0</v>
      </c>
      <c r="AS144" s="395">
        <v>0</v>
      </c>
      <c r="AT144" s="395">
        <v>0</v>
      </c>
      <c r="AU144" s="188"/>
      <c r="AV144" s="230">
        <v>1</v>
      </c>
      <c r="AW144" s="230">
        <v>0</v>
      </c>
      <c r="AX144" s="230" t="s">
        <v>3606</v>
      </c>
      <c r="AY144" s="141">
        <v>9</v>
      </c>
      <c r="AZ144" s="70">
        <v>1</v>
      </c>
      <c r="BA144" s="70">
        <v>1</v>
      </c>
      <c r="BB144" s="70">
        <v>1</v>
      </c>
      <c r="BC144" s="70">
        <v>1</v>
      </c>
      <c r="BD144" s="70">
        <v>1</v>
      </c>
      <c r="BE144" s="70">
        <v>1</v>
      </c>
      <c r="BF144" s="70">
        <v>1</v>
      </c>
      <c r="BG144" s="71">
        <v>0</v>
      </c>
      <c r="BH144" s="71">
        <v>1</v>
      </c>
      <c r="BI144" s="71">
        <v>0</v>
      </c>
      <c r="BJ144" s="71">
        <v>1</v>
      </c>
      <c r="BK144" s="71">
        <v>0</v>
      </c>
      <c r="BL144" s="70">
        <v>1</v>
      </c>
      <c r="BM144" s="70">
        <v>1</v>
      </c>
      <c r="BN144" s="70">
        <v>1</v>
      </c>
      <c r="BO144" s="70">
        <v>0</v>
      </c>
      <c r="BP144" s="403">
        <v>0</v>
      </c>
      <c r="BQ144" s="403">
        <v>0</v>
      </c>
      <c r="BR144" s="403">
        <v>200000</v>
      </c>
      <c r="BS144" s="403">
        <v>0</v>
      </c>
      <c r="BT144" s="403">
        <v>0</v>
      </c>
      <c r="BU144" s="403">
        <v>0</v>
      </c>
      <c r="BV144" s="403">
        <v>0</v>
      </c>
      <c r="BW144" s="403">
        <v>0</v>
      </c>
      <c r="BX144" s="403">
        <v>0</v>
      </c>
      <c r="BY144" s="403">
        <v>0</v>
      </c>
      <c r="BZ144" s="401">
        <v>0</v>
      </c>
      <c r="CA144" s="401">
        <v>0</v>
      </c>
      <c r="CB144" s="401">
        <v>0</v>
      </c>
      <c r="CC144" s="401">
        <v>0</v>
      </c>
      <c r="CD144" s="401">
        <v>0</v>
      </c>
      <c r="CE144" s="401">
        <v>0</v>
      </c>
      <c r="CF144" s="401">
        <v>0</v>
      </c>
      <c r="CG144" s="401">
        <v>0</v>
      </c>
      <c r="CH144" s="401">
        <v>0</v>
      </c>
      <c r="CI144" s="401">
        <v>0</v>
      </c>
      <c r="CJ144" s="401">
        <v>0</v>
      </c>
      <c r="CK144" s="401">
        <v>0</v>
      </c>
      <c r="CL144" s="401">
        <v>0</v>
      </c>
      <c r="CM144" s="401">
        <v>0</v>
      </c>
      <c r="CN144" s="401">
        <v>0</v>
      </c>
      <c r="CO144" s="401">
        <v>0</v>
      </c>
      <c r="CP144" s="401">
        <v>0</v>
      </c>
      <c r="CQ144" s="401">
        <v>0</v>
      </c>
      <c r="CR144" s="401">
        <v>0</v>
      </c>
      <c r="CS144" s="401">
        <v>0</v>
      </c>
      <c r="CT144" s="401">
        <v>0</v>
      </c>
      <c r="CU144" s="401">
        <v>0</v>
      </c>
      <c r="CV144" s="401">
        <v>0</v>
      </c>
      <c r="CW144" s="401">
        <v>0</v>
      </c>
      <c r="CX144" s="401">
        <v>0</v>
      </c>
      <c r="CY144" s="401">
        <v>0</v>
      </c>
      <c r="CZ144" s="401">
        <v>0</v>
      </c>
      <c r="DA144" s="401">
        <v>0</v>
      </c>
      <c r="DB144" s="401">
        <v>0</v>
      </c>
      <c r="DC144" s="401">
        <v>0</v>
      </c>
      <c r="DD144" s="401">
        <v>0</v>
      </c>
      <c r="DE144" s="401">
        <v>0</v>
      </c>
      <c r="DF144" s="401">
        <v>0</v>
      </c>
      <c r="DG144" s="403">
        <v>99695</v>
      </c>
      <c r="DH144" s="403">
        <v>99695</v>
      </c>
      <c r="DI144" s="403">
        <v>99695</v>
      </c>
      <c r="DJ144" s="403">
        <v>99695</v>
      </c>
      <c r="DK144" s="403">
        <v>99695</v>
      </c>
      <c r="DL144" s="403">
        <v>99695</v>
      </c>
      <c r="DM144" s="403">
        <v>99695</v>
      </c>
      <c r="DN144" s="403">
        <v>99695</v>
      </c>
      <c r="DO144" s="403">
        <v>99695</v>
      </c>
      <c r="DP144" s="403">
        <v>99695</v>
      </c>
      <c r="DQ144" s="403">
        <v>99695</v>
      </c>
      <c r="DR144" s="403">
        <v>99695</v>
      </c>
      <c r="DS144" s="403">
        <v>99695</v>
      </c>
      <c r="DT144" s="403">
        <v>99695</v>
      </c>
      <c r="DU144" s="403">
        <v>99695</v>
      </c>
      <c r="DV144" s="403">
        <v>99695</v>
      </c>
      <c r="DW144" s="403">
        <v>99695</v>
      </c>
      <c r="DX144" s="403">
        <v>99695</v>
      </c>
      <c r="DY144" s="403">
        <v>99695</v>
      </c>
      <c r="DZ144" s="403">
        <v>99695</v>
      </c>
      <c r="EA144" s="403">
        <v>99695</v>
      </c>
      <c r="EB144" s="403">
        <v>99695</v>
      </c>
      <c r="EC144" s="403">
        <v>99695</v>
      </c>
      <c r="ED144" s="403">
        <v>99695</v>
      </c>
      <c r="EE144" s="403">
        <v>99695</v>
      </c>
      <c r="EF144" s="403">
        <v>99695</v>
      </c>
      <c r="EG144" s="403">
        <v>99695</v>
      </c>
      <c r="EH144" s="403">
        <v>99695</v>
      </c>
      <c r="EI144" s="403">
        <v>99695</v>
      </c>
      <c r="EJ144" s="403">
        <v>99695</v>
      </c>
      <c r="EK144" s="403">
        <v>99695</v>
      </c>
      <c r="EL144" s="403">
        <v>99695</v>
      </c>
      <c r="EM144" s="403">
        <v>99695</v>
      </c>
      <c r="EN144" s="403">
        <v>99695</v>
      </c>
      <c r="EO144" s="403">
        <v>99695</v>
      </c>
      <c r="EP144" s="403">
        <v>99695</v>
      </c>
      <c r="EQ144" s="403">
        <v>99695</v>
      </c>
      <c r="ER144" s="403">
        <v>99695</v>
      </c>
      <c r="ES144" s="403">
        <v>99695</v>
      </c>
      <c r="ET144" s="403">
        <v>99695</v>
      </c>
      <c r="EU144" s="403">
        <v>99695</v>
      </c>
      <c r="EV144" s="403">
        <v>99695</v>
      </c>
      <c r="EW144" s="403">
        <v>99695</v>
      </c>
      <c r="EX144" s="404">
        <v>181405.89569160997</v>
      </c>
      <c r="EY144" s="404">
        <v>0</v>
      </c>
      <c r="EZ144" s="404">
        <v>0</v>
      </c>
      <c r="FA144" s="404">
        <v>0</v>
      </c>
      <c r="FB144" s="404">
        <v>0</v>
      </c>
      <c r="FC144" s="404">
        <v>0</v>
      </c>
      <c r="FD144" s="404">
        <v>0</v>
      </c>
      <c r="FE144" s="404">
        <v>0</v>
      </c>
      <c r="FF144" s="404">
        <v>0</v>
      </c>
      <c r="FG144" s="404">
        <v>0</v>
      </c>
      <c r="FH144" s="404">
        <v>0</v>
      </c>
      <c r="FI144" s="404">
        <v>0</v>
      </c>
      <c r="FJ144" s="404">
        <v>0</v>
      </c>
      <c r="FK144" s="404">
        <v>0</v>
      </c>
      <c r="FL144" s="404">
        <v>0</v>
      </c>
      <c r="FM144" s="404">
        <v>0</v>
      </c>
      <c r="FN144" s="404">
        <v>0</v>
      </c>
      <c r="FO144" s="404">
        <v>0</v>
      </c>
      <c r="FP144" s="404">
        <v>0</v>
      </c>
      <c r="FQ144" s="404">
        <v>0</v>
      </c>
      <c r="FR144" s="404">
        <v>0</v>
      </c>
      <c r="FS144" s="404">
        <v>0</v>
      </c>
      <c r="FT144" s="404">
        <v>0</v>
      </c>
      <c r="FU144" s="404">
        <v>0</v>
      </c>
      <c r="FV144" s="404">
        <v>0</v>
      </c>
      <c r="FW144" s="404">
        <v>0</v>
      </c>
      <c r="FX144" s="404">
        <v>0</v>
      </c>
      <c r="FY144" s="404">
        <v>0</v>
      </c>
      <c r="FZ144" s="404">
        <v>0</v>
      </c>
      <c r="GA144" s="404">
        <v>0</v>
      </c>
      <c r="GB144" s="404">
        <v>0</v>
      </c>
      <c r="GC144" s="404">
        <v>0</v>
      </c>
      <c r="GD144" s="404">
        <v>0</v>
      </c>
      <c r="GE144" s="404">
        <v>0</v>
      </c>
      <c r="GF144" s="404">
        <v>0</v>
      </c>
      <c r="GG144" s="404">
        <v>0</v>
      </c>
      <c r="GH144" s="404">
        <v>0</v>
      </c>
      <c r="GI144" s="404">
        <v>0</v>
      </c>
      <c r="GJ144" s="404">
        <v>0</v>
      </c>
      <c r="GK144" s="404">
        <v>0</v>
      </c>
      <c r="GL144" s="404">
        <v>90426.303854875281</v>
      </c>
      <c r="GM144" s="404">
        <v>86120.289385595504</v>
      </c>
      <c r="GN144" s="404">
        <v>82019.323224376669</v>
      </c>
      <c r="GO144" s="404">
        <v>78113.641166073008</v>
      </c>
      <c r="GP144" s="404">
        <v>74393.943967688596</v>
      </c>
      <c r="GQ144" s="404">
        <v>70851.37520732246</v>
      </c>
      <c r="GR144" s="404">
        <v>67477.500197449961</v>
      </c>
      <c r="GS144" s="404">
        <v>64264.2859023333</v>
      </c>
      <c r="GT144" s="404">
        <v>61204.081811746</v>
      </c>
      <c r="GU144" s="404">
        <v>58289.601725472377</v>
      </c>
      <c r="GV144" s="404">
        <v>55513.906405211797</v>
      </c>
      <c r="GW144" s="404">
        <v>52870.38705258265</v>
      </c>
      <c r="GX144" s="404">
        <v>50352.74957388825</v>
      </c>
      <c r="GY144" s="404">
        <v>47954.999594179273</v>
      </c>
      <c r="GZ144" s="404">
        <v>45671.428184932643</v>
      </c>
      <c r="HA144" s="404">
        <v>43496.598271364419</v>
      </c>
      <c r="HB144" s="404">
        <v>41425.331687013735</v>
      </c>
      <c r="HC144" s="404">
        <v>39452.696844774982</v>
      </c>
      <c r="HD144" s="404">
        <v>37573.996995023794</v>
      </c>
      <c r="HE144" s="404">
        <v>35784.759042879807</v>
      </c>
      <c r="HF144" s="404">
        <v>34080.72289798077</v>
      </c>
      <c r="HG144" s="404">
        <v>32457.831331410249</v>
      </c>
      <c r="HH144" s="404">
        <v>30912.220315628812</v>
      </c>
      <c r="HI144" s="404">
        <v>29440.209824408394</v>
      </c>
      <c r="HJ144" s="404">
        <v>28038.295070865133</v>
      </c>
      <c r="HK144" s="404">
        <v>26703.138162728697</v>
      </c>
      <c r="HL144" s="404">
        <v>25431.560154979714</v>
      </c>
      <c r="HM144" s="404">
        <v>24220.533480933056</v>
      </c>
      <c r="HN144" s="404">
        <v>23067.174743745778</v>
      </c>
      <c r="HO144" s="404">
        <v>21968.737851186444</v>
      </c>
      <c r="HP144" s="404">
        <v>20922.607477320427</v>
      </c>
      <c r="HQ144" s="404">
        <v>19926.292835543263</v>
      </c>
      <c r="HR144" s="404">
        <v>18977.421748136443</v>
      </c>
      <c r="HS144" s="404">
        <v>18073.73499822518</v>
      </c>
      <c r="HT144" s="404">
        <v>17213.080950690648</v>
      </c>
      <c r="HU144" s="404">
        <v>16393.410429229189</v>
      </c>
      <c r="HV144" s="404">
        <v>15612.771837361135</v>
      </c>
      <c r="HW144" s="404">
        <v>14869.306511772505</v>
      </c>
      <c r="HX144" s="404">
        <v>14161.244296926199</v>
      </c>
      <c r="HY144" s="404">
        <v>13486.899330405902</v>
      </c>
      <c r="HZ144" s="404">
        <v>181405.89569160997</v>
      </c>
      <c r="IA144" s="404">
        <v>411073.50159860903</v>
      </c>
      <c r="IB144" s="408">
        <v>2.2660426775623326</v>
      </c>
      <c r="IC144" s="410"/>
    </row>
    <row r="145" spans="1:237" ht="90" customHeight="1" x14ac:dyDescent="0.2">
      <c r="A145" s="231" t="s">
        <v>703</v>
      </c>
      <c r="B145" s="85" t="s">
        <v>704</v>
      </c>
      <c r="C145" s="85" t="s">
        <v>716</v>
      </c>
      <c r="D145" s="199">
        <v>3</v>
      </c>
      <c r="E145" s="85" t="s">
        <v>717</v>
      </c>
      <c r="F145" s="85" t="s">
        <v>718</v>
      </c>
      <c r="G145" s="95" t="s">
        <v>714</v>
      </c>
      <c r="H145" s="90" t="s">
        <v>77</v>
      </c>
      <c r="I145" s="95"/>
      <c r="J145" s="95">
        <v>5</v>
      </c>
      <c r="K145" s="227" t="s">
        <v>94</v>
      </c>
      <c r="L145" s="74">
        <v>73663</v>
      </c>
      <c r="M145" s="90" t="s">
        <v>710</v>
      </c>
      <c r="N145" s="90" t="s">
        <v>147</v>
      </c>
      <c r="O145" s="73" t="s">
        <v>106</v>
      </c>
      <c r="P145" s="90" t="s">
        <v>293</v>
      </c>
      <c r="Q145" s="112" t="s">
        <v>100</v>
      </c>
      <c r="R145" s="90" t="s">
        <v>108</v>
      </c>
      <c r="S145" s="90" t="s">
        <v>99</v>
      </c>
      <c r="T145" s="90" t="s">
        <v>125</v>
      </c>
      <c r="U145" s="90" t="s">
        <v>100</v>
      </c>
      <c r="V145" s="193">
        <v>1</v>
      </c>
      <c r="W145" s="92">
        <v>150000</v>
      </c>
      <c r="X145" s="192">
        <v>0</v>
      </c>
      <c r="Y145" s="192">
        <v>0</v>
      </c>
      <c r="Z145" s="192">
        <v>0</v>
      </c>
      <c r="AA145" s="192">
        <v>150000</v>
      </c>
      <c r="AB145" s="192">
        <v>0</v>
      </c>
      <c r="AC145" s="192">
        <v>0</v>
      </c>
      <c r="AD145" s="192">
        <v>0</v>
      </c>
      <c r="AE145" s="192">
        <v>0</v>
      </c>
      <c r="AF145" s="192">
        <v>0</v>
      </c>
      <c r="AG145" s="192">
        <v>0</v>
      </c>
      <c r="AH145" s="192">
        <v>0</v>
      </c>
      <c r="AI145" s="90" t="s">
        <v>88</v>
      </c>
      <c r="AJ145" s="192">
        <v>0</v>
      </c>
      <c r="AK145" s="192">
        <v>0</v>
      </c>
      <c r="AL145" s="192">
        <v>0</v>
      </c>
      <c r="AM145" s="192">
        <v>0</v>
      </c>
      <c r="AN145" s="192">
        <v>0</v>
      </c>
      <c r="AO145" s="192">
        <v>0</v>
      </c>
      <c r="AP145" s="192">
        <v>0</v>
      </c>
      <c r="AQ145" s="192">
        <v>0</v>
      </c>
      <c r="AR145" s="192">
        <v>0</v>
      </c>
      <c r="AS145" s="192">
        <v>0</v>
      </c>
      <c r="AT145" s="192">
        <v>0</v>
      </c>
      <c r="AU145" s="95"/>
      <c r="AV145" s="230">
        <v>1</v>
      </c>
      <c r="AW145" s="230">
        <v>0</v>
      </c>
      <c r="AX145" s="230" t="s">
        <v>3601</v>
      </c>
      <c r="AY145" s="141">
        <v>8</v>
      </c>
      <c r="AZ145" s="70">
        <v>1</v>
      </c>
      <c r="BA145" s="70">
        <v>1</v>
      </c>
      <c r="BB145" s="70">
        <v>1</v>
      </c>
      <c r="BC145" s="70">
        <v>1</v>
      </c>
      <c r="BD145" s="70">
        <v>1</v>
      </c>
      <c r="BE145" s="70">
        <v>1</v>
      </c>
      <c r="BF145" s="70">
        <v>1</v>
      </c>
      <c r="BG145" s="71">
        <v>0</v>
      </c>
      <c r="BH145" s="71">
        <v>1</v>
      </c>
      <c r="BI145" s="71">
        <v>0</v>
      </c>
      <c r="BJ145" s="71">
        <v>1</v>
      </c>
      <c r="BK145" s="71">
        <v>0</v>
      </c>
      <c r="BL145" s="70">
        <v>0</v>
      </c>
      <c r="BM145" s="70">
        <v>1</v>
      </c>
      <c r="BN145" s="70">
        <v>0</v>
      </c>
      <c r="BO145" s="70">
        <v>1</v>
      </c>
      <c r="BP145" s="403">
        <v>0</v>
      </c>
      <c r="BQ145" s="403">
        <v>0</v>
      </c>
      <c r="BR145" s="403">
        <v>150000</v>
      </c>
      <c r="BS145" s="403">
        <v>0</v>
      </c>
      <c r="BT145" s="403">
        <v>0</v>
      </c>
      <c r="BU145" s="403">
        <v>0</v>
      </c>
      <c r="BV145" s="403">
        <v>0</v>
      </c>
      <c r="BW145" s="403">
        <v>0</v>
      </c>
      <c r="BX145" s="403">
        <v>0</v>
      </c>
      <c r="BY145" s="403">
        <v>0</v>
      </c>
      <c r="BZ145" s="401">
        <v>0</v>
      </c>
      <c r="CA145" s="401">
        <v>0</v>
      </c>
      <c r="CB145" s="401">
        <v>0</v>
      </c>
      <c r="CC145" s="401">
        <v>0</v>
      </c>
      <c r="CD145" s="401">
        <v>0</v>
      </c>
      <c r="CE145" s="401">
        <v>0</v>
      </c>
      <c r="CF145" s="401">
        <v>0</v>
      </c>
      <c r="CG145" s="401">
        <v>0</v>
      </c>
      <c r="CH145" s="401">
        <v>0</v>
      </c>
      <c r="CI145" s="401">
        <v>0</v>
      </c>
      <c r="CJ145" s="401">
        <v>0</v>
      </c>
      <c r="CK145" s="401">
        <v>0</v>
      </c>
      <c r="CL145" s="401">
        <v>0</v>
      </c>
      <c r="CM145" s="401">
        <v>0</v>
      </c>
      <c r="CN145" s="401">
        <v>0</v>
      </c>
      <c r="CO145" s="401">
        <v>0</v>
      </c>
      <c r="CP145" s="401">
        <v>0</v>
      </c>
      <c r="CQ145" s="401">
        <v>0</v>
      </c>
      <c r="CR145" s="401">
        <v>0</v>
      </c>
      <c r="CS145" s="401">
        <v>0</v>
      </c>
      <c r="CT145" s="401">
        <v>0</v>
      </c>
      <c r="CU145" s="401">
        <v>0</v>
      </c>
      <c r="CV145" s="401">
        <v>0</v>
      </c>
      <c r="CW145" s="401">
        <v>0</v>
      </c>
      <c r="CX145" s="401">
        <v>0</v>
      </c>
      <c r="CY145" s="401">
        <v>0</v>
      </c>
      <c r="CZ145" s="401">
        <v>0</v>
      </c>
      <c r="DA145" s="401">
        <v>0</v>
      </c>
      <c r="DB145" s="401">
        <v>0</v>
      </c>
      <c r="DC145" s="401">
        <v>0</v>
      </c>
      <c r="DD145" s="401">
        <v>0</v>
      </c>
      <c r="DE145" s="401">
        <v>0</v>
      </c>
      <c r="DF145" s="401">
        <v>0</v>
      </c>
      <c r="DG145" s="403">
        <v>73663</v>
      </c>
      <c r="DH145" s="403">
        <v>73663</v>
      </c>
      <c r="DI145" s="403">
        <v>73663</v>
      </c>
      <c r="DJ145" s="403">
        <v>73663</v>
      </c>
      <c r="DK145" s="403">
        <v>73663</v>
      </c>
      <c r="DL145" s="403">
        <v>73663</v>
      </c>
      <c r="DM145" s="403">
        <v>73663</v>
      </c>
      <c r="DN145" s="403">
        <v>73663</v>
      </c>
      <c r="DO145" s="403">
        <v>73663</v>
      </c>
      <c r="DP145" s="403">
        <v>73663</v>
      </c>
      <c r="DQ145" s="403">
        <v>73663</v>
      </c>
      <c r="DR145" s="403">
        <v>73663</v>
      </c>
      <c r="DS145" s="403">
        <v>73663</v>
      </c>
      <c r="DT145" s="403">
        <v>73663</v>
      </c>
      <c r="DU145" s="403">
        <v>73663</v>
      </c>
      <c r="DV145" s="403">
        <v>73663</v>
      </c>
      <c r="DW145" s="403">
        <v>73663</v>
      </c>
      <c r="DX145" s="403">
        <v>73663</v>
      </c>
      <c r="DY145" s="403">
        <v>73663</v>
      </c>
      <c r="DZ145" s="403">
        <v>73663</v>
      </c>
      <c r="EA145" s="403">
        <v>73663</v>
      </c>
      <c r="EB145" s="403">
        <v>73663</v>
      </c>
      <c r="EC145" s="403">
        <v>73663</v>
      </c>
      <c r="ED145" s="403">
        <v>73663</v>
      </c>
      <c r="EE145" s="403">
        <v>73663</v>
      </c>
      <c r="EF145" s="403">
        <v>73663</v>
      </c>
      <c r="EG145" s="403">
        <v>73663</v>
      </c>
      <c r="EH145" s="403">
        <v>73663</v>
      </c>
      <c r="EI145" s="403">
        <v>73663</v>
      </c>
      <c r="EJ145" s="403">
        <v>73663</v>
      </c>
      <c r="EK145" s="403">
        <v>73663</v>
      </c>
      <c r="EL145" s="403">
        <v>73663</v>
      </c>
      <c r="EM145" s="403">
        <v>73663</v>
      </c>
      <c r="EN145" s="403">
        <v>73663</v>
      </c>
      <c r="EO145" s="403">
        <v>73663</v>
      </c>
      <c r="EP145" s="403">
        <v>73663</v>
      </c>
      <c r="EQ145" s="403">
        <v>73663</v>
      </c>
      <c r="ER145" s="403">
        <v>73663</v>
      </c>
      <c r="ES145" s="403">
        <v>73663</v>
      </c>
      <c r="ET145" s="403">
        <v>73663</v>
      </c>
      <c r="EU145" s="403">
        <v>73663</v>
      </c>
      <c r="EV145" s="403">
        <v>73663</v>
      </c>
      <c r="EW145" s="403">
        <v>73663</v>
      </c>
      <c r="EX145" s="404">
        <v>136054.42176870749</v>
      </c>
      <c r="EY145" s="404">
        <v>0</v>
      </c>
      <c r="EZ145" s="404">
        <v>0</v>
      </c>
      <c r="FA145" s="404">
        <v>0</v>
      </c>
      <c r="FB145" s="404">
        <v>0</v>
      </c>
      <c r="FC145" s="404">
        <v>0</v>
      </c>
      <c r="FD145" s="404">
        <v>0</v>
      </c>
      <c r="FE145" s="404">
        <v>0</v>
      </c>
      <c r="FF145" s="404">
        <v>0</v>
      </c>
      <c r="FG145" s="404">
        <v>0</v>
      </c>
      <c r="FH145" s="404">
        <v>0</v>
      </c>
      <c r="FI145" s="404">
        <v>0</v>
      </c>
      <c r="FJ145" s="404">
        <v>0</v>
      </c>
      <c r="FK145" s="404">
        <v>0</v>
      </c>
      <c r="FL145" s="404">
        <v>0</v>
      </c>
      <c r="FM145" s="404">
        <v>0</v>
      </c>
      <c r="FN145" s="404">
        <v>0</v>
      </c>
      <c r="FO145" s="404">
        <v>0</v>
      </c>
      <c r="FP145" s="404">
        <v>0</v>
      </c>
      <c r="FQ145" s="404">
        <v>0</v>
      </c>
      <c r="FR145" s="404">
        <v>0</v>
      </c>
      <c r="FS145" s="404">
        <v>0</v>
      </c>
      <c r="FT145" s="404">
        <v>0</v>
      </c>
      <c r="FU145" s="404">
        <v>0</v>
      </c>
      <c r="FV145" s="404">
        <v>0</v>
      </c>
      <c r="FW145" s="404">
        <v>0</v>
      </c>
      <c r="FX145" s="404">
        <v>0</v>
      </c>
      <c r="FY145" s="404">
        <v>0</v>
      </c>
      <c r="FZ145" s="404">
        <v>0</v>
      </c>
      <c r="GA145" s="404">
        <v>0</v>
      </c>
      <c r="GB145" s="404">
        <v>0</v>
      </c>
      <c r="GC145" s="404">
        <v>0</v>
      </c>
      <c r="GD145" s="404">
        <v>0</v>
      </c>
      <c r="GE145" s="404">
        <v>0</v>
      </c>
      <c r="GF145" s="404">
        <v>0</v>
      </c>
      <c r="GG145" s="404">
        <v>0</v>
      </c>
      <c r="GH145" s="404">
        <v>0</v>
      </c>
      <c r="GI145" s="404">
        <v>0</v>
      </c>
      <c r="GJ145" s="404">
        <v>0</v>
      </c>
      <c r="GK145" s="404">
        <v>0</v>
      </c>
      <c r="GL145" s="404">
        <v>66814.512471655325</v>
      </c>
      <c r="GM145" s="404">
        <v>63632.869020624115</v>
      </c>
      <c r="GN145" s="404">
        <v>60602.732400594403</v>
      </c>
      <c r="GO145" s="404">
        <v>57716.88800056609</v>
      </c>
      <c r="GP145" s="404">
        <v>54968.464762443902</v>
      </c>
      <c r="GQ145" s="404">
        <v>52350.918821375133</v>
      </c>
      <c r="GR145" s="404">
        <v>49858.01792511918</v>
      </c>
      <c r="GS145" s="404">
        <v>47483.826595351602</v>
      </c>
      <c r="GT145" s="404">
        <v>45222.691995572954</v>
      </c>
      <c r="GU145" s="404">
        <v>43069.230471974239</v>
      </c>
      <c r="GV145" s="404">
        <v>41018.314735213564</v>
      </c>
      <c r="GW145" s="404">
        <v>39065.061652584343</v>
      </c>
      <c r="GX145" s="404">
        <v>37204.820621508909</v>
      </c>
      <c r="GY145" s="404">
        <v>35433.162496675133</v>
      </c>
      <c r="GZ145" s="404">
        <v>33745.869044452513</v>
      </c>
      <c r="HA145" s="404">
        <v>32138.922899478581</v>
      </c>
      <c r="HB145" s="404">
        <v>30608.497999503412</v>
      </c>
      <c r="HC145" s="404">
        <v>29150.950475717535</v>
      </c>
      <c r="HD145" s="404">
        <v>27762.809976873843</v>
      </c>
      <c r="HE145" s="404">
        <v>26440.771406546519</v>
      </c>
      <c r="HF145" s="404">
        <v>25181.687053853828</v>
      </c>
      <c r="HG145" s="404">
        <v>23982.559098908401</v>
      </c>
      <c r="HH145" s="404">
        <v>22840.532475150863</v>
      </c>
      <c r="HI145" s="404">
        <v>21752.888071572248</v>
      </c>
      <c r="HJ145" s="404">
        <v>20717.036258640237</v>
      </c>
      <c r="HK145" s="404">
        <v>19730.510722514511</v>
      </c>
      <c r="HL145" s="404">
        <v>18790.962592870965</v>
      </c>
      <c r="HM145" s="404">
        <v>17896.154850353294</v>
      </c>
      <c r="HN145" s="404">
        <v>17043.957000336479</v>
      </c>
      <c r="HO145" s="404">
        <v>16232.34000032045</v>
      </c>
      <c r="HP145" s="404">
        <v>15459.371428876619</v>
      </c>
      <c r="HQ145" s="404">
        <v>14723.210884644399</v>
      </c>
      <c r="HR145" s="404">
        <v>14022.105604423237</v>
      </c>
      <c r="HS145" s="404">
        <v>13354.386289926892</v>
      </c>
      <c r="HT145" s="404">
        <v>12718.463133263707</v>
      </c>
      <c r="HU145" s="404">
        <v>12112.82203167972</v>
      </c>
      <c r="HV145" s="404">
        <v>11536.020982552116</v>
      </c>
      <c r="HW145" s="404">
        <v>10986.686650049633</v>
      </c>
      <c r="HX145" s="404">
        <v>10463.511095285367</v>
      </c>
      <c r="HY145" s="404">
        <v>9965.2486621765383</v>
      </c>
      <c r="HZ145" s="404">
        <v>136054.42176870749</v>
      </c>
      <c r="IA145" s="404">
        <v>303735.46665588382</v>
      </c>
      <c r="IB145" s="408">
        <v>2.2324556799207462</v>
      </c>
      <c r="IC145" s="410"/>
    </row>
    <row r="146" spans="1:237" ht="90" customHeight="1" x14ac:dyDescent="0.2">
      <c r="A146" s="231" t="s">
        <v>1099</v>
      </c>
      <c r="B146" s="85" t="s">
        <v>1100</v>
      </c>
      <c r="C146" s="85" t="s">
        <v>1121</v>
      </c>
      <c r="D146" s="90">
        <v>4</v>
      </c>
      <c r="E146" s="85" t="s">
        <v>1122</v>
      </c>
      <c r="F146" s="95" t="s">
        <v>1123</v>
      </c>
      <c r="G146" s="95" t="s">
        <v>1123</v>
      </c>
      <c r="H146" s="90" t="s">
        <v>77</v>
      </c>
      <c r="I146" s="95" t="s">
        <v>1124</v>
      </c>
      <c r="J146" s="95">
        <v>5</v>
      </c>
      <c r="K146" s="227" t="s">
        <v>79</v>
      </c>
      <c r="L146" s="90">
        <v>8110</v>
      </c>
      <c r="M146" s="90" t="s">
        <v>1125</v>
      </c>
      <c r="N146" s="90" t="s">
        <v>81</v>
      </c>
      <c r="O146" s="90" t="s">
        <v>148</v>
      </c>
      <c r="P146" s="78" t="s">
        <v>149</v>
      </c>
      <c r="Q146" s="112" t="s">
        <v>100</v>
      </c>
      <c r="R146" s="90" t="s">
        <v>84</v>
      </c>
      <c r="S146" s="90" t="s">
        <v>99</v>
      </c>
      <c r="T146" s="90" t="s">
        <v>1126</v>
      </c>
      <c r="U146" s="90" t="s">
        <v>100</v>
      </c>
      <c r="V146" s="193">
        <v>1</v>
      </c>
      <c r="W146" s="93">
        <v>40000</v>
      </c>
      <c r="X146" s="92">
        <v>0</v>
      </c>
      <c r="Y146" s="92">
        <v>0</v>
      </c>
      <c r="Z146" s="92">
        <v>10000</v>
      </c>
      <c r="AA146" s="92">
        <v>0</v>
      </c>
      <c r="AB146" s="92">
        <v>0</v>
      </c>
      <c r="AC146" s="92">
        <v>10000</v>
      </c>
      <c r="AD146" s="92">
        <v>0</v>
      </c>
      <c r="AE146" s="192">
        <v>10000</v>
      </c>
      <c r="AF146" s="192">
        <v>0</v>
      </c>
      <c r="AG146" s="192">
        <v>10000</v>
      </c>
      <c r="AH146" s="192">
        <v>0</v>
      </c>
      <c r="AI146" s="91" t="s">
        <v>88</v>
      </c>
      <c r="AJ146" s="94">
        <v>0</v>
      </c>
      <c r="AK146" s="94">
        <v>0</v>
      </c>
      <c r="AL146" s="94">
        <v>0</v>
      </c>
      <c r="AM146" s="94">
        <v>0</v>
      </c>
      <c r="AN146" s="94">
        <v>0</v>
      </c>
      <c r="AO146" s="94">
        <v>0</v>
      </c>
      <c r="AP146" s="94">
        <v>0</v>
      </c>
      <c r="AQ146" s="192">
        <v>0</v>
      </c>
      <c r="AR146" s="192">
        <v>0</v>
      </c>
      <c r="AS146" s="192">
        <v>0</v>
      </c>
      <c r="AT146" s="192">
        <v>0</v>
      </c>
      <c r="AU146" s="289"/>
      <c r="AV146" s="230">
        <v>1</v>
      </c>
      <c r="AW146" s="230">
        <v>0</v>
      </c>
      <c r="AX146" s="230" t="s">
        <v>3606</v>
      </c>
      <c r="AY146" s="141">
        <v>7</v>
      </c>
      <c r="AZ146" s="70">
        <v>1</v>
      </c>
      <c r="BA146" s="70">
        <v>1</v>
      </c>
      <c r="BB146" s="70">
        <v>1</v>
      </c>
      <c r="BC146" s="70">
        <v>1</v>
      </c>
      <c r="BD146" s="70">
        <v>1</v>
      </c>
      <c r="BE146" s="70">
        <v>1</v>
      </c>
      <c r="BF146" s="70">
        <v>1</v>
      </c>
      <c r="BG146" s="71">
        <v>0</v>
      </c>
      <c r="BH146" s="71">
        <v>0</v>
      </c>
      <c r="BI146" s="71">
        <v>0</v>
      </c>
      <c r="BJ146" s="71">
        <v>0</v>
      </c>
      <c r="BK146" s="71">
        <v>0</v>
      </c>
      <c r="BL146" s="70">
        <v>1</v>
      </c>
      <c r="BM146" s="70">
        <v>0</v>
      </c>
      <c r="BN146" s="70">
        <v>0</v>
      </c>
      <c r="BO146" s="70">
        <v>0</v>
      </c>
      <c r="BP146" s="403">
        <v>0</v>
      </c>
      <c r="BQ146" s="403">
        <v>10000</v>
      </c>
      <c r="BR146" s="403">
        <v>0</v>
      </c>
      <c r="BS146" s="403">
        <v>0</v>
      </c>
      <c r="BT146" s="403">
        <v>10000</v>
      </c>
      <c r="BU146" s="403">
        <v>0</v>
      </c>
      <c r="BV146" s="403">
        <v>10000</v>
      </c>
      <c r="BW146" s="403">
        <v>0</v>
      </c>
      <c r="BX146" s="403">
        <v>10000</v>
      </c>
      <c r="BY146" s="403">
        <v>0</v>
      </c>
      <c r="BZ146" s="401">
        <v>0</v>
      </c>
      <c r="CA146" s="401">
        <v>0</v>
      </c>
      <c r="CB146" s="401">
        <v>0</v>
      </c>
      <c r="CC146" s="401">
        <v>0</v>
      </c>
      <c r="CD146" s="401">
        <v>0</v>
      </c>
      <c r="CE146" s="401">
        <v>0</v>
      </c>
      <c r="CF146" s="401">
        <v>0</v>
      </c>
      <c r="CG146" s="401">
        <v>0</v>
      </c>
      <c r="CH146" s="401">
        <v>0</v>
      </c>
      <c r="CI146" s="401">
        <v>0</v>
      </c>
      <c r="CJ146" s="401">
        <v>0</v>
      </c>
      <c r="CK146" s="401">
        <v>0</v>
      </c>
      <c r="CL146" s="401">
        <v>0</v>
      </c>
      <c r="CM146" s="401">
        <v>0</v>
      </c>
      <c r="CN146" s="401">
        <v>0</v>
      </c>
      <c r="CO146" s="401">
        <v>0</v>
      </c>
      <c r="CP146" s="401">
        <v>0</v>
      </c>
      <c r="CQ146" s="401">
        <v>0</v>
      </c>
      <c r="CR146" s="401">
        <v>0</v>
      </c>
      <c r="CS146" s="401">
        <v>0</v>
      </c>
      <c r="CT146" s="401">
        <v>0</v>
      </c>
      <c r="CU146" s="401">
        <v>0</v>
      </c>
      <c r="CV146" s="401">
        <v>0</v>
      </c>
      <c r="CW146" s="401">
        <v>0</v>
      </c>
      <c r="CX146" s="401">
        <v>0</v>
      </c>
      <c r="CY146" s="401">
        <v>0</v>
      </c>
      <c r="CZ146" s="401">
        <v>0</v>
      </c>
      <c r="DA146" s="401">
        <v>0</v>
      </c>
      <c r="DB146" s="401">
        <v>0</v>
      </c>
      <c r="DC146" s="401">
        <v>0</v>
      </c>
      <c r="DD146" s="401">
        <v>0</v>
      </c>
      <c r="DE146" s="401">
        <v>0</v>
      </c>
      <c r="DF146" s="401">
        <v>0</v>
      </c>
      <c r="DG146" s="403">
        <v>8110</v>
      </c>
      <c r="DH146" s="403">
        <v>8110</v>
      </c>
      <c r="DI146" s="403">
        <v>8110</v>
      </c>
      <c r="DJ146" s="403">
        <v>8110</v>
      </c>
      <c r="DK146" s="403">
        <v>8110</v>
      </c>
      <c r="DL146" s="403">
        <v>8110</v>
      </c>
      <c r="DM146" s="403">
        <v>8110</v>
      </c>
      <c r="DN146" s="403">
        <v>8110</v>
      </c>
      <c r="DO146" s="403">
        <v>8110</v>
      </c>
      <c r="DP146" s="403">
        <v>8110</v>
      </c>
      <c r="DQ146" s="403">
        <v>8110</v>
      </c>
      <c r="DR146" s="403">
        <v>8110</v>
      </c>
      <c r="DS146" s="403">
        <v>8110</v>
      </c>
      <c r="DT146" s="403">
        <v>8110</v>
      </c>
      <c r="DU146" s="403">
        <v>8110</v>
      </c>
      <c r="DV146" s="403">
        <v>8110</v>
      </c>
      <c r="DW146" s="403">
        <v>8110</v>
      </c>
      <c r="DX146" s="403">
        <v>8110</v>
      </c>
      <c r="DY146" s="403">
        <v>8110</v>
      </c>
      <c r="DZ146" s="403">
        <v>8110</v>
      </c>
      <c r="EA146" s="403">
        <v>8110</v>
      </c>
      <c r="EB146" s="403">
        <v>8110</v>
      </c>
      <c r="EC146" s="403">
        <v>8110</v>
      </c>
      <c r="ED146" s="403">
        <v>8110</v>
      </c>
      <c r="EE146" s="403">
        <v>8110</v>
      </c>
      <c r="EF146" s="403">
        <v>8110</v>
      </c>
      <c r="EG146" s="403">
        <v>8110</v>
      </c>
      <c r="EH146" s="403">
        <v>8110</v>
      </c>
      <c r="EI146" s="403">
        <v>8110</v>
      </c>
      <c r="EJ146" s="403">
        <v>8110</v>
      </c>
      <c r="EK146" s="403">
        <v>8110</v>
      </c>
      <c r="EL146" s="403">
        <v>8110</v>
      </c>
      <c r="EM146" s="403">
        <v>8110</v>
      </c>
      <c r="EN146" s="403">
        <v>8110</v>
      </c>
      <c r="EO146" s="403">
        <v>8110</v>
      </c>
      <c r="EP146" s="403">
        <v>8110</v>
      </c>
      <c r="EQ146" s="403">
        <v>8110</v>
      </c>
      <c r="ER146" s="403">
        <v>8110</v>
      </c>
      <c r="ES146" s="403">
        <v>8110</v>
      </c>
      <c r="ET146" s="403">
        <v>8110</v>
      </c>
      <c r="EU146" s="403">
        <v>8110</v>
      </c>
      <c r="EV146" s="403">
        <v>8110</v>
      </c>
      <c r="EW146" s="403">
        <v>8110</v>
      </c>
      <c r="EX146" s="404">
        <v>0</v>
      </c>
      <c r="EY146" s="404">
        <v>0</v>
      </c>
      <c r="EZ146" s="404">
        <v>8227.0247479188201</v>
      </c>
      <c r="FA146" s="404">
        <v>0</v>
      </c>
      <c r="FB146" s="404">
        <v>7462.153966366277</v>
      </c>
      <c r="FC146" s="404">
        <v>0</v>
      </c>
      <c r="FD146" s="404">
        <v>6768.3936202868717</v>
      </c>
      <c r="FE146" s="404">
        <v>0</v>
      </c>
      <c r="FF146" s="404">
        <v>0</v>
      </c>
      <c r="FG146" s="404">
        <v>0</v>
      </c>
      <c r="FH146" s="404">
        <v>0</v>
      </c>
      <c r="FI146" s="404">
        <v>0</v>
      </c>
      <c r="FJ146" s="404">
        <v>0</v>
      </c>
      <c r="FK146" s="404">
        <v>0</v>
      </c>
      <c r="FL146" s="404">
        <v>0</v>
      </c>
      <c r="FM146" s="404">
        <v>0</v>
      </c>
      <c r="FN146" s="404">
        <v>0</v>
      </c>
      <c r="FO146" s="404">
        <v>0</v>
      </c>
      <c r="FP146" s="404">
        <v>0</v>
      </c>
      <c r="FQ146" s="404">
        <v>0</v>
      </c>
      <c r="FR146" s="404">
        <v>0</v>
      </c>
      <c r="FS146" s="404">
        <v>0</v>
      </c>
      <c r="FT146" s="404">
        <v>0</v>
      </c>
      <c r="FU146" s="404">
        <v>0</v>
      </c>
      <c r="FV146" s="404">
        <v>0</v>
      </c>
      <c r="FW146" s="404">
        <v>0</v>
      </c>
      <c r="FX146" s="404">
        <v>0</v>
      </c>
      <c r="FY146" s="404">
        <v>0</v>
      </c>
      <c r="FZ146" s="404">
        <v>0</v>
      </c>
      <c r="GA146" s="404">
        <v>0</v>
      </c>
      <c r="GB146" s="404">
        <v>0</v>
      </c>
      <c r="GC146" s="404">
        <v>0</v>
      </c>
      <c r="GD146" s="404">
        <v>0</v>
      </c>
      <c r="GE146" s="404">
        <v>0</v>
      </c>
      <c r="GF146" s="404">
        <v>0</v>
      </c>
      <c r="GG146" s="404">
        <v>0</v>
      </c>
      <c r="GH146" s="404">
        <v>0</v>
      </c>
      <c r="GI146" s="404">
        <v>0</v>
      </c>
      <c r="GJ146" s="404">
        <v>0</v>
      </c>
      <c r="GK146" s="404">
        <v>0</v>
      </c>
      <c r="GL146" s="404">
        <v>7356.0090702947846</v>
      </c>
      <c r="GM146" s="404">
        <v>7005.7229240902707</v>
      </c>
      <c r="GN146" s="404">
        <v>6672.1170705621626</v>
      </c>
      <c r="GO146" s="404">
        <v>6354.3972100592018</v>
      </c>
      <c r="GP146" s="404">
        <v>6051.80686672305</v>
      </c>
      <c r="GQ146" s="404">
        <v>5763.6255873552846</v>
      </c>
      <c r="GR146" s="404">
        <v>5489.1672260526529</v>
      </c>
      <c r="GS146" s="404">
        <v>5227.7783105263361</v>
      </c>
      <c r="GT146" s="404">
        <v>4978.8364862155577</v>
      </c>
      <c r="GU146" s="404">
        <v>4741.7490344910075</v>
      </c>
      <c r="GV146" s="404">
        <v>4515.9514614200079</v>
      </c>
      <c r="GW146" s="404">
        <v>4300.90615373334</v>
      </c>
      <c r="GX146" s="404">
        <v>4096.1010987936579</v>
      </c>
      <c r="GY146" s="404">
        <v>3901.0486655177683</v>
      </c>
      <c r="GZ146" s="404">
        <v>3715.284443350256</v>
      </c>
      <c r="HA146" s="404">
        <v>3538.3661365240528</v>
      </c>
      <c r="HB146" s="404">
        <v>3369.8725109752882</v>
      </c>
      <c r="HC146" s="404">
        <v>3209.4023914050363</v>
      </c>
      <c r="HD146" s="404">
        <v>3056.573706100035</v>
      </c>
      <c r="HE146" s="404">
        <v>2911.0225772381286</v>
      </c>
      <c r="HF146" s="404">
        <v>2772.4024545125035</v>
      </c>
      <c r="HG146" s="404">
        <v>2640.3832900119078</v>
      </c>
      <c r="HH146" s="404">
        <v>2514.6507523922933</v>
      </c>
      <c r="HI146" s="404">
        <v>2394.9054784688506</v>
      </c>
      <c r="HJ146" s="404">
        <v>2280.8623604465242</v>
      </c>
      <c r="HK146" s="404">
        <v>2172.2498670919276</v>
      </c>
      <c r="HL146" s="404">
        <v>2068.8093972304077</v>
      </c>
      <c r="HM146" s="404">
        <v>1970.2946640289592</v>
      </c>
      <c r="HN146" s="404">
        <v>1876.4711085990095</v>
      </c>
      <c r="HO146" s="404">
        <v>1787.1153415228655</v>
      </c>
      <c r="HP146" s="404">
        <v>1702.0146109741577</v>
      </c>
      <c r="HQ146" s="404">
        <v>1620.9662961658646</v>
      </c>
      <c r="HR146" s="404">
        <v>1543.777424919871</v>
      </c>
      <c r="HS146" s="404">
        <v>1470.2642142094007</v>
      </c>
      <c r="HT146" s="404">
        <v>1400.251632580382</v>
      </c>
      <c r="HU146" s="404">
        <v>1333.5729834098875</v>
      </c>
      <c r="HV146" s="404">
        <v>1270.0695080094167</v>
      </c>
      <c r="HW146" s="404">
        <v>1209.5900076280157</v>
      </c>
      <c r="HX146" s="404">
        <v>1151.9904834552533</v>
      </c>
      <c r="HY146" s="404">
        <v>1097.1337937669077</v>
      </c>
      <c r="HZ146" s="404">
        <v>15689.178714285097</v>
      </c>
      <c r="IA146" s="404">
        <v>33440.05314172947</v>
      </c>
      <c r="IB146" s="408">
        <v>2.1314087722948867</v>
      </c>
      <c r="IC146" s="410"/>
    </row>
    <row r="147" spans="1:237" ht="90" customHeight="1" x14ac:dyDescent="0.2">
      <c r="A147" s="161" t="s">
        <v>2267</v>
      </c>
      <c r="B147" s="150" t="s">
        <v>2788</v>
      </c>
      <c r="C147" s="150" t="s">
        <v>2223</v>
      </c>
      <c r="D147" s="148">
        <v>13</v>
      </c>
      <c r="E147" s="150" t="s">
        <v>2831</v>
      </c>
      <c r="F147" s="151" t="s">
        <v>2832</v>
      </c>
      <c r="G147" s="151" t="s">
        <v>2833</v>
      </c>
      <c r="H147" s="79" t="s">
        <v>77</v>
      </c>
      <c r="I147" s="151" t="s">
        <v>316</v>
      </c>
      <c r="J147" s="151">
        <v>5</v>
      </c>
      <c r="K147" s="227" t="s">
        <v>79</v>
      </c>
      <c r="L147" s="79">
        <v>2261</v>
      </c>
      <c r="M147" s="79" t="s">
        <v>2818</v>
      </c>
      <c r="N147" s="79" t="s">
        <v>147</v>
      </c>
      <c r="O147" s="73" t="s">
        <v>106</v>
      </c>
      <c r="P147" s="79" t="s">
        <v>463</v>
      </c>
      <c r="Q147" s="112" t="s">
        <v>100</v>
      </c>
      <c r="R147" s="79" t="s">
        <v>108</v>
      </c>
      <c r="S147" s="79" t="s">
        <v>99</v>
      </c>
      <c r="T147" s="79" t="s">
        <v>2065</v>
      </c>
      <c r="U147" s="79" t="s">
        <v>100</v>
      </c>
      <c r="V147" s="81">
        <v>1</v>
      </c>
      <c r="W147" s="149">
        <v>0</v>
      </c>
      <c r="X147" s="149">
        <v>0</v>
      </c>
      <c r="Y147" s="149">
        <v>0</v>
      </c>
      <c r="Z147" s="149">
        <v>0</v>
      </c>
      <c r="AA147" s="149">
        <v>0</v>
      </c>
      <c r="AB147" s="149">
        <v>0</v>
      </c>
      <c r="AC147" s="149">
        <v>0</v>
      </c>
      <c r="AD147" s="149">
        <v>0</v>
      </c>
      <c r="AE147" s="149">
        <v>0</v>
      </c>
      <c r="AF147" s="149">
        <v>0</v>
      </c>
      <c r="AG147" s="149">
        <v>0</v>
      </c>
      <c r="AH147" s="149">
        <v>0</v>
      </c>
      <c r="AI147" s="88" t="s">
        <v>88</v>
      </c>
      <c r="AJ147" s="149">
        <v>5000</v>
      </c>
      <c r="AK147" s="149">
        <v>0</v>
      </c>
      <c r="AL147" s="149">
        <v>0</v>
      </c>
      <c r="AM147" s="149">
        <v>2000</v>
      </c>
      <c r="AN147" s="149">
        <v>3000</v>
      </c>
      <c r="AO147" s="149">
        <v>0</v>
      </c>
      <c r="AP147" s="149">
        <v>0</v>
      </c>
      <c r="AQ147" s="149">
        <v>0</v>
      </c>
      <c r="AR147" s="149">
        <v>0</v>
      </c>
      <c r="AS147" s="149">
        <v>0</v>
      </c>
      <c r="AT147" s="149">
        <v>0</v>
      </c>
      <c r="AU147" s="151"/>
      <c r="AV147" s="230">
        <v>1</v>
      </c>
      <c r="AW147" s="230">
        <v>0</v>
      </c>
      <c r="AX147" s="230" t="s">
        <v>3600</v>
      </c>
      <c r="AY147" s="141">
        <v>8</v>
      </c>
      <c r="AZ147" s="70">
        <v>1</v>
      </c>
      <c r="BA147" s="70">
        <v>1</v>
      </c>
      <c r="BB147" s="70">
        <v>0</v>
      </c>
      <c r="BC147" s="70">
        <v>1</v>
      </c>
      <c r="BD147" s="70">
        <v>1</v>
      </c>
      <c r="BE147" s="70">
        <v>1</v>
      </c>
      <c r="BF147" s="70">
        <v>1</v>
      </c>
      <c r="BG147" s="71">
        <v>0</v>
      </c>
      <c r="BH147" s="71">
        <v>1</v>
      </c>
      <c r="BI147" s="71">
        <v>0</v>
      </c>
      <c r="BJ147" s="71">
        <v>1</v>
      </c>
      <c r="BK147" s="71">
        <v>0</v>
      </c>
      <c r="BL147" s="70">
        <v>1</v>
      </c>
      <c r="BM147" s="70">
        <v>1</v>
      </c>
      <c r="BN147" s="70">
        <v>0</v>
      </c>
      <c r="BO147" s="70">
        <v>1</v>
      </c>
      <c r="BP147" s="403">
        <v>0</v>
      </c>
      <c r="BQ147" s="403">
        <v>0</v>
      </c>
      <c r="BR147" s="403">
        <v>2000</v>
      </c>
      <c r="BS147" s="403">
        <v>3000</v>
      </c>
      <c r="BT147" s="403">
        <v>0</v>
      </c>
      <c r="BU147" s="403">
        <v>0</v>
      </c>
      <c r="BV147" s="403">
        <v>0</v>
      </c>
      <c r="BW147" s="403">
        <v>0</v>
      </c>
      <c r="BX147" s="403">
        <v>0</v>
      </c>
      <c r="BY147" s="403">
        <v>0</v>
      </c>
      <c r="BZ147" s="401">
        <v>0</v>
      </c>
      <c r="CA147" s="401">
        <v>0</v>
      </c>
      <c r="CB147" s="401">
        <v>0</v>
      </c>
      <c r="CC147" s="401">
        <v>0</v>
      </c>
      <c r="CD147" s="401">
        <v>0</v>
      </c>
      <c r="CE147" s="401">
        <v>0</v>
      </c>
      <c r="CF147" s="401">
        <v>0</v>
      </c>
      <c r="CG147" s="401">
        <v>0</v>
      </c>
      <c r="CH147" s="401">
        <v>0</v>
      </c>
      <c r="CI147" s="401">
        <v>0</v>
      </c>
      <c r="CJ147" s="401">
        <v>0</v>
      </c>
      <c r="CK147" s="401">
        <v>0</v>
      </c>
      <c r="CL147" s="401">
        <v>0</v>
      </c>
      <c r="CM147" s="401">
        <v>0</v>
      </c>
      <c r="CN147" s="401">
        <v>0</v>
      </c>
      <c r="CO147" s="401">
        <v>0</v>
      </c>
      <c r="CP147" s="401">
        <v>0</v>
      </c>
      <c r="CQ147" s="401">
        <v>0</v>
      </c>
      <c r="CR147" s="401">
        <v>0</v>
      </c>
      <c r="CS147" s="401">
        <v>0</v>
      </c>
      <c r="CT147" s="401">
        <v>0</v>
      </c>
      <c r="CU147" s="401">
        <v>0</v>
      </c>
      <c r="CV147" s="401">
        <v>0</v>
      </c>
      <c r="CW147" s="401">
        <v>0</v>
      </c>
      <c r="CX147" s="401">
        <v>0</v>
      </c>
      <c r="CY147" s="401">
        <v>0</v>
      </c>
      <c r="CZ147" s="401">
        <v>0</v>
      </c>
      <c r="DA147" s="401">
        <v>0</v>
      </c>
      <c r="DB147" s="401">
        <v>0</v>
      </c>
      <c r="DC147" s="401">
        <v>0</v>
      </c>
      <c r="DD147" s="401">
        <v>0</v>
      </c>
      <c r="DE147" s="401">
        <v>0</v>
      </c>
      <c r="DF147" s="401">
        <v>0</v>
      </c>
      <c r="DG147" s="403">
        <v>2261</v>
      </c>
      <c r="DH147" s="403">
        <v>2261</v>
      </c>
      <c r="DI147" s="403">
        <v>2261</v>
      </c>
      <c r="DJ147" s="403">
        <v>2261</v>
      </c>
      <c r="DK147" s="403">
        <v>2261</v>
      </c>
      <c r="DL147" s="403">
        <v>2261</v>
      </c>
      <c r="DM147" s="403">
        <v>2261</v>
      </c>
      <c r="DN147" s="403">
        <v>2261</v>
      </c>
      <c r="DO147" s="403">
        <v>2261</v>
      </c>
      <c r="DP147" s="403">
        <v>2261</v>
      </c>
      <c r="DQ147" s="403">
        <v>2261</v>
      </c>
      <c r="DR147" s="403">
        <v>2261</v>
      </c>
      <c r="DS147" s="403">
        <v>2261</v>
      </c>
      <c r="DT147" s="403">
        <v>2261</v>
      </c>
      <c r="DU147" s="403">
        <v>2261</v>
      </c>
      <c r="DV147" s="403">
        <v>2261</v>
      </c>
      <c r="DW147" s="403">
        <v>2261</v>
      </c>
      <c r="DX147" s="403">
        <v>2261</v>
      </c>
      <c r="DY147" s="403">
        <v>2261</v>
      </c>
      <c r="DZ147" s="403">
        <v>2261</v>
      </c>
      <c r="EA147" s="403">
        <v>2261</v>
      </c>
      <c r="EB147" s="403">
        <v>2261</v>
      </c>
      <c r="EC147" s="403">
        <v>2261</v>
      </c>
      <c r="ED147" s="403">
        <v>2261</v>
      </c>
      <c r="EE147" s="403">
        <v>2261</v>
      </c>
      <c r="EF147" s="403">
        <v>2261</v>
      </c>
      <c r="EG147" s="403">
        <v>2261</v>
      </c>
      <c r="EH147" s="403">
        <v>2261</v>
      </c>
      <c r="EI147" s="403">
        <v>2261</v>
      </c>
      <c r="EJ147" s="403">
        <v>2261</v>
      </c>
      <c r="EK147" s="403">
        <v>2261</v>
      </c>
      <c r="EL147" s="403">
        <v>2261</v>
      </c>
      <c r="EM147" s="403">
        <v>2261</v>
      </c>
      <c r="EN147" s="403">
        <v>2261</v>
      </c>
      <c r="EO147" s="403">
        <v>2261</v>
      </c>
      <c r="EP147" s="403">
        <v>2261</v>
      </c>
      <c r="EQ147" s="403">
        <v>2261</v>
      </c>
      <c r="ER147" s="403">
        <v>2261</v>
      </c>
      <c r="ES147" s="403">
        <v>2261</v>
      </c>
      <c r="ET147" s="403">
        <v>2261</v>
      </c>
      <c r="EU147" s="403">
        <v>2261</v>
      </c>
      <c r="EV147" s="403">
        <v>2261</v>
      </c>
      <c r="EW147" s="403">
        <v>2261</v>
      </c>
      <c r="EX147" s="404">
        <v>1814.0589569160998</v>
      </c>
      <c r="EY147" s="404">
        <v>2591.5127955944281</v>
      </c>
      <c r="EZ147" s="404">
        <v>0</v>
      </c>
      <c r="FA147" s="404">
        <v>0</v>
      </c>
      <c r="FB147" s="404">
        <v>0</v>
      </c>
      <c r="FC147" s="404">
        <v>0</v>
      </c>
      <c r="FD147" s="404">
        <v>0</v>
      </c>
      <c r="FE147" s="404">
        <v>0</v>
      </c>
      <c r="FF147" s="404">
        <v>0</v>
      </c>
      <c r="FG147" s="404">
        <v>0</v>
      </c>
      <c r="FH147" s="404">
        <v>0</v>
      </c>
      <c r="FI147" s="404">
        <v>0</v>
      </c>
      <c r="FJ147" s="404">
        <v>0</v>
      </c>
      <c r="FK147" s="404">
        <v>0</v>
      </c>
      <c r="FL147" s="404">
        <v>0</v>
      </c>
      <c r="FM147" s="404">
        <v>0</v>
      </c>
      <c r="FN147" s="404">
        <v>0</v>
      </c>
      <c r="FO147" s="404">
        <v>0</v>
      </c>
      <c r="FP147" s="404">
        <v>0</v>
      </c>
      <c r="FQ147" s="404">
        <v>0</v>
      </c>
      <c r="FR147" s="404">
        <v>0</v>
      </c>
      <c r="FS147" s="404">
        <v>0</v>
      </c>
      <c r="FT147" s="404">
        <v>0</v>
      </c>
      <c r="FU147" s="404">
        <v>0</v>
      </c>
      <c r="FV147" s="404">
        <v>0</v>
      </c>
      <c r="FW147" s="404">
        <v>0</v>
      </c>
      <c r="FX147" s="404">
        <v>0</v>
      </c>
      <c r="FY147" s="404">
        <v>0</v>
      </c>
      <c r="FZ147" s="404">
        <v>0</v>
      </c>
      <c r="GA147" s="404">
        <v>0</v>
      </c>
      <c r="GB147" s="404">
        <v>0</v>
      </c>
      <c r="GC147" s="404">
        <v>0</v>
      </c>
      <c r="GD147" s="404">
        <v>0</v>
      </c>
      <c r="GE147" s="404">
        <v>0</v>
      </c>
      <c r="GF147" s="404">
        <v>0</v>
      </c>
      <c r="GG147" s="404">
        <v>0</v>
      </c>
      <c r="GH147" s="404">
        <v>0</v>
      </c>
      <c r="GI147" s="404">
        <v>0</v>
      </c>
      <c r="GJ147" s="404">
        <v>0</v>
      </c>
      <c r="GK147" s="404">
        <v>0</v>
      </c>
      <c r="GL147" s="404">
        <v>2050.7936507936506</v>
      </c>
      <c r="GM147" s="404">
        <v>1953.1368102796673</v>
      </c>
      <c r="GN147" s="404">
        <v>1860.1302955044453</v>
      </c>
      <c r="GO147" s="404">
        <v>1771.5526623851856</v>
      </c>
      <c r="GP147" s="404">
        <v>1687.1930117954153</v>
      </c>
      <c r="GQ147" s="404">
        <v>1606.8504874242046</v>
      </c>
      <c r="GR147" s="404">
        <v>1530.3337975468617</v>
      </c>
      <c r="GS147" s="404">
        <v>1457.4607595684397</v>
      </c>
      <c r="GT147" s="404">
        <v>1388.0578662556568</v>
      </c>
      <c r="GU147" s="404">
        <v>1321.9598726244349</v>
      </c>
      <c r="GV147" s="404">
        <v>1259.0094024994621</v>
      </c>
      <c r="GW147" s="404">
        <v>1199.0565738090113</v>
      </c>
      <c r="GX147" s="404">
        <v>1141.9586417228682</v>
      </c>
      <c r="GY147" s="404">
        <v>1087.5796587836835</v>
      </c>
      <c r="GZ147" s="404">
        <v>1035.790151222556</v>
      </c>
      <c r="HA147" s="404">
        <v>986.46681068814837</v>
      </c>
      <c r="HB147" s="404">
        <v>939.49220065537941</v>
      </c>
      <c r="HC147" s="404">
        <v>894.75447681464698</v>
      </c>
      <c r="HD147" s="404">
        <v>852.14712077585432</v>
      </c>
      <c r="HE147" s="404">
        <v>811.56868645319469</v>
      </c>
      <c r="HF147" s="404">
        <v>772.92255852685207</v>
      </c>
      <c r="HG147" s="404">
        <v>736.1167224065257</v>
      </c>
      <c r="HH147" s="404">
        <v>701.06354514907218</v>
      </c>
      <c r="HI147" s="404">
        <v>667.67956680864006</v>
      </c>
      <c r="HJ147" s="404">
        <v>635.88530172251433</v>
      </c>
      <c r="HK147" s="404">
        <v>605.6050492595374</v>
      </c>
      <c r="HL147" s="404">
        <v>576.76671358051192</v>
      </c>
      <c r="HM147" s="404">
        <v>549.30163198143987</v>
      </c>
      <c r="HN147" s="404">
        <v>523.14441141089526</v>
      </c>
      <c r="HO147" s="404">
        <v>498.23277277228101</v>
      </c>
      <c r="HP147" s="404">
        <v>474.50740264026769</v>
      </c>
      <c r="HQ147" s="404">
        <v>451.91181203835015</v>
      </c>
      <c r="HR147" s="404">
        <v>430.39220194128586</v>
      </c>
      <c r="HS147" s="404">
        <v>409.89733518217696</v>
      </c>
      <c r="HT147" s="404">
        <v>390.37841445921617</v>
      </c>
      <c r="HU147" s="404">
        <v>371.78896615163444</v>
      </c>
      <c r="HV147" s="404">
        <v>354.08472966822336</v>
      </c>
      <c r="HW147" s="404">
        <v>337.22355206497451</v>
      </c>
      <c r="HX147" s="404">
        <v>321.1652876809282</v>
      </c>
      <c r="HY147" s="404">
        <v>305.87170255326492</v>
      </c>
      <c r="HZ147" s="404">
        <v>4405.5717525105283</v>
      </c>
      <c r="IA147" s="404">
        <v>9322.8064307583627</v>
      </c>
      <c r="IB147" s="408">
        <v>2.1161399596875783</v>
      </c>
      <c r="IC147" s="410"/>
    </row>
    <row r="148" spans="1:237" ht="90" customHeight="1" x14ac:dyDescent="0.2">
      <c r="A148" s="231" t="s">
        <v>703</v>
      </c>
      <c r="B148" s="85" t="s">
        <v>704</v>
      </c>
      <c r="C148" s="85" t="s">
        <v>729</v>
      </c>
      <c r="D148" s="199">
        <v>6</v>
      </c>
      <c r="E148" s="232" t="s">
        <v>730</v>
      </c>
      <c r="F148" s="198" t="s">
        <v>731</v>
      </c>
      <c r="G148" s="198" t="s">
        <v>732</v>
      </c>
      <c r="H148" s="90" t="s">
        <v>77</v>
      </c>
      <c r="I148" s="198" t="s">
        <v>733</v>
      </c>
      <c r="J148" s="95">
        <v>10</v>
      </c>
      <c r="K148" s="227" t="s">
        <v>79</v>
      </c>
      <c r="L148" s="74">
        <v>13020</v>
      </c>
      <c r="M148" s="90" t="s">
        <v>734</v>
      </c>
      <c r="N148" s="75" t="s">
        <v>147</v>
      </c>
      <c r="O148" s="73" t="s">
        <v>106</v>
      </c>
      <c r="P148" s="75" t="s">
        <v>293</v>
      </c>
      <c r="Q148" s="112" t="s">
        <v>100</v>
      </c>
      <c r="R148" s="75" t="s">
        <v>108</v>
      </c>
      <c r="S148" s="90" t="s">
        <v>99</v>
      </c>
      <c r="T148" s="90" t="s">
        <v>125</v>
      </c>
      <c r="U148" s="90" t="s">
        <v>87</v>
      </c>
      <c r="V148" s="193">
        <v>1</v>
      </c>
      <c r="W148" s="192">
        <v>50000</v>
      </c>
      <c r="X148" s="192">
        <v>0</v>
      </c>
      <c r="Y148" s="192">
        <v>0</v>
      </c>
      <c r="Z148" s="192">
        <v>0</v>
      </c>
      <c r="AA148" s="192">
        <v>50000</v>
      </c>
      <c r="AB148" s="192">
        <v>0</v>
      </c>
      <c r="AC148" s="192">
        <v>0</v>
      </c>
      <c r="AD148" s="192">
        <v>0</v>
      </c>
      <c r="AE148" s="192">
        <v>0</v>
      </c>
      <c r="AF148" s="192">
        <v>0</v>
      </c>
      <c r="AG148" s="192">
        <v>0</v>
      </c>
      <c r="AH148" s="192">
        <v>0</v>
      </c>
      <c r="AI148" s="90" t="s">
        <v>88</v>
      </c>
      <c r="AJ148" s="192">
        <v>0</v>
      </c>
      <c r="AK148" s="192">
        <v>0</v>
      </c>
      <c r="AL148" s="192">
        <v>0</v>
      </c>
      <c r="AM148" s="192">
        <v>0</v>
      </c>
      <c r="AN148" s="192">
        <v>0</v>
      </c>
      <c r="AO148" s="192">
        <v>0</v>
      </c>
      <c r="AP148" s="192">
        <v>0</v>
      </c>
      <c r="AQ148" s="192">
        <v>0</v>
      </c>
      <c r="AR148" s="192">
        <v>0</v>
      </c>
      <c r="AS148" s="192">
        <v>0</v>
      </c>
      <c r="AT148" s="192">
        <v>0</v>
      </c>
      <c r="AU148" s="95"/>
      <c r="AV148" s="230">
        <v>1</v>
      </c>
      <c r="AW148" s="230">
        <v>0</v>
      </c>
      <c r="AX148" s="230" t="s">
        <v>3601</v>
      </c>
      <c r="AY148" s="141">
        <v>8</v>
      </c>
      <c r="AZ148" s="70">
        <v>1</v>
      </c>
      <c r="BA148" s="70">
        <v>1</v>
      </c>
      <c r="BB148" s="70">
        <v>1</v>
      </c>
      <c r="BC148" s="70">
        <v>1</v>
      </c>
      <c r="BD148" s="70">
        <v>1</v>
      </c>
      <c r="BE148" s="70">
        <v>1</v>
      </c>
      <c r="BF148" s="70">
        <v>1</v>
      </c>
      <c r="BG148" s="71">
        <v>0</v>
      </c>
      <c r="BH148" s="71">
        <v>1</v>
      </c>
      <c r="BI148" s="71">
        <v>0</v>
      </c>
      <c r="BJ148" s="71">
        <v>1</v>
      </c>
      <c r="BK148" s="71">
        <v>0</v>
      </c>
      <c r="BL148" s="70">
        <v>1</v>
      </c>
      <c r="BM148" s="70">
        <v>0</v>
      </c>
      <c r="BN148" s="70">
        <v>0</v>
      </c>
      <c r="BO148" s="70">
        <v>0</v>
      </c>
      <c r="BP148" s="403">
        <v>0</v>
      </c>
      <c r="BQ148" s="403">
        <v>0</v>
      </c>
      <c r="BR148" s="403">
        <v>50000</v>
      </c>
      <c r="BS148" s="403">
        <v>0</v>
      </c>
      <c r="BT148" s="403">
        <v>0</v>
      </c>
      <c r="BU148" s="403">
        <v>0</v>
      </c>
      <c r="BV148" s="403">
        <v>0</v>
      </c>
      <c r="BW148" s="403">
        <v>0</v>
      </c>
      <c r="BX148" s="403">
        <v>0</v>
      </c>
      <c r="BY148" s="403">
        <v>0</v>
      </c>
      <c r="BZ148" s="401">
        <v>0</v>
      </c>
      <c r="CA148" s="401">
        <v>0</v>
      </c>
      <c r="CB148" s="401">
        <v>0</v>
      </c>
      <c r="CC148" s="401">
        <v>0</v>
      </c>
      <c r="CD148" s="401">
        <v>0</v>
      </c>
      <c r="CE148" s="401">
        <v>0</v>
      </c>
      <c r="CF148" s="401">
        <v>0</v>
      </c>
      <c r="CG148" s="401">
        <v>0</v>
      </c>
      <c r="CH148" s="401">
        <v>0</v>
      </c>
      <c r="CI148" s="401">
        <v>0</v>
      </c>
      <c r="CJ148" s="401">
        <v>0</v>
      </c>
      <c r="CK148" s="401">
        <v>0</v>
      </c>
      <c r="CL148" s="401">
        <v>0</v>
      </c>
      <c r="CM148" s="401">
        <v>0</v>
      </c>
      <c r="CN148" s="401">
        <v>0</v>
      </c>
      <c r="CO148" s="401">
        <v>0</v>
      </c>
      <c r="CP148" s="401">
        <v>0</v>
      </c>
      <c r="CQ148" s="401">
        <v>0</v>
      </c>
      <c r="CR148" s="401">
        <v>0</v>
      </c>
      <c r="CS148" s="401">
        <v>0</v>
      </c>
      <c r="CT148" s="401">
        <v>0</v>
      </c>
      <c r="CU148" s="401">
        <v>0</v>
      </c>
      <c r="CV148" s="401">
        <v>0</v>
      </c>
      <c r="CW148" s="401">
        <v>0</v>
      </c>
      <c r="CX148" s="401">
        <v>0</v>
      </c>
      <c r="CY148" s="401">
        <v>0</v>
      </c>
      <c r="CZ148" s="401">
        <v>0</v>
      </c>
      <c r="DA148" s="401">
        <v>0</v>
      </c>
      <c r="DB148" s="401">
        <v>0</v>
      </c>
      <c r="DC148" s="401">
        <v>0</v>
      </c>
      <c r="DD148" s="401">
        <v>0</v>
      </c>
      <c r="DE148" s="401">
        <v>0</v>
      </c>
      <c r="DF148" s="401">
        <v>0</v>
      </c>
      <c r="DG148" s="403">
        <v>13020</v>
      </c>
      <c r="DH148" s="403">
        <v>13020</v>
      </c>
      <c r="DI148" s="403">
        <v>13020</v>
      </c>
      <c r="DJ148" s="403">
        <v>13020</v>
      </c>
      <c r="DK148" s="403">
        <v>13020</v>
      </c>
      <c r="DL148" s="403">
        <v>13020</v>
      </c>
      <c r="DM148" s="403">
        <v>13020</v>
      </c>
      <c r="DN148" s="403">
        <v>13020</v>
      </c>
      <c r="DO148" s="403">
        <v>13020</v>
      </c>
      <c r="DP148" s="403">
        <v>13020</v>
      </c>
      <c r="DQ148" s="403">
        <v>13020</v>
      </c>
      <c r="DR148" s="403">
        <v>13020</v>
      </c>
      <c r="DS148" s="403">
        <v>13020</v>
      </c>
      <c r="DT148" s="403">
        <v>13020</v>
      </c>
      <c r="DU148" s="403">
        <v>13020</v>
      </c>
      <c r="DV148" s="403">
        <v>13020</v>
      </c>
      <c r="DW148" s="403">
        <v>13020</v>
      </c>
      <c r="DX148" s="403">
        <v>13020</v>
      </c>
      <c r="DY148" s="403">
        <v>13020</v>
      </c>
      <c r="DZ148" s="403">
        <v>13020</v>
      </c>
      <c r="EA148" s="403">
        <v>13020</v>
      </c>
      <c r="EB148" s="403">
        <v>13020</v>
      </c>
      <c r="EC148" s="403">
        <v>13020</v>
      </c>
      <c r="ED148" s="403">
        <v>13020</v>
      </c>
      <c r="EE148" s="403">
        <v>13020</v>
      </c>
      <c r="EF148" s="403">
        <v>13020</v>
      </c>
      <c r="EG148" s="403">
        <v>13020</v>
      </c>
      <c r="EH148" s="403">
        <v>13020</v>
      </c>
      <c r="EI148" s="403">
        <v>13020</v>
      </c>
      <c r="EJ148" s="403">
        <v>13020</v>
      </c>
      <c r="EK148" s="403">
        <v>13020</v>
      </c>
      <c r="EL148" s="403">
        <v>13020</v>
      </c>
      <c r="EM148" s="403">
        <v>13020</v>
      </c>
      <c r="EN148" s="403">
        <v>13020</v>
      </c>
      <c r="EO148" s="403">
        <v>13020</v>
      </c>
      <c r="EP148" s="403">
        <v>13020</v>
      </c>
      <c r="EQ148" s="403">
        <v>13020</v>
      </c>
      <c r="ER148" s="403">
        <v>13020</v>
      </c>
      <c r="ES148" s="403">
        <v>13020</v>
      </c>
      <c r="ET148" s="403">
        <v>13020</v>
      </c>
      <c r="EU148" s="403">
        <v>13020</v>
      </c>
      <c r="EV148" s="403">
        <v>13020</v>
      </c>
      <c r="EW148" s="403">
        <v>13020</v>
      </c>
      <c r="EX148" s="404">
        <v>45351.473922902493</v>
      </c>
      <c r="EY148" s="404">
        <v>0</v>
      </c>
      <c r="EZ148" s="404">
        <v>0</v>
      </c>
      <c r="FA148" s="404">
        <v>0</v>
      </c>
      <c r="FB148" s="404">
        <v>0</v>
      </c>
      <c r="FC148" s="404">
        <v>0</v>
      </c>
      <c r="FD148" s="404">
        <v>0</v>
      </c>
      <c r="FE148" s="404">
        <v>0</v>
      </c>
      <c r="FF148" s="404">
        <v>0</v>
      </c>
      <c r="FG148" s="404">
        <v>0</v>
      </c>
      <c r="FH148" s="404">
        <v>0</v>
      </c>
      <c r="FI148" s="404">
        <v>0</v>
      </c>
      <c r="FJ148" s="404">
        <v>0</v>
      </c>
      <c r="FK148" s="404">
        <v>0</v>
      </c>
      <c r="FL148" s="404">
        <v>0</v>
      </c>
      <c r="FM148" s="404">
        <v>0</v>
      </c>
      <c r="FN148" s="404">
        <v>0</v>
      </c>
      <c r="FO148" s="404">
        <v>0</v>
      </c>
      <c r="FP148" s="404">
        <v>0</v>
      </c>
      <c r="FQ148" s="404">
        <v>0</v>
      </c>
      <c r="FR148" s="404">
        <v>0</v>
      </c>
      <c r="FS148" s="404">
        <v>0</v>
      </c>
      <c r="FT148" s="404">
        <v>0</v>
      </c>
      <c r="FU148" s="404">
        <v>0</v>
      </c>
      <c r="FV148" s="404">
        <v>0</v>
      </c>
      <c r="FW148" s="404">
        <v>0</v>
      </c>
      <c r="FX148" s="404">
        <v>0</v>
      </c>
      <c r="FY148" s="404">
        <v>0</v>
      </c>
      <c r="FZ148" s="404">
        <v>0</v>
      </c>
      <c r="GA148" s="404">
        <v>0</v>
      </c>
      <c r="GB148" s="404">
        <v>0</v>
      </c>
      <c r="GC148" s="404">
        <v>0</v>
      </c>
      <c r="GD148" s="404">
        <v>0</v>
      </c>
      <c r="GE148" s="404">
        <v>0</v>
      </c>
      <c r="GF148" s="404">
        <v>0</v>
      </c>
      <c r="GG148" s="404">
        <v>0</v>
      </c>
      <c r="GH148" s="404">
        <v>0</v>
      </c>
      <c r="GI148" s="404">
        <v>0</v>
      </c>
      <c r="GJ148" s="404">
        <v>0</v>
      </c>
      <c r="GK148" s="404">
        <v>0</v>
      </c>
      <c r="GL148" s="404">
        <v>11809.523809523809</v>
      </c>
      <c r="GM148" s="404">
        <v>11247.165532879817</v>
      </c>
      <c r="GN148" s="404">
        <v>10711.586221790303</v>
      </c>
      <c r="GO148" s="404">
        <v>10201.510687419335</v>
      </c>
      <c r="GP148" s="404">
        <v>9715.7244642088917</v>
      </c>
      <c r="GQ148" s="404">
        <v>9253.070918294181</v>
      </c>
      <c r="GR148" s="404">
        <v>8812.4484936135068</v>
      </c>
      <c r="GS148" s="404">
        <v>8392.8080891557202</v>
      </c>
      <c r="GT148" s="404">
        <v>7993.150561100686</v>
      </c>
      <c r="GU148" s="404">
        <v>7612.5243439054148</v>
      </c>
      <c r="GV148" s="404">
        <v>7250.0231846718252</v>
      </c>
      <c r="GW148" s="404">
        <v>6904.7839854017366</v>
      </c>
      <c r="GX148" s="404">
        <v>6575.9847480016551</v>
      </c>
      <c r="GY148" s="404">
        <v>6262.8426171444316</v>
      </c>
      <c r="GZ148" s="404">
        <v>5964.6120163280311</v>
      </c>
      <c r="HA148" s="404">
        <v>5680.5828726933623</v>
      </c>
      <c r="HB148" s="404">
        <v>5410.0789263746301</v>
      </c>
      <c r="HC148" s="404">
        <v>5152.456120356791</v>
      </c>
      <c r="HD148" s="404">
        <v>4907.1010670064679</v>
      </c>
      <c r="HE148" s="404">
        <v>4673.4295876252072</v>
      </c>
      <c r="HF148" s="404">
        <v>4450.8853215478166</v>
      </c>
      <c r="HG148" s="404">
        <v>4238.9384014741108</v>
      </c>
      <c r="HH148" s="404">
        <v>4037.0841918801057</v>
      </c>
      <c r="HI148" s="404">
        <v>3844.8420875048623</v>
      </c>
      <c r="HJ148" s="404">
        <v>3661.7543690522498</v>
      </c>
      <c r="HK148" s="404">
        <v>3487.3851133830949</v>
      </c>
      <c r="HL148" s="404">
        <v>3321.3191556029478</v>
      </c>
      <c r="HM148" s="404">
        <v>3163.1611005742357</v>
      </c>
      <c r="HN148" s="404">
        <v>3012.534381499273</v>
      </c>
      <c r="HO148" s="404">
        <v>2869.08036333264</v>
      </c>
      <c r="HP148" s="404">
        <v>2732.4574888882285</v>
      </c>
      <c r="HQ148" s="404">
        <v>2602.3404656078369</v>
      </c>
      <c r="HR148" s="404">
        <v>2478.4194910550827</v>
      </c>
      <c r="HS148" s="404">
        <v>2360.3995152905545</v>
      </c>
      <c r="HT148" s="404">
        <v>2247.999538371957</v>
      </c>
      <c r="HU148" s="404">
        <v>2140.9519413066255</v>
      </c>
      <c r="HV148" s="404">
        <v>2039.0018488634532</v>
      </c>
      <c r="HW148" s="404">
        <v>1941.906522727098</v>
      </c>
      <c r="HX148" s="404">
        <v>1849.4347835496174</v>
      </c>
      <c r="HY148" s="404">
        <v>1761.3664605234449</v>
      </c>
      <c r="HZ148" s="404">
        <v>45351.473922902493</v>
      </c>
      <c r="IA148" s="404">
        <v>95749.513121891665</v>
      </c>
      <c r="IB148" s="408">
        <v>2.1112767643377115</v>
      </c>
      <c r="IC148" s="410"/>
    </row>
    <row r="149" spans="1:237" ht="90" customHeight="1" x14ac:dyDescent="0.2">
      <c r="A149" s="137" t="s">
        <v>1436</v>
      </c>
      <c r="B149" s="138" t="s">
        <v>1437</v>
      </c>
      <c r="C149" s="138" t="s">
        <v>1438</v>
      </c>
      <c r="D149" s="121">
        <v>1</v>
      </c>
      <c r="E149" s="138" t="s">
        <v>1439</v>
      </c>
      <c r="F149" s="124" t="s">
        <v>1440</v>
      </c>
      <c r="G149" s="118" t="s">
        <v>1441</v>
      </c>
      <c r="H149" s="142" t="s">
        <v>77</v>
      </c>
      <c r="I149" s="118" t="s">
        <v>1442</v>
      </c>
      <c r="J149" s="118">
        <v>10</v>
      </c>
      <c r="K149" s="118" t="s">
        <v>197</v>
      </c>
      <c r="L149" s="142">
        <v>10000</v>
      </c>
      <c r="M149" s="142" t="s">
        <v>1443</v>
      </c>
      <c r="N149" s="142" t="s">
        <v>81</v>
      </c>
      <c r="O149" s="73" t="s">
        <v>106</v>
      </c>
      <c r="P149" s="142" t="s">
        <v>199</v>
      </c>
      <c r="Q149" s="112" t="s">
        <v>100</v>
      </c>
      <c r="R149" s="203" t="s">
        <v>84</v>
      </c>
      <c r="S149" s="142" t="s">
        <v>99</v>
      </c>
      <c r="T149" s="142" t="s">
        <v>866</v>
      </c>
      <c r="U149" s="142" t="s">
        <v>100</v>
      </c>
      <c r="V149" s="117">
        <v>1</v>
      </c>
      <c r="W149" s="136">
        <v>39000</v>
      </c>
      <c r="X149" s="136">
        <v>0</v>
      </c>
      <c r="Y149" s="136">
        <v>0</v>
      </c>
      <c r="Z149" s="136">
        <v>0</v>
      </c>
      <c r="AA149" s="136">
        <v>39000</v>
      </c>
      <c r="AB149" s="136">
        <v>0</v>
      </c>
      <c r="AC149" s="136">
        <v>0</v>
      </c>
      <c r="AD149" s="136">
        <v>0</v>
      </c>
      <c r="AE149" s="139">
        <v>0</v>
      </c>
      <c r="AF149" s="139">
        <v>0</v>
      </c>
      <c r="AG149" s="139">
        <v>0</v>
      </c>
      <c r="AH149" s="139">
        <v>0</v>
      </c>
      <c r="AI149" s="142" t="s">
        <v>88</v>
      </c>
      <c r="AJ149" s="136">
        <v>0</v>
      </c>
      <c r="AK149" s="136">
        <v>0</v>
      </c>
      <c r="AL149" s="136">
        <v>0</v>
      </c>
      <c r="AM149" s="136">
        <v>0</v>
      </c>
      <c r="AN149" s="136">
        <v>0</v>
      </c>
      <c r="AO149" s="136">
        <v>0</v>
      </c>
      <c r="AP149" s="136">
        <v>0</v>
      </c>
      <c r="AQ149" s="139">
        <v>0</v>
      </c>
      <c r="AR149" s="139">
        <v>0</v>
      </c>
      <c r="AS149" s="139">
        <v>0</v>
      </c>
      <c r="AT149" s="139">
        <v>0</v>
      </c>
      <c r="AU149" s="118"/>
      <c r="AV149" s="230">
        <v>1</v>
      </c>
      <c r="AW149" s="230">
        <v>0</v>
      </c>
      <c r="AX149" s="230" t="s">
        <v>3599</v>
      </c>
      <c r="AY149" s="141">
        <v>8</v>
      </c>
      <c r="AZ149" s="70">
        <v>1</v>
      </c>
      <c r="BA149" s="70">
        <v>1</v>
      </c>
      <c r="BB149" s="70">
        <v>1</v>
      </c>
      <c r="BC149" s="70">
        <v>1</v>
      </c>
      <c r="BD149" s="70">
        <v>1</v>
      </c>
      <c r="BE149" s="70">
        <v>1</v>
      </c>
      <c r="BF149" s="70">
        <v>1</v>
      </c>
      <c r="BG149" s="71">
        <v>0</v>
      </c>
      <c r="BH149" s="71">
        <v>1</v>
      </c>
      <c r="BI149" s="71">
        <v>0</v>
      </c>
      <c r="BJ149" s="71">
        <v>0</v>
      </c>
      <c r="BK149" s="71">
        <v>1</v>
      </c>
      <c r="BL149" s="70">
        <v>1</v>
      </c>
      <c r="BM149" s="70">
        <v>0</v>
      </c>
      <c r="BN149" s="70">
        <v>0</v>
      </c>
      <c r="BO149" s="70">
        <v>0</v>
      </c>
      <c r="BP149" s="403">
        <v>0</v>
      </c>
      <c r="BQ149" s="403">
        <v>0</v>
      </c>
      <c r="BR149" s="403">
        <v>39000</v>
      </c>
      <c r="BS149" s="403">
        <v>0</v>
      </c>
      <c r="BT149" s="403">
        <v>0</v>
      </c>
      <c r="BU149" s="403">
        <v>0</v>
      </c>
      <c r="BV149" s="403">
        <v>0</v>
      </c>
      <c r="BW149" s="403">
        <v>0</v>
      </c>
      <c r="BX149" s="403">
        <v>0</v>
      </c>
      <c r="BY149" s="403">
        <v>0</v>
      </c>
      <c r="BZ149" s="401">
        <v>0</v>
      </c>
      <c r="CA149" s="401">
        <v>0</v>
      </c>
      <c r="CB149" s="401">
        <v>0</v>
      </c>
      <c r="CC149" s="401">
        <v>0</v>
      </c>
      <c r="CD149" s="401">
        <v>0</v>
      </c>
      <c r="CE149" s="401">
        <v>0</v>
      </c>
      <c r="CF149" s="401">
        <v>0</v>
      </c>
      <c r="CG149" s="401">
        <v>0</v>
      </c>
      <c r="CH149" s="401">
        <v>0</v>
      </c>
      <c r="CI149" s="401">
        <v>0</v>
      </c>
      <c r="CJ149" s="401">
        <v>0</v>
      </c>
      <c r="CK149" s="401">
        <v>0</v>
      </c>
      <c r="CL149" s="401">
        <v>0</v>
      </c>
      <c r="CM149" s="401">
        <v>0</v>
      </c>
      <c r="CN149" s="401">
        <v>0</v>
      </c>
      <c r="CO149" s="401">
        <v>0</v>
      </c>
      <c r="CP149" s="401">
        <v>0</v>
      </c>
      <c r="CQ149" s="401">
        <v>0</v>
      </c>
      <c r="CR149" s="401">
        <v>0</v>
      </c>
      <c r="CS149" s="401">
        <v>0</v>
      </c>
      <c r="CT149" s="401">
        <v>0</v>
      </c>
      <c r="CU149" s="401">
        <v>0</v>
      </c>
      <c r="CV149" s="401">
        <v>0</v>
      </c>
      <c r="CW149" s="401">
        <v>0</v>
      </c>
      <c r="CX149" s="401">
        <v>0</v>
      </c>
      <c r="CY149" s="401">
        <v>0</v>
      </c>
      <c r="CZ149" s="401">
        <v>0</v>
      </c>
      <c r="DA149" s="401">
        <v>0</v>
      </c>
      <c r="DB149" s="401">
        <v>0</v>
      </c>
      <c r="DC149" s="401">
        <v>0</v>
      </c>
      <c r="DD149" s="401">
        <v>0</v>
      </c>
      <c r="DE149" s="401">
        <v>0</v>
      </c>
      <c r="DF149" s="401">
        <v>0</v>
      </c>
      <c r="DG149" s="403">
        <v>10000</v>
      </c>
      <c r="DH149" s="403">
        <v>10000</v>
      </c>
      <c r="DI149" s="403">
        <v>10000</v>
      </c>
      <c r="DJ149" s="403">
        <v>10000</v>
      </c>
      <c r="DK149" s="403">
        <v>10000</v>
      </c>
      <c r="DL149" s="403">
        <v>10000</v>
      </c>
      <c r="DM149" s="403">
        <v>10000</v>
      </c>
      <c r="DN149" s="403">
        <v>10000</v>
      </c>
      <c r="DO149" s="403">
        <v>10000</v>
      </c>
      <c r="DP149" s="403">
        <v>10000</v>
      </c>
      <c r="DQ149" s="403">
        <v>10000</v>
      </c>
      <c r="DR149" s="403">
        <v>10000</v>
      </c>
      <c r="DS149" s="403">
        <v>10000</v>
      </c>
      <c r="DT149" s="403">
        <v>10000</v>
      </c>
      <c r="DU149" s="403">
        <v>10000</v>
      </c>
      <c r="DV149" s="403">
        <v>10000</v>
      </c>
      <c r="DW149" s="403">
        <v>10000</v>
      </c>
      <c r="DX149" s="403">
        <v>10000</v>
      </c>
      <c r="DY149" s="403">
        <v>10000</v>
      </c>
      <c r="DZ149" s="403">
        <v>10000</v>
      </c>
      <c r="EA149" s="403">
        <v>10000</v>
      </c>
      <c r="EB149" s="403">
        <v>10000</v>
      </c>
      <c r="EC149" s="403">
        <v>10000</v>
      </c>
      <c r="ED149" s="403">
        <v>10000</v>
      </c>
      <c r="EE149" s="403">
        <v>10000</v>
      </c>
      <c r="EF149" s="403">
        <v>10000</v>
      </c>
      <c r="EG149" s="403">
        <v>10000</v>
      </c>
      <c r="EH149" s="403">
        <v>10000</v>
      </c>
      <c r="EI149" s="403">
        <v>10000</v>
      </c>
      <c r="EJ149" s="403">
        <v>10000</v>
      </c>
      <c r="EK149" s="403">
        <v>10000</v>
      </c>
      <c r="EL149" s="403">
        <v>10000</v>
      </c>
      <c r="EM149" s="403">
        <v>10000</v>
      </c>
      <c r="EN149" s="403">
        <v>10000</v>
      </c>
      <c r="EO149" s="403">
        <v>10000</v>
      </c>
      <c r="EP149" s="403">
        <v>10000</v>
      </c>
      <c r="EQ149" s="403">
        <v>10000</v>
      </c>
      <c r="ER149" s="403">
        <v>10000</v>
      </c>
      <c r="ES149" s="403">
        <v>10000</v>
      </c>
      <c r="ET149" s="403">
        <v>10000</v>
      </c>
      <c r="EU149" s="403">
        <v>10000</v>
      </c>
      <c r="EV149" s="403">
        <v>10000</v>
      </c>
      <c r="EW149" s="403">
        <v>10000</v>
      </c>
      <c r="EX149" s="404">
        <v>35374.149659863942</v>
      </c>
      <c r="EY149" s="404">
        <v>0</v>
      </c>
      <c r="EZ149" s="404">
        <v>0</v>
      </c>
      <c r="FA149" s="404">
        <v>0</v>
      </c>
      <c r="FB149" s="404">
        <v>0</v>
      </c>
      <c r="FC149" s="404">
        <v>0</v>
      </c>
      <c r="FD149" s="404">
        <v>0</v>
      </c>
      <c r="FE149" s="404">
        <v>0</v>
      </c>
      <c r="FF149" s="404">
        <v>0</v>
      </c>
      <c r="FG149" s="404">
        <v>0</v>
      </c>
      <c r="FH149" s="404">
        <v>0</v>
      </c>
      <c r="FI149" s="404">
        <v>0</v>
      </c>
      <c r="FJ149" s="404">
        <v>0</v>
      </c>
      <c r="FK149" s="404">
        <v>0</v>
      </c>
      <c r="FL149" s="404">
        <v>0</v>
      </c>
      <c r="FM149" s="404">
        <v>0</v>
      </c>
      <c r="FN149" s="404">
        <v>0</v>
      </c>
      <c r="FO149" s="404">
        <v>0</v>
      </c>
      <c r="FP149" s="404">
        <v>0</v>
      </c>
      <c r="FQ149" s="404">
        <v>0</v>
      </c>
      <c r="FR149" s="404">
        <v>0</v>
      </c>
      <c r="FS149" s="404">
        <v>0</v>
      </c>
      <c r="FT149" s="404">
        <v>0</v>
      </c>
      <c r="FU149" s="404">
        <v>0</v>
      </c>
      <c r="FV149" s="404">
        <v>0</v>
      </c>
      <c r="FW149" s="404">
        <v>0</v>
      </c>
      <c r="FX149" s="404">
        <v>0</v>
      </c>
      <c r="FY149" s="404">
        <v>0</v>
      </c>
      <c r="FZ149" s="404">
        <v>0</v>
      </c>
      <c r="GA149" s="404">
        <v>0</v>
      </c>
      <c r="GB149" s="404">
        <v>0</v>
      </c>
      <c r="GC149" s="404">
        <v>0</v>
      </c>
      <c r="GD149" s="404">
        <v>0</v>
      </c>
      <c r="GE149" s="404">
        <v>0</v>
      </c>
      <c r="GF149" s="404">
        <v>0</v>
      </c>
      <c r="GG149" s="404">
        <v>0</v>
      </c>
      <c r="GH149" s="404">
        <v>0</v>
      </c>
      <c r="GI149" s="404">
        <v>0</v>
      </c>
      <c r="GJ149" s="404">
        <v>0</v>
      </c>
      <c r="GK149" s="404">
        <v>0</v>
      </c>
      <c r="GL149" s="404">
        <v>9070.2947845804993</v>
      </c>
      <c r="GM149" s="404">
        <v>8638.3759853147603</v>
      </c>
      <c r="GN149" s="404">
        <v>8227.0247479188201</v>
      </c>
      <c r="GO149" s="404">
        <v>7835.2616646845891</v>
      </c>
      <c r="GP149" s="404">
        <v>7462.153966366277</v>
      </c>
      <c r="GQ149" s="404">
        <v>7106.8133013012148</v>
      </c>
      <c r="GR149" s="404">
        <v>6768.3936202868717</v>
      </c>
      <c r="GS149" s="404">
        <v>6446.0891621779729</v>
      </c>
      <c r="GT149" s="404">
        <v>6139.1325354075934</v>
      </c>
      <c r="GU149" s="404">
        <v>5846.7928908643744</v>
      </c>
      <c r="GV149" s="404">
        <v>5568.3741817755954</v>
      </c>
      <c r="GW149" s="404">
        <v>5303.2135064529466</v>
      </c>
      <c r="GX149" s="404">
        <v>5050.6795299551886</v>
      </c>
      <c r="GY149" s="404">
        <v>4810.1709809097019</v>
      </c>
      <c r="GZ149" s="404">
        <v>4581.1152199140024</v>
      </c>
      <c r="HA149" s="404">
        <v>4362.9668761085732</v>
      </c>
      <c r="HB149" s="404">
        <v>4155.2065486748315</v>
      </c>
      <c r="HC149" s="404">
        <v>3957.3395701665063</v>
      </c>
      <c r="HD149" s="404">
        <v>3768.8948287300059</v>
      </c>
      <c r="HE149" s="404">
        <v>3589.4236464095297</v>
      </c>
      <c r="HF149" s="404">
        <v>3418.498710866219</v>
      </c>
      <c r="HG149" s="404">
        <v>3255.7130579678269</v>
      </c>
      <c r="HH149" s="404">
        <v>3100.679102826502</v>
      </c>
      <c r="HI149" s="404">
        <v>2953.0277169776209</v>
      </c>
      <c r="HJ149" s="404">
        <v>2812.4073495024963</v>
      </c>
      <c r="HK149" s="404">
        <v>2678.4831900023769</v>
      </c>
      <c r="HL149" s="404">
        <v>2550.9363714308356</v>
      </c>
      <c r="HM149" s="404">
        <v>2429.4632108865098</v>
      </c>
      <c r="HN149" s="404">
        <v>2313.7744865585814</v>
      </c>
      <c r="HO149" s="404">
        <v>2203.5947491034099</v>
      </c>
      <c r="HP149" s="404">
        <v>2098.6616658127714</v>
      </c>
      <c r="HQ149" s="404">
        <v>1998.7253960121634</v>
      </c>
      <c r="HR149" s="404">
        <v>1903.5479962020604</v>
      </c>
      <c r="HS149" s="404">
        <v>1812.9028535257717</v>
      </c>
      <c r="HT149" s="404">
        <v>1726.5741462150208</v>
      </c>
      <c r="HU149" s="404">
        <v>1644.3563297285912</v>
      </c>
      <c r="HV149" s="404">
        <v>1566.0536473605632</v>
      </c>
      <c r="HW149" s="404">
        <v>1491.4796641529169</v>
      </c>
      <c r="HX149" s="404">
        <v>1420.4568230027783</v>
      </c>
      <c r="HY149" s="404">
        <v>1352.8160219074077</v>
      </c>
      <c r="HZ149" s="404">
        <v>35374.149659863942</v>
      </c>
      <c r="IA149" s="404">
        <v>73540.332658902975</v>
      </c>
      <c r="IB149" s="408">
        <v>2.0789286347805267</v>
      </c>
      <c r="IC149" s="410"/>
    </row>
    <row r="150" spans="1:237" ht="90" customHeight="1" x14ac:dyDescent="0.2">
      <c r="A150" s="161" t="s">
        <v>2265</v>
      </c>
      <c r="B150" s="150" t="s">
        <v>3213</v>
      </c>
      <c r="C150" s="150" t="s">
        <v>2143</v>
      </c>
      <c r="D150" s="148">
        <v>10</v>
      </c>
      <c r="E150" s="150" t="s">
        <v>3261</v>
      </c>
      <c r="F150" s="151" t="s">
        <v>3262</v>
      </c>
      <c r="G150" s="151" t="s">
        <v>3263</v>
      </c>
      <c r="H150" s="79" t="s">
        <v>77</v>
      </c>
      <c r="I150" s="221" t="s">
        <v>2584</v>
      </c>
      <c r="J150" s="151">
        <v>10</v>
      </c>
      <c r="K150" s="113" t="s">
        <v>197</v>
      </c>
      <c r="L150" s="111">
        <v>30880.943333333333</v>
      </c>
      <c r="M150" s="113" t="s">
        <v>3546</v>
      </c>
      <c r="N150" s="79" t="s">
        <v>81</v>
      </c>
      <c r="O150" s="73" t="s">
        <v>106</v>
      </c>
      <c r="P150" s="79" t="s">
        <v>199</v>
      </c>
      <c r="Q150" s="112" t="s">
        <v>100</v>
      </c>
      <c r="R150" s="79" t="s">
        <v>108</v>
      </c>
      <c r="S150" s="79" t="s">
        <v>99</v>
      </c>
      <c r="T150" s="79" t="s">
        <v>2696</v>
      </c>
      <c r="U150" s="79" t="s">
        <v>100</v>
      </c>
      <c r="V150" s="81">
        <v>1</v>
      </c>
      <c r="W150" s="149">
        <v>135000</v>
      </c>
      <c r="X150" s="149">
        <v>0</v>
      </c>
      <c r="Y150" s="149">
        <v>0</v>
      </c>
      <c r="Z150" s="149">
        <v>0</v>
      </c>
      <c r="AA150" s="149">
        <v>30000</v>
      </c>
      <c r="AB150" s="149">
        <v>15000</v>
      </c>
      <c r="AC150" s="149">
        <v>30000</v>
      </c>
      <c r="AD150" s="149">
        <v>30000</v>
      </c>
      <c r="AE150" s="149">
        <v>30000</v>
      </c>
      <c r="AF150" s="149">
        <v>0</v>
      </c>
      <c r="AG150" s="149">
        <v>0</v>
      </c>
      <c r="AH150" s="149">
        <v>0</v>
      </c>
      <c r="AI150" s="79" t="s">
        <v>88</v>
      </c>
      <c r="AJ150" s="149">
        <v>0</v>
      </c>
      <c r="AK150" s="149">
        <v>0</v>
      </c>
      <c r="AL150" s="149">
        <v>0</v>
      </c>
      <c r="AM150" s="149">
        <v>0</v>
      </c>
      <c r="AN150" s="149">
        <v>0</v>
      </c>
      <c r="AO150" s="149">
        <v>0</v>
      </c>
      <c r="AP150" s="149">
        <v>0</v>
      </c>
      <c r="AQ150" s="149">
        <v>0</v>
      </c>
      <c r="AR150" s="149">
        <v>0</v>
      </c>
      <c r="AS150" s="149">
        <v>0</v>
      </c>
      <c r="AT150" s="149">
        <v>0</v>
      </c>
      <c r="AU150" s="151"/>
      <c r="AV150" s="230">
        <v>1</v>
      </c>
      <c r="AW150" s="230">
        <v>0</v>
      </c>
      <c r="AX150" s="230" t="s">
        <v>3599</v>
      </c>
      <c r="AY150" s="141">
        <v>9</v>
      </c>
      <c r="AZ150" s="70">
        <v>1</v>
      </c>
      <c r="BA150" s="70">
        <v>1</v>
      </c>
      <c r="BB150" s="70">
        <v>1</v>
      </c>
      <c r="BC150" s="70">
        <v>1</v>
      </c>
      <c r="BD150" s="70">
        <v>1</v>
      </c>
      <c r="BE150" s="70">
        <v>1</v>
      </c>
      <c r="BF150" s="70">
        <v>1</v>
      </c>
      <c r="BG150" s="71">
        <v>0</v>
      </c>
      <c r="BH150" s="71">
        <v>1</v>
      </c>
      <c r="BI150" s="71">
        <v>0</v>
      </c>
      <c r="BJ150" s="71">
        <v>0</v>
      </c>
      <c r="BK150" s="71">
        <v>1</v>
      </c>
      <c r="BL150" s="70">
        <v>1</v>
      </c>
      <c r="BM150" s="70">
        <v>1</v>
      </c>
      <c r="BN150" s="70">
        <v>0</v>
      </c>
      <c r="BO150" s="70">
        <v>1</v>
      </c>
      <c r="BP150" s="403">
        <v>0</v>
      </c>
      <c r="BQ150" s="403">
        <v>0</v>
      </c>
      <c r="BR150" s="403">
        <v>30000</v>
      </c>
      <c r="BS150" s="403">
        <v>15000</v>
      </c>
      <c r="BT150" s="403">
        <v>30000</v>
      </c>
      <c r="BU150" s="403">
        <v>30000</v>
      </c>
      <c r="BV150" s="403">
        <v>30000</v>
      </c>
      <c r="BW150" s="403">
        <v>0</v>
      </c>
      <c r="BX150" s="403">
        <v>0</v>
      </c>
      <c r="BY150" s="403">
        <v>0</v>
      </c>
      <c r="BZ150" s="401">
        <v>0</v>
      </c>
      <c r="CA150" s="401">
        <v>0</v>
      </c>
      <c r="CB150" s="401">
        <v>0</v>
      </c>
      <c r="CC150" s="401">
        <v>0</v>
      </c>
      <c r="CD150" s="401">
        <v>0</v>
      </c>
      <c r="CE150" s="401">
        <v>0</v>
      </c>
      <c r="CF150" s="401">
        <v>0</v>
      </c>
      <c r="CG150" s="401">
        <v>0</v>
      </c>
      <c r="CH150" s="401">
        <v>0</v>
      </c>
      <c r="CI150" s="401">
        <v>0</v>
      </c>
      <c r="CJ150" s="401">
        <v>0</v>
      </c>
      <c r="CK150" s="401">
        <v>0</v>
      </c>
      <c r="CL150" s="401">
        <v>0</v>
      </c>
      <c r="CM150" s="401">
        <v>0</v>
      </c>
      <c r="CN150" s="401">
        <v>0</v>
      </c>
      <c r="CO150" s="401">
        <v>0</v>
      </c>
      <c r="CP150" s="401">
        <v>0</v>
      </c>
      <c r="CQ150" s="401">
        <v>0</v>
      </c>
      <c r="CR150" s="401">
        <v>0</v>
      </c>
      <c r="CS150" s="401">
        <v>0</v>
      </c>
      <c r="CT150" s="401">
        <v>0</v>
      </c>
      <c r="CU150" s="401">
        <v>0</v>
      </c>
      <c r="CV150" s="401">
        <v>0</v>
      </c>
      <c r="CW150" s="401">
        <v>0</v>
      </c>
      <c r="CX150" s="401">
        <v>0</v>
      </c>
      <c r="CY150" s="401">
        <v>0</v>
      </c>
      <c r="CZ150" s="401">
        <v>0</v>
      </c>
      <c r="DA150" s="401">
        <v>0</v>
      </c>
      <c r="DB150" s="401">
        <v>0</v>
      </c>
      <c r="DC150" s="401">
        <v>0</v>
      </c>
      <c r="DD150" s="401">
        <v>0</v>
      </c>
      <c r="DE150" s="401">
        <v>0</v>
      </c>
      <c r="DF150" s="401">
        <v>0</v>
      </c>
      <c r="DG150" s="403">
        <v>30880.943333333333</v>
      </c>
      <c r="DH150" s="403">
        <v>30880.943333333333</v>
      </c>
      <c r="DI150" s="403">
        <v>30880.943333333333</v>
      </c>
      <c r="DJ150" s="403">
        <v>30880.943333333333</v>
      </c>
      <c r="DK150" s="403">
        <v>30880.943333333333</v>
      </c>
      <c r="DL150" s="403">
        <v>30880.943333333333</v>
      </c>
      <c r="DM150" s="403">
        <v>30880.943333333333</v>
      </c>
      <c r="DN150" s="403">
        <v>30880.943333333333</v>
      </c>
      <c r="DO150" s="403">
        <v>30880.943333333333</v>
      </c>
      <c r="DP150" s="403">
        <v>30880.943333333333</v>
      </c>
      <c r="DQ150" s="403">
        <v>30880.943333333333</v>
      </c>
      <c r="DR150" s="403">
        <v>30880.943333333333</v>
      </c>
      <c r="DS150" s="403">
        <v>30880.943333333333</v>
      </c>
      <c r="DT150" s="403">
        <v>30880.943333333333</v>
      </c>
      <c r="DU150" s="403">
        <v>30880.943333333333</v>
      </c>
      <c r="DV150" s="403">
        <v>30880.943333333333</v>
      </c>
      <c r="DW150" s="403">
        <v>30880.943333333333</v>
      </c>
      <c r="DX150" s="403">
        <v>30880.943333333333</v>
      </c>
      <c r="DY150" s="403">
        <v>30880.943333333333</v>
      </c>
      <c r="DZ150" s="403">
        <v>30880.943333333333</v>
      </c>
      <c r="EA150" s="403">
        <v>30880.943333333333</v>
      </c>
      <c r="EB150" s="403">
        <v>30880.943333333333</v>
      </c>
      <c r="EC150" s="403">
        <v>30880.943333333333</v>
      </c>
      <c r="ED150" s="403">
        <v>30880.943333333333</v>
      </c>
      <c r="EE150" s="403">
        <v>30880.943333333333</v>
      </c>
      <c r="EF150" s="403">
        <v>30880.943333333333</v>
      </c>
      <c r="EG150" s="403">
        <v>30880.943333333333</v>
      </c>
      <c r="EH150" s="403">
        <v>30880.943333333333</v>
      </c>
      <c r="EI150" s="403">
        <v>30880.943333333333</v>
      </c>
      <c r="EJ150" s="403">
        <v>30880.943333333333</v>
      </c>
      <c r="EK150" s="403">
        <v>30880.943333333333</v>
      </c>
      <c r="EL150" s="403">
        <v>30880.943333333333</v>
      </c>
      <c r="EM150" s="403">
        <v>30880.943333333333</v>
      </c>
      <c r="EN150" s="403">
        <v>30880.943333333333</v>
      </c>
      <c r="EO150" s="403">
        <v>30880.943333333333</v>
      </c>
      <c r="EP150" s="403">
        <v>30880.943333333333</v>
      </c>
      <c r="EQ150" s="403">
        <v>30880.943333333333</v>
      </c>
      <c r="ER150" s="403">
        <v>30880.943333333333</v>
      </c>
      <c r="ES150" s="403">
        <v>30880.943333333333</v>
      </c>
      <c r="ET150" s="403">
        <v>30880.943333333333</v>
      </c>
      <c r="EU150" s="403">
        <v>30880.943333333333</v>
      </c>
      <c r="EV150" s="403">
        <v>30880.943333333333</v>
      </c>
      <c r="EW150" s="403">
        <v>30880.943333333333</v>
      </c>
      <c r="EX150" s="404">
        <v>27210.884353741494</v>
      </c>
      <c r="EY150" s="404">
        <v>12957.56397797214</v>
      </c>
      <c r="EZ150" s="404">
        <v>24681.074243756459</v>
      </c>
      <c r="FA150" s="404">
        <v>23505.784994053767</v>
      </c>
      <c r="FB150" s="404">
        <v>22386.461899098831</v>
      </c>
      <c r="FC150" s="404">
        <v>0</v>
      </c>
      <c r="FD150" s="404">
        <v>0</v>
      </c>
      <c r="FE150" s="404">
        <v>0</v>
      </c>
      <c r="FF150" s="404">
        <v>0</v>
      </c>
      <c r="FG150" s="404">
        <v>0</v>
      </c>
      <c r="FH150" s="404">
        <v>0</v>
      </c>
      <c r="FI150" s="404">
        <v>0</v>
      </c>
      <c r="FJ150" s="404">
        <v>0</v>
      </c>
      <c r="FK150" s="404">
        <v>0</v>
      </c>
      <c r="FL150" s="404">
        <v>0</v>
      </c>
      <c r="FM150" s="404">
        <v>0</v>
      </c>
      <c r="FN150" s="404">
        <v>0</v>
      </c>
      <c r="FO150" s="404">
        <v>0</v>
      </c>
      <c r="FP150" s="404">
        <v>0</v>
      </c>
      <c r="FQ150" s="404">
        <v>0</v>
      </c>
      <c r="FR150" s="404">
        <v>0</v>
      </c>
      <c r="FS150" s="404">
        <v>0</v>
      </c>
      <c r="FT150" s="404">
        <v>0</v>
      </c>
      <c r="FU150" s="404">
        <v>0</v>
      </c>
      <c r="FV150" s="404">
        <v>0</v>
      </c>
      <c r="FW150" s="404">
        <v>0</v>
      </c>
      <c r="FX150" s="404">
        <v>0</v>
      </c>
      <c r="FY150" s="404">
        <v>0</v>
      </c>
      <c r="FZ150" s="404">
        <v>0</v>
      </c>
      <c r="GA150" s="404">
        <v>0</v>
      </c>
      <c r="GB150" s="404">
        <v>0</v>
      </c>
      <c r="GC150" s="404">
        <v>0</v>
      </c>
      <c r="GD150" s="404">
        <v>0</v>
      </c>
      <c r="GE150" s="404">
        <v>0</v>
      </c>
      <c r="GF150" s="404">
        <v>0</v>
      </c>
      <c r="GG150" s="404">
        <v>0</v>
      </c>
      <c r="GH150" s="404">
        <v>0</v>
      </c>
      <c r="GI150" s="404">
        <v>0</v>
      </c>
      <c r="GJ150" s="404">
        <v>0</v>
      </c>
      <c r="GK150" s="404">
        <v>0</v>
      </c>
      <c r="GL150" s="404">
        <v>28009.925925925923</v>
      </c>
      <c r="GM150" s="404">
        <v>26676.11992945326</v>
      </c>
      <c r="GN150" s="404">
        <v>25405.828504241203</v>
      </c>
      <c r="GO150" s="404">
        <v>24196.02714689638</v>
      </c>
      <c r="GP150" s="404">
        <v>23043.835377996555</v>
      </c>
      <c r="GQ150" s="404">
        <v>21946.50988380624</v>
      </c>
      <c r="GR150" s="404">
        <v>20901.437984577373</v>
      </c>
      <c r="GS150" s="404">
        <v>19906.131413883213</v>
      </c>
      <c r="GT150" s="404">
        <v>18958.220394174488</v>
      </c>
      <c r="GU150" s="404">
        <v>18055.44799445189</v>
      </c>
      <c r="GV150" s="404">
        <v>17195.664756620852</v>
      </c>
      <c r="GW150" s="404">
        <v>16376.823577734142</v>
      </c>
      <c r="GX150" s="404">
        <v>15596.974835937281</v>
      </c>
      <c r="GY150" s="404">
        <v>14854.261748511692</v>
      </c>
      <c r="GZ150" s="404">
        <v>14146.915950963517</v>
      </c>
      <c r="HA150" s="404">
        <v>13473.25328663192</v>
      </c>
      <c r="HB150" s="404">
        <v>12831.669796792305</v>
      </c>
      <c r="HC150" s="404">
        <v>12220.637901706956</v>
      </c>
      <c r="HD150" s="404">
        <v>11638.702763530435</v>
      </c>
      <c r="HE150" s="404">
        <v>11084.478822409939</v>
      </c>
      <c r="HF150" s="404">
        <v>10556.646497533275</v>
      </c>
      <c r="HG150" s="404">
        <v>10053.949045269785</v>
      </c>
      <c r="HH150" s="404">
        <v>9575.1895669236055</v>
      </c>
      <c r="HI150" s="404">
        <v>9119.2281589748618</v>
      </c>
      <c r="HJ150" s="404">
        <v>8684.9791990236772</v>
      </c>
      <c r="HK150" s="404">
        <v>8271.4087609749295</v>
      </c>
      <c r="HL150" s="404">
        <v>7877.5321533094584</v>
      </c>
      <c r="HM150" s="404">
        <v>7502.4115745804356</v>
      </c>
      <c r="HN150" s="404">
        <v>7145.153880552798</v>
      </c>
      <c r="HO150" s="404">
        <v>6804.9084576693285</v>
      </c>
      <c r="HP150" s="404">
        <v>6480.8651977803138</v>
      </c>
      <c r="HQ150" s="404">
        <v>6172.2525693145844</v>
      </c>
      <c r="HR150" s="404">
        <v>5878.3357802996043</v>
      </c>
      <c r="HS150" s="404">
        <v>5598.4150288567653</v>
      </c>
      <c r="HT150" s="404">
        <v>5331.8238370064437</v>
      </c>
      <c r="HU150" s="404">
        <v>5077.9274638156603</v>
      </c>
      <c r="HV150" s="404">
        <v>4836.1213941101532</v>
      </c>
      <c r="HW150" s="404">
        <v>4605.8298991525262</v>
      </c>
      <c r="HX150" s="404">
        <v>4386.5046658595493</v>
      </c>
      <c r="HY150" s="404">
        <v>4177.6234912948084</v>
      </c>
      <c r="HZ150" s="404">
        <v>110741.76946862269</v>
      </c>
      <c r="IA150" s="404">
        <v>227099.48455540653</v>
      </c>
      <c r="IB150" s="408">
        <v>2.0507120813141095</v>
      </c>
      <c r="IC150" s="410"/>
    </row>
    <row r="151" spans="1:237" ht="90" customHeight="1" x14ac:dyDescent="0.2">
      <c r="A151" s="137" t="s">
        <v>1436</v>
      </c>
      <c r="B151" s="138" t="s">
        <v>1437</v>
      </c>
      <c r="C151" s="138" t="s">
        <v>1506</v>
      </c>
      <c r="D151" s="121">
        <v>8</v>
      </c>
      <c r="E151" s="138" t="s">
        <v>1507</v>
      </c>
      <c r="F151" s="118" t="s">
        <v>1508</v>
      </c>
      <c r="G151" s="118" t="s">
        <v>1509</v>
      </c>
      <c r="H151" s="142" t="s">
        <v>77</v>
      </c>
      <c r="I151" s="118"/>
      <c r="J151" s="118">
        <v>40</v>
      </c>
      <c r="K151" s="227" t="s">
        <v>79</v>
      </c>
      <c r="L151" s="142">
        <v>23800</v>
      </c>
      <c r="M151" s="142" t="s">
        <v>1460</v>
      </c>
      <c r="N151" s="142" t="s">
        <v>147</v>
      </c>
      <c r="O151" s="13" t="s">
        <v>217</v>
      </c>
      <c r="P151" s="142" t="s">
        <v>218</v>
      </c>
      <c r="Q151" s="112" t="s">
        <v>100</v>
      </c>
      <c r="R151" s="142" t="s">
        <v>108</v>
      </c>
      <c r="S151" s="142" t="s">
        <v>99</v>
      </c>
      <c r="T151" s="142" t="s">
        <v>866</v>
      </c>
      <c r="U151" s="142" t="s">
        <v>100</v>
      </c>
      <c r="V151" s="117">
        <v>1</v>
      </c>
      <c r="W151" s="136">
        <v>220000</v>
      </c>
      <c r="X151" s="136">
        <v>8000</v>
      </c>
      <c r="Y151" s="136">
        <v>0</v>
      </c>
      <c r="Z151" s="136">
        <v>0</v>
      </c>
      <c r="AA151" s="136">
        <v>8000</v>
      </c>
      <c r="AB151" s="136">
        <v>212000</v>
      </c>
      <c r="AC151" s="136">
        <v>0</v>
      </c>
      <c r="AD151" s="136">
        <v>0</v>
      </c>
      <c r="AE151" s="139">
        <v>0</v>
      </c>
      <c r="AF151" s="139">
        <v>0</v>
      </c>
      <c r="AG151" s="139">
        <v>0</v>
      </c>
      <c r="AH151" s="139">
        <v>0</v>
      </c>
      <c r="AI151" s="142" t="s">
        <v>88</v>
      </c>
      <c r="AJ151" s="134">
        <v>0</v>
      </c>
      <c r="AK151" s="136">
        <v>0</v>
      </c>
      <c r="AL151" s="136">
        <v>0</v>
      </c>
      <c r="AM151" s="136">
        <v>0</v>
      </c>
      <c r="AN151" s="136">
        <v>0</v>
      </c>
      <c r="AO151" s="136">
        <v>0</v>
      </c>
      <c r="AP151" s="136">
        <v>0</v>
      </c>
      <c r="AQ151" s="139">
        <v>0</v>
      </c>
      <c r="AR151" s="139">
        <v>0</v>
      </c>
      <c r="AS151" s="139">
        <v>0</v>
      </c>
      <c r="AT151" s="139">
        <v>0</v>
      </c>
      <c r="AU151" s="118"/>
      <c r="AV151" s="230">
        <v>1</v>
      </c>
      <c r="AW151" s="230">
        <v>0</v>
      </c>
      <c r="AX151" s="230" t="s">
        <v>3594</v>
      </c>
      <c r="AY151" s="141">
        <v>7</v>
      </c>
      <c r="AZ151" s="70">
        <v>1</v>
      </c>
      <c r="BA151" s="70">
        <v>1</v>
      </c>
      <c r="BB151" s="70">
        <v>1</v>
      </c>
      <c r="BC151" s="70">
        <v>1</v>
      </c>
      <c r="BD151" s="70">
        <v>1</v>
      </c>
      <c r="BE151" s="70">
        <v>1</v>
      </c>
      <c r="BF151" s="70">
        <v>1</v>
      </c>
      <c r="BG151" s="71">
        <v>0</v>
      </c>
      <c r="BH151" s="71">
        <v>0</v>
      </c>
      <c r="BI151" s="71">
        <v>0</v>
      </c>
      <c r="BJ151" s="71">
        <v>0</v>
      </c>
      <c r="BK151" s="71">
        <v>0</v>
      </c>
      <c r="BL151" s="70">
        <v>0</v>
      </c>
      <c r="BM151" s="70">
        <v>1</v>
      </c>
      <c r="BN151" s="70">
        <v>0</v>
      </c>
      <c r="BO151" s="70">
        <v>1</v>
      </c>
      <c r="BP151" s="403">
        <v>0</v>
      </c>
      <c r="BQ151" s="403">
        <v>0</v>
      </c>
      <c r="BR151" s="403">
        <v>8000</v>
      </c>
      <c r="BS151" s="403">
        <v>212000</v>
      </c>
      <c r="BT151" s="403">
        <v>0</v>
      </c>
      <c r="BU151" s="403">
        <v>0</v>
      </c>
      <c r="BV151" s="403">
        <v>0</v>
      </c>
      <c r="BW151" s="403">
        <v>0</v>
      </c>
      <c r="BX151" s="403">
        <v>0</v>
      </c>
      <c r="BY151" s="403">
        <v>0</v>
      </c>
      <c r="BZ151" s="401">
        <v>0</v>
      </c>
      <c r="CA151" s="401">
        <v>0</v>
      </c>
      <c r="CB151" s="401">
        <v>0</v>
      </c>
      <c r="CC151" s="401">
        <v>0</v>
      </c>
      <c r="CD151" s="401">
        <v>0</v>
      </c>
      <c r="CE151" s="401">
        <v>0</v>
      </c>
      <c r="CF151" s="401">
        <v>0</v>
      </c>
      <c r="CG151" s="401">
        <v>0</v>
      </c>
      <c r="CH151" s="401">
        <v>0</v>
      </c>
      <c r="CI151" s="401">
        <v>0</v>
      </c>
      <c r="CJ151" s="401">
        <v>0</v>
      </c>
      <c r="CK151" s="401">
        <v>0</v>
      </c>
      <c r="CL151" s="401">
        <v>0</v>
      </c>
      <c r="CM151" s="401">
        <v>0</v>
      </c>
      <c r="CN151" s="401">
        <v>0</v>
      </c>
      <c r="CO151" s="401">
        <v>0</v>
      </c>
      <c r="CP151" s="401">
        <v>0</v>
      </c>
      <c r="CQ151" s="401">
        <v>0</v>
      </c>
      <c r="CR151" s="401">
        <v>0</v>
      </c>
      <c r="CS151" s="401">
        <v>0</v>
      </c>
      <c r="CT151" s="401">
        <v>0</v>
      </c>
      <c r="CU151" s="401">
        <v>0</v>
      </c>
      <c r="CV151" s="401">
        <v>0</v>
      </c>
      <c r="CW151" s="401">
        <v>0</v>
      </c>
      <c r="CX151" s="401">
        <v>0</v>
      </c>
      <c r="CY151" s="401">
        <v>0</v>
      </c>
      <c r="CZ151" s="401">
        <v>0</v>
      </c>
      <c r="DA151" s="401">
        <v>0</v>
      </c>
      <c r="DB151" s="401">
        <v>0</v>
      </c>
      <c r="DC151" s="401">
        <v>0</v>
      </c>
      <c r="DD151" s="401">
        <v>0</v>
      </c>
      <c r="DE151" s="401">
        <v>0</v>
      </c>
      <c r="DF151" s="401">
        <v>0</v>
      </c>
      <c r="DG151" s="403">
        <v>23800</v>
      </c>
      <c r="DH151" s="403">
        <v>23800</v>
      </c>
      <c r="DI151" s="403">
        <v>23800</v>
      </c>
      <c r="DJ151" s="403">
        <v>23800</v>
      </c>
      <c r="DK151" s="403">
        <v>23800</v>
      </c>
      <c r="DL151" s="403">
        <v>23800</v>
      </c>
      <c r="DM151" s="403">
        <v>23800</v>
      </c>
      <c r="DN151" s="403">
        <v>23800</v>
      </c>
      <c r="DO151" s="403">
        <v>23800</v>
      </c>
      <c r="DP151" s="403">
        <v>23800</v>
      </c>
      <c r="DQ151" s="403">
        <v>23800</v>
      </c>
      <c r="DR151" s="403">
        <v>23800</v>
      </c>
      <c r="DS151" s="403">
        <v>23800</v>
      </c>
      <c r="DT151" s="403">
        <v>23800</v>
      </c>
      <c r="DU151" s="403">
        <v>23800</v>
      </c>
      <c r="DV151" s="403">
        <v>23800</v>
      </c>
      <c r="DW151" s="403">
        <v>23800</v>
      </c>
      <c r="DX151" s="403">
        <v>23800</v>
      </c>
      <c r="DY151" s="403">
        <v>23800</v>
      </c>
      <c r="DZ151" s="403">
        <v>23800</v>
      </c>
      <c r="EA151" s="403">
        <v>23800</v>
      </c>
      <c r="EB151" s="403">
        <v>23800</v>
      </c>
      <c r="EC151" s="403">
        <v>23800</v>
      </c>
      <c r="ED151" s="403">
        <v>23800</v>
      </c>
      <c r="EE151" s="403">
        <v>23800</v>
      </c>
      <c r="EF151" s="403">
        <v>23800</v>
      </c>
      <c r="EG151" s="403">
        <v>23800</v>
      </c>
      <c r="EH151" s="403">
        <v>23800</v>
      </c>
      <c r="EI151" s="403">
        <v>23800</v>
      </c>
      <c r="EJ151" s="403">
        <v>23800</v>
      </c>
      <c r="EK151" s="403">
        <v>23800</v>
      </c>
      <c r="EL151" s="403">
        <v>23800</v>
      </c>
      <c r="EM151" s="403">
        <v>23800</v>
      </c>
      <c r="EN151" s="403">
        <v>23800</v>
      </c>
      <c r="EO151" s="403">
        <v>23800</v>
      </c>
      <c r="EP151" s="403">
        <v>23800</v>
      </c>
      <c r="EQ151" s="403">
        <v>23800</v>
      </c>
      <c r="ER151" s="403">
        <v>23800</v>
      </c>
      <c r="ES151" s="403">
        <v>23800</v>
      </c>
      <c r="ET151" s="403">
        <v>23800</v>
      </c>
      <c r="EU151" s="403">
        <v>23800</v>
      </c>
      <c r="EV151" s="403">
        <v>23800</v>
      </c>
      <c r="EW151" s="403">
        <v>23800</v>
      </c>
      <c r="EX151" s="404">
        <v>7256.235827664399</v>
      </c>
      <c r="EY151" s="404">
        <v>183133.5708886729</v>
      </c>
      <c r="EZ151" s="404">
        <v>0</v>
      </c>
      <c r="FA151" s="404">
        <v>0</v>
      </c>
      <c r="FB151" s="404">
        <v>0</v>
      </c>
      <c r="FC151" s="404">
        <v>0</v>
      </c>
      <c r="FD151" s="404">
        <v>0</v>
      </c>
      <c r="FE151" s="404">
        <v>0</v>
      </c>
      <c r="FF151" s="404">
        <v>0</v>
      </c>
      <c r="FG151" s="404">
        <v>0</v>
      </c>
      <c r="FH151" s="404">
        <v>0</v>
      </c>
      <c r="FI151" s="404">
        <v>0</v>
      </c>
      <c r="FJ151" s="404">
        <v>0</v>
      </c>
      <c r="FK151" s="404">
        <v>0</v>
      </c>
      <c r="FL151" s="404">
        <v>0</v>
      </c>
      <c r="FM151" s="404">
        <v>0</v>
      </c>
      <c r="FN151" s="404">
        <v>0</v>
      </c>
      <c r="FO151" s="404">
        <v>0</v>
      </c>
      <c r="FP151" s="404">
        <v>0</v>
      </c>
      <c r="FQ151" s="404">
        <v>0</v>
      </c>
      <c r="FR151" s="404">
        <v>0</v>
      </c>
      <c r="FS151" s="404">
        <v>0</v>
      </c>
      <c r="FT151" s="404">
        <v>0</v>
      </c>
      <c r="FU151" s="404">
        <v>0</v>
      </c>
      <c r="FV151" s="404">
        <v>0</v>
      </c>
      <c r="FW151" s="404">
        <v>0</v>
      </c>
      <c r="FX151" s="404">
        <v>0</v>
      </c>
      <c r="FY151" s="404">
        <v>0</v>
      </c>
      <c r="FZ151" s="404">
        <v>0</v>
      </c>
      <c r="GA151" s="404">
        <v>0</v>
      </c>
      <c r="GB151" s="404">
        <v>0</v>
      </c>
      <c r="GC151" s="404">
        <v>0</v>
      </c>
      <c r="GD151" s="404">
        <v>0</v>
      </c>
      <c r="GE151" s="404">
        <v>0</v>
      </c>
      <c r="GF151" s="404">
        <v>0</v>
      </c>
      <c r="GG151" s="404">
        <v>0</v>
      </c>
      <c r="GH151" s="404">
        <v>0</v>
      </c>
      <c r="GI151" s="404">
        <v>0</v>
      </c>
      <c r="GJ151" s="404">
        <v>0</v>
      </c>
      <c r="GK151" s="404">
        <v>0</v>
      </c>
      <c r="GL151" s="404">
        <v>21587.301587301587</v>
      </c>
      <c r="GM151" s="404">
        <v>20559.334845049128</v>
      </c>
      <c r="GN151" s="404">
        <v>19580.31890004679</v>
      </c>
      <c r="GO151" s="404">
        <v>18647.922761949321</v>
      </c>
      <c r="GP151" s="404">
        <v>17759.926439951738</v>
      </c>
      <c r="GQ151" s="404">
        <v>16914.215657096891</v>
      </c>
      <c r="GR151" s="404">
        <v>16108.776816282754</v>
      </c>
      <c r="GS151" s="404">
        <v>15341.692205983576</v>
      </c>
      <c r="GT151" s="404">
        <v>14611.135434270072</v>
      </c>
      <c r="GU151" s="404">
        <v>13915.367080257211</v>
      </c>
      <c r="GV151" s="404">
        <v>13252.730552625917</v>
      </c>
      <c r="GW151" s="404">
        <v>12621.648145358013</v>
      </c>
      <c r="GX151" s="404">
        <v>12020.617281293349</v>
      </c>
      <c r="GY151" s="404">
        <v>11448.206934565091</v>
      </c>
      <c r="GZ151" s="404">
        <v>10903.054223395326</v>
      </c>
      <c r="HA151" s="404">
        <v>10383.861165138404</v>
      </c>
      <c r="HB151" s="404">
        <v>9889.3915858460987</v>
      </c>
      <c r="HC151" s="404">
        <v>9418.4681769962845</v>
      </c>
      <c r="HD151" s="404">
        <v>8969.9696923774136</v>
      </c>
      <c r="HE151" s="404">
        <v>8542.8282784546809</v>
      </c>
      <c r="HF151" s="404">
        <v>8136.026931861601</v>
      </c>
      <c r="HG151" s="404">
        <v>7748.5970779634281</v>
      </c>
      <c r="HH151" s="404">
        <v>7379.6162647270748</v>
      </c>
      <c r="HI151" s="404">
        <v>7028.2059664067383</v>
      </c>
      <c r="HJ151" s="404">
        <v>6693.5294918159407</v>
      </c>
      <c r="HK151" s="404">
        <v>6374.7899922056577</v>
      </c>
      <c r="HL151" s="404">
        <v>6071.2285640053888</v>
      </c>
      <c r="HM151" s="404">
        <v>5782.1224419098926</v>
      </c>
      <c r="HN151" s="404">
        <v>5506.7832780094241</v>
      </c>
      <c r="HO151" s="404">
        <v>5244.5555028661156</v>
      </c>
      <c r="HP151" s="404">
        <v>4994.8147646343969</v>
      </c>
      <c r="HQ151" s="404">
        <v>4756.9664425089486</v>
      </c>
      <c r="HR151" s="404">
        <v>4530.444230960904</v>
      </c>
      <c r="HS151" s="404">
        <v>4314.7087913913365</v>
      </c>
      <c r="HT151" s="404">
        <v>4109.2464679917493</v>
      </c>
      <c r="HU151" s="404">
        <v>3913.5680647540466</v>
      </c>
      <c r="HV151" s="404">
        <v>3727.2076807181402</v>
      </c>
      <c r="HW151" s="404">
        <v>3549.7216006839426</v>
      </c>
      <c r="HX151" s="404">
        <v>3380.6872387466124</v>
      </c>
      <c r="HY151" s="404">
        <v>3219.7021321396305</v>
      </c>
      <c r="HZ151" s="404">
        <v>190389.80671633731</v>
      </c>
      <c r="IA151" s="404">
        <v>388939.2906905408</v>
      </c>
      <c r="IB151" s="408">
        <v>2.0428577422215852</v>
      </c>
      <c r="IC151" s="410"/>
    </row>
    <row r="152" spans="1:237" ht="90" customHeight="1" x14ac:dyDescent="0.2">
      <c r="A152" s="231" t="s">
        <v>271</v>
      </c>
      <c r="B152" s="85" t="s">
        <v>264</v>
      </c>
      <c r="C152" s="231" t="s">
        <v>908</v>
      </c>
      <c r="D152" s="199">
        <v>4</v>
      </c>
      <c r="E152" s="85" t="s">
        <v>909</v>
      </c>
      <c r="F152" s="95" t="s">
        <v>910</v>
      </c>
      <c r="G152" s="95" t="s">
        <v>911</v>
      </c>
      <c r="H152" s="90" t="s">
        <v>77</v>
      </c>
      <c r="I152" s="95" t="s">
        <v>876</v>
      </c>
      <c r="J152" s="266">
        <v>40</v>
      </c>
      <c r="K152" s="227" t="s">
        <v>94</v>
      </c>
      <c r="L152" s="74">
        <v>7000</v>
      </c>
      <c r="M152" s="90" t="s">
        <v>912</v>
      </c>
      <c r="N152" s="90" t="s">
        <v>81</v>
      </c>
      <c r="O152" s="73" t="s">
        <v>106</v>
      </c>
      <c r="P152" s="157" t="s">
        <v>176</v>
      </c>
      <c r="Q152" s="112" t="s">
        <v>100</v>
      </c>
      <c r="R152" s="90" t="s">
        <v>108</v>
      </c>
      <c r="S152" s="90" t="s">
        <v>99</v>
      </c>
      <c r="T152" s="90" t="s">
        <v>866</v>
      </c>
      <c r="U152" s="90" t="s">
        <v>100</v>
      </c>
      <c r="V152" s="193">
        <v>1</v>
      </c>
      <c r="W152" s="94">
        <v>65200</v>
      </c>
      <c r="X152" s="94">
        <v>0</v>
      </c>
      <c r="Y152" s="94">
        <v>0</v>
      </c>
      <c r="Z152" s="94">
        <v>0</v>
      </c>
      <c r="AA152" s="94">
        <v>0</v>
      </c>
      <c r="AB152" s="94">
        <v>65200</v>
      </c>
      <c r="AC152" s="94">
        <v>0</v>
      </c>
      <c r="AD152" s="94">
        <v>0</v>
      </c>
      <c r="AE152" s="192">
        <v>0</v>
      </c>
      <c r="AF152" s="192">
        <v>0</v>
      </c>
      <c r="AG152" s="192">
        <v>0</v>
      </c>
      <c r="AH152" s="192">
        <v>0</v>
      </c>
      <c r="AI152" s="90" t="s">
        <v>88</v>
      </c>
      <c r="AJ152" s="94">
        <v>0</v>
      </c>
      <c r="AK152" s="94">
        <v>0</v>
      </c>
      <c r="AL152" s="94">
        <v>0</v>
      </c>
      <c r="AM152" s="94">
        <v>0</v>
      </c>
      <c r="AN152" s="94">
        <v>0</v>
      </c>
      <c r="AO152" s="94">
        <v>0</v>
      </c>
      <c r="AP152" s="94">
        <v>0</v>
      </c>
      <c r="AQ152" s="192">
        <v>0</v>
      </c>
      <c r="AR152" s="192">
        <v>0</v>
      </c>
      <c r="AS152" s="192">
        <v>0</v>
      </c>
      <c r="AT152" s="192">
        <v>0</v>
      </c>
      <c r="AU152" s="95" t="s">
        <v>913</v>
      </c>
      <c r="AV152" s="230">
        <v>1</v>
      </c>
      <c r="AW152" s="230">
        <v>0</v>
      </c>
      <c r="AX152" s="230" t="s">
        <v>3620</v>
      </c>
      <c r="AY152" s="141">
        <v>9</v>
      </c>
      <c r="AZ152" s="70">
        <v>1</v>
      </c>
      <c r="BA152" s="70">
        <v>1</v>
      </c>
      <c r="BB152" s="70">
        <v>1</v>
      </c>
      <c r="BC152" s="70">
        <v>1</v>
      </c>
      <c r="BD152" s="70">
        <v>1</v>
      </c>
      <c r="BE152" s="70">
        <v>1</v>
      </c>
      <c r="BF152" s="70">
        <v>1</v>
      </c>
      <c r="BG152" s="71">
        <v>0</v>
      </c>
      <c r="BH152" s="71">
        <v>1</v>
      </c>
      <c r="BI152" s="71">
        <v>0</v>
      </c>
      <c r="BJ152" s="71">
        <v>0</v>
      </c>
      <c r="BK152" s="71">
        <v>1</v>
      </c>
      <c r="BL152" s="70">
        <v>1</v>
      </c>
      <c r="BM152" s="70">
        <v>1</v>
      </c>
      <c r="BN152" s="70">
        <v>0</v>
      </c>
      <c r="BO152" s="70">
        <v>1</v>
      </c>
      <c r="BP152" s="403">
        <v>0</v>
      </c>
      <c r="BQ152" s="403">
        <v>0</v>
      </c>
      <c r="BR152" s="403">
        <v>0</v>
      </c>
      <c r="BS152" s="403">
        <v>65200</v>
      </c>
      <c r="BT152" s="403">
        <v>0</v>
      </c>
      <c r="BU152" s="403">
        <v>0</v>
      </c>
      <c r="BV152" s="403">
        <v>0</v>
      </c>
      <c r="BW152" s="403">
        <v>0</v>
      </c>
      <c r="BX152" s="403">
        <v>0</v>
      </c>
      <c r="BY152" s="403">
        <v>0</v>
      </c>
      <c r="BZ152" s="401">
        <v>0</v>
      </c>
      <c r="CA152" s="401">
        <v>0</v>
      </c>
      <c r="CB152" s="401">
        <v>0</v>
      </c>
      <c r="CC152" s="401">
        <v>0</v>
      </c>
      <c r="CD152" s="401">
        <v>0</v>
      </c>
      <c r="CE152" s="401">
        <v>0</v>
      </c>
      <c r="CF152" s="401">
        <v>0</v>
      </c>
      <c r="CG152" s="401">
        <v>0</v>
      </c>
      <c r="CH152" s="401">
        <v>0</v>
      </c>
      <c r="CI152" s="401">
        <v>0</v>
      </c>
      <c r="CJ152" s="401">
        <v>0</v>
      </c>
      <c r="CK152" s="401">
        <v>0</v>
      </c>
      <c r="CL152" s="401">
        <v>0</v>
      </c>
      <c r="CM152" s="401">
        <v>0</v>
      </c>
      <c r="CN152" s="401">
        <v>0</v>
      </c>
      <c r="CO152" s="401">
        <v>0</v>
      </c>
      <c r="CP152" s="401">
        <v>0</v>
      </c>
      <c r="CQ152" s="401">
        <v>0</v>
      </c>
      <c r="CR152" s="401">
        <v>0</v>
      </c>
      <c r="CS152" s="401">
        <v>0</v>
      </c>
      <c r="CT152" s="401">
        <v>0</v>
      </c>
      <c r="CU152" s="401">
        <v>0</v>
      </c>
      <c r="CV152" s="401">
        <v>0</v>
      </c>
      <c r="CW152" s="401">
        <v>0</v>
      </c>
      <c r="CX152" s="401">
        <v>0</v>
      </c>
      <c r="CY152" s="401">
        <v>0</v>
      </c>
      <c r="CZ152" s="401">
        <v>0</v>
      </c>
      <c r="DA152" s="401">
        <v>0</v>
      </c>
      <c r="DB152" s="401">
        <v>0</v>
      </c>
      <c r="DC152" s="401">
        <v>0</v>
      </c>
      <c r="DD152" s="401">
        <v>0</v>
      </c>
      <c r="DE152" s="401">
        <v>0</v>
      </c>
      <c r="DF152" s="401">
        <v>0</v>
      </c>
      <c r="DG152" s="403">
        <v>7000</v>
      </c>
      <c r="DH152" s="403">
        <v>7000</v>
      </c>
      <c r="DI152" s="403">
        <v>7000</v>
      </c>
      <c r="DJ152" s="403">
        <v>7000</v>
      </c>
      <c r="DK152" s="403">
        <v>7000</v>
      </c>
      <c r="DL152" s="403">
        <v>7000</v>
      </c>
      <c r="DM152" s="403">
        <v>7000</v>
      </c>
      <c r="DN152" s="403">
        <v>7000</v>
      </c>
      <c r="DO152" s="403">
        <v>7000</v>
      </c>
      <c r="DP152" s="403">
        <v>7000</v>
      </c>
      <c r="DQ152" s="403">
        <v>7000</v>
      </c>
      <c r="DR152" s="403">
        <v>7000</v>
      </c>
      <c r="DS152" s="403">
        <v>7000</v>
      </c>
      <c r="DT152" s="403">
        <v>7000</v>
      </c>
      <c r="DU152" s="403">
        <v>7000</v>
      </c>
      <c r="DV152" s="403">
        <v>7000</v>
      </c>
      <c r="DW152" s="403">
        <v>7000</v>
      </c>
      <c r="DX152" s="403">
        <v>7000</v>
      </c>
      <c r="DY152" s="403">
        <v>7000</v>
      </c>
      <c r="DZ152" s="403">
        <v>7000</v>
      </c>
      <c r="EA152" s="403">
        <v>7000</v>
      </c>
      <c r="EB152" s="403">
        <v>7000</v>
      </c>
      <c r="EC152" s="403">
        <v>7000</v>
      </c>
      <c r="ED152" s="403">
        <v>7000</v>
      </c>
      <c r="EE152" s="403">
        <v>7000</v>
      </c>
      <c r="EF152" s="403">
        <v>7000</v>
      </c>
      <c r="EG152" s="403">
        <v>7000</v>
      </c>
      <c r="EH152" s="403">
        <v>7000</v>
      </c>
      <c r="EI152" s="403">
        <v>7000</v>
      </c>
      <c r="EJ152" s="403">
        <v>7000</v>
      </c>
      <c r="EK152" s="403">
        <v>7000</v>
      </c>
      <c r="EL152" s="403">
        <v>7000</v>
      </c>
      <c r="EM152" s="403">
        <v>7000</v>
      </c>
      <c r="EN152" s="403">
        <v>7000</v>
      </c>
      <c r="EO152" s="403">
        <v>7000</v>
      </c>
      <c r="EP152" s="403">
        <v>7000</v>
      </c>
      <c r="EQ152" s="403">
        <v>7000</v>
      </c>
      <c r="ER152" s="403">
        <v>7000</v>
      </c>
      <c r="ES152" s="403">
        <v>7000</v>
      </c>
      <c r="ET152" s="403">
        <v>7000</v>
      </c>
      <c r="EU152" s="403">
        <v>7000</v>
      </c>
      <c r="EV152" s="403">
        <v>7000</v>
      </c>
      <c r="EW152" s="403">
        <v>7000</v>
      </c>
      <c r="EX152" s="404">
        <v>0</v>
      </c>
      <c r="EY152" s="404">
        <v>56322.211424252237</v>
      </c>
      <c r="EZ152" s="404">
        <v>0</v>
      </c>
      <c r="FA152" s="404">
        <v>0</v>
      </c>
      <c r="FB152" s="404">
        <v>0</v>
      </c>
      <c r="FC152" s="404">
        <v>0</v>
      </c>
      <c r="FD152" s="404">
        <v>0</v>
      </c>
      <c r="FE152" s="404">
        <v>0</v>
      </c>
      <c r="FF152" s="404">
        <v>0</v>
      </c>
      <c r="FG152" s="404">
        <v>0</v>
      </c>
      <c r="FH152" s="404">
        <v>0</v>
      </c>
      <c r="FI152" s="404">
        <v>0</v>
      </c>
      <c r="FJ152" s="404">
        <v>0</v>
      </c>
      <c r="FK152" s="404">
        <v>0</v>
      </c>
      <c r="FL152" s="404">
        <v>0</v>
      </c>
      <c r="FM152" s="404">
        <v>0</v>
      </c>
      <c r="FN152" s="404">
        <v>0</v>
      </c>
      <c r="FO152" s="404">
        <v>0</v>
      </c>
      <c r="FP152" s="404">
        <v>0</v>
      </c>
      <c r="FQ152" s="404">
        <v>0</v>
      </c>
      <c r="FR152" s="404">
        <v>0</v>
      </c>
      <c r="FS152" s="404">
        <v>0</v>
      </c>
      <c r="FT152" s="404">
        <v>0</v>
      </c>
      <c r="FU152" s="404">
        <v>0</v>
      </c>
      <c r="FV152" s="404">
        <v>0</v>
      </c>
      <c r="FW152" s="404">
        <v>0</v>
      </c>
      <c r="FX152" s="404">
        <v>0</v>
      </c>
      <c r="FY152" s="404">
        <v>0</v>
      </c>
      <c r="FZ152" s="404">
        <v>0</v>
      </c>
      <c r="GA152" s="404">
        <v>0</v>
      </c>
      <c r="GB152" s="404">
        <v>0</v>
      </c>
      <c r="GC152" s="404">
        <v>0</v>
      </c>
      <c r="GD152" s="404">
        <v>0</v>
      </c>
      <c r="GE152" s="404">
        <v>0</v>
      </c>
      <c r="GF152" s="404">
        <v>0</v>
      </c>
      <c r="GG152" s="404">
        <v>0</v>
      </c>
      <c r="GH152" s="404">
        <v>0</v>
      </c>
      <c r="GI152" s="404">
        <v>0</v>
      </c>
      <c r="GJ152" s="404">
        <v>0</v>
      </c>
      <c r="GK152" s="404">
        <v>0</v>
      </c>
      <c r="GL152" s="404">
        <v>6349.2063492063489</v>
      </c>
      <c r="GM152" s="404">
        <v>6046.8631897203322</v>
      </c>
      <c r="GN152" s="404">
        <v>5758.9173235431736</v>
      </c>
      <c r="GO152" s="404">
        <v>5484.6831652792125</v>
      </c>
      <c r="GP152" s="404">
        <v>5223.5077764563939</v>
      </c>
      <c r="GQ152" s="404">
        <v>4974.7693109108504</v>
      </c>
      <c r="GR152" s="404">
        <v>4737.8755342008099</v>
      </c>
      <c r="GS152" s="404">
        <v>4512.2624135245806</v>
      </c>
      <c r="GT152" s="404">
        <v>4297.3927747853149</v>
      </c>
      <c r="GU152" s="404">
        <v>4092.755023605062</v>
      </c>
      <c r="GV152" s="404">
        <v>3897.8619272429164</v>
      </c>
      <c r="GW152" s="404">
        <v>3712.2494545170625</v>
      </c>
      <c r="GX152" s="404">
        <v>3535.4756709686321</v>
      </c>
      <c r="GY152" s="404">
        <v>3367.1196866367914</v>
      </c>
      <c r="GZ152" s="404">
        <v>3206.7806539398016</v>
      </c>
      <c r="HA152" s="404">
        <v>3054.0768132760008</v>
      </c>
      <c r="HB152" s="404">
        <v>2908.6445840723818</v>
      </c>
      <c r="HC152" s="404">
        <v>2770.1376991165544</v>
      </c>
      <c r="HD152" s="404">
        <v>2638.2263801110043</v>
      </c>
      <c r="HE152" s="404">
        <v>2512.5965524866706</v>
      </c>
      <c r="HF152" s="404">
        <v>2392.949097606353</v>
      </c>
      <c r="HG152" s="404">
        <v>2278.9991405774786</v>
      </c>
      <c r="HH152" s="404">
        <v>2170.4753719785517</v>
      </c>
      <c r="HI152" s="404">
        <v>2067.1194018843348</v>
      </c>
      <c r="HJ152" s="404">
        <v>1968.6851446517474</v>
      </c>
      <c r="HK152" s="404">
        <v>1874.938233001664</v>
      </c>
      <c r="HL152" s="404">
        <v>1785.655460001585</v>
      </c>
      <c r="HM152" s="404">
        <v>1700.6242476205568</v>
      </c>
      <c r="HN152" s="404">
        <v>1619.6421405910071</v>
      </c>
      <c r="HO152" s="404">
        <v>1542.5163243723871</v>
      </c>
      <c r="HP152" s="404">
        <v>1469.0631660689401</v>
      </c>
      <c r="HQ152" s="404">
        <v>1399.1077772085143</v>
      </c>
      <c r="HR152" s="404">
        <v>1332.4835973414424</v>
      </c>
      <c r="HS152" s="404">
        <v>1269.0319974680401</v>
      </c>
      <c r="HT152" s="404">
        <v>1208.6019023505146</v>
      </c>
      <c r="HU152" s="404">
        <v>1151.0494308100137</v>
      </c>
      <c r="HV152" s="404">
        <v>1096.2375531523942</v>
      </c>
      <c r="HW152" s="404">
        <v>1044.035764907042</v>
      </c>
      <c r="HX152" s="404">
        <v>994.31977610194485</v>
      </c>
      <c r="HY152" s="404">
        <v>946.97121533518543</v>
      </c>
      <c r="HZ152" s="404">
        <v>56322.211424252237</v>
      </c>
      <c r="IA152" s="404">
        <v>114393.9090266296</v>
      </c>
      <c r="IB152" s="408">
        <v>2.0310621002600016</v>
      </c>
      <c r="IC152" s="410"/>
    </row>
    <row r="153" spans="1:237" ht="90" customHeight="1" x14ac:dyDescent="0.2">
      <c r="A153" s="137" t="s">
        <v>1644</v>
      </c>
      <c r="B153" s="138" t="s">
        <v>1645</v>
      </c>
      <c r="C153" s="138" t="s">
        <v>1687</v>
      </c>
      <c r="D153" s="142">
        <v>2</v>
      </c>
      <c r="E153" s="305" t="s">
        <v>1688</v>
      </c>
      <c r="F153" s="306" t="s">
        <v>1689</v>
      </c>
      <c r="G153" s="118" t="s">
        <v>1690</v>
      </c>
      <c r="H153" s="142" t="s">
        <v>77</v>
      </c>
      <c r="I153" s="118" t="s">
        <v>1691</v>
      </c>
      <c r="J153" s="118">
        <v>5</v>
      </c>
      <c r="K153" s="95" t="s">
        <v>206</v>
      </c>
      <c r="L153" s="142">
        <v>8000</v>
      </c>
      <c r="M153" s="142" t="s">
        <v>1692</v>
      </c>
      <c r="N153" s="142" t="s">
        <v>147</v>
      </c>
      <c r="O153" s="73" t="s">
        <v>106</v>
      </c>
      <c r="P153" s="142" t="s">
        <v>169</v>
      </c>
      <c r="Q153" s="112" t="s">
        <v>100</v>
      </c>
      <c r="R153" s="142" t="s">
        <v>317</v>
      </c>
      <c r="S153" s="142" t="s">
        <v>99</v>
      </c>
      <c r="T153" s="142" t="s">
        <v>1652</v>
      </c>
      <c r="U153" s="142" t="s">
        <v>100</v>
      </c>
      <c r="V153" s="117">
        <v>1</v>
      </c>
      <c r="W153" s="136">
        <v>18000</v>
      </c>
      <c r="X153" s="136">
        <v>0</v>
      </c>
      <c r="Y153" s="136">
        <v>0</v>
      </c>
      <c r="Z153" s="136">
        <v>0</v>
      </c>
      <c r="AA153" s="136">
        <v>18000</v>
      </c>
      <c r="AB153" s="136">
        <v>0</v>
      </c>
      <c r="AC153" s="136">
        <v>0</v>
      </c>
      <c r="AD153" s="136">
        <v>0</v>
      </c>
      <c r="AE153" s="139">
        <v>0</v>
      </c>
      <c r="AF153" s="139">
        <v>0</v>
      </c>
      <c r="AG153" s="139">
        <v>0</v>
      </c>
      <c r="AH153" s="139">
        <v>0</v>
      </c>
      <c r="AI153" s="116" t="s">
        <v>88</v>
      </c>
      <c r="AJ153" s="136">
        <v>0</v>
      </c>
      <c r="AK153" s="136">
        <v>0</v>
      </c>
      <c r="AL153" s="136">
        <v>0</v>
      </c>
      <c r="AM153" s="136">
        <v>0</v>
      </c>
      <c r="AN153" s="136">
        <v>0</v>
      </c>
      <c r="AO153" s="136">
        <v>0</v>
      </c>
      <c r="AP153" s="136">
        <v>0</v>
      </c>
      <c r="AQ153" s="139">
        <v>0</v>
      </c>
      <c r="AR153" s="139">
        <v>0</v>
      </c>
      <c r="AS153" s="139">
        <v>0</v>
      </c>
      <c r="AT153" s="139">
        <v>0</v>
      </c>
      <c r="AU153" s="118"/>
      <c r="AV153" s="230">
        <v>1</v>
      </c>
      <c r="AW153" s="230">
        <v>0</v>
      </c>
      <c r="AX153" s="230" t="s">
        <v>3605</v>
      </c>
      <c r="AY153" s="141">
        <v>8</v>
      </c>
      <c r="AZ153" s="70">
        <v>1</v>
      </c>
      <c r="BA153" s="70">
        <v>1</v>
      </c>
      <c r="BB153" s="70">
        <v>1</v>
      </c>
      <c r="BC153" s="70">
        <v>1</v>
      </c>
      <c r="BD153" s="70">
        <v>1</v>
      </c>
      <c r="BE153" s="70">
        <v>1</v>
      </c>
      <c r="BF153" s="70">
        <v>1</v>
      </c>
      <c r="BG153" s="71">
        <v>0</v>
      </c>
      <c r="BH153" s="71">
        <v>0</v>
      </c>
      <c r="BI153" s="71">
        <v>0</v>
      </c>
      <c r="BJ153" s="71">
        <v>0</v>
      </c>
      <c r="BK153" s="71">
        <v>0</v>
      </c>
      <c r="BL153" s="70">
        <v>1</v>
      </c>
      <c r="BM153" s="70">
        <v>1</v>
      </c>
      <c r="BN153" s="70">
        <v>0</v>
      </c>
      <c r="BO153" s="70">
        <v>1</v>
      </c>
      <c r="BP153" s="403">
        <v>0</v>
      </c>
      <c r="BQ153" s="403">
        <v>0</v>
      </c>
      <c r="BR153" s="403">
        <v>18000</v>
      </c>
      <c r="BS153" s="403">
        <v>0</v>
      </c>
      <c r="BT153" s="403">
        <v>0</v>
      </c>
      <c r="BU153" s="403">
        <v>0</v>
      </c>
      <c r="BV153" s="403">
        <v>0</v>
      </c>
      <c r="BW153" s="403">
        <v>0</v>
      </c>
      <c r="BX153" s="403">
        <v>0</v>
      </c>
      <c r="BY153" s="403">
        <v>0</v>
      </c>
      <c r="BZ153" s="401">
        <v>0</v>
      </c>
      <c r="CA153" s="401">
        <v>0</v>
      </c>
      <c r="CB153" s="401">
        <v>0</v>
      </c>
      <c r="CC153" s="401">
        <v>0</v>
      </c>
      <c r="CD153" s="401">
        <v>0</v>
      </c>
      <c r="CE153" s="401">
        <v>0</v>
      </c>
      <c r="CF153" s="401">
        <v>0</v>
      </c>
      <c r="CG153" s="401">
        <v>0</v>
      </c>
      <c r="CH153" s="401">
        <v>0</v>
      </c>
      <c r="CI153" s="401">
        <v>0</v>
      </c>
      <c r="CJ153" s="401">
        <v>0</v>
      </c>
      <c r="CK153" s="401">
        <v>0</v>
      </c>
      <c r="CL153" s="401">
        <v>0</v>
      </c>
      <c r="CM153" s="401">
        <v>0</v>
      </c>
      <c r="CN153" s="401">
        <v>0</v>
      </c>
      <c r="CO153" s="401">
        <v>0</v>
      </c>
      <c r="CP153" s="401">
        <v>0</v>
      </c>
      <c r="CQ153" s="401">
        <v>0</v>
      </c>
      <c r="CR153" s="401">
        <v>0</v>
      </c>
      <c r="CS153" s="401">
        <v>0</v>
      </c>
      <c r="CT153" s="401">
        <v>0</v>
      </c>
      <c r="CU153" s="401">
        <v>0</v>
      </c>
      <c r="CV153" s="401">
        <v>0</v>
      </c>
      <c r="CW153" s="401">
        <v>0</v>
      </c>
      <c r="CX153" s="401">
        <v>0</v>
      </c>
      <c r="CY153" s="401">
        <v>0</v>
      </c>
      <c r="CZ153" s="401">
        <v>0</v>
      </c>
      <c r="DA153" s="401">
        <v>0</v>
      </c>
      <c r="DB153" s="401">
        <v>0</v>
      </c>
      <c r="DC153" s="401">
        <v>0</v>
      </c>
      <c r="DD153" s="401">
        <v>0</v>
      </c>
      <c r="DE153" s="401">
        <v>0</v>
      </c>
      <c r="DF153" s="401">
        <v>0</v>
      </c>
      <c r="DG153" s="403">
        <v>8000</v>
      </c>
      <c r="DH153" s="403">
        <v>8000</v>
      </c>
      <c r="DI153" s="403">
        <v>8000</v>
      </c>
      <c r="DJ153" s="403">
        <v>8000</v>
      </c>
      <c r="DK153" s="403">
        <v>8000</v>
      </c>
      <c r="DL153" s="403">
        <v>8000</v>
      </c>
      <c r="DM153" s="403">
        <v>8000</v>
      </c>
      <c r="DN153" s="403">
        <v>8000</v>
      </c>
      <c r="DO153" s="403">
        <v>8000</v>
      </c>
      <c r="DP153" s="403">
        <v>8000</v>
      </c>
      <c r="DQ153" s="403">
        <v>8000</v>
      </c>
      <c r="DR153" s="403">
        <v>8000</v>
      </c>
      <c r="DS153" s="403">
        <v>8000</v>
      </c>
      <c r="DT153" s="403">
        <v>8000</v>
      </c>
      <c r="DU153" s="403">
        <v>8000</v>
      </c>
      <c r="DV153" s="403">
        <v>8000</v>
      </c>
      <c r="DW153" s="403">
        <v>8000</v>
      </c>
      <c r="DX153" s="403">
        <v>8000</v>
      </c>
      <c r="DY153" s="403">
        <v>8000</v>
      </c>
      <c r="DZ153" s="403">
        <v>8000</v>
      </c>
      <c r="EA153" s="403">
        <v>8000</v>
      </c>
      <c r="EB153" s="403">
        <v>8000</v>
      </c>
      <c r="EC153" s="403">
        <v>8000</v>
      </c>
      <c r="ED153" s="403">
        <v>8000</v>
      </c>
      <c r="EE153" s="403">
        <v>8000</v>
      </c>
      <c r="EF153" s="403">
        <v>8000</v>
      </c>
      <c r="EG153" s="403">
        <v>8000</v>
      </c>
      <c r="EH153" s="403">
        <v>8000</v>
      </c>
      <c r="EI153" s="403">
        <v>8000</v>
      </c>
      <c r="EJ153" s="403">
        <v>8000</v>
      </c>
      <c r="EK153" s="403">
        <v>8000</v>
      </c>
      <c r="EL153" s="403">
        <v>8000</v>
      </c>
      <c r="EM153" s="403">
        <v>8000</v>
      </c>
      <c r="EN153" s="403">
        <v>8000</v>
      </c>
      <c r="EO153" s="403">
        <v>8000</v>
      </c>
      <c r="EP153" s="403">
        <v>8000</v>
      </c>
      <c r="EQ153" s="403">
        <v>8000</v>
      </c>
      <c r="ER153" s="403">
        <v>8000</v>
      </c>
      <c r="ES153" s="403">
        <v>8000</v>
      </c>
      <c r="ET153" s="403">
        <v>8000</v>
      </c>
      <c r="EU153" s="403">
        <v>8000</v>
      </c>
      <c r="EV153" s="403">
        <v>8000</v>
      </c>
      <c r="EW153" s="403">
        <v>8000</v>
      </c>
      <c r="EX153" s="404">
        <v>16326.530612244898</v>
      </c>
      <c r="EY153" s="404">
        <v>0</v>
      </c>
      <c r="EZ153" s="404">
        <v>0</v>
      </c>
      <c r="FA153" s="404">
        <v>0</v>
      </c>
      <c r="FB153" s="404">
        <v>0</v>
      </c>
      <c r="FC153" s="404">
        <v>0</v>
      </c>
      <c r="FD153" s="404">
        <v>0</v>
      </c>
      <c r="FE153" s="404">
        <v>0</v>
      </c>
      <c r="FF153" s="404">
        <v>0</v>
      </c>
      <c r="FG153" s="404">
        <v>0</v>
      </c>
      <c r="FH153" s="404">
        <v>0</v>
      </c>
      <c r="FI153" s="404">
        <v>0</v>
      </c>
      <c r="FJ153" s="404">
        <v>0</v>
      </c>
      <c r="FK153" s="404">
        <v>0</v>
      </c>
      <c r="FL153" s="404">
        <v>0</v>
      </c>
      <c r="FM153" s="404">
        <v>0</v>
      </c>
      <c r="FN153" s="404">
        <v>0</v>
      </c>
      <c r="FO153" s="404">
        <v>0</v>
      </c>
      <c r="FP153" s="404">
        <v>0</v>
      </c>
      <c r="FQ153" s="404">
        <v>0</v>
      </c>
      <c r="FR153" s="404">
        <v>0</v>
      </c>
      <c r="FS153" s="404">
        <v>0</v>
      </c>
      <c r="FT153" s="404">
        <v>0</v>
      </c>
      <c r="FU153" s="404">
        <v>0</v>
      </c>
      <c r="FV153" s="404">
        <v>0</v>
      </c>
      <c r="FW153" s="404">
        <v>0</v>
      </c>
      <c r="FX153" s="404">
        <v>0</v>
      </c>
      <c r="FY153" s="404">
        <v>0</v>
      </c>
      <c r="FZ153" s="404">
        <v>0</v>
      </c>
      <c r="GA153" s="404">
        <v>0</v>
      </c>
      <c r="GB153" s="404">
        <v>0</v>
      </c>
      <c r="GC153" s="404">
        <v>0</v>
      </c>
      <c r="GD153" s="404">
        <v>0</v>
      </c>
      <c r="GE153" s="404">
        <v>0</v>
      </c>
      <c r="GF153" s="404">
        <v>0</v>
      </c>
      <c r="GG153" s="404">
        <v>0</v>
      </c>
      <c r="GH153" s="404">
        <v>0</v>
      </c>
      <c r="GI153" s="404">
        <v>0</v>
      </c>
      <c r="GJ153" s="404">
        <v>0</v>
      </c>
      <c r="GK153" s="404">
        <v>0</v>
      </c>
      <c r="GL153" s="404">
        <v>7256.235827664399</v>
      </c>
      <c r="GM153" s="404">
        <v>6910.7007882518083</v>
      </c>
      <c r="GN153" s="404">
        <v>6581.6197983350557</v>
      </c>
      <c r="GO153" s="404">
        <v>6268.209331747672</v>
      </c>
      <c r="GP153" s="404">
        <v>5969.7231730930216</v>
      </c>
      <c r="GQ153" s="404">
        <v>5685.4506410409713</v>
      </c>
      <c r="GR153" s="404">
        <v>5414.7148962294978</v>
      </c>
      <c r="GS153" s="404">
        <v>5156.8713297423783</v>
      </c>
      <c r="GT153" s="404">
        <v>4911.3060283260747</v>
      </c>
      <c r="GU153" s="404">
        <v>4677.4343126914991</v>
      </c>
      <c r="GV153" s="404">
        <v>4454.6993454204758</v>
      </c>
      <c r="GW153" s="404">
        <v>4242.5708051623578</v>
      </c>
      <c r="GX153" s="404">
        <v>4040.5436239641508</v>
      </c>
      <c r="GY153" s="404">
        <v>3848.1367847277616</v>
      </c>
      <c r="GZ153" s="404">
        <v>3664.8921759312016</v>
      </c>
      <c r="HA153" s="404">
        <v>3490.3735008868584</v>
      </c>
      <c r="HB153" s="404">
        <v>3324.165238939865</v>
      </c>
      <c r="HC153" s="404">
        <v>3165.8716561332049</v>
      </c>
      <c r="HD153" s="404">
        <v>3015.1158629840047</v>
      </c>
      <c r="HE153" s="404">
        <v>2871.5389171276238</v>
      </c>
      <c r="HF153" s="404">
        <v>2734.798968692975</v>
      </c>
      <c r="HG153" s="404">
        <v>2604.5704463742613</v>
      </c>
      <c r="HH153" s="404">
        <v>2480.5432822612015</v>
      </c>
      <c r="HI153" s="404">
        <v>2362.422173582097</v>
      </c>
      <c r="HJ153" s="404">
        <v>2249.9258796019967</v>
      </c>
      <c r="HK153" s="404">
        <v>2142.7865520019018</v>
      </c>
      <c r="HL153" s="404">
        <v>2040.7490971446684</v>
      </c>
      <c r="HM153" s="404">
        <v>1943.5705687092077</v>
      </c>
      <c r="HN153" s="404">
        <v>1851.0195892468651</v>
      </c>
      <c r="HO153" s="404">
        <v>1762.8757992827279</v>
      </c>
      <c r="HP153" s="404">
        <v>1678.9293326502172</v>
      </c>
      <c r="HQ153" s="404">
        <v>1598.9803168097308</v>
      </c>
      <c r="HR153" s="404">
        <v>1522.8383969616484</v>
      </c>
      <c r="HS153" s="404">
        <v>1450.3222828206171</v>
      </c>
      <c r="HT153" s="404">
        <v>1381.2593169720167</v>
      </c>
      <c r="HU153" s="404">
        <v>1315.4850637828729</v>
      </c>
      <c r="HV153" s="404">
        <v>1252.8429178884505</v>
      </c>
      <c r="HW153" s="404">
        <v>1193.1837313223336</v>
      </c>
      <c r="HX153" s="404">
        <v>1136.3654584022227</v>
      </c>
      <c r="HY153" s="404">
        <v>1082.2528175259263</v>
      </c>
      <c r="HZ153" s="404">
        <v>16326.530612244898</v>
      </c>
      <c r="IA153" s="404">
        <v>32986.488919091957</v>
      </c>
      <c r="IB153" s="408">
        <v>2.0204224462943823</v>
      </c>
      <c r="IC153" s="410"/>
    </row>
    <row r="154" spans="1:237" ht="90" customHeight="1" x14ac:dyDescent="0.2">
      <c r="A154" s="161" t="s">
        <v>2267</v>
      </c>
      <c r="B154" s="161" t="s">
        <v>2745</v>
      </c>
      <c r="C154" s="161" t="s">
        <v>2994</v>
      </c>
      <c r="D154" s="148">
        <v>5</v>
      </c>
      <c r="E154" s="161" t="s">
        <v>2995</v>
      </c>
      <c r="F154" s="161" t="s">
        <v>2996</v>
      </c>
      <c r="G154" s="161" t="s">
        <v>2997</v>
      </c>
      <c r="H154" s="79" t="s">
        <v>77</v>
      </c>
      <c r="I154" s="151" t="s">
        <v>316</v>
      </c>
      <c r="J154" s="169">
        <v>10</v>
      </c>
      <c r="K154" s="227" t="s">
        <v>94</v>
      </c>
      <c r="L154" s="170">
        <v>15000</v>
      </c>
      <c r="M154" s="171" t="s">
        <v>2998</v>
      </c>
      <c r="N154" s="79" t="s">
        <v>81</v>
      </c>
      <c r="O154" s="79" t="s">
        <v>133</v>
      </c>
      <c r="P154" s="79" t="s">
        <v>134</v>
      </c>
      <c r="Q154" s="112" t="s">
        <v>100</v>
      </c>
      <c r="R154" s="79" t="s">
        <v>108</v>
      </c>
      <c r="S154" s="79" t="s">
        <v>99</v>
      </c>
      <c r="T154" s="79" t="s">
        <v>407</v>
      </c>
      <c r="U154" s="79" t="s">
        <v>100</v>
      </c>
      <c r="V154" s="81">
        <v>1</v>
      </c>
      <c r="W154" s="149">
        <v>15000</v>
      </c>
      <c r="X154" s="164">
        <v>0</v>
      </c>
      <c r="Y154" s="164">
        <v>0</v>
      </c>
      <c r="Z154" s="164">
        <v>0</v>
      </c>
      <c r="AA154" s="164">
        <v>0</v>
      </c>
      <c r="AB154" s="164">
        <v>15000</v>
      </c>
      <c r="AC154" s="164">
        <v>0</v>
      </c>
      <c r="AD154" s="164">
        <v>0</v>
      </c>
      <c r="AE154" s="164">
        <v>0</v>
      </c>
      <c r="AF154" s="164">
        <v>0</v>
      </c>
      <c r="AG154" s="164">
        <v>0</v>
      </c>
      <c r="AH154" s="164">
        <v>0</v>
      </c>
      <c r="AI154" s="88" t="s">
        <v>2999</v>
      </c>
      <c r="AJ154" s="149">
        <v>50000</v>
      </c>
      <c r="AK154" s="164">
        <v>0</v>
      </c>
      <c r="AL154" s="164">
        <v>0</v>
      </c>
      <c r="AM154" s="164">
        <v>0</v>
      </c>
      <c r="AN154" s="164">
        <v>50000</v>
      </c>
      <c r="AO154" s="164">
        <v>0</v>
      </c>
      <c r="AP154" s="164">
        <v>0</v>
      </c>
      <c r="AQ154" s="164">
        <v>0</v>
      </c>
      <c r="AR154" s="164">
        <v>0</v>
      </c>
      <c r="AS154" s="164">
        <v>0</v>
      </c>
      <c r="AT154" s="164">
        <v>0</v>
      </c>
      <c r="AU154" s="164"/>
      <c r="AV154" s="230">
        <v>1</v>
      </c>
      <c r="AW154" s="230">
        <v>0</v>
      </c>
      <c r="AX154" s="230" t="s">
        <v>3596</v>
      </c>
      <c r="AY154" s="141">
        <v>9</v>
      </c>
      <c r="AZ154" s="70">
        <v>1</v>
      </c>
      <c r="BA154" s="70">
        <v>1</v>
      </c>
      <c r="BB154" s="70">
        <v>1</v>
      </c>
      <c r="BC154" s="70">
        <v>1</v>
      </c>
      <c r="BD154" s="70">
        <v>1</v>
      </c>
      <c r="BE154" s="70">
        <v>1</v>
      </c>
      <c r="BF154" s="70">
        <v>1</v>
      </c>
      <c r="BG154" s="71">
        <v>0</v>
      </c>
      <c r="BH154" s="71">
        <v>1</v>
      </c>
      <c r="BI154" s="71">
        <v>0</v>
      </c>
      <c r="BJ154" s="71">
        <v>0</v>
      </c>
      <c r="BK154" s="71">
        <v>1</v>
      </c>
      <c r="BL154" s="70">
        <v>1</v>
      </c>
      <c r="BM154" s="70">
        <v>1</v>
      </c>
      <c r="BN154" s="70">
        <v>0</v>
      </c>
      <c r="BO154" s="70">
        <v>1</v>
      </c>
      <c r="BP154" s="403">
        <v>0</v>
      </c>
      <c r="BQ154" s="403">
        <v>0</v>
      </c>
      <c r="BR154" s="403">
        <v>0</v>
      </c>
      <c r="BS154" s="403">
        <v>65000</v>
      </c>
      <c r="BT154" s="403">
        <v>0</v>
      </c>
      <c r="BU154" s="403">
        <v>0</v>
      </c>
      <c r="BV154" s="403">
        <v>0</v>
      </c>
      <c r="BW154" s="403">
        <v>0</v>
      </c>
      <c r="BX154" s="403">
        <v>0</v>
      </c>
      <c r="BY154" s="403">
        <v>0</v>
      </c>
      <c r="BZ154" s="401">
        <v>0</v>
      </c>
      <c r="CA154" s="401">
        <v>0</v>
      </c>
      <c r="CB154" s="401">
        <v>0</v>
      </c>
      <c r="CC154" s="401">
        <v>0</v>
      </c>
      <c r="CD154" s="401">
        <v>0</v>
      </c>
      <c r="CE154" s="401">
        <v>0</v>
      </c>
      <c r="CF154" s="401">
        <v>0</v>
      </c>
      <c r="CG154" s="401">
        <v>0</v>
      </c>
      <c r="CH154" s="401">
        <v>0</v>
      </c>
      <c r="CI154" s="401">
        <v>0</v>
      </c>
      <c r="CJ154" s="401">
        <v>0</v>
      </c>
      <c r="CK154" s="401">
        <v>0</v>
      </c>
      <c r="CL154" s="401">
        <v>0</v>
      </c>
      <c r="CM154" s="401">
        <v>0</v>
      </c>
      <c r="CN154" s="401">
        <v>0</v>
      </c>
      <c r="CO154" s="401">
        <v>0</v>
      </c>
      <c r="CP154" s="401">
        <v>0</v>
      </c>
      <c r="CQ154" s="401">
        <v>0</v>
      </c>
      <c r="CR154" s="401">
        <v>0</v>
      </c>
      <c r="CS154" s="401">
        <v>0</v>
      </c>
      <c r="CT154" s="401">
        <v>0</v>
      </c>
      <c r="CU154" s="401">
        <v>0</v>
      </c>
      <c r="CV154" s="401">
        <v>0</v>
      </c>
      <c r="CW154" s="401">
        <v>0</v>
      </c>
      <c r="CX154" s="401">
        <v>0</v>
      </c>
      <c r="CY154" s="401">
        <v>0</v>
      </c>
      <c r="CZ154" s="401">
        <v>0</v>
      </c>
      <c r="DA154" s="401">
        <v>0</v>
      </c>
      <c r="DB154" s="401">
        <v>0</v>
      </c>
      <c r="DC154" s="401">
        <v>0</v>
      </c>
      <c r="DD154" s="401">
        <v>0</v>
      </c>
      <c r="DE154" s="401">
        <v>0</v>
      </c>
      <c r="DF154" s="401">
        <v>0</v>
      </c>
      <c r="DG154" s="403">
        <v>15000</v>
      </c>
      <c r="DH154" s="403">
        <v>15000</v>
      </c>
      <c r="DI154" s="403">
        <v>15000</v>
      </c>
      <c r="DJ154" s="403">
        <v>15000</v>
      </c>
      <c r="DK154" s="403">
        <v>15000</v>
      </c>
      <c r="DL154" s="403">
        <v>15000</v>
      </c>
      <c r="DM154" s="403">
        <v>15000</v>
      </c>
      <c r="DN154" s="403">
        <v>15000</v>
      </c>
      <c r="DO154" s="403">
        <v>15000</v>
      </c>
      <c r="DP154" s="403">
        <v>15000</v>
      </c>
      <c r="DQ154" s="403">
        <v>15000</v>
      </c>
      <c r="DR154" s="403">
        <v>15000</v>
      </c>
      <c r="DS154" s="403">
        <v>15000</v>
      </c>
      <c r="DT154" s="403">
        <v>15000</v>
      </c>
      <c r="DU154" s="403">
        <v>15000</v>
      </c>
      <c r="DV154" s="403">
        <v>15000</v>
      </c>
      <c r="DW154" s="403">
        <v>15000</v>
      </c>
      <c r="DX154" s="403">
        <v>15000</v>
      </c>
      <c r="DY154" s="403">
        <v>15000</v>
      </c>
      <c r="DZ154" s="403">
        <v>15000</v>
      </c>
      <c r="EA154" s="403">
        <v>15000</v>
      </c>
      <c r="EB154" s="403">
        <v>15000</v>
      </c>
      <c r="EC154" s="403">
        <v>15000</v>
      </c>
      <c r="ED154" s="403">
        <v>15000</v>
      </c>
      <c r="EE154" s="403">
        <v>15000</v>
      </c>
      <c r="EF154" s="403">
        <v>15000</v>
      </c>
      <c r="EG154" s="403">
        <v>15000</v>
      </c>
      <c r="EH154" s="403">
        <v>15000</v>
      </c>
      <c r="EI154" s="403">
        <v>15000</v>
      </c>
      <c r="EJ154" s="403">
        <v>15000</v>
      </c>
      <c r="EK154" s="403">
        <v>15000</v>
      </c>
      <c r="EL154" s="403">
        <v>15000</v>
      </c>
      <c r="EM154" s="403">
        <v>15000</v>
      </c>
      <c r="EN154" s="403">
        <v>15000</v>
      </c>
      <c r="EO154" s="403">
        <v>15000</v>
      </c>
      <c r="EP154" s="403">
        <v>15000</v>
      </c>
      <c r="EQ154" s="403">
        <v>15000</v>
      </c>
      <c r="ER154" s="403">
        <v>15000</v>
      </c>
      <c r="ES154" s="403">
        <v>15000</v>
      </c>
      <c r="ET154" s="403">
        <v>15000</v>
      </c>
      <c r="EU154" s="403">
        <v>15000</v>
      </c>
      <c r="EV154" s="403">
        <v>15000</v>
      </c>
      <c r="EW154" s="403">
        <v>15000</v>
      </c>
      <c r="EX154" s="404">
        <v>0</v>
      </c>
      <c r="EY154" s="404">
        <v>56149.443904545937</v>
      </c>
      <c r="EZ154" s="404">
        <v>0</v>
      </c>
      <c r="FA154" s="404">
        <v>0</v>
      </c>
      <c r="FB154" s="404">
        <v>0</v>
      </c>
      <c r="FC154" s="404">
        <v>0</v>
      </c>
      <c r="FD154" s="404">
        <v>0</v>
      </c>
      <c r="FE154" s="404">
        <v>0</v>
      </c>
      <c r="FF154" s="404">
        <v>0</v>
      </c>
      <c r="FG154" s="404">
        <v>0</v>
      </c>
      <c r="FH154" s="404">
        <v>0</v>
      </c>
      <c r="FI154" s="404">
        <v>0</v>
      </c>
      <c r="FJ154" s="404">
        <v>0</v>
      </c>
      <c r="FK154" s="404">
        <v>0</v>
      </c>
      <c r="FL154" s="404">
        <v>0</v>
      </c>
      <c r="FM154" s="404">
        <v>0</v>
      </c>
      <c r="FN154" s="404">
        <v>0</v>
      </c>
      <c r="FO154" s="404">
        <v>0</v>
      </c>
      <c r="FP154" s="404">
        <v>0</v>
      </c>
      <c r="FQ154" s="404">
        <v>0</v>
      </c>
      <c r="FR154" s="404">
        <v>0</v>
      </c>
      <c r="FS154" s="404">
        <v>0</v>
      </c>
      <c r="FT154" s="404">
        <v>0</v>
      </c>
      <c r="FU154" s="404">
        <v>0</v>
      </c>
      <c r="FV154" s="404">
        <v>0</v>
      </c>
      <c r="FW154" s="404">
        <v>0</v>
      </c>
      <c r="FX154" s="404">
        <v>0</v>
      </c>
      <c r="FY154" s="404">
        <v>0</v>
      </c>
      <c r="FZ154" s="404">
        <v>0</v>
      </c>
      <c r="GA154" s="404">
        <v>0</v>
      </c>
      <c r="GB154" s="404">
        <v>0</v>
      </c>
      <c r="GC154" s="404">
        <v>0</v>
      </c>
      <c r="GD154" s="404">
        <v>0</v>
      </c>
      <c r="GE154" s="404">
        <v>0</v>
      </c>
      <c r="GF154" s="404">
        <v>0</v>
      </c>
      <c r="GG154" s="404">
        <v>0</v>
      </c>
      <c r="GH154" s="404">
        <v>0</v>
      </c>
      <c r="GI154" s="404">
        <v>0</v>
      </c>
      <c r="GJ154" s="404">
        <v>0</v>
      </c>
      <c r="GK154" s="404">
        <v>0</v>
      </c>
      <c r="GL154" s="404">
        <v>13605.442176870747</v>
      </c>
      <c r="GM154" s="404">
        <v>12957.56397797214</v>
      </c>
      <c r="GN154" s="404">
        <v>12340.537121878229</v>
      </c>
      <c r="GO154" s="404">
        <v>11752.892497026884</v>
      </c>
      <c r="GP154" s="404">
        <v>11193.230949549416</v>
      </c>
      <c r="GQ154" s="404">
        <v>10660.219951951822</v>
      </c>
      <c r="GR154" s="404">
        <v>10152.590430430308</v>
      </c>
      <c r="GS154" s="404">
        <v>9669.1337432669588</v>
      </c>
      <c r="GT154" s="404">
        <v>9208.6988031113906</v>
      </c>
      <c r="GU154" s="404">
        <v>8770.1893362965602</v>
      </c>
      <c r="GV154" s="404">
        <v>8352.5612726633935</v>
      </c>
      <c r="GW154" s="404">
        <v>7954.8202596794199</v>
      </c>
      <c r="GX154" s="404">
        <v>7576.0192949327829</v>
      </c>
      <c r="GY154" s="404">
        <v>7215.2564713645525</v>
      </c>
      <c r="GZ154" s="404">
        <v>6871.6728298710032</v>
      </c>
      <c r="HA154" s="404">
        <v>6544.4503141628593</v>
      </c>
      <c r="HB154" s="404">
        <v>6232.8098230122469</v>
      </c>
      <c r="HC154" s="404">
        <v>5936.0093552497592</v>
      </c>
      <c r="HD154" s="404">
        <v>5653.3422430950086</v>
      </c>
      <c r="HE154" s="404">
        <v>5384.1354696142944</v>
      </c>
      <c r="HF154" s="404">
        <v>5127.7480662993285</v>
      </c>
      <c r="HG154" s="404">
        <v>4883.5695869517403</v>
      </c>
      <c r="HH154" s="404">
        <v>4651.0186542397532</v>
      </c>
      <c r="HI154" s="404">
        <v>4429.5415754664318</v>
      </c>
      <c r="HJ154" s="404">
        <v>4218.6110242537443</v>
      </c>
      <c r="HK154" s="404">
        <v>4017.7247850035656</v>
      </c>
      <c r="HL154" s="404">
        <v>3826.4045571462534</v>
      </c>
      <c r="HM154" s="404">
        <v>3644.1948163297643</v>
      </c>
      <c r="HN154" s="404">
        <v>3470.6617298378719</v>
      </c>
      <c r="HO154" s="404">
        <v>3305.392123655115</v>
      </c>
      <c r="HP154" s="404">
        <v>3147.9924987191575</v>
      </c>
      <c r="HQ154" s="404">
        <v>2998.0880940182451</v>
      </c>
      <c r="HR154" s="404">
        <v>2855.3219943030908</v>
      </c>
      <c r="HS154" s="404">
        <v>2719.3542802886573</v>
      </c>
      <c r="HT154" s="404">
        <v>2589.8612193225313</v>
      </c>
      <c r="HU154" s="404">
        <v>2466.5344945928864</v>
      </c>
      <c r="HV154" s="404">
        <v>2349.0804710408447</v>
      </c>
      <c r="HW154" s="404">
        <v>2237.2194962293756</v>
      </c>
      <c r="HX154" s="404">
        <v>2130.6852345041675</v>
      </c>
      <c r="HY154" s="404">
        <v>2029.2240328611117</v>
      </c>
      <c r="HZ154" s="404">
        <v>56149.443904545937</v>
      </c>
      <c r="IA154" s="404">
        <v>110310.49898835445</v>
      </c>
      <c r="IB154" s="408">
        <v>1.9645875598675975</v>
      </c>
      <c r="IC154" s="410"/>
    </row>
    <row r="155" spans="1:237" ht="90" customHeight="1" x14ac:dyDescent="0.2">
      <c r="A155" s="137" t="s">
        <v>2026</v>
      </c>
      <c r="B155" s="138" t="s">
        <v>2027</v>
      </c>
      <c r="C155" s="138" t="s">
        <v>2100</v>
      </c>
      <c r="D155" s="121">
        <v>12</v>
      </c>
      <c r="E155" s="138" t="s">
        <v>2101</v>
      </c>
      <c r="F155" s="118" t="s">
        <v>2102</v>
      </c>
      <c r="G155" s="118" t="s">
        <v>2103</v>
      </c>
      <c r="H155" s="142" t="s">
        <v>77</v>
      </c>
      <c r="I155" s="118" t="s">
        <v>2104</v>
      </c>
      <c r="J155" s="142">
        <v>40</v>
      </c>
      <c r="K155" s="227" t="s">
        <v>94</v>
      </c>
      <c r="L155" s="142">
        <v>6000</v>
      </c>
      <c r="M155" s="142" t="s">
        <v>2105</v>
      </c>
      <c r="N155" s="142" t="s">
        <v>81</v>
      </c>
      <c r="O155" s="383" t="s">
        <v>97</v>
      </c>
      <c r="P155" s="381" t="s">
        <v>97</v>
      </c>
      <c r="Q155" s="79" t="s">
        <v>87</v>
      </c>
      <c r="R155" s="142" t="s">
        <v>108</v>
      </c>
      <c r="S155" s="142" t="s">
        <v>99</v>
      </c>
      <c r="T155" s="142" t="s">
        <v>2034</v>
      </c>
      <c r="U155" s="142" t="s">
        <v>100</v>
      </c>
      <c r="V155" s="117">
        <v>1</v>
      </c>
      <c r="W155" s="136">
        <v>65000</v>
      </c>
      <c r="X155" s="136">
        <v>0</v>
      </c>
      <c r="Y155" s="136">
        <v>0</v>
      </c>
      <c r="Z155" s="136">
        <v>0</v>
      </c>
      <c r="AA155" s="136">
        <v>0</v>
      </c>
      <c r="AB155" s="136">
        <v>0</v>
      </c>
      <c r="AC155" s="136">
        <v>0</v>
      </c>
      <c r="AD155" s="136">
        <v>65000</v>
      </c>
      <c r="AE155" s="139">
        <v>0</v>
      </c>
      <c r="AF155" s="139">
        <v>0</v>
      </c>
      <c r="AG155" s="139">
        <v>0</v>
      </c>
      <c r="AH155" s="139">
        <v>0</v>
      </c>
      <c r="AI155" s="116" t="s">
        <v>88</v>
      </c>
      <c r="AJ155" s="134">
        <v>0</v>
      </c>
      <c r="AK155" s="136">
        <v>0</v>
      </c>
      <c r="AL155" s="136">
        <v>0</v>
      </c>
      <c r="AM155" s="136">
        <v>0</v>
      </c>
      <c r="AN155" s="136">
        <v>0</v>
      </c>
      <c r="AO155" s="136">
        <v>0</v>
      </c>
      <c r="AP155" s="136">
        <v>0</v>
      </c>
      <c r="AQ155" s="139">
        <v>0</v>
      </c>
      <c r="AR155" s="139">
        <v>0</v>
      </c>
      <c r="AS155" s="139">
        <v>0</v>
      </c>
      <c r="AT155" s="139">
        <v>0</v>
      </c>
      <c r="AU155" s="118" t="s">
        <v>2106</v>
      </c>
      <c r="AV155" s="230">
        <v>1</v>
      </c>
      <c r="AW155" s="230">
        <v>0</v>
      </c>
      <c r="AX155" s="230" t="s">
        <v>3615</v>
      </c>
      <c r="AY155" s="141">
        <v>8</v>
      </c>
      <c r="AZ155" s="70">
        <v>1</v>
      </c>
      <c r="BA155" s="70">
        <v>1</v>
      </c>
      <c r="BB155" s="70">
        <v>1</v>
      </c>
      <c r="BC155" s="70">
        <v>1</v>
      </c>
      <c r="BD155" s="70">
        <v>1</v>
      </c>
      <c r="BE155" s="70">
        <v>1</v>
      </c>
      <c r="BF155" s="70">
        <v>1</v>
      </c>
      <c r="BG155" s="71">
        <v>0</v>
      </c>
      <c r="BH155" s="71">
        <v>0</v>
      </c>
      <c r="BI155" s="71">
        <v>0</v>
      </c>
      <c r="BJ155" s="71">
        <v>0</v>
      </c>
      <c r="BK155" s="71">
        <v>0</v>
      </c>
      <c r="BL155" s="70">
        <v>1</v>
      </c>
      <c r="BM155" s="70">
        <v>1</v>
      </c>
      <c r="BN155" s="70">
        <v>0</v>
      </c>
      <c r="BO155" s="70">
        <v>1</v>
      </c>
      <c r="BP155" s="403">
        <v>0</v>
      </c>
      <c r="BQ155" s="403">
        <v>0</v>
      </c>
      <c r="BR155" s="403">
        <v>0</v>
      </c>
      <c r="BS155" s="403">
        <v>0</v>
      </c>
      <c r="BT155" s="403">
        <v>0</v>
      </c>
      <c r="BU155" s="403">
        <v>65000</v>
      </c>
      <c r="BV155" s="403">
        <v>0</v>
      </c>
      <c r="BW155" s="403">
        <v>0</v>
      </c>
      <c r="BX155" s="403">
        <v>0</v>
      </c>
      <c r="BY155" s="403">
        <v>0</v>
      </c>
      <c r="BZ155" s="401">
        <v>0</v>
      </c>
      <c r="CA155" s="401">
        <v>0</v>
      </c>
      <c r="CB155" s="401">
        <v>0</v>
      </c>
      <c r="CC155" s="401">
        <v>0</v>
      </c>
      <c r="CD155" s="401">
        <v>0</v>
      </c>
      <c r="CE155" s="401">
        <v>0</v>
      </c>
      <c r="CF155" s="401">
        <v>0</v>
      </c>
      <c r="CG155" s="401">
        <v>0</v>
      </c>
      <c r="CH155" s="401">
        <v>0</v>
      </c>
      <c r="CI155" s="401">
        <v>0</v>
      </c>
      <c r="CJ155" s="401">
        <v>0</v>
      </c>
      <c r="CK155" s="401">
        <v>0</v>
      </c>
      <c r="CL155" s="401">
        <v>0</v>
      </c>
      <c r="CM155" s="401">
        <v>0</v>
      </c>
      <c r="CN155" s="401">
        <v>0</v>
      </c>
      <c r="CO155" s="401">
        <v>0</v>
      </c>
      <c r="CP155" s="401">
        <v>0</v>
      </c>
      <c r="CQ155" s="401">
        <v>0</v>
      </c>
      <c r="CR155" s="401">
        <v>0</v>
      </c>
      <c r="CS155" s="401">
        <v>0</v>
      </c>
      <c r="CT155" s="401">
        <v>0</v>
      </c>
      <c r="CU155" s="401">
        <v>0</v>
      </c>
      <c r="CV155" s="401">
        <v>0</v>
      </c>
      <c r="CW155" s="401">
        <v>0</v>
      </c>
      <c r="CX155" s="401">
        <v>0</v>
      </c>
      <c r="CY155" s="401">
        <v>0</v>
      </c>
      <c r="CZ155" s="401">
        <v>0</v>
      </c>
      <c r="DA155" s="401">
        <v>0</v>
      </c>
      <c r="DB155" s="401">
        <v>0</v>
      </c>
      <c r="DC155" s="401">
        <v>0</v>
      </c>
      <c r="DD155" s="401">
        <v>0</v>
      </c>
      <c r="DE155" s="401">
        <v>0</v>
      </c>
      <c r="DF155" s="401">
        <v>0</v>
      </c>
      <c r="DG155" s="403">
        <v>6000</v>
      </c>
      <c r="DH155" s="403">
        <v>6000</v>
      </c>
      <c r="DI155" s="403">
        <v>6000</v>
      </c>
      <c r="DJ155" s="403">
        <v>6000</v>
      </c>
      <c r="DK155" s="403">
        <v>6000</v>
      </c>
      <c r="DL155" s="403">
        <v>6000</v>
      </c>
      <c r="DM155" s="403">
        <v>6000</v>
      </c>
      <c r="DN155" s="403">
        <v>6000</v>
      </c>
      <c r="DO155" s="403">
        <v>6000</v>
      </c>
      <c r="DP155" s="403">
        <v>6000</v>
      </c>
      <c r="DQ155" s="403">
        <v>6000</v>
      </c>
      <c r="DR155" s="403">
        <v>6000</v>
      </c>
      <c r="DS155" s="403">
        <v>6000</v>
      </c>
      <c r="DT155" s="403">
        <v>6000</v>
      </c>
      <c r="DU155" s="403">
        <v>6000</v>
      </c>
      <c r="DV155" s="403">
        <v>6000</v>
      </c>
      <c r="DW155" s="403">
        <v>6000</v>
      </c>
      <c r="DX155" s="403">
        <v>6000</v>
      </c>
      <c r="DY155" s="403">
        <v>6000</v>
      </c>
      <c r="DZ155" s="403">
        <v>6000</v>
      </c>
      <c r="EA155" s="403">
        <v>6000</v>
      </c>
      <c r="EB155" s="403">
        <v>6000</v>
      </c>
      <c r="EC155" s="403">
        <v>6000</v>
      </c>
      <c r="ED155" s="403">
        <v>6000</v>
      </c>
      <c r="EE155" s="403">
        <v>6000</v>
      </c>
      <c r="EF155" s="403">
        <v>6000</v>
      </c>
      <c r="EG155" s="403">
        <v>6000</v>
      </c>
      <c r="EH155" s="403">
        <v>6000</v>
      </c>
      <c r="EI155" s="403">
        <v>6000</v>
      </c>
      <c r="EJ155" s="403">
        <v>6000</v>
      </c>
      <c r="EK155" s="403">
        <v>6000</v>
      </c>
      <c r="EL155" s="403">
        <v>6000</v>
      </c>
      <c r="EM155" s="403">
        <v>6000</v>
      </c>
      <c r="EN155" s="403">
        <v>6000</v>
      </c>
      <c r="EO155" s="403">
        <v>6000</v>
      </c>
      <c r="EP155" s="403">
        <v>6000</v>
      </c>
      <c r="EQ155" s="403">
        <v>6000</v>
      </c>
      <c r="ER155" s="403">
        <v>6000</v>
      </c>
      <c r="ES155" s="403">
        <v>6000</v>
      </c>
      <c r="ET155" s="403">
        <v>6000</v>
      </c>
      <c r="EU155" s="403">
        <v>6000</v>
      </c>
      <c r="EV155" s="403">
        <v>6000</v>
      </c>
      <c r="EW155" s="403">
        <v>6000</v>
      </c>
      <c r="EX155" s="404">
        <v>0</v>
      </c>
      <c r="EY155" s="404">
        <v>0</v>
      </c>
      <c r="EZ155" s="404">
        <v>0</v>
      </c>
      <c r="FA155" s="404">
        <v>50929.200820449834</v>
      </c>
      <c r="FB155" s="404">
        <v>0</v>
      </c>
      <c r="FC155" s="404">
        <v>0</v>
      </c>
      <c r="FD155" s="404">
        <v>0</v>
      </c>
      <c r="FE155" s="404">
        <v>0</v>
      </c>
      <c r="FF155" s="404">
        <v>0</v>
      </c>
      <c r="FG155" s="404">
        <v>0</v>
      </c>
      <c r="FH155" s="404">
        <v>0</v>
      </c>
      <c r="FI155" s="404">
        <v>0</v>
      </c>
      <c r="FJ155" s="404">
        <v>0</v>
      </c>
      <c r="FK155" s="404">
        <v>0</v>
      </c>
      <c r="FL155" s="404">
        <v>0</v>
      </c>
      <c r="FM155" s="404">
        <v>0</v>
      </c>
      <c r="FN155" s="404">
        <v>0</v>
      </c>
      <c r="FO155" s="404">
        <v>0</v>
      </c>
      <c r="FP155" s="404">
        <v>0</v>
      </c>
      <c r="FQ155" s="404">
        <v>0</v>
      </c>
      <c r="FR155" s="404">
        <v>0</v>
      </c>
      <c r="FS155" s="404">
        <v>0</v>
      </c>
      <c r="FT155" s="404">
        <v>0</v>
      </c>
      <c r="FU155" s="404">
        <v>0</v>
      </c>
      <c r="FV155" s="404">
        <v>0</v>
      </c>
      <c r="FW155" s="404">
        <v>0</v>
      </c>
      <c r="FX155" s="404">
        <v>0</v>
      </c>
      <c r="FY155" s="404">
        <v>0</v>
      </c>
      <c r="FZ155" s="404">
        <v>0</v>
      </c>
      <c r="GA155" s="404">
        <v>0</v>
      </c>
      <c r="GB155" s="404">
        <v>0</v>
      </c>
      <c r="GC155" s="404">
        <v>0</v>
      </c>
      <c r="GD155" s="404">
        <v>0</v>
      </c>
      <c r="GE155" s="404">
        <v>0</v>
      </c>
      <c r="GF155" s="404">
        <v>0</v>
      </c>
      <c r="GG155" s="404">
        <v>0</v>
      </c>
      <c r="GH155" s="404">
        <v>0</v>
      </c>
      <c r="GI155" s="404">
        <v>0</v>
      </c>
      <c r="GJ155" s="404">
        <v>0</v>
      </c>
      <c r="GK155" s="404">
        <v>0</v>
      </c>
      <c r="GL155" s="404">
        <v>5442.1768707482988</v>
      </c>
      <c r="GM155" s="404">
        <v>5183.0255911888562</v>
      </c>
      <c r="GN155" s="404">
        <v>4936.2148487512923</v>
      </c>
      <c r="GO155" s="404">
        <v>4701.156998810754</v>
      </c>
      <c r="GP155" s="404">
        <v>4477.2923798197662</v>
      </c>
      <c r="GQ155" s="404">
        <v>4264.0879807807287</v>
      </c>
      <c r="GR155" s="404">
        <v>4061.0361721721229</v>
      </c>
      <c r="GS155" s="404">
        <v>3867.6534973067837</v>
      </c>
      <c r="GT155" s="404">
        <v>3683.4795212445561</v>
      </c>
      <c r="GU155" s="404">
        <v>3508.0757345186244</v>
      </c>
      <c r="GV155" s="404">
        <v>3341.0245090653571</v>
      </c>
      <c r="GW155" s="404">
        <v>3181.9281038717681</v>
      </c>
      <c r="GX155" s="404">
        <v>3030.407717973113</v>
      </c>
      <c r="GY155" s="404">
        <v>2886.1025885458212</v>
      </c>
      <c r="GZ155" s="404">
        <v>2748.6691319484012</v>
      </c>
      <c r="HA155" s="404">
        <v>2617.7801256651437</v>
      </c>
      <c r="HB155" s="404">
        <v>2493.123929204899</v>
      </c>
      <c r="HC155" s="404">
        <v>2374.4037420999039</v>
      </c>
      <c r="HD155" s="404">
        <v>2261.3368972380035</v>
      </c>
      <c r="HE155" s="404">
        <v>2153.6541878457178</v>
      </c>
      <c r="HF155" s="404">
        <v>2051.0992265197315</v>
      </c>
      <c r="HG155" s="404">
        <v>1953.427834780696</v>
      </c>
      <c r="HH155" s="404">
        <v>1860.4074616959012</v>
      </c>
      <c r="HI155" s="404">
        <v>1771.8166301865726</v>
      </c>
      <c r="HJ155" s="404">
        <v>1687.4444097014978</v>
      </c>
      <c r="HK155" s="404">
        <v>1607.0899140014262</v>
      </c>
      <c r="HL155" s="404">
        <v>1530.5618228585013</v>
      </c>
      <c r="HM155" s="404">
        <v>1457.6779265319058</v>
      </c>
      <c r="HN155" s="404">
        <v>1388.2646919351489</v>
      </c>
      <c r="HO155" s="404">
        <v>1322.156849462046</v>
      </c>
      <c r="HP155" s="404">
        <v>1259.1969994876629</v>
      </c>
      <c r="HQ155" s="404">
        <v>1199.2352376072981</v>
      </c>
      <c r="HR155" s="404">
        <v>1142.1287977212362</v>
      </c>
      <c r="HS155" s="404">
        <v>1087.7417121154629</v>
      </c>
      <c r="HT155" s="404">
        <v>1035.9444877290125</v>
      </c>
      <c r="HU155" s="404">
        <v>986.61379783715461</v>
      </c>
      <c r="HV155" s="404">
        <v>939.63218841633795</v>
      </c>
      <c r="HW155" s="404">
        <v>894.88779849175023</v>
      </c>
      <c r="HX155" s="404">
        <v>852.27409380166694</v>
      </c>
      <c r="HY155" s="404">
        <v>811.68961314444471</v>
      </c>
      <c r="HZ155" s="404">
        <v>50929.200820449834</v>
      </c>
      <c r="IA155" s="404">
        <v>98051.922022825325</v>
      </c>
      <c r="IB155" s="408">
        <v>1.9252593883910718</v>
      </c>
      <c r="IC155" s="410"/>
    </row>
    <row r="156" spans="1:237" ht="90" customHeight="1" x14ac:dyDescent="0.2">
      <c r="A156" s="161" t="s">
        <v>2267</v>
      </c>
      <c r="B156" s="150" t="s">
        <v>2788</v>
      </c>
      <c r="C156" s="150" t="s">
        <v>2228</v>
      </c>
      <c r="D156" s="148">
        <v>18</v>
      </c>
      <c r="E156" s="150" t="s">
        <v>2850</v>
      </c>
      <c r="F156" s="151" t="s">
        <v>2851</v>
      </c>
      <c r="G156" s="151" t="s">
        <v>2852</v>
      </c>
      <c r="H156" s="79" t="s">
        <v>77</v>
      </c>
      <c r="I156" s="151" t="s">
        <v>2853</v>
      </c>
      <c r="J156" s="151">
        <v>10</v>
      </c>
      <c r="K156" s="227" t="s">
        <v>79</v>
      </c>
      <c r="L156" s="79">
        <v>2261</v>
      </c>
      <c r="M156" s="79" t="s">
        <v>2818</v>
      </c>
      <c r="N156" s="79" t="s">
        <v>81</v>
      </c>
      <c r="O156" s="79" t="s">
        <v>133</v>
      </c>
      <c r="P156" s="79" t="s">
        <v>134</v>
      </c>
      <c r="Q156" s="112" t="s">
        <v>100</v>
      </c>
      <c r="R156" s="79" t="s">
        <v>108</v>
      </c>
      <c r="S156" s="79" t="s">
        <v>99</v>
      </c>
      <c r="T156" s="79" t="s">
        <v>1126</v>
      </c>
      <c r="U156" s="79" t="s">
        <v>100</v>
      </c>
      <c r="V156" s="81">
        <v>1</v>
      </c>
      <c r="W156" s="149">
        <v>0</v>
      </c>
      <c r="X156" s="149">
        <v>0</v>
      </c>
      <c r="Y156" s="149">
        <v>0</v>
      </c>
      <c r="Z156" s="149">
        <v>0</v>
      </c>
      <c r="AA156" s="149">
        <v>0</v>
      </c>
      <c r="AB156" s="149">
        <v>0</v>
      </c>
      <c r="AC156" s="149">
        <v>0</v>
      </c>
      <c r="AD156" s="149">
        <v>0</v>
      </c>
      <c r="AE156" s="149">
        <v>0</v>
      </c>
      <c r="AF156" s="149">
        <v>0</v>
      </c>
      <c r="AG156" s="149">
        <v>0</v>
      </c>
      <c r="AH156" s="149">
        <v>0</v>
      </c>
      <c r="AI156" s="88" t="s">
        <v>2854</v>
      </c>
      <c r="AJ156" s="149">
        <v>10000</v>
      </c>
      <c r="AK156" s="149">
        <v>0</v>
      </c>
      <c r="AL156" s="149">
        <v>0</v>
      </c>
      <c r="AM156" s="149">
        <v>0</v>
      </c>
      <c r="AN156" s="149">
        <v>10000</v>
      </c>
      <c r="AO156" s="149">
        <v>0</v>
      </c>
      <c r="AP156" s="149">
        <v>0</v>
      </c>
      <c r="AQ156" s="149">
        <v>0</v>
      </c>
      <c r="AR156" s="149">
        <v>0</v>
      </c>
      <c r="AS156" s="149">
        <v>0</v>
      </c>
      <c r="AT156" s="149">
        <v>0</v>
      </c>
      <c r="AU156" s="151"/>
      <c r="AV156" s="230">
        <v>1</v>
      </c>
      <c r="AW156" s="230">
        <v>0</v>
      </c>
      <c r="AX156" s="230" t="s">
        <v>3596</v>
      </c>
      <c r="AY156" s="141">
        <v>8</v>
      </c>
      <c r="AZ156" s="70">
        <v>1</v>
      </c>
      <c r="BA156" s="70">
        <v>1</v>
      </c>
      <c r="BB156" s="70">
        <v>0</v>
      </c>
      <c r="BC156" s="70">
        <v>1</v>
      </c>
      <c r="BD156" s="70">
        <v>1</v>
      </c>
      <c r="BE156" s="70">
        <v>1</v>
      </c>
      <c r="BF156" s="70">
        <v>1</v>
      </c>
      <c r="BG156" s="71">
        <v>0</v>
      </c>
      <c r="BH156" s="71">
        <v>1</v>
      </c>
      <c r="BI156" s="71">
        <v>0</v>
      </c>
      <c r="BJ156" s="71">
        <v>0</v>
      </c>
      <c r="BK156" s="71">
        <v>1</v>
      </c>
      <c r="BL156" s="70">
        <v>1</v>
      </c>
      <c r="BM156" s="70">
        <v>1</v>
      </c>
      <c r="BN156" s="70">
        <v>0</v>
      </c>
      <c r="BO156" s="70">
        <v>1</v>
      </c>
      <c r="BP156" s="403">
        <v>0</v>
      </c>
      <c r="BQ156" s="403">
        <v>0</v>
      </c>
      <c r="BR156" s="403">
        <v>0</v>
      </c>
      <c r="BS156" s="403">
        <v>10000</v>
      </c>
      <c r="BT156" s="403">
        <v>0</v>
      </c>
      <c r="BU156" s="403">
        <v>0</v>
      </c>
      <c r="BV156" s="403">
        <v>0</v>
      </c>
      <c r="BW156" s="403">
        <v>0</v>
      </c>
      <c r="BX156" s="403">
        <v>0</v>
      </c>
      <c r="BY156" s="403">
        <v>0</v>
      </c>
      <c r="BZ156" s="401">
        <v>0</v>
      </c>
      <c r="CA156" s="401">
        <v>0</v>
      </c>
      <c r="CB156" s="401">
        <v>0</v>
      </c>
      <c r="CC156" s="401">
        <v>0</v>
      </c>
      <c r="CD156" s="401">
        <v>0</v>
      </c>
      <c r="CE156" s="401">
        <v>0</v>
      </c>
      <c r="CF156" s="401">
        <v>0</v>
      </c>
      <c r="CG156" s="401">
        <v>0</v>
      </c>
      <c r="CH156" s="401">
        <v>0</v>
      </c>
      <c r="CI156" s="401">
        <v>0</v>
      </c>
      <c r="CJ156" s="401">
        <v>0</v>
      </c>
      <c r="CK156" s="401">
        <v>0</v>
      </c>
      <c r="CL156" s="401">
        <v>0</v>
      </c>
      <c r="CM156" s="401">
        <v>0</v>
      </c>
      <c r="CN156" s="401">
        <v>0</v>
      </c>
      <c r="CO156" s="401">
        <v>0</v>
      </c>
      <c r="CP156" s="401">
        <v>0</v>
      </c>
      <c r="CQ156" s="401">
        <v>0</v>
      </c>
      <c r="CR156" s="401">
        <v>0</v>
      </c>
      <c r="CS156" s="401">
        <v>0</v>
      </c>
      <c r="CT156" s="401">
        <v>0</v>
      </c>
      <c r="CU156" s="401">
        <v>0</v>
      </c>
      <c r="CV156" s="401">
        <v>0</v>
      </c>
      <c r="CW156" s="401">
        <v>0</v>
      </c>
      <c r="CX156" s="401">
        <v>0</v>
      </c>
      <c r="CY156" s="401">
        <v>0</v>
      </c>
      <c r="CZ156" s="401">
        <v>0</v>
      </c>
      <c r="DA156" s="401">
        <v>0</v>
      </c>
      <c r="DB156" s="401">
        <v>0</v>
      </c>
      <c r="DC156" s="401">
        <v>0</v>
      </c>
      <c r="DD156" s="401">
        <v>0</v>
      </c>
      <c r="DE156" s="401">
        <v>0</v>
      </c>
      <c r="DF156" s="401">
        <v>0</v>
      </c>
      <c r="DG156" s="403">
        <v>2261</v>
      </c>
      <c r="DH156" s="403">
        <v>2261</v>
      </c>
      <c r="DI156" s="403">
        <v>2261</v>
      </c>
      <c r="DJ156" s="403">
        <v>2261</v>
      </c>
      <c r="DK156" s="403">
        <v>2261</v>
      </c>
      <c r="DL156" s="403">
        <v>2261</v>
      </c>
      <c r="DM156" s="403">
        <v>2261</v>
      </c>
      <c r="DN156" s="403">
        <v>2261</v>
      </c>
      <c r="DO156" s="403">
        <v>2261</v>
      </c>
      <c r="DP156" s="403">
        <v>2261</v>
      </c>
      <c r="DQ156" s="403">
        <v>2261</v>
      </c>
      <c r="DR156" s="403">
        <v>2261</v>
      </c>
      <c r="DS156" s="403">
        <v>2261</v>
      </c>
      <c r="DT156" s="403">
        <v>2261</v>
      </c>
      <c r="DU156" s="403">
        <v>2261</v>
      </c>
      <c r="DV156" s="403">
        <v>2261</v>
      </c>
      <c r="DW156" s="403">
        <v>2261</v>
      </c>
      <c r="DX156" s="403">
        <v>2261</v>
      </c>
      <c r="DY156" s="403">
        <v>2261</v>
      </c>
      <c r="DZ156" s="403">
        <v>2261</v>
      </c>
      <c r="EA156" s="403">
        <v>2261</v>
      </c>
      <c r="EB156" s="403">
        <v>2261</v>
      </c>
      <c r="EC156" s="403">
        <v>2261</v>
      </c>
      <c r="ED156" s="403">
        <v>2261</v>
      </c>
      <c r="EE156" s="403">
        <v>2261</v>
      </c>
      <c r="EF156" s="403">
        <v>2261</v>
      </c>
      <c r="EG156" s="403">
        <v>2261</v>
      </c>
      <c r="EH156" s="403">
        <v>2261</v>
      </c>
      <c r="EI156" s="403">
        <v>2261</v>
      </c>
      <c r="EJ156" s="403">
        <v>2261</v>
      </c>
      <c r="EK156" s="403">
        <v>2261</v>
      </c>
      <c r="EL156" s="403">
        <v>2261</v>
      </c>
      <c r="EM156" s="403">
        <v>2261</v>
      </c>
      <c r="EN156" s="403">
        <v>2261</v>
      </c>
      <c r="EO156" s="403">
        <v>2261</v>
      </c>
      <c r="EP156" s="403">
        <v>2261</v>
      </c>
      <c r="EQ156" s="403">
        <v>2261</v>
      </c>
      <c r="ER156" s="403">
        <v>2261</v>
      </c>
      <c r="ES156" s="403">
        <v>2261</v>
      </c>
      <c r="ET156" s="403">
        <v>2261</v>
      </c>
      <c r="EU156" s="403">
        <v>2261</v>
      </c>
      <c r="EV156" s="403">
        <v>2261</v>
      </c>
      <c r="EW156" s="403">
        <v>2261</v>
      </c>
      <c r="EX156" s="404">
        <v>0</v>
      </c>
      <c r="EY156" s="404">
        <v>8638.3759853147603</v>
      </c>
      <c r="EZ156" s="404">
        <v>0</v>
      </c>
      <c r="FA156" s="404">
        <v>0</v>
      </c>
      <c r="FB156" s="404">
        <v>0</v>
      </c>
      <c r="FC156" s="404">
        <v>0</v>
      </c>
      <c r="FD156" s="404">
        <v>0</v>
      </c>
      <c r="FE156" s="404">
        <v>0</v>
      </c>
      <c r="FF156" s="404">
        <v>0</v>
      </c>
      <c r="FG156" s="404">
        <v>0</v>
      </c>
      <c r="FH156" s="404">
        <v>0</v>
      </c>
      <c r="FI156" s="404">
        <v>0</v>
      </c>
      <c r="FJ156" s="404">
        <v>0</v>
      </c>
      <c r="FK156" s="404">
        <v>0</v>
      </c>
      <c r="FL156" s="404">
        <v>0</v>
      </c>
      <c r="FM156" s="404">
        <v>0</v>
      </c>
      <c r="FN156" s="404">
        <v>0</v>
      </c>
      <c r="FO156" s="404">
        <v>0</v>
      </c>
      <c r="FP156" s="404">
        <v>0</v>
      </c>
      <c r="FQ156" s="404">
        <v>0</v>
      </c>
      <c r="FR156" s="404">
        <v>0</v>
      </c>
      <c r="FS156" s="404">
        <v>0</v>
      </c>
      <c r="FT156" s="404">
        <v>0</v>
      </c>
      <c r="FU156" s="404">
        <v>0</v>
      </c>
      <c r="FV156" s="404">
        <v>0</v>
      </c>
      <c r="FW156" s="404">
        <v>0</v>
      </c>
      <c r="FX156" s="404">
        <v>0</v>
      </c>
      <c r="FY156" s="404">
        <v>0</v>
      </c>
      <c r="FZ156" s="404">
        <v>0</v>
      </c>
      <c r="GA156" s="404">
        <v>0</v>
      </c>
      <c r="GB156" s="404">
        <v>0</v>
      </c>
      <c r="GC156" s="404">
        <v>0</v>
      </c>
      <c r="GD156" s="404">
        <v>0</v>
      </c>
      <c r="GE156" s="404">
        <v>0</v>
      </c>
      <c r="GF156" s="404">
        <v>0</v>
      </c>
      <c r="GG156" s="404">
        <v>0</v>
      </c>
      <c r="GH156" s="404">
        <v>0</v>
      </c>
      <c r="GI156" s="404">
        <v>0</v>
      </c>
      <c r="GJ156" s="404">
        <v>0</v>
      </c>
      <c r="GK156" s="404">
        <v>0</v>
      </c>
      <c r="GL156" s="404">
        <v>2050.7936507936506</v>
      </c>
      <c r="GM156" s="404">
        <v>1953.1368102796673</v>
      </c>
      <c r="GN156" s="404">
        <v>1860.1302955044453</v>
      </c>
      <c r="GO156" s="404">
        <v>1771.5526623851856</v>
      </c>
      <c r="GP156" s="404">
        <v>1687.1930117954153</v>
      </c>
      <c r="GQ156" s="404">
        <v>1606.8504874242046</v>
      </c>
      <c r="GR156" s="404">
        <v>1530.3337975468617</v>
      </c>
      <c r="GS156" s="404">
        <v>1457.4607595684397</v>
      </c>
      <c r="GT156" s="404">
        <v>1388.0578662556568</v>
      </c>
      <c r="GU156" s="404">
        <v>1321.9598726244349</v>
      </c>
      <c r="GV156" s="404">
        <v>1259.0094024994621</v>
      </c>
      <c r="GW156" s="404">
        <v>1199.0565738090113</v>
      </c>
      <c r="GX156" s="404">
        <v>1141.9586417228682</v>
      </c>
      <c r="GY156" s="404">
        <v>1087.5796587836835</v>
      </c>
      <c r="GZ156" s="404">
        <v>1035.790151222556</v>
      </c>
      <c r="HA156" s="404">
        <v>986.46681068814837</v>
      </c>
      <c r="HB156" s="404">
        <v>939.49220065537941</v>
      </c>
      <c r="HC156" s="404">
        <v>894.75447681464698</v>
      </c>
      <c r="HD156" s="404">
        <v>852.14712077585432</v>
      </c>
      <c r="HE156" s="404">
        <v>811.56868645319469</v>
      </c>
      <c r="HF156" s="404">
        <v>772.92255852685207</v>
      </c>
      <c r="HG156" s="404">
        <v>736.1167224065257</v>
      </c>
      <c r="HH156" s="404">
        <v>701.06354514907218</v>
      </c>
      <c r="HI156" s="404">
        <v>667.67956680864006</v>
      </c>
      <c r="HJ156" s="404">
        <v>635.88530172251433</v>
      </c>
      <c r="HK156" s="404">
        <v>605.6050492595374</v>
      </c>
      <c r="HL156" s="404">
        <v>576.76671358051192</v>
      </c>
      <c r="HM156" s="404">
        <v>549.30163198143987</v>
      </c>
      <c r="HN156" s="404">
        <v>523.14441141089526</v>
      </c>
      <c r="HO156" s="404">
        <v>498.23277277228101</v>
      </c>
      <c r="HP156" s="404">
        <v>474.50740264026769</v>
      </c>
      <c r="HQ156" s="404">
        <v>451.91181203835015</v>
      </c>
      <c r="HR156" s="404">
        <v>430.39220194128586</v>
      </c>
      <c r="HS156" s="404">
        <v>409.89733518217696</v>
      </c>
      <c r="HT156" s="404">
        <v>390.37841445921617</v>
      </c>
      <c r="HU156" s="404">
        <v>371.78896615163444</v>
      </c>
      <c r="HV156" s="404">
        <v>354.08472966822336</v>
      </c>
      <c r="HW156" s="404">
        <v>337.22355206497451</v>
      </c>
      <c r="HX156" s="404">
        <v>321.1652876809282</v>
      </c>
      <c r="HY156" s="404">
        <v>305.87170255326492</v>
      </c>
      <c r="HZ156" s="404">
        <v>8638.3759853147603</v>
      </c>
      <c r="IA156" s="404">
        <v>16627.46921417796</v>
      </c>
      <c r="IB156" s="408">
        <v>1.9248374049062762</v>
      </c>
      <c r="IC156" s="410"/>
    </row>
    <row r="157" spans="1:237" ht="90" customHeight="1" x14ac:dyDescent="0.2">
      <c r="A157" s="231" t="s">
        <v>1099</v>
      </c>
      <c r="B157" s="85" t="s">
        <v>1100</v>
      </c>
      <c r="C157" s="85" t="s">
        <v>1114</v>
      </c>
      <c r="D157" s="199">
        <v>6</v>
      </c>
      <c r="E157" s="85" t="s">
        <v>1115</v>
      </c>
      <c r="F157" s="95" t="s">
        <v>1116</v>
      </c>
      <c r="G157" s="95" t="s">
        <v>1117</v>
      </c>
      <c r="H157" s="90" t="s">
        <v>77</v>
      </c>
      <c r="I157" s="95" t="s">
        <v>1105</v>
      </c>
      <c r="J157" s="95">
        <v>40</v>
      </c>
      <c r="K157" s="227" t="s">
        <v>79</v>
      </c>
      <c r="L157" s="90">
        <v>7111</v>
      </c>
      <c r="M157" s="90" t="s">
        <v>1118</v>
      </c>
      <c r="N157" s="90" t="s">
        <v>81</v>
      </c>
      <c r="O157" s="13" t="s">
        <v>217</v>
      </c>
      <c r="P157" s="90" t="s">
        <v>218</v>
      </c>
      <c r="Q157" s="112" t="s">
        <v>100</v>
      </c>
      <c r="R157" s="90" t="s">
        <v>108</v>
      </c>
      <c r="S157" s="90" t="s">
        <v>99</v>
      </c>
      <c r="T157" s="90" t="s">
        <v>1107</v>
      </c>
      <c r="U157" s="90" t="s">
        <v>100</v>
      </c>
      <c r="V157" s="193">
        <v>1</v>
      </c>
      <c r="W157" s="94">
        <v>75000</v>
      </c>
      <c r="X157" s="94">
        <v>5000</v>
      </c>
      <c r="Y157" s="94">
        <v>0</v>
      </c>
      <c r="Z157" s="94">
        <v>0</v>
      </c>
      <c r="AA157" s="94">
        <v>0</v>
      </c>
      <c r="AB157" s="94">
        <v>5000</v>
      </c>
      <c r="AC157" s="94">
        <v>70000</v>
      </c>
      <c r="AD157" s="94">
        <v>0</v>
      </c>
      <c r="AE157" s="192">
        <v>0</v>
      </c>
      <c r="AF157" s="192">
        <v>0</v>
      </c>
      <c r="AG157" s="192">
        <v>0</v>
      </c>
      <c r="AH157" s="192">
        <v>0</v>
      </c>
      <c r="AI157" s="91" t="s">
        <v>88</v>
      </c>
      <c r="AJ157" s="94">
        <v>0</v>
      </c>
      <c r="AK157" s="94">
        <v>0</v>
      </c>
      <c r="AL157" s="94">
        <v>0</v>
      </c>
      <c r="AM157" s="94">
        <v>0</v>
      </c>
      <c r="AN157" s="94">
        <v>0</v>
      </c>
      <c r="AO157" s="94">
        <v>0</v>
      </c>
      <c r="AP157" s="94">
        <v>0</v>
      </c>
      <c r="AQ157" s="192">
        <v>0</v>
      </c>
      <c r="AR157" s="192">
        <v>0</v>
      </c>
      <c r="AS157" s="192">
        <v>0</v>
      </c>
      <c r="AT157" s="192">
        <v>0</v>
      </c>
      <c r="AU157" s="95"/>
      <c r="AV157" s="230">
        <v>1</v>
      </c>
      <c r="AW157" s="230">
        <v>0</v>
      </c>
      <c r="AX157" s="230" t="s">
        <v>3594</v>
      </c>
      <c r="AY157" s="141">
        <v>8</v>
      </c>
      <c r="AZ157" s="70">
        <v>1</v>
      </c>
      <c r="BA157" s="70">
        <v>1</v>
      </c>
      <c r="BB157" s="70">
        <v>0</v>
      </c>
      <c r="BC157" s="70">
        <v>1</v>
      </c>
      <c r="BD157" s="70">
        <v>1</v>
      </c>
      <c r="BE157" s="70">
        <v>1</v>
      </c>
      <c r="BF157" s="70">
        <v>1</v>
      </c>
      <c r="BG157" s="71">
        <v>0</v>
      </c>
      <c r="BH157" s="71">
        <v>1</v>
      </c>
      <c r="BI157" s="71">
        <v>0</v>
      </c>
      <c r="BJ157" s="71">
        <v>0</v>
      </c>
      <c r="BK157" s="71">
        <v>1</v>
      </c>
      <c r="BL157" s="70">
        <v>1</v>
      </c>
      <c r="BM157" s="70">
        <v>1</v>
      </c>
      <c r="BN157" s="70">
        <v>0</v>
      </c>
      <c r="BO157" s="70">
        <v>1</v>
      </c>
      <c r="BP157" s="403">
        <v>0</v>
      </c>
      <c r="BQ157" s="403">
        <v>0</v>
      </c>
      <c r="BR157" s="403">
        <v>0</v>
      </c>
      <c r="BS157" s="403">
        <v>5000</v>
      </c>
      <c r="BT157" s="403">
        <v>70000</v>
      </c>
      <c r="BU157" s="403">
        <v>0</v>
      </c>
      <c r="BV157" s="403">
        <v>0</v>
      </c>
      <c r="BW157" s="403">
        <v>0</v>
      </c>
      <c r="BX157" s="403">
        <v>0</v>
      </c>
      <c r="BY157" s="403">
        <v>0</v>
      </c>
      <c r="BZ157" s="401">
        <v>0</v>
      </c>
      <c r="CA157" s="401">
        <v>0</v>
      </c>
      <c r="CB157" s="401">
        <v>0</v>
      </c>
      <c r="CC157" s="401">
        <v>0</v>
      </c>
      <c r="CD157" s="401">
        <v>0</v>
      </c>
      <c r="CE157" s="401">
        <v>0</v>
      </c>
      <c r="CF157" s="401">
        <v>0</v>
      </c>
      <c r="CG157" s="401">
        <v>0</v>
      </c>
      <c r="CH157" s="401">
        <v>0</v>
      </c>
      <c r="CI157" s="401">
        <v>0</v>
      </c>
      <c r="CJ157" s="401">
        <v>0</v>
      </c>
      <c r="CK157" s="401">
        <v>0</v>
      </c>
      <c r="CL157" s="401">
        <v>0</v>
      </c>
      <c r="CM157" s="401">
        <v>0</v>
      </c>
      <c r="CN157" s="401">
        <v>0</v>
      </c>
      <c r="CO157" s="401">
        <v>0</v>
      </c>
      <c r="CP157" s="401">
        <v>0</v>
      </c>
      <c r="CQ157" s="401">
        <v>0</v>
      </c>
      <c r="CR157" s="401">
        <v>0</v>
      </c>
      <c r="CS157" s="401">
        <v>0</v>
      </c>
      <c r="CT157" s="401">
        <v>0</v>
      </c>
      <c r="CU157" s="401">
        <v>0</v>
      </c>
      <c r="CV157" s="401">
        <v>0</v>
      </c>
      <c r="CW157" s="401">
        <v>0</v>
      </c>
      <c r="CX157" s="401">
        <v>0</v>
      </c>
      <c r="CY157" s="401">
        <v>0</v>
      </c>
      <c r="CZ157" s="401">
        <v>0</v>
      </c>
      <c r="DA157" s="401">
        <v>0</v>
      </c>
      <c r="DB157" s="401">
        <v>0</v>
      </c>
      <c r="DC157" s="401">
        <v>0</v>
      </c>
      <c r="DD157" s="401">
        <v>0</v>
      </c>
      <c r="DE157" s="401">
        <v>0</v>
      </c>
      <c r="DF157" s="401">
        <v>0</v>
      </c>
      <c r="DG157" s="403">
        <v>7111</v>
      </c>
      <c r="DH157" s="403">
        <v>7111</v>
      </c>
      <c r="DI157" s="403">
        <v>7111</v>
      </c>
      <c r="DJ157" s="403">
        <v>7111</v>
      </c>
      <c r="DK157" s="403">
        <v>7111</v>
      </c>
      <c r="DL157" s="403">
        <v>7111</v>
      </c>
      <c r="DM157" s="403">
        <v>7111</v>
      </c>
      <c r="DN157" s="403">
        <v>7111</v>
      </c>
      <c r="DO157" s="403">
        <v>7111</v>
      </c>
      <c r="DP157" s="403">
        <v>7111</v>
      </c>
      <c r="DQ157" s="403">
        <v>7111</v>
      </c>
      <c r="DR157" s="403">
        <v>7111</v>
      </c>
      <c r="DS157" s="403">
        <v>7111</v>
      </c>
      <c r="DT157" s="403">
        <v>7111</v>
      </c>
      <c r="DU157" s="403">
        <v>7111</v>
      </c>
      <c r="DV157" s="403">
        <v>7111</v>
      </c>
      <c r="DW157" s="403">
        <v>7111</v>
      </c>
      <c r="DX157" s="403">
        <v>7111</v>
      </c>
      <c r="DY157" s="403">
        <v>7111</v>
      </c>
      <c r="DZ157" s="403">
        <v>7111</v>
      </c>
      <c r="EA157" s="403">
        <v>7111</v>
      </c>
      <c r="EB157" s="403">
        <v>7111</v>
      </c>
      <c r="EC157" s="403">
        <v>7111</v>
      </c>
      <c r="ED157" s="403">
        <v>7111</v>
      </c>
      <c r="EE157" s="403">
        <v>7111</v>
      </c>
      <c r="EF157" s="403">
        <v>7111</v>
      </c>
      <c r="EG157" s="403">
        <v>7111</v>
      </c>
      <c r="EH157" s="403">
        <v>7111</v>
      </c>
      <c r="EI157" s="403">
        <v>7111</v>
      </c>
      <c r="EJ157" s="403">
        <v>7111</v>
      </c>
      <c r="EK157" s="403">
        <v>7111</v>
      </c>
      <c r="EL157" s="403">
        <v>7111</v>
      </c>
      <c r="EM157" s="403">
        <v>7111</v>
      </c>
      <c r="EN157" s="403">
        <v>7111</v>
      </c>
      <c r="EO157" s="403">
        <v>7111</v>
      </c>
      <c r="EP157" s="403">
        <v>7111</v>
      </c>
      <c r="EQ157" s="403">
        <v>7111</v>
      </c>
      <c r="ER157" s="403">
        <v>7111</v>
      </c>
      <c r="ES157" s="403">
        <v>7111</v>
      </c>
      <c r="ET157" s="403">
        <v>7111</v>
      </c>
      <c r="EU157" s="403">
        <v>7111</v>
      </c>
      <c r="EV157" s="403">
        <v>7111</v>
      </c>
      <c r="EW157" s="403">
        <v>7111</v>
      </c>
      <c r="EX157" s="404">
        <v>0</v>
      </c>
      <c r="EY157" s="404">
        <v>4319.1879926573802</v>
      </c>
      <c r="EZ157" s="404">
        <v>57589.173235431736</v>
      </c>
      <c r="FA157" s="404">
        <v>0</v>
      </c>
      <c r="FB157" s="404">
        <v>0</v>
      </c>
      <c r="FC157" s="404">
        <v>0</v>
      </c>
      <c r="FD157" s="404">
        <v>0</v>
      </c>
      <c r="FE157" s="404">
        <v>0</v>
      </c>
      <c r="FF157" s="404">
        <v>0</v>
      </c>
      <c r="FG157" s="404">
        <v>0</v>
      </c>
      <c r="FH157" s="404">
        <v>0</v>
      </c>
      <c r="FI157" s="404">
        <v>0</v>
      </c>
      <c r="FJ157" s="404">
        <v>0</v>
      </c>
      <c r="FK157" s="404">
        <v>0</v>
      </c>
      <c r="FL157" s="404">
        <v>0</v>
      </c>
      <c r="FM157" s="404">
        <v>0</v>
      </c>
      <c r="FN157" s="404">
        <v>0</v>
      </c>
      <c r="FO157" s="404">
        <v>0</v>
      </c>
      <c r="FP157" s="404">
        <v>0</v>
      </c>
      <c r="FQ157" s="404">
        <v>0</v>
      </c>
      <c r="FR157" s="404">
        <v>0</v>
      </c>
      <c r="FS157" s="404">
        <v>0</v>
      </c>
      <c r="FT157" s="404">
        <v>0</v>
      </c>
      <c r="FU157" s="404">
        <v>0</v>
      </c>
      <c r="FV157" s="404">
        <v>0</v>
      </c>
      <c r="FW157" s="404">
        <v>0</v>
      </c>
      <c r="FX157" s="404">
        <v>0</v>
      </c>
      <c r="FY157" s="404">
        <v>0</v>
      </c>
      <c r="FZ157" s="404">
        <v>0</v>
      </c>
      <c r="GA157" s="404">
        <v>0</v>
      </c>
      <c r="GB157" s="404">
        <v>0</v>
      </c>
      <c r="GC157" s="404">
        <v>0</v>
      </c>
      <c r="GD157" s="404">
        <v>0</v>
      </c>
      <c r="GE157" s="404">
        <v>0</v>
      </c>
      <c r="GF157" s="404">
        <v>0</v>
      </c>
      <c r="GG157" s="404">
        <v>0</v>
      </c>
      <c r="GH157" s="404">
        <v>0</v>
      </c>
      <c r="GI157" s="404">
        <v>0</v>
      </c>
      <c r="GJ157" s="404">
        <v>0</v>
      </c>
      <c r="GK157" s="404">
        <v>0</v>
      </c>
      <c r="GL157" s="404">
        <v>6449.8866213151923</v>
      </c>
      <c r="GM157" s="404">
        <v>6142.7491631573257</v>
      </c>
      <c r="GN157" s="404">
        <v>5850.2372982450725</v>
      </c>
      <c r="GO157" s="404">
        <v>5571.6545697572119</v>
      </c>
      <c r="GP157" s="404">
        <v>5306.3376854830594</v>
      </c>
      <c r="GQ157" s="404">
        <v>5053.6549385552935</v>
      </c>
      <c r="GR157" s="404">
        <v>4813.0047033859946</v>
      </c>
      <c r="GS157" s="404">
        <v>4583.8140032247566</v>
      </c>
      <c r="GT157" s="404">
        <v>4365.5371459283397</v>
      </c>
      <c r="GU157" s="404">
        <v>4157.6544246936564</v>
      </c>
      <c r="GV157" s="404">
        <v>3959.6708806606257</v>
      </c>
      <c r="GW157" s="404">
        <v>3771.1151244386906</v>
      </c>
      <c r="GX157" s="404">
        <v>3591.5382137511347</v>
      </c>
      <c r="GY157" s="404">
        <v>3420.512584524889</v>
      </c>
      <c r="GZ157" s="404">
        <v>3257.6310328808468</v>
      </c>
      <c r="HA157" s="404">
        <v>3102.5057456008062</v>
      </c>
      <c r="HB157" s="404">
        <v>2954.7673767626725</v>
      </c>
      <c r="HC157" s="404">
        <v>2814.0641683454023</v>
      </c>
      <c r="HD157" s="404">
        <v>2680.0611127099073</v>
      </c>
      <c r="HE157" s="404">
        <v>2552.4391549618167</v>
      </c>
      <c r="HF157" s="404">
        <v>2430.8944332969681</v>
      </c>
      <c r="HG157" s="404">
        <v>2315.1375555209215</v>
      </c>
      <c r="HH157" s="404">
        <v>2204.8929100199257</v>
      </c>
      <c r="HI157" s="404">
        <v>2099.8980095427864</v>
      </c>
      <c r="HJ157" s="404">
        <v>1999.9028662312251</v>
      </c>
      <c r="HK157" s="404">
        <v>1904.6693964106903</v>
      </c>
      <c r="HL157" s="404">
        <v>1813.9708537244671</v>
      </c>
      <c r="HM157" s="404">
        <v>1727.5912892613969</v>
      </c>
      <c r="HN157" s="404">
        <v>1645.3250373918072</v>
      </c>
      <c r="HO157" s="404">
        <v>1566.976226087435</v>
      </c>
      <c r="HP157" s="404">
        <v>1492.3583105594619</v>
      </c>
      <c r="HQ157" s="404">
        <v>1421.2936291042495</v>
      </c>
      <c r="HR157" s="404">
        <v>1353.6129800992851</v>
      </c>
      <c r="HS157" s="404">
        <v>1289.1552191421761</v>
      </c>
      <c r="HT157" s="404">
        <v>1227.7668753735013</v>
      </c>
      <c r="HU157" s="404">
        <v>1169.3017860700011</v>
      </c>
      <c r="HV157" s="404">
        <v>1113.6207486380965</v>
      </c>
      <c r="HW157" s="404">
        <v>1060.5911891791393</v>
      </c>
      <c r="HX157" s="404">
        <v>1010.0868468372756</v>
      </c>
      <c r="HY157" s="404">
        <v>961.98747317835773</v>
      </c>
      <c r="HZ157" s="404">
        <v>61908.361228089118</v>
      </c>
      <c r="IA157" s="404">
        <v>116207.86958405189</v>
      </c>
      <c r="IB157" s="408">
        <v>1.8770949073568104</v>
      </c>
      <c r="IC157" s="410"/>
    </row>
    <row r="158" spans="1:237" ht="90" customHeight="1" x14ac:dyDescent="0.2">
      <c r="A158" s="270" t="s">
        <v>1891</v>
      </c>
      <c r="B158" s="108" t="s">
        <v>1892</v>
      </c>
      <c r="C158" s="108" t="s">
        <v>3520</v>
      </c>
      <c r="D158" s="129">
        <v>2</v>
      </c>
      <c r="E158" s="108" t="s">
        <v>1904</v>
      </c>
      <c r="F158" s="124" t="s">
        <v>1905</v>
      </c>
      <c r="G158" s="124" t="s">
        <v>1906</v>
      </c>
      <c r="H158" s="123" t="s">
        <v>1898</v>
      </c>
      <c r="I158" s="124"/>
      <c r="J158" s="124">
        <v>10</v>
      </c>
      <c r="K158" s="227" t="s">
        <v>79</v>
      </c>
      <c r="L158" s="142">
        <v>15000</v>
      </c>
      <c r="M158" s="124" t="s">
        <v>1907</v>
      </c>
      <c r="N158" s="123" t="s">
        <v>81</v>
      </c>
      <c r="O158" s="13" t="s">
        <v>217</v>
      </c>
      <c r="P158" s="123" t="s">
        <v>218</v>
      </c>
      <c r="Q158" s="112" t="s">
        <v>100</v>
      </c>
      <c r="R158" s="123" t="s">
        <v>108</v>
      </c>
      <c r="S158" s="123" t="s">
        <v>99</v>
      </c>
      <c r="T158" s="123" t="s">
        <v>866</v>
      </c>
      <c r="U158" s="123" t="s">
        <v>100</v>
      </c>
      <c r="V158" s="308">
        <v>1</v>
      </c>
      <c r="W158" s="309">
        <v>65000</v>
      </c>
      <c r="X158" s="297"/>
      <c r="Y158" s="297"/>
      <c r="Z158" s="297"/>
      <c r="AA158" s="309">
        <v>65000</v>
      </c>
      <c r="AB158" s="297"/>
      <c r="AC158" s="297"/>
      <c r="AD158" s="297"/>
      <c r="AE158" s="297"/>
      <c r="AF158" s="297"/>
      <c r="AG158" s="297"/>
      <c r="AH158" s="297"/>
      <c r="AI158" s="123"/>
      <c r="AJ158" s="297"/>
      <c r="AK158" s="297"/>
      <c r="AL158" s="297"/>
      <c r="AM158" s="297"/>
      <c r="AN158" s="297"/>
      <c r="AO158" s="297"/>
      <c r="AP158" s="297"/>
      <c r="AQ158" s="297"/>
      <c r="AR158" s="297"/>
      <c r="AS158" s="297"/>
      <c r="AT158" s="297"/>
      <c r="AU158" s="124"/>
      <c r="AV158" s="230">
        <v>1</v>
      </c>
      <c r="AW158" s="230">
        <v>0</v>
      </c>
      <c r="AX158" s="230" t="s">
        <v>3594</v>
      </c>
      <c r="AY158" s="141">
        <v>7</v>
      </c>
      <c r="AZ158" s="70">
        <v>1</v>
      </c>
      <c r="BA158" s="70">
        <v>1</v>
      </c>
      <c r="BB158" s="70">
        <v>1</v>
      </c>
      <c r="BC158" s="70">
        <v>1</v>
      </c>
      <c r="BD158" s="70">
        <v>1</v>
      </c>
      <c r="BE158" s="70">
        <v>0</v>
      </c>
      <c r="BF158" s="70">
        <v>0</v>
      </c>
      <c r="BG158" s="71">
        <v>0</v>
      </c>
      <c r="BH158" s="71">
        <v>1</v>
      </c>
      <c r="BI158" s="71">
        <v>0</v>
      </c>
      <c r="BJ158" s="71">
        <v>0</v>
      </c>
      <c r="BK158" s="71">
        <v>1</v>
      </c>
      <c r="BL158" s="70">
        <v>0</v>
      </c>
      <c r="BM158" s="70">
        <v>1</v>
      </c>
      <c r="BN158" s="70">
        <v>0</v>
      </c>
      <c r="BO158" s="70">
        <v>1</v>
      </c>
      <c r="BP158" s="403">
        <v>0</v>
      </c>
      <c r="BQ158" s="403">
        <v>0</v>
      </c>
      <c r="BR158" s="403">
        <v>65000</v>
      </c>
      <c r="BS158" s="403">
        <v>0</v>
      </c>
      <c r="BT158" s="403">
        <v>0</v>
      </c>
      <c r="BU158" s="403">
        <v>0</v>
      </c>
      <c r="BV158" s="403">
        <v>0</v>
      </c>
      <c r="BW158" s="403">
        <v>0</v>
      </c>
      <c r="BX158" s="403">
        <v>0</v>
      </c>
      <c r="BY158" s="403">
        <v>0</v>
      </c>
      <c r="BZ158" s="401">
        <v>0</v>
      </c>
      <c r="CA158" s="401">
        <v>0</v>
      </c>
      <c r="CB158" s="401">
        <v>0</v>
      </c>
      <c r="CC158" s="401">
        <v>0</v>
      </c>
      <c r="CD158" s="401">
        <v>0</v>
      </c>
      <c r="CE158" s="401">
        <v>0</v>
      </c>
      <c r="CF158" s="401">
        <v>0</v>
      </c>
      <c r="CG158" s="401">
        <v>0</v>
      </c>
      <c r="CH158" s="401">
        <v>0</v>
      </c>
      <c r="CI158" s="401">
        <v>0</v>
      </c>
      <c r="CJ158" s="401">
        <v>0</v>
      </c>
      <c r="CK158" s="401">
        <v>0</v>
      </c>
      <c r="CL158" s="401">
        <v>0</v>
      </c>
      <c r="CM158" s="401">
        <v>0</v>
      </c>
      <c r="CN158" s="401">
        <v>0</v>
      </c>
      <c r="CO158" s="401">
        <v>0</v>
      </c>
      <c r="CP158" s="401">
        <v>0</v>
      </c>
      <c r="CQ158" s="401">
        <v>0</v>
      </c>
      <c r="CR158" s="401">
        <v>0</v>
      </c>
      <c r="CS158" s="401">
        <v>0</v>
      </c>
      <c r="CT158" s="401">
        <v>0</v>
      </c>
      <c r="CU158" s="401">
        <v>0</v>
      </c>
      <c r="CV158" s="401">
        <v>0</v>
      </c>
      <c r="CW158" s="401">
        <v>0</v>
      </c>
      <c r="CX158" s="401">
        <v>0</v>
      </c>
      <c r="CY158" s="401">
        <v>0</v>
      </c>
      <c r="CZ158" s="401">
        <v>0</v>
      </c>
      <c r="DA158" s="401">
        <v>0</v>
      </c>
      <c r="DB158" s="401">
        <v>0</v>
      </c>
      <c r="DC158" s="401">
        <v>0</v>
      </c>
      <c r="DD158" s="401">
        <v>0</v>
      </c>
      <c r="DE158" s="401">
        <v>0</v>
      </c>
      <c r="DF158" s="401">
        <v>0</v>
      </c>
      <c r="DG158" s="403">
        <v>15000</v>
      </c>
      <c r="DH158" s="403">
        <v>15000</v>
      </c>
      <c r="DI158" s="403">
        <v>15000</v>
      </c>
      <c r="DJ158" s="403">
        <v>15000</v>
      </c>
      <c r="DK158" s="403">
        <v>15000</v>
      </c>
      <c r="DL158" s="403">
        <v>15000</v>
      </c>
      <c r="DM158" s="403">
        <v>15000</v>
      </c>
      <c r="DN158" s="403">
        <v>15000</v>
      </c>
      <c r="DO158" s="403">
        <v>15000</v>
      </c>
      <c r="DP158" s="403">
        <v>15000</v>
      </c>
      <c r="DQ158" s="403">
        <v>15000</v>
      </c>
      <c r="DR158" s="403">
        <v>15000</v>
      </c>
      <c r="DS158" s="403">
        <v>15000</v>
      </c>
      <c r="DT158" s="403">
        <v>15000</v>
      </c>
      <c r="DU158" s="403">
        <v>15000</v>
      </c>
      <c r="DV158" s="403">
        <v>15000</v>
      </c>
      <c r="DW158" s="403">
        <v>15000</v>
      </c>
      <c r="DX158" s="403">
        <v>15000</v>
      </c>
      <c r="DY158" s="403">
        <v>15000</v>
      </c>
      <c r="DZ158" s="403">
        <v>15000</v>
      </c>
      <c r="EA158" s="403">
        <v>15000</v>
      </c>
      <c r="EB158" s="403">
        <v>15000</v>
      </c>
      <c r="EC158" s="403">
        <v>15000</v>
      </c>
      <c r="ED158" s="403">
        <v>15000</v>
      </c>
      <c r="EE158" s="403">
        <v>15000</v>
      </c>
      <c r="EF158" s="403">
        <v>15000</v>
      </c>
      <c r="EG158" s="403">
        <v>15000</v>
      </c>
      <c r="EH158" s="403">
        <v>15000</v>
      </c>
      <c r="EI158" s="403">
        <v>15000</v>
      </c>
      <c r="EJ158" s="403">
        <v>15000</v>
      </c>
      <c r="EK158" s="403">
        <v>15000</v>
      </c>
      <c r="EL158" s="403">
        <v>15000</v>
      </c>
      <c r="EM158" s="403">
        <v>15000</v>
      </c>
      <c r="EN158" s="403">
        <v>15000</v>
      </c>
      <c r="EO158" s="403">
        <v>15000</v>
      </c>
      <c r="EP158" s="403">
        <v>15000</v>
      </c>
      <c r="EQ158" s="403">
        <v>15000</v>
      </c>
      <c r="ER158" s="403">
        <v>15000</v>
      </c>
      <c r="ES158" s="403">
        <v>15000</v>
      </c>
      <c r="ET158" s="403">
        <v>15000</v>
      </c>
      <c r="EU158" s="403">
        <v>15000</v>
      </c>
      <c r="EV158" s="403">
        <v>15000</v>
      </c>
      <c r="EW158" s="403">
        <v>15000</v>
      </c>
      <c r="EX158" s="404">
        <v>58956.91609977324</v>
      </c>
      <c r="EY158" s="404">
        <v>0</v>
      </c>
      <c r="EZ158" s="404">
        <v>0</v>
      </c>
      <c r="FA158" s="404">
        <v>0</v>
      </c>
      <c r="FB158" s="404">
        <v>0</v>
      </c>
      <c r="FC158" s="404">
        <v>0</v>
      </c>
      <c r="FD158" s="404">
        <v>0</v>
      </c>
      <c r="FE158" s="404">
        <v>0</v>
      </c>
      <c r="FF158" s="404">
        <v>0</v>
      </c>
      <c r="FG158" s="404">
        <v>0</v>
      </c>
      <c r="FH158" s="404">
        <v>0</v>
      </c>
      <c r="FI158" s="404">
        <v>0</v>
      </c>
      <c r="FJ158" s="404">
        <v>0</v>
      </c>
      <c r="FK158" s="404">
        <v>0</v>
      </c>
      <c r="FL158" s="404">
        <v>0</v>
      </c>
      <c r="FM158" s="404">
        <v>0</v>
      </c>
      <c r="FN158" s="404">
        <v>0</v>
      </c>
      <c r="FO158" s="404">
        <v>0</v>
      </c>
      <c r="FP158" s="404">
        <v>0</v>
      </c>
      <c r="FQ158" s="404">
        <v>0</v>
      </c>
      <c r="FR158" s="404">
        <v>0</v>
      </c>
      <c r="FS158" s="404">
        <v>0</v>
      </c>
      <c r="FT158" s="404">
        <v>0</v>
      </c>
      <c r="FU158" s="404">
        <v>0</v>
      </c>
      <c r="FV158" s="404">
        <v>0</v>
      </c>
      <c r="FW158" s="404">
        <v>0</v>
      </c>
      <c r="FX158" s="404">
        <v>0</v>
      </c>
      <c r="FY158" s="404">
        <v>0</v>
      </c>
      <c r="FZ158" s="404">
        <v>0</v>
      </c>
      <c r="GA158" s="404">
        <v>0</v>
      </c>
      <c r="GB158" s="404">
        <v>0</v>
      </c>
      <c r="GC158" s="404">
        <v>0</v>
      </c>
      <c r="GD158" s="404">
        <v>0</v>
      </c>
      <c r="GE158" s="404">
        <v>0</v>
      </c>
      <c r="GF158" s="404">
        <v>0</v>
      </c>
      <c r="GG158" s="404">
        <v>0</v>
      </c>
      <c r="GH158" s="404">
        <v>0</v>
      </c>
      <c r="GI158" s="404">
        <v>0</v>
      </c>
      <c r="GJ158" s="404">
        <v>0</v>
      </c>
      <c r="GK158" s="404">
        <v>0</v>
      </c>
      <c r="GL158" s="404">
        <v>13605.442176870747</v>
      </c>
      <c r="GM158" s="404">
        <v>12957.56397797214</v>
      </c>
      <c r="GN158" s="404">
        <v>12340.537121878229</v>
      </c>
      <c r="GO158" s="404">
        <v>11752.892497026884</v>
      </c>
      <c r="GP158" s="404">
        <v>11193.230949549416</v>
      </c>
      <c r="GQ158" s="404">
        <v>10660.219951951822</v>
      </c>
      <c r="GR158" s="404">
        <v>10152.590430430308</v>
      </c>
      <c r="GS158" s="404">
        <v>9669.1337432669588</v>
      </c>
      <c r="GT158" s="404">
        <v>9208.6988031113906</v>
      </c>
      <c r="GU158" s="404">
        <v>8770.1893362965602</v>
      </c>
      <c r="GV158" s="404">
        <v>8352.5612726633935</v>
      </c>
      <c r="GW158" s="404">
        <v>7954.8202596794199</v>
      </c>
      <c r="GX158" s="404">
        <v>7576.0192949327829</v>
      </c>
      <c r="GY158" s="404">
        <v>7215.2564713645525</v>
      </c>
      <c r="GZ158" s="404">
        <v>6871.6728298710032</v>
      </c>
      <c r="HA158" s="404">
        <v>6544.4503141628593</v>
      </c>
      <c r="HB158" s="404">
        <v>6232.8098230122469</v>
      </c>
      <c r="HC158" s="404">
        <v>5936.0093552497592</v>
      </c>
      <c r="HD158" s="404">
        <v>5653.3422430950086</v>
      </c>
      <c r="HE158" s="404">
        <v>5384.1354696142944</v>
      </c>
      <c r="HF158" s="404">
        <v>5127.7480662993285</v>
      </c>
      <c r="HG158" s="404">
        <v>4883.5695869517403</v>
      </c>
      <c r="HH158" s="404">
        <v>4651.0186542397532</v>
      </c>
      <c r="HI158" s="404">
        <v>4429.5415754664318</v>
      </c>
      <c r="HJ158" s="404">
        <v>4218.6110242537443</v>
      </c>
      <c r="HK158" s="404">
        <v>4017.7247850035656</v>
      </c>
      <c r="HL158" s="404">
        <v>3826.4045571462534</v>
      </c>
      <c r="HM158" s="404">
        <v>3644.1948163297643</v>
      </c>
      <c r="HN158" s="404">
        <v>3470.6617298378719</v>
      </c>
      <c r="HO158" s="404">
        <v>3305.392123655115</v>
      </c>
      <c r="HP158" s="404">
        <v>3147.9924987191575</v>
      </c>
      <c r="HQ158" s="404">
        <v>2998.0880940182451</v>
      </c>
      <c r="HR158" s="404">
        <v>2855.3219943030908</v>
      </c>
      <c r="HS158" s="404">
        <v>2719.3542802886573</v>
      </c>
      <c r="HT158" s="404">
        <v>2589.8612193225313</v>
      </c>
      <c r="HU158" s="404">
        <v>2466.5344945928864</v>
      </c>
      <c r="HV158" s="404">
        <v>2349.0804710408447</v>
      </c>
      <c r="HW158" s="404">
        <v>2237.2194962293756</v>
      </c>
      <c r="HX158" s="404">
        <v>2130.6852345041675</v>
      </c>
      <c r="HY158" s="404">
        <v>2029.2240328611117</v>
      </c>
      <c r="HZ158" s="404">
        <v>58956.91609977324</v>
      </c>
      <c r="IA158" s="404">
        <v>110310.49898835445</v>
      </c>
      <c r="IB158" s="408">
        <v>1.8710357713024737</v>
      </c>
      <c r="IC158" s="410"/>
    </row>
    <row r="159" spans="1:237" ht="90" customHeight="1" x14ac:dyDescent="0.2">
      <c r="A159" s="161" t="s">
        <v>2265</v>
      </c>
      <c r="B159" s="150" t="s">
        <v>3213</v>
      </c>
      <c r="C159" s="150" t="s">
        <v>3219</v>
      </c>
      <c r="D159" s="79">
        <v>2</v>
      </c>
      <c r="E159" s="150" t="s">
        <v>3220</v>
      </c>
      <c r="F159" s="150" t="s">
        <v>3221</v>
      </c>
      <c r="G159" s="150" t="s">
        <v>3222</v>
      </c>
      <c r="H159" s="79" t="s">
        <v>77</v>
      </c>
      <c r="I159" s="150" t="s">
        <v>3223</v>
      </c>
      <c r="J159" s="151">
        <v>40</v>
      </c>
      <c r="K159" s="227" t="s">
        <v>94</v>
      </c>
      <c r="L159" s="111">
        <v>14300</v>
      </c>
      <c r="M159" s="214" t="s">
        <v>3224</v>
      </c>
      <c r="N159" s="79" t="s">
        <v>96</v>
      </c>
      <c r="O159" s="379" t="s">
        <v>97</v>
      </c>
      <c r="P159" s="379" t="s">
        <v>97</v>
      </c>
      <c r="Q159" s="112" t="s">
        <v>100</v>
      </c>
      <c r="R159" s="79" t="s">
        <v>226</v>
      </c>
      <c r="S159" s="79" t="s">
        <v>99</v>
      </c>
      <c r="T159" s="79" t="s">
        <v>2696</v>
      </c>
      <c r="U159" s="79" t="s">
        <v>100</v>
      </c>
      <c r="V159" s="81">
        <v>1</v>
      </c>
      <c r="W159" s="162">
        <v>138000</v>
      </c>
      <c r="X159" s="162">
        <v>0</v>
      </c>
      <c r="Y159" s="162">
        <v>0</v>
      </c>
      <c r="Z159" s="127">
        <v>0</v>
      </c>
      <c r="AA159" s="149">
        <v>138000</v>
      </c>
      <c r="AB159" s="162">
        <v>0</v>
      </c>
      <c r="AC159" s="162">
        <v>0</v>
      </c>
      <c r="AD159" s="162">
        <v>0</v>
      </c>
      <c r="AE159" s="149">
        <v>0</v>
      </c>
      <c r="AF159" s="149">
        <v>0</v>
      </c>
      <c r="AG159" s="149">
        <v>0</v>
      </c>
      <c r="AH159" s="149">
        <v>0</v>
      </c>
      <c r="AI159" s="219"/>
      <c r="AJ159" s="162">
        <v>0</v>
      </c>
      <c r="AK159" s="162">
        <v>0</v>
      </c>
      <c r="AL159" s="162">
        <v>0</v>
      </c>
      <c r="AM159" s="162">
        <v>0</v>
      </c>
      <c r="AN159" s="162">
        <v>0</v>
      </c>
      <c r="AO159" s="162">
        <v>0</v>
      </c>
      <c r="AP159" s="162">
        <v>0</v>
      </c>
      <c r="AQ159" s="149">
        <v>0</v>
      </c>
      <c r="AR159" s="149">
        <v>0</v>
      </c>
      <c r="AS159" s="149">
        <v>0</v>
      </c>
      <c r="AT159" s="149">
        <v>0</v>
      </c>
      <c r="AU159" s="151"/>
      <c r="AV159" s="230">
        <v>1</v>
      </c>
      <c r="AW159" s="230">
        <v>0</v>
      </c>
      <c r="AX159" s="230" t="s">
        <v>3615</v>
      </c>
      <c r="AY159" s="141">
        <v>9</v>
      </c>
      <c r="AZ159" s="70">
        <v>1</v>
      </c>
      <c r="BA159" s="70">
        <v>1</v>
      </c>
      <c r="BB159" s="70">
        <v>1</v>
      </c>
      <c r="BC159" s="70">
        <v>1</v>
      </c>
      <c r="BD159" s="70">
        <v>1</v>
      </c>
      <c r="BE159" s="70">
        <v>1</v>
      </c>
      <c r="BF159" s="70">
        <v>1</v>
      </c>
      <c r="BG159" s="71">
        <v>0</v>
      </c>
      <c r="BH159" s="71">
        <v>1</v>
      </c>
      <c r="BI159" s="71">
        <v>1</v>
      </c>
      <c r="BJ159" s="71">
        <v>0</v>
      </c>
      <c r="BK159" s="71">
        <v>0</v>
      </c>
      <c r="BL159" s="70">
        <v>1</v>
      </c>
      <c r="BM159" s="70">
        <v>1</v>
      </c>
      <c r="BN159" s="70">
        <v>0</v>
      </c>
      <c r="BO159" s="70">
        <v>1</v>
      </c>
      <c r="BP159" s="403">
        <v>0</v>
      </c>
      <c r="BQ159" s="403">
        <v>0</v>
      </c>
      <c r="BR159" s="403">
        <v>138000</v>
      </c>
      <c r="BS159" s="403">
        <v>0</v>
      </c>
      <c r="BT159" s="403">
        <v>0</v>
      </c>
      <c r="BU159" s="403">
        <v>0</v>
      </c>
      <c r="BV159" s="403">
        <v>0</v>
      </c>
      <c r="BW159" s="403">
        <v>0</v>
      </c>
      <c r="BX159" s="403">
        <v>0</v>
      </c>
      <c r="BY159" s="403">
        <v>0</v>
      </c>
      <c r="BZ159" s="401">
        <v>0</v>
      </c>
      <c r="CA159" s="401">
        <v>0</v>
      </c>
      <c r="CB159" s="401">
        <v>0</v>
      </c>
      <c r="CC159" s="401">
        <v>0</v>
      </c>
      <c r="CD159" s="401">
        <v>0</v>
      </c>
      <c r="CE159" s="401">
        <v>0</v>
      </c>
      <c r="CF159" s="401">
        <v>0</v>
      </c>
      <c r="CG159" s="401">
        <v>0</v>
      </c>
      <c r="CH159" s="401">
        <v>0</v>
      </c>
      <c r="CI159" s="401">
        <v>0</v>
      </c>
      <c r="CJ159" s="401">
        <v>0</v>
      </c>
      <c r="CK159" s="401">
        <v>0</v>
      </c>
      <c r="CL159" s="401">
        <v>0</v>
      </c>
      <c r="CM159" s="401">
        <v>0</v>
      </c>
      <c r="CN159" s="401">
        <v>0</v>
      </c>
      <c r="CO159" s="401">
        <v>0</v>
      </c>
      <c r="CP159" s="401">
        <v>0</v>
      </c>
      <c r="CQ159" s="401">
        <v>0</v>
      </c>
      <c r="CR159" s="401">
        <v>0</v>
      </c>
      <c r="CS159" s="401">
        <v>0</v>
      </c>
      <c r="CT159" s="401">
        <v>0</v>
      </c>
      <c r="CU159" s="401">
        <v>0</v>
      </c>
      <c r="CV159" s="401">
        <v>0</v>
      </c>
      <c r="CW159" s="401">
        <v>0</v>
      </c>
      <c r="CX159" s="401">
        <v>0</v>
      </c>
      <c r="CY159" s="401">
        <v>0</v>
      </c>
      <c r="CZ159" s="401">
        <v>0</v>
      </c>
      <c r="DA159" s="401">
        <v>0</v>
      </c>
      <c r="DB159" s="401">
        <v>0</v>
      </c>
      <c r="DC159" s="401">
        <v>0</v>
      </c>
      <c r="DD159" s="401">
        <v>0</v>
      </c>
      <c r="DE159" s="401">
        <v>0</v>
      </c>
      <c r="DF159" s="401">
        <v>0</v>
      </c>
      <c r="DG159" s="403">
        <v>14300</v>
      </c>
      <c r="DH159" s="403">
        <v>14300</v>
      </c>
      <c r="DI159" s="403">
        <v>14300</v>
      </c>
      <c r="DJ159" s="403">
        <v>14300</v>
      </c>
      <c r="DK159" s="403">
        <v>14300</v>
      </c>
      <c r="DL159" s="403">
        <v>14300</v>
      </c>
      <c r="DM159" s="403">
        <v>14300</v>
      </c>
      <c r="DN159" s="403">
        <v>14300</v>
      </c>
      <c r="DO159" s="403">
        <v>14300</v>
      </c>
      <c r="DP159" s="403">
        <v>14300</v>
      </c>
      <c r="DQ159" s="403">
        <v>14300</v>
      </c>
      <c r="DR159" s="403">
        <v>14300</v>
      </c>
      <c r="DS159" s="403">
        <v>14300</v>
      </c>
      <c r="DT159" s="403">
        <v>14300</v>
      </c>
      <c r="DU159" s="403">
        <v>14300</v>
      </c>
      <c r="DV159" s="403">
        <v>14300</v>
      </c>
      <c r="DW159" s="403">
        <v>14300</v>
      </c>
      <c r="DX159" s="403">
        <v>14300</v>
      </c>
      <c r="DY159" s="403">
        <v>14300</v>
      </c>
      <c r="DZ159" s="403">
        <v>14300</v>
      </c>
      <c r="EA159" s="403">
        <v>14300</v>
      </c>
      <c r="EB159" s="403">
        <v>14300</v>
      </c>
      <c r="EC159" s="403">
        <v>14300</v>
      </c>
      <c r="ED159" s="403">
        <v>14300</v>
      </c>
      <c r="EE159" s="403">
        <v>14300</v>
      </c>
      <c r="EF159" s="403">
        <v>14300</v>
      </c>
      <c r="EG159" s="403">
        <v>14300</v>
      </c>
      <c r="EH159" s="403">
        <v>14300</v>
      </c>
      <c r="EI159" s="403">
        <v>14300</v>
      </c>
      <c r="EJ159" s="403">
        <v>14300</v>
      </c>
      <c r="EK159" s="403">
        <v>14300</v>
      </c>
      <c r="EL159" s="403">
        <v>14300</v>
      </c>
      <c r="EM159" s="403">
        <v>14300</v>
      </c>
      <c r="EN159" s="403">
        <v>14300</v>
      </c>
      <c r="EO159" s="403">
        <v>14300</v>
      </c>
      <c r="EP159" s="403">
        <v>14300</v>
      </c>
      <c r="EQ159" s="403">
        <v>14300</v>
      </c>
      <c r="ER159" s="403">
        <v>14300</v>
      </c>
      <c r="ES159" s="403">
        <v>14300</v>
      </c>
      <c r="ET159" s="403">
        <v>14300</v>
      </c>
      <c r="EU159" s="403">
        <v>14300</v>
      </c>
      <c r="EV159" s="403">
        <v>14300</v>
      </c>
      <c r="EW159" s="403">
        <v>14300</v>
      </c>
      <c r="EX159" s="404">
        <v>125170.06802721089</v>
      </c>
      <c r="EY159" s="404">
        <v>0</v>
      </c>
      <c r="EZ159" s="404">
        <v>0</v>
      </c>
      <c r="FA159" s="404">
        <v>0</v>
      </c>
      <c r="FB159" s="404">
        <v>0</v>
      </c>
      <c r="FC159" s="404">
        <v>0</v>
      </c>
      <c r="FD159" s="404">
        <v>0</v>
      </c>
      <c r="FE159" s="404">
        <v>0</v>
      </c>
      <c r="FF159" s="404">
        <v>0</v>
      </c>
      <c r="FG159" s="404">
        <v>0</v>
      </c>
      <c r="FH159" s="404">
        <v>0</v>
      </c>
      <c r="FI159" s="404">
        <v>0</v>
      </c>
      <c r="FJ159" s="404">
        <v>0</v>
      </c>
      <c r="FK159" s="404">
        <v>0</v>
      </c>
      <c r="FL159" s="404">
        <v>0</v>
      </c>
      <c r="FM159" s="404">
        <v>0</v>
      </c>
      <c r="FN159" s="404">
        <v>0</v>
      </c>
      <c r="FO159" s="404">
        <v>0</v>
      </c>
      <c r="FP159" s="404">
        <v>0</v>
      </c>
      <c r="FQ159" s="404">
        <v>0</v>
      </c>
      <c r="FR159" s="404">
        <v>0</v>
      </c>
      <c r="FS159" s="404">
        <v>0</v>
      </c>
      <c r="FT159" s="404">
        <v>0</v>
      </c>
      <c r="FU159" s="404">
        <v>0</v>
      </c>
      <c r="FV159" s="404">
        <v>0</v>
      </c>
      <c r="FW159" s="404">
        <v>0</v>
      </c>
      <c r="FX159" s="404">
        <v>0</v>
      </c>
      <c r="FY159" s="404">
        <v>0</v>
      </c>
      <c r="FZ159" s="404">
        <v>0</v>
      </c>
      <c r="GA159" s="404">
        <v>0</v>
      </c>
      <c r="GB159" s="404">
        <v>0</v>
      </c>
      <c r="GC159" s="404">
        <v>0</v>
      </c>
      <c r="GD159" s="404">
        <v>0</v>
      </c>
      <c r="GE159" s="404">
        <v>0</v>
      </c>
      <c r="GF159" s="404">
        <v>0</v>
      </c>
      <c r="GG159" s="404">
        <v>0</v>
      </c>
      <c r="GH159" s="404">
        <v>0</v>
      </c>
      <c r="GI159" s="404">
        <v>0</v>
      </c>
      <c r="GJ159" s="404">
        <v>0</v>
      </c>
      <c r="GK159" s="404">
        <v>0</v>
      </c>
      <c r="GL159" s="404">
        <v>12970.521541950113</v>
      </c>
      <c r="GM159" s="404">
        <v>12352.877659000107</v>
      </c>
      <c r="GN159" s="404">
        <v>11764.645389523912</v>
      </c>
      <c r="GO159" s="404">
        <v>11204.424180498963</v>
      </c>
      <c r="GP159" s="404">
        <v>10670.880171903776</v>
      </c>
      <c r="GQ159" s="404">
        <v>10162.743020860737</v>
      </c>
      <c r="GR159" s="404">
        <v>9678.8028770102264</v>
      </c>
      <c r="GS159" s="404">
        <v>9217.9075019145002</v>
      </c>
      <c r="GT159" s="404">
        <v>8778.9595256328575</v>
      </c>
      <c r="GU159" s="404">
        <v>8360.9138339360543</v>
      </c>
      <c r="GV159" s="404">
        <v>7962.7750799391006</v>
      </c>
      <c r="GW159" s="404">
        <v>7583.595314227714</v>
      </c>
      <c r="GX159" s="404">
        <v>7222.4717278359194</v>
      </c>
      <c r="GY159" s="404">
        <v>6878.5445027008736</v>
      </c>
      <c r="GZ159" s="404">
        <v>6550.9947644770227</v>
      </c>
      <c r="HA159" s="404">
        <v>6239.0426328352596</v>
      </c>
      <c r="HB159" s="404">
        <v>5941.9453646050088</v>
      </c>
      <c r="HC159" s="404">
        <v>5658.9955853381034</v>
      </c>
      <c r="HD159" s="404">
        <v>5389.5196050839086</v>
      </c>
      <c r="HE159" s="404">
        <v>5132.8758143656269</v>
      </c>
      <c r="HF159" s="404">
        <v>4888.4531565386933</v>
      </c>
      <c r="HG159" s="404">
        <v>4655.6696728939924</v>
      </c>
      <c r="HH159" s="404">
        <v>4433.9711170418977</v>
      </c>
      <c r="HI159" s="404">
        <v>4222.829635277998</v>
      </c>
      <c r="HJ159" s="404">
        <v>4021.7425097885694</v>
      </c>
      <c r="HK159" s="404">
        <v>3830.2309617033993</v>
      </c>
      <c r="HL159" s="404">
        <v>3647.8390111460949</v>
      </c>
      <c r="HM159" s="404">
        <v>3474.132391567709</v>
      </c>
      <c r="HN159" s="404">
        <v>3308.6975157787715</v>
      </c>
      <c r="HO159" s="404">
        <v>3151.1404912178764</v>
      </c>
      <c r="HP159" s="404">
        <v>3001.0861821122635</v>
      </c>
      <c r="HQ159" s="404">
        <v>2858.1773162973936</v>
      </c>
      <c r="HR159" s="404">
        <v>2722.0736345689465</v>
      </c>
      <c r="HS159" s="404">
        <v>2592.4510805418536</v>
      </c>
      <c r="HT159" s="404">
        <v>2469.0010290874798</v>
      </c>
      <c r="HU159" s="404">
        <v>2351.4295515118852</v>
      </c>
      <c r="HV159" s="404">
        <v>2239.4567157256051</v>
      </c>
      <c r="HW159" s="404">
        <v>2132.8159197386713</v>
      </c>
      <c r="HX159" s="404">
        <v>2031.253256893973</v>
      </c>
      <c r="HY159" s="404">
        <v>1934.5269113275931</v>
      </c>
      <c r="HZ159" s="404">
        <v>125170.06802721089</v>
      </c>
      <c r="IA159" s="404">
        <v>233690.41415440044</v>
      </c>
      <c r="IB159" s="408">
        <v>1.866983200037873</v>
      </c>
      <c r="IC159" s="410"/>
    </row>
    <row r="160" spans="1:237" ht="90" customHeight="1" x14ac:dyDescent="0.2">
      <c r="A160" s="137" t="s">
        <v>1842</v>
      </c>
      <c r="B160" s="137" t="s">
        <v>1843</v>
      </c>
      <c r="C160" s="138" t="s">
        <v>1887</v>
      </c>
      <c r="D160" s="121">
        <v>3</v>
      </c>
      <c r="E160" s="138" t="s">
        <v>1888</v>
      </c>
      <c r="F160" s="118" t="s">
        <v>1889</v>
      </c>
      <c r="G160" s="118" t="s">
        <v>1890</v>
      </c>
      <c r="H160" s="142" t="s">
        <v>77</v>
      </c>
      <c r="I160" s="118" t="s">
        <v>1867</v>
      </c>
      <c r="J160" s="118">
        <v>40</v>
      </c>
      <c r="K160" s="227" t="s">
        <v>79</v>
      </c>
      <c r="L160" s="142">
        <v>14600</v>
      </c>
      <c r="M160" s="142" t="s">
        <v>1849</v>
      </c>
      <c r="N160" s="142" t="s">
        <v>96</v>
      </c>
      <c r="O160" s="13" t="s">
        <v>217</v>
      </c>
      <c r="P160" s="142" t="s">
        <v>218</v>
      </c>
      <c r="Q160" s="79" t="s">
        <v>87</v>
      </c>
      <c r="R160" s="142" t="s">
        <v>108</v>
      </c>
      <c r="S160" s="142" t="s">
        <v>99</v>
      </c>
      <c r="T160" s="142" t="s">
        <v>1850</v>
      </c>
      <c r="U160" s="142" t="s">
        <v>100</v>
      </c>
      <c r="V160" s="205">
        <v>1</v>
      </c>
      <c r="W160" s="139">
        <v>150000</v>
      </c>
      <c r="X160" s="136">
        <v>0</v>
      </c>
      <c r="Y160" s="136">
        <v>0</v>
      </c>
      <c r="Z160" s="136">
        <v>0</v>
      </c>
      <c r="AA160" s="136">
        <v>0</v>
      </c>
      <c r="AB160" s="139">
        <v>150000</v>
      </c>
      <c r="AC160" s="136">
        <v>0</v>
      </c>
      <c r="AD160" s="136">
        <v>0</v>
      </c>
      <c r="AE160" s="139">
        <v>0</v>
      </c>
      <c r="AF160" s="139">
        <v>0</v>
      </c>
      <c r="AG160" s="139">
        <v>0</v>
      </c>
      <c r="AH160" s="139">
        <v>0</v>
      </c>
      <c r="AI160" s="142" t="s">
        <v>88</v>
      </c>
      <c r="AJ160" s="136">
        <v>0</v>
      </c>
      <c r="AK160" s="139">
        <v>0</v>
      </c>
      <c r="AL160" s="139">
        <v>0</v>
      </c>
      <c r="AM160" s="139">
        <v>0</v>
      </c>
      <c r="AN160" s="139">
        <v>0</v>
      </c>
      <c r="AO160" s="136">
        <v>0</v>
      </c>
      <c r="AP160" s="136">
        <v>0</v>
      </c>
      <c r="AQ160" s="139">
        <v>0</v>
      </c>
      <c r="AR160" s="139">
        <v>0</v>
      </c>
      <c r="AS160" s="139">
        <v>0</v>
      </c>
      <c r="AT160" s="139">
        <v>0</v>
      </c>
      <c r="AU160" s="118"/>
      <c r="AV160" s="230">
        <v>1</v>
      </c>
      <c r="AW160" s="230">
        <v>0</v>
      </c>
      <c r="AX160" s="230" t="s">
        <v>3594</v>
      </c>
      <c r="AY160" s="141">
        <v>8</v>
      </c>
      <c r="AZ160" s="70">
        <v>1</v>
      </c>
      <c r="BA160" s="70">
        <v>1</v>
      </c>
      <c r="BB160" s="70">
        <v>1</v>
      </c>
      <c r="BC160" s="70">
        <v>1</v>
      </c>
      <c r="BD160" s="70">
        <v>1</v>
      </c>
      <c r="BE160" s="70">
        <v>1</v>
      </c>
      <c r="BF160" s="70">
        <v>1</v>
      </c>
      <c r="BG160" s="71">
        <v>0</v>
      </c>
      <c r="BH160" s="71">
        <v>0</v>
      </c>
      <c r="BI160" s="71">
        <v>0</v>
      </c>
      <c r="BJ160" s="71">
        <v>0</v>
      </c>
      <c r="BK160" s="71">
        <v>0</v>
      </c>
      <c r="BL160" s="70">
        <v>1</v>
      </c>
      <c r="BM160" s="70">
        <v>1</v>
      </c>
      <c r="BN160" s="70">
        <v>0</v>
      </c>
      <c r="BO160" s="70">
        <v>1</v>
      </c>
      <c r="BP160" s="403">
        <v>0</v>
      </c>
      <c r="BQ160" s="403">
        <v>0</v>
      </c>
      <c r="BR160" s="403">
        <v>0</v>
      </c>
      <c r="BS160" s="403">
        <v>150000</v>
      </c>
      <c r="BT160" s="403">
        <v>0</v>
      </c>
      <c r="BU160" s="403">
        <v>0</v>
      </c>
      <c r="BV160" s="403">
        <v>0</v>
      </c>
      <c r="BW160" s="403">
        <v>0</v>
      </c>
      <c r="BX160" s="403">
        <v>0</v>
      </c>
      <c r="BY160" s="403">
        <v>0</v>
      </c>
      <c r="BZ160" s="401">
        <v>0</v>
      </c>
      <c r="CA160" s="401">
        <v>0</v>
      </c>
      <c r="CB160" s="401">
        <v>0</v>
      </c>
      <c r="CC160" s="401">
        <v>0</v>
      </c>
      <c r="CD160" s="401">
        <v>0</v>
      </c>
      <c r="CE160" s="401">
        <v>0</v>
      </c>
      <c r="CF160" s="401">
        <v>0</v>
      </c>
      <c r="CG160" s="401">
        <v>0</v>
      </c>
      <c r="CH160" s="401">
        <v>0</v>
      </c>
      <c r="CI160" s="401">
        <v>0</v>
      </c>
      <c r="CJ160" s="401">
        <v>0</v>
      </c>
      <c r="CK160" s="401">
        <v>0</v>
      </c>
      <c r="CL160" s="401">
        <v>0</v>
      </c>
      <c r="CM160" s="401">
        <v>0</v>
      </c>
      <c r="CN160" s="401">
        <v>0</v>
      </c>
      <c r="CO160" s="401">
        <v>0</v>
      </c>
      <c r="CP160" s="401">
        <v>0</v>
      </c>
      <c r="CQ160" s="401">
        <v>0</v>
      </c>
      <c r="CR160" s="401">
        <v>0</v>
      </c>
      <c r="CS160" s="401">
        <v>0</v>
      </c>
      <c r="CT160" s="401">
        <v>0</v>
      </c>
      <c r="CU160" s="401">
        <v>0</v>
      </c>
      <c r="CV160" s="401">
        <v>0</v>
      </c>
      <c r="CW160" s="401">
        <v>0</v>
      </c>
      <c r="CX160" s="401">
        <v>0</v>
      </c>
      <c r="CY160" s="401">
        <v>0</v>
      </c>
      <c r="CZ160" s="401">
        <v>0</v>
      </c>
      <c r="DA160" s="401">
        <v>0</v>
      </c>
      <c r="DB160" s="401">
        <v>0</v>
      </c>
      <c r="DC160" s="401">
        <v>0</v>
      </c>
      <c r="DD160" s="401">
        <v>0</v>
      </c>
      <c r="DE160" s="401">
        <v>0</v>
      </c>
      <c r="DF160" s="401">
        <v>0</v>
      </c>
      <c r="DG160" s="403">
        <v>14600</v>
      </c>
      <c r="DH160" s="403">
        <v>14600</v>
      </c>
      <c r="DI160" s="403">
        <v>14600</v>
      </c>
      <c r="DJ160" s="403">
        <v>14600</v>
      </c>
      <c r="DK160" s="403">
        <v>14600</v>
      </c>
      <c r="DL160" s="403">
        <v>14600</v>
      </c>
      <c r="DM160" s="403">
        <v>14600</v>
      </c>
      <c r="DN160" s="403">
        <v>14600</v>
      </c>
      <c r="DO160" s="403">
        <v>14600</v>
      </c>
      <c r="DP160" s="403">
        <v>14600</v>
      </c>
      <c r="DQ160" s="403">
        <v>14600</v>
      </c>
      <c r="DR160" s="403">
        <v>14600</v>
      </c>
      <c r="DS160" s="403">
        <v>14600</v>
      </c>
      <c r="DT160" s="403">
        <v>14600</v>
      </c>
      <c r="DU160" s="403">
        <v>14600</v>
      </c>
      <c r="DV160" s="403">
        <v>14600</v>
      </c>
      <c r="DW160" s="403">
        <v>14600</v>
      </c>
      <c r="DX160" s="403">
        <v>14600</v>
      </c>
      <c r="DY160" s="403">
        <v>14600</v>
      </c>
      <c r="DZ160" s="403">
        <v>14600</v>
      </c>
      <c r="EA160" s="403">
        <v>14600</v>
      </c>
      <c r="EB160" s="403">
        <v>14600</v>
      </c>
      <c r="EC160" s="403">
        <v>14600</v>
      </c>
      <c r="ED160" s="403">
        <v>14600</v>
      </c>
      <c r="EE160" s="403">
        <v>14600</v>
      </c>
      <c r="EF160" s="403">
        <v>14600</v>
      </c>
      <c r="EG160" s="403">
        <v>14600</v>
      </c>
      <c r="EH160" s="403">
        <v>14600</v>
      </c>
      <c r="EI160" s="403">
        <v>14600</v>
      </c>
      <c r="EJ160" s="403">
        <v>14600</v>
      </c>
      <c r="EK160" s="403">
        <v>14600</v>
      </c>
      <c r="EL160" s="403">
        <v>14600</v>
      </c>
      <c r="EM160" s="403">
        <v>14600</v>
      </c>
      <c r="EN160" s="403">
        <v>14600</v>
      </c>
      <c r="EO160" s="403">
        <v>14600</v>
      </c>
      <c r="EP160" s="403">
        <v>14600</v>
      </c>
      <c r="EQ160" s="403">
        <v>14600</v>
      </c>
      <c r="ER160" s="403">
        <v>14600</v>
      </c>
      <c r="ES160" s="403">
        <v>14600</v>
      </c>
      <c r="ET160" s="403">
        <v>14600</v>
      </c>
      <c r="EU160" s="403">
        <v>14600</v>
      </c>
      <c r="EV160" s="403">
        <v>14600</v>
      </c>
      <c r="EW160" s="403">
        <v>14600</v>
      </c>
      <c r="EX160" s="404">
        <v>0</v>
      </c>
      <c r="EY160" s="404">
        <v>129575.6397797214</v>
      </c>
      <c r="EZ160" s="404">
        <v>0</v>
      </c>
      <c r="FA160" s="404">
        <v>0</v>
      </c>
      <c r="FB160" s="404">
        <v>0</v>
      </c>
      <c r="FC160" s="404">
        <v>0</v>
      </c>
      <c r="FD160" s="404">
        <v>0</v>
      </c>
      <c r="FE160" s="404">
        <v>0</v>
      </c>
      <c r="FF160" s="404">
        <v>0</v>
      </c>
      <c r="FG160" s="404">
        <v>0</v>
      </c>
      <c r="FH160" s="404">
        <v>0</v>
      </c>
      <c r="FI160" s="404">
        <v>0</v>
      </c>
      <c r="FJ160" s="404">
        <v>0</v>
      </c>
      <c r="FK160" s="404">
        <v>0</v>
      </c>
      <c r="FL160" s="404">
        <v>0</v>
      </c>
      <c r="FM160" s="404">
        <v>0</v>
      </c>
      <c r="FN160" s="404">
        <v>0</v>
      </c>
      <c r="FO160" s="404">
        <v>0</v>
      </c>
      <c r="FP160" s="404">
        <v>0</v>
      </c>
      <c r="FQ160" s="404">
        <v>0</v>
      </c>
      <c r="FR160" s="404">
        <v>0</v>
      </c>
      <c r="FS160" s="404">
        <v>0</v>
      </c>
      <c r="FT160" s="404">
        <v>0</v>
      </c>
      <c r="FU160" s="404">
        <v>0</v>
      </c>
      <c r="FV160" s="404">
        <v>0</v>
      </c>
      <c r="FW160" s="404">
        <v>0</v>
      </c>
      <c r="FX160" s="404">
        <v>0</v>
      </c>
      <c r="FY160" s="404">
        <v>0</v>
      </c>
      <c r="FZ160" s="404">
        <v>0</v>
      </c>
      <c r="GA160" s="404">
        <v>0</v>
      </c>
      <c r="GB160" s="404">
        <v>0</v>
      </c>
      <c r="GC160" s="404">
        <v>0</v>
      </c>
      <c r="GD160" s="404">
        <v>0</v>
      </c>
      <c r="GE160" s="404">
        <v>0</v>
      </c>
      <c r="GF160" s="404">
        <v>0</v>
      </c>
      <c r="GG160" s="404">
        <v>0</v>
      </c>
      <c r="GH160" s="404">
        <v>0</v>
      </c>
      <c r="GI160" s="404">
        <v>0</v>
      </c>
      <c r="GJ160" s="404">
        <v>0</v>
      </c>
      <c r="GK160" s="404">
        <v>0</v>
      </c>
      <c r="GL160" s="404">
        <v>13242.630385487528</v>
      </c>
      <c r="GM160" s="404">
        <v>12612.02893855955</v>
      </c>
      <c r="GN160" s="404">
        <v>12011.456131961477</v>
      </c>
      <c r="GO160" s="404">
        <v>11439.4820304395</v>
      </c>
      <c r="GP160" s="404">
        <v>10894.744790894763</v>
      </c>
      <c r="GQ160" s="404">
        <v>10375.947419899772</v>
      </c>
      <c r="GR160" s="404">
        <v>9881.8546856188332</v>
      </c>
      <c r="GS160" s="404">
        <v>9411.2901767798394</v>
      </c>
      <c r="GT160" s="404">
        <v>8963.1335016950852</v>
      </c>
      <c r="GU160" s="404">
        <v>8536.3176206619864</v>
      </c>
      <c r="GV160" s="404">
        <v>8129.8263053923692</v>
      </c>
      <c r="GW160" s="404">
        <v>7742.691719421302</v>
      </c>
      <c r="GX160" s="404">
        <v>7373.9921137345755</v>
      </c>
      <c r="GY160" s="404">
        <v>7022.8496321281646</v>
      </c>
      <c r="GZ160" s="404">
        <v>6688.4282210744432</v>
      </c>
      <c r="HA160" s="404">
        <v>6369.9316391185166</v>
      </c>
      <c r="HB160" s="404">
        <v>6066.6015610652539</v>
      </c>
      <c r="HC160" s="404">
        <v>5777.715772443099</v>
      </c>
      <c r="HD160" s="404">
        <v>5502.5864499458085</v>
      </c>
      <c r="HE160" s="404">
        <v>5240.5585237579135</v>
      </c>
      <c r="HF160" s="404">
        <v>4991.0081178646797</v>
      </c>
      <c r="HG160" s="404">
        <v>4753.3410646330276</v>
      </c>
      <c r="HH160" s="404">
        <v>4526.991490126693</v>
      </c>
      <c r="HI160" s="404">
        <v>4311.4204667873264</v>
      </c>
      <c r="HJ160" s="404">
        <v>4106.1147302736445</v>
      </c>
      <c r="HK160" s="404">
        <v>3910.5854574034706</v>
      </c>
      <c r="HL160" s="404">
        <v>3724.3671022890198</v>
      </c>
      <c r="HM160" s="404">
        <v>3547.0162878943042</v>
      </c>
      <c r="HN160" s="404">
        <v>3378.1107503755288</v>
      </c>
      <c r="HO160" s="404">
        <v>3217.2483336909786</v>
      </c>
      <c r="HP160" s="404">
        <v>3064.0460320866464</v>
      </c>
      <c r="HQ160" s="404">
        <v>2918.1390781777586</v>
      </c>
      <c r="HR160" s="404">
        <v>2779.1800744550083</v>
      </c>
      <c r="HS160" s="404">
        <v>2646.8381661476265</v>
      </c>
      <c r="HT160" s="404">
        <v>2520.7982534739303</v>
      </c>
      <c r="HU160" s="404">
        <v>2400.7602414037428</v>
      </c>
      <c r="HV160" s="404">
        <v>2286.4383251464224</v>
      </c>
      <c r="HW160" s="404">
        <v>2177.560309663259</v>
      </c>
      <c r="HX160" s="404">
        <v>2073.8669615840563</v>
      </c>
      <c r="HY160" s="404">
        <v>1975.1113919848153</v>
      </c>
      <c r="HZ160" s="404">
        <v>129575.6397797214</v>
      </c>
      <c r="IA160" s="404">
        <v>238593.01025554171</v>
      </c>
      <c r="IB160" s="408">
        <v>1.8413415566471434</v>
      </c>
      <c r="IC160" s="410"/>
    </row>
    <row r="161" spans="1:237" ht="90" customHeight="1" x14ac:dyDescent="0.2">
      <c r="A161" s="161" t="s">
        <v>2267</v>
      </c>
      <c r="B161" s="150" t="s">
        <v>2788</v>
      </c>
      <c r="C161" s="150" t="s">
        <v>2219</v>
      </c>
      <c r="D161" s="148">
        <v>10</v>
      </c>
      <c r="E161" s="150" t="s">
        <v>2819</v>
      </c>
      <c r="F161" s="151" t="s">
        <v>2820</v>
      </c>
      <c r="G161" s="151" t="s">
        <v>2821</v>
      </c>
      <c r="H161" s="79" t="s">
        <v>77</v>
      </c>
      <c r="I161" s="151" t="s">
        <v>2813</v>
      </c>
      <c r="J161" s="151">
        <v>10</v>
      </c>
      <c r="K161" s="227" t="s">
        <v>79</v>
      </c>
      <c r="L161" s="79">
        <v>2261</v>
      </c>
      <c r="M161" s="79" t="s">
        <v>2818</v>
      </c>
      <c r="N161" s="79" t="s">
        <v>81</v>
      </c>
      <c r="O161" s="79" t="s">
        <v>133</v>
      </c>
      <c r="P161" s="79" t="s">
        <v>134</v>
      </c>
      <c r="Q161" s="112" t="s">
        <v>100</v>
      </c>
      <c r="R161" s="79" t="s">
        <v>108</v>
      </c>
      <c r="S161" s="79" t="s">
        <v>99</v>
      </c>
      <c r="T161" s="79" t="s">
        <v>1850</v>
      </c>
      <c r="U161" s="79" t="s">
        <v>100</v>
      </c>
      <c r="V161" s="81">
        <v>1</v>
      </c>
      <c r="W161" s="149">
        <v>0</v>
      </c>
      <c r="X161" s="149">
        <v>0</v>
      </c>
      <c r="Y161" s="149">
        <v>0</v>
      </c>
      <c r="Z161" s="149">
        <v>0</v>
      </c>
      <c r="AA161" s="149">
        <v>0</v>
      </c>
      <c r="AB161" s="149">
        <v>0</v>
      </c>
      <c r="AC161" s="149">
        <v>0</v>
      </c>
      <c r="AD161" s="149">
        <v>0</v>
      </c>
      <c r="AE161" s="149">
        <v>0</v>
      </c>
      <c r="AF161" s="149">
        <v>0</v>
      </c>
      <c r="AG161" s="149">
        <v>0</v>
      </c>
      <c r="AH161" s="149">
        <v>0</v>
      </c>
      <c r="AI161" s="88" t="s">
        <v>88</v>
      </c>
      <c r="AJ161" s="149">
        <v>10000</v>
      </c>
      <c r="AK161" s="149">
        <v>0</v>
      </c>
      <c r="AL161" s="149">
        <v>0</v>
      </c>
      <c r="AM161" s="149">
        <v>10000</v>
      </c>
      <c r="AN161" s="149">
        <v>0</v>
      </c>
      <c r="AO161" s="149">
        <v>0</v>
      </c>
      <c r="AP161" s="149">
        <v>0</v>
      </c>
      <c r="AQ161" s="149">
        <v>0</v>
      </c>
      <c r="AR161" s="149">
        <v>0</v>
      </c>
      <c r="AS161" s="149">
        <v>0</v>
      </c>
      <c r="AT161" s="149">
        <v>0</v>
      </c>
      <c r="AU161" s="151"/>
      <c r="AV161" s="230">
        <v>1</v>
      </c>
      <c r="AW161" s="230">
        <v>0</v>
      </c>
      <c r="AX161" s="230" t="s">
        <v>3596</v>
      </c>
      <c r="AY161" s="141">
        <v>8</v>
      </c>
      <c r="AZ161" s="70">
        <v>1</v>
      </c>
      <c r="BA161" s="70">
        <v>1</v>
      </c>
      <c r="BB161" s="70">
        <v>0</v>
      </c>
      <c r="BC161" s="70">
        <v>1</v>
      </c>
      <c r="BD161" s="70">
        <v>1</v>
      </c>
      <c r="BE161" s="70">
        <v>1</v>
      </c>
      <c r="BF161" s="70">
        <v>1</v>
      </c>
      <c r="BG161" s="71">
        <v>0</v>
      </c>
      <c r="BH161" s="71">
        <v>1</v>
      </c>
      <c r="BI161" s="71">
        <v>0</v>
      </c>
      <c r="BJ161" s="71">
        <v>0</v>
      </c>
      <c r="BK161" s="71">
        <v>1</v>
      </c>
      <c r="BL161" s="70">
        <v>1</v>
      </c>
      <c r="BM161" s="70">
        <v>1</v>
      </c>
      <c r="BN161" s="70">
        <v>0</v>
      </c>
      <c r="BO161" s="70">
        <v>1</v>
      </c>
      <c r="BP161" s="403">
        <v>0</v>
      </c>
      <c r="BQ161" s="403">
        <v>0</v>
      </c>
      <c r="BR161" s="403">
        <v>10000</v>
      </c>
      <c r="BS161" s="403">
        <v>0</v>
      </c>
      <c r="BT161" s="403">
        <v>0</v>
      </c>
      <c r="BU161" s="403">
        <v>0</v>
      </c>
      <c r="BV161" s="403">
        <v>0</v>
      </c>
      <c r="BW161" s="403">
        <v>0</v>
      </c>
      <c r="BX161" s="403">
        <v>0</v>
      </c>
      <c r="BY161" s="403">
        <v>0</v>
      </c>
      <c r="BZ161" s="401">
        <v>0</v>
      </c>
      <c r="CA161" s="401">
        <v>0</v>
      </c>
      <c r="CB161" s="401">
        <v>0</v>
      </c>
      <c r="CC161" s="401">
        <v>0</v>
      </c>
      <c r="CD161" s="401">
        <v>0</v>
      </c>
      <c r="CE161" s="401">
        <v>0</v>
      </c>
      <c r="CF161" s="401">
        <v>0</v>
      </c>
      <c r="CG161" s="401">
        <v>0</v>
      </c>
      <c r="CH161" s="401">
        <v>0</v>
      </c>
      <c r="CI161" s="401">
        <v>0</v>
      </c>
      <c r="CJ161" s="401">
        <v>0</v>
      </c>
      <c r="CK161" s="401">
        <v>0</v>
      </c>
      <c r="CL161" s="401">
        <v>0</v>
      </c>
      <c r="CM161" s="401">
        <v>0</v>
      </c>
      <c r="CN161" s="401">
        <v>0</v>
      </c>
      <c r="CO161" s="401">
        <v>0</v>
      </c>
      <c r="CP161" s="401">
        <v>0</v>
      </c>
      <c r="CQ161" s="401">
        <v>0</v>
      </c>
      <c r="CR161" s="401">
        <v>0</v>
      </c>
      <c r="CS161" s="401">
        <v>0</v>
      </c>
      <c r="CT161" s="401">
        <v>0</v>
      </c>
      <c r="CU161" s="401">
        <v>0</v>
      </c>
      <c r="CV161" s="401">
        <v>0</v>
      </c>
      <c r="CW161" s="401">
        <v>0</v>
      </c>
      <c r="CX161" s="401">
        <v>0</v>
      </c>
      <c r="CY161" s="401">
        <v>0</v>
      </c>
      <c r="CZ161" s="401">
        <v>0</v>
      </c>
      <c r="DA161" s="401">
        <v>0</v>
      </c>
      <c r="DB161" s="401">
        <v>0</v>
      </c>
      <c r="DC161" s="401">
        <v>0</v>
      </c>
      <c r="DD161" s="401">
        <v>0</v>
      </c>
      <c r="DE161" s="401">
        <v>0</v>
      </c>
      <c r="DF161" s="401">
        <v>0</v>
      </c>
      <c r="DG161" s="403">
        <v>2261</v>
      </c>
      <c r="DH161" s="403">
        <v>2261</v>
      </c>
      <c r="DI161" s="403">
        <v>2261</v>
      </c>
      <c r="DJ161" s="403">
        <v>2261</v>
      </c>
      <c r="DK161" s="403">
        <v>2261</v>
      </c>
      <c r="DL161" s="403">
        <v>2261</v>
      </c>
      <c r="DM161" s="403">
        <v>2261</v>
      </c>
      <c r="DN161" s="403">
        <v>2261</v>
      </c>
      <c r="DO161" s="403">
        <v>2261</v>
      </c>
      <c r="DP161" s="403">
        <v>2261</v>
      </c>
      <c r="DQ161" s="403">
        <v>2261</v>
      </c>
      <c r="DR161" s="403">
        <v>2261</v>
      </c>
      <c r="DS161" s="403">
        <v>2261</v>
      </c>
      <c r="DT161" s="403">
        <v>2261</v>
      </c>
      <c r="DU161" s="403">
        <v>2261</v>
      </c>
      <c r="DV161" s="403">
        <v>2261</v>
      </c>
      <c r="DW161" s="403">
        <v>2261</v>
      </c>
      <c r="DX161" s="403">
        <v>2261</v>
      </c>
      <c r="DY161" s="403">
        <v>2261</v>
      </c>
      <c r="DZ161" s="403">
        <v>2261</v>
      </c>
      <c r="EA161" s="403">
        <v>2261</v>
      </c>
      <c r="EB161" s="403">
        <v>2261</v>
      </c>
      <c r="EC161" s="403">
        <v>2261</v>
      </c>
      <c r="ED161" s="403">
        <v>2261</v>
      </c>
      <c r="EE161" s="403">
        <v>2261</v>
      </c>
      <c r="EF161" s="403">
        <v>2261</v>
      </c>
      <c r="EG161" s="403">
        <v>2261</v>
      </c>
      <c r="EH161" s="403">
        <v>2261</v>
      </c>
      <c r="EI161" s="403">
        <v>2261</v>
      </c>
      <c r="EJ161" s="403">
        <v>2261</v>
      </c>
      <c r="EK161" s="403">
        <v>2261</v>
      </c>
      <c r="EL161" s="403">
        <v>2261</v>
      </c>
      <c r="EM161" s="403">
        <v>2261</v>
      </c>
      <c r="EN161" s="403">
        <v>2261</v>
      </c>
      <c r="EO161" s="403">
        <v>2261</v>
      </c>
      <c r="EP161" s="403">
        <v>2261</v>
      </c>
      <c r="EQ161" s="403">
        <v>2261</v>
      </c>
      <c r="ER161" s="403">
        <v>2261</v>
      </c>
      <c r="ES161" s="403">
        <v>2261</v>
      </c>
      <c r="ET161" s="403">
        <v>2261</v>
      </c>
      <c r="EU161" s="403">
        <v>2261</v>
      </c>
      <c r="EV161" s="403">
        <v>2261</v>
      </c>
      <c r="EW161" s="403">
        <v>2261</v>
      </c>
      <c r="EX161" s="404">
        <v>9070.2947845804993</v>
      </c>
      <c r="EY161" s="404">
        <v>0</v>
      </c>
      <c r="EZ161" s="404">
        <v>0</v>
      </c>
      <c r="FA161" s="404">
        <v>0</v>
      </c>
      <c r="FB161" s="404">
        <v>0</v>
      </c>
      <c r="FC161" s="404">
        <v>0</v>
      </c>
      <c r="FD161" s="404">
        <v>0</v>
      </c>
      <c r="FE161" s="404">
        <v>0</v>
      </c>
      <c r="FF161" s="404">
        <v>0</v>
      </c>
      <c r="FG161" s="404">
        <v>0</v>
      </c>
      <c r="FH161" s="404">
        <v>0</v>
      </c>
      <c r="FI161" s="404">
        <v>0</v>
      </c>
      <c r="FJ161" s="404">
        <v>0</v>
      </c>
      <c r="FK161" s="404">
        <v>0</v>
      </c>
      <c r="FL161" s="404">
        <v>0</v>
      </c>
      <c r="FM161" s="404">
        <v>0</v>
      </c>
      <c r="FN161" s="404">
        <v>0</v>
      </c>
      <c r="FO161" s="404">
        <v>0</v>
      </c>
      <c r="FP161" s="404">
        <v>0</v>
      </c>
      <c r="FQ161" s="404">
        <v>0</v>
      </c>
      <c r="FR161" s="404">
        <v>0</v>
      </c>
      <c r="FS161" s="404">
        <v>0</v>
      </c>
      <c r="FT161" s="404">
        <v>0</v>
      </c>
      <c r="FU161" s="404">
        <v>0</v>
      </c>
      <c r="FV161" s="404">
        <v>0</v>
      </c>
      <c r="FW161" s="404">
        <v>0</v>
      </c>
      <c r="FX161" s="404">
        <v>0</v>
      </c>
      <c r="FY161" s="404">
        <v>0</v>
      </c>
      <c r="FZ161" s="404">
        <v>0</v>
      </c>
      <c r="GA161" s="404">
        <v>0</v>
      </c>
      <c r="GB161" s="404">
        <v>0</v>
      </c>
      <c r="GC161" s="404">
        <v>0</v>
      </c>
      <c r="GD161" s="404">
        <v>0</v>
      </c>
      <c r="GE161" s="404">
        <v>0</v>
      </c>
      <c r="GF161" s="404">
        <v>0</v>
      </c>
      <c r="GG161" s="404">
        <v>0</v>
      </c>
      <c r="GH161" s="404">
        <v>0</v>
      </c>
      <c r="GI161" s="404">
        <v>0</v>
      </c>
      <c r="GJ161" s="404">
        <v>0</v>
      </c>
      <c r="GK161" s="404">
        <v>0</v>
      </c>
      <c r="GL161" s="404">
        <v>2050.7936507936506</v>
      </c>
      <c r="GM161" s="404">
        <v>1953.1368102796673</v>
      </c>
      <c r="GN161" s="404">
        <v>1860.1302955044453</v>
      </c>
      <c r="GO161" s="404">
        <v>1771.5526623851856</v>
      </c>
      <c r="GP161" s="404">
        <v>1687.1930117954153</v>
      </c>
      <c r="GQ161" s="404">
        <v>1606.8504874242046</v>
      </c>
      <c r="GR161" s="404">
        <v>1530.3337975468617</v>
      </c>
      <c r="GS161" s="404">
        <v>1457.4607595684397</v>
      </c>
      <c r="GT161" s="404">
        <v>1388.0578662556568</v>
      </c>
      <c r="GU161" s="404">
        <v>1321.9598726244349</v>
      </c>
      <c r="GV161" s="404">
        <v>1259.0094024994621</v>
      </c>
      <c r="GW161" s="404">
        <v>1199.0565738090113</v>
      </c>
      <c r="GX161" s="404">
        <v>1141.9586417228682</v>
      </c>
      <c r="GY161" s="404">
        <v>1087.5796587836835</v>
      </c>
      <c r="GZ161" s="404">
        <v>1035.790151222556</v>
      </c>
      <c r="HA161" s="404">
        <v>986.46681068814837</v>
      </c>
      <c r="HB161" s="404">
        <v>939.49220065537941</v>
      </c>
      <c r="HC161" s="404">
        <v>894.75447681464698</v>
      </c>
      <c r="HD161" s="404">
        <v>852.14712077585432</v>
      </c>
      <c r="HE161" s="404">
        <v>811.56868645319469</v>
      </c>
      <c r="HF161" s="404">
        <v>772.92255852685207</v>
      </c>
      <c r="HG161" s="404">
        <v>736.1167224065257</v>
      </c>
      <c r="HH161" s="404">
        <v>701.06354514907218</v>
      </c>
      <c r="HI161" s="404">
        <v>667.67956680864006</v>
      </c>
      <c r="HJ161" s="404">
        <v>635.88530172251433</v>
      </c>
      <c r="HK161" s="404">
        <v>605.6050492595374</v>
      </c>
      <c r="HL161" s="404">
        <v>576.76671358051192</v>
      </c>
      <c r="HM161" s="404">
        <v>549.30163198143987</v>
      </c>
      <c r="HN161" s="404">
        <v>523.14441141089526</v>
      </c>
      <c r="HO161" s="404">
        <v>498.23277277228101</v>
      </c>
      <c r="HP161" s="404">
        <v>474.50740264026769</v>
      </c>
      <c r="HQ161" s="404">
        <v>451.91181203835015</v>
      </c>
      <c r="HR161" s="404">
        <v>430.39220194128586</v>
      </c>
      <c r="HS161" s="404">
        <v>409.89733518217696</v>
      </c>
      <c r="HT161" s="404">
        <v>390.37841445921617</v>
      </c>
      <c r="HU161" s="404">
        <v>371.78896615163444</v>
      </c>
      <c r="HV161" s="404">
        <v>354.08472966822336</v>
      </c>
      <c r="HW161" s="404">
        <v>337.22355206497451</v>
      </c>
      <c r="HX161" s="404">
        <v>321.1652876809282</v>
      </c>
      <c r="HY161" s="404">
        <v>305.87170255326492</v>
      </c>
      <c r="HZ161" s="404">
        <v>9070.2947845804993</v>
      </c>
      <c r="IA161" s="404">
        <v>16627.46921417796</v>
      </c>
      <c r="IB161" s="408">
        <v>1.83317848086312</v>
      </c>
      <c r="IC161" s="410"/>
    </row>
    <row r="162" spans="1:237" ht="90" customHeight="1" x14ac:dyDescent="0.2">
      <c r="A162" s="231" t="s">
        <v>703</v>
      </c>
      <c r="B162" s="85" t="s">
        <v>704</v>
      </c>
      <c r="C162" s="85" t="s">
        <v>745</v>
      </c>
      <c r="D162" s="199">
        <v>9</v>
      </c>
      <c r="E162" s="85" t="s">
        <v>746</v>
      </c>
      <c r="F162" s="85" t="s">
        <v>747</v>
      </c>
      <c r="G162" s="95" t="s">
        <v>738</v>
      </c>
      <c r="H162" s="90" t="s">
        <v>77</v>
      </c>
      <c r="I162" s="95" t="s">
        <v>748</v>
      </c>
      <c r="J162" s="95">
        <v>40</v>
      </c>
      <c r="K162" s="227" t="s">
        <v>94</v>
      </c>
      <c r="L162" s="74">
        <v>3000</v>
      </c>
      <c r="M162" s="90" t="s">
        <v>744</v>
      </c>
      <c r="N162" s="90" t="s">
        <v>96</v>
      </c>
      <c r="O162" s="90" t="s">
        <v>217</v>
      </c>
      <c r="P162" s="90" t="s">
        <v>218</v>
      </c>
      <c r="Q162" s="112" t="s">
        <v>100</v>
      </c>
      <c r="R162" s="90" t="s">
        <v>108</v>
      </c>
      <c r="S162" s="90" t="s">
        <v>99</v>
      </c>
      <c r="T162" s="90" t="s">
        <v>125</v>
      </c>
      <c r="U162" s="90" t="s">
        <v>100</v>
      </c>
      <c r="V162" s="193">
        <v>1</v>
      </c>
      <c r="W162" s="92">
        <v>30000</v>
      </c>
      <c r="X162" s="192">
        <v>0</v>
      </c>
      <c r="Y162" s="192">
        <v>0</v>
      </c>
      <c r="Z162" s="192">
        <v>0</v>
      </c>
      <c r="AA162" s="192">
        <v>30000</v>
      </c>
      <c r="AB162" s="192">
        <v>0</v>
      </c>
      <c r="AC162" s="192">
        <v>0</v>
      </c>
      <c r="AD162" s="192">
        <v>0</v>
      </c>
      <c r="AE162" s="192">
        <v>0</v>
      </c>
      <c r="AF162" s="192">
        <v>0</v>
      </c>
      <c r="AG162" s="192">
        <v>0</v>
      </c>
      <c r="AH162" s="192">
        <v>0</v>
      </c>
      <c r="AI162" s="90" t="s">
        <v>88</v>
      </c>
      <c r="AJ162" s="192">
        <v>0</v>
      </c>
      <c r="AK162" s="192">
        <v>0</v>
      </c>
      <c r="AL162" s="192">
        <v>0</v>
      </c>
      <c r="AM162" s="192">
        <v>0</v>
      </c>
      <c r="AN162" s="192">
        <v>0</v>
      </c>
      <c r="AO162" s="192">
        <v>0</v>
      </c>
      <c r="AP162" s="192">
        <v>0</v>
      </c>
      <c r="AQ162" s="192">
        <v>0</v>
      </c>
      <c r="AR162" s="192">
        <v>0</v>
      </c>
      <c r="AS162" s="192">
        <v>0</v>
      </c>
      <c r="AT162" s="192">
        <v>0</v>
      </c>
      <c r="AU162" s="95"/>
      <c r="AV162" s="230">
        <v>1</v>
      </c>
      <c r="AW162" s="230">
        <v>0</v>
      </c>
      <c r="AX162" s="230" t="s">
        <v>3594</v>
      </c>
      <c r="AY162" s="141">
        <v>8</v>
      </c>
      <c r="AZ162" s="70">
        <v>1</v>
      </c>
      <c r="BA162" s="70">
        <v>1</v>
      </c>
      <c r="BB162" s="70">
        <v>1</v>
      </c>
      <c r="BC162" s="70">
        <v>1</v>
      </c>
      <c r="BD162" s="70">
        <v>1</v>
      </c>
      <c r="BE162" s="70">
        <v>1</v>
      </c>
      <c r="BF162" s="70">
        <v>1</v>
      </c>
      <c r="BG162" s="71">
        <v>0</v>
      </c>
      <c r="BH162" s="71">
        <v>0</v>
      </c>
      <c r="BI162" s="71">
        <v>0</v>
      </c>
      <c r="BJ162" s="71">
        <v>0</v>
      </c>
      <c r="BK162" s="71">
        <v>0</v>
      </c>
      <c r="BL162" s="70">
        <v>1</v>
      </c>
      <c r="BM162" s="70">
        <v>1</v>
      </c>
      <c r="BN162" s="70">
        <v>0</v>
      </c>
      <c r="BO162" s="70">
        <v>1</v>
      </c>
      <c r="BP162" s="403">
        <v>0</v>
      </c>
      <c r="BQ162" s="403">
        <v>0</v>
      </c>
      <c r="BR162" s="403">
        <v>30000</v>
      </c>
      <c r="BS162" s="403">
        <v>0</v>
      </c>
      <c r="BT162" s="403">
        <v>0</v>
      </c>
      <c r="BU162" s="403">
        <v>0</v>
      </c>
      <c r="BV162" s="403">
        <v>0</v>
      </c>
      <c r="BW162" s="403">
        <v>0</v>
      </c>
      <c r="BX162" s="403">
        <v>0</v>
      </c>
      <c r="BY162" s="403">
        <v>0</v>
      </c>
      <c r="BZ162" s="401">
        <v>0</v>
      </c>
      <c r="CA162" s="401">
        <v>0</v>
      </c>
      <c r="CB162" s="401">
        <v>0</v>
      </c>
      <c r="CC162" s="401">
        <v>0</v>
      </c>
      <c r="CD162" s="401">
        <v>0</v>
      </c>
      <c r="CE162" s="401">
        <v>0</v>
      </c>
      <c r="CF162" s="401">
        <v>0</v>
      </c>
      <c r="CG162" s="401">
        <v>0</v>
      </c>
      <c r="CH162" s="401">
        <v>0</v>
      </c>
      <c r="CI162" s="401">
        <v>0</v>
      </c>
      <c r="CJ162" s="401">
        <v>0</v>
      </c>
      <c r="CK162" s="401">
        <v>0</v>
      </c>
      <c r="CL162" s="401">
        <v>0</v>
      </c>
      <c r="CM162" s="401">
        <v>0</v>
      </c>
      <c r="CN162" s="401">
        <v>0</v>
      </c>
      <c r="CO162" s="401">
        <v>0</v>
      </c>
      <c r="CP162" s="401">
        <v>0</v>
      </c>
      <c r="CQ162" s="401">
        <v>0</v>
      </c>
      <c r="CR162" s="401">
        <v>0</v>
      </c>
      <c r="CS162" s="401">
        <v>0</v>
      </c>
      <c r="CT162" s="401">
        <v>0</v>
      </c>
      <c r="CU162" s="401">
        <v>0</v>
      </c>
      <c r="CV162" s="401">
        <v>0</v>
      </c>
      <c r="CW162" s="401">
        <v>0</v>
      </c>
      <c r="CX162" s="401">
        <v>0</v>
      </c>
      <c r="CY162" s="401">
        <v>0</v>
      </c>
      <c r="CZ162" s="401">
        <v>0</v>
      </c>
      <c r="DA162" s="401">
        <v>0</v>
      </c>
      <c r="DB162" s="401">
        <v>0</v>
      </c>
      <c r="DC162" s="401">
        <v>0</v>
      </c>
      <c r="DD162" s="401">
        <v>0</v>
      </c>
      <c r="DE162" s="401">
        <v>0</v>
      </c>
      <c r="DF162" s="401">
        <v>0</v>
      </c>
      <c r="DG162" s="403">
        <v>3000</v>
      </c>
      <c r="DH162" s="403">
        <v>3000</v>
      </c>
      <c r="DI162" s="403">
        <v>3000</v>
      </c>
      <c r="DJ162" s="403">
        <v>3000</v>
      </c>
      <c r="DK162" s="403">
        <v>3000</v>
      </c>
      <c r="DL162" s="403">
        <v>3000</v>
      </c>
      <c r="DM162" s="403">
        <v>3000</v>
      </c>
      <c r="DN162" s="403">
        <v>3000</v>
      </c>
      <c r="DO162" s="403">
        <v>3000</v>
      </c>
      <c r="DP162" s="403">
        <v>3000</v>
      </c>
      <c r="DQ162" s="403">
        <v>3000</v>
      </c>
      <c r="DR162" s="403">
        <v>3000</v>
      </c>
      <c r="DS162" s="403">
        <v>3000</v>
      </c>
      <c r="DT162" s="403">
        <v>3000</v>
      </c>
      <c r="DU162" s="403">
        <v>3000</v>
      </c>
      <c r="DV162" s="403">
        <v>3000</v>
      </c>
      <c r="DW162" s="403">
        <v>3000</v>
      </c>
      <c r="DX162" s="403">
        <v>3000</v>
      </c>
      <c r="DY162" s="403">
        <v>3000</v>
      </c>
      <c r="DZ162" s="403">
        <v>3000</v>
      </c>
      <c r="EA162" s="403">
        <v>3000</v>
      </c>
      <c r="EB162" s="403">
        <v>3000</v>
      </c>
      <c r="EC162" s="403">
        <v>3000</v>
      </c>
      <c r="ED162" s="403">
        <v>3000</v>
      </c>
      <c r="EE162" s="403">
        <v>3000</v>
      </c>
      <c r="EF162" s="403">
        <v>3000</v>
      </c>
      <c r="EG162" s="403">
        <v>3000</v>
      </c>
      <c r="EH162" s="403">
        <v>3000</v>
      </c>
      <c r="EI162" s="403">
        <v>3000</v>
      </c>
      <c r="EJ162" s="403">
        <v>3000</v>
      </c>
      <c r="EK162" s="403">
        <v>3000</v>
      </c>
      <c r="EL162" s="403">
        <v>3000</v>
      </c>
      <c r="EM162" s="403">
        <v>3000</v>
      </c>
      <c r="EN162" s="403">
        <v>3000</v>
      </c>
      <c r="EO162" s="403">
        <v>3000</v>
      </c>
      <c r="EP162" s="403">
        <v>3000</v>
      </c>
      <c r="EQ162" s="403">
        <v>3000</v>
      </c>
      <c r="ER162" s="403">
        <v>3000</v>
      </c>
      <c r="ES162" s="403">
        <v>3000</v>
      </c>
      <c r="ET162" s="403">
        <v>3000</v>
      </c>
      <c r="EU162" s="403">
        <v>3000</v>
      </c>
      <c r="EV162" s="403">
        <v>3000</v>
      </c>
      <c r="EW162" s="403">
        <v>3000</v>
      </c>
      <c r="EX162" s="404">
        <v>27210.884353741494</v>
      </c>
      <c r="EY162" s="404">
        <v>0</v>
      </c>
      <c r="EZ162" s="404">
        <v>0</v>
      </c>
      <c r="FA162" s="404">
        <v>0</v>
      </c>
      <c r="FB162" s="404">
        <v>0</v>
      </c>
      <c r="FC162" s="404">
        <v>0</v>
      </c>
      <c r="FD162" s="404">
        <v>0</v>
      </c>
      <c r="FE162" s="404">
        <v>0</v>
      </c>
      <c r="FF162" s="404">
        <v>0</v>
      </c>
      <c r="FG162" s="404">
        <v>0</v>
      </c>
      <c r="FH162" s="404">
        <v>0</v>
      </c>
      <c r="FI162" s="404">
        <v>0</v>
      </c>
      <c r="FJ162" s="404">
        <v>0</v>
      </c>
      <c r="FK162" s="404">
        <v>0</v>
      </c>
      <c r="FL162" s="404">
        <v>0</v>
      </c>
      <c r="FM162" s="404">
        <v>0</v>
      </c>
      <c r="FN162" s="404">
        <v>0</v>
      </c>
      <c r="FO162" s="404">
        <v>0</v>
      </c>
      <c r="FP162" s="404">
        <v>0</v>
      </c>
      <c r="FQ162" s="404">
        <v>0</v>
      </c>
      <c r="FR162" s="404">
        <v>0</v>
      </c>
      <c r="FS162" s="404">
        <v>0</v>
      </c>
      <c r="FT162" s="404">
        <v>0</v>
      </c>
      <c r="FU162" s="404">
        <v>0</v>
      </c>
      <c r="FV162" s="404">
        <v>0</v>
      </c>
      <c r="FW162" s="404">
        <v>0</v>
      </c>
      <c r="FX162" s="404">
        <v>0</v>
      </c>
      <c r="FY162" s="404">
        <v>0</v>
      </c>
      <c r="FZ162" s="404">
        <v>0</v>
      </c>
      <c r="GA162" s="404">
        <v>0</v>
      </c>
      <c r="GB162" s="404">
        <v>0</v>
      </c>
      <c r="GC162" s="404">
        <v>0</v>
      </c>
      <c r="GD162" s="404">
        <v>0</v>
      </c>
      <c r="GE162" s="404">
        <v>0</v>
      </c>
      <c r="GF162" s="404">
        <v>0</v>
      </c>
      <c r="GG162" s="404">
        <v>0</v>
      </c>
      <c r="GH162" s="404">
        <v>0</v>
      </c>
      <c r="GI162" s="404">
        <v>0</v>
      </c>
      <c r="GJ162" s="404">
        <v>0</v>
      </c>
      <c r="GK162" s="404">
        <v>0</v>
      </c>
      <c r="GL162" s="404">
        <v>2721.0884353741494</v>
      </c>
      <c r="GM162" s="404">
        <v>2591.5127955944281</v>
      </c>
      <c r="GN162" s="404">
        <v>2468.1074243756461</v>
      </c>
      <c r="GO162" s="404">
        <v>2350.578499405377</v>
      </c>
      <c r="GP162" s="404">
        <v>2238.6461899098831</v>
      </c>
      <c r="GQ162" s="404">
        <v>2132.0439903903643</v>
      </c>
      <c r="GR162" s="404">
        <v>2030.5180860860614</v>
      </c>
      <c r="GS162" s="404">
        <v>1933.8267486533919</v>
      </c>
      <c r="GT162" s="404">
        <v>1841.739760622278</v>
      </c>
      <c r="GU162" s="404">
        <v>1754.0378672593122</v>
      </c>
      <c r="GV162" s="404">
        <v>1670.5122545326785</v>
      </c>
      <c r="GW162" s="404">
        <v>1590.9640519358841</v>
      </c>
      <c r="GX162" s="404">
        <v>1515.2038589865565</v>
      </c>
      <c r="GY162" s="404">
        <v>1443.0512942729106</v>
      </c>
      <c r="GZ162" s="404">
        <v>1374.3345659742006</v>
      </c>
      <c r="HA162" s="404">
        <v>1308.8900628325719</v>
      </c>
      <c r="HB162" s="404">
        <v>1246.5619646024495</v>
      </c>
      <c r="HC162" s="404">
        <v>1187.2018710499519</v>
      </c>
      <c r="HD162" s="404">
        <v>1130.6684486190018</v>
      </c>
      <c r="HE162" s="404">
        <v>1076.8270939228589</v>
      </c>
      <c r="HF162" s="404">
        <v>1025.5496132598657</v>
      </c>
      <c r="HG162" s="404">
        <v>976.713917390348</v>
      </c>
      <c r="HH162" s="404">
        <v>930.20373084795062</v>
      </c>
      <c r="HI162" s="404">
        <v>885.90831509328632</v>
      </c>
      <c r="HJ162" s="404">
        <v>843.72220485074888</v>
      </c>
      <c r="HK162" s="404">
        <v>803.54495700071311</v>
      </c>
      <c r="HL162" s="404">
        <v>765.28091142925064</v>
      </c>
      <c r="HM162" s="404">
        <v>728.83896326595288</v>
      </c>
      <c r="HN162" s="404">
        <v>694.13234596757445</v>
      </c>
      <c r="HO162" s="404">
        <v>661.07842473102301</v>
      </c>
      <c r="HP162" s="404">
        <v>629.59849974383144</v>
      </c>
      <c r="HQ162" s="404">
        <v>599.61761880364907</v>
      </c>
      <c r="HR162" s="404">
        <v>571.0643988606181</v>
      </c>
      <c r="HS162" s="404">
        <v>543.87085605773143</v>
      </c>
      <c r="HT162" s="404">
        <v>517.97224386450625</v>
      </c>
      <c r="HU162" s="404">
        <v>493.3068989185773</v>
      </c>
      <c r="HV162" s="404">
        <v>469.81609420816898</v>
      </c>
      <c r="HW162" s="404">
        <v>447.44389924587512</v>
      </c>
      <c r="HX162" s="404">
        <v>426.13704690083347</v>
      </c>
      <c r="HY162" s="404">
        <v>405.84480657222235</v>
      </c>
      <c r="HZ162" s="404">
        <v>27210.884353741494</v>
      </c>
      <c r="IA162" s="404">
        <v>49025.961011412663</v>
      </c>
      <c r="IB162" s="408">
        <v>1.8017040671694156</v>
      </c>
      <c r="IC162" s="410"/>
    </row>
    <row r="163" spans="1:237" ht="90" customHeight="1" x14ac:dyDescent="0.2">
      <c r="A163" s="231" t="s">
        <v>761</v>
      </c>
      <c r="B163" s="85" t="s">
        <v>762</v>
      </c>
      <c r="C163" s="85" t="s">
        <v>777</v>
      </c>
      <c r="D163" s="199">
        <v>3</v>
      </c>
      <c r="E163" s="85" t="s">
        <v>778</v>
      </c>
      <c r="F163" s="95" t="s">
        <v>779</v>
      </c>
      <c r="G163" s="95" t="s">
        <v>780</v>
      </c>
      <c r="H163" s="90" t="s">
        <v>77</v>
      </c>
      <c r="I163" s="95" t="s">
        <v>767</v>
      </c>
      <c r="J163" s="95">
        <v>10</v>
      </c>
      <c r="K163" s="95" t="s">
        <v>197</v>
      </c>
      <c r="L163" s="74">
        <v>7020</v>
      </c>
      <c r="M163" s="90" t="s">
        <v>781</v>
      </c>
      <c r="N163" s="90" t="s">
        <v>81</v>
      </c>
      <c r="O163" s="73" t="s">
        <v>106</v>
      </c>
      <c r="P163" s="90" t="s">
        <v>199</v>
      </c>
      <c r="Q163" s="112" t="s">
        <v>100</v>
      </c>
      <c r="R163" s="90" t="s">
        <v>108</v>
      </c>
      <c r="S163" s="90" t="s">
        <v>85</v>
      </c>
      <c r="T163" s="90" t="s">
        <v>775</v>
      </c>
      <c r="U163" s="90" t="s">
        <v>87</v>
      </c>
      <c r="V163" s="193">
        <v>1</v>
      </c>
      <c r="W163" s="94">
        <v>36000</v>
      </c>
      <c r="X163" s="94">
        <v>0</v>
      </c>
      <c r="Y163" s="94">
        <v>0</v>
      </c>
      <c r="Z163" s="94">
        <v>0</v>
      </c>
      <c r="AA163" s="94">
        <v>0</v>
      </c>
      <c r="AB163" s="94">
        <v>0</v>
      </c>
      <c r="AC163" s="94">
        <v>36000</v>
      </c>
      <c r="AD163" s="94">
        <v>0</v>
      </c>
      <c r="AE163" s="192">
        <v>0</v>
      </c>
      <c r="AF163" s="192">
        <v>0</v>
      </c>
      <c r="AG163" s="192">
        <v>0</v>
      </c>
      <c r="AH163" s="192">
        <v>0</v>
      </c>
      <c r="AI163" s="90" t="s">
        <v>88</v>
      </c>
      <c r="AJ163" s="94">
        <v>0</v>
      </c>
      <c r="AK163" s="94">
        <v>0</v>
      </c>
      <c r="AL163" s="94">
        <v>0</v>
      </c>
      <c r="AM163" s="94">
        <v>0</v>
      </c>
      <c r="AN163" s="94">
        <v>0</v>
      </c>
      <c r="AO163" s="94">
        <v>0</v>
      </c>
      <c r="AP163" s="94">
        <v>0</v>
      </c>
      <c r="AQ163" s="192">
        <v>0</v>
      </c>
      <c r="AR163" s="192">
        <v>0</v>
      </c>
      <c r="AS163" s="192">
        <v>0</v>
      </c>
      <c r="AT163" s="192">
        <v>0</v>
      </c>
      <c r="AU163" s="95" t="s">
        <v>782</v>
      </c>
      <c r="AV163" s="230">
        <v>1</v>
      </c>
      <c r="AW163" s="230">
        <v>0</v>
      </c>
      <c r="AX163" s="230" t="s">
        <v>3599</v>
      </c>
      <c r="AY163" s="141">
        <v>8</v>
      </c>
      <c r="AZ163" s="70">
        <v>1</v>
      </c>
      <c r="BA163" s="70">
        <v>1</v>
      </c>
      <c r="BB163" s="70">
        <v>1</v>
      </c>
      <c r="BC163" s="70">
        <v>1</v>
      </c>
      <c r="BD163" s="70">
        <v>1</v>
      </c>
      <c r="BE163" s="70">
        <v>1</v>
      </c>
      <c r="BF163" s="70">
        <v>1</v>
      </c>
      <c r="BG163" s="71">
        <v>0</v>
      </c>
      <c r="BH163" s="71">
        <v>1</v>
      </c>
      <c r="BI163" s="71">
        <v>0</v>
      </c>
      <c r="BJ163" s="71">
        <v>0</v>
      </c>
      <c r="BK163" s="71">
        <v>1</v>
      </c>
      <c r="BL163" s="70">
        <v>1</v>
      </c>
      <c r="BM163" s="70">
        <v>0</v>
      </c>
      <c r="BN163" s="70">
        <v>0</v>
      </c>
      <c r="BO163" s="70">
        <v>0</v>
      </c>
      <c r="BP163" s="403">
        <v>0</v>
      </c>
      <c r="BQ163" s="403">
        <v>0</v>
      </c>
      <c r="BR163" s="403">
        <v>0</v>
      </c>
      <c r="BS163" s="403">
        <v>0</v>
      </c>
      <c r="BT163" s="403">
        <v>36000</v>
      </c>
      <c r="BU163" s="403">
        <v>0</v>
      </c>
      <c r="BV163" s="403">
        <v>0</v>
      </c>
      <c r="BW163" s="403">
        <v>0</v>
      </c>
      <c r="BX163" s="403">
        <v>0</v>
      </c>
      <c r="BY163" s="403">
        <v>0</v>
      </c>
      <c r="BZ163" s="401">
        <v>0</v>
      </c>
      <c r="CA163" s="401">
        <v>0</v>
      </c>
      <c r="CB163" s="401">
        <v>0</v>
      </c>
      <c r="CC163" s="401">
        <v>0</v>
      </c>
      <c r="CD163" s="401">
        <v>0</v>
      </c>
      <c r="CE163" s="401">
        <v>0</v>
      </c>
      <c r="CF163" s="401">
        <v>0</v>
      </c>
      <c r="CG163" s="401">
        <v>0</v>
      </c>
      <c r="CH163" s="401">
        <v>0</v>
      </c>
      <c r="CI163" s="401">
        <v>0</v>
      </c>
      <c r="CJ163" s="401">
        <v>0</v>
      </c>
      <c r="CK163" s="401">
        <v>0</v>
      </c>
      <c r="CL163" s="401">
        <v>0</v>
      </c>
      <c r="CM163" s="401">
        <v>0</v>
      </c>
      <c r="CN163" s="401">
        <v>0</v>
      </c>
      <c r="CO163" s="401">
        <v>0</v>
      </c>
      <c r="CP163" s="401">
        <v>0</v>
      </c>
      <c r="CQ163" s="401">
        <v>0</v>
      </c>
      <c r="CR163" s="401">
        <v>0</v>
      </c>
      <c r="CS163" s="401">
        <v>0</v>
      </c>
      <c r="CT163" s="401">
        <v>0</v>
      </c>
      <c r="CU163" s="401">
        <v>0</v>
      </c>
      <c r="CV163" s="401">
        <v>0</v>
      </c>
      <c r="CW163" s="401">
        <v>0</v>
      </c>
      <c r="CX163" s="401">
        <v>0</v>
      </c>
      <c r="CY163" s="401">
        <v>0</v>
      </c>
      <c r="CZ163" s="401">
        <v>0</v>
      </c>
      <c r="DA163" s="401">
        <v>0</v>
      </c>
      <c r="DB163" s="401">
        <v>0</v>
      </c>
      <c r="DC163" s="401">
        <v>0</v>
      </c>
      <c r="DD163" s="401">
        <v>0</v>
      </c>
      <c r="DE163" s="401">
        <v>0</v>
      </c>
      <c r="DF163" s="401">
        <v>0</v>
      </c>
      <c r="DG163" s="403">
        <v>7020</v>
      </c>
      <c r="DH163" s="403">
        <v>7020</v>
      </c>
      <c r="DI163" s="403">
        <v>7020</v>
      </c>
      <c r="DJ163" s="403">
        <v>7020</v>
      </c>
      <c r="DK163" s="403">
        <v>7020</v>
      </c>
      <c r="DL163" s="403">
        <v>7020</v>
      </c>
      <c r="DM163" s="403">
        <v>7020</v>
      </c>
      <c r="DN163" s="403">
        <v>7020</v>
      </c>
      <c r="DO163" s="403">
        <v>7020</v>
      </c>
      <c r="DP163" s="403">
        <v>7020</v>
      </c>
      <c r="DQ163" s="403">
        <v>7020</v>
      </c>
      <c r="DR163" s="403">
        <v>7020</v>
      </c>
      <c r="DS163" s="403">
        <v>7020</v>
      </c>
      <c r="DT163" s="403">
        <v>7020</v>
      </c>
      <c r="DU163" s="403">
        <v>7020</v>
      </c>
      <c r="DV163" s="403">
        <v>7020</v>
      </c>
      <c r="DW163" s="403">
        <v>7020</v>
      </c>
      <c r="DX163" s="403">
        <v>7020</v>
      </c>
      <c r="DY163" s="403">
        <v>7020</v>
      </c>
      <c r="DZ163" s="403">
        <v>7020</v>
      </c>
      <c r="EA163" s="403">
        <v>7020</v>
      </c>
      <c r="EB163" s="403">
        <v>7020</v>
      </c>
      <c r="EC163" s="403">
        <v>7020</v>
      </c>
      <c r="ED163" s="403">
        <v>7020</v>
      </c>
      <c r="EE163" s="403">
        <v>7020</v>
      </c>
      <c r="EF163" s="403">
        <v>7020</v>
      </c>
      <c r="EG163" s="403">
        <v>7020</v>
      </c>
      <c r="EH163" s="403">
        <v>7020</v>
      </c>
      <c r="EI163" s="403">
        <v>7020</v>
      </c>
      <c r="EJ163" s="403">
        <v>7020</v>
      </c>
      <c r="EK163" s="403">
        <v>7020</v>
      </c>
      <c r="EL163" s="403">
        <v>7020</v>
      </c>
      <c r="EM163" s="403">
        <v>7020</v>
      </c>
      <c r="EN163" s="403">
        <v>7020</v>
      </c>
      <c r="EO163" s="403">
        <v>7020</v>
      </c>
      <c r="EP163" s="403">
        <v>7020</v>
      </c>
      <c r="EQ163" s="403">
        <v>7020</v>
      </c>
      <c r="ER163" s="403">
        <v>7020</v>
      </c>
      <c r="ES163" s="403">
        <v>7020</v>
      </c>
      <c r="ET163" s="403">
        <v>7020</v>
      </c>
      <c r="EU163" s="403">
        <v>7020</v>
      </c>
      <c r="EV163" s="403">
        <v>7020</v>
      </c>
      <c r="EW163" s="403">
        <v>7020</v>
      </c>
      <c r="EX163" s="404">
        <v>0</v>
      </c>
      <c r="EY163" s="404">
        <v>0</v>
      </c>
      <c r="EZ163" s="404">
        <v>29617.289092507752</v>
      </c>
      <c r="FA163" s="404">
        <v>0</v>
      </c>
      <c r="FB163" s="404">
        <v>0</v>
      </c>
      <c r="FC163" s="404">
        <v>0</v>
      </c>
      <c r="FD163" s="404">
        <v>0</v>
      </c>
      <c r="FE163" s="404">
        <v>0</v>
      </c>
      <c r="FF163" s="404">
        <v>0</v>
      </c>
      <c r="FG163" s="404">
        <v>0</v>
      </c>
      <c r="FH163" s="404">
        <v>0</v>
      </c>
      <c r="FI163" s="404">
        <v>0</v>
      </c>
      <c r="FJ163" s="404">
        <v>0</v>
      </c>
      <c r="FK163" s="404">
        <v>0</v>
      </c>
      <c r="FL163" s="404">
        <v>0</v>
      </c>
      <c r="FM163" s="404">
        <v>0</v>
      </c>
      <c r="FN163" s="404">
        <v>0</v>
      </c>
      <c r="FO163" s="404">
        <v>0</v>
      </c>
      <c r="FP163" s="404">
        <v>0</v>
      </c>
      <c r="FQ163" s="404">
        <v>0</v>
      </c>
      <c r="FR163" s="404">
        <v>0</v>
      </c>
      <c r="FS163" s="404">
        <v>0</v>
      </c>
      <c r="FT163" s="404">
        <v>0</v>
      </c>
      <c r="FU163" s="404">
        <v>0</v>
      </c>
      <c r="FV163" s="404">
        <v>0</v>
      </c>
      <c r="FW163" s="404">
        <v>0</v>
      </c>
      <c r="FX163" s="404">
        <v>0</v>
      </c>
      <c r="FY163" s="404">
        <v>0</v>
      </c>
      <c r="FZ163" s="404">
        <v>0</v>
      </c>
      <c r="GA163" s="404">
        <v>0</v>
      </c>
      <c r="GB163" s="404">
        <v>0</v>
      </c>
      <c r="GC163" s="404">
        <v>0</v>
      </c>
      <c r="GD163" s="404">
        <v>0</v>
      </c>
      <c r="GE163" s="404">
        <v>0</v>
      </c>
      <c r="GF163" s="404">
        <v>0</v>
      </c>
      <c r="GG163" s="404">
        <v>0</v>
      </c>
      <c r="GH163" s="404">
        <v>0</v>
      </c>
      <c r="GI163" s="404">
        <v>0</v>
      </c>
      <c r="GJ163" s="404">
        <v>0</v>
      </c>
      <c r="GK163" s="404">
        <v>0</v>
      </c>
      <c r="GL163" s="404">
        <v>6367.3469387755104</v>
      </c>
      <c r="GM163" s="404">
        <v>6064.1399416909617</v>
      </c>
      <c r="GN163" s="404">
        <v>5775.3713730390118</v>
      </c>
      <c r="GO163" s="404">
        <v>5500.3536886085822</v>
      </c>
      <c r="GP163" s="404">
        <v>5238.4320843891264</v>
      </c>
      <c r="GQ163" s="404">
        <v>4988.9829375134523</v>
      </c>
      <c r="GR163" s="404">
        <v>4751.4123214413839</v>
      </c>
      <c r="GS163" s="404">
        <v>4525.1545918489373</v>
      </c>
      <c r="GT163" s="404">
        <v>4309.6710398561299</v>
      </c>
      <c r="GU163" s="404">
        <v>4104.4486093867908</v>
      </c>
      <c r="GV163" s="404">
        <v>3908.9986756064677</v>
      </c>
      <c r="GW163" s="404">
        <v>3722.8558815299684</v>
      </c>
      <c r="GX163" s="404">
        <v>3545.5770300285421</v>
      </c>
      <c r="GY163" s="404">
        <v>3376.7400285986105</v>
      </c>
      <c r="GZ163" s="404">
        <v>3215.9428843796295</v>
      </c>
      <c r="HA163" s="404">
        <v>3062.8027470282182</v>
      </c>
      <c r="HB163" s="404">
        <v>2916.9549971697315</v>
      </c>
      <c r="HC163" s="404">
        <v>2778.0523782568871</v>
      </c>
      <c r="HD163" s="404">
        <v>2645.7641697684644</v>
      </c>
      <c r="HE163" s="404">
        <v>2519.7753997794898</v>
      </c>
      <c r="HF163" s="404">
        <v>2399.7860950280856</v>
      </c>
      <c r="HG163" s="404">
        <v>2285.5105666934146</v>
      </c>
      <c r="HH163" s="404">
        <v>2176.6767301842046</v>
      </c>
      <c r="HI163" s="404">
        <v>2073.0254573182901</v>
      </c>
      <c r="HJ163" s="404">
        <v>1974.3099593507523</v>
      </c>
      <c r="HK163" s="404">
        <v>1880.2951993816687</v>
      </c>
      <c r="HL163" s="404">
        <v>1790.7573327444466</v>
      </c>
      <c r="HM163" s="404">
        <v>1705.4831740423297</v>
      </c>
      <c r="HN163" s="404">
        <v>1624.2696895641241</v>
      </c>
      <c r="HO163" s="404">
        <v>1546.9235138705938</v>
      </c>
      <c r="HP163" s="404">
        <v>1473.2604894005656</v>
      </c>
      <c r="HQ163" s="404">
        <v>1403.1052280005388</v>
      </c>
      <c r="HR163" s="404">
        <v>1336.2906933338463</v>
      </c>
      <c r="HS163" s="404">
        <v>1272.6578031750917</v>
      </c>
      <c r="HT163" s="404">
        <v>1212.0550506429445</v>
      </c>
      <c r="HU163" s="404">
        <v>1154.3381434694709</v>
      </c>
      <c r="HV163" s="404">
        <v>1099.3696604471154</v>
      </c>
      <c r="HW163" s="404">
        <v>1047.0187242353477</v>
      </c>
      <c r="HX163" s="404">
        <v>997.16068974795041</v>
      </c>
      <c r="HY163" s="404">
        <v>949.67684737900026</v>
      </c>
      <c r="HZ163" s="404">
        <v>29617.289092507752</v>
      </c>
      <c r="IA163" s="404">
        <v>51625.313526549886</v>
      </c>
      <c r="IB163" s="408">
        <v>1.7430803124925258</v>
      </c>
      <c r="IC163" s="410"/>
    </row>
    <row r="164" spans="1:237" ht="90" customHeight="1" x14ac:dyDescent="0.2">
      <c r="A164" s="137" t="s">
        <v>1510</v>
      </c>
      <c r="B164" s="138" t="s">
        <v>1511</v>
      </c>
      <c r="C164" s="138" t="s">
        <v>1619</v>
      </c>
      <c r="D164" s="142">
        <v>12</v>
      </c>
      <c r="E164" s="138" t="s">
        <v>1571</v>
      </c>
      <c r="F164" s="118" t="s">
        <v>1620</v>
      </c>
      <c r="G164" s="118" t="s">
        <v>1573</v>
      </c>
      <c r="H164" s="142" t="s">
        <v>77</v>
      </c>
      <c r="I164" s="118" t="s">
        <v>1522</v>
      </c>
      <c r="J164" s="118">
        <v>10</v>
      </c>
      <c r="K164" s="118" t="s">
        <v>197</v>
      </c>
      <c r="L164" s="110">
        <v>16500</v>
      </c>
      <c r="M164" s="142" t="s">
        <v>1621</v>
      </c>
      <c r="N164" s="142" t="s">
        <v>81</v>
      </c>
      <c r="O164" s="73" t="s">
        <v>106</v>
      </c>
      <c r="P164" s="142" t="s">
        <v>199</v>
      </c>
      <c r="Q164" s="112" t="s">
        <v>100</v>
      </c>
      <c r="R164" s="142" t="s">
        <v>108</v>
      </c>
      <c r="S164" s="142" t="s">
        <v>99</v>
      </c>
      <c r="T164" s="142" t="s">
        <v>366</v>
      </c>
      <c r="U164" s="142" t="s">
        <v>100</v>
      </c>
      <c r="V164" s="117">
        <v>1</v>
      </c>
      <c r="W164" s="135">
        <v>86400</v>
      </c>
      <c r="X164" s="134">
        <v>0</v>
      </c>
      <c r="Y164" s="134">
        <v>0</v>
      </c>
      <c r="Z164" s="134">
        <v>0</v>
      </c>
      <c r="AA164" s="134">
        <v>0</v>
      </c>
      <c r="AB164" s="134">
        <v>26400</v>
      </c>
      <c r="AC164" s="134">
        <v>60000</v>
      </c>
      <c r="AD164" s="134">
        <v>0</v>
      </c>
      <c r="AE164" s="139">
        <v>0</v>
      </c>
      <c r="AF164" s="139">
        <v>0</v>
      </c>
      <c r="AG164" s="139">
        <v>0</v>
      </c>
      <c r="AH164" s="139">
        <v>0</v>
      </c>
      <c r="AI164" s="116" t="s">
        <v>88</v>
      </c>
      <c r="AJ164" s="136">
        <v>0</v>
      </c>
      <c r="AK164" s="136">
        <v>0</v>
      </c>
      <c r="AL164" s="136">
        <v>0</v>
      </c>
      <c r="AM164" s="136">
        <v>0</v>
      </c>
      <c r="AN164" s="136">
        <v>0</v>
      </c>
      <c r="AO164" s="136">
        <v>0</v>
      </c>
      <c r="AP164" s="136">
        <v>0</v>
      </c>
      <c r="AQ164" s="139">
        <v>0</v>
      </c>
      <c r="AR164" s="139">
        <v>0</v>
      </c>
      <c r="AS164" s="139">
        <v>0</v>
      </c>
      <c r="AT164" s="139">
        <v>0</v>
      </c>
      <c r="AU164" s="122"/>
      <c r="AV164" s="230">
        <v>1</v>
      </c>
      <c r="AW164" s="230">
        <v>0</v>
      </c>
      <c r="AX164" s="230" t="s">
        <v>3599</v>
      </c>
      <c r="AY164" s="141">
        <v>9</v>
      </c>
      <c r="AZ164" s="70">
        <v>1</v>
      </c>
      <c r="BA164" s="70">
        <v>1</v>
      </c>
      <c r="BB164" s="70">
        <v>1</v>
      </c>
      <c r="BC164" s="70">
        <v>1</v>
      </c>
      <c r="BD164" s="70">
        <v>1</v>
      </c>
      <c r="BE164" s="70">
        <v>1</v>
      </c>
      <c r="BF164" s="70">
        <v>1</v>
      </c>
      <c r="BG164" s="71">
        <v>0</v>
      </c>
      <c r="BH164" s="71">
        <v>1</v>
      </c>
      <c r="BI164" s="71">
        <v>0</v>
      </c>
      <c r="BJ164" s="71">
        <v>0</v>
      </c>
      <c r="BK164" s="71">
        <v>1</v>
      </c>
      <c r="BL164" s="70">
        <v>1</v>
      </c>
      <c r="BM164" s="70">
        <v>1</v>
      </c>
      <c r="BN164" s="70">
        <v>0</v>
      </c>
      <c r="BO164" s="70">
        <v>1</v>
      </c>
      <c r="BP164" s="403">
        <v>0</v>
      </c>
      <c r="BQ164" s="403">
        <v>0</v>
      </c>
      <c r="BR164" s="403">
        <v>0</v>
      </c>
      <c r="BS164" s="403">
        <v>26400</v>
      </c>
      <c r="BT164" s="403">
        <v>60000</v>
      </c>
      <c r="BU164" s="403">
        <v>0</v>
      </c>
      <c r="BV164" s="403">
        <v>0</v>
      </c>
      <c r="BW164" s="403">
        <v>0</v>
      </c>
      <c r="BX164" s="403">
        <v>0</v>
      </c>
      <c r="BY164" s="403">
        <v>0</v>
      </c>
      <c r="BZ164" s="401">
        <v>0</v>
      </c>
      <c r="CA164" s="401">
        <v>0</v>
      </c>
      <c r="CB164" s="401">
        <v>0</v>
      </c>
      <c r="CC164" s="401">
        <v>0</v>
      </c>
      <c r="CD164" s="401">
        <v>0</v>
      </c>
      <c r="CE164" s="401">
        <v>0</v>
      </c>
      <c r="CF164" s="401">
        <v>0</v>
      </c>
      <c r="CG164" s="401">
        <v>0</v>
      </c>
      <c r="CH164" s="401">
        <v>0</v>
      </c>
      <c r="CI164" s="401">
        <v>0</v>
      </c>
      <c r="CJ164" s="401">
        <v>0</v>
      </c>
      <c r="CK164" s="401">
        <v>0</v>
      </c>
      <c r="CL164" s="401">
        <v>0</v>
      </c>
      <c r="CM164" s="401">
        <v>0</v>
      </c>
      <c r="CN164" s="401">
        <v>0</v>
      </c>
      <c r="CO164" s="401">
        <v>0</v>
      </c>
      <c r="CP164" s="401">
        <v>0</v>
      </c>
      <c r="CQ164" s="401">
        <v>0</v>
      </c>
      <c r="CR164" s="401">
        <v>0</v>
      </c>
      <c r="CS164" s="401">
        <v>0</v>
      </c>
      <c r="CT164" s="401">
        <v>0</v>
      </c>
      <c r="CU164" s="401">
        <v>0</v>
      </c>
      <c r="CV164" s="401">
        <v>0</v>
      </c>
      <c r="CW164" s="401">
        <v>0</v>
      </c>
      <c r="CX164" s="401">
        <v>0</v>
      </c>
      <c r="CY164" s="401">
        <v>0</v>
      </c>
      <c r="CZ164" s="401">
        <v>0</v>
      </c>
      <c r="DA164" s="401">
        <v>0</v>
      </c>
      <c r="DB164" s="401">
        <v>0</v>
      </c>
      <c r="DC164" s="401">
        <v>0</v>
      </c>
      <c r="DD164" s="401">
        <v>0</v>
      </c>
      <c r="DE164" s="401">
        <v>0</v>
      </c>
      <c r="DF164" s="401">
        <v>0</v>
      </c>
      <c r="DG164" s="403">
        <v>16500</v>
      </c>
      <c r="DH164" s="403">
        <v>16500</v>
      </c>
      <c r="DI164" s="403">
        <v>16500</v>
      </c>
      <c r="DJ164" s="403">
        <v>16500</v>
      </c>
      <c r="DK164" s="403">
        <v>16500</v>
      </c>
      <c r="DL164" s="403">
        <v>16500</v>
      </c>
      <c r="DM164" s="403">
        <v>16500</v>
      </c>
      <c r="DN164" s="403">
        <v>16500</v>
      </c>
      <c r="DO164" s="403">
        <v>16500</v>
      </c>
      <c r="DP164" s="403">
        <v>16500</v>
      </c>
      <c r="DQ164" s="403">
        <v>16500</v>
      </c>
      <c r="DR164" s="403">
        <v>16500</v>
      </c>
      <c r="DS164" s="403">
        <v>16500</v>
      </c>
      <c r="DT164" s="403">
        <v>16500</v>
      </c>
      <c r="DU164" s="403">
        <v>16500</v>
      </c>
      <c r="DV164" s="403">
        <v>16500</v>
      </c>
      <c r="DW164" s="403">
        <v>16500</v>
      </c>
      <c r="DX164" s="403">
        <v>16500</v>
      </c>
      <c r="DY164" s="403">
        <v>16500</v>
      </c>
      <c r="DZ164" s="403">
        <v>16500</v>
      </c>
      <c r="EA164" s="403">
        <v>16500</v>
      </c>
      <c r="EB164" s="403">
        <v>16500</v>
      </c>
      <c r="EC164" s="403">
        <v>16500</v>
      </c>
      <c r="ED164" s="403">
        <v>16500</v>
      </c>
      <c r="EE164" s="403">
        <v>16500</v>
      </c>
      <c r="EF164" s="403">
        <v>16500</v>
      </c>
      <c r="EG164" s="403">
        <v>16500</v>
      </c>
      <c r="EH164" s="403">
        <v>16500</v>
      </c>
      <c r="EI164" s="403">
        <v>16500</v>
      </c>
      <c r="EJ164" s="403">
        <v>16500</v>
      </c>
      <c r="EK164" s="403">
        <v>16500</v>
      </c>
      <c r="EL164" s="403">
        <v>16500</v>
      </c>
      <c r="EM164" s="403">
        <v>16500</v>
      </c>
      <c r="EN164" s="403">
        <v>16500</v>
      </c>
      <c r="EO164" s="403">
        <v>16500</v>
      </c>
      <c r="EP164" s="403">
        <v>16500</v>
      </c>
      <c r="EQ164" s="403">
        <v>16500</v>
      </c>
      <c r="ER164" s="403">
        <v>16500</v>
      </c>
      <c r="ES164" s="403">
        <v>16500</v>
      </c>
      <c r="ET164" s="403">
        <v>16500</v>
      </c>
      <c r="EU164" s="403">
        <v>16500</v>
      </c>
      <c r="EV164" s="403">
        <v>16500</v>
      </c>
      <c r="EW164" s="403">
        <v>16500</v>
      </c>
      <c r="EX164" s="404">
        <v>0</v>
      </c>
      <c r="EY164" s="404">
        <v>22805.312601230966</v>
      </c>
      <c r="EZ164" s="404">
        <v>49362.148487512917</v>
      </c>
      <c r="FA164" s="404">
        <v>0</v>
      </c>
      <c r="FB164" s="404">
        <v>0</v>
      </c>
      <c r="FC164" s="404">
        <v>0</v>
      </c>
      <c r="FD164" s="404">
        <v>0</v>
      </c>
      <c r="FE164" s="404">
        <v>0</v>
      </c>
      <c r="FF164" s="404">
        <v>0</v>
      </c>
      <c r="FG164" s="404">
        <v>0</v>
      </c>
      <c r="FH164" s="404">
        <v>0</v>
      </c>
      <c r="FI164" s="404">
        <v>0</v>
      </c>
      <c r="FJ164" s="404">
        <v>0</v>
      </c>
      <c r="FK164" s="404">
        <v>0</v>
      </c>
      <c r="FL164" s="404">
        <v>0</v>
      </c>
      <c r="FM164" s="404">
        <v>0</v>
      </c>
      <c r="FN164" s="404">
        <v>0</v>
      </c>
      <c r="FO164" s="404">
        <v>0</v>
      </c>
      <c r="FP164" s="404">
        <v>0</v>
      </c>
      <c r="FQ164" s="404">
        <v>0</v>
      </c>
      <c r="FR164" s="404">
        <v>0</v>
      </c>
      <c r="FS164" s="404">
        <v>0</v>
      </c>
      <c r="FT164" s="404">
        <v>0</v>
      </c>
      <c r="FU164" s="404">
        <v>0</v>
      </c>
      <c r="FV164" s="404">
        <v>0</v>
      </c>
      <c r="FW164" s="404">
        <v>0</v>
      </c>
      <c r="FX164" s="404">
        <v>0</v>
      </c>
      <c r="FY164" s="404">
        <v>0</v>
      </c>
      <c r="FZ164" s="404">
        <v>0</v>
      </c>
      <c r="GA164" s="404">
        <v>0</v>
      </c>
      <c r="GB164" s="404">
        <v>0</v>
      </c>
      <c r="GC164" s="404">
        <v>0</v>
      </c>
      <c r="GD164" s="404">
        <v>0</v>
      </c>
      <c r="GE164" s="404">
        <v>0</v>
      </c>
      <c r="GF164" s="404">
        <v>0</v>
      </c>
      <c r="GG164" s="404">
        <v>0</v>
      </c>
      <c r="GH164" s="404">
        <v>0</v>
      </c>
      <c r="GI164" s="404">
        <v>0</v>
      </c>
      <c r="GJ164" s="404">
        <v>0</v>
      </c>
      <c r="GK164" s="404">
        <v>0</v>
      </c>
      <c r="GL164" s="404">
        <v>14965.986394557822</v>
      </c>
      <c r="GM164" s="404">
        <v>14253.320375769354</v>
      </c>
      <c r="GN164" s="404">
        <v>13574.590834066054</v>
      </c>
      <c r="GO164" s="404">
        <v>12928.181746729573</v>
      </c>
      <c r="GP164" s="404">
        <v>12312.554044504357</v>
      </c>
      <c r="GQ164" s="404">
        <v>11726.241947147004</v>
      </c>
      <c r="GR164" s="404">
        <v>11167.849473473338</v>
      </c>
      <c r="GS164" s="404">
        <v>10636.047117593655</v>
      </c>
      <c r="GT164" s="404">
        <v>10129.568683422529</v>
      </c>
      <c r="GU164" s="404">
        <v>9647.2082699262173</v>
      </c>
      <c r="GV164" s="404">
        <v>9187.8173999297323</v>
      </c>
      <c r="GW164" s="404">
        <v>8750.3022856473617</v>
      </c>
      <c r="GX164" s="404">
        <v>8333.6212244260605</v>
      </c>
      <c r="GY164" s="404">
        <v>7936.782118501008</v>
      </c>
      <c r="GZ164" s="404">
        <v>7558.8401128581036</v>
      </c>
      <c r="HA164" s="404">
        <v>7198.8953455791452</v>
      </c>
      <c r="HB164" s="404">
        <v>6856.0908053134717</v>
      </c>
      <c r="HC164" s="404">
        <v>6529.6102907747354</v>
      </c>
      <c r="HD164" s="404">
        <v>6218.6764674045098</v>
      </c>
      <c r="HE164" s="404">
        <v>5922.5490165757237</v>
      </c>
      <c r="HF164" s="404">
        <v>5640.5228729292612</v>
      </c>
      <c r="HG164" s="404">
        <v>5371.9265456469138</v>
      </c>
      <c r="HH164" s="404">
        <v>5116.1205196637284</v>
      </c>
      <c r="HI164" s="404">
        <v>4872.4957330130746</v>
      </c>
      <c r="HJ164" s="404">
        <v>4640.4721266791184</v>
      </c>
      <c r="HK164" s="404">
        <v>4419.4972635039221</v>
      </c>
      <c r="HL164" s="404">
        <v>4209.0450128608791</v>
      </c>
      <c r="HM164" s="404">
        <v>4008.6142979627407</v>
      </c>
      <c r="HN164" s="404">
        <v>3817.7279028216594</v>
      </c>
      <c r="HO164" s="404">
        <v>3635.9313360206265</v>
      </c>
      <c r="HP164" s="404">
        <v>3462.791748591073</v>
      </c>
      <c r="HQ164" s="404">
        <v>3297.8969034200695</v>
      </c>
      <c r="HR164" s="404">
        <v>3140.8541937333998</v>
      </c>
      <c r="HS164" s="404">
        <v>2991.289708317523</v>
      </c>
      <c r="HT164" s="404">
        <v>2848.8473412547842</v>
      </c>
      <c r="HU164" s="404">
        <v>2713.1879440521752</v>
      </c>
      <c r="HV164" s="404">
        <v>2583.9885181449295</v>
      </c>
      <c r="HW164" s="404">
        <v>2460.9414458523129</v>
      </c>
      <c r="HX164" s="404">
        <v>2343.7537579545842</v>
      </c>
      <c r="HY164" s="404">
        <v>2232.1464361472231</v>
      </c>
      <c r="HZ164" s="404">
        <v>72167.461088743876</v>
      </c>
      <c r="IA164" s="404">
        <v>121341.54888718991</v>
      </c>
      <c r="IB164" s="408">
        <v>1.6813886349414033</v>
      </c>
      <c r="IC164" s="410"/>
    </row>
    <row r="165" spans="1:237" ht="90" customHeight="1" x14ac:dyDescent="0.2">
      <c r="A165" s="231" t="s">
        <v>703</v>
      </c>
      <c r="B165" s="85" t="s">
        <v>704</v>
      </c>
      <c r="C165" s="85" t="s">
        <v>711</v>
      </c>
      <c r="D165" s="199">
        <v>2</v>
      </c>
      <c r="E165" s="85" t="s">
        <v>712</v>
      </c>
      <c r="F165" s="85" t="s">
        <v>713</v>
      </c>
      <c r="G165" s="95" t="s">
        <v>714</v>
      </c>
      <c r="H165" s="90" t="s">
        <v>77</v>
      </c>
      <c r="I165" s="95" t="s">
        <v>715</v>
      </c>
      <c r="J165" s="95">
        <v>5</v>
      </c>
      <c r="K165" s="227" t="s">
        <v>79</v>
      </c>
      <c r="L165" s="74">
        <v>73663</v>
      </c>
      <c r="M165" s="90" t="s">
        <v>710</v>
      </c>
      <c r="N165" s="90" t="s">
        <v>147</v>
      </c>
      <c r="O165" s="73" t="s">
        <v>106</v>
      </c>
      <c r="P165" s="90" t="s">
        <v>463</v>
      </c>
      <c r="Q165" s="112" t="s">
        <v>100</v>
      </c>
      <c r="R165" s="90" t="s">
        <v>108</v>
      </c>
      <c r="S165" s="90" t="s">
        <v>99</v>
      </c>
      <c r="T165" s="90" t="s">
        <v>366</v>
      </c>
      <c r="U165" s="90" t="s">
        <v>100</v>
      </c>
      <c r="V165" s="193">
        <v>1</v>
      </c>
      <c r="W165" s="92">
        <v>200000</v>
      </c>
      <c r="X165" s="192">
        <v>0</v>
      </c>
      <c r="Y165" s="192">
        <v>0</v>
      </c>
      <c r="Z165" s="192">
        <v>0</v>
      </c>
      <c r="AA165" s="192">
        <v>200000</v>
      </c>
      <c r="AB165" s="192">
        <v>0</v>
      </c>
      <c r="AC165" s="192">
        <v>0</v>
      </c>
      <c r="AD165" s="192">
        <v>0</v>
      </c>
      <c r="AE165" s="192">
        <v>0</v>
      </c>
      <c r="AF165" s="192">
        <v>0</v>
      </c>
      <c r="AG165" s="192">
        <v>0</v>
      </c>
      <c r="AH165" s="192">
        <v>0</v>
      </c>
      <c r="AI165" s="90" t="s">
        <v>88</v>
      </c>
      <c r="AJ165" s="192">
        <v>0</v>
      </c>
      <c r="AK165" s="192">
        <v>0</v>
      </c>
      <c r="AL165" s="192">
        <v>0</v>
      </c>
      <c r="AM165" s="192">
        <v>0</v>
      </c>
      <c r="AN165" s="192">
        <v>0</v>
      </c>
      <c r="AO165" s="192">
        <v>0</v>
      </c>
      <c r="AP165" s="192">
        <v>0</v>
      </c>
      <c r="AQ165" s="192">
        <v>0</v>
      </c>
      <c r="AR165" s="192">
        <v>0</v>
      </c>
      <c r="AS165" s="192">
        <v>0</v>
      </c>
      <c r="AT165" s="192">
        <v>0</v>
      </c>
      <c r="AU165" s="95"/>
      <c r="AV165" s="230">
        <v>1</v>
      </c>
      <c r="AW165" s="230">
        <v>0</v>
      </c>
      <c r="AX165" s="230" t="s">
        <v>3600</v>
      </c>
      <c r="AY165" s="141">
        <v>9</v>
      </c>
      <c r="AZ165" s="70">
        <v>1</v>
      </c>
      <c r="BA165" s="70">
        <v>1</v>
      </c>
      <c r="BB165" s="70">
        <v>1</v>
      </c>
      <c r="BC165" s="70">
        <v>1</v>
      </c>
      <c r="BD165" s="70">
        <v>1</v>
      </c>
      <c r="BE165" s="70">
        <v>1</v>
      </c>
      <c r="BF165" s="70">
        <v>1</v>
      </c>
      <c r="BG165" s="71">
        <v>0</v>
      </c>
      <c r="BH165" s="71">
        <v>1</v>
      </c>
      <c r="BI165" s="71">
        <v>0</v>
      </c>
      <c r="BJ165" s="71">
        <v>1</v>
      </c>
      <c r="BK165" s="71">
        <v>0</v>
      </c>
      <c r="BL165" s="70">
        <v>1</v>
      </c>
      <c r="BM165" s="70">
        <v>1</v>
      </c>
      <c r="BN165" s="70">
        <v>0</v>
      </c>
      <c r="BO165" s="70">
        <v>1</v>
      </c>
      <c r="BP165" s="403">
        <v>0</v>
      </c>
      <c r="BQ165" s="403">
        <v>0</v>
      </c>
      <c r="BR165" s="403">
        <v>200000</v>
      </c>
      <c r="BS165" s="403">
        <v>0</v>
      </c>
      <c r="BT165" s="403">
        <v>0</v>
      </c>
      <c r="BU165" s="403">
        <v>0</v>
      </c>
      <c r="BV165" s="403">
        <v>0</v>
      </c>
      <c r="BW165" s="403">
        <v>0</v>
      </c>
      <c r="BX165" s="403">
        <v>0</v>
      </c>
      <c r="BY165" s="403">
        <v>0</v>
      </c>
      <c r="BZ165" s="401">
        <v>0</v>
      </c>
      <c r="CA165" s="401">
        <v>0</v>
      </c>
      <c r="CB165" s="401">
        <v>0</v>
      </c>
      <c r="CC165" s="401">
        <v>0</v>
      </c>
      <c r="CD165" s="401">
        <v>0</v>
      </c>
      <c r="CE165" s="401">
        <v>0</v>
      </c>
      <c r="CF165" s="401">
        <v>0</v>
      </c>
      <c r="CG165" s="401">
        <v>0</v>
      </c>
      <c r="CH165" s="401">
        <v>0</v>
      </c>
      <c r="CI165" s="401">
        <v>0</v>
      </c>
      <c r="CJ165" s="401">
        <v>0</v>
      </c>
      <c r="CK165" s="401">
        <v>0</v>
      </c>
      <c r="CL165" s="401">
        <v>0</v>
      </c>
      <c r="CM165" s="401">
        <v>0</v>
      </c>
      <c r="CN165" s="401">
        <v>0</v>
      </c>
      <c r="CO165" s="401">
        <v>0</v>
      </c>
      <c r="CP165" s="401">
        <v>0</v>
      </c>
      <c r="CQ165" s="401">
        <v>0</v>
      </c>
      <c r="CR165" s="401">
        <v>0</v>
      </c>
      <c r="CS165" s="401">
        <v>0</v>
      </c>
      <c r="CT165" s="401">
        <v>0</v>
      </c>
      <c r="CU165" s="401">
        <v>0</v>
      </c>
      <c r="CV165" s="401">
        <v>0</v>
      </c>
      <c r="CW165" s="401">
        <v>0</v>
      </c>
      <c r="CX165" s="401">
        <v>0</v>
      </c>
      <c r="CY165" s="401">
        <v>0</v>
      </c>
      <c r="CZ165" s="401">
        <v>0</v>
      </c>
      <c r="DA165" s="401">
        <v>0</v>
      </c>
      <c r="DB165" s="401">
        <v>0</v>
      </c>
      <c r="DC165" s="401">
        <v>0</v>
      </c>
      <c r="DD165" s="401">
        <v>0</v>
      </c>
      <c r="DE165" s="401">
        <v>0</v>
      </c>
      <c r="DF165" s="401">
        <v>0</v>
      </c>
      <c r="DG165" s="403">
        <v>73663</v>
      </c>
      <c r="DH165" s="403">
        <v>73663</v>
      </c>
      <c r="DI165" s="403">
        <v>73663</v>
      </c>
      <c r="DJ165" s="403">
        <v>73663</v>
      </c>
      <c r="DK165" s="403">
        <v>73663</v>
      </c>
      <c r="DL165" s="403">
        <v>73663</v>
      </c>
      <c r="DM165" s="403">
        <v>73663</v>
      </c>
      <c r="DN165" s="403">
        <v>73663</v>
      </c>
      <c r="DO165" s="403">
        <v>73663</v>
      </c>
      <c r="DP165" s="403">
        <v>73663</v>
      </c>
      <c r="DQ165" s="403">
        <v>73663</v>
      </c>
      <c r="DR165" s="403">
        <v>73663</v>
      </c>
      <c r="DS165" s="403">
        <v>73663</v>
      </c>
      <c r="DT165" s="403">
        <v>73663</v>
      </c>
      <c r="DU165" s="403">
        <v>73663</v>
      </c>
      <c r="DV165" s="403">
        <v>73663</v>
      </c>
      <c r="DW165" s="403">
        <v>73663</v>
      </c>
      <c r="DX165" s="403">
        <v>73663</v>
      </c>
      <c r="DY165" s="403">
        <v>73663</v>
      </c>
      <c r="DZ165" s="403">
        <v>73663</v>
      </c>
      <c r="EA165" s="403">
        <v>73663</v>
      </c>
      <c r="EB165" s="403">
        <v>73663</v>
      </c>
      <c r="EC165" s="403">
        <v>73663</v>
      </c>
      <c r="ED165" s="403">
        <v>73663</v>
      </c>
      <c r="EE165" s="403">
        <v>73663</v>
      </c>
      <c r="EF165" s="403">
        <v>73663</v>
      </c>
      <c r="EG165" s="403">
        <v>73663</v>
      </c>
      <c r="EH165" s="403">
        <v>73663</v>
      </c>
      <c r="EI165" s="403">
        <v>73663</v>
      </c>
      <c r="EJ165" s="403">
        <v>73663</v>
      </c>
      <c r="EK165" s="403">
        <v>73663</v>
      </c>
      <c r="EL165" s="403">
        <v>73663</v>
      </c>
      <c r="EM165" s="403">
        <v>73663</v>
      </c>
      <c r="EN165" s="403">
        <v>73663</v>
      </c>
      <c r="EO165" s="403">
        <v>73663</v>
      </c>
      <c r="EP165" s="403">
        <v>73663</v>
      </c>
      <c r="EQ165" s="403">
        <v>73663</v>
      </c>
      <c r="ER165" s="403">
        <v>73663</v>
      </c>
      <c r="ES165" s="403">
        <v>73663</v>
      </c>
      <c r="ET165" s="403">
        <v>73663</v>
      </c>
      <c r="EU165" s="403">
        <v>73663</v>
      </c>
      <c r="EV165" s="403">
        <v>73663</v>
      </c>
      <c r="EW165" s="403">
        <v>73663</v>
      </c>
      <c r="EX165" s="404">
        <v>181405.89569160997</v>
      </c>
      <c r="EY165" s="404">
        <v>0</v>
      </c>
      <c r="EZ165" s="404">
        <v>0</v>
      </c>
      <c r="FA165" s="404">
        <v>0</v>
      </c>
      <c r="FB165" s="404">
        <v>0</v>
      </c>
      <c r="FC165" s="404">
        <v>0</v>
      </c>
      <c r="FD165" s="404">
        <v>0</v>
      </c>
      <c r="FE165" s="404">
        <v>0</v>
      </c>
      <c r="FF165" s="404">
        <v>0</v>
      </c>
      <c r="FG165" s="404">
        <v>0</v>
      </c>
      <c r="FH165" s="404">
        <v>0</v>
      </c>
      <c r="FI165" s="404">
        <v>0</v>
      </c>
      <c r="FJ165" s="404">
        <v>0</v>
      </c>
      <c r="FK165" s="404">
        <v>0</v>
      </c>
      <c r="FL165" s="404">
        <v>0</v>
      </c>
      <c r="FM165" s="404">
        <v>0</v>
      </c>
      <c r="FN165" s="404">
        <v>0</v>
      </c>
      <c r="FO165" s="404">
        <v>0</v>
      </c>
      <c r="FP165" s="404">
        <v>0</v>
      </c>
      <c r="FQ165" s="404">
        <v>0</v>
      </c>
      <c r="FR165" s="404">
        <v>0</v>
      </c>
      <c r="FS165" s="404">
        <v>0</v>
      </c>
      <c r="FT165" s="404">
        <v>0</v>
      </c>
      <c r="FU165" s="404">
        <v>0</v>
      </c>
      <c r="FV165" s="404">
        <v>0</v>
      </c>
      <c r="FW165" s="404">
        <v>0</v>
      </c>
      <c r="FX165" s="404">
        <v>0</v>
      </c>
      <c r="FY165" s="404">
        <v>0</v>
      </c>
      <c r="FZ165" s="404">
        <v>0</v>
      </c>
      <c r="GA165" s="404">
        <v>0</v>
      </c>
      <c r="GB165" s="404">
        <v>0</v>
      </c>
      <c r="GC165" s="404">
        <v>0</v>
      </c>
      <c r="GD165" s="404">
        <v>0</v>
      </c>
      <c r="GE165" s="404">
        <v>0</v>
      </c>
      <c r="GF165" s="404">
        <v>0</v>
      </c>
      <c r="GG165" s="404">
        <v>0</v>
      </c>
      <c r="GH165" s="404">
        <v>0</v>
      </c>
      <c r="GI165" s="404">
        <v>0</v>
      </c>
      <c r="GJ165" s="404">
        <v>0</v>
      </c>
      <c r="GK165" s="404">
        <v>0</v>
      </c>
      <c r="GL165" s="404">
        <v>66814.512471655325</v>
      </c>
      <c r="GM165" s="404">
        <v>63632.869020624115</v>
      </c>
      <c r="GN165" s="404">
        <v>60602.732400594403</v>
      </c>
      <c r="GO165" s="404">
        <v>57716.88800056609</v>
      </c>
      <c r="GP165" s="404">
        <v>54968.464762443902</v>
      </c>
      <c r="GQ165" s="404">
        <v>52350.918821375133</v>
      </c>
      <c r="GR165" s="404">
        <v>49858.01792511918</v>
      </c>
      <c r="GS165" s="404">
        <v>47483.826595351602</v>
      </c>
      <c r="GT165" s="404">
        <v>45222.691995572954</v>
      </c>
      <c r="GU165" s="404">
        <v>43069.230471974239</v>
      </c>
      <c r="GV165" s="404">
        <v>41018.314735213564</v>
      </c>
      <c r="GW165" s="404">
        <v>39065.061652584343</v>
      </c>
      <c r="GX165" s="404">
        <v>37204.820621508909</v>
      </c>
      <c r="GY165" s="404">
        <v>35433.162496675133</v>
      </c>
      <c r="GZ165" s="404">
        <v>33745.869044452513</v>
      </c>
      <c r="HA165" s="404">
        <v>32138.922899478581</v>
      </c>
      <c r="HB165" s="404">
        <v>30608.497999503412</v>
      </c>
      <c r="HC165" s="404">
        <v>29150.950475717535</v>
      </c>
      <c r="HD165" s="404">
        <v>27762.809976873843</v>
      </c>
      <c r="HE165" s="404">
        <v>26440.771406546519</v>
      </c>
      <c r="HF165" s="404">
        <v>25181.687053853828</v>
      </c>
      <c r="HG165" s="404">
        <v>23982.559098908401</v>
      </c>
      <c r="HH165" s="404">
        <v>22840.532475150863</v>
      </c>
      <c r="HI165" s="404">
        <v>21752.888071572248</v>
      </c>
      <c r="HJ165" s="404">
        <v>20717.036258640237</v>
      </c>
      <c r="HK165" s="404">
        <v>19730.510722514511</v>
      </c>
      <c r="HL165" s="404">
        <v>18790.962592870965</v>
      </c>
      <c r="HM165" s="404">
        <v>17896.154850353294</v>
      </c>
      <c r="HN165" s="404">
        <v>17043.957000336479</v>
      </c>
      <c r="HO165" s="404">
        <v>16232.34000032045</v>
      </c>
      <c r="HP165" s="404">
        <v>15459.371428876619</v>
      </c>
      <c r="HQ165" s="404">
        <v>14723.210884644399</v>
      </c>
      <c r="HR165" s="404">
        <v>14022.105604423237</v>
      </c>
      <c r="HS165" s="404">
        <v>13354.386289926892</v>
      </c>
      <c r="HT165" s="404">
        <v>12718.463133263707</v>
      </c>
      <c r="HU165" s="404">
        <v>12112.82203167972</v>
      </c>
      <c r="HV165" s="404">
        <v>11536.020982552116</v>
      </c>
      <c r="HW165" s="404">
        <v>10986.686650049633</v>
      </c>
      <c r="HX165" s="404">
        <v>10463.511095285367</v>
      </c>
      <c r="HY165" s="404">
        <v>9965.2486621765383</v>
      </c>
      <c r="HZ165" s="404">
        <v>181405.89569160997</v>
      </c>
      <c r="IA165" s="404">
        <v>303735.46665588382</v>
      </c>
      <c r="IB165" s="408">
        <v>1.6743417599405597</v>
      </c>
      <c r="IC165" s="410"/>
    </row>
    <row r="166" spans="1:237" ht="90" customHeight="1" x14ac:dyDescent="0.2">
      <c r="A166" s="161" t="s">
        <v>2267</v>
      </c>
      <c r="B166" s="150" t="s">
        <v>2865</v>
      </c>
      <c r="C166" s="150" t="s">
        <v>2235</v>
      </c>
      <c r="D166" s="148">
        <v>2</v>
      </c>
      <c r="E166" s="150" t="s">
        <v>2878</v>
      </c>
      <c r="F166" s="151" t="s">
        <v>2879</v>
      </c>
      <c r="G166" s="151" t="s">
        <v>2880</v>
      </c>
      <c r="H166" s="79" t="s">
        <v>77</v>
      </c>
      <c r="I166" s="151" t="s">
        <v>2634</v>
      </c>
      <c r="J166" s="151">
        <v>10</v>
      </c>
      <c r="K166" s="227" t="s">
        <v>79</v>
      </c>
      <c r="L166" s="79">
        <v>11664</v>
      </c>
      <c r="M166" s="79" t="s">
        <v>2873</v>
      </c>
      <c r="N166" s="79" t="s">
        <v>81</v>
      </c>
      <c r="O166" s="79" t="s">
        <v>133</v>
      </c>
      <c r="P166" s="79" t="s">
        <v>134</v>
      </c>
      <c r="Q166" s="112" t="s">
        <v>100</v>
      </c>
      <c r="R166" s="79" t="s">
        <v>108</v>
      </c>
      <c r="S166" s="79" t="s">
        <v>99</v>
      </c>
      <c r="T166" s="79" t="s">
        <v>2551</v>
      </c>
      <c r="U166" s="81" t="s">
        <v>100</v>
      </c>
      <c r="V166" s="81">
        <v>1</v>
      </c>
      <c r="W166" s="149">
        <v>57000</v>
      </c>
      <c r="X166" s="149">
        <v>0</v>
      </c>
      <c r="Y166" s="149">
        <v>0</v>
      </c>
      <c r="Z166" s="149">
        <v>0</v>
      </c>
      <c r="AA166" s="149">
        <v>57000</v>
      </c>
      <c r="AB166" s="149">
        <v>0</v>
      </c>
      <c r="AC166" s="149">
        <v>0</v>
      </c>
      <c r="AD166" s="149">
        <v>0</v>
      </c>
      <c r="AE166" s="149">
        <v>0</v>
      </c>
      <c r="AF166" s="149">
        <v>0</v>
      </c>
      <c r="AG166" s="149">
        <v>0</v>
      </c>
      <c r="AH166" s="149">
        <v>0</v>
      </c>
      <c r="AI166" s="88" t="s">
        <v>88</v>
      </c>
      <c r="AJ166" s="149">
        <v>0</v>
      </c>
      <c r="AK166" s="149">
        <v>0</v>
      </c>
      <c r="AL166" s="149">
        <v>0</v>
      </c>
      <c r="AM166" s="149">
        <v>0</v>
      </c>
      <c r="AN166" s="149">
        <v>0</v>
      </c>
      <c r="AO166" s="149">
        <v>0</v>
      </c>
      <c r="AP166" s="149">
        <v>0</v>
      </c>
      <c r="AQ166" s="149">
        <v>0</v>
      </c>
      <c r="AR166" s="149">
        <v>0</v>
      </c>
      <c r="AS166" s="149">
        <v>0</v>
      </c>
      <c r="AT166" s="149">
        <v>0</v>
      </c>
      <c r="AU166" s="151"/>
      <c r="AV166" s="230">
        <v>1</v>
      </c>
      <c r="AW166" s="230">
        <v>0</v>
      </c>
      <c r="AX166" s="230" t="s">
        <v>3596</v>
      </c>
      <c r="AY166" s="141">
        <v>9</v>
      </c>
      <c r="AZ166" s="70">
        <v>1</v>
      </c>
      <c r="BA166" s="70">
        <v>1</v>
      </c>
      <c r="BB166" s="70">
        <v>1</v>
      </c>
      <c r="BC166" s="70">
        <v>1</v>
      </c>
      <c r="BD166" s="70">
        <v>1</v>
      </c>
      <c r="BE166" s="70">
        <v>1</v>
      </c>
      <c r="BF166" s="70">
        <v>1</v>
      </c>
      <c r="BG166" s="71">
        <v>0</v>
      </c>
      <c r="BH166" s="71">
        <v>1</v>
      </c>
      <c r="BI166" s="71">
        <v>0</v>
      </c>
      <c r="BJ166" s="71">
        <v>0</v>
      </c>
      <c r="BK166" s="71">
        <v>1</v>
      </c>
      <c r="BL166" s="70">
        <v>1</v>
      </c>
      <c r="BM166" s="70">
        <v>1</v>
      </c>
      <c r="BN166" s="70">
        <v>0</v>
      </c>
      <c r="BO166" s="70">
        <v>1</v>
      </c>
      <c r="BP166" s="403">
        <v>0</v>
      </c>
      <c r="BQ166" s="403">
        <v>0</v>
      </c>
      <c r="BR166" s="403">
        <v>57000</v>
      </c>
      <c r="BS166" s="403">
        <v>0</v>
      </c>
      <c r="BT166" s="403">
        <v>0</v>
      </c>
      <c r="BU166" s="403">
        <v>0</v>
      </c>
      <c r="BV166" s="403">
        <v>0</v>
      </c>
      <c r="BW166" s="403">
        <v>0</v>
      </c>
      <c r="BX166" s="403">
        <v>0</v>
      </c>
      <c r="BY166" s="403">
        <v>0</v>
      </c>
      <c r="BZ166" s="401">
        <v>0</v>
      </c>
      <c r="CA166" s="401">
        <v>0</v>
      </c>
      <c r="CB166" s="401">
        <v>0</v>
      </c>
      <c r="CC166" s="401">
        <v>0</v>
      </c>
      <c r="CD166" s="401">
        <v>0</v>
      </c>
      <c r="CE166" s="401">
        <v>0</v>
      </c>
      <c r="CF166" s="401">
        <v>0</v>
      </c>
      <c r="CG166" s="401">
        <v>0</v>
      </c>
      <c r="CH166" s="401">
        <v>0</v>
      </c>
      <c r="CI166" s="401">
        <v>0</v>
      </c>
      <c r="CJ166" s="401">
        <v>0</v>
      </c>
      <c r="CK166" s="401">
        <v>0</v>
      </c>
      <c r="CL166" s="401">
        <v>0</v>
      </c>
      <c r="CM166" s="401">
        <v>0</v>
      </c>
      <c r="CN166" s="401">
        <v>0</v>
      </c>
      <c r="CO166" s="401">
        <v>0</v>
      </c>
      <c r="CP166" s="401">
        <v>0</v>
      </c>
      <c r="CQ166" s="401">
        <v>0</v>
      </c>
      <c r="CR166" s="401">
        <v>0</v>
      </c>
      <c r="CS166" s="401">
        <v>0</v>
      </c>
      <c r="CT166" s="401">
        <v>0</v>
      </c>
      <c r="CU166" s="401">
        <v>0</v>
      </c>
      <c r="CV166" s="401">
        <v>0</v>
      </c>
      <c r="CW166" s="401">
        <v>0</v>
      </c>
      <c r="CX166" s="401">
        <v>0</v>
      </c>
      <c r="CY166" s="401">
        <v>0</v>
      </c>
      <c r="CZ166" s="401">
        <v>0</v>
      </c>
      <c r="DA166" s="401">
        <v>0</v>
      </c>
      <c r="DB166" s="401">
        <v>0</v>
      </c>
      <c r="DC166" s="401">
        <v>0</v>
      </c>
      <c r="DD166" s="401">
        <v>0</v>
      </c>
      <c r="DE166" s="401">
        <v>0</v>
      </c>
      <c r="DF166" s="401">
        <v>0</v>
      </c>
      <c r="DG166" s="403">
        <v>11664</v>
      </c>
      <c r="DH166" s="403">
        <v>11664</v>
      </c>
      <c r="DI166" s="403">
        <v>11664</v>
      </c>
      <c r="DJ166" s="403">
        <v>11664</v>
      </c>
      <c r="DK166" s="403">
        <v>11664</v>
      </c>
      <c r="DL166" s="403">
        <v>11664</v>
      </c>
      <c r="DM166" s="403">
        <v>11664</v>
      </c>
      <c r="DN166" s="403">
        <v>11664</v>
      </c>
      <c r="DO166" s="403">
        <v>11664</v>
      </c>
      <c r="DP166" s="403">
        <v>11664</v>
      </c>
      <c r="DQ166" s="403">
        <v>11664</v>
      </c>
      <c r="DR166" s="403">
        <v>11664</v>
      </c>
      <c r="DS166" s="403">
        <v>11664</v>
      </c>
      <c r="DT166" s="403">
        <v>11664</v>
      </c>
      <c r="DU166" s="403">
        <v>11664</v>
      </c>
      <c r="DV166" s="403">
        <v>11664</v>
      </c>
      <c r="DW166" s="403">
        <v>11664</v>
      </c>
      <c r="DX166" s="403">
        <v>11664</v>
      </c>
      <c r="DY166" s="403">
        <v>11664</v>
      </c>
      <c r="DZ166" s="403">
        <v>11664</v>
      </c>
      <c r="EA166" s="403">
        <v>11664</v>
      </c>
      <c r="EB166" s="403">
        <v>11664</v>
      </c>
      <c r="EC166" s="403">
        <v>11664</v>
      </c>
      <c r="ED166" s="403">
        <v>11664</v>
      </c>
      <c r="EE166" s="403">
        <v>11664</v>
      </c>
      <c r="EF166" s="403">
        <v>11664</v>
      </c>
      <c r="EG166" s="403">
        <v>11664</v>
      </c>
      <c r="EH166" s="403">
        <v>11664</v>
      </c>
      <c r="EI166" s="403">
        <v>11664</v>
      </c>
      <c r="EJ166" s="403">
        <v>11664</v>
      </c>
      <c r="EK166" s="403">
        <v>11664</v>
      </c>
      <c r="EL166" s="403">
        <v>11664</v>
      </c>
      <c r="EM166" s="403">
        <v>11664</v>
      </c>
      <c r="EN166" s="403">
        <v>11664</v>
      </c>
      <c r="EO166" s="403">
        <v>11664</v>
      </c>
      <c r="EP166" s="403">
        <v>11664</v>
      </c>
      <c r="EQ166" s="403">
        <v>11664</v>
      </c>
      <c r="ER166" s="403">
        <v>11664</v>
      </c>
      <c r="ES166" s="403">
        <v>11664</v>
      </c>
      <c r="ET166" s="403">
        <v>11664</v>
      </c>
      <c r="EU166" s="403">
        <v>11664</v>
      </c>
      <c r="EV166" s="403">
        <v>11664</v>
      </c>
      <c r="EW166" s="403">
        <v>11664</v>
      </c>
      <c r="EX166" s="404">
        <v>51700.680272108839</v>
      </c>
      <c r="EY166" s="404">
        <v>0</v>
      </c>
      <c r="EZ166" s="404">
        <v>0</v>
      </c>
      <c r="FA166" s="404">
        <v>0</v>
      </c>
      <c r="FB166" s="404">
        <v>0</v>
      </c>
      <c r="FC166" s="404">
        <v>0</v>
      </c>
      <c r="FD166" s="404">
        <v>0</v>
      </c>
      <c r="FE166" s="404">
        <v>0</v>
      </c>
      <c r="FF166" s="404">
        <v>0</v>
      </c>
      <c r="FG166" s="404">
        <v>0</v>
      </c>
      <c r="FH166" s="404">
        <v>0</v>
      </c>
      <c r="FI166" s="404">
        <v>0</v>
      </c>
      <c r="FJ166" s="404">
        <v>0</v>
      </c>
      <c r="FK166" s="404">
        <v>0</v>
      </c>
      <c r="FL166" s="404">
        <v>0</v>
      </c>
      <c r="FM166" s="404">
        <v>0</v>
      </c>
      <c r="FN166" s="404">
        <v>0</v>
      </c>
      <c r="FO166" s="404">
        <v>0</v>
      </c>
      <c r="FP166" s="404">
        <v>0</v>
      </c>
      <c r="FQ166" s="404">
        <v>0</v>
      </c>
      <c r="FR166" s="404">
        <v>0</v>
      </c>
      <c r="FS166" s="404">
        <v>0</v>
      </c>
      <c r="FT166" s="404">
        <v>0</v>
      </c>
      <c r="FU166" s="404">
        <v>0</v>
      </c>
      <c r="FV166" s="404">
        <v>0</v>
      </c>
      <c r="FW166" s="404">
        <v>0</v>
      </c>
      <c r="FX166" s="404">
        <v>0</v>
      </c>
      <c r="FY166" s="404">
        <v>0</v>
      </c>
      <c r="FZ166" s="404">
        <v>0</v>
      </c>
      <c r="GA166" s="404">
        <v>0</v>
      </c>
      <c r="GB166" s="404">
        <v>0</v>
      </c>
      <c r="GC166" s="404">
        <v>0</v>
      </c>
      <c r="GD166" s="404">
        <v>0</v>
      </c>
      <c r="GE166" s="404">
        <v>0</v>
      </c>
      <c r="GF166" s="404">
        <v>0</v>
      </c>
      <c r="GG166" s="404">
        <v>0</v>
      </c>
      <c r="GH166" s="404">
        <v>0</v>
      </c>
      <c r="GI166" s="404">
        <v>0</v>
      </c>
      <c r="GJ166" s="404">
        <v>0</v>
      </c>
      <c r="GK166" s="404">
        <v>0</v>
      </c>
      <c r="GL166" s="404">
        <v>10579.591836734693</v>
      </c>
      <c r="GM166" s="404">
        <v>10075.801749271135</v>
      </c>
      <c r="GN166" s="404">
        <v>9596.0016659725115</v>
      </c>
      <c r="GO166" s="404">
        <v>9139.0492056881048</v>
      </c>
      <c r="GP166" s="404">
        <v>8703.8563863696254</v>
      </c>
      <c r="GQ166" s="404">
        <v>8289.3870346377371</v>
      </c>
      <c r="GR166" s="404">
        <v>7894.6543187026073</v>
      </c>
      <c r="GS166" s="404">
        <v>7518.7183987643875</v>
      </c>
      <c r="GT166" s="404">
        <v>7160.6841892994171</v>
      </c>
      <c r="GU166" s="404">
        <v>6819.6992279042061</v>
      </c>
      <c r="GV166" s="404">
        <v>6494.951645623054</v>
      </c>
      <c r="GW166" s="404">
        <v>6185.6682339267172</v>
      </c>
      <c r="GX166" s="404">
        <v>5891.1126037397316</v>
      </c>
      <c r="GY166" s="404">
        <v>5610.5834321330758</v>
      </c>
      <c r="GZ166" s="404">
        <v>5343.4127925076918</v>
      </c>
      <c r="HA166" s="404">
        <v>5088.9645642930391</v>
      </c>
      <c r="HB166" s="404">
        <v>4846.6329183743237</v>
      </c>
      <c r="HC166" s="404">
        <v>4615.8408746422128</v>
      </c>
      <c r="HD166" s="404">
        <v>4396.0389282306787</v>
      </c>
      <c r="HE166" s="404">
        <v>4186.7037411720758</v>
      </c>
      <c r="HF166" s="404">
        <v>3987.3368963543576</v>
      </c>
      <c r="HG166" s="404">
        <v>3797.4637108136731</v>
      </c>
      <c r="HH166" s="404">
        <v>3616.6321055368321</v>
      </c>
      <c r="HI166" s="404">
        <v>3444.4115290826971</v>
      </c>
      <c r="HJ166" s="404">
        <v>3280.3919324597114</v>
      </c>
      <c r="HK166" s="404">
        <v>3124.1827928187727</v>
      </c>
      <c r="HL166" s="404">
        <v>2975.4121836369268</v>
      </c>
      <c r="HM166" s="404">
        <v>2833.7258891780248</v>
      </c>
      <c r="HN166" s="404">
        <v>2698.7865611219295</v>
      </c>
      <c r="HO166" s="404">
        <v>2570.2729153542173</v>
      </c>
      <c r="HP166" s="404">
        <v>2447.8789670040169</v>
      </c>
      <c r="HQ166" s="404">
        <v>2331.3133019085872</v>
      </c>
      <c r="HR166" s="404">
        <v>2220.2983827700832</v>
      </c>
      <c r="HS166" s="404">
        <v>2114.5698883524601</v>
      </c>
      <c r="HT166" s="404">
        <v>2013.8760841452001</v>
      </c>
      <c r="HU166" s="404">
        <v>1917.9772229954285</v>
      </c>
      <c r="HV166" s="404">
        <v>1826.6449742813609</v>
      </c>
      <c r="HW166" s="404">
        <v>1739.6618802679625</v>
      </c>
      <c r="HX166" s="404">
        <v>1656.8208383504407</v>
      </c>
      <c r="HY166" s="404">
        <v>1577.9246079528004</v>
      </c>
      <c r="HZ166" s="404">
        <v>51700.680272108839</v>
      </c>
      <c r="IA166" s="404">
        <v>85777.444013344415</v>
      </c>
      <c r="IB166" s="408">
        <v>1.6591163513107408</v>
      </c>
      <c r="IC166" s="410"/>
    </row>
    <row r="167" spans="1:237" ht="90" customHeight="1" x14ac:dyDescent="0.2">
      <c r="A167" s="137" t="s">
        <v>1699</v>
      </c>
      <c r="B167" s="138" t="s">
        <v>1700</v>
      </c>
      <c r="C167" s="138" t="s">
        <v>1776</v>
      </c>
      <c r="D167" s="121">
        <v>4</v>
      </c>
      <c r="E167" s="108" t="s">
        <v>1771</v>
      </c>
      <c r="F167" s="124" t="s">
        <v>1772</v>
      </c>
      <c r="G167" s="124" t="s">
        <v>1773</v>
      </c>
      <c r="H167" s="142" t="s">
        <v>77</v>
      </c>
      <c r="I167" s="124" t="s">
        <v>1774</v>
      </c>
      <c r="J167" s="118">
        <v>40</v>
      </c>
      <c r="K167" s="227" t="s">
        <v>94</v>
      </c>
      <c r="L167" s="142">
        <v>2000</v>
      </c>
      <c r="M167" s="142" t="s">
        <v>1775</v>
      </c>
      <c r="N167" s="142" t="s">
        <v>81</v>
      </c>
      <c r="O167" s="13" t="s">
        <v>217</v>
      </c>
      <c r="P167" s="142" t="s">
        <v>218</v>
      </c>
      <c r="Q167" s="79" t="s">
        <v>87</v>
      </c>
      <c r="R167" s="142" t="s">
        <v>108</v>
      </c>
      <c r="S167" s="142" t="s">
        <v>99</v>
      </c>
      <c r="T167" s="142" t="s">
        <v>996</v>
      </c>
      <c r="U167" s="142" t="s">
        <v>100</v>
      </c>
      <c r="V167" s="205">
        <v>1</v>
      </c>
      <c r="W167" s="139">
        <v>23000</v>
      </c>
      <c r="X167" s="139">
        <v>0</v>
      </c>
      <c r="Y167" s="139">
        <v>0</v>
      </c>
      <c r="Z167" s="139">
        <v>0</v>
      </c>
      <c r="AA167" s="139">
        <v>0</v>
      </c>
      <c r="AB167" s="139">
        <v>23000</v>
      </c>
      <c r="AC167" s="139">
        <v>0</v>
      </c>
      <c r="AD167" s="139">
        <v>0</v>
      </c>
      <c r="AE167" s="139">
        <v>0</v>
      </c>
      <c r="AF167" s="139">
        <v>0</v>
      </c>
      <c r="AG167" s="139">
        <v>0</v>
      </c>
      <c r="AH167" s="139">
        <v>0</v>
      </c>
      <c r="AI167" s="116"/>
      <c r="AJ167" s="139">
        <v>0</v>
      </c>
      <c r="AK167" s="139">
        <v>0</v>
      </c>
      <c r="AL167" s="139">
        <v>0</v>
      </c>
      <c r="AM167" s="139">
        <v>0</v>
      </c>
      <c r="AN167" s="139">
        <v>0</v>
      </c>
      <c r="AO167" s="139">
        <v>0</v>
      </c>
      <c r="AP167" s="139">
        <v>0</v>
      </c>
      <c r="AQ167" s="139">
        <v>0</v>
      </c>
      <c r="AR167" s="139">
        <v>0</v>
      </c>
      <c r="AS167" s="139">
        <v>0</v>
      </c>
      <c r="AT167" s="139">
        <v>0</v>
      </c>
      <c r="AU167" s="118"/>
      <c r="AV167" s="230">
        <v>1</v>
      </c>
      <c r="AW167" s="230">
        <v>0</v>
      </c>
      <c r="AX167" s="230" t="s">
        <v>3594</v>
      </c>
      <c r="AY167" s="141">
        <v>9</v>
      </c>
      <c r="AZ167" s="70">
        <v>1</v>
      </c>
      <c r="BA167" s="70">
        <v>1</v>
      </c>
      <c r="BB167" s="70">
        <v>1</v>
      </c>
      <c r="BC167" s="70">
        <v>1</v>
      </c>
      <c r="BD167" s="70">
        <v>1</v>
      </c>
      <c r="BE167" s="70">
        <v>1</v>
      </c>
      <c r="BF167" s="70">
        <v>1</v>
      </c>
      <c r="BG167" s="71">
        <v>0</v>
      </c>
      <c r="BH167" s="71">
        <v>1</v>
      </c>
      <c r="BI167" s="71">
        <v>0</v>
      </c>
      <c r="BJ167" s="71">
        <v>0</v>
      </c>
      <c r="BK167" s="71">
        <v>1</v>
      </c>
      <c r="BL167" s="70">
        <v>1</v>
      </c>
      <c r="BM167" s="70">
        <v>1</v>
      </c>
      <c r="BN167" s="70">
        <v>0</v>
      </c>
      <c r="BO167" s="70">
        <v>1</v>
      </c>
      <c r="BP167" s="403">
        <v>0</v>
      </c>
      <c r="BQ167" s="403">
        <v>0</v>
      </c>
      <c r="BR167" s="403">
        <v>0</v>
      </c>
      <c r="BS167" s="403">
        <v>23000</v>
      </c>
      <c r="BT167" s="403">
        <v>0</v>
      </c>
      <c r="BU167" s="403">
        <v>0</v>
      </c>
      <c r="BV167" s="403">
        <v>0</v>
      </c>
      <c r="BW167" s="403">
        <v>0</v>
      </c>
      <c r="BX167" s="403">
        <v>0</v>
      </c>
      <c r="BY167" s="403">
        <v>0</v>
      </c>
      <c r="BZ167" s="401">
        <v>0</v>
      </c>
      <c r="CA167" s="401">
        <v>0</v>
      </c>
      <c r="CB167" s="401">
        <v>0</v>
      </c>
      <c r="CC167" s="401">
        <v>0</v>
      </c>
      <c r="CD167" s="401">
        <v>0</v>
      </c>
      <c r="CE167" s="401">
        <v>0</v>
      </c>
      <c r="CF167" s="401">
        <v>0</v>
      </c>
      <c r="CG167" s="401">
        <v>0</v>
      </c>
      <c r="CH167" s="401">
        <v>0</v>
      </c>
      <c r="CI167" s="401">
        <v>0</v>
      </c>
      <c r="CJ167" s="401">
        <v>0</v>
      </c>
      <c r="CK167" s="401">
        <v>0</v>
      </c>
      <c r="CL167" s="401">
        <v>0</v>
      </c>
      <c r="CM167" s="401">
        <v>0</v>
      </c>
      <c r="CN167" s="401">
        <v>0</v>
      </c>
      <c r="CO167" s="401">
        <v>0</v>
      </c>
      <c r="CP167" s="401">
        <v>0</v>
      </c>
      <c r="CQ167" s="401">
        <v>0</v>
      </c>
      <c r="CR167" s="401">
        <v>0</v>
      </c>
      <c r="CS167" s="401">
        <v>0</v>
      </c>
      <c r="CT167" s="401">
        <v>0</v>
      </c>
      <c r="CU167" s="401">
        <v>0</v>
      </c>
      <c r="CV167" s="401">
        <v>0</v>
      </c>
      <c r="CW167" s="401">
        <v>0</v>
      </c>
      <c r="CX167" s="401">
        <v>0</v>
      </c>
      <c r="CY167" s="401">
        <v>0</v>
      </c>
      <c r="CZ167" s="401">
        <v>0</v>
      </c>
      <c r="DA167" s="401">
        <v>0</v>
      </c>
      <c r="DB167" s="401">
        <v>0</v>
      </c>
      <c r="DC167" s="401">
        <v>0</v>
      </c>
      <c r="DD167" s="401">
        <v>0</v>
      </c>
      <c r="DE167" s="401">
        <v>0</v>
      </c>
      <c r="DF167" s="401">
        <v>0</v>
      </c>
      <c r="DG167" s="403">
        <v>2000</v>
      </c>
      <c r="DH167" s="403">
        <v>2000</v>
      </c>
      <c r="DI167" s="403">
        <v>2000</v>
      </c>
      <c r="DJ167" s="403">
        <v>2000</v>
      </c>
      <c r="DK167" s="403">
        <v>2000</v>
      </c>
      <c r="DL167" s="403">
        <v>2000</v>
      </c>
      <c r="DM167" s="403">
        <v>2000</v>
      </c>
      <c r="DN167" s="403">
        <v>2000</v>
      </c>
      <c r="DO167" s="403">
        <v>2000</v>
      </c>
      <c r="DP167" s="403">
        <v>2000</v>
      </c>
      <c r="DQ167" s="403">
        <v>2000</v>
      </c>
      <c r="DR167" s="403">
        <v>2000</v>
      </c>
      <c r="DS167" s="403">
        <v>2000</v>
      </c>
      <c r="DT167" s="403">
        <v>2000</v>
      </c>
      <c r="DU167" s="403">
        <v>2000</v>
      </c>
      <c r="DV167" s="403">
        <v>2000</v>
      </c>
      <c r="DW167" s="403">
        <v>2000</v>
      </c>
      <c r="DX167" s="403">
        <v>2000</v>
      </c>
      <c r="DY167" s="403">
        <v>2000</v>
      </c>
      <c r="DZ167" s="403">
        <v>2000</v>
      </c>
      <c r="EA167" s="403">
        <v>2000</v>
      </c>
      <c r="EB167" s="403">
        <v>2000</v>
      </c>
      <c r="EC167" s="403">
        <v>2000</v>
      </c>
      <c r="ED167" s="403">
        <v>2000</v>
      </c>
      <c r="EE167" s="403">
        <v>2000</v>
      </c>
      <c r="EF167" s="403">
        <v>2000</v>
      </c>
      <c r="EG167" s="403">
        <v>2000</v>
      </c>
      <c r="EH167" s="403">
        <v>2000</v>
      </c>
      <c r="EI167" s="403">
        <v>2000</v>
      </c>
      <c r="EJ167" s="403">
        <v>2000</v>
      </c>
      <c r="EK167" s="403">
        <v>2000</v>
      </c>
      <c r="EL167" s="403">
        <v>2000</v>
      </c>
      <c r="EM167" s="403">
        <v>2000</v>
      </c>
      <c r="EN167" s="403">
        <v>2000</v>
      </c>
      <c r="EO167" s="403">
        <v>2000</v>
      </c>
      <c r="EP167" s="403">
        <v>2000</v>
      </c>
      <c r="EQ167" s="403">
        <v>2000</v>
      </c>
      <c r="ER167" s="403">
        <v>2000</v>
      </c>
      <c r="ES167" s="403">
        <v>2000</v>
      </c>
      <c r="ET167" s="403">
        <v>2000</v>
      </c>
      <c r="EU167" s="403">
        <v>2000</v>
      </c>
      <c r="EV167" s="403">
        <v>2000</v>
      </c>
      <c r="EW167" s="403">
        <v>2000</v>
      </c>
      <c r="EX167" s="404">
        <v>0</v>
      </c>
      <c r="EY167" s="404">
        <v>19868.264766223947</v>
      </c>
      <c r="EZ167" s="404">
        <v>0</v>
      </c>
      <c r="FA167" s="404">
        <v>0</v>
      </c>
      <c r="FB167" s="404">
        <v>0</v>
      </c>
      <c r="FC167" s="404">
        <v>0</v>
      </c>
      <c r="FD167" s="404">
        <v>0</v>
      </c>
      <c r="FE167" s="404">
        <v>0</v>
      </c>
      <c r="FF167" s="404">
        <v>0</v>
      </c>
      <c r="FG167" s="404">
        <v>0</v>
      </c>
      <c r="FH167" s="404">
        <v>0</v>
      </c>
      <c r="FI167" s="404">
        <v>0</v>
      </c>
      <c r="FJ167" s="404">
        <v>0</v>
      </c>
      <c r="FK167" s="404">
        <v>0</v>
      </c>
      <c r="FL167" s="404">
        <v>0</v>
      </c>
      <c r="FM167" s="404">
        <v>0</v>
      </c>
      <c r="FN167" s="404">
        <v>0</v>
      </c>
      <c r="FO167" s="404">
        <v>0</v>
      </c>
      <c r="FP167" s="404">
        <v>0</v>
      </c>
      <c r="FQ167" s="404">
        <v>0</v>
      </c>
      <c r="FR167" s="404">
        <v>0</v>
      </c>
      <c r="FS167" s="404">
        <v>0</v>
      </c>
      <c r="FT167" s="404">
        <v>0</v>
      </c>
      <c r="FU167" s="404">
        <v>0</v>
      </c>
      <c r="FV167" s="404">
        <v>0</v>
      </c>
      <c r="FW167" s="404">
        <v>0</v>
      </c>
      <c r="FX167" s="404">
        <v>0</v>
      </c>
      <c r="FY167" s="404">
        <v>0</v>
      </c>
      <c r="FZ167" s="404">
        <v>0</v>
      </c>
      <c r="GA167" s="404">
        <v>0</v>
      </c>
      <c r="GB167" s="404">
        <v>0</v>
      </c>
      <c r="GC167" s="404">
        <v>0</v>
      </c>
      <c r="GD167" s="404">
        <v>0</v>
      </c>
      <c r="GE167" s="404">
        <v>0</v>
      </c>
      <c r="GF167" s="404">
        <v>0</v>
      </c>
      <c r="GG167" s="404">
        <v>0</v>
      </c>
      <c r="GH167" s="404">
        <v>0</v>
      </c>
      <c r="GI167" s="404">
        <v>0</v>
      </c>
      <c r="GJ167" s="404">
        <v>0</v>
      </c>
      <c r="GK167" s="404">
        <v>0</v>
      </c>
      <c r="GL167" s="404">
        <v>1814.0589569160998</v>
      </c>
      <c r="GM167" s="404">
        <v>1727.6751970629521</v>
      </c>
      <c r="GN167" s="404">
        <v>1645.4049495837639</v>
      </c>
      <c r="GO167" s="404">
        <v>1567.052332936918</v>
      </c>
      <c r="GP167" s="404">
        <v>1492.4307932732554</v>
      </c>
      <c r="GQ167" s="404">
        <v>1421.3626602602428</v>
      </c>
      <c r="GR167" s="404">
        <v>1353.6787240573744</v>
      </c>
      <c r="GS167" s="404">
        <v>1289.2178324355946</v>
      </c>
      <c r="GT167" s="404">
        <v>1227.8265070815187</v>
      </c>
      <c r="GU167" s="404">
        <v>1169.3585781728748</v>
      </c>
      <c r="GV167" s="404">
        <v>1113.6748363551189</v>
      </c>
      <c r="GW167" s="404">
        <v>1060.6427012905895</v>
      </c>
      <c r="GX167" s="404">
        <v>1010.1359059910377</v>
      </c>
      <c r="GY167" s="404">
        <v>962.03419618194039</v>
      </c>
      <c r="GZ167" s="404">
        <v>916.22304398280039</v>
      </c>
      <c r="HA167" s="404">
        <v>872.59337522171461</v>
      </c>
      <c r="HB167" s="404">
        <v>831.04130973496626</v>
      </c>
      <c r="HC167" s="404">
        <v>791.46791403330121</v>
      </c>
      <c r="HD167" s="404">
        <v>753.77896574600118</v>
      </c>
      <c r="HE167" s="404">
        <v>717.88472928190595</v>
      </c>
      <c r="HF167" s="404">
        <v>683.69974217324375</v>
      </c>
      <c r="HG167" s="404">
        <v>651.14261159356533</v>
      </c>
      <c r="HH167" s="404">
        <v>620.13582056530038</v>
      </c>
      <c r="HI167" s="404">
        <v>590.60554339552425</v>
      </c>
      <c r="HJ167" s="404">
        <v>562.48146990049918</v>
      </c>
      <c r="HK167" s="404">
        <v>535.69663800047545</v>
      </c>
      <c r="HL167" s="404">
        <v>510.18727428616711</v>
      </c>
      <c r="HM167" s="404">
        <v>485.89264217730192</v>
      </c>
      <c r="HN167" s="404">
        <v>462.75489731171626</v>
      </c>
      <c r="HO167" s="404">
        <v>440.71894982068198</v>
      </c>
      <c r="HP167" s="404">
        <v>419.73233316255431</v>
      </c>
      <c r="HQ167" s="404">
        <v>399.74507920243269</v>
      </c>
      <c r="HR167" s="404">
        <v>380.7095992404121</v>
      </c>
      <c r="HS167" s="404">
        <v>362.58057070515429</v>
      </c>
      <c r="HT167" s="404">
        <v>345.31482924300417</v>
      </c>
      <c r="HU167" s="404">
        <v>328.87126594571822</v>
      </c>
      <c r="HV167" s="404">
        <v>313.21072947211263</v>
      </c>
      <c r="HW167" s="404">
        <v>298.29593283058341</v>
      </c>
      <c r="HX167" s="404">
        <v>284.09136460055566</v>
      </c>
      <c r="HY167" s="404">
        <v>270.56320438148157</v>
      </c>
      <c r="HZ167" s="404">
        <v>19868.264766223947</v>
      </c>
      <c r="IA167" s="404">
        <v>32683.974007608464</v>
      </c>
      <c r="IB167" s="408">
        <v>1.6450341482851196</v>
      </c>
      <c r="IC167" s="410"/>
    </row>
    <row r="168" spans="1:237" ht="90" customHeight="1" x14ac:dyDescent="0.2">
      <c r="A168" s="161" t="s">
        <v>2267</v>
      </c>
      <c r="B168" s="150" t="s">
        <v>2788</v>
      </c>
      <c r="C168" s="150" t="s">
        <v>2226</v>
      </c>
      <c r="D168" s="148">
        <v>16</v>
      </c>
      <c r="E168" s="150" t="s">
        <v>2841</v>
      </c>
      <c r="F168" s="151" t="s">
        <v>2842</v>
      </c>
      <c r="G168" s="151" t="s">
        <v>2843</v>
      </c>
      <c r="H168" s="79" t="s">
        <v>77</v>
      </c>
      <c r="I168" s="151" t="s">
        <v>2813</v>
      </c>
      <c r="J168" s="151">
        <v>10</v>
      </c>
      <c r="K168" s="227" t="s">
        <v>79</v>
      </c>
      <c r="L168" s="79">
        <v>2261</v>
      </c>
      <c r="M168" s="79" t="s">
        <v>2818</v>
      </c>
      <c r="N168" s="79" t="s">
        <v>81</v>
      </c>
      <c r="O168" s="79" t="s">
        <v>133</v>
      </c>
      <c r="P168" s="79" t="s">
        <v>134</v>
      </c>
      <c r="Q168" s="112" t="s">
        <v>100</v>
      </c>
      <c r="R168" s="79" t="s">
        <v>108</v>
      </c>
      <c r="S168" s="79" t="s">
        <v>99</v>
      </c>
      <c r="T168" s="79" t="s">
        <v>1850</v>
      </c>
      <c r="U168" s="79" t="s">
        <v>100</v>
      </c>
      <c r="V168" s="81">
        <v>1</v>
      </c>
      <c r="W168" s="149">
        <v>0</v>
      </c>
      <c r="X168" s="149">
        <v>0</v>
      </c>
      <c r="Y168" s="149">
        <v>0</v>
      </c>
      <c r="Z168" s="149">
        <v>0</v>
      </c>
      <c r="AA168" s="149">
        <v>0</v>
      </c>
      <c r="AB168" s="149">
        <v>0</v>
      </c>
      <c r="AC168" s="149">
        <v>0</v>
      </c>
      <c r="AD168" s="149">
        <v>0</v>
      </c>
      <c r="AE168" s="149">
        <v>0</v>
      </c>
      <c r="AF168" s="149">
        <v>0</v>
      </c>
      <c r="AG168" s="149">
        <v>0</v>
      </c>
      <c r="AH168" s="149">
        <v>0</v>
      </c>
      <c r="AI168" s="88" t="s">
        <v>88</v>
      </c>
      <c r="AJ168" s="149">
        <v>18000</v>
      </c>
      <c r="AK168" s="149">
        <v>0</v>
      </c>
      <c r="AL168" s="149">
        <v>6000</v>
      </c>
      <c r="AM168" s="149">
        <v>3000</v>
      </c>
      <c r="AN168" s="149">
        <v>3000</v>
      </c>
      <c r="AO168" s="149">
        <v>3000</v>
      </c>
      <c r="AP168" s="149">
        <v>3000</v>
      </c>
      <c r="AQ168" s="149">
        <v>0</v>
      </c>
      <c r="AR168" s="149">
        <v>0</v>
      </c>
      <c r="AS168" s="149">
        <v>0</v>
      </c>
      <c r="AT168" s="149">
        <v>0</v>
      </c>
      <c r="AU168" s="151"/>
      <c r="AV168" s="230">
        <v>1</v>
      </c>
      <c r="AW168" s="230">
        <v>0</v>
      </c>
      <c r="AX168" s="230" t="s">
        <v>3596</v>
      </c>
      <c r="AY168" s="141">
        <v>8</v>
      </c>
      <c r="AZ168" s="70">
        <v>1</v>
      </c>
      <c r="BA168" s="70">
        <v>1</v>
      </c>
      <c r="BB168" s="70">
        <v>0</v>
      </c>
      <c r="BC168" s="70">
        <v>1</v>
      </c>
      <c r="BD168" s="70">
        <v>1</v>
      </c>
      <c r="BE168" s="70">
        <v>1</v>
      </c>
      <c r="BF168" s="70">
        <v>1</v>
      </c>
      <c r="BG168" s="71">
        <v>0</v>
      </c>
      <c r="BH168" s="71">
        <v>1</v>
      </c>
      <c r="BI168" s="71">
        <v>0</v>
      </c>
      <c r="BJ168" s="71">
        <v>0</v>
      </c>
      <c r="BK168" s="71">
        <v>1</v>
      </c>
      <c r="BL168" s="70">
        <v>1</v>
      </c>
      <c r="BM168" s="70">
        <v>1</v>
      </c>
      <c r="BN168" s="70">
        <v>0</v>
      </c>
      <c r="BO168" s="70">
        <v>1</v>
      </c>
      <c r="BP168" s="403">
        <v>0</v>
      </c>
      <c r="BQ168" s="403">
        <v>6000</v>
      </c>
      <c r="BR168" s="403">
        <v>3000</v>
      </c>
      <c r="BS168" s="403">
        <v>3000</v>
      </c>
      <c r="BT168" s="403">
        <v>3000</v>
      </c>
      <c r="BU168" s="403">
        <v>3000</v>
      </c>
      <c r="BV168" s="403">
        <v>0</v>
      </c>
      <c r="BW168" s="403">
        <v>0</v>
      </c>
      <c r="BX168" s="403">
        <v>0</v>
      </c>
      <c r="BY168" s="403">
        <v>0</v>
      </c>
      <c r="BZ168" s="401">
        <v>0</v>
      </c>
      <c r="CA168" s="401">
        <v>0</v>
      </c>
      <c r="CB168" s="401">
        <v>0</v>
      </c>
      <c r="CC168" s="401">
        <v>0</v>
      </c>
      <c r="CD168" s="401">
        <v>0</v>
      </c>
      <c r="CE168" s="401">
        <v>0</v>
      </c>
      <c r="CF168" s="401">
        <v>0</v>
      </c>
      <c r="CG168" s="401">
        <v>0</v>
      </c>
      <c r="CH168" s="401">
        <v>0</v>
      </c>
      <c r="CI168" s="401">
        <v>0</v>
      </c>
      <c r="CJ168" s="401">
        <v>0</v>
      </c>
      <c r="CK168" s="401">
        <v>0</v>
      </c>
      <c r="CL168" s="401">
        <v>0</v>
      </c>
      <c r="CM168" s="401">
        <v>0</v>
      </c>
      <c r="CN168" s="401">
        <v>0</v>
      </c>
      <c r="CO168" s="401">
        <v>0</v>
      </c>
      <c r="CP168" s="401">
        <v>0</v>
      </c>
      <c r="CQ168" s="401">
        <v>0</v>
      </c>
      <c r="CR168" s="401">
        <v>0</v>
      </c>
      <c r="CS168" s="401">
        <v>0</v>
      </c>
      <c r="CT168" s="401">
        <v>0</v>
      </c>
      <c r="CU168" s="401">
        <v>0</v>
      </c>
      <c r="CV168" s="401">
        <v>0</v>
      </c>
      <c r="CW168" s="401">
        <v>0</v>
      </c>
      <c r="CX168" s="401">
        <v>0</v>
      </c>
      <c r="CY168" s="401">
        <v>0</v>
      </c>
      <c r="CZ168" s="401">
        <v>0</v>
      </c>
      <c r="DA168" s="401">
        <v>0</v>
      </c>
      <c r="DB168" s="401">
        <v>0</v>
      </c>
      <c r="DC168" s="401">
        <v>0</v>
      </c>
      <c r="DD168" s="401">
        <v>0</v>
      </c>
      <c r="DE168" s="401">
        <v>0</v>
      </c>
      <c r="DF168" s="401">
        <v>0</v>
      </c>
      <c r="DG168" s="403">
        <v>2261</v>
      </c>
      <c r="DH168" s="403">
        <v>2261</v>
      </c>
      <c r="DI168" s="403">
        <v>2261</v>
      </c>
      <c r="DJ168" s="403">
        <v>2261</v>
      </c>
      <c r="DK168" s="403">
        <v>2261</v>
      </c>
      <c r="DL168" s="403">
        <v>2261</v>
      </c>
      <c r="DM168" s="403">
        <v>2261</v>
      </c>
      <c r="DN168" s="403">
        <v>2261</v>
      </c>
      <c r="DO168" s="403">
        <v>2261</v>
      </c>
      <c r="DP168" s="403">
        <v>2261</v>
      </c>
      <c r="DQ168" s="403">
        <v>2261</v>
      </c>
      <c r="DR168" s="403">
        <v>2261</v>
      </c>
      <c r="DS168" s="403">
        <v>2261</v>
      </c>
      <c r="DT168" s="403">
        <v>2261</v>
      </c>
      <c r="DU168" s="403">
        <v>2261</v>
      </c>
      <c r="DV168" s="403">
        <v>2261</v>
      </c>
      <c r="DW168" s="403">
        <v>2261</v>
      </c>
      <c r="DX168" s="403">
        <v>2261</v>
      </c>
      <c r="DY168" s="403">
        <v>2261</v>
      </c>
      <c r="DZ168" s="403">
        <v>2261</v>
      </c>
      <c r="EA168" s="403">
        <v>2261</v>
      </c>
      <c r="EB168" s="403">
        <v>2261</v>
      </c>
      <c r="EC168" s="403">
        <v>2261</v>
      </c>
      <c r="ED168" s="403">
        <v>2261</v>
      </c>
      <c r="EE168" s="403">
        <v>2261</v>
      </c>
      <c r="EF168" s="403">
        <v>2261</v>
      </c>
      <c r="EG168" s="403">
        <v>2261</v>
      </c>
      <c r="EH168" s="403">
        <v>2261</v>
      </c>
      <c r="EI168" s="403">
        <v>2261</v>
      </c>
      <c r="EJ168" s="403">
        <v>2261</v>
      </c>
      <c r="EK168" s="403">
        <v>2261</v>
      </c>
      <c r="EL168" s="403">
        <v>2261</v>
      </c>
      <c r="EM168" s="403">
        <v>2261</v>
      </c>
      <c r="EN168" s="403">
        <v>2261</v>
      </c>
      <c r="EO168" s="403">
        <v>2261</v>
      </c>
      <c r="EP168" s="403">
        <v>2261</v>
      </c>
      <c r="EQ168" s="403">
        <v>2261</v>
      </c>
      <c r="ER168" s="403">
        <v>2261</v>
      </c>
      <c r="ES168" s="403">
        <v>2261</v>
      </c>
      <c r="ET168" s="403">
        <v>2261</v>
      </c>
      <c r="EU168" s="403">
        <v>2261</v>
      </c>
      <c r="EV168" s="403">
        <v>2261</v>
      </c>
      <c r="EW168" s="403">
        <v>2261</v>
      </c>
      <c r="EX168" s="404">
        <v>2721.0884353741494</v>
      </c>
      <c r="EY168" s="404">
        <v>2591.5127955944281</v>
      </c>
      <c r="EZ168" s="404">
        <v>2468.1074243756461</v>
      </c>
      <c r="FA168" s="404">
        <v>2350.578499405377</v>
      </c>
      <c r="FB168" s="404">
        <v>0</v>
      </c>
      <c r="FC168" s="404">
        <v>0</v>
      </c>
      <c r="FD168" s="404">
        <v>0</v>
      </c>
      <c r="FE168" s="404">
        <v>0</v>
      </c>
      <c r="FF168" s="404">
        <v>0</v>
      </c>
      <c r="FG168" s="404">
        <v>0</v>
      </c>
      <c r="FH168" s="404">
        <v>0</v>
      </c>
      <c r="FI168" s="404">
        <v>0</v>
      </c>
      <c r="FJ168" s="404">
        <v>0</v>
      </c>
      <c r="FK168" s="404">
        <v>0</v>
      </c>
      <c r="FL168" s="404">
        <v>0</v>
      </c>
      <c r="FM168" s="404">
        <v>0</v>
      </c>
      <c r="FN168" s="404">
        <v>0</v>
      </c>
      <c r="FO168" s="404">
        <v>0</v>
      </c>
      <c r="FP168" s="404">
        <v>0</v>
      </c>
      <c r="FQ168" s="404">
        <v>0</v>
      </c>
      <c r="FR168" s="404">
        <v>0</v>
      </c>
      <c r="FS168" s="404">
        <v>0</v>
      </c>
      <c r="FT168" s="404">
        <v>0</v>
      </c>
      <c r="FU168" s="404">
        <v>0</v>
      </c>
      <c r="FV168" s="404">
        <v>0</v>
      </c>
      <c r="FW168" s="404">
        <v>0</v>
      </c>
      <c r="FX168" s="404">
        <v>0</v>
      </c>
      <c r="FY168" s="404">
        <v>0</v>
      </c>
      <c r="FZ168" s="404">
        <v>0</v>
      </c>
      <c r="GA168" s="404">
        <v>0</v>
      </c>
      <c r="GB168" s="404">
        <v>0</v>
      </c>
      <c r="GC168" s="404">
        <v>0</v>
      </c>
      <c r="GD168" s="404">
        <v>0</v>
      </c>
      <c r="GE168" s="404">
        <v>0</v>
      </c>
      <c r="GF168" s="404">
        <v>0</v>
      </c>
      <c r="GG168" s="404">
        <v>0</v>
      </c>
      <c r="GH168" s="404">
        <v>0</v>
      </c>
      <c r="GI168" s="404">
        <v>0</v>
      </c>
      <c r="GJ168" s="404">
        <v>0</v>
      </c>
      <c r="GK168" s="404">
        <v>0</v>
      </c>
      <c r="GL168" s="404">
        <v>2050.7936507936506</v>
      </c>
      <c r="GM168" s="404">
        <v>1953.1368102796673</v>
      </c>
      <c r="GN168" s="404">
        <v>1860.1302955044453</v>
      </c>
      <c r="GO168" s="404">
        <v>1771.5526623851856</v>
      </c>
      <c r="GP168" s="404">
        <v>1687.1930117954153</v>
      </c>
      <c r="GQ168" s="404">
        <v>1606.8504874242046</v>
      </c>
      <c r="GR168" s="404">
        <v>1530.3337975468617</v>
      </c>
      <c r="GS168" s="404">
        <v>1457.4607595684397</v>
      </c>
      <c r="GT168" s="404">
        <v>1388.0578662556568</v>
      </c>
      <c r="GU168" s="404">
        <v>1321.9598726244349</v>
      </c>
      <c r="GV168" s="404">
        <v>1259.0094024994621</v>
      </c>
      <c r="GW168" s="404">
        <v>1199.0565738090113</v>
      </c>
      <c r="GX168" s="404">
        <v>1141.9586417228682</v>
      </c>
      <c r="GY168" s="404">
        <v>1087.5796587836835</v>
      </c>
      <c r="GZ168" s="404">
        <v>1035.790151222556</v>
      </c>
      <c r="HA168" s="404">
        <v>986.46681068814837</v>
      </c>
      <c r="HB168" s="404">
        <v>939.49220065537941</v>
      </c>
      <c r="HC168" s="404">
        <v>894.75447681464698</v>
      </c>
      <c r="HD168" s="404">
        <v>852.14712077585432</v>
      </c>
      <c r="HE168" s="404">
        <v>811.56868645319469</v>
      </c>
      <c r="HF168" s="404">
        <v>772.92255852685207</v>
      </c>
      <c r="HG168" s="404">
        <v>736.1167224065257</v>
      </c>
      <c r="HH168" s="404">
        <v>701.06354514907218</v>
      </c>
      <c r="HI168" s="404">
        <v>667.67956680864006</v>
      </c>
      <c r="HJ168" s="404">
        <v>635.88530172251433</v>
      </c>
      <c r="HK168" s="404">
        <v>605.6050492595374</v>
      </c>
      <c r="HL168" s="404">
        <v>576.76671358051192</v>
      </c>
      <c r="HM168" s="404">
        <v>549.30163198143987</v>
      </c>
      <c r="HN168" s="404">
        <v>523.14441141089526</v>
      </c>
      <c r="HO168" s="404">
        <v>498.23277277228101</v>
      </c>
      <c r="HP168" s="404">
        <v>474.50740264026769</v>
      </c>
      <c r="HQ168" s="404">
        <v>451.91181203835015</v>
      </c>
      <c r="HR168" s="404">
        <v>430.39220194128586</v>
      </c>
      <c r="HS168" s="404">
        <v>409.89733518217696</v>
      </c>
      <c r="HT168" s="404">
        <v>390.37841445921617</v>
      </c>
      <c r="HU168" s="404">
        <v>371.78896615163444</v>
      </c>
      <c r="HV168" s="404">
        <v>354.08472966822336</v>
      </c>
      <c r="HW168" s="404">
        <v>337.22355206497451</v>
      </c>
      <c r="HX168" s="404">
        <v>321.1652876809282</v>
      </c>
      <c r="HY168" s="404">
        <v>305.87170255326492</v>
      </c>
      <c r="HZ168" s="404">
        <v>10131.287154749602</v>
      </c>
      <c r="IA168" s="404">
        <v>16627.46921417796</v>
      </c>
      <c r="IB168" s="408">
        <v>1.6412000726267948</v>
      </c>
      <c r="IC168" s="410"/>
    </row>
    <row r="169" spans="1:237" ht="90" customHeight="1" x14ac:dyDescent="0.2">
      <c r="A169" s="137" t="s">
        <v>1436</v>
      </c>
      <c r="B169" s="138" t="s">
        <v>1437</v>
      </c>
      <c r="C169" s="138" t="s">
        <v>1479</v>
      </c>
      <c r="D169" s="121">
        <v>9</v>
      </c>
      <c r="E169" s="138" t="s">
        <v>1480</v>
      </c>
      <c r="F169" s="118" t="s">
        <v>1481</v>
      </c>
      <c r="G169" s="118" t="s">
        <v>1482</v>
      </c>
      <c r="H169" s="142" t="s">
        <v>77</v>
      </c>
      <c r="I169" s="118"/>
      <c r="J169" s="118">
        <v>10</v>
      </c>
      <c r="K169" s="227" t="s">
        <v>79</v>
      </c>
      <c r="L169" s="142">
        <v>23800</v>
      </c>
      <c r="M169" s="142" t="s">
        <v>1460</v>
      </c>
      <c r="N169" s="142" t="s">
        <v>147</v>
      </c>
      <c r="O169" s="73" t="s">
        <v>106</v>
      </c>
      <c r="P169" s="142" t="s">
        <v>463</v>
      </c>
      <c r="Q169" s="112" t="s">
        <v>100</v>
      </c>
      <c r="R169" s="142" t="s">
        <v>108</v>
      </c>
      <c r="S169" s="142" t="s">
        <v>99</v>
      </c>
      <c r="T169" s="142" t="s">
        <v>866</v>
      </c>
      <c r="U169" s="142" t="s">
        <v>100</v>
      </c>
      <c r="V169" s="117">
        <v>1</v>
      </c>
      <c r="W169" s="139">
        <v>120000</v>
      </c>
      <c r="X169" s="139">
        <v>0</v>
      </c>
      <c r="Y169" s="139">
        <v>0</v>
      </c>
      <c r="Z169" s="127">
        <v>0</v>
      </c>
      <c r="AA169" s="139">
        <v>120000</v>
      </c>
      <c r="AB169" s="136">
        <v>0</v>
      </c>
      <c r="AC169" s="136">
        <v>0</v>
      </c>
      <c r="AD169" s="136">
        <v>0</v>
      </c>
      <c r="AE169" s="139">
        <v>0</v>
      </c>
      <c r="AF169" s="139">
        <v>0</v>
      </c>
      <c r="AG169" s="139">
        <v>0</v>
      </c>
      <c r="AH169" s="139">
        <v>0</v>
      </c>
      <c r="AI169" s="142" t="s">
        <v>88</v>
      </c>
      <c r="AJ169" s="139">
        <v>0</v>
      </c>
      <c r="AK169" s="139">
        <v>0</v>
      </c>
      <c r="AL169" s="139">
        <v>0</v>
      </c>
      <c r="AM169" s="139">
        <v>0</v>
      </c>
      <c r="AN169" s="139">
        <v>0</v>
      </c>
      <c r="AO169" s="139">
        <v>0</v>
      </c>
      <c r="AP169" s="139">
        <v>0</v>
      </c>
      <c r="AQ169" s="139">
        <v>0</v>
      </c>
      <c r="AR169" s="139">
        <v>0</v>
      </c>
      <c r="AS169" s="139">
        <v>0</v>
      </c>
      <c r="AT169" s="139">
        <v>0</v>
      </c>
      <c r="AU169" s="118"/>
      <c r="AV169" s="230">
        <v>1</v>
      </c>
      <c r="AW169" s="230">
        <v>0</v>
      </c>
      <c r="AX169" s="230" t="s">
        <v>3600</v>
      </c>
      <c r="AY169" s="141">
        <v>8</v>
      </c>
      <c r="AZ169" s="70">
        <v>1</v>
      </c>
      <c r="BA169" s="70">
        <v>1</v>
      </c>
      <c r="BB169" s="70">
        <v>1</v>
      </c>
      <c r="BC169" s="70">
        <v>1</v>
      </c>
      <c r="BD169" s="70">
        <v>1</v>
      </c>
      <c r="BE169" s="70">
        <v>1</v>
      </c>
      <c r="BF169" s="70">
        <v>1</v>
      </c>
      <c r="BG169" s="71">
        <v>0</v>
      </c>
      <c r="BH169" s="71">
        <v>1</v>
      </c>
      <c r="BI169" s="71">
        <v>0</v>
      </c>
      <c r="BJ169" s="71">
        <v>1</v>
      </c>
      <c r="BK169" s="71">
        <v>0</v>
      </c>
      <c r="BL169" s="70">
        <v>0</v>
      </c>
      <c r="BM169" s="70">
        <v>1</v>
      </c>
      <c r="BN169" s="70">
        <v>0</v>
      </c>
      <c r="BO169" s="70">
        <v>1</v>
      </c>
      <c r="BP169" s="403">
        <v>0</v>
      </c>
      <c r="BQ169" s="403">
        <v>0</v>
      </c>
      <c r="BR169" s="403">
        <v>120000</v>
      </c>
      <c r="BS169" s="403">
        <v>0</v>
      </c>
      <c r="BT169" s="403">
        <v>0</v>
      </c>
      <c r="BU169" s="403">
        <v>0</v>
      </c>
      <c r="BV169" s="403">
        <v>0</v>
      </c>
      <c r="BW169" s="403">
        <v>0</v>
      </c>
      <c r="BX169" s="403">
        <v>0</v>
      </c>
      <c r="BY169" s="403">
        <v>0</v>
      </c>
      <c r="BZ169" s="401">
        <v>0</v>
      </c>
      <c r="CA169" s="401">
        <v>0</v>
      </c>
      <c r="CB169" s="401">
        <v>0</v>
      </c>
      <c r="CC169" s="401">
        <v>0</v>
      </c>
      <c r="CD169" s="401">
        <v>0</v>
      </c>
      <c r="CE169" s="401">
        <v>0</v>
      </c>
      <c r="CF169" s="401">
        <v>0</v>
      </c>
      <c r="CG169" s="401">
        <v>0</v>
      </c>
      <c r="CH169" s="401">
        <v>0</v>
      </c>
      <c r="CI169" s="401">
        <v>0</v>
      </c>
      <c r="CJ169" s="401">
        <v>0</v>
      </c>
      <c r="CK169" s="401">
        <v>0</v>
      </c>
      <c r="CL169" s="401">
        <v>0</v>
      </c>
      <c r="CM169" s="401">
        <v>0</v>
      </c>
      <c r="CN169" s="401">
        <v>0</v>
      </c>
      <c r="CO169" s="401">
        <v>0</v>
      </c>
      <c r="CP169" s="401">
        <v>0</v>
      </c>
      <c r="CQ169" s="401">
        <v>0</v>
      </c>
      <c r="CR169" s="401">
        <v>0</v>
      </c>
      <c r="CS169" s="401">
        <v>0</v>
      </c>
      <c r="CT169" s="401">
        <v>0</v>
      </c>
      <c r="CU169" s="401">
        <v>0</v>
      </c>
      <c r="CV169" s="401">
        <v>0</v>
      </c>
      <c r="CW169" s="401">
        <v>0</v>
      </c>
      <c r="CX169" s="401">
        <v>0</v>
      </c>
      <c r="CY169" s="401">
        <v>0</v>
      </c>
      <c r="CZ169" s="401">
        <v>0</v>
      </c>
      <c r="DA169" s="401">
        <v>0</v>
      </c>
      <c r="DB169" s="401">
        <v>0</v>
      </c>
      <c r="DC169" s="401">
        <v>0</v>
      </c>
      <c r="DD169" s="401">
        <v>0</v>
      </c>
      <c r="DE169" s="401">
        <v>0</v>
      </c>
      <c r="DF169" s="401">
        <v>0</v>
      </c>
      <c r="DG169" s="403">
        <v>23800</v>
      </c>
      <c r="DH169" s="403">
        <v>23800</v>
      </c>
      <c r="DI169" s="403">
        <v>23800</v>
      </c>
      <c r="DJ169" s="403">
        <v>23800</v>
      </c>
      <c r="DK169" s="403">
        <v>23800</v>
      </c>
      <c r="DL169" s="403">
        <v>23800</v>
      </c>
      <c r="DM169" s="403">
        <v>23800</v>
      </c>
      <c r="DN169" s="403">
        <v>23800</v>
      </c>
      <c r="DO169" s="403">
        <v>23800</v>
      </c>
      <c r="DP169" s="403">
        <v>23800</v>
      </c>
      <c r="DQ169" s="403">
        <v>23800</v>
      </c>
      <c r="DR169" s="403">
        <v>23800</v>
      </c>
      <c r="DS169" s="403">
        <v>23800</v>
      </c>
      <c r="DT169" s="403">
        <v>23800</v>
      </c>
      <c r="DU169" s="403">
        <v>23800</v>
      </c>
      <c r="DV169" s="403">
        <v>23800</v>
      </c>
      <c r="DW169" s="403">
        <v>23800</v>
      </c>
      <c r="DX169" s="403">
        <v>23800</v>
      </c>
      <c r="DY169" s="403">
        <v>23800</v>
      </c>
      <c r="DZ169" s="403">
        <v>23800</v>
      </c>
      <c r="EA169" s="403">
        <v>23800</v>
      </c>
      <c r="EB169" s="403">
        <v>23800</v>
      </c>
      <c r="EC169" s="403">
        <v>23800</v>
      </c>
      <c r="ED169" s="403">
        <v>23800</v>
      </c>
      <c r="EE169" s="403">
        <v>23800</v>
      </c>
      <c r="EF169" s="403">
        <v>23800</v>
      </c>
      <c r="EG169" s="403">
        <v>23800</v>
      </c>
      <c r="EH169" s="403">
        <v>23800</v>
      </c>
      <c r="EI169" s="403">
        <v>23800</v>
      </c>
      <c r="EJ169" s="403">
        <v>23800</v>
      </c>
      <c r="EK169" s="403">
        <v>23800</v>
      </c>
      <c r="EL169" s="403">
        <v>23800</v>
      </c>
      <c r="EM169" s="403">
        <v>23800</v>
      </c>
      <c r="EN169" s="403">
        <v>23800</v>
      </c>
      <c r="EO169" s="403">
        <v>23800</v>
      </c>
      <c r="EP169" s="403">
        <v>23800</v>
      </c>
      <c r="EQ169" s="403">
        <v>23800</v>
      </c>
      <c r="ER169" s="403">
        <v>23800</v>
      </c>
      <c r="ES169" s="403">
        <v>23800</v>
      </c>
      <c r="ET169" s="403">
        <v>23800</v>
      </c>
      <c r="EU169" s="403">
        <v>23800</v>
      </c>
      <c r="EV169" s="403">
        <v>23800</v>
      </c>
      <c r="EW169" s="403">
        <v>23800</v>
      </c>
      <c r="EX169" s="404">
        <v>108843.53741496598</v>
      </c>
      <c r="EY169" s="404">
        <v>0</v>
      </c>
      <c r="EZ169" s="404">
        <v>0</v>
      </c>
      <c r="FA169" s="404">
        <v>0</v>
      </c>
      <c r="FB169" s="404">
        <v>0</v>
      </c>
      <c r="FC169" s="404">
        <v>0</v>
      </c>
      <c r="FD169" s="404">
        <v>0</v>
      </c>
      <c r="FE169" s="404">
        <v>0</v>
      </c>
      <c r="FF169" s="404">
        <v>0</v>
      </c>
      <c r="FG169" s="404">
        <v>0</v>
      </c>
      <c r="FH169" s="404">
        <v>0</v>
      </c>
      <c r="FI169" s="404">
        <v>0</v>
      </c>
      <c r="FJ169" s="404">
        <v>0</v>
      </c>
      <c r="FK169" s="404">
        <v>0</v>
      </c>
      <c r="FL169" s="404">
        <v>0</v>
      </c>
      <c r="FM169" s="404">
        <v>0</v>
      </c>
      <c r="FN169" s="404">
        <v>0</v>
      </c>
      <c r="FO169" s="404">
        <v>0</v>
      </c>
      <c r="FP169" s="404">
        <v>0</v>
      </c>
      <c r="FQ169" s="404">
        <v>0</v>
      </c>
      <c r="FR169" s="404">
        <v>0</v>
      </c>
      <c r="FS169" s="404">
        <v>0</v>
      </c>
      <c r="FT169" s="404">
        <v>0</v>
      </c>
      <c r="FU169" s="404">
        <v>0</v>
      </c>
      <c r="FV169" s="404">
        <v>0</v>
      </c>
      <c r="FW169" s="404">
        <v>0</v>
      </c>
      <c r="FX169" s="404">
        <v>0</v>
      </c>
      <c r="FY169" s="404">
        <v>0</v>
      </c>
      <c r="FZ169" s="404">
        <v>0</v>
      </c>
      <c r="GA169" s="404">
        <v>0</v>
      </c>
      <c r="GB169" s="404">
        <v>0</v>
      </c>
      <c r="GC169" s="404">
        <v>0</v>
      </c>
      <c r="GD169" s="404">
        <v>0</v>
      </c>
      <c r="GE169" s="404">
        <v>0</v>
      </c>
      <c r="GF169" s="404">
        <v>0</v>
      </c>
      <c r="GG169" s="404">
        <v>0</v>
      </c>
      <c r="GH169" s="404">
        <v>0</v>
      </c>
      <c r="GI169" s="404">
        <v>0</v>
      </c>
      <c r="GJ169" s="404">
        <v>0</v>
      </c>
      <c r="GK169" s="404">
        <v>0</v>
      </c>
      <c r="GL169" s="404">
        <v>21587.301587301587</v>
      </c>
      <c r="GM169" s="404">
        <v>20559.334845049128</v>
      </c>
      <c r="GN169" s="404">
        <v>19580.31890004679</v>
      </c>
      <c r="GO169" s="404">
        <v>18647.922761949321</v>
      </c>
      <c r="GP169" s="404">
        <v>17759.926439951738</v>
      </c>
      <c r="GQ169" s="404">
        <v>16914.215657096891</v>
      </c>
      <c r="GR169" s="404">
        <v>16108.776816282754</v>
      </c>
      <c r="GS169" s="404">
        <v>15341.692205983576</v>
      </c>
      <c r="GT169" s="404">
        <v>14611.135434270072</v>
      </c>
      <c r="GU169" s="404">
        <v>13915.367080257211</v>
      </c>
      <c r="GV169" s="404">
        <v>13252.730552625917</v>
      </c>
      <c r="GW169" s="404">
        <v>12621.648145358013</v>
      </c>
      <c r="GX169" s="404">
        <v>12020.617281293349</v>
      </c>
      <c r="GY169" s="404">
        <v>11448.206934565091</v>
      </c>
      <c r="GZ169" s="404">
        <v>10903.054223395326</v>
      </c>
      <c r="HA169" s="404">
        <v>10383.861165138404</v>
      </c>
      <c r="HB169" s="404">
        <v>9889.3915858460987</v>
      </c>
      <c r="HC169" s="404">
        <v>9418.4681769962845</v>
      </c>
      <c r="HD169" s="404">
        <v>8969.9696923774136</v>
      </c>
      <c r="HE169" s="404">
        <v>8542.8282784546809</v>
      </c>
      <c r="HF169" s="404">
        <v>8136.026931861601</v>
      </c>
      <c r="HG169" s="404">
        <v>7748.5970779634281</v>
      </c>
      <c r="HH169" s="404">
        <v>7379.6162647270748</v>
      </c>
      <c r="HI169" s="404">
        <v>7028.2059664067383</v>
      </c>
      <c r="HJ169" s="404">
        <v>6693.5294918159407</v>
      </c>
      <c r="HK169" s="404">
        <v>6374.7899922056577</v>
      </c>
      <c r="HL169" s="404">
        <v>6071.2285640053888</v>
      </c>
      <c r="HM169" s="404">
        <v>5782.1224419098926</v>
      </c>
      <c r="HN169" s="404">
        <v>5506.7832780094241</v>
      </c>
      <c r="HO169" s="404">
        <v>5244.5555028661156</v>
      </c>
      <c r="HP169" s="404">
        <v>4994.8147646343969</v>
      </c>
      <c r="HQ169" s="404">
        <v>4756.9664425089486</v>
      </c>
      <c r="HR169" s="404">
        <v>4530.444230960904</v>
      </c>
      <c r="HS169" s="404">
        <v>4314.7087913913365</v>
      </c>
      <c r="HT169" s="404">
        <v>4109.2464679917493</v>
      </c>
      <c r="HU169" s="404">
        <v>3913.5680647540466</v>
      </c>
      <c r="HV169" s="404">
        <v>3727.2076807181402</v>
      </c>
      <c r="HW169" s="404">
        <v>3549.7216006839426</v>
      </c>
      <c r="HX169" s="404">
        <v>3380.6872387466124</v>
      </c>
      <c r="HY169" s="404">
        <v>3219.7021321396305</v>
      </c>
      <c r="HZ169" s="404">
        <v>108843.53741496598</v>
      </c>
      <c r="IA169" s="404">
        <v>175025.99172818908</v>
      </c>
      <c r="IB169" s="408">
        <v>1.6080512990027374</v>
      </c>
      <c r="IC169" s="410"/>
    </row>
    <row r="170" spans="1:237" ht="90" customHeight="1" x14ac:dyDescent="0.2">
      <c r="A170" s="161" t="s">
        <v>2267</v>
      </c>
      <c r="B170" s="150" t="s">
        <v>2788</v>
      </c>
      <c r="C170" s="150" t="s">
        <v>2220</v>
      </c>
      <c r="D170" s="148">
        <v>11</v>
      </c>
      <c r="E170" s="150" t="s">
        <v>2822</v>
      </c>
      <c r="F170" s="151" t="s">
        <v>2823</v>
      </c>
      <c r="G170" s="151" t="s">
        <v>2824</v>
      </c>
      <c r="H170" s="79" t="s">
        <v>77</v>
      </c>
      <c r="I170" s="151" t="s">
        <v>2813</v>
      </c>
      <c r="J170" s="151">
        <v>10</v>
      </c>
      <c r="K170" s="227" t="s">
        <v>79</v>
      </c>
      <c r="L170" s="79">
        <v>2261</v>
      </c>
      <c r="M170" s="79" t="s">
        <v>2818</v>
      </c>
      <c r="N170" s="79" t="s">
        <v>81</v>
      </c>
      <c r="O170" s="79" t="s">
        <v>133</v>
      </c>
      <c r="P170" s="79" t="s">
        <v>134</v>
      </c>
      <c r="Q170" s="112" t="s">
        <v>100</v>
      </c>
      <c r="R170" s="79" t="s">
        <v>108</v>
      </c>
      <c r="S170" s="79" t="s">
        <v>99</v>
      </c>
      <c r="T170" s="79" t="s">
        <v>1850</v>
      </c>
      <c r="U170" s="79" t="s">
        <v>100</v>
      </c>
      <c r="V170" s="81">
        <v>1</v>
      </c>
      <c r="W170" s="149">
        <v>0</v>
      </c>
      <c r="X170" s="149">
        <v>0</v>
      </c>
      <c r="Y170" s="149">
        <v>0</v>
      </c>
      <c r="Z170" s="149">
        <v>0</v>
      </c>
      <c r="AA170" s="149">
        <v>0</v>
      </c>
      <c r="AB170" s="149">
        <v>0</v>
      </c>
      <c r="AC170" s="149">
        <v>0</v>
      </c>
      <c r="AD170" s="149">
        <v>0</v>
      </c>
      <c r="AE170" s="149">
        <v>0</v>
      </c>
      <c r="AF170" s="149">
        <v>0</v>
      </c>
      <c r="AG170" s="149">
        <v>0</v>
      </c>
      <c r="AH170" s="149">
        <v>0</v>
      </c>
      <c r="AI170" s="88" t="s">
        <v>88</v>
      </c>
      <c r="AJ170" s="149">
        <v>12000</v>
      </c>
      <c r="AK170" s="149">
        <v>0</v>
      </c>
      <c r="AL170" s="149">
        <v>0</v>
      </c>
      <c r="AM170" s="149">
        <v>4000</v>
      </c>
      <c r="AN170" s="149">
        <v>4000</v>
      </c>
      <c r="AO170" s="149">
        <v>4000</v>
      </c>
      <c r="AP170" s="149">
        <v>0</v>
      </c>
      <c r="AQ170" s="149">
        <v>0</v>
      </c>
      <c r="AR170" s="149">
        <v>0</v>
      </c>
      <c r="AS170" s="149">
        <v>0</v>
      </c>
      <c r="AT170" s="149">
        <v>0</v>
      </c>
      <c r="AU170" s="151"/>
      <c r="AV170" s="230">
        <v>1</v>
      </c>
      <c r="AW170" s="230">
        <v>0</v>
      </c>
      <c r="AX170" s="230" t="s">
        <v>3596</v>
      </c>
      <c r="AY170" s="141">
        <v>8</v>
      </c>
      <c r="AZ170" s="70">
        <v>1</v>
      </c>
      <c r="BA170" s="70">
        <v>1</v>
      </c>
      <c r="BB170" s="70">
        <v>0</v>
      </c>
      <c r="BC170" s="70">
        <v>1</v>
      </c>
      <c r="BD170" s="70">
        <v>1</v>
      </c>
      <c r="BE170" s="70">
        <v>1</v>
      </c>
      <c r="BF170" s="70">
        <v>1</v>
      </c>
      <c r="BG170" s="71">
        <v>0</v>
      </c>
      <c r="BH170" s="71">
        <v>1</v>
      </c>
      <c r="BI170" s="71">
        <v>0</v>
      </c>
      <c r="BJ170" s="71">
        <v>0</v>
      </c>
      <c r="BK170" s="71">
        <v>1</v>
      </c>
      <c r="BL170" s="70">
        <v>1</v>
      </c>
      <c r="BM170" s="70">
        <v>1</v>
      </c>
      <c r="BN170" s="70">
        <v>0</v>
      </c>
      <c r="BO170" s="70">
        <v>1</v>
      </c>
      <c r="BP170" s="403">
        <v>0</v>
      </c>
      <c r="BQ170" s="403">
        <v>0</v>
      </c>
      <c r="BR170" s="403">
        <v>4000</v>
      </c>
      <c r="BS170" s="403">
        <v>4000</v>
      </c>
      <c r="BT170" s="403">
        <v>4000</v>
      </c>
      <c r="BU170" s="403">
        <v>0</v>
      </c>
      <c r="BV170" s="403">
        <v>0</v>
      </c>
      <c r="BW170" s="403">
        <v>0</v>
      </c>
      <c r="BX170" s="403">
        <v>0</v>
      </c>
      <c r="BY170" s="403">
        <v>0</v>
      </c>
      <c r="BZ170" s="401">
        <v>0</v>
      </c>
      <c r="CA170" s="401">
        <v>0</v>
      </c>
      <c r="CB170" s="401">
        <v>0</v>
      </c>
      <c r="CC170" s="401">
        <v>0</v>
      </c>
      <c r="CD170" s="401">
        <v>0</v>
      </c>
      <c r="CE170" s="401">
        <v>0</v>
      </c>
      <c r="CF170" s="401">
        <v>0</v>
      </c>
      <c r="CG170" s="401">
        <v>0</v>
      </c>
      <c r="CH170" s="401">
        <v>0</v>
      </c>
      <c r="CI170" s="401">
        <v>0</v>
      </c>
      <c r="CJ170" s="401">
        <v>0</v>
      </c>
      <c r="CK170" s="401">
        <v>0</v>
      </c>
      <c r="CL170" s="401">
        <v>0</v>
      </c>
      <c r="CM170" s="401">
        <v>0</v>
      </c>
      <c r="CN170" s="401">
        <v>0</v>
      </c>
      <c r="CO170" s="401">
        <v>0</v>
      </c>
      <c r="CP170" s="401">
        <v>0</v>
      </c>
      <c r="CQ170" s="401">
        <v>0</v>
      </c>
      <c r="CR170" s="401">
        <v>0</v>
      </c>
      <c r="CS170" s="401">
        <v>0</v>
      </c>
      <c r="CT170" s="401">
        <v>0</v>
      </c>
      <c r="CU170" s="401">
        <v>0</v>
      </c>
      <c r="CV170" s="401">
        <v>0</v>
      </c>
      <c r="CW170" s="401">
        <v>0</v>
      </c>
      <c r="CX170" s="401">
        <v>0</v>
      </c>
      <c r="CY170" s="401">
        <v>0</v>
      </c>
      <c r="CZ170" s="401">
        <v>0</v>
      </c>
      <c r="DA170" s="401">
        <v>0</v>
      </c>
      <c r="DB170" s="401">
        <v>0</v>
      </c>
      <c r="DC170" s="401">
        <v>0</v>
      </c>
      <c r="DD170" s="401">
        <v>0</v>
      </c>
      <c r="DE170" s="401">
        <v>0</v>
      </c>
      <c r="DF170" s="401">
        <v>0</v>
      </c>
      <c r="DG170" s="403">
        <v>2261</v>
      </c>
      <c r="DH170" s="403">
        <v>2261</v>
      </c>
      <c r="DI170" s="403">
        <v>2261</v>
      </c>
      <c r="DJ170" s="403">
        <v>2261</v>
      </c>
      <c r="DK170" s="403">
        <v>2261</v>
      </c>
      <c r="DL170" s="403">
        <v>2261</v>
      </c>
      <c r="DM170" s="403">
        <v>2261</v>
      </c>
      <c r="DN170" s="403">
        <v>2261</v>
      </c>
      <c r="DO170" s="403">
        <v>2261</v>
      </c>
      <c r="DP170" s="403">
        <v>2261</v>
      </c>
      <c r="DQ170" s="403">
        <v>2261</v>
      </c>
      <c r="DR170" s="403">
        <v>2261</v>
      </c>
      <c r="DS170" s="403">
        <v>2261</v>
      </c>
      <c r="DT170" s="403">
        <v>2261</v>
      </c>
      <c r="DU170" s="403">
        <v>2261</v>
      </c>
      <c r="DV170" s="403">
        <v>2261</v>
      </c>
      <c r="DW170" s="403">
        <v>2261</v>
      </c>
      <c r="DX170" s="403">
        <v>2261</v>
      </c>
      <c r="DY170" s="403">
        <v>2261</v>
      </c>
      <c r="DZ170" s="403">
        <v>2261</v>
      </c>
      <c r="EA170" s="403">
        <v>2261</v>
      </c>
      <c r="EB170" s="403">
        <v>2261</v>
      </c>
      <c r="EC170" s="403">
        <v>2261</v>
      </c>
      <c r="ED170" s="403">
        <v>2261</v>
      </c>
      <c r="EE170" s="403">
        <v>2261</v>
      </c>
      <c r="EF170" s="403">
        <v>2261</v>
      </c>
      <c r="EG170" s="403">
        <v>2261</v>
      </c>
      <c r="EH170" s="403">
        <v>2261</v>
      </c>
      <c r="EI170" s="403">
        <v>2261</v>
      </c>
      <c r="EJ170" s="403">
        <v>2261</v>
      </c>
      <c r="EK170" s="403">
        <v>2261</v>
      </c>
      <c r="EL170" s="403">
        <v>2261</v>
      </c>
      <c r="EM170" s="403">
        <v>2261</v>
      </c>
      <c r="EN170" s="403">
        <v>2261</v>
      </c>
      <c r="EO170" s="403">
        <v>2261</v>
      </c>
      <c r="EP170" s="403">
        <v>2261</v>
      </c>
      <c r="EQ170" s="403">
        <v>2261</v>
      </c>
      <c r="ER170" s="403">
        <v>2261</v>
      </c>
      <c r="ES170" s="403">
        <v>2261</v>
      </c>
      <c r="ET170" s="403">
        <v>2261</v>
      </c>
      <c r="EU170" s="403">
        <v>2261</v>
      </c>
      <c r="EV170" s="403">
        <v>2261</v>
      </c>
      <c r="EW170" s="403">
        <v>2261</v>
      </c>
      <c r="EX170" s="404">
        <v>3628.1179138321995</v>
      </c>
      <c r="EY170" s="404">
        <v>3455.3503941259041</v>
      </c>
      <c r="EZ170" s="404">
        <v>3290.8098991675279</v>
      </c>
      <c r="FA170" s="404">
        <v>0</v>
      </c>
      <c r="FB170" s="404">
        <v>0</v>
      </c>
      <c r="FC170" s="404">
        <v>0</v>
      </c>
      <c r="FD170" s="404">
        <v>0</v>
      </c>
      <c r="FE170" s="404">
        <v>0</v>
      </c>
      <c r="FF170" s="404">
        <v>0</v>
      </c>
      <c r="FG170" s="404">
        <v>0</v>
      </c>
      <c r="FH170" s="404">
        <v>0</v>
      </c>
      <c r="FI170" s="404">
        <v>0</v>
      </c>
      <c r="FJ170" s="404">
        <v>0</v>
      </c>
      <c r="FK170" s="404">
        <v>0</v>
      </c>
      <c r="FL170" s="404">
        <v>0</v>
      </c>
      <c r="FM170" s="404">
        <v>0</v>
      </c>
      <c r="FN170" s="404">
        <v>0</v>
      </c>
      <c r="FO170" s="404">
        <v>0</v>
      </c>
      <c r="FP170" s="404">
        <v>0</v>
      </c>
      <c r="FQ170" s="404">
        <v>0</v>
      </c>
      <c r="FR170" s="404">
        <v>0</v>
      </c>
      <c r="FS170" s="404">
        <v>0</v>
      </c>
      <c r="FT170" s="404">
        <v>0</v>
      </c>
      <c r="FU170" s="404">
        <v>0</v>
      </c>
      <c r="FV170" s="404">
        <v>0</v>
      </c>
      <c r="FW170" s="404">
        <v>0</v>
      </c>
      <c r="FX170" s="404">
        <v>0</v>
      </c>
      <c r="FY170" s="404">
        <v>0</v>
      </c>
      <c r="FZ170" s="404">
        <v>0</v>
      </c>
      <c r="GA170" s="404">
        <v>0</v>
      </c>
      <c r="GB170" s="404">
        <v>0</v>
      </c>
      <c r="GC170" s="404">
        <v>0</v>
      </c>
      <c r="GD170" s="404">
        <v>0</v>
      </c>
      <c r="GE170" s="404">
        <v>0</v>
      </c>
      <c r="GF170" s="404">
        <v>0</v>
      </c>
      <c r="GG170" s="404">
        <v>0</v>
      </c>
      <c r="GH170" s="404">
        <v>0</v>
      </c>
      <c r="GI170" s="404">
        <v>0</v>
      </c>
      <c r="GJ170" s="404">
        <v>0</v>
      </c>
      <c r="GK170" s="404">
        <v>0</v>
      </c>
      <c r="GL170" s="404">
        <v>2050.7936507936506</v>
      </c>
      <c r="GM170" s="404">
        <v>1953.1368102796673</v>
      </c>
      <c r="GN170" s="404">
        <v>1860.1302955044453</v>
      </c>
      <c r="GO170" s="404">
        <v>1771.5526623851856</v>
      </c>
      <c r="GP170" s="404">
        <v>1687.1930117954153</v>
      </c>
      <c r="GQ170" s="404">
        <v>1606.8504874242046</v>
      </c>
      <c r="GR170" s="404">
        <v>1530.3337975468617</v>
      </c>
      <c r="GS170" s="404">
        <v>1457.4607595684397</v>
      </c>
      <c r="GT170" s="404">
        <v>1388.0578662556568</v>
      </c>
      <c r="GU170" s="404">
        <v>1321.9598726244349</v>
      </c>
      <c r="GV170" s="404">
        <v>1259.0094024994621</v>
      </c>
      <c r="GW170" s="404">
        <v>1199.0565738090113</v>
      </c>
      <c r="GX170" s="404">
        <v>1141.9586417228682</v>
      </c>
      <c r="GY170" s="404">
        <v>1087.5796587836835</v>
      </c>
      <c r="GZ170" s="404">
        <v>1035.790151222556</v>
      </c>
      <c r="HA170" s="404">
        <v>986.46681068814837</v>
      </c>
      <c r="HB170" s="404">
        <v>939.49220065537941</v>
      </c>
      <c r="HC170" s="404">
        <v>894.75447681464698</v>
      </c>
      <c r="HD170" s="404">
        <v>852.14712077585432</v>
      </c>
      <c r="HE170" s="404">
        <v>811.56868645319469</v>
      </c>
      <c r="HF170" s="404">
        <v>772.92255852685207</v>
      </c>
      <c r="HG170" s="404">
        <v>736.1167224065257</v>
      </c>
      <c r="HH170" s="404">
        <v>701.06354514907218</v>
      </c>
      <c r="HI170" s="404">
        <v>667.67956680864006</v>
      </c>
      <c r="HJ170" s="404">
        <v>635.88530172251433</v>
      </c>
      <c r="HK170" s="404">
        <v>605.6050492595374</v>
      </c>
      <c r="HL170" s="404">
        <v>576.76671358051192</v>
      </c>
      <c r="HM170" s="404">
        <v>549.30163198143987</v>
      </c>
      <c r="HN170" s="404">
        <v>523.14441141089526</v>
      </c>
      <c r="HO170" s="404">
        <v>498.23277277228101</v>
      </c>
      <c r="HP170" s="404">
        <v>474.50740264026769</v>
      </c>
      <c r="HQ170" s="404">
        <v>451.91181203835015</v>
      </c>
      <c r="HR170" s="404">
        <v>430.39220194128586</v>
      </c>
      <c r="HS170" s="404">
        <v>409.89733518217696</v>
      </c>
      <c r="HT170" s="404">
        <v>390.37841445921617</v>
      </c>
      <c r="HU170" s="404">
        <v>371.78896615163444</v>
      </c>
      <c r="HV170" s="404">
        <v>354.08472966822336</v>
      </c>
      <c r="HW170" s="404">
        <v>337.22355206497451</v>
      </c>
      <c r="HX170" s="404">
        <v>321.1652876809282</v>
      </c>
      <c r="HY170" s="404">
        <v>305.87170255326492</v>
      </c>
      <c r="HZ170" s="404">
        <v>10374.278207125632</v>
      </c>
      <c r="IA170" s="404">
        <v>16627.46921417796</v>
      </c>
      <c r="IB170" s="408">
        <v>1.6027591396919825</v>
      </c>
      <c r="IC170" s="410"/>
    </row>
    <row r="171" spans="1:237" ht="90" customHeight="1" x14ac:dyDescent="0.2">
      <c r="A171" s="231" t="s">
        <v>1136</v>
      </c>
      <c r="B171" s="85" t="s">
        <v>1137</v>
      </c>
      <c r="C171" s="85" t="s">
        <v>1153</v>
      </c>
      <c r="D171" s="90">
        <v>2</v>
      </c>
      <c r="E171" s="85" t="s">
        <v>1154</v>
      </c>
      <c r="F171" s="95" t="s">
        <v>1155</v>
      </c>
      <c r="G171" s="95" t="s">
        <v>1156</v>
      </c>
      <c r="H171" s="90" t="s">
        <v>77</v>
      </c>
      <c r="I171" s="95" t="s">
        <v>1157</v>
      </c>
      <c r="J171" s="95">
        <v>10</v>
      </c>
      <c r="K171" s="227" t="s">
        <v>94</v>
      </c>
      <c r="L171" s="90">
        <v>1080</v>
      </c>
      <c r="M171" s="90" t="s">
        <v>1158</v>
      </c>
      <c r="N171" s="90" t="s">
        <v>81</v>
      </c>
      <c r="O171" s="73" t="s">
        <v>106</v>
      </c>
      <c r="P171" s="90" t="s">
        <v>1159</v>
      </c>
      <c r="Q171" s="112" t="s">
        <v>100</v>
      </c>
      <c r="R171" s="90" t="s">
        <v>108</v>
      </c>
      <c r="S171" s="90" t="s">
        <v>99</v>
      </c>
      <c r="T171" s="90" t="s">
        <v>281</v>
      </c>
      <c r="U171" s="90" t="s">
        <v>100</v>
      </c>
      <c r="V171" s="193">
        <v>1</v>
      </c>
      <c r="W171" s="94">
        <v>6000</v>
      </c>
      <c r="X171" s="94">
        <v>0</v>
      </c>
      <c r="Y171" s="94">
        <v>0</v>
      </c>
      <c r="Z171" s="94"/>
      <c r="AA171" s="94">
        <v>0</v>
      </c>
      <c r="AB171" s="94">
        <v>6000</v>
      </c>
      <c r="AC171" s="94">
        <v>0</v>
      </c>
      <c r="AD171" s="94">
        <v>0</v>
      </c>
      <c r="AE171" s="192">
        <v>0</v>
      </c>
      <c r="AF171" s="192">
        <v>0</v>
      </c>
      <c r="AG171" s="192">
        <v>0</v>
      </c>
      <c r="AH171" s="192">
        <v>0</v>
      </c>
      <c r="AI171" s="90" t="s">
        <v>88</v>
      </c>
      <c r="AJ171" s="92">
        <v>0</v>
      </c>
      <c r="AK171" s="92">
        <v>0</v>
      </c>
      <c r="AL171" s="92">
        <v>0</v>
      </c>
      <c r="AM171" s="92">
        <v>0</v>
      </c>
      <c r="AN171" s="92">
        <v>0</v>
      </c>
      <c r="AO171" s="92">
        <v>0</v>
      </c>
      <c r="AP171" s="92">
        <v>0</v>
      </c>
      <c r="AQ171" s="192">
        <v>0</v>
      </c>
      <c r="AR171" s="192">
        <v>0</v>
      </c>
      <c r="AS171" s="192">
        <v>0</v>
      </c>
      <c r="AT171" s="192">
        <v>0</v>
      </c>
      <c r="AU171" s="95"/>
      <c r="AV171" s="230">
        <v>1</v>
      </c>
      <c r="AW171" s="230">
        <v>0</v>
      </c>
      <c r="AX171" s="230" t="s">
        <v>3597</v>
      </c>
      <c r="AY171" s="141">
        <v>9</v>
      </c>
      <c r="AZ171" s="70">
        <v>1</v>
      </c>
      <c r="BA171" s="70">
        <v>1</v>
      </c>
      <c r="BB171" s="70">
        <v>1</v>
      </c>
      <c r="BC171" s="70">
        <v>1</v>
      </c>
      <c r="BD171" s="70">
        <v>1</v>
      </c>
      <c r="BE171" s="70">
        <v>1</v>
      </c>
      <c r="BF171" s="70">
        <v>1</v>
      </c>
      <c r="BG171" s="71">
        <v>0</v>
      </c>
      <c r="BH171" s="71">
        <v>1</v>
      </c>
      <c r="BI171" s="71">
        <v>0</v>
      </c>
      <c r="BJ171" s="71">
        <v>0</v>
      </c>
      <c r="BK171" s="71">
        <v>1</v>
      </c>
      <c r="BL171" s="70">
        <v>1</v>
      </c>
      <c r="BM171" s="70">
        <v>1</v>
      </c>
      <c r="BN171" s="70">
        <v>0</v>
      </c>
      <c r="BO171" s="70">
        <v>1</v>
      </c>
      <c r="BP171" s="403">
        <v>0</v>
      </c>
      <c r="BQ171" s="403">
        <v>0</v>
      </c>
      <c r="BR171" s="403">
        <v>0</v>
      </c>
      <c r="BS171" s="403">
        <v>6000</v>
      </c>
      <c r="BT171" s="403">
        <v>0</v>
      </c>
      <c r="BU171" s="403">
        <v>0</v>
      </c>
      <c r="BV171" s="403">
        <v>0</v>
      </c>
      <c r="BW171" s="403">
        <v>0</v>
      </c>
      <c r="BX171" s="403">
        <v>0</v>
      </c>
      <c r="BY171" s="403">
        <v>0</v>
      </c>
      <c r="BZ171" s="401">
        <v>0</v>
      </c>
      <c r="CA171" s="401">
        <v>0</v>
      </c>
      <c r="CB171" s="401">
        <v>0</v>
      </c>
      <c r="CC171" s="401">
        <v>0</v>
      </c>
      <c r="CD171" s="401">
        <v>0</v>
      </c>
      <c r="CE171" s="401">
        <v>0</v>
      </c>
      <c r="CF171" s="401">
        <v>0</v>
      </c>
      <c r="CG171" s="401">
        <v>0</v>
      </c>
      <c r="CH171" s="401">
        <v>0</v>
      </c>
      <c r="CI171" s="401">
        <v>0</v>
      </c>
      <c r="CJ171" s="401">
        <v>0</v>
      </c>
      <c r="CK171" s="401">
        <v>0</v>
      </c>
      <c r="CL171" s="401">
        <v>0</v>
      </c>
      <c r="CM171" s="401">
        <v>0</v>
      </c>
      <c r="CN171" s="401">
        <v>0</v>
      </c>
      <c r="CO171" s="401">
        <v>0</v>
      </c>
      <c r="CP171" s="401">
        <v>0</v>
      </c>
      <c r="CQ171" s="401">
        <v>0</v>
      </c>
      <c r="CR171" s="401">
        <v>0</v>
      </c>
      <c r="CS171" s="401">
        <v>0</v>
      </c>
      <c r="CT171" s="401">
        <v>0</v>
      </c>
      <c r="CU171" s="401">
        <v>0</v>
      </c>
      <c r="CV171" s="401">
        <v>0</v>
      </c>
      <c r="CW171" s="401">
        <v>0</v>
      </c>
      <c r="CX171" s="401">
        <v>0</v>
      </c>
      <c r="CY171" s="401">
        <v>0</v>
      </c>
      <c r="CZ171" s="401">
        <v>0</v>
      </c>
      <c r="DA171" s="401">
        <v>0</v>
      </c>
      <c r="DB171" s="401">
        <v>0</v>
      </c>
      <c r="DC171" s="401">
        <v>0</v>
      </c>
      <c r="DD171" s="401">
        <v>0</v>
      </c>
      <c r="DE171" s="401">
        <v>0</v>
      </c>
      <c r="DF171" s="401">
        <v>0</v>
      </c>
      <c r="DG171" s="403">
        <v>1080</v>
      </c>
      <c r="DH171" s="403">
        <v>1080</v>
      </c>
      <c r="DI171" s="403">
        <v>1080</v>
      </c>
      <c r="DJ171" s="403">
        <v>1080</v>
      </c>
      <c r="DK171" s="403">
        <v>1080</v>
      </c>
      <c r="DL171" s="403">
        <v>1080</v>
      </c>
      <c r="DM171" s="403">
        <v>1080</v>
      </c>
      <c r="DN171" s="403">
        <v>1080</v>
      </c>
      <c r="DO171" s="403">
        <v>1080</v>
      </c>
      <c r="DP171" s="403">
        <v>1080</v>
      </c>
      <c r="DQ171" s="403">
        <v>1080</v>
      </c>
      <c r="DR171" s="403">
        <v>1080</v>
      </c>
      <c r="DS171" s="403">
        <v>1080</v>
      </c>
      <c r="DT171" s="403">
        <v>1080</v>
      </c>
      <c r="DU171" s="403">
        <v>1080</v>
      </c>
      <c r="DV171" s="403">
        <v>1080</v>
      </c>
      <c r="DW171" s="403">
        <v>1080</v>
      </c>
      <c r="DX171" s="403">
        <v>1080</v>
      </c>
      <c r="DY171" s="403">
        <v>1080</v>
      </c>
      <c r="DZ171" s="403">
        <v>1080</v>
      </c>
      <c r="EA171" s="403">
        <v>1080</v>
      </c>
      <c r="EB171" s="403">
        <v>1080</v>
      </c>
      <c r="EC171" s="403">
        <v>1080</v>
      </c>
      <c r="ED171" s="403">
        <v>1080</v>
      </c>
      <c r="EE171" s="403">
        <v>1080</v>
      </c>
      <c r="EF171" s="403">
        <v>1080</v>
      </c>
      <c r="EG171" s="403">
        <v>1080</v>
      </c>
      <c r="EH171" s="403">
        <v>1080</v>
      </c>
      <c r="EI171" s="403">
        <v>1080</v>
      </c>
      <c r="EJ171" s="403">
        <v>1080</v>
      </c>
      <c r="EK171" s="403">
        <v>1080</v>
      </c>
      <c r="EL171" s="403">
        <v>1080</v>
      </c>
      <c r="EM171" s="403">
        <v>1080</v>
      </c>
      <c r="EN171" s="403">
        <v>1080</v>
      </c>
      <c r="EO171" s="403">
        <v>1080</v>
      </c>
      <c r="EP171" s="403">
        <v>1080</v>
      </c>
      <c r="EQ171" s="403">
        <v>1080</v>
      </c>
      <c r="ER171" s="403">
        <v>1080</v>
      </c>
      <c r="ES171" s="403">
        <v>1080</v>
      </c>
      <c r="ET171" s="403">
        <v>1080</v>
      </c>
      <c r="EU171" s="403">
        <v>1080</v>
      </c>
      <c r="EV171" s="403">
        <v>1080</v>
      </c>
      <c r="EW171" s="403">
        <v>1080</v>
      </c>
      <c r="EX171" s="404">
        <v>0</v>
      </c>
      <c r="EY171" s="404">
        <v>5183.0255911888562</v>
      </c>
      <c r="EZ171" s="404">
        <v>0</v>
      </c>
      <c r="FA171" s="404">
        <v>0</v>
      </c>
      <c r="FB171" s="404">
        <v>0</v>
      </c>
      <c r="FC171" s="404">
        <v>0</v>
      </c>
      <c r="FD171" s="404">
        <v>0</v>
      </c>
      <c r="FE171" s="404">
        <v>0</v>
      </c>
      <c r="FF171" s="404">
        <v>0</v>
      </c>
      <c r="FG171" s="404">
        <v>0</v>
      </c>
      <c r="FH171" s="404">
        <v>0</v>
      </c>
      <c r="FI171" s="404">
        <v>0</v>
      </c>
      <c r="FJ171" s="404">
        <v>0</v>
      </c>
      <c r="FK171" s="404">
        <v>0</v>
      </c>
      <c r="FL171" s="404">
        <v>0</v>
      </c>
      <c r="FM171" s="404">
        <v>0</v>
      </c>
      <c r="FN171" s="404">
        <v>0</v>
      </c>
      <c r="FO171" s="404">
        <v>0</v>
      </c>
      <c r="FP171" s="404">
        <v>0</v>
      </c>
      <c r="FQ171" s="404">
        <v>0</v>
      </c>
      <c r="FR171" s="404">
        <v>0</v>
      </c>
      <c r="FS171" s="404">
        <v>0</v>
      </c>
      <c r="FT171" s="404">
        <v>0</v>
      </c>
      <c r="FU171" s="404">
        <v>0</v>
      </c>
      <c r="FV171" s="404">
        <v>0</v>
      </c>
      <c r="FW171" s="404">
        <v>0</v>
      </c>
      <c r="FX171" s="404">
        <v>0</v>
      </c>
      <c r="FY171" s="404">
        <v>0</v>
      </c>
      <c r="FZ171" s="404">
        <v>0</v>
      </c>
      <c r="GA171" s="404">
        <v>0</v>
      </c>
      <c r="GB171" s="404">
        <v>0</v>
      </c>
      <c r="GC171" s="404">
        <v>0</v>
      </c>
      <c r="GD171" s="404">
        <v>0</v>
      </c>
      <c r="GE171" s="404">
        <v>0</v>
      </c>
      <c r="GF171" s="404">
        <v>0</v>
      </c>
      <c r="GG171" s="404">
        <v>0</v>
      </c>
      <c r="GH171" s="404">
        <v>0</v>
      </c>
      <c r="GI171" s="404">
        <v>0</v>
      </c>
      <c r="GJ171" s="404">
        <v>0</v>
      </c>
      <c r="GK171" s="404">
        <v>0</v>
      </c>
      <c r="GL171" s="404">
        <v>979.59183673469386</v>
      </c>
      <c r="GM171" s="404">
        <v>932.94460641399405</v>
      </c>
      <c r="GN171" s="404">
        <v>888.51867277523252</v>
      </c>
      <c r="GO171" s="404">
        <v>846.20825978593564</v>
      </c>
      <c r="GP171" s="404">
        <v>805.91262836755789</v>
      </c>
      <c r="GQ171" s="404">
        <v>767.53583654053114</v>
      </c>
      <c r="GR171" s="404">
        <v>730.9865109909822</v>
      </c>
      <c r="GS171" s="404">
        <v>696.17762951522104</v>
      </c>
      <c r="GT171" s="404">
        <v>663.02631382402001</v>
      </c>
      <c r="GU171" s="404">
        <v>631.45363221335242</v>
      </c>
      <c r="GV171" s="404">
        <v>601.38441163176424</v>
      </c>
      <c r="GW171" s="404">
        <v>572.7470586969182</v>
      </c>
      <c r="GX171" s="404">
        <v>545.47338923516031</v>
      </c>
      <c r="GY171" s="404">
        <v>519.49846593824782</v>
      </c>
      <c r="GZ171" s="404">
        <v>494.76044375071223</v>
      </c>
      <c r="HA171" s="404">
        <v>471.20042261972588</v>
      </c>
      <c r="HB171" s="404">
        <v>448.7623072568818</v>
      </c>
      <c r="HC171" s="404">
        <v>427.39267357798263</v>
      </c>
      <c r="HD171" s="404">
        <v>407.04064150284063</v>
      </c>
      <c r="HE171" s="404">
        <v>387.6577538122292</v>
      </c>
      <c r="HF171" s="404">
        <v>369.19786077355161</v>
      </c>
      <c r="HG171" s="404">
        <v>351.61701026052532</v>
      </c>
      <c r="HH171" s="404">
        <v>334.87334310526222</v>
      </c>
      <c r="HI171" s="404">
        <v>318.92699343358305</v>
      </c>
      <c r="HJ171" s="404">
        <v>303.73999374626959</v>
      </c>
      <c r="HK171" s="404">
        <v>289.27618452025672</v>
      </c>
      <c r="HL171" s="404">
        <v>275.50112811453027</v>
      </c>
      <c r="HM171" s="404">
        <v>262.38202677574304</v>
      </c>
      <c r="HN171" s="404">
        <v>249.88764454832679</v>
      </c>
      <c r="HO171" s="404">
        <v>237.9882329031683</v>
      </c>
      <c r="HP171" s="404">
        <v>226.65545990777935</v>
      </c>
      <c r="HQ171" s="404">
        <v>215.86234276931364</v>
      </c>
      <c r="HR171" s="404">
        <v>205.58318358982254</v>
      </c>
      <c r="HS171" s="404">
        <v>195.79350818078333</v>
      </c>
      <c r="HT171" s="404">
        <v>186.47000779122226</v>
      </c>
      <c r="HU171" s="404">
        <v>177.59048361068784</v>
      </c>
      <c r="HV171" s="404">
        <v>169.13379391494081</v>
      </c>
      <c r="HW171" s="404">
        <v>161.07980372851503</v>
      </c>
      <c r="HX171" s="404">
        <v>153.40933688430005</v>
      </c>
      <c r="HY171" s="404">
        <v>146.10413036600005</v>
      </c>
      <c r="HZ171" s="404">
        <v>5183.0255911888562</v>
      </c>
      <c r="IA171" s="404">
        <v>7942.3559271615213</v>
      </c>
      <c r="IB171" s="408">
        <v>1.5323782966967261</v>
      </c>
      <c r="IC171" s="410"/>
    </row>
    <row r="172" spans="1:237" ht="90" customHeight="1" x14ac:dyDescent="0.2">
      <c r="A172" s="231" t="s">
        <v>784</v>
      </c>
      <c r="B172" s="85" t="s">
        <v>785</v>
      </c>
      <c r="C172" s="85" t="s">
        <v>842</v>
      </c>
      <c r="D172" s="199">
        <v>14</v>
      </c>
      <c r="E172" s="85" t="s">
        <v>843</v>
      </c>
      <c r="F172" s="95" t="s">
        <v>844</v>
      </c>
      <c r="G172" s="95" t="s">
        <v>845</v>
      </c>
      <c r="H172" s="90" t="s">
        <v>77</v>
      </c>
      <c r="I172" s="95" t="s">
        <v>789</v>
      </c>
      <c r="J172" s="90">
        <v>40</v>
      </c>
      <c r="K172" s="95" t="s">
        <v>206</v>
      </c>
      <c r="L172" s="74">
        <v>4000</v>
      </c>
      <c r="M172" s="85" t="s">
        <v>859</v>
      </c>
      <c r="N172" s="90" t="s">
        <v>81</v>
      </c>
      <c r="O172" s="13" t="s">
        <v>217</v>
      </c>
      <c r="P172" s="90" t="s">
        <v>461</v>
      </c>
      <c r="Q172" s="112" t="s">
        <v>100</v>
      </c>
      <c r="R172" s="90" t="s">
        <v>226</v>
      </c>
      <c r="S172" s="90" t="s">
        <v>99</v>
      </c>
      <c r="T172" s="90" t="s">
        <v>791</v>
      </c>
      <c r="U172" s="90" t="s">
        <v>100</v>
      </c>
      <c r="V172" s="193">
        <v>1</v>
      </c>
      <c r="W172" s="192">
        <v>50000</v>
      </c>
      <c r="X172" s="192">
        <v>5500</v>
      </c>
      <c r="Y172" s="192">
        <v>0</v>
      </c>
      <c r="Z172" s="192">
        <v>0</v>
      </c>
      <c r="AA172" s="192">
        <v>25000</v>
      </c>
      <c r="AB172" s="192">
        <v>25000</v>
      </c>
      <c r="AC172" s="192">
        <v>0</v>
      </c>
      <c r="AD172" s="192">
        <v>0</v>
      </c>
      <c r="AE172" s="192">
        <v>0</v>
      </c>
      <c r="AF172" s="192">
        <v>0</v>
      </c>
      <c r="AG172" s="192">
        <v>0</v>
      </c>
      <c r="AH172" s="192">
        <v>0</v>
      </c>
      <c r="AI172" s="90" t="s">
        <v>88</v>
      </c>
      <c r="AJ172" s="192">
        <v>0</v>
      </c>
      <c r="AK172" s="192">
        <v>0</v>
      </c>
      <c r="AL172" s="192">
        <v>0</v>
      </c>
      <c r="AM172" s="192">
        <v>0</v>
      </c>
      <c r="AN172" s="192">
        <v>0</v>
      </c>
      <c r="AO172" s="192">
        <v>0</v>
      </c>
      <c r="AP172" s="192">
        <v>0</v>
      </c>
      <c r="AQ172" s="192">
        <v>0</v>
      </c>
      <c r="AR172" s="192">
        <v>0</v>
      </c>
      <c r="AS172" s="192">
        <v>0</v>
      </c>
      <c r="AT172" s="192">
        <v>0</v>
      </c>
      <c r="AU172" s="95"/>
      <c r="AV172" s="230">
        <v>1</v>
      </c>
      <c r="AW172" s="230">
        <v>0</v>
      </c>
      <c r="AX172" s="230" t="s">
        <v>3616</v>
      </c>
      <c r="AY172" s="141">
        <v>8</v>
      </c>
      <c r="AZ172" s="70">
        <v>1</v>
      </c>
      <c r="BA172" s="70">
        <v>1</v>
      </c>
      <c r="BB172" s="70">
        <v>0</v>
      </c>
      <c r="BC172" s="70">
        <v>1</v>
      </c>
      <c r="BD172" s="70">
        <v>1</v>
      </c>
      <c r="BE172" s="70">
        <v>1</v>
      </c>
      <c r="BF172" s="70">
        <v>1</v>
      </c>
      <c r="BG172" s="71">
        <v>0</v>
      </c>
      <c r="BH172" s="71">
        <v>1</v>
      </c>
      <c r="BI172" s="71">
        <v>0</v>
      </c>
      <c r="BJ172" s="71">
        <v>0</v>
      </c>
      <c r="BK172" s="71">
        <v>1</v>
      </c>
      <c r="BL172" s="70">
        <v>1</v>
      </c>
      <c r="BM172" s="70">
        <v>1</v>
      </c>
      <c r="BN172" s="70">
        <v>0</v>
      </c>
      <c r="BO172" s="70">
        <v>1</v>
      </c>
      <c r="BP172" s="403">
        <v>0</v>
      </c>
      <c r="BQ172" s="403">
        <v>0</v>
      </c>
      <c r="BR172" s="403">
        <v>25000</v>
      </c>
      <c r="BS172" s="403">
        <v>25000</v>
      </c>
      <c r="BT172" s="403">
        <v>0</v>
      </c>
      <c r="BU172" s="403">
        <v>0</v>
      </c>
      <c r="BV172" s="403">
        <v>0</v>
      </c>
      <c r="BW172" s="403">
        <v>0</v>
      </c>
      <c r="BX172" s="403">
        <v>0</v>
      </c>
      <c r="BY172" s="403">
        <v>0</v>
      </c>
      <c r="BZ172" s="401">
        <v>0</v>
      </c>
      <c r="CA172" s="401">
        <v>0</v>
      </c>
      <c r="CB172" s="401">
        <v>0</v>
      </c>
      <c r="CC172" s="401">
        <v>0</v>
      </c>
      <c r="CD172" s="401">
        <v>0</v>
      </c>
      <c r="CE172" s="401">
        <v>0</v>
      </c>
      <c r="CF172" s="401">
        <v>0</v>
      </c>
      <c r="CG172" s="401">
        <v>0</v>
      </c>
      <c r="CH172" s="401">
        <v>0</v>
      </c>
      <c r="CI172" s="401">
        <v>0</v>
      </c>
      <c r="CJ172" s="401">
        <v>0</v>
      </c>
      <c r="CK172" s="401">
        <v>0</v>
      </c>
      <c r="CL172" s="401">
        <v>0</v>
      </c>
      <c r="CM172" s="401">
        <v>0</v>
      </c>
      <c r="CN172" s="401">
        <v>0</v>
      </c>
      <c r="CO172" s="401">
        <v>0</v>
      </c>
      <c r="CP172" s="401">
        <v>0</v>
      </c>
      <c r="CQ172" s="401">
        <v>0</v>
      </c>
      <c r="CR172" s="401">
        <v>0</v>
      </c>
      <c r="CS172" s="401">
        <v>0</v>
      </c>
      <c r="CT172" s="401">
        <v>0</v>
      </c>
      <c r="CU172" s="401">
        <v>0</v>
      </c>
      <c r="CV172" s="401">
        <v>0</v>
      </c>
      <c r="CW172" s="401">
        <v>0</v>
      </c>
      <c r="CX172" s="401">
        <v>0</v>
      </c>
      <c r="CY172" s="401">
        <v>0</v>
      </c>
      <c r="CZ172" s="401">
        <v>0</v>
      </c>
      <c r="DA172" s="401">
        <v>0</v>
      </c>
      <c r="DB172" s="401">
        <v>0</v>
      </c>
      <c r="DC172" s="401">
        <v>0</v>
      </c>
      <c r="DD172" s="401">
        <v>0</v>
      </c>
      <c r="DE172" s="401">
        <v>0</v>
      </c>
      <c r="DF172" s="401">
        <v>0</v>
      </c>
      <c r="DG172" s="403">
        <v>4000</v>
      </c>
      <c r="DH172" s="403">
        <v>4000</v>
      </c>
      <c r="DI172" s="403">
        <v>4000</v>
      </c>
      <c r="DJ172" s="403">
        <v>4000</v>
      </c>
      <c r="DK172" s="403">
        <v>4000</v>
      </c>
      <c r="DL172" s="403">
        <v>4000</v>
      </c>
      <c r="DM172" s="403">
        <v>4000</v>
      </c>
      <c r="DN172" s="403">
        <v>4000</v>
      </c>
      <c r="DO172" s="403">
        <v>4000</v>
      </c>
      <c r="DP172" s="403">
        <v>4000</v>
      </c>
      <c r="DQ172" s="403">
        <v>4000</v>
      </c>
      <c r="DR172" s="403">
        <v>4000</v>
      </c>
      <c r="DS172" s="403">
        <v>4000</v>
      </c>
      <c r="DT172" s="403">
        <v>4000</v>
      </c>
      <c r="DU172" s="403">
        <v>4000</v>
      </c>
      <c r="DV172" s="403">
        <v>4000</v>
      </c>
      <c r="DW172" s="403">
        <v>4000</v>
      </c>
      <c r="DX172" s="403">
        <v>4000</v>
      </c>
      <c r="DY172" s="403">
        <v>4000</v>
      </c>
      <c r="DZ172" s="403">
        <v>4000</v>
      </c>
      <c r="EA172" s="403">
        <v>4000</v>
      </c>
      <c r="EB172" s="403">
        <v>4000</v>
      </c>
      <c r="EC172" s="403">
        <v>4000</v>
      </c>
      <c r="ED172" s="403">
        <v>4000</v>
      </c>
      <c r="EE172" s="403">
        <v>4000</v>
      </c>
      <c r="EF172" s="403">
        <v>4000</v>
      </c>
      <c r="EG172" s="403">
        <v>4000</v>
      </c>
      <c r="EH172" s="403">
        <v>4000</v>
      </c>
      <c r="EI172" s="403">
        <v>4000</v>
      </c>
      <c r="EJ172" s="403">
        <v>4000</v>
      </c>
      <c r="EK172" s="403">
        <v>4000</v>
      </c>
      <c r="EL172" s="403">
        <v>4000</v>
      </c>
      <c r="EM172" s="403">
        <v>4000</v>
      </c>
      <c r="EN172" s="403">
        <v>4000</v>
      </c>
      <c r="EO172" s="403">
        <v>4000</v>
      </c>
      <c r="EP172" s="403">
        <v>4000</v>
      </c>
      <c r="EQ172" s="403">
        <v>4000</v>
      </c>
      <c r="ER172" s="403">
        <v>4000</v>
      </c>
      <c r="ES172" s="403">
        <v>4000</v>
      </c>
      <c r="ET172" s="403">
        <v>4000</v>
      </c>
      <c r="EU172" s="403">
        <v>4000</v>
      </c>
      <c r="EV172" s="403">
        <v>4000</v>
      </c>
      <c r="EW172" s="403">
        <v>4000</v>
      </c>
      <c r="EX172" s="404">
        <v>22675.736961451246</v>
      </c>
      <c r="EY172" s="404">
        <v>21595.939963286899</v>
      </c>
      <c r="EZ172" s="404">
        <v>0</v>
      </c>
      <c r="FA172" s="404">
        <v>0</v>
      </c>
      <c r="FB172" s="404">
        <v>0</v>
      </c>
      <c r="FC172" s="404">
        <v>0</v>
      </c>
      <c r="FD172" s="404">
        <v>0</v>
      </c>
      <c r="FE172" s="404">
        <v>0</v>
      </c>
      <c r="FF172" s="404">
        <v>0</v>
      </c>
      <c r="FG172" s="404">
        <v>0</v>
      </c>
      <c r="FH172" s="404">
        <v>0</v>
      </c>
      <c r="FI172" s="404">
        <v>0</v>
      </c>
      <c r="FJ172" s="404">
        <v>0</v>
      </c>
      <c r="FK172" s="404">
        <v>0</v>
      </c>
      <c r="FL172" s="404">
        <v>0</v>
      </c>
      <c r="FM172" s="404">
        <v>0</v>
      </c>
      <c r="FN172" s="404">
        <v>0</v>
      </c>
      <c r="FO172" s="404">
        <v>0</v>
      </c>
      <c r="FP172" s="404">
        <v>0</v>
      </c>
      <c r="FQ172" s="404">
        <v>0</v>
      </c>
      <c r="FR172" s="404">
        <v>0</v>
      </c>
      <c r="FS172" s="404">
        <v>0</v>
      </c>
      <c r="FT172" s="404">
        <v>0</v>
      </c>
      <c r="FU172" s="404">
        <v>0</v>
      </c>
      <c r="FV172" s="404">
        <v>0</v>
      </c>
      <c r="FW172" s="404">
        <v>0</v>
      </c>
      <c r="FX172" s="404">
        <v>0</v>
      </c>
      <c r="FY172" s="404">
        <v>0</v>
      </c>
      <c r="FZ172" s="404">
        <v>0</v>
      </c>
      <c r="GA172" s="404">
        <v>0</v>
      </c>
      <c r="GB172" s="404">
        <v>0</v>
      </c>
      <c r="GC172" s="404">
        <v>0</v>
      </c>
      <c r="GD172" s="404">
        <v>0</v>
      </c>
      <c r="GE172" s="404">
        <v>0</v>
      </c>
      <c r="GF172" s="404">
        <v>0</v>
      </c>
      <c r="GG172" s="404">
        <v>0</v>
      </c>
      <c r="GH172" s="404">
        <v>0</v>
      </c>
      <c r="GI172" s="404">
        <v>0</v>
      </c>
      <c r="GJ172" s="404">
        <v>0</v>
      </c>
      <c r="GK172" s="404">
        <v>0</v>
      </c>
      <c r="GL172" s="404">
        <v>3628.1179138321995</v>
      </c>
      <c r="GM172" s="404">
        <v>3455.3503941259041</v>
      </c>
      <c r="GN172" s="404">
        <v>3290.8098991675279</v>
      </c>
      <c r="GO172" s="404">
        <v>3134.104665873836</v>
      </c>
      <c r="GP172" s="404">
        <v>2984.8615865465108</v>
      </c>
      <c r="GQ172" s="404">
        <v>2842.7253205204856</v>
      </c>
      <c r="GR172" s="404">
        <v>2707.3574481147489</v>
      </c>
      <c r="GS172" s="404">
        <v>2578.4356648711891</v>
      </c>
      <c r="GT172" s="404">
        <v>2455.6530141630374</v>
      </c>
      <c r="GU172" s="404">
        <v>2338.7171563457496</v>
      </c>
      <c r="GV172" s="404">
        <v>2227.3496727102379</v>
      </c>
      <c r="GW172" s="404">
        <v>2121.2854025811789</v>
      </c>
      <c r="GX172" s="404">
        <v>2020.2718119820754</v>
      </c>
      <c r="GY172" s="404">
        <v>1924.0683923638808</v>
      </c>
      <c r="GZ172" s="404">
        <v>1832.4460879656008</v>
      </c>
      <c r="HA172" s="404">
        <v>1745.1867504434292</v>
      </c>
      <c r="HB172" s="404">
        <v>1662.0826194699325</v>
      </c>
      <c r="HC172" s="404">
        <v>1582.9358280666024</v>
      </c>
      <c r="HD172" s="404">
        <v>1507.5579314920024</v>
      </c>
      <c r="HE172" s="404">
        <v>1435.7694585638119</v>
      </c>
      <c r="HF172" s="404">
        <v>1367.3994843464875</v>
      </c>
      <c r="HG172" s="404">
        <v>1302.2852231871307</v>
      </c>
      <c r="HH172" s="404">
        <v>1240.2716411306008</v>
      </c>
      <c r="HI172" s="404">
        <v>1181.2110867910485</v>
      </c>
      <c r="HJ172" s="404">
        <v>1124.9629398009984</v>
      </c>
      <c r="HK172" s="404">
        <v>1071.3932760009509</v>
      </c>
      <c r="HL172" s="404">
        <v>1020.3745485723342</v>
      </c>
      <c r="HM172" s="404">
        <v>971.78528435460385</v>
      </c>
      <c r="HN172" s="404">
        <v>925.50979462343253</v>
      </c>
      <c r="HO172" s="404">
        <v>881.43789964136397</v>
      </c>
      <c r="HP172" s="404">
        <v>839.46466632510862</v>
      </c>
      <c r="HQ172" s="404">
        <v>799.49015840486538</v>
      </c>
      <c r="HR172" s="404">
        <v>761.41919848082421</v>
      </c>
      <c r="HS172" s="404">
        <v>725.16114141030857</v>
      </c>
      <c r="HT172" s="404">
        <v>690.62965848600834</v>
      </c>
      <c r="HU172" s="404">
        <v>657.74253189143644</v>
      </c>
      <c r="HV172" s="404">
        <v>626.42145894422526</v>
      </c>
      <c r="HW172" s="404">
        <v>596.59186566116682</v>
      </c>
      <c r="HX172" s="404">
        <v>568.18272920111133</v>
      </c>
      <c r="HY172" s="404">
        <v>541.12640876296314</v>
      </c>
      <c r="HZ172" s="404">
        <v>44271.676924738145</v>
      </c>
      <c r="IA172" s="404">
        <v>65367.948015216927</v>
      </c>
      <c r="IB172" s="408">
        <v>1.4765184550461561</v>
      </c>
      <c r="IC172" s="410"/>
    </row>
    <row r="173" spans="1:237" ht="90" customHeight="1" x14ac:dyDescent="0.2">
      <c r="A173" s="276" t="s">
        <v>634</v>
      </c>
      <c r="B173" s="277" t="s">
        <v>1167</v>
      </c>
      <c r="C173" s="277" t="s">
        <v>3516</v>
      </c>
      <c r="D173" s="99"/>
      <c r="E173" s="277" t="s">
        <v>1347</v>
      </c>
      <c r="F173" s="281"/>
      <c r="G173" s="103"/>
      <c r="H173" s="99" t="s">
        <v>77</v>
      </c>
      <c r="I173" s="103"/>
      <c r="J173" s="103">
        <v>10</v>
      </c>
      <c r="K173" s="103" t="s">
        <v>197</v>
      </c>
      <c r="L173" s="98">
        <v>20000</v>
      </c>
      <c r="M173" s="99" t="s">
        <v>1348</v>
      </c>
      <c r="N173" s="99" t="s">
        <v>81</v>
      </c>
      <c r="O173" s="73" t="s">
        <v>106</v>
      </c>
      <c r="P173" s="99" t="s">
        <v>199</v>
      </c>
      <c r="Q173" s="112" t="s">
        <v>100</v>
      </c>
      <c r="R173" s="99" t="s">
        <v>108</v>
      </c>
      <c r="S173" s="99" t="s">
        <v>99</v>
      </c>
      <c r="T173" s="99" t="s">
        <v>366</v>
      </c>
      <c r="U173" s="99" t="s">
        <v>87</v>
      </c>
      <c r="V173" s="102">
        <v>1</v>
      </c>
      <c r="W173" s="278">
        <v>110000</v>
      </c>
      <c r="X173" s="278">
        <v>0</v>
      </c>
      <c r="Y173" s="278"/>
      <c r="Z173" s="278">
        <v>0</v>
      </c>
      <c r="AA173" s="278">
        <v>110000</v>
      </c>
      <c r="AB173" s="278"/>
      <c r="AC173" s="278">
        <v>0</v>
      </c>
      <c r="AD173" s="278">
        <v>0</v>
      </c>
      <c r="AE173" s="278">
        <v>0</v>
      </c>
      <c r="AF173" s="278">
        <v>0</v>
      </c>
      <c r="AG173" s="278">
        <v>0</v>
      </c>
      <c r="AH173" s="278">
        <v>0</v>
      </c>
      <c r="AI173" s="100" t="s">
        <v>88</v>
      </c>
      <c r="AJ173" s="278">
        <v>0</v>
      </c>
      <c r="AK173" s="278">
        <v>0</v>
      </c>
      <c r="AL173" s="278">
        <v>0</v>
      </c>
      <c r="AM173" s="278">
        <v>0</v>
      </c>
      <c r="AN173" s="278">
        <v>0</v>
      </c>
      <c r="AO173" s="278">
        <v>0</v>
      </c>
      <c r="AP173" s="278">
        <v>0</v>
      </c>
      <c r="AQ173" s="278">
        <v>0</v>
      </c>
      <c r="AR173" s="278">
        <v>0</v>
      </c>
      <c r="AS173" s="278">
        <v>0</v>
      </c>
      <c r="AT173" s="278">
        <v>0</v>
      </c>
      <c r="AU173" s="279"/>
      <c r="AV173" s="230">
        <v>1</v>
      </c>
      <c r="AW173" s="230">
        <v>0</v>
      </c>
      <c r="AX173" s="230" t="s">
        <v>3599</v>
      </c>
      <c r="AY173" s="141">
        <v>5</v>
      </c>
      <c r="AZ173" s="70">
        <v>1</v>
      </c>
      <c r="BA173" s="70">
        <v>1</v>
      </c>
      <c r="BB173" s="70">
        <v>1</v>
      </c>
      <c r="BC173" s="70">
        <v>0</v>
      </c>
      <c r="BD173" s="70">
        <v>0</v>
      </c>
      <c r="BE173" s="70">
        <v>1</v>
      </c>
      <c r="BF173" s="70">
        <v>1</v>
      </c>
      <c r="BG173" s="71">
        <v>0</v>
      </c>
      <c r="BH173" s="71">
        <v>1</v>
      </c>
      <c r="BI173" s="71">
        <v>0</v>
      </c>
      <c r="BJ173" s="71">
        <v>0</v>
      </c>
      <c r="BK173" s="71">
        <v>1</v>
      </c>
      <c r="BL173" s="70">
        <v>0</v>
      </c>
      <c r="BM173" s="70">
        <v>0</v>
      </c>
      <c r="BN173" s="70">
        <v>0</v>
      </c>
      <c r="BO173" s="70">
        <v>0</v>
      </c>
      <c r="BP173" s="403">
        <v>0</v>
      </c>
      <c r="BQ173" s="403">
        <v>0</v>
      </c>
      <c r="BR173" s="403">
        <v>110000</v>
      </c>
      <c r="BS173" s="403">
        <v>0</v>
      </c>
      <c r="BT173" s="403">
        <v>0</v>
      </c>
      <c r="BU173" s="403">
        <v>0</v>
      </c>
      <c r="BV173" s="403">
        <v>0</v>
      </c>
      <c r="BW173" s="403">
        <v>0</v>
      </c>
      <c r="BX173" s="403">
        <v>0</v>
      </c>
      <c r="BY173" s="403">
        <v>0</v>
      </c>
      <c r="BZ173" s="401">
        <v>0</v>
      </c>
      <c r="CA173" s="401">
        <v>0</v>
      </c>
      <c r="CB173" s="401">
        <v>0</v>
      </c>
      <c r="CC173" s="401">
        <v>0</v>
      </c>
      <c r="CD173" s="401">
        <v>0</v>
      </c>
      <c r="CE173" s="401">
        <v>0</v>
      </c>
      <c r="CF173" s="401">
        <v>0</v>
      </c>
      <c r="CG173" s="401">
        <v>0</v>
      </c>
      <c r="CH173" s="401">
        <v>0</v>
      </c>
      <c r="CI173" s="401">
        <v>0</v>
      </c>
      <c r="CJ173" s="401">
        <v>0</v>
      </c>
      <c r="CK173" s="401">
        <v>0</v>
      </c>
      <c r="CL173" s="401">
        <v>0</v>
      </c>
      <c r="CM173" s="401">
        <v>0</v>
      </c>
      <c r="CN173" s="401">
        <v>0</v>
      </c>
      <c r="CO173" s="401">
        <v>0</v>
      </c>
      <c r="CP173" s="401">
        <v>0</v>
      </c>
      <c r="CQ173" s="401">
        <v>0</v>
      </c>
      <c r="CR173" s="401">
        <v>0</v>
      </c>
      <c r="CS173" s="401">
        <v>0</v>
      </c>
      <c r="CT173" s="401">
        <v>0</v>
      </c>
      <c r="CU173" s="401">
        <v>0</v>
      </c>
      <c r="CV173" s="401">
        <v>0</v>
      </c>
      <c r="CW173" s="401">
        <v>0</v>
      </c>
      <c r="CX173" s="401">
        <v>0</v>
      </c>
      <c r="CY173" s="401">
        <v>0</v>
      </c>
      <c r="CZ173" s="401">
        <v>0</v>
      </c>
      <c r="DA173" s="401">
        <v>0</v>
      </c>
      <c r="DB173" s="401">
        <v>0</v>
      </c>
      <c r="DC173" s="401">
        <v>0</v>
      </c>
      <c r="DD173" s="401">
        <v>0</v>
      </c>
      <c r="DE173" s="401">
        <v>0</v>
      </c>
      <c r="DF173" s="401">
        <v>0</v>
      </c>
      <c r="DG173" s="403">
        <v>20000</v>
      </c>
      <c r="DH173" s="403">
        <v>20000</v>
      </c>
      <c r="DI173" s="403">
        <v>20000</v>
      </c>
      <c r="DJ173" s="403">
        <v>20000</v>
      </c>
      <c r="DK173" s="403">
        <v>20000</v>
      </c>
      <c r="DL173" s="403">
        <v>20000</v>
      </c>
      <c r="DM173" s="403">
        <v>20000</v>
      </c>
      <c r="DN173" s="403">
        <v>20000</v>
      </c>
      <c r="DO173" s="403">
        <v>20000</v>
      </c>
      <c r="DP173" s="403">
        <v>20000</v>
      </c>
      <c r="DQ173" s="403">
        <v>20000</v>
      </c>
      <c r="DR173" s="403">
        <v>20000</v>
      </c>
      <c r="DS173" s="403">
        <v>20000</v>
      </c>
      <c r="DT173" s="403">
        <v>20000</v>
      </c>
      <c r="DU173" s="403">
        <v>20000</v>
      </c>
      <c r="DV173" s="403">
        <v>20000</v>
      </c>
      <c r="DW173" s="403">
        <v>20000</v>
      </c>
      <c r="DX173" s="403">
        <v>20000</v>
      </c>
      <c r="DY173" s="403">
        <v>20000</v>
      </c>
      <c r="DZ173" s="403">
        <v>20000</v>
      </c>
      <c r="EA173" s="403">
        <v>20000</v>
      </c>
      <c r="EB173" s="403">
        <v>20000</v>
      </c>
      <c r="EC173" s="403">
        <v>20000</v>
      </c>
      <c r="ED173" s="403">
        <v>20000</v>
      </c>
      <c r="EE173" s="403">
        <v>20000</v>
      </c>
      <c r="EF173" s="403">
        <v>20000</v>
      </c>
      <c r="EG173" s="403">
        <v>20000</v>
      </c>
      <c r="EH173" s="403">
        <v>20000</v>
      </c>
      <c r="EI173" s="403">
        <v>20000</v>
      </c>
      <c r="EJ173" s="403">
        <v>20000</v>
      </c>
      <c r="EK173" s="403">
        <v>20000</v>
      </c>
      <c r="EL173" s="403">
        <v>20000</v>
      </c>
      <c r="EM173" s="403">
        <v>20000</v>
      </c>
      <c r="EN173" s="403">
        <v>20000</v>
      </c>
      <c r="EO173" s="403">
        <v>20000</v>
      </c>
      <c r="EP173" s="403">
        <v>20000</v>
      </c>
      <c r="EQ173" s="403">
        <v>20000</v>
      </c>
      <c r="ER173" s="403">
        <v>20000</v>
      </c>
      <c r="ES173" s="403">
        <v>20000</v>
      </c>
      <c r="ET173" s="403">
        <v>20000</v>
      </c>
      <c r="EU173" s="403">
        <v>20000</v>
      </c>
      <c r="EV173" s="403">
        <v>20000</v>
      </c>
      <c r="EW173" s="403">
        <v>20000</v>
      </c>
      <c r="EX173" s="404">
        <v>99773.242630385488</v>
      </c>
      <c r="EY173" s="404">
        <v>0</v>
      </c>
      <c r="EZ173" s="404">
        <v>0</v>
      </c>
      <c r="FA173" s="404">
        <v>0</v>
      </c>
      <c r="FB173" s="404">
        <v>0</v>
      </c>
      <c r="FC173" s="404">
        <v>0</v>
      </c>
      <c r="FD173" s="404">
        <v>0</v>
      </c>
      <c r="FE173" s="404">
        <v>0</v>
      </c>
      <c r="FF173" s="404">
        <v>0</v>
      </c>
      <c r="FG173" s="404">
        <v>0</v>
      </c>
      <c r="FH173" s="404">
        <v>0</v>
      </c>
      <c r="FI173" s="404">
        <v>0</v>
      </c>
      <c r="FJ173" s="404">
        <v>0</v>
      </c>
      <c r="FK173" s="404">
        <v>0</v>
      </c>
      <c r="FL173" s="404">
        <v>0</v>
      </c>
      <c r="FM173" s="404">
        <v>0</v>
      </c>
      <c r="FN173" s="404">
        <v>0</v>
      </c>
      <c r="FO173" s="404">
        <v>0</v>
      </c>
      <c r="FP173" s="404">
        <v>0</v>
      </c>
      <c r="FQ173" s="404">
        <v>0</v>
      </c>
      <c r="FR173" s="404">
        <v>0</v>
      </c>
      <c r="FS173" s="404">
        <v>0</v>
      </c>
      <c r="FT173" s="404">
        <v>0</v>
      </c>
      <c r="FU173" s="404">
        <v>0</v>
      </c>
      <c r="FV173" s="404">
        <v>0</v>
      </c>
      <c r="FW173" s="404">
        <v>0</v>
      </c>
      <c r="FX173" s="404">
        <v>0</v>
      </c>
      <c r="FY173" s="404">
        <v>0</v>
      </c>
      <c r="FZ173" s="404">
        <v>0</v>
      </c>
      <c r="GA173" s="404">
        <v>0</v>
      </c>
      <c r="GB173" s="404">
        <v>0</v>
      </c>
      <c r="GC173" s="404">
        <v>0</v>
      </c>
      <c r="GD173" s="404">
        <v>0</v>
      </c>
      <c r="GE173" s="404">
        <v>0</v>
      </c>
      <c r="GF173" s="404">
        <v>0</v>
      </c>
      <c r="GG173" s="404">
        <v>0</v>
      </c>
      <c r="GH173" s="404">
        <v>0</v>
      </c>
      <c r="GI173" s="404">
        <v>0</v>
      </c>
      <c r="GJ173" s="404">
        <v>0</v>
      </c>
      <c r="GK173" s="404">
        <v>0</v>
      </c>
      <c r="GL173" s="404">
        <v>18140.589569160999</v>
      </c>
      <c r="GM173" s="404">
        <v>17276.751970629521</v>
      </c>
      <c r="GN173" s="404">
        <v>16454.04949583764</v>
      </c>
      <c r="GO173" s="404">
        <v>15670.523329369178</v>
      </c>
      <c r="GP173" s="404">
        <v>14924.307932732554</v>
      </c>
      <c r="GQ173" s="404">
        <v>14213.62660260243</v>
      </c>
      <c r="GR173" s="404">
        <v>13536.787240573743</v>
      </c>
      <c r="GS173" s="404">
        <v>12892.178324355946</v>
      </c>
      <c r="GT173" s="404">
        <v>12278.265070815187</v>
      </c>
      <c r="GU173" s="404">
        <v>11693.585781728749</v>
      </c>
      <c r="GV173" s="404">
        <v>11136.748363551191</v>
      </c>
      <c r="GW173" s="404">
        <v>10606.427012905893</v>
      </c>
      <c r="GX173" s="404">
        <v>10101.359059910377</v>
      </c>
      <c r="GY173" s="404">
        <v>9620.3419618194039</v>
      </c>
      <c r="GZ173" s="404">
        <v>9162.2304398280048</v>
      </c>
      <c r="HA173" s="404">
        <v>8725.9337522171463</v>
      </c>
      <c r="HB173" s="404">
        <v>8310.4130973496631</v>
      </c>
      <c r="HC173" s="404">
        <v>7914.6791403330126</v>
      </c>
      <c r="HD173" s="404">
        <v>7537.7896574600118</v>
      </c>
      <c r="HE173" s="404">
        <v>7178.8472928190595</v>
      </c>
      <c r="HF173" s="404">
        <v>6836.9974217324379</v>
      </c>
      <c r="HG173" s="404">
        <v>6511.4261159356538</v>
      </c>
      <c r="HH173" s="404">
        <v>6201.358205653004</v>
      </c>
      <c r="HI173" s="404">
        <v>5906.0554339552418</v>
      </c>
      <c r="HJ173" s="404">
        <v>5624.8146990049927</v>
      </c>
      <c r="HK173" s="404">
        <v>5356.9663800047538</v>
      </c>
      <c r="HL173" s="404">
        <v>5101.8727428616712</v>
      </c>
      <c r="HM173" s="404">
        <v>4858.9264217730197</v>
      </c>
      <c r="HN173" s="404">
        <v>4627.5489731171629</v>
      </c>
      <c r="HO173" s="404">
        <v>4407.1894982068197</v>
      </c>
      <c r="HP173" s="404">
        <v>4197.3233316255428</v>
      </c>
      <c r="HQ173" s="404">
        <v>3997.4507920243268</v>
      </c>
      <c r="HR173" s="404">
        <v>3807.0959924041208</v>
      </c>
      <c r="HS173" s="404">
        <v>3625.8057070515433</v>
      </c>
      <c r="HT173" s="404">
        <v>3453.1482924300417</v>
      </c>
      <c r="HU173" s="404">
        <v>3288.7126594571823</v>
      </c>
      <c r="HV173" s="404">
        <v>3132.1072947211264</v>
      </c>
      <c r="HW173" s="404">
        <v>2982.9593283058339</v>
      </c>
      <c r="HX173" s="404">
        <v>2840.9136460055565</v>
      </c>
      <c r="HY173" s="404">
        <v>2705.6320438148155</v>
      </c>
      <c r="HZ173" s="404">
        <v>99773.242630385488</v>
      </c>
      <c r="IA173" s="404">
        <v>147080.66531780595</v>
      </c>
      <c r="IB173" s="408">
        <v>1.474149395571646</v>
      </c>
      <c r="IC173" s="410"/>
    </row>
    <row r="174" spans="1:237" ht="90" customHeight="1" x14ac:dyDescent="0.2">
      <c r="A174" s="231" t="s">
        <v>703</v>
      </c>
      <c r="B174" s="85" t="s">
        <v>704</v>
      </c>
      <c r="C174" s="85" t="s">
        <v>740</v>
      </c>
      <c r="D174" s="199">
        <v>8</v>
      </c>
      <c r="E174" s="85" t="s">
        <v>741</v>
      </c>
      <c r="F174" s="95" t="s">
        <v>742</v>
      </c>
      <c r="G174" s="95" t="s">
        <v>738</v>
      </c>
      <c r="H174" s="90" t="s">
        <v>77</v>
      </c>
      <c r="I174" s="95" t="s">
        <v>743</v>
      </c>
      <c r="J174" s="95">
        <v>40</v>
      </c>
      <c r="K174" s="95" t="s">
        <v>206</v>
      </c>
      <c r="L174" s="74">
        <v>4000</v>
      </c>
      <c r="M174" s="90" t="s">
        <v>744</v>
      </c>
      <c r="N174" s="90" t="s">
        <v>81</v>
      </c>
      <c r="O174" s="90" t="s">
        <v>217</v>
      </c>
      <c r="P174" s="90" t="s">
        <v>260</v>
      </c>
      <c r="Q174" s="112" t="s">
        <v>100</v>
      </c>
      <c r="R174" s="90" t="s">
        <v>108</v>
      </c>
      <c r="S174" s="90" t="s">
        <v>99</v>
      </c>
      <c r="T174" s="90" t="s">
        <v>366</v>
      </c>
      <c r="U174" s="90" t="s">
        <v>100</v>
      </c>
      <c r="V174" s="193">
        <v>0</v>
      </c>
      <c r="W174" s="192">
        <v>50000</v>
      </c>
      <c r="X174" s="192">
        <v>0</v>
      </c>
      <c r="Y174" s="192">
        <v>0</v>
      </c>
      <c r="Z174" s="192">
        <v>0</v>
      </c>
      <c r="AA174" s="192">
        <v>50000</v>
      </c>
      <c r="AB174" s="192">
        <v>0</v>
      </c>
      <c r="AC174" s="192">
        <v>0</v>
      </c>
      <c r="AD174" s="192">
        <v>0</v>
      </c>
      <c r="AE174" s="192">
        <v>0</v>
      </c>
      <c r="AF174" s="192">
        <v>0</v>
      </c>
      <c r="AG174" s="192">
        <v>0</v>
      </c>
      <c r="AH174" s="192">
        <v>0</v>
      </c>
      <c r="AI174" s="90" t="s">
        <v>88</v>
      </c>
      <c r="AJ174" s="192">
        <v>0</v>
      </c>
      <c r="AK174" s="192">
        <v>0</v>
      </c>
      <c r="AL174" s="192">
        <v>0</v>
      </c>
      <c r="AM174" s="192">
        <v>0</v>
      </c>
      <c r="AN174" s="192">
        <v>0</v>
      </c>
      <c r="AO174" s="192">
        <v>0</v>
      </c>
      <c r="AP174" s="192">
        <v>0</v>
      </c>
      <c r="AQ174" s="192">
        <v>0</v>
      </c>
      <c r="AR174" s="192">
        <v>0</v>
      </c>
      <c r="AS174" s="192">
        <v>0</v>
      </c>
      <c r="AT174" s="192">
        <v>0</v>
      </c>
      <c r="AU174" s="95"/>
      <c r="AV174" s="230">
        <v>1</v>
      </c>
      <c r="AW174" s="230">
        <v>0</v>
      </c>
      <c r="AX174" s="230" t="s">
        <v>3604</v>
      </c>
      <c r="AY174" s="141">
        <v>9</v>
      </c>
      <c r="AZ174" s="70">
        <v>1</v>
      </c>
      <c r="BA174" s="70">
        <v>1</v>
      </c>
      <c r="BB174" s="70">
        <v>1</v>
      </c>
      <c r="BC174" s="70">
        <v>1</v>
      </c>
      <c r="BD174" s="70">
        <v>1</v>
      </c>
      <c r="BE174" s="70">
        <v>1</v>
      </c>
      <c r="BF174" s="70">
        <v>1</v>
      </c>
      <c r="BG174" s="71">
        <v>0</v>
      </c>
      <c r="BH174" s="71">
        <v>1</v>
      </c>
      <c r="BI174" s="71">
        <v>0</v>
      </c>
      <c r="BJ174" s="71">
        <v>0</v>
      </c>
      <c r="BK174" s="71">
        <v>1</v>
      </c>
      <c r="BL174" s="70">
        <v>1</v>
      </c>
      <c r="BM174" s="70">
        <v>1</v>
      </c>
      <c r="BN174" s="70">
        <v>0</v>
      </c>
      <c r="BO174" s="70">
        <v>1</v>
      </c>
      <c r="BP174" s="403">
        <v>0</v>
      </c>
      <c r="BQ174" s="403">
        <v>0</v>
      </c>
      <c r="BR174" s="403">
        <v>50000</v>
      </c>
      <c r="BS174" s="403">
        <v>0</v>
      </c>
      <c r="BT174" s="403">
        <v>0</v>
      </c>
      <c r="BU174" s="403">
        <v>0</v>
      </c>
      <c r="BV174" s="403">
        <v>0</v>
      </c>
      <c r="BW174" s="403">
        <v>0</v>
      </c>
      <c r="BX174" s="403">
        <v>0</v>
      </c>
      <c r="BY174" s="403">
        <v>0</v>
      </c>
      <c r="BZ174" s="401">
        <v>0</v>
      </c>
      <c r="CA174" s="401">
        <v>0</v>
      </c>
      <c r="CB174" s="401">
        <v>0</v>
      </c>
      <c r="CC174" s="401">
        <v>0</v>
      </c>
      <c r="CD174" s="401">
        <v>0</v>
      </c>
      <c r="CE174" s="401">
        <v>0</v>
      </c>
      <c r="CF174" s="401">
        <v>0</v>
      </c>
      <c r="CG174" s="401">
        <v>0</v>
      </c>
      <c r="CH174" s="401">
        <v>0</v>
      </c>
      <c r="CI174" s="401">
        <v>0</v>
      </c>
      <c r="CJ174" s="401">
        <v>0</v>
      </c>
      <c r="CK174" s="401">
        <v>0</v>
      </c>
      <c r="CL174" s="401">
        <v>0</v>
      </c>
      <c r="CM174" s="401">
        <v>0</v>
      </c>
      <c r="CN174" s="401">
        <v>0</v>
      </c>
      <c r="CO174" s="401">
        <v>0</v>
      </c>
      <c r="CP174" s="401">
        <v>0</v>
      </c>
      <c r="CQ174" s="401">
        <v>0</v>
      </c>
      <c r="CR174" s="401">
        <v>0</v>
      </c>
      <c r="CS174" s="401">
        <v>0</v>
      </c>
      <c r="CT174" s="401">
        <v>0</v>
      </c>
      <c r="CU174" s="401">
        <v>0</v>
      </c>
      <c r="CV174" s="401">
        <v>0</v>
      </c>
      <c r="CW174" s="401">
        <v>0</v>
      </c>
      <c r="CX174" s="401">
        <v>0</v>
      </c>
      <c r="CY174" s="401">
        <v>0</v>
      </c>
      <c r="CZ174" s="401">
        <v>0</v>
      </c>
      <c r="DA174" s="401">
        <v>0</v>
      </c>
      <c r="DB174" s="401">
        <v>0</v>
      </c>
      <c r="DC174" s="401">
        <v>0</v>
      </c>
      <c r="DD174" s="401">
        <v>0</v>
      </c>
      <c r="DE174" s="401">
        <v>0</v>
      </c>
      <c r="DF174" s="401">
        <v>0</v>
      </c>
      <c r="DG174" s="403">
        <v>4000</v>
      </c>
      <c r="DH174" s="403">
        <v>4000</v>
      </c>
      <c r="DI174" s="403">
        <v>4000</v>
      </c>
      <c r="DJ174" s="403">
        <v>4000</v>
      </c>
      <c r="DK174" s="403">
        <v>4000</v>
      </c>
      <c r="DL174" s="403">
        <v>4000</v>
      </c>
      <c r="DM174" s="403">
        <v>4000</v>
      </c>
      <c r="DN174" s="403">
        <v>4000</v>
      </c>
      <c r="DO174" s="403">
        <v>4000</v>
      </c>
      <c r="DP174" s="403">
        <v>4000</v>
      </c>
      <c r="DQ174" s="403">
        <v>4000</v>
      </c>
      <c r="DR174" s="403">
        <v>4000</v>
      </c>
      <c r="DS174" s="403">
        <v>4000</v>
      </c>
      <c r="DT174" s="403">
        <v>4000</v>
      </c>
      <c r="DU174" s="403">
        <v>4000</v>
      </c>
      <c r="DV174" s="403">
        <v>4000</v>
      </c>
      <c r="DW174" s="403">
        <v>4000</v>
      </c>
      <c r="DX174" s="403">
        <v>4000</v>
      </c>
      <c r="DY174" s="403">
        <v>4000</v>
      </c>
      <c r="DZ174" s="403">
        <v>4000</v>
      </c>
      <c r="EA174" s="403">
        <v>4000</v>
      </c>
      <c r="EB174" s="403">
        <v>4000</v>
      </c>
      <c r="EC174" s="403">
        <v>4000</v>
      </c>
      <c r="ED174" s="403">
        <v>4000</v>
      </c>
      <c r="EE174" s="403">
        <v>4000</v>
      </c>
      <c r="EF174" s="403">
        <v>4000</v>
      </c>
      <c r="EG174" s="403">
        <v>4000</v>
      </c>
      <c r="EH174" s="403">
        <v>4000</v>
      </c>
      <c r="EI174" s="403">
        <v>4000</v>
      </c>
      <c r="EJ174" s="403">
        <v>4000</v>
      </c>
      <c r="EK174" s="403">
        <v>4000</v>
      </c>
      <c r="EL174" s="403">
        <v>4000</v>
      </c>
      <c r="EM174" s="403">
        <v>4000</v>
      </c>
      <c r="EN174" s="403">
        <v>4000</v>
      </c>
      <c r="EO174" s="403">
        <v>4000</v>
      </c>
      <c r="EP174" s="403">
        <v>4000</v>
      </c>
      <c r="EQ174" s="403">
        <v>4000</v>
      </c>
      <c r="ER174" s="403">
        <v>4000</v>
      </c>
      <c r="ES174" s="403">
        <v>4000</v>
      </c>
      <c r="ET174" s="403">
        <v>4000</v>
      </c>
      <c r="EU174" s="403">
        <v>4000</v>
      </c>
      <c r="EV174" s="403">
        <v>4000</v>
      </c>
      <c r="EW174" s="403">
        <v>4000</v>
      </c>
      <c r="EX174" s="404">
        <v>45351.473922902493</v>
      </c>
      <c r="EY174" s="404">
        <v>0</v>
      </c>
      <c r="EZ174" s="404">
        <v>0</v>
      </c>
      <c r="FA174" s="404">
        <v>0</v>
      </c>
      <c r="FB174" s="404">
        <v>0</v>
      </c>
      <c r="FC174" s="404">
        <v>0</v>
      </c>
      <c r="FD174" s="404">
        <v>0</v>
      </c>
      <c r="FE174" s="404">
        <v>0</v>
      </c>
      <c r="FF174" s="404">
        <v>0</v>
      </c>
      <c r="FG174" s="404">
        <v>0</v>
      </c>
      <c r="FH174" s="404">
        <v>0</v>
      </c>
      <c r="FI174" s="404">
        <v>0</v>
      </c>
      <c r="FJ174" s="404">
        <v>0</v>
      </c>
      <c r="FK174" s="404">
        <v>0</v>
      </c>
      <c r="FL174" s="404">
        <v>0</v>
      </c>
      <c r="FM174" s="404">
        <v>0</v>
      </c>
      <c r="FN174" s="404">
        <v>0</v>
      </c>
      <c r="FO174" s="404">
        <v>0</v>
      </c>
      <c r="FP174" s="404">
        <v>0</v>
      </c>
      <c r="FQ174" s="404">
        <v>0</v>
      </c>
      <c r="FR174" s="404">
        <v>0</v>
      </c>
      <c r="FS174" s="404">
        <v>0</v>
      </c>
      <c r="FT174" s="404">
        <v>0</v>
      </c>
      <c r="FU174" s="404">
        <v>0</v>
      </c>
      <c r="FV174" s="404">
        <v>0</v>
      </c>
      <c r="FW174" s="404">
        <v>0</v>
      </c>
      <c r="FX174" s="404">
        <v>0</v>
      </c>
      <c r="FY174" s="404">
        <v>0</v>
      </c>
      <c r="FZ174" s="404">
        <v>0</v>
      </c>
      <c r="GA174" s="404">
        <v>0</v>
      </c>
      <c r="GB174" s="404">
        <v>0</v>
      </c>
      <c r="GC174" s="404">
        <v>0</v>
      </c>
      <c r="GD174" s="404">
        <v>0</v>
      </c>
      <c r="GE174" s="404">
        <v>0</v>
      </c>
      <c r="GF174" s="404">
        <v>0</v>
      </c>
      <c r="GG174" s="404">
        <v>0</v>
      </c>
      <c r="GH174" s="404">
        <v>0</v>
      </c>
      <c r="GI174" s="404">
        <v>0</v>
      </c>
      <c r="GJ174" s="404">
        <v>0</v>
      </c>
      <c r="GK174" s="404">
        <v>0</v>
      </c>
      <c r="GL174" s="404">
        <v>3628.1179138321995</v>
      </c>
      <c r="GM174" s="404">
        <v>3455.3503941259041</v>
      </c>
      <c r="GN174" s="404">
        <v>3290.8098991675279</v>
      </c>
      <c r="GO174" s="404">
        <v>3134.104665873836</v>
      </c>
      <c r="GP174" s="404">
        <v>2984.8615865465108</v>
      </c>
      <c r="GQ174" s="404">
        <v>2842.7253205204856</v>
      </c>
      <c r="GR174" s="404">
        <v>2707.3574481147489</v>
      </c>
      <c r="GS174" s="404">
        <v>2578.4356648711891</v>
      </c>
      <c r="GT174" s="404">
        <v>2455.6530141630374</v>
      </c>
      <c r="GU174" s="404">
        <v>2338.7171563457496</v>
      </c>
      <c r="GV174" s="404">
        <v>2227.3496727102379</v>
      </c>
      <c r="GW174" s="404">
        <v>2121.2854025811789</v>
      </c>
      <c r="GX174" s="404">
        <v>2020.2718119820754</v>
      </c>
      <c r="GY174" s="404">
        <v>1924.0683923638808</v>
      </c>
      <c r="GZ174" s="404">
        <v>1832.4460879656008</v>
      </c>
      <c r="HA174" s="404">
        <v>1745.1867504434292</v>
      </c>
      <c r="HB174" s="404">
        <v>1662.0826194699325</v>
      </c>
      <c r="HC174" s="404">
        <v>1582.9358280666024</v>
      </c>
      <c r="HD174" s="404">
        <v>1507.5579314920024</v>
      </c>
      <c r="HE174" s="404">
        <v>1435.7694585638119</v>
      </c>
      <c r="HF174" s="404">
        <v>1367.3994843464875</v>
      </c>
      <c r="HG174" s="404">
        <v>1302.2852231871307</v>
      </c>
      <c r="HH174" s="404">
        <v>1240.2716411306008</v>
      </c>
      <c r="HI174" s="404">
        <v>1181.2110867910485</v>
      </c>
      <c r="HJ174" s="404">
        <v>1124.9629398009984</v>
      </c>
      <c r="HK174" s="404">
        <v>1071.3932760009509</v>
      </c>
      <c r="HL174" s="404">
        <v>1020.3745485723342</v>
      </c>
      <c r="HM174" s="404">
        <v>971.78528435460385</v>
      </c>
      <c r="HN174" s="404">
        <v>925.50979462343253</v>
      </c>
      <c r="HO174" s="404">
        <v>881.43789964136397</v>
      </c>
      <c r="HP174" s="404">
        <v>839.46466632510862</v>
      </c>
      <c r="HQ174" s="404">
        <v>799.49015840486538</v>
      </c>
      <c r="HR174" s="404">
        <v>761.41919848082421</v>
      </c>
      <c r="HS174" s="404">
        <v>725.16114141030857</v>
      </c>
      <c r="HT174" s="404">
        <v>690.62965848600834</v>
      </c>
      <c r="HU174" s="404">
        <v>657.74253189143644</v>
      </c>
      <c r="HV174" s="404">
        <v>626.42145894422526</v>
      </c>
      <c r="HW174" s="404">
        <v>596.59186566116682</v>
      </c>
      <c r="HX174" s="404">
        <v>568.18272920111133</v>
      </c>
      <c r="HY174" s="404">
        <v>541.12640876296314</v>
      </c>
      <c r="HZ174" s="404">
        <v>45351.473922902493</v>
      </c>
      <c r="IA174" s="404">
        <v>65367.948015216927</v>
      </c>
      <c r="IB174" s="408">
        <v>1.4413632537355332</v>
      </c>
      <c r="IC174" s="410"/>
    </row>
    <row r="175" spans="1:237" ht="90" customHeight="1" x14ac:dyDescent="0.2">
      <c r="A175" s="161" t="s">
        <v>3062</v>
      </c>
      <c r="B175" s="150" t="s">
        <v>3063</v>
      </c>
      <c r="C175" s="150" t="s">
        <v>3431</v>
      </c>
      <c r="D175" s="222">
        <v>21</v>
      </c>
      <c r="E175" s="364" t="s">
        <v>3177</v>
      </c>
      <c r="F175" s="151" t="s">
        <v>3178</v>
      </c>
      <c r="G175" s="151" t="s">
        <v>3179</v>
      </c>
      <c r="H175" s="79" t="s">
        <v>77</v>
      </c>
      <c r="I175" s="151" t="s">
        <v>3151</v>
      </c>
      <c r="J175" s="151">
        <v>10</v>
      </c>
      <c r="K175" s="227" t="s">
        <v>79</v>
      </c>
      <c r="L175" s="79">
        <v>11847</v>
      </c>
      <c r="M175" s="79" t="s">
        <v>3180</v>
      </c>
      <c r="N175" s="79" t="s">
        <v>147</v>
      </c>
      <c r="O175" s="73" t="s">
        <v>106</v>
      </c>
      <c r="P175" s="79" t="s">
        <v>293</v>
      </c>
      <c r="Q175" s="112" t="s">
        <v>100</v>
      </c>
      <c r="R175" s="79" t="s">
        <v>108</v>
      </c>
      <c r="S175" s="79" t="s">
        <v>99</v>
      </c>
      <c r="T175" s="79" t="s">
        <v>3070</v>
      </c>
      <c r="U175" s="79" t="s">
        <v>100</v>
      </c>
      <c r="V175" s="81">
        <v>1</v>
      </c>
      <c r="W175" s="156">
        <v>70000</v>
      </c>
      <c r="X175" s="176">
        <v>2500</v>
      </c>
      <c r="Y175" s="162">
        <v>0</v>
      </c>
      <c r="Z175" s="162">
        <v>0</v>
      </c>
      <c r="AA175" s="176">
        <v>2500</v>
      </c>
      <c r="AB175" s="176">
        <v>67500</v>
      </c>
      <c r="AC175" s="176">
        <v>0</v>
      </c>
      <c r="AD175" s="176">
        <v>0</v>
      </c>
      <c r="AE175" s="149">
        <v>0</v>
      </c>
      <c r="AF175" s="149">
        <v>0</v>
      </c>
      <c r="AG175" s="149">
        <v>0</v>
      </c>
      <c r="AH175" s="149">
        <v>0</v>
      </c>
      <c r="AI175" s="88" t="s">
        <v>88</v>
      </c>
      <c r="AJ175" s="162">
        <v>0</v>
      </c>
      <c r="AK175" s="162">
        <v>0</v>
      </c>
      <c r="AL175" s="162">
        <v>0</v>
      </c>
      <c r="AM175" s="162">
        <v>0</v>
      </c>
      <c r="AN175" s="162">
        <v>0</v>
      </c>
      <c r="AO175" s="162">
        <v>0</v>
      </c>
      <c r="AP175" s="162">
        <v>0</v>
      </c>
      <c r="AQ175" s="149">
        <v>0</v>
      </c>
      <c r="AR175" s="149">
        <v>0</v>
      </c>
      <c r="AS175" s="149">
        <v>0</v>
      </c>
      <c r="AT175" s="149">
        <v>0</v>
      </c>
      <c r="AU175" s="262"/>
      <c r="AV175" s="230">
        <v>1</v>
      </c>
      <c r="AW175" s="230">
        <v>0</v>
      </c>
      <c r="AX175" s="230" t="s">
        <v>3601</v>
      </c>
      <c r="AY175" s="141">
        <v>9</v>
      </c>
      <c r="AZ175" s="70">
        <v>1</v>
      </c>
      <c r="BA175" s="70">
        <v>1</v>
      </c>
      <c r="BB175" s="70">
        <v>1</v>
      </c>
      <c r="BC175" s="70">
        <v>1</v>
      </c>
      <c r="BD175" s="70">
        <v>1</v>
      </c>
      <c r="BE175" s="70">
        <v>1</v>
      </c>
      <c r="BF175" s="70">
        <v>1</v>
      </c>
      <c r="BG175" s="71">
        <v>0</v>
      </c>
      <c r="BH175" s="71">
        <v>1</v>
      </c>
      <c r="BI175" s="71">
        <v>0</v>
      </c>
      <c r="BJ175" s="71">
        <v>1</v>
      </c>
      <c r="BK175" s="71">
        <v>0</v>
      </c>
      <c r="BL175" s="70">
        <v>1</v>
      </c>
      <c r="BM175" s="70">
        <v>1</v>
      </c>
      <c r="BN175" s="70">
        <v>0</v>
      </c>
      <c r="BO175" s="70">
        <v>1</v>
      </c>
      <c r="BP175" s="403">
        <v>0</v>
      </c>
      <c r="BQ175" s="403">
        <v>0</v>
      </c>
      <c r="BR175" s="403">
        <v>2500</v>
      </c>
      <c r="BS175" s="403">
        <v>67500</v>
      </c>
      <c r="BT175" s="403">
        <v>0</v>
      </c>
      <c r="BU175" s="403">
        <v>0</v>
      </c>
      <c r="BV175" s="403">
        <v>0</v>
      </c>
      <c r="BW175" s="403">
        <v>0</v>
      </c>
      <c r="BX175" s="403">
        <v>0</v>
      </c>
      <c r="BY175" s="403">
        <v>0</v>
      </c>
      <c r="BZ175" s="401">
        <v>0</v>
      </c>
      <c r="CA175" s="401">
        <v>0</v>
      </c>
      <c r="CB175" s="401">
        <v>0</v>
      </c>
      <c r="CC175" s="401">
        <v>0</v>
      </c>
      <c r="CD175" s="401">
        <v>0</v>
      </c>
      <c r="CE175" s="401">
        <v>0</v>
      </c>
      <c r="CF175" s="401">
        <v>0</v>
      </c>
      <c r="CG175" s="401">
        <v>0</v>
      </c>
      <c r="CH175" s="401">
        <v>0</v>
      </c>
      <c r="CI175" s="401">
        <v>0</v>
      </c>
      <c r="CJ175" s="401">
        <v>0</v>
      </c>
      <c r="CK175" s="401">
        <v>0</v>
      </c>
      <c r="CL175" s="401">
        <v>0</v>
      </c>
      <c r="CM175" s="401">
        <v>0</v>
      </c>
      <c r="CN175" s="401">
        <v>0</v>
      </c>
      <c r="CO175" s="401">
        <v>0</v>
      </c>
      <c r="CP175" s="401">
        <v>0</v>
      </c>
      <c r="CQ175" s="401">
        <v>0</v>
      </c>
      <c r="CR175" s="401">
        <v>0</v>
      </c>
      <c r="CS175" s="401">
        <v>0</v>
      </c>
      <c r="CT175" s="401">
        <v>0</v>
      </c>
      <c r="CU175" s="401">
        <v>0</v>
      </c>
      <c r="CV175" s="401">
        <v>0</v>
      </c>
      <c r="CW175" s="401">
        <v>0</v>
      </c>
      <c r="CX175" s="401">
        <v>0</v>
      </c>
      <c r="CY175" s="401">
        <v>0</v>
      </c>
      <c r="CZ175" s="401">
        <v>0</v>
      </c>
      <c r="DA175" s="401">
        <v>0</v>
      </c>
      <c r="DB175" s="401">
        <v>0</v>
      </c>
      <c r="DC175" s="401">
        <v>0</v>
      </c>
      <c r="DD175" s="401">
        <v>0</v>
      </c>
      <c r="DE175" s="401">
        <v>0</v>
      </c>
      <c r="DF175" s="401">
        <v>0</v>
      </c>
      <c r="DG175" s="403">
        <v>11847</v>
      </c>
      <c r="DH175" s="403">
        <v>11847</v>
      </c>
      <c r="DI175" s="403">
        <v>11847</v>
      </c>
      <c r="DJ175" s="403">
        <v>11847</v>
      </c>
      <c r="DK175" s="403">
        <v>11847</v>
      </c>
      <c r="DL175" s="403">
        <v>11847</v>
      </c>
      <c r="DM175" s="403">
        <v>11847</v>
      </c>
      <c r="DN175" s="403">
        <v>11847</v>
      </c>
      <c r="DO175" s="403">
        <v>11847</v>
      </c>
      <c r="DP175" s="403">
        <v>11847</v>
      </c>
      <c r="DQ175" s="403">
        <v>11847</v>
      </c>
      <c r="DR175" s="403">
        <v>11847</v>
      </c>
      <c r="DS175" s="403">
        <v>11847</v>
      </c>
      <c r="DT175" s="403">
        <v>11847</v>
      </c>
      <c r="DU175" s="403">
        <v>11847</v>
      </c>
      <c r="DV175" s="403">
        <v>11847</v>
      </c>
      <c r="DW175" s="403">
        <v>11847</v>
      </c>
      <c r="DX175" s="403">
        <v>11847</v>
      </c>
      <c r="DY175" s="403">
        <v>11847</v>
      </c>
      <c r="DZ175" s="403">
        <v>11847</v>
      </c>
      <c r="EA175" s="403">
        <v>11847</v>
      </c>
      <c r="EB175" s="403">
        <v>11847</v>
      </c>
      <c r="EC175" s="403">
        <v>11847</v>
      </c>
      <c r="ED175" s="403">
        <v>11847</v>
      </c>
      <c r="EE175" s="403">
        <v>11847</v>
      </c>
      <c r="EF175" s="403">
        <v>11847</v>
      </c>
      <c r="EG175" s="403">
        <v>11847</v>
      </c>
      <c r="EH175" s="403">
        <v>11847</v>
      </c>
      <c r="EI175" s="403">
        <v>11847</v>
      </c>
      <c r="EJ175" s="403">
        <v>11847</v>
      </c>
      <c r="EK175" s="403">
        <v>11847</v>
      </c>
      <c r="EL175" s="403">
        <v>11847</v>
      </c>
      <c r="EM175" s="403">
        <v>11847</v>
      </c>
      <c r="EN175" s="403">
        <v>11847</v>
      </c>
      <c r="EO175" s="403">
        <v>11847</v>
      </c>
      <c r="EP175" s="403">
        <v>11847</v>
      </c>
      <c r="EQ175" s="403">
        <v>11847</v>
      </c>
      <c r="ER175" s="403">
        <v>11847</v>
      </c>
      <c r="ES175" s="403">
        <v>11847</v>
      </c>
      <c r="ET175" s="403">
        <v>11847</v>
      </c>
      <c r="EU175" s="403">
        <v>11847</v>
      </c>
      <c r="EV175" s="403">
        <v>11847</v>
      </c>
      <c r="EW175" s="403">
        <v>11847</v>
      </c>
      <c r="EX175" s="404">
        <v>2267.5736961451248</v>
      </c>
      <c r="EY175" s="404">
        <v>58309.037900874631</v>
      </c>
      <c r="EZ175" s="404">
        <v>0</v>
      </c>
      <c r="FA175" s="404">
        <v>0</v>
      </c>
      <c r="FB175" s="404">
        <v>0</v>
      </c>
      <c r="FC175" s="404">
        <v>0</v>
      </c>
      <c r="FD175" s="404">
        <v>0</v>
      </c>
      <c r="FE175" s="404">
        <v>0</v>
      </c>
      <c r="FF175" s="404">
        <v>0</v>
      </c>
      <c r="FG175" s="404">
        <v>0</v>
      </c>
      <c r="FH175" s="404">
        <v>0</v>
      </c>
      <c r="FI175" s="404">
        <v>0</v>
      </c>
      <c r="FJ175" s="404">
        <v>0</v>
      </c>
      <c r="FK175" s="404">
        <v>0</v>
      </c>
      <c r="FL175" s="404">
        <v>0</v>
      </c>
      <c r="FM175" s="404">
        <v>0</v>
      </c>
      <c r="FN175" s="404">
        <v>0</v>
      </c>
      <c r="FO175" s="404">
        <v>0</v>
      </c>
      <c r="FP175" s="404">
        <v>0</v>
      </c>
      <c r="FQ175" s="404">
        <v>0</v>
      </c>
      <c r="FR175" s="404">
        <v>0</v>
      </c>
      <c r="FS175" s="404">
        <v>0</v>
      </c>
      <c r="FT175" s="404">
        <v>0</v>
      </c>
      <c r="FU175" s="404">
        <v>0</v>
      </c>
      <c r="FV175" s="404">
        <v>0</v>
      </c>
      <c r="FW175" s="404">
        <v>0</v>
      </c>
      <c r="FX175" s="404">
        <v>0</v>
      </c>
      <c r="FY175" s="404">
        <v>0</v>
      </c>
      <c r="FZ175" s="404">
        <v>0</v>
      </c>
      <c r="GA175" s="404">
        <v>0</v>
      </c>
      <c r="GB175" s="404">
        <v>0</v>
      </c>
      <c r="GC175" s="404">
        <v>0</v>
      </c>
      <c r="GD175" s="404">
        <v>0</v>
      </c>
      <c r="GE175" s="404">
        <v>0</v>
      </c>
      <c r="GF175" s="404">
        <v>0</v>
      </c>
      <c r="GG175" s="404">
        <v>0</v>
      </c>
      <c r="GH175" s="404">
        <v>0</v>
      </c>
      <c r="GI175" s="404">
        <v>0</v>
      </c>
      <c r="GJ175" s="404">
        <v>0</v>
      </c>
      <c r="GK175" s="404">
        <v>0</v>
      </c>
      <c r="GL175" s="404">
        <v>10745.578231292517</v>
      </c>
      <c r="GM175" s="404">
        <v>10233.884029802395</v>
      </c>
      <c r="GN175" s="404">
        <v>9746.5562188594249</v>
      </c>
      <c r="GO175" s="404">
        <v>9282.4344941518339</v>
      </c>
      <c r="GP175" s="404">
        <v>8840.4138039541285</v>
      </c>
      <c r="GQ175" s="404">
        <v>8419.4417180515484</v>
      </c>
      <c r="GR175" s="404">
        <v>8018.5159219538573</v>
      </c>
      <c r="GS175" s="404">
        <v>7636.6818304322442</v>
      </c>
      <c r="GT175" s="404">
        <v>7273.0303146973756</v>
      </c>
      <c r="GU175" s="404">
        <v>6926.6955378070243</v>
      </c>
      <c r="GV175" s="404">
        <v>6596.8528931495475</v>
      </c>
      <c r="GW175" s="404">
        <v>6282.7170410948056</v>
      </c>
      <c r="GX175" s="404">
        <v>5983.5400391379117</v>
      </c>
      <c r="GY175" s="404">
        <v>5698.6095610837237</v>
      </c>
      <c r="GZ175" s="404">
        <v>5427.247201032118</v>
      </c>
      <c r="HA175" s="404">
        <v>5168.8068581258267</v>
      </c>
      <c r="HB175" s="404">
        <v>4922.6731982150732</v>
      </c>
      <c r="HC175" s="404">
        <v>4688.2601887762594</v>
      </c>
      <c r="HD175" s="404">
        <v>4465.0097035964382</v>
      </c>
      <c r="HE175" s="404">
        <v>4252.3901939013695</v>
      </c>
      <c r="HF175" s="404">
        <v>4049.8954227632094</v>
      </c>
      <c r="HG175" s="404">
        <v>3857.0432597744843</v>
      </c>
      <c r="HH175" s="404">
        <v>3673.3745331185569</v>
      </c>
      <c r="HI175" s="404">
        <v>3498.4519363033878</v>
      </c>
      <c r="HJ175" s="404">
        <v>3331.8589869556072</v>
      </c>
      <c r="HK175" s="404">
        <v>3173.1990351958161</v>
      </c>
      <c r="HL175" s="404">
        <v>3022.094319234111</v>
      </c>
      <c r="HM175" s="404">
        <v>2878.1850659372481</v>
      </c>
      <c r="HN175" s="404">
        <v>2741.1286342259514</v>
      </c>
      <c r="HO175" s="404">
        <v>2610.59869926281</v>
      </c>
      <c r="HP175" s="404">
        <v>2486.2844754883904</v>
      </c>
      <c r="HQ175" s="404">
        <v>2367.8899766556101</v>
      </c>
      <c r="HR175" s="404">
        <v>2255.1333111005811</v>
      </c>
      <c r="HS175" s="404">
        <v>2147.7460105719815</v>
      </c>
      <c r="HT175" s="404">
        <v>2045.4723910209352</v>
      </c>
      <c r="HU175" s="404">
        <v>1948.0689438294619</v>
      </c>
      <c r="HV175" s="404">
        <v>1855.3037560280593</v>
      </c>
      <c r="HW175" s="404">
        <v>1766.9559581219607</v>
      </c>
      <c r="HX175" s="404">
        <v>1682.8151982113914</v>
      </c>
      <c r="HY175" s="404">
        <v>1602.681141153706</v>
      </c>
      <c r="HZ175" s="404">
        <v>60576.611597019757</v>
      </c>
      <c r="IA175" s="404">
        <v>87123.232101002344</v>
      </c>
      <c r="IB175" s="408">
        <v>1.4382321791218944</v>
      </c>
      <c r="IC175" s="410"/>
    </row>
    <row r="176" spans="1:237" ht="90" customHeight="1" x14ac:dyDescent="0.2">
      <c r="A176" s="161" t="s">
        <v>2267</v>
      </c>
      <c r="B176" s="150" t="s">
        <v>2745</v>
      </c>
      <c r="C176" s="150" t="s">
        <v>2207</v>
      </c>
      <c r="D176" s="148">
        <v>4</v>
      </c>
      <c r="E176" s="150" t="s">
        <v>2770</v>
      </c>
      <c r="F176" s="151" t="s">
        <v>2771</v>
      </c>
      <c r="G176" s="151" t="s">
        <v>2772</v>
      </c>
      <c r="H176" s="79" t="s">
        <v>77</v>
      </c>
      <c r="I176" s="151" t="s">
        <v>316</v>
      </c>
      <c r="J176" s="151">
        <v>5</v>
      </c>
      <c r="K176" s="227" t="s">
        <v>79</v>
      </c>
      <c r="L176" s="159">
        <v>55326</v>
      </c>
      <c r="M176" s="79" t="s">
        <v>2749</v>
      </c>
      <c r="N176" s="79" t="s">
        <v>81</v>
      </c>
      <c r="O176" s="73" t="s">
        <v>106</v>
      </c>
      <c r="P176" s="79" t="s">
        <v>466</v>
      </c>
      <c r="Q176" s="112" t="s">
        <v>100</v>
      </c>
      <c r="R176" s="79" t="s">
        <v>108</v>
      </c>
      <c r="S176" s="79" t="s">
        <v>99</v>
      </c>
      <c r="T176" s="79" t="s">
        <v>2489</v>
      </c>
      <c r="U176" s="79" t="s">
        <v>100</v>
      </c>
      <c r="V176" s="81">
        <v>1</v>
      </c>
      <c r="W176" s="149">
        <v>0</v>
      </c>
      <c r="X176" s="149">
        <v>0</v>
      </c>
      <c r="Y176" s="149">
        <v>0</v>
      </c>
      <c r="Z176" s="149">
        <v>0</v>
      </c>
      <c r="AA176" s="149">
        <v>0</v>
      </c>
      <c r="AB176" s="149">
        <v>0</v>
      </c>
      <c r="AC176" s="149">
        <v>0</v>
      </c>
      <c r="AD176" s="149">
        <v>0</v>
      </c>
      <c r="AE176" s="149">
        <v>0</v>
      </c>
      <c r="AF176" s="149">
        <v>0</v>
      </c>
      <c r="AG176" s="149">
        <v>0</v>
      </c>
      <c r="AH176" s="149">
        <v>0</v>
      </c>
      <c r="AI176" s="88" t="s">
        <v>2773</v>
      </c>
      <c r="AJ176" s="149">
        <v>320000</v>
      </c>
      <c r="AK176" s="149">
        <v>0</v>
      </c>
      <c r="AL176" s="149">
        <v>0</v>
      </c>
      <c r="AM176" s="149">
        <v>40000</v>
      </c>
      <c r="AN176" s="149">
        <v>40000</v>
      </c>
      <c r="AO176" s="149">
        <v>40000</v>
      </c>
      <c r="AP176" s="149">
        <v>40000</v>
      </c>
      <c r="AQ176" s="149">
        <v>40000</v>
      </c>
      <c r="AR176" s="149">
        <v>40000</v>
      </c>
      <c r="AS176" s="149">
        <v>40000</v>
      </c>
      <c r="AT176" s="149">
        <v>40000</v>
      </c>
      <c r="AU176" s="151"/>
      <c r="AV176" s="230">
        <v>1</v>
      </c>
      <c r="AW176" s="230">
        <v>0</v>
      </c>
      <c r="AX176" s="230" t="s">
        <v>3623</v>
      </c>
      <c r="AY176" s="141">
        <v>8</v>
      </c>
      <c r="AZ176" s="70">
        <v>1</v>
      </c>
      <c r="BA176" s="70">
        <v>1</v>
      </c>
      <c r="BB176" s="70">
        <v>0</v>
      </c>
      <c r="BC176" s="70">
        <v>1</v>
      </c>
      <c r="BD176" s="70">
        <v>1</v>
      </c>
      <c r="BE176" s="70">
        <v>1</v>
      </c>
      <c r="BF176" s="70">
        <v>1</v>
      </c>
      <c r="BG176" s="71">
        <v>0</v>
      </c>
      <c r="BH176" s="71">
        <v>1</v>
      </c>
      <c r="BI176" s="71">
        <v>0</v>
      </c>
      <c r="BJ176" s="71">
        <v>0</v>
      </c>
      <c r="BK176" s="71">
        <v>1</v>
      </c>
      <c r="BL176" s="70">
        <v>1</v>
      </c>
      <c r="BM176" s="70">
        <v>1</v>
      </c>
      <c r="BN176" s="70">
        <v>0</v>
      </c>
      <c r="BO176" s="70">
        <v>1</v>
      </c>
      <c r="BP176" s="403">
        <v>0</v>
      </c>
      <c r="BQ176" s="403">
        <v>0</v>
      </c>
      <c r="BR176" s="403">
        <v>40000</v>
      </c>
      <c r="BS176" s="403">
        <v>40000</v>
      </c>
      <c r="BT176" s="403">
        <v>40000</v>
      </c>
      <c r="BU176" s="403">
        <v>40000</v>
      </c>
      <c r="BV176" s="403">
        <v>40000</v>
      </c>
      <c r="BW176" s="403">
        <v>40000</v>
      </c>
      <c r="BX176" s="403">
        <v>40000</v>
      </c>
      <c r="BY176" s="403">
        <v>40000</v>
      </c>
      <c r="BZ176" s="401">
        <v>0</v>
      </c>
      <c r="CA176" s="401">
        <v>0</v>
      </c>
      <c r="CB176" s="401">
        <v>0</v>
      </c>
      <c r="CC176" s="401">
        <v>0</v>
      </c>
      <c r="CD176" s="401">
        <v>0</v>
      </c>
      <c r="CE176" s="401">
        <v>0</v>
      </c>
      <c r="CF176" s="401">
        <v>0</v>
      </c>
      <c r="CG176" s="401">
        <v>0</v>
      </c>
      <c r="CH176" s="401">
        <v>0</v>
      </c>
      <c r="CI176" s="401">
        <v>0</v>
      </c>
      <c r="CJ176" s="401">
        <v>0</v>
      </c>
      <c r="CK176" s="401">
        <v>0</v>
      </c>
      <c r="CL176" s="401">
        <v>0</v>
      </c>
      <c r="CM176" s="401">
        <v>0</v>
      </c>
      <c r="CN176" s="401">
        <v>0</v>
      </c>
      <c r="CO176" s="401">
        <v>0</v>
      </c>
      <c r="CP176" s="401">
        <v>0</v>
      </c>
      <c r="CQ176" s="401">
        <v>0</v>
      </c>
      <c r="CR176" s="401">
        <v>0</v>
      </c>
      <c r="CS176" s="401">
        <v>0</v>
      </c>
      <c r="CT176" s="401">
        <v>0</v>
      </c>
      <c r="CU176" s="401">
        <v>0</v>
      </c>
      <c r="CV176" s="401">
        <v>0</v>
      </c>
      <c r="CW176" s="401">
        <v>0</v>
      </c>
      <c r="CX176" s="401">
        <v>0</v>
      </c>
      <c r="CY176" s="401">
        <v>0</v>
      </c>
      <c r="CZ176" s="401">
        <v>0</v>
      </c>
      <c r="DA176" s="401">
        <v>0</v>
      </c>
      <c r="DB176" s="401">
        <v>0</v>
      </c>
      <c r="DC176" s="401">
        <v>0</v>
      </c>
      <c r="DD176" s="401">
        <v>0</v>
      </c>
      <c r="DE176" s="401">
        <v>0</v>
      </c>
      <c r="DF176" s="401">
        <v>0</v>
      </c>
      <c r="DG176" s="403">
        <v>55326</v>
      </c>
      <c r="DH176" s="403">
        <v>55326</v>
      </c>
      <c r="DI176" s="403">
        <v>55326</v>
      </c>
      <c r="DJ176" s="403">
        <v>55326</v>
      </c>
      <c r="DK176" s="403">
        <v>55326</v>
      </c>
      <c r="DL176" s="403">
        <v>55326</v>
      </c>
      <c r="DM176" s="403">
        <v>55326</v>
      </c>
      <c r="DN176" s="403">
        <v>55326</v>
      </c>
      <c r="DO176" s="403">
        <v>55326</v>
      </c>
      <c r="DP176" s="403">
        <v>55326</v>
      </c>
      <c r="DQ176" s="403">
        <v>55326</v>
      </c>
      <c r="DR176" s="403">
        <v>55326</v>
      </c>
      <c r="DS176" s="403">
        <v>55326</v>
      </c>
      <c r="DT176" s="403">
        <v>55326</v>
      </c>
      <c r="DU176" s="403">
        <v>55326</v>
      </c>
      <c r="DV176" s="403">
        <v>55326</v>
      </c>
      <c r="DW176" s="403">
        <v>55326</v>
      </c>
      <c r="DX176" s="403">
        <v>55326</v>
      </c>
      <c r="DY176" s="403">
        <v>55326</v>
      </c>
      <c r="DZ176" s="403">
        <v>55326</v>
      </c>
      <c r="EA176" s="403">
        <v>55326</v>
      </c>
      <c r="EB176" s="403">
        <v>55326</v>
      </c>
      <c r="EC176" s="403">
        <v>55326</v>
      </c>
      <c r="ED176" s="403">
        <v>55326</v>
      </c>
      <c r="EE176" s="403">
        <v>55326</v>
      </c>
      <c r="EF176" s="403">
        <v>55326</v>
      </c>
      <c r="EG176" s="403">
        <v>55326</v>
      </c>
      <c r="EH176" s="403">
        <v>55326</v>
      </c>
      <c r="EI176" s="403">
        <v>55326</v>
      </c>
      <c r="EJ176" s="403">
        <v>55326</v>
      </c>
      <c r="EK176" s="403">
        <v>55326</v>
      </c>
      <c r="EL176" s="403">
        <v>55326</v>
      </c>
      <c r="EM176" s="403">
        <v>55326</v>
      </c>
      <c r="EN176" s="403">
        <v>55326</v>
      </c>
      <c r="EO176" s="403">
        <v>55326</v>
      </c>
      <c r="EP176" s="403">
        <v>55326</v>
      </c>
      <c r="EQ176" s="403">
        <v>55326</v>
      </c>
      <c r="ER176" s="403">
        <v>55326</v>
      </c>
      <c r="ES176" s="403">
        <v>55326</v>
      </c>
      <c r="ET176" s="403">
        <v>55326</v>
      </c>
      <c r="EU176" s="403">
        <v>55326</v>
      </c>
      <c r="EV176" s="403">
        <v>55326</v>
      </c>
      <c r="EW176" s="403">
        <v>55326</v>
      </c>
      <c r="EX176" s="404">
        <v>36281.179138321997</v>
      </c>
      <c r="EY176" s="404">
        <v>34553.503941259041</v>
      </c>
      <c r="EZ176" s="404">
        <v>32908.098991675281</v>
      </c>
      <c r="FA176" s="404">
        <v>31341.046658738356</v>
      </c>
      <c r="FB176" s="404">
        <v>29848.615865465108</v>
      </c>
      <c r="FC176" s="404">
        <v>28427.253205204859</v>
      </c>
      <c r="FD176" s="404">
        <v>27073.574481147487</v>
      </c>
      <c r="FE176" s="404">
        <v>25784.356648711891</v>
      </c>
      <c r="FF176" s="404">
        <v>0</v>
      </c>
      <c r="FG176" s="404">
        <v>0</v>
      </c>
      <c r="FH176" s="404">
        <v>0</v>
      </c>
      <c r="FI176" s="404">
        <v>0</v>
      </c>
      <c r="FJ176" s="404">
        <v>0</v>
      </c>
      <c r="FK176" s="404">
        <v>0</v>
      </c>
      <c r="FL176" s="404">
        <v>0</v>
      </c>
      <c r="FM176" s="404">
        <v>0</v>
      </c>
      <c r="FN176" s="404">
        <v>0</v>
      </c>
      <c r="FO176" s="404">
        <v>0</v>
      </c>
      <c r="FP176" s="404">
        <v>0</v>
      </c>
      <c r="FQ176" s="404">
        <v>0</v>
      </c>
      <c r="FR176" s="404">
        <v>0</v>
      </c>
      <c r="FS176" s="404">
        <v>0</v>
      </c>
      <c r="FT176" s="404">
        <v>0</v>
      </c>
      <c r="FU176" s="404">
        <v>0</v>
      </c>
      <c r="FV176" s="404">
        <v>0</v>
      </c>
      <c r="FW176" s="404">
        <v>0</v>
      </c>
      <c r="FX176" s="404">
        <v>0</v>
      </c>
      <c r="FY176" s="404">
        <v>0</v>
      </c>
      <c r="FZ176" s="404">
        <v>0</v>
      </c>
      <c r="GA176" s="404">
        <v>0</v>
      </c>
      <c r="GB176" s="404">
        <v>0</v>
      </c>
      <c r="GC176" s="404">
        <v>0</v>
      </c>
      <c r="GD176" s="404">
        <v>0</v>
      </c>
      <c r="GE176" s="404">
        <v>0</v>
      </c>
      <c r="GF176" s="404">
        <v>0</v>
      </c>
      <c r="GG176" s="404">
        <v>0</v>
      </c>
      <c r="GH176" s="404">
        <v>0</v>
      </c>
      <c r="GI176" s="404">
        <v>0</v>
      </c>
      <c r="GJ176" s="404">
        <v>0</v>
      </c>
      <c r="GK176" s="404">
        <v>0</v>
      </c>
      <c r="GL176" s="404">
        <v>50182.312925170067</v>
      </c>
      <c r="GM176" s="404">
        <v>47792.678976352443</v>
      </c>
      <c r="GN176" s="404">
        <v>45516.837120335666</v>
      </c>
      <c r="GO176" s="404">
        <v>43349.368686033959</v>
      </c>
      <c r="GP176" s="404">
        <v>41285.113034318063</v>
      </c>
      <c r="GQ176" s="404">
        <v>39319.155270779098</v>
      </c>
      <c r="GR176" s="404">
        <v>37446.814543599146</v>
      </c>
      <c r="GS176" s="404">
        <v>35663.632898665855</v>
      </c>
      <c r="GT176" s="404">
        <v>33965.364665396053</v>
      </c>
      <c r="GU176" s="404">
        <v>32347.966347996236</v>
      </c>
      <c r="GV176" s="404">
        <v>30807.586998091658</v>
      </c>
      <c r="GW176" s="404">
        <v>29340.559045801572</v>
      </c>
      <c r="GX176" s="404">
        <v>27943.389567430077</v>
      </c>
      <c r="GY176" s="404">
        <v>26612.751968981018</v>
      </c>
      <c r="GZ176" s="404">
        <v>25345.47806569621</v>
      </c>
      <c r="HA176" s="404">
        <v>24138.550538758289</v>
      </c>
      <c r="HB176" s="404">
        <v>22989.095751198372</v>
      </c>
      <c r="HC176" s="404">
        <v>21894.376905903213</v>
      </c>
      <c r="HD176" s="404">
        <v>20851.787529431633</v>
      </c>
      <c r="HE176" s="404">
        <v>19858.845266125365</v>
      </c>
      <c r="HF176" s="404">
        <v>18913.185967738442</v>
      </c>
      <c r="HG176" s="404">
        <v>18012.558064512799</v>
      </c>
      <c r="HH176" s="404">
        <v>17154.817204297906</v>
      </c>
      <c r="HI176" s="404">
        <v>16337.921146950386</v>
      </c>
      <c r="HJ176" s="404">
        <v>15559.92490185751</v>
      </c>
      <c r="HK176" s="404">
        <v>14818.976097007151</v>
      </c>
      <c r="HL176" s="404">
        <v>14113.310568578241</v>
      </c>
      <c r="HM176" s="404">
        <v>13441.248160550704</v>
      </c>
      <c r="HN176" s="404">
        <v>12801.188724334008</v>
      </c>
      <c r="HO176" s="404">
        <v>12191.608308889527</v>
      </c>
      <c r="HP176" s="404">
        <v>11611.055532275741</v>
      </c>
      <c r="HQ176" s="404">
        <v>11058.148125976895</v>
      </c>
      <c r="HR176" s="404">
        <v>10531.569643787519</v>
      </c>
      <c r="HS176" s="404">
        <v>10030.066327416684</v>
      </c>
      <c r="HT176" s="404">
        <v>9552.4441213492246</v>
      </c>
      <c r="HU176" s="404">
        <v>9097.5658298564031</v>
      </c>
      <c r="HV176" s="404">
        <v>8664.348409387052</v>
      </c>
      <c r="HW176" s="404">
        <v>8251.7603898924281</v>
      </c>
      <c r="HX176" s="404">
        <v>7858.8194189451715</v>
      </c>
      <c r="HY176" s="404">
        <v>7484.5899228049248</v>
      </c>
      <c r="HZ176" s="404">
        <v>164932.44459545976</v>
      </c>
      <c r="IA176" s="404">
        <v>228126.31074221019</v>
      </c>
      <c r="IB176" s="408">
        <v>1.3831500000000001</v>
      </c>
      <c r="IC176" s="410"/>
    </row>
    <row r="177" spans="1:237" ht="90" customHeight="1" x14ac:dyDescent="0.2">
      <c r="A177" s="161" t="s">
        <v>1392</v>
      </c>
      <c r="B177" s="150" t="s">
        <v>1393</v>
      </c>
      <c r="C177" s="150" t="s">
        <v>1413</v>
      </c>
      <c r="D177" s="148">
        <v>3</v>
      </c>
      <c r="E177" s="150" t="s">
        <v>1414</v>
      </c>
      <c r="F177" s="151" t="s">
        <v>1415</v>
      </c>
      <c r="G177" s="151" t="s">
        <v>1416</v>
      </c>
      <c r="H177" s="79" t="s">
        <v>77</v>
      </c>
      <c r="I177" s="151" t="s">
        <v>1417</v>
      </c>
      <c r="J177" s="151">
        <v>5</v>
      </c>
      <c r="K177" s="95" t="s">
        <v>206</v>
      </c>
      <c r="L177" s="79">
        <v>14000</v>
      </c>
      <c r="M177" s="79" t="s">
        <v>1418</v>
      </c>
      <c r="N177" s="79" t="s">
        <v>81</v>
      </c>
      <c r="O177" s="79" t="s">
        <v>82</v>
      </c>
      <c r="P177" s="79" t="s">
        <v>83</v>
      </c>
      <c r="Q177" s="112" t="s">
        <v>100</v>
      </c>
      <c r="R177" s="79" t="s">
        <v>108</v>
      </c>
      <c r="S177" s="79" t="s">
        <v>99</v>
      </c>
      <c r="T177" s="79" t="s">
        <v>1400</v>
      </c>
      <c r="U177" s="79" t="s">
        <v>100</v>
      </c>
      <c r="V177" s="81">
        <v>1</v>
      </c>
      <c r="W177" s="258">
        <v>46300</v>
      </c>
      <c r="X177" s="258">
        <v>0</v>
      </c>
      <c r="Y177" s="258">
        <v>0</v>
      </c>
      <c r="Z177" s="258">
        <v>0</v>
      </c>
      <c r="AA177" s="258">
        <v>46300</v>
      </c>
      <c r="AB177" s="258">
        <v>0</v>
      </c>
      <c r="AC177" s="258">
        <v>0</v>
      </c>
      <c r="AD177" s="162">
        <v>0</v>
      </c>
      <c r="AE177" s="149">
        <v>0</v>
      </c>
      <c r="AF177" s="149">
        <v>0</v>
      </c>
      <c r="AG177" s="149">
        <v>0</v>
      </c>
      <c r="AH177" s="149">
        <v>0</v>
      </c>
      <c r="AI177" s="79" t="s">
        <v>88</v>
      </c>
      <c r="AJ177" s="162">
        <v>0</v>
      </c>
      <c r="AK177" s="162">
        <v>0</v>
      </c>
      <c r="AL177" s="162">
        <v>0</v>
      </c>
      <c r="AM177" s="162">
        <v>0</v>
      </c>
      <c r="AN177" s="162">
        <v>0</v>
      </c>
      <c r="AO177" s="162">
        <v>0</v>
      </c>
      <c r="AP177" s="162">
        <v>0</v>
      </c>
      <c r="AQ177" s="149">
        <v>0</v>
      </c>
      <c r="AR177" s="149">
        <v>0</v>
      </c>
      <c r="AS177" s="149">
        <v>0</v>
      </c>
      <c r="AT177" s="149">
        <v>0</v>
      </c>
      <c r="AU177" s="151"/>
      <c r="AV177" s="230">
        <v>1</v>
      </c>
      <c r="AW177" s="230">
        <v>0</v>
      </c>
      <c r="AX177" s="230" t="s">
        <v>3598</v>
      </c>
      <c r="AY177" s="141">
        <v>9</v>
      </c>
      <c r="AZ177" s="70">
        <v>1</v>
      </c>
      <c r="BA177" s="70">
        <v>1</v>
      </c>
      <c r="BB177" s="70">
        <v>1</v>
      </c>
      <c r="BC177" s="70">
        <v>1</v>
      </c>
      <c r="BD177" s="70">
        <v>1</v>
      </c>
      <c r="BE177" s="70">
        <v>1</v>
      </c>
      <c r="BF177" s="70">
        <v>1</v>
      </c>
      <c r="BG177" s="71">
        <v>0</v>
      </c>
      <c r="BH177" s="71">
        <v>1</v>
      </c>
      <c r="BI177" s="71">
        <v>0</v>
      </c>
      <c r="BJ177" s="71">
        <v>0</v>
      </c>
      <c r="BK177" s="71">
        <v>1</v>
      </c>
      <c r="BL177" s="70">
        <v>1</v>
      </c>
      <c r="BM177" s="70">
        <v>1</v>
      </c>
      <c r="BN177" s="70">
        <v>0</v>
      </c>
      <c r="BO177" s="70">
        <v>1</v>
      </c>
      <c r="BP177" s="403">
        <v>0</v>
      </c>
      <c r="BQ177" s="403">
        <v>0</v>
      </c>
      <c r="BR177" s="403">
        <v>46300</v>
      </c>
      <c r="BS177" s="403">
        <v>0</v>
      </c>
      <c r="BT177" s="403">
        <v>0</v>
      </c>
      <c r="BU177" s="403">
        <v>0</v>
      </c>
      <c r="BV177" s="403">
        <v>0</v>
      </c>
      <c r="BW177" s="403">
        <v>0</v>
      </c>
      <c r="BX177" s="403">
        <v>0</v>
      </c>
      <c r="BY177" s="403">
        <v>0</v>
      </c>
      <c r="BZ177" s="401">
        <v>0</v>
      </c>
      <c r="CA177" s="401">
        <v>0</v>
      </c>
      <c r="CB177" s="401">
        <v>0</v>
      </c>
      <c r="CC177" s="401">
        <v>0</v>
      </c>
      <c r="CD177" s="401">
        <v>0</v>
      </c>
      <c r="CE177" s="401">
        <v>0</v>
      </c>
      <c r="CF177" s="401">
        <v>0</v>
      </c>
      <c r="CG177" s="401">
        <v>0</v>
      </c>
      <c r="CH177" s="401">
        <v>0</v>
      </c>
      <c r="CI177" s="401">
        <v>0</v>
      </c>
      <c r="CJ177" s="401">
        <v>0</v>
      </c>
      <c r="CK177" s="401">
        <v>0</v>
      </c>
      <c r="CL177" s="401">
        <v>0</v>
      </c>
      <c r="CM177" s="401">
        <v>0</v>
      </c>
      <c r="CN177" s="401">
        <v>0</v>
      </c>
      <c r="CO177" s="401">
        <v>0</v>
      </c>
      <c r="CP177" s="401">
        <v>0</v>
      </c>
      <c r="CQ177" s="401">
        <v>0</v>
      </c>
      <c r="CR177" s="401">
        <v>0</v>
      </c>
      <c r="CS177" s="401">
        <v>0</v>
      </c>
      <c r="CT177" s="401">
        <v>0</v>
      </c>
      <c r="CU177" s="401">
        <v>0</v>
      </c>
      <c r="CV177" s="401">
        <v>0</v>
      </c>
      <c r="CW177" s="401">
        <v>0</v>
      </c>
      <c r="CX177" s="401">
        <v>0</v>
      </c>
      <c r="CY177" s="401">
        <v>0</v>
      </c>
      <c r="CZ177" s="401">
        <v>0</v>
      </c>
      <c r="DA177" s="401">
        <v>0</v>
      </c>
      <c r="DB177" s="401">
        <v>0</v>
      </c>
      <c r="DC177" s="401">
        <v>0</v>
      </c>
      <c r="DD177" s="401">
        <v>0</v>
      </c>
      <c r="DE177" s="401">
        <v>0</v>
      </c>
      <c r="DF177" s="401">
        <v>0</v>
      </c>
      <c r="DG177" s="403">
        <v>14000</v>
      </c>
      <c r="DH177" s="403">
        <v>14000</v>
      </c>
      <c r="DI177" s="403">
        <v>14000</v>
      </c>
      <c r="DJ177" s="403">
        <v>14000</v>
      </c>
      <c r="DK177" s="403">
        <v>14000</v>
      </c>
      <c r="DL177" s="403">
        <v>14000</v>
      </c>
      <c r="DM177" s="403">
        <v>14000</v>
      </c>
      <c r="DN177" s="403">
        <v>14000</v>
      </c>
      <c r="DO177" s="403">
        <v>14000</v>
      </c>
      <c r="DP177" s="403">
        <v>14000</v>
      </c>
      <c r="DQ177" s="403">
        <v>14000</v>
      </c>
      <c r="DR177" s="403">
        <v>14000</v>
      </c>
      <c r="DS177" s="403">
        <v>14000</v>
      </c>
      <c r="DT177" s="403">
        <v>14000</v>
      </c>
      <c r="DU177" s="403">
        <v>14000</v>
      </c>
      <c r="DV177" s="403">
        <v>14000</v>
      </c>
      <c r="DW177" s="403">
        <v>14000</v>
      </c>
      <c r="DX177" s="403">
        <v>14000</v>
      </c>
      <c r="DY177" s="403">
        <v>14000</v>
      </c>
      <c r="DZ177" s="403">
        <v>14000</v>
      </c>
      <c r="EA177" s="403">
        <v>14000</v>
      </c>
      <c r="EB177" s="403">
        <v>14000</v>
      </c>
      <c r="EC177" s="403">
        <v>14000</v>
      </c>
      <c r="ED177" s="403">
        <v>14000</v>
      </c>
      <c r="EE177" s="403">
        <v>14000</v>
      </c>
      <c r="EF177" s="403">
        <v>14000</v>
      </c>
      <c r="EG177" s="403">
        <v>14000</v>
      </c>
      <c r="EH177" s="403">
        <v>14000</v>
      </c>
      <c r="EI177" s="403">
        <v>14000</v>
      </c>
      <c r="EJ177" s="403">
        <v>14000</v>
      </c>
      <c r="EK177" s="403">
        <v>14000</v>
      </c>
      <c r="EL177" s="403">
        <v>14000</v>
      </c>
      <c r="EM177" s="403">
        <v>14000</v>
      </c>
      <c r="EN177" s="403">
        <v>14000</v>
      </c>
      <c r="EO177" s="403">
        <v>14000</v>
      </c>
      <c r="EP177" s="403">
        <v>14000</v>
      </c>
      <c r="EQ177" s="403">
        <v>14000</v>
      </c>
      <c r="ER177" s="403">
        <v>14000</v>
      </c>
      <c r="ES177" s="403">
        <v>14000</v>
      </c>
      <c r="ET177" s="403">
        <v>14000</v>
      </c>
      <c r="EU177" s="403">
        <v>14000</v>
      </c>
      <c r="EV177" s="403">
        <v>14000</v>
      </c>
      <c r="EW177" s="403">
        <v>14000</v>
      </c>
      <c r="EX177" s="404">
        <v>41995.464852607707</v>
      </c>
      <c r="EY177" s="404">
        <v>0</v>
      </c>
      <c r="EZ177" s="404">
        <v>0</v>
      </c>
      <c r="FA177" s="404">
        <v>0</v>
      </c>
      <c r="FB177" s="404">
        <v>0</v>
      </c>
      <c r="FC177" s="404">
        <v>0</v>
      </c>
      <c r="FD177" s="404">
        <v>0</v>
      </c>
      <c r="FE177" s="404">
        <v>0</v>
      </c>
      <c r="FF177" s="404">
        <v>0</v>
      </c>
      <c r="FG177" s="404">
        <v>0</v>
      </c>
      <c r="FH177" s="404">
        <v>0</v>
      </c>
      <c r="FI177" s="404">
        <v>0</v>
      </c>
      <c r="FJ177" s="404">
        <v>0</v>
      </c>
      <c r="FK177" s="404">
        <v>0</v>
      </c>
      <c r="FL177" s="404">
        <v>0</v>
      </c>
      <c r="FM177" s="404">
        <v>0</v>
      </c>
      <c r="FN177" s="404">
        <v>0</v>
      </c>
      <c r="FO177" s="404">
        <v>0</v>
      </c>
      <c r="FP177" s="404">
        <v>0</v>
      </c>
      <c r="FQ177" s="404">
        <v>0</v>
      </c>
      <c r="FR177" s="404">
        <v>0</v>
      </c>
      <c r="FS177" s="404">
        <v>0</v>
      </c>
      <c r="FT177" s="404">
        <v>0</v>
      </c>
      <c r="FU177" s="404">
        <v>0</v>
      </c>
      <c r="FV177" s="404">
        <v>0</v>
      </c>
      <c r="FW177" s="404">
        <v>0</v>
      </c>
      <c r="FX177" s="404">
        <v>0</v>
      </c>
      <c r="FY177" s="404">
        <v>0</v>
      </c>
      <c r="FZ177" s="404">
        <v>0</v>
      </c>
      <c r="GA177" s="404">
        <v>0</v>
      </c>
      <c r="GB177" s="404">
        <v>0</v>
      </c>
      <c r="GC177" s="404">
        <v>0</v>
      </c>
      <c r="GD177" s="404">
        <v>0</v>
      </c>
      <c r="GE177" s="404">
        <v>0</v>
      </c>
      <c r="GF177" s="404">
        <v>0</v>
      </c>
      <c r="GG177" s="404">
        <v>0</v>
      </c>
      <c r="GH177" s="404">
        <v>0</v>
      </c>
      <c r="GI177" s="404">
        <v>0</v>
      </c>
      <c r="GJ177" s="404">
        <v>0</v>
      </c>
      <c r="GK177" s="404">
        <v>0</v>
      </c>
      <c r="GL177" s="404">
        <v>12698.412698412698</v>
      </c>
      <c r="GM177" s="404">
        <v>12093.726379440664</v>
      </c>
      <c r="GN177" s="404">
        <v>11517.834647086347</v>
      </c>
      <c r="GO177" s="404">
        <v>10969.366330558425</v>
      </c>
      <c r="GP177" s="404">
        <v>10447.015552912788</v>
      </c>
      <c r="GQ177" s="404">
        <v>9949.5386218217009</v>
      </c>
      <c r="GR177" s="404">
        <v>9475.7510684016197</v>
      </c>
      <c r="GS177" s="404">
        <v>9024.5248270491611</v>
      </c>
      <c r="GT177" s="404">
        <v>8594.7855495706299</v>
      </c>
      <c r="GU177" s="404">
        <v>8185.510047210124</v>
      </c>
      <c r="GV177" s="404">
        <v>7795.7238544858328</v>
      </c>
      <c r="GW177" s="404">
        <v>7424.4989090341251</v>
      </c>
      <c r="GX177" s="404">
        <v>7070.9513419372643</v>
      </c>
      <c r="GY177" s="404">
        <v>6734.2393732735827</v>
      </c>
      <c r="GZ177" s="404">
        <v>6413.5613078796032</v>
      </c>
      <c r="HA177" s="404">
        <v>6108.1536265520017</v>
      </c>
      <c r="HB177" s="404">
        <v>5817.2891681447636</v>
      </c>
      <c r="HC177" s="404">
        <v>5540.2753982331087</v>
      </c>
      <c r="HD177" s="404">
        <v>5276.4527602220087</v>
      </c>
      <c r="HE177" s="404">
        <v>5025.1931049733412</v>
      </c>
      <c r="HF177" s="404">
        <v>4785.898195212706</v>
      </c>
      <c r="HG177" s="404">
        <v>4557.9982811549571</v>
      </c>
      <c r="HH177" s="404">
        <v>4340.9507439571034</v>
      </c>
      <c r="HI177" s="404">
        <v>4134.2388037686696</v>
      </c>
      <c r="HJ177" s="404">
        <v>3937.3702893034947</v>
      </c>
      <c r="HK177" s="404">
        <v>3749.876466003328</v>
      </c>
      <c r="HL177" s="404">
        <v>3571.3109200031699</v>
      </c>
      <c r="HM177" s="404">
        <v>3401.2484952411137</v>
      </c>
      <c r="HN177" s="404">
        <v>3239.2842811820142</v>
      </c>
      <c r="HO177" s="404">
        <v>3085.0326487447742</v>
      </c>
      <c r="HP177" s="404">
        <v>2938.1263321378801</v>
      </c>
      <c r="HQ177" s="404">
        <v>2798.2155544170287</v>
      </c>
      <c r="HR177" s="404">
        <v>2664.9671946828848</v>
      </c>
      <c r="HS177" s="404">
        <v>2538.0639949360802</v>
      </c>
      <c r="HT177" s="404">
        <v>2417.2038047010292</v>
      </c>
      <c r="HU177" s="404">
        <v>2302.0988616200275</v>
      </c>
      <c r="HV177" s="404">
        <v>2192.4751063047884</v>
      </c>
      <c r="HW177" s="404">
        <v>2088.071529814084</v>
      </c>
      <c r="HX177" s="404">
        <v>1988.6395522038897</v>
      </c>
      <c r="HY177" s="404">
        <v>1893.9424306703709</v>
      </c>
      <c r="HZ177" s="404">
        <v>41995.464852607707</v>
      </c>
      <c r="IA177" s="404">
        <v>57726.355608410922</v>
      </c>
      <c r="IB177" s="408">
        <v>1.374585465621448</v>
      </c>
      <c r="IC177" s="410"/>
    </row>
    <row r="178" spans="1:237" ht="90" customHeight="1" x14ac:dyDescent="0.2">
      <c r="A178" s="161" t="s">
        <v>3062</v>
      </c>
      <c r="B178" s="150" t="s">
        <v>3063</v>
      </c>
      <c r="C178" s="150" t="s">
        <v>3411</v>
      </c>
      <c r="D178" s="222">
        <v>13</v>
      </c>
      <c r="E178" s="150" t="s">
        <v>3095</v>
      </c>
      <c r="F178" s="151" t="s">
        <v>3096</v>
      </c>
      <c r="G178" s="151" t="s">
        <v>3097</v>
      </c>
      <c r="H178" s="79" t="s">
        <v>77</v>
      </c>
      <c r="I178" s="151" t="s">
        <v>3088</v>
      </c>
      <c r="J178" s="151">
        <v>5</v>
      </c>
      <c r="K178" s="227" t="s">
        <v>79</v>
      </c>
      <c r="L178" s="79">
        <v>57569</v>
      </c>
      <c r="M178" s="79" t="s">
        <v>3089</v>
      </c>
      <c r="N178" s="79" t="s">
        <v>147</v>
      </c>
      <c r="O178" s="90" t="s">
        <v>148</v>
      </c>
      <c r="P178" s="79" t="s">
        <v>300</v>
      </c>
      <c r="Q178" s="112" t="s">
        <v>100</v>
      </c>
      <c r="R178" s="79" t="s">
        <v>108</v>
      </c>
      <c r="S178" s="79" t="s">
        <v>99</v>
      </c>
      <c r="T178" s="79" t="s">
        <v>1850</v>
      </c>
      <c r="U178" s="79" t="s">
        <v>100</v>
      </c>
      <c r="V178" s="81">
        <v>1</v>
      </c>
      <c r="W178" s="258">
        <v>223434</v>
      </c>
      <c r="X178" s="258">
        <v>0</v>
      </c>
      <c r="Y178" s="258">
        <v>20500</v>
      </c>
      <c r="Z178" s="258">
        <v>0</v>
      </c>
      <c r="AA178" s="258">
        <v>37500</v>
      </c>
      <c r="AB178" s="258">
        <v>103434</v>
      </c>
      <c r="AC178" s="258">
        <v>62000</v>
      </c>
      <c r="AD178" s="258">
        <v>0</v>
      </c>
      <c r="AE178" s="149">
        <v>0</v>
      </c>
      <c r="AF178" s="149">
        <v>0</v>
      </c>
      <c r="AG178" s="149">
        <v>0</v>
      </c>
      <c r="AH178" s="149">
        <v>0</v>
      </c>
      <c r="AI178" s="88" t="s">
        <v>88</v>
      </c>
      <c r="AJ178" s="162">
        <v>0</v>
      </c>
      <c r="AK178" s="162">
        <v>0</v>
      </c>
      <c r="AL178" s="162">
        <v>0</v>
      </c>
      <c r="AM178" s="162">
        <v>0</v>
      </c>
      <c r="AN178" s="162">
        <v>0</v>
      </c>
      <c r="AO178" s="162">
        <v>0</v>
      </c>
      <c r="AP178" s="162">
        <v>0</v>
      </c>
      <c r="AQ178" s="149">
        <v>0</v>
      </c>
      <c r="AR178" s="149">
        <v>0</v>
      </c>
      <c r="AS178" s="149">
        <v>0</v>
      </c>
      <c r="AT178" s="149">
        <v>0</v>
      </c>
      <c r="AU178" s="177" t="s">
        <v>3098</v>
      </c>
      <c r="AV178" s="230">
        <v>1</v>
      </c>
      <c r="AW178" s="230">
        <v>0</v>
      </c>
      <c r="AX178" s="230" t="s">
        <v>3610</v>
      </c>
      <c r="AY178" s="141">
        <v>9</v>
      </c>
      <c r="AZ178" s="70">
        <v>1</v>
      </c>
      <c r="BA178" s="70">
        <v>1</v>
      </c>
      <c r="BB178" s="70">
        <v>1</v>
      </c>
      <c r="BC178" s="70">
        <v>1</v>
      </c>
      <c r="BD178" s="70">
        <v>1</v>
      </c>
      <c r="BE178" s="70">
        <v>1</v>
      </c>
      <c r="BF178" s="70">
        <v>1</v>
      </c>
      <c r="BG178" s="71">
        <v>0</v>
      </c>
      <c r="BH178" s="71">
        <v>1</v>
      </c>
      <c r="BI178" s="71">
        <v>0</v>
      </c>
      <c r="BJ178" s="71">
        <v>1</v>
      </c>
      <c r="BK178" s="71">
        <v>0</v>
      </c>
      <c r="BL178" s="70">
        <v>1</v>
      </c>
      <c r="BM178" s="70">
        <v>1</v>
      </c>
      <c r="BN178" s="70">
        <v>0</v>
      </c>
      <c r="BO178" s="70">
        <v>1</v>
      </c>
      <c r="BP178" s="403">
        <v>20500</v>
      </c>
      <c r="BQ178" s="403">
        <v>0</v>
      </c>
      <c r="BR178" s="403">
        <v>37500</v>
      </c>
      <c r="BS178" s="403">
        <v>103434</v>
      </c>
      <c r="BT178" s="403">
        <v>62000</v>
      </c>
      <c r="BU178" s="403">
        <v>0</v>
      </c>
      <c r="BV178" s="403">
        <v>0</v>
      </c>
      <c r="BW178" s="403">
        <v>0</v>
      </c>
      <c r="BX178" s="403">
        <v>0</v>
      </c>
      <c r="BY178" s="403">
        <v>0</v>
      </c>
      <c r="BZ178" s="401">
        <v>0</v>
      </c>
      <c r="CA178" s="401">
        <v>0</v>
      </c>
      <c r="CB178" s="401">
        <v>0</v>
      </c>
      <c r="CC178" s="401">
        <v>0</v>
      </c>
      <c r="CD178" s="401">
        <v>0</v>
      </c>
      <c r="CE178" s="401">
        <v>0</v>
      </c>
      <c r="CF178" s="401">
        <v>0</v>
      </c>
      <c r="CG178" s="401">
        <v>0</v>
      </c>
      <c r="CH178" s="401">
        <v>0</v>
      </c>
      <c r="CI178" s="401">
        <v>0</v>
      </c>
      <c r="CJ178" s="401">
        <v>0</v>
      </c>
      <c r="CK178" s="401">
        <v>0</v>
      </c>
      <c r="CL178" s="401">
        <v>0</v>
      </c>
      <c r="CM178" s="401">
        <v>0</v>
      </c>
      <c r="CN178" s="401">
        <v>0</v>
      </c>
      <c r="CO178" s="401">
        <v>0</v>
      </c>
      <c r="CP178" s="401">
        <v>0</v>
      </c>
      <c r="CQ178" s="401">
        <v>0</v>
      </c>
      <c r="CR178" s="401">
        <v>0</v>
      </c>
      <c r="CS178" s="401">
        <v>0</v>
      </c>
      <c r="CT178" s="401">
        <v>0</v>
      </c>
      <c r="CU178" s="401">
        <v>0</v>
      </c>
      <c r="CV178" s="401">
        <v>0</v>
      </c>
      <c r="CW178" s="401">
        <v>0</v>
      </c>
      <c r="CX178" s="401">
        <v>0</v>
      </c>
      <c r="CY178" s="401">
        <v>0</v>
      </c>
      <c r="CZ178" s="401">
        <v>0</v>
      </c>
      <c r="DA178" s="401">
        <v>0</v>
      </c>
      <c r="DB178" s="401">
        <v>0</v>
      </c>
      <c r="DC178" s="401">
        <v>0</v>
      </c>
      <c r="DD178" s="401">
        <v>0</v>
      </c>
      <c r="DE178" s="401">
        <v>0</v>
      </c>
      <c r="DF178" s="401">
        <v>0</v>
      </c>
      <c r="DG178" s="403">
        <v>57569</v>
      </c>
      <c r="DH178" s="403">
        <v>57569</v>
      </c>
      <c r="DI178" s="403">
        <v>57569</v>
      </c>
      <c r="DJ178" s="403">
        <v>57569</v>
      </c>
      <c r="DK178" s="403">
        <v>57569</v>
      </c>
      <c r="DL178" s="403">
        <v>57569</v>
      </c>
      <c r="DM178" s="403">
        <v>57569</v>
      </c>
      <c r="DN178" s="403">
        <v>57569</v>
      </c>
      <c r="DO178" s="403">
        <v>57569</v>
      </c>
      <c r="DP178" s="403">
        <v>57569</v>
      </c>
      <c r="DQ178" s="403">
        <v>57569</v>
      </c>
      <c r="DR178" s="403">
        <v>57569</v>
      </c>
      <c r="DS178" s="403">
        <v>57569</v>
      </c>
      <c r="DT178" s="403">
        <v>57569</v>
      </c>
      <c r="DU178" s="403">
        <v>57569</v>
      </c>
      <c r="DV178" s="403">
        <v>57569</v>
      </c>
      <c r="DW178" s="403">
        <v>57569</v>
      </c>
      <c r="DX178" s="403">
        <v>57569</v>
      </c>
      <c r="DY178" s="403">
        <v>57569</v>
      </c>
      <c r="DZ178" s="403">
        <v>57569</v>
      </c>
      <c r="EA178" s="403">
        <v>57569</v>
      </c>
      <c r="EB178" s="403">
        <v>57569</v>
      </c>
      <c r="EC178" s="403">
        <v>57569</v>
      </c>
      <c r="ED178" s="403">
        <v>57569</v>
      </c>
      <c r="EE178" s="403">
        <v>57569</v>
      </c>
      <c r="EF178" s="403">
        <v>57569</v>
      </c>
      <c r="EG178" s="403">
        <v>57569</v>
      </c>
      <c r="EH178" s="403">
        <v>57569</v>
      </c>
      <c r="EI178" s="403">
        <v>57569</v>
      </c>
      <c r="EJ178" s="403">
        <v>57569</v>
      </c>
      <c r="EK178" s="403">
        <v>57569</v>
      </c>
      <c r="EL178" s="403">
        <v>57569</v>
      </c>
      <c r="EM178" s="403">
        <v>57569</v>
      </c>
      <c r="EN178" s="403">
        <v>57569</v>
      </c>
      <c r="EO178" s="403">
        <v>57569</v>
      </c>
      <c r="EP178" s="403">
        <v>57569</v>
      </c>
      <c r="EQ178" s="403">
        <v>57569</v>
      </c>
      <c r="ER178" s="403">
        <v>57569</v>
      </c>
      <c r="ES178" s="403">
        <v>57569</v>
      </c>
      <c r="ET178" s="403">
        <v>57569</v>
      </c>
      <c r="EU178" s="403">
        <v>57569</v>
      </c>
      <c r="EV178" s="403">
        <v>57569</v>
      </c>
      <c r="EW178" s="403">
        <v>57569</v>
      </c>
      <c r="EX178" s="404">
        <v>34013.605442176871</v>
      </c>
      <c r="EY178" s="404">
        <v>89350.178166504687</v>
      </c>
      <c r="EZ178" s="404">
        <v>51007.553437096685</v>
      </c>
      <c r="FA178" s="404">
        <v>0</v>
      </c>
      <c r="FB178" s="404">
        <v>0</v>
      </c>
      <c r="FC178" s="404">
        <v>0</v>
      </c>
      <c r="FD178" s="404">
        <v>0</v>
      </c>
      <c r="FE178" s="404">
        <v>0</v>
      </c>
      <c r="FF178" s="404">
        <v>0</v>
      </c>
      <c r="FG178" s="404">
        <v>0</v>
      </c>
      <c r="FH178" s="404">
        <v>0</v>
      </c>
      <c r="FI178" s="404">
        <v>0</v>
      </c>
      <c r="FJ178" s="404">
        <v>0</v>
      </c>
      <c r="FK178" s="404">
        <v>0</v>
      </c>
      <c r="FL178" s="404">
        <v>0</v>
      </c>
      <c r="FM178" s="404">
        <v>0</v>
      </c>
      <c r="FN178" s="404">
        <v>0</v>
      </c>
      <c r="FO178" s="404">
        <v>0</v>
      </c>
      <c r="FP178" s="404">
        <v>0</v>
      </c>
      <c r="FQ178" s="404">
        <v>0</v>
      </c>
      <c r="FR178" s="404">
        <v>0</v>
      </c>
      <c r="FS178" s="404">
        <v>0</v>
      </c>
      <c r="FT178" s="404">
        <v>0</v>
      </c>
      <c r="FU178" s="404">
        <v>0</v>
      </c>
      <c r="FV178" s="404">
        <v>0</v>
      </c>
      <c r="FW178" s="404">
        <v>0</v>
      </c>
      <c r="FX178" s="404">
        <v>0</v>
      </c>
      <c r="FY178" s="404">
        <v>0</v>
      </c>
      <c r="FZ178" s="404">
        <v>0</v>
      </c>
      <c r="GA178" s="404">
        <v>0</v>
      </c>
      <c r="GB178" s="404">
        <v>0</v>
      </c>
      <c r="GC178" s="404">
        <v>0</v>
      </c>
      <c r="GD178" s="404">
        <v>0</v>
      </c>
      <c r="GE178" s="404">
        <v>0</v>
      </c>
      <c r="GF178" s="404">
        <v>0</v>
      </c>
      <c r="GG178" s="404">
        <v>0</v>
      </c>
      <c r="GH178" s="404">
        <v>0</v>
      </c>
      <c r="GI178" s="404">
        <v>0</v>
      </c>
      <c r="GJ178" s="404">
        <v>0</v>
      </c>
      <c r="GK178" s="404">
        <v>0</v>
      </c>
      <c r="GL178" s="404">
        <v>52216.780045351472</v>
      </c>
      <c r="GM178" s="404">
        <v>49730.266709858544</v>
      </c>
      <c r="GN178" s="404">
        <v>47362.158771293856</v>
      </c>
      <c r="GO178" s="404">
        <v>45106.817877422713</v>
      </c>
      <c r="GP178" s="404">
        <v>42958.87416897402</v>
      </c>
      <c r="GQ178" s="404">
        <v>40913.213494260963</v>
      </c>
      <c r="GR178" s="404">
        <v>38964.965232629489</v>
      </c>
      <c r="GS178" s="404">
        <v>37109.490697742374</v>
      </c>
      <c r="GT178" s="404">
        <v>35342.372093087972</v>
      </c>
      <c r="GU178" s="404">
        <v>33659.401993417116</v>
      </c>
      <c r="GV178" s="404">
        <v>32056.573327063925</v>
      </c>
      <c r="GW178" s="404">
        <v>30530.069835298968</v>
      </c>
      <c r="GX178" s="404">
        <v>29076.256985999025</v>
      </c>
      <c r="GY178" s="404">
        <v>27691.673319999063</v>
      </c>
      <c r="GZ178" s="404">
        <v>26373.022209522918</v>
      </c>
      <c r="HA178" s="404">
        <v>25117.164009069442</v>
      </c>
      <c r="HB178" s="404">
        <v>23921.108580066139</v>
      </c>
      <c r="HC178" s="404">
        <v>22782.008171491558</v>
      </c>
      <c r="HD178" s="404">
        <v>21697.15063951577</v>
      </c>
      <c r="HE178" s="404">
        <v>20663.952990015019</v>
      </c>
      <c r="HF178" s="404">
        <v>19679.955228585735</v>
      </c>
      <c r="HG178" s="404">
        <v>18742.814503414982</v>
      </c>
      <c r="HH178" s="404">
        <v>17850.299527061889</v>
      </c>
      <c r="HI178" s="404">
        <v>17000.285263868467</v>
      </c>
      <c r="HJ178" s="404">
        <v>16190.74787035092</v>
      </c>
      <c r="HK178" s="404">
        <v>15419.759876524684</v>
      </c>
      <c r="HL178" s="404">
        <v>14685.485596690178</v>
      </c>
      <c r="HM178" s="404">
        <v>13986.176758752546</v>
      </c>
      <c r="HN178" s="404">
        <v>13320.168341669098</v>
      </c>
      <c r="HO178" s="404">
        <v>12685.874611113421</v>
      </c>
      <c r="HP178" s="404">
        <v>12081.785343917545</v>
      </c>
      <c r="HQ178" s="404">
        <v>11506.462232302423</v>
      </c>
      <c r="HR178" s="404">
        <v>10958.535459335642</v>
      </c>
      <c r="HS178" s="404">
        <v>10436.700437462514</v>
      </c>
      <c r="HT178" s="404">
        <v>9939.7147023452526</v>
      </c>
      <c r="HU178" s="404">
        <v>9466.3949546145268</v>
      </c>
      <c r="HV178" s="404">
        <v>9015.6142424900263</v>
      </c>
      <c r="HW178" s="404">
        <v>8586.2992785619281</v>
      </c>
      <c r="HX178" s="404">
        <v>8177.4278843446946</v>
      </c>
      <c r="HY178" s="404">
        <v>7788.0265565187556</v>
      </c>
      <c r="HZ178" s="404">
        <v>174371.33704577823</v>
      </c>
      <c r="IA178" s="404">
        <v>237374.89757290061</v>
      </c>
      <c r="IB178" s="408">
        <v>1.3613183312953656</v>
      </c>
      <c r="IC178" s="410"/>
    </row>
    <row r="179" spans="1:237" ht="90" customHeight="1" x14ac:dyDescent="0.2">
      <c r="A179" s="161" t="s">
        <v>2267</v>
      </c>
      <c r="B179" s="150" t="s">
        <v>2788</v>
      </c>
      <c r="C179" s="150" t="s">
        <v>2221</v>
      </c>
      <c r="D179" s="148">
        <v>12</v>
      </c>
      <c r="E179" s="150" t="s">
        <v>2825</v>
      </c>
      <c r="F179" s="151" t="s">
        <v>2826</v>
      </c>
      <c r="G179" s="151" t="s">
        <v>2827</v>
      </c>
      <c r="H179" s="79" t="s">
        <v>77</v>
      </c>
      <c r="I179" s="151" t="s">
        <v>2813</v>
      </c>
      <c r="J179" s="151">
        <v>10</v>
      </c>
      <c r="K179" s="227" t="s">
        <v>79</v>
      </c>
      <c r="L179" s="79">
        <v>2261</v>
      </c>
      <c r="M179" s="79" t="s">
        <v>2818</v>
      </c>
      <c r="N179" s="79" t="s">
        <v>81</v>
      </c>
      <c r="O179" s="79" t="s">
        <v>133</v>
      </c>
      <c r="P179" s="79" t="s">
        <v>134</v>
      </c>
      <c r="Q179" s="112" t="s">
        <v>100</v>
      </c>
      <c r="R179" s="79" t="s">
        <v>108</v>
      </c>
      <c r="S179" s="79" t="s">
        <v>99</v>
      </c>
      <c r="T179" s="79" t="s">
        <v>1850</v>
      </c>
      <c r="U179" s="79" t="s">
        <v>100</v>
      </c>
      <c r="V179" s="81">
        <v>1</v>
      </c>
      <c r="W179" s="149">
        <v>0</v>
      </c>
      <c r="X179" s="149">
        <v>0</v>
      </c>
      <c r="Y179" s="149">
        <v>0</v>
      </c>
      <c r="Z179" s="149">
        <v>0</v>
      </c>
      <c r="AA179" s="149">
        <v>0</v>
      </c>
      <c r="AB179" s="149">
        <v>0</v>
      </c>
      <c r="AC179" s="149">
        <v>0</v>
      </c>
      <c r="AD179" s="149">
        <v>0</v>
      </c>
      <c r="AE179" s="149">
        <v>0</v>
      </c>
      <c r="AF179" s="149">
        <v>0</v>
      </c>
      <c r="AG179" s="149">
        <v>0</v>
      </c>
      <c r="AH179" s="149">
        <v>0</v>
      </c>
      <c r="AI179" s="88" t="s">
        <v>88</v>
      </c>
      <c r="AJ179" s="149">
        <v>15000</v>
      </c>
      <c r="AK179" s="149">
        <v>0</v>
      </c>
      <c r="AL179" s="149">
        <v>0</v>
      </c>
      <c r="AM179" s="149">
        <v>3000</v>
      </c>
      <c r="AN179" s="149">
        <v>3000</v>
      </c>
      <c r="AO179" s="149">
        <v>3000</v>
      </c>
      <c r="AP179" s="149">
        <v>3000</v>
      </c>
      <c r="AQ179" s="149">
        <v>3000</v>
      </c>
      <c r="AR179" s="149">
        <v>0</v>
      </c>
      <c r="AS179" s="149">
        <v>0</v>
      </c>
      <c r="AT179" s="149">
        <v>0</v>
      </c>
      <c r="AU179" s="151"/>
      <c r="AV179" s="230">
        <v>1</v>
      </c>
      <c r="AW179" s="230">
        <v>0</v>
      </c>
      <c r="AX179" s="230" t="s">
        <v>3596</v>
      </c>
      <c r="AY179" s="141">
        <v>8</v>
      </c>
      <c r="AZ179" s="70">
        <v>1</v>
      </c>
      <c r="BA179" s="70">
        <v>1</v>
      </c>
      <c r="BB179" s="70">
        <v>0</v>
      </c>
      <c r="BC179" s="70">
        <v>1</v>
      </c>
      <c r="BD179" s="70">
        <v>1</v>
      </c>
      <c r="BE179" s="70">
        <v>1</v>
      </c>
      <c r="BF179" s="70">
        <v>1</v>
      </c>
      <c r="BG179" s="71">
        <v>0</v>
      </c>
      <c r="BH179" s="71">
        <v>1</v>
      </c>
      <c r="BI179" s="71">
        <v>0</v>
      </c>
      <c r="BJ179" s="71">
        <v>0</v>
      </c>
      <c r="BK179" s="71">
        <v>1</v>
      </c>
      <c r="BL179" s="70">
        <v>1</v>
      </c>
      <c r="BM179" s="70">
        <v>1</v>
      </c>
      <c r="BN179" s="70">
        <v>0</v>
      </c>
      <c r="BO179" s="70">
        <v>1</v>
      </c>
      <c r="BP179" s="403">
        <v>0</v>
      </c>
      <c r="BQ179" s="403">
        <v>0</v>
      </c>
      <c r="BR179" s="403">
        <v>3000</v>
      </c>
      <c r="BS179" s="403">
        <v>3000</v>
      </c>
      <c r="BT179" s="403">
        <v>3000</v>
      </c>
      <c r="BU179" s="403">
        <v>3000</v>
      </c>
      <c r="BV179" s="403">
        <v>3000</v>
      </c>
      <c r="BW179" s="403">
        <v>0</v>
      </c>
      <c r="BX179" s="403">
        <v>0</v>
      </c>
      <c r="BY179" s="403">
        <v>0</v>
      </c>
      <c r="BZ179" s="401">
        <v>0</v>
      </c>
      <c r="CA179" s="401">
        <v>0</v>
      </c>
      <c r="CB179" s="401">
        <v>0</v>
      </c>
      <c r="CC179" s="401">
        <v>0</v>
      </c>
      <c r="CD179" s="401">
        <v>0</v>
      </c>
      <c r="CE179" s="401">
        <v>0</v>
      </c>
      <c r="CF179" s="401">
        <v>0</v>
      </c>
      <c r="CG179" s="401">
        <v>0</v>
      </c>
      <c r="CH179" s="401">
        <v>0</v>
      </c>
      <c r="CI179" s="401">
        <v>0</v>
      </c>
      <c r="CJ179" s="401">
        <v>0</v>
      </c>
      <c r="CK179" s="401">
        <v>0</v>
      </c>
      <c r="CL179" s="401">
        <v>0</v>
      </c>
      <c r="CM179" s="401">
        <v>0</v>
      </c>
      <c r="CN179" s="401">
        <v>0</v>
      </c>
      <c r="CO179" s="401">
        <v>0</v>
      </c>
      <c r="CP179" s="401">
        <v>0</v>
      </c>
      <c r="CQ179" s="401">
        <v>0</v>
      </c>
      <c r="CR179" s="401">
        <v>0</v>
      </c>
      <c r="CS179" s="401">
        <v>0</v>
      </c>
      <c r="CT179" s="401">
        <v>0</v>
      </c>
      <c r="CU179" s="401">
        <v>0</v>
      </c>
      <c r="CV179" s="401">
        <v>0</v>
      </c>
      <c r="CW179" s="401">
        <v>0</v>
      </c>
      <c r="CX179" s="401">
        <v>0</v>
      </c>
      <c r="CY179" s="401">
        <v>0</v>
      </c>
      <c r="CZ179" s="401">
        <v>0</v>
      </c>
      <c r="DA179" s="401">
        <v>0</v>
      </c>
      <c r="DB179" s="401">
        <v>0</v>
      </c>
      <c r="DC179" s="401">
        <v>0</v>
      </c>
      <c r="DD179" s="401">
        <v>0</v>
      </c>
      <c r="DE179" s="401">
        <v>0</v>
      </c>
      <c r="DF179" s="401">
        <v>0</v>
      </c>
      <c r="DG179" s="403">
        <v>2261</v>
      </c>
      <c r="DH179" s="403">
        <v>2261</v>
      </c>
      <c r="DI179" s="403">
        <v>2261</v>
      </c>
      <c r="DJ179" s="403">
        <v>2261</v>
      </c>
      <c r="DK179" s="403">
        <v>2261</v>
      </c>
      <c r="DL179" s="403">
        <v>2261</v>
      </c>
      <c r="DM179" s="403">
        <v>2261</v>
      </c>
      <c r="DN179" s="403">
        <v>2261</v>
      </c>
      <c r="DO179" s="403">
        <v>2261</v>
      </c>
      <c r="DP179" s="403">
        <v>2261</v>
      </c>
      <c r="DQ179" s="403">
        <v>2261</v>
      </c>
      <c r="DR179" s="403">
        <v>2261</v>
      </c>
      <c r="DS179" s="403">
        <v>2261</v>
      </c>
      <c r="DT179" s="403">
        <v>2261</v>
      </c>
      <c r="DU179" s="403">
        <v>2261</v>
      </c>
      <c r="DV179" s="403">
        <v>2261</v>
      </c>
      <c r="DW179" s="403">
        <v>2261</v>
      </c>
      <c r="DX179" s="403">
        <v>2261</v>
      </c>
      <c r="DY179" s="403">
        <v>2261</v>
      </c>
      <c r="DZ179" s="403">
        <v>2261</v>
      </c>
      <c r="EA179" s="403">
        <v>2261</v>
      </c>
      <c r="EB179" s="403">
        <v>2261</v>
      </c>
      <c r="EC179" s="403">
        <v>2261</v>
      </c>
      <c r="ED179" s="403">
        <v>2261</v>
      </c>
      <c r="EE179" s="403">
        <v>2261</v>
      </c>
      <c r="EF179" s="403">
        <v>2261</v>
      </c>
      <c r="EG179" s="403">
        <v>2261</v>
      </c>
      <c r="EH179" s="403">
        <v>2261</v>
      </c>
      <c r="EI179" s="403">
        <v>2261</v>
      </c>
      <c r="EJ179" s="403">
        <v>2261</v>
      </c>
      <c r="EK179" s="403">
        <v>2261</v>
      </c>
      <c r="EL179" s="403">
        <v>2261</v>
      </c>
      <c r="EM179" s="403">
        <v>2261</v>
      </c>
      <c r="EN179" s="403">
        <v>2261</v>
      </c>
      <c r="EO179" s="403">
        <v>2261</v>
      </c>
      <c r="EP179" s="403">
        <v>2261</v>
      </c>
      <c r="EQ179" s="403">
        <v>2261</v>
      </c>
      <c r="ER179" s="403">
        <v>2261</v>
      </c>
      <c r="ES179" s="403">
        <v>2261</v>
      </c>
      <c r="ET179" s="403">
        <v>2261</v>
      </c>
      <c r="EU179" s="403">
        <v>2261</v>
      </c>
      <c r="EV179" s="403">
        <v>2261</v>
      </c>
      <c r="EW179" s="403">
        <v>2261</v>
      </c>
      <c r="EX179" s="404">
        <v>2721.0884353741494</v>
      </c>
      <c r="EY179" s="404">
        <v>2591.5127955944281</v>
      </c>
      <c r="EZ179" s="404">
        <v>2468.1074243756461</v>
      </c>
      <c r="FA179" s="404">
        <v>2350.578499405377</v>
      </c>
      <c r="FB179" s="404">
        <v>2238.6461899098831</v>
      </c>
      <c r="FC179" s="404">
        <v>0</v>
      </c>
      <c r="FD179" s="404">
        <v>0</v>
      </c>
      <c r="FE179" s="404">
        <v>0</v>
      </c>
      <c r="FF179" s="404">
        <v>0</v>
      </c>
      <c r="FG179" s="404">
        <v>0</v>
      </c>
      <c r="FH179" s="404">
        <v>0</v>
      </c>
      <c r="FI179" s="404">
        <v>0</v>
      </c>
      <c r="FJ179" s="404">
        <v>0</v>
      </c>
      <c r="FK179" s="404">
        <v>0</v>
      </c>
      <c r="FL179" s="404">
        <v>0</v>
      </c>
      <c r="FM179" s="404">
        <v>0</v>
      </c>
      <c r="FN179" s="404">
        <v>0</v>
      </c>
      <c r="FO179" s="404">
        <v>0</v>
      </c>
      <c r="FP179" s="404">
        <v>0</v>
      </c>
      <c r="FQ179" s="404">
        <v>0</v>
      </c>
      <c r="FR179" s="404">
        <v>0</v>
      </c>
      <c r="FS179" s="404">
        <v>0</v>
      </c>
      <c r="FT179" s="404">
        <v>0</v>
      </c>
      <c r="FU179" s="404">
        <v>0</v>
      </c>
      <c r="FV179" s="404">
        <v>0</v>
      </c>
      <c r="FW179" s="404">
        <v>0</v>
      </c>
      <c r="FX179" s="404">
        <v>0</v>
      </c>
      <c r="FY179" s="404">
        <v>0</v>
      </c>
      <c r="FZ179" s="404">
        <v>0</v>
      </c>
      <c r="GA179" s="404">
        <v>0</v>
      </c>
      <c r="GB179" s="404">
        <v>0</v>
      </c>
      <c r="GC179" s="404">
        <v>0</v>
      </c>
      <c r="GD179" s="404">
        <v>0</v>
      </c>
      <c r="GE179" s="404">
        <v>0</v>
      </c>
      <c r="GF179" s="404">
        <v>0</v>
      </c>
      <c r="GG179" s="404">
        <v>0</v>
      </c>
      <c r="GH179" s="404">
        <v>0</v>
      </c>
      <c r="GI179" s="404">
        <v>0</v>
      </c>
      <c r="GJ179" s="404">
        <v>0</v>
      </c>
      <c r="GK179" s="404">
        <v>0</v>
      </c>
      <c r="GL179" s="404">
        <v>2050.7936507936506</v>
      </c>
      <c r="GM179" s="404">
        <v>1953.1368102796673</v>
      </c>
      <c r="GN179" s="404">
        <v>1860.1302955044453</v>
      </c>
      <c r="GO179" s="404">
        <v>1771.5526623851856</v>
      </c>
      <c r="GP179" s="404">
        <v>1687.1930117954153</v>
      </c>
      <c r="GQ179" s="404">
        <v>1606.8504874242046</v>
      </c>
      <c r="GR179" s="404">
        <v>1530.3337975468617</v>
      </c>
      <c r="GS179" s="404">
        <v>1457.4607595684397</v>
      </c>
      <c r="GT179" s="404">
        <v>1388.0578662556568</v>
      </c>
      <c r="GU179" s="404">
        <v>1321.9598726244349</v>
      </c>
      <c r="GV179" s="404">
        <v>1259.0094024994621</v>
      </c>
      <c r="GW179" s="404">
        <v>1199.0565738090113</v>
      </c>
      <c r="GX179" s="404">
        <v>1141.9586417228682</v>
      </c>
      <c r="GY179" s="404">
        <v>1087.5796587836835</v>
      </c>
      <c r="GZ179" s="404">
        <v>1035.790151222556</v>
      </c>
      <c r="HA179" s="404">
        <v>986.46681068814837</v>
      </c>
      <c r="HB179" s="404">
        <v>939.49220065537941</v>
      </c>
      <c r="HC179" s="404">
        <v>894.75447681464698</v>
      </c>
      <c r="HD179" s="404">
        <v>852.14712077585432</v>
      </c>
      <c r="HE179" s="404">
        <v>811.56868645319469</v>
      </c>
      <c r="HF179" s="404">
        <v>772.92255852685207</v>
      </c>
      <c r="HG179" s="404">
        <v>736.1167224065257</v>
      </c>
      <c r="HH179" s="404">
        <v>701.06354514907218</v>
      </c>
      <c r="HI179" s="404">
        <v>667.67956680864006</v>
      </c>
      <c r="HJ179" s="404">
        <v>635.88530172251433</v>
      </c>
      <c r="HK179" s="404">
        <v>605.6050492595374</v>
      </c>
      <c r="HL179" s="404">
        <v>576.76671358051192</v>
      </c>
      <c r="HM179" s="404">
        <v>549.30163198143987</v>
      </c>
      <c r="HN179" s="404">
        <v>523.14441141089526</v>
      </c>
      <c r="HO179" s="404">
        <v>498.23277277228101</v>
      </c>
      <c r="HP179" s="404">
        <v>474.50740264026769</v>
      </c>
      <c r="HQ179" s="404">
        <v>451.91181203835015</v>
      </c>
      <c r="HR179" s="404">
        <v>430.39220194128586</v>
      </c>
      <c r="HS179" s="404">
        <v>409.89733518217696</v>
      </c>
      <c r="HT179" s="404">
        <v>390.37841445921617</v>
      </c>
      <c r="HU179" s="404">
        <v>371.78896615163444</v>
      </c>
      <c r="HV179" s="404">
        <v>354.08472966822336</v>
      </c>
      <c r="HW179" s="404">
        <v>337.22355206497451</v>
      </c>
      <c r="HX179" s="404">
        <v>321.1652876809282</v>
      </c>
      <c r="HY179" s="404">
        <v>305.87170255326492</v>
      </c>
      <c r="HZ179" s="404">
        <v>12369.933344659485</v>
      </c>
      <c r="IA179" s="404">
        <v>16627.46921417796</v>
      </c>
      <c r="IB179" s="408">
        <v>1.3441842207950616</v>
      </c>
      <c r="IC179" s="410"/>
    </row>
    <row r="180" spans="1:237" ht="90" customHeight="1" x14ac:dyDescent="0.2">
      <c r="A180" s="231" t="s">
        <v>271</v>
      </c>
      <c r="B180" s="85" t="s">
        <v>264</v>
      </c>
      <c r="C180" s="85" t="s">
        <v>969</v>
      </c>
      <c r="D180" s="199">
        <v>8</v>
      </c>
      <c r="E180" s="85" t="s">
        <v>970</v>
      </c>
      <c r="F180" s="95" t="s">
        <v>971</v>
      </c>
      <c r="G180" s="95" t="s">
        <v>972</v>
      </c>
      <c r="H180" s="75" t="s">
        <v>77</v>
      </c>
      <c r="I180" s="95" t="s">
        <v>864</v>
      </c>
      <c r="J180" s="266">
        <v>5</v>
      </c>
      <c r="K180" s="227" t="s">
        <v>79</v>
      </c>
      <c r="L180" s="74">
        <v>53202</v>
      </c>
      <c r="M180" s="90" t="s">
        <v>973</v>
      </c>
      <c r="N180" s="90" t="s">
        <v>96</v>
      </c>
      <c r="O180" s="13" t="s">
        <v>217</v>
      </c>
      <c r="P180" s="90" t="s">
        <v>218</v>
      </c>
      <c r="Q180" s="112" t="s">
        <v>87</v>
      </c>
      <c r="R180" s="90" t="s">
        <v>108</v>
      </c>
      <c r="S180" s="90" t="s">
        <v>99</v>
      </c>
      <c r="T180" s="90" t="s">
        <v>866</v>
      </c>
      <c r="U180" s="90" t="s">
        <v>974</v>
      </c>
      <c r="V180" s="269">
        <v>1</v>
      </c>
      <c r="W180" s="192">
        <v>180000</v>
      </c>
      <c r="X180" s="192">
        <v>180000</v>
      </c>
      <c r="Y180" s="192">
        <v>0</v>
      </c>
      <c r="Z180" s="192">
        <v>0</v>
      </c>
      <c r="AA180" s="192">
        <v>180000</v>
      </c>
      <c r="AB180" s="192">
        <v>0</v>
      </c>
      <c r="AC180" s="192">
        <v>0</v>
      </c>
      <c r="AD180" s="192">
        <v>0</v>
      </c>
      <c r="AE180" s="192">
        <v>0</v>
      </c>
      <c r="AF180" s="192">
        <v>0</v>
      </c>
      <c r="AG180" s="192">
        <v>0</v>
      </c>
      <c r="AH180" s="192">
        <v>0</v>
      </c>
      <c r="AI180" s="74" t="s">
        <v>88</v>
      </c>
      <c r="AJ180" s="192"/>
      <c r="AK180" s="192"/>
      <c r="AL180" s="192"/>
      <c r="AM180" s="192"/>
      <c r="AN180" s="192"/>
      <c r="AO180" s="192"/>
      <c r="AP180" s="192"/>
      <c r="AQ180" s="192"/>
      <c r="AR180" s="192"/>
      <c r="AS180" s="192"/>
      <c r="AT180" s="192"/>
      <c r="AU180" s="95" t="s">
        <v>975</v>
      </c>
      <c r="AV180" s="230">
        <v>1</v>
      </c>
      <c r="AW180" s="230">
        <v>0</v>
      </c>
      <c r="AX180" s="230" t="s">
        <v>3594</v>
      </c>
      <c r="AY180" s="141">
        <v>6</v>
      </c>
      <c r="AZ180" s="70">
        <v>1</v>
      </c>
      <c r="BA180" s="70">
        <v>1</v>
      </c>
      <c r="BB180" s="70">
        <v>0</v>
      </c>
      <c r="BC180" s="70">
        <v>1</v>
      </c>
      <c r="BD180" s="70">
        <v>1</v>
      </c>
      <c r="BE180" s="70">
        <v>1</v>
      </c>
      <c r="BF180" s="70">
        <v>1</v>
      </c>
      <c r="BG180" s="71">
        <v>0</v>
      </c>
      <c r="BH180" s="71">
        <v>0</v>
      </c>
      <c r="BI180" s="71">
        <v>0</v>
      </c>
      <c r="BJ180" s="71">
        <v>0</v>
      </c>
      <c r="BK180" s="71">
        <v>0</v>
      </c>
      <c r="BL180" s="70">
        <v>1</v>
      </c>
      <c r="BM180" s="70">
        <v>0</v>
      </c>
      <c r="BN180" s="70">
        <v>0</v>
      </c>
      <c r="BO180" s="70">
        <v>0</v>
      </c>
      <c r="BP180" s="403">
        <v>0</v>
      </c>
      <c r="BQ180" s="403">
        <v>0</v>
      </c>
      <c r="BR180" s="403">
        <v>180000</v>
      </c>
      <c r="BS180" s="403">
        <v>0</v>
      </c>
      <c r="BT180" s="403">
        <v>0</v>
      </c>
      <c r="BU180" s="403">
        <v>0</v>
      </c>
      <c r="BV180" s="403">
        <v>0</v>
      </c>
      <c r="BW180" s="403">
        <v>0</v>
      </c>
      <c r="BX180" s="403">
        <v>0</v>
      </c>
      <c r="BY180" s="403">
        <v>0</v>
      </c>
      <c r="BZ180" s="401">
        <v>0</v>
      </c>
      <c r="CA180" s="401">
        <v>0</v>
      </c>
      <c r="CB180" s="401">
        <v>0</v>
      </c>
      <c r="CC180" s="401">
        <v>0</v>
      </c>
      <c r="CD180" s="401">
        <v>0</v>
      </c>
      <c r="CE180" s="401">
        <v>0</v>
      </c>
      <c r="CF180" s="401">
        <v>0</v>
      </c>
      <c r="CG180" s="401">
        <v>0</v>
      </c>
      <c r="CH180" s="401">
        <v>0</v>
      </c>
      <c r="CI180" s="401">
        <v>0</v>
      </c>
      <c r="CJ180" s="401">
        <v>0</v>
      </c>
      <c r="CK180" s="401">
        <v>0</v>
      </c>
      <c r="CL180" s="401">
        <v>0</v>
      </c>
      <c r="CM180" s="401">
        <v>0</v>
      </c>
      <c r="CN180" s="401">
        <v>0</v>
      </c>
      <c r="CO180" s="401">
        <v>0</v>
      </c>
      <c r="CP180" s="401">
        <v>0</v>
      </c>
      <c r="CQ180" s="401">
        <v>0</v>
      </c>
      <c r="CR180" s="401">
        <v>0</v>
      </c>
      <c r="CS180" s="401">
        <v>0</v>
      </c>
      <c r="CT180" s="401">
        <v>0</v>
      </c>
      <c r="CU180" s="401">
        <v>0</v>
      </c>
      <c r="CV180" s="401">
        <v>0</v>
      </c>
      <c r="CW180" s="401">
        <v>0</v>
      </c>
      <c r="CX180" s="401">
        <v>0</v>
      </c>
      <c r="CY180" s="401">
        <v>0</v>
      </c>
      <c r="CZ180" s="401">
        <v>0</v>
      </c>
      <c r="DA180" s="401">
        <v>0</v>
      </c>
      <c r="DB180" s="401">
        <v>0</v>
      </c>
      <c r="DC180" s="401">
        <v>0</v>
      </c>
      <c r="DD180" s="401">
        <v>0</v>
      </c>
      <c r="DE180" s="401">
        <v>0</v>
      </c>
      <c r="DF180" s="401">
        <v>0</v>
      </c>
      <c r="DG180" s="403">
        <v>53202</v>
      </c>
      <c r="DH180" s="403">
        <v>53202</v>
      </c>
      <c r="DI180" s="403">
        <v>53202</v>
      </c>
      <c r="DJ180" s="403">
        <v>53202</v>
      </c>
      <c r="DK180" s="403">
        <v>53202</v>
      </c>
      <c r="DL180" s="403">
        <v>53202</v>
      </c>
      <c r="DM180" s="403">
        <v>53202</v>
      </c>
      <c r="DN180" s="403">
        <v>53202</v>
      </c>
      <c r="DO180" s="403">
        <v>53202</v>
      </c>
      <c r="DP180" s="403">
        <v>53202</v>
      </c>
      <c r="DQ180" s="403">
        <v>53202</v>
      </c>
      <c r="DR180" s="403">
        <v>53202</v>
      </c>
      <c r="DS180" s="403">
        <v>53202</v>
      </c>
      <c r="DT180" s="403">
        <v>53202</v>
      </c>
      <c r="DU180" s="403">
        <v>53202</v>
      </c>
      <c r="DV180" s="403">
        <v>53202</v>
      </c>
      <c r="DW180" s="403">
        <v>53202</v>
      </c>
      <c r="DX180" s="403">
        <v>53202</v>
      </c>
      <c r="DY180" s="403">
        <v>53202</v>
      </c>
      <c r="DZ180" s="403">
        <v>53202</v>
      </c>
      <c r="EA180" s="403">
        <v>53202</v>
      </c>
      <c r="EB180" s="403">
        <v>53202</v>
      </c>
      <c r="EC180" s="403">
        <v>53202</v>
      </c>
      <c r="ED180" s="403">
        <v>53202</v>
      </c>
      <c r="EE180" s="403">
        <v>53202</v>
      </c>
      <c r="EF180" s="403">
        <v>53202</v>
      </c>
      <c r="EG180" s="403">
        <v>53202</v>
      </c>
      <c r="EH180" s="403">
        <v>53202</v>
      </c>
      <c r="EI180" s="403">
        <v>53202</v>
      </c>
      <c r="EJ180" s="403">
        <v>53202</v>
      </c>
      <c r="EK180" s="403">
        <v>53202</v>
      </c>
      <c r="EL180" s="403">
        <v>53202</v>
      </c>
      <c r="EM180" s="403">
        <v>53202</v>
      </c>
      <c r="EN180" s="403">
        <v>53202</v>
      </c>
      <c r="EO180" s="403">
        <v>53202</v>
      </c>
      <c r="EP180" s="403">
        <v>53202</v>
      </c>
      <c r="EQ180" s="403">
        <v>53202</v>
      </c>
      <c r="ER180" s="403">
        <v>53202</v>
      </c>
      <c r="ES180" s="403">
        <v>53202</v>
      </c>
      <c r="ET180" s="403">
        <v>53202</v>
      </c>
      <c r="EU180" s="403">
        <v>53202</v>
      </c>
      <c r="EV180" s="403">
        <v>53202</v>
      </c>
      <c r="EW180" s="403">
        <v>53202</v>
      </c>
      <c r="EX180" s="404">
        <v>163265.30612244896</v>
      </c>
      <c r="EY180" s="404">
        <v>0</v>
      </c>
      <c r="EZ180" s="404">
        <v>0</v>
      </c>
      <c r="FA180" s="404">
        <v>0</v>
      </c>
      <c r="FB180" s="404">
        <v>0</v>
      </c>
      <c r="FC180" s="404">
        <v>0</v>
      </c>
      <c r="FD180" s="404">
        <v>0</v>
      </c>
      <c r="FE180" s="404">
        <v>0</v>
      </c>
      <c r="FF180" s="404">
        <v>0</v>
      </c>
      <c r="FG180" s="404">
        <v>0</v>
      </c>
      <c r="FH180" s="404">
        <v>0</v>
      </c>
      <c r="FI180" s="404">
        <v>0</v>
      </c>
      <c r="FJ180" s="404">
        <v>0</v>
      </c>
      <c r="FK180" s="404">
        <v>0</v>
      </c>
      <c r="FL180" s="404">
        <v>0</v>
      </c>
      <c r="FM180" s="404">
        <v>0</v>
      </c>
      <c r="FN180" s="404">
        <v>0</v>
      </c>
      <c r="FO180" s="404">
        <v>0</v>
      </c>
      <c r="FP180" s="404">
        <v>0</v>
      </c>
      <c r="FQ180" s="404">
        <v>0</v>
      </c>
      <c r="FR180" s="404">
        <v>0</v>
      </c>
      <c r="FS180" s="404">
        <v>0</v>
      </c>
      <c r="FT180" s="404">
        <v>0</v>
      </c>
      <c r="FU180" s="404">
        <v>0</v>
      </c>
      <c r="FV180" s="404">
        <v>0</v>
      </c>
      <c r="FW180" s="404">
        <v>0</v>
      </c>
      <c r="FX180" s="404">
        <v>0</v>
      </c>
      <c r="FY180" s="404">
        <v>0</v>
      </c>
      <c r="FZ180" s="404">
        <v>0</v>
      </c>
      <c r="GA180" s="404">
        <v>0</v>
      </c>
      <c r="GB180" s="404">
        <v>0</v>
      </c>
      <c r="GC180" s="404">
        <v>0</v>
      </c>
      <c r="GD180" s="404">
        <v>0</v>
      </c>
      <c r="GE180" s="404">
        <v>0</v>
      </c>
      <c r="GF180" s="404">
        <v>0</v>
      </c>
      <c r="GG180" s="404">
        <v>0</v>
      </c>
      <c r="GH180" s="404">
        <v>0</v>
      </c>
      <c r="GI180" s="404">
        <v>0</v>
      </c>
      <c r="GJ180" s="404">
        <v>0</v>
      </c>
      <c r="GK180" s="404">
        <v>0</v>
      </c>
      <c r="GL180" s="404">
        <v>48255.78231292517</v>
      </c>
      <c r="GM180" s="404">
        <v>45957.887917071588</v>
      </c>
      <c r="GN180" s="404">
        <v>43769.417063877707</v>
      </c>
      <c r="GO180" s="404">
        <v>41685.159108454951</v>
      </c>
      <c r="GP180" s="404">
        <v>39700.151531861862</v>
      </c>
      <c r="GQ180" s="404">
        <v>37809.668125582721</v>
      </c>
      <c r="GR180" s="404">
        <v>36009.207738650213</v>
      </c>
      <c r="GS180" s="404">
        <v>34294.48356061925</v>
      </c>
      <c r="GT180" s="404">
        <v>32661.412914875476</v>
      </c>
      <c r="GU180" s="404">
        <v>31106.107537976641</v>
      </c>
      <c r="GV180" s="404">
        <v>29624.86432188252</v>
      </c>
      <c r="GW180" s="404">
        <v>28214.156497030966</v>
      </c>
      <c r="GX180" s="404">
        <v>26870.625235267595</v>
      </c>
      <c r="GY180" s="404">
        <v>25591.071652635797</v>
      </c>
      <c r="GZ180" s="404">
        <v>24372.449192986474</v>
      </c>
      <c r="HA180" s="404">
        <v>23211.856374272829</v>
      </c>
      <c r="HB180" s="404">
        <v>22106.529880259837</v>
      </c>
      <c r="HC180" s="404">
        <v>21053.837981199846</v>
      </c>
      <c r="HD180" s="404">
        <v>20051.274267809378</v>
      </c>
      <c r="HE180" s="404">
        <v>19096.45168362798</v>
      </c>
      <c r="HF180" s="404">
        <v>18187.096841550458</v>
      </c>
      <c r="HG180" s="404">
        <v>17321.044611000434</v>
      </c>
      <c r="HH180" s="404">
        <v>16496.232962857557</v>
      </c>
      <c r="HI180" s="404">
        <v>15710.698059864339</v>
      </c>
      <c r="HJ180" s="404">
        <v>14962.569580823179</v>
      </c>
      <c r="HK180" s="404">
        <v>14250.066267450646</v>
      </c>
      <c r="HL180" s="404">
        <v>13571.491683286331</v>
      </c>
      <c r="HM180" s="404">
        <v>12925.230174558408</v>
      </c>
      <c r="HN180" s="404">
        <v>12309.743023388965</v>
      </c>
      <c r="HO180" s="404">
        <v>11723.564784179962</v>
      </c>
      <c r="HP180" s="404">
        <v>11165.299794457107</v>
      </c>
      <c r="HQ180" s="404">
        <v>10633.618851863912</v>
      </c>
      <c r="HR180" s="404">
        <v>10127.256049394202</v>
      </c>
      <c r="HS180" s="404">
        <v>9645.0057613278095</v>
      </c>
      <c r="HT180" s="404">
        <v>9185.7197726931536</v>
      </c>
      <c r="HU180" s="404">
        <v>8748.3045454220501</v>
      </c>
      <c r="HV180" s="404">
        <v>8331.7186146876684</v>
      </c>
      <c r="HW180" s="404">
        <v>7934.9701092263495</v>
      </c>
      <c r="HX180" s="404">
        <v>7557.1143897393813</v>
      </c>
      <c r="HY180" s="404">
        <v>7197.2517997517907</v>
      </c>
      <c r="HZ180" s="404">
        <v>163265.30612244896</v>
      </c>
      <c r="IA180" s="404">
        <v>219368.39793419128</v>
      </c>
      <c r="IB180" s="408">
        <v>1.3436314373469218</v>
      </c>
      <c r="IC180" s="410"/>
    </row>
    <row r="181" spans="1:237" ht="90" customHeight="1" x14ac:dyDescent="0.2">
      <c r="A181" s="233" t="s">
        <v>272</v>
      </c>
      <c r="B181" s="234" t="s">
        <v>273</v>
      </c>
      <c r="C181" s="234" t="s">
        <v>274</v>
      </c>
      <c r="D181" s="235">
        <v>2</v>
      </c>
      <c r="E181" s="234" t="s">
        <v>275</v>
      </c>
      <c r="F181" s="236" t="s">
        <v>276</v>
      </c>
      <c r="G181" s="236" t="s">
        <v>277</v>
      </c>
      <c r="H181" s="13" t="s">
        <v>77</v>
      </c>
      <c r="I181" s="236" t="s">
        <v>278</v>
      </c>
      <c r="J181" s="236">
        <v>5</v>
      </c>
      <c r="K181" s="95" t="s">
        <v>206</v>
      </c>
      <c r="L181" s="77">
        <v>2990</v>
      </c>
      <c r="M181" s="13" t="s">
        <v>279</v>
      </c>
      <c r="N181" s="13" t="s">
        <v>147</v>
      </c>
      <c r="O181" s="13" t="s">
        <v>82</v>
      </c>
      <c r="P181" s="13" t="s">
        <v>280</v>
      </c>
      <c r="Q181" s="112" t="s">
        <v>100</v>
      </c>
      <c r="R181" s="13" t="s">
        <v>108</v>
      </c>
      <c r="S181" s="13" t="s">
        <v>99</v>
      </c>
      <c r="T181" s="13" t="s">
        <v>281</v>
      </c>
      <c r="U181" s="13" t="s">
        <v>100</v>
      </c>
      <c r="V181" s="196">
        <v>1</v>
      </c>
      <c r="W181" s="239">
        <v>10500</v>
      </c>
      <c r="X181" s="239">
        <v>0</v>
      </c>
      <c r="Y181" s="239">
        <v>0</v>
      </c>
      <c r="Z181" s="239">
        <v>0</v>
      </c>
      <c r="AA181" s="239">
        <v>10500</v>
      </c>
      <c r="AB181" s="239">
        <v>0</v>
      </c>
      <c r="AC181" s="239">
        <v>0</v>
      </c>
      <c r="AD181" s="239">
        <v>0</v>
      </c>
      <c r="AE181" s="239">
        <v>0</v>
      </c>
      <c r="AF181" s="239">
        <v>0</v>
      </c>
      <c r="AG181" s="239">
        <v>0</v>
      </c>
      <c r="AH181" s="239">
        <v>0</v>
      </c>
      <c r="AI181" s="13" t="s">
        <v>88</v>
      </c>
      <c r="AJ181" s="239">
        <v>0</v>
      </c>
      <c r="AK181" s="239">
        <v>0</v>
      </c>
      <c r="AL181" s="239">
        <v>0</v>
      </c>
      <c r="AM181" s="239">
        <v>0</v>
      </c>
      <c r="AN181" s="239">
        <v>0</v>
      </c>
      <c r="AO181" s="239">
        <v>0</v>
      </c>
      <c r="AP181" s="239">
        <v>0</v>
      </c>
      <c r="AQ181" s="239">
        <v>0</v>
      </c>
      <c r="AR181" s="239">
        <v>0</v>
      </c>
      <c r="AS181" s="239">
        <v>0</v>
      </c>
      <c r="AT181" s="239">
        <v>0</v>
      </c>
      <c r="AU181" s="236"/>
      <c r="AV181" s="230">
        <v>1</v>
      </c>
      <c r="AW181" s="230">
        <v>0</v>
      </c>
      <c r="AX181" s="230" t="s">
        <v>3609</v>
      </c>
      <c r="AY181" s="141">
        <v>9</v>
      </c>
      <c r="AZ181" s="70">
        <v>1</v>
      </c>
      <c r="BA181" s="70">
        <v>1</v>
      </c>
      <c r="BB181" s="70">
        <v>1</v>
      </c>
      <c r="BC181" s="70">
        <v>1</v>
      </c>
      <c r="BD181" s="70">
        <v>1</v>
      </c>
      <c r="BE181" s="70">
        <v>1</v>
      </c>
      <c r="BF181" s="70">
        <v>1</v>
      </c>
      <c r="BG181" s="71">
        <v>0</v>
      </c>
      <c r="BH181" s="71">
        <v>1</v>
      </c>
      <c r="BI181" s="71">
        <v>0</v>
      </c>
      <c r="BJ181" s="71">
        <v>1</v>
      </c>
      <c r="BK181" s="71">
        <v>0</v>
      </c>
      <c r="BL181" s="70">
        <v>1</v>
      </c>
      <c r="BM181" s="70">
        <v>1</v>
      </c>
      <c r="BN181" s="70">
        <v>0</v>
      </c>
      <c r="BO181" s="70">
        <v>1</v>
      </c>
      <c r="BP181" s="403">
        <v>0</v>
      </c>
      <c r="BQ181" s="403">
        <v>0</v>
      </c>
      <c r="BR181" s="403">
        <v>10500</v>
      </c>
      <c r="BS181" s="403">
        <v>0</v>
      </c>
      <c r="BT181" s="403">
        <v>0</v>
      </c>
      <c r="BU181" s="403">
        <v>0</v>
      </c>
      <c r="BV181" s="403">
        <v>0</v>
      </c>
      <c r="BW181" s="403">
        <v>0</v>
      </c>
      <c r="BX181" s="403">
        <v>0</v>
      </c>
      <c r="BY181" s="403">
        <v>0</v>
      </c>
      <c r="BZ181" s="401">
        <v>0</v>
      </c>
      <c r="CA181" s="401">
        <v>0</v>
      </c>
      <c r="CB181" s="401">
        <v>0</v>
      </c>
      <c r="CC181" s="401">
        <v>0</v>
      </c>
      <c r="CD181" s="401">
        <v>0</v>
      </c>
      <c r="CE181" s="401">
        <v>0</v>
      </c>
      <c r="CF181" s="401">
        <v>0</v>
      </c>
      <c r="CG181" s="401">
        <v>0</v>
      </c>
      <c r="CH181" s="401">
        <v>0</v>
      </c>
      <c r="CI181" s="401">
        <v>0</v>
      </c>
      <c r="CJ181" s="401">
        <v>0</v>
      </c>
      <c r="CK181" s="401">
        <v>0</v>
      </c>
      <c r="CL181" s="401">
        <v>0</v>
      </c>
      <c r="CM181" s="401">
        <v>0</v>
      </c>
      <c r="CN181" s="401">
        <v>0</v>
      </c>
      <c r="CO181" s="401">
        <v>0</v>
      </c>
      <c r="CP181" s="401">
        <v>0</v>
      </c>
      <c r="CQ181" s="401">
        <v>0</v>
      </c>
      <c r="CR181" s="401">
        <v>0</v>
      </c>
      <c r="CS181" s="401">
        <v>0</v>
      </c>
      <c r="CT181" s="401">
        <v>0</v>
      </c>
      <c r="CU181" s="401">
        <v>0</v>
      </c>
      <c r="CV181" s="401">
        <v>0</v>
      </c>
      <c r="CW181" s="401">
        <v>0</v>
      </c>
      <c r="CX181" s="401">
        <v>0</v>
      </c>
      <c r="CY181" s="401">
        <v>0</v>
      </c>
      <c r="CZ181" s="401">
        <v>0</v>
      </c>
      <c r="DA181" s="401">
        <v>0</v>
      </c>
      <c r="DB181" s="401">
        <v>0</v>
      </c>
      <c r="DC181" s="401">
        <v>0</v>
      </c>
      <c r="DD181" s="401">
        <v>0</v>
      </c>
      <c r="DE181" s="401">
        <v>0</v>
      </c>
      <c r="DF181" s="401">
        <v>0</v>
      </c>
      <c r="DG181" s="403">
        <v>2990</v>
      </c>
      <c r="DH181" s="403">
        <v>2990</v>
      </c>
      <c r="DI181" s="403">
        <v>2990</v>
      </c>
      <c r="DJ181" s="403">
        <v>2990</v>
      </c>
      <c r="DK181" s="403">
        <v>2990</v>
      </c>
      <c r="DL181" s="403">
        <v>2990</v>
      </c>
      <c r="DM181" s="403">
        <v>2990</v>
      </c>
      <c r="DN181" s="403">
        <v>2990</v>
      </c>
      <c r="DO181" s="403">
        <v>2990</v>
      </c>
      <c r="DP181" s="403">
        <v>2990</v>
      </c>
      <c r="DQ181" s="403">
        <v>2990</v>
      </c>
      <c r="DR181" s="403">
        <v>2990</v>
      </c>
      <c r="DS181" s="403">
        <v>2990</v>
      </c>
      <c r="DT181" s="403">
        <v>2990</v>
      </c>
      <c r="DU181" s="403">
        <v>2990</v>
      </c>
      <c r="DV181" s="403">
        <v>2990</v>
      </c>
      <c r="DW181" s="403">
        <v>2990</v>
      </c>
      <c r="DX181" s="403">
        <v>2990</v>
      </c>
      <c r="DY181" s="403">
        <v>2990</v>
      </c>
      <c r="DZ181" s="403">
        <v>2990</v>
      </c>
      <c r="EA181" s="403">
        <v>2990</v>
      </c>
      <c r="EB181" s="403">
        <v>2990</v>
      </c>
      <c r="EC181" s="403">
        <v>2990</v>
      </c>
      <c r="ED181" s="403">
        <v>2990</v>
      </c>
      <c r="EE181" s="403">
        <v>2990</v>
      </c>
      <c r="EF181" s="403">
        <v>2990</v>
      </c>
      <c r="EG181" s="403">
        <v>2990</v>
      </c>
      <c r="EH181" s="403">
        <v>2990</v>
      </c>
      <c r="EI181" s="403">
        <v>2990</v>
      </c>
      <c r="EJ181" s="403">
        <v>2990</v>
      </c>
      <c r="EK181" s="403">
        <v>2990</v>
      </c>
      <c r="EL181" s="403">
        <v>2990</v>
      </c>
      <c r="EM181" s="403">
        <v>2990</v>
      </c>
      <c r="EN181" s="403">
        <v>2990</v>
      </c>
      <c r="EO181" s="403">
        <v>2990</v>
      </c>
      <c r="EP181" s="403">
        <v>2990</v>
      </c>
      <c r="EQ181" s="403">
        <v>2990</v>
      </c>
      <c r="ER181" s="403">
        <v>2990</v>
      </c>
      <c r="ES181" s="403">
        <v>2990</v>
      </c>
      <c r="ET181" s="403">
        <v>2990</v>
      </c>
      <c r="EU181" s="403">
        <v>2990</v>
      </c>
      <c r="EV181" s="403">
        <v>2990</v>
      </c>
      <c r="EW181" s="403">
        <v>2990</v>
      </c>
      <c r="EX181" s="404">
        <v>9523.8095238095229</v>
      </c>
      <c r="EY181" s="404">
        <v>0</v>
      </c>
      <c r="EZ181" s="404">
        <v>0</v>
      </c>
      <c r="FA181" s="404">
        <v>0</v>
      </c>
      <c r="FB181" s="404">
        <v>0</v>
      </c>
      <c r="FC181" s="404">
        <v>0</v>
      </c>
      <c r="FD181" s="404">
        <v>0</v>
      </c>
      <c r="FE181" s="404">
        <v>0</v>
      </c>
      <c r="FF181" s="404">
        <v>0</v>
      </c>
      <c r="FG181" s="404">
        <v>0</v>
      </c>
      <c r="FH181" s="404">
        <v>0</v>
      </c>
      <c r="FI181" s="404">
        <v>0</v>
      </c>
      <c r="FJ181" s="404">
        <v>0</v>
      </c>
      <c r="FK181" s="404">
        <v>0</v>
      </c>
      <c r="FL181" s="404">
        <v>0</v>
      </c>
      <c r="FM181" s="404">
        <v>0</v>
      </c>
      <c r="FN181" s="404">
        <v>0</v>
      </c>
      <c r="FO181" s="404">
        <v>0</v>
      </c>
      <c r="FP181" s="404">
        <v>0</v>
      </c>
      <c r="FQ181" s="404">
        <v>0</v>
      </c>
      <c r="FR181" s="404">
        <v>0</v>
      </c>
      <c r="FS181" s="404">
        <v>0</v>
      </c>
      <c r="FT181" s="404">
        <v>0</v>
      </c>
      <c r="FU181" s="404">
        <v>0</v>
      </c>
      <c r="FV181" s="404">
        <v>0</v>
      </c>
      <c r="FW181" s="404">
        <v>0</v>
      </c>
      <c r="FX181" s="404">
        <v>0</v>
      </c>
      <c r="FY181" s="404">
        <v>0</v>
      </c>
      <c r="FZ181" s="404">
        <v>0</v>
      </c>
      <c r="GA181" s="404">
        <v>0</v>
      </c>
      <c r="GB181" s="404">
        <v>0</v>
      </c>
      <c r="GC181" s="404">
        <v>0</v>
      </c>
      <c r="GD181" s="404">
        <v>0</v>
      </c>
      <c r="GE181" s="404">
        <v>0</v>
      </c>
      <c r="GF181" s="404">
        <v>0</v>
      </c>
      <c r="GG181" s="404">
        <v>0</v>
      </c>
      <c r="GH181" s="404">
        <v>0</v>
      </c>
      <c r="GI181" s="404">
        <v>0</v>
      </c>
      <c r="GJ181" s="404">
        <v>0</v>
      </c>
      <c r="GK181" s="404">
        <v>0</v>
      </c>
      <c r="GL181" s="404">
        <v>2712.0181405895692</v>
      </c>
      <c r="GM181" s="404">
        <v>2582.8744196091134</v>
      </c>
      <c r="GN181" s="404">
        <v>2459.880399627727</v>
      </c>
      <c r="GO181" s="404">
        <v>2342.7432377406922</v>
      </c>
      <c r="GP181" s="404">
        <v>2231.1840359435168</v>
      </c>
      <c r="GQ181" s="404">
        <v>2124.937177089063</v>
      </c>
      <c r="GR181" s="404">
        <v>2023.7496924657746</v>
      </c>
      <c r="GS181" s="404">
        <v>1927.3806594912139</v>
      </c>
      <c r="GT181" s="404">
        <v>1835.6006280868703</v>
      </c>
      <c r="GU181" s="404">
        <v>1748.1910743684477</v>
      </c>
      <c r="GV181" s="404">
        <v>1664.9438803509029</v>
      </c>
      <c r="GW181" s="404">
        <v>1585.6608384294311</v>
      </c>
      <c r="GX181" s="404">
        <v>1510.1531794566013</v>
      </c>
      <c r="GY181" s="404">
        <v>1438.2411232920008</v>
      </c>
      <c r="GZ181" s="404">
        <v>1369.7534507542866</v>
      </c>
      <c r="HA181" s="404">
        <v>1304.5270959564632</v>
      </c>
      <c r="HB181" s="404">
        <v>1242.4067580537746</v>
      </c>
      <c r="HC181" s="404">
        <v>1183.2445314797853</v>
      </c>
      <c r="HD181" s="404">
        <v>1126.8995537902717</v>
      </c>
      <c r="HE181" s="404">
        <v>1073.2376702764493</v>
      </c>
      <c r="HF181" s="404">
        <v>1022.1311145489994</v>
      </c>
      <c r="HG181" s="404">
        <v>973.45820433238021</v>
      </c>
      <c r="HH181" s="404">
        <v>927.10305174512416</v>
      </c>
      <c r="HI181" s="404">
        <v>882.95528737630866</v>
      </c>
      <c r="HJ181" s="404">
        <v>840.90979750124632</v>
      </c>
      <c r="HK181" s="404">
        <v>800.86647381071077</v>
      </c>
      <c r="HL181" s="404">
        <v>762.72997505781984</v>
      </c>
      <c r="HM181" s="404">
        <v>726.40950005506636</v>
      </c>
      <c r="HN181" s="404">
        <v>691.81857148101585</v>
      </c>
      <c r="HO181" s="404">
        <v>658.87482998191956</v>
      </c>
      <c r="HP181" s="404">
        <v>627.49983807801868</v>
      </c>
      <c r="HQ181" s="404">
        <v>597.61889340763685</v>
      </c>
      <c r="HR181" s="404">
        <v>569.16085086441603</v>
      </c>
      <c r="HS181" s="404">
        <v>542.05795320420566</v>
      </c>
      <c r="HT181" s="404">
        <v>516.2456697182912</v>
      </c>
      <c r="HU181" s="404">
        <v>491.66254258884874</v>
      </c>
      <c r="HV181" s="404">
        <v>468.25004056080837</v>
      </c>
      <c r="HW181" s="404">
        <v>445.95241958172221</v>
      </c>
      <c r="HX181" s="404">
        <v>424.71659007783069</v>
      </c>
      <c r="HY181" s="404">
        <v>404.49199055031494</v>
      </c>
      <c r="HZ181" s="404">
        <v>9523.8095238095229</v>
      </c>
      <c r="IA181" s="404">
        <v>12328.700233510621</v>
      </c>
      <c r="IB181" s="408">
        <v>1.2945135245186152</v>
      </c>
      <c r="IC181" s="410"/>
    </row>
    <row r="182" spans="1:237" ht="90" customHeight="1" x14ac:dyDescent="0.2">
      <c r="A182" s="231" t="s">
        <v>784</v>
      </c>
      <c r="B182" s="85" t="s">
        <v>785</v>
      </c>
      <c r="C182" s="85" t="s">
        <v>813</v>
      </c>
      <c r="D182" s="199">
        <v>13</v>
      </c>
      <c r="E182" s="85" t="s">
        <v>814</v>
      </c>
      <c r="F182" s="95" t="s">
        <v>815</v>
      </c>
      <c r="G182" s="95" t="s">
        <v>816</v>
      </c>
      <c r="H182" s="90" t="s">
        <v>77</v>
      </c>
      <c r="I182" s="95" t="s">
        <v>789</v>
      </c>
      <c r="J182" s="90">
        <v>40</v>
      </c>
      <c r="K182" s="227" t="s">
        <v>94</v>
      </c>
      <c r="L182" s="74">
        <v>10000</v>
      </c>
      <c r="M182" s="85" t="s">
        <v>852</v>
      </c>
      <c r="N182" s="90" t="s">
        <v>81</v>
      </c>
      <c r="O182" s="13" t="s">
        <v>217</v>
      </c>
      <c r="P182" s="90" t="s">
        <v>218</v>
      </c>
      <c r="Q182" s="112" t="s">
        <v>100</v>
      </c>
      <c r="R182" s="90" t="s">
        <v>226</v>
      </c>
      <c r="S182" s="90" t="s">
        <v>790</v>
      </c>
      <c r="T182" s="90" t="s">
        <v>791</v>
      </c>
      <c r="U182" s="90" t="s">
        <v>100</v>
      </c>
      <c r="V182" s="193">
        <v>1</v>
      </c>
      <c r="W182" s="192">
        <v>150000</v>
      </c>
      <c r="X182" s="192">
        <v>7500</v>
      </c>
      <c r="Y182" s="192">
        <v>0</v>
      </c>
      <c r="Z182" s="192">
        <v>0</v>
      </c>
      <c r="AA182" s="192">
        <v>0</v>
      </c>
      <c r="AB182" s="192">
        <v>150000</v>
      </c>
      <c r="AC182" s="192">
        <v>0</v>
      </c>
      <c r="AD182" s="192">
        <v>0</v>
      </c>
      <c r="AE182" s="192">
        <v>0</v>
      </c>
      <c r="AF182" s="192">
        <v>0</v>
      </c>
      <c r="AG182" s="192">
        <v>0</v>
      </c>
      <c r="AH182" s="192">
        <v>0</v>
      </c>
      <c r="AI182" s="90" t="s">
        <v>88</v>
      </c>
      <c r="AJ182" s="192">
        <v>10000</v>
      </c>
      <c r="AK182" s="192">
        <v>0</v>
      </c>
      <c r="AL182" s="192">
        <v>0</v>
      </c>
      <c r="AM182" s="192">
        <v>0</v>
      </c>
      <c r="AN182" s="192">
        <v>0</v>
      </c>
      <c r="AO182" s="192">
        <v>0</v>
      </c>
      <c r="AP182" s="192">
        <v>0</v>
      </c>
      <c r="AQ182" s="192">
        <v>0</v>
      </c>
      <c r="AR182" s="192">
        <v>0</v>
      </c>
      <c r="AS182" s="192">
        <v>0</v>
      </c>
      <c r="AT182" s="192">
        <v>0</v>
      </c>
      <c r="AU182" s="95"/>
      <c r="AV182" s="230">
        <v>1</v>
      </c>
      <c r="AW182" s="230">
        <v>0</v>
      </c>
      <c r="AX182" s="230" t="s">
        <v>3594</v>
      </c>
      <c r="AY182" s="141">
        <v>7</v>
      </c>
      <c r="AZ182" s="70">
        <v>1</v>
      </c>
      <c r="BA182" s="70">
        <v>0</v>
      </c>
      <c r="BB182" s="70">
        <v>0</v>
      </c>
      <c r="BC182" s="70">
        <v>1</v>
      </c>
      <c r="BD182" s="70">
        <v>1</v>
      </c>
      <c r="BE182" s="70">
        <v>1</v>
      </c>
      <c r="BF182" s="70">
        <v>1</v>
      </c>
      <c r="BG182" s="71">
        <v>0</v>
      </c>
      <c r="BH182" s="71">
        <v>1</v>
      </c>
      <c r="BI182" s="71">
        <v>0</v>
      </c>
      <c r="BJ182" s="71">
        <v>0</v>
      </c>
      <c r="BK182" s="71">
        <v>1</v>
      </c>
      <c r="BL182" s="70">
        <v>1</v>
      </c>
      <c r="BM182" s="70">
        <v>1</v>
      </c>
      <c r="BN182" s="70">
        <v>0</v>
      </c>
      <c r="BO182" s="70">
        <v>1</v>
      </c>
      <c r="BP182" s="403">
        <v>0</v>
      </c>
      <c r="BQ182" s="403">
        <v>0</v>
      </c>
      <c r="BR182" s="403">
        <v>0</v>
      </c>
      <c r="BS182" s="403">
        <v>150000</v>
      </c>
      <c r="BT182" s="403">
        <v>0</v>
      </c>
      <c r="BU182" s="403">
        <v>0</v>
      </c>
      <c r="BV182" s="403">
        <v>0</v>
      </c>
      <c r="BW182" s="403">
        <v>0</v>
      </c>
      <c r="BX182" s="403">
        <v>0</v>
      </c>
      <c r="BY182" s="403">
        <v>0</v>
      </c>
      <c r="BZ182" s="401">
        <v>0</v>
      </c>
      <c r="CA182" s="401">
        <v>0</v>
      </c>
      <c r="CB182" s="401">
        <v>0</v>
      </c>
      <c r="CC182" s="401">
        <v>0</v>
      </c>
      <c r="CD182" s="401">
        <v>0</v>
      </c>
      <c r="CE182" s="401">
        <v>0</v>
      </c>
      <c r="CF182" s="401">
        <v>0</v>
      </c>
      <c r="CG182" s="401">
        <v>0</v>
      </c>
      <c r="CH182" s="401">
        <v>0</v>
      </c>
      <c r="CI182" s="401">
        <v>0</v>
      </c>
      <c r="CJ182" s="401">
        <v>0</v>
      </c>
      <c r="CK182" s="401">
        <v>0</v>
      </c>
      <c r="CL182" s="401">
        <v>0</v>
      </c>
      <c r="CM182" s="401">
        <v>0</v>
      </c>
      <c r="CN182" s="401">
        <v>0</v>
      </c>
      <c r="CO182" s="401">
        <v>0</v>
      </c>
      <c r="CP182" s="401">
        <v>0</v>
      </c>
      <c r="CQ182" s="401">
        <v>0</v>
      </c>
      <c r="CR182" s="401">
        <v>0</v>
      </c>
      <c r="CS182" s="401">
        <v>0</v>
      </c>
      <c r="CT182" s="401">
        <v>0</v>
      </c>
      <c r="CU182" s="401">
        <v>0</v>
      </c>
      <c r="CV182" s="401">
        <v>0</v>
      </c>
      <c r="CW182" s="401">
        <v>0</v>
      </c>
      <c r="CX182" s="401">
        <v>0</v>
      </c>
      <c r="CY182" s="401">
        <v>0</v>
      </c>
      <c r="CZ182" s="401">
        <v>0</v>
      </c>
      <c r="DA182" s="401">
        <v>0</v>
      </c>
      <c r="DB182" s="401">
        <v>0</v>
      </c>
      <c r="DC182" s="401">
        <v>0</v>
      </c>
      <c r="DD182" s="401">
        <v>0</v>
      </c>
      <c r="DE182" s="401">
        <v>0</v>
      </c>
      <c r="DF182" s="401">
        <v>0</v>
      </c>
      <c r="DG182" s="403">
        <v>10000</v>
      </c>
      <c r="DH182" s="403">
        <v>10000</v>
      </c>
      <c r="DI182" s="403">
        <v>10000</v>
      </c>
      <c r="DJ182" s="403">
        <v>10000</v>
      </c>
      <c r="DK182" s="403">
        <v>10000</v>
      </c>
      <c r="DL182" s="403">
        <v>10000</v>
      </c>
      <c r="DM182" s="403">
        <v>10000</v>
      </c>
      <c r="DN182" s="403">
        <v>10000</v>
      </c>
      <c r="DO182" s="403">
        <v>10000</v>
      </c>
      <c r="DP182" s="403">
        <v>10000</v>
      </c>
      <c r="DQ182" s="403">
        <v>10000</v>
      </c>
      <c r="DR182" s="403">
        <v>10000</v>
      </c>
      <c r="DS182" s="403">
        <v>10000</v>
      </c>
      <c r="DT182" s="403">
        <v>10000</v>
      </c>
      <c r="DU182" s="403">
        <v>10000</v>
      </c>
      <c r="DV182" s="403">
        <v>10000</v>
      </c>
      <c r="DW182" s="403">
        <v>10000</v>
      </c>
      <c r="DX182" s="403">
        <v>10000</v>
      </c>
      <c r="DY182" s="403">
        <v>10000</v>
      </c>
      <c r="DZ182" s="403">
        <v>10000</v>
      </c>
      <c r="EA182" s="403">
        <v>10000</v>
      </c>
      <c r="EB182" s="403">
        <v>10000</v>
      </c>
      <c r="EC182" s="403">
        <v>10000</v>
      </c>
      <c r="ED182" s="403">
        <v>10000</v>
      </c>
      <c r="EE182" s="403">
        <v>10000</v>
      </c>
      <c r="EF182" s="403">
        <v>10000</v>
      </c>
      <c r="EG182" s="403">
        <v>10000</v>
      </c>
      <c r="EH182" s="403">
        <v>10000</v>
      </c>
      <c r="EI182" s="403">
        <v>10000</v>
      </c>
      <c r="EJ182" s="403">
        <v>10000</v>
      </c>
      <c r="EK182" s="403">
        <v>10000</v>
      </c>
      <c r="EL182" s="403">
        <v>10000</v>
      </c>
      <c r="EM182" s="403">
        <v>10000</v>
      </c>
      <c r="EN182" s="403">
        <v>10000</v>
      </c>
      <c r="EO182" s="403">
        <v>10000</v>
      </c>
      <c r="EP182" s="403">
        <v>10000</v>
      </c>
      <c r="EQ182" s="403">
        <v>10000</v>
      </c>
      <c r="ER182" s="403">
        <v>10000</v>
      </c>
      <c r="ES182" s="403">
        <v>10000</v>
      </c>
      <c r="ET182" s="403">
        <v>10000</v>
      </c>
      <c r="EU182" s="403">
        <v>10000</v>
      </c>
      <c r="EV182" s="403">
        <v>10000</v>
      </c>
      <c r="EW182" s="403">
        <v>10000</v>
      </c>
      <c r="EX182" s="404">
        <v>0</v>
      </c>
      <c r="EY182" s="404">
        <v>129575.6397797214</v>
      </c>
      <c r="EZ182" s="404">
        <v>0</v>
      </c>
      <c r="FA182" s="404">
        <v>0</v>
      </c>
      <c r="FB182" s="404">
        <v>0</v>
      </c>
      <c r="FC182" s="404">
        <v>0</v>
      </c>
      <c r="FD182" s="404">
        <v>0</v>
      </c>
      <c r="FE182" s="404">
        <v>0</v>
      </c>
      <c r="FF182" s="404">
        <v>0</v>
      </c>
      <c r="FG182" s="404">
        <v>0</v>
      </c>
      <c r="FH182" s="404">
        <v>0</v>
      </c>
      <c r="FI182" s="404">
        <v>0</v>
      </c>
      <c r="FJ182" s="404">
        <v>0</v>
      </c>
      <c r="FK182" s="404">
        <v>0</v>
      </c>
      <c r="FL182" s="404">
        <v>0</v>
      </c>
      <c r="FM182" s="404">
        <v>0</v>
      </c>
      <c r="FN182" s="404">
        <v>0</v>
      </c>
      <c r="FO182" s="404">
        <v>0</v>
      </c>
      <c r="FP182" s="404">
        <v>0</v>
      </c>
      <c r="FQ182" s="404">
        <v>0</v>
      </c>
      <c r="FR182" s="404">
        <v>0</v>
      </c>
      <c r="FS182" s="404">
        <v>0</v>
      </c>
      <c r="FT182" s="404">
        <v>0</v>
      </c>
      <c r="FU182" s="404">
        <v>0</v>
      </c>
      <c r="FV182" s="404">
        <v>0</v>
      </c>
      <c r="FW182" s="404">
        <v>0</v>
      </c>
      <c r="FX182" s="404">
        <v>0</v>
      </c>
      <c r="FY182" s="404">
        <v>0</v>
      </c>
      <c r="FZ182" s="404">
        <v>0</v>
      </c>
      <c r="GA182" s="404">
        <v>0</v>
      </c>
      <c r="GB182" s="404">
        <v>0</v>
      </c>
      <c r="GC182" s="404">
        <v>0</v>
      </c>
      <c r="GD182" s="404">
        <v>0</v>
      </c>
      <c r="GE182" s="404">
        <v>0</v>
      </c>
      <c r="GF182" s="404">
        <v>0</v>
      </c>
      <c r="GG182" s="404">
        <v>0</v>
      </c>
      <c r="GH182" s="404">
        <v>0</v>
      </c>
      <c r="GI182" s="404">
        <v>0</v>
      </c>
      <c r="GJ182" s="404">
        <v>0</v>
      </c>
      <c r="GK182" s="404">
        <v>0</v>
      </c>
      <c r="GL182" s="404">
        <v>9070.2947845804993</v>
      </c>
      <c r="GM182" s="404">
        <v>8638.3759853147603</v>
      </c>
      <c r="GN182" s="404">
        <v>8227.0247479188201</v>
      </c>
      <c r="GO182" s="404">
        <v>7835.2616646845891</v>
      </c>
      <c r="GP182" s="404">
        <v>7462.153966366277</v>
      </c>
      <c r="GQ182" s="404">
        <v>7106.8133013012148</v>
      </c>
      <c r="GR182" s="404">
        <v>6768.3936202868717</v>
      </c>
      <c r="GS182" s="404">
        <v>6446.0891621779729</v>
      </c>
      <c r="GT182" s="404">
        <v>6139.1325354075934</v>
      </c>
      <c r="GU182" s="404">
        <v>5846.7928908643744</v>
      </c>
      <c r="GV182" s="404">
        <v>5568.3741817755954</v>
      </c>
      <c r="GW182" s="404">
        <v>5303.2135064529466</v>
      </c>
      <c r="GX182" s="404">
        <v>5050.6795299551886</v>
      </c>
      <c r="GY182" s="404">
        <v>4810.1709809097019</v>
      </c>
      <c r="GZ182" s="404">
        <v>4581.1152199140024</v>
      </c>
      <c r="HA182" s="404">
        <v>4362.9668761085732</v>
      </c>
      <c r="HB182" s="404">
        <v>4155.2065486748315</v>
      </c>
      <c r="HC182" s="404">
        <v>3957.3395701665063</v>
      </c>
      <c r="HD182" s="404">
        <v>3768.8948287300059</v>
      </c>
      <c r="HE182" s="404">
        <v>3589.4236464095297</v>
      </c>
      <c r="HF182" s="404">
        <v>3418.498710866219</v>
      </c>
      <c r="HG182" s="404">
        <v>3255.7130579678269</v>
      </c>
      <c r="HH182" s="404">
        <v>3100.679102826502</v>
      </c>
      <c r="HI182" s="404">
        <v>2953.0277169776209</v>
      </c>
      <c r="HJ182" s="404">
        <v>2812.4073495024963</v>
      </c>
      <c r="HK182" s="404">
        <v>2678.4831900023769</v>
      </c>
      <c r="HL182" s="404">
        <v>2550.9363714308356</v>
      </c>
      <c r="HM182" s="404">
        <v>2429.4632108865098</v>
      </c>
      <c r="HN182" s="404">
        <v>2313.7744865585814</v>
      </c>
      <c r="HO182" s="404">
        <v>2203.5947491034099</v>
      </c>
      <c r="HP182" s="404">
        <v>2098.6616658127714</v>
      </c>
      <c r="HQ182" s="404">
        <v>1998.7253960121634</v>
      </c>
      <c r="HR182" s="404">
        <v>1903.5479962020604</v>
      </c>
      <c r="HS182" s="404">
        <v>1812.9028535257717</v>
      </c>
      <c r="HT182" s="404">
        <v>1726.5741462150208</v>
      </c>
      <c r="HU182" s="404">
        <v>1644.3563297285912</v>
      </c>
      <c r="HV182" s="404">
        <v>1566.0536473605632</v>
      </c>
      <c r="HW182" s="404">
        <v>1491.4796641529169</v>
      </c>
      <c r="HX182" s="404">
        <v>1420.4568230027783</v>
      </c>
      <c r="HY182" s="404">
        <v>1352.8160219074077</v>
      </c>
      <c r="HZ182" s="404">
        <v>129575.6397797214</v>
      </c>
      <c r="IA182" s="404">
        <v>163419.87003804228</v>
      </c>
      <c r="IB182" s="408">
        <v>1.2611928470185914</v>
      </c>
      <c r="IC182" s="410"/>
    </row>
    <row r="183" spans="1:237" ht="90" customHeight="1" x14ac:dyDescent="0.2">
      <c r="A183" s="161" t="s">
        <v>2267</v>
      </c>
      <c r="B183" s="150" t="s">
        <v>2788</v>
      </c>
      <c r="C183" s="150" t="s">
        <v>2225</v>
      </c>
      <c r="D183" s="148">
        <v>15</v>
      </c>
      <c r="E183" s="150" t="s">
        <v>2837</v>
      </c>
      <c r="F183" s="151" t="s">
        <v>2838</v>
      </c>
      <c r="G183" s="151" t="s">
        <v>2839</v>
      </c>
      <c r="H183" s="79" t="s">
        <v>77</v>
      </c>
      <c r="I183" s="151" t="s">
        <v>2840</v>
      </c>
      <c r="J183" s="151">
        <v>10</v>
      </c>
      <c r="K183" s="227" t="s">
        <v>79</v>
      </c>
      <c r="L183" s="79">
        <v>2261</v>
      </c>
      <c r="M183" s="79" t="s">
        <v>2818</v>
      </c>
      <c r="N183" s="79" t="s">
        <v>81</v>
      </c>
      <c r="O183" s="79" t="s">
        <v>133</v>
      </c>
      <c r="P183" s="79" t="s">
        <v>134</v>
      </c>
      <c r="Q183" s="112" t="s">
        <v>100</v>
      </c>
      <c r="R183" s="79" t="s">
        <v>108</v>
      </c>
      <c r="S183" s="79" t="s">
        <v>99</v>
      </c>
      <c r="T183" s="79" t="s">
        <v>1126</v>
      </c>
      <c r="U183" s="79" t="s">
        <v>100</v>
      </c>
      <c r="V183" s="81">
        <v>1</v>
      </c>
      <c r="W183" s="149">
        <v>0</v>
      </c>
      <c r="X183" s="149">
        <v>0</v>
      </c>
      <c r="Y183" s="149">
        <v>0</v>
      </c>
      <c r="Z183" s="149">
        <v>0</v>
      </c>
      <c r="AA183" s="149">
        <v>0</v>
      </c>
      <c r="AB183" s="149">
        <v>0</v>
      </c>
      <c r="AC183" s="149">
        <v>0</v>
      </c>
      <c r="AD183" s="149">
        <v>0</v>
      </c>
      <c r="AE183" s="149">
        <v>0</v>
      </c>
      <c r="AF183" s="149">
        <v>0</v>
      </c>
      <c r="AG183" s="149">
        <v>0</v>
      </c>
      <c r="AH183" s="149">
        <v>0</v>
      </c>
      <c r="AI183" s="88" t="s">
        <v>88</v>
      </c>
      <c r="AJ183" s="149">
        <v>24000</v>
      </c>
      <c r="AK183" s="149">
        <v>0</v>
      </c>
      <c r="AL183" s="149">
        <v>8000</v>
      </c>
      <c r="AM183" s="149">
        <v>4000</v>
      </c>
      <c r="AN183" s="149">
        <v>4000</v>
      </c>
      <c r="AO183" s="149">
        <v>4000</v>
      </c>
      <c r="AP183" s="149">
        <v>4000</v>
      </c>
      <c r="AQ183" s="149">
        <v>0</v>
      </c>
      <c r="AR183" s="149">
        <v>0</v>
      </c>
      <c r="AS183" s="149">
        <v>0</v>
      </c>
      <c r="AT183" s="149">
        <v>0</v>
      </c>
      <c r="AU183" s="151"/>
      <c r="AV183" s="230">
        <v>1</v>
      </c>
      <c r="AW183" s="230">
        <v>0</v>
      </c>
      <c r="AX183" s="230" t="s">
        <v>3596</v>
      </c>
      <c r="AY183" s="141">
        <v>8</v>
      </c>
      <c r="AZ183" s="70">
        <v>1</v>
      </c>
      <c r="BA183" s="70">
        <v>1</v>
      </c>
      <c r="BB183" s="70">
        <v>0</v>
      </c>
      <c r="BC183" s="70">
        <v>1</v>
      </c>
      <c r="BD183" s="70">
        <v>1</v>
      </c>
      <c r="BE183" s="70">
        <v>1</v>
      </c>
      <c r="BF183" s="70">
        <v>1</v>
      </c>
      <c r="BG183" s="71">
        <v>0</v>
      </c>
      <c r="BH183" s="71">
        <v>1</v>
      </c>
      <c r="BI183" s="71">
        <v>0</v>
      </c>
      <c r="BJ183" s="71">
        <v>0</v>
      </c>
      <c r="BK183" s="71">
        <v>1</v>
      </c>
      <c r="BL183" s="70">
        <v>1</v>
      </c>
      <c r="BM183" s="70">
        <v>1</v>
      </c>
      <c r="BN183" s="70">
        <v>0</v>
      </c>
      <c r="BO183" s="70">
        <v>1</v>
      </c>
      <c r="BP183" s="403">
        <v>0</v>
      </c>
      <c r="BQ183" s="403">
        <v>8000</v>
      </c>
      <c r="BR183" s="403">
        <v>4000</v>
      </c>
      <c r="BS183" s="403">
        <v>4000</v>
      </c>
      <c r="BT183" s="403">
        <v>4000</v>
      </c>
      <c r="BU183" s="403">
        <v>4000</v>
      </c>
      <c r="BV183" s="403">
        <v>0</v>
      </c>
      <c r="BW183" s="403">
        <v>0</v>
      </c>
      <c r="BX183" s="403">
        <v>0</v>
      </c>
      <c r="BY183" s="403">
        <v>0</v>
      </c>
      <c r="BZ183" s="401">
        <v>0</v>
      </c>
      <c r="CA183" s="401">
        <v>0</v>
      </c>
      <c r="CB183" s="401">
        <v>0</v>
      </c>
      <c r="CC183" s="401">
        <v>0</v>
      </c>
      <c r="CD183" s="401">
        <v>0</v>
      </c>
      <c r="CE183" s="401">
        <v>0</v>
      </c>
      <c r="CF183" s="401">
        <v>0</v>
      </c>
      <c r="CG183" s="401">
        <v>0</v>
      </c>
      <c r="CH183" s="401">
        <v>0</v>
      </c>
      <c r="CI183" s="401">
        <v>0</v>
      </c>
      <c r="CJ183" s="401">
        <v>0</v>
      </c>
      <c r="CK183" s="401">
        <v>0</v>
      </c>
      <c r="CL183" s="401">
        <v>0</v>
      </c>
      <c r="CM183" s="401">
        <v>0</v>
      </c>
      <c r="CN183" s="401">
        <v>0</v>
      </c>
      <c r="CO183" s="401">
        <v>0</v>
      </c>
      <c r="CP183" s="401">
        <v>0</v>
      </c>
      <c r="CQ183" s="401">
        <v>0</v>
      </c>
      <c r="CR183" s="401">
        <v>0</v>
      </c>
      <c r="CS183" s="401">
        <v>0</v>
      </c>
      <c r="CT183" s="401">
        <v>0</v>
      </c>
      <c r="CU183" s="401">
        <v>0</v>
      </c>
      <c r="CV183" s="401">
        <v>0</v>
      </c>
      <c r="CW183" s="401">
        <v>0</v>
      </c>
      <c r="CX183" s="401">
        <v>0</v>
      </c>
      <c r="CY183" s="401">
        <v>0</v>
      </c>
      <c r="CZ183" s="401">
        <v>0</v>
      </c>
      <c r="DA183" s="401">
        <v>0</v>
      </c>
      <c r="DB183" s="401">
        <v>0</v>
      </c>
      <c r="DC183" s="401">
        <v>0</v>
      </c>
      <c r="DD183" s="401">
        <v>0</v>
      </c>
      <c r="DE183" s="401">
        <v>0</v>
      </c>
      <c r="DF183" s="401">
        <v>0</v>
      </c>
      <c r="DG183" s="403">
        <v>2261</v>
      </c>
      <c r="DH183" s="403">
        <v>2261</v>
      </c>
      <c r="DI183" s="403">
        <v>2261</v>
      </c>
      <c r="DJ183" s="403">
        <v>2261</v>
      </c>
      <c r="DK183" s="403">
        <v>2261</v>
      </c>
      <c r="DL183" s="403">
        <v>2261</v>
      </c>
      <c r="DM183" s="403">
        <v>2261</v>
      </c>
      <c r="DN183" s="403">
        <v>2261</v>
      </c>
      <c r="DO183" s="403">
        <v>2261</v>
      </c>
      <c r="DP183" s="403">
        <v>2261</v>
      </c>
      <c r="DQ183" s="403">
        <v>2261</v>
      </c>
      <c r="DR183" s="403">
        <v>2261</v>
      </c>
      <c r="DS183" s="403">
        <v>2261</v>
      </c>
      <c r="DT183" s="403">
        <v>2261</v>
      </c>
      <c r="DU183" s="403">
        <v>2261</v>
      </c>
      <c r="DV183" s="403">
        <v>2261</v>
      </c>
      <c r="DW183" s="403">
        <v>2261</v>
      </c>
      <c r="DX183" s="403">
        <v>2261</v>
      </c>
      <c r="DY183" s="403">
        <v>2261</v>
      </c>
      <c r="DZ183" s="403">
        <v>2261</v>
      </c>
      <c r="EA183" s="403">
        <v>2261</v>
      </c>
      <c r="EB183" s="403">
        <v>2261</v>
      </c>
      <c r="EC183" s="403">
        <v>2261</v>
      </c>
      <c r="ED183" s="403">
        <v>2261</v>
      </c>
      <c r="EE183" s="403">
        <v>2261</v>
      </c>
      <c r="EF183" s="403">
        <v>2261</v>
      </c>
      <c r="EG183" s="403">
        <v>2261</v>
      </c>
      <c r="EH183" s="403">
        <v>2261</v>
      </c>
      <c r="EI183" s="403">
        <v>2261</v>
      </c>
      <c r="EJ183" s="403">
        <v>2261</v>
      </c>
      <c r="EK183" s="403">
        <v>2261</v>
      </c>
      <c r="EL183" s="403">
        <v>2261</v>
      </c>
      <c r="EM183" s="403">
        <v>2261</v>
      </c>
      <c r="EN183" s="403">
        <v>2261</v>
      </c>
      <c r="EO183" s="403">
        <v>2261</v>
      </c>
      <c r="EP183" s="403">
        <v>2261</v>
      </c>
      <c r="EQ183" s="403">
        <v>2261</v>
      </c>
      <c r="ER183" s="403">
        <v>2261</v>
      </c>
      <c r="ES183" s="403">
        <v>2261</v>
      </c>
      <c r="ET183" s="403">
        <v>2261</v>
      </c>
      <c r="EU183" s="403">
        <v>2261</v>
      </c>
      <c r="EV183" s="403">
        <v>2261</v>
      </c>
      <c r="EW183" s="403">
        <v>2261</v>
      </c>
      <c r="EX183" s="404">
        <v>3628.1179138321995</v>
      </c>
      <c r="EY183" s="404">
        <v>3455.3503941259041</v>
      </c>
      <c r="EZ183" s="404">
        <v>3290.8098991675279</v>
      </c>
      <c r="FA183" s="404">
        <v>3134.104665873836</v>
      </c>
      <c r="FB183" s="404">
        <v>0</v>
      </c>
      <c r="FC183" s="404">
        <v>0</v>
      </c>
      <c r="FD183" s="404">
        <v>0</v>
      </c>
      <c r="FE183" s="404">
        <v>0</v>
      </c>
      <c r="FF183" s="404">
        <v>0</v>
      </c>
      <c r="FG183" s="404">
        <v>0</v>
      </c>
      <c r="FH183" s="404">
        <v>0</v>
      </c>
      <c r="FI183" s="404">
        <v>0</v>
      </c>
      <c r="FJ183" s="404">
        <v>0</v>
      </c>
      <c r="FK183" s="404">
        <v>0</v>
      </c>
      <c r="FL183" s="404">
        <v>0</v>
      </c>
      <c r="FM183" s="404">
        <v>0</v>
      </c>
      <c r="FN183" s="404">
        <v>0</v>
      </c>
      <c r="FO183" s="404">
        <v>0</v>
      </c>
      <c r="FP183" s="404">
        <v>0</v>
      </c>
      <c r="FQ183" s="404">
        <v>0</v>
      </c>
      <c r="FR183" s="404">
        <v>0</v>
      </c>
      <c r="FS183" s="404">
        <v>0</v>
      </c>
      <c r="FT183" s="404">
        <v>0</v>
      </c>
      <c r="FU183" s="404">
        <v>0</v>
      </c>
      <c r="FV183" s="404">
        <v>0</v>
      </c>
      <c r="FW183" s="404">
        <v>0</v>
      </c>
      <c r="FX183" s="404">
        <v>0</v>
      </c>
      <c r="FY183" s="404">
        <v>0</v>
      </c>
      <c r="FZ183" s="404">
        <v>0</v>
      </c>
      <c r="GA183" s="404">
        <v>0</v>
      </c>
      <c r="GB183" s="404">
        <v>0</v>
      </c>
      <c r="GC183" s="404">
        <v>0</v>
      </c>
      <c r="GD183" s="404">
        <v>0</v>
      </c>
      <c r="GE183" s="404">
        <v>0</v>
      </c>
      <c r="GF183" s="404">
        <v>0</v>
      </c>
      <c r="GG183" s="404">
        <v>0</v>
      </c>
      <c r="GH183" s="404">
        <v>0</v>
      </c>
      <c r="GI183" s="404">
        <v>0</v>
      </c>
      <c r="GJ183" s="404">
        <v>0</v>
      </c>
      <c r="GK183" s="404">
        <v>0</v>
      </c>
      <c r="GL183" s="404">
        <v>2050.7936507936506</v>
      </c>
      <c r="GM183" s="404">
        <v>1953.1368102796673</v>
      </c>
      <c r="GN183" s="404">
        <v>1860.1302955044453</v>
      </c>
      <c r="GO183" s="404">
        <v>1771.5526623851856</v>
      </c>
      <c r="GP183" s="404">
        <v>1687.1930117954153</v>
      </c>
      <c r="GQ183" s="404">
        <v>1606.8504874242046</v>
      </c>
      <c r="GR183" s="404">
        <v>1530.3337975468617</v>
      </c>
      <c r="GS183" s="404">
        <v>1457.4607595684397</v>
      </c>
      <c r="GT183" s="404">
        <v>1388.0578662556568</v>
      </c>
      <c r="GU183" s="404">
        <v>1321.9598726244349</v>
      </c>
      <c r="GV183" s="404">
        <v>1259.0094024994621</v>
      </c>
      <c r="GW183" s="404">
        <v>1199.0565738090113</v>
      </c>
      <c r="GX183" s="404">
        <v>1141.9586417228682</v>
      </c>
      <c r="GY183" s="404">
        <v>1087.5796587836835</v>
      </c>
      <c r="GZ183" s="404">
        <v>1035.790151222556</v>
      </c>
      <c r="HA183" s="404">
        <v>986.46681068814837</v>
      </c>
      <c r="HB183" s="404">
        <v>939.49220065537941</v>
      </c>
      <c r="HC183" s="404">
        <v>894.75447681464698</v>
      </c>
      <c r="HD183" s="404">
        <v>852.14712077585432</v>
      </c>
      <c r="HE183" s="404">
        <v>811.56868645319469</v>
      </c>
      <c r="HF183" s="404">
        <v>772.92255852685207</v>
      </c>
      <c r="HG183" s="404">
        <v>736.1167224065257</v>
      </c>
      <c r="HH183" s="404">
        <v>701.06354514907218</v>
      </c>
      <c r="HI183" s="404">
        <v>667.67956680864006</v>
      </c>
      <c r="HJ183" s="404">
        <v>635.88530172251433</v>
      </c>
      <c r="HK183" s="404">
        <v>605.6050492595374</v>
      </c>
      <c r="HL183" s="404">
        <v>576.76671358051192</v>
      </c>
      <c r="HM183" s="404">
        <v>549.30163198143987</v>
      </c>
      <c r="HN183" s="404">
        <v>523.14441141089526</v>
      </c>
      <c r="HO183" s="404">
        <v>498.23277277228101</v>
      </c>
      <c r="HP183" s="404">
        <v>474.50740264026769</v>
      </c>
      <c r="HQ183" s="404">
        <v>451.91181203835015</v>
      </c>
      <c r="HR183" s="404">
        <v>430.39220194128586</v>
      </c>
      <c r="HS183" s="404">
        <v>409.89733518217696</v>
      </c>
      <c r="HT183" s="404">
        <v>390.37841445921617</v>
      </c>
      <c r="HU183" s="404">
        <v>371.78896615163444</v>
      </c>
      <c r="HV183" s="404">
        <v>354.08472966822336</v>
      </c>
      <c r="HW183" s="404">
        <v>337.22355206497451</v>
      </c>
      <c r="HX183" s="404">
        <v>321.1652876809282</v>
      </c>
      <c r="HY183" s="404">
        <v>305.87170255326492</v>
      </c>
      <c r="HZ183" s="404">
        <v>13508.382872999468</v>
      </c>
      <c r="IA183" s="404">
        <v>16627.46921417796</v>
      </c>
      <c r="IB183" s="408">
        <v>1.2309000544700963</v>
      </c>
      <c r="IC183" s="410"/>
    </row>
    <row r="184" spans="1:237" ht="90" customHeight="1" x14ac:dyDescent="0.2">
      <c r="A184" s="231" t="s">
        <v>703</v>
      </c>
      <c r="B184" s="85" t="s">
        <v>704</v>
      </c>
      <c r="C184" s="85" t="s">
        <v>752</v>
      </c>
      <c r="D184" s="199">
        <v>11</v>
      </c>
      <c r="E184" s="85" t="s">
        <v>753</v>
      </c>
      <c r="F184" s="95" t="s">
        <v>754</v>
      </c>
      <c r="G184" s="95" t="s">
        <v>755</v>
      </c>
      <c r="H184" s="90" t="s">
        <v>77</v>
      </c>
      <c r="I184" s="95" t="s">
        <v>748</v>
      </c>
      <c r="J184" s="95">
        <v>10</v>
      </c>
      <c r="K184" s="227" t="s">
        <v>94</v>
      </c>
      <c r="L184" s="74">
        <v>2760</v>
      </c>
      <c r="M184" s="90" t="s">
        <v>744</v>
      </c>
      <c r="N184" s="90" t="s">
        <v>81</v>
      </c>
      <c r="O184" s="73" t="s">
        <v>106</v>
      </c>
      <c r="P184" s="90" t="s">
        <v>169</v>
      </c>
      <c r="Q184" s="112" t="s">
        <v>100</v>
      </c>
      <c r="R184" s="90" t="s">
        <v>108</v>
      </c>
      <c r="S184" s="90" t="s">
        <v>99</v>
      </c>
      <c r="T184" s="90" t="s">
        <v>125</v>
      </c>
      <c r="U184" s="90" t="s">
        <v>100</v>
      </c>
      <c r="V184" s="193">
        <v>1</v>
      </c>
      <c r="W184" s="192">
        <v>20000</v>
      </c>
      <c r="X184" s="192">
        <v>0</v>
      </c>
      <c r="Y184" s="192">
        <v>0</v>
      </c>
      <c r="Z184" s="192">
        <v>0</v>
      </c>
      <c r="AA184" s="192">
        <v>20000</v>
      </c>
      <c r="AB184" s="192">
        <v>0</v>
      </c>
      <c r="AC184" s="192">
        <v>0</v>
      </c>
      <c r="AD184" s="192">
        <v>0</v>
      </c>
      <c r="AE184" s="192">
        <v>0</v>
      </c>
      <c r="AF184" s="192">
        <v>0</v>
      </c>
      <c r="AG184" s="192">
        <v>0</v>
      </c>
      <c r="AH184" s="192">
        <v>0</v>
      </c>
      <c r="AI184" s="90" t="s">
        <v>88</v>
      </c>
      <c r="AJ184" s="192">
        <v>0</v>
      </c>
      <c r="AK184" s="192">
        <v>0</v>
      </c>
      <c r="AL184" s="192">
        <v>0</v>
      </c>
      <c r="AM184" s="192">
        <v>0</v>
      </c>
      <c r="AN184" s="192">
        <v>0</v>
      </c>
      <c r="AO184" s="192">
        <v>0</v>
      </c>
      <c r="AP184" s="192">
        <v>0</v>
      </c>
      <c r="AQ184" s="192">
        <v>0</v>
      </c>
      <c r="AR184" s="192">
        <v>0</v>
      </c>
      <c r="AS184" s="192">
        <v>0</v>
      </c>
      <c r="AT184" s="192">
        <v>0</v>
      </c>
      <c r="AU184" s="95"/>
      <c r="AV184" s="230">
        <v>1</v>
      </c>
      <c r="AW184" s="230">
        <v>0</v>
      </c>
      <c r="AX184" s="230" t="s">
        <v>3605</v>
      </c>
      <c r="AY184" s="141">
        <v>9</v>
      </c>
      <c r="AZ184" s="70">
        <v>1</v>
      </c>
      <c r="BA184" s="70">
        <v>1</v>
      </c>
      <c r="BB184" s="70">
        <v>1</v>
      </c>
      <c r="BC184" s="70">
        <v>1</v>
      </c>
      <c r="BD184" s="70">
        <v>1</v>
      </c>
      <c r="BE184" s="70">
        <v>1</v>
      </c>
      <c r="BF184" s="70">
        <v>1</v>
      </c>
      <c r="BG184" s="71">
        <v>0</v>
      </c>
      <c r="BH184" s="71">
        <v>1</v>
      </c>
      <c r="BI184" s="71">
        <v>0</v>
      </c>
      <c r="BJ184" s="71">
        <v>0</v>
      </c>
      <c r="BK184" s="71">
        <v>1</v>
      </c>
      <c r="BL184" s="70">
        <v>1</v>
      </c>
      <c r="BM184" s="70">
        <v>1</v>
      </c>
      <c r="BN184" s="70">
        <v>0</v>
      </c>
      <c r="BO184" s="70">
        <v>1</v>
      </c>
      <c r="BP184" s="403">
        <v>0</v>
      </c>
      <c r="BQ184" s="403">
        <v>0</v>
      </c>
      <c r="BR184" s="403">
        <v>20000</v>
      </c>
      <c r="BS184" s="403">
        <v>0</v>
      </c>
      <c r="BT184" s="403">
        <v>0</v>
      </c>
      <c r="BU184" s="403">
        <v>0</v>
      </c>
      <c r="BV184" s="403">
        <v>0</v>
      </c>
      <c r="BW184" s="403">
        <v>0</v>
      </c>
      <c r="BX184" s="403">
        <v>0</v>
      </c>
      <c r="BY184" s="403">
        <v>0</v>
      </c>
      <c r="BZ184" s="401">
        <v>0</v>
      </c>
      <c r="CA184" s="401">
        <v>0</v>
      </c>
      <c r="CB184" s="401">
        <v>0</v>
      </c>
      <c r="CC184" s="401">
        <v>0</v>
      </c>
      <c r="CD184" s="401">
        <v>0</v>
      </c>
      <c r="CE184" s="401">
        <v>0</v>
      </c>
      <c r="CF184" s="401">
        <v>0</v>
      </c>
      <c r="CG184" s="401">
        <v>0</v>
      </c>
      <c r="CH184" s="401">
        <v>0</v>
      </c>
      <c r="CI184" s="401">
        <v>0</v>
      </c>
      <c r="CJ184" s="401">
        <v>0</v>
      </c>
      <c r="CK184" s="401">
        <v>0</v>
      </c>
      <c r="CL184" s="401">
        <v>0</v>
      </c>
      <c r="CM184" s="401">
        <v>0</v>
      </c>
      <c r="CN184" s="401">
        <v>0</v>
      </c>
      <c r="CO184" s="401">
        <v>0</v>
      </c>
      <c r="CP184" s="401">
        <v>0</v>
      </c>
      <c r="CQ184" s="401">
        <v>0</v>
      </c>
      <c r="CR184" s="401">
        <v>0</v>
      </c>
      <c r="CS184" s="401">
        <v>0</v>
      </c>
      <c r="CT184" s="401">
        <v>0</v>
      </c>
      <c r="CU184" s="401">
        <v>0</v>
      </c>
      <c r="CV184" s="401">
        <v>0</v>
      </c>
      <c r="CW184" s="401">
        <v>0</v>
      </c>
      <c r="CX184" s="401">
        <v>0</v>
      </c>
      <c r="CY184" s="401">
        <v>0</v>
      </c>
      <c r="CZ184" s="401">
        <v>0</v>
      </c>
      <c r="DA184" s="401">
        <v>0</v>
      </c>
      <c r="DB184" s="401">
        <v>0</v>
      </c>
      <c r="DC184" s="401">
        <v>0</v>
      </c>
      <c r="DD184" s="401">
        <v>0</v>
      </c>
      <c r="DE184" s="401">
        <v>0</v>
      </c>
      <c r="DF184" s="401">
        <v>0</v>
      </c>
      <c r="DG184" s="403">
        <v>2760</v>
      </c>
      <c r="DH184" s="403">
        <v>2760</v>
      </c>
      <c r="DI184" s="403">
        <v>2760</v>
      </c>
      <c r="DJ184" s="403">
        <v>2760</v>
      </c>
      <c r="DK184" s="403">
        <v>2760</v>
      </c>
      <c r="DL184" s="403">
        <v>2760</v>
      </c>
      <c r="DM184" s="403">
        <v>2760</v>
      </c>
      <c r="DN184" s="403">
        <v>2760</v>
      </c>
      <c r="DO184" s="403">
        <v>2760</v>
      </c>
      <c r="DP184" s="403">
        <v>2760</v>
      </c>
      <c r="DQ184" s="403">
        <v>2760</v>
      </c>
      <c r="DR184" s="403">
        <v>2760</v>
      </c>
      <c r="DS184" s="403">
        <v>2760</v>
      </c>
      <c r="DT184" s="403">
        <v>2760</v>
      </c>
      <c r="DU184" s="403">
        <v>2760</v>
      </c>
      <c r="DV184" s="403">
        <v>2760</v>
      </c>
      <c r="DW184" s="403">
        <v>2760</v>
      </c>
      <c r="DX184" s="403">
        <v>2760</v>
      </c>
      <c r="DY184" s="403">
        <v>2760</v>
      </c>
      <c r="DZ184" s="403">
        <v>2760</v>
      </c>
      <c r="EA184" s="403">
        <v>2760</v>
      </c>
      <c r="EB184" s="403">
        <v>2760</v>
      </c>
      <c r="EC184" s="403">
        <v>2760</v>
      </c>
      <c r="ED184" s="403">
        <v>2760</v>
      </c>
      <c r="EE184" s="403">
        <v>2760</v>
      </c>
      <c r="EF184" s="403">
        <v>2760</v>
      </c>
      <c r="EG184" s="403">
        <v>2760</v>
      </c>
      <c r="EH184" s="403">
        <v>2760</v>
      </c>
      <c r="EI184" s="403">
        <v>2760</v>
      </c>
      <c r="EJ184" s="403">
        <v>2760</v>
      </c>
      <c r="EK184" s="403">
        <v>2760</v>
      </c>
      <c r="EL184" s="403">
        <v>2760</v>
      </c>
      <c r="EM184" s="403">
        <v>2760</v>
      </c>
      <c r="EN184" s="403">
        <v>2760</v>
      </c>
      <c r="EO184" s="403">
        <v>2760</v>
      </c>
      <c r="EP184" s="403">
        <v>2760</v>
      </c>
      <c r="EQ184" s="403">
        <v>2760</v>
      </c>
      <c r="ER184" s="403">
        <v>2760</v>
      </c>
      <c r="ES184" s="403">
        <v>2760</v>
      </c>
      <c r="ET184" s="403">
        <v>2760</v>
      </c>
      <c r="EU184" s="403">
        <v>2760</v>
      </c>
      <c r="EV184" s="403">
        <v>2760</v>
      </c>
      <c r="EW184" s="403">
        <v>2760</v>
      </c>
      <c r="EX184" s="404">
        <v>18140.589569160999</v>
      </c>
      <c r="EY184" s="404">
        <v>0</v>
      </c>
      <c r="EZ184" s="404">
        <v>0</v>
      </c>
      <c r="FA184" s="404">
        <v>0</v>
      </c>
      <c r="FB184" s="404">
        <v>0</v>
      </c>
      <c r="FC184" s="404">
        <v>0</v>
      </c>
      <c r="FD184" s="404">
        <v>0</v>
      </c>
      <c r="FE184" s="404">
        <v>0</v>
      </c>
      <c r="FF184" s="404">
        <v>0</v>
      </c>
      <c r="FG184" s="404">
        <v>0</v>
      </c>
      <c r="FH184" s="404">
        <v>0</v>
      </c>
      <c r="FI184" s="404">
        <v>0</v>
      </c>
      <c r="FJ184" s="404">
        <v>0</v>
      </c>
      <c r="FK184" s="404">
        <v>0</v>
      </c>
      <c r="FL184" s="404">
        <v>0</v>
      </c>
      <c r="FM184" s="404">
        <v>0</v>
      </c>
      <c r="FN184" s="404">
        <v>0</v>
      </c>
      <c r="FO184" s="404">
        <v>0</v>
      </c>
      <c r="FP184" s="404">
        <v>0</v>
      </c>
      <c r="FQ184" s="404">
        <v>0</v>
      </c>
      <c r="FR184" s="404">
        <v>0</v>
      </c>
      <c r="FS184" s="404">
        <v>0</v>
      </c>
      <c r="FT184" s="404">
        <v>0</v>
      </c>
      <c r="FU184" s="404">
        <v>0</v>
      </c>
      <c r="FV184" s="404">
        <v>0</v>
      </c>
      <c r="FW184" s="404">
        <v>0</v>
      </c>
      <c r="FX184" s="404">
        <v>0</v>
      </c>
      <c r="FY184" s="404">
        <v>0</v>
      </c>
      <c r="FZ184" s="404">
        <v>0</v>
      </c>
      <c r="GA184" s="404">
        <v>0</v>
      </c>
      <c r="GB184" s="404">
        <v>0</v>
      </c>
      <c r="GC184" s="404">
        <v>0</v>
      </c>
      <c r="GD184" s="404">
        <v>0</v>
      </c>
      <c r="GE184" s="404">
        <v>0</v>
      </c>
      <c r="GF184" s="404">
        <v>0</v>
      </c>
      <c r="GG184" s="404">
        <v>0</v>
      </c>
      <c r="GH184" s="404">
        <v>0</v>
      </c>
      <c r="GI184" s="404">
        <v>0</v>
      </c>
      <c r="GJ184" s="404">
        <v>0</v>
      </c>
      <c r="GK184" s="404">
        <v>0</v>
      </c>
      <c r="GL184" s="404">
        <v>2503.4013605442178</v>
      </c>
      <c r="GM184" s="404">
        <v>2384.1917719468738</v>
      </c>
      <c r="GN184" s="404">
        <v>2270.6588304255943</v>
      </c>
      <c r="GO184" s="404">
        <v>2162.5322194529467</v>
      </c>
      <c r="GP184" s="404">
        <v>2059.5544947170924</v>
      </c>
      <c r="GQ184" s="404">
        <v>1961.4804711591353</v>
      </c>
      <c r="GR184" s="404">
        <v>1868.0766391991765</v>
      </c>
      <c r="GS184" s="404">
        <v>1779.1206087611206</v>
      </c>
      <c r="GT184" s="404">
        <v>1694.4005797724958</v>
      </c>
      <c r="GU184" s="404">
        <v>1613.7148378785673</v>
      </c>
      <c r="GV184" s="404">
        <v>1536.8712741700642</v>
      </c>
      <c r="GW184" s="404">
        <v>1463.6869277810133</v>
      </c>
      <c r="GX184" s="404">
        <v>1393.9875502676321</v>
      </c>
      <c r="GY184" s="404">
        <v>1327.6071907310777</v>
      </c>
      <c r="GZ184" s="404">
        <v>1264.3878006962645</v>
      </c>
      <c r="HA184" s="404">
        <v>1204.1788578059661</v>
      </c>
      <c r="HB184" s="404">
        <v>1146.8370074342536</v>
      </c>
      <c r="HC184" s="404">
        <v>1092.2257213659557</v>
      </c>
      <c r="HD184" s="404">
        <v>1040.2149727294816</v>
      </c>
      <c r="HE184" s="404">
        <v>990.68092640903012</v>
      </c>
      <c r="HF184" s="404">
        <v>943.50564419907641</v>
      </c>
      <c r="HG184" s="404">
        <v>898.57680399912022</v>
      </c>
      <c r="HH184" s="404">
        <v>855.78743238011464</v>
      </c>
      <c r="HI184" s="404">
        <v>815.03564988582343</v>
      </c>
      <c r="HJ184" s="404">
        <v>776.22442846268893</v>
      </c>
      <c r="HK184" s="404">
        <v>739.26136044065606</v>
      </c>
      <c r="HL184" s="404">
        <v>704.05843851491068</v>
      </c>
      <c r="HM184" s="404">
        <v>670.53184620467664</v>
      </c>
      <c r="HN184" s="404">
        <v>638.6017582901685</v>
      </c>
      <c r="HO184" s="404">
        <v>608.19215075254112</v>
      </c>
      <c r="HP184" s="404">
        <v>579.23061976432496</v>
      </c>
      <c r="HQ184" s="404">
        <v>551.64820929935706</v>
      </c>
      <c r="HR184" s="404">
        <v>525.37924695176866</v>
      </c>
      <c r="HS184" s="404">
        <v>500.36118757311294</v>
      </c>
      <c r="HT184" s="404">
        <v>476.53446435534573</v>
      </c>
      <c r="HU184" s="404">
        <v>453.84234700509114</v>
      </c>
      <c r="HV184" s="404">
        <v>432.23080667151544</v>
      </c>
      <c r="HW184" s="404">
        <v>411.64838730620511</v>
      </c>
      <c r="HX184" s="404">
        <v>392.0460831487668</v>
      </c>
      <c r="HY184" s="404">
        <v>373.37722204644456</v>
      </c>
      <c r="HZ184" s="404">
        <v>18140.589569160999</v>
      </c>
      <c r="IA184" s="404">
        <v>20297.131813857221</v>
      </c>
      <c r="IB184" s="408">
        <v>1.1188793912388793</v>
      </c>
      <c r="IC184" s="410"/>
    </row>
    <row r="185" spans="1:237" ht="90" customHeight="1" x14ac:dyDescent="0.2">
      <c r="A185" s="242" t="s">
        <v>1912</v>
      </c>
      <c r="B185" s="195" t="s">
        <v>1913</v>
      </c>
      <c r="C185" s="195" t="s">
        <v>1959</v>
      </c>
      <c r="D185" s="115">
        <v>5</v>
      </c>
      <c r="E185" s="195" t="s">
        <v>1960</v>
      </c>
      <c r="F185" s="113" t="s">
        <v>1961</v>
      </c>
      <c r="G185" s="113" t="s">
        <v>1962</v>
      </c>
      <c r="H185" s="112" t="s">
        <v>77</v>
      </c>
      <c r="I185" s="113" t="s">
        <v>1963</v>
      </c>
      <c r="J185" s="113">
        <v>5</v>
      </c>
      <c r="K185" s="227" t="s">
        <v>79</v>
      </c>
      <c r="L185" s="112">
        <v>12268</v>
      </c>
      <c r="M185" s="112" t="s">
        <v>1964</v>
      </c>
      <c r="N185" s="112" t="s">
        <v>81</v>
      </c>
      <c r="O185" s="112" t="s">
        <v>82</v>
      </c>
      <c r="P185" s="112" t="s">
        <v>83</v>
      </c>
      <c r="Q185" s="112" t="s">
        <v>100</v>
      </c>
      <c r="R185" s="112" t="s">
        <v>108</v>
      </c>
      <c r="S185" s="112" t="s">
        <v>99</v>
      </c>
      <c r="T185" s="112" t="s">
        <v>1925</v>
      </c>
      <c r="U185" s="112" t="s">
        <v>100</v>
      </c>
      <c r="V185" s="201">
        <v>1</v>
      </c>
      <c r="W185" s="217">
        <v>50000</v>
      </c>
      <c r="X185" s="217">
        <v>0</v>
      </c>
      <c r="Y185" s="217">
        <v>0</v>
      </c>
      <c r="Z185" s="217">
        <v>0</v>
      </c>
      <c r="AA185" s="217">
        <v>50000</v>
      </c>
      <c r="AB185" s="217">
        <v>0</v>
      </c>
      <c r="AC185" s="217">
        <v>0</v>
      </c>
      <c r="AD185" s="217">
        <v>0</v>
      </c>
      <c r="AE185" s="286">
        <v>0</v>
      </c>
      <c r="AF185" s="286">
        <v>0</v>
      </c>
      <c r="AG185" s="286">
        <v>0</v>
      </c>
      <c r="AH185" s="286">
        <v>0</v>
      </c>
      <c r="AI185" s="112" t="s">
        <v>88</v>
      </c>
      <c r="AJ185" s="217">
        <v>0</v>
      </c>
      <c r="AK185" s="217">
        <v>0</v>
      </c>
      <c r="AL185" s="217">
        <v>0</v>
      </c>
      <c r="AM185" s="217">
        <v>0</v>
      </c>
      <c r="AN185" s="217">
        <v>0</v>
      </c>
      <c r="AO185" s="217">
        <v>0</v>
      </c>
      <c r="AP185" s="217">
        <v>0</v>
      </c>
      <c r="AQ185" s="286">
        <v>0</v>
      </c>
      <c r="AR185" s="286">
        <v>0</v>
      </c>
      <c r="AS185" s="286">
        <v>0</v>
      </c>
      <c r="AT185" s="286">
        <v>0</v>
      </c>
      <c r="AU185" s="113"/>
      <c r="AV185" s="230">
        <v>1</v>
      </c>
      <c r="AW185" s="230">
        <v>0</v>
      </c>
      <c r="AX185" s="230" t="s">
        <v>3598</v>
      </c>
      <c r="AY185" s="141">
        <v>9</v>
      </c>
      <c r="AZ185" s="70">
        <v>1</v>
      </c>
      <c r="BA185" s="70">
        <v>1</v>
      </c>
      <c r="BB185" s="70">
        <v>1</v>
      </c>
      <c r="BC185" s="70">
        <v>1</v>
      </c>
      <c r="BD185" s="70">
        <v>1</v>
      </c>
      <c r="BE185" s="70">
        <v>1</v>
      </c>
      <c r="BF185" s="70">
        <v>1</v>
      </c>
      <c r="BG185" s="71">
        <v>0</v>
      </c>
      <c r="BH185" s="71">
        <v>1</v>
      </c>
      <c r="BI185" s="71">
        <v>0</v>
      </c>
      <c r="BJ185" s="71">
        <v>0</v>
      </c>
      <c r="BK185" s="71">
        <v>1</v>
      </c>
      <c r="BL185" s="70">
        <v>1</v>
      </c>
      <c r="BM185" s="70">
        <v>1</v>
      </c>
      <c r="BN185" s="70">
        <v>0</v>
      </c>
      <c r="BO185" s="70">
        <v>1</v>
      </c>
      <c r="BP185" s="403">
        <v>0</v>
      </c>
      <c r="BQ185" s="403">
        <v>0</v>
      </c>
      <c r="BR185" s="403">
        <v>50000</v>
      </c>
      <c r="BS185" s="403">
        <v>0</v>
      </c>
      <c r="BT185" s="403">
        <v>0</v>
      </c>
      <c r="BU185" s="403">
        <v>0</v>
      </c>
      <c r="BV185" s="403">
        <v>0</v>
      </c>
      <c r="BW185" s="403">
        <v>0</v>
      </c>
      <c r="BX185" s="403">
        <v>0</v>
      </c>
      <c r="BY185" s="403">
        <v>0</v>
      </c>
      <c r="BZ185" s="401">
        <v>0</v>
      </c>
      <c r="CA185" s="401">
        <v>0</v>
      </c>
      <c r="CB185" s="401">
        <v>0</v>
      </c>
      <c r="CC185" s="401">
        <v>0</v>
      </c>
      <c r="CD185" s="401">
        <v>0</v>
      </c>
      <c r="CE185" s="401">
        <v>0</v>
      </c>
      <c r="CF185" s="401">
        <v>0</v>
      </c>
      <c r="CG185" s="401">
        <v>0</v>
      </c>
      <c r="CH185" s="401">
        <v>0</v>
      </c>
      <c r="CI185" s="401">
        <v>0</v>
      </c>
      <c r="CJ185" s="401">
        <v>0</v>
      </c>
      <c r="CK185" s="401">
        <v>0</v>
      </c>
      <c r="CL185" s="401">
        <v>0</v>
      </c>
      <c r="CM185" s="401">
        <v>0</v>
      </c>
      <c r="CN185" s="401">
        <v>0</v>
      </c>
      <c r="CO185" s="401">
        <v>0</v>
      </c>
      <c r="CP185" s="401">
        <v>0</v>
      </c>
      <c r="CQ185" s="401">
        <v>0</v>
      </c>
      <c r="CR185" s="401">
        <v>0</v>
      </c>
      <c r="CS185" s="401">
        <v>0</v>
      </c>
      <c r="CT185" s="401">
        <v>0</v>
      </c>
      <c r="CU185" s="401">
        <v>0</v>
      </c>
      <c r="CV185" s="401">
        <v>0</v>
      </c>
      <c r="CW185" s="401">
        <v>0</v>
      </c>
      <c r="CX185" s="401">
        <v>0</v>
      </c>
      <c r="CY185" s="401">
        <v>0</v>
      </c>
      <c r="CZ185" s="401">
        <v>0</v>
      </c>
      <c r="DA185" s="401">
        <v>0</v>
      </c>
      <c r="DB185" s="401">
        <v>0</v>
      </c>
      <c r="DC185" s="401">
        <v>0</v>
      </c>
      <c r="DD185" s="401">
        <v>0</v>
      </c>
      <c r="DE185" s="401">
        <v>0</v>
      </c>
      <c r="DF185" s="401">
        <v>0</v>
      </c>
      <c r="DG185" s="403">
        <v>12268</v>
      </c>
      <c r="DH185" s="403">
        <v>12268</v>
      </c>
      <c r="DI185" s="403">
        <v>12268</v>
      </c>
      <c r="DJ185" s="403">
        <v>12268</v>
      </c>
      <c r="DK185" s="403">
        <v>12268</v>
      </c>
      <c r="DL185" s="403">
        <v>12268</v>
      </c>
      <c r="DM185" s="403">
        <v>12268</v>
      </c>
      <c r="DN185" s="403">
        <v>12268</v>
      </c>
      <c r="DO185" s="403">
        <v>12268</v>
      </c>
      <c r="DP185" s="403">
        <v>12268</v>
      </c>
      <c r="DQ185" s="403">
        <v>12268</v>
      </c>
      <c r="DR185" s="403">
        <v>12268</v>
      </c>
      <c r="DS185" s="403">
        <v>12268</v>
      </c>
      <c r="DT185" s="403">
        <v>12268</v>
      </c>
      <c r="DU185" s="403">
        <v>12268</v>
      </c>
      <c r="DV185" s="403">
        <v>12268</v>
      </c>
      <c r="DW185" s="403">
        <v>12268</v>
      </c>
      <c r="DX185" s="403">
        <v>12268</v>
      </c>
      <c r="DY185" s="403">
        <v>12268</v>
      </c>
      <c r="DZ185" s="403">
        <v>12268</v>
      </c>
      <c r="EA185" s="403">
        <v>12268</v>
      </c>
      <c r="EB185" s="403">
        <v>12268</v>
      </c>
      <c r="EC185" s="403">
        <v>12268</v>
      </c>
      <c r="ED185" s="403">
        <v>12268</v>
      </c>
      <c r="EE185" s="403">
        <v>12268</v>
      </c>
      <c r="EF185" s="403">
        <v>12268</v>
      </c>
      <c r="EG185" s="403">
        <v>12268</v>
      </c>
      <c r="EH185" s="403">
        <v>12268</v>
      </c>
      <c r="EI185" s="403">
        <v>12268</v>
      </c>
      <c r="EJ185" s="403">
        <v>12268</v>
      </c>
      <c r="EK185" s="403">
        <v>12268</v>
      </c>
      <c r="EL185" s="403">
        <v>12268</v>
      </c>
      <c r="EM185" s="403">
        <v>12268</v>
      </c>
      <c r="EN185" s="403">
        <v>12268</v>
      </c>
      <c r="EO185" s="403">
        <v>12268</v>
      </c>
      <c r="EP185" s="403">
        <v>12268</v>
      </c>
      <c r="EQ185" s="403">
        <v>12268</v>
      </c>
      <c r="ER185" s="403">
        <v>12268</v>
      </c>
      <c r="ES185" s="403">
        <v>12268</v>
      </c>
      <c r="ET185" s="403">
        <v>12268</v>
      </c>
      <c r="EU185" s="403">
        <v>12268</v>
      </c>
      <c r="EV185" s="403">
        <v>12268</v>
      </c>
      <c r="EW185" s="403">
        <v>12268</v>
      </c>
      <c r="EX185" s="404">
        <v>45351.473922902493</v>
      </c>
      <c r="EY185" s="404">
        <v>0</v>
      </c>
      <c r="EZ185" s="404">
        <v>0</v>
      </c>
      <c r="FA185" s="404">
        <v>0</v>
      </c>
      <c r="FB185" s="404">
        <v>0</v>
      </c>
      <c r="FC185" s="404">
        <v>0</v>
      </c>
      <c r="FD185" s="404">
        <v>0</v>
      </c>
      <c r="FE185" s="404">
        <v>0</v>
      </c>
      <c r="FF185" s="404">
        <v>0</v>
      </c>
      <c r="FG185" s="404">
        <v>0</v>
      </c>
      <c r="FH185" s="404">
        <v>0</v>
      </c>
      <c r="FI185" s="404">
        <v>0</v>
      </c>
      <c r="FJ185" s="404">
        <v>0</v>
      </c>
      <c r="FK185" s="404">
        <v>0</v>
      </c>
      <c r="FL185" s="404">
        <v>0</v>
      </c>
      <c r="FM185" s="404">
        <v>0</v>
      </c>
      <c r="FN185" s="404">
        <v>0</v>
      </c>
      <c r="FO185" s="404">
        <v>0</v>
      </c>
      <c r="FP185" s="404">
        <v>0</v>
      </c>
      <c r="FQ185" s="404">
        <v>0</v>
      </c>
      <c r="FR185" s="404">
        <v>0</v>
      </c>
      <c r="FS185" s="404">
        <v>0</v>
      </c>
      <c r="FT185" s="404">
        <v>0</v>
      </c>
      <c r="FU185" s="404">
        <v>0</v>
      </c>
      <c r="FV185" s="404">
        <v>0</v>
      </c>
      <c r="FW185" s="404">
        <v>0</v>
      </c>
      <c r="FX185" s="404">
        <v>0</v>
      </c>
      <c r="FY185" s="404">
        <v>0</v>
      </c>
      <c r="FZ185" s="404">
        <v>0</v>
      </c>
      <c r="GA185" s="404">
        <v>0</v>
      </c>
      <c r="GB185" s="404">
        <v>0</v>
      </c>
      <c r="GC185" s="404">
        <v>0</v>
      </c>
      <c r="GD185" s="404">
        <v>0</v>
      </c>
      <c r="GE185" s="404">
        <v>0</v>
      </c>
      <c r="GF185" s="404">
        <v>0</v>
      </c>
      <c r="GG185" s="404">
        <v>0</v>
      </c>
      <c r="GH185" s="404">
        <v>0</v>
      </c>
      <c r="GI185" s="404">
        <v>0</v>
      </c>
      <c r="GJ185" s="404">
        <v>0</v>
      </c>
      <c r="GK185" s="404">
        <v>0</v>
      </c>
      <c r="GL185" s="404">
        <v>11127.437641723356</v>
      </c>
      <c r="GM185" s="404">
        <v>10597.559658784148</v>
      </c>
      <c r="GN185" s="404">
        <v>10092.913960746808</v>
      </c>
      <c r="GO185" s="404">
        <v>9612.2990102350541</v>
      </c>
      <c r="GP185" s="404">
        <v>9154.5704859381476</v>
      </c>
      <c r="GQ185" s="404">
        <v>8718.6385580363294</v>
      </c>
      <c r="GR185" s="404">
        <v>8303.4652933679336</v>
      </c>
      <c r="GS185" s="404">
        <v>7908.0621841599368</v>
      </c>
      <c r="GT185" s="404">
        <v>7531.4877944380351</v>
      </c>
      <c r="GU185" s="404">
        <v>7172.8455185124139</v>
      </c>
      <c r="GV185" s="404">
        <v>6831.2814462022998</v>
      </c>
      <c r="GW185" s="404">
        <v>6505.9823297164749</v>
      </c>
      <c r="GX185" s="404">
        <v>6196.1736473490255</v>
      </c>
      <c r="GY185" s="404">
        <v>5901.1177593800221</v>
      </c>
      <c r="GZ185" s="404">
        <v>5620.1121517904976</v>
      </c>
      <c r="HA185" s="404">
        <v>5352.4877636099973</v>
      </c>
      <c r="HB185" s="404">
        <v>5097.6073939142834</v>
      </c>
      <c r="HC185" s="404">
        <v>4854.8641846802693</v>
      </c>
      <c r="HD185" s="404">
        <v>4623.680175885971</v>
      </c>
      <c r="HE185" s="404">
        <v>4403.5049294152113</v>
      </c>
      <c r="HF185" s="404">
        <v>4193.8142184906774</v>
      </c>
      <c r="HG185" s="404">
        <v>3994.1087795149301</v>
      </c>
      <c r="HH185" s="404">
        <v>3803.9131233475528</v>
      </c>
      <c r="HI185" s="404">
        <v>3622.7744031881452</v>
      </c>
      <c r="HJ185" s="404">
        <v>3450.2613363696623</v>
      </c>
      <c r="HK185" s="404">
        <v>3285.9631774949162</v>
      </c>
      <c r="HL185" s="404">
        <v>3129.488740471349</v>
      </c>
      <c r="HM185" s="404">
        <v>2980.4654671155699</v>
      </c>
      <c r="HN185" s="404">
        <v>2838.5385401100675</v>
      </c>
      <c r="HO185" s="404">
        <v>2703.3700382000634</v>
      </c>
      <c r="HP185" s="404">
        <v>2574.6381316191082</v>
      </c>
      <c r="HQ185" s="404">
        <v>2452.0363158277219</v>
      </c>
      <c r="HR185" s="404">
        <v>2335.2726817406879</v>
      </c>
      <c r="HS185" s="404">
        <v>2224.0692207054167</v>
      </c>
      <c r="HT185" s="404">
        <v>2118.1611625765877</v>
      </c>
      <c r="HU185" s="404">
        <v>2017.2963453110356</v>
      </c>
      <c r="HV185" s="404">
        <v>1921.234614581939</v>
      </c>
      <c r="HW185" s="404">
        <v>1829.7472519827986</v>
      </c>
      <c r="HX185" s="404">
        <v>1742.6164304598085</v>
      </c>
      <c r="HY185" s="404">
        <v>1659.6346956760078</v>
      </c>
      <c r="HZ185" s="404">
        <v>45351.473922902493</v>
      </c>
      <c r="IA185" s="404">
        <v>50584.780757427507</v>
      </c>
      <c r="IB185" s="408">
        <v>1.1153944157012765</v>
      </c>
      <c r="IC185" s="410"/>
    </row>
    <row r="186" spans="1:237" ht="90" customHeight="1" x14ac:dyDescent="0.2">
      <c r="A186" s="161" t="s">
        <v>2267</v>
      </c>
      <c r="B186" s="150" t="s">
        <v>2788</v>
      </c>
      <c r="C186" s="150" t="s">
        <v>2224</v>
      </c>
      <c r="D186" s="148">
        <v>14</v>
      </c>
      <c r="E186" s="150" t="s">
        <v>2834</v>
      </c>
      <c r="F186" s="151" t="s">
        <v>2835</v>
      </c>
      <c r="G186" s="151" t="s">
        <v>2836</v>
      </c>
      <c r="H186" s="79" t="s">
        <v>77</v>
      </c>
      <c r="I186" s="151" t="s">
        <v>2584</v>
      </c>
      <c r="J186" s="151">
        <v>5</v>
      </c>
      <c r="K186" s="227" t="s">
        <v>79</v>
      </c>
      <c r="L186" s="79">
        <v>2261</v>
      </c>
      <c r="M186" s="79" t="s">
        <v>2818</v>
      </c>
      <c r="N186" s="79" t="s">
        <v>147</v>
      </c>
      <c r="O186" s="73" t="s">
        <v>106</v>
      </c>
      <c r="P186" s="79" t="s">
        <v>463</v>
      </c>
      <c r="Q186" s="112" t="s">
        <v>100</v>
      </c>
      <c r="R186" s="79" t="s">
        <v>108</v>
      </c>
      <c r="S186" s="79" t="s">
        <v>99</v>
      </c>
      <c r="T186" s="79" t="s">
        <v>2065</v>
      </c>
      <c r="U186" s="79" t="s">
        <v>100</v>
      </c>
      <c r="V186" s="81">
        <v>1</v>
      </c>
      <c r="W186" s="149">
        <v>0</v>
      </c>
      <c r="X186" s="149">
        <v>0</v>
      </c>
      <c r="Y186" s="149">
        <v>0</v>
      </c>
      <c r="Z186" s="127">
        <v>0</v>
      </c>
      <c r="AA186" s="149">
        <v>0</v>
      </c>
      <c r="AB186" s="149">
        <v>0</v>
      </c>
      <c r="AC186" s="149">
        <v>0</v>
      </c>
      <c r="AD186" s="149">
        <v>0</v>
      </c>
      <c r="AE186" s="149">
        <v>0</v>
      </c>
      <c r="AF186" s="149">
        <v>0</v>
      </c>
      <c r="AG186" s="149">
        <v>0</v>
      </c>
      <c r="AH186" s="149">
        <v>0</v>
      </c>
      <c r="AI186" s="88" t="s">
        <v>88</v>
      </c>
      <c r="AJ186" s="149">
        <v>10000</v>
      </c>
      <c r="AK186" s="149">
        <v>0</v>
      </c>
      <c r="AL186" s="149">
        <v>0</v>
      </c>
      <c r="AM186" s="149">
        <v>3000</v>
      </c>
      <c r="AN186" s="149">
        <v>4000</v>
      </c>
      <c r="AO186" s="149">
        <v>3000</v>
      </c>
      <c r="AP186" s="149">
        <v>0</v>
      </c>
      <c r="AQ186" s="149">
        <v>0</v>
      </c>
      <c r="AR186" s="149">
        <v>0</v>
      </c>
      <c r="AS186" s="149">
        <v>0</v>
      </c>
      <c r="AT186" s="149">
        <v>0</v>
      </c>
      <c r="AU186" s="151"/>
      <c r="AV186" s="230">
        <v>1</v>
      </c>
      <c r="AW186" s="230">
        <v>0</v>
      </c>
      <c r="AX186" s="230" t="s">
        <v>3600</v>
      </c>
      <c r="AY186" s="141">
        <v>8</v>
      </c>
      <c r="AZ186" s="70">
        <v>1</v>
      </c>
      <c r="BA186" s="70">
        <v>1</v>
      </c>
      <c r="BB186" s="70">
        <v>0</v>
      </c>
      <c r="BC186" s="70">
        <v>1</v>
      </c>
      <c r="BD186" s="70">
        <v>1</v>
      </c>
      <c r="BE186" s="70">
        <v>1</v>
      </c>
      <c r="BF186" s="70">
        <v>1</v>
      </c>
      <c r="BG186" s="71">
        <v>0</v>
      </c>
      <c r="BH186" s="71">
        <v>1</v>
      </c>
      <c r="BI186" s="71">
        <v>0</v>
      </c>
      <c r="BJ186" s="71">
        <v>1</v>
      </c>
      <c r="BK186" s="71">
        <v>0</v>
      </c>
      <c r="BL186" s="70">
        <v>1</v>
      </c>
      <c r="BM186" s="70">
        <v>1</v>
      </c>
      <c r="BN186" s="70">
        <v>0</v>
      </c>
      <c r="BO186" s="70">
        <v>1</v>
      </c>
      <c r="BP186" s="403">
        <v>0</v>
      </c>
      <c r="BQ186" s="403">
        <v>0</v>
      </c>
      <c r="BR186" s="403">
        <v>3000</v>
      </c>
      <c r="BS186" s="403">
        <v>4000</v>
      </c>
      <c r="BT186" s="403">
        <v>3000</v>
      </c>
      <c r="BU186" s="403">
        <v>0</v>
      </c>
      <c r="BV186" s="403">
        <v>0</v>
      </c>
      <c r="BW186" s="403">
        <v>0</v>
      </c>
      <c r="BX186" s="403">
        <v>0</v>
      </c>
      <c r="BY186" s="403">
        <v>0</v>
      </c>
      <c r="BZ186" s="401">
        <v>0</v>
      </c>
      <c r="CA186" s="401">
        <v>0</v>
      </c>
      <c r="CB186" s="401">
        <v>0</v>
      </c>
      <c r="CC186" s="401">
        <v>0</v>
      </c>
      <c r="CD186" s="401">
        <v>0</v>
      </c>
      <c r="CE186" s="401">
        <v>0</v>
      </c>
      <c r="CF186" s="401">
        <v>0</v>
      </c>
      <c r="CG186" s="401">
        <v>0</v>
      </c>
      <c r="CH186" s="401">
        <v>0</v>
      </c>
      <c r="CI186" s="401">
        <v>0</v>
      </c>
      <c r="CJ186" s="401">
        <v>0</v>
      </c>
      <c r="CK186" s="401">
        <v>0</v>
      </c>
      <c r="CL186" s="401">
        <v>0</v>
      </c>
      <c r="CM186" s="401">
        <v>0</v>
      </c>
      <c r="CN186" s="401">
        <v>0</v>
      </c>
      <c r="CO186" s="401">
        <v>0</v>
      </c>
      <c r="CP186" s="401">
        <v>0</v>
      </c>
      <c r="CQ186" s="401">
        <v>0</v>
      </c>
      <c r="CR186" s="401">
        <v>0</v>
      </c>
      <c r="CS186" s="401">
        <v>0</v>
      </c>
      <c r="CT186" s="401">
        <v>0</v>
      </c>
      <c r="CU186" s="401">
        <v>0</v>
      </c>
      <c r="CV186" s="401">
        <v>0</v>
      </c>
      <c r="CW186" s="401">
        <v>0</v>
      </c>
      <c r="CX186" s="401">
        <v>0</v>
      </c>
      <c r="CY186" s="401">
        <v>0</v>
      </c>
      <c r="CZ186" s="401">
        <v>0</v>
      </c>
      <c r="DA186" s="401">
        <v>0</v>
      </c>
      <c r="DB186" s="401">
        <v>0</v>
      </c>
      <c r="DC186" s="401">
        <v>0</v>
      </c>
      <c r="DD186" s="401">
        <v>0</v>
      </c>
      <c r="DE186" s="401">
        <v>0</v>
      </c>
      <c r="DF186" s="401">
        <v>0</v>
      </c>
      <c r="DG186" s="403">
        <v>2261</v>
      </c>
      <c r="DH186" s="403">
        <v>2261</v>
      </c>
      <c r="DI186" s="403">
        <v>2261</v>
      </c>
      <c r="DJ186" s="403">
        <v>2261</v>
      </c>
      <c r="DK186" s="403">
        <v>2261</v>
      </c>
      <c r="DL186" s="403">
        <v>2261</v>
      </c>
      <c r="DM186" s="403">
        <v>2261</v>
      </c>
      <c r="DN186" s="403">
        <v>2261</v>
      </c>
      <c r="DO186" s="403">
        <v>2261</v>
      </c>
      <c r="DP186" s="403">
        <v>2261</v>
      </c>
      <c r="DQ186" s="403">
        <v>2261</v>
      </c>
      <c r="DR186" s="403">
        <v>2261</v>
      </c>
      <c r="DS186" s="403">
        <v>2261</v>
      </c>
      <c r="DT186" s="403">
        <v>2261</v>
      </c>
      <c r="DU186" s="403">
        <v>2261</v>
      </c>
      <c r="DV186" s="403">
        <v>2261</v>
      </c>
      <c r="DW186" s="403">
        <v>2261</v>
      </c>
      <c r="DX186" s="403">
        <v>2261</v>
      </c>
      <c r="DY186" s="403">
        <v>2261</v>
      </c>
      <c r="DZ186" s="403">
        <v>2261</v>
      </c>
      <c r="EA186" s="403">
        <v>2261</v>
      </c>
      <c r="EB186" s="403">
        <v>2261</v>
      </c>
      <c r="EC186" s="403">
        <v>2261</v>
      </c>
      <c r="ED186" s="403">
        <v>2261</v>
      </c>
      <c r="EE186" s="403">
        <v>2261</v>
      </c>
      <c r="EF186" s="403">
        <v>2261</v>
      </c>
      <c r="EG186" s="403">
        <v>2261</v>
      </c>
      <c r="EH186" s="403">
        <v>2261</v>
      </c>
      <c r="EI186" s="403">
        <v>2261</v>
      </c>
      <c r="EJ186" s="403">
        <v>2261</v>
      </c>
      <c r="EK186" s="403">
        <v>2261</v>
      </c>
      <c r="EL186" s="403">
        <v>2261</v>
      </c>
      <c r="EM186" s="403">
        <v>2261</v>
      </c>
      <c r="EN186" s="403">
        <v>2261</v>
      </c>
      <c r="EO186" s="403">
        <v>2261</v>
      </c>
      <c r="EP186" s="403">
        <v>2261</v>
      </c>
      <c r="EQ186" s="403">
        <v>2261</v>
      </c>
      <c r="ER186" s="403">
        <v>2261</v>
      </c>
      <c r="ES186" s="403">
        <v>2261</v>
      </c>
      <c r="ET186" s="403">
        <v>2261</v>
      </c>
      <c r="EU186" s="403">
        <v>2261</v>
      </c>
      <c r="EV186" s="403">
        <v>2261</v>
      </c>
      <c r="EW186" s="403">
        <v>2261</v>
      </c>
      <c r="EX186" s="404">
        <v>2721.0884353741494</v>
      </c>
      <c r="EY186" s="404">
        <v>3455.3503941259041</v>
      </c>
      <c r="EZ186" s="404">
        <v>2468.1074243756461</v>
      </c>
      <c r="FA186" s="404">
        <v>0</v>
      </c>
      <c r="FB186" s="404">
        <v>0</v>
      </c>
      <c r="FC186" s="404">
        <v>0</v>
      </c>
      <c r="FD186" s="404">
        <v>0</v>
      </c>
      <c r="FE186" s="404">
        <v>0</v>
      </c>
      <c r="FF186" s="404">
        <v>0</v>
      </c>
      <c r="FG186" s="404">
        <v>0</v>
      </c>
      <c r="FH186" s="404">
        <v>0</v>
      </c>
      <c r="FI186" s="404">
        <v>0</v>
      </c>
      <c r="FJ186" s="404">
        <v>0</v>
      </c>
      <c r="FK186" s="404">
        <v>0</v>
      </c>
      <c r="FL186" s="404">
        <v>0</v>
      </c>
      <c r="FM186" s="404">
        <v>0</v>
      </c>
      <c r="FN186" s="404">
        <v>0</v>
      </c>
      <c r="FO186" s="404">
        <v>0</v>
      </c>
      <c r="FP186" s="404">
        <v>0</v>
      </c>
      <c r="FQ186" s="404">
        <v>0</v>
      </c>
      <c r="FR186" s="404">
        <v>0</v>
      </c>
      <c r="FS186" s="404">
        <v>0</v>
      </c>
      <c r="FT186" s="404">
        <v>0</v>
      </c>
      <c r="FU186" s="404">
        <v>0</v>
      </c>
      <c r="FV186" s="404">
        <v>0</v>
      </c>
      <c r="FW186" s="404">
        <v>0</v>
      </c>
      <c r="FX186" s="404">
        <v>0</v>
      </c>
      <c r="FY186" s="404">
        <v>0</v>
      </c>
      <c r="FZ186" s="404">
        <v>0</v>
      </c>
      <c r="GA186" s="404">
        <v>0</v>
      </c>
      <c r="GB186" s="404">
        <v>0</v>
      </c>
      <c r="GC186" s="404">
        <v>0</v>
      </c>
      <c r="GD186" s="404">
        <v>0</v>
      </c>
      <c r="GE186" s="404">
        <v>0</v>
      </c>
      <c r="GF186" s="404">
        <v>0</v>
      </c>
      <c r="GG186" s="404">
        <v>0</v>
      </c>
      <c r="GH186" s="404">
        <v>0</v>
      </c>
      <c r="GI186" s="404">
        <v>0</v>
      </c>
      <c r="GJ186" s="404">
        <v>0</v>
      </c>
      <c r="GK186" s="404">
        <v>0</v>
      </c>
      <c r="GL186" s="404">
        <v>2050.7936507936506</v>
      </c>
      <c r="GM186" s="404">
        <v>1953.1368102796673</v>
      </c>
      <c r="GN186" s="404">
        <v>1860.1302955044453</v>
      </c>
      <c r="GO186" s="404">
        <v>1771.5526623851856</v>
      </c>
      <c r="GP186" s="404">
        <v>1687.1930117954153</v>
      </c>
      <c r="GQ186" s="404">
        <v>1606.8504874242046</v>
      </c>
      <c r="GR186" s="404">
        <v>1530.3337975468617</v>
      </c>
      <c r="GS186" s="404">
        <v>1457.4607595684397</v>
      </c>
      <c r="GT186" s="404">
        <v>1388.0578662556568</v>
      </c>
      <c r="GU186" s="404">
        <v>1321.9598726244349</v>
      </c>
      <c r="GV186" s="404">
        <v>1259.0094024994621</v>
      </c>
      <c r="GW186" s="404">
        <v>1199.0565738090113</v>
      </c>
      <c r="GX186" s="404">
        <v>1141.9586417228682</v>
      </c>
      <c r="GY186" s="404">
        <v>1087.5796587836835</v>
      </c>
      <c r="GZ186" s="404">
        <v>1035.790151222556</v>
      </c>
      <c r="HA186" s="404">
        <v>986.46681068814837</v>
      </c>
      <c r="HB186" s="404">
        <v>939.49220065537941</v>
      </c>
      <c r="HC186" s="404">
        <v>894.75447681464698</v>
      </c>
      <c r="HD186" s="404">
        <v>852.14712077585432</v>
      </c>
      <c r="HE186" s="404">
        <v>811.56868645319469</v>
      </c>
      <c r="HF186" s="404">
        <v>772.92255852685207</v>
      </c>
      <c r="HG186" s="404">
        <v>736.1167224065257</v>
      </c>
      <c r="HH186" s="404">
        <v>701.06354514907218</v>
      </c>
      <c r="HI186" s="404">
        <v>667.67956680864006</v>
      </c>
      <c r="HJ186" s="404">
        <v>635.88530172251433</v>
      </c>
      <c r="HK186" s="404">
        <v>605.6050492595374</v>
      </c>
      <c r="HL186" s="404">
        <v>576.76671358051192</v>
      </c>
      <c r="HM186" s="404">
        <v>549.30163198143987</v>
      </c>
      <c r="HN186" s="404">
        <v>523.14441141089526</v>
      </c>
      <c r="HO186" s="404">
        <v>498.23277277228101</v>
      </c>
      <c r="HP186" s="404">
        <v>474.50740264026769</v>
      </c>
      <c r="HQ186" s="404">
        <v>451.91181203835015</v>
      </c>
      <c r="HR186" s="404">
        <v>430.39220194128586</v>
      </c>
      <c r="HS186" s="404">
        <v>409.89733518217696</v>
      </c>
      <c r="HT186" s="404">
        <v>390.37841445921617</v>
      </c>
      <c r="HU186" s="404">
        <v>371.78896615163444</v>
      </c>
      <c r="HV186" s="404">
        <v>354.08472966822336</v>
      </c>
      <c r="HW186" s="404">
        <v>337.22355206497451</v>
      </c>
      <c r="HX186" s="404">
        <v>321.1652876809282</v>
      </c>
      <c r="HY186" s="404">
        <v>305.87170255326492</v>
      </c>
      <c r="HZ186" s="404">
        <v>8644.5462538757001</v>
      </c>
      <c r="IA186" s="404">
        <v>9322.8064307583627</v>
      </c>
      <c r="IB186" s="408">
        <v>1.0784610501191512</v>
      </c>
      <c r="IC186" s="410"/>
    </row>
    <row r="187" spans="1:237" ht="90" customHeight="1" x14ac:dyDescent="0.25">
      <c r="A187" s="137" t="s">
        <v>1699</v>
      </c>
      <c r="B187" s="138" t="s">
        <v>1700</v>
      </c>
      <c r="C187" s="138" t="s">
        <v>1729</v>
      </c>
      <c r="D187" s="142">
        <v>9</v>
      </c>
      <c r="E187" s="138" t="s">
        <v>1730</v>
      </c>
      <c r="F187" s="118" t="s">
        <v>1731</v>
      </c>
      <c r="G187" s="118" t="s">
        <v>1732</v>
      </c>
      <c r="H187" s="142" t="s">
        <v>77</v>
      </c>
      <c r="I187" s="118" t="s">
        <v>1725</v>
      </c>
      <c r="J187" s="118">
        <v>5</v>
      </c>
      <c r="K187" s="227" t="s">
        <v>79</v>
      </c>
      <c r="L187" s="142">
        <v>27470</v>
      </c>
      <c r="M187" s="142" t="s">
        <v>1733</v>
      </c>
      <c r="N187" s="142" t="s">
        <v>81</v>
      </c>
      <c r="O187" s="142" t="s">
        <v>82</v>
      </c>
      <c r="P187" s="142" t="s">
        <v>124</v>
      </c>
      <c r="Q187" s="112" t="s">
        <v>100</v>
      </c>
      <c r="R187" s="142" t="s">
        <v>108</v>
      </c>
      <c r="S187" s="142" t="s">
        <v>99</v>
      </c>
      <c r="T187" s="142" t="s">
        <v>1727</v>
      </c>
      <c r="U187" s="142" t="s">
        <v>100</v>
      </c>
      <c r="V187" s="117">
        <v>1</v>
      </c>
      <c r="W187" s="136">
        <v>120000</v>
      </c>
      <c r="X187" s="136">
        <v>5000</v>
      </c>
      <c r="Y187" s="136">
        <v>0</v>
      </c>
      <c r="Z187" s="302">
        <v>0</v>
      </c>
      <c r="AA187" s="136">
        <v>5000</v>
      </c>
      <c r="AB187" s="136">
        <v>115000</v>
      </c>
      <c r="AC187" s="136">
        <v>0</v>
      </c>
      <c r="AD187" s="136">
        <v>0</v>
      </c>
      <c r="AE187" s="139">
        <v>0</v>
      </c>
      <c r="AF187" s="139">
        <v>0</v>
      </c>
      <c r="AG187" s="139">
        <v>0</v>
      </c>
      <c r="AH187" s="139">
        <v>0</v>
      </c>
      <c r="AI187" s="119" t="s">
        <v>1734</v>
      </c>
      <c r="AJ187" s="136">
        <v>3000</v>
      </c>
      <c r="AK187" s="136">
        <v>0</v>
      </c>
      <c r="AL187" s="136">
        <v>0</v>
      </c>
      <c r="AM187" s="136">
        <v>0</v>
      </c>
      <c r="AN187" s="136">
        <v>3000</v>
      </c>
      <c r="AO187" s="136">
        <v>0</v>
      </c>
      <c r="AP187" s="136">
        <v>0</v>
      </c>
      <c r="AQ187" s="139">
        <v>0</v>
      </c>
      <c r="AR187" s="139">
        <v>0</v>
      </c>
      <c r="AS187" s="139">
        <v>0</v>
      </c>
      <c r="AT187" s="139">
        <v>0</v>
      </c>
      <c r="AU187" s="118"/>
      <c r="AV187" s="230">
        <v>1</v>
      </c>
      <c r="AW187" s="230">
        <v>0</v>
      </c>
      <c r="AX187" s="230" t="s">
        <v>3608</v>
      </c>
      <c r="AY187" s="141">
        <v>9</v>
      </c>
      <c r="AZ187" s="70">
        <v>1</v>
      </c>
      <c r="BA187" s="70">
        <v>1</v>
      </c>
      <c r="BB187" s="70">
        <v>1</v>
      </c>
      <c r="BC187" s="70">
        <v>1</v>
      </c>
      <c r="BD187" s="70">
        <v>1</v>
      </c>
      <c r="BE187" s="70">
        <v>1</v>
      </c>
      <c r="BF187" s="70">
        <v>1</v>
      </c>
      <c r="BG187" s="71">
        <v>0</v>
      </c>
      <c r="BH187" s="71">
        <v>1</v>
      </c>
      <c r="BI187" s="71">
        <v>0</v>
      </c>
      <c r="BJ187" s="71">
        <v>0</v>
      </c>
      <c r="BK187" s="71">
        <v>1</v>
      </c>
      <c r="BL187" s="70">
        <v>1</v>
      </c>
      <c r="BM187" s="70">
        <v>1</v>
      </c>
      <c r="BN187" s="70">
        <v>0</v>
      </c>
      <c r="BO187" s="70">
        <v>1</v>
      </c>
      <c r="BP187" s="403">
        <v>0</v>
      </c>
      <c r="BQ187" s="403">
        <v>0</v>
      </c>
      <c r="BR187" s="403">
        <v>5000</v>
      </c>
      <c r="BS187" s="403">
        <v>118000</v>
      </c>
      <c r="BT187" s="403">
        <v>0</v>
      </c>
      <c r="BU187" s="403">
        <v>0</v>
      </c>
      <c r="BV187" s="403">
        <v>0</v>
      </c>
      <c r="BW187" s="403">
        <v>0</v>
      </c>
      <c r="BX187" s="403">
        <v>0</v>
      </c>
      <c r="BY187" s="403">
        <v>0</v>
      </c>
      <c r="BZ187" s="401">
        <v>0</v>
      </c>
      <c r="CA187" s="401">
        <v>0</v>
      </c>
      <c r="CB187" s="401">
        <v>0</v>
      </c>
      <c r="CC187" s="401">
        <v>0</v>
      </c>
      <c r="CD187" s="401">
        <v>0</v>
      </c>
      <c r="CE187" s="401">
        <v>0</v>
      </c>
      <c r="CF187" s="401">
        <v>0</v>
      </c>
      <c r="CG187" s="401">
        <v>0</v>
      </c>
      <c r="CH187" s="401">
        <v>0</v>
      </c>
      <c r="CI187" s="401">
        <v>0</v>
      </c>
      <c r="CJ187" s="401">
        <v>0</v>
      </c>
      <c r="CK187" s="401">
        <v>0</v>
      </c>
      <c r="CL187" s="401">
        <v>0</v>
      </c>
      <c r="CM187" s="401">
        <v>0</v>
      </c>
      <c r="CN187" s="401">
        <v>0</v>
      </c>
      <c r="CO187" s="401">
        <v>0</v>
      </c>
      <c r="CP187" s="401">
        <v>0</v>
      </c>
      <c r="CQ187" s="401">
        <v>0</v>
      </c>
      <c r="CR187" s="401">
        <v>0</v>
      </c>
      <c r="CS187" s="401">
        <v>0</v>
      </c>
      <c r="CT187" s="401">
        <v>0</v>
      </c>
      <c r="CU187" s="401">
        <v>0</v>
      </c>
      <c r="CV187" s="401">
        <v>0</v>
      </c>
      <c r="CW187" s="401">
        <v>0</v>
      </c>
      <c r="CX187" s="401">
        <v>0</v>
      </c>
      <c r="CY187" s="401">
        <v>0</v>
      </c>
      <c r="CZ187" s="401">
        <v>0</v>
      </c>
      <c r="DA187" s="401">
        <v>0</v>
      </c>
      <c r="DB187" s="401">
        <v>0</v>
      </c>
      <c r="DC187" s="401">
        <v>0</v>
      </c>
      <c r="DD187" s="401">
        <v>0</v>
      </c>
      <c r="DE187" s="401">
        <v>0</v>
      </c>
      <c r="DF187" s="401">
        <v>0</v>
      </c>
      <c r="DG187" s="403">
        <v>27470</v>
      </c>
      <c r="DH187" s="403">
        <v>27470</v>
      </c>
      <c r="DI187" s="403">
        <v>27470</v>
      </c>
      <c r="DJ187" s="403">
        <v>27470</v>
      </c>
      <c r="DK187" s="403">
        <v>27470</v>
      </c>
      <c r="DL187" s="403">
        <v>27470</v>
      </c>
      <c r="DM187" s="403">
        <v>27470</v>
      </c>
      <c r="DN187" s="403">
        <v>27470</v>
      </c>
      <c r="DO187" s="403">
        <v>27470</v>
      </c>
      <c r="DP187" s="403">
        <v>27470</v>
      </c>
      <c r="DQ187" s="403">
        <v>27470</v>
      </c>
      <c r="DR187" s="403">
        <v>27470</v>
      </c>
      <c r="DS187" s="403">
        <v>27470</v>
      </c>
      <c r="DT187" s="403">
        <v>27470</v>
      </c>
      <c r="DU187" s="403">
        <v>27470</v>
      </c>
      <c r="DV187" s="403">
        <v>27470</v>
      </c>
      <c r="DW187" s="403">
        <v>27470</v>
      </c>
      <c r="DX187" s="403">
        <v>27470</v>
      </c>
      <c r="DY187" s="403">
        <v>27470</v>
      </c>
      <c r="DZ187" s="403">
        <v>27470</v>
      </c>
      <c r="EA187" s="403">
        <v>27470</v>
      </c>
      <c r="EB187" s="403">
        <v>27470</v>
      </c>
      <c r="EC187" s="403">
        <v>27470</v>
      </c>
      <c r="ED187" s="403">
        <v>27470</v>
      </c>
      <c r="EE187" s="403">
        <v>27470</v>
      </c>
      <c r="EF187" s="403">
        <v>27470</v>
      </c>
      <c r="EG187" s="403">
        <v>27470</v>
      </c>
      <c r="EH187" s="403">
        <v>27470</v>
      </c>
      <c r="EI187" s="403">
        <v>27470</v>
      </c>
      <c r="EJ187" s="403">
        <v>27470</v>
      </c>
      <c r="EK187" s="403">
        <v>27470</v>
      </c>
      <c r="EL187" s="403">
        <v>27470</v>
      </c>
      <c r="EM187" s="403">
        <v>27470</v>
      </c>
      <c r="EN187" s="403">
        <v>27470</v>
      </c>
      <c r="EO187" s="403">
        <v>27470</v>
      </c>
      <c r="EP187" s="403">
        <v>27470</v>
      </c>
      <c r="EQ187" s="403">
        <v>27470</v>
      </c>
      <c r="ER187" s="403">
        <v>27470</v>
      </c>
      <c r="ES187" s="403">
        <v>27470</v>
      </c>
      <c r="ET187" s="403">
        <v>27470</v>
      </c>
      <c r="EU187" s="403">
        <v>27470</v>
      </c>
      <c r="EV187" s="403">
        <v>27470</v>
      </c>
      <c r="EW187" s="403">
        <v>27470</v>
      </c>
      <c r="EX187" s="404">
        <v>4535.1473922902496</v>
      </c>
      <c r="EY187" s="404">
        <v>101932.83662671417</v>
      </c>
      <c r="EZ187" s="404">
        <v>0</v>
      </c>
      <c r="FA187" s="404">
        <v>0</v>
      </c>
      <c r="FB187" s="404">
        <v>0</v>
      </c>
      <c r="FC187" s="404">
        <v>0</v>
      </c>
      <c r="FD187" s="404">
        <v>0</v>
      </c>
      <c r="FE187" s="404">
        <v>0</v>
      </c>
      <c r="FF187" s="404">
        <v>0</v>
      </c>
      <c r="FG187" s="404">
        <v>0</v>
      </c>
      <c r="FH187" s="404">
        <v>0</v>
      </c>
      <c r="FI187" s="404">
        <v>0</v>
      </c>
      <c r="FJ187" s="404">
        <v>0</v>
      </c>
      <c r="FK187" s="404">
        <v>0</v>
      </c>
      <c r="FL187" s="404">
        <v>0</v>
      </c>
      <c r="FM187" s="404">
        <v>0</v>
      </c>
      <c r="FN187" s="404">
        <v>0</v>
      </c>
      <c r="FO187" s="404">
        <v>0</v>
      </c>
      <c r="FP187" s="404">
        <v>0</v>
      </c>
      <c r="FQ187" s="404">
        <v>0</v>
      </c>
      <c r="FR187" s="404">
        <v>0</v>
      </c>
      <c r="FS187" s="404">
        <v>0</v>
      </c>
      <c r="FT187" s="404">
        <v>0</v>
      </c>
      <c r="FU187" s="404">
        <v>0</v>
      </c>
      <c r="FV187" s="404">
        <v>0</v>
      </c>
      <c r="FW187" s="404">
        <v>0</v>
      </c>
      <c r="FX187" s="404">
        <v>0</v>
      </c>
      <c r="FY187" s="404">
        <v>0</v>
      </c>
      <c r="FZ187" s="404">
        <v>0</v>
      </c>
      <c r="GA187" s="404">
        <v>0</v>
      </c>
      <c r="GB187" s="404">
        <v>0</v>
      </c>
      <c r="GC187" s="404">
        <v>0</v>
      </c>
      <c r="GD187" s="404">
        <v>0</v>
      </c>
      <c r="GE187" s="404">
        <v>0</v>
      </c>
      <c r="GF187" s="404">
        <v>0</v>
      </c>
      <c r="GG187" s="404">
        <v>0</v>
      </c>
      <c r="GH187" s="404">
        <v>0</v>
      </c>
      <c r="GI187" s="404">
        <v>0</v>
      </c>
      <c r="GJ187" s="404">
        <v>0</v>
      </c>
      <c r="GK187" s="404">
        <v>0</v>
      </c>
      <c r="GL187" s="404">
        <v>24916.099773242629</v>
      </c>
      <c r="GM187" s="404">
        <v>23729.618831659645</v>
      </c>
      <c r="GN187" s="404">
        <v>22599.636982532997</v>
      </c>
      <c r="GO187" s="404">
        <v>21523.463792888568</v>
      </c>
      <c r="GP187" s="404">
        <v>20498.536945608161</v>
      </c>
      <c r="GQ187" s="404">
        <v>19522.416138674434</v>
      </c>
      <c r="GR187" s="404">
        <v>18592.777274928038</v>
      </c>
      <c r="GS187" s="404">
        <v>17707.406928502893</v>
      </c>
      <c r="GT187" s="404">
        <v>16864.197074764659</v>
      </c>
      <c r="GU187" s="404">
        <v>16061.140071204436</v>
      </c>
      <c r="GV187" s="404">
        <v>15296.32387733756</v>
      </c>
      <c r="GW187" s="404">
        <v>14567.927502226245</v>
      </c>
      <c r="GX187" s="404">
        <v>13874.216668786903</v>
      </c>
      <c r="GY187" s="404">
        <v>13213.539684558951</v>
      </c>
      <c r="GZ187" s="404">
        <v>12584.323509103764</v>
      </c>
      <c r="HA187" s="404">
        <v>11985.070008670249</v>
      </c>
      <c r="HB187" s="404">
        <v>11414.352389209762</v>
      </c>
      <c r="HC187" s="404">
        <v>10870.811799247393</v>
      </c>
      <c r="HD187" s="404">
        <v>10353.154094521326</v>
      </c>
      <c r="HE187" s="404">
        <v>9860.1467566869778</v>
      </c>
      <c r="HF187" s="404">
        <v>9390.615958749504</v>
      </c>
      <c r="HG187" s="404">
        <v>8943.4437702376199</v>
      </c>
      <c r="HH187" s="404">
        <v>8517.5654954644015</v>
      </c>
      <c r="HI187" s="404">
        <v>8111.967138537525</v>
      </c>
      <c r="HJ187" s="404">
        <v>7725.6829890833569</v>
      </c>
      <c r="HK187" s="404">
        <v>7357.7933229365299</v>
      </c>
      <c r="HL187" s="404">
        <v>7007.4222123205054</v>
      </c>
      <c r="HM187" s="404">
        <v>6673.7354403052423</v>
      </c>
      <c r="HN187" s="404">
        <v>6355.9385145764236</v>
      </c>
      <c r="HO187" s="404">
        <v>6053.2747757870675</v>
      </c>
      <c r="HP187" s="404">
        <v>5765.0235959876836</v>
      </c>
      <c r="HQ187" s="404">
        <v>5490.4986628454126</v>
      </c>
      <c r="HR187" s="404">
        <v>5229.0463455670597</v>
      </c>
      <c r="HS187" s="404">
        <v>4980.0441386352941</v>
      </c>
      <c r="HT187" s="404">
        <v>4742.8991796526625</v>
      </c>
      <c r="HU187" s="404">
        <v>4517.0468377644393</v>
      </c>
      <c r="HV187" s="404">
        <v>4301.9493692994674</v>
      </c>
      <c r="HW187" s="404">
        <v>4097.0946374280629</v>
      </c>
      <c r="HX187" s="404">
        <v>3901.9948927886321</v>
      </c>
      <c r="HY187" s="404">
        <v>3716.1856121796491</v>
      </c>
      <c r="HZ187" s="404">
        <v>106467.98401900442</v>
      </c>
      <c r="IA187" s="404">
        <v>113267.35632593199</v>
      </c>
      <c r="IB187" s="408">
        <v>1.0638630699132416</v>
      </c>
      <c r="IC187" s="410"/>
    </row>
    <row r="188" spans="1:237" ht="90" customHeight="1" x14ac:dyDescent="0.2">
      <c r="A188" s="233" t="s">
        <v>272</v>
      </c>
      <c r="B188" s="234" t="s">
        <v>273</v>
      </c>
      <c r="C188" s="234" t="s">
        <v>282</v>
      </c>
      <c r="D188" s="235">
        <v>1</v>
      </c>
      <c r="E188" s="234" t="s">
        <v>283</v>
      </c>
      <c r="F188" s="236" t="s">
        <v>284</v>
      </c>
      <c r="G188" s="236" t="s">
        <v>285</v>
      </c>
      <c r="H188" s="13" t="s">
        <v>77</v>
      </c>
      <c r="I188" s="236" t="s">
        <v>278</v>
      </c>
      <c r="J188" s="236">
        <v>10</v>
      </c>
      <c r="K188" s="236" t="s">
        <v>197</v>
      </c>
      <c r="L188" s="77">
        <v>4500</v>
      </c>
      <c r="M188" s="13" t="s">
        <v>286</v>
      </c>
      <c r="N188" s="13" t="s">
        <v>81</v>
      </c>
      <c r="O188" s="73" t="s">
        <v>106</v>
      </c>
      <c r="P188" s="13" t="s">
        <v>199</v>
      </c>
      <c r="Q188" s="112" t="s">
        <v>100</v>
      </c>
      <c r="R188" s="13" t="s">
        <v>108</v>
      </c>
      <c r="S188" s="13" t="s">
        <v>99</v>
      </c>
      <c r="T188" s="13" t="s">
        <v>281</v>
      </c>
      <c r="U188" s="13" t="s">
        <v>100</v>
      </c>
      <c r="V188" s="196">
        <v>1</v>
      </c>
      <c r="W188" s="239">
        <v>35000</v>
      </c>
      <c r="X188" s="239">
        <v>0</v>
      </c>
      <c r="Y188" s="239">
        <v>0</v>
      </c>
      <c r="Z188" s="239">
        <v>0</v>
      </c>
      <c r="AA188" s="239">
        <v>35000</v>
      </c>
      <c r="AB188" s="239">
        <v>0</v>
      </c>
      <c r="AC188" s="239">
        <v>0</v>
      </c>
      <c r="AD188" s="239">
        <v>0</v>
      </c>
      <c r="AE188" s="239">
        <v>0</v>
      </c>
      <c r="AF188" s="239">
        <v>0</v>
      </c>
      <c r="AG188" s="239">
        <v>0</v>
      </c>
      <c r="AH188" s="239">
        <v>0</v>
      </c>
      <c r="AI188" s="13" t="s">
        <v>88</v>
      </c>
      <c r="AJ188" s="239">
        <v>0</v>
      </c>
      <c r="AK188" s="239">
        <v>0</v>
      </c>
      <c r="AL188" s="239">
        <v>0</v>
      </c>
      <c r="AM188" s="239">
        <v>0</v>
      </c>
      <c r="AN188" s="239">
        <v>0</v>
      </c>
      <c r="AO188" s="239">
        <v>0</v>
      </c>
      <c r="AP188" s="239">
        <v>0</v>
      </c>
      <c r="AQ188" s="239">
        <v>0</v>
      </c>
      <c r="AR188" s="239">
        <v>0</v>
      </c>
      <c r="AS188" s="239">
        <v>0</v>
      </c>
      <c r="AT188" s="239">
        <v>0</v>
      </c>
      <c r="AU188" s="236"/>
      <c r="AV188" s="230">
        <v>1</v>
      </c>
      <c r="AW188" s="230">
        <v>0</v>
      </c>
      <c r="AX188" s="230" t="s">
        <v>3599</v>
      </c>
      <c r="AY188" s="141">
        <v>9</v>
      </c>
      <c r="AZ188" s="70">
        <v>1</v>
      </c>
      <c r="BA188" s="70">
        <v>1</v>
      </c>
      <c r="BB188" s="70">
        <v>1</v>
      </c>
      <c r="BC188" s="70">
        <v>1</v>
      </c>
      <c r="BD188" s="70">
        <v>1</v>
      </c>
      <c r="BE188" s="70">
        <v>1</v>
      </c>
      <c r="BF188" s="70">
        <v>1</v>
      </c>
      <c r="BG188" s="71">
        <v>0</v>
      </c>
      <c r="BH188" s="71">
        <v>1</v>
      </c>
      <c r="BI188" s="71">
        <v>0</v>
      </c>
      <c r="BJ188" s="71">
        <v>0</v>
      </c>
      <c r="BK188" s="71">
        <v>1</v>
      </c>
      <c r="BL188" s="70">
        <v>1</v>
      </c>
      <c r="BM188" s="70">
        <v>1</v>
      </c>
      <c r="BN188" s="70">
        <v>0</v>
      </c>
      <c r="BO188" s="70">
        <v>1</v>
      </c>
      <c r="BP188" s="403">
        <v>0</v>
      </c>
      <c r="BQ188" s="403">
        <v>0</v>
      </c>
      <c r="BR188" s="403">
        <v>35000</v>
      </c>
      <c r="BS188" s="403">
        <v>0</v>
      </c>
      <c r="BT188" s="403">
        <v>0</v>
      </c>
      <c r="BU188" s="403">
        <v>0</v>
      </c>
      <c r="BV188" s="403">
        <v>0</v>
      </c>
      <c r="BW188" s="403">
        <v>0</v>
      </c>
      <c r="BX188" s="403">
        <v>0</v>
      </c>
      <c r="BY188" s="403">
        <v>0</v>
      </c>
      <c r="BZ188" s="401">
        <v>0</v>
      </c>
      <c r="CA188" s="401">
        <v>0</v>
      </c>
      <c r="CB188" s="401">
        <v>0</v>
      </c>
      <c r="CC188" s="401">
        <v>0</v>
      </c>
      <c r="CD188" s="401">
        <v>0</v>
      </c>
      <c r="CE188" s="401">
        <v>0</v>
      </c>
      <c r="CF188" s="401">
        <v>0</v>
      </c>
      <c r="CG188" s="401">
        <v>0</v>
      </c>
      <c r="CH188" s="401">
        <v>0</v>
      </c>
      <c r="CI188" s="401">
        <v>0</v>
      </c>
      <c r="CJ188" s="401">
        <v>0</v>
      </c>
      <c r="CK188" s="401">
        <v>0</v>
      </c>
      <c r="CL188" s="401">
        <v>0</v>
      </c>
      <c r="CM188" s="401">
        <v>0</v>
      </c>
      <c r="CN188" s="401">
        <v>0</v>
      </c>
      <c r="CO188" s="401">
        <v>0</v>
      </c>
      <c r="CP188" s="401">
        <v>0</v>
      </c>
      <c r="CQ188" s="401">
        <v>0</v>
      </c>
      <c r="CR188" s="401">
        <v>0</v>
      </c>
      <c r="CS188" s="401">
        <v>0</v>
      </c>
      <c r="CT188" s="401">
        <v>0</v>
      </c>
      <c r="CU188" s="401">
        <v>0</v>
      </c>
      <c r="CV188" s="401">
        <v>0</v>
      </c>
      <c r="CW188" s="401">
        <v>0</v>
      </c>
      <c r="CX188" s="401">
        <v>0</v>
      </c>
      <c r="CY188" s="401">
        <v>0</v>
      </c>
      <c r="CZ188" s="401">
        <v>0</v>
      </c>
      <c r="DA188" s="401">
        <v>0</v>
      </c>
      <c r="DB188" s="401">
        <v>0</v>
      </c>
      <c r="DC188" s="401">
        <v>0</v>
      </c>
      <c r="DD188" s="401">
        <v>0</v>
      </c>
      <c r="DE188" s="401">
        <v>0</v>
      </c>
      <c r="DF188" s="401">
        <v>0</v>
      </c>
      <c r="DG188" s="403">
        <v>4500</v>
      </c>
      <c r="DH188" s="403">
        <v>4500</v>
      </c>
      <c r="DI188" s="403">
        <v>4500</v>
      </c>
      <c r="DJ188" s="403">
        <v>4500</v>
      </c>
      <c r="DK188" s="403">
        <v>4500</v>
      </c>
      <c r="DL188" s="403">
        <v>4500</v>
      </c>
      <c r="DM188" s="403">
        <v>4500</v>
      </c>
      <c r="DN188" s="403">
        <v>4500</v>
      </c>
      <c r="DO188" s="403">
        <v>4500</v>
      </c>
      <c r="DP188" s="403">
        <v>4500</v>
      </c>
      <c r="DQ188" s="403">
        <v>4500</v>
      </c>
      <c r="DR188" s="403">
        <v>4500</v>
      </c>
      <c r="DS188" s="403">
        <v>4500</v>
      </c>
      <c r="DT188" s="403">
        <v>4500</v>
      </c>
      <c r="DU188" s="403">
        <v>4500</v>
      </c>
      <c r="DV188" s="403">
        <v>4500</v>
      </c>
      <c r="DW188" s="403">
        <v>4500</v>
      </c>
      <c r="DX188" s="403">
        <v>4500</v>
      </c>
      <c r="DY188" s="403">
        <v>4500</v>
      </c>
      <c r="DZ188" s="403">
        <v>4500</v>
      </c>
      <c r="EA188" s="403">
        <v>4500</v>
      </c>
      <c r="EB188" s="403">
        <v>4500</v>
      </c>
      <c r="EC188" s="403">
        <v>4500</v>
      </c>
      <c r="ED188" s="403">
        <v>4500</v>
      </c>
      <c r="EE188" s="403">
        <v>4500</v>
      </c>
      <c r="EF188" s="403">
        <v>4500</v>
      </c>
      <c r="EG188" s="403">
        <v>4500</v>
      </c>
      <c r="EH188" s="403">
        <v>4500</v>
      </c>
      <c r="EI188" s="403">
        <v>4500</v>
      </c>
      <c r="EJ188" s="403">
        <v>4500</v>
      </c>
      <c r="EK188" s="403">
        <v>4500</v>
      </c>
      <c r="EL188" s="403">
        <v>4500</v>
      </c>
      <c r="EM188" s="403">
        <v>4500</v>
      </c>
      <c r="EN188" s="403">
        <v>4500</v>
      </c>
      <c r="EO188" s="403">
        <v>4500</v>
      </c>
      <c r="EP188" s="403">
        <v>4500</v>
      </c>
      <c r="EQ188" s="403">
        <v>4500</v>
      </c>
      <c r="ER188" s="403">
        <v>4500</v>
      </c>
      <c r="ES188" s="403">
        <v>4500</v>
      </c>
      <c r="ET188" s="403">
        <v>4500</v>
      </c>
      <c r="EU188" s="403">
        <v>4500</v>
      </c>
      <c r="EV188" s="403">
        <v>4500</v>
      </c>
      <c r="EW188" s="403">
        <v>4500</v>
      </c>
      <c r="EX188" s="404">
        <v>31746.031746031746</v>
      </c>
      <c r="EY188" s="404">
        <v>0</v>
      </c>
      <c r="EZ188" s="404">
        <v>0</v>
      </c>
      <c r="FA188" s="404">
        <v>0</v>
      </c>
      <c r="FB188" s="404">
        <v>0</v>
      </c>
      <c r="FC188" s="404">
        <v>0</v>
      </c>
      <c r="FD188" s="404">
        <v>0</v>
      </c>
      <c r="FE188" s="404">
        <v>0</v>
      </c>
      <c r="FF188" s="404">
        <v>0</v>
      </c>
      <c r="FG188" s="404">
        <v>0</v>
      </c>
      <c r="FH188" s="404">
        <v>0</v>
      </c>
      <c r="FI188" s="404">
        <v>0</v>
      </c>
      <c r="FJ188" s="404">
        <v>0</v>
      </c>
      <c r="FK188" s="404">
        <v>0</v>
      </c>
      <c r="FL188" s="404">
        <v>0</v>
      </c>
      <c r="FM188" s="404">
        <v>0</v>
      </c>
      <c r="FN188" s="404">
        <v>0</v>
      </c>
      <c r="FO188" s="404">
        <v>0</v>
      </c>
      <c r="FP188" s="404">
        <v>0</v>
      </c>
      <c r="FQ188" s="404">
        <v>0</v>
      </c>
      <c r="FR188" s="404">
        <v>0</v>
      </c>
      <c r="FS188" s="404">
        <v>0</v>
      </c>
      <c r="FT188" s="404">
        <v>0</v>
      </c>
      <c r="FU188" s="404">
        <v>0</v>
      </c>
      <c r="FV188" s="404">
        <v>0</v>
      </c>
      <c r="FW188" s="404">
        <v>0</v>
      </c>
      <c r="FX188" s="404">
        <v>0</v>
      </c>
      <c r="FY188" s="404">
        <v>0</v>
      </c>
      <c r="FZ188" s="404">
        <v>0</v>
      </c>
      <c r="GA188" s="404">
        <v>0</v>
      </c>
      <c r="GB188" s="404">
        <v>0</v>
      </c>
      <c r="GC188" s="404">
        <v>0</v>
      </c>
      <c r="GD188" s="404">
        <v>0</v>
      </c>
      <c r="GE188" s="404">
        <v>0</v>
      </c>
      <c r="GF188" s="404">
        <v>0</v>
      </c>
      <c r="GG188" s="404">
        <v>0</v>
      </c>
      <c r="GH188" s="404">
        <v>0</v>
      </c>
      <c r="GI188" s="404">
        <v>0</v>
      </c>
      <c r="GJ188" s="404">
        <v>0</v>
      </c>
      <c r="GK188" s="404">
        <v>0</v>
      </c>
      <c r="GL188" s="404">
        <v>4081.6326530612246</v>
      </c>
      <c r="GM188" s="404">
        <v>3887.2691933916421</v>
      </c>
      <c r="GN188" s="404">
        <v>3702.161136563469</v>
      </c>
      <c r="GO188" s="404">
        <v>3525.8677491080653</v>
      </c>
      <c r="GP188" s="404">
        <v>3357.9692848648247</v>
      </c>
      <c r="GQ188" s="404">
        <v>3198.0659855855465</v>
      </c>
      <c r="GR188" s="404">
        <v>3045.7771291290924</v>
      </c>
      <c r="GS188" s="404">
        <v>2900.7401229800876</v>
      </c>
      <c r="GT188" s="404">
        <v>2762.6096409334168</v>
      </c>
      <c r="GU188" s="404">
        <v>2631.0568008889682</v>
      </c>
      <c r="GV188" s="404">
        <v>2505.7683817990178</v>
      </c>
      <c r="GW188" s="404">
        <v>2386.4460779038259</v>
      </c>
      <c r="GX188" s="404">
        <v>2272.805788479835</v>
      </c>
      <c r="GY188" s="404">
        <v>2164.5769414093656</v>
      </c>
      <c r="GZ188" s="404">
        <v>2061.5018489613012</v>
      </c>
      <c r="HA188" s="404">
        <v>1963.3350942488578</v>
      </c>
      <c r="HB188" s="404">
        <v>1869.8429469036741</v>
      </c>
      <c r="HC188" s="404">
        <v>1780.8028065749277</v>
      </c>
      <c r="HD188" s="404">
        <v>1696.0026729285028</v>
      </c>
      <c r="HE188" s="404">
        <v>1615.2406408842883</v>
      </c>
      <c r="HF188" s="404">
        <v>1538.3244198897985</v>
      </c>
      <c r="HG188" s="404">
        <v>1465.0708760855221</v>
      </c>
      <c r="HH188" s="404">
        <v>1395.3055962719259</v>
      </c>
      <c r="HI188" s="404">
        <v>1328.8624726399294</v>
      </c>
      <c r="HJ188" s="404">
        <v>1265.5833072761232</v>
      </c>
      <c r="HK188" s="404">
        <v>1205.3174355010697</v>
      </c>
      <c r="HL188" s="404">
        <v>1147.9213671438761</v>
      </c>
      <c r="HM188" s="404">
        <v>1093.2584448989294</v>
      </c>
      <c r="HN188" s="404">
        <v>1041.1985189513616</v>
      </c>
      <c r="HO188" s="404">
        <v>991.61763709653451</v>
      </c>
      <c r="HP188" s="404">
        <v>944.39774961574722</v>
      </c>
      <c r="HQ188" s="404">
        <v>899.42642820547348</v>
      </c>
      <c r="HR188" s="404">
        <v>856.5965982909272</v>
      </c>
      <c r="HS188" s="404">
        <v>815.8062840865972</v>
      </c>
      <c r="HT188" s="404">
        <v>776.95836579675938</v>
      </c>
      <c r="HU188" s="404">
        <v>739.96034837786601</v>
      </c>
      <c r="HV188" s="404">
        <v>704.72414131225344</v>
      </c>
      <c r="HW188" s="404">
        <v>671.16584886881265</v>
      </c>
      <c r="HX188" s="404">
        <v>639.20557035125023</v>
      </c>
      <c r="HY188" s="404">
        <v>608.76720985833356</v>
      </c>
      <c r="HZ188" s="404">
        <v>31746.031746031746</v>
      </c>
      <c r="IA188" s="404">
        <v>33093.149696506342</v>
      </c>
      <c r="IB188" s="408">
        <v>1.0424342154399497</v>
      </c>
      <c r="IC188" s="410"/>
    </row>
    <row r="189" spans="1:237" ht="90" customHeight="1" x14ac:dyDescent="0.2">
      <c r="A189" s="137" t="s">
        <v>1777</v>
      </c>
      <c r="B189" s="138" t="s">
        <v>1778</v>
      </c>
      <c r="C189" s="138" t="s">
        <v>1834</v>
      </c>
      <c r="D189" s="142">
        <v>2</v>
      </c>
      <c r="E189" s="138" t="s">
        <v>1835</v>
      </c>
      <c r="F189" s="118" t="s">
        <v>1836</v>
      </c>
      <c r="G189" s="118" t="s">
        <v>1837</v>
      </c>
      <c r="H189" s="142" t="s">
        <v>88</v>
      </c>
      <c r="I189" s="118" t="s">
        <v>1838</v>
      </c>
      <c r="J189" s="118">
        <v>40</v>
      </c>
      <c r="K189" s="227" t="s">
        <v>94</v>
      </c>
      <c r="L189" s="142">
        <v>5309</v>
      </c>
      <c r="M189" s="142" t="s">
        <v>1839</v>
      </c>
      <c r="N189" s="142" t="s">
        <v>81</v>
      </c>
      <c r="O189" s="13" t="s">
        <v>217</v>
      </c>
      <c r="P189" s="142" t="s">
        <v>460</v>
      </c>
      <c r="Q189" s="112" t="s">
        <v>100</v>
      </c>
      <c r="R189" s="142" t="s">
        <v>261</v>
      </c>
      <c r="S189" s="142" t="s">
        <v>99</v>
      </c>
      <c r="T189" s="142" t="s">
        <v>1727</v>
      </c>
      <c r="U189" s="142" t="s">
        <v>100</v>
      </c>
      <c r="V189" s="117">
        <v>1</v>
      </c>
      <c r="W189" s="135">
        <v>95670</v>
      </c>
      <c r="X189" s="134">
        <v>1440</v>
      </c>
      <c r="Y189" s="134">
        <v>1440</v>
      </c>
      <c r="Z189" s="134">
        <v>0</v>
      </c>
      <c r="AA189" s="134">
        <v>94230</v>
      </c>
      <c r="AB189" s="134">
        <v>0</v>
      </c>
      <c r="AC189" s="134">
        <v>0</v>
      </c>
      <c r="AD189" s="134">
        <v>0</v>
      </c>
      <c r="AE189" s="139">
        <v>0</v>
      </c>
      <c r="AF189" s="139">
        <v>0</v>
      </c>
      <c r="AG189" s="139">
        <v>0</v>
      </c>
      <c r="AH189" s="139">
        <v>0</v>
      </c>
      <c r="AI189" s="119" t="s">
        <v>1840</v>
      </c>
      <c r="AJ189" s="136">
        <v>0</v>
      </c>
      <c r="AK189" s="136">
        <v>0</v>
      </c>
      <c r="AL189" s="136">
        <v>0</v>
      </c>
      <c r="AM189" s="136">
        <v>0</v>
      </c>
      <c r="AN189" s="136">
        <v>0</v>
      </c>
      <c r="AO189" s="136">
        <v>0</v>
      </c>
      <c r="AP189" s="136">
        <v>0</v>
      </c>
      <c r="AQ189" s="139">
        <v>0</v>
      </c>
      <c r="AR189" s="139">
        <v>0</v>
      </c>
      <c r="AS189" s="139">
        <v>0</v>
      </c>
      <c r="AT189" s="139">
        <v>0</v>
      </c>
      <c r="AU189" s="122" t="s">
        <v>1841</v>
      </c>
      <c r="AV189" s="230">
        <v>1</v>
      </c>
      <c r="AW189" s="230">
        <v>0</v>
      </c>
      <c r="AX189" s="230" t="s">
        <v>3618</v>
      </c>
      <c r="AY189" s="141">
        <v>8</v>
      </c>
      <c r="AZ189" s="70">
        <v>1</v>
      </c>
      <c r="BA189" s="70">
        <v>1</v>
      </c>
      <c r="BB189" s="70">
        <v>1</v>
      </c>
      <c r="BC189" s="70">
        <v>1</v>
      </c>
      <c r="BD189" s="70">
        <v>1</v>
      </c>
      <c r="BE189" s="70">
        <v>0</v>
      </c>
      <c r="BF189" s="70">
        <v>0</v>
      </c>
      <c r="BG189" s="71">
        <v>0</v>
      </c>
      <c r="BH189" s="71">
        <v>1</v>
      </c>
      <c r="BI189" s="71">
        <v>0</v>
      </c>
      <c r="BJ189" s="71">
        <v>0</v>
      </c>
      <c r="BK189" s="71">
        <v>1</v>
      </c>
      <c r="BL189" s="70">
        <v>1</v>
      </c>
      <c r="BM189" s="70">
        <v>1</v>
      </c>
      <c r="BN189" s="70">
        <v>0</v>
      </c>
      <c r="BO189" s="70">
        <v>1</v>
      </c>
      <c r="BP189" s="403">
        <v>1440</v>
      </c>
      <c r="BQ189" s="403">
        <v>0</v>
      </c>
      <c r="BR189" s="403">
        <v>94230</v>
      </c>
      <c r="BS189" s="403">
        <v>0</v>
      </c>
      <c r="BT189" s="403">
        <v>0</v>
      </c>
      <c r="BU189" s="403">
        <v>0</v>
      </c>
      <c r="BV189" s="403">
        <v>0</v>
      </c>
      <c r="BW189" s="403">
        <v>0</v>
      </c>
      <c r="BX189" s="403">
        <v>0</v>
      </c>
      <c r="BY189" s="403">
        <v>0</v>
      </c>
      <c r="BZ189" s="401">
        <v>0</v>
      </c>
      <c r="CA189" s="401">
        <v>0</v>
      </c>
      <c r="CB189" s="401">
        <v>0</v>
      </c>
      <c r="CC189" s="401">
        <v>0</v>
      </c>
      <c r="CD189" s="401">
        <v>0</v>
      </c>
      <c r="CE189" s="401">
        <v>0</v>
      </c>
      <c r="CF189" s="401">
        <v>0</v>
      </c>
      <c r="CG189" s="401">
        <v>0</v>
      </c>
      <c r="CH189" s="401">
        <v>0</v>
      </c>
      <c r="CI189" s="401">
        <v>0</v>
      </c>
      <c r="CJ189" s="401">
        <v>0</v>
      </c>
      <c r="CK189" s="401">
        <v>0</v>
      </c>
      <c r="CL189" s="401">
        <v>0</v>
      </c>
      <c r="CM189" s="401">
        <v>0</v>
      </c>
      <c r="CN189" s="401">
        <v>0</v>
      </c>
      <c r="CO189" s="401">
        <v>0</v>
      </c>
      <c r="CP189" s="401">
        <v>0</v>
      </c>
      <c r="CQ189" s="401">
        <v>0</v>
      </c>
      <c r="CR189" s="401">
        <v>0</v>
      </c>
      <c r="CS189" s="401">
        <v>0</v>
      </c>
      <c r="CT189" s="401">
        <v>0</v>
      </c>
      <c r="CU189" s="401">
        <v>0</v>
      </c>
      <c r="CV189" s="401">
        <v>0</v>
      </c>
      <c r="CW189" s="401">
        <v>0</v>
      </c>
      <c r="CX189" s="401">
        <v>0</v>
      </c>
      <c r="CY189" s="401">
        <v>0</v>
      </c>
      <c r="CZ189" s="401">
        <v>0</v>
      </c>
      <c r="DA189" s="401">
        <v>0</v>
      </c>
      <c r="DB189" s="401">
        <v>0</v>
      </c>
      <c r="DC189" s="401">
        <v>0</v>
      </c>
      <c r="DD189" s="401">
        <v>0</v>
      </c>
      <c r="DE189" s="401">
        <v>0</v>
      </c>
      <c r="DF189" s="401">
        <v>0</v>
      </c>
      <c r="DG189" s="403">
        <v>5309</v>
      </c>
      <c r="DH189" s="403">
        <v>5309</v>
      </c>
      <c r="DI189" s="403">
        <v>5309</v>
      </c>
      <c r="DJ189" s="403">
        <v>5309</v>
      </c>
      <c r="DK189" s="403">
        <v>5309</v>
      </c>
      <c r="DL189" s="403">
        <v>5309</v>
      </c>
      <c r="DM189" s="403">
        <v>5309</v>
      </c>
      <c r="DN189" s="403">
        <v>5309</v>
      </c>
      <c r="DO189" s="403">
        <v>5309</v>
      </c>
      <c r="DP189" s="403">
        <v>5309</v>
      </c>
      <c r="DQ189" s="403">
        <v>5309</v>
      </c>
      <c r="DR189" s="403">
        <v>5309</v>
      </c>
      <c r="DS189" s="403">
        <v>5309</v>
      </c>
      <c r="DT189" s="403">
        <v>5309</v>
      </c>
      <c r="DU189" s="403">
        <v>5309</v>
      </c>
      <c r="DV189" s="403">
        <v>5309</v>
      </c>
      <c r="DW189" s="403">
        <v>5309</v>
      </c>
      <c r="DX189" s="403">
        <v>5309</v>
      </c>
      <c r="DY189" s="403">
        <v>5309</v>
      </c>
      <c r="DZ189" s="403">
        <v>5309</v>
      </c>
      <c r="EA189" s="403">
        <v>5309</v>
      </c>
      <c r="EB189" s="403">
        <v>5309</v>
      </c>
      <c r="EC189" s="403">
        <v>5309</v>
      </c>
      <c r="ED189" s="403">
        <v>5309</v>
      </c>
      <c r="EE189" s="403">
        <v>5309</v>
      </c>
      <c r="EF189" s="403">
        <v>5309</v>
      </c>
      <c r="EG189" s="403">
        <v>5309</v>
      </c>
      <c r="EH189" s="403">
        <v>5309</v>
      </c>
      <c r="EI189" s="403">
        <v>5309</v>
      </c>
      <c r="EJ189" s="403">
        <v>5309</v>
      </c>
      <c r="EK189" s="403">
        <v>5309</v>
      </c>
      <c r="EL189" s="403">
        <v>5309</v>
      </c>
      <c r="EM189" s="403">
        <v>5309</v>
      </c>
      <c r="EN189" s="403">
        <v>5309</v>
      </c>
      <c r="EO189" s="403">
        <v>5309</v>
      </c>
      <c r="EP189" s="403">
        <v>5309</v>
      </c>
      <c r="EQ189" s="403">
        <v>5309</v>
      </c>
      <c r="ER189" s="403">
        <v>5309</v>
      </c>
      <c r="ES189" s="403">
        <v>5309</v>
      </c>
      <c r="ET189" s="403">
        <v>5309</v>
      </c>
      <c r="EU189" s="403">
        <v>5309</v>
      </c>
      <c r="EV189" s="403">
        <v>5309</v>
      </c>
      <c r="EW189" s="403">
        <v>5309</v>
      </c>
      <c r="EX189" s="404">
        <v>85469.387755102041</v>
      </c>
      <c r="EY189" s="404">
        <v>0</v>
      </c>
      <c r="EZ189" s="404">
        <v>0</v>
      </c>
      <c r="FA189" s="404">
        <v>0</v>
      </c>
      <c r="FB189" s="404">
        <v>0</v>
      </c>
      <c r="FC189" s="404">
        <v>0</v>
      </c>
      <c r="FD189" s="404">
        <v>0</v>
      </c>
      <c r="FE189" s="404">
        <v>0</v>
      </c>
      <c r="FF189" s="404">
        <v>0</v>
      </c>
      <c r="FG189" s="404">
        <v>0</v>
      </c>
      <c r="FH189" s="404">
        <v>0</v>
      </c>
      <c r="FI189" s="404">
        <v>0</v>
      </c>
      <c r="FJ189" s="404">
        <v>0</v>
      </c>
      <c r="FK189" s="404">
        <v>0</v>
      </c>
      <c r="FL189" s="404">
        <v>0</v>
      </c>
      <c r="FM189" s="404">
        <v>0</v>
      </c>
      <c r="FN189" s="404">
        <v>0</v>
      </c>
      <c r="FO189" s="404">
        <v>0</v>
      </c>
      <c r="FP189" s="404">
        <v>0</v>
      </c>
      <c r="FQ189" s="404">
        <v>0</v>
      </c>
      <c r="FR189" s="404">
        <v>0</v>
      </c>
      <c r="FS189" s="404">
        <v>0</v>
      </c>
      <c r="FT189" s="404">
        <v>0</v>
      </c>
      <c r="FU189" s="404">
        <v>0</v>
      </c>
      <c r="FV189" s="404">
        <v>0</v>
      </c>
      <c r="FW189" s="404">
        <v>0</v>
      </c>
      <c r="FX189" s="404">
        <v>0</v>
      </c>
      <c r="FY189" s="404">
        <v>0</v>
      </c>
      <c r="FZ189" s="404">
        <v>0</v>
      </c>
      <c r="GA189" s="404">
        <v>0</v>
      </c>
      <c r="GB189" s="404">
        <v>0</v>
      </c>
      <c r="GC189" s="404">
        <v>0</v>
      </c>
      <c r="GD189" s="404">
        <v>0</v>
      </c>
      <c r="GE189" s="404">
        <v>0</v>
      </c>
      <c r="GF189" s="404">
        <v>0</v>
      </c>
      <c r="GG189" s="404">
        <v>0</v>
      </c>
      <c r="GH189" s="404">
        <v>0</v>
      </c>
      <c r="GI189" s="404">
        <v>0</v>
      </c>
      <c r="GJ189" s="404">
        <v>0</v>
      </c>
      <c r="GK189" s="404">
        <v>0</v>
      </c>
      <c r="GL189" s="404">
        <v>4815.419501133787</v>
      </c>
      <c r="GM189" s="404">
        <v>4586.113810603606</v>
      </c>
      <c r="GN189" s="404">
        <v>4367.727438670101</v>
      </c>
      <c r="GO189" s="404">
        <v>4159.7404177810486</v>
      </c>
      <c r="GP189" s="404">
        <v>3961.6575407438563</v>
      </c>
      <c r="GQ189" s="404">
        <v>3773.0071816608147</v>
      </c>
      <c r="GR189" s="404">
        <v>3593.3401730103001</v>
      </c>
      <c r="GS189" s="404">
        <v>3422.2287362002858</v>
      </c>
      <c r="GT189" s="404">
        <v>3259.265463047891</v>
      </c>
      <c r="GU189" s="404">
        <v>3104.0623457598963</v>
      </c>
      <c r="GV189" s="404">
        <v>2956.2498531046635</v>
      </c>
      <c r="GW189" s="404">
        <v>2815.4760505758695</v>
      </c>
      <c r="GX189" s="404">
        <v>2681.4057624532097</v>
      </c>
      <c r="GY189" s="404">
        <v>2553.7197737649608</v>
      </c>
      <c r="GZ189" s="404">
        <v>2432.1140702523439</v>
      </c>
      <c r="HA189" s="404">
        <v>2316.2991145260412</v>
      </c>
      <c r="HB189" s="404">
        <v>2205.9991566914682</v>
      </c>
      <c r="HC189" s="404">
        <v>2100.9515778013979</v>
      </c>
      <c r="HD189" s="404">
        <v>2000.9062645727602</v>
      </c>
      <c r="HE189" s="404">
        <v>1905.6250138788193</v>
      </c>
      <c r="HF189" s="404">
        <v>1814.8809655988755</v>
      </c>
      <c r="HG189" s="404">
        <v>1728.4580624751193</v>
      </c>
      <c r="HH189" s="404">
        <v>1646.15053569059</v>
      </c>
      <c r="HI189" s="404">
        <v>1567.7624149434189</v>
      </c>
      <c r="HJ189" s="404">
        <v>1493.1070618508752</v>
      </c>
      <c r="HK189" s="404">
        <v>1422.006725572262</v>
      </c>
      <c r="HL189" s="404">
        <v>1354.2921195926306</v>
      </c>
      <c r="HM189" s="404">
        <v>1289.802018659648</v>
      </c>
      <c r="HN189" s="404">
        <v>1228.3828749139509</v>
      </c>
      <c r="HO189" s="404">
        <v>1169.8884522990004</v>
      </c>
      <c r="HP189" s="404">
        <v>1114.1794783800005</v>
      </c>
      <c r="HQ189" s="404">
        <v>1061.1233127428575</v>
      </c>
      <c r="HR189" s="404">
        <v>1010.5936311836739</v>
      </c>
      <c r="HS189" s="404">
        <v>962.47012493683212</v>
      </c>
      <c r="HT189" s="404">
        <v>916.63821422555452</v>
      </c>
      <c r="HU189" s="404">
        <v>872.98877545290895</v>
      </c>
      <c r="HV189" s="404">
        <v>831.41788138372294</v>
      </c>
      <c r="HW189" s="404">
        <v>791.82655369878364</v>
      </c>
      <c r="HX189" s="404">
        <v>754.12052733217502</v>
      </c>
      <c r="HY189" s="404">
        <v>718.21002603064278</v>
      </c>
      <c r="HZ189" s="404">
        <v>85469.387755102041</v>
      </c>
      <c r="IA189" s="404">
        <v>86759.609003196645</v>
      </c>
      <c r="IB189" s="408">
        <v>1.0150957118330075</v>
      </c>
      <c r="IC189" s="410"/>
    </row>
    <row r="190" spans="1:237" ht="90" customHeight="1" x14ac:dyDescent="0.2">
      <c r="A190" s="290" t="s">
        <v>1436</v>
      </c>
      <c r="B190" s="291" t="s">
        <v>1437</v>
      </c>
      <c r="C190" s="138" t="s">
        <v>1444</v>
      </c>
      <c r="D190" s="204">
        <v>2</v>
      </c>
      <c r="E190" s="138" t="s">
        <v>1445</v>
      </c>
      <c r="F190" s="292" t="s">
        <v>1446</v>
      </c>
      <c r="G190" s="292" t="s">
        <v>1447</v>
      </c>
      <c r="H190" s="293"/>
      <c r="I190" s="292" t="s">
        <v>1448</v>
      </c>
      <c r="J190" s="118">
        <v>5</v>
      </c>
      <c r="K190" s="227" t="s">
        <v>94</v>
      </c>
      <c r="L190" s="142">
        <v>4000</v>
      </c>
      <c r="M190" s="142" t="s">
        <v>1449</v>
      </c>
      <c r="N190" s="203" t="s">
        <v>147</v>
      </c>
      <c r="O190" s="73" t="s">
        <v>106</v>
      </c>
      <c r="P190" s="203" t="s">
        <v>462</v>
      </c>
      <c r="Q190" s="112" t="s">
        <v>100</v>
      </c>
      <c r="R190" s="203" t="s">
        <v>84</v>
      </c>
      <c r="S190" s="203" t="s">
        <v>99</v>
      </c>
      <c r="T190" s="142" t="s">
        <v>1450</v>
      </c>
      <c r="U190" s="142" t="s">
        <v>100</v>
      </c>
      <c r="V190" s="294">
        <v>1</v>
      </c>
      <c r="W190" s="295">
        <v>18000</v>
      </c>
      <c r="X190" s="295">
        <v>0</v>
      </c>
      <c r="Y190" s="295">
        <v>0</v>
      </c>
      <c r="Z190" s="295">
        <v>0</v>
      </c>
      <c r="AA190" s="295">
        <v>18000</v>
      </c>
      <c r="AB190" s="295">
        <v>0</v>
      </c>
      <c r="AC190" s="295">
        <v>0</v>
      </c>
      <c r="AD190" s="295">
        <v>0</v>
      </c>
      <c r="AE190" s="139">
        <v>0</v>
      </c>
      <c r="AF190" s="139">
        <v>0</v>
      </c>
      <c r="AG190" s="139">
        <v>0</v>
      </c>
      <c r="AH190" s="139">
        <v>0</v>
      </c>
      <c r="AI190" s="142" t="s">
        <v>88</v>
      </c>
      <c r="AJ190" s="134">
        <v>0</v>
      </c>
      <c r="AK190" s="136">
        <v>0</v>
      </c>
      <c r="AL190" s="136">
        <v>0</v>
      </c>
      <c r="AM190" s="136">
        <v>0</v>
      </c>
      <c r="AN190" s="136">
        <v>0</v>
      </c>
      <c r="AO190" s="136">
        <v>0</v>
      </c>
      <c r="AP190" s="136">
        <v>0</v>
      </c>
      <c r="AQ190" s="139">
        <v>0</v>
      </c>
      <c r="AR190" s="139">
        <v>0</v>
      </c>
      <c r="AS190" s="139">
        <v>0</v>
      </c>
      <c r="AT190" s="139">
        <v>0</v>
      </c>
      <c r="AU190" s="118"/>
      <c r="AV190" s="230">
        <v>1</v>
      </c>
      <c r="AW190" s="230">
        <v>0</v>
      </c>
      <c r="AX190" s="230" t="s">
        <v>3603</v>
      </c>
      <c r="AY190" s="141">
        <v>6</v>
      </c>
      <c r="AZ190" s="70">
        <v>1</v>
      </c>
      <c r="BA190" s="70">
        <v>1</v>
      </c>
      <c r="BB190" s="70">
        <v>1</v>
      </c>
      <c r="BC190" s="70">
        <v>1</v>
      </c>
      <c r="BD190" s="70">
        <v>1</v>
      </c>
      <c r="BE190" s="70">
        <v>0</v>
      </c>
      <c r="BF190" s="70">
        <v>0</v>
      </c>
      <c r="BG190" s="71">
        <v>0</v>
      </c>
      <c r="BH190" s="71">
        <v>0</v>
      </c>
      <c r="BI190" s="71">
        <v>0</v>
      </c>
      <c r="BJ190" s="71">
        <v>0</v>
      </c>
      <c r="BK190" s="71">
        <v>0</v>
      </c>
      <c r="BL190" s="70">
        <v>1</v>
      </c>
      <c r="BM190" s="70">
        <v>0</v>
      </c>
      <c r="BN190" s="70">
        <v>0</v>
      </c>
      <c r="BO190" s="70">
        <v>0</v>
      </c>
      <c r="BP190" s="403">
        <v>0</v>
      </c>
      <c r="BQ190" s="403">
        <v>0</v>
      </c>
      <c r="BR190" s="403">
        <v>18000</v>
      </c>
      <c r="BS190" s="403">
        <v>0</v>
      </c>
      <c r="BT190" s="403">
        <v>0</v>
      </c>
      <c r="BU190" s="403">
        <v>0</v>
      </c>
      <c r="BV190" s="403">
        <v>0</v>
      </c>
      <c r="BW190" s="403">
        <v>0</v>
      </c>
      <c r="BX190" s="403">
        <v>0</v>
      </c>
      <c r="BY190" s="403">
        <v>0</v>
      </c>
      <c r="BZ190" s="401">
        <v>0</v>
      </c>
      <c r="CA190" s="401">
        <v>0</v>
      </c>
      <c r="CB190" s="401">
        <v>0</v>
      </c>
      <c r="CC190" s="401">
        <v>0</v>
      </c>
      <c r="CD190" s="401">
        <v>0</v>
      </c>
      <c r="CE190" s="401">
        <v>0</v>
      </c>
      <c r="CF190" s="401">
        <v>0</v>
      </c>
      <c r="CG190" s="401">
        <v>0</v>
      </c>
      <c r="CH190" s="401">
        <v>0</v>
      </c>
      <c r="CI190" s="401">
        <v>0</v>
      </c>
      <c r="CJ190" s="401">
        <v>0</v>
      </c>
      <c r="CK190" s="401">
        <v>0</v>
      </c>
      <c r="CL190" s="401">
        <v>0</v>
      </c>
      <c r="CM190" s="401">
        <v>0</v>
      </c>
      <c r="CN190" s="401">
        <v>0</v>
      </c>
      <c r="CO190" s="401">
        <v>0</v>
      </c>
      <c r="CP190" s="401">
        <v>0</v>
      </c>
      <c r="CQ190" s="401">
        <v>0</v>
      </c>
      <c r="CR190" s="401">
        <v>0</v>
      </c>
      <c r="CS190" s="401">
        <v>0</v>
      </c>
      <c r="CT190" s="401">
        <v>0</v>
      </c>
      <c r="CU190" s="401">
        <v>0</v>
      </c>
      <c r="CV190" s="401">
        <v>0</v>
      </c>
      <c r="CW190" s="401">
        <v>0</v>
      </c>
      <c r="CX190" s="401">
        <v>0</v>
      </c>
      <c r="CY190" s="401">
        <v>0</v>
      </c>
      <c r="CZ190" s="401">
        <v>0</v>
      </c>
      <c r="DA190" s="401">
        <v>0</v>
      </c>
      <c r="DB190" s="401">
        <v>0</v>
      </c>
      <c r="DC190" s="401">
        <v>0</v>
      </c>
      <c r="DD190" s="401">
        <v>0</v>
      </c>
      <c r="DE190" s="401">
        <v>0</v>
      </c>
      <c r="DF190" s="401">
        <v>0</v>
      </c>
      <c r="DG190" s="403">
        <v>4000</v>
      </c>
      <c r="DH190" s="403">
        <v>4000</v>
      </c>
      <c r="DI190" s="403">
        <v>4000</v>
      </c>
      <c r="DJ190" s="403">
        <v>4000</v>
      </c>
      <c r="DK190" s="403">
        <v>4000</v>
      </c>
      <c r="DL190" s="403">
        <v>4000</v>
      </c>
      <c r="DM190" s="403">
        <v>4000</v>
      </c>
      <c r="DN190" s="403">
        <v>4000</v>
      </c>
      <c r="DO190" s="403">
        <v>4000</v>
      </c>
      <c r="DP190" s="403">
        <v>4000</v>
      </c>
      <c r="DQ190" s="403">
        <v>4000</v>
      </c>
      <c r="DR190" s="403">
        <v>4000</v>
      </c>
      <c r="DS190" s="403">
        <v>4000</v>
      </c>
      <c r="DT190" s="403">
        <v>4000</v>
      </c>
      <c r="DU190" s="403">
        <v>4000</v>
      </c>
      <c r="DV190" s="403">
        <v>4000</v>
      </c>
      <c r="DW190" s="403">
        <v>4000</v>
      </c>
      <c r="DX190" s="403">
        <v>4000</v>
      </c>
      <c r="DY190" s="403">
        <v>4000</v>
      </c>
      <c r="DZ190" s="403">
        <v>4000</v>
      </c>
      <c r="EA190" s="403">
        <v>4000</v>
      </c>
      <c r="EB190" s="403">
        <v>4000</v>
      </c>
      <c r="EC190" s="403">
        <v>4000</v>
      </c>
      <c r="ED190" s="403">
        <v>4000</v>
      </c>
      <c r="EE190" s="403">
        <v>4000</v>
      </c>
      <c r="EF190" s="403">
        <v>4000</v>
      </c>
      <c r="EG190" s="403">
        <v>4000</v>
      </c>
      <c r="EH190" s="403">
        <v>4000</v>
      </c>
      <c r="EI190" s="403">
        <v>4000</v>
      </c>
      <c r="EJ190" s="403">
        <v>4000</v>
      </c>
      <c r="EK190" s="403">
        <v>4000</v>
      </c>
      <c r="EL190" s="403">
        <v>4000</v>
      </c>
      <c r="EM190" s="403">
        <v>4000</v>
      </c>
      <c r="EN190" s="403">
        <v>4000</v>
      </c>
      <c r="EO190" s="403">
        <v>4000</v>
      </c>
      <c r="EP190" s="403">
        <v>4000</v>
      </c>
      <c r="EQ190" s="403">
        <v>4000</v>
      </c>
      <c r="ER190" s="403">
        <v>4000</v>
      </c>
      <c r="ES190" s="403">
        <v>4000</v>
      </c>
      <c r="ET190" s="403">
        <v>4000</v>
      </c>
      <c r="EU190" s="403">
        <v>4000</v>
      </c>
      <c r="EV190" s="403">
        <v>4000</v>
      </c>
      <c r="EW190" s="403">
        <v>4000</v>
      </c>
      <c r="EX190" s="404">
        <v>16326.530612244898</v>
      </c>
      <c r="EY190" s="404">
        <v>0</v>
      </c>
      <c r="EZ190" s="404">
        <v>0</v>
      </c>
      <c r="FA190" s="404">
        <v>0</v>
      </c>
      <c r="FB190" s="404">
        <v>0</v>
      </c>
      <c r="FC190" s="404">
        <v>0</v>
      </c>
      <c r="FD190" s="404">
        <v>0</v>
      </c>
      <c r="FE190" s="404">
        <v>0</v>
      </c>
      <c r="FF190" s="404">
        <v>0</v>
      </c>
      <c r="FG190" s="404">
        <v>0</v>
      </c>
      <c r="FH190" s="404">
        <v>0</v>
      </c>
      <c r="FI190" s="404">
        <v>0</v>
      </c>
      <c r="FJ190" s="404">
        <v>0</v>
      </c>
      <c r="FK190" s="404">
        <v>0</v>
      </c>
      <c r="FL190" s="404">
        <v>0</v>
      </c>
      <c r="FM190" s="404">
        <v>0</v>
      </c>
      <c r="FN190" s="404">
        <v>0</v>
      </c>
      <c r="FO190" s="404">
        <v>0</v>
      </c>
      <c r="FP190" s="404">
        <v>0</v>
      </c>
      <c r="FQ190" s="404">
        <v>0</v>
      </c>
      <c r="FR190" s="404">
        <v>0</v>
      </c>
      <c r="FS190" s="404">
        <v>0</v>
      </c>
      <c r="FT190" s="404">
        <v>0</v>
      </c>
      <c r="FU190" s="404">
        <v>0</v>
      </c>
      <c r="FV190" s="404">
        <v>0</v>
      </c>
      <c r="FW190" s="404">
        <v>0</v>
      </c>
      <c r="FX190" s="404">
        <v>0</v>
      </c>
      <c r="FY190" s="404">
        <v>0</v>
      </c>
      <c r="FZ190" s="404">
        <v>0</v>
      </c>
      <c r="GA190" s="404">
        <v>0</v>
      </c>
      <c r="GB190" s="404">
        <v>0</v>
      </c>
      <c r="GC190" s="404">
        <v>0</v>
      </c>
      <c r="GD190" s="404">
        <v>0</v>
      </c>
      <c r="GE190" s="404">
        <v>0</v>
      </c>
      <c r="GF190" s="404">
        <v>0</v>
      </c>
      <c r="GG190" s="404">
        <v>0</v>
      </c>
      <c r="GH190" s="404">
        <v>0</v>
      </c>
      <c r="GI190" s="404">
        <v>0</v>
      </c>
      <c r="GJ190" s="404">
        <v>0</v>
      </c>
      <c r="GK190" s="404">
        <v>0</v>
      </c>
      <c r="GL190" s="404">
        <v>3628.1179138321995</v>
      </c>
      <c r="GM190" s="404">
        <v>3455.3503941259041</v>
      </c>
      <c r="GN190" s="404">
        <v>3290.8098991675279</v>
      </c>
      <c r="GO190" s="404">
        <v>3134.104665873836</v>
      </c>
      <c r="GP190" s="404">
        <v>2984.8615865465108</v>
      </c>
      <c r="GQ190" s="404">
        <v>2842.7253205204856</v>
      </c>
      <c r="GR190" s="404">
        <v>2707.3574481147489</v>
      </c>
      <c r="GS190" s="404">
        <v>2578.4356648711891</v>
      </c>
      <c r="GT190" s="404">
        <v>2455.6530141630374</v>
      </c>
      <c r="GU190" s="404">
        <v>2338.7171563457496</v>
      </c>
      <c r="GV190" s="404">
        <v>2227.3496727102379</v>
      </c>
      <c r="GW190" s="404">
        <v>2121.2854025811789</v>
      </c>
      <c r="GX190" s="404">
        <v>2020.2718119820754</v>
      </c>
      <c r="GY190" s="404">
        <v>1924.0683923638808</v>
      </c>
      <c r="GZ190" s="404">
        <v>1832.4460879656008</v>
      </c>
      <c r="HA190" s="404">
        <v>1745.1867504434292</v>
      </c>
      <c r="HB190" s="404">
        <v>1662.0826194699325</v>
      </c>
      <c r="HC190" s="404">
        <v>1582.9358280666024</v>
      </c>
      <c r="HD190" s="404">
        <v>1507.5579314920024</v>
      </c>
      <c r="HE190" s="404">
        <v>1435.7694585638119</v>
      </c>
      <c r="HF190" s="404">
        <v>1367.3994843464875</v>
      </c>
      <c r="HG190" s="404">
        <v>1302.2852231871307</v>
      </c>
      <c r="HH190" s="404">
        <v>1240.2716411306008</v>
      </c>
      <c r="HI190" s="404">
        <v>1181.2110867910485</v>
      </c>
      <c r="HJ190" s="404">
        <v>1124.9629398009984</v>
      </c>
      <c r="HK190" s="404">
        <v>1071.3932760009509</v>
      </c>
      <c r="HL190" s="404">
        <v>1020.3745485723342</v>
      </c>
      <c r="HM190" s="404">
        <v>971.78528435460385</v>
      </c>
      <c r="HN190" s="404">
        <v>925.50979462343253</v>
      </c>
      <c r="HO190" s="404">
        <v>881.43789964136397</v>
      </c>
      <c r="HP190" s="404">
        <v>839.46466632510862</v>
      </c>
      <c r="HQ190" s="404">
        <v>799.49015840486538</v>
      </c>
      <c r="HR190" s="404">
        <v>761.41919848082421</v>
      </c>
      <c r="HS190" s="404">
        <v>725.16114141030857</v>
      </c>
      <c r="HT190" s="404">
        <v>690.62965848600834</v>
      </c>
      <c r="HU190" s="404">
        <v>657.74253189143644</v>
      </c>
      <c r="HV190" s="404">
        <v>626.42145894422526</v>
      </c>
      <c r="HW190" s="404">
        <v>596.59186566116682</v>
      </c>
      <c r="HX190" s="404">
        <v>568.18272920111133</v>
      </c>
      <c r="HY190" s="404">
        <v>541.12640876296314</v>
      </c>
      <c r="HZ190" s="404">
        <v>16326.530612244898</v>
      </c>
      <c r="IA190" s="404">
        <v>16493.244459545978</v>
      </c>
      <c r="IB190" s="408">
        <v>1.0102112231471911</v>
      </c>
      <c r="IC190" s="410"/>
    </row>
    <row r="191" spans="1:237" ht="90" customHeight="1" x14ac:dyDescent="0.2">
      <c r="A191" s="161" t="s">
        <v>1392</v>
      </c>
      <c r="B191" s="150" t="s">
        <v>1393</v>
      </c>
      <c r="C191" s="150" t="s">
        <v>1419</v>
      </c>
      <c r="D191" s="148">
        <v>5</v>
      </c>
      <c r="E191" s="150" t="s">
        <v>1420</v>
      </c>
      <c r="F191" s="151" t="s">
        <v>1421</v>
      </c>
      <c r="G191" s="151" t="s">
        <v>1422</v>
      </c>
      <c r="H191" s="79" t="s">
        <v>77</v>
      </c>
      <c r="I191" s="151" t="s">
        <v>1423</v>
      </c>
      <c r="J191" s="151">
        <v>40</v>
      </c>
      <c r="K191" s="95" t="s">
        <v>206</v>
      </c>
      <c r="L191" s="79">
        <v>9360</v>
      </c>
      <c r="M191" s="79" t="s">
        <v>1424</v>
      </c>
      <c r="N191" s="79" t="s">
        <v>81</v>
      </c>
      <c r="O191" s="13" t="s">
        <v>217</v>
      </c>
      <c r="P191" s="79" t="s">
        <v>461</v>
      </c>
      <c r="Q191" s="112" t="s">
        <v>100</v>
      </c>
      <c r="R191" s="79" t="s">
        <v>108</v>
      </c>
      <c r="S191" s="79" t="s">
        <v>99</v>
      </c>
      <c r="T191" s="79" t="s">
        <v>1400</v>
      </c>
      <c r="U191" s="79" t="s">
        <v>100</v>
      </c>
      <c r="V191" s="81">
        <v>1</v>
      </c>
      <c r="W191" s="162">
        <v>180000</v>
      </c>
      <c r="X191" s="162">
        <v>0</v>
      </c>
      <c r="Y191" s="162">
        <v>0</v>
      </c>
      <c r="Z191" s="162">
        <v>0</v>
      </c>
      <c r="AA191" s="162">
        <v>0</v>
      </c>
      <c r="AB191" s="162">
        <v>180000</v>
      </c>
      <c r="AC191" s="162">
        <v>0</v>
      </c>
      <c r="AD191" s="162">
        <v>0</v>
      </c>
      <c r="AE191" s="149">
        <v>0</v>
      </c>
      <c r="AF191" s="149">
        <v>0</v>
      </c>
      <c r="AG191" s="149">
        <v>0</v>
      </c>
      <c r="AH191" s="149">
        <v>0</v>
      </c>
      <c r="AI191" s="79" t="s">
        <v>88</v>
      </c>
      <c r="AJ191" s="162">
        <v>0</v>
      </c>
      <c r="AK191" s="162">
        <v>0</v>
      </c>
      <c r="AL191" s="162">
        <v>0</v>
      </c>
      <c r="AM191" s="162">
        <v>0</v>
      </c>
      <c r="AN191" s="162">
        <v>0</v>
      </c>
      <c r="AO191" s="162">
        <v>0</v>
      </c>
      <c r="AP191" s="162">
        <v>0</v>
      </c>
      <c r="AQ191" s="149">
        <v>0</v>
      </c>
      <c r="AR191" s="149">
        <v>0</v>
      </c>
      <c r="AS191" s="149">
        <v>0</v>
      </c>
      <c r="AT191" s="149">
        <v>0</v>
      </c>
      <c r="AU191" s="151"/>
      <c r="AV191" s="230">
        <v>1</v>
      </c>
      <c r="AW191" s="230">
        <v>0</v>
      </c>
      <c r="AX191" s="230" t="s">
        <v>3616</v>
      </c>
      <c r="AY191" s="141">
        <v>9</v>
      </c>
      <c r="AZ191" s="70">
        <v>1</v>
      </c>
      <c r="BA191" s="70">
        <v>1</v>
      </c>
      <c r="BB191" s="70">
        <v>1</v>
      </c>
      <c r="BC191" s="70">
        <v>1</v>
      </c>
      <c r="BD191" s="70">
        <v>1</v>
      </c>
      <c r="BE191" s="70">
        <v>1</v>
      </c>
      <c r="BF191" s="70">
        <v>1</v>
      </c>
      <c r="BG191" s="71">
        <v>0</v>
      </c>
      <c r="BH191" s="71">
        <v>1</v>
      </c>
      <c r="BI191" s="71">
        <v>0</v>
      </c>
      <c r="BJ191" s="71">
        <v>0</v>
      </c>
      <c r="BK191" s="71">
        <v>1</v>
      </c>
      <c r="BL191" s="70">
        <v>1</v>
      </c>
      <c r="BM191" s="70">
        <v>1</v>
      </c>
      <c r="BN191" s="70">
        <v>0</v>
      </c>
      <c r="BO191" s="70">
        <v>1</v>
      </c>
      <c r="BP191" s="403">
        <v>0</v>
      </c>
      <c r="BQ191" s="403">
        <v>0</v>
      </c>
      <c r="BR191" s="403">
        <v>0</v>
      </c>
      <c r="BS191" s="403">
        <v>180000</v>
      </c>
      <c r="BT191" s="403">
        <v>0</v>
      </c>
      <c r="BU191" s="403">
        <v>0</v>
      </c>
      <c r="BV191" s="403">
        <v>0</v>
      </c>
      <c r="BW191" s="403">
        <v>0</v>
      </c>
      <c r="BX191" s="403">
        <v>0</v>
      </c>
      <c r="BY191" s="403">
        <v>0</v>
      </c>
      <c r="BZ191" s="401">
        <v>0</v>
      </c>
      <c r="CA191" s="401">
        <v>0</v>
      </c>
      <c r="CB191" s="401">
        <v>0</v>
      </c>
      <c r="CC191" s="401">
        <v>0</v>
      </c>
      <c r="CD191" s="401">
        <v>0</v>
      </c>
      <c r="CE191" s="401">
        <v>0</v>
      </c>
      <c r="CF191" s="401">
        <v>0</v>
      </c>
      <c r="CG191" s="401">
        <v>0</v>
      </c>
      <c r="CH191" s="401">
        <v>0</v>
      </c>
      <c r="CI191" s="401">
        <v>0</v>
      </c>
      <c r="CJ191" s="401">
        <v>0</v>
      </c>
      <c r="CK191" s="401">
        <v>0</v>
      </c>
      <c r="CL191" s="401">
        <v>0</v>
      </c>
      <c r="CM191" s="401">
        <v>0</v>
      </c>
      <c r="CN191" s="401">
        <v>0</v>
      </c>
      <c r="CO191" s="401">
        <v>0</v>
      </c>
      <c r="CP191" s="401">
        <v>0</v>
      </c>
      <c r="CQ191" s="401">
        <v>0</v>
      </c>
      <c r="CR191" s="401">
        <v>0</v>
      </c>
      <c r="CS191" s="401">
        <v>0</v>
      </c>
      <c r="CT191" s="401">
        <v>0</v>
      </c>
      <c r="CU191" s="401">
        <v>0</v>
      </c>
      <c r="CV191" s="401">
        <v>0</v>
      </c>
      <c r="CW191" s="401">
        <v>0</v>
      </c>
      <c r="CX191" s="401">
        <v>0</v>
      </c>
      <c r="CY191" s="401">
        <v>0</v>
      </c>
      <c r="CZ191" s="401">
        <v>0</v>
      </c>
      <c r="DA191" s="401">
        <v>0</v>
      </c>
      <c r="DB191" s="401">
        <v>0</v>
      </c>
      <c r="DC191" s="401">
        <v>0</v>
      </c>
      <c r="DD191" s="401">
        <v>0</v>
      </c>
      <c r="DE191" s="401">
        <v>0</v>
      </c>
      <c r="DF191" s="401">
        <v>0</v>
      </c>
      <c r="DG191" s="403">
        <v>9360</v>
      </c>
      <c r="DH191" s="403">
        <v>9360</v>
      </c>
      <c r="DI191" s="403">
        <v>9360</v>
      </c>
      <c r="DJ191" s="403">
        <v>9360</v>
      </c>
      <c r="DK191" s="403">
        <v>9360</v>
      </c>
      <c r="DL191" s="403">
        <v>9360</v>
      </c>
      <c r="DM191" s="403">
        <v>9360</v>
      </c>
      <c r="DN191" s="403">
        <v>9360</v>
      </c>
      <c r="DO191" s="403">
        <v>9360</v>
      </c>
      <c r="DP191" s="403">
        <v>9360</v>
      </c>
      <c r="DQ191" s="403">
        <v>9360</v>
      </c>
      <c r="DR191" s="403">
        <v>9360</v>
      </c>
      <c r="DS191" s="403">
        <v>9360</v>
      </c>
      <c r="DT191" s="403">
        <v>9360</v>
      </c>
      <c r="DU191" s="403">
        <v>9360</v>
      </c>
      <c r="DV191" s="403">
        <v>9360</v>
      </c>
      <c r="DW191" s="403">
        <v>9360</v>
      </c>
      <c r="DX191" s="403">
        <v>9360</v>
      </c>
      <c r="DY191" s="403">
        <v>9360</v>
      </c>
      <c r="DZ191" s="403">
        <v>9360</v>
      </c>
      <c r="EA191" s="403">
        <v>9360</v>
      </c>
      <c r="EB191" s="403">
        <v>9360</v>
      </c>
      <c r="EC191" s="403">
        <v>9360</v>
      </c>
      <c r="ED191" s="403">
        <v>9360</v>
      </c>
      <c r="EE191" s="403">
        <v>9360</v>
      </c>
      <c r="EF191" s="403">
        <v>9360</v>
      </c>
      <c r="EG191" s="403">
        <v>9360</v>
      </c>
      <c r="EH191" s="403">
        <v>9360</v>
      </c>
      <c r="EI191" s="403">
        <v>9360</v>
      </c>
      <c r="EJ191" s="403">
        <v>9360</v>
      </c>
      <c r="EK191" s="403">
        <v>9360</v>
      </c>
      <c r="EL191" s="403">
        <v>9360</v>
      </c>
      <c r="EM191" s="403">
        <v>9360</v>
      </c>
      <c r="EN191" s="403">
        <v>9360</v>
      </c>
      <c r="EO191" s="403">
        <v>9360</v>
      </c>
      <c r="EP191" s="403">
        <v>9360</v>
      </c>
      <c r="EQ191" s="403">
        <v>9360</v>
      </c>
      <c r="ER191" s="403">
        <v>9360</v>
      </c>
      <c r="ES191" s="403">
        <v>9360</v>
      </c>
      <c r="ET191" s="403">
        <v>9360</v>
      </c>
      <c r="EU191" s="403">
        <v>9360</v>
      </c>
      <c r="EV191" s="403">
        <v>9360</v>
      </c>
      <c r="EW191" s="403">
        <v>9360</v>
      </c>
      <c r="EX191" s="404">
        <v>0</v>
      </c>
      <c r="EY191" s="404">
        <v>155490.76773566566</v>
      </c>
      <c r="EZ191" s="404">
        <v>0</v>
      </c>
      <c r="FA191" s="404">
        <v>0</v>
      </c>
      <c r="FB191" s="404">
        <v>0</v>
      </c>
      <c r="FC191" s="404">
        <v>0</v>
      </c>
      <c r="FD191" s="404">
        <v>0</v>
      </c>
      <c r="FE191" s="404">
        <v>0</v>
      </c>
      <c r="FF191" s="404">
        <v>0</v>
      </c>
      <c r="FG191" s="404">
        <v>0</v>
      </c>
      <c r="FH191" s="404">
        <v>0</v>
      </c>
      <c r="FI191" s="404">
        <v>0</v>
      </c>
      <c r="FJ191" s="404">
        <v>0</v>
      </c>
      <c r="FK191" s="404">
        <v>0</v>
      </c>
      <c r="FL191" s="404">
        <v>0</v>
      </c>
      <c r="FM191" s="404">
        <v>0</v>
      </c>
      <c r="FN191" s="404">
        <v>0</v>
      </c>
      <c r="FO191" s="404">
        <v>0</v>
      </c>
      <c r="FP191" s="404">
        <v>0</v>
      </c>
      <c r="FQ191" s="404">
        <v>0</v>
      </c>
      <c r="FR191" s="404">
        <v>0</v>
      </c>
      <c r="FS191" s="404">
        <v>0</v>
      </c>
      <c r="FT191" s="404">
        <v>0</v>
      </c>
      <c r="FU191" s="404">
        <v>0</v>
      </c>
      <c r="FV191" s="404">
        <v>0</v>
      </c>
      <c r="FW191" s="404">
        <v>0</v>
      </c>
      <c r="FX191" s="404">
        <v>0</v>
      </c>
      <c r="FY191" s="404">
        <v>0</v>
      </c>
      <c r="FZ191" s="404">
        <v>0</v>
      </c>
      <c r="GA191" s="404">
        <v>0</v>
      </c>
      <c r="GB191" s="404">
        <v>0</v>
      </c>
      <c r="GC191" s="404">
        <v>0</v>
      </c>
      <c r="GD191" s="404">
        <v>0</v>
      </c>
      <c r="GE191" s="404">
        <v>0</v>
      </c>
      <c r="GF191" s="404">
        <v>0</v>
      </c>
      <c r="GG191" s="404">
        <v>0</v>
      </c>
      <c r="GH191" s="404">
        <v>0</v>
      </c>
      <c r="GI191" s="404">
        <v>0</v>
      </c>
      <c r="GJ191" s="404">
        <v>0</v>
      </c>
      <c r="GK191" s="404">
        <v>0</v>
      </c>
      <c r="GL191" s="404">
        <v>8489.7959183673465</v>
      </c>
      <c r="GM191" s="404">
        <v>8085.5199222546153</v>
      </c>
      <c r="GN191" s="404">
        <v>7700.4951640520158</v>
      </c>
      <c r="GO191" s="404">
        <v>7333.8049181447759</v>
      </c>
      <c r="GP191" s="404">
        <v>6984.5761125188346</v>
      </c>
      <c r="GQ191" s="404">
        <v>6651.977250017937</v>
      </c>
      <c r="GR191" s="404">
        <v>6335.2164285885119</v>
      </c>
      <c r="GS191" s="404">
        <v>6033.5394557985828</v>
      </c>
      <c r="GT191" s="404">
        <v>5746.2280531415072</v>
      </c>
      <c r="GU191" s="404">
        <v>5472.5981458490542</v>
      </c>
      <c r="GV191" s="404">
        <v>5211.9982341419573</v>
      </c>
      <c r="GW191" s="404">
        <v>4963.8078420399579</v>
      </c>
      <c r="GX191" s="404">
        <v>4727.4360400380565</v>
      </c>
      <c r="GY191" s="404">
        <v>4502.3200381314809</v>
      </c>
      <c r="GZ191" s="404">
        <v>4287.9238458395057</v>
      </c>
      <c r="HA191" s="404">
        <v>4083.7369960376241</v>
      </c>
      <c r="HB191" s="404">
        <v>3889.2733295596422</v>
      </c>
      <c r="HC191" s="404">
        <v>3704.0698376758496</v>
      </c>
      <c r="HD191" s="404">
        <v>3527.6855596912856</v>
      </c>
      <c r="HE191" s="404">
        <v>3359.7005330393199</v>
      </c>
      <c r="HF191" s="404">
        <v>3199.7147933707811</v>
      </c>
      <c r="HG191" s="404">
        <v>3047.3474222578861</v>
      </c>
      <c r="HH191" s="404">
        <v>2902.2356402456062</v>
      </c>
      <c r="HI191" s="404">
        <v>2764.0339430910531</v>
      </c>
      <c r="HJ191" s="404">
        <v>2632.4132791343363</v>
      </c>
      <c r="HK191" s="404">
        <v>2507.0602658422249</v>
      </c>
      <c r="HL191" s="404">
        <v>2387.6764436592621</v>
      </c>
      <c r="HM191" s="404">
        <v>2273.9775653897732</v>
      </c>
      <c r="HN191" s="404">
        <v>2165.6929194188324</v>
      </c>
      <c r="HO191" s="404">
        <v>2062.5646851607917</v>
      </c>
      <c r="HP191" s="404">
        <v>1964.3473192007543</v>
      </c>
      <c r="HQ191" s="404">
        <v>1870.806970667385</v>
      </c>
      <c r="HR191" s="404">
        <v>1781.7209244451285</v>
      </c>
      <c r="HS191" s="404">
        <v>1696.8770709001221</v>
      </c>
      <c r="HT191" s="404">
        <v>1616.0734008572595</v>
      </c>
      <c r="HU191" s="404">
        <v>1539.1175246259613</v>
      </c>
      <c r="HV191" s="404">
        <v>1465.826213929487</v>
      </c>
      <c r="HW191" s="404">
        <v>1396.0249656471303</v>
      </c>
      <c r="HX191" s="404">
        <v>1329.5475863306006</v>
      </c>
      <c r="HY191" s="404">
        <v>1266.2357965053336</v>
      </c>
      <c r="HZ191" s="404">
        <v>155490.76773566566</v>
      </c>
      <c r="IA191" s="404">
        <v>152960.99835560753</v>
      </c>
      <c r="IB191" s="408">
        <v>0.98373042067450112</v>
      </c>
      <c r="IC191" s="410"/>
    </row>
    <row r="192" spans="1:237" ht="90" customHeight="1" x14ac:dyDescent="0.2">
      <c r="A192" s="161" t="s">
        <v>2267</v>
      </c>
      <c r="B192" s="150" t="s">
        <v>2745</v>
      </c>
      <c r="C192" s="150" t="s">
        <v>2211</v>
      </c>
      <c r="D192" s="148">
        <v>3</v>
      </c>
      <c r="E192" s="166" t="s">
        <v>2786</v>
      </c>
      <c r="F192" s="166" t="s">
        <v>2786</v>
      </c>
      <c r="G192" s="166" t="s">
        <v>2786</v>
      </c>
      <c r="H192" s="79" t="s">
        <v>77</v>
      </c>
      <c r="I192" s="151" t="s">
        <v>316</v>
      </c>
      <c r="J192" s="151">
        <v>5</v>
      </c>
      <c r="K192" s="227" t="s">
        <v>79</v>
      </c>
      <c r="L192" s="159">
        <v>55326</v>
      </c>
      <c r="M192" s="79" t="s">
        <v>2749</v>
      </c>
      <c r="N192" s="79" t="s">
        <v>147</v>
      </c>
      <c r="O192" s="90" t="s">
        <v>148</v>
      </c>
      <c r="P192" s="78" t="s">
        <v>149</v>
      </c>
      <c r="Q192" s="112" t="s">
        <v>100</v>
      </c>
      <c r="R192" s="79" t="s">
        <v>108</v>
      </c>
      <c r="S192" s="79" t="s">
        <v>99</v>
      </c>
      <c r="T192" s="79" t="s">
        <v>358</v>
      </c>
      <c r="U192" s="79" t="s">
        <v>100</v>
      </c>
      <c r="V192" s="81">
        <v>1</v>
      </c>
      <c r="W192" s="149">
        <v>265000</v>
      </c>
      <c r="X192" s="162">
        <v>0</v>
      </c>
      <c r="Y192" s="162">
        <v>0</v>
      </c>
      <c r="Z192" s="162">
        <v>0</v>
      </c>
      <c r="AA192" s="162">
        <v>265000</v>
      </c>
      <c r="AB192" s="162">
        <v>0</v>
      </c>
      <c r="AC192" s="162">
        <v>0</v>
      </c>
      <c r="AD192" s="162">
        <v>0</v>
      </c>
      <c r="AE192" s="149">
        <v>0</v>
      </c>
      <c r="AF192" s="149">
        <v>0</v>
      </c>
      <c r="AG192" s="149">
        <v>0</v>
      </c>
      <c r="AH192" s="149">
        <v>0</v>
      </c>
      <c r="AI192" s="88"/>
      <c r="AJ192" s="149">
        <v>0</v>
      </c>
      <c r="AK192" s="162">
        <v>0</v>
      </c>
      <c r="AL192" s="162">
        <v>0</v>
      </c>
      <c r="AM192" s="162">
        <v>0</v>
      </c>
      <c r="AN192" s="162">
        <v>0</v>
      </c>
      <c r="AO192" s="162">
        <v>0</v>
      </c>
      <c r="AP192" s="162">
        <v>0</v>
      </c>
      <c r="AQ192" s="149">
        <v>0</v>
      </c>
      <c r="AR192" s="149">
        <v>0</v>
      </c>
      <c r="AS192" s="149">
        <v>0</v>
      </c>
      <c r="AT192" s="149">
        <v>0</v>
      </c>
      <c r="AU192" s="151"/>
      <c r="AV192" s="230">
        <v>1</v>
      </c>
      <c r="AW192" s="230">
        <v>0</v>
      </c>
      <c r="AX192" s="230" t="s">
        <v>3606</v>
      </c>
      <c r="AY192" s="141">
        <v>9</v>
      </c>
      <c r="AZ192" s="70">
        <v>1</v>
      </c>
      <c r="BA192" s="70">
        <v>1</v>
      </c>
      <c r="BB192" s="70">
        <v>1</v>
      </c>
      <c r="BC192" s="70">
        <v>1</v>
      </c>
      <c r="BD192" s="70">
        <v>1</v>
      </c>
      <c r="BE192" s="70">
        <v>1</v>
      </c>
      <c r="BF192" s="70">
        <v>1</v>
      </c>
      <c r="BG192" s="71">
        <v>0</v>
      </c>
      <c r="BH192" s="71">
        <v>1</v>
      </c>
      <c r="BI192" s="71">
        <v>0</v>
      </c>
      <c r="BJ192" s="71">
        <v>1</v>
      </c>
      <c r="BK192" s="71">
        <v>0</v>
      </c>
      <c r="BL192" s="70">
        <v>1</v>
      </c>
      <c r="BM192" s="70">
        <v>1</v>
      </c>
      <c r="BN192" s="70">
        <v>0</v>
      </c>
      <c r="BO192" s="70">
        <v>1</v>
      </c>
      <c r="BP192" s="403">
        <v>0</v>
      </c>
      <c r="BQ192" s="403">
        <v>0</v>
      </c>
      <c r="BR192" s="403">
        <v>265000</v>
      </c>
      <c r="BS192" s="403">
        <v>0</v>
      </c>
      <c r="BT192" s="403">
        <v>0</v>
      </c>
      <c r="BU192" s="403">
        <v>0</v>
      </c>
      <c r="BV192" s="403">
        <v>0</v>
      </c>
      <c r="BW192" s="403">
        <v>0</v>
      </c>
      <c r="BX192" s="403">
        <v>0</v>
      </c>
      <c r="BY192" s="403">
        <v>0</v>
      </c>
      <c r="BZ192" s="401">
        <v>0</v>
      </c>
      <c r="CA192" s="401">
        <v>0</v>
      </c>
      <c r="CB192" s="401">
        <v>0</v>
      </c>
      <c r="CC192" s="401">
        <v>0</v>
      </c>
      <c r="CD192" s="401">
        <v>0</v>
      </c>
      <c r="CE192" s="401">
        <v>0</v>
      </c>
      <c r="CF192" s="401">
        <v>0</v>
      </c>
      <c r="CG192" s="401">
        <v>0</v>
      </c>
      <c r="CH192" s="401">
        <v>0</v>
      </c>
      <c r="CI192" s="401">
        <v>0</v>
      </c>
      <c r="CJ192" s="401">
        <v>0</v>
      </c>
      <c r="CK192" s="401">
        <v>0</v>
      </c>
      <c r="CL192" s="401">
        <v>0</v>
      </c>
      <c r="CM192" s="401">
        <v>0</v>
      </c>
      <c r="CN192" s="401">
        <v>0</v>
      </c>
      <c r="CO192" s="401">
        <v>0</v>
      </c>
      <c r="CP192" s="401">
        <v>0</v>
      </c>
      <c r="CQ192" s="401">
        <v>0</v>
      </c>
      <c r="CR192" s="401">
        <v>0</v>
      </c>
      <c r="CS192" s="401">
        <v>0</v>
      </c>
      <c r="CT192" s="401">
        <v>0</v>
      </c>
      <c r="CU192" s="401">
        <v>0</v>
      </c>
      <c r="CV192" s="401">
        <v>0</v>
      </c>
      <c r="CW192" s="401">
        <v>0</v>
      </c>
      <c r="CX192" s="401">
        <v>0</v>
      </c>
      <c r="CY192" s="401">
        <v>0</v>
      </c>
      <c r="CZ192" s="401">
        <v>0</v>
      </c>
      <c r="DA192" s="401">
        <v>0</v>
      </c>
      <c r="DB192" s="401">
        <v>0</v>
      </c>
      <c r="DC192" s="401">
        <v>0</v>
      </c>
      <c r="DD192" s="401">
        <v>0</v>
      </c>
      <c r="DE192" s="401">
        <v>0</v>
      </c>
      <c r="DF192" s="401">
        <v>0</v>
      </c>
      <c r="DG192" s="403">
        <v>55326</v>
      </c>
      <c r="DH192" s="403">
        <v>55326</v>
      </c>
      <c r="DI192" s="403">
        <v>55326</v>
      </c>
      <c r="DJ192" s="403">
        <v>55326</v>
      </c>
      <c r="DK192" s="403">
        <v>55326</v>
      </c>
      <c r="DL192" s="403">
        <v>55326</v>
      </c>
      <c r="DM192" s="403">
        <v>55326</v>
      </c>
      <c r="DN192" s="403">
        <v>55326</v>
      </c>
      <c r="DO192" s="403">
        <v>55326</v>
      </c>
      <c r="DP192" s="403">
        <v>55326</v>
      </c>
      <c r="DQ192" s="403">
        <v>55326</v>
      </c>
      <c r="DR192" s="403">
        <v>55326</v>
      </c>
      <c r="DS192" s="403">
        <v>55326</v>
      </c>
      <c r="DT192" s="403">
        <v>55326</v>
      </c>
      <c r="DU192" s="403">
        <v>55326</v>
      </c>
      <c r="DV192" s="403">
        <v>55326</v>
      </c>
      <c r="DW192" s="403">
        <v>55326</v>
      </c>
      <c r="DX192" s="403">
        <v>55326</v>
      </c>
      <c r="DY192" s="403">
        <v>55326</v>
      </c>
      <c r="DZ192" s="403">
        <v>55326</v>
      </c>
      <c r="EA192" s="403">
        <v>55326</v>
      </c>
      <c r="EB192" s="403">
        <v>55326</v>
      </c>
      <c r="EC192" s="403">
        <v>55326</v>
      </c>
      <c r="ED192" s="403">
        <v>55326</v>
      </c>
      <c r="EE192" s="403">
        <v>55326</v>
      </c>
      <c r="EF192" s="403">
        <v>55326</v>
      </c>
      <c r="EG192" s="403">
        <v>55326</v>
      </c>
      <c r="EH192" s="403">
        <v>55326</v>
      </c>
      <c r="EI192" s="403">
        <v>55326</v>
      </c>
      <c r="EJ192" s="403">
        <v>55326</v>
      </c>
      <c r="EK192" s="403">
        <v>55326</v>
      </c>
      <c r="EL192" s="403">
        <v>55326</v>
      </c>
      <c r="EM192" s="403">
        <v>55326</v>
      </c>
      <c r="EN192" s="403">
        <v>55326</v>
      </c>
      <c r="EO192" s="403">
        <v>55326</v>
      </c>
      <c r="EP192" s="403">
        <v>55326</v>
      </c>
      <c r="EQ192" s="403">
        <v>55326</v>
      </c>
      <c r="ER192" s="403">
        <v>55326</v>
      </c>
      <c r="ES192" s="403">
        <v>55326</v>
      </c>
      <c r="ET192" s="403">
        <v>55326</v>
      </c>
      <c r="EU192" s="403">
        <v>55326</v>
      </c>
      <c r="EV192" s="403">
        <v>55326</v>
      </c>
      <c r="EW192" s="403">
        <v>55326</v>
      </c>
      <c r="EX192" s="404">
        <v>240362.81179138322</v>
      </c>
      <c r="EY192" s="404">
        <v>0</v>
      </c>
      <c r="EZ192" s="404">
        <v>0</v>
      </c>
      <c r="FA192" s="404">
        <v>0</v>
      </c>
      <c r="FB192" s="404">
        <v>0</v>
      </c>
      <c r="FC192" s="404">
        <v>0</v>
      </c>
      <c r="FD192" s="404">
        <v>0</v>
      </c>
      <c r="FE192" s="404">
        <v>0</v>
      </c>
      <c r="FF192" s="404">
        <v>0</v>
      </c>
      <c r="FG192" s="404">
        <v>0</v>
      </c>
      <c r="FH192" s="404">
        <v>0</v>
      </c>
      <c r="FI192" s="404">
        <v>0</v>
      </c>
      <c r="FJ192" s="404">
        <v>0</v>
      </c>
      <c r="FK192" s="404">
        <v>0</v>
      </c>
      <c r="FL192" s="404">
        <v>0</v>
      </c>
      <c r="FM192" s="404">
        <v>0</v>
      </c>
      <c r="FN192" s="404">
        <v>0</v>
      </c>
      <c r="FO192" s="404">
        <v>0</v>
      </c>
      <c r="FP192" s="404">
        <v>0</v>
      </c>
      <c r="FQ192" s="404">
        <v>0</v>
      </c>
      <c r="FR192" s="404">
        <v>0</v>
      </c>
      <c r="FS192" s="404">
        <v>0</v>
      </c>
      <c r="FT192" s="404">
        <v>0</v>
      </c>
      <c r="FU192" s="404">
        <v>0</v>
      </c>
      <c r="FV192" s="404">
        <v>0</v>
      </c>
      <c r="FW192" s="404">
        <v>0</v>
      </c>
      <c r="FX192" s="404">
        <v>0</v>
      </c>
      <c r="FY192" s="404">
        <v>0</v>
      </c>
      <c r="FZ192" s="404">
        <v>0</v>
      </c>
      <c r="GA192" s="404">
        <v>0</v>
      </c>
      <c r="GB192" s="404">
        <v>0</v>
      </c>
      <c r="GC192" s="404">
        <v>0</v>
      </c>
      <c r="GD192" s="404">
        <v>0</v>
      </c>
      <c r="GE192" s="404">
        <v>0</v>
      </c>
      <c r="GF192" s="404">
        <v>0</v>
      </c>
      <c r="GG192" s="404">
        <v>0</v>
      </c>
      <c r="GH192" s="404">
        <v>0</v>
      </c>
      <c r="GI192" s="404">
        <v>0</v>
      </c>
      <c r="GJ192" s="404">
        <v>0</v>
      </c>
      <c r="GK192" s="404">
        <v>0</v>
      </c>
      <c r="GL192" s="404">
        <v>50182.312925170067</v>
      </c>
      <c r="GM192" s="404">
        <v>47792.678976352443</v>
      </c>
      <c r="GN192" s="404">
        <v>45516.837120335666</v>
      </c>
      <c r="GO192" s="404">
        <v>43349.368686033959</v>
      </c>
      <c r="GP192" s="404">
        <v>41285.113034318063</v>
      </c>
      <c r="GQ192" s="404">
        <v>39319.155270779098</v>
      </c>
      <c r="GR192" s="404">
        <v>37446.814543599146</v>
      </c>
      <c r="GS192" s="404">
        <v>35663.632898665855</v>
      </c>
      <c r="GT192" s="404">
        <v>33965.364665396053</v>
      </c>
      <c r="GU192" s="404">
        <v>32347.966347996236</v>
      </c>
      <c r="GV192" s="404">
        <v>30807.586998091658</v>
      </c>
      <c r="GW192" s="404">
        <v>29340.559045801572</v>
      </c>
      <c r="GX192" s="404">
        <v>27943.389567430077</v>
      </c>
      <c r="GY192" s="404">
        <v>26612.751968981018</v>
      </c>
      <c r="GZ192" s="404">
        <v>25345.47806569621</v>
      </c>
      <c r="HA192" s="404">
        <v>24138.550538758289</v>
      </c>
      <c r="HB192" s="404">
        <v>22989.095751198372</v>
      </c>
      <c r="HC192" s="404">
        <v>21894.376905903213</v>
      </c>
      <c r="HD192" s="404">
        <v>20851.787529431633</v>
      </c>
      <c r="HE192" s="404">
        <v>19858.845266125365</v>
      </c>
      <c r="HF192" s="404">
        <v>18913.185967738442</v>
      </c>
      <c r="HG192" s="404">
        <v>18012.558064512799</v>
      </c>
      <c r="HH192" s="404">
        <v>17154.817204297906</v>
      </c>
      <c r="HI192" s="404">
        <v>16337.921146950386</v>
      </c>
      <c r="HJ192" s="404">
        <v>15559.92490185751</v>
      </c>
      <c r="HK192" s="404">
        <v>14818.976097007151</v>
      </c>
      <c r="HL192" s="404">
        <v>14113.310568578241</v>
      </c>
      <c r="HM192" s="404">
        <v>13441.248160550704</v>
      </c>
      <c r="HN192" s="404">
        <v>12801.188724334008</v>
      </c>
      <c r="HO192" s="404">
        <v>12191.608308889527</v>
      </c>
      <c r="HP192" s="404">
        <v>11611.055532275741</v>
      </c>
      <c r="HQ192" s="404">
        <v>11058.148125976895</v>
      </c>
      <c r="HR192" s="404">
        <v>10531.569643787519</v>
      </c>
      <c r="HS192" s="404">
        <v>10030.066327416684</v>
      </c>
      <c r="HT192" s="404">
        <v>9552.4441213492246</v>
      </c>
      <c r="HU192" s="404">
        <v>9097.5658298564031</v>
      </c>
      <c r="HV192" s="404">
        <v>8664.348409387052</v>
      </c>
      <c r="HW192" s="404">
        <v>8251.7603898924281</v>
      </c>
      <c r="HX192" s="404">
        <v>7858.8194189451715</v>
      </c>
      <c r="HY192" s="404">
        <v>7484.5899228049248</v>
      </c>
      <c r="HZ192" s="404">
        <v>240362.81179138322</v>
      </c>
      <c r="IA192" s="404">
        <v>228126.31074221019</v>
      </c>
      <c r="IB192" s="408">
        <v>0.9490915380878745</v>
      </c>
      <c r="IC192" s="410"/>
    </row>
    <row r="193" spans="1:237" ht="90" customHeight="1" x14ac:dyDescent="0.2">
      <c r="A193" s="137" t="s">
        <v>1510</v>
      </c>
      <c r="B193" s="138" t="s">
        <v>1511</v>
      </c>
      <c r="C193" s="108" t="s">
        <v>1634</v>
      </c>
      <c r="D193" s="123">
        <v>7</v>
      </c>
      <c r="E193" s="108" t="s">
        <v>1635</v>
      </c>
      <c r="F193" s="124" t="s">
        <v>1636</v>
      </c>
      <c r="G193" s="124" t="s">
        <v>1637</v>
      </c>
      <c r="H193" s="142" t="s">
        <v>77</v>
      </c>
      <c r="I193" s="124" t="s">
        <v>1522</v>
      </c>
      <c r="J193" s="118">
        <v>5</v>
      </c>
      <c r="K193" s="95" t="s">
        <v>206</v>
      </c>
      <c r="L193" s="142">
        <v>832</v>
      </c>
      <c r="M193" s="142" t="s">
        <v>1638</v>
      </c>
      <c r="N193" s="142" t="s">
        <v>81</v>
      </c>
      <c r="O193" s="123" t="s">
        <v>82</v>
      </c>
      <c r="P193" s="123" t="s">
        <v>280</v>
      </c>
      <c r="Q193" s="112" t="s">
        <v>100</v>
      </c>
      <c r="R193" s="123" t="s">
        <v>108</v>
      </c>
      <c r="S193" s="123" t="s">
        <v>99</v>
      </c>
      <c r="T193" s="142" t="s">
        <v>1633</v>
      </c>
      <c r="U193" s="142" t="s">
        <v>100</v>
      </c>
      <c r="V193" s="117">
        <v>1</v>
      </c>
      <c r="W193" s="140">
        <v>4100</v>
      </c>
      <c r="X193" s="125">
        <v>0</v>
      </c>
      <c r="Y193" s="125">
        <v>0</v>
      </c>
      <c r="Z193" s="125">
        <v>0</v>
      </c>
      <c r="AA193" s="125">
        <v>4100</v>
      </c>
      <c r="AB193" s="125">
        <v>0</v>
      </c>
      <c r="AC193" s="125">
        <v>0</v>
      </c>
      <c r="AD193" s="136">
        <v>0</v>
      </c>
      <c r="AE193" s="139">
        <v>0</v>
      </c>
      <c r="AF193" s="139">
        <v>0</v>
      </c>
      <c r="AG193" s="139">
        <v>0</v>
      </c>
      <c r="AH193" s="139">
        <v>0</v>
      </c>
      <c r="AI193" s="116" t="s">
        <v>88</v>
      </c>
      <c r="AJ193" s="136">
        <v>0</v>
      </c>
      <c r="AK193" s="136">
        <v>0</v>
      </c>
      <c r="AL193" s="136">
        <v>0</v>
      </c>
      <c r="AM193" s="136">
        <v>0</v>
      </c>
      <c r="AN193" s="136">
        <v>0</v>
      </c>
      <c r="AO193" s="136">
        <v>0</v>
      </c>
      <c r="AP193" s="136">
        <v>0</v>
      </c>
      <c r="AQ193" s="139">
        <v>0</v>
      </c>
      <c r="AR193" s="139">
        <v>0</v>
      </c>
      <c r="AS193" s="139">
        <v>0</v>
      </c>
      <c r="AT193" s="139">
        <v>0</v>
      </c>
      <c r="AU193" s="109"/>
      <c r="AV193" s="230">
        <v>1</v>
      </c>
      <c r="AW193" s="230">
        <v>0</v>
      </c>
      <c r="AX193" s="230" t="s">
        <v>3609</v>
      </c>
      <c r="AY193" s="141">
        <v>8</v>
      </c>
      <c r="AZ193" s="70">
        <v>1</v>
      </c>
      <c r="BA193" s="70">
        <v>1</v>
      </c>
      <c r="BB193" s="70">
        <v>1</v>
      </c>
      <c r="BC193" s="70">
        <v>1</v>
      </c>
      <c r="BD193" s="70">
        <v>1</v>
      </c>
      <c r="BE193" s="70">
        <v>1</v>
      </c>
      <c r="BF193" s="70">
        <v>1</v>
      </c>
      <c r="BG193" s="71">
        <v>0</v>
      </c>
      <c r="BH193" s="71">
        <v>0</v>
      </c>
      <c r="BI193" s="71">
        <v>0</v>
      </c>
      <c r="BJ193" s="71">
        <v>0</v>
      </c>
      <c r="BK193" s="71">
        <v>0</v>
      </c>
      <c r="BL193" s="70">
        <v>1</v>
      </c>
      <c r="BM193" s="70">
        <v>1</v>
      </c>
      <c r="BN193" s="70">
        <v>0</v>
      </c>
      <c r="BO193" s="70">
        <v>1</v>
      </c>
      <c r="BP193" s="403">
        <v>0</v>
      </c>
      <c r="BQ193" s="403">
        <v>0</v>
      </c>
      <c r="BR193" s="403">
        <v>4100</v>
      </c>
      <c r="BS193" s="403">
        <v>0</v>
      </c>
      <c r="BT193" s="403">
        <v>0</v>
      </c>
      <c r="BU193" s="403">
        <v>0</v>
      </c>
      <c r="BV193" s="403">
        <v>0</v>
      </c>
      <c r="BW193" s="403">
        <v>0</v>
      </c>
      <c r="BX193" s="403">
        <v>0</v>
      </c>
      <c r="BY193" s="403">
        <v>0</v>
      </c>
      <c r="BZ193" s="401">
        <v>0</v>
      </c>
      <c r="CA193" s="401">
        <v>0</v>
      </c>
      <c r="CB193" s="401">
        <v>0</v>
      </c>
      <c r="CC193" s="401">
        <v>0</v>
      </c>
      <c r="CD193" s="401">
        <v>0</v>
      </c>
      <c r="CE193" s="401">
        <v>0</v>
      </c>
      <c r="CF193" s="401">
        <v>0</v>
      </c>
      <c r="CG193" s="401">
        <v>0</v>
      </c>
      <c r="CH193" s="401">
        <v>0</v>
      </c>
      <c r="CI193" s="401">
        <v>0</v>
      </c>
      <c r="CJ193" s="401">
        <v>0</v>
      </c>
      <c r="CK193" s="401">
        <v>0</v>
      </c>
      <c r="CL193" s="401">
        <v>0</v>
      </c>
      <c r="CM193" s="401">
        <v>0</v>
      </c>
      <c r="CN193" s="401">
        <v>0</v>
      </c>
      <c r="CO193" s="401">
        <v>0</v>
      </c>
      <c r="CP193" s="401">
        <v>0</v>
      </c>
      <c r="CQ193" s="401">
        <v>0</v>
      </c>
      <c r="CR193" s="401">
        <v>0</v>
      </c>
      <c r="CS193" s="401">
        <v>0</v>
      </c>
      <c r="CT193" s="401">
        <v>0</v>
      </c>
      <c r="CU193" s="401">
        <v>0</v>
      </c>
      <c r="CV193" s="401">
        <v>0</v>
      </c>
      <c r="CW193" s="401">
        <v>0</v>
      </c>
      <c r="CX193" s="401">
        <v>0</v>
      </c>
      <c r="CY193" s="401">
        <v>0</v>
      </c>
      <c r="CZ193" s="401">
        <v>0</v>
      </c>
      <c r="DA193" s="401">
        <v>0</v>
      </c>
      <c r="DB193" s="401">
        <v>0</v>
      </c>
      <c r="DC193" s="401">
        <v>0</v>
      </c>
      <c r="DD193" s="401">
        <v>0</v>
      </c>
      <c r="DE193" s="401">
        <v>0</v>
      </c>
      <c r="DF193" s="401">
        <v>0</v>
      </c>
      <c r="DG193" s="403">
        <v>832</v>
      </c>
      <c r="DH193" s="403">
        <v>832</v>
      </c>
      <c r="DI193" s="403">
        <v>832</v>
      </c>
      <c r="DJ193" s="403">
        <v>832</v>
      </c>
      <c r="DK193" s="403">
        <v>832</v>
      </c>
      <c r="DL193" s="403">
        <v>832</v>
      </c>
      <c r="DM193" s="403">
        <v>832</v>
      </c>
      <c r="DN193" s="403">
        <v>832</v>
      </c>
      <c r="DO193" s="403">
        <v>832</v>
      </c>
      <c r="DP193" s="403">
        <v>832</v>
      </c>
      <c r="DQ193" s="403">
        <v>832</v>
      </c>
      <c r="DR193" s="403">
        <v>832</v>
      </c>
      <c r="DS193" s="403">
        <v>832</v>
      </c>
      <c r="DT193" s="403">
        <v>832</v>
      </c>
      <c r="DU193" s="403">
        <v>832</v>
      </c>
      <c r="DV193" s="403">
        <v>832</v>
      </c>
      <c r="DW193" s="403">
        <v>832</v>
      </c>
      <c r="DX193" s="403">
        <v>832</v>
      </c>
      <c r="DY193" s="403">
        <v>832</v>
      </c>
      <c r="DZ193" s="403">
        <v>832</v>
      </c>
      <c r="EA193" s="403">
        <v>832</v>
      </c>
      <c r="EB193" s="403">
        <v>832</v>
      </c>
      <c r="EC193" s="403">
        <v>832</v>
      </c>
      <c r="ED193" s="403">
        <v>832</v>
      </c>
      <c r="EE193" s="403">
        <v>832</v>
      </c>
      <c r="EF193" s="403">
        <v>832</v>
      </c>
      <c r="EG193" s="403">
        <v>832</v>
      </c>
      <c r="EH193" s="403">
        <v>832</v>
      </c>
      <c r="EI193" s="403">
        <v>832</v>
      </c>
      <c r="EJ193" s="403">
        <v>832</v>
      </c>
      <c r="EK193" s="403">
        <v>832</v>
      </c>
      <c r="EL193" s="403">
        <v>832</v>
      </c>
      <c r="EM193" s="403">
        <v>832</v>
      </c>
      <c r="EN193" s="403">
        <v>832</v>
      </c>
      <c r="EO193" s="403">
        <v>832</v>
      </c>
      <c r="EP193" s="403">
        <v>832</v>
      </c>
      <c r="EQ193" s="403">
        <v>832</v>
      </c>
      <c r="ER193" s="403">
        <v>832</v>
      </c>
      <c r="ES193" s="403">
        <v>832</v>
      </c>
      <c r="ET193" s="403">
        <v>832</v>
      </c>
      <c r="EU193" s="403">
        <v>832</v>
      </c>
      <c r="EV193" s="403">
        <v>832</v>
      </c>
      <c r="EW193" s="403">
        <v>832</v>
      </c>
      <c r="EX193" s="404">
        <v>3718.8208616780043</v>
      </c>
      <c r="EY193" s="404">
        <v>0</v>
      </c>
      <c r="EZ193" s="404">
        <v>0</v>
      </c>
      <c r="FA193" s="404">
        <v>0</v>
      </c>
      <c r="FB193" s="404">
        <v>0</v>
      </c>
      <c r="FC193" s="404">
        <v>0</v>
      </c>
      <c r="FD193" s="404">
        <v>0</v>
      </c>
      <c r="FE193" s="404">
        <v>0</v>
      </c>
      <c r="FF193" s="404">
        <v>0</v>
      </c>
      <c r="FG193" s="404">
        <v>0</v>
      </c>
      <c r="FH193" s="404">
        <v>0</v>
      </c>
      <c r="FI193" s="404">
        <v>0</v>
      </c>
      <c r="FJ193" s="404">
        <v>0</v>
      </c>
      <c r="FK193" s="404">
        <v>0</v>
      </c>
      <c r="FL193" s="404">
        <v>0</v>
      </c>
      <c r="FM193" s="404">
        <v>0</v>
      </c>
      <c r="FN193" s="404">
        <v>0</v>
      </c>
      <c r="FO193" s="404">
        <v>0</v>
      </c>
      <c r="FP193" s="404">
        <v>0</v>
      </c>
      <c r="FQ193" s="404">
        <v>0</v>
      </c>
      <c r="FR193" s="404">
        <v>0</v>
      </c>
      <c r="FS193" s="404">
        <v>0</v>
      </c>
      <c r="FT193" s="404">
        <v>0</v>
      </c>
      <c r="FU193" s="404">
        <v>0</v>
      </c>
      <c r="FV193" s="404">
        <v>0</v>
      </c>
      <c r="FW193" s="404">
        <v>0</v>
      </c>
      <c r="FX193" s="404">
        <v>0</v>
      </c>
      <c r="FY193" s="404">
        <v>0</v>
      </c>
      <c r="FZ193" s="404">
        <v>0</v>
      </c>
      <c r="GA193" s="404">
        <v>0</v>
      </c>
      <c r="GB193" s="404">
        <v>0</v>
      </c>
      <c r="GC193" s="404">
        <v>0</v>
      </c>
      <c r="GD193" s="404">
        <v>0</v>
      </c>
      <c r="GE193" s="404">
        <v>0</v>
      </c>
      <c r="GF193" s="404">
        <v>0</v>
      </c>
      <c r="GG193" s="404">
        <v>0</v>
      </c>
      <c r="GH193" s="404">
        <v>0</v>
      </c>
      <c r="GI193" s="404">
        <v>0</v>
      </c>
      <c r="GJ193" s="404">
        <v>0</v>
      </c>
      <c r="GK193" s="404">
        <v>0</v>
      </c>
      <c r="GL193" s="404">
        <v>754.64852607709747</v>
      </c>
      <c r="GM193" s="404">
        <v>718.71288197818797</v>
      </c>
      <c r="GN193" s="404">
        <v>684.48845902684582</v>
      </c>
      <c r="GO193" s="404">
        <v>651.8937705017579</v>
      </c>
      <c r="GP193" s="404">
        <v>620.85121000167419</v>
      </c>
      <c r="GQ193" s="404">
        <v>591.28686666826104</v>
      </c>
      <c r="GR193" s="404">
        <v>563.13034920786777</v>
      </c>
      <c r="GS193" s="404">
        <v>536.31461829320733</v>
      </c>
      <c r="GT193" s="404">
        <v>510.77582694591177</v>
      </c>
      <c r="GU193" s="404">
        <v>486.45316851991589</v>
      </c>
      <c r="GV193" s="404">
        <v>463.28873192372953</v>
      </c>
      <c r="GW193" s="404">
        <v>441.2273637368852</v>
      </c>
      <c r="GX193" s="404">
        <v>420.21653689227168</v>
      </c>
      <c r="GY193" s="404">
        <v>400.20622561168722</v>
      </c>
      <c r="GZ193" s="404">
        <v>381.148786296845</v>
      </c>
      <c r="HA193" s="404">
        <v>362.99884409223324</v>
      </c>
      <c r="HB193" s="404">
        <v>345.71318484974597</v>
      </c>
      <c r="HC193" s="404">
        <v>329.25065223785333</v>
      </c>
      <c r="HD193" s="404">
        <v>313.57204975033648</v>
      </c>
      <c r="HE193" s="404">
        <v>298.64004738127284</v>
      </c>
      <c r="HF193" s="404">
        <v>284.41909274406942</v>
      </c>
      <c r="HG193" s="404">
        <v>270.87532642292319</v>
      </c>
      <c r="HH193" s="404">
        <v>257.976501355165</v>
      </c>
      <c r="HI193" s="404">
        <v>245.69190605253806</v>
      </c>
      <c r="HJ193" s="404">
        <v>233.99229147860768</v>
      </c>
      <c r="HK193" s="404">
        <v>222.84980140819778</v>
      </c>
      <c r="HL193" s="404">
        <v>212.23790610304553</v>
      </c>
      <c r="HM193" s="404">
        <v>202.13133914575761</v>
      </c>
      <c r="HN193" s="404">
        <v>192.50603728167397</v>
      </c>
      <c r="HO193" s="404">
        <v>183.3390831254037</v>
      </c>
      <c r="HP193" s="404">
        <v>174.60865059562261</v>
      </c>
      <c r="HQ193" s="404">
        <v>166.293952948212</v>
      </c>
      <c r="HR193" s="404">
        <v>158.37519328401143</v>
      </c>
      <c r="HS193" s="404">
        <v>150.8335174133442</v>
      </c>
      <c r="HT193" s="404">
        <v>143.65096896508973</v>
      </c>
      <c r="HU193" s="404">
        <v>136.81044663341876</v>
      </c>
      <c r="HV193" s="404">
        <v>130.29566346039886</v>
      </c>
      <c r="HW193" s="404">
        <v>124.09110805752269</v>
      </c>
      <c r="HX193" s="404">
        <v>118.18200767383115</v>
      </c>
      <c r="HY193" s="404">
        <v>112.55429302269633</v>
      </c>
      <c r="HZ193" s="404">
        <v>3718.8208616780043</v>
      </c>
      <c r="IA193" s="404">
        <v>3430.5948475855635</v>
      </c>
      <c r="IB193" s="408">
        <v>0.92249532182026439</v>
      </c>
      <c r="IC193" s="410"/>
    </row>
    <row r="194" spans="1:237" ht="90" customHeight="1" x14ac:dyDescent="0.2">
      <c r="A194" s="137" t="s">
        <v>1699</v>
      </c>
      <c r="B194" s="138" t="s">
        <v>1700</v>
      </c>
      <c r="C194" s="138" t="s">
        <v>1765</v>
      </c>
      <c r="D194" s="121">
        <v>5</v>
      </c>
      <c r="E194" s="138" t="s">
        <v>1766</v>
      </c>
      <c r="F194" s="118" t="s">
        <v>1767</v>
      </c>
      <c r="G194" s="118" t="s">
        <v>1768</v>
      </c>
      <c r="H194" s="142" t="s">
        <v>77</v>
      </c>
      <c r="I194" s="118" t="s">
        <v>1769</v>
      </c>
      <c r="J194" s="118">
        <v>5</v>
      </c>
      <c r="K194" s="227" t="s">
        <v>94</v>
      </c>
      <c r="L194" s="142">
        <v>10000</v>
      </c>
      <c r="M194" s="142" t="s">
        <v>1770</v>
      </c>
      <c r="N194" s="142" t="s">
        <v>81</v>
      </c>
      <c r="O194" s="142" t="s">
        <v>82</v>
      </c>
      <c r="P194" s="142" t="s">
        <v>124</v>
      </c>
      <c r="Q194" s="112" t="s">
        <v>100</v>
      </c>
      <c r="R194" s="142" t="s">
        <v>108</v>
      </c>
      <c r="S194" s="142" t="s">
        <v>99</v>
      </c>
      <c r="T194" s="142" t="s">
        <v>1727</v>
      </c>
      <c r="U194" s="142" t="s">
        <v>100</v>
      </c>
      <c r="V194" s="117">
        <v>1</v>
      </c>
      <c r="W194" s="139">
        <v>50000</v>
      </c>
      <c r="X194" s="139">
        <v>0</v>
      </c>
      <c r="Y194" s="139">
        <v>0</v>
      </c>
      <c r="Z194" s="136">
        <v>0</v>
      </c>
      <c r="AA194" s="139">
        <v>50000</v>
      </c>
      <c r="AB194" s="139">
        <v>0</v>
      </c>
      <c r="AC194" s="139">
        <v>0</v>
      </c>
      <c r="AD194" s="139">
        <v>0</v>
      </c>
      <c r="AE194" s="139">
        <v>0</v>
      </c>
      <c r="AF194" s="139">
        <v>0</v>
      </c>
      <c r="AG194" s="139">
        <v>0</v>
      </c>
      <c r="AH194" s="139">
        <v>0</v>
      </c>
      <c r="AI194" s="116" t="s">
        <v>88</v>
      </c>
      <c r="AJ194" s="139">
        <v>0</v>
      </c>
      <c r="AK194" s="139">
        <v>0</v>
      </c>
      <c r="AL194" s="139">
        <v>0</v>
      </c>
      <c r="AM194" s="139">
        <v>0</v>
      </c>
      <c r="AN194" s="139">
        <v>0</v>
      </c>
      <c r="AO194" s="139">
        <v>0</v>
      </c>
      <c r="AP194" s="139">
        <v>0</v>
      </c>
      <c r="AQ194" s="139">
        <v>0</v>
      </c>
      <c r="AR194" s="139">
        <v>0</v>
      </c>
      <c r="AS194" s="139">
        <v>0</v>
      </c>
      <c r="AT194" s="139">
        <v>0</v>
      </c>
      <c r="AU194" s="118"/>
      <c r="AV194" s="230">
        <v>1</v>
      </c>
      <c r="AW194" s="230">
        <v>0</v>
      </c>
      <c r="AX194" s="230" t="s">
        <v>3608</v>
      </c>
      <c r="AY194" s="141">
        <v>9</v>
      </c>
      <c r="AZ194" s="70">
        <v>1</v>
      </c>
      <c r="BA194" s="70">
        <v>1</v>
      </c>
      <c r="BB194" s="70">
        <v>1</v>
      </c>
      <c r="BC194" s="70">
        <v>1</v>
      </c>
      <c r="BD194" s="70">
        <v>1</v>
      </c>
      <c r="BE194" s="70">
        <v>1</v>
      </c>
      <c r="BF194" s="70">
        <v>1</v>
      </c>
      <c r="BG194" s="71">
        <v>0</v>
      </c>
      <c r="BH194" s="71">
        <v>1</v>
      </c>
      <c r="BI194" s="71">
        <v>0</v>
      </c>
      <c r="BJ194" s="71">
        <v>0</v>
      </c>
      <c r="BK194" s="71">
        <v>1</v>
      </c>
      <c r="BL194" s="70">
        <v>1</v>
      </c>
      <c r="BM194" s="70">
        <v>1</v>
      </c>
      <c r="BN194" s="70">
        <v>0</v>
      </c>
      <c r="BO194" s="70">
        <v>1</v>
      </c>
      <c r="BP194" s="403">
        <v>0</v>
      </c>
      <c r="BQ194" s="403">
        <v>0</v>
      </c>
      <c r="BR194" s="403">
        <v>50000</v>
      </c>
      <c r="BS194" s="403">
        <v>0</v>
      </c>
      <c r="BT194" s="403">
        <v>0</v>
      </c>
      <c r="BU194" s="403">
        <v>0</v>
      </c>
      <c r="BV194" s="403">
        <v>0</v>
      </c>
      <c r="BW194" s="403">
        <v>0</v>
      </c>
      <c r="BX194" s="403">
        <v>0</v>
      </c>
      <c r="BY194" s="403">
        <v>0</v>
      </c>
      <c r="BZ194" s="401">
        <v>0</v>
      </c>
      <c r="CA194" s="401">
        <v>0</v>
      </c>
      <c r="CB194" s="401">
        <v>0</v>
      </c>
      <c r="CC194" s="401">
        <v>0</v>
      </c>
      <c r="CD194" s="401">
        <v>0</v>
      </c>
      <c r="CE194" s="401">
        <v>0</v>
      </c>
      <c r="CF194" s="401">
        <v>0</v>
      </c>
      <c r="CG194" s="401">
        <v>0</v>
      </c>
      <c r="CH194" s="401">
        <v>0</v>
      </c>
      <c r="CI194" s="401">
        <v>0</v>
      </c>
      <c r="CJ194" s="401">
        <v>0</v>
      </c>
      <c r="CK194" s="401">
        <v>0</v>
      </c>
      <c r="CL194" s="401">
        <v>0</v>
      </c>
      <c r="CM194" s="401">
        <v>0</v>
      </c>
      <c r="CN194" s="401">
        <v>0</v>
      </c>
      <c r="CO194" s="401">
        <v>0</v>
      </c>
      <c r="CP194" s="401">
        <v>0</v>
      </c>
      <c r="CQ194" s="401">
        <v>0</v>
      </c>
      <c r="CR194" s="401">
        <v>0</v>
      </c>
      <c r="CS194" s="401">
        <v>0</v>
      </c>
      <c r="CT194" s="401">
        <v>0</v>
      </c>
      <c r="CU194" s="401">
        <v>0</v>
      </c>
      <c r="CV194" s="401">
        <v>0</v>
      </c>
      <c r="CW194" s="401">
        <v>0</v>
      </c>
      <c r="CX194" s="401">
        <v>0</v>
      </c>
      <c r="CY194" s="401">
        <v>0</v>
      </c>
      <c r="CZ194" s="401">
        <v>0</v>
      </c>
      <c r="DA194" s="401">
        <v>0</v>
      </c>
      <c r="DB194" s="401">
        <v>0</v>
      </c>
      <c r="DC194" s="401">
        <v>0</v>
      </c>
      <c r="DD194" s="401">
        <v>0</v>
      </c>
      <c r="DE194" s="401">
        <v>0</v>
      </c>
      <c r="DF194" s="401">
        <v>0</v>
      </c>
      <c r="DG194" s="403">
        <v>10000</v>
      </c>
      <c r="DH194" s="403">
        <v>10000</v>
      </c>
      <c r="DI194" s="403">
        <v>10000</v>
      </c>
      <c r="DJ194" s="403">
        <v>10000</v>
      </c>
      <c r="DK194" s="403">
        <v>10000</v>
      </c>
      <c r="DL194" s="403">
        <v>10000</v>
      </c>
      <c r="DM194" s="403">
        <v>10000</v>
      </c>
      <c r="DN194" s="403">
        <v>10000</v>
      </c>
      <c r="DO194" s="403">
        <v>10000</v>
      </c>
      <c r="DP194" s="403">
        <v>10000</v>
      </c>
      <c r="DQ194" s="403">
        <v>10000</v>
      </c>
      <c r="DR194" s="403">
        <v>10000</v>
      </c>
      <c r="DS194" s="403">
        <v>10000</v>
      </c>
      <c r="DT194" s="403">
        <v>10000</v>
      </c>
      <c r="DU194" s="403">
        <v>10000</v>
      </c>
      <c r="DV194" s="403">
        <v>10000</v>
      </c>
      <c r="DW194" s="403">
        <v>10000</v>
      </c>
      <c r="DX194" s="403">
        <v>10000</v>
      </c>
      <c r="DY194" s="403">
        <v>10000</v>
      </c>
      <c r="DZ194" s="403">
        <v>10000</v>
      </c>
      <c r="EA194" s="403">
        <v>10000</v>
      </c>
      <c r="EB194" s="403">
        <v>10000</v>
      </c>
      <c r="EC194" s="403">
        <v>10000</v>
      </c>
      <c r="ED194" s="403">
        <v>10000</v>
      </c>
      <c r="EE194" s="403">
        <v>10000</v>
      </c>
      <c r="EF194" s="403">
        <v>10000</v>
      </c>
      <c r="EG194" s="403">
        <v>10000</v>
      </c>
      <c r="EH194" s="403">
        <v>10000</v>
      </c>
      <c r="EI194" s="403">
        <v>10000</v>
      </c>
      <c r="EJ194" s="403">
        <v>10000</v>
      </c>
      <c r="EK194" s="403">
        <v>10000</v>
      </c>
      <c r="EL194" s="403">
        <v>10000</v>
      </c>
      <c r="EM194" s="403">
        <v>10000</v>
      </c>
      <c r="EN194" s="403">
        <v>10000</v>
      </c>
      <c r="EO194" s="403">
        <v>10000</v>
      </c>
      <c r="EP194" s="403">
        <v>10000</v>
      </c>
      <c r="EQ194" s="403">
        <v>10000</v>
      </c>
      <c r="ER194" s="403">
        <v>10000</v>
      </c>
      <c r="ES194" s="403">
        <v>10000</v>
      </c>
      <c r="ET194" s="403">
        <v>10000</v>
      </c>
      <c r="EU194" s="403">
        <v>10000</v>
      </c>
      <c r="EV194" s="403">
        <v>10000</v>
      </c>
      <c r="EW194" s="403">
        <v>10000</v>
      </c>
      <c r="EX194" s="404">
        <v>45351.473922902493</v>
      </c>
      <c r="EY194" s="404">
        <v>0</v>
      </c>
      <c r="EZ194" s="404">
        <v>0</v>
      </c>
      <c r="FA194" s="404">
        <v>0</v>
      </c>
      <c r="FB194" s="404">
        <v>0</v>
      </c>
      <c r="FC194" s="404">
        <v>0</v>
      </c>
      <c r="FD194" s="404">
        <v>0</v>
      </c>
      <c r="FE194" s="404">
        <v>0</v>
      </c>
      <c r="FF194" s="404">
        <v>0</v>
      </c>
      <c r="FG194" s="404">
        <v>0</v>
      </c>
      <c r="FH194" s="404">
        <v>0</v>
      </c>
      <c r="FI194" s="404">
        <v>0</v>
      </c>
      <c r="FJ194" s="404">
        <v>0</v>
      </c>
      <c r="FK194" s="404">
        <v>0</v>
      </c>
      <c r="FL194" s="404">
        <v>0</v>
      </c>
      <c r="FM194" s="404">
        <v>0</v>
      </c>
      <c r="FN194" s="404">
        <v>0</v>
      </c>
      <c r="FO194" s="404">
        <v>0</v>
      </c>
      <c r="FP194" s="404">
        <v>0</v>
      </c>
      <c r="FQ194" s="404">
        <v>0</v>
      </c>
      <c r="FR194" s="404">
        <v>0</v>
      </c>
      <c r="FS194" s="404">
        <v>0</v>
      </c>
      <c r="FT194" s="404">
        <v>0</v>
      </c>
      <c r="FU194" s="404">
        <v>0</v>
      </c>
      <c r="FV194" s="404">
        <v>0</v>
      </c>
      <c r="FW194" s="404">
        <v>0</v>
      </c>
      <c r="FX194" s="404">
        <v>0</v>
      </c>
      <c r="FY194" s="404">
        <v>0</v>
      </c>
      <c r="FZ194" s="404">
        <v>0</v>
      </c>
      <c r="GA194" s="404">
        <v>0</v>
      </c>
      <c r="GB194" s="404">
        <v>0</v>
      </c>
      <c r="GC194" s="404">
        <v>0</v>
      </c>
      <c r="GD194" s="404">
        <v>0</v>
      </c>
      <c r="GE194" s="404">
        <v>0</v>
      </c>
      <c r="GF194" s="404">
        <v>0</v>
      </c>
      <c r="GG194" s="404">
        <v>0</v>
      </c>
      <c r="GH194" s="404">
        <v>0</v>
      </c>
      <c r="GI194" s="404">
        <v>0</v>
      </c>
      <c r="GJ194" s="404">
        <v>0</v>
      </c>
      <c r="GK194" s="404">
        <v>0</v>
      </c>
      <c r="GL194" s="404">
        <v>9070.2947845804993</v>
      </c>
      <c r="GM194" s="404">
        <v>8638.3759853147603</v>
      </c>
      <c r="GN194" s="404">
        <v>8227.0247479188201</v>
      </c>
      <c r="GO194" s="404">
        <v>7835.2616646845891</v>
      </c>
      <c r="GP194" s="404">
        <v>7462.153966366277</v>
      </c>
      <c r="GQ194" s="404">
        <v>7106.8133013012148</v>
      </c>
      <c r="GR194" s="404">
        <v>6768.3936202868717</v>
      </c>
      <c r="GS194" s="404">
        <v>6446.0891621779729</v>
      </c>
      <c r="GT194" s="404">
        <v>6139.1325354075934</v>
      </c>
      <c r="GU194" s="404">
        <v>5846.7928908643744</v>
      </c>
      <c r="GV194" s="404">
        <v>5568.3741817755954</v>
      </c>
      <c r="GW194" s="404">
        <v>5303.2135064529466</v>
      </c>
      <c r="GX194" s="404">
        <v>5050.6795299551886</v>
      </c>
      <c r="GY194" s="404">
        <v>4810.1709809097019</v>
      </c>
      <c r="GZ194" s="404">
        <v>4581.1152199140024</v>
      </c>
      <c r="HA194" s="404">
        <v>4362.9668761085732</v>
      </c>
      <c r="HB194" s="404">
        <v>4155.2065486748315</v>
      </c>
      <c r="HC194" s="404">
        <v>3957.3395701665063</v>
      </c>
      <c r="HD194" s="404">
        <v>3768.8948287300059</v>
      </c>
      <c r="HE194" s="404">
        <v>3589.4236464095297</v>
      </c>
      <c r="HF194" s="404">
        <v>3418.498710866219</v>
      </c>
      <c r="HG194" s="404">
        <v>3255.7130579678269</v>
      </c>
      <c r="HH194" s="404">
        <v>3100.679102826502</v>
      </c>
      <c r="HI194" s="404">
        <v>2953.0277169776209</v>
      </c>
      <c r="HJ194" s="404">
        <v>2812.4073495024963</v>
      </c>
      <c r="HK194" s="404">
        <v>2678.4831900023769</v>
      </c>
      <c r="HL194" s="404">
        <v>2550.9363714308356</v>
      </c>
      <c r="HM194" s="404">
        <v>2429.4632108865098</v>
      </c>
      <c r="HN194" s="404">
        <v>2313.7744865585814</v>
      </c>
      <c r="HO194" s="404">
        <v>2203.5947491034099</v>
      </c>
      <c r="HP194" s="404">
        <v>2098.6616658127714</v>
      </c>
      <c r="HQ194" s="404">
        <v>1998.7253960121634</v>
      </c>
      <c r="HR194" s="404">
        <v>1903.5479962020604</v>
      </c>
      <c r="HS194" s="404">
        <v>1812.9028535257717</v>
      </c>
      <c r="HT194" s="404">
        <v>1726.5741462150208</v>
      </c>
      <c r="HU194" s="404">
        <v>1644.3563297285912</v>
      </c>
      <c r="HV194" s="404">
        <v>1566.0536473605632</v>
      </c>
      <c r="HW194" s="404">
        <v>1491.4796641529169</v>
      </c>
      <c r="HX194" s="404">
        <v>1420.4568230027783</v>
      </c>
      <c r="HY194" s="404">
        <v>1352.8160219074077</v>
      </c>
      <c r="HZ194" s="404">
        <v>45351.473922902493</v>
      </c>
      <c r="IA194" s="404">
        <v>41233.11114886494</v>
      </c>
      <c r="IB194" s="408">
        <v>0.90919010083247198</v>
      </c>
      <c r="IC194" s="410"/>
    </row>
    <row r="195" spans="1:237" ht="90" customHeight="1" x14ac:dyDescent="0.2">
      <c r="A195" s="161" t="s">
        <v>2267</v>
      </c>
      <c r="B195" s="150" t="s">
        <v>2788</v>
      </c>
      <c r="C195" s="150" t="s">
        <v>3042</v>
      </c>
      <c r="D195" s="148">
        <v>4</v>
      </c>
      <c r="E195" s="150" t="s">
        <v>3043</v>
      </c>
      <c r="F195" s="151" t="s">
        <v>3044</v>
      </c>
      <c r="G195" s="151" t="s">
        <v>3045</v>
      </c>
      <c r="H195" s="79" t="s">
        <v>77</v>
      </c>
      <c r="I195" s="151" t="s">
        <v>316</v>
      </c>
      <c r="J195" s="151">
        <v>40</v>
      </c>
      <c r="K195" s="227" t="s">
        <v>79</v>
      </c>
      <c r="L195" s="79">
        <v>2261</v>
      </c>
      <c r="M195" s="79" t="s">
        <v>2818</v>
      </c>
      <c r="N195" s="79" t="s">
        <v>81</v>
      </c>
      <c r="O195" s="13" t="s">
        <v>217</v>
      </c>
      <c r="P195" s="79" t="s">
        <v>218</v>
      </c>
      <c r="Q195" s="112" t="s">
        <v>100</v>
      </c>
      <c r="R195" s="79" t="s">
        <v>108</v>
      </c>
      <c r="S195" s="79" t="s">
        <v>99</v>
      </c>
      <c r="T195" s="79" t="s">
        <v>3037</v>
      </c>
      <c r="U195" s="79" t="s">
        <v>100</v>
      </c>
      <c r="V195" s="81">
        <v>1</v>
      </c>
      <c r="W195" s="149">
        <v>45000</v>
      </c>
      <c r="X195" s="149">
        <v>5000</v>
      </c>
      <c r="Y195" s="149">
        <v>0</v>
      </c>
      <c r="Z195" s="149">
        <v>0</v>
      </c>
      <c r="AA195" s="149">
        <v>45000</v>
      </c>
      <c r="AB195" s="149">
        <v>0</v>
      </c>
      <c r="AC195" s="149">
        <v>0</v>
      </c>
      <c r="AD195" s="149">
        <v>0</v>
      </c>
      <c r="AE195" s="149">
        <v>0</v>
      </c>
      <c r="AF195" s="149">
        <v>0</v>
      </c>
      <c r="AG195" s="149">
        <v>0</v>
      </c>
      <c r="AH195" s="149">
        <v>0</v>
      </c>
      <c r="AI195" s="88"/>
      <c r="AJ195" s="149">
        <v>0</v>
      </c>
      <c r="AK195" s="149">
        <v>0</v>
      </c>
      <c r="AL195" s="149">
        <v>0</v>
      </c>
      <c r="AM195" s="149">
        <v>0</v>
      </c>
      <c r="AN195" s="149">
        <v>0</v>
      </c>
      <c r="AO195" s="149">
        <v>0</v>
      </c>
      <c r="AP195" s="149">
        <v>0</v>
      </c>
      <c r="AQ195" s="149">
        <v>0</v>
      </c>
      <c r="AR195" s="149">
        <v>0</v>
      </c>
      <c r="AS195" s="149">
        <v>0</v>
      </c>
      <c r="AT195" s="149">
        <v>0</v>
      </c>
      <c r="AU195" s="151"/>
      <c r="AV195" s="230">
        <v>1</v>
      </c>
      <c r="AW195" s="230">
        <v>0</v>
      </c>
      <c r="AX195" s="230" t="s">
        <v>3594</v>
      </c>
      <c r="AY195" s="141">
        <v>8</v>
      </c>
      <c r="AZ195" s="70">
        <v>1</v>
      </c>
      <c r="BA195" s="70">
        <v>1</v>
      </c>
      <c r="BB195" s="70">
        <v>0</v>
      </c>
      <c r="BC195" s="70">
        <v>1</v>
      </c>
      <c r="BD195" s="70">
        <v>1</v>
      </c>
      <c r="BE195" s="70">
        <v>1</v>
      </c>
      <c r="BF195" s="70">
        <v>1</v>
      </c>
      <c r="BG195" s="71">
        <v>0</v>
      </c>
      <c r="BH195" s="71">
        <v>1</v>
      </c>
      <c r="BI195" s="71">
        <v>0</v>
      </c>
      <c r="BJ195" s="71">
        <v>0</v>
      </c>
      <c r="BK195" s="71">
        <v>1</v>
      </c>
      <c r="BL195" s="70">
        <v>1</v>
      </c>
      <c r="BM195" s="70">
        <v>1</v>
      </c>
      <c r="BN195" s="70">
        <v>0</v>
      </c>
      <c r="BO195" s="70">
        <v>1</v>
      </c>
      <c r="BP195" s="403">
        <v>0</v>
      </c>
      <c r="BQ195" s="403">
        <v>0</v>
      </c>
      <c r="BR195" s="403">
        <v>45000</v>
      </c>
      <c r="BS195" s="403">
        <v>0</v>
      </c>
      <c r="BT195" s="403">
        <v>0</v>
      </c>
      <c r="BU195" s="403">
        <v>0</v>
      </c>
      <c r="BV195" s="403">
        <v>0</v>
      </c>
      <c r="BW195" s="403">
        <v>0</v>
      </c>
      <c r="BX195" s="403">
        <v>0</v>
      </c>
      <c r="BY195" s="403">
        <v>0</v>
      </c>
      <c r="BZ195" s="401">
        <v>0</v>
      </c>
      <c r="CA195" s="401">
        <v>0</v>
      </c>
      <c r="CB195" s="401">
        <v>0</v>
      </c>
      <c r="CC195" s="401">
        <v>0</v>
      </c>
      <c r="CD195" s="401">
        <v>0</v>
      </c>
      <c r="CE195" s="401">
        <v>0</v>
      </c>
      <c r="CF195" s="401">
        <v>0</v>
      </c>
      <c r="CG195" s="401">
        <v>0</v>
      </c>
      <c r="CH195" s="401">
        <v>0</v>
      </c>
      <c r="CI195" s="401">
        <v>0</v>
      </c>
      <c r="CJ195" s="401">
        <v>0</v>
      </c>
      <c r="CK195" s="401">
        <v>0</v>
      </c>
      <c r="CL195" s="401">
        <v>0</v>
      </c>
      <c r="CM195" s="401">
        <v>0</v>
      </c>
      <c r="CN195" s="401">
        <v>0</v>
      </c>
      <c r="CO195" s="401">
        <v>0</v>
      </c>
      <c r="CP195" s="401">
        <v>0</v>
      </c>
      <c r="CQ195" s="401">
        <v>0</v>
      </c>
      <c r="CR195" s="401">
        <v>0</v>
      </c>
      <c r="CS195" s="401">
        <v>0</v>
      </c>
      <c r="CT195" s="401">
        <v>0</v>
      </c>
      <c r="CU195" s="401">
        <v>0</v>
      </c>
      <c r="CV195" s="401">
        <v>0</v>
      </c>
      <c r="CW195" s="401">
        <v>0</v>
      </c>
      <c r="CX195" s="401">
        <v>0</v>
      </c>
      <c r="CY195" s="401">
        <v>0</v>
      </c>
      <c r="CZ195" s="401">
        <v>0</v>
      </c>
      <c r="DA195" s="401">
        <v>0</v>
      </c>
      <c r="DB195" s="401">
        <v>0</v>
      </c>
      <c r="DC195" s="401">
        <v>0</v>
      </c>
      <c r="DD195" s="401">
        <v>0</v>
      </c>
      <c r="DE195" s="401">
        <v>0</v>
      </c>
      <c r="DF195" s="401">
        <v>0</v>
      </c>
      <c r="DG195" s="403">
        <v>2261</v>
      </c>
      <c r="DH195" s="403">
        <v>2261</v>
      </c>
      <c r="DI195" s="403">
        <v>2261</v>
      </c>
      <c r="DJ195" s="403">
        <v>2261</v>
      </c>
      <c r="DK195" s="403">
        <v>2261</v>
      </c>
      <c r="DL195" s="403">
        <v>2261</v>
      </c>
      <c r="DM195" s="403">
        <v>2261</v>
      </c>
      <c r="DN195" s="403">
        <v>2261</v>
      </c>
      <c r="DO195" s="403">
        <v>2261</v>
      </c>
      <c r="DP195" s="403">
        <v>2261</v>
      </c>
      <c r="DQ195" s="403">
        <v>2261</v>
      </c>
      <c r="DR195" s="403">
        <v>2261</v>
      </c>
      <c r="DS195" s="403">
        <v>2261</v>
      </c>
      <c r="DT195" s="403">
        <v>2261</v>
      </c>
      <c r="DU195" s="403">
        <v>2261</v>
      </c>
      <c r="DV195" s="403">
        <v>2261</v>
      </c>
      <c r="DW195" s="403">
        <v>2261</v>
      </c>
      <c r="DX195" s="403">
        <v>2261</v>
      </c>
      <c r="DY195" s="403">
        <v>2261</v>
      </c>
      <c r="DZ195" s="403">
        <v>2261</v>
      </c>
      <c r="EA195" s="403">
        <v>2261</v>
      </c>
      <c r="EB195" s="403">
        <v>2261</v>
      </c>
      <c r="EC195" s="403">
        <v>2261</v>
      </c>
      <c r="ED195" s="403">
        <v>2261</v>
      </c>
      <c r="EE195" s="403">
        <v>2261</v>
      </c>
      <c r="EF195" s="403">
        <v>2261</v>
      </c>
      <c r="EG195" s="403">
        <v>2261</v>
      </c>
      <c r="EH195" s="403">
        <v>2261</v>
      </c>
      <c r="EI195" s="403">
        <v>2261</v>
      </c>
      <c r="EJ195" s="403">
        <v>2261</v>
      </c>
      <c r="EK195" s="403">
        <v>2261</v>
      </c>
      <c r="EL195" s="403">
        <v>2261</v>
      </c>
      <c r="EM195" s="403">
        <v>2261</v>
      </c>
      <c r="EN195" s="403">
        <v>2261</v>
      </c>
      <c r="EO195" s="403">
        <v>2261</v>
      </c>
      <c r="EP195" s="403">
        <v>2261</v>
      </c>
      <c r="EQ195" s="403">
        <v>2261</v>
      </c>
      <c r="ER195" s="403">
        <v>2261</v>
      </c>
      <c r="ES195" s="403">
        <v>2261</v>
      </c>
      <c r="ET195" s="403">
        <v>2261</v>
      </c>
      <c r="EU195" s="403">
        <v>2261</v>
      </c>
      <c r="EV195" s="403">
        <v>2261</v>
      </c>
      <c r="EW195" s="403">
        <v>2261</v>
      </c>
      <c r="EX195" s="404">
        <v>40816.326530612241</v>
      </c>
      <c r="EY195" s="404">
        <v>0</v>
      </c>
      <c r="EZ195" s="404">
        <v>0</v>
      </c>
      <c r="FA195" s="404">
        <v>0</v>
      </c>
      <c r="FB195" s="404">
        <v>0</v>
      </c>
      <c r="FC195" s="404">
        <v>0</v>
      </c>
      <c r="FD195" s="404">
        <v>0</v>
      </c>
      <c r="FE195" s="404">
        <v>0</v>
      </c>
      <c r="FF195" s="404">
        <v>0</v>
      </c>
      <c r="FG195" s="404">
        <v>0</v>
      </c>
      <c r="FH195" s="404">
        <v>0</v>
      </c>
      <c r="FI195" s="404">
        <v>0</v>
      </c>
      <c r="FJ195" s="404">
        <v>0</v>
      </c>
      <c r="FK195" s="404">
        <v>0</v>
      </c>
      <c r="FL195" s="404">
        <v>0</v>
      </c>
      <c r="FM195" s="404">
        <v>0</v>
      </c>
      <c r="FN195" s="404">
        <v>0</v>
      </c>
      <c r="FO195" s="404">
        <v>0</v>
      </c>
      <c r="FP195" s="404">
        <v>0</v>
      </c>
      <c r="FQ195" s="404">
        <v>0</v>
      </c>
      <c r="FR195" s="404">
        <v>0</v>
      </c>
      <c r="FS195" s="404">
        <v>0</v>
      </c>
      <c r="FT195" s="404">
        <v>0</v>
      </c>
      <c r="FU195" s="404">
        <v>0</v>
      </c>
      <c r="FV195" s="404">
        <v>0</v>
      </c>
      <c r="FW195" s="404">
        <v>0</v>
      </c>
      <c r="FX195" s="404">
        <v>0</v>
      </c>
      <c r="FY195" s="404">
        <v>0</v>
      </c>
      <c r="FZ195" s="404">
        <v>0</v>
      </c>
      <c r="GA195" s="404">
        <v>0</v>
      </c>
      <c r="GB195" s="404">
        <v>0</v>
      </c>
      <c r="GC195" s="404">
        <v>0</v>
      </c>
      <c r="GD195" s="404">
        <v>0</v>
      </c>
      <c r="GE195" s="404">
        <v>0</v>
      </c>
      <c r="GF195" s="404">
        <v>0</v>
      </c>
      <c r="GG195" s="404">
        <v>0</v>
      </c>
      <c r="GH195" s="404">
        <v>0</v>
      </c>
      <c r="GI195" s="404">
        <v>0</v>
      </c>
      <c r="GJ195" s="404">
        <v>0</v>
      </c>
      <c r="GK195" s="404">
        <v>0</v>
      </c>
      <c r="GL195" s="404">
        <v>2050.7936507936506</v>
      </c>
      <c r="GM195" s="404">
        <v>1953.1368102796673</v>
      </c>
      <c r="GN195" s="404">
        <v>1860.1302955044453</v>
      </c>
      <c r="GO195" s="404">
        <v>1771.5526623851856</v>
      </c>
      <c r="GP195" s="404">
        <v>1687.1930117954153</v>
      </c>
      <c r="GQ195" s="404">
        <v>1606.8504874242046</v>
      </c>
      <c r="GR195" s="404">
        <v>1530.3337975468617</v>
      </c>
      <c r="GS195" s="404">
        <v>1457.4607595684397</v>
      </c>
      <c r="GT195" s="404">
        <v>1388.0578662556568</v>
      </c>
      <c r="GU195" s="404">
        <v>1321.9598726244349</v>
      </c>
      <c r="GV195" s="404">
        <v>1259.0094024994621</v>
      </c>
      <c r="GW195" s="404">
        <v>1199.0565738090113</v>
      </c>
      <c r="GX195" s="404">
        <v>1141.9586417228682</v>
      </c>
      <c r="GY195" s="404">
        <v>1087.5796587836835</v>
      </c>
      <c r="GZ195" s="404">
        <v>1035.790151222556</v>
      </c>
      <c r="HA195" s="404">
        <v>986.46681068814837</v>
      </c>
      <c r="HB195" s="404">
        <v>939.49220065537941</v>
      </c>
      <c r="HC195" s="404">
        <v>894.75447681464698</v>
      </c>
      <c r="HD195" s="404">
        <v>852.14712077585432</v>
      </c>
      <c r="HE195" s="404">
        <v>811.56868645319469</v>
      </c>
      <c r="HF195" s="404">
        <v>772.92255852685207</v>
      </c>
      <c r="HG195" s="404">
        <v>736.1167224065257</v>
      </c>
      <c r="HH195" s="404">
        <v>701.06354514907218</v>
      </c>
      <c r="HI195" s="404">
        <v>667.67956680864006</v>
      </c>
      <c r="HJ195" s="404">
        <v>635.88530172251433</v>
      </c>
      <c r="HK195" s="404">
        <v>605.6050492595374</v>
      </c>
      <c r="HL195" s="404">
        <v>576.76671358051192</v>
      </c>
      <c r="HM195" s="404">
        <v>549.30163198143987</v>
      </c>
      <c r="HN195" s="404">
        <v>523.14441141089526</v>
      </c>
      <c r="HO195" s="404">
        <v>498.23277277228101</v>
      </c>
      <c r="HP195" s="404">
        <v>474.50740264026769</v>
      </c>
      <c r="HQ195" s="404">
        <v>451.91181203835015</v>
      </c>
      <c r="HR195" s="404">
        <v>430.39220194128586</v>
      </c>
      <c r="HS195" s="404">
        <v>409.89733518217696</v>
      </c>
      <c r="HT195" s="404">
        <v>390.37841445921617</v>
      </c>
      <c r="HU195" s="404">
        <v>371.78896615163444</v>
      </c>
      <c r="HV195" s="404">
        <v>354.08472966822336</v>
      </c>
      <c r="HW195" s="404">
        <v>337.22355206497451</v>
      </c>
      <c r="HX195" s="404">
        <v>321.1652876809282</v>
      </c>
      <c r="HY195" s="404">
        <v>305.87170255326492</v>
      </c>
      <c r="HZ195" s="404">
        <v>40816.326530612241</v>
      </c>
      <c r="IA195" s="404">
        <v>36949.232615601366</v>
      </c>
      <c r="IB195" s="408">
        <v>0.90525619908223354</v>
      </c>
      <c r="IC195" s="410"/>
    </row>
    <row r="196" spans="1:237" ht="90" customHeight="1" x14ac:dyDescent="0.2">
      <c r="A196" s="231" t="s">
        <v>703</v>
      </c>
      <c r="B196" s="85" t="s">
        <v>704</v>
      </c>
      <c r="C196" s="85" t="s">
        <v>749</v>
      </c>
      <c r="D196" s="199">
        <v>10</v>
      </c>
      <c r="E196" s="85" t="s">
        <v>750</v>
      </c>
      <c r="F196" s="85" t="s">
        <v>751</v>
      </c>
      <c r="G196" s="95" t="s">
        <v>738</v>
      </c>
      <c r="H196" s="90" t="s">
        <v>77</v>
      </c>
      <c r="I196" s="95" t="s">
        <v>748</v>
      </c>
      <c r="J196" s="95">
        <v>40</v>
      </c>
      <c r="K196" s="95" t="s">
        <v>206</v>
      </c>
      <c r="L196" s="74">
        <v>4000</v>
      </c>
      <c r="M196" s="90" t="s">
        <v>744</v>
      </c>
      <c r="N196" s="90" t="s">
        <v>81</v>
      </c>
      <c r="O196" s="90" t="s">
        <v>454</v>
      </c>
      <c r="P196" s="90" t="s">
        <v>457</v>
      </c>
      <c r="Q196" s="112" t="s">
        <v>100</v>
      </c>
      <c r="R196" s="90" t="s">
        <v>108</v>
      </c>
      <c r="S196" s="90" t="s">
        <v>99</v>
      </c>
      <c r="T196" s="90" t="s">
        <v>125</v>
      </c>
      <c r="U196" s="90" t="s">
        <v>100</v>
      </c>
      <c r="V196" s="193">
        <v>1</v>
      </c>
      <c r="W196" s="92">
        <v>80000</v>
      </c>
      <c r="X196" s="192">
        <v>0</v>
      </c>
      <c r="Y196" s="192">
        <v>0</v>
      </c>
      <c r="Z196" s="192">
        <v>0</v>
      </c>
      <c r="AA196" s="192">
        <v>80000</v>
      </c>
      <c r="AB196" s="192">
        <v>0</v>
      </c>
      <c r="AC196" s="192">
        <v>0</v>
      </c>
      <c r="AD196" s="192">
        <v>0</v>
      </c>
      <c r="AE196" s="192">
        <v>0</v>
      </c>
      <c r="AF196" s="192">
        <v>0</v>
      </c>
      <c r="AG196" s="192">
        <v>0</v>
      </c>
      <c r="AH196" s="192">
        <v>0</v>
      </c>
      <c r="AI196" s="90" t="s">
        <v>88</v>
      </c>
      <c r="AJ196" s="192">
        <v>0</v>
      </c>
      <c r="AK196" s="192">
        <v>0</v>
      </c>
      <c r="AL196" s="192">
        <v>0</v>
      </c>
      <c r="AM196" s="192">
        <v>0</v>
      </c>
      <c r="AN196" s="192">
        <v>0</v>
      </c>
      <c r="AO196" s="192">
        <v>0</v>
      </c>
      <c r="AP196" s="192">
        <v>0</v>
      </c>
      <c r="AQ196" s="192">
        <v>0</v>
      </c>
      <c r="AR196" s="192">
        <v>0</v>
      </c>
      <c r="AS196" s="192">
        <v>0</v>
      </c>
      <c r="AT196" s="192">
        <v>0</v>
      </c>
      <c r="AU196" s="95"/>
      <c r="AV196" s="230">
        <v>1</v>
      </c>
      <c r="AW196" s="230">
        <v>0</v>
      </c>
      <c r="AX196" s="230" t="s">
        <v>3602</v>
      </c>
      <c r="AY196" s="141">
        <v>9</v>
      </c>
      <c r="AZ196" s="70">
        <v>1</v>
      </c>
      <c r="BA196" s="70">
        <v>1</v>
      </c>
      <c r="BB196" s="70">
        <v>1</v>
      </c>
      <c r="BC196" s="70">
        <v>1</v>
      </c>
      <c r="BD196" s="70">
        <v>1</v>
      </c>
      <c r="BE196" s="70">
        <v>1</v>
      </c>
      <c r="BF196" s="70">
        <v>1</v>
      </c>
      <c r="BG196" s="71">
        <v>0</v>
      </c>
      <c r="BH196" s="71">
        <v>1</v>
      </c>
      <c r="BI196" s="71">
        <v>0</v>
      </c>
      <c r="BJ196" s="71">
        <v>0</v>
      </c>
      <c r="BK196" s="71">
        <v>1</v>
      </c>
      <c r="BL196" s="70">
        <v>1</v>
      </c>
      <c r="BM196" s="70">
        <v>1</v>
      </c>
      <c r="BN196" s="70">
        <v>0</v>
      </c>
      <c r="BO196" s="70">
        <v>1</v>
      </c>
      <c r="BP196" s="403">
        <v>0</v>
      </c>
      <c r="BQ196" s="403">
        <v>0</v>
      </c>
      <c r="BR196" s="403">
        <v>80000</v>
      </c>
      <c r="BS196" s="403">
        <v>0</v>
      </c>
      <c r="BT196" s="403">
        <v>0</v>
      </c>
      <c r="BU196" s="403">
        <v>0</v>
      </c>
      <c r="BV196" s="403">
        <v>0</v>
      </c>
      <c r="BW196" s="403">
        <v>0</v>
      </c>
      <c r="BX196" s="403">
        <v>0</v>
      </c>
      <c r="BY196" s="403">
        <v>0</v>
      </c>
      <c r="BZ196" s="401">
        <v>0</v>
      </c>
      <c r="CA196" s="401">
        <v>0</v>
      </c>
      <c r="CB196" s="401">
        <v>0</v>
      </c>
      <c r="CC196" s="401">
        <v>0</v>
      </c>
      <c r="CD196" s="401">
        <v>0</v>
      </c>
      <c r="CE196" s="401">
        <v>0</v>
      </c>
      <c r="CF196" s="401">
        <v>0</v>
      </c>
      <c r="CG196" s="401">
        <v>0</v>
      </c>
      <c r="CH196" s="401">
        <v>0</v>
      </c>
      <c r="CI196" s="401">
        <v>0</v>
      </c>
      <c r="CJ196" s="401">
        <v>0</v>
      </c>
      <c r="CK196" s="401">
        <v>0</v>
      </c>
      <c r="CL196" s="401">
        <v>0</v>
      </c>
      <c r="CM196" s="401">
        <v>0</v>
      </c>
      <c r="CN196" s="401">
        <v>0</v>
      </c>
      <c r="CO196" s="401">
        <v>0</v>
      </c>
      <c r="CP196" s="401">
        <v>0</v>
      </c>
      <c r="CQ196" s="401">
        <v>0</v>
      </c>
      <c r="CR196" s="401">
        <v>0</v>
      </c>
      <c r="CS196" s="401">
        <v>0</v>
      </c>
      <c r="CT196" s="401">
        <v>0</v>
      </c>
      <c r="CU196" s="401">
        <v>0</v>
      </c>
      <c r="CV196" s="401">
        <v>0</v>
      </c>
      <c r="CW196" s="401">
        <v>0</v>
      </c>
      <c r="CX196" s="401">
        <v>0</v>
      </c>
      <c r="CY196" s="401">
        <v>0</v>
      </c>
      <c r="CZ196" s="401">
        <v>0</v>
      </c>
      <c r="DA196" s="401">
        <v>0</v>
      </c>
      <c r="DB196" s="401">
        <v>0</v>
      </c>
      <c r="DC196" s="401">
        <v>0</v>
      </c>
      <c r="DD196" s="401">
        <v>0</v>
      </c>
      <c r="DE196" s="401">
        <v>0</v>
      </c>
      <c r="DF196" s="401">
        <v>0</v>
      </c>
      <c r="DG196" s="403">
        <v>4000</v>
      </c>
      <c r="DH196" s="403">
        <v>4000</v>
      </c>
      <c r="DI196" s="403">
        <v>4000</v>
      </c>
      <c r="DJ196" s="403">
        <v>4000</v>
      </c>
      <c r="DK196" s="403">
        <v>4000</v>
      </c>
      <c r="DL196" s="403">
        <v>4000</v>
      </c>
      <c r="DM196" s="403">
        <v>4000</v>
      </c>
      <c r="DN196" s="403">
        <v>4000</v>
      </c>
      <c r="DO196" s="403">
        <v>4000</v>
      </c>
      <c r="DP196" s="403">
        <v>4000</v>
      </c>
      <c r="DQ196" s="403">
        <v>4000</v>
      </c>
      <c r="DR196" s="403">
        <v>4000</v>
      </c>
      <c r="DS196" s="403">
        <v>4000</v>
      </c>
      <c r="DT196" s="403">
        <v>4000</v>
      </c>
      <c r="DU196" s="403">
        <v>4000</v>
      </c>
      <c r="DV196" s="403">
        <v>4000</v>
      </c>
      <c r="DW196" s="403">
        <v>4000</v>
      </c>
      <c r="DX196" s="403">
        <v>4000</v>
      </c>
      <c r="DY196" s="403">
        <v>4000</v>
      </c>
      <c r="DZ196" s="403">
        <v>4000</v>
      </c>
      <c r="EA196" s="403">
        <v>4000</v>
      </c>
      <c r="EB196" s="403">
        <v>4000</v>
      </c>
      <c r="EC196" s="403">
        <v>4000</v>
      </c>
      <c r="ED196" s="403">
        <v>4000</v>
      </c>
      <c r="EE196" s="403">
        <v>4000</v>
      </c>
      <c r="EF196" s="403">
        <v>4000</v>
      </c>
      <c r="EG196" s="403">
        <v>4000</v>
      </c>
      <c r="EH196" s="403">
        <v>4000</v>
      </c>
      <c r="EI196" s="403">
        <v>4000</v>
      </c>
      <c r="EJ196" s="403">
        <v>4000</v>
      </c>
      <c r="EK196" s="403">
        <v>4000</v>
      </c>
      <c r="EL196" s="403">
        <v>4000</v>
      </c>
      <c r="EM196" s="403">
        <v>4000</v>
      </c>
      <c r="EN196" s="403">
        <v>4000</v>
      </c>
      <c r="EO196" s="403">
        <v>4000</v>
      </c>
      <c r="EP196" s="403">
        <v>4000</v>
      </c>
      <c r="EQ196" s="403">
        <v>4000</v>
      </c>
      <c r="ER196" s="403">
        <v>4000</v>
      </c>
      <c r="ES196" s="403">
        <v>4000</v>
      </c>
      <c r="ET196" s="403">
        <v>4000</v>
      </c>
      <c r="EU196" s="403">
        <v>4000</v>
      </c>
      <c r="EV196" s="403">
        <v>4000</v>
      </c>
      <c r="EW196" s="403">
        <v>4000</v>
      </c>
      <c r="EX196" s="404">
        <v>72562.358276643994</v>
      </c>
      <c r="EY196" s="404">
        <v>0</v>
      </c>
      <c r="EZ196" s="404">
        <v>0</v>
      </c>
      <c r="FA196" s="404">
        <v>0</v>
      </c>
      <c r="FB196" s="404">
        <v>0</v>
      </c>
      <c r="FC196" s="404">
        <v>0</v>
      </c>
      <c r="FD196" s="404">
        <v>0</v>
      </c>
      <c r="FE196" s="404">
        <v>0</v>
      </c>
      <c r="FF196" s="404">
        <v>0</v>
      </c>
      <c r="FG196" s="404">
        <v>0</v>
      </c>
      <c r="FH196" s="404">
        <v>0</v>
      </c>
      <c r="FI196" s="404">
        <v>0</v>
      </c>
      <c r="FJ196" s="404">
        <v>0</v>
      </c>
      <c r="FK196" s="404">
        <v>0</v>
      </c>
      <c r="FL196" s="404">
        <v>0</v>
      </c>
      <c r="FM196" s="404">
        <v>0</v>
      </c>
      <c r="FN196" s="404">
        <v>0</v>
      </c>
      <c r="FO196" s="404">
        <v>0</v>
      </c>
      <c r="FP196" s="404">
        <v>0</v>
      </c>
      <c r="FQ196" s="404">
        <v>0</v>
      </c>
      <c r="FR196" s="404">
        <v>0</v>
      </c>
      <c r="FS196" s="404">
        <v>0</v>
      </c>
      <c r="FT196" s="404">
        <v>0</v>
      </c>
      <c r="FU196" s="404">
        <v>0</v>
      </c>
      <c r="FV196" s="404">
        <v>0</v>
      </c>
      <c r="FW196" s="404">
        <v>0</v>
      </c>
      <c r="FX196" s="404">
        <v>0</v>
      </c>
      <c r="FY196" s="404">
        <v>0</v>
      </c>
      <c r="FZ196" s="404">
        <v>0</v>
      </c>
      <c r="GA196" s="404">
        <v>0</v>
      </c>
      <c r="GB196" s="404">
        <v>0</v>
      </c>
      <c r="GC196" s="404">
        <v>0</v>
      </c>
      <c r="GD196" s="404">
        <v>0</v>
      </c>
      <c r="GE196" s="404">
        <v>0</v>
      </c>
      <c r="GF196" s="404">
        <v>0</v>
      </c>
      <c r="GG196" s="404">
        <v>0</v>
      </c>
      <c r="GH196" s="404">
        <v>0</v>
      </c>
      <c r="GI196" s="404">
        <v>0</v>
      </c>
      <c r="GJ196" s="404">
        <v>0</v>
      </c>
      <c r="GK196" s="404">
        <v>0</v>
      </c>
      <c r="GL196" s="404">
        <v>3628.1179138321995</v>
      </c>
      <c r="GM196" s="404">
        <v>3455.3503941259041</v>
      </c>
      <c r="GN196" s="404">
        <v>3290.8098991675279</v>
      </c>
      <c r="GO196" s="404">
        <v>3134.104665873836</v>
      </c>
      <c r="GP196" s="404">
        <v>2984.8615865465108</v>
      </c>
      <c r="GQ196" s="404">
        <v>2842.7253205204856</v>
      </c>
      <c r="GR196" s="404">
        <v>2707.3574481147489</v>
      </c>
      <c r="GS196" s="404">
        <v>2578.4356648711891</v>
      </c>
      <c r="GT196" s="404">
        <v>2455.6530141630374</v>
      </c>
      <c r="GU196" s="404">
        <v>2338.7171563457496</v>
      </c>
      <c r="GV196" s="404">
        <v>2227.3496727102379</v>
      </c>
      <c r="GW196" s="404">
        <v>2121.2854025811789</v>
      </c>
      <c r="GX196" s="404">
        <v>2020.2718119820754</v>
      </c>
      <c r="GY196" s="404">
        <v>1924.0683923638808</v>
      </c>
      <c r="GZ196" s="404">
        <v>1832.4460879656008</v>
      </c>
      <c r="HA196" s="404">
        <v>1745.1867504434292</v>
      </c>
      <c r="HB196" s="404">
        <v>1662.0826194699325</v>
      </c>
      <c r="HC196" s="404">
        <v>1582.9358280666024</v>
      </c>
      <c r="HD196" s="404">
        <v>1507.5579314920024</v>
      </c>
      <c r="HE196" s="404">
        <v>1435.7694585638119</v>
      </c>
      <c r="HF196" s="404">
        <v>1367.3994843464875</v>
      </c>
      <c r="HG196" s="404">
        <v>1302.2852231871307</v>
      </c>
      <c r="HH196" s="404">
        <v>1240.2716411306008</v>
      </c>
      <c r="HI196" s="404">
        <v>1181.2110867910485</v>
      </c>
      <c r="HJ196" s="404">
        <v>1124.9629398009984</v>
      </c>
      <c r="HK196" s="404">
        <v>1071.3932760009509</v>
      </c>
      <c r="HL196" s="404">
        <v>1020.3745485723342</v>
      </c>
      <c r="HM196" s="404">
        <v>971.78528435460385</v>
      </c>
      <c r="HN196" s="404">
        <v>925.50979462343253</v>
      </c>
      <c r="HO196" s="404">
        <v>881.43789964136397</v>
      </c>
      <c r="HP196" s="404">
        <v>839.46466632510862</v>
      </c>
      <c r="HQ196" s="404">
        <v>799.49015840486538</v>
      </c>
      <c r="HR196" s="404">
        <v>761.41919848082421</v>
      </c>
      <c r="HS196" s="404">
        <v>725.16114141030857</v>
      </c>
      <c r="HT196" s="404">
        <v>690.62965848600834</v>
      </c>
      <c r="HU196" s="404">
        <v>657.74253189143644</v>
      </c>
      <c r="HV196" s="404">
        <v>626.42145894422526</v>
      </c>
      <c r="HW196" s="404">
        <v>596.59186566116682</v>
      </c>
      <c r="HX196" s="404">
        <v>568.18272920111133</v>
      </c>
      <c r="HY196" s="404">
        <v>541.12640876296314</v>
      </c>
      <c r="HZ196" s="404">
        <v>72562.358276643994</v>
      </c>
      <c r="IA196" s="404">
        <v>65367.948015216927</v>
      </c>
      <c r="IB196" s="408">
        <v>0.90085203358470822</v>
      </c>
      <c r="IC196" s="410"/>
    </row>
    <row r="197" spans="1:237" ht="90" customHeight="1" x14ac:dyDescent="0.2">
      <c r="A197" s="137" t="s">
        <v>2026</v>
      </c>
      <c r="B197" s="138" t="s">
        <v>2027</v>
      </c>
      <c r="C197" s="138" t="s">
        <v>2059</v>
      </c>
      <c r="D197" s="121">
        <v>6</v>
      </c>
      <c r="E197" s="138" t="s">
        <v>2060</v>
      </c>
      <c r="F197" s="118" t="s">
        <v>2061</v>
      </c>
      <c r="G197" s="118" t="s">
        <v>2062</v>
      </c>
      <c r="H197" s="142" t="s">
        <v>77</v>
      </c>
      <c r="I197" s="118" t="s">
        <v>2063</v>
      </c>
      <c r="J197" s="142">
        <v>10</v>
      </c>
      <c r="K197" s="227" t="s">
        <v>94</v>
      </c>
      <c r="L197" s="142">
        <v>8000</v>
      </c>
      <c r="M197" s="142" t="s">
        <v>2064</v>
      </c>
      <c r="N197" s="142" t="s">
        <v>81</v>
      </c>
      <c r="O197" s="142" t="s">
        <v>82</v>
      </c>
      <c r="P197" s="131" t="s">
        <v>169</v>
      </c>
      <c r="Q197" s="112" t="s">
        <v>100</v>
      </c>
      <c r="R197" s="142" t="s">
        <v>108</v>
      </c>
      <c r="S197" s="142" t="s">
        <v>99</v>
      </c>
      <c r="T197" s="142" t="s">
        <v>2065</v>
      </c>
      <c r="U197" s="142" t="s">
        <v>100</v>
      </c>
      <c r="V197" s="117">
        <v>1</v>
      </c>
      <c r="W197" s="139">
        <v>73000</v>
      </c>
      <c r="X197" s="139">
        <v>5000</v>
      </c>
      <c r="Y197" s="139">
        <v>0</v>
      </c>
      <c r="Z197" s="139">
        <v>0</v>
      </c>
      <c r="AA197" s="139">
        <v>73000</v>
      </c>
      <c r="AB197" s="139"/>
      <c r="AC197" s="139"/>
      <c r="AD197" s="139"/>
      <c r="AE197" s="139">
        <v>0</v>
      </c>
      <c r="AF197" s="139">
        <v>0</v>
      </c>
      <c r="AG197" s="139">
        <v>0</v>
      </c>
      <c r="AH197" s="139">
        <v>0</v>
      </c>
      <c r="AI197" s="116" t="s">
        <v>88</v>
      </c>
      <c r="AJ197" s="139">
        <v>0</v>
      </c>
      <c r="AK197" s="139">
        <v>0</v>
      </c>
      <c r="AL197" s="139">
        <v>0</v>
      </c>
      <c r="AM197" s="139">
        <v>0</v>
      </c>
      <c r="AN197" s="139">
        <v>0</v>
      </c>
      <c r="AO197" s="139">
        <v>0</v>
      </c>
      <c r="AP197" s="139">
        <v>0</v>
      </c>
      <c r="AQ197" s="139">
        <v>0</v>
      </c>
      <c r="AR197" s="139">
        <v>0</v>
      </c>
      <c r="AS197" s="139">
        <v>0</v>
      </c>
      <c r="AT197" s="139">
        <v>0</v>
      </c>
      <c r="AU197" s="118" t="s">
        <v>2066</v>
      </c>
      <c r="AV197" s="230">
        <v>1</v>
      </c>
      <c r="AW197" s="230">
        <v>0</v>
      </c>
      <c r="AX197" s="230" t="s">
        <v>3605</v>
      </c>
      <c r="AY197" s="141">
        <v>8</v>
      </c>
      <c r="AZ197" s="70">
        <v>1</v>
      </c>
      <c r="BA197" s="70">
        <v>1</v>
      </c>
      <c r="BB197" s="70">
        <v>0</v>
      </c>
      <c r="BC197" s="70">
        <v>1</v>
      </c>
      <c r="BD197" s="70">
        <v>1</v>
      </c>
      <c r="BE197" s="70">
        <v>1</v>
      </c>
      <c r="BF197" s="70">
        <v>1</v>
      </c>
      <c r="BG197" s="71">
        <v>0</v>
      </c>
      <c r="BH197" s="71">
        <v>1</v>
      </c>
      <c r="BI197" s="71">
        <v>0</v>
      </c>
      <c r="BJ197" s="71">
        <v>0</v>
      </c>
      <c r="BK197" s="71">
        <v>1</v>
      </c>
      <c r="BL197" s="70">
        <v>1</v>
      </c>
      <c r="BM197" s="70">
        <v>1</v>
      </c>
      <c r="BN197" s="70">
        <v>0</v>
      </c>
      <c r="BO197" s="70">
        <v>1</v>
      </c>
      <c r="BP197" s="403">
        <v>0</v>
      </c>
      <c r="BQ197" s="403">
        <v>0</v>
      </c>
      <c r="BR197" s="403">
        <v>73000</v>
      </c>
      <c r="BS197" s="403">
        <v>0</v>
      </c>
      <c r="BT197" s="403">
        <v>0</v>
      </c>
      <c r="BU197" s="403">
        <v>0</v>
      </c>
      <c r="BV197" s="403">
        <v>0</v>
      </c>
      <c r="BW197" s="403">
        <v>0</v>
      </c>
      <c r="BX197" s="403">
        <v>0</v>
      </c>
      <c r="BY197" s="403">
        <v>0</v>
      </c>
      <c r="BZ197" s="401">
        <v>0</v>
      </c>
      <c r="CA197" s="401">
        <v>0</v>
      </c>
      <c r="CB197" s="401">
        <v>0</v>
      </c>
      <c r="CC197" s="401">
        <v>0</v>
      </c>
      <c r="CD197" s="401">
        <v>0</v>
      </c>
      <c r="CE197" s="401">
        <v>0</v>
      </c>
      <c r="CF197" s="401">
        <v>0</v>
      </c>
      <c r="CG197" s="401">
        <v>0</v>
      </c>
      <c r="CH197" s="401">
        <v>0</v>
      </c>
      <c r="CI197" s="401">
        <v>0</v>
      </c>
      <c r="CJ197" s="401">
        <v>0</v>
      </c>
      <c r="CK197" s="401">
        <v>0</v>
      </c>
      <c r="CL197" s="401">
        <v>0</v>
      </c>
      <c r="CM197" s="401">
        <v>0</v>
      </c>
      <c r="CN197" s="401">
        <v>0</v>
      </c>
      <c r="CO197" s="401">
        <v>0</v>
      </c>
      <c r="CP197" s="401">
        <v>0</v>
      </c>
      <c r="CQ197" s="401">
        <v>0</v>
      </c>
      <c r="CR197" s="401">
        <v>0</v>
      </c>
      <c r="CS197" s="401">
        <v>0</v>
      </c>
      <c r="CT197" s="401">
        <v>0</v>
      </c>
      <c r="CU197" s="401">
        <v>0</v>
      </c>
      <c r="CV197" s="401">
        <v>0</v>
      </c>
      <c r="CW197" s="401">
        <v>0</v>
      </c>
      <c r="CX197" s="401">
        <v>0</v>
      </c>
      <c r="CY197" s="401">
        <v>0</v>
      </c>
      <c r="CZ197" s="401">
        <v>0</v>
      </c>
      <c r="DA197" s="401">
        <v>0</v>
      </c>
      <c r="DB197" s="401">
        <v>0</v>
      </c>
      <c r="DC197" s="401">
        <v>0</v>
      </c>
      <c r="DD197" s="401">
        <v>0</v>
      </c>
      <c r="DE197" s="401">
        <v>0</v>
      </c>
      <c r="DF197" s="401">
        <v>0</v>
      </c>
      <c r="DG197" s="403">
        <v>8000</v>
      </c>
      <c r="DH197" s="403">
        <v>8000</v>
      </c>
      <c r="DI197" s="403">
        <v>8000</v>
      </c>
      <c r="DJ197" s="403">
        <v>8000</v>
      </c>
      <c r="DK197" s="403">
        <v>8000</v>
      </c>
      <c r="DL197" s="403">
        <v>8000</v>
      </c>
      <c r="DM197" s="403">
        <v>8000</v>
      </c>
      <c r="DN197" s="403">
        <v>8000</v>
      </c>
      <c r="DO197" s="403">
        <v>8000</v>
      </c>
      <c r="DP197" s="403">
        <v>8000</v>
      </c>
      <c r="DQ197" s="403">
        <v>8000</v>
      </c>
      <c r="DR197" s="403">
        <v>8000</v>
      </c>
      <c r="DS197" s="403">
        <v>8000</v>
      </c>
      <c r="DT197" s="403">
        <v>8000</v>
      </c>
      <c r="DU197" s="403">
        <v>8000</v>
      </c>
      <c r="DV197" s="403">
        <v>8000</v>
      </c>
      <c r="DW197" s="403">
        <v>8000</v>
      </c>
      <c r="DX197" s="403">
        <v>8000</v>
      </c>
      <c r="DY197" s="403">
        <v>8000</v>
      </c>
      <c r="DZ197" s="403">
        <v>8000</v>
      </c>
      <c r="EA197" s="403">
        <v>8000</v>
      </c>
      <c r="EB197" s="403">
        <v>8000</v>
      </c>
      <c r="EC197" s="403">
        <v>8000</v>
      </c>
      <c r="ED197" s="403">
        <v>8000</v>
      </c>
      <c r="EE197" s="403">
        <v>8000</v>
      </c>
      <c r="EF197" s="403">
        <v>8000</v>
      </c>
      <c r="EG197" s="403">
        <v>8000</v>
      </c>
      <c r="EH197" s="403">
        <v>8000</v>
      </c>
      <c r="EI197" s="403">
        <v>8000</v>
      </c>
      <c r="EJ197" s="403">
        <v>8000</v>
      </c>
      <c r="EK197" s="403">
        <v>8000</v>
      </c>
      <c r="EL197" s="403">
        <v>8000</v>
      </c>
      <c r="EM197" s="403">
        <v>8000</v>
      </c>
      <c r="EN197" s="403">
        <v>8000</v>
      </c>
      <c r="EO197" s="403">
        <v>8000</v>
      </c>
      <c r="EP197" s="403">
        <v>8000</v>
      </c>
      <c r="EQ197" s="403">
        <v>8000</v>
      </c>
      <c r="ER197" s="403">
        <v>8000</v>
      </c>
      <c r="ES197" s="403">
        <v>8000</v>
      </c>
      <c r="ET197" s="403">
        <v>8000</v>
      </c>
      <c r="EU197" s="403">
        <v>8000</v>
      </c>
      <c r="EV197" s="403">
        <v>8000</v>
      </c>
      <c r="EW197" s="403">
        <v>8000</v>
      </c>
      <c r="EX197" s="404">
        <v>66213.151927437633</v>
      </c>
      <c r="EY197" s="404">
        <v>0</v>
      </c>
      <c r="EZ197" s="404">
        <v>0</v>
      </c>
      <c r="FA197" s="404">
        <v>0</v>
      </c>
      <c r="FB197" s="404">
        <v>0</v>
      </c>
      <c r="FC197" s="404">
        <v>0</v>
      </c>
      <c r="FD197" s="404">
        <v>0</v>
      </c>
      <c r="FE197" s="404">
        <v>0</v>
      </c>
      <c r="FF197" s="404">
        <v>0</v>
      </c>
      <c r="FG197" s="404">
        <v>0</v>
      </c>
      <c r="FH197" s="404">
        <v>0</v>
      </c>
      <c r="FI197" s="404">
        <v>0</v>
      </c>
      <c r="FJ197" s="404">
        <v>0</v>
      </c>
      <c r="FK197" s="404">
        <v>0</v>
      </c>
      <c r="FL197" s="404">
        <v>0</v>
      </c>
      <c r="FM197" s="404">
        <v>0</v>
      </c>
      <c r="FN197" s="404">
        <v>0</v>
      </c>
      <c r="FO197" s="404">
        <v>0</v>
      </c>
      <c r="FP197" s="404">
        <v>0</v>
      </c>
      <c r="FQ197" s="404">
        <v>0</v>
      </c>
      <c r="FR197" s="404">
        <v>0</v>
      </c>
      <c r="FS197" s="404">
        <v>0</v>
      </c>
      <c r="FT197" s="404">
        <v>0</v>
      </c>
      <c r="FU197" s="404">
        <v>0</v>
      </c>
      <c r="FV197" s="404">
        <v>0</v>
      </c>
      <c r="FW197" s="404">
        <v>0</v>
      </c>
      <c r="FX197" s="404">
        <v>0</v>
      </c>
      <c r="FY197" s="404">
        <v>0</v>
      </c>
      <c r="FZ197" s="404">
        <v>0</v>
      </c>
      <c r="GA197" s="404">
        <v>0</v>
      </c>
      <c r="GB197" s="404">
        <v>0</v>
      </c>
      <c r="GC197" s="404">
        <v>0</v>
      </c>
      <c r="GD197" s="404">
        <v>0</v>
      </c>
      <c r="GE197" s="404">
        <v>0</v>
      </c>
      <c r="GF197" s="404">
        <v>0</v>
      </c>
      <c r="GG197" s="404">
        <v>0</v>
      </c>
      <c r="GH197" s="404">
        <v>0</v>
      </c>
      <c r="GI197" s="404">
        <v>0</v>
      </c>
      <c r="GJ197" s="404">
        <v>0</v>
      </c>
      <c r="GK197" s="404">
        <v>0</v>
      </c>
      <c r="GL197" s="404">
        <v>7256.235827664399</v>
      </c>
      <c r="GM197" s="404">
        <v>6910.7007882518083</v>
      </c>
      <c r="GN197" s="404">
        <v>6581.6197983350557</v>
      </c>
      <c r="GO197" s="404">
        <v>6268.209331747672</v>
      </c>
      <c r="GP197" s="404">
        <v>5969.7231730930216</v>
      </c>
      <c r="GQ197" s="404">
        <v>5685.4506410409713</v>
      </c>
      <c r="GR197" s="404">
        <v>5414.7148962294978</v>
      </c>
      <c r="GS197" s="404">
        <v>5156.8713297423783</v>
      </c>
      <c r="GT197" s="404">
        <v>4911.3060283260747</v>
      </c>
      <c r="GU197" s="404">
        <v>4677.4343126914991</v>
      </c>
      <c r="GV197" s="404">
        <v>4454.6993454204758</v>
      </c>
      <c r="GW197" s="404">
        <v>4242.5708051623578</v>
      </c>
      <c r="GX197" s="404">
        <v>4040.5436239641508</v>
      </c>
      <c r="GY197" s="404">
        <v>3848.1367847277616</v>
      </c>
      <c r="GZ197" s="404">
        <v>3664.8921759312016</v>
      </c>
      <c r="HA197" s="404">
        <v>3490.3735008868584</v>
      </c>
      <c r="HB197" s="404">
        <v>3324.165238939865</v>
      </c>
      <c r="HC197" s="404">
        <v>3165.8716561332049</v>
      </c>
      <c r="HD197" s="404">
        <v>3015.1158629840047</v>
      </c>
      <c r="HE197" s="404">
        <v>2871.5389171276238</v>
      </c>
      <c r="HF197" s="404">
        <v>2734.798968692975</v>
      </c>
      <c r="HG197" s="404">
        <v>2604.5704463742613</v>
      </c>
      <c r="HH197" s="404">
        <v>2480.5432822612015</v>
      </c>
      <c r="HI197" s="404">
        <v>2362.422173582097</v>
      </c>
      <c r="HJ197" s="404">
        <v>2249.9258796019967</v>
      </c>
      <c r="HK197" s="404">
        <v>2142.7865520019018</v>
      </c>
      <c r="HL197" s="404">
        <v>2040.7490971446684</v>
      </c>
      <c r="HM197" s="404">
        <v>1943.5705687092077</v>
      </c>
      <c r="HN197" s="404">
        <v>1851.0195892468651</v>
      </c>
      <c r="HO197" s="404">
        <v>1762.8757992827279</v>
      </c>
      <c r="HP197" s="404">
        <v>1678.9293326502172</v>
      </c>
      <c r="HQ197" s="404">
        <v>1598.9803168097308</v>
      </c>
      <c r="HR197" s="404">
        <v>1522.8383969616484</v>
      </c>
      <c r="HS197" s="404">
        <v>1450.3222828206171</v>
      </c>
      <c r="HT197" s="404">
        <v>1381.2593169720167</v>
      </c>
      <c r="HU197" s="404">
        <v>1315.4850637828729</v>
      </c>
      <c r="HV197" s="404">
        <v>1252.8429178884505</v>
      </c>
      <c r="HW197" s="404">
        <v>1193.1837313223336</v>
      </c>
      <c r="HX197" s="404">
        <v>1136.3654584022227</v>
      </c>
      <c r="HY197" s="404">
        <v>1082.2528175259263</v>
      </c>
      <c r="HZ197" s="404">
        <v>66213.151927437633</v>
      </c>
      <c r="IA197" s="404">
        <v>58832.26612712237</v>
      </c>
      <c r="IB197" s="408">
        <v>0.88852840281030709</v>
      </c>
      <c r="IC197" s="410"/>
    </row>
    <row r="198" spans="1:237" ht="90" customHeight="1" x14ac:dyDescent="0.2">
      <c r="A198" s="161" t="s">
        <v>2265</v>
      </c>
      <c r="B198" s="150" t="s">
        <v>3213</v>
      </c>
      <c r="C198" s="150" t="s">
        <v>3292</v>
      </c>
      <c r="D198" s="148">
        <v>20</v>
      </c>
      <c r="E198" s="150" t="s">
        <v>3306</v>
      </c>
      <c r="F198" s="151" t="s">
        <v>3307</v>
      </c>
      <c r="G198" s="151" t="s">
        <v>3308</v>
      </c>
      <c r="H198" s="79" t="s">
        <v>77</v>
      </c>
      <c r="I198" s="151" t="s">
        <v>3309</v>
      </c>
      <c r="J198" s="151">
        <v>10</v>
      </c>
      <c r="K198" s="113" t="s">
        <v>197</v>
      </c>
      <c r="L198" s="111">
        <v>17016.03</v>
      </c>
      <c r="M198" s="214" t="s">
        <v>3310</v>
      </c>
      <c r="N198" s="79" t="s">
        <v>81</v>
      </c>
      <c r="O198" s="73" t="s">
        <v>106</v>
      </c>
      <c r="P198" s="79" t="s">
        <v>199</v>
      </c>
      <c r="Q198" s="112" t="s">
        <v>100</v>
      </c>
      <c r="R198" s="79" t="s">
        <v>108</v>
      </c>
      <c r="S198" s="79" t="s">
        <v>99</v>
      </c>
      <c r="T198" s="79" t="s">
        <v>2696</v>
      </c>
      <c r="U198" s="79" t="s">
        <v>100</v>
      </c>
      <c r="V198" s="81">
        <v>1</v>
      </c>
      <c r="W198" s="149">
        <v>180000</v>
      </c>
      <c r="X198" s="149">
        <v>0</v>
      </c>
      <c r="Y198" s="149">
        <v>0</v>
      </c>
      <c r="Z198" s="149">
        <v>0</v>
      </c>
      <c r="AA198" s="149">
        <v>0</v>
      </c>
      <c r="AB198" s="149">
        <v>0</v>
      </c>
      <c r="AC198" s="149">
        <v>60000</v>
      </c>
      <c r="AD198" s="149">
        <v>60000</v>
      </c>
      <c r="AE198" s="149">
        <v>60000</v>
      </c>
      <c r="AF198" s="149">
        <v>0</v>
      </c>
      <c r="AG198" s="149">
        <v>0</v>
      </c>
      <c r="AH198" s="149">
        <v>0</v>
      </c>
      <c r="AI198" s="219"/>
      <c r="AJ198" s="162">
        <v>0</v>
      </c>
      <c r="AK198" s="162">
        <v>0</v>
      </c>
      <c r="AL198" s="162">
        <v>0</v>
      </c>
      <c r="AM198" s="162">
        <v>0</v>
      </c>
      <c r="AN198" s="162">
        <v>0</v>
      </c>
      <c r="AO198" s="162">
        <v>0</v>
      </c>
      <c r="AP198" s="162">
        <v>0</v>
      </c>
      <c r="AQ198" s="149">
        <v>0</v>
      </c>
      <c r="AR198" s="149">
        <v>0</v>
      </c>
      <c r="AS198" s="149">
        <v>0</v>
      </c>
      <c r="AT198" s="149">
        <v>0</v>
      </c>
      <c r="AU198" s="151"/>
      <c r="AV198" s="230">
        <v>1</v>
      </c>
      <c r="AW198" s="230">
        <v>0</v>
      </c>
      <c r="AX198" s="230" t="s">
        <v>3599</v>
      </c>
      <c r="AY198" s="141">
        <v>9</v>
      </c>
      <c r="AZ198" s="70">
        <v>1</v>
      </c>
      <c r="BA198" s="70">
        <v>1</v>
      </c>
      <c r="BB198" s="70">
        <v>1</v>
      </c>
      <c r="BC198" s="70">
        <v>1</v>
      </c>
      <c r="BD198" s="70">
        <v>1</v>
      </c>
      <c r="BE198" s="70">
        <v>1</v>
      </c>
      <c r="BF198" s="70">
        <v>1</v>
      </c>
      <c r="BG198" s="71">
        <v>0</v>
      </c>
      <c r="BH198" s="71">
        <v>1</v>
      </c>
      <c r="BI198" s="71">
        <v>0</v>
      </c>
      <c r="BJ198" s="71">
        <v>0</v>
      </c>
      <c r="BK198" s="71">
        <v>1</v>
      </c>
      <c r="BL198" s="70">
        <v>1</v>
      </c>
      <c r="BM198" s="70">
        <v>1</v>
      </c>
      <c r="BN198" s="70">
        <v>0</v>
      </c>
      <c r="BO198" s="70">
        <v>1</v>
      </c>
      <c r="BP198" s="403">
        <v>0</v>
      </c>
      <c r="BQ198" s="403">
        <v>0</v>
      </c>
      <c r="BR198" s="403">
        <v>0</v>
      </c>
      <c r="BS198" s="403">
        <v>0</v>
      </c>
      <c r="BT198" s="403">
        <v>60000</v>
      </c>
      <c r="BU198" s="403">
        <v>60000</v>
      </c>
      <c r="BV198" s="403">
        <v>60000</v>
      </c>
      <c r="BW198" s="403">
        <v>0</v>
      </c>
      <c r="BX198" s="403">
        <v>0</v>
      </c>
      <c r="BY198" s="403">
        <v>0</v>
      </c>
      <c r="BZ198" s="401">
        <v>0</v>
      </c>
      <c r="CA198" s="401">
        <v>0</v>
      </c>
      <c r="CB198" s="401">
        <v>0</v>
      </c>
      <c r="CC198" s="401">
        <v>0</v>
      </c>
      <c r="CD198" s="401">
        <v>0</v>
      </c>
      <c r="CE198" s="401">
        <v>0</v>
      </c>
      <c r="CF198" s="401">
        <v>0</v>
      </c>
      <c r="CG198" s="401">
        <v>0</v>
      </c>
      <c r="CH198" s="401">
        <v>0</v>
      </c>
      <c r="CI198" s="401">
        <v>0</v>
      </c>
      <c r="CJ198" s="401">
        <v>0</v>
      </c>
      <c r="CK198" s="401">
        <v>0</v>
      </c>
      <c r="CL198" s="401">
        <v>0</v>
      </c>
      <c r="CM198" s="401">
        <v>0</v>
      </c>
      <c r="CN198" s="401">
        <v>0</v>
      </c>
      <c r="CO198" s="401">
        <v>0</v>
      </c>
      <c r="CP198" s="401">
        <v>0</v>
      </c>
      <c r="CQ198" s="401">
        <v>0</v>
      </c>
      <c r="CR198" s="401">
        <v>0</v>
      </c>
      <c r="CS198" s="401">
        <v>0</v>
      </c>
      <c r="CT198" s="401">
        <v>0</v>
      </c>
      <c r="CU198" s="401">
        <v>0</v>
      </c>
      <c r="CV198" s="401">
        <v>0</v>
      </c>
      <c r="CW198" s="401">
        <v>0</v>
      </c>
      <c r="CX198" s="401">
        <v>0</v>
      </c>
      <c r="CY198" s="401">
        <v>0</v>
      </c>
      <c r="CZ198" s="401">
        <v>0</v>
      </c>
      <c r="DA198" s="401">
        <v>0</v>
      </c>
      <c r="DB198" s="401">
        <v>0</v>
      </c>
      <c r="DC198" s="401">
        <v>0</v>
      </c>
      <c r="DD198" s="401">
        <v>0</v>
      </c>
      <c r="DE198" s="401">
        <v>0</v>
      </c>
      <c r="DF198" s="401">
        <v>0</v>
      </c>
      <c r="DG198" s="403">
        <v>17016.03</v>
      </c>
      <c r="DH198" s="403">
        <v>17016.03</v>
      </c>
      <c r="DI198" s="403">
        <v>17016.03</v>
      </c>
      <c r="DJ198" s="403">
        <v>17016.03</v>
      </c>
      <c r="DK198" s="403">
        <v>17016.03</v>
      </c>
      <c r="DL198" s="403">
        <v>17016.03</v>
      </c>
      <c r="DM198" s="403">
        <v>17016.03</v>
      </c>
      <c r="DN198" s="403">
        <v>17016.03</v>
      </c>
      <c r="DO198" s="403">
        <v>17016.03</v>
      </c>
      <c r="DP198" s="403">
        <v>17016.03</v>
      </c>
      <c r="DQ198" s="403">
        <v>17016.03</v>
      </c>
      <c r="DR198" s="403">
        <v>17016.03</v>
      </c>
      <c r="DS198" s="403">
        <v>17016.03</v>
      </c>
      <c r="DT198" s="403">
        <v>17016.03</v>
      </c>
      <c r="DU198" s="403">
        <v>17016.03</v>
      </c>
      <c r="DV198" s="403">
        <v>17016.03</v>
      </c>
      <c r="DW198" s="403">
        <v>17016.03</v>
      </c>
      <c r="DX198" s="403">
        <v>17016.03</v>
      </c>
      <c r="DY198" s="403">
        <v>17016.03</v>
      </c>
      <c r="DZ198" s="403">
        <v>17016.03</v>
      </c>
      <c r="EA198" s="403">
        <v>17016.03</v>
      </c>
      <c r="EB198" s="403">
        <v>17016.03</v>
      </c>
      <c r="EC198" s="403">
        <v>17016.03</v>
      </c>
      <c r="ED198" s="403">
        <v>17016.03</v>
      </c>
      <c r="EE198" s="403">
        <v>17016.03</v>
      </c>
      <c r="EF198" s="403">
        <v>17016.03</v>
      </c>
      <c r="EG198" s="403">
        <v>17016.03</v>
      </c>
      <c r="EH198" s="403">
        <v>17016.03</v>
      </c>
      <c r="EI198" s="403">
        <v>17016.03</v>
      </c>
      <c r="EJ198" s="403">
        <v>17016.03</v>
      </c>
      <c r="EK198" s="403">
        <v>17016.03</v>
      </c>
      <c r="EL198" s="403">
        <v>17016.03</v>
      </c>
      <c r="EM198" s="403">
        <v>17016.03</v>
      </c>
      <c r="EN198" s="403">
        <v>17016.03</v>
      </c>
      <c r="EO198" s="403">
        <v>17016.03</v>
      </c>
      <c r="EP198" s="403">
        <v>17016.03</v>
      </c>
      <c r="EQ198" s="403">
        <v>17016.03</v>
      </c>
      <c r="ER198" s="403">
        <v>17016.03</v>
      </c>
      <c r="ES198" s="403">
        <v>17016.03</v>
      </c>
      <c r="ET198" s="403">
        <v>17016.03</v>
      </c>
      <c r="EU198" s="403">
        <v>17016.03</v>
      </c>
      <c r="EV198" s="403">
        <v>17016.03</v>
      </c>
      <c r="EW198" s="403">
        <v>17016.03</v>
      </c>
      <c r="EX198" s="404">
        <v>0</v>
      </c>
      <c r="EY198" s="404">
        <v>0</v>
      </c>
      <c r="EZ198" s="404">
        <v>49362.148487512917</v>
      </c>
      <c r="FA198" s="404">
        <v>47011.569988107534</v>
      </c>
      <c r="FB198" s="404">
        <v>44772.923798197662</v>
      </c>
      <c r="FC198" s="404">
        <v>0</v>
      </c>
      <c r="FD198" s="404">
        <v>0</v>
      </c>
      <c r="FE198" s="404">
        <v>0</v>
      </c>
      <c r="FF198" s="404">
        <v>0</v>
      </c>
      <c r="FG198" s="404">
        <v>0</v>
      </c>
      <c r="FH198" s="404">
        <v>0</v>
      </c>
      <c r="FI198" s="404">
        <v>0</v>
      </c>
      <c r="FJ198" s="404">
        <v>0</v>
      </c>
      <c r="FK198" s="404">
        <v>0</v>
      </c>
      <c r="FL198" s="404">
        <v>0</v>
      </c>
      <c r="FM198" s="404">
        <v>0</v>
      </c>
      <c r="FN198" s="404">
        <v>0</v>
      </c>
      <c r="FO198" s="404">
        <v>0</v>
      </c>
      <c r="FP198" s="404">
        <v>0</v>
      </c>
      <c r="FQ198" s="404">
        <v>0</v>
      </c>
      <c r="FR198" s="404">
        <v>0</v>
      </c>
      <c r="FS198" s="404">
        <v>0</v>
      </c>
      <c r="FT198" s="404">
        <v>0</v>
      </c>
      <c r="FU198" s="404">
        <v>0</v>
      </c>
      <c r="FV198" s="404">
        <v>0</v>
      </c>
      <c r="FW198" s="404">
        <v>0</v>
      </c>
      <c r="FX198" s="404">
        <v>0</v>
      </c>
      <c r="FY198" s="404">
        <v>0</v>
      </c>
      <c r="FZ198" s="404">
        <v>0</v>
      </c>
      <c r="GA198" s="404">
        <v>0</v>
      </c>
      <c r="GB198" s="404">
        <v>0</v>
      </c>
      <c r="GC198" s="404">
        <v>0</v>
      </c>
      <c r="GD198" s="404">
        <v>0</v>
      </c>
      <c r="GE198" s="404">
        <v>0</v>
      </c>
      <c r="GF198" s="404">
        <v>0</v>
      </c>
      <c r="GG198" s="404">
        <v>0</v>
      </c>
      <c r="GH198" s="404">
        <v>0</v>
      </c>
      <c r="GI198" s="404">
        <v>0</v>
      </c>
      <c r="GJ198" s="404">
        <v>0</v>
      </c>
      <c r="GK198" s="404">
        <v>0</v>
      </c>
      <c r="GL198" s="404">
        <v>15434.040816326529</v>
      </c>
      <c r="GM198" s="404">
        <v>14699.08649173955</v>
      </c>
      <c r="GN198" s="404">
        <v>13999.129992132906</v>
      </c>
      <c r="GO198" s="404">
        <v>13332.50475441229</v>
      </c>
      <c r="GP198" s="404">
        <v>12697.623575630754</v>
      </c>
      <c r="GQ198" s="404">
        <v>12092.974833934049</v>
      </c>
      <c r="GR198" s="404">
        <v>11517.118889461</v>
      </c>
      <c r="GS198" s="404">
        <v>10968.684656629524</v>
      </c>
      <c r="GT198" s="404">
        <v>10446.366339647166</v>
      </c>
      <c r="GU198" s="404">
        <v>9948.9203234734905</v>
      </c>
      <c r="GV198" s="404">
        <v>9475.1622128318977</v>
      </c>
      <c r="GW198" s="404">
        <v>9023.964012220853</v>
      </c>
      <c r="GX198" s="404">
        <v>8594.2514402103388</v>
      </c>
      <c r="GY198" s="404">
        <v>8185.0013716288904</v>
      </c>
      <c r="GZ198" s="404">
        <v>7795.2394015513255</v>
      </c>
      <c r="HA198" s="404">
        <v>7424.0375252869753</v>
      </c>
      <c r="HB198" s="404">
        <v>7070.5119288447386</v>
      </c>
      <c r="HC198" s="404">
        <v>6733.8208846140369</v>
      </c>
      <c r="HD198" s="404">
        <v>6413.1627472514638</v>
      </c>
      <c r="HE198" s="404">
        <v>6107.7740450013944</v>
      </c>
      <c r="HF198" s="404">
        <v>5816.9276619060902</v>
      </c>
      <c r="HG198" s="404">
        <v>5539.9311065772281</v>
      </c>
      <c r="HH198" s="404">
        <v>5276.1248634068843</v>
      </c>
      <c r="HI198" s="404">
        <v>5024.8808222922708</v>
      </c>
      <c r="HJ198" s="404">
        <v>4785.6007831354955</v>
      </c>
      <c r="HK198" s="404">
        <v>4557.7150315576146</v>
      </c>
      <c r="HL198" s="404">
        <v>4340.6809824358243</v>
      </c>
      <c r="HM198" s="404">
        <v>4133.9818880341172</v>
      </c>
      <c r="HN198" s="404">
        <v>3937.1256076515415</v>
      </c>
      <c r="HO198" s="404">
        <v>3749.6434358586093</v>
      </c>
      <c r="HP198" s="404">
        <v>3571.0889865320091</v>
      </c>
      <c r="HQ198" s="404">
        <v>3401.0371300304851</v>
      </c>
      <c r="HR198" s="404">
        <v>3239.0829809814145</v>
      </c>
      <c r="HS198" s="404">
        <v>3084.8409342680134</v>
      </c>
      <c r="HT198" s="404">
        <v>2937.9437469219179</v>
      </c>
      <c r="HU198" s="404">
        <v>2798.0416637351595</v>
      </c>
      <c r="HV198" s="404">
        <v>2664.8015845096761</v>
      </c>
      <c r="HW198" s="404">
        <v>2537.906270961596</v>
      </c>
      <c r="HX198" s="404">
        <v>2417.0535913919966</v>
      </c>
      <c r="HY198" s="404">
        <v>2301.9558013257106</v>
      </c>
      <c r="HZ198" s="404">
        <v>141146.64227381811</v>
      </c>
      <c r="IA198" s="404">
        <v>125136.45067338725</v>
      </c>
      <c r="IB198" s="408">
        <v>0.88657051033936884</v>
      </c>
      <c r="IC198" s="410"/>
    </row>
    <row r="199" spans="1:237" ht="90" customHeight="1" x14ac:dyDescent="0.2">
      <c r="A199" s="231" t="s">
        <v>761</v>
      </c>
      <c r="B199" s="85" t="s">
        <v>762</v>
      </c>
      <c r="C199" s="85" t="s">
        <v>763</v>
      </c>
      <c r="D199" s="90">
        <v>1</v>
      </c>
      <c r="E199" s="85" t="s">
        <v>764</v>
      </c>
      <c r="F199" s="95" t="s">
        <v>765</v>
      </c>
      <c r="G199" s="95" t="s">
        <v>766</v>
      </c>
      <c r="H199" s="90" t="s">
        <v>77</v>
      </c>
      <c r="I199" s="95" t="s">
        <v>767</v>
      </c>
      <c r="J199" s="95">
        <v>5</v>
      </c>
      <c r="K199" s="95" t="s">
        <v>206</v>
      </c>
      <c r="L199" s="74">
        <v>8760</v>
      </c>
      <c r="M199" s="90" t="s">
        <v>783</v>
      </c>
      <c r="N199" s="90" t="s">
        <v>147</v>
      </c>
      <c r="O199" s="90" t="s">
        <v>82</v>
      </c>
      <c r="P199" s="90" t="s">
        <v>280</v>
      </c>
      <c r="Q199" s="112" t="s">
        <v>100</v>
      </c>
      <c r="R199" s="90" t="s">
        <v>108</v>
      </c>
      <c r="S199" s="90" t="s">
        <v>99</v>
      </c>
      <c r="T199" s="90" t="s">
        <v>768</v>
      </c>
      <c r="U199" s="90" t="s">
        <v>100</v>
      </c>
      <c r="V199" s="193">
        <v>1</v>
      </c>
      <c r="W199" s="94">
        <v>50000</v>
      </c>
      <c r="X199" s="94">
        <v>0</v>
      </c>
      <c r="Y199" s="94">
        <v>0</v>
      </c>
      <c r="Z199" s="94">
        <v>0</v>
      </c>
      <c r="AA199" s="94">
        <v>10000</v>
      </c>
      <c r="AB199" s="94">
        <v>10000</v>
      </c>
      <c r="AC199" s="94">
        <v>10000</v>
      </c>
      <c r="AD199" s="94">
        <v>10000</v>
      </c>
      <c r="AE199" s="192">
        <v>10000</v>
      </c>
      <c r="AF199" s="192">
        <v>0</v>
      </c>
      <c r="AG199" s="192">
        <v>0</v>
      </c>
      <c r="AH199" s="192">
        <v>0</v>
      </c>
      <c r="AI199" s="90" t="s">
        <v>88</v>
      </c>
      <c r="AJ199" s="94">
        <v>0</v>
      </c>
      <c r="AK199" s="94">
        <v>0</v>
      </c>
      <c r="AL199" s="94">
        <v>0</v>
      </c>
      <c r="AM199" s="94">
        <v>0</v>
      </c>
      <c r="AN199" s="94">
        <v>0</v>
      </c>
      <c r="AO199" s="94">
        <v>0</v>
      </c>
      <c r="AP199" s="94">
        <v>0</v>
      </c>
      <c r="AQ199" s="192">
        <v>0</v>
      </c>
      <c r="AR199" s="192">
        <v>0</v>
      </c>
      <c r="AS199" s="192">
        <v>0</v>
      </c>
      <c r="AT199" s="192">
        <v>0</v>
      </c>
      <c r="AU199" s="95" t="s">
        <v>769</v>
      </c>
      <c r="AV199" s="230">
        <v>1</v>
      </c>
      <c r="AW199" s="230">
        <v>0</v>
      </c>
      <c r="AX199" s="230" t="s">
        <v>3609</v>
      </c>
      <c r="AY199" s="141">
        <v>9</v>
      </c>
      <c r="AZ199" s="70">
        <v>1</v>
      </c>
      <c r="BA199" s="70">
        <v>1</v>
      </c>
      <c r="BB199" s="70">
        <v>1</v>
      </c>
      <c r="BC199" s="70">
        <v>1</v>
      </c>
      <c r="BD199" s="70">
        <v>1</v>
      </c>
      <c r="BE199" s="70">
        <v>1</v>
      </c>
      <c r="BF199" s="70">
        <v>1</v>
      </c>
      <c r="BG199" s="71">
        <v>0</v>
      </c>
      <c r="BH199" s="71">
        <v>1</v>
      </c>
      <c r="BI199" s="71">
        <v>0</v>
      </c>
      <c r="BJ199" s="71">
        <v>1</v>
      </c>
      <c r="BK199" s="71">
        <v>0</v>
      </c>
      <c r="BL199" s="70">
        <v>1</v>
      </c>
      <c r="BM199" s="70">
        <v>1</v>
      </c>
      <c r="BN199" s="70">
        <v>0</v>
      </c>
      <c r="BO199" s="70">
        <v>1</v>
      </c>
      <c r="BP199" s="403">
        <v>0</v>
      </c>
      <c r="BQ199" s="403">
        <v>0</v>
      </c>
      <c r="BR199" s="403">
        <v>10000</v>
      </c>
      <c r="BS199" s="403">
        <v>10000</v>
      </c>
      <c r="BT199" s="403">
        <v>10000</v>
      </c>
      <c r="BU199" s="403">
        <v>10000</v>
      </c>
      <c r="BV199" s="403">
        <v>10000</v>
      </c>
      <c r="BW199" s="403">
        <v>0</v>
      </c>
      <c r="BX199" s="403">
        <v>0</v>
      </c>
      <c r="BY199" s="403">
        <v>0</v>
      </c>
      <c r="BZ199" s="401">
        <v>0</v>
      </c>
      <c r="CA199" s="401">
        <v>0</v>
      </c>
      <c r="CB199" s="401">
        <v>0</v>
      </c>
      <c r="CC199" s="401">
        <v>0</v>
      </c>
      <c r="CD199" s="401">
        <v>0</v>
      </c>
      <c r="CE199" s="401">
        <v>0</v>
      </c>
      <c r="CF199" s="401">
        <v>0</v>
      </c>
      <c r="CG199" s="401">
        <v>0</v>
      </c>
      <c r="CH199" s="401">
        <v>0</v>
      </c>
      <c r="CI199" s="401">
        <v>0</v>
      </c>
      <c r="CJ199" s="401">
        <v>0</v>
      </c>
      <c r="CK199" s="401">
        <v>0</v>
      </c>
      <c r="CL199" s="401">
        <v>0</v>
      </c>
      <c r="CM199" s="401">
        <v>0</v>
      </c>
      <c r="CN199" s="401">
        <v>0</v>
      </c>
      <c r="CO199" s="401">
        <v>0</v>
      </c>
      <c r="CP199" s="401">
        <v>0</v>
      </c>
      <c r="CQ199" s="401">
        <v>0</v>
      </c>
      <c r="CR199" s="401">
        <v>0</v>
      </c>
      <c r="CS199" s="401">
        <v>0</v>
      </c>
      <c r="CT199" s="401">
        <v>0</v>
      </c>
      <c r="CU199" s="401">
        <v>0</v>
      </c>
      <c r="CV199" s="401">
        <v>0</v>
      </c>
      <c r="CW199" s="401">
        <v>0</v>
      </c>
      <c r="CX199" s="401">
        <v>0</v>
      </c>
      <c r="CY199" s="401">
        <v>0</v>
      </c>
      <c r="CZ199" s="401">
        <v>0</v>
      </c>
      <c r="DA199" s="401">
        <v>0</v>
      </c>
      <c r="DB199" s="401">
        <v>0</v>
      </c>
      <c r="DC199" s="401">
        <v>0</v>
      </c>
      <c r="DD199" s="401">
        <v>0</v>
      </c>
      <c r="DE199" s="401">
        <v>0</v>
      </c>
      <c r="DF199" s="401">
        <v>0</v>
      </c>
      <c r="DG199" s="403">
        <v>8760</v>
      </c>
      <c r="DH199" s="403">
        <v>8760</v>
      </c>
      <c r="DI199" s="403">
        <v>8760</v>
      </c>
      <c r="DJ199" s="403">
        <v>8760</v>
      </c>
      <c r="DK199" s="403">
        <v>8760</v>
      </c>
      <c r="DL199" s="403">
        <v>8760</v>
      </c>
      <c r="DM199" s="403">
        <v>8760</v>
      </c>
      <c r="DN199" s="403">
        <v>8760</v>
      </c>
      <c r="DO199" s="403">
        <v>8760</v>
      </c>
      <c r="DP199" s="403">
        <v>8760</v>
      </c>
      <c r="DQ199" s="403">
        <v>8760</v>
      </c>
      <c r="DR199" s="403">
        <v>8760</v>
      </c>
      <c r="DS199" s="403">
        <v>8760</v>
      </c>
      <c r="DT199" s="403">
        <v>8760</v>
      </c>
      <c r="DU199" s="403">
        <v>8760</v>
      </c>
      <c r="DV199" s="403">
        <v>8760</v>
      </c>
      <c r="DW199" s="403">
        <v>8760</v>
      </c>
      <c r="DX199" s="403">
        <v>8760</v>
      </c>
      <c r="DY199" s="403">
        <v>8760</v>
      </c>
      <c r="DZ199" s="403">
        <v>8760</v>
      </c>
      <c r="EA199" s="403">
        <v>8760</v>
      </c>
      <c r="EB199" s="403">
        <v>8760</v>
      </c>
      <c r="EC199" s="403">
        <v>8760</v>
      </c>
      <c r="ED199" s="403">
        <v>8760</v>
      </c>
      <c r="EE199" s="403">
        <v>8760</v>
      </c>
      <c r="EF199" s="403">
        <v>8760</v>
      </c>
      <c r="EG199" s="403">
        <v>8760</v>
      </c>
      <c r="EH199" s="403">
        <v>8760</v>
      </c>
      <c r="EI199" s="403">
        <v>8760</v>
      </c>
      <c r="EJ199" s="403">
        <v>8760</v>
      </c>
      <c r="EK199" s="403">
        <v>8760</v>
      </c>
      <c r="EL199" s="403">
        <v>8760</v>
      </c>
      <c r="EM199" s="403">
        <v>8760</v>
      </c>
      <c r="EN199" s="403">
        <v>8760</v>
      </c>
      <c r="EO199" s="403">
        <v>8760</v>
      </c>
      <c r="EP199" s="403">
        <v>8760</v>
      </c>
      <c r="EQ199" s="403">
        <v>8760</v>
      </c>
      <c r="ER199" s="403">
        <v>8760</v>
      </c>
      <c r="ES199" s="403">
        <v>8760</v>
      </c>
      <c r="ET199" s="403">
        <v>8760</v>
      </c>
      <c r="EU199" s="403">
        <v>8760</v>
      </c>
      <c r="EV199" s="403">
        <v>8760</v>
      </c>
      <c r="EW199" s="403">
        <v>8760</v>
      </c>
      <c r="EX199" s="404">
        <v>9070.2947845804993</v>
      </c>
      <c r="EY199" s="404">
        <v>8638.3759853147603</v>
      </c>
      <c r="EZ199" s="404">
        <v>8227.0247479188201</v>
      </c>
      <c r="FA199" s="404">
        <v>7835.2616646845891</v>
      </c>
      <c r="FB199" s="404">
        <v>7462.153966366277</v>
      </c>
      <c r="FC199" s="404">
        <v>0</v>
      </c>
      <c r="FD199" s="404">
        <v>0</v>
      </c>
      <c r="FE199" s="404">
        <v>0</v>
      </c>
      <c r="FF199" s="404">
        <v>0</v>
      </c>
      <c r="FG199" s="404">
        <v>0</v>
      </c>
      <c r="FH199" s="404">
        <v>0</v>
      </c>
      <c r="FI199" s="404">
        <v>0</v>
      </c>
      <c r="FJ199" s="404">
        <v>0</v>
      </c>
      <c r="FK199" s="404">
        <v>0</v>
      </c>
      <c r="FL199" s="404">
        <v>0</v>
      </c>
      <c r="FM199" s="404">
        <v>0</v>
      </c>
      <c r="FN199" s="404">
        <v>0</v>
      </c>
      <c r="FO199" s="404">
        <v>0</v>
      </c>
      <c r="FP199" s="404">
        <v>0</v>
      </c>
      <c r="FQ199" s="404">
        <v>0</v>
      </c>
      <c r="FR199" s="404">
        <v>0</v>
      </c>
      <c r="FS199" s="404">
        <v>0</v>
      </c>
      <c r="FT199" s="404">
        <v>0</v>
      </c>
      <c r="FU199" s="404">
        <v>0</v>
      </c>
      <c r="FV199" s="404">
        <v>0</v>
      </c>
      <c r="FW199" s="404">
        <v>0</v>
      </c>
      <c r="FX199" s="404">
        <v>0</v>
      </c>
      <c r="FY199" s="404">
        <v>0</v>
      </c>
      <c r="FZ199" s="404">
        <v>0</v>
      </c>
      <c r="GA199" s="404">
        <v>0</v>
      </c>
      <c r="GB199" s="404">
        <v>0</v>
      </c>
      <c r="GC199" s="404">
        <v>0</v>
      </c>
      <c r="GD199" s="404">
        <v>0</v>
      </c>
      <c r="GE199" s="404">
        <v>0</v>
      </c>
      <c r="GF199" s="404">
        <v>0</v>
      </c>
      <c r="GG199" s="404">
        <v>0</v>
      </c>
      <c r="GH199" s="404">
        <v>0</v>
      </c>
      <c r="GI199" s="404">
        <v>0</v>
      </c>
      <c r="GJ199" s="404">
        <v>0</v>
      </c>
      <c r="GK199" s="404">
        <v>0</v>
      </c>
      <c r="GL199" s="404">
        <v>7945.5782312925166</v>
      </c>
      <c r="GM199" s="404">
        <v>7567.21736313573</v>
      </c>
      <c r="GN199" s="404">
        <v>7206.8736791768861</v>
      </c>
      <c r="GO199" s="404">
        <v>6863.6892182637002</v>
      </c>
      <c r="GP199" s="404">
        <v>6536.8468745368582</v>
      </c>
      <c r="GQ199" s="404">
        <v>6225.5684519398637</v>
      </c>
      <c r="GR199" s="404">
        <v>5929.1128113712994</v>
      </c>
      <c r="GS199" s="404">
        <v>5646.7741060679045</v>
      </c>
      <c r="GT199" s="404">
        <v>5377.8801010170519</v>
      </c>
      <c r="GU199" s="404">
        <v>5121.7905723971917</v>
      </c>
      <c r="GV199" s="404">
        <v>4877.8957832354217</v>
      </c>
      <c r="GW199" s="404">
        <v>4645.615031652781</v>
      </c>
      <c r="GX199" s="404">
        <v>4424.3952682407453</v>
      </c>
      <c r="GY199" s="404">
        <v>4213.7097792768991</v>
      </c>
      <c r="GZ199" s="404">
        <v>4013.0569326446657</v>
      </c>
      <c r="HA199" s="404">
        <v>3821.9589834711101</v>
      </c>
      <c r="HB199" s="404">
        <v>3639.9609366391524</v>
      </c>
      <c r="HC199" s="404">
        <v>3466.6294634658593</v>
      </c>
      <c r="HD199" s="404">
        <v>3301.5518699674853</v>
      </c>
      <c r="HE199" s="404">
        <v>3144.3351142547481</v>
      </c>
      <c r="HF199" s="404">
        <v>2994.6048707188079</v>
      </c>
      <c r="HG199" s="404">
        <v>2852.0046387798161</v>
      </c>
      <c r="HH199" s="404">
        <v>2716.1948940760158</v>
      </c>
      <c r="HI199" s="404">
        <v>2586.8522800723958</v>
      </c>
      <c r="HJ199" s="404">
        <v>2463.6688381641866</v>
      </c>
      <c r="HK199" s="404">
        <v>2346.3512744420823</v>
      </c>
      <c r="HL199" s="404">
        <v>2234.6202613734122</v>
      </c>
      <c r="HM199" s="404">
        <v>2128.2097727365826</v>
      </c>
      <c r="HN199" s="404">
        <v>2026.8664502253173</v>
      </c>
      <c r="HO199" s="404">
        <v>1930.3490002145872</v>
      </c>
      <c r="HP199" s="404">
        <v>1838.4276192519878</v>
      </c>
      <c r="HQ199" s="404">
        <v>1750.8834469066551</v>
      </c>
      <c r="HR199" s="404">
        <v>1667.5080446730049</v>
      </c>
      <c r="HS199" s="404">
        <v>1588.1028996885759</v>
      </c>
      <c r="HT199" s="404">
        <v>1512.4789520843583</v>
      </c>
      <c r="HU199" s="404">
        <v>1440.4561448422457</v>
      </c>
      <c r="HV199" s="404">
        <v>1371.8629950878533</v>
      </c>
      <c r="HW199" s="404">
        <v>1306.5361857979553</v>
      </c>
      <c r="HX199" s="404">
        <v>1244.3201769504337</v>
      </c>
      <c r="HY199" s="404">
        <v>1185.0668351908892</v>
      </c>
      <c r="HZ199" s="404">
        <v>41233.11114886494</v>
      </c>
      <c r="IA199" s="404">
        <v>36120.205366405695</v>
      </c>
      <c r="IB199" s="408">
        <v>0.87600000000000022</v>
      </c>
      <c r="IC199" s="410"/>
    </row>
    <row r="200" spans="1:237" ht="90" customHeight="1" x14ac:dyDescent="0.2">
      <c r="A200" s="161" t="s">
        <v>2267</v>
      </c>
      <c r="B200" s="150" t="s">
        <v>2745</v>
      </c>
      <c r="C200" s="150" t="s">
        <v>2208</v>
      </c>
      <c r="D200" s="148">
        <v>7</v>
      </c>
      <c r="E200" s="150" t="s">
        <v>2774</v>
      </c>
      <c r="F200" s="151" t="s">
        <v>2775</v>
      </c>
      <c r="G200" s="151" t="s">
        <v>2776</v>
      </c>
      <c r="H200" s="79" t="s">
        <v>77</v>
      </c>
      <c r="I200" s="151" t="s">
        <v>316</v>
      </c>
      <c r="J200" s="151">
        <v>5</v>
      </c>
      <c r="K200" s="95" t="s">
        <v>206</v>
      </c>
      <c r="L200" s="159">
        <v>1040</v>
      </c>
      <c r="M200" s="79" t="s">
        <v>2777</v>
      </c>
      <c r="N200" s="79" t="s">
        <v>81</v>
      </c>
      <c r="O200" s="73" t="s">
        <v>106</v>
      </c>
      <c r="P200" s="79" t="s">
        <v>466</v>
      </c>
      <c r="Q200" s="112" t="s">
        <v>100</v>
      </c>
      <c r="R200" s="79" t="s">
        <v>108</v>
      </c>
      <c r="S200" s="79" t="s">
        <v>99</v>
      </c>
      <c r="T200" s="79" t="s">
        <v>2489</v>
      </c>
      <c r="U200" s="79" t="s">
        <v>100</v>
      </c>
      <c r="V200" s="81">
        <v>1</v>
      </c>
      <c r="W200" s="149">
        <v>0</v>
      </c>
      <c r="X200" s="149">
        <v>0</v>
      </c>
      <c r="Y200" s="149">
        <v>0</v>
      </c>
      <c r="Z200" s="149">
        <v>0</v>
      </c>
      <c r="AA200" s="149">
        <v>0</v>
      </c>
      <c r="AB200" s="149">
        <v>0</v>
      </c>
      <c r="AC200" s="149">
        <v>0</v>
      </c>
      <c r="AD200" s="149">
        <v>0</v>
      </c>
      <c r="AE200" s="149">
        <v>0</v>
      </c>
      <c r="AF200" s="149">
        <v>0</v>
      </c>
      <c r="AG200" s="149">
        <v>0</v>
      </c>
      <c r="AH200" s="149">
        <v>0</v>
      </c>
      <c r="AI200" s="88" t="s">
        <v>2778</v>
      </c>
      <c r="AJ200" s="149">
        <v>5500</v>
      </c>
      <c r="AK200" s="149">
        <v>0</v>
      </c>
      <c r="AL200" s="149">
        <v>0</v>
      </c>
      <c r="AM200" s="149">
        <v>5500</v>
      </c>
      <c r="AN200" s="149">
        <v>0</v>
      </c>
      <c r="AO200" s="149">
        <v>0</v>
      </c>
      <c r="AP200" s="149">
        <v>0</v>
      </c>
      <c r="AQ200" s="149">
        <v>0</v>
      </c>
      <c r="AR200" s="149">
        <v>0</v>
      </c>
      <c r="AS200" s="149">
        <v>0</v>
      </c>
      <c r="AT200" s="149">
        <v>0</v>
      </c>
      <c r="AU200" s="151"/>
      <c r="AV200" s="230">
        <v>1</v>
      </c>
      <c r="AW200" s="230">
        <v>0</v>
      </c>
      <c r="AX200" s="230" t="s">
        <v>3623</v>
      </c>
      <c r="AY200" s="141">
        <v>8</v>
      </c>
      <c r="AZ200" s="70">
        <v>1</v>
      </c>
      <c r="BA200" s="70">
        <v>1</v>
      </c>
      <c r="BB200" s="70">
        <v>0</v>
      </c>
      <c r="BC200" s="70">
        <v>1</v>
      </c>
      <c r="BD200" s="70">
        <v>1</v>
      </c>
      <c r="BE200" s="70">
        <v>1</v>
      </c>
      <c r="BF200" s="70">
        <v>1</v>
      </c>
      <c r="BG200" s="71">
        <v>0</v>
      </c>
      <c r="BH200" s="71">
        <v>1</v>
      </c>
      <c r="BI200" s="71">
        <v>0</v>
      </c>
      <c r="BJ200" s="71">
        <v>0</v>
      </c>
      <c r="BK200" s="71">
        <v>1</v>
      </c>
      <c r="BL200" s="70">
        <v>1</v>
      </c>
      <c r="BM200" s="70">
        <v>1</v>
      </c>
      <c r="BN200" s="70">
        <v>0</v>
      </c>
      <c r="BO200" s="70">
        <v>1</v>
      </c>
      <c r="BP200" s="403">
        <v>0</v>
      </c>
      <c r="BQ200" s="403">
        <v>0</v>
      </c>
      <c r="BR200" s="403">
        <v>5500</v>
      </c>
      <c r="BS200" s="403">
        <v>0</v>
      </c>
      <c r="BT200" s="403">
        <v>0</v>
      </c>
      <c r="BU200" s="403">
        <v>0</v>
      </c>
      <c r="BV200" s="403">
        <v>0</v>
      </c>
      <c r="BW200" s="403">
        <v>0</v>
      </c>
      <c r="BX200" s="403">
        <v>0</v>
      </c>
      <c r="BY200" s="403">
        <v>0</v>
      </c>
      <c r="BZ200" s="401">
        <v>0</v>
      </c>
      <c r="CA200" s="401">
        <v>0</v>
      </c>
      <c r="CB200" s="401">
        <v>0</v>
      </c>
      <c r="CC200" s="401">
        <v>0</v>
      </c>
      <c r="CD200" s="401">
        <v>0</v>
      </c>
      <c r="CE200" s="401">
        <v>0</v>
      </c>
      <c r="CF200" s="401">
        <v>0</v>
      </c>
      <c r="CG200" s="401">
        <v>0</v>
      </c>
      <c r="CH200" s="401">
        <v>0</v>
      </c>
      <c r="CI200" s="401">
        <v>0</v>
      </c>
      <c r="CJ200" s="401">
        <v>0</v>
      </c>
      <c r="CK200" s="401">
        <v>0</v>
      </c>
      <c r="CL200" s="401">
        <v>0</v>
      </c>
      <c r="CM200" s="401">
        <v>0</v>
      </c>
      <c r="CN200" s="401">
        <v>0</v>
      </c>
      <c r="CO200" s="401">
        <v>0</v>
      </c>
      <c r="CP200" s="401">
        <v>0</v>
      </c>
      <c r="CQ200" s="401">
        <v>0</v>
      </c>
      <c r="CR200" s="401">
        <v>0</v>
      </c>
      <c r="CS200" s="401">
        <v>0</v>
      </c>
      <c r="CT200" s="401">
        <v>0</v>
      </c>
      <c r="CU200" s="401">
        <v>0</v>
      </c>
      <c r="CV200" s="401">
        <v>0</v>
      </c>
      <c r="CW200" s="401">
        <v>0</v>
      </c>
      <c r="CX200" s="401">
        <v>0</v>
      </c>
      <c r="CY200" s="401">
        <v>0</v>
      </c>
      <c r="CZ200" s="401">
        <v>0</v>
      </c>
      <c r="DA200" s="401">
        <v>0</v>
      </c>
      <c r="DB200" s="401">
        <v>0</v>
      </c>
      <c r="DC200" s="401">
        <v>0</v>
      </c>
      <c r="DD200" s="401">
        <v>0</v>
      </c>
      <c r="DE200" s="401">
        <v>0</v>
      </c>
      <c r="DF200" s="401">
        <v>0</v>
      </c>
      <c r="DG200" s="403">
        <v>1040</v>
      </c>
      <c r="DH200" s="403">
        <v>1040</v>
      </c>
      <c r="DI200" s="403">
        <v>1040</v>
      </c>
      <c r="DJ200" s="403">
        <v>1040</v>
      </c>
      <c r="DK200" s="403">
        <v>1040</v>
      </c>
      <c r="DL200" s="403">
        <v>1040</v>
      </c>
      <c r="DM200" s="403">
        <v>1040</v>
      </c>
      <c r="DN200" s="403">
        <v>1040</v>
      </c>
      <c r="DO200" s="403">
        <v>1040</v>
      </c>
      <c r="DP200" s="403">
        <v>1040</v>
      </c>
      <c r="DQ200" s="403">
        <v>1040</v>
      </c>
      <c r="DR200" s="403">
        <v>1040</v>
      </c>
      <c r="DS200" s="403">
        <v>1040</v>
      </c>
      <c r="DT200" s="403">
        <v>1040</v>
      </c>
      <c r="DU200" s="403">
        <v>1040</v>
      </c>
      <c r="DV200" s="403">
        <v>1040</v>
      </c>
      <c r="DW200" s="403">
        <v>1040</v>
      </c>
      <c r="DX200" s="403">
        <v>1040</v>
      </c>
      <c r="DY200" s="403">
        <v>1040</v>
      </c>
      <c r="DZ200" s="403">
        <v>1040</v>
      </c>
      <c r="EA200" s="403">
        <v>1040</v>
      </c>
      <c r="EB200" s="403">
        <v>1040</v>
      </c>
      <c r="EC200" s="403">
        <v>1040</v>
      </c>
      <c r="ED200" s="403">
        <v>1040</v>
      </c>
      <c r="EE200" s="403">
        <v>1040</v>
      </c>
      <c r="EF200" s="403">
        <v>1040</v>
      </c>
      <c r="EG200" s="403">
        <v>1040</v>
      </c>
      <c r="EH200" s="403">
        <v>1040</v>
      </c>
      <c r="EI200" s="403">
        <v>1040</v>
      </c>
      <c r="EJ200" s="403">
        <v>1040</v>
      </c>
      <c r="EK200" s="403">
        <v>1040</v>
      </c>
      <c r="EL200" s="403">
        <v>1040</v>
      </c>
      <c r="EM200" s="403">
        <v>1040</v>
      </c>
      <c r="EN200" s="403">
        <v>1040</v>
      </c>
      <c r="EO200" s="403">
        <v>1040</v>
      </c>
      <c r="EP200" s="403">
        <v>1040</v>
      </c>
      <c r="EQ200" s="403">
        <v>1040</v>
      </c>
      <c r="ER200" s="403">
        <v>1040</v>
      </c>
      <c r="ES200" s="403">
        <v>1040</v>
      </c>
      <c r="ET200" s="403">
        <v>1040</v>
      </c>
      <c r="EU200" s="403">
        <v>1040</v>
      </c>
      <c r="EV200" s="403">
        <v>1040</v>
      </c>
      <c r="EW200" s="403">
        <v>1040</v>
      </c>
      <c r="EX200" s="404">
        <v>4988.6621315192742</v>
      </c>
      <c r="EY200" s="404">
        <v>0</v>
      </c>
      <c r="EZ200" s="404">
        <v>0</v>
      </c>
      <c r="FA200" s="404">
        <v>0</v>
      </c>
      <c r="FB200" s="404">
        <v>0</v>
      </c>
      <c r="FC200" s="404">
        <v>0</v>
      </c>
      <c r="FD200" s="404">
        <v>0</v>
      </c>
      <c r="FE200" s="404">
        <v>0</v>
      </c>
      <c r="FF200" s="404">
        <v>0</v>
      </c>
      <c r="FG200" s="404">
        <v>0</v>
      </c>
      <c r="FH200" s="404">
        <v>0</v>
      </c>
      <c r="FI200" s="404">
        <v>0</v>
      </c>
      <c r="FJ200" s="404">
        <v>0</v>
      </c>
      <c r="FK200" s="404">
        <v>0</v>
      </c>
      <c r="FL200" s="404">
        <v>0</v>
      </c>
      <c r="FM200" s="404">
        <v>0</v>
      </c>
      <c r="FN200" s="404">
        <v>0</v>
      </c>
      <c r="FO200" s="404">
        <v>0</v>
      </c>
      <c r="FP200" s="404">
        <v>0</v>
      </c>
      <c r="FQ200" s="404">
        <v>0</v>
      </c>
      <c r="FR200" s="404">
        <v>0</v>
      </c>
      <c r="FS200" s="404">
        <v>0</v>
      </c>
      <c r="FT200" s="404">
        <v>0</v>
      </c>
      <c r="FU200" s="404">
        <v>0</v>
      </c>
      <c r="FV200" s="404">
        <v>0</v>
      </c>
      <c r="FW200" s="404">
        <v>0</v>
      </c>
      <c r="FX200" s="404">
        <v>0</v>
      </c>
      <c r="FY200" s="404">
        <v>0</v>
      </c>
      <c r="FZ200" s="404">
        <v>0</v>
      </c>
      <c r="GA200" s="404">
        <v>0</v>
      </c>
      <c r="GB200" s="404">
        <v>0</v>
      </c>
      <c r="GC200" s="404">
        <v>0</v>
      </c>
      <c r="GD200" s="404">
        <v>0</v>
      </c>
      <c r="GE200" s="404">
        <v>0</v>
      </c>
      <c r="GF200" s="404">
        <v>0</v>
      </c>
      <c r="GG200" s="404">
        <v>0</v>
      </c>
      <c r="GH200" s="404">
        <v>0</v>
      </c>
      <c r="GI200" s="404">
        <v>0</v>
      </c>
      <c r="GJ200" s="404">
        <v>0</v>
      </c>
      <c r="GK200" s="404">
        <v>0</v>
      </c>
      <c r="GL200" s="404">
        <v>943.31065759637181</v>
      </c>
      <c r="GM200" s="404">
        <v>898.39110247273504</v>
      </c>
      <c r="GN200" s="404">
        <v>855.61057378355724</v>
      </c>
      <c r="GO200" s="404">
        <v>814.86721312719726</v>
      </c>
      <c r="GP200" s="404">
        <v>776.06401250209274</v>
      </c>
      <c r="GQ200" s="404">
        <v>739.10858333532633</v>
      </c>
      <c r="GR200" s="404">
        <v>703.91293650983471</v>
      </c>
      <c r="GS200" s="404">
        <v>670.39327286650916</v>
      </c>
      <c r="GT200" s="404">
        <v>638.46978368238968</v>
      </c>
      <c r="GU200" s="404">
        <v>608.06646064989491</v>
      </c>
      <c r="GV200" s="404">
        <v>579.11091490466185</v>
      </c>
      <c r="GW200" s="404">
        <v>551.53420467110641</v>
      </c>
      <c r="GX200" s="404">
        <v>525.27067111533961</v>
      </c>
      <c r="GY200" s="404">
        <v>500.25778201460901</v>
      </c>
      <c r="GZ200" s="404">
        <v>476.43598287105624</v>
      </c>
      <c r="HA200" s="404">
        <v>453.74855511529159</v>
      </c>
      <c r="HB200" s="404">
        <v>432.14148106218249</v>
      </c>
      <c r="HC200" s="404">
        <v>411.56331529731665</v>
      </c>
      <c r="HD200" s="404">
        <v>391.96506218792064</v>
      </c>
      <c r="HE200" s="404">
        <v>373.30005922659109</v>
      </c>
      <c r="HF200" s="404">
        <v>355.52386593008674</v>
      </c>
      <c r="HG200" s="404">
        <v>338.59415802865396</v>
      </c>
      <c r="HH200" s="404">
        <v>322.47062669395621</v>
      </c>
      <c r="HI200" s="404">
        <v>307.11488256567259</v>
      </c>
      <c r="HJ200" s="404">
        <v>292.49036434825962</v>
      </c>
      <c r="HK200" s="404">
        <v>278.56225176024719</v>
      </c>
      <c r="HL200" s="404">
        <v>265.29738262880693</v>
      </c>
      <c r="HM200" s="404">
        <v>252.664173932197</v>
      </c>
      <c r="HN200" s="404">
        <v>240.63254660209248</v>
      </c>
      <c r="HO200" s="404">
        <v>229.17385390675463</v>
      </c>
      <c r="HP200" s="404">
        <v>218.26081324452824</v>
      </c>
      <c r="HQ200" s="404">
        <v>207.86744118526499</v>
      </c>
      <c r="HR200" s="404">
        <v>197.96899160501428</v>
      </c>
      <c r="HS200" s="404">
        <v>188.54189676668025</v>
      </c>
      <c r="HT200" s="404">
        <v>179.56371120636217</v>
      </c>
      <c r="HU200" s="404">
        <v>171.01305829177346</v>
      </c>
      <c r="HV200" s="404">
        <v>162.86957932549856</v>
      </c>
      <c r="HW200" s="404">
        <v>155.11388507190338</v>
      </c>
      <c r="HX200" s="404">
        <v>147.72750959228895</v>
      </c>
      <c r="HY200" s="404">
        <v>140.69286627837042</v>
      </c>
      <c r="HZ200" s="404">
        <v>4988.6621315192742</v>
      </c>
      <c r="IA200" s="404">
        <v>4288.2435594819544</v>
      </c>
      <c r="IB200" s="408">
        <v>0.85959791351433723</v>
      </c>
      <c r="IC200" s="410"/>
    </row>
    <row r="201" spans="1:237" ht="90" customHeight="1" x14ac:dyDescent="0.2">
      <c r="A201" s="231" t="s">
        <v>1099</v>
      </c>
      <c r="B201" s="85" t="s">
        <v>1100</v>
      </c>
      <c r="C201" s="85" t="s">
        <v>1121</v>
      </c>
      <c r="D201" s="90">
        <v>2</v>
      </c>
      <c r="E201" s="85" t="s">
        <v>1132</v>
      </c>
      <c r="F201" s="95" t="s">
        <v>1133</v>
      </c>
      <c r="G201" s="95" t="s">
        <v>1134</v>
      </c>
      <c r="H201" s="90" t="s">
        <v>77</v>
      </c>
      <c r="I201" s="95" t="s">
        <v>1105</v>
      </c>
      <c r="J201" s="95">
        <v>5</v>
      </c>
      <c r="K201" s="227" t="s">
        <v>79</v>
      </c>
      <c r="L201" s="90">
        <v>8065</v>
      </c>
      <c r="M201" s="90" t="s">
        <v>1106</v>
      </c>
      <c r="N201" s="90" t="s">
        <v>81</v>
      </c>
      <c r="O201" s="90" t="s">
        <v>148</v>
      </c>
      <c r="P201" s="90" t="s">
        <v>83</v>
      </c>
      <c r="Q201" s="112" t="s">
        <v>100</v>
      </c>
      <c r="R201" s="90" t="s">
        <v>84</v>
      </c>
      <c r="S201" s="90" t="s">
        <v>99</v>
      </c>
      <c r="T201" s="90" t="s">
        <v>1107</v>
      </c>
      <c r="U201" s="90" t="s">
        <v>100</v>
      </c>
      <c r="V201" s="193">
        <v>1</v>
      </c>
      <c r="W201" s="93">
        <v>80000</v>
      </c>
      <c r="X201" s="92">
        <v>0</v>
      </c>
      <c r="Y201" s="92">
        <v>0</v>
      </c>
      <c r="Z201" s="92">
        <v>0</v>
      </c>
      <c r="AA201" s="92">
        <v>10000</v>
      </c>
      <c r="AB201" s="92">
        <v>10000</v>
      </c>
      <c r="AC201" s="92">
        <v>10000</v>
      </c>
      <c r="AD201" s="92">
        <v>10000</v>
      </c>
      <c r="AE201" s="192">
        <v>10000</v>
      </c>
      <c r="AF201" s="192">
        <v>10000</v>
      </c>
      <c r="AG201" s="192">
        <v>10000</v>
      </c>
      <c r="AH201" s="192">
        <v>10000</v>
      </c>
      <c r="AI201" s="91" t="s">
        <v>88</v>
      </c>
      <c r="AJ201" s="94">
        <v>0</v>
      </c>
      <c r="AK201" s="94">
        <v>0</v>
      </c>
      <c r="AL201" s="94">
        <v>0</v>
      </c>
      <c r="AM201" s="94">
        <v>0</v>
      </c>
      <c r="AN201" s="94">
        <v>0</v>
      </c>
      <c r="AO201" s="94">
        <v>0</v>
      </c>
      <c r="AP201" s="94">
        <v>0</v>
      </c>
      <c r="AQ201" s="192">
        <v>0</v>
      </c>
      <c r="AR201" s="192">
        <v>0</v>
      </c>
      <c r="AS201" s="192">
        <v>0</v>
      </c>
      <c r="AT201" s="192">
        <v>0</v>
      </c>
      <c r="AU201" s="289"/>
      <c r="AV201" s="230">
        <v>1</v>
      </c>
      <c r="AW201" s="230">
        <v>0</v>
      </c>
      <c r="AX201" s="230" t="s">
        <v>3598</v>
      </c>
      <c r="AY201" s="141">
        <v>8</v>
      </c>
      <c r="AZ201" s="70">
        <v>1</v>
      </c>
      <c r="BA201" s="70">
        <v>1</v>
      </c>
      <c r="BB201" s="70">
        <v>1</v>
      </c>
      <c r="BC201" s="70">
        <v>1</v>
      </c>
      <c r="BD201" s="70">
        <v>1</v>
      </c>
      <c r="BE201" s="70">
        <v>1</v>
      </c>
      <c r="BF201" s="70">
        <v>1</v>
      </c>
      <c r="BG201" s="71">
        <v>0</v>
      </c>
      <c r="BH201" s="71">
        <v>1</v>
      </c>
      <c r="BI201" s="71">
        <v>0</v>
      </c>
      <c r="BJ201" s="71">
        <v>0</v>
      </c>
      <c r="BK201" s="71">
        <v>1</v>
      </c>
      <c r="BL201" s="70">
        <v>1</v>
      </c>
      <c r="BM201" s="70">
        <v>0</v>
      </c>
      <c r="BN201" s="70">
        <v>0</v>
      </c>
      <c r="BO201" s="70">
        <v>0</v>
      </c>
      <c r="BP201" s="403">
        <v>0</v>
      </c>
      <c r="BQ201" s="403">
        <v>0</v>
      </c>
      <c r="BR201" s="403">
        <v>10000</v>
      </c>
      <c r="BS201" s="403">
        <v>10000</v>
      </c>
      <c r="BT201" s="403">
        <v>10000</v>
      </c>
      <c r="BU201" s="403">
        <v>10000</v>
      </c>
      <c r="BV201" s="403">
        <v>10000</v>
      </c>
      <c r="BW201" s="403">
        <v>10000</v>
      </c>
      <c r="BX201" s="403">
        <v>10000</v>
      </c>
      <c r="BY201" s="403">
        <v>10000</v>
      </c>
      <c r="BZ201" s="401">
        <v>0</v>
      </c>
      <c r="CA201" s="401">
        <v>0</v>
      </c>
      <c r="CB201" s="401">
        <v>0</v>
      </c>
      <c r="CC201" s="401">
        <v>0</v>
      </c>
      <c r="CD201" s="401">
        <v>0</v>
      </c>
      <c r="CE201" s="401">
        <v>0</v>
      </c>
      <c r="CF201" s="401">
        <v>0</v>
      </c>
      <c r="CG201" s="401">
        <v>0</v>
      </c>
      <c r="CH201" s="401">
        <v>0</v>
      </c>
      <c r="CI201" s="401">
        <v>0</v>
      </c>
      <c r="CJ201" s="401">
        <v>0</v>
      </c>
      <c r="CK201" s="401">
        <v>0</v>
      </c>
      <c r="CL201" s="401">
        <v>0</v>
      </c>
      <c r="CM201" s="401">
        <v>0</v>
      </c>
      <c r="CN201" s="401">
        <v>0</v>
      </c>
      <c r="CO201" s="401">
        <v>0</v>
      </c>
      <c r="CP201" s="401">
        <v>0</v>
      </c>
      <c r="CQ201" s="401">
        <v>0</v>
      </c>
      <c r="CR201" s="401">
        <v>0</v>
      </c>
      <c r="CS201" s="401">
        <v>0</v>
      </c>
      <c r="CT201" s="401">
        <v>0</v>
      </c>
      <c r="CU201" s="401">
        <v>0</v>
      </c>
      <c r="CV201" s="401">
        <v>0</v>
      </c>
      <c r="CW201" s="401">
        <v>0</v>
      </c>
      <c r="CX201" s="401">
        <v>0</v>
      </c>
      <c r="CY201" s="401">
        <v>0</v>
      </c>
      <c r="CZ201" s="401">
        <v>0</v>
      </c>
      <c r="DA201" s="401">
        <v>0</v>
      </c>
      <c r="DB201" s="401">
        <v>0</v>
      </c>
      <c r="DC201" s="401">
        <v>0</v>
      </c>
      <c r="DD201" s="401">
        <v>0</v>
      </c>
      <c r="DE201" s="401">
        <v>0</v>
      </c>
      <c r="DF201" s="401">
        <v>0</v>
      </c>
      <c r="DG201" s="403">
        <v>8065</v>
      </c>
      <c r="DH201" s="403">
        <v>8065</v>
      </c>
      <c r="DI201" s="403">
        <v>8065</v>
      </c>
      <c r="DJ201" s="403">
        <v>8065</v>
      </c>
      <c r="DK201" s="403">
        <v>8065</v>
      </c>
      <c r="DL201" s="403">
        <v>8065</v>
      </c>
      <c r="DM201" s="403">
        <v>8065</v>
      </c>
      <c r="DN201" s="403">
        <v>8065</v>
      </c>
      <c r="DO201" s="403">
        <v>8065</v>
      </c>
      <c r="DP201" s="403">
        <v>8065</v>
      </c>
      <c r="DQ201" s="403">
        <v>8065</v>
      </c>
      <c r="DR201" s="403">
        <v>8065</v>
      </c>
      <c r="DS201" s="403">
        <v>8065</v>
      </c>
      <c r="DT201" s="403">
        <v>8065</v>
      </c>
      <c r="DU201" s="403">
        <v>8065</v>
      </c>
      <c r="DV201" s="403">
        <v>8065</v>
      </c>
      <c r="DW201" s="403">
        <v>8065</v>
      </c>
      <c r="DX201" s="403">
        <v>8065</v>
      </c>
      <c r="DY201" s="403">
        <v>8065</v>
      </c>
      <c r="DZ201" s="403">
        <v>8065</v>
      </c>
      <c r="EA201" s="403">
        <v>8065</v>
      </c>
      <c r="EB201" s="403">
        <v>8065</v>
      </c>
      <c r="EC201" s="403">
        <v>8065</v>
      </c>
      <c r="ED201" s="403">
        <v>8065</v>
      </c>
      <c r="EE201" s="403">
        <v>8065</v>
      </c>
      <c r="EF201" s="403">
        <v>8065</v>
      </c>
      <c r="EG201" s="403">
        <v>8065</v>
      </c>
      <c r="EH201" s="403">
        <v>8065</v>
      </c>
      <c r="EI201" s="403">
        <v>8065</v>
      </c>
      <c r="EJ201" s="403">
        <v>8065</v>
      </c>
      <c r="EK201" s="403">
        <v>8065</v>
      </c>
      <c r="EL201" s="403">
        <v>8065</v>
      </c>
      <c r="EM201" s="403">
        <v>8065</v>
      </c>
      <c r="EN201" s="403">
        <v>8065</v>
      </c>
      <c r="EO201" s="403">
        <v>8065</v>
      </c>
      <c r="EP201" s="403">
        <v>8065</v>
      </c>
      <c r="EQ201" s="403">
        <v>8065</v>
      </c>
      <c r="ER201" s="403">
        <v>8065</v>
      </c>
      <c r="ES201" s="403">
        <v>8065</v>
      </c>
      <c r="ET201" s="403">
        <v>8065</v>
      </c>
      <c r="EU201" s="403">
        <v>8065</v>
      </c>
      <c r="EV201" s="403">
        <v>8065</v>
      </c>
      <c r="EW201" s="403">
        <v>8065</v>
      </c>
      <c r="EX201" s="404">
        <v>9070.2947845804993</v>
      </c>
      <c r="EY201" s="404">
        <v>8638.3759853147603</v>
      </c>
      <c r="EZ201" s="404">
        <v>8227.0247479188201</v>
      </c>
      <c r="FA201" s="404">
        <v>7835.2616646845891</v>
      </c>
      <c r="FB201" s="404">
        <v>7462.153966366277</v>
      </c>
      <c r="FC201" s="404">
        <v>7106.8133013012148</v>
      </c>
      <c r="FD201" s="404">
        <v>6768.3936202868717</v>
      </c>
      <c r="FE201" s="404">
        <v>6446.0891621779729</v>
      </c>
      <c r="FF201" s="404">
        <v>0</v>
      </c>
      <c r="FG201" s="404">
        <v>0</v>
      </c>
      <c r="FH201" s="404">
        <v>0</v>
      </c>
      <c r="FI201" s="404">
        <v>0</v>
      </c>
      <c r="FJ201" s="404">
        <v>0</v>
      </c>
      <c r="FK201" s="404">
        <v>0</v>
      </c>
      <c r="FL201" s="404">
        <v>0</v>
      </c>
      <c r="FM201" s="404">
        <v>0</v>
      </c>
      <c r="FN201" s="404">
        <v>0</v>
      </c>
      <c r="FO201" s="404">
        <v>0</v>
      </c>
      <c r="FP201" s="404">
        <v>0</v>
      </c>
      <c r="FQ201" s="404">
        <v>0</v>
      </c>
      <c r="FR201" s="404">
        <v>0</v>
      </c>
      <c r="FS201" s="404">
        <v>0</v>
      </c>
      <c r="FT201" s="404">
        <v>0</v>
      </c>
      <c r="FU201" s="404">
        <v>0</v>
      </c>
      <c r="FV201" s="404">
        <v>0</v>
      </c>
      <c r="FW201" s="404">
        <v>0</v>
      </c>
      <c r="FX201" s="404">
        <v>0</v>
      </c>
      <c r="FY201" s="404">
        <v>0</v>
      </c>
      <c r="FZ201" s="404">
        <v>0</v>
      </c>
      <c r="GA201" s="404">
        <v>0</v>
      </c>
      <c r="GB201" s="404">
        <v>0</v>
      </c>
      <c r="GC201" s="404">
        <v>0</v>
      </c>
      <c r="GD201" s="404">
        <v>0</v>
      </c>
      <c r="GE201" s="404">
        <v>0</v>
      </c>
      <c r="GF201" s="404">
        <v>0</v>
      </c>
      <c r="GG201" s="404">
        <v>0</v>
      </c>
      <c r="GH201" s="404">
        <v>0</v>
      </c>
      <c r="GI201" s="404">
        <v>0</v>
      </c>
      <c r="GJ201" s="404">
        <v>0</v>
      </c>
      <c r="GK201" s="404">
        <v>0</v>
      </c>
      <c r="GL201" s="404">
        <v>7315.1927437641725</v>
      </c>
      <c r="GM201" s="404">
        <v>6966.8502321563537</v>
      </c>
      <c r="GN201" s="404">
        <v>6635.0954591965283</v>
      </c>
      <c r="GO201" s="404">
        <v>6319.1385325681213</v>
      </c>
      <c r="GP201" s="404">
        <v>6018.2271738744021</v>
      </c>
      <c r="GQ201" s="404">
        <v>5731.6449274994293</v>
      </c>
      <c r="GR201" s="404">
        <v>5458.7094547613624</v>
      </c>
      <c r="GS201" s="404">
        <v>5198.7709092965351</v>
      </c>
      <c r="GT201" s="404">
        <v>4951.2103898062242</v>
      </c>
      <c r="GU201" s="404">
        <v>4715.4384664821173</v>
      </c>
      <c r="GV201" s="404">
        <v>4490.8937776020175</v>
      </c>
      <c r="GW201" s="404">
        <v>4277.0416929543017</v>
      </c>
      <c r="GX201" s="404">
        <v>4073.3730409088594</v>
      </c>
      <c r="GY201" s="404">
        <v>3879.4028961036747</v>
      </c>
      <c r="GZ201" s="404">
        <v>3694.6694248606427</v>
      </c>
      <c r="HA201" s="404">
        <v>3518.7327855815643</v>
      </c>
      <c r="HB201" s="404">
        <v>3351.1740815062517</v>
      </c>
      <c r="HC201" s="404">
        <v>3191.5943633392872</v>
      </c>
      <c r="HD201" s="404">
        <v>3039.6136793707497</v>
      </c>
      <c r="HE201" s="404">
        <v>2894.8701708292856</v>
      </c>
      <c r="HF201" s="404">
        <v>2757.0192103136055</v>
      </c>
      <c r="HG201" s="404">
        <v>2625.7325812510521</v>
      </c>
      <c r="HH201" s="404">
        <v>2500.6976964295741</v>
      </c>
      <c r="HI201" s="404">
        <v>2381.6168537424514</v>
      </c>
      <c r="HJ201" s="404">
        <v>2268.206527373763</v>
      </c>
      <c r="HK201" s="404">
        <v>2160.1966927369172</v>
      </c>
      <c r="HL201" s="404">
        <v>2057.3301835589691</v>
      </c>
      <c r="HM201" s="404">
        <v>1959.36207957997</v>
      </c>
      <c r="HN201" s="404">
        <v>1866.0591234094959</v>
      </c>
      <c r="HO201" s="404">
        <v>1777.1991651519002</v>
      </c>
      <c r="HP201" s="404">
        <v>1692.5706334780002</v>
      </c>
      <c r="HQ201" s="404">
        <v>1611.9720318838097</v>
      </c>
      <c r="HR201" s="404">
        <v>1535.2114589369617</v>
      </c>
      <c r="HS201" s="404">
        <v>1462.1061513685347</v>
      </c>
      <c r="HT201" s="404">
        <v>1392.4820489224142</v>
      </c>
      <c r="HU201" s="404">
        <v>1326.1733799261087</v>
      </c>
      <c r="HV201" s="404">
        <v>1263.0222665962942</v>
      </c>
      <c r="HW201" s="404">
        <v>1202.8783491393276</v>
      </c>
      <c r="HX201" s="404">
        <v>1145.5984277517407</v>
      </c>
      <c r="HY201" s="404">
        <v>1091.0461216683243</v>
      </c>
      <c r="HZ201" s="404">
        <v>41233.11114886494</v>
      </c>
      <c r="IA201" s="404">
        <v>33254.504141559577</v>
      </c>
      <c r="IB201" s="408">
        <v>0.80650000000000011</v>
      </c>
      <c r="IC201" s="410"/>
    </row>
    <row r="202" spans="1:237" ht="90" customHeight="1" x14ac:dyDescent="0.2">
      <c r="A202" s="231" t="s">
        <v>271</v>
      </c>
      <c r="B202" s="85" t="s">
        <v>264</v>
      </c>
      <c r="C202" s="231" t="s">
        <v>903</v>
      </c>
      <c r="D202" s="199">
        <v>9</v>
      </c>
      <c r="E202" s="231" t="s">
        <v>904</v>
      </c>
      <c r="F202" s="95" t="s">
        <v>905</v>
      </c>
      <c r="G202" s="95" t="s">
        <v>906</v>
      </c>
      <c r="H202" s="90" t="s">
        <v>77</v>
      </c>
      <c r="I202" s="95" t="s">
        <v>897</v>
      </c>
      <c r="J202" s="266">
        <v>5</v>
      </c>
      <c r="K202" s="227" t="s">
        <v>94</v>
      </c>
      <c r="L202" s="74">
        <v>8400</v>
      </c>
      <c r="M202" s="90" t="s">
        <v>907</v>
      </c>
      <c r="N202" s="90" t="s">
        <v>147</v>
      </c>
      <c r="O202" s="73" t="s">
        <v>106</v>
      </c>
      <c r="P202" s="90" t="s">
        <v>728</v>
      </c>
      <c r="Q202" s="112" t="s">
        <v>100</v>
      </c>
      <c r="R202" s="90" t="s">
        <v>108</v>
      </c>
      <c r="S202" s="90" t="s">
        <v>99</v>
      </c>
      <c r="T202" s="90" t="s">
        <v>866</v>
      </c>
      <c r="U202" s="90" t="s">
        <v>100</v>
      </c>
      <c r="V202" s="193">
        <v>1</v>
      </c>
      <c r="W202" s="94">
        <v>50000</v>
      </c>
      <c r="X202" s="94">
        <v>0</v>
      </c>
      <c r="Y202" s="94">
        <v>0</v>
      </c>
      <c r="Z202" s="94">
        <v>0</v>
      </c>
      <c r="AA202" s="94">
        <v>0</v>
      </c>
      <c r="AB202" s="94">
        <v>50000</v>
      </c>
      <c r="AC202" s="94">
        <v>0</v>
      </c>
      <c r="AD202" s="94">
        <v>0</v>
      </c>
      <c r="AE202" s="192">
        <v>0</v>
      </c>
      <c r="AF202" s="192">
        <v>0</v>
      </c>
      <c r="AG202" s="192">
        <v>0</v>
      </c>
      <c r="AH202" s="192">
        <v>0</v>
      </c>
      <c r="AI202" s="90" t="s">
        <v>88</v>
      </c>
      <c r="AJ202" s="94">
        <v>0</v>
      </c>
      <c r="AK202" s="94">
        <v>0</v>
      </c>
      <c r="AL202" s="94">
        <v>0</v>
      </c>
      <c r="AM202" s="94">
        <v>0</v>
      </c>
      <c r="AN202" s="94">
        <v>0</v>
      </c>
      <c r="AO202" s="94">
        <v>0</v>
      </c>
      <c r="AP202" s="94">
        <v>0</v>
      </c>
      <c r="AQ202" s="192">
        <v>0</v>
      </c>
      <c r="AR202" s="192">
        <v>0</v>
      </c>
      <c r="AS202" s="192">
        <v>0</v>
      </c>
      <c r="AT202" s="192">
        <v>0</v>
      </c>
      <c r="AU202" s="95"/>
      <c r="AV202" s="230">
        <v>1</v>
      </c>
      <c r="AW202" s="230">
        <v>0</v>
      </c>
      <c r="AX202" s="230" t="s">
        <v>3603</v>
      </c>
      <c r="AY202" s="141">
        <v>9</v>
      </c>
      <c r="AZ202" s="70">
        <v>1</v>
      </c>
      <c r="BA202" s="70">
        <v>1</v>
      </c>
      <c r="BB202" s="70">
        <v>1</v>
      </c>
      <c r="BC202" s="70">
        <v>1</v>
      </c>
      <c r="BD202" s="70">
        <v>1</v>
      </c>
      <c r="BE202" s="70">
        <v>1</v>
      </c>
      <c r="BF202" s="70">
        <v>1</v>
      </c>
      <c r="BG202" s="71">
        <v>0</v>
      </c>
      <c r="BH202" s="71">
        <v>1</v>
      </c>
      <c r="BI202" s="71">
        <v>0</v>
      </c>
      <c r="BJ202" s="71">
        <v>1</v>
      </c>
      <c r="BK202" s="71">
        <v>0</v>
      </c>
      <c r="BL202" s="70">
        <v>1</v>
      </c>
      <c r="BM202" s="70">
        <v>1</v>
      </c>
      <c r="BN202" s="70">
        <v>0</v>
      </c>
      <c r="BO202" s="70">
        <v>1</v>
      </c>
      <c r="BP202" s="403">
        <v>0</v>
      </c>
      <c r="BQ202" s="403">
        <v>0</v>
      </c>
      <c r="BR202" s="403">
        <v>0</v>
      </c>
      <c r="BS202" s="403">
        <v>50000</v>
      </c>
      <c r="BT202" s="403">
        <v>0</v>
      </c>
      <c r="BU202" s="403">
        <v>0</v>
      </c>
      <c r="BV202" s="403">
        <v>0</v>
      </c>
      <c r="BW202" s="403">
        <v>0</v>
      </c>
      <c r="BX202" s="403">
        <v>0</v>
      </c>
      <c r="BY202" s="403">
        <v>0</v>
      </c>
      <c r="BZ202" s="401">
        <v>0</v>
      </c>
      <c r="CA202" s="401">
        <v>0</v>
      </c>
      <c r="CB202" s="401">
        <v>0</v>
      </c>
      <c r="CC202" s="401">
        <v>0</v>
      </c>
      <c r="CD202" s="401">
        <v>0</v>
      </c>
      <c r="CE202" s="401">
        <v>0</v>
      </c>
      <c r="CF202" s="401">
        <v>0</v>
      </c>
      <c r="CG202" s="401">
        <v>0</v>
      </c>
      <c r="CH202" s="401">
        <v>0</v>
      </c>
      <c r="CI202" s="401">
        <v>0</v>
      </c>
      <c r="CJ202" s="401">
        <v>0</v>
      </c>
      <c r="CK202" s="401">
        <v>0</v>
      </c>
      <c r="CL202" s="401">
        <v>0</v>
      </c>
      <c r="CM202" s="401">
        <v>0</v>
      </c>
      <c r="CN202" s="401">
        <v>0</v>
      </c>
      <c r="CO202" s="401">
        <v>0</v>
      </c>
      <c r="CP202" s="401">
        <v>0</v>
      </c>
      <c r="CQ202" s="401">
        <v>0</v>
      </c>
      <c r="CR202" s="401">
        <v>0</v>
      </c>
      <c r="CS202" s="401">
        <v>0</v>
      </c>
      <c r="CT202" s="401">
        <v>0</v>
      </c>
      <c r="CU202" s="401">
        <v>0</v>
      </c>
      <c r="CV202" s="401">
        <v>0</v>
      </c>
      <c r="CW202" s="401">
        <v>0</v>
      </c>
      <c r="CX202" s="401">
        <v>0</v>
      </c>
      <c r="CY202" s="401">
        <v>0</v>
      </c>
      <c r="CZ202" s="401">
        <v>0</v>
      </c>
      <c r="DA202" s="401">
        <v>0</v>
      </c>
      <c r="DB202" s="401">
        <v>0</v>
      </c>
      <c r="DC202" s="401">
        <v>0</v>
      </c>
      <c r="DD202" s="401">
        <v>0</v>
      </c>
      <c r="DE202" s="401">
        <v>0</v>
      </c>
      <c r="DF202" s="401">
        <v>0</v>
      </c>
      <c r="DG202" s="403">
        <v>8400</v>
      </c>
      <c r="DH202" s="403">
        <v>8400</v>
      </c>
      <c r="DI202" s="403">
        <v>8400</v>
      </c>
      <c r="DJ202" s="403">
        <v>8400</v>
      </c>
      <c r="DK202" s="403">
        <v>8400</v>
      </c>
      <c r="DL202" s="403">
        <v>8400</v>
      </c>
      <c r="DM202" s="403">
        <v>8400</v>
      </c>
      <c r="DN202" s="403">
        <v>8400</v>
      </c>
      <c r="DO202" s="403">
        <v>8400</v>
      </c>
      <c r="DP202" s="403">
        <v>8400</v>
      </c>
      <c r="DQ202" s="403">
        <v>8400</v>
      </c>
      <c r="DR202" s="403">
        <v>8400</v>
      </c>
      <c r="DS202" s="403">
        <v>8400</v>
      </c>
      <c r="DT202" s="403">
        <v>8400</v>
      </c>
      <c r="DU202" s="403">
        <v>8400</v>
      </c>
      <c r="DV202" s="403">
        <v>8400</v>
      </c>
      <c r="DW202" s="403">
        <v>8400</v>
      </c>
      <c r="DX202" s="403">
        <v>8400</v>
      </c>
      <c r="DY202" s="403">
        <v>8400</v>
      </c>
      <c r="DZ202" s="403">
        <v>8400</v>
      </c>
      <c r="EA202" s="403">
        <v>8400</v>
      </c>
      <c r="EB202" s="403">
        <v>8400</v>
      </c>
      <c r="EC202" s="403">
        <v>8400</v>
      </c>
      <c r="ED202" s="403">
        <v>8400</v>
      </c>
      <c r="EE202" s="403">
        <v>8400</v>
      </c>
      <c r="EF202" s="403">
        <v>8400</v>
      </c>
      <c r="EG202" s="403">
        <v>8400</v>
      </c>
      <c r="EH202" s="403">
        <v>8400</v>
      </c>
      <c r="EI202" s="403">
        <v>8400</v>
      </c>
      <c r="EJ202" s="403">
        <v>8400</v>
      </c>
      <c r="EK202" s="403">
        <v>8400</v>
      </c>
      <c r="EL202" s="403">
        <v>8400</v>
      </c>
      <c r="EM202" s="403">
        <v>8400</v>
      </c>
      <c r="EN202" s="403">
        <v>8400</v>
      </c>
      <c r="EO202" s="403">
        <v>8400</v>
      </c>
      <c r="EP202" s="403">
        <v>8400</v>
      </c>
      <c r="EQ202" s="403">
        <v>8400</v>
      </c>
      <c r="ER202" s="403">
        <v>8400</v>
      </c>
      <c r="ES202" s="403">
        <v>8400</v>
      </c>
      <c r="ET202" s="403">
        <v>8400</v>
      </c>
      <c r="EU202" s="403">
        <v>8400</v>
      </c>
      <c r="EV202" s="403">
        <v>8400</v>
      </c>
      <c r="EW202" s="403">
        <v>8400</v>
      </c>
      <c r="EX202" s="404">
        <v>0</v>
      </c>
      <c r="EY202" s="404">
        <v>43191.879926573798</v>
      </c>
      <c r="EZ202" s="404">
        <v>0</v>
      </c>
      <c r="FA202" s="404">
        <v>0</v>
      </c>
      <c r="FB202" s="404">
        <v>0</v>
      </c>
      <c r="FC202" s="404">
        <v>0</v>
      </c>
      <c r="FD202" s="404">
        <v>0</v>
      </c>
      <c r="FE202" s="404">
        <v>0</v>
      </c>
      <c r="FF202" s="404">
        <v>0</v>
      </c>
      <c r="FG202" s="404">
        <v>0</v>
      </c>
      <c r="FH202" s="404">
        <v>0</v>
      </c>
      <c r="FI202" s="404">
        <v>0</v>
      </c>
      <c r="FJ202" s="404">
        <v>0</v>
      </c>
      <c r="FK202" s="404">
        <v>0</v>
      </c>
      <c r="FL202" s="404">
        <v>0</v>
      </c>
      <c r="FM202" s="404">
        <v>0</v>
      </c>
      <c r="FN202" s="404">
        <v>0</v>
      </c>
      <c r="FO202" s="404">
        <v>0</v>
      </c>
      <c r="FP202" s="404">
        <v>0</v>
      </c>
      <c r="FQ202" s="404">
        <v>0</v>
      </c>
      <c r="FR202" s="404">
        <v>0</v>
      </c>
      <c r="FS202" s="404">
        <v>0</v>
      </c>
      <c r="FT202" s="404">
        <v>0</v>
      </c>
      <c r="FU202" s="404">
        <v>0</v>
      </c>
      <c r="FV202" s="404">
        <v>0</v>
      </c>
      <c r="FW202" s="404">
        <v>0</v>
      </c>
      <c r="FX202" s="404">
        <v>0</v>
      </c>
      <c r="FY202" s="404">
        <v>0</v>
      </c>
      <c r="FZ202" s="404">
        <v>0</v>
      </c>
      <c r="GA202" s="404">
        <v>0</v>
      </c>
      <c r="GB202" s="404">
        <v>0</v>
      </c>
      <c r="GC202" s="404">
        <v>0</v>
      </c>
      <c r="GD202" s="404">
        <v>0</v>
      </c>
      <c r="GE202" s="404">
        <v>0</v>
      </c>
      <c r="GF202" s="404">
        <v>0</v>
      </c>
      <c r="GG202" s="404">
        <v>0</v>
      </c>
      <c r="GH202" s="404">
        <v>0</v>
      </c>
      <c r="GI202" s="404">
        <v>0</v>
      </c>
      <c r="GJ202" s="404">
        <v>0</v>
      </c>
      <c r="GK202" s="404">
        <v>0</v>
      </c>
      <c r="GL202" s="404">
        <v>7619.0476190476184</v>
      </c>
      <c r="GM202" s="404">
        <v>7256.2358276643981</v>
      </c>
      <c r="GN202" s="404">
        <v>6910.7007882518083</v>
      </c>
      <c r="GO202" s="404">
        <v>6581.6197983350548</v>
      </c>
      <c r="GP202" s="404">
        <v>6268.209331747672</v>
      </c>
      <c r="GQ202" s="404">
        <v>5969.7231730930198</v>
      </c>
      <c r="GR202" s="404">
        <v>5685.4506410409722</v>
      </c>
      <c r="GS202" s="404">
        <v>5414.7148962294968</v>
      </c>
      <c r="GT202" s="404">
        <v>5156.8713297423783</v>
      </c>
      <c r="GU202" s="404">
        <v>4911.3060283260738</v>
      </c>
      <c r="GV202" s="404">
        <v>4677.4343126915001</v>
      </c>
      <c r="GW202" s="404">
        <v>4454.6993454204749</v>
      </c>
      <c r="GX202" s="404">
        <v>4242.5708051623587</v>
      </c>
      <c r="GY202" s="404">
        <v>4040.5436239641494</v>
      </c>
      <c r="GZ202" s="404">
        <v>3848.136784727762</v>
      </c>
      <c r="HA202" s="404">
        <v>3664.8921759312011</v>
      </c>
      <c r="HB202" s="404">
        <v>3490.3735008868584</v>
      </c>
      <c r="HC202" s="404">
        <v>3324.165238939865</v>
      </c>
      <c r="HD202" s="404">
        <v>3165.8716561332049</v>
      </c>
      <c r="HE202" s="404">
        <v>3015.1158629840047</v>
      </c>
      <c r="HF202" s="404">
        <v>2871.5389171276238</v>
      </c>
      <c r="HG202" s="404">
        <v>2734.7989686929745</v>
      </c>
      <c r="HH202" s="404">
        <v>2604.5704463742618</v>
      </c>
      <c r="HI202" s="404">
        <v>2480.5432822612015</v>
      </c>
      <c r="HJ202" s="404">
        <v>2362.4221735820965</v>
      </c>
      <c r="HK202" s="404">
        <v>2249.9258796019967</v>
      </c>
      <c r="HL202" s="404">
        <v>2142.7865520019018</v>
      </c>
      <c r="HM202" s="404">
        <v>2040.749097144668</v>
      </c>
      <c r="HN202" s="404">
        <v>1943.5705687092084</v>
      </c>
      <c r="HO202" s="404">
        <v>1851.0195892468644</v>
      </c>
      <c r="HP202" s="404">
        <v>1762.8757992827282</v>
      </c>
      <c r="HQ202" s="404">
        <v>1678.9293326502172</v>
      </c>
      <c r="HR202" s="404">
        <v>1598.9803168097308</v>
      </c>
      <c r="HS202" s="404">
        <v>1522.8383969616482</v>
      </c>
      <c r="HT202" s="404">
        <v>1450.3222828206174</v>
      </c>
      <c r="HU202" s="404">
        <v>1381.2593169720164</v>
      </c>
      <c r="HV202" s="404">
        <v>1315.4850637828731</v>
      </c>
      <c r="HW202" s="404">
        <v>1252.8429178884503</v>
      </c>
      <c r="HX202" s="404">
        <v>1193.1837313223339</v>
      </c>
      <c r="HY202" s="404">
        <v>1136.3654584022227</v>
      </c>
      <c r="HZ202" s="404">
        <v>43191.879926573798</v>
      </c>
      <c r="IA202" s="404">
        <v>34635.813365046546</v>
      </c>
      <c r="IB202" s="408">
        <v>0.80190566893424031</v>
      </c>
      <c r="IC202" s="410"/>
    </row>
    <row r="203" spans="1:237" ht="90" customHeight="1" x14ac:dyDescent="0.2">
      <c r="A203" s="276" t="s">
        <v>634</v>
      </c>
      <c r="B203" s="277" t="s">
        <v>1167</v>
      </c>
      <c r="C203" s="277" t="s">
        <v>1318</v>
      </c>
      <c r="D203" s="99"/>
      <c r="E203" s="277" t="s">
        <v>1319</v>
      </c>
      <c r="F203" s="200" t="s">
        <v>1320</v>
      </c>
      <c r="G203" s="103"/>
      <c r="H203" s="99" t="s">
        <v>77</v>
      </c>
      <c r="I203" s="103"/>
      <c r="J203" s="103">
        <v>5</v>
      </c>
      <c r="K203" s="227" t="s">
        <v>79</v>
      </c>
      <c r="L203" s="98">
        <v>44924</v>
      </c>
      <c r="M203" s="99" t="s">
        <v>1321</v>
      </c>
      <c r="N203" s="99" t="s">
        <v>147</v>
      </c>
      <c r="O203" s="90" t="s">
        <v>148</v>
      </c>
      <c r="P203" s="99" t="s">
        <v>300</v>
      </c>
      <c r="Q203" s="112" t="s">
        <v>100</v>
      </c>
      <c r="R203" s="99" t="s">
        <v>84</v>
      </c>
      <c r="S203" s="99" t="s">
        <v>99</v>
      </c>
      <c r="T203" s="99" t="s">
        <v>366</v>
      </c>
      <c r="U203" s="99" t="s">
        <v>87</v>
      </c>
      <c r="V203" s="102">
        <v>1</v>
      </c>
      <c r="W203" s="278">
        <v>270000</v>
      </c>
      <c r="X203" s="278">
        <v>0</v>
      </c>
      <c r="Y203" s="278"/>
      <c r="Z203" s="278">
        <v>0</v>
      </c>
      <c r="AA203" s="278">
        <v>270000</v>
      </c>
      <c r="AB203" s="278">
        <v>0</v>
      </c>
      <c r="AC203" s="278">
        <v>0</v>
      </c>
      <c r="AD203" s="278">
        <v>0</v>
      </c>
      <c r="AE203" s="278">
        <v>0</v>
      </c>
      <c r="AF203" s="278">
        <v>0</v>
      </c>
      <c r="AG203" s="278">
        <v>0</v>
      </c>
      <c r="AH203" s="278">
        <v>0</v>
      </c>
      <c r="AI203" s="100" t="s">
        <v>88</v>
      </c>
      <c r="AJ203" s="278">
        <v>0</v>
      </c>
      <c r="AK203" s="278">
        <v>0</v>
      </c>
      <c r="AL203" s="278">
        <v>0</v>
      </c>
      <c r="AM203" s="278">
        <v>0</v>
      </c>
      <c r="AN203" s="278">
        <v>0</v>
      </c>
      <c r="AO203" s="278">
        <v>0</v>
      </c>
      <c r="AP203" s="278">
        <v>0</v>
      </c>
      <c r="AQ203" s="278">
        <v>0</v>
      </c>
      <c r="AR203" s="278">
        <v>0</v>
      </c>
      <c r="AS203" s="278">
        <v>0</v>
      </c>
      <c r="AT203" s="278">
        <v>0</v>
      </c>
      <c r="AU203" s="279"/>
      <c r="AV203" s="230">
        <v>1</v>
      </c>
      <c r="AW203" s="230">
        <v>0</v>
      </c>
      <c r="AX203" s="230" t="s">
        <v>3610</v>
      </c>
      <c r="AY203" s="141">
        <v>6</v>
      </c>
      <c r="AZ203" s="70">
        <v>1</v>
      </c>
      <c r="BA203" s="70">
        <v>1</v>
      </c>
      <c r="BB203" s="70">
        <v>1</v>
      </c>
      <c r="BC203" s="70">
        <v>0</v>
      </c>
      <c r="BD203" s="70">
        <v>0</v>
      </c>
      <c r="BE203" s="70">
        <v>1</v>
      </c>
      <c r="BF203" s="70">
        <v>1</v>
      </c>
      <c r="BG203" s="71">
        <v>0</v>
      </c>
      <c r="BH203" s="71">
        <v>1</v>
      </c>
      <c r="BI203" s="71">
        <v>0</v>
      </c>
      <c r="BJ203" s="71">
        <v>1</v>
      </c>
      <c r="BK203" s="71">
        <v>0</v>
      </c>
      <c r="BL203" s="70">
        <v>0</v>
      </c>
      <c r="BM203" s="70">
        <v>1</v>
      </c>
      <c r="BN203" s="70">
        <v>1</v>
      </c>
      <c r="BO203" s="70">
        <v>0</v>
      </c>
      <c r="BP203" s="403">
        <v>0</v>
      </c>
      <c r="BQ203" s="403">
        <v>0</v>
      </c>
      <c r="BR203" s="403">
        <v>270000</v>
      </c>
      <c r="BS203" s="403">
        <v>0</v>
      </c>
      <c r="BT203" s="403">
        <v>0</v>
      </c>
      <c r="BU203" s="403">
        <v>0</v>
      </c>
      <c r="BV203" s="403">
        <v>0</v>
      </c>
      <c r="BW203" s="403">
        <v>0</v>
      </c>
      <c r="BX203" s="403">
        <v>0</v>
      </c>
      <c r="BY203" s="403">
        <v>0</v>
      </c>
      <c r="BZ203" s="401">
        <v>0</v>
      </c>
      <c r="CA203" s="401">
        <v>0</v>
      </c>
      <c r="CB203" s="401">
        <v>0</v>
      </c>
      <c r="CC203" s="401">
        <v>0</v>
      </c>
      <c r="CD203" s="401">
        <v>0</v>
      </c>
      <c r="CE203" s="401">
        <v>0</v>
      </c>
      <c r="CF203" s="401">
        <v>0</v>
      </c>
      <c r="CG203" s="401">
        <v>0</v>
      </c>
      <c r="CH203" s="401">
        <v>0</v>
      </c>
      <c r="CI203" s="401">
        <v>0</v>
      </c>
      <c r="CJ203" s="401">
        <v>0</v>
      </c>
      <c r="CK203" s="401">
        <v>0</v>
      </c>
      <c r="CL203" s="401">
        <v>0</v>
      </c>
      <c r="CM203" s="401">
        <v>0</v>
      </c>
      <c r="CN203" s="401">
        <v>0</v>
      </c>
      <c r="CO203" s="401">
        <v>0</v>
      </c>
      <c r="CP203" s="401">
        <v>0</v>
      </c>
      <c r="CQ203" s="401">
        <v>0</v>
      </c>
      <c r="CR203" s="401">
        <v>0</v>
      </c>
      <c r="CS203" s="401">
        <v>0</v>
      </c>
      <c r="CT203" s="401">
        <v>0</v>
      </c>
      <c r="CU203" s="401">
        <v>0</v>
      </c>
      <c r="CV203" s="401">
        <v>0</v>
      </c>
      <c r="CW203" s="401">
        <v>0</v>
      </c>
      <c r="CX203" s="401">
        <v>0</v>
      </c>
      <c r="CY203" s="401">
        <v>0</v>
      </c>
      <c r="CZ203" s="401">
        <v>0</v>
      </c>
      <c r="DA203" s="401">
        <v>0</v>
      </c>
      <c r="DB203" s="401">
        <v>0</v>
      </c>
      <c r="DC203" s="401">
        <v>0</v>
      </c>
      <c r="DD203" s="401">
        <v>0</v>
      </c>
      <c r="DE203" s="401">
        <v>0</v>
      </c>
      <c r="DF203" s="401">
        <v>0</v>
      </c>
      <c r="DG203" s="403">
        <v>44924</v>
      </c>
      <c r="DH203" s="403">
        <v>44924</v>
      </c>
      <c r="DI203" s="403">
        <v>44924</v>
      </c>
      <c r="DJ203" s="403">
        <v>44924</v>
      </c>
      <c r="DK203" s="403">
        <v>44924</v>
      </c>
      <c r="DL203" s="403">
        <v>44924</v>
      </c>
      <c r="DM203" s="403">
        <v>44924</v>
      </c>
      <c r="DN203" s="403">
        <v>44924</v>
      </c>
      <c r="DO203" s="403">
        <v>44924</v>
      </c>
      <c r="DP203" s="403">
        <v>44924</v>
      </c>
      <c r="DQ203" s="403">
        <v>44924</v>
      </c>
      <c r="DR203" s="403">
        <v>44924</v>
      </c>
      <c r="DS203" s="403">
        <v>44924</v>
      </c>
      <c r="DT203" s="403">
        <v>44924</v>
      </c>
      <c r="DU203" s="403">
        <v>44924</v>
      </c>
      <c r="DV203" s="403">
        <v>44924</v>
      </c>
      <c r="DW203" s="403">
        <v>44924</v>
      </c>
      <c r="DX203" s="403">
        <v>44924</v>
      </c>
      <c r="DY203" s="403">
        <v>44924</v>
      </c>
      <c r="DZ203" s="403">
        <v>44924</v>
      </c>
      <c r="EA203" s="403">
        <v>44924</v>
      </c>
      <c r="EB203" s="403">
        <v>44924</v>
      </c>
      <c r="EC203" s="403">
        <v>44924</v>
      </c>
      <c r="ED203" s="403">
        <v>44924</v>
      </c>
      <c r="EE203" s="403">
        <v>44924</v>
      </c>
      <c r="EF203" s="403">
        <v>44924</v>
      </c>
      <c r="EG203" s="403">
        <v>44924</v>
      </c>
      <c r="EH203" s="403">
        <v>44924</v>
      </c>
      <c r="EI203" s="403">
        <v>44924</v>
      </c>
      <c r="EJ203" s="403">
        <v>44924</v>
      </c>
      <c r="EK203" s="403">
        <v>44924</v>
      </c>
      <c r="EL203" s="403">
        <v>44924</v>
      </c>
      <c r="EM203" s="403">
        <v>44924</v>
      </c>
      <c r="EN203" s="403">
        <v>44924</v>
      </c>
      <c r="EO203" s="403">
        <v>44924</v>
      </c>
      <c r="EP203" s="403">
        <v>44924</v>
      </c>
      <c r="EQ203" s="403">
        <v>44924</v>
      </c>
      <c r="ER203" s="403">
        <v>44924</v>
      </c>
      <c r="ES203" s="403">
        <v>44924</v>
      </c>
      <c r="ET203" s="403">
        <v>44924</v>
      </c>
      <c r="EU203" s="403">
        <v>44924</v>
      </c>
      <c r="EV203" s="403">
        <v>44924</v>
      </c>
      <c r="EW203" s="403">
        <v>44924</v>
      </c>
      <c r="EX203" s="404">
        <v>244897.95918367346</v>
      </c>
      <c r="EY203" s="404">
        <v>0</v>
      </c>
      <c r="EZ203" s="404">
        <v>0</v>
      </c>
      <c r="FA203" s="404">
        <v>0</v>
      </c>
      <c r="FB203" s="404">
        <v>0</v>
      </c>
      <c r="FC203" s="404">
        <v>0</v>
      </c>
      <c r="FD203" s="404">
        <v>0</v>
      </c>
      <c r="FE203" s="404">
        <v>0</v>
      </c>
      <c r="FF203" s="404">
        <v>0</v>
      </c>
      <c r="FG203" s="404">
        <v>0</v>
      </c>
      <c r="FH203" s="404">
        <v>0</v>
      </c>
      <c r="FI203" s="404">
        <v>0</v>
      </c>
      <c r="FJ203" s="404">
        <v>0</v>
      </c>
      <c r="FK203" s="404">
        <v>0</v>
      </c>
      <c r="FL203" s="404">
        <v>0</v>
      </c>
      <c r="FM203" s="404">
        <v>0</v>
      </c>
      <c r="FN203" s="404">
        <v>0</v>
      </c>
      <c r="FO203" s="404">
        <v>0</v>
      </c>
      <c r="FP203" s="404">
        <v>0</v>
      </c>
      <c r="FQ203" s="404">
        <v>0</v>
      </c>
      <c r="FR203" s="404">
        <v>0</v>
      </c>
      <c r="FS203" s="404">
        <v>0</v>
      </c>
      <c r="FT203" s="404">
        <v>0</v>
      </c>
      <c r="FU203" s="404">
        <v>0</v>
      </c>
      <c r="FV203" s="404">
        <v>0</v>
      </c>
      <c r="FW203" s="404">
        <v>0</v>
      </c>
      <c r="FX203" s="404">
        <v>0</v>
      </c>
      <c r="FY203" s="404">
        <v>0</v>
      </c>
      <c r="FZ203" s="404">
        <v>0</v>
      </c>
      <c r="GA203" s="404">
        <v>0</v>
      </c>
      <c r="GB203" s="404">
        <v>0</v>
      </c>
      <c r="GC203" s="404">
        <v>0</v>
      </c>
      <c r="GD203" s="404">
        <v>0</v>
      </c>
      <c r="GE203" s="404">
        <v>0</v>
      </c>
      <c r="GF203" s="404">
        <v>0</v>
      </c>
      <c r="GG203" s="404">
        <v>0</v>
      </c>
      <c r="GH203" s="404">
        <v>0</v>
      </c>
      <c r="GI203" s="404">
        <v>0</v>
      </c>
      <c r="GJ203" s="404">
        <v>0</v>
      </c>
      <c r="GK203" s="404">
        <v>0</v>
      </c>
      <c r="GL203" s="404">
        <v>40747.392290249431</v>
      </c>
      <c r="GM203" s="404">
        <v>38807.04027642803</v>
      </c>
      <c r="GN203" s="404">
        <v>36959.085977550509</v>
      </c>
      <c r="GO203" s="404">
        <v>35199.129502429052</v>
      </c>
      <c r="GP203" s="404">
        <v>33522.980478503858</v>
      </c>
      <c r="GQ203" s="404">
        <v>31926.648074765577</v>
      </c>
      <c r="GR203" s="404">
        <v>30406.331499776741</v>
      </c>
      <c r="GS203" s="404">
        <v>28958.410952168324</v>
      </c>
      <c r="GT203" s="404">
        <v>27579.439002065072</v>
      </c>
      <c r="GU203" s="404">
        <v>26266.132382919113</v>
      </c>
      <c r="GV203" s="404">
        <v>25015.364174208684</v>
      </c>
      <c r="GW203" s="404">
        <v>23824.15635638922</v>
      </c>
      <c r="GX203" s="404">
        <v>22689.672720370691</v>
      </c>
      <c r="GY203" s="404">
        <v>21609.212114638744</v>
      </c>
      <c r="GZ203" s="404">
        <v>20580.202013941664</v>
      </c>
      <c r="HA203" s="404">
        <v>19600.192394230155</v>
      </c>
      <c r="HB203" s="404">
        <v>18666.849899266814</v>
      </c>
      <c r="HC203" s="404">
        <v>17777.952285016014</v>
      </c>
      <c r="HD203" s="404">
        <v>16931.38312858668</v>
      </c>
      <c r="HE203" s="404">
        <v>16125.12678913017</v>
      </c>
      <c r="HF203" s="404">
        <v>15357.263608695401</v>
      </c>
      <c r="HG203" s="404">
        <v>14625.965341614665</v>
      </c>
      <c r="HH203" s="404">
        <v>13929.490801537779</v>
      </c>
      <c r="HI203" s="404">
        <v>13266.181715750265</v>
      </c>
      <c r="HJ203" s="404">
        <v>12634.458776905014</v>
      </c>
      <c r="HK203" s="404">
        <v>12032.817882766678</v>
      </c>
      <c r="HL203" s="404">
        <v>11459.826555015887</v>
      </c>
      <c r="HM203" s="404">
        <v>10914.120528586556</v>
      </c>
      <c r="HN203" s="404">
        <v>10394.400503415771</v>
      </c>
      <c r="HO203" s="404">
        <v>9899.4290508721588</v>
      </c>
      <c r="HP203" s="404">
        <v>9428.0276674972956</v>
      </c>
      <c r="HQ203" s="404">
        <v>8979.0739690450428</v>
      </c>
      <c r="HR203" s="404">
        <v>8551.4990181381363</v>
      </c>
      <c r="HS203" s="404">
        <v>8144.2847791791764</v>
      </c>
      <c r="HT203" s="404">
        <v>7756.4616944563595</v>
      </c>
      <c r="HU203" s="404">
        <v>7387.1063756727226</v>
      </c>
      <c r="HV203" s="404">
        <v>7035.3394054025939</v>
      </c>
      <c r="HW203" s="404">
        <v>6700.3232432405648</v>
      </c>
      <c r="HX203" s="404">
        <v>6381.2602316576813</v>
      </c>
      <c r="HY203" s="404">
        <v>6077.3906968168385</v>
      </c>
      <c r="HZ203" s="404">
        <v>244897.95918367346</v>
      </c>
      <c r="IA203" s="404">
        <v>185235.62852516086</v>
      </c>
      <c r="IB203" s="408">
        <v>0.75637881647774019</v>
      </c>
      <c r="IC203" s="410"/>
    </row>
    <row r="204" spans="1:237" ht="90" customHeight="1" x14ac:dyDescent="0.2">
      <c r="A204" s="161" t="s">
        <v>2267</v>
      </c>
      <c r="B204" s="150" t="s">
        <v>2526</v>
      </c>
      <c r="C204" s="150" t="s">
        <v>2193</v>
      </c>
      <c r="D204" s="148">
        <v>4</v>
      </c>
      <c r="E204" s="150" t="s">
        <v>2540</v>
      </c>
      <c r="F204" s="151" t="s">
        <v>2541</v>
      </c>
      <c r="G204" s="151" t="s">
        <v>2542</v>
      </c>
      <c r="H204" s="79" t="s">
        <v>77</v>
      </c>
      <c r="I204" s="151" t="s">
        <v>2531</v>
      </c>
      <c r="J204" s="151">
        <v>40</v>
      </c>
      <c r="K204" s="227" t="s">
        <v>79</v>
      </c>
      <c r="L204" s="79">
        <v>10622</v>
      </c>
      <c r="M204" s="151" t="s">
        <v>2543</v>
      </c>
      <c r="N204" s="79" t="s">
        <v>81</v>
      </c>
      <c r="O204" s="13" t="s">
        <v>217</v>
      </c>
      <c r="P204" s="79" t="s">
        <v>218</v>
      </c>
      <c r="Q204" s="112" t="s">
        <v>100</v>
      </c>
      <c r="R204" s="79" t="s">
        <v>108</v>
      </c>
      <c r="S204" s="79" t="s">
        <v>99</v>
      </c>
      <c r="T204" s="79" t="s">
        <v>2533</v>
      </c>
      <c r="U204" s="79" t="s">
        <v>100</v>
      </c>
      <c r="V204" s="81">
        <v>1</v>
      </c>
      <c r="W204" s="149">
        <v>250000</v>
      </c>
      <c r="X204" s="149">
        <v>20000</v>
      </c>
      <c r="Y204" s="149">
        <v>0</v>
      </c>
      <c r="Z204" s="149">
        <v>0</v>
      </c>
      <c r="AA204" s="149">
        <v>0</v>
      </c>
      <c r="AB204" s="149">
        <v>50000</v>
      </c>
      <c r="AC204" s="149">
        <v>100000</v>
      </c>
      <c r="AD204" s="149">
        <v>100000</v>
      </c>
      <c r="AE204" s="149">
        <v>0</v>
      </c>
      <c r="AF204" s="149">
        <v>0</v>
      </c>
      <c r="AG204" s="149">
        <v>0</v>
      </c>
      <c r="AH204" s="149">
        <v>0</v>
      </c>
      <c r="AI204" s="79" t="s">
        <v>2544</v>
      </c>
      <c r="AJ204" s="149">
        <v>30000</v>
      </c>
      <c r="AK204" s="149">
        <v>0</v>
      </c>
      <c r="AL204" s="149">
        <v>0</v>
      </c>
      <c r="AM204" s="149">
        <v>0</v>
      </c>
      <c r="AN204" s="149">
        <v>30000</v>
      </c>
      <c r="AO204" s="149">
        <v>0</v>
      </c>
      <c r="AP204" s="149">
        <v>0</v>
      </c>
      <c r="AQ204" s="149">
        <v>0</v>
      </c>
      <c r="AR204" s="149">
        <v>0</v>
      </c>
      <c r="AS204" s="149">
        <v>0</v>
      </c>
      <c r="AT204" s="149">
        <v>0</v>
      </c>
      <c r="AU204" s="151"/>
      <c r="AV204" s="230">
        <v>1</v>
      </c>
      <c r="AW204" s="230">
        <v>0</v>
      </c>
      <c r="AX204" s="230" t="s">
        <v>3594</v>
      </c>
      <c r="AY204" s="141">
        <v>8</v>
      </c>
      <c r="AZ204" s="70">
        <v>1</v>
      </c>
      <c r="BA204" s="70">
        <v>1</v>
      </c>
      <c r="BB204" s="70">
        <v>0</v>
      </c>
      <c r="BC204" s="70">
        <v>1</v>
      </c>
      <c r="BD204" s="70">
        <v>1</v>
      </c>
      <c r="BE204" s="70">
        <v>1</v>
      </c>
      <c r="BF204" s="70">
        <v>1</v>
      </c>
      <c r="BG204" s="71">
        <v>0</v>
      </c>
      <c r="BH204" s="71">
        <v>1</v>
      </c>
      <c r="BI204" s="71">
        <v>0</v>
      </c>
      <c r="BJ204" s="71">
        <v>0</v>
      </c>
      <c r="BK204" s="71">
        <v>1</v>
      </c>
      <c r="BL204" s="70">
        <v>1</v>
      </c>
      <c r="BM204" s="70">
        <v>1</v>
      </c>
      <c r="BN204" s="70">
        <v>0</v>
      </c>
      <c r="BO204" s="70">
        <v>1</v>
      </c>
      <c r="BP204" s="403">
        <v>0</v>
      </c>
      <c r="BQ204" s="403">
        <v>0</v>
      </c>
      <c r="BR204" s="403">
        <v>0</v>
      </c>
      <c r="BS204" s="403">
        <v>80000</v>
      </c>
      <c r="BT204" s="403">
        <v>100000</v>
      </c>
      <c r="BU204" s="403">
        <v>100000</v>
      </c>
      <c r="BV204" s="403">
        <v>0</v>
      </c>
      <c r="BW204" s="403">
        <v>0</v>
      </c>
      <c r="BX204" s="403">
        <v>0</v>
      </c>
      <c r="BY204" s="403">
        <v>0</v>
      </c>
      <c r="BZ204" s="401">
        <v>0</v>
      </c>
      <c r="CA204" s="401">
        <v>0</v>
      </c>
      <c r="CB204" s="401">
        <v>0</v>
      </c>
      <c r="CC204" s="401">
        <v>0</v>
      </c>
      <c r="CD204" s="401">
        <v>0</v>
      </c>
      <c r="CE204" s="401">
        <v>0</v>
      </c>
      <c r="CF204" s="401">
        <v>0</v>
      </c>
      <c r="CG204" s="401">
        <v>0</v>
      </c>
      <c r="CH204" s="401">
        <v>0</v>
      </c>
      <c r="CI204" s="401">
        <v>0</v>
      </c>
      <c r="CJ204" s="401">
        <v>0</v>
      </c>
      <c r="CK204" s="401">
        <v>0</v>
      </c>
      <c r="CL204" s="401">
        <v>0</v>
      </c>
      <c r="CM204" s="401">
        <v>0</v>
      </c>
      <c r="CN204" s="401">
        <v>0</v>
      </c>
      <c r="CO204" s="401">
        <v>0</v>
      </c>
      <c r="CP204" s="401">
        <v>0</v>
      </c>
      <c r="CQ204" s="401">
        <v>0</v>
      </c>
      <c r="CR204" s="401">
        <v>0</v>
      </c>
      <c r="CS204" s="401">
        <v>0</v>
      </c>
      <c r="CT204" s="401">
        <v>0</v>
      </c>
      <c r="CU204" s="401">
        <v>0</v>
      </c>
      <c r="CV204" s="401">
        <v>0</v>
      </c>
      <c r="CW204" s="401">
        <v>0</v>
      </c>
      <c r="CX204" s="401">
        <v>0</v>
      </c>
      <c r="CY204" s="401">
        <v>0</v>
      </c>
      <c r="CZ204" s="401">
        <v>0</v>
      </c>
      <c r="DA204" s="401">
        <v>0</v>
      </c>
      <c r="DB204" s="401">
        <v>0</v>
      </c>
      <c r="DC204" s="401">
        <v>0</v>
      </c>
      <c r="DD204" s="401">
        <v>0</v>
      </c>
      <c r="DE204" s="401">
        <v>0</v>
      </c>
      <c r="DF204" s="401">
        <v>0</v>
      </c>
      <c r="DG204" s="403">
        <v>10622</v>
      </c>
      <c r="DH204" s="403">
        <v>10622</v>
      </c>
      <c r="DI204" s="403">
        <v>10622</v>
      </c>
      <c r="DJ204" s="403">
        <v>10622</v>
      </c>
      <c r="DK204" s="403">
        <v>10622</v>
      </c>
      <c r="DL204" s="403">
        <v>10622</v>
      </c>
      <c r="DM204" s="403">
        <v>10622</v>
      </c>
      <c r="DN204" s="403">
        <v>10622</v>
      </c>
      <c r="DO204" s="403">
        <v>10622</v>
      </c>
      <c r="DP204" s="403">
        <v>10622</v>
      </c>
      <c r="DQ204" s="403">
        <v>10622</v>
      </c>
      <c r="DR204" s="403">
        <v>10622</v>
      </c>
      <c r="DS204" s="403">
        <v>10622</v>
      </c>
      <c r="DT204" s="403">
        <v>10622</v>
      </c>
      <c r="DU204" s="403">
        <v>10622</v>
      </c>
      <c r="DV204" s="403">
        <v>10622</v>
      </c>
      <c r="DW204" s="403">
        <v>10622</v>
      </c>
      <c r="DX204" s="403">
        <v>10622</v>
      </c>
      <c r="DY204" s="403">
        <v>10622</v>
      </c>
      <c r="DZ204" s="403">
        <v>10622</v>
      </c>
      <c r="EA204" s="403">
        <v>10622</v>
      </c>
      <c r="EB204" s="403">
        <v>10622</v>
      </c>
      <c r="EC204" s="403">
        <v>10622</v>
      </c>
      <c r="ED204" s="403">
        <v>10622</v>
      </c>
      <c r="EE204" s="403">
        <v>10622</v>
      </c>
      <c r="EF204" s="403">
        <v>10622</v>
      </c>
      <c r="EG204" s="403">
        <v>10622</v>
      </c>
      <c r="EH204" s="403">
        <v>10622</v>
      </c>
      <c r="EI204" s="403">
        <v>10622</v>
      </c>
      <c r="EJ204" s="403">
        <v>10622</v>
      </c>
      <c r="EK204" s="403">
        <v>10622</v>
      </c>
      <c r="EL204" s="403">
        <v>10622</v>
      </c>
      <c r="EM204" s="403">
        <v>10622</v>
      </c>
      <c r="EN204" s="403">
        <v>10622</v>
      </c>
      <c r="EO204" s="403">
        <v>10622</v>
      </c>
      <c r="EP204" s="403">
        <v>10622</v>
      </c>
      <c r="EQ204" s="403">
        <v>10622</v>
      </c>
      <c r="ER204" s="403">
        <v>10622</v>
      </c>
      <c r="ES204" s="403">
        <v>10622</v>
      </c>
      <c r="ET204" s="403">
        <v>10622</v>
      </c>
      <c r="EU204" s="403">
        <v>10622</v>
      </c>
      <c r="EV204" s="403">
        <v>10622</v>
      </c>
      <c r="EW204" s="403">
        <v>10622</v>
      </c>
      <c r="EX204" s="404">
        <v>0</v>
      </c>
      <c r="EY204" s="404">
        <v>69107.007882518083</v>
      </c>
      <c r="EZ204" s="404">
        <v>82270.247479188198</v>
      </c>
      <c r="FA204" s="404">
        <v>78352.616646845898</v>
      </c>
      <c r="FB204" s="404">
        <v>0</v>
      </c>
      <c r="FC204" s="404">
        <v>0</v>
      </c>
      <c r="FD204" s="404">
        <v>0</v>
      </c>
      <c r="FE204" s="404">
        <v>0</v>
      </c>
      <c r="FF204" s="404">
        <v>0</v>
      </c>
      <c r="FG204" s="404">
        <v>0</v>
      </c>
      <c r="FH204" s="404">
        <v>0</v>
      </c>
      <c r="FI204" s="404">
        <v>0</v>
      </c>
      <c r="FJ204" s="404">
        <v>0</v>
      </c>
      <c r="FK204" s="404">
        <v>0</v>
      </c>
      <c r="FL204" s="404">
        <v>0</v>
      </c>
      <c r="FM204" s="404">
        <v>0</v>
      </c>
      <c r="FN204" s="404">
        <v>0</v>
      </c>
      <c r="FO204" s="404">
        <v>0</v>
      </c>
      <c r="FP204" s="404">
        <v>0</v>
      </c>
      <c r="FQ204" s="404">
        <v>0</v>
      </c>
      <c r="FR204" s="404">
        <v>0</v>
      </c>
      <c r="FS204" s="404">
        <v>0</v>
      </c>
      <c r="FT204" s="404">
        <v>0</v>
      </c>
      <c r="FU204" s="404">
        <v>0</v>
      </c>
      <c r="FV204" s="404">
        <v>0</v>
      </c>
      <c r="FW204" s="404">
        <v>0</v>
      </c>
      <c r="FX204" s="404">
        <v>0</v>
      </c>
      <c r="FY204" s="404">
        <v>0</v>
      </c>
      <c r="FZ204" s="404">
        <v>0</v>
      </c>
      <c r="GA204" s="404">
        <v>0</v>
      </c>
      <c r="GB204" s="404">
        <v>0</v>
      </c>
      <c r="GC204" s="404">
        <v>0</v>
      </c>
      <c r="GD204" s="404">
        <v>0</v>
      </c>
      <c r="GE204" s="404">
        <v>0</v>
      </c>
      <c r="GF204" s="404">
        <v>0</v>
      </c>
      <c r="GG204" s="404">
        <v>0</v>
      </c>
      <c r="GH204" s="404">
        <v>0</v>
      </c>
      <c r="GI204" s="404">
        <v>0</v>
      </c>
      <c r="GJ204" s="404">
        <v>0</v>
      </c>
      <c r="GK204" s="404">
        <v>0</v>
      </c>
      <c r="GL204" s="404">
        <v>9634.4671201814053</v>
      </c>
      <c r="GM204" s="404">
        <v>9175.6829716013381</v>
      </c>
      <c r="GN204" s="404">
        <v>8738.7456872393705</v>
      </c>
      <c r="GO204" s="404">
        <v>8322.6149402279716</v>
      </c>
      <c r="GP204" s="404">
        <v>7926.2999430742593</v>
      </c>
      <c r="GQ204" s="404">
        <v>7548.8570886421503</v>
      </c>
      <c r="GR204" s="404">
        <v>7189.3877034687148</v>
      </c>
      <c r="GS204" s="404">
        <v>6847.0359080654425</v>
      </c>
      <c r="GT204" s="404">
        <v>6520.9865791099455</v>
      </c>
      <c r="GU204" s="404">
        <v>6210.463408676138</v>
      </c>
      <c r="GV204" s="404">
        <v>5914.7270558820373</v>
      </c>
      <c r="GW204" s="404">
        <v>5633.0733865543198</v>
      </c>
      <c r="GX204" s="404">
        <v>5364.8317967184012</v>
      </c>
      <c r="GY204" s="404">
        <v>5109.3636159222851</v>
      </c>
      <c r="GZ204" s="404">
        <v>4866.0605865926527</v>
      </c>
      <c r="HA204" s="404">
        <v>4634.3434158025266</v>
      </c>
      <c r="HB204" s="404">
        <v>4413.6603960024058</v>
      </c>
      <c r="HC204" s="404">
        <v>4203.4860914308629</v>
      </c>
      <c r="HD204" s="404">
        <v>4003.3200870770124</v>
      </c>
      <c r="HE204" s="404">
        <v>3812.6857972162024</v>
      </c>
      <c r="HF204" s="404">
        <v>3631.1293306820976</v>
      </c>
      <c r="HG204" s="404">
        <v>3458.2184101734256</v>
      </c>
      <c r="HH204" s="404">
        <v>3293.5413430223107</v>
      </c>
      <c r="HI204" s="404">
        <v>3136.7060409736291</v>
      </c>
      <c r="HJ204" s="404">
        <v>2987.3390866415516</v>
      </c>
      <c r="HK204" s="404">
        <v>2845.0848444205249</v>
      </c>
      <c r="HL204" s="404">
        <v>2709.6046137338335</v>
      </c>
      <c r="HM204" s="404">
        <v>2580.5758226036505</v>
      </c>
      <c r="HN204" s="404">
        <v>2457.6912596225252</v>
      </c>
      <c r="HO204" s="404">
        <v>2340.658342497642</v>
      </c>
      <c r="HP204" s="404">
        <v>2229.1984214263261</v>
      </c>
      <c r="HQ204" s="404">
        <v>2123.0461156441202</v>
      </c>
      <c r="HR204" s="404">
        <v>2021.9486815658286</v>
      </c>
      <c r="HS204" s="404">
        <v>1925.6654110150746</v>
      </c>
      <c r="HT204" s="404">
        <v>1833.967058109595</v>
      </c>
      <c r="HU204" s="404">
        <v>1746.6352934377094</v>
      </c>
      <c r="HV204" s="404">
        <v>1663.4621842263903</v>
      </c>
      <c r="HW204" s="404">
        <v>1584.2496992632284</v>
      </c>
      <c r="HX204" s="404">
        <v>1508.809237393551</v>
      </c>
      <c r="HY204" s="404">
        <v>1436.9611784700485</v>
      </c>
      <c r="HZ204" s="404">
        <v>229729.87200855219</v>
      </c>
      <c r="IA204" s="404">
        <v>173584.58595440848</v>
      </c>
      <c r="IB204" s="408">
        <v>0.7556030238329059</v>
      </c>
      <c r="IC204" s="410"/>
    </row>
    <row r="205" spans="1:237" ht="90" customHeight="1" x14ac:dyDescent="0.2">
      <c r="A205" s="231" t="s">
        <v>784</v>
      </c>
      <c r="B205" s="85" t="s">
        <v>785</v>
      </c>
      <c r="C205" s="85" t="s">
        <v>817</v>
      </c>
      <c r="D205" s="199">
        <v>8</v>
      </c>
      <c r="E205" s="85" t="s">
        <v>818</v>
      </c>
      <c r="F205" s="95" t="s">
        <v>819</v>
      </c>
      <c r="G205" s="95" t="s">
        <v>820</v>
      </c>
      <c r="H205" s="90" t="s">
        <v>77</v>
      </c>
      <c r="I205" s="95" t="s">
        <v>789</v>
      </c>
      <c r="J205" s="90">
        <v>40</v>
      </c>
      <c r="K205" s="227" t="s">
        <v>94</v>
      </c>
      <c r="L205" s="74">
        <v>8000</v>
      </c>
      <c r="M205" s="85" t="s">
        <v>853</v>
      </c>
      <c r="N205" s="90" t="s">
        <v>96</v>
      </c>
      <c r="O205" s="90" t="s">
        <v>217</v>
      </c>
      <c r="P205" s="90" t="s">
        <v>218</v>
      </c>
      <c r="Q205" s="112" t="s">
        <v>100</v>
      </c>
      <c r="R205" s="90" t="s">
        <v>226</v>
      </c>
      <c r="S205" s="90" t="s">
        <v>790</v>
      </c>
      <c r="T205" s="90" t="s">
        <v>791</v>
      </c>
      <c r="U205" s="90" t="s">
        <v>100</v>
      </c>
      <c r="V205" s="193">
        <v>1</v>
      </c>
      <c r="W205" s="192">
        <v>200000</v>
      </c>
      <c r="X205" s="192">
        <v>4500</v>
      </c>
      <c r="Y205" s="192">
        <v>0</v>
      </c>
      <c r="Z205" s="192">
        <v>0</v>
      </c>
      <c r="AA205" s="192">
        <v>100000</v>
      </c>
      <c r="AB205" s="192">
        <v>100000</v>
      </c>
      <c r="AC205" s="192">
        <v>0</v>
      </c>
      <c r="AD205" s="192">
        <v>0</v>
      </c>
      <c r="AE205" s="192">
        <v>0</v>
      </c>
      <c r="AF205" s="192">
        <v>0</v>
      </c>
      <c r="AG205" s="192">
        <v>0</v>
      </c>
      <c r="AH205" s="192">
        <v>0</v>
      </c>
      <c r="AI205" s="90" t="s">
        <v>88</v>
      </c>
      <c r="AJ205" s="192">
        <v>0</v>
      </c>
      <c r="AK205" s="192">
        <v>0</v>
      </c>
      <c r="AL205" s="192">
        <v>0</v>
      </c>
      <c r="AM205" s="192">
        <v>0</v>
      </c>
      <c r="AN205" s="192">
        <v>0</v>
      </c>
      <c r="AO205" s="192">
        <v>0</v>
      </c>
      <c r="AP205" s="192">
        <v>0</v>
      </c>
      <c r="AQ205" s="192">
        <v>0</v>
      </c>
      <c r="AR205" s="192">
        <v>0</v>
      </c>
      <c r="AS205" s="192">
        <v>0</v>
      </c>
      <c r="AT205" s="192">
        <v>0</v>
      </c>
      <c r="AU205" s="95"/>
      <c r="AV205" s="230">
        <v>1</v>
      </c>
      <c r="AW205" s="230">
        <v>0</v>
      </c>
      <c r="AX205" s="230" t="s">
        <v>3594</v>
      </c>
      <c r="AY205" s="141">
        <v>8</v>
      </c>
      <c r="AZ205" s="70">
        <v>1</v>
      </c>
      <c r="BA205" s="70">
        <v>1</v>
      </c>
      <c r="BB205" s="70">
        <v>1</v>
      </c>
      <c r="BC205" s="70">
        <v>1</v>
      </c>
      <c r="BD205" s="70">
        <v>1</v>
      </c>
      <c r="BE205" s="70">
        <v>1</v>
      </c>
      <c r="BF205" s="70">
        <v>1</v>
      </c>
      <c r="BG205" s="71">
        <v>0</v>
      </c>
      <c r="BH205" s="71">
        <v>0</v>
      </c>
      <c r="BI205" s="71">
        <v>0</v>
      </c>
      <c r="BJ205" s="71">
        <v>0</v>
      </c>
      <c r="BK205" s="71">
        <v>0</v>
      </c>
      <c r="BL205" s="70">
        <v>1</v>
      </c>
      <c r="BM205" s="70">
        <v>1</v>
      </c>
      <c r="BN205" s="70">
        <v>0</v>
      </c>
      <c r="BO205" s="70">
        <v>1</v>
      </c>
      <c r="BP205" s="403">
        <v>0</v>
      </c>
      <c r="BQ205" s="403">
        <v>0</v>
      </c>
      <c r="BR205" s="403">
        <v>100000</v>
      </c>
      <c r="BS205" s="403">
        <v>100000</v>
      </c>
      <c r="BT205" s="403">
        <v>0</v>
      </c>
      <c r="BU205" s="403">
        <v>0</v>
      </c>
      <c r="BV205" s="403">
        <v>0</v>
      </c>
      <c r="BW205" s="403">
        <v>0</v>
      </c>
      <c r="BX205" s="403">
        <v>0</v>
      </c>
      <c r="BY205" s="403">
        <v>0</v>
      </c>
      <c r="BZ205" s="401">
        <v>0</v>
      </c>
      <c r="CA205" s="401">
        <v>0</v>
      </c>
      <c r="CB205" s="401">
        <v>0</v>
      </c>
      <c r="CC205" s="401">
        <v>0</v>
      </c>
      <c r="CD205" s="401">
        <v>0</v>
      </c>
      <c r="CE205" s="401">
        <v>0</v>
      </c>
      <c r="CF205" s="401">
        <v>0</v>
      </c>
      <c r="CG205" s="401">
        <v>0</v>
      </c>
      <c r="CH205" s="401">
        <v>0</v>
      </c>
      <c r="CI205" s="401">
        <v>0</v>
      </c>
      <c r="CJ205" s="401">
        <v>0</v>
      </c>
      <c r="CK205" s="401">
        <v>0</v>
      </c>
      <c r="CL205" s="401">
        <v>0</v>
      </c>
      <c r="CM205" s="401">
        <v>0</v>
      </c>
      <c r="CN205" s="401">
        <v>0</v>
      </c>
      <c r="CO205" s="401">
        <v>0</v>
      </c>
      <c r="CP205" s="401">
        <v>0</v>
      </c>
      <c r="CQ205" s="401">
        <v>0</v>
      </c>
      <c r="CR205" s="401">
        <v>0</v>
      </c>
      <c r="CS205" s="401">
        <v>0</v>
      </c>
      <c r="CT205" s="401">
        <v>0</v>
      </c>
      <c r="CU205" s="401">
        <v>0</v>
      </c>
      <c r="CV205" s="401">
        <v>0</v>
      </c>
      <c r="CW205" s="401">
        <v>0</v>
      </c>
      <c r="CX205" s="401">
        <v>0</v>
      </c>
      <c r="CY205" s="401">
        <v>0</v>
      </c>
      <c r="CZ205" s="401">
        <v>0</v>
      </c>
      <c r="DA205" s="401">
        <v>0</v>
      </c>
      <c r="DB205" s="401">
        <v>0</v>
      </c>
      <c r="DC205" s="401">
        <v>0</v>
      </c>
      <c r="DD205" s="401">
        <v>0</v>
      </c>
      <c r="DE205" s="401">
        <v>0</v>
      </c>
      <c r="DF205" s="401">
        <v>0</v>
      </c>
      <c r="DG205" s="403">
        <v>8000</v>
      </c>
      <c r="DH205" s="403">
        <v>8000</v>
      </c>
      <c r="DI205" s="403">
        <v>8000</v>
      </c>
      <c r="DJ205" s="403">
        <v>8000</v>
      </c>
      <c r="DK205" s="403">
        <v>8000</v>
      </c>
      <c r="DL205" s="403">
        <v>8000</v>
      </c>
      <c r="DM205" s="403">
        <v>8000</v>
      </c>
      <c r="DN205" s="403">
        <v>8000</v>
      </c>
      <c r="DO205" s="403">
        <v>8000</v>
      </c>
      <c r="DP205" s="403">
        <v>8000</v>
      </c>
      <c r="DQ205" s="403">
        <v>8000</v>
      </c>
      <c r="DR205" s="403">
        <v>8000</v>
      </c>
      <c r="DS205" s="403">
        <v>8000</v>
      </c>
      <c r="DT205" s="403">
        <v>8000</v>
      </c>
      <c r="DU205" s="403">
        <v>8000</v>
      </c>
      <c r="DV205" s="403">
        <v>8000</v>
      </c>
      <c r="DW205" s="403">
        <v>8000</v>
      </c>
      <c r="DX205" s="403">
        <v>8000</v>
      </c>
      <c r="DY205" s="403">
        <v>8000</v>
      </c>
      <c r="DZ205" s="403">
        <v>8000</v>
      </c>
      <c r="EA205" s="403">
        <v>8000</v>
      </c>
      <c r="EB205" s="403">
        <v>8000</v>
      </c>
      <c r="EC205" s="403">
        <v>8000</v>
      </c>
      <c r="ED205" s="403">
        <v>8000</v>
      </c>
      <c r="EE205" s="403">
        <v>8000</v>
      </c>
      <c r="EF205" s="403">
        <v>8000</v>
      </c>
      <c r="EG205" s="403">
        <v>8000</v>
      </c>
      <c r="EH205" s="403">
        <v>8000</v>
      </c>
      <c r="EI205" s="403">
        <v>8000</v>
      </c>
      <c r="EJ205" s="403">
        <v>8000</v>
      </c>
      <c r="EK205" s="403">
        <v>8000</v>
      </c>
      <c r="EL205" s="403">
        <v>8000</v>
      </c>
      <c r="EM205" s="403">
        <v>8000</v>
      </c>
      <c r="EN205" s="403">
        <v>8000</v>
      </c>
      <c r="EO205" s="403">
        <v>8000</v>
      </c>
      <c r="EP205" s="403">
        <v>8000</v>
      </c>
      <c r="EQ205" s="403">
        <v>8000</v>
      </c>
      <c r="ER205" s="403">
        <v>8000</v>
      </c>
      <c r="ES205" s="403">
        <v>8000</v>
      </c>
      <c r="ET205" s="403">
        <v>8000</v>
      </c>
      <c r="EU205" s="403">
        <v>8000</v>
      </c>
      <c r="EV205" s="403">
        <v>8000</v>
      </c>
      <c r="EW205" s="403">
        <v>8000</v>
      </c>
      <c r="EX205" s="404">
        <v>90702.947845804985</v>
      </c>
      <c r="EY205" s="404">
        <v>86383.759853147596</v>
      </c>
      <c r="EZ205" s="404">
        <v>0</v>
      </c>
      <c r="FA205" s="404">
        <v>0</v>
      </c>
      <c r="FB205" s="404">
        <v>0</v>
      </c>
      <c r="FC205" s="404">
        <v>0</v>
      </c>
      <c r="FD205" s="404">
        <v>0</v>
      </c>
      <c r="FE205" s="404">
        <v>0</v>
      </c>
      <c r="FF205" s="404">
        <v>0</v>
      </c>
      <c r="FG205" s="404">
        <v>0</v>
      </c>
      <c r="FH205" s="404">
        <v>0</v>
      </c>
      <c r="FI205" s="404">
        <v>0</v>
      </c>
      <c r="FJ205" s="404">
        <v>0</v>
      </c>
      <c r="FK205" s="404">
        <v>0</v>
      </c>
      <c r="FL205" s="404">
        <v>0</v>
      </c>
      <c r="FM205" s="404">
        <v>0</v>
      </c>
      <c r="FN205" s="404">
        <v>0</v>
      </c>
      <c r="FO205" s="404">
        <v>0</v>
      </c>
      <c r="FP205" s="404">
        <v>0</v>
      </c>
      <c r="FQ205" s="404">
        <v>0</v>
      </c>
      <c r="FR205" s="404">
        <v>0</v>
      </c>
      <c r="FS205" s="404">
        <v>0</v>
      </c>
      <c r="FT205" s="404">
        <v>0</v>
      </c>
      <c r="FU205" s="404">
        <v>0</v>
      </c>
      <c r="FV205" s="404">
        <v>0</v>
      </c>
      <c r="FW205" s="404">
        <v>0</v>
      </c>
      <c r="FX205" s="404">
        <v>0</v>
      </c>
      <c r="FY205" s="404">
        <v>0</v>
      </c>
      <c r="FZ205" s="404">
        <v>0</v>
      </c>
      <c r="GA205" s="404">
        <v>0</v>
      </c>
      <c r="GB205" s="404">
        <v>0</v>
      </c>
      <c r="GC205" s="404">
        <v>0</v>
      </c>
      <c r="GD205" s="404">
        <v>0</v>
      </c>
      <c r="GE205" s="404">
        <v>0</v>
      </c>
      <c r="GF205" s="404">
        <v>0</v>
      </c>
      <c r="GG205" s="404">
        <v>0</v>
      </c>
      <c r="GH205" s="404">
        <v>0</v>
      </c>
      <c r="GI205" s="404">
        <v>0</v>
      </c>
      <c r="GJ205" s="404">
        <v>0</v>
      </c>
      <c r="GK205" s="404">
        <v>0</v>
      </c>
      <c r="GL205" s="404">
        <v>7256.235827664399</v>
      </c>
      <c r="GM205" s="404">
        <v>6910.7007882518083</v>
      </c>
      <c r="GN205" s="404">
        <v>6581.6197983350557</v>
      </c>
      <c r="GO205" s="404">
        <v>6268.209331747672</v>
      </c>
      <c r="GP205" s="404">
        <v>5969.7231730930216</v>
      </c>
      <c r="GQ205" s="404">
        <v>5685.4506410409713</v>
      </c>
      <c r="GR205" s="404">
        <v>5414.7148962294978</v>
      </c>
      <c r="GS205" s="404">
        <v>5156.8713297423783</v>
      </c>
      <c r="GT205" s="404">
        <v>4911.3060283260747</v>
      </c>
      <c r="GU205" s="404">
        <v>4677.4343126914991</v>
      </c>
      <c r="GV205" s="404">
        <v>4454.6993454204758</v>
      </c>
      <c r="GW205" s="404">
        <v>4242.5708051623578</v>
      </c>
      <c r="GX205" s="404">
        <v>4040.5436239641508</v>
      </c>
      <c r="GY205" s="404">
        <v>3848.1367847277616</v>
      </c>
      <c r="GZ205" s="404">
        <v>3664.8921759312016</v>
      </c>
      <c r="HA205" s="404">
        <v>3490.3735008868584</v>
      </c>
      <c r="HB205" s="404">
        <v>3324.165238939865</v>
      </c>
      <c r="HC205" s="404">
        <v>3165.8716561332049</v>
      </c>
      <c r="HD205" s="404">
        <v>3015.1158629840047</v>
      </c>
      <c r="HE205" s="404">
        <v>2871.5389171276238</v>
      </c>
      <c r="HF205" s="404">
        <v>2734.798968692975</v>
      </c>
      <c r="HG205" s="404">
        <v>2604.5704463742613</v>
      </c>
      <c r="HH205" s="404">
        <v>2480.5432822612015</v>
      </c>
      <c r="HI205" s="404">
        <v>2362.422173582097</v>
      </c>
      <c r="HJ205" s="404">
        <v>2249.9258796019967</v>
      </c>
      <c r="HK205" s="404">
        <v>2142.7865520019018</v>
      </c>
      <c r="HL205" s="404">
        <v>2040.7490971446684</v>
      </c>
      <c r="HM205" s="404">
        <v>1943.5705687092077</v>
      </c>
      <c r="HN205" s="404">
        <v>1851.0195892468651</v>
      </c>
      <c r="HO205" s="404">
        <v>1762.8757992827279</v>
      </c>
      <c r="HP205" s="404">
        <v>1678.9293326502172</v>
      </c>
      <c r="HQ205" s="404">
        <v>1598.9803168097308</v>
      </c>
      <c r="HR205" s="404">
        <v>1522.8383969616484</v>
      </c>
      <c r="HS205" s="404">
        <v>1450.3222828206171</v>
      </c>
      <c r="HT205" s="404">
        <v>1381.2593169720167</v>
      </c>
      <c r="HU205" s="404">
        <v>1315.4850637828729</v>
      </c>
      <c r="HV205" s="404">
        <v>1252.8429178884505</v>
      </c>
      <c r="HW205" s="404">
        <v>1193.1837313223336</v>
      </c>
      <c r="HX205" s="404">
        <v>1136.3654584022227</v>
      </c>
      <c r="HY205" s="404">
        <v>1082.2528175259263</v>
      </c>
      <c r="HZ205" s="404">
        <v>177086.70769895258</v>
      </c>
      <c r="IA205" s="404">
        <v>130735.89603043385</v>
      </c>
      <c r="IB205" s="408">
        <v>0.73825922752307804</v>
      </c>
      <c r="IC205" s="410"/>
    </row>
    <row r="206" spans="1:237" s="181" customFormat="1" ht="90" customHeight="1" x14ac:dyDescent="0.25">
      <c r="A206" s="231" t="s">
        <v>761</v>
      </c>
      <c r="B206" s="85" t="s">
        <v>762</v>
      </c>
      <c r="C206" s="85" t="s">
        <v>770</v>
      </c>
      <c r="D206" s="199">
        <v>2</v>
      </c>
      <c r="E206" s="275" t="s">
        <v>771</v>
      </c>
      <c r="F206" s="95" t="s">
        <v>772</v>
      </c>
      <c r="G206" s="95" t="s">
        <v>773</v>
      </c>
      <c r="H206" s="90" t="s">
        <v>77</v>
      </c>
      <c r="I206" s="95" t="s">
        <v>767</v>
      </c>
      <c r="J206" s="95">
        <v>10</v>
      </c>
      <c r="K206" s="227" t="s">
        <v>79</v>
      </c>
      <c r="L206" s="74">
        <v>5000</v>
      </c>
      <c r="M206" s="90" t="s">
        <v>774</v>
      </c>
      <c r="N206" s="90" t="s">
        <v>81</v>
      </c>
      <c r="O206" s="90" t="s">
        <v>133</v>
      </c>
      <c r="P206" s="90" t="s">
        <v>468</v>
      </c>
      <c r="Q206" s="112" t="s">
        <v>100</v>
      </c>
      <c r="R206" s="90" t="s">
        <v>108</v>
      </c>
      <c r="S206" s="90" t="s">
        <v>191</v>
      </c>
      <c r="T206" s="90" t="s">
        <v>775</v>
      </c>
      <c r="U206" s="90" t="s">
        <v>100</v>
      </c>
      <c r="V206" s="193">
        <v>0.90910000000000002</v>
      </c>
      <c r="W206" s="94">
        <v>55000</v>
      </c>
      <c r="X206" s="94">
        <v>5000</v>
      </c>
      <c r="Y206" s="94">
        <v>0</v>
      </c>
      <c r="Z206" s="94">
        <v>0</v>
      </c>
      <c r="AA206" s="94">
        <v>55000</v>
      </c>
      <c r="AB206" s="94">
        <v>0</v>
      </c>
      <c r="AC206" s="94">
        <v>0</v>
      </c>
      <c r="AD206" s="94">
        <v>0</v>
      </c>
      <c r="AE206" s="192">
        <v>0</v>
      </c>
      <c r="AF206" s="192">
        <v>0</v>
      </c>
      <c r="AG206" s="192">
        <v>0</v>
      </c>
      <c r="AH206" s="192">
        <v>0</v>
      </c>
      <c r="AI206" s="90" t="s">
        <v>88</v>
      </c>
      <c r="AJ206" s="94">
        <v>0</v>
      </c>
      <c r="AK206" s="94">
        <v>0</v>
      </c>
      <c r="AL206" s="94">
        <v>0</v>
      </c>
      <c r="AM206" s="94">
        <v>0</v>
      </c>
      <c r="AN206" s="94">
        <v>0</v>
      </c>
      <c r="AO206" s="94">
        <v>0</v>
      </c>
      <c r="AP206" s="94">
        <v>0</v>
      </c>
      <c r="AQ206" s="192">
        <v>0</v>
      </c>
      <c r="AR206" s="192">
        <v>0</v>
      </c>
      <c r="AS206" s="192">
        <v>0</v>
      </c>
      <c r="AT206" s="192">
        <v>0</v>
      </c>
      <c r="AU206" s="95" t="s">
        <v>776</v>
      </c>
      <c r="AV206" s="230">
        <v>1</v>
      </c>
      <c r="AW206" s="230">
        <v>0</v>
      </c>
      <c r="AX206" s="230" t="s">
        <v>3595</v>
      </c>
      <c r="AY206" s="141">
        <v>8</v>
      </c>
      <c r="AZ206" s="70">
        <v>1</v>
      </c>
      <c r="BA206" s="70">
        <v>1</v>
      </c>
      <c r="BB206" s="70">
        <v>0</v>
      </c>
      <c r="BC206" s="70">
        <v>1</v>
      </c>
      <c r="BD206" s="70">
        <v>1</v>
      </c>
      <c r="BE206" s="70">
        <v>1</v>
      </c>
      <c r="BF206" s="70">
        <v>1</v>
      </c>
      <c r="BG206" s="71">
        <v>0</v>
      </c>
      <c r="BH206" s="71">
        <v>1</v>
      </c>
      <c r="BI206" s="71">
        <v>0</v>
      </c>
      <c r="BJ206" s="71">
        <v>0</v>
      </c>
      <c r="BK206" s="71">
        <v>1</v>
      </c>
      <c r="BL206" s="70">
        <v>1</v>
      </c>
      <c r="BM206" s="70">
        <v>1</v>
      </c>
      <c r="BN206" s="70">
        <v>0</v>
      </c>
      <c r="BO206" s="70">
        <v>1</v>
      </c>
      <c r="BP206" s="403">
        <v>0</v>
      </c>
      <c r="BQ206" s="403">
        <v>0</v>
      </c>
      <c r="BR206" s="403">
        <v>55000</v>
      </c>
      <c r="BS206" s="403">
        <v>0</v>
      </c>
      <c r="BT206" s="403">
        <v>0</v>
      </c>
      <c r="BU206" s="403">
        <v>0</v>
      </c>
      <c r="BV206" s="403">
        <v>0</v>
      </c>
      <c r="BW206" s="403">
        <v>0</v>
      </c>
      <c r="BX206" s="403">
        <v>0</v>
      </c>
      <c r="BY206" s="403">
        <v>0</v>
      </c>
      <c r="BZ206" s="401">
        <v>0</v>
      </c>
      <c r="CA206" s="401">
        <v>0</v>
      </c>
      <c r="CB206" s="401">
        <v>0</v>
      </c>
      <c r="CC206" s="401">
        <v>0</v>
      </c>
      <c r="CD206" s="401">
        <v>0</v>
      </c>
      <c r="CE206" s="401">
        <v>0</v>
      </c>
      <c r="CF206" s="401">
        <v>0</v>
      </c>
      <c r="CG206" s="401">
        <v>0</v>
      </c>
      <c r="CH206" s="401">
        <v>0</v>
      </c>
      <c r="CI206" s="401">
        <v>0</v>
      </c>
      <c r="CJ206" s="401">
        <v>0</v>
      </c>
      <c r="CK206" s="401">
        <v>0</v>
      </c>
      <c r="CL206" s="401">
        <v>0</v>
      </c>
      <c r="CM206" s="401">
        <v>0</v>
      </c>
      <c r="CN206" s="401">
        <v>0</v>
      </c>
      <c r="CO206" s="401">
        <v>0</v>
      </c>
      <c r="CP206" s="401">
        <v>0</v>
      </c>
      <c r="CQ206" s="401">
        <v>0</v>
      </c>
      <c r="CR206" s="401">
        <v>0</v>
      </c>
      <c r="CS206" s="401">
        <v>0</v>
      </c>
      <c r="CT206" s="401">
        <v>0</v>
      </c>
      <c r="CU206" s="401">
        <v>0</v>
      </c>
      <c r="CV206" s="401">
        <v>0</v>
      </c>
      <c r="CW206" s="401">
        <v>0</v>
      </c>
      <c r="CX206" s="401">
        <v>0</v>
      </c>
      <c r="CY206" s="401">
        <v>0</v>
      </c>
      <c r="CZ206" s="401">
        <v>0</v>
      </c>
      <c r="DA206" s="401">
        <v>0</v>
      </c>
      <c r="DB206" s="401">
        <v>0</v>
      </c>
      <c r="DC206" s="401">
        <v>0</v>
      </c>
      <c r="DD206" s="401">
        <v>0</v>
      </c>
      <c r="DE206" s="401">
        <v>0</v>
      </c>
      <c r="DF206" s="401">
        <v>0</v>
      </c>
      <c r="DG206" s="403">
        <v>5000</v>
      </c>
      <c r="DH206" s="403">
        <v>5000</v>
      </c>
      <c r="DI206" s="403">
        <v>5000</v>
      </c>
      <c r="DJ206" s="403">
        <v>5000</v>
      </c>
      <c r="DK206" s="403">
        <v>5000</v>
      </c>
      <c r="DL206" s="403">
        <v>5000</v>
      </c>
      <c r="DM206" s="403">
        <v>5000</v>
      </c>
      <c r="DN206" s="403">
        <v>5000</v>
      </c>
      <c r="DO206" s="403">
        <v>5000</v>
      </c>
      <c r="DP206" s="403">
        <v>5000</v>
      </c>
      <c r="DQ206" s="403">
        <v>5000</v>
      </c>
      <c r="DR206" s="403">
        <v>5000</v>
      </c>
      <c r="DS206" s="403">
        <v>5000</v>
      </c>
      <c r="DT206" s="403">
        <v>5000</v>
      </c>
      <c r="DU206" s="403">
        <v>5000</v>
      </c>
      <c r="DV206" s="403">
        <v>5000</v>
      </c>
      <c r="DW206" s="403">
        <v>5000</v>
      </c>
      <c r="DX206" s="403">
        <v>5000</v>
      </c>
      <c r="DY206" s="403">
        <v>5000</v>
      </c>
      <c r="DZ206" s="403">
        <v>5000</v>
      </c>
      <c r="EA206" s="403">
        <v>5000</v>
      </c>
      <c r="EB206" s="403">
        <v>5000</v>
      </c>
      <c r="EC206" s="403">
        <v>5000</v>
      </c>
      <c r="ED206" s="403">
        <v>5000</v>
      </c>
      <c r="EE206" s="403">
        <v>5000</v>
      </c>
      <c r="EF206" s="403">
        <v>5000</v>
      </c>
      <c r="EG206" s="403">
        <v>5000</v>
      </c>
      <c r="EH206" s="403">
        <v>5000</v>
      </c>
      <c r="EI206" s="403">
        <v>5000</v>
      </c>
      <c r="EJ206" s="403">
        <v>5000</v>
      </c>
      <c r="EK206" s="403">
        <v>5000</v>
      </c>
      <c r="EL206" s="403">
        <v>5000</v>
      </c>
      <c r="EM206" s="403">
        <v>5000</v>
      </c>
      <c r="EN206" s="403">
        <v>5000</v>
      </c>
      <c r="EO206" s="403">
        <v>5000</v>
      </c>
      <c r="EP206" s="403">
        <v>5000</v>
      </c>
      <c r="EQ206" s="403">
        <v>5000</v>
      </c>
      <c r="ER206" s="403">
        <v>5000</v>
      </c>
      <c r="ES206" s="403">
        <v>5000</v>
      </c>
      <c r="ET206" s="403">
        <v>5000</v>
      </c>
      <c r="EU206" s="403">
        <v>5000</v>
      </c>
      <c r="EV206" s="403">
        <v>5000</v>
      </c>
      <c r="EW206" s="403">
        <v>5000</v>
      </c>
      <c r="EX206" s="404">
        <v>49886.621315192744</v>
      </c>
      <c r="EY206" s="404">
        <v>0</v>
      </c>
      <c r="EZ206" s="404">
        <v>0</v>
      </c>
      <c r="FA206" s="404">
        <v>0</v>
      </c>
      <c r="FB206" s="404">
        <v>0</v>
      </c>
      <c r="FC206" s="404">
        <v>0</v>
      </c>
      <c r="FD206" s="404">
        <v>0</v>
      </c>
      <c r="FE206" s="404">
        <v>0</v>
      </c>
      <c r="FF206" s="404">
        <v>0</v>
      </c>
      <c r="FG206" s="404">
        <v>0</v>
      </c>
      <c r="FH206" s="404">
        <v>0</v>
      </c>
      <c r="FI206" s="404">
        <v>0</v>
      </c>
      <c r="FJ206" s="404">
        <v>0</v>
      </c>
      <c r="FK206" s="404">
        <v>0</v>
      </c>
      <c r="FL206" s="404">
        <v>0</v>
      </c>
      <c r="FM206" s="404">
        <v>0</v>
      </c>
      <c r="FN206" s="404">
        <v>0</v>
      </c>
      <c r="FO206" s="404">
        <v>0</v>
      </c>
      <c r="FP206" s="404">
        <v>0</v>
      </c>
      <c r="FQ206" s="404">
        <v>0</v>
      </c>
      <c r="FR206" s="404">
        <v>0</v>
      </c>
      <c r="FS206" s="404">
        <v>0</v>
      </c>
      <c r="FT206" s="404">
        <v>0</v>
      </c>
      <c r="FU206" s="404">
        <v>0</v>
      </c>
      <c r="FV206" s="404">
        <v>0</v>
      </c>
      <c r="FW206" s="404">
        <v>0</v>
      </c>
      <c r="FX206" s="404">
        <v>0</v>
      </c>
      <c r="FY206" s="404">
        <v>0</v>
      </c>
      <c r="FZ206" s="404">
        <v>0</v>
      </c>
      <c r="GA206" s="404">
        <v>0</v>
      </c>
      <c r="GB206" s="404">
        <v>0</v>
      </c>
      <c r="GC206" s="404">
        <v>0</v>
      </c>
      <c r="GD206" s="404">
        <v>0</v>
      </c>
      <c r="GE206" s="404">
        <v>0</v>
      </c>
      <c r="GF206" s="404">
        <v>0</v>
      </c>
      <c r="GG206" s="404">
        <v>0</v>
      </c>
      <c r="GH206" s="404">
        <v>0</v>
      </c>
      <c r="GI206" s="404">
        <v>0</v>
      </c>
      <c r="GJ206" s="404">
        <v>0</v>
      </c>
      <c r="GK206" s="404">
        <v>0</v>
      </c>
      <c r="GL206" s="404">
        <v>4535.1473922902496</v>
      </c>
      <c r="GM206" s="404">
        <v>4319.1879926573802</v>
      </c>
      <c r="GN206" s="404">
        <v>4113.5123739594101</v>
      </c>
      <c r="GO206" s="404">
        <v>3917.6308323422945</v>
      </c>
      <c r="GP206" s="404">
        <v>3731.0769831831385</v>
      </c>
      <c r="GQ206" s="404">
        <v>3553.4066506506074</v>
      </c>
      <c r="GR206" s="404">
        <v>3384.1968101434359</v>
      </c>
      <c r="GS206" s="404">
        <v>3223.0445810889864</v>
      </c>
      <c r="GT206" s="404">
        <v>3069.5662677037967</v>
      </c>
      <c r="GU206" s="404">
        <v>2923.3964454321872</v>
      </c>
      <c r="GV206" s="404">
        <v>2784.1870908877977</v>
      </c>
      <c r="GW206" s="404">
        <v>2651.6067532264733</v>
      </c>
      <c r="GX206" s="404">
        <v>2525.3397649775943</v>
      </c>
      <c r="GY206" s="404">
        <v>2405.085490454851</v>
      </c>
      <c r="GZ206" s="404">
        <v>2290.5576099570012</v>
      </c>
      <c r="HA206" s="404">
        <v>2181.4834380542866</v>
      </c>
      <c r="HB206" s="404">
        <v>2077.6032743374158</v>
      </c>
      <c r="HC206" s="404">
        <v>1978.6697850832531</v>
      </c>
      <c r="HD206" s="404">
        <v>1884.4474143650029</v>
      </c>
      <c r="HE206" s="404">
        <v>1794.7118232047649</v>
      </c>
      <c r="HF206" s="404">
        <v>1709.2493554331095</v>
      </c>
      <c r="HG206" s="404">
        <v>1627.8565289839134</v>
      </c>
      <c r="HH206" s="404">
        <v>1550.339551413251</v>
      </c>
      <c r="HI206" s="404">
        <v>1476.5138584888105</v>
      </c>
      <c r="HJ206" s="404">
        <v>1406.2036747512482</v>
      </c>
      <c r="HK206" s="404">
        <v>1339.2415950011884</v>
      </c>
      <c r="HL206" s="404">
        <v>1275.4681857154178</v>
      </c>
      <c r="HM206" s="404">
        <v>1214.7316054432549</v>
      </c>
      <c r="HN206" s="404">
        <v>1156.8872432792907</v>
      </c>
      <c r="HO206" s="404">
        <v>1101.7973745517049</v>
      </c>
      <c r="HP206" s="404">
        <v>1049.3308329063857</v>
      </c>
      <c r="HQ206" s="404">
        <v>999.3626980060817</v>
      </c>
      <c r="HR206" s="404">
        <v>951.7739981010302</v>
      </c>
      <c r="HS206" s="404">
        <v>906.45142676288583</v>
      </c>
      <c r="HT206" s="404">
        <v>863.28707310751042</v>
      </c>
      <c r="HU206" s="404">
        <v>822.17816486429558</v>
      </c>
      <c r="HV206" s="404">
        <v>783.02682368028161</v>
      </c>
      <c r="HW206" s="404">
        <v>745.73983207645847</v>
      </c>
      <c r="HX206" s="404">
        <v>710.22841150138913</v>
      </c>
      <c r="HY206" s="404">
        <v>676.40801095370387</v>
      </c>
      <c r="HZ206" s="404">
        <v>49886.621315192744</v>
      </c>
      <c r="IA206" s="404">
        <v>36770.166329451487</v>
      </c>
      <c r="IB206" s="408">
        <v>0.73707469778582302</v>
      </c>
      <c r="IC206" s="411"/>
    </row>
    <row r="207" spans="1:237" s="181" customFormat="1" ht="90" customHeight="1" x14ac:dyDescent="0.25">
      <c r="A207" s="161" t="s">
        <v>2267</v>
      </c>
      <c r="B207" s="150" t="s">
        <v>2881</v>
      </c>
      <c r="C207" s="150" t="s">
        <v>2239</v>
      </c>
      <c r="D207" s="148">
        <v>2</v>
      </c>
      <c r="E207" s="150" t="s">
        <v>2898</v>
      </c>
      <c r="F207" s="151" t="s">
        <v>2899</v>
      </c>
      <c r="G207" s="151" t="s">
        <v>2900</v>
      </c>
      <c r="H207" s="79" t="s">
        <v>77</v>
      </c>
      <c r="I207" s="151" t="s">
        <v>316</v>
      </c>
      <c r="J207" s="151">
        <v>40</v>
      </c>
      <c r="K207" s="227" t="s">
        <v>79</v>
      </c>
      <c r="L207" s="79">
        <v>7500</v>
      </c>
      <c r="M207" s="79" t="s">
        <v>2892</v>
      </c>
      <c r="N207" s="79" t="s">
        <v>81</v>
      </c>
      <c r="O207" s="13" t="s">
        <v>217</v>
      </c>
      <c r="P207" s="79" t="s">
        <v>225</v>
      </c>
      <c r="Q207" s="112" t="s">
        <v>100</v>
      </c>
      <c r="R207" s="79" t="s">
        <v>108</v>
      </c>
      <c r="S207" s="79" t="s">
        <v>99</v>
      </c>
      <c r="T207" s="79" t="s">
        <v>2893</v>
      </c>
      <c r="U207" s="79" t="s">
        <v>100</v>
      </c>
      <c r="V207" s="81">
        <v>1</v>
      </c>
      <c r="W207" s="149">
        <v>197000</v>
      </c>
      <c r="X207" s="149">
        <v>0</v>
      </c>
      <c r="Y207" s="149">
        <v>0</v>
      </c>
      <c r="Z207" s="149"/>
      <c r="AA207" s="149">
        <v>65800</v>
      </c>
      <c r="AB207" s="162">
        <v>65600</v>
      </c>
      <c r="AC207" s="149">
        <v>65600</v>
      </c>
      <c r="AD207" s="149">
        <v>0</v>
      </c>
      <c r="AE207" s="149">
        <v>0</v>
      </c>
      <c r="AF207" s="149">
        <v>0</v>
      </c>
      <c r="AG207" s="149">
        <v>0</v>
      </c>
      <c r="AH207" s="149">
        <v>0</v>
      </c>
      <c r="AI207" s="88" t="s">
        <v>88</v>
      </c>
      <c r="AJ207" s="149">
        <v>0</v>
      </c>
      <c r="AK207" s="149">
        <v>0</v>
      </c>
      <c r="AL207" s="149">
        <v>0</v>
      </c>
      <c r="AM207" s="149">
        <v>0</v>
      </c>
      <c r="AN207" s="149">
        <v>0</v>
      </c>
      <c r="AO207" s="149">
        <v>0</v>
      </c>
      <c r="AP207" s="149">
        <v>0</v>
      </c>
      <c r="AQ207" s="149">
        <v>0</v>
      </c>
      <c r="AR207" s="149">
        <v>0</v>
      </c>
      <c r="AS207" s="149">
        <v>0</v>
      </c>
      <c r="AT207" s="149">
        <v>0</v>
      </c>
      <c r="AU207" s="151"/>
      <c r="AV207" s="230">
        <v>1</v>
      </c>
      <c r="AW207" s="230">
        <v>0</v>
      </c>
      <c r="AX207" s="230" t="s">
        <v>3622</v>
      </c>
      <c r="AY207" s="141">
        <v>9</v>
      </c>
      <c r="AZ207" s="70">
        <v>1</v>
      </c>
      <c r="BA207" s="70">
        <v>1</v>
      </c>
      <c r="BB207" s="70">
        <v>1</v>
      </c>
      <c r="BC207" s="70">
        <v>1</v>
      </c>
      <c r="BD207" s="70">
        <v>1</v>
      </c>
      <c r="BE207" s="70">
        <v>1</v>
      </c>
      <c r="BF207" s="70">
        <v>1</v>
      </c>
      <c r="BG207" s="71">
        <v>0</v>
      </c>
      <c r="BH207" s="71">
        <v>1</v>
      </c>
      <c r="BI207" s="71">
        <v>0</v>
      </c>
      <c r="BJ207" s="71">
        <v>0</v>
      </c>
      <c r="BK207" s="71">
        <v>1</v>
      </c>
      <c r="BL207" s="70">
        <v>1</v>
      </c>
      <c r="BM207" s="70">
        <v>1</v>
      </c>
      <c r="BN207" s="70">
        <v>0</v>
      </c>
      <c r="BO207" s="70">
        <v>1</v>
      </c>
      <c r="BP207" s="403">
        <v>0</v>
      </c>
      <c r="BQ207" s="403">
        <v>0</v>
      </c>
      <c r="BR207" s="403">
        <v>65800</v>
      </c>
      <c r="BS207" s="403">
        <v>65600</v>
      </c>
      <c r="BT207" s="403">
        <v>65600</v>
      </c>
      <c r="BU207" s="403">
        <v>0</v>
      </c>
      <c r="BV207" s="403">
        <v>0</v>
      </c>
      <c r="BW207" s="403">
        <v>0</v>
      </c>
      <c r="BX207" s="403">
        <v>0</v>
      </c>
      <c r="BY207" s="403">
        <v>0</v>
      </c>
      <c r="BZ207" s="401">
        <v>0</v>
      </c>
      <c r="CA207" s="401">
        <v>0</v>
      </c>
      <c r="CB207" s="401">
        <v>0</v>
      </c>
      <c r="CC207" s="401">
        <v>0</v>
      </c>
      <c r="CD207" s="401">
        <v>0</v>
      </c>
      <c r="CE207" s="401">
        <v>0</v>
      </c>
      <c r="CF207" s="401">
        <v>0</v>
      </c>
      <c r="CG207" s="401">
        <v>0</v>
      </c>
      <c r="CH207" s="401">
        <v>0</v>
      </c>
      <c r="CI207" s="401">
        <v>0</v>
      </c>
      <c r="CJ207" s="401">
        <v>0</v>
      </c>
      <c r="CK207" s="401">
        <v>0</v>
      </c>
      <c r="CL207" s="401">
        <v>0</v>
      </c>
      <c r="CM207" s="401">
        <v>0</v>
      </c>
      <c r="CN207" s="401">
        <v>0</v>
      </c>
      <c r="CO207" s="401">
        <v>0</v>
      </c>
      <c r="CP207" s="401">
        <v>0</v>
      </c>
      <c r="CQ207" s="401">
        <v>0</v>
      </c>
      <c r="CR207" s="401">
        <v>0</v>
      </c>
      <c r="CS207" s="401">
        <v>0</v>
      </c>
      <c r="CT207" s="401">
        <v>0</v>
      </c>
      <c r="CU207" s="401">
        <v>0</v>
      </c>
      <c r="CV207" s="401">
        <v>0</v>
      </c>
      <c r="CW207" s="401">
        <v>0</v>
      </c>
      <c r="CX207" s="401">
        <v>0</v>
      </c>
      <c r="CY207" s="401">
        <v>0</v>
      </c>
      <c r="CZ207" s="401">
        <v>0</v>
      </c>
      <c r="DA207" s="401">
        <v>0</v>
      </c>
      <c r="DB207" s="401">
        <v>0</v>
      </c>
      <c r="DC207" s="401">
        <v>0</v>
      </c>
      <c r="DD207" s="401">
        <v>0</v>
      </c>
      <c r="DE207" s="401">
        <v>0</v>
      </c>
      <c r="DF207" s="401">
        <v>0</v>
      </c>
      <c r="DG207" s="403">
        <v>7500</v>
      </c>
      <c r="DH207" s="403">
        <v>7500</v>
      </c>
      <c r="DI207" s="403">
        <v>7500</v>
      </c>
      <c r="DJ207" s="403">
        <v>7500</v>
      </c>
      <c r="DK207" s="403">
        <v>7500</v>
      </c>
      <c r="DL207" s="403">
        <v>7500</v>
      </c>
      <c r="DM207" s="403">
        <v>7500</v>
      </c>
      <c r="DN207" s="403">
        <v>7500</v>
      </c>
      <c r="DO207" s="403">
        <v>7500</v>
      </c>
      <c r="DP207" s="403">
        <v>7500</v>
      </c>
      <c r="DQ207" s="403">
        <v>7500</v>
      </c>
      <c r="DR207" s="403">
        <v>7500</v>
      </c>
      <c r="DS207" s="403">
        <v>7500</v>
      </c>
      <c r="DT207" s="403">
        <v>7500</v>
      </c>
      <c r="DU207" s="403">
        <v>7500</v>
      </c>
      <c r="DV207" s="403">
        <v>7500</v>
      </c>
      <c r="DW207" s="403">
        <v>7500</v>
      </c>
      <c r="DX207" s="403">
        <v>7500</v>
      </c>
      <c r="DY207" s="403">
        <v>7500</v>
      </c>
      <c r="DZ207" s="403">
        <v>7500</v>
      </c>
      <c r="EA207" s="403">
        <v>7500</v>
      </c>
      <c r="EB207" s="403">
        <v>7500</v>
      </c>
      <c r="EC207" s="403">
        <v>7500</v>
      </c>
      <c r="ED207" s="403">
        <v>7500</v>
      </c>
      <c r="EE207" s="403">
        <v>7500</v>
      </c>
      <c r="EF207" s="403">
        <v>7500</v>
      </c>
      <c r="EG207" s="403">
        <v>7500</v>
      </c>
      <c r="EH207" s="403">
        <v>7500</v>
      </c>
      <c r="EI207" s="403">
        <v>7500</v>
      </c>
      <c r="EJ207" s="403">
        <v>7500</v>
      </c>
      <c r="EK207" s="403">
        <v>7500</v>
      </c>
      <c r="EL207" s="403">
        <v>7500</v>
      </c>
      <c r="EM207" s="403">
        <v>7500</v>
      </c>
      <c r="EN207" s="403">
        <v>7500</v>
      </c>
      <c r="EO207" s="403">
        <v>7500</v>
      </c>
      <c r="EP207" s="403">
        <v>7500</v>
      </c>
      <c r="EQ207" s="403">
        <v>7500</v>
      </c>
      <c r="ER207" s="403">
        <v>7500</v>
      </c>
      <c r="ES207" s="403">
        <v>7500</v>
      </c>
      <c r="ET207" s="403">
        <v>7500</v>
      </c>
      <c r="EU207" s="403">
        <v>7500</v>
      </c>
      <c r="EV207" s="403">
        <v>7500</v>
      </c>
      <c r="EW207" s="403">
        <v>7500</v>
      </c>
      <c r="EX207" s="404">
        <v>59682.539682539682</v>
      </c>
      <c r="EY207" s="404">
        <v>56667.746463664822</v>
      </c>
      <c r="EZ207" s="404">
        <v>53969.282346347456</v>
      </c>
      <c r="FA207" s="404">
        <v>0</v>
      </c>
      <c r="FB207" s="404">
        <v>0</v>
      </c>
      <c r="FC207" s="404">
        <v>0</v>
      </c>
      <c r="FD207" s="404">
        <v>0</v>
      </c>
      <c r="FE207" s="404">
        <v>0</v>
      </c>
      <c r="FF207" s="404">
        <v>0</v>
      </c>
      <c r="FG207" s="404">
        <v>0</v>
      </c>
      <c r="FH207" s="404">
        <v>0</v>
      </c>
      <c r="FI207" s="404">
        <v>0</v>
      </c>
      <c r="FJ207" s="404">
        <v>0</v>
      </c>
      <c r="FK207" s="404">
        <v>0</v>
      </c>
      <c r="FL207" s="404">
        <v>0</v>
      </c>
      <c r="FM207" s="404">
        <v>0</v>
      </c>
      <c r="FN207" s="404">
        <v>0</v>
      </c>
      <c r="FO207" s="404">
        <v>0</v>
      </c>
      <c r="FP207" s="404">
        <v>0</v>
      </c>
      <c r="FQ207" s="404">
        <v>0</v>
      </c>
      <c r="FR207" s="404">
        <v>0</v>
      </c>
      <c r="FS207" s="404">
        <v>0</v>
      </c>
      <c r="FT207" s="404">
        <v>0</v>
      </c>
      <c r="FU207" s="404">
        <v>0</v>
      </c>
      <c r="FV207" s="404">
        <v>0</v>
      </c>
      <c r="FW207" s="404">
        <v>0</v>
      </c>
      <c r="FX207" s="404">
        <v>0</v>
      </c>
      <c r="FY207" s="404">
        <v>0</v>
      </c>
      <c r="FZ207" s="404">
        <v>0</v>
      </c>
      <c r="GA207" s="404">
        <v>0</v>
      </c>
      <c r="GB207" s="404">
        <v>0</v>
      </c>
      <c r="GC207" s="404">
        <v>0</v>
      </c>
      <c r="GD207" s="404">
        <v>0</v>
      </c>
      <c r="GE207" s="404">
        <v>0</v>
      </c>
      <c r="GF207" s="404">
        <v>0</v>
      </c>
      <c r="GG207" s="404">
        <v>0</v>
      </c>
      <c r="GH207" s="404">
        <v>0</v>
      </c>
      <c r="GI207" s="404">
        <v>0</v>
      </c>
      <c r="GJ207" s="404">
        <v>0</v>
      </c>
      <c r="GK207" s="404">
        <v>0</v>
      </c>
      <c r="GL207" s="404">
        <v>6802.7210884353735</v>
      </c>
      <c r="GM207" s="404">
        <v>6478.7819889860702</v>
      </c>
      <c r="GN207" s="404">
        <v>6170.2685609391146</v>
      </c>
      <c r="GO207" s="404">
        <v>5876.4462485134418</v>
      </c>
      <c r="GP207" s="404">
        <v>5596.6154747747078</v>
      </c>
      <c r="GQ207" s="404">
        <v>5330.1099759759109</v>
      </c>
      <c r="GR207" s="404">
        <v>5076.2952152151538</v>
      </c>
      <c r="GS207" s="404">
        <v>4834.5668716334794</v>
      </c>
      <c r="GT207" s="404">
        <v>4604.3494015556953</v>
      </c>
      <c r="GU207" s="404">
        <v>4385.0946681482801</v>
      </c>
      <c r="GV207" s="404">
        <v>4176.2806363316968</v>
      </c>
      <c r="GW207" s="404">
        <v>3977.41012983971</v>
      </c>
      <c r="GX207" s="404">
        <v>3788.0096474663915</v>
      </c>
      <c r="GY207" s="404">
        <v>3607.6282356822762</v>
      </c>
      <c r="GZ207" s="404">
        <v>3435.8364149355016</v>
      </c>
      <c r="HA207" s="404">
        <v>3272.2251570814296</v>
      </c>
      <c r="HB207" s="404">
        <v>3116.4049115061234</v>
      </c>
      <c r="HC207" s="404">
        <v>2968.0046776248796</v>
      </c>
      <c r="HD207" s="404">
        <v>2826.6711215475043</v>
      </c>
      <c r="HE207" s="404">
        <v>2692.0677348071472</v>
      </c>
      <c r="HF207" s="404">
        <v>2563.8740331496642</v>
      </c>
      <c r="HG207" s="404">
        <v>2441.7847934758702</v>
      </c>
      <c r="HH207" s="404">
        <v>2325.5093271198766</v>
      </c>
      <c r="HI207" s="404">
        <v>2214.7707877332159</v>
      </c>
      <c r="HJ207" s="404">
        <v>2109.3055121268721</v>
      </c>
      <c r="HK207" s="404">
        <v>2008.8623925017828</v>
      </c>
      <c r="HL207" s="404">
        <v>1913.2022785731267</v>
      </c>
      <c r="HM207" s="404">
        <v>1822.0974081648822</v>
      </c>
      <c r="HN207" s="404">
        <v>1735.330864918936</v>
      </c>
      <c r="HO207" s="404">
        <v>1652.6960618275575</v>
      </c>
      <c r="HP207" s="404">
        <v>1573.9962493595788</v>
      </c>
      <c r="HQ207" s="404">
        <v>1499.0440470091226</v>
      </c>
      <c r="HR207" s="404">
        <v>1427.6609971515454</v>
      </c>
      <c r="HS207" s="404">
        <v>1359.6771401443286</v>
      </c>
      <c r="HT207" s="404">
        <v>1294.9306096612656</v>
      </c>
      <c r="HU207" s="404">
        <v>1233.2672472964432</v>
      </c>
      <c r="HV207" s="404">
        <v>1174.5402355204224</v>
      </c>
      <c r="HW207" s="404">
        <v>1118.6097481146878</v>
      </c>
      <c r="HX207" s="404">
        <v>1065.3426172520838</v>
      </c>
      <c r="HY207" s="404">
        <v>1014.6120164305559</v>
      </c>
      <c r="HZ207" s="404">
        <v>170319.56849255197</v>
      </c>
      <c r="IA207" s="404">
        <v>122564.90252853175</v>
      </c>
      <c r="IB207" s="408">
        <v>0.71961726778265922</v>
      </c>
      <c r="IC207" s="411"/>
    </row>
    <row r="208" spans="1:237" s="181" customFormat="1" ht="90" customHeight="1" x14ac:dyDescent="0.25">
      <c r="A208" s="231" t="s">
        <v>1099</v>
      </c>
      <c r="B208" s="85" t="s">
        <v>1100</v>
      </c>
      <c r="C208" s="85" t="s">
        <v>1127</v>
      </c>
      <c r="D208" s="90">
        <v>3</v>
      </c>
      <c r="E208" s="85" t="s">
        <v>1128</v>
      </c>
      <c r="F208" s="95" t="s">
        <v>1129</v>
      </c>
      <c r="G208" s="95" t="s">
        <v>1130</v>
      </c>
      <c r="H208" s="90" t="s">
        <v>77</v>
      </c>
      <c r="I208" s="95" t="s">
        <v>1124</v>
      </c>
      <c r="J208" s="95">
        <v>40</v>
      </c>
      <c r="K208" s="227" t="s">
        <v>79</v>
      </c>
      <c r="L208" s="90">
        <v>8110</v>
      </c>
      <c r="M208" s="90" t="s">
        <v>1131</v>
      </c>
      <c r="N208" s="90" t="s">
        <v>81</v>
      </c>
      <c r="O208" s="13" t="s">
        <v>217</v>
      </c>
      <c r="P208" s="90" t="s">
        <v>218</v>
      </c>
      <c r="Q208" s="112" t="s">
        <v>100</v>
      </c>
      <c r="R208" s="90" t="s">
        <v>108</v>
      </c>
      <c r="S208" s="90" t="s">
        <v>99</v>
      </c>
      <c r="T208" s="90" t="s">
        <v>1126</v>
      </c>
      <c r="U208" s="90" t="s">
        <v>100</v>
      </c>
      <c r="V208" s="193">
        <v>1</v>
      </c>
      <c r="W208" s="93">
        <v>250000</v>
      </c>
      <c r="X208" s="92">
        <v>10000</v>
      </c>
      <c r="Y208" s="92">
        <v>0</v>
      </c>
      <c r="Z208" s="92">
        <v>0</v>
      </c>
      <c r="AA208" s="92">
        <v>0</v>
      </c>
      <c r="AB208" s="92">
        <v>10000</v>
      </c>
      <c r="AC208" s="92">
        <v>120000</v>
      </c>
      <c r="AD208" s="92">
        <v>120000</v>
      </c>
      <c r="AE208" s="192">
        <v>0</v>
      </c>
      <c r="AF208" s="192">
        <v>0</v>
      </c>
      <c r="AG208" s="192">
        <v>0</v>
      </c>
      <c r="AH208" s="192">
        <v>0</v>
      </c>
      <c r="AI208" s="91"/>
      <c r="AJ208" s="94">
        <v>0</v>
      </c>
      <c r="AK208" s="94">
        <v>0</v>
      </c>
      <c r="AL208" s="94">
        <v>0</v>
      </c>
      <c r="AM208" s="94">
        <v>0</v>
      </c>
      <c r="AN208" s="94">
        <v>0</v>
      </c>
      <c r="AO208" s="94">
        <v>0</v>
      </c>
      <c r="AP208" s="94">
        <v>0</v>
      </c>
      <c r="AQ208" s="192">
        <v>0</v>
      </c>
      <c r="AR208" s="192">
        <v>0</v>
      </c>
      <c r="AS208" s="192">
        <v>0</v>
      </c>
      <c r="AT208" s="192">
        <v>0</v>
      </c>
      <c r="AU208" s="289"/>
      <c r="AV208" s="230">
        <v>1</v>
      </c>
      <c r="AW208" s="230">
        <v>0</v>
      </c>
      <c r="AX208" s="230" t="s">
        <v>3594</v>
      </c>
      <c r="AY208" s="141">
        <v>9</v>
      </c>
      <c r="AZ208" s="70">
        <v>1</v>
      </c>
      <c r="BA208" s="70">
        <v>1</v>
      </c>
      <c r="BB208" s="70">
        <v>1</v>
      </c>
      <c r="BC208" s="70">
        <v>1</v>
      </c>
      <c r="BD208" s="70">
        <v>1</v>
      </c>
      <c r="BE208" s="70">
        <v>1</v>
      </c>
      <c r="BF208" s="70">
        <v>1</v>
      </c>
      <c r="BG208" s="71">
        <v>0</v>
      </c>
      <c r="BH208" s="71">
        <v>1</v>
      </c>
      <c r="BI208" s="71">
        <v>0</v>
      </c>
      <c r="BJ208" s="71">
        <v>0</v>
      </c>
      <c r="BK208" s="71">
        <v>1</v>
      </c>
      <c r="BL208" s="70">
        <v>1</v>
      </c>
      <c r="BM208" s="70">
        <v>1</v>
      </c>
      <c r="BN208" s="70">
        <v>0</v>
      </c>
      <c r="BO208" s="70">
        <v>1</v>
      </c>
      <c r="BP208" s="403">
        <v>0</v>
      </c>
      <c r="BQ208" s="403">
        <v>0</v>
      </c>
      <c r="BR208" s="403">
        <v>0</v>
      </c>
      <c r="BS208" s="403">
        <v>10000</v>
      </c>
      <c r="BT208" s="403">
        <v>120000</v>
      </c>
      <c r="BU208" s="403">
        <v>120000</v>
      </c>
      <c r="BV208" s="403">
        <v>0</v>
      </c>
      <c r="BW208" s="403">
        <v>0</v>
      </c>
      <c r="BX208" s="403">
        <v>0</v>
      </c>
      <c r="BY208" s="403">
        <v>0</v>
      </c>
      <c r="BZ208" s="401">
        <v>0</v>
      </c>
      <c r="CA208" s="401">
        <v>0</v>
      </c>
      <c r="CB208" s="401">
        <v>0</v>
      </c>
      <c r="CC208" s="401">
        <v>0</v>
      </c>
      <c r="CD208" s="401">
        <v>0</v>
      </c>
      <c r="CE208" s="401">
        <v>0</v>
      </c>
      <c r="CF208" s="401">
        <v>0</v>
      </c>
      <c r="CG208" s="401">
        <v>0</v>
      </c>
      <c r="CH208" s="401">
        <v>0</v>
      </c>
      <c r="CI208" s="401">
        <v>0</v>
      </c>
      <c r="CJ208" s="401">
        <v>0</v>
      </c>
      <c r="CK208" s="401">
        <v>0</v>
      </c>
      <c r="CL208" s="401">
        <v>0</v>
      </c>
      <c r="CM208" s="401">
        <v>0</v>
      </c>
      <c r="CN208" s="401">
        <v>0</v>
      </c>
      <c r="CO208" s="401">
        <v>0</v>
      </c>
      <c r="CP208" s="401">
        <v>0</v>
      </c>
      <c r="CQ208" s="401">
        <v>0</v>
      </c>
      <c r="CR208" s="401">
        <v>0</v>
      </c>
      <c r="CS208" s="401">
        <v>0</v>
      </c>
      <c r="CT208" s="401">
        <v>0</v>
      </c>
      <c r="CU208" s="401">
        <v>0</v>
      </c>
      <c r="CV208" s="401">
        <v>0</v>
      </c>
      <c r="CW208" s="401">
        <v>0</v>
      </c>
      <c r="CX208" s="401">
        <v>0</v>
      </c>
      <c r="CY208" s="401">
        <v>0</v>
      </c>
      <c r="CZ208" s="401">
        <v>0</v>
      </c>
      <c r="DA208" s="401">
        <v>0</v>
      </c>
      <c r="DB208" s="401">
        <v>0</v>
      </c>
      <c r="DC208" s="401">
        <v>0</v>
      </c>
      <c r="DD208" s="401">
        <v>0</v>
      </c>
      <c r="DE208" s="401">
        <v>0</v>
      </c>
      <c r="DF208" s="401">
        <v>0</v>
      </c>
      <c r="DG208" s="403">
        <v>8110</v>
      </c>
      <c r="DH208" s="403">
        <v>8110</v>
      </c>
      <c r="DI208" s="403">
        <v>8110</v>
      </c>
      <c r="DJ208" s="403">
        <v>8110</v>
      </c>
      <c r="DK208" s="403">
        <v>8110</v>
      </c>
      <c r="DL208" s="403">
        <v>8110</v>
      </c>
      <c r="DM208" s="403">
        <v>8110</v>
      </c>
      <c r="DN208" s="403">
        <v>8110</v>
      </c>
      <c r="DO208" s="403">
        <v>8110</v>
      </c>
      <c r="DP208" s="403">
        <v>8110</v>
      </c>
      <c r="DQ208" s="403">
        <v>8110</v>
      </c>
      <c r="DR208" s="403">
        <v>8110</v>
      </c>
      <c r="DS208" s="403">
        <v>8110</v>
      </c>
      <c r="DT208" s="403">
        <v>8110</v>
      </c>
      <c r="DU208" s="403">
        <v>8110</v>
      </c>
      <c r="DV208" s="403">
        <v>8110</v>
      </c>
      <c r="DW208" s="403">
        <v>8110</v>
      </c>
      <c r="DX208" s="403">
        <v>8110</v>
      </c>
      <c r="DY208" s="403">
        <v>8110</v>
      </c>
      <c r="DZ208" s="403">
        <v>8110</v>
      </c>
      <c r="EA208" s="403">
        <v>8110</v>
      </c>
      <c r="EB208" s="403">
        <v>8110</v>
      </c>
      <c r="EC208" s="403">
        <v>8110</v>
      </c>
      <c r="ED208" s="403">
        <v>8110</v>
      </c>
      <c r="EE208" s="403">
        <v>8110</v>
      </c>
      <c r="EF208" s="403">
        <v>8110</v>
      </c>
      <c r="EG208" s="403">
        <v>8110</v>
      </c>
      <c r="EH208" s="403">
        <v>8110</v>
      </c>
      <c r="EI208" s="403">
        <v>8110</v>
      </c>
      <c r="EJ208" s="403">
        <v>8110</v>
      </c>
      <c r="EK208" s="403">
        <v>8110</v>
      </c>
      <c r="EL208" s="403">
        <v>8110</v>
      </c>
      <c r="EM208" s="403">
        <v>8110</v>
      </c>
      <c r="EN208" s="403">
        <v>8110</v>
      </c>
      <c r="EO208" s="403">
        <v>8110</v>
      </c>
      <c r="EP208" s="403">
        <v>8110</v>
      </c>
      <c r="EQ208" s="403">
        <v>8110</v>
      </c>
      <c r="ER208" s="403">
        <v>8110</v>
      </c>
      <c r="ES208" s="403">
        <v>8110</v>
      </c>
      <c r="ET208" s="403">
        <v>8110</v>
      </c>
      <c r="EU208" s="403">
        <v>8110</v>
      </c>
      <c r="EV208" s="403">
        <v>8110</v>
      </c>
      <c r="EW208" s="403">
        <v>8110</v>
      </c>
      <c r="EX208" s="404">
        <v>0</v>
      </c>
      <c r="EY208" s="404">
        <v>8638.3759853147603</v>
      </c>
      <c r="EZ208" s="404">
        <v>98724.296975025834</v>
      </c>
      <c r="FA208" s="404">
        <v>94023.139976215069</v>
      </c>
      <c r="FB208" s="404">
        <v>0</v>
      </c>
      <c r="FC208" s="404">
        <v>0</v>
      </c>
      <c r="FD208" s="404">
        <v>0</v>
      </c>
      <c r="FE208" s="404">
        <v>0</v>
      </c>
      <c r="FF208" s="404">
        <v>0</v>
      </c>
      <c r="FG208" s="404">
        <v>0</v>
      </c>
      <c r="FH208" s="404">
        <v>0</v>
      </c>
      <c r="FI208" s="404">
        <v>0</v>
      </c>
      <c r="FJ208" s="404">
        <v>0</v>
      </c>
      <c r="FK208" s="404">
        <v>0</v>
      </c>
      <c r="FL208" s="404">
        <v>0</v>
      </c>
      <c r="FM208" s="404">
        <v>0</v>
      </c>
      <c r="FN208" s="404">
        <v>0</v>
      </c>
      <c r="FO208" s="404">
        <v>0</v>
      </c>
      <c r="FP208" s="404">
        <v>0</v>
      </c>
      <c r="FQ208" s="404">
        <v>0</v>
      </c>
      <c r="FR208" s="404">
        <v>0</v>
      </c>
      <c r="FS208" s="404">
        <v>0</v>
      </c>
      <c r="FT208" s="404">
        <v>0</v>
      </c>
      <c r="FU208" s="404">
        <v>0</v>
      </c>
      <c r="FV208" s="404">
        <v>0</v>
      </c>
      <c r="FW208" s="404">
        <v>0</v>
      </c>
      <c r="FX208" s="404">
        <v>0</v>
      </c>
      <c r="FY208" s="404">
        <v>0</v>
      </c>
      <c r="FZ208" s="404">
        <v>0</v>
      </c>
      <c r="GA208" s="404">
        <v>0</v>
      </c>
      <c r="GB208" s="404">
        <v>0</v>
      </c>
      <c r="GC208" s="404">
        <v>0</v>
      </c>
      <c r="GD208" s="404">
        <v>0</v>
      </c>
      <c r="GE208" s="404">
        <v>0</v>
      </c>
      <c r="GF208" s="404">
        <v>0</v>
      </c>
      <c r="GG208" s="404">
        <v>0</v>
      </c>
      <c r="GH208" s="404">
        <v>0</v>
      </c>
      <c r="GI208" s="404">
        <v>0</v>
      </c>
      <c r="GJ208" s="404">
        <v>0</v>
      </c>
      <c r="GK208" s="404">
        <v>0</v>
      </c>
      <c r="GL208" s="404">
        <v>7356.0090702947846</v>
      </c>
      <c r="GM208" s="404">
        <v>7005.7229240902707</v>
      </c>
      <c r="GN208" s="404">
        <v>6672.1170705621626</v>
      </c>
      <c r="GO208" s="404">
        <v>6354.3972100592018</v>
      </c>
      <c r="GP208" s="404">
        <v>6051.80686672305</v>
      </c>
      <c r="GQ208" s="404">
        <v>5763.6255873552846</v>
      </c>
      <c r="GR208" s="404">
        <v>5489.1672260526529</v>
      </c>
      <c r="GS208" s="404">
        <v>5227.7783105263361</v>
      </c>
      <c r="GT208" s="404">
        <v>4978.8364862155577</v>
      </c>
      <c r="GU208" s="404">
        <v>4741.7490344910075</v>
      </c>
      <c r="GV208" s="404">
        <v>4515.9514614200079</v>
      </c>
      <c r="GW208" s="404">
        <v>4300.90615373334</v>
      </c>
      <c r="GX208" s="404">
        <v>4096.1010987936579</v>
      </c>
      <c r="GY208" s="404">
        <v>3901.0486655177683</v>
      </c>
      <c r="GZ208" s="404">
        <v>3715.284443350256</v>
      </c>
      <c r="HA208" s="404">
        <v>3538.3661365240528</v>
      </c>
      <c r="HB208" s="404">
        <v>3369.8725109752882</v>
      </c>
      <c r="HC208" s="404">
        <v>3209.4023914050363</v>
      </c>
      <c r="HD208" s="404">
        <v>3056.573706100035</v>
      </c>
      <c r="HE208" s="404">
        <v>2911.0225772381286</v>
      </c>
      <c r="HF208" s="404">
        <v>2772.4024545125035</v>
      </c>
      <c r="HG208" s="404">
        <v>2640.3832900119078</v>
      </c>
      <c r="HH208" s="404">
        <v>2514.6507523922933</v>
      </c>
      <c r="HI208" s="404">
        <v>2394.9054784688506</v>
      </c>
      <c r="HJ208" s="404">
        <v>2280.8623604465242</v>
      </c>
      <c r="HK208" s="404">
        <v>2172.2498670919276</v>
      </c>
      <c r="HL208" s="404">
        <v>2068.8093972304077</v>
      </c>
      <c r="HM208" s="404">
        <v>1970.2946640289592</v>
      </c>
      <c r="HN208" s="404">
        <v>1876.4711085990095</v>
      </c>
      <c r="HO208" s="404">
        <v>1787.1153415228655</v>
      </c>
      <c r="HP208" s="404">
        <v>1702.0146109741577</v>
      </c>
      <c r="HQ208" s="404">
        <v>1620.9662961658646</v>
      </c>
      <c r="HR208" s="404">
        <v>1543.777424919871</v>
      </c>
      <c r="HS208" s="404">
        <v>1470.2642142094007</v>
      </c>
      <c r="HT208" s="404">
        <v>1400.251632580382</v>
      </c>
      <c r="HU208" s="404">
        <v>1333.5729834098875</v>
      </c>
      <c r="HV208" s="404">
        <v>1270.0695080094167</v>
      </c>
      <c r="HW208" s="404">
        <v>1209.5900076280157</v>
      </c>
      <c r="HX208" s="404">
        <v>1151.9904834552533</v>
      </c>
      <c r="HY208" s="404">
        <v>1097.1337937669077</v>
      </c>
      <c r="HZ208" s="404">
        <v>201385.81293655565</v>
      </c>
      <c r="IA208" s="404">
        <v>132533.51460085227</v>
      </c>
      <c r="IB208" s="408">
        <v>0.6581075035439834</v>
      </c>
      <c r="IC208" s="411"/>
    </row>
    <row r="209" spans="1:237" s="181" customFormat="1" ht="90" customHeight="1" x14ac:dyDescent="0.25">
      <c r="A209" s="161" t="s">
        <v>3062</v>
      </c>
      <c r="B209" s="150" t="s">
        <v>3063</v>
      </c>
      <c r="C209" s="150" t="s">
        <v>3421</v>
      </c>
      <c r="D209" s="222">
        <v>29</v>
      </c>
      <c r="E209" s="150" t="s">
        <v>3136</v>
      </c>
      <c r="F209" s="151" t="s">
        <v>3137</v>
      </c>
      <c r="G209" s="151" t="s">
        <v>3138</v>
      </c>
      <c r="H209" s="79" t="s">
        <v>77</v>
      </c>
      <c r="I209" s="151" t="s">
        <v>93</v>
      </c>
      <c r="J209" s="151">
        <v>10</v>
      </c>
      <c r="K209" s="95" t="s">
        <v>206</v>
      </c>
      <c r="L209" s="79">
        <v>1095</v>
      </c>
      <c r="M209" s="79" t="s">
        <v>3139</v>
      </c>
      <c r="N209" s="79" t="s">
        <v>81</v>
      </c>
      <c r="O209" s="73" t="s">
        <v>106</v>
      </c>
      <c r="P209" s="79" t="s">
        <v>169</v>
      </c>
      <c r="Q209" s="112" t="s">
        <v>100</v>
      </c>
      <c r="R209" s="79" t="s">
        <v>108</v>
      </c>
      <c r="S209" s="79" t="s">
        <v>99</v>
      </c>
      <c r="T209" s="79" t="s">
        <v>3070</v>
      </c>
      <c r="U209" s="79" t="s">
        <v>100</v>
      </c>
      <c r="V209" s="81">
        <v>1</v>
      </c>
      <c r="W209" s="162">
        <v>15000</v>
      </c>
      <c r="X209" s="162">
        <v>500</v>
      </c>
      <c r="Y209" s="162">
        <v>0</v>
      </c>
      <c r="Z209" s="162">
        <v>0</v>
      </c>
      <c r="AA209" s="162">
        <v>0</v>
      </c>
      <c r="AB209" s="162">
        <v>15000</v>
      </c>
      <c r="AC209" s="162">
        <v>0</v>
      </c>
      <c r="AD209" s="162">
        <v>0</v>
      </c>
      <c r="AE209" s="149">
        <v>0</v>
      </c>
      <c r="AF209" s="149">
        <v>0</v>
      </c>
      <c r="AG209" s="149">
        <v>0</v>
      </c>
      <c r="AH209" s="149">
        <v>0</v>
      </c>
      <c r="AI209" s="88" t="s">
        <v>88</v>
      </c>
      <c r="AJ209" s="162">
        <v>0</v>
      </c>
      <c r="AK209" s="162">
        <v>0</v>
      </c>
      <c r="AL209" s="162">
        <v>0</v>
      </c>
      <c r="AM209" s="162">
        <v>0</v>
      </c>
      <c r="AN209" s="162">
        <v>0</v>
      </c>
      <c r="AO209" s="162">
        <v>0</v>
      </c>
      <c r="AP209" s="162">
        <v>0</v>
      </c>
      <c r="AQ209" s="149">
        <v>0</v>
      </c>
      <c r="AR209" s="149">
        <v>0</v>
      </c>
      <c r="AS209" s="149">
        <v>0</v>
      </c>
      <c r="AT209" s="149">
        <v>0</v>
      </c>
      <c r="AU209" s="151"/>
      <c r="AV209" s="230">
        <v>1</v>
      </c>
      <c r="AW209" s="230">
        <v>0</v>
      </c>
      <c r="AX209" s="230" t="s">
        <v>3605</v>
      </c>
      <c r="AY209" s="141">
        <v>9</v>
      </c>
      <c r="AZ209" s="70">
        <v>1</v>
      </c>
      <c r="BA209" s="70">
        <v>1</v>
      </c>
      <c r="BB209" s="70">
        <v>1</v>
      </c>
      <c r="BC209" s="70">
        <v>1</v>
      </c>
      <c r="BD209" s="70">
        <v>1</v>
      </c>
      <c r="BE209" s="70">
        <v>1</v>
      </c>
      <c r="BF209" s="70">
        <v>1</v>
      </c>
      <c r="BG209" s="71">
        <v>0</v>
      </c>
      <c r="BH209" s="71">
        <v>1</v>
      </c>
      <c r="BI209" s="71">
        <v>0</v>
      </c>
      <c r="BJ209" s="71">
        <v>0</v>
      </c>
      <c r="BK209" s="71">
        <v>1</v>
      </c>
      <c r="BL209" s="70">
        <v>1</v>
      </c>
      <c r="BM209" s="70">
        <v>1</v>
      </c>
      <c r="BN209" s="70">
        <v>0</v>
      </c>
      <c r="BO209" s="70">
        <v>1</v>
      </c>
      <c r="BP209" s="403">
        <v>0</v>
      </c>
      <c r="BQ209" s="403">
        <v>0</v>
      </c>
      <c r="BR209" s="403">
        <v>0</v>
      </c>
      <c r="BS209" s="403">
        <v>15000</v>
      </c>
      <c r="BT209" s="403">
        <v>0</v>
      </c>
      <c r="BU209" s="403">
        <v>0</v>
      </c>
      <c r="BV209" s="403">
        <v>0</v>
      </c>
      <c r="BW209" s="403">
        <v>0</v>
      </c>
      <c r="BX209" s="403">
        <v>0</v>
      </c>
      <c r="BY209" s="403">
        <v>0</v>
      </c>
      <c r="BZ209" s="401">
        <v>0</v>
      </c>
      <c r="CA209" s="401">
        <v>0</v>
      </c>
      <c r="CB209" s="401">
        <v>0</v>
      </c>
      <c r="CC209" s="401">
        <v>0</v>
      </c>
      <c r="CD209" s="401">
        <v>0</v>
      </c>
      <c r="CE209" s="401">
        <v>0</v>
      </c>
      <c r="CF209" s="401">
        <v>0</v>
      </c>
      <c r="CG209" s="401">
        <v>0</v>
      </c>
      <c r="CH209" s="401">
        <v>0</v>
      </c>
      <c r="CI209" s="401">
        <v>0</v>
      </c>
      <c r="CJ209" s="401">
        <v>0</v>
      </c>
      <c r="CK209" s="401">
        <v>0</v>
      </c>
      <c r="CL209" s="401">
        <v>0</v>
      </c>
      <c r="CM209" s="401">
        <v>0</v>
      </c>
      <c r="CN209" s="401">
        <v>0</v>
      </c>
      <c r="CO209" s="401">
        <v>0</v>
      </c>
      <c r="CP209" s="401">
        <v>0</v>
      </c>
      <c r="CQ209" s="401">
        <v>0</v>
      </c>
      <c r="CR209" s="401">
        <v>0</v>
      </c>
      <c r="CS209" s="401">
        <v>0</v>
      </c>
      <c r="CT209" s="401">
        <v>0</v>
      </c>
      <c r="CU209" s="401">
        <v>0</v>
      </c>
      <c r="CV209" s="401">
        <v>0</v>
      </c>
      <c r="CW209" s="401">
        <v>0</v>
      </c>
      <c r="CX209" s="401">
        <v>0</v>
      </c>
      <c r="CY209" s="401">
        <v>0</v>
      </c>
      <c r="CZ209" s="401">
        <v>0</v>
      </c>
      <c r="DA209" s="401">
        <v>0</v>
      </c>
      <c r="DB209" s="401">
        <v>0</v>
      </c>
      <c r="DC209" s="401">
        <v>0</v>
      </c>
      <c r="DD209" s="401">
        <v>0</v>
      </c>
      <c r="DE209" s="401">
        <v>0</v>
      </c>
      <c r="DF209" s="401">
        <v>0</v>
      </c>
      <c r="DG209" s="403">
        <v>1095</v>
      </c>
      <c r="DH209" s="403">
        <v>1095</v>
      </c>
      <c r="DI209" s="403">
        <v>1095</v>
      </c>
      <c r="DJ209" s="403">
        <v>1095</v>
      </c>
      <c r="DK209" s="403">
        <v>1095</v>
      </c>
      <c r="DL209" s="403">
        <v>1095</v>
      </c>
      <c r="DM209" s="403">
        <v>1095</v>
      </c>
      <c r="DN209" s="403">
        <v>1095</v>
      </c>
      <c r="DO209" s="403">
        <v>1095</v>
      </c>
      <c r="DP209" s="403">
        <v>1095</v>
      </c>
      <c r="DQ209" s="403">
        <v>1095</v>
      </c>
      <c r="DR209" s="403">
        <v>1095</v>
      </c>
      <c r="DS209" s="403">
        <v>1095</v>
      </c>
      <c r="DT209" s="403">
        <v>1095</v>
      </c>
      <c r="DU209" s="403">
        <v>1095</v>
      </c>
      <c r="DV209" s="403">
        <v>1095</v>
      </c>
      <c r="DW209" s="403">
        <v>1095</v>
      </c>
      <c r="DX209" s="403">
        <v>1095</v>
      </c>
      <c r="DY209" s="403">
        <v>1095</v>
      </c>
      <c r="DZ209" s="403">
        <v>1095</v>
      </c>
      <c r="EA209" s="403">
        <v>1095</v>
      </c>
      <c r="EB209" s="403">
        <v>1095</v>
      </c>
      <c r="EC209" s="403">
        <v>1095</v>
      </c>
      <c r="ED209" s="403">
        <v>1095</v>
      </c>
      <c r="EE209" s="403">
        <v>1095</v>
      </c>
      <c r="EF209" s="403">
        <v>1095</v>
      </c>
      <c r="EG209" s="403">
        <v>1095</v>
      </c>
      <c r="EH209" s="403">
        <v>1095</v>
      </c>
      <c r="EI209" s="403">
        <v>1095</v>
      </c>
      <c r="EJ209" s="403">
        <v>1095</v>
      </c>
      <c r="EK209" s="403">
        <v>1095</v>
      </c>
      <c r="EL209" s="403">
        <v>1095</v>
      </c>
      <c r="EM209" s="403">
        <v>1095</v>
      </c>
      <c r="EN209" s="403">
        <v>1095</v>
      </c>
      <c r="EO209" s="403">
        <v>1095</v>
      </c>
      <c r="EP209" s="403">
        <v>1095</v>
      </c>
      <c r="EQ209" s="403">
        <v>1095</v>
      </c>
      <c r="ER209" s="403">
        <v>1095</v>
      </c>
      <c r="ES209" s="403">
        <v>1095</v>
      </c>
      <c r="ET209" s="403">
        <v>1095</v>
      </c>
      <c r="EU209" s="403">
        <v>1095</v>
      </c>
      <c r="EV209" s="403">
        <v>1095</v>
      </c>
      <c r="EW209" s="403">
        <v>1095</v>
      </c>
      <c r="EX209" s="404">
        <v>0</v>
      </c>
      <c r="EY209" s="404">
        <v>12957.56397797214</v>
      </c>
      <c r="EZ209" s="404">
        <v>0</v>
      </c>
      <c r="FA209" s="404">
        <v>0</v>
      </c>
      <c r="FB209" s="404">
        <v>0</v>
      </c>
      <c r="FC209" s="404">
        <v>0</v>
      </c>
      <c r="FD209" s="404">
        <v>0</v>
      </c>
      <c r="FE209" s="404">
        <v>0</v>
      </c>
      <c r="FF209" s="404">
        <v>0</v>
      </c>
      <c r="FG209" s="404">
        <v>0</v>
      </c>
      <c r="FH209" s="404">
        <v>0</v>
      </c>
      <c r="FI209" s="404">
        <v>0</v>
      </c>
      <c r="FJ209" s="404">
        <v>0</v>
      </c>
      <c r="FK209" s="404">
        <v>0</v>
      </c>
      <c r="FL209" s="404">
        <v>0</v>
      </c>
      <c r="FM209" s="404">
        <v>0</v>
      </c>
      <c r="FN209" s="404">
        <v>0</v>
      </c>
      <c r="FO209" s="404">
        <v>0</v>
      </c>
      <c r="FP209" s="404">
        <v>0</v>
      </c>
      <c r="FQ209" s="404">
        <v>0</v>
      </c>
      <c r="FR209" s="404">
        <v>0</v>
      </c>
      <c r="FS209" s="404">
        <v>0</v>
      </c>
      <c r="FT209" s="404">
        <v>0</v>
      </c>
      <c r="FU209" s="404">
        <v>0</v>
      </c>
      <c r="FV209" s="404">
        <v>0</v>
      </c>
      <c r="FW209" s="404">
        <v>0</v>
      </c>
      <c r="FX209" s="404">
        <v>0</v>
      </c>
      <c r="FY209" s="404">
        <v>0</v>
      </c>
      <c r="FZ209" s="404">
        <v>0</v>
      </c>
      <c r="GA209" s="404">
        <v>0</v>
      </c>
      <c r="GB209" s="404">
        <v>0</v>
      </c>
      <c r="GC209" s="404">
        <v>0</v>
      </c>
      <c r="GD209" s="404">
        <v>0</v>
      </c>
      <c r="GE209" s="404">
        <v>0</v>
      </c>
      <c r="GF209" s="404">
        <v>0</v>
      </c>
      <c r="GG209" s="404">
        <v>0</v>
      </c>
      <c r="GH209" s="404">
        <v>0</v>
      </c>
      <c r="GI209" s="404">
        <v>0</v>
      </c>
      <c r="GJ209" s="404">
        <v>0</v>
      </c>
      <c r="GK209" s="404">
        <v>0</v>
      </c>
      <c r="GL209" s="404">
        <v>993.19727891156458</v>
      </c>
      <c r="GM209" s="404">
        <v>945.90217039196625</v>
      </c>
      <c r="GN209" s="404">
        <v>900.85920989711076</v>
      </c>
      <c r="GO209" s="404">
        <v>857.96115228296253</v>
      </c>
      <c r="GP209" s="404">
        <v>817.10585931710727</v>
      </c>
      <c r="GQ209" s="404">
        <v>778.19605649248297</v>
      </c>
      <c r="GR209" s="404">
        <v>741.13910142141242</v>
      </c>
      <c r="GS209" s="404">
        <v>705.84676325848807</v>
      </c>
      <c r="GT209" s="404">
        <v>672.23501262713148</v>
      </c>
      <c r="GU209" s="404">
        <v>640.22382154964896</v>
      </c>
      <c r="GV209" s="404">
        <v>609.73697290442772</v>
      </c>
      <c r="GW209" s="404">
        <v>580.70187895659762</v>
      </c>
      <c r="GX209" s="404">
        <v>553.04940853009316</v>
      </c>
      <c r="GY209" s="404">
        <v>526.71372240961239</v>
      </c>
      <c r="GZ209" s="404">
        <v>501.63211658058322</v>
      </c>
      <c r="HA209" s="404">
        <v>477.74487293388876</v>
      </c>
      <c r="HB209" s="404">
        <v>454.99511707989404</v>
      </c>
      <c r="HC209" s="404">
        <v>433.32868293323241</v>
      </c>
      <c r="HD209" s="404">
        <v>412.69398374593567</v>
      </c>
      <c r="HE209" s="404">
        <v>393.04188928184351</v>
      </c>
      <c r="HF209" s="404">
        <v>374.32560883985099</v>
      </c>
      <c r="HG209" s="404">
        <v>356.50057984747701</v>
      </c>
      <c r="HH209" s="404">
        <v>339.52436175950197</v>
      </c>
      <c r="HI209" s="404">
        <v>323.35653500904948</v>
      </c>
      <c r="HJ209" s="404">
        <v>307.95860477052332</v>
      </c>
      <c r="HK209" s="404">
        <v>293.29390930526029</v>
      </c>
      <c r="HL209" s="404">
        <v>279.32753267167652</v>
      </c>
      <c r="HM209" s="404">
        <v>266.02622159207283</v>
      </c>
      <c r="HN209" s="404">
        <v>253.35830627816466</v>
      </c>
      <c r="HO209" s="404">
        <v>241.29362502682341</v>
      </c>
      <c r="HP209" s="404">
        <v>229.80345240649848</v>
      </c>
      <c r="HQ209" s="404">
        <v>218.86043086333189</v>
      </c>
      <c r="HR209" s="404">
        <v>208.43850558412561</v>
      </c>
      <c r="HS209" s="404">
        <v>198.51286246107199</v>
      </c>
      <c r="HT209" s="404">
        <v>189.05986901054479</v>
      </c>
      <c r="HU209" s="404">
        <v>180.05701810528072</v>
      </c>
      <c r="HV209" s="404">
        <v>171.48287438598166</v>
      </c>
      <c r="HW209" s="404">
        <v>163.31702322474442</v>
      </c>
      <c r="HX209" s="404">
        <v>155.54002211880422</v>
      </c>
      <c r="HY209" s="404">
        <v>148.13335439886114</v>
      </c>
      <c r="HZ209" s="404">
        <v>12957.56397797214</v>
      </c>
      <c r="IA209" s="404">
        <v>8052.6664261498754</v>
      </c>
      <c r="IB209" s="408">
        <v>0.62146453143811664</v>
      </c>
      <c r="IC209" s="411"/>
    </row>
    <row r="210" spans="1:237" s="181" customFormat="1" ht="90" customHeight="1" x14ac:dyDescent="0.25">
      <c r="A210" s="212" t="s">
        <v>1912</v>
      </c>
      <c r="B210" s="310" t="s">
        <v>1913</v>
      </c>
      <c r="C210" s="212" t="s">
        <v>2018</v>
      </c>
      <c r="D210" s="115">
        <v>12</v>
      </c>
      <c r="E210" s="195" t="s">
        <v>2019</v>
      </c>
      <c r="F210" s="113" t="s">
        <v>2020</v>
      </c>
      <c r="G210" s="113" t="s">
        <v>2021</v>
      </c>
      <c r="H210" s="112" t="s">
        <v>77</v>
      </c>
      <c r="I210" s="113" t="s">
        <v>2022</v>
      </c>
      <c r="J210" s="113">
        <v>5</v>
      </c>
      <c r="K210" s="95" t="s">
        <v>206</v>
      </c>
      <c r="L210" s="111">
        <v>8250</v>
      </c>
      <c r="M210" s="113" t="s">
        <v>2023</v>
      </c>
      <c r="N210" s="112" t="s">
        <v>147</v>
      </c>
      <c r="O210" s="112" t="s">
        <v>82</v>
      </c>
      <c r="P210" s="112" t="s">
        <v>280</v>
      </c>
      <c r="Q210" s="112" t="s">
        <v>100</v>
      </c>
      <c r="R210" s="112" t="s">
        <v>84</v>
      </c>
      <c r="S210" s="112" t="s">
        <v>99</v>
      </c>
      <c r="T210" s="112" t="s">
        <v>1918</v>
      </c>
      <c r="U210" s="112" t="s">
        <v>100</v>
      </c>
      <c r="V210" s="201">
        <v>1</v>
      </c>
      <c r="W210" s="286">
        <v>63300</v>
      </c>
      <c r="X210" s="286">
        <v>0</v>
      </c>
      <c r="Y210" s="286">
        <v>0</v>
      </c>
      <c r="Z210" s="286">
        <v>0</v>
      </c>
      <c r="AA210" s="286">
        <v>63300</v>
      </c>
      <c r="AB210" s="286">
        <v>0</v>
      </c>
      <c r="AC210" s="286">
        <v>0</v>
      </c>
      <c r="AD210" s="286">
        <v>0</v>
      </c>
      <c r="AE210" s="286">
        <v>0</v>
      </c>
      <c r="AF210" s="286">
        <v>0</v>
      </c>
      <c r="AG210" s="286">
        <v>0</v>
      </c>
      <c r="AH210" s="286">
        <v>0</v>
      </c>
      <c r="AI210" s="114" t="s">
        <v>2024</v>
      </c>
      <c r="AJ210" s="286">
        <v>0</v>
      </c>
      <c r="AK210" s="286">
        <v>0</v>
      </c>
      <c r="AL210" s="286">
        <v>0</v>
      </c>
      <c r="AM210" s="286">
        <v>0</v>
      </c>
      <c r="AN210" s="286">
        <v>0</v>
      </c>
      <c r="AO210" s="286">
        <v>0</v>
      </c>
      <c r="AP210" s="286">
        <v>0</v>
      </c>
      <c r="AQ210" s="286">
        <v>0</v>
      </c>
      <c r="AR210" s="286">
        <v>0</v>
      </c>
      <c r="AS210" s="286">
        <v>0</v>
      </c>
      <c r="AT210" s="286">
        <v>0</v>
      </c>
      <c r="AU210" s="113" t="s">
        <v>2025</v>
      </c>
      <c r="AV210" s="230">
        <v>1</v>
      </c>
      <c r="AW210" s="230">
        <v>0</v>
      </c>
      <c r="AX210" s="230" t="s">
        <v>3609</v>
      </c>
      <c r="AY210" s="141">
        <v>8</v>
      </c>
      <c r="AZ210" s="70">
        <v>1</v>
      </c>
      <c r="BA210" s="70">
        <v>1</v>
      </c>
      <c r="BB210" s="70">
        <v>1</v>
      </c>
      <c r="BC210" s="70">
        <v>1</v>
      </c>
      <c r="BD210" s="70">
        <v>1</v>
      </c>
      <c r="BE210" s="70">
        <v>1</v>
      </c>
      <c r="BF210" s="70">
        <v>1</v>
      </c>
      <c r="BG210" s="71">
        <v>0</v>
      </c>
      <c r="BH210" s="71">
        <v>1</v>
      </c>
      <c r="BI210" s="71">
        <v>0</v>
      </c>
      <c r="BJ210" s="71">
        <v>1</v>
      </c>
      <c r="BK210" s="71">
        <v>0</v>
      </c>
      <c r="BL210" s="70">
        <v>1</v>
      </c>
      <c r="BM210" s="70">
        <v>0</v>
      </c>
      <c r="BN210" s="70">
        <v>0</v>
      </c>
      <c r="BO210" s="70">
        <v>0</v>
      </c>
      <c r="BP210" s="403">
        <v>0</v>
      </c>
      <c r="BQ210" s="403">
        <v>0</v>
      </c>
      <c r="BR210" s="403">
        <v>63300</v>
      </c>
      <c r="BS210" s="403">
        <v>0</v>
      </c>
      <c r="BT210" s="403">
        <v>0</v>
      </c>
      <c r="BU210" s="403">
        <v>0</v>
      </c>
      <c r="BV210" s="403">
        <v>0</v>
      </c>
      <c r="BW210" s="403">
        <v>0</v>
      </c>
      <c r="BX210" s="403">
        <v>0</v>
      </c>
      <c r="BY210" s="403">
        <v>0</v>
      </c>
      <c r="BZ210" s="401">
        <v>0</v>
      </c>
      <c r="CA210" s="401">
        <v>0</v>
      </c>
      <c r="CB210" s="401">
        <v>0</v>
      </c>
      <c r="CC210" s="401">
        <v>0</v>
      </c>
      <c r="CD210" s="401">
        <v>0</v>
      </c>
      <c r="CE210" s="401">
        <v>0</v>
      </c>
      <c r="CF210" s="401">
        <v>0</v>
      </c>
      <c r="CG210" s="401">
        <v>0</v>
      </c>
      <c r="CH210" s="401">
        <v>0</v>
      </c>
      <c r="CI210" s="401">
        <v>0</v>
      </c>
      <c r="CJ210" s="401">
        <v>0</v>
      </c>
      <c r="CK210" s="401">
        <v>0</v>
      </c>
      <c r="CL210" s="401">
        <v>0</v>
      </c>
      <c r="CM210" s="401">
        <v>0</v>
      </c>
      <c r="CN210" s="401">
        <v>0</v>
      </c>
      <c r="CO210" s="401">
        <v>0</v>
      </c>
      <c r="CP210" s="401">
        <v>0</v>
      </c>
      <c r="CQ210" s="401">
        <v>0</v>
      </c>
      <c r="CR210" s="401">
        <v>0</v>
      </c>
      <c r="CS210" s="401">
        <v>0</v>
      </c>
      <c r="CT210" s="401">
        <v>0</v>
      </c>
      <c r="CU210" s="401">
        <v>0</v>
      </c>
      <c r="CV210" s="401">
        <v>0</v>
      </c>
      <c r="CW210" s="401">
        <v>0</v>
      </c>
      <c r="CX210" s="401">
        <v>0</v>
      </c>
      <c r="CY210" s="401">
        <v>0</v>
      </c>
      <c r="CZ210" s="401">
        <v>0</v>
      </c>
      <c r="DA210" s="401">
        <v>0</v>
      </c>
      <c r="DB210" s="401">
        <v>0</v>
      </c>
      <c r="DC210" s="401">
        <v>0</v>
      </c>
      <c r="DD210" s="401">
        <v>0</v>
      </c>
      <c r="DE210" s="401">
        <v>0</v>
      </c>
      <c r="DF210" s="401">
        <v>0</v>
      </c>
      <c r="DG210" s="403">
        <v>8250</v>
      </c>
      <c r="DH210" s="403">
        <v>8250</v>
      </c>
      <c r="DI210" s="403">
        <v>8250</v>
      </c>
      <c r="DJ210" s="403">
        <v>8250</v>
      </c>
      <c r="DK210" s="403">
        <v>8250</v>
      </c>
      <c r="DL210" s="403">
        <v>8250</v>
      </c>
      <c r="DM210" s="403">
        <v>8250</v>
      </c>
      <c r="DN210" s="403">
        <v>8250</v>
      </c>
      <c r="DO210" s="403">
        <v>8250</v>
      </c>
      <c r="DP210" s="403">
        <v>8250</v>
      </c>
      <c r="DQ210" s="403">
        <v>8250</v>
      </c>
      <c r="DR210" s="403">
        <v>8250</v>
      </c>
      <c r="DS210" s="403">
        <v>8250</v>
      </c>
      <c r="DT210" s="403">
        <v>8250</v>
      </c>
      <c r="DU210" s="403">
        <v>8250</v>
      </c>
      <c r="DV210" s="403">
        <v>8250</v>
      </c>
      <c r="DW210" s="403">
        <v>8250</v>
      </c>
      <c r="DX210" s="403">
        <v>8250</v>
      </c>
      <c r="DY210" s="403">
        <v>8250</v>
      </c>
      <c r="DZ210" s="403">
        <v>8250</v>
      </c>
      <c r="EA210" s="403">
        <v>8250</v>
      </c>
      <c r="EB210" s="403">
        <v>8250</v>
      </c>
      <c r="EC210" s="403">
        <v>8250</v>
      </c>
      <c r="ED210" s="403">
        <v>8250</v>
      </c>
      <c r="EE210" s="403">
        <v>8250</v>
      </c>
      <c r="EF210" s="403">
        <v>8250</v>
      </c>
      <c r="EG210" s="403">
        <v>8250</v>
      </c>
      <c r="EH210" s="403">
        <v>8250</v>
      </c>
      <c r="EI210" s="403">
        <v>8250</v>
      </c>
      <c r="EJ210" s="403">
        <v>8250</v>
      </c>
      <c r="EK210" s="403">
        <v>8250</v>
      </c>
      <c r="EL210" s="403">
        <v>8250</v>
      </c>
      <c r="EM210" s="403">
        <v>8250</v>
      </c>
      <c r="EN210" s="403">
        <v>8250</v>
      </c>
      <c r="EO210" s="403">
        <v>8250</v>
      </c>
      <c r="EP210" s="403">
        <v>8250</v>
      </c>
      <c r="EQ210" s="403">
        <v>8250</v>
      </c>
      <c r="ER210" s="403">
        <v>8250</v>
      </c>
      <c r="ES210" s="403">
        <v>8250</v>
      </c>
      <c r="ET210" s="403">
        <v>8250</v>
      </c>
      <c r="EU210" s="403">
        <v>8250</v>
      </c>
      <c r="EV210" s="403">
        <v>8250</v>
      </c>
      <c r="EW210" s="403">
        <v>8250</v>
      </c>
      <c r="EX210" s="404">
        <v>57414.965986394556</v>
      </c>
      <c r="EY210" s="404">
        <v>0</v>
      </c>
      <c r="EZ210" s="404">
        <v>0</v>
      </c>
      <c r="FA210" s="404">
        <v>0</v>
      </c>
      <c r="FB210" s="404">
        <v>0</v>
      </c>
      <c r="FC210" s="404">
        <v>0</v>
      </c>
      <c r="FD210" s="404">
        <v>0</v>
      </c>
      <c r="FE210" s="404">
        <v>0</v>
      </c>
      <c r="FF210" s="404">
        <v>0</v>
      </c>
      <c r="FG210" s="404">
        <v>0</v>
      </c>
      <c r="FH210" s="404">
        <v>0</v>
      </c>
      <c r="FI210" s="404">
        <v>0</v>
      </c>
      <c r="FJ210" s="404">
        <v>0</v>
      </c>
      <c r="FK210" s="404">
        <v>0</v>
      </c>
      <c r="FL210" s="404">
        <v>0</v>
      </c>
      <c r="FM210" s="404">
        <v>0</v>
      </c>
      <c r="FN210" s="404">
        <v>0</v>
      </c>
      <c r="FO210" s="404">
        <v>0</v>
      </c>
      <c r="FP210" s="404">
        <v>0</v>
      </c>
      <c r="FQ210" s="404">
        <v>0</v>
      </c>
      <c r="FR210" s="404">
        <v>0</v>
      </c>
      <c r="FS210" s="404">
        <v>0</v>
      </c>
      <c r="FT210" s="404">
        <v>0</v>
      </c>
      <c r="FU210" s="404">
        <v>0</v>
      </c>
      <c r="FV210" s="404">
        <v>0</v>
      </c>
      <c r="FW210" s="404">
        <v>0</v>
      </c>
      <c r="FX210" s="404">
        <v>0</v>
      </c>
      <c r="FY210" s="404">
        <v>0</v>
      </c>
      <c r="FZ210" s="404">
        <v>0</v>
      </c>
      <c r="GA210" s="404">
        <v>0</v>
      </c>
      <c r="GB210" s="404">
        <v>0</v>
      </c>
      <c r="GC210" s="404">
        <v>0</v>
      </c>
      <c r="GD210" s="404">
        <v>0</v>
      </c>
      <c r="GE210" s="404">
        <v>0</v>
      </c>
      <c r="GF210" s="404">
        <v>0</v>
      </c>
      <c r="GG210" s="404">
        <v>0</v>
      </c>
      <c r="GH210" s="404">
        <v>0</v>
      </c>
      <c r="GI210" s="404">
        <v>0</v>
      </c>
      <c r="GJ210" s="404">
        <v>0</v>
      </c>
      <c r="GK210" s="404">
        <v>0</v>
      </c>
      <c r="GL210" s="404">
        <v>7482.9931972789109</v>
      </c>
      <c r="GM210" s="404">
        <v>7126.6601878846768</v>
      </c>
      <c r="GN210" s="404">
        <v>6787.2954170330268</v>
      </c>
      <c r="GO210" s="404">
        <v>6464.0908733647866</v>
      </c>
      <c r="GP210" s="404">
        <v>6156.2770222521785</v>
      </c>
      <c r="GQ210" s="404">
        <v>5863.1209735735019</v>
      </c>
      <c r="GR210" s="404">
        <v>5583.9247367366688</v>
      </c>
      <c r="GS210" s="404">
        <v>5318.0235587968273</v>
      </c>
      <c r="GT210" s="404">
        <v>5064.7843417112645</v>
      </c>
      <c r="GU210" s="404">
        <v>4823.6041349631087</v>
      </c>
      <c r="GV210" s="404">
        <v>4593.9086999648662</v>
      </c>
      <c r="GW210" s="404">
        <v>4375.1511428236809</v>
      </c>
      <c r="GX210" s="404">
        <v>4166.8106122130303</v>
      </c>
      <c r="GY210" s="404">
        <v>3968.391059250504</v>
      </c>
      <c r="GZ210" s="404">
        <v>3779.4200564290518</v>
      </c>
      <c r="HA210" s="404">
        <v>3599.4476727895726</v>
      </c>
      <c r="HB210" s="404">
        <v>3428.0454026567359</v>
      </c>
      <c r="HC210" s="404">
        <v>3264.8051453873677</v>
      </c>
      <c r="HD210" s="404">
        <v>3109.3382337022549</v>
      </c>
      <c r="HE210" s="404">
        <v>2961.2745082878619</v>
      </c>
      <c r="HF210" s="404">
        <v>2820.2614364646306</v>
      </c>
      <c r="HG210" s="404">
        <v>2685.9632728234569</v>
      </c>
      <c r="HH210" s="404">
        <v>2558.0602598318642</v>
      </c>
      <c r="HI210" s="404">
        <v>2436.2478665065373</v>
      </c>
      <c r="HJ210" s="404">
        <v>2320.2360633395592</v>
      </c>
      <c r="HK210" s="404">
        <v>2209.7486317519611</v>
      </c>
      <c r="HL210" s="404">
        <v>2104.5225064304395</v>
      </c>
      <c r="HM210" s="404">
        <v>2004.3071489813703</v>
      </c>
      <c r="HN210" s="404">
        <v>1908.8639514108297</v>
      </c>
      <c r="HO210" s="404">
        <v>1817.9656680103133</v>
      </c>
      <c r="HP210" s="404">
        <v>1731.3958742955365</v>
      </c>
      <c r="HQ210" s="404">
        <v>1648.9484517100348</v>
      </c>
      <c r="HR210" s="404">
        <v>1570.4270968666999</v>
      </c>
      <c r="HS210" s="404">
        <v>1495.6448541587615</v>
      </c>
      <c r="HT210" s="404">
        <v>1424.4236706273921</v>
      </c>
      <c r="HU210" s="404">
        <v>1356.5939720260876</v>
      </c>
      <c r="HV210" s="404">
        <v>1291.9942590724647</v>
      </c>
      <c r="HW210" s="404">
        <v>1230.4707229261564</v>
      </c>
      <c r="HX210" s="404">
        <v>1171.8768789772921</v>
      </c>
      <c r="HY210" s="404">
        <v>1116.0732180736115</v>
      </c>
      <c r="HZ210" s="404">
        <v>57414.965986394556</v>
      </c>
      <c r="IA210" s="404">
        <v>34017.316697813578</v>
      </c>
      <c r="IB210" s="408">
        <v>0.5924817007794545</v>
      </c>
      <c r="IC210" s="411"/>
    </row>
    <row r="211" spans="1:237" s="181" customFormat="1" ht="90" customHeight="1" x14ac:dyDescent="0.25">
      <c r="A211" s="137" t="s">
        <v>2026</v>
      </c>
      <c r="B211" s="138" t="s">
        <v>2027</v>
      </c>
      <c r="C211" s="138" t="s">
        <v>2087</v>
      </c>
      <c r="D211" s="121">
        <v>10</v>
      </c>
      <c r="E211" s="138" t="s">
        <v>2088</v>
      </c>
      <c r="F211" s="118" t="s">
        <v>2089</v>
      </c>
      <c r="G211" s="118" t="s">
        <v>2090</v>
      </c>
      <c r="H211" s="142" t="s">
        <v>77</v>
      </c>
      <c r="I211" s="118" t="s">
        <v>2091</v>
      </c>
      <c r="J211" s="142">
        <v>40</v>
      </c>
      <c r="K211" s="227" t="s">
        <v>94</v>
      </c>
      <c r="L211" s="142">
        <v>5000</v>
      </c>
      <c r="M211" s="142" t="s">
        <v>2092</v>
      </c>
      <c r="N211" s="142" t="s">
        <v>81</v>
      </c>
      <c r="O211" s="13" t="s">
        <v>217</v>
      </c>
      <c r="P211" s="142" t="s">
        <v>218</v>
      </c>
      <c r="Q211" s="112" t="s">
        <v>100</v>
      </c>
      <c r="R211" s="142" t="s">
        <v>108</v>
      </c>
      <c r="S211" s="142" t="s">
        <v>99</v>
      </c>
      <c r="T211" s="142" t="s">
        <v>2034</v>
      </c>
      <c r="U211" s="142" t="s">
        <v>100</v>
      </c>
      <c r="V211" s="117">
        <v>1</v>
      </c>
      <c r="W211" s="136">
        <v>155000</v>
      </c>
      <c r="X211" s="136">
        <v>0</v>
      </c>
      <c r="Y211" s="136">
        <v>0</v>
      </c>
      <c r="Z211" s="136">
        <v>0</v>
      </c>
      <c r="AA211" s="136">
        <v>155000</v>
      </c>
      <c r="AB211" s="136">
        <v>0</v>
      </c>
      <c r="AC211" s="136">
        <v>0</v>
      </c>
      <c r="AD211" s="136">
        <v>0</v>
      </c>
      <c r="AE211" s="139">
        <v>0</v>
      </c>
      <c r="AF211" s="139">
        <v>0</v>
      </c>
      <c r="AG211" s="139">
        <v>0</v>
      </c>
      <c r="AH211" s="139">
        <v>0</v>
      </c>
      <c r="AI211" s="116" t="s">
        <v>88</v>
      </c>
      <c r="AJ211" s="136">
        <v>0</v>
      </c>
      <c r="AK211" s="136">
        <v>0</v>
      </c>
      <c r="AL211" s="136">
        <v>0</v>
      </c>
      <c r="AM211" s="136">
        <v>0</v>
      </c>
      <c r="AN211" s="136">
        <v>0</v>
      </c>
      <c r="AO211" s="136">
        <v>0</v>
      </c>
      <c r="AP211" s="136">
        <v>0</v>
      </c>
      <c r="AQ211" s="139">
        <v>0</v>
      </c>
      <c r="AR211" s="139">
        <v>0</v>
      </c>
      <c r="AS211" s="139">
        <v>0</v>
      </c>
      <c r="AT211" s="139">
        <v>0</v>
      </c>
      <c r="AU211" s="118" t="s">
        <v>2093</v>
      </c>
      <c r="AV211" s="230">
        <v>1</v>
      </c>
      <c r="AW211" s="230">
        <v>0</v>
      </c>
      <c r="AX211" s="230" t="s">
        <v>3594</v>
      </c>
      <c r="AY211" s="141">
        <v>9</v>
      </c>
      <c r="AZ211" s="70">
        <v>1</v>
      </c>
      <c r="BA211" s="70">
        <v>1</v>
      </c>
      <c r="BB211" s="70">
        <v>1</v>
      </c>
      <c r="BC211" s="70">
        <v>1</v>
      </c>
      <c r="BD211" s="70">
        <v>1</v>
      </c>
      <c r="BE211" s="70">
        <v>1</v>
      </c>
      <c r="BF211" s="70">
        <v>1</v>
      </c>
      <c r="BG211" s="71">
        <v>0</v>
      </c>
      <c r="BH211" s="71">
        <v>1</v>
      </c>
      <c r="BI211" s="71">
        <v>0</v>
      </c>
      <c r="BJ211" s="71">
        <v>0</v>
      </c>
      <c r="BK211" s="71">
        <v>1</v>
      </c>
      <c r="BL211" s="70">
        <v>1</v>
      </c>
      <c r="BM211" s="70">
        <v>1</v>
      </c>
      <c r="BN211" s="70">
        <v>0</v>
      </c>
      <c r="BO211" s="70">
        <v>1</v>
      </c>
      <c r="BP211" s="403">
        <v>0</v>
      </c>
      <c r="BQ211" s="403">
        <v>0</v>
      </c>
      <c r="BR211" s="403">
        <v>155000</v>
      </c>
      <c r="BS211" s="403">
        <v>0</v>
      </c>
      <c r="BT211" s="403">
        <v>0</v>
      </c>
      <c r="BU211" s="403">
        <v>0</v>
      </c>
      <c r="BV211" s="403">
        <v>0</v>
      </c>
      <c r="BW211" s="403">
        <v>0</v>
      </c>
      <c r="BX211" s="403">
        <v>0</v>
      </c>
      <c r="BY211" s="403">
        <v>0</v>
      </c>
      <c r="BZ211" s="401">
        <v>0</v>
      </c>
      <c r="CA211" s="401">
        <v>0</v>
      </c>
      <c r="CB211" s="401">
        <v>0</v>
      </c>
      <c r="CC211" s="401">
        <v>0</v>
      </c>
      <c r="CD211" s="401">
        <v>0</v>
      </c>
      <c r="CE211" s="401">
        <v>0</v>
      </c>
      <c r="CF211" s="401">
        <v>0</v>
      </c>
      <c r="CG211" s="401">
        <v>0</v>
      </c>
      <c r="CH211" s="401">
        <v>0</v>
      </c>
      <c r="CI211" s="401">
        <v>0</v>
      </c>
      <c r="CJ211" s="401">
        <v>0</v>
      </c>
      <c r="CK211" s="401">
        <v>0</v>
      </c>
      <c r="CL211" s="401">
        <v>0</v>
      </c>
      <c r="CM211" s="401">
        <v>0</v>
      </c>
      <c r="CN211" s="401">
        <v>0</v>
      </c>
      <c r="CO211" s="401">
        <v>0</v>
      </c>
      <c r="CP211" s="401">
        <v>0</v>
      </c>
      <c r="CQ211" s="401">
        <v>0</v>
      </c>
      <c r="CR211" s="401">
        <v>0</v>
      </c>
      <c r="CS211" s="401">
        <v>0</v>
      </c>
      <c r="CT211" s="401">
        <v>0</v>
      </c>
      <c r="CU211" s="401">
        <v>0</v>
      </c>
      <c r="CV211" s="401">
        <v>0</v>
      </c>
      <c r="CW211" s="401">
        <v>0</v>
      </c>
      <c r="CX211" s="401">
        <v>0</v>
      </c>
      <c r="CY211" s="401">
        <v>0</v>
      </c>
      <c r="CZ211" s="401">
        <v>0</v>
      </c>
      <c r="DA211" s="401">
        <v>0</v>
      </c>
      <c r="DB211" s="401">
        <v>0</v>
      </c>
      <c r="DC211" s="401">
        <v>0</v>
      </c>
      <c r="DD211" s="401">
        <v>0</v>
      </c>
      <c r="DE211" s="401">
        <v>0</v>
      </c>
      <c r="DF211" s="401">
        <v>0</v>
      </c>
      <c r="DG211" s="403">
        <v>5000</v>
      </c>
      <c r="DH211" s="403">
        <v>5000</v>
      </c>
      <c r="DI211" s="403">
        <v>5000</v>
      </c>
      <c r="DJ211" s="403">
        <v>5000</v>
      </c>
      <c r="DK211" s="403">
        <v>5000</v>
      </c>
      <c r="DL211" s="403">
        <v>5000</v>
      </c>
      <c r="DM211" s="403">
        <v>5000</v>
      </c>
      <c r="DN211" s="403">
        <v>5000</v>
      </c>
      <c r="DO211" s="403">
        <v>5000</v>
      </c>
      <c r="DP211" s="403">
        <v>5000</v>
      </c>
      <c r="DQ211" s="403">
        <v>5000</v>
      </c>
      <c r="DR211" s="403">
        <v>5000</v>
      </c>
      <c r="DS211" s="403">
        <v>5000</v>
      </c>
      <c r="DT211" s="403">
        <v>5000</v>
      </c>
      <c r="DU211" s="403">
        <v>5000</v>
      </c>
      <c r="DV211" s="403">
        <v>5000</v>
      </c>
      <c r="DW211" s="403">
        <v>5000</v>
      </c>
      <c r="DX211" s="403">
        <v>5000</v>
      </c>
      <c r="DY211" s="403">
        <v>5000</v>
      </c>
      <c r="DZ211" s="403">
        <v>5000</v>
      </c>
      <c r="EA211" s="403">
        <v>5000</v>
      </c>
      <c r="EB211" s="403">
        <v>5000</v>
      </c>
      <c r="EC211" s="403">
        <v>5000</v>
      </c>
      <c r="ED211" s="403">
        <v>5000</v>
      </c>
      <c r="EE211" s="403">
        <v>5000</v>
      </c>
      <c r="EF211" s="403">
        <v>5000</v>
      </c>
      <c r="EG211" s="403">
        <v>5000</v>
      </c>
      <c r="EH211" s="403">
        <v>5000</v>
      </c>
      <c r="EI211" s="403">
        <v>5000</v>
      </c>
      <c r="EJ211" s="403">
        <v>5000</v>
      </c>
      <c r="EK211" s="403">
        <v>5000</v>
      </c>
      <c r="EL211" s="403">
        <v>5000</v>
      </c>
      <c r="EM211" s="403">
        <v>5000</v>
      </c>
      <c r="EN211" s="403">
        <v>5000</v>
      </c>
      <c r="EO211" s="403">
        <v>5000</v>
      </c>
      <c r="EP211" s="403">
        <v>5000</v>
      </c>
      <c r="EQ211" s="403">
        <v>5000</v>
      </c>
      <c r="ER211" s="403">
        <v>5000</v>
      </c>
      <c r="ES211" s="403">
        <v>5000</v>
      </c>
      <c r="ET211" s="403">
        <v>5000</v>
      </c>
      <c r="EU211" s="403">
        <v>5000</v>
      </c>
      <c r="EV211" s="403">
        <v>5000</v>
      </c>
      <c r="EW211" s="403">
        <v>5000</v>
      </c>
      <c r="EX211" s="404">
        <v>140589.56916099772</v>
      </c>
      <c r="EY211" s="404">
        <v>0</v>
      </c>
      <c r="EZ211" s="404">
        <v>0</v>
      </c>
      <c r="FA211" s="404">
        <v>0</v>
      </c>
      <c r="FB211" s="404">
        <v>0</v>
      </c>
      <c r="FC211" s="404">
        <v>0</v>
      </c>
      <c r="FD211" s="404">
        <v>0</v>
      </c>
      <c r="FE211" s="404">
        <v>0</v>
      </c>
      <c r="FF211" s="404">
        <v>0</v>
      </c>
      <c r="FG211" s="404">
        <v>0</v>
      </c>
      <c r="FH211" s="404">
        <v>0</v>
      </c>
      <c r="FI211" s="404">
        <v>0</v>
      </c>
      <c r="FJ211" s="404">
        <v>0</v>
      </c>
      <c r="FK211" s="404">
        <v>0</v>
      </c>
      <c r="FL211" s="404">
        <v>0</v>
      </c>
      <c r="FM211" s="404">
        <v>0</v>
      </c>
      <c r="FN211" s="404">
        <v>0</v>
      </c>
      <c r="FO211" s="404">
        <v>0</v>
      </c>
      <c r="FP211" s="404">
        <v>0</v>
      </c>
      <c r="FQ211" s="404">
        <v>0</v>
      </c>
      <c r="FR211" s="404">
        <v>0</v>
      </c>
      <c r="FS211" s="404">
        <v>0</v>
      </c>
      <c r="FT211" s="404">
        <v>0</v>
      </c>
      <c r="FU211" s="404">
        <v>0</v>
      </c>
      <c r="FV211" s="404">
        <v>0</v>
      </c>
      <c r="FW211" s="404">
        <v>0</v>
      </c>
      <c r="FX211" s="404">
        <v>0</v>
      </c>
      <c r="FY211" s="404">
        <v>0</v>
      </c>
      <c r="FZ211" s="404">
        <v>0</v>
      </c>
      <c r="GA211" s="404">
        <v>0</v>
      </c>
      <c r="GB211" s="404">
        <v>0</v>
      </c>
      <c r="GC211" s="404">
        <v>0</v>
      </c>
      <c r="GD211" s="404">
        <v>0</v>
      </c>
      <c r="GE211" s="404">
        <v>0</v>
      </c>
      <c r="GF211" s="404">
        <v>0</v>
      </c>
      <c r="GG211" s="404">
        <v>0</v>
      </c>
      <c r="GH211" s="404">
        <v>0</v>
      </c>
      <c r="GI211" s="404">
        <v>0</v>
      </c>
      <c r="GJ211" s="404">
        <v>0</v>
      </c>
      <c r="GK211" s="404">
        <v>0</v>
      </c>
      <c r="GL211" s="404">
        <v>4535.1473922902496</v>
      </c>
      <c r="GM211" s="404">
        <v>4319.1879926573802</v>
      </c>
      <c r="GN211" s="404">
        <v>4113.5123739594101</v>
      </c>
      <c r="GO211" s="404">
        <v>3917.6308323422945</v>
      </c>
      <c r="GP211" s="404">
        <v>3731.0769831831385</v>
      </c>
      <c r="GQ211" s="404">
        <v>3553.4066506506074</v>
      </c>
      <c r="GR211" s="404">
        <v>3384.1968101434359</v>
      </c>
      <c r="GS211" s="404">
        <v>3223.0445810889864</v>
      </c>
      <c r="GT211" s="404">
        <v>3069.5662677037967</v>
      </c>
      <c r="GU211" s="404">
        <v>2923.3964454321872</v>
      </c>
      <c r="GV211" s="404">
        <v>2784.1870908877977</v>
      </c>
      <c r="GW211" s="404">
        <v>2651.6067532264733</v>
      </c>
      <c r="GX211" s="404">
        <v>2525.3397649775943</v>
      </c>
      <c r="GY211" s="404">
        <v>2405.085490454851</v>
      </c>
      <c r="GZ211" s="404">
        <v>2290.5576099570012</v>
      </c>
      <c r="HA211" s="404">
        <v>2181.4834380542866</v>
      </c>
      <c r="HB211" s="404">
        <v>2077.6032743374158</v>
      </c>
      <c r="HC211" s="404">
        <v>1978.6697850832531</v>
      </c>
      <c r="HD211" s="404">
        <v>1884.4474143650029</v>
      </c>
      <c r="HE211" s="404">
        <v>1794.7118232047649</v>
      </c>
      <c r="HF211" s="404">
        <v>1709.2493554331095</v>
      </c>
      <c r="HG211" s="404">
        <v>1627.8565289839134</v>
      </c>
      <c r="HH211" s="404">
        <v>1550.339551413251</v>
      </c>
      <c r="HI211" s="404">
        <v>1476.5138584888105</v>
      </c>
      <c r="HJ211" s="404">
        <v>1406.2036747512482</v>
      </c>
      <c r="HK211" s="404">
        <v>1339.2415950011884</v>
      </c>
      <c r="HL211" s="404">
        <v>1275.4681857154178</v>
      </c>
      <c r="HM211" s="404">
        <v>1214.7316054432549</v>
      </c>
      <c r="HN211" s="404">
        <v>1156.8872432792907</v>
      </c>
      <c r="HO211" s="404">
        <v>1101.7973745517049</v>
      </c>
      <c r="HP211" s="404">
        <v>1049.3308329063857</v>
      </c>
      <c r="HQ211" s="404">
        <v>999.3626980060817</v>
      </c>
      <c r="HR211" s="404">
        <v>951.7739981010302</v>
      </c>
      <c r="HS211" s="404">
        <v>906.45142676288583</v>
      </c>
      <c r="HT211" s="404">
        <v>863.28707310751042</v>
      </c>
      <c r="HU211" s="404">
        <v>822.17816486429558</v>
      </c>
      <c r="HV211" s="404">
        <v>783.02682368028161</v>
      </c>
      <c r="HW211" s="404">
        <v>745.73983207645847</v>
      </c>
      <c r="HX211" s="404">
        <v>710.22841150138913</v>
      </c>
      <c r="HY211" s="404">
        <v>676.40801095370387</v>
      </c>
      <c r="HZ211" s="404">
        <v>140589.56916099772</v>
      </c>
      <c r="IA211" s="404">
        <v>81709.935019021141</v>
      </c>
      <c r="IB211" s="408">
        <v>0.58119486037723112</v>
      </c>
      <c r="IC211" s="411"/>
    </row>
    <row r="212" spans="1:237" s="181" customFormat="1" ht="90" customHeight="1" x14ac:dyDescent="0.25">
      <c r="A212" s="137" t="s">
        <v>1436</v>
      </c>
      <c r="B212" s="138" t="s">
        <v>1437</v>
      </c>
      <c r="C212" s="138" t="s">
        <v>1451</v>
      </c>
      <c r="D212" s="121">
        <v>3</v>
      </c>
      <c r="E212" s="138" t="s">
        <v>1452</v>
      </c>
      <c r="F212" s="118" t="s">
        <v>1453</v>
      </c>
      <c r="G212" s="118" t="s">
        <v>1454</v>
      </c>
      <c r="H212" s="142" t="s">
        <v>77</v>
      </c>
      <c r="I212" s="118" t="s">
        <v>1442</v>
      </c>
      <c r="J212" s="118">
        <v>40</v>
      </c>
      <c r="K212" s="227" t="s">
        <v>94</v>
      </c>
      <c r="L212" s="142">
        <v>5000</v>
      </c>
      <c r="M212" s="142" t="s">
        <v>1455</v>
      </c>
      <c r="N212" s="142" t="s">
        <v>81</v>
      </c>
      <c r="O212" s="13" t="s">
        <v>217</v>
      </c>
      <c r="P212" s="142" t="s">
        <v>218</v>
      </c>
      <c r="Q212" s="112" t="s">
        <v>100</v>
      </c>
      <c r="R212" s="142" t="s">
        <v>261</v>
      </c>
      <c r="S212" s="142" t="s">
        <v>99</v>
      </c>
      <c r="T212" s="142" t="s">
        <v>1450</v>
      </c>
      <c r="U212" s="142" t="s">
        <v>100</v>
      </c>
      <c r="V212" s="117">
        <v>1</v>
      </c>
      <c r="W212" s="139">
        <v>155000</v>
      </c>
      <c r="X212" s="139">
        <v>5000</v>
      </c>
      <c r="Y212" s="139">
        <v>0</v>
      </c>
      <c r="Z212" s="139">
        <v>0</v>
      </c>
      <c r="AA212" s="136">
        <v>155000</v>
      </c>
      <c r="AB212" s="136">
        <v>0</v>
      </c>
      <c r="AC212" s="136">
        <v>0</v>
      </c>
      <c r="AD212" s="136">
        <v>0</v>
      </c>
      <c r="AE212" s="139">
        <v>0</v>
      </c>
      <c r="AF212" s="139">
        <v>0</v>
      </c>
      <c r="AG212" s="139">
        <v>0</v>
      </c>
      <c r="AH212" s="139">
        <v>0</v>
      </c>
      <c r="AI212" s="142" t="s">
        <v>88</v>
      </c>
      <c r="AJ212" s="139">
        <v>0</v>
      </c>
      <c r="AK212" s="139">
        <v>0</v>
      </c>
      <c r="AL212" s="139">
        <v>0</v>
      </c>
      <c r="AM212" s="139">
        <v>0</v>
      </c>
      <c r="AN212" s="139">
        <v>0</v>
      </c>
      <c r="AO212" s="139">
        <v>0</v>
      </c>
      <c r="AP212" s="139">
        <v>0</v>
      </c>
      <c r="AQ212" s="139">
        <v>0</v>
      </c>
      <c r="AR212" s="139">
        <v>0</v>
      </c>
      <c r="AS212" s="139">
        <v>0</v>
      </c>
      <c r="AT212" s="139">
        <v>0</v>
      </c>
      <c r="AU212" s="118"/>
      <c r="AV212" s="230">
        <v>1</v>
      </c>
      <c r="AW212" s="230">
        <v>0</v>
      </c>
      <c r="AX212" s="230" t="s">
        <v>3594</v>
      </c>
      <c r="AY212" s="141">
        <v>9</v>
      </c>
      <c r="AZ212" s="70">
        <v>1</v>
      </c>
      <c r="BA212" s="70">
        <v>1</v>
      </c>
      <c r="BB212" s="70">
        <v>1</v>
      </c>
      <c r="BC212" s="70">
        <v>1</v>
      </c>
      <c r="BD212" s="70">
        <v>1</v>
      </c>
      <c r="BE212" s="70">
        <v>1</v>
      </c>
      <c r="BF212" s="70">
        <v>1</v>
      </c>
      <c r="BG212" s="71">
        <v>0</v>
      </c>
      <c r="BH212" s="71">
        <v>1</v>
      </c>
      <c r="BI212" s="71">
        <v>0</v>
      </c>
      <c r="BJ212" s="71">
        <v>0</v>
      </c>
      <c r="BK212" s="71">
        <v>1</v>
      </c>
      <c r="BL212" s="70">
        <v>1</v>
      </c>
      <c r="BM212" s="70">
        <v>1</v>
      </c>
      <c r="BN212" s="70">
        <v>0</v>
      </c>
      <c r="BO212" s="70">
        <v>1</v>
      </c>
      <c r="BP212" s="403">
        <v>0</v>
      </c>
      <c r="BQ212" s="403">
        <v>0</v>
      </c>
      <c r="BR212" s="403">
        <v>155000</v>
      </c>
      <c r="BS212" s="403">
        <v>0</v>
      </c>
      <c r="BT212" s="403">
        <v>0</v>
      </c>
      <c r="BU212" s="403">
        <v>0</v>
      </c>
      <c r="BV212" s="403">
        <v>0</v>
      </c>
      <c r="BW212" s="403">
        <v>0</v>
      </c>
      <c r="BX212" s="403">
        <v>0</v>
      </c>
      <c r="BY212" s="403">
        <v>0</v>
      </c>
      <c r="BZ212" s="401">
        <v>0</v>
      </c>
      <c r="CA212" s="401">
        <v>0</v>
      </c>
      <c r="CB212" s="401">
        <v>0</v>
      </c>
      <c r="CC212" s="401">
        <v>0</v>
      </c>
      <c r="CD212" s="401">
        <v>0</v>
      </c>
      <c r="CE212" s="401">
        <v>0</v>
      </c>
      <c r="CF212" s="401">
        <v>0</v>
      </c>
      <c r="CG212" s="401">
        <v>0</v>
      </c>
      <c r="CH212" s="401">
        <v>0</v>
      </c>
      <c r="CI212" s="401">
        <v>0</v>
      </c>
      <c r="CJ212" s="401">
        <v>0</v>
      </c>
      <c r="CK212" s="401">
        <v>0</v>
      </c>
      <c r="CL212" s="401">
        <v>0</v>
      </c>
      <c r="CM212" s="401">
        <v>0</v>
      </c>
      <c r="CN212" s="401">
        <v>0</v>
      </c>
      <c r="CO212" s="401">
        <v>0</v>
      </c>
      <c r="CP212" s="401">
        <v>0</v>
      </c>
      <c r="CQ212" s="401">
        <v>0</v>
      </c>
      <c r="CR212" s="401">
        <v>0</v>
      </c>
      <c r="CS212" s="401">
        <v>0</v>
      </c>
      <c r="CT212" s="401">
        <v>0</v>
      </c>
      <c r="CU212" s="401">
        <v>0</v>
      </c>
      <c r="CV212" s="401">
        <v>0</v>
      </c>
      <c r="CW212" s="401">
        <v>0</v>
      </c>
      <c r="CX212" s="401">
        <v>0</v>
      </c>
      <c r="CY212" s="401">
        <v>0</v>
      </c>
      <c r="CZ212" s="401">
        <v>0</v>
      </c>
      <c r="DA212" s="401">
        <v>0</v>
      </c>
      <c r="DB212" s="401">
        <v>0</v>
      </c>
      <c r="DC212" s="401">
        <v>0</v>
      </c>
      <c r="DD212" s="401">
        <v>0</v>
      </c>
      <c r="DE212" s="401">
        <v>0</v>
      </c>
      <c r="DF212" s="401">
        <v>0</v>
      </c>
      <c r="DG212" s="403">
        <v>5000</v>
      </c>
      <c r="DH212" s="403">
        <v>5000</v>
      </c>
      <c r="DI212" s="403">
        <v>5000</v>
      </c>
      <c r="DJ212" s="403">
        <v>5000</v>
      </c>
      <c r="DK212" s="403">
        <v>5000</v>
      </c>
      <c r="DL212" s="403">
        <v>5000</v>
      </c>
      <c r="DM212" s="403">
        <v>5000</v>
      </c>
      <c r="DN212" s="403">
        <v>5000</v>
      </c>
      <c r="DO212" s="403">
        <v>5000</v>
      </c>
      <c r="DP212" s="403">
        <v>5000</v>
      </c>
      <c r="DQ212" s="403">
        <v>5000</v>
      </c>
      <c r="DR212" s="403">
        <v>5000</v>
      </c>
      <c r="DS212" s="403">
        <v>5000</v>
      </c>
      <c r="DT212" s="403">
        <v>5000</v>
      </c>
      <c r="DU212" s="403">
        <v>5000</v>
      </c>
      <c r="DV212" s="403">
        <v>5000</v>
      </c>
      <c r="DW212" s="403">
        <v>5000</v>
      </c>
      <c r="DX212" s="403">
        <v>5000</v>
      </c>
      <c r="DY212" s="403">
        <v>5000</v>
      </c>
      <c r="DZ212" s="403">
        <v>5000</v>
      </c>
      <c r="EA212" s="403">
        <v>5000</v>
      </c>
      <c r="EB212" s="403">
        <v>5000</v>
      </c>
      <c r="EC212" s="403">
        <v>5000</v>
      </c>
      <c r="ED212" s="403">
        <v>5000</v>
      </c>
      <c r="EE212" s="403">
        <v>5000</v>
      </c>
      <c r="EF212" s="403">
        <v>5000</v>
      </c>
      <c r="EG212" s="403">
        <v>5000</v>
      </c>
      <c r="EH212" s="403">
        <v>5000</v>
      </c>
      <c r="EI212" s="403">
        <v>5000</v>
      </c>
      <c r="EJ212" s="403">
        <v>5000</v>
      </c>
      <c r="EK212" s="403">
        <v>5000</v>
      </c>
      <c r="EL212" s="403">
        <v>5000</v>
      </c>
      <c r="EM212" s="403">
        <v>5000</v>
      </c>
      <c r="EN212" s="403">
        <v>5000</v>
      </c>
      <c r="EO212" s="403">
        <v>5000</v>
      </c>
      <c r="EP212" s="403">
        <v>5000</v>
      </c>
      <c r="EQ212" s="403">
        <v>5000</v>
      </c>
      <c r="ER212" s="403">
        <v>5000</v>
      </c>
      <c r="ES212" s="403">
        <v>5000</v>
      </c>
      <c r="ET212" s="403">
        <v>5000</v>
      </c>
      <c r="EU212" s="403">
        <v>5000</v>
      </c>
      <c r="EV212" s="403">
        <v>5000</v>
      </c>
      <c r="EW212" s="403">
        <v>5000</v>
      </c>
      <c r="EX212" s="404">
        <v>140589.56916099772</v>
      </c>
      <c r="EY212" s="404">
        <v>0</v>
      </c>
      <c r="EZ212" s="404">
        <v>0</v>
      </c>
      <c r="FA212" s="404">
        <v>0</v>
      </c>
      <c r="FB212" s="404">
        <v>0</v>
      </c>
      <c r="FC212" s="404">
        <v>0</v>
      </c>
      <c r="FD212" s="404">
        <v>0</v>
      </c>
      <c r="FE212" s="404">
        <v>0</v>
      </c>
      <c r="FF212" s="404">
        <v>0</v>
      </c>
      <c r="FG212" s="404">
        <v>0</v>
      </c>
      <c r="FH212" s="404">
        <v>0</v>
      </c>
      <c r="FI212" s="404">
        <v>0</v>
      </c>
      <c r="FJ212" s="404">
        <v>0</v>
      </c>
      <c r="FK212" s="404">
        <v>0</v>
      </c>
      <c r="FL212" s="404">
        <v>0</v>
      </c>
      <c r="FM212" s="404">
        <v>0</v>
      </c>
      <c r="FN212" s="404">
        <v>0</v>
      </c>
      <c r="FO212" s="404">
        <v>0</v>
      </c>
      <c r="FP212" s="404">
        <v>0</v>
      </c>
      <c r="FQ212" s="404">
        <v>0</v>
      </c>
      <c r="FR212" s="404">
        <v>0</v>
      </c>
      <c r="FS212" s="404">
        <v>0</v>
      </c>
      <c r="FT212" s="404">
        <v>0</v>
      </c>
      <c r="FU212" s="404">
        <v>0</v>
      </c>
      <c r="FV212" s="404">
        <v>0</v>
      </c>
      <c r="FW212" s="404">
        <v>0</v>
      </c>
      <c r="FX212" s="404">
        <v>0</v>
      </c>
      <c r="FY212" s="404">
        <v>0</v>
      </c>
      <c r="FZ212" s="404">
        <v>0</v>
      </c>
      <c r="GA212" s="404">
        <v>0</v>
      </c>
      <c r="GB212" s="404">
        <v>0</v>
      </c>
      <c r="GC212" s="404">
        <v>0</v>
      </c>
      <c r="GD212" s="404">
        <v>0</v>
      </c>
      <c r="GE212" s="404">
        <v>0</v>
      </c>
      <c r="GF212" s="404">
        <v>0</v>
      </c>
      <c r="GG212" s="404">
        <v>0</v>
      </c>
      <c r="GH212" s="404">
        <v>0</v>
      </c>
      <c r="GI212" s="404">
        <v>0</v>
      </c>
      <c r="GJ212" s="404">
        <v>0</v>
      </c>
      <c r="GK212" s="404">
        <v>0</v>
      </c>
      <c r="GL212" s="404">
        <v>4535.1473922902496</v>
      </c>
      <c r="GM212" s="404">
        <v>4319.1879926573802</v>
      </c>
      <c r="GN212" s="404">
        <v>4113.5123739594101</v>
      </c>
      <c r="GO212" s="404">
        <v>3917.6308323422945</v>
      </c>
      <c r="GP212" s="404">
        <v>3731.0769831831385</v>
      </c>
      <c r="GQ212" s="404">
        <v>3553.4066506506074</v>
      </c>
      <c r="GR212" s="404">
        <v>3384.1968101434359</v>
      </c>
      <c r="GS212" s="404">
        <v>3223.0445810889864</v>
      </c>
      <c r="GT212" s="404">
        <v>3069.5662677037967</v>
      </c>
      <c r="GU212" s="404">
        <v>2923.3964454321872</v>
      </c>
      <c r="GV212" s="404">
        <v>2784.1870908877977</v>
      </c>
      <c r="GW212" s="404">
        <v>2651.6067532264733</v>
      </c>
      <c r="GX212" s="404">
        <v>2525.3397649775943</v>
      </c>
      <c r="GY212" s="404">
        <v>2405.085490454851</v>
      </c>
      <c r="GZ212" s="404">
        <v>2290.5576099570012</v>
      </c>
      <c r="HA212" s="404">
        <v>2181.4834380542866</v>
      </c>
      <c r="HB212" s="404">
        <v>2077.6032743374158</v>
      </c>
      <c r="HC212" s="404">
        <v>1978.6697850832531</v>
      </c>
      <c r="HD212" s="404">
        <v>1884.4474143650029</v>
      </c>
      <c r="HE212" s="404">
        <v>1794.7118232047649</v>
      </c>
      <c r="HF212" s="404">
        <v>1709.2493554331095</v>
      </c>
      <c r="HG212" s="404">
        <v>1627.8565289839134</v>
      </c>
      <c r="HH212" s="404">
        <v>1550.339551413251</v>
      </c>
      <c r="HI212" s="404">
        <v>1476.5138584888105</v>
      </c>
      <c r="HJ212" s="404">
        <v>1406.2036747512482</v>
      </c>
      <c r="HK212" s="404">
        <v>1339.2415950011884</v>
      </c>
      <c r="HL212" s="404">
        <v>1275.4681857154178</v>
      </c>
      <c r="HM212" s="404">
        <v>1214.7316054432549</v>
      </c>
      <c r="HN212" s="404">
        <v>1156.8872432792907</v>
      </c>
      <c r="HO212" s="404">
        <v>1101.7973745517049</v>
      </c>
      <c r="HP212" s="404">
        <v>1049.3308329063857</v>
      </c>
      <c r="HQ212" s="404">
        <v>999.3626980060817</v>
      </c>
      <c r="HR212" s="404">
        <v>951.7739981010302</v>
      </c>
      <c r="HS212" s="404">
        <v>906.45142676288583</v>
      </c>
      <c r="HT212" s="404">
        <v>863.28707310751042</v>
      </c>
      <c r="HU212" s="404">
        <v>822.17816486429558</v>
      </c>
      <c r="HV212" s="404">
        <v>783.02682368028161</v>
      </c>
      <c r="HW212" s="404">
        <v>745.73983207645847</v>
      </c>
      <c r="HX212" s="404">
        <v>710.22841150138913</v>
      </c>
      <c r="HY212" s="404">
        <v>676.40801095370387</v>
      </c>
      <c r="HZ212" s="404">
        <v>140589.56916099772</v>
      </c>
      <c r="IA212" s="404">
        <v>81709.935019021141</v>
      </c>
      <c r="IB212" s="408">
        <v>0.58119486037723112</v>
      </c>
      <c r="IC212" s="411"/>
    </row>
    <row r="213" spans="1:237" s="181" customFormat="1" ht="90" customHeight="1" x14ac:dyDescent="0.25">
      <c r="A213" s="137" t="s">
        <v>1842</v>
      </c>
      <c r="B213" s="137" t="s">
        <v>1843</v>
      </c>
      <c r="C213" s="137" t="s">
        <v>1856</v>
      </c>
      <c r="D213" s="121">
        <v>2</v>
      </c>
      <c r="E213" s="206" t="s">
        <v>1857</v>
      </c>
      <c r="F213" s="298" t="s">
        <v>1858</v>
      </c>
      <c r="G213" s="118" t="s">
        <v>1859</v>
      </c>
      <c r="H213" s="142" t="s">
        <v>77</v>
      </c>
      <c r="I213" s="118" t="s">
        <v>1860</v>
      </c>
      <c r="J213" s="118">
        <v>10</v>
      </c>
      <c r="K213" s="227" t="s">
        <v>79</v>
      </c>
      <c r="L213" s="142">
        <v>14600</v>
      </c>
      <c r="M213" s="142" t="s">
        <v>1849</v>
      </c>
      <c r="N213" s="142" t="s">
        <v>147</v>
      </c>
      <c r="O213" s="90" t="s">
        <v>148</v>
      </c>
      <c r="P213" s="142" t="s">
        <v>467</v>
      </c>
      <c r="Q213" s="112" t="s">
        <v>100</v>
      </c>
      <c r="R213" s="142" t="s">
        <v>108</v>
      </c>
      <c r="S213" s="142" t="s">
        <v>99</v>
      </c>
      <c r="T213" s="142" t="s">
        <v>1861</v>
      </c>
      <c r="U213" s="142" t="s">
        <v>100</v>
      </c>
      <c r="V213" s="205">
        <v>1</v>
      </c>
      <c r="W213" s="299">
        <v>227406</v>
      </c>
      <c r="X213" s="136">
        <v>0</v>
      </c>
      <c r="Y213" s="136">
        <v>0</v>
      </c>
      <c r="Z213" s="136">
        <v>0</v>
      </c>
      <c r="AA213" s="136">
        <v>46500</v>
      </c>
      <c r="AB213" s="136">
        <v>33000</v>
      </c>
      <c r="AC213" s="136">
        <v>62906</v>
      </c>
      <c r="AD213" s="136">
        <v>45000</v>
      </c>
      <c r="AE213" s="136">
        <v>40000</v>
      </c>
      <c r="AF213" s="139">
        <v>0</v>
      </c>
      <c r="AG213" s="139">
        <v>0</v>
      </c>
      <c r="AH213" s="139">
        <v>0</v>
      </c>
      <c r="AI213" s="142" t="s">
        <v>88</v>
      </c>
      <c r="AJ213" s="139">
        <v>0</v>
      </c>
      <c r="AK213" s="139">
        <v>0</v>
      </c>
      <c r="AL213" s="139">
        <v>0</v>
      </c>
      <c r="AM213" s="139">
        <v>0</v>
      </c>
      <c r="AN213" s="139">
        <v>0</v>
      </c>
      <c r="AO213" s="139">
        <v>0</v>
      </c>
      <c r="AP213" s="139">
        <v>0</v>
      </c>
      <c r="AQ213" s="139">
        <v>0</v>
      </c>
      <c r="AR213" s="139">
        <v>0</v>
      </c>
      <c r="AS213" s="139">
        <v>0</v>
      </c>
      <c r="AT213" s="139">
        <v>0</v>
      </c>
      <c r="AU213" s="118" t="s">
        <v>1862</v>
      </c>
      <c r="AV213" s="230">
        <v>1</v>
      </c>
      <c r="AW213" s="230">
        <v>0</v>
      </c>
      <c r="AX213" s="230" t="s">
        <v>3613</v>
      </c>
      <c r="AY213" s="141">
        <v>9</v>
      </c>
      <c r="AZ213" s="70">
        <v>1</v>
      </c>
      <c r="BA213" s="70">
        <v>1</v>
      </c>
      <c r="BB213" s="70">
        <v>1</v>
      </c>
      <c r="BC213" s="70">
        <v>1</v>
      </c>
      <c r="BD213" s="70">
        <v>1</v>
      </c>
      <c r="BE213" s="70">
        <v>1</v>
      </c>
      <c r="BF213" s="70">
        <v>1</v>
      </c>
      <c r="BG213" s="71">
        <v>0</v>
      </c>
      <c r="BH213" s="71">
        <v>1</v>
      </c>
      <c r="BI213" s="71">
        <v>0</v>
      </c>
      <c r="BJ213" s="71">
        <v>1</v>
      </c>
      <c r="BK213" s="71">
        <v>0</v>
      </c>
      <c r="BL213" s="70">
        <v>1</v>
      </c>
      <c r="BM213" s="70">
        <v>1</v>
      </c>
      <c r="BN213" s="70">
        <v>0</v>
      </c>
      <c r="BO213" s="70">
        <v>1</v>
      </c>
      <c r="BP213" s="403">
        <v>0</v>
      </c>
      <c r="BQ213" s="403">
        <v>0</v>
      </c>
      <c r="BR213" s="403">
        <v>46500</v>
      </c>
      <c r="BS213" s="403">
        <v>33000</v>
      </c>
      <c r="BT213" s="403">
        <v>62906</v>
      </c>
      <c r="BU213" s="403">
        <v>45000</v>
      </c>
      <c r="BV213" s="403">
        <v>40000</v>
      </c>
      <c r="BW213" s="403">
        <v>0</v>
      </c>
      <c r="BX213" s="403">
        <v>0</v>
      </c>
      <c r="BY213" s="403">
        <v>0</v>
      </c>
      <c r="BZ213" s="401">
        <v>0</v>
      </c>
      <c r="CA213" s="401">
        <v>0</v>
      </c>
      <c r="CB213" s="401">
        <v>0</v>
      </c>
      <c r="CC213" s="401">
        <v>0</v>
      </c>
      <c r="CD213" s="401">
        <v>0</v>
      </c>
      <c r="CE213" s="401">
        <v>0</v>
      </c>
      <c r="CF213" s="401">
        <v>0</v>
      </c>
      <c r="CG213" s="401">
        <v>0</v>
      </c>
      <c r="CH213" s="401">
        <v>0</v>
      </c>
      <c r="CI213" s="401">
        <v>0</v>
      </c>
      <c r="CJ213" s="401">
        <v>0</v>
      </c>
      <c r="CK213" s="401">
        <v>0</v>
      </c>
      <c r="CL213" s="401">
        <v>0</v>
      </c>
      <c r="CM213" s="401">
        <v>0</v>
      </c>
      <c r="CN213" s="401">
        <v>0</v>
      </c>
      <c r="CO213" s="401">
        <v>0</v>
      </c>
      <c r="CP213" s="401">
        <v>0</v>
      </c>
      <c r="CQ213" s="401">
        <v>0</v>
      </c>
      <c r="CR213" s="401">
        <v>0</v>
      </c>
      <c r="CS213" s="401">
        <v>0</v>
      </c>
      <c r="CT213" s="401">
        <v>0</v>
      </c>
      <c r="CU213" s="401">
        <v>0</v>
      </c>
      <c r="CV213" s="401">
        <v>0</v>
      </c>
      <c r="CW213" s="401">
        <v>0</v>
      </c>
      <c r="CX213" s="401">
        <v>0</v>
      </c>
      <c r="CY213" s="401">
        <v>0</v>
      </c>
      <c r="CZ213" s="401">
        <v>0</v>
      </c>
      <c r="DA213" s="401">
        <v>0</v>
      </c>
      <c r="DB213" s="401">
        <v>0</v>
      </c>
      <c r="DC213" s="401">
        <v>0</v>
      </c>
      <c r="DD213" s="401">
        <v>0</v>
      </c>
      <c r="DE213" s="401">
        <v>0</v>
      </c>
      <c r="DF213" s="401">
        <v>0</v>
      </c>
      <c r="DG213" s="403">
        <v>14600</v>
      </c>
      <c r="DH213" s="403">
        <v>14600</v>
      </c>
      <c r="DI213" s="403">
        <v>14600</v>
      </c>
      <c r="DJ213" s="403">
        <v>14600</v>
      </c>
      <c r="DK213" s="403">
        <v>14600</v>
      </c>
      <c r="DL213" s="403">
        <v>14600</v>
      </c>
      <c r="DM213" s="403">
        <v>14600</v>
      </c>
      <c r="DN213" s="403">
        <v>14600</v>
      </c>
      <c r="DO213" s="403">
        <v>14600</v>
      </c>
      <c r="DP213" s="403">
        <v>14600</v>
      </c>
      <c r="DQ213" s="403">
        <v>14600</v>
      </c>
      <c r="DR213" s="403">
        <v>14600</v>
      </c>
      <c r="DS213" s="403">
        <v>14600</v>
      </c>
      <c r="DT213" s="403">
        <v>14600</v>
      </c>
      <c r="DU213" s="403">
        <v>14600</v>
      </c>
      <c r="DV213" s="403">
        <v>14600</v>
      </c>
      <c r="DW213" s="403">
        <v>14600</v>
      </c>
      <c r="DX213" s="403">
        <v>14600</v>
      </c>
      <c r="DY213" s="403">
        <v>14600</v>
      </c>
      <c r="DZ213" s="403">
        <v>14600</v>
      </c>
      <c r="EA213" s="403">
        <v>14600</v>
      </c>
      <c r="EB213" s="403">
        <v>14600</v>
      </c>
      <c r="EC213" s="403">
        <v>14600</v>
      </c>
      <c r="ED213" s="403">
        <v>14600</v>
      </c>
      <c r="EE213" s="403">
        <v>14600</v>
      </c>
      <c r="EF213" s="403">
        <v>14600</v>
      </c>
      <c r="EG213" s="403">
        <v>14600</v>
      </c>
      <c r="EH213" s="403">
        <v>14600</v>
      </c>
      <c r="EI213" s="403">
        <v>14600</v>
      </c>
      <c r="EJ213" s="403">
        <v>14600</v>
      </c>
      <c r="EK213" s="403">
        <v>14600</v>
      </c>
      <c r="EL213" s="403">
        <v>14600</v>
      </c>
      <c r="EM213" s="403">
        <v>14600</v>
      </c>
      <c r="EN213" s="403">
        <v>14600</v>
      </c>
      <c r="EO213" s="403">
        <v>14600</v>
      </c>
      <c r="EP213" s="403">
        <v>14600</v>
      </c>
      <c r="EQ213" s="403">
        <v>14600</v>
      </c>
      <c r="ER213" s="403">
        <v>14600</v>
      </c>
      <c r="ES213" s="403">
        <v>14600</v>
      </c>
      <c r="ET213" s="403">
        <v>14600</v>
      </c>
      <c r="EU213" s="403">
        <v>14600</v>
      </c>
      <c r="EV213" s="403">
        <v>14600</v>
      </c>
      <c r="EW213" s="403">
        <v>14600</v>
      </c>
      <c r="EX213" s="404">
        <v>42176.87074829932</v>
      </c>
      <c r="EY213" s="404">
        <v>28506.640751538707</v>
      </c>
      <c r="EZ213" s="404">
        <v>51752.921879258131</v>
      </c>
      <c r="FA213" s="404">
        <v>35258.677491080656</v>
      </c>
      <c r="FB213" s="404">
        <v>29848.615865465108</v>
      </c>
      <c r="FC213" s="404">
        <v>0</v>
      </c>
      <c r="FD213" s="404">
        <v>0</v>
      </c>
      <c r="FE213" s="404">
        <v>0</v>
      </c>
      <c r="FF213" s="404">
        <v>0</v>
      </c>
      <c r="FG213" s="404">
        <v>0</v>
      </c>
      <c r="FH213" s="404">
        <v>0</v>
      </c>
      <c r="FI213" s="404">
        <v>0</v>
      </c>
      <c r="FJ213" s="404">
        <v>0</v>
      </c>
      <c r="FK213" s="404">
        <v>0</v>
      </c>
      <c r="FL213" s="404">
        <v>0</v>
      </c>
      <c r="FM213" s="404">
        <v>0</v>
      </c>
      <c r="FN213" s="404">
        <v>0</v>
      </c>
      <c r="FO213" s="404">
        <v>0</v>
      </c>
      <c r="FP213" s="404">
        <v>0</v>
      </c>
      <c r="FQ213" s="404">
        <v>0</v>
      </c>
      <c r="FR213" s="404">
        <v>0</v>
      </c>
      <c r="FS213" s="404">
        <v>0</v>
      </c>
      <c r="FT213" s="404">
        <v>0</v>
      </c>
      <c r="FU213" s="404">
        <v>0</v>
      </c>
      <c r="FV213" s="404">
        <v>0</v>
      </c>
      <c r="FW213" s="404">
        <v>0</v>
      </c>
      <c r="FX213" s="404">
        <v>0</v>
      </c>
      <c r="FY213" s="404">
        <v>0</v>
      </c>
      <c r="FZ213" s="404">
        <v>0</v>
      </c>
      <c r="GA213" s="404">
        <v>0</v>
      </c>
      <c r="GB213" s="404">
        <v>0</v>
      </c>
      <c r="GC213" s="404">
        <v>0</v>
      </c>
      <c r="GD213" s="404">
        <v>0</v>
      </c>
      <c r="GE213" s="404">
        <v>0</v>
      </c>
      <c r="GF213" s="404">
        <v>0</v>
      </c>
      <c r="GG213" s="404">
        <v>0</v>
      </c>
      <c r="GH213" s="404">
        <v>0</v>
      </c>
      <c r="GI213" s="404">
        <v>0</v>
      </c>
      <c r="GJ213" s="404">
        <v>0</v>
      </c>
      <c r="GK213" s="404">
        <v>0</v>
      </c>
      <c r="GL213" s="404">
        <v>13242.630385487528</v>
      </c>
      <c r="GM213" s="404">
        <v>12612.02893855955</v>
      </c>
      <c r="GN213" s="404">
        <v>12011.456131961477</v>
      </c>
      <c r="GO213" s="404">
        <v>11439.4820304395</v>
      </c>
      <c r="GP213" s="404">
        <v>10894.744790894763</v>
      </c>
      <c r="GQ213" s="404">
        <v>10375.947419899772</v>
      </c>
      <c r="GR213" s="404">
        <v>9881.8546856188332</v>
      </c>
      <c r="GS213" s="404">
        <v>9411.2901767798394</v>
      </c>
      <c r="GT213" s="404">
        <v>8963.1335016950852</v>
      </c>
      <c r="GU213" s="404">
        <v>8536.3176206619864</v>
      </c>
      <c r="GV213" s="404">
        <v>8129.8263053923692</v>
      </c>
      <c r="GW213" s="404">
        <v>7742.691719421302</v>
      </c>
      <c r="GX213" s="404">
        <v>7373.9921137345755</v>
      </c>
      <c r="GY213" s="404">
        <v>7022.8496321281646</v>
      </c>
      <c r="GZ213" s="404">
        <v>6688.4282210744432</v>
      </c>
      <c r="HA213" s="404">
        <v>6369.9316391185166</v>
      </c>
      <c r="HB213" s="404">
        <v>6066.6015610652539</v>
      </c>
      <c r="HC213" s="404">
        <v>5777.715772443099</v>
      </c>
      <c r="HD213" s="404">
        <v>5502.5864499458085</v>
      </c>
      <c r="HE213" s="404">
        <v>5240.5585237579135</v>
      </c>
      <c r="HF213" s="404">
        <v>4991.0081178646797</v>
      </c>
      <c r="HG213" s="404">
        <v>4753.3410646330276</v>
      </c>
      <c r="HH213" s="404">
        <v>4526.991490126693</v>
      </c>
      <c r="HI213" s="404">
        <v>4311.4204667873264</v>
      </c>
      <c r="HJ213" s="404">
        <v>4106.1147302736445</v>
      </c>
      <c r="HK213" s="404">
        <v>3910.5854574034706</v>
      </c>
      <c r="HL213" s="404">
        <v>3724.3671022890198</v>
      </c>
      <c r="HM213" s="404">
        <v>3547.0162878943042</v>
      </c>
      <c r="HN213" s="404">
        <v>3378.1107503755288</v>
      </c>
      <c r="HO213" s="404">
        <v>3217.2483336909786</v>
      </c>
      <c r="HP213" s="404">
        <v>3064.0460320866464</v>
      </c>
      <c r="HQ213" s="404">
        <v>2918.1390781777586</v>
      </c>
      <c r="HR213" s="404">
        <v>2779.1800744550083</v>
      </c>
      <c r="HS213" s="404">
        <v>2646.8381661476265</v>
      </c>
      <c r="HT213" s="404">
        <v>2520.7982534739303</v>
      </c>
      <c r="HU213" s="404">
        <v>2400.7602414037428</v>
      </c>
      <c r="HV213" s="404">
        <v>2286.4383251464224</v>
      </c>
      <c r="HW213" s="404">
        <v>2177.560309663259</v>
      </c>
      <c r="HX213" s="404">
        <v>2073.8669615840563</v>
      </c>
      <c r="HY213" s="404">
        <v>1975.1113919848153</v>
      </c>
      <c r="HZ213" s="404">
        <v>187543.72673564192</v>
      </c>
      <c r="IA213" s="404">
        <v>107368.88568199833</v>
      </c>
      <c r="IB213" s="408">
        <v>0.57250054454417176</v>
      </c>
      <c r="IC213" s="411"/>
    </row>
    <row r="214" spans="1:237" s="181" customFormat="1" ht="90" customHeight="1" x14ac:dyDescent="0.25">
      <c r="A214" s="82" t="s">
        <v>2268</v>
      </c>
      <c r="B214" s="84" t="s">
        <v>3468</v>
      </c>
      <c r="C214" s="84" t="s">
        <v>2262</v>
      </c>
      <c r="D214" s="83">
        <v>5</v>
      </c>
      <c r="E214" s="84" t="s">
        <v>3477</v>
      </c>
      <c r="F214" s="87" t="s">
        <v>3478</v>
      </c>
      <c r="G214" s="87" t="s">
        <v>3479</v>
      </c>
      <c r="H214" s="79" t="s">
        <v>77</v>
      </c>
      <c r="I214" s="87" t="s">
        <v>3469</v>
      </c>
      <c r="J214" s="87">
        <v>5</v>
      </c>
      <c r="K214" s="95" t="s">
        <v>206</v>
      </c>
      <c r="L214" s="79">
        <v>26280</v>
      </c>
      <c r="M214" s="399" t="s">
        <v>3588</v>
      </c>
      <c r="N214" s="78" t="s">
        <v>147</v>
      </c>
      <c r="O214" s="73" t="s">
        <v>106</v>
      </c>
      <c r="P214" s="78" t="s">
        <v>464</v>
      </c>
      <c r="Q214" s="112" t="s">
        <v>100</v>
      </c>
      <c r="R214" s="78" t="s">
        <v>108</v>
      </c>
      <c r="S214" s="78" t="s">
        <v>99</v>
      </c>
      <c r="T214" s="399" t="s">
        <v>1356</v>
      </c>
      <c r="U214" s="78" t="s">
        <v>100</v>
      </c>
      <c r="V214" s="96">
        <v>1</v>
      </c>
      <c r="W214" s="80">
        <v>231000</v>
      </c>
      <c r="X214" s="80">
        <v>0</v>
      </c>
      <c r="Y214" s="80">
        <v>0</v>
      </c>
      <c r="Z214" s="80">
        <v>0</v>
      </c>
      <c r="AA214" s="80">
        <v>115500</v>
      </c>
      <c r="AB214" s="80">
        <v>0</v>
      </c>
      <c r="AC214" s="80">
        <v>0</v>
      </c>
      <c r="AD214" s="80">
        <v>0</v>
      </c>
      <c r="AE214" s="80">
        <v>115500</v>
      </c>
      <c r="AF214" s="86">
        <v>0</v>
      </c>
      <c r="AG214" s="86">
        <v>0</v>
      </c>
      <c r="AH214" s="86">
        <v>0</v>
      </c>
      <c r="AI214" s="88" t="s">
        <v>88</v>
      </c>
      <c r="AJ214" s="402">
        <v>0</v>
      </c>
      <c r="AK214" s="402">
        <v>0</v>
      </c>
      <c r="AL214" s="402">
        <v>0</v>
      </c>
      <c r="AM214" s="402">
        <v>0</v>
      </c>
      <c r="AN214" s="402">
        <v>0</v>
      </c>
      <c r="AO214" s="402">
        <v>0</v>
      </c>
      <c r="AP214" s="402">
        <v>0</v>
      </c>
      <c r="AQ214" s="395">
        <v>0</v>
      </c>
      <c r="AR214" s="395">
        <v>0</v>
      </c>
      <c r="AS214" s="395">
        <v>0</v>
      </c>
      <c r="AT214" s="395">
        <v>0</v>
      </c>
      <c r="AU214" s="118"/>
      <c r="AV214" s="230">
        <v>1</v>
      </c>
      <c r="AW214" s="230">
        <v>0</v>
      </c>
      <c r="AX214" s="230" t="s">
        <v>3612</v>
      </c>
      <c r="AY214" s="141">
        <v>9</v>
      </c>
      <c r="AZ214" s="70">
        <v>1</v>
      </c>
      <c r="BA214" s="70">
        <v>1</v>
      </c>
      <c r="BB214" s="70">
        <v>1</v>
      </c>
      <c r="BC214" s="70">
        <v>1</v>
      </c>
      <c r="BD214" s="70">
        <v>1</v>
      </c>
      <c r="BE214" s="70">
        <v>1</v>
      </c>
      <c r="BF214" s="70">
        <v>1</v>
      </c>
      <c r="BG214" s="71">
        <v>0</v>
      </c>
      <c r="BH214" s="71">
        <v>1</v>
      </c>
      <c r="BI214" s="71">
        <v>0</v>
      </c>
      <c r="BJ214" s="71">
        <v>1</v>
      </c>
      <c r="BK214" s="71">
        <v>0</v>
      </c>
      <c r="BL214" s="70">
        <v>1</v>
      </c>
      <c r="BM214" s="70">
        <v>1</v>
      </c>
      <c r="BN214" s="70">
        <v>0</v>
      </c>
      <c r="BO214" s="70">
        <v>1</v>
      </c>
      <c r="BP214" s="403">
        <v>0</v>
      </c>
      <c r="BQ214" s="403">
        <v>0</v>
      </c>
      <c r="BR214" s="403">
        <v>115500</v>
      </c>
      <c r="BS214" s="403">
        <v>0</v>
      </c>
      <c r="BT214" s="403">
        <v>0</v>
      </c>
      <c r="BU214" s="403">
        <v>0</v>
      </c>
      <c r="BV214" s="403">
        <v>115500</v>
      </c>
      <c r="BW214" s="403">
        <v>0</v>
      </c>
      <c r="BX214" s="403">
        <v>0</v>
      </c>
      <c r="BY214" s="403">
        <v>0</v>
      </c>
      <c r="BZ214" s="401">
        <v>0</v>
      </c>
      <c r="CA214" s="401">
        <v>0</v>
      </c>
      <c r="CB214" s="401">
        <v>0</v>
      </c>
      <c r="CC214" s="401">
        <v>0</v>
      </c>
      <c r="CD214" s="401">
        <v>0</v>
      </c>
      <c r="CE214" s="401">
        <v>0</v>
      </c>
      <c r="CF214" s="401">
        <v>0</v>
      </c>
      <c r="CG214" s="401">
        <v>0</v>
      </c>
      <c r="CH214" s="401">
        <v>0</v>
      </c>
      <c r="CI214" s="401">
        <v>0</v>
      </c>
      <c r="CJ214" s="401">
        <v>0</v>
      </c>
      <c r="CK214" s="401">
        <v>0</v>
      </c>
      <c r="CL214" s="401">
        <v>0</v>
      </c>
      <c r="CM214" s="401">
        <v>0</v>
      </c>
      <c r="CN214" s="401">
        <v>0</v>
      </c>
      <c r="CO214" s="401">
        <v>0</v>
      </c>
      <c r="CP214" s="401">
        <v>0</v>
      </c>
      <c r="CQ214" s="401">
        <v>0</v>
      </c>
      <c r="CR214" s="401">
        <v>0</v>
      </c>
      <c r="CS214" s="401">
        <v>0</v>
      </c>
      <c r="CT214" s="401">
        <v>0</v>
      </c>
      <c r="CU214" s="401">
        <v>0</v>
      </c>
      <c r="CV214" s="401">
        <v>0</v>
      </c>
      <c r="CW214" s="401">
        <v>0</v>
      </c>
      <c r="CX214" s="401">
        <v>0</v>
      </c>
      <c r="CY214" s="401">
        <v>0</v>
      </c>
      <c r="CZ214" s="401">
        <v>0</v>
      </c>
      <c r="DA214" s="401">
        <v>0</v>
      </c>
      <c r="DB214" s="401">
        <v>0</v>
      </c>
      <c r="DC214" s="401">
        <v>0</v>
      </c>
      <c r="DD214" s="401">
        <v>0</v>
      </c>
      <c r="DE214" s="401">
        <v>0</v>
      </c>
      <c r="DF214" s="401">
        <v>0</v>
      </c>
      <c r="DG214" s="403">
        <v>26280</v>
      </c>
      <c r="DH214" s="403">
        <v>26280</v>
      </c>
      <c r="DI214" s="403">
        <v>26280</v>
      </c>
      <c r="DJ214" s="403">
        <v>26280</v>
      </c>
      <c r="DK214" s="403">
        <v>26280</v>
      </c>
      <c r="DL214" s="403">
        <v>26280</v>
      </c>
      <c r="DM214" s="403">
        <v>26280</v>
      </c>
      <c r="DN214" s="403">
        <v>26280</v>
      </c>
      <c r="DO214" s="403">
        <v>26280</v>
      </c>
      <c r="DP214" s="403">
        <v>26280</v>
      </c>
      <c r="DQ214" s="403">
        <v>26280</v>
      </c>
      <c r="DR214" s="403">
        <v>26280</v>
      </c>
      <c r="DS214" s="403">
        <v>26280</v>
      </c>
      <c r="DT214" s="403">
        <v>26280</v>
      </c>
      <c r="DU214" s="403">
        <v>26280</v>
      </c>
      <c r="DV214" s="403">
        <v>26280</v>
      </c>
      <c r="DW214" s="403">
        <v>26280</v>
      </c>
      <c r="DX214" s="403">
        <v>26280</v>
      </c>
      <c r="DY214" s="403">
        <v>26280</v>
      </c>
      <c r="DZ214" s="403">
        <v>26280</v>
      </c>
      <c r="EA214" s="403">
        <v>26280</v>
      </c>
      <c r="EB214" s="403">
        <v>26280</v>
      </c>
      <c r="EC214" s="403">
        <v>26280</v>
      </c>
      <c r="ED214" s="403">
        <v>26280</v>
      </c>
      <c r="EE214" s="403">
        <v>26280</v>
      </c>
      <c r="EF214" s="403">
        <v>26280</v>
      </c>
      <c r="EG214" s="403">
        <v>26280</v>
      </c>
      <c r="EH214" s="403">
        <v>26280</v>
      </c>
      <c r="EI214" s="403">
        <v>26280</v>
      </c>
      <c r="EJ214" s="403">
        <v>26280</v>
      </c>
      <c r="EK214" s="403">
        <v>26280</v>
      </c>
      <c r="EL214" s="403">
        <v>26280</v>
      </c>
      <c r="EM214" s="403">
        <v>26280</v>
      </c>
      <c r="EN214" s="403">
        <v>26280</v>
      </c>
      <c r="EO214" s="403">
        <v>26280</v>
      </c>
      <c r="EP214" s="403">
        <v>26280</v>
      </c>
      <c r="EQ214" s="403">
        <v>26280</v>
      </c>
      <c r="ER214" s="403">
        <v>26280</v>
      </c>
      <c r="ES214" s="403">
        <v>26280</v>
      </c>
      <c r="ET214" s="403">
        <v>26280</v>
      </c>
      <c r="EU214" s="403">
        <v>26280</v>
      </c>
      <c r="EV214" s="403">
        <v>26280</v>
      </c>
      <c r="EW214" s="403">
        <v>26280</v>
      </c>
      <c r="EX214" s="404">
        <v>104761.90476190476</v>
      </c>
      <c r="EY214" s="404">
        <v>0</v>
      </c>
      <c r="EZ214" s="404">
        <v>0</v>
      </c>
      <c r="FA214" s="404">
        <v>0</v>
      </c>
      <c r="FB214" s="404">
        <v>86187.878311530498</v>
      </c>
      <c r="FC214" s="404">
        <v>0</v>
      </c>
      <c r="FD214" s="404">
        <v>0</v>
      </c>
      <c r="FE214" s="404">
        <v>0</v>
      </c>
      <c r="FF214" s="404">
        <v>0</v>
      </c>
      <c r="FG214" s="404">
        <v>0</v>
      </c>
      <c r="FH214" s="404">
        <v>0</v>
      </c>
      <c r="FI214" s="404">
        <v>0</v>
      </c>
      <c r="FJ214" s="404">
        <v>0</v>
      </c>
      <c r="FK214" s="404">
        <v>0</v>
      </c>
      <c r="FL214" s="404">
        <v>0</v>
      </c>
      <c r="FM214" s="404">
        <v>0</v>
      </c>
      <c r="FN214" s="404">
        <v>0</v>
      </c>
      <c r="FO214" s="404">
        <v>0</v>
      </c>
      <c r="FP214" s="404">
        <v>0</v>
      </c>
      <c r="FQ214" s="404">
        <v>0</v>
      </c>
      <c r="FR214" s="404">
        <v>0</v>
      </c>
      <c r="FS214" s="404">
        <v>0</v>
      </c>
      <c r="FT214" s="404">
        <v>0</v>
      </c>
      <c r="FU214" s="404">
        <v>0</v>
      </c>
      <c r="FV214" s="404">
        <v>0</v>
      </c>
      <c r="FW214" s="404">
        <v>0</v>
      </c>
      <c r="FX214" s="404">
        <v>0</v>
      </c>
      <c r="FY214" s="404">
        <v>0</v>
      </c>
      <c r="FZ214" s="404">
        <v>0</v>
      </c>
      <c r="GA214" s="404">
        <v>0</v>
      </c>
      <c r="GB214" s="404">
        <v>0</v>
      </c>
      <c r="GC214" s="404">
        <v>0</v>
      </c>
      <c r="GD214" s="404">
        <v>0</v>
      </c>
      <c r="GE214" s="404">
        <v>0</v>
      </c>
      <c r="GF214" s="404">
        <v>0</v>
      </c>
      <c r="GG214" s="404">
        <v>0</v>
      </c>
      <c r="GH214" s="404">
        <v>0</v>
      </c>
      <c r="GI214" s="404">
        <v>0</v>
      </c>
      <c r="GJ214" s="404">
        <v>0</v>
      </c>
      <c r="GK214" s="404">
        <v>0</v>
      </c>
      <c r="GL214" s="404">
        <v>23836.734693877552</v>
      </c>
      <c r="GM214" s="404">
        <v>22701.652089407187</v>
      </c>
      <c r="GN214" s="404">
        <v>21620.621037530658</v>
      </c>
      <c r="GO214" s="404">
        <v>20591.067654791103</v>
      </c>
      <c r="GP214" s="404">
        <v>19610.540623610574</v>
      </c>
      <c r="GQ214" s="404">
        <v>18676.705355819591</v>
      </c>
      <c r="GR214" s="404">
        <v>17787.338434113899</v>
      </c>
      <c r="GS214" s="404">
        <v>16940.322318203711</v>
      </c>
      <c r="GT214" s="404">
        <v>16133.640303051156</v>
      </c>
      <c r="GU214" s="404">
        <v>15365.371717191574</v>
      </c>
      <c r="GV214" s="404">
        <v>14633.687349706264</v>
      </c>
      <c r="GW214" s="404">
        <v>13936.845094958344</v>
      </c>
      <c r="GX214" s="404">
        <v>13273.185804722236</v>
      </c>
      <c r="GY214" s="404">
        <v>12641.129337830696</v>
      </c>
      <c r="GZ214" s="404">
        <v>12039.170797933997</v>
      </c>
      <c r="HA214" s="404">
        <v>11465.876950413329</v>
      </c>
      <c r="HB214" s="404">
        <v>10919.882809917457</v>
      </c>
      <c r="HC214" s="404">
        <v>10399.888390397578</v>
      </c>
      <c r="HD214" s="404">
        <v>9904.6556099024565</v>
      </c>
      <c r="HE214" s="404">
        <v>9433.0053427642433</v>
      </c>
      <c r="HF214" s="404">
        <v>8983.8146121564223</v>
      </c>
      <c r="HG214" s="404">
        <v>8556.0139163394488</v>
      </c>
      <c r="HH214" s="404">
        <v>8148.5846822280473</v>
      </c>
      <c r="HI214" s="404">
        <v>7760.5568402171875</v>
      </c>
      <c r="HJ214" s="404">
        <v>7391.0065144925602</v>
      </c>
      <c r="HK214" s="404">
        <v>7039.0538233262469</v>
      </c>
      <c r="HL214" s="404">
        <v>6703.8607841202356</v>
      </c>
      <c r="HM214" s="404">
        <v>6384.629318209747</v>
      </c>
      <c r="HN214" s="404">
        <v>6080.5993506759523</v>
      </c>
      <c r="HO214" s="404">
        <v>5791.0470006437617</v>
      </c>
      <c r="HP214" s="404">
        <v>5515.282857755964</v>
      </c>
      <c r="HQ214" s="404">
        <v>5252.6503407199652</v>
      </c>
      <c r="HR214" s="404">
        <v>5002.524134019015</v>
      </c>
      <c r="HS214" s="404">
        <v>4764.3086990657275</v>
      </c>
      <c r="HT214" s="404">
        <v>4537.4368562530744</v>
      </c>
      <c r="HU214" s="404">
        <v>4321.3684345267375</v>
      </c>
      <c r="HV214" s="404">
        <v>4115.5889852635601</v>
      </c>
      <c r="HW214" s="404">
        <v>3919.6085573938658</v>
      </c>
      <c r="HX214" s="404">
        <v>3732.9605308513014</v>
      </c>
      <c r="HY214" s="404">
        <v>3555.2005055726677</v>
      </c>
      <c r="HZ214" s="404">
        <v>190949.78307343525</v>
      </c>
      <c r="IA214" s="404">
        <v>108360.61609921708</v>
      </c>
      <c r="IB214" s="408">
        <v>0.56748226866298079</v>
      </c>
      <c r="IC214" s="411"/>
    </row>
    <row r="215" spans="1:237" s="181" customFormat="1" ht="90" customHeight="1" x14ac:dyDescent="0.25">
      <c r="A215" s="231" t="s">
        <v>271</v>
      </c>
      <c r="B215" s="85" t="s">
        <v>264</v>
      </c>
      <c r="C215" s="231" t="s">
        <v>872</v>
      </c>
      <c r="D215" s="199">
        <v>2</v>
      </c>
      <c r="E215" s="85" t="s">
        <v>873</v>
      </c>
      <c r="F215" s="95" t="s">
        <v>874</v>
      </c>
      <c r="G215" s="95" t="s">
        <v>875</v>
      </c>
      <c r="H215" s="90" t="s">
        <v>77</v>
      </c>
      <c r="I215" s="95" t="s">
        <v>876</v>
      </c>
      <c r="J215" s="266">
        <v>5</v>
      </c>
      <c r="K215" s="227" t="s">
        <v>94</v>
      </c>
      <c r="L215" s="74">
        <v>15600</v>
      </c>
      <c r="M215" s="90" t="s">
        <v>877</v>
      </c>
      <c r="N215" s="90" t="s">
        <v>147</v>
      </c>
      <c r="O215" s="73" t="s">
        <v>106</v>
      </c>
      <c r="P215" s="90" t="s">
        <v>293</v>
      </c>
      <c r="Q215" s="112" t="s">
        <v>100</v>
      </c>
      <c r="R215" s="90" t="s">
        <v>108</v>
      </c>
      <c r="S215" s="90" t="s">
        <v>99</v>
      </c>
      <c r="T215" s="90" t="s">
        <v>866</v>
      </c>
      <c r="U215" s="90" t="s">
        <v>100</v>
      </c>
      <c r="V215" s="193">
        <v>1</v>
      </c>
      <c r="W215" s="94">
        <v>130000</v>
      </c>
      <c r="X215" s="94">
        <v>0</v>
      </c>
      <c r="Y215" s="94">
        <v>0</v>
      </c>
      <c r="Z215" s="94">
        <v>0</v>
      </c>
      <c r="AA215" s="94">
        <v>130000</v>
      </c>
      <c r="AB215" s="94">
        <v>0</v>
      </c>
      <c r="AC215" s="94">
        <v>0</v>
      </c>
      <c r="AD215" s="94">
        <v>0</v>
      </c>
      <c r="AE215" s="192">
        <v>0</v>
      </c>
      <c r="AF215" s="192">
        <v>0</v>
      </c>
      <c r="AG215" s="192">
        <v>0</v>
      </c>
      <c r="AH215" s="192">
        <v>0</v>
      </c>
      <c r="AI215" s="90" t="s">
        <v>88</v>
      </c>
      <c r="AJ215" s="94">
        <v>0</v>
      </c>
      <c r="AK215" s="94">
        <v>0</v>
      </c>
      <c r="AL215" s="94">
        <v>0</v>
      </c>
      <c r="AM215" s="94">
        <v>0</v>
      </c>
      <c r="AN215" s="94">
        <v>0</v>
      </c>
      <c r="AO215" s="94">
        <v>0</v>
      </c>
      <c r="AP215" s="94">
        <v>0</v>
      </c>
      <c r="AQ215" s="192">
        <v>0</v>
      </c>
      <c r="AR215" s="192">
        <v>0</v>
      </c>
      <c r="AS215" s="192">
        <v>0</v>
      </c>
      <c r="AT215" s="192">
        <v>0</v>
      </c>
      <c r="AU215" s="95" t="s">
        <v>878</v>
      </c>
      <c r="AV215" s="230">
        <v>1</v>
      </c>
      <c r="AW215" s="230">
        <v>0</v>
      </c>
      <c r="AX215" s="230" t="s">
        <v>3601</v>
      </c>
      <c r="AY215" s="141">
        <v>9</v>
      </c>
      <c r="AZ215" s="70">
        <v>1</v>
      </c>
      <c r="BA215" s="70">
        <v>1</v>
      </c>
      <c r="BB215" s="70">
        <v>1</v>
      </c>
      <c r="BC215" s="70">
        <v>1</v>
      </c>
      <c r="BD215" s="70">
        <v>1</v>
      </c>
      <c r="BE215" s="70">
        <v>1</v>
      </c>
      <c r="BF215" s="70">
        <v>1</v>
      </c>
      <c r="BG215" s="71">
        <v>0</v>
      </c>
      <c r="BH215" s="71">
        <v>1</v>
      </c>
      <c r="BI215" s="71">
        <v>0</v>
      </c>
      <c r="BJ215" s="71">
        <v>1</v>
      </c>
      <c r="BK215" s="71">
        <v>0</v>
      </c>
      <c r="BL215" s="70">
        <v>1</v>
      </c>
      <c r="BM215" s="70">
        <v>1</v>
      </c>
      <c r="BN215" s="70">
        <v>0</v>
      </c>
      <c r="BO215" s="70">
        <v>1</v>
      </c>
      <c r="BP215" s="403">
        <v>0</v>
      </c>
      <c r="BQ215" s="403">
        <v>0</v>
      </c>
      <c r="BR215" s="403">
        <v>130000</v>
      </c>
      <c r="BS215" s="403">
        <v>0</v>
      </c>
      <c r="BT215" s="403">
        <v>0</v>
      </c>
      <c r="BU215" s="403">
        <v>0</v>
      </c>
      <c r="BV215" s="403">
        <v>0</v>
      </c>
      <c r="BW215" s="403">
        <v>0</v>
      </c>
      <c r="BX215" s="403">
        <v>0</v>
      </c>
      <c r="BY215" s="403">
        <v>0</v>
      </c>
      <c r="BZ215" s="401">
        <v>0</v>
      </c>
      <c r="CA215" s="401">
        <v>0</v>
      </c>
      <c r="CB215" s="401">
        <v>0</v>
      </c>
      <c r="CC215" s="401">
        <v>0</v>
      </c>
      <c r="CD215" s="401">
        <v>0</v>
      </c>
      <c r="CE215" s="401">
        <v>0</v>
      </c>
      <c r="CF215" s="401">
        <v>0</v>
      </c>
      <c r="CG215" s="401">
        <v>0</v>
      </c>
      <c r="CH215" s="401">
        <v>0</v>
      </c>
      <c r="CI215" s="401">
        <v>0</v>
      </c>
      <c r="CJ215" s="401">
        <v>0</v>
      </c>
      <c r="CK215" s="401">
        <v>0</v>
      </c>
      <c r="CL215" s="401">
        <v>0</v>
      </c>
      <c r="CM215" s="401">
        <v>0</v>
      </c>
      <c r="CN215" s="401">
        <v>0</v>
      </c>
      <c r="CO215" s="401">
        <v>0</v>
      </c>
      <c r="CP215" s="401">
        <v>0</v>
      </c>
      <c r="CQ215" s="401">
        <v>0</v>
      </c>
      <c r="CR215" s="401">
        <v>0</v>
      </c>
      <c r="CS215" s="401">
        <v>0</v>
      </c>
      <c r="CT215" s="401">
        <v>0</v>
      </c>
      <c r="CU215" s="401">
        <v>0</v>
      </c>
      <c r="CV215" s="401">
        <v>0</v>
      </c>
      <c r="CW215" s="401">
        <v>0</v>
      </c>
      <c r="CX215" s="401">
        <v>0</v>
      </c>
      <c r="CY215" s="401">
        <v>0</v>
      </c>
      <c r="CZ215" s="401">
        <v>0</v>
      </c>
      <c r="DA215" s="401">
        <v>0</v>
      </c>
      <c r="DB215" s="401">
        <v>0</v>
      </c>
      <c r="DC215" s="401">
        <v>0</v>
      </c>
      <c r="DD215" s="401">
        <v>0</v>
      </c>
      <c r="DE215" s="401">
        <v>0</v>
      </c>
      <c r="DF215" s="401">
        <v>0</v>
      </c>
      <c r="DG215" s="403">
        <v>15600</v>
      </c>
      <c r="DH215" s="403">
        <v>15600</v>
      </c>
      <c r="DI215" s="403">
        <v>15600</v>
      </c>
      <c r="DJ215" s="403">
        <v>15600</v>
      </c>
      <c r="DK215" s="403">
        <v>15600</v>
      </c>
      <c r="DL215" s="403">
        <v>15600</v>
      </c>
      <c r="DM215" s="403">
        <v>15600</v>
      </c>
      <c r="DN215" s="403">
        <v>15600</v>
      </c>
      <c r="DO215" s="403">
        <v>15600</v>
      </c>
      <c r="DP215" s="403">
        <v>15600</v>
      </c>
      <c r="DQ215" s="403">
        <v>15600</v>
      </c>
      <c r="DR215" s="403">
        <v>15600</v>
      </c>
      <c r="DS215" s="403">
        <v>15600</v>
      </c>
      <c r="DT215" s="403">
        <v>15600</v>
      </c>
      <c r="DU215" s="403">
        <v>15600</v>
      </c>
      <c r="DV215" s="403">
        <v>15600</v>
      </c>
      <c r="DW215" s="403">
        <v>15600</v>
      </c>
      <c r="DX215" s="403">
        <v>15600</v>
      </c>
      <c r="DY215" s="403">
        <v>15600</v>
      </c>
      <c r="DZ215" s="403">
        <v>15600</v>
      </c>
      <c r="EA215" s="403">
        <v>15600</v>
      </c>
      <c r="EB215" s="403">
        <v>15600</v>
      </c>
      <c r="EC215" s="403">
        <v>15600</v>
      </c>
      <c r="ED215" s="403">
        <v>15600</v>
      </c>
      <c r="EE215" s="403">
        <v>15600</v>
      </c>
      <c r="EF215" s="403">
        <v>15600</v>
      </c>
      <c r="EG215" s="403">
        <v>15600</v>
      </c>
      <c r="EH215" s="403">
        <v>15600</v>
      </c>
      <c r="EI215" s="403">
        <v>15600</v>
      </c>
      <c r="EJ215" s="403">
        <v>15600</v>
      </c>
      <c r="EK215" s="403">
        <v>15600</v>
      </c>
      <c r="EL215" s="403">
        <v>15600</v>
      </c>
      <c r="EM215" s="403">
        <v>15600</v>
      </c>
      <c r="EN215" s="403">
        <v>15600</v>
      </c>
      <c r="EO215" s="403">
        <v>15600</v>
      </c>
      <c r="EP215" s="403">
        <v>15600</v>
      </c>
      <c r="EQ215" s="403">
        <v>15600</v>
      </c>
      <c r="ER215" s="403">
        <v>15600</v>
      </c>
      <c r="ES215" s="403">
        <v>15600</v>
      </c>
      <c r="ET215" s="403">
        <v>15600</v>
      </c>
      <c r="EU215" s="403">
        <v>15600</v>
      </c>
      <c r="EV215" s="403">
        <v>15600</v>
      </c>
      <c r="EW215" s="403">
        <v>15600</v>
      </c>
      <c r="EX215" s="404">
        <v>117913.83219954648</v>
      </c>
      <c r="EY215" s="404">
        <v>0</v>
      </c>
      <c r="EZ215" s="404">
        <v>0</v>
      </c>
      <c r="FA215" s="404">
        <v>0</v>
      </c>
      <c r="FB215" s="404">
        <v>0</v>
      </c>
      <c r="FC215" s="404">
        <v>0</v>
      </c>
      <c r="FD215" s="404">
        <v>0</v>
      </c>
      <c r="FE215" s="404">
        <v>0</v>
      </c>
      <c r="FF215" s="404">
        <v>0</v>
      </c>
      <c r="FG215" s="404">
        <v>0</v>
      </c>
      <c r="FH215" s="404">
        <v>0</v>
      </c>
      <c r="FI215" s="404">
        <v>0</v>
      </c>
      <c r="FJ215" s="404">
        <v>0</v>
      </c>
      <c r="FK215" s="404">
        <v>0</v>
      </c>
      <c r="FL215" s="404">
        <v>0</v>
      </c>
      <c r="FM215" s="404">
        <v>0</v>
      </c>
      <c r="FN215" s="404">
        <v>0</v>
      </c>
      <c r="FO215" s="404">
        <v>0</v>
      </c>
      <c r="FP215" s="404">
        <v>0</v>
      </c>
      <c r="FQ215" s="404">
        <v>0</v>
      </c>
      <c r="FR215" s="404">
        <v>0</v>
      </c>
      <c r="FS215" s="404">
        <v>0</v>
      </c>
      <c r="FT215" s="404">
        <v>0</v>
      </c>
      <c r="FU215" s="404">
        <v>0</v>
      </c>
      <c r="FV215" s="404">
        <v>0</v>
      </c>
      <c r="FW215" s="404">
        <v>0</v>
      </c>
      <c r="FX215" s="404">
        <v>0</v>
      </c>
      <c r="FY215" s="404">
        <v>0</v>
      </c>
      <c r="FZ215" s="404">
        <v>0</v>
      </c>
      <c r="GA215" s="404">
        <v>0</v>
      </c>
      <c r="GB215" s="404">
        <v>0</v>
      </c>
      <c r="GC215" s="404">
        <v>0</v>
      </c>
      <c r="GD215" s="404">
        <v>0</v>
      </c>
      <c r="GE215" s="404">
        <v>0</v>
      </c>
      <c r="GF215" s="404">
        <v>0</v>
      </c>
      <c r="GG215" s="404">
        <v>0</v>
      </c>
      <c r="GH215" s="404">
        <v>0</v>
      </c>
      <c r="GI215" s="404">
        <v>0</v>
      </c>
      <c r="GJ215" s="404">
        <v>0</v>
      </c>
      <c r="GK215" s="404">
        <v>0</v>
      </c>
      <c r="GL215" s="404">
        <v>14149.659863945577</v>
      </c>
      <c r="GM215" s="404">
        <v>13475.866537091026</v>
      </c>
      <c r="GN215" s="404">
        <v>12834.158606753359</v>
      </c>
      <c r="GO215" s="404">
        <v>12223.00819690796</v>
      </c>
      <c r="GP215" s="404">
        <v>11640.960187531391</v>
      </c>
      <c r="GQ215" s="404">
        <v>11086.628750029895</v>
      </c>
      <c r="GR215" s="404">
        <v>10558.694047647519</v>
      </c>
      <c r="GS215" s="404">
        <v>10055.899092997637</v>
      </c>
      <c r="GT215" s="404">
        <v>9577.0467552358459</v>
      </c>
      <c r="GU215" s="404">
        <v>9120.9969097484227</v>
      </c>
      <c r="GV215" s="404">
        <v>8686.6637235699291</v>
      </c>
      <c r="GW215" s="404">
        <v>8273.0130700665977</v>
      </c>
      <c r="GX215" s="404">
        <v>7879.0600667300941</v>
      </c>
      <c r="GY215" s="404">
        <v>7503.8667302191352</v>
      </c>
      <c r="GZ215" s="404">
        <v>7146.5397430658431</v>
      </c>
      <c r="HA215" s="404">
        <v>6806.2283267293742</v>
      </c>
      <c r="HB215" s="404">
        <v>6482.1222159327372</v>
      </c>
      <c r="HC215" s="404">
        <v>6173.4497294597495</v>
      </c>
      <c r="HD215" s="404">
        <v>5879.4759328188093</v>
      </c>
      <c r="HE215" s="404">
        <v>5599.5008883988658</v>
      </c>
      <c r="HF215" s="404">
        <v>5332.8579889513012</v>
      </c>
      <c r="HG215" s="404">
        <v>5078.9123704298099</v>
      </c>
      <c r="HH215" s="404">
        <v>4837.0594004093437</v>
      </c>
      <c r="HI215" s="404">
        <v>4606.7232384850886</v>
      </c>
      <c r="HJ215" s="404">
        <v>4387.3554652238936</v>
      </c>
      <c r="HK215" s="404">
        <v>4178.4337764037082</v>
      </c>
      <c r="HL215" s="404">
        <v>3979.4607394321038</v>
      </c>
      <c r="HM215" s="404">
        <v>3789.9626089829549</v>
      </c>
      <c r="HN215" s="404">
        <v>3609.488199031387</v>
      </c>
      <c r="HO215" s="404">
        <v>3437.6078086013194</v>
      </c>
      <c r="HP215" s="404">
        <v>3273.9121986679238</v>
      </c>
      <c r="HQ215" s="404">
        <v>3118.0116177789751</v>
      </c>
      <c r="HR215" s="404">
        <v>2969.5348740752142</v>
      </c>
      <c r="HS215" s="404">
        <v>2828.1284515002035</v>
      </c>
      <c r="HT215" s="404">
        <v>2693.4556680954324</v>
      </c>
      <c r="HU215" s="404">
        <v>2565.1958743766022</v>
      </c>
      <c r="HV215" s="404">
        <v>2443.0436898824787</v>
      </c>
      <c r="HW215" s="404">
        <v>2326.7082760785506</v>
      </c>
      <c r="HX215" s="404">
        <v>2215.9126438843341</v>
      </c>
      <c r="HY215" s="404">
        <v>2110.3929941755564</v>
      </c>
      <c r="HZ215" s="404">
        <v>117913.83219954648</v>
      </c>
      <c r="IA215" s="404">
        <v>64323.653392229309</v>
      </c>
      <c r="IB215" s="408">
        <v>0.54551406049948326</v>
      </c>
      <c r="IC215" s="411"/>
    </row>
    <row r="216" spans="1:237" s="181" customFormat="1" ht="90" customHeight="1" x14ac:dyDescent="0.25">
      <c r="A216" s="161" t="s">
        <v>2267</v>
      </c>
      <c r="B216" s="150" t="s">
        <v>2865</v>
      </c>
      <c r="C216" s="150" t="s">
        <v>2234</v>
      </c>
      <c r="D216" s="148">
        <v>4</v>
      </c>
      <c r="E216" s="150" t="s">
        <v>2874</v>
      </c>
      <c r="F216" s="151" t="s">
        <v>2875</v>
      </c>
      <c r="G216" s="151" t="s">
        <v>2876</v>
      </c>
      <c r="H216" s="79" t="s">
        <v>77</v>
      </c>
      <c r="I216" s="151" t="s">
        <v>2549</v>
      </c>
      <c r="J216" s="151">
        <v>5</v>
      </c>
      <c r="K216" s="227" t="s">
        <v>94</v>
      </c>
      <c r="L216" s="79">
        <v>1000</v>
      </c>
      <c r="M216" s="79" t="s">
        <v>2877</v>
      </c>
      <c r="N216" s="79" t="s">
        <v>81</v>
      </c>
      <c r="O216" s="90" t="s">
        <v>148</v>
      </c>
      <c r="P216" s="78" t="s">
        <v>149</v>
      </c>
      <c r="Q216" s="112" t="s">
        <v>100</v>
      </c>
      <c r="R216" s="79" t="s">
        <v>108</v>
      </c>
      <c r="S216" s="79" t="s">
        <v>99</v>
      </c>
      <c r="T216" s="79" t="s">
        <v>2551</v>
      </c>
      <c r="U216" s="79" t="s">
        <v>100</v>
      </c>
      <c r="V216" s="81">
        <v>1</v>
      </c>
      <c r="W216" s="149">
        <v>8400</v>
      </c>
      <c r="X216" s="149">
        <v>0</v>
      </c>
      <c r="Y216" s="149">
        <v>0</v>
      </c>
      <c r="Z216" s="149">
        <v>0</v>
      </c>
      <c r="AA216" s="149">
        <v>8400</v>
      </c>
      <c r="AB216" s="149">
        <v>0</v>
      </c>
      <c r="AC216" s="149">
        <v>0</v>
      </c>
      <c r="AD216" s="149">
        <v>0</v>
      </c>
      <c r="AE216" s="149">
        <v>0</v>
      </c>
      <c r="AF216" s="149">
        <v>0</v>
      </c>
      <c r="AG216" s="149">
        <v>0</v>
      </c>
      <c r="AH216" s="149">
        <v>0</v>
      </c>
      <c r="AI216" s="88" t="s">
        <v>88</v>
      </c>
      <c r="AJ216" s="149">
        <v>0</v>
      </c>
      <c r="AK216" s="149">
        <v>0</v>
      </c>
      <c r="AL216" s="149">
        <v>0</v>
      </c>
      <c r="AM216" s="149">
        <v>0</v>
      </c>
      <c r="AN216" s="149">
        <v>0</v>
      </c>
      <c r="AO216" s="149">
        <v>0</v>
      </c>
      <c r="AP216" s="149">
        <v>0</v>
      </c>
      <c r="AQ216" s="149">
        <v>0</v>
      </c>
      <c r="AR216" s="149">
        <v>0</v>
      </c>
      <c r="AS216" s="149">
        <v>0</v>
      </c>
      <c r="AT216" s="149">
        <v>0</v>
      </c>
      <c r="AU216" s="151"/>
      <c r="AV216" s="230">
        <v>1</v>
      </c>
      <c r="AW216" s="230">
        <v>0</v>
      </c>
      <c r="AX216" s="230" t="s">
        <v>3606</v>
      </c>
      <c r="AY216" s="141">
        <v>8</v>
      </c>
      <c r="AZ216" s="70">
        <v>1</v>
      </c>
      <c r="BA216" s="70">
        <v>1</v>
      </c>
      <c r="BB216" s="70">
        <v>1</v>
      </c>
      <c r="BC216" s="70">
        <v>1</v>
      </c>
      <c r="BD216" s="70">
        <v>1</v>
      </c>
      <c r="BE216" s="70">
        <v>1</v>
      </c>
      <c r="BF216" s="70">
        <v>1</v>
      </c>
      <c r="BG216" s="71">
        <v>0</v>
      </c>
      <c r="BH216" s="71">
        <v>0</v>
      </c>
      <c r="BI216" s="71">
        <v>0</v>
      </c>
      <c r="BJ216" s="71">
        <v>0</v>
      </c>
      <c r="BK216" s="71">
        <v>0</v>
      </c>
      <c r="BL216" s="70">
        <v>1</v>
      </c>
      <c r="BM216" s="70">
        <v>1</v>
      </c>
      <c r="BN216" s="70">
        <v>0</v>
      </c>
      <c r="BO216" s="70">
        <v>1</v>
      </c>
      <c r="BP216" s="403">
        <v>0</v>
      </c>
      <c r="BQ216" s="403">
        <v>0</v>
      </c>
      <c r="BR216" s="403">
        <v>8400</v>
      </c>
      <c r="BS216" s="403">
        <v>0</v>
      </c>
      <c r="BT216" s="403">
        <v>0</v>
      </c>
      <c r="BU216" s="403">
        <v>0</v>
      </c>
      <c r="BV216" s="403">
        <v>0</v>
      </c>
      <c r="BW216" s="403">
        <v>0</v>
      </c>
      <c r="BX216" s="403">
        <v>0</v>
      </c>
      <c r="BY216" s="403">
        <v>0</v>
      </c>
      <c r="BZ216" s="401">
        <v>0</v>
      </c>
      <c r="CA216" s="401">
        <v>0</v>
      </c>
      <c r="CB216" s="401">
        <v>0</v>
      </c>
      <c r="CC216" s="401">
        <v>0</v>
      </c>
      <c r="CD216" s="401">
        <v>0</v>
      </c>
      <c r="CE216" s="401">
        <v>0</v>
      </c>
      <c r="CF216" s="401">
        <v>0</v>
      </c>
      <c r="CG216" s="401">
        <v>0</v>
      </c>
      <c r="CH216" s="401">
        <v>0</v>
      </c>
      <c r="CI216" s="401">
        <v>0</v>
      </c>
      <c r="CJ216" s="401">
        <v>0</v>
      </c>
      <c r="CK216" s="401">
        <v>0</v>
      </c>
      <c r="CL216" s="401">
        <v>0</v>
      </c>
      <c r="CM216" s="401">
        <v>0</v>
      </c>
      <c r="CN216" s="401">
        <v>0</v>
      </c>
      <c r="CO216" s="401">
        <v>0</v>
      </c>
      <c r="CP216" s="401">
        <v>0</v>
      </c>
      <c r="CQ216" s="401">
        <v>0</v>
      </c>
      <c r="CR216" s="401">
        <v>0</v>
      </c>
      <c r="CS216" s="401">
        <v>0</v>
      </c>
      <c r="CT216" s="401">
        <v>0</v>
      </c>
      <c r="CU216" s="401">
        <v>0</v>
      </c>
      <c r="CV216" s="401">
        <v>0</v>
      </c>
      <c r="CW216" s="401">
        <v>0</v>
      </c>
      <c r="CX216" s="401">
        <v>0</v>
      </c>
      <c r="CY216" s="401">
        <v>0</v>
      </c>
      <c r="CZ216" s="401">
        <v>0</v>
      </c>
      <c r="DA216" s="401">
        <v>0</v>
      </c>
      <c r="DB216" s="401">
        <v>0</v>
      </c>
      <c r="DC216" s="401">
        <v>0</v>
      </c>
      <c r="DD216" s="401">
        <v>0</v>
      </c>
      <c r="DE216" s="401">
        <v>0</v>
      </c>
      <c r="DF216" s="401">
        <v>0</v>
      </c>
      <c r="DG216" s="403">
        <v>1000</v>
      </c>
      <c r="DH216" s="403">
        <v>1000</v>
      </c>
      <c r="DI216" s="403">
        <v>1000</v>
      </c>
      <c r="DJ216" s="403">
        <v>1000</v>
      </c>
      <c r="DK216" s="403">
        <v>1000</v>
      </c>
      <c r="DL216" s="403">
        <v>1000</v>
      </c>
      <c r="DM216" s="403">
        <v>1000</v>
      </c>
      <c r="DN216" s="403">
        <v>1000</v>
      </c>
      <c r="DO216" s="403">
        <v>1000</v>
      </c>
      <c r="DP216" s="403">
        <v>1000</v>
      </c>
      <c r="DQ216" s="403">
        <v>1000</v>
      </c>
      <c r="DR216" s="403">
        <v>1000</v>
      </c>
      <c r="DS216" s="403">
        <v>1000</v>
      </c>
      <c r="DT216" s="403">
        <v>1000</v>
      </c>
      <c r="DU216" s="403">
        <v>1000</v>
      </c>
      <c r="DV216" s="403">
        <v>1000</v>
      </c>
      <c r="DW216" s="403">
        <v>1000</v>
      </c>
      <c r="DX216" s="403">
        <v>1000</v>
      </c>
      <c r="DY216" s="403">
        <v>1000</v>
      </c>
      <c r="DZ216" s="403">
        <v>1000</v>
      </c>
      <c r="EA216" s="403">
        <v>1000</v>
      </c>
      <c r="EB216" s="403">
        <v>1000</v>
      </c>
      <c r="EC216" s="403">
        <v>1000</v>
      </c>
      <c r="ED216" s="403">
        <v>1000</v>
      </c>
      <c r="EE216" s="403">
        <v>1000</v>
      </c>
      <c r="EF216" s="403">
        <v>1000</v>
      </c>
      <c r="EG216" s="403">
        <v>1000</v>
      </c>
      <c r="EH216" s="403">
        <v>1000</v>
      </c>
      <c r="EI216" s="403">
        <v>1000</v>
      </c>
      <c r="EJ216" s="403">
        <v>1000</v>
      </c>
      <c r="EK216" s="403">
        <v>1000</v>
      </c>
      <c r="EL216" s="403">
        <v>1000</v>
      </c>
      <c r="EM216" s="403">
        <v>1000</v>
      </c>
      <c r="EN216" s="403">
        <v>1000</v>
      </c>
      <c r="EO216" s="403">
        <v>1000</v>
      </c>
      <c r="EP216" s="403">
        <v>1000</v>
      </c>
      <c r="EQ216" s="403">
        <v>1000</v>
      </c>
      <c r="ER216" s="403">
        <v>1000</v>
      </c>
      <c r="ES216" s="403">
        <v>1000</v>
      </c>
      <c r="ET216" s="403">
        <v>1000</v>
      </c>
      <c r="EU216" s="403">
        <v>1000</v>
      </c>
      <c r="EV216" s="403">
        <v>1000</v>
      </c>
      <c r="EW216" s="403">
        <v>1000</v>
      </c>
      <c r="EX216" s="404">
        <v>7619.0476190476184</v>
      </c>
      <c r="EY216" s="404">
        <v>0</v>
      </c>
      <c r="EZ216" s="404">
        <v>0</v>
      </c>
      <c r="FA216" s="404">
        <v>0</v>
      </c>
      <c r="FB216" s="404">
        <v>0</v>
      </c>
      <c r="FC216" s="404">
        <v>0</v>
      </c>
      <c r="FD216" s="404">
        <v>0</v>
      </c>
      <c r="FE216" s="404">
        <v>0</v>
      </c>
      <c r="FF216" s="404">
        <v>0</v>
      </c>
      <c r="FG216" s="404">
        <v>0</v>
      </c>
      <c r="FH216" s="404">
        <v>0</v>
      </c>
      <c r="FI216" s="404">
        <v>0</v>
      </c>
      <c r="FJ216" s="404">
        <v>0</v>
      </c>
      <c r="FK216" s="404">
        <v>0</v>
      </c>
      <c r="FL216" s="404">
        <v>0</v>
      </c>
      <c r="FM216" s="404">
        <v>0</v>
      </c>
      <c r="FN216" s="404">
        <v>0</v>
      </c>
      <c r="FO216" s="404">
        <v>0</v>
      </c>
      <c r="FP216" s="404">
        <v>0</v>
      </c>
      <c r="FQ216" s="404">
        <v>0</v>
      </c>
      <c r="FR216" s="404">
        <v>0</v>
      </c>
      <c r="FS216" s="404">
        <v>0</v>
      </c>
      <c r="FT216" s="404">
        <v>0</v>
      </c>
      <c r="FU216" s="404">
        <v>0</v>
      </c>
      <c r="FV216" s="404">
        <v>0</v>
      </c>
      <c r="FW216" s="404">
        <v>0</v>
      </c>
      <c r="FX216" s="404">
        <v>0</v>
      </c>
      <c r="FY216" s="404">
        <v>0</v>
      </c>
      <c r="FZ216" s="404">
        <v>0</v>
      </c>
      <c r="GA216" s="404">
        <v>0</v>
      </c>
      <c r="GB216" s="404">
        <v>0</v>
      </c>
      <c r="GC216" s="404">
        <v>0</v>
      </c>
      <c r="GD216" s="404">
        <v>0</v>
      </c>
      <c r="GE216" s="404">
        <v>0</v>
      </c>
      <c r="GF216" s="404">
        <v>0</v>
      </c>
      <c r="GG216" s="404">
        <v>0</v>
      </c>
      <c r="GH216" s="404">
        <v>0</v>
      </c>
      <c r="GI216" s="404">
        <v>0</v>
      </c>
      <c r="GJ216" s="404">
        <v>0</v>
      </c>
      <c r="GK216" s="404">
        <v>0</v>
      </c>
      <c r="GL216" s="404">
        <v>907.02947845804988</v>
      </c>
      <c r="GM216" s="404">
        <v>863.83759853147603</v>
      </c>
      <c r="GN216" s="404">
        <v>822.70247479188197</v>
      </c>
      <c r="GO216" s="404">
        <v>783.526166468459</v>
      </c>
      <c r="GP216" s="404">
        <v>746.2153966366277</v>
      </c>
      <c r="GQ216" s="404">
        <v>710.68133013012141</v>
      </c>
      <c r="GR216" s="404">
        <v>676.83936202868722</v>
      </c>
      <c r="GS216" s="404">
        <v>644.60891621779729</v>
      </c>
      <c r="GT216" s="404">
        <v>613.91325354075934</v>
      </c>
      <c r="GU216" s="404">
        <v>584.67928908643739</v>
      </c>
      <c r="GV216" s="404">
        <v>556.83741817755947</v>
      </c>
      <c r="GW216" s="404">
        <v>530.32135064529473</v>
      </c>
      <c r="GX216" s="404">
        <v>505.06795299551885</v>
      </c>
      <c r="GY216" s="404">
        <v>481.01709809097019</v>
      </c>
      <c r="GZ216" s="404">
        <v>458.1115219914002</v>
      </c>
      <c r="HA216" s="404">
        <v>436.2966876108573</v>
      </c>
      <c r="HB216" s="404">
        <v>415.52065486748313</v>
      </c>
      <c r="HC216" s="404">
        <v>395.73395701665061</v>
      </c>
      <c r="HD216" s="404">
        <v>376.88948287300059</v>
      </c>
      <c r="HE216" s="404">
        <v>358.94236464095297</v>
      </c>
      <c r="HF216" s="404">
        <v>341.84987108662187</v>
      </c>
      <c r="HG216" s="404">
        <v>325.57130579678267</v>
      </c>
      <c r="HH216" s="404">
        <v>310.06791028265019</v>
      </c>
      <c r="HI216" s="404">
        <v>295.30277169776213</v>
      </c>
      <c r="HJ216" s="404">
        <v>281.24073495024959</v>
      </c>
      <c r="HK216" s="404">
        <v>267.84831900023772</v>
      </c>
      <c r="HL216" s="404">
        <v>255.09363714308355</v>
      </c>
      <c r="HM216" s="404">
        <v>242.94632108865096</v>
      </c>
      <c r="HN216" s="404">
        <v>231.37744865585813</v>
      </c>
      <c r="HO216" s="404">
        <v>220.35947491034099</v>
      </c>
      <c r="HP216" s="404">
        <v>209.86616658127716</v>
      </c>
      <c r="HQ216" s="404">
        <v>199.87253960121635</v>
      </c>
      <c r="HR216" s="404">
        <v>190.35479962020605</v>
      </c>
      <c r="HS216" s="404">
        <v>181.29028535257714</v>
      </c>
      <c r="HT216" s="404">
        <v>172.65741462150208</v>
      </c>
      <c r="HU216" s="404">
        <v>164.43563297285911</v>
      </c>
      <c r="HV216" s="404">
        <v>156.60536473605632</v>
      </c>
      <c r="HW216" s="404">
        <v>149.14796641529171</v>
      </c>
      <c r="HX216" s="404">
        <v>142.04568230027783</v>
      </c>
      <c r="HY216" s="404">
        <v>135.28160219074078</v>
      </c>
      <c r="HZ216" s="404">
        <v>7619.0476190476184</v>
      </c>
      <c r="IA216" s="404">
        <v>4123.3111148864946</v>
      </c>
      <c r="IB216" s="408">
        <v>0.54118458382885248</v>
      </c>
      <c r="IC216" s="411"/>
    </row>
    <row r="217" spans="1:237" s="181" customFormat="1" ht="90" customHeight="1" x14ac:dyDescent="0.25">
      <c r="A217" s="161" t="s">
        <v>200</v>
      </c>
      <c r="B217" s="150" t="s">
        <v>3335</v>
      </c>
      <c r="C217" s="150" t="s">
        <v>3369</v>
      </c>
      <c r="D217" s="79">
        <v>7</v>
      </c>
      <c r="E217" s="150" t="s">
        <v>3370</v>
      </c>
      <c r="F217" s="151" t="s">
        <v>3371</v>
      </c>
      <c r="G217" s="151" t="s">
        <v>3372</v>
      </c>
      <c r="H217" s="79" t="s">
        <v>77</v>
      </c>
      <c r="I217" s="151" t="s">
        <v>3345</v>
      </c>
      <c r="J217" s="151">
        <v>5</v>
      </c>
      <c r="K217" s="95" t="s">
        <v>206</v>
      </c>
      <c r="L217" s="111">
        <v>32250</v>
      </c>
      <c r="M217" s="214" t="s">
        <v>3373</v>
      </c>
      <c r="N217" s="79" t="s">
        <v>96</v>
      </c>
      <c r="O217" s="79" t="s">
        <v>82</v>
      </c>
      <c r="P217" s="79" t="s">
        <v>280</v>
      </c>
      <c r="Q217" s="112" t="s">
        <v>100</v>
      </c>
      <c r="R217" s="79" t="s">
        <v>226</v>
      </c>
      <c r="S217" s="79" t="s">
        <v>99</v>
      </c>
      <c r="T217" s="79" t="s">
        <v>1633</v>
      </c>
      <c r="U217" s="79" t="s">
        <v>100</v>
      </c>
      <c r="V217" s="81">
        <v>1</v>
      </c>
      <c r="W217" s="162">
        <v>169540.8</v>
      </c>
      <c r="X217" s="162"/>
      <c r="Y217" s="162"/>
      <c r="Z217" s="162"/>
      <c r="AA217" s="162"/>
      <c r="AB217" s="162">
        <v>169540.8</v>
      </c>
      <c r="AC217" s="162"/>
      <c r="AD217" s="162"/>
      <c r="AE217" s="149"/>
      <c r="AF217" s="149"/>
      <c r="AG217" s="149"/>
      <c r="AH217" s="149"/>
      <c r="AI217" s="79"/>
      <c r="AJ217" s="176"/>
      <c r="AK217" s="176"/>
      <c r="AL217" s="176"/>
      <c r="AM217" s="176"/>
      <c r="AN217" s="176">
        <v>32250</v>
      </c>
      <c r="AO217" s="176">
        <v>32250</v>
      </c>
      <c r="AP217" s="176">
        <v>32250</v>
      </c>
      <c r="AQ217" s="149">
        <v>32250</v>
      </c>
      <c r="AR217" s="149">
        <v>32250</v>
      </c>
      <c r="AS217" s="149">
        <v>32250</v>
      </c>
      <c r="AT217" s="149">
        <v>32250</v>
      </c>
      <c r="AU217" s="151"/>
      <c r="AV217" s="230">
        <v>1</v>
      </c>
      <c r="AW217" s="230">
        <v>0</v>
      </c>
      <c r="AX217" s="230" t="s">
        <v>3609</v>
      </c>
      <c r="AY217" s="141">
        <v>7</v>
      </c>
      <c r="AZ217" s="70">
        <v>1</v>
      </c>
      <c r="BA217" s="70">
        <v>0</v>
      </c>
      <c r="BB217" s="70">
        <v>1</v>
      </c>
      <c r="BC217" s="70">
        <v>1</v>
      </c>
      <c r="BD217" s="70">
        <v>1</v>
      </c>
      <c r="BE217" s="70">
        <v>1</v>
      </c>
      <c r="BF217" s="70">
        <v>1</v>
      </c>
      <c r="BG217" s="71">
        <v>0</v>
      </c>
      <c r="BH217" s="71">
        <v>0</v>
      </c>
      <c r="BI217" s="71">
        <v>0</v>
      </c>
      <c r="BJ217" s="71">
        <v>0</v>
      </c>
      <c r="BK217" s="71">
        <v>0</v>
      </c>
      <c r="BL217" s="70">
        <v>1</v>
      </c>
      <c r="BM217" s="70">
        <v>1</v>
      </c>
      <c r="BN217" s="70">
        <v>0</v>
      </c>
      <c r="BO217" s="70">
        <v>1</v>
      </c>
      <c r="BP217" s="403">
        <v>0</v>
      </c>
      <c r="BQ217" s="403">
        <v>0</v>
      </c>
      <c r="BR217" s="403">
        <v>0</v>
      </c>
      <c r="BS217" s="403">
        <v>201790.8</v>
      </c>
      <c r="BT217" s="403">
        <v>32250</v>
      </c>
      <c r="BU217" s="403">
        <v>32250</v>
      </c>
      <c r="BV217" s="403">
        <v>32250</v>
      </c>
      <c r="BW217" s="403">
        <v>32250</v>
      </c>
      <c r="BX217" s="403">
        <v>32250</v>
      </c>
      <c r="BY217" s="403">
        <v>32250</v>
      </c>
      <c r="BZ217" s="401">
        <v>0</v>
      </c>
      <c r="CA217" s="401">
        <v>0</v>
      </c>
      <c r="CB217" s="401">
        <v>0</v>
      </c>
      <c r="CC217" s="401">
        <v>0</v>
      </c>
      <c r="CD217" s="401">
        <v>0</v>
      </c>
      <c r="CE217" s="401">
        <v>0</v>
      </c>
      <c r="CF217" s="401">
        <v>0</v>
      </c>
      <c r="CG217" s="401">
        <v>0</v>
      </c>
      <c r="CH217" s="401">
        <v>0</v>
      </c>
      <c r="CI217" s="401">
        <v>0</v>
      </c>
      <c r="CJ217" s="401">
        <v>0</v>
      </c>
      <c r="CK217" s="401">
        <v>0</v>
      </c>
      <c r="CL217" s="401">
        <v>0</v>
      </c>
      <c r="CM217" s="401">
        <v>0</v>
      </c>
      <c r="CN217" s="401">
        <v>0</v>
      </c>
      <c r="CO217" s="401">
        <v>0</v>
      </c>
      <c r="CP217" s="401">
        <v>0</v>
      </c>
      <c r="CQ217" s="401">
        <v>0</v>
      </c>
      <c r="CR217" s="401">
        <v>0</v>
      </c>
      <c r="CS217" s="401">
        <v>0</v>
      </c>
      <c r="CT217" s="401">
        <v>0</v>
      </c>
      <c r="CU217" s="401">
        <v>0</v>
      </c>
      <c r="CV217" s="401">
        <v>0</v>
      </c>
      <c r="CW217" s="401">
        <v>0</v>
      </c>
      <c r="CX217" s="401">
        <v>0</v>
      </c>
      <c r="CY217" s="401">
        <v>0</v>
      </c>
      <c r="CZ217" s="401">
        <v>0</v>
      </c>
      <c r="DA217" s="401">
        <v>0</v>
      </c>
      <c r="DB217" s="401">
        <v>0</v>
      </c>
      <c r="DC217" s="401">
        <v>0</v>
      </c>
      <c r="DD217" s="401">
        <v>0</v>
      </c>
      <c r="DE217" s="401">
        <v>0</v>
      </c>
      <c r="DF217" s="401">
        <v>0</v>
      </c>
      <c r="DG217" s="403">
        <v>32250</v>
      </c>
      <c r="DH217" s="403">
        <v>32250</v>
      </c>
      <c r="DI217" s="403">
        <v>32250</v>
      </c>
      <c r="DJ217" s="403">
        <v>32250</v>
      </c>
      <c r="DK217" s="403">
        <v>32250</v>
      </c>
      <c r="DL217" s="403">
        <v>32250</v>
      </c>
      <c r="DM217" s="403">
        <v>32250</v>
      </c>
      <c r="DN217" s="403">
        <v>32250</v>
      </c>
      <c r="DO217" s="403">
        <v>32250</v>
      </c>
      <c r="DP217" s="403">
        <v>32250</v>
      </c>
      <c r="DQ217" s="403">
        <v>32250</v>
      </c>
      <c r="DR217" s="403">
        <v>32250</v>
      </c>
      <c r="DS217" s="403">
        <v>32250</v>
      </c>
      <c r="DT217" s="403">
        <v>32250</v>
      </c>
      <c r="DU217" s="403">
        <v>32250</v>
      </c>
      <c r="DV217" s="403">
        <v>32250</v>
      </c>
      <c r="DW217" s="403">
        <v>32250</v>
      </c>
      <c r="DX217" s="403">
        <v>32250</v>
      </c>
      <c r="DY217" s="403">
        <v>32250</v>
      </c>
      <c r="DZ217" s="403">
        <v>32250</v>
      </c>
      <c r="EA217" s="403">
        <v>32250</v>
      </c>
      <c r="EB217" s="403">
        <v>32250</v>
      </c>
      <c r="EC217" s="403">
        <v>32250</v>
      </c>
      <c r="ED217" s="403">
        <v>32250</v>
      </c>
      <c r="EE217" s="403">
        <v>32250</v>
      </c>
      <c r="EF217" s="403">
        <v>32250</v>
      </c>
      <c r="EG217" s="403">
        <v>32250</v>
      </c>
      <c r="EH217" s="403">
        <v>32250</v>
      </c>
      <c r="EI217" s="403">
        <v>32250</v>
      </c>
      <c r="EJ217" s="403">
        <v>32250</v>
      </c>
      <c r="EK217" s="403">
        <v>32250</v>
      </c>
      <c r="EL217" s="403">
        <v>32250</v>
      </c>
      <c r="EM217" s="403">
        <v>32250</v>
      </c>
      <c r="EN217" s="403">
        <v>32250</v>
      </c>
      <c r="EO217" s="403">
        <v>32250</v>
      </c>
      <c r="EP217" s="403">
        <v>32250</v>
      </c>
      <c r="EQ217" s="403">
        <v>32250</v>
      </c>
      <c r="ER217" s="403">
        <v>32250</v>
      </c>
      <c r="ES217" s="403">
        <v>32250</v>
      </c>
      <c r="ET217" s="403">
        <v>32250</v>
      </c>
      <c r="EU217" s="403">
        <v>32250</v>
      </c>
      <c r="EV217" s="403">
        <v>32250</v>
      </c>
      <c r="EW217" s="403">
        <v>32250</v>
      </c>
      <c r="EX217" s="404">
        <v>0</v>
      </c>
      <c r="EY217" s="404">
        <v>174314.48007774536</v>
      </c>
      <c r="EZ217" s="404">
        <v>26532.154812038192</v>
      </c>
      <c r="FA217" s="404">
        <v>25268.718868607801</v>
      </c>
      <c r="FB217" s="404">
        <v>24065.446541531241</v>
      </c>
      <c r="FC217" s="404">
        <v>22919.472896696418</v>
      </c>
      <c r="FD217" s="404">
        <v>21828.069425425161</v>
      </c>
      <c r="FE217" s="404">
        <v>20788.637548023962</v>
      </c>
      <c r="FF217" s="404">
        <v>0</v>
      </c>
      <c r="FG217" s="404">
        <v>0</v>
      </c>
      <c r="FH217" s="404">
        <v>0</v>
      </c>
      <c r="FI217" s="404">
        <v>0</v>
      </c>
      <c r="FJ217" s="404">
        <v>0</v>
      </c>
      <c r="FK217" s="404">
        <v>0</v>
      </c>
      <c r="FL217" s="404">
        <v>0</v>
      </c>
      <c r="FM217" s="404">
        <v>0</v>
      </c>
      <c r="FN217" s="404">
        <v>0</v>
      </c>
      <c r="FO217" s="404">
        <v>0</v>
      </c>
      <c r="FP217" s="404">
        <v>0</v>
      </c>
      <c r="FQ217" s="404">
        <v>0</v>
      </c>
      <c r="FR217" s="404">
        <v>0</v>
      </c>
      <c r="FS217" s="404">
        <v>0</v>
      </c>
      <c r="FT217" s="404">
        <v>0</v>
      </c>
      <c r="FU217" s="404">
        <v>0</v>
      </c>
      <c r="FV217" s="404">
        <v>0</v>
      </c>
      <c r="FW217" s="404">
        <v>0</v>
      </c>
      <c r="FX217" s="404">
        <v>0</v>
      </c>
      <c r="FY217" s="404">
        <v>0</v>
      </c>
      <c r="FZ217" s="404">
        <v>0</v>
      </c>
      <c r="GA217" s="404">
        <v>0</v>
      </c>
      <c r="GB217" s="404">
        <v>0</v>
      </c>
      <c r="GC217" s="404">
        <v>0</v>
      </c>
      <c r="GD217" s="404">
        <v>0</v>
      </c>
      <c r="GE217" s="404">
        <v>0</v>
      </c>
      <c r="GF217" s="404">
        <v>0</v>
      </c>
      <c r="GG217" s="404">
        <v>0</v>
      </c>
      <c r="GH217" s="404">
        <v>0</v>
      </c>
      <c r="GI217" s="404">
        <v>0</v>
      </c>
      <c r="GJ217" s="404">
        <v>0</v>
      </c>
      <c r="GK217" s="404">
        <v>0</v>
      </c>
      <c r="GL217" s="404">
        <v>29251.700680272108</v>
      </c>
      <c r="GM217" s="404">
        <v>27858.762552640099</v>
      </c>
      <c r="GN217" s="404">
        <v>26532.154812038192</v>
      </c>
      <c r="GO217" s="404">
        <v>25268.718868607801</v>
      </c>
      <c r="GP217" s="404">
        <v>24065.446541531241</v>
      </c>
      <c r="GQ217" s="404">
        <v>22919.472896696418</v>
      </c>
      <c r="GR217" s="404">
        <v>21828.069425425161</v>
      </c>
      <c r="GS217" s="404">
        <v>20788.637548023962</v>
      </c>
      <c r="GT217" s="404">
        <v>19798.702426689488</v>
      </c>
      <c r="GU217" s="404">
        <v>18855.907073037608</v>
      </c>
      <c r="GV217" s="404">
        <v>17958.006736226293</v>
      </c>
      <c r="GW217" s="404">
        <v>17102.863558310753</v>
      </c>
      <c r="GX217" s="404">
        <v>16288.441484105482</v>
      </c>
      <c r="GY217" s="404">
        <v>15512.801413433788</v>
      </c>
      <c r="GZ217" s="404">
        <v>14774.096584222658</v>
      </c>
      <c r="HA217" s="404">
        <v>14070.568175450147</v>
      </c>
      <c r="HB217" s="404">
        <v>13400.541119476331</v>
      </c>
      <c r="HC217" s="404">
        <v>12762.420113786982</v>
      </c>
      <c r="HD217" s="404">
        <v>12154.68582265427</v>
      </c>
      <c r="HE217" s="404">
        <v>11575.891259670732</v>
      </c>
      <c r="HF217" s="404">
        <v>11024.658342543557</v>
      </c>
      <c r="HG217" s="404">
        <v>10499.674611946242</v>
      </c>
      <c r="HH217" s="404">
        <v>9999.6901066154696</v>
      </c>
      <c r="HI217" s="404">
        <v>9523.5143872528279</v>
      </c>
      <c r="HJ217" s="404">
        <v>9070.0137021455503</v>
      </c>
      <c r="HK217" s="404">
        <v>8638.1082877576664</v>
      </c>
      <c r="HL217" s="404">
        <v>8226.7697978644446</v>
      </c>
      <c r="HM217" s="404">
        <v>7835.0188551089932</v>
      </c>
      <c r="HN217" s="404">
        <v>7461.9227191514256</v>
      </c>
      <c r="HO217" s="404">
        <v>7106.5930658584975</v>
      </c>
      <c r="HP217" s="404">
        <v>6768.183872246188</v>
      </c>
      <c r="HQ217" s="404">
        <v>6445.8894021392271</v>
      </c>
      <c r="HR217" s="404">
        <v>6138.9422877516445</v>
      </c>
      <c r="HS217" s="404">
        <v>5846.611702620613</v>
      </c>
      <c r="HT217" s="404">
        <v>5568.2016215434423</v>
      </c>
      <c r="HU217" s="404">
        <v>5303.049163374706</v>
      </c>
      <c r="HV217" s="404">
        <v>5050.5230127378163</v>
      </c>
      <c r="HW217" s="404">
        <v>4810.0219168931571</v>
      </c>
      <c r="HX217" s="404">
        <v>4580.9732541839603</v>
      </c>
      <c r="HY217" s="404">
        <v>4362.8316706513906</v>
      </c>
      <c r="HZ217" s="404">
        <v>250180.80029992262</v>
      </c>
      <c r="IA217" s="404">
        <v>132976.78345508943</v>
      </c>
      <c r="IB217" s="408">
        <v>0.53152273594006316</v>
      </c>
      <c r="IC217" s="411"/>
    </row>
    <row r="218" spans="1:237" s="181" customFormat="1" ht="90" customHeight="1" x14ac:dyDescent="0.25">
      <c r="A218" s="233" t="s">
        <v>336</v>
      </c>
      <c r="B218" s="234" t="s">
        <v>337</v>
      </c>
      <c r="C218" s="234" t="s">
        <v>394</v>
      </c>
      <c r="D218" s="13">
        <v>8</v>
      </c>
      <c r="E218" s="234" t="s">
        <v>395</v>
      </c>
      <c r="F218" s="236" t="s">
        <v>396</v>
      </c>
      <c r="G218" s="236" t="s">
        <v>397</v>
      </c>
      <c r="H218" s="13" t="s">
        <v>77</v>
      </c>
      <c r="I218" s="236" t="s">
        <v>398</v>
      </c>
      <c r="J218" s="236">
        <v>10</v>
      </c>
      <c r="K218" s="227" t="s">
        <v>94</v>
      </c>
      <c r="L218" s="77">
        <v>1500</v>
      </c>
      <c r="M218" s="237" t="s">
        <v>399</v>
      </c>
      <c r="N218" s="13" t="s">
        <v>81</v>
      </c>
      <c r="O218" s="73" t="s">
        <v>106</v>
      </c>
      <c r="P218" s="13" t="s">
        <v>314</v>
      </c>
      <c r="Q218" s="112" t="s">
        <v>100</v>
      </c>
      <c r="R218" s="13" t="s">
        <v>108</v>
      </c>
      <c r="S218" s="13" t="s">
        <v>99</v>
      </c>
      <c r="T218" s="72" t="s">
        <v>366</v>
      </c>
      <c r="U218" s="13" t="s">
        <v>100</v>
      </c>
      <c r="V218" s="196">
        <v>1</v>
      </c>
      <c r="W218" s="238">
        <v>16000</v>
      </c>
      <c r="X218" s="238">
        <v>0</v>
      </c>
      <c r="Y218" s="238">
        <v>0</v>
      </c>
      <c r="Z218" s="238">
        <v>0</v>
      </c>
      <c r="AA218" s="238">
        <v>6000</v>
      </c>
      <c r="AB218" s="238">
        <v>4000</v>
      </c>
      <c r="AC218" s="238">
        <v>6000</v>
      </c>
      <c r="AD218" s="238">
        <v>0</v>
      </c>
      <c r="AE218" s="239">
        <v>0</v>
      </c>
      <c r="AF218" s="239">
        <v>0</v>
      </c>
      <c r="AG218" s="239">
        <v>0</v>
      </c>
      <c r="AH218" s="239">
        <v>0</v>
      </c>
      <c r="AI218" s="14" t="s">
        <v>400</v>
      </c>
      <c r="AJ218" s="238">
        <v>11000</v>
      </c>
      <c r="AK218" s="238">
        <v>0</v>
      </c>
      <c r="AL218" s="238">
        <v>2000</v>
      </c>
      <c r="AM218" s="238">
        <v>3000</v>
      </c>
      <c r="AN218" s="238">
        <v>2000</v>
      </c>
      <c r="AO218" s="238">
        <v>2000</v>
      </c>
      <c r="AP218" s="238">
        <v>2000</v>
      </c>
      <c r="AQ218" s="239">
        <v>0</v>
      </c>
      <c r="AR218" s="239">
        <v>0</v>
      </c>
      <c r="AS218" s="239">
        <v>0</v>
      </c>
      <c r="AT218" s="239">
        <v>0</v>
      </c>
      <c r="AU218" s="236"/>
      <c r="AV218" s="230">
        <v>1</v>
      </c>
      <c r="AW218" s="230">
        <v>0</v>
      </c>
      <c r="AX218" s="230" t="s">
        <v>3607</v>
      </c>
      <c r="AY218" s="141">
        <v>9</v>
      </c>
      <c r="AZ218" s="70">
        <v>1</v>
      </c>
      <c r="BA218" s="70">
        <v>1</v>
      </c>
      <c r="BB218" s="70">
        <v>1</v>
      </c>
      <c r="BC218" s="70">
        <v>1</v>
      </c>
      <c r="BD218" s="70">
        <v>1</v>
      </c>
      <c r="BE218" s="70">
        <v>1</v>
      </c>
      <c r="BF218" s="70">
        <v>1</v>
      </c>
      <c r="BG218" s="71">
        <v>0</v>
      </c>
      <c r="BH218" s="71">
        <v>1</v>
      </c>
      <c r="BI218" s="71">
        <v>0</v>
      </c>
      <c r="BJ218" s="71">
        <v>0</v>
      </c>
      <c r="BK218" s="71">
        <v>1</v>
      </c>
      <c r="BL218" s="70">
        <v>1</v>
      </c>
      <c r="BM218" s="70">
        <v>1</v>
      </c>
      <c r="BN218" s="70">
        <v>0</v>
      </c>
      <c r="BO218" s="70">
        <v>1</v>
      </c>
      <c r="BP218" s="403">
        <v>0</v>
      </c>
      <c r="BQ218" s="403">
        <v>2000</v>
      </c>
      <c r="BR218" s="403">
        <v>9000</v>
      </c>
      <c r="BS218" s="403">
        <v>6000</v>
      </c>
      <c r="BT218" s="403">
        <v>8000</v>
      </c>
      <c r="BU218" s="403">
        <v>2000</v>
      </c>
      <c r="BV218" s="403">
        <v>0</v>
      </c>
      <c r="BW218" s="403">
        <v>0</v>
      </c>
      <c r="BX218" s="403">
        <v>0</v>
      </c>
      <c r="BY218" s="403">
        <v>0</v>
      </c>
      <c r="BZ218" s="401">
        <v>0</v>
      </c>
      <c r="CA218" s="401">
        <v>0</v>
      </c>
      <c r="CB218" s="401">
        <v>0</v>
      </c>
      <c r="CC218" s="401">
        <v>0</v>
      </c>
      <c r="CD218" s="401">
        <v>0</v>
      </c>
      <c r="CE218" s="401">
        <v>0</v>
      </c>
      <c r="CF218" s="401">
        <v>0</v>
      </c>
      <c r="CG218" s="401">
        <v>0</v>
      </c>
      <c r="CH218" s="401">
        <v>0</v>
      </c>
      <c r="CI218" s="401">
        <v>0</v>
      </c>
      <c r="CJ218" s="401">
        <v>0</v>
      </c>
      <c r="CK218" s="401">
        <v>0</v>
      </c>
      <c r="CL218" s="401">
        <v>0</v>
      </c>
      <c r="CM218" s="401">
        <v>0</v>
      </c>
      <c r="CN218" s="401">
        <v>0</v>
      </c>
      <c r="CO218" s="401">
        <v>0</v>
      </c>
      <c r="CP218" s="401">
        <v>0</v>
      </c>
      <c r="CQ218" s="401">
        <v>0</v>
      </c>
      <c r="CR218" s="401">
        <v>0</v>
      </c>
      <c r="CS218" s="401">
        <v>0</v>
      </c>
      <c r="CT218" s="401">
        <v>0</v>
      </c>
      <c r="CU218" s="401">
        <v>0</v>
      </c>
      <c r="CV218" s="401">
        <v>0</v>
      </c>
      <c r="CW218" s="401">
        <v>0</v>
      </c>
      <c r="CX218" s="401">
        <v>0</v>
      </c>
      <c r="CY218" s="401">
        <v>0</v>
      </c>
      <c r="CZ218" s="401">
        <v>0</v>
      </c>
      <c r="DA218" s="401">
        <v>0</v>
      </c>
      <c r="DB218" s="401">
        <v>0</v>
      </c>
      <c r="DC218" s="401">
        <v>0</v>
      </c>
      <c r="DD218" s="401">
        <v>0</v>
      </c>
      <c r="DE218" s="401">
        <v>0</v>
      </c>
      <c r="DF218" s="401">
        <v>0</v>
      </c>
      <c r="DG218" s="403">
        <v>1500</v>
      </c>
      <c r="DH218" s="403">
        <v>1500</v>
      </c>
      <c r="DI218" s="403">
        <v>1500</v>
      </c>
      <c r="DJ218" s="403">
        <v>1500</v>
      </c>
      <c r="DK218" s="403">
        <v>1500</v>
      </c>
      <c r="DL218" s="403">
        <v>1500</v>
      </c>
      <c r="DM218" s="403">
        <v>1500</v>
      </c>
      <c r="DN218" s="403">
        <v>1500</v>
      </c>
      <c r="DO218" s="403">
        <v>1500</v>
      </c>
      <c r="DP218" s="403">
        <v>1500</v>
      </c>
      <c r="DQ218" s="403">
        <v>1500</v>
      </c>
      <c r="DR218" s="403">
        <v>1500</v>
      </c>
      <c r="DS218" s="403">
        <v>1500</v>
      </c>
      <c r="DT218" s="403">
        <v>1500</v>
      </c>
      <c r="DU218" s="403">
        <v>1500</v>
      </c>
      <c r="DV218" s="403">
        <v>1500</v>
      </c>
      <c r="DW218" s="403">
        <v>1500</v>
      </c>
      <c r="DX218" s="403">
        <v>1500</v>
      </c>
      <c r="DY218" s="403">
        <v>1500</v>
      </c>
      <c r="DZ218" s="403">
        <v>1500</v>
      </c>
      <c r="EA218" s="403">
        <v>1500</v>
      </c>
      <c r="EB218" s="403">
        <v>1500</v>
      </c>
      <c r="EC218" s="403">
        <v>1500</v>
      </c>
      <c r="ED218" s="403">
        <v>1500</v>
      </c>
      <c r="EE218" s="403">
        <v>1500</v>
      </c>
      <c r="EF218" s="403">
        <v>1500</v>
      </c>
      <c r="EG218" s="403">
        <v>1500</v>
      </c>
      <c r="EH218" s="403">
        <v>1500</v>
      </c>
      <c r="EI218" s="403">
        <v>1500</v>
      </c>
      <c r="EJ218" s="403">
        <v>1500</v>
      </c>
      <c r="EK218" s="403">
        <v>1500</v>
      </c>
      <c r="EL218" s="403">
        <v>1500</v>
      </c>
      <c r="EM218" s="403">
        <v>1500</v>
      </c>
      <c r="EN218" s="403">
        <v>1500</v>
      </c>
      <c r="EO218" s="403">
        <v>1500</v>
      </c>
      <c r="EP218" s="403">
        <v>1500</v>
      </c>
      <c r="EQ218" s="403">
        <v>1500</v>
      </c>
      <c r="ER218" s="403">
        <v>1500</v>
      </c>
      <c r="ES218" s="403">
        <v>1500</v>
      </c>
      <c r="ET218" s="403">
        <v>1500</v>
      </c>
      <c r="EU218" s="403">
        <v>1500</v>
      </c>
      <c r="EV218" s="403">
        <v>1500</v>
      </c>
      <c r="EW218" s="403">
        <v>1500</v>
      </c>
      <c r="EX218" s="404">
        <v>8163.2653061224491</v>
      </c>
      <c r="EY218" s="404">
        <v>5183.0255911888562</v>
      </c>
      <c r="EZ218" s="404">
        <v>6581.6197983350557</v>
      </c>
      <c r="FA218" s="404">
        <v>1567.052332936918</v>
      </c>
      <c r="FB218" s="404">
        <v>0</v>
      </c>
      <c r="FC218" s="404">
        <v>0</v>
      </c>
      <c r="FD218" s="404">
        <v>0</v>
      </c>
      <c r="FE218" s="404">
        <v>0</v>
      </c>
      <c r="FF218" s="404">
        <v>0</v>
      </c>
      <c r="FG218" s="404">
        <v>0</v>
      </c>
      <c r="FH218" s="404">
        <v>0</v>
      </c>
      <c r="FI218" s="404">
        <v>0</v>
      </c>
      <c r="FJ218" s="404">
        <v>0</v>
      </c>
      <c r="FK218" s="404">
        <v>0</v>
      </c>
      <c r="FL218" s="404">
        <v>0</v>
      </c>
      <c r="FM218" s="404">
        <v>0</v>
      </c>
      <c r="FN218" s="404">
        <v>0</v>
      </c>
      <c r="FO218" s="404">
        <v>0</v>
      </c>
      <c r="FP218" s="404">
        <v>0</v>
      </c>
      <c r="FQ218" s="404">
        <v>0</v>
      </c>
      <c r="FR218" s="404">
        <v>0</v>
      </c>
      <c r="FS218" s="404">
        <v>0</v>
      </c>
      <c r="FT218" s="404">
        <v>0</v>
      </c>
      <c r="FU218" s="404">
        <v>0</v>
      </c>
      <c r="FV218" s="404">
        <v>0</v>
      </c>
      <c r="FW218" s="404">
        <v>0</v>
      </c>
      <c r="FX218" s="404">
        <v>0</v>
      </c>
      <c r="FY218" s="404">
        <v>0</v>
      </c>
      <c r="FZ218" s="404">
        <v>0</v>
      </c>
      <c r="GA218" s="404">
        <v>0</v>
      </c>
      <c r="GB218" s="404">
        <v>0</v>
      </c>
      <c r="GC218" s="404">
        <v>0</v>
      </c>
      <c r="GD218" s="404">
        <v>0</v>
      </c>
      <c r="GE218" s="404">
        <v>0</v>
      </c>
      <c r="GF218" s="404">
        <v>0</v>
      </c>
      <c r="GG218" s="404">
        <v>0</v>
      </c>
      <c r="GH218" s="404">
        <v>0</v>
      </c>
      <c r="GI218" s="404">
        <v>0</v>
      </c>
      <c r="GJ218" s="404">
        <v>0</v>
      </c>
      <c r="GK218" s="404">
        <v>0</v>
      </c>
      <c r="GL218" s="404">
        <v>1360.5442176870747</v>
      </c>
      <c r="GM218" s="404">
        <v>1295.756397797214</v>
      </c>
      <c r="GN218" s="404">
        <v>1234.0537121878231</v>
      </c>
      <c r="GO218" s="404">
        <v>1175.2892497026885</v>
      </c>
      <c r="GP218" s="404">
        <v>1119.3230949549416</v>
      </c>
      <c r="GQ218" s="404">
        <v>1066.0219951951822</v>
      </c>
      <c r="GR218" s="404">
        <v>1015.2590430430307</v>
      </c>
      <c r="GS218" s="404">
        <v>966.91337432669593</v>
      </c>
      <c r="GT218" s="404">
        <v>920.86988031113901</v>
      </c>
      <c r="GU218" s="404">
        <v>877.01893362965609</v>
      </c>
      <c r="GV218" s="404">
        <v>835.25612726633926</v>
      </c>
      <c r="GW218" s="404">
        <v>795.48202596794204</v>
      </c>
      <c r="GX218" s="404">
        <v>757.60192949327825</v>
      </c>
      <c r="GY218" s="404">
        <v>721.52564713645529</v>
      </c>
      <c r="GZ218" s="404">
        <v>687.16728298710029</v>
      </c>
      <c r="HA218" s="404">
        <v>654.44503141628593</v>
      </c>
      <c r="HB218" s="404">
        <v>623.28098230122475</v>
      </c>
      <c r="HC218" s="404">
        <v>593.60093552497597</v>
      </c>
      <c r="HD218" s="404">
        <v>565.33422430950088</v>
      </c>
      <c r="HE218" s="404">
        <v>538.41354696142946</v>
      </c>
      <c r="HF218" s="404">
        <v>512.77480662993287</v>
      </c>
      <c r="HG218" s="404">
        <v>488.356958695174</v>
      </c>
      <c r="HH218" s="404">
        <v>465.10186542397531</v>
      </c>
      <c r="HI218" s="404">
        <v>442.95415754664316</v>
      </c>
      <c r="HJ218" s="404">
        <v>421.86110242537444</v>
      </c>
      <c r="HK218" s="404">
        <v>401.77247850035656</v>
      </c>
      <c r="HL218" s="404">
        <v>382.64045571462532</v>
      </c>
      <c r="HM218" s="404">
        <v>364.41948163297644</v>
      </c>
      <c r="HN218" s="404">
        <v>347.06617298378723</v>
      </c>
      <c r="HO218" s="404">
        <v>330.5392123655115</v>
      </c>
      <c r="HP218" s="404">
        <v>314.79924987191572</v>
      </c>
      <c r="HQ218" s="404">
        <v>299.80880940182453</v>
      </c>
      <c r="HR218" s="404">
        <v>285.53219943030905</v>
      </c>
      <c r="HS218" s="404">
        <v>271.93542802886572</v>
      </c>
      <c r="HT218" s="404">
        <v>258.98612193225313</v>
      </c>
      <c r="HU218" s="404">
        <v>246.65344945928865</v>
      </c>
      <c r="HV218" s="404">
        <v>234.90804710408449</v>
      </c>
      <c r="HW218" s="404">
        <v>223.72194962293756</v>
      </c>
      <c r="HX218" s="404">
        <v>213.06852345041673</v>
      </c>
      <c r="HY218" s="404">
        <v>202.92240328611118</v>
      </c>
      <c r="HZ218" s="404">
        <v>21494.963028583275</v>
      </c>
      <c r="IA218" s="404">
        <v>11031.049898835445</v>
      </c>
      <c r="IB218" s="408">
        <v>0.51319231785450048</v>
      </c>
      <c r="IC218" s="411"/>
    </row>
    <row r="219" spans="1:237" s="181" customFormat="1" ht="90" customHeight="1" x14ac:dyDescent="0.25">
      <c r="A219" s="231" t="s">
        <v>784</v>
      </c>
      <c r="B219" s="85" t="s">
        <v>785</v>
      </c>
      <c r="C219" s="85" t="s">
        <v>834</v>
      </c>
      <c r="D219" s="199">
        <v>12</v>
      </c>
      <c r="E219" s="85" t="s">
        <v>835</v>
      </c>
      <c r="F219" s="95" t="s">
        <v>836</v>
      </c>
      <c r="G219" s="95" t="s">
        <v>837</v>
      </c>
      <c r="H219" s="90" t="s">
        <v>77</v>
      </c>
      <c r="I219" s="95" t="s">
        <v>789</v>
      </c>
      <c r="J219" s="90">
        <v>40</v>
      </c>
      <c r="K219" s="227" t="s">
        <v>94</v>
      </c>
      <c r="L219" s="74">
        <v>2000</v>
      </c>
      <c r="M219" s="85" t="s">
        <v>857</v>
      </c>
      <c r="N219" s="90" t="s">
        <v>81</v>
      </c>
      <c r="O219" s="13" t="s">
        <v>217</v>
      </c>
      <c r="P219" s="90" t="s">
        <v>218</v>
      </c>
      <c r="Q219" s="112" t="s">
        <v>100</v>
      </c>
      <c r="R219" s="90" t="s">
        <v>226</v>
      </c>
      <c r="S219" s="90" t="s">
        <v>99</v>
      </c>
      <c r="T219" s="90" t="s">
        <v>791</v>
      </c>
      <c r="U219" s="90" t="s">
        <v>100</v>
      </c>
      <c r="V219" s="193">
        <v>1</v>
      </c>
      <c r="W219" s="192">
        <v>25000</v>
      </c>
      <c r="X219" s="192">
        <v>0</v>
      </c>
      <c r="Y219" s="192">
        <v>0</v>
      </c>
      <c r="Z219" s="192">
        <v>0</v>
      </c>
      <c r="AA219" s="192">
        <v>0</v>
      </c>
      <c r="AB219" s="192">
        <v>25000</v>
      </c>
      <c r="AC219" s="192">
        <v>0</v>
      </c>
      <c r="AD219" s="192">
        <v>0</v>
      </c>
      <c r="AE219" s="192">
        <v>0</v>
      </c>
      <c r="AF219" s="192">
        <v>0</v>
      </c>
      <c r="AG219" s="192">
        <v>0</v>
      </c>
      <c r="AH219" s="192">
        <v>0</v>
      </c>
      <c r="AI219" s="90" t="s">
        <v>88</v>
      </c>
      <c r="AJ219" s="192">
        <v>0</v>
      </c>
      <c r="AK219" s="192">
        <v>0</v>
      </c>
      <c r="AL219" s="192">
        <v>0</v>
      </c>
      <c r="AM219" s="192">
        <v>0</v>
      </c>
      <c r="AN219" s="192">
        <v>25000</v>
      </c>
      <c r="AO219" s="192">
        <v>25000</v>
      </c>
      <c r="AP219" s="192">
        <v>0</v>
      </c>
      <c r="AQ219" s="192">
        <v>0</v>
      </c>
      <c r="AR219" s="192">
        <v>0</v>
      </c>
      <c r="AS219" s="192">
        <v>0</v>
      </c>
      <c r="AT219" s="192">
        <v>0</v>
      </c>
      <c r="AU219" s="95"/>
      <c r="AV219" s="230">
        <v>1</v>
      </c>
      <c r="AW219" s="230">
        <v>0</v>
      </c>
      <c r="AX219" s="230" t="s">
        <v>3594</v>
      </c>
      <c r="AY219" s="141">
        <v>8</v>
      </c>
      <c r="AZ219" s="70">
        <v>1</v>
      </c>
      <c r="BA219" s="70">
        <v>0</v>
      </c>
      <c r="BB219" s="70">
        <v>1</v>
      </c>
      <c r="BC219" s="70">
        <v>1</v>
      </c>
      <c r="BD219" s="70">
        <v>1</v>
      </c>
      <c r="BE219" s="70">
        <v>1</v>
      </c>
      <c r="BF219" s="70">
        <v>1</v>
      </c>
      <c r="BG219" s="71">
        <v>0</v>
      </c>
      <c r="BH219" s="71">
        <v>1</v>
      </c>
      <c r="BI219" s="71">
        <v>0</v>
      </c>
      <c r="BJ219" s="71">
        <v>0</v>
      </c>
      <c r="BK219" s="71">
        <v>1</v>
      </c>
      <c r="BL219" s="70">
        <v>1</v>
      </c>
      <c r="BM219" s="70">
        <v>1</v>
      </c>
      <c r="BN219" s="70">
        <v>0</v>
      </c>
      <c r="BO219" s="70">
        <v>1</v>
      </c>
      <c r="BP219" s="403">
        <v>0</v>
      </c>
      <c r="BQ219" s="403">
        <v>0</v>
      </c>
      <c r="BR219" s="403">
        <v>0</v>
      </c>
      <c r="BS219" s="403">
        <v>50000</v>
      </c>
      <c r="BT219" s="403">
        <v>25000</v>
      </c>
      <c r="BU219" s="403">
        <v>0</v>
      </c>
      <c r="BV219" s="403">
        <v>0</v>
      </c>
      <c r="BW219" s="403">
        <v>0</v>
      </c>
      <c r="BX219" s="403">
        <v>0</v>
      </c>
      <c r="BY219" s="403">
        <v>0</v>
      </c>
      <c r="BZ219" s="401">
        <v>0</v>
      </c>
      <c r="CA219" s="401">
        <v>0</v>
      </c>
      <c r="CB219" s="401">
        <v>0</v>
      </c>
      <c r="CC219" s="401">
        <v>0</v>
      </c>
      <c r="CD219" s="401">
        <v>0</v>
      </c>
      <c r="CE219" s="401">
        <v>0</v>
      </c>
      <c r="CF219" s="401">
        <v>0</v>
      </c>
      <c r="CG219" s="401">
        <v>0</v>
      </c>
      <c r="CH219" s="401">
        <v>0</v>
      </c>
      <c r="CI219" s="401">
        <v>0</v>
      </c>
      <c r="CJ219" s="401">
        <v>0</v>
      </c>
      <c r="CK219" s="401">
        <v>0</v>
      </c>
      <c r="CL219" s="401">
        <v>0</v>
      </c>
      <c r="CM219" s="401">
        <v>0</v>
      </c>
      <c r="CN219" s="401">
        <v>0</v>
      </c>
      <c r="CO219" s="401">
        <v>0</v>
      </c>
      <c r="CP219" s="401">
        <v>0</v>
      </c>
      <c r="CQ219" s="401">
        <v>0</v>
      </c>
      <c r="CR219" s="401">
        <v>0</v>
      </c>
      <c r="CS219" s="401">
        <v>0</v>
      </c>
      <c r="CT219" s="401">
        <v>0</v>
      </c>
      <c r="CU219" s="401">
        <v>0</v>
      </c>
      <c r="CV219" s="401">
        <v>0</v>
      </c>
      <c r="CW219" s="401">
        <v>0</v>
      </c>
      <c r="CX219" s="401">
        <v>0</v>
      </c>
      <c r="CY219" s="401">
        <v>0</v>
      </c>
      <c r="CZ219" s="401">
        <v>0</v>
      </c>
      <c r="DA219" s="401">
        <v>0</v>
      </c>
      <c r="DB219" s="401">
        <v>0</v>
      </c>
      <c r="DC219" s="401">
        <v>0</v>
      </c>
      <c r="DD219" s="401">
        <v>0</v>
      </c>
      <c r="DE219" s="401">
        <v>0</v>
      </c>
      <c r="DF219" s="401">
        <v>0</v>
      </c>
      <c r="DG219" s="403">
        <v>2000</v>
      </c>
      <c r="DH219" s="403">
        <v>2000</v>
      </c>
      <c r="DI219" s="403">
        <v>2000</v>
      </c>
      <c r="DJ219" s="403">
        <v>2000</v>
      </c>
      <c r="DK219" s="403">
        <v>2000</v>
      </c>
      <c r="DL219" s="403">
        <v>2000</v>
      </c>
      <c r="DM219" s="403">
        <v>2000</v>
      </c>
      <c r="DN219" s="403">
        <v>2000</v>
      </c>
      <c r="DO219" s="403">
        <v>2000</v>
      </c>
      <c r="DP219" s="403">
        <v>2000</v>
      </c>
      <c r="DQ219" s="403">
        <v>2000</v>
      </c>
      <c r="DR219" s="403">
        <v>2000</v>
      </c>
      <c r="DS219" s="403">
        <v>2000</v>
      </c>
      <c r="DT219" s="403">
        <v>2000</v>
      </c>
      <c r="DU219" s="403">
        <v>2000</v>
      </c>
      <c r="DV219" s="403">
        <v>2000</v>
      </c>
      <c r="DW219" s="403">
        <v>2000</v>
      </c>
      <c r="DX219" s="403">
        <v>2000</v>
      </c>
      <c r="DY219" s="403">
        <v>2000</v>
      </c>
      <c r="DZ219" s="403">
        <v>2000</v>
      </c>
      <c r="EA219" s="403">
        <v>2000</v>
      </c>
      <c r="EB219" s="403">
        <v>2000</v>
      </c>
      <c r="EC219" s="403">
        <v>2000</v>
      </c>
      <c r="ED219" s="403">
        <v>2000</v>
      </c>
      <c r="EE219" s="403">
        <v>2000</v>
      </c>
      <c r="EF219" s="403">
        <v>2000</v>
      </c>
      <c r="EG219" s="403">
        <v>2000</v>
      </c>
      <c r="EH219" s="403">
        <v>2000</v>
      </c>
      <c r="EI219" s="403">
        <v>2000</v>
      </c>
      <c r="EJ219" s="403">
        <v>2000</v>
      </c>
      <c r="EK219" s="403">
        <v>2000</v>
      </c>
      <c r="EL219" s="403">
        <v>2000</v>
      </c>
      <c r="EM219" s="403">
        <v>2000</v>
      </c>
      <c r="EN219" s="403">
        <v>2000</v>
      </c>
      <c r="EO219" s="403">
        <v>2000</v>
      </c>
      <c r="EP219" s="403">
        <v>2000</v>
      </c>
      <c r="EQ219" s="403">
        <v>2000</v>
      </c>
      <c r="ER219" s="403">
        <v>2000</v>
      </c>
      <c r="ES219" s="403">
        <v>2000</v>
      </c>
      <c r="ET219" s="403">
        <v>2000</v>
      </c>
      <c r="EU219" s="403">
        <v>2000</v>
      </c>
      <c r="EV219" s="403">
        <v>2000</v>
      </c>
      <c r="EW219" s="403">
        <v>2000</v>
      </c>
      <c r="EX219" s="404">
        <v>0</v>
      </c>
      <c r="EY219" s="404">
        <v>43191.879926573798</v>
      </c>
      <c r="EZ219" s="404">
        <v>20567.561869797049</v>
      </c>
      <c r="FA219" s="404">
        <v>0</v>
      </c>
      <c r="FB219" s="404">
        <v>0</v>
      </c>
      <c r="FC219" s="404">
        <v>0</v>
      </c>
      <c r="FD219" s="404">
        <v>0</v>
      </c>
      <c r="FE219" s="404">
        <v>0</v>
      </c>
      <c r="FF219" s="404">
        <v>0</v>
      </c>
      <c r="FG219" s="404">
        <v>0</v>
      </c>
      <c r="FH219" s="404">
        <v>0</v>
      </c>
      <c r="FI219" s="404">
        <v>0</v>
      </c>
      <c r="FJ219" s="404">
        <v>0</v>
      </c>
      <c r="FK219" s="404">
        <v>0</v>
      </c>
      <c r="FL219" s="404">
        <v>0</v>
      </c>
      <c r="FM219" s="404">
        <v>0</v>
      </c>
      <c r="FN219" s="404">
        <v>0</v>
      </c>
      <c r="FO219" s="404">
        <v>0</v>
      </c>
      <c r="FP219" s="404">
        <v>0</v>
      </c>
      <c r="FQ219" s="404">
        <v>0</v>
      </c>
      <c r="FR219" s="404">
        <v>0</v>
      </c>
      <c r="FS219" s="404">
        <v>0</v>
      </c>
      <c r="FT219" s="404">
        <v>0</v>
      </c>
      <c r="FU219" s="404">
        <v>0</v>
      </c>
      <c r="FV219" s="404">
        <v>0</v>
      </c>
      <c r="FW219" s="404">
        <v>0</v>
      </c>
      <c r="FX219" s="404">
        <v>0</v>
      </c>
      <c r="FY219" s="404">
        <v>0</v>
      </c>
      <c r="FZ219" s="404">
        <v>0</v>
      </c>
      <c r="GA219" s="404">
        <v>0</v>
      </c>
      <c r="GB219" s="404">
        <v>0</v>
      </c>
      <c r="GC219" s="404">
        <v>0</v>
      </c>
      <c r="GD219" s="404">
        <v>0</v>
      </c>
      <c r="GE219" s="404">
        <v>0</v>
      </c>
      <c r="GF219" s="404">
        <v>0</v>
      </c>
      <c r="GG219" s="404">
        <v>0</v>
      </c>
      <c r="GH219" s="404">
        <v>0</v>
      </c>
      <c r="GI219" s="404">
        <v>0</v>
      </c>
      <c r="GJ219" s="404">
        <v>0</v>
      </c>
      <c r="GK219" s="404">
        <v>0</v>
      </c>
      <c r="GL219" s="404">
        <v>1814.0589569160998</v>
      </c>
      <c r="GM219" s="404">
        <v>1727.6751970629521</v>
      </c>
      <c r="GN219" s="404">
        <v>1645.4049495837639</v>
      </c>
      <c r="GO219" s="404">
        <v>1567.052332936918</v>
      </c>
      <c r="GP219" s="404">
        <v>1492.4307932732554</v>
      </c>
      <c r="GQ219" s="404">
        <v>1421.3626602602428</v>
      </c>
      <c r="GR219" s="404">
        <v>1353.6787240573744</v>
      </c>
      <c r="GS219" s="404">
        <v>1289.2178324355946</v>
      </c>
      <c r="GT219" s="404">
        <v>1227.8265070815187</v>
      </c>
      <c r="GU219" s="404">
        <v>1169.3585781728748</v>
      </c>
      <c r="GV219" s="404">
        <v>1113.6748363551189</v>
      </c>
      <c r="GW219" s="404">
        <v>1060.6427012905895</v>
      </c>
      <c r="GX219" s="404">
        <v>1010.1359059910377</v>
      </c>
      <c r="GY219" s="404">
        <v>962.03419618194039</v>
      </c>
      <c r="GZ219" s="404">
        <v>916.22304398280039</v>
      </c>
      <c r="HA219" s="404">
        <v>872.59337522171461</v>
      </c>
      <c r="HB219" s="404">
        <v>831.04130973496626</v>
      </c>
      <c r="HC219" s="404">
        <v>791.46791403330121</v>
      </c>
      <c r="HD219" s="404">
        <v>753.77896574600118</v>
      </c>
      <c r="HE219" s="404">
        <v>717.88472928190595</v>
      </c>
      <c r="HF219" s="404">
        <v>683.69974217324375</v>
      </c>
      <c r="HG219" s="404">
        <v>651.14261159356533</v>
      </c>
      <c r="HH219" s="404">
        <v>620.13582056530038</v>
      </c>
      <c r="HI219" s="404">
        <v>590.60554339552425</v>
      </c>
      <c r="HJ219" s="404">
        <v>562.48146990049918</v>
      </c>
      <c r="HK219" s="404">
        <v>535.69663800047545</v>
      </c>
      <c r="HL219" s="404">
        <v>510.18727428616711</v>
      </c>
      <c r="HM219" s="404">
        <v>485.89264217730192</v>
      </c>
      <c r="HN219" s="404">
        <v>462.75489731171626</v>
      </c>
      <c r="HO219" s="404">
        <v>440.71894982068198</v>
      </c>
      <c r="HP219" s="404">
        <v>419.73233316255431</v>
      </c>
      <c r="HQ219" s="404">
        <v>399.74507920243269</v>
      </c>
      <c r="HR219" s="404">
        <v>380.7095992404121</v>
      </c>
      <c r="HS219" s="404">
        <v>362.58057070515429</v>
      </c>
      <c r="HT219" s="404">
        <v>345.31482924300417</v>
      </c>
      <c r="HU219" s="404">
        <v>328.87126594571822</v>
      </c>
      <c r="HV219" s="404">
        <v>313.21072947211263</v>
      </c>
      <c r="HW219" s="404">
        <v>298.29593283058341</v>
      </c>
      <c r="HX219" s="404">
        <v>284.09136460055566</v>
      </c>
      <c r="HY219" s="404">
        <v>270.56320438148157</v>
      </c>
      <c r="HZ219" s="404">
        <v>63759.441796370847</v>
      </c>
      <c r="IA219" s="404">
        <v>32683.974007608464</v>
      </c>
      <c r="IB219" s="408">
        <v>0.51261386685271793</v>
      </c>
      <c r="IC219" s="411"/>
    </row>
    <row r="220" spans="1:237" s="181" customFormat="1" ht="90" customHeight="1" x14ac:dyDescent="0.25">
      <c r="A220" s="242" t="s">
        <v>1912</v>
      </c>
      <c r="B220" s="195" t="s">
        <v>1913</v>
      </c>
      <c r="C220" s="195" t="s">
        <v>1953</v>
      </c>
      <c r="D220" s="115">
        <v>11</v>
      </c>
      <c r="E220" s="195" t="s">
        <v>1954</v>
      </c>
      <c r="F220" s="113" t="s">
        <v>1955</v>
      </c>
      <c r="G220" s="113" t="s">
        <v>1956</v>
      </c>
      <c r="H220" s="112" t="s">
        <v>77</v>
      </c>
      <c r="I220" s="113" t="s">
        <v>1957</v>
      </c>
      <c r="J220" s="113">
        <v>5</v>
      </c>
      <c r="K220" s="95" t="s">
        <v>206</v>
      </c>
      <c r="L220" s="112">
        <v>500</v>
      </c>
      <c r="M220" s="112" t="s">
        <v>1958</v>
      </c>
      <c r="N220" s="112" t="s">
        <v>81</v>
      </c>
      <c r="O220" s="112" t="s">
        <v>82</v>
      </c>
      <c r="P220" s="112" t="s">
        <v>124</v>
      </c>
      <c r="Q220" s="112" t="s">
        <v>100</v>
      </c>
      <c r="R220" s="112" t="s">
        <v>108</v>
      </c>
      <c r="S220" s="112" t="s">
        <v>99</v>
      </c>
      <c r="T220" s="112" t="s">
        <v>1023</v>
      </c>
      <c r="U220" s="112" t="s">
        <v>100</v>
      </c>
      <c r="V220" s="201">
        <v>1</v>
      </c>
      <c r="W220" s="217">
        <v>5000</v>
      </c>
      <c r="X220" s="217">
        <v>0</v>
      </c>
      <c r="Y220" s="217">
        <v>0</v>
      </c>
      <c r="Z220" s="217">
        <v>0</v>
      </c>
      <c r="AA220" s="217">
        <v>5000</v>
      </c>
      <c r="AB220" s="217">
        <v>0</v>
      </c>
      <c r="AC220" s="217">
        <v>0</v>
      </c>
      <c r="AD220" s="217">
        <v>0</v>
      </c>
      <c r="AE220" s="286">
        <v>0</v>
      </c>
      <c r="AF220" s="286">
        <v>0</v>
      </c>
      <c r="AG220" s="286">
        <v>0</v>
      </c>
      <c r="AH220" s="286">
        <v>0</v>
      </c>
      <c r="AI220" s="112" t="s">
        <v>88</v>
      </c>
      <c r="AJ220" s="217">
        <v>0</v>
      </c>
      <c r="AK220" s="217">
        <v>0</v>
      </c>
      <c r="AL220" s="217">
        <v>0</v>
      </c>
      <c r="AM220" s="217">
        <v>0</v>
      </c>
      <c r="AN220" s="217">
        <v>0</v>
      </c>
      <c r="AO220" s="217">
        <v>0</v>
      </c>
      <c r="AP220" s="217">
        <v>0</v>
      </c>
      <c r="AQ220" s="286">
        <v>0</v>
      </c>
      <c r="AR220" s="286">
        <v>0</v>
      </c>
      <c r="AS220" s="286">
        <v>0</v>
      </c>
      <c r="AT220" s="286">
        <v>0</v>
      </c>
      <c r="AU220" s="113"/>
      <c r="AV220" s="230">
        <v>1</v>
      </c>
      <c r="AW220" s="230">
        <v>0</v>
      </c>
      <c r="AX220" s="230" t="s">
        <v>3608</v>
      </c>
      <c r="AY220" s="141">
        <v>9</v>
      </c>
      <c r="AZ220" s="70">
        <v>1</v>
      </c>
      <c r="BA220" s="70">
        <v>1</v>
      </c>
      <c r="BB220" s="70">
        <v>1</v>
      </c>
      <c r="BC220" s="70">
        <v>1</v>
      </c>
      <c r="BD220" s="70">
        <v>1</v>
      </c>
      <c r="BE220" s="70">
        <v>1</v>
      </c>
      <c r="BF220" s="70">
        <v>1</v>
      </c>
      <c r="BG220" s="71">
        <v>0</v>
      </c>
      <c r="BH220" s="71">
        <v>1</v>
      </c>
      <c r="BI220" s="71">
        <v>0</v>
      </c>
      <c r="BJ220" s="71">
        <v>0</v>
      </c>
      <c r="BK220" s="71">
        <v>1</v>
      </c>
      <c r="BL220" s="70">
        <v>1</v>
      </c>
      <c r="BM220" s="70">
        <v>1</v>
      </c>
      <c r="BN220" s="70">
        <v>0</v>
      </c>
      <c r="BO220" s="70">
        <v>1</v>
      </c>
      <c r="BP220" s="403">
        <v>0</v>
      </c>
      <c r="BQ220" s="403">
        <v>0</v>
      </c>
      <c r="BR220" s="403">
        <v>5000</v>
      </c>
      <c r="BS220" s="403">
        <v>0</v>
      </c>
      <c r="BT220" s="403">
        <v>0</v>
      </c>
      <c r="BU220" s="403">
        <v>0</v>
      </c>
      <c r="BV220" s="403">
        <v>0</v>
      </c>
      <c r="BW220" s="403">
        <v>0</v>
      </c>
      <c r="BX220" s="403">
        <v>0</v>
      </c>
      <c r="BY220" s="403">
        <v>0</v>
      </c>
      <c r="BZ220" s="401">
        <v>0</v>
      </c>
      <c r="CA220" s="401">
        <v>0</v>
      </c>
      <c r="CB220" s="401">
        <v>0</v>
      </c>
      <c r="CC220" s="401">
        <v>0</v>
      </c>
      <c r="CD220" s="401">
        <v>0</v>
      </c>
      <c r="CE220" s="401">
        <v>0</v>
      </c>
      <c r="CF220" s="401">
        <v>0</v>
      </c>
      <c r="CG220" s="401">
        <v>0</v>
      </c>
      <c r="CH220" s="401">
        <v>0</v>
      </c>
      <c r="CI220" s="401">
        <v>0</v>
      </c>
      <c r="CJ220" s="401">
        <v>0</v>
      </c>
      <c r="CK220" s="401">
        <v>0</v>
      </c>
      <c r="CL220" s="401">
        <v>0</v>
      </c>
      <c r="CM220" s="401">
        <v>0</v>
      </c>
      <c r="CN220" s="401">
        <v>0</v>
      </c>
      <c r="CO220" s="401">
        <v>0</v>
      </c>
      <c r="CP220" s="401">
        <v>0</v>
      </c>
      <c r="CQ220" s="401">
        <v>0</v>
      </c>
      <c r="CR220" s="401">
        <v>0</v>
      </c>
      <c r="CS220" s="401">
        <v>0</v>
      </c>
      <c r="CT220" s="401">
        <v>0</v>
      </c>
      <c r="CU220" s="401">
        <v>0</v>
      </c>
      <c r="CV220" s="401">
        <v>0</v>
      </c>
      <c r="CW220" s="401">
        <v>0</v>
      </c>
      <c r="CX220" s="401">
        <v>0</v>
      </c>
      <c r="CY220" s="401">
        <v>0</v>
      </c>
      <c r="CZ220" s="401">
        <v>0</v>
      </c>
      <c r="DA220" s="401">
        <v>0</v>
      </c>
      <c r="DB220" s="401">
        <v>0</v>
      </c>
      <c r="DC220" s="401">
        <v>0</v>
      </c>
      <c r="DD220" s="401">
        <v>0</v>
      </c>
      <c r="DE220" s="401">
        <v>0</v>
      </c>
      <c r="DF220" s="401">
        <v>0</v>
      </c>
      <c r="DG220" s="403">
        <v>500</v>
      </c>
      <c r="DH220" s="403">
        <v>500</v>
      </c>
      <c r="DI220" s="403">
        <v>500</v>
      </c>
      <c r="DJ220" s="403">
        <v>500</v>
      </c>
      <c r="DK220" s="403">
        <v>500</v>
      </c>
      <c r="DL220" s="403">
        <v>500</v>
      </c>
      <c r="DM220" s="403">
        <v>500</v>
      </c>
      <c r="DN220" s="403">
        <v>500</v>
      </c>
      <c r="DO220" s="403">
        <v>500</v>
      </c>
      <c r="DP220" s="403">
        <v>500</v>
      </c>
      <c r="DQ220" s="403">
        <v>500</v>
      </c>
      <c r="DR220" s="403">
        <v>500</v>
      </c>
      <c r="DS220" s="403">
        <v>500</v>
      </c>
      <c r="DT220" s="403">
        <v>500</v>
      </c>
      <c r="DU220" s="403">
        <v>500</v>
      </c>
      <c r="DV220" s="403">
        <v>500</v>
      </c>
      <c r="DW220" s="403">
        <v>500</v>
      </c>
      <c r="DX220" s="403">
        <v>500</v>
      </c>
      <c r="DY220" s="403">
        <v>500</v>
      </c>
      <c r="DZ220" s="403">
        <v>500</v>
      </c>
      <c r="EA220" s="403">
        <v>500</v>
      </c>
      <c r="EB220" s="403">
        <v>500</v>
      </c>
      <c r="EC220" s="403">
        <v>500</v>
      </c>
      <c r="ED220" s="403">
        <v>500</v>
      </c>
      <c r="EE220" s="403">
        <v>500</v>
      </c>
      <c r="EF220" s="403">
        <v>500</v>
      </c>
      <c r="EG220" s="403">
        <v>500</v>
      </c>
      <c r="EH220" s="403">
        <v>500</v>
      </c>
      <c r="EI220" s="403">
        <v>500</v>
      </c>
      <c r="EJ220" s="403">
        <v>500</v>
      </c>
      <c r="EK220" s="403">
        <v>500</v>
      </c>
      <c r="EL220" s="403">
        <v>500</v>
      </c>
      <c r="EM220" s="403">
        <v>500</v>
      </c>
      <c r="EN220" s="403">
        <v>500</v>
      </c>
      <c r="EO220" s="403">
        <v>500</v>
      </c>
      <c r="EP220" s="403">
        <v>500</v>
      </c>
      <c r="EQ220" s="403">
        <v>500</v>
      </c>
      <c r="ER220" s="403">
        <v>500</v>
      </c>
      <c r="ES220" s="403">
        <v>500</v>
      </c>
      <c r="ET220" s="403">
        <v>500</v>
      </c>
      <c r="EU220" s="403">
        <v>500</v>
      </c>
      <c r="EV220" s="403">
        <v>500</v>
      </c>
      <c r="EW220" s="403">
        <v>500</v>
      </c>
      <c r="EX220" s="404">
        <v>4535.1473922902496</v>
      </c>
      <c r="EY220" s="404">
        <v>0</v>
      </c>
      <c r="EZ220" s="404">
        <v>0</v>
      </c>
      <c r="FA220" s="404">
        <v>0</v>
      </c>
      <c r="FB220" s="404">
        <v>0</v>
      </c>
      <c r="FC220" s="404">
        <v>0</v>
      </c>
      <c r="FD220" s="404">
        <v>0</v>
      </c>
      <c r="FE220" s="404">
        <v>0</v>
      </c>
      <c r="FF220" s="404">
        <v>0</v>
      </c>
      <c r="FG220" s="404">
        <v>0</v>
      </c>
      <c r="FH220" s="404">
        <v>0</v>
      </c>
      <c r="FI220" s="404">
        <v>0</v>
      </c>
      <c r="FJ220" s="404">
        <v>0</v>
      </c>
      <c r="FK220" s="404">
        <v>0</v>
      </c>
      <c r="FL220" s="404">
        <v>0</v>
      </c>
      <c r="FM220" s="404">
        <v>0</v>
      </c>
      <c r="FN220" s="404">
        <v>0</v>
      </c>
      <c r="FO220" s="404">
        <v>0</v>
      </c>
      <c r="FP220" s="404">
        <v>0</v>
      </c>
      <c r="FQ220" s="404">
        <v>0</v>
      </c>
      <c r="FR220" s="404">
        <v>0</v>
      </c>
      <c r="FS220" s="404">
        <v>0</v>
      </c>
      <c r="FT220" s="404">
        <v>0</v>
      </c>
      <c r="FU220" s="404">
        <v>0</v>
      </c>
      <c r="FV220" s="404">
        <v>0</v>
      </c>
      <c r="FW220" s="404">
        <v>0</v>
      </c>
      <c r="FX220" s="404">
        <v>0</v>
      </c>
      <c r="FY220" s="404">
        <v>0</v>
      </c>
      <c r="FZ220" s="404">
        <v>0</v>
      </c>
      <c r="GA220" s="404">
        <v>0</v>
      </c>
      <c r="GB220" s="404">
        <v>0</v>
      </c>
      <c r="GC220" s="404">
        <v>0</v>
      </c>
      <c r="GD220" s="404">
        <v>0</v>
      </c>
      <c r="GE220" s="404">
        <v>0</v>
      </c>
      <c r="GF220" s="404">
        <v>0</v>
      </c>
      <c r="GG220" s="404">
        <v>0</v>
      </c>
      <c r="GH220" s="404">
        <v>0</v>
      </c>
      <c r="GI220" s="404">
        <v>0</v>
      </c>
      <c r="GJ220" s="404">
        <v>0</v>
      </c>
      <c r="GK220" s="404">
        <v>0</v>
      </c>
      <c r="GL220" s="404">
        <v>453.51473922902494</v>
      </c>
      <c r="GM220" s="404">
        <v>431.91879926573802</v>
      </c>
      <c r="GN220" s="404">
        <v>411.35123739594098</v>
      </c>
      <c r="GO220" s="404">
        <v>391.7630832342295</v>
      </c>
      <c r="GP220" s="404">
        <v>373.10769831831385</v>
      </c>
      <c r="GQ220" s="404">
        <v>355.3406650650607</v>
      </c>
      <c r="GR220" s="404">
        <v>338.41968101434361</v>
      </c>
      <c r="GS220" s="404">
        <v>322.30445810889864</v>
      </c>
      <c r="GT220" s="404">
        <v>306.95662677037967</v>
      </c>
      <c r="GU220" s="404">
        <v>292.3396445432187</v>
      </c>
      <c r="GV220" s="404">
        <v>278.41870908877974</v>
      </c>
      <c r="GW220" s="404">
        <v>265.16067532264736</v>
      </c>
      <c r="GX220" s="404">
        <v>252.53397649775943</v>
      </c>
      <c r="GY220" s="404">
        <v>240.5085490454851</v>
      </c>
      <c r="GZ220" s="404">
        <v>229.0557609957001</v>
      </c>
      <c r="HA220" s="404">
        <v>218.14834380542865</v>
      </c>
      <c r="HB220" s="404">
        <v>207.76032743374157</v>
      </c>
      <c r="HC220" s="404">
        <v>197.8669785083253</v>
      </c>
      <c r="HD220" s="404">
        <v>188.44474143650029</v>
      </c>
      <c r="HE220" s="404">
        <v>179.47118232047649</v>
      </c>
      <c r="HF220" s="404">
        <v>170.92493554331094</v>
      </c>
      <c r="HG220" s="404">
        <v>162.78565289839133</v>
      </c>
      <c r="HH220" s="404">
        <v>155.03395514132509</v>
      </c>
      <c r="HI220" s="404">
        <v>147.65138584888106</v>
      </c>
      <c r="HJ220" s="404">
        <v>140.62036747512479</v>
      </c>
      <c r="HK220" s="404">
        <v>133.92415950011886</v>
      </c>
      <c r="HL220" s="404">
        <v>127.54681857154178</v>
      </c>
      <c r="HM220" s="404">
        <v>121.47316054432548</v>
      </c>
      <c r="HN220" s="404">
        <v>115.68872432792907</v>
      </c>
      <c r="HO220" s="404">
        <v>110.1797374551705</v>
      </c>
      <c r="HP220" s="404">
        <v>104.93308329063858</v>
      </c>
      <c r="HQ220" s="404">
        <v>99.936269800608173</v>
      </c>
      <c r="HR220" s="404">
        <v>95.177399810103026</v>
      </c>
      <c r="HS220" s="404">
        <v>90.645142676288572</v>
      </c>
      <c r="HT220" s="404">
        <v>86.328707310751042</v>
      </c>
      <c r="HU220" s="404">
        <v>82.217816486429555</v>
      </c>
      <c r="HV220" s="404">
        <v>78.302682368028158</v>
      </c>
      <c r="HW220" s="404">
        <v>74.573983207645853</v>
      </c>
      <c r="HX220" s="404">
        <v>71.022841150138916</v>
      </c>
      <c r="HY220" s="404">
        <v>67.640801095370392</v>
      </c>
      <c r="HZ220" s="404">
        <v>4535.1473922902496</v>
      </c>
      <c r="IA220" s="404">
        <v>2061.6555574432473</v>
      </c>
      <c r="IB220" s="408">
        <v>0.45459505041623599</v>
      </c>
      <c r="IC220" s="411"/>
    </row>
    <row r="221" spans="1:237" s="182" customFormat="1" ht="90" customHeight="1" x14ac:dyDescent="0.2">
      <c r="A221" s="242" t="s">
        <v>997</v>
      </c>
      <c r="B221" s="195" t="s">
        <v>998</v>
      </c>
      <c r="C221" s="195" t="s">
        <v>1032</v>
      </c>
      <c r="D221" s="115">
        <v>5</v>
      </c>
      <c r="E221" s="195" t="s">
        <v>1033</v>
      </c>
      <c r="F221" s="113" t="s">
        <v>1034</v>
      </c>
      <c r="G221" s="113" t="s">
        <v>1035</v>
      </c>
      <c r="H221" s="112" t="s">
        <v>77</v>
      </c>
      <c r="I221" s="113" t="s">
        <v>1036</v>
      </c>
      <c r="J221" s="113">
        <v>5</v>
      </c>
      <c r="K221" s="227" t="s">
        <v>79</v>
      </c>
      <c r="L221" s="111">
        <v>9094</v>
      </c>
      <c r="M221" s="112" t="s">
        <v>1037</v>
      </c>
      <c r="N221" s="112" t="s">
        <v>147</v>
      </c>
      <c r="O221" s="90" t="s">
        <v>148</v>
      </c>
      <c r="P221" s="78" t="s">
        <v>149</v>
      </c>
      <c r="Q221" s="112" t="s">
        <v>100</v>
      </c>
      <c r="R221" s="112" t="s">
        <v>84</v>
      </c>
      <c r="S221" s="112" t="s">
        <v>99</v>
      </c>
      <c r="T221" s="112" t="s">
        <v>1038</v>
      </c>
      <c r="U221" s="112" t="s">
        <v>87</v>
      </c>
      <c r="V221" s="201">
        <v>1</v>
      </c>
      <c r="W221" s="217">
        <v>133817.97</v>
      </c>
      <c r="X221" s="217">
        <v>0</v>
      </c>
      <c r="Y221" s="217">
        <v>13600</v>
      </c>
      <c r="Z221" s="217">
        <v>19967.97</v>
      </c>
      <c r="AA221" s="217">
        <v>10250</v>
      </c>
      <c r="AB221" s="217">
        <v>30000</v>
      </c>
      <c r="AC221" s="217">
        <v>30000</v>
      </c>
      <c r="AD221" s="217">
        <v>30000</v>
      </c>
      <c r="AE221" s="286">
        <v>0</v>
      </c>
      <c r="AF221" s="286">
        <v>0</v>
      </c>
      <c r="AG221" s="286">
        <v>0</v>
      </c>
      <c r="AH221" s="286">
        <v>0</v>
      </c>
      <c r="AI221" s="112" t="s">
        <v>88</v>
      </c>
      <c r="AJ221" s="217">
        <v>0</v>
      </c>
      <c r="AK221" s="217">
        <v>0</v>
      </c>
      <c r="AL221" s="217">
        <v>0</v>
      </c>
      <c r="AM221" s="217">
        <v>0</v>
      </c>
      <c r="AN221" s="217">
        <v>0</v>
      </c>
      <c r="AO221" s="217">
        <v>0</v>
      </c>
      <c r="AP221" s="217">
        <v>0</v>
      </c>
      <c r="AQ221" s="286">
        <v>0</v>
      </c>
      <c r="AR221" s="286">
        <v>0</v>
      </c>
      <c r="AS221" s="286">
        <v>0</v>
      </c>
      <c r="AT221" s="286">
        <v>0</v>
      </c>
      <c r="AU221" s="113" t="s">
        <v>1039</v>
      </c>
      <c r="AV221" s="230">
        <v>1</v>
      </c>
      <c r="AW221" s="230">
        <v>0</v>
      </c>
      <c r="AX221" s="230" t="s">
        <v>3606</v>
      </c>
      <c r="AY221" s="141">
        <v>9</v>
      </c>
      <c r="AZ221" s="70">
        <v>1</v>
      </c>
      <c r="BA221" s="70">
        <v>1</v>
      </c>
      <c r="BB221" s="70">
        <v>1</v>
      </c>
      <c r="BC221" s="70">
        <v>1</v>
      </c>
      <c r="BD221" s="70">
        <v>1</v>
      </c>
      <c r="BE221" s="70">
        <v>1</v>
      </c>
      <c r="BF221" s="70">
        <v>1</v>
      </c>
      <c r="BG221" s="71">
        <v>0</v>
      </c>
      <c r="BH221" s="71">
        <v>1</v>
      </c>
      <c r="BI221" s="71">
        <v>0</v>
      </c>
      <c r="BJ221" s="71">
        <v>1</v>
      </c>
      <c r="BK221" s="71">
        <v>0</v>
      </c>
      <c r="BL221" s="70">
        <v>1</v>
      </c>
      <c r="BM221" s="70">
        <v>1</v>
      </c>
      <c r="BN221" s="70">
        <v>1</v>
      </c>
      <c r="BO221" s="70">
        <v>0</v>
      </c>
      <c r="BP221" s="403">
        <v>13600</v>
      </c>
      <c r="BQ221" s="403">
        <v>19967.97</v>
      </c>
      <c r="BR221" s="403">
        <v>10250</v>
      </c>
      <c r="BS221" s="403">
        <v>30000</v>
      </c>
      <c r="BT221" s="403">
        <v>30000</v>
      </c>
      <c r="BU221" s="403">
        <v>30000</v>
      </c>
      <c r="BV221" s="403">
        <v>0</v>
      </c>
      <c r="BW221" s="403">
        <v>0</v>
      </c>
      <c r="BX221" s="403">
        <v>0</v>
      </c>
      <c r="BY221" s="403">
        <v>0</v>
      </c>
      <c r="BZ221" s="401">
        <v>0</v>
      </c>
      <c r="CA221" s="401">
        <v>0</v>
      </c>
      <c r="CB221" s="401">
        <v>0</v>
      </c>
      <c r="CC221" s="401">
        <v>0</v>
      </c>
      <c r="CD221" s="401">
        <v>0</v>
      </c>
      <c r="CE221" s="401">
        <v>0</v>
      </c>
      <c r="CF221" s="401">
        <v>0</v>
      </c>
      <c r="CG221" s="401">
        <v>0</v>
      </c>
      <c r="CH221" s="401">
        <v>0</v>
      </c>
      <c r="CI221" s="401">
        <v>0</v>
      </c>
      <c r="CJ221" s="401">
        <v>0</v>
      </c>
      <c r="CK221" s="401">
        <v>0</v>
      </c>
      <c r="CL221" s="401">
        <v>0</v>
      </c>
      <c r="CM221" s="401">
        <v>0</v>
      </c>
      <c r="CN221" s="401">
        <v>0</v>
      </c>
      <c r="CO221" s="401">
        <v>0</v>
      </c>
      <c r="CP221" s="401">
        <v>0</v>
      </c>
      <c r="CQ221" s="401">
        <v>0</v>
      </c>
      <c r="CR221" s="401">
        <v>0</v>
      </c>
      <c r="CS221" s="401">
        <v>0</v>
      </c>
      <c r="CT221" s="401">
        <v>0</v>
      </c>
      <c r="CU221" s="401">
        <v>0</v>
      </c>
      <c r="CV221" s="401">
        <v>0</v>
      </c>
      <c r="CW221" s="401">
        <v>0</v>
      </c>
      <c r="CX221" s="401">
        <v>0</v>
      </c>
      <c r="CY221" s="401">
        <v>0</v>
      </c>
      <c r="CZ221" s="401">
        <v>0</v>
      </c>
      <c r="DA221" s="401">
        <v>0</v>
      </c>
      <c r="DB221" s="401">
        <v>0</v>
      </c>
      <c r="DC221" s="401">
        <v>0</v>
      </c>
      <c r="DD221" s="401">
        <v>0</v>
      </c>
      <c r="DE221" s="401">
        <v>0</v>
      </c>
      <c r="DF221" s="401">
        <v>0</v>
      </c>
      <c r="DG221" s="403">
        <v>9094</v>
      </c>
      <c r="DH221" s="403">
        <v>9094</v>
      </c>
      <c r="DI221" s="403">
        <v>9094</v>
      </c>
      <c r="DJ221" s="403">
        <v>9094</v>
      </c>
      <c r="DK221" s="403">
        <v>9094</v>
      </c>
      <c r="DL221" s="403">
        <v>9094</v>
      </c>
      <c r="DM221" s="403">
        <v>9094</v>
      </c>
      <c r="DN221" s="403">
        <v>9094</v>
      </c>
      <c r="DO221" s="403">
        <v>9094</v>
      </c>
      <c r="DP221" s="403">
        <v>9094</v>
      </c>
      <c r="DQ221" s="403">
        <v>9094</v>
      </c>
      <c r="DR221" s="403">
        <v>9094</v>
      </c>
      <c r="DS221" s="403">
        <v>9094</v>
      </c>
      <c r="DT221" s="403">
        <v>9094</v>
      </c>
      <c r="DU221" s="403">
        <v>9094</v>
      </c>
      <c r="DV221" s="403">
        <v>9094</v>
      </c>
      <c r="DW221" s="403">
        <v>9094</v>
      </c>
      <c r="DX221" s="403">
        <v>9094</v>
      </c>
      <c r="DY221" s="403">
        <v>9094</v>
      </c>
      <c r="DZ221" s="403">
        <v>9094</v>
      </c>
      <c r="EA221" s="403">
        <v>9094</v>
      </c>
      <c r="EB221" s="403">
        <v>9094</v>
      </c>
      <c r="EC221" s="403">
        <v>9094</v>
      </c>
      <c r="ED221" s="403">
        <v>9094</v>
      </c>
      <c r="EE221" s="403">
        <v>9094</v>
      </c>
      <c r="EF221" s="403">
        <v>9094</v>
      </c>
      <c r="EG221" s="403">
        <v>9094</v>
      </c>
      <c r="EH221" s="403">
        <v>9094</v>
      </c>
      <c r="EI221" s="403">
        <v>9094</v>
      </c>
      <c r="EJ221" s="403">
        <v>9094</v>
      </c>
      <c r="EK221" s="403">
        <v>9094</v>
      </c>
      <c r="EL221" s="403">
        <v>9094</v>
      </c>
      <c r="EM221" s="403">
        <v>9094</v>
      </c>
      <c r="EN221" s="403">
        <v>9094</v>
      </c>
      <c r="EO221" s="403">
        <v>9094</v>
      </c>
      <c r="EP221" s="403">
        <v>9094</v>
      </c>
      <c r="EQ221" s="403">
        <v>9094</v>
      </c>
      <c r="ER221" s="403">
        <v>9094</v>
      </c>
      <c r="ES221" s="403">
        <v>9094</v>
      </c>
      <c r="ET221" s="403">
        <v>9094</v>
      </c>
      <c r="EU221" s="403">
        <v>9094</v>
      </c>
      <c r="EV221" s="403">
        <v>9094</v>
      </c>
      <c r="EW221" s="403">
        <v>9094</v>
      </c>
      <c r="EX221" s="404">
        <v>9297.0521541950111</v>
      </c>
      <c r="EY221" s="404">
        <v>25915.127955944281</v>
      </c>
      <c r="EZ221" s="404">
        <v>24681.074243756459</v>
      </c>
      <c r="FA221" s="404">
        <v>23505.784994053767</v>
      </c>
      <c r="FB221" s="404">
        <v>0</v>
      </c>
      <c r="FC221" s="404">
        <v>0</v>
      </c>
      <c r="FD221" s="404">
        <v>0</v>
      </c>
      <c r="FE221" s="404">
        <v>0</v>
      </c>
      <c r="FF221" s="404">
        <v>0</v>
      </c>
      <c r="FG221" s="404">
        <v>0</v>
      </c>
      <c r="FH221" s="404">
        <v>0</v>
      </c>
      <c r="FI221" s="404">
        <v>0</v>
      </c>
      <c r="FJ221" s="404">
        <v>0</v>
      </c>
      <c r="FK221" s="404">
        <v>0</v>
      </c>
      <c r="FL221" s="404">
        <v>0</v>
      </c>
      <c r="FM221" s="404">
        <v>0</v>
      </c>
      <c r="FN221" s="404">
        <v>0</v>
      </c>
      <c r="FO221" s="404">
        <v>0</v>
      </c>
      <c r="FP221" s="404">
        <v>0</v>
      </c>
      <c r="FQ221" s="404">
        <v>0</v>
      </c>
      <c r="FR221" s="404">
        <v>0</v>
      </c>
      <c r="FS221" s="404">
        <v>0</v>
      </c>
      <c r="FT221" s="404">
        <v>0</v>
      </c>
      <c r="FU221" s="404">
        <v>0</v>
      </c>
      <c r="FV221" s="404">
        <v>0</v>
      </c>
      <c r="FW221" s="404">
        <v>0</v>
      </c>
      <c r="FX221" s="404">
        <v>0</v>
      </c>
      <c r="FY221" s="404">
        <v>0</v>
      </c>
      <c r="FZ221" s="404">
        <v>0</v>
      </c>
      <c r="GA221" s="404">
        <v>0</v>
      </c>
      <c r="GB221" s="404">
        <v>0</v>
      </c>
      <c r="GC221" s="404">
        <v>0</v>
      </c>
      <c r="GD221" s="404">
        <v>0</v>
      </c>
      <c r="GE221" s="404">
        <v>0</v>
      </c>
      <c r="GF221" s="404">
        <v>0</v>
      </c>
      <c r="GG221" s="404">
        <v>0</v>
      </c>
      <c r="GH221" s="404">
        <v>0</v>
      </c>
      <c r="GI221" s="404">
        <v>0</v>
      </c>
      <c r="GJ221" s="404">
        <v>0</v>
      </c>
      <c r="GK221" s="404">
        <v>0</v>
      </c>
      <c r="GL221" s="404">
        <v>8248.5260770975055</v>
      </c>
      <c r="GM221" s="404">
        <v>7855.7391210452424</v>
      </c>
      <c r="GN221" s="404">
        <v>7481.6563057573749</v>
      </c>
      <c r="GO221" s="404">
        <v>7125.3869578641661</v>
      </c>
      <c r="GP221" s="404">
        <v>6786.0828170134919</v>
      </c>
      <c r="GQ221" s="404">
        <v>6462.9360162033245</v>
      </c>
      <c r="GR221" s="404">
        <v>6155.1771582888814</v>
      </c>
      <c r="GS221" s="404">
        <v>5862.073484084648</v>
      </c>
      <c r="GT221" s="404">
        <v>5582.9271276996651</v>
      </c>
      <c r="GU221" s="404">
        <v>5317.0734549520621</v>
      </c>
      <c r="GV221" s="404">
        <v>5063.8794809067258</v>
      </c>
      <c r="GW221" s="404">
        <v>4822.7423627683102</v>
      </c>
      <c r="GX221" s="404">
        <v>4593.0879645412488</v>
      </c>
      <c r="GY221" s="404">
        <v>4374.3694900392829</v>
      </c>
      <c r="GZ221" s="404">
        <v>4166.0661809897938</v>
      </c>
      <c r="HA221" s="404">
        <v>3967.6820771331363</v>
      </c>
      <c r="HB221" s="404">
        <v>3778.7448353648915</v>
      </c>
      <c r="HC221" s="404">
        <v>3598.8046051094207</v>
      </c>
      <c r="HD221" s="404">
        <v>3427.4329572470674</v>
      </c>
      <c r="HE221" s="404">
        <v>3264.2218640448264</v>
      </c>
      <c r="HF221" s="404">
        <v>3108.7827276617395</v>
      </c>
      <c r="HG221" s="404">
        <v>2960.7454549159415</v>
      </c>
      <c r="HH221" s="404">
        <v>2819.7575761104213</v>
      </c>
      <c r="HI221" s="404">
        <v>2685.4834058194483</v>
      </c>
      <c r="HJ221" s="404">
        <v>2557.6032436375699</v>
      </c>
      <c r="HK221" s="404">
        <v>2435.8126129881616</v>
      </c>
      <c r="HL221" s="404">
        <v>2319.8215361792018</v>
      </c>
      <c r="HM221" s="404">
        <v>2209.3538439801919</v>
      </c>
      <c r="HN221" s="404">
        <v>2104.1465180763739</v>
      </c>
      <c r="HO221" s="404">
        <v>2003.9490648346411</v>
      </c>
      <c r="HP221" s="404">
        <v>1908.5229188901344</v>
      </c>
      <c r="HQ221" s="404">
        <v>1817.6408751334613</v>
      </c>
      <c r="HR221" s="404">
        <v>1731.0865477461537</v>
      </c>
      <c r="HS221" s="404">
        <v>1648.6538549963366</v>
      </c>
      <c r="HT221" s="404">
        <v>1570.1465285679399</v>
      </c>
      <c r="HU221" s="404">
        <v>1495.3776462551807</v>
      </c>
      <c r="HV221" s="404">
        <v>1424.1691869096962</v>
      </c>
      <c r="HW221" s="404">
        <v>1356.3516065806627</v>
      </c>
      <c r="HX221" s="404">
        <v>1291.7634348387267</v>
      </c>
      <c r="HY221" s="404">
        <v>1230.2508903225967</v>
      </c>
      <c r="HZ221" s="404">
        <v>83399.039347949525</v>
      </c>
      <c r="IA221" s="404">
        <v>37497.391278777781</v>
      </c>
      <c r="IB221" s="408">
        <v>0.44961418706916678</v>
      </c>
      <c r="IC221" s="420"/>
    </row>
    <row r="222" spans="1:237" s="181" customFormat="1" ht="90" customHeight="1" x14ac:dyDescent="0.25">
      <c r="A222" s="242" t="s">
        <v>1912</v>
      </c>
      <c r="B222" s="195" t="s">
        <v>1913</v>
      </c>
      <c r="C222" s="195" t="s">
        <v>1986</v>
      </c>
      <c r="D222" s="115">
        <v>6</v>
      </c>
      <c r="E222" s="195" t="s">
        <v>1987</v>
      </c>
      <c r="F222" s="113" t="s">
        <v>1988</v>
      </c>
      <c r="G222" s="113" t="s">
        <v>1989</v>
      </c>
      <c r="H222" s="112" t="s">
        <v>77</v>
      </c>
      <c r="I222" s="113" t="s">
        <v>1923</v>
      </c>
      <c r="J222" s="113">
        <v>10</v>
      </c>
      <c r="K222" s="95" t="s">
        <v>206</v>
      </c>
      <c r="L222" s="112">
        <v>250</v>
      </c>
      <c r="M222" s="112" t="s">
        <v>1990</v>
      </c>
      <c r="N222" s="112" t="s">
        <v>81</v>
      </c>
      <c r="O222" s="73" t="s">
        <v>106</v>
      </c>
      <c r="P222" s="112" t="s">
        <v>169</v>
      </c>
      <c r="Q222" s="112" t="s">
        <v>100</v>
      </c>
      <c r="R222" s="112" t="s">
        <v>108</v>
      </c>
      <c r="S222" s="112" t="s">
        <v>99</v>
      </c>
      <c r="T222" s="112" t="s">
        <v>1925</v>
      </c>
      <c r="U222" s="112" t="s">
        <v>100</v>
      </c>
      <c r="V222" s="201">
        <v>1</v>
      </c>
      <c r="W222" s="286">
        <v>5000</v>
      </c>
      <c r="X222" s="286">
        <v>0</v>
      </c>
      <c r="Y222" s="286">
        <v>0</v>
      </c>
      <c r="Z222" s="286">
        <v>0</v>
      </c>
      <c r="AA222" s="286">
        <v>5000</v>
      </c>
      <c r="AB222" s="286">
        <v>0</v>
      </c>
      <c r="AC222" s="286">
        <v>0</v>
      </c>
      <c r="AD222" s="286">
        <v>0</v>
      </c>
      <c r="AE222" s="286">
        <v>0</v>
      </c>
      <c r="AF222" s="286">
        <v>0</v>
      </c>
      <c r="AG222" s="286">
        <v>0</v>
      </c>
      <c r="AH222" s="286">
        <v>0</v>
      </c>
      <c r="AI222" s="112" t="s">
        <v>88</v>
      </c>
      <c r="AJ222" s="286">
        <v>0</v>
      </c>
      <c r="AK222" s="286">
        <v>0</v>
      </c>
      <c r="AL222" s="286">
        <v>0</v>
      </c>
      <c r="AM222" s="286">
        <v>0</v>
      </c>
      <c r="AN222" s="286">
        <v>0</v>
      </c>
      <c r="AO222" s="286">
        <v>0</v>
      </c>
      <c r="AP222" s="286">
        <v>0</v>
      </c>
      <c r="AQ222" s="286">
        <v>0</v>
      </c>
      <c r="AR222" s="286">
        <v>0</v>
      </c>
      <c r="AS222" s="286">
        <v>0</v>
      </c>
      <c r="AT222" s="286">
        <v>0</v>
      </c>
      <c r="AU222" s="113"/>
      <c r="AV222" s="230">
        <v>1</v>
      </c>
      <c r="AW222" s="230">
        <v>0</v>
      </c>
      <c r="AX222" s="230" t="s">
        <v>3605</v>
      </c>
      <c r="AY222" s="141">
        <v>9</v>
      </c>
      <c r="AZ222" s="70">
        <v>1</v>
      </c>
      <c r="BA222" s="70">
        <v>1</v>
      </c>
      <c r="BB222" s="70">
        <v>1</v>
      </c>
      <c r="BC222" s="70">
        <v>1</v>
      </c>
      <c r="BD222" s="70">
        <v>1</v>
      </c>
      <c r="BE222" s="70">
        <v>1</v>
      </c>
      <c r="BF222" s="70">
        <v>1</v>
      </c>
      <c r="BG222" s="71">
        <v>0</v>
      </c>
      <c r="BH222" s="71">
        <v>1</v>
      </c>
      <c r="BI222" s="71">
        <v>0</v>
      </c>
      <c r="BJ222" s="71">
        <v>0</v>
      </c>
      <c r="BK222" s="71">
        <v>1</v>
      </c>
      <c r="BL222" s="70">
        <v>1</v>
      </c>
      <c r="BM222" s="70">
        <v>1</v>
      </c>
      <c r="BN222" s="70">
        <v>0</v>
      </c>
      <c r="BO222" s="70">
        <v>1</v>
      </c>
      <c r="BP222" s="403">
        <v>0</v>
      </c>
      <c r="BQ222" s="403">
        <v>0</v>
      </c>
      <c r="BR222" s="403">
        <v>5000</v>
      </c>
      <c r="BS222" s="403">
        <v>0</v>
      </c>
      <c r="BT222" s="403">
        <v>0</v>
      </c>
      <c r="BU222" s="403">
        <v>0</v>
      </c>
      <c r="BV222" s="403">
        <v>0</v>
      </c>
      <c r="BW222" s="403">
        <v>0</v>
      </c>
      <c r="BX222" s="403">
        <v>0</v>
      </c>
      <c r="BY222" s="403">
        <v>0</v>
      </c>
      <c r="BZ222" s="401">
        <v>0</v>
      </c>
      <c r="CA222" s="401">
        <v>0</v>
      </c>
      <c r="CB222" s="401">
        <v>0</v>
      </c>
      <c r="CC222" s="401">
        <v>0</v>
      </c>
      <c r="CD222" s="401">
        <v>0</v>
      </c>
      <c r="CE222" s="401">
        <v>0</v>
      </c>
      <c r="CF222" s="401">
        <v>0</v>
      </c>
      <c r="CG222" s="401">
        <v>0</v>
      </c>
      <c r="CH222" s="401">
        <v>0</v>
      </c>
      <c r="CI222" s="401">
        <v>0</v>
      </c>
      <c r="CJ222" s="401">
        <v>0</v>
      </c>
      <c r="CK222" s="401">
        <v>0</v>
      </c>
      <c r="CL222" s="401">
        <v>0</v>
      </c>
      <c r="CM222" s="401">
        <v>0</v>
      </c>
      <c r="CN222" s="401">
        <v>0</v>
      </c>
      <c r="CO222" s="401">
        <v>0</v>
      </c>
      <c r="CP222" s="401">
        <v>0</v>
      </c>
      <c r="CQ222" s="401">
        <v>0</v>
      </c>
      <c r="CR222" s="401">
        <v>0</v>
      </c>
      <c r="CS222" s="401">
        <v>0</v>
      </c>
      <c r="CT222" s="401">
        <v>0</v>
      </c>
      <c r="CU222" s="401">
        <v>0</v>
      </c>
      <c r="CV222" s="401">
        <v>0</v>
      </c>
      <c r="CW222" s="401">
        <v>0</v>
      </c>
      <c r="CX222" s="401">
        <v>0</v>
      </c>
      <c r="CY222" s="401">
        <v>0</v>
      </c>
      <c r="CZ222" s="401">
        <v>0</v>
      </c>
      <c r="DA222" s="401">
        <v>0</v>
      </c>
      <c r="DB222" s="401">
        <v>0</v>
      </c>
      <c r="DC222" s="401">
        <v>0</v>
      </c>
      <c r="DD222" s="401">
        <v>0</v>
      </c>
      <c r="DE222" s="401">
        <v>0</v>
      </c>
      <c r="DF222" s="401">
        <v>0</v>
      </c>
      <c r="DG222" s="403">
        <v>250</v>
      </c>
      <c r="DH222" s="403">
        <v>250</v>
      </c>
      <c r="DI222" s="403">
        <v>250</v>
      </c>
      <c r="DJ222" s="403">
        <v>250</v>
      </c>
      <c r="DK222" s="403">
        <v>250</v>
      </c>
      <c r="DL222" s="403">
        <v>250</v>
      </c>
      <c r="DM222" s="403">
        <v>250</v>
      </c>
      <c r="DN222" s="403">
        <v>250</v>
      </c>
      <c r="DO222" s="403">
        <v>250</v>
      </c>
      <c r="DP222" s="403">
        <v>250</v>
      </c>
      <c r="DQ222" s="403">
        <v>250</v>
      </c>
      <c r="DR222" s="403">
        <v>250</v>
      </c>
      <c r="DS222" s="403">
        <v>250</v>
      </c>
      <c r="DT222" s="403">
        <v>250</v>
      </c>
      <c r="DU222" s="403">
        <v>250</v>
      </c>
      <c r="DV222" s="403">
        <v>250</v>
      </c>
      <c r="DW222" s="403">
        <v>250</v>
      </c>
      <c r="DX222" s="403">
        <v>250</v>
      </c>
      <c r="DY222" s="403">
        <v>250</v>
      </c>
      <c r="DZ222" s="403">
        <v>250</v>
      </c>
      <c r="EA222" s="403">
        <v>250</v>
      </c>
      <c r="EB222" s="403">
        <v>250</v>
      </c>
      <c r="EC222" s="403">
        <v>250</v>
      </c>
      <c r="ED222" s="403">
        <v>250</v>
      </c>
      <c r="EE222" s="403">
        <v>250</v>
      </c>
      <c r="EF222" s="403">
        <v>250</v>
      </c>
      <c r="EG222" s="403">
        <v>250</v>
      </c>
      <c r="EH222" s="403">
        <v>250</v>
      </c>
      <c r="EI222" s="403">
        <v>250</v>
      </c>
      <c r="EJ222" s="403">
        <v>250</v>
      </c>
      <c r="EK222" s="403">
        <v>250</v>
      </c>
      <c r="EL222" s="403">
        <v>250</v>
      </c>
      <c r="EM222" s="403">
        <v>250</v>
      </c>
      <c r="EN222" s="403">
        <v>250</v>
      </c>
      <c r="EO222" s="403">
        <v>250</v>
      </c>
      <c r="EP222" s="403">
        <v>250</v>
      </c>
      <c r="EQ222" s="403">
        <v>250</v>
      </c>
      <c r="ER222" s="403">
        <v>250</v>
      </c>
      <c r="ES222" s="403">
        <v>250</v>
      </c>
      <c r="ET222" s="403">
        <v>250</v>
      </c>
      <c r="EU222" s="403">
        <v>250</v>
      </c>
      <c r="EV222" s="403">
        <v>250</v>
      </c>
      <c r="EW222" s="403">
        <v>250</v>
      </c>
      <c r="EX222" s="404">
        <v>4535.1473922902496</v>
      </c>
      <c r="EY222" s="404">
        <v>0</v>
      </c>
      <c r="EZ222" s="404">
        <v>0</v>
      </c>
      <c r="FA222" s="404">
        <v>0</v>
      </c>
      <c r="FB222" s="404">
        <v>0</v>
      </c>
      <c r="FC222" s="404">
        <v>0</v>
      </c>
      <c r="FD222" s="404">
        <v>0</v>
      </c>
      <c r="FE222" s="404">
        <v>0</v>
      </c>
      <c r="FF222" s="404">
        <v>0</v>
      </c>
      <c r="FG222" s="404">
        <v>0</v>
      </c>
      <c r="FH222" s="404">
        <v>0</v>
      </c>
      <c r="FI222" s="404">
        <v>0</v>
      </c>
      <c r="FJ222" s="404">
        <v>0</v>
      </c>
      <c r="FK222" s="404">
        <v>0</v>
      </c>
      <c r="FL222" s="404">
        <v>0</v>
      </c>
      <c r="FM222" s="404">
        <v>0</v>
      </c>
      <c r="FN222" s="404">
        <v>0</v>
      </c>
      <c r="FO222" s="404">
        <v>0</v>
      </c>
      <c r="FP222" s="404">
        <v>0</v>
      </c>
      <c r="FQ222" s="404">
        <v>0</v>
      </c>
      <c r="FR222" s="404">
        <v>0</v>
      </c>
      <c r="FS222" s="404">
        <v>0</v>
      </c>
      <c r="FT222" s="404">
        <v>0</v>
      </c>
      <c r="FU222" s="404">
        <v>0</v>
      </c>
      <c r="FV222" s="404">
        <v>0</v>
      </c>
      <c r="FW222" s="404">
        <v>0</v>
      </c>
      <c r="FX222" s="404">
        <v>0</v>
      </c>
      <c r="FY222" s="404">
        <v>0</v>
      </c>
      <c r="FZ222" s="404">
        <v>0</v>
      </c>
      <c r="GA222" s="404">
        <v>0</v>
      </c>
      <c r="GB222" s="404">
        <v>0</v>
      </c>
      <c r="GC222" s="404">
        <v>0</v>
      </c>
      <c r="GD222" s="404">
        <v>0</v>
      </c>
      <c r="GE222" s="404">
        <v>0</v>
      </c>
      <c r="GF222" s="404">
        <v>0</v>
      </c>
      <c r="GG222" s="404">
        <v>0</v>
      </c>
      <c r="GH222" s="404">
        <v>0</v>
      </c>
      <c r="GI222" s="404">
        <v>0</v>
      </c>
      <c r="GJ222" s="404">
        <v>0</v>
      </c>
      <c r="GK222" s="404">
        <v>0</v>
      </c>
      <c r="GL222" s="404">
        <v>226.75736961451247</v>
      </c>
      <c r="GM222" s="404">
        <v>215.95939963286901</v>
      </c>
      <c r="GN222" s="404">
        <v>205.67561869797049</v>
      </c>
      <c r="GO222" s="404">
        <v>195.88154161711475</v>
      </c>
      <c r="GP222" s="404">
        <v>186.55384915915693</v>
      </c>
      <c r="GQ222" s="404">
        <v>177.67033253253035</v>
      </c>
      <c r="GR222" s="404">
        <v>169.2098405071718</v>
      </c>
      <c r="GS222" s="404">
        <v>161.15222905444932</v>
      </c>
      <c r="GT222" s="404">
        <v>153.47831338518984</v>
      </c>
      <c r="GU222" s="404">
        <v>146.16982227160935</v>
      </c>
      <c r="GV222" s="404">
        <v>139.20935454438987</v>
      </c>
      <c r="GW222" s="404">
        <v>132.58033766132368</v>
      </c>
      <c r="GX222" s="404">
        <v>126.26698824887971</v>
      </c>
      <c r="GY222" s="404">
        <v>120.25427452274255</v>
      </c>
      <c r="GZ222" s="404">
        <v>114.52788049785005</v>
      </c>
      <c r="HA222" s="404">
        <v>109.07417190271433</v>
      </c>
      <c r="HB222" s="404">
        <v>103.88016371687078</v>
      </c>
      <c r="HC222" s="404">
        <v>98.933489254162652</v>
      </c>
      <c r="HD222" s="404">
        <v>94.222370718250147</v>
      </c>
      <c r="HE222" s="404">
        <v>89.735591160238243</v>
      </c>
      <c r="HF222" s="404">
        <v>85.462467771655469</v>
      </c>
      <c r="HG222" s="404">
        <v>81.392826449195667</v>
      </c>
      <c r="HH222" s="404">
        <v>77.516977570662547</v>
      </c>
      <c r="HI222" s="404">
        <v>73.825692924440531</v>
      </c>
      <c r="HJ222" s="404">
        <v>70.310183737562397</v>
      </c>
      <c r="HK222" s="404">
        <v>66.962079750059431</v>
      </c>
      <c r="HL222" s="404">
        <v>63.773409285770889</v>
      </c>
      <c r="HM222" s="404">
        <v>60.73658027216274</v>
      </c>
      <c r="HN222" s="404">
        <v>57.844362163964533</v>
      </c>
      <c r="HO222" s="404">
        <v>55.089868727585248</v>
      </c>
      <c r="HP222" s="404">
        <v>52.466541645319289</v>
      </c>
      <c r="HQ222" s="404">
        <v>49.968134900304086</v>
      </c>
      <c r="HR222" s="404">
        <v>47.588699905051513</v>
      </c>
      <c r="HS222" s="404">
        <v>45.322571338144286</v>
      </c>
      <c r="HT222" s="404">
        <v>43.164353655375521</v>
      </c>
      <c r="HU222" s="404">
        <v>41.108908243214778</v>
      </c>
      <c r="HV222" s="404">
        <v>39.151341184014079</v>
      </c>
      <c r="HW222" s="404">
        <v>37.286991603822926</v>
      </c>
      <c r="HX222" s="404">
        <v>35.511420575069458</v>
      </c>
      <c r="HY222" s="404">
        <v>33.820400547685196</v>
      </c>
      <c r="HZ222" s="404">
        <v>4535.1473922902496</v>
      </c>
      <c r="IA222" s="404">
        <v>1838.5083164725741</v>
      </c>
      <c r="IB222" s="408">
        <v>0.40539108378220257</v>
      </c>
      <c r="IC222" s="411"/>
    </row>
    <row r="223" spans="1:237" s="181" customFormat="1" ht="90" customHeight="1" x14ac:dyDescent="0.25">
      <c r="A223" s="233" t="s">
        <v>336</v>
      </c>
      <c r="B223" s="234" t="s">
        <v>337</v>
      </c>
      <c r="C223" s="234" t="s">
        <v>367</v>
      </c>
      <c r="D223" s="235">
        <v>11</v>
      </c>
      <c r="E223" s="234" t="s">
        <v>368</v>
      </c>
      <c r="F223" s="236" t="s">
        <v>369</v>
      </c>
      <c r="G223" s="236" t="s">
        <v>370</v>
      </c>
      <c r="H223" s="13" t="s">
        <v>77</v>
      </c>
      <c r="I223" s="236" t="s">
        <v>315</v>
      </c>
      <c r="J223" s="236">
        <v>5</v>
      </c>
      <c r="K223" s="227" t="s">
        <v>94</v>
      </c>
      <c r="L223" s="77">
        <v>1200</v>
      </c>
      <c r="M223" s="237" t="s">
        <v>371</v>
      </c>
      <c r="N223" s="13" t="s">
        <v>81</v>
      </c>
      <c r="O223" s="13" t="s">
        <v>82</v>
      </c>
      <c r="P223" s="13" t="s">
        <v>124</v>
      </c>
      <c r="Q223" s="112" t="s">
        <v>100</v>
      </c>
      <c r="R223" s="13" t="s">
        <v>108</v>
      </c>
      <c r="S223" s="13" t="s">
        <v>99</v>
      </c>
      <c r="T223" s="72" t="s">
        <v>344</v>
      </c>
      <c r="U223" s="13" t="s">
        <v>100</v>
      </c>
      <c r="V223" s="196">
        <v>1</v>
      </c>
      <c r="W223" s="238">
        <v>10000</v>
      </c>
      <c r="X223" s="238">
        <v>0</v>
      </c>
      <c r="Y223" s="238">
        <v>0</v>
      </c>
      <c r="Z223" s="238">
        <v>0</v>
      </c>
      <c r="AA223" s="238">
        <v>10000</v>
      </c>
      <c r="AB223" s="238">
        <v>0</v>
      </c>
      <c r="AC223" s="238">
        <v>0</v>
      </c>
      <c r="AD223" s="238">
        <v>0</v>
      </c>
      <c r="AE223" s="239">
        <v>0</v>
      </c>
      <c r="AF223" s="239">
        <v>0</v>
      </c>
      <c r="AG223" s="239">
        <v>0</v>
      </c>
      <c r="AH223" s="239">
        <v>0</v>
      </c>
      <c r="AI223" s="14" t="s">
        <v>372</v>
      </c>
      <c r="AJ223" s="240">
        <v>5000</v>
      </c>
      <c r="AK223" s="238">
        <v>0</v>
      </c>
      <c r="AL223" s="238">
        <v>1000</v>
      </c>
      <c r="AM223" s="238">
        <v>1000</v>
      </c>
      <c r="AN223" s="238">
        <v>1000</v>
      </c>
      <c r="AO223" s="238">
        <v>1000</v>
      </c>
      <c r="AP223" s="238">
        <v>1000</v>
      </c>
      <c r="AQ223" s="239">
        <v>0</v>
      </c>
      <c r="AR223" s="239">
        <v>0</v>
      </c>
      <c r="AS223" s="239">
        <v>0</v>
      </c>
      <c r="AT223" s="239">
        <v>0</v>
      </c>
      <c r="AU223" s="236"/>
      <c r="AV223" s="230">
        <v>1</v>
      </c>
      <c r="AW223" s="230">
        <v>0</v>
      </c>
      <c r="AX223" s="230" t="s">
        <v>3608</v>
      </c>
      <c r="AY223" s="141">
        <v>9</v>
      </c>
      <c r="AZ223" s="70">
        <v>1</v>
      </c>
      <c r="BA223" s="70">
        <v>1</v>
      </c>
      <c r="BB223" s="70">
        <v>1</v>
      </c>
      <c r="BC223" s="70">
        <v>1</v>
      </c>
      <c r="BD223" s="70">
        <v>1</v>
      </c>
      <c r="BE223" s="70">
        <v>1</v>
      </c>
      <c r="BF223" s="70">
        <v>1</v>
      </c>
      <c r="BG223" s="71">
        <v>0</v>
      </c>
      <c r="BH223" s="71">
        <v>1</v>
      </c>
      <c r="BI223" s="71">
        <v>0</v>
      </c>
      <c r="BJ223" s="71">
        <v>0</v>
      </c>
      <c r="BK223" s="71">
        <v>1</v>
      </c>
      <c r="BL223" s="70">
        <v>1</v>
      </c>
      <c r="BM223" s="70">
        <v>1</v>
      </c>
      <c r="BN223" s="70">
        <v>0</v>
      </c>
      <c r="BO223" s="70">
        <v>1</v>
      </c>
      <c r="BP223" s="403">
        <v>0</v>
      </c>
      <c r="BQ223" s="403">
        <v>1000</v>
      </c>
      <c r="BR223" s="403">
        <v>11000</v>
      </c>
      <c r="BS223" s="403">
        <v>1000</v>
      </c>
      <c r="BT223" s="403">
        <v>1000</v>
      </c>
      <c r="BU223" s="403">
        <v>1000</v>
      </c>
      <c r="BV223" s="403">
        <v>0</v>
      </c>
      <c r="BW223" s="403">
        <v>0</v>
      </c>
      <c r="BX223" s="403">
        <v>0</v>
      </c>
      <c r="BY223" s="403">
        <v>0</v>
      </c>
      <c r="BZ223" s="401">
        <v>0</v>
      </c>
      <c r="CA223" s="401">
        <v>0</v>
      </c>
      <c r="CB223" s="401">
        <v>0</v>
      </c>
      <c r="CC223" s="401">
        <v>0</v>
      </c>
      <c r="CD223" s="401">
        <v>0</v>
      </c>
      <c r="CE223" s="401">
        <v>0</v>
      </c>
      <c r="CF223" s="401">
        <v>0</v>
      </c>
      <c r="CG223" s="401">
        <v>0</v>
      </c>
      <c r="CH223" s="401">
        <v>0</v>
      </c>
      <c r="CI223" s="401">
        <v>0</v>
      </c>
      <c r="CJ223" s="401">
        <v>0</v>
      </c>
      <c r="CK223" s="401">
        <v>0</v>
      </c>
      <c r="CL223" s="401">
        <v>0</v>
      </c>
      <c r="CM223" s="401">
        <v>0</v>
      </c>
      <c r="CN223" s="401">
        <v>0</v>
      </c>
      <c r="CO223" s="401">
        <v>0</v>
      </c>
      <c r="CP223" s="401">
        <v>0</v>
      </c>
      <c r="CQ223" s="401">
        <v>0</v>
      </c>
      <c r="CR223" s="401">
        <v>0</v>
      </c>
      <c r="CS223" s="401">
        <v>0</v>
      </c>
      <c r="CT223" s="401">
        <v>0</v>
      </c>
      <c r="CU223" s="401">
        <v>0</v>
      </c>
      <c r="CV223" s="401">
        <v>0</v>
      </c>
      <c r="CW223" s="401">
        <v>0</v>
      </c>
      <c r="CX223" s="401">
        <v>0</v>
      </c>
      <c r="CY223" s="401">
        <v>0</v>
      </c>
      <c r="CZ223" s="401">
        <v>0</v>
      </c>
      <c r="DA223" s="401">
        <v>0</v>
      </c>
      <c r="DB223" s="401">
        <v>0</v>
      </c>
      <c r="DC223" s="401">
        <v>0</v>
      </c>
      <c r="DD223" s="401">
        <v>0</v>
      </c>
      <c r="DE223" s="401">
        <v>0</v>
      </c>
      <c r="DF223" s="401">
        <v>0</v>
      </c>
      <c r="DG223" s="403">
        <v>1200</v>
      </c>
      <c r="DH223" s="403">
        <v>1200</v>
      </c>
      <c r="DI223" s="403">
        <v>1200</v>
      </c>
      <c r="DJ223" s="403">
        <v>1200</v>
      </c>
      <c r="DK223" s="403">
        <v>1200</v>
      </c>
      <c r="DL223" s="403">
        <v>1200</v>
      </c>
      <c r="DM223" s="403">
        <v>1200</v>
      </c>
      <c r="DN223" s="403">
        <v>1200</v>
      </c>
      <c r="DO223" s="403">
        <v>1200</v>
      </c>
      <c r="DP223" s="403">
        <v>1200</v>
      </c>
      <c r="DQ223" s="403">
        <v>1200</v>
      </c>
      <c r="DR223" s="403">
        <v>1200</v>
      </c>
      <c r="DS223" s="403">
        <v>1200</v>
      </c>
      <c r="DT223" s="403">
        <v>1200</v>
      </c>
      <c r="DU223" s="403">
        <v>1200</v>
      </c>
      <c r="DV223" s="403">
        <v>1200</v>
      </c>
      <c r="DW223" s="403">
        <v>1200</v>
      </c>
      <c r="DX223" s="403">
        <v>1200</v>
      </c>
      <c r="DY223" s="403">
        <v>1200</v>
      </c>
      <c r="DZ223" s="403">
        <v>1200</v>
      </c>
      <c r="EA223" s="403">
        <v>1200</v>
      </c>
      <c r="EB223" s="403">
        <v>1200</v>
      </c>
      <c r="EC223" s="403">
        <v>1200</v>
      </c>
      <c r="ED223" s="403">
        <v>1200</v>
      </c>
      <c r="EE223" s="403">
        <v>1200</v>
      </c>
      <c r="EF223" s="403">
        <v>1200</v>
      </c>
      <c r="EG223" s="403">
        <v>1200</v>
      </c>
      <c r="EH223" s="403">
        <v>1200</v>
      </c>
      <c r="EI223" s="403">
        <v>1200</v>
      </c>
      <c r="EJ223" s="403">
        <v>1200</v>
      </c>
      <c r="EK223" s="403">
        <v>1200</v>
      </c>
      <c r="EL223" s="403">
        <v>1200</v>
      </c>
      <c r="EM223" s="403">
        <v>1200</v>
      </c>
      <c r="EN223" s="403">
        <v>1200</v>
      </c>
      <c r="EO223" s="403">
        <v>1200</v>
      </c>
      <c r="EP223" s="403">
        <v>1200</v>
      </c>
      <c r="EQ223" s="403">
        <v>1200</v>
      </c>
      <c r="ER223" s="403">
        <v>1200</v>
      </c>
      <c r="ES223" s="403">
        <v>1200</v>
      </c>
      <c r="ET223" s="403">
        <v>1200</v>
      </c>
      <c r="EU223" s="403">
        <v>1200</v>
      </c>
      <c r="EV223" s="403">
        <v>1200</v>
      </c>
      <c r="EW223" s="403">
        <v>1200</v>
      </c>
      <c r="EX223" s="404">
        <v>9977.3242630385485</v>
      </c>
      <c r="EY223" s="404">
        <v>863.83759853147603</v>
      </c>
      <c r="EZ223" s="404">
        <v>822.70247479188197</v>
      </c>
      <c r="FA223" s="404">
        <v>783.526166468459</v>
      </c>
      <c r="FB223" s="404">
        <v>0</v>
      </c>
      <c r="FC223" s="404">
        <v>0</v>
      </c>
      <c r="FD223" s="404">
        <v>0</v>
      </c>
      <c r="FE223" s="404">
        <v>0</v>
      </c>
      <c r="FF223" s="404">
        <v>0</v>
      </c>
      <c r="FG223" s="404">
        <v>0</v>
      </c>
      <c r="FH223" s="404">
        <v>0</v>
      </c>
      <c r="FI223" s="404">
        <v>0</v>
      </c>
      <c r="FJ223" s="404">
        <v>0</v>
      </c>
      <c r="FK223" s="404">
        <v>0</v>
      </c>
      <c r="FL223" s="404">
        <v>0</v>
      </c>
      <c r="FM223" s="404">
        <v>0</v>
      </c>
      <c r="FN223" s="404">
        <v>0</v>
      </c>
      <c r="FO223" s="404">
        <v>0</v>
      </c>
      <c r="FP223" s="404">
        <v>0</v>
      </c>
      <c r="FQ223" s="404">
        <v>0</v>
      </c>
      <c r="FR223" s="404">
        <v>0</v>
      </c>
      <c r="FS223" s="404">
        <v>0</v>
      </c>
      <c r="FT223" s="404">
        <v>0</v>
      </c>
      <c r="FU223" s="404">
        <v>0</v>
      </c>
      <c r="FV223" s="404">
        <v>0</v>
      </c>
      <c r="FW223" s="404">
        <v>0</v>
      </c>
      <c r="FX223" s="404">
        <v>0</v>
      </c>
      <c r="FY223" s="404">
        <v>0</v>
      </c>
      <c r="FZ223" s="404">
        <v>0</v>
      </c>
      <c r="GA223" s="404">
        <v>0</v>
      </c>
      <c r="GB223" s="404">
        <v>0</v>
      </c>
      <c r="GC223" s="404">
        <v>0</v>
      </c>
      <c r="GD223" s="404">
        <v>0</v>
      </c>
      <c r="GE223" s="404">
        <v>0</v>
      </c>
      <c r="GF223" s="404">
        <v>0</v>
      </c>
      <c r="GG223" s="404">
        <v>0</v>
      </c>
      <c r="GH223" s="404">
        <v>0</v>
      </c>
      <c r="GI223" s="404">
        <v>0</v>
      </c>
      <c r="GJ223" s="404">
        <v>0</v>
      </c>
      <c r="GK223" s="404">
        <v>0</v>
      </c>
      <c r="GL223" s="404">
        <v>1088.4353741496598</v>
      </c>
      <c r="GM223" s="404">
        <v>1036.6051182377712</v>
      </c>
      <c r="GN223" s="404">
        <v>987.24296975025834</v>
      </c>
      <c r="GO223" s="404">
        <v>940.23139976215077</v>
      </c>
      <c r="GP223" s="404">
        <v>895.45847596395322</v>
      </c>
      <c r="GQ223" s="404">
        <v>852.81759615614578</v>
      </c>
      <c r="GR223" s="404">
        <v>812.20723443442466</v>
      </c>
      <c r="GS223" s="404">
        <v>773.53069946135679</v>
      </c>
      <c r="GT223" s="404">
        <v>736.69590424891112</v>
      </c>
      <c r="GU223" s="404">
        <v>701.61514690372485</v>
      </c>
      <c r="GV223" s="404">
        <v>668.20490181307139</v>
      </c>
      <c r="GW223" s="404">
        <v>636.38562077435358</v>
      </c>
      <c r="GX223" s="404">
        <v>606.08154359462264</v>
      </c>
      <c r="GY223" s="404">
        <v>577.22051770916426</v>
      </c>
      <c r="GZ223" s="404">
        <v>549.7338263896803</v>
      </c>
      <c r="HA223" s="404">
        <v>523.5560251330287</v>
      </c>
      <c r="HB223" s="404">
        <v>498.62478584097977</v>
      </c>
      <c r="HC223" s="404">
        <v>474.88074841998076</v>
      </c>
      <c r="HD223" s="404">
        <v>452.26737944760072</v>
      </c>
      <c r="HE223" s="404">
        <v>430.73083756914355</v>
      </c>
      <c r="HF223" s="404">
        <v>410.21984530394627</v>
      </c>
      <c r="HG223" s="404">
        <v>390.68556695613921</v>
      </c>
      <c r="HH223" s="404">
        <v>372.08149233918027</v>
      </c>
      <c r="HI223" s="404">
        <v>354.36332603731449</v>
      </c>
      <c r="HJ223" s="404">
        <v>337.48888194029951</v>
      </c>
      <c r="HK223" s="404">
        <v>321.41798280028524</v>
      </c>
      <c r="HL223" s="404">
        <v>306.11236457170025</v>
      </c>
      <c r="HM223" s="404">
        <v>291.53558530638117</v>
      </c>
      <c r="HN223" s="404">
        <v>277.65293838702979</v>
      </c>
      <c r="HO223" s="404">
        <v>264.43136989240918</v>
      </c>
      <c r="HP223" s="404">
        <v>251.83939989753259</v>
      </c>
      <c r="HQ223" s="404">
        <v>239.84704752145961</v>
      </c>
      <c r="HR223" s="404">
        <v>228.42575954424726</v>
      </c>
      <c r="HS223" s="404">
        <v>217.54834242309258</v>
      </c>
      <c r="HT223" s="404">
        <v>207.18889754580249</v>
      </c>
      <c r="HU223" s="404">
        <v>197.32275956743092</v>
      </c>
      <c r="HV223" s="404">
        <v>187.92643768326758</v>
      </c>
      <c r="HW223" s="404">
        <v>178.97755969835003</v>
      </c>
      <c r="HX223" s="404">
        <v>170.45481876033341</v>
      </c>
      <c r="HY223" s="404">
        <v>162.33792262888895</v>
      </c>
      <c r="HZ223" s="404">
        <v>12447.390502830365</v>
      </c>
      <c r="IA223" s="404">
        <v>4947.9733378637939</v>
      </c>
      <c r="IB223" s="408">
        <v>0.39751089489308566</v>
      </c>
      <c r="IC223" s="411"/>
    </row>
    <row r="224" spans="1:237" s="181" customFormat="1" ht="90" customHeight="1" x14ac:dyDescent="0.25">
      <c r="A224" s="161" t="s">
        <v>2267</v>
      </c>
      <c r="B224" s="150" t="s">
        <v>2788</v>
      </c>
      <c r="C224" s="150" t="s">
        <v>2231</v>
      </c>
      <c r="D224" s="148">
        <v>21</v>
      </c>
      <c r="E224" s="150" t="s">
        <v>3028</v>
      </c>
      <c r="F224" s="151" t="s">
        <v>3029</v>
      </c>
      <c r="G224" s="151" t="s">
        <v>3030</v>
      </c>
      <c r="H224" s="79" t="s">
        <v>77</v>
      </c>
      <c r="I224" s="151" t="s">
        <v>2863</v>
      </c>
      <c r="J224" s="151">
        <v>5</v>
      </c>
      <c r="K224" s="95" t="s">
        <v>206</v>
      </c>
      <c r="L224" s="79">
        <v>400</v>
      </c>
      <c r="M224" s="79" t="s">
        <v>2809</v>
      </c>
      <c r="N224" s="79" t="s">
        <v>81</v>
      </c>
      <c r="O224" s="79" t="s">
        <v>133</v>
      </c>
      <c r="P224" s="79" t="s">
        <v>469</v>
      </c>
      <c r="Q224" s="112" t="s">
        <v>100</v>
      </c>
      <c r="R224" s="79" t="s">
        <v>108</v>
      </c>
      <c r="S224" s="79" t="s">
        <v>99</v>
      </c>
      <c r="T224" s="79" t="s">
        <v>1126</v>
      </c>
      <c r="U224" s="79" t="s">
        <v>100</v>
      </c>
      <c r="V224" s="81">
        <v>1</v>
      </c>
      <c r="W224" s="149">
        <v>0</v>
      </c>
      <c r="X224" s="149">
        <v>0</v>
      </c>
      <c r="Y224" s="149">
        <v>0</v>
      </c>
      <c r="Z224" s="149">
        <v>0</v>
      </c>
      <c r="AA224" s="149">
        <v>0</v>
      </c>
      <c r="AB224" s="149">
        <v>0</v>
      </c>
      <c r="AC224" s="149">
        <v>0</v>
      </c>
      <c r="AD224" s="149">
        <v>0</v>
      </c>
      <c r="AE224" s="149">
        <v>0</v>
      </c>
      <c r="AF224" s="149">
        <v>0</v>
      </c>
      <c r="AG224" s="149">
        <v>0</v>
      </c>
      <c r="AH224" s="149">
        <v>0</v>
      </c>
      <c r="AI224" s="88" t="s">
        <v>3031</v>
      </c>
      <c r="AJ224" s="149">
        <v>5050</v>
      </c>
      <c r="AK224" s="149">
        <v>0</v>
      </c>
      <c r="AL224" s="149">
        <v>0</v>
      </c>
      <c r="AM224" s="149">
        <v>200</v>
      </c>
      <c r="AN224" s="149">
        <v>500</v>
      </c>
      <c r="AO224" s="149">
        <v>4350</v>
      </c>
      <c r="AP224" s="149">
        <v>0</v>
      </c>
      <c r="AQ224" s="149">
        <v>0</v>
      </c>
      <c r="AR224" s="149">
        <v>0</v>
      </c>
      <c r="AS224" s="149">
        <v>0</v>
      </c>
      <c r="AT224" s="149">
        <v>0</v>
      </c>
      <c r="AU224" s="151"/>
      <c r="AV224" s="230">
        <v>1</v>
      </c>
      <c r="AW224" s="230">
        <v>0</v>
      </c>
      <c r="AX224" s="230" t="s">
        <v>3619</v>
      </c>
      <c r="AY224" s="141">
        <v>8</v>
      </c>
      <c r="AZ224" s="70">
        <v>1</v>
      </c>
      <c r="BA224" s="70">
        <v>1</v>
      </c>
      <c r="BB224" s="70">
        <v>0</v>
      </c>
      <c r="BC224" s="70">
        <v>1</v>
      </c>
      <c r="BD224" s="70">
        <v>1</v>
      </c>
      <c r="BE224" s="70">
        <v>1</v>
      </c>
      <c r="BF224" s="70">
        <v>1</v>
      </c>
      <c r="BG224" s="71">
        <v>0</v>
      </c>
      <c r="BH224" s="71">
        <v>1</v>
      </c>
      <c r="BI224" s="71">
        <v>0</v>
      </c>
      <c r="BJ224" s="71">
        <v>0</v>
      </c>
      <c r="BK224" s="71">
        <v>1</v>
      </c>
      <c r="BL224" s="70">
        <v>1</v>
      </c>
      <c r="BM224" s="70">
        <v>1</v>
      </c>
      <c r="BN224" s="70">
        <v>0</v>
      </c>
      <c r="BO224" s="70">
        <v>1</v>
      </c>
      <c r="BP224" s="403">
        <v>0</v>
      </c>
      <c r="BQ224" s="403">
        <v>0</v>
      </c>
      <c r="BR224" s="403">
        <v>200</v>
      </c>
      <c r="BS224" s="403">
        <v>500</v>
      </c>
      <c r="BT224" s="403">
        <v>4350</v>
      </c>
      <c r="BU224" s="403">
        <v>0</v>
      </c>
      <c r="BV224" s="403">
        <v>0</v>
      </c>
      <c r="BW224" s="403">
        <v>0</v>
      </c>
      <c r="BX224" s="403">
        <v>0</v>
      </c>
      <c r="BY224" s="403">
        <v>0</v>
      </c>
      <c r="BZ224" s="401">
        <v>0</v>
      </c>
      <c r="CA224" s="401">
        <v>0</v>
      </c>
      <c r="CB224" s="401">
        <v>0</v>
      </c>
      <c r="CC224" s="401">
        <v>0</v>
      </c>
      <c r="CD224" s="401">
        <v>0</v>
      </c>
      <c r="CE224" s="401">
        <v>0</v>
      </c>
      <c r="CF224" s="401">
        <v>0</v>
      </c>
      <c r="CG224" s="401">
        <v>0</v>
      </c>
      <c r="CH224" s="401">
        <v>0</v>
      </c>
      <c r="CI224" s="401">
        <v>0</v>
      </c>
      <c r="CJ224" s="401">
        <v>0</v>
      </c>
      <c r="CK224" s="401">
        <v>0</v>
      </c>
      <c r="CL224" s="401">
        <v>0</v>
      </c>
      <c r="CM224" s="401">
        <v>0</v>
      </c>
      <c r="CN224" s="401">
        <v>0</v>
      </c>
      <c r="CO224" s="401">
        <v>0</v>
      </c>
      <c r="CP224" s="401">
        <v>0</v>
      </c>
      <c r="CQ224" s="401">
        <v>0</v>
      </c>
      <c r="CR224" s="401">
        <v>0</v>
      </c>
      <c r="CS224" s="401">
        <v>0</v>
      </c>
      <c r="CT224" s="401">
        <v>0</v>
      </c>
      <c r="CU224" s="401">
        <v>0</v>
      </c>
      <c r="CV224" s="401">
        <v>0</v>
      </c>
      <c r="CW224" s="401">
        <v>0</v>
      </c>
      <c r="CX224" s="401">
        <v>0</v>
      </c>
      <c r="CY224" s="401">
        <v>0</v>
      </c>
      <c r="CZ224" s="401">
        <v>0</v>
      </c>
      <c r="DA224" s="401">
        <v>0</v>
      </c>
      <c r="DB224" s="401">
        <v>0</v>
      </c>
      <c r="DC224" s="401">
        <v>0</v>
      </c>
      <c r="DD224" s="401">
        <v>0</v>
      </c>
      <c r="DE224" s="401">
        <v>0</v>
      </c>
      <c r="DF224" s="401">
        <v>0</v>
      </c>
      <c r="DG224" s="403">
        <v>400</v>
      </c>
      <c r="DH224" s="403">
        <v>400</v>
      </c>
      <c r="DI224" s="403">
        <v>400</v>
      </c>
      <c r="DJ224" s="403">
        <v>400</v>
      </c>
      <c r="DK224" s="403">
        <v>400</v>
      </c>
      <c r="DL224" s="403">
        <v>400</v>
      </c>
      <c r="DM224" s="403">
        <v>400</v>
      </c>
      <c r="DN224" s="403">
        <v>400</v>
      </c>
      <c r="DO224" s="403">
        <v>400</v>
      </c>
      <c r="DP224" s="403">
        <v>400</v>
      </c>
      <c r="DQ224" s="403">
        <v>400</v>
      </c>
      <c r="DR224" s="403">
        <v>400</v>
      </c>
      <c r="DS224" s="403">
        <v>400</v>
      </c>
      <c r="DT224" s="403">
        <v>400</v>
      </c>
      <c r="DU224" s="403">
        <v>400</v>
      </c>
      <c r="DV224" s="403">
        <v>400</v>
      </c>
      <c r="DW224" s="403">
        <v>400</v>
      </c>
      <c r="DX224" s="403">
        <v>400</v>
      </c>
      <c r="DY224" s="403">
        <v>400</v>
      </c>
      <c r="DZ224" s="403">
        <v>400</v>
      </c>
      <c r="EA224" s="403">
        <v>400</v>
      </c>
      <c r="EB224" s="403">
        <v>400</v>
      </c>
      <c r="EC224" s="403">
        <v>400</v>
      </c>
      <c r="ED224" s="403">
        <v>400</v>
      </c>
      <c r="EE224" s="403">
        <v>400</v>
      </c>
      <c r="EF224" s="403">
        <v>400</v>
      </c>
      <c r="EG224" s="403">
        <v>400</v>
      </c>
      <c r="EH224" s="403">
        <v>400</v>
      </c>
      <c r="EI224" s="403">
        <v>400</v>
      </c>
      <c r="EJ224" s="403">
        <v>400</v>
      </c>
      <c r="EK224" s="403">
        <v>400</v>
      </c>
      <c r="EL224" s="403">
        <v>400</v>
      </c>
      <c r="EM224" s="403">
        <v>400</v>
      </c>
      <c r="EN224" s="403">
        <v>400</v>
      </c>
      <c r="EO224" s="403">
        <v>400</v>
      </c>
      <c r="EP224" s="403">
        <v>400</v>
      </c>
      <c r="EQ224" s="403">
        <v>400</v>
      </c>
      <c r="ER224" s="403">
        <v>400</v>
      </c>
      <c r="ES224" s="403">
        <v>400</v>
      </c>
      <c r="ET224" s="403">
        <v>400</v>
      </c>
      <c r="EU224" s="403">
        <v>400</v>
      </c>
      <c r="EV224" s="403">
        <v>400</v>
      </c>
      <c r="EW224" s="403">
        <v>400</v>
      </c>
      <c r="EX224" s="404">
        <v>181.40589569160997</v>
      </c>
      <c r="EY224" s="404">
        <v>431.91879926573802</v>
      </c>
      <c r="EZ224" s="404">
        <v>3578.7557653446866</v>
      </c>
      <c r="FA224" s="404">
        <v>0</v>
      </c>
      <c r="FB224" s="404">
        <v>0</v>
      </c>
      <c r="FC224" s="404">
        <v>0</v>
      </c>
      <c r="FD224" s="404">
        <v>0</v>
      </c>
      <c r="FE224" s="404">
        <v>0</v>
      </c>
      <c r="FF224" s="404">
        <v>0</v>
      </c>
      <c r="FG224" s="404">
        <v>0</v>
      </c>
      <c r="FH224" s="404">
        <v>0</v>
      </c>
      <c r="FI224" s="404">
        <v>0</v>
      </c>
      <c r="FJ224" s="404">
        <v>0</v>
      </c>
      <c r="FK224" s="404">
        <v>0</v>
      </c>
      <c r="FL224" s="404">
        <v>0</v>
      </c>
      <c r="FM224" s="404">
        <v>0</v>
      </c>
      <c r="FN224" s="404">
        <v>0</v>
      </c>
      <c r="FO224" s="404">
        <v>0</v>
      </c>
      <c r="FP224" s="404">
        <v>0</v>
      </c>
      <c r="FQ224" s="404">
        <v>0</v>
      </c>
      <c r="FR224" s="404">
        <v>0</v>
      </c>
      <c r="FS224" s="404">
        <v>0</v>
      </c>
      <c r="FT224" s="404">
        <v>0</v>
      </c>
      <c r="FU224" s="404">
        <v>0</v>
      </c>
      <c r="FV224" s="404">
        <v>0</v>
      </c>
      <c r="FW224" s="404">
        <v>0</v>
      </c>
      <c r="FX224" s="404">
        <v>0</v>
      </c>
      <c r="FY224" s="404">
        <v>0</v>
      </c>
      <c r="FZ224" s="404">
        <v>0</v>
      </c>
      <c r="GA224" s="404">
        <v>0</v>
      </c>
      <c r="GB224" s="404">
        <v>0</v>
      </c>
      <c r="GC224" s="404">
        <v>0</v>
      </c>
      <c r="GD224" s="404">
        <v>0</v>
      </c>
      <c r="GE224" s="404">
        <v>0</v>
      </c>
      <c r="GF224" s="404">
        <v>0</v>
      </c>
      <c r="GG224" s="404">
        <v>0</v>
      </c>
      <c r="GH224" s="404">
        <v>0</v>
      </c>
      <c r="GI224" s="404">
        <v>0</v>
      </c>
      <c r="GJ224" s="404">
        <v>0</v>
      </c>
      <c r="GK224" s="404">
        <v>0</v>
      </c>
      <c r="GL224" s="404">
        <v>362.81179138321994</v>
      </c>
      <c r="GM224" s="404">
        <v>345.53503941259038</v>
      </c>
      <c r="GN224" s="404">
        <v>329.0809899167528</v>
      </c>
      <c r="GO224" s="404">
        <v>313.41046658738355</v>
      </c>
      <c r="GP224" s="404">
        <v>298.48615865465109</v>
      </c>
      <c r="GQ224" s="404">
        <v>284.27253205204858</v>
      </c>
      <c r="GR224" s="404">
        <v>270.73574481147489</v>
      </c>
      <c r="GS224" s="404">
        <v>257.84356648711889</v>
      </c>
      <c r="GT224" s="404">
        <v>245.56530141630373</v>
      </c>
      <c r="GU224" s="404">
        <v>233.87171563457497</v>
      </c>
      <c r="GV224" s="404">
        <v>222.73496727102381</v>
      </c>
      <c r="GW224" s="404">
        <v>212.12854025811788</v>
      </c>
      <c r="GX224" s="404">
        <v>202.02718119820753</v>
      </c>
      <c r="GY224" s="404">
        <v>192.40683923638807</v>
      </c>
      <c r="GZ224" s="404">
        <v>183.2446087965601</v>
      </c>
      <c r="HA224" s="404">
        <v>174.51867504434293</v>
      </c>
      <c r="HB224" s="404">
        <v>166.20826194699325</v>
      </c>
      <c r="HC224" s="404">
        <v>158.29358280666025</v>
      </c>
      <c r="HD224" s="404">
        <v>150.75579314920023</v>
      </c>
      <c r="HE224" s="404">
        <v>143.57694585638117</v>
      </c>
      <c r="HF224" s="404">
        <v>136.73994843464877</v>
      </c>
      <c r="HG224" s="404">
        <v>130.22852231871306</v>
      </c>
      <c r="HH224" s="404">
        <v>124.02716411306008</v>
      </c>
      <c r="HI224" s="404">
        <v>118.12110867910484</v>
      </c>
      <c r="HJ224" s="404">
        <v>112.49629398009985</v>
      </c>
      <c r="HK224" s="404">
        <v>107.13932760009509</v>
      </c>
      <c r="HL224" s="404">
        <v>102.03745485723343</v>
      </c>
      <c r="HM224" s="404">
        <v>97.178528435460379</v>
      </c>
      <c r="HN224" s="404">
        <v>92.550979462343264</v>
      </c>
      <c r="HO224" s="404">
        <v>88.143789964136403</v>
      </c>
      <c r="HP224" s="404">
        <v>83.946466632510862</v>
      </c>
      <c r="HQ224" s="404">
        <v>79.949015840486538</v>
      </c>
      <c r="HR224" s="404">
        <v>76.141919848082424</v>
      </c>
      <c r="HS224" s="404">
        <v>72.516114141030869</v>
      </c>
      <c r="HT224" s="404">
        <v>69.062965848600825</v>
      </c>
      <c r="HU224" s="404">
        <v>65.774253189143636</v>
      </c>
      <c r="HV224" s="404">
        <v>62.642145894422526</v>
      </c>
      <c r="HW224" s="404">
        <v>59.659186566116681</v>
      </c>
      <c r="HX224" s="404">
        <v>56.818272920111134</v>
      </c>
      <c r="HY224" s="404">
        <v>54.112640876296311</v>
      </c>
      <c r="HZ224" s="404">
        <v>4192.0804603020342</v>
      </c>
      <c r="IA224" s="404">
        <v>1649.3244459545976</v>
      </c>
      <c r="IB224" s="408">
        <v>0.39343816550595639</v>
      </c>
      <c r="IC224" s="411"/>
    </row>
    <row r="225" spans="1:237" s="181" customFormat="1" ht="90" customHeight="1" x14ac:dyDescent="0.25">
      <c r="A225" s="137" t="s">
        <v>1842</v>
      </c>
      <c r="B225" s="137" t="s">
        <v>1843</v>
      </c>
      <c r="C225" s="137" t="s">
        <v>1876</v>
      </c>
      <c r="D225" s="121">
        <v>6</v>
      </c>
      <c r="E225" s="206" t="s">
        <v>1877</v>
      </c>
      <c r="F225" s="298" t="s">
        <v>1878</v>
      </c>
      <c r="G225" s="118" t="s">
        <v>1879</v>
      </c>
      <c r="H225" s="142" t="s">
        <v>77</v>
      </c>
      <c r="I225" s="118" t="s">
        <v>1880</v>
      </c>
      <c r="J225" s="118">
        <v>10</v>
      </c>
      <c r="K225" s="227" t="s">
        <v>94</v>
      </c>
      <c r="L225" s="142">
        <v>7210</v>
      </c>
      <c r="M225" s="142" t="s">
        <v>1881</v>
      </c>
      <c r="N225" s="142" t="s">
        <v>147</v>
      </c>
      <c r="O225" s="73" t="s">
        <v>106</v>
      </c>
      <c r="P225" s="142" t="s">
        <v>463</v>
      </c>
      <c r="Q225" s="112" t="s">
        <v>100</v>
      </c>
      <c r="R225" s="142" t="s">
        <v>108</v>
      </c>
      <c r="S225" s="142" t="s">
        <v>99</v>
      </c>
      <c r="T225" s="142" t="s">
        <v>1850</v>
      </c>
      <c r="U225" s="142" t="s">
        <v>100</v>
      </c>
      <c r="V225" s="205">
        <v>1</v>
      </c>
      <c r="W225" s="299">
        <v>166000</v>
      </c>
      <c r="X225" s="136">
        <v>0</v>
      </c>
      <c r="Y225" s="136">
        <v>0</v>
      </c>
      <c r="Z225" s="136">
        <v>0</v>
      </c>
      <c r="AA225" s="136">
        <v>0</v>
      </c>
      <c r="AB225" s="136">
        <v>0</v>
      </c>
      <c r="AC225" s="136">
        <v>166000</v>
      </c>
      <c r="AD225" s="136">
        <v>0</v>
      </c>
      <c r="AE225" s="139">
        <v>0</v>
      </c>
      <c r="AF225" s="139">
        <v>0</v>
      </c>
      <c r="AG225" s="139">
        <v>0</v>
      </c>
      <c r="AH225" s="139">
        <v>0</v>
      </c>
      <c r="AI225" s="142" t="s">
        <v>88</v>
      </c>
      <c r="AJ225" s="136">
        <v>0</v>
      </c>
      <c r="AK225" s="136">
        <v>0</v>
      </c>
      <c r="AL225" s="136">
        <v>0</v>
      </c>
      <c r="AM225" s="136">
        <v>0</v>
      </c>
      <c r="AN225" s="136">
        <v>0</v>
      </c>
      <c r="AO225" s="136">
        <v>0</v>
      </c>
      <c r="AP225" s="136">
        <v>0</v>
      </c>
      <c r="AQ225" s="139">
        <v>0</v>
      </c>
      <c r="AR225" s="139">
        <v>0</v>
      </c>
      <c r="AS225" s="139">
        <v>0</v>
      </c>
      <c r="AT225" s="139">
        <v>0</v>
      </c>
      <c r="AU225" s="118"/>
      <c r="AV225" s="230">
        <v>1</v>
      </c>
      <c r="AW225" s="230">
        <v>0</v>
      </c>
      <c r="AX225" s="230" t="s">
        <v>3600</v>
      </c>
      <c r="AY225" s="141">
        <v>9</v>
      </c>
      <c r="AZ225" s="70">
        <v>1</v>
      </c>
      <c r="BA225" s="70">
        <v>1</v>
      </c>
      <c r="BB225" s="70">
        <v>1</v>
      </c>
      <c r="BC225" s="70">
        <v>1</v>
      </c>
      <c r="BD225" s="70">
        <v>1</v>
      </c>
      <c r="BE225" s="70">
        <v>1</v>
      </c>
      <c r="BF225" s="70">
        <v>1</v>
      </c>
      <c r="BG225" s="71">
        <v>0</v>
      </c>
      <c r="BH225" s="71">
        <v>1</v>
      </c>
      <c r="BI225" s="71">
        <v>0</v>
      </c>
      <c r="BJ225" s="71">
        <v>1</v>
      </c>
      <c r="BK225" s="71">
        <v>0</v>
      </c>
      <c r="BL225" s="70">
        <v>1</v>
      </c>
      <c r="BM225" s="70">
        <v>1</v>
      </c>
      <c r="BN225" s="70">
        <v>0</v>
      </c>
      <c r="BO225" s="70">
        <v>1</v>
      </c>
      <c r="BP225" s="403">
        <v>0</v>
      </c>
      <c r="BQ225" s="403">
        <v>0</v>
      </c>
      <c r="BR225" s="403">
        <v>0</v>
      </c>
      <c r="BS225" s="403">
        <v>0</v>
      </c>
      <c r="BT225" s="403">
        <v>166000</v>
      </c>
      <c r="BU225" s="403">
        <v>0</v>
      </c>
      <c r="BV225" s="403">
        <v>0</v>
      </c>
      <c r="BW225" s="403">
        <v>0</v>
      </c>
      <c r="BX225" s="403">
        <v>0</v>
      </c>
      <c r="BY225" s="403">
        <v>0</v>
      </c>
      <c r="BZ225" s="401">
        <v>0</v>
      </c>
      <c r="CA225" s="401">
        <v>0</v>
      </c>
      <c r="CB225" s="401">
        <v>0</v>
      </c>
      <c r="CC225" s="401">
        <v>0</v>
      </c>
      <c r="CD225" s="401">
        <v>0</v>
      </c>
      <c r="CE225" s="401">
        <v>0</v>
      </c>
      <c r="CF225" s="401">
        <v>0</v>
      </c>
      <c r="CG225" s="401">
        <v>0</v>
      </c>
      <c r="CH225" s="401">
        <v>0</v>
      </c>
      <c r="CI225" s="401">
        <v>0</v>
      </c>
      <c r="CJ225" s="401">
        <v>0</v>
      </c>
      <c r="CK225" s="401">
        <v>0</v>
      </c>
      <c r="CL225" s="401">
        <v>0</v>
      </c>
      <c r="CM225" s="401">
        <v>0</v>
      </c>
      <c r="CN225" s="401">
        <v>0</v>
      </c>
      <c r="CO225" s="401">
        <v>0</v>
      </c>
      <c r="CP225" s="401">
        <v>0</v>
      </c>
      <c r="CQ225" s="401">
        <v>0</v>
      </c>
      <c r="CR225" s="401">
        <v>0</v>
      </c>
      <c r="CS225" s="401">
        <v>0</v>
      </c>
      <c r="CT225" s="401">
        <v>0</v>
      </c>
      <c r="CU225" s="401">
        <v>0</v>
      </c>
      <c r="CV225" s="401">
        <v>0</v>
      </c>
      <c r="CW225" s="401">
        <v>0</v>
      </c>
      <c r="CX225" s="401">
        <v>0</v>
      </c>
      <c r="CY225" s="401">
        <v>0</v>
      </c>
      <c r="CZ225" s="401">
        <v>0</v>
      </c>
      <c r="DA225" s="401">
        <v>0</v>
      </c>
      <c r="DB225" s="401">
        <v>0</v>
      </c>
      <c r="DC225" s="401">
        <v>0</v>
      </c>
      <c r="DD225" s="401">
        <v>0</v>
      </c>
      <c r="DE225" s="401">
        <v>0</v>
      </c>
      <c r="DF225" s="401">
        <v>0</v>
      </c>
      <c r="DG225" s="403">
        <v>7210</v>
      </c>
      <c r="DH225" s="403">
        <v>7210</v>
      </c>
      <c r="DI225" s="403">
        <v>7210</v>
      </c>
      <c r="DJ225" s="403">
        <v>7210</v>
      </c>
      <c r="DK225" s="403">
        <v>7210</v>
      </c>
      <c r="DL225" s="403">
        <v>7210</v>
      </c>
      <c r="DM225" s="403">
        <v>7210</v>
      </c>
      <c r="DN225" s="403">
        <v>7210</v>
      </c>
      <c r="DO225" s="403">
        <v>7210</v>
      </c>
      <c r="DP225" s="403">
        <v>7210</v>
      </c>
      <c r="DQ225" s="403">
        <v>7210</v>
      </c>
      <c r="DR225" s="403">
        <v>7210</v>
      </c>
      <c r="DS225" s="403">
        <v>7210</v>
      </c>
      <c r="DT225" s="403">
        <v>7210</v>
      </c>
      <c r="DU225" s="403">
        <v>7210</v>
      </c>
      <c r="DV225" s="403">
        <v>7210</v>
      </c>
      <c r="DW225" s="403">
        <v>7210</v>
      </c>
      <c r="DX225" s="403">
        <v>7210</v>
      </c>
      <c r="DY225" s="403">
        <v>7210</v>
      </c>
      <c r="DZ225" s="403">
        <v>7210</v>
      </c>
      <c r="EA225" s="403">
        <v>7210</v>
      </c>
      <c r="EB225" s="403">
        <v>7210</v>
      </c>
      <c r="EC225" s="403">
        <v>7210</v>
      </c>
      <c r="ED225" s="403">
        <v>7210</v>
      </c>
      <c r="EE225" s="403">
        <v>7210</v>
      </c>
      <c r="EF225" s="403">
        <v>7210</v>
      </c>
      <c r="EG225" s="403">
        <v>7210</v>
      </c>
      <c r="EH225" s="403">
        <v>7210</v>
      </c>
      <c r="EI225" s="403">
        <v>7210</v>
      </c>
      <c r="EJ225" s="403">
        <v>7210</v>
      </c>
      <c r="EK225" s="403">
        <v>7210</v>
      </c>
      <c r="EL225" s="403">
        <v>7210</v>
      </c>
      <c r="EM225" s="403">
        <v>7210</v>
      </c>
      <c r="EN225" s="403">
        <v>7210</v>
      </c>
      <c r="EO225" s="403">
        <v>7210</v>
      </c>
      <c r="EP225" s="403">
        <v>7210</v>
      </c>
      <c r="EQ225" s="403">
        <v>7210</v>
      </c>
      <c r="ER225" s="403">
        <v>7210</v>
      </c>
      <c r="ES225" s="403">
        <v>7210</v>
      </c>
      <c r="ET225" s="403">
        <v>7210</v>
      </c>
      <c r="EU225" s="403">
        <v>7210</v>
      </c>
      <c r="EV225" s="403">
        <v>7210</v>
      </c>
      <c r="EW225" s="403">
        <v>7210</v>
      </c>
      <c r="EX225" s="404">
        <v>0</v>
      </c>
      <c r="EY225" s="404">
        <v>0</v>
      </c>
      <c r="EZ225" s="404">
        <v>136568.61081545241</v>
      </c>
      <c r="FA225" s="404">
        <v>0</v>
      </c>
      <c r="FB225" s="404">
        <v>0</v>
      </c>
      <c r="FC225" s="404">
        <v>0</v>
      </c>
      <c r="FD225" s="404">
        <v>0</v>
      </c>
      <c r="FE225" s="404">
        <v>0</v>
      </c>
      <c r="FF225" s="404">
        <v>0</v>
      </c>
      <c r="FG225" s="404">
        <v>0</v>
      </c>
      <c r="FH225" s="404">
        <v>0</v>
      </c>
      <c r="FI225" s="404">
        <v>0</v>
      </c>
      <c r="FJ225" s="404">
        <v>0</v>
      </c>
      <c r="FK225" s="404">
        <v>0</v>
      </c>
      <c r="FL225" s="404">
        <v>0</v>
      </c>
      <c r="FM225" s="404">
        <v>0</v>
      </c>
      <c r="FN225" s="404">
        <v>0</v>
      </c>
      <c r="FO225" s="404">
        <v>0</v>
      </c>
      <c r="FP225" s="404">
        <v>0</v>
      </c>
      <c r="FQ225" s="404">
        <v>0</v>
      </c>
      <c r="FR225" s="404">
        <v>0</v>
      </c>
      <c r="FS225" s="404">
        <v>0</v>
      </c>
      <c r="FT225" s="404">
        <v>0</v>
      </c>
      <c r="FU225" s="404">
        <v>0</v>
      </c>
      <c r="FV225" s="404">
        <v>0</v>
      </c>
      <c r="FW225" s="404">
        <v>0</v>
      </c>
      <c r="FX225" s="404">
        <v>0</v>
      </c>
      <c r="FY225" s="404">
        <v>0</v>
      </c>
      <c r="FZ225" s="404">
        <v>0</v>
      </c>
      <c r="GA225" s="404">
        <v>0</v>
      </c>
      <c r="GB225" s="404">
        <v>0</v>
      </c>
      <c r="GC225" s="404">
        <v>0</v>
      </c>
      <c r="GD225" s="404">
        <v>0</v>
      </c>
      <c r="GE225" s="404">
        <v>0</v>
      </c>
      <c r="GF225" s="404">
        <v>0</v>
      </c>
      <c r="GG225" s="404">
        <v>0</v>
      </c>
      <c r="GH225" s="404">
        <v>0</v>
      </c>
      <c r="GI225" s="404">
        <v>0</v>
      </c>
      <c r="GJ225" s="404">
        <v>0</v>
      </c>
      <c r="GK225" s="404">
        <v>0</v>
      </c>
      <c r="GL225" s="404">
        <v>6539.6825396825398</v>
      </c>
      <c r="GM225" s="404">
        <v>6228.2690854119419</v>
      </c>
      <c r="GN225" s="404">
        <v>5931.6848432494689</v>
      </c>
      <c r="GO225" s="404">
        <v>5649.2236602375888</v>
      </c>
      <c r="GP225" s="404">
        <v>5380.2130097500858</v>
      </c>
      <c r="GQ225" s="404">
        <v>5124.0123902381756</v>
      </c>
      <c r="GR225" s="404">
        <v>4880.0118002268346</v>
      </c>
      <c r="GS225" s="404">
        <v>4647.6302859303187</v>
      </c>
      <c r="GT225" s="404">
        <v>4426.3145580288747</v>
      </c>
      <c r="GU225" s="404">
        <v>4215.5376743132138</v>
      </c>
      <c r="GV225" s="404">
        <v>4014.7977850602042</v>
      </c>
      <c r="GW225" s="404">
        <v>3823.6169381525747</v>
      </c>
      <c r="GX225" s="404">
        <v>3641.5399410976911</v>
      </c>
      <c r="GY225" s="404">
        <v>3468.1332772358951</v>
      </c>
      <c r="GZ225" s="404">
        <v>3302.9840735579955</v>
      </c>
      <c r="HA225" s="404">
        <v>3145.6991176742813</v>
      </c>
      <c r="HB225" s="404">
        <v>2995.9039215945536</v>
      </c>
      <c r="HC225" s="404">
        <v>2853.2418300900508</v>
      </c>
      <c r="HD225" s="404">
        <v>2717.3731715143344</v>
      </c>
      <c r="HE225" s="404">
        <v>2587.9744490612707</v>
      </c>
      <c r="HF225" s="404">
        <v>2464.7375705345439</v>
      </c>
      <c r="HG225" s="404">
        <v>2347.369114794803</v>
      </c>
      <c r="HH225" s="404">
        <v>2235.5896331379081</v>
      </c>
      <c r="HI225" s="404">
        <v>2129.132983940865</v>
      </c>
      <c r="HJ225" s="404">
        <v>2027.7456989912996</v>
      </c>
      <c r="HK225" s="404">
        <v>1931.1863799917139</v>
      </c>
      <c r="HL225" s="404">
        <v>1839.2251238016324</v>
      </c>
      <c r="HM225" s="404">
        <v>1751.6429750491734</v>
      </c>
      <c r="HN225" s="404">
        <v>1668.2314048087371</v>
      </c>
      <c r="HO225" s="404">
        <v>1588.7918141035586</v>
      </c>
      <c r="HP225" s="404">
        <v>1513.1350610510083</v>
      </c>
      <c r="HQ225" s="404">
        <v>1441.0810105247699</v>
      </c>
      <c r="HR225" s="404">
        <v>1372.4581052616857</v>
      </c>
      <c r="HS225" s="404">
        <v>1307.1029573920814</v>
      </c>
      <c r="HT225" s="404">
        <v>1244.85995942103</v>
      </c>
      <c r="HU225" s="404">
        <v>1185.5809137343142</v>
      </c>
      <c r="HV225" s="404">
        <v>1129.124679746966</v>
      </c>
      <c r="HW225" s="404">
        <v>1075.3568378542532</v>
      </c>
      <c r="HX225" s="404">
        <v>1024.1493693850032</v>
      </c>
      <c r="HY225" s="404">
        <v>975.38035179524104</v>
      </c>
      <c r="HZ225" s="404">
        <v>136568.61081545241</v>
      </c>
      <c r="IA225" s="404">
        <v>53022.579847069042</v>
      </c>
      <c r="IB225" s="408">
        <v>0.38824865780262929</v>
      </c>
      <c r="IC225" s="411"/>
    </row>
    <row r="226" spans="1:237" s="181" customFormat="1" ht="90" customHeight="1" x14ac:dyDescent="0.25">
      <c r="A226" s="224" t="s">
        <v>638</v>
      </c>
      <c r="B226" s="225" t="s">
        <v>639</v>
      </c>
      <c r="C226" s="225" t="s">
        <v>695</v>
      </c>
      <c r="D226" s="226">
        <v>7</v>
      </c>
      <c r="E226" s="225" t="s">
        <v>696</v>
      </c>
      <c r="F226" s="227" t="s">
        <v>697</v>
      </c>
      <c r="G226" s="227" t="s">
        <v>698</v>
      </c>
      <c r="H226" s="73" t="s">
        <v>77</v>
      </c>
      <c r="I226" s="227" t="s">
        <v>699</v>
      </c>
      <c r="J226" s="227">
        <v>5</v>
      </c>
      <c r="K226" s="227" t="s">
        <v>79</v>
      </c>
      <c r="L226" s="191">
        <v>3839</v>
      </c>
      <c r="M226" s="73" t="s">
        <v>700</v>
      </c>
      <c r="N226" s="73" t="s">
        <v>81</v>
      </c>
      <c r="O226" s="73" t="s">
        <v>106</v>
      </c>
      <c r="P226" s="73" t="s">
        <v>107</v>
      </c>
      <c r="Q226" s="112" t="s">
        <v>100</v>
      </c>
      <c r="R226" s="73" t="s">
        <v>108</v>
      </c>
      <c r="S226" s="73" t="s">
        <v>99</v>
      </c>
      <c r="T226" s="73" t="s">
        <v>645</v>
      </c>
      <c r="U226" s="73" t="s">
        <v>100</v>
      </c>
      <c r="V226" s="228">
        <v>1</v>
      </c>
      <c r="W226" s="229">
        <v>50000</v>
      </c>
      <c r="X226" s="229">
        <v>0</v>
      </c>
      <c r="Y226" s="229">
        <v>0</v>
      </c>
      <c r="Z226" s="229">
        <v>0</v>
      </c>
      <c r="AA226" s="229">
        <v>0</v>
      </c>
      <c r="AB226" s="229">
        <v>50000</v>
      </c>
      <c r="AC226" s="229">
        <v>0</v>
      </c>
      <c r="AD226" s="229">
        <v>0</v>
      </c>
      <c r="AE226" s="229">
        <v>0</v>
      </c>
      <c r="AF226" s="229">
        <v>0</v>
      </c>
      <c r="AG226" s="229">
        <v>0</v>
      </c>
      <c r="AH226" s="229">
        <v>0</v>
      </c>
      <c r="AI226" s="73" t="s">
        <v>88</v>
      </c>
      <c r="AJ226" s="229">
        <v>0</v>
      </c>
      <c r="AK226" s="229">
        <v>0</v>
      </c>
      <c r="AL226" s="229">
        <v>0</v>
      </c>
      <c r="AM226" s="229">
        <v>0</v>
      </c>
      <c r="AN226" s="229">
        <v>0</v>
      </c>
      <c r="AO226" s="229">
        <v>0</v>
      </c>
      <c r="AP226" s="229">
        <v>0</v>
      </c>
      <c r="AQ226" s="229">
        <v>0</v>
      </c>
      <c r="AR226" s="229">
        <v>0</v>
      </c>
      <c r="AS226" s="229">
        <v>0</v>
      </c>
      <c r="AT226" s="229">
        <v>0</v>
      </c>
      <c r="AU226" s="227" t="s">
        <v>701</v>
      </c>
      <c r="AV226" s="230">
        <v>1</v>
      </c>
      <c r="AW226" s="230">
        <v>0</v>
      </c>
      <c r="AX226" s="230" t="s">
        <v>3597</v>
      </c>
      <c r="AY226" s="141">
        <v>9</v>
      </c>
      <c r="AZ226" s="70">
        <v>1</v>
      </c>
      <c r="BA226" s="70">
        <v>1</v>
      </c>
      <c r="BB226" s="70">
        <v>1</v>
      </c>
      <c r="BC226" s="70">
        <v>1</v>
      </c>
      <c r="BD226" s="70">
        <v>1</v>
      </c>
      <c r="BE226" s="70">
        <v>1</v>
      </c>
      <c r="BF226" s="70">
        <v>1</v>
      </c>
      <c r="BG226" s="71">
        <v>0</v>
      </c>
      <c r="BH226" s="71">
        <v>1</v>
      </c>
      <c r="BI226" s="71">
        <v>0</v>
      </c>
      <c r="BJ226" s="71">
        <v>0</v>
      </c>
      <c r="BK226" s="71">
        <v>1</v>
      </c>
      <c r="BL226" s="70">
        <v>1</v>
      </c>
      <c r="BM226" s="70">
        <v>1</v>
      </c>
      <c r="BN226" s="70">
        <v>0</v>
      </c>
      <c r="BO226" s="70">
        <v>1</v>
      </c>
      <c r="BP226" s="403">
        <v>0</v>
      </c>
      <c r="BQ226" s="403">
        <v>0</v>
      </c>
      <c r="BR226" s="403">
        <v>0</v>
      </c>
      <c r="BS226" s="403">
        <v>50000</v>
      </c>
      <c r="BT226" s="403">
        <v>0</v>
      </c>
      <c r="BU226" s="403">
        <v>0</v>
      </c>
      <c r="BV226" s="403">
        <v>0</v>
      </c>
      <c r="BW226" s="403">
        <v>0</v>
      </c>
      <c r="BX226" s="403">
        <v>0</v>
      </c>
      <c r="BY226" s="403">
        <v>0</v>
      </c>
      <c r="BZ226" s="401">
        <v>0</v>
      </c>
      <c r="CA226" s="401">
        <v>0</v>
      </c>
      <c r="CB226" s="401">
        <v>0</v>
      </c>
      <c r="CC226" s="401">
        <v>0</v>
      </c>
      <c r="CD226" s="401">
        <v>0</v>
      </c>
      <c r="CE226" s="401">
        <v>0</v>
      </c>
      <c r="CF226" s="401">
        <v>0</v>
      </c>
      <c r="CG226" s="401">
        <v>0</v>
      </c>
      <c r="CH226" s="401">
        <v>0</v>
      </c>
      <c r="CI226" s="401">
        <v>0</v>
      </c>
      <c r="CJ226" s="401">
        <v>0</v>
      </c>
      <c r="CK226" s="401">
        <v>0</v>
      </c>
      <c r="CL226" s="401">
        <v>0</v>
      </c>
      <c r="CM226" s="401">
        <v>0</v>
      </c>
      <c r="CN226" s="401">
        <v>0</v>
      </c>
      <c r="CO226" s="401">
        <v>0</v>
      </c>
      <c r="CP226" s="401">
        <v>0</v>
      </c>
      <c r="CQ226" s="401">
        <v>0</v>
      </c>
      <c r="CR226" s="401">
        <v>0</v>
      </c>
      <c r="CS226" s="401">
        <v>0</v>
      </c>
      <c r="CT226" s="401">
        <v>0</v>
      </c>
      <c r="CU226" s="401">
        <v>0</v>
      </c>
      <c r="CV226" s="401">
        <v>0</v>
      </c>
      <c r="CW226" s="401">
        <v>0</v>
      </c>
      <c r="CX226" s="401">
        <v>0</v>
      </c>
      <c r="CY226" s="401">
        <v>0</v>
      </c>
      <c r="CZ226" s="401">
        <v>0</v>
      </c>
      <c r="DA226" s="401">
        <v>0</v>
      </c>
      <c r="DB226" s="401">
        <v>0</v>
      </c>
      <c r="DC226" s="401">
        <v>0</v>
      </c>
      <c r="DD226" s="401">
        <v>0</v>
      </c>
      <c r="DE226" s="401">
        <v>0</v>
      </c>
      <c r="DF226" s="401">
        <v>0</v>
      </c>
      <c r="DG226" s="403">
        <v>3839</v>
      </c>
      <c r="DH226" s="403">
        <v>3839</v>
      </c>
      <c r="DI226" s="403">
        <v>3839</v>
      </c>
      <c r="DJ226" s="403">
        <v>3839</v>
      </c>
      <c r="DK226" s="403">
        <v>3839</v>
      </c>
      <c r="DL226" s="403">
        <v>3839</v>
      </c>
      <c r="DM226" s="403">
        <v>3839</v>
      </c>
      <c r="DN226" s="403">
        <v>3839</v>
      </c>
      <c r="DO226" s="403">
        <v>3839</v>
      </c>
      <c r="DP226" s="403">
        <v>3839</v>
      </c>
      <c r="DQ226" s="403">
        <v>3839</v>
      </c>
      <c r="DR226" s="403">
        <v>3839</v>
      </c>
      <c r="DS226" s="403">
        <v>3839</v>
      </c>
      <c r="DT226" s="403">
        <v>3839</v>
      </c>
      <c r="DU226" s="403">
        <v>3839</v>
      </c>
      <c r="DV226" s="403">
        <v>3839</v>
      </c>
      <c r="DW226" s="403">
        <v>3839</v>
      </c>
      <c r="DX226" s="403">
        <v>3839</v>
      </c>
      <c r="DY226" s="403">
        <v>3839</v>
      </c>
      <c r="DZ226" s="403">
        <v>3839</v>
      </c>
      <c r="EA226" s="403">
        <v>3839</v>
      </c>
      <c r="EB226" s="403">
        <v>3839</v>
      </c>
      <c r="EC226" s="403">
        <v>3839</v>
      </c>
      <c r="ED226" s="403">
        <v>3839</v>
      </c>
      <c r="EE226" s="403">
        <v>3839</v>
      </c>
      <c r="EF226" s="403">
        <v>3839</v>
      </c>
      <c r="EG226" s="403">
        <v>3839</v>
      </c>
      <c r="EH226" s="403">
        <v>3839</v>
      </c>
      <c r="EI226" s="403">
        <v>3839</v>
      </c>
      <c r="EJ226" s="403">
        <v>3839</v>
      </c>
      <c r="EK226" s="403">
        <v>3839</v>
      </c>
      <c r="EL226" s="403">
        <v>3839</v>
      </c>
      <c r="EM226" s="403">
        <v>3839</v>
      </c>
      <c r="EN226" s="403">
        <v>3839</v>
      </c>
      <c r="EO226" s="403">
        <v>3839</v>
      </c>
      <c r="EP226" s="403">
        <v>3839</v>
      </c>
      <c r="EQ226" s="403">
        <v>3839</v>
      </c>
      <c r="ER226" s="403">
        <v>3839</v>
      </c>
      <c r="ES226" s="403">
        <v>3839</v>
      </c>
      <c r="ET226" s="403">
        <v>3839</v>
      </c>
      <c r="EU226" s="403">
        <v>3839</v>
      </c>
      <c r="EV226" s="403">
        <v>3839</v>
      </c>
      <c r="EW226" s="403">
        <v>3839</v>
      </c>
      <c r="EX226" s="404">
        <v>0</v>
      </c>
      <c r="EY226" s="404">
        <v>43191.879926573798</v>
      </c>
      <c r="EZ226" s="404">
        <v>0</v>
      </c>
      <c r="FA226" s="404">
        <v>0</v>
      </c>
      <c r="FB226" s="404">
        <v>0</v>
      </c>
      <c r="FC226" s="404">
        <v>0</v>
      </c>
      <c r="FD226" s="404">
        <v>0</v>
      </c>
      <c r="FE226" s="404">
        <v>0</v>
      </c>
      <c r="FF226" s="404">
        <v>0</v>
      </c>
      <c r="FG226" s="404">
        <v>0</v>
      </c>
      <c r="FH226" s="404">
        <v>0</v>
      </c>
      <c r="FI226" s="404">
        <v>0</v>
      </c>
      <c r="FJ226" s="404">
        <v>0</v>
      </c>
      <c r="FK226" s="404">
        <v>0</v>
      </c>
      <c r="FL226" s="404">
        <v>0</v>
      </c>
      <c r="FM226" s="404">
        <v>0</v>
      </c>
      <c r="FN226" s="404">
        <v>0</v>
      </c>
      <c r="FO226" s="404">
        <v>0</v>
      </c>
      <c r="FP226" s="404">
        <v>0</v>
      </c>
      <c r="FQ226" s="404">
        <v>0</v>
      </c>
      <c r="FR226" s="404">
        <v>0</v>
      </c>
      <c r="FS226" s="404">
        <v>0</v>
      </c>
      <c r="FT226" s="404">
        <v>0</v>
      </c>
      <c r="FU226" s="404">
        <v>0</v>
      </c>
      <c r="FV226" s="404">
        <v>0</v>
      </c>
      <c r="FW226" s="404">
        <v>0</v>
      </c>
      <c r="FX226" s="404">
        <v>0</v>
      </c>
      <c r="FY226" s="404">
        <v>0</v>
      </c>
      <c r="FZ226" s="404">
        <v>0</v>
      </c>
      <c r="GA226" s="404">
        <v>0</v>
      </c>
      <c r="GB226" s="404">
        <v>0</v>
      </c>
      <c r="GC226" s="404">
        <v>0</v>
      </c>
      <c r="GD226" s="404">
        <v>0</v>
      </c>
      <c r="GE226" s="404">
        <v>0</v>
      </c>
      <c r="GF226" s="404">
        <v>0</v>
      </c>
      <c r="GG226" s="404">
        <v>0</v>
      </c>
      <c r="GH226" s="404">
        <v>0</v>
      </c>
      <c r="GI226" s="404">
        <v>0</v>
      </c>
      <c r="GJ226" s="404">
        <v>0</v>
      </c>
      <c r="GK226" s="404">
        <v>0</v>
      </c>
      <c r="GL226" s="404">
        <v>3482.0861678004535</v>
      </c>
      <c r="GM226" s="404">
        <v>3316.2725407623361</v>
      </c>
      <c r="GN226" s="404">
        <v>3158.3548007260347</v>
      </c>
      <c r="GO226" s="404">
        <v>3007.9569530724139</v>
      </c>
      <c r="GP226" s="404">
        <v>2864.7209076880135</v>
      </c>
      <c r="GQ226" s="404">
        <v>2728.3056263695362</v>
      </c>
      <c r="GR226" s="404">
        <v>2598.3863108281303</v>
      </c>
      <c r="GS226" s="404">
        <v>2474.6536293601239</v>
      </c>
      <c r="GT226" s="404">
        <v>2356.8129803429752</v>
      </c>
      <c r="GU226" s="404">
        <v>2244.5837908028334</v>
      </c>
      <c r="GV226" s="404">
        <v>2137.6988483836508</v>
      </c>
      <c r="GW226" s="404">
        <v>2035.9036651272863</v>
      </c>
      <c r="GX226" s="404">
        <v>1938.9558715497969</v>
      </c>
      <c r="GY226" s="404">
        <v>1846.6246395712346</v>
      </c>
      <c r="GZ226" s="404">
        <v>1758.6901329249854</v>
      </c>
      <c r="HA226" s="404">
        <v>1674.9429837380812</v>
      </c>
      <c r="HB226" s="404">
        <v>1595.1837940362677</v>
      </c>
      <c r="HC226" s="404">
        <v>1519.2226609869217</v>
      </c>
      <c r="HD226" s="404">
        <v>1446.8787247494492</v>
      </c>
      <c r="HE226" s="404">
        <v>1377.9797378566184</v>
      </c>
      <c r="HF226" s="404">
        <v>1312.3616551015414</v>
      </c>
      <c r="HG226" s="404">
        <v>1249.8682429538487</v>
      </c>
      <c r="HH226" s="404">
        <v>1190.3507075750942</v>
      </c>
      <c r="HI226" s="404">
        <v>1133.6673405477086</v>
      </c>
      <c r="HJ226" s="404">
        <v>1079.6831814740083</v>
      </c>
      <c r="HK226" s="404">
        <v>1028.2696966419126</v>
      </c>
      <c r="HL226" s="404">
        <v>979.30447299229775</v>
      </c>
      <c r="HM226" s="404">
        <v>932.67092665933103</v>
      </c>
      <c r="HN226" s="404">
        <v>888.25802538983942</v>
      </c>
      <c r="HO226" s="404">
        <v>845.96002418079911</v>
      </c>
      <c r="HP226" s="404">
        <v>805.67621350552304</v>
      </c>
      <c r="HQ226" s="404">
        <v>767.31067952906949</v>
      </c>
      <c r="HR226" s="404">
        <v>730.77207574197098</v>
      </c>
      <c r="HS226" s="404">
        <v>695.97340546854366</v>
      </c>
      <c r="HT226" s="404">
        <v>662.83181473194645</v>
      </c>
      <c r="HU226" s="404">
        <v>631.26839498280606</v>
      </c>
      <c r="HV226" s="404">
        <v>601.20799522172024</v>
      </c>
      <c r="HW226" s="404">
        <v>572.57904306830483</v>
      </c>
      <c r="HX226" s="404">
        <v>545.31337435076659</v>
      </c>
      <c r="HY226" s="404">
        <v>519.34607081025388</v>
      </c>
      <c r="HZ226" s="404">
        <v>43191.879926573798</v>
      </c>
      <c r="IA226" s="404">
        <v>15829.391370049252</v>
      </c>
      <c r="IB226" s="408">
        <v>0.36648998369506536</v>
      </c>
      <c r="IC226" s="411"/>
    </row>
    <row r="227" spans="1:237" s="183" customFormat="1" ht="90" customHeight="1" x14ac:dyDescent="0.25">
      <c r="A227" s="270" t="s">
        <v>1891</v>
      </c>
      <c r="B227" s="108" t="s">
        <v>1892</v>
      </c>
      <c r="C227" s="108" t="s">
        <v>3522</v>
      </c>
      <c r="D227" s="129">
        <v>4</v>
      </c>
      <c r="E227" s="108" t="s">
        <v>1908</v>
      </c>
      <c r="F227" s="124" t="s">
        <v>1909</v>
      </c>
      <c r="G227" s="124" t="s">
        <v>1910</v>
      </c>
      <c r="H227" s="123" t="s">
        <v>1898</v>
      </c>
      <c r="I227" s="124"/>
      <c r="J227" s="124">
        <v>5</v>
      </c>
      <c r="K227" s="95" t="s">
        <v>206</v>
      </c>
      <c r="L227" s="142">
        <v>617.5</v>
      </c>
      <c r="M227" s="124" t="s">
        <v>1911</v>
      </c>
      <c r="N227" s="123" t="s">
        <v>147</v>
      </c>
      <c r="O227" s="123" t="s">
        <v>82</v>
      </c>
      <c r="P227" s="123" t="s">
        <v>280</v>
      </c>
      <c r="Q227" s="112" t="s">
        <v>100</v>
      </c>
      <c r="R227" s="123" t="s">
        <v>108</v>
      </c>
      <c r="S227" s="123" t="s">
        <v>99</v>
      </c>
      <c r="T227" s="123" t="s">
        <v>1633</v>
      </c>
      <c r="U227" s="123" t="s">
        <v>100</v>
      </c>
      <c r="V227" s="308">
        <v>1</v>
      </c>
      <c r="W227" s="309">
        <v>8000</v>
      </c>
      <c r="X227" s="297"/>
      <c r="Y227" s="297"/>
      <c r="Z227" s="297"/>
      <c r="AA227" s="309">
        <v>8000</v>
      </c>
      <c r="AB227" s="297"/>
      <c r="AC227" s="297"/>
      <c r="AD227" s="297"/>
      <c r="AE227" s="297"/>
      <c r="AF227" s="297"/>
      <c r="AG227" s="297"/>
      <c r="AH227" s="297"/>
      <c r="AI227" s="123"/>
      <c r="AJ227" s="297"/>
      <c r="AK227" s="297"/>
      <c r="AL227" s="297"/>
      <c r="AM227" s="297"/>
      <c r="AN227" s="297"/>
      <c r="AO227" s="297"/>
      <c r="AP227" s="297"/>
      <c r="AQ227" s="297"/>
      <c r="AR227" s="297"/>
      <c r="AS227" s="297"/>
      <c r="AT227" s="297"/>
      <c r="AU227" s="124"/>
      <c r="AV227" s="230">
        <v>1</v>
      </c>
      <c r="AW227" s="230">
        <v>0</v>
      </c>
      <c r="AX227" s="230" t="s">
        <v>3609</v>
      </c>
      <c r="AY227" s="141">
        <v>7</v>
      </c>
      <c r="AZ227" s="70">
        <v>1</v>
      </c>
      <c r="BA227" s="70">
        <v>1</v>
      </c>
      <c r="BB227" s="70">
        <v>1</v>
      </c>
      <c r="BC227" s="70">
        <v>1</v>
      </c>
      <c r="BD227" s="70">
        <v>1</v>
      </c>
      <c r="BE227" s="70">
        <v>0</v>
      </c>
      <c r="BF227" s="70">
        <v>0</v>
      </c>
      <c r="BG227" s="71">
        <v>0</v>
      </c>
      <c r="BH227" s="71">
        <v>1</v>
      </c>
      <c r="BI227" s="71">
        <v>0</v>
      </c>
      <c r="BJ227" s="71">
        <v>1</v>
      </c>
      <c r="BK227" s="71">
        <v>0</v>
      </c>
      <c r="BL227" s="70">
        <v>0</v>
      </c>
      <c r="BM227" s="70">
        <v>1</v>
      </c>
      <c r="BN227" s="70">
        <v>0</v>
      </c>
      <c r="BO227" s="70">
        <v>1</v>
      </c>
      <c r="BP227" s="403">
        <v>0</v>
      </c>
      <c r="BQ227" s="403">
        <v>0</v>
      </c>
      <c r="BR227" s="403">
        <v>8000</v>
      </c>
      <c r="BS227" s="403">
        <v>0</v>
      </c>
      <c r="BT227" s="403">
        <v>0</v>
      </c>
      <c r="BU227" s="403">
        <v>0</v>
      </c>
      <c r="BV227" s="403">
        <v>0</v>
      </c>
      <c r="BW227" s="403">
        <v>0</v>
      </c>
      <c r="BX227" s="403">
        <v>0</v>
      </c>
      <c r="BY227" s="403">
        <v>0</v>
      </c>
      <c r="BZ227" s="401">
        <v>0</v>
      </c>
      <c r="CA227" s="401">
        <v>0</v>
      </c>
      <c r="CB227" s="401">
        <v>0</v>
      </c>
      <c r="CC227" s="401">
        <v>0</v>
      </c>
      <c r="CD227" s="401">
        <v>0</v>
      </c>
      <c r="CE227" s="401">
        <v>0</v>
      </c>
      <c r="CF227" s="401">
        <v>0</v>
      </c>
      <c r="CG227" s="401">
        <v>0</v>
      </c>
      <c r="CH227" s="401">
        <v>0</v>
      </c>
      <c r="CI227" s="401">
        <v>0</v>
      </c>
      <c r="CJ227" s="401">
        <v>0</v>
      </c>
      <c r="CK227" s="401">
        <v>0</v>
      </c>
      <c r="CL227" s="401">
        <v>0</v>
      </c>
      <c r="CM227" s="401">
        <v>0</v>
      </c>
      <c r="CN227" s="401">
        <v>0</v>
      </c>
      <c r="CO227" s="401">
        <v>0</v>
      </c>
      <c r="CP227" s="401">
        <v>0</v>
      </c>
      <c r="CQ227" s="401">
        <v>0</v>
      </c>
      <c r="CR227" s="401">
        <v>0</v>
      </c>
      <c r="CS227" s="401">
        <v>0</v>
      </c>
      <c r="CT227" s="401">
        <v>0</v>
      </c>
      <c r="CU227" s="401">
        <v>0</v>
      </c>
      <c r="CV227" s="401">
        <v>0</v>
      </c>
      <c r="CW227" s="401">
        <v>0</v>
      </c>
      <c r="CX227" s="401">
        <v>0</v>
      </c>
      <c r="CY227" s="401">
        <v>0</v>
      </c>
      <c r="CZ227" s="401">
        <v>0</v>
      </c>
      <c r="DA227" s="401">
        <v>0</v>
      </c>
      <c r="DB227" s="401">
        <v>0</v>
      </c>
      <c r="DC227" s="401">
        <v>0</v>
      </c>
      <c r="DD227" s="401">
        <v>0</v>
      </c>
      <c r="DE227" s="401">
        <v>0</v>
      </c>
      <c r="DF227" s="401">
        <v>0</v>
      </c>
      <c r="DG227" s="403">
        <v>617.5</v>
      </c>
      <c r="DH227" s="403">
        <v>617.5</v>
      </c>
      <c r="DI227" s="403">
        <v>617.5</v>
      </c>
      <c r="DJ227" s="403">
        <v>617.5</v>
      </c>
      <c r="DK227" s="403">
        <v>617.5</v>
      </c>
      <c r="DL227" s="403">
        <v>617.5</v>
      </c>
      <c r="DM227" s="403">
        <v>617.5</v>
      </c>
      <c r="DN227" s="403">
        <v>617.5</v>
      </c>
      <c r="DO227" s="403">
        <v>617.5</v>
      </c>
      <c r="DP227" s="403">
        <v>617.5</v>
      </c>
      <c r="DQ227" s="403">
        <v>617.5</v>
      </c>
      <c r="DR227" s="403">
        <v>617.5</v>
      </c>
      <c r="DS227" s="403">
        <v>617.5</v>
      </c>
      <c r="DT227" s="403">
        <v>617.5</v>
      </c>
      <c r="DU227" s="403">
        <v>617.5</v>
      </c>
      <c r="DV227" s="403">
        <v>617.5</v>
      </c>
      <c r="DW227" s="403">
        <v>617.5</v>
      </c>
      <c r="DX227" s="403">
        <v>617.5</v>
      </c>
      <c r="DY227" s="403">
        <v>617.5</v>
      </c>
      <c r="DZ227" s="403">
        <v>617.5</v>
      </c>
      <c r="EA227" s="403">
        <v>617.5</v>
      </c>
      <c r="EB227" s="403">
        <v>617.5</v>
      </c>
      <c r="EC227" s="403">
        <v>617.5</v>
      </c>
      <c r="ED227" s="403">
        <v>617.5</v>
      </c>
      <c r="EE227" s="403">
        <v>617.5</v>
      </c>
      <c r="EF227" s="403">
        <v>617.5</v>
      </c>
      <c r="EG227" s="403">
        <v>617.5</v>
      </c>
      <c r="EH227" s="403">
        <v>617.5</v>
      </c>
      <c r="EI227" s="403">
        <v>617.5</v>
      </c>
      <c r="EJ227" s="403">
        <v>617.5</v>
      </c>
      <c r="EK227" s="403">
        <v>617.5</v>
      </c>
      <c r="EL227" s="403">
        <v>617.5</v>
      </c>
      <c r="EM227" s="403">
        <v>617.5</v>
      </c>
      <c r="EN227" s="403">
        <v>617.5</v>
      </c>
      <c r="EO227" s="403">
        <v>617.5</v>
      </c>
      <c r="EP227" s="403">
        <v>617.5</v>
      </c>
      <c r="EQ227" s="403">
        <v>617.5</v>
      </c>
      <c r="ER227" s="403">
        <v>617.5</v>
      </c>
      <c r="ES227" s="403">
        <v>617.5</v>
      </c>
      <c r="ET227" s="403">
        <v>617.5</v>
      </c>
      <c r="EU227" s="403">
        <v>617.5</v>
      </c>
      <c r="EV227" s="403">
        <v>617.5</v>
      </c>
      <c r="EW227" s="403">
        <v>617.5</v>
      </c>
      <c r="EX227" s="404">
        <v>7256.235827664399</v>
      </c>
      <c r="EY227" s="404">
        <v>0</v>
      </c>
      <c r="EZ227" s="404">
        <v>0</v>
      </c>
      <c r="FA227" s="404">
        <v>0</v>
      </c>
      <c r="FB227" s="404">
        <v>0</v>
      </c>
      <c r="FC227" s="404">
        <v>0</v>
      </c>
      <c r="FD227" s="404">
        <v>0</v>
      </c>
      <c r="FE227" s="404">
        <v>0</v>
      </c>
      <c r="FF227" s="404">
        <v>0</v>
      </c>
      <c r="FG227" s="404">
        <v>0</v>
      </c>
      <c r="FH227" s="404">
        <v>0</v>
      </c>
      <c r="FI227" s="404">
        <v>0</v>
      </c>
      <c r="FJ227" s="404">
        <v>0</v>
      </c>
      <c r="FK227" s="404">
        <v>0</v>
      </c>
      <c r="FL227" s="404">
        <v>0</v>
      </c>
      <c r="FM227" s="404">
        <v>0</v>
      </c>
      <c r="FN227" s="404">
        <v>0</v>
      </c>
      <c r="FO227" s="404">
        <v>0</v>
      </c>
      <c r="FP227" s="404">
        <v>0</v>
      </c>
      <c r="FQ227" s="404">
        <v>0</v>
      </c>
      <c r="FR227" s="404">
        <v>0</v>
      </c>
      <c r="FS227" s="404">
        <v>0</v>
      </c>
      <c r="FT227" s="404">
        <v>0</v>
      </c>
      <c r="FU227" s="404">
        <v>0</v>
      </c>
      <c r="FV227" s="404">
        <v>0</v>
      </c>
      <c r="FW227" s="404">
        <v>0</v>
      </c>
      <c r="FX227" s="404">
        <v>0</v>
      </c>
      <c r="FY227" s="404">
        <v>0</v>
      </c>
      <c r="FZ227" s="404">
        <v>0</v>
      </c>
      <c r="GA227" s="404">
        <v>0</v>
      </c>
      <c r="GB227" s="404">
        <v>0</v>
      </c>
      <c r="GC227" s="404">
        <v>0</v>
      </c>
      <c r="GD227" s="404">
        <v>0</v>
      </c>
      <c r="GE227" s="404">
        <v>0</v>
      </c>
      <c r="GF227" s="404">
        <v>0</v>
      </c>
      <c r="GG227" s="404">
        <v>0</v>
      </c>
      <c r="GH227" s="404">
        <v>0</v>
      </c>
      <c r="GI227" s="404">
        <v>0</v>
      </c>
      <c r="GJ227" s="404">
        <v>0</v>
      </c>
      <c r="GK227" s="404">
        <v>0</v>
      </c>
      <c r="GL227" s="404">
        <v>560.09070294784578</v>
      </c>
      <c r="GM227" s="404">
        <v>533.41971709318648</v>
      </c>
      <c r="GN227" s="404">
        <v>508.01877818398714</v>
      </c>
      <c r="GO227" s="404">
        <v>483.82740779427343</v>
      </c>
      <c r="GP227" s="404">
        <v>460.78800742311756</v>
      </c>
      <c r="GQ227" s="404">
        <v>438.84572135535001</v>
      </c>
      <c r="GR227" s="404">
        <v>417.94830605271432</v>
      </c>
      <c r="GS227" s="404">
        <v>398.04600576448979</v>
      </c>
      <c r="GT227" s="404">
        <v>379.09143406141885</v>
      </c>
      <c r="GU227" s="404">
        <v>361.03946101087507</v>
      </c>
      <c r="GV227" s="404">
        <v>343.84710572464297</v>
      </c>
      <c r="GW227" s="404">
        <v>327.47343402346945</v>
      </c>
      <c r="GX227" s="404">
        <v>311.87946097473286</v>
      </c>
      <c r="GY227" s="404">
        <v>297.02805807117409</v>
      </c>
      <c r="GZ227" s="404">
        <v>282.88386482968963</v>
      </c>
      <c r="HA227" s="404">
        <v>269.41320459970439</v>
      </c>
      <c r="HB227" s="404">
        <v>256.58400438067082</v>
      </c>
      <c r="HC227" s="404">
        <v>244.36571845778175</v>
      </c>
      <c r="HD227" s="404">
        <v>232.72925567407788</v>
      </c>
      <c r="HE227" s="404">
        <v>221.64691016578846</v>
      </c>
      <c r="HF227" s="404">
        <v>211.09229539598903</v>
      </c>
      <c r="HG227" s="404">
        <v>201.04028132951331</v>
      </c>
      <c r="HH227" s="404">
        <v>191.4669345995365</v>
      </c>
      <c r="HI227" s="404">
        <v>182.34946152336809</v>
      </c>
      <c r="HJ227" s="404">
        <v>173.66615383177913</v>
      </c>
      <c r="HK227" s="404">
        <v>165.39633698264677</v>
      </c>
      <c r="HL227" s="404">
        <v>157.5203209358541</v>
      </c>
      <c r="HM227" s="404">
        <v>150.01935327224197</v>
      </c>
      <c r="HN227" s="404">
        <v>142.87557454499239</v>
      </c>
      <c r="HO227" s="404">
        <v>136.07197575713556</v>
      </c>
      <c r="HP227" s="404">
        <v>129.59235786393864</v>
      </c>
      <c r="HQ227" s="404">
        <v>123.42129320375109</v>
      </c>
      <c r="HR227" s="404">
        <v>117.54408876547723</v>
      </c>
      <c r="HS227" s="404">
        <v>111.9467512052164</v>
      </c>
      <c r="HT227" s="404">
        <v>106.61595352877754</v>
      </c>
      <c r="HU227" s="404">
        <v>101.53900336074049</v>
      </c>
      <c r="HV227" s="404">
        <v>96.703812724514776</v>
      </c>
      <c r="HW227" s="404">
        <v>92.09886926144263</v>
      </c>
      <c r="HX227" s="404">
        <v>87.713208820421556</v>
      </c>
      <c r="HY227" s="404">
        <v>83.536389352782436</v>
      </c>
      <c r="HZ227" s="404">
        <v>7256.235827664399</v>
      </c>
      <c r="IA227" s="404">
        <v>2546.1446134424104</v>
      </c>
      <c r="IB227" s="408">
        <v>0.35089055454003221</v>
      </c>
      <c r="IC227" s="421"/>
    </row>
    <row r="228" spans="1:237" s="181" customFormat="1" ht="90" customHeight="1" x14ac:dyDescent="0.25">
      <c r="A228" s="161" t="s">
        <v>2265</v>
      </c>
      <c r="B228" s="150" t="s">
        <v>3213</v>
      </c>
      <c r="C228" s="150" t="s">
        <v>2144</v>
      </c>
      <c r="D228" s="148">
        <v>18</v>
      </c>
      <c r="E228" s="150" t="s">
        <v>3297</v>
      </c>
      <c r="F228" s="151" t="s">
        <v>3298</v>
      </c>
      <c r="G228" s="151" t="s">
        <v>3299</v>
      </c>
      <c r="H228" s="79" t="s">
        <v>77</v>
      </c>
      <c r="I228" s="221" t="s">
        <v>2584</v>
      </c>
      <c r="J228" s="151">
        <v>5</v>
      </c>
      <c r="K228" s="95" t="s">
        <v>206</v>
      </c>
      <c r="L228" s="111">
        <v>10680</v>
      </c>
      <c r="M228" s="214" t="s">
        <v>3300</v>
      </c>
      <c r="N228" s="79" t="s">
        <v>81</v>
      </c>
      <c r="O228" s="79" t="s">
        <v>82</v>
      </c>
      <c r="P228" s="79" t="s">
        <v>124</v>
      </c>
      <c r="Q228" s="112" t="s">
        <v>100</v>
      </c>
      <c r="R228" s="79" t="s">
        <v>108</v>
      </c>
      <c r="S228" s="79" t="s">
        <v>99</v>
      </c>
      <c r="T228" s="79" t="s">
        <v>3291</v>
      </c>
      <c r="U228" s="79" t="s">
        <v>100</v>
      </c>
      <c r="V228" s="81">
        <v>1</v>
      </c>
      <c r="W228" s="149">
        <v>151500</v>
      </c>
      <c r="X228" s="149">
        <v>0</v>
      </c>
      <c r="Y228" s="149">
        <v>0</v>
      </c>
      <c r="Z228" s="149">
        <v>0</v>
      </c>
      <c r="AA228" s="149">
        <v>0</v>
      </c>
      <c r="AB228" s="149">
        <v>60600</v>
      </c>
      <c r="AC228" s="149">
        <v>60600</v>
      </c>
      <c r="AD228" s="149">
        <v>30300</v>
      </c>
      <c r="AE228" s="149">
        <v>0</v>
      </c>
      <c r="AF228" s="149">
        <v>0</v>
      </c>
      <c r="AG228" s="149">
        <v>0</v>
      </c>
      <c r="AH228" s="149">
        <v>0</v>
      </c>
      <c r="AI228" s="79" t="s">
        <v>88</v>
      </c>
      <c r="AJ228" s="149">
        <v>0</v>
      </c>
      <c r="AK228" s="149">
        <v>0</v>
      </c>
      <c r="AL228" s="149">
        <v>0</v>
      </c>
      <c r="AM228" s="149">
        <v>0</v>
      </c>
      <c r="AN228" s="149">
        <v>0</v>
      </c>
      <c r="AO228" s="149">
        <v>0</v>
      </c>
      <c r="AP228" s="149">
        <v>0</v>
      </c>
      <c r="AQ228" s="149">
        <v>0</v>
      </c>
      <c r="AR228" s="149">
        <v>0</v>
      </c>
      <c r="AS228" s="149">
        <v>0</v>
      </c>
      <c r="AT228" s="149">
        <v>0</v>
      </c>
      <c r="AU228" s="151"/>
      <c r="AV228" s="230">
        <v>1</v>
      </c>
      <c r="AW228" s="230">
        <v>0</v>
      </c>
      <c r="AX228" s="230" t="s">
        <v>3608</v>
      </c>
      <c r="AY228" s="141">
        <v>9</v>
      </c>
      <c r="AZ228" s="70">
        <v>1</v>
      </c>
      <c r="BA228" s="70">
        <v>1</v>
      </c>
      <c r="BB228" s="70">
        <v>1</v>
      </c>
      <c r="BC228" s="70">
        <v>1</v>
      </c>
      <c r="BD228" s="70">
        <v>1</v>
      </c>
      <c r="BE228" s="70">
        <v>1</v>
      </c>
      <c r="BF228" s="70">
        <v>1</v>
      </c>
      <c r="BG228" s="71">
        <v>0</v>
      </c>
      <c r="BH228" s="71">
        <v>1</v>
      </c>
      <c r="BI228" s="71">
        <v>0</v>
      </c>
      <c r="BJ228" s="71">
        <v>0</v>
      </c>
      <c r="BK228" s="71">
        <v>1</v>
      </c>
      <c r="BL228" s="70">
        <v>1</v>
      </c>
      <c r="BM228" s="70">
        <v>1</v>
      </c>
      <c r="BN228" s="70">
        <v>0</v>
      </c>
      <c r="BO228" s="70">
        <v>1</v>
      </c>
      <c r="BP228" s="403">
        <v>0</v>
      </c>
      <c r="BQ228" s="403">
        <v>0</v>
      </c>
      <c r="BR228" s="403">
        <v>0</v>
      </c>
      <c r="BS228" s="403">
        <v>60600</v>
      </c>
      <c r="BT228" s="403">
        <v>60600</v>
      </c>
      <c r="BU228" s="403">
        <v>30300</v>
      </c>
      <c r="BV228" s="403">
        <v>0</v>
      </c>
      <c r="BW228" s="403">
        <v>0</v>
      </c>
      <c r="BX228" s="403">
        <v>0</v>
      </c>
      <c r="BY228" s="403">
        <v>0</v>
      </c>
      <c r="BZ228" s="401">
        <v>0</v>
      </c>
      <c r="CA228" s="401">
        <v>0</v>
      </c>
      <c r="CB228" s="401">
        <v>0</v>
      </c>
      <c r="CC228" s="401">
        <v>0</v>
      </c>
      <c r="CD228" s="401">
        <v>0</v>
      </c>
      <c r="CE228" s="401">
        <v>0</v>
      </c>
      <c r="CF228" s="401">
        <v>0</v>
      </c>
      <c r="CG228" s="401">
        <v>0</v>
      </c>
      <c r="CH228" s="401">
        <v>0</v>
      </c>
      <c r="CI228" s="401">
        <v>0</v>
      </c>
      <c r="CJ228" s="401">
        <v>0</v>
      </c>
      <c r="CK228" s="401">
        <v>0</v>
      </c>
      <c r="CL228" s="401">
        <v>0</v>
      </c>
      <c r="CM228" s="401">
        <v>0</v>
      </c>
      <c r="CN228" s="401">
        <v>0</v>
      </c>
      <c r="CO228" s="401">
        <v>0</v>
      </c>
      <c r="CP228" s="401">
        <v>0</v>
      </c>
      <c r="CQ228" s="401">
        <v>0</v>
      </c>
      <c r="CR228" s="401">
        <v>0</v>
      </c>
      <c r="CS228" s="401">
        <v>0</v>
      </c>
      <c r="CT228" s="401">
        <v>0</v>
      </c>
      <c r="CU228" s="401">
        <v>0</v>
      </c>
      <c r="CV228" s="401">
        <v>0</v>
      </c>
      <c r="CW228" s="401">
        <v>0</v>
      </c>
      <c r="CX228" s="401">
        <v>0</v>
      </c>
      <c r="CY228" s="401">
        <v>0</v>
      </c>
      <c r="CZ228" s="401">
        <v>0</v>
      </c>
      <c r="DA228" s="401">
        <v>0</v>
      </c>
      <c r="DB228" s="401">
        <v>0</v>
      </c>
      <c r="DC228" s="401">
        <v>0</v>
      </c>
      <c r="DD228" s="401">
        <v>0</v>
      </c>
      <c r="DE228" s="401">
        <v>0</v>
      </c>
      <c r="DF228" s="401">
        <v>0</v>
      </c>
      <c r="DG228" s="403">
        <v>10680</v>
      </c>
      <c r="DH228" s="403">
        <v>10680</v>
      </c>
      <c r="DI228" s="403">
        <v>10680</v>
      </c>
      <c r="DJ228" s="403">
        <v>10680</v>
      </c>
      <c r="DK228" s="403">
        <v>10680</v>
      </c>
      <c r="DL228" s="403">
        <v>10680</v>
      </c>
      <c r="DM228" s="403">
        <v>10680</v>
      </c>
      <c r="DN228" s="403">
        <v>10680</v>
      </c>
      <c r="DO228" s="403">
        <v>10680</v>
      </c>
      <c r="DP228" s="403">
        <v>10680</v>
      </c>
      <c r="DQ228" s="403">
        <v>10680</v>
      </c>
      <c r="DR228" s="403">
        <v>10680</v>
      </c>
      <c r="DS228" s="403">
        <v>10680</v>
      </c>
      <c r="DT228" s="403">
        <v>10680</v>
      </c>
      <c r="DU228" s="403">
        <v>10680</v>
      </c>
      <c r="DV228" s="403">
        <v>10680</v>
      </c>
      <c r="DW228" s="403">
        <v>10680</v>
      </c>
      <c r="DX228" s="403">
        <v>10680</v>
      </c>
      <c r="DY228" s="403">
        <v>10680</v>
      </c>
      <c r="DZ228" s="403">
        <v>10680</v>
      </c>
      <c r="EA228" s="403">
        <v>10680</v>
      </c>
      <c r="EB228" s="403">
        <v>10680</v>
      </c>
      <c r="EC228" s="403">
        <v>10680</v>
      </c>
      <c r="ED228" s="403">
        <v>10680</v>
      </c>
      <c r="EE228" s="403">
        <v>10680</v>
      </c>
      <c r="EF228" s="403">
        <v>10680</v>
      </c>
      <c r="EG228" s="403">
        <v>10680</v>
      </c>
      <c r="EH228" s="403">
        <v>10680</v>
      </c>
      <c r="EI228" s="403">
        <v>10680</v>
      </c>
      <c r="EJ228" s="403">
        <v>10680</v>
      </c>
      <c r="EK228" s="403">
        <v>10680</v>
      </c>
      <c r="EL228" s="403">
        <v>10680</v>
      </c>
      <c r="EM228" s="403">
        <v>10680</v>
      </c>
      <c r="EN228" s="403">
        <v>10680</v>
      </c>
      <c r="EO228" s="403">
        <v>10680</v>
      </c>
      <c r="EP228" s="403">
        <v>10680</v>
      </c>
      <c r="EQ228" s="403">
        <v>10680</v>
      </c>
      <c r="ER228" s="403">
        <v>10680</v>
      </c>
      <c r="ES228" s="403">
        <v>10680</v>
      </c>
      <c r="ET228" s="403">
        <v>10680</v>
      </c>
      <c r="EU228" s="403">
        <v>10680</v>
      </c>
      <c r="EV228" s="403">
        <v>10680</v>
      </c>
      <c r="EW228" s="403">
        <v>10680</v>
      </c>
      <c r="EX228" s="404">
        <v>0</v>
      </c>
      <c r="EY228" s="404">
        <v>52348.558471007447</v>
      </c>
      <c r="EZ228" s="404">
        <v>49855.769972388051</v>
      </c>
      <c r="FA228" s="404">
        <v>23740.842843994305</v>
      </c>
      <c r="FB228" s="404">
        <v>0</v>
      </c>
      <c r="FC228" s="404">
        <v>0</v>
      </c>
      <c r="FD228" s="404">
        <v>0</v>
      </c>
      <c r="FE228" s="404">
        <v>0</v>
      </c>
      <c r="FF228" s="404">
        <v>0</v>
      </c>
      <c r="FG228" s="404">
        <v>0</v>
      </c>
      <c r="FH228" s="404">
        <v>0</v>
      </c>
      <c r="FI228" s="404">
        <v>0</v>
      </c>
      <c r="FJ228" s="404">
        <v>0</v>
      </c>
      <c r="FK228" s="404">
        <v>0</v>
      </c>
      <c r="FL228" s="404">
        <v>0</v>
      </c>
      <c r="FM228" s="404">
        <v>0</v>
      </c>
      <c r="FN228" s="404">
        <v>0</v>
      </c>
      <c r="FO228" s="404">
        <v>0</v>
      </c>
      <c r="FP228" s="404">
        <v>0</v>
      </c>
      <c r="FQ228" s="404">
        <v>0</v>
      </c>
      <c r="FR228" s="404">
        <v>0</v>
      </c>
      <c r="FS228" s="404">
        <v>0</v>
      </c>
      <c r="FT228" s="404">
        <v>0</v>
      </c>
      <c r="FU228" s="404">
        <v>0</v>
      </c>
      <c r="FV228" s="404">
        <v>0</v>
      </c>
      <c r="FW228" s="404">
        <v>0</v>
      </c>
      <c r="FX228" s="404">
        <v>0</v>
      </c>
      <c r="FY228" s="404">
        <v>0</v>
      </c>
      <c r="FZ228" s="404">
        <v>0</v>
      </c>
      <c r="GA228" s="404">
        <v>0</v>
      </c>
      <c r="GB228" s="404">
        <v>0</v>
      </c>
      <c r="GC228" s="404">
        <v>0</v>
      </c>
      <c r="GD228" s="404">
        <v>0</v>
      </c>
      <c r="GE228" s="404">
        <v>0</v>
      </c>
      <c r="GF228" s="404">
        <v>0</v>
      </c>
      <c r="GG228" s="404">
        <v>0</v>
      </c>
      <c r="GH228" s="404">
        <v>0</v>
      </c>
      <c r="GI228" s="404">
        <v>0</v>
      </c>
      <c r="GJ228" s="404">
        <v>0</v>
      </c>
      <c r="GK228" s="404">
        <v>0</v>
      </c>
      <c r="GL228" s="404">
        <v>9687.074829931973</v>
      </c>
      <c r="GM228" s="404">
        <v>9225.7855523161634</v>
      </c>
      <c r="GN228" s="404">
        <v>8786.4624307772992</v>
      </c>
      <c r="GO228" s="404">
        <v>8368.0594578831424</v>
      </c>
      <c r="GP228" s="404">
        <v>7969.5804360791835</v>
      </c>
      <c r="GQ228" s="404">
        <v>7590.0766057896972</v>
      </c>
      <c r="GR228" s="404">
        <v>7228.6443864663788</v>
      </c>
      <c r="GS228" s="404">
        <v>6884.4232252060747</v>
      </c>
      <c r="GT228" s="404">
        <v>6556.5935478153096</v>
      </c>
      <c r="GU228" s="404">
        <v>6244.3748074431514</v>
      </c>
      <c r="GV228" s="404">
        <v>5947.0236261363352</v>
      </c>
      <c r="GW228" s="404">
        <v>5663.8320248917471</v>
      </c>
      <c r="GX228" s="404">
        <v>5394.1257379921417</v>
      </c>
      <c r="GY228" s="404">
        <v>5137.2626076115612</v>
      </c>
      <c r="GZ228" s="404">
        <v>4892.631054868154</v>
      </c>
      <c r="HA228" s="404">
        <v>4659.6486236839555</v>
      </c>
      <c r="HB228" s="404">
        <v>4437.7605939847199</v>
      </c>
      <c r="HC228" s="404">
        <v>4226.4386609378289</v>
      </c>
      <c r="HD228" s="404">
        <v>4025.1796770836463</v>
      </c>
      <c r="HE228" s="404">
        <v>3833.5044543653776</v>
      </c>
      <c r="HF228" s="404">
        <v>3650.9566232051216</v>
      </c>
      <c r="HG228" s="404">
        <v>3477.1015459096388</v>
      </c>
      <c r="HH228" s="404">
        <v>3311.5252818187041</v>
      </c>
      <c r="HI228" s="404">
        <v>3153.8336017320994</v>
      </c>
      <c r="HJ228" s="404">
        <v>3003.6510492686657</v>
      </c>
      <c r="HK228" s="404">
        <v>2860.6200469225387</v>
      </c>
      <c r="HL228" s="404">
        <v>2724.4000446881323</v>
      </c>
      <c r="HM228" s="404">
        <v>2594.6667092267921</v>
      </c>
      <c r="HN228" s="404">
        <v>2471.1111516445649</v>
      </c>
      <c r="HO228" s="404">
        <v>2353.4391920424418</v>
      </c>
      <c r="HP228" s="404">
        <v>2241.3706590880402</v>
      </c>
      <c r="HQ228" s="404">
        <v>2134.6387229409906</v>
      </c>
      <c r="HR228" s="404">
        <v>2032.9892599438006</v>
      </c>
      <c r="HS228" s="404">
        <v>1936.180247565524</v>
      </c>
      <c r="HT228" s="404">
        <v>1843.9811881576422</v>
      </c>
      <c r="HU228" s="404">
        <v>1756.1725601501353</v>
      </c>
      <c r="HV228" s="404">
        <v>1672.5452953810816</v>
      </c>
      <c r="HW228" s="404">
        <v>1592.9002813153154</v>
      </c>
      <c r="HX228" s="404">
        <v>1517.0478869669673</v>
      </c>
      <c r="HY228" s="404">
        <v>1444.8075113971115</v>
      </c>
      <c r="HZ228" s="404">
        <v>125945.17128738981</v>
      </c>
      <c r="IA228" s="404">
        <v>44036.962706987761</v>
      </c>
      <c r="IB228" s="408">
        <v>0.34965185450819214</v>
      </c>
      <c r="IC228" s="411"/>
    </row>
    <row r="229" spans="1:237" s="181" customFormat="1" ht="90" customHeight="1" x14ac:dyDescent="0.25">
      <c r="A229" s="233" t="s">
        <v>336</v>
      </c>
      <c r="B229" s="234" t="s">
        <v>337</v>
      </c>
      <c r="C229" s="234" t="s">
        <v>401</v>
      </c>
      <c r="D229" s="235">
        <v>3</v>
      </c>
      <c r="E229" s="234" t="s">
        <v>402</v>
      </c>
      <c r="F229" s="236" t="s">
        <v>403</v>
      </c>
      <c r="G229" s="236" t="s">
        <v>404</v>
      </c>
      <c r="H229" s="13" t="s">
        <v>77</v>
      </c>
      <c r="I229" s="236" t="s">
        <v>405</v>
      </c>
      <c r="J229" s="236">
        <v>5</v>
      </c>
      <c r="K229" s="227" t="s">
        <v>79</v>
      </c>
      <c r="L229" s="77">
        <v>2500</v>
      </c>
      <c r="M229" s="237" t="s">
        <v>406</v>
      </c>
      <c r="N229" s="13" t="s">
        <v>147</v>
      </c>
      <c r="O229" s="73" t="s">
        <v>106</v>
      </c>
      <c r="P229" s="13" t="s">
        <v>293</v>
      </c>
      <c r="Q229" s="112" t="s">
        <v>100</v>
      </c>
      <c r="R229" s="13" t="s">
        <v>108</v>
      </c>
      <c r="S229" s="13" t="s">
        <v>99</v>
      </c>
      <c r="T229" s="72" t="s">
        <v>407</v>
      </c>
      <c r="U229" s="13" t="s">
        <v>100</v>
      </c>
      <c r="V229" s="196">
        <v>1</v>
      </c>
      <c r="W229" s="239">
        <v>34000</v>
      </c>
      <c r="X229" s="239">
        <v>2000</v>
      </c>
      <c r="Y229" s="239"/>
      <c r="Z229" s="239">
        <v>0</v>
      </c>
      <c r="AA229" s="239">
        <v>34000</v>
      </c>
      <c r="AB229" s="239">
        <v>0</v>
      </c>
      <c r="AC229" s="239">
        <v>0</v>
      </c>
      <c r="AD229" s="239">
        <v>0</v>
      </c>
      <c r="AE229" s="239">
        <v>0</v>
      </c>
      <c r="AF229" s="239">
        <v>0</v>
      </c>
      <c r="AG229" s="239">
        <v>0</v>
      </c>
      <c r="AH229" s="239">
        <v>0</v>
      </c>
      <c r="AI229" s="14" t="s">
        <v>88</v>
      </c>
      <c r="AJ229" s="239">
        <v>0</v>
      </c>
      <c r="AK229" s="239">
        <v>0</v>
      </c>
      <c r="AL229" s="239">
        <v>0</v>
      </c>
      <c r="AM229" s="239">
        <v>0</v>
      </c>
      <c r="AN229" s="239">
        <v>0</v>
      </c>
      <c r="AO229" s="239">
        <v>0</v>
      </c>
      <c r="AP229" s="239">
        <v>0</v>
      </c>
      <c r="AQ229" s="239">
        <v>0</v>
      </c>
      <c r="AR229" s="239">
        <v>0</v>
      </c>
      <c r="AS229" s="239">
        <v>0</v>
      </c>
      <c r="AT229" s="239">
        <v>0</v>
      </c>
      <c r="AU229" s="236"/>
      <c r="AV229" s="230">
        <v>1</v>
      </c>
      <c r="AW229" s="230">
        <v>0</v>
      </c>
      <c r="AX229" s="230" t="s">
        <v>3601</v>
      </c>
      <c r="AY229" s="141">
        <v>8</v>
      </c>
      <c r="AZ229" s="70">
        <v>1</v>
      </c>
      <c r="BA229" s="70">
        <v>1</v>
      </c>
      <c r="BB229" s="70">
        <v>0</v>
      </c>
      <c r="BC229" s="70">
        <v>1</v>
      </c>
      <c r="BD229" s="70">
        <v>1</v>
      </c>
      <c r="BE229" s="70">
        <v>1</v>
      </c>
      <c r="BF229" s="70">
        <v>1</v>
      </c>
      <c r="BG229" s="71">
        <v>0</v>
      </c>
      <c r="BH229" s="71">
        <v>1</v>
      </c>
      <c r="BI229" s="71">
        <v>0</v>
      </c>
      <c r="BJ229" s="71">
        <v>1</v>
      </c>
      <c r="BK229" s="71">
        <v>0</v>
      </c>
      <c r="BL229" s="70">
        <v>1</v>
      </c>
      <c r="BM229" s="70">
        <v>1</v>
      </c>
      <c r="BN229" s="70">
        <v>0</v>
      </c>
      <c r="BO229" s="70">
        <v>1</v>
      </c>
      <c r="BP229" s="403">
        <v>0</v>
      </c>
      <c r="BQ229" s="403">
        <v>0</v>
      </c>
      <c r="BR229" s="403">
        <v>34000</v>
      </c>
      <c r="BS229" s="403">
        <v>0</v>
      </c>
      <c r="BT229" s="403">
        <v>0</v>
      </c>
      <c r="BU229" s="403">
        <v>0</v>
      </c>
      <c r="BV229" s="403">
        <v>0</v>
      </c>
      <c r="BW229" s="403">
        <v>0</v>
      </c>
      <c r="BX229" s="403">
        <v>0</v>
      </c>
      <c r="BY229" s="403">
        <v>0</v>
      </c>
      <c r="BZ229" s="401">
        <v>0</v>
      </c>
      <c r="CA229" s="401">
        <v>0</v>
      </c>
      <c r="CB229" s="401">
        <v>0</v>
      </c>
      <c r="CC229" s="401">
        <v>0</v>
      </c>
      <c r="CD229" s="401">
        <v>0</v>
      </c>
      <c r="CE229" s="401">
        <v>0</v>
      </c>
      <c r="CF229" s="401">
        <v>0</v>
      </c>
      <c r="CG229" s="401">
        <v>0</v>
      </c>
      <c r="CH229" s="401">
        <v>0</v>
      </c>
      <c r="CI229" s="401">
        <v>0</v>
      </c>
      <c r="CJ229" s="401">
        <v>0</v>
      </c>
      <c r="CK229" s="401">
        <v>0</v>
      </c>
      <c r="CL229" s="401">
        <v>0</v>
      </c>
      <c r="CM229" s="401">
        <v>0</v>
      </c>
      <c r="CN229" s="401">
        <v>0</v>
      </c>
      <c r="CO229" s="401">
        <v>0</v>
      </c>
      <c r="CP229" s="401">
        <v>0</v>
      </c>
      <c r="CQ229" s="401">
        <v>0</v>
      </c>
      <c r="CR229" s="401">
        <v>0</v>
      </c>
      <c r="CS229" s="401">
        <v>0</v>
      </c>
      <c r="CT229" s="401">
        <v>0</v>
      </c>
      <c r="CU229" s="401">
        <v>0</v>
      </c>
      <c r="CV229" s="401">
        <v>0</v>
      </c>
      <c r="CW229" s="401">
        <v>0</v>
      </c>
      <c r="CX229" s="401">
        <v>0</v>
      </c>
      <c r="CY229" s="401">
        <v>0</v>
      </c>
      <c r="CZ229" s="401">
        <v>0</v>
      </c>
      <c r="DA229" s="401">
        <v>0</v>
      </c>
      <c r="DB229" s="401">
        <v>0</v>
      </c>
      <c r="DC229" s="401">
        <v>0</v>
      </c>
      <c r="DD229" s="401">
        <v>0</v>
      </c>
      <c r="DE229" s="401">
        <v>0</v>
      </c>
      <c r="DF229" s="401">
        <v>0</v>
      </c>
      <c r="DG229" s="403">
        <v>2500</v>
      </c>
      <c r="DH229" s="403">
        <v>2500</v>
      </c>
      <c r="DI229" s="403">
        <v>2500</v>
      </c>
      <c r="DJ229" s="403">
        <v>2500</v>
      </c>
      <c r="DK229" s="403">
        <v>2500</v>
      </c>
      <c r="DL229" s="403">
        <v>2500</v>
      </c>
      <c r="DM229" s="403">
        <v>2500</v>
      </c>
      <c r="DN229" s="403">
        <v>2500</v>
      </c>
      <c r="DO229" s="403">
        <v>2500</v>
      </c>
      <c r="DP229" s="403">
        <v>2500</v>
      </c>
      <c r="DQ229" s="403">
        <v>2500</v>
      </c>
      <c r="DR229" s="403">
        <v>2500</v>
      </c>
      <c r="DS229" s="403">
        <v>2500</v>
      </c>
      <c r="DT229" s="403">
        <v>2500</v>
      </c>
      <c r="DU229" s="403">
        <v>2500</v>
      </c>
      <c r="DV229" s="403">
        <v>2500</v>
      </c>
      <c r="DW229" s="403">
        <v>2500</v>
      </c>
      <c r="DX229" s="403">
        <v>2500</v>
      </c>
      <c r="DY229" s="403">
        <v>2500</v>
      </c>
      <c r="DZ229" s="403">
        <v>2500</v>
      </c>
      <c r="EA229" s="403">
        <v>2500</v>
      </c>
      <c r="EB229" s="403">
        <v>2500</v>
      </c>
      <c r="EC229" s="403">
        <v>2500</v>
      </c>
      <c r="ED229" s="403">
        <v>2500</v>
      </c>
      <c r="EE229" s="403">
        <v>2500</v>
      </c>
      <c r="EF229" s="403">
        <v>2500</v>
      </c>
      <c r="EG229" s="403">
        <v>2500</v>
      </c>
      <c r="EH229" s="403">
        <v>2500</v>
      </c>
      <c r="EI229" s="403">
        <v>2500</v>
      </c>
      <c r="EJ229" s="403">
        <v>2500</v>
      </c>
      <c r="EK229" s="403">
        <v>2500</v>
      </c>
      <c r="EL229" s="403">
        <v>2500</v>
      </c>
      <c r="EM229" s="403">
        <v>2500</v>
      </c>
      <c r="EN229" s="403">
        <v>2500</v>
      </c>
      <c r="EO229" s="403">
        <v>2500</v>
      </c>
      <c r="EP229" s="403">
        <v>2500</v>
      </c>
      <c r="EQ229" s="403">
        <v>2500</v>
      </c>
      <c r="ER229" s="403">
        <v>2500</v>
      </c>
      <c r="ES229" s="403">
        <v>2500</v>
      </c>
      <c r="ET229" s="403">
        <v>2500</v>
      </c>
      <c r="EU229" s="403">
        <v>2500</v>
      </c>
      <c r="EV229" s="403">
        <v>2500</v>
      </c>
      <c r="EW229" s="403">
        <v>2500</v>
      </c>
      <c r="EX229" s="404">
        <v>30839.002267573695</v>
      </c>
      <c r="EY229" s="404">
        <v>0</v>
      </c>
      <c r="EZ229" s="404">
        <v>0</v>
      </c>
      <c r="FA229" s="404">
        <v>0</v>
      </c>
      <c r="FB229" s="404">
        <v>0</v>
      </c>
      <c r="FC229" s="404">
        <v>0</v>
      </c>
      <c r="FD229" s="404">
        <v>0</v>
      </c>
      <c r="FE229" s="404">
        <v>0</v>
      </c>
      <c r="FF229" s="404">
        <v>0</v>
      </c>
      <c r="FG229" s="404">
        <v>0</v>
      </c>
      <c r="FH229" s="404">
        <v>0</v>
      </c>
      <c r="FI229" s="404">
        <v>0</v>
      </c>
      <c r="FJ229" s="404">
        <v>0</v>
      </c>
      <c r="FK229" s="404">
        <v>0</v>
      </c>
      <c r="FL229" s="404">
        <v>0</v>
      </c>
      <c r="FM229" s="404">
        <v>0</v>
      </c>
      <c r="FN229" s="404">
        <v>0</v>
      </c>
      <c r="FO229" s="404">
        <v>0</v>
      </c>
      <c r="FP229" s="404">
        <v>0</v>
      </c>
      <c r="FQ229" s="404">
        <v>0</v>
      </c>
      <c r="FR229" s="404">
        <v>0</v>
      </c>
      <c r="FS229" s="404">
        <v>0</v>
      </c>
      <c r="FT229" s="404">
        <v>0</v>
      </c>
      <c r="FU229" s="404">
        <v>0</v>
      </c>
      <c r="FV229" s="404">
        <v>0</v>
      </c>
      <c r="FW229" s="404">
        <v>0</v>
      </c>
      <c r="FX229" s="404">
        <v>0</v>
      </c>
      <c r="FY229" s="404">
        <v>0</v>
      </c>
      <c r="FZ229" s="404">
        <v>0</v>
      </c>
      <c r="GA229" s="404">
        <v>0</v>
      </c>
      <c r="GB229" s="404">
        <v>0</v>
      </c>
      <c r="GC229" s="404">
        <v>0</v>
      </c>
      <c r="GD229" s="404">
        <v>0</v>
      </c>
      <c r="GE229" s="404">
        <v>0</v>
      </c>
      <c r="GF229" s="404">
        <v>0</v>
      </c>
      <c r="GG229" s="404">
        <v>0</v>
      </c>
      <c r="GH229" s="404">
        <v>0</v>
      </c>
      <c r="GI229" s="404">
        <v>0</v>
      </c>
      <c r="GJ229" s="404">
        <v>0</v>
      </c>
      <c r="GK229" s="404">
        <v>0</v>
      </c>
      <c r="GL229" s="404">
        <v>2267.5736961451248</v>
      </c>
      <c r="GM229" s="404">
        <v>2159.5939963286901</v>
      </c>
      <c r="GN229" s="404">
        <v>2056.756186979705</v>
      </c>
      <c r="GO229" s="404">
        <v>1958.8154161711473</v>
      </c>
      <c r="GP229" s="404">
        <v>1865.5384915915693</v>
      </c>
      <c r="GQ229" s="404">
        <v>1776.7033253253037</v>
      </c>
      <c r="GR229" s="404">
        <v>1692.0984050717179</v>
      </c>
      <c r="GS229" s="404">
        <v>1611.5222905444932</v>
      </c>
      <c r="GT229" s="404">
        <v>1534.7831338518984</v>
      </c>
      <c r="GU229" s="404">
        <v>1461.6982227160936</v>
      </c>
      <c r="GV229" s="404">
        <v>1392.0935454438988</v>
      </c>
      <c r="GW229" s="404">
        <v>1325.8033766132367</v>
      </c>
      <c r="GX229" s="404">
        <v>1262.6698824887972</v>
      </c>
      <c r="GY229" s="404">
        <v>1202.5427452274255</v>
      </c>
      <c r="GZ229" s="404">
        <v>1145.2788049785006</v>
      </c>
      <c r="HA229" s="404">
        <v>1090.7417190271433</v>
      </c>
      <c r="HB229" s="404">
        <v>1038.8016371687079</v>
      </c>
      <c r="HC229" s="404">
        <v>989.33489254162657</v>
      </c>
      <c r="HD229" s="404">
        <v>942.22370718250147</v>
      </c>
      <c r="HE229" s="404">
        <v>897.35591160238243</v>
      </c>
      <c r="HF229" s="404">
        <v>854.62467771655474</v>
      </c>
      <c r="HG229" s="404">
        <v>813.92826449195672</v>
      </c>
      <c r="HH229" s="404">
        <v>775.1697757066255</v>
      </c>
      <c r="HI229" s="404">
        <v>738.25692924440523</v>
      </c>
      <c r="HJ229" s="404">
        <v>703.10183737562409</v>
      </c>
      <c r="HK229" s="404">
        <v>669.62079750059422</v>
      </c>
      <c r="HL229" s="404">
        <v>637.7340928577089</v>
      </c>
      <c r="HM229" s="404">
        <v>607.36580272162746</v>
      </c>
      <c r="HN229" s="404">
        <v>578.44362163964536</v>
      </c>
      <c r="HO229" s="404">
        <v>550.89868727585247</v>
      </c>
      <c r="HP229" s="404">
        <v>524.66541645319285</v>
      </c>
      <c r="HQ229" s="404">
        <v>499.68134900304085</v>
      </c>
      <c r="HR229" s="404">
        <v>475.8869990505151</v>
      </c>
      <c r="HS229" s="404">
        <v>453.22571338144292</v>
      </c>
      <c r="HT229" s="404">
        <v>431.64353655375521</v>
      </c>
      <c r="HU229" s="404">
        <v>411.08908243214779</v>
      </c>
      <c r="HV229" s="404">
        <v>391.5134118401408</v>
      </c>
      <c r="HW229" s="404">
        <v>372.86991603822923</v>
      </c>
      <c r="HX229" s="404">
        <v>355.11420575069457</v>
      </c>
      <c r="HY229" s="404">
        <v>338.20400547685193</v>
      </c>
      <c r="HZ229" s="404">
        <v>30839.002267573695</v>
      </c>
      <c r="IA229" s="404">
        <v>10308.277787216235</v>
      </c>
      <c r="IB229" s="408">
        <v>0.33426106648252646</v>
      </c>
      <c r="IC229" s="411"/>
    </row>
    <row r="230" spans="1:237" s="181" customFormat="1" ht="90" customHeight="1" x14ac:dyDescent="0.25">
      <c r="A230" s="161" t="s">
        <v>2267</v>
      </c>
      <c r="B230" s="150" t="s">
        <v>2788</v>
      </c>
      <c r="C230" s="150" t="s">
        <v>2227</v>
      </c>
      <c r="D230" s="148">
        <v>17</v>
      </c>
      <c r="E230" s="150" t="s">
        <v>2844</v>
      </c>
      <c r="F230" s="151" t="s">
        <v>2845</v>
      </c>
      <c r="G230" s="151" t="s">
        <v>2846</v>
      </c>
      <c r="H230" s="79" t="s">
        <v>77</v>
      </c>
      <c r="I230" s="151" t="s">
        <v>2847</v>
      </c>
      <c r="J230" s="151">
        <v>10</v>
      </c>
      <c r="K230" s="227" t="s">
        <v>79</v>
      </c>
      <c r="L230" s="79">
        <v>2261</v>
      </c>
      <c r="M230" s="79" t="s">
        <v>2848</v>
      </c>
      <c r="N230" s="79" t="s">
        <v>81</v>
      </c>
      <c r="O230" s="73" t="s">
        <v>106</v>
      </c>
      <c r="P230" s="79" t="s">
        <v>107</v>
      </c>
      <c r="Q230" s="112" t="s">
        <v>100</v>
      </c>
      <c r="R230" s="79" t="s">
        <v>108</v>
      </c>
      <c r="S230" s="79" t="s">
        <v>99</v>
      </c>
      <c r="T230" s="79" t="s">
        <v>1126</v>
      </c>
      <c r="U230" s="79" t="s">
        <v>100</v>
      </c>
      <c r="V230" s="81">
        <v>1</v>
      </c>
      <c r="W230" s="149">
        <v>0</v>
      </c>
      <c r="X230" s="149">
        <v>0</v>
      </c>
      <c r="Y230" s="149">
        <v>0</v>
      </c>
      <c r="Z230" s="149">
        <v>0</v>
      </c>
      <c r="AA230" s="149">
        <v>0</v>
      </c>
      <c r="AB230" s="162">
        <v>0</v>
      </c>
      <c r="AC230" s="149">
        <v>0</v>
      </c>
      <c r="AD230" s="149">
        <v>0</v>
      </c>
      <c r="AE230" s="149">
        <v>0</v>
      </c>
      <c r="AF230" s="149">
        <v>0</v>
      </c>
      <c r="AG230" s="149">
        <v>0</v>
      </c>
      <c r="AH230" s="149">
        <v>0</v>
      </c>
      <c r="AI230" s="88" t="s">
        <v>2849</v>
      </c>
      <c r="AJ230" s="149">
        <v>70000</v>
      </c>
      <c r="AK230" s="149">
        <v>0</v>
      </c>
      <c r="AL230" s="149">
        <v>10000</v>
      </c>
      <c r="AM230" s="149">
        <v>60000</v>
      </c>
      <c r="AN230" s="149">
        <v>0</v>
      </c>
      <c r="AO230" s="149">
        <v>0</v>
      </c>
      <c r="AP230" s="149">
        <v>0</v>
      </c>
      <c r="AQ230" s="149">
        <v>0</v>
      </c>
      <c r="AR230" s="149">
        <v>0</v>
      </c>
      <c r="AS230" s="149">
        <v>0</v>
      </c>
      <c r="AT230" s="149">
        <v>0</v>
      </c>
      <c r="AU230" s="151"/>
      <c r="AV230" s="230">
        <v>1</v>
      </c>
      <c r="AW230" s="230">
        <v>0</v>
      </c>
      <c r="AX230" s="230" t="s">
        <v>3597</v>
      </c>
      <c r="AY230" s="141">
        <v>8</v>
      </c>
      <c r="AZ230" s="70">
        <v>1</v>
      </c>
      <c r="BA230" s="70">
        <v>1</v>
      </c>
      <c r="BB230" s="70">
        <v>0</v>
      </c>
      <c r="BC230" s="70">
        <v>1</v>
      </c>
      <c r="BD230" s="70">
        <v>1</v>
      </c>
      <c r="BE230" s="70">
        <v>1</v>
      </c>
      <c r="BF230" s="70">
        <v>1</v>
      </c>
      <c r="BG230" s="71">
        <v>0</v>
      </c>
      <c r="BH230" s="71">
        <v>1</v>
      </c>
      <c r="BI230" s="71">
        <v>0</v>
      </c>
      <c r="BJ230" s="71">
        <v>0</v>
      </c>
      <c r="BK230" s="71">
        <v>1</v>
      </c>
      <c r="BL230" s="70">
        <v>1</v>
      </c>
      <c r="BM230" s="70">
        <v>1</v>
      </c>
      <c r="BN230" s="70">
        <v>0</v>
      </c>
      <c r="BO230" s="70">
        <v>1</v>
      </c>
      <c r="BP230" s="403">
        <v>0</v>
      </c>
      <c r="BQ230" s="403">
        <v>10000</v>
      </c>
      <c r="BR230" s="403">
        <v>60000</v>
      </c>
      <c r="BS230" s="403">
        <v>0</v>
      </c>
      <c r="BT230" s="403">
        <v>0</v>
      </c>
      <c r="BU230" s="403">
        <v>0</v>
      </c>
      <c r="BV230" s="403">
        <v>0</v>
      </c>
      <c r="BW230" s="403">
        <v>0</v>
      </c>
      <c r="BX230" s="403">
        <v>0</v>
      </c>
      <c r="BY230" s="403">
        <v>0</v>
      </c>
      <c r="BZ230" s="401">
        <v>0</v>
      </c>
      <c r="CA230" s="401">
        <v>0</v>
      </c>
      <c r="CB230" s="401">
        <v>0</v>
      </c>
      <c r="CC230" s="401">
        <v>0</v>
      </c>
      <c r="CD230" s="401">
        <v>0</v>
      </c>
      <c r="CE230" s="401">
        <v>0</v>
      </c>
      <c r="CF230" s="401">
        <v>0</v>
      </c>
      <c r="CG230" s="401">
        <v>0</v>
      </c>
      <c r="CH230" s="401">
        <v>0</v>
      </c>
      <c r="CI230" s="401">
        <v>0</v>
      </c>
      <c r="CJ230" s="401">
        <v>0</v>
      </c>
      <c r="CK230" s="401">
        <v>0</v>
      </c>
      <c r="CL230" s="401">
        <v>0</v>
      </c>
      <c r="CM230" s="401">
        <v>0</v>
      </c>
      <c r="CN230" s="401">
        <v>0</v>
      </c>
      <c r="CO230" s="401">
        <v>0</v>
      </c>
      <c r="CP230" s="401">
        <v>0</v>
      </c>
      <c r="CQ230" s="401">
        <v>0</v>
      </c>
      <c r="CR230" s="401">
        <v>0</v>
      </c>
      <c r="CS230" s="401">
        <v>0</v>
      </c>
      <c r="CT230" s="401">
        <v>0</v>
      </c>
      <c r="CU230" s="401">
        <v>0</v>
      </c>
      <c r="CV230" s="401">
        <v>0</v>
      </c>
      <c r="CW230" s="401">
        <v>0</v>
      </c>
      <c r="CX230" s="401">
        <v>0</v>
      </c>
      <c r="CY230" s="401">
        <v>0</v>
      </c>
      <c r="CZ230" s="401">
        <v>0</v>
      </c>
      <c r="DA230" s="401">
        <v>0</v>
      </c>
      <c r="DB230" s="401">
        <v>0</v>
      </c>
      <c r="DC230" s="401">
        <v>0</v>
      </c>
      <c r="DD230" s="401">
        <v>0</v>
      </c>
      <c r="DE230" s="401">
        <v>0</v>
      </c>
      <c r="DF230" s="401">
        <v>0</v>
      </c>
      <c r="DG230" s="403">
        <v>2261</v>
      </c>
      <c r="DH230" s="403">
        <v>2261</v>
      </c>
      <c r="DI230" s="403">
        <v>2261</v>
      </c>
      <c r="DJ230" s="403">
        <v>2261</v>
      </c>
      <c r="DK230" s="403">
        <v>2261</v>
      </c>
      <c r="DL230" s="403">
        <v>2261</v>
      </c>
      <c r="DM230" s="403">
        <v>2261</v>
      </c>
      <c r="DN230" s="403">
        <v>2261</v>
      </c>
      <c r="DO230" s="403">
        <v>2261</v>
      </c>
      <c r="DP230" s="403">
        <v>2261</v>
      </c>
      <c r="DQ230" s="403">
        <v>2261</v>
      </c>
      <c r="DR230" s="403">
        <v>2261</v>
      </c>
      <c r="DS230" s="403">
        <v>2261</v>
      </c>
      <c r="DT230" s="403">
        <v>2261</v>
      </c>
      <c r="DU230" s="403">
        <v>2261</v>
      </c>
      <c r="DV230" s="403">
        <v>2261</v>
      </c>
      <c r="DW230" s="403">
        <v>2261</v>
      </c>
      <c r="DX230" s="403">
        <v>2261</v>
      </c>
      <c r="DY230" s="403">
        <v>2261</v>
      </c>
      <c r="DZ230" s="403">
        <v>2261</v>
      </c>
      <c r="EA230" s="403">
        <v>2261</v>
      </c>
      <c r="EB230" s="403">
        <v>2261</v>
      </c>
      <c r="EC230" s="403">
        <v>2261</v>
      </c>
      <c r="ED230" s="403">
        <v>2261</v>
      </c>
      <c r="EE230" s="403">
        <v>2261</v>
      </c>
      <c r="EF230" s="403">
        <v>2261</v>
      </c>
      <c r="EG230" s="403">
        <v>2261</v>
      </c>
      <c r="EH230" s="403">
        <v>2261</v>
      </c>
      <c r="EI230" s="403">
        <v>2261</v>
      </c>
      <c r="EJ230" s="403">
        <v>2261</v>
      </c>
      <c r="EK230" s="403">
        <v>2261</v>
      </c>
      <c r="EL230" s="403">
        <v>2261</v>
      </c>
      <c r="EM230" s="403">
        <v>2261</v>
      </c>
      <c r="EN230" s="403">
        <v>2261</v>
      </c>
      <c r="EO230" s="403">
        <v>2261</v>
      </c>
      <c r="EP230" s="403">
        <v>2261</v>
      </c>
      <c r="EQ230" s="403">
        <v>2261</v>
      </c>
      <c r="ER230" s="403">
        <v>2261</v>
      </c>
      <c r="ES230" s="403">
        <v>2261</v>
      </c>
      <c r="ET230" s="403">
        <v>2261</v>
      </c>
      <c r="EU230" s="403">
        <v>2261</v>
      </c>
      <c r="EV230" s="403">
        <v>2261</v>
      </c>
      <c r="EW230" s="403">
        <v>2261</v>
      </c>
      <c r="EX230" s="404">
        <v>54421.768707482988</v>
      </c>
      <c r="EY230" s="404">
        <v>0</v>
      </c>
      <c r="EZ230" s="404">
        <v>0</v>
      </c>
      <c r="FA230" s="404">
        <v>0</v>
      </c>
      <c r="FB230" s="404">
        <v>0</v>
      </c>
      <c r="FC230" s="404">
        <v>0</v>
      </c>
      <c r="FD230" s="404">
        <v>0</v>
      </c>
      <c r="FE230" s="404">
        <v>0</v>
      </c>
      <c r="FF230" s="404">
        <v>0</v>
      </c>
      <c r="FG230" s="404">
        <v>0</v>
      </c>
      <c r="FH230" s="404">
        <v>0</v>
      </c>
      <c r="FI230" s="404">
        <v>0</v>
      </c>
      <c r="FJ230" s="404">
        <v>0</v>
      </c>
      <c r="FK230" s="404">
        <v>0</v>
      </c>
      <c r="FL230" s="404">
        <v>0</v>
      </c>
      <c r="FM230" s="404">
        <v>0</v>
      </c>
      <c r="FN230" s="404">
        <v>0</v>
      </c>
      <c r="FO230" s="404">
        <v>0</v>
      </c>
      <c r="FP230" s="404">
        <v>0</v>
      </c>
      <c r="FQ230" s="404">
        <v>0</v>
      </c>
      <c r="FR230" s="404">
        <v>0</v>
      </c>
      <c r="FS230" s="404">
        <v>0</v>
      </c>
      <c r="FT230" s="404">
        <v>0</v>
      </c>
      <c r="FU230" s="404">
        <v>0</v>
      </c>
      <c r="FV230" s="404">
        <v>0</v>
      </c>
      <c r="FW230" s="404">
        <v>0</v>
      </c>
      <c r="FX230" s="404">
        <v>0</v>
      </c>
      <c r="FY230" s="404">
        <v>0</v>
      </c>
      <c r="FZ230" s="404">
        <v>0</v>
      </c>
      <c r="GA230" s="404">
        <v>0</v>
      </c>
      <c r="GB230" s="404">
        <v>0</v>
      </c>
      <c r="GC230" s="404">
        <v>0</v>
      </c>
      <c r="GD230" s="404">
        <v>0</v>
      </c>
      <c r="GE230" s="404">
        <v>0</v>
      </c>
      <c r="GF230" s="404">
        <v>0</v>
      </c>
      <c r="GG230" s="404">
        <v>0</v>
      </c>
      <c r="GH230" s="404">
        <v>0</v>
      </c>
      <c r="GI230" s="404">
        <v>0</v>
      </c>
      <c r="GJ230" s="404">
        <v>0</v>
      </c>
      <c r="GK230" s="404">
        <v>0</v>
      </c>
      <c r="GL230" s="404">
        <v>2050.7936507936506</v>
      </c>
      <c r="GM230" s="404">
        <v>1953.1368102796673</v>
      </c>
      <c r="GN230" s="404">
        <v>1860.1302955044453</v>
      </c>
      <c r="GO230" s="404">
        <v>1771.5526623851856</v>
      </c>
      <c r="GP230" s="404">
        <v>1687.1930117954153</v>
      </c>
      <c r="GQ230" s="404">
        <v>1606.8504874242046</v>
      </c>
      <c r="GR230" s="404">
        <v>1530.3337975468617</v>
      </c>
      <c r="GS230" s="404">
        <v>1457.4607595684397</v>
      </c>
      <c r="GT230" s="404">
        <v>1388.0578662556568</v>
      </c>
      <c r="GU230" s="404">
        <v>1321.9598726244349</v>
      </c>
      <c r="GV230" s="404">
        <v>1259.0094024994621</v>
      </c>
      <c r="GW230" s="404">
        <v>1199.0565738090113</v>
      </c>
      <c r="GX230" s="404">
        <v>1141.9586417228682</v>
      </c>
      <c r="GY230" s="404">
        <v>1087.5796587836835</v>
      </c>
      <c r="GZ230" s="404">
        <v>1035.790151222556</v>
      </c>
      <c r="HA230" s="404">
        <v>986.46681068814837</v>
      </c>
      <c r="HB230" s="404">
        <v>939.49220065537941</v>
      </c>
      <c r="HC230" s="404">
        <v>894.75447681464698</v>
      </c>
      <c r="HD230" s="404">
        <v>852.14712077585432</v>
      </c>
      <c r="HE230" s="404">
        <v>811.56868645319469</v>
      </c>
      <c r="HF230" s="404">
        <v>772.92255852685207</v>
      </c>
      <c r="HG230" s="404">
        <v>736.1167224065257</v>
      </c>
      <c r="HH230" s="404">
        <v>701.06354514907218</v>
      </c>
      <c r="HI230" s="404">
        <v>667.67956680864006</v>
      </c>
      <c r="HJ230" s="404">
        <v>635.88530172251433</v>
      </c>
      <c r="HK230" s="404">
        <v>605.6050492595374</v>
      </c>
      <c r="HL230" s="404">
        <v>576.76671358051192</v>
      </c>
      <c r="HM230" s="404">
        <v>549.30163198143987</v>
      </c>
      <c r="HN230" s="404">
        <v>523.14441141089526</v>
      </c>
      <c r="HO230" s="404">
        <v>498.23277277228101</v>
      </c>
      <c r="HP230" s="404">
        <v>474.50740264026769</v>
      </c>
      <c r="HQ230" s="404">
        <v>451.91181203835015</v>
      </c>
      <c r="HR230" s="404">
        <v>430.39220194128586</v>
      </c>
      <c r="HS230" s="404">
        <v>409.89733518217696</v>
      </c>
      <c r="HT230" s="404">
        <v>390.37841445921617</v>
      </c>
      <c r="HU230" s="404">
        <v>371.78896615163444</v>
      </c>
      <c r="HV230" s="404">
        <v>354.08472966822336</v>
      </c>
      <c r="HW230" s="404">
        <v>337.22355206497451</v>
      </c>
      <c r="HX230" s="404">
        <v>321.1652876809282</v>
      </c>
      <c r="HY230" s="404">
        <v>305.87170255326492</v>
      </c>
      <c r="HZ230" s="404">
        <v>54421.768707482988</v>
      </c>
      <c r="IA230" s="404">
        <v>16627.46921417796</v>
      </c>
      <c r="IB230" s="408">
        <v>0.30552974681052003</v>
      </c>
      <c r="IC230" s="411"/>
    </row>
    <row r="231" spans="1:237" s="181" customFormat="1" ht="90" customHeight="1" x14ac:dyDescent="0.25">
      <c r="A231" s="161" t="s">
        <v>2267</v>
      </c>
      <c r="B231" s="150" t="s">
        <v>2865</v>
      </c>
      <c r="C231" s="150" t="s">
        <v>2232</v>
      </c>
      <c r="D231" s="148">
        <v>1</v>
      </c>
      <c r="E231" s="150" t="s">
        <v>2866</v>
      </c>
      <c r="F231" s="151" t="s">
        <v>2867</v>
      </c>
      <c r="G231" s="151" t="s">
        <v>2868</v>
      </c>
      <c r="H231" s="79" t="s">
        <v>77</v>
      </c>
      <c r="I231" s="151" t="s">
        <v>2549</v>
      </c>
      <c r="J231" s="151">
        <v>40</v>
      </c>
      <c r="K231" s="227" t="s">
        <v>94</v>
      </c>
      <c r="L231" s="167">
        <v>3200</v>
      </c>
      <c r="M231" s="79" t="s">
        <v>2869</v>
      </c>
      <c r="N231" s="79" t="s">
        <v>81</v>
      </c>
      <c r="O231" s="13" t="s">
        <v>217</v>
      </c>
      <c r="P231" s="79" t="s">
        <v>460</v>
      </c>
      <c r="Q231" s="79" t="s">
        <v>87</v>
      </c>
      <c r="R231" s="79" t="s">
        <v>108</v>
      </c>
      <c r="S231" s="79" t="s">
        <v>99</v>
      </c>
      <c r="T231" s="79" t="s">
        <v>2551</v>
      </c>
      <c r="U231" s="79" t="s">
        <v>100</v>
      </c>
      <c r="V231" s="81">
        <v>1</v>
      </c>
      <c r="W231" s="149">
        <v>191400</v>
      </c>
      <c r="X231" s="149">
        <v>11400</v>
      </c>
      <c r="Y231" s="149">
        <v>0</v>
      </c>
      <c r="Z231" s="149"/>
      <c r="AA231" s="149">
        <v>191400</v>
      </c>
      <c r="AB231" s="149">
        <v>0</v>
      </c>
      <c r="AC231" s="149">
        <v>0</v>
      </c>
      <c r="AD231" s="149">
        <v>0</v>
      </c>
      <c r="AE231" s="149">
        <v>0</v>
      </c>
      <c r="AF231" s="149">
        <v>0</v>
      </c>
      <c r="AG231" s="149">
        <v>0</v>
      </c>
      <c r="AH231" s="149">
        <v>0</v>
      </c>
      <c r="AI231" s="88" t="s">
        <v>88</v>
      </c>
      <c r="AJ231" s="149">
        <v>0</v>
      </c>
      <c r="AK231" s="149">
        <v>0</v>
      </c>
      <c r="AL231" s="149">
        <v>0</v>
      </c>
      <c r="AM231" s="149">
        <v>0</v>
      </c>
      <c r="AN231" s="149">
        <v>0</v>
      </c>
      <c r="AO231" s="149">
        <v>0</v>
      </c>
      <c r="AP231" s="149">
        <v>0</v>
      </c>
      <c r="AQ231" s="149">
        <v>0</v>
      </c>
      <c r="AR231" s="149">
        <v>0</v>
      </c>
      <c r="AS231" s="149">
        <v>0</v>
      </c>
      <c r="AT231" s="149">
        <v>0</v>
      </c>
      <c r="AU231" s="151"/>
      <c r="AV231" s="230">
        <v>1</v>
      </c>
      <c r="AW231" s="230">
        <v>0</v>
      </c>
      <c r="AX231" s="230" t="s">
        <v>3618</v>
      </c>
      <c r="AY231" s="141">
        <v>8</v>
      </c>
      <c r="AZ231" s="70">
        <v>1</v>
      </c>
      <c r="BA231" s="70">
        <v>1</v>
      </c>
      <c r="BB231" s="70">
        <v>0</v>
      </c>
      <c r="BC231" s="70">
        <v>1</v>
      </c>
      <c r="BD231" s="70">
        <v>1</v>
      </c>
      <c r="BE231" s="70">
        <v>1</v>
      </c>
      <c r="BF231" s="70">
        <v>1</v>
      </c>
      <c r="BG231" s="71">
        <v>0</v>
      </c>
      <c r="BH231" s="71">
        <v>1</v>
      </c>
      <c r="BI231" s="71">
        <v>0</v>
      </c>
      <c r="BJ231" s="71">
        <v>0</v>
      </c>
      <c r="BK231" s="71">
        <v>1</v>
      </c>
      <c r="BL231" s="70">
        <v>1</v>
      </c>
      <c r="BM231" s="70">
        <v>1</v>
      </c>
      <c r="BN231" s="70">
        <v>0</v>
      </c>
      <c r="BO231" s="70">
        <v>1</v>
      </c>
      <c r="BP231" s="403">
        <v>0</v>
      </c>
      <c r="BQ231" s="403">
        <v>0</v>
      </c>
      <c r="BR231" s="403">
        <v>191400</v>
      </c>
      <c r="BS231" s="403">
        <v>0</v>
      </c>
      <c r="BT231" s="403">
        <v>0</v>
      </c>
      <c r="BU231" s="403">
        <v>0</v>
      </c>
      <c r="BV231" s="403">
        <v>0</v>
      </c>
      <c r="BW231" s="403">
        <v>0</v>
      </c>
      <c r="BX231" s="403">
        <v>0</v>
      </c>
      <c r="BY231" s="403">
        <v>0</v>
      </c>
      <c r="BZ231" s="401">
        <v>0</v>
      </c>
      <c r="CA231" s="401">
        <v>0</v>
      </c>
      <c r="CB231" s="401">
        <v>0</v>
      </c>
      <c r="CC231" s="401">
        <v>0</v>
      </c>
      <c r="CD231" s="401">
        <v>0</v>
      </c>
      <c r="CE231" s="401">
        <v>0</v>
      </c>
      <c r="CF231" s="401">
        <v>0</v>
      </c>
      <c r="CG231" s="401">
        <v>0</v>
      </c>
      <c r="CH231" s="401">
        <v>0</v>
      </c>
      <c r="CI231" s="401">
        <v>0</v>
      </c>
      <c r="CJ231" s="401">
        <v>0</v>
      </c>
      <c r="CK231" s="401">
        <v>0</v>
      </c>
      <c r="CL231" s="401">
        <v>0</v>
      </c>
      <c r="CM231" s="401">
        <v>0</v>
      </c>
      <c r="CN231" s="401">
        <v>0</v>
      </c>
      <c r="CO231" s="401">
        <v>0</v>
      </c>
      <c r="CP231" s="401">
        <v>0</v>
      </c>
      <c r="CQ231" s="401">
        <v>0</v>
      </c>
      <c r="CR231" s="401">
        <v>0</v>
      </c>
      <c r="CS231" s="401">
        <v>0</v>
      </c>
      <c r="CT231" s="401">
        <v>0</v>
      </c>
      <c r="CU231" s="401">
        <v>0</v>
      </c>
      <c r="CV231" s="401">
        <v>0</v>
      </c>
      <c r="CW231" s="401">
        <v>0</v>
      </c>
      <c r="CX231" s="401">
        <v>0</v>
      </c>
      <c r="CY231" s="401">
        <v>0</v>
      </c>
      <c r="CZ231" s="401">
        <v>0</v>
      </c>
      <c r="DA231" s="401">
        <v>0</v>
      </c>
      <c r="DB231" s="401">
        <v>0</v>
      </c>
      <c r="DC231" s="401">
        <v>0</v>
      </c>
      <c r="DD231" s="401">
        <v>0</v>
      </c>
      <c r="DE231" s="401">
        <v>0</v>
      </c>
      <c r="DF231" s="401">
        <v>0</v>
      </c>
      <c r="DG231" s="403">
        <v>3200</v>
      </c>
      <c r="DH231" s="403">
        <v>3200</v>
      </c>
      <c r="DI231" s="403">
        <v>3200</v>
      </c>
      <c r="DJ231" s="403">
        <v>3200</v>
      </c>
      <c r="DK231" s="403">
        <v>3200</v>
      </c>
      <c r="DL231" s="403">
        <v>3200</v>
      </c>
      <c r="DM231" s="403">
        <v>3200</v>
      </c>
      <c r="DN231" s="403">
        <v>3200</v>
      </c>
      <c r="DO231" s="403">
        <v>3200</v>
      </c>
      <c r="DP231" s="403">
        <v>3200</v>
      </c>
      <c r="DQ231" s="403">
        <v>3200</v>
      </c>
      <c r="DR231" s="403">
        <v>3200</v>
      </c>
      <c r="DS231" s="403">
        <v>3200</v>
      </c>
      <c r="DT231" s="403">
        <v>3200</v>
      </c>
      <c r="DU231" s="403">
        <v>3200</v>
      </c>
      <c r="DV231" s="403">
        <v>3200</v>
      </c>
      <c r="DW231" s="403">
        <v>3200</v>
      </c>
      <c r="DX231" s="403">
        <v>3200</v>
      </c>
      <c r="DY231" s="403">
        <v>3200</v>
      </c>
      <c r="DZ231" s="403">
        <v>3200</v>
      </c>
      <c r="EA231" s="403">
        <v>3200</v>
      </c>
      <c r="EB231" s="403">
        <v>3200</v>
      </c>
      <c r="EC231" s="403">
        <v>3200</v>
      </c>
      <c r="ED231" s="403">
        <v>3200</v>
      </c>
      <c r="EE231" s="403">
        <v>3200</v>
      </c>
      <c r="EF231" s="403">
        <v>3200</v>
      </c>
      <c r="EG231" s="403">
        <v>3200</v>
      </c>
      <c r="EH231" s="403">
        <v>3200</v>
      </c>
      <c r="EI231" s="403">
        <v>3200</v>
      </c>
      <c r="EJ231" s="403">
        <v>3200</v>
      </c>
      <c r="EK231" s="403">
        <v>3200</v>
      </c>
      <c r="EL231" s="403">
        <v>3200</v>
      </c>
      <c r="EM231" s="403">
        <v>3200</v>
      </c>
      <c r="EN231" s="403">
        <v>3200</v>
      </c>
      <c r="EO231" s="403">
        <v>3200</v>
      </c>
      <c r="EP231" s="403">
        <v>3200</v>
      </c>
      <c r="EQ231" s="403">
        <v>3200</v>
      </c>
      <c r="ER231" s="403">
        <v>3200</v>
      </c>
      <c r="ES231" s="403">
        <v>3200</v>
      </c>
      <c r="ET231" s="403">
        <v>3200</v>
      </c>
      <c r="EU231" s="403">
        <v>3200</v>
      </c>
      <c r="EV231" s="403">
        <v>3200</v>
      </c>
      <c r="EW231" s="403">
        <v>3200</v>
      </c>
      <c r="EX231" s="404">
        <v>173605.44217687074</v>
      </c>
      <c r="EY231" s="404">
        <v>0</v>
      </c>
      <c r="EZ231" s="404">
        <v>0</v>
      </c>
      <c r="FA231" s="404">
        <v>0</v>
      </c>
      <c r="FB231" s="404">
        <v>0</v>
      </c>
      <c r="FC231" s="404">
        <v>0</v>
      </c>
      <c r="FD231" s="404">
        <v>0</v>
      </c>
      <c r="FE231" s="404">
        <v>0</v>
      </c>
      <c r="FF231" s="404">
        <v>0</v>
      </c>
      <c r="FG231" s="404">
        <v>0</v>
      </c>
      <c r="FH231" s="404">
        <v>0</v>
      </c>
      <c r="FI231" s="404">
        <v>0</v>
      </c>
      <c r="FJ231" s="404">
        <v>0</v>
      </c>
      <c r="FK231" s="404">
        <v>0</v>
      </c>
      <c r="FL231" s="404">
        <v>0</v>
      </c>
      <c r="FM231" s="404">
        <v>0</v>
      </c>
      <c r="FN231" s="404">
        <v>0</v>
      </c>
      <c r="FO231" s="404">
        <v>0</v>
      </c>
      <c r="FP231" s="404">
        <v>0</v>
      </c>
      <c r="FQ231" s="404">
        <v>0</v>
      </c>
      <c r="FR231" s="404">
        <v>0</v>
      </c>
      <c r="FS231" s="404">
        <v>0</v>
      </c>
      <c r="FT231" s="404">
        <v>0</v>
      </c>
      <c r="FU231" s="404">
        <v>0</v>
      </c>
      <c r="FV231" s="404">
        <v>0</v>
      </c>
      <c r="FW231" s="404">
        <v>0</v>
      </c>
      <c r="FX231" s="404">
        <v>0</v>
      </c>
      <c r="FY231" s="404">
        <v>0</v>
      </c>
      <c r="FZ231" s="404">
        <v>0</v>
      </c>
      <c r="GA231" s="404">
        <v>0</v>
      </c>
      <c r="GB231" s="404">
        <v>0</v>
      </c>
      <c r="GC231" s="404">
        <v>0</v>
      </c>
      <c r="GD231" s="404">
        <v>0</v>
      </c>
      <c r="GE231" s="404">
        <v>0</v>
      </c>
      <c r="GF231" s="404">
        <v>0</v>
      </c>
      <c r="GG231" s="404">
        <v>0</v>
      </c>
      <c r="GH231" s="404">
        <v>0</v>
      </c>
      <c r="GI231" s="404">
        <v>0</v>
      </c>
      <c r="GJ231" s="404">
        <v>0</v>
      </c>
      <c r="GK231" s="404">
        <v>0</v>
      </c>
      <c r="GL231" s="404">
        <v>2902.4943310657595</v>
      </c>
      <c r="GM231" s="404">
        <v>2764.280315300723</v>
      </c>
      <c r="GN231" s="404">
        <v>2632.6479193340224</v>
      </c>
      <c r="GO231" s="404">
        <v>2507.2837326990684</v>
      </c>
      <c r="GP231" s="404">
        <v>2387.8892692372087</v>
      </c>
      <c r="GQ231" s="404">
        <v>2274.1802564163886</v>
      </c>
      <c r="GR231" s="404">
        <v>2165.8859584917991</v>
      </c>
      <c r="GS231" s="404">
        <v>2062.7485318969511</v>
      </c>
      <c r="GT231" s="404">
        <v>1964.5224113304298</v>
      </c>
      <c r="GU231" s="404">
        <v>1870.9737250765997</v>
      </c>
      <c r="GV231" s="404">
        <v>1781.8797381681904</v>
      </c>
      <c r="GW231" s="404">
        <v>1697.028322064943</v>
      </c>
      <c r="GX231" s="404">
        <v>1616.2174495856602</v>
      </c>
      <c r="GY231" s="404">
        <v>1539.2547138911045</v>
      </c>
      <c r="GZ231" s="404">
        <v>1465.9568703724808</v>
      </c>
      <c r="HA231" s="404">
        <v>1396.1494003547434</v>
      </c>
      <c r="HB231" s="404">
        <v>1329.666095575946</v>
      </c>
      <c r="HC231" s="404">
        <v>1266.348662453282</v>
      </c>
      <c r="HD231" s="404">
        <v>1206.0463451936018</v>
      </c>
      <c r="HE231" s="404">
        <v>1148.6155668510494</v>
      </c>
      <c r="HF231" s="404">
        <v>1093.9195874771901</v>
      </c>
      <c r="HG231" s="404">
        <v>1041.8281785497045</v>
      </c>
      <c r="HH231" s="404">
        <v>992.21731290448065</v>
      </c>
      <c r="HI231" s="404">
        <v>944.96886943283869</v>
      </c>
      <c r="HJ231" s="404">
        <v>899.9703518407988</v>
      </c>
      <c r="HK231" s="404">
        <v>857.11462080076069</v>
      </c>
      <c r="HL231" s="404">
        <v>816.29963885786742</v>
      </c>
      <c r="HM231" s="404">
        <v>777.42822748368303</v>
      </c>
      <c r="HN231" s="404">
        <v>740.40783569874611</v>
      </c>
      <c r="HO231" s="404">
        <v>705.15031971309122</v>
      </c>
      <c r="HP231" s="404">
        <v>671.5717330600869</v>
      </c>
      <c r="HQ231" s="404">
        <v>639.59212672389231</v>
      </c>
      <c r="HR231" s="404">
        <v>609.13535878465939</v>
      </c>
      <c r="HS231" s="404">
        <v>580.12891312824695</v>
      </c>
      <c r="HT231" s="404">
        <v>552.5037267888066</v>
      </c>
      <c r="HU231" s="404">
        <v>526.19402551314909</v>
      </c>
      <c r="HV231" s="404">
        <v>501.13716715538021</v>
      </c>
      <c r="HW231" s="404">
        <v>477.27349252893345</v>
      </c>
      <c r="HX231" s="404">
        <v>454.54618336088907</v>
      </c>
      <c r="HY231" s="404">
        <v>432.90112701037049</v>
      </c>
      <c r="HZ231" s="404">
        <v>173605.44217687074</v>
      </c>
      <c r="IA231" s="404">
        <v>52294.358412173511</v>
      </c>
      <c r="IB231" s="408">
        <v>0.30122534038360133</v>
      </c>
      <c r="IC231" s="411"/>
    </row>
    <row r="232" spans="1:237" s="181" customFormat="1" ht="90" customHeight="1" x14ac:dyDescent="0.25">
      <c r="A232" s="242" t="s">
        <v>1912</v>
      </c>
      <c r="B232" s="195" t="s">
        <v>1913</v>
      </c>
      <c r="C232" s="195" t="s">
        <v>1971</v>
      </c>
      <c r="D232" s="115">
        <v>17</v>
      </c>
      <c r="E232" s="195" t="s">
        <v>1972</v>
      </c>
      <c r="F232" s="113" t="s">
        <v>1973</v>
      </c>
      <c r="G232" s="113" t="s">
        <v>1974</v>
      </c>
      <c r="H232" s="112" t="s">
        <v>77</v>
      </c>
      <c r="I232" s="113" t="s">
        <v>1963</v>
      </c>
      <c r="J232" s="113">
        <v>5</v>
      </c>
      <c r="K232" s="227" t="s">
        <v>79</v>
      </c>
      <c r="L232" s="112">
        <v>12268</v>
      </c>
      <c r="M232" s="112" t="s">
        <v>1975</v>
      </c>
      <c r="N232" s="112" t="s">
        <v>81</v>
      </c>
      <c r="O232" s="112" t="s">
        <v>82</v>
      </c>
      <c r="P232" s="112" t="s">
        <v>83</v>
      </c>
      <c r="Q232" s="112" t="s">
        <v>100</v>
      </c>
      <c r="R232" s="112" t="s">
        <v>108</v>
      </c>
      <c r="S232" s="112" t="s">
        <v>99</v>
      </c>
      <c r="T232" s="112" t="s">
        <v>1918</v>
      </c>
      <c r="U232" s="112" t="s">
        <v>100</v>
      </c>
      <c r="V232" s="201">
        <v>1</v>
      </c>
      <c r="W232" s="217">
        <v>198000</v>
      </c>
      <c r="X232" s="217">
        <v>0</v>
      </c>
      <c r="Y232" s="217">
        <v>0</v>
      </c>
      <c r="Z232" s="217">
        <v>0</v>
      </c>
      <c r="AA232" s="217">
        <v>99000</v>
      </c>
      <c r="AB232" s="217">
        <v>99000</v>
      </c>
      <c r="AC232" s="217">
        <v>0</v>
      </c>
      <c r="AD232" s="217">
        <v>0</v>
      </c>
      <c r="AE232" s="286">
        <v>0</v>
      </c>
      <c r="AF232" s="286">
        <v>0</v>
      </c>
      <c r="AG232" s="286">
        <v>0</v>
      </c>
      <c r="AH232" s="286">
        <v>0</v>
      </c>
      <c r="AI232" s="112" t="s">
        <v>88</v>
      </c>
      <c r="AJ232" s="217">
        <v>0</v>
      </c>
      <c r="AK232" s="217">
        <v>0</v>
      </c>
      <c r="AL232" s="217">
        <v>0</v>
      </c>
      <c r="AM232" s="217">
        <v>0</v>
      </c>
      <c r="AN232" s="217">
        <v>0</v>
      </c>
      <c r="AO232" s="217">
        <v>0</v>
      </c>
      <c r="AP232" s="217">
        <v>0</v>
      </c>
      <c r="AQ232" s="286">
        <v>0</v>
      </c>
      <c r="AR232" s="286">
        <v>0</v>
      </c>
      <c r="AS232" s="286">
        <v>0</v>
      </c>
      <c r="AT232" s="286">
        <v>0</v>
      </c>
      <c r="AU232" s="113"/>
      <c r="AV232" s="230">
        <v>1</v>
      </c>
      <c r="AW232" s="230">
        <v>0</v>
      </c>
      <c r="AX232" s="230" t="s">
        <v>3598</v>
      </c>
      <c r="AY232" s="141">
        <v>9</v>
      </c>
      <c r="AZ232" s="70">
        <v>1</v>
      </c>
      <c r="BA232" s="70">
        <v>1</v>
      </c>
      <c r="BB232" s="70">
        <v>1</v>
      </c>
      <c r="BC232" s="70">
        <v>1</v>
      </c>
      <c r="BD232" s="70">
        <v>1</v>
      </c>
      <c r="BE232" s="70">
        <v>1</v>
      </c>
      <c r="BF232" s="70">
        <v>1</v>
      </c>
      <c r="BG232" s="71">
        <v>0</v>
      </c>
      <c r="BH232" s="71">
        <v>1</v>
      </c>
      <c r="BI232" s="71">
        <v>0</v>
      </c>
      <c r="BJ232" s="71">
        <v>0</v>
      </c>
      <c r="BK232" s="71">
        <v>1</v>
      </c>
      <c r="BL232" s="70">
        <v>1</v>
      </c>
      <c r="BM232" s="70">
        <v>1</v>
      </c>
      <c r="BN232" s="70">
        <v>0</v>
      </c>
      <c r="BO232" s="70">
        <v>1</v>
      </c>
      <c r="BP232" s="403">
        <v>0</v>
      </c>
      <c r="BQ232" s="403">
        <v>0</v>
      </c>
      <c r="BR232" s="403">
        <v>99000</v>
      </c>
      <c r="BS232" s="403">
        <v>99000</v>
      </c>
      <c r="BT232" s="403">
        <v>0</v>
      </c>
      <c r="BU232" s="403">
        <v>0</v>
      </c>
      <c r="BV232" s="403">
        <v>0</v>
      </c>
      <c r="BW232" s="403">
        <v>0</v>
      </c>
      <c r="BX232" s="403">
        <v>0</v>
      </c>
      <c r="BY232" s="403">
        <v>0</v>
      </c>
      <c r="BZ232" s="401">
        <v>0</v>
      </c>
      <c r="CA232" s="401">
        <v>0</v>
      </c>
      <c r="CB232" s="401">
        <v>0</v>
      </c>
      <c r="CC232" s="401">
        <v>0</v>
      </c>
      <c r="CD232" s="401">
        <v>0</v>
      </c>
      <c r="CE232" s="401">
        <v>0</v>
      </c>
      <c r="CF232" s="401">
        <v>0</v>
      </c>
      <c r="CG232" s="401">
        <v>0</v>
      </c>
      <c r="CH232" s="401">
        <v>0</v>
      </c>
      <c r="CI232" s="401">
        <v>0</v>
      </c>
      <c r="CJ232" s="401">
        <v>0</v>
      </c>
      <c r="CK232" s="401">
        <v>0</v>
      </c>
      <c r="CL232" s="401">
        <v>0</v>
      </c>
      <c r="CM232" s="401">
        <v>0</v>
      </c>
      <c r="CN232" s="401">
        <v>0</v>
      </c>
      <c r="CO232" s="401">
        <v>0</v>
      </c>
      <c r="CP232" s="401">
        <v>0</v>
      </c>
      <c r="CQ232" s="401">
        <v>0</v>
      </c>
      <c r="CR232" s="401">
        <v>0</v>
      </c>
      <c r="CS232" s="401">
        <v>0</v>
      </c>
      <c r="CT232" s="401">
        <v>0</v>
      </c>
      <c r="CU232" s="401">
        <v>0</v>
      </c>
      <c r="CV232" s="401">
        <v>0</v>
      </c>
      <c r="CW232" s="401">
        <v>0</v>
      </c>
      <c r="CX232" s="401">
        <v>0</v>
      </c>
      <c r="CY232" s="401">
        <v>0</v>
      </c>
      <c r="CZ232" s="401">
        <v>0</v>
      </c>
      <c r="DA232" s="401">
        <v>0</v>
      </c>
      <c r="DB232" s="401">
        <v>0</v>
      </c>
      <c r="DC232" s="401">
        <v>0</v>
      </c>
      <c r="DD232" s="401">
        <v>0</v>
      </c>
      <c r="DE232" s="401">
        <v>0</v>
      </c>
      <c r="DF232" s="401">
        <v>0</v>
      </c>
      <c r="DG232" s="403">
        <v>12268</v>
      </c>
      <c r="DH232" s="403">
        <v>12268</v>
      </c>
      <c r="DI232" s="403">
        <v>12268</v>
      </c>
      <c r="DJ232" s="403">
        <v>12268</v>
      </c>
      <c r="DK232" s="403">
        <v>12268</v>
      </c>
      <c r="DL232" s="403">
        <v>12268</v>
      </c>
      <c r="DM232" s="403">
        <v>12268</v>
      </c>
      <c r="DN232" s="403">
        <v>12268</v>
      </c>
      <c r="DO232" s="403">
        <v>12268</v>
      </c>
      <c r="DP232" s="403">
        <v>12268</v>
      </c>
      <c r="DQ232" s="403">
        <v>12268</v>
      </c>
      <c r="DR232" s="403">
        <v>12268</v>
      </c>
      <c r="DS232" s="403">
        <v>12268</v>
      </c>
      <c r="DT232" s="403">
        <v>12268</v>
      </c>
      <c r="DU232" s="403">
        <v>12268</v>
      </c>
      <c r="DV232" s="403">
        <v>12268</v>
      </c>
      <c r="DW232" s="403">
        <v>12268</v>
      </c>
      <c r="DX232" s="403">
        <v>12268</v>
      </c>
      <c r="DY232" s="403">
        <v>12268</v>
      </c>
      <c r="DZ232" s="403">
        <v>12268</v>
      </c>
      <c r="EA232" s="403">
        <v>12268</v>
      </c>
      <c r="EB232" s="403">
        <v>12268</v>
      </c>
      <c r="EC232" s="403">
        <v>12268</v>
      </c>
      <c r="ED232" s="403">
        <v>12268</v>
      </c>
      <c r="EE232" s="403">
        <v>12268</v>
      </c>
      <c r="EF232" s="403">
        <v>12268</v>
      </c>
      <c r="EG232" s="403">
        <v>12268</v>
      </c>
      <c r="EH232" s="403">
        <v>12268</v>
      </c>
      <c r="EI232" s="403">
        <v>12268</v>
      </c>
      <c r="EJ232" s="403">
        <v>12268</v>
      </c>
      <c r="EK232" s="403">
        <v>12268</v>
      </c>
      <c r="EL232" s="403">
        <v>12268</v>
      </c>
      <c r="EM232" s="403">
        <v>12268</v>
      </c>
      <c r="EN232" s="403">
        <v>12268</v>
      </c>
      <c r="EO232" s="403">
        <v>12268</v>
      </c>
      <c r="EP232" s="403">
        <v>12268</v>
      </c>
      <c r="EQ232" s="403">
        <v>12268</v>
      </c>
      <c r="ER232" s="403">
        <v>12268</v>
      </c>
      <c r="ES232" s="403">
        <v>12268</v>
      </c>
      <c r="ET232" s="403">
        <v>12268</v>
      </c>
      <c r="EU232" s="403">
        <v>12268</v>
      </c>
      <c r="EV232" s="403">
        <v>12268</v>
      </c>
      <c r="EW232" s="403">
        <v>12268</v>
      </c>
      <c r="EX232" s="404">
        <v>89795.918367346938</v>
      </c>
      <c r="EY232" s="404">
        <v>85519.922254616118</v>
      </c>
      <c r="EZ232" s="404">
        <v>0</v>
      </c>
      <c r="FA232" s="404">
        <v>0</v>
      </c>
      <c r="FB232" s="404">
        <v>0</v>
      </c>
      <c r="FC232" s="404">
        <v>0</v>
      </c>
      <c r="FD232" s="404">
        <v>0</v>
      </c>
      <c r="FE232" s="404">
        <v>0</v>
      </c>
      <c r="FF232" s="404">
        <v>0</v>
      </c>
      <c r="FG232" s="404">
        <v>0</v>
      </c>
      <c r="FH232" s="404">
        <v>0</v>
      </c>
      <c r="FI232" s="404">
        <v>0</v>
      </c>
      <c r="FJ232" s="404">
        <v>0</v>
      </c>
      <c r="FK232" s="404">
        <v>0</v>
      </c>
      <c r="FL232" s="404">
        <v>0</v>
      </c>
      <c r="FM232" s="404">
        <v>0</v>
      </c>
      <c r="FN232" s="404">
        <v>0</v>
      </c>
      <c r="FO232" s="404">
        <v>0</v>
      </c>
      <c r="FP232" s="404">
        <v>0</v>
      </c>
      <c r="FQ232" s="404">
        <v>0</v>
      </c>
      <c r="FR232" s="404">
        <v>0</v>
      </c>
      <c r="FS232" s="404">
        <v>0</v>
      </c>
      <c r="FT232" s="404">
        <v>0</v>
      </c>
      <c r="FU232" s="404">
        <v>0</v>
      </c>
      <c r="FV232" s="404">
        <v>0</v>
      </c>
      <c r="FW232" s="404">
        <v>0</v>
      </c>
      <c r="FX232" s="404">
        <v>0</v>
      </c>
      <c r="FY232" s="404">
        <v>0</v>
      </c>
      <c r="FZ232" s="404">
        <v>0</v>
      </c>
      <c r="GA232" s="404">
        <v>0</v>
      </c>
      <c r="GB232" s="404">
        <v>0</v>
      </c>
      <c r="GC232" s="404">
        <v>0</v>
      </c>
      <c r="GD232" s="404">
        <v>0</v>
      </c>
      <c r="GE232" s="404">
        <v>0</v>
      </c>
      <c r="GF232" s="404">
        <v>0</v>
      </c>
      <c r="GG232" s="404">
        <v>0</v>
      </c>
      <c r="GH232" s="404">
        <v>0</v>
      </c>
      <c r="GI232" s="404">
        <v>0</v>
      </c>
      <c r="GJ232" s="404">
        <v>0</v>
      </c>
      <c r="GK232" s="404">
        <v>0</v>
      </c>
      <c r="GL232" s="404">
        <v>11127.437641723356</v>
      </c>
      <c r="GM232" s="404">
        <v>10597.559658784148</v>
      </c>
      <c r="GN232" s="404">
        <v>10092.913960746808</v>
      </c>
      <c r="GO232" s="404">
        <v>9612.2990102350541</v>
      </c>
      <c r="GP232" s="404">
        <v>9154.5704859381476</v>
      </c>
      <c r="GQ232" s="404">
        <v>8718.6385580363294</v>
      </c>
      <c r="GR232" s="404">
        <v>8303.4652933679336</v>
      </c>
      <c r="GS232" s="404">
        <v>7908.0621841599368</v>
      </c>
      <c r="GT232" s="404">
        <v>7531.4877944380351</v>
      </c>
      <c r="GU232" s="404">
        <v>7172.8455185124139</v>
      </c>
      <c r="GV232" s="404">
        <v>6831.2814462022998</v>
      </c>
      <c r="GW232" s="404">
        <v>6505.9823297164749</v>
      </c>
      <c r="GX232" s="404">
        <v>6196.1736473490255</v>
      </c>
      <c r="GY232" s="404">
        <v>5901.1177593800221</v>
      </c>
      <c r="GZ232" s="404">
        <v>5620.1121517904976</v>
      </c>
      <c r="HA232" s="404">
        <v>5352.4877636099973</v>
      </c>
      <c r="HB232" s="404">
        <v>5097.6073939142834</v>
      </c>
      <c r="HC232" s="404">
        <v>4854.8641846802693</v>
      </c>
      <c r="HD232" s="404">
        <v>4623.680175885971</v>
      </c>
      <c r="HE232" s="404">
        <v>4403.5049294152113</v>
      </c>
      <c r="HF232" s="404">
        <v>4193.8142184906774</v>
      </c>
      <c r="HG232" s="404">
        <v>3994.1087795149301</v>
      </c>
      <c r="HH232" s="404">
        <v>3803.9131233475528</v>
      </c>
      <c r="HI232" s="404">
        <v>3622.7744031881452</v>
      </c>
      <c r="HJ232" s="404">
        <v>3450.2613363696623</v>
      </c>
      <c r="HK232" s="404">
        <v>3285.9631774949162</v>
      </c>
      <c r="HL232" s="404">
        <v>3129.488740471349</v>
      </c>
      <c r="HM232" s="404">
        <v>2980.4654671155699</v>
      </c>
      <c r="HN232" s="404">
        <v>2838.5385401100675</v>
      </c>
      <c r="HO232" s="404">
        <v>2703.3700382000634</v>
      </c>
      <c r="HP232" s="404">
        <v>2574.6381316191082</v>
      </c>
      <c r="HQ232" s="404">
        <v>2452.0363158277219</v>
      </c>
      <c r="HR232" s="404">
        <v>2335.2726817406879</v>
      </c>
      <c r="HS232" s="404">
        <v>2224.0692207054167</v>
      </c>
      <c r="HT232" s="404">
        <v>2118.1611625765877</v>
      </c>
      <c r="HU232" s="404">
        <v>2017.2963453110356</v>
      </c>
      <c r="HV232" s="404">
        <v>1921.234614581939</v>
      </c>
      <c r="HW232" s="404">
        <v>1829.7472519827986</v>
      </c>
      <c r="HX232" s="404">
        <v>1742.6164304598085</v>
      </c>
      <c r="HY232" s="404">
        <v>1659.6346956760078</v>
      </c>
      <c r="HZ232" s="404">
        <v>175315.84062196306</v>
      </c>
      <c r="IA232" s="404">
        <v>50584.780757427507</v>
      </c>
      <c r="IB232" s="408">
        <v>0.28853514079486092</v>
      </c>
      <c r="IC232" s="411"/>
    </row>
    <row r="233" spans="1:237" s="181" customFormat="1" ht="90" customHeight="1" x14ac:dyDescent="0.25">
      <c r="A233" s="161" t="s">
        <v>2265</v>
      </c>
      <c r="B233" s="150" t="s">
        <v>3213</v>
      </c>
      <c r="C233" s="150" t="s">
        <v>3286</v>
      </c>
      <c r="D233" s="148">
        <v>16</v>
      </c>
      <c r="E233" s="150" t="s">
        <v>3287</v>
      </c>
      <c r="F233" s="151" t="s">
        <v>3288</v>
      </c>
      <c r="G233" s="151" t="s">
        <v>3289</v>
      </c>
      <c r="H233" s="79" t="s">
        <v>77</v>
      </c>
      <c r="I233" s="151" t="s">
        <v>2584</v>
      </c>
      <c r="J233" s="151">
        <v>5</v>
      </c>
      <c r="K233" s="95" t="s">
        <v>206</v>
      </c>
      <c r="L233" s="111">
        <v>4590</v>
      </c>
      <c r="M233" s="113" t="s">
        <v>3290</v>
      </c>
      <c r="N233" s="79" t="s">
        <v>147</v>
      </c>
      <c r="O233" s="79" t="s">
        <v>82</v>
      </c>
      <c r="P233" s="79" t="s">
        <v>280</v>
      </c>
      <c r="Q233" s="112" t="s">
        <v>100</v>
      </c>
      <c r="R233" s="79" t="s">
        <v>108</v>
      </c>
      <c r="S233" s="79" t="s">
        <v>99</v>
      </c>
      <c r="T233" s="79" t="s">
        <v>3291</v>
      </c>
      <c r="U233" s="79" t="s">
        <v>100</v>
      </c>
      <c r="V233" s="81">
        <v>1</v>
      </c>
      <c r="W233" s="149">
        <v>87000</v>
      </c>
      <c r="X233" s="149">
        <v>0</v>
      </c>
      <c r="Y233" s="149">
        <v>0</v>
      </c>
      <c r="Z233" s="149"/>
      <c r="AA233" s="149">
        <v>42000</v>
      </c>
      <c r="AB233" s="149">
        <v>27000</v>
      </c>
      <c r="AC233" s="149">
        <v>18000</v>
      </c>
      <c r="AD233" s="149">
        <v>0</v>
      </c>
      <c r="AE233" s="149">
        <v>0</v>
      </c>
      <c r="AF233" s="149">
        <v>0</v>
      </c>
      <c r="AG233" s="149">
        <v>0</v>
      </c>
      <c r="AH233" s="149">
        <v>0</v>
      </c>
      <c r="AI233" s="219"/>
      <c r="AJ233" s="162"/>
      <c r="AK233" s="162">
        <v>0</v>
      </c>
      <c r="AL233" s="162">
        <v>0</v>
      </c>
      <c r="AM233" s="162">
        <v>0</v>
      </c>
      <c r="AN233" s="162">
        <v>0</v>
      </c>
      <c r="AO233" s="162">
        <v>0</v>
      </c>
      <c r="AP233" s="162">
        <v>0</v>
      </c>
      <c r="AQ233" s="149">
        <v>0</v>
      </c>
      <c r="AR233" s="149">
        <v>0</v>
      </c>
      <c r="AS233" s="149">
        <v>0</v>
      </c>
      <c r="AT233" s="149">
        <v>0</v>
      </c>
      <c r="AU233" s="151"/>
      <c r="AV233" s="230">
        <v>1</v>
      </c>
      <c r="AW233" s="230">
        <v>0</v>
      </c>
      <c r="AX233" s="230" t="s">
        <v>3609</v>
      </c>
      <c r="AY233" s="141">
        <v>9</v>
      </c>
      <c r="AZ233" s="70">
        <v>1</v>
      </c>
      <c r="BA233" s="70">
        <v>1</v>
      </c>
      <c r="BB233" s="70">
        <v>1</v>
      </c>
      <c r="BC233" s="70">
        <v>1</v>
      </c>
      <c r="BD233" s="70">
        <v>1</v>
      </c>
      <c r="BE233" s="70">
        <v>1</v>
      </c>
      <c r="BF233" s="70">
        <v>1</v>
      </c>
      <c r="BG233" s="71">
        <v>0</v>
      </c>
      <c r="BH233" s="71">
        <v>1</v>
      </c>
      <c r="BI233" s="71">
        <v>0</v>
      </c>
      <c r="BJ233" s="71">
        <v>1</v>
      </c>
      <c r="BK233" s="71">
        <v>0</v>
      </c>
      <c r="BL233" s="70">
        <v>1</v>
      </c>
      <c r="BM233" s="70">
        <v>1</v>
      </c>
      <c r="BN233" s="70">
        <v>0</v>
      </c>
      <c r="BO233" s="70">
        <v>1</v>
      </c>
      <c r="BP233" s="403">
        <v>0</v>
      </c>
      <c r="BQ233" s="403">
        <v>0</v>
      </c>
      <c r="BR233" s="403">
        <v>42000</v>
      </c>
      <c r="BS233" s="403">
        <v>27000</v>
      </c>
      <c r="BT233" s="403">
        <v>18000</v>
      </c>
      <c r="BU233" s="403">
        <v>0</v>
      </c>
      <c r="BV233" s="403">
        <v>0</v>
      </c>
      <c r="BW233" s="403">
        <v>0</v>
      </c>
      <c r="BX233" s="403">
        <v>0</v>
      </c>
      <c r="BY233" s="403">
        <v>0</v>
      </c>
      <c r="BZ233" s="401">
        <v>0</v>
      </c>
      <c r="CA233" s="401">
        <v>0</v>
      </c>
      <c r="CB233" s="401">
        <v>0</v>
      </c>
      <c r="CC233" s="401">
        <v>0</v>
      </c>
      <c r="CD233" s="401">
        <v>0</v>
      </c>
      <c r="CE233" s="401">
        <v>0</v>
      </c>
      <c r="CF233" s="401">
        <v>0</v>
      </c>
      <c r="CG233" s="401">
        <v>0</v>
      </c>
      <c r="CH233" s="401">
        <v>0</v>
      </c>
      <c r="CI233" s="401">
        <v>0</v>
      </c>
      <c r="CJ233" s="401">
        <v>0</v>
      </c>
      <c r="CK233" s="401">
        <v>0</v>
      </c>
      <c r="CL233" s="401">
        <v>0</v>
      </c>
      <c r="CM233" s="401">
        <v>0</v>
      </c>
      <c r="CN233" s="401">
        <v>0</v>
      </c>
      <c r="CO233" s="401">
        <v>0</v>
      </c>
      <c r="CP233" s="401">
        <v>0</v>
      </c>
      <c r="CQ233" s="401">
        <v>0</v>
      </c>
      <c r="CR233" s="401">
        <v>0</v>
      </c>
      <c r="CS233" s="401">
        <v>0</v>
      </c>
      <c r="CT233" s="401">
        <v>0</v>
      </c>
      <c r="CU233" s="401">
        <v>0</v>
      </c>
      <c r="CV233" s="401">
        <v>0</v>
      </c>
      <c r="CW233" s="401">
        <v>0</v>
      </c>
      <c r="CX233" s="401">
        <v>0</v>
      </c>
      <c r="CY233" s="401">
        <v>0</v>
      </c>
      <c r="CZ233" s="401">
        <v>0</v>
      </c>
      <c r="DA233" s="401">
        <v>0</v>
      </c>
      <c r="DB233" s="401">
        <v>0</v>
      </c>
      <c r="DC233" s="401">
        <v>0</v>
      </c>
      <c r="DD233" s="401">
        <v>0</v>
      </c>
      <c r="DE233" s="401">
        <v>0</v>
      </c>
      <c r="DF233" s="401">
        <v>0</v>
      </c>
      <c r="DG233" s="403">
        <v>4590</v>
      </c>
      <c r="DH233" s="403">
        <v>4590</v>
      </c>
      <c r="DI233" s="403">
        <v>4590</v>
      </c>
      <c r="DJ233" s="403">
        <v>4590</v>
      </c>
      <c r="DK233" s="403">
        <v>4590</v>
      </c>
      <c r="DL233" s="403">
        <v>4590</v>
      </c>
      <c r="DM233" s="403">
        <v>4590</v>
      </c>
      <c r="DN233" s="403">
        <v>4590</v>
      </c>
      <c r="DO233" s="403">
        <v>4590</v>
      </c>
      <c r="DP233" s="403">
        <v>4590</v>
      </c>
      <c r="DQ233" s="403">
        <v>4590</v>
      </c>
      <c r="DR233" s="403">
        <v>4590</v>
      </c>
      <c r="DS233" s="403">
        <v>4590</v>
      </c>
      <c r="DT233" s="403">
        <v>4590</v>
      </c>
      <c r="DU233" s="403">
        <v>4590</v>
      </c>
      <c r="DV233" s="403">
        <v>4590</v>
      </c>
      <c r="DW233" s="403">
        <v>4590</v>
      </c>
      <c r="DX233" s="403">
        <v>4590</v>
      </c>
      <c r="DY233" s="403">
        <v>4590</v>
      </c>
      <c r="DZ233" s="403">
        <v>4590</v>
      </c>
      <c r="EA233" s="403">
        <v>4590</v>
      </c>
      <c r="EB233" s="403">
        <v>4590</v>
      </c>
      <c r="EC233" s="403">
        <v>4590</v>
      </c>
      <c r="ED233" s="403">
        <v>4590</v>
      </c>
      <c r="EE233" s="403">
        <v>4590</v>
      </c>
      <c r="EF233" s="403">
        <v>4590</v>
      </c>
      <c r="EG233" s="403">
        <v>4590</v>
      </c>
      <c r="EH233" s="403">
        <v>4590</v>
      </c>
      <c r="EI233" s="403">
        <v>4590</v>
      </c>
      <c r="EJ233" s="403">
        <v>4590</v>
      </c>
      <c r="EK233" s="403">
        <v>4590</v>
      </c>
      <c r="EL233" s="403">
        <v>4590</v>
      </c>
      <c r="EM233" s="403">
        <v>4590</v>
      </c>
      <c r="EN233" s="403">
        <v>4590</v>
      </c>
      <c r="EO233" s="403">
        <v>4590</v>
      </c>
      <c r="EP233" s="403">
        <v>4590</v>
      </c>
      <c r="EQ233" s="403">
        <v>4590</v>
      </c>
      <c r="ER233" s="403">
        <v>4590</v>
      </c>
      <c r="ES233" s="403">
        <v>4590</v>
      </c>
      <c r="ET233" s="403">
        <v>4590</v>
      </c>
      <c r="EU233" s="403">
        <v>4590</v>
      </c>
      <c r="EV233" s="403">
        <v>4590</v>
      </c>
      <c r="EW233" s="403">
        <v>4590</v>
      </c>
      <c r="EX233" s="404">
        <v>38095.238095238092</v>
      </c>
      <c r="EY233" s="404">
        <v>23323.615160349851</v>
      </c>
      <c r="EZ233" s="404">
        <v>14808.644546253876</v>
      </c>
      <c r="FA233" s="404">
        <v>0</v>
      </c>
      <c r="FB233" s="404">
        <v>0</v>
      </c>
      <c r="FC233" s="404">
        <v>0</v>
      </c>
      <c r="FD233" s="404">
        <v>0</v>
      </c>
      <c r="FE233" s="404">
        <v>0</v>
      </c>
      <c r="FF233" s="404">
        <v>0</v>
      </c>
      <c r="FG233" s="404">
        <v>0</v>
      </c>
      <c r="FH233" s="404">
        <v>0</v>
      </c>
      <c r="FI233" s="404">
        <v>0</v>
      </c>
      <c r="FJ233" s="404">
        <v>0</v>
      </c>
      <c r="FK233" s="404">
        <v>0</v>
      </c>
      <c r="FL233" s="404">
        <v>0</v>
      </c>
      <c r="FM233" s="404">
        <v>0</v>
      </c>
      <c r="FN233" s="404">
        <v>0</v>
      </c>
      <c r="FO233" s="404">
        <v>0</v>
      </c>
      <c r="FP233" s="404">
        <v>0</v>
      </c>
      <c r="FQ233" s="404">
        <v>0</v>
      </c>
      <c r="FR233" s="404">
        <v>0</v>
      </c>
      <c r="FS233" s="404">
        <v>0</v>
      </c>
      <c r="FT233" s="404">
        <v>0</v>
      </c>
      <c r="FU233" s="404">
        <v>0</v>
      </c>
      <c r="FV233" s="404">
        <v>0</v>
      </c>
      <c r="FW233" s="404">
        <v>0</v>
      </c>
      <c r="FX233" s="404">
        <v>0</v>
      </c>
      <c r="FY233" s="404">
        <v>0</v>
      </c>
      <c r="FZ233" s="404">
        <v>0</v>
      </c>
      <c r="GA233" s="404">
        <v>0</v>
      </c>
      <c r="GB233" s="404">
        <v>0</v>
      </c>
      <c r="GC233" s="404">
        <v>0</v>
      </c>
      <c r="GD233" s="404">
        <v>0</v>
      </c>
      <c r="GE233" s="404">
        <v>0</v>
      </c>
      <c r="GF233" s="404">
        <v>0</v>
      </c>
      <c r="GG233" s="404">
        <v>0</v>
      </c>
      <c r="GH233" s="404">
        <v>0</v>
      </c>
      <c r="GI233" s="404">
        <v>0</v>
      </c>
      <c r="GJ233" s="404">
        <v>0</v>
      </c>
      <c r="GK233" s="404">
        <v>0</v>
      </c>
      <c r="GL233" s="404">
        <v>4163.2653061224491</v>
      </c>
      <c r="GM233" s="404">
        <v>3965.0145772594747</v>
      </c>
      <c r="GN233" s="404">
        <v>3776.2043592947384</v>
      </c>
      <c r="GO233" s="404">
        <v>3596.3851040902264</v>
      </c>
      <c r="GP233" s="404">
        <v>3425.128670562121</v>
      </c>
      <c r="GQ233" s="404">
        <v>3262.0273052972575</v>
      </c>
      <c r="GR233" s="404">
        <v>3106.6926717116739</v>
      </c>
      <c r="GS233" s="404">
        <v>2958.7549254396895</v>
      </c>
      <c r="GT233" s="404">
        <v>2817.8618337520852</v>
      </c>
      <c r="GU233" s="404">
        <v>2683.6779369067476</v>
      </c>
      <c r="GV233" s="404">
        <v>2555.8837494349982</v>
      </c>
      <c r="GW233" s="404">
        <v>2434.1749994619026</v>
      </c>
      <c r="GX233" s="404">
        <v>2318.2619042494316</v>
      </c>
      <c r="GY233" s="404">
        <v>2207.8684802375533</v>
      </c>
      <c r="GZ233" s="404">
        <v>2102.7318859405268</v>
      </c>
      <c r="HA233" s="404">
        <v>2002.601796133835</v>
      </c>
      <c r="HB233" s="404">
        <v>1907.2398058417477</v>
      </c>
      <c r="HC233" s="404">
        <v>1816.4188627064264</v>
      </c>
      <c r="HD233" s="404">
        <v>1729.9227263870728</v>
      </c>
      <c r="HE233" s="404">
        <v>1647.5454537019741</v>
      </c>
      <c r="HF233" s="404">
        <v>1569.0909082875944</v>
      </c>
      <c r="HG233" s="404">
        <v>1494.3722936072325</v>
      </c>
      <c r="HH233" s="404">
        <v>1423.2117081973645</v>
      </c>
      <c r="HI233" s="404">
        <v>1355.4397220927281</v>
      </c>
      <c r="HJ233" s="404">
        <v>1290.8949734216458</v>
      </c>
      <c r="HK233" s="404">
        <v>1229.4237842110911</v>
      </c>
      <c r="HL233" s="404">
        <v>1170.8797944867536</v>
      </c>
      <c r="HM233" s="404">
        <v>1115.1236137969079</v>
      </c>
      <c r="HN233" s="404">
        <v>1062.0224893303889</v>
      </c>
      <c r="HO233" s="404">
        <v>1011.4499898384652</v>
      </c>
      <c r="HP233" s="404">
        <v>963.28570460806213</v>
      </c>
      <c r="HQ233" s="404">
        <v>917.414956769583</v>
      </c>
      <c r="HR233" s="404">
        <v>873.72853025674578</v>
      </c>
      <c r="HS233" s="404">
        <v>832.12240976832913</v>
      </c>
      <c r="HT233" s="404">
        <v>792.49753311269455</v>
      </c>
      <c r="HU233" s="404">
        <v>754.75955534542334</v>
      </c>
      <c r="HV233" s="404">
        <v>718.81862413849854</v>
      </c>
      <c r="HW233" s="404">
        <v>684.58916584618896</v>
      </c>
      <c r="HX233" s="404">
        <v>651.9896817582752</v>
      </c>
      <c r="HY233" s="404">
        <v>620.94255405550018</v>
      </c>
      <c r="HZ233" s="404">
        <v>76227.497801841819</v>
      </c>
      <c r="IA233" s="404">
        <v>18925.99801732901</v>
      </c>
      <c r="IB233" s="408">
        <v>0.2482830810809025</v>
      </c>
      <c r="IC233" s="411"/>
    </row>
    <row r="234" spans="1:237" s="181" customFormat="1" ht="90" customHeight="1" x14ac:dyDescent="0.25">
      <c r="A234" s="242" t="s">
        <v>294</v>
      </c>
      <c r="B234" s="195" t="s">
        <v>295</v>
      </c>
      <c r="C234" s="195" t="s">
        <v>326</v>
      </c>
      <c r="D234" s="115">
        <v>6</v>
      </c>
      <c r="E234" s="195" t="s">
        <v>327</v>
      </c>
      <c r="F234" s="113" t="s">
        <v>328</v>
      </c>
      <c r="G234" s="113" t="s">
        <v>329</v>
      </c>
      <c r="H234" s="244"/>
      <c r="I234" s="113" t="s">
        <v>306</v>
      </c>
      <c r="J234" s="113">
        <v>5</v>
      </c>
      <c r="K234" s="95" t="s">
        <v>206</v>
      </c>
      <c r="L234" s="245">
        <v>200</v>
      </c>
      <c r="M234" s="248" t="s">
        <v>330</v>
      </c>
      <c r="N234" s="72" t="s">
        <v>81</v>
      </c>
      <c r="O234" s="73" t="s">
        <v>106</v>
      </c>
      <c r="P234" s="112" t="s">
        <v>280</v>
      </c>
      <c r="Q234" s="112" t="s">
        <v>100</v>
      </c>
      <c r="R234" s="112" t="s">
        <v>317</v>
      </c>
      <c r="S234" s="112" t="s">
        <v>99</v>
      </c>
      <c r="T234" s="112">
        <v>713002</v>
      </c>
      <c r="U234" s="112" t="s">
        <v>100</v>
      </c>
      <c r="V234" s="201">
        <v>0</v>
      </c>
      <c r="W234" s="217">
        <v>3800</v>
      </c>
      <c r="X234" s="217">
        <v>0</v>
      </c>
      <c r="Y234" s="244">
        <v>0</v>
      </c>
      <c r="Z234" s="244">
        <v>0</v>
      </c>
      <c r="AA234" s="244">
        <v>3800</v>
      </c>
      <c r="AB234" s="244">
        <v>0</v>
      </c>
      <c r="AC234" s="244">
        <v>0</v>
      </c>
      <c r="AD234" s="244">
        <v>0</v>
      </c>
      <c r="AE234" s="244">
        <v>0</v>
      </c>
      <c r="AF234" s="244">
        <v>0</v>
      </c>
      <c r="AG234" s="243">
        <v>0</v>
      </c>
      <c r="AH234" s="244">
        <v>0</v>
      </c>
      <c r="AI234" s="244">
        <v>0</v>
      </c>
      <c r="AJ234" s="244">
        <v>0</v>
      </c>
      <c r="AK234" s="244">
        <v>0</v>
      </c>
      <c r="AL234" s="244">
        <v>0</v>
      </c>
      <c r="AM234" s="244">
        <v>0</v>
      </c>
      <c r="AN234" s="244">
        <v>0</v>
      </c>
      <c r="AO234" s="244">
        <v>0</v>
      </c>
      <c r="AP234" s="217">
        <v>0</v>
      </c>
      <c r="AQ234" s="243">
        <v>0</v>
      </c>
      <c r="AR234" s="244"/>
      <c r="AS234" s="244"/>
      <c r="AT234" s="244"/>
      <c r="AU234" s="244"/>
      <c r="AV234" s="230">
        <v>1</v>
      </c>
      <c r="AW234" s="230">
        <v>0</v>
      </c>
      <c r="AX234" s="230" t="s">
        <v>3609</v>
      </c>
      <c r="AY234" s="141">
        <v>7</v>
      </c>
      <c r="AZ234" s="70">
        <v>1</v>
      </c>
      <c r="BA234" s="70">
        <v>1</v>
      </c>
      <c r="BB234" s="70">
        <v>1</v>
      </c>
      <c r="BC234" s="70">
        <v>1</v>
      </c>
      <c r="BD234" s="70">
        <v>1</v>
      </c>
      <c r="BE234" s="70">
        <v>0</v>
      </c>
      <c r="BF234" s="70">
        <v>0</v>
      </c>
      <c r="BG234" s="71">
        <v>0</v>
      </c>
      <c r="BH234" s="71">
        <v>0</v>
      </c>
      <c r="BI234" s="71">
        <v>0</v>
      </c>
      <c r="BJ234" s="71">
        <v>0</v>
      </c>
      <c r="BK234" s="71">
        <v>0</v>
      </c>
      <c r="BL234" s="70">
        <v>1</v>
      </c>
      <c r="BM234" s="70">
        <v>1</v>
      </c>
      <c r="BN234" s="70">
        <v>0</v>
      </c>
      <c r="BO234" s="70">
        <v>1</v>
      </c>
      <c r="BP234" s="403">
        <v>0</v>
      </c>
      <c r="BQ234" s="403">
        <v>0</v>
      </c>
      <c r="BR234" s="403">
        <v>3800</v>
      </c>
      <c r="BS234" s="403">
        <v>0</v>
      </c>
      <c r="BT234" s="403">
        <v>0</v>
      </c>
      <c r="BU234" s="403">
        <v>0</v>
      </c>
      <c r="BV234" s="403">
        <v>0</v>
      </c>
      <c r="BW234" s="403">
        <v>0</v>
      </c>
      <c r="BX234" s="403">
        <v>0</v>
      </c>
      <c r="BY234" s="403">
        <v>0</v>
      </c>
      <c r="BZ234" s="401">
        <v>0</v>
      </c>
      <c r="CA234" s="401">
        <v>0</v>
      </c>
      <c r="CB234" s="401">
        <v>0</v>
      </c>
      <c r="CC234" s="401">
        <v>0</v>
      </c>
      <c r="CD234" s="401">
        <v>0</v>
      </c>
      <c r="CE234" s="401">
        <v>0</v>
      </c>
      <c r="CF234" s="401">
        <v>0</v>
      </c>
      <c r="CG234" s="401">
        <v>0</v>
      </c>
      <c r="CH234" s="401">
        <v>0</v>
      </c>
      <c r="CI234" s="401">
        <v>0</v>
      </c>
      <c r="CJ234" s="401">
        <v>0</v>
      </c>
      <c r="CK234" s="401">
        <v>0</v>
      </c>
      <c r="CL234" s="401">
        <v>0</v>
      </c>
      <c r="CM234" s="401">
        <v>0</v>
      </c>
      <c r="CN234" s="401">
        <v>0</v>
      </c>
      <c r="CO234" s="401">
        <v>0</v>
      </c>
      <c r="CP234" s="401">
        <v>0</v>
      </c>
      <c r="CQ234" s="401">
        <v>0</v>
      </c>
      <c r="CR234" s="401">
        <v>0</v>
      </c>
      <c r="CS234" s="401">
        <v>0</v>
      </c>
      <c r="CT234" s="401">
        <v>0</v>
      </c>
      <c r="CU234" s="401">
        <v>0</v>
      </c>
      <c r="CV234" s="401">
        <v>0</v>
      </c>
      <c r="CW234" s="401">
        <v>0</v>
      </c>
      <c r="CX234" s="401">
        <v>0</v>
      </c>
      <c r="CY234" s="401">
        <v>0</v>
      </c>
      <c r="CZ234" s="401">
        <v>0</v>
      </c>
      <c r="DA234" s="401">
        <v>0</v>
      </c>
      <c r="DB234" s="401">
        <v>0</v>
      </c>
      <c r="DC234" s="401">
        <v>0</v>
      </c>
      <c r="DD234" s="401">
        <v>0</v>
      </c>
      <c r="DE234" s="401">
        <v>0</v>
      </c>
      <c r="DF234" s="401">
        <v>0</v>
      </c>
      <c r="DG234" s="403">
        <v>200</v>
      </c>
      <c r="DH234" s="403">
        <v>200</v>
      </c>
      <c r="DI234" s="403">
        <v>200</v>
      </c>
      <c r="DJ234" s="403">
        <v>200</v>
      </c>
      <c r="DK234" s="403">
        <v>200</v>
      </c>
      <c r="DL234" s="403">
        <v>200</v>
      </c>
      <c r="DM234" s="403">
        <v>200</v>
      </c>
      <c r="DN234" s="403">
        <v>200</v>
      </c>
      <c r="DO234" s="403">
        <v>200</v>
      </c>
      <c r="DP234" s="403">
        <v>200</v>
      </c>
      <c r="DQ234" s="403">
        <v>200</v>
      </c>
      <c r="DR234" s="403">
        <v>200</v>
      </c>
      <c r="DS234" s="403">
        <v>200</v>
      </c>
      <c r="DT234" s="403">
        <v>200</v>
      </c>
      <c r="DU234" s="403">
        <v>200</v>
      </c>
      <c r="DV234" s="403">
        <v>200</v>
      </c>
      <c r="DW234" s="403">
        <v>200</v>
      </c>
      <c r="DX234" s="403">
        <v>200</v>
      </c>
      <c r="DY234" s="403">
        <v>200</v>
      </c>
      <c r="DZ234" s="403">
        <v>200</v>
      </c>
      <c r="EA234" s="403">
        <v>200</v>
      </c>
      <c r="EB234" s="403">
        <v>200</v>
      </c>
      <c r="EC234" s="403">
        <v>200</v>
      </c>
      <c r="ED234" s="403">
        <v>200</v>
      </c>
      <c r="EE234" s="403">
        <v>200</v>
      </c>
      <c r="EF234" s="403">
        <v>200</v>
      </c>
      <c r="EG234" s="403">
        <v>200</v>
      </c>
      <c r="EH234" s="403">
        <v>200</v>
      </c>
      <c r="EI234" s="403">
        <v>200</v>
      </c>
      <c r="EJ234" s="403">
        <v>200</v>
      </c>
      <c r="EK234" s="403">
        <v>200</v>
      </c>
      <c r="EL234" s="403">
        <v>200</v>
      </c>
      <c r="EM234" s="403">
        <v>200</v>
      </c>
      <c r="EN234" s="403">
        <v>200</v>
      </c>
      <c r="EO234" s="403">
        <v>200</v>
      </c>
      <c r="EP234" s="403">
        <v>200</v>
      </c>
      <c r="EQ234" s="403">
        <v>200</v>
      </c>
      <c r="ER234" s="403">
        <v>200</v>
      </c>
      <c r="ES234" s="403">
        <v>200</v>
      </c>
      <c r="ET234" s="403">
        <v>200</v>
      </c>
      <c r="EU234" s="403">
        <v>200</v>
      </c>
      <c r="EV234" s="403">
        <v>200</v>
      </c>
      <c r="EW234" s="403">
        <v>200</v>
      </c>
      <c r="EX234" s="404">
        <v>3446.7120181405894</v>
      </c>
      <c r="EY234" s="404">
        <v>0</v>
      </c>
      <c r="EZ234" s="404">
        <v>0</v>
      </c>
      <c r="FA234" s="404">
        <v>0</v>
      </c>
      <c r="FB234" s="404">
        <v>0</v>
      </c>
      <c r="FC234" s="404">
        <v>0</v>
      </c>
      <c r="FD234" s="404">
        <v>0</v>
      </c>
      <c r="FE234" s="404">
        <v>0</v>
      </c>
      <c r="FF234" s="404">
        <v>0</v>
      </c>
      <c r="FG234" s="404">
        <v>0</v>
      </c>
      <c r="FH234" s="404">
        <v>0</v>
      </c>
      <c r="FI234" s="404">
        <v>0</v>
      </c>
      <c r="FJ234" s="404">
        <v>0</v>
      </c>
      <c r="FK234" s="404">
        <v>0</v>
      </c>
      <c r="FL234" s="404">
        <v>0</v>
      </c>
      <c r="FM234" s="404">
        <v>0</v>
      </c>
      <c r="FN234" s="404">
        <v>0</v>
      </c>
      <c r="FO234" s="404">
        <v>0</v>
      </c>
      <c r="FP234" s="404">
        <v>0</v>
      </c>
      <c r="FQ234" s="404">
        <v>0</v>
      </c>
      <c r="FR234" s="404">
        <v>0</v>
      </c>
      <c r="FS234" s="404">
        <v>0</v>
      </c>
      <c r="FT234" s="404">
        <v>0</v>
      </c>
      <c r="FU234" s="404">
        <v>0</v>
      </c>
      <c r="FV234" s="404">
        <v>0</v>
      </c>
      <c r="FW234" s="404">
        <v>0</v>
      </c>
      <c r="FX234" s="404">
        <v>0</v>
      </c>
      <c r="FY234" s="404">
        <v>0</v>
      </c>
      <c r="FZ234" s="404">
        <v>0</v>
      </c>
      <c r="GA234" s="404">
        <v>0</v>
      </c>
      <c r="GB234" s="404">
        <v>0</v>
      </c>
      <c r="GC234" s="404">
        <v>0</v>
      </c>
      <c r="GD234" s="404">
        <v>0</v>
      </c>
      <c r="GE234" s="404">
        <v>0</v>
      </c>
      <c r="GF234" s="404">
        <v>0</v>
      </c>
      <c r="GG234" s="404">
        <v>0</v>
      </c>
      <c r="GH234" s="404">
        <v>0</v>
      </c>
      <c r="GI234" s="404">
        <v>0</v>
      </c>
      <c r="GJ234" s="404">
        <v>0</v>
      </c>
      <c r="GK234" s="404">
        <v>0</v>
      </c>
      <c r="GL234" s="404">
        <v>181.40589569160997</v>
      </c>
      <c r="GM234" s="404">
        <v>172.76751970629519</v>
      </c>
      <c r="GN234" s="404">
        <v>164.5404949583764</v>
      </c>
      <c r="GO234" s="404">
        <v>156.70523329369178</v>
      </c>
      <c r="GP234" s="404">
        <v>149.24307932732555</v>
      </c>
      <c r="GQ234" s="404">
        <v>142.13626602602429</v>
      </c>
      <c r="GR234" s="404">
        <v>135.36787240573744</v>
      </c>
      <c r="GS234" s="404">
        <v>128.92178324355945</v>
      </c>
      <c r="GT234" s="404">
        <v>122.78265070815186</v>
      </c>
      <c r="GU234" s="404">
        <v>116.93585781728748</v>
      </c>
      <c r="GV234" s="404">
        <v>111.3674836355119</v>
      </c>
      <c r="GW234" s="404">
        <v>106.06427012905894</v>
      </c>
      <c r="GX234" s="404">
        <v>101.01359059910376</v>
      </c>
      <c r="GY234" s="404">
        <v>96.203419618194033</v>
      </c>
      <c r="GZ234" s="404">
        <v>91.62230439828005</v>
      </c>
      <c r="HA234" s="404">
        <v>87.259337522171464</v>
      </c>
      <c r="HB234" s="404">
        <v>83.104130973496623</v>
      </c>
      <c r="HC234" s="404">
        <v>79.146791403330127</v>
      </c>
      <c r="HD234" s="404">
        <v>75.377896574600115</v>
      </c>
      <c r="HE234" s="404">
        <v>71.788472928190586</v>
      </c>
      <c r="HF234" s="404">
        <v>68.369974217324383</v>
      </c>
      <c r="HG234" s="404">
        <v>65.114261159356531</v>
      </c>
      <c r="HH234" s="404">
        <v>62.013582056530041</v>
      </c>
      <c r="HI234" s="404">
        <v>59.060554339552418</v>
      </c>
      <c r="HJ234" s="404">
        <v>56.248146990049925</v>
      </c>
      <c r="HK234" s="404">
        <v>53.569663800047543</v>
      </c>
      <c r="HL234" s="404">
        <v>51.018727428616714</v>
      </c>
      <c r="HM234" s="404">
        <v>48.589264217730189</v>
      </c>
      <c r="HN234" s="404">
        <v>46.275489731171632</v>
      </c>
      <c r="HO234" s="404">
        <v>44.071894982068201</v>
      </c>
      <c r="HP234" s="404">
        <v>41.973233316255431</v>
      </c>
      <c r="HQ234" s="404">
        <v>39.974507920243269</v>
      </c>
      <c r="HR234" s="404">
        <v>38.070959924041212</v>
      </c>
      <c r="HS234" s="404">
        <v>36.258057070515434</v>
      </c>
      <c r="HT234" s="404">
        <v>34.531482924300413</v>
      </c>
      <c r="HU234" s="404">
        <v>32.887126594571818</v>
      </c>
      <c r="HV234" s="404">
        <v>31.321072947211263</v>
      </c>
      <c r="HW234" s="404">
        <v>29.82959328305834</v>
      </c>
      <c r="HX234" s="404">
        <v>28.409136460055567</v>
      </c>
      <c r="HY234" s="404">
        <v>27.056320438148155</v>
      </c>
      <c r="HZ234" s="404">
        <v>3446.7120181405894</v>
      </c>
      <c r="IA234" s="404">
        <v>824.66222297729882</v>
      </c>
      <c r="IB234" s="408">
        <v>0.23926055285065054</v>
      </c>
      <c r="IC234" s="411"/>
    </row>
    <row r="235" spans="1:237" s="181" customFormat="1" ht="90" customHeight="1" x14ac:dyDescent="0.25">
      <c r="A235" s="137" t="s">
        <v>1644</v>
      </c>
      <c r="B235" s="138" t="s">
        <v>1645</v>
      </c>
      <c r="C235" s="138" t="s">
        <v>1682</v>
      </c>
      <c r="D235" s="142">
        <v>5</v>
      </c>
      <c r="E235" s="305" t="s">
        <v>1683</v>
      </c>
      <c r="F235" s="306" t="s">
        <v>1684</v>
      </c>
      <c r="G235" s="118" t="s">
        <v>1685</v>
      </c>
      <c r="H235" s="142" t="s">
        <v>77</v>
      </c>
      <c r="I235" s="118" t="s">
        <v>1663</v>
      </c>
      <c r="J235" s="118">
        <v>5</v>
      </c>
      <c r="K235" s="95" t="s">
        <v>206</v>
      </c>
      <c r="L235" s="142">
        <v>2000</v>
      </c>
      <c r="M235" s="142" t="s">
        <v>1686</v>
      </c>
      <c r="N235" s="142" t="s">
        <v>147</v>
      </c>
      <c r="O235" s="73" t="s">
        <v>106</v>
      </c>
      <c r="P235" s="142" t="s">
        <v>314</v>
      </c>
      <c r="Q235" s="112" t="s">
        <v>100</v>
      </c>
      <c r="R235" s="142" t="s">
        <v>317</v>
      </c>
      <c r="S235" s="142" t="s">
        <v>99</v>
      </c>
      <c r="T235" s="142" t="s">
        <v>1670</v>
      </c>
      <c r="U235" s="142" t="s">
        <v>100</v>
      </c>
      <c r="V235" s="117">
        <v>1</v>
      </c>
      <c r="W235" s="136">
        <v>40000</v>
      </c>
      <c r="X235" s="136">
        <v>0</v>
      </c>
      <c r="Y235" s="136">
        <v>0</v>
      </c>
      <c r="Z235" s="136">
        <v>0</v>
      </c>
      <c r="AA235" s="136">
        <v>40000</v>
      </c>
      <c r="AB235" s="136">
        <v>0</v>
      </c>
      <c r="AC235" s="136">
        <v>0</v>
      </c>
      <c r="AD235" s="136">
        <v>0</v>
      </c>
      <c r="AE235" s="139">
        <v>0</v>
      </c>
      <c r="AF235" s="139">
        <v>0</v>
      </c>
      <c r="AG235" s="139">
        <v>0</v>
      </c>
      <c r="AH235" s="139">
        <v>0</v>
      </c>
      <c r="AI235" s="116" t="s">
        <v>88</v>
      </c>
      <c r="AJ235" s="136">
        <v>0</v>
      </c>
      <c r="AK235" s="136">
        <v>0</v>
      </c>
      <c r="AL235" s="136">
        <v>0</v>
      </c>
      <c r="AM235" s="136">
        <v>0</v>
      </c>
      <c r="AN235" s="136">
        <v>0</v>
      </c>
      <c r="AO235" s="136">
        <v>0</v>
      </c>
      <c r="AP235" s="136">
        <v>0</v>
      </c>
      <c r="AQ235" s="139">
        <v>0</v>
      </c>
      <c r="AR235" s="139">
        <v>0</v>
      </c>
      <c r="AS235" s="139">
        <v>0</v>
      </c>
      <c r="AT235" s="139">
        <v>0</v>
      </c>
      <c r="AU235" s="118"/>
      <c r="AV235" s="230">
        <v>1</v>
      </c>
      <c r="AW235" s="230">
        <v>0</v>
      </c>
      <c r="AX235" s="230" t="s">
        <v>3607</v>
      </c>
      <c r="AY235" s="141">
        <v>8</v>
      </c>
      <c r="AZ235" s="70">
        <v>1</v>
      </c>
      <c r="BA235" s="70">
        <v>1</v>
      </c>
      <c r="BB235" s="70">
        <v>1</v>
      </c>
      <c r="BC235" s="70">
        <v>1</v>
      </c>
      <c r="BD235" s="70">
        <v>1</v>
      </c>
      <c r="BE235" s="70">
        <v>1</v>
      </c>
      <c r="BF235" s="70">
        <v>1</v>
      </c>
      <c r="BG235" s="71">
        <v>0</v>
      </c>
      <c r="BH235" s="71">
        <v>0</v>
      </c>
      <c r="BI235" s="71">
        <v>0</v>
      </c>
      <c r="BJ235" s="71">
        <v>0</v>
      </c>
      <c r="BK235" s="71">
        <v>0</v>
      </c>
      <c r="BL235" s="70">
        <v>1</v>
      </c>
      <c r="BM235" s="70">
        <v>1</v>
      </c>
      <c r="BN235" s="70">
        <v>0</v>
      </c>
      <c r="BO235" s="70">
        <v>1</v>
      </c>
      <c r="BP235" s="403">
        <v>0</v>
      </c>
      <c r="BQ235" s="403">
        <v>0</v>
      </c>
      <c r="BR235" s="403">
        <v>40000</v>
      </c>
      <c r="BS235" s="403">
        <v>0</v>
      </c>
      <c r="BT235" s="403">
        <v>0</v>
      </c>
      <c r="BU235" s="403">
        <v>0</v>
      </c>
      <c r="BV235" s="403">
        <v>0</v>
      </c>
      <c r="BW235" s="403">
        <v>0</v>
      </c>
      <c r="BX235" s="403">
        <v>0</v>
      </c>
      <c r="BY235" s="403">
        <v>0</v>
      </c>
      <c r="BZ235" s="401">
        <v>0</v>
      </c>
      <c r="CA235" s="401">
        <v>0</v>
      </c>
      <c r="CB235" s="401">
        <v>0</v>
      </c>
      <c r="CC235" s="401">
        <v>0</v>
      </c>
      <c r="CD235" s="401">
        <v>0</v>
      </c>
      <c r="CE235" s="401">
        <v>0</v>
      </c>
      <c r="CF235" s="401">
        <v>0</v>
      </c>
      <c r="CG235" s="401">
        <v>0</v>
      </c>
      <c r="CH235" s="401">
        <v>0</v>
      </c>
      <c r="CI235" s="401">
        <v>0</v>
      </c>
      <c r="CJ235" s="401">
        <v>0</v>
      </c>
      <c r="CK235" s="401">
        <v>0</v>
      </c>
      <c r="CL235" s="401">
        <v>0</v>
      </c>
      <c r="CM235" s="401">
        <v>0</v>
      </c>
      <c r="CN235" s="401">
        <v>0</v>
      </c>
      <c r="CO235" s="401">
        <v>0</v>
      </c>
      <c r="CP235" s="401">
        <v>0</v>
      </c>
      <c r="CQ235" s="401">
        <v>0</v>
      </c>
      <c r="CR235" s="401">
        <v>0</v>
      </c>
      <c r="CS235" s="401">
        <v>0</v>
      </c>
      <c r="CT235" s="401">
        <v>0</v>
      </c>
      <c r="CU235" s="401">
        <v>0</v>
      </c>
      <c r="CV235" s="401">
        <v>0</v>
      </c>
      <c r="CW235" s="401">
        <v>0</v>
      </c>
      <c r="CX235" s="401">
        <v>0</v>
      </c>
      <c r="CY235" s="401">
        <v>0</v>
      </c>
      <c r="CZ235" s="401">
        <v>0</v>
      </c>
      <c r="DA235" s="401">
        <v>0</v>
      </c>
      <c r="DB235" s="401">
        <v>0</v>
      </c>
      <c r="DC235" s="401">
        <v>0</v>
      </c>
      <c r="DD235" s="401">
        <v>0</v>
      </c>
      <c r="DE235" s="401">
        <v>0</v>
      </c>
      <c r="DF235" s="401">
        <v>0</v>
      </c>
      <c r="DG235" s="403">
        <v>2000</v>
      </c>
      <c r="DH235" s="403">
        <v>2000</v>
      </c>
      <c r="DI235" s="403">
        <v>2000</v>
      </c>
      <c r="DJ235" s="403">
        <v>2000</v>
      </c>
      <c r="DK235" s="403">
        <v>2000</v>
      </c>
      <c r="DL235" s="403">
        <v>2000</v>
      </c>
      <c r="DM235" s="403">
        <v>2000</v>
      </c>
      <c r="DN235" s="403">
        <v>2000</v>
      </c>
      <c r="DO235" s="403">
        <v>2000</v>
      </c>
      <c r="DP235" s="403">
        <v>2000</v>
      </c>
      <c r="DQ235" s="403">
        <v>2000</v>
      </c>
      <c r="DR235" s="403">
        <v>2000</v>
      </c>
      <c r="DS235" s="403">
        <v>2000</v>
      </c>
      <c r="DT235" s="403">
        <v>2000</v>
      </c>
      <c r="DU235" s="403">
        <v>2000</v>
      </c>
      <c r="DV235" s="403">
        <v>2000</v>
      </c>
      <c r="DW235" s="403">
        <v>2000</v>
      </c>
      <c r="DX235" s="403">
        <v>2000</v>
      </c>
      <c r="DY235" s="403">
        <v>2000</v>
      </c>
      <c r="DZ235" s="403">
        <v>2000</v>
      </c>
      <c r="EA235" s="403">
        <v>2000</v>
      </c>
      <c r="EB235" s="403">
        <v>2000</v>
      </c>
      <c r="EC235" s="403">
        <v>2000</v>
      </c>
      <c r="ED235" s="403">
        <v>2000</v>
      </c>
      <c r="EE235" s="403">
        <v>2000</v>
      </c>
      <c r="EF235" s="403">
        <v>2000</v>
      </c>
      <c r="EG235" s="403">
        <v>2000</v>
      </c>
      <c r="EH235" s="403">
        <v>2000</v>
      </c>
      <c r="EI235" s="403">
        <v>2000</v>
      </c>
      <c r="EJ235" s="403">
        <v>2000</v>
      </c>
      <c r="EK235" s="403">
        <v>2000</v>
      </c>
      <c r="EL235" s="403">
        <v>2000</v>
      </c>
      <c r="EM235" s="403">
        <v>2000</v>
      </c>
      <c r="EN235" s="403">
        <v>2000</v>
      </c>
      <c r="EO235" s="403">
        <v>2000</v>
      </c>
      <c r="EP235" s="403">
        <v>2000</v>
      </c>
      <c r="EQ235" s="403">
        <v>2000</v>
      </c>
      <c r="ER235" s="403">
        <v>2000</v>
      </c>
      <c r="ES235" s="403">
        <v>2000</v>
      </c>
      <c r="ET235" s="403">
        <v>2000</v>
      </c>
      <c r="EU235" s="403">
        <v>2000</v>
      </c>
      <c r="EV235" s="403">
        <v>2000</v>
      </c>
      <c r="EW235" s="403">
        <v>2000</v>
      </c>
      <c r="EX235" s="404">
        <v>36281.179138321997</v>
      </c>
      <c r="EY235" s="404">
        <v>0</v>
      </c>
      <c r="EZ235" s="404">
        <v>0</v>
      </c>
      <c r="FA235" s="404">
        <v>0</v>
      </c>
      <c r="FB235" s="404">
        <v>0</v>
      </c>
      <c r="FC235" s="404">
        <v>0</v>
      </c>
      <c r="FD235" s="404">
        <v>0</v>
      </c>
      <c r="FE235" s="404">
        <v>0</v>
      </c>
      <c r="FF235" s="404">
        <v>0</v>
      </c>
      <c r="FG235" s="404">
        <v>0</v>
      </c>
      <c r="FH235" s="404">
        <v>0</v>
      </c>
      <c r="FI235" s="404">
        <v>0</v>
      </c>
      <c r="FJ235" s="404">
        <v>0</v>
      </c>
      <c r="FK235" s="404">
        <v>0</v>
      </c>
      <c r="FL235" s="404">
        <v>0</v>
      </c>
      <c r="FM235" s="404">
        <v>0</v>
      </c>
      <c r="FN235" s="404">
        <v>0</v>
      </c>
      <c r="FO235" s="404">
        <v>0</v>
      </c>
      <c r="FP235" s="404">
        <v>0</v>
      </c>
      <c r="FQ235" s="404">
        <v>0</v>
      </c>
      <c r="FR235" s="404">
        <v>0</v>
      </c>
      <c r="FS235" s="404">
        <v>0</v>
      </c>
      <c r="FT235" s="404">
        <v>0</v>
      </c>
      <c r="FU235" s="404">
        <v>0</v>
      </c>
      <c r="FV235" s="404">
        <v>0</v>
      </c>
      <c r="FW235" s="404">
        <v>0</v>
      </c>
      <c r="FX235" s="404">
        <v>0</v>
      </c>
      <c r="FY235" s="404">
        <v>0</v>
      </c>
      <c r="FZ235" s="404">
        <v>0</v>
      </c>
      <c r="GA235" s="404">
        <v>0</v>
      </c>
      <c r="GB235" s="404">
        <v>0</v>
      </c>
      <c r="GC235" s="404">
        <v>0</v>
      </c>
      <c r="GD235" s="404">
        <v>0</v>
      </c>
      <c r="GE235" s="404">
        <v>0</v>
      </c>
      <c r="GF235" s="404">
        <v>0</v>
      </c>
      <c r="GG235" s="404">
        <v>0</v>
      </c>
      <c r="GH235" s="404">
        <v>0</v>
      </c>
      <c r="GI235" s="404">
        <v>0</v>
      </c>
      <c r="GJ235" s="404">
        <v>0</v>
      </c>
      <c r="GK235" s="404">
        <v>0</v>
      </c>
      <c r="GL235" s="404">
        <v>1814.0589569160998</v>
      </c>
      <c r="GM235" s="404">
        <v>1727.6751970629521</v>
      </c>
      <c r="GN235" s="404">
        <v>1645.4049495837639</v>
      </c>
      <c r="GO235" s="404">
        <v>1567.052332936918</v>
      </c>
      <c r="GP235" s="404">
        <v>1492.4307932732554</v>
      </c>
      <c r="GQ235" s="404">
        <v>1421.3626602602428</v>
      </c>
      <c r="GR235" s="404">
        <v>1353.6787240573744</v>
      </c>
      <c r="GS235" s="404">
        <v>1289.2178324355946</v>
      </c>
      <c r="GT235" s="404">
        <v>1227.8265070815187</v>
      </c>
      <c r="GU235" s="404">
        <v>1169.3585781728748</v>
      </c>
      <c r="GV235" s="404">
        <v>1113.6748363551189</v>
      </c>
      <c r="GW235" s="404">
        <v>1060.6427012905895</v>
      </c>
      <c r="GX235" s="404">
        <v>1010.1359059910377</v>
      </c>
      <c r="GY235" s="404">
        <v>962.03419618194039</v>
      </c>
      <c r="GZ235" s="404">
        <v>916.22304398280039</v>
      </c>
      <c r="HA235" s="404">
        <v>872.59337522171461</v>
      </c>
      <c r="HB235" s="404">
        <v>831.04130973496626</v>
      </c>
      <c r="HC235" s="404">
        <v>791.46791403330121</v>
      </c>
      <c r="HD235" s="404">
        <v>753.77896574600118</v>
      </c>
      <c r="HE235" s="404">
        <v>717.88472928190595</v>
      </c>
      <c r="HF235" s="404">
        <v>683.69974217324375</v>
      </c>
      <c r="HG235" s="404">
        <v>651.14261159356533</v>
      </c>
      <c r="HH235" s="404">
        <v>620.13582056530038</v>
      </c>
      <c r="HI235" s="404">
        <v>590.60554339552425</v>
      </c>
      <c r="HJ235" s="404">
        <v>562.48146990049918</v>
      </c>
      <c r="HK235" s="404">
        <v>535.69663800047545</v>
      </c>
      <c r="HL235" s="404">
        <v>510.18727428616711</v>
      </c>
      <c r="HM235" s="404">
        <v>485.89264217730192</v>
      </c>
      <c r="HN235" s="404">
        <v>462.75489731171626</v>
      </c>
      <c r="HO235" s="404">
        <v>440.71894982068198</v>
      </c>
      <c r="HP235" s="404">
        <v>419.73233316255431</v>
      </c>
      <c r="HQ235" s="404">
        <v>399.74507920243269</v>
      </c>
      <c r="HR235" s="404">
        <v>380.7095992404121</v>
      </c>
      <c r="HS235" s="404">
        <v>362.58057070515429</v>
      </c>
      <c r="HT235" s="404">
        <v>345.31482924300417</v>
      </c>
      <c r="HU235" s="404">
        <v>328.87126594571822</v>
      </c>
      <c r="HV235" s="404">
        <v>313.21072947211263</v>
      </c>
      <c r="HW235" s="404">
        <v>298.29593283058341</v>
      </c>
      <c r="HX235" s="404">
        <v>284.09136460055566</v>
      </c>
      <c r="HY235" s="404">
        <v>270.56320438148157</v>
      </c>
      <c r="HZ235" s="404">
        <v>36281.179138321997</v>
      </c>
      <c r="IA235" s="404">
        <v>8246.6222297729892</v>
      </c>
      <c r="IB235" s="408">
        <v>0.227297525208118</v>
      </c>
      <c r="IC235" s="411"/>
    </row>
    <row r="236" spans="1:237" s="181" customFormat="1" ht="90" customHeight="1" x14ac:dyDescent="0.25">
      <c r="A236" s="161" t="s">
        <v>2267</v>
      </c>
      <c r="B236" s="150" t="s">
        <v>2613</v>
      </c>
      <c r="C236" s="150" t="s">
        <v>2177</v>
      </c>
      <c r="D236" s="148">
        <v>2</v>
      </c>
      <c r="E236" s="150" t="s">
        <v>2636</v>
      </c>
      <c r="F236" s="151" t="s">
        <v>2637</v>
      </c>
      <c r="G236" s="151" t="s">
        <v>2638</v>
      </c>
      <c r="H236" s="79" t="s">
        <v>77</v>
      </c>
      <c r="I236" s="151" t="s">
        <v>2639</v>
      </c>
      <c r="J236" s="151">
        <v>40</v>
      </c>
      <c r="K236" s="227" t="s">
        <v>94</v>
      </c>
      <c r="L236" s="79">
        <v>2000</v>
      </c>
      <c r="M236" s="79" t="s">
        <v>2640</v>
      </c>
      <c r="N236" s="79" t="s">
        <v>81</v>
      </c>
      <c r="O236" s="379" t="s">
        <v>97</v>
      </c>
      <c r="P236" s="379" t="s">
        <v>97</v>
      </c>
      <c r="Q236" s="79" t="s">
        <v>87</v>
      </c>
      <c r="R236" s="79" t="s">
        <v>226</v>
      </c>
      <c r="S236" s="79" t="s">
        <v>99</v>
      </c>
      <c r="T236" s="79" t="s">
        <v>2034</v>
      </c>
      <c r="U236" s="79" t="s">
        <v>87</v>
      </c>
      <c r="V236" s="81">
        <v>1</v>
      </c>
      <c r="W236" s="149">
        <v>160000</v>
      </c>
      <c r="X236" s="149">
        <v>0</v>
      </c>
      <c r="Y236" s="149">
        <v>0</v>
      </c>
      <c r="Z236" s="149">
        <v>0</v>
      </c>
      <c r="AA236" s="149">
        <v>160000</v>
      </c>
      <c r="AB236" s="149">
        <v>0</v>
      </c>
      <c r="AC236" s="149">
        <v>0</v>
      </c>
      <c r="AD236" s="149">
        <v>0</v>
      </c>
      <c r="AE236" s="149">
        <v>0</v>
      </c>
      <c r="AF236" s="149">
        <v>0</v>
      </c>
      <c r="AG236" s="149">
        <v>0</v>
      </c>
      <c r="AH236" s="149">
        <v>0</v>
      </c>
      <c r="AI236" s="88" t="s">
        <v>88</v>
      </c>
      <c r="AJ236" s="149">
        <v>0</v>
      </c>
      <c r="AK236" s="149">
        <v>0</v>
      </c>
      <c r="AL236" s="149">
        <v>0</v>
      </c>
      <c r="AM236" s="149">
        <v>0</v>
      </c>
      <c r="AN236" s="149">
        <v>0</v>
      </c>
      <c r="AO236" s="149">
        <v>0</v>
      </c>
      <c r="AP236" s="149">
        <v>0</v>
      </c>
      <c r="AQ236" s="149">
        <v>0</v>
      </c>
      <c r="AR236" s="149">
        <v>0</v>
      </c>
      <c r="AS236" s="149">
        <v>0</v>
      </c>
      <c r="AT236" s="149">
        <v>0</v>
      </c>
      <c r="AU236" s="151" t="s">
        <v>2641</v>
      </c>
      <c r="AV236" s="230">
        <v>1</v>
      </c>
      <c r="AW236" s="230">
        <v>0</v>
      </c>
      <c r="AX236" s="230" t="s">
        <v>3615</v>
      </c>
      <c r="AY236" s="141">
        <v>7</v>
      </c>
      <c r="AZ236" s="70">
        <v>1</v>
      </c>
      <c r="BA236" s="70">
        <v>1</v>
      </c>
      <c r="BB236" s="70">
        <v>1</v>
      </c>
      <c r="BC236" s="70">
        <v>1</v>
      </c>
      <c r="BD236" s="70">
        <v>1</v>
      </c>
      <c r="BE236" s="70">
        <v>1</v>
      </c>
      <c r="BF236" s="70">
        <v>1</v>
      </c>
      <c r="BG236" s="71">
        <v>0</v>
      </c>
      <c r="BH236" s="71">
        <v>0</v>
      </c>
      <c r="BI236" s="71">
        <v>0</v>
      </c>
      <c r="BJ236" s="71">
        <v>0</v>
      </c>
      <c r="BK236" s="71">
        <v>0</v>
      </c>
      <c r="BL236" s="70">
        <v>1</v>
      </c>
      <c r="BM236" s="70">
        <v>0</v>
      </c>
      <c r="BN236" s="70">
        <v>0</v>
      </c>
      <c r="BO236" s="70">
        <v>0</v>
      </c>
      <c r="BP236" s="403">
        <v>0</v>
      </c>
      <c r="BQ236" s="403">
        <v>0</v>
      </c>
      <c r="BR236" s="403">
        <v>160000</v>
      </c>
      <c r="BS236" s="403">
        <v>0</v>
      </c>
      <c r="BT236" s="403">
        <v>0</v>
      </c>
      <c r="BU236" s="403">
        <v>0</v>
      </c>
      <c r="BV236" s="403">
        <v>0</v>
      </c>
      <c r="BW236" s="403">
        <v>0</v>
      </c>
      <c r="BX236" s="403">
        <v>0</v>
      </c>
      <c r="BY236" s="403">
        <v>0</v>
      </c>
      <c r="BZ236" s="401">
        <v>0</v>
      </c>
      <c r="CA236" s="401">
        <v>0</v>
      </c>
      <c r="CB236" s="401">
        <v>0</v>
      </c>
      <c r="CC236" s="401">
        <v>0</v>
      </c>
      <c r="CD236" s="401">
        <v>0</v>
      </c>
      <c r="CE236" s="401">
        <v>0</v>
      </c>
      <c r="CF236" s="401">
        <v>0</v>
      </c>
      <c r="CG236" s="401">
        <v>0</v>
      </c>
      <c r="CH236" s="401">
        <v>0</v>
      </c>
      <c r="CI236" s="401">
        <v>0</v>
      </c>
      <c r="CJ236" s="401">
        <v>0</v>
      </c>
      <c r="CK236" s="401">
        <v>0</v>
      </c>
      <c r="CL236" s="401">
        <v>0</v>
      </c>
      <c r="CM236" s="401">
        <v>0</v>
      </c>
      <c r="CN236" s="401">
        <v>0</v>
      </c>
      <c r="CO236" s="401">
        <v>0</v>
      </c>
      <c r="CP236" s="401">
        <v>0</v>
      </c>
      <c r="CQ236" s="401">
        <v>0</v>
      </c>
      <c r="CR236" s="401">
        <v>0</v>
      </c>
      <c r="CS236" s="401">
        <v>0</v>
      </c>
      <c r="CT236" s="401">
        <v>0</v>
      </c>
      <c r="CU236" s="401">
        <v>0</v>
      </c>
      <c r="CV236" s="401">
        <v>0</v>
      </c>
      <c r="CW236" s="401">
        <v>0</v>
      </c>
      <c r="CX236" s="401">
        <v>0</v>
      </c>
      <c r="CY236" s="401">
        <v>0</v>
      </c>
      <c r="CZ236" s="401">
        <v>0</v>
      </c>
      <c r="DA236" s="401">
        <v>0</v>
      </c>
      <c r="DB236" s="401">
        <v>0</v>
      </c>
      <c r="DC236" s="401">
        <v>0</v>
      </c>
      <c r="DD236" s="401">
        <v>0</v>
      </c>
      <c r="DE236" s="401">
        <v>0</v>
      </c>
      <c r="DF236" s="401">
        <v>0</v>
      </c>
      <c r="DG236" s="403">
        <v>2000</v>
      </c>
      <c r="DH236" s="403">
        <v>2000</v>
      </c>
      <c r="DI236" s="403">
        <v>2000</v>
      </c>
      <c r="DJ236" s="403">
        <v>2000</v>
      </c>
      <c r="DK236" s="403">
        <v>2000</v>
      </c>
      <c r="DL236" s="403">
        <v>2000</v>
      </c>
      <c r="DM236" s="403">
        <v>2000</v>
      </c>
      <c r="DN236" s="403">
        <v>2000</v>
      </c>
      <c r="DO236" s="403">
        <v>2000</v>
      </c>
      <c r="DP236" s="403">
        <v>2000</v>
      </c>
      <c r="DQ236" s="403">
        <v>2000</v>
      </c>
      <c r="DR236" s="403">
        <v>2000</v>
      </c>
      <c r="DS236" s="403">
        <v>2000</v>
      </c>
      <c r="DT236" s="403">
        <v>2000</v>
      </c>
      <c r="DU236" s="403">
        <v>2000</v>
      </c>
      <c r="DV236" s="403">
        <v>2000</v>
      </c>
      <c r="DW236" s="403">
        <v>2000</v>
      </c>
      <c r="DX236" s="403">
        <v>2000</v>
      </c>
      <c r="DY236" s="403">
        <v>2000</v>
      </c>
      <c r="DZ236" s="403">
        <v>2000</v>
      </c>
      <c r="EA236" s="403">
        <v>2000</v>
      </c>
      <c r="EB236" s="403">
        <v>2000</v>
      </c>
      <c r="EC236" s="403">
        <v>2000</v>
      </c>
      <c r="ED236" s="403">
        <v>2000</v>
      </c>
      <c r="EE236" s="403">
        <v>2000</v>
      </c>
      <c r="EF236" s="403">
        <v>2000</v>
      </c>
      <c r="EG236" s="403">
        <v>2000</v>
      </c>
      <c r="EH236" s="403">
        <v>2000</v>
      </c>
      <c r="EI236" s="403">
        <v>2000</v>
      </c>
      <c r="EJ236" s="403">
        <v>2000</v>
      </c>
      <c r="EK236" s="403">
        <v>2000</v>
      </c>
      <c r="EL236" s="403">
        <v>2000</v>
      </c>
      <c r="EM236" s="403">
        <v>2000</v>
      </c>
      <c r="EN236" s="403">
        <v>2000</v>
      </c>
      <c r="EO236" s="403">
        <v>2000</v>
      </c>
      <c r="EP236" s="403">
        <v>2000</v>
      </c>
      <c r="EQ236" s="403">
        <v>2000</v>
      </c>
      <c r="ER236" s="403">
        <v>2000</v>
      </c>
      <c r="ES236" s="403">
        <v>2000</v>
      </c>
      <c r="ET236" s="403">
        <v>2000</v>
      </c>
      <c r="EU236" s="403">
        <v>2000</v>
      </c>
      <c r="EV236" s="403">
        <v>2000</v>
      </c>
      <c r="EW236" s="403">
        <v>2000</v>
      </c>
      <c r="EX236" s="404">
        <v>145124.71655328799</v>
      </c>
      <c r="EY236" s="404">
        <v>0</v>
      </c>
      <c r="EZ236" s="404">
        <v>0</v>
      </c>
      <c r="FA236" s="404">
        <v>0</v>
      </c>
      <c r="FB236" s="404">
        <v>0</v>
      </c>
      <c r="FC236" s="404">
        <v>0</v>
      </c>
      <c r="FD236" s="404">
        <v>0</v>
      </c>
      <c r="FE236" s="404">
        <v>0</v>
      </c>
      <c r="FF236" s="404">
        <v>0</v>
      </c>
      <c r="FG236" s="404">
        <v>0</v>
      </c>
      <c r="FH236" s="404">
        <v>0</v>
      </c>
      <c r="FI236" s="404">
        <v>0</v>
      </c>
      <c r="FJ236" s="404">
        <v>0</v>
      </c>
      <c r="FK236" s="404">
        <v>0</v>
      </c>
      <c r="FL236" s="404">
        <v>0</v>
      </c>
      <c r="FM236" s="404">
        <v>0</v>
      </c>
      <c r="FN236" s="404">
        <v>0</v>
      </c>
      <c r="FO236" s="404">
        <v>0</v>
      </c>
      <c r="FP236" s="404">
        <v>0</v>
      </c>
      <c r="FQ236" s="404">
        <v>0</v>
      </c>
      <c r="FR236" s="404">
        <v>0</v>
      </c>
      <c r="FS236" s="404">
        <v>0</v>
      </c>
      <c r="FT236" s="404">
        <v>0</v>
      </c>
      <c r="FU236" s="404">
        <v>0</v>
      </c>
      <c r="FV236" s="404">
        <v>0</v>
      </c>
      <c r="FW236" s="404">
        <v>0</v>
      </c>
      <c r="FX236" s="404">
        <v>0</v>
      </c>
      <c r="FY236" s="404">
        <v>0</v>
      </c>
      <c r="FZ236" s="404">
        <v>0</v>
      </c>
      <c r="GA236" s="404">
        <v>0</v>
      </c>
      <c r="GB236" s="404">
        <v>0</v>
      </c>
      <c r="GC236" s="404">
        <v>0</v>
      </c>
      <c r="GD236" s="404">
        <v>0</v>
      </c>
      <c r="GE236" s="404">
        <v>0</v>
      </c>
      <c r="GF236" s="404">
        <v>0</v>
      </c>
      <c r="GG236" s="404">
        <v>0</v>
      </c>
      <c r="GH236" s="404">
        <v>0</v>
      </c>
      <c r="GI236" s="404">
        <v>0</v>
      </c>
      <c r="GJ236" s="404">
        <v>0</v>
      </c>
      <c r="GK236" s="404">
        <v>0</v>
      </c>
      <c r="GL236" s="404">
        <v>1814.0589569160998</v>
      </c>
      <c r="GM236" s="404">
        <v>1727.6751970629521</v>
      </c>
      <c r="GN236" s="404">
        <v>1645.4049495837639</v>
      </c>
      <c r="GO236" s="404">
        <v>1567.052332936918</v>
      </c>
      <c r="GP236" s="404">
        <v>1492.4307932732554</v>
      </c>
      <c r="GQ236" s="404">
        <v>1421.3626602602428</v>
      </c>
      <c r="GR236" s="404">
        <v>1353.6787240573744</v>
      </c>
      <c r="GS236" s="404">
        <v>1289.2178324355946</v>
      </c>
      <c r="GT236" s="404">
        <v>1227.8265070815187</v>
      </c>
      <c r="GU236" s="404">
        <v>1169.3585781728748</v>
      </c>
      <c r="GV236" s="404">
        <v>1113.6748363551189</v>
      </c>
      <c r="GW236" s="404">
        <v>1060.6427012905895</v>
      </c>
      <c r="GX236" s="404">
        <v>1010.1359059910377</v>
      </c>
      <c r="GY236" s="404">
        <v>962.03419618194039</v>
      </c>
      <c r="GZ236" s="404">
        <v>916.22304398280039</v>
      </c>
      <c r="HA236" s="404">
        <v>872.59337522171461</v>
      </c>
      <c r="HB236" s="404">
        <v>831.04130973496626</v>
      </c>
      <c r="HC236" s="404">
        <v>791.46791403330121</v>
      </c>
      <c r="HD236" s="404">
        <v>753.77896574600118</v>
      </c>
      <c r="HE236" s="404">
        <v>717.88472928190595</v>
      </c>
      <c r="HF236" s="404">
        <v>683.69974217324375</v>
      </c>
      <c r="HG236" s="404">
        <v>651.14261159356533</v>
      </c>
      <c r="HH236" s="404">
        <v>620.13582056530038</v>
      </c>
      <c r="HI236" s="404">
        <v>590.60554339552425</v>
      </c>
      <c r="HJ236" s="404">
        <v>562.48146990049918</v>
      </c>
      <c r="HK236" s="404">
        <v>535.69663800047545</v>
      </c>
      <c r="HL236" s="404">
        <v>510.18727428616711</v>
      </c>
      <c r="HM236" s="404">
        <v>485.89264217730192</v>
      </c>
      <c r="HN236" s="404">
        <v>462.75489731171626</v>
      </c>
      <c r="HO236" s="404">
        <v>440.71894982068198</v>
      </c>
      <c r="HP236" s="404">
        <v>419.73233316255431</v>
      </c>
      <c r="HQ236" s="404">
        <v>399.74507920243269</v>
      </c>
      <c r="HR236" s="404">
        <v>380.7095992404121</v>
      </c>
      <c r="HS236" s="404">
        <v>362.58057070515429</v>
      </c>
      <c r="HT236" s="404">
        <v>345.31482924300417</v>
      </c>
      <c r="HU236" s="404">
        <v>328.87126594571822</v>
      </c>
      <c r="HV236" s="404">
        <v>313.21072947211263</v>
      </c>
      <c r="HW236" s="404">
        <v>298.29593283058341</v>
      </c>
      <c r="HX236" s="404">
        <v>284.09136460055566</v>
      </c>
      <c r="HY236" s="404">
        <v>270.56320438148157</v>
      </c>
      <c r="HZ236" s="404">
        <v>145124.71655328799</v>
      </c>
      <c r="IA236" s="404">
        <v>32683.974007608464</v>
      </c>
      <c r="IB236" s="408">
        <v>0.22521300839617706</v>
      </c>
      <c r="IC236" s="411"/>
    </row>
    <row r="237" spans="1:237" s="181" customFormat="1" ht="90" customHeight="1" x14ac:dyDescent="0.25">
      <c r="A237" s="161" t="s">
        <v>2267</v>
      </c>
      <c r="B237" s="150" t="s">
        <v>2788</v>
      </c>
      <c r="C237" s="150" t="s">
        <v>2214</v>
      </c>
      <c r="D237" s="148">
        <v>5</v>
      </c>
      <c r="E237" s="150" t="s">
        <v>2795</v>
      </c>
      <c r="F237" s="151" t="s">
        <v>2796</v>
      </c>
      <c r="G237" s="151" t="s">
        <v>2797</v>
      </c>
      <c r="H237" s="79" t="s">
        <v>77</v>
      </c>
      <c r="I237" s="151" t="s">
        <v>2798</v>
      </c>
      <c r="J237" s="151">
        <v>40</v>
      </c>
      <c r="K237" s="227" t="s">
        <v>94</v>
      </c>
      <c r="L237" s="79">
        <v>1000</v>
      </c>
      <c r="M237" s="79" t="s">
        <v>2799</v>
      </c>
      <c r="N237" s="79" t="s">
        <v>81</v>
      </c>
      <c r="O237" s="13" t="s">
        <v>217</v>
      </c>
      <c r="P237" s="79" t="s">
        <v>260</v>
      </c>
      <c r="Q237" s="112" t="s">
        <v>100</v>
      </c>
      <c r="R237" s="79" t="s">
        <v>108</v>
      </c>
      <c r="S237" s="79" t="s">
        <v>99</v>
      </c>
      <c r="T237" s="79" t="s">
        <v>2793</v>
      </c>
      <c r="U237" s="79" t="s">
        <v>100</v>
      </c>
      <c r="V237" s="81">
        <v>1</v>
      </c>
      <c r="W237" s="149">
        <v>80000</v>
      </c>
      <c r="X237" s="149">
        <v>0</v>
      </c>
      <c r="Y237" s="149">
        <v>0</v>
      </c>
      <c r="Z237" s="149">
        <v>0</v>
      </c>
      <c r="AA237" s="149">
        <v>80000</v>
      </c>
      <c r="AB237" s="149">
        <v>0</v>
      </c>
      <c r="AC237" s="149">
        <v>0</v>
      </c>
      <c r="AD237" s="149">
        <v>0</v>
      </c>
      <c r="AE237" s="149">
        <v>0</v>
      </c>
      <c r="AF237" s="149">
        <v>0</v>
      </c>
      <c r="AG237" s="149">
        <v>0</v>
      </c>
      <c r="AH237" s="149">
        <v>0</v>
      </c>
      <c r="AI237" s="88" t="s">
        <v>88</v>
      </c>
      <c r="AJ237" s="149">
        <v>0</v>
      </c>
      <c r="AK237" s="149">
        <v>0</v>
      </c>
      <c r="AL237" s="149">
        <v>0</v>
      </c>
      <c r="AM237" s="149">
        <v>0</v>
      </c>
      <c r="AN237" s="149">
        <v>0</v>
      </c>
      <c r="AO237" s="149">
        <v>0</v>
      </c>
      <c r="AP237" s="149">
        <v>0</v>
      </c>
      <c r="AQ237" s="149">
        <v>0</v>
      </c>
      <c r="AR237" s="149">
        <v>0</v>
      </c>
      <c r="AS237" s="149">
        <v>0</v>
      </c>
      <c r="AT237" s="149">
        <v>0</v>
      </c>
      <c r="AU237" s="151"/>
      <c r="AV237" s="230">
        <v>1</v>
      </c>
      <c r="AW237" s="230">
        <v>0</v>
      </c>
      <c r="AX237" s="230" t="s">
        <v>3604</v>
      </c>
      <c r="AY237" s="141">
        <v>9</v>
      </c>
      <c r="AZ237" s="70">
        <v>1</v>
      </c>
      <c r="BA237" s="70">
        <v>1</v>
      </c>
      <c r="BB237" s="70">
        <v>1</v>
      </c>
      <c r="BC237" s="70">
        <v>1</v>
      </c>
      <c r="BD237" s="70">
        <v>1</v>
      </c>
      <c r="BE237" s="70">
        <v>1</v>
      </c>
      <c r="BF237" s="70">
        <v>1</v>
      </c>
      <c r="BG237" s="71">
        <v>0</v>
      </c>
      <c r="BH237" s="71">
        <v>1</v>
      </c>
      <c r="BI237" s="71">
        <v>0</v>
      </c>
      <c r="BJ237" s="71">
        <v>0</v>
      </c>
      <c r="BK237" s="71">
        <v>1</v>
      </c>
      <c r="BL237" s="70">
        <v>1</v>
      </c>
      <c r="BM237" s="70">
        <v>1</v>
      </c>
      <c r="BN237" s="70">
        <v>0</v>
      </c>
      <c r="BO237" s="70">
        <v>1</v>
      </c>
      <c r="BP237" s="403">
        <v>0</v>
      </c>
      <c r="BQ237" s="403">
        <v>0</v>
      </c>
      <c r="BR237" s="403">
        <v>80000</v>
      </c>
      <c r="BS237" s="403">
        <v>0</v>
      </c>
      <c r="BT237" s="403">
        <v>0</v>
      </c>
      <c r="BU237" s="403">
        <v>0</v>
      </c>
      <c r="BV237" s="403">
        <v>0</v>
      </c>
      <c r="BW237" s="403">
        <v>0</v>
      </c>
      <c r="BX237" s="403">
        <v>0</v>
      </c>
      <c r="BY237" s="403">
        <v>0</v>
      </c>
      <c r="BZ237" s="401">
        <v>0</v>
      </c>
      <c r="CA237" s="401">
        <v>0</v>
      </c>
      <c r="CB237" s="401">
        <v>0</v>
      </c>
      <c r="CC237" s="401">
        <v>0</v>
      </c>
      <c r="CD237" s="401">
        <v>0</v>
      </c>
      <c r="CE237" s="401">
        <v>0</v>
      </c>
      <c r="CF237" s="401">
        <v>0</v>
      </c>
      <c r="CG237" s="401">
        <v>0</v>
      </c>
      <c r="CH237" s="401">
        <v>0</v>
      </c>
      <c r="CI237" s="401">
        <v>0</v>
      </c>
      <c r="CJ237" s="401">
        <v>0</v>
      </c>
      <c r="CK237" s="401">
        <v>0</v>
      </c>
      <c r="CL237" s="401">
        <v>0</v>
      </c>
      <c r="CM237" s="401">
        <v>0</v>
      </c>
      <c r="CN237" s="401">
        <v>0</v>
      </c>
      <c r="CO237" s="401">
        <v>0</v>
      </c>
      <c r="CP237" s="401">
        <v>0</v>
      </c>
      <c r="CQ237" s="401">
        <v>0</v>
      </c>
      <c r="CR237" s="401">
        <v>0</v>
      </c>
      <c r="CS237" s="401">
        <v>0</v>
      </c>
      <c r="CT237" s="401">
        <v>0</v>
      </c>
      <c r="CU237" s="401">
        <v>0</v>
      </c>
      <c r="CV237" s="401">
        <v>0</v>
      </c>
      <c r="CW237" s="401">
        <v>0</v>
      </c>
      <c r="CX237" s="401">
        <v>0</v>
      </c>
      <c r="CY237" s="401">
        <v>0</v>
      </c>
      <c r="CZ237" s="401">
        <v>0</v>
      </c>
      <c r="DA237" s="401">
        <v>0</v>
      </c>
      <c r="DB237" s="401">
        <v>0</v>
      </c>
      <c r="DC237" s="401">
        <v>0</v>
      </c>
      <c r="DD237" s="401">
        <v>0</v>
      </c>
      <c r="DE237" s="401">
        <v>0</v>
      </c>
      <c r="DF237" s="401">
        <v>0</v>
      </c>
      <c r="DG237" s="403">
        <v>1000</v>
      </c>
      <c r="DH237" s="403">
        <v>1000</v>
      </c>
      <c r="DI237" s="403">
        <v>1000</v>
      </c>
      <c r="DJ237" s="403">
        <v>1000</v>
      </c>
      <c r="DK237" s="403">
        <v>1000</v>
      </c>
      <c r="DL237" s="403">
        <v>1000</v>
      </c>
      <c r="DM237" s="403">
        <v>1000</v>
      </c>
      <c r="DN237" s="403">
        <v>1000</v>
      </c>
      <c r="DO237" s="403">
        <v>1000</v>
      </c>
      <c r="DP237" s="403">
        <v>1000</v>
      </c>
      <c r="DQ237" s="403">
        <v>1000</v>
      </c>
      <c r="DR237" s="403">
        <v>1000</v>
      </c>
      <c r="DS237" s="403">
        <v>1000</v>
      </c>
      <c r="DT237" s="403">
        <v>1000</v>
      </c>
      <c r="DU237" s="403">
        <v>1000</v>
      </c>
      <c r="DV237" s="403">
        <v>1000</v>
      </c>
      <c r="DW237" s="403">
        <v>1000</v>
      </c>
      <c r="DX237" s="403">
        <v>1000</v>
      </c>
      <c r="DY237" s="403">
        <v>1000</v>
      </c>
      <c r="DZ237" s="403">
        <v>1000</v>
      </c>
      <c r="EA237" s="403">
        <v>1000</v>
      </c>
      <c r="EB237" s="403">
        <v>1000</v>
      </c>
      <c r="EC237" s="403">
        <v>1000</v>
      </c>
      <c r="ED237" s="403">
        <v>1000</v>
      </c>
      <c r="EE237" s="403">
        <v>1000</v>
      </c>
      <c r="EF237" s="403">
        <v>1000</v>
      </c>
      <c r="EG237" s="403">
        <v>1000</v>
      </c>
      <c r="EH237" s="403">
        <v>1000</v>
      </c>
      <c r="EI237" s="403">
        <v>1000</v>
      </c>
      <c r="EJ237" s="403">
        <v>1000</v>
      </c>
      <c r="EK237" s="403">
        <v>1000</v>
      </c>
      <c r="EL237" s="403">
        <v>1000</v>
      </c>
      <c r="EM237" s="403">
        <v>1000</v>
      </c>
      <c r="EN237" s="403">
        <v>1000</v>
      </c>
      <c r="EO237" s="403">
        <v>1000</v>
      </c>
      <c r="EP237" s="403">
        <v>1000</v>
      </c>
      <c r="EQ237" s="403">
        <v>1000</v>
      </c>
      <c r="ER237" s="403">
        <v>1000</v>
      </c>
      <c r="ES237" s="403">
        <v>1000</v>
      </c>
      <c r="ET237" s="403">
        <v>1000</v>
      </c>
      <c r="EU237" s="403">
        <v>1000</v>
      </c>
      <c r="EV237" s="403">
        <v>1000</v>
      </c>
      <c r="EW237" s="403">
        <v>1000</v>
      </c>
      <c r="EX237" s="404">
        <v>72562.358276643994</v>
      </c>
      <c r="EY237" s="404">
        <v>0</v>
      </c>
      <c r="EZ237" s="404">
        <v>0</v>
      </c>
      <c r="FA237" s="404">
        <v>0</v>
      </c>
      <c r="FB237" s="404">
        <v>0</v>
      </c>
      <c r="FC237" s="404">
        <v>0</v>
      </c>
      <c r="FD237" s="404">
        <v>0</v>
      </c>
      <c r="FE237" s="404">
        <v>0</v>
      </c>
      <c r="FF237" s="404">
        <v>0</v>
      </c>
      <c r="FG237" s="404">
        <v>0</v>
      </c>
      <c r="FH237" s="404">
        <v>0</v>
      </c>
      <c r="FI237" s="404">
        <v>0</v>
      </c>
      <c r="FJ237" s="404">
        <v>0</v>
      </c>
      <c r="FK237" s="404">
        <v>0</v>
      </c>
      <c r="FL237" s="404">
        <v>0</v>
      </c>
      <c r="FM237" s="404">
        <v>0</v>
      </c>
      <c r="FN237" s="404">
        <v>0</v>
      </c>
      <c r="FO237" s="404">
        <v>0</v>
      </c>
      <c r="FP237" s="404">
        <v>0</v>
      </c>
      <c r="FQ237" s="404">
        <v>0</v>
      </c>
      <c r="FR237" s="404">
        <v>0</v>
      </c>
      <c r="FS237" s="404">
        <v>0</v>
      </c>
      <c r="FT237" s="404">
        <v>0</v>
      </c>
      <c r="FU237" s="404">
        <v>0</v>
      </c>
      <c r="FV237" s="404">
        <v>0</v>
      </c>
      <c r="FW237" s="404">
        <v>0</v>
      </c>
      <c r="FX237" s="404">
        <v>0</v>
      </c>
      <c r="FY237" s="404">
        <v>0</v>
      </c>
      <c r="FZ237" s="404">
        <v>0</v>
      </c>
      <c r="GA237" s="404">
        <v>0</v>
      </c>
      <c r="GB237" s="404">
        <v>0</v>
      </c>
      <c r="GC237" s="404">
        <v>0</v>
      </c>
      <c r="GD237" s="404">
        <v>0</v>
      </c>
      <c r="GE237" s="404">
        <v>0</v>
      </c>
      <c r="GF237" s="404">
        <v>0</v>
      </c>
      <c r="GG237" s="404">
        <v>0</v>
      </c>
      <c r="GH237" s="404">
        <v>0</v>
      </c>
      <c r="GI237" s="404">
        <v>0</v>
      </c>
      <c r="GJ237" s="404">
        <v>0</v>
      </c>
      <c r="GK237" s="404">
        <v>0</v>
      </c>
      <c r="GL237" s="404">
        <v>907.02947845804988</v>
      </c>
      <c r="GM237" s="404">
        <v>863.83759853147603</v>
      </c>
      <c r="GN237" s="404">
        <v>822.70247479188197</v>
      </c>
      <c r="GO237" s="404">
        <v>783.526166468459</v>
      </c>
      <c r="GP237" s="404">
        <v>746.2153966366277</v>
      </c>
      <c r="GQ237" s="404">
        <v>710.68133013012141</v>
      </c>
      <c r="GR237" s="404">
        <v>676.83936202868722</v>
      </c>
      <c r="GS237" s="404">
        <v>644.60891621779729</v>
      </c>
      <c r="GT237" s="404">
        <v>613.91325354075934</v>
      </c>
      <c r="GU237" s="404">
        <v>584.67928908643739</v>
      </c>
      <c r="GV237" s="404">
        <v>556.83741817755947</v>
      </c>
      <c r="GW237" s="404">
        <v>530.32135064529473</v>
      </c>
      <c r="GX237" s="404">
        <v>505.06795299551885</v>
      </c>
      <c r="GY237" s="404">
        <v>481.01709809097019</v>
      </c>
      <c r="GZ237" s="404">
        <v>458.1115219914002</v>
      </c>
      <c r="HA237" s="404">
        <v>436.2966876108573</v>
      </c>
      <c r="HB237" s="404">
        <v>415.52065486748313</v>
      </c>
      <c r="HC237" s="404">
        <v>395.73395701665061</v>
      </c>
      <c r="HD237" s="404">
        <v>376.88948287300059</v>
      </c>
      <c r="HE237" s="404">
        <v>358.94236464095297</v>
      </c>
      <c r="HF237" s="404">
        <v>341.84987108662187</v>
      </c>
      <c r="HG237" s="404">
        <v>325.57130579678267</v>
      </c>
      <c r="HH237" s="404">
        <v>310.06791028265019</v>
      </c>
      <c r="HI237" s="404">
        <v>295.30277169776213</v>
      </c>
      <c r="HJ237" s="404">
        <v>281.24073495024959</v>
      </c>
      <c r="HK237" s="404">
        <v>267.84831900023772</v>
      </c>
      <c r="HL237" s="404">
        <v>255.09363714308355</v>
      </c>
      <c r="HM237" s="404">
        <v>242.94632108865096</v>
      </c>
      <c r="HN237" s="404">
        <v>231.37744865585813</v>
      </c>
      <c r="HO237" s="404">
        <v>220.35947491034099</v>
      </c>
      <c r="HP237" s="404">
        <v>209.86616658127716</v>
      </c>
      <c r="HQ237" s="404">
        <v>199.87253960121635</v>
      </c>
      <c r="HR237" s="404">
        <v>190.35479962020605</v>
      </c>
      <c r="HS237" s="404">
        <v>181.29028535257714</v>
      </c>
      <c r="HT237" s="404">
        <v>172.65741462150208</v>
      </c>
      <c r="HU237" s="404">
        <v>164.43563297285911</v>
      </c>
      <c r="HV237" s="404">
        <v>156.60536473605632</v>
      </c>
      <c r="HW237" s="404">
        <v>149.14796641529171</v>
      </c>
      <c r="HX237" s="404">
        <v>142.04568230027783</v>
      </c>
      <c r="HY237" s="404">
        <v>135.28160219074078</v>
      </c>
      <c r="HZ237" s="404">
        <v>72562.358276643994</v>
      </c>
      <c r="IA237" s="404">
        <v>16341.987003804232</v>
      </c>
      <c r="IB237" s="408">
        <v>0.22521300839617706</v>
      </c>
      <c r="IC237" s="411"/>
    </row>
    <row r="238" spans="1:237" s="181" customFormat="1" ht="90" customHeight="1" x14ac:dyDescent="0.25">
      <c r="A238" s="161" t="s">
        <v>2267</v>
      </c>
      <c r="B238" s="150" t="s">
        <v>2881</v>
      </c>
      <c r="C238" s="150" t="s">
        <v>2236</v>
      </c>
      <c r="D238" s="148">
        <v>1</v>
      </c>
      <c r="E238" s="150" t="s">
        <v>2882</v>
      </c>
      <c r="F238" s="151" t="s">
        <v>2883</v>
      </c>
      <c r="G238" s="151" t="s">
        <v>2884</v>
      </c>
      <c r="H238" s="79" t="s">
        <v>77</v>
      </c>
      <c r="I238" s="151" t="s">
        <v>2885</v>
      </c>
      <c r="J238" s="151">
        <v>40</v>
      </c>
      <c r="K238" s="227" t="s">
        <v>94</v>
      </c>
      <c r="L238" s="79">
        <v>600</v>
      </c>
      <c r="M238" s="79" t="s">
        <v>2886</v>
      </c>
      <c r="N238" s="79" t="s">
        <v>81</v>
      </c>
      <c r="O238" s="13" t="s">
        <v>217</v>
      </c>
      <c r="P238" s="79" t="s">
        <v>218</v>
      </c>
      <c r="Q238" s="79" t="s">
        <v>87</v>
      </c>
      <c r="R238" s="79" t="s">
        <v>108</v>
      </c>
      <c r="S238" s="79" t="s">
        <v>252</v>
      </c>
      <c r="T238" s="79" t="s">
        <v>2887</v>
      </c>
      <c r="U238" s="79" t="s">
        <v>87</v>
      </c>
      <c r="V238" s="81">
        <v>1</v>
      </c>
      <c r="W238" s="149">
        <v>48000</v>
      </c>
      <c r="X238" s="149">
        <v>48000</v>
      </c>
      <c r="Y238" s="149">
        <v>0</v>
      </c>
      <c r="Z238" s="149">
        <v>0</v>
      </c>
      <c r="AA238" s="149">
        <v>48000</v>
      </c>
      <c r="AB238" s="162">
        <v>0</v>
      </c>
      <c r="AC238" s="162">
        <v>0</v>
      </c>
      <c r="AD238" s="149">
        <v>0</v>
      </c>
      <c r="AE238" s="149">
        <v>0</v>
      </c>
      <c r="AF238" s="149">
        <v>0</v>
      </c>
      <c r="AG238" s="149">
        <v>0</v>
      </c>
      <c r="AH238" s="149">
        <v>0</v>
      </c>
      <c r="AI238" s="88" t="s">
        <v>88</v>
      </c>
      <c r="AJ238" s="149">
        <v>0</v>
      </c>
      <c r="AK238" s="149">
        <v>0</v>
      </c>
      <c r="AL238" s="149">
        <v>0</v>
      </c>
      <c r="AM238" s="149">
        <v>0</v>
      </c>
      <c r="AN238" s="149">
        <v>0</v>
      </c>
      <c r="AO238" s="149">
        <v>0</v>
      </c>
      <c r="AP238" s="149">
        <v>0</v>
      </c>
      <c r="AQ238" s="149">
        <v>0</v>
      </c>
      <c r="AR238" s="149">
        <v>0</v>
      </c>
      <c r="AS238" s="149">
        <v>0</v>
      </c>
      <c r="AT238" s="149">
        <v>0</v>
      </c>
      <c r="AU238" s="151"/>
      <c r="AV238" s="230">
        <v>1</v>
      </c>
      <c r="AW238" s="230">
        <v>0</v>
      </c>
      <c r="AX238" s="230" t="s">
        <v>3594</v>
      </c>
      <c r="AY238" s="141">
        <v>7</v>
      </c>
      <c r="AZ238" s="70">
        <v>1</v>
      </c>
      <c r="BA238" s="70">
        <v>1</v>
      </c>
      <c r="BB238" s="70">
        <v>0</v>
      </c>
      <c r="BC238" s="70">
        <v>1</v>
      </c>
      <c r="BD238" s="70">
        <v>1</v>
      </c>
      <c r="BE238" s="70">
        <v>1</v>
      </c>
      <c r="BF238" s="70">
        <v>1</v>
      </c>
      <c r="BG238" s="71">
        <v>0</v>
      </c>
      <c r="BH238" s="71">
        <v>1</v>
      </c>
      <c r="BI238" s="71">
        <v>0</v>
      </c>
      <c r="BJ238" s="71">
        <v>0</v>
      </c>
      <c r="BK238" s="71">
        <v>1</v>
      </c>
      <c r="BL238" s="70">
        <v>1</v>
      </c>
      <c r="BM238" s="70">
        <v>0</v>
      </c>
      <c r="BN238" s="70">
        <v>0</v>
      </c>
      <c r="BO238" s="70">
        <v>0</v>
      </c>
      <c r="BP238" s="403">
        <v>0</v>
      </c>
      <c r="BQ238" s="403">
        <v>0</v>
      </c>
      <c r="BR238" s="403">
        <v>48000</v>
      </c>
      <c r="BS238" s="403">
        <v>0</v>
      </c>
      <c r="BT238" s="403">
        <v>0</v>
      </c>
      <c r="BU238" s="403">
        <v>0</v>
      </c>
      <c r="BV238" s="403">
        <v>0</v>
      </c>
      <c r="BW238" s="403">
        <v>0</v>
      </c>
      <c r="BX238" s="403">
        <v>0</v>
      </c>
      <c r="BY238" s="403">
        <v>0</v>
      </c>
      <c r="BZ238" s="401">
        <v>0</v>
      </c>
      <c r="CA238" s="401">
        <v>0</v>
      </c>
      <c r="CB238" s="401">
        <v>0</v>
      </c>
      <c r="CC238" s="401">
        <v>0</v>
      </c>
      <c r="CD238" s="401">
        <v>0</v>
      </c>
      <c r="CE238" s="401">
        <v>0</v>
      </c>
      <c r="CF238" s="401">
        <v>0</v>
      </c>
      <c r="CG238" s="401">
        <v>0</v>
      </c>
      <c r="CH238" s="401">
        <v>0</v>
      </c>
      <c r="CI238" s="401">
        <v>0</v>
      </c>
      <c r="CJ238" s="401">
        <v>0</v>
      </c>
      <c r="CK238" s="401">
        <v>0</v>
      </c>
      <c r="CL238" s="401">
        <v>0</v>
      </c>
      <c r="CM238" s="401">
        <v>0</v>
      </c>
      <c r="CN238" s="401">
        <v>0</v>
      </c>
      <c r="CO238" s="401">
        <v>0</v>
      </c>
      <c r="CP238" s="401">
        <v>0</v>
      </c>
      <c r="CQ238" s="401">
        <v>0</v>
      </c>
      <c r="CR238" s="401">
        <v>0</v>
      </c>
      <c r="CS238" s="401">
        <v>0</v>
      </c>
      <c r="CT238" s="401">
        <v>0</v>
      </c>
      <c r="CU238" s="401">
        <v>0</v>
      </c>
      <c r="CV238" s="401">
        <v>0</v>
      </c>
      <c r="CW238" s="401">
        <v>0</v>
      </c>
      <c r="CX238" s="401">
        <v>0</v>
      </c>
      <c r="CY238" s="401">
        <v>0</v>
      </c>
      <c r="CZ238" s="401">
        <v>0</v>
      </c>
      <c r="DA238" s="401">
        <v>0</v>
      </c>
      <c r="DB238" s="401">
        <v>0</v>
      </c>
      <c r="DC238" s="401">
        <v>0</v>
      </c>
      <c r="DD238" s="401">
        <v>0</v>
      </c>
      <c r="DE238" s="401">
        <v>0</v>
      </c>
      <c r="DF238" s="401">
        <v>0</v>
      </c>
      <c r="DG238" s="403">
        <v>600</v>
      </c>
      <c r="DH238" s="403">
        <v>600</v>
      </c>
      <c r="DI238" s="403">
        <v>600</v>
      </c>
      <c r="DJ238" s="403">
        <v>600</v>
      </c>
      <c r="DK238" s="403">
        <v>600</v>
      </c>
      <c r="DL238" s="403">
        <v>600</v>
      </c>
      <c r="DM238" s="403">
        <v>600</v>
      </c>
      <c r="DN238" s="403">
        <v>600</v>
      </c>
      <c r="DO238" s="403">
        <v>600</v>
      </c>
      <c r="DP238" s="403">
        <v>600</v>
      </c>
      <c r="DQ238" s="403">
        <v>600</v>
      </c>
      <c r="DR238" s="403">
        <v>600</v>
      </c>
      <c r="DS238" s="403">
        <v>600</v>
      </c>
      <c r="DT238" s="403">
        <v>600</v>
      </c>
      <c r="DU238" s="403">
        <v>600</v>
      </c>
      <c r="DV238" s="403">
        <v>600</v>
      </c>
      <c r="DW238" s="403">
        <v>600</v>
      </c>
      <c r="DX238" s="403">
        <v>600</v>
      </c>
      <c r="DY238" s="403">
        <v>600</v>
      </c>
      <c r="DZ238" s="403">
        <v>600</v>
      </c>
      <c r="EA238" s="403">
        <v>600</v>
      </c>
      <c r="EB238" s="403">
        <v>600</v>
      </c>
      <c r="EC238" s="403">
        <v>600</v>
      </c>
      <c r="ED238" s="403">
        <v>600</v>
      </c>
      <c r="EE238" s="403">
        <v>600</v>
      </c>
      <c r="EF238" s="403">
        <v>600</v>
      </c>
      <c r="EG238" s="403">
        <v>600</v>
      </c>
      <c r="EH238" s="403">
        <v>600</v>
      </c>
      <c r="EI238" s="403">
        <v>600</v>
      </c>
      <c r="EJ238" s="403">
        <v>600</v>
      </c>
      <c r="EK238" s="403">
        <v>600</v>
      </c>
      <c r="EL238" s="403">
        <v>600</v>
      </c>
      <c r="EM238" s="403">
        <v>600</v>
      </c>
      <c r="EN238" s="403">
        <v>600</v>
      </c>
      <c r="EO238" s="403">
        <v>600</v>
      </c>
      <c r="EP238" s="403">
        <v>600</v>
      </c>
      <c r="EQ238" s="403">
        <v>600</v>
      </c>
      <c r="ER238" s="403">
        <v>600</v>
      </c>
      <c r="ES238" s="403">
        <v>600</v>
      </c>
      <c r="ET238" s="403">
        <v>600</v>
      </c>
      <c r="EU238" s="403">
        <v>600</v>
      </c>
      <c r="EV238" s="403">
        <v>600</v>
      </c>
      <c r="EW238" s="403">
        <v>600</v>
      </c>
      <c r="EX238" s="404">
        <v>43537.414965986391</v>
      </c>
      <c r="EY238" s="404">
        <v>0</v>
      </c>
      <c r="EZ238" s="404">
        <v>0</v>
      </c>
      <c r="FA238" s="404">
        <v>0</v>
      </c>
      <c r="FB238" s="404">
        <v>0</v>
      </c>
      <c r="FC238" s="404">
        <v>0</v>
      </c>
      <c r="FD238" s="404">
        <v>0</v>
      </c>
      <c r="FE238" s="404">
        <v>0</v>
      </c>
      <c r="FF238" s="404">
        <v>0</v>
      </c>
      <c r="FG238" s="404">
        <v>0</v>
      </c>
      <c r="FH238" s="404">
        <v>0</v>
      </c>
      <c r="FI238" s="404">
        <v>0</v>
      </c>
      <c r="FJ238" s="404">
        <v>0</v>
      </c>
      <c r="FK238" s="404">
        <v>0</v>
      </c>
      <c r="FL238" s="404">
        <v>0</v>
      </c>
      <c r="FM238" s="404">
        <v>0</v>
      </c>
      <c r="FN238" s="404">
        <v>0</v>
      </c>
      <c r="FO238" s="404">
        <v>0</v>
      </c>
      <c r="FP238" s="404">
        <v>0</v>
      </c>
      <c r="FQ238" s="404">
        <v>0</v>
      </c>
      <c r="FR238" s="404">
        <v>0</v>
      </c>
      <c r="FS238" s="404">
        <v>0</v>
      </c>
      <c r="FT238" s="404">
        <v>0</v>
      </c>
      <c r="FU238" s="404">
        <v>0</v>
      </c>
      <c r="FV238" s="404">
        <v>0</v>
      </c>
      <c r="FW238" s="404">
        <v>0</v>
      </c>
      <c r="FX238" s="404">
        <v>0</v>
      </c>
      <c r="FY238" s="404">
        <v>0</v>
      </c>
      <c r="FZ238" s="404">
        <v>0</v>
      </c>
      <c r="GA238" s="404">
        <v>0</v>
      </c>
      <c r="GB238" s="404">
        <v>0</v>
      </c>
      <c r="GC238" s="404">
        <v>0</v>
      </c>
      <c r="GD238" s="404">
        <v>0</v>
      </c>
      <c r="GE238" s="404">
        <v>0</v>
      </c>
      <c r="GF238" s="404">
        <v>0</v>
      </c>
      <c r="GG238" s="404">
        <v>0</v>
      </c>
      <c r="GH238" s="404">
        <v>0</v>
      </c>
      <c r="GI238" s="404">
        <v>0</v>
      </c>
      <c r="GJ238" s="404">
        <v>0</v>
      </c>
      <c r="GK238" s="404">
        <v>0</v>
      </c>
      <c r="GL238" s="404">
        <v>544.21768707482988</v>
      </c>
      <c r="GM238" s="404">
        <v>518.3025591188856</v>
      </c>
      <c r="GN238" s="404">
        <v>493.62148487512917</v>
      </c>
      <c r="GO238" s="404">
        <v>470.11569988107539</v>
      </c>
      <c r="GP238" s="404">
        <v>447.72923798197661</v>
      </c>
      <c r="GQ238" s="404">
        <v>426.40879807807289</v>
      </c>
      <c r="GR238" s="404">
        <v>406.10361721721233</v>
      </c>
      <c r="GS238" s="404">
        <v>386.76534973067839</v>
      </c>
      <c r="GT238" s="404">
        <v>368.34795212445556</v>
      </c>
      <c r="GU238" s="404">
        <v>350.80757345186242</v>
      </c>
      <c r="GV238" s="404">
        <v>334.10245090653569</v>
      </c>
      <c r="GW238" s="404">
        <v>318.19281038717679</v>
      </c>
      <c r="GX238" s="404">
        <v>303.04077179731132</v>
      </c>
      <c r="GY238" s="404">
        <v>288.61025885458213</v>
      </c>
      <c r="GZ238" s="404">
        <v>274.86691319484015</v>
      </c>
      <c r="HA238" s="404">
        <v>261.77801256651435</v>
      </c>
      <c r="HB238" s="404">
        <v>249.31239292048988</v>
      </c>
      <c r="HC238" s="404">
        <v>237.44037420999038</v>
      </c>
      <c r="HD238" s="404">
        <v>226.13368972380036</v>
      </c>
      <c r="HE238" s="404">
        <v>215.36541878457177</v>
      </c>
      <c r="HF238" s="404">
        <v>205.10992265197314</v>
      </c>
      <c r="HG238" s="404">
        <v>195.34278347806961</v>
      </c>
      <c r="HH238" s="404">
        <v>186.04074616959014</v>
      </c>
      <c r="HI238" s="404">
        <v>177.18166301865725</v>
      </c>
      <c r="HJ238" s="404">
        <v>168.74444097014975</v>
      </c>
      <c r="HK238" s="404">
        <v>160.70899140014262</v>
      </c>
      <c r="HL238" s="404">
        <v>153.05618228585013</v>
      </c>
      <c r="HM238" s="404">
        <v>145.76779265319058</v>
      </c>
      <c r="HN238" s="404">
        <v>138.8264691935149</v>
      </c>
      <c r="HO238" s="404">
        <v>132.21568494620459</v>
      </c>
      <c r="HP238" s="404">
        <v>125.91969994876629</v>
      </c>
      <c r="HQ238" s="404">
        <v>119.92352376072981</v>
      </c>
      <c r="HR238" s="404">
        <v>114.21287977212363</v>
      </c>
      <c r="HS238" s="404">
        <v>108.77417121154629</v>
      </c>
      <c r="HT238" s="404">
        <v>103.59444877290125</v>
      </c>
      <c r="HU238" s="404">
        <v>98.661379783715461</v>
      </c>
      <c r="HV238" s="404">
        <v>93.96321884163379</v>
      </c>
      <c r="HW238" s="404">
        <v>89.488779849175017</v>
      </c>
      <c r="HX238" s="404">
        <v>85.227409380166705</v>
      </c>
      <c r="HY238" s="404">
        <v>81.168961314444473</v>
      </c>
      <c r="HZ238" s="404">
        <v>43537.414965986391</v>
      </c>
      <c r="IA238" s="404">
        <v>9805.1922022825365</v>
      </c>
      <c r="IB238" s="408">
        <v>0.22521300839617703</v>
      </c>
      <c r="IC238" s="411"/>
    </row>
    <row r="239" spans="1:237" s="184" customFormat="1" ht="90" customHeight="1" x14ac:dyDescent="0.3">
      <c r="A239" s="161" t="s">
        <v>2267</v>
      </c>
      <c r="B239" s="161" t="s">
        <v>2642</v>
      </c>
      <c r="C239" s="150" t="s">
        <v>2183</v>
      </c>
      <c r="D239" s="148">
        <v>6</v>
      </c>
      <c r="E239" s="161" t="s">
        <v>2670</v>
      </c>
      <c r="F239" s="151" t="s">
        <v>2671</v>
      </c>
      <c r="G239" s="151" t="s">
        <v>2672</v>
      </c>
      <c r="H239" s="79" t="s">
        <v>77</v>
      </c>
      <c r="I239" s="151" t="s">
        <v>2673</v>
      </c>
      <c r="J239" s="151">
        <v>10</v>
      </c>
      <c r="K239" s="227" t="s">
        <v>79</v>
      </c>
      <c r="L239" s="79">
        <v>5219</v>
      </c>
      <c r="M239" s="151" t="s">
        <v>2674</v>
      </c>
      <c r="N239" s="79" t="s">
        <v>81</v>
      </c>
      <c r="O239" s="79" t="s">
        <v>133</v>
      </c>
      <c r="P239" s="79" t="s">
        <v>468</v>
      </c>
      <c r="Q239" s="79" t="s">
        <v>87</v>
      </c>
      <c r="R239" s="79" t="s">
        <v>108</v>
      </c>
      <c r="S239" s="79" t="s">
        <v>99</v>
      </c>
      <c r="T239" s="79" t="s">
        <v>2551</v>
      </c>
      <c r="U239" s="79" t="s">
        <v>100</v>
      </c>
      <c r="V239" s="81">
        <v>1</v>
      </c>
      <c r="W239" s="149">
        <v>210000</v>
      </c>
      <c r="X239" s="162">
        <v>0</v>
      </c>
      <c r="Y239" s="162">
        <v>0</v>
      </c>
      <c r="Z239" s="162">
        <v>0</v>
      </c>
      <c r="AA239" s="162">
        <v>0</v>
      </c>
      <c r="AB239" s="162">
        <v>210000</v>
      </c>
      <c r="AC239" s="162">
        <v>0</v>
      </c>
      <c r="AD239" s="162">
        <v>0</v>
      </c>
      <c r="AE239" s="149">
        <v>0</v>
      </c>
      <c r="AF239" s="149">
        <v>0</v>
      </c>
      <c r="AG239" s="149">
        <v>0</v>
      </c>
      <c r="AH239" s="149">
        <v>0</v>
      </c>
      <c r="AI239" s="88" t="s">
        <v>88</v>
      </c>
      <c r="AJ239" s="149">
        <v>0</v>
      </c>
      <c r="AK239" s="162">
        <v>0</v>
      </c>
      <c r="AL239" s="162">
        <v>0</v>
      </c>
      <c r="AM239" s="162">
        <v>0</v>
      </c>
      <c r="AN239" s="162">
        <v>0</v>
      </c>
      <c r="AO239" s="162">
        <v>0</v>
      </c>
      <c r="AP239" s="162">
        <v>0</v>
      </c>
      <c r="AQ239" s="149">
        <v>0</v>
      </c>
      <c r="AR239" s="149">
        <v>0</v>
      </c>
      <c r="AS239" s="149">
        <v>0</v>
      </c>
      <c r="AT239" s="149">
        <v>0</v>
      </c>
      <c r="AU239" s="151" t="s">
        <v>2675</v>
      </c>
      <c r="AV239" s="230">
        <v>1</v>
      </c>
      <c r="AW239" s="230">
        <v>0</v>
      </c>
      <c r="AX239" s="230" t="s">
        <v>3595</v>
      </c>
      <c r="AY239" s="141">
        <v>9</v>
      </c>
      <c r="AZ239" s="70">
        <v>1</v>
      </c>
      <c r="BA239" s="70">
        <v>1</v>
      </c>
      <c r="BB239" s="70">
        <v>1</v>
      </c>
      <c r="BC239" s="70">
        <v>1</v>
      </c>
      <c r="BD239" s="70">
        <v>1</v>
      </c>
      <c r="BE239" s="70">
        <v>1</v>
      </c>
      <c r="BF239" s="70">
        <v>1</v>
      </c>
      <c r="BG239" s="71">
        <v>0</v>
      </c>
      <c r="BH239" s="71">
        <v>1</v>
      </c>
      <c r="BI239" s="71">
        <v>0</v>
      </c>
      <c r="BJ239" s="71">
        <v>0</v>
      </c>
      <c r="BK239" s="71">
        <v>1</v>
      </c>
      <c r="BL239" s="70">
        <v>1</v>
      </c>
      <c r="BM239" s="70">
        <v>1</v>
      </c>
      <c r="BN239" s="70">
        <v>0</v>
      </c>
      <c r="BO239" s="70">
        <v>1</v>
      </c>
      <c r="BP239" s="403">
        <v>0</v>
      </c>
      <c r="BQ239" s="403">
        <v>0</v>
      </c>
      <c r="BR239" s="403">
        <v>0</v>
      </c>
      <c r="BS239" s="403">
        <v>210000</v>
      </c>
      <c r="BT239" s="403">
        <v>0</v>
      </c>
      <c r="BU239" s="403">
        <v>0</v>
      </c>
      <c r="BV239" s="403">
        <v>0</v>
      </c>
      <c r="BW239" s="403">
        <v>0</v>
      </c>
      <c r="BX239" s="403">
        <v>0</v>
      </c>
      <c r="BY239" s="403">
        <v>0</v>
      </c>
      <c r="BZ239" s="401">
        <v>0</v>
      </c>
      <c r="CA239" s="401">
        <v>0</v>
      </c>
      <c r="CB239" s="401">
        <v>0</v>
      </c>
      <c r="CC239" s="401">
        <v>0</v>
      </c>
      <c r="CD239" s="401">
        <v>0</v>
      </c>
      <c r="CE239" s="401">
        <v>0</v>
      </c>
      <c r="CF239" s="401">
        <v>0</v>
      </c>
      <c r="CG239" s="401">
        <v>0</v>
      </c>
      <c r="CH239" s="401">
        <v>0</v>
      </c>
      <c r="CI239" s="401">
        <v>0</v>
      </c>
      <c r="CJ239" s="401">
        <v>0</v>
      </c>
      <c r="CK239" s="401">
        <v>0</v>
      </c>
      <c r="CL239" s="401">
        <v>0</v>
      </c>
      <c r="CM239" s="401">
        <v>0</v>
      </c>
      <c r="CN239" s="401">
        <v>0</v>
      </c>
      <c r="CO239" s="401">
        <v>0</v>
      </c>
      <c r="CP239" s="401">
        <v>0</v>
      </c>
      <c r="CQ239" s="401">
        <v>0</v>
      </c>
      <c r="CR239" s="401">
        <v>0</v>
      </c>
      <c r="CS239" s="401">
        <v>0</v>
      </c>
      <c r="CT239" s="401">
        <v>0</v>
      </c>
      <c r="CU239" s="401">
        <v>0</v>
      </c>
      <c r="CV239" s="401">
        <v>0</v>
      </c>
      <c r="CW239" s="401">
        <v>0</v>
      </c>
      <c r="CX239" s="401">
        <v>0</v>
      </c>
      <c r="CY239" s="401">
        <v>0</v>
      </c>
      <c r="CZ239" s="401">
        <v>0</v>
      </c>
      <c r="DA239" s="401">
        <v>0</v>
      </c>
      <c r="DB239" s="401">
        <v>0</v>
      </c>
      <c r="DC239" s="401">
        <v>0</v>
      </c>
      <c r="DD239" s="401">
        <v>0</v>
      </c>
      <c r="DE239" s="401">
        <v>0</v>
      </c>
      <c r="DF239" s="401">
        <v>0</v>
      </c>
      <c r="DG239" s="403">
        <v>5219</v>
      </c>
      <c r="DH239" s="403">
        <v>5219</v>
      </c>
      <c r="DI239" s="403">
        <v>5219</v>
      </c>
      <c r="DJ239" s="403">
        <v>5219</v>
      </c>
      <c r="DK239" s="403">
        <v>5219</v>
      </c>
      <c r="DL239" s="403">
        <v>5219</v>
      </c>
      <c r="DM239" s="403">
        <v>5219</v>
      </c>
      <c r="DN239" s="403">
        <v>5219</v>
      </c>
      <c r="DO239" s="403">
        <v>5219</v>
      </c>
      <c r="DP239" s="403">
        <v>5219</v>
      </c>
      <c r="DQ239" s="403">
        <v>5219</v>
      </c>
      <c r="DR239" s="403">
        <v>5219</v>
      </c>
      <c r="DS239" s="403">
        <v>5219</v>
      </c>
      <c r="DT239" s="403">
        <v>5219</v>
      </c>
      <c r="DU239" s="403">
        <v>5219</v>
      </c>
      <c r="DV239" s="403">
        <v>5219</v>
      </c>
      <c r="DW239" s="403">
        <v>5219</v>
      </c>
      <c r="DX239" s="403">
        <v>5219</v>
      </c>
      <c r="DY239" s="403">
        <v>5219</v>
      </c>
      <c r="DZ239" s="403">
        <v>5219</v>
      </c>
      <c r="EA239" s="403">
        <v>5219</v>
      </c>
      <c r="EB239" s="403">
        <v>5219</v>
      </c>
      <c r="EC239" s="403">
        <v>5219</v>
      </c>
      <c r="ED239" s="403">
        <v>5219</v>
      </c>
      <c r="EE239" s="403">
        <v>5219</v>
      </c>
      <c r="EF239" s="403">
        <v>5219</v>
      </c>
      <c r="EG239" s="403">
        <v>5219</v>
      </c>
      <c r="EH239" s="403">
        <v>5219</v>
      </c>
      <c r="EI239" s="403">
        <v>5219</v>
      </c>
      <c r="EJ239" s="403">
        <v>5219</v>
      </c>
      <c r="EK239" s="403">
        <v>5219</v>
      </c>
      <c r="EL239" s="403">
        <v>5219</v>
      </c>
      <c r="EM239" s="403">
        <v>5219</v>
      </c>
      <c r="EN239" s="403">
        <v>5219</v>
      </c>
      <c r="EO239" s="403">
        <v>5219</v>
      </c>
      <c r="EP239" s="403">
        <v>5219</v>
      </c>
      <c r="EQ239" s="403">
        <v>5219</v>
      </c>
      <c r="ER239" s="403">
        <v>5219</v>
      </c>
      <c r="ES239" s="403">
        <v>5219</v>
      </c>
      <c r="ET239" s="403">
        <v>5219</v>
      </c>
      <c r="EU239" s="403">
        <v>5219</v>
      </c>
      <c r="EV239" s="403">
        <v>5219</v>
      </c>
      <c r="EW239" s="403">
        <v>5219</v>
      </c>
      <c r="EX239" s="404">
        <v>0</v>
      </c>
      <c r="EY239" s="404">
        <v>181405.89569160997</v>
      </c>
      <c r="EZ239" s="404">
        <v>0</v>
      </c>
      <c r="FA239" s="404">
        <v>0</v>
      </c>
      <c r="FB239" s="404">
        <v>0</v>
      </c>
      <c r="FC239" s="404">
        <v>0</v>
      </c>
      <c r="FD239" s="404">
        <v>0</v>
      </c>
      <c r="FE239" s="404">
        <v>0</v>
      </c>
      <c r="FF239" s="404">
        <v>0</v>
      </c>
      <c r="FG239" s="404">
        <v>0</v>
      </c>
      <c r="FH239" s="404">
        <v>0</v>
      </c>
      <c r="FI239" s="404">
        <v>0</v>
      </c>
      <c r="FJ239" s="404">
        <v>0</v>
      </c>
      <c r="FK239" s="404">
        <v>0</v>
      </c>
      <c r="FL239" s="404">
        <v>0</v>
      </c>
      <c r="FM239" s="404">
        <v>0</v>
      </c>
      <c r="FN239" s="404">
        <v>0</v>
      </c>
      <c r="FO239" s="404">
        <v>0</v>
      </c>
      <c r="FP239" s="404">
        <v>0</v>
      </c>
      <c r="FQ239" s="404">
        <v>0</v>
      </c>
      <c r="FR239" s="404">
        <v>0</v>
      </c>
      <c r="FS239" s="404">
        <v>0</v>
      </c>
      <c r="FT239" s="404">
        <v>0</v>
      </c>
      <c r="FU239" s="404">
        <v>0</v>
      </c>
      <c r="FV239" s="404">
        <v>0</v>
      </c>
      <c r="FW239" s="404">
        <v>0</v>
      </c>
      <c r="FX239" s="404">
        <v>0</v>
      </c>
      <c r="FY239" s="404">
        <v>0</v>
      </c>
      <c r="FZ239" s="404">
        <v>0</v>
      </c>
      <c r="GA239" s="404">
        <v>0</v>
      </c>
      <c r="GB239" s="404">
        <v>0</v>
      </c>
      <c r="GC239" s="404">
        <v>0</v>
      </c>
      <c r="GD239" s="404">
        <v>0</v>
      </c>
      <c r="GE239" s="404">
        <v>0</v>
      </c>
      <c r="GF239" s="404">
        <v>0</v>
      </c>
      <c r="GG239" s="404">
        <v>0</v>
      </c>
      <c r="GH239" s="404">
        <v>0</v>
      </c>
      <c r="GI239" s="404">
        <v>0</v>
      </c>
      <c r="GJ239" s="404">
        <v>0</v>
      </c>
      <c r="GK239" s="404">
        <v>0</v>
      </c>
      <c r="GL239" s="404">
        <v>4733.786848072562</v>
      </c>
      <c r="GM239" s="404">
        <v>4508.368426735773</v>
      </c>
      <c r="GN239" s="404">
        <v>4293.6842159388316</v>
      </c>
      <c r="GO239" s="404">
        <v>4089.2230627988874</v>
      </c>
      <c r="GP239" s="404">
        <v>3894.49815504656</v>
      </c>
      <c r="GQ239" s="404">
        <v>3709.0458619491037</v>
      </c>
      <c r="GR239" s="404">
        <v>3532.4246304277185</v>
      </c>
      <c r="GS239" s="404">
        <v>3364.2139337406838</v>
      </c>
      <c r="GT239" s="404">
        <v>3204.0132702292231</v>
      </c>
      <c r="GU239" s="404">
        <v>3051.4412097421168</v>
      </c>
      <c r="GV239" s="404">
        <v>2906.1344854686831</v>
      </c>
      <c r="GW239" s="404">
        <v>2767.7471290177928</v>
      </c>
      <c r="GX239" s="404">
        <v>2635.9496466836131</v>
      </c>
      <c r="GY239" s="404">
        <v>2510.4282349367736</v>
      </c>
      <c r="GZ239" s="404">
        <v>2390.8840332731179</v>
      </c>
      <c r="HA239" s="404">
        <v>2277.0324126410642</v>
      </c>
      <c r="HB239" s="404">
        <v>2168.6022977533944</v>
      </c>
      <c r="HC239" s="404">
        <v>2065.3355216698997</v>
      </c>
      <c r="HD239" s="404">
        <v>1966.9862111141902</v>
      </c>
      <c r="HE239" s="404">
        <v>1873.3202010611335</v>
      </c>
      <c r="HF239" s="404">
        <v>1784.1144772010796</v>
      </c>
      <c r="HG239" s="404">
        <v>1699.1566449534089</v>
      </c>
      <c r="HH239" s="404">
        <v>1618.2444237651514</v>
      </c>
      <c r="HI239" s="404">
        <v>1541.1851654906204</v>
      </c>
      <c r="HJ239" s="404">
        <v>1467.7953957053528</v>
      </c>
      <c r="HK239" s="404">
        <v>1397.9003768622406</v>
      </c>
      <c r="HL239" s="404">
        <v>1331.3336922497531</v>
      </c>
      <c r="HM239" s="404">
        <v>1267.9368497616695</v>
      </c>
      <c r="HN239" s="404">
        <v>1207.5589045349236</v>
      </c>
      <c r="HO239" s="404">
        <v>1150.0560995570697</v>
      </c>
      <c r="HP239" s="404">
        <v>1095.2915233876854</v>
      </c>
      <c r="HQ239" s="404">
        <v>1043.1347841787481</v>
      </c>
      <c r="HR239" s="404">
        <v>993.46169921785531</v>
      </c>
      <c r="HS239" s="404">
        <v>946.15399925510019</v>
      </c>
      <c r="HT239" s="404">
        <v>901.09904690961935</v>
      </c>
      <c r="HU239" s="404">
        <v>858.18956848535163</v>
      </c>
      <c r="HV239" s="404">
        <v>817.32339855747796</v>
      </c>
      <c r="HW239" s="404">
        <v>778.40323672140744</v>
      </c>
      <c r="HX239" s="404">
        <v>741.33641592515005</v>
      </c>
      <c r="HY239" s="404">
        <v>706.03468183347616</v>
      </c>
      <c r="HZ239" s="404">
        <v>181405.89569160997</v>
      </c>
      <c r="IA239" s="404">
        <v>38380.699614681456</v>
      </c>
      <c r="IB239" s="408">
        <v>0.21157360662593153</v>
      </c>
      <c r="IC239" s="422"/>
    </row>
    <row r="240" spans="1:237" s="184" customFormat="1" ht="90" customHeight="1" x14ac:dyDescent="0.3">
      <c r="A240" s="254" t="s">
        <v>200</v>
      </c>
      <c r="B240" s="8" t="s">
        <v>201</v>
      </c>
      <c r="C240" s="254" t="s">
        <v>227</v>
      </c>
      <c r="D240" s="255">
        <v>2</v>
      </c>
      <c r="E240" s="8" t="s">
        <v>228</v>
      </c>
      <c r="F240" s="7" t="s">
        <v>229</v>
      </c>
      <c r="G240" s="7" t="s">
        <v>230</v>
      </c>
      <c r="H240" s="4" t="s">
        <v>77</v>
      </c>
      <c r="I240" s="7" t="s">
        <v>224</v>
      </c>
      <c r="J240" s="7">
        <v>40</v>
      </c>
      <c r="K240" s="227" t="s">
        <v>94</v>
      </c>
      <c r="L240" s="76">
        <v>561</v>
      </c>
      <c r="M240" s="4" t="s">
        <v>231</v>
      </c>
      <c r="N240" s="4" t="s">
        <v>81</v>
      </c>
      <c r="O240" s="13" t="s">
        <v>217</v>
      </c>
      <c r="P240" s="4" t="s">
        <v>218</v>
      </c>
      <c r="Q240" s="112" t="s">
        <v>100</v>
      </c>
      <c r="R240" s="4" t="s">
        <v>108</v>
      </c>
      <c r="S240" s="4" t="s">
        <v>99</v>
      </c>
      <c r="T240" s="4" t="s">
        <v>208</v>
      </c>
      <c r="U240" s="4" t="s">
        <v>100</v>
      </c>
      <c r="V240" s="6">
        <v>1</v>
      </c>
      <c r="W240" s="256">
        <v>48636</v>
      </c>
      <c r="X240" s="256">
        <v>0</v>
      </c>
      <c r="Y240" s="256">
        <v>0</v>
      </c>
      <c r="Z240" s="256">
        <v>0</v>
      </c>
      <c r="AA240" s="256">
        <v>48636</v>
      </c>
      <c r="AB240" s="256">
        <v>0</v>
      </c>
      <c r="AC240" s="256">
        <v>0</v>
      </c>
      <c r="AD240" s="256">
        <v>0</v>
      </c>
      <c r="AE240" s="256">
        <v>0</v>
      </c>
      <c r="AF240" s="256">
        <v>0</v>
      </c>
      <c r="AG240" s="256">
        <v>0</v>
      </c>
      <c r="AH240" s="256">
        <v>0</v>
      </c>
      <c r="AI240" s="5"/>
      <c r="AJ240" s="256">
        <v>0</v>
      </c>
      <c r="AK240" s="256">
        <v>0</v>
      </c>
      <c r="AL240" s="256">
        <v>0</v>
      </c>
      <c r="AM240" s="256">
        <v>0</v>
      </c>
      <c r="AN240" s="256">
        <v>0</v>
      </c>
      <c r="AO240" s="256">
        <v>0</v>
      </c>
      <c r="AP240" s="256">
        <v>0</v>
      </c>
      <c r="AQ240" s="256">
        <v>0</v>
      </c>
      <c r="AR240" s="256">
        <v>0</v>
      </c>
      <c r="AS240" s="256">
        <v>0</v>
      </c>
      <c r="AT240" s="256">
        <v>0</v>
      </c>
      <c r="AU240" s="7"/>
      <c r="AV240" s="230">
        <v>1</v>
      </c>
      <c r="AW240" s="230">
        <v>0</v>
      </c>
      <c r="AX240" s="230" t="s">
        <v>3594</v>
      </c>
      <c r="AY240" s="141">
        <v>9</v>
      </c>
      <c r="AZ240" s="70">
        <v>1</v>
      </c>
      <c r="BA240" s="70">
        <v>1</v>
      </c>
      <c r="BB240" s="70">
        <v>1</v>
      </c>
      <c r="BC240" s="70">
        <v>1</v>
      </c>
      <c r="BD240" s="70">
        <v>1</v>
      </c>
      <c r="BE240" s="70">
        <v>1</v>
      </c>
      <c r="BF240" s="70">
        <v>1</v>
      </c>
      <c r="BG240" s="71">
        <v>0</v>
      </c>
      <c r="BH240" s="71">
        <v>1</v>
      </c>
      <c r="BI240" s="71">
        <v>0</v>
      </c>
      <c r="BJ240" s="71">
        <v>0</v>
      </c>
      <c r="BK240" s="71">
        <v>1</v>
      </c>
      <c r="BL240" s="70">
        <v>1</v>
      </c>
      <c r="BM240" s="70">
        <v>1</v>
      </c>
      <c r="BN240" s="70">
        <v>0</v>
      </c>
      <c r="BO240" s="70">
        <v>1</v>
      </c>
      <c r="BP240" s="403">
        <v>0</v>
      </c>
      <c r="BQ240" s="403">
        <v>0</v>
      </c>
      <c r="BR240" s="403">
        <v>48636</v>
      </c>
      <c r="BS240" s="403">
        <v>0</v>
      </c>
      <c r="BT240" s="403">
        <v>0</v>
      </c>
      <c r="BU240" s="403">
        <v>0</v>
      </c>
      <c r="BV240" s="403">
        <v>0</v>
      </c>
      <c r="BW240" s="403">
        <v>0</v>
      </c>
      <c r="BX240" s="403">
        <v>0</v>
      </c>
      <c r="BY240" s="403">
        <v>0</v>
      </c>
      <c r="BZ240" s="401">
        <v>0</v>
      </c>
      <c r="CA240" s="401">
        <v>0</v>
      </c>
      <c r="CB240" s="401">
        <v>0</v>
      </c>
      <c r="CC240" s="401">
        <v>0</v>
      </c>
      <c r="CD240" s="401">
        <v>0</v>
      </c>
      <c r="CE240" s="401">
        <v>0</v>
      </c>
      <c r="CF240" s="401">
        <v>0</v>
      </c>
      <c r="CG240" s="401">
        <v>0</v>
      </c>
      <c r="CH240" s="401">
        <v>0</v>
      </c>
      <c r="CI240" s="401">
        <v>0</v>
      </c>
      <c r="CJ240" s="401">
        <v>0</v>
      </c>
      <c r="CK240" s="401">
        <v>0</v>
      </c>
      <c r="CL240" s="401">
        <v>0</v>
      </c>
      <c r="CM240" s="401">
        <v>0</v>
      </c>
      <c r="CN240" s="401">
        <v>0</v>
      </c>
      <c r="CO240" s="401">
        <v>0</v>
      </c>
      <c r="CP240" s="401">
        <v>0</v>
      </c>
      <c r="CQ240" s="401">
        <v>0</v>
      </c>
      <c r="CR240" s="401">
        <v>0</v>
      </c>
      <c r="CS240" s="401">
        <v>0</v>
      </c>
      <c r="CT240" s="401">
        <v>0</v>
      </c>
      <c r="CU240" s="401">
        <v>0</v>
      </c>
      <c r="CV240" s="401">
        <v>0</v>
      </c>
      <c r="CW240" s="401">
        <v>0</v>
      </c>
      <c r="CX240" s="401">
        <v>0</v>
      </c>
      <c r="CY240" s="401">
        <v>0</v>
      </c>
      <c r="CZ240" s="401">
        <v>0</v>
      </c>
      <c r="DA240" s="401">
        <v>0</v>
      </c>
      <c r="DB240" s="401">
        <v>0</v>
      </c>
      <c r="DC240" s="401">
        <v>0</v>
      </c>
      <c r="DD240" s="401">
        <v>0</v>
      </c>
      <c r="DE240" s="401">
        <v>0</v>
      </c>
      <c r="DF240" s="401">
        <v>0</v>
      </c>
      <c r="DG240" s="403">
        <v>561</v>
      </c>
      <c r="DH240" s="403">
        <v>561</v>
      </c>
      <c r="DI240" s="403">
        <v>561</v>
      </c>
      <c r="DJ240" s="403">
        <v>561</v>
      </c>
      <c r="DK240" s="403">
        <v>561</v>
      </c>
      <c r="DL240" s="403">
        <v>561</v>
      </c>
      <c r="DM240" s="403">
        <v>561</v>
      </c>
      <c r="DN240" s="403">
        <v>561</v>
      </c>
      <c r="DO240" s="403">
        <v>561</v>
      </c>
      <c r="DP240" s="403">
        <v>561</v>
      </c>
      <c r="DQ240" s="403">
        <v>561</v>
      </c>
      <c r="DR240" s="403">
        <v>561</v>
      </c>
      <c r="DS240" s="403">
        <v>561</v>
      </c>
      <c r="DT240" s="403">
        <v>561</v>
      </c>
      <c r="DU240" s="403">
        <v>561</v>
      </c>
      <c r="DV240" s="403">
        <v>561</v>
      </c>
      <c r="DW240" s="403">
        <v>561</v>
      </c>
      <c r="DX240" s="403">
        <v>561</v>
      </c>
      <c r="DY240" s="403">
        <v>561</v>
      </c>
      <c r="DZ240" s="403">
        <v>561</v>
      </c>
      <c r="EA240" s="403">
        <v>561</v>
      </c>
      <c r="EB240" s="403">
        <v>561</v>
      </c>
      <c r="EC240" s="403">
        <v>561</v>
      </c>
      <c r="ED240" s="403">
        <v>561</v>
      </c>
      <c r="EE240" s="403">
        <v>561</v>
      </c>
      <c r="EF240" s="403">
        <v>561</v>
      </c>
      <c r="EG240" s="403">
        <v>561</v>
      </c>
      <c r="EH240" s="403">
        <v>561</v>
      </c>
      <c r="EI240" s="403">
        <v>561</v>
      </c>
      <c r="EJ240" s="403">
        <v>561</v>
      </c>
      <c r="EK240" s="403">
        <v>561</v>
      </c>
      <c r="EL240" s="403">
        <v>561</v>
      </c>
      <c r="EM240" s="403">
        <v>561</v>
      </c>
      <c r="EN240" s="403">
        <v>561</v>
      </c>
      <c r="EO240" s="403">
        <v>561</v>
      </c>
      <c r="EP240" s="403">
        <v>561</v>
      </c>
      <c r="EQ240" s="403">
        <v>561</v>
      </c>
      <c r="ER240" s="403">
        <v>561</v>
      </c>
      <c r="ES240" s="403">
        <v>561</v>
      </c>
      <c r="ET240" s="403">
        <v>561</v>
      </c>
      <c r="EU240" s="403">
        <v>561</v>
      </c>
      <c r="EV240" s="403">
        <v>561</v>
      </c>
      <c r="EW240" s="403">
        <v>561</v>
      </c>
      <c r="EX240" s="404">
        <v>44114.28571428571</v>
      </c>
      <c r="EY240" s="404">
        <v>0</v>
      </c>
      <c r="EZ240" s="404">
        <v>0</v>
      </c>
      <c r="FA240" s="404">
        <v>0</v>
      </c>
      <c r="FB240" s="404">
        <v>0</v>
      </c>
      <c r="FC240" s="404">
        <v>0</v>
      </c>
      <c r="FD240" s="404">
        <v>0</v>
      </c>
      <c r="FE240" s="404">
        <v>0</v>
      </c>
      <c r="FF240" s="404">
        <v>0</v>
      </c>
      <c r="FG240" s="404">
        <v>0</v>
      </c>
      <c r="FH240" s="404">
        <v>0</v>
      </c>
      <c r="FI240" s="404">
        <v>0</v>
      </c>
      <c r="FJ240" s="404">
        <v>0</v>
      </c>
      <c r="FK240" s="404">
        <v>0</v>
      </c>
      <c r="FL240" s="404">
        <v>0</v>
      </c>
      <c r="FM240" s="404">
        <v>0</v>
      </c>
      <c r="FN240" s="404">
        <v>0</v>
      </c>
      <c r="FO240" s="404">
        <v>0</v>
      </c>
      <c r="FP240" s="404">
        <v>0</v>
      </c>
      <c r="FQ240" s="404">
        <v>0</v>
      </c>
      <c r="FR240" s="404">
        <v>0</v>
      </c>
      <c r="FS240" s="404">
        <v>0</v>
      </c>
      <c r="FT240" s="404">
        <v>0</v>
      </c>
      <c r="FU240" s="404">
        <v>0</v>
      </c>
      <c r="FV240" s="404">
        <v>0</v>
      </c>
      <c r="FW240" s="404">
        <v>0</v>
      </c>
      <c r="FX240" s="404">
        <v>0</v>
      </c>
      <c r="FY240" s="404">
        <v>0</v>
      </c>
      <c r="FZ240" s="404">
        <v>0</v>
      </c>
      <c r="GA240" s="404">
        <v>0</v>
      </c>
      <c r="GB240" s="404">
        <v>0</v>
      </c>
      <c r="GC240" s="404">
        <v>0</v>
      </c>
      <c r="GD240" s="404">
        <v>0</v>
      </c>
      <c r="GE240" s="404">
        <v>0</v>
      </c>
      <c r="GF240" s="404">
        <v>0</v>
      </c>
      <c r="GG240" s="404">
        <v>0</v>
      </c>
      <c r="GH240" s="404">
        <v>0</v>
      </c>
      <c r="GI240" s="404">
        <v>0</v>
      </c>
      <c r="GJ240" s="404">
        <v>0</v>
      </c>
      <c r="GK240" s="404">
        <v>0</v>
      </c>
      <c r="GL240" s="404">
        <v>508.84353741496597</v>
      </c>
      <c r="GM240" s="404">
        <v>484.61289277615805</v>
      </c>
      <c r="GN240" s="404">
        <v>461.53608835824576</v>
      </c>
      <c r="GO240" s="404">
        <v>439.55817938880546</v>
      </c>
      <c r="GP240" s="404">
        <v>418.62683751314813</v>
      </c>
      <c r="GQ240" s="404">
        <v>398.69222620299814</v>
      </c>
      <c r="GR240" s="404">
        <v>379.7068820980935</v>
      </c>
      <c r="GS240" s="404">
        <v>361.62560199818427</v>
      </c>
      <c r="GT240" s="404">
        <v>344.405335236366</v>
      </c>
      <c r="GU240" s="404">
        <v>328.00508117749138</v>
      </c>
      <c r="GV240" s="404">
        <v>312.38579159761088</v>
      </c>
      <c r="GW240" s="404">
        <v>297.51027771201029</v>
      </c>
      <c r="GX240" s="404">
        <v>283.34312163048605</v>
      </c>
      <c r="GY240" s="404">
        <v>269.85059202903426</v>
      </c>
      <c r="GZ240" s="404">
        <v>257.00056383717555</v>
      </c>
      <c r="HA240" s="404">
        <v>244.76244174969094</v>
      </c>
      <c r="HB240" s="404">
        <v>233.10708738065804</v>
      </c>
      <c r="HC240" s="404">
        <v>222.006749886341</v>
      </c>
      <c r="HD240" s="404">
        <v>211.43499989175334</v>
      </c>
      <c r="HE240" s="404">
        <v>201.3666665635746</v>
      </c>
      <c r="HF240" s="404">
        <v>191.77777767959489</v>
      </c>
      <c r="HG240" s="404">
        <v>182.64550255199509</v>
      </c>
      <c r="HH240" s="404">
        <v>173.94809766856676</v>
      </c>
      <c r="HI240" s="404">
        <v>165.66485492244453</v>
      </c>
      <c r="HJ240" s="404">
        <v>157.77605230709003</v>
      </c>
      <c r="HK240" s="404">
        <v>150.26290695913335</v>
      </c>
      <c r="HL240" s="404">
        <v>143.10753043726987</v>
      </c>
      <c r="HM240" s="404">
        <v>136.29288613073319</v>
      </c>
      <c r="HN240" s="404">
        <v>129.80274869593643</v>
      </c>
      <c r="HO240" s="404">
        <v>123.62166542470131</v>
      </c>
      <c r="HP240" s="404">
        <v>117.73491945209649</v>
      </c>
      <c r="HQ240" s="404">
        <v>112.12849471628236</v>
      </c>
      <c r="HR240" s="404">
        <v>106.78904258693559</v>
      </c>
      <c r="HS240" s="404">
        <v>101.70385008279578</v>
      </c>
      <c r="HT240" s="404">
        <v>96.86080960266267</v>
      </c>
      <c r="HU240" s="404">
        <v>92.248390097773964</v>
      </c>
      <c r="HV240" s="404">
        <v>87.855609616927595</v>
      </c>
      <c r="HW240" s="404">
        <v>83.672009158978639</v>
      </c>
      <c r="HX240" s="404">
        <v>79.687627770455862</v>
      </c>
      <c r="HY240" s="404">
        <v>75.892978829005571</v>
      </c>
      <c r="HZ240" s="404">
        <v>44114.28571428571</v>
      </c>
      <c r="IA240" s="404">
        <v>9167.8547091341679</v>
      </c>
      <c r="IB240" s="408">
        <v>0.20782054068633155</v>
      </c>
      <c r="IC240" s="422"/>
    </row>
    <row r="241" spans="1:237" s="184" customFormat="1" ht="90" customHeight="1" x14ac:dyDescent="0.3">
      <c r="A241" s="242" t="s">
        <v>1912</v>
      </c>
      <c r="B241" s="195" t="s">
        <v>1913</v>
      </c>
      <c r="C241" s="195" t="s">
        <v>1991</v>
      </c>
      <c r="D241" s="115">
        <v>14</v>
      </c>
      <c r="E241" s="195" t="s">
        <v>1992</v>
      </c>
      <c r="F241" s="113" t="s">
        <v>1993</v>
      </c>
      <c r="G241" s="113" t="s">
        <v>1994</v>
      </c>
      <c r="H241" s="112" t="s">
        <v>77</v>
      </c>
      <c r="I241" s="113" t="s">
        <v>1963</v>
      </c>
      <c r="J241" s="113">
        <v>5</v>
      </c>
      <c r="K241" s="95" t="s">
        <v>206</v>
      </c>
      <c r="L241" s="112">
        <v>1500</v>
      </c>
      <c r="M241" s="112" t="s">
        <v>1995</v>
      </c>
      <c r="N241" s="112" t="s">
        <v>81</v>
      </c>
      <c r="O241" s="112" t="s">
        <v>82</v>
      </c>
      <c r="P241" s="112" t="s">
        <v>124</v>
      </c>
      <c r="Q241" s="112" t="s">
        <v>100</v>
      </c>
      <c r="R241" s="112" t="s">
        <v>108</v>
      </c>
      <c r="S241" s="112" t="s">
        <v>99</v>
      </c>
      <c r="T241" s="112" t="s">
        <v>1918</v>
      </c>
      <c r="U241" s="112" t="s">
        <v>100</v>
      </c>
      <c r="V241" s="201">
        <v>1</v>
      </c>
      <c r="W241" s="286">
        <v>34000</v>
      </c>
      <c r="X241" s="286">
        <v>0</v>
      </c>
      <c r="Y241" s="286">
        <v>0</v>
      </c>
      <c r="Z241" s="286">
        <v>0</v>
      </c>
      <c r="AA241" s="286">
        <v>34000</v>
      </c>
      <c r="AB241" s="286">
        <v>0</v>
      </c>
      <c r="AC241" s="286">
        <v>0</v>
      </c>
      <c r="AD241" s="286">
        <v>0</v>
      </c>
      <c r="AE241" s="286">
        <v>0</v>
      </c>
      <c r="AF241" s="286">
        <v>0</v>
      </c>
      <c r="AG241" s="286">
        <v>0</v>
      </c>
      <c r="AH241" s="286">
        <v>0</v>
      </c>
      <c r="AI241" s="112" t="s">
        <v>88</v>
      </c>
      <c r="AJ241" s="286">
        <v>0</v>
      </c>
      <c r="AK241" s="286">
        <v>0</v>
      </c>
      <c r="AL241" s="286">
        <v>0</v>
      </c>
      <c r="AM241" s="286">
        <v>0</v>
      </c>
      <c r="AN241" s="286">
        <v>0</v>
      </c>
      <c r="AO241" s="286">
        <v>0</v>
      </c>
      <c r="AP241" s="286">
        <v>0</v>
      </c>
      <c r="AQ241" s="286">
        <v>0</v>
      </c>
      <c r="AR241" s="286">
        <v>0</v>
      </c>
      <c r="AS241" s="286">
        <v>0</v>
      </c>
      <c r="AT241" s="286">
        <v>0</v>
      </c>
      <c r="AU241" s="113"/>
      <c r="AV241" s="230">
        <v>1</v>
      </c>
      <c r="AW241" s="230">
        <v>0</v>
      </c>
      <c r="AX241" s="230" t="s">
        <v>3608</v>
      </c>
      <c r="AY241" s="141">
        <v>9</v>
      </c>
      <c r="AZ241" s="70">
        <v>1</v>
      </c>
      <c r="BA241" s="70">
        <v>1</v>
      </c>
      <c r="BB241" s="70">
        <v>1</v>
      </c>
      <c r="BC241" s="70">
        <v>1</v>
      </c>
      <c r="BD241" s="70">
        <v>1</v>
      </c>
      <c r="BE241" s="70">
        <v>1</v>
      </c>
      <c r="BF241" s="70">
        <v>1</v>
      </c>
      <c r="BG241" s="71">
        <v>0</v>
      </c>
      <c r="BH241" s="71">
        <v>1</v>
      </c>
      <c r="BI241" s="71">
        <v>0</v>
      </c>
      <c r="BJ241" s="71">
        <v>0</v>
      </c>
      <c r="BK241" s="71">
        <v>1</v>
      </c>
      <c r="BL241" s="70">
        <v>1</v>
      </c>
      <c r="BM241" s="70">
        <v>1</v>
      </c>
      <c r="BN241" s="70">
        <v>0</v>
      </c>
      <c r="BO241" s="70">
        <v>1</v>
      </c>
      <c r="BP241" s="403">
        <v>0</v>
      </c>
      <c r="BQ241" s="403">
        <v>0</v>
      </c>
      <c r="BR241" s="403">
        <v>34000</v>
      </c>
      <c r="BS241" s="403">
        <v>0</v>
      </c>
      <c r="BT241" s="403">
        <v>0</v>
      </c>
      <c r="BU241" s="403">
        <v>0</v>
      </c>
      <c r="BV241" s="403">
        <v>0</v>
      </c>
      <c r="BW241" s="403">
        <v>0</v>
      </c>
      <c r="BX241" s="403">
        <v>0</v>
      </c>
      <c r="BY241" s="403">
        <v>0</v>
      </c>
      <c r="BZ241" s="401">
        <v>0</v>
      </c>
      <c r="CA241" s="401">
        <v>0</v>
      </c>
      <c r="CB241" s="401">
        <v>0</v>
      </c>
      <c r="CC241" s="401">
        <v>0</v>
      </c>
      <c r="CD241" s="401">
        <v>0</v>
      </c>
      <c r="CE241" s="401">
        <v>0</v>
      </c>
      <c r="CF241" s="401">
        <v>0</v>
      </c>
      <c r="CG241" s="401">
        <v>0</v>
      </c>
      <c r="CH241" s="401">
        <v>0</v>
      </c>
      <c r="CI241" s="401">
        <v>0</v>
      </c>
      <c r="CJ241" s="401">
        <v>0</v>
      </c>
      <c r="CK241" s="401">
        <v>0</v>
      </c>
      <c r="CL241" s="401">
        <v>0</v>
      </c>
      <c r="CM241" s="401">
        <v>0</v>
      </c>
      <c r="CN241" s="401">
        <v>0</v>
      </c>
      <c r="CO241" s="401">
        <v>0</v>
      </c>
      <c r="CP241" s="401">
        <v>0</v>
      </c>
      <c r="CQ241" s="401">
        <v>0</v>
      </c>
      <c r="CR241" s="401">
        <v>0</v>
      </c>
      <c r="CS241" s="401">
        <v>0</v>
      </c>
      <c r="CT241" s="401">
        <v>0</v>
      </c>
      <c r="CU241" s="401">
        <v>0</v>
      </c>
      <c r="CV241" s="401">
        <v>0</v>
      </c>
      <c r="CW241" s="401">
        <v>0</v>
      </c>
      <c r="CX241" s="401">
        <v>0</v>
      </c>
      <c r="CY241" s="401">
        <v>0</v>
      </c>
      <c r="CZ241" s="401">
        <v>0</v>
      </c>
      <c r="DA241" s="401">
        <v>0</v>
      </c>
      <c r="DB241" s="401">
        <v>0</v>
      </c>
      <c r="DC241" s="401">
        <v>0</v>
      </c>
      <c r="DD241" s="401">
        <v>0</v>
      </c>
      <c r="DE241" s="401">
        <v>0</v>
      </c>
      <c r="DF241" s="401">
        <v>0</v>
      </c>
      <c r="DG241" s="403">
        <v>1500</v>
      </c>
      <c r="DH241" s="403">
        <v>1500</v>
      </c>
      <c r="DI241" s="403">
        <v>1500</v>
      </c>
      <c r="DJ241" s="403">
        <v>1500</v>
      </c>
      <c r="DK241" s="403">
        <v>1500</v>
      </c>
      <c r="DL241" s="403">
        <v>1500</v>
      </c>
      <c r="DM241" s="403">
        <v>1500</v>
      </c>
      <c r="DN241" s="403">
        <v>1500</v>
      </c>
      <c r="DO241" s="403">
        <v>1500</v>
      </c>
      <c r="DP241" s="403">
        <v>1500</v>
      </c>
      <c r="DQ241" s="403">
        <v>1500</v>
      </c>
      <c r="DR241" s="403">
        <v>1500</v>
      </c>
      <c r="DS241" s="403">
        <v>1500</v>
      </c>
      <c r="DT241" s="403">
        <v>1500</v>
      </c>
      <c r="DU241" s="403">
        <v>1500</v>
      </c>
      <c r="DV241" s="403">
        <v>1500</v>
      </c>
      <c r="DW241" s="403">
        <v>1500</v>
      </c>
      <c r="DX241" s="403">
        <v>1500</v>
      </c>
      <c r="DY241" s="403">
        <v>1500</v>
      </c>
      <c r="DZ241" s="403">
        <v>1500</v>
      </c>
      <c r="EA241" s="403">
        <v>1500</v>
      </c>
      <c r="EB241" s="403">
        <v>1500</v>
      </c>
      <c r="EC241" s="403">
        <v>1500</v>
      </c>
      <c r="ED241" s="403">
        <v>1500</v>
      </c>
      <c r="EE241" s="403">
        <v>1500</v>
      </c>
      <c r="EF241" s="403">
        <v>1500</v>
      </c>
      <c r="EG241" s="403">
        <v>1500</v>
      </c>
      <c r="EH241" s="403">
        <v>1500</v>
      </c>
      <c r="EI241" s="403">
        <v>1500</v>
      </c>
      <c r="EJ241" s="403">
        <v>1500</v>
      </c>
      <c r="EK241" s="403">
        <v>1500</v>
      </c>
      <c r="EL241" s="403">
        <v>1500</v>
      </c>
      <c r="EM241" s="403">
        <v>1500</v>
      </c>
      <c r="EN241" s="403">
        <v>1500</v>
      </c>
      <c r="EO241" s="403">
        <v>1500</v>
      </c>
      <c r="EP241" s="403">
        <v>1500</v>
      </c>
      <c r="EQ241" s="403">
        <v>1500</v>
      </c>
      <c r="ER241" s="403">
        <v>1500</v>
      </c>
      <c r="ES241" s="403">
        <v>1500</v>
      </c>
      <c r="ET241" s="403">
        <v>1500</v>
      </c>
      <c r="EU241" s="403">
        <v>1500</v>
      </c>
      <c r="EV241" s="403">
        <v>1500</v>
      </c>
      <c r="EW241" s="403">
        <v>1500</v>
      </c>
      <c r="EX241" s="404">
        <v>30839.002267573695</v>
      </c>
      <c r="EY241" s="404">
        <v>0</v>
      </c>
      <c r="EZ241" s="404">
        <v>0</v>
      </c>
      <c r="FA241" s="404">
        <v>0</v>
      </c>
      <c r="FB241" s="404">
        <v>0</v>
      </c>
      <c r="FC241" s="404">
        <v>0</v>
      </c>
      <c r="FD241" s="404">
        <v>0</v>
      </c>
      <c r="FE241" s="404">
        <v>0</v>
      </c>
      <c r="FF241" s="404">
        <v>0</v>
      </c>
      <c r="FG241" s="404">
        <v>0</v>
      </c>
      <c r="FH241" s="404">
        <v>0</v>
      </c>
      <c r="FI241" s="404">
        <v>0</v>
      </c>
      <c r="FJ241" s="404">
        <v>0</v>
      </c>
      <c r="FK241" s="404">
        <v>0</v>
      </c>
      <c r="FL241" s="404">
        <v>0</v>
      </c>
      <c r="FM241" s="404">
        <v>0</v>
      </c>
      <c r="FN241" s="404">
        <v>0</v>
      </c>
      <c r="FO241" s="404">
        <v>0</v>
      </c>
      <c r="FP241" s="404">
        <v>0</v>
      </c>
      <c r="FQ241" s="404">
        <v>0</v>
      </c>
      <c r="FR241" s="404">
        <v>0</v>
      </c>
      <c r="FS241" s="404">
        <v>0</v>
      </c>
      <c r="FT241" s="404">
        <v>0</v>
      </c>
      <c r="FU241" s="404">
        <v>0</v>
      </c>
      <c r="FV241" s="404">
        <v>0</v>
      </c>
      <c r="FW241" s="404">
        <v>0</v>
      </c>
      <c r="FX241" s="404">
        <v>0</v>
      </c>
      <c r="FY241" s="404">
        <v>0</v>
      </c>
      <c r="FZ241" s="404">
        <v>0</v>
      </c>
      <c r="GA241" s="404">
        <v>0</v>
      </c>
      <c r="GB241" s="404">
        <v>0</v>
      </c>
      <c r="GC241" s="404">
        <v>0</v>
      </c>
      <c r="GD241" s="404">
        <v>0</v>
      </c>
      <c r="GE241" s="404">
        <v>0</v>
      </c>
      <c r="GF241" s="404">
        <v>0</v>
      </c>
      <c r="GG241" s="404">
        <v>0</v>
      </c>
      <c r="GH241" s="404">
        <v>0</v>
      </c>
      <c r="GI241" s="404">
        <v>0</v>
      </c>
      <c r="GJ241" s="404">
        <v>0</v>
      </c>
      <c r="GK241" s="404">
        <v>0</v>
      </c>
      <c r="GL241" s="404">
        <v>1360.5442176870747</v>
      </c>
      <c r="GM241" s="404">
        <v>1295.756397797214</v>
      </c>
      <c r="GN241" s="404">
        <v>1234.0537121878231</v>
      </c>
      <c r="GO241" s="404">
        <v>1175.2892497026885</v>
      </c>
      <c r="GP241" s="404">
        <v>1119.3230949549416</v>
      </c>
      <c r="GQ241" s="404">
        <v>1066.0219951951822</v>
      </c>
      <c r="GR241" s="404">
        <v>1015.2590430430307</v>
      </c>
      <c r="GS241" s="404">
        <v>966.91337432669593</v>
      </c>
      <c r="GT241" s="404">
        <v>920.86988031113901</v>
      </c>
      <c r="GU241" s="404">
        <v>877.01893362965609</v>
      </c>
      <c r="GV241" s="404">
        <v>835.25612726633926</v>
      </c>
      <c r="GW241" s="404">
        <v>795.48202596794204</v>
      </c>
      <c r="GX241" s="404">
        <v>757.60192949327825</v>
      </c>
      <c r="GY241" s="404">
        <v>721.52564713645529</v>
      </c>
      <c r="GZ241" s="404">
        <v>687.16728298710029</v>
      </c>
      <c r="HA241" s="404">
        <v>654.44503141628593</v>
      </c>
      <c r="HB241" s="404">
        <v>623.28098230122475</v>
      </c>
      <c r="HC241" s="404">
        <v>593.60093552497597</v>
      </c>
      <c r="HD241" s="404">
        <v>565.33422430950088</v>
      </c>
      <c r="HE241" s="404">
        <v>538.41354696142946</v>
      </c>
      <c r="HF241" s="404">
        <v>512.77480662993287</v>
      </c>
      <c r="HG241" s="404">
        <v>488.356958695174</v>
      </c>
      <c r="HH241" s="404">
        <v>465.10186542397531</v>
      </c>
      <c r="HI241" s="404">
        <v>442.95415754664316</v>
      </c>
      <c r="HJ241" s="404">
        <v>421.86110242537444</v>
      </c>
      <c r="HK241" s="404">
        <v>401.77247850035656</v>
      </c>
      <c r="HL241" s="404">
        <v>382.64045571462532</v>
      </c>
      <c r="HM241" s="404">
        <v>364.41948163297644</v>
      </c>
      <c r="HN241" s="404">
        <v>347.06617298378723</v>
      </c>
      <c r="HO241" s="404">
        <v>330.5392123655115</v>
      </c>
      <c r="HP241" s="404">
        <v>314.79924987191572</v>
      </c>
      <c r="HQ241" s="404">
        <v>299.80880940182453</v>
      </c>
      <c r="HR241" s="404">
        <v>285.53219943030905</v>
      </c>
      <c r="HS241" s="404">
        <v>271.93542802886572</v>
      </c>
      <c r="HT241" s="404">
        <v>258.98612193225313</v>
      </c>
      <c r="HU241" s="404">
        <v>246.65344945928865</v>
      </c>
      <c r="HV241" s="404">
        <v>234.90804710408449</v>
      </c>
      <c r="HW241" s="404">
        <v>223.72194962293756</v>
      </c>
      <c r="HX241" s="404">
        <v>213.06852345041673</v>
      </c>
      <c r="HY241" s="404">
        <v>202.92240328611118</v>
      </c>
      <c r="HZ241" s="404">
        <v>30839.002267573695</v>
      </c>
      <c r="IA241" s="404">
        <v>6184.9666723297423</v>
      </c>
      <c r="IB241" s="408">
        <v>0.20055663988951591</v>
      </c>
      <c r="IC241" s="422"/>
    </row>
    <row r="242" spans="1:237" s="181" customFormat="1" ht="90" customHeight="1" x14ac:dyDescent="0.25">
      <c r="A242" s="233" t="s">
        <v>336</v>
      </c>
      <c r="B242" s="234" t="s">
        <v>337</v>
      </c>
      <c r="C242" s="234" t="s">
        <v>373</v>
      </c>
      <c r="D242" s="235" t="s">
        <v>73</v>
      </c>
      <c r="E242" s="241" t="s">
        <v>374</v>
      </c>
      <c r="F242" s="236" t="s">
        <v>375</v>
      </c>
      <c r="G242" s="236" t="s">
        <v>376</v>
      </c>
      <c r="H242" s="13" t="s">
        <v>77</v>
      </c>
      <c r="I242" s="236" t="s">
        <v>377</v>
      </c>
      <c r="J242" s="236">
        <v>5</v>
      </c>
      <c r="K242" s="95" t="s">
        <v>206</v>
      </c>
      <c r="L242" s="77">
        <v>396</v>
      </c>
      <c r="M242" s="237" t="s">
        <v>378</v>
      </c>
      <c r="N242" s="13" t="s">
        <v>81</v>
      </c>
      <c r="O242" s="13" t="s">
        <v>82</v>
      </c>
      <c r="P242" s="13" t="s">
        <v>124</v>
      </c>
      <c r="Q242" s="112" t="s">
        <v>100</v>
      </c>
      <c r="R242" s="73" t="s">
        <v>162</v>
      </c>
      <c r="S242" s="13" t="s">
        <v>99</v>
      </c>
      <c r="T242" s="72" t="s">
        <v>344</v>
      </c>
      <c r="U242" s="13" t="s">
        <v>87</v>
      </c>
      <c r="V242" s="196">
        <v>1</v>
      </c>
      <c r="W242" s="238">
        <v>15500</v>
      </c>
      <c r="X242" s="238">
        <v>0</v>
      </c>
      <c r="Y242" s="238">
        <v>15500</v>
      </c>
      <c r="Z242" s="238">
        <v>0</v>
      </c>
      <c r="AA242" s="238">
        <v>0</v>
      </c>
      <c r="AB242" s="238">
        <v>0</v>
      </c>
      <c r="AC242" s="238">
        <v>0</v>
      </c>
      <c r="AD242" s="238">
        <v>0</v>
      </c>
      <c r="AE242" s="239">
        <v>0</v>
      </c>
      <c r="AF242" s="239">
        <v>0</v>
      </c>
      <c r="AG242" s="239">
        <v>0</v>
      </c>
      <c r="AH242" s="239">
        <v>0</v>
      </c>
      <c r="AI242" s="14" t="s">
        <v>379</v>
      </c>
      <c r="AJ242" s="240">
        <v>15000</v>
      </c>
      <c r="AK242" s="238">
        <v>0</v>
      </c>
      <c r="AL242" s="238">
        <v>3000</v>
      </c>
      <c r="AM242" s="238">
        <v>3000</v>
      </c>
      <c r="AN242" s="238">
        <v>3000</v>
      </c>
      <c r="AO242" s="238">
        <v>3000</v>
      </c>
      <c r="AP242" s="238">
        <v>3000</v>
      </c>
      <c r="AQ242" s="239">
        <v>0</v>
      </c>
      <c r="AR242" s="239">
        <v>0</v>
      </c>
      <c r="AS242" s="239">
        <v>0</v>
      </c>
      <c r="AT242" s="239">
        <v>0</v>
      </c>
      <c r="AU242" s="236"/>
      <c r="AV242" s="230">
        <v>1</v>
      </c>
      <c r="AW242" s="230">
        <v>0</v>
      </c>
      <c r="AX242" s="230" t="s">
        <v>3608</v>
      </c>
      <c r="AY242" s="141">
        <v>9</v>
      </c>
      <c r="AZ242" s="70">
        <v>1</v>
      </c>
      <c r="BA242" s="70">
        <v>1</v>
      </c>
      <c r="BB242" s="70">
        <v>1</v>
      </c>
      <c r="BC242" s="70">
        <v>1</v>
      </c>
      <c r="BD242" s="70">
        <v>1</v>
      </c>
      <c r="BE242" s="70">
        <v>1</v>
      </c>
      <c r="BF242" s="70">
        <v>1</v>
      </c>
      <c r="BG242" s="71">
        <v>0</v>
      </c>
      <c r="BH242" s="71">
        <v>1</v>
      </c>
      <c r="BI242" s="71">
        <v>0</v>
      </c>
      <c r="BJ242" s="71">
        <v>0</v>
      </c>
      <c r="BK242" s="71">
        <v>1</v>
      </c>
      <c r="BL242" s="70">
        <v>1</v>
      </c>
      <c r="BM242" s="70">
        <v>1</v>
      </c>
      <c r="BN242" s="70">
        <v>1</v>
      </c>
      <c r="BO242" s="70">
        <v>0</v>
      </c>
      <c r="BP242" s="403">
        <v>15500</v>
      </c>
      <c r="BQ242" s="403">
        <v>3000</v>
      </c>
      <c r="BR242" s="403">
        <v>3000</v>
      </c>
      <c r="BS242" s="403">
        <v>3000</v>
      </c>
      <c r="BT242" s="403">
        <v>3000</v>
      </c>
      <c r="BU242" s="403">
        <v>3000</v>
      </c>
      <c r="BV242" s="403">
        <v>0</v>
      </c>
      <c r="BW242" s="403">
        <v>0</v>
      </c>
      <c r="BX242" s="403">
        <v>0</v>
      </c>
      <c r="BY242" s="403">
        <v>0</v>
      </c>
      <c r="BZ242" s="401">
        <v>0</v>
      </c>
      <c r="CA242" s="401">
        <v>0</v>
      </c>
      <c r="CB242" s="401">
        <v>0</v>
      </c>
      <c r="CC242" s="401">
        <v>0</v>
      </c>
      <c r="CD242" s="401">
        <v>0</v>
      </c>
      <c r="CE242" s="401">
        <v>0</v>
      </c>
      <c r="CF242" s="401">
        <v>0</v>
      </c>
      <c r="CG242" s="401">
        <v>0</v>
      </c>
      <c r="CH242" s="401">
        <v>0</v>
      </c>
      <c r="CI242" s="401">
        <v>0</v>
      </c>
      <c r="CJ242" s="401">
        <v>0</v>
      </c>
      <c r="CK242" s="401">
        <v>0</v>
      </c>
      <c r="CL242" s="401">
        <v>0</v>
      </c>
      <c r="CM242" s="401">
        <v>0</v>
      </c>
      <c r="CN242" s="401">
        <v>0</v>
      </c>
      <c r="CO242" s="401">
        <v>0</v>
      </c>
      <c r="CP242" s="401">
        <v>0</v>
      </c>
      <c r="CQ242" s="401">
        <v>0</v>
      </c>
      <c r="CR242" s="401">
        <v>0</v>
      </c>
      <c r="CS242" s="401">
        <v>0</v>
      </c>
      <c r="CT242" s="401">
        <v>0</v>
      </c>
      <c r="CU242" s="401">
        <v>0</v>
      </c>
      <c r="CV242" s="401">
        <v>0</v>
      </c>
      <c r="CW242" s="401">
        <v>0</v>
      </c>
      <c r="CX242" s="401">
        <v>0</v>
      </c>
      <c r="CY242" s="401">
        <v>0</v>
      </c>
      <c r="CZ242" s="401">
        <v>0</v>
      </c>
      <c r="DA242" s="401">
        <v>0</v>
      </c>
      <c r="DB242" s="401">
        <v>0</v>
      </c>
      <c r="DC242" s="401">
        <v>0</v>
      </c>
      <c r="DD242" s="401">
        <v>0</v>
      </c>
      <c r="DE242" s="401">
        <v>0</v>
      </c>
      <c r="DF242" s="401">
        <v>0</v>
      </c>
      <c r="DG242" s="403">
        <v>396</v>
      </c>
      <c r="DH242" s="403">
        <v>396</v>
      </c>
      <c r="DI242" s="403">
        <v>396</v>
      </c>
      <c r="DJ242" s="403">
        <v>396</v>
      </c>
      <c r="DK242" s="403">
        <v>396</v>
      </c>
      <c r="DL242" s="403">
        <v>396</v>
      </c>
      <c r="DM242" s="403">
        <v>396</v>
      </c>
      <c r="DN242" s="403">
        <v>396</v>
      </c>
      <c r="DO242" s="403">
        <v>396</v>
      </c>
      <c r="DP242" s="403">
        <v>396</v>
      </c>
      <c r="DQ242" s="403">
        <v>396</v>
      </c>
      <c r="DR242" s="403">
        <v>396</v>
      </c>
      <c r="DS242" s="403">
        <v>396</v>
      </c>
      <c r="DT242" s="403">
        <v>396</v>
      </c>
      <c r="DU242" s="403">
        <v>396</v>
      </c>
      <c r="DV242" s="403">
        <v>396</v>
      </c>
      <c r="DW242" s="403">
        <v>396</v>
      </c>
      <c r="DX242" s="403">
        <v>396</v>
      </c>
      <c r="DY242" s="403">
        <v>396</v>
      </c>
      <c r="DZ242" s="403">
        <v>396</v>
      </c>
      <c r="EA242" s="403">
        <v>396</v>
      </c>
      <c r="EB242" s="403">
        <v>396</v>
      </c>
      <c r="EC242" s="403">
        <v>396</v>
      </c>
      <c r="ED242" s="403">
        <v>396</v>
      </c>
      <c r="EE242" s="403">
        <v>396</v>
      </c>
      <c r="EF242" s="403">
        <v>396</v>
      </c>
      <c r="EG242" s="403">
        <v>396</v>
      </c>
      <c r="EH242" s="403">
        <v>396</v>
      </c>
      <c r="EI242" s="403">
        <v>396</v>
      </c>
      <c r="EJ242" s="403">
        <v>396</v>
      </c>
      <c r="EK242" s="403">
        <v>396</v>
      </c>
      <c r="EL242" s="403">
        <v>396</v>
      </c>
      <c r="EM242" s="403">
        <v>396</v>
      </c>
      <c r="EN242" s="403">
        <v>396</v>
      </c>
      <c r="EO242" s="403">
        <v>396</v>
      </c>
      <c r="EP242" s="403">
        <v>396</v>
      </c>
      <c r="EQ242" s="403">
        <v>396</v>
      </c>
      <c r="ER242" s="403">
        <v>396</v>
      </c>
      <c r="ES242" s="403">
        <v>396</v>
      </c>
      <c r="ET242" s="403">
        <v>396</v>
      </c>
      <c r="EU242" s="403">
        <v>396</v>
      </c>
      <c r="EV242" s="403">
        <v>396</v>
      </c>
      <c r="EW242" s="403">
        <v>396</v>
      </c>
      <c r="EX242" s="404">
        <v>2721.0884353741494</v>
      </c>
      <c r="EY242" s="404">
        <v>2591.5127955944281</v>
      </c>
      <c r="EZ242" s="404">
        <v>2468.1074243756461</v>
      </c>
      <c r="FA242" s="404">
        <v>2350.578499405377</v>
      </c>
      <c r="FB242" s="404">
        <v>0</v>
      </c>
      <c r="FC242" s="404">
        <v>0</v>
      </c>
      <c r="FD242" s="404">
        <v>0</v>
      </c>
      <c r="FE242" s="404">
        <v>0</v>
      </c>
      <c r="FF242" s="404">
        <v>0</v>
      </c>
      <c r="FG242" s="404">
        <v>0</v>
      </c>
      <c r="FH242" s="404">
        <v>0</v>
      </c>
      <c r="FI242" s="404">
        <v>0</v>
      </c>
      <c r="FJ242" s="404">
        <v>0</v>
      </c>
      <c r="FK242" s="404">
        <v>0</v>
      </c>
      <c r="FL242" s="404">
        <v>0</v>
      </c>
      <c r="FM242" s="404">
        <v>0</v>
      </c>
      <c r="FN242" s="404">
        <v>0</v>
      </c>
      <c r="FO242" s="404">
        <v>0</v>
      </c>
      <c r="FP242" s="404">
        <v>0</v>
      </c>
      <c r="FQ242" s="404">
        <v>0</v>
      </c>
      <c r="FR242" s="404">
        <v>0</v>
      </c>
      <c r="FS242" s="404">
        <v>0</v>
      </c>
      <c r="FT242" s="404">
        <v>0</v>
      </c>
      <c r="FU242" s="404">
        <v>0</v>
      </c>
      <c r="FV242" s="404">
        <v>0</v>
      </c>
      <c r="FW242" s="404">
        <v>0</v>
      </c>
      <c r="FX242" s="404">
        <v>0</v>
      </c>
      <c r="FY242" s="404">
        <v>0</v>
      </c>
      <c r="FZ242" s="404">
        <v>0</v>
      </c>
      <c r="GA242" s="404">
        <v>0</v>
      </c>
      <c r="GB242" s="404">
        <v>0</v>
      </c>
      <c r="GC242" s="404">
        <v>0</v>
      </c>
      <c r="GD242" s="404">
        <v>0</v>
      </c>
      <c r="GE242" s="404">
        <v>0</v>
      </c>
      <c r="GF242" s="404">
        <v>0</v>
      </c>
      <c r="GG242" s="404">
        <v>0</v>
      </c>
      <c r="GH242" s="404">
        <v>0</v>
      </c>
      <c r="GI242" s="404">
        <v>0</v>
      </c>
      <c r="GJ242" s="404">
        <v>0</v>
      </c>
      <c r="GK242" s="404">
        <v>0</v>
      </c>
      <c r="GL242" s="404">
        <v>359.18367346938777</v>
      </c>
      <c r="GM242" s="404">
        <v>342.07968901846448</v>
      </c>
      <c r="GN242" s="404">
        <v>325.79018001758527</v>
      </c>
      <c r="GO242" s="404">
        <v>310.27636192150976</v>
      </c>
      <c r="GP242" s="404">
        <v>295.50129706810458</v>
      </c>
      <c r="GQ242" s="404">
        <v>281.42980673152812</v>
      </c>
      <c r="GR242" s="404">
        <v>268.02838736336014</v>
      </c>
      <c r="GS242" s="404">
        <v>255.26513082224773</v>
      </c>
      <c r="GT242" s="404">
        <v>243.10964840214069</v>
      </c>
      <c r="GU242" s="404">
        <v>231.53299847822922</v>
      </c>
      <c r="GV242" s="404">
        <v>220.50761759831357</v>
      </c>
      <c r="GW242" s="404">
        <v>210.0072548555367</v>
      </c>
      <c r="GX242" s="404">
        <v>200.00690938622546</v>
      </c>
      <c r="GY242" s="404">
        <v>190.4827708440242</v>
      </c>
      <c r="GZ242" s="404">
        <v>181.41216270859448</v>
      </c>
      <c r="HA242" s="404">
        <v>172.77348829389948</v>
      </c>
      <c r="HB242" s="404">
        <v>164.54617932752333</v>
      </c>
      <c r="HC242" s="404">
        <v>156.71064697859364</v>
      </c>
      <c r="HD242" s="404">
        <v>149.24823521770824</v>
      </c>
      <c r="HE242" s="404">
        <v>142.14117639781736</v>
      </c>
      <c r="HF242" s="404">
        <v>135.37254895030227</v>
      </c>
      <c r="HG242" s="404">
        <v>128.92623709552595</v>
      </c>
      <c r="HH242" s="404">
        <v>122.78689247192949</v>
      </c>
      <c r="HI242" s="404">
        <v>116.9398975923138</v>
      </c>
      <c r="HJ242" s="404">
        <v>111.37133104029884</v>
      </c>
      <c r="HK242" s="404">
        <v>106.06793432409413</v>
      </c>
      <c r="HL242" s="404">
        <v>101.01708030866109</v>
      </c>
      <c r="HM242" s="404">
        <v>96.206743151105783</v>
      </c>
      <c r="HN242" s="404">
        <v>91.625469667719827</v>
      </c>
      <c r="HO242" s="404">
        <v>87.262352064495033</v>
      </c>
      <c r="HP242" s="404">
        <v>83.107001966185749</v>
      </c>
      <c r="HQ242" s="404">
        <v>79.149525682081673</v>
      </c>
      <c r="HR242" s="404">
        <v>75.380500649601601</v>
      </c>
      <c r="HS242" s="404">
        <v>71.790952999620558</v>
      </c>
      <c r="HT242" s="404">
        <v>68.372336190114822</v>
      </c>
      <c r="HU242" s="404">
        <v>65.116510657252206</v>
      </c>
      <c r="HV242" s="404">
        <v>62.015724435478305</v>
      </c>
      <c r="HW242" s="404">
        <v>59.062594700455513</v>
      </c>
      <c r="HX242" s="404">
        <v>56.250090190910022</v>
      </c>
      <c r="HY242" s="404">
        <v>53.571514467533348</v>
      </c>
      <c r="HZ242" s="404">
        <v>10131.287154749602</v>
      </c>
      <c r="IA242" s="404">
        <v>1632.8312014950518</v>
      </c>
      <c r="IB242" s="408">
        <v>0.16116720181300673</v>
      </c>
      <c r="IC242" s="411"/>
    </row>
    <row r="243" spans="1:237" s="183" customFormat="1" ht="90" customHeight="1" x14ac:dyDescent="0.25">
      <c r="A243" s="231" t="s">
        <v>784</v>
      </c>
      <c r="B243" s="85" t="s">
        <v>785</v>
      </c>
      <c r="C243" s="85" t="s">
        <v>3514</v>
      </c>
      <c r="D243" s="199">
        <v>3</v>
      </c>
      <c r="E243" s="85" t="s">
        <v>795</v>
      </c>
      <c r="F243" s="95" t="s">
        <v>796</v>
      </c>
      <c r="G243" s="95" t="s">
        <v>797</v>
      </c>
      <c r="H243" s="90" t="s">
        <v>77</v>
      </c>
      <c r="I243" s="95" t="s">
        <v>798</v>
      </c>
      <c r="J243" s="90">
        <v>5</v>
      </c>
      <c r="K243" s="95" t="s">
        <v>206</v>
      </c>
      <c r="L243" s="74">
        <v>700</v>
      </c>
      <c r="M243" s="85" t="s">
        <v>848</v>
      </c>
      <c r="N243" s="90" t="s">
        <v>147</v>
      </c>
      <c r="O243" s="73" t="s">
        <v>82</v>
      </c>
      <c r="P243" s="90" t="s">
        <v>280</v>
      </c>
      <c r="Q243" s="112" t="s">
        <v>100</v>
      </c>
      <c r="R243" s="263" t="s">
        <v>474</v>
      </c>
      <c r="S243" s="90" t="s">
        <v>99</v>
      </c>
      <c r="T243" s="90" t="s">
        <v>799</v>
      </c>
      <c r="U243" s="90" t="s">
        <v>100</v>
      </c>
      <c r="V243" s="193">
        <v>1</v>
      </c>
      <c r="W243" s="192">
        <v>20000</v>
      </c>
      <c r="X243" s="192">
        <v>0</v>
      </c>
      <c r="Y243" s="192">
        <v>0</v>
      </c>
      <c r="Z243" s="192">
        <v>0</v>
      </c>
      <c r="AA243" s="192">
        <v>20000</v>
      </c>
      <c r="AB243" s="192">
        <v>0</v>
      </c>
      <c r="AC243" s="192">
        <v>0</v>
      </c>
      <c r="AD243" s="192">
        <v>0</v>
      </c>
      <c r="AE243" s="192">
        <v>0</v>
      </c>
      <c r="AF243" s="192">
        <v>0</v>
      </c>
      <c r="AG243" s="192">
        <v>0</v>
      </c>
      <c r="AH243" s="192">
        <v>0</v>
      </c>
      <c r="AI243" s="90" t="s">
        <v>88</v>
      </c>
      <c r="AJ243" s="192">
        <v>0</v>
      </c>
      <c r="AK243" s="192">
        <v>0</v>
      </c>
      <c r="AL243" s="192">
        <v>0</v>
      </c>
      <c r="AM243" s="192">
        <v>0</v>
      </c>
      <c r="AN243" s="192">
        <v>0</v>
      </c>
      <c r="AO243" s="192">
        <v>0</v>
      </c>
      <c r="AP243" s="192">
        <v>0</v>
      </c>
      <c r="AQ243" s="192">
        <v>0</v>
      </c>
      <c r="AR243" s="192">
        <v>0</v>
      </c>
      <c r="AS243" s="192">
        <v>0</v>
      </c>
      <c r="AT243" s="192">
        <v>0</v>
      </c>
      <c r="AU243" s="95"/>
      <c r="AV243" s="230">
        <v>1</v>
      </c>
      <c r="AW243" s="230">
        <v>0</v>
      </c>
      <c r="AX243" s="230" t="s">
        <v>3609</v>
      </c>
      <c r="AY243" s="141">
        <v>8</v>
      </c>
      <c r="AZ243" s="70">
        <v>1</v>
      </c>
      <c r="BA243" s="70">
        <v>1</v>
      </c>
      <c r="BB243" s="70">
        <v>1</v>
      </c>
      <c r="BC243" s="70">
        <v>1</v>
      </c>
      <c r="BD243" s="70">
        <v>1</v>
      </c>
      <c r="BE243" s="70">
        <v>1</v>
      </c>
      <c r="BF243" s="70">
        <v>1</v>
      </c>
      <c r="BG243" s="71">
        <v>0</v>
      </c>
      <c r="BH243" s="71">
        <v>1</v>
      </c>
      <c r="BI243" s="71">
        <v>0</v>
      </c>
      <c r="BJ243" s="71">
        <v>1</v>
      </c>
      <c r="BK243" s="71">
        <v>0</v>
      </c>
      <c r="BL243" s="70">
        <v>1</v>
      </c>
      <c r="BM243" s="70">
        <v>0</v>
      </c>
      <c r="BN243" s="70">
        <v>0</v>
      </c>
      <c r="BO243" s="70">
        <v>0</v>
      </c>
      <c r="BP243" s="403">
        <v>0</v>
      </c>
      <c r="BQ243" s="403">
        <v>0</v>
      </c>
      <c r="BR243" s="403">
        <v>20000</v>
      </c>
      <c r="BS243" s="403">
        <v>0</v>
      </c>
      <c r="BT243" s="403">
        <v>0</v>
      </c>
      <c r="BU243" s="403">
        <v>0</v>
      </c>
      <c r="BV243" s="403">
        <v>0</v>
      </c>
      <c r="BW243" s="403">
        <v>0</v>
      </c>
      <c r="BX243" s="403">
        <v>0</v>
      </c>
      <c r="BY243" s="403">
        <v>0</v>
      </c>
      <c r="BZ243" s="401">
        <v>0</v>
      </c>
      <c r="CA243" s="401">
        <v>0</v>
      </c>
      <c r="CB243" s="401">
        <v>0</v>
      </c>
      <c r="CC243" s="401">
        <v>0</v>
      </c>
      <c r="CD243" s="401">
        <v>0</v>
      </c>
      <c r="CE243" s="401">
        <v>0</v>
      </c>
      <c r="CF243" s="401">
        <v>0</v>
      </c>
      <c r="CG243" s="401">
        <v>0</v>
      </c>
      <c r="CH243" s="401">
        <v>0</v>
      </c>
      <c r="CI243" s="401">
        <v>0</v>
      </c>
      <c r="CJ243" s="401">
        <v>0</v>
      </c>
      <c r="CK243" s="401">
        <v>0</v>
      </c>
      <c r="CL243" s="401">
        <v>0</v>
      </c>
      <c r="CM243" s="401">
        <v>0</v>
      </c>
      <c r="CN243" s="401">
        <v>0</v>
      </c>
      <c r="CO243" s="401">
        <v>0</v>
      </c>
      <c r="CP243" s="401">
        <v>0</v>
      </c>
      <c r="CQ243" s="401">
        <v>0</v>
      </c>
      <c r="CR243" s="401">
        <v>0</v>
      </c>
      <c r="CS243" s="401">
        <v>0</v>
      </c>
      <c r="CT243" s="401">
        <v>0</v>
      </c>
      <c r="CU243" s="401">
        <v>0</v>
      </c>
      <c r="CV243" s="401">
        <v>0</v>
      </c>
      <c r="CW243" s="401">
        <v>0</v>
      </c>
      <c r="CX243" s="401">
        <v>0</v>
      </c>
      <c r="CY243" s="401">
        <v>0</v>
      </c>
      <c r="CZ243" s="401">
        <v>0</v>
      </c>
      <c r="DA243" s="401">
        <v>0</v>
      </c>
      <c r="DB243" s="401">
        <v>0</v>
      </c>
      <c r="DC243" s="401">
        <v>0</v>
      </c>
      <c r="DD243" s="401">
        <v>0</v>
      </c>
      <c r="DE243" s="401">
        <v>0</v>
      </c>
      <c r="DF243" s="401">
        <v>0</v>
      </c>
      <c r="DG243" s="403">
        <v>700</v>
      </c>
      <c r="DH243" s="403">
        <v>700</v>
      </c>
      <c r="DI243" s="403">
        <v>700</v>
      </c>
      <c r="DJ243" s="403">
        <v>700</v>
      </c>
      <c r="DK243" s="403">
        <v>700</v>
      </c>
      <c r="DL243" s="403">
        <v>700</v>
      </c>
      <c r="DM243" s="403">
        <v>700</v>
      </c>
      <c r="DN243" s="403">
        <v>700</v>
      </c>
      <c r="DO243" s="403">
        <v>700</v>
      </c>
      <c r="DP243" s="403">
        <v>700</v>
      </c>
      <c r="DQ243" s="403">
        <v>700</v>
      </c>
      <c r="DR243" s="403">
        <v>700</v>
      </c>
      <c r="DS243" s="403">
        <v>700</v>
      </c>
      <c r="DT243" s="403">
        <v>700</v>
      </c>
      <c r="DU243" s="403">
        <v>700</v>
      </c>
      <c r="DV243" s="403">
        <v>700</v>
      </c>
      <c r="DW243" s="403">
        <v>700</v>
      </c>
      <c r="DX243" s="403">
        <v>700</v>
      </c>
      <c r="DY243" s="403">
        <v>700</v>
      </c>
      <c r="DZ243" s="403">
        <v>700</v>
      </c>
      <c r="EA243" s="403">
        <v>700</v>
      </c>
      <c r="EB243" s="403">
        <v>700</v>
      </c>
      <c r="EC243" s="403">
        <v>700</v>
      </c>
      <c r="ED243" s="403">
        <v>700</v>
      </c>
      <c r="EE243" s="403">
        <v>700</v>
      </c>
      <c r="EF243" s="403">
        <v>700</v>
      </c>
      <c r="EG243" s="403">
        <v>700</v>
      </c>
      <c r="EH243" s="403">
        <v>700</v>
      </c>
      <c r="EI243" s="403">
        <v>700</v>
      </c>
      <c r="EJ243" s="403">
        <v>700</v>
      </c>
      <c r="EK243" s="403">
        <v>700</v>
      </c>
      <c r="EL243" s="403">
        <v>700</v>
      </c>
      <c r="EM243" s="403">
        <v>700</v>
      </c>
      <c r="EN243" s="403">
        <v>700</v>
      </c>
      <c r="EO243" s="403">
        <v>700</v>
      </c>
      <c r="EP243" s="403">
        <v>700</v>
      </c>
      <c r="EQ243" s="403">
        <v>700</v>
      </c>
      <c r="ER243" s="403">
        <v>700</v>
      </c>
      <c r="ES243" s="403">
        <v>700</v>
      </c>
      <c r="ET243" s="403">
        <v>700</v>
      </c>
      <c r="EU243" s="403">
        <v>700</v>
      </c>
      <c r="EV243" s="403">
        <v>700</v>
      </c>
      <c r="EW243" s="403">
        <v>700</v>
      </c>
      <c r="EX243" s="404">
        <v>18140.589569160999</v>
      </c>
      <c r="EY243" s="404">
        <v>0</v>
      </c>
      <c r="EZ243" s="404">
        <v>0</v>
      </c>
      <c r="FA243" s="404">
        <v>0</v>
      </c>
      <c r="FB243" s="404">
        <v>0</v>
      </c>
      <c r="FC243" s="404">
        <v>0</v>
      </c>
      <c r="FD243" s="404">
        <v>0</v>
      </c>
      <c r="FE243" s="404">
        <v>0</v>
      </c>
      <c r="FF243" s="404">
        <v>0</v>
      </c>
      <c r="FG243" s="404">
        <v>0</v>
      </c>
      <c r="FH243" s="404">
        <v>0</v>
      </c>
      <c r="FI243" s="404">
        <v>0</v>
      </c>
      <c r="FJ243" s="404">
        <v>0</v>
      </c>
      <c r="FK243" s="404">
        <v>0</v>
      </c>
      <c r="FL243" s="404">
        <v>0</v>
      </c>
      <c r="FM243" s="404">
        <v>0</v>
      </c>
      <c r="FN243" s="404">
        <v>0</v>
      </c>
      <c r="FO243" s="404">
        <v>0</v>
      </c>
      <c r="FP243" s="404">
        <v>0</v>
      </c>
      <c r="FQ243" s="404">
        <v>0</v>
      </c>
      <c r="FR243" s="404">
        <v>0</v>
      </c>
      <c r="FS243" s="404">
        <v>0</v>
      </c>
      <c r="FT243" s="404">
        <v>0</v>
      </c>
      <c r="FU243" s="404">
        <v>0</v>
      </c>
      <c r="FV243" s="404">
        <v>0</v>
      </c>
      <c r="FW243" s="404">
        <v>0</v>
      </c>
      <c r="FX243" s="404">
        <v>0</v>
      </c>
      <c r="FY243" s="404">
        <v>0</v>
      </c>
      <c r="FZ243" s="404">
        <v>0</v>
      </c>
      <c r="GA243" s="404">
        <v>0</v>
      </c>
      <c r="GB243" s="404">
        <v>0</v>
      </c>
      <c r="GC243" s="404">
        <v>0</v>
      </c>
      <c r="GD243" s="404">
        <v>0</v>
      </c>
      <c r="GE243" s="404">
        <v>0</v>
      </c>
      <c r="GF243" s="404">
        <v>0</v>
      </c>
      <c r="GG243" s="404">
        <v>0</v>
      </c>
      <c r="GH243" s="404">
        <v>0</v>
      </c>
      <c r="GI243" s="404">
        <v>0</v>
      </c>
      <c r="GJ243" s="404">
        <v>0</v>
      </c>
      <c r="GK243" s="404">
        <v>0</v>
      </c>
      <c r="GL243" s="404">
        <v>634.92063492063494</v>
      </c>
      <c r="GM243" s="404">
        <v>604.68631897203318</v>
      </c>
      <c r="GN243" s="404">
        <v>575.89173235431736</v>
      </c>
      <c r="GO243" s="404">
        <v>548.46831652792127</v>
      </c>
      <c r="GP243" s="404">
        <v>522.35077764563937</v>
      </c>
      <c r="GQ243" s="404">
        <v>497.47693109108502</v>
      </c>
      <c r="GR243" s="404">
        <v>473.787553420081</v>
      </c>
      <c r="GS243" s="404">
        <v>451.22624135245809</v>
      </c>
      <c r="GT243" s="404">
        <v>429.73927747853151</v>
      </c>
      <c r="GU243" s="404">
        <v>409.27550236050615</v>
      </c>
      <c r="GV243" s="404">
        <v>389.78619272429165</v>
      </c>
      <c r="GW243" s="404">
        <v>371.22494545170628</v>
      </c>
      <c r="GX243" s="404">
        <v>353.54756709686319</v>
      </c>
      <c r="GY243" s="404">
        <v>336.7119686636791</v>
      </c>
      <c r="GZ243" s="404">
        <v>320.67806539398015</v>
      </c>
      <c r="HA243" s="404">
        <v>305.40768132760013</v>
      </c>
      <c r="HB243" s="404">
        <v>290.8644584072382</v>
      </c>
      <c r="HC243" s="404">
        <v>277.0137699116554</v>
      </c>
      <c r="HD243" s="404">
        <v>263.82263801110042</v>
      </c>
      <c r="HE243" s="404">
        <v>251.25965524866706</v>
      </c>
      <c r="HF243" s="404">
        <v>239.29490976063531</v>
      </c>
      <c r="HG243" s="404">
        <v>227.89991405774788</v>
      </c>
      <c r="HH243" s="404">
        <v>217.04753719785515</v>
      </c>
      <c r="HI243" s="404">
        <v>206.71194018843346</v>
      </c>
      <c r="HJ243" s="404">
        <v>196.86851446517474</v>
      </c>
      <c r="HK243" s="404">
        <v>187.49382330016638</v>
      </c>
      <c r="HL243" s="404">
        <v>178.56554600015849</v>
      </c>
      <c r="HM243" s="404">
        <v>170.06242476205568</v>
      </c>
      <c r="HN243" s="404">
        <v>161.9642140591007</v>
      </c>
      <c r="HO243" s="404">
        <v>154.2516324372387</v>
      </c>
      <c r="HP243" s="404">
        <v>146.90631660689402</v>
      </c>
      <c r="HQ243" s="404">
        <v>139.91077772085143</v>
      </c>
      <c r="HR243" s="404">
        <v>133.24835973414423</v>
      </c>
      <c r="HS243" s="404">
        <v>126.90319974680401</v>
      </c>
      <c r="HT243" s="404">
        <v>120.86019023505145</v>
      </c>
      <c r="HU243" s="404">
        <v>115.10494308100138</v>
      </c>
      <c r="HV243" s="404">
        <v>109.62375531523942</v>
      </c>
      <c r="HW243" s="404">
        <v>104.4035764907042</v>
      </c>
      <c r="HX243" s="404">
        <v>99.43197761019448</v>
      </c>
      <c r="HY243" s="404">
        <v>94.697121533518541</v>
      </c>
      <c r="HZ243" s="404">
        <v>18140.589569160999</v>
      </c>
      <c r="IA243" s="404">
        <v>2886.3177804205461</v>
      </c>
      <c r="IB243" s="408">
        <v>0.15910826764568259</v>
      </c>
      <c r="IC243" s="421"/>
    </row>
    <row r="244" spans="1:237" s="181" customFormat="1" ht="90" customHeight="1" x14ac:dyDescent="0.25">
      <c r="A244" s="137" t="s">
        <v>1699</v>
      </c>
      <c r="B244" s="138" t="s">
        <v>1700</v>
      </c>
      <c r="C244" s="138" t="s">
        <v>1721</v>
      </c>
      <c r="D244" s="121">
        <v>6</v>
      </c>
      <c r="E244" s="301" t="s">
        <v>1722</v>
      </c>
      <c r="F244" s="118" t="s">
        <v>1723</v>
      </c>
      <c r="G244" s="118" t="s">
        <v>1724</v>
      </c>
      <c r="H244" s="142" t="s">
        <v>77</v>
      </c>
      <c r="I244" s="118" t="s">
        <v>1725</v>
      </c>
      <c r="J244" s="118">
        <v>10</v>
      </c>
      <c r="K244" s="95" t="s">
        <v>206</v>
      </c>
      <c r="L244" s="142">
        <v>741</v>
      </c>
      <c r="M244" s="142" t="s">
        <v>1726</v>
      </c>
      <c r="N244" s="142" t="s">
        <v>81</v>
      </c>
      <c r="O244" s="142" t="s">
        <v>116</v>
      </c>
      <c r="P244" s="142" t="s">
        <v>116</v>
      </c>
      <c r="Q244" s="79" t="s">
        <v>87</v>
      </c>
      <c r="R244" s="142" t="s">
        <v>108</v>
      </c>
      <c r="S244" s="142" t="s">
        <v>99</v>
      </c>
      <c r="T244" s="142" t="s">
        <v>1727</v>
      </c>
      <c r="U244" s="142" t="s">
        <v>100</v>
      </c>
      <c r="V244" s="117">
        <v>1</v>
      </c>
      <c r="W244" s="136">
        <v>30000</v>
      </c>
      <c r="X244" s="136">
        <v>3000</v>
      </c>
      <c r="Y244" s="136">
        <v>0</v>
      </c>
      <c r="Z244" s="136">
        <v>0</v>
      </c>
      <c r="AA244" s="136">
        <v>3000</v>
      </c>
      <c r="AB244" s="136">
        <v>27000</v>
      </c>
      <c r="AC244" s="136">
        <v>0</v>
      </c>
      <c r="AD244" s="136">
        <v>0</v>
      </c>
      <c r="AE244" s="139">
        <v>0</v>
      </c>
      <c r="AF244" s="139">
        <v>0</v>
      </c>
      <c r="AG244" s="139">
        <v>0</v>
      </c>
      <c r="AH244" s="139">
        <v>0</v>
      </c>
      <c r="AI244" s="119" t="s">
        <v>1728</v>
      </c>
      <c r="AJ244" s="136">
        <v>10000</v>
      </c>
      <c r="AK244" s="136">
        <v>0</v>
      </c>
      <c r="AL244" s="136">
        <v>0</v>
      </c>
      <c r="AM244" s="136">
        <v>0</v>
      </c>
      <c r="AN244" s="136">
        <v>10000</v>
      </c>
      <c r="AO244" s="136">
        <v>0</v>
      </c>
      <c r="AP244" s="136">
        <v>0</v>
      </c>
      <c r="AQ244" s="139">
        <v>0</v>
      </c>
      <c r="AR244" s="139">
        <v>0</v>
      </c>
      <c r="AS244" s="139">
        <v>0</v>
      </c>
      <c r="AT244" s="139">
        <v>0</v>
      </c>
      <c r="AU244" s="118"/>
      <c r="AV244" s="230">
        <v>1</v>
      </c>
      <c r="AW244" s="230">
        <v>0</v>
      </c>
      <c r="AX244" s="230" t="s">
        <v>3611</v>
      </c>
      <c r="AY244" s="141">
        <v>8</v>
      </c>
      <c r="AZ244" s="70">
        <v>1</v>
      </c>
      <c r="BA244" s="70">
        <v>1</v>
      </c>
      <c r="BB244" s="70">
        <v>0</v>
      </c>
      <c r="BC244" s="70">
        <v>1</v>
      </c>
      <c r="BD244" s="70">
        <v>1</v>
      </c>
      <c r="BE244" s="70">
        <v>1</v>
      </c>
      <c r="BF244" s="70">
        <v>1</v>
      </c>
      <c r="BG244" s="71">
        <v>0</v>
      </c>
      <c r="BH244" s="71">
        <v>1</v>
      </c>
      <c r="BI244" s="71">
        <v>0</v>
      </c>
      <c r="BJ244" s="71">
        <v>0</v>
      </c>
      <c r="BK244" s="71">
        <v>1</v>
      </c>
      <c r="BL244" s="70">
        <v>1</v>
      </c>
      <c r="BM244" s="70">
        <v>1</v>
      </c>
      <c r="BN244" s="70">
        <v>0</v>
      </c>
      <c r="BO244" s="70">
        <v>1</v>
      </c>
      <c r="BP244" s="403">
        <v>0</v>
      </c>
      <c r="BQ244" s="403">
        <v>0</v>
      </c>
      <c r="BR244" s="403">
        <v>3000</v>
      </c>
      <c r="BS244" s="403">
        <v>37000</v>
      </c>
      <c r="BT244" s="403">
        <v>0</v>
      </c>
      <c r="BU244" s="403">
        <v>0</v>
      </c>
      <c r="BV244" s="403">
        <v>0</v>
      </c>
      <c r="BW244" s="403">
        <v>0</v>
      </c>
      <c r="BX244" s="403">
        <v>0</v>
      </c>
      <c r="BY244" s="403">
        <v>0</v>
      </c>
      <c r="BZ244" s="401">
        <v>0</v>
      </c>
      <c r="CA244" s="401">
        <v>0</v>
      </c>
      <c r="CB244" s="401">
        <v>0</v>
      </c>
      <c r="CC244" s="401">
        <v>0</v>
      </c>
      <c r="CD244" s="401">
        <v>0</v>
      </c>
      <c r="CE244" s="401">
        <v>0</v>
      </c>
      <c r="CF244" s="401">
        <v>0</v>
      </c>
      <c r="CG244" s="401">
        <v>0</v>
      </c>
      <c r="CH244" s="401">
        <v>0</v>
      </c>
      <c r="CI244" s="401">
        <v>0</v>
      </c>
      <c r="CJ244" s="401">
        <v>0</v>
      </c>
      <c r="CK244" s="401">
        <v>0</v>
      </c>
      <c r="CL244" s="401">
        <v>0</v>
      </c>
      <c r="CM244" s="401">
        <v>0</v>
      </c>
      <c r="CN244" s="401">
        <v>0</v>
      </c>
      <c r="CO244" s="401">
        <v>0</v>
      </c>
      <c r="CP244" s="401">
        <v>0</v>
      </c>
      <c r="CQ244" s="401">
        <v>0</v>
      </c>
      <c r="CR244" s="401">
        <v>0</v>
      </c>
      <c r="CS244" s="401">
        <v>0</v>
      </c>
      <c r="CT244" s="401">
        <v>0</v>
      </c>
      <c r="CU244" s="401">
        <v>0</v>
      </c>
      <c r="CV244" s="401">
        <v>0</v>
      </c>
      <c r="CW244" s="401">
        <v>0</v>
      </c>
      <c r="CX244" s="401">
        <v>0</v>
      </c>
      <c r="CY244" s="401">
        <v>0</v>
      </c>
      <c r="CZ244" s="401">
        <v>0</v>
      </c>
      <c r="DA244" s="401">
        <v>0</v>
      </c>
      <c r="DB244" s="401">
        <v>0</v>
      </c>
      <c r="DC244" s="401">
        <v>0</v>
      </c>
      <c r="DD244" s="401">
        <v>0</v>
      </c>
      <c r="DE244" s="401">
        <v>0</v>
      </c>
      <c r="DF244" s="401">
        <v>0</v>
      </c>
      <c r="DG244" s="403">
        <v>741</v>
      </c>
      <c r="DH244" s="403">
        <v>741</v>
      </c>
      <c r="DI244" s="403">
        <v>741</v>
      </c>
      <c r="DJ244" s="403">
        <v>741</v>
      </c>
      <c r="DK244" s="403">
        <v>741</v>
      </c>
      <c r="DL244" s="403">
        <v>741</v>
      </c>
      <c r="DM244" s="403">
        <v>741</v>
      </c>
      <c r="DN244" s="403">
        <v>741</v>
      </c>
      <c r="DO244" s="403">
        <v>741</v>
      </c>
      <c r="DP244" s="403">
        <v>741</v>
      </c>
      <c r="DQ244" s="403">
        <v>741</v>
      </c>
      <c r="DR244" s="403">
        <v>741</v>
      </c>
      <c r="DS244" s="403">
        <v>741</v>
      </c>
      <c r="DT244" s="403">
        <v>741</v>
      </c>
      <c r="DU244" s="403">
        <v>741</v>
      </c>
      <c r="DV244" s="403">
        <v>741</v>
      </c>
      <c r="DW244" s="403">
        <v>741</v>
      </c>
      <c r="DX244" s="403">
        <v>741</v>
      </c>
      <c r="DY244" s="403">
        <v>741</v>
      </c>
      <c r="DZ244" s="403">
        <v>741</v>
      </c>
      <c r="EA244" s="403">
        <v>741</v>
      </c>
      <c r="EB244" s="403">
        <v>741</v>
      </c>
      <c r="EC244" s="403">
        <v>741</v>
      </c>
      <c r="ED244" s="403">
        <v>741</v>
      </c>
      <c r="EE244" s="403">
        <v>741</v>
      </c>
      <c r="EF244" s="403">
        <v>741</v>
      </c>
      <c r="EG244" s="403">
        <v>741</v>
      </c>
      <c r="EH244" s="403">
        <v>741</v>
      </c>
      <c r="EI244" s="403">
        <v>741</v>
      </c>
      <c r="EJ244" s="403">
        <v>741</v>
      </c>
      <c r="EK244" s="403">
        <v>741</v>
      </c>
      <c r="EL244" s="403">
        <v>741</v>
      </c>
      <c r="EM244" s="403">
        <v>741</v>
      </c>
      <c r="EN244" s="403">
        <v>741</v>
      </c>
      <c r="EO244" s="403">
        <v>741</v>
      </c>
      <c r="EP244" s="403">
        <v>741</v>
      </c>
      <c r="EQ244" s="403">
        <v>741</v>
      </c>
      <c r="ER244" s="403">
        <v>741</v>
      </c>
      <c r="ES244" s="403">
        <v>741</v>
      </c>
      <c r="ET244" s="403">
        <v>741</v>
      </c>
      <c r="EU244" s="403">
        <v>741</v>
      </c>
      <c r="EV244" s="403">
        <v>741</v>
      </c>
      <c r="EW244" s="403">
        <v>741</v>
      </c>
      <c r="EX244" s="404">
        <v>2721.0884353741494</v>
      </c>
      <c r="EY244" s="404">
        <v>31961.991145664611</v>
      </c>
      <c r="EZ244" s="404">
        <v>0</v>
      </c>
      <c r="FA244" s="404">
        <v>0</v>
      </c>
      <c r="FB244" s="404">
        <v>0</v>
      </c>
      <c r="FC244" s="404">
        <v>0</v>
      </c>
      <c r="FD244" s="404">
        <v>0</v>
      </c>
      <c r="FE244" s="404">
        <v>0</v>
      </c>
      <c r="FF244" s="404">
        <v>0</v>
      </c>
      <c r="FG244" s="404">
        <v>0</v>
      </c>
      <c r="FH244" s="404">
        <v>0</v>
      </c>
      <c r="FI244" s="404">
        <v>0</v>
      </c>
      <c r="FJ244" s="404">
        <v>0</v>
      </c>
      <c r="FK244" s="404">
        <v>0</v>
      </c>
      <c r="FL244" s="404">
        <v>0</v>
      </c>
      <c r="FM244" s="404">
        <v>0</v>
      </c>
      <c r="FN244" s="404">
        <v>0</v>
      </c>
      <c r="FO244" s="404">
        <v>0</v>
      </c>
      <c r="FP244" s="404">
        <v>0</v>
      </c>
      <c r="FQ244" s="404">
        <v>0</v>
      </c>
      <c r="FR244" s="404">
        <v>0</v>
      </c>
      <c r="FS244" s="404">
        <v>0</v>
      </c>
      <c r="FT244" s="404">
        <v>0</v>
      </c>
      <c r="FU244" s="404">
        <v>0</v>
      </c>
      <c r="FV244" s="404">
        <v>0</v>
      </c>
      <c r="FW244" s="404">
        <v>0</v>
      </c>
      <c r="FX244" s="404">
        <v>0</v>
      </c>
      <c r="FY244" s="404">
        <v>0</v>
      </c>
      <c r="FZ244" s="404">
        <v>0</v>
      </c>
      <c r="GA244" s="404">
        <v>0</v>
      </c>
      <c r="GB244" s="404">
        <v>0</v>
      </c>
      <c r="GC244" s="404">
        <v>0</v>
      </c>
      <c r="GD244" s="404">
        <v>0</v>
      </c>
      <c r="GE244" s="404">
        <v>0</v>
      </c>
      <c r="GF244" s="404">
        <v>0</v>
      </c>
      <c r="GG244" s="404">
        <v>0</v>
      </c>
      <c r="GH244" s="404">
        <v>0</v>
      </c>
      <c r="GI244" s="404">
        <v>0</v>
      </c>
      <c r="GJ244" s="404">
        <v>0</v>
      </c>
      <c r="GK244" s="404">
        <v>0</v>
      </c>
      <c r="GL244" s="404">
        <v>672.10884353741494</v>
      </c>
      <c r="GM244" s="404">
        <v>640.1036605118237</v>
      </c>
      <c r="GN244" s="404">
        <v>609.6225338207845</v>
      </c>
      <c r="GO244" s="404">
        <v>580.59288935312804</v>
      </c>
      <c r="GP244" s="404">
        <v>552.94560890774108</v>
      </c>
      <c r="GQ244" s="404">
        <v>526.61486562641994</v>
      </c>
      <c r="GR244" s="404">
        <v>501.5379672632572</v>
      </c>
      <c r="GS244" s="404">
        <v>477.65520691738777</v>
      </c>
      <c r="GT244" s="404">
        <v>454.90972087370267</v>
      </c>
      <c r="GU244" s="404">
        <v>433.24735321305013</v>
      </c>
      <c r="GV244" s="404">
        <v>412.6165268695716</v>
      </c>
      <c r="GW244" s="404">
        <v>392.96812082816336</v>
      </c>
      <c r="GX244" s="404">
        <v>374.25535316967949</v>
      </c>
      <c r="GY244" s="404">
        <v>356.43366968540892</v>
      </c>
      <c r="GZ244" s="404">
        <v>339.46063779562758</v>
      </c>
      <c r="HA244" s="404">
        <v>323.29584551964524</v>
      </c>
      <c r="HB244" s="404">
        <v>307.90080525680503</v>
      </c>
      <c r="HC244" s="404">
        <v>293.2388621493381</v>
      </c>
      <c r="HD244" s="404">
        <v>279.27510680889344</v>
      </c>
      <c r="HE244" s="404">
        <v>265.97629219894617</v>
      </c>
      <c r="HF244" s="404">
        <v>253.31075447518683</v>
      </c>
      <c r="HG244" s="404">
        <v>241.24833759541596</v>
      </c>
      <c r="HH244" s="404">
        <v>229.76032151944381</v>
      </c>
      <c r="HI244" s="404">
        <v>218.81935382804173</v>
      </c>
      <c r="HJ244" s="404">
        <v>208.39938459813496</v>
      </c>
      <c r="HK244" s="404">
        <v>198.47560437917613</v>
      </c>
      <c r="HL244" s="404">
        <v>189.02438512302493</v>
      </c>
      <c r="HM244" s="404">
        <v>180.02322392669035</v>
      </c>
      <c r="HN244" s="404">
        <v>171.45068945399089</v>
      </c>
      <c r="HO244" s="404">
        <v>163.28637090856267</v>
      </c>
      <c r="HP244" s="404">
        <v>155.51082943672637</v>
      </c>
      <c r="HQ244" s="404">
        <v>148.10555184450129</v>
      </c>
      <c r="HR244" s="404">
        <v>141.05290651857268</v>
      </c>
      <c r="HS244" s="404">
        <v>134.33610144625968</v>
      </c>
      <c r="HT244" s="404">
        <v>127.93914423453305</v>
      </c>
      <c r="HU244" s="404">
        <v>121.8468040328886</v>
      </c>
      <c r="HV244" s="404">
        <v>116.04457526941773</v>
      </c>
      <c r="HW244" s="404">
        <v>110.51864311373114</v>
      </c>
      <c r="HX244" s="404">
        <v>105.25585058450588</v>
      </c>
      <c r="HY244" s="404">
        <v>100.24366722333892</v>
      </c>
      <c r="HZ244" s="404">
        <v>34683.079581038764</v>
      </c>
      <c r="IA244" s="404">
        <v>5449.3386500247107</v>
      </c>
      <c r="IB244" s="408">
        <v>0.1571180735923999</v>
      </c>
      <c r="IC244" s="411"/>
    </row>
    <row r="245" spans="1:237" s="181" customFormat="1" ht="90" customHeight="1" x14ac:dyDescent="0.25">
      <c r="A245" s="231" t="s">
        <v>1099</v>
      </c>
      <c r="B245" s="85" t="s">
        <v>1100</v>
      </c>
      <c r="C245" s="85" t="s">
        <v>1101</v>
      </c>
      <c r="D245" s="199">
        <v>1</v>
      </c>
      <c r="E245" s="85" t="s">
        <v>1102</v>
      </c>
      <c r="F245" s="95" t="s">
        <v>1103</v>
      </c>
      <c r="G245" s="95" t="s">
        <v>1104</v>
      </c>
      <c r="H245" s="90" t="s">
        <v>77</v>
      </c>
      <c r="I245" s="95" t="s">
        <v>1105</v>
      </c>
      <c r="J245" s="95">
        <v>5</v>
      </c>
      <c r="K245" s="227" t="s">
        <v>79</v>
      </c>
      <c r="L245" s="90">
        <v>8065</v>
      </c>
      <c r="M245" s="90" t="s">
        <v>1106</v>
      </c>
      <c r="N245" s="90" t="s">
        <v>81</v>
      </c>
      <c r="O245" s="90" t="s">
        <v>82</v>
      </c>
      <c r="P245" s="90" t="s">
        <v>83</v>
      </c>
      <c r="Q245" s="112" t="s">
        <v>100</v>
      </c>
      <c r="R245" s="90" t="s">
        <v>108</v>
      </c>
      <c r="S245" s="90" t="s">
        <v>99</v>
      </c>
      <c r="T245" s="90" t="s">
        <v>1107</v>
      </c>
      <c r="U245" s="90" t="s">
        <v>100</v>
      </c>
      <c r="V245" s="193">
        <v>1</v>
      </c>
      <c r="W245" s="94">
        <v>235000</v>
      </c>
      <c r="X245" s="94">
        <v>0</v>
      </c>
      <c r="Y245" s="94">
        <v>0</v>
      </c>
      <c r="Z245" s="94">
        <v>0</v>
      </c>
      <c r="AA245" s="94">
        <v>235000</v>
      </c>
      <c r="AB245" s="94">
        <v>0</v>
      </c>
      <c r="AC245" s="94">
        <v>0</v>
      </c>
      <c r="AD245" s="94">
        <v>0</v>
      </c>
      <c r="AE245" s="192">
        <v>0</v>
      </c>
      <c r="AF245" s="192">
        <v>0</v>
      </c>
      <c r="AG245" s="192">
        <v>0</v>
      </c>
      <c r="AH245" s="192">
        <v>0</v>
      </c>
      <c r="AI245" s="91" t="s">
        <v>88</v>
      </c>
      <c r="AJ245" s="94">
        <v>0</v>
      </c>
      <c r="AK245" s="94">
        <v>0</v>
      </c>
      <c r="AL245" s="94">
        <v>0</v>
      </c>
      <c r="AM245" s="94">
        <v>0</v>
      </c>
      <c r="AN245" s="94">
        <v>0</v>
      </c>
      <c r="AO245" s="94">
        <v>0</v>
      </c>
      <c r="AP245" s="94">
        <v>0</v>
      </c>
      <c r="AQ245" s="192">
        <v>0</v>
      </c>
      <c r="AR245" s="192">
        <v>0</v>
      </c>
      <c r="AS245" s="192">
        <v>0</v>
      </c>
      <c r="AT245" s="192">
        <v>0</v>
      </c>
      <c r="AU245" s="95"/>
      <c r="AV245" s="230">
        <v>1</v>
      </c>
      <c r="AW245" s="230">
        <v>0</v>
      </c>
      <c r="AX245" s="230" t="s">
        <v>3598</v>
      </c>
      <c r="AY245" s="141">
        <v>9</v>
      </c>
      <c r="AZ245" s="70">
        <v>1</v>
      </c>
      <c r="BA245" s="70">
        <v>1</v>
      </c>
      <c r="BB245" s="70">
        <v>1</v>
      </c>
      <c r="BC245" s="70">
        <v>1</v>
      </c>
      <c r="BD245" s="70">
        <v>1</v>
      </c>
      <c r="BE245" s="70">
        <v>1</v>
      </c>
      <c r="BF245" s="70">
        <v>1</v>
      </c>
      <c r="BG245" s="71">
        <v>0</v>
      </c>
      <c r="BH245" s="71">
        <v>1</v>
      </c>
      <c r="BI245" s="71">
        <v>0</v>
      </c>
      <c r="BJ245" s="71">
        <v>0</v>
      </c>
      <c r="BK245" s="71">
        <v>1</v>
      </c>
      <c r="BL245" s="70">
        <v>1</v>
      </c>
      <c r="BM245" s="70">
        <v>1</v>
      </c>
      <c r="BN245" s="70">
        <v>0</v>
      </c>
      <c r="BO245" s="70">
        <v>1</v>
      </c>
      <c r="BP245" s="403">
        <v>0</v>
      </c>
      <c r="BQ245" s="403">
        <v>0</v>
      </c>
      <c r="BR245" s="403">
        <v>235000</v>
      </c>
      <c r="BS245" s="403">
        <v>0</v>
      </c>
      <c r="BT245" s="403">
        <v>0</v>
      </c>
      <c r="BU245" s="403">
        <v>0</v>
      </c>
      <c r="BV245" s="403">
        <v>0</v>
      </c>
      <c r="BW245" s="403">
        <v>0</v>
      </c>
      <c r="BX245" s="403">
        <v>0</v>
      </c>
      <c r="BY245" s="403">
        <v>0</v>
      </c>
      <c r="BZ245" s="401">
        <v>0</v>
      </c>
      <c r="CA245" s="401">
        <v>0</v>
      </c>
      <c r="CB245" s="401">
        <v>0</v>
      </c>
      <c r="CC245" s="401">
        <v>0</v>
      </c>
      <c r="CD245" s="401">
        <v>0</v>
      </c>
      <c r="CE245" s="401">
        <v>0</v>
      </c>
      <c r="CF245" s="401">
        <v>0</v>
      </c>
      <c r="CG245" s="401">
        <v>0</v>
      </c>
      <c r="CH245" s="401">
        <v>0</v>
      </c>
      <c r="CI245" s="401">
        <v>0</v>
      </c>
      <c r="CJ245" s="401">
        <v>0</v>
      </c>
      <c r="CK245" s="401">
        <v>0</v>
      </c>
      <c r="CL245" s="401">
        <v>0</v>
      </c>
      <c r="CM245" s="401">
        <v>0</v>
      </c>
      <c r="CN245" s="401">
        <v>0</v>
      </c>
      <c r="CO245" s="401">
        <v>0</v>
      </c>
      <c r="CP245" s="401">
        <v>0</v>
      </c>
      <c r="CQ245" s="401">
        <v>0</v>
      </c>
      <c r="CR245" s="401">
        <v>0</v>
      </c>
      <c r="CS245" s="401">
        <v>0</v>
      </c>
      <c r="CT245" s="401">
        <v>0</v>
      </c>
      <c r="CU245" s="401">
        <v>0</v>
      </c>
      <c r="CV245" s="401">
        <v>0</v>
      </c>
      <c r="CW245" s="401">
        <v>0</v>
      </c>
      <c r="CX245" s="401">
        <v>0</v>
      </c>
      <c r="CY245" s="401">
        <v>0</v>
      </c>
      <c r="CZ245" s="401">
        <v>0</v>
      </c>
      <c r="DA245" s="401">
        <v>0</v>
      </c>
      <c r="DB245" s="401">
        <v>0</v>
      </c>
      <c r="DC245" s="401">
        <v>0</v>
      </c>
      <c r="DD245" s="401">
        <v>0</v>
      </c>
      <c r="DE245" s="401">
        <v>0</v>
      </c>
      <c r="DF245" s="401">
        <v>0</v>
      </c>
      <c r="DG245" s="403">
        <v>8065</v>
      </c>
      <c r="DH245" s="403">
        <v>8065</v>
      </c>
      <c r="DI245" s="403">
        <v>8065</v>
      </c>
      <c r="DJ245" s="403">
        <v>8065</v>
      </c>
      <c r="DK245" s="403">
        <v>8065</v>
      </c>
      <c r="DL245" s="403">
        <v>8065</v>
      </c>
      <c r="DM245" s="403">
        <v>8065</v>
      </c>
      <c r="DN245" s="403">
        <v>8065</v>
      </c>
      <c r="DO245" s="403">
        <v>8065</v>
      </c>
      <c r="DP245" s="403">
        <v>8065</v>
      </c>
      <c r="DQ245" s="403">
        <v>8065</v>
      </c>
      <c r="DR245" s="403">
        <v>8065</v>
      </c>
      <c r="DS245" s="403">
        <v>8065</v>
      </c>
      <c r="DT245" s="403">
        <v>8065</v>
      </c>
      <c r="DU245" s="403">
        <v>8065</v>
      </c>
      <c r="DV245" s="403">
        <v>8065</v>
      </c>
      <c r="DW245" s="403">
        <v>8065</v>
      </c>
      <c r="DX245" s="403">
        <v>8065</v>
      </c>
      <c r="DY245" s="403">
        <v>8065</v>
      </c>
      <c r="DZ245" s="403">
        <v>8065</v>
      </c>
      <c r="EA245" s="403">
        <v>8065</v>
      </c>
      <c r="EB245" s="403">
        <v>8065</v>
      </c>
      <c r="EC245" s="403">
        <v>8065</v>
      </c>
      <c r="ED245" s="403">
        <v>8065</v>
      </c>
      <c r="EE245" s="403">
        <v>8065</v>
      </c>
      <c r="EF245" s="403">
        <v>8065</v>
      </c>
      <c r="EG245" s="403">
        <v>8065</v>
      </c>
      <c r="EH245" s="403">
        <v>8065</v>
      </c>
      <c r="EI245" s="403">
        <v>8065</v>
      </c>
      <c r="EJ245" s="403">
        <v>8065</v>
      </c>
      <c r="EK245" s="403">
        <v>8065</v>
      </c>
      <c r="EL245" s="403">
        <v>8065</v>
      </c>
      <c r="EM245" s="403">
        <v>8065</v>
      </c>
      <c r="EN245" s="403">
        <v>8065</v>
      </c>
      <c r="EO245" s="403">
        <v>8065</v>
      </c>
      <c r="EP245" s="403">
        <v>8065</v>
      </c>
      <c r="EQ245" s="403">
        <v>8065</v>
      </c>
      <c r="ER245" s="403">
        <v>8065</v>
      </c>
      <c r="ES245" s="403">
        <v>8065</v>
      </c>
      <c r="ET245" s="403">
        <v>8065</v>
      </c>
      <c r="EU245" s="403">
        <v>8065</v>
      </c>
      <c r="EV245" s="403">
        <v>8065</v>
      </c>
      <c r="EW245" s="403">
        <v>8065</v>
      </c>
      <c r="EX245" s="404">
        <v>213151.92743764172</v>
      </c>
      <c r="EY245" s="404">
        <v>0</v>
      </c>
      <c r="EZ245" s="404">
        <v>0</v>
      </c>
      <c r="FA245" s="404">
        <v>0</v>
      </c>
      <c r="FB245" s="404">
        <v>0</v>
      </c>
      <c r="FC245" s="404">
        <v>0</v>
      </c>
      <c r="FD245" s="404">
        <v>0</v>
      </c>
      <c r="FE245" s="404">
        <v>0</v>
      </c>
      <c r="FF245" s="404">
        <v>0</v>
      </c>
      <c r="FG245" s="404">
        <v>0</v>
      </c>
      <c r="FH245" s="404">
        <v>0</v>
      </c>
      <c r="FI245" s="404">
        <v>0</v>
      </c>
      <c r="FJ245" s="404">
        <v>0</v>
      </c>
      <c r="FK245" s="404">
        <v>0</v>
      </c>
      <c r="FL245" s="404">
        <v>0</v>
      </c>
      <c r="FM245" s="404">
        <v>0</v>
      </c>
      <c r="FN245" s="404">
        <v>0</v>
      </c>
      <c r="FO245" s="404">
        <v>0</v>
      </c>
      <c r="FP245" s="404">
        <v>0</v>
      </c>
      <c r="FQ245" s="404">
        <v>0</v>
      </c>
      <c r="FR245" s="404">
        <v>0</v>
      </c>
      <c r="FS245" s="404">
        <v>0</v>
      </c>
      <c r="FT245" s="404">
        <v>0</v>
      </c>
      <c r="FU245" s="404">
        <v>0</v>
      </c>
      <c r="FV245" s="404">
        <v>0</v>
      </c>
      <c r="FW245" s="404">
        <v>0</v>
      </c>
      <c r="FX245" s="404">
        <v>0</v>
      </c>
      <c r="FY245" s="404">
        <v>0</v>
      </c>
      <c r="FZ245" s="404">
        <v>0</v>
      </c>
      <c r="GA245" s="404">
        <v>0</v>
      </c>
      <c r="GB245" s="404">
        <v>0</v>
      </c>
      <c r="GC245" s="404">
        <v>0</v>
      </c>
      <c r="GD245" s="404">
        <v>0</v>
      </c>
      <c r="GE245" s="404">
        <v>0</v>
      </c>
      <c r="GF245" s="404">
        <v>0</v>
      </c>
      <c r="GG245" s="404">
        <v>0</v>
      </c>
      <c r="GH245" s="404">
        <v>0</v>
      </c>
      <c r="GI245" s="404">
        <v>0</v>
      </c>
      <c r="GJ245" s="404">
        <v>0</v>
      </c>
      <c r="GK245" s="404">
        <v>0</v>
      </c>
      <c r="GL245" s="404">
        <v>7315.1927437641725</v>
      </c>
      <c r="GM245" s="404">
        <v>6966.8502321563537</v>
      </c>
      <c r="GN245" s="404">
        <v>6635.0954591965283</v>
      </c>
      <c r="GO245" s="404">
        <v>6319.1385325681213</v>
      </c>
      <c r="GP245" s="404">
        <v>6018.2271738744021</v>
      </c>
      <c r="GQ245" s="404">
        <v>5731.6449274994293</v>
      </c>
      <c r="GR245" s="404">
        <v>5458.7094547613624</v>
      </c>
      <c r="GS245" s="404">
        <v>5198.7709092965351</v>
      </c>
      <c r="GT245" s="404">
        <v>4951.2103898062242</v>
      </c>
      <c r="GU245" s="404">
        <v>4715.4384664821173</v>
      </c>
      <c r="GV245" s="404">
        <v>4490.8937776020175</v>
      </c>
      <c r="GW245" s="404">
        <v>4277.0416929543017</v>
      </c>
      <c r="GX245" s="404">
        <v>4073.3730409088594</v>
      </c>
      <c r="GY245" s="404">
        <v>3879.4028961036747</v>
      </c>
      <c r="GZ245" s="404">
        <v>3694.6694248606427</v>
      </c>
      <c r="HA245" s="404">
        <v>3518.7327855815643</v>
      </c>
      <c r="HB245" s="404">
        <v>3351.1740815062517</v>
      </c>
      <c r="HC245" s="404">
        <v>3191.5943633392872</v>
      </c>
      <c r="HD245" s="404">
        <v>3039.6136793707497</v>
      </c>
      <c r="HE245" s="404">
        <v>2894.8701708292856</v>
      </c>
      <c r="HF245" s="404">
        <v>2757.0192103136055</v>
      </c>
      <c r="HG245" s="404">
        <v>2625.7325812510521</v>
      </c>
      <c r="HH245" s="404">
        <v>2500.6976964295741</v>
      </c>
      <c r="HI245" s="404">
        <v>2381.6168537424514</v>
      </c>
      <c r="HJ245" s="404">
        <v>2268.206527373763</v>
      </c>
      <c r="HK245" s="404">
        <v>2160.1966927369172</v>
      </c>
      <c r="HL245" s="404">
        <v>2057.3301835589691</v>
      </c>
      <c r="HM245" s="404">
        <v>1959.36207957997</v>
      </c>
      <c r="HN245" s="404">
        <v>1866.0591234094959</v>
      </c>
      <c r="HO245" s="404">
        <v>1777.1991651519002</v>
      </c>
      <c r="HP245" s="404">
        <v>1692.5706334780002</v>
      </c>
      <c r="HQ245" s="404">
        <v>1611.9720318838097</v>
      </c>
      <c r="HR245" s="404">
        <v>1535.2114589369617</v>
      </c>
      <c r="HS245" s="404">
        <v>1462.1061513685347</v>
      </c>
      <c r="HT245" s="404">
        <v>1392.4820489224142</v>
      </c>
      <c r="HU245" s="404">
        <v>1326.1733799261087</v>
      </c>
      <c r="HV245" s="404">
        <v>1263.0222665962942</v>
      </c>
      <c r="HW245" s="404">
        <v>1202.8783491393276</v>
      </c>
      <c r="HX245" s="404">
        <v>1145.5984277517407</v>
      </c>
      <c r="HY245" s="404">
        <v>1091.0461216683243</v>
      </c>
      <c r="HZ245" s="404">
        <v>213151.92743764172</v>
      </c>
      <c r="IA245" s="404">
        <v>33254.504141559577</v>
      </c>
      <c r="IB245" s="408">
        <v>0.15601315240880612</v>
      </c>
      <c r="IC245" s="411"/>
    </row>
    <row r="246" spans="1:237" s="181" customFormat="1" ht="90" customHeight="1" x14ac:dyDescent="0.25">
      <c r="A246" s="82" t="s">
        <v>2268</v>
      </c>
      <c r="B246" s="84" t="s">
        <v>3468</v>
      </c>
      <c r="C246" s="84" t="s">
        <v>2264</v>
      </c>
      <c r="D246" s="83">
        <v>4</v>
      </c>
      <c r="E246" s="84" t="s">
        <v>3483</v>
      </c>
      <c r="F246" s="87" t="s">
        <v>3484</v>
      </c>
      <c r="G246" s="87" t="s">
        <v>3485</v>
      </c>
      <c r="H246" s="79" t="s">
        <v>77</v>
      </c>
      <c r="I246" s="87" t="s">
        <v>3469</v>
      </c>
      <c r="J246" s="87">
        <v>5</v>
      </c>
      <c r="K246" s="95" t="s">
        <v>206</v>
      </c>
      <c r="L246" s="79">
        <v>9125</v>
      </c>
      <c r="M246" s="399" t="s">
        <v>3590</v>
      </c>
      <c r="N246" s="78" t="s">
        <v>147</v>
      </c>
      <c r="O246" s="78" t="s">
        <v>82</v>
      </c>
      <c r="P246" s="78" t="s">
        <v>280</v>
      </c>
      <c r="Q246" s="112" t="s">
        <v>100</v>
      </c>
      <c r="R246" s="78" t="s">
        <v>108</v>
      </c>
      <c r="S246" s="78" t="s">
        <v>99</v>
      </c>
      <c r="T246" s="399" t="s">
        <v>1356</v>
      </c>
      <c r="U246" s="78" t="s">
        <v>100</v>
      </c>
      <c r="V246" s="96">
        <v>1</v>
      </c>
      <c r="W246" s="80">
        <v>294000</v>
      </c>
      <c r="X246" s="80">
        <v>0</v>
      </c>
      <c r="Y246" s="80">
        <v>0</v>
      </c>
      <c r="Z246" s="80">
        <v>0</v>
      </c>
      <c r="AA246" s="80">
        <v>147000</v>
      </c>
      <c r="AB246" s="80">
        <v>0</v>
      </c>
      <c r="AC246" s="80">
        <v>0</v>
      </c>
      <c r="AD246" s="80">
        <v>0</v>
      </c>
      <c r="AE246" s="80">
        <v>147000</v>
      </c>
      <c r="AF246" s="86">
        <v>0</v>
      </c>
      <c r="AG246" s="86">
        <v>0</v>
      </c>
      <c r="AH246" s="86">
        <v>0</v>
      </c>
      <c r="AI246" s="88" t="s">
        <v>88</v>
      </c>
      <c r="AJ246" s="402">
        <v>0</v>
      </c>
      <c r="AK246" s="402">
        <v>0</v>
      </c>
      <c r="AL246" s="402">
        <v>0</v>
      </c>
      <c r="AM246" s="402">
        <v>0</v>
      </c>
      <c r="AN246" s="402">
        <v>0</v>
      </c>
      <c r="AO246" s="402">
        <v>0</v>
      </c>
      <c r="AP246" s="402">
        <v>0</v>
      </c>
      <c r="AQ246" s="395">
        <v>0</v>
      </c>
      <c r="AR246" s="395">
        <v>0</v>
      </c>
      <c r="AS246" s="395">
        <v>0</v>
      </c>
      <c r="AT246" s="395">
        <v>0</v>
      </c>
      <c r="AU246" s="118"/>
      <c r="AV246" s="230">
        <v>1</v>
      </c>
      <c r="AW246" s="230">
        <v>0</v>
      </c>
      <c r="AX246" s="230" t="s">
        <v>3609</v>
      </c>
      <c r="AY246" s="141">
        <v>9</v>
      </c>
      <c r="AZ246" s="70">
        <v>1</v>
      </c>
      <c r="BA246" s="70">
        <v>1</v>
      </c>
      <c r="BB246" s="70">
        <v>1</v>
      </c>
      <c r="BC246" s="70">
        <v>1</v>
      </c>
      <c r="BD246" s="70">
        <v>1</v>
      </c>
      <c r="BE246" s="70">
        <v>1</v>
      </c>
      <c r="BF246" s="70">
        <v>1</v>
      </c>
      <c r="BG246" s="71">
        <v>0</v>
      </c>
      <c r="BH246" s="71">
        <v>1</v>
      </c>
      <c r="BI246" s="71">
        <v>0</v>
      </c>
      <c r="BJ246" s="71">
        <v>1</v>
      </c>
      <c r="BK246" s="71">
        <v>0</v>
      </c>
      <c r="BL246" s="70">
        <v>1</v>
      </c>
      <c r="BM246" s="70">
        <v>1</v>
      </c>
      <c r="BN246" s="70">
        <v>0</v>
      </c>
      <c r="BO246" s="70">
        <v>1</v>
      </c>
      <c r="BP246" s="403">
        <v>0</v>
      </c>
      <c r="BQ246" s="403">
        <v>0</v>
      </c>
      <c r="BR246" s="403">
        <v>147000</v>
      </c>
      <c r="BS246" s="403">
        <v>0</v>
      </c>
      <c r="BT246" s="403">
        <v>0</v>
      </c>
      <c r="BU246" s="403">
        <v>0</v>
      </c>
      <c r="BV246" s="403">
        <v>147000</v>
      </c>
      <c r="BW246" s="403">
        <v>0</v>
      </c>
      <c r="BX246" s="403">
        <v>0</v>
      </c>
      <c r="BY246" s="403">
        <v>0</v>
      </c>
      <c r="BZ246" s="401">
        <v>0</v>
      </c>
      <c r="CA246" s="401">
        <v>0</v>
      </c>
      <c r="CB246" s="401">
        <v>0</v>
      </c>
      <c r="CC246" s="401">
        <v>0</v>
      </c>
      <c r="CD246" s="401">
        <v>0</v>
      </c>
      <c r="CE246" s="401">
        <v>0</v>
      </c>
      <c r="CF246" s="401">
        <v>0</v>
      </c>
      <c r="CG246" s="401">
        <v>0</v>
      </c>
      <c r="CH246" s="401">
        <v>0</v>
      </c>
      <c r="CI246" s="401">
        <v>0</v>
      </c>
      <c r="CJ246" s="401">
        <v>0</v>
      </c>
      <c r="CK246" s="401">
        <v>0</v>
      </c>
      <c r="CL246" s="401">
        <v>0</v>
      </c>
      <c r="CM246" s="401">
        <v>0</v>
      </c>
      <c r="CN246" s="401">
        <v>0</v>
      </c>
      <c r="CO246" s="401">
        <v>0</v>
      </c>
      <c r="CP246" s="401">
        <v>0</v>
      </c>
      <c r="CQ246" s="401">
        <v>0</v>
      </c>
      <c r="CR246" s="401">
        <v>0</v>
      </c>
      <c r="CS246" s="401">
        <v>0</v>
      </c>
      <c r="CT246" s="401">
        <v>0</v>
      </c>
      <c r="CU246" s="401">
        <v>0</v>
      </c>
      <c r="CV246" s="401">
        <v>0</v>
      </c>
      <c r="CW246" s="401">
        <v>0</v>
      </c>
      <c r="CX246" s="401">
        <v>0</v>
      </c>
      <c r="CY246" s="401">
        <v>0</v>
      </c>
      <c r="CZ246" s="401">
        <v>0</v>
      </c>
      <c r="DA246" s="401">
        <v>0</v>
      </c>
      <c r="DB246" s="401">
        <v>0</v>
      </c>
      <c r="DC246" s="401">
        <v>0</v>
      </c>
      <c r="DD246" s="401">
        <v>0</v>
      </c>
      <c r="DE246" s="401">
        <v>0</v>
      </c>
      <c r="DF246" s="401">
        <v>0</v>
      </c>
      <c r="DG246" s="403">
        <v>9125</v>
      </c>
      <c r="DH246" s="403">
        <v>9125</v>
      </c>
      <c r="DI246" s="403">
        <v>9125</v>
      </c>
      <c r="DJ246" s="403">
        <v>9125</v>
      </c>
      <c r="DK246" s="403">
        <v>9125</v>
      </c>
      <c r="DL246" s="403">
        <v>9125</v>
      </c>
      <c r="DM246" s="403">
        <v>9125</v>
      </c>
      <c r="DN246" s="403">
        <v>9125</v>
      </c>
      <c r="DO246" s="403">
        <v>9125</v>
      </c>
      <c r="DP246" s="403">
        <v>9125</v>
      </c>
      <c r="DQ246" s="403">
        <v>9125</v>
      </c>
      <c r="DR246" s="403">
        <v>9125</v>
      </c>
      <c r="DS246" s="403">
        <v>9125</v>
      </c>
      <c r="DT246" s="403">
        <v>9125</v>
      </c>
      <c r="DU246" s="403">
        <v>9125</v>
      </c>
      <c r="DV246" s="403">
        <v>9125</v>
      </c>
      <c r="DW246" s="403">
        <v>9125</v>
      </c>
      <c r="DX246" s="403">
        <v>9125</v>
      </c>
      <c r="DY246" s="403">
        <v>9125</v>
      </c>
      <c r="DZ246" s="403">
        <v>9125</v>
      </c>
      <c r="EA246" s="403">
        <v>9125</v>
      </c>
      <c r="EB246" s="403">
        <v>9125</v>
      </c>
      <c r="EC246" s="403">
        <v>9125</v>
      </c>
      <c r="ED246" s="403">
        <v>9125</v>
      </c>
      <c r="EE246" s="403">
        <v>9125</v>
      </c>
      <c r="EF246" s="403">
        <v>9125</v>
      </c>
      <c r="EG246" s="403">
        <v>9125</v>
      </c>
      <c r="EH246" s="403">
        <v>9125</v>
      </c>
      <c r="EI246" s="403">
        <v>9125</v>
      </c>
      <c r="EJ246" s="403">
        <v>9125</v>
      </c>
      <c r="EK246" s="403">
        <v>9125</v>
      </c>
      <c r="EL246" s="403">
        <v>9125</v>
      </c>
      <c r="EM246" s="403">
        <v>9125</v>
      </c>
      <c r="EN246" s="403">
        <v>9125</v>
      </c>
      <c r="EO246" s="403">
        <v>9125</v>
      </c>
      <c r="EP246" s="403">
        <v>9125</v>
      </c>
      <c r="EQ246" s="403">
        <v>9125</v>
      </c>
      <c r="ER246" s="403">
        <v>9125</v>
      </c>
      <c r="ES246" s="403">
        <v>9125</v>
      </c>
      <c r="ET246" s="403">
        <v>9125</v>
      </c>
      <c r="EU246" s="403">
        <v>9125</v>
      </c>
      <c r="EV246" s="403">
        <v>9125</v>
      </c>
      <c r="EW246" s="403">
        <v>9125</v>
      </c>
      <c r="EX246" s="404">
        <v>133333.33333333334</v>
      </c>
      <c r="EY246" s="404">
        <v>0</v>
      </c>
      <c r="EZ246" s="404">
        <v>0</v>
      </c>
      <c r="FA246" s="404">
        <v>0</v>
      </c>
      <c r="FB246" s="404">
        <v>109693.66330558427</v>
      </c>
      <c r="FC246" s="404">
        <v>0</v>
      </c>
      <c r="FD246" s="404">
        <v>0</v>
      </c>
      <c r="FE246" s="404">
        <v>0</v>
      </c>
      <c r="FF246" s="404">
        <v>0</v>
      </c>
      <c r="FG246" s="404">
        <v>0</v>
      </c>
      <c r="FH246" s="404">
        <v>0</v>
      </c>
      <c r="FI246" s="404">
        <v>0</v>
      </c>
      <c r="FJ246" s="404">
        <v>0</v>
      </c>
      <c r="FK246" s="404">
        <v>0</v>
      </c>
      <c r="FL246" s="404">
        <v>0</v>
      </c>
      <c r="FM246" s="404">
        <v>0</v>
      </c>
      <c r="FN246" s="404">
        <v>0</v>
      </c>
      <c r="FO246" s="404">
        <v>0</v>
      </c>
      <c r="FP246" s="404">
        <v>0</v>
      </c>
      <c r="FQ246" s="404">
        <v>0</v>
      </c>
      <c r="FR246" s="404">
        <v>0</v>
      </c>
      <c r="FS246" s="404">
        <v>0</v>
      </c>
      <c r="FT246" s="404">
        <v>0</v>
      </c>
      <c r="FU246" s="404">
        <v>0</v>
      </c>
      <c r="FV246" s="404">
        <v>0</v>
      </c>
      <c r="FW246" s="404">
        <v>0</v>
      </c>
      <c r="FX246" s="404">
        <v>0</v>
      </c>
      <c r="FY246" s="404">
        <v>0</v>
      </c>
      <c r="FZ246" s="404">
        <v>0</v>
      </c>
      <c r="GA246" s="404">
        <v>0</v>
      </c>
      <c r="GB246" s="404">
        <v>0</v>
      </c>
      <c r="GC246" s="404">
        <v>0</v>
      </c>
      <c r="GD246" s="404">
        <v>0</v>
      </c>
      <c r="GE246" s="404">
        <v>0</v>
      </c>
      <c r="GF246" s="404">
        <v>0</v>
      </c>
      <c r="GG246" s="404">
        <v>0</v>
      </c>
      <c r="GH246" s="404">
        <v>0</v>
      </c>
      <c r="GI246" s="404">
        <v>0</v>
      </c>
      <c r="GJ246" s="404">
        <v>0</v>
      </c>
      <c r="GK246" s="404">
        <v>0</v>
      </c>
      <c r="GL246" s="404">
        <v>8276.6439909297042</v>
      </c>
      <c r="GM246" s="404">
        <v>7882.5180865997181</v>
      </c>
      <c r="GN246" s="404">
        <v>7507.1600824759234</v>
      </c>
      <c r="GO246" s="404">
        <v>7149.6762690246878</v>
      </c>
      <c r="GP246" s="404">
        <v>6809.2154943092273</v>
      </c>
      <c r="GQ246" s="404">
        <v>6484.9671374373584</v>
      </c>
      <c r="GR246" s="404">
        <v>6176.1591785117707</v>
      </c>
      <c r="GS246" s="404">
        <v>5882.0563604874005</v>
      </c>
      <c r="GT246" s="404">
        <v>5601.9584385594289</v>
      </c>
      <c r="GU246" s="404">
        <v>5335.1985129137411</v>
      </c>
      <c r="GV246" s="404">
        <v>5081.1414408702303</v>
      </c>
      <c r="GW246" s="404">
        <v>4839.1823246383137</v>
      </c>
      <c r="GX246" s="404">
        <v>4608.7450710841094</v>
      </c>
      <c r="GY246" s="404">
        <v>4389.2810200801032</v>
      </c>
      <c r="GZ246" s="404">
        <v>4180.2676381715273</v>
      </c>
      <c r="HA246" s="404">
        <v>3981.2072744490729</v>
      </c>
      <c r="HB246" s="404">
        <v>3791.6259756657837</v>
      </c>
      <c r="HC246" s="404">
        <v>3611.0723577769368</v>
      </c>
      <c r="HD246" s="404">
        <v>3439.1165312161306</v>
      </c>
      <c r="HE246" s="404">
        <v>3275.3490773486956</v>
      </c>
      <c r="HF246" s="404">
        <v>3119.3800736654248</v>
      </c>
      <c r="HG246" s="404">
        <v>2970.8381653956421</v>
      </c>
      <c r="HH246" s="404">
        <v>2829.3696813291831</v>
      </c>
      <c r="HI246" s="404">
        <v>2694.6377917420791</v>
      </c>
      <c r="HJ246" s="404">
        <v>2566.3217064210276</v>
      </c>
      <c r="HK246" s="404">
        <v>2444.115910877169</v>
      </c>
      <c r="HL246" s="404">
        <v>2327.7294389306376</v>
      </c>
      <c r="HM246" s="404">
        <v>2216.88517993394</v>
      </c>
      <c r="HN246" s="404">
        <v>2111.3192189847055</v>
      </c>
      <c r="HO246" s="404">
        <v>2010.7802085568617</v>
      </c>
      <c r="HP246" s="404">
        <v>1915.0287700541542</v>
      </c>
      <c r="HQ246" s="404">
        <v>1823.8369238610992</v>
      </c>
      <c r="HR246" s="404">
        <v>1736.98754653438</v>
      </c>
      <c r="HS246" s="404">
        <v>1654.2738538422666</v>
      </c>
      <c r="HT246" s="404">
        <v>1575.4989084212064</v>
      </c>
      <c r="HU246" s="404">
        <v>1500.4751508773393</v>
      </c>
      <c r="HV246" s="404">
        <v>1429.023953216514</v>
      </c>
      <c r="HW246" s="404">
        <v>1360.9751935395368</v>
      </c>
      <c r="HX246" s="404">
        <v>1296.1668509900353</v>
      </c>
      <c r="HY246" s="404">
        <v>1234.4446199905096</v>
      </c>
      <c r="HZ246" s="404">
        <v>243026.9966389176</v>
      </c>
      <c r="IA246" s="404">
        <v>37625.213923339259</v>
      </c>
      <c r="IB246" s="408">
        <v>0.1548190713118251</v>
      </c>
      <c r="IC246" s="411"/>
    </row>
    <row r="247" spans="1:237" s="181" customFormat="1" ht="90" customHeight="1" x14ac:dyDescent="0.25">
      <c r="A247" s="137" t="s">
        <v>1349</v>
      </c>
      <c r="B247" s="138" t="s">
        <v>1350</v>
      </c>
      <c r="C247" s="138" t="s">
        <v>1365</v>
      </c>
      <c r="D247" s="142">
        <v>4</v>
      </c>
      <c r="E247" s="138" t="s">
        <v>1366</v>
      </c>
      <c r="F247" s="118" t="s">
        <v>1367</v>
      </c>
      <c r="G247" s="118" t="s">
        <v>1368</v>
      </c>
      <c r="H247" s="142" t="s">
        <v>77</v>
      </c>
      <c r="I247" s="118" t="s">
        <v>1369</v>
      </c>
      <c r="J247" s="118">
        <v>5</v>
      </c>
      <c r="K247" s="95" t="s">
        <v>206</v>
      </c>
      <c r="L247" s="142">
        <v>8800</v>
      </c>
      <c r="M247" s="142" t="s">
        <v>1370</v>
      </c>
      <c r="N247" s="142" t="s">
        <v>147</v>
      </c>
      <c r="O247" s="142" t="s">
        <v>82</v>
      </c>
      <c r="P247" s="142" t="s">
        <v>280</v>
      </c>
      <c r="Q247" s="112" t="s">
        <v>100</v>
      </c>
      <c r="R247" s="142" t="s">
        <v>226</v>
      </c>
      <c r="S247" s="142" t="s">
        <v>191</v>
      </c>
      <c r="T247" s="142" t="s">
        <v>1356</v>
      </c>
      <c r="U247" s="142" t="s">
        <v>100</v>
      </c>
      <c r="V247" s="117">
        <v>0.91</v>
      </c>
      <c r="W247" s="135">
        <v>250000</v>
      </c>
      <c r="X247" s="134">
        <v>6000</v>
      </c>
      <c r="Y247" s="136">
        <v>0</v>
      </c>
      <c r="Z247" s="134">
        <v>0</v>
      </c>
      <c r="AA247" s="134">
        <v>0</v>
      </c>
      <c r="AB247" s="134">
        <v>250000</v>
      </c>
      <c r="AC247" s="134">
        <v>0</v>
      </c>
      <c r="AD247" s="134">
        <v>0</v>
      </c>
      <c r="AE247" s="139">
        <v>0</v>
      </c>
      <c r="AF247" s="139">
        <v>0</v>
      </c>
      <c r="AG247" s="139">
        <v>0</v>
      </c>
      <c r="AH247" s="139">
        <v>0</v>
      </c>
      <c r="AI247" s="119" t="s">
        <v>1371</v>
      </c>
      <c r="AJ247" s="136">
        <v>25000</v>
      </c>
      <c r="AK247" s="136">
        <v>0</v>
      </c>
      <c r="AL247" s="136">
        <v>0</v>
      </c>
      <c r="AM247" s="136">
        <v>0</v>
      </c>
      <c r="AN247" s="136">
        <v>25000</v>
      </c>
      <c r="AO247" s="136">
        <v>0</v>
      </c>
      <c r="AP247" s="136">
        <v>0</v>
      </c>
      <c r="AQ247" s="139">
        <v>0</v>
      </c>
      <c r="AR247" s="139">
        <v>0</v>
      </c>
      <c r="AS247" s="139">
        <v>0</v>
      </c>
      <c r="AT247" s="139">
        <v>0</v>
      </c>
      <c r="AU247" s="122"/>
      <c r="AV247" s="230">
        <v>1</v>
      </c>
      <c r="AW247" s="230">
        <v>0</v>
      </c>
      <c r="AX247" s="230" t="s">
        <v>3609</v>
      </c>
      <c r="AY247" s="141">
        <v>9</v>
      </c>
      <c r="AZ247" s="70">
        <v>1</v>
      </c>
      <c r="BA247" s="70">
        <v>1</v>
      </c>
      <c r="BB247" s="70">
        <v>1</v>
      </c>
      <c r="BC247" s="70">
        <v>1</v>
      </c>
      <c r="BD247" s="70">
        <v>1</v>
      </c>
      <c r="BE247" s="70">
        <v>1</v>
      </c>
      <c r="BF247" s="70">
        <v>1</v>
      </c>
      <c r="BG247" s="71">
        <v>0</v>
      </c>
      <c r="BH247" s="71">
        <v>1</v>
      </c>
      <c r="BI247" s="71">
        <v>0</v>
      </c>
      <c r="BJ247" s="71">
        <v>1</v>
      </c>
      <c r="BK247" s="71">
        <v>0</v>
      </c>
      <c r="BL247" s="70">
        <v>1</v>
      </c>
      <c r="BM247" s="70">
        <v>1</v>
      </c>
      <c r="BN247" s="70">
        <v>0</v>
      </c>
      <c r="BO247" s="70">
        <v>1</v>
      </c>
      <c r="BP247" s="403">
        <v>0</v>
      </c>
      <c r="BQ247" s="403">
        <v>0</v>
      </c>
      <c r="BR247" s="403">
        <v>0</v>
      </c>
      <c r="BS247" s="403">
        <v>275000</v>
      </c>
      <c r="BT247" s="403">
        <v>0</v>
      </c>
      <c r="BU247" s="403">
        <v>0</v>
      </c>
      <c r="BV247" s="403">
        <v>0</v>
      </c>
      <c r="BW247" s="403">
        <v>0</v>
      </c>
      <c r="BX247" s="403">
        <v>0</v>
      </c>
      <c r="BY247" s="403">
        <v>0</v>
      </c>
      <c r="BZ247" s="401">
        <v>0</v>
      </c>
      <c r="CA247" s="401">
        <v>0</v>
      </c>
      <c r="CB247" s="401">
        <v>0</v>
      </c>
      <c r="CC247" s="401">
        <v>0</v>
      </c>
      <c r="CD247" s="401">
        <v>0</v>
      </c>
      <c r="CE247" s="401">
        <v>0</v>
      </c>
      <c r="CF247" s="401">
        <v>0</v>
      </c>
      <c r="CG247" s="401">
        <v>0</v>
      </c>
      <c r="CH247" s="401">
        <v>0</v>
      </c>
      <c r="CI247" s="401">
        <v>0</v>
      </c>
      <c r="CJ247" s="401">
        <v>0</v>
      </c>
      <c r="CK247" s="401">
        <v>0</v>
      </c>
      <c r="CL247" s="401">
        <v>0</v>
      </c>
      <c r="CM247" s="401">
        <v>0</v>
      </c>
      <c r="CN247" s="401">
        <v>0</v>
      </c>
      <c r="CO247" s="401">
        <v>0</v>
      </c>
      <c r="CP247" s="401">
        <v>0</v>
      </c>
      <c r="CQ247" s="401">
        <v>0</v>
      </c>
      <c r="CR247" s="401">
        <v>0</v>
      </c>
      <c r="CS247" s="401">
        <v>0</v>
      </c>
      <c r="CT247" s="401">
        <v>0</v>
      </c>
      <c r="CU247" s="401">
        <v>0</v>
      </c>
      <c r="CV247" s="401">
        <v>0</v>
      </c>
      <c r="CW247" s="401">
        <v>0</v>
      </c>
      <c r="CX247" s="401">
        <v>0</v>
      </c>
      <c r="CY247" s="401">
        <v>0</v>
      </c>
      <c r="CZ247" s="401">
        <v>0</v>
      </c>
      <c r="DA247" s="401">
        <v>0</v>
      </c>
      <c r="DB247" s="401">
        <v>0</v>
      </c>
      <c r="DC247" s="401">
        <v>0</v>
      </c>
      <c r="DD247" s="401">
        <v>0</v>
      </c>
      <c r="DE247" s="401">
        <v>0</v>
      </c>
      <c r="DF247" s="401">
        <v>0</v>
      </c>
      <c r="DG247" s="403">
        <v>8800</v>
      </c>
      <c r="DH247" s="403">
        <v>8800</v>
      </c>
      <c r="DI247" s="403">
        <v>8800</v>
      </c>
      <c r="DJ247" s="403">
        <v>8800</v>
      </c>
      <c r="DK247" s="403">
        <v>8800</v>
      </c>
      <c r="DL247" s="403">
        <v>8800</v>
      </c>
      <c r="DM247" s="403">
        <v>8800</v>
      </c>
      <c r="DN247" s="403">
        <v>8800</v>
      </c>
      <c r="DO247" s="403">
        <v>8800</v>
      </c>
      <c r="DP247" s="403">
        <v>8800</v>
      </c>
      <c r="DQ247" s="403">
        <v>8800</v>
      </c>
      <c r="DR247" s="403">
        <v>8800</v>
      </c>
      <c r="DS247" s="403">
        <v>8800</v>
      </c>
      <c r="DT247" s="403">
        <v>8800</v>
      </c>
      <c r="DU247" s="403">
        <v>8800</v>
      </c>
      <c r="DV247" s="403">
        <v>8800</v>
      </c>
      <c r="DW247" s="403">
        <v>8800</v>
      </c>
      <c r="DX247" s="403">
        <v>8800</v>
      </c>
      <c r="DY247" s="403">
        <v>8800</v>
      </c>
      <c r="DZ247" s="403">
        <v>8800</v>
      </c>
      <c r="EA247" s="403">
        <v>8800</v>
      </c>
      <c r="EB247" s="403">
        <v>8800</v>
      </c>
      <c r="EC247" s="403">
        <v>8800</v>
      </c>
      <c r="ED247" s="403">
        <v>8800</v>
      </c>
      <c r="EE247" s="403">
        <v>8800</v>
      </c>
      <c r="EF247" s="403">
        <v>8800</v>
      </c>
      <c r="EG247" s="403">
        <v>8800</v>
      </c>
      <c r="EH247" s="403">
        <v>8800</v>
      </c>
      <c r="EI247" s="403">
        <v>8800</v>
      </c>
      <c r="EJ247" s="403">
        <v>8800</v>
      </c>
      <c r="EK247" s="403">
        <v>8800</v>
      </c>
      <c r="EL247" s="403">
        <v>8800</v>
      </c>
      <c r="EM247" s="403">
        <v>8800</v>
      </c>
      <c r="EN247" s="403">
        <v>8800</v>
      </c>
      <c r="EO247" s="403">
        <v>8800</v>
      </c>
      <c r="EP247" s="403">
        <v>8800</v>
      </c>
      <c r="EQ247" s="403">
        <v>8800</v>
      </c>
      <c r="ER247" s="403">
        <v>8800</v>
      </c>
      <c r="ES247" s="403">
        <v>8800</v>
      </c>
      <c r="ET247" s="403">
        <v>8800</v>
      </c>
      <c r="EU247" s="403">
        <v>8800</v>
      </c>
      <c r="EV247" s="403">
        <v>8800</v>
      </c>
      <c r="EW247" s="403">
        <v>8800</v>
      </c>
      <c r="EX247" s="404">
        <v>0</v>
      </c>
      <c r="EY247" s="404">
        <v>237555.33959615589</v>
      </c>
      <c r="EZ247" s="404">
        <v>0</v>
      </c>
      <c r="FA247" s="404">
        <v>0</v>
      </c>
      <c r="FB247" s="404">
        <v>0</v>
      </c>
      <c r="FC247" s="404">
        <v>0</v>
      </c>
      <c r="FD247" s="404">
        <v>0</v>
      </c>
      <c r="FE247" s="404">
        <v>0</v>
      </c>
      <c r="FF247" s="404">
        <v>0</v>
      </c>
      <c r="FG247" s="404">
        <v>0</v>
      </c>
      <c r="FH247" s="404">
        <v>0</v>
      </c>
      <c r="FI247" s="404">
        <v>0</v>
      </c>
      <c r="FJ247" s="404">
        <v>0</v>
      </c>
      <c r="FK247" s="404">
        <v>0</v>
      </c>
      <c r="FL247" s="404">
        <v>0</v>
      </c>
      <c r="FM247" s="404">
        <v>0</v>
      </c>
      <c r="FN247" s="404">
        <v>0</v>
      </c>
      <c r="FO247" s="404">
        <v>0</v>
      </c>
      <c r="FP247" s="404">
        <v>0</v>
      </c>
      <c r="FQ247" s="404">
        <v>0</v>
      </c>
      <c r="FR247" s="404">
        <v>0</v>
      </c>
      <c r="FS247" s="404">
        <v>0</v>
      </c>
      <c r="FT247" s="404">
        <v>0</v>
      </c>
      <c r="FU247" s="404">
        <v>0</v>
      </c>
      <c r="FV247" s="404">
        <v>0</v>
      </c>
      <c r="FW247" s="404">
        <v>0</v>
      </c>
      <c r="FX247" s="404">
        <v>0</v>
      </c>
      <c r="FY247" s="404">
        <v>0</v>
      </c>
      <c r="FZ247" s="404">
        <v>0</v>
      </c>
      <c r="GA247" s="404">
        <v>0</v>
      </c>
      <c r="GB247" s="404">
        <v>0</v>
      </c>
      <c r="GC247" s="404">
        <v>0</v>
      </c>
      <c r="GD247" s="404">
        <v>0</v>
      </c>
      <c r="GE247" s="404">
        <v>0</v>
      </c>
      <c r="GF247" s="404">
        <v>0</v>
      </c>
      <c r="GG247" s="404">
        <v>0</v>
      </c>
      <c r="GH247" s="404">
        <v>0</v>
      </c>
      <c r="GI247" s="404">
        <v>0</v>
      </c>
      <c r="GJ247" s="404">
        <v>0</v>
      </c>
      <c r="GK247" s="404">
        <v>0</v>
      </c>
      <c r="GL247" s="404">
        <v>7981.8594104308386</v>
      </c>
      <c r="GM247" s="404">
        <v>7601.7708670769889</v>
      </c>
      <c r="GN247" s="404">
        <v>7239.7817781685617</v>
      </c>
      <c r="GO247" s="404">
        <v>6895.0302649224386</v>
      </c>
      <c r="GP247" s="404">
        <v>6566.6954904023232</v>
      </c>
      <c r="GQ247" s="404">
        <v>6253.9957051450683</v>
      </c>
      <c r="GR247" s="404">
        <v>5956.1863858524475</v>
      </c>
      <c r="GS247" s="404">
        <v>5672.5584627166163</v>
      </c>
      <c r="GT247" s="404">
        <v>5402.4366311586818</v>
      </c>
      <c r="GU247" s="404">
        <v>5145.1777439606494</v>
      </c>
      <c r="GV247" s="404">
        <v>4900.1692799625234</v>
      </c>
      <c r="GW247" s="404">
        <v>4666.8278856785928</v>
      </c>
      <c r="GX247" s="404">
        <v>4444.5979863605662</v>
      </c>
      <c r="GY247" s="404">
        <v>4232.9504632005373</v>
      </c>
      <c r="GZ247" s="404">
        <v>4031.381393524322</v>
      </c>
      <c r="HA247" s="404">
        <v>3839.4108509755442</v>
      </c>
      <c r="HB247" s="404">
        <v>3656.5817628338518</v>
      </c>
      <c r="HC247" s="404">
        <v>3482.4588217465252</v>
      </c>
      <c r="HD247" s="404">
        <v>3316.6274492824055</v>
      </c>
      <c r="HE247" s="404">
        <v>3158.6928088403861</v>
      </c>
      <c r="HF247" s="404">
        <v>3008.2788655622726</v>
      </c>
      <c r="HG247" s="404">
        <v>2865.0274910116877</v>
      </c>
      <c r="HH247" s="404">
        <v>2728.5976104873221</v>
      </c>
      <c r="HI247" s="404">
        <v>2598.6643909403065</v>
      </c>
      <c r="HJ247" s="404">
        <v>2474.9184675621964</v>
      </c>
      <c r="HK247" s="404">
        <v>2357.0652072020916</v>
      </c>
      <c r="HL247" s="404">
        <v>2244.8240068591354</v>
      </c>
      <c r="HM247" s="404">
        <v>2137.9276255801283</v>
      </c>
      <c r="HN247" s="404">
        <v>2036.1215481715517</v>
      </c>
      <c r="HO247" s="404">
        <v>1939.1633792110008</v>
      </c>
      <c r="HP247" s="404">
        <v>1846.8222659152391</v>
      </c>
      <c r="HQ247" s="404">
        <v>1758.8783484907037</v>
      </c>
      <c r="HR247" s="404">
        <v>1675.1222366578131</v>
      </c>
      <c r="HS247" s="404">
        <v>1595.354511102679</v>
      </c>
      <c r="HT247" s="404">
        <v>1519.3852486692183</v>
      </c>
      <c r="HU247" s="404">
        <v>1447.0335701611602</v>
      </c>
      <c r="HV247" s="404">
        <v>1378.1272096772957</v>
      </c>
      <c r="HW247" s="404">
        <v>1312.502104454567</v>
      </c>
      <c r="HX247" s="404">
        <v>1250.0020042424449</v>
      </c>
      <c r="HY247" s="404">
        <v>1190.4780992785188</v>
      </c>
      <c r="HZ247" s="404">
        <v>237555.33959615589</v>
      </c>
      <c r="IA247" s="404">
        <v>36285.13781100115</v>
      </c>
      <c r="IB247" s="408">
        <v>0.15274393693985533</v>
      </c>
      <c r="IC247" s="411"/>
    </row>
    <row r="248" spans="1:237" s="181" customFormat="1" ht="90" customHeight="1" x14ac:dyDescent="0.25">
      <c r="A248" s="233" t="s">
        <v>336</v>
      </c>
      <c r="B248" s="234" t="s">
        <v>337</v>
      </c>
      <c r="C248" s="234" t="s">
        <v>352</v>
      </c>
      <c r="D248" s="235">
        <v>2</v>
      </c>
      <c r="E248" s="234" t="s">
        <v>353</v>
      </c>
      <c r="F248" s="236" t="s">
        <v>354</v>
      </c>
      <c r="G248" s="236" t="s">
        <v>355</v>
      </c>
      <c r="H248" s="13" t="s">
        <v>77</v>
      </c>
      <c r="I248" s="236" t="s">
        <v>356</v>
      </c>
      <c r="J248" s="236">
        <v>5</v>
      </c>
      <c r="K248" s="227" t="s">
        <v>79</v>
      </c>
      <c r="L248" s="77">
        <v>2000</v>
      </c>
      <c r="M248" s="237" t="s">
        <v>357</v>
      </c>
      <c r="N248" s="13" t="s">
        <v>147</v>
      </c>
      <c r="O248" s="90" t="s">
        <v>148</v>
      </c>
      <c r="P248" s="13" t="s">
        <v>149</v>
      </c>
      <c r="Q248" s="112" t="s">
        <v>100</v>
      </c>
      <c r="R248" s="13" t="s">
        <v>84</v>
      </c>
      <c r="S248" s="13" t="s">
        <v>99</v>
      </c>
      <c r="T248" s="72" t="s">
        <v>358</v>
      </c>
      <c r="U248" s="13" t="s">
        <v>100</v>
      </c>
      <c r="V248" s="196">
        <v>1</v>
      </c>
      <c r="W248" s="238">
        <v>79500</v>
      </c>
      <c r="X248" s="238">
        <v>0</v>
      </c>
      <c r="Y248" s="238">
        <v>9500</v>
      </c>
      <c r="Z248" s="238">
        <v>10000</v>
      </c>
      <c r="AA248" s="238">
        <v>15000</v>
      </c>
      <c r="AB248" s="238">
        <v>15000</v>
      </c>
      <c r="AC248" s="238">
        <v>15000</v>
      </c>
      <c r="AD248" s="238">
        <v>15000</v>
      </c>
      <c r="AE248" s="239">
        <v>0</v>
      </c>
      <c r="AF248" s="239">
        <v>0</v>
      </c>
      <c r="AG248" s="239">
        <v>0</v>
      </c>
      <c r="AH248" s="239">
        <v>0</v>
      </c>
      <c r="AI248" s="14" t="s">
        <v>359</v>
      </c>
      <c r="AJ248" s="238">
        <v>5000</v>
      </c>
      <c r="AK248" s="238">
        <v>0</v>
      </c>
      <c r="AL248" s="238">
        <v>1000</v>
      </c>
      <c r="AM248" s="238">
        <v>1000</v>
      </c>
      <c r="AN248" s="238">
        <v>1000</v>
      </c>
      <c r="AO248" s="238">
        <v>1000</v>
      </c>
      <c r="AP248" s="238">
        <v>1000</v>
      </c>
      <c r="AQ248" s="239">
        <v>0</v>
      </c>
      <c r="AR248" s="239">
        <v>0</v>
      </c>
      <c r="AS248" s="239">
        <v>0</v>
      </c>
      <c r="AT248" s="239">
        <v>0</v>
      </c>
      <c r="AU248" s="236"/>
      <c r="AV248" s="230">
        <v>1</v>
      </c>
      <c r="AW248" s="230">
        <v>0</v>
      </c>
      <c r="AX248" s="230" t="s">
        <v>3606</v>
      </c>
      <c r="AY248" s="141">
        <v>8</v>
      </c>
      <c r="AZ248" s="70">
        <v>1</v>
      </c>
      <c r="BA248" s="70">
        <v>1</v>
      </c>
      <c r="BB248" s="70">
        <v>1</v>
      </c>
      <c r="BC248" s="70">
        <v>1</v>
      </c>
      <c r="BD248" s="70">
        <v>1</v>
      </c>
      <c r="BE248" s="70">
        <v>1</v>
      </c>
      <c r="BF248" s="70">
        <v>1</v>
      </c>
      <c r="BG248" s="71">
        <v>0</v>
      </c>
      <c r="BH248" s="71">
        <v>1</v>
      </c>
      <c r="BI248" s="71">
        <v>0</v>
      </c>
      <c r="BJ248" s="71">
        <v>1</v>
      </c>
      <c r="BK248" s="71">
        <v>0</v>
      </c>
      <c r="BL248" s="70">
        <v>1</v>
      </c>
      <c r="BM248" s="70">
        <v>0</v>
      </c>
      <c r="BN248" s="70">
        <v>0</v>
      </c>
      <c r="BO248" s="70">
        <v>0</v>
      </c>
      <c r="BP248" s="403">
        <v>9500</v>
      </c>
      <c r="BQ248" s="403">
        <v>11000</v>
      </c>
      <c r="BR248" s="403">
        <v>16000</v>
      </c>
      <c r="BS248" s="403">
        <v>16000</v>
      </c>
      <c r="BT248" s="403">
        <v>16000</v>
      </c>
      <c r="BU248" s="403">
        <v>16000</v>
      </c>
      <c r="BV248" s="403">
        <v>0</v>
      </c>
      <c r="BW248" s="403">
        <v>0</v>
      </c>
      <c r="BX248" s="403">
        <v>0</v>
      </c>
      <c r="BY248" s="403">
        <v>0</v>
      </c>
      <c r="BZ248" s="401">
        <v>0</v>
      </c>
      <c r="CA248" s="401">
        <v>0</v>
      </c>
      <c r="CB248" s="401">
        <v>0</v>
      </c>
      <c r="CC248" s="401">
        <v>0</v>
      </c>
      <c r="CD248" s="401">
        <v>0</v>
      </c>
      <c r="CE248" s="401">
        <v>0</v>
      </c>
      <c r="CF248" s="401">
        <v>0</v>
      </c>
      <c r="CG248" s="401">
        <v>0</v>
      </c>
      <c r="CH248" s="401">
        <v>0</v>
      </c>
      <c r="CI248" s="401">
        <v>0</v>
      </c>
      <c r="CJ248" s="401">
        <v>0</v>
      </c>
      <c r="CK248" s="401">
        <v>0</v>
      </c>
      <c r="CL248" s="401">
        <v>0</v>
      </c>
      <c r="CM248" s="401">
        <v>0</v>
      </c>
      <c r="CN248" s="401">
        <v>0</v>
      </c>
      <c r="CO248" s="401">
        <v>0</v>
      </c>
      <c r="CP248" s="401">
        <v>0</v>
      </c>
      <c r="CQ248" s="401">
        <v>0</v>
      </c>
      <c r="CR248" s="401">
        <v>0</v>
      </c>
      <c r="CS248" s="401">
        <v>0</v>
      </c>
      <c r="CT248" s="401">
        <v>0</v>
      </c>
      <c r="CU248" s="401">
        <v>0</v>
      </c>
      <c r="CV248" s="401">
        <v>0</v>
      </c>
      <c r="CW248" s="401">
        <v>0</v>
      </c>
      <c r="CX248" s="401">
        <v>0</v>
      </c>
      <c r="CY248" s="401">
        <v>0</v>
      </c>
      <c r="CZ248" s="401">
        <v>0</v>
      </c>
      <c r="DA248" s="401">
        <v>0</v>
      </c>
      <c r="DB248" s="401">
        <v>0</v>
      </c>
      <c r="DC248" s="401">
        <v>0</v>
      </c>
      <c r="DD248" s="401">
        <v>0</v>
      </c>
      <c r="DE248" s="401">
        <v>0</v>
      </c>
      <c r="DF248" s="401">
        <v>0</v>
      </c>
      <c r="DG248" s="403">
        <v>2000</v>
      </c>
      <c r="DH248" s="403">
        <v>2000</v>
      </c>
      <c r="DI248" s="403">
        <v>2000</v>
      </c>
      <c r="DJ248" s="403">
        <v>2000</v>
      </c>
      <c r="DK248" s="403">
        <v>2000</v>
      </c>
      <c r="DL248" s="403">
        <v>2000</v>
      </c>
      <c r="DM248" s="403">
        <v>2000</v>
      </c>
      <c r="DN248" s="403">
        <v>2000</v>
      </c>
      <c r="DO248" s="403">
        <v>2000</v>
      </c>
      <c r="DP248" s="403">
        <v>2000</v>
      </c>
      <c r="DQ248" s="403">
        <v>2000</v>
      </c>
      <c r="DR248" s="403">
        <v>2000</v>
      </c>
      <c r="DS248" s="403">
        <v>2000</v>
      </c>
      <c r="DT248" s="403">
        <v>2000</v>
      </c>
      <c r="DU248" s="403">
        <v>2000</v>
      </c>
      <c r="DV248" s="403">
        <v>2000</v>
      </c>
      <c r="DW248" s="403">
        <v>2000</v>
      </c>
      <c r="DX248" s="403">
        <v>2000</v>
      </c>
      <c r="DY248" s="403">
        <v>2000</v>
      </c>
      <c r="DZ248" s="403">
        <v>2000</v>
      </c>
      <c r="EA248" s="403">
        <v>2000</v>
      </c>
      <c r="EB248" s="403">
        <v>2000</v>
      </c>
      <c r="EC248" s="403">
        <v>2000</v>
      </c>
      <c r="ED248" s="403">
        <v>2000</v>
      </c>
      <c r="EE248" s="403">
        <v>2000</v>
      </c>
      <c r="EF248" s="403">
        <v>2000</v>
      </c>
      <c r="EG248" s="403">
        <v>2000</v>
      </c>
      <c r="EH248" s="403">
        <v>2000</v>
      </c>
      <c r="EI248" s="403">
        <v>2000</v>
      </c>
      <c r="EJ248" s="403">
        <v>2000</v>
      </c>
      <c r="EK248" s="403">
        <v>2000</v>
      </c>
      <c r="EL248" s="403">
        <v>2000</v>
      </c>
      <c r="EM248" s="403">
        <v>2000</v>
      </c>
      <c r="EN248" s="403">
        <v>2000</v>
      </c>
      <c r="EO248" s="403">
        <v>2000</v>
      </c>
      <c r="EP248" s="403">
        <v>2000</v>
      </c>
      <c r="EQ248" s="403">
        <v>2000</v>
      </c>
      <c r="ER248" s="403">
        <v>2000</v>
      </c>
      <c r="ES248" s="403">
        <v>2000</v>
      </c>
      <c r="ET248" s="403">
        <v>2000</v>
      </c>
      <c r="EU248" s="403">
        <v>2000</v>
      </c>
      <c r="EV248" s="403">
        <v>2000</v>
      </c>
      <c r="EW248" s="403">
        <v>2000</v>
      </c>
      <c r="EX248" s="404">
        <v>14512.471655328798</v>
      </c>
      <c r="EY248" s="404">
        <v>13821.401576503617</v>
      </c>
      <c r="EZ248" s="404">
        <v>13163.239596670111</v>
      </c>
      <c r="FA248" s="404">
        <v>12536.418663495344</v>
      </c>
      <c r="FB248" s="404">
        <v>0</v>
      </c>
      <c r="FC248" s="404">
        <v>0</v>
      </c>
      <c r="FD248" s="404">
        <v>0</v>
      </c>
      <c r="FE248" s="404">
        <v>0</v>
      </c>
      <c r="FF248" s="404">
        <v>0</v>
      </c>
      <c r="FG248" s="404">
        <v>0</v>
      </c>
      <c r="FH248" s="404">
        <v>0</v>
      </c>
      <c r="FI248" s="404">
        <v>0</v>
      </c>
      <c r="FJ248" s="404">
        <v>0</v>
      </c>
      <c r="FK248" s="404">
        <v>0</v>
      </c>
      <c r="FL248" s="404">
        <v>0</v>
      </c>
      <c r="FM248" s="404">
        <v>0</v>
      </c>
      <c r="FN248" s="404">
        <v>0</v>
      </c>
      <c r="FO248" s="404">
        <v>0</v>
      </c>
      <c r="FP248" s="404">
        <v>0</v>
      </c>
      <c r="FQ248" s="404">
        <v>0</v>
      </c>
      <c r="FR248" s="404">
        <v>0</v>
      </c>
      <c r="FS248" s="404">
        <v>0</v>
      </c>
      <c r="FT248" s="404">
        <v>0</v>
      </c>
      <c r="FU248" s="404">
        <v>0</v>
      </c>
      <c r="FV248" s="404">
        <v>0</v>
      </c>
      <c r="FW248" s="404">
        <v>0</v>
      </c>
      <c r="FX248" s="404">
        <v>0</v>
      </c>
      <c r="FY248" s="404">
        <v>0</v>
      </c>
      <c r="FZ248" s="404">
        <v>0</v>
      </c>
      <c r="GA248" s="404">
        <v>0</v>
      </c>
      <c r="GB248" s="404">
        <v>0</v>
      </c>
      <c r="GC248" s="404">
        <v>0</v>
      </c>
      <c r="GD248" s="404">
        <v>0</v>
      </c>
      <c r="GE248" s="404">
        <v>0</v>
      </c>
      <c r="GF248" s="404">
        <v>0</v>
      </c>
      <c r="GG248" s="404">
        <v>0</v>
      </c>
      <c r="GH248" s="404">
        <v>0</v>
      </c>
      <c r="GI248" s="404">
        <v>0</v>
      </c>
      <c r="GJ248" s="404">
        <v>0</v>
      </c>
      <c r="GK248" s="404">
        <v>0</v>
      </c>
      <c r="GL248" s="404">
        <v>1814.0589569160998</v>
      </c>
      <c r="GM248" s="404">
        <v>1727.6751970629521</v>
      </c>
      <c r="GN248" s="404">
        <v>1645.4049495837639</v>
      </c>
      <c r="GO248" s="404">
        <v>1567.052332936918</v>
      </c>
      <c r="GP248" s="404">
        <v>1492.4307932732554</v>
      </c>
      <c r="GQ248" s="404">
        <v>1421.3626602602428</v>
      </c>
      <c r="GR248" s="404">
        <v>1353.6787240573744</v>
      </c>
      <c r="GS248" s="404">
        <v>1289.2178324355946</v>
      </c>
      <c r="GT248" s="404">
        <v>1227.8265070815187</v>
      </c>
      <c r="GU248" s="404">
        <v>1169.3585781728748</v>
      </c>
      <c r="GV248" s="404">
        <v>1113.6748363551189</v>
      </c>
      <c r="GW248" s="404">
        <v>1060.6427012905895</v>
      </c>
      <c r="GX248" s="404">
        <v>1010.1359059910377</v>
      </c>
      <c r="GY248" s="404">
        <v>962.03419618194039</v>
      </c>
      <c r="GZ248" s="404">
        <v>916.22304398280039</v>
      </c>
      <c r="HA248" s="404">
        <v>872.59337522171461</v>
      </c>
      <c r="HB248" s="404">
        <v>831.04130973496626</v>
      </c>
      <c r="HC248" s="404">
        <v>791.46791403330121</v>
      </c>
      <c r="HD248" s="404">
        <v>753.77896574600118</v>
      </c>
      <c r="HE248" s="404">
        <v>717.88472928190595</v>
      </c>
      <c r="HF248" s="404">
        <v>683.69974217324375</v>
      </c>
      <c r="HG248" s="404">
        <v>651.14261159356533</v>
      </c>
      <c r="HH248" s="404">
        <v>620.13582056530038</v>
      </c>
      <c r="HI248" s="404">
        <v>590.60554339552425</v>
      </c>
      <c r="HJ248" s="404">
        <v>562.48146990049918</v>
      </c>
      <c r="HK248" s="404">
        <v>535.69663800047545</v>
      </c>
      <c r="HL248" s="404">
        <v>510.18727428616711</v>
      </c>
      <c r="HM248" s="404">
        <v>485.89264217730192</v>
      </c>
      <c r="HN248" s="404">
        <v>462.75489731171626</v>
      </c>
      <c r="HO248" s="404">
        <v>440.71894982068198</v>
      </c>
      <c r="HP248" s="404">
        <v>419.73233316255431</v>
      </c>
      <c r="HQ248" s="404">
        <v>399.74507920243269</v>
      </c>
      <c r="HR248" s="404">
        <v>380.7095992404121</v>
      </c>
      <c r="HS248" s="404">
        <v>362.58057070515429</v>
      </c>
      <c r="HT248" s="404">
        <v>345.31482924300417</v>
      </c>
      <c r="HU248" s="404">
        <v>328.87126594571822</v>
      </c>
      <c r="HV248" s="404">
        <v>313.21072947211263</v>
      </c>
      <c r="HW248" s="404">
        <v>298.29593283058341</v>
      </c>
      <c r="HX248" s="404">
        <v>284.09136460055566</v>
      </c>
      <c r="HY248" s="404">
        <v>270.56320438148157</v>
      </c>
      <c r="HZ248" s="404">
        <v>54033.53149199787</v>
      </c>
      <c r="IA248" s="404">
        <v>8246.6222297729892</v>
      </c>
      <c r="IB248" s="408">
        <v>0.15262045626231699</v>
      </c>
      <c r="IC248" s="411"/>
    </row>
    <row r="249" spans="1:237" s="181" customFormat="1" ht="90" customHeight="1" x14ac:dyDescent="0.25">
      <c r="A249" s="161" t="s">
        <v>2267</v>
      </c>
      <c r="B249" s="150" t="s">
        <v>2788</v>
      </c>
      <c r="C249" s="150" t="s">
        <v>2216</v>
      </c>
      <c r="D249" s="148">
        <v>7</v>
      </c>
      <c r="E249" s="150" t="s">
        <v>2805</v>
      </c>
      <c r="F249" s="151" t="s">
        <v>2806</v>
      </c>
      <c r="G249" s="151" t="s">
        <v>2807</v>
      </c>
      <c r="H249" s="79" t="s">
        <v>77</v>
      </c>
      <c r="I249" s="151" t="s">
        <v>2808</v>
      </c>
      <c r="J249" s="151">
        <v>5</v>
      </c>
      <c r="K249" s="95" t="s">
        <v>206</v>
      </c>
      <c r="L249" s="79">
        <v>300</v>
      </c>
      <c r="M249" s="79" t="s">
        <v>2809</v>
      </c>
      <c r="N249" s="79" t="s">
        <v>81</v>
      </c>
      <c r="O249" s="79" t="s">
        <v>133</v>
      </c>
      <c r="P249" s="79" t="s">
        <v>469</v>
      </c>
      <c r="Q249" s="112" t="s">
        <v>100</v>
      </c>
      <c r="R249" s="79" t="s">
        <v>108</v>
      </c>
      <c r="S249" s="79" t="s">
        <v>99</v>
      </c>
      <c r="T249" s="79" t="s">
        <v>1126</v>
      </c>
      <c r="U249" s="79" t="s">
        <v>100</v>
      </c>
      <c r="V249" s="81">
        <v>1</v>
      </c>
      <c r="W249" s="149">
        <v>0</v>
      </c>
      <c r="X249" s="149">
        <v>0</v>
      </c>
      <c r="Y249" s="149">
        <v>0</v>
      </c>
      <c r="Z249" s="149">
        <v>0</v>
      </c>
      <c r="AA249" s="149">
        <v>0</v>
      </c>
      <c r="AB249" s="149">
        <v>0</v>
      </c>
      <c r="AC249" s="149">
        <v>0</v>
      </c>
      <c r="AD249" s="149">
        <v>0</v>
      </c>
      <c r="AE249" s="149">
        <v>0</v>
      </c>
      <c r="AF249" s="149">
        <v>0</v>
      </c>
      <c r="AG249" s="149">
        <v>0</v>
      </c>
      <c r="AH249" s="149">
        <v>0</v>
      </c>
      <c r="AI249" s="88" t="s">
        <v>88</v>
      </c>
      <c r="AJ249" s="149">
        <v>10000</v>
      </c>
      <c r="AK249" s="149">
        <v>0</v>
      </c>
      <c r="AL249" s="149">
        <v>0</v>
      </c>
      <c r="AM249" s="149">
        <v>3000</v>
      </c>
      <c r="AN249" s="149">
        <v>3000</v>
      </c>
      <c r="AO249" s="149">
        <v>3000</v>
      </c>
      <c r="AP249" s="149">
        <v>1000</v>
      </c>
      <c r="AQ249" s="149">
        <v>0</v>
      </c>
      <c r="AR249" s="149">
        <v>0</v>
      </c>
      <c r="AS249" s="149">
        <v>0</v>
      </c>
      <c r="AT249" s="149">
        <v>0</v>
      </c>
      <c r="AU249" s="151"/>
      <c r="AV249" s="230">
        <v>1</v>
      </c>
      <c r="AW249" s="230">
        <v>0</v>
      </c>
      <c r="AX249" s="230" t="s">
        <v>3619</v>
      </c>
      <c r="AY249" s="141">
        <v>8</v>
      </c>
      <c r="AZ249" s="70">
        <v>1</v>
      </c>
      <c r="BA249" s="70">
        <v>1</v>
      </c>
      <c r="BB249" s="70">
        <v>0</v>
      </c>
      <c r="BC249" s="70">
        <v>1</v>
      </c>
      <c r="BD249" s="70">
        <v>1</v>
      </c>
      <c r="BE249" s="70">
        <v>1</v>
      </c>
      <c r="BF249" s="70">
        <v>1</v>
      </c>
      <c r="BG249" s="71">
        <v>0</v>
      </c>
      <c r="BH249" s="71">
        <v>1</v>
      </c>
      <c r="BI249" s="71">
        <v>0</v>
      </c>
      <c r="BJ249" s="71">
        <v>0</v>
      </c>
      <c r="BK249" s="71">
        <v>1</v>
      </c>
      <c r="BL249" s="70">
        <v>1</v>
      </c>
      <c r="BM249" s="70">
        <v>1</v>
      </c>
      <c r="BN249" s="70">
        <v>0</v>
      </c>
      <c r="BO249" s="70">
        <v>1</v>
      </c>
      <c r="BP249" s="403">
        <v>0</v>
      </c>
      <c r="BQ249" s="403">
        <v>0</v>
      </c>
      <c r="BR249" s="403">
        <v>3000</v>
      </c>
      <c r="BS249" s="403">
        <v>3000</v>
      </c>
      <c r="BT249" s="403">
        <v>3000</v>
      </c>
      <c r="BU249" s="403">
        <v>1000</v>
      </c>
      <c r="BV249" s="403">
        <v>0</v>
      </c>
      <c r="BW249" s="403">
        <v>0</v>
      </c>
      <c r="BX249" s="403">
        <v>0</v>
      </c>
      <c r="BY249" s="403">
        <v>0</v>
      </c>
      <c r="BZ249" s="401">
        <v>0</v>
      </c>
      <c r="CA249" s="401">
        <v>0</v>
      </c>
      <c r="CB249" s="401">
        <v>0</v>
      </c>
      <c r="CC249" s="401">
        <v>0</v>
      </c>
      <c r="CD249" s="401">
        <v>0</v>
      </c>
      <c r="CE249" s="401">
        <v>0</v>
      </c>
      <c r="CF249" s="401">
        <v>0</v>
      </c>
      <c r="CG249" s="401">
        <v>0</v>
      </c>
      <c r="CH249" s="401">
        <v>0</v>
      </c>
      <c r="CI249" s="401">
        <v>0</v>
      </c>
      <c r="CJ249" s="401">
        <v>0</v>
      </c>
      <c r="CK249" s="401">
        <v>0</v>
      </c>
      <c r="CL249" s="401">
        <v>0</v>
      </c>
      <c r="CM249" s="401">
        <v>0</v>
      </c>
      <c r="CN249" s="401">
        <v>0</v>
      </c>
      <c r="CO249" s="401">
        <v>0</v>
      </c>
      <c r="CP249" s="401">
        <v>0</v>
      </c>
      <c r="CQ249" s="401">
        <v>0</v>
      </c>
      <c r="CR249" s="401">
        <v>0</v>
      </c>
      <c r="CS249" s="401">
        <v>0</v>
      </c>
      <c r="CT249" s="401">
        <v>0</v>
      </c>
      <c r="CU249" s="401">
        <v>0</v>
      </c>
      <c r="CV249" s="401">
        <v>0</v>
      </c>
      <c r="CW249" s="401">
        <v>0</v>
      </c>
      <c r="CX249" s="401">
        <v>0</v>
      </c>
      <c r="CY249" s="401">
        <v>0</v>
      </c>
      <c r="CZ249" s="401">
        <v>0</v>
      </c>
      <c r="DA249" s="401">
        <v>0</v>
      </c>
      <c r="DB249" s="401">
        <v>0</v>
      </c>
      <c r="DC249" s="401">
        <v>0</v>
      </c>
      <c r="DD249" s="401">
        <v>0</v>
      </c>
      <c r="DE249" s="401">
        <v>0</v>
      </c>
      <c r="DF249" s="401">
        <v>0</v>
      </c>
      <c r="DG249" s="403">
        <v>300</v>
      </c>
      <c r="DH249" s="403">
        <v>300</v>
      </c>
      <c r="DI249" s="403">
        <v>300</v>
      </c>
      <c r="DJ249" s="403">
        <v>300</v>
      </c>
      <c r="DK249" s="403">
        <v>300</v>
      </c>
      <c r="DL249" s="403">
        <v>300</v>
      </c>
      <c r="DM249" s="403">
        <v>300</v>
      </c>
      <c r="DN249" s="403">
        <v>300</v>
      </c>
      <c r="DO249" s="403">
        <v>300</v>
      </c>
      <c r="DP249" s="403">
        <v>300</v>
      </c>
      <c r="DQ249" s="403">
        <v>300</v>
      </c>
      <c r="DR249" s="403">
        <v>300</v>
      </c>
      <c r="DS249" s="403">
        <v>300</v>
      </c>
      <c r="DT249" s="403">
        <v>300</v>
      </c>
      <c r="DU249" s="403">
        <v>300</v>
      </c>
      <c r="DV249" s="403">
        <v>300</v>
      </c>
      <c r="DW249" s="403">
        <v>300</v>
      </c>
      <c r="DX249" s="403">
        <v>300</v>
      </c>
      <c r="DY249" s="403">
        <v>300</v>
      </c>
      <c r="DZ249" s="403">
        <v>300</v>
      </c>
      <c r="EA249" s="403">
        <v>300</v>
      </c>
      <c r="EB249" s="403">
        <v>300</v>
      </c>
      <c r="EC249" s="403">
        <v>300</v>
      </c>
      <c r="ED249" s="403">
        <v>300</v>
      </c>
      <c r="EE249" s="403">
        <v>300</v>
      </c>
      <c r="EF249" s="403">
        <v>300</v>
      </c>
      <c r="EG249" s="403">
        <v>300</v>
      </c>
      <c r="EH249" s="403">
        <v>300</v>
      </c>
      <c r="EI249" s="403">
        <v>300</v>
      </c>
      <c r="EJ249" s="403">
        <v>300</v>
      </c>
      <c r="EK249" s="403">
        <v>300</v>
      </c>
      <c r="EL249" s="403">
        <v>300</v>
      </c>
      <c r="EM249" s="403">
        <v>300</v>
      </c>
      <c r="EN249" s="403">
        <v>300</v>
      </c>
      <c r="EO249" s="403">
        <v>300</v>
      </c>
      <c r="EP249" s="403">
        <v>300</v>
      </c>
      <c r="EQ249" s="403">
        <v>300</v>
      </c>
      <c r="ER249" s="403">
        <v>300</v>
      </c>
      <c r="ES249" s="403">
        <v>300</v>
      </c>
      <c r="ET249" s="403">
        <v>300</v>
      </c>
      <c r="EU249" s="403">
        <v>300</v>
      </c>
      <c r="EV249" s="403">
        <v>300</v>
      </c>
      <c r="EW249" s="403">
        <v>300</v>
      </c>
      <c r="EX249" s="404">
        <v>2721.0884353741494</v>
      </c>
      <c r="EY249" s="404">
        <v>2591.5127955944281</v>
      </c>
      <c r="EZ249" s="404">
        <v>2468.1074243756461</v>
      </c>
      <c r="FA249" s="404">
        <v>783.526166468459</v>
      </c>
      <c r="FB249" s="404">
        <v>0</v>
      </c>
      <c r="FC249" s="404">
        <v>0</v>
      </c>
      <c r="FD249" s="404">
        <v>0</v>
      </c>
      <c r="FE249" s="404">
        <v>0</v>
      </c>
      <c r="FF249" s="404">
        <v>0</v>
      </c>
      <c r="FG249" s="404">
        <v>0</v>
      </c>
      <c r="FH249" s="404">
        <v>0</v>
      </c>
      <c r="FI249" s="404">
        <v>0</v>
      </c>
      <c r="FJ249" s="404">
        <v>0</v>
      </c>
      <c r="FK249" s="404">
        <v>0</v>
      </c>
      <c r="FL249" s="404">
        <v>0</v>
      </c>
      <c r="FM249" s="404">
        <v>0</v>
      </c>
      <c r="FN249" s="404">
        <v>0</v>
      </c>
      <c r="FO249" s="404">
        <v>0</v>
      </c>
      <c r="FP249" s="404">
        <v>0</v>
      </c>
      <c r="FQ249" s="404">
        <v>0</v>
      </c>
      <c r="FR249" s="404">
        <v>0</v>
      </c>
      <c r="FS249" s="404">
        <v>0</v>
      </c>
      <c r="FT249" s="404">
        <v>0</v>
      </c>
      <c r="FU249" s="404">
        <v>0</v>
      </c>
      <c r="FV249" s="404">
        <v>0</v>
      </c>
      <c r="FW249" s="404">
        <v>0</v>
      </c>
      <c r="FX249" s="404">
        <v>0</v>
      </c>
      <c r="FY249" s="404">
        <v>0</v>
      </c>
      <c r="FZ249" s="404">
        <v>0</v>
      </c>
      <c r="GA249" s="404">
        <v>0</v>
      </c>
      <c r="GB249" s="404">
        <v>0</v>
      </c>
      <c r="GC249" s="404">
        <v>0</v>
      </c>
      <c r="GD249" s="404">
        <v>0</v>
      </c>
      <c r="GE249" s="404">
        <v>0</v>
      </c>
      <c r="GF249" s="404">
        <v>0</v>
      </c>
      <c r="GG249" s="404">
        <v>0</v>
      </c>
      <c r="GH249" s="404">
        <v>0</v>
      </c>
      <c r="GI249" s="404">
        <v>0</v>
      </c>
      <c r="GJ249" s="404">
        <v>0</v>
      </c>
      <c r="GK249" s="404">
        <v>0</v>
      </c>
      <c r="GL249" s="404">
        <v>272.10884353741494</v>
      </c>
      <c r="GM249" s="404">
        <v>259.1512795594428</v>
      </c>
      <c r="GN249" s="404">
        <v>246.81074243756458</v>
      </c>
      <c r="GO249" s="404">
        <v>235.05784994053769</v>
      </c>
      <c r="GP249" s="404">
        <v>223.8646189909883</v>
      </c>
      <c r="GQ249" s="404">
        <v>213.20439903903645</v>
      </c>
      <c r="GR249" s="404">
        <v>203.05180860860617</v>
      </c>
      <c r="GS249" s="404">
        <v>193.3826748653392</v>
      </c>
      <c r="GT249" s="404">
        <v>184.17397606222778</v>
      </c>
      <c r="GU249" s="404">
        <v>175.40378672593121</v>
      </c>
      <c r="GV249" s="404">
        <v>167.05122545326785</v>
      </c>
      <c r="GW249" s="404">
        <v>159.0964051935884</v>
      </c>
      <c r="GX249" s="404">
        <v>151.52038589865566</v>
      </c>
      <c r="GY249" s="404">
        <v>144.30512942729106</v>
      </c>
      <c r="GZ249" s="404">
        <v>137.43345659742008</v>
      </c>
      <c r="HA249" s="404">
        <v>130.88900628325717</v>
      </c>
      <c r="HB249" s="404">
        <v>124.65619646024494</v>
      </c>
      <c r="HC249" s="404">
        <v>118.72018710499519</v>
      </c>
      <c r="HD249" s="404">
        <v>113.06684486190018</v>
      </c>
      <c r="HE249" s="404">
        <v>107.68270939228589</v>
      </c>
      <c r="HF249" s="404">
        <v>102.55496132598657</v>
      </c>
      <c r="HG249" s="404">
        <v>97.671391739034803</v>
      </c>
      <c r="HH249" s="404">
        <v>93.020373084795068</v>
      </c>
      <c r="HI249" s="404">
        <v>88.590831509328623</v>
      </c>
      <c r="HJ249" s="404">
        <v>84.372220485074877</v>
      </c>
      <c r="HK249" s="404">
        <v>80.354495700071311</v>
      </c>
      <c r="HL249" s="404">
        <v>76.528091142925064</v>
      </c>
      <c r="HM249" s="404">
        <v>72.883896326595291</v>
      </c>
      <c r="HN249" s="404">
        <v>69.413234596757448</v>
      </c>
      <c r="HO249" s="404">
        <v>66.107842473102295</v>
      </c>
      <c r="HP249" s="404">
        <v>62.959849974383147</v>
      </c>
      <c r="HQ249" s="404">
        <v>59.961761880364904</v>
      </c>
      <c r="HR249" s="404">
        <v>57.106439886061814</v>
      </c>
      <c r="HS249" s="404">
        <v>54.387085605773144</v>
      </c>
      <c r="HT249" s="404">
        <v>51.797224386450623</v>
      </c>
      <c r="HU249" s="404">
        <v>49.33068989185773</v>
      </c>
      <c r="HV249" s="404">
        <v>46.981609420816895</v>
      </c>
      <c r="HW249" s="404">
        <v>44.744389924587509</v>
      </c>
      <c r="HX249" s="404">
        <v>42.613704690083352</v>
      </c>
      <c r="HY249" s="404">
        <v>40.584480657222237</v>
      </c>
      <c r="HZ249" s="404">
        <v>8564.2348218126826</v>
      </c>
      <c r="IA249" s="404">
        <v>1236.9933344659485</v>
      </c>
      <c r="IB249" s="408">
        <v>0.14443711086895791</v>
      </c>
      <c r="IC249" s="411"/>
    </row>
    <row r="250" spans="1:237" s="181" customFormat="1" ht="90" customHeight="1" x14ac:dyDescent="0.25">
      <c r="A250" s="161" t="s">
        <v>2267</v>
      </c>
      <c r="B250" s="150" t="s">
        <v>2788</v>
      </c>
      <c r="C250" s="150" t="s">
        <v>2230</v>
      </c>
      <c r="D250" s="148">
        <v>20</v>
      </c>
      <c r="E250" s="150" t="s">
        <v>2860</v>
      </c>
      <c r="F250" s="151" t="s">
        <v>2861</v>
      </c>
      <c r="G250" s="151" t="s">
        <v>2862</v>
      </c>
      <c r="H250" s="79" t="s">
        <v>77</v>
      </c>
      <c r="I250" s="151" t="s">
        <v>2863</v>
      </c>
      <c r="J250" s="151">
        <v>5</v>
      </c>
      <c r="K250" s="95" t="s">
        <v>206</v>
      </c>
      <c r="L250" s="79">
        <v>300</v>
      </c>
      <c r="M250" s="79" t="s">
        <v>2809</v>
      </c>
      <c r="N250" s="79" t="s">
        <v>81</v>
      </c>
      <c r="O250" s="79" t="s">
        <v>133</v>
      </c>
      <c r="P250" s="79" t="s">
        <v>469</v>
      </c>
      <c r="Q250" s="112" t="s">
        <v>100</v>
      </c>
      <c r="R250" s="79" t="s">
        <v>108</v>
      </c>
      <c r="S250" s="79" t="s">
        <v>99</v>
      </c>
      <c r="T250" s="79" t="s">
        <v>1126</v>
      </c>
      <c r="U250" s="79" t="s">
        <v>100</v>
      </c>
      <c r="V250" s="81">
        <v>1</v>
      </c>
      <c r="W250" s="149">
        <v>0</v>
      </c>
      <c r="X250" s="149">
        <v>0</v>
      </c>
      <c r="Y250" s="149">
        <v>0</v>
      </c>
      <c r="Z250" s="149">
        <v>0</v>
      </c>
      <c r="AA250" s="149">
        <v>0</v>
      </c>
      <c r="AB250" s="149">
        <v>0</v>
      </c>
      <c r="AC250" s="149">
        <v>0</v>
      </c>
      <c r="AD250" s="149">
        <v>0</v>
      </c>
      <c r="AE250" s="149">
        <v>0</v>
      </c>
      <c r="AF250" s="149">
        <v>0</v>
      </c>
      <c r="AG250" s="149">
        <v>0</v>
      </c>
      <c r="AH250" s="149">
        <v>0</v>
      </c>
      <c r="AI250" s="88" t="s">
        <v>2864</v>
      </c>
      <c r="AJ250" s="149">
        <v>10500</v>
      </c>
      <c r="AK250" s="149">
        <v>0</v>
      </c>
      <c r="AL250" s="149">
        <v>0</v>
      </c>
      <c r="AM250" s="149">
        <v>5700</v>
      </c>
      <c r="AN250" s="149">
        <v>4800</v>
      </c>
      <c r="AO250" s="149">
        <v>0</v>
      </c>
      <c r="AP250" s="149">
        <v>0</v>
      </c>
      <c r="AQ250" s="149">
        <v>0</v>
      </c>
      <c r="AR250" s="149">
        <v>0</v>
      </c>
      <c r="AS250" s="149">
        <v>0</v>
      </c>
      <c r="AT250" s="149">
        <v>0</v>
      </c>
      <c r="AU250" s="151"/>
      <c r="AV250" s="230">
        <v>1</v>
      </c>
      <c r="AW250" s="230">
        <v>0</v>
      </c>
      <c r="AX250" s="230" t="s">
        <v>3619</v>
      </c>
      <c r="AY250" s="141">
        <v>8</v>
      </c>
      <c r="AZ250" s="70">
        <v>1</v>
      </c>
      <c r="BA250" s="70">
        <v>1</v>
      </c>
      <c r="BB250" s="70">
        <v>0</v>
      </c>
      <c r="BC250" s="70">
        <v>1</v>
      </c>
      <c r="BD250" s="70">
        <v>1</v>
      </c>
      <c r="BE250" s="70">
        <v>1</v>
      </c>
      <c r="BF250" s="70">
        <v>1</v>
      </c>
      <c r="BG250" s="71">
        <v>0</v>
      </c>
      <c r="BH250" s="71">
        <v>1</v>
      </c>
      <c r="BI250" s="71">
        <v>0</v>
      </c>
      <c r="BJ250" s="71">
        <v>0</v>
      </c>
      <c r="BK250" s="71">
        <v>1</v>
      </c>
      <c r="BL250" s="70">
        <v>1</v>
      </c>
      <c r="BM250" s="70">
        <v>1</v>
      </c>
      <c r="BN250" s="70">
        <v>0</v>
      </c>
      <c r="BO250" s="70">
        <v>1</v>
      </c>
      <c r="BP250" s="403">
        <v>0</v>
      </c>
      <c r="BQ250" s="403">
        <v>0</v>
      </c>
      <c r="BR250" s="403">
        <v>5700</v>
      </c>
      <c r="BS250" s="403">
        <v>4800</v>
      </c>
      <c r="BT250" s="403">
        <v>0</v>
      </c>
      <c r="BU250" s="403">
        <v>0</v>
      </c>
      <c r="BV250" s="403">
        <v>0</v>
      </c>
      <c r="BW250" s="403">
        <v>0</v>
      </c>
      <c r="BX250" s="403">
        <v>0</v>
      </c>
      <c r="BY250" s="403">
        <v>0</v>
      </c>
      <c r="BZ250" s="401">
        <v>0</v>
      </c>
      <c r="CA250" s="401">
        <v>0</v>
      </c>
      <c r="CB250" s="401">
        <v>0</v>
      </c>
      <c r="CC250" s="401">
        <v>0</v>
      </c>
      <c r="CD250" s="401">
        <v>0</v>
      </c>
      <c r="CE250" s="401">
        <v>0</v>
      </c>
      <c r="CF250" s="401">
        <v>0</v>
      </c>
      <c r="CG250" s="401">
        <v>0</v>
      </c>
      <c r="CH250" s="401">
        <v>0</v>
      </c>
      <c r="CI250" s="401">
        <v>0</v>
      </c>
      <c r="CJ250" s="401">
        <v>0</v>
      </c>
      <c r="CK250" s="401">
        <v>0</v>
      </c>
      <c r="CL250" s="401">
        <v>0</v>
      </c>
      <c r="CM250" s="401">
        <v>0</v>
      </c>
      <c r="CN250" s="401">
        <v>0</v>
      </c>
      <c r="CO250" s="401">
        <v>0</v>
      </c>
      <c r="CP250" s="401">
        <v>0</v>
      </c>
      <c r="CQ250" s="401">
        <v>0</v>
      </c>
      <c r="CR250" s="401">
        <v>0</v>
      </c>
      <c r="CS250" s="401">
        <v>0</v>
      </c>
      <c r="CT250" s="401">
        <v>0</v>
      </c>
      <c r="CU250" s="401">
        <v>0</v>
      </c>
      <c r="CV250" s="401">
        <v>0</v>
      </c>
      <c r="CW250" s="401">
        <v>0</v>
      </c>
      <c r="CX250" s="401">
        <v>0</v>
      </c>
      <c r="CY250" s="401">
        <v>0</v>
      </c>
      <c r="CZ250" s="401">
        <v>0</v>
      </c>
      <c r="DA250" s="401">
        <v>0</v>
      </c>
      <c r="DB250" s="401">
        <v>0</v>
      </c>
      <c r="DC250" s="401">
        <v>0</v>
      </c>
      <c r="DD250" s="401">
        <v>0</v>
      </c>
      <c r="DE250" s="401">
        <v>0</v>
      </c>
      <c r="DF250" s="401">
        <v>0</v>
      </c>
      <c r="DG250" s="403">
        <v>300</v>
      </c>
      <c r="DH250" s="403">
        <v>300</v>
      </c>
      <c r="DI250" s="403">
        <v>300</v>
      </c>
      <c r="DJ250" s="403">
        <v>300</v>
      </c>
      <c r="DK250" s="403">
        <v>300</v>
      </c>
      <c r="DL250" s="403">
        <v>300</v>
      </c>
      <c r="DM250" s="403">
        <v>300</v>
      </c>
      <c r="DN250" s="403">
        <v>300</v>
      </c>
      <c r="DO250" s="403">
        <v>300</v>
      </c>
      <c r="DP250" s="403">
        <v>300</v>
      </c>
      <c r="DQ250" s="403">
        <v>300</v>
      </c>
      <c r="DR250" s="403">
        <v>300</v>
      </c>
      <c r="DS250" s="403">
        <v>300</v>
      </c>
      <c r="DT250" s="403">
        <v>300</v>
      </c>
      <c r="DU250" s="403">
        <v>300</v>
      </c>
      <c r="DV250" s="403">
        <v>300</v>
      </c>
      <c r="DW250" s="403">
        <v>300</v>
      </c>
      <c r="DX250" s="403">
        <v>300</v>
      </c>
      <c r="DY250" s="403">
        <v>300</v>
      </c>
      <c r="DZ250" s="403">
        <v>300</v>
      </c>
      <c r="EA250" s="403">
        <v>300</v>
      </c>
      <c r="EB250" s="403">
        <v>300</v>
      </c>
      <c r="EC250" s="403">
        <v>300</v>
      </c>
      <c r="ED250" s="403">
        <v>300</v>
      </c>
      <c r="EE250" s="403">
        <v>300</v>
      </c>
      <c r="EF250" s="403">
        <v>300</v>
      </c>
      <c r="EG250" s="403">
        <v>300</v>
      </c>
      <c r="EH250" s="403">
        <v>300</v>
      </c>
      <c r="EI250" s="403">
        <v>300</v>
      </c>
      <c r="EJ250" s="403">
        <v>300</v>
      </c>
      <c r="EK250" s="403">
        <v>300</v>
      </c>
      <c r="EL250" s="403">
        <v>300</v>
      </c>
      <c r="EM250" s="403">
        <v>300</v>
      </c>
      <c r="EN250" s="403">
        <v>300</v>
      </c>
      <c r="EO250" s="403">
        <v>300</v>
      </c>
      <c r="EP250" s="403">
        <v>300</v>
      </c>
      <c r="EQ250" s="403">
        <v>300</v>
      </c>
      <c r="ER250" s="403">
        <v>300</v>
      </c>
      <c r="ES250" s="403">
        <v>300</v>
      </c>
      <c r="ET250" s="403">
        <v>300</v>
      </c>
      <c r="EU250" s="403">
        <v>300</v>
      </c>
      <c r="EV250" s="403">
        <v>300</v>
      </c>
      <c r="EW250" s="403">
        <v>300</v>
      </c>
      <c r="EX250" s="404">
        <v>5170.0680272108839</v>
      </c>
      <c r="EY250" s="404">
        <v>4146.4204729510848</v>
      </c>
      <c r="EZ250" s="404">
        <v>0</v>
      </c>
      <c r="FA250" s="404">
        <v>0</v>
      </c>
      <c r="FB250" s="404">
        <v>0</v>
      </c>
      <c r="FC250" s="404">
        <v>0</v>
      </c>
      <c r="FD250" s="404">
        <v>0</v>
      </c>
      <c r="FE250" s="404">
        <v>0</v>
      </c>
      <c r="FF250" s="404">
        <v>0</v>
      </c>
      <c r="FG250" s="404">
        <v>0</v>
      </c>
      <c r="FH250" s="404">
        <v>0</v>
      </c>
      <c r="FI250" s="404">
        <v>0</v>
      </c>
      <c r="FJ250" s="404">
        <v>0</v>
      </c>
      <c r="FK250" s="404">
        <v>0</v>
      </c>
      <c r="FL250" s="404">
        <v>0</v>
      </c>
      <c r="FM250" s="404">
        <v>0</v>
      </c>
      <c r="FN250" s="404">
        <v>0</v>
      </c>
      <c r="FO250" s="404">
        <v>0</v>
      </c>
      <c r="FP250" s="404">
        <v>0</v>
      </c>
      <c r="FQ250" s="404">
        <v>0</v>
      </c>
      <c r="FR250" s="404">
        <v>0</v>
      </c>
      <c r="FS250" s="404">
        <v>0</v>
      </c>
      <c r="FT250" s="404">
        <v>0</v>
      </c>
      <c r="FU250" s="404">
        <v>0</v>
      </c>
      <c r="FV250" s="404">
        <v>0</v>
      </c>
      <c r="FW250" s="404">
        <v>0</v>
      </c>
      <c r="FX250" s="404">
        <v>0</v>
      </c>
      <c r="FY250" s="404">
        <v>0</v>
      </c>
      <c r="FZ250" s="404">
        <v>0</v>
      </c>
      <c r="GA250" s="404">
        <v>0</v>
      </c>
      <c r="GB250" s="404">
        <v>0</v>
      </c>
      <c r="GC250" s="404">
        <v>0</v>
      </c>
      <c r="GD250" s="404">
        <v>0</v>
      </c>
      <c r="GE250" s="404">
        <v>0</v>
      </c>
      <c r="GF250" s="404">
        <v>0</v>
      </c>
      <c r="GG250" s="404">
        <v>0</v>
      </c>
      <c r="GH250" s="404">
        <v>0</v>
      </c>
      <c r="GI250" s="404">
        <v>0</v>
      </c>
      <c r="GJ250" s="404">
        <v>0</v>
      </c>
      <c r="GK250" s="404">
        <v>0</v>
      </c>
      <c r="GL250" s="404">
        <v>272.10884353741494</v>
      </c>
      <c r="GM250" s="404">
        <v>259.1512795594428</v>
      </c>
      <c r="GN250" s="404">
        <v>246.81074243756458</v>
      </c>
      <c r="GO250" s="404">
        <v>235.05784994053769</v>
      </c>
      <c r="GP250" s="404">
        <v>223.8646189909883</v>
      </c>
      <c r="GQ250" s="404">
        <v>213.20439903903645</v>
      </c>
      <c r="GR250" s="404">
        <v>203.05180860860617</v>
      </c>
      <c r="GS250" s="404">
        <v>193.3826748653392</v>
      </c>
      <c r="GT250" s="404">
        <v>184.17397606222778</v>
      </c>
      <c r="GU250" s="404">
        <v>175.40378672593121</v>
      </c>
      <c r="GV250" s="404">
        <v>167.05122545326785</v>
      </c>
      <c r="GW250" s="404">
        <v>159.0964051935884</v>
      </c>
      <c r="GX250" s="404">
        <v>151.52038589865566</v>
      </c>
      <c r="GY250" s="404">
        <v>144.30512942729106</v>
      </c>
      <c r="GZ250" s="404">
        <v>137.43345659742008</v>
      </c>
      <c r="HA250" s="404">
        <v>130.88900628325717</v>
      </c>
      <c r="HB250" s="404">
        <v>124.65619646024494</v>
      </c>
      <c r="HC250" s="404">
        <v>118.72018710499519</v>
      </c>
      <c r="HD250" s="404">
        <v>113.06684486190018</v>
      </c>
      <c r="HE250" s="404">
        <v>107.68270939228589</v>
      </c>
      <c r="HF250" s="404">
        <v>102.55496132598657</v>
      </c>
      <c r="HG250" s="404">
        <v>97.671391739034803</v>
      </c>
      <c r="HH250" s="404">
        <v>93.020373084795068</v>
      </c>
      <c r="HI250" s="404">
        <v>88.590831509328623</v>
      </c>
      <c r="HJ250" s="404">
        <v>84.372220485074877</v>
      </c>
      <c r="HK250" s="404">
        <v>80.354495700071311</v>
      </c>
      <c r="HL250" s="404">
        <v>76.528091142925064</v>
      </c>
      <c r="HM250" s="404">
        <v>72.883896326595291</v>
      </c>
      <c r="HN250" s="404">
        <v>69.413234596757448</v>
      </c>
      <c r="HO250" s="404">
        <v>66.107842473102295</v>
      </c>
      <c r="HP250" s="404">
        <v>62.959849974383147</v>
      </c>
      <c r="HQ250" s="404">
        <v>59.961761880364904</v>
      </c>
      <c r="HR250" s="404">
        <v>57.106439886061814</v>
      </c>
      <c r="HS250" s="404">
        <v>54.387085605773144</v>
      </c>
      <c r="HT250" s="404">
        <v>51.797224386450623</v>
      </c>
      <c r="HU250" s="404">
        <v>49.33068989185773</v>
      </c>
      <c r="HV250" s="404">
        <v>46.981609420816895</v>
      </c>
      <c r="HW250" s="404">
        <v>44.744389924587509</v>
      </c>
      <c r="HX250" s="404">
        <v>42.613704690083352</v>
      </c>
      <c r="HY250" s="404">
        <v>40.584480657222237</v>
      </c>
      <c r="HZ250" s="404">
        <v>9316.4885001619696</v>
      </c>
      <c r="IA250" s="404">
        <v>1236.9933344659485</v>
      </c>
      <c r="IB250" s="408">
        <v>0.13277463224952651</v>
      </c>
      <c r="IC250" s="411"/>
    </row>
    <row r="251" spans="1:237" s="181" customFormat="1" ht="90" customHeight="1" x14ac:dyDescent="0.25">
      <c r="A251" s="233" t="s">
        <v>336</v>
      </c>
      <c r="B251" s="234" t="s">
        <v>337</v>
      </c>
      <c r="C251" s="234" t="s">
        <v>380</v>
      </c>
      <c r="D251" s="13">
        <v>10</v>
      </c>
      <c r="E251" s="234" t="s">
        <v>381</v>
      </c>
      <c r="F251" s="236" t="s">
        <v>382</v>
      </c>
      <c r="G251" s="236" t="s">
        <v>383</v>
      </c>
      <c r="H251" s="13" t="s">
        <v>77</v>
      </c>
      <c r="I251" s="236" t="s">
        <v>316</v>
      </c>
      <c r="J251" s="236">
        <v>10</v>
      </c>
      <c r="K251" s="227" t="s">
        <v>79</v>
      </c>
      <c r="L251" s="77">
        <v>4500</v>
      </c>
      <c r="M251" s="237" t="s">
        <v>384</v>
      </c>
      <c r="N251" s="13" t="s">
        <v>81</v>
      </c>
      <c r="O251" s="13" t="s">
        <v>133</v>
      </c>
      <c r="P251" s="13" t="s">
        <v>134</v>
      </c>
      <c r="Q251" s="112" t="s">
        <v>100</v>
      </c>
      <c r="R251" s="13" t="s">
        <v>108</v>
      </c>
      <c r="S251" s="13" t="s">
        <v>99</v>
      </c>
      <c r="T251" s="72" t="s">
        <v>385</v>
      </c>
      <c r="U251" s="13" t="s">
        <v>100</v>
      </c>
      <c r="V251" s="196">
        <v>1</v>
      </c>
      <c r="W251" s="238">
        <v>250000</v>
      </c>
      <c r="X251" s="238">
        <v>0</v>
      </c>
      <c r="Y251" s="238">
        <v>0</v>
      </c>
      <c r="Z251" s="238">
        <v>0</v>
      </c>
      <c r="AA251" s="238">
        <v>100000</v>
      </c>
      <c r="AB251" s="238">
        <v>50000</v>
      </c>
      <c r="AC251" s="238">
        <v>50000</v>
      </c>
      <c r="AD251" s="238">
        <v>50000</v>
      </c>
      <c r="AE251" s="239">
        <v>0</v>
      </c>
      <c r="AF251" s="239">
        <v>0</v>
      </c>
      <c r="AG251" s="239">
        <v>0</v>
      </c>
      <c r="AH251" s="239">
        <v>0</v>
      </c>
      <c r="AI251" s="14" t="s">
        <v>386</v>
      </c>
      <c r="AJ251" s="238">
        <v>115000</v>
      </c>
      <c r="AK251" s="238">
        <v>0</v>
      </c>
      <c r="AL251" s="238">
        <v>20000</v>
      </c>
      <c r="AM251" s="238">
        <v>20000</v>
      </c>
      <c r="AN251" s="238">
        <v>25000</v>
      </c>
      <c r="AO251" s="238">
        <v>25000</v>
      </c>
      <c r="AP251" s="238">
        <v>25000</v>
      </c>
      <c r="AQ251" s="239">
        <v>0</v>
      </c>
      <c r="AR251" s="239">
        <v>0</v>
      </c>
      <c r="AS251" s="239">
        <v>0</v>
      </c>
      <c r="AT251" s="239">
        <v>0</v>
      </c>
      <c r="AU251" s="236"/>
      <c r="AV251" s="230">
        <v>1</v>
      </c>
      <c r="AW251" s="230">
        <v>0</v>
      </c>
      <c r="AX251" s="230" t="s">
        <v>3596</v>
      </c>
      <c r="AY251" s="141">
        <v>9</v>
      </c>
      <c r="AZ251" s="70">
        <v>1</v>
      </c>
      <c r="BA251" s="70">
        <v>1</v>
      </c>
      <c r="BB251" s="70">
        <v>1</v>
      </c>
      <c r="BC251" s="70">
        <v>1</v>
      </c>
      <c r="BD251" s="70">
        <v>1</v>
      </c>
      <c r="BE251" s="70">
        <v>1</v>
      </c>
      <c r="BF251" s="70">
        <v>1</v>
      </c>
      <c r="BG251" s="71">
        <v>0</v>
      </c>
      <c r="BH251" s="71">
        <v>1</v>
      </c>
      <c r="BI251" s="71">
        <v>0</v>
      </c>
      <c r="BJ251" s="71">
        <v>0</v>
      </c>
      <c r="BK251" s="71">
        <v>1</v>
      </c>
      <c r="BL251" s="70">
        <v>1</v>
      </c>
      <c r="BM251" s="70">
        <v>1</v>
      </c>
      <c r="BN251" s="70">
        <v>0</v>
      </c>
      <c r="BO251" s="70">
        <v>1</v>
      </c>
      <c r="BP251" s="403">
        <v>0</v>
      </c>
      <c r="BQ251" s="403">
        <v>20000</v>
      </c>
      <c r="BR251" s="403">
        <v>120000</v>
      </c>
      <c r="BS251" s="403">
        <v>75000</v>
      </c>
      <c r="BT251" s="403">
        <v>75000</v>
      </c>
      <c r="BU251" s="403">
        <v>75000</v>
      </c>
      <c r="BV251" s="403">
        <v>0</v>
      </c>
      <c r="BW251" s="403">
        <v>0</v>
      </c>
      <c r="BX251" s="403">
        <v>0</v>
      </c>
      <c r="BY251" s="403">
        <v>0</v>
      </c>
      <c r="BZ251" s="401">
        <v>0</v>
      </c>
      <c r="CA251" s="401">
        <v>0</v>
      </c>
      <c r="CB251" s="401">
        <v>0</v>
      </c>
      <c r="CC251" s="401">
        <v>0</v>
      </c>
      <c r="CD251" s="401">
        <v>0</v>
      </c>
      <c r="CE251" s="401">
        <v>0</v>
      </c>
      <c r="CF251" s="401">
        <v>0</v>
      </c>
      <c r="CG251" s="401">
        <v>0</v>
      </c>
      <c r="CH251" s="401">
        <v>0</v>
      </c>
      <c r="CI251" s="401">
        <v>0</v>
      </c>
      <c r="CJ251" s="401">
        <v>0</v>
      </c>
      <c r="CK251" s="401">
        <v>0</v>
      </c>
      <c r="CL251" s="401">
        <v>0</v>
      </c>
      <c r="CM251" s="401">
        <v>0</v>
      </c>
      <c r="CN251" s="401">
        <v>0</v>
      </c>
      <c r="CO251" s="401">
        <v>0</v>
      </c>
      <c r="CP251" s="401">
        <v>0</v>
      </c>
      <c r="CQ251" s="401">
        <v>0</v>
      </c>
      <c r="CR251" s="401">
        <v>0</v>
      </c>
      <c r="CS251" s="401">
        <v>0</v>
      </c>
      <c r="CT251" s="401">
        <v>0</v>
      </c>
      <c r="CU251" s="401">
        <v>0</v>
      </c>
      <c r="CV251" s="401">
        <v>0</v>
      </c>
      <c r="CW251" s="401">
        <v>0</v>
      </c>
      <c r="CX251" s="401">
        <v>0</v>
      </c>
      <c r="CY251" s="401">
        <v>0</v>
      </c>
      <c r="CZ251" s="401">
        <v>0</v>
      </c>
      <c r="DA251" s="401">
        <v>0</v>
      </c>
      <c r="DB251" s="401">
        <v>0</v>
      </c>
      <c r="DC251" s="401">
        <v>0</v>
      </c>
      <c r="DD251" s="401">
        <v>0</v>
      </c>
      <c r="DE251" s="401">
        <v>0</v>
      </c>
      <c r="DF251" s="401">
        <v>0</v>
      </c>
      <c r="DG251" s="403">
        <v>4500</v>
      </c>
      <c r="DH251" s="403">
        <v>4500</v>
      </c>
      <c r="DI251" s="403">
        <v>4500</v>
      </c>
      <c r="DJ251" s="403">
        <v>4500</v>
      </c>
      <c r="DK251" s="403">
        <v>4500</v>
      </c>
      <c r="DL251" s="403">
        <v>4500</v>
      </c>
      <c r="DM251" s="403">
        <v>4500</v>
      </c>
      <c r="DN251" s="403">
        <v>4500</v>
      </c>
      <c r="DO251" s="403">
        <v>4500</v>
      </c>
      <c r="DP251" s="403">
        <v>4500</v>
      </c>
      <c r="DQ251" s="403">
        <v>4500</v>
      </c>
      <c r="DR251" s="403">
        <v>4500</v>
      </c>
      <c r="DS251" s="403">
        <v>4500</v>
      </c>
      <c r="DT251" s="403">
        <v>4500</v>
      </c>
      <c r="DU251" s="403">
        <v>4500</v>
      </c>
      <c r="DV251" s="403">
        <v>4500</v>
      </c>
      <c r="DW251" s="403">
        <v>4500</v>
      </c>
      <c r="DX251" s="403">
        <v>4500</v>
      </c>
      <c r="DY251" s="403">
        <v>4500</v>
      </c>
      <c r="DZ251" s="403">
        <v>4500</v>
      </c>
      <c r="EA251" s="403">
        <v>4500</v>
      </c>
      <c r="EB251" s="403">
        <v>4500</v>
      </c>
      <c r="EC251" s="403">
        <v>4500</v>
      </c>
      <c r="ED251" s="403">
        <v>4500</v>
      </c>
      <c r="EE251" s="403">
        <v>4500</v>
      </c>
      <c r="EF251" s="403">
        <v>4500</v>
      </c>
      <c r="EG251" s="403">
        <v>4500</v>
      </c>
      <c r="EH251" s="403">
        <v>4500</v>
      </c>
      <c r="EI251" s="403">
        <v>4500</v>
      </c>
      <c r="EJ251" s="403">
        <v>4500</v>
      </c>
      <c r="EK251" s="403">
        <v>4500</v>
      </c>
      <c r="EL251" s="403">
        <v>4500</v>
      </c>
      <c r="EM251" s="403">
        <v>4500</v>
      </c>
      <c r="EN251" s="403">
        <v>4500</v>
      </c>
      <c r="EO251" s="403">
        <v>4500</v>
      </c>
      <c r="EP251" s="403">
        <v>4500</v>
      </c>
      <c r="EQ251" s="403">
        <v>4500</v>
      </c>
      <c r="ER251" s="403">
        <v>4500</v>
      </c>
      <c r="ES251" s="403">
        <v>4500</v>
      </c>
      <c r="ET251" s="403">
        <v>4500</v>
      </c>
      <c r="EU251" s="403">
        <v>4500</v>
      </c>
      <c r="EV251" s="403">
        <v>4500</v>
      </c>
      <c r="EW251" s="403">
        <v>4500</v>
      </c>
      <c r="EX251" s="404">
        <v>108843.53741496598</v>
      </c>
      <c r="EY251" s="404">
        <v>64787.819889860701</v>
      </c>
      <c r="EZ251" s="404">
        <v>61702.685609391148</v>
      </c>
      <c r="FA251" s="404">
        <v>58764.46248513442</v>
      </c>
      <c r="FB251" s="404">
        <v>0</v>
      </c>
      <c r="FC251" s="404">
        <v>0</v>
      </c>
      <c r="FD251" s="404">
        <v>0</v>
      </c>
      <c r="FE251" s="404">
        <v>0</v>
      </c>
      <c r="FF251" s="404">
        <v>0</v>
      </c>
      <c r="FG251" s="404">
        <v>0</v>
      </c>
      <c r="FH251" s="404">
        <v>0</v>
      </c>
      <c r="FI251" s="404">
        <v>0</v>
      </c>
      <c r="FJ251" s="404">
        <v>0</v>
      </c>
      <c r="FK251" s="404">
        <v>0</v>
      </c>
      <c r="FL251" s="404">
        <v>0</v>
      </c>
      <c r="FM251" s="404">
        <v>0</v>
      </c>
      <c r="FN251" s="404">
        <v>0</v>
      </c>
      <c r="FO251" s="404">
        <v>0</v>
      </c>
      <c r="FP251" s="404">
        <v>0</v>
      </c>
      <c r="FQ251" s="404">
        <v>0</v>
      </c>
      <c r="FR251" s="404">
        <v>0</v>
      </c>
      <c r="FS251" s="404">
        <v>0</v>
      </c>
      <c r="FT251" s="404">
        <v>0</v>
      </c>
      <c r="FU251" s="404">
        <v>0</v>
      </c>
      <c r="FV251" s="404">
        <v>0</v>
      </c>
      <c r="FW251" s="404">
        <v>0</v>
      </c>
      <c r="FX251" s="404">
        <v>0</v>
      </c>
      <c r="FY251" s="404">
        <v>0</v>
      </c>
      <c r="FZ251" s="404">
        <v>0</v>
      </c>
      <c r="GA251" s="404">
        <v>0</v>
      </c>
      <c r="GB251" s="404">
        <v>0</v>
      </c>
      <c r="GC251" s="404">
        <v>0</v>
      </c>
      <c r="GD251" s="404">
        <v>0</v>
      </c>
      <c r="GE251" s="404">
        <v>0</v>
      </c>
      <c r="GF251" s="404">
        <v>0</v>
      </c>
      <c r="GG251" s="404">
        <v>0</v>
      </c>
      <c r="GH251" s="404">
        <v>0</v>
      </c>
      <c r="GI251" s="404">
        <v>0</v>
      </c>
      <c r="GJ251" s="404">
        <v>0</v>
      </c>
      <c r="GK251" s="404">
        <v>0</v>
      </c>
      <c r="GL251" s="404">
        <v>4081.6326530612246</v>
      </c>
      <c r="GM251" s="404">
        <v>3887.2691933916421</v>
      </c>
      <c r="GN251" s="404">
        <v>3702.161136563469</v>
      </c>
      <c r="GO251" s="404">
        <v>3525.8677491080653</v>
      </c>
      <c r="GP251" s="404">
        <v>3357.9692848648247</v>
      </c>
      <c r="GQ251" s="404">
        <v>3198.0659855855465</v>
      </c>
      <c r="GR251" s="404">
        <v>3045.7771291290924</v>
      </c>
      <c r="GS251" s="404">
        <v>2900.7401229800876</v>
      </c>
      <c r="GT251" s="404">
        <v>2762.6096409334168</v>
      </c>
      <c r="GU251" s="404">
        <v>2631.0568008889682</v>
      </c>
      <c r="GV251" s="404">
        <v>2505.7683817990178</v>
      </c>
      <c r="GW251" s="404">
        <v>2386.4460779038259</v>
      </c>
      <c r="GX251" s="404">
        <v>2272.805788479835</v>
      </c>
      <c r="GY251" s="404">
        <v>2164.5769414093656</v>
      </c>
      <c r="GZ251" s="404">
        <v>2061.5018489613012</v>
      </c>
      <c r="HA251" s="404">
        <v>1963.3350942488578</v>
      </c>
      <c r="HB251" s="404">
        <v>1869.8429469036741</v>
      </c>
      <c r="HC251" s="404">
        <v>1780.8028065749277</v>
      </c>
      <c r="HD251" s="404">
        <v>1696.0026729285028</v>
      </c>
      <c r="HE251" s="404">
        <v>1615.2406408842883</v>
      </c>
      <c r="HF251" s="404">
        <v>1538.3244198897985</v>
      </c>
      <c r="HG251" s="404">
        <v>1465.0708760855221</v>
      </c>
      <c r="HH251" s="404">
        <v>1395.3055962719259</v>
      </c>
      <c r="HI251" s="404">
        <v>1328.8624726399294</v>
      </c>
      <c r="HJ251" s="404">
        <v>1265.5833072761232</v>
      </c>
      <c r="HK251" s="404">
        <v>1205.3174355010697</v>
      </c>
      <c r="HL251" s="404">
        <v>1147.9213671438761</v>
      </c>
      <c r="HM251" s="404">
        <v>1093.2584448989294</v>
      </c>
      <c r="HN251" s="404">
        <v>1041.1985189513616</v>
      </c>
      <c r="HO251" s="404">
        <v>991.61763709653451</v>
      </c>
      <c r="HP251" s="404">
        <v>944.39774961574722</v>
      </c>
      <c r="HQ251" s="404">
        <v>899.42642820547348</v>
      </c>
      <c r="HR251" s="404">
        <v>856.5965982909272</v>
      </c>
      <c r="HS251" s="404">
        <v>815.8062840865972</v>
      </c>
      <c r="HT251" s="404">
        <v>776.95836579675938</v>
      </c>
      <c r="HU251" s="404">
        <v>739.96034837786601</v>
      </c>
      <c r="HV251" s="404">
        <v>704.72414131225344</v>
      </c>
      <c r="HW251" s="404">
        <v>671.16584886881265</v>
      </c>
      <c r="HX251" s="404">
        <v>639.20557035125023</v>
      </c>
      <c r="HY251" s="404">
        <v>608.76720985833356</v>
      </c>
      <c r="HZ251" s="404">
        <v>294098.50539935223</v>
      </c>
      <c r="IA251" s="404">
        <v>33093.149696506342</v>
      </c>
      <c r="IB251" s="408">
        <v>0.11252403221692547</v>
      </c>
      <c r="IC251" s="411"/>
    </row>
    <row r="252" spans="1:237" s="181" customFormat="1" ht="90" customHeight="1" x14ac:dyDescent="0.25">
      <c r="A252" s="161" t="s">
        <v>2267</v>
      </c>
      <c r="B252" s="150" t="s">
        <v>2507</v>
      </c>
      <c r="C252" s="150" t="s">
        <v>2162</v>
      </c>
      <c r="D252" s="148">
        <v>1</v>
      </c>
      <c r="E252" s="150" t="s">
        <v>2508</v>
      </c>
      <c r="F252" s="151" t="s">
        <v>2509</v>
      </c>
      <c r="G252" s="151" t="s">
        <v>2510</v>
      </c>
      <c r="H252" s="79" t="s">
        <v>77</v>
      </c>
      <c r="I252" s="151" t="s">
        <v>2511</v>
      </c>
      <c r="J252" s="151">
        <v>10</v>
      </c>
      <c r="K252" s="95" t="s">
        <v>206</v>
      </c>
      <c r="L252" s="79">
        <v>800</v>
      </c>
      <c r="M252" s="151" t="s">
        <v>2512</v>
      </c>
      <c r="N252" s="79" t="s">
        <v>81</v>
      </c>
      <c r="O252" s="73" t="s">
        <v>106</v>
      </c>
      <c r="P252" s="79" t="s">
        <v>466</v>
      </c>
      <c r="Q252" s="112" t="s">
        <v>100</v>
      </c>
      <c r="R252" s="79" t="s">
        <v>108</v>
      </c>
      <c r="S252" s="79" t="s">
        <v>99</v>
      </c>
      <c r="T252" s="79" t="s">
        <v>2034</v>
      </c>
      <c r="U252" s="79" t="s">
        <v>100</v>
      </c>
      <c r="V252" s="81">
        <v>1</v>
      </c>
      <c r="W252" s="149">
        <v>59800</v>
      </c>
      <c r="X252" s="149">
        <v>0</v>
      </c>
      <c r="Y252" s="149">
        <v>0</v>
      </c>
      <c r="Z252" s="149">
        <v>0</v>
      </c>
      <c r="AA252" s="149">
        <v>59800</v>
      </c>
      <c r="AB252" s="149">
        <v>0</v>
      </c>
      <c r="AC252" s="149">
        <v>0</v>
      </c>
      <c r="AD252" s="149">
        <v>0</v>
      </c>
      <c r="AE252" s="149">
        <v>0</v>
      </c>
      <c r="AF252" s="149">
        <v>0</v>
      </c>
      <c r="AG252" s="149">
        <v>0</v>
      </c>
      <c r="AH252" s="149">
        <v>0</v>
      </c>
      <c r="AI252" s="88" t="s">
        <v>2513</v>
      </c>
      <c r="AJ252" s="149">
        <v>6350</v>
      </c>
      <c r="AK252" s="149">
        <v>0</v>
      </c>
      <c r="AL252" s="149">
        <v>0</v>
      </c>
      <c r="AM252" s="149">
        <v>6350</v>
      </c>
      <c r="AN252" s="149">
        <v>0</v>
      </c>
      <c r="AO252" s="149">
        <v>0</v>
      </c>
      <c r="AP252" s="149">
        <v>0</v>
      </c>
      <c r="AQ252" s="149">
        <v>0</v>
      </c>
      <c r="AR252" s="149">
        <v>0</v>
      </c>
      <c r="AS252" s="149">
        <v>0</v>
      </c>
      <c r="AT252" s="149">
        <v>0</v>
      </c>
      <c r="AU252" s="151" t="s">
        <v>2514</v>
      </c>
      <c r="AV252" s="230">
        <v>1</v>
      </c>
      <c r="AW252" s="230">
        <v>0</v>
      </c>
      <c r="AX252" s="230" t="s">
        <v>3623</v>
      </c>
      <c r="AY252" s="141">
        <v>9</v>
      </c>
      <c r="AZ252" s="70">
        <v>1</v>
      </c>
      <c r="BA252" s="70">
        <v>1</v>
      </c>
      <c r="BB252" s="70">
        <v>1</v>
      </c>
      <c r="BC252" s="70">
        <v>1</v>
      </c>
      <c r="BD252" s="70">
        <v>1</v>
      </c>
      <c r="BE252" s="70">
        <v>1</v>
      </c>
      <c r="BF252" s="70">
        <v>1</v>
      </c>
      <c r="BG252" s="71">
        <v>0</v>
      </c>
      <c r="BH252" s="71">
        <v>1</v>
      </c>
      <c r="BI252" s="71">
        <v>0</v>
      </c>
      <c r="BJ252" s="71">
        <v>0</v>
      </c>
      <c r="BK252" s="71">
        <v>1</v>
      </c>
      <c r="BL252" s="70">
        <v>1</v>
      </c>
      <c r="BM252" s="70">
        <v>1</v>
      </c>
      <c r="BN252" s="70">
        <v>0</v>
      </c>
      <c r="BO252" s="70">
        <v>1</v>
      </c>
      <c r="BP252" s="403">
        <v>0</v>
      </c>
      <c r="BQ252" s="403">
        <v>0</v>
      </c>
      <c r="BR252" s="403">
        <v>66150</v>
      </c>
      <c r="BS252" s="403">
        <v>0</v>
      </c>
      <c r="BT252" s="403">
        <v>0</v>
      </c>
      <c r="BU252" s="403">
        <v>0</v>
      </c>
      <c r="BV252" s="403">
        <v>0</v>
      </c>
      <c r="BW252" s="403">
        <v>0</v>
      </c>
      <c r="BX252" s="403">
        <v>0</v>
      </c>
      <c r="BY252" s="403">
        <v>0</v>
      </c>
      <c r="BZ252" s="401">
        <v>0</v>
      </c>
      <c r="CA252" s="401">
        <v>0</v>
      </c>
      <c r="CB252" s="401">
        <v>0</v>
      </c>
      <c r="CC252" s="401">
        <v>0</v>
      </c>
      <c r="CD252" s="401">
        <v>0</v>
      </c>
      <c r="CE252" s="401">
        <v>0</v>
      </c>
      <c r="CF252" s="401">
        <v>0</v>
      </c>
      <c r="CG252" s="401">
        <v>0</v>
      </c>
      <c r="CH252" s="401">
        <v>0</v>
      </c>
      <c r="CI252" s="401">
        <v>0</v>
      </c>
      <c r="CJ252" s="401">
        <v>0</v>
      </c>
      <c r="CK252" s="401">
        <v>0</v>
      </c>
      <c r="CL252" s="401">
        <v>0</v>
      </c>
      <c r="CM252" s="401">
        <v>0</v>
      </c>
      <c r="CN252" s="401">
        <v>0</v>
      </c>
      <c r="CO252" s="401">
        <v>0</v>
      </c>
      <c r="CP252" s="401">
        <v>0</v>
      </c>
      <c r="CQ252" s="401">
        <v>0</v>
      </c>
      <c r="CR252" s="401">
        <v>0</v>
      </c>
      <c r="CS252" s="401">
        <v>0</v>
      </c>
      <c r="CT252" s="401">
        <v>0</v>
      </c>
      <c r="CU252" s="401">
        <v>0</v>
      </c>
      <c r="CV252" s="401">
        <v>0</v>
      </c>
      <c r="CW252" s="401">
        <v>0</v>
      </c>
      <c r="CX252" s="401">
        <v>0</v>
      </c>
      <c r="CY252" s="401">
        <v>0</v>
      </c>
      <c r="CZ252" s="401">
        <v>0</v>
      </c>
      <c r="DA252" s="401">
        <v>0</v>
      </c>
      <c r="DB252" s="401">
        <v>0</v>
      </c>
      <c r="DC252" s="401">
        <v>0</v>
      </c>
      <c r="DD252" s="401">
        <v>0</v>
      </c>
      <c r="DE252" s="401">
        <v>0</v>
      </c>
      <c r="DF252" s="401">
        <v>0</v>
      </c>
      <c r="DG252" s="403">
        <v>800</v>
      </c>
      <c r="DH252" s="403">
        <v>800</v>
      </c>
      <c r="DI252" s="403">
        <v>800</v>
      </c>
      <c r="DJ252" s="403">
        <v>800</v>
      </c>
      <c r="DK252" s="403">
        <v>800</v>
      </c>
      <c r="DL252" s="403">
        <v>800</v>
      </c>
      <c r="DM252" s="403">
        <v>800</v>
      </c>
      <c r="DN252" s="403">
        <v>800</v>
      </c>
      <c r="DO252" s="403">
        <v>800</v>
      </c>
      <c r="DP252" s="403">
        <v>800</v>
      </c>
      <c r="DQ252" s="403">
        <v>800</v>
      </c>
      <c r="DR252" s="403">
        <v>800</v>
      </c>
      <c r="DS252" s="403">
        <v>800</v>
      </c>
      <c r="DT252" s="403">
        <v>800</v>
      </c>
      <c r="DU252" s="403">
        <v>800</v>
      </c>
      <c r="DV252" s="403">
        <v>800</v>
      </c>
      <c r="DW252" s="403">
        <v>800</v>
      </c>
      <c r="DX252" s="403">
        <v>800</v>
      </c>
      <c r="DY252" s="403">
        <v>800</v>
      </c>
      <c r="DZ252" s="403">
        <v>800</v>
      </c>
      <c r="EA252" s="403">
        <v>800</v>
      </c>
      <c r="EB252" s="403">
        <v>800</v>
      </c>
      <c r="EC252" s="403">
        <v>800</v>
      </c>
      <c r="ED252" s="403">
        <v>800</v>
      </c>
      <c r="EE252" s="403">
        <v>800</v>
      </c>
      <c r="EF252" s="403">
        <v>800</v>
      </c>
      <c r="EG252" s="403">
        <v>800</v>
      </c>
      <c r="EH252" s="403">
        <v>800</v>
      </c>
      <c r="EI252" s="403">
        <v>800</v>
      </c>
      <c r="EJ252" s="403">
        <v>800</v>
      </c>
      <c r="EK252" s="403">
        <v>800</v>
      </c>
      <c r="EL252" s="403">
        <v>800</v>
      </c>
      <c r="EM252" s="403">
        <v>800</v>
      </c>
      <c r="EN252" s="403">
        <v>800</v>
      </c>
      <c r="EO252" s="403">
        <v>800</v>
      </c>
      <c r="EP252" s="403">
        <v>800</v>
      </c>
      <c r="EQ252" s="403">
        <v>800</v>
      </c>
      <c r="ER252" s="403">
        <v>800</v>
      </c>
      <c r="ES252" s="403">
        <v>800</v>
      </c>
      <c r="ET252" s="403">
        <v>800</v>
      </c>
      <c r="EU252" s="403">
        <v>800</v>
      </c>
      <c r="EV252" s="403">
        <v>800</v>
      </c>
      <c r="EW252" s="403">
        <v>800</v>
      </c>
      <c r="EX252" s="404">
        <v>60000</v>
      </c>
      <c r="EY252" s="404">
        <v>0</v>
      </c>
      <c r="EZ252" s="404">
        <v>0</v>
      </c>
      <c r="FA252" s="404">
        <v>0</v>
      </c>
      <c r="FB252" s="404">
        <v>0</v>
      </c>
      <c r="FC252" s="404">
        <v>0</v>
      </c>
      <c r="FD252" s="404">
        <v>0</v>
      </c>
      <c r="FE252" s="404">
        <v>0</v>
      </c>
      <c r="FF252" s="404">
        <v>0</v>
      </c>
      <c r="FG252" s="404">
        <v>0</v>
      </c>
      <c r="FH252" s="404">
        <v>0</v>
      </c>
      <c r="FI252" s="404">
        <v>0</v>
      </c>
      <c r="FJ252" s="404">
        <v>0</v>
      </c>
      <c r="FK252" s="404">
        <v>0</v>
      </c>
      <c r="FL252" s="404">
        <v>0</v>
      </c>
      <c r="FM252" s="404">
        <v>0</v>
      </c>
      <c r="FN252" s="404">
        <v>0</v>
      </c>
      <c r="FO252" s="404">
        <v>0</v>
      </c>
      <c r="FP252" s="404">
        <v>0</v>
      </c>
      <c r="FQ252" s="404">
        <v>0</v>
      </c>
      <c r="FR252" s="404">
        <v>0</v>
      </c>
      <c r="FS252" s="404">
        <v>0</v>
      </c>
      <c r="FT252" s="404">
        <v>0</v>
      </c>
      <c r="FU252" s="404">
        <v>0</v>
      </c>
      <c r="FV252" s="404">
        <v>0</v>
      </c>
      <c r="FW252" s="404">
        <v>0</v>
      </c>
      <c r="FX252" s="404">
        <v>0</v>
      </c>
      <c r="FY252" s="404">
        <v>0</v>
      </c>
      <c r="FZ252" s="404">
        <v>0</v>
      </c>
      <c r="GA252" s="404">
        <v>0</v>
      </c>
      <c r="GB252" s="404">
        <v>0</v>
      </c>
      <c r="GC252" s="404">
        <v>0</v>
      </c>
      <c r="GD252" s="404">
        <v>0</v>
      </c>
      <c r="GE252" s="404">
        <v>0</v>
      </c>
      <c r="GF252" s="404">
        <v>0</v>
      </c>
      <c r="GG252" s="404">
        <v>0</v>
      </c>
      <c r="GH252" s="404">
        <v>0</v>
      </c>
      <c r="GI252" s="404">
        <v>0</v>
      </c>
      <c r="GJ252" s="404">
        <v>0</v>
      </c>
      <c r="GK252" s="404">
        <v>0</v>
      </c>
      <c r="GL252" s="404">
        <v>725.62358276643988</v>
      </c>
      <c r="GM252" s="404">
        <v>691.07007882518076</v>
      </c>
      <c r="GN252" s="404">
        <v>658.1619798335056</v>
      </c>
      <c r="GO252" s="404">
        <v>626.82093317476711</v>
      </c>
      <c r="GP252" s="404">
        <v>596.97231730930218</v>
      </c>
      <c r="GQ252" s="404">
        <v>568.54506410409715</v>
      </c>
      <c r="GR252" s="404">
        <v>541.47148962294978</v>
      </c>
      <c r="GS252" s="404">
        <v>515.68713297423778</v>
      </c>
      <c r="GT252" s="404">
        <v>491.13060283260745</v>
      </c>
      <c r="GU252" s="404">
        <v>467.74343126914994</v>
      </c>
      <c r="GV252" s="404">
        <v>445.46993454204761</v>
      </c>
      <c r="GW252" s="404">
        <v>424.25708051623576</v>
      </c>
      <c r="GX252" s="404">
        <v>404.05436239641506</v>
      </c>
      <c r="GY252" s="404">
        <v>384.81367847277613</v>
      </c>
      <c r="GZ252" s="404">
        <v>366.4892175931202</v>
      </c>
      <c r="HA252" s="404">
        <v>349.03735008868586</v>
      </c>
      <c r="HB252" s="404">
        <v>332.41652389398649</v>
      </c>
      <c r="HC252" s="404">
        <v>316.58716561332051</v>
      </c>
      <c r="HD252" s="404">
        <v>301.51158629840046</v>
      </c>
      <c r="HE252" s="404">
        <v>287.15389171276234</v>
      </c>
      <c r="HF252" s="404">
        <v>273.47989686929753</v>
      </c>
      <c r="HG252" s="404">
        <v>260.45704463742612</v>
      </c>
      <c r="HH252" s="404">
        <v>248.05432822612016</v>
      </c>
      <c r="HI252" s="404">
        <v>236.24221735820967</v>
      </c>
      <c r="HJ252" s="404">
        <v>224.9925879601997</v>
      </c>
      <c r="HK252" s="404">
        <v>214.27865520019017</v>
      </c>
      <c r="HL252" s="404">
        <v>204.07490971446686</v>
      </c>
      <c r="HM252" s="404">
        <v>194.35705687092076</v>
      </c>
      <c r="HN252" s="404">
        <v>185.10195892468653</v>
      </c>
      <c r="HO252" s="404">
        <v>176.28757992827281</v>
      </c>
      <c r="HP252" s="404">
        <v>167.89293326502172</v>
      </c>
      <c r="HQ252" s="404">
        <v>159.89803168097308</v>
      </c>
      <c r="HR252" s="404">
        <v>152.28383969616485</v>
      </c>
      <c r="HS252" s="404">
        <v>145.03222828206174</v>
      </c>
      <c r="HT252" s="404">
        <v>138.12593169720165</v>
      </c>
      <c r="HU252" s="404">
        <v>131.54850637828727</v>
      </c>
      <c r="HV252" s="404">
        <v>125.28429178884505</v>
      </c>
      <c r="HW252" s="404">
        <v>119.31837313223336</v>
      </c>
      <c r="HX252" s="404">
        <v>113.63654584022227</v>
      </c>
      <c r="HY252" s="404">
        <v>108.22528175259262</v>
      </c>
      <c r="HZ252" s="404">
        <v>60000</v>
      </c>
      <c r="IA252" s="404">
        <v>5883.2266127122375</v>
      </c>
      <c r="IB252" s="408">
        <v>9.8053776878537294E-2</v>
      </c>
      <c r="IC252" s="411"/>
    </row>
    <row r="253" spans="1:237" s="181" customFormat="1" ht="90" customHeight="1" x14ac:dyDescent="0.25">
      <c r="A253" s="161" t="s">
        <v>2265</v>
      </c>
      <c r="B253" s="150" t="s">
        <v>3213</v>
      </c>
      <c r="C253" s="150" t="s">
        <v>3512</v>
      </c>
      <c r="D253" s="148">
        <v>17</v>
      </c>
      <c r="E253" s="150" t="s">
        <v>3293</v>
      </c>
      <c r="F253" s="151" t="s">
        <v>3294</v>
      </c>
      <c r="G253" s="151" t="s">
        <v>3295</v>
      </c>
      <c r="H253" s="79" t="s">
        <v>77</v>
      </c>
      <c r="I253" s="151" t="s">
        <v>2584</v>
      </c>
      <c r="J253" s="151">
        <v>5</v>
      </c>
      <c r="K253" s="95" t="s">
        <v>206</v>
      </c>
      <c r="L253" s="111">
        <v>4383</v>
      </c>
      <c r="M253" s="214" t="s">
        <v>3296</v>
      </c>
      <c r="N253" s="79" t="s">
        <v>147</v>
      </c>
      <c r="O253" s="79" t="s">
        <v>82</v>
      </c>
      <c r="P253" s="79" t="s">
        <v>280</v>
      </c>
      <c r="Q253" s="112" t="s">
        <v>100</v>
      </c>
      <c r="R253" s="79" t="s">
        <v>108</v>
      </c>
      <c r="S253" s="79" t="s">
        <v>99</v>
      </c>
      <c r="T253" s="79" t="s">
        <v>3291</v>
      </c>
      <c r="U253" s="79" t="s">
        <v>100</v>
      </c>
      <c r="V253" s="81">
        <v>1</v>
      </c>
      <c r="W253" s="149">
        <v>214000</v>
      </c>
      <c r="X253" s="149">
        <v>0</v>
      </c>
      <c r="Y253" s="149">
        <v>0</v>
      </c>
      <c r="Z253" s="149"/>
      <c r="AA253" s="149">
        <v>110000</v>
      </c>
      <c r="AB253" s="149">
        <v>64000</v>
      </c>
      <c r="AC253" s="149">
        <v>28000</v>
      </c>
      <c r="AD253" s="149">
        <v>12000</v>
      </c>
      <c r="AE253" s="149">
        <v>0</v>
      </c>
      <c r="AF253" s="149">
        <v>0</v>
      </c>
      <c r="AG253" s="149">
        <v>0</v>
      </c>
      <c r="AH253" s="149">
        <v>0</v>
      </c>
      <c r="AI253" s="219"/>
      <c r="AJ253" s="162">
        <v>0</v>
      </c>
      <c r="AK253" s="162">
        <v>0</v>
      </c>
      <c r="AL253" s="162">
        <v>0</v>
      </c>
      <c r="AM253" s="162">
        <v>0</v>
      </c>
      <c r="AN253" s="162">
        <v>0</v>
      </c>
      <c r="AO253" s="162">
        <v>0</v>
      </c>
      <c r="AP253" s="162">
        <v>0</v>
      </c>
      <c r="AQ253" s="149">
        <v>0</v>
      </c>
      <c r="AR253" s="149">
        <v>0</v>
      </c>
      <c r="AS253" s="149">
        <v>0</v>
      </c>
      <c r="AT253" s="149">
        <v>0</v>
      </c>
      <c r="AU253" s="151"/>
      <c r="AV253" s="230">
        <v>1</v>
      </c>
      <c r="AW253" s="230">
        <v>0</v>
      </c>
      <c r="AX253" s="230" t="s">
        <v>3609</v>
      </c>
      <c r="AY253" s="141">
        <v>9</v>
      </c>
      <c r="AZ253" s="70">
        <v>1</v>
      </c>
      <c r="BA253" s="70">
        <v>1</v>
      </c>
      <c r="BB253" s="70">
        <v>1</v>
      </c>
      <c r="BC253" s="70">
        <v>1</v>
      </c>
      <c r="BD253" s="70">
        <v>1</v>
      </c>
      <c r="BE253" s="70">
        <v>1</v>
      </c>
      <c r="BF253" s="70">
        <v>1</v>
      </c>
      <c r="BG253" s="71">
        <v>0</v>
      </c>
      <c r="BH253" s="71">
        <v>1</v>
      </c>
      <c r="BI253" s="71">
        <v>0</v>
      </c>
      <c r="BJ253" s="71">
        <v>1</v>
      </c>
      <c r="BK253" s="71">
        <v>0</v>
      </c>
      <c r="BL253" s="70">
        <v>1</v>
      </c>
      <c r="BM253" s="70">
        <v>1</v>
      </c>
      <c r="BN253" s="70">
        <v>0</v>
      </c>
      <c r="BO253" s="70">
        <v>1</v>
      </c>
      <c r="BP253" s="403">
        <v>0</v>
      </c>
      <c r="BQ253" s="403">
        <v>0</v>
      </c>
      <c r="BR253" s="403">
        <v>110000</v>
      </c>
      <c r="BS253" s="403">
        <v>64000</v>
      </c>
      <c r="BT253" s="403">
        <v>28000</v>
      </c>
      <c r="BU253" s="403">
        <v>12000</v>
      </c>
      <c r="BV253" s="403">
        <v>0</v>
      </c>
      <c r="BW253" s="403">
        <v>0</v>
      </c>
      <c r="BX253" s="403">
        <v>0</v>
      </c>
      <c r="BY253" s="403">
        <v>0</v>
      </c>
      <c r="BZ253" s="401">
        <v>0</v>
      </c>
      <c r="CA253" s="401">
        <v>0</v>
      </c>
      <c r="CB253" s="401">
        <v>0</v>
      </c>
      <c r="CC253" s="401">
        <v>0</v>
      </c>
      <c r="CD253" s="401">
        <v>0</v>
      </c>
      <c r="CE253" s="401">
        <v>0</v>
      </c>
      <c r="CF253" s="401">
        <v>0</v>
      </c>
      <c r="CG253" s="401">
        <v>0</v>
      </c>
      <c r="CH253" s="401">
        <v>0</v>
      </c>
      <c r="CI253" s="401">
        <v>0</v>
      </c>
      <c r="CJ253" s="401">
        <v>0</v>
      </c>
      <c r="CK253" s="401">
        <v>0</v>
      </c>
      <c r="CL253" s="401">
        <v>0</v>
      </c>
      <c r="CM253" s="401">
        <v>0</v>
      </c>
      <c r="CN253" s="401">
        <v>0</v>
      </c>
      <c r="CO253" s="401">
        <v>0</v>
      </c>
      <c r="CP253" s="401">
        <v>0</v>
      </c>
      <c r="CQ253" s="401">
        <v>0</v>
      </c>
      <c r="CR253" s="401">
        <v>0</v>
      </c>
      <c r="CS253" s="401">
        <v>0</v>
      </c>
      <c r="CT253" s="401">
        <v>0</v>
      </c>
      <c r="CU253" s="401">
        <v>0</v>
      </c>
      <c r="CV253" s="401">
        <v>0</v>
      </c>
      <c r="CW253" s="401">
        <v>0</v>
      </c>
      <c r="CX253" s="401">
        <v>0</v>
      </c>
      <c r="CY253" s="401">
        <v>0</v>
      </c>
      <c r="CZ253" s="401">
        <v>0</v>
      </c>
      <c r="DA253" s="401">
        <v>0</v>
      </c>
      <c r="DB253" s="401">
        <v>0</v>
      </c>
      <c r="DC253" s="401">
        <v>0</v>
      </c>
      <c r="DD253" s="401">
        <v>0</v>
      </c>
      <c r="DE253" s="401">
        <v>0</v>
      </c>
      <c r="DF253" s="401">
        <v>0</v>
      </c>
      <c r="DG253" s="403">
        <v>4383</v>
      </c>
      <c r="DH253" s="403">
        <v>4383</v>
      </c>
      <c r="DI253" s="403">
        <v>4383</v>
      </c>
      <c r="DJ253" s="403">
        <v>4383</v>
      </c>
      <c r="DK253" s="403">
        <v>4383</v>
      </c>
      <c r="DL253" s="403">
        <v>4383</v>
      </c>
      <c r="DM253" s="403">
        <v>4383</v>
      </c>
      <c r="DN253" s="403">
        <v>4383</v>
      </c>
      <c r="DO253" s="403">
        <v>4383</v>
      </c>
      <c r="DP253" s="403">
        <v>4383</v>
      </c>
      <c r="DQ253" s="403">
        <v>4383</v>
      </c>
      <c r="DR253" s="403">
        <v>4383</v>
      </c>
      <c r="DS253" s="403">
        <v>4383</v>
      </c>
      <c r="DT253" s="403">
        <v>4383</v>
      </c>
      <c r="DU253" s="403">
        <v>4383</v>
      </c>
      <c r="DV253" s="403">
        <v>4383</v>
      </c>
      <c r="DW253" s="403">
        <v>4383</v>
      </c>
      <c r="DX253" s="403">
        <v>4383</v>
      </c>
      <c r="DY253" s="403">
        <v>4383</v>
      </c>
      <c r="DZ253" s="403">
        <v>4383</v>
      </c>
      <c r="EA253" s="403">
        <v>4383</v>
      </c>
      <c r="EB253" s="403">
        <v>4383</v>
      </c>
      <c r="EC253" s="403">
        <v>4383</v>
      </c>
      <c r="ED253" s="403">
        <v>4383</v>
      </c>
      <c r="EE253" s="403">
        <v>4383</v>
      </c>
      <c r="EF253" s="403">
        <v>4383</v>
      </c>
      <c r="EG253" s="403">
        <v>4383</v>
      </c>
      <c r="EH253" s="403">
        <v>4383</v>
      </c>
      <c r="EI253" s="403">
        <v>4383</v>
      </c>
      <c r="EJ253" s="403">
        <v>4383</v>
      </c>
      <c r="EK253" s="403">
        <v>4383</v>
      </c>
      <c r="EL253" s="403">
        <v>4383</v>
      </c>
      <c r="EM253" s="403">
        <v>4383</v>
      </c>
      <c r="EN253" s="403">
        <v>4383</v>
      </c>
      <c r="EO253" s="403">
        <v>4383</v>
      </c>
      <c r="EP253" s="403">
        <v>4383</v>
      </c>
      <c r="EQ253" s="403">
        <v>4383</v>
      </c>
      <c r="ER253" s="403">
        <v>4383</v>
      </c>
      <c r="ES253" s="403">
        <v>4383</v>
      </c>
      <c r="ET253" s="403">
        <v>4383</v>
      </c>
      <c r="EU253" s="403">
        <v>4383</v>
      </c>
      <c r="EV253" s="403">
        <v>4383</v>
      </c>
      <c r="EW253" s="403">
        <v>4383</v>
      </c>
      <c r="EX253" s="404">
        <v>99773.242630385488</v>
      </c>
      <c r="EY253" s="404">
        <v>55285.606306014466</v>
      </c>
      <c r="EZ253" s="404">
        <v>23035.669294172694</v>
      </c>
      <c r="FA253" s="404">
        <v>9402.313997621508</v>
      </c>
      <c r="FB253" s="404">
        <v>0</v>
      </c>
      <c r="FC253" s="404">
        <v>0</v>
      </c>
      <c r="FD253" s="404">
        <v>0</v>
      </c>
      <c r="FE253" s="404">
        <v>0</v>
      </c>
      <c r="FF253" s="404">
        <v>0</v>
      </c>
      <c r="FG253" s="404">
        <v>0</v>
      </c>
      <c r="FH253" s="404">
        <v>0</v>
      </c>
      <c r="FI253" s="404">
        <v>0</v>
      </c>
      <c r="FJ253" s="404">
        <v>0</v>
      </c>
      <c r="FK253" s="404">
        <v>0</v>
      </c>
      <c r="FL253" s="404">
        <v>0</v>
      </c>
      <c r="FM253" s="404">
        <v>0</v>
      </c>
      <c r="FN253" s="404">
        <v>0</v>
      </c>
      <c r="FO253" s="404">
        <v>0</v>
      </c>
      <c r="FP253" s="404">
        <v>0</v>
      </c>
      <c r="FQ253" s="404">
        <v>0</v>
      </c>
      <c r="FR253" s="404">
        <v>0</v>
      </c>
      <c r="FS253" s="404">
        <v>0</v>
      </c>
      <c r="FT253" s="404">
        <v>0</v>
      </c>
      <c r="FU253" s="404">
        <v>0</v>
      </c>
      <c r="FV253" s="404">
        <v>0</v>
      </c>
      <c r="FW253" s="404">
        <v>0</v>
      </c>
      <c r="FX253" s="404">
        <v>0</v>
      </c>
      <c r="FY253" s="404">
        <v>0</v>
      </c>
      <c r="FZ253" s="404">
        <v>0</v>
      </c>
      <c r="GA253" s="404">
        <v>0</v>
      </c>
      <c r="GB253" s="404">
        <v>0</v>
      </c>
      <c r="GC253" s="404">
        <v>0</v>
      </c>
      <c r="GD253" s="404">
        <v>0</v>
      </c>
      <c r="GE253" s="404">
        <v>0</v>
      </c>
      <c r="GF253" s="404">
        <v>0</v>
      </c>
      <c r="GG253" s="404">
        <v>0</v>
      </c>
      <c r="GH253" s="404">
        <v>0</v>
      </c>
      <c r="GI253" s="404">
        <v>0</v>
      </c>
      <c r="GJ253" s="404">
        <v>0</v>
      </c>
      <c r="GK253" s="404">
        <v>0</v>
      </c>
      <c r="GL253" s="404">
        <v>3975.5102040816323</v>
      </c>
      <c r="GM253" s="404">
        <v>3786.2001943634591</v>
      </c>
      <c r="GN253" s="404">
        <v>3605.9049470128189</v>
      </c>
      <c r="GO253" s="404">
        <v>3434.1951876312555</v>
      </c>
      <c r="GP253" s="404">
        <v>3270.6620834583391</v>
      </c>
      <c r="GQ253" s="404">
        <v>3114.9162699603221</v>
      </c>
      <c r="GR253" s="404">
        <v>2966.5869237717361</v>
      </c>
      <c r="GS253" s="404">
        <v>2825.3208797826055</v>
      </c>
      <c r="GT253" s="404">
        <v>2690.7817902691481</v>
      </c>
      <c r="GU253" s="404">
        <v>2562.6493240658551</v>
      </c>
      <c r="GV253" s="404">
        <v>2440.6184038722436</v>
      </c>
      <c r="GW253" s="404">
        <v>2324.3984798783267</v>
      </c>
      <c r="GX253" s="404">
        <v>2213.7128379793589</v>
      </c>
      <c r="GY253" s="404">
        <v>2108.2979409327222</v>
      </c>
      <c r="GZ253" s="404">
        <v>2007.9028008883072</v>
      </c>
      <c r="HA253" s="404">
        <v>1912.2883817983875</v>
      </c>
      <c r="HB253" s="404">
        <v>1821.2270302841787</v>
      </c>
      <c r="HC253" s="404">
        <v>1734.5019336039795</v>
      </c>
      <c r="HD253" s="404">
        <v>1651.9066034323616</v>
      </c>
      <c r="HE253" s="404">
        <v>1573.2443842212967</v>
      </c>
      <c r="HF253" s="404">
        <v>1498.3279849726637</v>
      </c>
      <c r="HG253" s="404">
        <v>1426.9790333072986</v>
      </c>
      <c r="HH253" s="404">
        <v>1359.0276507688559</v>
      </c>
      <c r="HI253" s="404">
        <v>1294.3120483512912</v>
      </c>
      <c r="HJ253" s="404">
        <v>1232.6781412869441</v>
      </c>
      <c r="HK253" s="404">
        <v>1173.9791821780418</v>
      </c>
      <c r="HL253" s="404">
        <v>1118.0754115981354</v>
      </c>
      <c r="HM253" s="404">
        <v>1064.8337253315572</v>
      </c>
      <c r="HN253" s="404">
        <v>1014.1273574586262</v>
      </c>
      <c r="HO253" s="404">
        <v>965.83557853202456</v>
      </c>
      <c r="HP253" s="404">
        <v>919.84340812573782</v>
      </c>
      <c r="HQ253" s="404">
        <v>876.04134107213122</v>
      </c>
      <c r="HR253" s="404">
        <v>834.32508673536313</v>
      </c>
      <c r="HS253" s="404">
        <v>794.59532070034572</v>
      </c>
      <c r="HT253" s="404">
        <v>756.75744828604365</v>
      </c>
      <c r="HU253" s="404">
        <v>720.72137932004148</v>
      </c>
      <c r="HV253" s="404">
        <v>686.40131363813487</v>
      </c>
      <c r="HW253" s="404">
        <v>653.71553679822352</v>
      </c>
      <c r="HX253" s="404">
        <v>622.58622552211773</v>
      </c>
      <c r="HY253" s="404">
        <v>592.93926240201688</v>
      </c>
      <c r="HZ253" s="404">
        <v>187496.83222819417</v>
      </c>
      <c r="IA253" s="404">
        <v>18072.472616547508</v>
      </c>
      <c r="IB253" s="408">
        <v>9.6388149078445728E-2</v>
      </c>
      <c r="IC253" s="411"/>
    </row>
    <row r="254" spans="1:237" s="181" customFormat="1" ht="90" customHeight="1" x14ac:dyDescent="0.25">
      <c r="A254" s="242" t="s">
        <v>70</v>
      </c>
      <c r="B254" s="195" t="s">
        <v>71</v>
      </c>
      <c r="C254" s="195" t="s">
        <v>163</v>
      </c>
      <c r="D254" s="115">
        <v>7</v>
      </c>
      <c r="E254" s="206" t="s">
        <v>164</v>
      </c>
      <c r="F254" s="298" t="s">
        <v>165</v>
      </c>
      <c r="G254" s="113" t="s">
        <v>166</v>
      </c>
      <c r="H254" s="112" t="s">
        <v>77</v>
      </c>
      <c r="I254" s="113" t="s">
        <v>167</v>
      </c>
      <c r="J254" s="113">
        <v>10</v>
      </c>
      <c r="K254" s="227" t="s">
        <v>94</v>
      </c>
      <c r="L254" s="111">
        <v>500</v>
      </c>
      <c r="M254" s="313" t="s">
        <v>168</v>
      </c>
      <c r="N254" s="112" t="s">
        <v>81</v>
      </c>
      <c r="O254" s="73" t="s">
        <v>106</v>
      </c>
      <c r="P254" s="112" t="s">
        <v>169</v>
      </c>
      <c r="Q254" s="112" t="s">
        <v>100</v>
      </c>
      <c r="R254" s="112" t="s">
        <v>108</v>
      </c>
      <c r="S254" s="112" t="s">
        <v>99</v>
      </c>
      <c r="T254" s="288" t="s">
        <v>86</v>
      </c>
      <c r="U254" s="112" t="s">
        <v>100</v>
      </c>
      <c r="V254" s="201">
        <v>1</v>
      </c>
      <c r="W254" s="299">
        <v>49900</v>
      </c>
      <c r="X254" s="217">
        <v>0</v>
      </c>
      <c r="Y254" s="217">
        <v>0</v>
      </c>
      <c r="Z254" s="217">
        <v>0</v>
      </c>
      <c r="AA254" s="217">
        <v>40900</v>
      </c>
      <c r="AB254" s="217">
        <v>9000</v>
      </c>
      <c r="AC254" s="217">
        <v>0</v>
      </c>
      <c r="AD254" s="217">
        <v>0</v>
      </c>
      <c r="AE254" s="286">
        <v>0</v>
      </c>
      <c r="AF254" s="286">
        <v>0</v>
      </c>
      <c r="AG254" s="286">
        <v>0</v>
      </c>
      <c r="AH254" s="286">
        <v>0</v>
      </c>
      <c r="AI254" s="112" t="s">
        <v>88</v>
      </c>
      <c r="AJ254" s="217">
        <v>0</v>
      </c>
      <c r="AK254" s="217">
        <v>0</v>
      </c>
      <c r="AL254" s="217">
        <v>0</v>
      </c>
      <c r="AM254" s="217">
        <v>0</v>
      </c>
      <c r="AN254" s="217">
        <v>0</v>
      </c>
      <c r="AO254" s="217">
        <v>0</v>
      </c>
      <c r="AP254" s="217">
        <v>0</v>
      </c>
      <c r="AQ254" s="286">
        <v>0</v>
      </c>
      <c r="AR254" s="286">
        <v>0</v>
      </c>
      <c r="AS254" s="286">
        <v>0</v>
      </c>
      <c r="AT254" s="286">
        <v>0</v>
      </c>
      <c r="AU254" s="113"/>
      <c r="AV254" s="230">
        <v>1</v>
      </c>
      <c r="AW254" s="230">
        <v>0</v>
      </c>
      <c r="AX254" s="230" t="s">
        <v>3605</v>
      </c>
      <c r="AY254" s="141">
        <v>9</v>
      </c>
      <c r="AZ254" s="70">
        <v>1</v>
      </c>
      <c r="BA254" s="70">
        <v>1</v>
      </c>
      <c r="BB254" s="70">
        <v>1</v>
      </c>
      <c r="BC254" s="70">
        <v>1</v>
      </c>
      <c r="BD254" s="70">
        <v>1</v>
      </c>
      <c r="BE254" s="70">
        <v>1</v>
      </c>
      <c r="BF254" s="70">
        <v>1</v>
      </c>
      <c r="BG254" s="71">
        <v>0</v>
      </c>
      <c r="BH254" s="71">
        <v>1</v>
      </c>
      <c r="BI254" s="71">
        <v>0</v>
      </c>
      <c r="BJ254" s="71">
        <v>0</v>
      </c>
      <c r="BK254" s="71">
        <v>1</v>
      </c>
      <c r="BL254" s="70">
        <v>1</v>
      </c>
      <c r="BM254" s="70">
        <v>1</v>
      </c>
      <c r="BN254" s="70">
        <v>0</v>
      </c>
      <c r="BO254" s="70">
        <v>1</v>
      </c>
      <c r="BP254" s="403">
        <v>0</v>
      </c>
      <c r="BQ254" s="403">
        <v>0</v>
      </c>
      <c r="BR254" s="403">
        <v>40900</v>
      </c>
      <c r="BS254" s="403">
        <v>9000</v>
      </c>
      <c r="BT254" s="403">
        <v>0</v>
      </c>
      <c r="BU254" s="403">
        <v>0</v>
      </c>
      <c r="BV254" s="403">
        <v>0</v>
      </c>
      <c r="BW254" s="403">
        <v>0</v>
      </c>
      <c r="BX254" s="403">
        <v>0</v>
      </c>
      <c r="BY254" s="403">
        <v>0</v>
      </c>
      <c r="BZ254" s="401">
        <v>0</v>
      </c>
      <c r="CA254" s="401">
        <v>0</v>
      </c>
      <c r="CB254" s="401">
        <v>0</v>
      </c>
      <c r="CC254" s="401">
        <v>0</v>
      </c>
      <c r="CD254" s="401">
        <v>0</v>
      </c>
      <c r="CE254" s="401">
        <v>0</v>
      </c>
      <c r="CF254" s="401">
        <v>0</v>
      </c>
      <c r="CG254" s="401">
        <v>0</v>
      </c>
      <c r="CH254" s="401">
        <v>0</v>
      </c>
      <c r="CI254" s="401">
        <v>0</v>
      </c>
      <c r="CJ254" s="401">
        <v>0</v>
      </c>
      <c r="CK254" s="401">
        <v>0</v>
      </c>
      <c r="CL254" s="401">
        <v>0</v>
      </c>
      <c r="CM254" s="401">
        <v>0</v>
      </c>
      <c r="CN254" s="401">
        <v>0</v>
      </c>
      <c r="CO254" s="401">
        <v>0</v>
      </c>
      <c r="CP254" s="401">
        <v>0</v>
      </c>
      <c r="CQ254" s="401">
        <v>0</v>
      </c>
      <c r="CR254" s="401">
        <v>0</v>
      </c>
      <c r="CS254" s="401">
        <v>0</v>
      </c>
      <c r="CT254" s="401">
        <v>0</v>
      </c>
      <c r="CU254" s="401">
        <v>0</v>
      </c>
      <c r="CV254" s="401">
        <v>0</v>
      </c>
      <c r="CW254" s="401">
        <v>0</v>
      </c>
      <c r="CX254" s="401">
        <v>0</v>
      </c>
      <c r="CY254" s="401">
        <v>0</v>
      </c>
      <c r="CZ254" s="401">
        <v>0</v>
      </c>
      <c r="DA254" s="401">
        <v>0</v>
      </c>
      <c r="DB254" s="401">
        <v>0</v>
      </c>
      <c r="DC254" s="401">
        <v>0</v>
      </c>
      <c r="DD254" s="401">
        <v>0</v>
      </c>
      <c r="DE254" s="401">
        <v>0</v>
      </c>
      <c r="DF254" s="401">
        <v>0</v>
      </c>
      <c r="DG254" s="403">
        <v>500</v>
      </c>
      <c r="DH254" s="403">
        <v>500</v>
      </c>
      <c r="DI254" s="403">
        <v>500</v>
      </c>
      <c r="DJ254" s="403">
        <v>500</v>
      </c>
      <c r="DK254" s="403">
        <v>500</v>
      </c>
      <c r="DL254" s="403">
        <v>500</v>
      </c>
      <c r="DM254" s="403">
        <v>500</v>
      </c>
      <c r="DN254" s="403">
        <v>500</v>
      </c>
      <c r="DO254" s="403">
        <v>500</v>
      </c>
      <c r="DP254" s="403">
        <v>500</v>
      </c>
      <c r="DQ254" s="403">
        <v>500</v>
      </c>
      <c r="DR254" s="403">
        <v>500</v>
      </c>
      <c r="DS254" s="403">
        <v>500</v>
      </c>
      <c r="DT254" s="403">
        <v>500</v>
      </c>
      <c r="DU254" s="403">
        <v>500</v>
      </c>
      <c r="DV254" s="403">
        <v>500</v>
      </c>
      <c r="DW254" s="403">
        <v>500</v>
      </c>
      <c r="DX254" s="403">
        <v>500</v>
      </c>
      <c r="DY254" s="403">
        <v>500</v>
      </c>
      <c r="DZ254" s="403">
        <v>500</v>
      </c>
      <c r="EA254" s="403">
        <v>500</v>
      </c>
      <c r="EB254" s="403">
        <v>500</v>
      </c>
      <c r="EC254" s="403">
        <v>500</v>
      </c>
      <c r="ED254" s="403">
        <v>500</v>
      </c>
      <c r="EE254" s="403">
        <v>500</v>
      </c>
      <c r="EF254" s="403">
        <v>500</v>
      </c>
      <c r="EG254" s="403">
        <v>500</v>
      </c>
      <c r="EH254" s="403">
        <v>500</v>
      </c>
      <c r="EI254" s="403">
        <v>500</v>
      </c>
      <c r="EJ254" s="403">
        <v>500</v>
      </c>
      <c r="EK254" s="403">
        <v>500</v>
      </c>
      <c r="EL254" s="403">
        <v>500</v>
      </c>
      <c r="EM254" s="403">
        <v>500</v>
      </c>
      <c r="EN254" s="403">
        <v>500</v>
      </c>
      <c r="EO254" s="403">
        <v>500</v>
      </c>
      <c r="EP254" s="403">
        <v>500</v>
      </c>
      <c r="EQ254" s="403">
        <v>500</v>
      </c>
      <c r="ER254" s="403">
        <v>500</v>
      </c>
      <c r="ES254" s="403">
        <v>500</v>
      </c>
      <c r="ET254" s="403">
        <v>500</v>
      </c>
      <c r="EU254" s="403">
        <v>500</v>
      </c>
      <c r="EV254" s="403">
        <v>500</v>
      </c>
      <c r="EW254" s="403">
        <v>500</v>
      </c>
      <c r="EX254" s="404">
        <v>37097.505668934238</v>
      </c>
      <c r="EY254" s="404">
        <v>7774.5383867832843</v>
      </c>
      <c r="EZ254" s="404">
        <v>0</v>
      </c>
      <c r="FA254" s="404">
        <v>0</v>
      </c>
      <c r="FB254" s="404">
        <v>0</v>
      </c>
      <c r="FC254" s="404">
        <v>0</v>
      </c>
      <c r="FD254" s="404">
        <v>0</v>
      </c>
      <c r="FE254" s="404">
        <v>0</v>
      </c>
      <c r="FF254" s="404">
        <v>0</v>
      </c>
      <c r="FG254" s="404">
        <v>0</v>
      </c>
      <c r="FH254" s="404">
        <v>0</v>
      </c>
      <c r="FI254" s="404">
        <v>0</v>
      </c>
      <c r="FJ254" s="404">
        <v>0</v>
      </c>
      <c r="FK254" s="404">
        <v>0</v>
      </c>
      <c r="FL254" s="404">
        <v>0</v>
      </c>
      <c r="FM254" s="404">
        <v>0</v>
      </c>
      <c r="FN254" s="404">
        <v>0</v>
      </c>
      <c r="FO254" s="404">
        <v>0</v>
      </c>
      <c r="FP254" s="404">
        <v>0</v>
      </c>
      <c r="FQ254" s="404">
        <v>0</v>
      </c>
      <c r="FR254" s="404">
        <v>0</v>
      </c>
      <c r="FS254" s="404">
        <v>0</v>
      </c>
      <c r="FT254" s="404">
        <v>0</v>
      </c>
      <c r="FU254" s="404">
        <v>0</v>
      </c>
      <c r="FV254" s="404">
        <v>0</v>
      </c>
      <c r="FW254" s="404">
        <v>0</v>
      </c>
      <c r="FX254" s="404">
        <v>0</v>
      </c>
      <c r="FY254" s="404">
        <v>0</v>
      </c>
      <c r="FZ254" s="404">
        <v>0</v>
      </c>
      <c r="GA254" s="404">
        <v>0</v>
      </c>
      <c r="GB254" s="404">
        <v>0</v>
      </c>
      <c r="GC254" s="404">
        <v>0</v>
      </c>
      <c r="GD254" s="404">
        <v>0</v>
      </c>
      <c r="GE254" s="404">
        <v>0</v>
      </c>
      <c r="GF254" s="404">
        <v>0</v>
      </c>
      <c r="GG254" s="404">
        <v>0</v>
      </c>
      <c r="GH254" s="404">
        <v>0</v>
      </c>
      <c r="GI254" s="404">
        <v>0</v>
      </c>
      <c r="GJ254" s="404">
        <v>0</v>
      </c>
      <c r="GK254" s="404">
        <v>0</v>
      </c>
      <c r="GL254" s="404">
        <v>453.51473922902494</v>
      </c>
      <c r="GM254" s="404">
        <v>431.91879926573802</v>
      </c>
      <c r="GN254" s="404">
        <v>411.35123739594098</v>
      </c>
      <c r="GO254" s="404">
        <v>391.7630832342295</v>
      </c>
      <c r="GP254" s="404">
        <v>373.10769831831385</v>
      </c>
      <c r="GQ254" s="404">
        <v>355.3406650650607</v>
      </c>
      <c r="GR254" s="404">
        <v>338.41968101434361</v>
      </c>
      <c r="GS254" s="404">
        <v>322.30445810889864</v>
      </c>
      <c r="GT254" s="404">
        <v>306.95662677037967</v>
      </c>
      <c r="GU254" s="404">
        <v>292.3396445432187</v>
      </c>
      <c r="GV254" s="404">
        <v>278.41870908877974</v>
      </c>
      <c r="GW254" s="404">
        <v>265.16067532264736</v>
      </c>
      <c r="GX254" s="404">
        <v>252.53397649775943</v>
      </c>
      <c r="GY254" s="404">
        <v>240.5085490454851</v>
      </c>
      <c r="GZ254" s="404">
        <v>229.0557609957001</v>
      </c>
      <c r="HA254" s="404">
        <v>218.14834380542865</v>
      </c>
      <c r="HB254" s="404">
        <v>207.76032743374157</v>
      </c>
      <c r="HC254" s="404">
        <v>197.8669785083253</v>
      </c>
      <c r="HD254" s="404">
        <v>188.44474143650029</v>
      </c>
      <c r="HE254" s="404">
        <v>179.47118232047649</v>
      </c>
      <c r="HF254" s="404">
        <v>170.92493554331094</v>
      </c>
      <c r="HG254" s="404">
        <v>162.78565289839133</v>
      </c>
      <c r="HH254" s="404">
        <v>155.03395514132509</v>
      </c>
      <c r="HI254" s="404">
        <v>147.65138584888106</v>
      </c>
      <c r="HJ254" s="404">
        <v>140.62036747512479</v>
      </c>
      <c r="HK254" s="404">
        <v>133.92415950011886</v>
      </c>
      <c r="HL254" s="404">
        <v>127.54681857154178</v>
      </c>
      <c r="HM254" s="404">
        <v>121.47316054432548</v>
      </c>
      <c r="HN254" s="404">
        <v>115.68872432792907</v>
      </c>
      <c r="HO254" s="404">
        <v>110.1797374551705</v>
      </c>
      <c r="HP254" s="404">
        <v>104.93308329063858</v>
      </c>
      <c r="HQ254" s="404">
        <v>99.936269800608173</v>
      </c>
      <c r="HR254" s="404">
        <v>95.177399810103026</v>
      </c>
      <c r="HS254" s="404">
        <v>90.645142676288572</v>
      </c>
      <c r="HT254" s="404">
        <v>86.328707310751042</v>
      </c>
      <c r="HU254" s="404">
        <v>82.217816486429555</v>
      </c>
      <c r="HV254" s="404">
        <v>78.302682368028158</v>
      </c>
      <c r="HW254" s="404">
        <v>74.573983207645853</v>
      </c>
      <c r="HX254" s="404">
        <v>71.022841150138916</v>
      </c>
      <c r="HY254" s="404">
        <v>67.640801095370392</v>
      </c>
      <c r="HZ254" s="404">
        <v>44872.044055717524</v>
      </c>
      <c r="IA254" s="404">
        <v>3677.0166329451481</v>
      </c>
      <c r="IB254" s="408">
        <v>8.1944487048091777E-2</v>
      </c>
      <c r="IC254" s="411"/>
    </row>
    <row r="255" spans="1:237" s="181" customFormat="1" ht="90" customHeight="1" x14ac:dyDescent="0.25">
      <c r="A255" s="161" t="s">
        <v>2267</v>
      </c>
      <c r="B255" s="150" t="s">
        <v>2881</v>
      </c>
      <c r="C255" s="150" t="s">
        <v>2238</v>
      </c>
      <c r="D255" s="148">
        <v>2</v>
      </c>
      <c r="E255" s="150" t="s">
        <v>2894</v>
      </c>
      <c r="F255" s="151" t="s">
        <v>2895</v>
      </c>
      <c r="G255" s="151" t="s">
        <v>2896</v>
      </c>
      <c r="H255" s="79" t="s">
        <v>77</v>
      </c>
      <c r="I255" s="151" t="s">
        <v>2897</v>
      </c>
      <c r="J255" s="151">
        <v>40</v>
      </c>
      <c r="K255" s="227" t="s">
        <v>79</v>
      </c>
      <c r="L255" s="79">
        <v>446</v>
      </c>
      <c r="M255" s="79" t="s">
        <v>1460</v>
      </c>
      <c r="N255" s="79" t="s">
        <v>81</v>
      </c>
      <c r="O255" s="13" t="s">
        <v>217</v>
      </c>
      <c r="P255" s="79" t="s">
        <v>461</v>
      </c>
      <c r="Q255" s="112" t="s">
        <v>100</v>
      </c>
      <c r="R255" s="79" t="s">
        <v>108</v>
      </c>
      <c r="S255" s="79" t="s">
        <v>99</v>
      </c>
      <c r="T255" s="79" t="s">
        <v>2551</v>
      </c>
      <c r="U255" s="79" t="s">
        <v>100</v>
      </c>
      <c r="V255" s="81">
        <v>1</v>
      </c>
      <c r="W255" s="149">
        <v>117600</v>
      </c>
      <c r="X255" s="149">
        <v>0</v>
      </c>
      <c r="Y255" s="149">
        <v>0</v>
      </c>
      <c r="Z255" s="149">
        <v>0</v>
      </c>
      <c r="AA255" s="149">
        <v>0</v>
      </c>
      <c r="AB255" s="162">
        <v>60000</v>
      </c>
      <c r="AC255" s="149">
        <v>57600</v>
      </c>
      <c r="AD255" s="149">
        <v>0</v>
      </c>
      <c r="AE255" s="149">
        <v>0</v>
      </c>
      <c r="AF255" s="149">
        <v>0</v>
      </c>
      <c r="AG255" s="149">
        <v>0</v>
      </c>
      <c r="AH255" s="149">
        <v>0</v>
      </c>
      <c r="AI255" s="88" t="s">
        <v>88</v>
      </c>
      <c r="AJ255" s="149">
        <v>0</v>
      </c>
      <c r="AK255" s="149">
        <v>0</v>
      </c>
      <c r="AL255" s="149">
        <v>0</v>
      </c>
      <c r="AM255" s="149">
        <v>0</v>
      </c>
      <c r="AN255" s="149">
        <v>0</v>
      </c>
      <c r="AO255" s="149">
        <v>0</v>
      </c>
      <c r="AP255" s="149">
        <v>0</v>
      </c>
      <c r="AQ255" s="149">
        <v>0</v>
      </c>
      <c r="AR255" s="149">
        <v>0</v>
      </c>
      <c r="AS255" s="149">
        <v>0</v>
      </c>
      <c r="AT255" s="149">
        <v>0</v>
      </c>
      <c r="AU255" s="151"/>
      <c r="AV255" s="230">
        <v>1</v>
      </c>
      <c r="AW255" s="230">
        <v>0</v>
      </c>
      <c r="AX255" s="230" t="s">
        <v>3616</v>
      </c>
      <c r="AY255" s="141">
        <v>9</v>
      </c>
      <c r="AZ255" s="70">
        <v>1</v>
      </c>
      <c r="BA255" s="70">
        <v>1</v>
      </c>
      <c r="BB255" s="70">
        <v>1</v>
      </c>
      <c r="BC255" s="70">
        <v>1</v>
      </c>
      <c r="BD255" s="70">
        <v>1</v>
      </c>
      <c r="BE255" s="70">
        <v>1</v>
      </c>
      <c r="BF255" s="70">
        <v>1</v>
      </c>
      <c r="BG255" s="71">
        <v>0</v>
      </c>
      <c r="BH255" s="71">
        <v>1</v>
      </c>
      <c r="BI255" s="71">
        <v>0</v>
      </c>
      <c r="BJ255" s="71">
        <v>0</v>
      </c>
      <c r="BK255" s="71">
        <v>1</v>
      </c>
      <c r="BL255" s="70">
        <v>1</v>
      </c>
      <c r="BM255" s="70">
        <v>1</v>
      </c>
      <c r="BN255" s="70">
        <v>0</v>
      </c>
      <c r="BO255" s="70">
        <v>1</v>
      </c>
      <c r="BP255" s="403">
        <v>0</v>
      </c>
      <c r="BQ255" s="403">
        <v>0</v>
      </c>
      <c r="BR255" s="403">
        <v>0</v>
      </c>
      <c r="BS255" s="403">
        <v>60000</v>
      </c>
      <c r="BT255" s="403">
        <v>57600</v>
      </c>
      <c r="BU255" s="403">
        <v>0</v>
      </c>
      <c r="BV255" s="403">
        <v>0</v>
      </c>
      <c r="BW255" s="403">
        <v>0</v>
      </c>
      <c r="BX255" s="403">
        <v>0</v>
      </c>
      <c r="BY255" s="403">
        <v>0</v>
      </c>
      <c r="BZ255" s="401">
        <v>0</v>
      </c>
      <c r="CA255" s="401">
        <v>0</v>
      </c>
      <c r="CB255" s="401">
        <v>0</v>
      </c>
      <c r="CC255" s="401">
        <v>0</v>
      </c>
      <c r="CD255" s="401">
        <v>0</v>
      </c>
      <c r="CE255" s="401">
        <v>0</v>
      </c>
      <c r="CF255" s="401">
        <v>0</v>
      </c>
      <c r="CG255" s="401">
        <v>0</v>
      </c>
      <c r="CH255" s="401">
        <v>0</v>
      </c>
      <c r="CI255" s="401">
        <v>0</v>
      </c>
      <c r="CJ255" s="401">
        <v>0</v>
      </c>
      <c r="CK255" s="401">
        <v>0</v>
      </c>
      <c r="CL255" s="401">
        <v>0</v>
      </c>
      <c r="CM255" s="401">
        <v>0</v>
      </c>
      <c r="CN255" s="401">
        <v>0</v>
      </c>
      <c r="CO255" s="401">
        <v>0</v>
      </c>
      <c r="CP255" s="401">
        <v>0</v>
      </c>
      <c r="CQ255" s="401">
        <v>0</v>
      </c>
      <c r="CR255" s="401">
        <v>0</v>
      </c>
      <c r="CS255" s="401">
        <v>0</v>
      </c>
      <c r="CT255" s="401">
        <v>0</v>
      </c>
      <c r="CU255" s="401">
        <v>0</v>
      </c>
      <c r="CV255" s="401">
        <v>0</v>
      </c>
      <c r="CW255" s="401">
        <v>0</v>
      </c>
      <c r="CX255" s="401">
        <v>0</v>
      </c>
      <c r="CY255" s="401">
        <v>0</v>
      </c>
      <c r="CZ255" s="401">
        <v>0</v>
      </c>
      <c r="DA255" s="401">
        <v>0</v>
      </c>
      <c r="DB255" s="401">
        <v>0</v>
      </c>
      <c r="DC255" s="401">
        <v>0</v>
      </c>
      <c r="DD255" s="401">
        <v>0</v>
      </c>
      <c r="DE255" s="401">
        <v>0</v>
      </c>
      <c r="DF255" s="401">
        <v>0</v>
      </c>
      <c r="DG255" s="403">
        <v>446</v>
      </c>
      <c r="DH255" s="403">
        <v>446</v>
      </c>
      <c r="DI255" s="403">
        <v>446</v>
      </c>
      <c r="DJ255" s="403">
        <v>446</v>
      </c>
      <c r="DK255" s="403">
        <v>446</v>
      </c>
      <c r="DL255" s="403">
        <v>446</v>
      </c>
      <c r="DM255" s="403">
        <v>446</v>
      </c>
      <c r="DN255" s="403">
        <v>446</v>
      </c>
      <c r="DO255" s="403">
        <v>446</v>
      </c>
      <c r="DP255" s="403">
        <v>446</v>
      </c>
      <c r="DQ255" s="403">
        <v>446</v>
      </c>
      <c r="DR255" s="403">
        <v>446</v>
      </c>
      <c r="DS255" s="403">
        <v>446</v>
      </c>
      <c r="DT255" s="403">
        <v>446</v>
      </c>
      <c r="DU255" s="403">
        <v>446</v>
      </c>
      <c r="DV255" s="403">
        <v>446</v>
      </c>
      <c r="DW255" s="403">
        <v>446</v>
      </c>
      <c r="DX255" s="403">
        <v>446</v>
      </c>
      <c r="DY255" s="403">
        <v>446</v>
      </c>
      <c r="DZ255" s="403">
        <v>446</v>
      </c>
      <c r="EA255" s="403">
        <v>446</v>
      </c>
      <c r="EB255" s="403">
        <v>446</v>
      </c>
      <c r="EC255" s="403">
        <v>446</v>
      </c>
      <c r="ED255" s="403">
        <v>446</v>
      </c>
      <c r="EE255" s="403">
        <v>446</v>
      </c>
      <c r="EF255" s="403">
        <v>446</v>
      </c>
      <c r="EG255" s="403">
        <v>446</v>
      </c>
      <c r="EH255" s="403">
        <v>446</v>
      </c>
      <c r="EI255" s="403">
        <v>446</v>
      </c>
      <c r="EJ255" s="403">
        <v>446</v>
      </c>
      <c r="EK255" s="403">
        <v>446</v>
      </c>
      <c r="EL255" s="403">
        <v>446</v>
      </c>
      <c r="EM255" s="403">
        <v>446</v>
      </c>
      <c r="EN255" s="403">
        <v>446</v>
      </c>
      <c r="EO255" s="403">
        <v>446</v>
      </c>
      <c r="EP255" s="403">
        <v>446</v>
      </c>
      <c r="EQ255" s="403">
        <v>446</v>
      </c>
      <c r="ER255" s="403">
        <v>446</v>
      </c>
      <c r="ES255" s="403">
        <v>446</v>
      </c>
      <c r="ET255" s="403">
        <v>446</v>
      </c>
      <c r="EU255" s="403">
        <v>446</v>
      </c>
      <c r="EV255" s="403">
        <v>446</v>
      </c>
      <c r="EW255" s="403">
        <v>446</v>
      </c>
      <c r="EX255" s="404">
        <v>0</v>
      </c>
      <c r="EY255" s="404">
        <v>51830.255911888562</v>
      </c>
      <c r="EZ255" s="404">
        <v>47387.662548012398</v>
      </c>
      <c r="FA255" s="404">
        <v>0</v>
      </c>
      <c r="FB255" s="404">
        <v>0</v>
      </c>
      <c r="FC255" s="404">
        <v>0</v>
      </c>
      <c r="FD255" s="404">
        <v>0</v>
      </c>
      <c r="FE255" s="404">
        <v>0</v>
      </c>
      <c r="FF255" s="404">
        <v>0</v>
      </c>
      <c r="FG255" s="404">
        <v>0</v>
      </c>
      <c r="FH255" s="404">
        <v>0</v>
      </c>
      <c r="FI255" s="404">
        <v>0</v>
      </c>
      <c r="FJ255" s="404">
        <v>0</v>
      </c>
      <c r="FK255" s="404">
        <v>0</v>
      </c>
      <c r="FL255" s="404">
        <v>0</v>
      </c>
      <c r="FM255" s="404">
        <v>0</v>
      </c>
      <c r="FN255" s="404">
        <v>0</v>
      </c>
      <c r="FO255" s="404">
        <v>0</v>
      </c>
      <c r="FP255" s="404">
        <v>0</v>
      </c>
      <c r="FQ255" s="404">
        <v>0</v>
      </c>
      <c r="FR255" s="404">
        <v>0</v>
      </c>
      <c r="FS255" s="404">
        <v>0</v>
      </c>
      <c r="FT255" s="404">
        <v>0</v>
      </c>
      <c r="FU255" s="404">
        <v>0</v>
      </c>
      <c r="FV255" s="404">
        <v>0</v>
      </c>
      <c r="FW255" s="404">
        <v>0</v>
      </c>
      <c r="FX255" s="404">
        <v>0</v>
      </c>
      <c r="FY255" s="404">
        <v>0</v>
      </c>
      <c r="FZ255" s="404">
        <v>0</v>
      </c>
      <c r="GA255" s="404">
        <v>0</v>
      </c>
      <c r="GB255" s="404">
        <v>0</v>
      </c>
      <c r="GC255" s="404">
        <v>0</v>
      </c>
      <c r="GD255" s="404">
        <v>0</v>
      </c>
      <c r="GE255" s="404">
        <v>0</v>
      </c>
      <c r="GF255" s="404">
        <v>0</v>
      </c>
      <c r="GG255" s="404">
        <v>0</v>
      </c>
      <c r="GH255" s="404">
        <v>0</v>
      </c>
      <c r="GI255" s="404">
        <v>0</v>
      </c>
      <c r="GJ255" s="404">
        <v>0</v>
      </c>
      <c r="GK255" s="404">
        <v>0</v>
      </c>
      <c r="GL255" s="404">
        <v>404.53514739229024</v>
      </c>
      <c r="GM255" s="404">
        <v>385.27156894503827</v>
      </c>
      <c r="GN255" s="404">
        <v>366.92530375717934</v>
      </c>
      <c r="GO255" s="404">
        <v>349.45267024493268</v>
      </c>
      <c r="GP255" s="404">
        <v>332.81206689993593</v>
      </c>
      <c r="GQ255" s="404">
        <v>316.96387323803418</v>
      </c>
      <c r="GR255" s="404">
        <v>301.8703554647945</v>
      </c>
      <c r="GS255" s="404">
        <v>287.4955766331376</v>
      </c>
      <c r="GT255" s="404">
        <v>273.80531107917864</v>
      </c>
      <c r="GU255" s="404">
        <v>260.76696293255105</v>
      </c>
      <c r="GV255" s="404">
        <v>248.34948850719155</v>
      </c>
      <c r="GW255" s="404">
        <v>236.52332238780141</v>
      </c>
      <c r="GX255" s="404">
        <v>225.26030703600142</v>
      </c>
      <c r="GY255" s="404">
        <v>214.53362574857269</v>
      </c>
      <c r="GZ255" s="404">
        <v>204.31773880816451</v>
      </c>
      <c r="HA255" s="404">
        <v>194.58832267444237</v>
      </c>
      <c r="HB255" s="404">
        <v>185.32221207089748</v>
      </c>
      <c r="HC255" s="404">
        <v>176.49734482942617</v>
      </c>
      <c r="HD255" s="404">
        <v>168.09270936135826</v>
      </c>
      <c r="HE255" s="404">
        <v>160.08829462986503</v>
      </c>
      <c r="HF255" s="404">
        <v>152.46504250463337</v>
      </c>
      <c r="HG255" s="404">
        <v>145.20480238536507</v>
      </c>
      <c r="HH255" s="404">
        <v>138.290287986062</v>
      </c>
      <c r="HI255" s="404">
        <v>131.70503617720189</v>
      </c>
      <c r="HJ255" s="404">
        <v>125.43336778781132</v>
      </c>
      <c r="HK255" s="404">
        <v>119.46035027410602</v>
      </c>
      <c r="HL255" s="404">
        <v>113.77176216581528</v>
      </c>
      <c r="HM255" s="404">
        <v>108.35405920553833</v>
      </c>
      <c r="HN255" s="404">
        <v>103.19434210051273</v>
      </c>
      <c r="HO255" s="404">
        <v>98.280325810012087</v>
      </c>
      <c r="HP255" s="404">
        <v>93.600310295249614</v>
      </c>
      <c r="HQ255" s="404">
        <v>89.143152662142484</v>
      </c>
      <c r="HR255" s="404">
        <v>84.898240630611895</v>
      </c>
      <c r="HS255" s="404">
        <v>80.855467267249409</v>
      </c>
      <c r="HT255" s="404">
        <v>77.005206921189924</v>
      </c>
      <c r="HU255" s="404">
        <v>73.338292305895166</v>
      </c>
      <c r="HV255" s="404">
        <v>69.845992672281113</v>
      </c>
      <c r="HW255" s="404">
        <v>66.519993021220102</v>
      </c>
      <c r="HX255" s="404">
        <v>63.35237430592391</v>
      </c>
      <c r="HY255" s="404">
        <v>60.335594577070388</v>
      </c>
      <c r="HZ255" s="404">
        <v>99217.91845990096</v>
      </c>
      <c r="IA255" s="404">
        <v>7288.5262036966851</v>
      </c>
      <c r="IB255" s="408">
        <v>7.3459777395373918E-2</v>
      </c>
      <c r="IC255" s="411"/>
    </row>
    <row r="256" spans="1:237" s="181" customFormat="1" ht="90" customHeight="1" x14ac:dyDescent="0.25">
      <c r="A256" s="233" t="s">
        <v>336</v>
      </c>
      <c r="B256" s="234" t="s">
        <v>337</v>
      </c>
      <c r="C256" s="234" t="s">
        <v>413</v>
      </c>
      <c r="D256" s="235">
        <v>6</v>
      </c>
      <c r="E256" s="234" t="s">
        <v>414</v>
      </c>
      <c r="F256" s="236" t="s">
        <v>415</v>
      </c>
      <c r="G256" s="236" t="s">
        <v>416</v>
      </c>
      <c r="H256" s="13" t="s">
        <v>77</v>
      </c>
      <c r="I256" s="236" t="s">
        <v>315</v>
      </c>
      <c r="J256" s="236">
        <v>5</v>
      </c>
      <c r="K256" s="95" t="s">
        <v>206</v>
      </c>
      <c r="L256" s="77">
        <v>890</v>
      </c>
      <c r="M256" s="237" t="s">
        <v>416</v>
      </c>
      <c r="N256" s="13" t="s">
        <v>81</v>
      </c>
      <c r="O256" s="13" t="s">
        <v>82</v>
      </c>
      <c r="P256" s="13" t="s">
        <v>83</v>
      </c>
      <c r="Q256" s="112" t="s">
        <v>100</v>
      </c>
      <c r="R256" s="13" t="s">
        <v>108</v>
      </c>
      <c r="S256" s="13" t="s">
        <v>99</v>
      </c>
      <c r="T256" s="72" t="s">
        <v>407</v>
      </c>
      <c r="U256" s="13" t="s">
        <v>100</v>
      </c>
      <c r="V256" s="196">
        <v>1</v>
      </c>
      <c r="W256" s="239">
        <v>32000</v>
      </c>
      <c r="X256" s="239">
        <v>0</v>
      </c>
      <c r="Y256" s="239">
        <v>0</v>
      </c>
      <c r="Z256" s="239">
        <v>0</v>
      </c>
      <c r="AA256" s="239">
        <v>32000</v>
      </c>
      <c r="AB256" s="239">
        <v>0</v>
      </c>
      <c r="AC256" s="239">
        <v>0</v>
      </c>
      <c r="AD256" s="239">
        <v>0</v>
      </c>
      <c r="AE256" s="239">
        <v>0</v>
      </c>
      <c r="AF256" s="239">
        <v>0</v>
      </c>
      <c r="AG256" s="239">
        <v>0</v>
      </c>
      <c r="AH256" s="239">
        <v>0</v>
      </c>
      <c r="AI256" s="14" t="s">
        <v>417</v>
      </c>
      <c r="AJ256" s="239">
        <v>37500</v>
      </c>
      <c r="AK256" s="239">
        <v>0</v>
      </c>
      <c r="AL256" s="239">
        <v>7500</v>
      </c>
      <c r="AM256" s="239">
        <v>7500</v>
      </c>
      <c r="AN256" s="239">
        <v>7500</v>
      </c>
      <c r="AO256" s="239">
        <v>7500</v>
      </c>
      <c r="AP256" s="239">
        <v>7500</v>
      </c>
      <c r="AQ256" s="239">
        <v>0</v>
      </c>
      <c r="AR256" s="239">
        <v>0</v>
      </c>
      <c r="AS256" s="239">
        <v>0</v>
      </c>
      <c r="AT256" s="239">
        <v>0</v>
      </c>
      <c r="AU256" s="236"/>
      <c r="AV256" s="230">
        <v>1</v>
      </c>
      <c r="AW256" s="230">
        <v>0</v>
      </c>
      <c r="AX256" s="230" t="s">
        <v>3598</v>
      </c>
      <c r="AY256" s="141">
        <v>9</v>
      </c>
      <c r="AZ256" s="70">
        <v>1</v>
      </c>
      <c r="BA256" s="70">
        <v>1</v>
      </c>
      <c r="BB256" s="70">
        <v>1</v>
      </c>
      <c r="BC256" s="70">
        <v>1</v>
      </c>
      <c r="BD256" s="70">
        <v>1</v>
      </c>
      <c r="BE256" s="70">
        <v>1</v>
      </c>
      <c r="BF256" s="70">
        <v>1</v>
      </c>
      <c r="BG256" s="71">
        <v>0</v>
      </c>
      <c r="BH256" s="71">
        <v>1</v>
      </c>
      <c r="BI256" s="71">
        <v>0</v>
      </c>
      <c r="BJ256" s="71">
        <v>0</v>
      </c>
      <c r="BK256" s="71">
        <v>1</v>
      </c>
      <c r="BL256" s="70">
        <v>1</v>
      </c>
      <c r="BM256" s="70">
        <v>1</v>
      </c>
      <c r="BN256" s="70">
        <v>0</v>
      </c>
      <c r="BO256" s="70">
        <v>1</v>
      </c>
      <c r="BP256" s="403">
        <v>0</v>
      </c>
      <c r="BQ256" s="403">
        <v>7500</v>
      </c>
      <c r="BR256" s="403">
        <v>39500</v>
      </c>
      <c r="BS256" s="403">
        <v>7500</v>
      </c>
      <c r="BT256" s="403">
        <v>7500</v>
      </c>
      <c r="BU256" s="403">
        <v>7500</v>
      </c>
      <c r="BV256" s="403">
        <v>0</v>
      </c>
      <c r="BW256" s="403">
        <v>0</v>
      </c>
      <c r="BX256" s="403">
        <v>0</v>
      </c>
      <c r="BY256" s="403">
        <v>0</v>
      </c>
      <c r="BZ256" s="401">
        <v>0</v>
      </c>
      <c r="CA256" s="401">
        <v>0</v>
      </c>
      <c r="CB256" s="401">
        <v>0</v>
      </c>
      <c r="CC256" s="401">
        <v>0</v>
      </c>
      <c r="CD256" s="401">
        <v>0</v>
      </c>
      <c r="CE256" s="401">
        <v>0</v>
      </c>
      <c r="CF256" s="401">
        <v>0</v>
      </c>
      <c r="CG256" s="401">
        <v>0</v>
      </c>
      <c r="CH256" s="401">
        <v>0</v>
      </c>
      <c r="CI256" s="401">
        <v>0</v>
      </c>
      <c r="CJ256" s="401">
        <v>0</v>
      </c>
      <c r="CK256" s="401">
        <v>0</v>
      </c>
      <c r="CL256" s="401">
        <v>0</v>
      </c>
      <c r="CM256" s="401">
        <v>0</v>
      </c>
      <c r="CN256" s="401">
        <v>0</v>
      </c>
      <c r="CO256" s="401">
        <v>0</v>
      </c>
      <c r="CP256" s="401">
        <v>0</v>
      </c>
      <c r="CQ256" s="401">
        <v>0</v>
      </c>
      <c r="CR256" s="401">
        <v>0</v>
      </c>
      <c r="CS256" s="401">
        <v>0</v>
      </c>
      <c r="CT256" s="401">
        <v>0</v>
      </c>
      <c r="CU256" s="401">
        <v>0</v>
      </c>
      <c r="CV256" s="401">
        <v>0</v>
      </c>
      <c r="CW256" s="401">
        <v>0</v>
      </c>
      <c r="CX256" s="401">
        <v>0</v>
      </c>
      <c r="CY256" s="401">
        <v>0</v>
      </c>
      <c r="CZ256" s="401">
        <v>0</v>
      </c>
      <c r="DA256" s="401">
        <v>0</v>
      </c>
      <c r="DB256" s="401">
        <v>0</v>
      </c>
      <c r="DC256" s="401">
        <v>0</v>
      </c>
      <c r="DD256" s="401">
        <v>0</v>
      </c>
      <c r="DE256" s="401">
        <v>0</v>
      </c>
      <c r="DF256" s="401">
        <v>0</v>
      </c>
      <c r="DG256" s="403">
        <v>890</v>
      </c>
      <c r="DH256" s="403">
        <v>890</v>
      </c>
      <c r="DI256" s="403">
        <v>890</v>
      </c>
      <c r="DJ256" s="403">
        <v>890</v>
      </c>
      <c r="DK256" s="403">
        <v>890</v>
      </c>
      <c r="DL256" s="403">
        <v>890</v>
      </c>
      <c r="DM256" s="403">
        <v>890</v>
      </c>
      <c r="DN256" s="403">
        <v>890</v>
      </c>
      <c r="DO256" s="403">
        <v>890</v>
      </c>
      <c r="DP256" s="403">
        <v>890</v>
      </c>
      <c r="DQ256" s="403">
        <v>890</v>
      </c>
      <c r="DR256" s="403">
        <v>890</v>
      </c>
      <c r="DS256" s="403">
        <v>890</v>
      </c>
      <c r="DT256" s="403">
        <v>890</v>
      </c>
      <c r="DU256" s="403">
        <v>890</v>
      </c>
      <c r="DV256" s="403">
        <v>890</v>
      </c>
      <c r="DW256" s="403">
        <v>890</v>
      </c>
      <c r="DX256" s="403">
        <v>890</v>
      </c>
      <c r="DY256" s="403">
        <v>890</v>
      </c>
      <c r="DZ256" s="403">
        <v>890</v>
      </c>
      <c r="EA256" s="403">
        <v>890</v>
      </c>
      <c r="EB256" s="403">
        <v>890</v>
      </c>
      <c r="EC256" s="403">
        <v>890</v>
      </c>
      <c r="ED256" s="403">
        <v>890</v>
      </c>
      <c r="EE256" s="403">
        <v>890</v>
      </c>
      <c r="EF256" s="403">
        <v>890</v>
      </c>
      <c r="EG256" s="403">
        <v>890</v>
      </c>
      <c r="EH256" s="403">
        <v>890</v>
      </c>
      <c r="EI256" s="403">
        <v>890</v>
      </c>
      <c r="EJ256" s="403">
        <v>890</v>
      </c>
      <c r="EK256" s="403">
        <v>890</v>
      </c>
      <c r="EL256" s="403">
        <v>890</v>
      </c>
      <c r="EM256" s="403">
        <v>890</v>
      </c>
      <c r="EN256" s="403">
        <v>890</v>
      </c>
      <c r="EO256" s="403">
        <v>890</v>
      </c>
      <c r="EP256" s="403">
        <v>890</v>
      </c>
      <c r="EQ256" s="403">
        <v>890</v>
      </c>
      <c r="ER256" s="403">
        <v>890</v>
      </c>
      <c r="ES256" s="403">
        <v>890</v>
      </c>
      <c r="ET256" s="403">
        <v>890</v>
      </c>
      <c r="EU256" s="403">
        <v>890</v>
      </c>
      <c r="EV256" s="403">
        <v>890</v>
      </c>
      <c r="EW256" s="403">
        <v>890</v>
      </c>
      <c r="EX256" s="404">
        <v>35827.664399092966</v>
      </c>
      <c r="EY256" s="404">
        <v>6478.7819889860702</v>
      </c>
      <c r="EZ256" s="404">
        <v>6170.2685609391146</v>
      </c>
      <c r="FA256" s="404">
        <v>5876.4462485134418</v>
      </c>
      <c r="FB256" s="404">
        <v>0</v>
      </c>
      <c r="FC256" s="404">
        <v>0</v>
      </c>
      <c r="FD256" s="404">
        <v>0</v>
      </c>
      <c r="FE256" s="404">
        <v>0</v>
      </c>
      <c r="FF256" s="404">
        <v>0</v>
      </c>
      <c r="FG256" s="404">
        <v>0</v>
      </c>
      <c r="FH256" s="404">
        <v>0</v>
      </c>
      <c r="FI256" s="404">
        <v>0</v>
      </c>
      <c r="FJ256" s="404">
        <v>0</v>
      </c>
      <c r="FK256" s="404">
        <v>0</v>
      </c>
      <c r="FL256" s="404">
        <v>0</v>
      </c>
      <c r="FM256" s="404">
        <v>0</v>
      </c>
      <c r="FN256" s="404">
        <v>0</v>
      </c>
      <c r="FO256" s="404">
        <v>0</v>
      </c>
      <c r="FP256" s="404">
        <v>0</v>
      </c>
      <c r="FQ256" s="404">
        <v>0</v>
      </c>
      <c r="FR256" s="404">
        <v>0</v>
      </c>
      <c r="FS256" s="404">
        <v>0</v>
      </c>
      <c r="FT256" s="404">
        <v>0</v>
      </c>
      <c r="FU256" s="404">
        <v>0</v>
      </c>
      <c r="FV256" s="404">
        <v>0</v>
      </c>
      <c r="FW256" s="404">
        <v>0</v>
      </c>
      <c r="FX256" s="404">
        <v>0</v>
      </c>
      <c r="FY256" s="404">
        <v>0</v>
      </c>
      <c r="FZ256" s="404">
        <v>0</v>
      </c>
      <c r="GA256" s="404">
        <v>0</v>
      </c>
      <c r="GB256" s="404">
        <v>0</v>
      </c>
      <c r="GC256" s="404">
        <v>0</v>
      </c>
      <c r="GD256" s="404">
        <v>0</v>
      </c>
      <c r="GE256" s="404">
        <v>0</v>
      </c>
      <c r="GF256" s="404">
        <v>0</v>
      </c>
      <c r="GG256" s="404">
        <v>0</v>
      </c>
      <c r="GH256" s="404">
        <v>0</v>
      </c>
      <c r="GI256" s="404">
        <v>0</v>
      </c>
      <c r="GJ256" s="404">
        <v>0</v>
      </c>
      <c r="GK256" s="404">
        <v>0</v>
      </c>
      <c r="GL256" s="404">
        <v>807.25623582766434</v>
      </c>
      <c r="GM256" s="404">
        <v>768.81546269301361</v>
      </c>
      <c r="GN256" s="404">
        <v>732.20520256477494</v>
      </c>
      <c r="GO256" s="404">
        <v>697.33828815692846</v>
      </c>
      <c r="GP256" s="404">
        <v>664.13170300659863</v>
      </c>
      <c r="GQ256" s="404">
        <v>632.50638381580814</v>
      </c>
      <c r="GR256" s="404">
        <v>602.38703220553157</v>
      </c>
      <c r="GS256" s="404">
        <v>573.70193543383959</v>
      </c>
      <c r="GT256" s="404">
        <v>546.38279565127584</v>
      </c>
      <c r="GU256" s="404">
        <v>520.36456728692929</v>
      </c>
      <c r="GV256" s="404">
        <v>495.58530217802797</v>
      </c>
      <c r="GW256" s="404">
        <v>471.98600207431224</v>
      </c>
      <c r="GX256" s="404">
        <v>449.51047816601181</v>
      </c>
      <c r="GY256" s="404">
        <v>428.10521730096349</v>
      </c>
      <c r="GZ256" s="404">
        <v>407.71925457234619</v>
      </c>
      <c r="HA256" s="404">
        <v>388.30405197366298</v>
      </c>
      <c r="HB256" s="404">
        <v>369.81338283205997</v>
      </c>
      <c r="HC256" s="404">
        <v>352.20322174481902</v>
      </c>
      <c r="HD256" s="404">
        <v>335.43163975697053</v>
      </c>
      <c r="HE256" s="404">
        <v>319.45870453044813</v>
      </c>
      <c r="HF256" s="404">
        <v>304.2463852670935</v>
      </c>
      <c r="HG256" s="404">
        <v>289.75846215913657</v>
      </c>
      <c r="HH256" s="404">
        <v>275.96044015155871</v>
      </c>
      <c r="HI256" s="404">
        <v>262.81946681100828</v>
      </c>
      <c r="HJ256" s="404">
        <v>250.30425410572215</v>
      </c>
      <c r="HK256" s="404">
        <v>238.38500391021157</v>
      </c>
      <c r="HL256" s="404">
        <v>227.03333705734437</v>
      </c>
      <c r="HM256" s="404">
        <v>216.22222576889936</v>
      </c>
      <c r="HN256" s="404">
        <v>205.92592930371376</v>
      </c>
      <c r="HO256" s="404">
        <v>196.1199326702035</v>
      </c>
      <c r="HP256" s="404">
        <v>186.78088825733667</v>
      </c>
      <c r="HQ256" s="404">
        <v>177.88656024508253</v>
      </c>
      <c r="HR256" s="404">
        <v>169.41577166198337</v>
      </c>
      <c r="HS256" s="404">
        <v>161.34835396379367</v>
      </c>
      <c r="HT256" s="404">
        <v>153.66509901313685</v>
      </c>
      <c r="HU256" s="404">
        <v>146.3477133458446</v>
      </c>
      <c r="HV256" s="404">
        <v>139.37877461509012</v>
      </c>
      <c r="HW256" s="404">
        <v>132.74169010960961</v>
      </c>
      <c r="HX256" s="404">
        <v>126.42065724724726</v>
      </c>
      <c r="HY256" s="404">
        <v>120.40062594975929</v>
      </c>
      <c r="HZ256" s="404">
        <v>54353.16119753159</v>
      </c>
      <c r="IA256" s="404">
        <v>3669.7468922489797</v>
      </c>
      <c r="IB256" s="408">
        <v>6.751671496920475E-2</v>
      </c>
      <c r="IC256" s="411"/>
    </row>
    <row r="257" spans="1:237" s="181" customFormat="1" ht="90" customHeight="1" x14ac:dyDescent="0.25">
      <c r="A257" s="233" t="s">
        <v>336</v>
      </c>
      <c r="B257" s="234" t="s">
        <v>337</v>
      </c>
      <c r="C257" s="234" t="s">
        <v>338</v>
      </c>
      <c r="D257" s="13" t="s">
        <v>73</v>
      </c>
      <c r="E257" s="234" t="s">
        <v>339</v>
      </c>
      <c r="F257" s="236" t="s">
        <v>340</v>
      </c>
      <c r="G257" s="236" t="s">
        <v>341</v>
      </c>
      <c r="H257" s="13" t="s">
        <v>77</v>
      </c>
      <c r="I257" s="236" t="s">
        <v>342</v>
      </c>
      <c r="J257" s="236">
        <v>5</v>
      </c>
      <c r="K257" s="95" t="s">
        <v>206</v>
      </c>
      <c r="L257" s="77">
        <v>792</v>
      </c>
      <c r="M257" s="237" t="s">
        <v>343</v>
      </c>
      <c r="N257" s="13" t="s">
        <v>81</v>
      </c>
      <c r="O257" s="13" t="s">
        <v>82</v>
      </c>
      <c r="P257" s="13" t="s">
        <v>83</v>
      </c>
      <c r="Q257" s="112" t="s">
        <v>100</v>
      </c>
      <c r="R257" s="73" t="s">
        <v>162</v>
      </c>
      <c r="S257" s="13" t="s">
        <v>99</v>
      </c>
      <c r="T257" s="72" t="s">
        <v>344</v>
      </c>
      <c r="U257" s="13" t="s">
        <v>87</v>
      </c>
      <c r="V257" s="196">
        <v>1</v>
      </c>
      <c r="W257" s="238">
        <v>7500</v>
      </c>
      <c r="X257" s="238">
        <v>0</v>
      </c>
      <c r="Y257" s="238">
        <v>7500</v>
      </c>
      <c r="Z257" s="238">
        <v>0</v>
      </c>
      <c r="AA257" s="238">
        <v>0</v>
      </c>
      <c r="AB257" s="238">
        <v>0</v>
      </c>
      <c r="AC257" s="238">
        <v>0</v>
      </c>
      <c r="AD257" s="238">
        <v>0</v>
      </c>
      <c r="AE257" s="239">
        <v>0</v>
      </c>
      <c r="AF257" s="239">
        <v>0</v>
      </c>
      <c r="AG257" s="239">
        <v>0</v>
      </c>
      <c r="AH257" s="239">
        <v>0</v>
      </c>
      <c r="AI257" s="14" t="s">
        <v>345</v>
      </c>
      <c r="AJ257" s="238">
        <v>84000</v>
      </c>
      <c r="AK257" s="238">
        <v>0</v>
      </c>
      <c r="AL257" s="238">
        <v>24000</v>
      </c>
      <c r="AM257" s="238">
        <v>30000</v>
      </c>
      <c r="AN257" s="238">
        <v>10000</v>
      </c>
      <c r="AO257" s="238">
        <v>10000</v>
      </c>
      <c r="AP257" s="238">
        <v>10000</v>
      </c>
      <c r="AQ257" s="239">
        <v>0</v>
      </c>
      <c r="AR257" s="239">
        <v>0</v>
      </c>
      <c r="AS257" s="239">
        <v>0</v>
      </c>
      <c r="AT257" s="239">
        <v>0</v>
      </c>
      <c r="AU257" s="236"/>
      <c r="AV257" s="230">
        <v>1</v>
      </c>
      <c r="AW257" s="230">
        <v>0</v>
      </c>
      <c r="AX257" s="230" t="s">
        <v>3598</v>
      </c>
      <c r="AY257" s="141">
        <v>9</v>
      </c>
      <c r="AZ257" s="70">
        <v>1</v>
      </c>
      <c r="BA257" s="70">
        <v>1</v>
      </c>
      <c r="BB257" s="70">
        <v>1</v>
      </c>
      <c r="BC257" s="70">
        <v>1</v>
      </c>
      <c r="BD257" s="70">
        <v>1</v>
      </c>
      <c r="BE257" s="70">
        <v>1</v>
      </c>
      <c r="BF257" s="70">
        <v>1</v>
      </c>
      <c r="BG257" s="71">
        <v>0</v>
      </c>
      <c r="BH257" s="71">
        <v>1</v>
      </c>
      <c r="BI257" s="71">
        <v>0</v>
      </c>
      <c r="BJ257" s="71">
        <v>0</v>
      </c>
      <c r="BK257" s="71">
        <v>1</v>
      </c>
      <c r="BL257" s="70">
        <v>1</v>
      </c>
      <c r="BM257" s="70">
        <v>1</v>
      </c>
      <c r="BN257" s="70">
        <v>1</v>
      </c>
      <c r="BO257" s="70">
        <v>0</v>
      </c>
      <c r="BP257" s="403">
        <v>7500</v>
      </c>
      <c r="BQ257" s="403">
        <v>24000</v>
      </c>
      <c r="BR257" s="403">
        <v>30000</v>
      </c>
      <c r="BS257" s="403">
        <v>10000</v>
      </c>
      <c r="BT257" s="403">
        <v>10000</v>
      </c>
      <c r="BU257" s="403">
        <v>10000</v>
      </c>
      <c r="BV257" s="403">
        <v>0</v>
      </c>
      <c r="BW257" s="403">
        <v>0</v>
      </c>
      <c r="BX257" s="403">
        <v>0</v>
      </c>
      <c r="BY257" s="403">
        <v>0</v>
      </c>
      <c r="BZ257" s="401">
        <v>0</v>
      </c>
      <c r="CA257" s="401">
        <v>0</v>
      </c>
      <c r="CB257" s="401">
        <v>0</v>
      </c>
      <c r="CC257" s="401">
        <v>0</v>
      </c>
      <c r="CD257" s="401">
        <v>0</v>
      </c>
      <c r="CE257" s="401">
        <v>0</v>
      </c>
      <c r="CF257" s="401">
        <v>0</v>
      </c>
      <c r="CG257" s="401">
        <v>0</v>
      </c>
      <c r="CH257" s="401">
        <v>0</v>
      </c>
      <c r="CI257" s="401">
        <v>0</v>
      </c>
      <c r="CJ257" s="401">
        <v>0</v>
      </c>
      <c r="CK257" s="401">
        <v>0</v>
      </c>
      <c r="CL257" s="401">
        <v>0</v>
      </c>
      <c r="CM257" s="401">
        <v>0</v>
      </c>
      <c r="CN257" s="401">
        <v>0</v>
      </c>
      <c r="CO257" s="401">
        <v>0</v>
      </c>
      <c r="CP257" s="401">
        <v>0</v>
      </c>
      <c r="CQ257" s="401">
        <v>0</v>
      </c>
      <c r="CR257" s="401">
        <v>0</v>
      </c>
      <c r="CS257" s="401">
        <v>0</v>
      </c>
      <c r="CT257" s="401">
        <v>0</v>
      </c>
      <c r="CU257" s="401">
        <v>0</v>
      </c>
      <c r="CV257" s="401">
        <v>0</v>
      </c>
      <c r="CW257" s="401">
        <v>0</v>
      </c>
      <c r="CX257" s="401">
        <v>0</v>
      </c>
      <c r="CY257" s="401">
        <v>0</v>
      </c>
      <c r="CZ257" s="401">
        <v>0</v>
      </c>
      <c r="DA257" s="401">
        <v>0</v>
      </c>
      <c r="DB257" s="401">
        <v>0</v>
      </c>
      <c r="DC257" s="401">
        <v>0</v>
      </c>
      <c r="DD257" s="401">
        <v>0</v>
      </c>
      <c r="DE257" s="401">
        <v>0</v>
      </c>
      <c r="DF257" s="401">
        <v>0</v>
      </c>
      <c r="DG257" s="403">
        <v>792</v>
      </c>
      <c r="DH257" s="403">
        <v>792</v>
      </c>
      <c r="DI257" s="403">
        <v>792</v>
      </c>
      <c r="DJ257" s="403">
        <v>792</v>
      </c>
      <c r="DK257" s="403">
        <v>792</v>
      </c>
      <c r="DL257" s="403">
        <v>792</v>
      </c>
      <c r="DM257" s="403">
        <v>792</v>
      </c>
      <c r="DN257" s="403">
        <v>792</v>
      </c>
      <c r="DO257" s="403">
        <v>792</v>
      </c>
      <c r="DP257" s="403">
        <v>792</v>
      </c>
      <c r="DQ257" s="403">
        <v>792</v>
      </c>
      <c r="DR257" s="403">
        <v>792</v>
      </c>
      <c r="DS257" s="403">
        <v>792</v>
      </c>
      <c r="DT257" s="403">
        <v>792</v>
      </c>
      <c r="DU257" s="403">
        <v>792</v>
      </c>
      <c r="DV257" s="403">
        <v>792</v>
      </c>
      <c r="DW257" s="403">
        <v>792</v>
      </c>
      <c r="DX257" s="403">
        <v>792</v>
      </c>
      <c r="DY257" s="403">
        <v>792</v>
      </c>
      <c r="DZ257" s="403">
        <v>792</v>
      </c>
      <c r="EA257" s="403">
        <v>792</v>
      </c>
      <c r="EB257" s="403">
        <v>792</v>
      </c>
      <c r="EC257" s="403">
        <v>792</v>
      </c>
      <c r="ED257" s="403">
        <v>792</v>
      </c>
      <c r="EE257" s="403">
        <v>792</v>
      </c>
      <c r="EF257" s="403">
        <v>792</v>
      </c>
      <c r="EG257" s="403">
        <v>792</v>
      </c>
      <c r="EH257" s="403">
        <v>792</v>
      </c>
      <c r="EI257" s="403">
        <v>792</v>
      </c>
      <c r="EJ257" s="403">
        <v>792</v>
      </c>
      <c r="EK257" s="403">
        <v>792</v>
      </c>
      <c r="EL257" s="403">
        <v>792</v>
      </c>
      <c r="EM257" s="403">
        <v>792</v>
      </c>
      <c r="EN257" s="403">
        <v>792</v>
      </c>
      <c r="EO257" s="403">
        <v>792</v>
      </c>
      <c r="EP257" s="403">
        <v>792</v>
      </c>
      <c r="EQ257" s="403">
        <v>792</v>
      </c>
      <c r="ER257" s="403">
        <v>792</v>
      </c>
      <c r="ES257" s="403">
        <v>792</v>
      </c>
      <c r="ET257" s="403">
        <v>792</v>
      </c>
      <c r="EU257" s="403">
        <v>792</v>
      </c>
      <c r="EV257" s="403">
        <v>792</v>
      </c>
      <c r="EW257" s="403">
        <v>792</v>
      </c>
      <c r="EX257" s="404">
        <v>27210.884353741494</v>
      </c>
      <c r="EY257" s="404">
        <v>8638.3759853147603</v>
      </c>
      <c r="EZ257" s="404">
        <v>8227.0247479188201</v>
      </c>
      <c r="FA257" s="404">
        <v>7835.2616646845891</v>
      </c>
      <c r="FB257" s="404">
        <v>0</v>
      </c>
      <c r="FC257" s="404">
        <v>0</v>
      </c>
      <c r="FD257" s="404">
        <v>0</v>
      </c>
      <c r="FE257" s="404">
        <v>0</v>
      </c>
      <c r="FF257" s="404">
        <v>0</v>
      </c>
      <c r="FG257" s="404">
        <v>0</v>
      </c>
      <c r="FH257" s="404">
        <v>0</v>
      </c>
      <c r="FI257" s="404">
        <v>0</v>
      </c>
      <c r="FJ257" s="404">
        <v>0</v>
      </c>
      <c r="FK257" s="404">
        <v>0</v>
      </c>
      <c r="FL257" s="404">
        <v>0</v>
      </c>
      <c r="FM257" s="404">
        <v>0</v>
      </c>
      <c r="FN257" s="404">
        <v>0</v>
      </c>
      <c r="FO257" s="404">
        <v>0</v>
      </c>
      <c r="FP257" s="404">
        <v>0</v>
      </c>
      <c r="FQ257" s="404">
        <v>0</v>
      </c>
      <c r="FR257" s="404">
        <v>0</v>
      </c>
      <c r="FS257" s="404">
        <v>0</v>
      </c>
      <c r="FT257" s="404">
        <v>0</v>
      </c>
      <c r="FU257" s="404">
        <v>0</v>
      </c>
      <c r="FV257" s="404">
        <v>0</v>
      </c>
      <c r="FW257" s="404">
        <v>0</v>
      </c>
      <c r="FX257" s="404">
        <v>0</v>
      </c>
      <c r="FY257" s="404">
        <v>0</v>
      </c>
      <c r="FZ257" s="404">
        <v>0</v>
      </c>
      <c r="GA257" s="404">
        <v>0</v>
      </c>
      <c r="GB257" s="404">
        <v>0</v>
      </c>
      <c r="GC257" s="404">
        <v>0</v>
      </c>
      <c r="GD257" s="404">
        <v>0</v>
      </c>
      <c r="GE257" s="404">
        <v>0</v>
      </c>
      <c r="GF257" s="404">
        <v>0</v>
      </c>
      <c r="GG257" s="404">
        <v>0</v>
      </c>
      <c r="GH257" s="404">
        <v>0</v>
      </c>
      <c r="GI257" s="404">
        <v>0</v>
      </c>
      <c r="GJ257" s="404">
        <v>0</v>
      </c>
      <c r="GK257" s="404">
        <v>0</v>
      </c>
      <c r="GL257" s="404">
        <v>718.36734693877554</v>
      </c>
      <c r="GM257" s="404">
        <v>684.15937803692896</v>
      </c>
      <c r="GN257" s="404">
        <v>651.58036003517054</v>
      </c>
      <c r="GO257" s="404">
        <v>620.55272384301952</v>
      </c>
      <c r="GP257" s="404">
        <v>591.00259413620915</v>
      </c>
      <c r="GQ257" s="404">
        <v>562.85961346305623</v>
      </c>
      <c r="GR257" s="404">
        <v>536.05677472672028</v>
      </c>
      <c r="GS257" s="404">
        <v>510.53026164449545</v>
      </c>
      <c r="GT257" s="404">
        <v>486.21929680428138</v>
      </c>
      <c r="GU257" s="404">
        <v>463.06599695645843</v>
      </c>
      <c r="GV257" s="404">
        <v>441.01523519662715</v>
      </c>
      <c r="GW257" s="404">
        <v>420.0145097110734</v>
      </c>
      <c r="GX257" s="404">
        <v>400.01381877245092</v>
      </c>
      <c r="GY257" s="404">
        <v>380.9655416880484</v>
      </c>
      <c r="GZ257" s="404">
        <v>362.82432541718896</v>
      </c>
      <c r="HA257" s="404">
        <v>345.54697658779895</v>
      </c>
      <c r="HB257" s="404">
        <v>329.09235865504667</v>
      </c>
      <c r="HC257" s="404">
        <v>313.42129395718729</v>
      </c>
      <c r="HD257" s="404">
        <v>298.49647043541648</v>
      </c>
      <c r="HE257" s="404">
        <v>284.28235279563472</v>
      </c>
      <c r="HF257" s="404">
        <v>270.74509790060455</v>
      </c>
      <c r="HG257" s="404">
        <v>257.8524741910519</v>
      </c>
      <c r="HH257" s="404">
        <v>245.57378494385898</v>
      </c>
      <c r="HI257" s="404">
        <v>233.8797951846276</v>
      </c>
      <c r="HJ257" s="404">
        <v>222.74266208059768</v>
      </c>
      <c r="HK257" s="404">
        <v>212.13586864818825</v>
      </c>
      <c r="HL257" s="404">
        <v>202.03416061732219</v>
      </c>
      <c r="HM257" s="404">
        <v>192.41348630221157</v>
      </c>
      <c r="HN257" s="404">
        <v>183.25093933543965</v>
      </c>
      <c r="HO257" s="404">
        <v>174.52470412899007</v>
      </c>
      <c r="HP257" s="404">
        <v>166.2140039323715</v>
      </c>
      <c r="HQ257" s="404">
        <v>158.29905136416335</v>
      </c>
      <c r="HR257" s="404">
        <v>150.7610012992032</v>
      </c>
      <c r="HS257" s="404">
        <v>143.58190599924112</v>
      </c>
      <c r="HT257" s="404">
        <v>136.74467238022964</v>
      </c>
      <c r="HU257" s="404">
        <v>130.23302131450441</v>
      </c>
      <c r="HV257" s="404">
        <v>124.03144887095661</v>
      </c>
      <c r="HW257" s="404">
        <v>118.12518940091103</v>
      </c>
      <c r="HX257" s="404">
        <v>112.50018038182004</v>
      </c>
      <c r="HY257" s="404">
        <v>107.1430289350667</v>
      </c>
      <c r="HZ257" s="404">
        <v>51911.546751659669</v>
      </c>
      <c r="IA257" s="404">
        <v>3265.6624029901036</v>
      </c>
      <c r="IB257" s="408">
        <v>6.2908208430250578E-2</v>
      </c>
      <c r="IC257" s="411"/>
    </row>
    <row r="258" spans="1:237" s="181" customFormat="1" ht="90" customHeight="1" x14ac:dyDescent="0.25">
      <c r="A258" s="161" t="s">
        <v>2267</v>
      </c>
      <c r="B258" s="150" t="s">
        <v>2881</v>
      </c>
      <c r="C258" s="150" t="s">
        <v>2241</v>
      </c>
      <c r="D258" s="148">
        <v>3</v>
      </c>
      <c r="E258" s="150" t="s">
        <v>2906</v>
      </c>
      <c r="F258" s="151" t="s">
        <v>2907</v>
      </c>
      <c r="G258" s="151" t="s">
        <v>2908</v>
      </c>
      <c r="H258" s="79" t="s">
        <v>77</v>
      </c>
      <c r="I258" s="151" t="s">
        <v>316</v>
      </c>
      <c r="J258" s="151">
        <v>5</v>
      </c>
      <c r="K258" s="95" t="s">
        <v>206</v>
      </c>
      <c r="L258" s="79">
        <v>126</v>
      </c>
      <c r="M258" s="79" t="s">
        <v>2909</v>
      </c>
      <c r="N258" s="79" t="s">
        <v>81</v>
      </c>
      <c r="O258" s="79" t="s">
        <v>133</v>
      </c>
      <c r="P258" s="79" t="s">
        <v>469</v>
      </c>
      <c r="Q258" s="112" t="s">
        <v>100</v>
      </c>
      <c r="R258" s="79" t="s">
        <v>108</v>
      </c>
      <c r="S258" s="79" t="s">
        <v>99</v>
      </c>
      <c r="T258" s="79" t="s">
        <v>2893</v>
      </c>
      <c r="U258" s="79" t="s">
        <v>100</v>
      </c>
      <c r="V258" s="81">
        <v>1</v>
      </c>
      <c r="W258" s="149">
        <v>10000</v>
      </c>
      <c r="X258" s="149">
        <v>0</v>
      </c>
      <c r="Y258" s="149">
        <v>0</v>
      </c>
      <c r="Z258" s="149">
        <v>0</v>
      </c>
      <c r="AA258" s="149">
        <v>10000</v>
      </c>
      <c r="AB258" s="149">
        <v>0</v>
      </c>
      <c r="AC258" s="149">
        <v>0</v>
      </c>
      <c r="AD258" s="149">
        <v>0</v>
      </c>
      <c r="AE258" s="149">
        <v>0</v>
      </c>
      <c r="AF258" s="149">
        <v>0</v>
      </c>
      <c r="AG258" s="149">
        <v>0</v>
      </c>
      <c r="AH258" s="149">
        <v>0</v>
      </c>
      <c r="AI258" s="88" t="s">
        <v>88</v>
      </c>
      <c r="AJ258" s="149">
        <v>0</v>
      </c>
      <c r="AK258" s="149">
        <v>0</v>
      </c>
      <c r="AL258" s="149">
        <v>0</v>
      </c>
      <c r="AM258" s="149">
        <v>0</v>
      </c>
      <c r="AN258" s="149">
        <v>0</v>
      </c>
      <c r="AO258" s="149">
        <v>0</v>
      </c>
      <c r="AP258" s="149">
        <v>0</v>
      </c>
      <c r="AQ258" s="149">
        <v>0</v>
      </c>
      <c r="AR258" s="149">
        <v>0</v>
      </c>
      <c r="AS258" s="149">
        <v>0</v>
      </c>
      <c r="AT258" s="149">
        <v>0</v>
      </c>
      <c r="AU258" s="151"/>
      <c r="AV258" s="230">
        <v>1</v>
      </c>
      <c r="AW258" s="230">
        <v>0</v>
      </c>
      <c r="AX258" s="230" t="s">
        <v>3619</v>
      </c>
      <c r="AY258" s="141">
        <v>9</v>
      </c>
      <c r="AZ258" s="70">
        <v>1</v>
      </c>
      <c r="BA258" s="70">
        <v>1</v>
      </c>
      <c r="BB258" s="70">
        <v>1</v>
      </c>
      <c r="BC258" s="70">
        <v>1</v>
      </c>
      <c r="BD258" s="70">
        <v>1</v>
      </c>
      <c r="BE258" s="70">
        <v>1</v>
      </c>
      <c r="BF258" s="70">
        <v>1</v>
      </c>
      <c r="BG258" s="71">
        <v>0</v>
      </c>
      <c r="BH258" s="71">
        <v>1</v>
      </c>
      <c r="BI258" s="71">
        <v>0</v>
      </c>
      <c r="BJ258" s="71">
        <v>0</v>
      </c>
      <c r="BK258" s="71">
        <v>1</v>
      </c>
      <c r="BL258" s="70">
        <v>1</v>
      </c>
      <c r="BM258" s="70">
        <v>1</v>
      </c>
      <c r="BN258" s="70">
        <v>0</v>
      </c>
      <c r="BO258" s="70">
        <v>1</v>
      </c>
      <c r="BP258" s="403">
        <v>0</v>
      </c>
      <c r="BQ258" s="403">
        <v>0</v>
      </c>
      <c r="BR258" s="403">
        <v>10000</v>
      </c>
      <c r="BS258" s="403">
        <v>0</v>
      </c>
      <c r="BT258" s="403">
        <v>0</v>
      </c>
      <c r="BU258" s="403">
        <v>0</v>
      </c>
      <c r="BV258" s="403">
        <v>0</v>
      </c>
      <c r="BW258" s="403">
        <v>0</v>
      </c>
      <c r="BX258" s="403">
        <v>0</v>
      </c>
      <c r="BY258" s="403">
        <v>0</v>
      </c>
      <c r="BZ258" s="401">
        <v>0</v>
      </c>
      <c r="CA258" s="401">
        <v>0</v>
      </c>
      <c r="CB258" s="401">
        <v>0</v>
      </c>
      <c r="CC258" s="401">
        <v>0</v>
      </c>
      <c r="CD258" s="401">
        <v>0</v>
      </c>
      <c r="CE258" s="401">
        <v>0</v>
      </c>
      <c r="CF258" s="401">
        <v>0</v>
      </c>
      <c r="CG258" s="401">
        <v>0</v>
      </c>
      <c r="CH258" s="401">
        <v>0</v>
      </c>
      <c r="CI258" s="401">
        <v>0</v>
      </c>
      <c r="CJ258" s="401">
        <v>0</v>
      </c>
      <c r="CK258" s="401">
        <v>0</v>
      </c>
      <c r="CL258" s="401">
        <v>0</v>
      </c>
      <c r="CM258" s="401">
        <v>0</v>
      </c>
      <c r="CN258" s="401">
        <v>0</v>
      </c>
      <c r="CO258" s="401">
        <v>0</v>
      </c>
      <c r="CP258" s="401">
        <v>0</v>
      </c>
      <c r="CQ258" s="401">
        <v>0</v>
      </c>
      <c r="CR258" s="401">
        <v>0</v>
      </c>
      <c r="CS258" s="401">
        <v>0</v>
      </c>
      <c r="CT258" s="401">
        <v>0</v>
      </c>
      <c r="CU258" s="401">
        <v>0</v>
      </c>
      <c r="CV258" s="401">
        <v>0</v>
      </c>
      <c r="CW258" s="401">
        <v>0</v>
      </c>
      <c r="CX258" s="401">
        <v>0</v>
      </c>
      <c r="CY258" s="401">
        <v>0</v>
      </c>
      <c r="CZ258" s="401">
        <v>0</v>
      </c>
      <c r="DA258" s="401">
        <v>0</v>
      </c>
      <c r="DB258" s="401">
        <v>0</v>
      </c>
      <c r="DC258" s="401">
        <v>0</v>
      </c>
      <c r="DD258" s="401">
        <v>0</v>
      </c>
      <c r="DE258" s="401">
        <v>0</v>
      </c>
      <c r="DF258" s="401">
        <v>0</v>
      </c>
      <c r="DG258" s="403">
        <v>126</v>
      </c>
      <c r="DH258" s="403">
        <v>126</v>
      </c>
      <c r="DI258" s="403">
        <v>126</v>
      </c>
      <c r="DJ258" s="403">
        <v>126</v>
      </c>
      <c r="DK258" s="403">
        <v>126</v>
      </c>
      <c r="DL258" s="403">
        <v>126</v>
      </c>
      <c r="DM258" s="403">
        <v>126</v>
      </c>
      <c r="DN258" s="403">
        <v>126</v>
      </c>
      <c r="DO258" s="403">
        <v>126</v>
      </c>
      <c r="DP258" s="403">
        <v>126</v>
      </c>
      <c r="DQ258" s="403">
        <v>126</v>
      </c>
      <c r="DR258" s="403">
        <v>126</v>
      </c>
      <c r="DS258" s="403">
        <v>126</v>
      </c>
      <c r="DT258" s="403">
        <v>126</v>
      </c>
      <c r="DU258" s="403">
        <v>126</v>
      </c>
      <c r="DV258" s="403">
        <v>126</v>
      </c>
      <c r="DW258" s="403">
        <v>126</v>
      </c>
      <c r="DX258" s="403">
        <v>126</v>
      </c>
      <c r="DY258" s="403">
        <v>126</v>
      </c>
      <c r="DZ258" s="403">
        <v>126</v>
      </c>
      <c r="EA258" s="403">
        <v>126</v>
      </c>
      <c r="EB258" s="403">
        <v>126</v>
      </c>
      <c r="EC258" s="403">
        <v>126</v>
      </c>
      <c r="ED258" s="403">
        <v>126</v>
      </c>
      <c r="EE258" s="403">
        <v>126</v>
      </c>
      <c r="EF258" s="403">
        <v>126</v>
      </c>
      <c r="EG258" s="403">
        <v>126</v>
      </c>
      <c r="EH258" s="403">
        <v>126</v>
      </c>
      <c r="EI258" s="403">
        <v>126</v>
      </c>
      <c r="EJ258" s="403">
        <v>126</v>
      </c>
      <c r="EK258" s="403">
        <v>126</v>
      </c>
      <c r="EL258" s="403">
        <v>126</v>
      </c>
      <c r="EM258" s="403">
        <v>126</v>
      </c>
      <c r="EN258" s="403">
        <v>126</v>
      </c>
      <c r="EO258" s="403">
        <v>126</v>
      </c>
      <c r="EP258" s="403">
        <v>126</v>
      </c>
      <c r="EQ258" s="403">
        <v>126</v>
      </c>
      <c r="ER258" s="403">
        <v>126</v>
      </c>
      <c r="ES258" s="403">
        <v>126</v>
      </c>
      <c r="ET258" s="403">
        <v>126</v>
      </c>
      <c r="EU258" s="403">
        <v>126</v>
      </c>
      <c r="EV258" s="403">
        <v>126</v>
      </c>
      <c r="EW258" s="403">
        <v>126</v>
      </c>
      <c r="EX258" s="404">
        <v>9070.2947845804993</v>
      </c>
      <c r="EY258" s="404">
        <v>0</v>
      </c>
      <c r="EZ258" s="404">
        <v>0</v>
      </c>
      <c r="FA258" s="404">
        <v>0</v>
      </c>
      <c r="FB258" s="404">
        <v>0</v>
      </c>
      <c r="FC258" s="404">
        <v>0</v>
      </c>
      <c r="FD258" s="404">
        <v>0</v>
      </c>
      <c r="FE258" s="404">
        <v>0</v>
      </c>
      <c r="FF258" s="404">
        <v>0</v>
      </c>
      <c r="FG258" s="404">
        <v>0</v>
      </c>
      <c r="FH258" s="404">
        <v>0</v>
      </c>
      <c r="FI258" s="404">
        <v>0</v>
      </c>
      <c r="FJ258" s="404">
        <v>0</v>
      </c>
      <c r="FK258" s="404">
        <v>0</v>
      </c>
      <c r="FL258" s="404">
        <v>0</v>
      </c>
      <c r="FM258" s="404">
        <v>0</v>
      </c>
      <c r="FN258" s="404">
        <v>0</v>
      </c>
      <c r="FO258" s="404">
        <v>0</v>
      </c>
      <c r="FP258" s="404">
        <v>0</v>
      </c>
      <c r="FQ258" s="404">
        <v>0</v>
      </c>
      <c r="FR258" s="404">
        <v>0</v>
      </c>
      <c r="FS258" s="404">
        <v>0</v>
      </c>
      <c r="FT258" s="404">
        <v>0</v>
      </c>
      <c r="FU258" s="404">
        <v>0</v>
      </c>
      <c r="FV258" s="404">
        <v>0</v>
      </c>
      <c r="FW258" s="404">
        <v>0</v>
      </c>
      <c r="FX258" s="404">
        <v>0</v>
      </c>
      <c r="FY258" s="404">
        <v>0</v>
      </c>
      <c r="FZ258" s="404">
        <v>0</v>
      </c>
      <c r="GA258" s="404">
        <v>0</v>
      </c>
      <c r="GB258" s="404">
        <v>0</v>
      </c>
      <c r="GC258" s="404">
        <v>0</v>
      </c>
      <c r="GD258" s="404">
        <v>0</v>
      </c>
      <c r="GE258" s="404">
        <v>0</v>
      </c>
      <c r="GF258" s="404">
        <v>0</v>
      </c>
      <c r="GG258" s="404">
        <v>0</v>
      </c>
      <c r="GH258" s="404">
        <v>0</v>
      </c>
      <c r="GI258" s="404">
        <v>0</v>
      </c>
      <c r="GJ258" s="404">
        <v>0</v>
      </c>
      <c r="GK258" s="404">
        <v>0</v>
      </c>
      <c r="GL258" s="404">
        <v>114.28571428571428</v>
      </c>
      <c r="GM258" s="404">
        <v>108.84353741496598</v>
      </c>
      <c r="GN258" s="404">
        <v>103.66051182377713</v>
      </c>
      <c r="GO258" s="404">
        <v>98.724296975025823</v>
      </c>
      <c r="GP258" s="404">
        <v>94.023139976215091</v>
      </c>
      <c r="GQ258" s="404">
        <v>89.545847596395305</v>
      </c>
      <c r="GR258" s="404">
        <v>85.28175961561459</v>
      </c>
      <c r="GS258" s="404">
        <v>81.220723443442452</v>
      </c>
      <c r="GT258" s="404">
        <v>77.353069946135676</v>
      </c>
      <c r="GU258" s="404">
        <v>73.669590424891112</v>
      </c>
      <c r="GV258" s="404">
        <v>70.161514690372499</v>
      </c>
      <c r="GW258" s="404">
        <v>66.820490181307136</v>
      </c>
      <c r="GX258" s="404">
        <v>63.638562077435374</v>
      </c>
      <c r="GY258" s="404">
        <v>60.60815435946224</v>
      </c>
      <c r="GZ258" s="404">
        <v>57.72205177091643</v>
      </c>
      <c r="HA258" s="404">
        <v>54.973382638968019</v>
      </c>
      <c r="HB258" s="404">
        <v>52.355602513302877</v>
      </c>
      <c r="HC258" s="404">
        <v>49.862478584097978</v>
      </c>
      <c r="HD258" s="404">
        <v>47.488074841998078</v>
      </c>
      <c r="HE258" s="404">
        <v>45.226737944760075</v>
      </c>
      <c r="HF258" s="404">
        <v>43.073083756914357</v>
      </c>
      <c r="HG258" s="404">
        <v>41.021984530394619</v>
      </c>
      <c r="HH258" s="404">
        <v>39.068556695613928</v>
      </c>
      <c r="HI258" s="404">
        <v>37.208149233918022</v>
      </c>
      <c r="HJ258" s="404">
        <v>35.436332603731451</v>
      </c>
      <c r="HK258" s="404">
        <v>33.748888194029952</v>
      </c>
      <c r="HL258" s="404">
        <v>32.141798280028532</v>
      </c>
      <c r="HM258" s="404">
        <v>30.611236457170023</v>
      </c>
      <c r="HN258" s="404">
        <v>29.153558530638126</v>
      </c>
      <c r="HO258" s="404">
        <v>27.765293838702966</v>
      </c>
      <c r="HP258" s="404">
        <v>26.443136989240923</v>
      </c>
      <c r="HQ258" s="404">
        <v>25.183939989753259</v>
      </c>
      <c r="HR258" s="404">
        <v>23.984704752145962</v>
      </c>
      <c r="HS258" s="404">
        <v>22.842575954424721</v>
      </c>
      <c r="HT258" s="404">
        <v>21.754834242309261</v>
      </c>
      <c r="HU258" s="404">
        <v>20.718889754580246</v>
      </c>
      <c r="HV258" s="404">
        <v>19.732275956743095</v>
      </c>
      <c r="HW258" s="404">
        <v>18.792643768326755</v>
      </c>
      <c r="HX258" s="404">
        <v>17.897755969835007</v>
      </c>
      <c r="HY258" s="404">
        <v>17.045481876033339</v>
      </c>
      <c r="HZ258" s="404">
        <v>9070.2947845804993</v>
      </c>
      <c r="IA258" s="404">
        <v>519.53720047569834</v>
      </c>
      <c r="IB258" s="408">
        <v>5.7278976352445742E-2</v>
      </c>
      <c r="IC258" s="411"/>
    </row>
    <row r="259" spans="1:237" s="181" customFormat="1" ht="90" customHeight="1" x14ac:dyDescent="0.25">
      <c r="A259" s="161" t="s">
        <v>2267</v>
      </c>
      <c r="B259" s="161" t="s">
        <v>2745</v>
      </c>
      <c r="C259" s="161" t="s">
        <v>2988</v>
      </c>
      <c r="D259" s="148">
        <v>8</v>
      </c>
      <c r="E259" s="161" t="s">
        <v>2989</v>
      </c>
      <c r="F259" s="161" t="s">
        <v>2990</v>
      </c>
      <c r="G259" s="161" t="s">
        <v>2991</v>
      </c>
      <c r="H259" s="79" t="s">
        <v>77</v>
      </c>
      <c r="I259" s="151" t="s">
        <v>316</v>
      </c>
      <c r="J259" s="151">
        <v>5</v>
      </c>
      <c r="K259" s="95" t="s">
        <v>206</v>
      </c>
      <c r="L259" s="159">
        <v>1040</v>
      </c>
      <c r="M259" s="79" t="s">
        <v>2992</v>
      </c>
      <c r="N259" s="79" t="s">
        <v>81</v>
      </c>
      <c r="O259" s="73" t="s">
        <v>106</v>
      </c>
      <c r="P259" s="79" t="s">
        <v>469</v>
      </c>
      <c r="Q259" s="112" t="s">
        <v>100</v>
      </c>
      <c r="R259" s="79" t="s">
        <v>108</v>
      </c>
      <c r="S259" s="79" t="s">
        <v>99</v>
      </c>
      <c r="T259" s="79" t="s">
        <v>2489</v>
      </c>
      <c r="U259" s="79" t="s">
        <v>100</v>
      </c>
      <c r="V259" s="81">
        <v>1</v>
      </c>
      <c r="W259" s="149">
        <v>50000</v>
      </c>
      <c r="X259" s="162">
        <v>0</v>
      </c>
      <c r="Y259" s="162">
        <v>0</v>
      </c>
      <c r="Z259" s="162">
        <v>0</v>
      </c>
      <c r="AA259" s="162">
        <v>0</v>
      </c>
      <c r="AB259" s="162">
        <v>20000</v>
      </c>
      <c r="AC259" s="162">
        <v>20000</v>
      </c>
      <c r="AD259" s="162">
        <v>10000</v>
      </c>
      <c r="AE259" s="149">
        <v>0</v>
      </c>
      <c r="AF259" s="149">
        <v>0</v>
      </c>
      <c r="AG259" s="149">
        <v>0</v>
      </c>
      <c r="AH259" s="149">
        <v>0</v>
      </c>
      <c r="AI259" s="88" t="s">
        <v>2993</v>
      </c>
      <c r="AJ259" s="149">
        <v>51440</v>
      </c>
      <c r="AK259" s="162">
        <v>0</v>
      </c>
      <c r="AL259" s="162">
        <v>0</v>
      </c>
      <c r="AM259" s="162">
        <v>0</v>
      </c>
      <c r="AN259" s="162">
        <v>10000</v>
      </c>
      <c r="AO259" s="162">
        <v>20440</v>
      </c>
      <c r="AP259" s="162">
        <v>6000</v>
      </c>
      <c r="AQ259" s="149">
        <v>10000</v>
      </c>
      <c r="AR259" s="149">
        <v>5000</v>
      </c>
      <c r="AS259" s="149">
        <v>0</v>
      </c>
      <c r="AT259" s="149">
        <v>0</v>
      </c>
      <c r="AU259" s="151"/>
      <c r="AV259" s="230">
        <v>1</v>
      </c>
      <c r="AW259" s="230">
        <v>0</v>
      </c>
      <c r="AX259" s="230" t="s">
        <v>3619</v>
      </c>
      <c r="AY259" s="141">
        <v>9</v>
      </c>
      <c r="AZ259" s="70">
        <v>1</v>
      </c>
      <c r="BA259" s="70">
        <v>1</v>
      </c>
      <c r="BB259" s="70">
        <v>1</v>
      </c>
      <c r="BC259" s="70">
        <v>1</v>
      </c>
      <c r="BD259" s="70">
        <v>1</v>
      </c>
      <c r="BE259" s="70">
        <v>1</v>
      </c>
      <c r="BF259" s="70">
        <v>1</v>
      </c>
      <c r="BG259" s="71">
        <v>0</v>
      </c>
      <c r="BH259" s="71">
        <v>1</v>
      </c>
      <c r="BI259" s="71">
        <v>0</v>
      </c>
      <c r="BJ259" s="71">
        <v>0</v>
      </c>
      <c r="BK259" s="71">
        <v>1</v>
      </c>
      <c r="BL259" s="70">
        <v>1</v>
      </c>
      <c r="BM259" s="70">
        <v>1</v>
      </c>
      <c r="BN259" s="70">
        <v>0</v>
      </c>
      <c r="BO259" s="70">
        <v>1</v>
      </c>
      <c r="BP259" s="403">
        <v>0</v>
      </c>
      <c r="BQ259" s="403">
        <v>0</v>
      </c>
      <c r="BR259" s="403">
        <v>0</v>
      </c>
      <c r="BS259" s="403">
        <v>30000</v>
      </c>
      <c r="BT259" s="403">
        <v>40440</v>
      </c>
      <c r="BU259" s="403">
        <v>16000</v>
      </c>
      <c r="BV259" s="403">
        <v>10000</v>
      </c>
      <c r="BW259" s="403">
        <v>5000</v>
      </c>
      <c r="BX259" s="403">
        <v>0</v>
      </c>
      <c r="BY259" s="403">
        <v>0</v>
      </c>
      <c r="BZ259" s="401">
        <v>0</v>
      </c>
      <c r="CA259" s="401">
        <v>0</v>
      </c>
      <c r="CB259" s="401">
        <v>0</v>
      </c>
      <c r="CC259" s="401">
        <v>0</v>
      </c>
      <c r="CD259" s="401">
        <v>0</v>
      </c>
      <c r="CE259" s="401">
        <v>0</v>
      </c>
      <c r="CF259" s="401">
        <v>0</v>
      </c>
      <c r="CG259" s="401">
        <v>0</v>
      </c>
      <c r="CH259" s="401">
        <v>0</v>
      </c>
      <c r="CI259" s="401">
        <v>0</v>
      </c>
      <c r="CJ259" s="401">
        <v>0</v>
      </c>
      <c r="CK259" s="401">
        <v>0</v>
      </c>
      <c r="CL259" s="401">
        <v>0</v>
      </c>
      <c r="CM259" s="401">
        <v>0</v>
      </c>
      <c r="CN259" s="401">
        <v>0</v>
      </c>
      <c r="CO259" s="401">
        <v>0</v>
      </c>
      <c r="CP259" s="401">
        <v>0</v>
      </c>
      <c r="CQ259" s="401">
        <v>0</v>
      </c>
      <c r="CR259" s="401">
        <v>0</v>
      </c>
      <c r="CS259" s="401">
        <v>0</v>
      </c>
      <c r="CT259" s="401">
        <v>0</v>
      </c>
      <c r="CU259" s="401">
        <v>0</v>
      </c>
      <c r="CV259" s="401">
        <v>0</v>
      </c>
      <c r="CW259" s="401">
        <v>0</v>
      </c>
      <c r="CX259" s="401">
        <v>0</v>
      </c>
      <c r="CY259" s="401">
        <v>0</v>
      </c>
      <c r="CZ259" s="401">
        <v>0</v>
      </c>
      <c r="DA259" s="401">
        <v>0</v>
      </c>
      <c r="DB259" s="401">
        <v>0</v>
      </c>
      <c r="DC259" s="401">
        <v>0</v>
      </c>
      <c r="DD259" s="401">
        <v>0</v>
      </c>
      <c r="DE259" s="401">
        <v>0</v>
      </c>
      <c r="DF259" s="401">
        <v>0</v>
      </c>
      <c r="DG259" s="403">
        <v>1040</v>
      </c>
      <c r="DH259" s="403">
        <v>1040</v>
      </c>
      <c r="DI259" s="403">
        <v>1040</v>
      </c>
      <c r="DJ259" s="403">
        <v>1040</v>
      </c>
      <c r="DK259" s="403">
        <v>1040</v>
      </c>
      <c r="DL259" s="403">
        <v>1040</v>
      </c>
      <c r="DM259" s="403">
        <v>1040</v>
      </c>
      <c r="DN259" s="403">
        <v>1040</v>
      </c>
      <c r="DO259" s="403">
        <v>1040</v>
      </c>
      <c r="DP259" s="403">
        <v>1040</v>
      </c>
      <c r="DQ259" s="403">
        <v>1040</v>
      </c>
      <c r="DR259" s="403">
        <v>1040</v>
      </c>
      <c r="DS259" s="403">
        <v>1040</v>
      </c>
      <c r="DT259" s="403">
        <v>1040</v>
      </c>
      <c r="DU259" s="403">
        <v>1040</v>
      </c>
      <c r="DV259" s="403">
        <v>1040</v>
      </c>
      <c r="DW259" s="403">
        <v>1040</v>
      </c>
      <c r="DX259" s="403">
        <v>1040</v>
      </c>
      <c r="DY259" s="403">
        <v>1040</v>
      </c>
      <c r="DZ259" s="403">
        <v>1040</v>
      </c>
      <c r="EA259" s="403">
        <v>1040</v>
      </c>
      <c r="EB259" s="403">
        <v>1040</v>
      </c>
      <c r="EC259" s="403">
        <v>1040</v>
      </c>
      <c r="ED259" s="403">
        <v>1040</v>
      </c>
      <c r="EE259" s="403">
        <v>1040</v>
      </c>
      <c r="EF259" s="403">
        <v>1040</v>
      </c>
      <c r="EG259" s="403">
        <v>1040</v>
      </c>
      <c r="EH259" s="403">
        <v>1040</v>
      </c>
      <c r="EI259" s="403">
        <v>1040</v>
      </c>
      <c r="EJ259" s="403">
        <v>1040</v>
      </c>
      <c r="EK259" s="403">
        <v>1040</v>
      </c>
      <c r="EL259" s="403">
        <v>1040</v>
      </c>
      <c r="EM259" s="403">
        <v>1040</v>
      </c>
      <c r="EN259" s="403">
        <v>1040</v>
      </c>
      <c r="EO259" s="403">
        <v>1040</v>
      </c>
      <c r="EP259" s="403">
        <v>1040</v>
      </c>
      <c r="EQ259" s="403">
        <v>1040</v>
      </c>
      <c r="ER259" s="403">
        <v>1040</v>
      </c>
      <c r="ES259" s="403">
        <v>1040</v>
      </c>
      <c r="ET259" s="403">
        <v>1040</v>
      </c>
      <c r="EU259" s="403">
        <v>1040</v>
      </c>
      <c r="EV259" s="403">
        <v>1040</v>
      </c>
      <c r="EW259" s="403">
        <v>1040</v>
      </c>
      <c r="EX259" s="404">
        <v>0</v>
      </c>
      <c r="EY259" s="404">
        <v>25915.127955944281</v>
      </c>
      <c r="EZ259" s="404">
        <v>33270.088080583708</v>
      </c>
      <c r="FA259" s="404">
        <v>12536.418663495344</v>
      </c>
      <c r="FB259" s="404">
        <v>7462.153966366277</v>
      </c>
      <c r="FC259" s="404">
        <v>3553.4066506506074</v>
      </c>
      <c r="FD259" s="404">
        <v>0</v>
      </c>
      <c r="FE259" s="404">
        <v>0</v>
      </c>
      <c r="FF259" s="404">
        <v>0</v>
      </c>
      <c r="FG259" s="404">
        <v>0</v>
      </c>
      <c r="FH259" s="404">
        <v>0</v>
      </c>
      <c r="FI259" s="404">
        <v>0</v>
      </c>
      <c r="FJ259" s="404">
        <v>0</v>
      </c>
      <c r="FK259" s="404">
        <v>0</v>
      </c>
      <c r="FL259" s="404">
        <v>0</v>
      </c>
      <c r="FM259" s="404">
        <v>0</v>
      </c>
      <c r="FN259" s="404">
        <v>0</v>
      </c>
      <c r="FO259" s="404">
        <v>0</v>
      </c>
      <c r="FP259" s="404">
        <v>0</v>
      </c>
      <c r="FQ259" s="404">
        <v>0</v>
      </c>
      <c r="FR259" s="404">
        <v>0</v>
      </c>
      <c r="FS259" s="404">
        <v>0</v>
      </c>
      <c r="FT259" s="404">
        <v>0</v>
      </c>
      <c r="FU259" s="404">
        <v>0</v>
      </c>
      <c r="FV259" s="404">
        <v>0</v>
      </c>
      <c r="FW259" s="404">
        <v>0</v>
      </c>
      <c r="FX259" s="404">
        <v>0</v>
      </c>
      <c r="FY259" s="404">
        <v>0</v>
      </c>
      <c r="FZ259" s="404">
        <v>0</v>
      </c>
      <c r="GA259" s="404">
        <v>0</v>
      </c>
      <c r="GB259" s="404">
        <v>0</v>
      </c>
      <c r="GC259" s="404">
        <v>0</v>
      </c>
      <c r="GD259" s="404">
        <v>0</v>
      </c>
      <c r="GE259" s="404">
        <v>0</v>
      </c>
      <c r="GF259" s="404">
        <v>0</v>
      </c>
      <c r="GG259" s="404">
        <v>0</v>
      </c>
      <c r="GH259" s="404">
        <v>0</v>
      </c>
      <c r="GI259" s="404">
        <v>0</v>
      </c>
      <c r="GJ259" s="404">
        <v>0</v>
      </c>
      <c r="GK259" s="404">
        <v>0</v>
      </c>
      <c r="GL259" s="404">
        <v>943.31065759637181</v>
      </c>
      <c r="GM259" s="404">
        <v>898.39110247273504</v>
      </c>
      <c r="GN259" s="404">
        <v>855.61057378355724</v>
      </c>
      <c r="GO259" s="404">
        <v>814.86721312719726</v>
      </c>
      <c r="GP259" s="404">
        <v>776.06401250209274</v>
      </c>
      <c r="GQ259" s="404">
        <v>739.10858333532633</v>
      </c>
      <c r="GR259" s="404">
        <v>703.91293650983471</v>
      </c>
      <c r="GS259" s="404">
        <v>670.39327286650916</v>
      </c>
      <c r="GT259" s="404">
        <v>638.46978368238968</v>
      </c>
      <c r="GU259" s="404">
        <v>608.06646064989491</v>
      </c>
      <c r="GV259" s="404">
        <v>579.11091490466185</v>
      </c>
      <c r="GW259" s="404">
        <v>551.53420467110641</v>
      </c>
      <c r="GX259" s="404">
        <v>525.27067111533961</v>
      </c>
      <c r="GY259" s="404">
        <v>500.25778201460901</v>
      </c>
      <c r="GZ259" s="404">
        <v>476.43598287105624</v>
      </c>
      <c r="HA259" s="404">
        <v>453.74855511529159</v>
      </c>
      <c r="HB259" s="404">
        <v>432.14148106218249</v>
      </c>
      <c r="HC259" s="404">
        <v>411.56331529731665</v>
      </c>
      <c r="HD259" s="404">
        <v>391.96506218792064</v>
      </c>
      <c r="HE259" s="404">
        <v>373.30005922659109</v>
      </c>
      <c r="HF259" s="404">
        <v>355.52386593008674</v>
      </c>
      <c r="HG259" s="404">
        <v>338.59415802865396</v>
      </c>
      <c r="HH259" s="404">
        <v>322.47062669395621</v>
      </c>
      <c r="HI259" s="404">
        <v>307.11488256567259</v>
      </c>
      <c r="HJ259" s="404">
        <v>292.49036434825962</v>
      </c>
      <c r="HK259" s="404">
        <v>278.56225176024719</v>
      </c>
      <c r="HL259" s="404">
        <v>265.29738262880693</v>
      </c>
      <c r="HM259" s="404">
        <v>252.664173932197</v>
      </c>
      <c r="HN259" s="404">
        <v>240.63254660209248</v>
      </c>
      <c r="HO259" s="404">
        <v>229.17385390675463</v>
      </c>
      <c r="HP259" s="404">
        <v>218.26081324452824</v>
      </c>
      <c r="HQ259" s="404">
        <v>207.86744118526499</v>
      </c>
      <c r="HR259" s="404">
        <v>197.96899160501428</v>
      </c>
      <c r="HS259" s="404">
        <v>188.54189676668025</v>
      </c>
      <c r="HT259" s="404">
        <v>179.56371120636217</v>
      </c>
      <c r="HU259" s="404">
        <v>171.01305829177346</v>
      </c>
      <c r="HV259" s="404">
        <v>162.86957932549856</v>
      </c>
      <c r="HW259" s="404">
        <v>155.11388507190338</v>
      </c>
      <c r="HX259" s="404">
        <v>147.72750959228895</v>
      </c>
      <c r="HY259" s="404">
        <v>140.69286627837042</v>
      </c>
      <c r="HZ259" s="404">
        <v>79183.788666389621</v>
      </c>
      <c r="IA259" s="404">
        <v>4288.2435594819544</v>
      </c>
      <c r="IB259" s="408">
        <v>5.4155574413707538E-2</v>
      </c>
      <c r="IC259" s="411"/>
    </row>
    <row r="260" spans="1:237" s="181" customFormat="1" ht="90" customHeight="1" x14ac:dyDescent="0.25">
      <c r="A260" s="161" t="s">
        <v>2267</v>
      </c>
      <c r="B260" s="150" t="s">
        <v>2788</v>
      </c>
      <c r="C260" s="150" t="s">
        <v>2217</v>
      </c>
      <c r="D260" s="148">
        <v>8</v>
      </c>
      <c r="E260" s="150" t="s">
        <v>2810</v>
      </c>
      <c r="F260" s="151" t="s">
        <v>2811</v>
      </c>
      <c r="G260" s="151" t="s">
        <v>2812</v>
      </c>
      <c r="H260" s="79" t="s">
        <v>77</v>
      </c>
      <c r="I260" s="151" t="s">
        <v>2813</v>
      </c>
      <c r="J260" s="151">
        <v>5</v>
      </c>
      <c r="K260" s="95" t="s">
        <v>206</v>
      </c>
      <c r="L260" s="79">
        <v>100</v>
      </c>
      <c r="M260" s="79" t="s">
        <v>2814</v>
      </c>
      <c r="N260" s="79" t="s">
        <v>81</v>
      </c>
      <c r="O260" s="79" t="s">
        <v>133</v>
      </c>
      <c r="P260" s="79" t="s">
        <v>469</v>
      </c>
      <c r="Q260" s="112" t="s">
        <v>100</v>
      </c>
      <c r="R260" s="79" t="s">
        <v>108</v>
      </c>
      <c r="S260" s="79" t="s">
        <v>99</v>
      </c>
      <c r="T260" s="79" t="s">
        <v>1126</v>
      </c>
      <c r="U260" s="79" t="s">
        <v>100</v>
      </c>
      <c r="V260" s="81">
        <v>1</v>
      </c>
      <c r="W260" s="149">
        <v>0</v>
      </c>
      <c r="X260" s="149">
        <v>0</v>
      </c>
      <c r="Y260" s="149">
        <v>0</v>
      </c>
      <c r="Z260" s="149">
        <v>0</v>
      </c>
      <c r="AA260" s="149">
        <v>0</v>
      </c>
      <c r="AB260" s="149">
        <v>0</v>
      </c>
      <c r="AC260" s="149">
        <v>0</v>
      </c>
      <c r="AD260" s="149">
        <v>0</v>
      </c>
      <c r="AE260" s="149">
        <v>0</v>
      </c>
      <c r="AF260" s="149">
        <v>0</v>
      </c>
      <c r="AG260" s="149">
        <v>0</v>
      </c>
      <c r="AH260" s="149">
        <v>0</v>
      </c>
      <c r="AI260" s="88" t="s">
        <v>88</v>
      </c>
      <c r="AJ260" s="149">
        <v>10000</v>
      </c>
      <c r="AK260" s="149">
        <v>0</v>
      </c>
      <c r="AL260" s="149">
        <v>0</v>
      </c>
      <c r="AM260" s="149">
        <v>2000</v>
      </c>
      <c r="AN260" s="149">
        <v>3000</v>
      </c>
      <c r="AO260" s="149">
        <v>5000</v>
      </c>
      <c r="AP260" s="149">
        <v>0</v>
      </c>
      <c r="AQ260" s="149">
        <v>0</v>
      </c>
      <c r="AR260" s="149">
        <v>0</v>
      </c>
      <c r="AS260" s="149">
        <v>0</v>
      </c>
      <c r="AT260" s="149">
        <v>0</v>
      </c>
      <c r="AU260" s="151"/>
      <c r="AV260" s="230">
        <v>1</v>
      </c>
      <c r="AW260" s="230">
        <v>0</v>
      </c>
      <c r="AX260" s="230" t="s">
        <v>3619</v>
      </c>
      <c r="AY260" s="141">
        <v>8</v>
      </c>
      <c r="AZ260" s="70">
        <v>1</v>
      </c>
      <c r="BA260" s="70">
        <v>1</v>
      </c>
      <c r="BB260" s="70">
        <v>0</v>
      </c>
      <c r="BC260" s="70">
        <v>1</v>
      </c>
      <c r="BD260" s="70">
        <v>1</v>
      </c>
      <c r="BE260" s="70">
        <v>1</v>
      </c>
      <c r="BF260" s="70">
        <v>1</v>
      </c>
      <c r="BG260" s="71">
        <v>0</v>
      </c>
      <c r="BH260" s="71">
        <v>1</v>
      </c>
      <c r="BI260" s="71">
        <v>0</v>
      </c>
      <c r="BJ260" s="71">
        <v>0</v>
      </c>
      <c r="BK260" s="71">
        <v>1</v>
      </c>
      <c r="BL260" s="70">
        <v>1</v>
      </c>
      <c r="BM260" s="70">
        <v>1</v>
      </c>
      <c r="BN260" s="70">
        <v>0</v>
      </c>
      <c r="BO260" s="70">
        <v>1</v>
      </c>
      <c r="BP260" s="403">
        <v>0</v>
      </c>
      <c r="BQ260" s="403">
        <v>0</v>
      </c>
      <c r="BR260" s="403">
        <v>2000</v>
      </c>
      <c r="BS260" s="403">
        <v>3000</v>
      </c>
      <c r="BT260" s="403">
        <v>5000</v>
      </c>
      <c r="BU260" s="403">
        <v>0</v>
      </c>
      <c r="BV260" s="403">
        <v>0</v>
      </c>
      <c r="BW260" s="403">
        <v>0</v>
      </c>
      <c r="BX260" s="403">
        <v>0</v>
      </c>
      <c r="BY260" s="403">
        <v>0</v>
      </c>
      <c r="BZ260" s="401">
        <v>0</v>
      </c>
      <c r="CA260" s="401">
        <v>0</v>
      </c>
      <c r="CB260" s="401">
        <v>0</v>
      </c>
      <c r="CC260" s="401">
        <v>0</v>
      </c>
      <c r="CD260" s="401">
        <v>0</v>
      </c>
      <c r="CE260" s="401">
        <v>0</v>
      </c>
      <c r="CF260" s="401">
        <v>0</v>
      </c>
      <c r="CG260" s="401">
        <v>0</v>
      </c>
      <c r="CH260" s="401">
        <v>0</v>
      </c>
      <c r="CI260" s="401">
        <v>0</v>
      </c>
      <c r="CJ260" s="401">
        <v>0</v>
      </c>
      <c r="CK260" s="401">
        <v>0</v>
      </c>
      <c r="CL260" s="401">
        <v>0</v>
      </c>
      <c r="CM260" s="401">
        <v>0</v>
      </c>
      <c r="CN260" s="401">
        <v>0</v>
      </c>
      <c r="CO260" s="401">
        <v>0</v>
      </c>
      <c r="CP260" s="401">
        <v>0</v>
      </c>
      <c r="CQ260" s="401">
        <v>0</v>
      </c>
      <c r="CR260" s="401">
        <v>0</v>
      </c>
      <c r="CS260" s="401">
        <v>0</v>
      </c>
      <c r="CT260" s="401">
        <v>0</v>
      </c>
      <c r="CU260" s="401">
        <v>0</v>
      </c>
      <c r="CV260" s="401">
        <v>0</v>
      </c>
      <c r="CW260" s="401">
        <v>0</v>
      </c>
      <c r="CX260" s="401">
        <v>0</v>
      </c>
      <c r="CY260" s="401">
        <v>0</v>
      </c>
      <c r="CZ260" s="401">
        <v>0</v>
      </c>
      <c r="DA260" s="401">
        <v>0</v>
      </c>
      <c r="DB260" s="401">
        <v>0</v>
      </c>
      <c r="DC260" s="401">
        <v>0</v>
      </c>
      <c r="DD260" s="401">
        <v>0</v>
      </c>
      <c r="DE260" s="401">
        <v>0</v>
      </c>
      <c r="DF260" s="401">
        <v>0</v>
      </c>
      <c r="DG260" s="403">
        <v>100</v>
      </c>
      <c r="DH260" s="403">
        <v>100</v>
      </c>
      <c r="DI260" s="403">
        <v>100</v>
      </c>
      <c r="DJ260" s="403">
        <v>100</v>
      </c>
      <c r="DK260" s="403">
        <v>100</v>
      </c>
      <c r="DL260" s="403">
        <v>100</v>
      </c>
      <c r="DM260" s="403">
        <v>100</v>
      </c>
      <c r="DN260" s="403">
        <v>100</v>
      </c>
      <c r="DO260" s="403">
        <v>100</v>
      </c>
      <c r="DP260" s="403">
        <v>100</v>
      </c>
      <c r="DQ260" s="403">
        <v>100</v>
      </c>
      <c r="DR260" s="403">
        <v>100</v>
      </c>
      <c r="DS260" s="403">
        <v>100</v>
      </c>
      <c r="DT260" s="403">
        <v>100</v>
      </c>
      <c r="DU260" s="403">
        <v>100</v>
      </c>
      <c r="DV260" s="403">
        <v>100</v>
      </c>
      <c r="DW260" s="403">
        <v>100</v>
      </c>
      <c r="DX260" s="403">
        <v>100</v>
      </c>
      <c r="DY260" s="403">
        <v>100</v>
      </c>
      <c r="DZ260" s="403">
        <v>100</v>
      </c>
      <c r="EA260" s="403">
        <v>100</v>
      </c>
      <c r="EB260" s="403">
        <v>100</v>
      </c>
      <c r="EC260" s="403">
        <v>100</v>
      </c>
      <c r="ED260" s="403">
        <v>100</v>
      </c>
      <c r="EE260" s="403">
        <v>100</v>
      </c>
      <c r="EF260" s="403">
        <v>100</v>
      </c>
      <c r="EG260" s="403">
        <v>100</v>
      </c>
      <c r="EH260" s="403">
        <v>100</v>
      </c>
      <c r="EI260" s="403">
        <v>100</v>
      </c>
      <c r="EJ260" s="403">
        <v>100</v>
      </c>
      <c r="EK260" s="403">
        <v>100</v>
      </c>
      <c r="EL260" s="403">
        <v>100</v>
      </c>
      <c r="EM260" s="403">
        <v>100</v>
      </c>
      <c r="EN260" s="403">
        <v>100</v>
      </c>
      <c r="EO260" s="403">
        <v>100</v>
      </c>
      <c r="EP260" s="403">
        <v>100</v>
      </c>
      <c r="EQ260" s="403">
        <v>100</v>
      </c>
      <c r="ER260" s="403">
        <v>100</v>
      </c>
      <c r="ES260" s="403">
        <v>100</v>
      </c>
      <c r="ET260" s="403">
        <v>100</v>
      </c>
      <c r="EU260" s="403">
        <v>100</v>
      </c>
      <c r="EV260" s="403">
        <v>100</v>
      </c>
      <c r="EW260" s="403">
        <v>100</v>
      </c>
      <c r="EX260" s="404">
        <v>1814.0589569160998</v>
      </c>
      <c r="EY260" s="404">
        <v>2591.5127955944281</v>
      </c>
      <c r="EZ260" s="404">
        <v>4113.5123739594101</v>
      </c>
      <c r="FA260" s="404">
        <v>0</v>
      </c>
      <c r="FB260" s="404">
        <v>0</v>
      </c>
      <c r="FC260" s="404">
        <v>0</v>
      </c>
      <c r="FD260" s="404">
        <v>0</v>
      </c>
      <c r="FE260" s="404">
        <v>0</v>
      </c>
      <c r="FF260" s="404">
        <v>0</v>
      </c>
      <c r="FG260" s="404">
        <v>0</v>
      </c>
      <c r="FH260" s="404">
        <v>0</v>
      </c>
      <c r="FI260" s="404">
        <v>0</v>
      </c>
      <c r="FJ260" s="404">
        <v>0</v>
      </c>
      <c r="FK260" s="404">
        <v>0</v>
      </c>
      <c r="FL260" s="404">
        <v>0</v>
      </c>
      <c r="FM260" s="404">
        <v>0</v>
      </c>
      <c r="FN260" s="404">
        <v>0</v>
      </c>
      <c r="FO260" s="404">
        <v>0</v>
      </c>
      <c r="FP260" s="404">
        <v>0</v>
      </c>
      <c r="FQ260" s="404">
        <v>0</v>
      </c>
      <c r="FR260" s="404">
        <v>0</v>
      </c>
      <c r="FS260" s="404">
        <v>0</v>
      </c>
      <c r="FT260" s="404">
        <v>0</v>
      </c>
      <c r="FU260" s="404">
        <v>0</v>
      </c>
      <c r="FV260" s="404">
        <v>0</v>
      </c>
      <c r="FW260" s="404">
        <v>0</v>
      </c>
      <c r="FX260" s="404">
        <v>0</v>
      </c>
      <c r="FY260" s="404">
        <v>0</v>
      </c>
      <c r="FZ260" s="404">
        <v>0</v>
      </c>
      <c r="GA260" s="404">
        <v>0</v>
      </c>
      <c r="GB260" s="404">
        <v>0</v>
      </c>
      <c r="GC260" s="404">
        <v>0</v>
      </c>
      <c r="GD260" s="404">
        <v>0</v>
      </c>
      <c r="GE260" s="404">
        <v>0</v>
      </c>
      <c r="GF260" s="404">
        <v>0</v>
      </c>
      <c r="GG260" s="404">
        <v>0</v>
      </c>
      <c r="GH260" s="404">
        <v>0</v>
      </c>
      <c r="GI260" s="404">
        <v>0</v>
      </c>
      <c r="GJ260" s="404">
        <v>0</v>
      </c>
      <c r="GK260" s="404">
        <v>0</v>
      </c>
      <c r="GL260" s="404">
        <v>90.702947845804985</v>
      </c>
      <c r="GM260" s="404">
        <v>86.383759853147595</v>
      </c>
      <c r="GN260" s="404">
        <v>82.2702474791882</v>
      </c>
      <c r="GO260" s="404">
        <v>78.352616646845888</v>
      </c>
      <c r="GP260" s="404">
        <v>74.621539663662773</v>
      </c>
      <c r="GQ260" s="404">
        <v>71.068133013012144</v>
      </c>
      <c r="GR260" s="404">
        <v>67.683936202868722</v>
      </c>
      <c r="GS260" s="404">
        <v>64.460891621779723</v>
      </c>
      <c r="GT260" s="404">
        <v>61.391325354075931</v>
      </c>
      <c r="GU260" s="404">
        <v>58.467928908643742</v>
      </c>
      <c r="GV260" s="404">
        <v>55.683741817755951</v>
      </c>
      <c r="GW260" s="404">
        <v>53.03213506452947</v>
      </c>
      <c r="GX260" s="404">
        <v>50.506795299551882</v>
      </c>
      <c r="GY260" s="404">
        <v>48.101709809097017</v>
      </c>
      <c r="GZ260" s="404">
        <v>45.811152199140025</v>
      </c>
      <c r="HA260" s="404">
        <v>43.629668761085732</v>
      </c>
      <c r="HB260" s="404">
        <v>41.552065486748312</v>
      </c>
      <c r="HC260" s="404">
        <v>39.573395701665063</v>
      </c>
      <c r="HD260" s="404">
        <v>37.688948287300057</v>
      </c>
      <c r="HE260" s="404">
        <v>35.894236464095293</v>
      </c>
      <c r="HF260" s="404">
        <v>34.184987108662192</v>
      </c>
      <c r="HG260" s="404">
        <v>32.557130579678265</v>
      </c>
      <c r="HH260" s="404">
        <v>31.00679102826502</v>
      </c>
      <c r="HI260" s="404">
        <v>29.530277169776209</v>
      </c>
      <c r="HJ260" s="404">
        <v>28.124073495024962</v>
      </c>
      <c r="HK260" s="404">
        <v>26.784831900023772</v>
      </c>
      <c r="HL260" s="404">
        <v>25.509363714308357</v>
      </c>
      <c r="HM260" s="404">
        <v>24.294632108865095</v>
      </c>
      <c r="HN260" s="404">
        <v>23.137744865585816</v>
      </c>
      <c r="HO260" s="404">
        <v>22.035947491034101</v>
      </c>
      <c r="HP260" s="404">
        <v>20.986616658127716</v>
      </c>
      <c r="HQ260" s="404">
        <v>19.987253960121635</v>
      </c>
      <c r="HR260" s="404">
        <v>19.035479962020606</v>
      </c>
      <c r="HS260" s="404">
        <v>18.129028535257717</v>
      </c>
      <c r="HT260" s="404">
        <v>17.265741462150206</v>
      </c>
      <c r="HU260" s="404">
        <v>16.443563297285909</v>
      </c>
      <c r="HV260" s="404">
        <v>15.660536473605632</v>
      </c>
      <c r="HW260" s="404">
        <v>14.91479664152917</v>
      </c>
      <c r="HX260" s="404">
        <v>14.204568230027784</v>
      </c>
      <c r="HY260" s="404">
        <v>13.528160219074078</v>
      </c>
      <c r="HZ260" s="404">
        <v>8519.0841264699375</v>
      </c>
      <c r="IA260" s="404">
        <v>412.33111148864941</v>
      </c>
      <c r="IB260" s="408">
        <v>4.840087330602609E-2</v>
      </c>
      <c r="IC260" s="411"/>
    </row>
    <row r="261" spans="1:237" s="181" customFormat="1" ht="90" customHeight="1" x14ac:dyDescent="0.25">
      <c r="A261" s="137" t="s">
        <v>1699</v>
      </c>
      <c r="B261" s="138" t="s">
        <v>1700</v>
      </c>
      <c r="C261" s="138" t="s">
        <v>1741</v>
      </c>
      <c r="D261" s="121">
        <v>8</v>
      </c>
      <c r="E261" s="138" t="s">
        <v>1742</v>
      </c>
      <c r="F261" s="118" t="s">
        <v>1743</v>
      </c>
      <c r="G261" s="118" t="s">
        <v>1744</v>
      </c>
      <c r="H261" s="142" t="s">
        <v>77</v>
      </c>
      <c r="I261" s="118" t="s">
        <v>1745</v>
      </c>
      <c r="J261" s="118">
        <v>5</v>
      </c>
      <c r="K261" s="95" t="s">
        <v>206</v>
      </c>
      <c r="L261" s="142">
        <v>300</v>
      </c>
      <c r="M261" s="142" t="s">
        <v>1746</v>
      </c>
      <c r="N261" s="142" t="s">
        <v>81</v>
      </c>
      <c r="O261" s="142" t="s">
        <v>82</v>
      </c>
      <c r="P261" s="142" t="s">
        <v>124</v>
      </c>
      <c r="Q261" s="112" t="s">
        <v>100</v>
      </c>
      <c r="R261" s="142" t="s">
        <v>108</v>
      </c>
      <c r="S261" s="142" t="s">
        <v>99</v>
      </c>
      <c r="T261" s="142" t="s">
        <v>385</v>
      </c>
      <c r="U261" s="142" t="s">
        <v>100</v>
      </c>
      <c r="V261" s="117">
        <v>1</v>
      </c>
      <c r="W261" s="136">
        <v>30000</v>
      </c>
      <c r="X261" s="136">
        <v>0</v>
      </c>
      <c r="Y261" s="136">
        <v>0</v>
      </c>
      <c r="Z261" s="136">
        <v>0</v>
      </c>
      <c r="AA261" s="136">
        <v>30000</v>
      </c>
      <c r="AB261" s="136">
        <v>0</v>
      </c>
      <c r="AC261" s="136">
        <v>0</v>
      </c>
      <c r="AD261" s="136">
        <v>0</v>
      </c>
      <c r="AE261" s="139">
        <v>0</v>
      </c>
      <c r="AF261" s="139">
        <v>0</v>
      </c>
      <c r="AG261" s="139">
        <v>0</v>
      </c>
      <c r="AH261" s="139">
        <v>0</v>
      </c>
      <c r="AI261" s="116" t="s">
        <v>88</v>
      </c>
      <c r="AJ261" s="136">
        <v>0</v>
      </c>
      <c r="AK261" s="136">
        <v>0</v>
      </c>
      <c r="AL261" s="136">
        <v>0</v>
      </c>
      <c r="AM261" s="136">
        <v>0</v>
      </c>
      <c r="AN261" s="136">
        <v>0</v>
      </c>
      <c r="AO261" s="136">
        <v>0</v>
      </c>
      <c r="AP261" s="136">
        <v>0</v>
      </c>
      <c r="AQ261" s="139">
        <v>0</v>
      </c>
      <c r="AR261" s="139">
        <v>0</v>
      </c>
      <c r="AS261" s="139">
        <v>0</v>
      </c>
      <c r="AT261" s="139">
        <v>0</v>
      </c>
      <c r="AU261" s="118" t="s">
        <v>1747</v>
      </c>
      <c r="AV261" s="230">
        <v>1</v>
      </c>
      <c r="AW261" s="230">
        <v>0</v>
      </c>
      <c r="AX261" s="230" t="s">
        <v>3608</v>
      </c>
      <c r="AY261" s="141">
        <v>9</v>
      </c>
      <c r="AZ261" s="70">
        <v>1</v>
      </c>
      <c r="BA261" s="70">
        <v>1</v>
      </c>
      <c r="BB261" s="70">
        <v>1</v>
      </c>
      <c r="BC261" s="70">
        <v>1</v>
      </c>
      <c r="BD261" s="70">
        <v>1</v>
      </c>
      <c r="BE261" s="70">
        <v>1</v>
      </c>
      <c r="BF261" s="70">
        <v>1</v>
      </c>
      <c r="BG261" s="71">
        <v>0</v>
      </c>
      <c r="BH261" s="71">
        <v>1</v>
      </c>
      <c r="BI261" s="71">
        <v>0</v>
      </c>
      <c r="BJ261" s="71">
        <v>0</v>
      </c>
      <c r="BK261" s="71">
        <v>1</v>
      </c>
      <c r="BL261" s="70">
        <v>1</v>
      </c>
      <c r="BM261" s="70">
        <v>1</v>
      </c>
      <c r="BN261" s="70">
        <v>0</v>
      </c>
      <c r="BO261" s="70">
        <v>1</v>
      </c>
      <c r="BP261" s="403">
        <v>0</v>
      </c>
      <c r="BQ261" s="403">
        <v>0</v>
      </c>
      <c r="BR261" s="403">
        <v>30000</v>
      </c>
      <c r="BS261" s="403">
        <v>0</v>
      </c>
      <c r="BT261" s="403">
        <v>0</v>
      </c>
      <c r="BU261" s="403">
        <v>0</v>
      </c>
      <c r="BV261" s="403">
        <v>0</v>
      </c>
      <c r="BW261" s="403">
        <v>0</v>
      </c>
      <c r="BX261" s="403">
        <v>0</v>
      </c>
      <c r="BY261" s="403">
        <v>0</v>
      </c>
      <c r="BZ261" s="401">
        <v>0</v>
      </c>
      <c r="CA261" s="401">
        <v>0</v>
      </c>
      <c r="CB261" s="401">
        <v>0</v>
      </c>
      <c r="CC261" s="401">
        <v>0</v>
      </c>
      <c r="CD261" s="401">
        <v>0</v>
      </c>
      <c r="CE261" s="401">
        <v>0</v>
      </c>
      <c r="CF261" s="401">
        <v>0</v>
      </c>
      <c r="CG261" s="401">
        <v>0</v>
      </c>
      <c r="CH261" s="401">
        <v>0</v>
      </c>
      <c r="CI261" s="401">
        <v>0</v>
      </c>
      <c r="CJ261" s="401">
        <v>0</v>
      </c>
      <c r="CK261" s="401">
        <v>0</v>
      </c>
      <c r="CL261" s="401">
        <v>0</v>
      </c>
      <c r="CM261" s="401">
        <v>0</v>
      </c>
      <c r="CN261" s="401">
        <v>0</v>
      </c>
      <c r="CO261" s="401">
        <v>0</v>
      </c>
      <c r="CP261" s="401">
        <v>0</v>
      </c>
      <c r="CQ261" s="401">
        <v>0</v>
      </c>
      <c r="CR261" s="401">
        <v>0</v>
      </c>
      <c r="CS261" s="401">
        <v>0</v>
      </c>
      <c r="CT261" s="401">
        <v>0</v>
      </c>
      <c r="CU261" s="401">
        <v>0</v>
      </c>
      <c r="CV261" s="401">
        <v>0</v>
      </c>
      <c r="CW261" s="401">
        <v>0</v>
      </c>
      <c r="CX261" s="401">
        <v>0</v>
      </c>
      <c r="CY261" s="401">
        <v>0</v>
      </c>
      <c r="CZ261" s="401">
        <v>0</v>
      </c>
      <c r="DA261" s="401">
        <v>0</v>
      </c>
      <c r="DB261" s="401">
        <v>0</v>
      </c>
      <c r="DC261" s="401">
        <v>0</v>
      </c>
      <c r="DD261" s="401">
        <v>0</v>
      </c>
      <c r="DE261" s="401">
        <v>0</v>
      </c>
      <c r="DF261" s="401">
        <v>0</v>
      </c>
      <c r="DG261" s="403">
        <v>300</v>
      </c>
      <c r="DH261" s="403">
        <v>300</v>
      </c>
      <c r="DI261" s="403">
        <v>300</v>
      </c>
      <c r="DJ261" s="403">
        <v>300</v>
      </c>
      <c r="DK261" s="403">
        <v>300</v>
      </c>
      <c r="DL261" s="403">
        <v>300</v>
      </c>
      <c r="DM261" s="403">
        <v>300</v>
      </c>
      <c r="DN261" s="403">
        <v>300</v>
      </c>
      <c r="DO261" s="403">
        <v>300</v>
      </c>
      <c r="DP261" s="403">
        <v>300</v>
      </c>
      <c r="DQ261" s="403">
        <v>300</v>
      </c>
      <c r="DR261" s="403">
        <v>300</v>
      </c>
      <c r="DS261" s="403">
        <v>300</v>
      </c>
      <c r="DT261" s="403">
        <v>300</v>
      </c>
      <c r="DU261" s="403">
        <v>300</v>
      </c>
      <c r="DV261" s="403">
        <v>300</v>
      </c>
      <c r="DW261" s="403">
        <v>300</v>
      </c>
      <c r="DX261" s="403">
        <v>300</v>
      </c>
      <c r="DY261" s="403">
        <v>300</v>
      </c>
      <c r="DZ261" s="403">
        <v>300</v>
      </c>
      <c r="EA261" s="403">
        <v>300</v>
      </c>
      <c r="EB261" s="403">
        <v>300</v>
      </c>
      <c r="EC261" s="403">
        <v>300</v>
      </c>
      <c r="ED261" s="403">
        <v>300</v>
      </c>
      <c r="EE261" s="403">
        <v>300</v>
      </c>
      <c r="EF261" s="403">
        <v>300</v>
      </c>
      <c r="EG261" s="403">
        <v>300</v>
      </c>
      <c r="EH261" s="403">
        <v>300</v>
      </c>
      <c r="EI261" s="403">
        <v>300</v>
      </c>
      <c r="EJ261" s="403">
        <v>300</v>
      </c>
      <c r="EK261" s="403">
        <v>300</v>
      </c>
      <c r="EL261" s="403">
        <v>300</v>
      </c>
      <c r="EM261" s="403">
        <v>300</v>
      </c>
      <c r="EN261" s="403">
        <v>300</v>
      </c>
      <c r="EO261" s="403">
        <v>300</v>
      </c>
      <c r="EP261" s="403">
        <v>300</v>
      </c>
      <c r="EQ261" s="403">
        <v>300</v>
      </c>
      <c r="ER261" s="403">
        <v>300</v>
      </c>
      <c r="ES261" s="403">
        <v>300</v>
      </c>
      <c r="ET261" s="403">
        <v>300</v>
      </c>
      <c r="EU261" s="403">
        <v>300</v>
      </c>
      <c r="EV261" s="403">
        <v>300</v>
      </c>
      <c r="EW261" s="403">
        <v>300</v>
      </c>
      <c r="EX261" s="404">
        <v>27210.884353741494</v>
      </c>
      <c r="EY261" s="404">
        <v>0</v>
      </c>
      <c r="EZ261" s="404">
        <v>0</v>
      </c>
      <c r="FA261" s="404">
        <v>0</v>
      </c>
      <c r="FB261" s="404">
        <v>0</v>
      </c>
      <c r="FC261" s="404">
        <v>0</v>
      </c>
      <c r="FD261" s="404">
        <v>0</v>
      </c>
      <c r="FE261" s="404">
        <v>0</v>
      </c>
      <c r="FF261" s="404">
        <v>0</v>
      </c>
      <c r="FG261" s="404">
        <v>0</v>
      </c>
      <c r="FH261" s="404">
        <v>0</v>
      </c>
      <c r="FI261" s="404">
        <v>0</v>
      </c>
      <c r="FJ261" s="404">
        <v>0</v>
      </c>
      <c r="FK261" s="404">
        <v>0</v>
      </c>
      <c r="FL261" s="404">
        <v>0</v>
      </c>
      <c r="FM261" s="404">
        <v>0</v>
      </c>
      <c r="FN261" s="404">
        <v>0</v>
      </c>
      <c r="FO261" s="404">
        <v>0</v>
      </c>
      <c r="FP261" s="404">
        <v>0</v>
      </c>
      <c r="FQ261" s="404">
        <v>0</v>
      </c>
      <c r="FR261" s="404">
        <v>0</v>
      </c>
      <c r="FS261" s="404">
        <v>0</v>
      </c>
      <c r="FT261" s="404">
        <v>0</v>
      </c>
      <c r="FU261" s="404">
        <v>0</v>
      </c>
      <c r="FV261" s="404">
        <v>0</v>
      </c>
      <c r="FW261" s="404">
        <v>0</v>
      </c>
      <c r="FX261" s="404">
        <v>0</v>
      </c>
      <c r="FY261" s="404">
        <v>0</v>
      </c>
      <c r="FZ261" s="404">
        <v>0</v>
      </c>
      <c r="GA261" s="404">
        <v>0</v>
      </c>
      <c r="GB261" s="404">
        <v>0</v>
      </c>
      <c r="GC261" s="404">
        <v>0</v>
      </c>
      <c r="GD261" s="404">
        <v>0</v>
      </c>
      <c r="GE261" s="404">
        <v>0</v>
      </c>
      <c r="GF261" s="404">
        <v>0</v>
      </c>
      <c r="GG261" s="404">
        <v>0</v>
      </c>
      <c r="GH261" s="404">
        <v>0</v>
      </c>
      <c r="GI261" s="404">
        <v>0</v>
      </c>
      <c r="GJ261" s="404">
        <v>0</v>
      </c>
      <c r="GK261" s="404">
        <v>0</v>
      </c>
      <c r="GL261" s="404">
        <v>272.10884353741494</v>
      </c>
      <c r="GM261" s="404">
        <v>259.1512795594428</v>
      </c>
      <c r="GN261" s="404">
        <v>246.81074243756458</v>
      </c>
      <c r="GO261" s="404">
        <v>235.05784994053769</v>
      </c>
      <c r="GP261" s="404">
        <v>223.8646189909883</v>
      </c>
      <c r="GQ261" s="404">
        <v>213.20439903903645</v>
      </c>
      <c r="GR261" s="404">
        <v>203.05180860860617</v>
      </c>
      <c r="GS261" s="404">
        <v>193.3826748653392</v>
      </c>
      <c r="GT261" s="404">
        <v>184.17397606222778</v>
      </c>
      <c r="GU261" s="404">
        <v>175.40378672593121</v>
      </c>
      <c r="GV261" s="404">
        <v>167.05122545326785</v>
      </c>
      <c r="GW261" s="404">
        <v>159.0964051935884</v>
      </c>
      <c r="GX261" s="404">
        <v>151.52038589865566</v>
      </c>
      <c r="GY261" s="404">
        <v>144.30512942729106</v>
      </c>
      <c r="GZ261" s="404">
        <v>137.43345659742008</v>
      </c>
      <c r="HA261" s="404">
        <v>130.88900628325717</v>
      </c>
      <c r="HB261" s="404">
        <v>124.65619646024494</v>
      </c>
      <c r="HC261" s="404">
        <v>118.72018710499519</v>
      </c>
      <c r="HD261" s="404">
        <v>113.06684486190018</v>
      </c>
      <c r="HE261" s="404">
        <v>107.68270939228589</v>
      </c>
      <c r="HF261" s="404">
        <v>102.55496132598657</v>
      </c>
      <c r="HG261" s="404">
        <v>97.671391739034803</v>
      </c>
      <c r="HH261" s="404">
        <v>93.020373084795068</v>
      </c>
      <c r="HI261" s="404">
        <v>88.590831509328623</v>
      </c>
      <c r="HJ261" s="404">
        <v>84.372220485074877</v>
      </c>
      <c r="HK261" s="404">
        <v>80.354495700071311</v>
      </c>
      <c r="HL261" s="404">
        <v>76.528091142925064</v>
      </c>
      <c r="HM261" s="404">
        <v>72.883896326595291</v>
      </c>
      <c r="HN261" s="404">
        <v>69.413234596757448</v>
      </c>
      <c r="HO261" s="404">
        <v>66.107842473102295</v>
      </c>
      <c r="HP261" s="404">
        <v>62.959849974383147</v>
      </c>
      <c r="HQ261" s="404">
        <v>59.961761880364904</v>
      </c>
      <c r="HR261" s="404">
        <v>57.106439886061814</v>
      </c>
      <c r="HS261" s="404">
        <v>54.387085605773144</v>
      </c>
      <c r="HT261" s="404">
        <v>51.797224386450623</v>
      </c>
      <c r="HU261" s="404">
        <v>49.33068989185773</v>
      </c>
      <c r="HV261" s="404">
        <v>46.981609420816895</v>
      </c>
      <c r="HW261" s="404">
        <v>44.744389924587509</v>
      </c>
      <c r="HX261" s="404">
        <v>42.613704690083352</v>
      </c>
      <c r="HY261" s="404">
        <v>40.584480657222237</v>
      </c>
      <c r="HZ261" s="404">
        <v>27210.884353741494</v>
      </c>
      <c r="IA261" s="404">
        <v>1236.9933344659485</v>
      </c>
      <c r="IB261" s="408">
        <v>4.5459505041623612E-2</v>
      </c>
      <c r="IC261" s="411"/>
    </row>
    <row r="262" spans="1:237" s="183" customFormat="1" ht="90" customHeight="1" x14ac:dyDescent="0.25">
      <c r="A262" s="231" t="s">
        <v>1099</v>
      </c>
      <c r="B262" s="85" t="s">
        <v>1100</v>
      </c>
      <c r="C262" s="85" t="s">
        <v>1108</v>
      </c>
      <c r="D262" s="90">
        <v>5</v>
      </c>
      <c r="E262" s="85" t="s">
        <v>1109</v>
      </c>
      <c r="F262" s="95" t="s">
        <v>1110</v>
      </c>
      <c r="G262" s="95" t="s">
        <v>1111</v>
      </c>
      <c r="H262" s="90" t="s">
        <v>77</v>
      </c>
      <c r="I262" s="95" t="s">
        <v>1112</v>
      </c>
      <c r="J262" s="95">
        <v>40</v>
      </c>
      <c r="K262" s="95" t="s">
        <v>206</v>
      </c>
      <c r="L262" s="90">
        <v>240</v>
      </c>
      <c r="M262" s="90" t="s">
        <v>1113</v>
      </c>
      <c r="N262" s="90" t="s">
        <v>81</v>
      </c>
      <c r="O262" s="90" t="s">
        <v>454</v>
      </c>
      <c r="P262" s="90" t="s">
        <v>457</v>
      </c>
      <c r="Q262" s="112" t="s">
        <v>100</v>
      </c>
      <c r="R262" s="90" t="s">
        <v>108</v>
      </c>
      <c r="S262" s="90" t="s">
        <v>99</v>
      </c>
      <c r="T262" s="90" t="s">
        <v>1107</v>
      </c>
      <c r="U262" s="90" t="s">
        <v>100</v>
      </c>
      <c r="V262" s="193">
        <v>1</v>
      </c>
      <c r="W262" s="93">
        <v>110000</v>
      </c>
      <c r="X262" s="92">
        <v>6000</v>
      </c>
      <c r="Y262" s="92">
        <v>0</v>
      </c>
      <c r="Z262" s="92">
        <v>0</v>
      </c>
      <c r="AA262" s="92">
        <v>6000</v>
      </c>
      <c r="AB262" s="92">
        <v>104000</v>
      </c>
      <c r="AC262" s="92">
        <v>0</v>
      </c>
      <c r="AD262" s="92">
        <v>0</v>
      </c>
      <c r="AE262" s="192">
        <v>0</v>
      </c>
      <c r="AF262" s="192">
        <v>0</v>
      </c>
      <c r="AG262" s="192">
        <v>0</v>
      </c>
      <c r="AH262" s="192">
        <v>0</v>
      </c>
      <c r="AI262" s="91" t="s">
        <v>88</v>
      </c>
      <c r="AJ262" s="94">
        <v>0</v>
      </c>
      <c r="AK262" s="94">
        <v>0</v>
      </c>
      <c r="AL262" s="94">
        <v>0</v>
      </c>
      <c r="AM262" s="94">
        <v>0</v>
      </c>
      <c r="AN262" s="94">
        <v>0</v>
      </c>
      <c r="AO262" s="94">
        <v>0</v>
      </c>
      <c r="AP262" s="94">
        <v>0</v>
      </c>
      <c r="AQ262" s="192">
        <v>0</v>
      </c>
      <c r="AR262" s="192">
        <v>0</v>
      </c>
      <c r="AS262" s="192">
        <v>0</v>
      </c>
      <c r="AT262" s="192">
        <v>0</v>
      </c>
      <c r="AU262" s="289"/>
      <c r="AV262" s="230">
        <v>1</v>
      </c>
      <c r="AW262" s="230">
        <v>0</v>
      </c>
      <c r="AX262" s="230" t="s">
        <v>3602</v>
      </c>
      <c r="AY262" s="141">
        <v>8</v>
      </c>
      <c r="AZ262" s="70">
        <v>1</v>
      </c>
      <c r="BA262" s="70">
        <v>1</v>
      </c>
      <c r="BB262" s="70">
        <v>0</v>
      </c>
      <c r="BC262" s="70">
        <v>1</v>
      </c>
      <c r="BD262" s="70">
        <v>1</v>
      </c>
      <c r="BE262" s="70">
        <v>1</v>
      </c>
      <c r="BF262" s="70">
        <v>1</v>
      </c>
      <c r="BG262" s="71">
        <v>0</v>
      </c>
      <c r="BH262" s="71">
        <v>1</v>
      </c>
      <c r="BI262" s="71">
        <v>0</v>
      </c>
      <c r="BJ262" s="71">
        <v>0</v>
      </c>
      <c r="BK262" s="71">
        <v>1</v>
      </c>
      <c r="BL262" s="70">
        <v>1</v>
      </c>
      <c r="BM262" s="70">
        <v>1</v>
      </c>
      <c r="BN262" s="70">
        <v>0</v>
      </c>
      <c r="BO262" s="70">
        <v>1</v>
      </c>
      <c r="BP262" s="403">
        <v>0</v>
      </c>
      <c r="BQ262" s="403">
        <v>0</v>
      </c>
      <c r="BR262" s="403">
        <v>6000</v>
      </c>
      <c r="BS262" s="403">
        <v>104000</v>
      </c>
      <c r="BT262" s="403">
        <v>0</v>
      </c>
      <c r="BU262" s="403">
        <v>0</v>
      </c>
      <c r="BV262" s="403">
        <v>0</v>
      </c>
      <c r="BW262" s="403">
        <v>0</v>
      </c>
      <c r="BX262" s="403">
        <v>0</v>
      </c>
      <c r="BY262" s="403">
        <v>0</v>
      </c>
      <c r="BZ262" s="401">
        <v>0</v>
      </c>
      <c r="CA262" s="401">
        <v>0</v>
      </c>
      <c r="CB262" s="401">
        <v>0</v>
      </c>
      <c r="CC262" s="401">
        <v>0</v>
      </c>
      <c r="CD262" s="401">
        <v>0</v>
      </c>
      <c r="CE262" s="401">
        <v>0</v>
      </c>
      <c r="CF262" s="401">
        <v>0</v>
      </c>
      <c r="CG262" s="401">
        <v>0</v>
      </c>
      <c r="CH262" s="401">
        <v>0</v>
      </c>
      <c r="CI262" s="401">
        <v>0</v>
      </c>
      <c r="CJ262" s="401">
        <v>0</v>
      </c>
      <c r="CK262" s="401">
        <v>0</v>
      </c>
      <c r="CL262" s="401">
        <v>0</v>
      </c>
      <c r="CM262" s="401">
        <v>0</v>
      </c>
      <c r="CN262" s="401">
        <v>0</v>
      </c>
      <c r="CO262" s="401">
        <v>0</v>
      </c>
      <c r="CP262" s="401">
        <v>0</v>
      </c>
      <c r="CQ262" s="401">
        <v>0</v>
      </c>
      <c r="CR262" s="401">
        <v>0</v>
      </c>
      <c r="CS262" s="401">
        <v>0</v>
      </c>
      <c r="CT262" s="401">
        <v>0</v>
      </c>
      <c r="CU262" s="401">
        <v>0</v>
      </c>
      <c r="CV262" s="401">
        <v>0</v>
      </c>
      <c r="CW262" s="401">
        <v>0</v>
      </c>
      <c r="CX262" s="401">
        <v>0</v>
      </c>
      <c r="CY262" s="401">
        <v>0</v>
      </c>
      <c r="CZ262" s="401">
        <v>0</v>
      </c>
      <c r="DA262" s="401">
        <v>0</v>
      </c>
      <c r="DB262" s="401">
        <v>0</v>
      </c>
      <c r="DC262" s="401">
        <v>0</v>
      </c>
      <c r="DD262" s="401">
        <v>0</v>
      </c>
      <c r="DE262" s="401">
        <v>0</v>
      </c>
      <c r="DF262" s="401">
        <v>0</v>
      </c>
      <c r="DG262" s="403">
        <v>240</v>
      </c>
      <c r="DH262" s="403">
        <v>240</v>
      </c>
      <c r="DI262" s="403">
        <v>240</v>
      </c>
      <c r="DJ262" s="403">
        <v>240</v>
      </c>
      <c r="DK262" s="403">
        <v>240</v>
      </c>
      <c r="DL262" s="403">
        <v>240</v>
      </c>
      <c r="DM262" s="403">
        <v>240</v>
      </c>
      <c r="DN262" s="403">
        <v>240</v>
      </c>
      <c r="DO262" s="403">
        <v>240</v>
      </c>
      <c r="DP262" s="403">
        <v>240</v>
      </c>
      <c r="DQ262" s="403">
        <v>240</v>
      </c>
      <c r="DR262" s="403">
        <v>240</v>
      </c>
      <c r="DS262" s="403">
        <v>240</v>
      </c>
      <c r="DT262" s="403">
        <v>240</v>
      </c>
      <c r="DU262" s="403">
        <v>240</v>
      </c>
      <c r="DV262" s="403">
        <v>240</v>
      </c>
      <c r="DW262" s="403">
        <v>240</v>
      </c>
      <c r="DX262" s="403">
        <v>240</v>
      </c>
      <c r="DY262" s="403">
        <v>240</v>
      </c>
      <c r="DZ262" s="403">
        <v>240</v>
      </c>
      <c r="EA262" s="403">
        <v>240</v>
      </c>
      <c r="EB262" s="403">
        <v>240</v>
      </c>
      <c r="EC262" s="403">
        <v>240</v>
      </c>
      <c r="ED262" s="403">
        <v>240</v>
      </c>
      <c r="EE262" s="403">
        <v>240</v>
      </c>
      <c r="EF262" s="403">
        <v>240</v>
      </c>
      <c r="EG262" s="403">
        <v>240</v>
      </c>
      <c r="EH262" s="403">
        <v>240</v>
      </c>
      <c r="EI262" s="403">
        <v>240</v>
      </c>
      <c r="EJ262" s="403">
        <v>240</v>
      </c>
      <c r="EK262" s="403">
        <v>240</v>
      </c>
      <c r="EL262" s="403">
        <v>240</v>
      </c>
      <c r="EM262" s="403">
        <v>240</v>
      </c>
      <c r="EN262" s="403">
        <v>240</v>
      </c>
      <c r="EO262" s="403">
        <v>240</v>
      </c>
      <c r="EP262" s="403">
        <v>240</v>
      </c>
      <c r="EQ262" s="403">
        <v>240</v>
      </c>
      <c r="ER262" s="403">
        <v>240</v>
      </c>
      <c r="ES262" s="403">
        <v>240</v>
      </c>
      <c r="ET262" s="403">
        <v>240</v>
      </c>
      <c r="EU262" s="403">
        <v>240</v>
      </c>
      <c r="EV262" s="403">
        <v>240</v>
      </c>
      <c r="EW262" s="403">
        <v>240</v>
      </c>
      <c r="EX262" s="404">
        <v>5442.1768707482988</v>
      </c>
      <c r="EY262" s="404">
        <v>89839.110247273507</v>
      </c>
      <c r="EZ262" s="404">
        <v>0</v>
      </c>
      <c r="FA262" s="404">
        <v>0</v>
      </c>
      <c r="FB262" s="404">
        <v>0</v>
      </c>
      <c r="FC262" s="404">
        <v>0</v>
      </c>
      <c r="FD262" s="404">
        <v>0</v>
      </c>
      <c r="FE262" s="404">
        <v>0</v>
      </c>
      <c r="FF262" s="404">
        <v>0</v>
      </c>
      <c r="FG262" s="404">
        <v>0</v>
      </c>
      <c r="FH262" s="404">
        <v>0</v>
      </c>
      <c r="FI262" s="404">
        <v>0</v>
      </c>
      <c r="FJ262" s="404">
        <v>0</v>
      </c>
      <c r="FK262" s="404">
        <v>0</v>
      </c>
      <c r="FL262" s="404">
        <v>0</v>
      </c>
      <c r="FM262" s="404">
        <v>0</v>
      </c>
      <c r="FN262" s="404">
        <v>0</v>
      </c>
      <c r="FO262" s="404">
        <v>0</v>
      </c>
      <c r="FP262" s="404">
        <v>0</v>
      </c>
      <c r="FQ262" s="404">
        <v>0</v>
      </c>
      <c r="FR262" s="404">
        <v>0</v>
      </c>
      <c r="FS262" s="404">
        <v>0</v>
      </c>
      <c r="FT262" s="404">
        <v>0</v>
      </c>
      <c r="FU262" s="404">
        <v>0</v>
      </c>
      <c r="FV262" s="404">
        <v>0</v>
      </c>
      <c r="FW262" s="404">
        <v>0</v>
      </c>
      <c r="FX262" s="404">
        <v>0</v>
      </c>
      <c r="FY262" s="404">
        <v>0</v>
      </c>
      <c r="FZ262" s="404">
        <v>0</v>
      </c>
      <c r="GA262" s="404">
        <v>0</v>
      </c>
      <c r="GB262" s="404">
        <v>0</v>
      </c>
      <c r="GC262" s="404">
        <v>0</v>
      </c>
      <c r="GD262" s="404">
        <v>0</v>
      </c>
      <c r="GE262" s="404">
        <v>0</v>
      </c>
      <c r="GF262" s="404">
        <v>0</v>
      </c>
      <c r="GG262" s="404">
        <v>0</v>
      </c>
      <c r="GH262" s="404">
        <v>0</v>
      </c>
      <c r="GI262" s="404">
        <v>0</v>
      </c>
      <c r="GJ262" s="404">
        <v>0</v>
      </c>
      <c r="GK262" s="404">
        <v>0</v>
      </c>
      <c r="GL262" s="404">
        <v>217.68707482993196</v>
      </c>
      <c r="GM262" s="404">
        <v>207.32102364755423</v>
      </c>
      <c r="GN262" s="404">
        <v>197.44859395005167</v>
      </c>
      <c r="GO262" s="404">
        <v>188.04627995243015</v>
      </c>
      <c r="GP262" s="404">
        <v>179.09169519279064</v>
      </c>
      <c r="GQ262" s="404">
        <v>170.56351923122915</v>
      </c>
      <c r="GR262" s="404">
        <v>162.44144688688493</v>
      </c>
      <c r="GS262" s="404">
        <v>154.70613989227135</v>
      </c>
      <c r="GT262" s="404">
        <v>147.33918084978222</v>
      </c>
      <c r="GU262" s="404">
        <v>140.32302938074497</v>
      </c>
      <c r="GV262" s="404">
        <v>133.64098036261427</v>
      </c>
      <c r="GW262" s="404">
        <v>127.27712415487072</v>
      </c>
      <c r="GX262" s="404">
        <v>121.21630871892452</v>
      </c>
      <c r="GY262" s="404">
        <v>115.44410354183285</v>
      </c>
      <c r="GZ262" s="404">
        <v>109.94676527793605</v>
      </c>
      <c r="HA262" s="404">
        <v>104.71120502660575</v>
      </c>
      <c r="HB262" s="404">
        <v>99.724957168195957</v>
      </c>
      <c r="HC262" s="404">
        <v>94.976149683996141</v>
      </c>
      <c r="HD262" s="404">
        <v>90.453475889520149</v>
      </c>
      <c r="HE262" s="404">
        <v>86.146167513828715</v>
      </c>
      <c r="HF262" s="404">
        <v>82.043969060789252</v>
      </c>
      <c r="HG262" s="404">
        <v>78.137113391227842</v>
      </c>
      <c r="HH262" s="404">
        <v>74.416298467836057</v>
      </c>
      <c r="HI262" s="404">
        <v>70.872665207462902</v>
      </c>
      <c r="HJ262" s="404">
        <v>67.497776388059904</v>
      </c>
      <c r="HK262" s="404">
        <v>64.283596560057049</v>
      </c>
      <c r="HL262" s="404">
        <v>61.222472914340052</v>
      </c>
      <c r="HM262" s="404">
        <v>58.30711706127623</v>
      </c>
      <c r="HN262" s="404">
        <v>55.530587677405954</v>
      </c>
      <c r="HO262" s="404">
        <v>52.886273978481839</v>
      </c>
      <c r="HP262" s="404">
        <v>50.367879979506519</v>
      </c>
      <c r="HQ262" s="404">
        <v>47.969409504291924</v>
      </c>
      <c r="HR262" s="404">
        <v>45.685151908849448</v>
      </c>
      <c r="HS262" s="404">
        <v>43.509668484618516</v>
      </c>
      <c r="HT262" s="404">
        <v>41.437779509160499</v>
      </c>
      <c r="HU262" s="404">
        <v>39.464551913486183</v>
      </c>
      <c r="HV262" s="404">
        <v>37.585287536653517</v>
      </c>
      <c r="HW262" s="404">
        <v>35.795511939670007</v>
      </c>
      <c r="HX262" s="404">
        <v>34.090963752066678</v>
      </c>
      <c r="HY262" s="404">
        <v>32.467584525777788</v>
      </c>
      <c r="HZ262" s="404">
        <v>95281.287118021806</v>
      </c>
      <c r="IA262" s="404">
        <v>3922.076880913015</v>
      </c>
      <c r="IB262" s="408">
        <v>4.1163139159264998E-2</v>
      </c>
      <c r="IC262" s="421"/>
    </row>
    <row r="263" spans="1:237" s="181" customFormat="1" ht="90" customHeight="1" x14ac:dyDescent="0.25">
      <c r="A263" s="161" t="s">
        <v>2267</v>
      </c>
      <c r="B263" s="150" t="s">
        <v>2721</v>
      </c>
      <c r="C263" s="150" t="s">
        <v>2198</v>
      </c>
      <c r="D263" s="148">
        <v>1</v>
      </c>
      <c r="E263" s="150" t="s">
        <v>2722</v>
      </c>
      <c r="F263" s="151" t="s">
        <v>2723</v>
      </c>
      <c r="G263" s="151" t="s">
        <v>2724</v>
      </c>
      <c r="H263" s="79" t="s">
        <v>77</v>
      </c>
      <c r="I263" s="151" t="s">
        <v>2549</v>
      </c>
      <c r="J263" s="151">
        <v>10</v>
      </c>
      <c r="K263" s="227" t="s">
        <v>79</v>
      </c>
      <c r="L263" s="79">
        <v>673</v>
      </c>
      <c r="M263" s="79" t="s">
        <v>2725</v>
      </c>
      <c r="N263" s="79" t="s">
        <v>81</v>
      </c>
      <c r="O263" s="79" t="s">
        <v>133</v>
      </c>
      <c r="P263" s="79" t="s">
        <v>468</v>
      </c>
      <c r="Q263" s="112" t="s">
        <v>100</v>
      </c>
      <c r="R263" s="79" t="s">
        <v>108</v>
      </c>
      <c r="S263" s="79" t="s">
        <v>99</v>
      </c>
      <c r="T263" s="79" t="s">
        <v>2726</v>
      </c>
      <c r="U263" s="79" t="s">
        <v>100</v>
      </c>
      <c r="V263" s="81">
        <v>1</v>
      </c>
      <c r="W263" s="149">
        <v>30000</v>
      </c>
      <c r="X263" s="149">
        <v>0</v>
      </c>
      <c r="Y263" s="149">
        <v>0</v>
      </c>
      <c r="Z263" s="149">
        <v>0</v>
      </c>
      <c r="AA263" s="149">
        <v>0</v>
      </c>
      <c r="AB263" s="149">
        <v>30000</v>
      </c>
      <c r="AC263" s="149">
        <v>0</v>
      </c>
      <c r="AD263" s="149">
        <v>0</v>
      </c>
      <c r="AE263" s="149">
        <v>0</v>
      </c>
      <c r="AF263" s="149">
        <v>0</v>
      </c>
      <c r="AG263" s="149">
        <v>0</v>
      </c>
      <c r="AH263" s="149">
        <v>0</v>
      </c>
      <c r="AI263" s="88" t="s">
        <v>88</v>
      </c>
      <c r="AJ263" s="149">
        <v>115000</v>
      </c>
      <c r="AK263" s="149">
        <v>0</v>
      </c>
      <c r="AL263" s="149">
        <v>0</v>
      </c>
      <c r="AM263" s="149">
        <v>45000</v>
      </c>
      <c r="AN263" s="149">
        <v>70000</v>
      </c>
      <c r="AO263" s="149">
        <v>0</v>
      </c>
      <c r="AP263" s="149">
        <v>0</v>
      </c>
      <c r="AQ263" s="149">
        <v>0</v>
      </c>
      <c r="AR263" s="149">
        <v>0</v>
      </c>
      <c r="AS263" s="149">
        <v>0</v>
      </c>
      <c r="AT263" s="149">
        <v>0</v>
      </c>
      <c r="AU263" s="151"/>
      <c r="AV263" s="230">
        <v>1</v>
      </c>
      <c r="AW263" s="230">
        <v>0</v>
      </c>
      <c r="AX263" s="230" t="s">
        <v>3595</v>
      </c>
      <c r="AY263" s="141">
        <v>9</v>
      </c>
      <c r="AZ263" s="70">
        <v>1</v>
      </c>
      <c r="BA263" s="70">
        <v>1</v>
      </c>
      <c r="BB263" s="70">
        <v>1</v>
      </c>
      <c r="BC263" s="70">
        <v>1</v>
      </c>
      <c r="BD263" s="70">
        <v>1</v>
      </c>
      <c r="BE263" s="70">
        <v>1</v>
      </c>
      <c r="BF263" s="70">
        <v>1</v>
      </c>
      <c r="BG263" s="71">
        <v>0</v>
      </c>
      <c r="BH263" s="71">
        <v>1</v>
      </c>
      <c r="BI263" s="71">
        <v>0</v>
      </c>
      <c r="BJ263" s="71">
        <v>0</v>
      </c>
      <c r="BK263" s="71">
        <v>1</v>
      </c>
      <c r="BL263" s="70">
        <v>1</v>
      </c>
      <c r="BM263" s="70">
        <v>1</v>
      </c>
      <c r="BN263" s="70">
        <v>0</v>
      </c>
      <c r="BO263" s="70">
        <v>1</v>
      </c>
      <c r="BP263" s="403">
        <v>0</v>
      </c>
      <c r="BQ263" s="403">
        <v>0</v>
      </c>
      <c r="BR263" s="403">
        <v>45000</v>
      </c>
      <c r="BS263" s="403">
        <v>100000</v>
      </c>
      <c r="BT263" s="403">
        <v>0</v>
      </c>
      <c r="BU263" s="403">
        <v>0</v>
      </c>
      <c r="BV263" s="403">
        <v>0</v>
      </c>
      <c r="BW263" s="403">
        <v>0</v>
      </c>
      <c r="BX263" s="403">
        <v>0</v>
      </c>
      <c r="BY263" s="403">
        <v>0</v>
      </c>
      <c r="BZ263" s="401">
        <v>0</v>
      </c>
      <c r="CA263" s="401">
        <v>0</v>
      </c>
      <c r="CB263" s="401">
        <v>0</v>
      </c>
      <c r="CC263" s="401">
        <v>0</v>
      </c>
      <c r="CD263" s="401">
        <v>0</v>
      </c>
      <c r="CE263" s="401">
        <v>0</v>
      </c>
      <c r="CF263" s="401">
        <v>0</v>
      </c>
      <c r="CG263" s="401">
        <v>0</v>
      </c>
      <c r="CH263" s="401">
        <v>0</v>
      </c>
      <c r="CI263" s="401">
        <v>0</v>
      </c>
      <c r="CJ263" s="401">
        <v>0</v>
      </c>
      <c r="CK263" s="401">
        <v>0</v>
      </c>
      <c r="CL263" s="401">
        <v>0</v>
      </c>
      <c r="CM263" s="401">
        <v>0</v>
      </c>
      <c r="CN263" s="401">
        <v>0</v>
      </c>
      <c r="CO263" s="401">
        <v>0</v>
      </c>
      <c r="CP263" s="401">
        <v>0</v>
      </c>
      <c r="CQ263" s="401">
        <v>0</v>
      </c>
      <c r="CR263" s="401">
        <v>0</v>
      </c>
      <c r="CS263" s="401">
        <v>0</v>
      </c>
      <c r="CT263" s="401">
        <v>0</v>
      </c>
      <c r="CU263" s="401">
        <v>0</v>
      </c>
      <c r="CV263" s="401">
        <v>0</v>
      </c>
      <c r="CW263" s="401">
        <v>0</v>
      </c>
      <c r="CX263" s="401">
        <v>0</v>
      </c>
      <c r="CY263" s="401">
        <v>0</v>
      </c>
      <c r="CZ263" s="401">
        <v>0</v>
      </c>
      <c r="DA263" s="401">
        <v>0</v>
      </c>
      <c r="DB263" s="401">
        <v>0</v>
      </c>
      <c r="DC263" s="401">
        <v>0</v>
      </c>
      <c r="DD263" s="401">
        <v>0</v>
      </c>
      <c r="DE263" s="401">
        <v>0</v>
      </c>
      <c r="DF263" s="401">
        <v>0</v>
      </c>
      <c r="DG263" s="403">
        <v>673</v>
      </c>
      <c r="DH263" s="403">
        <v>673</v>
      </c>
      <c r="DI263" s="403">
        <v>673</v>
      </c>
      <c r="DJ263" s="403">
        <v>673</v>
      </c>
      <c r="DK263" s="403">
        <v>673</v>
      </c>
      <c r="DL263" s="403">
        <v>673</v>
      </c>
      <c r="DM263" s="403">
        <v>673</v>
      </c>
      <c r="DN263" s="403">
        <v>673</v>
      </c>
      <c r="DO263" s="403">
        <v>673</v>
      </c>
      <c r="DP263" s="403">
        <v>673</v>
      </c>
      <c r="DQ263" s="403">
        <v>673</v>
      </c>
      <c r="DR263" s="403">
        <v>673</v>
      </c>
      <c r="DS263" s="403">
        <v>673</v>
      </c>
      <c r="DT263" s="403">
        <v>673</v>
      </c>
      <c r="DU263" s="403">
        <v>673</v>
      </c>
      <c r="DV263" s="403">
        <v>673</v>
      </c>
      <c r="DW263" s="403">
        <v>673</v>
      </c>
      <c r="DX263" s="403">
        <v>673</v>
      </c>
      <c r="DY263" s="403">
        <v>673</v>
      </c>
      <c r="DZ263" s="403">
        <v>673</v>
      </c>
      <c r="EA263" s="403">
        <v>673</v>
      </c>
      <c r="EB263" s="403">
        <v>673</v>
      </c>
      <c r="EC263" s="403">
        <v>673</v>
      </c>
      <c r="ED263" s="403">
        <v>673</v>
      </c>
      <c r="EE263" s="403">
        <v>673</v>
      </c>
      <c r="EF263" s="403">
        <v>673</v>
      </c>
      <c r="EG263" s="403">
        <v>673</v>
      </c>
      <c r="EH263" s="403">
        <v>673</v>
      </c>
      <c r="EI263" s="403">
        <v>673</v>
      </c>
      <c r="EJ263" s="403">
        <v>673</v>
      </c>
      <c r="EK263" s="403">
        <v>673</v>
      </c>
      <c r="EL263" s="403">
        <v>673</v>
      </c>
      <c r="EM263" s="403">
        <v>673</v>
      </c>
      <c r="EN263" s="403">
        <v>673</v>
      </c>
      <c r="EO263" s="403">
        <v>673</v>
      </c>
      <c r="EP263" s="403">
        <v>673</v>
      </c>
      <c r="EQ263" s="403">
        <v>673</v>
      </c>
      <c r="ER263" s="403">
        <v>673</v>
      </c>
      <c r="ES263" s="403">
        <v>673</v>
      </c>
      <c r="ET263" s="403">
        <v>673</v>
      </c>
      <c r="EU263" s="403">
        <v>673</v>
      </c>
      <c r="EV263" s="403">
        <v>673</v>
      </c>
      <c r="EW263" s="403">
        <v>673</v>
      </c>
      <c r="EX263" s="404">
        <v>40816.326530612241</v>
      </c>
      <c r="EY263" s="404">
        <v>86383.759853147596</v>
      </c>
      <c r="EZ263" s="404">
        <v>0</v>
      </c>
      <c r="FA263" s="404">
        <v>0</v>
      </c>
      <c r="FB263" s="404">
        <v>0</v>
      </c>
      <c r="FC263" s="404">
        <v>0</v>
      </c>
      <c r="FD263" s="404">
        <v>0</v>
      </c>
      <c r="FE263" s="404">
        <v>0</v>
      </c>
      <c r="FF263" s="404">
        <v>0</v>
      </c>
      <c r="FG263" s="404">
        <v>0</v>
      </c>
      <c r="FH263" s="404">
        <v>0</v>
      </c>
      <c r="FI263" s="404">
        <v>0</v>
      </c>
      <c r="FJ263" s="404">
        <v>0</v>
      </c>
      <c r="FK263" s="404">
        <v>0</v>
      </c>
      <c r="FL263" s="404">
        <v>0</v>
      </c>
      <c r="FM263" s="404">
        <v>0</v>
      </c>
      <c r="FN263" s="404">
        <v>0</v>
      </c>
      <c r="FO263" s="404">
        <v>0</v>
      </c>
      <c r="FP263" s="404">
        <v>0</v>
      </c>
      <c r="FQ263" s="404">
        <v>0</v>
      </c>
      <c r="FR263" s="404">
        <v>0</v>
      </c>
      <c r="FS263" s="404">
        <v>0</v>
      </c>
      <c r="FT263" s="404">
        <v>0</v>
      </c>
      <c r="FU263" s="404">
        <v>0</v>
      </c>
      <c r="FV263" s="404">
        <v>0</v>
      </c>
      <c r="FW263" s="404">
        <v>0</v>
      </c>
      <c r="FX263" s="404">
        <v>0</v>
      </c>
      <c r="FY263" s="404">
        <v>0</v>
      </c>
      <c r="FZ263" s="404">
        <v>0</v>
      </c>
      <c r="GA263" s="404">
        <v>0</v>
      </c>
      <c r="GB263" s="404">
        <v>0</v>
      </c>
      <c r="GC263" s="404">
        <v>0</v>
      </c>
      <c r="GD263" s="404">
        <v>0</v>
      </c>
      <c r="GE263" s="404">
        <v>0</v>
      </c>
      <c r="GF263" s="404">
        <v>0</v>
      </c>
      <c r="GG263" s="404">
        <v>0</v>
      </c>
      <c r="GH263" s="404">
        <v>0</v>
      </c>
      <c r="GI263" s="404">
        <v>0</v>
      </c>
      <c r="GJ263" s="404">
        <v>0</v>
      </c>
      <c r="GK263" s="404">
        <v>0</v>
      </c>
      <c r="GL263" s="404">
        <v>610.43083900226759</v>
      </c>
      <c r="GM263" s="404">
        <v>581.36270381168333</v>
      </c>
      <c r="GN263" s="404">
        <v>553.67876553493659</v>
      </c>
      <c r="GO263" s="404">
        <v>527.31311003327289</v>
      </c>
      <c r="GP263" s="404">
        <v>502.20296193645044</v>
      </c>
      <c r="GQ263" s="404">
        <v>478.28853517757176</v>
      </c>
      <c r="GR263" s="404">
        <v>455.51289064530647</v>
      </c>
      <c r="GS263" s="404">
        <v>433.82180061457757</v>
      </c>
      <c r="GT263" s="404">
        <v>413.16361963293105</v>
      </c>
      <c r="GU263" s="404">
        <v>393.48916155517236</v>
      </c>
      <c r="GV263" s="404">
        <v>374.75158243349756</v>
      </c>
      <c r="GW263" s="404">
        <v>356.90626898428332</v>
      </c>
      <c r="GX263" s="404">
        <v>339.91073236598419</v>
      </c>
      <c r="GY263" s="404">
        <v>323.72450701522291</v>
      </c>
      <c r="GZ263" s="404">
        <v>308.30905430021232</v>
      </c>
      <c r="HA263" s="404">
        <v>293.62767076210696</v>
      </c>
      <c r="HB263" s="404">
        <v>279.64540072581616</v>
      </c>
      <c r="HC263" s="404">
        <v>266.32895307220588</v>
      </c>
      <c r="HD263" s="404">
        <v>253.64662197352939</v>
      </c>
      <c r="HE263" s="404">
        <v>241.56821140336135</v>
      </c>
      <c r="HF263" s="404">
        <v>230.06496324129654</v>
      </c>
      <c r="HG263" s="404">
        <v>219.10948880123473</v>
      </c>
      <c r="HH263" s="404">
        <v>208.6757036202236</v>
      </c>
      <c r="HI263" s="404">
        <v>198.7387653525939</v>
      </c>
      <c r="HJ263" s="404">
        <v>189.27501462151798</v>
      </c>
      <c r="HK263" s="404">
        <v>180.26191868715998</v>
      </c>
      <c r="HL263" s="404">
        <v>171.67801779729524</v>
      </c>
      <c r="HM263" s="404">
        <v>163.5028740926621</v>
      </c>
      <c r="HN263" s="404">
        <v>155.71702294539253</v>
      </c>
      <c r="HO263" s="404">
        <v>148.30192661465949</v>
      </c>
      <c r="HP263" s="404">
        <v>141.23993010919952</v>
      </c>
      <c r="HQ263" s="404">
        <v>134.51421915161859</v>
      </c>
      <c r="HR263" s="404">
        <v>128.10878014439868</v>
      </c>
      <c r="HS263" s="404">
        <v>122.00836204228443</v>
      </c>
      <c r="HT263" s="404">
        <v>116.1984400402709</v>
      </c>
      <c r="HU263" s="404">
        <v>110.66518099073419</v>
      </c>
      <c r="HV263" s="404">
        <v>105.39541046736591</v>
      </c>
      <c r="HW263" s="404">
        <v>100.37658139749132</v>
      </c>
      <c r="HX263" s="404">
        <v>95.596744188086987</v>
      </c>
      <c r="HY263" s="404">
        <v>91.044518274368542</v>
      </c>
      <c r="HZ263" s="404">
        <v>127200.08638375983</v>
      </c>
      <c r="IA263" s="404">
        <v>4949.2643879441703</v>
      </c>
      <c r="IB263" s="408">
        <v>3.8909284801995729E-2</v>
      </c>
      <c r="IC263" s="411"/>
    </row>
    <row r="264" spans="1:237" s="181" customFormat="1" ht="90" customHeight="1" x14ac:dyDescent="0.25">
      <c r="A264" s="233" t="s">
        <v>336</v>
      </c>
      <c r="B264" s="234" t="s">
        <v>337</v>
      </c>
      <c r="C264" s="234" t="s">
        <v>387</v>
      </c>
      <c r="D264" s="13">
        <v>9</v>
      </c>
      <c r="E264" s="234" t="s">
        <v>388</v>
      </c>
      <c r="F264" s="236" t="s">
        <v>389</v>
      </c>
      <c r="G264" s="236" t="s">
        <v>390</v>
      </c>
      <c r="H264" s="13" t="s">
        <v>77</v>
      </c>
      <c r="I264" s="236" t="s">
        <v>391</v>
      </c>
      <c r="J264" s="236">
        <v>10</v>
      </c>
      <c r="K264" s="95" t="s">
        <v>206</v>
      </c>
      <c r="L264" s="77">
        <v>396</v>
      </c>
      <c r="M264" s="237" t="s">
        <v>392</v>
      </c>
      <c r="N264" s="13" t="s">
        <v>81</v>
      </c>
      <c r="O264" s="73" t="s">
        <v>106</v>
      </c>
      <c r="P264" s="13" t="s">
        <v>314</v>
      </c>
      <c r="Q264" s="112" t="s">
        <v>100</v>
      </c>
      <c r="R264" s="13" t="s">
        <v>108</v>
      </c>
      <c r="S264" s="13" t="s">
        <v>99</v>
      </c>
      <c r="T264" s="72" t="s">
        <v>366</v>
      </c>
      <c r="U264" s="13" t="s">
        <v>100</v>
      </c>
      <c r="V264" s="196">
        <v>1</v>
      </c>
      <c r="W264" s="238">
        <v>35000</v>
      </c>
      <c r="X264" s="238">
        <v>0</v>
      </c>
      <c r="Y264" s="238">
        <v>0</v>
      </c>
      <c r="Z264" s="238">
        <v>0</v>
      </c>
      <c r="AA264" s="238">
        <v>15000</v>
      </c>
      <c r="AB264" s="238">
        <v>5000</v>
      </c>
      <c r="AC264" s="238">
        <v>5000</v>
      </c>
      <c r="AD264" s="238">
        <v>5000</v>
      </c>
      <c r="AE264" s="239">
        <v>0</v>
      </c>
      <c r="AF264" s="239">
        <v>0</v>
      </c>
      <c r="AG264" s="239">
        <v>0</v>
      </c>
      <c r="AH264" s="239">
        <v>0</v>
      </c>
      <c r="AI264" s="14" t="s">
        <v>393</v>
      </c>
      <c r="AJ264" s="238">
        <v>75000</v>
      </c>
      <c r="AK264" s="238">
        <v>0</v>
      </c>
      <c r="AL264" s="238">
        <v>15000</v>
      </c>
      <c r="AM264" s="238">
        <v>15000</v>
      </c>
      <c r="AN264" s="238">
        <v>15000</v>
      </c>
      <c r="AO264" s="238">
        <v>15000</v>
      </c>
      <c r="AP264" s="238">
        <v>15000</v>
      </c>
      <c r="AQ264" s="239">
        <v>0</v>
      </c>
      <c r="AR264" s="239">
        <v>0</v>
      </c>
      <c r="AS264" s="239">
        <v>0</v>
      </c>
      <c r="AT264" s="239">
        <v>0</v>
      </c>
      <c r="AU264" s="236"/>
      <c r="AV264" s="230">
        <v>1</v>
      </c>
      <c r="AW264" s="230">
        <v>0</v>
      </c>
      <c r="AX264" s="230" t="s">
        <v>3607</v>
      </c>
      <c r="AY264" s="141">
        <v>8</v>
      </c>
      <c r="AZ264" s="70">
        <v>0</v>
      </c>
      <c r="BA264" s="70">
        <v>1</v>
      </c>
      <c r="BB264" s="70">
        <v>1</v>
      </c>
      <c r="BC264" s="70">
        <v>1</v>
      </c>
      <c r="BD264" s="70">
        <v>1</v>
      </c>
      <c r="BE264" s="70">
        <v>1</v>
      </c>
      <c r="BF264" s="70">
        <v>1</v>
      </c>
      <c r="BG264" s="71">
        <v>0</v>
      </c>
      <c r="BH264" s="71">
        <v>1</v>
      </c>
      <c r="BI264" s="71">
        <v>0</v>
      </c>
      <c r="BJ264" s="71">
        <v>0</v>
      </c>
      <c r="BK264" s="71">
        <v>1</v>
      </c>
      <c r="BL264" s="70">
        <v>1</v>
      </c>
      <c r="BM264" s="70">
        <v>1</v>
      </c>
      <c r="BN264" s="70">
        <v>0</v>
      </c>
      <c r="BO264" s="70">
        <v>1</v>
      </c>
      <c r="BP264" s="403">
        <v>0</v>
      </c>
      <c r="BQ264" s="403">
        <v>15000</v>
      </c>
      <c r="BR264" s="403">
        <v>30000</v>
      </c>
      <c r="BS264" s="403">
        <v>20000</v>
      </c>
      <c r="BT264" s="403">
        <v>20000</v>
      </c>
      <c r="BU264" s="403">
        <v>20000</v>
      </c>
      <c r="BV264" s="403">
        <v>0</v>
      </c>
      <c r="BW264" s="403">
        <v>0</v>
      </c>
      <c r="BX264" s="403">
        <v>0</v>
      </c>
      <c r="BY264" s="403">
        <v>0</v>
      </c>
      <c r="BZ264" s="401">
        <v>0</v>
      </c>
      <c r="CA264" s="401">
        <v>0</v>
      </c>
      <c r="CB264" s="401">
        <v>0</v>
      </c>
      <c r="CC264" s="401">
        <v>0</v>
      </c>
      <c r="CD264" s="401">
        <v>0</v>
      </c>
      <c r="CE264" s="401">
        <v>0</v>
      </c>
      <c r="CF264" s="401">
        <v>0</v>
      </c>
      <c r="CG264" s="401">
        <v>0</v>
      </c>
      <c r="CH264" s="401">
        <v>0</v>
      </c>
      <c r="CI264" s="401">
        <v>0</v>
      </c>
      <c r="CJ264" s="401">
        <v>0</v>
      </c>
      <c r="CK264" s="401">
        <v>0</v>
      </c>
      <c r="CL264" s="401">
        <v>0</v>
      </c>
      <c r="CM264" s="401">
        <v>0</v>
      </c>
      <c r="CN264" s="401">
        <v>0</v>
      </c>
      <c r="CO264" s="401">
        <v>0</v>
      </c>
      <c r="CP264" s="401">
        <v>0</v>
      </c>
      <c r="CQ264" s="401">
        <v>0</v>
      </c>
      <c r="CR264" s="401">
        <v>0</v>
      </c>
      <c r="CS264" s="401">
        <v>0</v>
      </c>
      <c r="CT264" s="401">
        <v>0</v>
      </c>
      <c r="CU264" s="401">
        <v>0</v>
      </c>
      <c r="CV264" s="401">
        <v>0</v>
      </c>
      <c r="CW264" s="401">
        <v>0</v>
      </c>
      <c r="CX264" s="401">
        <v>0</v>
      </c>
      <c r="CY264" s="401">
        <v>0</v>
      </c>
      <c r="CZ264" s="401">
        <v>0</v>
      </c>
      <c r="DA264" s="401">
        <v>0</v>
      </c>
      <c r="DB264" s="401">
        <v>0</v>
      </c>
      <c r="DC264" s="401">
        <v>0</v>
      </c>
      <c r="DD264" s="401">
        <v>0</v>
      </c>
      <c r="DE264" s="401">
        <v>0</v>
      </c>
      <c r="DF264" s="401">
        <v>0</v>
      </c>
      <c r="DG264" s="403">
        <v>396</v>
      </c>
      <c r="DH264" s="403">
        <v>396</v>
      </c>
      <c r="DI264" s="403">
        <v>396</v>
      </c>
      <c r="DJ264" s="403">
        <v>396</v>
      </c>
      <c r="DK264" s="403">
        <v>396</v>
      </c>
      <c r="DL264" s="403">
        <v>396</v>
      </c>
      <c r="DM264" s="403">
        <v>396</v>
      </c>
      <c r="DN264" s="403">
        <v>396</v>
      </c>
      <c r="DO264" s="403">
        <v>396</v>
      </c>
      <c r="DP264" s="403">
        <v>396</v>
      </c>
      <c r="DQ264" s="403">
        <v>396</v>
      </c>
      <c r="DR264" s="403">
        <v>396</v>
      </c>
      <c r="DS264" s="403">
        <v>396</v>
      </c>
      <c r="DT264" s="403">
        <v>396</v>
      </c>
      <c r="DU264" s="403">
        <v>396</v>
      </c>
      <c r="DV264" s="403">
        <v>396</v>
      </c>
      <c r="DW264" s="403">
        <v>396</v>
      </c>
      <c r="DX264" s="403">
        <v>396</v>
      </c>
      <c r="DY264" s="403">
        <v>396</v>
      </c>
      <c r="DZ264" s="403">
        <v>396</v>
      </c>
      <c r="EA264" s="403">
        <v>396</v>
      </c>
      <c r="EB264" s="403">
        <v>396</v>
      </c>
      <c r="EC264" s="403">
        <v>396</v>
      </c>
      <c r="ED264" s="403">
        <v>396</v>
      </c>
      <c r="EE264" s="403">
        <v>396</v>
      </c>
      <c r="EF264" s="403">
        <v>396</v>
      </c>
      <c r="EG264" s="403">
        <v>396</v>
      </c>
      <c r="EH264" s="403">
        <v>396</v>
      </c>
      <c r="EI264" s="403">
        <v>396</v>
      </c>
      <c r="EJ264" s="403">
        <v>396</v>
      </c>
      <c r="EK264" s="403">
        <v>396</v>
      </c>
      <c r="EL264" s="403">
        <v>396</v>
      </c>
      <c r="EM264" s="403">
        <v>396</v>
      </c>
      <c r="EN264" s="403">
        <v>396</v>
      </c>
      <c r="EO264" s="403">
        <v>396</v>
      </c>
      <c r="EP264" s="403">
        <v>396</v>
      </c>
      <c r="EQ264" s="403">
        <v>396</v>
      </c>
      <c r="ER264" s="403">
        <v>396</v>
      </c>
      <c r="ES264" s="403">
        <v>396</v>
      </c>
      <c r="ET264" s="403">
        <v>396</v>
      </c>
      <c r="EU264" s="403">
        <v>396</v>
      </c>
      <c r="EV264" s="403">
        <v>396</v>
      </c>
      <c r="EW264" s="403">
        <v>396</v>
      </c>
      <c r="EX264" s="404">
        <v>27210.884353741494</v>
      </c>
      <c r="EY264" s="404">
        <v>17276.751970629521</v>
      </c>
      <c r="EZ264" s="404">
        <v>16454.04949583764</v>
      </c>
      <c r="FA264" s="404">
        <v>15670.523329369178</v>
      </c>
      <c r="FB264" s="404">
        <v>0</v>
      </c>
      <c r="FC264" s="404">
        <v>0</v>
      </c>
      <c r="FD264" s="404">
        <v>0</v>
      </c>
      <c r="FE264" s="404">
        <v>0</v>
      </c>
      <c r="FF264" s="404">
        <v>0</v>
      </c>
      <c r="FG264" s="404">
        <v>0</v>
      </c>
      <c r="FH264" s="404">
        <v>0</v>
      </c>
      <c r="FI264" s="404">
        <v>0</v>
      </c>
      <c r="FJ264" s="404">
        <v>0</v>
      </c>
      <c r="FK264" s="404">
        <v>0</v>
      </c>
      <c r="FL264" s="404">
        <v>0</v>
      </c>
      <c r="FM264" s="404">
        <v>0</v>
      </c>
      <c r="FN264" s="404">
        <v>0</v>
      </c>
      <c r="FO264" s="404">
        <v>0</v>
      </c>
      <c r="FP264" s="404">
        <v>0</v>
      </c>
      <c r="FQ264" s="404">
        <v>0</v>
      </c>
      <c r="FR264" s="404">
        <v>0</v>
      </c>
      <c r="FS264" s="404">
        <v>0</v>
      </c>
      <c r="FT264" s="404">
        <v>0</v>
      </c>
      <c r="FU264" s="404">
        <v>0</v>
      </c>
      <c r="FV264" s="404">
        <v>0</v>
      </c>
      <c r="FW264" s="404">
        <v>0</v>
      </c>
      <c r="FX264" s="404">
        <v>0</v>
      </c>
      <c r="FY264" s="404">
        <v>0</v>
      </c>
      <c r="FZ264" s="404">
        <v>0</v>
      </c>
      <c r="GA264" s="404">
        <v>0</v>
      </c>
      <c r="GB264" s="404">
        <v>0</v>
      </c>
      <c r="GC264" s="404">
        <v>0</v>
      </c>
      <c r="GD264" s="404">
        <v>0</v>
      </c>
      <c r="GE264" s="404">
        <v>0</v>
      </c>
      <c r="GF264" s="404">
        <v>0</v>
      </c>
      <c r="GG264" s="404">
        <v>0</v>
      </c>
      <c r="GH264" s="404">
        <v>0</v>
      </c>
      <c r="GI264" s="404">
        <v>0</v>
      </c>
      <c r="GJ264" s="404">
        <v>0</v>
      </c>
      <c r="GK264" s="404">
        <v>0</v>
      </c>
      <c r="GL264" s="404">
        <v>359.18367346938777</v>
      </c>
      <c r="GM264" s="404">
        <v>342.07968901846448</v>
      </c>
      <c r="GN264" s="404">
        <v>325.79018001758527</v>
      </c>
      <c r="GO264" s="404">
        <v>310.27636192150976</v>
      </c>
      <c r="GP264" s="404">
        <v>295.50129706810458</v>
      </c>
      <c r="GQ264" s="404">
        <v>281.42980673152812</v>
      </c>
      <c r="GR264" s="404">
        <v>268.02838736336014</v>
      </c>
      <c r="GS264" s="404">
        <v>255.26513082224773</v>
      </c>
      <c r="GT264" s="404">
        <v>243.10964840214069</v>
      </c>
      <c r="GU264" s="404">
        <v>231.53299847822922</v>
      </c>
      <c r="GV264" s="404">
        <v>220.50761759831357</v>
      </c>
      <c r="GW264" s="404">
        <v>210.0072548555367</v>
      </c>
      <c r="GX264" s="404">
        <v>200.00690938622546</v>
      </c>
      <c r="GY264" s="404">
        <v>190.4827708440242</v>
      </c>
      <c r="GZ264" s="404">
        <v>181.41216270859448</v>
      </c>
      <c r="HA264" s="404">
        <v>172.77348829389948</v>
      </c>
      <c r="HB264" s="404">
        <v>164.54617932752333</v>
      </c>
      <c r="HC264" s="404">
        <v>156.71064697859364</v>
      </c>
      <c r="HD264" s="404">
        <v>149.24823521770824</v>
      </c>
      <c r="HE264" s="404">
        <v>142.14117639781736</v>
      </c>
      <c r="HF264" s="404">
        <v>135.37254895030227</v>
      </c>
      <c r="HG264" s="404">
        <v>128.92623709552595</v>
      </c>
      <c r="HH264" s="404">
        <v>122.78689247192949</v>
      </c>
      <c r="HI264" s="404">
        <v>116.9398975923138</v>
      </c>
      <c r="HJ264" s="404">
        <v>111.37133104029884</v>
      </c>
      <c r="HK264" s="404">
        <v>106.06793432409413</v>
      </c>
      <c r="HL264" s="404">
        <v>101.01708030866109</v>
      </c>
      <c r="HM264" s="404">
        <v>96.206743151105783</v>
      </c>
      <c r="HN264" s="404">
        <v>91.625469667719827</v>
      </c>
      <c r="HO264" s="404">
        <v>87.262352064495033</v>
      </c>
      <c r="HP264" s="404">
        <v>83.107001966185749</v>
      </c>
      <c r="HQ264" s="404">
        <v>79.149525682081673</v>
      </c>
      <c r="HR264" s="404">
        <v>75.380500649601601</v>
      </c>
      <c r="HS264" s="404">
        <v>71.790952999620558</v>
      </c>
      <c r="HT264" s="404">
        <v>68.372336190114822</v>
      </c>
      <c r="HU264" s="404">
        <v>65.116510657252206</v>
      </c>
      <c r="HV264" s="404">
        <v>62.015724435478305</v>
      </c>
      <c r="HW264" s="404">
        <v>59.062594700455513</v>
      </c>
      <c r="HX264" s="404">
        <v>56.250090190910022</v>
      </c>
      <c r="HY264" s="404">
        <v>53.571514467533348</v>
      </c>
      <c r="HZ264" s="404">
        <v>76612.20914957783</v>
      </c>
      <c r="IA264" s="404">
        <v>2912.1971732925576</v>
      </c>
      <c r="IB264" s="408">
        <v>3.8012181160404578E-2</v>
      </c>
      <c r="IC264" s="411"/>
    </row>
    <row r="265" spans="1:237" s="181" customFormat="1" ht="90" customHeight="1" x14ac:dyDescent="0.25">
      <c r="A265" s="231" t="s">
        <v>1136</v>
      </c>
      <c r="B265" s="85" t="s">
        <v>1137</v>
      </c>
      <c r="C265" s="85" t="s">
        <v>1147</v>
      </c>
      <c r="D265" s="90">
        <v>1</v>
      </c>
      <c r="E265" s="85" t="s">
        <v>1148</v>
      </c>
      <c r="F265" s="95" t="s">
        <v>1149</v>
      </c>
      <c r="G265" s="95" t="s">
        <v>1150</v>
      </c>
      <c r="H265" s="90" t="s">
        <v>77</v>
      </c>
      <c r="I265" s="95" t="s">
        <v>1151</v>
      </c>
      <c r="J265" s="95">
        <v>5</v>
      </c>
      <c r="K265" s="227" t="s">
        <v>79</v>
      </c>
      <c r="L265" s="90">
        <v>750</v>
      </c>
      <c r="M265" s="90" t="s">
        <v>1152</v>
      </c>
      <c r="N265" s="90" t="s">
        <v>147</v>
      </c>
      <c r="O265" s="90" t="s">
        <v>148</v>
      </c>
      <c r="P265" s="90" t="s">
        <v>149</v>
      </c>
      <c r="Q265" s="112" t="s">
        <v>100</v>
      </c>
      <c r="R265" s="90" t="s">
        <v>108</v>
      </c>
      <c r="S265" s="90" t="s">
        <v>99</v>
      </c>
      <c r="T265" s="90" t="s">
        <v>281</v>
      </c>
      <c r="U265" s="90" t="s">
        <v>100</v>
      </c>
      <c r="V265" s="193">
        <v>1</v>
      </c>
      <c r="W265" s="94">
        <v>100000</v>
      </c>
      <c r="X265" s="94">
        <v>0</v>
      </c>
      <c r="Y265" s="94">
        <v>0</v>
      </c>
      <c r="Z265" s="94">
        <v>0</v>
      </c>
      <c r="AA265" s="94">
        <v>20000</v>
      </c>
      <c r="AB265" s="94">
        <v>20000</v>
      </c>
      <c r="AC265" s="94">
        <v>20000</v>
      </c>
      <c r="AD265" s="94">
        <v>20000</v>
      </c>
      <c r="AE265" s="192">
        <v>20000</v>
      </c>
      <c r="AF265" s="192">
        <v>0</v>
      </c>
      <c r="AG265" s="192">
        <v>0</v>
      </c>
      <c r="AH265" s="192">
        <v>0</v>
      </c>
      <c r="AI265" s="90" t="s">
        <v>88</v>
      </c>
      <c r="AJ265" s="92">
        <v>0</v>
      </c>
      <c r="AK265" s="92">
        <v>0</v>
      </c>
      <c r="AL265" s="92">
        <v>0</v>
      </c>
      <c r="AM265" s="92">
        <v>0</v>
      </c>
      <c r="AN265" s="92">
        <v>0</v>
      </c>
      <c r="AO265" s="92">
        <v>0</v>
      </c>
      <c r="AP265" s="92">
        <v>0</v>
      </c>
      <c r="AQ265" s="192">
        <v>0</v>
      </c>
      <c r="AR265" s="192">
        <v>0</v>
      </c>
      <c r="AS265" s="192">
        <v>0</v>
      </c>
      <c r="AT265" s="192">
        <v>0</v>
      </c>
      <c r="AU265" s="95"/>
      <c r="AV265" s="230">
        <v>1</v>
      </c>
      <c r="AW265" s="230">
        <v>0</v>
      </c>
      <c r="AX265" s="230" t="s">
        <v>3606</v>
      </c>
      <c r="AY265" s="141">
        <v>9</v>
      </c>
      <c r="AZ265" s="70">
        <v>1</v>
      </c>
      <c r="BA265" s="70">
        <v>1</v>
      </c>
      <c r="BB265" s="70">
        <v>1</v>
      </c>
      <c r="BC265" s="70">
        <v>1</v>
      </c>
      <c r="BD265" s="70">
        <v>1</v>
      </c>
      <c r="BE265" s="70">
        <v>1</v>
      </c>
      <c r="BF265" s="70">
        <v>1</v>
      </c>
      <c r="BG265" s="71">
        <v>0</v>
      </c>
      <c r="BH265" s="71">
        <v>1</v>
      </c>
      <c r="BI265" s="71">
        <v>0</v>
      </c>
      <c r="BJ265" s="71">
        <v>1</v>
      </c>
      <c r="BK265" s="71">
        <v>0</v>
      </c>
      <c r="BL265" s="70">
        <v>1</v>
      </c>
      <c r="BM265" s="70">
        <v>1</v>
      </c>
      <c r="BN265" s="70">
        <v>0</v>
      </c>
      <c r="BO265" s="70">
        <v>1</v>
      </c>
      <c r="BP265" s="403">
        <v>0</v>
      </c>
      <c r="BQ265" s="403">
        <v>0</v>
      </c>
      <c r="BR265" s="403">
        <v>20000</v>
      </c>
      <c r="BS265" s="403">
        <v>20000</v>
      </c>
      <c r="BT265" s="403">
        <v>20000</v>
      </c>
      <c r="BU265" s="403">
        <v>20000</v>
      </c>
      <c r="BV265" s="403">
        <v>20000</v>
      </c>
      <c r="BW265" s="403">
        <v>0</v>
      </c>
      <c r="BX265" s="403">
        <v>0</v>
      </c>
      <c r="BY265" s="403">
        <v>0</v>
      </c>
      <c r="BZ265" s="401">
        <v>0</v>
      </c>
      <c r="CA265" s="401">
        <v>0</v>
      </c>
      <c r="CB265" s="401">
        <v>0</v>
      </c>
      <c r="CC265" s="401">
        <v>0</v>
      </c>
      <c r="CD265" s="401">
        <v>0</v>
      </c>
      <c r="CE265" s="401">
        <v>0</v>
      </c>
      <c r="CF265" s="401">
        <v>0</v>
      </c>
      <c r="CG265" s="401">
        <v>0</v>
      </c>
      <c r="CH265" s="401">
        <v>0</v>
      </c>
      <c r="CI265" s="401">
        <v>0</v>
      </c>
      <c r="CJ265" s="401">
        <v>0</v>
      </c>
      <c r="CK265" s="401">
        <v>0</v>
      </c>
      <c r="CL265" s="401">
        <v>0</v>
      </c>
      <c r="CM265" s="401">
        <v>0</v>
      </c>
      <c r="CN265" s="401">
        <v>0</v>
      </c>
      <c r="CO265" s="401">
        <v>0</v>
      </c>
      <c r="CP265" s="401">
        <v>0</v>
      </c>
      <c r="CQ265" s="401">
        <v>0</v>
      </c>
      <c r="CR265" s="401">
        <v>0</v>
      </c>
      <c r="CS265" s="401">
        <v>0</v>
      </c>
      <c r="CT265" s="401">
        <v>0</v>
      </c>
      <c r="CU265" s="401">
        <v>0</v>
      </c>
      <c r="CV265" s="401">
        <v>0</v>
      </c>
      <c r="CW265" s="401">
        <v>0</v>
      </c>
      <c r="CX265" s="401">
        <v>0</v>
      </c>
      <c r="CY265" s="401">
        <v>0</v>
      </c>
      <c r="CZ265" s="401">
        <v>0</v>
      </c>
      <c r="DA265" s="401">
        <v>0</v>
      </c>
      <c r="DB265" s="401">
        <v>0</v>
      </c>
      <c r="DC265" s="401">
        <v>0</v>
      </c>
      <c r="DD265" s="401">
        <v>0</v>
      </c>
      <c r="DE265" s="401">
        <v>0</v>
      </c>
      <c r="DF265" s="401">
        <v>0</v>
      </c>
      <c r="DG265" s="403">
        <v>750</v>
      </c>
      <c r="DH265" s="403">
        <v>750</v>
      </c>
      <c r="DI265" s="403">
        <v>750</v>
      </c>
      <c r="DJ265" s="403">
        <v>750</v>
      </c>
      <c r="DK265" s="403">
        <v>750</v>
      </c>
      <c r="DL265" s="403">
        <v>750</v>
      </c>
      <c r="DM265" s="403">
        <v>750</v>
      </c>
      <c r="DN265" s="403">
        <v>750</v>
      </c>
      <c r="DO265" s="403">
        <v>750</v>
      </c>
      <c r="DP265" s="403">
        <v>750</v>
      </c>
      <c r="DQ265" s="403">
        <v>750</v>
      </c>
      <c r="DR265" s="403">
        <v>750</v>
      </c>
      <c r="DS265" s="403">
        <v>750</v>
      </c>
      <c r="DT265" s="403">
        <v>750</v>
      </c>
      <c r="DU265" s="403">
        <v>750</v>
      </c>
      <c r="DV265" s="403">
        <v>750</v>
      </c>
      <c r="DW265" s="403">
        <v>750</v>
      </c>
      <c r="DX265" s="403">
        <v>750</v>
      </c>
      <c r="DY265" s="403">
        <v>750</v>
      </c>
      <c r="DZ265" s="403">
        <v>750</v>
      </c>
      <c r="EA265" s="403">
        <v>750</v>
      </c>
      <c r="EB265" s="403">
        <v>750</v>
      </c>
      <c r="EC265" s="403">
        <v>750</v>
      </c>
      <c r="ED265" s="403">
        <v>750</v>
      </c>
      <c r="EE265" s="403">
        <v>750</v>
      </c>
      <c r="EF265" s="403">
        <v>750</v>
      </c>
      <c r="EG265" s="403">
        <v>750</v>
      </c>
      <c r="EH265" s="403">
        <v>750</v>
      </c>
      <c r="EI265" s="403">
        <v>750</v>
      </c>
      <c r="EJ265" s="403">
        <v>750</v>
      </c>
      <c r="EK265" s="403">
        <v>750</v>
      </c>
      <c r="EL265" s="403">
        <v>750</v>
      </c>
      <c r="EM265" s="403">
        <v>750</v>
      </c>
      <c r="EN265" s="403">
        <v>750</v>
      </c>
      <c r="EO265" s="403">
        <v>750</v>
      </c>
      <c r="EP265" s="403">
        <v>750</v>
      </c>
      <c r="EQ265" s="403">
        <v>750</v>
      </c>
      <c r="ER265" s="403">
        <v>750</v>
      </c>
      <c r="ES265" s="403">
        <v>750</v>
      </c>
      <c r="ET265" s="403">
        <v>750</v>
      </c>
      <c r="EU265" s="403">
        <v>750</v>
      </c>
      <c r="EV265" s="403">
        <v>750</v>
      </c>
      <c r="EW265" s="403">
        <v>750</v>
      </c>
      <c r="EX265" s="404">
        <v>18140.589569160999</v>
      </c>
      <c r="EY265" s="404">
        <v>17276.751970629521</v>
      </c>
      <c r="EZ265" s="404">
        <v>16454.04949583764</v>
      </c>
      <c r="FA265" s="404">
        <v>15670.523329369178</v>
      </c>
      <c r="FB265" s="404">
        <v>14924.307932732554</v>
      </c>
      <c r="FC265" s="404">
        <v>0</v>
      </c>
      <c r="FD265" s="404">
        <v>0</v>
      </c>
      <c r="FE265" s="404">
        <v>0</v>
      </c>
      <c r="FF265" s="404">
        <v>0</v>
      </c>
      <c r="FG265" s="404">
        <v>0</v>
      </c>
      <c r="FH265" s="404">
        <v>0</v>
      </c>
      <c r="FI265" s="404">
        <v>0</v>
      </c>
      <c r="FJ265" s="404">
        <v>0</v>
      </c>
      <c r="FK265" s="404">
        <v>0</v>
      </c>
      <c r="FL265" s="404">
        <v>0</v>
      </c>
      <c r="FM265" s="404">
        <v>0</v>
      </c>
      <c r="FN265" s="404">
        <v>0</v>
      </c>
      <c r="FO265" s="404">
        <v>0</v>
      </c>
      <c r="FP265" s="404">
        <v>0</v>
      </c>
      <c r="FQ265" s="404">
        <v>0</v>
      </c>
      <c r="FR265" s="404">
        <v>0</v>
      </c>
      <c r="FS265" s="404">
        <v>0</v>
      </c>
      <c r="FT265" s="404">
        <v>0</v>
      </c>
      <c r="FU265" s="404">
        <v>0</v>
      </c>
      <c r="FV265" s="404">
        <v>0</v>
      </c>
      <c r="FW265" s="404">
        <v>0</v>
      </c>
      <c r="FX265" s="404">
        <v>0</v>
      </c>
      <c r="FY265" s="404">
        <v>0</v>
      </c>
      <c r="FZ265" s="404">
        <v>0</v>
      </c>
      <c r="GA265" s="404">
        <v>0</v>
      </c>
      <c r="GB265" s="404">
        <v>0</v>
      </c>
      <c r="GC265" s="404">
        <v>0</v>
      </c>
      <c r="GD265" s="404">
        <v>0</v>
      </c>
      <c r="GE265" s="404">
        <v>0</v>
      </c>
      <c r="GF265" s="404">
        <v>0</v>
      </c>
      <c r="GG265" s="404">
        <v>0</v>
      </c>
      <c r="GH265" s="404">
        <v>0</v>
      </c>
      <c r="GI265" s="404">
        <v>0</v>
      </c>
      <c r="GJ265" s="404">
        <v>0</v>
      </c>
      <c r="GK265" s="404">
        <v>0</v>
      </c>
      <c r="GL265" s="404">
        <v>680.27210884353735</v>
      </c>
      <c r="GM265" s="404">
        <v>647.87819889860702</v>
      </c>
      <c r="GN265" s="404">
        <v>617.02685609391153</v>
      </c>
      <c r="GO265" s="404">
        <v>587.64462485134425</v>
      </c>
      <c r="GP265" s="404">
        <v>559.66154747747078</v>
      </c>
      <c r="GQ265" s="404">
        <v>533.01099759759109</v>
      </c>
      <c r="GR265" s="404">
        <v>507.62952152151536</v>
      </c>
      <c r="GS265" s="404">
        <v>483.45668716334796</v>
      </c>
      <c r="GT265" s="404">
        <v>460.43494015556951</v>
      </c>
      <c r="GU265" s="404">
        <v>438.50946681482804</v>
      </c>
      <c r="GV265" s="404">
        <v>417.62806363316963</v>
      </c>
      <c r="GW265" s="404">
        <v>397.74101298397102</v>
      </c>
      <c r="GX265" s="404">
        <v>378.80096474663912</v>
      </c>
      <c r="GY265" s="404">
        <v>360.76282356822765</v>
      </c>
      <c r="GZ265" s="404">
        <v>343.58364149355015</v>
      </c>
      <c r="HA265" s="404">
        <v>327.22251570814296</v>
      </c>
      <c r="HB265" s="404">
        <v>311.64049115061238</v>
      </c>
      <c r="HC265" s="404">
        <v>296.80046776248798</v>
      </c>
      <c r="HD265" s="404">
        <v>282.66711215475044</v>
      </c>
      <c r="HE265" s="404">
        <v>269.20677348071473</v>
      </c>
      <c r="HF265" s="404">
        <v>256.38740331496643</v>
      </c>
      <c r="HG265" s="404">
        <v>244.178479347587</v>
      </c>
      <c r="HH265" s="404">
        <v>232.55093271198766</v>
      </c>
      <c r="HI265" s="404">
        <v>221.47707877332158</v>
      </c>
      <c r="HJ265" s="404">
        <v>210.93055121268722</v>
      </c>
      <c r="HK265" s="404">
        <v>200.88623925017828</v>
      </c>
      <c r="HL265" s="404">
        <v>191.32022785731266</v>
      </c>
      <c r="HM265" s="404">
        <v>182.20974081648822</v>
      </c>
      <c r="HN265" s="404">
        <v>173.53308649189361</v>
      </c>
      <c r="HO265" s="404">
        <v>165.26960618275575</v>
      </c>
      <c r="HP265" s="404">
        <v>157.39962493595786</v>
      </c>
      <c r="HQ265" s="404">
        <v>149.90440470091227</v>
      </c>
      <c r="HR265" s="404">
        <v>142.76609971515452</v>
      </c>
      <c r="HS265" s="404">
        <v>135.96771401443286</v>
      </c>
      <c r="HT265" s="404">
        <v>129.49306096612656</v>
      </c>
      <c r="HU265" s="404">
        <v>123.32672472964433</v>
      </c>
      <c r="HV265" s="404">
        <v>117.45402355204224</v>
      </c>
      <c r="HW265" s="404">
        <v>111.86097481146878</v>
      </c>
      <c r="HX265" s="404">
        <v>106.53426172520837</v>
      </c>
      <c r="HY265" s="404">
        <v>101.46120164305559</v>
      </c>
      <c r="HZ265" s="404">
        <v>82466.222297729881</v>
      </c>
      <c r="IA265" s="404">
        <v>3092.4833361648712</v>
      </c>
      <c r="IB265" s="408">
        <v>3.7500000000000006E-2</v>
      </c>
      <c r="IC265" s="411"/>
    </row>
    <row r="266" spans="1:237" s="181" customFormat="1" ht="90" customHeight="1" x14ac:dyDescent="0.25">
      <c r="A266" s="161" t="s">
        <v>2267</v>
      </c>
      <c r="B266" s="150" t="s">
        <v>2788</v>
      </c>
      <c r="C266" s="150" t="s">
        <v>3032</v>
      </c>
      <c r="D266" s="148">
        <v>2</v>
      </c>
      <c r="E266" s="150" t="s">
        <v>3033</v>
      </c>
      <c r="F266" s="151" t="s">
        <v>3034</v>
      </c>
      <c r="G266" s="151" t="s">
        <v>3035</v>
      </c>
      <c r="H266" s="79" t="s">
        <v>77</v>
      </c>
      <c r="I266" s="151" t="s">
        <v>316</v>
      </c>
      <c r="J266" s="151">
        <v>10</v>
      </c>
      <c r="K266" s="227" t="s">
        <v>94</v>
      </c>
      <c r="L266" s="79">
        <v>100</v>
      </c>
      <c r="M266" s="79" t="s">
        <v>3036</v>
      </c>
      <c r="N266" s="79" t="s">
        <v>81</v>
      </c>
      <c r="O266" s="13" t="s">
        <v>217</v>
      </c>
      <c r="P266" s="79" t="s">
        <v>260</v>
      </c>
      <c r="Q266" s="112" t="s">
        <v>100</v>
      </c>
      <c r="R266" s="79" t="s">
        <v>108</v>
      </c>
      <c r="S266" s="79" t="s">
        <v>99</v>
      </c>
      <c r="T266" s="79" t="s">
        <v>3037</v>
      </c>
      <c r="U266" s="79" t="s">
        <v>100</v>
      </c>
      <c r="V266" s="81">
        <v>1</v>
      </c>
      <c r="W266" s="149">
        <v>22391</v>
      </c>
      <c r="X266" s="149">
        <v>0</v>
      </c>
      <c r="Y266" s="149">
        <v>0</v>
      </c>
      <c r="Z266" s="149">
        <v>0</v>
      </c>
      <c r="AA266" s="149">
        <v>22391</v>
      </c>
      <c r="AB266" s="149">
        <v>0</v>
      </c>
      <c r="AC266" s="149">
        <v>0</v>
      </c>
      <c r="AD266" s="149">
        <v>0</v>
      </c>
      <c r="AE266" s="149">
        <v>0</v>
      </c>
      <c r="AF266" s="149">
        <v>0</v>
      </c>
      <c r="AG266" s="149">
        <v>0</v>
      </c>
      <c r="AH266" s="149">
        <v>0</v>
      </c>
      <c r="AI266" s="88"/>
      <c r="AJ266" s="149">
        <v>0</v>
      </c>
      <c r="AK266" s="149">
        <v>0</v>
      </c>
      <c r="AL266" s="149">
        <v>0</v>
      </c>
      <c r="AM266" s="149">
        <v>0</v>
      </c>
      <c r="AN266" s="149">
        <v>0</v>
      </c>
      <c r="AO266" s="149">
        <v>0</v>
      </c>
      <c r="AP266" s="149">
        <v>0</v>
      </c>
      <c r="AQ266" s="149">
        <v>0</v>
      </c>
      <c r="AR266" s="149">
        <v>0</v>
      </c>
      <c r="AS266" s="149">
        <v>0</v>
      </c>
      <c r="AT266" s="149">
        <v>0</v>
      </c>
      <c r="AU266" s="151"/>
      <c r="AV266" s="230">
        <v>1</v>
      </c>
      <c r="AW266" s="230">
        <v>0</v>
      </c>
      <c r="AX266" s="230" t="s">
        <v>3604</v>
      </c>
      <c r="AY266" s="141">
        <v>9</v>
      </c>
      <c r="AZ266" s="70">
        <v>1</v>
      </c>
      <c r="BA266" s="70">
        <v>1</v>
      </c>
      <c r="BB266" s="70">
        <v>1</v>
      </c>
      <c r="BC266" s="70">
        <v>1</v>
      </c>
      <c r="BD266" s="70">
        <v>1</v>
      </c>
      <c r="BE266" s="70">
        <v>1</v>
      </c>
      <c r="BF266" s="70">
        <v>1</v>
      </c>
      <c r="BG266" s="71">
        <v>0</v>
      </c>
      <c r="BH266" s="71">
        <v>1</v>
      </c>
      <c r="BI266" s="71">
        <v>0</v>
      </c>
      <c r="BJ266" s="71">
        <v>0</v>
      </c>
      <c r="BK266" s="71">
        <v>1</v>
      </c>
      <c r="BL266" s="70">
        <v>1</v>
      </c>
      <c r="BM266" s="70">
        <v>1</v>
      </c>
      <c r="BN266" s="70">
        <v>0</v>
      </c>
      <c r="BO266" s="70">
        <v>1</v>
      </c>
      <c r="BP266" s="403">
        <v>0</v>
      </c>
      <c r="BQ266" s="403">
        <v>0</v>
      </c>
      <c r="BR266" s="403">
        <v>22391</v>
      </c>
      <c r="BS266" s="403">
        <v>0</v>
      </c>
      <c r="BT266" s="403">
        <v>0</v>
      </c>
      <c r="BU266" s="403">
        <v>0</v>
      </c>
      <c r="BV266" s="403">
        <v>0</v>
      </c>
      <c r="BW266" s="403">
        <v>0</v>
      </c>
      <c r="BX266" s="403">
        <v>0</v>
      </c>
      <c r="BY266" s="403">
        <v>0</v>
      </c>
      <c r="BZ266" s="401">
        <v>0</v>
      </c>
      <c r="CA266" s="401">
        <v>0</v>
      </c>
      <c r="CB266" s="401">
        <v>0</v>
      </c>
      <c r="CC266" s="401">
        <v>0</v>
      </c>
      <c r="CD266" s="401">
        <v>0</v>
      </c>
      <c r="CE266" s="401">
        <v>0</v>
      </c>
      <c r="CF266" s="401">
        <v>0</v>
      </c>
      <c r="CG266" s="401">
        <v>0</v>
      </c>
      <c r="CH266" s="401">
        <v>0</v>
      </c>
      <c r="CI266" s="401">
        <v>0</v>
      </c>
      <c r="CJ266" s="401">
        <v>0</v>
      </c>
      <c r="CK266" s="401">
        <v>0</v>
      </c>
      <c r="CL266" s="401">
        <v>0</v>
      </c>
      <c r="CM266" s="401">
        <v>0</v>
      </c>
      <c r="CN266" s="401">
        <v>0</v>
      </c>
      <c r="CO266" s="401">
        <v>0</v>
      </c>
      <c r="CP266" s="401">
        <v>0</v>
      </c>
      <c r="CQ266" s="401">
        <v>0</v>
      </c>
      <c r="CR266" s="401">
        <v>0</v>
      </c>
      <c r="CS266" s="401">
        <v>0</v>
      </c>
      <c r="CT266" s="401">
        <v>0</v>
      </c>
      <c r="CU266" s="401">
        <v>0</v>
      </c>
      <c r="CV266" s="401">
        <v>0</v>
      </c>
      <c r="CW266" s="401">
        <v>0</v>
      </c>
      <c r="CX266" s="401">
        <v>0</v>
      </c>
      <c r="CY266" s="401">
        <v>0</v>
      </c>
      <c r="CZ266" s="401">
        <v>0</v>
      </c>
      <c r="DA266" s="401">
        <v>0</v>
      </c>
      <c r="DB266" s="401">
        <v>0</v>
      </c>
      <c r="DC266" s="401">
        <v>0</v>
      </c>
      <c r="DD266" s="401">
        <v>0</v>
      </c>
      <c r="DE266" s="401">
        <v>0</v>
      </c>
      <c r="DF266" s="401">
        <v>0</v>
      </c>
      <c r="DG266" s="403">
        <v>100</v>
      </c>
      <c r="DH266" s="403">
        <v>100</v>
      </c>
      <c r="DI266" s="403">
        <v>100</v>
      </c>
      <c r="DJ266" s="403">
        <v>100</v>
      </c>
      <c r="DK266" s="403">
        <v>100</v>
      </c>
      <c r="DL266" s="403">
        <v>100</v>
      </c>
      <c r="DM266" s="403">
        <v>100</v>
      </c>
      <c r="DN266" s="403">
        <v>100</v>
      </c>
      <c r="DO266" s="403">
        <v>100</v>
      </c>
      <c r="DP266" s="403">
        <v>100</v>
      </c>
      <c r="DQ266" s="403">
        <v>100</v>
      </c>
      <c r="DR266" s="403">
        <v>100</v>
      </c>
      <c r="DS266" s="403">
        <v>100</v>
      </c>
      <c r="DT266" s="403">
        <v>100</v>
      </c>
      <c r="DU266" s="403">
        <v>100</v>
      </c>
      <c r="DV266" s="403">
        <v>100</v>
      </c>
      <c r="DW266" s="403">
        <v>100</v>
      </c>
      <c r="DX266" s="403">
        <v>100</v>
      </c>
      <c r="DY266" s="403">
        <v>100</v>
      </c>
      <c r="DZ266" s="403">
        <v>100</v>
      </c>
      <c r="EA266" s="403">
        <v>100</v>
      </c>
      <c r="EB266" s="403">
        <v>100</v>
      </c>
      <c r="EC266" s="403">
        <v>100</v>
      </c>
      <c r="ED266" s="403">
        <v>100</v>
      </c>
      <c r="EE266" s="403">
        <v>100</v>
      </c>
      <c r="EF266" s="403">
        <v>100</v>
      </c>
      <c r="EG266" s="403">
        <v>100</v>
      </c>
      <c r="EH266" s="403">
        <v>100</v>
      </c>
      <c r="EI266" s="403">
        <v>100</v>
      </c>
      <c r="EJ266" s="403">
        <v>100</v>
      </c>
      <c r="EK266" s="403">
        <v>100</v>
      </c>
      <c r="EL266" s="403">
        <v>100</v>
      </c>
      <c r="EM266" s="403">
        <v>100</v>
      </c>
      <c r="EN266" s="403">
        <v>100</v>
      </c>
      <c r="EO266" s="403">
        <v>100</v>
      </c>
      <c r="EP266" s="403">
        <v>100</v>
      </c>
      <c r="EQ266" s="403">
        <v>100</v>
      </c>
      <c r="ER266" s="403">
        <v>100</v>
      </c>
      <c r="ES266" s="403">
        <v>100</v>
      </c>
      <c r="ET266" s="403">
        <v>100</v>
      </c>
      <c r="EU266" s="403">
        <v>100</v>
      </c>
      <c r="EV266" s="403">
        <v>100</v>
      </c>
      <c r="EW266" s="403">
        <v>100</v>
      </c>
      <c r="EX266" s="404">
        <v>20309.297052154194</v>
      </c>
      <c r="EY266" s="404">
        <v>0</v>
      </c>
      <c r="EZ266" s="404">
        <v>0</v>
      </c>
      <c r="FA266" s="404">
        <v>0</v>
      </c>
      <c r="FB266" s="404">
        <v>0</v>
      </c>
      <c r="FC266" s="404">
        <v>0</v>
      </c>
      <c r="FD266" s="404">
        <v>0</v>
      </c>
      <c r="FE266" s="404">
        <v>0</v>
      </c>
      <c r="FF266" s="404">
        <v>0</v>
      </c>
      <c r="FG266" s="404">
        <v>0</v>
      </c>
      <c r="FH266" s="404">
        <v>0</v>
      </c>
      <c r="FI266" s="404">
        <v>0</v>
      </c>
      <c r="FJ266" s="404">
        <v>0</v>
      </c>
      <c r="FK266" s="404">
        <v>0</v>
      </c>
      <c r="FL266" s="404">
        <v>0</v>
      </c>
      <c r="FM266" s="404">
        <v>0</v>
      </c>
      <c r="FN266" s="404">
        <v>0</v>
      </c>
      <c r="FO266" s="404">
        <v>0</v>
      </c>
      <c r="FP266" s="404">
        <v>0</v>
      </c>
      <c r="FQ266" s="404">
        <v>0</v>
      </c>
      <c r="FR266" s="404">
        <v>0</v>
      </c>
      <c r="FS266" s="404">
        <v>0</v>
      </c>
      <c r="FT266" s="404">
        <v>0</v>
      </c>
      <c r="FU266" s="404">
        <v>0</v>
      </c>
      <c r="FV266" s="404">
        <v>0</v>
      </c>
      <c r="FW266" s="404">
        <v>0</v>
      </c>
      <c r="FX266" s="404">
        <v>0</v>
      </c>
      <c r="FY266" s="404">
        <v>0</v>
      </c>
      <c r="FZ266" s="404">
        <v>0</v>
      </c>
      <c r="GA266" s="404">
        <v>0</v>
      </c>
      <c r="GB266" s="404">
        <v>0</v>
      </c>
      <c r="GC266" s="404">
        <v>0</v>
      </c>
      <c r="GD266" s="404">
        <v>0</v>
      </c>
      <c r="GE266" s="404">
        <v>0</v>
      </c>
      <c r="GF266" s="404">
        <v>0</v>
      </c>
      <c r="GG266" s="404">
        <v>0</v>
      </c>
      <c r="GH266" s="404">
        <v>0</v>
      </c>
      <c r="GI266" s="404">
        <v>0</v>
      </c>
      <c r="GJ266" s="404">
        <v>0</v>
      </c>
      <c r="GK266" s="404">
        <v>0</v>
      </c>
      <c r="GL266" s="404">
        <v>90.702947845804985</v>
      </c>
      <c r="GM266" s="404">
        <v>86.383759853147595</v>
      </c>
      <c r="GN266" s="404">
        <v>82.2702474791882</v>
      </c>
      <c r="GO266" s="404">
        <v>78.352616646845888</v>
      </c>
      <c r="GP266" s="404">
        <v>74.621539663662773</v>
      </c>
      <c r="GQ266" s="404">
        <v>71.068133013012144</v>
      </c>
      <c r="GR266" s="404">
        <v>67.683936202868722</v>
      </c>
      <c r="GS266" s="404">
        <v>64.460891621779723</v>
      </c>
      <c r="GT266" s="404">
        <v>61.391325354075931</v>
      </c>
      <c r="GU266" s="404">
        <v>58.467928908643742</v>
      </c>
      <c r="GV266" s="404">
        <v>55.683741817755951</v>
      </c>
      <c r="GW266" s="404">
        <v>53.03213506452947</v>
      </c>
      <c r="GX266" s="404">
        <v>50.506795299551882</v>
      </c>
      <c r="GY266" s="404">
        <v>48.101709809097017</v>
      </c>
      <c r="GZ266" s="404">
        <v>45.811152199140025</v>
      </c>
      <c r="HA266" s="404">
        <v>43.629668761085732</v>
      </c>
      <c r="HB266" s="404">
        <v>41.552065486748312</v>
      </c>
      <c r="HC266" s="404">
        <v>39.573395701665063</v>
      </c>
      <c r="HD266" s="404">
        <v>37.688948287300057</v>
      </c>
      <c r="HE266" s="404">
        <v>35.894236464095293</v>
      </c>
      <c r="HF266" s="404">
        <v>34.184987108662192</v>
      </c>
      <c r="HG266" s="404">
        <v>32.557130579678265</v>
      </c>
      <c r="HH266" s="404">
        <v>31.00679102826502</v>
      </c>
      <c r="HI266" s="404">
        <v>29.530277169776209</v>
      </c>
      <c r="HJ266" s="404">
        <v>28.124073495024962</v>
      </c>
      <c r="HK266" s="404">
        <v>26.784831900023772</v>
      </c>
      <c r="HL266" s="404">
        <v>25.509363714308357</v>
      </c>
      <c r="HM266" s="404">
        <v>24.294632108865095</v>
      </c>
      <c r="HN266" s="404">
        <v>23.137744865585816</v>
      </c>
      <c r="HO266" s="404">
        <v>22.035947491034101</v>
      </c>
      <c r="HP266" s="404">
        <v>20.986616658127716</v>
      </c>
      <c r="HQ266" s="404">
        <v>19.987253960121635</v>
      </c>
      <c r="HR266" s="404">
        <v>19.035479962020606</v>
      </c>
      <c r="HS266" s="404">
        <v>18.129028535257717</v>
      </c>
      <c r="HT266" s="404">
        <v>17.265741462150206</v>
      </c>
      <c r="HU266" s="404">
        <v>16.443563297285909</v>
      </c>
      <c r="HV266" s="404">
        <v>15.660536473605632</v>
      </c>
      <c r="HW266" s="404">
        <v>14.91479664152917</v>
      </c>
      <c r="HX266" s="404">
        <v>14.204568230027784</v>
      </c>
      <c r="HY266" s="404">
        <v>13.528160219074078</v>
      </c>
      <c r="HZ266" s="404">
        <v>20309.297052154194</v>
      </c>
      <c r="IA266" s="404">
        <v>735.40332658902969</v>
      </c>
      <c r="IB266" s="408">
        <v>3.6210181214077319E-2</v>
      </c>
      <c r="IC266" s="411"/>
    </row>
    <row r="267" spans="1:237" s="181" customFormat="1" ht="90" customHeight="1" x14ac:dyDescent="0.25">
      <c r="A267" s="231" t="s">
        <v>982</v>
      </c>
      <c r="B267" s="85" t="s">
        <v>983</v>
      </c>
      <c r="C267" s="85" t="s">
        <v>990</v>
      </c>
      <c r="D267" s="199">
        <v>1</v>
      </c>
      <c r="E267" s="85" t="s">
        <v>991</v>
      </c>
      <c r="F267" s="95" t="s">
        <v>992</v>
      </c>
      <c r="G267" s="95" t="s">
        <v>993</v>
      </c>
      <c r="H267" s="90" t="s">
        <v>77</v>
      </c>
      <c r="I267" s="95" t="s">
        <v>994</v>
      </c>
      <c r="J267" s="95">
        <v>10</v>
      </c>
      <c r="K267" s="95" t="s">
        <v>206</v>
      </c>
      <c r="L267" s="90">
        <v>48.4</v>
      </c>
      <c r="M267" s="85" t="s">
        <v>995</v>
      </c>
      <c r="N267" s="90" t="s">
        <v>81</v>
      </c>
      <c r="O267" s="73" t="s">
        <v>106</v>
      </c>
      <c r="P267" s="90" t="s">
        <v>314</v>
      </c>
      <c r="Q267" s="112" t="s">
        <v>100</v>
      </c>
      <c r="R267" s="90" t="s">
        <v>108</v>
      </c>
      <c r="S267" s="90" t="s">
        <v>99</v>
      </c>
      <c r="T267" s="90" t="s">
        <v>996</v>
      </c>
      <c r="U267" s="90" t="s">
        <v>100</v>
      </c>
      <c r="V267" s="193">
        <v>1</v>
      </c>
      <c r="W267" s="192">
        <v>12400</v>
      </c>
      <c r="X267" s="192">
        <v>0</v>
      </c>
      <c r="Y267" s="192">
        <v>0</v>
      </c>
      <c r="Z267" s="192">
        <v>0</v>
      </c>
      <c r="AA267" s="192">
        <v>12400</v>
      </c>
      <c r="AB267" s="192">
        <v>0</v>
      </c>
      <c r="AC267" s="192">
        <v>0</v>
      </c>
      <c r="AD267" s="192">
        <v>0</v>
      </c>
      <c r="AE267" s="192">
        <v>0</v>
      </c>
      <c r="AF267" s="192">
        <v>0</v>
      </c>
      <c r="AG267" s="192">
        <v>0</v>
      </c>
      <c r="AH267" s="192">
        <v>0</v>
      </c>
      <c r="AI267" s="91" t="s">
        <v>88</v>
      </c>
      <c r="AJ267" s="192">
        <v>0</v>
      </c>
      <c r="AK267" s="192">
        <v>0</v>
      </c>
      <c r="AL267" s="192">
        <v>0</v>
      </c>
      <c r="AM267" s="192">
        <v>0</v>
      </c>
      <c r="AN267" s="192">
        <v>0</v>
      </c>
      <c r="AO267" s="192">
        <v>0</v>
      </c>
      <c r="AP267" s="192">
        <v>0</v>
      </c>
      <c r="AQ267" s="192">
        <v>0</v>
      </c>
      <c r="AR267" s="192">
        <v>0</v>
      </c>
      <c r="AS267" s="192">
        <v>0</v>
      </c>
      <c r="AT267" s="192">
        <v>0</v>
      </c>
      <c r="AU267" s="95"/>
      <c r="AV267" s="230">
        <v>1</v>
      </c>
      <c r="AW267" s="230">
        <v>0</v>
      </c>
      <c r="AX267" s="230" t="s">
        <v>3607</v>
      </c>
      <c r="AY267" s="141">
        <v>9</v>
      </c>
      <c r="AZ267" s="70">
        <v>1</v>
      </c>
      <c r="BA267" s="70">
        <v>1</v>
      </c>
      <c r="BB267" s="70">
        <v>1</v>
      </c>
      <c r="BC267" s="70">
        <v>1</v>
      </c>
      <c r="BD267" s="70">
        <v>1</v>
      </c>
      <c r="BE267" s="70">
        <v>1</v>
      </c>
      <c r="BF267" s="70">
        <v>1</v>
      </c>
      <c r="BG267" s="71">
        <v>0</v>
      </c>
      <c r="BH267" s="71">
        <v>1</v>
      </c>
      <c r="BI267" s="71">
        <v>0</v>
      </c>
      <c r="BJ267" s="71">
        <v>0</v>
      </c>
      <c r="BK267" s="71">
        <v>1</v>
      </c>
      <c r="BL267" s="70">
        <v>1</v>
      </c>
      <c r="BM267" s="70">
        <v>1</v>
      </c>
      <c r="BN267" s="70">
        <v>0</v>
      </c>
      <c r="BO267" s="70">
        <v>1</v>
      </c>
      <c r="BP267" s="403">
        <v>0</v>
      </c>
      <c r="BQ267" s="403">
        <v>0</v>
      </c>
      <c r="BR267" s="403">
        <v>12400</v>
      </c>
      <c r="BS267" s="403">
        <v>0</v>
      </c>
      <c r="BT267" s="403">
        <v>0</v>
      </c>
      <c r="BU267" s="403">
        <v>0</v>
      </c>
      <c r="BV267" s="403">
        <v>0</v>
      </c>
      <c r="BW267" s="403">
        <v>0</v>
      </c>
      <c r="BX267" s="403">
        <v>0</v>
      </c>
      <c r="BY267" s="403">
        <v>0</v>
      </c>
      <c r="BZ267" s="401">
        <v>0</v>
      </c>
      <c r="CA267" s="401">
        <v>0</v>
      </c>
      <c r="CB267" s="401">
        <v>0</v>
      </c>
      <c r="CC267" s="401">
        <v>0</v>
      </c>
      <c r="CD267" s="401">
        <v>0</v>
      </c>
      <c r="CE267" s="401">
        <v>0</v>
      </c>
      <c r="CF267" s="401">
        <v>0</v>
      </c>
      <c r="CG267" s="401">
        <v>0</v>
      </c>
      <c r="CH267" s="401">
        <v>0</v>
      </c>
      <c r="CI267" s="401">
        <v>0</v>
      </c>
      <c r="CJ267" s="401">
        <v>0</v>
      </c>
      <c r="CK267" s="401">
        <v>0</v>
      </c>
      <c r="CL267" s="401">
        <v>0</v>
      </c>
      <c r="CM267" s="401">
        <v>0</v>
      </c>
      <c r="CN267" s="401">
        <v>0</v>
      </c>
      <c r="CO267" s="401">
        <v>0</v>
      </c>
      <c r="CP267" s="401">
        <v>0</v>
      </c>
      <c r="CQ267" s="401">
        <v>0</v>
      </c>
      <c r="CR267" s="401">
        <v>0</v>
      </c>
      <c r="CS267" s="401">
        <v>0</v>
      </c>
      <c r="CT267" s="401">
        <v>0</v>
      </c>
      <c r="CU267" s="401">
        <v>0</v>
      </c>
      <c r="CV267" s="401">
        <v>0</v>
      </c>
      <c r="CW267" s="401">
        <v>0</v>
      </c>
      <c r="CX267" s="401">
        <v>0</v>
      </c>
      <c r="CY267" s="401">
        <v>0</v>
      </c>
      <c r="CZ267" s="401">
        <v>0</v>
      </c>
      <c r="DA267" s="401">
        <v>0</v>
      </c>
      <c r="DB267" s="401">
        <v>0</v>
      </c>
      <c r="DC267" s="401">
        <v>0</v>
      </c>
      <c r="DD267" s="401">
        <v>0</v>
      </c>
      <c r="DE267" s="401">
        <v>0</v>
      </c>
      <c r="DF267" s="401">
        <v>0</v>
      </c>
      <c r="DG267" s="403">
        <v>48.4</v>
      </c>
      <c r="DH267" s="403">
        <v>48.4</v>
      </c>
      <c r="DI267" s="403">
        <v>48.4</v>
      </c>
      <c r="DJ267" s="403">
        <v>48.4</v>
      </c>
      <c r="DK267" s="403">
        <v>48.4</v>
      </c>
      <c r="DL267" s="403">
        <v>48.4</v>
      </c>
      <c r="DM267" s="403">
        <v>48.4</v>
      </c>
      <c r="DN267" s="403">
        <v>48.4</v>
      </c>
      <c r="DO267" s="403">
        <v>48.4</v>
      </c>
      <c r="DP267" s="403">
        <v>48.4</v>
      </c>
      <c r="DQ267" s="403">
        <v>48.4</v>
      </c>
      <c r="DR267" s="403">
        <v>48.4</v>
      </c>
      <c r="DS267" s="403">
        <v>48.4</v>
      </c>
      <c r="DT267" s="403">
        <v>48.4</v>
      </c>
      <c r="DU267" s="403">
        <v>48.4</v>
      </c>
      <c r="DV267" s="403">
        <v>48.4</v>
      </c>
      <c r="DW267" s="403">
        <v>48.4</v>
      </c>
      <c r="DX267" s="403">
        <v>48.4</v>
      </c>
      <c r="DY267" s="403">
        <v>48.4</v>
      </c>
      <c r="DZ267" s="403">
        <v>48.4</v>
      </c>
      <c r="EA267" s="403">
        <v>48.4</v>
      </c>
      <c r="EB267" s="403">
        <v>48.4</v>
      </c>
      <c r="EC267" s="403">
        <v>48.4</v>
      </c>
      <c r="ED267" s="403">
        <v>48.4</v>
      </c>
      <c r="EE267" s="403">
        <v>48.4</v>
      </c>
      <c r="EF267" s="403">
        <v>48.4</v>
      </c>
      <c r="EG267" s="403">
        <v>48.4</v>
      </c>
      <c r="EH267" s="403">
        <v>48.4</v>
      </c>
      <c r="EI267" s="403">
        <v>48.4</v>
      </c>
      <c r="EJ267" s="403">
        <v>48.4</v>
      </c>
      <c r="EK267" s="403">
        <v>48.4</v>
      </c>
      <c r="EL267" s="403">
        <v>48.4</v>
      </c>
      <c r="EM267" s="403">
        <v>48.4</v>
      </c>
      <c r="EN267" s="403">
        <v>48.4</v>
      </c>
      <c r="EO267" s="403">
        <v>48.4</v>
      </c>
      <c r="EP267" s="403">
        <v>48.4</v>
      </c>
      <c r="EQ267" s="403">
        <v>48.4</v>
      </c>
      <c r="ER267" s="403">
        <v>48.4</v>
      </c>
      <c r="ES267" s="403">
        <v>48.4</v>
      </c>
      <c r="ET267" s="403">
        <v>48.4</v>
      </c>
      <c r="EU267" s="403">
        <v>48.4</v>
      </c>
      <c r="EV267" s="403">
        <v>48.4</v>
      </c>
      <c r="EW267" s="403">
        <v>48.4</v>
      </c>
      <c r="EX267" s="404">
        <v>11247.165532879819</v>
      </c>
      <c r="EY267" s="404">
        <v>0</v>
      </c>
      <c r="EZ267" s="404">
        <v>0</v>
      </c>
      <c r="FA267" s="404">
        <v>0</v>
      </c>
      <c r="FB267" s="404">
        <v>0</v>
      </c>
      <c r="FC267" s="404">
        <v>0</v>
      </c>
      <c r="FD267" s="404">
        <v>0</v>
      </c>
      <c r="FE267" s="404">
        <v>0</v>
      </c>
      <c r="FF267" s="404">
        <v>0</v>
      </c>
      <c r="FG267" s="404">
        <v>0</v>
      </c>
      <c r="FH267" s="404">
        <v>0</v>
      </c>
      <c r="FI267" s="404">
        <v>0</v>
      </c>
      <c r="FJ267" s="404">
        <v>0</v>
      </c>
      <c r="FK267" s="404">
        <v>0</v>
      </c>
      <c r="FL267" s="404">
        <v>0</v>
      </c>
      <c r="FM267" s="404">
        <v>0</v>
      </c>
      <c r="FN267" s="404">
        <v>0</v>
      </c>
      <c r="FO267" s="404">
        <v>0</v>
      </c>
      <c r="FP267" s="404">
        <v>0</v>
      </c>
      <c r="FQ267" s="404">
        <v>0</v>
      </c>
      <c r="FR267" s="404">
        <v>0</v>
      </c>
      <c r="FS267" s="404">
        <v>0</v>
      </c>
      <c r="FT267" s="404">
        <v>0</v>
      </c>
      <c r="FU267" s="404">
        <v>0</v>
      </c>
      <c r="FV267" s="404">
        <v>0</v>
      </c>
      <c r="FW267" s="404">
        <v>0</v>
      </c>
      <c r="FX267" s="404">
        <v>0</v>
      </c>
      <c r="FY267" s="404">
        <v>0</v>
      </c>
      <c r="FZ267" s="404">
        <v>0</v>
      </c>
      <c r="GA267" s="404">
        <v>0</v>
      </c>
      <c r="GB267" s="404">
        <v>0</v>
      </c>
      <c r="GC267" s="404">
        <v>0</v>
      </c>
      <c r="GD267" s="404">
        <v>0</v>
      </c>
      <c r="GE267" s="404">
        <v>0</v>
      </c>
      <c r="GF267" s="404">
        <v>0</v>
      </c>
      <c r="GG267" s="404">
        <v>0</v>
      </c>
      <c r="GH267" s="404">
        <v>0</v>
      </c>
      <c r="GI267" s="404">
        <v>0</v>
      </c>
      <c r="GJ267" s="404">
        <v>0</v>
      </c>
      <c r="GK267" s="404">
        <v>0</v>
      </c>
      <c r="GL267" s="404">
        <v>43.900226757369609</v>
      </c>
      <c r="GM267" s="404">
        <v>41.809739768923436</v>
      </c>
      <c r="GN267" s="404">
        <v>39.818799779927083</v>
      </c>
      <c r="GO267" s="404">
        <v>37.922666457073412</v>
      </c>
      <c r="GP267" s="404">
        <v>36.116825197212776</v>
      </c>
      <c r="GQ267" s="404">
        <v>34.396976378297879</v>
      </c>
      <c r="GR267" s="404">
        <v>32.759025122188461</v>
      </c>
      <c r="GS267" s="404">
        <v>31.199071544941386</v>
      </c>
      <c r="GT267" s="404">
        <v>29.713401471372752</v>
      </c>
      <c r="GU267" s="404">
        <v>28.29847759178357</v>
      </c>
      <c r="GV267" s="404">
        <v>26.950931039793879</v>
      </c>
      <c r="GW267" s="404">
        <v>25.667553371232263</v>
      </c>
      <c r="GX267" s="404">
        <v>24.44528892498311</v>
      </c>
      <c r="GY267" s="404">
        <v>23.281227547602956</v>
      </c>
      <c r="GZ267" s="404">
        <v>22.172597664383769</v>
      </c>
      <c r="HA267" s="404">
        <v>21.116759680365494</v>
      </c>
      <c r="HB267" s="404">
        <v>20.111199695586183</v>
      </c>
      <c r="HC267" s="404">
        <v>19.153523519605891</v>
      </c>
      <c r="HD267" s="404">
        <v>18.241450971053229</v>
      </c>
      <c r="HE267" s="404">
        <v>17.372810448622122</v>
      </c>
      <c r="HF267" s="404">
        <v>16.545533760592498</v>
      </c>
      <c r="HG267" s="404">
        <v>15.757651200564281</v>
      </c>
      <c r="HH267" s="404">
        <v>15.00728685768027</v>
      </c>
      <c r="HI267" s="404">
        <v>14.292654150171686</v>
      </c>
      <c r="HJ267" s="404">
        <v>13.612051571592081</v>
      </c>
      <c r="HK267" s="404">
        <v>12.963858639611503</v>
      </c>
      <c r="HL267" s="404">
        <v>12.346532037725243</v>
      </c>
      <c r="HM267" s="404">
        <v>11.758601940690706</v>
      </c>
      <c r="HN267" s="404">
        <v>11.198668514943535</v>
      </c>
      <c r="HO267" s="404">
        <v>10.665398585660505</v>
      </c>
      <c r="HP267" s="404">
        <v>10.157522462533814</v>
      </c>
      <c r="HQ267" s="404">
        <v>9.6738309166988703</v>
      </c>
      <c r="HR267" s="404">
        <v>9.2131723016179716</v>
      </c>
      <c r="HS267" s="404">
        <v>8.7744498110647342</v>
      </c>
      <c r="HT267" s="404">
        <v>8.3566188676806998</v>
      </c>
      <c r="HU267" s="404">
        <v>7.9586846358863808</v>
      </c>
      <c r="HV267" s="404">
        <v>7.5796996532251253</v>
      </c>
      <c r="HW267" s="404">
        <v>7.2187615745001183</v>
      </c>
      <c r="HX267" s="404">
        <v>6.8750110233334469</v>
      </c>
      <c r="HY267" s="404">
        <v>6.5476295460318532</v>
      </c>
      <c r="HZ267" s="404">
        <v>11247.165532879819</v>
      </c>
      <c r="IA267" s="404">
        <v>355.93521006909037</v>
      </c>
      <c r="IB267" s="408">
        <v>3.1646658798481622E-2</v>
      </c>
      <c r="IC267" s="411"/>
    </row>
    <row r="268" spans="1:237" s="181" customFormat="1" ht="90" customHeight="1" x14ac:dyDescent="0.25">
      <c r="A268" s="233" t="s">
        <v>336</v>
      </c>
      <c r="B268" s="234" t="s">
        <v>337</v>
      </c>
      <c r="C268" s="234" t="s">
        <v>408</v>
      </c>
      <c r="D268" s="235">
        <v>5</v>
      </c>
      <c r="E268" s="234" t="s">
        <v>409</v>
      </c>
      <c r="F268" s="236" t="s">
        <v>340</v>
      </c>
      <c r="G268" s="236" t="s">
        <v>410</v>
      </c>
      <c r="H268" s="13" t="s">
        <v>77</v>
      </c>
      <c r="I268" s="236" t="s">
        <v>342</v>
      </c>
      <c r="J268" s="236">
        <v>5</v>
      </c>
      <c r="K268" s="95" t="s">
        <v>206</v>
      </c>
      <c r="L268" s="77">
        <v>890</v>
      </c>
      <c r="M268" s="237" t="s">
        <v>411</v>
      </c>
      <c r="N268" s="13" t="s">
        <v>81</v>
      </c>
      <c r="O268" s="13" t="s">
        <v>82</v>
      </c>
      <c r="P268" s="13" t="s">
        <v>83</v>
      </c>
      <c r="Q268" s="112" t="s">
        <v>100</v>
      </c>
      <c r="R268" s="13" t="s">
        <v>84</v>
      </c>
      <c r="S268" s="13" t="s">
        <v>99</v>
      </c>
      <c r="T268" s="72" t="s">
        <v>344</v>
      </c>
      <c r="U268" s="13" t="s">
        <v>100</v>
      </c>
      <c r="V268" s="196">
        <v>1</v>
      </c>
      <c r="W268" s="239">
        <v>90000</v>
      </c>
      <c r="X268" s="239">
        <v>0</v>
      </c>
      <c r="Y268" s="239">
        <v>0</v>
      </c>
      <c r="Z268" s="239">
        <v>0</v>
      </c>
      <c r="AA268" s="239">
        <v>36000</v>
      </c>
      <c r="AB268" s="239">
        <v>24000</v>
      </c>
      <c r="AC268" s="239">
        <v>10000</v>
      </c>
      <c r="AD268" s="239">
        <v>10000</v>
      </c>
      <c r="AE268" s="239">
        <v>10000</v>
      </c>
      <c r="AF268" s="239">
        <v>0</v>
      </c>
      <c r="AG268" s="239">
        <v>0</v>
      </c>
      <c r="AH268" s="239">
        <v>0</v>
      </c>
      <c r="AI268" s="14" t="s">
        <v>412</v>
      </c>
      <c r="AJ268" s="239">
        <v>70000</v>
      </c>
      <c r="AK268" s="239">
        <v>0</v>
      </c>
      <c r="AL268" s="239">
        <v>15000</v>
      </c>
      <c r="AM268" s="239">
        <v>15000</v>
      </c>
      <c r="AN268" s="239">
        <v>15000</v>
      </c>
      <c r="AO268" s="239">
        <v>15000</v>
      </c>
      <c r="AP268" s="239">
        <v>10000</v>
      </c>
      <c r="AQ268" s="239">
        <v>0</v>
      </c>
      <c r="AR268" s="239">
        <v>0</v>
      </c>
      <c r="AS268" s="239">
        <v>0</v>
      </c>
      <c r="AT268" s="239">
        <v>0</v>
      </c>
      <c r="AU268" s="236"/>
      <c r="AV268" s="230">
        <v>1</v>
      </c>
      <c r="AW268" s="230">
        <v>0</v>
      </c>
      <c r="AX268" s="230" t="s">
        <v>3598</v>
      </c>
      <c r="AY268" s="141">
        <v>8</v>
      </c>
      <c r="AZ268" s="70">
        <v>1</v>
      </c>
      <c r="BA268" s="70">
        <v>1</v>
      </c>
      <c r="BB268" s="70">
        <v>1</v>
      </c>
      <c r="BC268" s="70">
        <v>1</v>
      </c>
      <c r="BD268" s="70">
        <v>1</v>
      </c>
      <c r="BE268" s="70">
        <v>1</v>
      </c>
      <c r="BF268" s="70">
        <v>1</v>
      </c>
      <c r="BG268" s="71">
        <v>0</v>
      </c>
      <c r="BH268" s="71">
        <v>1</v>
      </c>
      <c r="BI268" s="71">
        <v>0</v>
      </c>
      <c r="BJ268" s="71">
        <v>0</v>
      </c>
      <c r="BK268" s="71">
        <v>1</v>
      </c>
      <c r="BL268" s="70">
        <v>1</v>
      </c>
      <c r="BM268" s="70">
        <v>0</v>
      </c>
      <c r="BN268" s="70">
        <v>0</v>
      </c>
      <c r="BO268" s="70">
        <v>0</v>
      </c>
      <c r="BP268" s="403">
        <v>0</v>
      </c>
      <c r="BQ268" s="403">
        <v>15000</v>
      </c>
      <c r="BR268" s="403">
        <v>51000</v>
      </c>
      <c r="BS268" s="403">
        <v>39000</v>
      </c>
      <c r="BT268" s="403">
        <v>25000</v>
      </c>
      <c r="BU268" s="403">
        <v>20000</v>
      </c>
      <c r="BV268" s="403">
        <v>10000</v>
      </c>
      <c r="BW268" s="403">
        <v>0</v>
      </c>
      <c r="BX268" s="403">
        <v>0</v>
      </c>
      <c r="BY268" s="403">
        <v>0</v>
      </c>
      <c r="BZ268" s="401">
        <v>0</v>
      </c>
      <c r="CA268" s="401">
        <v>0</v>
      </c>
      <c r="CB268" s="401">
        <v>0</v>
      </c>
      <c r="CC268" s="401">
        <v>0</v>
      </c>
      <c r="CD268" s="401">
        <v>0</v>
      </c>
      <c r="CE268" s="401">
        <v>0</v>
      </c>
      <c r="CF268" s="401">
        <v>0</v>
      </c>
      <c r="CG268" s="401">
        <v>0</v>
      </c>
      <c r="CH268" s="401">
        <v>0</v>
      </c>
      <c r="CI268" s="401">
        <v>0</v>
      </c>
      <c r="CJ268" s="401">
        <v>0</v>
      </c>
      <c r="CK268" s="401">
        <v>0</v>
      </c>
      <c r="CL268" s="401">
        <v>0</v>
      </c>
      <c r="CM268" s="401">
        <v>0</v>
      </c>
      <c r="CN268" s="401">
        <v>0</v>
      </c>
      <c r="CO268" s="401">
        <v>0</v>
      </c>
      <c r="CP268" s="401">
        <v>0</v>
      </c>
      <c r="CQ268" s="401">
        <v>0</v>
      </c>
      <c r="CR268" s="401">
        <v>0</v>
      </c>
      <c r="CS268" s="401">
        <v>0</v>
      </c>
      <c r="CT268" s="401">
        <v>0</v>
      </c>
      <c r="CU268" s="401">
        <v>0</v>
      </c>
      <c r="CV268" s="401">
        <v>0</v>
      </c>
      <c r="CW268" s="401">
        <v>0</v>
      </c>
      <c r="CX268" s="401">
        <v>0</v>
      </c>
      <c r="CY268" s="401">
        <v>0</v>
      </c>
      <c r="CZ268" s="401">
        <v>0</v>
      </c>
      <c r="DA268" s="401">
        <v>0</v>
      </c>
      <c r="DB268" s="401">
        <v>0</v>
      </c>
      <c r="DC268" s="401">
        <v>0</v>
      </c>
      <c r="DD268" s="401">
        <v>0</v>
      </c>
      <c r="DE268" s="401">
        <v>0</v>
      </c>
      <c r="DF268" s="401">
        <v>0</v>
      </c>
      <c r="DG268" s="403">
        <v>890</v>
      </c>
      <c r="DH268" s="403">
        <v>890</v>
      </c>
      <c r="DI268" s="403">
        <v>890</v>
      </c>
      <c r="DJ268" s="403">
        <v>890</v>
      </c>
      <c r="DK268" s="403">
        <v>890</v>
      </c>
      <c r="DL268" s="403">
        <v>890</v>
      </c>
      <c r="DM268" s="403">
        <v>890</v>
      </c>
      <c r="DN268" s="403">
        <v>890</v>
      </c>
      <c r="DO268" s="403">
        <v>890</v>
      </c>
      <c r="DP268" s="403">
        <v>890</v>
      </c>
      <c r="DQ268" s="403">
        <v>890</v>
      </c>
      <c r="DR268" s="403">
        <v>890</v>
      </c>
      <c r="DS268" s="403">
        <v>890</v>
      </c>
      <c r="DT268" s="403">
        <v>890</v>
      </c>
      <c r="DU268" s="403">
        <v>890</v>
      </c>
      <c r="DV268" s="403">
        <v>890</v>
      </c>
      <c r="DW268" s="403">
        <v>890</v>
      </c>
      <c r="DX268" s="403">
        <v>890</v>
      </c>
      <c r="DY268" s="403">
        <v>890</v>
      </c>
      <c r="DZ268" s="403">
        <v>890</v>
      </c>
      <c r="EA268" s="403">
        <v>890</v>
      </c>
      <c r="EB268" s="403">
        <v>890</v>
      </c>
      <c r="EC268" s="403">
        <v>890</v>
      </c>
      <c r="ED268" s="403">
        <v>890</v>
      </c>
      <c r="EE268" s="403">
        <v>890</v>
      </c>
      <c r="EF268" s="403">
        <v>890</v>
      </c>
      <c r="EG268" s="403">
        <v>890</v>
      </c>
      <c r="EH268" s="403">
        <v>890</v>
      </c>
      <c r="EI268" s="403">
        <v>890</v>
      </c>
      <c r="EJ268" s="403">
        <v>890</v>
      </c>
      <c r="EK268" s="403">
        <v>890</v>
      </c>
      <c r="EL268" s="403">
        <v>890</v>
      </c>
      <c r="EM268" s="403">
        <v>890</v>
      </c>
      <c r="EN268" s="403">
        <v>890</v>
      </c>
      <c r="EO268" s="403">
        <v>890</v>
      </c>
      <c r="EP268" s="403">
        <v>890</v>
      </c>
      <c r="EQ268" s="403">
        <v>890</v>
      </c>
      <c r="ER268" s="403">
        <v>890</v>
      </c>
      <c r="ES268" s="403">
        <v>890</v>
      </c>
      <c r="ET268" s="403">
        <v>890</v>
      </c>
      <c r="EU268" s="403">
        <v>890</v>
      </c>
      <c r="EV268" s="403">
        <v>890</v>
      </c>
      <c r="EW268" s="403">
        <v>890</v>
      </c>
      <c r="EX268" s="404">
        <v>46258.50340136054</v>
      </c>
      <c r="EY268" s="404">
        <v>33689.666342727563</v>
      </c>
      <c r="EZ268" s="404">
        <v>20567.561869797049</v>
      </c>
      <c r="FA268" s="404">
        <v>15670.523329369178</v>
      </c>
      <c r="FB268" s="404">
        <v>7462.153966366277</v>
      </c>
      <c r="FC268" s="404">
        <v>0</v>
      </c>
      <c r="FD268" s="404">
        <v>0</v>
      </c>
      <c r="FE268" s="404">
        <v>0</v>
      </c>
      <c r="FF268" s="404">
        <v>0</v>
      </c>
      <c r="FG268" s="404">
        <v>0</v>
      </c>
      <c r="FH268" s="404">
        <v>0</v>
      </c>
      <c r="FI268" s="404">
        <v>0</v>
      </c>
      <c r="FJ268" s="404">
        <v>0</v>
      </c>
      <c r="FK268" s="404">
        <v>0</v>
      </c>
      <c r="FL268" s="404">
        <v>0</v>
      </c>
      <c r="FM268" s="404">
        <v>0</v>
      </c>
      <c r="FN268" s="404">
        <v>0</v>
      </c>
      <c r="FO268" s="404">
        <v>0</v>
      </c>
      <c r="FP268" s="404">
        <v>0</v>
      </c>
      <c r="FQ268" s="404">
        <v>0</v>
      </c>
      <c r="FR268" s="404">
        <v>0</v>
      </c>
      <c r="FS268" s="404">
        <v>0</v>
      </c>
      <c r="FT268" s="404">
        <v>0</v>
      </c>
      <c r="FU268" s="404">
        <v>0</v>
      </c>
      <c r="FV268" s="404">
        <v>0</v>
      </c>
      <c r="FW268" s="404">
        <v>0</v>
      </c>
      <c r="FX268" s="404">
        <v>0</v>
      </c>
      <c r="FY268" s="404">
        <v>0</v>
      </c>
      <c r="FZ268" s="404">
        <v>0</v>
      </c>
      <c r="GA268" s="404">
        <v>0</v>
      </c>
      <c r="GB268" s="404">
        <v>0</v>
      </c>
      <c r="GC268" s="404">
        <v>0</v>
      </c>
      <c r="GD268" s="404">
        <v>0</v>
      </c>
      <c r="GE268" s="404">
        <v>0</v>
      </c>
      <c r="GF268" s="404">
        <v>0</v>
      </c>
      <c r="GG268" s="404">
        <v>0</v>
      </c>
      <c r="GH268" s="404">
        <v>0</v>
      </c>
      <c r="GI268" s="404">
        <v>0</v>
      </c>
      <c r="GJ268" s="404">
        <v>0</v>
      </c>
      <c r="GK268" s="404">
        <v>0</v>
      </c>
      <c r="GL268" s="404">
        <v>807.25623582766434</v>
      </c>
      <c r="GM268" s="404">
        <v>768.81546269301361</v>
      </c>
      <c r="GN268" s="404">
        <v>732.20520256477494</v>
      </c>
      <c r="GO268" s="404">
        <v>697.33828815692846</v>
      </c>
      <c r="GP268" s="404">
        <v>664.13170300659863</v>
      </c>
      <c r="GQ268" s="404">
        <v>632.50638381580814</v>
      </c>
      <c r="GR268" s="404">
        <v>602.38703220553157</v>
      </c>
      <c r="GS268" s="404">
        <v>573.70193543383959</v>
      </c>
      <c r="GT268" s="404">
        <v>546.38279565127584</v>
      </c>
      <c r="GU268" s="404">
        <v>520.36456728692929</v>
      </c>
      <c r="GV268" s="404">
        <v>495.58530217802797</v>
      </c>
      <c r="GW268" s="404">
        <v>471.98600207431224</v>
      </c>
      <c r="GX268" s="404">
        <v>449.51047816601181</v>
      </c>
      <c r="GY268" s="404">
        <v>428.10521730096349</v>
      </c>
      <c r="GZ268" s="404">
        <v>407.71925457234619</v>
      </c>
      <c r="HA268" s="404">
        <v>388.30405197366298</v>
      </c>
      <c r="HB268" s="404">
        <v>369.81338283205997</v>
      </c>
      <c r="HC268" s="404">
        <v>352.20322174481902</v>
      </c>
      <c r="HD268" s="404">
        <v>335.43163975697053</v>
      </c>
      <c r="HE268" s="404">
        <v>319.45870453044813</v>
      </c>
      <c r="HF268" s="404">
        <v>304.2463852670935</v>
      </c>
      <c r="HG268" s="404">
        <v>289.75846215913657</v>
      </c>
      <c r="HH268" s="404">
        <v>275.96044015155871</v>
      </c>
      <c r="HI268" s="404">
        <v>262.81946681100828</v>
      </c>
      <c r="HJ268" s="404">
        <v>250.30425410572215</v>
      </c>
      <c r="HK268" s="404">
        <v>238.38500391021157</v>
      </c>
      <c r="HL268" s="404">
        <v>227.03333705734437</v>
      </c>
      <c r="HM268" s="404">
        <v>216.22222576889936</v>
      </c>
      <c r="HN268" s="404">
        <v>205.92592930371376</v>
      </c>
      <c r="HO268" s="404">
        <v>196.1199326702035</v>
      </c>
      <c r="HP268" s="404">
        <v>186.78088825733667</v>
      </c>
      <c r="HQ268" s="404">
        <v>177.88656024508253</v>
      </c>
      <c r="HR268" s="404">
        <v>169.41577166198337</v>
      </c>
      <c r="HS268" s="404">
        <v>161.34835396379367</v>
      </c>
      <c r="HT268" s="404">
        <v>153.66509901313685</v>
      </c>
      <c r="HU268" s="404">
        <v>146.3477133458446</v>
      </c>
      <c r="HV268" s="404">
        <v>139.37877461509012</v>
      </c>
      <c r="HW268" s="404">
        <v>132.74169010960961</v>
      </c>
      <c r="HX268" s="404">
        <v>126.42065724724726</v>
      </c>
      <c r="HY268" s="404">
        <v>120.40062594975929</v>
      </c>
      <c r="HZ268" s="404">
        <v>123648.40890962063</v>
      </c>
      <c r="IA268" s="404">
        <v>3669.7468922489797</v>
      </c>
      <c r="IB268" s="408">
        <v>2.9678884868881237E-2</v>
      </c>
      <c r="IC268" s="411"/>
    </row>
    <row r="269" spans="1:237" s="181" customFormat="1" ht="90" customHeight="1" x14ac:dyDescent="0.25">
      <c r="A269" s="137" t="s">
        <v>1777</v>
      </c>
      <c r="B269" s="138" t="s">
        <v>1778</v>
      </c>
      <c r="C269" s="138" t="s">
        <v>1819</v>
      </c>
      <c r="D269" s="121">
        <v>8</v>
      </c>
      <c r="E269" s="138" t="s">
        <v>1820</v>
      </c>
      <c r="F269" s="118" t="s">
        <v>1821</v>
      </c>
      <c r="G269" s="118" t="s">
        <v>1822</v>
      </c>
      <c r="H269" s="142" t="s">
        <v>88</v>
      </c>
      <c r="I269" s="118" t="s">
        <v>1823</v>
      </c>
      <c r="J269" s="118">
        <v>5</v>
      </c>
      <c r="K269" s="95" t="s">
        <v>206</v>
      </c>
      <c r="L269" s="142">
        <v>942.5</v>
      </c>
      <c r="M269" s="142" t="s">
        <v>1824</v>
      </c>
      <c r="N269" s="142" t="s">
        <v>81</v>
      </c>
      <c r="O269" s="142" t="s">
        <v>82</v>
      </c>
      <c r="P269" s="142" t="s">
        <v>124</v>
      </c>
      <c r="Q269" s="112" t="s">
        <v>100</v>
      </c>
      <c r="R269" s="142" t="s">
        <v>108</v>
      </c>
      <c r="S269" s="142" t="s">
        <v>99</v>
      </c>
      <c r="T269" s="142" t="s">
        <v>125</v>
      </c>
      <c r="U269" s="142" t="s">
        <v>100</v>
      </c>
      <c r="V269" s="117">
        <v>1</v>
      </c>
      <c r="W269" s="139">
        <v>143000</v>
      </c>
      <c r="X269" s="139">
        <v>0</v>
      </c>
      <c r="Y269" s="139">
        <v>0</v>
      </c>
      <c r="Z269" s="127">
        <v>0</v>
      </c>
      <c r="AA269" s="139">
        <v>0</v>
      </c>
      <c r="AB269" s="139">
        <v>35000</v>
      </c>
      <c r="AC269" s="139">
        <v>31000</v>
      </c>
      <c r="AD269" s="139">
        <v>77000</v>
      </c>
      <c r="AE269" s="139">
        <v>0</v>
      </c>
      <c r="AF269" s="139">
        <v>0</v>
      </c>
      <c r="AG269" s="139">
        <v>0</v>
      </c>
      <c r="AH269" s="139">
        <v>0</v>
      </c>
      <c r="AI269" s="207" t="s">
        <v>1825</v>
      </c>
      <c r="AJ269" s="139">
        <v>30000</v>
      </c>
      <c r="AK269" s="136">
        <v>0</v>
      </c>
      <c r="AL269" s="136">
        <v>0</v>
      </c>
      <c r="AM269" s="139"/>
      <c r="AN269" s="139">
        <v>10000</v>
      </c>
      <c r="AO269" s="139">
        <v>10000</v>
      </c>
      <c r="AP269" s="139">
        <v>10000</v>
      </c>
      <c r="AQ269" s="139">
        <v>0</v>
      </c>
      <c r="AR269" s="139">
        <v>0</v>
      </c>
      <c r="AS269" s="139">
        <v>0</v>
      </c>
      <c r="AT269" s="139">
        <v>0</v>
      </c>
      <c r="AU269" s="208" t="s">
        <v>1826</v>
      </c>
      <c r="AV269" s="230">
        <v>1</v>
      </c>
      <c r="AW269" s="230">
        <v>0</v>
      </c>
      <c r="AX269" s="230" t="s">
        <v>3608</v>
      </c>
      <c r="AY269" s="141">
        <v>8</v>
      </c>
      <c r="AZ269" s="70">
        <v>1</v>
      </c>
      <c r="BA269" s="70">
        <v>1</v>
      </c>
      <c r="BB269" s="70">
        <v>1</v>
      </c>
      <c r="BC269" s="70">
        <v>1</v>
      </c>
      <c r="BD269" s="70">
        <v>1</v>
      </c>
      <c r="BE269" s="70">
        <v>0</v>
      </c>
      <c r="BF269" s="70">
        <v>0</v>
      </c>
      <c r="BG269" s="71">
        <v>0</v>
      </c>
      <c r="BH269" s="71">
        <v>1</v>
      </c>
      <c r="BI269" s="71">
        <v>0</v>
      </c>
      <c r="BJ269" s="71">
        <v>0</v>
      </c>
      <c r="BK269" s="71">
        <v>1</v>
      </c>
      <c r="BL269" s="70">
        <v>1</v>
      </c>
      <c r="BM269" s="70">
        <v>1</v>
      </c>
      <c r="BN269" s="70">
        <v>0</v>
      </c>
      <c r="BO269" s="70">
        <v>1</v>
      </c>
      <c r="BP269" s="403">
        <v>0</v>
      </c>
      <c r="BQ269" s="403">
        <v>0</v>
      </c>
      <c r="BR269" s="403">
        <v>0</v>
      </c>
      <c r="BS269" s="403">
        <v>45000</v>
      </c>
      <c r="BT269" s="403">
        <v>41000</v>
      </c>
      <c r="BU269" s="403">
        <v>87000</v>
      </c>
      <c r="BV269" s="403">
        <v>0</v>
      </c>
      <c r="BW269" s="403">
        <v>0</v>
      </c>
      <c r="BX269" s="403">
        <v>0</v>
      </c>
      <c r="BY269" s="403">
        <v>0</v>
      </c>
      <c r="BZ269" s="401">
        <v>0</v>
      </c>
      <c r="CA269" s="401">
        <v>0</v>
      </c>
      <c r="CB269" s="401">
        <v>0</v>
      </c>
      <c r="CC269" s="401">
        <v>0</v>
      </c>
      <c r="CD269" s="401">
        <v>0</v>
      </c>
      <c r="CE269" s="401">
        <v>0</v>
      </c>
      <c r="CF269" s="401">
        <v>0</v>
      </c>
      <c r="CG269" s="401">
        <v>0</v>
      </c>
      <c r="CH269" s="401">
        <v>0</v>
      </c>
      <c r="CI269" s="401">
        <v>0</v>
      </c>
      <c r="CJ269" s="401">
        <v>0</v>
      </c>
      <c r="CK269" s="401">
        <v>0</v>
      </c>
      <c r="CL269" s="401">
        <v>0</v>
      </c>
      <c r="CM269" s="401">
        <v>0</v>
      </c>
      <c r="CN269" s="401">
        <v>0</v>
      </c>
      <c r="CO269" s="401">
        <v>0</v>
      </c>
      <c r="CP269" s="401">
        <v>0</v>
      </c>
      <c r="CQ269" s="401">
        <v>0</v>
      </c>
      <c r="CR269" s="401">
        <v>0</v>
      </c>
      <c r="CS269" s="401">
        <v>0</v>
      </c>
      <c r="CT269" s="401">
        <v>0</v>
      </c>
      <c r="CU269" s="401">
        <v>0</v>
      </c>
      <c r="CV269" s="401">
        <v>0</v>
      </c>
      <c r="CW269" s="401">
        <v>0</v>
      </c>
      <c r="CX269" s="401">
        <v>0</v>
      </c>
      <c r="CY269" s="401">
        <v>0</v>
      </c>
      <c r="CZ269" s="401">
        <v>0</v>
      </c>
      <c r="DA269" s="401">
        <v>0</v>
      </c>
      <c r="DB269" s="401">
        <v>0</v>
      </c>
      <c r="DC269" s="401">
        <v>0</v>
      </c>
      <c r="DD269" s="401">
        <v>0</v>
      </c>
      <c r="DE269" s="401">
        <v>0</v>
      </c>
      <c r="DF269" s="401">
        <v>0</v>
      </c>
      <c r="DG269" s="403">
        <v>942.5</v>
      </c>
      <c r="DH269" s="403">
        <v>942.5</v>
      </c>
      <c r="DI269" s="403">
        <v>942.5</v>
      </c>
      <c r="DJ269" s="403">
        <v>942.5</v>
      </c>
      <c r="DK269" s="403">
        <v>942.5</v>
      </c>
      <c r="DL269" s="403">
        <v>942.5</v>
      </c>
      <c r="DM269" s="403">
        <v>942.5</v>
      </c>
      <c r="DN269" s="403">
        <v>942.5</v>
      </c>
      <c r="DO269" s="403">
        <v>942.5</v>
      </c>
      <c r="DP269" s="403">
        <v>942.5</v>
      </c>
      <c r="DQ269" s="403">
        <v>942.5</v>
      </c>
      <c r="DR269" s="403">
        <v>942.5</v>
      </c>
      <c r="DS269" s="403">
        <v>942.5</v>
      </c>
      <c r="DT269" s="403">
        <v>942.5</v>
      </c>
      <c r="DU269" s="403">
        <v>942.5</v>
      </c>
      <c r="DV269" s="403">
        <v>942.5</v>
      </c>
      <c r="DW269" s="403">
        <v>942.5</v>
      </c>
      <c r="DX269" s="403">
        <v>942.5</v>
      </c>
      <c r="DY269" s="403">
        <v>942.5</v>
      </c>
      <c r="DZ269" s="403">
        <v>942.5</v>
      </c>
      <c r="EA269" s="403">
        <v>942.5</v>
      </c>
      <c r="EB269" s="403">
        <v>942.5</v>
      </c>
      <c r="EC269" s="403">
        <v>942.5</v>
      </c>
      <c r="ED269" s="403">
        <v>942.5</v>
      </c>
      <c r="EE269" s="403">
        <v>942.5</v>
      </c>
      <c r="EF269" s="403">
        <v>942.5</v>
      </c>
      <c r="EG269" s="403">
        <v>942.5</v>
      </c>
      <c r="EH269" s="403">
        <v>942.5</v>
      </c>
      <c r="EI269" s="403">
        <v>942.5</v>
      </c>
      <c r="EJ269" s="403">
        <v>942.5</v>
      </c>
      <c r="EK269" s="403">
        <v>942.5</v>
      </c>
      <c r="EL269" s="403">
        <v>942.5</v>
      </c>
      <c r="EM269" s="403">
        <v>942.5</v>
      </c>
      <c r="EN269" s="403">
        <v>942.5</v>
      </c>
      <c r="EO269" s="403">
        <v>942.5</v>
      </c>
      <c r="EP269" s="403">
        <v>942.5</v>
      </c>
      <c r="EQ269" s="403">
        <v>942.5</v>
      </c>
      <c r="ER269" s="403">
        <v>942.5</v>
      </c>
      <c r="ES269" s="403">
        <v>942.5</v>
      </c>
      <c r="ET269" s="403">
        <v>942.5</v>
      </c>
      <c r="EU269" s="403">
        <v>942.5</v>
      </c>
      <c r="EV269" s="403">
        <v>942.5</v>
      </c>
      <c r="EW269" s="403">
        <v>942.5</v>
      </c>
      <c r="EX269" s="404">
        <v>0</v>
      </c>
      <c r="EY269" s="404">
        <v>38872.691933916416</v>
      </c>
      <c r="EZ269" s="404">
        <v>33730.801466467165</v>
      </c>
      <c r="FA269" s="404">
        <v>68166.776482755929</v>
      </c>
      <c r="FB269" s="404">
        <v>0</v>
      </c>
      <c r="FC269" s="404">
        <v>0</v>
      </c>
      <c r="FD269" s="404">
        <v>0</v>
      </c>
      <c r="FE269" s="404">
        <v>0</v>
      </c>
      <c r="FF269" s="404">
        <v>0</v>
      </c>
      <c r="FG269" s="404">
        <v>0</v>
      </c>
      <c r="FH269" s="404">
        <v>0</v>
      </c>
      <c r="FI269" s="404">
        <v>0</v>
      </c>
      <c r="FJ269" s="404">
        <v>0</v>
      </c>
      <c r="FK269" s="404">
        <v>0</v>
      </c>
      <c r="FL269" s="404">
        <v>0</v>
      </c>
      <c r="FM269" s="404">
        <v>0</v>
      </c>
      <c r="FN269" s="404">
        <v>0</v>
      </c>
      <c r="FO269" s="404">
        <v>0</v>
      </c>
      <c r="FP269" s="404">
        <v>0</v>
      </c>
      <c r="FQ269" s="404">
        <v>0</v>
      </c>
      <c r="FR269" s="404">
        <v>0</v>
      </c>
      <c r="FS269" s="404">
        <v>0</v>
      </c>
      <c r="FT269" s="404">
        <v>0</v>
      </c>
      <c r="FU269" s="404">
        <v>0</v>
      </c>
      <c r="FV269" s="404">
        <v>0</v>
      </c>
      <c r="FW269" s="404">
        <v>0</v>
      </c>
      <c r="FX269" s="404">
        <v>0</v>
      </c>
      <c r="FY269" s="404">
        <v>0</v>
      </c>
      <c r="FZ269" s="404">
        <v>0</v>
      </c>
      <c r="GA269" s="404">
        <v>0</v>
      </c>
      <c r="GB269" s="404">
        <v>0</v>
      </c>
      <c r="GC269" s="404">
        <v>0</v>
      </c>
      <c r="GD269" s="404">
        <v>0</v>
      </c>
      <c r="GE269" s="404">
        <v>0</v>
      </c>
      <c r="GF269" s="404">
        <v>0</v>
      </c>
      <c r="GG269" s="404">
        <v>0</v>
      </c>
      <c r="GH269" s="404">
        <v>0</v>
      </c>
      <c r="GI269" s="404">
        <v>0</v>
      </c>
      <c r="GJ269" s="404">
        <v>0</v>
      </c>
      <c r="GK269" s="404">
        <v>0</v>
      </c>
      <c r="GL269" s="404">
        <v>854.87528344671205</v>
      </c>
      <c r="GM269" s="404">
        <v>814.16693661591614</v>
      </c>
      <c r="GN269" s="404">
        <v>775.39708249134878</v>
      </c>
      <c r="GO269" s="404">
        <v>738.47341189652252</v>
      </c>
      <c r="GP269" s="404">
        <v>703.3080113300216</v>
      </c>
      <c r="GQ269" s="404">
        <v>669.81715364763943</v>
      </c>
      <c r="GR269" s="404">
        <v>637.92109871203763</v>
      </c>
      <c r="GS269" s="404">
        <v>607.5439035352739</v>
      </c>
      <c r="GT269" s="404">
        <v>578.61324146216566</v>
      </c>
      <c r="GU269" s="404">
        <v>551.06022996396723</v>
      </c>
      <c r="GV269" s="404">
        <v>524.81926663234981</v>
      </c>
      <c r="GW269" s="404">
        <v>499.82787298319022</v>
      </c>
      <c r="GX269" s="404">
        <v>476.02654569827649</v>
      </c>
      <c r="GY269" s="404">
        <v>453.35861495073942</v>
      </c>
      <c r="GZ269" s="404">
        <v>431.77010947689473</v>
      </c>
      <c r="HA269" s="404">
        <v>411.20962807323298</v>
      </c>
      <c r="HB269" s="404">
        <v>391.62821721260286</v>
      </c>
      <c r="HC269" s="404">
        <v>372.97925448819319</v>
      </c>
      <c r="HD269" s="404">
        <v>355.21833760780305</v>
      </c>
      <c r="HE269" s="404">
        <v>338.30317867409815</v>
      </c>
      <c r="HF269" s="404">
        <v>322.19350349914112</v>
      </c>
      <c r="HG269" s="404">
        <v>306.85095571346767</v>
      </c>
      <c r="HH269" s="404">
        <v>292.23900544139781</v>
      </c>
      <c r="HI269" s="404">
        <v>278.32286232514076</v>
      </c>
      <c r="HJ269" s="404">
        <v>265.06939269061024</v>
      </c>
      <c r="HK269" s="404">
        <v>252.44704065772405</v>
      </c>
      <c r="HL269" s="404">
        <v>240.42575300735626</v>
      </c>
      <c r="HM269" s="404">
        <v>228.97690762605353</v>
      </c>
      <c r="HN269" s="404">
        <v>218.07324535814629</v>
      </c>
      <c r="HO269" s="404">
        <v>207.68880510299638</v>
      </c>
      <c r="HP269" s="404">
        <v>197.79886200285372</v>
      </c>
      <c r="HQ269" s="404">
        <v>188.3798685741464</v>
      </c>
      <c r="HR269" s="404">
        <v>179.40939864204421</v>
      </c>
      <c r="HS269" s="404">
        <v>170.86609394480396</v>
      </c>
      <c r="HT269" s="404">
        <v>162.7296132807657</v>
      </c>
      <c r="HU269" s="404">
        <v>154.98058407691971</v>
      </c>
      <c r="HV269" s="404">
        <v>147.60055626373307</v>
      </c>
      <c r="HW269" s="404">
        <v>140.57195834641243</v>
      </c>
      <c r="HX269" s="404">
        <v>133.87805556801186</v>
      </c>
      <c r="HY269" s="404">
        <v>127.50291006477319</v>
      </c>
      <c r="HZ269" s="404">
        <v>140770.26988313952</v>
      </c>
      <c r="IA269" s="404">
        <v>3886.2207257805208</v>
      </c>
      <c r="IB269" s="408">
        <v>2.7606828693350294E-2</v>
      </c>
      <c r="IC269" s="411"/>
    </row>
    <row r="270" spans="1:237" s="181" customFormat="1" ht="90" customHeight="1" x14ac:dyDescent="0.25">
      <c r="A270" s="254" t="s">
        <v>200</v>
      </c>
      <c r="B270" s="8" t="s">
        <v>201</v>
      </c>
      <c r="C270" s="8" t="s">
        <v>214</v>
      </c>
      <c r="D270" s="255">
        <v>4</v>
      </c>
      <c r="E270" s="8" t="s">
        <v>215</v>
      </c>
      <c r="F270" s="7" t="s">
        <v>216</v>
      </c>
      <c r="G270" s="7" t="s">
        <v>204</v>
      </c>
      <c r="H270" s="4" t="s">
        <v>77</v>
      </c>
      <c r="I270" s="7" t="s">
        <v>205</v>
      </c>
      <c r="J270" s="7">
        <v>40</v>
      </c>
      <c r="K270" s="95" t="s">
        <v>206</v>
      </c>
      <c r="L270" s="76">
        <v>274</v>
      </c>
      <c r="M270" s="4" t="s">
        <v>241</v>
      </c>
      <c r="N270" s="4" t="s">
        <v>81</v>
      </c>
      <c r="O270" s="13" t="s">
        <v>217</v>
      </c>
      <c r="P270" s="4" t="s">
        <v>218</v>
      </c>
      <c r="Q270" s="112" t="s">
        <v>100</v>
      </c>
      <c r="R270" s="4" t="s">
        <v>108</v>
      </c>
      <c r="S270" s="4" t="s">
        <v>99</v>
      </c>
      <c r="T270" s="4" t="s">
        <v>208</v>
      </c>
      <c r="U270" s="4" t="s">
        <v>100</v>
      </c>
      <c r="V270" s="257">
        <v>1</v>
      </c>
      <c r="W270" s="256">
        <v>213336</v>
      </c>
      <c r="X270" s="256">
        <v>0</v>
      </c>
      <c r="Y270" s="256">
        <v>0</v>
      </c>
      <c r="Z270" s="256">
        <v>0</v>
      </c>
      <c r="AA270" s="256">
        <v>213336</v>
      </c>
      <c r="AB270" s="256">
        <v>0</v>
      </c>
      <c r="AC270" s="256">
        <v>0</v>
      </c>
      <c r="AD270" s="256">
        <v>0</v>
      </c>
      <c r="AE270" s="256">
        <v>0</v>
      </c>
      <c r="AF270" s="256">
        <v>0</v>
      </c>
      <c r="AG270" s="256">
        <v>0</v>
      </c>
      <c r="AH270" s="256">
        <v>0</v>
      </c>
      <c r="AI270" s="5" t="s">
        <v>88</v>
      </c>
      <c r="AJ270" s="256">
        <v>0</v>
      </c>
      <c r="AK270" s="256">
        <v>0</v>
      </c>
      <c r="AL270" s="256">
        <v>0</v>
      </c>
      <c r="AM270" s="256">
        <v>0</v>
      </c>
      <c r="AN270" s="256">
        <v>0</v>
      </c>
      <c r="AO270" s="256">
        <v>0</v>
      </c>
      <c r="AP270" s="256">
        <v>0</v>
      </c>
      <c r="AQ270" s="256">
        <v>0</v>
      </c>
      <c r="AR270" s="256">
        <v>0</v>
      </c>
      <c r="AS270" s="256">
        <v>0</v>
      </c>
      <c r="AT270" s="256">
        <v>0</v>
      </c>
      <c r="AU270" s="7"/>
      <c r="AV270" s="230">
        <v>1</v>
      </c>
      <c r="AW270" s="230">
        <v>0</v>
      </c>
      <c r="AX270" s="230" t="s">
        <v>3594</v>
      </c>
      <c r="AY270" s="141">
        <v>9</v>
      </c>
      <c r="AZ270" s="70">
        <v>1</v>
      </c>
      <c r="BA270" s="70">
        <v>1</v>
      </c>
      <c r="BB270" s="70">
        <v>1</v>
      </c>
      <c r="BC270" s="70">
        <v>1</v>
      </c>
      <c r="BD270" s="70">
        <v>1</v>
      </c>
      <c r="BE270" s="70">
        <v>1</v>
      </c>
      <c r="BF270" s="70">
        <v>1</v>
      </c>
      <c r="BG270" s="71">
        <v>0</v>
      </c>
      <c r="BH270" s="71">
        <v>1</v>
      </c>
      <c r="BI270" s="71">
        <v>0</v>
      </c>
      <c r="BJ270" s="71">
        <v>0</v>
      </c>
      <c r="BK270" s="71">
        <v>1</v>
      </c>
      <c r="BL270" s="70">
        <v>1</v>
      </c>
      <c r="BM270" s="70">
        <v>1</v>
      </c>
      <c r="BN270" s="70">
        <v>0</v>
      </c>
      <c r="BO270" s="70">
        <v>1</v>
      </c>
      <c r="BP270" s="403">
        <v>0</v>
      </c>
      <c r="BQ270" s="403">
        <v>0</v>
      </c>
      <c r="BR270" s="403">
        <v>213336</v>
      </c>
      <c r="BS270" s="403">
        <v>0</v>
      </c>
      <c r="BT270" s="403">
        <v>0</v>
      </c>
      <c r="BU270" s="403">
        <v>0</v>
      </c>
      <c r="BV270" s="403">
        <v>0</v>
      </c>
      <c r="BW270" s="403">
        <v>0</v>
      </c>
      <c r="BX270" s="403">
        <v>0</v>
      </c>
      <c r="BY270" s="403">
        <v>0</v>
      </c>
      <c r="BZ270" s="401">
        <v>0</v>
      </c>
      <c r="CA270" s="401">
        <v>0</v>
      </c>
      <c r="CB270" s="401">
        <v>0</v>
      </c>
      <c r="CC270" s="401">
        <v>0</v>
      </c>
      <c r="CD270" s="401">
        <v>0</v>
      </c>
      <c r="CE270" s="401">
        <v>0</v>
      </c>
      <c r="CF270" s="401">
        <v>0</v>
      </c>
      <c r="CG270" s="401">
        <v>0</v>
      </c>
      <c r="CH270" s="401">
        <v>0</v>
      </c>
      <c r="CI270" s="401">
        <v>0</v>
      </c>
      <c r="CJ270" s="401">
        <v>0</v>
      </c>
      <c r="CK270" s="401">
        <v>0</v>
      </c>
      <c r="CL270" s="401">
        <v>0</v>
      </c>
      <c r="CM270" s="401">
        <v>0</v>
      </c>
      <c r="CN270" s="401">
        <v>0</v>
      </c>
      <c r="CO270" s="401">
        <v>0</v>
      </c>
      <c r="CP270" s="401">
        <v>0</v>
      </c>
      <c r="CQ270" s="401">
        <v>0</v>
      </c>
      <c r="CR270" s="401">
        <v>0</v>
      </c>
      <c r="CS270" s="401">
        <v>0</v>
      </c>
      <c r="CT270" s="401">
        <v>0</v>
      </c>
      <c r="CU270" s="401">
        <v>0</v>
      </c>
      <c r="CV270" s="401">
        <v>0</v>
      </c>
      <c r="CW270" s="401">
        <v>0</v>
      </c>
      <c r="CX270" s="401">
        <v>0</v>
      </c>
      <c r="CY270" s="401">
        <v>0</v>
      </c>
      <c r="CZ270" s="401">
        <v>0</v>
      </c>
      <c r="DA270" s="401">
        <v>0</v>
      </c>
      <c r="DB270" s="401">
        <v>0</v>
      </c>
      <c r="DC270" s="401">
        <v>0</v>
      </c>
      <c r="DD270" s="401">
        <v>0</v>
      </c>
      <c r="DE270" s="401">
        <v>0</v>
      </c>
      <c r="DF270" s="401">
        <v>0</v>
      </c>
      <c r="DG270" s="403">
        <v>274</v>
      </c>
      <c r="DH270" s="403">
        <v>274</v>
      </c>
      <c r="DI270" s="403">
        <v>274</v>
      </c>
      <c r="DJ270" s="403">
        <v>274</v>
      </c>
      <c r="DK270" s="403">
        <v>274</v>
      </c>
      <c r="DL270" s="403">
        <v>274</v>
      </c>
      <c r="DM270" s="403">
        <v>274</v>
      </c>
      <c r="DN270" s="403">
        <v>274</v>
      </c>
      <c r="DO270" s="403">
        <v>274</v>
      </c>
      <c r="DP270" s="403">
        <v>274</v>
      </c>
      <c r="DQ270" s="403">
        <v>274</v>
      </c>
      <c r="DR270" s="403">
        <v>274</v>
      </c>
      <c r="DS270" s="403">
        <v>274</v>
      </c>
      <c r="DT270" s="403">
        <v>274</v>
      </c>
      <c r="DU270" s="403">
        <v>274</v>
      </c>
      <c r="DV270" s="403">
        <v>274</v>
      </c>
      <c r="DW270" s="403">
        <v>274</v>
      </c>
      <c r="DX270" s="403">
        <v>274</v>
      </c>
      <c r="DY270" s="403">
        <v>274</v>
      </c>
      <c r="DZ270" s="403">
        <v>274</v>
      </c>
      <c r="EA270" s="403">
        <v>274</v>
      </c>
      <c r="EB270" s="403">
        <v>274</v>
      </c>
      <c r="EC270" s="403">
        <v>274</v>
      </c>
      <c r="ED270" s="403">
        <v>274</v>
      </c>
      <c r="EE270" s="403">
        <v>274</v>
      </c>
      <c r="EF270" s="403">
        <v>274</v>
      </c>
      <c r="EG270" s="403">
        <v>274</v>
      </c>
      <c r="EH270" s="403">
        <v>274</v>
      </c>
      <c r="EI270" s="403">
        <v>274</v>
      </c>
      <c r="EJ270" s="403">
        <v>274</v>
      </c>
      <c r="EK270" s="403">
        <v>274</v>
      </c>
      <c r="EL270" s="403">
        <v>274</v>
      </c>
      <c r="EM270" s="403">
        <v>274</v>
      </c>
      <c r="EN270" s="403">
        <v>274</v>
      </c>
      <c r="EO270" s="403">
        <v>274</v>
      </c>
      <c r="EP270" s="403">
        <v>274</v>
      </c>
      <c r="EQ270" s="403">
        <v>274</v>
      </c>
      <c r="ER270" s="403">
        <v>274</v>
      </c>
      <c r="ES270" s="403">
        <v>274</v>
      </c>
      <c r="ET270" s="403">
        <v>274</v>
      </c>
      <c r="EU270" s="403">
        <v>274</v>
      </c>
      <c r="EV270" s="403">
        <v>274</v>
      </c>
      <c r="EW270" s="403">
        <v>274</v>
      </c>
      <c r="EX270" s="404">
        <v>193502.04081632654</v>
      </c>
      <c r="EY270" s="404">
        <v>0</v>
      </c>
      <c r="EZ270" s="404">
        <v>0</v>
      </c>
      <c r="FA270" s="404">
        <v>0</v>
      </c>
      <c r="FB270" s="404">
        <v>0</v>
      </c>
      <c r="FC270" s="404">
        <v>0</v>
      </c>
      <c r="FD270" s="404">
        <v>0</v>
      </c>
      <c r="FE270" s="404">
        <v>0</v>
      </c>
      <c r="FF270" s="404">
        <v>0</v>
      </c>
      <c r="FG270" s="404">
        <v>0</v>
      </c>
      <c r="FH270" s="404">
        <v>0</v>
      </c>
      <c r="FI270" s="404">
        <v>0</v>
      </c>
      <c r="FJ270" s="404">
        <v>0</v>
      </c>
      <c r="FK270" s="404">
        <v>0</v>
      </c>
      <c r="FL270" s="404">
        <v>0</v>
      </c>
      <c r="FM270" s="404">
        <v>0</v>
      </c>
      <c r="FN270" s="404">
        <v>0</v>
      </c>
      <c r="FO270" s="404">
        <v>0</v>
      </c>
      <c r="FP270" s="404">
        <v>0</v>
      </c>
      <c r="FQ270" s="404">
        <v>0</v>
      </c>
      <c r="FR270" s="404">
        <v>0</v>
      </c>
      <c r="FS270" s="404">
        <v>0</v>
      </c>
      <c r="FT270" s="404">
        <v>0</v>
      </c>
      <c r="FU270" s="404">
        <v>0</v>
      </c>
      <c r="FV270" s="404">
        <v>0</v>
      </c>
      <c r="FW270" s="404">
        <v>0</v>
      </c>
      <c r="FX270" s="404">
        <v>0</v>
      </c>
      <c r="FY270" s="404">
        <v>0</v>
      </c>
      <c r="FZ270" s="404">
        <v>0</v>
      </c>
      <c r="GA270" s="404">
        <v>0</v>
      </c>
      <c r="GB270" s="404">
        <v>0</v>
      </c>
      <c r="GC270" s="404">
        <v>0</v>
      </c>
      <c r="GD270" s="404">
        <v>0</v>
      </c>
      <c r="GE270" s="404">
        <v>0</v>
      </c>
      <c r="GF270" s="404">
        <v>0</v>
      </c>
      <c r="GG270" s="404">
        <v>0</v>
      </c>
      <c r="GH270" s="404">
        <v>0</v>
      </c>
      <c r="GI270" s="404">
        <v>0</v>
      </c>
      <c r="GJ270" s="404">
        <v>0</v>
      </c>
      <c r="GK270" s="404">
        <v>0</v>
      </c>
      <c r="GL270" s="404">
        <v>248.52607709750566</v>
      </c>
      <c r="GM270" s="404">
        <v>236.69150199762441</v>
      </c>
      <c r="GN270" s="404">
        <v>225.42047809297566</v>
      </c>
      <c r="GO270" s="404">
        <v>214.68616961235776</v>
      </c>
      <c r="GP270" s="404">
        <v>204.46301867843599</v>
      </c>
      <c r="GQ270" s="404">
        <v>194.72668445565327</v>
      </c>
      <c r="GR270" s="404">
        <v>185.4539851958603</v>
      </c>
      <c r="GS270" s="404">
        <v>176.62284304367645</v>
      </c>
      <c r="GT270" s="404">
        <v>168.21223147016806</v>
      </c>
      <c r="GU270" s="404">
        <v>160.20212520968386</v>
      </c>
      <c r="GV270" s="404">
        <v>152.57345258065129</v>
      </c>
      <c r="GW270" s="404">
        <v>145.30805007681073</v>
      </c>
      <c r="GX270" s="404">
        <v>138.38861912077218</v>
      </c>
      <c r="GY270" s="404">
        <v>131.79868487692582</v>
      </c>
      <c r="GZ270" s="404">
        <v>125.52255702564366</v>
      </c>
      <c r="HA270" s="404">
        <v>119.54529240537489</v>
      </c>
      <c r="HB270" s="404">
        <v>113.85265943369038</v>
      </c>
      <c r="HC270" s="404">
        <v>108.43110422256227</v>
      </c>
      <c r="HD270" s="404">
        <v>103.26771830720216</v>
      </c>
      <c r="HE270" s="404">
        <v>98.350207911621112</v>
      </c>
      <c r="HF270" s="404">
        <v>93.666864677734395</v>
      </c>
      <c r="HG270" s="404">
        <v>89.206537788318457</v>
      </c>
      <c r="HH270" s="404">
        <v>84.95860741744616</v>
      </c>
      <c r="HI270" s="404">
        <v>80.912959445186814</v>
      </c>
      <c r="HJ270" s="404">
        <v>77.059961376368392</v>
      </c>
      <c r="HK270" s="404">
        <v>73.390439406065127</v>
      </c>
      <c r="HL270" s="404">
        <v>69.895656577204889</v>
      </c>
      <c r="HM270" s="404">
        <v>66.56729197829037</v>
      </c>
      <c r="HN270" s="404">
        <v>63.397420931705128</v>
      </c>
      <c r="HO270" s="404">
        <v>60.378496125433436</v>
      </c>
      <c r="HP270" s="404">
        <v>57.503329643269943</v>
      </c>
      <c r="HQ270" s="404">
        <v>54.765075850733275</v>
      </c>
      <c r="HR270" s="404">
        <v>52.157215095936458</v>
      </c>
      <c r="HS270" s="404">
        <v>49.673538186606145</v>
      </c>
      <c r="HT270" s="404">
        <v>47.308131606291568</v>
      </c>
      <c r="HU270" s="404">
        <v>45.055363434563397</v>
      </c>
      <c r="HV270" s="404">
        <v>42.909869937679431</v>
      </c>
      <c r="HW270" s="404">
        <v>40.866542797789926</v>
      </c>
      <c r="HX270" s="404">
        <v>38.920516950276124</v>
      </c>
      <c r="HY270" s="404">
        <v>37.067159000262976</v>
      </c>
      <c r="HZ270" s="404">
        <v>193502.04081632654</v>
      </c>
      <c r="IA270" s="404">
        <v>4477.7044390423589</v>
      </c>
      <c r="IB270" s="408">
        <v>2.3140347358365211E-2</v>
      </c>
      <c r="IC270" s="411"/>
    </row>
    <row r="271" spans="1:237" s="181" customFormat="1" ht="90" customHeight="1" x14ac:dyDescent="0.25">
      <c r="A271" s="161" t="s">
        <v>2267</v>
      </c>
      <c r="B271" s="150" t="s">
        <v>2788</v>
      </c>
      <c r="C271" s="150" t="s">
        <v>2229</v>
      </c>
      <c r="D271" s="148">
        <v>19</v>
      </c>
      <c r="E271" s="150" t="s">
        <v>2855</v>
      </c>
      <c r="F271" s="151" t="s">
        <v>2856</v>
      </c>
      <c r="G271" s="151" t="s">
        <v>2857</v>
      </c>
      <c r="H271" s="79" t="s">
        <v>77</v>
      </c>
      <c r="I271" s="151" t="s">
        <v>2858</v>
      </c>
      <c r="J271" s="151">
        <v>5</v>
      </c>
      <c r="K271" s="95" t="s">
        <v>206</v>
      </c>
      <c r="L271" s="79">
        <v>40</v>
      </c>
      <c r="M271" s="79" t="s">
        <v>2859</v>
      </c>
      <c r="N271" s="79" t="s">
        <v>81</v>
      </c>
      <c r="O271" s="79" t="s">
        <v>133</v>
      </c>
      <c r="P271" s="79" t="s">
        <v>469</v>
      </c>
      <c r="Q271" s="112" t="s">
        <v>100</v>
      </c>
      <c r="R271" s="79" t="s">
        <v>108</v>
      </c>
      <c r="S271" s="79" t="s">
        <v>99</v>
      </c>
      <c r="T271" s="79" t="s">
        <v>1850</v>
      </c>
      <c r="U271" s="79" t="s">
        <v>100</v>
      </c>
      <c r="V271" s="81">
        <v>1</v>
      </c>
      <c r="W271" s="149">
        <v>0</v>
      </c>
      <c r="X271" s="149">
        <v>0</v>
      </c>
      <c r="Y271" s="149">
        <v>0</v>
      </c>
      <c r="Z271" s="149">
        <v>0</v>
      </c>
      <c r="AA271" s="149">
        <v>0</v>
      </c>
      <c r="AB271" s="149">
        <v>0</v>
      </c>
      <c r="AC271" s="149">
        <v>0</v>
      </c>
      <c r="AD271" s="149">
        <v>0</v>
      </c>
      <c r="AE271" s="149">
        <v>0</v>
      </c>
      <c r="AF271" s="149">
        <v>0</v>
      </c>
      <c r="AG271" s="149">
        <v>0</v>
      </c>
      <c r="AH271" s="149">
        <v>0</v>
      </c>
      <c r="AI271" s="88" t="s">
        <v>88</v>
      </c>
      <c r="AJ271" s="149">
        <v>14150</v>
      </c>
      <c r="AK271" s="149">
        <v>0</v>
      </c>
      <c r="AL271" s="149">
        <v>5000</v>
      </c>
      <c r="AM271" s="149">
        <v>5000</v>
      </c>
      <c r="AN271" s="149">
        <v>4150</v>
      </c>
      <c r="AO271" s="149">
        <v>0</v>
      </c>
      <c r="AP271" s="149">
        <v>0</v>
      </c>
      <c r="AQ271" s="149">
        <v>0</v>
      </c>
      <c r="AR271" s="149">
        <v>0</v>
      </c>
      <c r="AS271" s="149">
        <v>0</v>
      </c>
      <c r="AT271" s="149">
        <v>0</v>
      </c>
      <c r="AU271" s="151"/>
      <c r="AV271" s="230">
        <v>1</v>
      </c>
      <c r="AW271" s="230">
        <v>0</v>
      </c>
      <c r="AX271" s="230" t="s">
        <v>3619</v>
      </c>
      <c r="AY271" s="141">
        <v>8</v>
      </c>
      <c r="AZ271" s="70">
        <v>1</v>
      </c>
      <c r="BA271" s="70">
        <v>1</v>
      </c>
      <c r="BB271" s="70">
        <v>0</v>
      </c>
      <c r="BC271" s="70">
        <v>1</v>
      </c>
      <c r="BD271" s="70">
        <v>1</v>
      </c>
      <c r="BE271" s="70">
        <v>1</v>
      </c>
      <c r="BF271" s="70">
        <v>1</v>
      </c>
      <c r="BG271" s="71">
        <v>0</v>
      </c>
      <c r="BH271" s="71">
        <v>1</v>
      </c>
      <c r="BI271" s="71">
        <v>0</v>
      </c>
      <c r="BJ271" s="71">
        <v>0</v>
      </c>
      <c r="BK271" s="71">
        <v>1</v>
      </c>
      <c r="BL271" s="70">
        <v>1</v>
      </c>
      <c r="BM271" s="70">
        <v>1</v>
      </c>
      <c r="BN271" s="70">
        <v>0</v>
      </c>
      <c r="BO271" s="70">
        <v>1</v>
      </c>
      <c r="BP271" s="403">
        <v>0</v>
      </c>
      <c r="BQ271" s="403">
        <v>5000</v>
      </c>
      <c r="BR271" s="403">
        <v>5000</v>
      </c>
      <c r="BS271" s="403">
        <v>4150</v>
      </c>
      <c r="BT271" s="403">
        <v>0</v>
      </c>
      <c r="BU271" s="403">
        <v>0</v>
      </c>
      <c r="BV271" s="403">
        <v>0</v>
      </c>
      <c r="BW271" s="403">
        <v>0</v>
      </c>
      <c r="BX271" s="403">
        <v>0</v>
      </c>
      <c r="BY271" s="403">
        <v>0</v>
      </c>
      <c r="BZ271" s="401">
        <v>0</v>
      </c>
      <c r="CA271" s="401">
        <v>0</v>
      </c>
      <c r="CB271" s="401">
        <v>0</v>
      </c>
      <c r="CC271" s="401">
        <v>0</v>
      </c>
      <c r="CD271" s="401">
        <v>0</v>
      </c>
      <c r="CE271" s="401">
        <v>0</v>
      </c>
      <c r="CF271" s="401">
        <v>0</v>
      </c>
      <c r="CG271" s="401">
        <v>0</v>
      </c>
      <c r="CH271" s="401">
        <v>0</v>
      </c>
      <c r="CI271" s="401">
        <v>0</v>
      </c>
      <c r="CJ271" s="401">
        <v>0</v>
      </c>
      <c r="CK271" s="401">
        <v>0</v>
      </c>
      <c r="CL271" s="401">
        <v>0</v>
      </c>
      <c r="CM271" s="401">
        <v>0</v>
      </c>
      <c r="CN271" s="401">
        <v>0</v>
      </c>
      <c r="CO271" s="401">
        <v>0</v>
      </c>
      <c r="CP271" s="401">
        <v>0</v>
      </c>
      <c r="CQ271" s="401">
        <v>0</v>
      </c>
      <c r="CR271" s="401">
        <v>0</v>
      </c>
      <c r="CS271" s="401">
        <v>0</v>
      </c>
      <c r="CT271" s="401">
        <v>0</v>
      </c>
      <c r="CU271" s="401">
        <v>0</v>
      </c>
      <c r="CV271" s="401">
        <v>0</v>
      </c>
      <c r="CW271" s="401">
        <v>0</v>
      </c>
      <c r="CX271" s="401">
        <v>0</v>
      </c>
      <c r="CY271" s="401">
        <v>0</v>
      </c>
      <c r="CZ271" s="401">
        <v>0</v>
      </c>
      <c r="DA271" s="401">
        <v>0</v>
      </c>
      <c r="DB271" s="401">
        <v>0</v>
      </c>
      <c r="DC271" s="401">
        <v>0</v>
      </c>
      <c r="DD271" s="401">
        <v>0</v>
      </c>
      <c r="DE271" s="401">
        <v>0</v>
      </c>
      <c r="DF271" s="401">
        <v>0</v>
      </c>
      <c r="DG271" s="403">
        <v>40</v>
      </c>
      <c r="DH271" s="403">
        <v>40</v>
      </c>
      <c r="DI271" s="403">
        <v>40</v>
      </c>
      <c r="DJ271" s="403">
        <v>40</v>
      </c>
      <c r="DK271" s="403">
        <v>40</v>
      </c>
      <c r="DL271" s="403">
        <v>40</v>
      </c>
      <c r="DM271" s="403">
        <v>40</v>
      </c>
      <c r="DN271" s="403">
        <v>40</v>
      </c>
      <c r="DO271" s="403">
        <v>40</v>
      </c>
      <c r="DP271" s="403">
        <v>40</v>
      </c>
      <c r="DQ271" s="403">
        <v>40</v>
      </c>
      <c r="DR271" s="403">
        <v>40</v>
      </c>
      <c r="DS271" s="403">
        <v>40</v>
      </c>
      <c r="DT271" s="403">
        <v>40</v>
      </c>
      <c r="DU271" s="403">
        <v>40</v>
      </c>
      <c r="DV271" s="403">
        <v>40</v>
      </c>
      <c r="DW271" s="403">
        <v>40</v>
      </c>
      <c r="DX271" s="403">
        <v>40</v>
      </c>
      <c r="DY271" s="403">
        <v>40</v>
      </c>
      <c r="DZ271" s="403">
        <v>40</v>
      </c>
      <c r="EA271" s="403">
        <v>40</v>
      </c>
      <c r="EB271" s="403">
        <v>40</v>
      </c>
      <c r="EC271" s="403">
        <v>40</v>
      </c>
      <c r="ED271" s="403">
        <v>40</v>
      </c>
      <c r="EE271" s="403">
        <v>40</v>
      </c>
      <c r="EF271" s="403">
        <v>40</v>
      </c>
      <c r="EG271" s="403">
        <v>40</v>
      </c>
      <c r="EH271" s="403">
        <v>40</v>
      </c>
      <c r="EI271" s="403">
        <v>40</v>
      </c>
      <c r="EJ271" s="403">
        <v>40</v>
      </c>
      <c r="EK271" s="403">
        <v>40</v>
      </c>
      <c r="EL271" s="403">
        <v>40</v>
      </c>
      <c r="EM271" s="403">
        <v>40</v>
      </c>
      <c r="EN271" s="403">
        <v>40</v>
      </c>
      <c r="EO271" s="403">
        <v>40</v>
      </c>
      <c r="EP271" s="403">
        <v>40</v>
      </c>
      <c r="EQ271" s="403">
        <v>40</v>
      </c>
      <c r="ER271" s="403">
        <v>40</v>
      </c>
      <c r="ES271" s="403">
        <v>40</v>
      </c>
      <c r="ET271" s="403">
        <v>40</v>
      </c>
      <c r="EU271" s="403">
        <v>40</v>
      </c>
      <c r="EV271" s="403">
        <v>40</v>
      </c>
      <c r="EW271" s="403">
        <v>40</v>
      </c>
      <c r="EX271" s="404">
        <v>4535.1473922902496</v>
      </c>
      <c r="EY271" s="404">
        <v>3584.9260339056254</v>
      </c>
      <c r="EZ271" s="404">
        <v>0</v>
      </c>
      <c r="FA271" s="404">
        <v>0</v>
      </c>
      <c r="FB271" s="404">
        <v>0</v>
      </c>
      <c r="FC271" s="404">
        <v>0</v>
      </c>
      <c r="FD271" s="404">
        <v>0</v>
      </c>
      <c r="FE271" s="404">
        <v>0</v>
      </c>
      <c r="FF271" s="404">
        <v>0</v>
      </c>
      <c r="FG271" s="404">
        <v>0</v>
      </c>
      <c r="FH271" s="404">
        <v>0</v>
      </c>
      <c r="FI271" s="404">
        <v>0</v>
      </c>
      <c r="FJ271" s="404">
        <v>0</v>
      </c>
      <c r="FK271" s="404">
        <v>0</v>
      </c>
      <c r="FL271" s="404">
        <v>0</v>
      </c>
      <c r="FM271" s="404">
        <v>0</v>
      </c>
      <c r="FN271" s="404">
        <v>0</v>
      </c>
      <c r="FO271" s="404">
        <v>0</v>
      </c>
      <c r="FP271" s="404">
        <v>0</v>
      </c>
      <c r="FQ271" s="404">
        <v>0</v>
      </c>
      <c r="FR271" s="404">
        <v>0</v>
      </c>
      <c r="FS271" s="404">
        <v>0</v>
      </c>
      <c r="FT271" s="404">
        <v>0</v>
      </c>
      <c r="FU271" s="404">
        <v>0</v>
      </c>
      <c r="FV271" s="404">
        <v>0</v>
      </c>
      <c r="FW271" s="404">
        <v>0</v>
      </c>
      <c r="FX271" s="404">
        <v>0</v>
      </c>
      <c r="FY271" s="404">
        <v>0</v>
      </c>
      <c r="FZ271" s="404">
        <v>0</v>
      </c>
      <c r="GA271" s="404">
        <v>0</v>
      </c>
      <c r="GB271" s="404">
        <v>0</v>
      </c>
      <c r="GC271" s="404">
        <v>0</v>
      </c>
      <c r="GD271" s="404">
        <v>0</v>
      </c>
      <c r="GE271" s="404">
        <v>0</v>
      </c>
      <c r="GF271" s="404">
        <v>0</v>
      </c>
      <c r="GG271" s="404">
        <v>0</v>
      </c>
      <c r="GH271" s="404">
        <v>0</v>
      </c>
      <c r="GI271" s="404">
        <v>0</v>
      </c>
      <c r="GJ271" s="404">
        <v>0</v>
      </c>
      <c r="GK271" s="404">
        <v>0</v>
      </c>
      <c r="GL271" s="404">
        <v>36.281179138321995</v>
      </c>
      <c r="GM271" s="404">
        <v>34.553503941259038</v>
      </c>
      <c r="GN271" s="404">
        <v>32.908098991675281</v>
      </c>
      <c r="GO271" s="404">
        <v>31.341046658738357</v>
      </c>
      <c r="GP271" s="404">
        <v>29.848615865465106</v>
      </c>
      <c r="GQ271" s="404">
        <v>28.42725320520486</v>
      </c>
      <c r="GR271" s="404">
        <v>27.073574481147489</v>
      </c>
      <c r="GS271" s="404">
        <v>25.784356648711892</v>
      </c>
      <c r="GT271" s="404">
        <v>24.556530141630372</v>
      </c>
      <c r="GU271" s="404">
        <v>23.387171563457496</v>
      </c>
      <c r="GV271" s="404">
        <v>22.27349672710238</v>
      </c>
      <c r="GW271" s="404">
        <v>21.212854025811787</v>
      </c>
      <c r="GX271" s="404">
        <v>20.202718119820755</v>
      </c>
      <c r="GY271" s="404">
        <v>19.240683923638809</v>
      </c>
      <c r="GZ271" s="404">
        <v>18.324460879656009</v>
      </c>
      <c r="HA271" s="404">
        <v>17.451867504434293</v>
      </c>
      <c r="HB271" s="404">
        <v>16.620826194699326</v>
      </c>
      <c r="HC271" s="404">
        <v>15.829358280666025</v>
      </c>
      <c r="HD271" s="404">
        <v>15.075579314920024</v>
      </c>
      <c r="HE271" s="404">
        <v>14.357694585638118</v>
      </c>
      <c r="HF271" s="404">
        <v>13.673994843464875</v>
      </c>
      <c r="HG271" s="404">
        <v>13.022852231871306</v>
      </c>
      <c r="HH271" s="404">
        <v>12.402716411306008</v>
      </c>
      <c r="HI271" s="404">
        <v>11.812110867910484</v>
      </c>
      <c r="HJ271" s="404">
        <v>11.249629398009985</v>
      </c>
      <c r="HK271" s="404">
        <v>10.713932760009508</v>
      </c>
      <c r="HL271" s="404">
        <v>10.203745485723342</v>
      </c>
      <c r="HM271" s="404">
        <v>9.717852843546039</v>
      </c>
      <c r="HN271" s="404">
        <v>9.2550979462343257</v>
      </c>
      <c r="HO271" s="404">
        <v>8.8143789964136392</v>
      </c>
      <c r="HP271" s="404">
        <v>8.3946466632510859</v>
      </c>
      <c r="HQ271" s="404">
        <v>7.9949015840486535</v>
      </c>
      <c r="HR271" s="404">
        <v>7.614191984808242</v>
      </c>
      <c r="HS271" s="404">
        <v>7.2516114141030865</v>
      </c>
      <c r="HT271" s="404">
        <v>6.9062965848600832</v>
      </c>
      <c r="HU271" s="404">
        <v>6.5774253189143641</v>
      </c>
      <c r="HV271" s="404">
        <v>6.2642145894422523</v>
      </c>
      <c r="HW271" s="404">
        <v>5.9659186566116684</v>
      </c>
      <c r="HX271" s="404">
        <v>5.6818272920111133</v>
      </c>
      <c r="HY271" s="404">
        <v>5.4112640876296316</v>
      </c>
      <c r="HZ271" s="404">
        <v>8120.0734261958751</v>
      </c>
      <c r="IA271" s="404">
        <v>164.93244459545974</v>
      </c>
      <c r="IB271" s="408">
        <v>2.0311693742002031E-2</v>
      </c>
      <c r="IC271" s="411"/>
    </row>
    <row r="272" spans="1:237" s="181" customFormat="1" ht="90" customHeight="1" x14ac:dyDescent="0.25">
      <c r="A272" s="254" t="s">
        <v>200</v>
      </c>
      <c r="B272" s="8" t="s">
        <v>201</v>
      </c>
      <c r="C272" s="254" t="s">
        <v>3435</v>
      </c>
      <c r="D272" s="255">
        <v>1</v>
      </c>
      <c r="E272" s="8" t="s">
        <v>202</v>
      </c>
      <c r="F272" s="7" t="s">
        <v>203</v>
      </c>
      <c r="G272" s="7" t="s">
        <v>204</v>
      </c>
      <c r="H272" s="4" t="s">
        <v>77</v>
      </c>
      <c r="I272" s="7" t="s">
        <v>205</v>
      </c>
      <c r="J272" s="7">
        <v>40</v>
      </c>
      <c r="K272" s="95" t="s">
        <v>206</v>
      </c>
      <c r="L272" s="76">
        <v>97</v>
      </c>
      <c r="M272" s="4" t="s">
        <v>207</v>
      </c>
      <c r="N272" s="4" t="s">
        <v>96</v>
      </c>
      <c r="O272" s="13" t="s">
        <v>217</v>
      </c>
      <c r="P272" s="4" t="s">
        <v>218</v>
      </c>
      <c r="Q272" s="112" t="s">
        <v>100</v>
      </c>
      <c r="R272" s="4" t="s">
        <v>108</v>
      </c>
      <c r="S272" s="4" t="s">
        <v>99</v>
      </c>
      <c r="T272" s="4" t="s">
        <v>208</v>
      </c>
      <c r="U272" s="4" t="s">
        <v>100</v>
      </c>
      <c r="V272" s="6">
        <v>1</v>
      </c>
      <c r="W272" s="256">
        <v>137508</v>
      </c>
      <c r="X272" s="256">
        <v>4080</v>
      </c>
      <c r="Y272" s="256">
        <v>0</v>
      </c>
      <c r="Z272" s="256">
        <v>0</v>
      </c>
      <c r="AA272" s="256">
        <v>74760</v>
      </c>
      <c r="AB272" s="256">
        <v>62748</v>
      </c>
      <c r="AC272" s="256">
        <v>0</v>
      </c>
      <c r="AD272" s="256">
        <v>0</v>
      </c>
      <c r="AE272" s="256">
        <v>0</v>
      </c>
      <c r="AF272" s="256">
        <v>0</v>
      </c>
      <c r="AG272" s="256">
        <v>0</v>
      </c>
      <c r="AH272" s="256">
        <v>0</v>
      </c>
      <c r="AI272" s="5" t="s">
        <v>88</v>
      </c>
      <c r="AJ272" s="256">
        <v>0</v>
      </c>
      <c r="AK272" s="256">
        <v>0</v>
      </c>
      <c r="AL272" s="256">
        <v>0</v>
      </c>
      <c r="AM272" s="256">
        <v>0</v>
      </c>
      <c r="AN272" s="256">
        <v>0</v>
      </c>
      <c r="AO272" s="256">
        <v>0</v>
      </c>
      <c r="AP272" s="256">
        <v>0</v>
      </c>
      <c r="AQ272" s="256">
        <v>0</v>
      </c>
      <c r="AR272" s="256">
        <v>0</v>
      </c>
      <c r="AS272" s="256">
        <v>0</v>
      </c>
      <c r="AT272" s="256">
        <v>0</v>
      </c>
      <c r="AU272" s="7"/>
      <c r="AV272" s="230">
        <v>1</v>
      </c>
      <c r="AW272" s="230">
        <v>0</v>
      </c>
      <c r="AX272" s="230" t="s">
        <v>3594</v>
      </c>
      <c r="AY272" s="141">
        <v>8</v>
      </c>
      <c r="AZ272" s="70">
        <v>1</v>
      </c>
      <c r="BA272" s="70">
        <v>1</v>
      </c>
      <c r="BB272" s="70">
        <v>1</v>
      </c>
      <c r="BC272" s="70">
        <v>1</v>
      </c>
      <c r="BD272" s="70">
        <v>1</v>
      </c>
      <c r="BE272" s="70">
        <v>1</v>
      </c>
      <c r="BF272" s="70">
        <v>1</v>
      </c>
      <c r="BG272" s="71">
        <v>0</v>
      </c>
      <c r="BH272" s="71">
        <v>0</v>
      </c>
      <c r="BI272" s="71">
        <v>0</v>
      </c>
      <c r="BJ272" s="71">
        <v>0</v>
      </c>
      <c r="BK272" s="71">
        <v>0</v>
      </c>
      <c r="BL272" s="70">
        <v>1</v>
      </c>
      <c r="BM272" s="70">
        <v>1</v>
      </c>
      <c r="BN272" s="70">
        <v>0</v>
      </c>
      <c r="BO272" s="70">
        <v>1</v>
      </c>
      <c r="BP272" s="403">
        <v>0</v>
      </c>
      <c r="BQ272" s="403">
        <v>0</v>
      </c>
      <c r="BR272" s="403">
        <v>74760</v>
      </c>
      <c r="BS272" s="403">
        <v>62748</v>
      </c>
      <c r="BT272" s="403">
        <v>0</v>
      </c>
      <c r="BU272" s="403">
        <v>0</v>
      </c>
      <c r="BV272" s="403">
        <v>0</v>
      </c>
      <c r="BW272" s="403">
        <v>0</v>
      </c>
      <c r="BX272" s="403">
        <v>0</v>
      </c>
      <c r="BY272" s="403">
        <v>0</v>
      </c>
      <c r="BZ272" s="401">
        <v>0</v>
      </c>
      <c r="CA272" s="401">
        <v>0</v>
      </c>
      <c r="CB272" s="401">
        <v>0</v>
      </c>
      <c r="CC272" s="401">
        <v>0</v>
      </c>
      <c r="CD272" s="401">
        <v>0</v>
      </c>
      <c r="CE272" s="401">
        <v>0</v>
      </c>
      <c r="CF272" s="401">
        <v>0</v>
      </c>
      <c r="CG272" s="401">
        <v>0</v>
      </c>
      <c r="CH272" s="401">
        <v>0</v>
      </c>
      <c r="CI272" s="401">
        <v>0</v>
      </c>
      <c r="CJ272" s="401">
        <v>0</v>
      </c>
      <c r="CK272" s="401">
        <v>0</v>
      </c>
      <c r="CL272" s="401">
        <v>0</v>
      </c>
      <c r="CM272" s="401">
        <v>0</v>
      </c>
      <c r="CN272" s="401">
        <v>0</v>
      </c>
      <c r="CO272" s="401">
        <v>0</v>
      </c>
      <c r="CP272" s="401">
        <v>0</v>
      </c>
      <c r="CQ272" s="401">
        <v>0</v>
      </c>
      <c r="CR272" s="401">
        <v>0</v>
      </c>
      <c r="CS272" s="401">
        <v>0</v>
      </c>
      <c r="CT272" s="401">
        <v>0</v>
      </c>
      <c r="CU272" s="401">
        <v>0</v>
      </c>
      <c r="CV272" s="401">
        <v>0</v>
      </c>
      <c r="CW272" s="401">
        <v>0</v>
      </c>
      <c r="CX272" s="401">
        <v>0</v>
      </c>
      <c r="CY272" s="401">
        <v>0</v>
      </c>
      <c r="CZ272" s="401">
        <v>0</v>
      </c>
      <c r="DA272" s="401">
        <v>0</v>
      </c>
      <c r="DB272" s="401">
        <v>0</v>
      </c>
      <c r="DC272" s="401">
        <v>0</v>
      </c>
      <c r="DD272" s="401">
        <v>0</v>
      </c>
      <c r="DE272" s="401">
        <v>0</v>
      </c>
      <c r="DF272" s="401">
        <v>0</v>
      </c>
      <c r="DG272" s="403">
        <v>97</v>
      </c>
      <c r="DH272" s="403">
        <v>97</v>
      </c>
      <c r="DI272" s="403">
        <v>97</v>
      </c>
      <c r="DJ272" s="403">
        <v>97</v>
      </c>
      <c r="DK272" s="403">
        <v>97</v>
      </c>
      <c r="DL272" s="403">
        <v>97</v>
      </c>
      <c r="DM272" s="403">
        <v>97</v>
      </c>
      <c r="DN272" s="403">
        <v>97</v>
      </c>
      <c r="DO272" s="403">
        <v>97</v>
      </c>
      <c r="DP272" s="403">
        <v>97</v>
      </c>
      <c r="DQ272" s="403">
        <v>97</v>
      </c>
      <c r="DR272" s="403">
        <v>97</v>
      </c>
      <c r="DS272" s="403">
        <v>97</v>
      </c>
      <c r="DT272" s="403">
        <v>97</v>
      </c>
      <c r="DU272" s="403">
        <v>97</v>
      </c>
      <c r="DV272" s="403">
        <v>97</v>
      </c>
      <c r="DW272" s="403">
        <v>97</v>
      </c>
      <c r="DX272" s="403">
        <v>97</v>
      </c>
      <c r="DY272" s="403">
        <v>97</v>
      </c>
      <c r="DZ272" s="403">
        <v>97</v>
      </c>
      <c r="EA272" s="403">
        <v>97</v>
      </c>
      <c r="EB272" s="403">
        <v>97</v>
      </c>
      <c r="EC272" s="403">
        <v>97</v>
      </c>
      <c r="ED272" s="403">
        <v>97</v>
      </c>
      <c r="EE272" s="403">
        <v>97</v>
      </c>
      <c r="EF272" s="403">
        <v>97</v>
      </c>
      <c r="EG272" s="403">
        <v>97</v>
      </c>
      <c r="EH272" s="403">
        <v>97</v>
      </c>
      <c r="EI272" s="403">
        <v>97</v>
      </c>
      <c r="EJ272" s="403">
        <v>97</v>
      </c>
      <c r="EK272" s="403">
        <v>97</v>
      </c>
      <c r="EL272" s="403">
        <v>97</v>
      </c>
      <c r="EM272" s="403">
        <v>97</v>
      </c>
      <c r="EN272" s="403">
        <v>97</v>
      </c>
      <c r="EO272" s="403">
        <v>97</v>
      </c>
      <c r="EP272" s="403">
        <v>97</v>
      </c>
      <c r="EQ272" s="403">
        <v>97</v>
      </c>
      <c r="ER272" s="403">
        <v>97</v>
      </c>
      <c r="ES272" s="403">
        <v>97</v>
      </c>
      <c r="ET272" s="403">
        <v>97</v>
      </c>
      <c r="EU272" s="403">
        <v>97</v>
      </c>
      <c r="EV272" s="403">
        <v>97</v>
      </c>
      <c r="EW272" s="403">
        <v>97</v>
      </c>
      <c r="EX272" s="404">
        <v>67809.523809523802</v>
      </c>
      <c r="EY272" s="404">
        <v>54204.081632653055</v>
      </c>
      <c r="EZ272" s="404">
        <v>0</v>
      </c>
      <c r="FA272" s="404">
        <v>0</v>
      </c>
      <c r="FB272" s="404">
        <v>0</v>
      </c>
      <c r="FC272" s="404">
        <v>0</v>
      </c>
      <c r="FD272" s="404">
        <v>0</v>
      </c>
      <c r="FE272" s="404">
        <v>0</v>
      </c>
      <c r="FF272" s="404">
        <v>0</v>
      </c>
      <c r="FG272" s="404">
        <v>0</v>
      </c>
      <c r="FH272" s="404">
        <v>0</v>
      </c>
      <c r="FI272" s="404">
        <v>0</v>
      </c>
      <c r="FJ272" s="404">
        <v>0</v>
      </c>
      <c r="FK272" s="404">
        <v>0</v>
      </c>
      <c r="FL272" s="404">
        <v>0</v>
      </c>
      <c r="FM272" s="404">
        <v>0</v>
      </c>
      <c r="FN272" s="404">
        <v>0</v>
      </c>
      <c r="FO272" s="404">
        <v>0</v>
      </c>
      <c r="FP272" s="404">
        <v>0</v>
      </c>
      <c r="FQ272" s="404">
        <v>0</v>
      </c>
      <c r="FR272" s="404">
        <v>0</v>
      </c>
      <c r="FS272" s="404">
        <v>0</v>
      </c>
      <c r="FT272" s="404">
        <v>0</v>
      </c>
      <c r="FU272" s="404">
        <v>0</v>
      </c>
      <c r="FV272" s="404">
        <v>0</v>
      </c>
      <c r="FW272" s="404">
        <v>0</v>
      </c>
      <c r="FX272" s="404">
        <v>0</v>
      </c>
      <c r="FY272" s="404">
        <v>0</v>
      </c>
      <c r="FZ272" s="404">
        <v>0</v>
      </c>
      <c r="GA272" s="404">
        <v>0</v>
      </c>
      <c r="GB272" s="404">
        <v>0</v>
      </c>
      <c r="GC272" s="404">
        <v>0</v>
      </c>
      <c r="GD272" s="404">
        <v>0</v>
      </c>
      <c r="GE272" s="404">
        <v>0</v>
      </c>
      <c r="GF272" s="404">
        <v>0</v>
      </c>
      <c r="GG272" s="404">
        <v>0</v>
      </c>
      <c r="GH272" s="404">
        <v>0</v>
      </c>
      <c r="GI272" s="404">
        <v>0</v>
      </c>
      <c r="GJ272" s="404">
        <v>0</v>
      </c>
      <c r="GK272" s="404">
        <v>0</v>
      </c>
      <c r="GL272" s="404">
        <v>87.981859410430843</v>
      </c>
      <c r="GM272" s="404">
        <v>83.792247057553169</v>
      </c>
      <c r="GN272" s="404">
        <v>79.802140054812554</v>
      </c>
      <c r="GO272" s="404">
        <v>76.002038147440516</v>
      </c>
      <c r="GP272" s="404">
        <v>72.382893473752887</v>
      </c>
      <c r="GQ272" s="404">
        <v>68.936089022621786</v>
      </c>
      <c r="GR272" s="404">
        <v>65.65341811678266</v>
      </c>
      <c r="GS272" s="404">
        <v>62.527064873126335</v>
      </c>
      <c r="GT272" s="404">
        <v>59.549585593453656</v>
      </c>
      <c r="GU272" s="404">
        <v>56.713891041384429</v>
      </c>
      <c r="GV272" s="404">
        <v>54.01322956322327</v>
      </c>
      <c r="GW272" s="404">
        <v>51.441171012593585</v>
      </c>
      <c r="GX272" s="404">
        <v>48.99159144056533</v>
      </c>
      <c r="GY272" s="404">
        <v>46.658658514824111</v>
      </c>
      <c r="GZ272" s="404">
        <v>44.436817633165823</v>
      </c>
      <c r="HA272" s="404">
        <v>42.320778698253157</v>
      </c>
      <c r="HB272" s="404">
        <v>40.305503522145862</v>
      </c>
      <c r="HC272" s="404">
        <v>38.386193830615106</v>
      </c>
      <c r="HD272" s="404">
        <v>36.558279838681059</v>
      </c>
      <c r="HE272" s="404">
        <v>34.817409370172435</v>
      </c>
      <c r="HF272" s="404">
        <v>33.159437495402322</v>
      </c>
      <c r="HG272" s="404">
        <v>31.58041666228792</v>
      </c>
      <c r="HH272" s="404">
        <v>30.07658729741707</v>
      </c>
      <c r="HI272" s="404">
        <v>28.644368854682924</v>
      </c>
      <c r="HJ272" s="404">
        <v>27.280351290174213</v>
      </c>
      <c r="HK272" s="404">
        <v>25.981286943023058</v>
      </c>
      <c r="HL272" s="404">
        <v>24.744082802879106</v>
      </c>
      <c r="HM272" s="404">
        <v>23.565793145599145</v>
      </c>
      <c r="HN272" s="404">
        <v>22.443612519618238</v>
      </c>
      <c r="HO272" s="404">
        <v>21.374869066303077</v>
      </c>
      <c r="HP272" s="404">
        <v>20.357018158383884</v>
      </c>
      <c r="HQ272" s="404">
        <v>19.387636341317986</v>
      </c>
      <c r="HR272" s="404">
        <v>18.464415563159985</v>
      </c>
      <c r="HS272" s="404">
        <v>17.585157679199984</v>
      </c>
      <c r="HT272" s="404">
        <v>16.747769218285701</v>
      </c>
      <c r="HU272" s="404">
        <v>15.950256398367333</v>
      </c>
      <c r="HV272" s="404">
        <v>15.190720379397463</v>
      </c>
      <c r="HW272" s="404">
        <v>14.467352742283294</v>
      </c>
      <c r="HX272" s="404">
        <v>13.778431183126949</v>
      </c>
      <c r="HY272" s="404">
        <v>13.122315412501855</v>
      </c>
      <c r="HZ272" s="404">
        <v>122013.60544217686</v>
      </c>
      <c r="IA272" s="404">
        <v>1585.1727393690098</v>
      </c>
      <c r="IB272" s="408">
        <v>1.2991770332696502E-2</v>
      </c>
      <c r="IC272" s="411"/>
    </row>
    <row r="273" spans="1:237" s="181" customFormat="1" ht="90" customHeight="1" x14ac:dyDescent="0.25">
      <c r="A273" s="137" t="s">
        <v>1699</v>
      </c>
      <c r="B273" s="138" t="s">
        <v>1700</v>
      </c>
      <c r="C273" s="138" t="s">
        <v>1735</v>
      </c>
      <c r="D273" s="121">
        <v>7</v>
      </c>
      <c r="E273" s="138" t="s">
        <v>1736</v>
      </c>
      <c r="F273" s="118" t="s">
        <v>1737</v>
      </c>
      <c r="G273" s="118" t="s">
        <v>1738</v>
      </c>
      <c r="H273" s="142" t="s">
        <v>77</v>
      </c>
      <c r="I273" s="118" t="s">
        <v>1739</v>
      </c>
      <c r="J273" s="118">
        <v>40</v>
      </c>
      <c r="K273" s="95" t="s">
        <v>206</v>
      </c>
      <c r="L273" s="142">
        <v>150</v>
      </c>
      <c r="M273" s="142" t="s">
        <v>1740</v>
      </c>
      <c r="N273" s="142" t="s">
        <v>81</v>
      </c>
      <c r="O273" s="13" t="s">
        <v>217</v>
      </c>
      <c r="P273" s="142" t="s">
        <v>260</v>
      </c>
      <c r="Q273" s="79" t="s">
        <v>87</v>
      </c>
      <c r="R273" s="142" t="s">
        <v>108</v>
      </c>
      <c r="S273" s="142" t="s">
        <v>99</v>
      </c>
      <c r="T273" s="142" t="s">
        <v>385</v>
      </c>
      <c r="U273" s="142" t="s">
        <v>100</v>
      </c>
      <c r="V273" s="117">
        <v>1</v>
      </c>
      <c r="W273" s="136">
        <v>250000</v>
      </c>
      <c r="X273" s="136">
        <v>10000</v>
      </c>
      <c r="Y273" s="136">
        <v>0</v>
      </c>
      <c r="Z273" s="302"/>
      <c r="AA273" s="136">
        <v>10000</v>
      </c>
      <c r="AB273" s="136">
        <v>0</v>
      </c>
      <c r="AC273" s="136">
        <v>200000</v>
      </c>
      <c r="AD273" s="136">
        <v>40000</v>
      </c>
      <c r="AE273" s="139">
        <v>0</v>
      </c>
      <c r="AF273" s="139">
        <v>0</v>
      </c>
      <c r="AG273" s="139">
        <v>0</v>
      </c>
      <c r="AH273" s="139">
        <v>0</v>
      </c>
      <c r="AI273" s="119" t="s">
        <v>1714</v>
      </c>
      <c r="AJ273" s="136">
        <v>4000</v>
      </c>
      <c r="AK273" s="136">
        <v>0</v>
      </c>
      <c r="AL273" s="136">
        <v>0</v>
      </c>
      <c r="AM273" s="136">
        <v>4000</v>
      </c>
      <c r="AN273" s="136">
        <v>0</v>
      </c>
      <c r="AO273" s="136">
        <v>0</v>
      </c>
      <c r="AP273" s="136">
        <v>0</v>
      </c>
      <c r="AQ273" s="139">
        <v>0</v>
      </c>
      <c r="AR273" s="139">
        <v>0</v>
      </c>
      <c r="AS273" s="139">
        <v>0</v>
      </c>
      <c r="AT273" s="139">
        <v>0</v>
      </c>
      <c r="AU273" s="118"/>
      <c r="AV273" s="230">
        <v>1</v>
      </c>
      <c r="AW273" s="230">
        <v>0</v>
      </c>
      <c r="AX273" s="230" t="s">
        <v>3604</v>
      </c>
      <c r="AY273" s="141">
        <v>9</v>
      </c>
      <c r="AZ273" s="70">
        <v>1</v>
      </c>
      <c r="BA273" s="70">
        <v>1</v>
      </c>
      <c r="BB273" s="70">
        <v>1</v>
      </c>
      <c r="BC273" s="70">
        <v>1</v>
      </c>
      <c r="BD273" s="70">
        <v>1</v>
      </c>
      <c r="BE273" s="70">
        <v>1</v>
      </c>
      <c r="BF273" s="70">
        <v>1</v>
      </c>
      <c r="BG273" s="71">
        <v>0</v>
      </c>
      <c r="BH273" s="71">
        <v>1</v>
      </c>
      <c r="BI273" s="71">
        <v>0</v>
      </c>
      <c r="BJ273" s="71">
        <v>0</v>
      </c>
      <c r="BK273" s="71">
        <v>1</v>
      </c>
      <c r="BL273" s="70">
        <v>1</v>
      </c>
      <c r="BM273" s="70">
        <v>1</v>
      </c>
      <c r="BN273" s="70">
        <v>0</v>
      </c>
      <c r="BO273" s="70">
        <v>1</v>
      </c>
      <c r="BP273" s="403">
        <v>0</v>
      </c>
      <c r="BQ273" s="403">
        <v>0</v>
      </c>
      <c r="BR273" s="403">
        <v>14000</v>
      </c>
      <c r="BS273" s="403">
        <v>0</v>
      </c>
      <c r="BT273" s="403">
        <v>200000</v>
      </c>
      <c r="BU273" s="403">
        <v>40000</v>
      </c>
      <c r="BV273" s="403">
        <v>0</v>
      </c>
      <c r="BW273" s="403">
        <v>0</v>
      </c>
      <c r="BX273" s="403">
        <v>0</v>
      </c>
      <c r="BY273" s="403">
        <v>0</v>
      </c>
      <c r="BZ273" s="401">
        <v>0</v>
      </c>
      <c r="CA273" s="401">
        <v>0</v>
      </c>
      <c r="CB273" s="401">
        <v>0</v>
      </c>
      <c r="CC273" s="401">
        <v>0</v>
      </c>
      <c r="CD273" s="401">
        <v>0</v>
      </c>
      <c r="CE273" s="401">
        <v>0</v>
      </c>
      <c r="CF273" s="401">
        <v>0</v>
      </c>
      <c r="CG273" s="401">
        <v>0</v>
      </c>
      <c r="CH273" s="401">
        <v>0</v>
      </c>
      <c r="CI273" s="401">
        <v>0</v>
      </c>
      <c r="CJ273" s="401">
        <v>0</v>
      </c>
      <c r="CK273" s="401">
        <v>0</v>
      </c>
      <c r="CL273" s="401">
        <v>0</v>
      </c>
      <c r="CM273" s="401">
        <v>0</v>
      </c>
      <c r="CN273" s="401">
        <v>0</v>
      </c>
      <c r="CO273" s="401">
        <v>0</v>
      </c>
      <c r="CP273" s="401">
        <v>0</v>
      </c>
      <c r="CQ273" s="401">
        <v>0</v>
      </c>
      <c r="CR273" s="401">
        <v>0</v>
      </c>
      <c r="CS273" s="401">
        <v>0</v>
      </c>
      <c r="CT273" s="401">
        <v>0</v>
      </c>
      <c r="CU273" s="401">
        <v>0</v>
      </c>
      <c r="CV273" s="401">
        <v>0</v>
      </c>
      <c r="CW273" s="401">
        <v>0</v>
      </c>
      <c r="CX273" s="401">
        <v>0</v>
      </c>
      <c r="CY273" s="401">
        <v>0</v>
      </c>
      <c r="CZ273" s="401">
        <v>0</v>
      </c>
      <c r="DA273" s="401">
        <v>0</v>
      </c>
      <c r="DB273" s="401">
        <v>0</v>
      </c>
      <c r="DC273" s="401">
        <v>0</v>
      </c>
      <c r="DD273" s="401">
        <v>0</v>
      </c>
      <c r="DE273" s="401">
        <v>0</v>
      </c>
      <c r="DF273" s="401">
        <v>0</v>
      </c>
      <c r="DG273" s="403">
        <v>150</v>
      </c>
      <c r="DH273" s="403">
        <v>150</v>
      </c>
      <c r="DI273" s="403">
        <v>150</v>
      </c>
      <c r="DJ273" s="403">
        <v>150</v>
      </c>
      <c r="DK273" s="403">
        <v>150</v>
      </c>
      <c r="DL273" s="403">
        <v>150</v>
      </c>
      <c r="DM273" s="403">
        <v>150</v>
      </c>
      <c r="DN273" s="403">
        <v>150</v>
      </c>
      <c r="DO273" s="403">
        <v>150</v>
      </c>
      <c r="DP273" s="403">
        <v>150</v>
      </c>
      <c r="DQ273" s="403">
        <v>150</v>
      </c>
      <c r="DR273" s="403">
        <v>150</v>
      </c>
      <c r="DS273" s="403">
        <v>150</v>
      </c>
      <c r="DT273" s="403">
        <v>150</v>
      </c>
      <c r="DU273" s="403">
        <v>150</v>
      </c>
      <c r="DV273" s="403">
        <v>150</v>
      </c>
      <c r="DW273" s="403">
        <v>150</v>
      </c>
      <c r="DX273" s="403">
        <v>150</v>
      </c>
      <c r="DY273" s="403">
        <v>150</v>
      </c>
      <c r="DZ273" s="403">
        <v>150</v>
      </c>
      <c r="EA273" s="403">
        <v>150</v>
      </c>
      <c r="EB273" s="403">
        <v>150</v>
      </c>
      <c r="EC273" s="403">
        <v>150</v>
      </c>
      <c r="ED273" s="403">
        <v>150</v>
      </c>
      <c r="EE273" s="403">
        <v>150</v>
      </c>
      <c r="EF273" s="403">
        <v>150</v>
      </c>
      <c r="EG273" s="403">
        <v>150</v>
      </c>
      <c r="EH273" s="403">
        <v>150</v>
      </c>
      <c r="EI273" s="403">
        <v>150</v>
      </c>
      <c r="EJ273" s="403">
        <v>150</v>
      </c>
      <c r="EK273" s="403">
        <v>150</v>
      </c>
      <c r="EL273" s="403">
        <v>150</v>
      </c>
      <c r="EM273" s="403">
        <v>150</v>
      </c>
      <c r="EN273" s="403">
        <v>150</v>
      </c>
      <c r="EO273" s="403">
        <v>150</v>
      </c>
      <c r="EP273" s="403">
        <v>150</v>
      </c>
      <c r="EQ273" s="403">
        <v>150</v>
      </c>
      <c r="ER273" s="403">
        <v>150</v>
      </c>
      <c r="ES273" s="403">
        <v>150</v>
      </c>
      <c r="ET273" s="403">
        <v>150</v>
      </c>
      <c r="EU273" s="403">
        <v>150</v>
      </c>
      <c r="EV273" s="403">
        <v>150</v>
      </c>
      <c r="EW273" s="403">
        <v>150</v>
      </c>
      <c r="EX273" s="404">
        <v>12698.412698412698</v>
      </c>
      <c r="EY273" s="404">
        <v>0</v>
      </c>
      <c r="EZ273" s="404">
        <v>164540.4949583764</v>
      </c>
      <c r="FA273" s="404">
        <v>31341.046658738356</v>
      </c>
      <c r="FB273" s="404">
        <v>0</v>
      </c>
      <c r="FC273" s="404">
        <v>0</v>
      </c>
      <c r="FD273" s="404">
        <v>0</v>
      </c>
      <c r="FE273" s="404">
        <v>0</v>
      </c>
      <c r="FF273" s="404">
        <v>0</v>
      </c>
      <c r="FG273" s="404">
        <v>0</v>
      </c>
      <c r="FH273" s="404">
        <v>0</v>
      </c>
      <c r="FI273" s="404">
        <v>0</v>
      </c>
      <c r="FJ273" s="404">
        <v>0</v>
      </c>
      <c r="FK273" s="404">
        <v>0</v>
      </c>
      <c r="FL273" s="404">
        <v>0</v>
      </c>
      <c r="FM273" s="404">
        <v>0</v>
      </c>
      <c r="FN273" s="404">
        <v>0</v>
      </c>
      <c r="FO273" s="404">
        <v>0</v>
      </c>
      <c r="FP273" s="404">
        <v>0</v>
      </c>
      <c r="FQ273" s="404">
        <v>0</v>
      </c>
      <c r="FR273" s="404">
        <v>0</v>
      </c>
      <c r="FS273" s="404">
        <v>0</v>
      </c>
      <c r="FT273" s="404">
        <v>0</v>
      </c>
      <c r="FU273" s="404">
        <v>0</v>
      </c>
      <c r="FV273" s="404">
        <v>0</v>
      </c>
      <c r="FW273" s="404">
        <v>0</v>
      </c>
      <c r="FX273" s="404">
        <v>0</v>
      </c>
      <c r="FY273" s="404">
        <v>0</v>
      </c>
      <c r="FZ273" s="404">
        <v>0</v>
      </c>
      <c r="GA273" s="404">
        <v>0</v>
      </c>
      <c r="GB273" s="404">
        <v>0</v>
      </c>
      <c r="GC273" s="404">
        <v>0</v>
      </c>
      <c r="GD273" s="404">
        <v>0</v>
      </c>
      <c r="GE273" s="404">
        <v>0</v>
      </c>
      <c r="GF273" s="404">
        <v>0</v>
      </c>
      <c r="GG273" s="404">
        <v>0</v>
      </c>
      <c r="GH273" s="404">
        <v>0</v>
      </c>
      <c r="GI273" s="404">
        <v>0</v>
      </c>
      <c r="GJ273" s="404">
        <v>0</v>
      </c>
      <c r="GK273" s="404">
        <v>0</v>
      </c>
      <c r="GL273" s="404">
        <v>136.05442176870747</v>
      </c>
      <c r="GM273" s="404">
        <v>129.5756397797214</v>
      </c>
      <c r="GN273" s="404">
        <v>123.40537121878229</v>
      </c>
      <c r="GO273" s="404">
        <v>117.52892497026885</v>
      </c>
      <c r="GP273" s="404">
        <v>111.93230949549415</v>
      </c>
      <c r="GQ273" s="404">
        <v>106.60219951951822</v>
      </c>
      <c r="GR273" s="404">
        <v>101.52590430430308</v>
      </c>
      <c r="GS273" s="404">
        <v>96.691337432669599</v>
      </c>
      <c r="GT273" s="404">
        <v>92.08698803111389</v>
      </c>
      <c r="GU273" s="404">
        <v>87.701893362965606</v>
      </c>
      <c r="GV273" s="404">
        <v>83.525612726633923</v>
      </c>
      <c r="GW273" s="404">
        <v>79.548202596794198</v>
      </c>
      <c r="GX273" s="404">
        <v>75.760192949327831</v>
      </c>
      <c r="GY273" s="404">
        <v>72.152564713645532</v>
      </c>
      <c r="GZ273" s="404">
        <v>68.716728298710038</v>
      </c>
      <c r="HA273" s="404">
        <v>65.444503141628587</v>
      </c>
      <c r="HB273" s="404">
        <v>62.328098230122471</v>
      </c>
      <c r="HC273" s="404">
        <v>59.360093552497595</v>
      </c>
      <c r="HD273" s="404">
        <v>56.53342243095009</v>
      </c>
      <c r="HE273" s="404">
        <v>53.841354696142943</v>
      </c>
      <c r="HF273" s="404">
        <v>51.277480662993284</v>
      </c>
      <c r="HG273" s="404">
        <v>48.835695869517401</v>
      </c>
      <c r="HH273" s="404">
        <v>46.510186542397534</v>
      </c>
      <c r="HI273" s="404">
        <v>44.295415754664312</v>
      </c>
      <c r="HJ273" s="404">
        <v>42.186110242537438</v>
      </c>
      <c r="HK273" s="404">
        <v>40.177247850035656</v>
      </c>
      <c r="HL273" s="404">
        <v>38.264045571462532</v>
      </c>
      <c r="HM273" s="404">
        <v>36.441948163297646</v>
      </c>
      <c r="HN273" s="404">
        <v>34.706617298378724</v>
      </c>
      <c r="HO273" s="404">
        <v>33.053921236551147</v>
      </c>
      <c r="HP273" s="404">
        <v>31.479924987191573</v>
      </c>
      <c r="HQ273" s="404">
        <v>29.980880940182452</v>
      </c>
      <c r="HR273" s="404">
        <v>28.553219943030907</v>
      </c>
      <c r="HS273" s="404">
        <v>27.193542802886572</v>
      </c>
      <c r="HT273" s="404">
        <v>25.898612193225311</v>
      </c>
      <c r="HU273" s="404">
        <v>24.665344945928865</v>
      </c>
      <c r="HV273" s="404">
        <v>23.490804710408447</v>
      </c>
      <c r="HW273" s="404">
        <v>22.372194962293754</v>
      </c>
      <c r="HX273" s="404">
        <v>21.306852345041676</v>
      </c>
      <c r="HY273" s="404">
        <v>20.292240328611118</v>
      </c>
      <c r="HZ273" s="404">
        <v>208579.95431552746</v>
      </c>
      <c r="IA273" s="404">
        <v>2451.2980505706341</v>
      </c>
      <c r="IB273" s="408">
        <v>1.1752318474777566E-2</v>
      </c>
      <c r="IC273" s="411"/>
    </row>
    <row r="274" spans="1:237" s="181" customFormat="1" ht="90" customHeight="1" x14ac:dyDescent="0.25">
      <c r="A274" s="231" t="s">
        <v>982</v>
      </c>
      <c r="B274" s="85" t="s">
        <v>983</v>
      </c>
      <c r="C274" s="85" t="s">
        <v>984</v>
      </c>
      <c r="D274" s="199">
        <v>1</v>
      </c>
      <c r="E274" s="85" t="s">
        <v>985</v>
      </c>
      <c r="F274" s="95" t="s">
        <v>986</v>
      </c>
      <c r="G274" s="95" t="s">
        <v>987</v>
      </c>
      <c r="H274" s="90" t="s">
        <v>77</v>
      </c>
      <c r="I274" s="95" t="s">
        <v>988</v>
      </c>
      <c r="J274" s="95">
        <v>10</v>
      </c>
      <c r="K274" s="95" t="s">
        <v>206</v>
      </c>
      <c r="L274" s="90">
        <v>48.4</v>
      </c>
      <c r="M274" s="85" t="s">
        <v>989</v>
      </c>
      <c r="N274" s="90" t="s">
        <v>81</v>
      </c>
      <c r="O274" s="73" t="s">
        <v>106</v>
      </c>
      <c r="P274" s="90" t="s">
        <v>314</v>
      </c>
      <c r="Q274" s="112" t="s">
        <v>100</v>
      </c>
      <c r="R274" s="90" t="s">
        <v>84</v>
      </c>
      <c r="S274" s="90" t="s">
        <v>99</v>
      </c>
      <c r="T274" s="90" t="s">
        <v>407</v>
      </c>
      <c r="U274" s="90" t="s">
        <v>87</v>
      </c>
      <c r="V274" s="193">
        <v>1</v>
      </c>
      <c r="W274" s="192">
        <v>170000</v>
      </c>
      <c r="X274" s="192">
        <v>0</v>
      </c>
      <c r="Y274" s="192">
        <v>0</v>
      </c>
      <c r="Z274" s="192">
        <v>0</v>
      </c>
      <c r="AA274" s="192">
        <v>170000</v>
      </c>
      <c r="AB274" s="192">
        <v>0</v>
      </c>
      <c r="AC274" s="192">
        <v>0</v>
      </c>
      <c r="AD274" s="192">
        <v>0</v>
      </c>
      <c r="AE274" s="192">
        <v>0</v>
      </c>
      <c r="AF274" s="192">
        <v>0</v>
      </c>
      <c r="AG274" s="192">
        <v>0</v>
      </c>
      <c r="AH274" s="192">
        <v>0</v>
      </c>
      <c r="AI274" s="91" t="s">
        <v>88</v>
      </c>
      <c r="AJ274" s="192">
        <v>0</v>
      </c>
      <c r="AK274" s="192">
        <v>0</v>
      </c>
      <c r="AL274" s="192">
        <v>0</v>
      </c>
      <c r="AM274" s="192">
        <v>0</v>
      </c>
      <c r="AN274" s="192">
        <v>0</v>
      </c>
      <c r="AO274" s="192">
        <v>0</v>
      </c>
      <c r="AP274" s="192">
        <v>0</v>
      </c>
      <c r="AQ274" s="192">
        <v>0</v>
      </c>
      <c r="AR274" s="192">
        <v>0</v>
      </c>
      <c r="AS274" s="192">
        <v>0</v>
      </c>
      <c r="AT274" s="192">
        <v>0</v>
      </c>
      <c r="AU274" s="95"/>
      <c r="AV274" s="230">
        <v>1</v>
      </c>
      <c r="AW274" s="230">
        <v>0</v>
      </c>
      <c r="AX274" s="230" t="s">
        <v>3607</v>
      </c>
      <c r="AY274" s="141">
        <v>9</v>
      </c>
      <c r="AZ274" s="70">
        <v>1</v>
      </c>
      <c r="BA274" s="70">
        <v>1</v>
      </c>
      <c r="BB274" s="70">
        <v>1</v>
      </c>
      <c r="BC274" s="70">
        <v>1</v>
      </c>
      <c r="BD274" s="70">
        <v>1</v>
      </c>
      <c r="BE274" s="70">
        <v>1</v>
      </c>
      <c r="BF274" s="70">
        <v>1</v>
      </c>
      <c r="BG274" s="71">
        <v>0</v>
      </c>
      <c r="BH274" s="71">
        <v>1</v>
      </c>
      <c r="BI274" s="71">
        <v>0</v>
      </c>
      <c r="BJ274" s="71">
        <v>0</v>
      </c>
      <c r="BK274" s="71">
        <v>1</v>
      </c>
      <c r="BL274" s="70">
        <v>1</v>
      </c>
      <c r="BM274" s="70">
        <v>1</v>
      </c>
      <c r="BN274" s="70">
        <v>1</v>
      </c>
      <c r="BO274" s="70">
        <v>0</v>
      </c>
      <c r="BP274" s="403">
        <v>0</v>
      </c>
      <c r="BQ274" s="403">
        <v>0</v>
      </c>
      <c r="BR274" s="403">
        <v>170000</v>
      </c>
      <c r="BS274" s="403">
        <v>0</v>
      </c>
      <c r="BT274" s="403">
        <v>0</v>
      </c>
      <c r="BU274" s="403">
        <v>0</v>
      </c>
      <c r="BV274" s="403">
        <v>0</v>
      </c>
      <c r="BW274" s="403">
        <v>0</v>
      </c>
      <c r="BX274" s="403">
        <v>0</v>
      </c>
      <c r="BY274" s="403">
        <v>0</v>
      </c>
      <c r="BZ274" s="401">
        <v>0</v>
      </c>
      <c r="CA274" s="401">
        <v>0</v>
      </c>
      <c r="CB274" s="401">
        <v>0</v>
      </c>
      <c r="CC274" s="401">
        <v>0</v>
      </c>
      <c r="CD274" s="401">
        <v>0</v>
      </c>
      <c r="CE274" s="401">
        <v>0</v>
      </c>
      <c r="CF274" s="401">
        <v>0</v>
      </c>
      <c r="CG274" s="401">
        <v>0</v>
      </c>
      <c r="CH274" s="401">
        <v>0</v>
      </c>
      <c r="CI274" s="401">
        <v>0</v>
      </c>
      <c r="CJ274" s="401">
        <v>0</v>
      </c>
      <c r="CK274" s="401">
        <v>0</v>
      </c>
      <c r="CL274" s="401">
        <v>0</v>
      </c>
      <c r="CM274" s="401">
        <v>0</v>
      </c>
      <c r="CN274" s="401">
        <v>0</v>
      </c>
      <c r="CO274" s="401">
        <v>0</v>
      </c>
      <c r="CP274" s="401">
        <v>0</v>
      </c>
      <c r="CQ274" s="401">
        <v>0</v>
      </c>
      <c r="CR274" s="401">
        <v>0</v>
      </c>
      <c r="CS274" s="401">
        <v>0</v>
      </c>
      <c r="CT274" s="401">
        <v>0</v>
      </c>
      <c r="CU274" s="401">
        <v>0</v>
      </c>
      <c r="CV274" s="401">
        <v>0</v>
      </c>
      <c r="CW274" s="401">
        <v>0</v>
      </c>
      <c r="CX274" s="401">
        <v>0</v>
      </c>
      <c r="CY274" s="401">
        <v>0</v>
      </c>
      <c r="CZ274" s="401">
        <v>0</v>
      </c>
      <c r="DA274" s="401">
        <v>0</v>
      </c>
      <c r="DB274" s="401">
        <v>0</v>
      </c>
      <c r="DC274" s="401">
        <v>0</v>
      </c>
      <c r="DD274" s="401">
        <v>0</v>
      </c>
      <c r="DE274" s="401">
        <v>0</v>
      </c>
      <c r="DF274" s="401">
        <v>0</v>
      </c>
      <c r="DG274" s="403">
        <v>48.4</v>
      </c>
      <c r="DH274" s="403">
        <v>48.4</v>
      </c>
      <c r="DI274" s="403">
        <v>48.4</v>
      </c>
      <c r="DJ274" s="403">
        <v>48.4</v>
      </c>
      <c r="DK274" s="403">
        <v>48.4</v>
      </c>
      <c r="DL274" s="403">
        <v>48.4</v>
      </c>
      <c r="DM274" s="403">
        <v>48.4</v>
      </c>
      <c r="DN274" s="403">
        <v>48.4</v>
      </c>
      <c r="DO274" s="403">
        <v>48.4</v>
      </c>
      <c r="DP274" s="403">
        <v>48.4</v>
      </c>
      <c r="DQ274" s="403">
        <v>48.4</v>
      </c>
      <c r="DR274" s="403">
        <v>48.4</v>
      </c>
      <c r="DS274" s="403">
        <v>48.4</v>
      </c>
      <c r="DT274" s="403">
        <v>48.4</v>
      </c>
      <c r="DU274" s="403">
        <v>48.4</v>
      </c>
      <c r="DV274" s="403">
        <v>48.4</v>
      </c>
      <c r="DW274" s="403">
        <v>48.4</v>
      </c>
      <c r="DX274" s="403">
        <v>48.4</v>
      </c>
      <c r="DY274" s="403">
        <v>48.4</v>
      </c>
      <c r="DZ274" s="403">
        <v>48.4</v>
      </c>
      <c r="EA274" s="403">
        <v>48.4</v>
      </c>
      <c r="EB274" s="403">
        <v>48.4</v>
      </c>
      <c r="EC274" s="403">
        <v>48.4</v>
      </c>
      <c r="ED274" s="403">
        <v>48.4</v>
      </c>
      <c r="EE274" s="403">
        <v>48.4</v>
      </c>
      <c r="EF274" s="403">
        <v>48.4</v>
      </c>
      <c r="EG274" s="403">
        <v>48.4</v>
      </c>
      <c r="EH274" s="403">
        <v>48.4</v>
      </c>
      <c r="EI274" s="403">
        <v>48.4</v>
      </c>
      <c r="EJ274" s="403">
        <v>48.4</v>
      </c>
      <c r="EK274" s="403">
        <v>48.4</v>
      </c>
      <c r="EL274" s="403">
        <v>48.4</v>
      </c>
      <c r="EM274" s="403">
        <v>48.4</v>
      </c>
      <c r="EN274" s="403">
        <v>48.4</v>
      </c>
      <c r="EO274" s="403">
        <v>48.4</v>
      </c>
      <c r="EP274" s="403">
        <v>48.4</v>
      </c>
      <c r="EQ274" s="403">
        <v>48.4</v>
      </c>
      <c r="ER274" s="403">
        <v>48.4</v>
      </c>
      <c r="ES274" s="403">
        <v>48.4</v>
      </c>
      <c r="ET274" s="403">
        <v>48.4</v>
      </c>
      <c r="EU274" s="403">
        <v>48.4</v>
      </c>
      <c r="EV274" s="403">
        <v>48.4</v>
      </c>
      <c r="EW274" s="403">
        <v>48.4</v>
      </c>
      <c r="EX274" s="404">
        <v>154195.01133786846</v>
      </c>
      <c r="EY274" s="404">
        <v>0</v>
      </c>
      <c r="EZ274" s="404">
        <v>0</v>
      </c>
      <c r="FA274" s="404">
        <v>0</v>
      </c>
      <c r="FB274" s="404">
        <v>0</v>
      </c>
      <c r="FC274" s="404">
        <v>0</v>
      </c>
      <c r="FD274" s="404">
        <v>0</v>
      </c>
      <c r="FE274" s="404">
        <v>0</v>
      </c>
      <c r="FF274" s="404">
        <v>0</v>
      </c>
      <c r="FG274" s="404">
        <v>0</v>
      </c>
      <c r="FH274" s="404">
        <v>0</v>
      </c>
      <c r="FI274" s="404">
        <v>0</v>
      </c>
      <c r="FJ274" s="404">
        <v>0</v>
      </c>
      <c r="FK274" s="404">
        <v>0</v>
      </c>
      <c r="FL274" s="404">
        <v>0</v>
      </c>
      <c r="FM274" s="404">
        <v>0</v>
      </c>
      <c r="FN274" s="404">
        <v>0</v>
      </c>
      <c r="FO274" s="404">
        <v>0</v>
      </c>
      <c r="FP274" s="404">
        <v>0</v>
      </c>
      <c r="FQ274" s="404">
        <v>0</v>
      </c>
      <c r="FR274" s="404">
        <v>0</v>
      </c>
      <c r="FS274" s="404">
        <v>0</v>
      </c>
      <c r="FT274" s="404">
        <v>0</v>
      </c>
      <c r="FU274" s="404">
        <v>0</v>
      </c>
      <c r="FV274" s="404">
        <v>0</v>
      </c>
      <c r="FW274" s="404">
        <v>0</v>
      </c>
      <c r="FX274" s="404">
        <v>0</v>
      </c>
      <c r="FY274" s="404">
        <v>0</v>
      </c>
      <c r="FZ274" s="404">
        <v>0</v>
      </c>
      <c r="GA274" s="404">
        <v>0</v>
      </c>
      <c r="GB274" s="404">
        <v>0</v>
      </c>
      <c r="GC274" s="404">
        <v>0</v>
      </c>
      <c r="GD274" s="404">
        <v>0</v>
      </c>
      <c r="GE274" s="404">
        <v>0</v>
      </c>
      <c r="GF274" s="404">
        <v>0</v>
      </c>
      <c r="GG274" s="404">
        <v>0</v>
      </c>
      <c r="GH274" s="404">
        <v>0</v>
      </c>
      <c r="GI274" s="404">
        <v>0</v>
      </c>
      <c r="GJ274" s="404">
        <v>0</v>
      </c>
      <c r="GK274" s="404">
        <v>0</v>
      </c>
      <c r="GL274" s="404">
        <v>43.900226757369609</v>
      </c>
      <c r="GM274" s="404">
        <v>41.809739768923436</v>
      </c>
      <c r="GN274" s="404">
        <v>39.818799779927083</v>
      </c>
      <c r="GO274" s="404">
        <v>37.922666457073412</v>
      </c>
      <c r="GP274" s="404">
        <v>36.116825197212776</v>
      </c>
      <c r="GQ274" s="404">
        <v>34.396976378297879</v>
      </c>
      <c r="GR274" s="404">
        <v>32.759025122188461</v>
      </c>
      <c r="GS274" s="404">
        <v>31.199071544941386</v>
      </c>
      <c r="GT274" s="404">
        <v>29.713401471372752</v>
      </c>
      <c r="GU274" s="404">
        <v>28.29847759178357</v>
      </c>
      <c r="GV274" s="404">
        <v>26.950931039793879</v>
      </c>
      <c r="GW274" s="404">
        <v>25.667553371232263</v>
      </c>
      <c r="GX274" s="404">
        <v>24.44528892498311</v>
      </c>
      <c r="GY274" s="404">
        <v>23.281227547602956</v>
      </c>
      <c r="GZ274" s="404">
        <v>22.172597664383769</v>
      </c>
      <c r="HA274" s="404">
        <v>21.116759680365494</v>
      </c>
      <c r="HB274" s="404">
        <v>20.111199695586183</v>
      </c>
      <c r="HC274" s="404">
        <v>19.153523519605891</v>
      </c>
      <c r="HD274" s="404">
        <v>18.241450971053229</v>
      </c>
      <c r="HE274" s="404">
        <v>17.372810448622122</v>
      </c>
      <c r="HF274" s="404">
        <v>16.545533760592498</v>
      </c>
      <c r="HG274" s="404">
        <v>15.757651200564281</v>
      </c>
      <c r="HH274" s="404">
        <v>15.00728685768027</v>
      </c>
      <c r="HI274" s="404">
        <v>14.292654150171686</v>
      </c>
      <c r="HJ274" s="404">
        <v>13.612051571592081</v>
      </c>
      <c r="HK274" s="404">
        <v>12.963858639611503</v>
      </c>
      <c r="HL274" s="404">
        <v>12.346532037725243</v>
      </c>
      <c r="HM274" s="404">
        <v>11.758601940690706</v>
      </c>
      <c r="HN274" s="404">
        <v>11.198668514943535</v>
      </c>
      <c r="HO274" s="404">
        <v>10.665398585660505</v>
      </c>
      <c r="HP274" s="404">
        <v>10.157522462533814</v>
      </c>
      <c r="HQ274" s="404">
        <v>9.6738309166988703</v>
      </c>
      <c r="HR274" s="404">
        <v>9.2131723016179716</v>
      </c>
      <c r="HS274" s="404">
        <v>8.7744498110647342</v>
      </c>
      <c r="HT274" s="404">
        <v>8.3566188676806998</v>
      </c>
      <c r="HU274" s="404">
        <v>7.9586846358863808</v>
      </c>
      <c r="HV274" s="404">
        <v>7.5796996532251253</v>
      </c>
      <c r="HW274" s="404">
        <v>7.2187615745001183</v>
      </c>
      <c r="HX274" s="404">
        <v>6.8750110233334469</v>
      </c>
      <c r="HY274" s="404">
        <v>6.5476295460318532</v>
      </c>
      <c r="HZ274" s="404">
        <v>154195.01133786846</v>
      </c>
      <c r="IA274" s="404">
        <v>355.93521006909037</v>
      </c>
      <c r="IB274" s="408">
        <v>2.3083445241245423E-3</v>
      </c>
      <c r="IC274" s="411"/>
    </row>
    <row r="275" spans="1:237" s="181" customFormat="1" ht="90" customHeight="1" x14ac:dyDescent="0.25">
      <c r="A275" s="82" t="s">
        <v>2266</v>
      </c>
      <c r="B275" s="84" t="s">
        <v>2483</v>
      </c>
      <c r="C275" s="84" t="s">
        <v>2157</v>
      </c>
      <c r="D275" s="78">
        <v>9</v>
      </c>
      <c r="E275" s="84" t="s">
        <v>2484</v>
      </c>
      <c r="F275" s="87" t="s">
        <v>2485</v>
      </c>
      <c r="G275" s="87" t="s">
        <v>2486</v>
      </c>
      <c r="H275" s="79" t="s">
        <v>77</v>
      </c>
      <c r="I275" s="87" t="s">
        <v>2487</v>
      </c>
      <c r="J275" s="87">
        <v>40</v>
      </c>
      <c r="K275" s="227" t="s">
        <v>79</v>
      </c>
      <c r="L275" s="89">
        <v>15</v>
      </c>
      <c r="M275" s="89" t="s">
        <v>2488</v>
      </c>
      <c r="N275" s="79" t="s">
        <v>81</v>
      </c>
      <c r="O275" s="79" t="s">
        <v>116</v>
      </c>
      <c r="P275" s="78" t="s">
        <v>116</v>
      </c>
      <c r="Q275" s="112" t="s">
        <v>100</v>
      </c>
      <c r="R275" s="78" t="s">
        <v>108</v>
      </c>
      <c r="S275" s="78" t="s">
        <v>99</v>
      </c>
      <c r="T275" s="89" t="s">
        <v>2489</v>
      </c>
      <c r="U275" s="79" t="s">
        <v>100</v>
      </c>
      <c r="V275" s="96">
        <v>1</v>
      </c>
      <c r="W275" s="80">
        <v>130000</v>
      </c>
      <c r="X275" s="80">
        <v>0</v>
      </c>
      <c r="Y275" s="80">
        <v>0</v>
      </c>
      <c r="Z275" s="80">
        <v>0</v>
      </c>
      <c r="AA275" s="80">
        <v>130000</v>
      </c>
      <c r="AB275" s="80">
        <v>0</v>
      </c>
      <c r="AC275" s="80">
        <v>0</v>
      </c>
      <c r="AD275" s="80">
        <v>0</v>
      </c>
      <c r="AE275" s="86">
        <v>0</v>
      </c>
      <c r="AF275" s="86">
        <v>0</v>
      </c>
      <c r="AG275" s="86">
        <v>0</v>
      </c>
      <c r="AH275" s="86">
        <v>0</v>
      </c>
      <c r="AI275" s="88" t="s">
        <v>88</v>
      </c>
      <c r="AJ275" s="97">
        <v>396000</v>
      </c>
      <c r="AK275" s="97">
        <v>0</v>
      </c>
      <c r="AL275" s="97">
        <v>79200</v>
      </c>
      <c r="AM275" s="97">
        <v>79200</v>
      </c>
      <c r="AN275" s="97">
        <v>79200</v>
      </c>
      <c r="AO275" s="97">
        <v>79200</v>
      </c>
      <c r="AP275" s="97">
        <v>79200</v>
      </c>
      <c r="AQ275" s="395">
        <v>0</v>
      </c>
      <c r="AR275" s="395">
        <v>0</v>
      </c>
      <c r="AS275" s="395">
        <v>0</v>
      </c>
      <c r="AT275" s="395">
        <v>0</v>
      </c>
      <c r="AU275" s="396"/>
      <c r="AV275" s="230">
        <v>1</v>
      </c>
      <c r="AW275" s="230">
        <v>0</v>
      </c>
      <c r="AX275" s="230" t="s">
        <v>3611</v>
      </c>
      <c r="AY275" s="141">
        <v>9</v>
      </c>
      <c r="AZ275" s="70">
        <v>1</v>
      </c>
      <c r="BA275" s="70">
        <v>1</v>
      </c>
      <c r="BB275" s="70">
        <v>1</v>
      </c>
      <c r="BC275" s="70">
        <v>1</v>
      </c>
      <c r="BD275" s="70">
        <v>1</v>
      </c>
      <c r="BE275" s="70">
        <v>1</v>
      </c>
      <c r="BF275" s="70">
        <v>1</v>
      </c>
      <c r="BG275" s="71">
        <v>0</v>
      </c>
      <c r="BH275" s="71">
        <v>1</v>
      </c>
      <c r="BI275" s="71">
        <v>0</v>
      </c>
      <c r="BJ275" s="71">
        <v>0</v>
      </c>
      <c r="BK275" s="71">
        <v>1</v>
      </c>
      <c r="BL275" s="70">
        <v>1</v>
      </c>
      <c r="BM275" s="70">
        <v>1</v>
      </c>
      <c r="BN275" s="70">
        <v>0</v>
      </c>
      <c r="BO275" s="70">
        <v>1</v>
      </c>
      <c r="BP275" s="403">
        <v>0</v>
      </c>
      <c r="BQ275" s="403">
        <v>79200</v>
      </c>
      <c r="BR275" s="403">
        <v>209200</v>
      </c>
      <c r="BS275" s="403">
        <v>79200</v>
      </c>
      <c r="BT275" s="403">
        <v>79200</v>
      </c>
      <c r="BU275" s="403">
        <v>79200</v>
      </c>
      <c r="BV275" s="403">
        <v>0</v>
      </c>
      <c r="BW275" s="403">
        <v>0</v>
      </c>
      <c r="BX275" s="403">
        <v>0</v>
      </c>
      <c r="BY275" s="403">
        <v>0</v>
      </c>
      <c r="BZ275" s="401">
        <v>0</v>
      </c>
      <c r="CA275" s="401">
        <v>0</v>
      </c>
      <c r="CB275" s="401">
        <v>0</v>
      </c>
      <c r="CC275" s="401">
        <v>0</v>
      </c>
      <c r="CD275" s="401">
        <v>0</v>
      </c>
      <c r="CE275" s="401">
        <v>0</v>
      </c>
      <c r="CF275" s="401">
        <v>0</v>
      </c>
      <c r="CG275" s="401">
        <v>0</v>
      </c>
      <c r="CH275" s="401">
        <v>0</v>
      </c>
      <c r="CI275" s="401">
        <v>0</v>
      </c>
      <c r="CJ275" s="401">
        <v>0</v>
      </c>
      <c r="CK275" s="401">
        <v>0</v>
      </c>
      <c r="CL275" s="401">
        <v>0</v>
      </c>
      <c r="CM275" s="401">
        <v>0</v>
      </c>
      <c r="CN275" s="401">
        <v>0</v>
      </c>
      <c r="CO275" s="401">
        <v>0</v>
      </c>
      <c r="CP275" s="401">
        <v>0</v>
      </c>
      <c r="CQ275" s="401">
        <v>0</v>
      </c>
      <c r="CR275" s="401">
        <v>0</v>
      </c>
      <c r="CS275" s="401">
        <v>0</v>
      </c>
      <c r="CT275" s="401">
        <v>0</v>
      </c>
      <c r="CU275" s="401">
        <v>0</v>
      </c>
      <c r="CV275" s="401">
        <v>0</v>
      </c>
      <c r="CW275" s="401">
        <v>0</v>
      </c>
      <c r="CX275" s="401">
        <v>0</v>
      </c>
      <c r="CY275" s="401">
        <v>0</v>
      </c>
      <c r="CZ275" s="401">
        <v>0</v>
      </c>
      <c r="DA275" s="401">
        <v>0</v>
      </c>
      <c r="DB275" s="401">
        <v>0</v>
      </c>
      <c r="DC275" s="401">
        <v>0</v>
      </c>
      <c r="DD275" s="401">
        <v>0</v>
      </c>
      <c r="DE275" s="401">
        <v>0</v>
      </c>
      <c r="DF275" s="401">
        <v>0</v>
      </c>
      <c r="DG275" s="403">
        <v>15</v>
      </c>
      <c r="DH275" s="403">
        <v>15</v>
      </c>
      <c r="DI275" s="403">
        <v>15</v>
      </c>
      <c r="DJ275" s="403">
        <v>15</v>
      </c>
      <c r="DK275" s="403">
        <v>15</v>
      </c>
      <c r="DL275" s="403">
        <v>15</v>
      </c>
      <c r="DM275" s="403">
        <v>15</v>
      </c>
      <c r="DN275" s="403">
        <v>15</v>
      </c>
      <c r="DO275" s="403">
        <v>15</v>
      </c>
      <c r="DP275" s="403">
        <v>15</v>
      </c>
      <c r="DQ275" s="403">
        <v>15</v>
      </c>
      <c r="DR275" s="403">
        <v>15</v>
      </c>
      <c r="DS275" s="403">
        <v>15</v>
      </c>
      <c r="DT275" s="403">
        <v>15</v>
      </c>
      <c r="DU275" s="403">
        <v>15</v>
      </c>
      <c r="DV275" s="403">
        <v>15</v>
      </c>
      <c r="DW275" s="403">
        <v>15</v>
      </c>
      <c r="DX275" s="403">
        <v>15</v>
      </c>
      <c r="DY275" s="403">
        <v>15</v>
      </c>
      <c r="DZ275" s="403">
        <v>15</v>
      </c>
      <c r="EA275" s="403">
        <v>15</v>
      </c>
      <c r="EB275" s="403">
        <v>15</v>
      </c>
      <c r="EC275" s="403">
        <v>15</v>
      </c>
      <c r="ED275" s="403">
        <v>15</v>
      </c>
      <c r="EE275" s="403">
        <v>15</v>
      </c>
      <c r="EF275" s="403">
        <v>15</v>
      </c>
      <c r="EG275" s="403">
        <v>15</v>
      </c>
      <c r="EH275" s="403">
        <v>15</v>
      </c>
      <c r="EI275" s="403">
        <v>15</v>
      </c>
      <c r="EJ275" s="403">
        <v>15</v>
      </c>
      <c r="EK275" s="403">
        <v>15</v>
      </c>
      <c r="EL275" s="403">
        <v>15</v>
      </c>
      <c r="EM275" s="403">
        <v>15</v>
      </c>
      <c r="EN275" s="403">
        <v>15</v>
      </c>
      <c r="EO275" s="403">
        <v>15</v>
      </c>
      <c r="EP275" s="403">
        <v>15</v>
      </c>
      <c r="EQ275" s="403">
        <v>15</v>
      </c>
      <c r="ER275" s="403">
        <v>15</v>
      </c>
      <c r="ES275" s="403">
        <v>15</v>
      </c>
      <c r="ET275" s="403">
        <v>15</v>
      </c>
      <c r="EU275" s="403">
        <v>15</v>
      </c>
      <c r="EV275" s="403">
        <v>15</v>
      </c>
      <c r="EW275" s="403">
        <v>15</v>
      </c>
      <c r="EX275" s="404">
        <v>189750.56689342402</v>
      </c>
      <c r="EY275" s="404">
        <v>68415.937803692897</v>
      </c>
      <c r="EZ275" s="404">
        <v>65158.036003517052</v>
      </c>
      <c r="FA275" s="404">
        <v>62055.272384301948</v>
      </c>
      <c r="FB275" s="404">
        <v>0</v>
      </c>
      <c r="FC275" s="404">
        <v>0</v>
      </c>
      <c r="FD275" s="404">
        <v>0</v>
      </c>
      <c r="FE275" s="404">
        <v>0</v>
      </c>
      <c r="FF275" s="404">
        <v>0</v>
      </c>
      <c r="FG275" s="404">
        <v>0</v>
      </c>
      <c r="FH275" s="404">
        <v>0</v>
      </c>
      <c r="FI275" s="404">
        <v>0</v>
      </c>
      <c r="FJ275" s="404">
        <v>0</v>
      </c>
      <c r="FK275" s="404">
        <v>0</v>
      </c>
      <c r="FL275" s="404">
        <v>0</v>
      </c>
      <c r="FM275" s="404">
        <v>0</v>
      </c>
      <c r="FN275" s="404">
        <v>0</v>
      </c>
      <c r="FO275" s="404">
        <v>0</v>
      </c>
      <c r="FP275" s="404">
        <v>0</v>
      </c>
      <c r="FQ275" s="404">
        <v>0</v>
      </c>
      <c r="FR275" s="404">
        <v>0</v>
      </c>
      <c r="FS275" s="404">
        <v>0</v>
      </c>
      <c r="FT275" s="404">
        <v>0</v>
      </c>
      <c r="FU275" s="404">
        <v>0</v>
      </c>
      <c r="FV275" s="404">
        <v>0</v>
      </c>
      <c r="FW275" s="404">
        <v>0</v>
      </c>
      <c r="FX275" s="404">
        <v>0</v>
      </c>
      <c r="FY275" s="404">
        <v>0</v>
      </c>
      <c r="FZ275" s="404">
        <v>0</v>
      </c>
      <c r="GA275" s="404">
        <v>0</v>
      </c>
      <c r="GB275" s="404">
        <v>0</v>
      </c>
      <c r="GC275" s="404">
        <v>0</v>
      </c>
      <c r="GD275" s="404">
        <v>0</v>
      </c>
      <c r="GE275" s="404">
        <v>0</v>
      </c>
      <c r="GF275" s="404">
        <v>0</v>
      </c>
      <c r="GG275" s="404">
        <v>0</v>
      </c>
      <c r="GH275" s="404">
        <v>0</v>
      </c>
      <c r="GI275" s="404">
        <v>0</v>
      </c>
      <c r="GJ275" s="404">
        <v>0</v>
      </c>
      <c r="GK275" s="404">
        <v>0</v>
      </c>
      <c r="GL275" s="404">
        <v>13.605442176870747</v>
      </c>
      <c r="GM275" s="404">
        <v>12.957563977972139</v>
      </c>
      <c r="GN275" s="404">
        <v>12.34053712187823</v>
      </c>
      <c r="GO275" s="404">
        <v>11.752892497026885</v>
      </c>
      <c r="GP275" s="404">
        <v>11.193230949549415</v>
      </c>
      <c r="GQ275" s="404">
        <v>10.660219951951822</v>
      </c>
      <c r="GR275" s="404">
        <v>10.152590430430308</v>
      </c>
      <c r="GS275" s="404">
        <v>9.6691337432669595</v>
      </c>
      <c r="GT275" s="404">
        <v>9.208698803111389</v>
      </c>
      <c r="GU275" s="404">
        <v>8.7701893362965606</v>
      </c>
      <c r="GV275" s="404">
        <v>8.352561272663392</v>
      </c>
      <c r="GW275" s="404">
        <v>7.95482025967942</v>
      </c>
      <c r="GX275" s="404">
        <v>7.5760192949327827</v>
      </c>
      <c r="GY275" s="404">
        <v>7.2152564713645528</v>
      </c>
      <c r="GZ275" s="404">
        <v>6.8716728298710033</v>
      </c>
      <c r="HA275" s="404">
        <v>6.5444503141628596</v>
      </c>
      <c r="HB275" s="404">
        <v>6.2328098230122473</v>
      </c>
      <c r="HC275" s="404">
        <v>5.9360093552497588</v>
      </c>
      <c r="HD275" s="404">
        <v>5.6533422430950093</v>
      </c>
      <c r="HE275" s="404">
        <v>5.3841354696142947</v>
      </c>
      <c r="HF275" s="404">
        <v>5.1277480662993282</v>
      </c>
      <c r="HG275" s="404">
        <v>4.8835695869517401</v>
      </c>
      <c r="HH275" s="404">
        <v>4.6510186542397536</v>
      </c>
      <c r="HI275" s="404">
        <v>4.4295415754664313</v>
      </c>
      <c r="HJ275" s="404">
        <v>4.218611024253744</v>
      </c>
      <c r="HK275" s="404">
        <v>4.0177247850035656</v>
      </c>
      <c r="HL275" s="404">
        <v>3.8264045571462533</v>
      </c>
      <c r="HM275" s="404">
        <v>3.6441948163297644</v>
      </c>
      <c r="HN275" s="404">
        <v>3.4706617298378721</v>
      </c>
      <c r="HO275" s="404">
        <v>3.3053921236551149</v>
      </c>
      <c r="HP275" s="404">
        <v>3.1479924987191574</v>
      </c>
      <c r="HQ275" s="404">
        <v>2.9980880940182453</v>
      </c>
      <c r="HR275" s="404">
        <v>2.8553219943030905</v>
      </c>
      <c r="HS275" s="404">
        <v>2.7193542802886572</v>
      </c>
      <c r="HT275" s="404">
        <v>2.5898612193225312</v>
      </c>
      <c r="HU275" s="404">
        <v>2.4665344945928864</v>
      </c>
      <c r="HV275" s="404">
        <v>2.3490804710408448</v>
      </c>
      <c r="HW275" s="404">
        <v>2.2372194962293754</v>
      </c>
      <c r="HX275" s="404">
        <v>2.1306852345041674</v>
      </c>
      <c r="HY275" s="404">
        <v>2.0292240328611117</v>
      </c>
      <c r="HZ275" s="404">
        <v>385379.81308493589</v>
      </c>
      <c r="IA275" s="404">
        <v>245.12980505706344</v>
      </c>
      <c r="IB275" s="408">
        <v>6.3607328856905637E-4</v>
      </c>
      <c r="IC275" s="411"/>
    </row>
    <row r="276" spans="1:237" s="181" customFormat="1" ht="90" customHeight="1" x14ac:dyDescent="0.25">
      <c r="A276" s="224" t="s">
        <v>638</v>
      </c>
      <c r="B276" s="225" t="s">
        <v>639</v>
      </c>
      <c r="C276" s="225" t="s">
        <v>640</v>
      </c>
      <c r="D276" s="226" t="s">
        <v>73</v>
      </c>
      <c r="E276" s="225" t="s">
        <v>641</v>
      </c>
      <c r="F276" s="227" t="s">
        <v>642</v>
      </c>
      <c r="G276" s="227" t="s">
        <v>643</v>
      </c>
      <c r="H276" s="73" t="s">
        <v>77</v>
      </c>
      <c r="I276" s="227"/>
      <c r="J276" s="227">
        <v>40</v>
      </c>
      <c r="K276" s="227" t="s">
        <v>94</v>
      </c>
      <c r="L276" s="191"/>
      <c r="M276" s="73"/>
      <c r="N276" s="73" t="s">
        <v>96</v>
      </c>
      <c r="O276" s="73" t="s">
        <v>217</v>
      </c>
      <c r="P276" s="73" t="s">
        <v>218</v>
      </c>
      <c r="Q276" s="112" t="s">
        <v>100</v>
      </c>
      <c r="R276" s="73" t="s">
        <v>162</v>
      </c>
      <c r="S276" s="73" t="s">
        <v>99</v>
      </c>
      <c r="T276" s="73" t="s">
        <v>645</v>
      </c>
      <c r="U276" s="73" t="s">
        <v>87</v>
      </c>
      <c r="V276" s="228">
        <v>1</v>
      </c>
      <c r="W276" s="229">
        <v>190000</v>
      </c>
      <c r="X276" s="229">
        <v>18000</v>
      </c>
      <c r="Y276" s="229">
        <v>190000</v>
      </c>
      <c r="Z276" s="229">
        <v>0</v>
      </c>
      <c r="AA276" s="229">
        <v>0</v>
      </c>
      <c r="AB276" s="229">
        <v>0</v>
      </c>
      <c r="AC276" s="229">
        <v>0</v>
      </c>
      <c r="AD276" s="229">
        <v>0</v>
      </c>
      <c r="AE276" s="229">
        <v>0</v>
      </c>
      <c r="AF276" s="229">
        <v>0</v>
      </c>
      <c r="AG276" s="229">
        <v>0</v>
      </c>
      <c r="AH276" s="229">
        <v>0</v>
      </c>
      <c r="AI276" s="73" t="s">
        <v>88</v>
      </c>
      <c r="AJ276" s="229">
        <v>0</v>
      </c>
      <c r="AK276" s="229">
        <v>0</v>
      </c>
      <c r="AL276" s="229">
        <v>0</v>
      </c>
      <c r="AM276" s="229">
        <v>0</v>
      </c>
      <c r="AN276" s="229">
        <v>0</v>
      </c>
      <c r="AO276" s="229">
        <v>0</v>
      </c>
      <c r="AP276" s="229">
        <v>0</v>
      </c>
      <c r="AQ276" s="229">
        <v>0</v>
      </c>
      <c r="AR276" s="229">
        <v>0</v>
      </c>
      <c r="AS276" s="229">
        <v>0</v>
      </c>
      <c r="AT276" s="229">
        <v>0</v>
      </c>
      <c r="AU276" s="227" t="s">
        <v>646</v>
      </c>
      <c r="AV276" s="230">
        <v>1</v>
      </c>
      <c r="AW276" s="230">
        <v>0</v>
      </c>
      <c r="AX276" s="230" t="s">
        <v>3594</v>
      </c>
      <c r="AY276" s="141">
        <v>6</v>
      </c>
      <c r="AZ276" s="70">
        <v>1</v>
      </c>
      <c r="BA276" s="70">
        <v>1</v>
      </c>
      <c r="BB276" s="70">
        <v>0</v>
      </c>
      <c r="BC276" s="70">
        <v>1</v>
      </c>
      <c r="BD276" s="70">
        <v>1</v>
      </c>
      <c r="BE276" s="70">
        <v>1</v>
      </c>
      <c r="BF276" s="70">
        <v>1</v>
      </c>
      <c r="BG276" s="71">
        <v>0</v>
      </c>
      <c r="BH276" s="71">
        <v>0</v>
      </c>
      <c r="BI276" s="71">
        <v>0</v>
      </c>
      <c r="BJ276" s="71">
        <v>0</v>
      </c>
      <c r="BK276" s="71">
        <v>0</v>
      </c>
      <c r="BL276" s="70">
        <v>0</v>
      </c>
      <c r="BM276" s="70">
        <v>1</v>
      </c>
      <c r="BN276" s="70">
        <v>1</v>
      </c>
      <c r="BO276" s="70">
        <v>0</v>
      </c>
      <c r="BP276" s="403">
        <v>190000</v>
      </c>
      <c r="BQ276" s="403">
        <v>0</v>
      </c>
      <c r="BR276" s="403">
        <v>0</v>
      </c>
      <c r="BS276" s="403">
        <v>0</v>
      </c>
      <c r="BT276" s="403">
        <v>0</v>
      </c>
      <c r="BU276" s="403">
        <v>0</v>
      </c>
      <c r="BV276" s="403">
        <v>0</v>
      </c>
      <c r="BW276" s="403">
        <v>0</v>
      </c>
      <c r="BX276" s="403">
        <v>0</v>
      </c>
      <c r="BY276" s="403">
        <v>0</v>
      </c>
      <c r="BZ276" s="401">
        <v>0</v>
      </c>
      <c r="CA276" s="401">
        <v>0</v>
      </c>
      <c r="CB276" s="401">
        <v>0</v>
      </c>
      <c r="CC276" s="401">
        <v>0</v>
      </c>
      <c r="CD276" s="401">
        <v>0</v>
      </c>
      <c r="CE276" s="401">
        <v>0</v>
      </c>
      <c r="CF276" s="401">
        <v>0</v>
      </c>
      <c r="CG276" s="401">
        <v>0</v>
      </c>
      <c r="CH276" s="401">
        <v>0</v>
      </c>
      <c r="CI276" s="401">
        <v>0</v>
      </c>
      <c r="CJ276" s="401">
        <v>0</v>
      </c>
      <c r="CK276" s="401">
        <v>0</v>
      </c>
      <c r="CL276" s="401">
        <v>0</v>
      </c>
      <c r="CM276" s="401">
        <v>0</v>
      </c>
      <c r="CN276" s="401">
        <v>0</v>
      </c>
      <c r="CO276" s="401">
        <v>0</v>
      </c>
      <c r="CP276" s="401">
        <v>0</v>
      </c>
      <c r="CQ276" s="401">
        <v>0</v>
      </c>
      <c r="CR276" s="401">
        <v>0</v>
      </c>
      <c r="CS276" s="401">
        <v>0</v>
      </c>
      <c r="CT276" s="401">
        <v>0</v>
      </c>
      <c r="CU276" s="401">
        <v>0</v>
      </c>
      <c r="CV276" s="401">
        <v>0</v>
      </c>
      <c r="CW276" s="401">
        <v>0</v>
      </c>
      <c r="CX276" s="401">
        <v>0</v>
      </c>
      <c r="CY276" s="401">
        <v>0</v>
      </c>
      <c r="CZ276" s="401">
        <v>0</v>
      </c>
      <c r="DA276" s="401">
        <v>0</v>
      </c>
      <c r="DB276" s="401">
        <v>0</v>
      </c>
      <c r="DC276" s="401">
        <v>0</v>
      </c>
      <c r="DD276" s="401">
        <v>0</v>
      </c>
      <c r="DE276" s="401">
        <v>0</v>
      </c>
      <c r="DF276" s="401">
        <v>0</v>
      </c>
      <c r="DG276" s="403">
        <v>0</v>
      </c>
      <c r="DH276" s="403">
        <v>0</v>
      </c>
      <c r="DI276" s="403">
        <v>0</v>
      </c>
      <c r="DJ276" s="403">
        <v>0</v>
      </c>
      <c r="DK276" s="403">
        <v>0</v>
      </c>
      <c r="DL276" s="403">
        <v>0</v>
      </c>
      <c r="DM276" s="403">
        <v>0</v>
      </c>
      <c r="DN276" s="403">
        <v>0</v>
      </c>
      <c r="DO276" s="403">
        <v>0</v>
      </c>
      <c r="DP276" s="403">
        <v>0</v>
      </c>
      <c r="DQ276" s="403">
        <v>0</v>
      </c>
      <c r="DR276" s="403">
        <v>0</v>
      </c>
      <c r="DS276" s="403">
        <v>0</v>
      </c>
      <c r="DT276" s="403">
        <v>0</v>
      </c>
      <c r="DU276" s="403">
        <v>0</v>
      </c>
      <c r="DV276" s="403">
        <v>0</v>
      </c>
      <c r="DW276" s="403">
        <v>0</v>
      </c>
      <c r="DX276" s="403">
        <v>0</v>
      </c>
      <c r="DY276" s="403">
        <v>0</v>
      </c>
      <c r="DZ276" s="403">
        <v>0</v>
      </c>
      <c r="EA276" s="403">
        <v>0</v>
      </c>
      <c r="EB276" s="403">
        <v>0</v>
      </c>
      <c r="EC276" s="403">
        <v>0</v>
      </c>
      <c r="ED276" s="403">
        <v>0</v>
      </c>
      <c r="EE276" s="403">
        <v>0</v>
      </c>
      <c r="EF276" s="403">
        <v>0</v>
      </c>
      <c r="EG276" s="403">
        <v>0</v>
      </c>
      <c r="EH276" s="403">
        <v>0</v>
      </c>
      <c r="EI276" s="403">
        <v>0</v>
      </c>
      <c r="EJ276" s="403">
        <v>0</v>
      </c>
      <c r="EK276" s="403">
        <v>0</v>
      </c>
      <c r="EL276" s="403">
        <v>0</v>
      </c>
      <c r="EM276" s="403">
        <v>0</v>
      </c>
      <c r="EN276" s="403">
        <v>0</v>
      </c>
      <c r="EO276" s="403">
        <v>0</v>
      </c>
      <c r="EP276" s="403">
        <v>0</v>
      </c>
      <c r="EQ276" s="403">
        <v>0</v>
      </c>
      <c r="ER276" s="403">
        <v>0</v>
      </c>
      <c r="ES276" s="403">
        <v>0</v>
      </c>
      <c r="ET276" s="403">
        <v>0</v>
      </c>
      <c r="EU276" s="403">
        <v>0</v>
      </c>
      <c r="EV276" s="403">
        <v>0</v>
      </c>
      <c r="EW276" s="403">
        <v>0</v>
      </c>
      <c r="EX276" s="404">
        <v>0</v>
      </c>
      <c r="EY276" s="404">
        <v>0</v>
      </c>
      <c r="EZ276" s="404">
        <v>0</v>
      </c>
      <c r="FA276" s="404">
        <v>0</v>
      </c>
      <c r="FB276" s="404">
        <v>0</v>
      </c>
      <c r="FC276" s="404">
        <v>0</v>
      </c>
      <c r="FD276" s="404">
        <v>0</v>
      </c>
      <c r="FE276" s="404">
        <v>0</v>
      </c>
      <c r="FF276" s="404">
        <v>0</v>
      </c>
      <c r="FG276" s="404">
        <v>0</v>
      </c>
      <c r="FH276" s="404">
        <v>0</v>
      </c>
      <c r="FI276" s="404">
        <v>0</v>
      </c>
      <c r="FJ276" s="404">
        <v>0</v>
      </c>
      <c r="FK276" s="404">
        <v>0</v>
      </c>
      <c r="FL276" s="404">
        <v>0</v>
      </c>
      <c r="FM276" s="404">
        <v>0</v>
      </c>
      <c r="FN276" s="404">
        <v>0</v>
      </c>
      <c r="FO276" s="404">
        <v>0</v>
      </c>
      <c r="FP276" s="404">
        <v>0</v>
      </c>
      <c r="FQ276" s="404">
        <v>0</v>
      </c>
      <c r="FR276" s="404">
        <v>0</v>
      </c>
      <c r="FS276" s="404">
        <v>0</v>
      </c>
      <c r="FT276" s="404">
        <v>0</v>
      </c>
      <c r="FU276" s="404">
        <v>0</v>
      </c>
      <c r="FV276" s="404">
        <v>0</v>
      </c>
      <c r="FW276" s="404">
        <v>0</v>
      </c>
      <c r="FX276" s="404">
        <v>0</v>
      </c>
      <c r="FY276" s="404">
        <v>0</v>
      </c>
      <c r="FZ276" s="404">
        <v>0</v>
      </c>
      <c r="GA276" s="404">
        <v>0</v>
      </c>
      <c r="GB276" s="404">
        <v>0</v>
      </c>
      <c r="GC276" s="404">
        <v>0</v>
      </c>
      <c r="GD276" s="404">
        <v>0</v>
      </c>
      <c r="GE276" s="404">
        <v>0</v>
      </c>
      <c r="GF276" s="404">
        <v>0</v>
      </c>
      <c r="GG276" s="404">
        <v>0</v>
      </c>
      <c r="GH276" s="404">
        <v>0</v>
      </c>
      <c r="GI276" s="404">
        <v>0</v>
      </c>
      <c r="GJ276" s="404">
        <v>0</v>
      </c>
      <c r="GK276" s="404">
        <v>0</v>
      </c>
      <c r="GL276" s="404">
        <v>0</v>
      </c>
      <c r="GM276" s="404">
        <v>0</v>
      </c>
      <c r="GN276" s="404">
        <v>0</v>
      </c>
      <c r="GO276" s="404">
        <v>0</v>
      </c>
      <c r="GP276" s="404">
        <v>0</v>
      </c>
      <c r="GQ276" s="404">
        <v>0</v>
      </c>
      <c r="GR276" s="404">
        <v>0</v>
      </c>
      <c r="GS276" s="404">
        <v>0</v>
      </c>
      <c r="GT276" s="404">
        <v>0</v>
      </c>
      <c r="GU276" s="404">
        <v>0</v>
      </c>
      <c r="GV276" s="404">
        <v>0</v>
      </c>
      <c r="GW276" s="404">
        <v>0</v>
      </c>
      <c r="GX276" s="404">
        <v>0</v>
      </c>
      <c r="GY276" s="404">
        <v>0</v>
      </c>
      <c r="GZ276" s="404">
        <v>0</v>
      </c>
      <c r="HA276" s="404">
        <v>0</v>
      </c>
      <c r="HB276" s="404">
        <v>0</v>
      </c>
      <c r="HC276" s="404">
        <v>0</v>
      </c>
      <c r="HD276" s="404">
        <v>0</v>
      </c>
      <c r="HE276" s="404">
        <v>0</v>
      </c>
      <c r="HF276" s="404">
        <v>0</v>
      </c>
      <c r="HG276" s="404">
        <v>0</v>
      </c>
      <c r="HH276" s="404">
        <v>0</v>
      </c>
      <c r="HI276" s="404">
        <v>0</v>
      </c>
      <c r="HJ276" s="404">
        <v>0</v>
      </c>
      <c r="HK276" s="404">
        <v>0</v>
      </c>
      <c r="HL276" s="404">
        <v>0</v>
      </c>
      <c r="HM276" s="404">
        <v>0</v>
      </c>
      <c r="HN276" s="404">
        <v>0</v>
      </c>
      <c r="HO276" s="404">
        <v>0</v>
      </c>
      <c r="HP276" s="404">
        <v>0</v>
      </c>
      <c r="HQ276" s="404">
        <v>0</v>
      </c>
      <c r="HR276" s="404">
        <v>0</v>
      </c>
      <c r="HS276" s="404">
        <v>0</v>
      </c>
      <c r="HT276" s="404">
        <v>0</v>
      </c>
      <c r="HU276" s="404">
        <v>0</v>
      </c>
      <c r="HV276" s="404">
        <v>0</v>
      </c>
      <c r="HW276" s="404">
        <v>0</v>
      </c>
      <c r="HX276" s="404">
        <v>0</v>
      </c>
      <c r="HY276" s="404">
        <v>0</v>
      </c>
      <c r="HZ276" s="404">
        <v>0</v>
      </c>
      <c r="IA276" s="404">
        <v>0</v>
      </c>
      <c r="IB276" s="408">
        <v>0</v>
      </c>
      <c r="IC276" s="411"/>
    </row>
    <row r="277" spans="1:237" s="181" customFormat="1" ht="90" customHeight="1" x14ac:dyDescent="0.25">
      <c r="A277" s="233" t="s">
        <v>336</v>
      </c>
      <c r="B277" s="234" t="s">
        <v>337</v>
      </c>
      <c r="C277" s="234" t="s">
        <v>346</v>
      </c>
      <c r="D277" s="235" t="s">
        <v>73</v>
      </c>
      <c r="E277" s="234" t="s">
        <v>347</v>
      </c>
      <c r="F277" s="236" t="s">
        <v>348</v>
      </c>
      <c r="G277" s="236" t="s">
        <v>349</v>
      </c>
      <c r="H277" s="13" t="s">
        <v>77</v>
      </c>
      <c r="I277" s="236" t="s">
        <v>350</v>
      </c>
      <c r="J277" s="236">
        <v>5</v>
      </c>
      <c r="K277" s="95" t="s">
        <v>206</v>
      </c>
      <c r="L277" s="77">
        <v>792</v>
      </c>
      <c r="M277" s="237" t="s">
        <v>351</v>
      </c>
      <c r="N277" s="13" t="s">
        <v>147</v>
      </c>
      <c r="O277" s="13" t="s">
        <v>82</v>
      </c>
      <c r="P277" s="13" t="s">
        <v>280</v>
      </c>
      <c r="Q277" s="112" t="s">
        <v>100</v>
      </c>
      <c r="R277" s="73" t="s">
        <v>162</v>
      </c>
      <c r="S277" s="13" t="s">
        <v>99</v>
      </c>
      <c r="T277" s="72" t="s">
        <v>344</v>
      </c>
      <c r="U277" s="13" t="s">
        <v>87</v>
      </c>
      <c r="V277" s="196">
        <v>1</v>
      </c>
      <c r="W277" s="238">
        <v>2800</v>
      </c>
      <c r="X277" s="238">
        <v>0</v>
      </c>
      <c r="Y277" s="238">
        <v>2800</v>
      </c>
      <c r="Z277" s="238">
        <v>0</v>
      </c>
      <c r="AA277" s="238">
        <v>0</v>
      </c>
      <c r="AB277" s="238">
        <v>0</v>
      </c>
      <c r="AC277" s="238">
        <v>0</v>
      </c>
      <c r="AD277" s="238">
        <v>0</v>
      </c>
      <c r="AE277" s="239">
        <v>0</v>
      </c>
      <c r="AF277" s="239">
        <v>0</v>
      </c>
      <c r="AG277" s="239">
        <v>0</v>
      </c>
      <c r="AH277" s="239">
        <v>0</v>
      </c>
      <c r="AI277" s="14" t="s">
        <v>88</v>
      </c>
      <c r="AJ277" s="240">
        <v>0</v>
      </c>
      <c r="AK277" s="238">
        <v>0</v>
      </c>
      <c r="AL277" s="238">
        <v>0</v>
      </c>
      <c r="AM277" s="238">
        <v>0</v>
      </c>
      <c r="AN277" s="238">
        <v>0</v>
      </c>
      <c r="AO277" s="238">
        <v>0</v>
      </c>
      <c r="AP277" s="238">
        <v>0</v>
      </c>
      <c r="AQ277" s="239">
        <v>0</v>
      </c>
      <c r="AR277" s="239">
        <v>0</v>
      </c>
      <c r="AS277" s="239">
        <v>0</v>
      </c>
      <c r="AT277" s="239">
        <v>0</v>
      </c>
      <c r="AU277" s="236"/>
      <c r="AV277" s="230">
        <v>1</v>
      </c>
      <c r="AW277" s="230">
        <v>0</v>
      </c>
      <c r="AX277" s="230" t="s">
        <v>3609</v>
      </c>
      <c r="AY277" s="141">
        <v>9</v>
      </c>
      <c r="AZ277" s="70">
        <v>1</v>
      </c>
      <c r="BA277" s="70">
        <v>1</v>
      </c>
      <c r="BB277" s="70">
        <v>1</v>
      </c>
      <c r="BC277" s="70">
        <v>1</v>
      </c>
      <c r="BD277" s="70">
        <v>1</v>
      </c>
      <c r="BE277" s="70">
        <v>1</v>
      </c>
      <c r="BF277" s="70">
        <v>1</v>
      </c>
      <c r="BG277" s="71">
        <v>0</v>
      </c>
      <c r="BH277" s="71">
        <v>1</v>
      </c>
      <c r="BI277" s="71">
        <v>0</v>
      </c>
      <c r="BJ277" s="71">
        <v>1</v>
      </c>
      <c r="BK277" s="71">
        <v>0</v>
      </c>
      <c r="BL277" s="70">
        <v>1</v>
      </c>
      <c r="BM277" s="70">
        <v>1</v>
      </c>
      <c r="BN277" s="70">
        <v>1</v>
      </c>
      <c r="BO277" s="70">
        <v>0</v>
      </c>
      <c r="BP277" s="403">
        <v>2800</v>
      </c>
      <c r="BQ277" s="403">
        <v>0</v>
      </c>
      <c r="BR277" s="403">
        <v>0</v>
      </c>
      <c r="BS277" s="403">
        <v>0</v>
      </c>
      <c r="BT277" s="403">
        <v>0</v>
      </c>
      <c r="BU277" s="403">
        <v>0</v>
      </c>
      <c r="BV277" s="403">
        <v>0</v>
      </c>
      <c r="BW277" s="403">
        <v>0</v>
      </c>
      <c r="BX277" s="403">
        <v>0</v>
      </c>
      <c r="BY277" s="403">
        <v>0</v>
      </c>
      <c r="BZ277" s="401">
        <v>0</v>
      </c>
      <c r="CA277" s="401">
        <v>0</v>
      </c>
      <c r="CB277" s="401">
        <v>0</v>
      </c>
      <c r="CC277" s="401">
        <v>0</v>
      </c>
      <c r="CD277" s="401">
        <v>0</v>
      </c>
      <c r="CE277" s="401">
        <v>0</v>
      </c>
      <c r="CF277" s="401">
        <v>0</v>
      </c>
      <c r="CG277" s="401">
        <v>0</v>
      </c>
      <c r="CH277" s="401">
        <v>0</v>
      </c>
      <c r="CI277" s="401">
        <v>0</v>
      </c>
      <c r="CJ277" s="401">
        <v>0</v>
      </c>
      <c r="CK277" s="401">
        <v>0</v>
      </c>
      <c r="CL277" s="401">
        <v>0</v>
      </c>
      <c r="CM277" s="401">
        <v>0</v>
      </c>
      <c r="CN277" s="401">
        <v>0</v>
      </c>
      <c r="CO277" s="401">
        <v>0</v>
      </c>
      <c r="CP277" s="401">
        <v>0</v>
      </c>
      <c r="CQ277" s="401">
        <v>0</v>
      </c>
      <c r="CR277" s="401">
        <v>0</v>
      </c>
      <c r="CS277" s="401">
        <v>0</v>
      </c>
      <c r="CT277" s="401">
        <v>0</v>
      </c>
      <c r="CU277" s="401">
        <v>0</v>
      </c>
      <c r="CV277" s="401">
        <v>0</v>
      </c>
      <c r="CW277" s="401">
        <v>0</v>
      </c>
      <c r="CX277" s="401">
        <v>0</v>
      </c>
      <c r="CY277" s="401">
        <v>0</v>
      </c>
      <c r="CZ277" s="401">
        <v>0</v>
      </c>
      <c r="DA277" s="401">
        <v>0</v>
      </c>
      <c r="DB277" s="401">
        <v>0</v>
      </c>
      <c r="DC277" s="401">
        <v>0</v>
      </c>
      <c r="DD277" s="401">
        <v>0</v>
      </c>
      <c r="DE277" s="401">
        <v>0</v>
      </c>
      <c r="DF277" s="401">
        <v>0</v>
      </c>
      <c r="DG277" s="403">
        <v>792</v>
      </c>
      <c r="DH277" s="403">
        <v>792</v>
      </c>
      <c r="DI277" s="403">
        <v>792</v>
      </c>
      <c r="DJ277" s="403">
        <v>792</v>
      </c>
      <c r="DK277" s="403">
        <v>792</v>
      </c>
      <c r="DL277" s="403">
        <v>792</v>
      </c>
      <c r="DM277" s="403">
        <v>792</v>
      </c>
      <c r="DN277" s="403">
        <v>792</v>
      </c>
      <c r="DO277" s="403">
        <v>792</v>
      </c>
      <c r="DP277" s="403">
        <v>792</v>
      </c>
      <c r="DQ277" s="403">
        <v>792</v>
      </c>
      <c r="DR277" s="403">
        <v>792</v>
      </c>
      <c r="DS277" s="403">
        <v>792</v>
      </c>
      <c r="DT277" s="403">
        <v>792</v>
      </c>
      <c r="DU277" s="403">
        <v>792</v>
      </c>
      <c r="DV277" s="403">
        <v>792</v>
      </c>
      <c r="DW277" s="403">
        <v>792</v>
      </c>
      <c r="DX277" s="403">
        <v>792</v>
      </c>
      <c r="DY277" s="403">
        <v>792</v>
      </c>
      <c r="DZ277" s="403">
        <v>792</v>
      </c>
      <c r="EA277" s="403">
        <v>792</v>
      </c>
      <c r="EB277" s="403">
        <v>792</v>
      </c>
      <c r="EC277" s="403">
        <v>792</v>
      </c>
      <c r="ED277" s="403">
        <v>792</v>
      </c>
      <c r="EE277" s="403">
        <v>792</v>
      </c>
      <c r="EF277" s="403">
        <v>792</v>
      </c>
      <c r="EG277" s="403">
        <v>792</v>
      </c>
      <c r="EH277" s="403">
        <v>792</v>
      </c>
      <c r="EI277" s="403">
        <v>792</v>
      </c>
      <c r="EJ277" s="403">
        <v>792</v>
      </c>
      <c r="EK277" s="403">
        <v>792</v>
      </c>
      <c r="EL277" s="403">
        <v>792</v>
      </c>
      <c r="EM277" s="403">
        <v>792</v>
      </c>
      <c r="EN277" s="403">
        <v>792</v>
      </c>
      <c r="EO277" s="403">
        <v>792</v>
      </c>
      <c r="EP277" s="403">
        <v>792</v>
      </c>
      <c r="EQ277" s="403">
        <v>792</v>
      </c>
      <c r="ER277" s="403">
        <v>792</v>
      </c>
      <c r="ES277" s="403">
        <v>792</v>
      </c>
      <c r="ET277" s="403">
        <v>792</v>
      </c>
      <c r="EU277" s="403">
        <v>792</v>
      </c>
      <c r="EV277" s="403">
        <v>792</v>
      </c>
      <c r="EW277" s="403">
        <v>792</v>
      </c>
      <c r="EX277" s="404">
        <v>0</v>
      </c>
      <c r="EY277" s="404">
        <v>0</v>
      </c>
      <c r="EZ277" s="404">
        <v>0</v>
      </c>
      <c r="FA277" s="404">
        <v>0</v>
      </c>
      <c r="FB277" s="404">
        <v>0</v>
      </c>
      <c r="FC277" s="404">
        <v>0</v>
      </c>
      <c r="FD277" s="404">
        <v>0</v>
      </c>
      <c r="FE277" s="404">
        <v>0</v>
      </c>
      <c r="FF277" s="404">
        <v>0</v>
      </c>
      <c r="FG277" s="404">
        <v>0</v>
      </c>
      <c r="FH277" s="404">
        <v>0</v>
      </c>
      <c r="FI277" s="404">
        <v>0</v>
      </c>
      <c r="FJ277" s="404">
        <v>0</v>
      </c>
      <c r="FK277" s="404">
        <v>0</v>
      </c>
      <c r="FL277" s="404">
        <v>0</v>
      </c>
      <c r="FM277" s="404">
        <v>0</v>
      </c>
      <c r="FN277" s="404">
        <v>0</v>
      </c>
      <c r="FO277" s="404">
        <v>0</v>
      </c>
      <c r="FP277" s="404">
        <v>0</v>
      </c>
      <c r="FQ277" s="404">
        <v>0</v>
      </c>
      <c r="FR277" s="404">
        <v>0</v>
      </c>
      <c r="FS277" s="404">
        <v>0</v>
      </c>
      <c r="FT277" s="404">
        <v>0</v>
      </c>
      <c r="FU277" s="404">
        <v>0</v>
      </c>
      <c r="FV277" s="404">
        <v>0</v>
      </c>
      <c r="FW277" s="404">
        <v>0</v>
      </c>
      <c r="FX277" s="404">
        <v>0</v>
      </c>
      <c r="FY277" s="404">
        <v>0</v>
      </c>
      <c r="FZ277" s="404">
        <v>0</v>
      </c>
      <c r="GA277" s="404">
        <v>0</v>
      </c>
      <c r="GB277" s="404">
        <v>0</v>
      </c>
      <c r="GC277" s="404">
        <v>0</v>
      </c>
      <c r="GD277" s="404">
        <v>0</v>
      </c>
      <c r="GE277" s="404">
        <v>0</v>
      </c>
      <c r="GF277" s="404">
        <v>0</v>
      </c>
      <c r="GG277" s="404">
        <v>0</v>
      </c>
      <c r="GH277" s="404">
        <v>0</v>
      </c>
      <c r="GI277" s="404">
        <v>0</v>
      </c>
      <c r="GJ277" s="404">
        <v>0</v>
      </c>
      <c r="GK277" s="404">
        <v>0</v>
      </c>
      <c r="GL277" s="404">
        <v>718.36734693877554</v>
      </c>
      <c r="GM277" s="404">
        <v>684.15937803692896</v>
      </c>
      <c r="GN277" s="404">
        <v>651.58036003517054</v>
      </c>
      <c r="GO277" s="404">
        <v>620.55272384301952</v>
      </c>
      <c r="GP277" s="404">
        <v>591.00259413620915</v>
      </c>
      <c r="GQ277" s="404">
        <v>562.85961346305623</v>
      </c>
      <c r="GR277" s="404">
        <v>536.05677472672028</v>
      </c>
      <c r="GS277" s="404">
        <v>510.53026164449545</v>
      </c>
      <c r="GT277" s="404">
        <v>486.21929680428138</v>
      </c>
      <c r="GU277" s="404">
        <v>463.06599695645843</v>
      </c>
      <c r="GV277" s="404">
        <v>441.01523519662715</v>
      </c>
      <c r="GW277" s="404">
        <v>420.0145097110734</v>
      </c>
      <c r="GX277" s="404">
        <v>400.01381877245092</v>
      </c>
      <c r="GY277" s="404">
        <v>380.9655416880484</v>
      </c>
      <c r="GZ277" s="404">
        <v>362.82432541718896</v>
      </c>
      <c r="HA277" s="404">
        <v>345.54697658779895</v>
      </c>
      <c r="HB277" s="404">
        <v>329.09235865504667</v>
      </c>
      <c r="HC277" s="404">
        <v>313.42129395718729</v>
      </c>
      <c r="HD277" s="404">
        <v>298.49647043541648</v>
      </c>
      <c r="HE277" s="404">
        <v>284.28235279563472</v>
      </c>
      <c r="HF277" s="404">
        <v>270.74509790060455</v>
      </c>
      <c r="HG277" s="404">
        <v>257.8524741910519</v>
      </c>
      <c r="HH277" s="404">
        <v>245.57378494385898</v>
      </c>
      <c r="HI277" s="404">
        <v>233.8797951846276</v>
      </c>
      <c r="HJ277" s="404">
        <v>222.74266208059768</v>
      </c>
      <c r="HK277" s="404">
        <v>212.13586864818825</v>
      </c>
      <c r="HL277" s="404">
        <v>202.03416061732219</v>
      </c>
      <c r="HM277" s="404">
        <v>192.41348630221157</v>
      </c>
      <c r="HN277" s="404">
        <v>183.25093933543965</v>
      </c>
      <c r="HO277" s="404">
        <v>174.52470412899007</v>
      </c>
      <c r="HP277" s="404">
        <v>166.2140039323715</v>
      </c>
      <c r="HQ277" s="404">
        <v>158.29905136416335</v>
      </c>
      <c r="HR277" s="404">
        <v>150.7610012992032</v>
      </c>
      <c r="HS277" s="404">
        <v>143.58190599924112</v>
      </c>
      <c r="HT277" s="404">
        <v>136.74467238022964</v>
      </c>
      <c r="HU277" s="404">
        <v>130.23302131450441</v>
      </c>
      <c r="HV277" s="404">
        <v>124.03144887095661</v>
      </c>
      <c r="HW277" s="404">
        <v>118.12518940091103</v>
      </c>
      <c r="HX277" s="404">
        <v>112.50018038182004</v>
      </c>
      <c r="HY277" s="404">
        <v>107.1430289350667</v>
      </c>
      <c r="HZ277" s="404">
        <v>0</v>
      </c>
      <c r="IA277" s="404">
        <v>3265.6624029901036</v>
      </c>
      <c r="IB277" s="408">
        <v>0</v>
      </c>
      <c r="IC277" s="411"/>
    </row>
    <row r="278" spans="1:237" s="181" customFormat="1" ht="90" customHeight="1" x14ac:dyDescent="0.25">
      <c r="A278" s="242" t="s">
        <v>294</v>
      </c>
      <c r="B278" s="195" t="s">
        <v>295</v>
      </c>
      <c r="C278" s="195" t="s">
        <v>296</v>
      </c>
      <c r="D278" s="115" t="s">
        <v>73</v>
      </c>
      <c r="E278" s="195" t="s">
        <v>3379</v>
      </c>
      <c r="F278" s="113" t="s">
        <v>297</v>
      </c>
      <c r="G278" s="113" t="s">
        <v>298</v>
      </c>
      <c r="H278" s="112" t="s">
        <v>77</v>
      </c>
      <c r="I278" s="113" t="s">
        <v>299</v>
      </c>
      <c r="J278" s="113">
        <v>5</v>
      </c>
      <c r="K278" s="95" t="s">
        <v>206</v>
      </c>
      <c r="L278" s="191"/>
      <c r="M278" s="73"/>
      <c r="N278" s="112" t="s">
        <v>147</v>
      </c>
      <c r="O278" s="90" t="s">
        <v>148</v>
      </c>
      <c r="P278" s="112" t="s">
        <v>300</v>
      </c>
      <c r="Q278" s="112" t="s">
        <v>100</v>
      </c>
      <c r="R278" s="112" t="s">
        <v>162</v>
      </c>
      <c r="S278" s="112" t="s">
        <v>99</v>
      </c>
      <c r="T278" s="112"/>
      <c r="U278" s="112" t="s">
        <v>87</v>
      </c>
      <c r="V278" s="201">
        <v>1</v>
      </c>
      <c r="W278" s="217">
        <v>0</v>
      </c>
      <c r="X278" s="217">
        <v>0</v>
      </c>
      <c r="Y278" s="217">
        <v>0</v>
      </c>
      <c r="Z278" s="217">
        <v>0</v>
      </c>
      <c r="AA278" s="217">
        <v>0</v>
      </c>
      <c r="AB278" s="217">
        <v>0</v>
      </c>
      <c r="AC278" s="217">
        <v>0</v>
      </c>
      <c r="AD278" s="217">
        <v>0</v>
      </c>
      <c r="AE278" s="243">
        <v>0</v>
      </c>
      <c r="AF278" s="243">
        <v>0</v>
      </c>
      <c r="AG278" s="243">
        <v>0</v>
      </c>
      <c r="AH278" s="243">
        <v>0</v>
      </c>
      <c r="AI278" s="112" t="s">
        <v>88</v>
      </c>
      <c r="AJ278" s="217">
        <v>0</v>
      </c>
      <c r="AK278" s="217">
        <v>0</v>
      </c>
      <c r="AL278" s="217">
        <v>0</v>
      </c>
      <c r="AM278" s="217">
        <v>0</v>
      </c>
      <c r="AN278" s="217">
        <v>0</v>
      </c>
      <c r="AO278" s="217">
        <v>0</v>
      </c>
      <c r="AP278" s="217">
        <v>0</v>
      </c>
      <c r="AQ278" s="243">
        <v>0</v>
      </c>
      <c r="AR278" s="243">
        <v>0</v>
      </c>
      <c r="AS278" s="243">
        <v>0</v>
      </c>
      <c r="AT278" s="243">
        <v>0</v>
      </c>
      <c r="AU278" s="113" t="s">
        <v>301</v>
      </c>
      <c r="AV278" s="230">
        <v>1</v>
      </c>
      <c r="AW278" s="230">
        <v>0</v>
      </c>
      <c r="AX278" s="230" t="s">
        <v>3610</v>
      </c>
      <c r="AY278" s="141">
        <v>8</v>
      </c>
      <c r="AZ278" s="70">
        <v>1</v>
      </c>
      <c r="BA278" s="70">
        <v>1</v>
      </c>
      <c r="BB278" s="70">
        <v>0</v>
      </c>
      <c r="BC278" s="70">
        <v>1</v>
      </c>
      <c r="BD278" s="70">
        <v>1</v>
      </c>
      <c r="BE278" s="70">
        <v>1</v>
      </c>
      <c r="BF278" s="70">
        <v>1</v>
      </c>
      <c r="BG278" s="71">
        <v>0</v>
      </c>
      <c r="BH278" s="71">
        <v>1</v>
      </c>
      <c r="BI278" s="71">
        <v>0</v>
      </c>
      <c r="BJ278" s="71">
        <v>1</v>
      </c>
      <c r="BK278" s="71">
        <v>0</v>
      </c>
      <c r="BL278" s="70">
        <v>1</v>
      </c>
      <c r="BM278" s="70">
        <v>1</v>
      </c>
      <c r="BN278" s="70">
        <v>1</v>
      </c>
      <c r="BO278" s="70">
        <v>0</v>
      </c>
      <c r="BP278" s="403">
        <v>0</v>
      </c>
      <c r="BQ278" s="403">
        <v>0</v>
      </c>
      <c r="BR278" s="403">
        <v>0</v>
      </c>
      <c r="BS278" s="403">
        <v>0</v>
      </c>
      <c r="BT278" s="403">
        <v>0</v>
      </c>
      <c r="BU278" s="403">
        <v>0</v>
      </c>
      <c r="BV278" s="403">
        <v>0</v>
      </c>
      <c r="BW278" s="403">
        <v>0</v>
      </c>
      <c r="BX278" s="403">
        <v>0</v>
      </c>
      <c r="BY278" s="403">
        <v>0</v>
      </c>
      <c r="BZ278" s="401">
        <v>0</v>
      </c>
      <c r="CA278" s="401">
        <v>0</v>
      </c>
      <c r="CB278" s="401">
        <v>0</v>
      </c>
      <c r="CC278" s="401">
        <v>0</v>
      </c>
      <c r="CD278" s="401">
        <v>0</v>
      </c>
      <c r="CE278" s="401">
        <v>0</v>
      </c>
      <c r="CF278" s="401">
        <v>0</v>
      </c>
      <c r="CG278" s="401">
        <v>0</v>
      </c>
      <c r="CH278" s="401">
        <v>0</v>
      </c>
      <c r="CI278" s="401">
        <v>0</v>
      </c>
      <c r="CJ278" s="401">
        <v>0</v>
      </c>
      <c r="CK278" s="401">
        <v>0</v>
      </c>
      <c r="CL278" s="401">
        <v>0</v>
      </c>
      <c r="CM278" s="401">
        <v>0</v>
      </c>
      <c r="CN278" s="401">
        <v>0</v>
      </c>
      <c r="CO278" s="401">
        <v>0</v>
      </c>
      <c r="CP278" s="401">
        <v>0</v>
      </c>
      <c r="CQ278" s="401">
        <v>0</v>
      </c>
      <c r="CR278" s="401">
        <v>0</v>
      </c>
      <c r="CS278" s="401">
        <v>0</v>
      </c>
      <c r="CT278" s="401">
        <v>0</v>
      </c>
      <c r="CU278" s="401">
        <v>0</v>
      </c>
      <c r="CV278" s="401">
        <v>0</v>
      </c>
      <c r="CW278" s="401">
        <v>0</v>
      </c>
      <c r="CX278" s="401">
        <v>0</v>
      </c>
      <c r="CY278" s="401">
        <v>0</v>
      </c>
      <c r="CZ278" s="401">
        <v>0</v>
      </c>
      <c r="DA278" s="401">
        <v>0</v>
      </c>
      <c r="DB278" s="401">
        <v>0</v>
      </c>
      <c r="DC278" s="401">
        <v>0</v>
      </c>
      <c r="DD278" s="401">
        <v>0</v>
      </c>
      <c r="DE278" s="401">
        <v>0</v>
      </c>
      <c r="DF278" s="401">
        <v>0</v>
      </c>
      <c r="DG278" s="403">
        <v>0</v>
      </c>
      <c r="DH278" s="403">
        <v>0</v>
      </c>
      <c r="DI278" s="403">
        <v>0</v>
      </c>
      <c r="DJ278" s="403">
        <v>0</v>
      </c>
      <c r="DK278" s="403">
        <v>0</v>
      </c>
      <c r="DL278" s="403">
        <v>0</v>
      </c>
      <c r="DM278" s="403">
        <v>0</v>
      </c>
      <c r="DN278" s="403">
        <v>0</v>
      </c>
      <c r="DO278" s="403">
        <v>0</v>
      </c>
      <c r="DP278" s="403">
        <v>0</v>
      </c>
      <c r="DQ278" s="403">
        <v>0</v>
      </c>
      <c r="DR278" s="403">
        <v>0</v>
      </c>
      <c r="DS278" s="403">
        <v>0</v>
      </c>
      <c r="DT278" s="403">
        <v>0</v>
      </c>
      <c r="DU278" s="403">
        <v>0</v>
      </c>
      <c r="DV278" s="403">
        <v>0</v>
      </c>
      <c r="DW278" s="403">
        <v>0</v>
      </c>
      <c r="DX278" s="403">
        <v>0</v>
      </c>
      <c r="DY278" s="403">
        <v>0</v>
      </c>
      <c r="DZ278" s="403">
        <v>0</v>
      </c>
      <c r="EA278" s="403">
        <v>0</v>
      </c>
      <c r="EB278" s="403">
        <v>0</v>
      </c>
      <c r="EC278" s="403">
        <v>0</v>
      </c>
      <c r="ED278" s="403">
        <v>0</v>
      </c>
      <c r="EE278" s="403">
        <v>0</v>
      </c>
      <c r="EF278" s="403">
        <v>0</v>
      </c>
      <c r="EG278" s="403">
        <v>0</v>
      </c>
      <c r="EH278" s="403">
        <v>0</v>
      </c>
      <c r="EI278" s="403">
        <v>0</v>
      </c>
      <c r="EJ278" s="403">
        <v>0</v>
      </c>
      <c r="EK278" s="403">
        <v>0</v>
      </c>
      <c r="EL278" s="403">
        <v>0</v>
      </c>
      <c r="EM278" s="403">
        <v>0</v>
      </c>
      <c r="EN278" s="403">
        <v>0</v>
      </c>
      <c r="EO278" s="403">
        <v>0</v>
      </c>
      <c r="EP278" s="403">
        <v>0</v>
      </c>
      <c r="EQ278" s="403">
        <v>0</v>
      </c>
      <c r="ER278" s="403">
        <v>0</v>
      </c>
      <c r="ES278" s="403">
        <v>0</v>
      </c>
      <c r="ET278" s="403">
        <v>0</v>
      </c>
      <c r="EU278" s="403">
        <v>0</v>
      </c>
      <c r="EV278" s="403">
        <v>0</v>
      </c>
      <c r="EW278" s="403">
        <v>0</v>
      </c>
      <c r="EX278" s="404">
        <v>0</v>
      </c>
      <c r="EY278" s="404">
        <v>0</v>
      </c>
      <c r="EZ278" s="404">
        <v>0</v>
      </c>
      <c r="FA278" s="404">
        <v>0</v>
      </c>
      <c r="FB278" s="404">
        <v>0</v>
      </c>
      <c r="FC278" s="404">
        <v>0</v>
      </c>
      <c r="FD278" s="404">
        <v>0</v>
      </c>
      <c r="FE278" s="404">
        <v>0</v>
      </c>
      <c r="FF278" s="404">
        <v>0</v>
      </c>
      <c r="FG278" s="404">
        <v>0</v>
      </c>
      <c r="FH278" s="404">
        <v>0</v>
      </c>
      <c r="FI278" s="404">
        <v>0</v>
      </c>
      <c r="FJ278" s="404">
        <v>0</v>
      </c>
      <c r="FK278" s="404">
        <v>0</v>
      </c>
      <c r="FL278" s="404">
        <v>0</v>
      </c>
      <c r="FM278" s="404">
        <v>0</v>
      </c>
      <c r="FN278" s="404">
        <v>0</v>
      </c>
      <c r="FO278" s="404">
        <v>0</v>
      </c>
      <c r="FP278" s="404">
        <v>0</v>
      </c>
      <c r="FQ278" s="404">
        <v>0</v>
      </c>
      <c r="FR278" s="404">
        <v>0</v>
      </c>
      <c r="FS278" s="404">
        <v>0</v>
      </c>
      <c r="FT278" s="404">
        <v>0</v>
      </c>
      <c r="FU278" s="404">
        <v>0</v>
      </c>
      <c r="FV278" s="404">
        <v>0</v>
      </c>
      <c r="FW278" s="404">
        <v>0</v>
      </c>
      <c r="FX278" s="404">
        <v>0</v>
      </c>
      <c r="FY278" s="404">
        <v>0</v>
      </c>
      <c r="FZ278" s="404">
        <v>0</v>
      </c>
      <c r="GA278" s="404">
        <v>0</v>
      </c>
      <c r="GB278" s="404">
        <v>0</v>
      </c>
      <c r="GC278" s="404">
        <v>0</v>
      </c>
      <c r="GD278" s="404">
        <v>0</v>
      </c>
      <c r="GE278" s="404">
        <v>0</v>
      </c>
      <c r="GF278" s="404">
        <v>0</v>
      </c>
      <c r="GG278" s="404">
        <v>0</v>
      </c>
      <c r="GH278" s="404">
        <v>0</v>
      </c>
      <c r="GI278" s="404">
        <v>0</v>
      </c>
      <c r="GJ278" s="404">
        <v>0</v>
      </c>
      <c r="GK278" s="404">
        <v>0</v>
      </c>
      <c r="GL278" s="404">
        <v>0</v>
      </c>
      <c r="GM278" s="404">
        <v>0</v>
      </c>
      <c r="GN278" s="404">
        <v>0</v>
      </c>
      <c r="GO278" s="404">
        <v>0</v>
      </c>
      <c r="GP278" s="404">
        <v>0</v>
      </c>
      <c r="GQ278" s="404">
        <v>0</v>
      </c>
      <c r="GR278" s="404">
        <v>0</v>
      </c>
      <c r="GS278" s="404">
        <v>0</v>
      </c>
      <c r="GT278" s="404">
        <v>0</v>
      </c>
      <c r="GU278" s="404">
        <v>0</v>
      </c>
      <c r="GV278" s="404">
        <v>0</v>
      </c>
      <c r="GW278" s="404">
        <v>0</v>
      </c>
      <c r="GX278" s="404">
        <v>0</v>
      </c>
      <c r="GY278" s="404">
        <v>0</v>
      </c>
      <c r="GZ278" s="404">
        <v>0</v>
      </c>
      <c r="HA278" s="404">
        <v>0</v>
      </c>
      <c r="HB278" s="404">
        <v>0</v>
      </c>
      <c r="HC278" s="404">
        <v>0</v>
      </c>
      <c r="HD278" s="404">
        <v>0</v>
      </c>
      <c r="HE278" s="404">
        <v>0</v>
      </c>
      <c r="HF278" s="404">
        <v>0</v>
      </c>
      <c r="HG278" s="404">
        <v>0</v>
      </c>
      <c r="HH278" s="404">
        <v>0</v>
      </c>
      <c r="HI278" s="404">
        <v>0</v>
      </c>
      <c r="HJ278" s="404">
        <v>0</v>
      </c>
      <c r="HK278" s="404">
        <v>0</v>
      </c>
      <c r="HL278" s="404">
        <v>0</v>
      </c>
      <c r="HM278" s="404">
        <v>0</v>
      </c>
      <c r="HN278" s="404">
        <v>0</v>
      </c>
      <c r="HO278" s="404">
        <v>0</v>
      </c>
      <c r="HP278" s="404">
        <v>0</v>
      </c>
      <c r="HQ278" s="404">
        <v>0</v>
      </c>
      <c r="HR278" s="404">
        <v>0</v>
      </c>
      <c r="HS278" s="404">
        <v>0</v>
      </c>
      <c r="HT278" s="404">
        <v>0</v>
      </c>
      <c r="HU278" s="404">
        <v>0</v>
      </c>
      <c r="HV278" s="404">
        <v>0</v>
      </c>
      <c r="HW278" s="404">
        <v>0</v>
      </c>
      <c r="HX278" s="404">
        <v>0</v>
      </c>
      <c r="HY278" s="404">
        <v>0</v>
      </c>
      <c r="HZ278" s="404">
        <v>0</v>
      </c>
      <c r="IA278" s="404">
        <v>0</v>
      </c>
      <c r="IB278" s="408">
        <v>0</v>
      </c>
      <c r="IC278" s="411"/>
    </row>
    <row r="279" spans="1:237" s="181" customFormat="1" ht="90" customHeight="1" x14ac:dyDescent="0.25">
      <c r="A279" s="233" t="s">
        <v>245</v>
      </c>
      <c r="B279" s="234" t="s">
        <v>246</v>
      </c>
      <c r="C279" s="234" t="s">
        <v>247</v>
      </c>
      <c r="D279" s="235" t="s">
        <v>73</v>
      </c>
      <c r="E279" s="234" t="s">
        <v>248</v>
      </c>
      <c r="F279" s="236" t="s">
        <v>249</v>
      </c>
      <c r="G279" s="236" t="s">
        <v>250</v>
      </c>
      <c r="H279" s="13" t="s">
        <v>77</v>
      </c>
      <c r="I279" s="236" t="s">
        <v>251</v>
      </c>
      <c r="J279" s="236">
        <v>40</v>
      </c>
      <c r="K279" s="227" t="s">
        <v>94</v>
      </c>
      <c r="L279" s="191"/>
      <c r="M279" s="73"/>
      <c r="N279" s="13" t="s">
        <v>81</v>
      </c>
      <c r="O279" s="13" t="s">
        <v>217</v>
      </c>
      <c r="P279" s="13" t="s">
        <v>218</v>
      </c>
      <c r="Q279" s="112" t="s">
        <v>100</v>
      </c>
      <c r="R279" s="73" t="s">
        <v>162</v>
      </c>
      <c r="S279" s="13" t="s">
        <v>252</v>
      </c>
      <c r="T279" s="13"/>
      <c r="U279" s="13" t="s">
        <v>87</v>
      </c>
      <c r="V279" s="196">
        <v>0.08</v>
      </c>
      <c r="W279" s="238">
        <v>207171</v>
      </c>
      <c r="X279" s="238">
        <v>680</v>
      </c>
      <c r="Y279" s="238">
        <v>189771</v>
      </c>
      <c r="Z279" s="238">
        <v>0</v>
      </c>
      <c r="AA279" s="238">
        <v>0</v>
      </c>
      <c r="AB279" s="238">
        <v>0</v>
      </c>
      <c r="AC279" s="238">
        <v>0</v>
      </c>
      <c r="AD279" s="238">
        <v>0</v>
      </c>
      <c r="AE279" s="239">
        <v>0</v>
      </c>
      <c r="AF279" s="239">
        <v>0</v>
      </c>
      <c r="AG279" s="239">
        <v>0</v>
      </c>
      <c r="AH279" s="239">
        <v>0</v>
      </c>
      <c r="AI279" s="13" t="s">
        <v>88</v>
      </c>
      <c r="AJ279" s="240">
        <v>0</v>
      </c>
      <c r="AK279" s="238">
        <v>0</v>
      </c>
      <c r="AL279" s="238">
        <v>0</v>
      </c>
      <c r="AM279" s="238">
        <v>0</v>
      </c>
      <c r="AN279" s="238">
        <v>0</v>
      </c>
      <c r="AO279" s="238">
        <v>0</v>
      </c>
      <c r="AP279" s="238">
        <v>0</v>
      </c>
      <c r="AQ279" s="239">
        <v>0</v>
      </c>
      <c r="AR279" s="239">
        <v>0</v>
      </c>
      <c r="AS279" s="239">
        <v>0</v>
      </c>
      <c r="AT279" s="239">
        <v>0</v>
      </c>
      <c r="AU279" s="236" t="s">
        <v>253</v>
      </c>
      <c r="AV279" s="230">
        <v>1</v>
      </c>
      <c r="AW279" s="230">
        <v>0</v>
      </c>
      <c r="AX279" s="230" t="s">
        <v>3594</v>
      </c>
      <c r="AY279" s="141">
        <v>8</v>
      </c>
      <c r="AZ279" s="70">
        <v>0</v>
      </c>
      <c r="BA279" s="70">
        <v>1</v>
      </c>
      <c r="BB279" s="70">
        <v>1</v>
      </c>
      <c r="BC279" s="70">
        <v>1</v>
      </c>
      <c r="BD279" s="70">
        <v>1</v>
      </c>
      <c r="BE279" s="70">
        <v>1</v>
      </c>
      <c r="BF279" s="70">
        <v>1</v>
      </c>
      <c r="BG279" s="71">
        <v>0</v>
      </c>
      <c r="BH279" s="71">
        <v>1</v>
      </c>
      <c r="BI279" s="71">
        <v>0</v>
      </c>
      <c r="BJ279" s="71">
        <v>0</v>
      </c>
      <c r="BK279" s="71">
        <v>1</v>
      </c>
      <c r="BL279" s="70">
        <v>1</v>
      </c>
      <c r="BM279" s="70">
        <v>1</v>
      </c>
      <c r="BN279" s="70">
        <v>1</v>
      </c>
      <c r="BO279" s="70">
        <v>0</v>
      </c>
      <c r="BP279" s="403">
        <v>189771</v>
      </c>
      <c r="BQ279" s="403">
        <v>0</v>
      </c>
      <c r="BR279" s="403">
        <v>0</v>
      </c>
      <c r="BS279" s="403">
        <v>0</v>
      </c>
      <c r="BT279" s="403">
        <v>0</v>
      </c>
      <c r="BU279" s="403">
        <v>0</v>
      </c>
      <c r="BV279" s="403">
        <v>0</v>
      </c>
      <c r="BW279" s="403">
        <v>0</v>
      </c>
      <c r="BX279" s="403">
        <v>0</v>
      </c>
      <c r="BY279" s="403">
        <v>0</v>
      </c>
      <c r="BZ279" s="401">
        <v>0</v>
      </c>
      <c r="CA279" s="401">
        <v>0</v>
      </c>
      <c r="CB279" s="401">
        <v>0</v>
      </c>
      <c r="CC279" s="401">
        <v>0</v>
      </c>
      <c r="CD279" s="401">
        <v>0</v>
      </c>
      <c r="CE279" s="401">
        <v>0</v>
      </c>
      <c r="CF279" s="401">
        <v>0</v>
      </c>
      <c r="CG279" s="401">
        <v>0</v>
      </c>
      <c r="CH279" s="401">
        <v>0</v>
      </c>
      <c r="CI279" s="401">
        <v>0</v>
      </c>
      <c r="CJ279" s="401">
        <v>0</v>
      </c>
      <c r="CK279" s="401">
        <v>0</v>
      </c>
      <c r="CL279" s="401">
        <v>0</v>
      </c>
      <c r="CM279" s="401">
        <v>0</v>
      </c>
      <c r="CN279" s="401">
        <v>0</v>
      </c>
      <c r="CO279" s="401">
        <v>0</v>
      </c>
      <c r="CP279" s="401">
        <v>0</v>
      </c>
      <c r="CQ279" s="401">
        <v>0</v>
      </c>
      <c r="CR279" s="401">
        <v>0</v>
      </c>
      <c r="CS279" s="401">
        <v>0</v>
      </c>
      <c r="CT279" s="401">
        <v>0</v>
      </c>
      <c r="CU279" s="401">
        <v>0</v>
      </c>
      <c r="CV279" s="401">
        <v>0</v>
      </c>
      <c r="CW279" s="401">
        <v>0</v>
      </c>
      <c r="CX279" s="401">
        <v>0</v>
      </c>
      <c r="CY279" s="401">
        <v>0</v>
      </c>
      <c r="CZ279" s="401">
        <v>0</v>
      </c>
      <c r="DA279" s="401">
        <v>0</v>
      </c>
      <c r="DB279" s="401">
        <v>0</v>
      </c>
      <c r="DC279" s="401">
        <v>0</v>
      </c>
      <c r="DD279" s="401">
        <v>0</v>
      </c>
      <c r="DE279" s="401">
        <v>0</v>
      </c>
      <c r="DF279" s="401">
        <v>0</v>
      </c>
      <c r="DG279" s="403">
        <v>0</v>
      </c>
      <c r="DH279" s="403">
        <v>0</v>
      </c>
      <c r="DI279" s="403">
        <v>0</v>
      </c>
      <c r="DJ279" s="403">
        <v>0</v>
      </c>
      <c r="DK279" s="403">
        <v>0</v>
      </c>
      <c r="DL279" s="403">
        <v>0</v>
      </c>
      <c r="DM279" s="403">
        <v>0</v>
      </c>
      <c r="DN279" s="403">
        <v>0</v>
      </c>
      <c r="DO279" s="403">
        <v>0</v>
      </c>
      <c r="DP279" s="403">
        <v>0</v>
      </c>
      <c r="DQ279" s="403">
        <v>0</v>
      </c>
      <c r="DR279" s="403">
        <v>0</v>
      </c>
      <c r="DS279" s="403">
        <v>0</v>
      </c>
      <c r="DT279" s="403">
        <v>0</v>
      </c>
      <c r="DU279" s="403">
        <v>0</v>
      </c>
      <c r="DV279" s="403">
        <v>0</v>
      </c>
      <c r="DW279" s="403">
        <v>0</v>
      </c>
      <c r="DX279" s="403">
        <v>0</v>
      </c>
      <c r="DY279" s="403">
        <v>0</v>
      </c>
      <c r="DZ279" s="403">
        <v>0</v>
      </c>
      <c r="EA279" s="403">
        <v>0</v>
      </c>
      <c r="EB279" s="403">
        <v>0</v>
      </c>
      <c r="EC279" s="403">
        <v>0</v>
      </c>
      <c r="ED279" s="403">
        <v>0</v>
      </c>
      <c r="EE279" s="403">
        <v>0</v>
      </c>
      <c r="EF279" s="403">
        <v>0</v>
      </c>
      <c r="EG279" s="403">
        <v>0</v>
      </c>
      <c r="EH279" s="403">
        <v>0</v>
      </c>
      <c r="EI279" s="403">
        <v>0</v>
      </c>
      <c r="EJ279" s="403">
        <v>0</v>
      </c>
      <c r="EK279" s="403">
        <v>0</v>
      </c>
      <c r="EL279" s="403">
        <v>0</v>
      </c>
      <c r="EM279" s="403">
        <v>0</v>
      </c>
      <c r="EN279" s="403">
        <v>0</v>
      </c>
      <c r="EO279" s="403">
        <v>0</v>
      </c>
      <c r="EP279" s="403">
        <v>0</v>
      </c>
      <c r="EQ279" s="403">
        <v>0</v>
      </c>
      <c r="ER279" s="403">
        <v>0</v>
      </c>
      <c r="ES279" s="403">
        <v>0</v>
      </c>
      <c r="ET279" s="403">
        <v>0</v>
      </c>
      <c r="EU279" s="403">
        <v>0</v>
      </c>
      <c r="EV279" s="403">
        <v>0</v>
      </c>
      <c r="EW279" s="403">
        <v>0</v>
      </c>
      <c r="EX279" s="404">
        <v>0</v>
      </c>
      <c r="EY279" s="404">
        <v>0</v>
      </c>
      <c r="EZ279" s="404">
        <v>0</v>
      </c>
      <c r="FA279" s="404">
        <v>0</v>
      </c>
      <c r="FB279" s="404">
        <v>0</v>
      </c>
      <c r="FC279" s="404">
        <v>0</v>
      </c>
      <c r="FD279" s="404">
        <v>0</v>
      </c>
      <c r="FE279" s="404">
        <v>0</v>
      </c>
      <c r="FF279" s="404">
        <v>0</v>
      </c>
      <c r="FG279" s="404">
        <v>0</v>
      </c>
      <c r="FH279" s="404">
        <v>0</v>
      </c>
      <c r="FI279" s="404">
        <v>0</v>
      </c>
      <c r="FJ279" s="404">
        <v>0</v>
      </c>
      <c r="FK279" s="404">
        <v>0</v>
      </c>
      <c r="FL279" s="404">
        <v>0</v>
      </c>
      <c r="FM279" s="404">
        <v>0</v>
      </c>
      <c r="FN279" s="404">
        <v>0</v>
      </c>
      <c r="FO279" s="404">
        <v>0</v>
      </c>
      <c r="FP279" s="404">
        <v>0</v>
      </c>
      <c r="FQ279" s="404">
        <v>0</v>
      </c>
      <c r="FR279" s="404">
        <v>0</v>
      </c>
      <c r="FS279" s="404">
        <v>0</v>
      </c>
      <c r="FT279" s="404">
        <v>0</v>
      </c>
      <c r="FU279" s="404">
        <v>0</v>
      </c>
      <c r="FV279" s="404">
        <v>0</v>
      </c>
      <c r="FW279" s="404">
        <v>0</v>
      </c>
      <c r="FX279" s="404">
        <v>0</v>
      </c>
      <c r="FY279" s="404">
        <v>0</v>
      </c>
      <c r="FZ279" s="404">
        <v>0</v>
      </c>
      <c r="GA279" s="404">
        <v>0</v>
      </c>
      <c r="GB279" s="404">
        <v>0</v>
      </c>
      <c r="GC279" s="404">
        <v>0</v>
      </c>
      <c r="GD279" s="404">
        <v>0</v>
      </c>
      <c r="GE279" s="404">
        <v>0</v>
      </c>
      <c r="GF279" s="404">
        <v>0</v>
      </c>
      <c r="GG279" s="404">
        <v>0</v>
      </c>
      <c r="GH279" s="404">
        <v>0</v>
      </c>
      <c r="GI279" s="404">
        <v>0</v>
      </c>
      <c r="GJ279" s="404">
        <v>0</v>
      </c>
      <c r="GK279" s="404">
        <v>0</v>
      </c>
      <c r="GL279" s="404">
        <v>0</v>
      </c>
      <c r="GM279" s="404">
        <v>0</v>
      </c>
      <c r="GN279" s="404">
        <v>0</v>
      </c>
      <c r="GO279" s="404">
        <v>0</v>
      </c>
      <c r="GP279" s="404">
        <v>0</v>
      </c>
      <c r="GQ279" s="404">
        <v>0</v>
      </c>
      <c r="GR279" s="404">
        <v>0</v>
      </c>
      <c r="GS279" s="404">
        <v>0</v>
      </c>
      <c r="GT279" s="404">
        <v>0</v>
      </c>
      <c r="GU279" s="404">
        <v>0</v>
      </c>
      <c r="GV279" s="404">
        <v>0</v>
      </c>
      <c r="GW279" s="404">
        <v>0</v>
      </c>
      <c r="GX279" s="404">
        <v>0</v>
      </c>
      <c r="GY279" s="404">
        <v>0</v>
      </c>
      <c r="GZ279" s="404">
        <v>0</v>
      </c>
      <c r="HA279" s="404">
        <v>0</v>
      </c>
      <c r="HB279" s="404">
        <v>0</v>
      </c>
      <c r="HC279" s="404">
        <v>0</v>
      </c>
      <c r="HD279" s="404">
        <v>0</v>
      </c>
      <c r="HE279" s="404">
        <v>0</v>
      </c>
      <c r="HF279" s="404">
        <v>0</v>
      </c>
      <c r="HG279" s="404">
        <v>0</v>
      </c>
      <c r="HH279" s="404">
        <v>0</v>
      </c>
      <c r="HI279" s="404">
        <v>0</v>
      </c>
      <c r="HJ279" s="404">
        <v>0</v>
      </c>
      <c r="HK279" s="404">
        <v>0</v>
      </c>
      <c r="HL279" s="404">
        <v>0</v>
      </c>
      <c r="HM279" s="404">
        <v>0</v>
      </c>
      <c r="HN279" s="404">
        <v>0</v>
      </c>
      <c r="HO279" s="404">
        <v>0</v>
      </c>
      <c r="HP279" s="404">
        <v>0</v>
      </c>
      <c r="HQ279" s="404">
        <v>0</v>
      </c>
      <c r="HR279" s="404">
        <v>0</v>
      </c>
      <c r="HS279" s="404">
        <v>0</v>
      </c>
      <c r="HT279" s="404">
        <v>0</v>
      </c>
      <c r="HU279" s="404">
        <v>0</v>
      </c>
      <c r="HV279" s="404">
        <v>0</v>
      </c>
      <c r="HW279" s="404">
        <v>0</v>
      </c>
      <c r="HX279" s="404">
        <v>0</v>
      </c>
      <c r="HY279" s="404">
        <v>0</v>
      </c>
      <c r="HZ279" s="404">
        <v>0</v>
      </c>
      <c r="IA279" s="404">
        <v>0</v>
      </c>
      <c r="IB279" s="408">
        <v>0</v>
      </c>
      <c r="IC279" s="411"/>
    </row>
    <row r="280" spans="1:237" s="181" customFormat="1" ht="90" customHeight="1" x14ac:dyDescent="0.25">
      <c r="A280" s="161" t="s">
        <v>200</v>
      </c>
      <c r="B280" s="150" t="s">
        <v>3335</v>
      </c>
      <c r="C280" s="150" t="s">
        <v>3365</v>
      </c>
      <c r="D280" s="79">
        <v>2</v>
      </c>
      <c r="E280" s="150" t="s">
        <v>3366</v>
      </c>
      <c r="F280" s="151" t="s">
        <v>3366</v>
      </c>
      <c r="G280" s="151" t="s">
        <v>3367</v>
      </c>
      <c r="H280" s="79" t="s">
        <v>77</v>
      </c>
      <c r="I280" s="151" t="s">
        <v>3345</v>
      </c>
      <c r="J280" s="151">
        <v>5</v>
      </c>
      <c r="K280" s="227" t="s">
        <v>94</v>
      </c>
      <c r="L280" s="111"/>
      <c r="M280" s="214" t="s">
        <v>3368</v>
      </c>
      <c r="N280" s="79" t="s">
        <v>96</v>
      </c>
      <c r="O280" s="79" t="s">
        <v>82</v>
      </c>
      <c r="P280" s="79" t="s">
        <v>83</v>
      </c>
      <c r="Q280" s="112" t="s">
        <v>100</v>
      </c>
      <c r="R280" s="79" t="s">
        <v>226</v>
      </c>
      <c r="S280" s="79" t="s">
        <v>99</v>
      </c>
      <c r="T280" s="79" t="s">
        <v>1633</v>
      </c>
      <c r="U280" s="79" t="s">
        <v>100</v>
      </c>
      <c r="V280" s="81">
        <v>1</v>
      </c>
      <c r="W280" s="162">
        <v>122374</v>
      </c>
      <c r="X280" s="162"/>
      <c r="Y280" s="162"/>
      <c r="Z280" s="162"/>
      <c r="AA280" s="162"/>
      <c r="AB280" s="162">
        <v>122374</v>
      </c>
      <c r="AC280" s="162"/>
      <c r="AD280" s="162"/>
      <c r="AE280" s="149"/>
      <c r="AF280" s="149"/>
      <c r="AG280" s="149"/>
      <c r="AH280" s="149"/>
      <c r="AI280" s="79"/>
      <c r="AJ280" s="176"/>
      <c r="AK280" s="176"/>
      <c r="AL280" s="176"/>
      <c r="AM280" s="176"/>
      <c r="AN280" s="176"/>
      <c r="AO280" s="176">
        <v>18000</v>
      </c>
      <c r="AP280" s="176">
        <v>18000</v>
      </c>
      <c r="AQ280" s="149">
        <v>18000</v>
      </c>
      <c r="AR280" s="149">
        <v>18000</v>
      </c>
      <c r="AS280" s="149">
        <v>18000</v>
      </c>
      <c r="AT280" s="149">
        <v>18000</v>
      </c>
      <c r="AU280" s="151"/>
      <c r="AV280" s="230">
        <v>1</v>
      </c>
      <c r="AW280" s="230">
        <v>0</v>
      </c>
      <c r="AX280" s="230" t="s">
        <v>3598</v>
      </c>
      <c r="AY280" s="141">
        <v>7</v>
      </c>
      <c r="AZ280" s="70">
        <v>1</v>
      </c>
      <c r="BA280" s="70">
        <v>0</v>
      </c>
      <c r="BB280" s="70">
        <v>1</v>
      </c>
      <c r="BC280" s="70">
        <v>1</v>
      </c>
      <c r="BD280" s="70">
        <v>1</v>
      </c>
      <c r="BE280" s="70">
        <v>1</v>
      </c>
      <c r="BF280" s="70">
        <v>1</v>
      </c>
      <c r="BG280" s="71">
        <v>0</v>
      </c>
      <c r="BH280" s="71">
        <v>0</v>
      </c>
      <c r="BI280" s="71">
        <v>0</v>
      </c>
      <c r="BJ280" s="71">
        <v>0</v>
      </c>
      <c r="BK280" s="71">
        <v>0</v>
      </c>
      <c r="BL280" s="70">
        <v>1</v>
      </c>
      <c r="BM280" s="70">
        <v>1</v>
      </c>
      <c r="BN280" s="70">
        <v>0</v>
      </c>
      <c r="BO280" s="70">
        <v>1</v>
      </c>
      <c r="BP280" s="403">
        <v>0</v>
      </c>
      <c r="BQ280" s="403">
        <v>0</v>
      </c>
      <c r="BR280" s="403">
        <v>0</v>
      </c>
      <c r="BS280" s="403">
        <v>122374</v>
      </c>
      <c r="BT280" s="403">
        <v>18000</v>
      </c>
      <c r="BU280" s="403">
        <v>18000</v>
      </c>
      <c r="BV280" s="403">
        <v>18000</v>
      </c>
      <c r="BW280" s="403">
        <v>18000</v>
      </c>
      <c r="BX280" s="403">
        <v>18000</v>
      </c>
      <c r="BY280" s="403">
        <v>18000</v>
      </c>
      <c r="BZ280" s="401">
        <v>0</v>
      </c>
      <c r="CA280" s="401">
        <v>0</v>
      </c>
      <c r="CB280" s="401">
        <v>0</v>
      </c>
      <c r="CC280" s="401">
        <v>0</v>
      </c>
      <c r="CD280" s="401">
        <v>0</v>
      </c>
      <c r="CE280" s="401">
        <v>0</v>
      </c>
      <c r="CF280" s="401">
        <v>0</v>
      </c>
      <c r="CG280" s="401">
        <v>0</v>
      </c>
      <c r="CH280" s="401">
        <v>0</v>
      </c>
      <c r="CI280" s="401">
        <v>0</v>
      </c>
      <c r="CJ280" s="401">
        <v>0</v>
      </c>
      <c r="CK280" s="401">
        <v>0</v>
      </c>
      <c r="CL280" s="401">
        <v>0</v>
      </c>
      <c r="CM280" s="401">
        <v>0</v>
      </c>
      <c r="CN280" s="401">
        <v>0</v>
      </c>
      <c r="CO280" s="401">
        <v>0</v>
      </c>
      <c r="CP280" s="401">
        <v>0</v>
      </c>
      <c r="CQ280" s="401">
        <v>0</v>
      </c>
      <c r="CR280" s="401">
        <v>0</v>
      </c>
      <c r="CS280" s="401">
        <v>0</v>
      </c>
      <c r="CT280" s="401">
        <v>0</v>
      </c>
      <c r="CU280" s="401">
        <v>0</v>
      </c>
      <c r="CV280" s="401">
        <v>0</v>
      </c>
      <c r="CW280" s="401">
        <v>0</v>
      </c>
      <c r="CX280" s="401">
        <v>0</v>
      </c>
      <c r="CY280" s="401">
        <v>0</v>
      </c>
      <c r="CZ280" s="401">
        <v>0</v>
      </c>
      <c r="DA280" s="401">
        <v>0</v>
      </c>
      <c r="DB280" s="401">
        <v>0</v>
      </c>
      <c r="DC280" s="401">
        <v>0</v>
      </c>
      <c r="DD280" s="401">
        <v>0</v>
      </c>
      <c r="DE280" s="401">
        <v>0</v>
      </c>
      <c r="DF280" s="401">
        <v>0</v>
      </c>
      <c r="DG280" s="403">
        <v>0</v>
      </c>
      <c r="DH280" s="403">
        <v>0</v>
      </c>
      <c r="DI280" s="403">
        <v>0</v>
      </c>
      <c r="DJ280" s="403">
        <v>0</v>
      </c>
      <c r="DK280" s="403">
        <v>0</v>
      </c>
      <c r="DL280" s="403">
        <v>0</v>
      </c>
      <c r="DM280" s="403">
        <v>0</v>
      </c>
      <c r="DN280" s="403">
        <v>0</v>
      </c>
      <c r="DO280" s="403">
        <v>0</v>
      </c>
      <c r="DP280" s="403">
        <v>0</v>
      </c>
      <c r="DQ280" s="403">
        <v>0</v>
      </c>
      <c r="DR280" s="403">
        <v>0</v>
      </c>
      <c r="DS280" s="403">
        <v>0</v>
      </c>
      <c r="DT280" s="403">
        <v>0</v>
      </c>
      <c r="DU280" s="403">
        <v>0</v>
      </c>
      <c r="DV280" s="403">
        <v>0</v>
      </c>
      <c r="DW280" s="403">
        <v>0</v>
      </c>
      <c r="DX280" s="403">
        <v>0</v>
      </c>
      <c r="DY280" s="403">
        <v>0</v>
      </c>
      <c r="DZ280" s="403">
        <v>0</v>
      </c>
      <c r="EA280" s="403">
        <v>0</v>
      </c>
      <c r="EB280" s="403">
        <v>0</v>
      </c>
      <c r="EC280" s="403">
        <v>0</v>
      </c>
      <c r="ED280" s="403">
        <v>0</v>
      </c>
      <c r="EE280" s="403">
        <v>0</v>
      </c>
      <c r="EF280" s="403">
        <v>0</v>
      </c>
      <c r="EG280" s="403">
        <v>0</v>
      </c>
      <c r="EH280" s="403">
        <v>0</v>
      </c>
      <c r="EI280" s="403">
        <v>0</v>
      </c>
      <c r="EJ280" s="403">
        <v>0</v>
      </c>
      <c r="EK280" s="403">
        <v>0</v>
      </c>
      <c r="EL280" s="403">
        <v>0</v>
      </c>
      <c r="EM280" s="403">
        <v>0</v>
      </c>
      <c r="EN280" s="403">
        <v>0</v>
      </c>
      <c r="EO280" s="403">
        <v>0</v>
      </c>
      <c r="EP280" s="403">
        <v>0</v>
      </c>
      <c r="EQ280" s="403">
        <v>0</v>
      </c>
      <c r="ER280" s="403">
        <v>0</v>
      </c>
      <c r="ES280" s="403">
        <v>0</v>
      </c>
      <c r="ET280" s="403">
        <v>0</v>
      </c>
      <c r="EU280" s="403">
        <v>0</v>
      </c>
      <c r="EV280" s="403">
        <v>0</v>
      </c>
      <c r="EW280" s="403">
        <v>0</v>
      </c>
      <c r="EX280" s="404">
        <v>0</v>
      </c>
      <c r="EY280" s="404">
        <v>105711.26228269085</v>
      </c>
      <c r="EZ280" s="404">
        <v>14808.644546253876</v>
      </c>
      <c r="FA280" s="404">
        <v>14103.470996432261</v>
      </c>
      <c r="FB280" s="404">
        <v>13431.877139459299</v>
      </c>
      <c r="FC280" s="404">
        <v>12792.263942342186</v>
      </c>
      <c r="FD280" s="404">
        <v>12183.108516516369</v>
      </c>
      <c r="FE280" s="404">
        <v>11602.96049192035</v>
      </c>
      <c r="FF280" s="404">
        <v>0</v>
      </c>
      <c r="FG280" s="404">
        <v>0</v>
      </c>
      <c r="FH280" s="404">
        <v>0</v>
      </c>
      <c r="FI280" s="404">
        <v>0</v>
      </c>
      <c r="FJ280" s="404">
        <v>0</v>
      </c>
      <c r="FK280" s="404">
        <v>0</v>
      </c>
      <c r="FL280" s="404">
        <v>0</v>
      </c>
      <c r="FM280" s="404">
        <v>0</v>
      </c>
      <c r="FN280" s="404">
        <v>0</v>
      </c>
      <c r="FO280" s="404">
        <v>0</v>
      </c>
      <c r="FP280" s="404">
        <v>0</v>
      </c>
      <c r="FQ280" s="404">
        <v>0</v>
      </c>
      <c r="FR280" s="404">
        <v>0</v>
      </c>
      <c r="FS280" s="404">
        <v>0</v>
      </c>
      <c r="FT280" s="404">
        <v>0</v>
      </c>
      <c r="FU280" s="404">
        <v>0</v>
      </c>
      <c r="FV280" s="404">
        <v>0</v>
      </c>
      <c r="FW280" s="404">
        <v>0</v>
      </c>
      <c r="FX280" s="404">
        <v>0</v>
      </c>
      <c r="FY280" s="404">
        <v>0</v>
      </c>
      <c r="FZ280" s="404">
        <v>0</v>
      </c>
      <c r="GA280" s="404">
        <v>0</v>
      </c>
      <c r="GB280" s="404">
        <v>0</v>
      </c>
      <c r="GC280" s="404">
        <v>0</v>
      </c>
      <c r="GD280" s="404">
        <v>0</v>
      </c>
      <c r="GE280" s="404">
        <v>0</v>
      </c>
      <c r="GF280" s="404">
        <v>0</v>
      </c>
      <c r="GG280" s="404">
        <v>0</v>
      </c>
      <c r="GH280" s="404">
        <v>0</v>
      </c>
      <c r="GI280" s="404">
        <v>0</v>
      </c>
      <c r="GJ280" s="404">
        <v>0</v>
      </c>
      <c r="GK280" s="404">
        <v>0</v>
      </c>
      <c r="GL280" s="404">
        <v>0</v>
      </c>
      <c r="GM280" s="404">
        <v>0</v>
      </c>
      <c r="GN280" s="404">
        <v>0</v>
      </c>
      <c r="GO280" s="404">
        <v>0</v>
      </c>
      <c r="GP280" s="404">
        <v>0</v>
      </c>
      <c r="GQ280" s="404">
        <v>0</v>
      </c>
      <c r="GR280" s="404">
        <v>0</v>
      </c>
      <c r="GS280" s="404">
        <v>0</v>
      </c>
      <c r="GT280" s="404">
        <v>0</v>
      </c>
      <c r="GU280" s="404">
        <v>0</v>
      </c>
      <c r="GV280" s="404">
        <v>0</v>
      </c>
      <c r="GW280" s="404">
        <v>0</v>
      </c>
      <c r="GX280" s="404">
        <v>0</v>
      </c>
      <c r="GY280" s="404">
        <v>0</v>
      </c>
      <c r="GZ280" s="404">
        <v>0</v>
      </c>
      <c r="HA280" s="404">
        <v>0</v>
      </c>
      <c r="HB280" s="404">
        <v>0</v>
      </c>
      <c r="HC280" s="404">
        <v>0</v>
      </c>
      <c r="HD280" s="404">
        <v>0</v>
      </c>
      <c r="HE280" s="404">
        <v>0</v>
      </c>
      <c r="HF280" s="404">
        <v>0</v>
      </c>
      <c r="HG280" s="404">
        <v>0</v>
      </c>
      <c r="HH280" s="404">
        <v>0</v>
      </c>
      <c r="HI280" s="404">
        <v>0</v>
      </c>
      <c r="HJ280" s="404">
        <v>0</v>
      </c>
      <c r="HK280" s="404">
        <v>0</v>
      </c>
      <c r="HL280" s="404">
        <v>0</v>
      </c>
      <c r="HM280" s="404">
        <v>0</v>
      </c>
      <c r="HN280" s="404">
        <v>0</v>
      </c>
      <c r="HO280" s="404">
        <v>0</v>
      </c>
      <c r="HP280" s="404">
        <v>0</v>
      </c>
      <c r="HQ280" s="404">
        <v>0</v>
      </c>
      <c r="HR280" s="404">
        <v>0</v>
      </c>
      <c r="HS280" s="404">
        <v>0</v>
      </c>
      <c r="HT280" s="404">
        <v>0</v>
      </c>
      <c r="HU280" s="404">
        <v>0</v>
      </c>
      <c r="HV280" s="404">
        <v>0</v>
      </c>
      <c r="HW280" s="404">
        <v>0</v>
      </c>
      <c r="HX280" s="404">
        <v>0</v>
      </c>
      <c r="HY280" s="404">
        <v>0</v>
      </c>
      <c r="HZ280" s="404">
        <v>148055.25496483629</v>
      </c>
      <c r="IA280" s="404">
        <v>0</v>
      </c>
      <c r="IB280" s="408">
        <v>0</v>
      </c>
      <c r="IC280" s="411"/>
    </row>
    <row r="281" spans="1:237" s="181" customFormat="1" ht="90" customHeight="1" x14ac:dyDescent="0.25">
      <c r="A281" s="254" t="s">
        <v>200</v>
      </c>
      <c r="B281" s="8" t="s">
        <v>201</v>
      </c>
      <c r="C281" s="254" t="s">
        <v>3436</v>
      </c>
      <c r="D281" s="255">
        <v>7</v>
      </c>
      <c r="E281" s="8" t="s">
        <v>209</v>
      </c>
      <c r="F281" s="7" t="s">
        <v>210</v>
      </c>
      <c r="G281" s="7" t="s">
        <v>211</v>
      </c>
      <c r="H281" s="4" t="s">
        <v>77</v>
      </c>
      <c r="I281" s="7" t="s">
        <v>212</v>
      </c>
      <c r="J281" s="7">
        <v>10</v>
      </c>
      <c r="K281" s="227" t="s">
        <v>94</v>
      </c>
      <c r="L281" s="76"/>
      <c r="M281" s="4" t="s">
        <v>213</v>
      </c>
      <c r="N281" s="4" t="s">
        <v>81</v>
      </c>
      <c r="O281" s="73" t="s">
        <v>106</v>
      </c>
      <c r="P281" s="4" t="s">
        <v>169</v>
      </c>
      <c r="Q281" s="112" t="s">
        <v>100</v>
      </c>
      <c r="R281" s="4" t="s">
        <v>108</v>
      </c>
      <c r="S281" s="4" t="s">
        <v>99</v>
      </c>
      <c r="T281" s="4" t="s">
        <v>208</v>
      </c>
      <c r="U281" s="4" t="s">
        <v>100</v>
      </c>
      <c r="V281" s="6">
        <v>1</v>
      </c>
      <c r="W281" s="256">
        <v>103000</v>
      </c>
      <c r="X281" s="256">
        <v>5000</v>
      </c>
      <c r="Y281" s="256">
        <v>0</v>
      </c>
      <c r="Z281" s="256">
        <v>0</v>
      </c>
      <c r="AA281" s="256">
        <v>0</v>
      </c>
      <c r="AB281" s="256">
        <v>0</v>
      </c>
      <c r="AC281" s="256">
        <v>103000</v>
      </c>
      <c r="AD281" s="256">
        <v>0</v>
      </c>
      <c r="AE281" s="256">
        <v>0</v>
      </c>
      <c r="AF281" s="256">
        <v>0</v>
      </c>
      <c r="AG281" s="256">
        <v>0</v>
      </c>
      <c r="AH281" s="256">
        <v>0</v>
      </c>
      <c r="AI281" s="5" t="s">
        <v>88</v>
      </c>
      <c r="AJ281" s="256">
        <v>0</v>
      </c>
      <c r="AK281" s="256">
        <v>0</v>
      </c>
      <c r="AL281" s="256">
        <v>0</v>
      </c>
      <c r="AM281" s="256">
        <v>0</v>
      </c>
      <c r="AN281" s="256">
        <v>0</v>
      </c>
      <c r="AO281" s="256">
        <v>0</v>
      </c>
      <c r="AP281" s="256">
        <v>0</v>
      </c>
      <c r="AQ281" s="256">
        <v>0</v>
      </c>
      <c r="AR281" s="256">
        <v>0</v>
      </c>
      <c r="AS281" s="256">
        <v>0</v>
      </c>
      <c r="AT281" s="256">
        <v>0</v>
      </c>
      <c r="AU281" s="7"/>
      <c r="AV281" s="230">
        <v>1</v>
      </c>
      <c r="AW281" s="230">
        <v>0</v>
      </c>
      <c r="AX281" s="230" t="s">
        <v>3605</v>
      </c>
      <c r="AY281" s="141">
        <v>9</v>
      </c>
      <c r="AZ281" s="70">
        <v>1</v>
      </c>
      <c r="BA281" s="70">
        <v>1</v>
      </c>
      <c r="BB281" s="70">
        <v>1</v>
      </c>
      <c r="BC281" s="70">
        <v>1</v>
      </c>
      <c r="BD281" s="70">
        <v>1</v>
      </c>
      <c r="BE281" s="70">
        <v>1</v>
      </c>
      <c r="BF281" s="70">
        <v>1</v>
      </c>
      <c r="BG281" s="71">
        <v>0</v>
      </c>
      <c r="BH281" s="71">
        <v>1</v>
      </c>
      <c r="BI281" s="71">
        <v>0</v>
      </c>
      <c r="BJ281" s="71">
        <v>0</v>
      </c>
      <c r="BK281" s="71">
        <v>1</v>
      </c>
      <c r="BL281" s="70">
        <v>1</v>
      </c>
      <c r="BM281" s="70">
        <v>1</v>
      </c>
      <c r="BN281" s="70">
        <v>0</v>
      </c>
      <c r="BO281" s="70">
        <v>1</v>
      </c>
      <c r="BP281" s="403">
        <v>0</v>
      </c>
      <c r="BQ281" s="403">
        <v>0</v>
      </c>
      <c r="BR281" s="403">
        <v>0</v>
      </c>
      <c r="BS281" s="403">
        <v>0</v>
      </c>
      <c r="BT281" s="403">
        <v>103000</v>
      </c>
      <c r="BU281" s="403">
        <v>0</v>
      </c>
      <c r="BV281" s="403">
        <v>0</v>
      </c>
      <c r="BW281" s="403">
        <v>0</v>
      </c>
      <c r="BX281" s="403">
        <v>0</v>
      </c>
      <c r="BY281" s="403">
        <v>0</v>
      </c>
      <c r="BZ281" s="401">
        <v>0</v>
      </c>
      <c r="CA281" s="401">
        <v>0</v>
      </c>
      <c r="CB281" s="401">
        <v>0</v>
      </c>
      <c r="CC281" s="401">
        <v>0</v>
      </c>
      <c r="CD281" s="401">
        <v>0</v>
      </c>
      <c r="CE281" s="401">
        <v>0</v>
      </c>
      <c r="CF281" s="401">
        <v>0</v>
      </c>
      <c r="CG281" s="401">
        <v>0</v>
      </c>
      <c r="CH281" s="401">
        <v>0</v>
      </c>
      <c r="CI281" s="401">
        <v>0</v>
      </c>
      <c r="CJ281" s="401">
        <v>0</v>
      </c>
      <c r="CK281" s="401">
        <v>0</v>
      </c>
      <c r="CL281" s="401">
        <v>0</v>
      </c>
      <c r="CM281" s="401">
        <v>0</v>
      </c>
      <c r="CN281" s="401">
        <v>0</v>
      </c>
      <c r="CO281" s="401">
        <v>0</v>
      </c>
      <c r="CP281" s="401">
        <v>0</v>
      </c>
      <c r="CQ281" s="401">
        <v>0</v>
      </c>
      <c r="CR281" s="401">
        <v>0</v>
      </c>
      <c r="CS281" s="401">
        <v>0</v>
      </c>
      <c r="CT281" s="401">
        <v>0</v>
      </c>
      <c r="CU281" s="401">
        <v>0</v>
      </c>
      <c r="CV281" s="401">
        <v>0</v>
      </c>
      <c r="CW281" s="401">
        <v>0</v>
      </c>
      <c r="CX281" s="401">
        <v>0</v>
      </c>
      <c r="CY281" s="401">
        <v>0</v>
      </c>
      <c r="CZ281" s="401">
        <v>0</v>
      </c>
      <c r="DA281" s="401">
        <v>0</v>
      </c>
      <c r="DB281" s="401">
        <v>0</v>
      </c>
      <c r="DC281" s="401">
        <v>0</v>
      </c>
      <c r="DD281" s="401">
        <v>0</v>
      </c>
      <c r="DE281" s="401">
        <v>0</v>
      </c>
      <c r="DF281" s="401">
        <v>0</v>
      </c>
      <c r="DG281" s="403">
        <v>0</v>
      </c>
      <c r="DH281" s="403">
        <v>0</v>
      </c>
      <c r="DI281" s="403">
        <v>0</v>
      </c>
      <c r="DJ281" s="403">
        <v>0</v>
      </c>
      <c r="DK281" s="403">
        <v>0</v>
      </c>
      <c r="DL281" s="403">
        <v>0</v>
      </c>
      <c r="DM281" s="403">
        <v>0</v>
      </c>
      <c r="DN281" s="403">
        <v>0</v>
      </c>
      <c r="DO281" s="403">
        <v>0</v>
      </c>
      <c r="DP281" s="403">
        <v>0</v>
      </c>
      <c r="DQ281" s="403">
        <v>0</v>
      </c>
      <c r="DR281" s="403">
        <v>0</v>
      </c>
      <c r="DS281" s="403">
        <v>0</v>
      </c>
      <c r="DT281" s="403">
        <v>0</v>
      </c>
      <c r="DU281" s="403">
        <v>0</v>
      </c>
      <c r="DV281" s="403">
        <v>0</v>
      </c>
      <c r="DW281" s="403">
        <v>0</v>
      </c>
      <c r="DX281" s="403">
        <v>0</v>
      </c>
      <c r="DY281" s="403">
        <v>0</v>
      </c>
      <c r="DZ281" s="403">
        <v>0</v>
      </c>
      <c r="EA281" s="403">
        <v>0</v>
      </c>
      <c r="EB281" s="403">
        <v>0</v>
      </c>
      <c r="EC281" s="403">
        <v>0</v>
      </c>
      <c r="ED281" s="403">
        <v>0</v>
      </c>
      <c r="EE281" s="403">
        <v>0</v>
      </c>
      <c r="EF281" s="403">
        <v>0</v>
      </c>
      <c r="EG281" s="403">
        <v>0</v>
      </c>
      <c r="EH281" s="403">
        <v>0</v>
      </c>
      <c r="EI281" s="403">
        <v>0</v>
      </c>
      <c r="EJ281" s="403">
        <v>0</v>
      </c>
      <c r="EK281" s="403">
        <v>0</v>
      </c>
      <c r="EL281" s="403">
        <v>0</v>
      </c>
      <c r="EM281" s="403">
        <v>0</v>
      </c>
      <c r="EN281" s="403">
        <v>0</v>
      </c>
      <c r="EO281" s="403">
        <v>0</v>
      </c>
      <c r="EP281" s="403">
        <v>0</v>
      </c>
      <c r="EQ281" s="403">
        <v>0</v>
      </c>
      <c r="ER281" s="403">
        <v>0</v>
      </c>
      <c r="ES281" s="403">
        <v>0</v>
      </c>
      <c r="ET281" s="403">
        <v>0</v>
      </c>
      <c r="EU281" s="403">
        <v>0</v>
      </c>
      <c r="EV281" s="403">
        <v>0</v>
      </c>
      <c r="EW281" s="403">
        <v>0</v>
      </c>
      <c r="EX281" s="404">
        <v>0</v>
      </c>
      <c r="EY281" s="404">
        <v>0</v>
      </c>
      <c r="EZ281" s="404">
        <v>84738.354903563843</v>
      </c>
      <c r="FA281" s="404">
        <v>0</v>
      </c>
      <c r="FB281" s="404">
        <v>0</v>
      </c>
      <c r="FC281" s="404">
        <v>0</v>
      </c>
      <c r="FD281" s="404">
        <v>0</v>
      </c>
      <c r="FE281" s="404">
        <v>0</v>
      </c>
      <c r="FF281" s="404">
        <v>0</v>
      </c>
      <c r="FG281" s="404">
        <v>0</v>
      </c>
      <c r="FH281" s="404">
        <v>0</v>
      </c>
      <c r="FI281" s="404">
        <v>0</v>
      </c>
      <c r="FJ281" s="404">
        <v>0</v>
      </c>
      <c r="FK281" s="404">
        <v>0</v>
      </c>
      <c r="FL281" s="404">
        <v>0</v>
      </c>
      <c r="FM281" s="404">
        <v>0</v>
      </c>
      <c r="FN281" s="404">
        <v>0</v>
      </c>
      <c r="FO281" s="404">
        <v>0</v>
      </c>
      <c r="FP281" s="404">
        <v>0</v>
      </c>
      <c r="FQ281" s="404">
        <v>0</v>
      </c>
      <c r="FR281" s="404">
        <v>0</v>
      </c>
      <c r="FS281" s="404">
        <v>0</v>
      </c>
      <c r="FT281" s="404">
        <v>0</v>
      </c>
      <c r="FU281" s="404">
        <v>0</v>
      </c>
      <c r="FV281" s="404">
        <v>0</v>
      </c>
      <c r="FW281" s="404">
        <v>0</v>
      </c>
      <c r="FX281" s="404">
        <v>0</v>
      </c>
      <c r="FY281" s="404">
        <v>0</v>
      </c>
      <c r="FZ281" s="404">
        <v>0</v>
      </c>
      <c r="GA281" s="404">
        <v>0</v>
      </c>
      <c r="GB281" s="404">
        <v>0</v>
      </c>
      <c r="GC281" s="404">
        <v>0</v>
      </c>
      <c r="GD281" s="404">
        <v>0</v>
      </c>
      <c r="GE281" s="404">
        <v>0</v>
      </c>
      <c r="GF281" s="404">
        <v>0</v>
      </c>
      <c r="GG281" s="404">
        <v>0</v>
      </c>
      <c r="GH281" s="404">
        <v>0</v>
      </c>
      <c r="GI281" s="404">
        <v>0</v>
      </c>
      <c r="GJ281" s="404">
        <v>0</v>
      </c>
      <c r="GK281" s="404">
        <v>0</v>
      </c>
      <c r="GL281" s="404">
        <v>0</v>
      </c>
      <c r="GM281" s="404">
        <v>0</v>
      </c>
      <c r="GN281" s="404">
        <v>0</v>
      </c>
      <c r="GO281" s="404">
        <v>0</v>
      </c>
      <c r="GP281" s="404">
        <v>0</v>
      </c>
      <c r="GQ281" s="404">
        <v>0</v>
      </c>
      <c r="GR281" s="404">
        <v>0</v>
      </c>
      <c r="GS281" s="404">
        <v>0</v>
      </c>
      <c r="GT281" s="404">
        <v>0</v>
      </c>
      <c r="GU281" s="404">
        <v>0</v>
      </c>
      <c r="GV281" s="404">
        <v>0</v>
      </c>
      <c r="GW281" s="404">
        <v>0</v>
      </c>
      <c r="GX281" s="404">
        <v>0</v>
      </c>
      <c r="GY281" s="404">
        <v>0</v>
      </c>
      <c r="GZ281" s="404">
        <v>0</v>
      </c>
      <c r="HA281" s="404">
        <v>0</v>
      </c>
      <c r="HB281" s="404">
        <v>0</v>
      </c>
      <c r="HC281" s="404">
        <v>0</v>
      </c>
      <c r="HD281" s="404">
        <v>0</v>
      </c>
      <c r="HE281" s="404">
        <v>0</v>
      </c>
      <c r="HF281" s="404">
        <v>0</v>
      </c>
      <c r="HG281" s="404">
        <v>0</v>
      </c>
      <c r="HH281" s="404">
        <v>0</v>
      </c>
      <c r="HI281" s="404">
        <v>0</v>
      </c>
      <c r="HJ281" s="404">
        <v>0</v>
      </c>
      <c r="HK281" s="404">
        <v>0</v>
      </c>
      <c r="HL281" s="404">
        <v>0</v>
      </c>
      <c r="HM281" s="404">
        <v>0</v>
      </c>
      <c r="HN281" s="404">
        <v>0</v>
      </c>
      <c r="HO281" s="404">
        <v>0</v>
      </c>
      <c r="HP281" s="404">
        <v>0</v>
      </c>
      <c r="HQ281" s="404">
        <v>0</v>
      </c>
      <c r="HR281" s="404">
        <v>0</v>
      </c>
      <c r="HS281" s="404">
        <v>0</v>
      </c>
      <c r="HT281" s="404">
        <v>0</v>
      </c>
      <c r="HU281" s="404">
        <v>0</v>
      </c>
      <c r="HV281" s="404">
        <v>0</v>
      </c>
      <c r="HW281" s="404">
        <v>0</v>
      </c>
      <c r="HX281" s="404">
        <v>0</v>
      </c>
      <c r="HY281" s="404">
        <v>0</v>
      </c>
      <c r="HZ281" s="404">
        <v>84738.354903563843</v>
      </c>
      <c r="IA281" s="404">
        <v>0</v>
      </c>
      <c r="IB281" s="408">
        <v>0</v>
      </c>
      <c r="IC281" s="411"/>
    </row>
    <row r="282" spans="1:237" s="181" customFormat="1" ht="90" customHeight="1" x14ac:dyDescent="0.25">
      <c r="A282" s="161" t="s">
        <v>200</v>
      </c>
      <c r="B282" s="150" t="s">
        <v>3335</v>
      </c>
      <c r="C282" s="150" t="s">
        <v>3341</v>
      </c>
      <c r="D282" s="79">
        <v>1</v>
      </c>
      <c r="E282" s="150" t="s">
        <v>3342</v>
      </c>
      <c r="F282" s="151" t="s">
        <v>3343</v>
      </c>
      <c r="G282" s="151" t="s">
        <v>3344</v>
      </c>
      <c r="H282" s="79" t="s">
        <v>77</v>
      </c>
      <c r="I282" s="151" t="s">
        <v>3345</v>
      </c>
      <c r="J282" s="151">
        <v>5</v>
      </c>
      <c r="K282" s="227" t="s">
        <v>94</v>
      </c>
      <c r="L282" s="111"/>
      <c r="M282" s="214" t="s">
        <v>3346</v>
      </c>
      <c r="N282" s="79" t="s">
        <v>96</v>
      </c>
      <c r="O282" s="79" t="s">
        <v>82</v>
      </c>
      <c r="P282" s="79" t="s">
        <v>280</v>
      </c>
      <c r="Q282" s="112" t="s">
        <v>100</v>
      </c>
      <c r="R282" s="79" t="s">
        <v>226</v>
      </c>
      <c r="S282" s="79" t="s">
        <v>99</v>
      </c>
      <c r="T282" s="79" t="s">
        <v>1633</v>
      </c>
      <c r="U282" s="79" t="s">
        <v>100</v>
      </c>
      <c r="V282" s="81">
        <v>1</v>
      </c>
      <c r="W282" s="162">
        <v>99999.995999999999</v>
      </c>
      <c r="X282" s="162">
        <v>0</v>
      </c>
      <c r="Y282" s="162">
        <v>0</v>
      </c>
      <c r="Z282" s="162">
        <v>0</v>
      </c>
      <c r="AA282" s="162">
        <v>100000</v>
      </c>
      <c r="AB282" s="162">
        <v>0</v>
      </c>
      <c r="AC282" s="162"/>
      <c r="AD282" s="162"/>
      <c r="AE282" s="149"/>
      <c r="AF282" s="149"/>
      <c r="AG282" s="149"/>
      <c r="AH282" s="149"/>
      <c r="AI282" s="79"/>
      <c r="AJ282" s="176">
        <v>84000</v>
      </c>
      <c r="AK282" s="176"/>
      <c r="AL282" s="176"/>
      <c r="AM282" s="176"/>
      <c r="AN282" s="176">
        <v>12000</v>
      </c>
      <c r="AO282" s="176">
        <v>12000</v>
      </c>
      <c r="AP282" s="176">
        <v>12000</v>
      </c>
      <c r="AQ282" s="149">
        <v>12000</v>
      </c>
      <c r="AR282" s="149">
        <v>12000</v>
      </c>
      <c r="AS282" s="149">
        <v>12000</v>
      </c>
      <c r="AT282" s="149">
        <v>12000</v>
      </c>
      <c r="AU282" s="151"/>
      <c r="AV282" s="230">
        <v>1</v>
      </c>
      <c r="AW282" s="230">
        <v>0</v>
      </c>
      <c r="AX282" s="230" t="s">
        <v>3609</v>
      </c>
      <c r="AY282" s="141">
        <v>7</v>
      </c>
      <c r="AZ282" s="70">
        <v>0</v>
      </c>
      <c r="BA282" s="70">
        <v>1</v>
      </c>
      <c r="BB282" s="70">
        <v>1</v>
      </c>
      <c r="BC282" s="70">
        <v>1</v>
      </c>
      <c r="BD282" s="70">
        <v>1</v>
      </c>
      <c r="BE282" s="70">
        <v>1</v>
      </c>
      <c r="BF282" s="70">
        <v>1</v>
      </c>
      <c r="BG282" s="71">
        <v>0</v>
      </c>
      <c r="BH282" s="71">
        <v>0</v>
      </c>
      <c r="BI282" s="71">
        <v>0</v>
      </c>
      <c r="BJ282" s="71">
        <v>0</v>
      </c>
      <c r="BK282" s="71">
        <v>0</v>
      </c>
      <c r="BL282" s="70">
        <v>1</v>
      </c>
      <c r="BM282" s="70">
        <v>1</v>
      </c>
      <c r="BN282" s="70">
        <v>0</v>
      </c>
      <c r="BO282" s="70">
        <v>1</v>
      </c>
      <c r="BP282" s="403">
        <v>0</v>
      </c>
      <c r="BQ282" s="403">
        <v>0</v>
      </c>
      <c r="BR282" s="403">
        <v>100000</v>
      </c>
      <c r="BS282" s="403">
        <v>12000</v>
      </c>
      <c r="BT282" s="403">
        <v>12000</v>
      </c>
      <c r="BU282" s="403">
        <v>12000</v>
      </c>
      <c r="BV282" s="403">
        <v>12000</v>
      </c>
      <c r="BW282" s="403">
        <v>12000</v>
      </c>
      <c r="BX282" s="403">
        <v>12000</v>
      </c>
      <c r="BY282" s="403">
        <v>12000</v>
      </c>
      <c r="BZ282" s="401">
        <v>0</v>
      </c>
      <c r="CA282" s="401">
        <v>0</v>
      </c>
      <c r="CB282" s="401">
        <v>0</v>
      </c>
      <c r="CC282" s="401">
        <v>0</v>
      </c>
      <c r="CD282" s="401">
        <v>0</v>
      </c>
      <c r="CE282" s="401">
        <v>0</v>
      </c>
      <c r="CF282" s="401">
        <v>0</v>
      </c>
      <c r="CG282" s="401">
        <v>0</v>
      </c>
      <c r="CH282" s="401">
        <v>0</v>
      </c>
      <c r="CI282" s="401">
        <v>0</v>
      </c>
      <c r="CJ282" s="401">
        <v>0</v>
      </c>
      <c r="CK282" s="401">
        <v>0</v>
      </c>
      <c r="CL282" s="401">
        <v>0</v>
      </c>
      <c r="CM282" s="401">
        <v>0</v>
      </c>
      <c r="CN282" s="401">
        <v>0</v>
      </c>
      <c r="CO282" s="401">
        <v>0</v>
      </c>
      <c r="CP282" s="401">
        <v>0</v>
      </c>
      <c r="CQ282" s="401">
        <v>0</v>
      </c>
      <c r="CR282" s="401">
        <v>0</v>
      </c>
      <c r="CS282" s="401">
        <v>0</v>
      </c>
      <c r="CT282" s="401">
        <v>0</v>
      </c>
      <c r="CU282" s="401">
        <v>0</v>
      </c>
      <c r="CV282" s="401">
        <v>0</v>
      </c>
      <c r="CW282" s="401">
        <v>0</v>
      </c>
      <c r="CX282" s="401">
        <v>0</v>
      </c>
      <c r="CY282" s="401">
        <v>0</v>
      </c>
      <c r="CZ282" s="401">
        <v>0</v>
      </c>
      <c r="DA282" s="401">
        <v>0</v>
      </c>
      <c r="DB282" s="401">
        <v>0</v>
      </c>
      <c r="DC282" s="401">
        <v>0</v>
      </c>
      <c r="DD282" s="401">
        <v>0</v>
      </c>
      <c r="DE282" s="401">
        <v>0</v>
      </c>
      <c r="DF282" s="401">
        <v>0</v>
      </c>
      <c r="DG282" s="403">
        <v>0</v>
      </c>
      <c r="DH282" s="403">
        <v>0</v>
      </c>
      <c r="DI282" s="403">
        <v>0</v>
      </c>
      <c r="DJ282" s="403">
        <v>0</v>
      </c>
      <c r="DK282" s="403">
        <v>0</v>
      </c>
      <c r="DL282" s="403">
        <v>0</v>
      </c>
      <c r="DM282" s="403">
        <v>0</v>
      </c>
      <c r="DN282" s="403">
        <v>0</v>
      </c>
      <c r="DO282" s="403">
        <v>0</v>
      </c>
      <c r="DP282" s="403">
        <v>0</v>
      </c>
      <c r="DQ282" s="403">
        <v>0</v>
      </c>
      <c r="DR282" s="403">
        <v>0</v>
      </c>
      <c r="DS282" s="403">
        <v>0</v>
      </c>
      <c r="DT282" s="403">
        <v>0</v>
      </c>
      <c r="DU282" s="403">
        <v>0</v>
      </c>
      <c r="DV282" s="403">
        <v>0</v>
      </c>
      <c r="DW282" s="403">
        <v>0</v>
      </c>
      <c r="DX282" s="403">
        <v>0</v>
      </c>
      <c r="DY282" s="403">
        <v>0</v>
      </c>
      <c r="DZ282" s="403">
        <v>0</v>
      </c>
      <c r="EA282" s="403">
        <v>0</v>
      </c>
      <c r="EB282" s="403">
        <v>0</v>
      </c>
      <c r="EC282" s="403">
        <v>0</v>
      </c>
      <c r="ED282" s="403">
        <v>0</v>
      </c>
      <c r="EE282" s="403">
        <v>0</v>
      </c>
      <c r="EF282" s="403">
        <v>0</v>
      </c>
      <c r="EG282" s="403">
        <v>0</v>
      </c>
      <c r="EH282" s="403">
        <v>0</v>
      </c>
      <c r="EI282" s="403">
        <v>0</v>
      </c>
      <c r="EJ282" s="403">
        <v>0</v>
      </c>
      <c r="EK282" s="403">
        <v>0</v>
      </c>
      <c r="EL282" s="403">
        <v>0</v>
      </c>
      <c r="EM282" s="403">
        <v>0</v>
      </c>
      <c r="EN282" s="403">
        <v>0</v>
      </c>
      <c r="EO282" s="403">
        <v>0</v>
      </c>
      <c r="EP282" s="403">
        <v>0</v>
      </c>
      <c r="EQ282" s="403">
        <v>0</v>
      </c>
      <c r="ER282" s="403">
        <v>0</v>
      </c>
      <c r="ES282" s="403">
        <v>0</v>
      </c>
      <c r="ET282" s="403">
        <v>0</v>
      </c>
      <c r="EU282" s="403">
        <v>0</v>
      </c>
      <c r="EV282" s="403">
        <v>0</v>
      </c>
      <c r="EW282" s="403">
        <v>0</v>
      </c>
      <c r="EX282" s="404">
        <v>90702.947845804985</v>
      </c>
      <c r="EY282" s="404">
        <v>10366.051182377712</v>
      </c>
      <c r="EZ282" s="404">
        <v>9872.4296975025845</v>
      </c>
      <c r="FA282" s="404">
        <v>9402.313997621508</v>
      </c>
      <c r="FB282" s="404">
        <v>8954.5847596395324</v>
      </c>
      <c r="FC282" s="404">
        <v>8528.1759615614574</v>
      </c>
      <c r="FD282" s="404">
        <v>8122.0723443442457</v>
      </c>
      <c r="FE282" s="404">
        <v>7735.3069946135674</v>
      </c>
      <c r="FF282" s="404">
        <v>0</v>
      </c>
      <c r="FG282" s="404">
        <v>0</v>
      </c>
      <c r="FH282" s="404">
        <v>0</v>
      </c>
      <c r="FI282" s="404">
        <v>0</v>
      </c>
      <c r="FJ282" s="404">
        <v>0</v>
      </c>
      <c r="FK282" s="404">
        <v>0</v>
      </c>
      <c r="FL282" s="404">
        <v>0</v>
      </c>
      <c r="FM282" s="404">
        <v>0</v>
      </c>
      <c r="FN282" s="404">
        <v>0</v>
      </c>
      <c r="FO282" s="404">
        <v>0</v>
      </c>
      <c r="FP282" s="404">
        <v>0</v>
      </c>
      <c r="FQ282" s="404">
        <v>0</v>
      </c>
      <c r="FR282" s="404">
        <v>0</v>
      </c>
      <c r="FS282" s="404">
        <v>0</v>
      </c>
      <c r="FT282" s="404">
        <v>0</v>
      </c>
      <c r="FU282" s="404">
        <v>0</v>
      </c>
      <c r="FV282" s="404">
        <v>0</v>
      </c>
      <c r="FW282" s="404">
        <v>0</v>
      </c>
      <c r="FX282" s="404">
        <v>0</v>
      </c>
      <c r="FY282" s="404">
        <v>0</v>
      </c>
      <c r="FZ282" s="404">
        <v>0</v>
      </c>
      <c r="GA282" s="404">
        <v>0</v>
      </c>
      <c r="GB282" s="404">
        <v>0</v>
      </c>
      <c r="GC282" s="404">
        <v>0</v>
      </c>
      <c r="GD282" s="404">
        <v>0</v>
      </c>
      <c r="GE282" s="404">
        <v>0</v>
      </c>
      <c r="GF282" s="404">
        <v>0</v>
      </c>
      <c r="GG282" s="404">
        <v>0</v>
      </c>
      <c r="GH282" s="404">
        <v>0</v>
      </c>
      <c r="GI282" s="404">
        <v>0</v>
      </c>
      <c r="GJ282" s="404">
        <v>0</v>
      </c>
      <c r="GK282" s="404">
        <v>0</v>
      </c>
      <c r="GL282" s="404">
        <v>0</v>
      </c>
      <c r="GM282" s="404">
        <v>0</v>
      </c>
      <c r="GN282" s="404">
        <v>0</v>
      </c>
      <c r="GO282" s="404">
        <v>0</v>
      </c>
      <c r="GP282" s="404">
        <v>0</v>
      </c>
      <c r="GQ282" s="404">
        <v>0</v>
      </c>
      <c r="GR282" s="404">
        <v>0</v>
      </c>
      <c r="GS282" s="404">
        <v>0</v>
      </c>
      <c r="GT282" s="404">
        <v>0</v>
      </c>
      <c r="GU282" s="404">
        <v>0</v>
      </c>
      <c r="GV282" s="404">
        <v>0</v>
      </c>
      <c r="GW282" s="404">
        <v>0</v>
      </c>
      <c r="GX282" s="404">
        <v>0</v>
      </c>
      <c r="GY282" s="404">
        <v>0</v>
      </c>
      <c r="GZ282" s="404">
        <v>0</v>
      </c>
      <c r="HA282" s="404">
        <v>0</v>
      </c>
      <c r="HB282" s="404">
        <v>0</v>
      </c>
      <c r="HC282" s="404">
        <v>0</v>
      </c>
      <c r="HD282" s="404">
        <v>0</v>
      </c>
      <c r="HE282" s="404">
        <v>0</v>
      </c>
      <c r="HF282" s="404">
        <v>0</v>
      </c>
      <c r="HG282" s="404">
        <v>0</v>
      </c>
      <c r="HH282" s="404">
        <v>0</v>
      </c>
      <c r="HI282" s="404">
        <v>0</v>
      </c>
      <c r="HJ282" s="404">
        <v>0</v>
      </c>
      <c r="HK282" s="404">
        <v>0</v>
      </c>
      <c r="HL282" s="404">
        <v>0</v>
      </c>
      <c r="HM282" s="404">
        <v>0</v>
      </c>
      <c r="HN282" s="404">
        <v>0</v>
      </c>
      <c r="HO282" s="404">
        <v>0</v>
      </c>
      <c r="HP282" s="404">
        <v>0</v>
      </c>
      <c r="HQ282" s="404">
        <v>0</v>
      </c>
      <c r="HR282" s="404">
        <v>0</v>
      </c>
      <c r="HS282" s="404">
        <v>0</v>
      </c>
      <c r="HT282" s="404">
        <v>0</v>
      </c>
      <c r="HU282" s="404">
        <v>0</v>
      </c>
      <c r="HV282" s="404">
        <v>0</v>
      </c>
      <c r="HW282" s="404">
        <v>0</v>
      </c>
      <c r="HX282" s="404">
        <v>0</v>
      </c>
      <c r="HY282" s="404">
        <v>0</v>
      </c>
      <c r="HZ282" s="404">
        <v>129298.32748294632</v>
      </c>
      <c r="IA282" s="404">
        <v>0</v>
      </c>
      <c r="IB282" s="408">
        <v>0</v>
      </c>
      <c r="IC282" s="411"/>
    </row>
    <row r="283" spans="1:237" s="181" customFormat="1" ht="90" customHeight="1" x14ac:dyDescent="0.25">
      <c r="A283" s="161" t="s">
        <v>200</v>
      </c>
      <c r="B283" s="150" t="s">
        <v>3335</v>
      </c>
      <c r="C283" s="150" t="s">
        <v>3361</v>
      </c>
      <c r="D283" s="79">
        <v>6</v>
      </c>
      <c r="E283" s="150" t="s">
        <v>3362</v>
      </c>
      <c r="F283" s="151" t="s">
        <v>3362</v>
      </c>
      <c r="G283" s="151" t="s">
        <v>3363</v>
      </c>
      <c r="H283" s="79" t="s">
        <v>77</v>
      </c>
      <c r="I283" s="151" t="s">
        <v>3345</v>
      </c>
      <c r="J283" s="151">
        <v>5</v>
      </c>
      <c r="K283" s="227" t="s">
        <v>94</v>
      </c>
      <c r="L283" s="111"/>
      <c r="M283" s="113" t="s">
        <v>3364</v>
      </c>
      <c r="N283" s="79" t="s">
        <v>147</v>
      </c>
      <c r="O283" s="79" t="s">
        <v>82</v>
      </c>
      <c r="P283" s="79" t="s">
        <v>124</v>
      </c>
      <c r="Q283" s="112" t="s">
        <v>100</v>
      </c>
      <c r="R283" s="79" t="s">
        <v>226</v>
      </c>
      <c r="S283" s="79" t="s">
        <v>99</v>
      </c>
      <c r="T283" s="79" t="s">
        <v>1317</v>
      </c>
      <c r="U283" s="79" t="s">
        <v>100</v>
      </c>
      <c r="V283" s="81">
        <v>1</v>
      </c>
      <c r="W283" s="162">
        <v>95161.93</v>
      </c>
      <c r="X283" s="162"/>
      <c r="Y283" s="162"/>
      <c r="Z283" s="162"/>
      <c r="AA283" s="162">
        <v>95161.93</v>
      </c>
      <c r="AB283" s="162"/>
      <c r="AC283" s="162"/>
      <c r="AD283" s="162"/>
      <c r="AE283" s="149"/>
      <c r="AF283" s="149"/>
      <c r="AG283" s="149"/>
      <c r="AH283" s="149"/>
      <c r="AI283" s="79"/>
      <c r="AJ283" s="176"/>
      <c r="AK283" s="176"/>
      <c r="AL283" s="176"/>
      <c r="AM283" s="176"/>
      <c r="AN283" s="176">
        <v>19000</v>
      </c>
      <c r="AO283" s="176">
        <v>19000</v>
      </c>
      <c r="AP283" s="176">
        <v>19000</v>
      </c>
      <c r="AQ283" s="149">
        <v>19000</v>
      </c>
      <c r="AR283" s="149">
        <v>19000</v>
      </c>
      <c r="AS283" s="149">
        <v>19000</v>
      </c>
      <c r="AT283" s="149">
        <v>19000</v>
      </c>
      <c r="AU283" s="151"/>
      <c r="AV283" s="230">
        <v>1</v>
      </c>
      <c r="AW283" s="230">
        <v>0</v>
      </c>
      <c r="AX283" s="230" t="s">
        <v>3608</v>
      </c>
      <c r="AY283" s="141">
        <v>7</v>
      </c>
      <c r="AZ283" s="70">
        <v>1</v>
      </c>
      <c r="BA283" s="70">
        <v>0</v>
      </c>
      <c r="BB283" s="70">
        <v>1</v>
      </c>
      <c r="BC283" s="70">
        <v>1</v>
      </c>
      <c r="BD283" s="70">
        <v>1</v>
      </c>
      <c r="BE283" s="70">
        <v>1</v>
      </c>
      <c r="BF283" s="70">
        <v>1</v>
      </c>
      <c r="BG283" s="71">
        <v>0</v>
      </c>
      <c r="BH283" s="71">
        <v>0</v>
      </c>
      <c r="BI283" s="71">
        <v>0</v>
      </c>
      <c r="BJ283" s="71">
        <v>0</v>
      </c>
      <c r="BK283" s="71">
        <v>0</v>
      </c>
      <c r="BL283" s="70">
        <v>1</v>
      </c>
      <c r="BM283" s="70">
        <v>1</v>
      </c>
      <c r="BN283" s="70">
        <v>0</v>
      </c>
      <c r="BO283" s="70">
        <v>1</v>
      </c>
      <c r="BP283" s="403">
        <v>0</v>
      </c>
      <c r="BQ283" s="403">
        <v>0</v>
      </c>
      <c r="BR283" s="403">
        <v>95161.93</v>
      </c>
      <c r="BS283" s="403">
        <v>19000</v>
      </c>
      <c r="BT283" s="403">
        <v>19000</v>
      </c>
      <c r="BU283" s="403">
        <v>19000</v>
      </c>
      <c r="BV283" s="403">
        <v>19000</v>
      </c>
      <c r="BW283" s="403">
        <v>19000</v>
      </c>
      <c r="BX283" s="403">
        <v>19000</v>
      </c>
      <c r="BY283" s="403">
        <v>19000</v>
      </c>
      <c r="BZ283" s="401">
        <v>0</v>
      </c>
      <c r="CA283" s="401">
        <v>0</v>
      </c>
      <c r="CB283" s="401">
        <v>0</v>
      </c>
      <c r="CC283" s="401">
        <v>0</v>
      </c>
      <c r="CD283" s="401">
        <v>0</v>
      </c>
      <c r="CE283" s="401">
        <v>0</v>
      </c>
      <c r="CF283" s="401">
        <v>0</v>
      </c>
      <c r="CG283" s="401">
        <v>0</v>
      </c>
      <c r="CH283" s="401">
        <v>0</v>
      </c>
      <c r="CI283" s="401">
        <v>0</v>
      </c>
      <c r="CJ283" s="401">
        <v>0</v>
      </c>
      <c r="CK283" s="401">
        <v>0</v>
      </c>
      <c r="CL283" s="401">
        <v>0</v>
      </c>
      <c r="CM283" s="401">
        <v>0</v>
      </c>
      <c r="CN283" s="401">
        <v>0</v>
      </c>
      <c r="CO283" s="401">
        <v>0</v>
      </c>
      <c r="CP283" s="401">
        <v>0</v>
      </c>
      <c r="CQ283" s="401">
        <v>0</v>
      </c>
      <c r="CR283" s="401">
        <v>0</v>
      </c>
      <c r="CS283" s="401">
        <v>0</v>
      </c>
      <c r="CT283" s="401">
        <v>0</v>
      </c>
      <c r="CU283" s="401">
        <v>0</v>
      </c>
      <c r="CV283" s="401">
        <v>0</v>
      </c>
      <c r="CW283" s="401">
        <v>0</v>
      </c>
      <c r="CX283" s="401">
        <v>0</v>
      </c>
      <c r="CY283" s="401">
        <v>0</v>
      </c>
      <c r="CZ283" s="401">
        <v>0</v>
      </c>
      <c r="DA283" s="401">
        <v>0</v>
      </c>
      <c r="DB283" s="401">
        <v>0</v>
      </c>
      <c r="DC283" s="401">
        <v>0</v>
      </c>
      <c r="DD283" s="401">
        <v>0</v>
      </c>
      <c r="DE283" s="401">
        <v>0</v>
      </c>
      <c r="DF283" s="401">
        <v>0</v>
      </c>
      <c r="DG283" s="403">
        <v>0</v>
      </c>
      <c r="DH283" s="403">
        <v>0</v>
      </c>
      <c r="DI283" s="403">
        <v>0</v>
      </c>
      <c r="DJ283" s="403">
        <v>0</v>
      </c>
      <c r="DK283" s="403">
        <v>0</v>
      </c>
      <c r="DL283" s="403">
        <v>0</v>
      </c>
      <c r="DM283" s="403">
        <v>0</v>
      </c>
      <c r="DN283" s="403">
        <v>0</v>
      </c>
      <c r="DO283" s="403">
        <v>0</v>
      </c>
      <c r="DP283" s="403">
        <v>0</v>
      </c>
      <c r="DQ283" s="403">
        <v>0</v>
      </c>
      <c r="DR283" s="403">
        <v>0</v>
      </c>
      <c r="DS283" s="403">
        <v>0</v>
      </c>
      <c r="DT283" s="403">
        <v>0</v>
      </c>
      <c r="DU283" s="403">
        <v>0</v>
      </c>
      <c r="DV283" s="403">
        <v>0</v>
      </c>
      <c r="DW283" s="403">
        <v>0</v>
      </c>
      <c r="DX283" s="403">
        <v>0</v>
      </c>
      <c r="DY283" s="403">
        <v>0</v>
      </c>
      <c r="DZ283" s="403">
        <v>0</v>
      </c>
      <c r="EA283" s="403">
        <v>0</v>
      </c>
      <c r="EB283" s="403">
        <v>0</v>
      </c>
      <c r="EC283" s="403">
        <v>0</v>
      </c>
      <c r="ED283" s="403">
        <v>0</v>
      </c>
      <c r="EE283" s="403">
        <v>0</v>
      </c>
      <c r="EF283" s="403">
        <v>0</v>
      </c>
      <c r="EG283" s="403">
        <v>0</v>
      </c>
      <c r="EH283" s="403">
        <v>0</v>
      </c>
      <c r="EI283" s="403">
        <v>0</v>
      </c>
      <c r="EJ283" s="403">
        <v>0</v>
      </c>
      <c r="EK283" s="403">
        <v>0</v>
      </c>
      <c r="EL283" s="403">
        <v>0</v>
      </c>
      <c r="EM283" s="403">
        <v>0</v>
      </c>
      <c r="EN283" s="403">
        <v>0</v>
      </c>
      <c r="EO283" s="403">
        <v>0</v>
      </c>
      <c r="EP283" s="403">
        <v>0</v>
      </c>
      <c r="EQ283" s="403">
        <v>0</v>
      </c>
      <c r="ER283" s="403">
        <v>0</v>
      </c>
      <c r="ES283" s="403">
        <v>0</v>
      </c>
      <c r="ET283" s="403">
        <v>0</v>
      </c>
      <c r="EU283" s="403">
        <v>0</v>
      </c>
      <c r="EV283" s="403">
        <v>0</v>
      </c>
      <c r="EW283" s="403">
        <v>0</v>
      </c>
      <c r="EX283" s="404">
        <v>86314.675736961435</v>
      </c>
      <c r="EY283" s="404">
        <v>16412.914372098043</v>
      </c>
      <c r="EZ283" s="404">
        <v>15631.347021045758</v>
      </c>
      <c r="FA283" s="404">
        <v>14886.99716290072</v>
      </c>
      <c r="FB283" s="404">
        <v>14178.092536095926</v>
      </c>
      <c r="FC283" s="404">
        <v>13502.945272472307</v>
      </c>
      <c r="FD283" s="404">
        <v>12859.947878545056</v>
      </c>
      <c r="FE283" s="404">
        <v>12247.569408138148</v>
      </c>
      <c r="FF283" s="404">
        <v>0</v>
      </c>
      <c r="FG283" s="404">
        <v>0</v>
      </c>
      <c r="FH283" s="404">
        <v>0</v>
      </c>
      <c r="FI283" s="404">
        <v>0</v>
      </c>
      <c r="FJ283" s="404">
        <v>0</v>
      </c>
      <c r="FK283" s="404">
        <v>0</v>
      </c>
      <c r="FL283" s="404">
        <v>0</v>
      </c>
      <c r="FM283" s="404">
        <v>0</v>
      </c>
      <c r="FN283" s="404">
        <v>0</v>
      </c>
      <c r="FO283" s="404">
        <v>0</v>
      </c>
      <c r="FP283" s="404">
        <v>0</v>
      </c>
      <c r="FQ283" s="404">
        <v>0</v>
      </c>
      <c r="FR283" s="404">
        <v>0</v>
      </c>
      <c r="FS283" s="404">
        <v>0</v>
      </c>
      <c r="FT283" s="404">
        <v>0</v>
      </c>
      <c r="FU283" s="404">
        <v>0</v>
      </c>
      <c r="FV283" s="404">
        <v>0</v>
      </c>
      <c r="FW283" s="404">
        <v>0</v>
      </c>
      <c r="FX283" s="404">
        <v>0</v>
      </c>
      <c r="FY283" s="404">
        <v>0</v>
      </c>
      <c r="FZ283" s="404">
        <v>0</v>
      </c>
      <c r="GA283" s="404">
        <v>0</v>
      </c>
      <c r="GB283" s="404">
        <v>0</v>
      </c>
      <c r="GC283" s="404">
        <v>0</v>
      </c>
      <c r="GD283" s="404">
        <v>0</v>
      </c>
      <c r="GE283" s="404">
        <v>0</v>
      </c>
      <c r="GF283" s="404">
        <v>0</v>
      </c>
      <c r="GG283" s="404">
        <v>0</v>
      </c>
      <c r="GH283" s="404">
        <v>0</v>
      </c>
      <c r="GI283" s="404">
        <v>0</v>
      </c>
      <c r="GJ283" s="404">
        <v>0</v>
      </c>
      <c r="GK283" s="404">
        <v>0</v>
      </c>
      <c r="GL283" s="404">
        <v>0</v>
      </c>
      <c r="GM283" s="404">
        <v>0</v>
      </c>
      <c r="GN283" s="404">
        <v>0</v>
      </c>
      <c r="GO283" s="404">
        <v>0</v>
      </c>
      <c r="GP283" s="404">
        <v>0</v>
      </c>
      <c r="GQ283" s="404">
        <v>0</v>
      </c>
      <c r="GR283" s="404">
        <v>0</v>
      </c>
      <c r="GS283" s="404">
        <v>0</v>
      </c>
      <c r="GT283" s="404">
        <v>0</v>
      </c>
      <c r="GU283" s="404">
        <v>0</v>
      </c>
      <c r="GV283" s="404">
        <v>0</v>
      </c>
      <c r="GW283" s="404">
        <v>0</v>
      </c>
      <c r="GX283" s="404">
        <v>0</v>
      </c>
      <c r="GY283" s="404">
        <v>0</v>
      </c>
      <c r="GZ283" s="404">
        <v>0</v>
      </c>
      <c r="HA283" s="404">
        <v>0</v>
      </c>
      <c r="HB283" s="404">
        <v>0</v>
      </c>
      <c r="HC283" s="404">
        <v>0</v>
      </c>
      <c r="HD283" s="404">
        <v>0</v>
      </c>
      <c r="HE283" s="404">
        <v>0</v>
      </c>
      <c r="HF283" s="404">
        <v>0</v>
      </c>
      <c r="HG283" s="404">
        <v>0</v>
      </c>
      <c r="HH283" s="404">
        <v>0</v>
      </c>
      <c r="HI283" s="404">
        <v>0</v>
      </c>
      <c r="HJ283" s="404">
        <v>0</v>
      </c>
      <c r="HK283" s="404">
        <v>0</v>
      </c>
      <c r="HL283" s="404">
        <v>0</v>
      </c>
      <c r="HM283" s="404">
        <v>0</v>
      </c>
      <c r="HN283" s="404">
        <v>0</v>
      </c>
      <c r="HO283" s="404">
        <v>0</v>
      </c>
      <c r="HP283" s="404">
        <v>0</v>
      </c>
      <c r="HQ283" s="404">
        <v>0</v>
      </c>
      <c r="HR283" s="404">
        <v>0</v>
      </c>
      <c r="HS283" s="404">
        <v>0</v>
      </c>
      <c r="HT283" s="404">
        <v>0</v>
      </c>
      <c r="HU283" s="404">
        <v>0</v>
      </c>
      <c r="HV283" s="404">
        <v>0</v>
      </c>
      <c r="HW283" s="404">
        <v>0</v>
      </c>
      <c r="HX283" s="404">
        <v>0</v>
      </c>
      <c r="HY283" s="404">
        <v>0</v>
      </c>
      <c r="HZ283" s="404">
        <v>147424.0268291019</v>
      </c>
      <c r="IA283" s="404">
        <v>0</v>
      </c>
      <c r="IB283" s="408">
        <v>0</v>
      </c>
      <c r="IC283" s="411"/>
    </row>
    <row r="284" spans="1:237" s="181" customFormat="1" ht="90" customHeight="1" x14ac:dyDescent="0.25">
      <c r="A284" s="161" t="s">
        <v>200</v>
      </c>
      <c r="B284" s="150" t="s">
        <v>3335</v>
      </c>
      <c r="C284" s="150" t="s">
        <v>3352</v>
      </c>
      <c r="D284" s="79">
        <v>3</v>
      </c>
      <c r="E284" s="150" t="s">
        <v>3353</v>
      </c>
      <c r="F284" s="151" t="s">
        <v>3354</v>
      </c>
      <c r="G284" s="151" t="s">
        <v>3355</v>
      </c>
      <c r="H284" s="79" t="s">
        <v>77</v>
      </c>
      <c r="I284" s="151" t="s">
        <v>3345</v>
      </c>
      <c r="J284" s="151">
        <v>5</v>
      </c>
      <c r="K284" s="227" t="s">
        <v>94</v>
      </c>
      <c r="L284" s="111"/>
      <c r="M284" s="214" t="s">
        <v>3351</v>
      </c>
      <c r="N284" s="79" t="s">
        <v>96</v>
      </c>
      <c r="O284" s="79" t="s">
        <v>82</v>
      </c>
      <c r="P284" s="79" t="s">
        <v>83</v>
      </c>
      <c r="Q284" s="112" t="s">
        <v>100</v>
      </c>
      <c r="R284" s="79" t="s">
        <v>226</v>
      </c>
      <c r="S284" s="79" t="s">
        <v>99</v>
      </c>
      <c r="T284" s="79" t="s">
        <v>1633</v>
      </c>
      <c r="U284" s="79" t="s">
        <v>100</v>
      </c>
      <c r="V284" s="81">
        <v>1</v>
      </c>
      <c r="W284" s="162">
        <v>69581</v>
      </c>
      <c r="X284" s="162"/>
      <c r="Y284" s="162"/>
      <c r="Z284" s="162"/>
      <c r="AA284" s="162">
        <v>69581</v>
      </c>
      <c r="AB284" s="162"/>
      <c r="AC284" s="162"/>
      <c r="AD284" s="162"/>
      <c r="AE284" s="149"/>
      <c r="AF284" s="149"/>
      <c r="AG284" s="149"/>
      <c r="AH284" s="149"/>
      <c r="AI284" s="79"/>
      <c r="AJ284" s="176"/>
      <c r="AK284" s="176"/>
      <c r="AL284" s="176"/>
      <c r="AM284" s="176"/>
      <c r="AN284" s="176">
        <v>7000</v>
      </c>
      <c r="AO284" s="176">
        <v>7000</v>
      </c>
      <c r="AP284" s="176">
        <v>7000</v>
      </c>
      <c r="AQ284" s="149">
        <v>7000</v>
      </c>
      <c r="AR284" s="149">
        <v>7000</v>
      </c>
      <c r="AS284" s="149">
        <v>7000</v>
      </c>
      <c r="AT284" s="149">
        <v>7000</v>
      </c>
      <c r="AU284" s="151"/>
      <c r="AV284" s="230">
        <v>1</v>
      </c>
      <c r="AW284" s="230">
        <v>0</v>
      </c>
      <c r="AX284" s="230" t="s">
        <v>3598</v>
      </c>
      <c r="AY284" s="141">
        <v>7</v>
      </c>
      <c r="AZ284" s="70">
        <v>1</v>
      </c>
      <c r="BA284" s="70">
        <v>0</v>
      </c>
      <c r="BB284" s="70">
        <v>1</v>
      </c>
      <c r="BC284" s="70">
        <v>1</v>
      </c>
      <c r="BD284" s="70">
        <v>1</v>
      </c>
      <c r="BE284" s="70">
        <v>1</v>
      </c>
      <c r="BF284" s="70">
        <v>1</v>
      </c>
      <c r="BG284" s="71">
        <v>0</v>
      </c>
      <c r="BH284" s="71">
        <v>0</v>
      </c>
      <c r="BI284" s="71">
        <v>0</v>
      </c>
      <c r="BJ284" s="71">
        <v>0</v>
      </c>
      <c r="BK284" s="71">
        <v>0</v>
      </c>
      <c r="BL284" s="70">
        <v>1</v>
      </c>
      <c r="BM284" s="70">
        <v>1</v>
      </c>
      <c r="BN284" s="70">
        <v>0</v>
      </c>
      <c r="BO284" s="70">
        <v>1</v>
      </c>
      <c r="BP284" s="403">
        <v>0</v>
      </c>
      <c r="BQ284" s="403">
        <v>0</v>
      </c>
      <c r="BR284" s="403">
        <v>69581</v>
      </c>
      <c r="BS284" s="403">
        <v>7000</v>
      </c>
      <c r="BT284" s="403">
        <v>7000</v>
      </c>
      <c r="BU284" s="403">
        <v>7000</v>
      </c>
      <c r="BV284" s="403">
        <v>7000</v>
      </c>
      <c r="BW284" s="403">
        <v>7000</v>
      </c>
      <c r="BX284" s="403">
        <v>7000</v>
      </c>
      <c r="BY284" s="403">
        <v>7000</v>
      </c>
      <c r="BZ284" s="401">
        <v>0</v>
      </c>
      <c r="CA284" s="401">
        <v>0</v>
      </c>
      <c r="CB284" s="401">
        <v>0</v>
      </c>
      <c r="CC284" s="401">
        <v>0</v>
      </c>
      <c r="CD284" s="401">
        <v>0</v>
      </c>
      <c r="CE284" s="401">
        <v>0</v>
      </c>
      <c r="CF284" s="401">
        <v>0</v>
      </c>
      <c r="CG284" s="401">
        <v>0</v>
      </c>
      <c r="CH284" s="401">
        <v>0</v>
      </c>
      <c r="CI284" s="401">
        <v>0</v>
      </c>
      <c r="CJ284" s="401">
        <v>0</v>
      </c>
      <c r="CK284" s="401">
        <v>0</v>
      </c>
      <c r="CL284" s="401">
        <v>0</v>
      </c>
      <c r="CM284" s="401">
        <v>0</v>
      </c>
      <c r="CN284" s="401">
        <v>0</v>
      </c>
      <c r="CO284" s="401">
        <v>0</v>
      </c>
      <c r="CP284" s="401">
        <v>0</v>
      </c>
      <c r="CQ284" s="401">
        <v>0</v>
      </c>
      <c r="CR284" s="401">
        <v>0</v>
      </c>
      <c r="CS284" s="401">
        <v>0</v>
      </c>
      <c r="CT284" s="401">
        <v>0</v>
      </c>
      <c r="CU284" s="401">
        <v>0</v>
      </c>
      <c r="CV284" s="401">
        <v>0</v>
      </c>
      <c r="CW284" s="401">
        <v>0</v>
      </c>
      <c r="CX284" s="401">
        <v>0</v>
      </c>
      <c r="CY284" s="401">
        <v>0</v>
      </c>
      <c r="CZ284" s="401">
        <v>0</v>
      </c>
      <c r="DA284" s="401">
        <v>0</v>
      </c>
      <c r="DB284" s="401">
        <v>0</v>
      </c>
      <c r="DC284" s="401">
        <v>0</v>
      </c>
      <c r="DD284" s="401">
        <v>0</v>
      </c>
      <c r="DE284" s="401">
        <v>0</v>
      </c>
      <c r="DF284" s="401">
        <v>0</v>
      </c>
      <c r="DG284" s="403">
        <v>0</v>
      </c>
      <c r="DH284" s="403">
        <v>0</v>
      </c>
      <c r="DI284" s="403">
        <v>0</v>
      </c>
      <c r="DJ284" s="403">
        <v>0</v>
      </c>
      <c r="DK284" s="403">
        <v>0</v>
      </c>
      <c r="DL284" s="403">
        <v>0</v>
      </c>
      <c r="DM284" s="403">
        <v>0</v>
      </c>
      <c r="DN284" s="403">
        <v>0</v>
      </c>
      <c r="DO284" s="403">
        <v>0</v>
      </c>
      <c r="DP284" s="403">
        <v>0</v>
      </c>
      <c r="DQ284" s="403">
        <v>0</v>
      </c>
      <c r="DR284" s="403">
        <v>0</v>
      </c>
      <c r="DS284" s="403">
        <v>0</v>
      </c>
      <c r="DT284" s="403">
        <v>0</v>
      </c>
      <c r="DU284" s="403">
        <v>0</v>
      </c>
      <c r="DV284" s="403">
        <v>0</v>
      </c>
      <c r="DW284" s="403">
        <v>0</v>
      </c>
      <c r="DX284" s="403">
        <v>0</v>
      </c>
      <c r="DY284" s="403">
        <v>0</v>
      </c>
      <c r="DZ284" s="403">
        <v>0</v>
      </c>
      <c r="EA284" s="403">
        <v>0</v>
      </c>
      <c r="EB284" s="403">
        <v>0</v>
      </c>
      <c r="EC284" s="403">
        <v>0</v>
      </c>
      <c r="ED284" s="403">
        <v>0</v>
      </c>
      <c r="EE284" s="403">
        <v>0</v>
      </c>
      <c r="EF284" s="403">
        <v>0</v>
      </c>
      <c r="EG284" s="403">
        <v>0</v>
      </c>
      <c r="EH284" s="403">
        <v>0</v>
      </c>
      <c r="EI284" s="403">
        <v>0</v>
      </c>
      <c r="EJ284" s="403">
        <v>0</v>
      </c>
      <c r="EK284" s="403">
        <v>0</v>
      </c>
      <c r="EL284" s="403">
        <v>0</v>
      </c>
      <c r="EM284" s="403">
        <v>0</v>
      </c>
      <c r="EN284" s="403">
        <v>0</v>
      </c>
      <c r="EO284" s="403">
        <v>0</v>
      </c>
      <c r="EP284" s="403">
        <v>0</v>
      </c>
      <c r="EQ284" s="403">
        <v>0</v>
      </c>
      <c r="ER284" s="403">
        <v>0</v>
      </c>
      <c r="ES284" s="403">
        <v>0</v>
      </c>
      <c r="ET284" s="403">
        <v>0</v>
      </c>
      <c r="EU284" s="403">
        <v>0</v>
      </c>
      <c r="EV284" s="403">
        <v>0</v>
      </c>
      <c r="EW284" s="403">
        <v>0</v>
      </c>
      <c r="EX284" s="404">
        <v>63112.018140589564</v>
      </c>
      <c r="EY284" s="404">
        <v>6046.8631897203322</v>
      </c>
      <c r="EZ284" s="404">
        <v>5758.9173235431736</v>
      </c>
      <c r="FA284" s="404">
        <v>5484.6831652792125</v>
      </c>
      <c r="FB284" s="404">
        <v>5223.5077764563939</v>
      </c>
      <c r="FC284" s="404">
        <v>4974.7693109108504</v>
      </c>
      <c r="FD284" s="404">
        <v>4737.8755342008099</v>
      </c>
      <c r="FE284" s="404">
        <v>4512.2624135245806</v>
      </c>
      <c r="FF284" s="404">
        <v>0</v>
      </c>
      <c r="FG284" s="404">
        <v>0</v>
      </c>
      <c r="FH284" s="404">
        <v>0</v>
      </c>
      <c r="FI284" s="404">
        <v>0</v>
      </c>
      <c r="FJ284" s="404">
        <v>0</v>
      </c>
      <c r="FK284" s="404">
        <v>0</v>
      </c>
      <c r="FL284" s="404">
        <v>0</v>
      </c>
      <c r="FM284" s="404">
        <v>0</v>
      </c>
      <c r="FN284" s="404">
        <v>0</v>
      </c>
      <c r="FO284" s="404">
        <v>0</v>
      </c>
      <c r="FP284" s="404">
        <v>0</v>
      </c>
      <c r="FQ284" s="404">
        <v>0</v>
      </c>
      <c r="FR284" s="404">
        <v>0</v>
      </c>
      <c r="FS284" s="404">
        <v>0</v>
      </c>
      <c r="FT284" s="404">
        <v>0</v>
      </c>
      <c r="FU284" s="404">
        <v>0</v>
      </c>
      <c r="FV284" s="404">
        <v>0</v>
      </c>
      <c r="FW284" s="404">
        <v>0</v>
      </c>
      <c r="FX284" s="404">
        <v>0</v>
      </c>
      <c r="FY284" s="404">
        <v>0</v>
      </c>
      <c r="FZ284" s="404">
        <v>0</v>
      </c>
      <c r="GA284" s="404">
        <v>0</v>
      </c>
      <c r="GB284" s="404">
        <v>0</v>
      </c>
      <c r="GC284" s="404">
        <v>0</v>
      </c>
      <c r="GD284" s="404">
        <v>0</v>
      </c>
      <c r="GE284" s="404">
        <v>0</v>
      </c>
      <c r="GF284" s="404">
        <v>0</v>
      </c>
      <c r="GG284" s="404">
        <v>0</v>
      </c>
      <c r="GH284" s="404">
        <v>0</v>
      </c>
      <c r="GI284" s="404">
        <v>0</v>
      </c>
      <c r="GJ284" s="404">
        <v>0</v>
      </c>
      <c r="GK284" s="404">
        <v>0</v>
      </c>
      <c r="GL284" s="404">
        <v>0</v>
      </c>
      <c r="GM284" s="404">
        <v>0</v>
      </c>
      <c r="GN284" s="404">
        <v>0</v>
      </c>
      <c r="GO284" s="404">
        <v>0</v>
      </c>
      <c r="GP284" s="404">
        <v>0</v>
      </c>
      <c r="GQ284" s="404">
        <v>0</v>
      </c>
      <c r="GR284" s="404">
        <v>0</v>
      </c>
      <c r="GS284" s="404">
        <v>0</v>
      </c>
      <c r="GT284" s="404">
        <v>0</v>
      </c>
      <c r="GU284" s="404">
        <v>0</v>
      </c>
      <c r="GV284" s="404">
        <v>0</v>
      </c>
      <c r="GW284" s="404">
        <v>0</v>
      </c>
      <c r="GX284" s="404">
        <v>0</v>
      </c>
      <c r="GY284" s="404">
        <v>0</v>
      </c>
      <c r="GZ284" s="404">
        <v>0</v>
      </c>
      <c r="HA284" s="404">
        <v>0</v>
      </c>
      <c r="HB284" s="404">
        <v>0</v>
      </c>
      <c r="HC284" s="404">
        <v>0</v>
      </c>
      <c r="HD284" s="404">
        <v>0</v>
      </c>
      <c r="HE284" s="404">
        <v>0</v>
      </c>
      <c r="HF284" s="404">
        <v>0</v>
      </c>
      <c r="HG284" s="404">
        <v>0</v>
      </c>
      <c r="HH284" s="404">
        <v>0</v>
      </c>
      <c r="HI284" s="404">
        <v>0</v>
      </c>
      <c r="HJ284" s="404">
        <v>0</v>
      </c>
      <c r="HK284" s="404">
        <v>0</v>
      </c>
      <c r="HL284" s="404">
        <v>0</v>
      </c>
      <c r="HM284" s="404">
        <v>0</v>
      </c>
      <c r="HN284" s="404">
        <v>0</v>
      </c>
      <c r="HO284" s="404">
        <v>0</v>
      </c>
      <c r="HP284" s="404">
        <v>0</v>
      </c>
      <c r="HQ284" s="404">
        <v>0</v>
      </c>
      <c r="HR284" s="404">
        <v>0</v>
      </c>
      <c r="HS284" s="404">
        <v>0</v>
      </c>
      <c r="HT284" s="404">
        <v>0</v>
      </c>
      <c r="HU284" s="404">
        <v>0</v>
      </c>
      <c r="HV284" s="404">
        <v>0</v>
      </c>
      <c r="HW284" s="404">
        <v>0</v>
      </c>
      <c r="HX284" s="404">
        <v>0</v>
      </c>
      <c r="HY284" s="404">
        <v>0</v>
      </c>
      <c r="HZ284" s="404">
        <v>85625.989595588675</v>
      </c>
      <c r="IA284" s="404">
        <v>0</v>
      </c>
      <c r="IB284" s="408">
        <v>0</v>
      </c>
      <c r="IC284" s="411"/>
    </row>
    <row r="285" spans="1:237" s="181" customFormat="1" ht="90" customHeight="1" x14ac:dyDescent="0.25">
      <c r="A285" s="161" t="s">
        <v>200</v>
      </c>
      <c r="B285" s="150" t="s">
        <v>3335</v>
      </c>
      <c r="C285" s="150" t="s">
        <v>3347</v>
      </c>
      <c r="D285" s="79">
        <v>4</v>
      </c>
      <c r="E285" s="150" t="s">
        <v>3348</v>
      </c>
      <c r="F285" s="151" t="s">
        <v>3349</v>
      </c>
      <c r="G285" s="151" t="s">
        <v>3350</v>
      </c>
      <c r="H285" s="79" t="s">
        <v>77</v>
      </c>
      <c r="I285" s="151" t="s">
        <v>3345</v>
      </c>
      <c r="J285" s="151">
        <v>5</v>
      </c>
      <c r="K285" s="227" t="s">
        <v>94</v>
      </c>
      <c r="L285" s="111"/>
      <c r="M285" s="113" t="s">
        <v>3351</v>
      </c>
      <c r="N285" s="79" t="s">
        <v>96</v>
      </c>
      <c r="O285" s="79" t="s">
        <v>82</v>
      </c>
      <c r="P285" s="79" t="s">
        <v>83</v>
      </c>
      <c r="Q285" s="112" t="s">
        <v>100</v>
      </c>
      <c r="R285" s="79" t="s">
        <v>226</v>
      </c>
      <c r="S285" s="79" t="s">
        <v>99</v>
      </c>
      <c r="T285" s="79" t="s">
        <v>1633</v>
      </c>
      <c r="U285" s="79" t="s">
        <v>100</v>
      </c>
      <c r="V285" s="81">
        <v>1</v>
      </c>
      <c r="W285" s="162">
        <v>69772</v>
      </c>
      <c r="X285" s="162"/>
      <c r="Y285" s="162"/>
      <c r="Z285" s="162"/>
      <c r="AA285" s="162">
        <v>69772</v>
      </c>
      <c r="AB285" s="162"/>
      <c r="AC285" s="162"/>
      <c r="AD285" s="162"/>
      <c r="AE285" s="149"/>
      <c r="AF285" s="149"/>
      <c r="AG285" s="149"/>
      <c r="AH285" s="149"/>
      <c r="AI285" s="79"/>
      <c r="AJ285" s="176"/>
      <c r="AK285" s="176"/>
      <c r="AL285" s="176"/>
      <c r="AM285" s="176"/>
      <c r="AN285" s="176">
        <v>6000</v>
      </c>
      <c r="AO285" s="176">
        <v>6000</v>
      </c>
      <c r="AP285" s="176">
        <v>6000</v>
      </c>
      <c r="AQ285" s="149">
        <v>6000</v>
      </c>
      <c r="AR285" s="149">
        <v>6000</v>
      </c>
      <c r="AS285" s="149">
        <v>6000</v>
      </c>
      <c r="AT285" s="149">
        <v>6000</v>
      </c>
      <c r="AU285" s="151"/>
      <c r="AV285" s="230">
        <v>1</v>
      </c>
      <c r="AW285" s="230">
        <v>0</v>
      </c>
      <c r="AX285" s="230" t="s">
        <v>3598</v>
      </c>
      <c r="AY285" s="141">
        <v>7</v>
      </c>
      <c r="AZ285" s="70">
        <v>1</v>
      </c>
      <c r="BA285" s="70">
        <v>0</v>
      </c>
      <c r="BB285" s="70">
        <v>1</v>
      </c>
      <c r="BC285" s="70">
        <v>1</v>
      </c>
      <c r="BD285" s="70">
        <v>1</v>
      </c>
      <c r="BE285" s="70">
        <v>1</v>
      </c>
      <c r="BF285" s="70">
        <v>1</v>
      </c>
      <c r="BG285" s="71">
        <v>0</v>
      </c>
      <c r="BH285" s="71">
        <v>0</v>
      </c>
      <c r="BI285" s="71">
        <v>0</v>
      </c>
      <c r="BJ285" s="71">
        <v>0</v>
      </c>
      <c r="BK285" s="71">
        <v>0</v>
      </c>
      <c r="BL285" s="70">
        <v>1</v>
      </c>
      <c r="BM285" s="70">
        <v>1</v>
      </c>
      <c r="BN285" s="70">
        <v>0</v>
      </c>
      <c r="BO285" s="70">
        <v>1</v>
      </c>
      <c r="BP285" s="403">
        <v>0</v>
      </c>
      <c r="BQ285" s="403">
        <v>0</v>
      </c>
      <c r="BR285" s="403">
        <v>69772</v>
      </c>
      <c r="BS285" s="403">
        <v>6000</v>
      </c>
      <c r="BT285" s="403">
        <v>6000</v>
      </c>
      <c r="BU285" s="403">
        <v>6000</v>
      </c>
      <c r="BV285" s="403">
        <v>6000</v>
      </c>
      <c r="BW285" s="403">
        <v>6000</v>
      </c>
      <c r="BX285" s="403">
        <v>6000</v>
      </c>
      <c r="BY285" s="403">
        <v>6000</v>
      </c>
      <c r="BZ285" s="401">
        <v>0</v>
      </c>
      <c r="CA285" s="401">
        <v>0</v>
      </c>
      <c r="CB285" s="401">
        <v>0</v>
      </c>
      <c r="CC285" s="401">
        <v>0</v>
      </c>
      <c r="CD285" s="401">
        <v>0</v>
      </c>
      <c r="CE285" s="401">
        <v>0</v>
      </c>
      <c r="CF285" s="401">
        <v>0</v>
      </c>
      <c r="CG285" s="401">
        <v>0</v>
      </c>
      <c r="CH285" s="401">
        <v>0</v>
      </c>
      <c r="CI285" s="401">
        <v>0</v>
      </c>
      <c r="CJ285" s="401">
        <v>0</v>
      </c>
      <c r="CK285" s="401">
        <v>0</v>
      </c>
      <c r="CL285" s="401">
        <v>0</v>
      </c>
      <c r="CM285" s="401">
        <v>0</v>
      </c>
      <c r="CN285" s="401">
        <v>0</v>
      </c>
      <c r="CO285" s="401">
        <v>0</v>
      </c>
      <c r="CP285" s="401">
        <v>0</v>
      </c>
      <c r="CQ285" s="401">
        <v>0</v>
      </c>
      <c r="CR285" s="401">
        <v>0</v>
      </c>
      <c r="CS285" s="401">
        <v>0</v>
      </c>
      <c r="CT285" s="401">
        <v>0</v>
      </c>
      <c r="CU285" s="401">
        <v>0</v>
      </c>
      <c r="CV285" s="401">
        <v>0</v>
      </c>
      <c r="CW285" s="401">
        <v>0</v>
      </c>
      <c r="CX285" s="401">
        <v>0</v>
      </c>
      <c r="CY285" s="401">
        <v>0</v>
      </c>
      <c r="CZ285" s="401">
        <v>0</v>
      </c>
      <c r="DA285" s="401">
        <v>0</v>
      </c>
      <c r="DB285" s="401">
        <v>0</v>
      </c>
      <c r="DC285" s="401">
        <v>0</v>
      </c>
      <c r="DD285" s="401">
        <v>0</v>
      </c>
      <c r="DE285" s="401">
        <v>0</v>
      </c>
      <c r="DF285" s="401">
        <v>0</v>
      </c>
      <c r="DG285" s="403">
        <v>0</v>
      </c>
      <c r="DH285" s="403">
        <v>0</v>
      </c>
      <c r="DI285" s="403">
        <v>0</v>
      </c>
      <c r="DJ285" s="403">
        <v>0</v>
      </c>
      <c r="DK285" s="403">
        <v>0</v>
      </c>
      <c r="DL285" s="403">
        <v>0</v>
      </c>
      <c r="DM285" s="403">
        <v>0</v>
      </c>
      <c r="DN285" s="403">
        <v>0</v>
      </c>
      <c r="DO285" s="403">
        <v>0</v>
      </c>
      <c r="DP285" s="403">
        <v>0</v>
      </c>
      <c r="DQ285" s="403">
        <v>0</v>
      </c>
      <c r="DR285" s="403">
        <v>0</v>
      </c>
      <c r="DS285" s="403">
        <v>0</v>
      </c>
      <c r="DT285" s="403">
        <v>0</v>
      </c>
      <c r="DU285" s="403">
        <v>0</v>
      </c>
      <c r="DV285" s="403">
        <v>0</v>
      </c>
      <c r="DW285" s="403">
        <v>0</v>
      </c>
      <c r="DX285" s="403">
        <v>0</v>
      </c>
      <c r="DY285" s="403">
        <v>0</v>
      </c>
      <c r="DZ285" s="403">
        <v>0</v>
      </c>
      <c r="EA285" s="403">
        <v>0</v>
      </c>
      <c r="EB285" s="403">
        <v>0</v>
      </c>
      <c r="EC285" s="403">
        <v>0</v>
      </c>
      <c r="ED285" s="403">
        <v>0</v>
      </c>
      <c r="EE285" s="403">
        <v>0</v>
      </c>
      <c r="EF285" s="403">
        <v>0</v>
      </c>
      <c r="EG285" s="403">
        <v>0</v>
      </c>
      <c r="EH285" s="403">
        <v>0</v>
      </c>
      <c r="EI285" s="403">
        <v>0</v>
      </c>
      <c r="EJ285" s="403">
        <v>0</v>
      </c>
      <c r="EK285" s="403">
        <v>0</v>
      </c>
      <c r="EL285" s="403">
        <v>0</v>
      </c>
      <c r="EM285" s="403">
        <v>0</v>
      </c>
      <c r="EN285" s="403">
        <v>0</v>
      </c>
      <c r="EO285" s="403">
        <v>0</v>
      </c>
      <c r="EP285" s="403">
        <v>0</v>
      </c>
      <c r="EQ285" s="403">
        <v>0</v>
      </c>
      <c r="ER285" s="403">
        <v>0</v>
      </c>
      <c r="ES285" s="403">
        <v>0</v>
      </c>
      <c r="ET285" s="403">
        <v>0</v>
      </c>
      <c r="EU285" s="403">
        <v>0</v>
      </c>
      <c r="EV285" s="403">
        <v>0</v>
      </c>
      <c r="EW285" s="403">
        <v>0</v>
      </c>
      <c r="EX285" s="404">
        <v>63285.260770975052</v>
      </c>
      <c r="EY285" s="404">
        <v>5183.0255911888562</v>
      </c>
      <c r="EZ285" s="404">
        <v>4936.2148487512923</v>
      </c>
      <c r="FA285" s="404">
        <v>4701.156998810754</v>
      </c>
      <c r="FB285" s="404">
        <v>4477.2923798197662</v>
      </c>
      <c r="FC285" s="404">
        <v>4264.0879807807287</v>
      </c>
      <c r="FD285" s="404">
        <v>4061.0361721721229</v>
      </c>
      <c r="FE285" s="404">
        <v>3867.6534973067837</v>
      </c>
      <c r="FF285" s="404">
        <v>0</v>
      </c>
      <c r="FG285" s="404">
        <v>0</v>
      </c>
      <c r="FH285" s="404">
        <v>0</v>
      </c>
      <c r="FI285" s="404">
        <v>0</v>
      </c>
      <c r="FJ285" s="404">
        <v>0</v>
      </c>
      <c r="FK285" s="404">
        <v>0</v>
      </c>
      <c r="FL285" s="404">
        <v>0</v>
      </c>
      <c r="FM285" s="404">
        <v>0</v>
      </c>
      <c r="FN285" s="404">
        <v>0</v>
      </c>
      <c r="FO285" s="404">
        <v>0</v>
      </c>
      <c r="FP285" s="404">
        <v>0</v>
      </c>
      <c r="FQ285" s="404">
        <v>0</v>
      </c>
      <c r="FR285" s="404">
        <v>0</v>
      </c>
      <c r="FS285" s="404">
        <v>0</v>
      </c>
      <c r="FT285" s="404">
        <v>0</v>
      </c>
      <c r="FU285" s="404">
        <v>0</v>
      </c>
      <c r="FV285" s="404">
        <v>0</v>
      </c>
      <c r="FW285" s="404">
        <v>0</v>
      </c>
      <c r="FX285" s="404">
        <v>0</v>
      </c>
      <c r="FY285" s="404">
        <v>0</v>
      </c>
      <c r="FZ285" s="404">
        <v>0</v>
      </c>
      <c r="GA285" s="404">
        <v>0</v>
      </c>
      <c r="GB285" s="404">
        <v>0</v>
      </c>
      <c r="GC285" s="404">
        <v>0</v>
      </c>
      <c r="GD285" s="404">
        <v>0</v>
      </c>
      <c r="GE285" s="404">
        <v>0</v>
      </c>
      <c r="GF285" s="404">
        <v>0</v>
      </c>
      <c r="GG285" s="404">
        <v>0</v>
      </c>
      <c r="GH285" s="404">
        <v>0</v>
      </c>
      <c r="GI285" s="404">
        <v>0</v>
      </c>
      <c r="GJ285" s="404">
        <v>0</v>
      </c>
      <c r="GK285" s="404">
        <v>0</v>
      </c>
      <c r="GL285" s="404">
        <v>0</v>
      </c>
      <c r="GM285" s="404">
        <v>0</v>
      </c>
      <c r="GN285" s="404">
        <v>0</v>
      </c>
      <c r="GO285" s="404">
        <v>0</v>
      </c>
      <c r="GP285" s="404">
        <v>0</v>
      </c>
      <c r="GQ285" s="404">
        <v>0</v>
      </c>
      <c r="GR285" s="404">
        <v>0</v>
      </c>
      <c r="GS285" s="404">
        <v>0</v>
      </c>
      <c r="GT285" s="404">
        <v>0</v>
      </c>
      <c r="GU285" s="404">
        <v>0</v>
      </c>
      <c r="GV285" s="404">
        <v>0</v>
      </c>
      <c r="GW285" s="404">
        <v>0</v>
      </c>
      <c r="GX285" s="404">
        <v>0</v>
      </c>
      <c r="GY285" s="404">
        <v>0</v>
      </c>
      <c r="GZ285" s="404">
        <v>0</v>
      </c>
      <c r="HA285" s="404">
        <v>0</v>
      </c>
      <c r="HB285" s="404">
        <v>0</v>
      </c>
      <c r="HC285" s="404">
        <v>0</v>
      </c>
      <c r="HD285" s="404">
        <v>0</v>
      </c>
      <c r="HE285" s="404">
        <v>0</v>
      </c>
      <c r="HF285" s="404">
        <v>0</v>
      </c>
      <c r="HG285" s="404">
        <v>0</v>
      </c>
      <c r="HH285" s="404">
        <v>0</v>
      </c>
      <c r="HI285" s="404">
        <v>0</v>
      </c>
      <c r="HJ285" s="404">
        <v>0</v>
      </c>
      <c r="HK285" s="404">
        <v>0</v>
      </c>
      <c r="HL285" s="404">
        <v>0</v>
      </c>
      <c r="HM285" s="404">
        <v>0</v>
      </c>
      <c r="HN285" s="404">
        <v>0</v>
      </c>
      <c r="HO285" s="404">
        <v>0</v>
      </c>
      <c r="HP285" s="404">
        <v>0</v>
      </c>
      <c r="HQ285" s="404">
        <v>0</v>
      </c>
      <c r="HR285" s="404">
        <v>0</v>
      </c>
      <c r="HS285" s="404">
        <v>0</v>
      </c>
      <c r="HT285" s="404">
        <v>0</v>
      </c>
      <c r="HU285" s="404">
        <v>0</v>
      </c>
      <c r="HV285" s="404">
        <v>0</v>
      </c>
      <c r="HW285" s="404">
        <v>0</v>
      </c>
      <c r="HX285" s="404">
        <v>0</v>
      </c>
      <c r="HY285" s="404">
        <v>0</v>
      </c>
      <c r="HZ285" s="404">
        <v>82582.950589545711</v>
      </c>
      <c r="IA285" s="404">
        <v>0</v>
      </c>
      <c r="IB285" s="408">
        <v>0</v>
      </c>
      <c r="IC285" s="411"/>
    </row>
    <row r="286" spans="1:237" s="181" customFormat="1" ht="90" customHeight="1" x14ac:dyDescent="0.25">
      <c r="A286" s="161" t="s">
        <v>200</v>
      </c>
      <c r="B286" s="150" t="s">
        <v>3335</v>
      </c>
      <c r="C286" s="150" t="s">
        <v>3356</v>
      </c>
      <c r="D286" s="79">
        <v>5</v>
      </c>
      <c r="E286" s="150" t="s">
        <v>3357</v>
      </c>
      <c r="F286" s="151" t="s">
        <v>3358</v>
      </c>
      <c r="G286" s="151" t="s">
        <v>3359</v>
      </c>
      <c r="H286" s="79" t="s">
        <v>77</v>
      </c>
      <c r="I286" s="151" t="s">
        <v>3360</v>
      </c>
      <c r="J286" s="151">
        <v>5</v>
      </c>
      <c r="K286" s="95" t="s">
        <v>206</v>
      </c>
      <c r="L286" s="111"/>
      <c r="M286" s="214" t="s">
        <v>3351</v>
      </c>
      <c r="N286" s="79" t="s">
        <v>147</v>
      </c>
      <c r="O286" s="79" t="s">
        <v>82</v>
      </c>
      <c r="P286" s="79" t="s">
        <v>124</v>
      </c>
      <c r="Q286" s="112" t="s">
        <v>100</v>
      </c>
      <c r="R286" s="79" t="s">
        <v>226</v>
      </c>
      <c r="S286" s="79" t="s">
        <v>99</v>
      </c>
      <c r="T286" s="79" t="s">
        <v>1633</v>
      </c>
      <c r="U286" s="79" t="s">
        <v>100</v>
      </c>
      <c r="V286" s="81">
        <v>1</v>
      </c>
      <c r="W286" s="162">
        <v>51500</v>
      </c>
      <c r="X286" s="162"/>
      <c r="Y286" s="162"/>
      <c r="Z286" s="162"/>
      <c r="AA286" s="162">
        <v>51500</v>
      </c>
      <c r="AB286" s="162"/>
      <c r="AC286" s="162"/>
      <c r="AD286" s="162"/>
      <c r="AE286" s="149"/>
      <c r="AF286" s="149"/>
      <c r="AG286" s="149"/>
      <c r="AH286" s="149"/>
      <c r="AI286" s="79"/>
      <c r="AJ286" s="176"/>
      <c r="AK286" s="176"/>
      <c r="AL286" s="176"/>
      <c r="AM286" s="176"/>
      <c r="AN286" s="176">
        <v>10300</v>
      </c>
      <c r="AO286" s="176">
        <v>10300</v>
      </c>
      <c r="AP286" s="176">
        <v>10300</v>
      </c>
      <c r="AQ286" s="149">
        <v>10300</v>
      </c>
      <c r="AR286" s="149">
        <v>10300</v>
      </c>
      <c r="AS286" s="149">
        <v>10300</v>
      </c>
      <c r="AT286" s="149">
        <v>10300</v>
      </c>
      <c r="AU286" s="151"/>
      <c r="AV286" s="230">
        <v>1</v>
      </c>
      <c r="AW286" s="230">
        <v>0</v>
      </c>
      <c r="AX286" s="230" t="s">
        <v>3608</v>
      </c>
      <c r="AY286" s="141">
        <v>7</v>
      </c>
      <c r="AZ286" s="70">
        <v>1</v>
      </c>
      <c r="BA286" s="70">
        <v>0</v>
      </c>
      <c r="BB286" s="70">
        <v>1</v>
      </c>
      <c r="BC286" s="70">
        <v>1</v>
      </c>
      <c r="BD286" s="70">
        <v>1</v>
      </c>
      <c r="BE286" s="70">
        <v>1</v>
      </c>
      <c r="BF286" s="70">
        <v>1</v>
      </c>
      <c r="BG286" s="71">
        <v>0</v>
      </c>
      <c r="BH286" s="71">
        <v>0</v>
      </c>
      <c r="BI286" s="71">
        <v>0</v>
      </c>
      <c r="BJ286" s="71">
        <v>0</v>
      </c>
      <c r="BK286" s="71">
        <v>0</v>
      </c>
      <c r="BL286" s="70">
        <v>1</v>
      </c>
      <c r="BM286" s="70">
        <v>1</v>
      </c>
      <c r="BN286" s="70">
        <v>0</v>
      </c>
      <c r="BO286" s="70">
        <v>1</v>
      </c>
      <c r="BP286" s="403">
        <v>0</v>
      </c>
      <c r="BQ286" s="403">
        <v>0</v>
      </c>
      <c r="BR286" s="403">
        <v>51500</v>
      </c>
      <c r="BS286" s="403">
        <v>10300</v>
      </c>
      <c r="BT286" s="403">
        <v>10300</v>
      </c>
      <c r="BU286" s="403">
        <v>10300</v>
      </c>
      <c r="BV286" s="403">
        <v>10300</v>
      </c>
      <c r="BW286" s="403">
        <v>10300</v>
      </c>
      <c r="BX286" s="403">
        <v>10300</v>
      </c>
      <c r="BY286" s="403">
        <v>10300</v>
      </c>
      <c r="BZ286" s="401">
        <v>0</v>
      </c>
      <c r="CA286" s="401">
        <v>0</v>
      </c>
      <c r="CB286" s="401">
        <v>0</v>
      </c>
      <c r="CC286" s="401">
        <v>0</v>
      </c>
      <c r="CD286" s="401">
        <v>0</v>
      </c>
      <c r="CE286" s="401">
        <v>0</v>
      </c>
      <c r="CF286" s="401">
        <v>0</v>
      </c>
      <c r="CG286" s="401">
        <v>0</v>
      </c>
      <c r="CH286" s="401">
        <v>0</v>
      </c>
      <c r="CI286" s="401">
        <v>0</v>
      </c>
      <c r="CJ286" s="401">
        <v>0</v>
      </c>
      <c r="CK286" s="401">
        <v>0</v>
      </c>
      <c r="CL286" s="401">
        <v>0</v>
      </c>
      <c r="CM286" s="401">
        <v>0</v>
      </c>
      <c r="CN286" s="401">
        <v>0</v>
      </c>
      <c r="CO286" s="401">
        <v>0</v>
      </c>
      <c r="CP286" s="401">
        <v>0</v>
      </c>
      <c r="CQ286" s="401">
        <v>0</v>
      </c>
      <c r="CR286" s="401">
        <v>0</v>
      </c>
      <c r="CS286" s="401">
        <v>0</v>
      </c>
      <c r="CT286" s="401">
        <v>0</v>
      </c>
      <c r="CU286" s="401">
        <v>0</v>
      </c>
      <c r="CV286" s="401">
        <v>0</v>
      </c>
      <c r="CW286" s="401">
        <v>0</v>
      </c>
      <c r="CX286" s="401">
        <v>0</v>
      </c>
      <c r="CY286" s="401">
        <v>0</v>
      </c>
      <c r="CZ286" s="401">
        <v>0</v>
      </c>
      <c r="DA286" s="401">
        <v>0</v>
      </c>
      <c r="DB286" s="401">
        <v>0</v>
      </c>
      <c r="DC286" s="401">
        <v>0</v>
      </c>
      <c r="DD286" s="401">
        <v>0</v>
      </c>
      <c r="DE286" s="401">
        <v>0</v>
      </c>
      <c r="DF286" s="401">
        <v>0</v>
      </c>
      <c r="DG286" s="403">
        <v>0</v>
      </c>
      <c r="DH286" s="403">
        <v>0</v>
      </c>
      <c r="DI286" s="403">
        <v>0</v>
      </c>
      <c r="DJ286" s="403">
        <v>0</v>
      </c>
      <c r="DK286" s="403">
        <v>0</v>
      </c>
      <c r="DL286" s="403">
        <v>0</v>
      </c>
      <c r="DM286" s="403">
        <v>0</v>
      </c>
      <c r="DN286" s="403">
        <v>0</v>
      </c>
      <c r="DO286" s="403">
        <v>0</v>
      </c>
      <c r="DP286" s="403">
        <v>0</v>
      </c>
      <c r="DQ286" s="403">
        <v>0</v>
      </c>
      <c r="DR286" s="403">
        <v>0</v>
      </c>
      <c r="DS286" s="403">
        <v>0</v>
      </c>
      <c r="DT286" s="403">
        <v>0</v>
      </c>
      <c r="DU286" s="403">
        <v>0</v>
      </c>
      <c r="DV286" s="403">
        <v>0</v>
      </c>
      <c r="DW286" s="403">
        <v>0</v>
      </c>
      <c r="DX286" s="403">
        <v>0</v>
      </c>
      <c r="DY286" s="403">
        <v>0</v>
      </c>
      <c r="DZ286" s="403">
        <v>0</v>
      </c>
      <c r="EA286" s="403">
        <v>0</v>
      </c>
      <c r="EB286" s="403">
        <v>0</v>
      </c>
      <c r="EC286" s="403">
        <v>0</v>
      </c>
      <c r="ED286" s="403">
        <v>0</v>
      </c>
      <c r="EE286" s="403">
        <v>0</v>
      </c>
      <c r="EF286" s="403">
        <v>0</v>
      </c>
      <c r="EG286" s="403">
        <v>0</v>
      </c>
      <c r="EH286" s="403">
        <v>0</v>
      </c>
      <c r="EI286" s="403">
        <v>0</v>
      </c>
      <c r="EJ286" s="403">
        <v>0</v>
      </c>
      <c r="EK286" s="403">
        <v>0</v>
      </c>
      <c r="EL286" s="403">
        <v>0</v>
      </c>
      <c r="EM286" s="403">
        <v>0</v>
      </c>
      <c r="EN286" s="403">
        <v>0</v>
      </c>
      <c r="EO286" s="403">
        <v>0</v>
      </c>
      <c r="EP286" s="403">
        <v>0</v>
      </c>
      <c r="EQ286" s="403">
        <v>0</v>
      </c>
      <c r="ER286" s="403">
        <v>0</v>
      </c>
      <c r="ES286" s="403">
        <v>0</v>
      </c>
      <c r="ET286" s="403">
        <v>0</v>
      </c>
      <c r="EU286" s="403">
        <v>0</v>
      </c>
      <c r="EV286" s="403">
        <v>0</v>
      </c>
      <c r="EW286" s="403">
        <v>0</v>
      </c>
      <c r="EX286" s="404">
        <v>46712.018140589571</v>
      </c>
      <c r="EY286" s="404">
        <v>8897.527264874203</v>
      </c>
      <c r="EZ286" s="404">
        <v>8473.835490356385</v>
      </c>
      <c r="FA286" s="404">
        <v>8070.3195146251273</v>
      </c>
      <c r="FB286" s="404">
        <v>7686.0185853572648</v>
      </c>
      <c r="FC286" s="404">
        <v>7320.0177003402505</v>
      </c>
      <c r="FD286" s="404">
        <v>6971.4454288954776</v>
      </c>
      <c r="FE286" s="404">
        <v>6639.471837043312</v>
      </c>
      <c r="FF286" s="404">
        <v>0</v>
      </c>
      <c r="FG286" s="404">
        <v>0</v>
      </c>
      <c r="FH286" s="404">
        <v>0</v>
      </c>
      <c r="FI286" s="404">
        <v>0</v>
      </c>
      <c r="FJ286" s="404">
        <v>0</v>
      </c>
      <c r="FK286" s="404">
        <v>0</v>
      </c>
      <c r="FL286" s="404">
        <v>0</v>
      </c>
      <c r="FM286" s="404">
        <v>0</v>
      </c>
      <c r="FN286" s="404">
        <v>0</v>
      </c>
      <c r="FO286" s="404">
        <v>0</v>
      </c>
      <c r="FP286" s="404">
        <v>0</v>
      </c>
      <c r="FQ286" s="404">
        <v>0</v>
      </c>
      <c r="FR286" s="404">
        <v>0</v>
      </c>
      <c r="FS286" s="404">
        <v>0</v>
      </c>
      <c r="FT286" s="404">
        <v>0</v>
      </c>
      <c r="FU286" s="404">
        <v>0</v>
      </c>
      <c r="FV286" s="404">
        <v>0</v>
      </c>
      <c r="FW286" s="404">
        <v>0</v>
      </c>
      <c r="FX286" s="404">
        <v>0</v>
      </c>
      <c r="FY286" s="404">
        <v>0</v>
      </c>
      <c r="FZ286" s="404">
        <v>0</v>
      </c>
      <c r="GA286" s="404">
        <v>0</v>
      </c>
      <c r="GB286" s="404">
        <v>0</v>
      </c>
      <c r="GC286" s="404">
        <v>0</v>
      </c>
      <c r="GD286" s="404">
        <v>0</v>
      </c>
      <c r="GE286" s="404">
        <v>0</v>
      </c>
      <c r="GF286" s="404">
        <v>0</v>
      </c>
      <c r="GG286" s="404">
        <v>0</v>
      </c>
      <c r="GH286" s="404">
        <v>0</v>
      </c>
      <c r="GI286" s="404">
        <v>0</v>
      </c>
      <c r="GJ286" s="404">
        <v>0</v>
      </c>
      <c r="GK286" s="404">
        <v>0</v>
      </c>
      <c r="GL286" s="404">
        <v>0</v>
      </c>
      <c r="GM286" s="404">
        <v>0</v>
      </c>
      <c r="GN286" s="404">
        <v>0</v>
      </c>
      <c r="GO286" s="404">
        <v>0</v>
      </c>
      <c r="GP286" s="404">
        <v>0</v>
      </c>
      <c r="GQ286" s="404">
        <v>0</v>
      </c>
      <c r="GR286" s="404">
        <v>0</v>
      </c>
      <c r="GS286" s="404">
        <v>0</v>
      </c>
      <c r="GT286" s="404">
        <v>0</v>
      </c>
      <c r="GU286" s="404">
        <v>0</v>
      </c>
      <c r="GV286" s="404">
        <v>0</v>
      </c>
      <c r="GW286" s="404">
        <v>0</v>
      </c>
      <c r="GX286" s="404">
        <v>0</v>
      </c>
      <c r="GY286" s="404">
        <v>0</v>
      </c>
      <c r="GZ286" s="404">
        <v>0</v>
      </c>
      <c r="HA286" s="404">
        <v>0</v>
      </c>
      <c r="HB286" s="404">
        <v>0</v>
      </c>
      <c r="HC286" s="404">
        <v>0</v>
      </c>
      <c r="HD286" s="404">
        <v>0</v>
      </c>
      <c r="HE286" s="404">
        <v>0</v>
      </c>
      <c r="HF286" s="404">
        <v>0</v>
      </c>
      <c r="HG286" s="404">
        <v>0</v>
      </c>
      <c r="HH286" s="404">
        <v>0</v>
      </c>
      <c r="HI286" s="404">
        <v>0</v>
      </c>
      <c r="HJ286" s="404">
        <v>0</v>
      </c>
      <c r="HK286" s="404">
        <v>0</v>
      </c>
      <c r="HL286" s="404">
        <v>0</v>
      </c>
      <c r="HM286" s="404">
        <v>0</v>
      </c>
      <c r="HN286" s="404">
        <v>0</v>
      </c>
      <c r="HO286" s="404">
        <v>0</v>
      </c>
      <c r="HP286" s="404">
        <v>0</v>
      </c>
      <c r="HQ286" s="404">
        <v>0</v>
      </c>
      <c r="HR286" s="404">
        <v>0</v>
      </c>
      <c r="HS286" s="404">
        <v>0</v>
      </c>
      <c r="HT286" s="404">
        <v>0</v>
      </c>
      <c r="HU286" s="404">
        <v>0</v>
      </c>
      <c r="HV286" s="404">
        <v>0</v>
      </c>
      <c r="HW286" s="404">
        <v>0</v>
      </c>
      <c r="HX286" s="404">
        <v>0</v>
      </c>
      <c r="HY286" s="404">
        <v>0</v>
      </c>
      <c r="HZ286" s="404">
        <v>79839.718995802541</v>
      </c>
      <c r="IA286" s="404">
        <v>0</v>
      </c>
      <c r="IB286" s="408">
        <v>0</v>
      </c>
      <c r="IC286" s="411"/>
    </row>
    <row r="287" spans="1:237" s="181" customFormat="1" ht="90" customHeight="1" x14ac:dyDescent="0.25">
      <c r="A287" s="161" t="s">
        <v>200</v>
      </c>
      <c r="B287" s="150" t="s">
        <v>3335</v>
      </c>
      <c r="C287" s="150" t="s">
        <v>3374</v>
      </c>
      <c r="D287" s="79">
        <v>8</v>
      </c>
      <c r="E287" s="150" t="s">
        <v>3375</v>
      </c>
      <c r="F287" s="151" t="s">
        <v>3376</v>
      </c>
      <c r="G287" s="151" t="s">
        <v>3377</v>
      </c>
      <c r="H287" s="79" t="s">
        <v>77</v>
      </c>
      <c r="I287" s="151" t="s">
        <v>3345</v>
      </c>
      <c r="J287" s="151">
        <v>5</v>
      </c>
      <c r="K287" s="95" t="s">
        <v>206</v>
      </c>
      <c r="L287" s="111"/>
      <c r="M287" s="113" t="s">
        <v>3378</v>
      </c>
      <c r="N287" s="79" t="s">
        <v>81</v>
      </c>
      <c r="O287" s="79" t="s">
        <v>116</v>
      </c>
      <c r="P287" s="79" t="s">
        <v>124</v>
      </c>
      <c r="Q287" s="112" t="s">
        <v>100</v>
      </c>
      <c r="R287" s="79" t="s">
        <v>108</v>
      </c>
      <c r="S287" s="79" t="s">
        <v>99</v>
      </c>
      <c r="T287" s="79" t="s">
        <v>1317</v>
      </c>
      <c r="U287" s="79" t="s">
        <v>100</v>
      </c>
      <c r="V287" s="81">
        <v>1</v>
      </c>
      <c r="W287" s="162">
        <v>20000</v>
      </c>
      <c r="X287" s="162"/>
      <c r="Y287" s="162"/>
      <c r="Z287" s="162"/>
      <c r="AA287" s="162">
        <v>20000</v>
      </c>
      <c r="AB287" s="162"/>
      <c r="AC287" s="162"/>
      <c r="AD287" s="162"/>
      <c r="AE287" s="149"/>
      <c r="AF287" s="149"/>
      <c r="AG287" s="149"/>
      <c r="AH287" s="149"/>
      <c r="AI287" s="79"/>
      <c r="AJ287" s="176"/>
      <c r="AK287" s="176"/>
      <c r="AL287" s="176"/>
      <c r="AM287" s="176"/>
      <c r="AN287" s="176">
        <v>2000</v>
      </c>
      <c r="AO287" s="176">
        <v>2000</v>
      </c>
      <c r="AP287" s="176">
        <v>2000</v>
      </c>
      <c r="AQ287" s="149">
        <v>2000</v>
      </c>
      <c r="AR287" s="149">
        <v>2000</v>
      </c>
      <c r="AS287" s="149">
        <v>2000</v>
      </c>
      <c r="AT287" s="149">
        <v>2000</v>
      </c>
      <c r="AU287" s="151"/>
      <c r="AV287" s="230">
        <v>1</v>
      </c>
      <c r="AW287" s="230">
        <v>0</v>
      </c>
      <c r="AX287" s="230" t="s">
        <v>3608</v>
      </c>
      <c r="AY287" s="141">
        <v>8</v>
      </c>
      <c r="AZ287" s="70">
        <v>1</v>
      </c>
      <c r="BA287" s="70">
        <v>0</v>
      </c>
      <c r="BB287" s="70">
        <v>1</v>
      </c>
      <c r="BC287" s="70">
        <v>1</v>
      </c>
      <c r="BD287" s="70">
        <v>1</v>
      </c>
      <c r="BE287" s="70">
        <v>1</v>
      </c>
      <c r="BF287" s="70">
        <v>1</v>
      </c>
      <c r="BG287" s="71">
        <v>0</v>
      </c>
      <c r="BH287" s="71">
        <v>1</v>
      </c>
      <c r="BI287" s="71">
        <v>0</v>
      </c>
      <c r="BJ287" s="71">
        <v>0</v>
      </c>
      <c r="BK287" s="71">
        <v>1</v>
      </c>
      <c r="BL287" s="70">
        <v>1</v>
      </c>
      <c r="BM287" s="70">
        <v>1</v>
      </c>
      <c r="BN287" s="70">
        <v>0</v>
      </c>
      <c r="BO287" s="70">
        <v>1</v>
      </c>
      <c r="BP287" s="403">
        <v>0</v>
      </c>
      <c r="BQ287" s="403">
        <v>0</v>
      </c>
      <c r="BR287" s="403">
        <v>20000</v>
      </c>
      <c r="BS287" s="403">
        <v>2000</v>
      </c>
      <c r="BT287" s="403">
        <v>2000</v>
      </c>
      <c r="BU287" s="403">
        <v>2000</v>
      </c>
      <c r="BV287" s="403">
        <v>2000</v>
      </c>
      <c r="BW287" s="403">
        <v>2000</v>
      </c>
      <c r="BX287" s="403">
        <v>2000</v>
      </c>
      <c r="BY287" s="403">
        <v>2000</v>
      </c>
      <c r="BZ287" s="401">
        <v>0</v>
      </c>
      <c r="CA287" s="401">
        <v>0</v>
      </c>
      <c r="CB287" s="401">
        <v>0</v>
      </c>
      <c r="CC287" s="401">
        <v>0</v>
      </c>
      <c r="CD287" s="401">
        <v>0</v>
      </c>
      <c r="CE287" s="401">
        <v>0</v>
      </c>
      <c r="CF287" s="401">
        <v>0</v>
      </c>
      <c r="CG287" s="401">
        <v>0</v>
      </c>
      <c r="CH287" s="401">
        <v>0</v>
      </c>
      <c r="CI287" s="401">
        <v>0</v>
      </c>
      <c r="CJ287" s="401">
        <v>0</v>
      </c>
      <c r="CK287" s="401">
        <v>0</v>
      </c>
      <c r="CL287" s="401">
        <v>0</v>
      </c>
      <c r="CM287" s="401">
        <v>0</v>
      </c>
      <c r="CN287" s="401">
        <v>0</v>
      </c>
      <c r="CO287" s="401">
        <v>0</v>
      </c>
      <c r="CP287" s="401">
        <v>0</v>
      </c>
      <c r="CQ287" s="401">
        <v>0</v>
      </c>
      <c r="CR287" s="401">
        <v>0</v>
      </c>
      <c r="CS287" s="401">
        <v>0</v>
      </c>
      <c r="CT287" s="401">
        <v>0</v>
      </c>
      <c r="CU287" s="401">
        <v>0</v>
      </c>
      <c r="CV287" s="401">
        <v>0</v>
      </c>
      <c r="CW287" s="401">
        <v>0</v>
      </c>
      <c r="CX287" s="401">
        <v>0</v>
      </c>
      <c r="CY287" s="401">
        <v>0</v>
      </c>
      <c r="CZ287" s="401">
        <v>0</v>
      </c>
      <c r="DA287" s="401">
        <v>0</v>
      </c>
      <c r="DB287" s="401">
        <v>0</v>
      </c>
      <c r="DC287" s="401">
        <v>0</v>
      </c>
      <c r="DD287" s="401">
        <v>0</v>
      </c>
      <c r="DE287" s="401">
        <v>0</v>
      </c>
      <c r="DF287" s="401">
        <v>0</v>
      </c>
      <c r="DG287" s="403">
        <v>0</v>
      </c>
      <c r="DH287" s="403">
        <v>0</v>
      </c>
      <c r="DI287" s="403">
        <v>0</v>
      </c>
      <c r="DJ287" s="403">
        <v>0</v>
      </c>
      <c r="DK287" s="403">
        <v>0</v>
      </c>
      <c r="DL287" s="403">
        <v>0</v>
      </c>
      <c r="DM287" s="403">
        <v>0</v>
      </c>
      <c r="DN287" s="403">
        <v>0</v>
      </c>
      <c r="DO287" s="403">
        <v>0</v>
      </c>
      <c r="DP287" s="403">
        <v>0</v>
      </c>
      <c r="DQ287" s="403">
        <v>0</v>
      </c>
      <c r="DR287" s="403">
        <v>0</v>
      </c>
      <c r="DS287" s="403">
        <v>0</v>
      </c>
      <c r="DT287" s="403">
        <v>0</v>
      </c>
      <c r="DU287" s="403">
        <v>0</v>
      </c>
      <c r="DV287" s="403">
        <v>0</v>
      </c>
      <c r="DW287" s="403">
        <v>0</v>
      </c>
      <c r="DX287" s="403">
        <v>0</v>
      </c>
      <c r="DY287" s="403">
        <v>0</v>
      </c>
      <c r="DZ287" s="403">
        <v>0</v>
      </c>
      <c r="EA287" s="403">
        <v>0</v>
      </c>
      <c r="EB287" s="403">
        <v>0</v>
      </c>
      <c r="EC287" s="403">
        <v>0</v>
      </c>
      <c r="ED287" s="403">
        <v>0</v>
      </c>
      <c r="EE287" s="403">
        <v>0</v>
      </c>
      <c r="EF287" s="403">
        <v>0</v>
      </c>
      <c r="EG287" s="403">
        <v>0</v>
      </c>
      <c r="EH287" s="403">
        <v>0</v>
      </c>
      <c r="EI287" s="403">
        <v>0</v>
      </c>
      <c r="EJ287" s="403">
        <v>0</v>
      </c>
      <c r="EK287" s="403">
        <v>0</v>
      </c>
      <c r="EL287" s="403">
        <v>0</v>
      </c>
      <c r="EM287" s="403">
        <v>0</v>
      </c>
      <c r="EN287" s="403">
        <v>0</v>
      </c>
      <c r="EO287" s="403">
        <v>0</v>
      </c>
      <c r="EP287" s="403">
        <v>0</v>
      </c>
      <c r="EQ287" s="403">
        <v>0</v>
      </c>
      <c r="ER287" s="403">
        <v>0</v>
      </c>
      <c r="ES287" s="403">
        <v>0</v>
      </c>
      <c r="ET287" s="403">
        <v>0</v>
      </c>
      <c r="EU287" s="403">
        <v>0</v>
      </c>
      <c r="EV287" s="403">
        <v>0</v>
      </c>
      <c r="EW287" s="403">
        <v>0</v>
      </c>
      <c r="EX287" s="404">
        <v>18140.589569160999</v>
      </c>
      <c r="EY287" s="404">
        <v>1727.6751970629521</v>
      </c>
      <c r="EZ287" s="404">
        <v>1645.4049495837639</v>
      </c>
      <c r="FA287" s="404">
        <v>1567.052332936918</v>
      </c>
      <c r="FB287" s="404">
        <v>1492.4307932732554</v>
      </c>
      <c r="FC287" s="404">
        <v>1421.3626602602428</v>
      </c>
      <c r="FD287" s="404">
        <v>1353.6787240573744</v>
      </c>
      <c r="FE287" s="404">
        <v>1289.2178324355946</v>
      </c>
      <c r="FF287" s="404">
        <v>0</v>
      </c>
      <c r="FG287" s="404">
        <v>0</v>
      </c>
      <c r="FH287" s="404">
        <v>0</v>
      </c>
      <c r="FI287" s="404">
        <v>0</v>
      </c>
      <c r="FJ287" s="404">
        <v>0</v>
      </c>
      <c r="FK287" s="404">
        <v>0</v>
      </c>
      <c r="FL287" s="404">
        <v>0</v>
      </c>
      <c r="FM287" s="404">
        <v>0</v>
      </c>
      <c r="FN287" s="404">
        <v>0</v>
      </c>
      <c r="FO287" s="404">
        <v>0</v>
      </c>
      <c r="FP287" s="404">
        <v>0</v>
      </c>
      <c r="FQ287" s="404">
        <v>0</v>
      </c>
      <c r="FR287" s="404">
        <v>0</v>
      </c>
      <c r="FS287" s="404">
        <v>0</v>
      </c>
      <c r="FT287" s="404">
        <v>0</v>
      </c>
      <c r="FU287" s="404">
        <v>0</v>
      </c>
      <c r="FV287" s="404">
        <v>0</v>
      </c>
      <c r="FW287" s="404">
        <v>0</v>
      </c>
      <c r="FX287" s="404">
        <v>0</v>
      </c>
      <c r="FY287" s="404">
        <v>0</v>
      </c>
      <c r="FZ287" s="404">
        <v>0</v>
      </c>
      <c r="GA287" s="404">
        <v>0</v>
      </c>
      <c r="GB287" s="404">
        <v>0</v>
      </c>
      <c r="GC287" s="404">
        <v>0</v>
      </c>
      <c r="GD287" s="404">
        <v>0</v>
      </c>
      <c r="GE287" s="404">
        <v>0</v>
      </c>
      <c r="GF287" s="404">
        <v>0</v>
      </c>
      <c r="GG287" s="404">
        <v>0</v>
      </c>
      <c r="GH287" s="404">
        <v>0</v>
      </c>
      <c r="GI287" s="404">
        <v>0</v>
      </c>
      <c r="GJ287" s="404">
        <v>0</v>
      </c>
      <c r="GK287" s="404">
        <v>0</v>
      </c>
      <c r="GL287" s="404">
        <v>0</v>
      </c>
      <c r="GM287" s="404">
        <v>0</v>
      </c>
      <c r="GN287" s="404">
        <v>0</v>
      </c>
      <c r="GO287" s="404">
        <v>0</v>
      </c>
      <c r="GP287" s="404">
        <v>0</v>
      </c>
      <c r="GQ287" s="404">
        <v>0</v>
      </c>
      <c r="GR287" s="404">
        <v>0</v>
      </c>
      <c r="GS287" s="404">
        <v>0</v>
      </c>
      <c r="GT287" s="404">
        <v>0</v>
      </c>
      <c r="GU287" s="404">
        <v>0</v>
      </c>
      <c r="GV287" s="404">
        <v>0</v>
      </c>
      <c r="GW287" s="404">
        <v>0</v>
      </c>
      <c r="GX287" s="404">
        <v>0</v>
      </c>
      <c r="GY287" s="404">
        <v>0</v>
      </c>
      <c r="GZ287" s="404">
        <v>0</v>
      </c>
      <c r="HA287" s="404">
        <v>0</v>
      </c>
      <c r="HB287" s="404">
        <v>0</v>
      </c>
      <c r="HC287" s="404">
        <v>0</v>
      </c>
      <c r="HD287" s="404">
        <v>0</v>
      </c>
      <c r="HE287" s="404">
        <v>0</v>
      </c>
      <c r="HF287" s="404">
        <v>0</v>
      </c>
      <c r="HG287" s="404">
        <v>0</v>
      </c>
      <c r="HH287" s="404">
        <v>0</v>
      </c>
      <c r="HI287" s="404">
        <v>0</v>
      </c>
      <c r="HJ287" s="404">
        <v>0</v>
      </c>
      <c r="HK287" s="404">
        <v>0</v>
      </c>
      <c r="HL287" s="404">
        <v>0</v>
      </c>
      <c r="HM287" s="404">
        <v>0</v>
      </c>
      <c r="HN287" s="404">
        <v>0</v>
      </c>
      <c r="HO287" s="404">
        <v>0</v>
      </c>
      <c r="HP287" s="404">
        <v>0</v>
      </c>
      <c r="HQ287" s="404">
        <v>0</v>
      </c>
      <c r="HR287" s="404">
        <v>0</v>
      </c>
      <c r="HS287" s="404">
        <v>0</v>
      </c>
      <c r="HT287" s="404">
        <v>0</v>
      </c>
      <c r="HU287" s="404">
        <v>0</v>
      </c>
      <c r="HV287" s="404">
        <v>0</v>
      </c>
      <c r="HW287" s="404">
        <v>0</v>
      </c>
      <c r="HX287" s="404">
        <v>0</v>
      </c>
      <c r="HY287" s="404">
        <v>0</v>
      </c>
      <c r="HZ287" s="404">
        <v>24573.152842017887</v>
      </c>
      <c r="IA287" s="404">
        <v>0</v>
      </c>
      <c r="IB287" s="408">
        <v>0</v>
      </c>
      <c r="IC287" s="411"/>
    </row>
    <row r="288" spans="1:237" s="181" customFormat="1" ht="90" customHeight="1" x14ac:dyDescent="0.25">
      <c r="A288" s="161" t="s">
        <v>3062</v>
      </c>
      <c r="B288" s="150" t="s">
        <v>3063</v>
      </c>
      <c r="C288" s="150" t="s">
        <v>3422</v>
      </c>
      <c r="D288" s="222">
        <v>26</v>
      </c>
      <c r="E288" s="150" t="s">
        <v>3140</v>
      </c>
      <c r="F288" s="151" t="s">
        <v>3141</v>
      </c>
      <c r="G288" s="151" t="s">
        <v>3142</v>
      </c>
      <c r="H288" s="79" t="s">
        <v>77</v>
      </c>
      <c r="I288" s="151" t="s">
        <v>3143</v>
      </c>
      <c r="J288" s="151">
        <v>10</v>
      </c>
      <c r="K288" s="227" t="s">
        <v>94</v>
      </c>
      <c r="L288" s="79"/>
      <c r="M288" s="79" t="s">
        <v>644</v>
      </c>
      <c r="N288" s="79" t="s">
        <v>147</v>
      </c>
      <c r="O288" s="73" t="s">
        <v>106</v>
      </c>
      <c r="P288" s="79" t="s">
        <v>464</v>
      </c>
      <c r="Q288" s="112" t="s">
        <v>100</v>
      </c>
      <c r="R288" s="79" t="s">
        <v>108</v>
      </c>
      <c r="S288" s="79" t="s">
        <v>99</v>
      </c>
      <c r="T288" s="79" t="s">
        <v>3070</v>
      </c>
      <c r="U288" s="79" t="s">
        <v>100</v>
      </c>
      <c r="V288" s="81">
        <v>1</v>
      </c>
      <c r="W288" s="162">
        <v>156000</v>
      </c>
      <c r="X288" s="162">
        <v>6000</v>
      </c>
      <c r="Y288" s="162">
        <v>0</v>
      </c>
      <c r="Z288" s="162">
        <v>0</v>
      </c>
      <c r="AA288" s="162">
        <v>6000</v>
      </c>
      <c r="AB288" s="162">
        <v>150000</v>
      </c>
      <c r="AC288" s="162">
        <v>0</v>
      </c>
      <c r="AD288" s="162">
        <v>0</v>
      </c>
      <c r="AE288" s="149">
        <v>0</v>
      </c>
      <c r="AF288" s="149">
        <v>0</v>
      </c>
      <c r="AG288" s="149">
        <v>0</v>
      </c>
      <c r="AH288" s="149">
        <v>0</v>
      </c>
      <c r="AI288" s="88" t="s">
        <v>88</v>
      </c>
      <c r="AJ288" s="162">
        <v>0</v>
      </c>
      <c r="AK288" s="162">
        <v>0</v>
      </c>
      <c r="AL288" s="162">
        <v>0</v>
      </c>
      <c r="AM288" s="162">
        <v>0</v>
      </c>
      <c r="AN288" s="162">
        <v>0</v>
      </c>
      <c r="AO288" s="162">
        <v>0</v>
      </c>
      <c r="AP288" s="162">
        <v>0</v>
      </c>
      <c r="AQ288" s="149">
        <v>0</v>
      </c>
      <c r="AR288" s="149">
        <v>0</v>
      </c>
      <c r="AS288" s="149">
        <v>0</v>
      </c>
      <c r="AT288" s="149">
        <v>0</v>
      </c>
      <c r="AU288" s="151"/>
      <c r="AV288" s="230">
        <v>1</v>
      </c>
      <c r="AW288" s="230">
        <v>0</v>
      </c>
      <c r="AX288" s="230" t="s">
        <v>3612</v>
      </c>
      <c r="AY288" s="141">
        <v>9</v>
      </c>
      <c r="AZ288" s="70">
        <v>1</v>
      </c>
      <c r="BA288" s="70">
        <v>1</v>
      </c>
      <c r="BB288" s="70">
        <v>1</v>
      </c>
      <c r="BC288" s="70">
        <v>1</v>
      </c>
      <c r="BD288" s="70">
        <v>1</v>
      </c>
      <c r="BE288" s="70">
        <v>1</v>
      </c>
      <c r="BF288" s="70">
        <v>1</v>
      </c>
      <c r="BG288" s="71">
        <v>0</v>
      </c>
      <c r="BH288" s="71">
        <v>1</v>
      </c>
      <c r="BI288" s="71">
        <v>0</v>
      </c>
      <c r="BJ288" s="71">
        <v>1</v>
      </c>
      <c r="BK288" s="71">
        <v>0</v>
      </c>
      <c r="BL288" s="70">
        <v>1</v>
      </c>
      <c r="BM288" s="70">
        <v>1</v>
      </c>
      <c r="BN288" s="70">
        <v>0</v>
      </c>
      <c r="BO288" s="70">
        <v>1</v>
      </c>
      <c r="BP288" s="403">
        <v>0</v>
      </c>
      <c r="BQ288" s="403">
        <v>0</v>
      </c>
      <c r="BR288" s="403">
        <v>6000</v>
      </c>
      <c r="BS288" s="403">
        <v>150000</v>
      </c>
      <c r="BT288" s="403">
        <v>0</v>
      </c>
      <c r="BU288" s="403">
        <v>0</v>
      </c>
      <c r="BV288" s="403">
        <v>0</v>
      </c>
      <c r="BW288" s="403">
        <v>0</v>
      </c>
      <c r="BX288" s="403">
        <v>0</v>
      </c>
      <c r="BY288" s="403">
        <v>0</v>
      </c>
      <c r="BZ288" s="401">
        <v>0</v>
      </c>
      <c r="CA288" s="401">
        <v>0</v>
      </c>
      <c r="CB288" s="401">
        <v>0</v>
      </c>
      <c r="CC288" s="401">
        <v>0</v>
      </c>
      <c r="CD288" s="401">
        <v>0</v>
      </c>
      <c r="CE288" s="401">
        <v>0</v>
      </c>
      <c r="CF288" s="401">
        <v>0</v>
      </c>
      <c r="CG288" s="401">
        <v>0</v>
      </c>
      <c r="CH288" s="401">
        <v>0</v>
      </c>
      <c r="CI288" s="401">
        <v>0</v>
      </c>
      <c r="CJ288" s="401">
        <v>0</v>
      </c>
      <c r="CK288" s="401">
        <v>0</v>
      </c>
      <c r="CL288" s="401">
        <v>0</v>
      </c>
      <c r="CM288" s="401">
        <v>0</v>
      </c>
      <c r="CN288" s="401">
        <v>0</v>
      </c>
      <c r="CO288" s="401">
        <v>0</v>
      </c>
      <c r="CP288" s="401">
        <v>0</v>
      </c>
      <c r="CQ288" s="401">
        <v>0</v>
      </c>
      <c r="CR288" s="401">
        <v>0</v>
      </c>
      <c r="CS288" s="401">
        <v>0</v>
      </c>
      <c r="CT288" s="401">
        <v>0</v>
      </c>
      <c r="CU288" s="401">
        <v>0</v>
      </c>
      <c r="CV288" s="401">
        <v>0</v>
      </c>
      <c r="CW288" s="401">
        <v>0</v>
      </c>
      <c r="CX288" s="401">
        <v>0</v>
      </c>
      <c r="CY288" s="401">
        <v>0</v>
      </c>
      <c r="CZ288" s="401">
        <v>0</v>
      </c>
      <c r="DA288" s="401">
        <v>0</v>
      </c>
      <c r="DB288" s="401">
        <v>0</v>
      </c>
      <c r="DC288" s="401">
        <v>0</v>
      </c>
      <c r="DD288" s="401">
        <v>0</v>
      </c>
      <c r="DE288" s="401">
        <v>0</v>
      </c>
      <c r="DF288" s="401">
        <v>0</v>
      </c>
      <c r="DG288" s="403">
        <v>0</v>
      </c>
      <c r="DH288" s="403">
        <v>0</v>
      </c>
      <c r="DI288" s="403">
        <v>0</v>
      </c>
      <c r="DJ288" s="403">
        <v>0</v>
      </c>
      <c r="DK288" s="403">
        <v>0</v>
      </c>
      <c r="DL288" s="403">
        <v>0</v>
      </c>
      <c r="DM288" s="403">
        <v>0</v>
      </c>
      <c r="DN288" s="403">
        <v>0</v>
      </c>
      <c r="DO288" s="403">
        <v>0</v>
      </c>
      <c r="DP288" s="403">
        <v>0</v>
      </c>
      <c r="DQ288" s="403">
        <v>0</v>
      </c>
      <c r="DR288" s="403">
        <v>0</v>
      </c>
      <c r="DS288" s="403">
        <v>0</v>
      </c>
      <c r="DT288" s="403">
        <v>0</v>
      </c>
      <c r="DU288" s="403">
        <v>0</v>
      </c>
      <c r="DV288" s="403">
        <v>0</v>
      </c>
      <c r="DW288" s="403">
        <v>0</v>
      </c>
      <c r="DX288" s="403">
        <v>0</v>
      </c>
      <c r="DY288" s="403">
        <v>0</v>
      </c>
      <c r="DZ288" s="403">
        <v>0</v>
      </c>
      <c r="EA288" s="403">
        <v>0</v>
      </c>
      <c r="EB288" s="403">
        <v>0</v>
      </c>
      <c r="EC288" s="403">
        <v>0</v>
      </c>
      <c r="ED288" s="403">
        <v>0</v>
      </c>
      <c r="EE288" s="403">
        <v>0</v>
      </c>
      <c r="EF288" s="403">
        <v>0</v>
      </c>
      <c r="EG288" s="403">
        <v>0</v>
      </c>
      <c r="EH288" s="403">
        <v>0</v>
      </c>
      <c r="EI288" s="403">
        <v>0</v>
      </c>
      <c r="EJ288" s="403">
        <v>0</v>
      </c>
      <c r="EK288" s="403">
        <v>0</v>
      </c>
      <c r="EL288" s="403">
        <v>0</v>
      </c>
      <c r="EM288" s="403">
        <v>0</v>
      </c>
      <c r="EN288" s="403">
        <v>0</v>
      </c>
      <c r="EO288" s="403">
        <v>0</v>
      </c>
      <c r="EP288" s="403">
        <v>0</v>
      </c>
      <c r="EQ288" s="403">
        <v>0</v>
      </c>
      <c r="ER288" s="403">
        <v>0</v>
      </c>
      <c r="ES288" s="403">
        <v>0</v>
      </c>
      <c r="ET288" s="403">
        <v>0</v>
      </c>
      <c r="EU288" s="403">
        <v>0</v>
      </c>
      <c r="EV288" s="403">
        <v>0</v>
      </c>
      <c r="EW288" s="403">
        <v>0</v>
      </c>
      <c r="EX288" s="404">
        <v>5442.1768707482988</v>
      </c>
      <c r="EY288" s="404">
        <v>129575.6397797214</v>
      </c>
      <c r="EZ288" s="404">
        <v>0</v>
      </c>
      <c r="FA288" s="404">
        <v>0</v>
      </c>
      <c r="FB288" s="404">
        <v>0</v>
      </c>
      <c r="FC288" s="404">
        <v>0</v>
      </c>
      <c r="FD288" s="404">
        <v>0</v>
      </c>
      <c r="FE288" s="404">
        <v>0</v>
      </c>
      <c r="FF288" s="404">
        <v>0</v>
      </c>
      <c r="FG288" s="404">
        <v>0</v>
      </c>
      <c r="FH288" s="404">
        <v>0</v>
      </c>
      <c r="FI288" s="404">
        <v>0</v>
      </c>
      <c r="FJ288" s="404">
        <v>0</v>
      </c>
      <c r="FK288" s="404">
        <v>0</v>
      </c>
      <c r="FL288" s="404">
        <v>0</v>
      </c>
      <c r="FM288" s="404">
        <v>0</v>
      </c>
      <c r="FN288" s="404">
        <v>0</v>
      </c>
      <c r="FO288" s="404">
        <v>0</v>
      </c>
      <c r="FP288" s="404">
        <v>0</v>
      </c>
      <c r="FQ288" s="404">
        <v>0</v>
      </c>
      <c r="FR288" s="404">
        <v>0</v>
      </c>
      <c r="FS288" s="404">
        <v>0</v>
      </c>
      <c r="FT288" s="404">
        <v>0</v>
      </c>
      <c r="FU288" s="404">
        <v>0</v>
      </c>
      <c r="FV288" s="404">
        <v>0</v>
      </c>
      <c r="FW288" s="404">
        <v>0</v>
      </c>
      <c r="FX288" s="404">
        <v>0</v>
      </c>
      <c r="FY288" s="404">
        <v>0</v>
      </c>
      <c r="FZ288" s="404">
        <v>0</v>
      </c>
      <c r="GA288" s="404">
        <v>0</v>
      </c>
      <c r="GB288" s="404">
        <v>0</v>
      </c>
      <c r="GC288" s="404">
        <v>0</v>
      </c>
      <c r="GD288" s="404">
        <v>0</v>
      </c>
      <c r="GE288" s="404">
        <v>0</v>
      </c>
      <c r="GF288" s="404">
        <v>0</v>
      </c>
      <c r="GG288" s="404">
        <v>0</v>
      </c>
      <c r="GH288" s="404">
        <v>0</v>
      </c>
      <c r="GI288" s="404">
        <v>0</v>
      </c>
      <c r="GJ288" s="404">
        <v>0</v>
      </c>
      <c r="GK288" s="404">
        <v>0</v>
      </c>
      <c r="GL288" s="404">
        <v>0</v>
      </c>
      <c r="GM288" s="404">
        <v>0</v>
      </c>
      <c r="GN288" s="404">
        <v>0</v>
      </c>
      <c r="GO288" s="404">
        <v>0</v>
      </c>
      <c r="GP288" s="404">
        <v>0</v>
      </c>
      <c r="GQ288" s="404">
        <v>0</v>
      </c>
      <c r="GR288" s="404">
        <v>0</v>
      </c>
      <c r="GS288" s="404">
        <v>0</v>
      </c>
      <c r="GT288" s="404">
        <v>0</v>
      </c>
      <c r="GU288" s="404">
        <v>0</v>
      </c>
      <c r="GV288" s="404">
        <v>0</v>
      </c>
      <c r="GW288" s="404">
        <v>0</v>
      </c>
      <c r="GX288" s="404">
        <v>0</v>
      </c>
      <c r="GY288" s="404">
        <v>0</v>
      </c>
      <c r="GZ288" s="404">
        <v>0</v>
      </c>
      <c r="HA288" s="404">
        <v>0</v>
      </c>
      <c r="HB288" s="404">
        <v>0</v>
      </c>
      <c r="HC288" s="404">
        <v>0</v>
      </c>
      <c r="HD288" s="404">
        <v>0</v>
      </c>
      <c r="HE288" s="404">
        <v>0</v>
      </c>
      <c r="HF288" s="404">
        <v>0</v>
      </c>
      <c r="HG288" s="404">
        <v>0</v>
      </c>
      <c r="HH288" s="404">
        <v>0</v>
      </c>
      <c r="HI288" s="404">
        <v>0</v>
      </c>
      <c r="HJ288" s="404">
        <v>0</v>
      </c>
      <c r="HK288" s="404">
        <v>0</v>
      </c>
      <c r="HL288" s="404">
        <v>0</v>
      </c>
      <c r="HM288" s="404">
        <v>0</v>
      </c>
      <c r="HN288" s="404">
        <v>0</v>
      </c>
      <c r="HO288" s="404">
        <v>0</v>
      </c>
      <c r="HP288" s="404">
        <v>0</v>
      </c>
      <c r="HQ288" s="404">
        <v>0</v>
      </c>
      <c r="HR288" s="404">
        <v>0</v>
      </c>
      <c r="HS288" s="404">
        <v>0</v>
      </c>
      <c r="HT288" s="404">
        <v>0</v>
      </c>
      <c r="HU288" s="404">
        <v>0</v>
      </c>
      <c r="HV288" s="404">
        <v>0</v>
      </c>
      <c r="HW288" s="404">
        <v>0</v>
      </c>
      <c r="HX288" s="404">
        <v>0</v>
      </c>
      <c r="HY288" s="404">
        <v>0</v>
      </c>
      <c r="HZ288" s="404">
        <v>135017.8166504697</v>
      </c>
      <c r="IA288" s="404">
        <v>0</v>
      </c>
      <c r="IB288" s="408">
        <v>0</v>
      </c>
      <c r="IC288" s="411"/>
    </row>
    <row r="289" spans="1:237" s="181" customFormat="1" ht="90" customHeight="1" x14ac:dyDescent="0.25">
      <c r="A289" s="161" t="s">
        <v>3062</v>
      </c>
      <c r="B289" s="150" t="s">
        <v>3063</v>
      </c>
      <c r="C289" s="150" t="s">
        <v>3417</v>
      </c>
      <c r="D289" s="79" t="s">
        <v>73</v>
      </c>
      <c r="E289" s="150" t="s">
        <v>3120</v>
      </c>
      <c r="F289" s="151" t="s">
        <v>3121</v>
      </c>
      <c r="G289" s="151" t="s">
        <v>3122</v>
      </c>
      <c r="H289" s="79" t="s">
        <v>77</v>
      </c>
      <c r="I289" s="151" t="s">
        <v>3102</v>
      </c>
      <c r="J289" s="151">
        <v>10</v>
      </c>
      <c r="K289" s="151" t="s">
        <v>197</v>
      </c>
      <c r="L289" s="79">
        <v>31200</v>
      </c>
      <c r="M289" s="79" t="s">
        <v>3123</v>
      </c>
      <c r="N289" s="79" t="s">
        <v>81</v>
      </c>
      <c r="O289" s="73" t="s">
        <v>106</v>
      </c>
      <c r="P289" s="79" t="s">
        <v>199</v>
      </c>
      <c r="Q289" s="112" t="s">
        <v>100</v>
      </c>
      <c r="R289" s="79" t="s">
        <v>162</v>
      </c>
      <c r="S289" s="79" t="s">
        <v>191</v>
      </c>
      <c r="T289" s="79" t="s">
        <v>1850</v>
      </c>
      <c r="U289" s="79" t="s">
        <v>87</v>
      </c>
      <c r="V289" s="81">
        <v>0.99</v>
      </c>
      <c r="W289" s="162">
        <v>54669</v>
      </c>
      <c r="X289" s="162">
        <v>0</v>
      </c>
      <c r="Y289" s="162">
        <v>54669</v>
      </c>
      <c r="Z289" s="162">
        <v>0</v>
      </c>
      <c r="AA289" s="162">
        <v>0</v>
      </c>
      <c r="AB289" s="162">
        <v>0</v>
      </c>
      <c r="AC289" s="162">
        <v>0</v>
      </c>
      <c r="AD289" s="162">
        <v>0</v>
      </c>
      <c r="AE289" s="149">
        <v>0</v>
      </c>
      <c r="AF289" s="149">
        <v>0</v>
      </c>
      <c r="AG289" s="149">
        <v>0</v>
      </c>
      <c r="AH289" s="149">
        <v>0</v>
      </c>
      <c r="AI289" s="88" t="s">
        <v>88</v>
      </c>
      <c r="AJ289" s="162">
        <v>0</v>
      </c>
      <c r="AK289" s="162">
        <v>0</v>
      </c>
      <c r="AL289" s="162">
        <v>0</v>
      </c>
      <c r="AM289" s="162">
        <v>0</v>
      </c>
      <c r="AN289" s="162">
        <v>0</v>
      </c>
      <c r="AO289" s="162">
        <v>0</v>
      </c>
      <c r="AP289" s="162">
        <v>0</v>
      </c>
      <c r="AQ289" s="149">
        <v>0</v>
      </c>
      <c r="AR289" s="149">
        <v>0</v>
      </c>
      <c r="AS289" s="149">
        <v>0</v>
      </c>
      <c r="AT289" s="149">
        <v>0</v>
      </c>
      <c r="AU289" s="151" t="s">
        <v>3384</v>
      </c>
      <c r="AV289" s="230">
        <v>1</v>
      </c>
      <c r="AW289" s="230">
        <v>0</v>
      </c>
      <c r="AX289" s="230" t="s">
        <v>3599</v>
      </c>
      <c r="AY289" s="141">
        <v>9</v>
      </c>
      <c r="AZ289" s="70">
        <v>1</v>
      </c>
      <c r="BA289" s="70">
        <v>1</v>
      </c>
      <c r="BB289" s="70">
        <v>1</v>
      </c>
      <c r="BC289" s="70">
        <v>1</v>
      </c>
      <c r="BD289" s="70">
        <v>1</v>
      </c>
      <c r="BE289" s="70">
        <v>1</v>
      </c>
      <c r="BF289" s="70">
        <v>1</v>
      </c>
      <c r="BG289" s="71">
        <v>0</v>
      </c>
      <c r="BH289" s="71">
        <v>1</v>
      </c>
      <c r="BI289" s="71">
        <v>0</v>
      </c>
      <c r="BJ289" s="71">
        <v>0</v>
      </c>
      <c r="BK289" s="71">
        <v>1</v>
      </c>
      <c r="BL289" s="70">
        <v>1</v>
      </c>
      <c r="BM289" s="70">
        <v>1</v>
      </c>
      <c r="BN289" s="70">
        <v>1</v>
      </c>
      <c r="BO289" s="70">
        <v>0</v>
      </c>
      <c r="BP289" s="403">
        <v>54669</v>
      </c>
      <c r="BQ289" s="403">
        <v>0</v>
      </c>
      <c r="BR289" s="403">
        <v>0</v>
      </c>
      <c r="BS289" s="403">
        <v>0</v>
      </c>
      <c r="BT289" s="403">
        <v>0</v>
      </c>
      <c r="BU289" s="403">
        <v>0</v>
      </c>
      <c r="BV289" s="403">
        <v>0</v>
      </c>
      <c r="BW289" s="403">
        <v>0</v>
      </c>
      <c r="BX289" s="403">
        <v>0</v>
      </c>
      <c r="BY289" s="403">
        <v>0</v>
      </c>
      <c r="BZ289" s="401">
        <v>0</v>
      </c>
      <c r="CA289" s="401">
        <v>0</v>
      </c>
      <c r="CB289" s="401">
        <v>0</v>
      </c>
      <c r="CC289" s="401">
        <v>0</v>
      </c>
      <c r="CD289" s="401">
        <v>0</v>
      </c>
      <c r="CE289" s="401">
        <v>0</v>
      </c>
      <c r="CF289" s="401">
        <v>0</v>
      </c>
      <c r="CG289" s="401">
        <v>0</v>
      </c>
      <c r="CH289" s="401">
        <v>0</v>
      </c>
      <c r="CI289" s="401">
        <v>0</v>
      </c>
      <c r="CJ289" s="401">
        <v>0</v>
      </c>
      <c r="CK289" s="401">
        <v>0</v>
      </c>
      <c r="CL289" s="401">
        <v>0</v>
      </c>
      <c r="CM289" s="401">
        <v>0</v>
      </c>
      <c r="CN289" s="401">
        <v>0</v>
      </c>
      <c r="CO289" s="401">
        <v>0</v>
      </c>
      <c r="CP289" s="401">
        <v>0</v>
      </c>
      <c r="CQ289" s="401">
        <v>0</v>
      </c>
      <c r="CR289" s="401">
        <v>0</v>
      </c>
      <c r="CS289" s="401">
        <v>0</v>
      </c>
      <c r="CT289" s="401">
        <v>0</v>
      </c>
      <c r="CU289" s="401">
        <v>0</v>
      </c>
      <c r="CV289" s="401">
        <v>0</v>
      </c>
      <c r="CW289" s="401">
        <v>0</v>
      </c>
      <c r="CX289" s="401">
        <v>0</v>
      </c>
      <c r="CY289" s="401">
        <v>0</v>
      </c>
      <c r="CZ289" s="401">
        <v>0</v>
      </c>
      <c r="DA289" s="401">
        <v>0</v>
      </c>
      <c r="DB289" s="401">
        <v>0</v>
      </c>
      <c r="DC289" s="401">
        <v>0</v>
      </c>
      <c r="DD289" s="401">
        <v>0</v>
      </c>
      <c r="DE289" s="401">
        <v>0</v>
      </c>
      <c r="DF289" s="401">
        <v>0</v>
      </c>
      <c r="DG289" s="403">
        <v>31200</v>
      </c>
      <c r="DH289" s="403">
        <v>31200</v>
      </c>
      <c r="DI289" s="403">
        <v>31200</v>
      </c>
      <c r="DJ289" s="403">
        <v>31200</v>
      </c>
      <c r="DK289" s="403">
        <v>31200</v>
      </c>
      <c r="DL289" s="403">
        <v>31200</v>
      </c>
      <c r="DM289" s="403">
        <v>31200</v>
      </c>
      <c r="DN289" s="403">
        <v>31200</v>
      </c>
      <c r="DO289" s="403">
        <v>31200</v>
      </c>
      <c r="DP289" s="403">
        <v>31200</v>
      </c>
      <c r="DQ289" s="403">
        <v>31200</v>
      </c>
      <c r="DR289" s="403">
        <v>31200</v>
      </c>
      <c r="DS289" s="403">
        <v>31200</v>
      </c>
      <c r="DT289" s="403">
        <v>31200</v>
      </c>
      <c r="DU289" s="403">
        <v>31200</v>
      </c>
      <c r="DV289" s="403">
        <v>31200</v>
      </c>
      <c r="DW289" s="403">
        <v>31200</v>
      </c>
      <c r="DX289" s="403">
        <v>31200</v>
      </c>
      <c r="DY289" s="403">
        <v>31200</v>
      </c>
      <c r="DZ289" s="403">
        <v>31200</v>
      </c>
      <c r="EA289" s="403">
        <v>31200</v>
      </c>
      <c r="EB289" s="403">
        <v>31200</v>
      </c>
      <c r="EC289" s="403">
        <v>31200</v>
      </c>
      <c r="ED289" s="403">
        <v>31200</v>
      </c>
      <c r="EE289" s="403">
        <v>31200</v>
      </c>
      <c r="EF289" s="403">
        <v>31200</v>
      </c>
      <c r="EG289" s="403">
        <v>31200</v>
      </c>
      <c r="EH289" s="403">
        <v>31200</v>
      </c>
      <c r="EI289" s="403">
        <v>31200</v>
      </c>
      <c r="EJ289" s="403">
        <v>31200</v>
      </c>
      <c r="EK289" s="403">
        <v>31200</v>
      </c>
      <c r="EL289" s="403">
        <v>31200</v>
      </c>
      <c r="EM289" s="403">
        <v>31200</v>
      </c>
      <c r="EN289" s="403">
        <v>31200</v>
      </c>
      <c r="EO289" s="403">
        <v>31200</v>
      </c>
      <c r="EP289" s="403">
        <v>31200</v>
      </c>
      <c r="EQ289" s="403">
        <v>31200</v>
      </c>
      <c r="ER289" s="403">
        <v>31200</v>
      </c>
      <c r="ES289" s="403">
        <v>31200</v>
      </c>
      <c r="ET289" s="403">
        <v>31200</v>
      </c>
      <c r="EU289" s="403">
        <v>31200</v>
      </c>
      <c r="EV289" s="403">
        <v>31200</v>
      </c>
      <c r="EW289" s="403">
        <v>31200</v>
      </c>
      <c r="EX289" s="404">
        <v>0</v>
      </c>
      <c r="EY289" s="404">
        <v>0</v>
      </c>
      <c r="EZ289" s="404">
        <v>0</v>
      </c>
      <c r="FA289" s="404">
        <v>0</v>
      </c>
      <c r="FB289" s="404">
        <v>0</v>
      </c>
      <c r="FC289" s="404">
        <v>0</v>
      </c>
      <c r="FD289" s="404">
        <v>0</v>
      </c>
      <c r="FE289" s="404">
        <v>0</v>
      </c>
      <c r="FF289" s="404">
        <v>0</v>
      </c>
      <c r="FG289" s="404">
        <v>0</v>
      </c>
      <c r="FH289" s="404">
        <v>0</v>
      </c>
      <c r="FI289" s="404">
        <v>0</v>
      </c>
      <c r="FJ289" s="404">
        <v>0</v>
      </c>
      <c r="FK289" s="404">
        <v>0</v>
      </c>
      <c r="FL289" s="404">
        <v>0</v>
      </c>
      <c r="FM289" s="404">
        <v>0</v>
      </c>
      <c r="FN289" s="404">
        <v>0</v>
      </c>
      <c r="FO289" s="404">
        <v>0</v>
      </c>
      <c r="FP289" s="404">
        <v>0</v>
      </c>
      <c r="FQ289" s="404">
        <v>0</v>
      </c>
      <c r="FR289" s="404">
        <v>0</v>
      </c>
      <c r="FS289" s="404">
        <v>0</v>
      </c>
      <c r="FT289" s="404">
        <v>0</v>
      </c>
      <c r="FU289" s="404">
        <v>0</v>
      </c>
      <c r="FV289" s="404">
        <v>0</v>
      </c>
      <c r="FW289" s="404">
        <v>0</v>
      </c>
      <c r="FX289" s="404">
        <v>0</v>
      </c>
      <c r="FY289" s="404">
        <v>0</v>
      </c>
      <c r="FZ289" s="404">
        <v>0</v>
      </c>
      <c r="GA289" s="404">
        <v>0</v>
      </c>
      <c r="GB289" s="404">
        <v>0</v>
      </c>
      <c r="GC289" s="404">
        <v>0</v>
      </c>
      <c r="GD289" s="404">
        <v>0</v>
      </c>
      <c r="GE289" s="404">
        <v>0</v>
      </c>
      <c r="GF289" s="404">
        <v>0</v>
      </c>
      <c r="GG289" s="404">
        <v>0</v>
      </c>
      <c r="GH289" s="404">
        <v>0</v>
      </c>
      <c r="GI289" s="404">
        <v>0</v>
      </c>
      <c r="GJ289" s="404">
        <v>0</v>
      </c>
      <c r="GK289" s="404">
        <v>0</v>
      </c>
      <c r="GL289" s="404">
        <v>28299.319727891154</v>
      </c>
      <c r="GM289" s="404">
        <v>26951.733074182051</v>
      </c>
      <c r="GN289" s="404">
        <v>25668.317213506718</v>
      </c>
      <c r="GO289" s="404">
        <v>24446.01639381592</v>
      </c>
      <c r="GP289" s="404">
        <v>23281.920375062782</v>
      </c>
      <c r="GQ289" s="404">
        <v>22173.25750005979</v>
      </c>
      <c r="GR289" s="404">
        <v>21117.388095295039</v>
      </c>
      <c r="GS289" s="404">
        <v>20111.798185995274</v>
      </c>
      <c r="GT289" s="404">
        <v>19154.093510471692</v>
      </c>
      <c r="GU289" s="404">
        <v>18241.993819496845</v>
      </c>
      <c r="GV289" s="404">
        <v>17373.327447139858</v>
      </c>
      <c r="GW289" s="404">
        <v>16546.026140133195</v>
      </c>
      <c r="GX289" s="404">
        <v>15758.120133460188</v>
      </c>
      <c r="GY289" s="404">
        <v>15007.73346043827</v>
      </c>
      <c r="GZ289" s="404">
        <v>14293.079486131686</v>
      </c>
      <c r="HA289" s="404">
        <v>13612.456653458748</v>
      </c>
      <c r="HB289" s="404">
        <v>12964.244431865474</v>
      </c>
      <c r="HC289" s="404">
        <v>12346.899458919499</v>
      </c>
      <c r="HD289" s="404">
        <v>11758.951865637619</v>
      </c>
      <c r="HE289" s="404">
        <v>11199.001776797732</v>
      </c>
      <c r="HF289" s="404">
        <v>10665.715977902602</v>
      </c>
      <c r="HG289" s="404">
        <v>10157.82474085962</v>
      </c>
      <c r="HH289" s="404">
        <v>9674.1188008186873</v>
      </c>
      <c r="HI289" s="404">
        <v>9213.4464769701772</v>
      </c>
      <c r="HJ289" s="404">
        <v>8774.7109304477872</v>
      </c>
      <c r="HK289" s="404">
        <v>8356.8675528074164</v>
      </c>
      <c r="HL289" s="404">
        <v>7958.9214788642075</v>
      </c>
      <c r="HM289" s="404">
        <v>7579.9252179659097</v>
      </c>
      <c r="HN289" s="404">
        <v>7218.976398062774</v>
      </c>
      <c r="HO289" s="404">
        <v>6875.2156172026389</v>
      </c>
      <c r="HP289" s="404">
        <v>6547.8243973358476</v>
      </c>
      <c r="HQ289" s="404">
        <v>6236.0232355579501</v>
      </c>
      <c r="HR289" s="404">
        <v>5939.0697481504285</v>
      </c>
      <c r="HS289" s="404">
        <v>5656.256903000407</v>
      </c>
      <c r="HT289" s="404">
        <v>5386.9113361908649</v>
      </c>
      <c r="HU289" s="404">
        <v>5130.3917487532044</v>
      </c>
      <c r="HV289" s="404">
        <v>4886.0873797649574</v>
      </c>
      <c r="HW289" s="404">
        <v>4653.4165521571013</v>
      </c>
      <c r="HX289" s="404">
        <v>4431.8252877686682</v>
      </c>
      <c r="HY289" s="404">
        <v>4220.7859883511128</v>
      </c>
      <c r="HZ289" s="404">
        <v>0</v>
      </c>
      <c r="IA289" s="404">
        <v>229445.83789577728</v>
      </c>
      <c r="IB289" s="408">
        <v>0</v>
      </c>
      <c r="IC289" s="411"/>
    </row>
    <row r="290" spans="1:237" s="184" customFormat="1" ht="90" customHeight="1" x14ac:dyDescent="0.3">
      <c r="A290" s="161" t="s">
        <v>3062</v>
      </c>
      <c r="B290" s="150" t="s">
        <v>3063</v>
      </c>
      <c r="C290" s="150" t="s">
        <v>3433</v>
      </c>
      <c r="D290" s="222">
        <v>27</v>
      </c>
      <c r="E290" s="150" t="s">
        <v>3184</v>
      </c>
      <c r="F290" s="151" t="s">
        <v>3185</v>
      </c>
      <c r="G290" s="151" t="s">
        <v>3186</v>
      </c>
      <c r="H290" s="79" t="s">
        <v>77</v>
      </c>
      <c r="I290" s="151" t="s">
        <v>3151</v>
      </c>
      <c r="J290" s="151">
        <v>40</v>
      </c>
      <c r="K290" s="227" t="s">
        <v>94</v>
      </c>
      <c r="L290" s="79"/>
      <c r="M290" s="79" t="s">
        <v>644</v>
      </c>
      <c r="N290" s="79" t="s">
        <v>81</v>
      </c>
      <c r="O290" s="13" t="s">
        <v>217</v>
      </c>
      <c r="P290" s="79" t="s">
        <v>218</v>
      </c>
      <c r="Q290" s="112" t="s">
        <v>100</v>
      </c>
      <c r="R290" s="79" t="s">
        <v>108</v>
      </c>
      <c r="S290" s="79" t="s">
        <v>99</v>
      </c>
      <c r="T290" s="79" t="s">
        <v>3070</v>
      </c>
      <c r="U290" s="79" t="s">
        <v>100</v>
      </c>
      <c r="V290" s="81">
        <v>1</v>
      </c>
      <c r="W290" s="156">
        <v>30000</v>
      </c>
      <c r="X290" s="176">
        <v>0</v>
      </c>
      <c r="Y290" s="162">
        <v>0</v>
      </c>
      <c r="Z290" s="162">
        <v>9411</v>
      </c>
      <c r="AA290" s="176">
        <v>0</v>
      </c>
      <c r="AB290" s="176">
        <v>20589</v>
      </c>
      <c r="AC290" s="176">
        <v>0</v>
      </c>
      <c r="AD290" s="176">
        <v>0</v>
      </c>
      <c r="AE290" s="149">
        <v>0</v>
      </c>
      <c r="AF290" s="149">
        <v>0</v>
      </c>
      <c r="AG290" s="149">
        <v>0</v>
      </c>
      <c r="AH290" s="149">
        <v>0</v>
      </c>
      <c r="AI290" s="88" t="s">
        <v>88</v>
      </c>
      <c r="AJ290" s="162">
        <v>0</v>
      </c>
      <c r="AK290" s="162">
        <v>0</v>
      </c>
      <c r="AL290" s="162">
        <v>0</v>
      </c>
      <c r="AM290" s="162">
        <v>0</v>
      </c>
      <c r="AN290" s="162">
        <v>0</v>
      </c>
      <c r="AO290" s="162">
        <v>0</v>
      </c>
      <c r="AP290" s="162">
        <v>0</v>
      </c>
      <c r="AQ290" s="149">
        <v>0</v>
      </c>
      <c r="AR290" s="149">
        <v>0</v>
      </c>
      <c r="AS290" s="149">
        <v>0</v>
      </c>
      <c r="AT290" s="149">
        <v>0</v>
      </c>
      <c r="AU290" s="262"/>
      <c r="AV290" s="230">
        <v>1</v>
      </c>
      <c r="AW290" s="230">
        <v>0</v>
      </c>
      <c r="AX290" s="230" t="s">
        <v>3594</v>
      </c>
      <c r="AY290" s="141">
        <v>9</v>
      </c>
      <c r="AZ290" s="70">
        <v>1</v>
      </c>
      <c r="BA290" s="70">
        <v>1</v>
      </c>
      <c r="BB290" s="70">
        <v>1</v>
      </c>
      <c r="BC290" s="70">
        <v>1</v>
      </c>
      <c r="BD290" s="70">
        <v>1</v>
      </c>
      <c r="BE290" s="70">
        <v>1</v>
      </c>
      <c r="BF290" s="70">
        <v>1</v>
      </c>
      <c r="BG290" s="71">
        <v>0</v>
      </c>
      <c r="BH290" s="71">
        <v>1</v>
      </c>
      <c r="BI290" s="71">
        <v>0</v>
      </c>
      <c r="BJ290" s="71">
        <v>0</v>
      </c>
      <c r="BK290" s="71">
        <v>1</v>
      </c>
      <c r="BL290" s="70">
        <v>1</v>
      </c>
      <c r="BM290" s="70">
        <v>1</v>
      </c>
      <c r="BN290" s="70">
        <v>0</v>
      </c>
      <c r="BO290" s="70">
        <v>1</v>
      </c>
      <c r="BP290" s="403">
        <v>0</v>
      </c>
      <c r="BQ290" s="403">
        <v>9411</v>
      </c>
      <c r="BR290" s="403">
        <v>0</v>
      </c>
      <c r="BS290" s="403">
        <v>20589</v>
      </c>
      <c r="BT290" s="403">
        <v>0</v>
      </c>
      <c r="BU290" s="403">
        <v>0</v>
      </c>
      <c r="BV290" s="403">
        <v>0</v>
      </c>
      <c r="BW290" s="403">
        <v>0</v>
      </c>
      <c r="BX290" s="403">
        <v>0</v>
      </c>
      <c r="BY290" s="403">
        <v>0</v>
      </c>
      <c r="BZ290" s="401">
        <v>0</v>
      </c>
      <c r="CA290" s="401">
        <v>0</v>
      </c>
      <c r="CB290" s="401">
        <v>0</v>
      </c>
      <c r="CC290" s="401">
        <v>0</v>
      </c>
      <c r="CD290" s="401">
        <v>0</v>
      </c>
      <c r="CE290" s="401">
        <v>0</v>
      </c>
      <c r="CF290" s="401">
        <v>0</v>
      </c>
      <c r="CG290" s="401">
        <v>0</v>
      </c>
      <c r="CH290" s="401">
        <v>0</v>
      </c>
      <c r="CI290" s="401">
        <v>0</v>
      </c>
      <c r="CJ290" s="401">
        <v>0</v>
      </c>
      <c r="CK290" s="401">
        <v>0</v>
      </c>
      <c r="CL290" s="401">
        <v>0</v>
      </c>
      <c r="CM290" s="401">
        <v>0</v>
      </c>
      <c r="CN290" s="401">
        <v>0</v>
      </c>
      <c r="CO290" s="401">
        <v>0</v>
      </c>
      <c r="CP290" s="401">
        <v>0</v>
      </c>
      <c r="CQ290" s="401">
        <v>0</v>
      </c>
      <c r="CR290" s="401">
        <v>0</v>
      </c>
      <c r="CS290" s="401">
        <v>0</v>
      </c>
      <c r="CT290" s="401">
        <v>0</v>
      </c>
      <c r="CU290" s="401">
        <v>0</v>
      </c>
      <c r="CV290" s="401">
        <v>0</v>
      </c>
      <c r="CW290" s="401">
        <v>0</v>
      </c>
      <c r="CX290" s="401">
        <v>0</v>
      </c>
      <c r="CY290" s="401">
        <v>0</v>
      </c>
      <c r="CZ290" s="401">
        <v>0</v>
      </c>
      <c r="DA290" s="401">
        <v>0</v>
      </c>
      <c r="DB290" s="401">
        <v>0</v>
      </c>
      <c r="DC290" s="401">
        <v>0</v>
      </c>
      <c r="DD290" s="401">
        <v>0</v>
      </c>
      <c r="DE290" s="401">
        <v>0</v>
      </c>
      <c r="DF290" s="401">
        <v>0</v>
      </c>
      <c r="DG290" s="403">
        <v>0</v>
      </c>
      <c r="DH290" s="403">
        <v>0</v>
      </c>
      <c r="DI290" s="403">
        <v>0</v>
      </c>
      <c r="DJ290" s="403">
        <v>0</v>
      </c>
      <c r="DK290" s="403">
        <v>0</v>
      </c>
      <c r="DL290" s="403">
        <v>0</v>
      </c>
      <c r="DM290" s="403">
        <v>0</v>
      </c>
      <c r="DN290" s="403">
        <v>0</v>
      </c>
      <c r="DO290" s="403">
        <v>0</v>
      </c>
      <c r="DP290" s="403">
        <v>0</v>
      </c>
      <c r="DQ290" s="403">
        <v>0</v>
      </c>
      <c r="DR290" s="403">
        <v>0</v>
      </c>
      <c r="DS290" s="403">
        <v>0</v>
      </c>
      <c r="DT290" s="403">
        <v>0</v>
      </c>
      <c r="DU290" s="403">
        <v>0</v>
      </c>
      <c r="DV290" s="403">
        <v>0</v>
      </c>
      <c r="DW290" s="403">
        <v>0</v>
      </c>
      <c r="DX290" s="403">
        <v>0</v>
      </c>
      <c r="DY290" s="403">
        <v>0</v>
      </c>
      <c r="DZ290" s="403">
        <v>0</v>
      </c>
      <c r="EA290" s="403">
        <v>0</v>
      </c>
      <c r="EB290" s="403">
        <v>0</v>
      </c>
      <c r="EC290" s="403">
        <v>0</v>
      </c>
      <c r="ED290" s="403">
        <v>0</v>
      </c>
      <c r="EE290" s="403">
        <v>0</v>
      </c>
      <c r="EF290" s="403">
        <v>0</v>
      </c>
      <c r="EG290" s="403">
        <v>0</v>
      </c>
      <c r="EH290" s="403">
        <v>0</v>
      </c>
      <c r="EI290" s="403">
        <v>0</v>
      </c>
      <c r="EJ290" s="403">
        <v>0</v>
      </c>
      <c r="EK290" s="403">
        <v>0</v>
      </c>
      <c r="EL290" s="403">
        <v>0</v>
      </c>
      <c r="EM290" s="403">
        <v>0</v>
      </c>
      <c r="EN290" s="403">
        <v>0</v>
      </c>
      <c r="EO290" s="403">
        <v>0</v>
      </c>
      <c r="EP290" s="403">
        <v>0</v>
      </c>
      <c r="EQ290" s="403">
        <v>0</v>
      </c>
      <c r="ER290" s="403">
        <v>0</v>
      </c>
      <c r="ES290" s="403">
        <v>0</v>
      </c>
      <c r="ET290" s="403">
        <v>0</v>
      </c>
      <c r="EU290" s="403">
        <v>0</v>
      </c>
      <c r="EV290" s="403">
        <v>0</v>
      </c>
      <c r="EW290" s="403">
        <v>0</v>
      </c>
      <c r="EX290" s="404">
        <v>0</v>
      </c>
      <c r="EY290" s="404">
        <v>17785.552316164558</v>
      </c>
      <c r="EZ290" s="404">
        <v>0</v>
      </c>
      <c r="FA290" s="404">
        <v>0</v>
      </c>
      <c r="FB290" s="404">
        <v>0</v>
      </c>
      <c r="FC290" s="404">
        <v>0</v>
      </c>
      <c r="FD290" s="404">
        <v>0</v>
      </c>
      <c r="FE290" s="404">
        <v>0</v>
      </c>
      <c r="FF290" s="404">
        <v>0</v>
      </c>
      <c r="FG290" s="404">
        <v>0</v>
      </c>
      <c r="FH290" s="404">
        <v>0</v>
      </c>
      <c r="FI290" s="404">
        <v>0</v>
      </c>
      <c r="FJ290" s="404">
        <v>0</v>
      </c>
      <c r="FK290" s="404">
        <v>0</v>
      </c>
      <c r="FL290" s="404">
        <v>0</v>
      </c>
      <c r="FM290" s="404">
        <v>0</v>
      </c>
      <c r="FN290" s="404">
        <v>0</v>
      </c>
      <c r="FO290" s="404">
        <v>0</v>
      </c>
      <c r="FP290" s="404">
        <v>0</v>
      </c>
      <c r="FQ290" s="404">
        <v>0</v>
      </c>
      <c r="FR290" s="404">
        <v>0</v>
      </c>
      <c r="FS290" s="404">
        <v>0</v>
      </c>
      <c r="FT290" s="404">
        <v>0</v>
      </c>
      <c r="FU290" s="404">
        <v>0</v>
      </c>
      <c r="FV290" s="404">
        <v>0</v>
      </c>
      <c r="FW290" s="404">
        <v>0</v>
      </c>
      <c r="FX290" s="404">
        <v>0</v>
      </c>
      <c r="FY290" s="404">
        <v>0</v>
      </c>
      <c r="FZ290" s="404">
        <v>0</v>
      </c>
      <c r="GA290" s="404">
        <v>0</v>
      </c>
      <c r="GB290" s="404">
        <v>0</v>
      </c>
      <c r="GC290" s="404">
        <v>0</v>
      </c>
      <c r="GD290" s="404">
        <v>0</v>
      </c>
      <c r="GE290" s="404">
        <v>0</v>
      </c>
      <c r="GF290" s="404">
        <v>0</v>
      </c>
      <c r="GG290" s="404">
        <v>0</v>
      </c>
      <c r="GH290" s="404">
        <v>0</v>
      </c>
      <c r="GI290" s="404">
        <v>0</v>
      </c>
      <c r="GJ290" s="404">
        <v>0</v>
      </c>
      <c r="GK290" s="404">
        <v>0</v>
      </c>
      <c r="GL290" s="404">
        <v>0</v>
      </c>
      <c r="GM290" s="404">
        <v>0</v>
      </c>
      <c r="GN290" s="404">
        <v>0</v>
      </c>
      <c r="GO290" s="404">
        <v>0</v>
      </c>
      <c r="GP290" s="404">
        <v>0</v>
      </c>
      <c r="GQ290" s="404">
        <v>0</v>
      </c>
      <c r="GR290" s="404">
        <v>0</v>
      </c>
      <c r="GS290" s="404">
        <v>0</v>
      </c>
      <c r="GT290" s="404">
        <v>0</v>
      </c>
      <c r="GU290" s="404">
        <v>0</v>
      </c>
      <c r="GV290" s="404">
        <v>0</v>
      </c>
      <c r="GW290" s="404">
        <v>0</v>
      </c>
      <c r="GX290" s="404">
        <v>0</v>
      </c>
      <c r="GY290" s="404">
        <v>0</v>
      </c>
      <c r="GZ290" s="404">
        <v>0</v>
      </c>
      <c r="HA290" s="404">
        <v>0</v>
      </c>
      <c r="HB290" s="404">
        <v>0</v>
      </c>
      <c r="HC290" s="404">
        <v>0</v>
      </c>
      <c r="HD290" s="404">
        <v>0</v>
      </c>
      <c r="HE290" s="404">
        <v>0</v>
      </c>
      <c r="HF290" s="404">
        <v>0</v>
      </c>
      <c r="HG290" s="404">
        <v>0</v>
      </c>
      <c r="HH290" s="404">
        <v>0</v>
      </c>
      <c r="HI290" s="404">
        <v>0</v>
      </c>
      <c r="HJ290" s="404">
        <v>0</v>
      </c>
      <c r="HK290" s="404">
        <v>0</v>
      </c>
      <c r="HL290" s="404">
        <v>0</v>
      </c>
      <c r="HM290" s="404">
        <v>0</v>
      </c>
      <c r="HN290" s="404">
        <v>0</v>
      </c>
      <c r="HO290" s="404">
        <v>0</v>
      </c>
      <c r="HP290" s="404">
        <v>0</v>
      </c>
      <c r="HQ290" s="404">
        <v>0</v>
      </c>
      <c r="HR290" s="404">
        <v>0</v>
      </c>
      <c r="HS290" s="404">
        <v>0</v>
      </c>
      <c r="HT290" s="404">
        <v>0</v>
      </c>
      <c r="HU290" s="404">
        <v>0</v>
      </c>
      <c r="HV290" s="404">
        <v>0</v>
      </c>
      <c r="HW290" s="404">
        <v>0</v>
      </c>
      <c r="HX290" s="404">
        <v>0</v>
      </c>
      <c r="HY290" s="404">
        <v>0</v>
      </c>
      <c r="HZ290" s="404">
        <v>17785.552316164558</v>
      </c>
      <c r="IA290" s="404">
        <v>0</v>
      </c>
      <c r="IB290" s="408">
        <v>0</v>
      </c>
      <c r="IC290" s="422"/>
    </row>
    <row r="291" spans="1:237" s="181" customFormat="1" ht="90" customHeight="1" x14ac:dyDescent="0.25">
      <c r="A291" s="161" t="s">
        <v>3062</v>
      </c>
      <c r="B291" s="150" t="s">
        <v>3063</v>
      </c>
      <c r="C291" s="150" t="s">
        <v>3416</v>
      </c>
      <c r="D291" s="165">
        <v>15</v>
      </c>
      <c r="E291" s="150" t="s">
        <v>3116</v>
      </c>
      <c r="F291" s="151" t="s">
        <v>3117</v>
      </c>
      <c r="G291" s="151" t="s">
        <v>3118</v>
      </c>
      <c r="H291" s="79" t="s">
        <v>77</v>
      </c>
      <c r="I291" s="151" t="s">
        <v>3119</v>
      </c>
      <c r="J291" s="151">
        <v>10</v>
      </c>
      <c r="K291" s="95" t="s">
        <v>206</v>
      </c>
      <c r="L291" s="79"/>
      <c r="M291" s="79" t="s">
        <v>644</v>
      </c>
      <c r="N291" s="79" t="s">
        <v>147</v>
      </c>
      <c r="O291" s="73" t="s">
        <v>106</v>
      </c>
      <c r="P291" s="79" t="s">
        <v>728</v>
      </c>
      <c r="Q291" s="112" t="s">
        <v>100</v>
      </c>
      <c r="R291" s="79" t="s">
        <v>108</v>
      </c>
      <c r="S291" s="79" t="s">
        <v>99</v>
      </c>
      <c r="T291" s="79" t="s">
        <v>3070</v>
      </c>
      <c r="U291" s="79" t="s">
        <v>100</v>
      </c>
      <c r="V291" s="81">
        <v>1</v>
      </c>
      <c r="W291" s="162">
        <v>25000</v>
      </c>
      <c r="X291" s="162">
        <v>0</v>
      </c>
      <c r="Y291" s="162">
        <v>0</v>
      </c>
      <c r="Z291" s="162">
        <v>0</v>
      </c>
      <c r="AA291" s="162">
        <v>25000</v>
      </c>
      <c r="AB291" s="162">
        <v>0</v>
      </c>
      <c r="AC291" s="162">
        <v>0</v>
      </c>
      <c r="AD291" s="162">
        <v>0</v>
      </c>
      <c r="AE291" s="149">
        <v>0</v>
      </c>
      <c r="AF291" s="149">
        <v>0</v>
      </c>
      <c r="AG291" s="149">
        <v>0</v>
      </c>
      <c r="AH291" s="149">
        <v>0</v>
      </c>
      <c r="AI291" s="88" t="s">
        <v>88</v>
      </c>
      <c r="AJ291" s="162">
        <v>0</v>
      </c>
      <c r="AK291" s="162">
        <v>0</v>
      </c>
      <c r="AL291" s="162">
        <v>0</v>
      </c>
      <c r="AM291" s="162">
        <v>0</v>
      </c>
      <c r="AN291" s="162">
        <v>0</v>
      </c>
      <c r="AO291" s="162">
        <v>0</v>
      </c>
      <c r="AP291" s="162">
        <v>0</v>
      </c>
      <c r="AQ291" s="149">
        <v>0</v>
      </c>
      <c r="AR291" s="149">
        <v>0</v>
      </c>
      <c r="AS291" s="149">
        <v>0</v>
      </c>
      <c r="AT291" s="149">
        <v>0</v>
      </c>
      <c r="AU291" s="151"/>
      <c r="AV291" s="230">
        <v>1</v>
      </c>
      <c r="AW291" s="230">
        <v>0</v>
      </c>
      <c r="AX291" s="230" t="s">
        <v>3603</v>
      </c>
      <c r="AY291" s="141">
        <v>9</v>
      </c>
      <c r="AZ291" s="70">
        <v>1</v>
      </c>
      <c r="BA291" s="70">
        <v>1</v>
      </c>
      <c r="BB291" s="70">
        <v>1</v>
      </c>
      <c r="BC291" s="70">
        <v>1</v>
      </c>
      <c r="BD291" s="70">
        <v>1</v>
      </c>
      <c r="BE291" s="70">
        <v>1</v>
      </c>
      <c r="BF291" s="70">
        <v>1</v>
      </c>
      <c r="BG291" s="71">
        <v>0</v>
      </c>
      <c r="BH291" s="71">
        <v>1</v>
      </c>
      <c r="BI291" s="71">
        <v>0</v>
      </c>
      <c r="BJ291" s="71">
        <v>1</v>
      </c>
      <c r="BK291" s="71">
        <v>0</v>
      </c>
      <c r="BL291" s="70">
        <v>1</v>
      </c>
      <c r="BM291" s="70">
        <v>1</v>
      </c>
      <c r="BN291" s="70">
        <v>0</v>
      </c>
      <c r="BO291" s="70">
        <v>1</v>
      </c>
      <c r="BP291" s="403">
        <v>0</v>
      </c>
      <c r="BQ291" s="403">
        <v>0</v>
      </c>
      <c r="BR291" s="403">
        <v>25000</v>
      </c>
      <c r="BS291" s="403">
        <v>0</v>
      </c>
      <c r="BT291" s="403">
        <v>0</v>
      </c>
      <c r="BU291" s="403">
        <v>0</v>
      </c>
      <c r="BV291" s="403">
        <v>0</v>
      </c>
      <c r="BW291" s="403">
        <v>0</v>
      </c>
      <c r="BX291" s="403">
        <v>0</v>
      </c>
      <c r="BY291" s="403">
        <v>0</v>
      </c>
      <c r="BZ291" s="401">
        <v>0</v>
      </c>
      <c r="CA291" s="401">
        <v>0</v>
      </c>
      <c r="CB291" s="401">
        <v>0</v>
      </c>
      <c r="CC291" s="401">
        <v>0</v>
      </c>
      <c r="CD291" s="401">
        <v>0</v>
      </c>
      <c r="CE291" s="401">
        <v>0</v>
      </c>
      <c r="CF291" s="401">
        <v>0</v>
      </c>
      <c r="CG291" s="401">
        <v>0</v>
      </c>
      <c r="CH291" s="401">
        <v>0</v>
      </c>
      <c r="CI291" s="401">
        <v>0</v>
      </c>
      <c r="CJ291" s="401">
        <v>0</v>
      </c>
      <c r="CK291" s="401">
        <v>0</v>
      </c>
      <c r="CL291" s="401">
        <v>0</v>
      </c>
      <c r="CM291" s="401">
        <v>0</v>
      </c>
      <c r="CN291" s="401">
        <v>0</v>
      </c>
      <c r="CO291" s="401">
        <v>0</v>
      </c>
      <c r="CP291" s="401">
        <v>0</v>
      </c>
      <c r="CQ291" s="401">
        <v>0</v>
      </c>
      <c r="CR291" s="401">
        <v>0</v>
      </c>
      <c r="CS291" s="401">
        <v>0</v>
      </c>
      <c r="CT291" s="401">
        <v>0</v>
      </c>
      <c r="CU291" s="401">
        <v>0</v>
      </c>
      <c r="CV291" s="401">
        <v>0</v>
      </c>
      <c r="CW291" s="401">
        <v>0</v>
      </c>
      <c r="CX291" s="401">
        <v>0</v>
      </c>
      <c r="CY291" s="401">
        <v>0</v>
      </c>
      <c r="CZ291" s="401">
        <v>0</v>
      </c>
      <c r="DA291" s="401">
        <v>0</v>
      </c>
      <c r="DB291" s="401">
        <v>0</v>
      </c>
      <c r="DC291" s="401">
        <v>0</v>
      </c>
      <c r="DD291" s="401">
        <v>0</v>
      </c>
      <c r="DE291" s="401">
        <v>0</v>
      </c>
      <c r="DF291" s="401">
        <v>0</v>
      </c>
      <c r="DG291" s="403">
        <v>0</v>
      </c>
      <c r="DH291" s="403">
        <v>0</v>
      </c>
      <c r="DI291" s="403">
        <v>0</v>
      </c>
      <c r="DJ291" s="403">
        <v>0</v>
      </c>
      <c r="DK291" s="403">
        <v>0</v>
      </c>
      <c r="DL291" s="403">
        <v>0</v>
      </c>
      <c r="DM291" s="403">
        <v>0</v>
      </c>
      <c r="DN291" s="403">
        <v>0</v>
      </c>
      <c r="DO291" s="403">
        <v>0</v>
      </c>
      <c r="DP291" s="403">
        <v>0</v>
      </c>
      <c r="DQ291" s="403">
        <v>0</v>
      </c>
      <c r="DR291" s="403">
        <v>0</v>
      </c>
      <c r="DS291" s="403">
        <v>0</v>
      </c>
      <c r="DT291" s="403">
        <v>0</v>
      </c>
      <c r="DU291" s="403">
        <v>0</v>
      </c>
      <c r="DV291" s="403">
        <v>0</v>
      </c>
      <c r="DW291" s="403">
        <v>0</v>
      </c>
      <c r="DX291" s="403">
        <v>0</v>
      </c>
      <c r="DY291" s="403">
        <v>0</v>
      </c>
      <c r="DZ291" s="403">
        <v>0</v>
      </c>
      <c r="EA291" s="403">
        <v>0</v>
      </c>
      <c r="EB291" s="403">
        <v>0</v>
      </c>
      <c r="EC291" s="403">
        <v>0</v>
      </c>
      <c r="ED291" s="403">
        <v>0</v>
      </c>
      <c r="EE291" s="403">
        <v>0</v>
      </c>
      <c r="EF291" s="403">
        <v>0</v>
      </c>
      <c r="EG291" s="403">
        <v>0</v>
      </c>
      <c r="EH291" s="403">
        <v>0</v>
      </c>
      <c r="EI291" s="403">
        <v>0</v>
      </c>
      <c r="EJ291" s="403">
        <v>0</v>
      </c>
      <c r="EK291" s="403">
        <v>0</v>
      </c>
      <c r="EL291" s="403">
        <v>0</v>
      </c>
      <c r="EM291" s="403">
        <v>0</v>
      </c>
      <c r="EN291" s="403">
        <v>0</v>
      </c>
      <c r="EO291" s="403">
        <v>0</v>
      </c>
      <c r="EP291" s="403">
        <v>0</v>
      </c>
      <c r="EQ291" s="403">
        <v>0</v>
      </c>
      <c r="ER291" s="403">
        <v>0</v>
      </c>
      <c r="ES291" s="403">
        <v>0</v>
      </c>
      <c r="ET291" s="403">
        <v>0</v>
      </c>
      <c r="EU291" s="403">
        <v>0</v>
      </c>
      <c r="EV291" s="403">
        <v>0</v>
      </c>
      <c r="EW291" s="403">
        <v>0</v>
      </c>
      <c r="EX291" s="404">
        <v>22675.736961451246</v>
      </c>
      <c r="EY291" s="404">
        <v>0</v>
      </c>
      <c r="EZ291" s="404">
        <v>0</v>
      </c>
      <c r="FA291" s="404">
        <v>0</v>
      </c>
      <c r="FB291" s="404">
        <v>0</v>
      </c>
      <c r="FC291" s="404">
        <v>0</v>
      </c>
      <c r="FD291" s="404">
        <v>0</v>
      </c>
      <c r="FE291" s="404">
        <v>0</v>
      </c>
      <c r="FF291" s="404">
        <v>0</v>
      </c>
      <c r="FG291" s="404">
        <v>0</v>
      </c>
      <c r="FH291" s="404">
        <v>0</v>
      </c>
      <c r="FI291" s="404">
        <v>0</v>
      </c>
      <c r="FJ291" s="404">
        <v>0</v>
      </c>
      <c r="FK291" s="404">
        <v>0</v>
      </c>
      <c r="FL291" s="404">
        <v>0</v>
      </c>
      <c r="FM291" s="404">
        <v>0</v>
      </c>
      <c r="FN291" s="404">
        <v>0</v>
      </c>
      <c r="FO291" s="404">
        <v>0</v>
      </c>
      <c r="FP291" s="404">
        <v>0</v>
      </c>
      <c r="FQ291" s="404">
        <v>0</v>
      </c>
      <c r="FR291" s="404">
        <v>0</v>
      </c>
      <c r="FS291" s="404">
        <v>0</v>
      </c>
      <c r="FT291" s="404">
        <v>0</v>
      </c>
      <c r="FU291" s="404">
        <v>0</v>
      </c>
      <c r="FV291" s="404">
        <v>0</v>
      </c>
      <c r="FW291" s="404">
        <v>0</v>
      </c>
      <c r="FX291" s="404">
        <v>0</v>
      </c>
      <c r="FY291" s="404">
        <v>0</v>
      </c>
      <c r="FZ291" s="404">
        <v>0</v>
      </c>
      <c r="GA291" s="404">
        <v>0</v>
      </c>
      <c r="GB291" s="404">
        <v>0</v>
      </c>
      <c r="GC291" s="404">
        <v>0</v>
      </c>
      <c r="GD291" s="404">
        <v>0</v>
      </c>
      <c r="GE291" s="404">
        <v>0</v>
      </c>
      <c r="GF291" s="404">
        <v>0</v>
      </c>
      <c r="GG291" s="404">
        <v>0</v>
      </c>
      <c r="GH291" s="404">
        <v>0</v>
      </c>
      <c r="GI291" s="404">
        <v>0</v>
      </c>
      <c r="GJ291" s="404">
        <v>0</v>
      </c>
      <c r="GK291" s="404">
        <v>0</v>
      </c>
      <c r="GL291" s="404">
        <v>0</v>
      </c>
      <c r="GM291" s="404">
        <v>0</v>
      </c>
      <c r="GN291" s="404">
        <v>0</v>
      </c>
      <c r="GO291" s="404">
        <v>0</v>
      </c>
      <c r="GP291" s="404">
        <v>0</v>
      </c>
      <c r="GQ291" s="404">
        <v>0</v>
      </c>
      <c r="GR291" s="404">
        <v>0</v>
      </c>
      <c r="GS291" s="404">
        <v>0</v>
      </c>
      <c r="GT291" s="404">
        <v>0</v>
      </c>
      <c r="GU291" s="404">
        <v>0</v>
      </c>
      <c r="GV291" s="404">
        <v>0</v>
      </c>
      <c r="GW291" s="404">
        <v>0</v>
      </c>
      <c r="GX291" s="404">
        <v>0</v>
      </c>
      <c r="GY291" s="404">
        <v>0</v>
      </c>
      <c r="GZ291" s="404">
        <v>0</v>
      </c>
      <c r="HA291" s="404">
        <v>0</v>
      </c>
      <c r="HB291" s="404">
        <v>0</v>
      </c>
      <c r="HC291" s="404">
        <v>0</v>
      </c>
      <c r="HD291" s="404">
        <v>0</v>
      </c>
      <c r="HE291" s="404">
        <v>0</v>
      </c>
      <c r="HF291" s="404">
        <v>0</v>
      </c>
      <c r="HG291" s="404">
        <v>0</v>
      </c>
      <c r="HH291" s="404">
        <v>0</v>
      </c>
      <c r="HI291" s="404">
        <v>0</v>
      </c>
      <c r="HJ291" s="404">
        <v>0</v>
      </c>
      <c r="HK291" s="404">
        <v>0</v>
      </c>
      <c r="HL291" s="404">
        <v>0</v>
      </c>
      <c r="HM291" s="404">
        <v>0</v>
      </c>
      <c r="HN291" s="404">
        <v>0</v>
      </c>
      <c r="HO291" s="404">
        <v>0</v>
      </c>
      <c r="HP291" s="404">
        <v>0</v>
      </c>
      <c r="HQ291" s="404">
        <v>0</v>
      </c>
      <c r="HR291" s="404">
        <v>0</v>
      </c>
      <c r="HS291" s="404">
        <v>0</v>
      </c>
      <c r="HT291" s="404">
        <v>0</v>
      </c>
      <c r="HU291" s="404">
        <v>0</v>
      </c>
      <c r="HV291" s="404">
        <v>0</v>
      </c>
      <c r="HW291" s="404">
        <v>0</v>
      </c>
      <c r="HX291" s="404">
        <v>0</v>
      </c>
      <c r="HY291" s="404">
        <v>0</v>
      </c>
      <c r="HZ291" s="404">
        <v>22675.736961451246</v>
      </c>
      <c r="IA291" s="404">
        <v>0</v>
      </c>
      <c r="IB291" s="408">
        <v>0</v>
      </c>
      <c r="IC291" s="411"/>
    </row>
    <row r="292" spans="1:237" s="184" customFormat="1" ht="90" customHeight="1" x14ac:dyDescent="0.3">
      <c r="A292" s="161" t="s">
        <v>3062</v>
      </c>
      <c r="B292" s="150" t="s">
        <v>3063</v>
      </c>
      <c r="C292" s="150" t="s">
        <v>3419</v>
      </c>
      <c r="D292" s="222">
        <v>25</v>
      </c>
      <c r="E292" s="150" t="s">
        <v>3129</v>
      </c>
      <c r="F292" s="151" t="s">
        <v>3130</v>
      </c>
      <c r="G292" s="151" t="s">
        <v>3131</v>
      </c>
      <c r="H292" s="79" t="s">
        <v>77</v>
      </c>
      <c r="I292" s="151" t="s">
        <v>3088</v>
      </c>
      <c r="J292" s="151">
        <v>5</v>
      </c>
      <c r="K292" s="95" t="s">
        <v>206</v>
      </c>
      <c r="L292" s="79"/>
      <c r="M292" s="79" t="s">
        <v>644</v>
      </c>
      <c r="N292" s="79" t="s">
        <v>147</v>
      </c>
      <c r="O292" s="73" t="s">
        <v>106</v>
      </c>
      <c r="P292" s="79" t="s">
        <v>464</v>
      </c>
      <c r="Q292" s="112" t="s">
        <v>100</v>
      </c>
      <c r="R292" s="79" t="s">
        <v>108</v>
      </c>
      <c r="S292" s="79" t="s">
        <v>99</v>
      </c>
      <c r="T292" s="79" t="s">
        <v>3070</v>
      </c>
      <c r="U292" s="79" t="s">
        <v>100</v>
      </c>
      <c r="V292" s="81">
        <v>1</v>
      </c>
      <c r="W292" s="162">
        <v>22000</v>
      </c>
      <c r="X292" s="162">
        <v>0</v>
      </c>
      <c r="Y292" s="162">
        <v>0</v>
      </c>
      <c r="Z292" s="162">
        <v>0</v>
      </c>
      <c r="AA292" s="162">
        <v>22000</v>
      </c>
      <c r="AB292" s="162">
        <v>0</v>
      </c>
      <c r="AC292" s="162">
        <v>0</v>
      </c>
      <c r="AD292" s="162">
        <v>0</v>
      </c>
      <c r="AE292" s="149">
        <v>0</v>
      </c>
      <c r="AF292" s="149">
        <v>0</v>
      </c>
      <c r="AG292" s="149">
        <v>0</v>
      </c>
      <c r="AH292" s="149">
        <v>0</v>
      </c>
      <c r="AI292" s="88" t="s">
        <v>88</v>
      </c>
      <c r="AJ292" s="176">
        <v>0</v>
      </c>
      <c r="AK292" s="176">
        <v>0</v>
      </c>
      <c r="AL292" s="176">
        <v>0</v>
      </c>
      <c r="AM292" s="176">
        <v>0</v>
      </c>
      <c r="AN292" s="176">
        <v>0</v>
      </c>
      <c r="AO292" s="176">
        <v>0</v>
      </c>
      <c r="AP292" s="176">
        <v>0</v>
      </c>
      <c r="AQ292" s="149">
        <v>0</v>
      </c>
      <c r="AR292" s="149">
        <v>0</v>
      </c>
      <c r="AS292" s="149">
        <v>0</v>
      </c>
      <c r="AT292" s="149">
        <v>0</v>
      </c>
      <c r="AU292" s="151"/>
      <c r="AV292" s="230">
        <v>1</v>
      </c>
      <c r="AW292" s="230">
        <v>0</v>
      </c>
      <c r="AX292" s="230" t="s">
        <v>3612</v>
      </c>
      <c r="AY292" s="141">
        <v>9</v>
      </c>
      <c r="AZ292" s="70">
        <v>1</v>
      </c>
      <c r="BA292" s="70">
        <v>1</v>
      </c>
      <c r="BB292" s="70">
        <v>1</v>
      </c>
      <c r="BC292" s="70">
        <v>1</v>
      </c>
      <c r="BD292" s="70">
        <v>1</v>
      </c>
      <c r="BE292" s="70">
        <v>1</v>
      </c>
      <c r="BF292" s="70">
        <v>1</v>
      </c>
      <c r="BG292" s="71">
        <v>0</v>
      </c>
      <c r="BH292" s="71">
        <v>1</v>
      </c>
      <c r="BI292" s="71">
        <v>0</v>
      </c>
      <c r="BJ292" s="71">
        <v>1</v>
      </c>
      <c r="BK292" s="71">
        <v>0</v>
      </c>
      <c r="BL292" s="70">
        <v>1</v>
      </c>
      <c r="BM292" s="70">
        <v>1</v>
      </c>
      <c r="BN292" s="70">
        <v>0</v>
      </c>
      <c r="BO292" s="70">
        <v>1</v>
      </c>
      <c r="BP292" s="403">
        <v>0</v>
      </c>
      <c r="BQ292" s="403">
        <v>0</v>
      </c>
      <c r="BR292" s="403">
        <v>22000</v>
      </c>
      <c r="BS292" s="403">
        <v>0</v>
      </c>
      <c r="BT292" s="403">
        <v>0</v>
      </c>
      <c r="BU292" s="403">
        <v>0</v>
      </c>
      <c r="BV292" s="403">
        <v>0</v>
      </c>
      <c r="BW292" s="403">
        <v>0</v>
      </c>
      <c r="BX292" s="403">
        <v>0</v>
      </c>
      <c r="BY292" s="403">
        <v>0</v>
      </c>
      <c r="BZ292" s="401">
        <v>0</v>
      </c>
      <c r="CA292" s="401">
        <v>0</v>
      </c>
      <c r="CB292" s="401">
        <v>0</v>
      </c>
      <c r="CC292" s="401">
        <v>0</v>
      </c>
      <c r="CD292" s="401">
        <v>0</v>
      </c>
      <c r="CE292" s="401">
        <v>0</v>
      </c>
      <c r="CF292" s="401">
        <v>0</v>
      </c>
      <c r="CG292" s="401">
        <v>0</v>
      </c>
      <c r="CH292" s="401">
        <v>0</v>
      </c>
      <c r="CI292" s="401">
        <v>0</v>
      </c>
      <c r="CJ292" s="401">
        <v>0</v>
      </c>
      <c r="CK292" s="401">
        <v>0</v>
      </c>
      <c r="CL292" s="401">
        <v>0</v>
      </c>
      <c r="CM292" s="401">
        <v>0</v>
      </c>
      <c r="CN292" s="401">
        <v>0</v>
      </c>
      <c r="CO292" s="401">
        <v>0</v>
      </c>
      <c r="CP292" s="401">
        <v>0</v>
      </c>
      <c r="CQ292" s="401">
        <v>0</v>
      </c>
      <c r="CR292" s="401">
        <v>0</v>
      </c>
      <c r="CS292" s="401">
        <v>0</v>
      </c>
      <c r="CT292" s="401">
        <v>0</v>
      </c>
      <c r="CU292" s="401">
        <v>0</v>
      </c>
      <c r="CV292" s="401">
        <v>0</v>
      </c>
      <c r="CW292" s="401">
        <v>0</v>
      </c>
      <c r="CX292" s="401">
        <v>0</v>
      </c>
      <c r="CY292" s="401">
        <v>0</v>
      </c>
      <c r="CZ292" s="401">
        <v>0</v>
      </c>
      <c r="DA292" s="401">
        <v>0</v>
      </c>
      <c r="DB292" s="401">
        <v>0</v>
      </c>
      <c r="DC292" s="401">
        <v>0</v>
      </c>
      <c r="DD292" s="401">
        <v>0</v>
      </c>
      <c r="DE292" s="401">
        <v>0</v>
      </c>
      <c r="DF292" s="401">
        <v>0</v>
      </c>
      <c r="DG292" s="403">
        <v>0</v>
      </c>
      <c r="DH292" s="403">
        <v>0</v>
      </c>
      <c r="DI292" s="403">
        <v>0</v>
      </c>
      <c r="DJ292" s="403">
        <v>0</v>
      </c>
      <c r="DK292" s="403">
        <v>0</v>
      </c>
      <c r="DL292" s="403">
        <v>0</v>
      </c>
      <c r="DM292" s="403">
        <v>0</v>
      </c>
      <c r="DN292" s="403">
        <v>0</v>
      </c>
      <c r="DO292" s="403">
        <v>0</v>
      </c>
      <c r="DP292" s="403">
        <v>0</v>
      </c>
      <c r="DQ292" s="403">
        <v>0</v>
      </c>
      <c r="DR292" s="403">
        <v>0</v>
      </c>
      <c r="DS292" s="403">
        <v>0</v>
      </c>
      <c r="DT292" s="403">
        <v>0</v>
      </c>
      <c r="DU292" s="403">
        <v>0</v>
      </c>
      <c r="DV292" s="403">
        <v>0</v>
      </c>
      <c r="DW292" s="403">
        <v>0</v>
      </c>
      <c r="DX292" s="403">
        <v>0</v>
      </c>
      <c r="DY292" s="403">
        <v>0</v>
      </c>
      <c r="DZ292" s="403">
        <v>0</v>
      </c>
      <c r="EA292" s="403">
        <v>0</v>
      </c>
      <c r="EB292" s="403">
        <v>0</v>
      </c>
      <c r="EC292" s="403">
        <v>0</v>
      </c>
      <c r="ED292" s="403">
        <v>0</v>
      </c>
      <c r="EE292" s="403">
        <v>0</v>
      </c>
      <c r="EF292" s="403">
        <v>0</v>
      </c>
      <c r="EG292" s="403">
        <v>0</v>
      </c>
      <c r="EH292" s="403">
        <v>0</v>
      </c>
      <c r="EI292" s="403">
        <v>0</v>
      </c>
      <c r="EJ292" s="403">
        <v>0</v>
      </c>
      <c r="EK292" s="403">
        <v>0</v>
      </c>
      <c r="EL292" s="403">
        <v>0</v>
      </c>
      <c r="EM292" s="403">
        <v>0</v>
      </c>
      <c r="EN292" s="403">
        <v>0</v>
      </c>
      <c r="EO292" s="403">
        <v>0</v>
      </c>
      <c r="EP292" s="403">
        <v>0</v>
      </c>
      <c r="EQ292" s="403">
        <v>0</v>
      </c>
      <c r="ER292" s="403">
        <v>0</v>
      </c>
      <c r="ES292" s="403">
        <v>0</v>
      </c>
      <c r="ET292" s="403">
        <v>0</v>
      </c>
      <c r="EU292" s="403">
        <v>0</v>
      </c>
      <c r="EV292" s="403">
        <v>0</v>
      </c>
      <c r="EW292" s="403">
        <v>0</v>
      </c>
      <c r="EX292" s="404">
        <v>19954.648526077097</v>
      </c>
      <c r="EY292" s="404">
        <v>0</v>
      </c>
      <c r="EZ292" s="404">
        <v>0</v>
      </c>
      <c r="FA292" s="404">
        <v>0</v>
      </c>
      <c r="FB292" s="404">
        <v>0</v>
      </c>
      <c r="FC292" s="404">
        <v>0</v>
      </c>
      <c r="FD292" s="404">
        <v>0</v>
      </c>
      <c r="FE292" s="404">
        <v>0</v>
      </c>
      <c r="FF292" s="404">
        <v>0</v>
      </c>
      <c r="FG292" s="404">
        <v>0</v>
      </c>
      <c r="FH292" s="404">
        <v>0</v>
      </c>
      <c r="FI292" s="404">
        <v>0</v>
      </c>
      <c r="FJ292" s="404">
        <v>0</v>
      </c>
      <c r="FK292" s="404">
        <v>0</v>
      </c>
      <c r="FL292" s="404">
        <v>0</v>
      </c>
      <c r="FM292" s="404">
        <v>0</v>
      </c>
      <c r="FN292" s="404">
        <v>0</v>
      </c>
      <c r="FO292" s="404">
        <v>0</v>
      </c>
      <c r="FP292" s="404">
        <v>0</v>
      </c>
      <c r="FQ292" s="404">
        <v>0</v>
      </c>
      <c r="FR292" s="404">
        <v>0</v>
      </c>
      <c r="FS292" s="404">
        <v>0</v>
      </c>
      <c r="FT292" s="404">
        <v>0</v>
      </c>
      <c r="FU292" s="404">
        <v>0</v>
      </c>
      <c r="FV292" s="404">
        <v>0</v>
      </c>
      <c r="FW292" s="404">
        <v>0</v>
      </c>
      <c r="FX292" s="404">
        <v>0</v>
      </c>
      <c r="FY292" s="404">
        <v>0</v>
      </c>
      <c r="FZ292" s="404">
        <v>0</v>
      </c>
      <c r="GA292" s="404">
        <v>0</v>
      </c>
      <c r="GB292" s="404">
        <v>0</v>
      </c>
      <c r="GC292" s="404">
        <v>0</v>
      </c>
      <c r="GD292" s="404">
        <v>0</v>
      </c>
      <c r="GE292" s="404">
        <v>0</v>
      </c>
      <c r="GF292" s="404">
        <v>0</v>
      </c>
      <c r="GG292" s="404">
        <v>0</v>
      </c>
      <c r="GH292" s="404">
        <v>0</v>
      </c>
      <c r="GI292" s="404">
        <v>0</v>
      </c>
      <c r="GJ292" s="404">
        <v>0</v>
      </c>
      <c r="GK292" s="404">
        <v>0</v>
      </c>
      <c r="GL292" s="404">
        <v>0</v>
      </c>
      <c r="GM292" s="404">
        <v>0</v>
      </c>
      <c r="GN292" s="404">
        <v>0</v>
      </c>
      <c r="GO292" s="404">
        <v>0</v>
      </c>
      <c r="GP292" s="404">
        <v>0</v>
      </c>
      <c r="GQ292" s="404">
        <v>0</v>
      </c>
      <c r="GR292" s="404">
        <v>0</v>
      </c>
      <c r="GS292" s="404">
        <v>0</v>
      </c>
      <c r="GT292" s="404">
        <v>0</v>
      </c>
      <c r="GU292" s="404">
        <v>0</v>
      </c>
      <c r="GV292" s="404">
        <v>0</v>
      </c>
      <c r="GW292" s="404">
        <v>0</v>
      </c>
      <c r="GX292" s="404">
        <v>0</v>
      </c>
      <c r="GY292" s="404">
        <v>0</v>
      </c>
      <c r="GZ292" s="404">
        <v>0</v>
      </c>
      <c r="HA292" s="404">
        <v>0</v>
      </c>
      <c r="HB292" s="404">
        <v>0</v>
      </c>
      <c r="HC292" s="404">
        <v>0</v>
      </c>
      <c r="HD292" s="404">
        <v>0</v>
      </c>
      <c r="HE292" s="404">
        <v>0</v>
      </c>
      <c r="HF292" s="404">
        <v>0</v>
      </c>
      <c r="HG292" s="404">
        <v>0</v>
      </c>
      <c r="HH292" s="404">
        <v>0</v>
      </c>
      <c r="HI292" s="404">
        <v>0</v>
      </c>
      <c r="HJ292" s="404">
        <v>0</v>
      </c>
      <c r="HK292" s="404">
        <v>0</v>
      </c>
      <c r="HL292" s="404">
        <v>0</v>
      </c>
      <c r="HM292" s="404">
        <v>0</v>
      </c>
      <c r="HN292" s="404">
        <v>0</v>
      </c>
      <c r="HO292" s="404">
        <v>0</v>
      </c>
      <c r="HP292" s="404">
        <v>0</v>
      </c>
      <c r="HQ292" s="404">
        <v>0</v>
      </c>
      <c r="HR292" s="404">
        <v>0</v>
      </c>
      <c r="HS292" s="404">
        <v>0</v>
      </c>
      <c r="HT292" s="404">
        <v>0</v>
      </c>
      <c r="HU292" s="404">
        <v>0</v>
      </c>
      <c r="HV292" s="404">
        <v>0</v>
      </c>
      <c r="HW292" s="404">
        <v>0</v>
      </c>
      <c r="HX292" s="404">
        <v>0</v>
      </c>
      <c r="HY292" s="404">
        <v>0</v>
      </c>
      <c r="HZ292" s="404">
        <v>19954.648526077097</v>
      </c>
      <c r="IA292" s="404">
        <v>0</v>
      </c>
      <c r="IB292" s="408">
        <v>0</v>
      </c>
      <c r="IC292" s="422"/>
    </row>
    <row r="293" spans="1:237" s="181" customFormat="1" ht="90" customHeight="1" x14ac:dyDescent="0.25">
      <c r="A293" s="161" t="s">
        <v>3062</v>
      </c>
      <c r="B293" s="150" t="s">
        <v>3063</v>
      </c>
      <c r="C293" s="150" t="s">
        <v>3427</v>
      </c>
      <c r="D293" s="222">
        <v>20</v>
      </c>
      <c r="E293" s="150" t="s">
        <v>3162</v>
      </c>
      <c r="F293" s="151" t="s">
        <v>3163</v>
      </c>
      <c r="G293" s="151" t="s">
        <v>3164</v>
      </c>
      <c r="H293" s="79" t="s">
        <v>77</v>
      </c>
      <c r="I293" s="151" t="s">
        <v>3151</v>
      </c>
      <c r="J293" s="151">
        <v>5</v>
      </c>
      <c r="K293" s="95" t="s">
        <v>206</v>
      </c>
      <c r="L293" s="79"/>
      <c r="M293" s="79" t="s">
        <v>644</v>
      </c>
      <c r="N293" s="79" t="s">
        <v>147</v>
      </c>
      <c r="O293" s="73" t="s">
        <v>106</v>
      </c>
      <c r="P293" s="79" t="s">
        <v>728</v>
      </c>
      <c r="Q293" s="112" t="s">
        <v>100</v>
      </c>
      <c r="R293" s="79" t="s">
        <v>108</v>
      </c>
      <c r="S293" s="79" t="s">
        <v>99</v>
      </c>
      <c r="T293" s="79" t="s">
        <v>1850</v>
      </c>
      <c r="U293" s="79" t="s">
        <v>100</v>
      </c>
      <c r="V293" s="81">
        <v>1</v>
      </c>
      <c r="W293" s="156">
        <v>17000</v>
      </c>
      <c r="X293" s="176">
        <v>0</v>
      </c>
      <c r="Y293" s="162">
        <v>0</v>
      </c>
      <c r="Z293" s="176">
        <v>0</v>
      </c>
      <c r="AA293" s="176">
        <v>17000</v>
      </c>
      <c r="AB293" s="176">
        <v>0</v>
      </c>
      <c r="AC293" s="176">
        <v>0</v>
      </c>
      <c r="AD293" s="176">
        <v>0</v>
      </c>
      <c r="AE293" s="149">
        <v>0</v>
      </c>
      <c r="AF293" s="149">
        <v>0</v>
      </c>
      <c r="AG293" s="149">
        <v>0</v>
      </c>
      <c r="AH293" s="149">
        <v>0</v>
      </c>
      <c r="AI293" s="88" t="s">
        <v>88</v>
      </c>
      <c r="AJ293" s="162">
        <v>0</v>
      </c>
      <c r="AK293" s="162">
        <v>0</v>
      </c>
      <c r="AL293" s="162">
        <v>0</v>
      </c>
      <c r="AM293" s="162">
        <v>0</v>
      </c>
      <c r="AN293" s="162">
        <v>0</v>
      </c>
      <c r="AO293" s="162">
        <v>0</v>
      </c>
      <c r="AP293" s="162">
        <v>0</v>
      </c>
      <c r="AQ293" s="149">
        <v>0</v>
      </c>
      <c r="AR293" s="149">
        <v>0</v>
      </c>
      <c r="AS293" s="149">
        <v>0</v>
      </c>
      <c r="AT293" s="149">
        <v>0</v>
      </c>
      <c r="AU293" s="262"/>
      <c r="AV293" s="230">
        <v>1</v>
      </c>
      <c r="AW293" s="230">
        <v>0</v>
      </c>
      <c r="AX293" s="230" t="s">
        <v>3603</v>
      </c>
      <c r="AY293" s="141">
        <v>9</v>
      </c>
      <c r="AZ293" s="70">
        <v>1</v>
      </c>
      <c r="BA293" s="70">
        <v>1</v>
      </c>
      <c r="BB293" s="70">
        <v>1</v>
      </c>
      <c r="BC293" s="70">
        <v>1</v>
      </c>
      <c r="BD293" s="70">
        <v>1</v>
      </c>
      <c r="BE293" s="70">
        <v>1</v>
      </c>
      <c r="BF293" s="70">
        <v>1</v>
      </c>
      <c r="BG293" s="71">
        <v>0</v>
      </c>
      <c r="BH293" s="71">
        <v>1</v>
      </c>
      <c r="BI293" s="71">
        <v>0</v>
      </c>
      <c r="BJ293" s="71">
        <v>1</v>
      </c>
      <c r="BK293" s="71">
        <v>0</v>
      </c>
      <c r="BL293" s="70">
        <v>1</v>
      </c>
      <c r="BM293" s="70">
        <v>1</v>
      </c>
      <c r="BN293" s="70">
        <v>0</v>
      </c>
      <c r="BO293" s="70">
        <v>1</v>
      </c>
      <c r="BP293" s="403">
        <v>0</v>
      </c>
      <c r="BQ293" s="403">
        <v>0</v>
      </c>
      <c r="BR293" s="403">
        <v>17000</v>
      </c>
      <c r="BS293" s="403">
        <v>0</v>
      </c>
      <c r="BT293" s="403">
        <v>0</v>
      </c>
      <c r="BU293" s="403">
        <v>0</v>
      </c>
      <c r="BV293" s="403">
        <v>0</v>
      </c>
      <c r="BW293" s="403">
        <v>0</v>
      </c>
      <c r="BX293" s="403">
        <v>0</v>
      </c>
      <c r="BY293" s="403">
        <v>0</v>
      </c>
      <c r="BZ293" s="401">
        <v>0</v>
      </c>
      <c r="CA293" s="401">
        <v>0</v>
      </c>
      <c r="CB293" s="401">
        <v>0</v>
      </c>
      <c r="CC293" s="401">
        <v>0</v>
      </c>
      <c r="CD293" s="401">
        <v>0</v>
      </c>
      <c r="CE293" s="401">
        <v>0</v>
      </c>
      <c r="CF293" s="401">
        <v>0</v>
      </c>
      <c r="CG293" s="401">
        <v>0</v>
      </c>
      <c r="CH293" s="401">
        <v>0</v>
      </c>
      <c r="CI293" s="401">
        <v>0</v>
      </c>
      <c r="CJ293" s="401">
        <v>0</v>
      </c>
      <c r="CK293" s="401">
        <v>0</v>
      </c>
      <c r="CL293" s="401">
        <v>0</v>
      </c>
      <c r="CM293" s="401">
        <v>0</v>
      </c>
      <c r="CN293" s="401">
        <v>0</v>
      </c>
      <c r="CO293" s="401">
        <v>0</v>
      </c>
      <c r="CP293" s="401">
        <v>0</v>
      </c>
      <c r="CQ293" s="401">
        <v>0</v>
      </c>
      <c r="CR293" s="401">
        <v>0</v>
      </c>
      <c r="CS293" s="401">
        <v>0</v>
      </c>
      <c r="CT293" s="401">
        <v>0</v>
      </c>
      <c r="CU293" s="401">
        <v>0</v>
      </c>
      <c r="CV293" s="401">
        <v>0</v>
      </c>
      <c r="CW293" s="401">
        <v>0</v>
      </c>
      <c r="CX293" s="401">
        <v>0</v>
      </c>
      <c r="CY293" s="401">
        <v>0</v>
      </c>
      <c r="CZ293" s="401">
        <v>0</v>
      </c>
      <c r="DA293" s="401">
        <v>0</v>
      </c>
      <c r="DB293" s="401">
        <v>0</v>
      </c>
      <c r="DC293" s="401">
        <v>0</v>
      </c>
      <c r="DD293" s="401">
        <v>0</v>
      </c>
      <c r="DE293" s="401">
        <v>0</v>
      </c>
      <c r="DF293" s="401">
        <v>0</v>
      </c>
      <c r="DG293" s="403">
        <v>0</v>
      </c>
      <c r="DH293" s="403">
        <v>0</v>
      </c>
      <c r="DI293" s="403">
        <v>0</v>
      </c>
      <c r="DJ293" s="403">
        <v>0</v>
      </c>
      <c r="DK293" s="403">
        <v>0</v>
      </c>
      <c r="DL293" s="403">
        <v>0</v>
      </c>
      <c r="DM293" s="403">
        <v>0</v>
      </c>
      <c r="DN293" s="403">
        <v>0</v>
      </c>
      <c r="DO293" s="403">
        <v>0</v>
      </c>
      <c r="DP293" s="403">
        <v>0</v>
      </c>
      <c r="DQ293" s="403">
        <v>0</v>
      </c>
      <c r="DR293" s="403">
        <v>0</v>
      </c>
      <c r="DS293" s="403">
        <v>0</v>
      </c>
      <c r="DT293" s="403">
        <v>0</v>
      </c>
      <c r="DU293" s="403">
        <v>0</v>
      </c>
      <c r="DV293" s="403">
        <v>0</v>
      </c>
      <c r="DW293" s="403">
        <v>0</v>
      </c>
      <c r="DX293" s="403">
        <v>0</v>
      </c>
      <c r="DY293" s="403">
        <v>0</v>
      </c>
      <c r="DZ293" s="403">
        <v>0</v>
      </c>
      <c r="EA293" s="403">
        <v>0</v>
      </c>
      <c r="EB293" s="403">
        <v>0</v>
      </c>
      <c r="EC293" s="403">
        <v>0</v>
      </c>
      <c r="ED293" s="403">
        <v>0</v>
      </c>
      <c r="EE293" s="403">
        <v>0</v>
      </c>
      <c r="EF293" s="403">
        <v>0</v>
      </c>
      <c r="EG293" s="403">
        <v>0</v>
      </c>
      <c r="EH293" s="403">
        <v>0</v>
      </c>
      <c r="EI293" s="403">
        <v>0</v>
      </c>
      <c r="EJ293" s="403">
        <v>0</v>
      </c>
      <c r="EK293" s="403">
        <v>0</v>
      </c>
      <c r="EL293" s="403">
        <v>0</v>
      </c>
      <c r="EM293" s="403">
        <v>0</v>
      </c>
      <c r="EN293" s="403">
        <v>0</v>
      </c>
      <c r="EO293" s="403">
        <v>0</v>
      </c>
      <c r="EP293" s="403">
        <v>0</v>
      </c>
      <c r="EQ293" s="403">
        <v>0</v>
      </c>
      <c r="ER293" s="403">
        <v>0</v>
      </c>
      <c r="ES293" s="403">
        <v>0</v>
      </c>
      <c r="ET293" s="403">
        <v>0</v>
      </c>
      <c r="EU293" s="403">
        <v>0</v>
      </c>
      <c r="EV293" s="403">
        <v>0</v>
      </c>
      <c r="EW293" s="403">
        <v>0</v>
      </c>
      <c r="EX293" s="404">
        <v>15419.501133786847</v>
      </c>
      <c r="EY293" s="404">
        <v>0</v>
      </c>
      <c r="EZ293" s="404">
        <v>0</v>
      </c>
      <c r="FA293" s="404">
        <v>0</v>
      </c>
      <c r="FB293" s="404">
        <v>0</v>
      </c>
      <c r="FC293" s="404">
        <v>0</v>
      </c>
      <c r="FD293" s="404">
        <v>0</v>
      </c>
      <c r="FE293" s="404">
        <v>0</v>
      </c>
      <c r="FF293" s="404">
        <v>0</v>
      </c>
      <c r="FG293" s="404">
        <v>0</v>
      </c>
      <c r="FH293" s="404">
        <v>0</v>
      </c>
      <c r="FI293" s="404">
        <v>0</v>
      </c>
      <c r="FJ293" s="404">
        <v>0</v>
      </c>
      <c r="FK293" s="404">
        <v>0</v>
      </c>
      <c r="FL293" s="404">
        <v>0</v>
      </c>
      <c r="FM293" s="404">
        <v>0</v>
      </c>
      <c r="FN293" s="404">
        <v>0</v>
      </c>
      <c r="FO293" s="404">
        <v>0</v>
      </c>
      <c r="FP293" s="404">
        <v>0</v>
      </c>
      <c r="FQ293" s="404">
        <v>0</v>
      </c>
      <c r="FR293" s="404">
        <v>0</v>
      </c>
      <c r="FS293" s="404">
        <v>0</v>
      </c>
      <c r="FT293" s="404">
        <v>0</v>
      </c>
      <c r="FU293" s="404">
        <v>0</v>
      </c>
      <c r="FV293" s="404">
        <v>0</v>
      </c>
      <c r="FW293" s="404">
        <v>0</v>
      </c>
      <c r="FX293" s="404">
        <v>0</v>
      </c>
      <c r="FY293" s="404">
        <v>0</v>
      </c>
      <c r="FZ293" s="404">
        <v>0</v>
      </c>
      <c r="GA293" s="404">
        <v>0</v>
      </c>
      <c r="GB293" s="404">
        <v>0</v>
      </c>
      <c r="GC293" s="404">
        <v>0</v>
      </c>
      <c r="GD293" s="404">
        <v>0</v>
      </c>
      <c r="GE293" s="404">
        <v>0</v>
      </c>
      <c r="GF293" s="404">
        <v>0</v>
      </c>
      <c r="GG293" s="404">
        <v>0</v>
      </c>
      <c r="GH293" s="404">
        <v>0</v>
      </c>
      <c r="GI293" s="404">
        <v>0</v>
      </c>
      <c r="GJ293" s="404">
        <v>0</v>
      </c>
      <c r="GK293" s="404">
        <v>0</v>
      </c>
      <c r="GL293" s="404">
        <v>0</v>
      </c>
      <c r="GM293" s="404">
        <v>0</v>
      </c>
      <c r="GN293" s="404">
        <v>0</v>
      </c>
      <c r="GO293" s="404">
        <v>0</v>
      </c>
      <c r="GP293" s="404">
        <v>0</v>
      </c>
      <c r="GQ293" s="404">
        <v>0</v>
      </c>
      <c r="GR293" s="404">
        <v>0</v>
      </c>
      <c r="GS293" s="404">
        <v>0</v>
      </c>
      <c r="GT293" s="404">
        <v>0</v>
      </c>
      <c r="GU293" s="404">
        <v>0</v>
      </c>
      <c r="GV293" s="404">
        <v>0</v>
      </c>
      <c r="GW293" s="404">
        <v>0</v>
      </c>
      <c r="GX293" s="404">
        <v>0</v>
      </c>
      <c r="GY293" s="404">
        <v>0</v>
      </c>
      <c r="GZ293" s="404">
        <v>0</v>
      </c>
      <c r="HA293" s="404">
        <v>0</v>
      </c>
      <c r="HB293" s="404">
        <v>0</v>
      </c>
      <c r="HC293" s="404">
        <v>0</v>
      </c>
      <c r="HD293" s="404">
        <v>0</v>
      </c>
      <c r="HE293" s="404">
        <v>0</v>
      </c>
      <c r="HF293" s="404">
        <v>0</v>
      </c>
      <c r="HG293" s="404">
        <v>0</v>
      </c>
      <c r="HH293" s="404">
        <v>0</v>
      </c>
      <c r="HI293" s="404">
        <v>0</v>
      </c>
      <c r="HJ293" s="404">
        <v>0</v>
      </c>
      <c r="HK293" s="404">
        <v>0</v>
      </c>
      <c r="HL293" s="404">
        <v>0</v>
      </c>
      <c r="HM293" s="404">
        <v>0</v>
      </c>
      <c r="HN293" s="404">
        <v>0</v>
      </c>
      <c r="HO293" s="404">
        <v>0</v>
      </c>
      <c r="HP293" s="404">
        <v>0</v>
      </c>
      <c r="HQ293" s="404">
        <v>0</v>
      </c>
      <c r="HR293" s="404">
        <v>0</v>
      </c>
      <c r="HS293" s="404">
        <v>0</v>
      </c>
      <c r="HT293" s="404">
        <v>0</v>
      </c>
      <c r="HU293" s="404">
        <v>0</v>
      </c>
      <c r="HV293" s="404">
        <v>0</v>
      </c>
      <c r="HW293" s="404">
        <v>0</v>
      </c>
      <c r="HX293" s="404">
        <v>0</v>
      </c>
      <c r="HY293" s="404">
        <v>0</v>
      </c>
      <c r="HZ293" s="404">
        <v>15419.501133786847</v>
      </c>
      <c r="IA293" s="404">
        <v>0</v>
      </c>
      <c r="IB293" s="408">
        <v>0</v>
      </c>
      <c r="IC293" s="411"/>
    </row>
    <row r="294" spans="1:237" s="181" customFormat="1" ht="90" customHeight="1" x14ac:dyDescent="0.25">
      <c r="A294" s="161" t="s">
        <v>3062</v>
      </c>
      <c r="B294" s="150" t="s">
        <v>3063</v>
      </c>
      <c r="C294" s="150" t="s">
        <v>3434</v>
      </c>
      <c r="D294" s="79" t="s">
        <v>73</v>
      </c>
      <c r="E294" s="150" t="s">
        <v>3187</v>
      </c>
      <c r="F294" s="151" t="s">
        <v>3188</v>
      </c>
      <c r="G294" s="151" t="s">
        <v>3189</v>
      </c>
      <c r="H294" s="79" t="s">
        <v>77</v>
      </c>
      <c r="I294" s="151" t="s">
        <v>93</v>
      </c>
      <c r="J294" s="151">
        <v>10</v>
      </c>
      <c r="K294" s="95" t="s">
        <v>206</v>
      </c>
      <c r="L294" s="79">
        <v>1095</v>
      </c>
      <c r="M294" s="79" t="s">
        <v>3139</v>
      </c>
      <c r="N294" s="79" t="s">
        <v>81</v>
      </c>
      <c r="O294" s="73" t="s">
        <v>106</v>
      </c>
      <c r="P294" s="79" t="s">
        <v>169</v>
      </c>
      <c r="Q294" s="112" t="s">
        <v>100</v>
      </c>
      <c r="R294" s="79" t="s">
        <v>162</v>
      </c>
      <c r="S294" s="79" t="s">
        <v>3190</v>
      </c>
      <c r="T294" s="79" t="s">
        <v>1850</v>
      </c>
      <c r="U294" s="81" t="s">
        <v>87</v>
      </c>
      <c r="V294" s="175">
        <v>1</v>
      </c>
      <c r="W294" s="162">
        <v>5700</v>
      </c>
      <c r="X294" s="162">
        <v>0</v>
      </c>
      <c r="Y294" s="162">
        <v>0</v>
      </c>
      <c r="Z294" s="162">
        <v>5700</v>
      </c>
      <c r="AA294" s="162">
        <v>0</v>
      </c>
      <c r="AB294" s="162">
        <v>0</v>
      </c>
      <c r="AC294" s="162">
        <v>0</v>
      </c>
      <c r="AD294" s="162">
        <v>0</v>
      </c>
      <c r="AE294" s="149">
        <v>0</v>
      </c>
      <c r="AF294" s="149">
        <v>0</v>
      </c>
      <c r="AG294" s="149">
        <v>0</v>
      </c>
      <c r="AH294" s="149">
        <v>0</v>
      </c>
      <c r="AI294" s="88" t="s">
        <v>88</v>
      </c>
      <c r="AJ294" s="162">
        <v>0</v>
      </c>
      <c r="AK294" s="162">
        <v>0</v>
      </c>
      <c r="AL294" s="162">
        <v>0</v>
      </c>
      <c r="AM294" s="162">
        <v>0</v>
      </c>
      <c r="AN294" s="162">
        <v>0</v>
      </c>
      <c r="AO294" s="162">
        <v>0</v>
      </c>
      <c r="AP294" s="162">
        <v>0</v>
      </c>
      <c r="AQ294" s="149">
        <v>0</v>
      </c>
      <c r="AR294" s="149">
        <v>0</v>
      </c>
      <c r="AS294" s="149">
        <v>0</v>
      </c>
      <c r="AT294" s="149">
        <v>0</v>
      </c>
      <c r="AU294" s="151"/>
      <c r="AV294" s="230">
        <v>1</v>
      </c>
      <c r="AW294" s="230">
        <v>0</v>
      </c>
      <c r="AX294" s="230" t="s">
        <v>3605</v>
      </c>
      <c r="AY294" s="141">
        <v>9</v>
      </c>
      <c r="AZ294" s="70">
        <v>1</v>
      </c>
      <c r="BA294" s="70">
        <v>1</v>
      </c>
      <c r="BB294" s="70">
        <v>1</v>
      </c>
      <c r="BC294" s="70">
        <v>1</v>
      </c>
      <c r="BD294" s="70">
        <v>1</v>
      </c>
      <c r="BE294" s="70">
        <v>1</v>
      </c>
      <c r="BF294" s="70">
        <v>1</v>
      </c>
      <c r="BG294" s="71">
        <v>0</v>
      </c>
      <c r="BH294" s="71">
        <v>1</v>
      </c>
      <c r="BI294" s="71">
        <v>0</v>
      </c>
      <c r="BJ294" s="71">
        <v>0</v>
      </c>
      <c r="BK294" s="71">
        <v>1</v>
      </c>
      <c r="BL294" s="70">
        <v>1</v>
      </c>
      <c r="BM294" s="70">
        <v>1</v>
      </c>
      <c r="BN294" s="70">
        <v>1</v>
      </c>
      <c r="BO294" s="70">
        <v>0</v>
      </c>
      <c r="BP294" s="403">
        <v>0</v>
      </c>
      <c r="BQ294" s="403">
        <v>5700</v>
      </c>
      <c r="BR294" s="403">
        <v>0</v>
      </c>
      <c r="BS294" s="403">
        <v>0</v>
      </c>
      <c r="BT294" s="403">
        <v>0</v>
      </c>
      <c r="BU294" s="403">
        <v>0</v>
      </c>
      <c r="BV294" s="403">
        <v>0</v>
      </c>
      <c r="BW294" s="403">
        <v>0</v>
      </c>
      <c r="BX294" s="403">
        <v>0</v>
      </c>
      <c r="BY294" s="403">
        <v>0</v>
      </c>
      <c r="BZ294" s="401">
        <v>0</v>
      </c>
      <c r="CA294" s="401">
        <v>0</v>
      </c>
      <c r="CB294" s="401">
        <v>0</v>
      </c>
      <c r="CC294" s="401">
        <v>0</v>
      </c>
      <c r="CD294" s="401">
        <v>0</v>
      </c>
      <c r="CE294" s="401">
        <v>0</v>
      </c>
      <c r="CF294" s="401">
        <v>0</v>
      </c>
      <c r="CG294" s="401">
        <v>0</v>
      </c>
      <c r="CH294" s="401">
        <v>0</v>
      </c>
      <c r="CI294" s="401">
        <v>0</v>
      </c>
      <c r="CJ294" s="401">
        <v>0</v>
      </c>
      <c r="CK294" s="401">
        <v>0</v>
      </c>
      <c r="CL294" s="401">
        <v>0</v>
      </c>
      <c r="CM294" s="401">
        <v>0</v>
      </c>
      <c r="CN294" s="401">
        <v>0</v>
      </c>
      <c r="CO294" s="401">
        <v>0</v>
      </c>
      <c r="CP294" s="401">
        <v>0</v>
      </c>
      <c r="CQ294" s="401">
        <v>0</v>
      </c>
      <c r="CR294" s="401">
        <v>0</v>
      </c>
      <c r="CS294" s="401">
        <v>0</v>
      </c>
      <c r="CT294" s="401">
        <v>0</v>
      </c>
      <c r="CU294" s="401">
        <v>0</v>
      </c>
      <c r="CV294" s="401">
        <v>0</v>
      </c>
      <c r="CW294" s="401">
        <v>0</v>
      </c>
      <c r="CX294" s="401">
        <v>0</v>
      </c>
      <c r="CY294" s="401">
        <v>0</v>
      </c>
      <c r="CZ294" s="401">
        <v>0</v>
      </c>
      <c r="DA294" s="401">
        <v>0</v>
      </c>
      <c r="DB294" s="401">
        <v>0</v>
      </c>
      <c r="DC294" s="401">
        <v>0</v>
      </c>
      <c r="DD294" s="401">
        <v>0</v>
      </c>
      <c r="DE294" s="401">
        <v>0</v>
      </c>
      <c r="DF294" s="401">
        <v>0</v>
      </c>
      <c r="DG294" s="403">
        <v>1095</v>
      </c>
      <c r="DH294" s="403">
        <v>1095</v>
      </c>
      <c r="DI294" s="403">
        <v>1095</v>
      </c>
      <c r="DJ294" s="403">
        <v>1095</v>
      </c>
      <c r="DK294" s="403">
        <v>1095</v>
      </c>
      <c r="DL294" s="403">
        <v>1095</v>
      </c>
      <c r="DM294" s="403">
        <v>1095</v>
      </c>
      <c r="DN294" s="403">
        <v>1095</v>
      </c>
      <c r="DO294" s="403">
        <v>1095</v>
      </c>
      <c r="DP294" s="403">
        <v>1095</v>
      </c>
      <c r="DQ294" s="403">
        <v>1095</v>
      </c>
      <c r="DR294" s="403">
        <v>1095</v>
      </c>
      <c r="DS294" s="403">
        <v>1095</v>
      </c>
      <c r="DT294" s="403">
        <v>1095</v>
      </c>
      <c r="DU294" s="403">
        <v>1095</v>
      </c>
      <c r="DV294" s="403">
        <v>1095</v>
      </c>
      <c r="DW294" s="403">
        <v>1095</v>
      </c>
      <c r="DX294" s="403">
        <v>1095</v>
      </c>
      <c r="DY294" s="403">
        <v>1095</v>
      </c>
      <c r="DZ294" s="403">
        <v>1095</v>
      </c>
      <c r="EA294" s="403">
        <v>1095</v>
      </c>
      <c r="EB294" s="403">
        <v>1095</v>
      </c>
      <c r="EC294" s="403">
        <v>1095</v>
      </c>
      <c r="ED294" s="403">
        <v>1095</v>
      </c>
      <c r="EE294" s="403">
        <v>1095</v>
      </c>
      <c r="EF294" s="403">
        <v>1095</v>
      </c>
      <c r="EG294" s="403">
        <v>1095</v>
      </c>
      <c r="EH294" s="403">
        <v>1095</v>
      </c>
      <c r="EI294" s="403">
        <v>1095</v>
      </c>
      <c r="EJ294" s="403">
        <v>1095</v>
      </c>
      <c r="EK294" s="403">
        <v>1095</v>
      </c>
      <c r="EL294" s="403">
        <v>1095</v>
      </c>
      <c r="EM294" s="403">
        <v>1095</v>
      </c>
      <c r="EN294" s="403">
        <v>1095</v>
      </c>
      <c r="EO294" s="403">
        <v>1095</v>
      </c>
      <c r="EP294" s="403">
        <v>1095</v>
      </c>
      <c r="EQ294" s="403">
        <v>1095</v>
      </c>
      <c r="ER294" s="403">
        <v>1095</v>
      </c>
      <c r="ES294" s="403">
        <v>1095</v>
      </c>
      <c r="ET294" s="403">
        <v>1095</v>
      </c>
      <c r="EU294" s="403">
        <v>1095</v>
      </c>
      <c r="EV294" s="403">
        <v>1095</v>
      </c>
      <c r="EW294" s="403">
        <v>1095</v>
      </c>
      <c r="EX294" s="404">
        <v>0</v>
      </c>
      <c r="EY294" s="404">
        <v>0</v>
      </c>
      <c r="EZ294" s="404">
        <v>0</v>
      </c>
      <c r="FA294" s="404">
        <v>0</v>
      </c>
      <c r="FB294" s="404">
        <v>0</v>
      </c>
      <c r="FC294" s="404">
        <v>0</v>
      </c>
      <c r="FD294" s="404">
        <v>0</v>
      </c>
      <c r="FE294" s="404">
        <v>0</v>
      </c>
      <c r="FF294" s="404">
        <v>0</v>
      </c>
      <c r="FG294" s="404">
        <v>0</v>
      </c>
      <c r="FH294" s="404">
        <v>0</v>
      </c>
      <c r="FI294" s="404">
        <v>0</v>
      </c>
      <c r="FJ294" s="404">
        <v>0</v>
      </c>
      <c r="FK294" s="404">
        <v>0</v>
      </c>
      <c r="FL294" s="404">
        <v>0</v>
      </c>
      <c r="FM294" s="404">
        <v>0</v>
      </c>
      <c r="FN294" s="404">
        <v>0</v>
      </c>
      <c r="FO294" s="404">
        <v>0</v>
      </c>
      <c r="FP294" s="404">
        <v>0</v>
      </c>
      <c r="FQ294" s="404">
        <v>0</v>
      </c>
      <c r="FR294" s="404">
        <v>0</v>
      </c>
      <c r="FS294" s="404">
        <v>0</v>
      </c>
      <c r="FT294" s="404">
        <v>0</v>
      </c>
      <c r="FU294" s="404">
        <v>0</v>
      </c>
      <c r="FV294" s="404">
        <v>0</v>
      </c>
      <c r="FW294" s="404">
        <v>0</v>
      </c>
      <c r="FX294" s="404">
        <v>0</v>
      </c>
      <c r="FY294" s="404">
        <v>0</v>
      </c>
      <c r="FZ294" s="404">
        <v>0</v>
      </c>
      <c r="GA294" s="404">
        <v>0</v>
      </c>
      <c r="GB294" s="404">
        <v>0</v>
      </c>
      <c r="GC294" s="404">
        <v>0</v>
      </c>
      <c r="GD294" s="404">
        <v>0</v>
      </c>
      <c r="GE294" s="404">
        <v>0</v>
      </c>
      <c r="GF294" s="404">
        <v>0</v>
      </c>
      <c r="GG294" s="404">
        <v>0</v>
      </c>
      <c r="GH294" s="404">
        <v>0</v>
      </c>
      <c r="GI294" s="404">
        <v>0</v>
      </c>
      <c r="GJ294" s="404">
        <v>0</v>
      </c>
      <c r="GK294" s="404">
        <v>0</v>
      </c>
      <c r="GL294" s="404">
        <v>993.19727891156458</v>
      </c>
      <c r="GM294" s="404">
        <v>945.90217039196625</v>
      </c>
      <c r="GN294" s="404">
        <v>900.85920989711076</v>
      </c>
      <c r="GO294" s="404">
        <v>857.96115228296253</v>
      </c>
      <c r="GP294" s="404">
        <v>817.10585931710727</v>
      </c>
      <c r="GQ294" s="404">
        <v>778.19605649248297</v>
      </c>
      <c r="GR294" s="404">
        <v>741.13910142141242</v>
      </c>
      <c r="GS294" s="404">
        <v>705.84676325848807</v>
      </c>
      <c r="GT294" s="404">
        <v>672.23501262713148</v>
      </c>
      <c r="GU294" s="404">
        <v>640.22382154964896</v>
      </c>
      <c r="GV294" s="404">
        <v>609.73697290442772</v>
      </c>
      <c r="GW294" s="404">
        <v>580.70187895659762</v>
      </c>
      <c r="GX294" s="404">
        <v>553.04940853009316</v>
      </c>
      <c r="GY294" s="404">
        <v>526.71372240961239</v>
      </c>
      <c r="GZ294" s="404">
        <v>501.63211658058322</v>
      </c>
      <c r="HA294" s="404">
        <v>477.74487293388876</v>
      </c>
      <c r="HB294" s="404">
        <v>454.99511707989404</v>
      </c>
      <c r="HC294" s="404">
        <v>433.32868293323241</v>
      </c>
      <c r="HD294" s="404">
        <v>412.69398374593567</v>
      </c>
      <c r="HE294" s="404">
        <v>393.04188928184351</v>
      </c>
      <c r="HF294" s="404">
        <v>374.32560883985099</v>
      </c>
      <c r="HG294" s="404">
        <v>356.50057984747701</v>
      </c>
      <c r="HH294" s="404">
        <v>339.52436175950197</v>
      </c>
      <c r="HI294" s="404">
        <v>323.35653500904948</v>
      </c>
      <c r="HJ294" s="404">
        <v>307.95860477052332</v>
      </c>
      <c r="HK294" s="404">
        <v>293.29390930526029</v>
      </c>
      <c r="HL294" s="404">
        <v>279.32753267167652</v>
      </c>
      <c r="HM294" s="404">
        <v>266.02622159207283</v>
      </c>
      <c r="HN294" s="404">
        <v>253.35830627816466</v>
      </c>
      <c r="HO294" s="404">
        <v>241.29362502682341</v>
      </c>
      <c r="HP294" s="404">
        <v>229.80345240649848</v>
      </c>
      <c r="HQ294" s="404">
        <v>218.86043086333189</v>
      </c>
      <c r="HR294" s="404">
        <v>208.43850558412561</v>
      </c>
      <c r="HS294" s="404">
        <v>198.51286246107199</v>
      </c>
      <c r="HT294" s="404">
        <v>189.05986901054479</v>
      </c>
      <c r="HU294" s="404">
        <v>180.05701810528072</v>
      </c>
      <c r="HV294" s="404">
        <v>171.48287438598166</v>
      </c>
      <c r="HW294" s="404">
        <v>163.31702322474442</v>
      </c>
      <c r="HX294" s="404">
        <v>155.54002211880422</v>
      </c>
      <c r="HY294" s="404">
        <v>148.13335439886114</v>
      </c>
      <c r="HZ294" s="404">
        <v>0</v>
      </c>
      <c r="IA294" s="404">
        <v>8052.6664261498754</v>
      </c>
      <c r="IB294" s="408">
        <v>0</v>
      </c>
      <c r="IC294" s="411"/>
    </row>
    <row r="295" spans="1:237" s="181" customFormat="1" ht="90" customHeight="1" x14ac:dyDescent="0.25">
      <c r="A295" s="161" t="s">
        <v>3062</v>
      </c>
      <c r="B295" s="150" t="s">
        <v>3063</v>
      </c>
      <c r="C295" s="150" t="s">
        <v>3405</v>
      </c>
      <c r="D295" s="79" t="s">
        <v>73</v>
      </c>
      <c r="E295" s="150" t="s">
        <v>3191</v>
      </c>
      <c r="F295" s="151" t="s">
        <v>3188</v>
      </c>
      <c r="G295" s="151" t="s">
        <v>3189</v>
      </c>
      <c r="H295" s="79" t="s">
        <v>77</v>
      </c>
      <c r="I295" s="151" t="s">
        <v>93</v>
      </c>
      <c r="J295" s="151">
        <v>10</v>
      </c>
      <c r="K295" s="95" t="s">
        <v>206</v>
      </c>
      <c r="L295" s="79">
        <v>1095</v>
      </c>
      <c r="M295" s="79" t="s">
        <v>3139</v>
      </c>
      <c r="N295" s="79" t="s">
        <v>81</v>
      </c>
      <c r="O295" s="73" t="s">
        <v>106</v>
      </c>
      <c r="P295" s="79" t="s">
        <v>169</v>
      </c>
      <c r="Q295" s="112" t="s">
        <v>100</v>
      </c>
      <c r="R295" s="79" t="s">
        <v>162</v>
      </c>
      <c r="S295" s="79" t="s">
        <v>3190</v>
      </c>
      <c r="T295" s="79" t="s">
        <v>1850</v>
      </c>
      <c r="U295" s="81" t="s">
        <v>87</v>
      </c>
      <c r="V295" s="175">
        <v>1</v>
      </c>
      <c r="W295" s="162">
        <v>4800</v>
      </c>
      <c r="X295" s="162">
        <v>0</v>
      </c>
      <c r="Y295" s="162">
        <v>0</v>
      </c>
      <c r="Z295" s="162">
        <v>4800</v>
      </c>
      <c r="AA295" s="162">
        <v>0</v>
      </c>
      <c r="AB295" s="162">
        <v>0</v>
      </c>
      <c r="AC295" s="162">
        <v>0</v>
      </c>
      <c r="AD295" s="162">
        <v>0</v>
      </c>
      <c r="AE295" s="149">
        <v>0</v>
      </c>
      <c r="AF295" s="149">
        <v>0</v>
      </c>
      <c r="AG295" s="149">
        <v>0</v>
      </c>
      <c r="AH295" s="149">
        <v>0</v>
      </c>
      <c r="AI295" s="88" t="s">
        <v>88</v>
      </c>
      <c r="AJ295" s="162">
        <v>0</v>
      </c>
      <c r="AK295" s="162">
        <v>0</v>
      </c>
      <c r="AL295" s="162">
        <v>0</v>
      </c>
      <c r="AM295" s="162">
        <v>0</v>
      </c>
      <c r="AN295" s="162">
        <v>0</v>
      </c>
      <c r="AO295" s="162">
        <v>0</v>
      </c>
      <c r="AP295" s="162">
        <v>0</v>
      </c>
      <c r="AQ295" s="149">
        <v>0</v>
      </c>
      <c r="AR295" s="149">
        <v>0</v>
      </c>
      <c r="AS295" s="149">
        <v>0</v>
      </c>
      <c r="AT295" s="149">
        <v>0</v>
      </c>
      <c r="AU295" s="151"/>
      <c r="AV295" s="230">
        <v>1</v>
      </c>
      <c r="AW295" s="230">
        <v>0</v>
      </c>
      <c r="AX295" s="230" t="s">
        <v>3605</v>
      </c>
      <c r="AY295" s="141">
        <v>9</v>
      </c>
      <c r="AZ295" s="70">
        <v>1</v>
      </c>
      <c r="BA295" s="70">
        <v>1</v>
      </c>
      <c r="BB295" s="70">
        <v>1</v>
      </c>
      <c r="BC295" s="70">
        <v>1</v>
      </c>
      <c r="BD295" s="70">
        <v>1</v>
      </c>
      <c r="BE295" s="70">
        <v>1</v>
      </c>
      <c r="BF295" s="70">
        <v>1</v>
      </c>
      <c r="BG295" s="71">
        <v>0</v>
      </c>
      <c r="BH295" s="71">
        <v>1</v>
      </c>
      <c r="BI295" s="71">
        <v>0</v>
      </c>
      <c r="BJ295" s="71">
        <v>0</v>
      </c>
      <c r="BK295" s="71">
        <v>1</v>
      </c>
      <c r="BL295" s="70">
        <v>1</v>
      </c>
      <c r="BM295" s="70">
        <v>1</v>
      </c>
      <c r="BN295" s="70">
        <v>1</v>
      </c>
      <c r="BO295" s="70">
        <v>0</v>
      </c>
      <c r="BP295" s="403">
        <v>0</v>
      </c>
      <c r="BQ295" s="403">
        <v>4800</v>
      </c>
      <c r="BR295" s="403">
        <v>0</v>
      </c>
      <c r="BS295" s="403">
        <v>0</v>
      </c>
      <c r="BT295" s="403">
        <v>0</v>
      </c>
      <c r="BU295" s="403">
        <v>0</v>
      </c>
      <c r="BV295" s="403">
        <v>0</v>
      </c>
      <c r="BW295" s="403">
        <v>0</v>
      </c>
      <c r="BX295" s="403">
        <v>0</v>
      </c>
      <c r="BY295" s="403">
        <v>0</v>
      </c>
      <c r="BZ295" s="401">
        <v>0</v>
      </c>
      <c r="CA295" s="401">
        <v>0</v>
      </c>
      <c r="CB295" s="401">
        <v>0</v>
      </c>
      <c r="CC295" s="401">
        <v>0</v>
      </c>
      <c r="CD295" s="401">
        <v>0</v>
      </c>
      <c r="CE295" s="401">
        <v>0</v>
      </c>
      <c r="CF295" s="401">
        <v>0</v>
      </c>
      <c r="CG295" s="401">
        <v>0</v>
      </c>
      <c r="CH295" s="401">
        <v>0</v>
      </c>
      <c r="CI295" s="401">
        <v>0</v>
      </c>
      <c r="CJ295" s="401">
        <v>0</v>
      </c>
      <c r="CK295" s="401">
        <v>0</v>
      </c>
      <c r="CL295" s="401">
        <v>0</v>
      </c>
      <c r="CM295" s="401">
        <v>0</v>
      </c>
      <c r="CN295" s="401">
        <v>0</v>
      </c>
      <c r="CO295" s="401">
        <v>0</v>
      </c>
      <c r="CP295" s="401">
        <v>0</v>
      </c>
      <c r="CQ295" s="401">
        <v>0</v>
      </c>
      <c r="CR295" s="401">
        <v>0</v>
      </c>
      <c r="CS295" s="401">
        <v>0</v>
      </c>
      <c r="CT295" s="401">
        <v>0</v>
      </c>
      <c r="CU295" s="401">
        <v>0</v>
      </c>
      <c r="CV295" s="401">
        <v>0</v>
      </c>
      <c r="CW295" s="401">
        <v>0</v>
      </c>
      <c r="CX295" s="401">
        <v>0</v>
      </c>
      <c r="CY295" s="401">
        <v>0</v>
      </c>
      <c r="CZ295" s="401">
        <v>0</v>
      </c>
      <c r="DA295" s="401">
        <v>0</v>
      </c>
      <c r="DB295" s="401">
        <v>0</v>
      </c>
      <c r="DC295" s="401">
        <v>0</v>
      </c>
      <c r="DD295" s="401">
        <v>0</v>
      </c>
      <c r="DE295" s="401">
        <v>0</v>
      </c>
      <c r="DF295" s="401">
        <v>0</v>
      </c>
      <c r="DG295" s="403">
        <v>1095</v>
      </c>
      <c r="DH295" s="403">
        <v>1095</v>
      </c>
      <c r="DI295" s="403">
        <v>1095</v>
      </c>
      <c r="DJ295" s="403">
        <v>1095</v>
      </c>
      <c r="DK295" s="403">
        <v>1095</v>
      </c>
      <c r="DL295" s="403">
        <v>1095</v>
      </c>
      <c r="DM295" s="403">
        <v>1095</v>
      </c>
      <c r="DN295" s="403">
        <v>1095</v>
      </c>
      <c r="DO295" s="403">
        <v>1095</v>
      </c>
      <c r="DP295" s="403">
        <v>1095</v>
      </c>
      <c r="DQ295" s="403">
        <v>1095</v>
      </c>
      <c r="DR295" s="403">
        <v>1095</v>
      </c>
      <c r="DS295" s="403">
        <v>1095</v>
      </c>
      <c r="DT295" s="403">
        <v>1095</v>
      </c>
      <c r="DU295" s="403">
        <v>1095</v>
      </c>
      <c r="DV295" s="403">
        <v>1095</v>
      </c>
      <c r="DW295" s="403">
        <v>1095</v>
      </c>
      <c r="DX295" s="403">
        <v>1095</v>
      </c>
      <c r="DY295" s="403">
        <v>1095</v>
      </c>
      <c r="DZ295" s="403">
        <v>1095</v>
      </c>
      <c r="EA295" s="403">
        <v>1095</v>
      </c>
      <c r="EB295" s="403">
        <v>1095</v>
      </c>
      <c r="EC295" s="403">
        <v>1095</v>
      </c>
      <c r="ED295" s="403">
        <v>1095</v>
      </c>
      <c r="EE295" s="403">
        <v>1095</v>
      </c>
      <c r="EF295" s="403">
        <v>1095</v>
      </c>
      <c r="EG295" s="403">
        <v>1095</v>
      </c>
      <c r="EH295" s="403">
        <v>1095</v>
      </c>
      <c r="EI295" s="403">
        <v>1095</v>
      </c>
      <c r="EJ295" s="403">
        <v>1095</v>
      </c>
      <c r="EK295" s="403">
        <v>1095</v>
      </c>
      <c r="EL295" s="403">
        <v>1095</v>
      </c>
      <c r="EM295" s="403">
        <v>1095</v>
      </c>
      <c r="EN295" s="403">
        <v>1095</v>
      </c>
      <c r="EO295" s="403">
        <v>1095</v>
      </c>
      <c r="EP295" s="403">
        <v>1095</v>
      </c>
      <c r="EQ295" s="403">
        <v>1095</v>
      </c>
      <c r="ER295" s="403">
        <v>1095</v>
      </c>
      <c r="ES295" s="403">
        <v>1095</v>
      </c>
      <c r="ET295" s="403">
        <v>1095</v>
      </c>
      <c r="EU295" s="403">
        <v>1095</v>
      </c>
      <c r="EV295" s="403">
        <v>1095</v>
      </c>
      <c r="EW295" s="403">
        <v>1095</v>
      </c>
      <c r="EX295" s="404">
        <v>0</v>
      </c>
      <c r="EY295" s="404">
        <v>0</v>
      </c>
      <c r="EZ295" s="404">
        <v>0</v>
      </c>
      <c r="FA295" s="404">
        <v>0</v>
      </c>
      <c r="FB295" s="404">
        <v>0</v>
      </c>
      <c r="FC295" s="404">
        <v>0</v>
      </c>
      <c r="FD295" s="404">
        <v>0</v>
      </c>
      <c r="FE295" s="404">
        <v>0</v>
      </c>
      <c r="FF295" s="404">
        <v>0</v>
      </c>
      <c r="FG295" s="404">
        <v>0</v>
      </c>
      <c r="FH295" s="404">
        <v>0</v>
      </c>
      <c r="FI295" s="404">
        <v>0</v>
      </c>
      <c r="FJ295" s="404">
        <v>0</v>
      </c>
      <c r="FK295" s="404">
        <v>0</v>
      </c>
      <c r="FL295" s="404">
        <v>0</v>
      </c>
      <c r="FM295" s="404">
        <v>0</v>
      </c>
      <c r="FN295" s="404">
        <v>0</v>
      </c>
      <c r="FO295" s="404">
        <v>0</v>
      </c>
      <c r="FP295" s="404">
        <v>0</v>
      </c>
      <c r="FQ295" s="404">
        <v>0</v>
      </c>
      <c r="FR295" s="404">
        <v>0</v>
      </c>
      <c r="FS295" s="404">
        <v>0</v>
      </c>
      <c r="FT295" s="404">
        <v>0</v>
      </c>
      <c r="FU295" s="404">
        <v>0</v>
      </c>
      <c r="FV295" s="404">
        <v>0</v>
      </c>
      <c r="FW295" s="404">
        <v>0</v>
      </c>
      <c r="FX295" s="404">
        <v>0</v>
      </c>
      <c r="FY295" s="404">
        <v>0</v>
      </c>
      <c r="FZ295" s="404">
        <v>0</v>
      </c>
      <c r="GA295" s="404">
        <v>0</v>
      </c>
      <c r="GB295" s="404">
        <v>0</v>
      </c>
      <c r="GC295" s="404">
        <v>0</v>
      </c>
      <c r="GD295" s="404">
        <v>0</v>
      </c>
      <c r="GE295" s="404">
        <v>0</v>
      </c>
      <c r="GF295" s="404">
        <v>0</v>
      </c>
      <c r="GG295" s="404">
        <v>0</v>
      </c>
      <c r="GH295" s="404">
        <v>0</v>
      </c>
      <c r="GI295" s="404">
        <v>0</v>
      </c>
      <c r="GJ295" s="404">
        <v>0</v>
      </c>
      <c r="GK295" s="404">
        <v>0</v>
      </c>
      <c r="GL295" s="404">
        <v>993.19727891156458</v>
      </c>
      <c r="GM295" s="404">
        <v>945.90217039196625</v>
      </c>
      <c r="GN295" s="404">
        <v>900.85920989711076</v>
      </c>
      <c r="GO295" s="404">
        <v>857.96115228296253</v>
      </c>
      <c r="GP295" s="404">
        <v>817.10585931710727</v>
      </c>
      <c r="GQ295" s="404">
        <v>778.19605649248297</v>
      </c>
      <c r="GR295" s="404">
        <v>741.13910142141242</v>
      </c>
      <c r="GS295" s="404">
        <v>705.84676325848807</v>
      </c>
      <c r="GT295" s="404">
        <v>672.23501262713148</v>
      </c>
      <c r="GU295" s="404">
        <v>640.22382154964896</v>
      </c>
      <c r="GV295" s="404">
        <v>609.73697290442772</v>
      </c>
      <c r="GW295" s="404">
        <v>580.70187895659762</v>
      </c>
      <c r="GX295" s="404">
        <v>553.04940853009316</v>
      </c>
      <c r="GY295" s="404">
        <v>526.71372240961239</v>
      </c>
      <c r="GZ295" s="404">
        <v>501.63211658058322</v>
      </c>
      <c r="HA295" s="404">
        <v>477.74487293388876</v>
      </c>
      <c r="HB295" s="404">
        <v>454.99511707989404</v>
      </c>
      <c r="HC295" s="404">
        <v>433.32868293323241</v>
      </c>
      <c r="HD295" s="404">
        <v>412.69398374593567</v>
      </c>
      <c r="HE295" s="404">
        <v>393.04188928184351</v>
      </c>
      <c r="HF295" s="404">
        <v>374.32560883985099</v>
      </c>
      <c r="HG295" s="404">
        <v>356.50057984747701</v>
      </c>
      <c r="HH295" s="404">
        <v>339.52436175950197</v>
      </c>
      <c r="HI295" s="404">
        <v>323.35653500904948</v>
      </c>
      <c r="HJ295" s="404">
        <v>307.95860477052332</v>
      </c>
      <c r="HK295" s="404">
        <v>293.29390930526029</v>
      </c>
      <c r="HL295" s="404">
        <v>279.32753267167652</v>
      </c>
      <c r="HM295" s="404">
        <v>266.02622159207283</v>
      </c>
      <c r="HN295" s="404">
        <v>253.35830627816466</v>
      </c>
      <c r="HO295" s="404">
        <v>241.29362502682341</v>
      </c>
      <c r="HP295" s="404">
        <v>229.80345240649848</v>
      </c>
      <c r="HQ295" s="404">
        <v>218.86043086333189</v>
      </c>
      <c r="HR295" s="404">
        <v>208.43850558412561</v>
      </c>
      <c r="HS295" s="404">
        <v>198.51286246107199</v>
      </c>
      <c r="HT295" s="404">
        <v>189.05986901054479</v>
      </c>
      <c r="HU295" s="404">
        <v>180.05701810528072</v>
      </c>
      <c r="HV295" s="404">
        <v>171.48287438598166</v>
      </c>
      <c r="HW295" s="404">
        <v>163.31702322474442</v>
      </c>
      <c r="HX295" s="404">
        <v>155.54002211880422</v>
      </c>
      <c r="HY295" s="404">
        <v>148.13335439886114</v>
      </c>
      <c r="HZ295" s="404">
        <v>0</v>
      </c>
      <c r="IA295" s="404">
        <v>8052.6664261498754</v>
      </c>
      <c r="IB295" s="408">
        <v>0</v>
      </c>
      <c r="IC295" s="411"/>
    </row>
    <row r="296" spans="1:237" s="181" customFormat="1" ht="90" customHeight="1" x14ac:dyDescent="0.25">
      <c r="A296" s="161" t="s">
        <v>3062</v>
      </c>
      <c r="B296" s="150" t="s">
        <v>3063</v>
      </c>
      <c r="C296" s="150" t="s">
        <v>3423</v>
      </c>
      <c r="D296" s="222">
        <v>30</v>
      </c>
      <c r="E296" s="150" t="s">
        <v>3144</v>
      </c>
      <c r="F296" s="151" t="s">
        <v>3145</v>
      </c>
      <c r="G296" s="151" t="s">
        <v>3146</v>
      </c>
      <c r="H296" s="79" t="s">
        <v>77</v>
      </c>
      <c r="I296" s="151" t="s">
        <v>3147</v>
      </c>
      <c r="J296" s="151">
        <v>10</v>
      </c>
      <c r="K296" s="95" t="s">
        <v>206</v>
      </c>
      <c r="L296" s="79"/>
      <c r="M296" s="79" t="s">
        <v>644</v>
      </c>
      <c r="N296" s="79" t="s">
        <v>81</v>
      </c>
      <c r="O296" s="73" t="s">
        <v>106</v>
      </c>
      <c r="P296" s="79" t="s">
        <v>107</v>
      </c>
      <c r="Q296" s="112" t="s">
        <v>100</v>
      </c>
      <c r="R296" s="79" t="s">
        <v>108</v>
      </c>
      <c r="S296" s="79" t="s">
        <v>99</v>
      </c>
      <c r="T296" s="79" t="s">
        <v>3070</v>
      </c>
      <c r="U296" s="79" t="s">
        <v>100</v>
      </c>
      <c r="V296" s="81">
        <v>1</v>
      </c>
      <c r="W296" s="162">
        <v>4800</v>
      </c>
      <c r="X296" s="162">
        <v>0</v>
      </c>
      <c r="Y296" s="162">
        <v>0</v>
      </c>
      <c r="Z296" s="162">
        <v>0</v>
      </c>
      <c r="AA296" s="162">
        <v>4800</v>
      </c>
      <c r="AB296" s="162">
        <v>0</v>
      </c>
      <c r="AC296" s="162">
        <v>0</v>
      </c>
      <c r="AD296" s="162">
        <v>0</v>
      </c>
      <c r="AE296" s="149">
        <v>0</v>
      </c>
      <c r="AF296" s="149">
        <v>0</v>
      </c>
      <c r="AG296" s="149">
        <v>0</v>
      </c>
      <c r="AH296" s="149">
        <v>0</v>
      </c>
      <c r="AI296" s="88" t="s">
        <v>88</v>
      </c>
      <c r="AJ296" s="162">
        <v>0</v>
      </c>
      <c r="AK296" s="162">
        <v>0</v>
      </c>
      <c r="AL296" s="162">
        <v>0</v>
      </c>
      <c r="AM296" s="162">
        <v>0</v>
      </c>
      <c r="AN296" s="162">
        <v>0</v>
      </c>
      <c r="AO296" s="162">
        <v>0</v>
      </c>
      <c r="AP296" s="162">
        <v>0</v>
      </c>
      <c r="AQ296" s="149">
        <v>0</v>
      </c>
      <c r="AR296" s="149">
        <v>0</v>
      </c>
      <c r="AS296" s="149">
        <v>0</v>
      </c>
      <c r="AT296" s="149">
        <v>0</v>
      </c>
      <c r="AU296" s="151"/>
      <c r="AV296" s="230">
        <v>1</v>
      </c>
      <c r="AW296" s="230">
        <v>0</v>
      </c>
      <c r="AX296" s="230" t="s">
        <v>3597</v>
      </c>
      <c r="AY296" s="141">
        <v>9</v>
      </c>
      <c r="AZ296" s="70">
        <v>1</v>
      </c>
      <c r="BA296" s="70">
        <v>1</v>
      </c>
      <c r="BB296" s="70">
        <v>1</v>
      </c>
      <c r="BC296" s="70">
        <v>1</v>
      </c>
      <c r="BD296" s="70">
        <v>1</v>
      </c>
      <c r="BE296" s="70">
        <v>1</v>
      </c>
      <c r="BF296" s="70">
        <v>1</v>
      </c>
      <c r="BG296" s="71">
        <v>0</v>
      </c>
      <c r="BH296" s="71">
        <v>1</v>
      </c>
      <c r="BI296" s="71">
        <v>0</v>
      </c>
      <c r="BJ296" s="71">
        <v>0</v>
      </c>
      <c r="BK296" s="71">
        <v>1</v>
      </c>
      <c r="BL296" s="70">
        <v>1</v>
      </c>
      <c r="BM296" s="70">
        <v>1</v>
      </c>
      <c r="BN296" s="70">
        <v>0</v>
      </c>
      <c r="BO296" s="70">
        <v>1</v>
      </c>
      <c r="BP296" s="403">
        <v>0</v>
      </c>
      <c r="BQ296" s="403">
        <v>0</v>
      </c>
      <c r="BR296" s="403">
        <v>4800</v>
      </c>
      <c r="BS296" s="403">
        <v>0</v>
      </c>
      <c r="BT296" s="403">
        <v>0</v>
      </c>
      <c r="BU296" s="403">
        <v>0</v>
      </c>
      <c r="BV296" s="403">
        <v>0</v>
      </c>
      <c r="BW296" s="403">
        <v>0</v>
      </c>
      <c r="BX296" s="403">
        <v>0</v>
      </c>
      <c r="BY296" s="403">
        <v>0</v>
      </c>
      <c r="BZ296" s="401">
        <v>0</v>
      </c>
      <c r="CA296" s="401">
        <v>0</v>
      </c>
      <c r="CB296" s="401">
        <v>0</v>
      </c>
      <c r="CC296" s="401">
        <v>0</v>
      </c>
      <c r="CD296" s="401">
        <v>0</v>
      </c>
      <c r="CE296" s="401">
        <v>0</v>
      </c>
      <c r="CF296" s="401">
        <v>0</v>
      </c>
      <c r="CG296" s="401">
        <v>0</v>
      </c>
      <c r="CH296" s="401">
        <v>0</v>
      </c>
      <c r="CI296" s="401">
        <v>0</v>
      </c>
      <c r="CJ296" s="401">
        <v>0</v>
      </c>
      <c r="CK296" s="401">
        <v>0</v>
      </c>
      <c r="CL296" s="401">
        <v>0</v>
      </c>
      <c r="CM296" s="401">
        <v>0</v>
      </c>
      <c r="CN296" s="401">
        <v>0</v>
      </c>
      <c r="CO296" s="401">
        <v>0</v>
      </c>
      <c r="CP296" s="401">
        <v>0</v>
      </c>
      <c r="CQ296" s="401">
        <v>0</v>
      </c>
      <c r="CR296" s="401">
        <v>0</v>
      </c>
      <c r="CS296" s="401">
        <v>0</v>
      </c>
      <c r="CT296" s="401">
        <v>0</v>
      </c>
      <c r="CU296" s="401">
        <v>0</v>
      </c>
      <c r="CV296" s="401">
        <v>0</v>
      </c>
      <c r="CW296" s="401">
        <v>0</v>
      </c>
      <c r="CX296" s="401">
        <v>0</v>
      </c>
      <c r="CY296" s="401">
        <v>0</v>
      </c>
      <c r="CZ296" s="401">
        <v>0</v>
      </c>
      <c r="DA296" s="401">
        <v>0</v>
      </c>
      <c r="DB296" s="401">
        <v>0</v>
      </c>
      <c r="DC296" s="401">
        <v>0</v>
      </c>
      <c r="DD296" s="401">
        <v>0</v>
      </c>
      <c r="DE296" s="401">
        <v>0</v>
      </c>
      <c r="DF296" s="401">
        <v>0</v>
      </c>
      <c r="DG296" s="403">
        <v>0</v>
      </c>
      <c r="DH296" s="403">
        <v>0</v>
      </c>
      <c r="DI296" s="403">
        <v>0</v>
      </c>
      <c r="DJ296" s="403">
        <v>0</v>
      </c>
      <c r="DK296" s="403">
        <v>0</v>
      </c>
      <c r="DL296" s="403">
        <v>0</v>
      </c>
      <c r="DM296" s="403">
        <v>0</v>
      </c>
      <c r="DN296" s="403">
        <v>0</v>
      </c>
      <c r="DO296" s="403">
        <v>0</v>
      </c>
      <c r="DP296" s="403">
        <v>0</v>
      </c>
      <c r="DQ296" s="403">
        <v>0</v>
      </c>
      <c r="DR296" s="403">
        <v>0</v>
      </c>
      <c r="DS296" s="403">
        <v>0</v>
      </c>
      <c r="DT296" s="403">
        <v>0</v>
      </c>
      <c r="DU296" s="403">
        <v>0</v>
      </c>
      <c r="DV296" s="403">
        <v>0</v>
      </c>
      <c r="DW296" s="403">
        <v>0</v>
      </c>
      <c r="DX296" s="403">
        <v>0</v>
      </c>
      <c r="DY296" s="403">
        <v>0</v>
      </c>
      <c r="DZ296" s="403">
        <v>0</v>
      </c>
      <c r="EA296" s="403">
        <v>0</v>
      </c>
      <c r="EB296" s="403">
        <v>0</v>
      </c>
      <c r="EC296" s="403">
        <v>0</v>
      </c>
      <c r="ED296" s="403">
        <v>0</v>
      </c>
      <c r="EE296" s="403">
        <v>0</v>
      </c>
      <c r="EF296" s="403">
        <v>0</v>
      </c>
      <c r="EG296" s="403">
        <v>0</v>
      </c>
      <c r="EH296" s="403">
        <v>0</v>
      </c>
      <c r="EI296" s="403">
        <v>0</v>
      </c>
      <c r="EJ296" s="403">
        <v>0</v>
      </c>
      <c r="EK296" s="403">
        <v>0</v>
      </c>
      <c r="EL296" s="403">
        <v>0</v>
      </c>
      <c r="EM296" s="403">
        <v>0</v>
      </c>
      <c r="EN296" s="403">
        <v>0</v>
      </c>
      <c r="EO296" s="403">
        <v>0</v>
      </c>
      <c r="EP296" s="403">
        <v>0</v>
      </c>
      <c r="EQ296" s="403">
        <v>0</v>
      </c>
      <c r="ER296" s="403">
        <v>0</v>
      </c>
      <c r="ES296" s="403">
        <v>0</v>
      </c>
      <c r="ET296" s="403">
        <v>0</v>
      </c>
      <c r="EU296" s="403">
        <v>0</v>
      </c>
      <c r="EV296" s="403">
        <v>0</v>
      </c>
      <c r="EW296" s="403">
        <v>0</v>
      </c>
      <c r="EX296" s="404">
        <v>4353.7414965986391</v>
      </c>
      <c r="EY296" s="404">
        <v>0</v>
      </c>
      <c r="EZ296" s="404">
        <v>0</v>
      </c>
      <c r="FA296" s="404">
        <v>0</v>
      </c>
      <c r="FB296" s="404">
        <v>0</v>
      </c>
      <c r="FC296" s="404">
        <v>0</v>
      </c>
      <c r="FD296" s="404">
        <v>0</v>
      </c>
      <c r="FE296" s="404">
        <v>0</v>
      </c>
      <c r="FF296" s="404">
        <v>0</v>
      </c>
      <c r="FG296" s="404">
        <v>0</v>
      </c>
      <c r="FH296" s="404">
        <v>0</v>
      </c>
      <c r="FI296" s="404">
        <v>0</v>
      </c>
      <c r="FJ296" s="404">
        <v>0</v>
      </c>
      <c r="FK296" s="404">
        <v>0</v>
      </c>
      <c r="FL296" s="404">
        <v>0</v>
      </c>
      <c r="FM296" s="404">
        <v>0</v>
      </c>
      <c r="FN296" s="404">
        <v>0</v>
      </c>
      <c r="FO296" s="404">
        <v>0</v>
      </c>
      <c r="FP296" s="404">
        <v>0</v>
      </c>
      <c r="FQ296" s="404">
        <v>0</v>
      </c>
      <c r="FR296" s="404">
        <v>0</v>
      </c>
      <c r="FS296" s="404">
        <v>0</v>
      </c>
      <c r="FT296" s="404">
        <v>0</v>
      </c>
      <c r="FU296" s="404">
        <v>0</v>
      </c>
      <c r="FV296" s="404">
        <v>0</v>
      </c>
      <c r="FW296" s="404">
        <v>0</v>
      </c>
      <c r="FX296" s="404">
        <v>0</v>
      </c>
      <c r="FY296" s="404">
        <v>0</v>
      </c>
      <c r="FZ296" s="404">
        <v>0</v>
      </c>
      <c r="GA296" s="404">
        <v>0</v>
      </c>
      <c r="GB296" s="404">
        <v>0</v>
      </c>
      <c r="GC296" s="404">
        <v>0</v>
      </c>
      <c r="GD296" s="404">
        <v>0</v>
      </c>
      <c r="GE296" s="404">
        <v>0</v>
      </c>
      <c r="GF296" s="404">
        <v>0</v>
      </c>
      <c r="GG296" s="404">
        <v>0</v>
      </c>
      <c r="GH296" s="404">
        <v>0</v>
      </c>
      <c r="GI296" s="404">
        <v>0</v>
      </c>
      <c r="GJ296" s="404">
        <v>0</v>
      </c>
      <c r="GK296" s="404">
        <v>0</v>
      </c>
      <c r="GL296" s="404">
        <v>0</v>
      </c>
      <c r="GM296" s="404">
        <v>0</v>
      </c>
      <c r="GN296" s="404">
        <v>0</v>
      </c>
      <c r="GO296" s="404">
        <v>0</v>
      </c>
      <c r="GP296" s="404">
        <v>0</v>
      </c>
      <c r="GQ296" s="404">
        <v>0</v>
      </c>
      <c r="GR296" s="404">
        <v>0</v>
      </c>
      <c r="GS296" s="404">
        <v>0</v>
      </c>
      <c r="GT296" s="404">
        <v>0</v>
      </c>
      <c r="GU296" s="404">
        <v>0</v>
      </c>
      <c r="GV296" s="404">
        <v>0</v>
      </c>
      <c r="GW296" s="404">
        <v>0</v>
      </c>
      <c r="GX296" s="404">
        <v>0</v>
      </c>
      <c r="GY296" s="404">
        <v>0</v>
      </c>
      <c r="GZ296" s="404">
        <v>0</v>
      </c>
      <c r="HA296" s="404">
        <v>0</v>
      </c>
      <c r="HB296" s="404">
        <v>0</v>
      </c>
      <c r="HC296" s="404">
        <v>0</v>
      </c>
      <c r="HD296" s="404">
        <v>0</v>
      </c>
      <c r="HE296" s="404">
        <v>0</v>
      </c>
      <c r="HF296" s="404">
        <v>0</v>
      </c>
      <c r="HG296" s="404">
        <v>0</v>
      </c>
      <c r="HH296" s="404">
        <v>0</v>
      </c>
      <c r="HI296" s="404">
        <v>0</v>
      </c>
      <c r="HJ296" s="404">
        <v>0</v>
      </c>
      <c r="HK296" s="404">
        <v>0</v>
      </c>
      <c r="HL296" s="404">
        <v>0</v>
      </c>
      <c r="HM296" s="404">
        <v>0</v>
      </c>
      <c r="HN296" s="404">
        <v>0</v>
      </c>
      <c r="HO296" s="404">
        <v>0</v>
      </c>
      <c r="HP296" s="404">
        <v>0</v>
      </c>
      <c r="HQ296" s="404">
        <v>0</v>
      </c>
      <c r="HR296" s="404">
        <v>0</v>
      </c>
      <c r="HS296" s="404">
        <v>0</v>
      </c>
      <c r="HT296" s="404">
        <v>0</v>
      </c>
      <c r="HU296" s="404">
        <v>0</v>
      </c>
      <c r="HV296" s="404">
        <v>0</v>
      </c>
      <c r="HW296" s="404">
        <v>0</v>
      </c>
      <c r="HX296" s="404">
        <v>0</v>
      </c>
      <c r="HY296" s="404">
        <v>0</v>
      </c>
      <c r="HZ296" s="404">
        <v>4353.7414965986391</v>
      </c>
      <c r="IA296" s="404">
        <v>0</v>
      </c>
      <c r="IB296" s="408">
        <v>0</v>
      </c>
      <c r="IC296" s="411"/>
    </row>
    <row r="297" spans="1:237" s="185" customFormat="1" ht="90" customHeight="1" x14ac:dyDescent="0.25">
      <c r="A297" s="161" t="s">
        <v>3062</v>
      </c>
      <c r="B297" s="150" t="s">
        <v>3063</v>
      </c>
      <c r="C297" s="260" t="s">
        <v>3410</v>
      </c>
      <c r="D297" s="222">
        <v>2</v>
      </c>
      <c r="E297" s="260" t="s">
        <v>3210</v>
      </c>
      <c r="F297" s="177" t="s">
        <v>3211</v>
      </c>
      <c r="G297" s="177" t="s">
        <v>3212</v>
      </c>
      <c r="H297" s="165" t="s">
        <v>77</v>
      </c>
      <c r="I297" s="177" t="s">
        <v>93</v>
      </c>
      <c r="J297" s="151">
        <v>5</v>
      </c>
      <c r="K297" s="95" t="s">
        <v>206</v>
      </c>
      <c r="L297" s="79"/>
      <c r="M297" s="79" t="s">
        <v>644</v>
      </c>
      <c r="N297" s="165" t="s">
        <v>81</v>
      </c>
      <c r="O297" s="165" t="s">
        <v>82</v>
      </c>
      <c r="P297" s="165" t="s">
        <v>280</v>
      </c>
      <c r="Q297" s="112" t="s">
        <v>100</v>
      </c>
      <c r="R297" s="165" t="s">
        <v>108</v>
      </c>
      <c r="S297" s="165" t="s">
        <v>3190</v>
      </c>
      <c r="T297" s="79" t="s">
        <v>2065</v>
      </c>
      <c r="U297" s="165" t="s">
        <v>100</v>
      </c>
      <c r="V297" s="175">
        <v>1</v>
      </c>
      <c r="W297" s="258">
        <v>2500</v>
      </c>
      <c r="X297" s="258">
        <v>0</v>
      </c>
      <c r="Y297" s="258">
        <v>0</v>
      </c>
      <c r="Z297" s="258">
        <v>0</v>
      </c>
      <c r="AA297" s="258">
        <v>2500</v>
      </c>
      <c r="AB297" s="258">
        <v>0</v>
      </c>
      <c r="AC297" s="258">
        <v>0</v>
      </c>
      <c r="AD297" s="258">
        <v>0</v>
      </c>
      <c r="AE297" s="149">
        <v>0</v>
      </c>
      <c r="AF297" s="174">
        <v>0</v>
      </c>
      <c r="AG297" s="149">
        <v>0</v>
      </c>
      <c r="AH297" s="149">
        <v>0</v>
      </c>
      <c r="AI297" s="88" t="s">
        <v>88</v>
      </c>
      <c r="AJ297" s="162">
        <v>0</v>
      </c>
      <c r="AK297" s="162">
        <v>0</v>
      </c>
      <c r="AL297" s="162">
        <v>0</v>
      </c>
      <c r="AM297" s="162">
        <v>0</v>
      </c>
      <c r="AN297" s="162">
        <v>0</v>
      </c>
      <c r="AO297" s="162">
        <v>0</v>
      </c>
      <c r="AP297" s="162">
        <v>0</v>
      </c>
      <c r="AQ297" s="149">
        <v>0</v>
      </c>
      <c r="AR297" s="149">
        <v>0</v>
      </c>
      <c r="AS297" s="149">
        <v>0</v>
      </c>
      <c r="AT297" s="149">
        <v>0</v>
      </c>
      <c r="AU297" s="164"/>
      <c r="AV297" s="230">
        <v>1</v>
      </c>
      <c r="AW297" s="230">
        <v>0</v>
      </c>
      <c r="AX297" s="230" t="s">
        <v>3609</v>
      </c>
      <c r="AY297" s="141">
        <v>8</v>
      </c>
      <c r="AZ297" s="70">
        <v>1</v>
      </c>
      <c r="BA297" s="70">
        <v>1</v>
      </c>
      <c r="BB297" s="70">
        <v>1</v>
      </c>
      <c r="BC297" s="70">
        <v>1</v>
      </c>
      <c r="BD297" s="70">
        <v>1</v>
      </c>
      <c r="BE297" s="70">
        <v>1</v>
      </c>
      <c r="BF297" s="70">
        <v>1</v>
      </c>
      <c r="BG297" s="71">
        <v>0</v>
      </c>
      <c r="BH297" s="71">
        <v>0</v>
      </c>
      <c r="BI297" s="71">
        <v>0</v>
      </c>
      <c r="BJ297" s="71">
        <v>0</v>
      </c>
      <c r="BK297" s="71">
        <v>0</v>
      </c>
      <c r="BL297" s="70">
        <v>1</v>
      </c>
      <c r="BM297" s="70">
        <v>1</v>
      </c>
      <c r="BN297" s="70">
        <v>0</v>
      </c>
      <c r="BO297" s="70">
        <v>1</v>
      </c>
      <c r="BP297" s="403">
        <v>0</v>
      </c>
      <c r="BQ297" s="403">
        <v>0</v>
      </c>
      <c r="BR297" s="403">
        <v>2500</v>
      </c>
      <c r="BS297" s="403">
        <v>0</v>
      </c>
      <c r="BT297" s="403">
        <v>0</v>
      </c>
      <c r="BU297" s="403">
        <v>0</v>
      </c>
      <c r="BV297" s="403">
        <v>0</v>
      </c>
      <c r="BW297" s="403">
        <v>0</v>
      </c>
      <c r="BX297" s="403">
        <v>0</v>
      </c>
      <c r="BY297" s="403">
        <v>0</v>
      </c>
      <c r="BZ297" s="401">
        <v>0</v>
      </c>
      <c r="CA297" s="401">
        <v>0</v>
      </c>
      <c r="CB297" s="401">
        <v>0</v>
      </c>
      <c r="CC297" s="401">
        <v>0</v>
      </c>
      <c r="CD297" s="401">
        <v>0</v>
      </c>
      <c r="CE297" s="401">
        <v>0</v>
      </c>
      <c r="CF297" s="401">
        <v>0</v>
      </c>
      <c r="CG297" s="401">
        <v>0</v>
      </c>
      <c r="CH297" s="401">
        <v>0</v>
      </c>
      <c r="CI297" s="401">
        <v>0</v>
      </c>
      <c r="CJ297" s="401">
        <v>0</v>
      </c>
      <c r="CK297" s="401">
        <v>0</v>
      </c>
      <c r="CL297" s="401">
        <v>0</v>
      </c>
      <c r="CM297" s="401">
        <v>0</v>
      </c>
      <c r="CN297" s="401">
        <v>0</v>
      </c>
      <c r="CO297" s="401">
        <v>0</v>
      </c>
      <c r="CP297" s="401">
        <v>0</v>
      </c>
      <c r="CQ297" s="401">
        <v>0</v>
      </c>
      <c r="CR297" s="401">
        <v>0</v>
      </c>
      <c r="CS297" s="401">
        <v>0</v>
      </c>
      <c r="CT297" s="401">
        <v>0</v>
      </c>
      <c r="CU297" s="401">
        <v>0</v>
      </c>
      <c r="CV297" s="401">
        <v>0</v>
      </c>
      <c r="CW297" s="401">
        <v>0</v>
      </c>
      <c r="CX297" s="401">
        <v>0</v>
      </c>
      <c r="CY297" s="401">
        <v>0</v>
      </c>
      <c r="CZ297" s="401">
        <v>0</v>
      </c>
      <c r="DA297" s="401">
        <v>0</v>
      </c>
      <c r="DB297" s="401">
        <v>0</v>
      </c>
      <c r="DC297" s="401">
        <v>0</v>
      </c>
      <c r="DD297" s="401">
        <v>0</v>
      </c>
      <c r="DE297" s="401">
        <v>0</v>
      </c>
      <c r="DF297" s="401">
        <v>0</v>
      </c>
      <c r="DG297" s="403">
        <v>0</v>
      </c>
      <c r="DH297" s="403">
        <v>0</v>
      </c>
      <c r="DI297" s="403">
        <v>0</v>
      </c>
      <c r="DJ297" s="403">
        <v>0</v>
      </c>
      <c r="DK297" s="403">
        <v>0</v>
      </c>
      <c r="DL297" s="403">
        <v>0</v>
      </c>
      <c r="DM297" s="403">
        <v>0</v>
      </c>
      <c r="DN297" s="403">
        <v>0</v>
      </c>
      <c r="DO297" s="403">
        <v>0</v>
      </c>
      <c r="DP297" s="403">
        <v>0</v>
      </c>
      <c r="DQ297" s="403">
        <v>0</v>
      </c>
      <c r="DR297" s="403">
        <v>0</v>
      </c>
      <c r="DS297" s="403">
        <v>0</v>
      </c>
      <c r="DT297" s="403">
        <v>0</v>
      </c>
      <c r="DU297" s="403">
        <v>0</v>
      </c>
      <c r="DV297" s="403">
        <v>0</v>
      </c>
      <c r="DW297" s="403">
        <v>0</v>
      </c>
      <c r="DX297" s="403">
        <v>0</v>
      </c>
      <c r="DY297" s="403">
        <v>0</v>
      </c>
      <c r="DZ297" s="403">
        <v>0</v>
      </c>
      <c r="EA297" s="403">
        <v>0</v>
      </c>
      <c r="EB297" s="403">
        <v>0</v>
      </c>
      <c r="EC297" s="403">
        <v>0</v>
      </c>
      <c r="ED297" s="403">
        <v>0</v>
      </c>
      <c r="EE297" s="403">
        <v>0</v>
      </c>
      <c r="EF297" s="403">
        <v>0</v>
      </c>
      <c r="EG297" s="403">
        <v>0</v>
      </c>
      <c r="EH297" s="403">
        <v>0</v>
      </c>
      <c r="EI297" s="403">
        <v>0</v>
      </c>
      <c r="EJ297" s="403">
        <v>0</v>
      </c>
      <c r="EK297" s="403">
        <v>0</v>
      </c>
      <c r="EL297" s="403">
        <v>0</v>
      </c>
      <c r="EM297" s="403">
        <v>0</v>
      </c>
      <c r="EN297" s="403">
        <v>0</v>
      </c>
      <c r="EO297" s="403">
        <v>0</v>
      </c>
      <c r="EP297" s="403">
        <v>0</v>
      </c>
      <c r="EQ297" s="403">
        <v>0</v>
      </c>
      <c r="ER297" s="403">
        <v>0</v>
      </c>
      <c r="ES297" s="403">
        <v>0</v>
      </c>
      <c r="ET297" s="403">
        <v>0</v>
      </c>
      <c r="EU297" s="403">
        <v>0</v>
      </c>
      <c r="EV297" s="403">
        <v>0</v>
      </c>
      <c r="EW297" s="403">
        <v>0</v>
      </c>
      <c r="EX297" s="404">
        <v>2267.5736961451248</v>
      </c>
      <c r="EY297" s="404">
        <v>0</v>
      </c>
      <c r="EZ297" s="404">
        <v>0</v>
      </c>
      <c r="FA297" s="404">
        <v>0</v>
      </c>
      <c r="FB297" s="404">
        <v>0</v>
      </c>
      <c r="FC297" s="404">
        <v>0</v>
      </c>
      <c r="FD297" s="404">
        <v>0</v>
      </c>
      <c r="FE297" s="404">
        <v>0</v>
      </c>
      <c r="FF297" s="404">
        <v>0</v>
      </c>
      <c r="FG297" s="404">
        <v>0</v>
      </c>
      <c r="FH297" s="404">
        <v>0</v>
      </c>
      <c r="FI297" s="404">
        <v>0</v>
      </c>
      <c r="FJ297" s="404">
        <v>0</v>
      </c>
      <c r="FK297" s="404">
        <v>0</v>
      </c>
      <c r="FL297" s="404">
        <v>0</v>
      </c>
      <c r="FM297" s="404">
        <v>0</v>
      </c>
      <c r="FN297" s="404">
        <v>0</v>
      </c>
      <c r="FO297" s="404">
        <v>0</v>
      </c>
      <c r="FP297" s="404">
        <v>0</v>
      </c>
      <c r="FQ297" s="404">
        <v>0</v>
      </c>
      <c r="FR297" s="404">
        <v>0</v>
      </c>
      <c r="FS297" s="404">
        <v>0</v>
      </c>
      <c r="FT297" s="404">
        <v>0</v>
      </c>
      <c r="FU297" s="404">
        <v>0</v>
      </c>
      <c r="FV297" s="404">
        <v>0</v>
      </c>
      <c r="FW297" s="404">
        <v>0</v>
      </c>
      <c r="FX297" s="404">
        <v>0</v>
      </c>
      <c r="FY297" s="404">
        <v>0</v>
      </c>
      <c r="FZ297" s="404">
        <v>0</v>
      </c>
      <c r="GA297" s="404">
        <v>0</v>
      </c>
      <c r="GB297" s="404">
        <v>0</v>
      </c>
      <c r="GC297" s="404">
        <v>0</v>
      </c>
      <c r="GD297" s="404">
        <v>0</v>
      </c>
      <c r="GE297" s="404">
        <v>0</v>
      </c>
      <c r="GF297" s="404">
        <v>0</v>
      </c>
      <c r="GG297" s="404">
        <v>0</v>
      </c>
      <c r="GH297" s="404">
        <v>0</v>
      </c>
      <c r="GI297" s="404">
        <v>0</v>
      </c>
      <c r="GJ297" s="404">
        <v>0</v>
      </c>
      <c r="GK297" s="404">
        <v>0</v>
      </c>
      <c r="GL297" s="404">
        <v>0</v>
      </c>
      <c r="GM297" s="404">
        <v>0</v>
      </c>
      <c r="GN297" s="404">
        <v>0</v>
      </c>
      <c r="GO297" s="404">
        <v>0</v>
      </c>
      <c r="GP297" s="404">
        <v>0</v>
      </c>
      <c r="GQ297" s="404">
        <v>0</v>
      </c>
      <c r="GR297" s="404">
        <v>0</v>
      </c>
      <c r="GS297" s="404">
        <v>0</v>
      </c>
      <c r="GT297" s="404">
        <v>0</v>
      </c>
      <c r="GU297" s="404">
        <v>0</v>
      </c>
      <c r="GV297" s="404">
        <v>0</v>
      </c>
      <c r="GW297" s="404">
        <v>0</v>
      </c>
      <c r="GX297" s="404">
        <v>0</v>
      </c>
      <c r="GY297" s="404">
        <v>0</v>
      </c>
      <c r="GZ297" s="404">
        <v>0</v>
      </c>
      <c r="HA297" s="404">
        <v>0</v>
      </c>
      <c r="HB297" s="404">
        <v>0</v>
      </c>
      <c r="HC297" s="404">
        <v>0</v>
      </c>
      <c r="HD297" s="404">
        <v>0</v>
      </c>
      <c r="HE297" s="404">
        <v>0</v>
      </c>
      <c r="HF297" s="404">
        <v>0</v>
      </c>
      <c r="HG297" s="404">
        <v>0</v>
      </c>
      <c r="HH297" s="404">
        <v>0</v>
      </c>
      <c r="HI297" s="404">
        <v>0</v>
      </c>
      <c r="HJ297" s="404">
        <v>0</v>
      </c>
      <c r="HK297" s="404">
        <v>0</v>
      </c>
      <c r="HL297" s="404">
        <v>0</v>
      </c>
      <c r="HM297" s="404">
        <v>0</v>
      </c>
      <c r="HN297" s="404">
        <v>0</v>
      </c>
      <c r="HO297" s="404">
        <v>0</v>
      </c>
      <c r="HP297" s="404">
        <v>0</v>
      </c>
      <c r="HQ297" s="404">
        <v>0</v>
      </c>
      <c r="HR297" s="404">
        <v>0</v>
      </c>
      <c r="HS297" s="404">
        <v>0</v>
      </c>
      <c r="HT297" s="404">
        <v>0</v>
      </c>
      <c r="HU297" s="404">
        <v>0</v>
      </c>
      <c r="HV297" s="404">
        <v>0</v>
      </c>
      <c r="HW297" s="404">
        <v>0</v>
      </c>
      <c r="HX297" s="404">
        <v>0</v>
      </c>
      <c r="HY297" s="404">
        <v>0</v>
      </c>
      <c r="HZ297" s="404">
        <v>2267.5736961451248</v>
      </c>
      <c r="IA297" s="404">
        <v>0</v>
      </c>
      <c r="IB297" s="408">
        <v>0</v>
      </c>
      <c r="IC297" s="423"/>
    </row>
    <row r="298" spans="1:237" s="180" customFormat="1" ht="90" customHeight="1" x14ac:dyDescent="0.25">
      <c r="A298" s="161" t="s">
        <v>3062</v>
      </c>
      <c r="B298" s="150" t="s">
        <v>3063</v>
      </c>
      <c r="C298" s="150" t="s">
        <v>3429</v>
      </c>
      <c r="D298" s="165">
        <v>18</v>
      </c>
      <c r="E298" s="150" t="s">
        <v>3169</v>
      </c>
      <c r="F298" s="151" t="s">
        <v>3170</v>
      </c>
      <c r="G298" s="151" t="s">
        <v>3171</v>
      </c>
      <c r="H298" s="79" t="s">
        <v>77</v>
      </c>
      <c r="I298" s="151" t="s">
        <v>3172</v>
      </c>
      <c r="J298" s="151">
        <v>40</v>
      </c>
      <c r="K298" s="227" t="s">
        <v>94</v>
      </c>
      <c r="L298" s="79"/>
      <c r="M298" s="79" t="s">
        <v>644</v>
      </c>
      <c r="N298" s="79" t="s">
        <v>96</v>
      </c>
      <c r="O298" s="379" t="s">
        <v>97</v>
      </c>
      <c r="P298" s="379" t="s">
        <v>97</v>
      </c>
      <c r="Q298" s="112" t="s">
        <v>100</v>
      </c>
      <c r="R298" s="79" t="s">
        <v>108</v>
      </c>
      <c r="S298" s="79" t="s">
        <v>99</v>
      </c>
      <c r="T298" s="79" t="s">
        <v>3070</v>
      </c>
      <c r="U298" s="79" t="s">
        <v>100</v>
      </c>
      <c r="V298" s="81">
        <v>1</v>
      </c>
      <c r="W298" s="162">
        <v>120000</v>
      </c>
      <c r="X298" s="162">
        <v>0</v>
      </c>
      <c r="Y298" s="162">
        <v>0</v>
      </c>
      <c r="Z298" s="162">
        <v>0</v>
      </c>
      <c r="AA298" s="162">
        <v>50000</v>
      </c>
      <c r="AB298" s="162">
        <v>70000</v>
      </c>
      <c r="AC298" s="162"/>
      <c r="AD298" s="162">
        <v>0</v>
      </c>
      <c r="AE298" s="149">
        <v>0</v>
      </c>
      <c r="AF298" s="149">
        <v>0</v>
      </c>
      <c r="AG298" s="149">
        <v>0</v>
      </c>
      <c r="AH298" s="149">
        <v>0</v>
      </c>
      <c r="AI298" s="88" t="s">
        <v>88</v>
      </c>
      <c r="AJ298" s="176">
        <v>0</v>
      </c>
      <c r="AK298" s="176">
        <v>0</v>
      </c>
      <c r="AL298" s="176">
        <v>0</v>
      </c>
      <c r="AM298" s="176">
        <v>0</v>
      </c>
      <c r="AN298" s="176">
        <v>0</v>
      </c>
      <c r="AO298" s="176">
        <v>0</v>
      </c>
      <c r="AP298" s="176">
        <v>0</v>
      </c>
      <c r="AQ298" s="149">
        <v>0</v>
      </c>
      <c r="AR298" s="149">
        <v>0</v>
      </c>
      <c r="AS298" s="149">
        <v>0</v>
      </c>
      <c r="AT298" s="149">
        <v>0</v>
      </c>
      <c r="AU298" s="151"/>
      <c r="AV298" s="230">
        <v>1</v>
      </c>
      <c r="AW298" s="230">
        <v>0</v>
      </c>
      <c r="AX298" s="230" t="s">
        <v>3615</v>
      </c>
      <c r="AY298" s="141">
        <v>9</v>
      </c>
      <c r="AZ298" s="70">
        <v>1</v>
      </c>
      <c r="BA298" s="70">
        <v>1</v>
      </c>
      <c r="BB298" s="70">
        <v>1</v>
      </c>
      <c r="BC298" s="70">
        <v>1</v>
      </c>
      <c r="BD298" s="70">
        <v>1</v>
      </c>
      <c r="BE298" s="70">
        <v>1</v>
      </c>
      <c r="BF298" s="70">
        <v>1</v>
      </c>
      <c r="BG298" s="71">
        <v>0</v>
      </c>
      <c r="BH298" s="71">
        <v>1</v>
      </c>
      <c r="BI298" s="71">
        <v>1</v>
      </c>
      <c r="BJ298" s="71">
        <v>0</v>
      </c>
      <c r="BK298" s="71">
        <v>0</v>
      </c>
      <c r="BL298" s="70">
        <v>1</v>
      </c>
      <c r="BM298" s="70">
        <v>1</v>
      </c>
      <c r="BN298" s="70">
        <v>0</v>
      </c>
      <c r="BO298" s="70">
        <v>1</v>
      </c>
      <c r="BP298" s="403">
        <v>0</v>
      </c>
      <c r="BQ298" s="403">
        <v>0</v>
      </c>
      <c r="BR298" s="403">
        <v>50000</v>
      </c>
      <c r="BS298" s="403">
        <v>70000</v>
      </c>
      <c r="BT298" s="403">
        <v>0</v>
      </c>
      <c r="BU298" s="403">
        <v>0</v>
      </c>
      <c r="BV298" s="403">
        <v>0</v>
      </c>
      <c r="BW298" s="403">
        <v>0</v>
      </c>
      <c r="BX298" s="403">
        <v>0</v>
      </c>
      <c r="BY298" s="403">
        <v>0</v>
      </c>
      <c r="BZ298" s="401">
        <v>0</v>
      </c>
      <c r="CA298" s="401">
        <v>0</v>
      </c>
      <c r="CB298" s="401">
        <v>0</v>
      </c>
      <c r="CC298" s="401">
        <v>0</v>
      </c>
      <c r="CD298" s="401">
        <v>0</v>
      </c>
      <c r="CE298" s="401">
        <v>0</v>
      </c>
      <c r="CF298" s="401">
        <v>0</v>
      </c>
      <c r="CG298" s="401">
        <v>0</v>
      </c>
      <c r="CH298" s="401">
        <v>0</v>
      </c>
      <c r="CI298" s="401">
        <v>0</v>
      </c>
      <c r="CJ298" s="401">
        <v>0</v>
      </c>
      <c r="CK298" s="401">
        <v>0</v>
      </c>
      <c r="CL298" s="401">
        <v>0</v>
      </c>
      <c r="CM298" s="401">
        <v>0</v>
      </c>
      <c r="CN298" s="401">
        <v>0</v>
      </c>
      <c r="CO298" s="401">
        <v>0</v>
      </c>
      <c r="CP298" s="401">
        <v>0</v>
      </c>
      <c r="CQ298" s="401">
        <v>0</v>
      </c>
      <c r="CR298" s="401">
        <v>0</v>
      </c>
      <c r="CS298" s="401">
        <v>0</v>
      </c>
      <c r="CT298" s="401">
        <v>0</v>
      </c>
      <c r="CU298" s="401">
        <v>0</v>
      </c>
      <c r="CV298" s="401">
        <v>0</v>
      </c>
      <c r="CW298" s="401">
        <v>0</v>
      </c>
      <c r="CX298" s="401">
        <v>0</v>
      </c>
      <c r="CY298" s="401">
        <v>0</v>
      </c>
      <c r="CZ298" s="401">
        <v>0</v>
      </c>
      <c r="DA298" s="401">
        <v>0</v>
      </c>
      <c r="DB298" s="401">
        <v>0</v>
      </c>
      <c r="DC298" s="401">
        <v>0</v>
      </c>
      <c r="DD298" s="401">
        <v>0</v>
      </c>
      <c r="DE298" s="401">
        <v>0</v>
      </c>
      <c r="DF298" s="401">
        <v>0</v>
      </c>
      <c r="DG298" s="403">
        <v>0</v>
      </c>
      <c r="DH298" s="403">
        <v>0</v>
      </c>
      <c r="DI298" s="403">
        <v>0</v>
      </c>
      <c r="DJ298" s="403">
        <v>0</v>
      </c>
      <c r="DK298" s="403">
        <v>0</v>
      </c>
      <c r="DL298" s="403">
        <v>0</v>
      </c>
      <c r="DM298" s="403">
        <v>0</v>
      </c>
      <c r="DN298" s="403">
        <v>0</v>
      </c>
      <c r="DO298" s="403">
        <v>0</v>
      </c>
      <c r="DP298" s="403">
        <v>0</v>
      </c>
      <c r="DQ298" s="403">
        <v>0</v>
      </c>
      <c r="DR298" s="403">
        <v>0</v>
      </c>
      <c r="DS298" s="403">
        <v>0</v>
      </c>
      <c r="DT298" s="403">
        <v>0</v>
      </c>
      <c r="DU298" s="403">
        <v>0</v>
      </c>
      <c r="DV298" s="403">
        <v>0</v>
      </c>
      <c r="DW298" s="403">
        <v>0</v>
      </c>
      <c r="DX298" s="403">
        <v>0</v>
      </c>
      <c r="DY298" s="403">
        <v>0</v>
      </c>
      <c r="DZ298" s="403">
        <v>0</v>
      </c>
      <c r="EA298" s="403">
        <v>0</v>
      </c>
      <c r="EB298" s="403">
        <v>0</v>
      </c>
      <c r="EC298" s="403">
        <v>0</v>
      </c>
      <c r="ED298" s="403">
        <v>0</v>
      </c>
      <c r="EE298" s="403">
        <v>0</v>
      </c>
      <c r="EF298" s="403">
        <v>0</v>
      </c>
      <c r="EG298" s="403">
        <v>0</v>
      </c>
      <c r="EH298" s="403">
        <v>0</v>
      </c>
      <c r="EI298" s="403">
        <v>0</v>
      </c>
      <c r="EJ298" s="403">
        <v>0</v>
      </c>
      <c r="EK298" s="403">
        <v>0</v>
      </c>
      <c r="EL298" s="403">
        <v>0</v>
      </c>
      <c r="EM298" s="403">
        <v>0</v>
      </c>
      <c r="EN298" s="403">
        <v>0</v>
      </c>
      <c r="EO298" s="403">
        <v>0</v>
      </c>
      <c r="EP298" s="403">
        <v>0</v>
      </c>
      <c r="EQ298" s="403">
        <v>0</v>
      </c>
      <c r="ER298" s="403">
        <v>0</v>
      </c>
      <c r="ES298" s="403">
        <v>0</v>
      </c>
      <c r="ET298" s="403">
        <v>0</v>
      </c>
      <c r="EU298" s="403">
        <v>0</v>
      </c>
      <c r="EV298" s="403">
        <v>0</v>
      </c>
      <c r="EW298" s="403">
        <v>0</v>
      </c>
      <c r="EX298" s="404">
        <v>45351.473922902493</v>
      </c>
      <c r="EY298" s="404">
        <v>60468.631897203319</v>
      </c>
      <c r="EZ298" s="404">
        <v>0</v>
      </c>
      <c r="FA298" s="404">
        <v>0</v>
      </c>
      <c r="FB298" s="404">
        <v>0</v>
      </c>
      <c r="FC298" s="404">
        <v>0</v>
      </c>
      <c r="FD298" s="404">
        <v>0</v>
      </c>
      <c r="FE298" s="404">
        <v>0</v>
      </c>
      <c r="FF298" s="404">
        <v>0</v>
      </c>
      <c r="FG298" s="404">
        <v>0</v>
      </c>
      <c r="FH298" s="404">
        <v>0</v>
      </c>
      <c r="FI298" s="404">
        <v>0</v>
      </c>
      <c r="FJ298" s="404">
        <v>0</v>
      </c>
      <c r="FK298" s="404">
        <v>0</v>
      </c>
      <c r="FL298" s="404">
        <v>0</v>
      </c>
      <c r="FM298" s="404">
        <v>0</v>
      </c>
      <c r="FN298" s="404">
        <v>0</v>
      </c>
      <c r="FO298" s="404">
        <v>0</v>
      </c>
      <c r="FP298" s="404">
        <v>0</v>
      </c>
      <c r="FQ298" s="404">
        <v>0</v>
      </c>
      <c r="FR298" s="404">
        <v>0</v>
      </c>
      <c r="FS298" s="404">
        <v>0</v>
      </c>
      <c r="FT298" s="404">
        <v>0</v>
      </c>
      <c r="FU298" s="404">
        <v>0</v>
      </c>
      <c r="FV298" s="404">
        <v>0</v>
      </c>
      <c r="FW298" s="404">
        <v>0</v>
      </c>
      <c r="FX298" s="404">
        <v>0</v>
      </c>
      <c r="FY298" s="404">
        <v>0</v>
      </c>
      <c r="FZ298" s="404">
        <v>0</v>
      </c>
      <c r="GA298" s="404">
        <v>0</v>
      </c>
      <c r="GB298" s="404">
        <v>0</v>
      </c>
      <c r="GC298" s="404">
        <v>0</v>
      </c>
      <c r="GD298" s="404">
        <v>0</v>
      </c>
      <c r="GE298" s="404">
        <v>0</v>
      </c>
      <c r="GF298" s="404">
        <v>0</v>
      </c>
      <c r="GG298" s="404">
        <v>0</v>
      </c>
      <c r="GH298" s="404">
        <v>0</v>
      </c>
      <c r="GI298" s="404">
        <v>0</v>
      </c>
      <c r="GJ298" s="404">
        <v>0</v>
      </c>
      <c r="GK298" s="404">
        <v>0</v>
      </c>
      <c r="GL298" s="404">
        <v>0</v>
      </c>
      <c r="GM298" s="404">
        <v>0</v>
      </c>
      <c r="GN298" s="404">
        <v>0</v>
      </c>
      <c r="GO298" s="404">
        <v>0</v>
      </c>
      <c r="GP298" s="404">
        <v>0</v>
      </c>
      <c r="GQ298" s="404">
        <v>0</v>
      </c>
      <c r="GR298" s="404">
        <v>0</v>
      </c>
      <c r="GS298" s="404">
        <v>0</v>
      </c>
      <c r="GT298" s="404">
        <v>0</v>
      </c>
      <c r="GU298" s="404">
        <v>0</v>
      </c>
      <c r="GV298" s="404">
        <v>0</v>
      </c>
      <c r="GW298" s="404">
        <v>0</v>
      </c>
      <c r="GX298" s="404">
        <v>0</v>
      </c>
      <c r="GY298" s="404">
        <v>0</v>
      </c>
      <c r="GZ298" s="404">
        <v>0</v>
      </c>
      <c r="HA298" s="404">
        <v>0</v>
      </c>
      <c r="HB298" s="404">
        <v>0</v>
      </c>
      <c r="HC298" s="404">
        <v>0</v>
      </c>
      <c r="HD298" s="404">
        <v>0</v>
      </c>
      <c r="HE298" s="404">
        <v>0</v>
      </c>
      <c r="HF298" s="404">
        <v>0</v>
      </c>
      <c r="HG298" s="404">
        <v>0</v>
      </c>
      <c r="HH298" s="404">
        <v>0</v>
      </c>
      <c r="HI298" s="404">
        <v>0</v>
      </c>
      <c r="HJ298" s="404">
        <v>0</v>
      </c>
      <c r="HK298" s="404">
        <v>0</v>
      </c>
      <c r="HL298" s="404">
        <v>0</v>
      </c>
      <c r="HM298" s="404">
        <v>0</v>
      </c>
      <c r="HN298" s="404">
        <v>0</v>
      </c>
      <c r="HO298" s="404">
        <v>0</v>
      </c>
      <c r="HP298" s="404">
        <v>0</v>
      </c>
      <c r="HQ298" s="404">
        <v>0</v>
      </c>
      <c r="HR298" s="404">
        <v>0</v>
      </c>
      <c r="HS298" s="404">
        <v>0</v>
      </c>
      <c r="HT298" s="404">
        <v>0</v>
      </c>
      <c r="HU298" s="404">
        <v>0</v>
      </c>
      <c r="HV298" s="404">
        <v>0</v>
      </c>
      <c r="HW298" s="404">
        <v>0</v>
      </c>
      <c r="HX298" s="404">
        <v>0</v>
      </c>
      <c r="HY298" s="404">
        <v>0</v>
      </c>
      <c r="HZ298" s="404">
        <v>105820.10582010582</v>
      </c>
      <c r="IA298" s="404">
        <v>0</v>
      </c>
      <c r="IB298" s="408">
        <v>0</v>
      </c>
      <c r="IC298" s="412"/>
    </row>
    <row r="299" spans="1:237" s="180" customFormat="1" ht="90" customHeight="1" x14ac:dyDescent="0.25">
      <c r="A299" s="161" t="s">
        <v>3062</v>
      </c>
      <c r="B299" s="150" t="s">
        <v>3063</v>
      </c>
      <c r="C299" s="150" t="s">
        <v>3064</v>
      </c>
      <c r="D299" s="165">
        <v>1</v>
      </c>
      <c r="E299" s="150" t="s">
        <v>3065</v>
      </c>
      <c r="F299" s="151" t="s">
        <v>3066</v>
      </c>
      <c r="G299" s="151" t="s">
        <v>3067</v>
      </c>
      <c r="H299" s="79" t="s">
        <v>77</v>
      </c>
      <c r="I299" s="151" t="s">
        <v>3068</v>
      </c>
      <c r="J299" s="151">
        <v>40</v>
      </c>
      <c r="K299" s="227" t="s">
        <v>79</v>
      </c>
      <c r="L299" s="79">
        <v>52367</v>
      </c>
      <c r="M299" s="79" t="s">
        <v>3069</v>
      </c>
      <c r="N299" s="79" t="s">
        <v>96</v>
      </c>
      <c r="O299" s="379" t="s">
        <v>97</v>
      </c>
      <c r="P299" s="379" t="s">
        <v>97</v>
      </c>
      <c r="Q299" s="112" t="s">
        <v>100</v>
      </c>
      <c r="R299" s="79" t="s">
        <v>84</v>
      </c>
      <c r="S299" s="79" t="s">
        <v>191</v>
      </c>
      <c r="T299" s="79" t="s">
        <v>3070</v>
      </c>
      <c r="U299" s="79" t="s">
        <v>87</v>
      </c>
      <c r="V299" s="81">
        <v>0.95</v>
      </c>
      <c r="W299" s="258">
        <v>72640</v>
      </c>
      <c r="X299" s="258">
        <v>3840</v>
      </c>
      <c r="Y299" s="258">
        <v>3840</v>
      </c>
      <c r="Z299" s="258">
        <v>68800</v>
      </c>
      <c r="AA299" s="258">
        <v>0</v>
      </c>
      <c r="AB299" s="258">
        <v>0</v>
      </c>
      <c r="AC299" s="258">
        <v>0</v>
      </c>
      <c r="AD299" s="258">
        <v>0</v>
      </c>
      <c r="AE299" s="149">
        <v>0</v>
      </c>
      <c r="AF299" s="149">
        <v>0</v>
      </c>
      <c r="AG299" s="149">
        <v>0</v>
      </c>
      <c r="AH299" s="149">
        <v>0</v>
      </c>
      <c r="AI299" s="88" t="s">
        <v>88</v>
      </c>
      <c r="AJ299" s="162">
        <v>0</v>
      </c>
      <c r="AK299" s="162">
        <v>0</v>
      </c>
      <c r="AL299" s="162">
        <v>0</v>
      </c>
      <c r="AM299" s="162">
        <v>0</v>
      </c>
      <c r="AN299" s="162">
        <v>0</v>
      </c>
      <c r="AO299" s="162">
        <v>0</v>
      </c>
      <c r="AP299" s="162">
        <v>0</v>
      </c>
      <c r="AQ299" s="149">
        <v>0</v>
      </c>
      <c r="AR299" s="149">
        <v>0</v>
      </c>
      <c r="AS299" s="149">
        <v>0</v>
      </c>
      <c r="AT299" s="149">
        <v>0</v>
      </c>
      <c r="AU299" s="259" t="s">
        <v>3071</v>
      </c>
      <c r="AV299" s="230">
        <v>1</v>
      </c>
      <c r="AW299" s="230">
        <v>0</v>
      </c>
      <c r="AX299" s="230" t="s">
        <v>3615</v>
      </c>
      <c r="AY299" s="141">
        <v>8</v>
      </c>
      <c r="AZ299" s="70">
        <v>1</v>
      </c>
      <c r="BA299" s="70">
        <v>1</v>
      </c>
      <c r="BB299" s="70">
        <v>0</v>
      </c>
      <c r="BC299" s="70">
        <v>1</v>
      </c>
      <c r="BD299" s="70">
        <v>1</v>
      </c>
      <c r="BE299" s="70">
        <v>1</v>
      </c>
      <c r="BF299" s="70">
        <v>1</v>
      </c>
      <c r="BG299" s="71">
        <v>0</v>
      </c>
      <c r="BH299" s="71">
        <v>1</v>
      </c>
      <c r="BI299" s="71">
        <v>1</v>
      </c>
      <c r="BJ299" s="71">
        <v>0</v>
      </c>
      <c r="BK299" s="71">
        <v>0</v>
      </c>
      <c r="BL299" s="70">
        <v>1</v>
      </c>
      <c r="BM299" s="70">
        <v>1</v>
      </c>
      <c r="BN299" s="70">
        <v>1</v>
      </c>
      <c r="BO299" s="70">
        <v>0</v>
      </c>
      <c r="BP299" s="403">
        <v>3840</v>
      </c>
      <c r="BQ299" s="403">
        <v>68800</v>
      </c>
      <c r="BR299" s="403">
        <v>0</v>
      </c>
      <c r="BS299" s="403">
        <v>0</v>
      </c>
      <c r="BT299" s="403">
        <v>0</v>
      </c>
      <c r="BU299" s="403">
        <v>0</v>
      </c>
      <c r="BV299" s="403">
        <v>0</v>
      </c>
      <c r="BW299" s="403">
        <v>0</v>
      </c>
      <c r="BX299" s="403">
        <v>0</v>
      </c>
      <c r="BY299" s="403">
        <v>0</v>
      </c>
      <c r="BZ299" s="401">
        <v>0</v>
      </c>
      <c r="CA299" s="401">
        <v>0</v>
      </c>
      <c r="CB299" s="401">
        <v>0</v>
      </c>
      <c r="CC299" s="401">
        <v>0</v>
      </c>
      <c r="CD299" s="401">
        <v>0</v>
      </c>
      <c r="CE299" s="401">
        <v>0</v>
      </c>
      <c r="CF299" s="401">
        <v>0</v>
      </c>
      <c r="CG299" s="401">
        <v>0</v>
      </c>
      <c r="CH299" s="401">
        <v>0</v>
      </c>
      <c r="CI299" s="401">
        <v>0</v>
      </c>
      <c r="CJ299" s="401">
        <v>0</v>
      </c>
      <c r="CK299" s="401">
        <v>0</v>
      </c>
      <c r="CL299" s="401">
        <v>0</v>
      </c>
      <c r="CM299" s="401">
        <v>0</v>
      </c>
      <c r="CN299" s="401">
        <v>0</v>
      </c>
      <c r="CO299" s="401">
        <v>0</v>
      </c>
      <c r="CP299" s="401">
        <v>0</v>
      </c>
      <c r="CQ299" s="401">
        <v>0</v>
      </c>
      <c r="CR299" s="401">
        <v>0</v>
      </c>
      <c r="CS299" s="401">
        <v>0</v>
      </c>
      <c r="CT299" s="401">
        <v>0</v>
      </c>
      <c r="CU299" s="401">
        <v>0</v>
      </c>
      <c r="CV299" s="401">
        <v>0</v>
      </c>
      <c r="CW299" s="401">
        <v>0</v>
      </c>
      <c r="CX299" s="401">
        <v>0</v>
      </c>
      <c r="CY299" s="401">
        <v>0</v>
      </c>
      <c r="CZ299" s="401">
        <v>0</v>
      </c>
      <c r="DA299" s="401">
        <v>0</v>
      </c>
      <c r="DB299" s="401">
        <v>0</v>
      </c>
      <c r="DC299" s="401">
        <v>0</v>
      </c>
      <c r="DD299" s="401">
        <v>0</v>
      </c>
      <c r="DE299" s="401">
        <v>0</v>
      </c>
      <c r="DF299" s="401">
        <v>0</v>
      </c>
      <c r="DG299" s="403">
        <v>52367</v>
      </c>
      <c r="DH299" s="403">
        <v>52367</v>
      </c>
      <c r="DI299" s="403">
        <v>52367</v>
      </c>
      <c r="DJ299" s="403">
        <v>52367</v>
      </c>
      <c r="DK299" s="403">
        <v>52367</v>
      </c>
      <c r="DL299" s="403">
        <v>52367</v>
      </c>
      <c r="DM299" s="403">
        <v>52367</v>
      </c>
      <c r="DN299" s="403">
        <v>52367</v>
      </c>
      <c r="DO299" s="403">
        <v>52367</v>
      </c>
      <c r="DP299" s="403">
        <v>52367</v>
      </c>
      <c r="DQ299" s="403">
        <v>52367</v>
      </c>
      <c r="DR299" s="403">
        <v>52367</v>
      </c>
      <c r="DS299" s="403">
        <v>52367</v>
      </c>
      <c r="DT299" s="403">
        <v>52367</v>
      </c>
      <c r="DU299" s="403">
        <v>52367</v>
      </c>
      <c r="DV299" s="403">
        <v>52367</v>
      </c>
      <c r="DW299" s="403">
        <v>52367</v>
      </c>
      <c r="DX299" s="403">
        <v>52367</v>
      </c>
      <c r="DY299" s="403">
        <v>52367</v>
      </c>
      <c r="DZ299" s="403">
        <v>52367</v>
      </c>
      <c r="EA299" s="403">
        <v>52367</v>
      </c>
      <c r="EB299" s="403">
        <v>52367</v>
      </c>
      <c r="EC299" s="403">
        <v>52367</v>
      </c>
      <c r="ED299" s="403">
        <v>52367</v>
      </c>
      <c r="EE299" s="403">
        <v>52367</v>
      </c>
      <c r="EF299" s="403">
        <v>52367</v>
      </c>
      <c r="EG299" s="403">
        <v>52367</v>
      </c>
      <c r="EH299" s="403">
        <v>52367</v>
      </c>
      <c r="EI299" s="403">
        <v>52367</v>
      </c>
      <c r="EJ299" s="403">
        <v>52367</v>
      </c>
      <c r="EK299" s="403">
        <v>52367</v>
      </c>
      <c r="EL299" s="403">
        <v>52367</v>
      </c>
      <c r="EM299" s="403">
        <v>52367</v>
      </c>
      <c r="EN299" s="403">
        <v>52367</v>
      </c>
      <c r="EO299" s="403">
        <v>52367</v>
      </c>
      <c r="EP299" s="403">
        <v>52367</v>
      </c>
      <c r="EQ299" s="403">
        <v>52367</v>
      </c>
      <c r="ER299" s="403">
        <v>52367</v>
      </c>
      <c r="ES299" s="403">
        <v>52367</v>
      </c>
      <c r="ET299" s="403">
        <v>52367</v>
      </c>
      <c r="EU299" s="403">
        <v>52367</v>
      </c>
      <c r="EV299" s="403">
        <v>52367</v>
      </c>
      <c r="EW299" s="403">
        <v>52367</v>
      </c>
      <c r="EX299" s="404">
        <v>0</v>
      </c>
      <c r="EY299" s="404">
        <v>0</v>
      </c>
      <c r="EZ299" s="404">
        <v>0</v>
      </c>
      <c r="FA299" s="404">
        <v>0</v>
      </c>
      <c r="FB299" s="404">
        <v>0</v>
      </c>
      <c r="FC299" s="404">
        <v>0</v>
      </c>
      <c r="FD299" s="404">
        <v>0</v>
      </c>
      <c r="FE299" s="404">
        <v>0</v>
      </c>
      <c r="FF299" s="404">
        <v>0</v>
      </c>
      <c r="FG299" s="404">
        <v>0</v>
      </c>
      <c r="FH299" s="404">
        <v>0</v>
      </c>
      <c r="FI299" s="404">
        <v>0</v>
      </c>
      <c r="FJ299" s="404">
        <v>0</v>
      </c>
      <c r="FK299" s="404">
        <v>0</v>
      </c>
      <c r="FL299" s="404">
        <v>0</v>
      </c>
      <c r="FM299" s="404">
        <v>0</v>
      </c>
      <c r="FN299" s="404">
        <v>0</v>
      </c>
      <c r="FO299" s="404">
        <v>0</v>
      </c>
      <c r="FP299" s="404">
        <v>0</v>
      </c>
      <c r="FQ299" s="404">
        <v>0</v>
      </c>
      <c r="FR299" s="404">
        <v>0</v>
      </c>
      <c r="FS299" s="404">
        <v>0</v>
      </c>
      <c r="FT299" s="404">
        <v>0</v>
      </c>
      <c r="FU299" s="404">
        <v>0</v>
      </c>
      <c r="FV299" s="404">
        <v>0</v>
      </c>
      <c r="FW299" s="404">
        <v>0</v>
      </c>
      <c r="FX299" s="404">
        <v>0</v>
      </c>
      <c r="FY299" s="404">
        <v>0</v>
      </c>
      <c r="FZ299" s="404">
        <v>0</v>
      </c>
      <c r="GA299" s="404">
        <v>0</v>
      </c>
      <c r="GB299" s="404">
        <v>0</v>
      </c>
      <c r="GC299" s="404">
        <v>0</v>
      </c>
      <c r="GD299" s="404">
        <v>0</v>
      </c>
      <c r="GE299" s="404">
        <v>0</v>
      </c>
      <c r="GF299" s="404">
        <v>0</v>
      </c>
      <c r="GG299" s="404">
        <v>0</v>
      </c>
      <c r="GH299" s="404">
        <v>0</v>
      </c>
      <c r="GI299" s="404">
        <v>0</v>
      </c>
      <c r="GJ299" s="404">
        <v>0</v>
      </c>
      <c r="GK299" s="404">
        <v>0</v>
      </c>
      <c r="GL299" s="404">
        <v>47498.4126984127</v>
      </c>
      <c r="GM299" s="404">
        <v>45236.583522297806</v>
      </c>
      <c r="GN299" s="404">
        <v>43082.46049742648</v>
      </c>
      <c r="GO299" s="404">
        <v>41030.914759453786</v>
      </c>
      <c r="GP299" s="404">
        <v>39077.06167567028</v>
      </c>
      <c r="GQ299" s="404">
        <v>37216.249214924072</v>
      </c>
      <c r="GR299" s="404">
        <v>35444.046871356259</v>
      </c>
      <c r="GS299" s="404">
        <v>33756.235115577387</v>
      </c>
      <c r="GT299" s="404">
        <v>32148.795348168944</v>
      </c>
      <c r="GU299" s="404">
        <v>30617.900331589466</v>
      </c>
      <c r="GV299" s="404">
        <v>29159.905077704258</v>
      </c>
      <c r="GW299" s="404">
        <v>27771.338169242146</v>
      </c>
      <c r="GX299" s="404">
        <v>26448.893494516335</v>
      </c>
      <c r="GY299" s="404">
        <v>25189.422375729835</v>
      </c>
      <c r="GZ299" s="404">
        <v>23989.926072123657</v>
      </c>
      <c r="HA299" s="404">
        <v>22847.548640117762</v>
      </c>
      <c r="HB299" s="404">
        <v>21759.57013344549</v>
      </c>
      <c r="HC299" s="404">
        <v>20723.400127090943</v>
      </c>
      <c r="HD299" s="404">
        <v>19736.571549610424</v>
      </c>
      <c r="HE299" s="404">
        <v>18796.734809152782</v>
      </c>
      <c r="HF299" s="404">
        <v>17901.652199193129</v>
      </c>
      <c r="HG299" s="404">
        <v>17049.192570660118</v>
      </c>
      <c r="HH299" s="404">
        <v>16237.326257771543</v>
      </c>
      <c r="HI299" s="404">
        <v>15464.120245496708</v>
      </c>
      <c r="HJ299" s="404">
        <v>14727.733567139721</v>
      </c>
      <c r="HK299" s="404">
        <v>14026.412921085448</v>
      </c>
      <c r="HL299" s="404">
        <v>13358.488496271857</v>
      </c>
      <c r="HM299" s="404">
        <v>12722.369996449384</v>
      </c>
      <c r="HN299" s="404">
        <v>12116.542853761322</v>
      </c>
      <c r="HO299" s="404">
        <v>11539.564622629827</v>
      </c>
      <c r="HP299" s="404">
        <v>10990.061545361741</v>
      </c>
      <c r="HQ299" s="404">
        <v>10466.725281296896</v>
      </c>
      <c r="HR299" s="404">
        <v>9968.30979171133</v>
      </c>
      <c r="HS299" s="404">
        <v>9493.6283730584073</v>
      </c>
      <c r="HT299" s="404">
        <v>9041.5508314841991</v>
      </c>
      <c r="HU299" s="404">
        <v>8611.0007918897136</v>
      </c>
      <c r="HV299" s="404">
        <v>8200.9531351330606</v>
      </c>
      <c r="HW299" s="404">
        <v>7810.4315572695805</v>
      </c>
      <c r="HX299" s="404">
        <v>7438.5062450186488</v>
      </c>
      <c r="HY299" s="404">
        <v>7084.2916619225225</v>
      </c>
      <c r="HZ299" s="404">
        <v>0</v>
      </c>
      <c r="IA299" s="404">
        <v>855780.83342821593</v>
      </c>
      <c r="IB299" s="408">
        <v>0</v>
      </c>
      <c r="IC299" s="412"/>
    </row>
    <row r="300" spans="1:237" s="180" customFormat="1" ht="90" customHeight="1" x14ac:dyDescent="0.25">
      <c r="A300" s="161" t="s">
        <v>3062</v>
      </c>
      <c r="B300" s="150" t="s">
        <v>3063</v>
      </c>
      <c r="C300" s="260" t="s">
        <v>3408</v>
      </c>
      <c r="D300" s="165">
        <v>9</v>
      </c>
      <c r="E300" s="260" t="s">
        <v>3202</v>
      </c>
      <c r="F300" s="177" t="s">
        <v>3203</v>
      </c>
      <c r="G300" s="177" t="s">
        <v>3204</v>
      </c>
      <c r="H300" s="165" t="s">
        <v>77</v>
      </c>
      <c r="I300" s="177" t="s">
        <v>3084</v>
      </c>
      <c r="J300" s="151">
        <v>10</v>
      </c>
      <c r="K300" s="227" t="s">
        <v>94</v>
      </c>
      <c r="L300" s="79"/>
      <c r="M300" s="79" t="s">
        <v>644</v>
      </c>
      <c r="N300" s="165" t="s">
        <v>81</v>
      </c>
      <c r="O300" s="378" t="s">
        <v>97</v>
      </c>
      <c r="P300" s="379" t="s">
        <v>97</v>
      </c>
      <c r="Q300" s="112" t="s">
        <v>100</v>
      </c>
      <c r="R300" s="165" t="s">
        <v>108</v>
      </c>
      <c r="S300" s="165" t="s">
        <v>3190</v>
      </c>
      <c r="T300" s="79" t="s">
        <v>3070</v>
      </c>
      <c r="U300" s="165" t="s">
        <v>100</v>
      </c>
      <c r="V300" s="175">
        <v>1</v>
      </c>
      <c r="W300" s="258">
        <v>4546</v>
      </c>
      <c r="X300" s="258">
        <v>0</v>
      </c>
      <c r="Y300" s="258">
        <v>0</v>
      </c>
      <c r="Z300" s="258">
        <v>0</v>
      </c>
      <c r="AA300" s="258">
        <v>4546</v>
      </c>
      <c r="AB300" s="258">
        <v>0</v>
      </c>
      <c r="AC300" s="258">
        <v>0</v>
      </c>
      <c r="AD300" s="258">
        <v>0</v>
      </c>
      <c r="AE300" s="149">
        <v>0</v>
      </c>
      <c r="AF300" s="174">
        <v>0</v>
      </c>
      <c r="AG300" s="149">
        <v>0</v>
      </c>
      <c r="AH300" s="149">
        <v>0</v>
      </c>
      <c r="AI300" s="88" t="s">
        <v>88</v>
      </c>
      <c r="AJ300" s="162">
        <v>0</v>
      </c>
      <c r="AK300" s="162">
        <v>0</v>
      </c>
      <c r="AL300" s="162">
        <v>0</v>
      </c>
      <c r="AM300" s="162">
        <v>0</v>
      </c>
      <c r="AN300" s="162">
        <v>0</v>
      </c>
      <c r="AO300" s="162">
        <v>0</v>
      </c>
      <c r="AP300" s="162">
        <v>0</v>
      </c>
      <c r="AQ300" s="149">
        <v>0</v>
      </c>
      <c r="AR300" s="149">
        <v>0</v>
      </c>
      <c r="AS300" s="149">
        <v>0</v>
      </c>
      <c r="AT300" s="149">
        <v>0</v>
      </c>
      <c r="AU300" s="164"/>
      <c r="AV300" s="230">
        <v>1</v>
      </c>
      <c r="AW300" s="230">
        <v>0</v>
      </c>
      <c r="AX300" s="230" t="s">
        <v>3615</v>
      </c>
      <c r="AY300" s="141">
        <v>8</v>
      </c>
      <c r="AZ300" s="70">
        <v>1</v>
      </c>
      <c r="BA300" s="70">
        <v>1</v>
      </c>
      <c r="BB300" s="70">
        <v>1</v>
      </c>
      <c r="BC300" s="70">
        <v>1</v>
      </c>
      <c r="BD300" s="70">
        <v>1</v>
      </c>
      <c r="BE300" s="70">
        <v>1</v>
      </c>
      <c r="BF300" s="70">
        <v>1</v>
      </c>
      <c r="BG300" s="71">
        <v>0</v>
      </c>
      <c r="BH300" s="71">
        <v>0</v>
      </c>
      <c r="BI300" s="71">
        <v>0</v>
      </c>
      <c r="BJ300" s="71">
        <v>0</v>
      </c>
      <c r="BK300" s="71">
        <v>0</v>
      </c>
      <c r="BL300" s="70">
        <v>1</v>
      </c>
      <c r="BM300" s="70">
        <v>1</v>
      </c>
      <c r="BN300" s="70">
        <v>0</v>
      </c>
      <c r="BO300" s="70">
        <v>1</v>
      </c>
      <c r="BP300" s="403">
        <v>0</v>
      </c>
      <c r="BQ300" s="403">
        <v>0</v>
      </c>
      <c r="BR300" s="403">
        <v>4546</v>
      </c>
      <c r="BS300" s="403">
        <v>0</v>
      </c>
      <c r="BT300" s="403">
        <v>0</v>
      </c>
      <c r="BU300" s="403">
        <v>0</v>
      </c>
      <c r="BV300" s="403">
        <v>0</v>
      </c>
      <c r="BW300" s="403">
        <v>0</v>
      </c>
      <c r="BX300" s="403">
        <v>0</v>
      </c>
      <c r="BY300" s="403">
        <v>0</v>
      </c>
      <c r="BZ300" s="401">
        <v>0</v>
      </c>
      <c r="CA300" s="401">
        <v>0</v>
      </c>
      <c r="CB300" s="401">
        <v>0</v>
      </c>
      <c r="CC300" s="401">
        <v>0</v>
      </c>
      <c r="CD300" s="401">
        <v>0</v>
      </c>
      <c r="CE300" s="401">
        <v>0</v>
      </c>
      <c r="CF300" s="401">
        <v>0</v>
      </c>
      <c r="CG300" s="401">
        <v>0</v>
      </c>
      <c r="CH300" s="401">
        <v>0</v>
      </c>
      <c r="CI300" s="401">
        <v>0</v>
      </c>
      <c r="CJ300" s="401">
        <v>0</v>
      </c>
      <c r="CK300" s="401">
        <v>0</v>
      </c>
      <c r="CL300" s="401">
        <v>0</v>
      </c>
      <c r="CM300" s="401">
        <v>0</v>
      </c>
      <c r="CN300" s="401">
        <v>0</v>
      </c>
      <c r="CO300" s="401">
        <v>0</v>
      </c>
      <c r="CP300" s="401">
        <v>0</v>
      </c>
      <c r="CQ300" s="401">
        <v>0</v>
      </c>
      <c r="CR300" s="401">
        <v>0</v>
      </c>
      <c r="CS300" s="401">
        <v>0</v>
      </c>
      <c r="CT300" s="401">
        <v>0</v>
      </c>
      <c r="CU300" s="401">
        <v>0</v>
      </c>
      <c r="CV300" s="401">
        <v>0</v>
      </c>
      <c r="CW300" s="401">
        <v>0</v>
      </c>
      <c r="CX300" s="401">
        <v>0</v>
      </c>
      <c r="CY300" s="401">
        <v>0</v>
      </c>
      <c r="CZ300" s="401">
        <v>0</v>
      </c>
      <c r="DA300" s="401">
        <v>0</v>
      </c>
      <c r="DB300" s="401">
        <v>0</v>
      </c>
      <c r="DC300" s="401">
        <v>0</v>
      </c>
      <c r="DD300" s="401">
        <v>0</v>
      </c>
      <c r="DE300" s="401">
        <v>0</v>
      </c>
      <c r="DF300" s="401">
        <v>0</v>
      </c>
      <c r="DG300" s="403">
        <v>0</v>
      </c>
      <c r="DH300" s="403">
        <v>0</v>
      </c>
      <c r="DI300" s="403">
        <v>0</v>
      </c>
      <c r="DJ300" s="403">
        <v>0</v>
      </c>
      <c r="DK300" s="403">
        <v>0</v>
      </c>
      <c r="DL300" s="403">
        <v>0</v>
      </c>
      <c r="DM300" s="403">
        <v>0</v>
      </c>
      <c r="DN300" s="403">
        <v>0</v>
      </c>
      <c r="DO300" s="403">
        <v>0</v>
      </c>
      <c r="DP300" s="403">
        <v>0</v>
      </c>
      <c r="DQ300" s="403">
        <v>0</v>
      </c>
      <c r="DR300" s="403">
        <v>0</v>
      </c>
      <c r="DS300" s="403">
        <v>0</v>
      </c>
      <c r="DT300" s="403">
        <v>0</v>
      </c>
      <c r="DU300" s="403">
        <v>0</v>
      </c>
      <c r="DV300" s="403">
        <v>0</v>
      </c>
      <c r="DW300" s="403">
        <v>0</v>
      </c>
      <c r="DX300" s="403">
        <v>0</v>
      </c>
      <c r="DY300" s="403">
        <v>0</v>
      </c>
      <c r="DZ300" s="403">
        <v>0</v>
      </c>
      <c r="EA300" s="403">
        <v>0</v>
      </c>
      <c r="EB300" s="403">
        <v>0</v>
      </c>
      <c r="EC300" s="403">
        <v>0</v>
      </c>
      <c r="ED300" s="403">
        <v>0</v>
      </c>
      <c r="EE300" s="403">
        <v>0</v>
      </c>
      <c r="EF300" s="403">
        <v>0</v>
      </c>
      <c r="EG300" s="403">
        <v>0</v>
      </c>
      <c r="EH300" s="403">
        <v>0</v>
      </c>
      <c r="EI300" s="403">
        <v>0</v>
      </c>
      <c r="EJ300" s="403">
        <v>0</v>
      </c>
      <c r="EK300" s="403">
        <v>0</v>
      </c>
      <c r="EL300" s="403">
        <v>0</v>
      </c>
      <c r="EM300" s="403">
        <v>0</v>
      </c>
      <c r="EN300" s="403">
        <v>0</v>
      </c>
      <c r="EO300" s="403">
        <v>0</v>
      </c>
      <c r="EP300" s="403">
        <v>0</v>
      </c>
      <c r="EQ300" s="403">
        <v>0</v>
      </c>
      <c r="ER300" s="403">
        <v>0</v>
      </c>
      <c r="ES300" s="403">
        <v>0</v>
      </c>
      <c r="ET300" s="403">
        <v>0</v>
      </c>
      <c r="EU300" s="403">
        <v>0</v>
      </c>
      <c r="EV300" s="403">
        <v>0</v>
      </c>
      <c r="EW300" s="403">
        <v>0</v>
      </c>
      <c r="EX300" s="404">
        <v>4123.3560090702949</v>
      </c>
      <c r="EY300" s="404">
        <v>0</v>
      </c>
      <c r="EZ300" s="404">
        <v>0</v>
      </c>
      <c r="FA300" s="404">
        <v>0</v>
      </c>
      <c r="FB300" s="404">
        <v>0</v>
      </c>
      <c r="FC300" s="404">
        <v>0</v>
      </c>
      <c r="FD300" s="404">
        <v>0</v>
      </c>
      <c r="FE300" s="404">
        <v>0</v>
      </c>
      <c r="FF300" s="404">
        <v>0</v>
      </c>
      <c r="FG300" s="404">
        <v>0</v>
      </c>
      <c r="FH300" s="404">
        <v>0</v>
      </c>
      <c r="FI300" s="404">
        <v>0</v>
      </c>
      <c r="FJ300" s="404">
        <v>0</v>
      </c>
      <c r="FK300" s="404">
        <v>0</v>
      </c>
      <c r="FL300" s="404">
        <v>0</v>
      </c>
      <c r="FM300" s="404">
        <v>0</v>
      </c>
      <c r="FN300" s="404">
        <v>0</v>
      </c>
      <c r="FO300" s="404">
        <v>0</v>
      </c>
      <c r="FP300" s="404">
        <v>0</v>
      </c>
      <c r="FQ300" s="404">
        <v>0</v>
      </c>
      <c r="FR300" s="404">
        <v>0</v>
      </c>
      <c r="FS300" s="404">
        <v>0</v>
      </c>
      <c r="FT300" s="404">
        <v>0</v>
      </c>
      <c r="FU300" s="404">
        <v>0</v>
      </c>
      <c r="FV300" s="404">
        <v>0</v>
      </c>
      <c r="FW300" s="404">
        <v>0</v>
      </c>
      <c r="FX300" s="404">
        <v>0</v>
      </c>
      <c r="FY300" s="404">
        <v>0</v>
      </c>
      <c r="FZ300" s="404">
        <v>0</v>
      </c>
      <c r="GA300" s="404">
        <v>0</v>
      </c>
      <c r="GB300" s="404">
        <v>0</v>
      </c>
      <c r="GC300" s="404">
        <v>0</v>
      </c>
      <c r="GD300" s="404">
        <v>0</v>
      </c>
      <c r="GE300" s="404">
        <v>0</v>
      </c>
      <c r="GF300" s="404">
        <v>0</v>
      </c>
      <c r="GG300" s="404">
        <v>0</v>
      </c>
      <c r="GH300" s="404">
        <v>0</v>
      </c>
      <c r="GI300" s="404">
        <v>0</v>
      </c>
      <c r="GJ300" s="404">
        <v>0</v>
      </c>
      <c r="GK300" s="404">
        <v>0</v>
      </c>
      <c r="GL300" s="404">
        <v>0</v>
      </c>
      <c r="GM300" s="404">
        <v>0</v>
      </c>
      <c r="GN300" s="404">
        <v>0</v>
      </c>
      <c r="GO300" s="404">
        <v>0</v>
      </c>
      <c r="GP300" s="404">
        <v>0</v>
      </c>
      <c r="GQ300" s="404">
        <v>0</v>
      </c>
      <c r="GR300" s="404">
        <v>0</v>
      </c>
      <c r="GS300" s="404">
        <v>0</v>
      </c>
      <c r="GT300" s="404">
        <v>0</v>
      </c>
      <c r="GU300" s="404">
        <v>0</v>
      </c>
      <c r="GV300" s="404">
        <v>0</v>
      </c>
      <c r="GW300" s="404">
        <v>0</v>
      </c>
      <c r="GX300" s="404">
        <v>0</v>
      </c>
      <c r="GY300" s="404">
        <v>0</v>
      </c>
      <c r="GZ300" s="404">
        <v>0</v>
      </c>
      <c r="HA300" s="404">
        <v>0</v>
      </c>
      <c r="HB300" s="404">
        <v>0</v>
      </c>
      <c r="HC300" s="404">
        <v>0</v>
      </c>
      <c r="HD300" s="404">
        <v>0</v>
      </c>
      <c r="HE300" s="404">
        <v>0</v>
      </c>
      <c r="HF300" s="404">
        <v>0</v>
      </c>
      <c r="HG300" s="404">
        <v>0</v>
      </c>
      <c r="HH300" s="404">
        <v>0</v>
      </c>
      <c r="HI300" s="404">
        <v>0</v>
      </c>
      <c r="HJ300" s="404">
        <v>0</v>
      </c>
      <c r="HK300" s="404">
        <v>0</v>
      </c>
      <c r="HL300" s="404">
        <v>0</v>
      </c>
      <c r="HM300" s="404">
        <v>0</v>
      </c>
      <c r="HN300" s="404">
        <v>0</v>
      </c>
      <c r="HO300" s="404">
        <v>0</v>
      </c>
      <c r="HP300" s="404">
        <v>0</v>
      </c>
      <c r="HQ300" s="404">
        <v>0</v>
      </c>
      <c r="HR300" s="404">
        <v>0</v>
      </c>
      <c r="HS300" s="404">
        <v>0</v>
      </c>
      <c r="HT300" s="404">
        <v>0</v>
      </c>
      <c r="HU300" s="404">
        <v>0</v>
      </c>
      <c r="HV300" s="404">
        <v>0</v>
      </c>
      <c r="HW300" s="404">
        <v>0</v>
      </c>
      <c r="HX300" s="404">
        <v>0</v>
      </c>
      <c r="HY300" s="404">
        <v>0</v>
      </c>
      <c r="HZ300" s="404">
        <v>4123.3560090702949</v>
      </c>
      <c r="IA300" s="404">
        <v>0</v>
      </c>
      <c r="IB300" s="408">
        <v>0</v>
      </c>
      <c r="IC300" s="412"/>
    </row>
    <row r="301" spans="1:237" s="180" customFormat="1" ht="90" customHeight="1" x14ac:dyDescent="0.25">
      <c r="A301" s="161" t="s">
        <v>2265</v>
      </c>
      <c r="B301" s="150" t="s">
        <v>3213</v>
      </c>
      <c r="C301" s="150" t="s">
        <v>2140</v>
      </c>
      <c r="D301" s="148">
        <v>21</v>
      </c>
      <c r="E301" s="150" t="s">
        <v>3311</v>
      </c>
      <c r="F301" s="151" t="s">
        <v>3312</v>
      </c>
      <c r="G301" s="151" t="s">
        <v>3231</v>
      </c>
      <c r="H301" s="79" t="s">
        <v>77</v>
      </c>
      <c r="I301" s="151" t="s">
        <v>3232</v>
      </c>
      <c r="J301" s="151">
        <v>40</v>
      </c>
      <c r="K301" s="227" t="s">
        <v>94</v>
      </c>
      <c r="L301" s="111"/>
      <c r="M301" s="214" t="s">
        <v>3313</v>
      </c>
      <c r="N301" s="79" t="s">
        <v>81</v>
      </c>
      <c r="O301" s="13" t="s">
        <v>217</v>
      </c>
      <c r="P301" s="79" t="s">
        <v>218</v>
      </c>
      <c r="Q301" s="79" t="s">
        <v>87</v>
      </c>
      <c r="R301" s="79" t="s">
        <v>226</v>
      </c>
      <c r="S301" s="79" t="s">
        <v>99</v>
      </c>
      <c r="T301" s="79" t="s">
        <v>2696</v>
      </c>
      <c r="U301" s="79" t="s">
        <v>100</v>
      </c>
      <c r="V301" s="81">
        <v>1</v>
      </c>
      <c r="W301" s="162">
        <v>127000</v>
      </c>
      <c r="X301" s="162">
        <v>4500</v>
      </c>
      <c r="Y301" s="162">
        <v>0</v>
      </c>
      <c r="Z301" s="127">
        <v>0</v>
      </c>
      <c r="AA301" s="162">
        <v>0</v>
      </c>
      <c r="AB301" s="162">
        <v>90000</v>
      </c>
      <c r="AC301" s="162">
        <v>37000</v>
      </c>
      <c r="AD301" s="162">
        <v>0</v>
      </c>
      <c r="AE301" s="149">
        <v>0</v>
      </c>
      <c r="AF301" s="149">
        <v>0</v>
      </c>
      <c r="AG301" s="149">
        <v>0</v>
      </c>
      <c r="AH301" s="149">
        <v>0</v>
      </c>
      <c r="AI301" s="219" t="s">
        <v>3314</v>
      </c>
      <c r="AJ301" s="162">
        <v>20000</v>
      </c>
      <c r="AK301" s="162">
        <v>0</v>
      </c>
      <c r="AL301" s="162">
        <v>0</v>
      </c>
      <c r="AM301" s="162">
        <v>0</v>
      </c>
      <c r="AN301" s="162">
        <v>15000</v>
      </c>
      <c r="AO301" s="162">
        <v>5000</v>
      </c>
      <c r="AP301" s="162">
        <v>0</v>
      </c>
      <c r="AQ301" s="149">
        <v>0</v>
      </c>
      <c r="AR301" s="149">
        <v>0</v>
      </c>
      <c r="AS301" s="149">
        <v>0</v>
      </c>
      <c r="AT301" s="149">
        <v>0</v>
      </c>
      <c r="AU301" s="151"/>
      <c r="AV301" s="230">
        <v>1</v>
      </c>
      <c r="AW301" s="230">
        <v>0</v>
      </c>
      <c r="AX301" s="230" t="s">
        <v>3594</v>
      </c>
      <c r="AY301" s="141">
        <v>9</v>
      </c>
      <c r="AZ301" s="70">
        <v>1</v>
      </c>
      <c r="BA301" s="70">
        <v>1</v>
      </c>
      <c r="BB301" s="70">
        <v>1</v>
      </c>
      <c r="BC301" s="70">
        <v>1</v>
      </c>
      <c r="BD301" s="70">
        <v>1</v>
      </c>
      <c r="BE301" s="70">
        <v>1</v>
      </c>
      <c r="BF301" s="70">
        <v>1</v>
      </c>
      <c r="BG301" s="71">
        <v>0</v>
      </c>
      <c r="BH301" s="71">
        <v>1</v>
      </c>
      <c r="BI301" s="71">
        <v>0</v>
      </c>
      <c r="BJ301" s="71">
        <v>0</v>
      </c>
      <c r="BK301" s="71">
        <v>1</v>
      </c>
      <c r="BL301" s="70">
        <v>1</v>
      </c>
      <c r="BM301" s="70">
        <v>1</v>
      </c>
      <c r="BN301" s="70">
        <v>0</v>
      </c>
      <c r="BO301" s="70">
        <v>1</v>
      </c>
      <c r="BP301" s="403">
        <v>0</v>
      </c>
      <c r="BQ301" s="403">
        <v>0</v>
      </c>
      <c r="BR301" s="403">
        <v>0</v>
      </c>
      <c r="BS301" s="403">
        <v>105000</v>
      </c>
      <c r="BT301" s="403">
        <v>42000</v>
      </c>
      <c r="BU301" s="403">
        <v>0</v>
      </c>
      <c r="BV301" s="403">
        <v>0</v>
      </c>
      <c r="BW301" s="403">
        <v>0</v>
      </c>
      <c r="BX301" s="403">
        <v>0</v>
      </c>
      <c r="BY301" s="403">
        <v>0</v>
      </c>
      <c r="BZ301" s="401">
        <v>0</v>
      </c>
      <c r="CA301" s="401">
        <v>0</v>
      </c>
      <c r="CB301" s="401">
        <v>0</v>
      </c>
      <c r="CC301" s="401">
        <v>0</v>
      </c>
      <c r="CD301" s="401">
        <v>0</v>
      </c>
      <c r="CE301" s="401">
        <v>0</v>
      </c>
      <c r="CF301" s="401">
        <v>0</v>
      </c>
      <c r="CG301" s="401">
        <v>0</v>
      </c>
      <c r="CH301" s="401">
        <v>0</v>
      </c>
      <c r="CI301" s="401">
        <v>0</v>
      </c>
      <c r="CJ301" s="401">
        <v>0</v>
      </c>
      <c r="CK301" s="401">
        <v>0</v>
      </c>
      <c r="CL301" s="401">
        <v>0</v>
      </c>
      <c r="CM301" s="401">
        <v>0</v>
      </c>
      <c r="CN301" s="401">
        <v>0</v>
      </c>
      <c r="CO301" s="401">
        <v>0</v>
      </c>
      <c r="CP301" s="401">
        <v>0</v>
      </c>
      <c r="CQ301" s="401">
        <v>0</v>
      </c>
      <c r="CR301" s="401">
        <v>0</v>
      </c>
      <c r="CS301" s="401">
        <v>0</v>
      </c>
      <c r="CT301" s="401">
        <v>0</v>
      </c>
      <c r="CU301" s="401">
        <v>0</v>
      </c>
      <c r="CV301" s="401">
        <v>0</v>
      </c>
      <c r="CW301" s="401">
        <v>0</v>
      </c>
      <c r="CX301" s="401">
        <v>0</v>
      </c>
      <c r="CY301" s="401">
        <v>0</v>
      </c>
      <c r="CZ301" s="401">
        <v>0</v>
      </c>
      <c r="DA301" s="401">
        <v>0</v>
      </c>
      <c r="DB301" s="401">
        <v>0</v>
      </c>
      <c r="DC301" s="401">
        <v>0</v>
      </c>
      <c r="DD301" s="401">
        <v>0</v>
      </c>
      <c r="DE301" s="401">
        <v>0</v>
      </c>
      <c r="DF301" s="401">
        <v>0</v>
      </c>
      <c r="DG301" s="403">
        <v>0</v>
      </c>
      <c r="DH301" s="403">
        <v>0</v>
      </c>
      <c r="DI301" s="403">
        <v>0</v>
      </c>
      <c r="DJ301" s="403">
        <v>0</v>
      </c>
      <c r="DK301" s="403">
        <v>0</v>
      </c>
      <c r="DL301" s="403">
        <v>0</v>
      </c>
      <c r="DM301" s="403">
        <v>0</v>
      </c>
      <c r="DN301" s="403">
        <v>0</v>
      </c>
      <c r="DO301" s="403">
        <v>0</v>
      </c>
      <c r="DP301" s="403">
        <v>0</v>
      </c>
      <c r="DQ301" s="403">
        <v>0</v>
      </c>
      <c r="DR301" s="403">
        <v>0</v>
      </c>
      <c r="DS301" s="403">
        <v>0</v>
      </c>
      <c r="DT301" s="403">
        <v>0</v>
      </c>
      <c r="DU301" s="403">
        <v>0</v>
      </c>
      <c r="DV301" s="403">
        <v>0</v>
      </c>
      <c r="DW301" s="403">
        <v>0</v>
      </c>
      <c r="DX301" s="403">
        <v>0</v>
      </c>
      <c r="DY301" s="403">
        <v>0</v>
      </c>
      <c r="DZ301" s="403">
        <v>0</v>
      </c>
      <c r="EA301" s="403">
        <v>0</v>
      </c>
      <c r="EB301" s="403">
        <v>0</v>
      </c>
      <c r="EC301" s="403">
        <v>0</v>
      </c>
      <c r="ED301" s="403">
        <v>0</v>
      </c>
      <c r="EE301" s="403">
        <v>0</v>
      </c>
      <c r="EF301" s="403">
        <v>0</v>
      </c>
      <c r="EG301" s="403">
        <v>0</v>
      </c>
      <c r="EH301" s="403">
        <v>0</v>
      </c>
      <c r="EI301" s="403">
        <v>0</v>
      </c>
      <c r="EJ301" s="403">
        <v>0</v>
      </c>
      <c r="EK301" s="403">
        <v>0</v>
      </c>
      <c r="EL301" s="403">
        <v>0</v>
      </c>
      <c r="EM301" s="403">
        <v>0</v>
      </c>
      <c r="EN301" s="403">
        <v>0</v>
      </c>
      <c r="EO301" s="403">
        <v>0</v>
      </c>
      <c r="EP301" s="403">
        <v>0</v>
      </c>
      <c r="EQ301" s="403">
        <v>0</v>
      </c>
      <c r="ER301" s="403">
        <v>0</v>
      </c>
      <c r="ES301" s="403">
        <v>0</v>
      </c>
      <c r="ET301" s="403">
        <v>0</v>
      </c>
      <c r="EU301" s="403">
        <v>0</v>
      </c>
      <c r="EV301" s="403">
        <v>0</v>
      </c>
      <c r="EW301" s="403">
        <v>0</v>
      </c>
      <c r="EX301" s="404">
        <v>0</v>
      </c>
      <c r="EY301" s="404">
        <v>90702.947845804985</v>
      </c>
      <c r="EZ301" s="404">
        <v>34553.503941259041</v>
      </c>
      <c r="FA301" s="404">
        <v>0</v>
      </c>
      <c r="FB301" s="404">
        <v>0</v>
      </c>
      <c r="FC301" s="404">
        <v>0</v>
      </c>
      <c r="FD301" s="404">
        <v>0</v>
      </c>
      <c r="FE301" s="404">
        <v>0</v>
      </c>
      <c r="FF301" s="404">
        <v>0</v>
      </c>
      <c r="FG301" s="404">
        <v>0</v>
      </c>
      <c r="FH301" s="404">
        <v>0</v>
      </c>
      <c r="FI301" s="404">
        <v>0</v>
      </c>
      <c r="FJ301" s="404">
        <v>0</v>
      </c>
      <c r="FK301" s="404">
        <v>0</v>
      </c>
      <c r="FL301" s="404">
        <v>0</v>
      </c>
      <c r="FM301" s="404">
        <v>0</v>
      </c>
      <c r="FN301" s="404">
        <v>0</v>
      </c>
      <c r="FO301" s="404">
        <v>0</v>
      </c>
      <c r="FP301" s="404">
        <v>0</v>
      </c>
      <c r="FQ301" s="404">
        <v>0</v>
      </c>
      <c r="FR301" s="404">
        <v>0</v>
      </c>
      <c r="FS301" s="404">
        <v>0</v>
      </c>
      <c r="FT301" s="404">
        <v>0</v>
      </c>
      <c r="FU301" s="404">
        <v>0</v>
      </c>
      <c r="FV301" s="404">
        <v>0</v>
      </c>
      <c r="FW301" s="404">
        <v>0</v>
      </c>
      <c r="FX301" s="404">
        <v>0</v>
      </c>
      <c r="FY301" s="404">
        <v>0</v>
      </c>
      <c r="FZ301" s="404">
        <v>0</v>
      </c>
      <c r="GA301" s="404">
        <v>0</v>
      </c>
      <c r="GB301" s="404">
        <v>0</v>
      </c>
      <c r="GC301" s="404">
        <v>0</v>
      </c>
      <c r="GD301" s="404">
        <v>0</v>
      </c>
      <c r="GE301" s="404">
        <v>0</v>
      </c>
      <c r="GF301" s="404">
        <v>0</v>
      </c>
      <c r="GG301" s="404">
        <v>0</v>
      </c>
      <c r="GH301" s="404">
        <v>0</v>
      </c>
      <c r="GI301" s="404">
        <v>0</v>
      </c>
      <c r="GJ301" s="404">
        <v>0</v>
      </c>
      <c r="GK301" s="404">
        <v>0</v>
      </c>
      <c r="GL301" s="404">
        <v>0</v>
      </c>
      <c r="GM301" s="404">
        <v>0</v>
      </c>
      <c r="GN301" s="404">
        <v>0</v>
      </c>
      <c r="GO301" s="404">
        <v>0</v>
      </c>
      <c r="GP301" s="404">
        <v>0</v>
      </c>
      <c r="GQ301" s="404">
        <v>0</v>
      </c>
      <c r="GR301" s="404">
        <v>0</v>
      </c>
      <c r="GS301" s="404">
        <v>0</v>
      </c>
      <c r="GT301" s="404">
        <v>0</v>
      </c>
      <c r="GU301" s="404">
        <v>0</v>
      </c>
      <c r="GV301" s="404">
        <v>0</v>
      </c>
      <c r="GW301" s="404">
        <v>0</v>
      </c>
      <c r="GX301" s="404">
        <v>0</v>
      </c>
      <c r="GY301" s="404">
        <v>0</v>
      </c>
      <c r="GZ301" s="404">
        <v>0</v>
      </c>
      <c r="HA301" s="404">
        <v>0</v>
      </c>
      <c r="HB301" s="404">
        <v>0</v>
      </c>
      <c r="HC301" s="404">
        <v>0</v>
      </c>
      <c r="HD301" s="404">
        <v>0</v>
      </c>
      <c r="HE301" s="404">
        <v>0</v>
      </c>
      <c r="HF301" s="404">
        <v>0</v>
      </c>
      <c r="HG301" s="404">
        <v>0</v>
      </c>
      <c r="HH301" s="404">
        <v>0</v>
      </c>
      <c r="HI301" s="404">
        <v>0</v>
      </c>
      <c r="HJ301" s="404">
        <v>0</v>
      </c>
      <c r="HK301" s="404">
        <v>0</v>
      </c>
      <c r="HL301" s="404">
        <v>0</v>
      </c>
      <c r="HM301" s="404">
        <v>0</v>
      </c>
      <c r="HN301" s="404">
        <v>0</v>
      </c>
      <c r="HO301" s="404">
        <v>0</v>
      </c>
      <c r="HP301" s="404">
        <v>0</v>
      </c>
      <c r="HQ301" s="404">
        <v>0</v>
      </c>
      <c r="HR301" s="404">
        <v>0</v>
      </c>
      <c r="HS301" s="404">
        <v>0</v>
      </c>
      <c r="HT301" s="404">
        <v>0</v>
      </c>
      <c r="HU301" s="404">
        <v>0</v>
      </c>
      <c r="HV301" s="404">
        <v>0</v>
      </c>
      <c r="HW301" s="404">
        <v>0</v>
      </c>
      <c r="HX301" s="404">
        <v>0</v>
      </c>
      <c r="HY301" s="404">
        <v>0</v>
      </c>
      <c r="HZ301" s="404">
        <v>125256.45178706403</v>
      </c>
      <c r="IA301" s="404">
        <v>0</v>
      </c>
      <c r="IB301" s="408">
        <v>0</v>
      </c>
      <c r="IC301" s="412"/>
    </row>
    <row r="302" spans="1:237" s="180" customFormat="1" ht="90" customHeight="1" x14ac:dyDescent="0.25">
      <c r="A302" s="161" t="s">
        <v>2265</v>
      </c>
      <c r="B302" s="150" t="s">
        <v>3213</v>
      </c>
      <c r="C302" s="150" t="s">
        <v>2147</v>
      </c>
      <c r="D302" s="148" t="s">
        <v>73</v>
      </c>
      <c r="E302" s="150" t="s">
        <v>3261</v>
      </c>
      <c r="F302" s="151"/>
      <c r="G302" s="151"/>
      <c r="H302" s="79" t="s">
        <v>77</v>
      </c>
      <c r="I302" s="151"/>
      <c r="J302" s="151">
        <v>10</v>
      </c>
      <c r="K302" s="113" t="s">
        <v>197</v>
      </c>
      <c r="L302" s="111"/>
      <c r="M302" s="214" t="s">
        <v>3316</v>
      </c>
      <c r="N302" s="79" t="s">
        <v>81</v>
      </c>
      <c r="O302" s="73" t="s">
        <v>106</v>
      </c>
      <c r="P302" s="79" t="s">
        <v>199</v>
      </c>
      <c r="Q302" s="112" t="s">
        <v>100</v>
      </c>
      <c r="R302" s="79" t="s">
        <v>162</v>
      </c>
      <c r="S302" s="79" t="s">
        <v>99</v>
      </c>
      <c r="T302" s="79" t="s">
        <v>2696</v>
      </c>
      <c r="U302" s="79" t="s">
        <v>87</v>
      </c>
      <c r="V302" s="81">
        <v>1</v>
      </c>
      <c r="W302" s="149">
        <v>65000</v>
      </c>
      <c r="X302" s="149">
        <v>0</v>
      </c>
      <c r="Y302" s="149">
        <v>65000</v>
      </c>
      <c r="Z302" s="149">
        <v>0</v>
      </c>
      <c r="AA302" s="149">
        <v>0</v>
      </c>
      <c r="AB302" s="149">
        <v>0</v>
      </c>
      <c r="AC302" s="149">
        <v>0</v>
      </c>
      <c r="AD302" s="149">
        <v>0</v>
      </c>
      <c r="AE302" s="149">
        <v>0</v>
      </c>
      <c r="AF302" s="149">
        <v>0</v>
      </c>
      <c r="AG302" s="149">
        <v>0</v>
      </c>
      <c r="AH302" s="149">
        <v>0</v>
      </c>
      <c r="AI302" s="79" t="s">
        <v>88</v>
      </c>
      <c r="AJ302" s="149">
        <v>0</v>
      </c>
      <c r="AK302" s="149">
        <v>0</v>
      </c>
      <c r="AL302" s="149">
        <v>0</v>
      </c>
      <c r="AM302" s="149">
        <v>0</v>
      </c>
      <c r="AN302" s="149">
        <v>0</v>
      </c>
      <c r="AO302" s="149">
        <v>0</v>
      </c>
      <c r="AP302" s="149">
        <v>0</v>
      </c>
      <c r="AQ302" s="149">
        <v>0</v>
      </c>
      <c r="AR302" s="149">
        <v>0</v>
      </c>
      <c r="AS302" s="149">
        <v>0</v>
      </c>
      <c r="AT302" s="149">
        <v>0</v>
      </c>
      <c r="AU302" s="151"/>
      <c r="AV302" s="230">
        <v>1</v>
      </c>
      <c r="AW302" s="230">
        <v>0</v>
      </c>
      <c r="AX302" s="230" t="s">
        <v>3599</v>
      </c>
      <c r="AY302" s="141">
        <v>7</v>
      </c>
      <c r="AZ302" s="70">
        <v>1</v>
      </c>
      <c r="BA302" s="70">
        <v>1</v>
      </c>
      <c r="BB302" s="70">
        <v>1</v>
      </c>
      <c r="BC302" s="70">
        <v>1</v>
      </c>
      <c r="BD302" s="70">
        <v>0</v>
      </c>
      <c r="BE302" s="70">
        <v>1</v>
      </c>
      <c r="BF302" s="70">
        <v>1</v>
      </c>
      <c r="BG302" s="71">
        <v>0</v>
      </c>
      <c r="BH302" s="71">
        <v>1</v>
      </c>
      <c r="BI302" s="71">
        <v>0</v>
      </c>
      <c r="BJ302" s="71">
        <v>0</v>
      </c>
      <c r="BK302" s="71">
        <v>1</v>
      </c>
      <c r="BL302" s="70">
        <v>0</v>
      </c>
      <c r="BM302" s="70">
        <v>1</v>
      </c>
      <c r="BN302" s="70">
        <v>1</v>
      </c>
      <c r="BO302" s="70">
        <v>0</v>
      </c>
      <c r="BP302" s="403">
        <v>65000</v>
      </c>
      <c r="BQ302" s="403">
        <v>0</v>
      </c>
      <c r="BR302" s="403">
        <v>0</v>
      </c>
      <c r="BS302" s="403">
        <v>0</v>
      </c>
      <c r="BT302" s="403">
        <v>0</v>
      </c>
      <c r="BU302" s="403">
        <v>0</v>
      </c>
      <c r="BV302" s="403">
        <v>0</v>
      </c>
      <c r="BW302" s="403">
        <v>0</v>
      </c>
      <c r="BX302" s="403">
        <v>0</v>
      </c>
      <c r="BY302" s="403">
        <v>0</v>
      </c>
      <c r="BZ302" s="401">
        <v>0</v>
      </c>
      <c r="CA302" s="401">
        <v>0</v>
      </c>
      <c r="CB302" s="401">
        <v>0</v>
      </c>
      <c r="CC302" s="401">
        <v>0</v>
      </c>
      <c r="CD302" s="401">
        <v>0</v>
      </c>
      <c r="CE302" s="401">
        <v>0</v>
      </c>
      <c r="CF302" s="401">
        <v>0</v>
      </c>
      <c r="CG302" s="401">
        <v>0</v>
      </c>
      <c r="CH302" s="401">
        <v>0</v>
      </c>
      <c r="CI302" s="401">
        <v>0</v>
      </c>
      <c r="CJ302" s="401">
        <v>0</v>
      </c>
      <c r="CK302" s="401">
        <v>0</v>
      </c>
      <c r="CL302" s="401">
        <v>0</v>
      </c>
      <c r="CM302" s="401">
        <v>0</v>
      </c>
      <c r="CN302" s="401">
        <v>0</v>
      </c>
      <c r="CO302" s="401">
        <v>0</v>
      </c>
      <c r="CP302" s="401">
        <v>0</v>
      </c>
      <c r="CQ302" s="401">
        <v>0</v>
      </c>
      <c r="CR302" s="401">
        <v>0</v>
      </c>
      <c r="CS302" s="401">
        <v>0</v>
      </c>
      <c r="CT302" s="401">
        <v>0</v>
      </c>
      <c r="CU302" s="401">
        <v>0</v>
      </c>
      <c r="CV302" s="401">
        <v>0</v>
      </c>
      <c r="CW302" s="401">
        <v>0</v>
      </c>
      <c r="CX302" s="401">
        <v>0</v>
      </c>
      <c r="CY302" s="401">
        <v>0</v>
      </c>
      <c r="CZ302" s="401">
        <v>0</v>
      </c>
      <c r="DA302" s="401">
        <v>0</v>
      </c>
      <c r="DB302" s="401">
        <v>0</v>
      </c>
      <c r="DC302" s="401">
        <v>0</v>
      </c>
      <c r="DD302" s="401">
        <v>0</v>
      </c>
      <c r="DE302" s="401">
        <v>0</v>
      </c>
      <c r="DF302" s="401">
        <v>0</v>
      </c>
      <c r="DG302" s="403">
        <v>0</v>
      </c>
      <c r="DH302" s="403">
        <v>0</v>
      </c>
      <c r="DI302" s="403">
        <v>0</v>
      </c>
      <c r="DJ302" s="403">
        <v>0</v>
      </c>
      <c r="DK302" s="403">
        <v>0</v>
      </c>
      <c r="DL302" s="403">
        <v>0</v>
      </c>
      <c r="DM302" s="403">
        <v>0</v>
      </c>
      <c r="DN302" s="403">
        <v>0</v>
      </c>
      <c r="DO302" s="403">
        <v>0</v>
      </c>
      <c r="DP302" s="403">
        <v>0</v>
      </c>
      <c r="DQ302" s="403">
        <v>0</v>
      </c>
      <c r="DR302" s="403">
        <v>0</v>
      </c>
      <c r="DS302" s="403">
        <v>0</v>
      </c>
      <c r="DT302" s="403">
        <v>0</v>
      </c>
      <c r="DU302" s="403">
        <v>0</v>
      </c>
      <c r="DV302" s="403">
        <v>0</v>
      </c>
      <c r="DW302" s="403">
        <v>0</v>
      </c>
      <c r="DX302" s="403">
        <v>0</v>
      </c>
      <c r="DY302" s="403">
        <v>0</v>
      </c>
      <c r="DZ302" s="403">
        <v>0</v>
      </c>
      <c r="EA302" s="403">
        <v>0</v>
      </c>
      <c r="EB302" s="403">
        <v>0</v>
      </c>
      <c r="EC302" s="403">
        <v>0</v>
      </c>
      <c r="ED302" s="403">
        <v>0</v>
      </c>
      <c r="EE302" s="403">
        <v>0</v>
      </c>
      <c r="EF302" s="403">
        <v>0</v>
      </c>
      <c r="EG302" s="403">
        <v>0</v>
      </c>
      <c r="EH302" s="403">
        <v>0</v>
      </c>
      <c r="EI302" s="403">
        <v>0</v>
      </c>
      <c r="EJ302" s="403">
        <v>0</v>
      </c>
      <c r="EK302" s="403">
        <v>0</v>
      </c>
      <c r="EL302" s="403">
        <v>0</v>
      </c>
      <c r="EM302" s="403">
        <v>0</v>
      </c>
      <c r="EN302" s="403">
        <v>0</v>
      </c>
      <c r="EO302" s="403">
        <v>0</v>
      </c>
      <c r="EP302" s="403">
        <v>0</v>
      </c>
      <c r="EQ302" s="403">
        <v>0</v>
      </c>
      <c r="ER302" s="403">
        <v>0</v>
      </c>
      <c r="ES302" s="403">
        <v>0</v>
      </c>
      <c r="ET302" s="403">
        <v>0</v>
      </c>
      <c r="EU302" s="403">
        <v>0</v>
      </c>
      <c r="EV302" s="403">
        <v>0</v>
      </c>
      <c r="EW302" s="403">
        <v>0</v>
      </c>
      <c r="EX302" s="404">
        <v>0</v>
      </c>
      <c r="EY302" s="404">
        <v>0</v>
      </c>
      <c r="EZ302" s="404">
        <v>0</v>
      </c>
      <c r="FA302" s="404">
        <v>0</v>
      </c>
      <c r="FB302" s="404">
        <v>0</v>
      </c>
      <c r="FC302" s="404">
        <v>0</v>
      </c>
      <c r="FD302" s="404">
        <v>0</v>
      </c>
      <c r="FE302" s="404">
        <v>0</v>
      </c>
      <c r="FF302" s="404">
        <v>0</v>
      </c>
      <c r="FG302" s="404">
        <v>0</v>
      </c>
      <c r="FH302" s="404">
        <v>0</v>
      </c>
      <c r="FI302" s="404">
        <v>0</v>
      </c>
      <c r="FJ302" s="404">
        <v>0</v>
      </c>
      <c r="FK302" s="404">
        <v>0</v>
      </c>
      <c r="FL302" s="404">
        <v>0</v>
      </c>
      <c r="FM302" s="404">
        <v>0</v>
      </c>
      <c r="FN302" s="404">
        <v>0</v>
      </c>
      <c r="FO302" s="404">
        <v>0</v>
      </c>
      <c r="FP302" s="404">
        <v>0</v>
      </c>
      <c r="FQ302" s="404">
        <v>0</v>
      </c>
      <c r="FR302" s="404">
        <v>0</v>
      </c>
      <c r="FS302" s="404">
        <v>0</v>
      </c>
      <c r="FT302" s="404">
        <v>0</v>
      </c>
      <c r="FU302" s="404">
        <v>0</v>
      </c>
      <c r="FV302" s="404">
        <v>0</v>
      </c>
      <c r="FW302" s="404">
        <v>0</v>
      </c>
      <c r="FX302" s="404">
        <v>0</v>
      </c>
      <c r="FY302" s="404">
        <v>0</v>
      </c>
      <c r="FZ302" s="404">
        <v>0</v>
      </c>
      <c r="GA302" s="404">
        <v>0</v>
      </c>
      <c r="GB302" s="404">
        <v>0</v>
      </c>
      <c r="GC302" s="404">
        <v>0</v>
      </c>
      <c r="GD302" s="404">
        <v>0</v>
      </c>
      <c r="GE302" s="404">
        <v>0</v>
      </c>
      <c r="GF302" s="404">
        <v>0</v>
      </c>
      <c r="GG302" s="404">
        <v>0</v>
      </c>
      <c r="GH302" s="404">
        <v>0</v>
      </c>
      <c r="GI302" s="404">
        <v>0</v>
      </c>
      <c r="GJ302" s="404">
        <v>0</v>
      </c>
      <c r="GK302" s="404">
        <v>0</v>
      </c>
      <c r="GL302" s="404">
        <v>0</v>
      </c>
      <c r="GM302" s="404">
        <v>0</v>
      </c>
      <c r="GN302" s="404">
        <v>0</v>
      </c>
      <c r="GO302" s="404">
        <v>0</v>
      </c>
      <c r="GP302" s="404">
        <v>0</v>
      </c>
      <c r="GQ302" s="404">
        <v>0</v>
      </c>
      <c r="GR302" s="404">
        <v>0</v>
      </c>
      <c r="GS302" s="404">
        <v>0</v>
      </c>
      <c r="GT302" s="404">
        <v>0</v>
      </c>
      <c r="GU302" s="404">
        <v>0</v>
      </c>
      <c r="GV302" s="404">
        <v>0</v>
      </c>
      <c r="GW302" s="404">
        <v>0</v>
      </c>
      <c r="GX302" s="404">
        <v>0</v>
      </c>
      <c r="GY302" s="404">
        <v>0</v>
      </c>
      <c r="GZ302" s="404">
        <v>0</v>
      </c>
      <c r="HA302" s="404">
        <v>0</v>
      </c>
      <c r="HB302" s="404">
        <v>0</v>
      </c>
      <c r="HC302" s="404">
        <v>0</v>
      </c>
      <c r="HD302" s="404">
        <v>0</v>
      </c>
      <c r="HE302" s="404">
        <v>0</v>
      </c>
      <c r="HF302" s="404">
        <v>0</v>
      </c>
      <c r="HG302" s="404">
        <v>0</v>
      </c>
      <c r="HH302" s="404">
        <v>0</v>
      </c>
      <c r="HI302" s="404">
        <v>0</v>
      </c>
      <c r="HJ302" s="404">
        <v>0</v>
      </c>
      <c r="HK302" s="404">
        <v>0</v>
      </c>
      <c r="HL302" s="404">
        <v>0</v>
      </c>
      <c r="HM302" s="404">
        <v>0</v>
      </c>
      <c r="HN302" s="404">
        <v>0</v>
      </c>
      <c r="HO302" s="404">
        <v>0</v>
      </c>
      <c r="HP302" s="404">
        <v>0</v>
      </c>
      <c r="HQ302" s="404">
        <v>0</v>
      </c>
      <c r="HR302" s="404">
        <v>0</v>
      </c>
      <c r="HS302" s="404">
        <v>0</v>
      </c>
      <c r="HT302" s="404">
        <v>0</v>
      </c>
      <c r="HU302" s="404">
        <v>0</v>
      </c>
      <c r="HV302" s="404">
        <v>0</v>
      </c>
      <c r="HW302" s="404">
        <v>0</v>
      </c>
      <c r="HX302" s="404">
        <v>0</v>
      </c>
      <c r="HY302" s="404">
        <v>0</v>
      </c>
      <c r="HZ302" s="404">
        <v>0</v>
      </c>
      <c r="IA302" s="404">
        <v>0</v>
      </c>
      <c r="IB302" s="408">
        <v>0</v>
      </c>
      <c r="IC302" s="412"/>
    </row>
    <row r="303" spans="1:237" s="180" customFormat="1" ht="90" customHeight="1" x14ac:dyDescent="0.25">
      <c r="A303" s="161" t="s">
        <v>2265</v>
      </c>
      <c r="B303" s="150" t="s">
        <v>3213</v>
      </c>
      <c r="C303" s="150" t="s">
        <v>2146</v>
      </c>
      <c r="D303" s="148" t="s">
        <v>73</v>
      </c>
      <c r="E303" s="150" t="s">
        <v>3317</v>
      </c>
      <c r="F303" s="151"/>
      <c r="G303" s="151"/>
      <c r="H303" s="79" t="s">
        <v>77</v>
      </c>
      <c r="I303" s="151"/>
      <c r="J303" s="151">
        <v>10</v>
      </c>
      <c r="K303" s="227" t="s">
        <v>94</v>
      </c>
      <c r="L303" s="111"/>
      <c r="M303" s="214" t="s">
        <v>3316</v>
      </c>
      <c r="N303" s="79" t="s">
        <v>81</v>
      </c>
      <c r="O303" s="73" t="s">
        <v>106</v>
      </c>
      <c r="P303" s="79" t="s">
        <v>314</v>
      </c>
      <c r="Q303" s="112" t="s">
        <v>100</v>
      </c>
      <c r="R303" s="79" t="s">
        <v>162</v>
      </c>
      <c r="S303" s="79" t="s">
        <v>99</v>
      </c>
      <c r="T303" s="79" t="s">
        <v>2696</v>
      </c>
      <c r="U303" s="79" t="s">
        <v>87</v>
      </c>
      <c r="V303" s="81">
        <v>1</v>
      </c>
      <c r="W303" s="149">
        <v>59699</v>
      </c>
      <c r="X303" s="149">
        <v>0</v>
      </c>
      <c r="Y303" s="149">
        <v>59699</v>
      </c>
      <c r="Z303" s="149">
        <v>0</v>
      </c>
      <c r="AA303" s="149">
        <v>0</v>
      </c>
      <c r="AB303" s="149">
        <v>0</v>
      </c>
      <c r="AC303" s="149">
        <v>0</v>
      </c>
      <c r="AD303" s="149">
        <v>0</v>
      </c>
      <c r="AE303" s="149">
        <v>0</v>
      </c>
      <c r="AF303" s="149">
        <v>0</v>
      </c>
      <c r="AG303" s="149">
        <v>0</v>
      </c>
      <c r="AH303" s="149">
        <v>0</v>
      </c>
      <c r="AI303" s="79" t="s">
        <v>88</v>
      </c>
      <c r="AJ303" s="149">
        <v>0</v>
      </c>
      <c r="AK303" s="149">
        <v>0</v>
      </c>
      <c r="AL303" s="149">
        <v>0</v>
      </c>
      <c r="AM303" s="149">
        <v>0</v>
      </c>
      <c r="AN303" s="149">
        <v>0</v>
      </c>
      <c r="AO303" s="149">
        <v>0</v>
      </c>
      <c r="AP303" s="149">
        <v>0</v>
      </c>
      <c r="AQ303" s="149">
        <v>0</v>
      </c>
      <c r="AR303" s="149">
        <v>0</v>
      </c>
      <c r="AS303" s="149">
        <v>0</v>
      </c>
      <c r="AT303" s="149">
        <v>0</v>
      </c>
      <c r="AU303" s="151"/>
      <c r="AV303" s="230">
        <v>1</v>
      </c>
      <c r="AW303" s="230">
        <v>0</v>
      </c>
      <c r="AX303" s="230" t="s">
        <v>3607</v>
      </c>
      <c r="AY303" s="141">
        <v>7</v>
      </c>
      <c r="AZ303" s="70">
        <v>1</v>
      </c>
      <c r="BA303" s="70">
        <v>1</v>
      </c>
      <c r="BB303" s="70">
        <v>1</v>
      </c>
      <c r="BC303" s="70">
        <v>1</v>
      </c>
      <c r="BD303" s="70">
        <v>0</v>
      </c>
      <c r="BE303" s="70">
        <v>1</v>
      </c>
      <c r="BF303" s="70">
        <v>1</v>
      </c>
      <c r="BG303" s="71">
        <v>0</v>
      </c>
      <c r="BH303" s="71">
        <v>1</v>
      </c>
      <c r="BI303" s="71">
        <v>0</v>
      </c>
      <c r="BJ303" s="71">
        <v>0</v>
      </c>
      <c r="BK303" s="71">
        <v>1</v>
      </c>
      <c r="BL303" s="70">
        <v>0</v>
      </c>
      <c r="BM303" s="70">
        <v>1</v>
      </c>
      <c r="BN303" s="70">
        <v>1</v>
      </c>
      <c r="BO303" s="70">
        <v>0</v>
      </c>
      <c r="BP303" s="403">
        <v>59699</v>
      </c>
      <c r="BQ303" s="403">
        <v>0</v>
      </c>
      <c r="BR303" s="403">
        <v>0</v>
      </c>
      <c r="BS303" s="403">
        <v>0</v>
      </c>
      <c r="BT303" s="403">
        <v>0</v>
      </c>
      <c r="BU303" s="403">
        <v>0</v>
      </c>
      <c r="BV303" s="403">
        <v>0</v>
      </c>
      <c r="BW303" s="403">
        <v>0</v>
      </c>
      <c r="BX303" s="403">
        <v>0</v>
      </c>
      <c r="BY303" s="403">
        <v>0</v>
      </c>
      <c r="BZ303" s="401">
        <v>0</v>
      </c>
      <c r="CA303" s="401">
        <v>0</v>
      </c>
      <c r="CB303" s="401">
        <v>0</v>
      </c>
      <c r="CC303" s="401">
        <v>0</v>
      </c>
      <c r="CD303" s="401">
        <v>0</v>
      </c>
      <c r="CE303" s="401">
        <v>0</v>
      </c>
      <c r="CF303" s="401">
        <v>0</v>
      </c>
      <c r="CG303" s="401">
        <v>0</v>
      </c>
      <c r="CH303" s="401">
        <v>0</v>
      </c>
      <c r="CI303" s="401">
        <v>0</v>
      </c>
      <c r="CJ303" s="401">
        <v>0</v>
      </c>
      <c r="CK303" s="401">
        <v>0</v>
      </c>
      <c r="CL303" s="401">
        <v>0</v>
      </c>
      <c r="CM303" s="401">
        <v>0</v>
      </c>
      <c r="CN303" s="401">
        <v>0</v>
      </c>
      <c r="CO303" s="401">
        <v>0</v>
      </c>
      <c r="CP303" s="401">
        <v>0</v>
      </c>
      <c r="CQ303" s="401">
        <v>0</v>
      </c>
      <c r="CR303" s="401">
        <v>0</v>
      </c>
      <c r="CS303" s="401">
        <v>0</v>
      </c>
      <c r="CT303" s="401">
        <v>0</v>
      </c>
      <c r="CU303" s="401">
        <v>0</v>
      </c>
      <c r="CV303" s="401">
        <v>0</v>
      </c>
      <c r="CW303" s="401">
        <v>0</v>
      </c>
      <c r="CX303" s="401">
        <v>0</v>
      </c>
      <c r="CY303" s="401">
        <v>0</v>
      </c>
      <c r="CZ303" s="401">
        <v>0</v>
      </c>
      <c r="DA303" s="401">
        <v>0</v>
      </c>
      <c r="DB303" s="401">
        <v>0</v>
      </c>
      <c r="DC303" s="401">
        <v>0</v>
      </c>
      <c r="DD303" s="401">
        <v>0</v>
      </c>
      <c r="DE303" s="401">
        <v>0</v>
      </c>
      <c r="DF303" s="401">
        <v>0</v>
      </c>
      <c r="DG303" s="403">
        <v>0</v>
      </c>
      <c r="DH303" s="403">
        <v>0</v>
      </c>
      <c r="DI303" s="403">
        <v>0</v>
      </c>
      <c r="DJ303" s="403">
        <v>0</v>
      </c>
      <c r="DK303" s="403">
        <v>0</v>
      </c>
      <c r="DL303" s="403">
        <v>0</v>
      </c>
      <c r="DM303" s="403">
        <v>0</v>
      </c>
      <c r="DN303" s="403">
        <v>0</v>
      </c>
      <c r="DO303" s="403">
        <v>0</v>
      </c>
      <c r="DP303" s="403">
        <v>0</v>
      </c>
      <c r="DQ303" s="403">
        <v>0</v>
      </c>
      <c r="DR303" s="403">
        <v>0</v>
      </c>
      <c r="DS303" s="403">
        <v>0</v>
      </c>
      <c r="DT303" s="403">
        <v>0</v>
      </c>
      <c r="DU303" s="403">
        <v>0</v>
      </c>
      <c r="DV303" s="403">
        <v>0</v>
      </c>
      <c r="DW303" s="403">
        <v>0</v>
      </c>
      <c r="DX303" s="403">
        <v>0</v>
      </c>
      <c r="DY303" s="403">
        <v>0</v>
      </c>
      <c r="DZ303" s="403">
        <v>0</v>
      </c>
      <c r="EA303" s="403">
        <v>0</v>
      </c>
      <c r="EB303" s="403">
        <v>0</v>
      </c>
      <c r="EC303" s="403">
        <v>0</v>
      </c>
      <c r="ED303" s="403">
        <v>0</v>
      </c>
      <c r="EE303" s="403">
        <v>0</v>
      </c>
      <c r="EF303" s="403">
        <v>0</v>
      </c>
      <c r="EG303" s="403">
        <v>0</v>
      </c>
      <c r="EH303" s="403">
        <v>0</v>
      </c>
      <c r="EI303" s="403">
        <v>0</v>
      </c>
      <c r="EJ303" s="403">
        <v>0</v>
      </c>
      <c r="EK303" s="403">
        <v>0</v>
      </c>
      <c r="EL303" s="403">
        <v>0</v>
      </c>
      <c r="EM303" s="403">
        <v>0</v>
      </c>
      <c r="EN303" s="403">
        <v>0</v>
      </c>
      <c r="EO303" s="403">
        <v>0</v>
      </c>
      <c r="EP303" s="403">
        <v>0</v>
      </c>
      <c r="EQ303" s="403">
        <v>0</v>
      </c>
      <c r="ER303" s="403">
        <v>0</v>
      </c>
      <c r="ES303" s="403">
        <v>0</v>
      </c>
      <c r="ET303" s="403">
        <v>0</v>
      </c>
      <c r="EU303" s="403">
        <v>0</v>
      </c>
      <c r="EV303" s="403">
        <v>0</v>
      </c>
      <c r="EW303" s="403">
        <v>0</v>
      </c>
      <c r="EX303" s="404">
        <v>0</v>
      </c>
      <c r="EY303" s="404">
        <v>0</v>
      </c>
      <c r="EZ303" s="404">
        <v>0</v>
      </c>
      <c r="FA303" s="404">
        <v>0</v>
      </c>
      <c r="FB303" s="404">
        <v>0</v>
      </c>
      <c r="FC303" s="404">
        <v>0</v>
      </c>
      <c r="FD303" s="404">
        <v>0</v>
      </c>
      <c r="FE303" s="404">
        <v>0</v>
      </c>
      <c r="FF303" s="404">
        <v>0</v>
      </c>
      <c r="FG303" s="404">
        <v>0</v>
      </c>
      <c r="FH303" s="404">
        <v>0</v>
      </c>
      <c r="FI303" s="404">
        <v>0</v>
      </c>
      <c r="FJ303" s="404">
        <v>0</v>
      </c>
      <c r="FK303" s="404">
        <v>0</v>
      </c>
      <c r="FL303" s="404">
        <v>0</v>
      </c>
      <c r="FM303" s="404">
        <v>0</v>
      </c>
      <c r="FN303" s="404">
        <v>0</v>
      </c>
      <c r="FO303" s="404">
        <v>0</v>
      </c>
      <c r="FP303" s="404">
        <v>0</v>
      </c>
      <c r="FQ303" s="404">
        <v>0</v>
      </c>
      <c r="FR303" s="404">
        <v>0</v>
      </c>
      <c r="FS303" s="404">
        <v>0</v>
      </c>
      <c r="FT303" s="404">
        <v>0</v>
      </c>
      <c r="FU303" s="404">
        <v>0</v>
      </c>
      <c r="FV303" s="404">
        <v>0</v>
      </c>
      <c r="FW303" s="404">
        <v>0</v>
      </c>
      <c r="FX303" s="404">
        <v>0</v>
      </c>
      <c r="FY303" s="404">
        <v>0</v>
      </c>
      <c r="FZ303" s="404">
        <v>0</v>
      </c>
      <c r="GA303" s="404">
        <v>0</v>
      </c>
      <c r="GB303" s="404">
        <v>0</v>
      </c>
      <c r="GC303" s="404">
        <v>0</v>
      </c>
      <c r="GD303" s="404">
        <v>0</v>
      </c>
      <c r="GE303" s="404">
        <v>0</v>
      </c>
      <c r="GF303" s="404">
        <v>0</v>
      </c>
      <c r="GG303" s="404">
        <v>0</v>
      </c>
      <c r="GH303" s="404">
        <v>0</v>
      </c>
      <c r="GI303" s="404">
        <v>0</v>
      </c>
      <c r="GJ303" s="404">
        <v>0</v>
      </c>
      <c r="GK303" s="404">
        <v>0</v>
      </c>
      <c r="GL303" s="404">
        <v>0</v>
      </c>
      <c r="GM303" s="404">
        <v>0</v>
      </c>
      <c r="GN303" s="404">
        <v>0</v>
      </c>
      <c r="GO303" s="404">
        <v>0</v>
      </c>
      <c r="GP303" s="404">
        <v>0</v>
      </c>
      <c r="GQ303" s="404">
        <v>0</v>
      </c>
      <c r="GR303" s="404">
        <v>0</v>
      </c>
      <c r="GS303" s="404">
        <v>0</v>
      </c>
      <c r="GT303" s="404">
        <v>0</v>
      </c>
      <c r="GU303" s="404">
        <v>0</v>
      </c>
      <c r="GV303" s="404">
        <v>0</v>
      </c>
      <c r="GW303" s="404">
        <v>0</v>
      </c>
      <c r="GX303" s="404">
        <v>0</v>
      </c>
      <c r="GY303" s="404">
        <v>0</v>
      </c>
      <c r="GZ303" s="404">
        <v>0</v>
      </c>
      <c r="HA303" s="404">
        <v>0</v>
      </c>
      <c r="HB303" s="404">
        <v>0</v>
      </c>
      <c r="HC303" s="404">
        <v>0</v>
      </c>
      <c r="HD303" s="404">
        <v>0</v>
      </c>
      <c r="HE303" s="404">
        <v>0</v>
      </c>
      <c r="HF303" s="404">
        <v>0</v>
      </c>
      <c r="HG303" s="404">
        <v>0</v>
      </c>
      <c r="HH303" s="404">
        <v>0</v>
      </c>
      <c r="HI303" s="404">
        <v>0</v>
      </c>
      <c r="HJ303" s="404">
        <v>0</v>
      </c>
      <c r="HK303" s="404">
        <v>0</v>
      </c>
      <c r="HL303" s="404">
        <v>0</v>
      </c>
      <c r="HM303" s="404">
        <v>0</v>
      </c>
      <c r="HN303" s="404">
        <v>0</v>
      </c>
      <c r="HO303" s="404">
        <v>0</v>
      </c>
      <c r="HP303" s="404">
        <v>0</v>
      </c>
      <c r="HQ303" s="404">
        <v>0</v>
      </c>
      <c r="HR303" s="404">
        <v>0</v>
      </c>
      <c r="HS303" s="404">
        <v>0</v>
      </c>
      <c r="HT303" s="404">
        <v>0</v>
      </c>
      <c r="HU303" s="404">
        <v>0</v>
      </c>
      <c r="HV303" s="404">
        <v>0</v>
      </c>
      <c r="HW303" s="404">
        <v>0</v>
      </c>
      <c r="HX303" s="404">
        <v>0</v>
      </c>
      <c r="HY303" s="404">
        <v>0</v>
      </c>
      <c r="HZ303" s="404">
        <v>0</v>
      </c>
      <c r="IA303" s="404">
        <v>0</v>
      </c>
      <c r="IB303" s="408">
        <v>0</v>
      </c>
      <c r="IC303" s="412"/>
    </row>
    <row r="304" spans="1:237" s="180" customFormat="1" ht="90" customHeight="1" x14ac:dyDescent="0.25">
      <c r="A304" s="161" t="s">
        <v>2265</v>
      </c>
      <c r="B304" s="150" t="s">
        <v>3213</v>
      </c>
      <c r="C304" s="150" t="s">
        <v>2148</v>
      </c>
      <c r="D304" s="148" t="s">
        <v>73</v>
      </c>
      <c r="E304" s="150" t="s">
        <v>3297</v>
      </c>
      <c r="F304" s="151"/>
      <c r="G304" s="151"/>
      <c r="H304" s="79" t="s">
        <v>77</v>
      </c>
      <c r="I304" s="151"/>
      <c r="J304" s="151">
        <v>5</v>
      </c>
      <c r="K304" s="95" t="s">
        <v>206</v>
      </c>
      <c r="L304" s="111"/>
      <c r="M304" s="113" t="s">
        <v>3316</v>
      </c>
      <c r="N304" s="79" t="s">
        <v>81</v>
      </c>
      <c r="O304" s="79" t="s">
        <v>82</v>
      </c>
      <c r="P304" s="79" t="s">
        <v>124</v>
      </c>
      <c r="Q304" s="112" t="s">
        <v>100</v>
      </c>
      <c r="R304" s="79" t="s">
        <v>162</v>
      </c>
      <c r="S304" s="79" t="s">
        <v>99</v>
      </c>
      <c r="T304" s="79" t="s">
        <v>2696</v>
      </c>
      <c r="U304" s="79" t="s">
        <v>87</v>
      </c>
      <c r="V304" s="81">
        <v>1</v>
      </c>
      <c r="W304" s="149">
        <v>30301</v>
      </c>
      <c r="X304" s="149">
        <v>0</v>
      </c>
      <c r="Y304" s="149">
        <v>30301</v>
      </c>
      <c r="Z304" s="149">
        <v>0</v>
      </c>
      <c r="AA304" s="149">
        <v>0</v>
      </c>
      <c r="AB304" s="149">
        <v>0</v>
      </c>
      <c r="AC304" s="149">
        <v>0</v>
      </c>
      <c r="AD304" s="149">
        <v>0</v>
      </c>
      <c r="AE304" s="149">
        <v>0</v>
      </c>
      <c r="AF304" s="149">
        <v>0</v>
      </c>
      <c r="AG304" s="149">
        <v>0</v>
      </c>
      <c r="AH304" s="149">
        <v>0</v>
      </c>
      <c r="AI304" s="79" t="s">
        <v>88</v>
      </c>
      <c r="AJ304" s="149">
        <v>0</v>
      </c>
      <c r="AK304" s="149">
        <v>0</v>
      </c>
      <c r="AL304" s="149">
        <v>0</v>
      </c>
      <c r="AM304" s="149">
        <v>0</v>
      </c>
      <c r="AN304" s="149">
        <v>0</v>
      </c>
      <c r="AO304" s="149">
        <v>0</v>
      </c>
      <c r="AP304" s="149">
        <v>0</v>
      </c>
      <c r="AQ304" s="149">
        <v>0</v>
      </c>
      <c r="AR304" s="149">
        <v>0</v>
      </c>
      <c r="AS304" s="149">
        <v>0</v>
      </c>
      <c r="AT304" s="149">
        <v>0</v>
      </c>
      <c r="AU304" s="151"/>
      <c r="AV304" s="230">
        <v>1</v>
      </c>
      <c r="AW304" s="230">
        <v>0</v>
      </c>
      <c r="AX304" s="230" t="s">
        <v>3608</v>
      </c>
      <c r="AY304" s="141">
        <v>7</v>
      </c>
      <c r="AZ304" s="70">
        <v>1</v>
      </c>
      <c r="BA304" s="70">
        <v>1</v>
      </c>
      <c r="BB304" s="70">
        <v>1</v>
      </c>
      <c r="BC304" s="70">
        <v>1</v>
      </c>
      <c r="BD304" s="70">
        <v>0</v>
      </c>
      <c r="BE304" s="70">
        <v>1</v>
      </c>
      <c r="BF304" s="70">
        <v>1</v>
      </c>
      <c r="BG304" s="71">
        <v>0</v>
      </c>
      <c r="BH304" s="71">
        <v>1</v>
      </c>
      <c r="BI304" s="71">
        <v>0</v>
      </c>
      <c r="BJ304" s="71">
        <v>0</v>
      </c>
      <c r="BK304" s="71">
        <v>1</v>
      </c>
      <c r="BL304" s="70">
        <v>0</v>
      </c>
      <c r="BM304" s="70">
        <v>1</v>
      </c>
      <c r="BN304" s="70">
        <v>1</v>
      </c>
      <c r="BO304" s="70">
        <v>0</v>
      </c>
      <c r="BP304" s="403">
        <v>30301</v>
      </c>
      <c r="BQ304" s="403">
        <v>0</v>
      </c>
      <c r="BR304" s="403">
        <v>0</v>
      </c>
      <c r="BS304" s="403">
        <v>0</v>
      </c>
      <c r="BT304" s="403">
        <v>0</v>
      </c>
      <c r="BU304" s="403">
        <v>0</v>
      </c>
      <c r="BV304" s="403">
        <v>0</v>
      </c>
      <c r="BW304" s="403">
        <v>0</v>
      </c>
      <c r="BX304" s="403">
        <v>0</v>
      </c>
      <c r="BY304" s="403">
        <v>0</v>
      </c>
      <c r="BZ304" s="401">
        <v>0</v>
      </c>
      <c r="CA304" s="401">
        <v>0</v>
      </c>
      <c r="CB304" s="401">
        <v>0</v>
      </c>
      <c r="CC304" s="401">
        <v>0</v>
      </c>
      <c r="CD304" s="401">
        <v>0</v>
      </c>
      <c r="CE304" s="401">
        <v>0</v>
      </c>
      <c r="CF304" s="401">
        <v>0</v>
      </c>
      <c r="CG304" s="401">
        <v>0</v>
      </c>
      <c r="CH304" s="401">
        <v>0</v>
      </c>
      <c r="CI304" s="401">
        <v>0</v>
      </c>
      <c r="CJ304" s="401">
        <v>0</v>
      </c>
      <c r="CK304" s="401">
        <v>0</v>
      </c>
      <c r="CL304" s="401">
        <v>0</v>
      </c>
      <c r="CM304" s="401">
        <v>0</v>
      </c>
      <c r="CN304" s="401">
        <v>0</v>
      </c>
      <c r="CO304" s="401">
        <v>0</v>
      </c>
      <c r="CP304" s="401">
        <v>0</v>
      </c>
      <c r="CQ304" s="401">
        <v>0</v>
      </c>
      <c r="CR304" s="401">
        <v>0</v>
      </c>
      <c r="CS304" s="401">
        <v>0</v>
      </c>
      <c r="CT304" s="401">
        <v>0</v>
      </c>
      <c r="CU304" s="401">
        <v>0</v>
      </c>
      <c r="CV304" s="401">
        <v>0</v>
      </c>
      <c r="CW304" s="401">
        <v>0</v>
      </c>
      <c r="CX304" s="401">
        <v>0</v>
      </c>
      <c r="CY304" s="401">
        <v>0</v>
      </c>
      <c r="CZ304" s="401">
        <v>0</v>
      </c>
      <c r="DA304" s="401">
        <v>0</v>
      </c>
      <c r="DB304" s="401">
        <v>0</v>
      </c>
      <c r="DC304" s="401">
        <v>0</v>
      </c>
      <c r="DD304" s="401">
        <v>0</v>
      </c>
      <c r="DE304" s="401">
        <v>0</v>
      </c>
      <c r="DF304" s="401">
        <v>0</v>
      </c>
      <c r="DG304" s="403">
        <v>0</v>
      </c>
      <c r="DH304" s="403">
        <v>0</v>
      </c>
      <c r="DI304" s="403">
        <v>0</v>
      </c>
      <c r="DJ304" s="403">
        <v>0</v>
      </c>
      <c r="DK304" s="403">
        <v>0</v>
      </c>
      <c r="DL304" s="403">
        <v>0</v>
      </c>
      <c r="DM304" s="403">
        <v>0</v>
      </c>
      <c r="DN304" s="403">
        <v>0</v>
      </c>
      <c r="DO304" s="403">
        <v>0</v>
      </c>
      <c r="DP304" s="403">
        <v>0</v>
      </c>
      <c r="DQ304" s="403">
        <v>0</v>
      </c>
      <c r="DR304" s="403">
        <v>0</v>
      </c>
      <c r="DS304" s="403">
        <v>0</v>
      </c>
      <c r="DT304" s="403">
        <v>0</v>
      </c>
      <c r="DU304" s="403">
        <v>0</v>
      </c>
      <c r="DV304" s="403">
        <v>0</v>
      </c>
      <c r="DW304" s="403">
        <v>0</v>
      </c>
      <c r="DX304" s="403">
        <v>0</v>
      </c>
      <c r="DY304" s="403">
        <v>0</v>
      </c>
      <c r="DZ304" s="403">
        <v>0</v>
      </c>
      <c r="EA304" s="403">
        <v>0</v>
      </c>
      <c r="EB304" s="403">
        <v>0</v>
      </c>
      <c r="EC304" s="403">
        <v>0</v>
      </c>
      <c r="ED304" s="403">
        <v>0</v>
      </c>
      <c r="EE304" s="403">
        <v>0</v>
      </c>
      <c r="EF304" s="403">
        <v>0</v>
      </c>
      <c r="EG304" s="403">
        <v>0</v>
      </c>
      <c r="EH304" s="403">
        <v>0</v>
      </c>
      <c r="EI304" s="403">
        <v>0</v>
      </c>
      <c r="EJ304" s="403">
        <v>0</v>
      </c>
      <c r="EK304" s="403">
        <v>0</v>
      </c>
      <c r="EL304" s="403">
        <v>0</v>
      </c>
      <c r="EM304" s="403">
        <v>0</v>
      </c>
      <c r="EN304" s="403">
        <v>0</v>
      </c>
      <c r="EO304" s="403">
        <v>0</v>
      </c>
      <c r="EP304" s="403">
        <v>0</v>
      </c>
      <c r="EQ304" s="403">
        <v>0</v>
      </c>
      <c r="ER304" s="403">
        <v>0</v>
      </c>
      <c r="ES304" s="403">
        <v>0</v>
      </c>
      <c r="ET304" s="403">
        <v>0</v>
      </c>
      <c r="EU304" s="403">
        <v>0</v>
      </c>
      <c r="EV304" s="403">
        <v>0</v>
      </c>
      <c r="EW304" s="403">
        <v>0</v>
      </c>
      <c r="EX304" s="404">
        <v>0</v>
      </c>
      <c r="EY304" s="404">
        <v>0</v>
      </c>
      <c r="EZ304" s="404">
        <v>0</v>
      </c>
      <c r="FA304" s="404">
        <v>0</v>
      </c>
      <c r="FB304" s="404">
        <v>0</v>
      </c>
      <c r="FC304" s="404">
        <v>0</v>
      </c>
      <c r="FD304" s="404">
        <v>0</v>
      </c>
      <c r="FE304" s="404">
        <v>0</v>
      </c>
      <c r="FF304" s="404">
        <v>0</v>
      </c>
      <c r="FG304" s="404">
        <v>0</v>
      </c>
      <c r="FH304" s="404">
        <v>0</v>
      </c>
      <c r="FI304" s="404">
        <v>0</v>
      </c>
      <c r="FJ304" s="404">
        <v>0</v>
      </c>
      <c r="FK304" s="404">
        <v>0</v>
      </c>
      <c r="FL304" s="404">
        <v>0</v>
      </c>
      <c r="FM304" s="404">
        <v>0</v>
      </c>
      <c r="FN304" s="404">
        <v>0</v>
      </c>
      <c r="FO304" s="404">
        <v>0</v>
      </c>
      <c r="FP304" s="404">
        <v>0</v>
      </c>
      <c r="FQ304" s="404">
        <v>0</v>
      </c>
      <c r="FR304" s="404">
        <v>0</v>
      </c>
      <c r="FS304" s="404">
        <v>0</v>
      </c>
      <c r="FT304" s="404">
        <v>0</v>
      </c>
      <c r="FU304" s="404">
        <v>0</v>
      </c>
      <c r="FV304" s="404">
        <v>0</v>
      </c>
      <c r="FW304" s="404">
        <v>0</v>
      </c>
      <c r="FX304" s="404">
        <v>0</v>
      </c>
      <c r="FY304" s="404">
        <v>0</v>
      </c>
      <c r="FZ304" s="404">
        <v>0</v>
      </c>
      <c r="GA304" s="404">
        <v>0</v>
      </c>
      <c r="GB304" s="404">
        <v>0</v>
      </c>
      <c r="GC304" s="404">
        <v>0</v>
      </c>
      <c r="GD304" s="404">
        <v>0</v>
      </c>
      <c r="GE304" s="404">
        <v>0</v>
      </c>
      <c r="GF304" s="404">
        <v>0</v>
      </c>
      <c r="GG304" s="404">
        <v>0</v>
      </c>
      <c r="GH304" s="404">
        <v>0</v>
      </c>
      <c r="GI304" s="404">
        <v>0</v>
      </c>
      <c r="GJ304" s="404">
        <v>0</v>
      </c>
      <c r="GK304" s="404">
        <v>0</v>
      </c>
      <c r="GL304" s="404">
        <v>0</v>
      </c>
      <c r="GM304" s="404">
        <v>0</v>
      </c>
      <c r="GN304" s="404">
        <v>0</v>
      </c>
      <c r="GO304" s="404">
        <v>0</v>
      </c>
      <c r="GP304" s="404">
        <v>0</v>
      </c>
      <c r="GQ304" s="404">
        <v>0</v>
      </c>
      <c r="GR304" s="404">
        <v>0</v>
      </c>
      <c r="GS304" s="404">
        <v>0</v>
      </c>
      <c r="GT304" s="404">
        <v>0</v>
      </c>
      <c r="GU304" s="404">
        <v>0</v>
      </c>
      <c r="GV304" s="404">
        <v>0</v>
      </c>
      <c r="GW304" s="404">
        <v>0</v>
      </c>
      <c r="GX304" s="404">
        <v>0</v>
      </c>
      <c r="GY304" s="404">
        <v>0</v>
      </c>
      <c r="GZ304" s="404">
        <v>0</v>
      </c>
      <c r="HA304" s="404">
        <v>0</v>
      </c>
      <c r="HB304" s="404">
        <v>0</v>
      </c>
      <c r="HC304" s="404">
        <v>0</v>
      </c>
      <c r="HD304" s="404">
        <v>0</v>
      </c>
      <c r="HE304" s="404">
        <v>0</v>
      </c>
      <c r="HF304" s="404">
        <v>0</v>
      </c>
      <c r="HG304" s="404">
        <v>0</v>
      </c>
      <c r="HH304" s="404">
        <v>0</v>
      </c>
      <c r="HI304" s="404">
        <v>0</v>
      </c>
      <c r="HJ304" s="404">
        <v>0</v>
      </c>
      <c r="HK304" s="404">
        <v>0</v>
      </c>
      <c r="HL304" s="404">
        <v>0</v>
      </c>
      <c r="HM304" s="404">
        <v>0</v>
      </c>
      <c r="HN304" s="404">
        <v>0</v>
      </c>
      <c r="HO304" s="404">
        <v>0</v>
      </c>
      <c r="HP304" s="404">
        <v>0</v>
      </c>
      <c r="HQ304" s="404">
        <v>0</v>
      </c>
      <c r="HR304" s="404">
        <v>0</v>
      </c>
      <c r="HS304" s="404">
        <v>0</v>
      </c>
      <c r="HT304" s="404">
        <v>0</v>
      </c>
      <c r="HU304" s="404">
        <v>0</v>
      </c>
      <c r="HV304" s="404">
        <v>0</v>
      </c>
      <c r="HW304" s="404">
        <v>0</v>
      </c>
      <c r="HX304" s="404">
        <v>0</v>
      </c>
      <c r="HY304" s="404">
        <v>0</v>
      </c>
      <c r="HZ304" s="404">
        <v>0</v>
      </c>
      <c r="IA304" s="404">
        <v>0</v>
      </c>
      <c r="IB304" s="408">
        <v>0</v>
      </c>
      <c r="IC304" s="412"/>
    </row>
    <row r="305" spans="1:237" s="180" customFormat="1" ht="90" customHeight="1" x14ac:dyDescent="0.25">
      <c r="A305" s="161" t="s">
        <v>2265</v>
      </c>
      <c r="B305" s="150" t="s">
        <v>3213</v>
      </c>
      <c r="C305" s="150" t="s">
        <v>2145</v>
      </c>
      <c r="D305" s="148" t="s">
        <v>73</v>
      </c>
      <c r="E305" s="150" t="s">
        <v>3315</v>
      </c>
      <c r="F305" s="151"/>
      <c r="G305" s="151"/>
      <c r="H305" s="79" t="s">
        <v>77</v>
      </c>
      <c r="I305" s="151"/>
      <c r="J305" s="151">
        <v>40</v>
      </c>
      <c r="K305" s="95" t="s">
        <v>206</v>
      </c>
      <c r="L305" s="111"/>
      <c r="M305" s="113" t="s">
        <v>3316</v>
      </c>
      <c r="N305" s="79" t="s">
        <v>81</v>
      </c>
      <c r="O305" s="13" t="s">
        <v>217</v>
      </c>
      <c r="P305" s="79" t="s">
        <v>218</v>
      </c>
      <c r="Q305" s="79" t="s">
        <v>87</v>
      </c>
      <c r="R305" s="79" t="s">
        <v>162</v>
      </c>
      <c r="S305" s="79" t="s">
        <v>99</v>
      </c>
      <c r="T305" s="79" t="s">
        <v>2696</v>
      </c>
      <c r="U305" s="79" t="s">
        <v>87</v>
      </c>
      <c r="V305" s="81">
        <v>1</v>
      </c>
      <c r="W305" s="149">
        <v>25000</v>
      </c>
      <c r="X305" s="149">
        <v>0</v>
      </c>
      <c r="Y305" s="149">
        <v>25000</v>
      </c>
      <c r="Z305" s="149">
        <v>0</v>
      </c>
      <c r="AA305" s="149">
        <v>0</v>
      </c>
      <c r="AB305" s="149">
        <v>0</v>
      </c>
      <c r="AC305" s="149">
        <v>0</v>
      </c>
      <c r="AD305" s="149">
        <v>0</v>
      </c>
      <c r="AE305" s="149">
        <v>0</v>
      </c>
      <c r="AF305" s="149">
        <v>0</v>
      </c>
      <c r="AG305" s="149">
        <v>0</v>
      </c>
      <c r="AH305" s="149">
        <v>0</v>
      </c>
      <c r="AI305" s="79" t="s">
        <v>88</v>
      </c>
      <c r="AJ305" s="149">
        <v>0</v>
      </c>
      <c r="AK305" s="149">
        <v>0</v>
      </c>
      <c r="AL305" s="149">
        <v>0</v>
      </c>
      <c r="AM305" s="149">
        <v>0</v>
      </c>
      <c r="AN305" s="149">
        <v>0</v>
      </c>
      <c r="AO305" s="149">
        <v>0</v>
      </c>
      <c r="AP305" s="149">
        <v>0</v>
      </c>
      <c r="AQ305" s="149">
        <v>0</v>
      </c>
      <c r="AR305" s="149">
        <v>0</v>
      </c>
      <c r="AS305" s="149">
        <v>0</v>
      </c>
      <c r="AT305" s="149">
        <v>0</v>
      </c>
      <c r="AU305" s="151"/>
      <c r="AV305" s="230">
        <v>1</v>
      </c>
      <c r="AW305" s="230">
        <v>0</v>
      </c>
      <c r="AX305" s="230" t="s">
        <v>3594</v>
      </c>
      <c r="AY305" s="141">
        <v>7</v>
      </c>
      <c r="AZ305" s="70">
        <v>1</v>
      </c>
      <c r="BA305" s="70">
        <v>1</v>
      </c>
      <c r="BB305" s="70">
        <v>1</v>
      </c>
      <c r="BC305" s="70">
        <v>1</v>
      </c>
      <c r="BD305" s="70">
        <v>0</v>
      </c>
      <c r="BE305" s="70">
        <v>1</v>
      </c>
      <c r="BF305" s="70">
        <v>1</v>
      </c>
      <c r="BG305" s="71">
        <v>0</v>
      </c>
      <c r="BH305" s="71">
        <v>1</v>
      </c>
      <c r="BI305" s="71">
        <v>0</v>
      </c>
      <c r="BJ305" s="71">
        <v>0</v>
      </c>
      <c r="BK305" s="71">
        <v>1</v>
      </c>
      <c r="BL305" s="70">
        <v>0</v>
      </c>
      <c r="BM305" s="70">
        <v>1</v>
      </c>
      <c r="BN305" s="70">
        <v>1</v>
      </c>
      <c r="BO305" s="70">
        <v>0</v>
      </c>
      <c r="BP305" s="403">
        <v>25000</v>
      </c>
      <c r="BQ305" s="403">
        <v>0</v>
      </c>
      <c r="BR305" s="403">
        <v>0</v>
      </c>
      <c r="BS305" s="403">
        <v>0</v>
      </c>
      <c r="BT305" s="403">
        <v>0</v>
      </c>
      <c r="BU305" s="403">
        <v>0</v>
      </c>
      <c r="BV305" s="403">
        <v>0</v>
      </c>
      <c r="BW305" s="403">
        <v>0</v>
      </c>
      <c r="BX305" s="403">
        <v>0</v>
      </c>
      <c r="BY305" s="403">
        <v>0</v>
      </c>
      <c r="BZ305" s="401">
        <v>0</v>
      </c>
      <c r="CA305" s="401">
        <v>0</v>
      </c>
      <c r="CB305" s="401">
        <v>0</v>
      </c>
      <c r="CC305" s="401">
        <v>0</v>
      </c>
      <c r="CD305" s="401">
        <v>0</v>
      </c>
      <c r="CE305" s="401">
        <v>0</v>
      </c>
      <c r="CF305" s="401">
        <v>0</v>
      </c>
      <c r="CG305" s="401">
        <v>0</v>
      </c>
      <c r="CH305" s="401">
        <v>0</v>
      </c>
      <c r="CI305" s="401">
        <v>0</v>
      </c>
      <c r="CJ305" s="401">
        <v>0</v>
      </c>
      <c r="CK305" s="401">
        <v>0</v>
      </c>
      <c r="CL305" s="401">
        <v>0</v>
      </c>
      <c r="CM305" s="401">
        <v>0</v>
      </c>
      <c r="CN305" s="401">
        <v>0</v>
      </c>
      <c r="CO305" s="401">
        <v>0</v>
      </c>
      <c r="CP305" s="401">
        <v>0</v>
      </c>
      <c r="CQ305" s="401">
        <v>0</v>
      </c>
      <c r="CR305" s="401">
        <v>0</v>
      </c>
      <c r="CS305" s="401">
        <v>0</v>
      </c>
      <c r="CT305" s="401">
        <v>0</v>
      </c>
      <c r="CU305" s="401">
        <v>0</v>
      </c>
      <c r="CV305" s="401">
        <v>0</v>
      </c>
      <c r="CW305" s="401">
        <v>0</v>
      </c>
      <c r="CX305" s="401">
        <v>0</v>
      </c>
      <c r="CY305" s="401">
        <v>0</v>
      </c>
      <c r="CZ305" s="401">
        <v>0</v>
      </c>
      <c r="DA305" s="401">
        <v>0</v>
      </c>
      <c r="DB305" s="401">
        <v>0</v>
      </c>
      <c r="DC305" s="401">
        <v>0</v>
      </c>
      <c r="DD305" s="401">
        <v>0</v>
      </c>
      <c r="DE305" s="401">
        <v>0</v>
      </c>
      <c r="DF305" s="401">
        <v>0</v>
      </c>
      <c r="DG305" s="403">
        <v>0</v>
      </c>
      <c r="DH305" s="403">
        <v>0</v>
      </c>
      <c r="DI305" s="403">
        <v>0</v>
      </c>
      <c r="DJ305" s="403">
        <v>0</v>
      </c>
      <c r="DK305" s="403">
        <v>0</v>
      </c>
      <c r="DL305" s="403">
        <v>0</v>
      </c>
      <c r="DM305" s="403">
        <v>0</v>
      </c>
      <c r="DN305" s="403">
        <v>0</v>
      </c>
      <c r="DO305" s="403">
        <v>0</v>
      </c>
      <c r="DP305" s="403">
        <v>0</v>
      </c>
      <c r="DQ305" s="403">
        <v>0</v>
      </c>
      <c r="DR305" s="403">
        <v>0</v>
      </c>
      <c r="DS305" s="403">
        <v>0</v>
      </c>
      <c r="DT305" s="403">
        <v>0</v>
      </c>
      <c r="DU305" s="403">
        <v>0</v>
      </c>
      <c r="DV305" s="403">
        <v>0</v>
      </c>
      <c r="DW305" s="403">
        <v>0</v>
      </c>
      <c r="DX305" s="403">
        <v>0</v>
      </c>
      <c r="DY305" s="403">
        <v>0</v>
      </c>
      <c r="DZ305" s="403">
        <v>0</v>
      </c>
      <c r="EA305" s="403">
        <v>0</v>
      </c>
      <c r="EB305" s="403">
        <v>0</v>
      </c>
      <c r="EC305" s="403">
        <v>0</v>
      </c>
      <c r="ED305" s="403">
        <v>0</v>
      </c>
      <c r="EE305" s="403">
        <v>0</v>
      </c>
      <c r="EF305" s="403">
        <v>0</v>
      </c>
      <c r="EG305" s="403">
        <v>0</v>
      </c>
      <c r="EH305" s="403">
        <v>0</v>
      </c>
      <c r="EI305" s="403">
        <v>0</v>
      </c>
      <c r="EJ305" s="403">
        <v>0</v>
      </c>
      <c r="EK305" s="403">
        <v>0</v>
      </c>
      <c r="EL305" s="403">
        <v>0</v>
      </c>
      <c r="EM305" s="403">
        <v>0</v>
      </c>
      <c r="EN305" s="403">
        <v>0</v>
      </c>
      <c r="EO305" s="403">
        <v>0</v>
      </c>
      <c r="EP305" s="403">
        <v>0</v>
      </c>
      <c r="EQ305" s="403">
        <v>0</v>
      </c>
      <c r="ER305" s="403">
        <v>0</v>
      </c>
      <c r="ES305" s="403">
        <v>0</v>
      </c>
      <c r="ET305" s="403">
        <v>0</v>
      </c>
      <c r="EU305" s="403">
        <v>0</v>
      </c>
      <c r="EV305" s="403">
        <v>0</v>
      </c>
      <c r="EW305" s="403">
        <v>0</v>
      </c>
      <c r="EX305" s="404">
        <v>0</v>
      </c>
      <c r="EY305" s="404">
        <v>0</v>
      </c>
      <c r="EZ305" s="404">
        <v>0</v>
      </c>
      <c r="FA305" s="404">
        <v>0</v>
      </c>
      <c r="FB305" s="404">
        <v>0</v>
      </c>
      <c r="FC305" s="404">
        <v>0</v>
      </c>
      <c r="FD305" s="404">
        <v>0</v>
      </c>
      <c r="FE305" s="404">
        <v>0</v>
      </c>
      <c r="FF305" s="404">
        <v>0</v>
      </c>
      <c r="FG305" s="404">
        <v>0</v>
      </c>
      <c r="FH305" s="404">
        <v>0</v>
      </c>
      <c r="FI305" s="404">
        <v>0</v>
      </c>
      <c r="FJ305" s="404">
        <v>0</v>
      </c>
      <c r="FK305" s="404">
        <v>0</v>
      </c>
      <c r="FL305" s="404">
        <v>0</v>
      </c>
      <c r="FM305" s="404">
        <v>0</v>
      </c>
      <c r="FN305" s="404">
        <v>0</v>
      </c>
      <c r="FO305" s="404">
        <v>0</v>
      </c>
      <c r="FP305" s="404">
        <v>0</v>
      </c>
      <c r="FQ305" s="404">
        <v>0</v>
      </c>
      <c r="FR305" s="404">
        <v>0</v>
      </c>
      <c r="FS305" s="404">
        <v>0</v>
      </c>
      <c r="FT305" s="404">
        <v>0</v>
      </c>
      <c r="FU305" s="404">
        <v>0</v>
      </c>
      <c r="FV305" s="404">
        <v>0</v>
      </c>
      <c r="FW305" s="404">
        <v>0</v>
      </c>
      <c r="FX305" s="404">
        <v>0</v>
      </c>
      <c r="FY305" s="404">
        <v>0</v>
      </c>
      <c r="FZ305" s="404">
        <v>0</v>
      </c>
      <c r="GA305" s="404">
        <v>0</v>
      </c>
      <c r="GB305" s="404">
        <v>0</v>
      </c>
      <c r="GC305" s="404">
        <v>0</v>
      </c>
      <c r="GD305" s="404">
        <v>0</v>
      </c>
      <c r="GE305" s="404">
        <v>0</v>
      </c>
      <c r="GF305" s="404">
        <v>0</v>
      </c>
      <c r="GG305" s="404">
        <v>0</v>
      </c>
      <c r="GH305" s="404">
        <v>0</v>
      </c>
      <c r="GI305" s="404">
        <v>0</v>
      </c>
      <c r="GJ305" s="404">
        <v>0</v>
      </c>
      <c r="GK305" s="404">
        <v>0</v>
      </c>
      <c r="GL305" s="404">
        <v>0</v>
      </c>
      <c r="GM305" s="404">
        <v>0</v>
      </c>
      <c r="GN305" s="404">
        <v>0</v>
      </c>
      <c r="GO305" s="404">
        <v>0</v>
      </c>
      <c r="GP305" s="404">
        <v>0</v>
      </c>
      <c r="GQ305" s="404">
        <v>0</v>
      </c>
      <c r="GR305" s="404">
        <v>0</v>
      </c>
      <c r="GS305" s="404">
        <v>0</v>
      </c>
      <c r="GT305" s="404">
        <v>0</v>
      </c>
      <c r="GU305" s="404">
        <v>0</v>
      </c>
      <c r="GV305" s="404">
        <v>0</v>
      </c>
      <c r="GW305" s="404">
        <v>0</v>
      </c>
      <c r="GX305" s="404">
        <v>0</v>
      </c>
      <c r="GY305" s="404">
        <v>0</v>
      </c>
      <c r="GZ305" s="404">
        <v>0</v>
      </c>
      <c r="HA305" s="404">
        <v>0</v>
      </c>
      <c r="HB305" s="404">
        <v>0</v>
      </c>
      <c r="HC305" s="404">
        <v>0</v>
      </c>
      <c r="HD305" s="404">
        <v>0</v>
      </c>
      <c r="HE305" s="404">
        <v>0</v>
      </c>
      <c r="HF305" s="404">
        <v>0</v>
      </c>
      <c r="HG305" s="404">
        <v>0</v>
      </c>
      <c r="HH305" s="404">
        <v>0</v>
      </c>
      <c r="HI305" s="404">
        <v>0</v>
      </c>
      <c r="HJ305" s="404">
        <v>0</v>
      </c>
      <c r="HK305" s="404">
        <v>0</v>
      </c>
      <c r="HL305" s="404">
        <v>0</v>
      </c>
      <c r="HM305" s="404">
        <v>0</v>
      </c>
      <c r="HN305" s="404">
        <v>0</v>
      </c>
      <c r="HO305" s="404">
        <v>0</v>
      </c>
      <c r="HP305" s="404">
        <v>0</v>
      </c>
      <c r="HQ305" s="404">
        <v>0</v>
      </c>
      <c r="HR305" s="404">
        <v>0</v>
      </c>
      <c r="HS305" s="404">
        <v>0</v>
      </c>
      <c r="HT305" s="404">
        <v>0</v>
      </c>
      <c r="HU305" s="404">
        <v>0</v>
      </c>
      <c r="HV305" s="404">
        <v>0</v>
      </c>
      <c r="HW305" s="404">
        <v>0</v>
      </c>
      <c r="HX305" s="404">
        <v>0</v>
      </c>
      <c r="HY305" s="404">
        <v>0</v>
      </c>
      <c r="HZ305" s="404">
        <v>0</v>
      </c>
      <c r="IA305" s="404">
        <v>0</v>
      </c>
      <c r="IB305" s="408">
        <v>0</v>
      </c>
      <c r="IC305" s="412"/>
    </row>
    <row r="306" spans="1:237" s="180" customFormat="1" ht="90" customHeight="1" x14ac:dyDescent="0.25">
      <c r="A306" s="161" t="s">
        <v>2265</v>
      </c>
      <c r="B306" s="150" t="s">
        <v>3213</v>
      </c>
      <c r="C306" s="150" t="s">
        <v>3214</v>
      </c>
      <c r="D306" s="79" t="s">
        <v>73</v>
      </c>
      <c r="E306" s="150" t="s">
        <v>3553</v>
      </c>
      <c r="F306" s="150" t="s">
        <v>3554</v>
      </c>
      <c r="G306" s="150" t="s">
        <v>3215</v>
      </c>
      <c r="H306" s="79" t="s">
        <v>77</v>
      </c>
      <c r="I306" s="150" t="s">
        <v>3216</v>
      </c>
      <c r="J306" s="151">
        <v>10</v>
      </c>
      <c r="K306" s="227" t="s">
        <v>94</v>
      </c>
      <c r="L306" s="111"/>
      <c r="M306" s="113" t="s">
        <v>3217</v>
      </c>
      <c r="N306" s="79" t="s">
        <v>96</v>
      </c>
      <c r="O306" s="79" t="s">
        <v>217</v>
      </c>
      <c r="P306" s="79" t="s">
        <v>460</v>
      </c>
      <c r="Q306" s="79" t="s">
        <v>87</v>
      </c>
      <c r="R306" s="79" t="s">
        <v>162</v>
      </c>
      <c r="S306" s="79" t="s">
        <v>99</v>
      </c>
      <c r="T306" s="79" t="s">
        <v>2696</v>
      </c>
      <c r="U306" s="79" t="s">
        <v>87</v>
      </c>
      <c r="V306" s="81">
        <v>1</v>
      </c>
      <c r="W306" s="162">
        <v>23000</v>
      </c>
      <c r="X306" s="162">
        <v>0</v>
      </c>
      <c r="Y306" s="162">
        <v>0</v>
      </c>
      <c r="Z306" s="127">
        <v>0</v>
      </c>
      <c r="AA306" s="162">
        <v>23000</v>
      </c>
      <c r="AB306" s="162">
        <v>0</v>
      </c>
      <c r="AC306" s="162">
        <v>0</v>
      </c>
      <c r="AD306" s="162">
        <v>0</v>
      </c>
      <c r="AE306" s="149">
        <v>0</v>
      </c>
      <c r="AF306" s="149">
        <v>0</v>
      </c>
      <c r="AG306" s="149">
        <v>0</v>
      </c>
      <c r="AH306" s="149">
        <v>0</v>
      </c>
      <c r="AI306" s="219"/>
      <c r="AJ306" s="162">
        <v>0</v>
      </c>
      <c r="AK306" s="162">
        <v>0</v>
      </c>
      <c r="AL306" s="162">
        <v>0</v>
      </c>
      <c r="AM306" s="162">
        <v>0</v>
      </c>
      <c r="AN306" s="162">
        <v>0</v>
      </c>
      <c r="AO306" s="162">
        <v>0</v>
      </c>
      <c r="AP306" s="162">
        <v>0</v>
      </c>
      <c r="AQ306" s="149">
        <v>0</v>
      </c>
      <c r="AR306" s="149">
        <v>0</v>
      </c>
      <c r="AS306" s="149">
        <v>0</v>
      </c>
      <c r="AT306" s="149">
        <v>0</v>
      </c>
      <c r="AU306" s="151" t="s">
        <v>3218</v>
      </c>
      <c r="AV306" s="230">
        <v>1</v>
      </c>
      <c r="AW306" s="230">
        <v>0</v>
      </c>
      <c r="AX306" s="230" t="s">
        <v>3618</v>
      </c>
      <c r="AY306" s="141">
        <v>8</v>
      </c>
      <c r="AZ306" s="70">
        <v>1</v>
      </c>
      <c r="BA306" s="70">
        <v>1</v>
      </c>
      <c r="BB306" s="70">
        <v>1</v>
      </c>
      <c r="BC306" s="70">
        <v>1</v>
      </c>
      <c r="BD306" s="70">
        <v>1</v>
      </c>
      <c r="BE306" s="70">
        <v>1</v>
      </c>
      <c r="BF306" s="70">
        <v>1</v>
      </c>
      <c r="BG306" s="71">
        <v>0</v>
      </c>
      <c r="BH306" s="71">
        <v>0</v>
      </c>
      <c r="BI306" s="71">
        <v>0</v>
      </c>
      <c r="BJ306" s="71">
        <v>0</v>
      </c>
      <c r="BK306" s="71">
        <v>0</v>
      </c>
      <c r="BL306" s="70">
        <v>1</v>
      </c>
      <c r="BM306" s="70">
        <v>1</v>
      </c>
      <c r="BN306" s="70">
        <v>1</v>
      </c>
      <c r="BO306" s="70">
        <v>0</v>
      </c>
      <c r="BP306" s="403">
        <v>0</v>
      </c>
      <c r="BQ306" s="403">
        <v>0</v>
      </c>
      <c r="BR306" s="403">
        <v>23000</v>
      </c>
      <c r="BS306" s="403">
        <v>0</v>
      </c>
      <c r="BT306" s="403">
        <v>0</v>
      </c>
      <c r="BU306" s="403">
        <v>0</v>
      </c>
      <c r="BV306" s="403">
        <v>0</v>
      </c>
      <c r="BW306" s="403">
        <v>0</v>
      </c>
      <c r="BX306" s="403">
        <v>0</v>
      </c>
      <c r="BY306" s="403">
        <v>0</v>
      </c>
      <c r="BZ306" s="401">
        <v>0</v>
      </c>
      <c r="CA306" s="401">
        <v>0</v>
      </c>
      <c r="CB306" s="401">
        <v>0</v>
      </c>
      <c r="CC306" s="401">
        <v>0</v>
      </c>
      <c r="CD306" s="401">
        <v>0</v>
      </c>
      <c r="CE306" s="401">
        <v>0</v>
      </c>
      <c r="CF306" s="401">
        <v>0</v>
      </c>
      <c r="CG306" s="401">
        <v>0</v>
      </c>
      <c r="CH306" s="401">
        <v>0</v>
      </c>
      <c r="CI306" s="401">
        <v>0</v>
      </c>
      <c r="CJ306" s="401">
        <v>0</v>
      </c>
      <c r="CK306" s="401">
        <v>0</v>
      </c>
      <c r="CL306" s="401">
        <v>0</v>
      </c>
      <c r="CM306" s="401">
        <v>0</v>
      </c>
      <c r="CN306" s="401">
        <v>0</v>
      </c>
      <c r="CO306" s="401">
        <v>0</v>
      </c>
      <c r="CP306" s="401">
        <v>0</v>
      </c>
      <c r="CQ306" s="401">
        <v>0</v>
      </c>
      <c r="CR306" s="401">
        <v>0</v>
      </c>
      <c r="CS306" s="401">
        <v>0</v>
      </c>
      <c r="CT306" s="401">
        <v>0</v>
      </c>
      <c r="CU306" s="401">
        <v>0</v>
      </c>
      <c r="CV306" s="401">
        <v>0</v>
      </c>
      <c r="CW306" s="401">
        <v>0</v>
      </c>
      <c r="CX306" s="401">
        <v>0</v>
      </c>
      <c r="CY306" s="401">
        <v>0</v>
      </c>
      <c r="CZ306" s="401">
        <v>0</v>
      </c>
      <c r="DA306" s="401">
        <v>0</v>
      </c>
      <c r="DB306" s="401">
        <v>0</v>
      </c>
      <c r="DC306" s="401">
        <v>0</v>
      </c>
      <c r="DD306" s="401">
        <v>0</v>
      </c>
      <c r="DE306" s="401">
        <v>0</v>
      </c>
      <c r="DF306" s="401">
        <v>0</v>
      </c>
      <c r="DG306" s="403">
        <v>0</v>
      </c>
      <c r="DH306" s="403">
        <v>0</v>
      </c>
      <c r="DI306" s="403">
        <v>0</v>
      </c>
      <c r="DJ306" s="403">
        <v>0</v>
      </c>
      <c r="DK306" s="403">
        <v>0</v>
      </c>
      <c r="DL306" s="403">
        <v>0</v>
      </c>
      <c r="DM306" s="403">
        <v>0</v>
      </c>
      <c r="DN306" s="403">
        <v>0</v>
      </c>
      <c r="DO306" s="403">
        <v>0</v>
      </c>
      <c r="DP306" s="403">
        <v>0</v>
      </c>
      <c r="DQ306" s="403">
        <v>0</v>
      </c>
      <c r="DR306" s="403">
        <v>0</v>
      </c>
      <c r="DS306" s="403">
        <v>0</v>
      </c>
      <c r="DT306" s="403">
        <v>0</v>
      </c>
      <c r="DU306" s="403">
        <v>0</v>
      </c>
      <c r="DV306" s="403">
        <v>0</v>
      </c>
      <c r="DW306" s="403">
        <v>0</v>
      </c>
      <c r="DX306" s="403">
        <v>0</v>
      </c>
      <c r="DY306" s="403">
        <v>0</v>
      </c>
      <c r="DZ306" s="403">
        <v>0</v>
      </c>
      <c r="EA306" s="403">
        <v>0</v>
      </c>
      <c r="EB306" s="403">
        <v>0</v>
      </c>
      <c r="EC306" s="403">
        <v>0</v>
      </c>
      <c r="ED306" s="403">
        <v>0</v>
      </c>
      <c r="EE306" s="403">
        <v>0</v>
      </c>
      <c r="EF306" s="403">
        <v>0</v>
      </c>
      <c r="EG306" s="403">
        <v>0</v>
      </c>
      <c r="EH306" s="403">
        <v>0</v>
      </c>
      <c r="EI306" s="403">
        <v>0</v>
      </c>
      <c r="EJ306" s="403">
        <v>0</v>
      </c>
      <c r="EK306" s="403">
        <v>0</v>
      </c>
      <c r="EL306" s="403">
        <v>0</v>
      </c>
      <c r="EM306" s="403">
        <v>0</v>
      </c>
      <c r="EN306" s="403">
        <v>0</v>
      </c>
      <c r="EO306" s="403">
        <v>0</v>
      </c>
      <c r="EP306" s="403">
        <v>0</v>
      </c>
      <c r="EQ306" s="403">
        <v>0</v>
      </c>
      <c r="ER306" s="403">
        <v>0</v>
      </c>
      <c r="ES306" s="403">
        <v>0</v>
      </c>
      <c r="ET306" s="403">
        <v>0</v>
      </c>
      <c r="EU306" s="403">
        <v>0</v>
      </c>
      <c r="EV306" s="403">
        <v>0</v>
      </c>
      <c r="EW306" s="403">
        <v>0</v>
      </c>
      <c r="EX306" s="404">
        <v>20861.678004535148</v>
      </c>
      <c r="EY306" s="404">
        <v>0</v>
      </c>
      <c r="EZ306" s="404">
        <v>0</v>
      </c>
      <c r="FA306" s="404">
        <v>0</v>
      </c>
      <c r="FB306" s="404">
        <v>0</v>
      </c>
      <c r="FC306" s="404">
        <v>0</v>
      </c>
      <c r="FD306" s="404">
        <v>0</v>
      </c>
      <c r="FE306" s="404">
        <v>0</v>
      </c>
      <c r="FF306" s="404">
        <v>0</v>
      </c>
      <c r="FG306" s="404">
        <v>0</v>
      </c>
      <c r="FH306" s="404">
        <v>0</v>
      </c>
      <c r="FI306" s="404">
        <v>0</v>
      </c>
      <c r="FJ306" s="404">
        <v>0</v>
      </c>
      <c r="FK306" s="404">
        <v>0</v>
      </c>
      <c r="FL306" s="404">
        <v>0</v>
      </c>
      <c r="FM306" s="404">
        <v>0</v>
      </c>
      <c r="FN306" s="404">
        <v>0</v>
      </c>
      <c r="FO306" s="404">
        <v>0</v>
      </c>
      <c r="FP306" s="404">
        <v>0</v>
      </c>
      <c r="FQ306" s="404">
        <v>0</v>
      </c>
      <c r="FR306" s="404">
        <v>0</v>
      </c>
      <c r="FS306" s="404">
        <v>0</v>
      </c>
      <c r="FT306" s="404">
        <v>0</v>
      </c>
      <c r="FU306" s="404">
        <v>0</v>
      </c>
      <c r="FV306" s="404">
        <v>0</v>
      </c>
      <c r="FW306" s="404">
        <v>0</v>
      </c>
      <c r="FX306" s="404">
        <v>0</v>
      </c>
      <c r="FY306" s="404">
        <v>0</v>
      </c>
      <c r="FZ306" s="404">
        <v>0</v>
      </c>
      <c r="GA306" s="404">
        <v>0</v>
      </c>
      <c r="GB306" s="404">
        <v>0</v>
      </c>
      <c r="GC306" s="404">
        <v>0</v>
      </c>
      <c r="GD306" s="404">
        <v>0</v>
      </c>
      <c r="GE306" s="404">
        <v>0</v>
      </c>
      <c r="GF306" s="404">
        <v>0</v>
      </c>
      <c r="GG306" s="404">
        <v>0</v>
      </c>
      <c r="GH306" s="404">
        <v>0</v>
      </c>
      <c r="GI306" s="404">
        <v>0</v>
      </c>
      <c r="GJ306" s="404">
        <v>0</v>
      </c>
      <c r="GK306" s="404">
        <v>0</v>
      </c>
      <c r="GL306" s="404">
        <v>0</v>
      </c>
      <c r="GM306" s="404">
        <v>0</v>
      </c>
      <c r="GN306" s="404">
        <v>0</v>
      </c>
      <c r="GO306" s="404">
        <v>0</v>
      </c>
      <c r="GP306" s="404">
        <v>0</v>
      </c>
      <c r="GQ306" s="404">
        <v>0</v>
      </c>
      <c r="GR306" s="404">
        <v>0</v>
      </c>
      <c r="GS306" s="404">
        <v>0</v>
      </c>
      <c r="GT306" s="404">
        <v>0</v>
      </c>
      <c r="GU306" s="404">
        <v>0</v>
      </c>
      <c r="GV306" s="404">
        <v>0</v>
      </c>
      <c r="GW306" s="404">
        <v>0</v>
      </c>
      <c r="GX306" s="404">
        <v>0</v>
      </c>
      <c r="GY306" s="404">
        <v>0</v>
      </c>
      <c r="GZ306" s="404">
        <v>0</v>
      </c>
      <c r="HA306" s="404">
        <v>0</v>
      </c>
      <c r="HB306" s="404">
        <v>0</v>
      </c>
      <c r="HC306" s="404">
        <v>0</v>
      </c>
      <c r="HD306" s="404">
        <v>0</v>
      </c>
      <c r="HE306" s="404">
        <v>0</v>
      </c>
      <c r="HF306" s="404">
        <v>0</v>
      </c>
      <c r="HG306" s="404">
        <v>0</v>
      </c>
      <c r="HH306" s="404">
        <v>0</v>
      </c>
      <c r="HI306" s="404">
        <v>0</v>
      </c>
      <c r="HJ306" s="404">
        <v>0</v>
      </c>
      <c r="HK306" s="404">
        <v>0</v>
      </c>
      <c r="HL306" s="404">
        <v>0</v>
      </c>
      <c r="HM306" s="404">
        <v>0</v>
      </c>
      <c r="HN306" s="404">
        <v>0</v>
      </c>
      <c r="HO306" s="404">
        <v>0</v>
      </c>
      <c r="HP306" s="404">
        <v>0</v>
      </c>
      <c r="HQ306" s="404">
        <v>0</v>
      </c>
      <c r="HR306" s="404">
        <v>0</v>
      </c>
      <c r="HS306" s="404">
        <v>0</v>
      </c>
      <c r="HT306" s="404">
        <v>0</v>
      </c>
      <c r="HU306" s="404">
        <v>0</v>
      </c>
      <c r="HV306" s="404">
        <v>0</v>
      </c>
      <c r="HW306" s="404">
        <v>0</v>
      </c>
      <c r="HX306" s="404">
        <v>0</v>
      </c>
      <c r="HY306" s="404">
        <v>0</v>
      </c>
      <c r="HZ306" s="404">
        <v>20861.678004535148</v>
      </c>
      <c r="IA306" s="404">
        <v>0</v>
      </c>
      <c r="IB306" s="408">
        <v>0</v>
      </c>
      <c r="IC306" s="412"/>
    </row>
    <row r="307" spans="1:237" s="180" customFormat="1" ht="90" customHeight="1" x14ac:dyDescent="0.25">
      <c r="A307" s="161" t="s">
        <v>1136</v>
      </c>
      <c r="B307" s="150" t="s">
        <v>1137</v>
      </c>
      <c r="C307" s="150" t="s">
        <v>1138</v>
      </c>
      <c r="D307" s="148" t="s">
        <v>73</v>
      </c>
      <c r="E307" s="150" t="s">
        <v>1139</v>
      </c>
      <c r="F307" s="151" t="s">
        <v>1140</v>
      </c>
      <c r="G307" s="151" t="s">
        <v>1140</v>
      </c>
      <c r="H307" s="79" t="s">
        <v>77</v>
      </c>
      <c r="I307" s="151" t="s">
        <v>315</v>
      </c>
      <c r="J307" s="151">
        <v>5</v>
      </c>
      <c r="K307" s="95" t="s">
        <v>206</v>
      </c>
      <c r="L307" s="191"/>
      <c r="M307" s="73"/>
      <c r="N307" s="79" t="s">
        <v>81</v>
      </c>
      <c r="O307" s="79" t="s">
        <v>82</v>
      </c>
      <c r="P307" s="79" t="s">
        <v>83</v>
      </c>
      <c r="Q307" s="112" t="s">
        <v>100</v>
      </c>
      <c r="R307" s="73" t="s">
        <v>162</v>
      </c>
      <c r="S307" s="79" t="s">
        <v>191</v>
      </c>
      <c r="T307" s="79"/>
      <c r="U307" s="79" t="s">
        <v>87</v>
      </c>
      <c r="V307" s="81">
        <v>0.76</v>
      </c>
      <c r="W307" s="162">
        <v>26352</v>
      </c>
      <c r="X307" s="162">
        <v>0</v>
      </c>
      <c r="Y307" s="162">
        <v>26352</v>
      </c>
      <c r="Z307" s="162">
        <v>0</v>
      </c>
      <c r="AA307" s="162">
        <v>0</v>
      </c>
      <c r="AB307" s="162">
        <v>0</v>
      </c>
      <c r="AC307" s="162">
        <v>0</v>
      </c>
      <c r="AD307" s="162">
        <v>0</v>
      </c>
      <c r="AE307" s="149">
        <v>0</v>
      </c>
      <c r="AF307" s="149">
        <v>0</v>
      </c>
      <c r="AG307" s="149">
        <v>0</v>
      </c>
      <c r="AH307" s="149">
        <v>0</v>
      </c>
      <c r="AI307" s="88" t="s">
        <v>88</v>
      </c>
      <c r="AJ307" s="162">
        <v>0</v>
      </c>
      <c r="AK307" s="162">
        <v>0</v>
      </c>
      <c r="AL307" s="162">
        <v>0</v>
      </c>
      <c r="AM307" s="162">
        <v>0</v>
      </c>
      <c r="AN307" s="162">
        <v>0</v>
      </c>
      <c r="AO307" s="162">
        <v>0</v>
      </c>
      <c r="AP307" s="162">
        <v>0</v>
      </c>
      <c r="AQ307" s="149">
        <v>0</v>
      </c>
      <c r="AR307" s="149">
        <v>0</v>
      </c>
      <c r="AS307" s="149">
        <v>0</v>
      </c>
      <c r="AT307" s="149">
        <v>0</v>
      </c>
      <c r="AU307" s="151" t="s">
        <v>1141</v>
      </c>
      <c r="AV307" s="230">
        <v>1</v>
      </c>
      <c r="AW307" s="230">
        <v>0</v>
      </c>
      <c r="AX307" s="230" t="s">
        <v>3598</v>
      </c>
      <c r="AY307" s="141">
        <v>9</v>
      </c>
      <c r="AZ307" s="70">
        <v>1</v>
      </c>
      <c r="BA307" s="70">
        <v>1</v>
      </c>
      <c r="BB307" s="70">
        <v>1</v>
      </c>
      <c r="BC307" s="70">
        <v>1</v>
      </c>
      <c r="BD307" s="70">
        <v>1</v>
      </c>
      <c r="BE307" s="70">
        <v>1</v>
      </c>
      <c r="BF307" s="70">
        <v>1</v>
      </c>
      <c r="BG307" s="71">
        <v>0</v>
      </c>
      <c r="BH307" s="71">
        <v>1</v>
      </c>
      <c r="BI307" s="71">
        <v>0</v>
      </c>
      <c r="BJ307" s="71">
        <v>0</v>
      </c>
      <c r="BK307" s="71">
        <v>1</v>
      </c>
      <c r="BL307" s="70">
        <v>1</v>
      </c>
      <c r="BM307" s="70">
        <v>1</v>
      </c>
      <c r="BN307" s="70">
        <v>1</v>
      </c>
      <c r="BO307" s="70">
        <v>0</v>
      </c>
      <c r="BP307" s="403">
        <v>26352</v>
      </c>
      <c r="BQ307" s="403">
        <v>0</v>
      </c>
      <c r="BR307" s="403">
        <v>0</v>
      </c>
      <c r="BS307" s="403">
        <v>0</v>
      </c>
      <c r="BT307" s="403">
        <v>0</v>
      </c>
      <c r="BU307" s="403">
        <v>0</v>
      </c>
      <c r="BV307" s="403">
        <v>0</v>
      </c>
      <c r="BW307" s="403">
        <v>0</v>
      </c>
      <c r="BX307" s="403">
        <v>0</v>
      </c>
      <c r="BY307" s="403">
        <v>0</v>
      </c>
      <c r="BZ307" s="401">
        <v>0</v>
      </c>
      <c r="CA307" s="401">
        <v>0</v>
      </c>
      <c r="CB307" s="401">
        <v>0</v>
      </c>
      <c r="CC307" s="401">
        <v>0</v>
      </c>
      <c r="CD307" s="401">
        <v>0</v>
      </c>
      <c r="CE307" s="401">
        <v>0</v>
      </c>
      <c r="CF307" s="401">
        <v>0</v>
      </c>
      <c r="CG307" s="401">
        <v>0</v>
      </c>
      <c r="CH307" s="401">
        <v>0</v>
      </c>
      <c r="CI307" s="401">
        <v>0</v>
      </c>
      <c r="CJ307" s="401">
        <v>0</v>
      </c>
      <c r="CK307" s="401">
        <v>0</v>
      </c>
      <c r="CL307" s="401">
        <v>0</v>
      </c>
      <c r="CM307" s="401">
        <v>0</v>
      </c>
      <c r="CN307" s="401">
        <v>0</v>
      </c>
      <c r="CO307" s="401">
        <v>0</v>
      </c>
      <c r="CP307" s="401">
        <v>0</v>
      </c>
      <c r="CQ307" s="401">
        <v>0</v>
      </c>
      <c r="CR307" s="401">
        <v>0</v>
      </c>
      <c r="CS307" s="401">
        <v>0</v>
      </c>
      <c r="CT307" s="401">
        <v>0</v>
      </c>
      <c r="CU307" s="401">
        <v>0</v>
      </c>
      <c r="CV307" s="401">
        <v>0</v>
      </c>
      <c r="CW307" s="401">
        <v>0</v>
      </c>
      <c r="CX307" s="401">
        <v>0</v>
      </c>
      <c r="CY307" s="401">
        <v>0</v>
      </c>
      <c r="CZ307" s="401">
        <v>0</v>
      </c>
      <c r="DA307" s="401">
        <v>0</v>
      </c>
      <c r="DB307" s="401">
        <v>0</v>
      </c>
      <c r="DC307" s="401">
        <v>0</v>
      </c>
      <c r="DD307" s="401">
        <v>0</v>
      </c>
      <c r="DE307" s="401">
        <v>0</v>
      </c>
      <c r="DF307" s="401">
        <v>0</v>
      </c>
      <c r="DG307" s="403">
        <v>0</v>
      </c>
      <c r="DH307" s="403">
        <v>0</v>
      </c>
      <c r="DI307" s="403">
        <v>0</v>
      </c>
      <c r="DJ307" s="403">
        <v>0</v>
      </c>
      <c r="DK307" s="403">
        <v>0</v>
      </c>
      <c r="DL307" s="403">
        <v>0</v>
      </c>
      <c r="DM307" s="403">
        <v>0</v>
      </c>
      <c r="DN307" s="403">
        <v>0</v>
      </c>
      <c r="DO307" s="403">
        <v>0</v>
      </c>
      <c r="DP307" s="403">
        <v>0</v>
      </c>
      <c r="DQ307" s="403">
        <v>0</v>
      </c>
      <c r="DR307" s="403">
        <v>0</v>
      </c>
      <c r="DS307" s="403">
        <v>0</v>
      </c>
      <c r="DT307" s="403">
        <v>0</v>
      </c>
      <c r="DU307" s="403">
        <v>0</v>
      </c>
      <c r="DV307" s="403">
        <v>0</v>
      </c>
      <c r="DW307" s="403">
        <v>0</v>
      </c>
      <c r="DX307" s="403">
        <v>0</v>
      </c>
      <c r="DY307" s="403">
        <v>0</v>
      </c>
      <c r="DZ307" s="403">
        <v>0</v>
      </c>
      <c r="EA307" s="403">
        <v>0</v>
      </c>
      <c r="EB307" s="403">
        <v>0</v>
      </c>
      <c r="EC307" s="403">
        <v>0</v>
      </c>
      <c r="ED307" s="403">
        <v>0</v>
      </c>
      <c r="EE307" s="403">
        <v>0</v>
      </c>
      <c r="EF307" s="403">
        <v>0</v>
      </c>
      <c r="EG307" s="403">
        <v>0</v>
      </c>
      <c r="EH307" s="403">
        <v>0</v>
      </c>
      <c r="EI307" s="403">
        <v>0</v>
      </c>
      <c r="EJ307" s="403">
        <v>0</v>
      </c>
      <c r="EK307" s="403">
        <v>0</v>
      </c>
      <c r="EL307" s="403">
        <v>0</v>
      </c>
      <c r="EM307" s="403">
        <v>0</v>
      </c>
      <c r="EN307" s="403">
        <v>0</v>
      </c>
      <c r="EO307" s="403">
        <v>0</v>
      </c>
      <c r="EP307" s="403">
        <v>0</v>
      </c>
      <c r="EQ307" s="403">
        <v>0</v>
      </c>
      <c r="ER307" s="403">
        <v>0</v>
      </c>
      <c r="ES307" s="403">
        <v>0</v>
      </c>
      <c r="ET307" s="403">
        <v>0</v>
      </c>
      <c r="EU307" s="403">
        <v>0</v>
      </c>
      <c r="EV307" s="403">
        <v>0</v>
      </c>
      <c r="EW307" s="403">
        <v>0</v>
      </c>
      <c r="EX307" s="404">
        <v>0</v>
      </c>
      <c r="EY307" s="404">
        <v>0</v>
      </c>
      <c r="EZ307" s="404">
        <v>0</v>
      </c>
      <c r="FA307" s="404">
        <v>0</v>
      </c>
      <c r="FB307" s="404">
        <v>0</v>
      </c>
      <c r="FC307" s="404">
        <v>0</v>
      </c>
      <c r="FD307" s="404">
        <v>0</v>
      </c>
      <c r="FE307" s="404">
        <v>0</v>
      </c>
      <c r="FF307" s="404">
        <v>0</v>
      </c>
      <c r="FG307" s="404">
        <v>0</v>
      </c>
      <c r="FH307" s="404">
        <v>0</v>
      </c>
      <c r="FI307" s="404">
        <v>0</v>
      </c>
      <c r="FJ307" s="404">
        <v>0</v>
      </c>
      <c r="FK307" s="404">
        <v>0</v>
      </c>
      <c r="FL307" s="404">
        <v>0</v>
      </c>
      <c r="FM307" s="404">
        <v>0</v>
      </c>
      <c r="FN307" s="404">
        <v>0</v>
      </c>
      <c r="FO307" s="404">
        <v>0</v>
      </c>
      <c r="FP307" s="404">
        <v>0</v>
      </c>
      <c r="FQ307" s="404">
        <v>0</v>
      </c>
      <c r="FR307" s="404">
        <v>0</v>
      </c>
      <c r="FS307" s="404">
        <v>0</v>
      </c>
      <c r="FT307" s="404">
        <v>0</v>
      </c>
      <c r="FU307" s="404">
        <v>0</v>
      </c>
      <c r="FV307" s="404">
        <v>0</v>
      </c>
      <c r="FW307" s="404">
        <v>0</v>
      </c>
      <c r="FX307" s="404">
        <v>0</v>
      </c>
      <c r="FY307" s="404">
        <v>0</v>
      </c>
      <c r="FZ307" s="404">
        <v>0</v>
      </c>
      <c r="GA307" s="404">
        <v>0</v>
      </c>
      <c r="GB307" s="404">
        <v>0</v>
      </c>
      <c r="GC307" s="404">
        <v>0</v>
      </c>
      <c r="GD307" s="404">
        <v>0</v>
      </c>
      <c r="GE307" s="404">
        <v>0</v>
      </c>
      <c r="GF307" s="404">
        <v>0</v>
      </c>
      <c r="GG307" s="404">
        <v>0</v>
      </c>
      <c r="GH307" s="404">
        <v>0</v>
      </c>
      <c r="GI307" s="404">
        <v>0</v>
      </c>
      <c r="GJ307" s="404">
        <v>0</v>
      </c>
      <c r="GK307" s="404">
        <v>0</v>
      </c>
      <c r="GL307" s="404">
        <v>0</v>
      </c>
      <c r="GM307" s="404">
        <v>0</v>
      </c>
      <c r="GN307" s="404">
        <v>0</v>
      </c>
      <c r="GO307" s="404">
        <v>0</v>
      </c>
      <c r="GP307" s="404">
        <v>0</v>
      </c>
      <c r="GQ307" s="404">
        <v>0</v>
      </c>
      <c r="GR307" s="404">
        <v>0</v>
      </c>
      <c r="GS307" s="404">
        <v>0</v>
      </c>
      <c r="GT307" s="404">
        <v>0</v>
      </c>
      <c r="GU307" s="404">
        <v>0</v>
      </c>
      <c r="GV307" s="404">
        <v>0</v>
      </c>
      <c r="GW307" s="404">
        <v>0</v>
      </c>
      <c r="GX307" s="404">
        <v>0</v>
      </c>
      <c r="GY307" s="404">
        <v>0</v>
      </c>
      <c r="GZ307" s="404">
        <v>0</v>
      </c>
      <c r="HA307" s="404">
        <v>0</v>
      </c>
      <c r="HB307" s="404">
        <v>0</v>
      </c>
      <c r="HC307" s="404">
        <v>0</v>
      </c>
      <c r="HD307" s="404">
        <v>0</v>
      </c>
      <c r="HE307" s="404">
        <v>0</v>
      </c>
      <c r="HF307" s="404">
        <v>0</v>
      </c>
      <c r="HG307" s="404">
        <v>0</v>
      </c>
      <c r="HH307" s="404">
        <v>0</v>
      </c>
      <c r="HI307" s="404">
        <v>0</v>
      </c>
      <c r="HJ307" s="404">
        <v>0</v>
      </c>
      <c r="HK307" s="404">
        <v>0</v>
      </c>
      <c r="HL307" s="404">
        <v>0</v>
      </c>
      <c r="HM307" s="404">
        <v>0</v>
      </c>
      <c r="HN307" s="404">
        <v>0</v>
      </c>
      <c r="HO307" s="404">
        <v>0</v>
      </c>
      <c r="HP307" s="404">
        <v>0</v>
      </c>
      <c r="HQ307" s="404">
        <v>0</v>
      </c>
      <c r="HR307" s="404">
        <v>0</v>
      </c>
      <c r="HS307" s="404">
        <v>0</v>
      </c>
      <c r="HT307" s="404">
        <v>0</v>
      </c>
      <c r="HU307" s="404">
        <v>0</v>
      </c>
      <c r="HV307" s="404">
        <v>0</v>
      </c>
      <c r="HW307" s="404">
        <v>0</v>
      </c>
      <c r="HX307" s="404">
        <v>0</v>
      </c>
      <c r="HY307" s="404">
        <v>0</v>
      </c>
      <c r="HZ307" s="404">
        <v>0</v>
      </c>
      <c r="IA307" s="404">
        <v>0</v>
      </c>
      <c r="IB307" s="408">
        <v>0</v>
      </c>
      <c r="IC307" s="412"/>
    </row>
    <row r="308" spans="1:237" s="180" customFormat="1" ht="90" customHeight="1" x14ac:dyDescent="0.25">
      <c r="A308" s="161" t="s">
        <v>1136</v>
      </c>
      <c r="B308" s="150" t="s">
        <v>1137</v>
      </c>
      <c r="C308" s="150" t="s">
        <v>1142</v>
      </c>
      <c r="D308" s="79" t="s">
        <v>73</v>
      </c>
      <c r="E308" s="150" t="s">
        <v>1143</v>
      </c>
      <c r="F308" s="151" t="s">
        <v>1144</v>
      </c>
      <c r="G308" s="151" t="s">
        <v>1145</v>
      </c>
      <c r="H308" s="79" t="s">
        <v>77</v>
      </c>
      <c r="I308" s="151" t="s">
        <v>1146</v>
      </c>
      <c r="J308" s="151">
        <v>5</v>
      </c>
      <c r="K308" s="227" t="s">
        <v>94</v>
      </c>
      <c r="L308" s="191"/>
      <c r="M308" s="73"/>
      <c r="N308" s="79" t="s">
        <v>147</v>
      </c>
      <c r="O308" s="90" t="s">
        <v>148</v>
      </c>
      <c r="P308" s="79" t="s">
        <v>149</v>
      </c>
      <c r="Q308" s="112" t="s">
        <v>100</v>
      </c>
      <c r="R308" s="73" t="s">
        <v>162</v>
      </c>
      <c r="S308" s="79" t="s">
        <v>99</v>
      </c>
      <c r="T308" s="79"/>
      <c r="U308" s="79" t="s">
        <v>87</v>
      </c>
      <c r="V308" s="81">
        <v>1</v>
      </c>
      <c r="W308" s="162">
        <v>5000</v>
      </c>
      <c r="X308" s="162">
        <v>0</v>
      </c>
      <c r="Y308" s="162">
        <v>5000</v>
      </c>
      <c r="Z308" s="162">
        <v>0</v>
      </c>
      <c r="AA308" s="162">
        <v>0</v>
      </c>
      <c r="AB308" s="162">
        <v>0</v>
      </c>
      <c r="AC308" s="162">
        <v>0</v>
      </c>
      <c r="AD308" s="162">
        <v>0</v>
      </c>
      <c r="AE308" s="149">
        <v>0</v>
      </c>
      <c r="AF308" s="149">
        <v>0</v>
      </c>
      <c r="AG308" s="149">
        <v>0</v>
      </c>
      <c r="AH308" s="149">
        <v>0</v>
      </c>
      <c r="AI308" s="88" t="s">
        <v>88</v>
      </c>
      <c r="AJ308" s="176">
        <v>0</v>
      </c>
      <c r="AK308" s="176">
        <v>0</v>
      </c>
      <c r="AL308" s="176">
        <v>0</v>
      </c>
      <c r="AM308" s="176">
        <v>0</v>
      </c>
      <c r="AN308" s="176">
        <v>0</v>
      </c>
      <c r="AO308" s="176">
        <v>0</v>
      </c>
      <c r="AP308" s="176">
        <v>0</v>
      </c>
      <c r="AQ308" s="149">
        <v>0</v>
      </c>
      <c r="AR308" s="149">
        <v>0</v>
      </c>
      <c r="AS308" s="149">
        <v>0</v>
      </c>
      <c r="AT308" s="149">
        <v>0</v>
      </c>
      <c r="AU308" s="151"/>
      <c r="AV308" s="230">
        <v>1</v>
      </c>
      <c r="AW308" s="230">
        <v>0</v>
      </c>
      <c r="AX308" s="230" t="s">
        <v>3606</v>
      </c>
      <c r="AY308" s="141">
        <v>9</v>
      </c>
      <c r="AZ308" s="70">
        <v>1</v>
      </c>
      <c r="BA308" s="70">
        <v>1</v>
      </c>
      <c r="BB308" s="70">
        <v>1</v>
      </c>
      <c r="BC308" s="70">
        <v>1</v>
      </c>
      <c r="BD308" s="70">
        <v>1</v>
      </c>
      <c r="BE308" s="70">
        <v>1</v>
      </c>
      <c r="BF308" s="70">
        <v>1</v>
      </c>
      <c r="BG308" s="71">
        <v>0</v>
      </c>
      <c r="BH308" s="71">
        <v>1</v>
      </c>
      <c r="BI308" s="71">
        <v>0</v>
      </c>
      <c r="BJ308" s="71">
        <v>1</v>
      </c>
      <c r="BK308" s="71">
        <v>0</v>
      </c>
      <c r="BL308" s="70">
        <v>1</v>
      </c>
      <c r="BM308" s="70">
        <v>1</v>
      </c>
      <c r="BN308" s="70">
        <v>1</v>
      </c>
      <c r="BO308" s="70">
        <v>0</v>
      </c>
      <c r="BP308" s="403">
        <v>5000</v>
      </c>
      <c r="BQ308" s="403">
        <v>0</v>
      </c>
      <c r="BR308" s="403">
        <v>0</v>
      </c>
      <c r="BS308" s="403">
        <v>0</v>
      </c>
      <c r="BT308" s="403">
        <v>0</v>
      </c>
      <c r="BU308" s="403">
        <v>0</v>
      </c>
      <c r="BV308" s="403">
        <v>0</v>
      </c>
      <c r="BW308" s="403">
        <v>0</v>
      </c>
      <c r="BX308" s="403">
        <v>0</v>
      </c>
      <c r="BY308" s="403">
        <v>0</v>
      </c>
      <c r="BZ308" s="401">
        <v>0</v>
      </c>
      <c r="CA308" s="401">
        <v>0</v>
      </c>
      <c r="CB308" s="401">
        <v>0</v>
      </c>
      <c r="CC308" s="401">
        <v>0</v>
      </c>
      <c r="CD308" s="401">
        <v>0</v>
      </c>
      <c r="CE308" s="401">
        <v>0</v>
      </c>
      <c r="CF308" s="401">
        <v>0</v>
      </c>
      <c r="CG308" s="401">
        <v>0</v>
      </c>
      <c r="CH308" s="401">
        <v>0</v>
      </c>
      <c r="CI308" s="401">
        <v>0</v>
      </c>
      <c r="CJ308" s="401">
        <v>0</v>
      </c>
      <c r="CK308" s="401">
        <v>0</v>
      </c>
      <c r="CL308" s="401">
        <v>0</v>
      </c>
      <c r="CM308" s="401">
        <v>0</v>
      </c>
      <c r="CN308" s="401">
        <v>0</v>
      </c>
      <c r="CO308" s="401">
        <v>0</v>
      </c>
      <c r="CP308" s="401">
        <v>0</v>
      </c>
      <c r="CQ308" s="401">
        <v>0</v>
      </c>
      <c r="CR308" s="401">
        <v>0</v>
      </c>
      <c r="CS308" s="401">
        <v>0</v>
      </c>
      <c r="CT308" s="401">
        <v>0</v>
      </c>
      <c r="CU308" s="401">
        <v>0</v>
      </c>
      <c r="CV308" s="401">
        <v>0</v>
      </c>
      <c r="CW308" s="401">
        <v>0</v>
      </c>
      <c r="CX308" s="401">
        <v>0</v>
      </c>
      <c r="CY308" s="401">
        <v>0</v>
      </c>
      <c r="CZ308" s="401">
        <v>0</v>
      </c>
      <c r="DA308" s="401">
        <v>0</v>
      </c>
      <c r="DB308" s="401">
        <v>0</v>
      </c>
      <c r="DC308" s="401">
        <v>0</v>
      </c>
      <c r="DD308" s="401">
        <v>0</v>
      </c>
      <c r="DE308" s="401">
        <v>0</v>
      </c>
      <c r="DF308" s="401">
        <v>0</v>
      </c>
      <c r="DG308" s="403">
        <v>0</v>
      </c>
      <c r="DH308" s="403">
        <v>0</v>
      </c>
      <c r="DI308" s="403">
        <v>0</v>
      </c>
      <c r="DJ308" s="403">
        <v>0</v>
      </c>
      <c r="DK308" s="403">
        <v>0</v>
      </c>
      <c r="DL308" s="403">
        <v>0</v>
      </c>
      <c r="DM308" s="403">
        <v>0</v>
      </c>
      <c r="DN308" s="403">
        <v>0</v>
      </c>
      <c r="DO308" s="403">
        <v>0</v>
      </c>
      <c r="DP308" s="403">
        <v>0</v>
      </c>
      <c r="DQ308" s="403">
        <v>0</v>
      </c>
      <c r="DR308" s="403">
        <v>0</v>
      </c>
      <c r="DS308" s="403">
        <v>0</v>
      </c>
      <c r="DT308" s="403">
        <v>0</v>
      </c>
      <c r="DU308" s="403">
        <v>0</v>
      </c>
      <c r="DV308" s="403">
        <v>0</v>
      </c>
      <c r="DW308" s="403">
        <v>0</v>
      </c>
      <c r="DX308" s="403">
        <v>0</v>
      </c>
      <c r="DY308" s="403">
        <v>0</v>
      </c>
      <c r="DZ308" s="403">
        <v>0</v>
      </c>
      <c r="EA308" s="403">
        <v>0</v>
      </c>
      <c r="EB308" s="403">
        <v>0</v>
      </c>
      <c r="EC308" s="403">
        <v>0</v>
      </c>
      <c r="ED308" s="403">
        <v>0</v>
      </c>
      <c r="EE308" s="403">
        <v>0</v>
      </c>
      <c r="EF308" s="403">
        <v>0</v>
      </c>
      <c r="EG308" s="403">
        <v>0</v>
      </c>
      <c r="EH308" s="403">
        <v>0</v>
      </c>
      <c r="EI308" s="403">
        <v>0</v>
      </c>
      <c r="EJ308" s="403">
        <v>0</v>
      </c>
      <c r="EK308" s="403">
        <v>0</v>
      </c>
      <c r="EL308" s="403">
        <v>0</v>
      </c>
      <c r="EM308" s="403">
        <v>0</v>
      </c>
      <c r="EN308" s="403">
        <v>0</v>
      </c>
      <c r="EO308" s="403">
        <v>0</v>
      </c>
      <c r="EP308" s="403">
        <v>0</v>
      </c>
      <c r="EQ308" s="403">
        <v>0</v>
      </c>
      <c r="ER308" s="403">
        <v>0</v>
      </c>
      <c r="ES308" s="403">
        <v>0</v>
      </c>
      <c r="ET308" s="403">
        <v>0</v>
      </c>
      <c r="EU308" s="403">
        <v>0</v>
      </c>
      <c r="EV308" s="403">
        <v>0</v>
      </c>
      <c r="EW308" s="403">
        <v>0</v>
      </c>
      <c r="EX308" s="404">
        <v>0</v>
      </c>
      <c r="EY308" s="404">
        <v>0</v>
      </c>
      <c r="EZ308" s="404">
        <v>0</v>
      </c>
      <c r="FA308" s="404">
        <v>0</v>
      </c>
      <c r="FB308" s="404">
        <v>0</v>
      </c>
      <c r="FC308" s="404">
        <v>0</v>
      </c>
      <c r="FD308" s="404">
        <v>0</v>
      </c>
      <c r="FE308" s="404">
        <v>0</v>
      </c>
      <c r="FF308" s="404">
        <v>0</v>
      </c>
      <c r="FG308" s="404">
        <v>0</v>
      </c>
      <c r="FH308" s="404">
        <v>0</v>
      </c>
      <c r="FI308" s="404">
        <v>0</v>
      </c>
      <c r="FJ308" s="404">
        <v>0</v>
      </c>
      <c r="FK308" s="404">
        <v>0</v>
      </c>
      <c r="FL308" s="404">
        <v>0</v>
      </c>
      <c r="FM308" s="404">
        <v>0</v>
      </c>
      <c r="FN308" s="404">
        <v>0</v>
      </c>
      <c r="FO308" s="404">
        <v>0</v>
      </c>
      <c r="FP308" s="404">
        <v>0</v>
      </c>
      <c r="FQ308" s="404">
        <v>0</v>
      </c>
      <c r="FR308" s="404">
        <v>0</v>
      </c>
      <c r="FS308" s="404">
        <v>0</v>
      </c>
      <c r="FT308" s="404">
        <v>0</v>
      </c>
      <c r="FU308" s="404">
        <v>0</v>
      </c>
      <c r="FV308" s="404">
        <v>0</v>
      </c>
      <c r="FW308" s="404">
        <v>0</v>
      </c>
      <c r="FX308" s="404">
        <v>0</v>
      </c>
      <c r="FY308" s="404">
        <v>0</v>
      </c>
      <c r="FZ308" s="404">
        <v>0</v>
      </c>
      <c r="GA308" s="404">
        <v>0</v>
      </c>
      <c r="GB308" s="404">
        <v>0</v>
      </c>
      <c r="GC308" s="404">
        <v>0</v>
      </c>
      <c r="GD308" s="404">
        <v>0</v>
      </c>
      <c r="GE308" s="404">
        <v>0</v>
      </c>
      <c r="GF308" s="404">
        <v>0</v>
      </c>
      <c r="GG308" s="404">
        <v>0</v>
      </c>
      <c r="GH308" s="404">
        <v>0</v>
      </c>
      <c r="GI308" s="404">
        <v>0</v>
      </c>
      <c r="GJ308" s="404">
        <v>0</v>
      </c>
      <c r="GK308" s="404">
        <v>0</v>
      </c>
      <c r="GL308" s="404">
        <v>0</v>
      </c>
      <c r="GM308" s="404">
        <v>0</v>
      </c>
      <c r="GN308" s="404">
        <v>0</v>
      </c>
      <c r="GO308" s="404">
        <v>0</v>
      </c>
      <c r="GP308" s="404">
        <v>0</v>
      </c>
      <c r="GQ308" s="404">
        <v>0</v>
      </c>
      <c r="GR308" s="404">
        <v>0</v>
      </c>
      <c r="GS308" s="404">
        <v>0</v>
      </c>
      <c r="GT308" s="404">
        <v>0</v>
      </c>
      <c r="GU308" s="404">
        <v>0</v>
      </c>
      <c r="GV308" s="404">
        <v>0</v>
      </c>
      <c r="GW308" s="404">
        <v>0</v>
      </c>
      <c r="GX308" s="404">
        <v>0</v>
      </c>
      <c r="GY308" s="404">
        <v>0</v>
      </c>
      <c r="GZ308" s="404">
        <v>0</v>
      </c>
      <c r="HA308" s="404">
        <v>0</v>
      </c>
      <c r="HB308" s="404">
        <v>0</v>
      </c>
      <c r="HC308" s="404">
        <v>0</v>
      </c>
      <c r="HD308" s="404">
        <v>0</v>
      </c>
      <c r="HE308" s="404">
        <v>0</v>
      </c>
      <c r="HF308" s="404">
        <v>0</v>
      </c>
      <c r="HG308" s="404">
        <v>0</v>
      </c>
      <c r="HH308" s="404">
        <v>0</v>
      </c>
      <c r="HI308" s="404">
        <v>0</v>
      </c>
      <c r="HJ308" s="404">
        <v>0</v>
      </c>
      <c r="HK308" s="404">
        <v>0</v>
      </c>
      <c r="HL308" s="404">
        <v>0</v>
      </c>
      <c r="HM308" s="404">
        <v>0</v>
      </c>
      <c r="HN308" s="404">
        <v>0</v>
      </c>
      <c r="HO308" s="404">
        <v>0</v>
      </c>
      <c r="HP308" s="404">
        <v>0</v>
      </c>
      <c r="HQ308" s="404">
        <v>0</v>
      </c>
      <c r="HR308" s="404">
        <v>0</v>
      </c>
      <c r="HS308" s="404">
        <v>0</v>
      </c>
      <c r="HT308" s="404">
        <v>0</v>
      </c>
      <c r="HU308" s="404">
        <v>0</v>
      </c>
      <c r="HV308" s="404">
        <v>0</v>
      </c>
      <c r="HW308" s="404">
        <v>0</v>
      </c>
      <c r="HX308" s="404">
        <v>0</v>
      </c>
      <c r="HY308" s="404">
        <v>0</v>
      </c>
      <c r="HZ308" s="404">
        <v>0</v>
      </c>
      <c r="IA308" s="404">
        <v>0</v>
      </c>
      <c r="IB308" s="408">
        <v>0</v>
      </c>
      <c r="IC308" s="412"/>
    </row>
    <row r="309" spans="1:237" s="180" customFormat="1" ht="90" customHeight="1" x14ac:dyDescent="0.25">
      <c r="A309" s="231" t="s">
        <v>271</v>
      </c>
      <c r="B309" s="85" t="s">
        <v>264</v>
      </c>
      <c r="C309" s="85" t="s">
        <v>955</v>
      </c>
      <c r="D309" s="199" t="s">
        <v>73</v>
      </c>
      <c r="E309" s="85" t="s">
        <v>3557</v>
      </c>
      <c r="F309" s="95" t="s">
        <v>3556</v>
      </c>
      <c r="G309" s="95" t="s">
        <v>3555</v>
      </c>
      <c r="H309" s="90" t="s">
        <v>77</v>
      </c>
      <c r="I309" s="95" t="s">
        <v>258</v>
      </c>
      <c r="J309" s="266">
        <v>40</v>
      </c>
      <c r="K309" s="227" t="s">
        <v>94</v>
      </c>
      <c r="L309" s="191"/>
      <c r="M309" s="90" t="s">
        <v>956</v>
      </c>
      <c r="N309" s="90" t="s">
        <v>96</v>
      </c>
      <c r="O309" s="90" t="s">
        <v>217</v>
      </c>
      <c r="P309" s="90" t="s">
        <v>218</v>
      </c>
      <c r="Q309" s="112" t="s">
        <v>100</v>
      </c>
      <c r="R309" s="73" t="s">
        <v>162</v>
      </c>
      <c r="S309" s="90" t="s">
        <v>99</v>
      </c>
      <c r="T309" s="90" t="s">
        <v>866</v>
      </c>
      <c r="U309" s="90" t="s">
        <v>87</v>
      </c>
      <c r="V309" s="193">
        <v>1</v>
      </c>
      <c r="W309" s="94">
        <v>7500</v>
      </c>
      <c r="X309" s="94">
        <v>0</v>
      </c>
      <c r="Y309" s="94">
        <v>0</v>
      </c>
      <c r="Z309" s="94">
        <v>0</v>
      </c>
      <c r="AA309" s="94">
        <v>7500</v>
      </c>
      <c r="AB309" s="94">
        <v>0</v>
      </c>
      <c r="AC309" s="94">
        <v>0</v>
      </c>
      <c r="AD309" s="94">
        <v>0</v>
      </c>
      <c r="AE309" s="192">
        <v>0</v>
      </c>
      <c r="AF309" s="192">
        <v>0</v>
      </c>
      <c r="AG309" s="192">
        <v>0</v>
      </c>
      <c r="AH309" s="192">
        <v>0</v>
      </c>
      <c r="AI309" s="90" t="s">
        <v>88</v>
      </c>
      <c r="AJ309" s="92">
        <v>0</v>
      </c>
      <c r="AK309" s="94">
        <v>0</v>
      </c>
      <c r="AL309" s="94">
        <v>0</v>
      </c>
      <c r="AM309" s="94">
        <v>0</v>
      </c>
      <c r="AN309" s="94">
        <v>0</v>
      </c>
      <c r="AO309" s="94">
        <v>0</v>
      </c>
      <c r="AP309" s="94">
        <v>0</v>
      </c>
      <c r="AQ309" s="192">
        <v>0</v>
      </c>
      <c r="AR309" s="192">
        <v>0</v>
      </c>
      <c r="AS309" s="192">
        <v>0</v>
      </c>
      <c r="AT309" s="192">
        <v>0</v>
      </c>
      <c r="AU309" s="95" t="s">
        <v>957</v>
      </c>
      <c r="AV309" s="230">
        <v>1</v>
      </c>
      <c r="AW309" s="230">
        <v>0</v>
      </c>
      <c r="AX309" s="230" t="s">
        <v>3594</v>
      </c>
      <c r="AY309" s="141">
        <v>8</v>
      </c>
      <c r="AZ309" s="70">
        <v>1</v>
      </c>
      <c r="BA309" s="70">
        <v>1</v>
      </c>
      <c r="BB309" s="70">
        <v>1</v>
      </c>
      <c r="BC309" s="70">
        <v>1</v>
      </c>
      <c r="BD309" s="70">
        <v>1</v>
      </c>
      <c r="BE309" s="70">
        <v>1</v>
      </c>
      <c r="BF309" s="70">
        <v>1</v>
      </c>
      <c r="BG309" s="71">
        <v>0</v>
      </c>
      <c r="BH309" s="71">
        <v>0</v>
      </c>
      <c r="BI309" s="71">
        <v>0</v>
      </c>
      <c r="BJ309" s="71">
        <v>0</v>
      </c>
      <c r="BK309" s="71">
        <v>0</v>
      </c>
      <c r="BL309" s="70">
        <v>1</v>
      </c>
      <c r="BM309" s="70">
        <v>1</v>
      </c>
      <c r="BN309" s="70">
        <v>1</v>
      </c>
      <c r="BO309" s="70">
        <v>0</v>
      </c>
      <c r="BP309" s="403">
        <v>0</v>
      </c>
      <c r="BQ309" s="403">
        <v>0</v>
      </c>
      <c r="BR309" s="403">
        <v>7500</v>
      </c>
      <c r="BS309" s="403">
        <v>0</v>
      </c>
      <c r="BT309" s="403">
        <v>0</v>
      </c>
      <c r="BU309" s="403">
        <v>0</v>
      </c>
      <c r="BV309" s="403">
        <v>0</v>
      </c>
      <c r="BW309" s="403">
        <v>0</v>
      </c>
      <c r="BX309" s="403">
        <v>0</v>
      </c>
      <c r="BY309" s="403">
        <v>0</v>
      </c>
      <c r="BZ309" s="401">
        <v>0</v>
      </c>
      <c r="CA309" s="401">
        <v>0</v>
      </c>
      <c r="CB309" s="401">
        <v>0</v>
      </c>
      <c r="CC309" s="401">
        <v>0</v>
      </c>
      <c r="CD309" s="401">
        <v>0</v>
      </c>
      <c r="CE309" s="401">
        <v>0</v>
      </c>
      <c r="CF309" s="401">
        <v>0</v>
      </c>
      <c r="CG309" s="401">
        <v>0</v>
      </c>
      <c r="CH309" s="401">
        <v>0</v>
      </c>
      <c r="CI309" s="401">
        <v>0</v>
      </c>
      <c r="CJ309" s="401">
        <v>0</v>
      </c>
      <c r="CK309" s="401">
        <v>0</v>
      </c>
      <c r="CL309" s="401">
        <v>0</v>
      </c>
      <c r="CM309" s="401">
        <v>0</v>
      </c>
      <c r="CN309" s="401">
        <v>0</v>
      </c>
      <c r="CO309" s="401">
        <v>0</v>
      </c>
      <c r="CP309" s="401">
        <v>0</v>
      </c>
      <c r="CQ309" s="401">
        <v>0</v>
      </c>
      <c r="CR309" s="401">
        <v>0</v>
      </c>
      <c r="CS309" s="401">
        <v>0</v>
      </c>
      <c r="CT309" s="401">
        <v>0</v>
      </c>
      <c r="CU309" s="401">
        <v>0</v>
      </c>
      <c r="CV309" s="401">
        <v>0</v>
      </c>
      <c r="CW309" s="401">
        <v>0</v>
      </c>
      <c r="CX309" s="401">
        <v>0</v>
      </c>
      <c r="CY309" s="401">
        <v>0</v>
      </c>
      <c r="CZ309" s="401">
        <v>0</v>
      </c>
      <c r="DA309" s="401">
        <v>0</v>
      </c>
      <c r="DB309" s="401">
        <v>0</v>
      </c>
      <c r="DC309" s="401">
        <v>0</v>
      </c>
      <c r="DD309" s="401">
        <v>0</v>
      </c>
      <c r="DE309" s="401">
        <v>0</v>
      </c>
      <c r="DF309" s="401">
        <v>0</v>
      </c>
      <c r="DG309" s="403">
        <v>0</v>
      </c>
      <c r="DH309" s="403">
        <v>0</v>
      </c>
      <c r="DI309" s="403">
        <v>0</v>
      </c>
      <c r="DJ309" s="403">
        <v>0</v>
      </c>
      <c r="DK309" s="403">
        <v>0</v>
      </c>
      <c r="DL309" s="403">
        <v>0</v>
      </c>
      <c r="DM309" s="403">
        <v>0</v>
      </c>
      <c r="DN309" s="403">
        <v>0</v>
      </c>
      <c r="DO309" s="403">
        <v>0</v>
      </c>
      <c r="DP309" s="403">
        <v>0</v>
      </c>
      <c r="DQ309" s="403">
        <v>0</v>
      </c>
      <c r="DR309" s="403">
        <v>0</v>
      </c>
      <c r="DS309" s="403">
        <v>0</v>
      </c>
      <c r="DT309" s="403">
        <v>0</v>
      </c>
      <c r="DU309" s="403">
        <v>0</v>
      </c>
      <c r="DV309" s="403">
        <v>0</v>
      </c>
      <c r="DW309" s="403">
        <v>0</v>
      </c>
      <c r="DX309" s="403">
        <v>0</v>
      </c>
      <c r="DY309" s="403">
        <v>0</v>
      </c>
      <c r="DZ309" s="403">
        <v>0</v>
      </c>
      <c r="EA309" s="403">
        <v>0</v>
      </c>
      <c r="EB309" s="403">
        <v>0</v>
      </c>
      <c r="EC309" s="403">
        <v>0</v>
      </c>
      <c r="ED309" s="403">
        <v>0</v>
      </c>
      <c r="EE309" s="403">
        <v>0</v>
      </c>
      <c r="EF309" s="403">
        <v>0</v>
      </c>
      <c r="EG309" s="403">
        <v>0</v>
      </c>
      <c r="EH309" s="403">
        <v>0</v>
      </c>
      <c r="EI309" s="403">
        <v>0</v>
      </c>
      <c r="EJ309" s="403">
        <v>0</v>
      </c>
      <c r="EK309" s="403">
        <v>0</v>
      </c>
      <c r="EL309" s="403">
        <v>0</v>
      </c>
      <c r="EM309" s="403">
        <v>0</v>
      </c>
      <c r="EN309" s="403">
        <v>0</v>
      </c>
      <c r="EO309" s="403">
        <v>0</v>
      </c>
      <c r="EP309" s="403">
        <v>0</v>
      </c>
      <c r="EQ309" s="403">
        <v>0</v>
      </c>
      <c r="ER309" s="403">
        <v>0</v>
      </c>
      <c r="ES309" s="403">
        <v>0</v>
      </c>
      <c r="ET309" s="403">
        <v>0</v>
      </c>
      <c r="EU309" s="403">
        <v>0</v>
      </c>
      <c r="EV309" s="403">
        <v>0</v>
      </c>
      <c r="EW309" s="403">
        <v>0</v>
      </c>
      <c r="EX309" s="404">
        <v>6802.7210884353735</v>
      </c>
      <c r="EY309" s="404">
        <v>0</v>
      </c>
      <c r="EZ309" s="404">
        <v>0</v>
      </c>
      <c r="FA309" s="404">
        <v>0</v>
      </c>
      <c r="FB309" s="404">
        <v>0</v>
      </c>
      <c r="FC309" s="404">
        <v>0</v>
      </c>
      <c r="FD309" s="404">
        <v>0</v>
      </c>
      <c r="FE309" s="404">
        <v>0</v>
      </c>
      <c r="FF309" s="404">
        <v>0</v>
      </c>
      <c r="FG309" s="404">
        <v>0</v>
      </c>
      <c r="FH309" s="404">
        <v>0</v>
      </c>
      <c r="FI309" s="404">
        <v>0</v>
      </c>
      <c r="FJ309" s="404">
        <v>0</v>
      </c>
      <c r="FK309" s="404">
        <v>0</v>
      </c>
      <c r="FL309" s="404">
        <v>0</v>
      </c>
      <c r="FM309" s="404">
        <v>0</v>
      </c>
      <c r="FN309" s="404">
        <v>0</v>
      </c>
      <c r="FO309" s="404">
        <v>0</v>
      </c>
      <c r="FP309" s="404">
        <v>0</v>
      </c>
      <c r="FQ309" s="404">
        <v>0</v>
      </c>
      <c r="FR309" s="404">
        <v>0</v>
      </c>
      <c r="FS309" s="404">
        <v>0</v>
      </c>
      <c r="FT309" s="404">
        <v>0</v>
      </c>
      <c r="FU309" s="404">
        <v>0</v>
      </c>
      <c r="FV309" s="404">
        <v>0</v>
      </c>
      <c r="FW309" s="404">
        <v>0</v>
      </c>
      <c r="FX309" s="404">
        <v>0</v>
      </c>
      <c r="FY309" s="404">
        <v>0</v>
      </c>
      <c r="FZ309" s="404">
        <v>0</v>
      </c>
      <c r="GA309" s="404">
        <v>0</v>
      </c>
      <c r="GB309" s="404">
        <v>0</v>
      </c>
      <c r="GC309" s="404">
        <v>0</v>
      </c>
      <c r="GD309" s="404">
        <v>0</v>
      </c>
      <c r="GE309" s="404">
        <v>0</v>
      </c>
      <c r="GF309" s="404">
        <v>0</v>
      </c>
      <c r="GG309" s="404">
        <v>0</v>
      </c>
      <c r="GH309" s="404">
        <v>0</v>
      </c>
      <c r="GI309" s="404">
        <v>0</v>
      </c>
      <c r="GJ309" s="404">
        <v>0</v>
      </c>
      <c r="GK309" s="404">
        <v>0</v>
      </c>
      <c r="GL309" s="404">
        <v>0</v>
      </c>
      <c r="GM309" s="404">
        <v>0</v>
      </c>
      <c r="GN309" s="404">
        <v>0</v>
      </c>
      <c r="GO309" s="404">
        <v>0</v>
      </c>
      <c r="GP309" s="404">
        <v>0</v>
      </c>
      <c r="GQ309" s="404">
        <v>0</v>
      </c>
      <c r="GR309" s="404">
        <v>0</v>
      </c>
      <c r="GS309" s="404">
        <v>0</v>
      </c>
      <c r="GT309" s="404">
        <v>0</v>
      </c>
      <c r="GU309" s="404">
        <v>0</v>
      </c>
      <c r="GV309" s="404">
        <v>0</v>
      </c>
      <c r="GW309" s="404">
        <v>0</v>
      </c>
      <c r="GX309" s="404">
        <v>0</v>
      </c>
      <c r="GY309" s="404">
        <v>0</v>
      </c>
      <c r="GZ309" s="404">
        <v>0</v>
      </c>
      <c r="HA309" s="404">
        <v>0</v>
      </c>
      <c r="HB309" s="404">
        <v>0</v>
      </c>
      <c r="HC309" s="404">
        <v>0</v>
      </c>
      <c r="HD309" s="404">
        <v>0</v>
      </c>
      <c r="HE309" s="404">
        <v>0</v>
      </c>
      <c r="HF309" s="404">
        <v>0</v>
      </c>
      <c r="HG309" s="404">
        <v>0</v>
      </c>
      <c r="HH309" s="404">
        <v>0</v>
      </c>
      <c r="HI309" s="404">
        <v>0</v>
      </c>
      <c r="HJ309" s="404">
        <v>0</v>
      </c>
      <c r="HK309" s="404">
        <v>0</v>
      </c>
      <c r="HL309" s="404">
        <v>0</v>
      </c>
      <c r="HM309" s="404">
        <v>0</v>
      </c>
      <c r="HN309" s="404">
        <v>0</v>
      </c>
      <c r="HO309" s="404">
        <v>0</v>
      </c>
      <c r="HP309" s="404">
        <v>0</v>
      </c>
      <c r="HQ309" s="404">
        <v>0</v>
      </c>
      <c r="HR309" s="404">
        <v>0</v>
      </c>
      <c r="HS309" s="404">
        <v>0</v>
      </c>
      <c r="HT309" s="404">
        <v>0</v>
      </c>
      <c r="HU309" s="404">
        <v>0</v>
      </c>
      <c r="HV309" s="404">
        <v>0</v>
      </c>
      <c r="HW309" s="404">
        <v>0</v>
      </c>
      <c r="HX309" s="404">
        <v>0</v>
      </c>
      <c r="HY309" s="404">
        <v>0</v>
      </c>
      <c r="HZ309" s="404">
        <v>6802.7210884353735</v>
      </c>
      <c r="IA309" s="404">
        <v>0</v>
      </c>
      <c r="IB309" s="408">
        <v>0</v>
      </c>
      <c r="IC309" s="412"/>
    </row>
    <row r="310" spans="1:237" s="180" customFormat="1" ht="90" customHeight="1" x14ac:dyDescent="0.25">
      <c r="A310" s="231" t="s">
        <v>271</v>
      </c>
      <c r="B310" s="85" t="s">
        <v>264</v>
      </c>
      <c r="C310" s="231" t="s">
        <v>899</v>
      </c>
      <c r="D310" s="199" t="s">
        <v>73</v>
      </c>
      <c r="E310" s="85" t="s">
        <v>900</v>
      </c>
      <c r="F310" s="95" t="s">
        <v>901</v>
      </c>
      <c r="G310" s="95" t="s">
        <v>902</v>
      </c>
      <c r="H310" s="90" t="s">
        <v>77</v>
      </c>
      <c r="I310" s="95" t="s">
        <v>890</v>
      </c>
      <c r="J310" s="266">
        <v>5</v>
      </c>
      <c r="K310" s="227" t="s">
        <v>79</v>
      </c>
      <c r="L310" s="74">
        <v>49763</v>
      </c>
      <c r="M310" s="90" t="s">
        <v>79</v>
      </c>
      <c r="N310" s="90" t="s">
        <v>147</v>
      </c>
      <c r="O310" s="73" t="s">
        <v>106</v>
      </c>
      <c r="P310" s="90" t="s">
        <v>464</v>
      </c>
      <c r="Q310" s="112" t="s">
        <v>100</v>
      </c>
      <c r="R310" s="73" t="s">
        <v>162</v>
      </c>
      <c r="S310" s="90" t="s">
        <v>99</v>
      </c>
      <c r="T310" s="90" t="s">
        <v>866</v>
      </c>
      <c r="U310" s="90" t="s">
        <v>100</v>
      </c>
      <c r="V310" s="193">
        <v>1</v>
      </c>
      <c r="W310" s="94">
        <v>7000</v>
      </c>
      <c r="X310" s="94">
        <v>0</v>
      </c>
      <c r="Y310" s="94">
        <v>0</v>
      </c>
      <c r="Z310" s="94">
        <v>7000</v>
      </c>
      <c r="AA310" s="94">
        <v>0</v>
      </c>
      <c r="AB310" s="94">
        <v>0</v>
      </c>
      <c r="AC310" s="94">
        <v>0</v>
      </c>
      <c r="AD310" s="94">
        <v>0</v>
      </c>
      <c r="AE310" s="192">
        <v>0</v>
      </c>
      <c r="AF310" s="192">
        <v>0</v>
      </c>
      <c r="AG310" s="192">
        <v>0</v>
      </c>
      <c r="AH310" s="192">
        <v>0</v>
      </c>
      <c r="AI310" s="90" t="s">
        <v>88</v>
      </c>
      <c r="AJ310" s="94">
        <v>0</v>
      </c>
      <c r="AK310" s="94">
        <v>0</v>
      </c>
      <c r="AL310" s="94">
        <v>0</v>
      </c>
      <c r="AM310" s="94">
        <v>0</v>
      </c>
      <c r="AN310" s="94">
        <v>0</v>
      </c>
      <c r="AO310" s="94">
        <v>0</v>
      </c>
      <c r="AP310" s="94">
        <v>0</v>
      </c>
      <c r="AQ310" s="192">
        <v>0</v>
      </c>
      <c r="AR310" s="192">
        <v>0</v>
      </c>
      <c r="AS310" s="192">
        <v>0</v>
      </c>
      <c r="AT310" s="192">
        <v>0</v>
      </c>
      <c r="AU310" s="95"/>
      <c r="AV310" s="230">
        <v>1</v>
      </c>
      <c r="AW310" s="230">
        <v>0</v>
      </c>
      <c r="AX310" s="230" t="s">
        <v>3612</v>
      </c>
      <c r="AY310" s="141">
        <v>8</v>
      </c>
      <c r="AZ310" s="70">
        <v>1</v>
      </c>
      <c r="BA310" s="70">
        <v>1</v>
      </c>
      <c r="BB310" s="70">
        <v>1</v>
      </c>
      <c r="BC310" s="70">
        <v>1</v>
      </c>
      <c r="BD310" s="70">
        <v>1</v>
      </c>
      <c r="BE310" s="70">
        <v>1</v>
      </c>
      <c r="BF310" s="70">
        <v>1</v>
      </c>
      <c r="BG310" s="71">
        <v>0</v>
      </c>
      <c r="BH310" s="71">
        <v>1</v>
      </c>
      <c r="BI310" s="71">
        <v>0</v>
      </c>
      <c r="BJ310" s="71">
        <v>1</v>
      </c>
      <c r="BK310" s="71">
        <v>0</v>
      </c>
      <c r="BL310" s="70">
        <v>1</v>
      </c>
      <c r="BM310" s="70">
        <v>0</v>
      </c>
      <c r="BN310" s="70">
        <v>0</v>
      </c>
      <c r="BO310" s="70">
        <v>0</v>
      </c>
      <c r="BP310" s="403">
        <v>0</v>
      </c>
      <c r="BQ310" s="403">
        <v>7000</v>
      </c>
      <c r="BR310" s="403">
        <v>0</v>
      </c>
      <c r="BS310" s="403">
        <v>0</v>
      </c>
      <c r="BT310" s="403">
        <v>0</v>
      </c>
      <c r="BU310" s="403">
        <v>0</v>
      </c>
      <c r="BV310" s="403">
        <v>0</v>
      </c>
      <c r="BW310" s="403">
        <v>0</v>
      </c>
      <c r="BX310" s="403">
        <v>0</v>
      </c>
      <c r="BY310" s="403">
        <v>0</v>
      </c>
      <c r="BZ310" s="401">
        <v>0</v>
      </c>
      <c r="CA310" s="401">
        <v>0</v>
      </c>
      <c r="CB310" s="401">
        <v>0</v>
      </c>
      <c r="CC310" s="401">
        <v>0</v>
      </c>
      <c r="CD310" s="401">
        <v>0</v>
      </c>
      <c r="CE310" s="401">
        <v>0</v>
      </c>
      <c r="CF310" s="401">
        <v>0</v>
      </c>
      <c r="CG310" s="401">
        <v>0</v>
      </c>
      <c r="CH310" s="401">
        <v>0</v>
      </c>
      <c r="CI310" s="401">
        <v>0</v>
      </c>
      <c r="CJ310" s="401">
        <v>0</v>
      </c>
      <c r="CK310" s="401">
        <v>0</v>
      </c>
      <c r="CL310" s="401">
        <v>0</v>
      </c>
      <c r="CM310" s="401">
        <v>0</v>
      </c>
      <c r="CN310" s="401">
        <v>0</v>
      </c>
      <c r="CO310" s="401">
        <v>0</v>
      </c>
      <c r="CP310" s="401">
        <v>0</v>
      </c>
      <c r="CQ310" s="401">
        <v>0</v>
      </c>
      <c r="CR310" s="401">
        <v>0</v>
      </c>
      <c r="CS310" s="401">
        <v>0</v>
      </c>
      <c r="CT310" s="401">
        <v>0</v>
      </c>
      <c r="CU310" s="401">
        <v>0</v>
      </c>
      <c r="CV310" s="401">
        <v>0</v>
      </c>
      <c r="CW310" s="401">
        <v>0</v>
      </c>
      <c r="CX310" s="401">
        <v>0</v>
      </c>
      <c r="CY310" s="401">
        <v>0</v>
      </c>
      <c r="CZ310" s="401">
        <v>0</v>
      </c>
      <c r="DA310" s="401">
        <v>0</v>
      </c>
      <c r="DB310" s="401">
        <v>0</v>
      </c>
      <c r="DC310" s="401">
        <v>0</v>
      </c>
      <c r="DD310" s="401">
        <v>0</v>
      </c>
      <c r="DE310" s="401">
        <v>0</v>
      </c>
      <c r="DF310" s="401">
        <v>0</v>
      </c>
      <c r="DG310" s="403">
        <v>49763</v>
      </c>
      <c r="DH310" s="403">
        <v>49763</v>
      </c>
      <c r="DI310" s="403">
        <v>49763</v>
      </c>
      <c r="DJ310" s="403">
        <v>49763</v>
      </c>
      <c r="DK310" s="403">
        <v>49763</v>
      </c>
      <c r="DL310" s="403">
        <v>49763</v>
      </c>
      <c r="DM310" s="403">
        <v>49763</v>
      </c>
      <c r="DN310" s="403">
        <v>49763</v>
      </c>
      <c r="DO310" s="403">
        <v>49763</v>
      </c>
      <c r="DP310" s="403">
        <v>49763</v>
      </c>
      <c r="DQ310" s="403">
        <v>49763</v>
      </c>
      <c r="DR310" s="403">
        <v>49763</v>
      </c>
      <c r="DS310" s="403">
        <v>49763</v>
      </c>
      <c r="DT310" s="403">
        <v>49763</v>
      </c>
      <c r="DU310" s="403">
        <v>49763</v>
      </c>
      <c r="DV310" s="403">
        <v>49763</v>
      </c>
      <c r="DW310" s="403">
        <v>49763</v>
      </c>
      <c r="DX310" s="403">
        <v>49763</v>
      </c>
      <c r="DY310" s="403">
        <v>49763</v>
      </c>
      <c r="DZ310" s="403">
        <v>49763</v>
      </c>
      <c r="EA310" s="403">
        <v>49763</v>
      </c>
      <c r="EB310" s="403">
        <v>49763</v>
      </c>
      <c r="EC310" s="403">
        <v>49763</v>
      </c>
      <c r="ED310" s="403">
        <v>49763</v>
      </c>
      <c r="EE310" s="403">
        <v>49763</v>
      </c>
      <c r="EF310" s="403">
        <v>49763</v>
      </c>
      <c r="EG310" s="403">
        <v>49763</v>
      </c>
      <c r="EH310" s="403">
        <v>49763</v>
      </c>
      <c r="EI310" s="403">
        <v>49763</v>
      </c>
      <c r="EJ310" s="403">
        <v>49763</v>
      </c>
      <c r="EK310" s="403">
        <v>49763</v>
      </c>
      <c r="EL310" s="403">
        <v>49763</v>
      </c>
      <c r="EM310" s="403">
        <v>49763</v>
      </c>
      <c r="EN310" s="403">
        <v>49763</v>
      </c>
      <c r="EO310" s="403">
        <v>49763</v>
      </c>
      <c r="EP310" s="403">
        <v>49763</v>
      </c>
      <c r="EQ310" s="403">
        <v>49763</v>
      </c>
      <c r="ER310" s="403">
        <v>49763</v>
      </c>
      <c r="ES310" s="403">
        <v>49763</v>
      </c>
      <c r="ET310" s="403">
        <v>49763</v>
      </c>
      <c r="EU310" s="403">
        <v>49763</v>
      </c>
      <c r="EV310" s="403">
        <v>49763</v>
      </c>
      <c r="EW310" s="403">
        <v>49763</v>
      </c>
      <c r="EX310" s="404">
        <v>0</v>
      </c>
      <c r="EY310" s="404">
        <v>0</v>
      </c>
      <c r="EZ310" s="404">
        <v>0</v>
      </c>
      <c r="FA310" s="404">
        <v>0</v>
      </c>
      <c r="FB310" s="404">
        <v>0</v>
      </c>
      <c r="FC310" s="404">
        <v>0</v>
      </c>
      <c r="FD310" s="404">
        <v>0</v>
      </c>
      <c r="FE310" s="404">
        <v>0</v>
      </c>
      <c r="FF310" s="404">
        <v>0</v>
      </c>
      <c r="FG310" s="404">
        <v>0</v>
      </c>
      <c r="FH310" s="404">
        <v>0</v>
      </c>
      <c r="FI310" s="404">
        <v>0</v>
      </c>
      <c r="FJ310" s="404">
        <v>0</v>
      </c>
      <c r="FK310" s="404">
        <v>0</v>
      </c>
      <c r="FL310" s="404">
        <v>0</v>
      </c>
      <c r="FM310" s="404">
        <v>0</v>
      </c>
      <c r="FN310" s="404">
        <v>0</v>
      </c>
      <c r="FO310" s="404">
        <v>0</v>
      </c>
      <c r="FP310" s="404">
        <v>0</v>
      </c>
      <c r="FQ310" s="404">
        <v>0</v>
      </c>
      <c r="FR310" s="404">
        <v>0</v>
      </c>
      <c r="FS310" s="404">
        <v>0</v>
      </c>
      <c r="FT310" s="404">
        <v>0</v>
      </c>
      <c r="FU310" s="404">
        <v>0</v>
      </c>
      <c r="FV310" s="404">
        <v>0</v>
      </c>
      <c r="FW310" s="404">
        <v>0</v>
      </c>
      <c r="FX310" s="404">
        <v>0</v>
      </c>
      <c r="FY310" s="404">
        <v>0</v>
      </c>
      <c r="FZ310" s="404">
        <v>0</v>
      </c>
      <c r="GA310" s="404">
        <v>0</v>
      </c>
      <c r="GB310" s="404">
        <v>0</v>
      </c>
      <c r="GC310" s="404">
        <v>0</v>
      </c>
      <c r="GD310" s="404">
        <v>0</v>
      </c>
      <c r="GE310" s="404">
        <v>0</v>
      </c>
      <c r="GF310" s="404">
        <v>0</v>
      </c>
      <c r="GG310" s="404">
        <v>0</v>
      </c>
      <c r="GH310" s="404">
        <v>0</v>
      </c>
      <c r="GI310" s="404">
        <v>0</v>
      </c>
      <c r="GJ310" s="404">
        <v>0</v>
      </c>
      <c r="GK310" s="404">
        <v>0</v>
      </c>
      <c r="GL310" s="404">
        <v>45136.507936507936</v>
      </c>
      <c r="GM310" s="404">
        <v>42987.150415721837</v>
      </c>
      <c r="GN310" s="404">
        <v>40940.143253068425</v>
      </c>
      <c r="GO310" s="404">
        <v>38990.612621969922</v>
      </c>
      <c r="GP310" s="404">
        <v>37133.916782828499</v>
      </c>
      <c r="GQ310" s="404">
        <v>35365.635031265236</v>
      </c>
      <c r="GR310" s="404">
        <v>33681.557172633562</v>
      </c>
      <c r="GS310" s="404">
        <v>32077.673497746247</v>
      </c>
      <c r="GT310" s="404">
        <v>30550.165235948807</v>
      </c>
      <c r="GU310" s="404">
        <v>29095.395462808385</v>
      </c>
      <c r="GV310" s="404">
        <v>27709.900440769892</v>
      </c>
      <c r="GW310" s="404">
        <v>26390.381372161799</v>
      </c>
      <c r="GX310" s="404">
        <v>25133.696544916005</v>
      </c>
      <c r="GY310" s="404">
        <v>23936.853852300948</v>
      </c>
      <c r="GZ310" s="404">
        <v>22797.003668858048</v>
      </c>
      <c r="HA310" s="404">
        <v>21711.432065579091</v>
      </c>
      <c r="HB310" s="404">
        <v>20677.554348170564</v>
      </c>
      <c r="HC310" s="404">
        <v>19692.908903019583</v>
      </c>
      <c r="HD310" s="404">
        <v>18755.151336209128</v>
      </c>
      <c r="HE310" s="404">
        <v>17862.048891627743</v>
      </c>
      <c r="HF310" s="404">
        <v>17011.475134883563</v>
      </c>
      <c r="HG310" s="404">
        <v>16201.404890365297</v>
      </c>
      <c r="HH310" s="404">
        <v>15429.909419395522</v>
      </c>
      <c r="HI310" s="404">
        <v>14695.151827995734</v>
      </c>
      <c r="HJ310" s="404">
        <v>13995.382693329271</v>
      </c>
      <c r="HK310" s="404">
        <v>13328.935898408829</v>
      </c>
      <c r="HL310" s="404">
        <v>12694.224665151267</v>
      </c>
      <c r="HM310" s="404">
        <v>12089.737776334538</v>
      </c>
      <c r="HN310" s="404">
        <v>11514.035977461468</v>
      </c>
      <c r="HO310" s="404">
        <v>10965.748549963299</v>
      </c>
      <c r="HP310" s="404">
        <v>10443.570047584095</v>
      </c>
      <c r="HQ310" s="404">
        <v>9946.2571881753283</v>
      </c>
      <c r="HR310" s="404">
        <v>9472.6258935003134</v>
      </c>
      <c r="HS310" s="404">
        <v>9021.5484700002962</v>
      </c>
      <c r="HT310" s="404">
        <v>8591.9509238098071</v>
      </c>
      <c r="HU310" s="404">
        <v>8182.8104036283876</v>
      </c>
      <c r="HV310" s="404">
        <v>7793.1527653603707</v>
      </c>
      <c r="HW310" s="404">
        <v>7422.0502527241606</v>
      </c>
      <c r="HX310" s="404">
        <v>7068.619288308726</v>
      </c>
      <c r="HY310" s="404">
        <v>6732.0183698178334</v>
      </c>
      <c r="HZ310" s="404">
        <v>0</v>
      </c>
      <c r="IA310" s="404">
        <v>205188.33101009665</v>
      </c>
      <c r="IB310" s="408">
        <v>0</v>
      </c>
      <c r="IC310" s="412"/>
    </row>
    <row r="311" spans="1:237" s="180" customFormat="1" ht="90" customHeight="1" x14ac:dyDescent="0.3">
      <c r="A311" s="137" t="s">
        <v>1349</v>
      </c>
      <c r="B311" s="138" t="s">
        <v>1350</v>
      </c>
      <c r="C311" s="138" t="s">
        <v>1372</v>
      </c>
      <c r="D311" s="121">
        <v>5</v>
      </c>
      <c r="E311" s="138" t="s">
        <v>1373</v>
      </c>
      <c r="F311" s="118" t="s">
        <v>1374</v>
      </c>
      <c r="G311" s="118" t="s">
        <v>1375</v>
      </c>
      <c r="H311" s="142" t="s">
        <v>77</v>
      </c>
      <c r="I311" s="118" t="s">
        <v>1376</v>
      </c>
      <c r="J311" s="118">
        <v>40</v>
      </c>
      <c r="K311" s="95" t="s">
        <v>206</v>
      </c>
      <c r="L311" s="142"/>
      <c r="M311" s="142" t="s">
        <v>1377</v>
      </c>
      <c r="N311" s="142" t="s">
        <v>81</v>
      </c>
      <c r="O311" s="13" t="s">
        <v>217</v>
      </c>
      <c r="P311" s="142" t="s">
        <v>218</v>
      </c>
      <c r="Q311" s="112" t="s">
        <v>100</v>
      </c>
      <c r="R311" s="274" t="s">
        <v>226</v>
      </c>
      <c r="S311" s="142" t="s">
        <v>99</v>
      </c>
      <c r="T311" s="142" t="s">
        <v>1356</v>
      </c>
      <c r="U311" s="142" t="s">
        <v>87</v>
      </c>
      <c r="V311" s="117">
        <v>1</v>
      </c>
      <c r="W311" s="136">
        <v>280000</v>
      </c>
      <c r="X311" s="136">
        <v>20000</v>
      </c>
      <c r="Y311" s="136">
        <v>0</v>
      </c>
      <c r="Z311" s="136">
        <v>0</v>
      </c>
      <c r="AA311" s="136">
        <v>0</v>
      </c>
      <c r="AB311" s="136">
        <v>280000</v>
      </c>
      <c r="AC311" s="136">
        <v>0</v>
      </c>
      <c r="AD311" s="136">
        <v>0</v>
      </c>
      <c r="AE311" s="139">
        <v>0</v>
      </c>
      <c r="AF311" s="139">
        <v>0</v>
      </c>
      <c r="AG311" s="139">
        <v>0</v>
      </c>
      <c r="AH311" s="139">
        <v>0</v>
      </c>
      <c r="AI311" s="119" t="s">
        <v>1378</v>
      </c>
      <c r="AJ311" s="136">
        <v>86000</v>
      </c>
      <c r="AK311" s="136">
        <v>0</v>
      </c>
      <c r="AL311" s="136">
        <v>0</v>
      </c>
      <c r="AM311" s="136">
        <v>0</v>
      </c>
      <c r="AN311" s="136">
        <v>0</v>
      </c>
      <c r="AO311" s="136">
        <v>86000</v>
      </c>
      <c r="AP311" s="136">
        <v>0</v>
      </c>
      <c r="AQ311" s="139">
        <v>0</v>
      </c>
      <c r="AR311" s="139">
        <v>0</v>
      </c>
      <c r="AS311" s="139">
        <v>0</v>
      </c>
      <c r="AT311" s="139">
        <v>0</v>
      </c>
      <c r="AU311" s="120"/>
      <c r="AV311" s="230">
        <v>1</v>
      </c>
      <c r="AW311" s="230">
        <v>0</v>
      </c>
      <c r="AX311" s="230" t="s">
        <v>3594</v>
      </c>
      <c r="AY311" s="141">
        <v>7</v>
      </c>
      <c r="AZ311" s="70">
        <v>1</v>
      </c>
      <c r="BA311" s="70">
        <v>1</v>
      </c>
      <c r="BB311" s="70">
        <v>0</v>
      </c>
      <c r="BC311" s="70">
        <v>1</v>
      </c>
      <c r="BD311" s="70">
        <v>1</v>
      </c>
      <c r="BE311" s="70">
        <v>1</v>
      </c>
      <c r="BF311" s="70">
        <v>1</v>
      </c>
      <c r="BG311" s="71">
        <v>0</v>
      </c>
      <c r="BH311" s="71">
        <v>1</v>
      </c>
      <c r="BI311" s="71">
        <v>0</v>
      </c>
      <c r="BJ311" s="71">
        <v>0</v>
      </c>
      <c r="BK311" s="71">
        <v>1</v>
      </c>
      <c r="BL311" s="70">
        <v>1</v>
      </c>
      <c r="BM311" s="70">
        <v>0</v>
      </c>
      <c r="BN311" s="70">
        <v>0</v>
      </c>
      <c r="BO311" s="70">
        <v>0</v>
      </c>
      <c r="BP311" s="403">
        <v>0</v>
      </c>
      <c r="BQ311" s="403">
        <v>0</v>
      </c>
      <c r="BR311" s="403">
        <v>0</v>
      </c>
      <c r="BS311" s="403">
        <v>280000</v>
      </c>
      <c r="BT311" s="403">
        <v>86000</v>
      </c>
      <c r="BU311" s="403">
        <v>0</v>
      </c>
      <c r="BV311" s="403">
        <v>0</v>
      </c>
      <c r="BW311" s="403">
        <v>0</v>
      </c>
      <c r="BX311" s="403">
        <v>0</v>
      </c>
      <c r="BY311" s="403">
        <v>0</v>
      </c>
      <c r="BZ311" s="401">
        <v>0</v>
      </c>
      <c r="CA311" s="401">
        <v>0</v>
      </c>
      <c r="CB311" s="401">
        <v>0</v>
      </c>
      <c r="CC311" s="401">
        <v>0</v>
      </c>
      <c r="CD311" s="401">
        <v>0</v>
      </c>
      <c r="CE311" s="401">
        <v>0</v>
      </c>
      <c r="CF311" s="401">
        <v>0</v>
      </c>
      <c r="CG311" s="401">
        <v>0</v>
      </c>
      <c r="CH311" s="401">
        <v>0</v>
      </c>
      <c r="CI311" s="401">
        <v>0</v>
      </c>
      <c r="CJ311" s="401">
        <v>0</v>
      </c>
      <c r="CK311" s="401">
        <v>0</v>
      </c>
      <c r="CL311" s="401">
        <v>0</v>
      </c>
      <c r="CM311" s="401">
        <v>0</v>
      </c>
      <c r="CN311" s="401">
        <v>0</v>
      </c>
      <c r="CO311" s="401">
        <v>0</v>
      </c>
      <c r="CP311" s="401">
        <v>0</v>
      </c>
      <c r="CQ311" s="401">
        <v>0</v>
      </c>
      <c r="CR311" s="401">
        <v>0</v>
      </c>
      <c r="CS311" s="401">
        <v>0</v>
      </c>
      <c r="CT311" s="401">
        <v>0</v>
      </c>
      <c r="CU311" s="401">
        <v>0</v>
      </c>
      <c r="CV311" s="401">
        <v>0</v>
      </c>
      <c r="CW311" s="401">
        <v>0</v>
      </c>
      <c r="CX311" s="401">
        <v>0</v>
      </c>
      <c r="CY311" s="401">
        <v>0</v>
      </c>
      <c r="CZ311" s="401">
        <v>0</v>
      </c>
      <c r="DA311" s="401">
        <v>0</v>
      </c>
      <c r="DB311" s="401">
        <v>0</v>
      </c>
      <c r="DC311" s="401">
        <v>0</v>
      </c>
      <c r="DD311" s="401">
        <v>0</v>
      </c>
      <c r="DE311" s="401">
        <v>0</v>
      </c>
      <c r="DF311" s="401">
        <v>0</v>
      </c>
      <c r="DG311" s="403">
        <v>0</v>
      </c>
      <c r="DH311" s="403">
        <v>0</v>
      </c>
      <c r="DI311" s="403">
        <v>0</v>
      </c>
      <c r="DJ311" s="403">
        <v>0</v>
      </c>
      <c r="DK311" s="403">
        <v>0</v>
      </c>
      <c r="DL311" s="403">
        <v>0</v>
      </c>
      <c r="DM311" s="403">
        <v>0</v>
      </c>
      <c r="DN311" s="403">
        <v>0</v>
      </c>
      <c r="DO311" s="403">
        <v>0</v>
      </c>
      <c r="DP311" s="403">
        <v>0</v>
      </c>
      <c r="DQ311" s="403">
        <v>0</v>
      </c>
      <c r="DR311" s="403">
        <v>0</v>
      </c>
      <c r="DS311" s="403">
        <v>0</v>
      </c>
      <c r="DT311" s="403">
        <v>0</v>
      </c>
      <c r="DU311" s="403">
        <v>0</v>
      </c>
      <c r="DV311" s="403">
        <v>0</v>
      </c>
      <c r="DW311" s="403">
        <v>0</v>
      </c>
      <c r="DX311" s="403">
        <v>0</v>
      </c>
      <c r="DY311" s="403">
        <v>0</v>
      </c>
      <c r="DZ311" s="403">
        <v>0</v>
      </c>
      <c r="EA311" s="403">
        <v>0</v>
      </c>
      <c r="EB311" s="403">
        <v>0</v>
      </c>
      <c r="EC311" s="403">
        <v>0</v>
      </c>
      <c r="ED311" s="403">
        <v>0</v>
      </c>
      <c r="EE311" s="403">
        <v>0</v>
      </c>
      <c r="EF311" s="403">
        <v>0</v>
      </c>
      <c r="EG311" s="403">
        <v>0</v>
      </c>
      <c r="EH311" s="403">
        <v>0</v>
      </c>
      <c r="EI311" s="403">
        <v>0</v>
      </c>
      <c r="EJ311" s="403">
        <v>0</v>
      </c>
      <c r="EK311" s="403">
        <v>0</v>
      </c>
      <c r="EL311" s="403">
        <v>0</v>
      </c>
      <c r="EM311" s="403">
        <v>0</v>
      </c>
      <c r="EN311" s="403">
        <v>0</v>
      </c>
      <c r="EO311" s="403">
        <v>0</v>
      </c>
      <c r="EP311" s="403">
        <v>0</v>
      </c>
      <c r="EQ311" s="403">
        <v>0</v>
      </c>
      <c r="ER311" s="403">
        <v>0</v>
      </c>
      <c r="ES311" s="403">
        <v>0</v>
      </c>
      <c r="ET311" s="403">
        <v>0</v>
      </c>
      <c r="EU311" s="403">
        <v>0</v>
      </c>
      <c r="EV311" s="403">
        <v>0</v>
      </c>
      <c r="EW311" s="403">
        <v>0</v>
      </c>
      <c r="EX311" s="404">
        <v>0</v>
      </c>
      <c r="EY311" s="404">
        <v>241874.52758881327</v>
      </c>
      <c r="EZ311" s="404">
        <v>70752.412832101851</v>
      </c>
      <c r="FA311" s="404">
        <v>0</v>
      </c>
      <c r="FB311" s="404">
        <v>0</v>
      </c>
      <c r="FC311" s="404">
        <v>0</v>
      </c>
      <c r="FD311" s="404">
        <v>0</v>
      </c>
      <c r="FE311" s="404">
        <v>0</v>
      </c>
      <c r="FF311" s="404">
        <v>0</v>
      </c>
      <c r="FG311" s="404">
        <v>0</v>
      </c>
      <c r="FH311" s="404">
        <v>0</v>
      </c>
      <c r="FI311" s="404">
        <v>0</v>
      </c>
      <c r="FJ311" s="404">
        <v>0</v>
      </c>
      <c r="FK311" s="404">
        <v>0</v>
      </c>
      <c r="FL311" s="404">
        <v>0</v>
      </c>
      <c r="FM311" s="404">
        <v>0</v>
      </c>
      <c r="FN311" s="404">
        <v>0</v>
      </c>
      <c r="FO311" s="404">
        <v>0</v>
      </c>
      <c r="FP311" s="404">
        <v>0</v>
      </c>
      <c r="FQ311" s="404">
        <v>0</v>
      </c>
      <c r="FR311" s="404">
        <v>0</v>
      </c>
      <c r="FS311" s="404">
        <v>0</v>
      </c>
      <c r="FT311" s="404">
        <v>0</v>
      </c>
      <c r="FU311" s="404">
        <v>0</v>
      </c>
      <c r="FV311" s="404">
        <v>0</v>
      </c>
      <c r="FW311" s="404">
        <v>0</v>
      </c>
      <c r="FX311" s="404">
        <v>0</v>
      </c>
      <c r="FY311" s="404">
        <v>0</v>
      </c>
      <c r="FZ311" s="404">
        <v>0</v>
      </c>
      <c r="GA311" s="404">
        <v>0</v>
      </c>
      <c r="GB311" s="404">
        <v>0</v>
      </c>
      <c r="GC311" s="404">
        <v>0</v>
      </c>
      <c r="GD311" s="404">
        <v>0</v>
      </c>
      <c r="GE311" s="404">
        <v>0</v>
      </c>
      <c r="GF311" s="404">
        <v>0</v>
      </c>
      <c r="GG311" s="404">
        <v>0</v>
      </c>
      <c r="GH311" s="404">
        <v>0</v>
      </c>
      <c r="GI311" s="404">
        <v>0</v>
      </c>
      <c r="GJ311" s="404">
        <v>0</v>
      </c>
      <c r="GK311" s="404">
        <v>0</v>
      </c>
      <c r="GL311" s="404">
        <v>0</v>
      </c>
      <c r="GM311" s="404">
        <v>0</v>
      </c>
      <c r="GN311" s="404">
        <v>0</v>
      </c>
      <c r="GO311" s="404">
        <v>0</v>
      </c>
      <c r="GP311" s="404">
        <v>0</v>
      </c>
      <c r="GQ311" s="404">
        <v>0</v>
      </c>
      <c r="GR311" s="404">
        <v>0</v>
      </c>
      <c r="GS311" s="404">
        <v>0</v>
      </c>
      <c r="GT311" s="404">
        <v>0</v>
      </c>
      <c r="GU311" s="404">
        <v>0</v>
      </c>
      <c r="GV311" s="404">
        <v>0</v>
      </c>
      <c r="GW311" s="404">
        <v>0</v>
      </c>
      <c r="GX311" s="404">
        <v>0</v>
      </c>
      <c r="GY311" s="404">
        <v>0</v>
      </c>
      <c r="GZ311" s="404">
        <v>0</v>
      </c>
      <c r="HA311" s="404">
        <v>0</v>
      </c>
      <c r="HB311" s="404">
        <v>0</v>
      </c>
      <c r="HC311" s="404">
        <v>0</v>
      </c>
      <c r="HD311" s="404">
        <v>0</v>
      </c>
      <c r="HE311" s="404">
        <v>0</v>
      </c>
      <c r="HF311" s="404">
        <v>0</v>
      </c>
      <c r="HG311" s="404">
        <v>0</v>
      </c>
      <c r="HH311" s="404">
        <v>0</v>
      </c>
      <c r="HI311" s="404">
        <v>0</v>
      </c>
      <c r="HJ311" s="404">
        <v>0</v>
      </c>
      <c r="HK311" s="404">
        <v>0</v>
      </c>
      <c r="HL311" s="404">
        <v>0</v>
      </c>
      <c r="HM311" s="404">
        <v>0</v>
      </c>
      <c r="HN311" s="404">
        <v>0</v>
      </c>
      <c r="HO311" s="404">
        <v>0</v>
      </c>
      <c r="HP311" s="404">
        <v>0</v>
      </c>
      <c r="HQ311" s="404">
        <v>0</v>
      </c>
      <c r="HR311" s="404">
        <v>0</v>
      </c>
      <c r="HS311" s="404">
        <v>0</v>
      </c>
      <c r="HT311" s="404">
        <v>0</v>
      </c>
      <c r="HU311" s="404">
        <v>0</v>
      </c>
      <c r="HV311" s="404">
        <v>0</v>
      </c>
      <c r="HW311" s="404">
        <v>0</v>
      </c>
      <c r="HX311" s="404">
        <v>0</v>
      </c>
      <c r="HY311" s="404">
        <v>0</v>
      </c>
      <c r="HZ311" s="404">
        <v>312626.94042091514</v>
      </c>
      <c r="IA311" s="404">
        <v>0</v>
      </c>
      <c r="IB311" s="408">
        <v>0</v>
      </c>
      <c r="IC311" s="412"/>
    </row>
    <row r="312" spans="1:237" s="180" customFormat="1" ht="90" customHeight="1" x14ac:dyDescent="0.25">
      <c r="A312" s="161" t="s">
        <v>1392</v>
      </c>
      <c r="B312" s="150" t="s">
        <v>1393</v>
      </c>
      <c r="C312" s="150" t="s">
        <v>1394</v>
      </c>
      <c r="D312" s="148" t="s">
        <v>73</v>
      </c>
      <c r="E312" s="150" t="s">
        <v>1395</v>
      </c>
      <c r="F312" s="151" t="s">
        <v>1396</v>
      </c>
      <c r="G312" s="151" t="s">
        <v>1397</v>
      </c>
      <c r="H312" s="79" t="s">
        <v>77</v>
      </c>
      <c r="I312" s="151" t="s">
        <v>1398</v>
      </c>
      <c r="J312" s="151">
        <v>40</v>
      </c>
      <c r="K312" s="227" t="s">
        <v>94</v>
      </c>
      <c r="L312" s="79">
        <v>6750</v>
      </c>
      <c r="M312" s="79" t="s">
        <v>1399</v>
      </c>
      <c r="N312" s="79" t="s">
        <v>81</v>
      </c>
      <c r="O312" s="13" t="s">
        <v>217</v>
      </c>
      <c r="P312" s="79" t="s">
        <v>218</v>
      </c>
      <c r="Q312" s="112" t="s">
        <v>100</v>
      </c>
      <c r="R312" s="73" t="s">
        <v>162</v>
      </c>
      <c r="S312" s="79" t="s">
        <v>99</v>
      </c>
      <c r="T312" s="79" t="s">
        <v>1400</v>
      </c>
      <c r="U312" s="79" t="s">
        <v>87</v>
      </c>
      <c r="V312" s="81">
        <v>1</v>
      </c>
      <c r="W312" s="162">
        <v>270000</v>
      </c>
      <c r="X312" s="162">
        <v>0</v>
      </c>
      <c r="Y312" s="162">
        <v>270000</v>
      </c>
      <c r="Z312" s="162">
        <v>0</v>
      </c>
      <c r="AA312" s="162">
        <v>0</v>
      </c>
      <c r="AB312" s="162">
        <v>0</v>
      </c>
      <c r="AC312" s="162">
        <v>0</v>
      </c>
      <c r="AD312" s="162">
        <v>0</v>
      </c>
      <c r="AE312" s="149">
        <v>0</v>
      </c>
      <c r="AF312" s="149">
        <v>0</v>
      </c>
      <c r="AG312" s="149">
        <v>0</v>
      </c>
      <c r="AH312" s="149">
        <v>0</v>
      </c>
      <c r="AI312" s="79" t="s">
        <v>88</v>
      </c>
      <c r="AJ312" s="162">
        <v>0</v>
      </c>
      <c r="AK312" s="162">
        <v>0</v>
      </c>
      <c r="AL312" s="162">
        <v>0</v>
      </c>
      <c r="AM312" s="162">
        <v>0</v>
      </c>
      <c r="AN312" s="162">
        <v>0</v>
      </c>
      <c r="AO312" s="162">
        <v>0</v>
      </c>
      <c r="AP312" s="162">
        <v>0</v>
      </c>
      <c r="AQ312" s="149">
        <v>0</v>
      </c>
      <c r="AR312" s="149">
        <v>0</v>
      </c>
      <c r="AS312" s="149">
        <v>0</v>
      </c>
      <c r="AT312" s="149">
        <v>0</v>
      </c>
      <c r="AU312" s="151"/>
      <c r="AV312" s="230">
        <v>1</v>
      </c>
      <c r="AW312" s="230">
        <v>0</v>
      </c>
      <c r="AX312" s="230" t="s">
        <v>3594</v>
      </c>
      <c r="AY312" s="141">
        <v>9</v>
      </c>
      <c r="AZ312" s="70">
        <v>1</v>
      </c>
      <c r="BA312" s="70">
        <v>1</v>
      </c>
      <c r="BB312" s="70">
        <v>1</v>
      </c>
      <c r="BC312" s="70">
        <v>1</v>
      </c>
      <c r="BD312" s="70">
        <v>1</v>
      </c>
      <c r="BE312" s="70">
        <v>1</v>
      </c>
      <c r="BF312" s="70">
        <v>1</v>
      </c>
      <c r="BG312" s="71">
        <v>0</v>
      </c>
      <c r="BH312" s="71">
        <v>1</v>
      </c>
      <c r="BI312" s="71">
        <v>0</v>
      </c>
      <c r="BJ312" s="71">
        <v>0</v>
      </c>
      <c r="BK312" s="71">
        <v>1</v>
      </c>
      <c r="BL312" s="70">
        <v>1</v>
      </c>
      <c r="BM312" s="70">
        <v>1</v>
      </c>
      <c r="BN312" s="70">
        <v>1</v>
      </c>
      <c r="BO312" s="70">
        <v>0</v>
      </c>
      <c r="BP312" s="403">
        <v>270000</v>
      </c>
      <c r="BQ312" s="403">
        <v>0</v>
      </c>
      <c r="BR312" s="403">
        <v>0</v>
      </c>
      <c r="BS312" s="403">
        <v>0</v>
      </c>
      <c r="BT312" s="403">
        <v>0</v>
      </c>
      <c r="BU312" s="403">
        <v>0</v>
      </c>
      <c r="BV312" s="403">
        <v>0</v>
      </c>
      <c r="BW312" s="403">
        <v>0</v>
      </c>
      <c r="BX312" s="403">
        <v>0</v>
      </c>
      <c r="BY312" s="403">
        <v>0</v>
      </c>
      <c r="BZ312" s="401">
        <v>0</v>
      </c>
      <c r="CA312" s="401">
        <v>0</v>
      </c>
      <c r="CB312" s="401">
        <v>0</v>
      </c>
      <c r="CC312" s="401">
        <v>0</v>
      </c>
      <c r="CD312" s="401">
        <v>0</v>
      </c>
      <c r="CE312" s="401">
        <v>0</v>
      </c>
      <c r="CF312" s="401">
        <v>0</v>
      </c>
      <c r="CG312" s="401">
        <v>0</v>
      </c>
      <c r="CH312" s="401">
        <v>0</v>
      </c>
      <c r="CI312" s="401">
        <v>0</v>
      </c>
      <c r="CJ312" s="401">
        <v>0</v>
      </c>
      <c r="CK312" s="401">
        <v>0</v>
      </c>
      <c r="CL312" s="401">
        <v>0</v>
      </c>
      <c r="CM312" s="401">
        <v>0</v>
      </c>
      <c r="CN312" s="401">
        <v>0</v>
      </c>
      <c r="CO312" s="401">
        <v>0</v>
      </c>
      <c r="CP312" s="401">
        <v>0</v>
      </c>
      <c r="CQ312" s="401">
        <v>0</v>
      </c>
      <c r="CR312" s="401">
        <v>0</v>
      </c>
      <c r="CS312" s="401">
        <v>0</v>
      </c>
      <c r="CT312" s="401">
        <v>0</v>
      </c>
      <c r="CU312" s="401">
        <v>0</v>
      </c>
      <c r="CV312" s="401">
        <v>0</v>
      </c>
      <c r="CW312" s="401">
        <v>0</v>
      </c>
      <c r="CX312" s="401">
        <v>0</v>
      </c>
      <c r="CY312" s="401">
        <v>0</v>
      </c>
      <c r="CZ312" s="401">
        <v>0</v>
      </c>
      <c r="DA312" s="401">
        <v>0</v>
      </c>
      <c r="DB312" s="401">
        <v>0</v>
      </c>
      <c r="DC312" s="401">
        <v>0</v>
      </c>
      <c r="DD312" s="401">
        <v>0</v>
      </c>
      <c r="DE312" s="401">
        <v>0</v>
      </c>
      <c r="DF312" s="401">
        <v>0</v>
      </c>
      <c r="DG312" s="403">
        <v>6750</v>
      </c>
      <c r="DH312" s="403">
        <v>6750</v>
      </c>
      <c r="DI312" s="403">
        <v>6750</v>
      </c>
      <c r="DJ312" s="403">
        <v>6750</v>
      </c>
      <c r="DK312" s="403">
        <v>6750</v>
      </c>
      <c r="DL312" s="403">
        <v>6750</v>
      </c>
      <c r="DM312" s="403">
        <v>6750</v>
      </c>
      <c r="DN312" s="403">
        <v>6750</v>
      </c>
      <c r="DO312" s="403">
        <v>6750</v>
      </c>
      <c r="DP312" s="403">
        <v>6750</v>
      </c>
      <c r="DQ312" s="403">
        <v>6750</v>
      </c>
      <c r="DR312" s="403">
        <v>6750</v>
      </c>
      <c r="DS312" s="403">
        <v>6750</v>
      </c>
      <c r="DT312" s="403">
        <v>6750</v>
      </c>
      <c r="DU312" s="403">
        <v>6750</v>
      </c>
      <c r="DV312" s="403">
        <v>6750</v>
      </c>
      <c r="DW312" s="403">
        <v>6750</v>
      </c>
      <c r="DX312" s="403">
        <v>6750</v>
      </c>
      <c r="DY312" s="403">
        <v>6750</v>
      </c>
      <c r="DZ312" s="403">
        <v>6750</v>
      </c>
      <c r="EA312" s="403">
        <v>6750</v>
      </c>
      <c r="EB312" s="403">
        <v>6750</v>
      </c>
      <c r="EC312" s="403">
        <v>6750</v>
      </c>
      <c r="ED312" s="403">
        <v>6750</v>
      </c>
      <c r="EE312" s="403">
        <v>6750</v>
      </c>
      <c r="EF312" s="403">
        <v>6750</v>
      </c>
      <c r="EG312" s="403">
        <v>6750</v>
      </c>
      <c r="EH312" s="403">
        <v>6750</v>
      </c>
      <c r="EI312" s="403">
        <v>6750</v>
      </c>
      <c r="EJ312" s="403">
        <v>6750</v>
      </c>
      <c r="EK312" s="403">
        <v>6750</v>
      </c>
      <c r="EL312" s="403">
        <v>6750</v>
      </c>
      <c r="EM312" s="403">
        <v>6750</v>
      </c>
      <c r="EN312" s="403">
        <v>6750</v>
      </c>
      <c r="EO312" s="403">
        <v>6750</v>
      </c>
      <c r="EP312" s="403">
        <v>6750</v>
      </c>
      <c r="EQ312" s="403">
        <v>6750</v>
      </c>
      <c r="ER312" s="403">
        <v>6750</v>
      </c>
      <c r="ES312" s="403">
        <v>6750</v>
      </c>
      <c r="ET312" s="403">
        <v>6750</v>
      </c>
      <c r="EU312" s="403">
        <v>6750</v>
      </c>
      <c r="EV312" s="403">
        <v>6750</v>
      </c>
      <c r="EW312" s="403">
        <v>6750</v>
      </c>
      <c r="EX312" s="404">
        <v>0</v>
      </c>
      <c r="EY312" s="404">
        <v>0</v>
      </c>
      <c r="EZ312" s="404">
        <v>0</v>
      </c>
      <c r="FA312" s="404">
        <v>0</v>
      </c>
      <c r="FB312" s="404">
        <v>0</v>
      </c>
      <c r="FC312" s="404">
        <v>0</v>
      </c>
      <c r="FD312" s="404">
        <v>0</v>
      </c>
      <c r="FE312" s="404">
        <v>0</v>
      </c>
      <c r="FF312" s="404">
        <v>0</v>
      </c>
      <c r="FG312" s="404">
        <v>0</v>
      </c>
      <c r="FH312" s="404">
        <v>0</v>
      </c>
      <c r="FI312" s="404">
        <v>0</v>
      </c>
      <c r="FJ312" s="404">
        <v>0</v>
      </c>
      <c r="FK312" s="404">
        <v>0</v>
      </c>
      <c r="FL312" s="404">
        <v>0</v>
      </c>
      <c r="FM312" s="404">
        <v>0</v>
      </c>
      <c r="FN312" s="404">
        <v>0</v>
      </c>
      <c r="FO312" s="404">
        <v>0</v>
      </c>
      <c r="FP312" s="404">
        <v>0</v>
      </c>
      <c r="FQ312" s="404">
        <v>0</v>
      </c>
      <c r="FR312" s="404">
        <v>0</v>
      </c>
      <c r="FS312" s="404">
        <v>0</v>
      </c>
      <c r="FT312" s="404">
        <v>0</v>
      </c>
      <c r="FU312" s="404">
        <v>0</v>
      </c>
      <c r="FV312" s="404">
        <v>0</v>
      </c>
      <c r="FW312" s="404">
        <v>0</v>
      </c>
      <c r="FX312" s="404">
        <v>0</v>
      </c>
      <c r="FY312" s="404">
        <v>0</v>
      </c>
      <c r="FZ312" s="404">
        <v>0</v>
      </c>
      <c r="GA312" s="404">
        <v>0</v>
      </c>
      <c r="GB312" s="404">
        <v>0</v>
      </c>
      <c r="GC312" s="404">
        <v>0</v>
      </c>
      <c r="GD312" s="404">
        <v>0</v>
      </c>
      <c r="GE312" s="404">
        <v>0</v>
      </c>
      <c r="GF312" s="404">
        <v>0</v>
      </c>
      <c r="GG312" s="404">
        <v>0</v>
      </c>
      <c r="GH312" s="404">
        <v>0</v>
      </c>
      <c r="GI312" s="404">
        <v>0</v>
      </c>
      <c r="GJ312" s="404">
        <v>0</v>
      </c>
      <c r="GK312" s="404">
        <v>0</v>
      </c>
      <c r="GL312" s="404">
        <v>6122.4489795918362</v>
      </c>
      <c r="GM312" s="404">
        <v>5830.9037900874628</v>
      </c>
      <c r="GN312" s="404">
        <v>5553.2417048452035</v>
      </c>
      <c r="GO312" s="404">
        <v>5288.8016236620979</v>
      </c>
      <c r="GP312" s="404">
        <v>5036.953927297237</v>
      </c>
      <c r="GQ312" s="404">
        <v>4797.0989783783198</v>
      </c>
      <c r="GR312" s="404">
        <v>4568.6656936936388</v>
      </c>
      <c r="GS312" s="404">
        <v>4351.1101844701316</v>
      </c>
      <c r="GT312" s="404">
        <v>4143.9144614001252</v>
      </c>
      <c r="GU312" s="404">
        <v>3946.5852013334525</v>
      </c>
      <c r="GV312" s="404">
        <v>3758.6525726985269</v>
      </c>
      <c r="GW312" s="404">
        <v>3579.669116855739</v>
      </c>
      <c r="GX312" s="404">
        <v>3409.2086827197522</v>
      </c>
      <c r="GY312" s="404">
        <v>3246.8654121140489</v>
      </c>
      <c r="GZ312" s="404">
        <v>3092.2527734419514</v>
      </c>
      <c r="HA312" s="404">
        <v>2945.0026413732867</v>
      </c>
      <c r="HB312" s="404">
        <v>2804.7644203555114</v>
      </c>
      <c r="HC312" s="404">
        <v>2671.2042098623915</v>
      </c>
      <c r="HD312" s="404">
        <v>2544.0040093927541</v>
      </c>
      <c r="HE312" s="404">
        <v>2422.8609613264325</v>
      </c>
      <c r="HF312" s="404">
        <v>2307.4866298346979</v>
      </c>
      <c r="HG312" s="404">
        <v>2197.606314128283</v>
      </c>
      <c r="HH312" s="404">
        <v>2092.958394407889</v>
      </c>
      <c r="HI312" s="404">
        <v>1993.2937089598943</v>
      </c>
      <c r="HJ312" s="404">
        <v>1898.3749609141848</v>
      </c>
      <c r="HK312" s="404">
        <v>1807.9761532516045</v>
      </c>
      <c r="HL312" s="404">
        <v>1721.8820507158141</v>
      </c>
      <c r="HM312" s="404">
        <v>1639.887667348394</v>
      </c>
      <c r="HN312" s="404">
        <v>1561.7977784270424</v>
      </c>
      <c r="HO312" s="404">
        <v>1487.4264556448018</v>
      </c>
      <c r="HP312" s="404">
        <v>1416.5966244236208</v>
      </c>
      <c r="HQ312" s="404">
        <v>1349.1396423082103</v>
      </c>
      <c r="HR312" s="404">
        <v>1284.8948974363907</v>
      </c>
      <c r="HS312" s="404">
        <v>1223.7094261298957</v>
      </c>
      <c r="HT312" s="404">
        <v>1165.437548695139</v>
      </c>
      <c r="HU312" s="404">
        <v>1109.940522566799</v>
      </c>
      <c r="HV312" s="404">
        <v>1057.0862119683802</v>
      </c>
      <c r="HW312" s="404">
        <v>1006.748773303219</v>
      </c>
      <c r="HX312" s="404">
        <v>958.8083555268754</v>
      </c>
      <c r="HY312" s="404">
        <v>913.15081478750028</v>
      </c>
      <c r="HZ312" s="404">
        <v>0</v>
      </c>
      <c r="IA312" s="404">
        <v>110308.41227567851</v>
      </c>
      <c r="IB312" s="408">
        <v>0</v>
      </c>
      <c r="IC312" s="412"/>
    </row>
    <row r="313" spans="1:237" s="180" customFormat="1" ht="90" customHeight="1" x14ac:dyDescent="0.25">
      <c r="A313" s="242" t="s">
        <v>997</v>
      </c>
      <c r="B313" s="195" t="s">
        <v>998</v>
      </c>
      <c r="C313" s="195" t="s">
        <v>1067</v>
      </c>
      <c r="D313" s="115" t="s">
        <v>73</v>
      </c>
      <c r="E313" s="195" t="s">
        <v>1068</v>
      </c>
      <c r="F313" s="113" t="s">
        <v>1069</v>
      </c>
      <c r="G313" s="113" t="s">
        <v>1070</v>
      </c>
      <c r="H313" s="112" t="s">
        <v>77</v>
      </c>
      <c r="I313" s="113" t="s">
        <v>1071</v>
      </c>
      <c r="J313" s="113">
        <v>10</v>
      </c>
      <c r="K313" s="227" t="s">
        <v>79</v>
      </c>
      <c r="L313" s="111">
        <v>56923</v>
      </c>
      <c r="M313" s="112" t="s">
        <v>1045</v>
      </c>
      <c r="N313" s="112" t="s">
        <v>147</v>
      </c>
      <c r="O313" s="73" t="s">
        <v>106</v>
      </c>
      <c r="P313" s="112" t="s">
        <v>293</v>
      </c>
      <c r="Q313" s="112" t="s">
        <v>100</v>
      </c>
      <c r="R313" s="73" t="s">
        <v>162</v>
      </c>
      <c r="S313" s="112" t="s">
        <v>99</v>
      </c>
      <c r="T313" s="112" t="s">
        <v>1046</v>
      </c>
      <c r="U313" s="112" t="s">
        <v>87</v>
      </c>
      <c r="V313" s="201">
        <v>1</v>
      </c>
      <c r="W313" s="217">
        <v>9960</v>
      </c>
      <c r="X313" s="217">
        <v>0</v>
      </c>
      <c r="Y313" s="217">
        <v>0</v>
      </c>
      <c r="Z313" s="217">
        <v>9960</v>
      </c>
      <c r="AA313" s="217">
        <v>0</v>
      </c>
      <c r="AB313" s="217">
        <v>0</v>
      </c>
      <c r="AC313" s="217">
        <v>0</v>
      </c>
      <c r="AD313" s="217">
        <v>0</v>
      </c>
      <c r="AE313" s="286">
        <v>0</v>
      </c>
      <c r="AF313" s="286">
        <v>0</v>
      </c>
      <c r="AG313" s="286">
        <v>0</v>
      </c>
      <c r="AH313" s="286">
        <v>0</v>
      </c>
      <c r="AI313" s="112" t="s">
        <v>88</v>
      </c>
      <c r="AJ313" s="217">
        <v>0</v>
      </c>
      <c r="AK313" s="217">
        <v>0</v>
      </c>
      <c r="AL313" s="217">
        <v>0</v>
      </c>
      <c r="AM313" s="217">
        <v>0</v>
      </c>
      <c r="AN313" s="217">
        <v>0</v>
      </c>
      <c r="AO313" s="217">
        <v>0</v>
      </c>
      <c r="AP313" s="217">
        <v>0</v>
      </c>
      <c r="AQ313" s="286">
        <v>0</v>
      </c>
      <c r="AR313" s="286">
        <v>0</v>
      </c>
      <c r="AS313" s="286">
        <v>0</v>
      </c>
      <c r="AT313" s="286">
        <v>0</v>
      </c>
      <c r="AU313" s="113" t="s">
        <v>1072</v>
      </c>
      <c r="AV313" s="230">
        <v>1</v>
      </c>
      <c r="AW313" s="230">
        <v>0</v>
      </c>
      <c r="AX313" s="230" t="s">
        <v>3601</v>
      </c>
      <c r="AY313" s="141">
        <v>9</v>
      </c>
      <c r="AZ313" s="70">
        <v>1</v>
      </c>
      <c r="BA313" s="70">
        <v>1</v>
      </c>
      <c r="BB313" s="70">
        <v>1</v>
      </c>
      <c r="BC313" s="70">
        <v>1</v>
      </c>
      <c r="BD313" s="70">
        <v>1</v>
      </c>
      <c r="BE313" s="70">
        <v>1</v>
      </c>
      <c r="BF313" s="70">
        <v>1</v>
      </c>
      <c r="BG313" s="71">
        <v>0</v>
      </c>
      <c r="BH313" s="71">
        <v>1</v>
      </c>
      <c r="BI313" s="71">
        <v>0</v>
      </c>
      <c r="BJ313" s="71">
        <v>1</v>
      </c>
      <c r="BK313" s="71">
        <v>0</v>
      </c>
      <c r="BL313" s="70">
        <v>1</v>
      </c>
      <c r="BM313" s="70">
        <v>1</v>
      </c>
      <c r="BN313" s="70">
        <v>1</v>
      </c>
      <c r="BO313" s="70">
        <v>0</v>
      </c>
      <c r="BP313" s="403">
        <v>0</v>
      </c>
      <c r="BQ313" s="403">
        <v>9960</v>
      </c>
      <c r="BR313" s="403">
        <v>0</v>
      </c>
      <c r="BS313" s="403">
        <v>0</v>
      </c>
      <c r="BT313" s="403">
        <v>0</v>
      </c>
      <c r="BU313" s="403">
        <v>0</v>
      </c>
      <c r="BV313" s="403">
        <v>0</v>
      </c>
      <c r="BW313" s="403">
        <v>0</v>
      </c>
      <c r="BX313" s="403">
        <v>0</v>
      </c>
      <c r="BY313" s="403">
        <v>0</v>
      </c>
      <c r="BZ313" s="401">
        <v>0</v>
      </c>
      <c r="CA313" s="401">
        <v>0</v>
      </c>
      <c r="CB313" s="401">
        <v>0</v>
      </c>
      <c r="CC313" s="401">
        <v>0</v>
      </c>
      <c r="CD313" s="401">
        <v>0</v>
      </c>
      <c r="CE313" s="401">
        <v>0</v>
      </c>
      <c r="CF313" s="401">
        <v>0</v>
      </c>
      <c r="CG313" s="401">
        <v>0</v>
      </c>
      <c r="CH313" s="401">
        <v>0</v>
      </c>
      <c r="CI313" s="401">
        <v>0</v>
      </c>
      <c r="CJ313" s="401">
        <v>0</v>
      </c>
      <c r="CK313" s="401">
        <v>0</v>
      </c>
      <c r="CL313" s="401">
        <v>0</v>
      </c>
      <c r="CM313" s="401">
        <v>0</v>
      </c>
      <c r="CN313" s="401">
        <v>0</v>
      </c>
      <c r="CO313" s="401">
        <v>0</v>
      </c>
      <c r="CP313" s="401">
        <v>0</v>
      </c>
      <c r="CQ313" s="401">
        <v>0</v>
      </c>
      <c r="CR313" s="401">
        <v>0</v>
      </c>
      <c r="CS313" s="401">
        <v>0</v>
      </c>
      <c r="CT313" s="401">
        <v>0</v>
      </c>
      <c r="CU313" s="401">
        <v>0</v>
      </c>
      <c r="CV313" s="401">
        <v>0</v>
      </c>
      <c r="CW313" s="401">
        <v>0</v>
      </c>
      <c r="CX313" s="401">
        <v>0</v>
      </c>
      <c r="CY313" s="401">
        <v>0</v>
      </c>
      <c r="CZ313" s="401">
        <v>0</v>
      </c>
      <c r="DA313" s="401">
        <v>0</v>
      </c>
      <c r="DB313" s="401">
        <v>0</v>
      </c>
      <c r="DC313" s="401">
        <v>0</v>
      </c>
      <c r="DD313" s="401">
        <v>0</v>
      </c>
      <c r="DE313" s="401">
        <v>0</v>
      </c>
      <c r="DF313" s="401">
        <v>0</v>
      </c>
      <c r="DG313" s="403">
        <v>56923</v>
      </c>
      <c r="DH313" s="403">
        <v>56923</v>
      </c>
      <c r="DI313" s="403">
        <v>56923</v>
      </c>
      <c r="DJ313" s="403">
        <v>56923</v>
      </c>
      <c r="DK313" s="403">
        <v>56923</v>
      </c>
      <c r="DL313" s="403">
        <v>56923</v>
      </c>
      <c r="DM313" s="403">
        <v>56923</v>
      </c>
      <c r="DN313" s="403">
        <v>56923</v>
      </c>
      <c r="DO313" s="403">
        <v>56923</v>
      </c>
      <c r="DP313" s="403">
        <v>56923</v>
      </c>
      <c r="DQ313" s="403">
        <v>56923</v>
      </c>
      <c r="DR313" s="403">
        <v>56923</v>
      </c>
      <c r="DS313" s="403">
        <v>56923</v>
      </c>
      <c r="DT313" s="403">
        <v>56923</v>
      </c>
      <c r="DU313" s="403">
        <v>56923</v>
      </c>
      <c r="DV313" s="403">
        <v>56923</v>
      </c>
      <c r="DW313" s="403">
        <v>56923</v>
      </c>
      <c r="DX313" s="403">
        <v>56923</v>
      </c>
      <c r="DY313" s="403">
        <v>56923</v>
      </c>
      <c r="DZ313" s="403">
        <v>56923</v>
      </c>
      <c r="EA313" s="403">
        <v>56923</v>
      </c>
      <c r="EB313" s="403">
        <v>56923</v>
      </c>
      <c r="EC313" s="403">
        <v>56923</v>
      </c>
      <c r="ED313" s="403">
        <v>56923</v>
      </c>
      <c r="EE313" s="403">
        <v>56923</v>
      </c>
      <c r="EF313" s="403">
        <v>56923</v>
      </c>
      <c r="EG313" s="403">
        <v>56923</v>
      </c>
      <c r="EH313" s="403">
        <v>56923</v>
      </c>
      <c r="EI313" s="403">
        <v>56923</v>
      </c>
      <c r="EJ313" s="403">
        <v>56923</v>
      </c>
      <c r="EK313" s="403">
        <v>56923</v>
      </c>
      <c r="EL313" s="403">
        <v>56923</v>
      </c>
      <c r="EM313" s="403">
        <v>56923</v>
      </c>
      <c r="EN313" s="403">
        <v>56923</v>
      </c>
      <c r="EO313" s="403">
        <v>56923</v>
      </c>
      <c r="EP313" s="403">
        <v>56923</v>
      </c>
      <c r="EQ313" s="403">
        <v>56923</v>
      </c>
      <c r="ER313" s="403">
        <v>56923</v>
      </c>
      <c r="ES313" s="403">
        <v>56923</v>
      </c>
      <c r="ET313" s="403">
        <v>56923</v>
      </c>
      <c r="EU313" s="403">
        <v>56923</v>
      </c>
      <c r="EV313" s="403">
        <v>56923</v>
      </c>
      <c r="EW313" s="403">
        <v>56923</v>
      </c>
      <c r="EX313" s="404">
        <v>0</v>
      </c>
      <c r="EY313" s="404">
        <v>0</v>
      </c>
      <c r="EZ313" s="404">
        <v>0</v>
      </c>
      <c r="FA313" s="404">
        <v>0</v>
      </c>
      <c r="FB313" s="404">
        <v>0</v>
      </c>
      <c r="FC313" s="404">
        <v>0</v>
      </c>
      <c r="FD313" s="404">
        <v>0</v>
      </c>
      <c r="FE313" s="404">
        <v>0</v>
      </c>
      <c r="FF313" s="404">
        <v>0</v>
      </c>
      <c r="FG313" s="404">
        <v>0</v>
      </c>
      <c r="FH313" s="404">
        <v>0</v>
      </c>
      <c r="FI313" s="404">
        <v>0</v>
      </c>
      <c r="FJ313" s="404">
        <v>0</v>
      </c>
      <c r="FK313" s="404">
        <v>0</v>
      </c>
      <c r="FL313" s="404">
        <v>0</v>
      </c>
      <c r="FM313" s="404">
        <v>0</v>
      </c>
      <c r="FN313" s="404">
        <v>0</v>
      </c>
      <c r="FO313" s="404">
        <v>0</v>
      </c>
      <c r="FP313" s="404">
        <v>0</v>
      </c>
      <c r="FQ313" s="404">
        <v>0</v>
      </c>
      <c r="FR313" s="404">
        <v>0</v>
      </c>
      <c r="FS313" s="404">
        <v>0</v>
      </c>
      <c r="FT313" s="404">
        <v>0</v>
      </c>
      <c r="FU313" s="404">
        <v>0</v>
      </c>
      <c r="FV313" s="404">
        <v>0</v>
      </c>
      <c r="FW313" s="404">
        <v>0</v>
      </c>
      <c r="FX313" s="404">
        <v>0</v>
      </c>
      <c r="FY313" s="404">
        <v>0</v>
      </c>
      <c r="FZ313" s="404">
        <v>0</v>
      </c>
      <c r="GA313" s="404">
        <v>0</v>
      </c>
      <c r="GB313" s="404">
        <v>0</v>
      </c>
      <c r="GC313" s="404">
        <v>0</v>
      </c>
      <c r="GD313" s="404">
        <v>0</v>
      </c>
      <c r="GE313" s="404">
        <v>0</v>
      </c>
      <c r="GF313" s="404">
        <v>0</v>
      </c>
      <c r="GG313" s="404">
        <v>0</v>
      </c>
      <c r="GH313" s="404">
        <v>0</v>
      </c>
      <c r="GI313" s="404">
        <v>0</v>
      </c>
      <c r="GJ313" s="404">
        <v>0</v>
      </c>
      <c r="GK313" s="404">
        <v>0</v>
      </c>
      <c r="GL313" s="404">
        <v>51630.839002267574</v>
      </c>
      <c r="GM313" s="404">
        <v>49172.22762120721</v>
      </c>
      <c r="GN313" s="404">
        <v>46830.692972578297</v>
      </c>
      <c r="GO313" s="404">
        <v>44600.659973884089</v>
      </c>
      <c r="GP313" s="404">
        <v>42476.819022746757</v>
      </c>
      <c r="GQ313" s="404">
        <v>40454.113354996902</v>
      </c>
      <c r="GR313" s="404">
        <v>38527.727004758963</v>
      </c>
      <c r="GS313" s="404">
        <v>36693.073337865673</v>
      </c>
      <c r="GT313" s="404">
        <v>34945.784131300643</v>
      </c>
      <c r="GU313" s="404">
        <v>33281.699172667279</v>
      </c>
      <c r="GV313" s="404">
        <v>31696.856354921219</v>
      </c>
      <c r="GW313" s="404">
        <v>30187.482242782109</v>
      </c>
      <c r="GX313" s="404">
        <v>28749.983088363919</v>
      </c>
      <c r="GY313" s="404">
        <v>27380.936274632295</v>
      </c>
      <c r="GZ313" s="404">
        <v>26077.082166316475</v>
      </c>
      <c r="HA313" s="404">
        <v>24835.316348872831</v>
      </c>
      <c r="HB313" s="404">
        <v>23652.682237021741</v>
      </c>
      <c r="HC313" s="404">
        <v>22526.364035258805</v>
      </c>
      <c r="HD313" s="404">
        <v>21453.680033579814</v>
      </c>
      <c r="HE313" s="404">
        <v>20432.076222456966</v>
      </c>
      <c r="HF313" s="404">
        <v>19459.120211863778</v>
      </c>
      <c r="HG313" s="404">
        <v>18532.495439870261</v>
      </c>
      <c r="HH313" s="404">
        <v>17649.995657019299</v>
      </c>
      <c r="HI313" s="404">
        <v>16809.519673351711</v>
      </c>
      <c r="HJ313" s="404">
        <v>16009.066355573059</v>
      </c>
      <c r="HK313" s="404">
        <v>15246.729862450531</v>
      </c>
      <c r="HL313" s="404">
        <v>14520.695107095746</v>
      </c>
      <c r="HM313" s="404">
        <v>13829.233435329279</v>
      </c>
      <c r="HN313" s="404">
        <v>13170.698509837413</v>
      </c>
      <c r="HO313" s="404">
        <v>12543.522390321341</v>
      </c>
      <c r="HP313" s="404">
        <v>11946.21180030604</v>
      </c>
      <c r="HQ313" s="404">
        <v>11377.344571720037</v>
      </c>
      <c r="HR313" s="404">
        <v>10835.566258780989</v>
      </c>
      <c r="HS313" s="404">
        <v>10319.586913124749</v>
      </c>
      <c r="HT313" s="404">
        <v>9828.1780124997622</v>
      </c>
      <c r="HU313" s="404">
        <v>9360.1695357140597</v>
      </c>
      <c r="HV313" s="404">
        <v>8914.4471768705334</v>
      </c>
      <c r="HW313" s="404">
        <v>8489.9496922576491</v>
      </c>
      <c r="HX313" s="404">
        <v>8085.6663735787151</v>
      </c>
      <c r="HY313" s="404">
        <v>7700.6346415035378</v>
      </c>
      <c r="HZ313" s="404">
        <v>0</v>
      </c>
      <c r="IA313" s="404">
        <v>418613.63559427339</v>
      </c>
      <c r="IB313" s="408">
        <v>0</v>
      </c>
      <c r="IC313" s="412"/>
    </row>
    <row r="314" spans="1:237" s="180" customFormat="1" ht="90" customHeight="1" x14ac:dyDescent="0.25">
      <c r="A314" s="242" t="s">
        <v>997</v>
      </c>
      <c r="B314" s="195" t="s">
        <v>998</v>
      </c>
      <c r="C314" s="195" t="s">
        <v>1048</v>
      </c>
      <c r="D314" s="115" t="s">
        <v>73</v>
      </c>
      <c r="E314" s="195" t="s">
        <v>1049</v>
      </c>
      <c r="F314" s="113" t="s">
        <v>1050</v>
      </c>
      <c r="G314" s="113" t="s">
        <v>1051</v>
      </c>
      <c r="H314" s="112" t="s">
        <v>77</v>
      </c>
      <c r="I314" s="113" t="s">
        <v>1052</v>
      </c>
      <c r="J314" s="113">
        <v>10</v>
      </c>
      <c r="K314" s="227" t="s">
        <v>94</v>
      </c>
      <c r="L314" s="112">
        <v>790</v>
      </c>
      <c r="M314" s="112" t="s">
        <v>1053</v>
      </c>
      <c r="N314" s="112" t="s">
        <v>81</v>
      </c>
      <c r="O314" s="73" t="s">
        <v>106</v>
      </c>
      <c r="P314" s="112" t="s">
        <v>169</v>
      </c>
      <c r="Q314" s="112" t="s">
        <v>100</v>
      </c>
      <c r="R314" s="73" t="s">
        <v>162</v>
      </c>
      <c r="S314" s="112" t="s">
        <v>99</v>
      </c>
      <c r="T314" s="112" t="s">
        <v>1046</v>
      </c>
      <c r="U314" s="112" t="s">
        <v>87</v>
      </c>
      <c r="V314" s="201">
        <v>1</v>
      </c>
      <c r="W314" s="217">
        <v>7572</v>
      </c>
      <c r="X314" s="217">
        <v>0</v>
      </c>
      <c r="Y314" s="217">
        <v>0</v>
      </c>
      <c r="Z314" s="217">
        <v>7572</v>
      </c>
      <c r="AA314" s="217">
        <v>0</v>
      </c>
      <c r="AB314" s="217">
        <v>0</v>
      </c>
      <c r="AC314" s="217">
        <v>0</v>
      </c>
      <c r="AD314" s="217">
        <v>0</v>
      </c>
      <c r="AE314" s="286">
        <v>0</v>
      </c>
      <c r="AF314" s="286">
        <v>0</v>
      </c>
      <c r="AG314" s="286">
        <v>0</v>
      </c>
      <c r="AH314" s="286">
        <v>0</v>
      </c>
      <c r="AI314" s="112" t="s">
        <v>88</v>
      </c>
      <c r="AJ314" s="217">
        <v>0</v>
      </c>
      <c r="AK314" s="217">
        <v>0</v>
      </c>
      <c r="AL314" s="217">
        <v>0</v>
      </c>
      <c r="AM314" s="217">
        <v>0</v>
      </c>
      <c r="AN314" s="217">
        <v>0</v>
      </c>
      <c r="AO314" s="217">
        <v>0</v>
      </c>
      <c r="AP314" s="217">
        <v>0</v>
      </c>
      <c r="AQ314" s="286">
        <v>0</v>
      </c>
      <c r="AR314" s="286">
        <v>0</v>
      </c>
      <c r="AS314" s="286">
        <v>0</v>
      </c>
      <c r="AT314" s="286">
        <v>0</v>
      </c>
      <c r="AU314" s="113"/>
      <c r="AV314" s="230">
        <v>1</v>
      </c>
      <c r="AW314" s="230">
        <v>0</v>
      </c>
      <c r="AX314" s="230" t="s">
        <v>3605</v>
      </c>
      <c r="AY314" s="141">
        <v>9</v>
      </c>
      <c r="AZ314" s="70">
        <v>1</v>
      </c>
      <c r="BA314" s="70">
        <v>1</v>
      </c>
      <c r="BB314" s="70">
        <v>1</v>
      </c>
      <c r="BC314" s="70">
        <v>1</v>
      </c>
      <c r="BD314" s="70">
        <v>1</v>
      </c>
      <c r="BE314" s="70">
        <v>1</v>
      </c>
      <c r="BF314" s="70">
        <v>1</v>
      </c>
      <c r="BG314" s="71">
        <v>0</v>
      </c>
      <c r="BH314" s="71">
        <v>1</v>
      </c>
      <c r="BI314" s="71">
        <v>0</v>
      </c>
      <c r="BJ314" s="71">
        <v>0</v>
      </c>
      <c r="BK314" s="71">
        <v>1</v>
      </c>
      <c r="BL314" s="70">
        <v>1</v>
      </c>
      <c r="BM314" s="70">
        <v>1</v>
      </c>
      <c r="BN314" s="70">
        <v>1</v>
      </c>
      <c r="BO314" s="70">
        <v>0</v>
      </c>
      <c r="BP314" s="403">
        <v>0</v>
      </c>
      <c r="BQ314" s="403">
        <v>7572</v>
      </c>
      <c r="BR314" s="403">
        <v>0</v>
      </c>
      <c r="BS314" s="403">
        <v>0</v>
      </c>
      <c r="BT314" s="403">
        <v>0</v>
      </c>
      <c r="BU314" s="403">
        <v>0</v>
      </c>
      <c r="BV314" s="403">
        <v>0</v>
      </c>
      <c r="BW314" s="403">
        <v>0</v>
      </c>
      <c r="BX314" s="403">
        <v>0</v>
      </c>
      <c r="BY314" s="403">
        <v>0</v>
      </c>
      <c r="BZ314" s="401">
        <v>0</v>
      </c>
      <c r="CA314" s="401">
        <v>0</v>
      </c>
      <c r="CB314" s="401">
        <v>0</v>
      </c>
      <c r="CC314" s="401">
        <v>0</v>
      </c>
      <c r="CD314" s="401">
        <v>0</v>
      </c>
      <c r="CE314" s="401">
        <v>0</v>
      </c>
      <c r="CF314" s="401">
        <v>0</v>
      </c>
      <c r="CG314" s="401">
        <v>0</v>
      </c>
      <c r="CH314" s="401">
        <v>0</v>
      </c>
      <c r="CI314" s="401">
        <v>0</v>
      </c>
      <c r="CJ314" s="401">
        <v>0</v>
      </c>
      <c r="CK314" s="401">
        <v>0</v>
      </c>
      <c r="CL314" s="401">
        <v>0</v>
      </c>
      <c r="CM314" s="401">
        <v>0</v>
      </c>
      <c r="CN314" s="401">
        <v>0</v>
      </c>
      <c r="CO314" s="401">
        <v>0</v>
      </c>
      <c r="CP314" s="401">
        <v>0</v>
      </c>
      <c r="CQ314" s="401">
        <v>0</v>
      </c>
      <c r="CR314" s="401">
        <v>0</v>
      </c>
      <c r="CS314" s="401">
        <v>0</v>
      </c>
      <c r="CT314" s="401">
        <v>0</v>
      </c>
      <c r="CU314" s="401">
        <v>0</v>
      </c>
      <c r="CV314" s="401">
        <v>0</v>
      </c>
      <c r="CW314" s="401">
        <v>0</v>
      </c>
      <c r="CX314" s="401">
        <v>0</v>
      </c>
      <c r="CY314" s="401">
        <v>0</v>
      </c>
      <c r="CZ314" s="401">
        <v>0</v>
      </c>
      <c r="DA314" s="401">
        <v>0</v>
      </c>
      <c r="DB314" s="401">
        <v>0</v>
      </c>
      <c r="DC314" s="401">
        <v>0</v>
      </c>
      <c r="DD314" s="401">
        <v>0</v>
      </c>
      <c r="DE314" s="401">
        <v>0</v>
      </c>
      <c r="DF314" s="401">
        <v>0</v>
      </c>
      <c r="DG314" s="403">
        <v>790</v>
      </c>
      <c r="DH314" s="403">
        <v>790</v>
      </c>
      <c r="DI314" s="403">
        <v>790</v>
      </c>
      <c r="DJ314" s="403">
        <v>790</v>
      </c>
      <c r="DK314" s="403">
        <v>790</v>
      </c>
      <c r="DL314" s="403">
        <v>790</v>
      </c>
      <c r="DM314" s="403">
        <v>790</v>
      </c>
      <c r="DN314" s="403">
        <v>790</v>
      </c>
      <c r="DO314" s="403">
        <v>790</v>
      </c>
      <c r="DP314" s="403">
        <v>790</v>
      </c>
      <c r="DQ314" s="403">
        <v>790</v>
      </c>
      <c r="DR314" s="403">
        <v>790</v>
      </c>
      <c r="DS314" s="403">
        <v>790</v>
      </c>
      <c r="DT314" s="403">
        <v>790</v>
      </c>
      <c r="DU314" s="403">
        <v>790</v>
      </c>
      <c r="DV314" s="403">
        <v>790</v>
      </c>
      <c r="DW314" s="403">
        <v>790</v>
      </c>
      <c r="DX314" s="403">
        <v>790</v>
      </c>
      <c r="DY314" s="403">
        <v>790</v>
      </c>
      <c r="DZ314" s="403">
        <v>790</v>
      </c>
      <c r="EA314" s="403">
        <v>790</v>
      </c>
      <c r="EB314" s="403">
        <v>790</v>
      </c>
      <c r="EC314" s="403">
        <v>790</v>
      </c>
      <c r="ED314" s="403">
        <v>790</v>
      </c>
      <c r="EE314" s="403">
        <v>790</v>
      </c>
      <c r="EF314" s="403">
        <v>790</v>
      </c>
      <c r="EG314" s="403">
        <v>790</v>
      </c>
      <c r="EH314" s="403">
        <v>790</v>
      </c>
      <c r="EI314" s="403">
        <v>790</v>
      </c>
      <c r="EJ314" s="403">
        <v>790</v>
      </c>
      <c r="EK314" s="403">
        <v>790</v>
      </c>
      <c r="EL314" s="403">
        <v>790</v>
      </c>
      <c r="EM314" s="403">
        <v>790</v>
      </c>
      <c r="EN314" s="403">
        <v>790</v>
      </c>
      <c r="EO314" s="403">
        <v>790</v>
      </c>
      <c r="EP314" s="403">
        <v>790</v>
      </c>
      <c r="EQ314" s="403">
        <v>790</v>
      </c>
      <c r="ER314" s="403">
        <v>790</v>
      </c>
      <c r="ES314" s="403">
        <v>790</v>
      </c>
      <c r="ET314" s="403">
        <v>790</v>
      </c>
      <c r="EU314" s="403">
        <v>790</v>
      </c>
      <c r="EV314" s="403">
        <v>790</v>
      </c>
      <c r="EW314" s="403">
        <v>790</v>
      </c>
      <c r="EX314" s="404">
        <v>0</v>
      </c>
      <c r="EY314" s="404">
        <v>0</v>
      </c>
      <c r="EZ314" s="404">
        <v>0</v>
      </c>
      <c r="FA314" s="404">
        <v>0</v>
      </c>
      <c r="FB314" s="404">
        <v>0</v>
      </c>
      <c r="FC314" s="404">
        <v>0</v>
      </c>
      <c r="FD314" s="404">
        <v>0</v>
      </c>
      <c r="FE314" s="404">
        <v>0</v>
      </c>
      <c r="FF314" s="404">
        <v>0</v>
      </c>
      <c r="FG314" s="404">
        <v>0</v>
      </c>
      <c r="FH314" s="404">
        <v>0</v>
      </c>
      <c r="FI314" s="404">
        <v>0</v>
      </c>
      <c r="FJ314" s="404">
        <v>0</v>
      </c>
      <c r="FK314" s="404">
        <v>0</v>
      </c>
      <c r="FL314" s="404">
        <v>0</v>
      </c>
      <c r="FM314" s="404">
        <v>0</v>
      </c>
      <c r="FN314" s="404">
        <v>0</v>
      </c>
      <c r="FO314" s="404">
        <v>0</v>
      </c>
      <c r="FP314" s="404">
        <v>0</v>
      </c>
      <c r="FQ314" s="404">
        <v>0</v>
      </c>
      <c r="FR314" s="404">
        <v>0</v>
      </c>
      <c r="FS314" s="404">
        <v>0</v>
      </c>
      <c r="FT314" s="404">
        <v>0</v>
      </c>
      <c r="FU314" s="404">
        <v>0</v>
      </c>
      <c r="FV314" s="404">
        <v>0</v>
      </c>
      <c r="FW314" s="404">
        <v>0</v>
      </c>
      <c r="FX314" s="404">
        <v>0</v>
      </c>
      <c r="FY314" s="404">
        <v>0</v>
      </c>
      <c r="FZ314" s="404">
        <v>0</v>
      </c>
      <c r="GA314" s="404">
        <v>0</v>
      </c>
      <c r="GB314" s="404">
        <v>0</v>
      </c>
      <c r="GC314" s="404">
        <v>0</v>
      </c>
      <c r="GD314" s="404">
        <v>0</v>
      </c>
      <c r="GE314" s="404">
        <v>0</v>
      </c>
      <c r="GF314" s="404">
        <v>0</v>
      </c>
      <c r="GG314" s="404">
        <v>0</v>
      </c>
      <c r="GH314" s="404">
        <v>0</v>
      </c>
      <c r="GI314" s="404">
        <v>0</v>
      </c>
      <c r="GJ314" s="404">
        <v>0</v>
      </c>
      <c r="GK314" s="404">
        <v>0</v>
      </c>
      <c r="GL314" s="404">
        <v>716.5532879818594</v>
      </c>
      <c r="GM314" s="404">
        <v>682.43170283986603</v>
      </c>
      <c r="GN314" s="404">
        <v>649.93495508558681</v>
      </c>
      <c r="GO314" s="404">
        <v>618.98567151008262</v>
      </c>
      <c r="GP314" s="404">
        <v>589.51016334293581</v>
      </c>
      <c r="GQ314" s="404">
        <v>561.43825080279589</v>
      </c>
      <c r="GR314" s="404">
        <v>534.70309600266285</v>
      </c>
      <c r="GS314" s="404">
        <v>509.24104381205984</v>
      </c>
      <c r="GT314" s="404">
        <v>484.99147029719984</v>
      </c>
      <c r="GU314" s="404">
        <v>461.89663837828556</v>
      </c>
      <c r="GV314" s="404">
        <v>439.90156036027201</v>
      </c>
      <c r="GW314" s="404">
        <v>418.95386700978281</v>
      </c>
      <c r="GX314" s="404">
        <v>399.00368286645988</v>
      </c>
      <c r="GY314" s="404">
        <v>380.00350749186646</v>
      </c>
      <c r="GZ314" s="404">
        <v>361.90810237320619</v>
      </c>
      <c r="HA314" s="404">
        <v>344.67438321257725</v>
      </c>
      <c r="HB314" s="404">
        <v>328.26131734531168</v>
      </c>
      <c r="HC314" s="404">
        <v>312.62982604315397</v>
      </c>
      <c r="HD314" s="404">
        <v>297.74269146967049</v>
      </c>
      <c r="HE314" s="404">
        <v>283.56446806635284</v>
      </c>
      <c r="HF314" s="404">
        <v>270.0613981584313</v>
      </c>
      <c r="HG314" s="404">
        <v>257.20133157945833</v>
      </c>
      <c r="HH314" s="404">
        <v>244.95364912329367</v>
      </c>
      <c r="HI314" s="404">
        <v>233.28918964123207</v>
      </c>
      <c r="HJ314" s="404">
        <v>222.18018061069719</v>
      </c>
      <c r="HK314" s="404">
        <v>211.60017201018778</v>
      </c>
      <c r="HL314" s="404">
        <v>201.523973343036</v>
      </c>
      <c r="HM314" s="404">
        <v>191.92759366003426</v>
      </c>
      <c r="HN314" s="404">
        <v>182.78818443812793</v>
      </c>
      <c r="HO314" s="404">
        <v>174.08398517916939</v>
      </c>
      <c r="HP314" s="404">
        <v>165.79427159920897</v>
      </c>
      <c r="HQ314" s="404">
        <v>157.89930628496091</v>
      </c>
      <c r="HR314" s="404">
        <v>150.38029169996278</v>
      </c>
      <c r="HS314" s="404">
        <v>143.21932542853597</v>
      </c>
      <c r="HT314" s="404">
        <v>136.39935755098665</v>
      </c>
      <c r="HU314" s="404">
        <v>129.90415004855871</v>
      </c>
      <c r="HV314" s="404">
        <v>123.71823814148449</v>
      </c>
      <c r="HW314" s="404">
        <v>117.82689346808044</v>
      </c>
      <c r="HX314" s="404">
        <v>112.21608901721949</v>
      </c>
      <c r="HY314" s="404">
        <v>106.87246573068522</v>
      </c>
      <c r="HZ314" s="404">
        <v>0</v>
      </c>
      <c r="IA314" s="404">
        <v>5809.6862800533354</v>
      </c>
      <c r="IB314" s="408">
        <v>0</v>
      </c>
      <c r="IC314" s="412"/>
    </row>
    <row r="315" spans="1:237" s="180" customFormat="1" ht="90" customHeight="1" x14ac:dyDescent="0.25">
      <c r="A315" s="242" t="s">
        <v>997</v>
      </c>
      <c r="B315" s="195" t="s">
        <v>998</v>
      </c>
      <c r="C315" s="195" t="s">
        <v>1040</v>
      </c>
      <c r="D315" s="115" t="s">
        <v>73</v>
      </c>
      <c r="E315" s="195" t="s">
        <v>1041</v>
      </c>
      <c r="F315" s="113" t="s">
        <v>1042</v>
      </c>
      <c r="G315" s="113" t="s">
        <v>1043</v>
      </c>
      <c r="H315" s="112" t="s">
        <v>77</v>
      </c>
      <c r="I315" s="113" t="s">
        <v>1044</v>
      </c>
      <c r="J315" s="113">
        <v>10</v>
      </c>
      <c r="K315" s="227" t="s">
        <v>79</v>
      </c>
      <c r="L315" s="111">
        <v>56923</v>
      </c>
      <c r="M315" s="112" t="s">
        <v>1045</v>
      </c>
      <c r="N315" s="112" t="s">
        <v>147</v>
      </c>
      <c r="O315" s="73" t="s">
        <v>106</v>
      </c>
      <c r="P315" s="112" t="s">
        <v>464</v>
      </c>
      <c r="Q315" s="112" t="s">
        <v>100</v>
      </c>
      <c r="R315" s="73" t="s">
        <v>162</v>
      </c>
      <c r="S315" s="112" t="s">
        <v>99</v>
      </c>
      <c r="T315" s="112" t="s">
        <v>1046</v>
      </c>
      <c r="U315" s="112" t="s">
        <v>87</v>
      </c>
      <c r="V315" s="201">
        <v>1</v>
      </c>
      <c r="W315" s="217">
        <v>3220.8</v>
      </c>
      <c r="X315" s="217">
        <v>0</v>
      </c>
      <c r="Y315" s="217">
        <v>0</v>
      </c>
      <c r="Z315" s="217">
        <v>3220.8</v>
      </c>
      <c r="AA315" s="217">
        <v>0</v>
      </c>
      <c r="AB315" s="217">
        <v>0</v>
      </c>
      <c r="AC315" s="217">
        <v>0</v>
      </c>
      <c r="AD315" s="217">
        <v>0</v>
      </c>
      <c r="AE315" s="286">
        <v>0</v>
      </c>
      <c r="AF315" s="286">
        <v>0</v>
      </c>
      <c r="AG315" s="286">
        <v>0</v>
      </c>
      <c r="AH315" s="286">
        <v>0</v>
      </c>
      <c r="AI315" s="112" t="s">
        <v>88</v>
      </c>
      <c r="AJ315" s="217">
        <v>0</v>
      </c>
      <c r="AK315" s="217">
        <v>0</v>
      </c>
      <c r="AL315" s="217">
        <v>0</v>
      </c>
      <c r="AM315" s="217">
        <v>0</v>
      </c>
      <c r="AN315" s="217">
        <v>0</v>
      </c>
      <c r="AO315" s="217">
        <v>0</v>
      </c>
      <c r="AP315" s="217">
        <v>0</v>
      </c>
      <c r="AQ315" s="286">
        <v>0</v>
      </c>
      <c r="AR315" s="286">
        <v>0</v>
      </c>
      <c r="AS315" s="286">
        <v>0</v>
      </c>
      <c r="AT315" s="286">
        <v>0</v>
      </c>
      <c r="AU315" s="113" t="s">
        <v>1047</v>
      </c>
      <c r="AV315" s="230">
        <v>1</v>
      </c>
      <c r="AW315" s="230">
        <v>0</v>
      </c>
      <c r="AX315" s="230" t="s">
        <v>3612</v>
      </c>
      <c r="AY315" s="141">
        <v>9</v>
      </c>
      <c r="AZ315" s="70">
        <v>1</v>
      </c>
      <c r="BA315" s="70">
        <v>1</v>
      </c>
      <c r="BB315" s="70">
        <v>1</v>
      </c>
      <c r="BC315" s="70">
        <v>1</v>
      </c>
      <c r="BD315" s="70">
        <v>1</v>
      </c>
      <c r="BE315" s="70">
        <v>1</v>
      </c>
      <c r="BF315" s="70">
        <v>1</v>
      </c>
      <c r="BG315" s="71">
        <v>0</v>
      </c>
      <c r="BH315" s="71">
        <v>1</v>
      </c>
      <c r="BI315" s="71">
        <v>0</v>
      </c>
      <c r="BJ315" s="71">
        <v>1</v>
      </c>
      <c r="BK315" s="71">
        <v>0</v>
      </c>
      <c r="BL315" s="70">
        <v>1</v>
      </c>
      <c r="BM315" s="70">
        <v>1</v>
      </c>
      <c r="BN315" s="70">
        <v>1</v>
      </c>
      <c r="BO315" s="70">
        <v>0</v>
      </c>
      <c r="BP315" s="403">
        <v>0</v>
      </c>
      <c r="BQ315" s="403">
        <v>3220.8</v>
      </c>
      <c r="BR315" s="403">
        <v>0</v>
      </c>
      <c r="BS315" s="403">
        <v>0</v>
      </c>
      <c r="BT315" s="403">
        <v>0</v>
      </c>
      <c r="BU315" s="403">
        <v>0</v>
      </c>
      <c r="BV315" s="403">
        <v>0</v>
      </c>
      <c r="BW315" s="403">
        <v>0</v>
      </c>
      <c r="BX315" s="403">
        <v>0</v>
      </c>
      <c r="BY315" s="403">
        <v>0</v>
      </c>
      <c r="BZ315" s="401">
        <v>0</v>
      </c>
      <c r="CA315" s="401">
        <v>0</v>
      </c>
      <c r="CB315" s="401">
        <v>0</v>
      </c>
      <c r="CC315" s="401">
        <v>0</v>
      </c>
      <c r="CD315" s="401">
        <v>0</v>
      </c>
      <c r="CE315" s="401">
        <v>0</v>
      </c>
      <c r="CF315" s="401">
        <v>0</v>
      </c>
      <c r="CG315" s="401">
        <v>0</v>
      </c>
      <c r="CH315" s="401">
        <v>0</v>
      </c>
      <c r="CI315" s="401">
        <v>0</v>
      </c>
      <c r="CJ315" s="401">
        <v>0</v>
      </c>
      <c r="CK315" s="401">
        <v>0</v>
      </c>
      <c r="CL315" s="401">
        <v>0</v>
      </c>
      <c r="CM315" s="401">
        <v>0</v>
      </c>
      <c r="CN315" s="401">
        <v>0</v>
      </c>
      <c r="CO315" s="401">
        <v>0</v>
      </c>
      <c r="CP315" s="401">
        <v>0</v>
      </c>
      <c r="CQ315" s="401">
        <v>0</v>
      </c>
      <c r="CR315" s="401">
        <v>0</v>
      </c>
      <c r="CS315" s="401">
        <v>0</v>
      </c>
      <c r="CT315" s="401">
        <v>0</v>
      </c>
      <c r="CU315" s="401">
        <v>0</v>
      </c>
      <c r="CV315" s="401">
        <v>0</v>
      </c>
      <c r="CW315" s="401">
        <v>0</v>
      </c>
      <c r="CX315" s="401">
        <v>0</v>
      </c>
      <c r="CY315" s="401">
        <v>0</v>
      </c>
      <c r="CZ315" s="401">
        <v>0</v>
      </c>
      <c r="DA315" s="401">
        <v>0</v>
      </c>
      <c r="DB315" s="401">
        <v>0</v>
      </c>
      <c r="DC315" s="401">
        <v>0</v>
      </c>
      <c r="DD315" s="401">
        <v>0</v>
      </c>
      <c r="DE315" s="401">
        <v>0</v>
      </c>
      <c r="DF315" s="401">
        <v>0</v>
      </c>
      <c r="DG315" s="403">
        <v>56923</v>
      </c>
      <c r="DH315" s="403">
        <v>56923</v>
      </c>
      <c r="DI315" s="403">
        <v>56923</v>
      </c>
      <c r="DJ315" s="403">
        <v>56923</v>
      </c>
      <c r="DK315" s="403">
        <v>56923</v>
      </c>
      <c r="DL315" s="403">
        <v>56923</v>
      </c>
      <c r="DM315" s="403">
        <v>56923</v>
      </c>
      <c r="DN315" s="403">
        <v>56923</v>
      </c>
      <c r="DO315" s="403">
        <v>56923</v>
      </c>
      <c r="DP315" s="403">
        <v>56923</v>
      </c>
      <c r="DQ315" s="403">
        <v>56923</v>
      </c>
      <c r="DR315" s="403">
        <v>56923</v>
      </c>
      <c r="DS315" s="403">
        <v>56923</v>
      </c>
      <c r="DT315" s="403">
        <v>56923</v>
      </c>
      <c r="DU315" s="403">
        <v>56923</v>
      </c>
      <c r="DV315" s="403">
        <v>56923</v>
      </c>
      <c r="DW315" s="403">
        <v>56923</v>
      </c>
      <c r="DX315" s="403">
        <v>56923</v>
      </c>
      <c r="DY315" s="403">
        <v>56923</v>
      </c>
      <c r="DZ315" s="403">
        <v>56923</v>
      </c>
      <c r="EA315" s="403">
        <v>56923</v>
      </c>
      <c r="EB315" s="403">
        <v>56923</v>
      </c>
      <c r="EC315" s="403">
        <v>56923</v>
      </c>
      <c r="ED315" s="403">
        <v>56923</v>
      </c>
      <c r="EE315" s="403">
        <v>56923</v>
      </c>
      <c r="EF315" s="403">
        <v>56923</v>
      </c>
      <c r="EG315" s="403">
        <v>56923</v>
      </c>
      <c r="EH315" s="403">
        <v>56923</v>
      </c>
      <c r="EI315" s="403">
        <v>56923</v>
      </c>
      <c r="EJ315" s="403">
        <v>56923</v>
      </c>
      <c r="EK315" s="403">
        <v>56923</v>
      </c>
      <c r="EL315" s="403">
        <v>56923</v>
      </c>
      <c r="EM315" s="403">
        <v>56923</v>
      </c>
      <c r="EN315" s="403">
        <v>56923</v>
      </c>
      <c r="EO315" s="403">
        <v>56923</v>
      </c>
      <c r="EP315" s="403">
        <v>56923</v>
      </c>
      <c r="EQ315" s="403">
        <v>56923</v>
      </c>
      <c r="ER315" s="403">
        <v>56923</v>
      </c>
      <c r="ES315" s="403">
        <v>56923</v>
      </c>
      <c r="ET315" s="403">
        <v>56923</v>
      </c>
      <c r="EU315" s="403">
        <v>56923</v>
      </c>
      <c r="EV315" s="403">
        <v>56923</v>
      </c>
      <c r="EW315" s="403">
        <v>56923</v>
      </c>
      <c r="EX315" s="404">
        <v>0</v>
      </c>
      <c r="EY315" s="404">
        <v>0</v>
      </c>
      <c r="EZ315" s="404">
        <v>0</v>
      </c>
      <c r="FA315" s="404">
        <v>0</v>
      </c>
      <c r="FB315" s="404">
        <v>0</v>
      </c>
      <c r="FC315" s="404">
        <v>0</v>
      </c>
      <c r="FD315" s="404">
        <v>0</v>
      </c>
      <c r="FE315" s="404">
        <v>0</v>
      </c>
      <c r="FF315" s="404">
        <v>0</v>
      </c>
      <c r="FG315" s="404">
        <v>0</v>
      </c>
      <c r="FH315" s="404">
        <v>0</v>
      </c>
      <c r="FI315" s="404">
        <v>0</v>
      </c>
      <c r="FJ315" s="404">
        <v>0</v>
      </c>
      <c r="FK315" s="404">
        <v>0</v>
      </c>
      <c r="FL315" s="404">
        <v>0</v>
      </c>
      <c r="FM315" s="404">
        <v>0</v>
      </c>
      <c r="FN315" s="404">
        <v>0</v>
      </c>
      <c r="FO315" s="404">
        <v>0</v>
      </c>
      <c r="FP315" s="404">
        <v>0</v>
      </c>
      <c r="FQ315" s="404">
        <v>0</v>
      </c>
      <c r="FR315" s="404">
        <v>0</v>
      </c>
      <c r="FS315" s="404">
        <v>0</v>
      </c>
      <c r="FT315" s="404">
        <v>0</v>
      </c>
      <c r="FU315" s="404">
        <v>0</v>
      </c>
      <c r="FV315" s="404">
        <v>0</v>
      </c>
      <c r="FW315" s="404">
        <v>0</v>
      </c>
      <c r="FX315" s="404">
        <v>0</v>
      </c>
      <c r="FY315" s="404">
        <v>0</v>
      </c>
      <c r="FZ315" s="404">
        <v>0</v>
      </c>
      <c r="GA315" s="404">
        <v>0</v>
      </c>
      <c r="GB315" s="404">
        <v>0</v>
      </c>
      <c r="GC315" s="404">
        <v>0</v>
      </c>
      <c r="GD315" s="404">
        <v>0</v>
      </c>
      <c r="GE315" s="404">
        <v>0</v>
      </c>
      <c r="GF315" s="404">
        <v>0</v>
      </c>
      <c r="GG315" s="404">
        <v>0</v>
      </c>
      <c r="GH315" s="404">
        <v>0</v>
      </c>
      <c r="GI315" s="404">
        <v>0</v>
      </c>
      <c r="GJ315" s="404">
        <v>0</v>
      </c>
      <c r="GK315" s="404">
        <v>0</v>
      </c>
      <c r="GL315" s="404">
        <v>51630.839002267574</v>
      </c>
      <c r="GM315" s="404">
        <v>49172.22762120721</v>
      </c>
      <c r="GN315" s="404">
        <v>46830.692972578297</v>
      </c>
      <c r="GO315" s="404">
        <v>44600.659973884089</v>
      </c>
      <c r="GP315" s="404">
        <v>42476.819022746757</v>
      </c>
      <c r="GQ315" s="404">
        <v>40454.113354996902</v>
      </c>
      <c r="GR315" s="404">
        <v>38527.727004758963</v>
      </c>
      <c r="GS315" s="404">
        <v>36693.073337865673</v>
      </c>
      <c r="GT315" s="404">
        <v>34945.784131300643</v>
      </c>
      <c r="GU315" s="404">
        <v>33281.699172667279</v>
      </c>
      <c r="GV315" s="404">
        <v>31696.856354921219</v>
      </c>
      <c r="GW315" s="404">
        <v>30187.482242782109</v>
      </c>
      <c r="GX315" s="404">
        <v>28749.983088363919</v>
      </c>
      <c r="GY315" s="404">
        <v>27380.936274632295</v>
      </c>
      <c r="GZ315" s="404">
        <v>26077.082166316475</v>
      </c>
      <c r="HA315" s="404">
        <v>24835.316348872831</v>
      </c>
      <c r="HB315" s="404">
        <v>23652.682237021741</v>
      </c>
      <c r="HC315" s="404">
        <v>22526.364035258805</v>
      </c>
      <c r="HD315" s="404">
        <v>21453.680033579814</v>
      </c>
      <c r="HE315" s="404">
        <v>20432.076222456966</v>
      </c>
      <c r="HF315" s="404">
        <v>19459.120211863778</v>
      </c>
      <c r="HG315" s="404">
        <v>18532.495439870261</v>
      </c>
      <c r="HH315" s="404">
        <v>17649.995657019299</v>
      </c>
      <c r="HI315" s="404">
        <v>16809.519673351711</v>
      </c>
      <c r="HJ315" s="404">
        <v>16009.066355573059</v>
      </c>
      <c r="HK315" s="404">
        <v>15246.729862450531</v>
      </c>
      <c r="HL315" s="404">
        <v>14520.695107095746</v>
      </c>
      <c r="HM315" s="404">
        <v>13829.233435329279</v>
      </c>
      <c r="HN315" s="404">
        <v>13170.698509837413</v>
      </c>
      <c r="HO315" s="404">
        <v>12543.522390321341</v>
      </c>
      <c r="HP315" s="404">
        <v>11946.21180030604</v>
      </c>
      <c r="HQ315" s="404">
        <v>11377.344571720037</v>
      </c>
      <c r="HR315" s="404">
        <v>10835.566258780989</v>
      </c>
      <c r="HS315" s="404">
        <v>10319.586913124749</v>
      </c>
      <c r="HT315" s="404">
        <v>9828.1780124997622</v>
      </c>
      <c r="HU315" s="404">
        <v>9360.1695357140597</v>
      </c>
      <c r="HV315" s="404">
        <v>8914.4471768705334</v>
      </c>
      <c r="HW315" s="404">
        <v>8489.9496922576491</v>
      </c>
      <c r="HX315" s="404">
        <v>8085.6663735787151</v>
      </c>
      <c r="HY315" s="404">
        <v>7700.6346415035378</v>
      </c>
      <c r="HZ315" s="404">
        <v>0</v>
      </c>
      <c r="IA315" s="404">
        <v>418613.63559427339</v>
      </c>
      <c r="IB315" s="408">
        <v>0</v>
      </c>
      <c r="IC315" s="412"/>
    </row>
    <row r="316" spans="1:237" s="180" customFormat="1" ht="90" customHeight="1" x14ac:dyDescent="0.25">
      <c r="A316" s="161" t="s">
        <v>2267</v>
      </c>
      <c r="B316" s="150" t="s">
        <v>2580</v>
      </c>
      <c r="C316" s="150" t="s">
        <v>2167</v>
      </c>
      <c r="D316" s="148">
        <v>1</v>
      </c>
      <c r="E316" s="150" t="s">
        <v>2596</v>
      </c>
      <c r="F316" s="151" t="s">
        <v>2597</v>
      </c>
      <c r="G316" s="151" t="s">
        <v>2598</v>
      </c>
      <c r="H316" s="79" t="s">
        <v>77</v>
      </c>
      <c r="I316" s="151" t="s">
        <v>2584</v>
      </c>
      <c r="J316" s="151">
        <v>40</v>
      </c>
      <c r="K316" s="227" t="s">
        <v>94</v>
      </c>
      <c r="L316" s="79"/>
      <c r="M316" s="79" t="s">
        <v>2585</v>
      </c>
      <c r="N316" s="79" t="s">
        <v>96</v>
      </c>
      <c r="O316" s="379" t="s">
        <v>97</v>
      </c>
      <c r="P316" s="379" t="s">
        <v>97</v>
      </c>
      <c r="Q316" s="79" t="s">
        <v>87</v>
      </c>
      <c r="R316" s="79" t="s">
        <v>84</v>
      </c>
      <c r="S316" s="79" t="s">
        <v>99</v>
      </c>
      <c r="T316" s="79" t="s">
        <v>2551</v>
      </c>
      <c r="U316" s="79" t="s">
        <v>87</v>
      </c>
      <c r="V316" s="81">
        <v>1</v>
      </c>
      <c r="W316" s="149">
        <v>170200</v>
      </c>
      <c r="X316" s="149">
        <v>0</v>
      </c>
      <c r="Y316" s="149">
        <v>0</v>
      </c>
      <c r="Z316" s="149">
        <v>170200</v>
      </c>
      <c r="AA316" s="162">
        <v>0</v>
      </c>
      <c r="AB316" s="162">
        <v>0</v>
      </c>
      <c r="AC316" s="162">
        <v>0</v>
      </c>
      <c r="AD316" s="162">
        <v>0</v>
      </c>
      <c r="AE316" s="149">
        <v>0</v>
      </c>
      <c r="AF316" s="149">
        <v>0</v>
      </c>
      <c r="AG316" s="149">
        <v>0</v>
      </c>
      <c r="AH316" s="149">
        <v>0</v>
      </c>
      <c r="AI316" s="88" t="s">
        <v>88</v>
      </c>
      <c r="AJ316" s="149">
        <v>0</v>
      </c>
      <c r="AK316" s="149">
        <v>0</v>
      </c>
      <c r="AL316" s="149">
        <v>0</v>
      </c>
      <c r="AM316" s="149">
        <v>0</v>
      </c>
      <c r="AN316" s="149">
        <v>0</v>
      </c>
      <c r="AO316" s="149">
        <v>0</v>
      </c>
      <c r="AP316" s="149">
        <v>0</v>
      </c>
      <c r="AQ316" s="149">
        <v>0</v>
      </c>
      <c r="AR316" s="149">
        <v>0</v>
      </c>
      <c r="AS316" s="149">
        <v>0</v>
      </c>
      <c r="AT316" s="149">
        <v>0</v>
      </c>
      <c r="AU316" s="151"/>
      <c r="AV316" s="230">
        <v>1</v>
      </c>
      <c r="AW316" s="230">
        <v>0</v>
      </c>
      <c r="AX316" s="230" t="s">
        <v>3615</v>
      </c>
      <c r="AY316" s="141">
        <v>9</v>
      </c>
      <c r="AZ316" s="70">
        <v>1</v>
      </c>
      <c r="BA316" s="70">
        <v>1</v>
      </c>
      <c r="BB316" s="70">
        <v>1</v>
      </c>
      <c r="BC316" s="70">
        <v>1</v>
      </c>
      <c r="BD316" s="70">
        <v>1</v>
      </c>
      <c r="BE316" s="70">
        <v>1</v>
      </c>
      <c r="BF316" s="70">
        <v>1</v>
      </c>
      <c r="BG316" s="71">
        <v>0</v>
      </c>
      <c r="BH316" s="71">
        <v>1</v>
      </c>
      <c r="BI316" s="71">
        <v>1</v>
      </c>
      <c r="BJ316" s="71">
        <v>0</v>
      </c>
      <c r="BK316" s="71">
        <v>0</v>
      </c>
      <c r="BL316" s="70">
        <v>1</v>
      </c>
      <c r="BM316" s="70">
        <v>1</v>
      </c>
      <c r="BN316" s="70">
        <v>1</v>
      </c>
      <c r="BO316" s="70">
        <v>0</v>
      </c>
      <c r="BP316" s="403">
        <v>0</v>
      </c>
      <c r="BQ316" s="403">
        <v>170200</v>
      </c>
      <c r="BR316" s="403">
        <v>0</v>
      </c>
      <c r="BS316" s="403">
        <v>0</v>
      </c>
      <c r="BT316" s="403">
        <v>0</v>
      </c>
      <c r="BU316" s="403">
        <v>0</v>
      </c>
      <c r="BV316" s="403">
        <v>0</v>
      </c>
      <c r="BW316" s="403">
        <v>0</v>
      </c>
      <c r="BX316" s="403">
        <v>0</v>
      </c>
      <c r="BY316" s="403">
        <v>0</v>
      </c>
      <c r="BZ316" s="401">
        <v>0</v>
      </c>
      <c r="CA316" s="401">
        <v>0</v>
      </c>
      <c r="CB316" s="401">
        <v>0</v>
      </c>
      <c r="CC316" s="401">
        <v>0</v>
      </c>
      <c r="CD316" s="401">
        <v>0</v>
      </c>
      <c r="CE316" s="401">
        <v>0</v>
      </c>
      <c r="CF316" s="401">
        <v>0</v>
      </c>
      <c r="CG316" s="401">
        <v>0</v>
      </c>
      <c r="CH316" s="401">
        <v>0</v>
      </c>
      <c r="CI316" s="401">
        <v>0</v>
      </c>
      <c r="CJ316" s="401">
        <v>0</v>
      </c>
      <c r="CK316" s="401">
        <v>0</v>
      </c>
      <c r="CL316" s="401">
        <v>0</v>
      </c>
      <c r="CM316" s="401">
        <v>0</v>
      </c>
      <c r="CN316" s="401">
        <v>0</v>
      </c>
      <c r="CO316" s="401">
        <v>0</v>
      </c>
      <c r="CP316" s="401">
        <v>0</v>
      </c>
      <c r="CQ316" s="401">
        <v>0</v>
      </c>
      <c r="CR316" s="401">
        <v>0</v>
      </c>
      <c r="CS316" s="401">
        <v>0</v>
      </c>
      <c r="CT316" s="401">
        <v>0</v>
      </c>
      <c r="CU316" s="401">
        <v>0</v>
      </c>
      <c r="CV316" s="401">
        <v>0</v>
      </c>
      <c r="CW316" s="401">
        <v>0</v>
      </c>
      <c r="CX316" s="401">
        <v>0</v>
      </c>
      <c r="CY316" s="401">
        <v>0</v>
      </c>
      <c r="CZ316" s="401">
        <v>0</v>
      </c>
      <c r="DA316" s="401">
        <v>0</v>
      </c>
      <c r="DB316" s="401">
        <v>0</v>
      </c>
      <c r="DC316" s="401">
        <v>0</v>
      </c>
      <c r="DD316" s="401">
        <v>0</v>
      </c>
      <c r="DE316" s="401">
        <v>0</v>
      </c>
      <c r="DF316" s="401">
        <v>0</v>
      </c>
      <c r="DG316" s="403">
        <v>0</v>
      </c>
      <c r="DH316" s="403">
        <v>0</v>
      </c>
      <c r="DI316" s="403">
        <v>0</v>
      </c>
      <c r="DJ316" s="403">
        <v>0</v>
      </c>
      <c r="DK316" s="403">
        <v>0</v>
      </c>
      <c r="DL316" s="403">
        <v>0</v>
      </c>
      <c r="DM316" s="403">
        <v>0</v>
      </c>
      <c r="DN316" s="403">
        <v>0</v>
      </c>
      <c r="DO316" s="403">
        <v>0</v>
      </c>
      <c r="DP316" s="403">
        <v>0</v>
      </c>
      <c r="DQ316" s="403">
        <v>0</v>
      </c>
      <c r="DR316" s="403">
        <v>0</v>
      </c>
      <c r="DS316" s="403">
        <v>0</v>
      </c>
      <c r="DT316" s="403">
        <v>0</v>
      </c>
      <c r="DU316" s="403">
        <v>0</v>
      </c>
      <c r="DV316" s="403">
        <v>0</v>
      </c>
      <c r="DW316" s="403">
        <v>0</v>
      </c>
      <c r="DX316" s="403">
        <v>0</v>
      </c>
      <c r="DY316" s="403">
        <v>0</v>
      </c>
      <c r="DZ316" s="403">
        <v>0</v>
      </c>
      <c r="EA316" s="403">
        <v>0</v>
      </c>
      <c r="EB316" s="403">
        <v>0</v>
      </c>
      <c r="EC316" s="403">
        <v>0</v>
      </c>
      <c r="ED316" s="403">
        <v>0</v>
      </c>
      <c r="EE316" s="403">
        <v>0</v>
      </c>
      <c r="EF316" s="403">
        <v>0</v>
      </c>
      <c r="EG316" s="403">
        <v>0</v>
      </c>
      <c r="EH316" s="403">
        <v>0</v>
      </c>
      <c r="EI316" s="403">
        <v>0</v>
      </c>
      <c r="EJ316" s="403">
        <v>0</v>
      </c>
      <c r="EK316" s="403">
        <v>0</v>
      </c>
      <c r="EL316" s="403">
        <v>0</v>
      </c>
      <c r="EM316" s="403">
        <v>0</v>
      </c>
      <c r="EN316" s="403">
        <v>0</v>
      </c>
      <c r="EO316" s="403">
        <v>0</v>
      </c>
      <c r="EP316" s="403">
        <v>0</v>
      </c>
      <c r="EQ316" s="403">
        <v>0</v>
      </c>
      <c r="ER316" s="403">
        <v>0</v>
      </c>
      <c r="ES316" s="403">
        <v>0</v>
      </c>
      <c r="ET316" s="403">
        <v>0</v>
      </c>
      <c r="EU316" s="403">
        <v>0</v>
      </c>
      <c r="EV316" s="403">
        <v>0</v>
      </c>
      <c r="EW316" s="403">
        <v>0</v>
      </c>
      <c r="EX316" s="404">
        <v>0</v>
      </c>
      <c r="EY316" s="404">
        <v>0</v>
      </c>
      <c r="EZ316" s="404">
        <v>0</v>
      </c>
      <c r="FA316" s="404">
        <v>0</v>
      </c>
      <c r="FB316" s="404">
        <v>0</v>
      </c>
      <c r="FC316" s="404">
        <v>0</v>
      </c>
      <c r="FD316" s="404">
        <v>0</v>
      </c>
      <c r="FE316" s="404">
        <v>0</v>
      </c>
      <c r="FF316" s="404">
        <v>0</v>
      </c>
      <c r="FG316" s="404">
        <v>0</v>
      </c>
      <c r="FH316" s="404">
        <v>0</v>
      </c>
      <c r="FI316" s="404">
        <v>0</v>
      </c>
      <c r="FJ316" s="404">
        <v>0</v>
      </c>
      <c r="FK316" s="404">
        <v>0</v>
      </c>
      <c r="FL316" s="404">
        <v>0</v>
      </c>
      <c r="FM316" s="404">
        <v>0</v>
      </c>
      <c r="FN316" s="404">
        <v>0</v>
      </c>
      <c r="FO316" s="404">
        <v>0</v>
      </c>
      <c r="FP316" s="404">
        <v>0</v>
      </c>
      <c r="FQ316" s="404">
        <v>0</v>
      </c>
      <c r="FR316" s="404">
        <v>0</v>
      </c>
      <c r="FS316" s="404">
        <v>0</v>
      </c>
      <c r="FT316" s="404">
        <v>0</v>
      </c>
      <c r="FU316" s="404">
        <v>0</v>
      </c>
      <c r="FV316" s="404">
        <v>0</v>
      </c>
      <c r="FW316" s="404">
        <v>0</v>
      </c>
      <c r="FX316" s="404">
        <v>0</v>
      </c>
      <c r="FY316" s="404">
        <v>0</v>
      </c>
      <c r="FZ316" s="404">
        <v>0</v>
      </c>
      <c r="GA316" s="404">
        <v>0</v>
      </c>
      <c r="GB316" s="404">
        <v>0</v>
      </c>
      <c r="GC316" s="404">
        <v>0</v>
      </c>
      <c r="GD316" s="404">
        <v>0</v>
      </c>
      <c r="GE316" s="404">
        <v>0</v>
      </c>
      <c r="GF316" s="404">
        <v>0</v>
      </c>
      <c r="GG316" s="404">
        <v>0</v>
      </c>
      <c r="GH316" s="404">
        <v>0</v>
      </c>
      <c r="GI316" s="404">
        <v>0</v>
      </c>
      <c r="GJ316" s="404">
        <v>0</v>
      </c>
      <c r="GK316" s="404">
        <v>0</v>
      </c>
      <c r="GL316" s="404">
        <v>0</v>
      </c>
      <c r="GM316" s="404">
        <v>0</v>
      </c>
      <c r="GN316" s="404">
        <v>0</v>
      </c>
      <c r="GO316" s="404">
        <v>0</v>
      </c>
      <c r="GP316" s="404">
        <v>0</v>
      </c>
      <c r="GQ316" s="404">
        <v>0</v>
      </c>
      <c r="GR316" s="404">
        <v>0</v>
      </c>
      <c r="GS316" s="404">
        <v>0</v>
      </c>
      <c r="GT316" s="404">
        <v>0</v>
      </c>
      <c r="GU316" s="404">
        <v>0</v>
      </c>
      <c r="GV316" s="404">
        <v>0</v>
      </c>
      <c r="GW316" s="404">
        <v>0</v>
      </c>
      <c r="GX316" s="404">
        <v>0</v>
      </c>
      <c r="GY316" s="404">
        <v>0</v>
      </c>
      <c r="GZ316" s="404">
        <v>0</v>
      </c>
      <c r="HA316" s="404">
        <v>0</v>
      </c>
      <c r="HB316" s="404">
        <v>0</v>
      </c>
      <c r="HC316" s="404">
        <v>0</v>
      </c>
      <c r="HD316" s="404">
        <v>0</v>
      </c>
      <c r="HE316" s="404">
        <v>0</v>
      </c>
      <c r="HF316" s="404">
        <v>0</v>
      </c>
      <c r="HG316" s="404">
        <v>0</v>
      </c>
      <c r="HH316" s="404">
        <v>0</v>
      </c>
      <c r="HI316" s="404">
        <v>0</v>
      </c>
      <c r="HJ316" s="404">
        <v>0</v>
      </c>
      <c r="HK316" s="404">
        <v>0</v>
      </c>
      <c r="HL316" s="404">
        <v>0</v>
      </c>
      <c r="HM316" s="404">
        <v>0</v>
      </c>
      <c r="HN316" s="404">
        <v>0</v>
      </c>
      <c r="HO316" s="404">
        <v>0</v>
      </c>
      <c r="HP316" s="404">
        <v>0</v>
      </c>
      <c r="HQ316" s="404">
        <v>0</v>
      </c>
      <c r="HR316" s="404">
        <v>0</v>
      </c>
      <c r="HS316" s="404">
        <v>0</v>
      </c>
      <c r="HT316" s="404">
        <v>0</v>
      </c>
      <c r="HU316" s="404">
        <v>0</v>
      </c>
      <c r="HV316" s="404">
        <v>0</v>
      </c>
      <c r="HW316" s="404">
        <v>0</v>
      </c>
      <c r="HX316" s="404">
        <v>0</v>
      </c>
      <c r="HY316" s="404">
        <v>0</v>
      </c>
      <c r="HZ316" s="404">
        <v>0</v>
      </c>
      <c r="IA316" s="404">
        <v>0</v>
      </c>
      <c r="IB316" s="408">
        <v>0</v>
      </c>
      <c r="IC316" s="412"/>
    </row>
    <row r="317" spans="1:237" s="180" customFormat="1" ht="90" customHeight="1" x14ac:dyDescent="0.25">
      <c r="A317" s="161" t="s">
        <v>2267</v>
      </c>
      <c r="B317" s="161" t="s">
        <v>2642</v>
      </c>
      <c r="C317" s="150" t="s">
        <v>2186</v>
      </c>
      <c r="D317" s="148">
        <v>2</v>
      </c>
      <c r="E317" s="161" t="s">
        <v>2686</v>
      </c>
      <c r="F317" s="151" t="s">
        <v>2687</v>
      </c>
      <c r="G317" s="151" t="s">
        <v>2688</v>
      </c>
      <c r="H317" s="79" t="s">
        <v>77</v>
      </c>
      <c r="I317" s="151"/>
      <c r="J317" s="151">
        <v>40</v>
      </c>
      <c r="K317" s="95" t="s">
        <v>206</v>
      </c>
      <c r="L317" s="79"/>
      <c r="M317" s="151" t="s">
        <v>2687</v>
      </c>
      <c r="N317" s="79" t="s">
        <v>81</v>
      </c>
      <c r="O317" s="379" t="s">
        <v>97</v>
      </c>
      <c r="P317" s="379" t="s">
        <v>97</v>
      </c>
      <c r="Q317" s="112" t="s">
        <v>100</v>
      </c>
      <c r="R317" s="79" t="s">
        <v>261</v>
      </c>
      <c r="S317" s="79" t="s">
        <v>99</v>
      </c>
      <c r="T317" s="79" t="s">
        <v>2551</v>
      </c>
      <c r="U317" s="79" t="s">
        <v>100</v>
      </c>
      <c r="V317" s="79"/>
      <c r="W317" s="149">
        <v>79780.479999999996</v>
      </c>
      <c r="X317" s="162">
        <v>0</v>
      </c>
      <c r="Y317" s="162">
        <v>0</v>
      </c>
      <c r="Z317" s="162">
        <v>0</v>
      </c>
      <c r="AA317" s="162">
        <v>79780.479999999996</v>
      </c>
      <c r="AB317" s="162">
        <v>0</v>
      </c>
      <c r="AC317" s="162">
        <v>0</v>
      </c>
      <c r="AD317" s="162">
        <v>0</v>
      </c>
      <c r="AE317" s="149">
        <v>0</v>
      </c>
      <c r="AF317" s="149">
        <v>0</v>
      </c>
      <c r="AG317" s="149">
        <v>0</v>
      </c>
      <c r="AH317" s="149">
        <v>0</v>
      </c>
      <c r="AI317" s="88" t="s">
        <v>88</v>
      </c>
      <c r="AJ317" s="149">
        <v>0</v>
      </c>
      <c r="AK317" s="162">
        <v>0</v>
      </c>
      <c r="AL317" s="162">
        <v>0</v>
      </c>
      <c r="AM317" s="162">
        <v>0</v>
      </c>
      <c r="AN317" s="162">
        <v>0</v>
      </c>
      <c r="AO317" s="162">
        <v>0</v>
      </c>
      <c r="AP317" s="162">
        <v>0</v>
      </c>
      <c r="AQ317" s="149">
        <v>0</v>
      </c>
      <c r="AR317" s="149">
        <v>0</v>
      </c>
      <c r="AS317" s="149">
        <v>0</v>
      </c>
      <c r="AT317" s="149">
        <v>0</v>
      </c>
      <c r="AU317" s="151" t="s">
        <v>2689</v>
      </c>
      <c r="AV317" s="230">
        <v>1</v>
      </c>
      <c r="AW317" s="230">
        <v>0</v>
      </c>
      <c r="AX317" s="230" t="s">
        <v>3615</v>
      </c>
      <c r="AY317" s="141">
        <v>6</v>
      </c>
      <c r="AZ317" s="70">
        <v>1</v>
      </c>
      <c r="BA317" s="70">
        <v>1</v>
      </c>
      <c r="BB317" s="70">
        <v>1</v>
      </c>
      <c r="BC317" s="70">
        <v>1</v>
      </c>
      <c r="BD317" s="70">
        <v>0</v>
      </c>
      <c r="BE317" s="70">
        <v>1</v>
      </c>
      <c r="BF317" s="70">
        <v>1</v>
      </c>
      <c r="BG317" s="71">
        <v>0</v>
      </c>
      <c r="BH317" s="71">
        <v>0</v>
      </c>
      <c r="BI317" s="71">
        <v>0</v>
      </c>
      <c r="BJ317" s="71">
        <v>0</v>
      </c>
      <c r="BK317" s="71">
        <v>0</v>
      </c>
      <c r="BL317" s="70">
        <v>0</v>
      </c>
      <c r="BM317" s="70">
        <v>1</v>
      </c>
      <c r="BN317" s="70">
        <v>0</v>
      </c>
      <c r="BO317" s="70">
        <v>1</v>
      </c>
      <c r="BP317" s="403">
        <v>0</v>
      </c>
      <c r="BQ317" s="403">
        <v>0</v>
      </c>
      <c r="BR317" s="403">
        <v>79780.479999999996</v>
      </c>
      <c r="BS317" s="403">
        <v>0</v>
      </c>
      <c r="BT317" s="403">
        <v>0</v>
      </c>
      <c r="BU317" s="403">
        <v>0</v>
      </c>
      <c r="BV317" s="403">
        <v>0</v>
      </c>
      <c r="BW317" s="403">
        <v>0</v>
      </c>
      <c r="BX317" s="403">
        <v>0</v>
      </c>
      <c r="BY317" s="403">
        <v>0</v>
      </c>
      <c r="BZ317" s="401">
        <v>0</v>
      </c>
      <c r="CA317" s="401">
        <v>0</v>
      </c>
      <c r="CB317" s="401">
        <v>0</v>
      </c>
      <c r="CC317" s="401">
        <v>0</v>
      </c>
      <c r="CD317" s="401">
        <v>0</v>
      </c>
      <c r="CE317" s="401">
        <v>0</v>
      </c>
      <c r="CF317" s="401">
        <v>0</v>
      </c>
      <c r="CG317" s="401">
        <v>0</v>
      </c>
      <c r="CH317" s="401">
        <v>0</v>
      </c>
      <c r="CI317" s="401">
        <v>0</v>
      </c>
      <c r="CJ317" s="401">
        <v>0</v>
      </c>
      <c r="CK317" s="401">
        <v>0</v>
      </c>
      <c r="CL317" s="401">
        <v>0</v>
      </c>
      <c r="CM317" s="401">
        <v>0</v>
      </c>
      <c r="CN317" s="401">
        <v>0</v>
      </c>
      <c r="CO317" s="401">
        <v>0</v>
      </c>
      <c r="CP317" s="401">
        <v>0</v>
      </c>
      <c r="CQ317" s="401">
        <v>0</v>
      </c>
      <c r="CR317" s="401">
        <v>0</v>
      </c>
      <c r="CS317" s="401">
        <v>0</v>
      </c>
      <c r="CT317" s="401">
        <v>0</v>
      </c>
      <c r="CU317" s="401">
        <v>0</v>
      </c>
      <c r="CV317" s="401">
        <v>0</v>
      </c>
      <c r="CW317" s="401">
        <v>0</v>
      </c>
      <c r="CX317" s="401">
        <v>0</v>
      </c>
      <c r="CY317" s="401">
        <v>0</v>
      </c>
      <c r="CZ317" s="401">
        <v>0</v>
      </c>
      <c r="DA317" s="401">
        <v>0</v>
      </c>
      <c r="DB317" s="401">
        <v>0</v>
      </c>
      <c r="DC317" s="401">
        <v>0</v>
      </c>
      <c r="DD317" s="401">
        <v>0</v>
      </c>
      <c r="DE317" s="401">
        <v>0</v>
      </c>
      <c r="DF317" s="401">
        <v>0</v>
      </c>
      <c r="DG317" s="403">
        <v>0</v>
      </c>
      <c r="DH317" s="403">
        <v>0</v>
      </c>
      <c r="DI317" s="403">
        <v>0</v>
      </c>
      <c r="DJ317" s="403">
        <v>0</v>
      </c>
      <c r="DK317" s="403">
        <v>0</v>
      </c>
      <c r="DL317" s="403">
        <v>0</v>
      </c>
      <c r="DM317" s="403">
        <v>0</v>
      </c>
      <c r="DN317" s="403">
        <v>0</v>
      </c>
      <c r="DO317" s="403">
        <v>0</v>
      </c>
      <c r="DP317" s="403">
        <v>0</v>
      </c>
      <c r="DQ317" s="403">
        <v>0</v>
      </c>
      <c r="DR317" s="403">
        <v>0</v>
      </c>
      <c r="DS317" s="403">
        <v>0</v>
      </c>
      <c r="DT317" s="403">
        <v>0</v>
      </c>
      <c r="DU317" s="403">
        <v>0</v>
      </c>
      <c r="DV317" s="403">
        <v>0</v>
      </c>
      <c r="DW317" s="403">
        <v>0</v>
      </c>
      <c r="DX317" s="403">
        <v>0</v>
      </c>
      <c r="DY317" s="403">
        <v>0</v>
      </c>
      <c r="DZ317" s="403">
        <v>0</v>
      </c>
      <c r="EA317" s="403">
        <v>0</v>
      </c>
      <c r="EB317" s="403">
        <v>0</v>
      </c>
      <c r="EC317" s="403">
        <v>0</v>
      </c>
      <c r="ED317" s="403">
        <v>0</v>
      </c>
      <c r="EE317" s="403">
        <v>0</v>
      </c>
      <c r="EF317" s="403">
        <v>0</v>
      </c>
      <c r="EG317" s="403">
        <v>0</v>
      </c>
      <c r="EH317" s="403">
        <v>0</v>
      </c>
      <c r="EI317" s="403">
        <v>0</v>
      </c>
      <c r="EJ317" s="403">
        <v>0</v>
      </c>
      <c r="EK317" s="403">
        <v>0</v>
      </c>
      <c r="EL317" s="403">
        <v>0</v>
      </c>
      <c r="EM317" s="403">
        <v>0</v>
      </c>
      <c r="EN317" s="403">
        <v>0</v>
      </c>
      <c r="EO317" s="403">
        <v>0</v>
      </c>
      <c r="EP317" s="403">
        <v>0</v>
      </c>
      <c r="EQ317" s="403">
        <v>0</v>
      </c>
      <c r="ER317" s="403">
        <v>0</v>
      </c>
      <c r="ES317" s="403">
        <v>0</v>
      </c>
      <c r="ET317" s="403">
        <v>0</v>
      </c>
      <c r="EU317" s="403">
        <v>0</v>
      </c>
      <c r="EV317" s="403">
        <v>0</v>
      </c>
      <c r="EW317" s="403">
        <v>0</v>
      </c>
      <c r="EX317" s="404">
        <v>72363.24716553287</v>
      </c>
      <c r="EY317" s="404">
        <v>0</v>
      </c>
      <c r="EZ317" s="404">
        <v>0</v>
      </c>
      <c r="FA317" s="404">
        <v>0</v>
      </c>
      <c r="FB317" s="404">
        <v>0</v>
      </c>
      <c r="FC317" s="404">
        <v>0</v>
      </c>
      <c r="FD317" s="404">
        <v>0</v>
      </c>
      <c r="FE317" s="404">
        <v>0</v>
      </c>
      <c r="FF317" s="404">
        <v>0</v>
      </c>
      <c r="FG317" s="404">
        <v>0</v>
      </c>
      <c r="FH317" s="404">
        <v>0</v>
      </c>
      <c r="FI317" s="404">
        <v>0</v>
      </c>
      <c r="FJ317" s="404">
        <v>0</v>
      </c>
      <c r="FK317" s="404">
        <v>0</v>
      </c>
      <c r="FL317" s="404">
        <v>0</v>
      </c>
      <c r="FM317" s="404">
        <v>0</v>
      </c>
      <c r="FN317" s="404">
        <v>0</v>
      </c>
      <c r="FO317" s="404">
        <v>0</v>
      </c>
      <c r="FP317" s="404">
        <v>0</v>
      </c>
      <c r="FQ317" s="404">
        <v>0</v>
      </c>
      <c r="FR317" s="404">
        <v>0</v>
      </c>
      <c r="FS317" s="404">
        <v>0</v>
      </c>
      <c r="FT317" s="404">
        <v>0</v>
      </c>
      <c r="FU317" s="404">
        <v>0</v>
      </c>
      <c r="FV317" s="404">
        <v>0</v>
      </c>
      <c r="FW317" s="404">
        <v>0</v>
      </c>
      <c r="FX317" s="404">
        <v>0</v>
      </c>
      <c r="FY317" s="404">
        <v>0</v>
      </c>
      <c r="FZ317" s="404">
        <v>0</v>
      </c>
      <c r="GA317" s="404">
        <v>0</v>
      </c>
      <c r="GB317" s="404">
        <v>0</v>
      </c>
      <c r="GC317" s="404">
        <v>0</v>
      </c>
      <c r="GD317" s="404">
        <v>0</v>
      </c>
      <c r="GE317" s="404">
        <v>0</v>
      </c>
      <c r="GF317" s="404">
        <v>0</v>
      </c>
      <c r="GG317" s="404">
        <v>0</v>
      </c>
      <c r="GH317" s="404">
        <v>0</v>
      </c>
      <c r="GI317" s="404">
        <v>0</v>
      </c>
      <c r="GJ317" s="404">
        <v>0</v>
      </c>
      <c r="GK317" s="404">
        <v>0</v>
      </c>
      <c r="GL317" s="404">
        <v>0</v>
      </c>
      <c r="GM317" s="404">
        <v>0</v>
      </c>
      <c r="GN317" s="404">
        <v>0</v>
      </c>
      <c r="GO317" s="404">
        <v>0</v>
      </c>
      <c r="GP317" s="404">
        <v>0</v>
      </c>
      <c r="GQ317" s="404">
        <v>0</v>
      </c>
      <c r="GR317" s="404">
        <v>0</v>
      </c>
      <c r="GS317" s="404">
        <v>0</v>
      </c>
      <c r="GT317" s="404">
        <v>0</v>
      </c>
      <c r="GU317" s="404">
        <v>0</v>
      </c>
      <c r="GV317" s="404">
        <v>0</v>
      </c>
      <c r="GW317" s="404">
        <v>0</v>
      </c>
      <c r="GX317" s="404">
        <v>0</v>
      </c>
      <c r="GY317" s="404">
        <v>0</v>
      </c>
      <c r="GZ317" s="404">
        <v>0</v>
      </c>
      <c r="HA317" s="404">
        <v>0</v>
      </c>
      <c r="HB317" s="404">
        <v>0</v>
      </c>
      <c r="HC317" s="404">
        <v>0</v>
      </c>
      <c r="HD317" s="404">
        <v>0</v>
      </c>
      <c r="HE317" s="404">
        <v>0</v>
      </c>
      <c r="HF317" s="404">
        <v>0</v>
      </c>
      <c r="HG317" s="404">
        <v>0</v>
      </c>
      <c r="HH317" s="404">
        <v>0</v>
      </c>
      <c r="HI317" s="404">
        <v>0</v>
      </c>
      <c r="HJ317" s="404">
        <v>0</v>
      </c>
      <c r="HK317" s="404">
        <v>0</v>
      </c>
      <c r="HL317" s="404">
        <v>0</v>
      </c>
      <c r="HM317" s="404">
        <v>0</v>
      </c>
      <c r="HN317" s="404">
        <v>0</v>
      </c>
      <c r="HO317" s="404">
        <v>0</v>
      </c>
      <c r="HP317" s="404">
        <v>0</v>
      </c>
      <c r="HQ317" s="404">
        <v>0</v>
      </c>
      <c r="HR317" s="404">
        <v>0</v>
      </c>
      <c r="HS317" s="404">
        <v>0</v>
      </c>
      <c r="HT317" s="404">
        <v>0</v>
      </c>
      <c r="HU317" s="404">
        <v>0</v>
      </c>
      <c r="HV317" s="404">
        <v>0</v>
      </c>
      <c r="HW317" s="404">
        <v>0</v>
      </c>
      <c r="HX317" s="404">
        <v>0</v>
      </c>
      <c r="HY317" s="404">
        <v>0</v>
      </c>
      <c r="HZ317" s="404">
        <v>72363.24716553287</v>
      </c>
      <c r="IA317" s="404">
        <v>0</v>
      </c>
      <c r="IB317" s="408">
        <v>0</v>
      </c>
      <c r="IC317" s="412"/>
    </row>
    <row r="318" spans="1:237" s="180" customFormat="1" ht="90" customHeight="1" x14ac:dyDescent="0.25">
      <c r="A318" s="161" t="s">
        <v>2267</v>
      </c>
      <c r="B318" s="150" t="s">
        <v>3004</v>
      </c>
      <c r="C318" s="150" t="s">
        <v>3005</v>
      </c>
      <c r="D318" s="148">
        <v>1</v>
      </c>
      <c r="E318" s="150" t="s">
        <v>3006</v>
      </c>
      <c r="F318" s="151" t="s">
        <v>3007</v>
      </c>
      <c r="G318" s="151" t="s">
        <v>3008</v>
      </c>
      <c r="H318" s="79"/>
      <c r="I318" s="151" t="s">
        <v>2549</v>
      </c>
      <c r="J318" s="151">
        <v>5</v>
      </c>
      <c r="K318" s="227" t="s">
        <v>94</v>
      </c>
      <c r="L318" s="79"/>
      <c r="M318" s="79" t="s">
        <v>3009</v>
      </c>
      <c r="N318" s="79" t="s">
        <v>96</v>
      </c>
      <c r="O318" s="379" t="s">
        <v>97</v>
      </c>
      <c r="P318" s="379" t="s">
        <v>2750</v>
      </c>
      <c r="Q318" s="112" t="s">
        <v>100</v>
      </c>
      <c r="R318" s="79" t="s">
        <v>108</v>
      </c>
      <c r="S318" s="79" t="s">
        <v>99</v>
      </c>
      <c r="T318" s="79" t="s">
        <v>1126</v>
      </c>
      <c r="U318" s="79" t="s">
        <v>100</v>
      </c>
      <c r="V318" s="81">
        <v>1</v>
      </c>
      <c r="W318" s="149">
        <v>9000</v>
      </c>
      <c r="X318" s="149">
        <v>0</v>
      </c>
      <c r="Y318" s="149">
        <v>0</v>
      </c>
      <c r="Z318" s="149">
        <v>0</v>
      </c>
      <c r="AA318" s="149">
        <v>9000</v>
      </c>
      <c r="AB318" s="149">
        <v>0</v>
      </c>
      <c r="AC318" s="149">
        <v>0</v>
      </c>
      <c r="AD318" s="149">
        <v>0</v>
      </c>
      <c r="AE318" s="149">
        <v>0</v>
      </c>
      <c r="AF318" s="149">
        <v>0</v>
      </c>
      <c r="AG318" s="149">
        <v>0</v>
      </c>
      <c r="AH318" s="149">
        <v>0</v>
      </c>
      <c r="AI318" s="88" t="s">
        <v>88</v>
      </c>
      <c r="AJ318" s="149">
        <v>0</v>
      </c>
      <c r="AK318" s="149">
        <v>0</v>
      </c>
      <c r="AL318" s="149"/>
      <c r="AM318" s="149">
        <v>0</v>
      </c>
      <c r="AN318" s="149">
        <v>0</v>
      </c>
      <c r="AO318" s="149">
        <v>0</v>
      </c>
      <c r="AP318" s="149">
        <v>0</v>
      </c>
      <c r="AQ318" s="149">
        <v>0</v>
      </c>
      <c r="AR318" s="149">
        <v>0</v>
      </c>
      <c r="AS318" s="149">
        <v>0</v>
      </c>
      <c r="AT318" s="149">
        <v>0</v>
      </c>
      <c r="AU318" s="151"/>
      <c r="AV318" s="230">
        <v>1</v>
      </c>
      <c r="AW318" s="230">
        <v>0</v>
      </c>
      <c r="AX318" s="230" t="s">
        <v>3621</v>
      </c>
      <c r="AY318" s="141">
        <v>7</v>
      </c>
      <c r="AZ318" s="70">
        <v>1</v>
      </c>
      <c r="BA318" s="70">
        <v>1</v>
      </c>
      <c r="BB318" s="70">
        <v>1</v>
      </c>
      <c r="BC318" s="70">
        <v>1</v>
      </c>
      <c r="BD318" s="70">
        <v>1</v>
      </c>
      <c r="BE318" s="70">
        <v>0</v>
      </c>
      <c r="BF318" s="70">
        <v>0</v>
      </c>
      <c r="BG318" s="71">
        <v>0</v>
      </c>
      <c r="BH318" s="71">
        <v>0</v>
      </c>
      <c r="BI318" s="71">
        <v>0</v>
      </c>
      <c r="BJ318" s="71">
        <v>0</v>
      </c>
      <c r="BK318" s="71">
        <v>0</v>
      </c>
      <c r="BL318" s="70">
        <v>1</v>
      </c>
      <c r="BM318" s="70">
        <v>1</v>
      </c>
      <c r="BN318" s="70">
        <v>0</v>
      </c>
      <c r="BO318" s="70">
        <v>1</v>
      </c>
      <c r="BP318" s="403">
        <v>0</v>
      </c>
      <c r="BQ318" s="403">
        <v>0</v>
      </c>
      <c r="BR318" s="403">
        <v>9000</v>
      </c>
      <c r="BS318" s="403">
        <v>0</v>
      </c>
      <c r="BT318" s="403">
        <v>0</v>
      </c>
      <c r="BU318" s="403">
        <v>0</v>
      </c>
      <c r="BV318" s="403">
        <v>0</v>
      </c>
      <c r="BW318" s="403">
        <v>0</v>
      </c>
      <c r="BX318" s="403">
        <v>0</v>
      </c>
      <c r="BY318" s="403">
        <v>0</v>
      </c>
      <c r="BZ318" s="401">
        <v>0</v>
      </c>
      <c r="CA318" s="401">
        <v>0</v>
      </c>
      <c r="CB318" s="401">
        <v>0</v>
      </c>
      <c r="CC318" s="401">
        <v>0</v>
      </c>
      <c r="CD318" s="401">
        <v>0</v>
      </c>
      <c r="CE318" s="401">
        <v>0</v>
      </c>
      <c r="CF318" s="401">
        <v>0</v>
      </c>
      <c r="CG318" s="401">
        <v>0</v>
      </c>
      <c r="CH318" s="401">
        <v>0</v>
      </c>
      <c r="CI318" s="401">
        <v>0</v>
      </c>
      <c r="CJ318" s="401">
        <v>0</v>
      </c>
      <c r="CK318" s="401">
        <v>0</v>
      </c>
      <c r="CL318" s="401">
        <v>0</v>
      </c>
      <c r="CM318" s="401">
        <v>0</v>
      </c>
      <c r="CN318" s="401">
        <v>0</v>
      </c>
      <c r="CO318" s="401">
        <v>0</v>
      </c>
      <c r="CP318" s="401">
        <v>0</v>
      </c>
      <c r="CQ318" s="401">
        <v>0</v>
      </c>
      <c r="CR318" s="401">
        <v>0</v>
      </c>
      <c r="CS318" s="401">
        <v>0</v>
      </c>
      <c r="CT318" s="401">
        <v>0</v>
      </c>
      <c r="CU318" s="401">
        <v>0</v>
      </c>
      <c r="CV318" s="401">
        <v>0</v>
      </c>
      <c r="CW318" s="401">
        <v>0</v>
      </c>
      <c r="CX318" s="401">
        <v>0</v>
      </c>
      <c r="CY318" s="401">
        <v>0</v>
      </c>
      <c r="CZ318" s="401">
        <v>0</v>
      </c>
      <c r="DA318" s="401">
        <v>0</v>
      </c>
      <c r="DB318" s="401">
        <v>0</v>
      </c>
      <c r="DC318" s="401">
        <v>0</v>
      </c>
      <c r="DD318" s="401">
        <v>0</v>
      </c>
      <c r="DE318" s="401">
        <v>0</v>
      </c>
      <c r="DF318" s="401">
        <v>0</v>
      </c>
      <c r="DG318" s="403">
        <v>0</v>
      </c>
      <c r="DH318" s="403">
        <v>0</v>
      </c>
      <c r="DI318" s="403">
        <v>0</v>
      </c>
      <c r="DJ318" s="403">
        <v>0</v>
      </c>
      <c r="DK318" s="403">
        <v>0</v>
      </c>
      <c r="DL318" s="403">
        <v>0</v>
      </c>
      <c r="DM318" s="403">
        <v>0</v>
      </c>
      <c r="DN318" s="403">
        <v>0</v>
      </c>
      <c r="DO318" s="403">
        <v>0</v>
      </c>
      <c r="DP318" s="403">
        <v>0</v>
      </c>
      <c r="DQ318" s="403">
        <v>0</v>
      </c>
      <c r="DR318" s="403">
        <v>0</v>
      </c>
      <c r="DS318" s="403">
        <v>0</v>
      </c>
      <c r="DT318" s="403">
        <v>0</v>
      </c>
      <c r="DU318" s="403">
        <v>0</v>
      </c>
      <c r="DV318" s="403">
        <v>0</v>
      </c>
      <c r="DW318" s="403">
        <v>0</v>
      </c>
      <c r="DX318" s="403">
        <v>0</v>
      </c>
      <c r="DY318" s="403">
        <v>0</v>
      </c>
      <c r="DZ318" s="403">
        <v>0</v>
      </c>
      <c r="EA318" s="403">
        <v>0</v>
      </c>
      <c r="EB318" s="403">
        <v>0</v>
      </c>
      <c r="EC318" s="403">
        <v>0</v>
      </c>
      <c r="ED318" s="403">
        <v>0</v>
      </c>
      <c r="EE318" s="403">
        <v>0</v>
      </c>
      <c r="EF318" s="403">
        <v>0</v>
      </c>
      <c r="EG318" s="403">
        <v>0</v>
      </c>
      <c r="EH318" s="403">
        <v>0</v>
      </c>
      <c r="EI318" s="403">
        <v>0</v>
      </c>
      <c r="EJ318" s="403">
        <v>0</v>
      </c>
      <c r="EK318" s="403">
        <v>0</v>
      </c>
      <c r="EL318" s="403">
        <v>0</v>
      </c>
      <c r="EM318" s="403">
        <v>0</v>
      </c>
      <c r="EN318" s="403">
        <v>0</v>
      </c>
      <c r="EO318" s="403">
        <v>0</v>
      </c>
      <c r="EP318" s="403">
        <v>0</v>
      </c>
      <c r="EQ318" s="403">
        <v>0</v>
      </c>
      <c r="ER318" s="403">
        <v>0</v>
      </c>
      <c r="ES318" s="403">
        <v>0</v>
      </c>
      <c r="ET318" s="403">
        <v>0</v>
      </c>
      <c r="EU318" s="403">
        <v>0</v>
      </c>
      <c r="EV318" s="403">
        <v>0</v>
      </c>
      <c r="EW318" s="403">
        <v>0</v>
      </c>
      <c r="EX318" s="404">
        <v>8163.2653061224491</v>
      </c>
      <c r="EY318" s="404">
        <v>0</v>
      </c>
      <c r="EZ318" s="404">
        <v>0</v>
      </c>
      <c r="FA318" s="404">
        <v>0</v>
      </c>
      <c r="FB318" s="404">
        <v>0</v>
      </c>
      <c r="FC318" s="404">
        <v>0</v>
      </c>
      <c r="FD318" s="404">
        <v>0</v>
      </c>
      <c r="FE318" s="404">
        <v>0</v>
      </c>
      <c r="FF318" s="404">
        <v>0</v>
      </c>
      <c r="FG318" s="404">
        <v>0</v>
      </c>
      <c r="FH318" s="404">
        <v>0</v>
      </c>
      <c r="FI318" s="404">
        <v>0</v>
      </c>
      <c r="FJ318" s="404">
        <v>0</v>
      </c>
      <c r="FK318" s="404">
        <v>0</v>
      </c>
      <c r="FL318" s="404">
        <v>0</v>
      </c>
      <c r="FM318" s="404">
        <v>0</v>
      </c>
      <c r="FN318" s="404">
        <v>0</v>
      </c>
      <c r="FO318" s="404">
        <v>0</v>
      </c>
      <c r="FP318" s="404">
        <v>0</v>
      </c>
      <c r="FQ318" s="404">
        <v>0</v>
      </c>
      <c r="FR318" s="404">
        <v>0</v>
      </c>
      <c r="FS318" s="404">
        <v>0</v>
      </c>
      <c r="FT318" s="404">
        <v>0</v>
      </c>
      <c r="FU318" s="404">
        <v>0</v>
      </c>
      <c r="FV318" s="404">
        <v>0</v>
      </c>
      <c r="FW318" s="404">
        <v>0</v>
      </c>
      <c r="FX318" s="404">
        <v>0</v>
      </c>
      <c r="FY318" s="404">
        <v>0</v>
      </c>
      <c r="FZ318" s="404">
        <v>0</v>
      </c>
      <c r="GA318" s="404">
        <v>0</v>
      </c>
      <c r="GB318" s="404">
        <v>0</v>
      </c>
      <c r="GC318" s="404">
        <v>0</v>
      </c>
      <c r="GD318" s="404">
        <v>0</v>
      </c>
      <c r="GE318" s="404">
        <v>0</v>
      </c>
      <c r="GF318" s="404">
        <v>0</v>
      </c>
      <c r="GG318" s="404">
        <v>0</v>
      </c>
      <c r="GH318" s="404">
        <v>0</v>
      </c>
      <c r="GI318" s="404">
        <v>0</v>
      </c>
      <c r="GJ318" s="404">
        <v>0</v>
      </c>
      <c r="GK318" s="404">
        <v>0</v>
      </c>
      <c r="GL318" s="404">
        <v>0</v>
      </c>
      <c r="GM318" s="404">
        <v>0</v>
      </c>
      <c r="GN318" s="404">
        <v>0</v>
      </c>
      <c r="GO318" s="404">
        <v>0</v>
      </c>
      <c r="GP318" s="404">
        <v>0</v>
      </c>
      <c r="GQ318" s="404">
        <v>0</v>
      </c>
      <c r="GR318" s="404">
        <v>0</v>
      </c>
      <c r="GS318" s="404">
        <v>0</v>
      </c>
      <c r="GT318" s="404">
        <v>0</v>
      </c>
      <c r="GU318" s="404">
        <v>0</v>
      </c>
      <c r="GV318" s="404">
        <v>0</v>
      </c>
      <c r="GW318" s="404">
        <v>0</v>
      </c>
      <c r="GX318" s="404">
        <v>0</v>
      </c>
      <c r="GY318" s="404">
        <v>0</v>
      </c>
      <c r="GZ318" s="404">
        <v>0</v>
      </c>
      <c r="HA318" s="404">
        <v>0</v>
      </c>
      <c r="HB318" s="404">
        <v>0</v>
      </c>
      <c r="HC318" s="404">
        <v>0</v>
      </c>
      <c r="HD318" s="404">
        <v>0</v>
      </c>
      <c r="HE318" s="404">
        <v>0</v>
      </c>
      <c r="HF318" s="404">
        <v>0</v>
      </c>
      <c r="HG318" s="404">
        <v>0</v>
      </c>
      <c r="HH318" s="404">
        <v>0</v>
      </c>
      <c r="HI318" s="404">
        <v>0</v>
      </c>
      <c r="HJ318" s="404">
        <v>0</v>
      </c>
      <c r="HK318" s="404">
        <v>0</v>
      </c>
      <c r="HL318" s="404">
        <v>0</v>
      </c>
      <c r="HM318" s="404">
        <v>0</v>
      </c>
      <c r="HN318" s="404">
        <v>0</v>
      </c>
      <c r="HO318" s="404">
        <v>0</v>
      </c>
      <c r="HP318" s="404">
        <v>0</v>
      </c>
      <c r="HQ318" s="404">
        <v>0</v>
      </c>
      <c r="HR318" s="404">
        <v>0</v>
      </c>
      <c r="HS318" s="404">
        <v>0</v>
      </c>
      <c r="HT318" s="404">
        <v>0</v>
      </c>
      <c r="HU318" s="404">
        <v>0</v>
      </c>
      <c r="HV318" s="404">
        <v>0</v>
      </c>
      <c r="HW318" s="404">
        <v>0</v>
      </c>
      <c r="HX318" s="404">
        <v>0</v>
      </c>
      <c r="HY318" s="404">
        <v>0</v>
      </c>
      <c r="HZ318" s="404">
        <v>8163.2653061224491</v>
      </c>
      <c r="IA318" s="404">
        <v>0</v>
      </c>
      <c r="IB318" s="408">
        <v>0</v>
      </c>
      <c r="IC318" s="412"/>
    </row>
    <row r="319" spans="1:237" s="180" customFormat="1" ht="90" customHeight="1" x14ac:dyDescent="0.25">
      <c r="A319" s="161" t="s">
        <v>2267</v>
      </c>
      <c r="B319" s="150" t="s">
        <v>2526</v>
      </c>
      <c r="C319" s="150" t="s">
        <v>2192</v>
      </c>
      <c r="D319" s="148">
        <v>3</v>
      </c>
      <c r="E319" s="150" t="s">
        <v>2536</v>
      </c>
      <c r="F319" s="151" t="s">
        <v>2537</v>
      </c>
      <c r="G319" s="151" t="s">
        <v>2538</v>
      </c>
      <c r="H319" s="79" t="s">
        <v>77</v>
      </c>
      <c r="I319" s="151" t="s">
        <v>2531</v>
      </c>
      <c r="J319" s="151">
        <v>40</v>
      </c>
      <c r="K319" s="227" t="s">
        <v>94</v>
      </c>
      <c r="L319" s="79"/>
      <c r="M319" s="151" t="s">
        <v>2539</v>
      </c>
      <c r="N319" s="79" t="s">
        <v>81</v>
      </c>
      <c r="O319" s="13" t="s">
        <v>217</v>
      </c>
      <c r="P319" s="79" t="s">
        <v>260</v>
      </c>
      <c r="Q319" s="112" t="s">
        <v>100</v>
      </c>
      <c r="R319" s="79" t="s">
        <v>108</v>
      </c>
      <c r="S319" s="79" t="s">
        <v>99</v>
      </c>
      <c r="T319" s="79" t="s">
        <v>2533</v>
      </c>
      <c r="U319" s="79" t="s">
        <v>100</v>
      </c>
      <c r="V319" s="81">
        <v>1</v>
      </c>
      <c r="W319" s="149">
        <v>120000</v>
      </c>
      <c r="X319" s="149">
        <v>5000</v>
      </c>
      <c r="Y319" s="149">
        <v>0</v>
      </c>
      <c r="Z319" s="149">
        <v>0</v>
      </c>
      <c r="AA319" s="149">
        <v>0</v>
      </c>
      <c r="AB319" s="149">
        <v>60000</v>
      </c>
      <c r="AC319" s="149">
        <v>60000</v>
      </c>
      <c r="AD319" s="149">
        <v>0</v>
      </c>
      <c r="AE319" s="149">
        <v>0</v>
      </c>
      <c r="AF319" s="149">
        <v>0</v>
      </c>
      <c r="AG319" s="149">
        <v>0</v>
      </c>
      <c r="AH319" s="149">
        <v>0</v>
      </c>
      <c r="AI319" s="151" t="s">
        <v>88</v>
      </c>
      <c r="AJ319" s="149">
        <v>0</v>
      </c>
      <c r="AK319" s="149">
        <v>0</v>
      </c>
      <c r="AL319" s="149">
        <v>0</v>
      </c>
      <c r="AM319" s="149">
        <v>0</v>
      </c>
      <c r="AN319" s="149">
        <v>0</v>
      </c>
      <c r="AO319" s="149">
        <v>0</v>
      </c>
      <c r="AP319" s="149">
        <v>0</v>
      </c>
      <c r="AQ319" s="149">
        <v>0</v>
      </c>
      <c r="AR319" s="149">
        <v>0</v>
      </c>
      <c r="AS319" s="149">
        <v>0</v>
      </c>
      <c r="AT319" s="149">
        <v>0</v>
      </c>
      <c r="AU319" s="151"/>
      <c r="AV319" s="230">
        <v>1</v>
      </c>
      <c r="AW319" s="230">
        <v>0</v>
      </c>
      <c r="AX319" s="230" t="s">
        <v>3604</v>
      </c>
      <c r="AY319" s="141">
        <v>9</v>
      </c>
      <c r="AZ319" s="70">
        <v>1</v>
      </c>
      <c r="BA319" s="70">
        <v>1</v>
      </c>
      <c r="BB319" s="70">
        <v>1</v>
      </c>
      <c r="BC319" s="70">
        <v>1</v>
      </c>
      <c r="BD319" s="70">
        <v>1</v>
      </c>
      <c r="BE319" s="70">
        <v>1</v>
      </c>
      <c r="BF319" s="70">
        <v>1</v>
      </c>
      <c r="BG319" s="71">
        <v>0</v>
      </c>
      <c r="BH319" s="71">
        <v>1</v>
      </c>
      <c r="BI319" s="71">
        <v>0</v>
      </c>
      <c r="BJ319" s="71">
        <v>0</v>
      </c>
      <c r="BK319" s="71">
        <v>1</v>
      </c>
      <c r="BL319" s="70">
        <v>1</v>
      </c>
      <c r="BM319" s="70">
        <v>1</v>
      </c>
      <c r="BN319" s="70">
        <v>0</v>
      </c>
      <c r="BO319" s="70">
        <v>1</v>
      </c>
      <c r="BP319" s="403">
        <v>0</v>
      </c>
      <c r="BQ319" s="403">
        <v>0</v>
      </c>
      <c r="BR319" s="403">
        <v>0</v>
      </c>
      <c r="BS319" s="403">
        <v>60000</v>
      </c>
      <c r="BT319" s="403">
        <v>60000</v>
      </c>
      <c r="BU319" s="403">
        <v>0</v>
      </c>
      <c r="BV319" s="403">
        <v>0</v>
      </c>
      <c r="BW319" s="403">
        <v>0</v>
      </c>
      <c r="BX319" s="403">
        <v>0</v>
      </c>
      <c r="BY319" s="403">
        <v>0</v>
      </c>
      <c r="BZ319" s="401">
        <v>0</v>
      </c>
      <c r="CA319" s="401">
        <v>0</v>
      </c>
      <c r="CB319" s="401">
        <v>0</v>
      </c>
      <c r="CC319" s="401">
        <v>0</v>
      </c>
      <c r="CD319" s="401">
        <v>0</v>
      </c>
      <c r="CE319" s="401">
        <v>0</v>
      </c>
      <c r="CF319" s="401">
        <v>0</v>
      </c>
      <c r="CG319" s="401">
        <v>0</v>
      </c>
      <c r="CH319" s="401">
        <v>0</v>
      </c>
      <c r="CI319" s="401">
        <v>0</v>
      </c>
      <c r="CJ319" s="401">
        <v>0</v>
      </c>
      <c r="CK319" s="401">
        <v>0</v>
      </c>
      <c r="CL319" s="401">
        <v>0</v>
      </c>
      <c r="CM319" s="401">
        <v>0</v>
      </c>
      <c r="CN319" s="401">
        <v>0</v>
      </c>
      <c r="CO319" s="401">
        <v>0</v>
      </c>
      <c r="CP319" s="401">
        <v>0</v>
      </c>
      <c r="CQ319" s="401">
        <v>0</v>
      </c>
      <c r="CR319" s="401">
        <v>0</v>
      </c>
      <c r="CS319" s="401">
        <v>0</v>
      </c>
      <c r="CT319" s="401">
        <v>0</v>
      </c>
      <c r="CU319" s="401">
        <v>0</v>
      </c>
      <c r="CV319" s="401">
        <v>0</v>
      </c>
      <c r="CW319" s="401">
        <v>0</v>
      </c>
      <c r="CX319" s="401">
        <v>0</v>
      </c>
      <c r="CY319" s="401">
        <v>0</v>
      </c>
      <c r="CZ319" s="401">
        <v>0</v>
      </c>
      <c r="DA319" s="401">
        <v>0</v>
      </c>
      <c r="DB319" s="401">
        <v>0</v>
      </c>
      <c r="DC319" s="401">
        <v>0</v>
      </c>
      <c r="DD319" s="401">
        <v>0</v>
      </c>
      <c r="DE319" s="401">
        <v>0</v>
      </c>
      <c r="DF319" s="401">
        <v>0</v>
      </c>
      <c r="DG319" s="403">
        <v>0</v>
      </c>
      <c r="DH319" s="403">
        <v>0</v>
      </c>
      <c r="DI319" s="403">
        <v>0</v>
      </c>
      <c r="DJ319" s="403">
        <v>0</v>
      </c>
      <c r="DK319" s="403">
        <v>0</v>
      </c>
      <c r="DL319" s="403">
        <v>0</v>
      </c>
      <c r="DM319" s="403">
        <v>0</v>
      </c>
      <c r="DN319" s="403">
        <v>0</v>
      </c>
      <c r="DO319" s="403">
        <v>0</v>
      </c>
      <c r="DP319" s="403">
        <v>0</v>
      </c>
      <c r="DQ319" s="403">
        <v>0</v>
      </c>
      <c r="DR319" s="403">
        <v>0</v>
      </c>
      <c r="DS319" s="403">
        <v>0</v>
      </c>
      <c r="DT319" s="403">
        <v>0</v>
      </c>
      <c r="DU319" s="403">
        <v>0</v>
      </c>
      <c r="DV319" s="403">
        <v>0</v>
      </c>
      <c r="DW319" s="403">
        <v>0</v>
      </c>
      <c r="DX319" s="403">
        <v>0</v>
      </c>
      <c r="DY319" s="403">
        <v>0</v>
      </c>
      <c r="DZ319" s="403">
        <v>0</v>
      </c>
      <c r="EA319" s="403">
        <v>0</v>
      </c>
      <c r="EB319" s="403">
        <v>0</v>
      </c>
      <c r="EC319" s="403">
        <v>0</v>
      </c>
      <c r="ED319" s="403">
        <v>0</v>
      </c>
      <c r="EE319" s="403">
        <v>0</v>
      </c>
      <c r="EF319" s="403">
        <v>0</v>
      </c>
      <c r="EG319" s="403">
        <v>0</v>
      </c>
      <c r="EH319" s="403">
        <v>0</v>
      </c>
      <c r="EI319" s="403">
        <v>0</v>
      </c>
      <c r="EJ319" s="403">
        <v>0</v>
      </c>
      <c r="EK319" s="403">
        <v>0</v>
      </c>
      <c r="EL319" s="403">
        <v>0</v>
      </c>
      <c r="EM319" s="403">
        <v>0</v>
      </c>
      <c r="EN319" s="403">
        <v>0</v>
      </c>
      <c r="EO319" s="403">
        <v>0</v>
      </c>
      <c r="EP319" s="403">
        <v>0</v>
      </c>
      <c r="EQ319" s="403">
        <v>0</v>
      </c>
      <c r="ER319" s="403">
        <v>0</v>
      </c>
      <c r="ES319" s="403">
        <v>0</v>
      </c>
      <c r="ET319" s="403">
        <v>0</v>
      </c>
      <c r="EU319" s="403">
        <v>0</v>
      </c>
      <c r="EV319" s="403">
        <v>0</v>
      </c>
      <c r="EW319" s="403">
        <v>0</v>
      </c>
      <c r="EX319" s="404">
        <v>0</v>
      </c>
      <c r="EY319" s="404">
        <v>51830.255911888562</v>
      </c>
      <c r="EZ319" s="404">
        <v>49362.148487512917</v>
      </c>
      <c r="FA319" s="404">
        <v>0</v>
      </c>
      <c r="FB319" s="404">
        <v>0</v>
      </c>
      <c r="FC319" s="404">
        <v>0</v>
      </c>
      <c r="FD319" s="404">
        <v>0</v>
      </c>
      <c r="FE319" s="404">
        <v>0</v>
      </c>
      <c r="FF319" s="404">
        <v>0</v>
      </c>
      <c r="FG319" s="404">
        <v>0</v>
      </c>
      <c r="FH319" s="404">
        <v>0</v>
      </c>
      <c r="FI319" s="404">
        <v>0</v>
      </c>
      <c r="FJ319" s="404">
        <v>0</v>
      </c>
      <c r="FK319" s="404">
        <v>0</v>
      </c>
      <c r="FL319" s="404">
        <v>0</v>
      </c>
      <c r="FM319" s="404">
        <v>0</v>
      </c>
      <c r="FN319" s="404">
        <v>0</v>
      </c>
      <c r="FO319" s="404">
        <v>0</v>
      </c>
      <c r="FP319" s="404">
        <v>0</v>
      </c>
      <c r="FQ319" s="404">
        <v>0</v>
      </c>
      <c r="FR319" s="404">
        <v>0</v>
      </c>
      <c r="FS319" s="404">
        <v>0</v>
      </c>
      <c r="FT319" s="404">
        <v>0</v>
      </c>
      <c r="FU319" s="404">
        <v>0</v>
      </c>
      <c r="FV319" s="404">
        <v>0</v>
      </c>
      <c r="FW319" s="404">
        <v>0</v>
      </c>
      <c r="FX319" s="404">
        <v>0</v>
      </c>
      <c r="FY319" s="404">
        <v>0</v>
      </c>
      <c r="FZ319" s="404">
        <v>0</v>
      </c>
      <c r="GA319" s="404">
        <v>0</v>
      </c>
      <c r="GB319" s="404">
        <v>0</v>
      </c>
      <c r="GC319" s="404">
        <v>0</v>
      </c>
      <c r="GD319" s="404">
        <v>0</v>
      </c>
      <c r="GE319" s="404">
        <v>0</v>
      </c>
      <c r="GF319" s="404">
        <v>0</v>
      </c>
      <c r="GG319" s="404">
        <v>0</v>
      </c>
      <c r="GH319" s="404">
        <v>0</v>
      </c>
      <c r="GI319" s="404">
        <v>0</v>
      </c>
      <c r="GJ319" s="404">
        <v>0</v>
      </c>
      <c r="GK319" s="404">
        <v>0</v>
      </c>
      <c r="GL319" s="404">
        <v>0</v>
      </c>
      <c r="GM319" s="404">
        <v>0</v>
      </c>
      <c r="GN319" s="404">
        <v>0</v>
      </c>
      <c r="GO319" s="404">
        <v>0</v>
      </c>
      <c r="GP319" s="404">
        <v>0</v>
      </c>
      <c r="GQ319" s="404">
        <v>0</v>
      </c>
      <c r="GR319" s="404">
        <v>0</v>
      </c>
      <c r="GS319" s="404">
        <v>0</v>
      </c>
      <c r="GT319" s="404">
        <v>0</v>
      </c>
      <c r="GU319" s="404">
        <v>0</v>
      </c>
      <c r="GV319" s="404">
        <v>0</v>
      </c>
      <c r="GW319" s="404">
        <v>0</v>
      </c>
      <c r="GX319" s="404">
        <v>0</v>
      </c>
      <c r="GY319" s="404">
        <v>0</v>
      </c>
      <c r="GZ319" s="404">
        <v>0</v>
      </c>
      <c r="HA319" s="404">
        <v>0</v>
      </c>
      <c r="HB319" s="404">
        <v>0</v>
      </c>
      <c r="HC319" s="404">
        <v>0</v>
      </c>
      <c r="HD319" s="404">
        <v>0</v>
      </c>
      <c r="HE319" s="404">
        <v>0</v>
      </c>
      <c r="HF319" s="404">
        <v>0</v>
      </c>
      <c r="HG319" s="404">
        <v>0</v>
      </c>
      <c r="HH319" s="404">
        <v>0</v>
      </c>
      <c r="HI319" s="404">
        <v>0</v>
      </c>
      <c r="HJ319" s="404">
        <v>0</v>
      </c>
      <c r="HK319" s="404">
        <v>0</v>
      </c>
      <c r="HL319" s="404">
        <v>0</v>
      </c>
      <c r="HM319" s="404">
        <v>0</v>
      </c>
      <c r="HN319" s="404">
        <v>0</v>
      </c>
      <c r="HO319" s="404">
        <v>0</v>
      </c>
      <c r="HP319" s="404">
        <v>0</v>
      </c>
      <c r="HQ319" s="404">
        <v>0</v>
      </c>
      <c r="HR319" s="404">
        <v>0</v>
      </c>
      <c r="HS319" s="404">
        <v>0</v>
      </c>
      <c r="HT319" s="404">
        <v>0</v>
      </c>
      <c r="HU319" s="404">
        <v>0</v>
      </c>
      <c r="HV319" s="404">
        <v>0</v>
      </c>
      <c r="HW319" s="404">
        <v>0</v>
      </c>
      <c r="HX319" s="404">
        <v>0</v>
      </c>
      <c r="HY319" s="404">
        <v>0</v>
      </c>
      <c r="HZ319" s="404">
        <v>101192.40439940148</v>
      </c>
      <c r="IA319" s="404">
        <v>0</v>
      </c>
      <c r="IB319" s="408">
        <v>0</v>
      </c>
      <c r="IC319" s="412"/>
    </row>
    <row r="320" spans="1:237" s="180" customFormat="1" ht="90" customHeight="1" x14ac:dyDescent="0.25">
      <c r="A320" s="161" t="s">
        <v>2267</v>
      </c>
      <c r="B320" s="150" t="s">
        <v>2929</v>
      </c>
      <c r="C320" s="150" t="s">
        <v>2247</v>
      </c>
      <c r="D320" s="148" t="s">
        <v>73</v>
      </c>
      <c r="E320" s="150" t="s">
        <v>2930</v>
      </c>
      <c r="F320" s="151" t="s">
        <v>3060</v>
      </c>
      <c r="G320" s="151" t="s">
        <v>2931</v>
      </c>
      <c r="H320" s="79" t="s">
        <v>77</v>
      </c>
      <c r="I320" s="151"/>
      <c r="J320" s="151">
        <v>10</v>
      </c>
      <c r="K320" s="227" t="s">
        <v>79</v>
      </c>
      <c r="L320" s="79">
        <v>53765</v>
      </c>
      <c r="M320" s="79" t="s">
        <v>2932</v>
      </c>
      <c r="N320" s="79" t="s">
        <v>81</v>
      </c>
      <c r="O320" s="79" t="s">
        <v>133</v>
      </c>
      <c r="P320" s="79" t="s">
        <v>134</v>
      </c>
      <c r="Q320" s="112" t="s">
        <v>100</v>
      </c>
      <c r="R320" s="79" t="s">
        <v>162</v>
      </c>
      <c r="S320" s="79" t="s">
        <v>191</v>
      </c>
      <c r="T320" s="79" t="s">
        <v>2933</v>
      </c>
      <c r="U320" s="79" t="s">
        <v>87</v>
      </c>
      <c r="V320" s="81">
        <v>1</v>
      </c>
      <c r="W320" s="149">
        <v>90000</v>
      </c>
      <c r="X320" s="149">
        <v>0</v>
      </c>
      <c r="Y320" s="149">
        <v>90000</v>
      </c>
      <c r="Z320" s="149">
        <v>0</v>
      </c>
      <c r="AA320" s="149">
        <v>0</v>
      </c>
      <c r="AB320" s="149">
        <v>0</v>
      </c>
      <c r="AC320" s="149">
        <v>0</v>
      </c>
      <c r="AD320" s="149">
        <v>0</v>
      </c>
      <c r="AE320" s="149">
        <v>0</v>
      </c>
      <c r="AF320" s="168">
        <v>0</v>
      </c>
      <c r="AG320" s="149">
        <v>0</v>
      </c>
      <c r="AH320" s="149">
        <v>0</v>
      </c>
      <c r="AI320" s="88" t="s">
        <v>88</v>
      </c>
      <c r="AJ320" s="149">
        <v>0</v>
      </c>
      <c r="AK320" s="149">
        <v>0</v>
      </c>
      <c r="AL320" s="149">
        <v>0</v>
      </c>
      <c r="AM320" s="149">
        <v>0</v>
      </c>
      <c r="AN320" s="149">
        <v>0</v>
      </c>
      <c r="AO320" s="149">
        <v>0</v>
      </c>
      <c r="AP320" s="149">
        <v>0</v>
      </c>
      <c r="AQ320" s="149">
        <v>0</v>
      </c>
      <c r="AR320" s="149">
        <v>0</v>
      </c>
      <c r="AS320" s="149">
        <v>0</v>
      </c>
      <c r="AT320" s="149">
        <v>0</v>
      </c>
      <c r="AU320" s="168" t="s">
        <v>2934</v>
      </c>
      <c r="AV320" s="230">
        <v>1</v>
      </c>
      <c r="AW320" s="230">
        <v>0</v>
      </c>
      <c r="AX320" s="230" t="s">
        <v>3596</v>
      </c>
      <c r="AY320" s="141">
        <v>8</v>
      </c>
      <c r="AZ320" s="70">
        <v>1</v>
      </c>
      <c r="BA320" s="70">
        <v>1</v>
      </c>
      <c r="BB320" s="70">
        <v>1</v>
      </c>
      <c r="BC320" s="70">
        <v>1</v>
      </c>
      <c r="BD320" s="70">
        <v>1</v>
      </c>
      <c r="BE320" s="70">
        <v>1</v>
      </c>
      <c r="BF320" s="70">
        <v>1</v>
      </c>
      <c r="BG320" s="71">
        <v>0</v>
      </c>
      <c r="BH320" s="71">
        <v>1</v>
      </c>
      <c r="BI320" s="71">
        <v>0</v>
      </c>
      <c r="BJ320" s="71">
        <v>0</v>
      </c>
      <c r="BK320" s="71">
        <v>1</v>
      </c>
      <c r="BL320" s="70">
        <v>0</v>
      </c>
      <c r="BM320" s="70">
        <v>1</v>
      </c>
      <c r="BN320" s="70">
        <v>1</v>
      </c>
      <c r="BO320" s="70">
        <v>0</v>
      </c>
      <c r="BP320" s="403">
        <v>90000</v>
      </c>
      <c r="BQ320" s="403">
        <v>0</v>
      </c>
      <c r="BR320" s="403">
        <v>0</v>
      </c>
      <c r="BS320" s="403">
        <v>0</v>
      </c>
      <c r="BT320" s="403">
        <v>0</v>
      </c>
      <c r="BU320" s="403">
        <v>0</v>
      </c>
      <c r="BV320" s="403">
        <v>0</v>
      </c>
      <c r="BW320" s="403">
        <v>0</v>
      </c>
      <c r="BX320" s="403">
        <v>0</v>
      </c>
      <c r="BY320" s="403">
        <v>0</v>
      </c>
      <c r="BZ320" s="401">
        <v>0</v>
      </c>
      <c r="CA320" s="401">
        <v>0</v>
      </c>
      <c r="CB320" s="401">
        <v>0</v>
      </c>
      <c r="CC320" s="401">
        <v>0</v>
      </c>
      <c r="CD320" s="401">
        <v>0</v>
      </c>
      <c r="CE320" s="401">
        <v>0</v>
      </c>
      <c r="CF320" s="401">
        <v>0</v>
      </c>
      <c r="CG320" s="401">
        <v>0</v>
      </c>
      <c r="CH320" s="401">
        <v>0</v>
      </c>
      <c r="CI320" s="401">
        <v>0</v>
      </c>
      <c r="CJ320" s="401">
        <v>0</v>
      </c>
      <c r="CK320" s="401">
        <v>0</v>
      </c>
      <c r="CL320" s="401">
        <v>0</v>
      </c>
      <c r="CM320" s="401">
        <v>0</v>
      </c>
      <c r="CN320" s="401">
        <v>0</v>
      </c>
      <c r="CO320" s="401">
        <v>0</v>
      </c>
      <c r="CP320" s="401">
        <v>0</v>
      </c>
      <c r="CQ320" s="401">
        <v>0</v>
      </c>
      <c r="CR320" s="401">
        <v>0</v>
      </c>
      <c r="CS320" s="401">
        <v>0</v>
      </c>
      <c r="CT320" s="401">
        <v>0</v>
      </c>
      <c r="CU320" s="401">
        <v>0</v>
      </c>
      <c r="CV320" s="401">
        <v>0</v>
      </c>
      <c r="CW320" s="401">
        <v>0</v>
      </c>
      <c r="CX320" s="401">
        <v>0</v>
      </c>
      <c r="CY320" s="401">
        <v>0</v>
      </c>
      <c r="CZ320" s="401">
        <v>0</v>
      </c>
      <c r="DA320" s="401">
        <v>0</v>
      </c>
      <c r="DB320" s="401">
        <v>0</v>
      </c>
      <c r="DC320" s="401">
        <v>0</v>
      </c>
      <c r="DD320" s="401">
        <v>0</v>
      </c>
      <c r="DE320" s="401">
        <v>0</v>
      </c>
      <c r="DF320" s="401">
        <v>0</v>
      </c>
      <c r="DG320" s="403">
        <v>53765</v>
      </c>
      <c r="DH320" s="403">
        <v>53765</v>
      </c>
      <c r="DI320" s="403">
        <v>53765</v>
      </c>
      <c r="DJ320" s="403">
        <v>53765</v>
      </c>
      <c r="DK320" s="403">
        <v>53765</v>
      </c>
      <c r="DL320" s="403">
        <v>53765</v>
      </c>
      <c r="DM320" s="403">
        <v>53765</v>
      </c>
      <c r="DN320" s="403">
        <v>53765</v>
      </c>
      <c r="DO320" s="403">
        <v>53765</v>
      </c>
      <c r="DP320" s="403">
        <v>53765</v>
      </c>
      <c r="DQ320" s="403">
        <v>53765</v>
      </c>
      <c r="DR320" s="403">
        <v>53765</v>
      </c>
      <c r="DS320" s="403">
        <v>53765</v>
      </c>
      <c r="DT320" s="403">
        <v>53765</v>
      </c>
      <c r="DU320" s="403">
        <v>53765</v>
      </c>
      <c r="DV320" s="403">
        <v>53765</v>
      </c>
      <c r="DW320" s="403">
        <v>53765</v>
      </c>
      <c r="DX320" s="403">
        <v>53765</v>
      </c>
      <c r="DY320" s="403">
        <v>53765</v>
      </c>
      <c r="DZ320" s="403">
        <v>53765</v>
      </c>
      <c r="EA320" s="403">
        <v>53765</v>
      </c>
      <c r="EB320" s="403">
        <v>53765</v>
      </c>
      <c r="EC320" s="403">
        <v>53765</v>
      </c>
      <c r="ED320" s="403">
        <v>53765</v>
      </c>
      <c r="EE320" s="403">
        <v>53765</v>
      </c>
      <c r="EF320" s="403">
        <v>53765</v>
      </c>
      <c r="EG320" s="403">
        <v>53765</v>
      </c>
      <c r="EH320" s="403">
        <v>53765</v>
      </c>
      <c r="EI320" s="403">
        <v>53765</v>
      </c>
      <c r="EJ320" s="403">
        <v>53765</v>
      </c>
      <c r="EK320" s="403">
        <v>53765</v>
      </c>
      <c r="EL320" s="403">
        <v>53765</v>
      </c>
      <c r="EM320" s="403">
        <v>53765</v>
      </c>
      <c r="EN320" s="403">
        <v>53765</v>
      </c>
      <c r="EO320" s="403">
        <v>53765</v>
      </c>
      <c r="EP320" s="403">
        <v>53765</v>
      </c>
      <c r="EQ320" s="403">
        <v>53765</v>
      </c>
      <c r="ER320" s="403">
        <v>53765</v>
      </c>
      <c r="ES320" s="403">
        <v>53765</v>
      </c>
      <c r="ET320" s="403">
        <v>53765</v>
      </c>
      <c r="EU320" s="403">
        <v>53765</v>
      </c>
      <c r="EV320" s="403">
        <v>53765</v>
      </c>
      <c r="EW320" s="403">
        <v>53765</v>
      </c>
      <c r="EX320" s="404">
        <v>0</v>
      </c>
      <c r="EY320" s="404">
        <v>0</v>
      </c>
      <c r="EZ320" s="404">
        <v>0</v>
      </c>
      <c r="FA320" s="404">
        <v>0</v>
      </c>
      <c r="FB320" s="404">
        <v>0</v>
      </c>
      <c r="FC320" s="404">
        <v>0</v>
      </c>
      <c r="FD320" s="404">
        <v>0</v>
      </c>
      <c r="FE320" s="404">
        <v>0</v>
      </c>
      <c r="FF320" s="404">
        <v>0</v>
      </c>
      <c r="FG320" s="404">
        <v>0</v>
      </c>
      <c r="FH320" s="404">
        <v>0</v>
      </c>
      <c r="FI320" s="404">
        <v>0</v>
      </c>
      <c r="FJ320" s="404">
        <v>0</v>
      </c>
      <c r="FK320" s="404">
        <v>0</v>
      </c>
      <c r="FL320" s="404">
        <v>0</v>
      </c>
      <c r="FM320" s="404">
        <v>0</v>
      </c>
      <c r="FN320" s="404">
        <v>0</v>
      </c>
      <c r="FO320" s="404">
        <v>0</v>
      </c>
      <c r="FP320" s="404">
        <v>0</v>
      </c>
      <c r="FQ320" s="404">
        <v>0</v>
      </c>
      <c r="FR320" s="404">
        <v>0</v>
      </c>
      <c r="FS320" s="404">
        <v>0</v>
      </c>
      <c r="FT320" s="404">
        <v>0</v>
      </c>
      <c r="FU320" s="404">
        <v>0</v>
      </c>
      <c r="FV320" s="404">
        <v>0</v>
      </c>
      <c r="FW320" s="404">
        <v>0</v>
      </c>
      <c r="FX320" s="404">
        <v>0</v>
      </c>
      <c r="FY320" s="404">
        <v>0</v>
      </c>
      <c r="FZ320" s="404">
        <v>0</v>
      </c>
      <c r="GA320" s="404">
        <v>0</v>
      </c>
      <c r="GB320" s="404">
        <v>0</v>
      </c>
      <c r="GC320" s="404">
        <v>0</v>
      </c>
      <c r="GD320" s="404">
        <v>0</v>
      </c>
      <c r="GE320" s="404">
        <v>0</v>
      </c>
      <c r="GF320" s="404">
        <v>0</v>
      </c>
      <c r="GG320" s="404">
        <v>0</v>
      </c>
      <c r="GH320" s="404">
        <v>0</v>
      </c>
      <c r="GI320" s="404">
        <v>0</v>
      </c>
      <c r="GJ320" s="404">
        <v>0</v>
      </c>
      <c r="GK320" s="404">
        <v>0</v>
      </c>
      <c r="GL320" s="404">
        <v>48766.439909297049</v>
      </c>
      <c r="GM320" s="404">
        <v>46444.228485044805</v>
      </c>
      <c r="GN320" s="404">
        <v>44232.598557185534</v>
      </c>
      <c r="GO320" s="404">
        <v>42126.284340176695</v>
      </c>
      <c r="GP320" s="404">
        <v>40120.270800168284</v>
      </c>
      <c r="GQ320" s="404">
        <v>38209.781714445977</v>
      </c>
      <c r="GR320" s="404">
        <v>36390.268299472365</v>
      </c>
      <c r="GS320" s="404">
        <v>34657.398380449871</v>
      </c>
      <c r="GT320" s="404">
        <v>33007.046076618928</v>
      </c>
      <c r="GU320" s="404">
        <v>31435.281977732306</v>
      </c>
      <c r="GV320" s="404">
        <v>29938.363788316488</v>
      </c>
      <c r="GW320" s="404">
        <v>28512.727417444268</v>
      </c>
      <c r="GX320" s="404">
        <v>27154.978492804072</v>
      </c>
      <c r="GY320" s="404">
        <v>25861.884278861013</v>
      </c>
      <c r="GZ320" s="404">
        <v>24630.365979867634</v>
      </c>
      <c r="HA320" s="404">
        <v>23457.491409397742</v>
      </c>
      <c r="HB320" s="404">
        <v>22340.468008950233</v>
      </c>
      <c r="HC320" s="404">
        <v>21276.636199000219</v>
      </c>
      <c r="HD320" s="404">
        <v>20263.463046666879</v>
      </c>
      <c r="HE320" s="404">
        <v>19298.536234920837</v>
      </c>
      <c r="HF320" s="404">
        <v>18379.558318972227</v>
      </c>
      <c r="HG320" s="404">
        <v>17504.341256164022</v>
      </c>
      <c r="HH320" s="404">
        <v>16670.801196346689</v>
      </c>
      <c r="HI320" s="404">
        <v>15876.953520330178</v>
      </c>
      <c r="HJ320" s="404">
        <v>15120.90811460017</v>
      </c>
      <c r="HK320" s="404">
        <v>14400.864871047779</v>
      </c>
      <c r="HL320" s="404">
        <v>13715.109400997888</v>
      </c>
      <c r="HM320" s="404">
        <v>13062.008953331318</v>
      </c>
      <c r="HN320" s="404">
        <v>12440.008526982214</v>
      </c>
      <c r="HO320" s="404">
        <v>11847.627168554483</v>
      </c>
      <c r="HP320" s="404">
        <v>11283.454446242367</v>
      </c>
      <c r="HQ320" s="404">
        <v>10746.147091659397</v>
      </c>
      <c r="HR320" s="404">
        <v>10234.425801580377</v>
      </c>
      <c r="HS320" s="404">
        <v>9747.0721919813113</v>
      </c>
      <c r="HT320" s="404">
        <v>9282.9258971250601</v>
      </c>
      <c r="HU320" s="404">
        <v>8840.8818067857701</v>
      </c>
      <c r="HV320" s="404">
        <v>8419.8874350340684</v>
      </c>
      <c r="HW320" s="404">
        <v>8018.9404143181582</v>
      </c>
      <c r="HX320" s="404">
        <v>7637.0861088744377</v>
      </c>
      <c r="HY320" s="404">
        <v>7273.4153417851785</v>
      </c>
      <c r="HZ320" s="404">
        <v>0</v>
      </c>
      <c r="IA320" s="404">
        <v>395389.59854059183</v>
      </c>
      <c r="IB320" s="408">
        <v>0</v>
      </c>
      <c r="IC320" s="412"/>
    </row>
    <row r="321" spans="1:237" s="180" customFormat="1" ht="90" customHeight="1" x14ac:dyDescent="0.25">
      <c r="A321" s="161" t="s">
        <v>2267</v>
      </c>
      <c r="B321" s="150" t="s">
        <v>2745</v>
      </c>
      <c r="C321" s="150" t="s">
        <v>2212</v>
      </c>
      <c r="D321" s="148" t="s">
        <v>73</v>
      </c>
      <c r="E321" s="150" t="s">
        <v>2787</v>
      </c>
      <c r="F321" s="151" t="s">
        <v>3059</v>
      </c>
      <c r="G321" s="151" t="s">
        <v>2787</v>
      </c>
      <c r="H321" s="79"/>
      <c r="I321" s="151" t="s">
        <v>316</v>
      </c>
      <c r="J321" s="151">
        <v>10</v>
      </c>
      <c r="K321" s="227" t="s">
        <v>79</v>
      </c>
      <c r="L321" s="79"/>
      <c r="M321" s="79"/>
      <c r="N321" s="79" t="s">
        <v>81</v>
      </c>
      <c r="O321" s="13" t="s">
        <v>217</v>
      </c>
      <c r="P321" s="79" t="s">
        <v>461</v>
      </c>
      <c r="Q321" s="112" t="s">
        <v>100</v>
      </c>
      <c r="R321" s="79" t="s">
        <v>162</v>
      </c>
      <c r="S321" s="79" t="s">
        <v>99</v>
      </c>
      <c r="T321" s="79" t="s">
        <v>2551</v>
      </c>
      <c r="U321" s="79" t="s">
        <v>100</v>
      </c>
      <c r="V321" s="81">
        <v>1</v>
      </c>
      <c r="W321" s="149">
        <v>72341</v>
      </c>
      <c r="X321" s="149">
        <v>0</v>
      </c>
      <c r="Y321" s="149">
        <v>0</v>
      </c>
      <c r="Z321" s="149">
        <v>0</v>
      </c>
      <c r="AA321" s="149">
        <v>72341</v>
      </c>
      <c r="AB321" s="149">
        <v>0</v>
      </c>
      <c r="AC321" s="149">
        <v>0</v>
      </c>
      <c r="AD321" s="149">
        <v>0</v>
      </c>
      <c r="AE321" s="149">
        <v>0</v>
      </c>
      <c r="AF321" s="149">
        <v>0</v>
      </c>
      <c r="AG321" s="149">
        <v>0</v>
      </c>
      <c r="AH321" s="149">
        <v>0</v>
      </c>
      <c r="AI321" s="88"/>
      <c r="AJ321" s="149">
        <v>0</v>
      </c>
      <c r="AK321" s="149">
        <v>0</v>
      </c>
      <c r="AL321" s="149">
        <v>0</v>
      </c>
      <c r="AM321" s="149">
        <v>0</v>
      </c>
      <c r="AN321" s="149">
        <v>0</v>
      </c>
      <c r="AO321" s="149">
        <v>0</v>
      </c>
      <c r="AP321" s="149">
        <v>0</v>
      </c>
      <c r="AQ321" s="149">
        <v>0</v>
      </c>
      <c r="AR321" s="149">
        <v>0</v>
      </c>
      <c r="AS321" s="149">
        <v>0</v>
      </c>
      <c r="AT321" s="149">
        <v>0</v>
      </c>
      <c r="AU321" s="151"/>
      <c r="AV321" s="230">
        <v>1</v>
      </c>
      <c r="AW321" s="230">
        <v>0</v>
      </c>
      <c r="AX321" s="230" t="s">
        <v>3616</v>
      </c>
      <c r="AY321" s="141">
        <v>7</v>
      </c>
      <c r="AZ321" s="70">
        <v>1</v>
      </c>
      <c r="BA321" s="70">
        <v>1</v>
      </c>
      <c r="BB321" s="70">
        <v>1</v>
      </c>
      <c r="BC321" s="70">
        <v>1</v>
      </c>
      <c r="BD321" s="70">
        <v>1</v>
      </c>
      <c r="BE321" s="70">
        <v>0</v>
      </c>
      <c r="BF321" s="70">
        <v>0</v>
      </c>
      <c r="BG321" s="71">
        <v>0</v>
      </c>
      <c r="BH321" s="71">
        <v>1</v>
      </c>
      <c r="BI321" s="71">
        <v>0</v>
      </c>
      <c r="BJ321" s="71">
        <v>0</v>
      </c>
      <c r="BK321" s="71">
        <v>1</v>
      </c>
      <c r="BL321" s="70">
        <v>1</v>
      </c>
      <c r="BM321" s="70">
        <v>0</v>
      </c>
      <c r="BN321" s="70">
        <v>0</v>
      </c>
      <c r="BO321" s="70">
        <v>0</v>
      </c>
      <c r="BP321" s="403">
        <v>0</v>
      </c>
      <c r="BQ321" s="403">
        <v>0</v>
      </c>
      <c r="BR321" s="403">
        <v>72341</v>
      </c>
      <c r="BS321" s="403">
        <v>0</v>
      </c>
      <c r="BT321" s="403">
        <v>0</v>
      </c>
      <c r="BU321" s="403">
        <v>0</v>
      </c>
      <c r="BV321" s="403">
        <v>0</v>
      </c>
      <c r="BW321" s="403">
        <v>0</v>
      </c>
      <c r="BX321" s="403">
        <v>0</v>
      </c>
      <c r="BY321" s="403">
        <v>0</v>
      </c>
      <c r="BZ321" s="401">
        <v>0</v>
      </c>
      <c r="CA321" s="401">
        <v>0</v>
      </c>
      <c r="CB321" s="401">
        <v>0</v>
      </c>
      <c r="CC321" s="401">
        <v>0</v>
      </c>
      <c r="CD321" s="401">
        <v>0</v>
      </c>
      <c r="CE321" s="401">
        <v>0</v>
      </c>
      <c r="CF321" s="401">
        <v>0</v>
      </c>
      <c r="CG321" s="401">
        <v>0</v>
      </c>
      <c r="CH321" s="401">
        <v>0</v>
      </c>
      <c r="CI321" s="401">
        <v>0</v>
      </c>
      <c r="CJ321" s="401">
        <v>0</v>
      </c>
      <c r="CK321" s="401">
        <v>0</v>
      </c>
      <c r="CL321" s="401">
        <v>0</v>
      </c>
      <c r="CM321" s="401">
        <v>0</v>
      </c>
      <c r="CN321" s="401">
        <v>0</v>
      </c>
      <c r="CO321" s="401">
        <v>0</v>
      </c>
      <c r="CP321" s="401">
        <v>0</v>
      </c>
      <c r="CQ321" s="401">
        <v>0</v>
      </c>
      <c r="CR321" s="401">
        <v>0</v>
      </c>
      <c r="CS321" s="401">
        <v>0</v>
      </c>
      <c r="CT321" s="401">
        <v>0</v>
      </c>
      <c r="CU321" s="401">
        <v>0</v>
      </c>
      <c r="CV321" s="401">
        <v>0</v>
      </c>
      <c r="CW321" s="401">
        <v>0</v>
      </c>
      <c r="CX321" s="401">
        <v>0</v>
      </c>
      <c r="CY321" s="401">
        <v>0</v>
      </c>
      <c r="CZ321" s="401">
        <v>0</v>
      </c>
      <c r="DA321" s="401">
        <v>0</v>
      </c>
      <c r="DB321" s="401">
        <v>0</v>
      </c>
      <c r="DC321" s="401">
        <v>0</v>
      </c>
      <c r="DD321" s="401">
        <v>0</v>
      </c>
      <c r="DE321" s="401">
        <v>0</v>
      </c>
      <c r="DF321" s="401">
        <v>0</v>
      </c>
      <c r="DG321" s="403">
        <v>0</v>
      </c>
      <c r="DH321" s="403">
        <v>0</v>
      </c>
      <c r="DI321" s="403">
        <v>0</v>
      </c>
      <c r="DJ321" s="403">
        <v>0</v>
      </c>
      <c r="DK321" s="403">
        <v>0</v>
      </c>
      <c r="DL321" s="403">
        <v>0</v>
      </c>
      <c r="DM321" s="403">
        <v>0</v>
      </c>
      <c r="DN321" s="403">
        <v>0</v>
      </c>
      <c r="DO321" s="403">
        <v>0</v>
      </c>
      <c r="DP321" s="403">
        <v>0</v>
      </c>
      <c r="DQ321" s="403">
        <v>0</v>
      </c>
      <c r="DR321" s="403">
        <v>0</v>
      </c>
      <c r="DS321" s="403">
        <v>0</v>
      </c>
      <c r="DT321" s="403">
        <v>0</v>
      </c>
      <c r="DU321" s="403">
        <v>0</v>
      </c>
      <c r="DV321" s="403">
        <v>0</v>
      </c>
      <c r="DW321" s="403">
        <v>0</v>
      </c>
      <c r="DX321" s="403">
        <v>0</v>
      </c>
      <c r="DY321" s="403">
        <v>0</v>
      </c>
      <c r="DZ321" s="403">
        <v>0</v>
      </c>
      <c r="EA321" s="403">
        <v>0</v>
      </c>
      <c r="EB321" s="403">
        <v>0</v>
      </c>
      <c r="EC321" s="403">
        <v>0</v>
      </c>
      <c r="ED321" s="403">
        <v>0</v>
      </c>
      <c r="EE321" s="403">
        <v>0</v>
      </c>
      <c r="EF321" s="403">
        <v>0</v>
      </c>
      <c r="EG321" s="403">
        <v>0</v>
      </c>
      <c r="EH321" s="403">
        <v>0</v>
      </c>
      <c r="EI321" s="403">
        <v>0</v>
      </c>
      <c r="EJ321" s="403">
        <v>0</v>
      </c>
      <c r="EK321" s="403">
        <v>0</v>
      </c>
      <c r="EL321" s="403">
        <v>0</v>
      </c>
      <c r="EM321" s="403">
        <v>0</v>
      </c>
      <c r="EN321" s="403">
        <v>0</v>
      </c>
      <c r="EO321" s="403">
        <v>0</v>
      </c>
      <c r="EP321" s="403">
        <v>0</v>
      </c>
      <c r="EQ321" s="403">
        <v>0</v>
      </c>
      <c r="ER321" s="403">
        <v>0</v>
      </c>
      <c r="ES321" s="403">
        <v>0</v>
      </c>
      <c r="ET321" s="403">
        <v>0</v>
      </c>
      <c r="EU321" s="403">
        <v>0</v>
      </c>
      <c r="EV321" s="403">
        <v>0</v>
      </c>
      <c r="EW321" s="403">
        <v>0</v>
      </c>
      <c r="EX321" s="404">
        <v>65615.419501133787</v>
      </c>
      <c r="EY321" s="404">
        <v>0</v>
      </c>
      <c r="EZ321" s="404">
        <v>0</v>
      </c>
      <c r="FA321" s="404">
        <v>0</v>
      </c>
      <c r="FB321" s="404">
        <v>0</v>
      </c>
      <c r="FC321" s="404">
        <v>0</v>
      </c>
      <c r="FD321" s="404">
        <v>0</v>
      </c>
      <c r="FE321" s="404">
        <v>0</v>
      </c>
      <c r="FF321" s="404">
        <v>0</v>
      </c>
      <c r="FG321" s="404">
        <v>0</v>
      </c>
      <c r="FH321" s="404">
        <v>0</v>
      </c>
      <c r="FI321" s="404">
        <v>0</v>
      </c>
      <c r="FJ321" s="404">
        <v>0</v>
      </c>
      <c r="FK321" s="404">
        <v>0</v>
      </c>
      <c r="FL321" s="404">
        <v>0</v>
      </c>
      <c r="FM321" s="404">
        <v>0</v>
      </c>
      <c r="FN321" s="404">
        <v>0</v>
      </c>
      <c r="FO321" s="404">
        <v>0</v>
      </c>
      <c r="FP321" s="404">
        <v>0</v>
      </c>
      <c r="FQ321" s="404">
        <v>0</v>
      </c>
      <c r="FR321" s="404">
        <v>0</v>
      </c>
      <c r="FS321" s="404">
        <v>0</v>
      </c>
      <c r="FT321" s="404">
        <v>0</v>
      </c>
      <c r="FU321" s="404">
        <v>0</v>
      </c>
      <c r="FV321" s="404">
        <v>0</v>
      </c>
      <c r="FW321" s="404">
        <v>0</v>
      </c>
      <c r="FX321" s="404">
        <v>0</v>
      </c>
      <c r="FY321" s="404">
        <v>0</v>
      </c>
      <c r="FZ321" s="404">
        <v>0</v>
      </c>
      <c r="GA321" s="404">
        <v>0</v>
      </c>
      <c r="GB321" s="404">
        <v>0</v>
      </c>
      <c r="GC321" s="404">
        <v>0</v>
      </c>
      <c r="GD321" s="404">
        <v>0</v>
      </c>
      <c r="GE321" s="404">
        <v>0</v>
      </c>
      <c r="GF321" s="404">
        <v>0</v>
      </c>
      <c r="GG321" s="404">
        <v>0</v>
      </c>
      <c r="GH321" s="404">
        <v>0</v>
      </c>
      <c r="GI321" s="404">
        <v>0</v>
      </c>
      <c r="GJ321" s="404">
        <v>0</v>
      </c>
      <c r="GK321" s="404">
        <v>0</v>
      </c>
      <c r="GL321" s="404">
        <v>0</v>
      </c>
      <c r="GM321" s="404">
        <v>0</v>
      </c>
      <c r="GN321" s="404">
        <v>0</v>
      </c>
      <c r="GO321" s="404">
        <v>0</v>
      </c>
      <c r="GP321" s="404">
        <v>0</v>
      </c>
      <c r="GQ321" s="404">
        <v>0</v>
      </c>
      <c r="GR321" s="404">
        <v>0</v>
      </c>
      <c r="GS321" s="404">
        <v>0</v>
      </c>
      <c r="GT321" s="404">
        <v>0</v>
      </c>
      <c r="GU321" s="404">
        <v>0</v>
      </c>
      <c r="GV321" s="404">
        <v>0</v>
      </c>
      <c r="GW321" s="404">
        <v>0</v>
      </c>
      <c r="GX321" s="404">
        <v>0</v>
      </c>
      <c r="GY321" s="404">
        <v>0</v>
      </c>
      <c r="GZ321" s="404">
        <v>0</v>
      </c>
      <c r="HA321" s="404">
        <v>0</v>
      </c>
      <c r="HB321" s="404">
        <v>0</v>
      </c>
      <c r="HC321" s="404">
        <v>0</v>
      </c>
      <c r="HD321" s="404">
        <v>0</v>
      </c>
      <c r="HE321" s="404">
        <v>0</v>
      </c>
      <c r="HF321" s="404">
        <v>0</v>
      </c>
      <c r="HG321" s="404">
        <v>0</v>
      </c>
      <c r="HH321" s="404">
        <v>0</v>
      </c>
      <c r="HI321" s="404">
        <v>0</v>
      </c>
      <c r="HJ321" s="404">
        <v>0</v>
      </c>
      <c r="HK321" s="404">
        <v>0</v>
      </c>
      <c r="HL321" s="404">
        <v>0</v>
      </c>
      <c r="HM321" s="404">
        <v>0</v>
      </c>
      <c r="HN321" s="404">
        <v>0</v>
      </c>
      <c r="HO321" s="404">
        <v>0</v>
      </c>
      <c r="HP321" s="404">
        <v>0</v>
      </c>
      <c r="HQ321" s="404">
        <v>0</v>
      </c>
      <c r="HR321" s="404">
        <v>0</v>
      </c>
      <c r="HS321" s="404">
        <v>0</v>
      </c>
      <c r="HT321" s="404">
        <v>0</v>
      </c>
      <c r="HU321" s="404">
        <v>0</v>
      </c>
      <c r="HV321" s="404">
        <v>0</v>
      </c>
      <c r="HW321" s="404">
        <v>0</v>
      </c>
      <c r="HX321" s="404">
        <v>0</v>
      </c>
      <c r="HY321" s="404">
        <v>0</v>
      </c>
      <c r="HZ321" s="404">
        <v>65615.419501133787</v>
      </c>
      <c r="IA321" s="404">
        <v>0</v>
      </c>
      <c r="IB321" s="408">
        <v>0</v>
      </c>
      <c r="IC321" s="412"/>
    </row>
    <row r="322" spans="1:237" s="180" customFormat="1" ht="90" customHeight="1" x14ac:dyDescent="0.25">
      <c r="A322" s="161" t="s">
        <v>2267</v>
      </c>
      <c r="B322" s="161" t="s">
        <v>2642</v>
      </c>
      <c r="C322" s="150" t="s">
        <v>2185</v>
      </c>
      <c r="D322" s="148">
        <v>10</v>
      </c>
      <c r="E322" s="161" t="s">
        <v>2682</v>
      </c>
      <c r="F322" s="151" t="s">
        <v>2683</v>
      </c>
      <c r="G322" s="151" t="s">
        <v>2684</v>
      </c>
      <c r="H322" s="79" t="s">
        <v>77</v>
      </c>
      <c r="I322" s="151" t="s">
        <v>2549</v>
      </c>
      <c r="J322" s="151">
        <v>40</v>
      </c>
      <c r="K322" s="227" t="s">
        <v>79</v>
      </c>
      <c r="L322" s="79"/>
      <c r="M322" s="151" t="s">
        <v>2685</v>
      </c>
      <c r="N322" s="79" t="s">
        <v>81</v>
      </c>
      <c r="O322" s="79" t="s">
        <v>454</v>
      </c>
      <c r="P322" s="79" t="s">
        <v>456</v>
      </c>
      <c r="Q322" s="112" t="s">
        <v>100</v>
      </c>
      <c r="R322" s="79" t="s">
        <v>108</v>
      </c>
      <c r="S322" s="79" t="s">
        <v>99</v>
      </c>
      <c r="T322" s="79" t="s">
        <v>2551</v>
      </c>
      <c r="U322" s="79" t="s">
        <v>100</v>
      </c>
      <c r="V322" s="81">
        <v>1</v>
      </c>
      <c r="W322" s="149">
        <v>60000</v>
      </c>
      <c r="X322" s="162">
        <v>0</v>
      </c>
      <c r="Y322" s="162">
        <v>0</v>
      </c>
      <c r="Z322" s="162">
        <v>0</v>
      </c>
      <c r="AA322" s="162">
        <v>0</v>
      </c>
      <c r="AB322" s="162">
        <v>0</v>
      </c>
      <c r="AC322" s="162">
        <v>60000</v>
      </c>
      <c r="AD322" s="162">
        <v>0</v>
      </c>
      <c r="AE322" s="149">
        <v>0</v>
      </c>
      <c r="AF322" s="149">
        <v>0</v>
      </c>
      <c r="AG322" s="149">
        <v>0</v>
      </c>
      <c r="AH322" s="149">
        <v>0</v>
      </c>
      <c r="AI322" s="88" t="s">
        <v>88</v>
      </c>
      <c r="AJ322" s="149">
        <v>0</v>
      </c>
      <c r="AK322" s="162">
        <v>0</v>
      </c>
      <c r="AL322" s="162">
        <v>0</v>
      </c>
      <c r="AM322" s="162">
        <v>0</v>
      </c>
      <c r="AN322" s="162">
        <v>0</v>
      </c>
      <c r="AO322" s="162">
        <v>0</v>
      </c>
      <c r="AP322" s="162">
        <v>0</v>
      </c>
      <c r="AQ322" s="149">
        <v>0</v>
      </c>
      <c r="AR322" s="149">
        <v>0</v>
      </c>
      <c r="AS322" s="149">
        <v>0</v>
      </c>
      <c r="AT322" s="149">
        <v>0</v>
      </c>
      <c r="AU322" s="151"/>
      <c r="AV322" s="230">
        <v>1</v>
      </c>
      <c r="AW322" s="230">
        <v>0</v>
      </c>
      <c r="AX322" s="230" t="s">
        <v>3617</v>
      </c>
      <c r="AY322" s="141">
        <v>9</v>
      </c>
      <c r="AZ322" s="70">
        <v>1</v>
      </c>
      <c r="BA322" s="70">
        <v>1</v>
      </c>
      <c r="BB322" s="70">
        <v>1</v>
      </c>
      <c r="BC322" s="70">
        <v>1</v>
      </c>
      <c r="BD322" s="70">
        <v>1</v>
      </c>
      <c r="BE322" s="70">
        <v>1</v>
      </c>
      <c r="BF322" s="70">
        <v>1</v>
      </c>
      <c r="BG322" s="71">
        <v>0</v>
      </c>
      <c r="BH322" s="71">
        <v>1</v>
      </c>
      <c r="BI322" s="71">
        <v>0</v>
      </c>
      <c r="BJ322" s="71">
        <v>0</v>
      </c>
      <c r="BK322" s="71">
        <v>1</v>
      </c>
      <c r="BL322" s="70">
        <v>1</v>
      </c>
      <c r="BM322" s="70">
        <v>1</v>
      </c>
      <c r="BN322" s="70">
        <v>0</v>
      </c>
      <c r="BO322" s="70">
        <v>1</v>
      </c>
      <c r="BP322" s="403">
        <v>0</v>
      </c>
      <c r="BQ322" s="403">
        <v>0</v>
      </c>
      <c r="BR322" s="403">
        <v>0</v>
      </c>
      <c r="BS322" s="403">
        <v>0</v>
      </c>
      <c r="BT322" s="403">
        <v>60000</v>
      </c>
      <c r="BU322" s="403">
        <v>0</v>
      </c>
      <c r="BV322" s="403">
        <v>0</v>
      </c>
      <c r="BW322" s="403">
        <v>0</v>
      </c>
      <c r="BX322" s="403">
        <v>0</v>
      </c>
      <c r="BY322" s="403">
        <v>0</v>
      </c>
      <c r="BZ322" s="401">
        <v>0</v>
      </c>
      <c r="CA322" s="401">
        <v>0</v>
      </c>
      <c r="CB322" s="401">
        <v>0</v>
      </c>
      <c r="CC322" s="401">
        <v>0</v>
      </c>
      <c r="CD322" s="401">
        <v>0</v>
      </c>
      <c r="CE322" s="401">
        <v>0</v>
      </c>
      <c r="CF322" s="401">
        <v>0</v>
      </c>
      <c r="CG322" s="401">
        <v>0</v>
      </c>
      <c r="CH322" s="401">
        <v>0</v>
      </c>
      <c r="CI322" s="401">
        <v>0</v>
      </c>
      <c r="CJ322" s="401">
        <v>0</v>
      </c>
      <c r="CK322" s="401">
        <v>0</v>
      </c>
      <c r="CL322" s="401">
        <v>0</v>
      </c>
      <c r="CM322" s="401">
        <v>0</v>
      </c>
      <c r="CN322" s="401">
        <v>0</v>
      </c>
      <c r="CO322" s="401">
        <v>0</v>
      </c>
      <c r="CP322" s="401">
        <v>0</v>
      </c>
      <c r="CQ322" s="401">
        <v>0</v>
      </c>
      <c r="CR322" s="401">
        <v>0</v>
      </c>
      <c r="CS322" s="401">
        <v>0</v>
      </c>
      <c r="CT322" s="401">
        <v>0</v>
      </c>
      <c r="CU322" s="401">
        <v>0</v>
      </c>
      <c r="CV322" s="401">
        <v>0</v>
      </c>
      <c r="CW322" s="401">
        <v>0</v>
      </c>
      <c r="CX322" s="401">
        <v>0</v>
      </c>
      <c r="CY322" s="401">
        <v>0</v>
      </c>
      <c r="CZ322" s="401">
        <v>0</v>
      </c>
      <c r="DA322" s="401">
        <v>0</v>
      </c>
      <c r="DB322" s="401">
        <v>0</v>
      </c>
      <c r="DC322" s="401">
        <v>0</v>
      </c>
      <c r="DD322" s="401">
        <v>0</v>
      </c>
      <c r="DE322" s="401">
        <v>0</v>
      </c>
      <c r="DF322" s="401">
        <v>0</v>
      </c>
      <c r="DG322" s="403">
        <v>0</v>
      </c>
      <c r="DH322" s="403">
        <v>0</v>
      </c>
      <c r="DI322" s="403">
        <v>0</v>
      </c>
      <c r="DJ322" s="403">
        <v>0</v>
      </c>
      <c r="DK322" s="403">
        <v>0</v>
      </c>
      <c r="DL322" s="403">
        <v>0</v>
      </c>
      <c r="DM322" s="403">
        <v>0</v>
      </c>
      <c r="DN322" s="403">
        <v>0</v>
      </c>
      <c r="DO322" s="403">
        <v>0</v>
      </c>
      <c r="DP322" s="403">
        <v>0</v>
      </c>
      <c r="DQ322" s="403">
        <v>0</v>
      </c>
      <c r="DR322" s="403">
        <v>0</v>
      </c>
      <c r="DS322" s="403">
        <v>0</v>
      </c>
      <c r="DT322" s="403">
        <v>0</v>
      </c>
      <c r="DU322" s="403">
        <v>0</v>
      </c>
      <c r="DV322" s="403">
        <v>0</v>
      </c>
      <c r="DW322" s="403">
        <v>0</v>
      </c>
      <c r="DX322" s="403">
        <v>0</v>
      </c>
      <c r="DY322" s="403">
        <v>0</v>
      </c>
      <c r="DZ322" s="403">
        <v>0</v>
      </c>
      <c r="EA322" s="403">
        <v>0</v>
      </c>
      <c r="EB322" s="403">
        <v>0</v>
      </c>
      <c r="EC322" s="403">
        <v>0</v>
      </c>
      <c r="ED322" s="403">
        <v>0</v>
      </c>
      <c r="EE322" s="403">
        <v>0</v>
      </c>
      <c r="EF322" s="403">
        <v>0</v>
      </c>
      <c r="EG322" s="403">
        <v>0</v>
      </c>
      <c r="EH322" s="403">
        <v>0</v>
      </c>
      <c r="EI322" s="403">
        <v>0</v>
      </c>
      <c r="EJ322" s="403">
        <v>0</v>
      </c>
      <c r="EK322" s="403">
        <v>0</v>
      </c>
      <c r="EL322" s="403">
        <v>0</v>
      </c>
      <c r="EM322" s="403">
        <v>0</v>
      </c>
      <c r="EN322" s="403">
        <v>0</v>
      </c>
      <c r="EO322" s="403">
        <v>0</v>
      </c>
      <c r="EP322" s="403">
        <v>0</v>
      </c>
      <c r="EQ322" s="403">
        <v>0</v>
      </c>
      <c r="ER322" s="403">
        <v>0</v>
      </c>
      <c r="ES322" s="403">
        <v>0</v>
      </c>
      <c r="ET322" s="403">
        <v>0</v>
      </c>
      <c r="EU322" s="403">
        <v>0</v>
      </c>
      <c r="EV322" s="403">
        <v>0</v>
      </c>
      <c r="EW322" s="403">
        <v>0</v>
      </c>
      <c r="EX322" s="404">
        <v>0</v>
      </c>
      <c r="EY322" s="404">
        <v>0</v>
      </c>
      <c r="EZ322" s="404">
        <v>49362.148487512917</v>
      </c>
      <c r="FA322" s="404">
        <v>0</v>
      </c>
      <c r="FB322" s="404">
        <v>0</v>
      </c>
      <c r="FC322" s="404">
        <v>0</v>
      </c>
      <c r="FD322" s="404">
        <v>0</v>
      </c>
      <c r="FE322" s="404">
        <v>0</v>
      </c>
      <c r="FF322" s="404">
        <v>0</v>
      </c>
      <c r="FG322" s="404">
        <v>0</v>
      </c>
      <c r="FH322" s="404">
        <v>0</v>
      </c>
      <c r="FI322" s="404">
        <v>0</v>
      </c>
      <c r="FJ322" s="404">
        <v>0</v>
      </c>
      <c r="FK322" s="404">
        <v>0</v>
      </c>
      <c r="FL322" s="404">
        <v>0</v>
      </c>
      <c r="FM322" s="404">
        <v>0</v>
      </c>
      <c r="FN322" s="404">
        <v>0</v>
      </c>
      <c r="FO322" s="404">
        <v>0</v>
      </c>
      <c r="FP322" s="404">
        <v>0</v>
      </c>
      <c r="FQ322" s="404">
        <v>0</v>
      </c>
      <c r="FR322" s="404">
        <v>0</v>
      </c>
      <c r="FS322" s="404">
        <v>0</v>
      </c>
      <c r="FT322" s="404">
        <v>0</v>
      </c>
      <c r="FU322" s="404">
        <v>0</v>
      </c>
      <c r="FV322" s="404">
        <v>0</v>
      </c>
      <c r="FW322" s="404">
        <v>0</v>
      </c>
      <c r="FX322" s="404">
        <v>0</v>
      </c>
      <c r="FY322" s="404">
        <v>0</v>
      </c>
      <c r="FZ322" s="404">
        <v>0</v>
      </c>
      <c r="GA322" s="404">
        <v>0</v>
      </c>
      <c r="GB322" s="404">
        <v>0</v>
      </c>
      <c r="GC322" s="404">
        <v>0</v>
      </c>
      <c r="GD322" s="404">
        <v>0</v>
      </c>
      <c r="GE322" s="404">
        <v>0</v>
      </c>
      <c r="GF322" s="404">
        <v>0</v>
      </c>
      <c r="GG322" s="404">
        <v>0</v>
      </c>
      <c r="GH322" s="404">
        <v>0</v>
      </c>
      <c r="GI322" s="404">
        <v>0</v>
      </c>
      <c r="GJ322" s="404">
        <v>0</v>
      </c>
      <c r="GK322" s="404">
        <v>0</v>
      </c>
      <c r="GL322" s="404">
        <v>0</v>
      </c>
      <c r="GM322" s="404">
        <v>0</v>
      </c>
      <c r="GN322" s="404">
        <v>0</v>
      </c>
      <c r="GO322" s="404">
        <v>0</v>
      </c>
      <c r="GP322" s="404">
        <v>0</v>
      </c>
      <c r="GQ322" s="404">
        <v>0</v>
      </c>
      <c r="GR322" s="404">
        <v>0</v>
      </c>
      <c r="GS322" s="404">
        <v>0</v>
      </c>
      <c r="GT322" s="404">
        <v>0</v>
      </c>
      <c r="GU322" s="404">
        <v>0</v>
      </c>
      <c r="GV322" s="404">
        <v>0</v>
      </c>
      <c r="GW322" s="404">
        <v>0</v>
      </c>
      <c r="GX322" s="404">
        <v>0</v>
      </c>
      <c r="GY322" s="404">
        <v>0</v>
      </c>
      <c r="GZ322" s="404">
        <v>0</v>
      </c>
      <c r="HA322" s="404">
        <v>0</v>
      </c>
      <c r="HB322" s="404">
        <v>0</v>
      </c>
      <c r="HC322" s="404">
        <v>0</v>
      </c>
      <c r="HD322" s="404">
        <v>0</v>
      </c>
      <c r="HE322" s="404">
        <v>0</v>
      </c>
      <c r="HF322" s="404">
        <v>0</v>
      </c>
      <c r="HG322" s="404">
        <v>0</v>
      </c>
      <c r="HH322" s="404">
        <v>0</v>
      </c>
      <c r="HI322" s="404">
        <v>0</v>
      </c>
      <c r="HJ322" s="404">
        <v>0</v>
      </c>
      <c r="HK322" s="404">
        <v>0</v>
      </c>
      <c r="HL322" s="404">
        <v>0</v>
      </c>
      <c r="HM322" s="404">
        <v>0</v>
      </c>
      <c r="HN322" s="404">
        <v>0</v>
      </c>
      <c r="HO322" s="404">
        <v>0</v>
      </c>
      <c r="HP322" s="404">
        <v>0</v>
      </c>
      <c r="HQ322" s="404">
        <v>0</v>
      </c>
      <c r="HR322" s="404">
        <v>0</v>
      </c>
      <c r="HS322" s="404">
        <v>0</v>
      </c>
      <c r="HT322" s="404">
        <v>0</v>
      </c>
      <c r="HU322" s="404">
        <v>0</v>
      </c>
      <c r="HV322" s="404">
        <v>0</v>
      </c>
      <c r="HW322" s="404">
        <v>0</v>
      </c>
      <c r="HX322" s="404">
        <v>0</v>
      </c>
      <c r="HY322" s="404">
        <v>0</v>
      </c>
      <c r="HZ322" s="404">
        <v>49362.148487512917</v>
      </c>
      <c r="IA322" s="404">
        <v>0</v>
      </c>
      <c r="IB322" s="408">
        <v>0</v>
      </c>
      <c r="IC322" s="412"/>
    </row>
    <row r="323" spans="1:237" s="180" customFormat="1" ht="90" customHeight="1" x14ac:dyDescent="0.25">
      <c r="A323" s="161" t="s">
        <v>2267</v>
      </c>
      <c r="B323" s="161" t="s">
        <v>2642</v>
      </c>
      <c r="C323" s="150" t="s">
        <v>2184</v>
      </c>
      <c r="D323" s="148">
        <v>7</v>
      </c>
      <c r="E323" s="161" t="s">
        <v>2676</v>
      </c>
      <c r="F323" s="151" t="s">
        <v>2677</v>
      </c>
      <c r="G323" s="151" t="s">
        <v>2678</v>
      </c>
      <c r="H323" s="79" t="s">
        <v>77</v>
      </c>
      <c r="I323" s="151" t="s">
        <v>2679</v>
      </c>
      <c r="J323" s="151">
        <v>40</v>
      </c>
      <c r="K323" s="227" t="s">
        <v>79</v>
      </c>
      <c r="L323" s="79"/>
      <c r="M323" s="151" t="s">
        <v>2680</v>
      </c>
      <c r="N323" s="79" t="s">
        <v>81</v>
      </c>
      <c r="O323" s="79" t="s">
        <v>454</v>
      </c>
      <c r="P323" s="79" t="s">
        <v>458</v>
      </c>
      <c r="Q323" s="79" t="s">
        <v>87</v>
      </c>
      <c r="R323" s="79" t="s">
        <v>108</v>
      </c>
      <c r="S323" s="79" t="s">
        <v>99</v>
      </c>
      <c r="T323" s="79" t="s">
        <v>2551</v>
      </c>
      <c r="U323" s="79" t="s">
        <v>100</v>
      </c>
      <c r="V323" s="81">
        <v>1</v>
      </c>
      <c r="W323" s="149">
        <v>56000</v>
      </c>
      <c r="X323" s="162">
        <v>0</v>
      </c>
      <c r="Y323" s="162">
        <v>0</v>
      </c>
      <c r="Z323" s="162">
        <v>0</v>
      </c>
      <c r="AA323" s="162">
        <v>56000</v>
      </c>
      <c r="AB323" s="162">
        <v>0</v>
      </c>
      <c r="AC323" s="162">
        <v>0</v>
      </c>
      <c r="AD323" s="162">
        <v>0</v>
      </c>
      <c r="AE323" s="149">
        <v>0</v>
      </c>
      <c r="AF323" s="149">
        <v>0</v>
      </c>
      <c r="AG323" s="149">
        <v>0</v>
      </c>
      <c r="AH323" s="149">
        <v>0</v>
      </c>
      <c r="AI323" s="88" t="s">
        <v>88</v>
      </c>
      <c r="AJ323" s="149">
        <v>0</v>
      </c>
      <c r="AK323" s="162">
        <v>0</v>
      </c>
      <c r="AL323" s="162">
        <v>0</v>
      </c>
      <c r="AM323" s="162">
        <v>0</v>
      </c>
      <c r="AN323" s="162">
        <v>0</v>
      </c>
      <c r="AO323" s="162">
        <v>0</v>
      </c>
      <c r="AP323" s="162">
        <v>0</v>
      </c>
      <c r="AQ323" s="149">
        <v>0</v>
      </c>
      <c r="AR323" s="149">
        <v>0</v>
      </c>
      <c r="AS323" s="149">
        <v>0</v>
      </c>
      <c r="AT323" s="149">
        <v>0</v>
      </c>
      <c r="AU323" s="151" t="s">
        <v>2681</v>
      </c>
      <c r="AV323" s="230">
        <v>1</v>
      </c>
      <c r="AW323" s="230">
        <v>0</v>
      </c>
      <c r="AX323" s="230" t="s">
        <v>3624</v>
      </c>
      <c r="AY323" s="141">
        <v>9</v>
      </c>
      <c r="AZ323" s="70">
        <v>1</v>
      </c>
      <c r="BA323" s="70">
        <v>1</v>
      </c>
      <c r="BB323" s="70">
        <v>1</v>
      </c>
      <c r="BC323" s="70">
        <v>1</v>
      </c>
      <c r="BD323" s="70">
        <v>1</v>
      </c>
      <c r="BE323" s="70">
        <v>1</v>
      </c>
      <c r="BF323" s="70">
        <v>1</v>
      </c>
      <c r="BG323" s="71">
        <v>0</v>
      </c>
      <c r="BH323" s="71">
        <v>1</v>
      </c>
      <c r="BI323" s="71">
        <v>0</v>
      </c>
      <c r="BJ323" s="71">
        <v>0</v>
      </c>
      <c r="BK323" s="71">
        <v>1</v>
      </c>
      <c r="BL323" s="70">
        <v>1</v>
      </c>
      <c r="BM323" s="70">
        <v>1</v>
      </c>
      <c r="BN323" s="70">
        <v>0</v>
      </c>
      <c r="BO323" s="70">
        <v>1</v>
      </c>
      <c r="BP323" s="403">
        <v>0</v>
      </c>
      <c r="BQ323" s="403">
        <v>0</v>
      </c>
      <c r="BR323" s="403">
        <v>56000</v>
      </c>
      <c r="BS323" s="403">
        <v>0</v>
      </c>
      <c r="BT323" s="403">
        <v>0</v>
      </c>
      <c r="BU323" s="403">
        <v>0</v>
      </c>
      <c r="BV323" s="403">
        <v>0</v>
      </c>
      <c r="BW323" s="403">
        <v>0</v>
      </c>
      <c r="BX323" s="403">
        <v>0</v>
      </c>
      <c r="BY323" s="403">
        <v>0</v>
      </c>
      <c r="BZ323" s="401">
        <v>0</v>
      </c>
      <c r="CA323" s="401">
        <v>0</v>
      </c>
      <c r="CB323" s="401">
        <v>0</v>
      </c>
      <c r="CC323" s="401">
        <v>0</v>
      </c>
      <c r="CD323" s="401">
        <v>0</v>
      </c>
      <c r="CE323" s="401">
        <v>0</v>
      </c>
      <c r="CF323" s="401">
        <v>0</v>
      </c>
      <c r="CG323" s="401">
        <v>0</v>
      </c>
      <c r="CH323" s="401">
        <v>0</v>
      </c>
      <c r="CI323" s="401">
        <v>0</v>
      </c>
      <c r="CJ323" s="401">
        <v>0</v>
      </c>
      <c r="CK323" s="401">
        <v>0</v>
      </c>
      <c r="CL323" s="401">
        <v>0</v>
      </c>
      <c r="CM323" s="401">
        <v>0</v>
      </c>
      <c r="CN323" s="401">
        <v>0</v>
      </c>
      <c r="CO323" s="401">
        <v>0</v>
      </c>
      <c r="CP323" s="401">
        <v>0</v>
      </c>
      <c r="CQ323" s="401">
        <v>0</v>
      </c>
      <c r="CR323" s="401">
        <v>0</v>
      </c>
      <c r="CS323" s="401">
        <v>0</v>
      </c>
      <c r="CT323" s="401">
        <v>0</v>
      </c>
      <c r="CU323" s="401">
        <v>0</v>
      </c>
      <c r="CV323" s="401">
        <v>0</v>
      </c>
      <c r="CW323" s="401">
        <v>0</v>
      </c>
      <c r="CX323" s="401">
        <v>0</v>
      </c>
      <c r="CY323" s="401">
        <v>0</v>
      </c>
      <c r="CZ323" s="401">
        <v>0</v>
      </c>
      <c r="DA323" s="401">
        <v>0</v>
      </c>
      <c r="DB323" s="401">
        <v>0</v>
      </c>
      <c r="DC323" s="401">
        <v>0</v>
      </c>
      <c r="DD323" s="401">
        <v>0</v>
      </c>
      <c r="DE323" s="401">
        <v>0</v>
      </c>
      <c r="DF323" s="401">
        <v>0</v>
      </c>
      <c r="DG323" s="403">
        <v>0</v>
      </c>
      <c r="DH323" s="403">
        <v>0</v>
      </c>
      <c r="DI323" s="403">
        <v>0</v>
      </c>
      <c r="DJ323" s="403">
        <v>0</v>
      </c>
      <c r="DK323" s="403">
        <v>0</v>
      </c>
      <c r="DL323" s="403">
        <v>0</v>
      </c>
      <c r="DM323" s="403">
        <v>0</v>
      </c>
      <c r="DN323" s="403">
        <v>0</v>
      </c>
      <c r="DO323" s="403">
        <v>0</v>
      </c>
      <c r="DP323" s="403">
        <v>0</v>
      </c>
      <c r="DQ323" s="403">
        <v>0</v>
      </c>
      <c r="DR323" s="403">
        <v>0</v>
      </c>
      <c r="DS323" s="403">
        <v>0</v>
      </c>
      <c r="DT323" s="403">
        <v>0</v>
      </c>
      <c r="DU323" s="403">
        <v>0</v>
      </c>
      <c r="DV323" s="403">
        <v>0</v>
      </c>
      <c r="DW323" s="403">
        <v>0</v>
      </c>
      <c r="DX323" s="403">
        <v>0</v>
      </c>
      <c r="DY323" s="403">
        <v>0</v>
      </c>
      <c r="DZ323" s="403">
        <v>0</v>
      </c>
      <c r="EA323" s="403">
        <v>0</v>
      </c>
      <c r="EB323" s="403">
        <v>0</v>
      </c>
      <c r="EC323" s="403">
        <v>0</v>
      </c>
      <c r="ED323" s="403">
        <v>0</v>
      </c>
      <c r="EE323" s="403">
        <v>0</v>
      </c>
      <c r="EF323" s="403">
        <v>0</v>
      </c>
      <c r="EG323" s="403">
        <v>0</v>
      </c>
      <c r="EH323" s="403">
        <v>0</v>
      </c>
      <c r="EI323" s="403">
        <v>0</v>
      </c>
      <c r="EJ323" s="403">
        <v>0</v>
      </c>
      <c r="EK323" s="403">
        <v>0</v>
      </c>
      <c r="EL323" s="403">
        <v>0</v>
      </c>
      <c r="EM323" s="403">
        <v>0</v>
      </c>
      <c r="EN323" s="403">
        <v>0</v>
      </c>
      <c r="EO323" s="403">
        <v>0</v>
      </c>
      <c r="EP323" s="403">
        <v>0</v>
      </c>
      <c r="EQ323" s="403">
        <v>0</v>
      </c>
      <c r="ER323" s="403">
        <v>0</v>
      </c>
      <c r="ES323" s="403">
        <v>0</v>
      </c>
      <c r="ET323" s="403">
        <v>0</v>
      </c>
      <c r="EU323" s="403">
        <v>0</v>
      </c>
      <c r="EV323" s="403">
        <v>0</v>
      </c>
      <c r="EW323" s="403">
        <v>0</v>
      </c>
      <c r="EX323" s="404">
        <v>50793.650793650791</v>
      </c>
      <c r="EY323" s="404">
        <v>0</v>
      </c>
      <c r="EZ323" s="404">
        <v>0</v>
      </c>
      <c r="FA323" s="404">
        <v>0</v>
      </c>
      <c r="FB323" s="404">
        <v>0</v>
      </c>
      <c r="FC323" s="404">
        <v>0</v>
      </c>
      <c r="FD323" s="404">
        <v>0</v>
      </c>
      <c r="FE323" s="404">
        <v>0</v>
      </c>
      <c r="FF323" s="404">
        <v>0</v>
      </c>
      <c r="FG323" s="404">
        <v>0</v>
      </c>
      <c r="FH323" s="404">
        <v>0</v>
      </c>
      <c r="FI323" s="404">
        <v>0</v>
      </c>
      <c r="FJ323" s="404">
        <v>0</v>
      </c>
      <c r="FK323" s="404">
        <v>0</v>
      </c>
      <c r="FL323" s="404">
        <v>0</v>
      </c>
      <c r="FM323" s="404">
        <v>0</v>
      </c>
      <c r="FN323" s="404">
        <v>0</v>
      </c>
      <c r="FO323" s="404">
        <v>0</v>
      </c>
      <c r="FP323" s="404">
        <v>0</v>
      </c>
      <c r="FQ323" s="404">
        <v>0</v>
      </c>
      <c r="FR323" s="404">
        <v>0</v>
      </c>
      <c r="FS323" s="404">
        <v>0</v>
      </c>
      <c r="FT323" s="404">
        <v>0</v>
      </c>
      <c r="FU323" s="404">
        <v>0</v>
      </c>
      <c r="FV323" s="404">
        <v>0</v>
      </c>
      <c r="FW323" s="404">
        <v>0</v>
      </c>
      <c r="FX323" s="404">
        <v>0</v>
      </c>
      <c r="FY323" s="404">
        <v>0</v>
      </c>
      <c r="FZ323" s="404">
        <v>0</v>
      </c>
      <c r="GA323" s="404">
        <v>0</v>
      </c>
      <c r="GB323" s="404">
        <v>0</v>
      </c>
      <c r="GC323" s="404">
        <v>0</v>
      </c>
      <c r="GD323" s="404">
        <v>0</v>
      </c>
      <c r="GE323" s="404">
        <v>0</v>
      </c>
      <c r="GF323" s="404">
        <v>0</v>
      </c>
      <c r="GG323" s="404">
        <v>0</v>
      </c>
      <c r="GH323" s="404">
        <v>0</v>
      </c>
      <c r="GI323" s="404">
        <v>0</v>
      </c>
      <c r="GJ323" s="404">
        <v>0</v>
      </c>
      <c r="GK323" s="404">
        <v>0</v>
      </c>
      <c r="GL323" s="404">
        <v>0</v>
      </c>
      <c r="GM323" s="404">
        <v>0</v>
      </c>
      <c r="GN323" s="404">
        <v>0</v>
      </c>
      <c r="GO323" s="404">
        <v>0</v>
      </c>
      <c r="GP323" s="404">
        <v>0</v>
      </c>
      <c r="GQ323" s="404">
        <v>0</v>
      </c>
      <c r="GR323" s="404">
        <v>0</v>
      </c>
      <c r="GS323" s="404">
        <v>0</v>
      </c>
      <c r="GT323" s="404">
        <v>0</v>
      </c>
      <c r="GU323" s="404">
        <v>0</v>
      </c>
      <c r="GV323" s="404">
        <v>0</v>
      </c>
      <c r="GW323" s="404">
        <v>0</v>
      </c>
      <c r="GX323" s="404">
        <v>0</v>
      </c>
      <c r="GY323" s="404">
        <v>0</v>
      </c>
      <c r="GZ323" s="404">
        <v>0</v>
      </c>
      <c r="HA323" s="404">
        <v>0</v>
      </c>
      <c r="HB323" s="404">
        <v>0</v>
      </c>
      <c r="HC323" s="404">
        <v>0</v>
      </c>
      <c r="HD323" s="404">
        <v>0</v>
      </c>
      <c r="HE323" s="404">
        <v>0</v>
      </c>
      <c r="HF323" s="404">
        <v>0</v>
      </c>
      <c r="HG323" s="404">
        <v>0</v>
      </c>
      <c r="HH323" s="404">
        <v>0</v>
      </c>
      <c r="HI323" s="404">
        <v>0</v>
      </c>
      <c r="HJ323" s="404">
        <v>0</v>
      </c>
      <c r="HK323" s="404">
        <v>0</v>
      </c>
      <c r="HL323" s="404">
        <v>0</v>
      </c>
      <c r="HM323" s="404">
        <v>0</v>
      </c>
      <c r="HN323" s="404">
        <v>0</v>
      </c>
      <c r="HO323" s="404">
        <v>0</v>
      </c>
      <c r="HP323" s="404">
        <v>0</v>
      </c>
      <c r="HQ323" s="404">
        <v>0</v>
      </c>
      <c r="HR323" s="404">
        <v>0</v>
      </c>
      <c r="HS323" s="404">
        <v>0</v>
      </c>
      <c r="HT323" s="404">
        <v>0</v>
      </c>
      <c r="HU323" s="404">
        <v>0</v>
      </c>
      <c r="HV323" s="404">
        <v>0</v>
      </c>
      <c r="HW323" s="404">
        <v>0</v>
      </c>
      <c r="HX323" s="404">
        <v>0</v>
      </c>
      <c r="HY323" s="404">
        <v>0</v>
      </c>
      <c r="HZ323" s="404">
        <v>50793.650793650791</v>
      </c>
      <c r="IA323" s="404">
        <v>0</v>
      </c>
      <c r="IB323" s="408">
        <v>0</v>
      </c>
      <c r="IC323" s="412"/>
    </row>
    <row r="324" spans="1:237" s="180" customFormat="1" ht="90" customHeight="1" x14ac:dyDescent="0.25">
      <c r="A324" s="161" t="s">
        <v>2267</v>
      </c>
      <c r="B324" s="150" t="s">
        <v>2929</v>
      </c>
      <c r="C324" s="150" t="s">
        <v>2249</v>
      </c>
      <c r="D324" s="148" t="s">
        <v>73</v>
      </c>
      <c r="E324" s="150" t="s">
        <v>2946</v>
      </c>
      <c r="F324" s="151" t="s">
        <v>3061</v>
      </c>
      <c r="G324" s="151" t="s">
        <v>2947</v>
      </c>
      <c r="H324" s="79" t="s">
        <v>77</v>
      </c>
      <c r="I324" s="151"/>
      <c r="J324" s="151">
        <v>10</v>
      </c>
      <c r="K324" s="227" t="s">
        <v>94</v>
      </c>
      <c r="L324" s="79"/>
      <c r="M324" s="79"/>
      <c r="N324" s="79" t="s">
        <v>81</v>
      </c>
      <c r="O324" s="73" t="s">
        <v>106</v>
      </c>
      <c r="P324" s="79" t="s">
        <v>314</v>
      </c>
      <c r="Q324" s="112" t="s">
        <v>100</v>
      </c>
      <c r="R324" s="79" t="s">
        <v>162</v>
      </c>
      <c r="S324" s="79" t="s">
        <v>99</v>
      </c>
      <c r="T324" s="79" t="s">
        <v>2933</v>
      </c>
      <c r="U324" s="79" t="s">
        <v>87</v>
      </c>
      <c r="V324" s="81">
        <v>1</v>
      </c>
      <c r="W324" s="149">
        <v>54276</v>
      </c>
      <c r="X324" s="149">
        <v>0</v>
      </c>
      <c r="Y324" s="149">
        <v>54276</v>
      </c>
      <c r="Z324" s="149">
        <v>0</v>
      </c>
      <c r="AA324" s="149">
        <v>0</v>
      </c>
      <c r="AB324" s="149">
        <v>0</v>
      </c>
      <c r="AC324" s="149">
        <v>0</v>
      </c>
      <c r="AD324" s="149">
        <v>0</v>
      </c>
      <c r="AE324" s="149">
        <v>0</v>
      </c>
      <c r="AF324" s="168">
        <v>0</v>
      </c>
      <c r="AG324" s="149">
        <v>0</v>
      </c>
      <c r="AH324" s="149">
        <v>0</v>
      </c>
      <c r="AI324" s="88" t="s">
        <v>88</v>
      </c>
      <c r="AJ324" s="149">
        <v>0</v>
      </c>
      <c r="AK324" s="149">
        <v>0</v>
      </c>
      <c r="AL324" s="149">
        <v>0</v>
      </c>
      <c r="AM324" s="149">
        <v>0</v>
      </c>
      <c r="AN324" s="149">
        <v>0</v>
      </c>
      <c r="AO324" s="149">
        <v>0</v>
      </c>
      <c r="AP324" s="149">
        <v>0</v>
      </c>
      <c r="AQ324" s="149">
        <v>0</v>
      </c>
      <c r="AR324" s="149">
        <v>0</v>
      </c>
      <c r="AS324" s="149">
        <v>0</v>
      </c>
      <c r="AT324" s="149">
        <v>0</v>
      </c>
      <c r="AU324" s="168" t="s">
        <v>2948</v>
      </c>
      <c r="AV324" s="230">
        <v>1</v>
      </c>
      <c r="AW324" s="230">
        <v>0</v>
      </c>
      <c r="AX324" s="230" t="s">
        <v>3607</v>
      </c>
      <c r="AY324" s="141">
        <v>8</v>
      </c>
      <c r="AZ324" s="70">
        <v>1</v>
      </c>
      <c r="BA324" s="70">
        <v>1</v>
      </c>
      <c r="BB324" s="70">
        <v>1</v>
      </c>
      <c r="BC324" s="70">
        <v>1</v>
      </c>
      <c r="BD324" s="70">
        <v>1</v>
      </c>
      <c r="BE324" s="70">
        <v>1</v>
      </c>
      <c r="BF324" s="70">
        <v>1</v>
      </c>
      <c r="BG324" s="71">
        <v>0</v>
      </c>
      <c r="BH324" s="71">
        <v>1</v>
      </c>
      <c r="BI324" s="71">
        <v>0</v>
      </c>
      <c r="BJ324" s="71">
        <v>0</v>
      </c>
      <c r="BK324" s="71">
        <v>1</v>
      </c>
      <c r="BL324" s="70">
        <v>0</v>
      </c>
      <c r="BM324" s="70">
        <v>1</v>
      </c>
      <c r="BN324" s="70">
        <v>1</v>
      </c>
      <c r="BO324" s="70">
        <v>0</v>
      </c>
      <c r="BP324" s="403">
        <v>54276</v>
      </c>
      <c r="BQ324" s="403">
        <v>0</v>
      </c>
      <c r="BR324" s="403">
        <v>0</v>
      </c>
      <c r="BS324" s="403">
        <v>0</v>
      </c>
      <c r="BT324" s="403">
        <v>0</v>
      </c>
      <c r="BU324" s="403">
        <v>0</v>
      </c>
      <c r="BV324" s="403">
        <v>0</v>
      </c>
      <c r="BW324" s="403">
        <v>0</v>
      </c>
      <c r="BX324" s="403">
        <v>0</v>
      </c>
      <c r="BY324" s="403">
        <v>0</v>
      </c>
      <c r="BZ324" s="401">
        <v>0</v>
      </c>
      <c r="CA324" s="401">
        <v>0</v>
      </c>
      <c r="CB324" s="401">
        <v>0</v>
      </c>
      <c r="CC324" s="401">
        <v>0</v>
      </c>
      <c r="CD324" s="401">
        <v>0</v>
      </c>
      <c r="CE324" s="401">
        <v>0</v>
      </c>
      <c r="CF324" s="401">
        <v>0</v>
      </c>
      <c r="CG324" s="401">
        <v>0</v>
      </c>
      <c r="CH324" s="401">
        <v>0</v>
      </c>
      <c r="CI324" s="401">
        <v>0</v>
      </c>
      <c r="CJ324" s="401">
        <v>0</v>
      </c>
      <c r="CK324" s="401">
        <v>0</v>
      </c>
      <c r="CL324" s="401">
        <v>0</v>
      </c>
      <c r="CM324" s="401">
        <v>0</v>
      </c>
      <c r="CN324" s="401">
        <v>0</v>
      </c>
      <c r="CO324" s="401">
        <v>0</v>
      </c>
      <c r="CP324" s="401">
        <v>0</v>
      </c>
      <c r="CQ324" s="401">
        <v>0</v>
      </c>
      <c r="CR324" s="401">
        <v>0</v>
      </c>
      <c r="CS324" s="401">
        <v>0</v>
      </c>
      <c r="CT324" s="401">
        <v>0</v>
      </c>
      <c r="CU324" s="401">
        <v>0</v>
      </c>
      <c r="CV324" s="401">
        <v>0</v>
      </c>
      <c r="CW324" s="401">
        <v>0</v>
      </c>
      <c r="CX324" s="401">
        <v>0</v>
      </c>
      <c r="CY324" s="401">
        <v>0</v>
      </c>
      <c r="CZ324" s="401">
        <v>0</v>
      </c>
      <c r="DA324" s="401">
        <v>0</v>
      </c>
      <c r="DB324" s="401">
        <v>0</v>
      </c>
      <c r="DC324" s="401">
        <v>0</v>
      </c>
      <c r="DD324" s="401">
        <v>0</v>
      </c>
      <c r="DE324" s="401">
        <v>0</v>
      </c>
      <c r="DF324" s="401">
        <v>0</v>
      </c>
      <c r="DG324" s="403">
        <v>0</v>
      </c>
      <c r="DH324" s="403">
        <v>0</v>
      </c>
      <c r="DI324" s="403">
        <v>0</v>
      </c>
      <c r="DJ324" s="403">
        <v>0</v>
      </c>
      <c r="DK324" s="403">
        <v>0</v>
      </c>
      <c r="DL324" s="403">
        <v>0</v>
      </c>
      <c r="DM324" s="403">
        <v>0</v>
      </c>
      <c r="DN324" s="403">
        <v>0</v>
      </c>
      <c r="DO324" s="403">
        <v>0</v>
      </c>
      <c r="DP324" s="403">
        <v>0</v>
      </c>
      <c r="DQ324" s="403">
        <v>0</v>
      </c>
      <c r="DR324" s="403">
        <v>0</v>
      </c>
      <c r="DS324" s="403">
        <v>0</v>
      </c>
      <c r="DT324" s="403">
        <v>0</v>
      </c>
      <c r="DU324" s="403">
        <v>0</v>
      </c>
      <c r="DV324" s="403">
        <v>0</v>
      </c>
      <c r="DW324" s="403">
        <v>0</v>
      </c>
      <c r="DX324" s="403">
        <v>0</v>
      </c>
      <c r="DY324" s="403">
        <v>0</v>
      </c>
      <c r="DZ324" s="403">
        <v>0</v>
      </c>
      <c r="EA324" s="403">
        <v>0</v>
      </c>
      <c r="EB324" s="403">
        <v>0</v>
      </c>
      <c r="EC324" s="403">
        <v>0</v>
      </c>
      <c r="ED324" s="403">
        <v>0</v>
      </c>
      <c r="EE324" s="403">
        <v>0</v>
      </c>
      <c r="EF324" s="403">
        <v>0</v>
      </c>
      <c r="EG324" s="403">
        <v>0</v>
      </c>
      <c r="EH324" s="403">
        <v>0</v>
      </c>
      <c r="EI324" s="403">
        <v>0</v>
      </c>
      <c r="EJ324" s="403">
        <v>0</v>
      </c>
      <c r="EK324" s="403">
        <v>0</v>
      </c>
      <c r="EL324" s="403">
        <v>0</v>
      </c>
      <c r="EM324" s="403">
        <v>0</v>
      </c>
      <c r="EN324" s="403">
        <v>0</v>
      </c>
      <c r="EO324" s="403">
        <v>0</v>
      </c>
      <c r="EP324" s="403">
        <v>0</v>
      </c>
      <c r="EQ324" s="403">
        <v>0</v>
      </c>
      <c r="ER324" s="403">
        <v>0</v>
      </c>
      <c r="ES324" s="403">
        <v>0</v>
      </c>
      <c r="ET324" s="403">
        <v>0</v>
      </c>
      <c r="EU324" s="403">
        <v>0</v>
      </c>
      <c r="EV324" s="403">
        <v>0</v>
      </c>
      <c r="EW324" s="403">
        <v>0</v>
      </c>
      <c r="EX324" s="404">
        <v>0</v>
      </c>
      <c r="EY324" s="404">
        <v>0</v>
      </c>
      <c r="EZ324" s="404">
        <v>0</v>
      </c>
      <c r="FA324" s="404">
        <v>0</v>
      </c>
      <c r="FB324" s="404">
        <v>0</v>
      </c>
      <c r="FC324" s="404">
        <v>0</v>
      </c>
      <c r="FD324" s="404">
        <v>0</v>
      </c>
      <c r="FE324" s="404">
        <v>0</v>
      </c>
      <c r="FF324" s="404">
        <v>0</v>
      </c>
      <c r="FG324" s="404">
        <v>0</v>
      </c>
      <c r="FH324" s="404">
        <v>0</v>
      </c>
      <c r="FI324" s="404">
        <v>0</v>
      </c>
      <c r="FJ324" s="404">
        <v>0</v>
      </c>
      <c r="FK324" s="404">
        <v>0</v>
      </c>
      <c r="FL324" s="404">
        <v>0</v>
      </c>
      <c r="FM324" s="404">
        <v>0</v>
      </c>
      <c r="FN324" s="404">
        <v>0</v>
      </c>
      <c r="FO324" s="404">
        <v>0</v>
      </c>
      <c r="FP324" s="404">
        <v>0</v>
      </c>
      <c r="FQ324" s="404">
        <v>0</v>
      </c>
      <c r="FR324" s="404">
        <v>0</v>
      </c>
      <c r="FS324" s="404">
        <v>0</v>
      </c>
      <c r="FT324" s="404">
        <v>0</v>
      </c>
      <c r="FU324" s="404">
        <v>0</v>
      </c>
      <c r="FV324" s="404">
        <v>0</v>
      </c>
      <c r="FW324" s="404">
        <v>0</v>
      </c>
      <c r="FX324" s="404">
        <v>0</v>
      </c>
      <c r="FY324" s="404">
        <v>0</v>
      </c>
      <c r="FZ324" s="404">
        <v>0</v>
      </c>
      <c r="GA324" s="404">
        <v>0</v>
      </c>
      <c r="GB324" s="404">
        <v>0</v>
      </c>
      <c r="GC324" s="404">
        <v>0</v>
      </c>
      <c r="GD324" s="404">
        <v>0</v>
      </c>
      <c r="GE324" s="404">
        <v>0</v>
      </c>
      <c r="GF324" s="404">
        <v>0</v>
      </c>
      <c r="GG324" s="404">
        <v>0</v>
      </c>
      <c r="GH324" s="404">
        <v>0</v>
      </c>
      <c r="GI324" s="404">
        <v>0</v>
      </c>
      <c r="GJ324" s="404">
        <v>0</v>
      </c>
      <c r="GK324" s="404">
        <v>0</v>
      </c>
      <c r="GL324" s="404">
        <v>0</v>
      </c>
      <c r="GM324" s="404">
        <v>0</v>
      </c>
      <c r="GN324" s="404">
        <v>0</v>
      </c>
      <c r="GO324" s="404">
        <v>0</v>
      </c>
      <c r="GP324" s="404">
        <v>0</v>
      </c>
      <c r="GQ324" s="404">
        <v>0</v>
      </c>
      <c r="GR324" s="404">
        <v>0</v>
      </c>
      <c r="GS324" s="404">
        <v>0</v>
      </c>
      <c r="GT324" s="404">
        <v>0</v>
      </c>
      <c r="GU324" s="404">
        <v>0</v>
      </c>
      <c r="GV324" s="404">
        <v>0</v>
      </c>
      <c r="GW324" s="404">
        <v>0</v>
      </c>
      <c r="GX324" s="404">
        <v>0</v>
      </c>
      <c r="GY324" s="404">
        <v>0</v>
      </c>
      <c r="GZ324" s="404">
        <v>0</v>
      </c>
      <c r="HA324" s="404">
        <v>0</v>
      </c>
      <c r="HB324" s="404">
        <v>0</v>
      </c>
      <c r="HC324" s="404">
        <v>0</v>
      </c>
      <c r="HD324" s="404">
        <v>0</v>
      </c>
      <c r="HE324" s="404">
        <v>0</v>
      </c>
      <c r="HF324" s="404">
        <v>0</v>
      </c>
      <c r="HG324" s="404">
        <v>0</v>
      </c>
      <c r="HH324" s="404">
        <v>0</v>
      </c>
      <c r="HI324" s="404">
        <v>0</v>
      </c>
      <c r="HJ324" s="404">
        <v>0</v>
      </c>
      <c r="HK324" s="404">
        <v>0</v>
      </c>
      <c r="HL324" s="404">
        <v>0</v>
      </c>
      <c r="HM324" s="404">
        <v>0</v>
      </c>
      <c r="HN324" s="404">
        <v>0</v>
      </c>
      <c r="HO324" s="404">
        <v>0</v>
      </c>
      <c r="HP324" s="404">
        <v>0</v>
      </c>
      <c r="HQ324" s="404">
        <v>0</v>
      </c>
      <c r="HR324" s="404">
        <v>0</v>
      </c>
      <c r="HS324" s="404">
        <v>0</v>
      </c>
      <c r="HT324" s="404">
        <v>0</v>
      </c>
      <c r="HU324" s="404">
        <v>0</v>
      </c>
      <c r="HV324" s="404">
        <v>0</v>
      </c>
      <c r="HW324" s="404">
        <v>0</v>
      </c>
      <c r="HX324" s="404">
        <v>0</v>
      </c>
      <c r="HY324" s="404">
        <v>0</v>
      </c>
      <c r="HZ324" s="404">
        <v>0</v>
      </c>
      <c r="IA324" s="404">
        <v>0</v>
      </c>
      <c r="IB324" s="408">
        <v>0</v>
      </c>
      <c r="IC324" s="412"/>
    </row>
    <row r="325" spans="1:237" s="180" customFormat="1" ht="90" customHeight="1" x14ac:dyDescent="0.25">
      <c r="A325" s="161" t="s">
        <v>2267</v>
      </c>
      <c r="B325" s="150" t="s">
        <v>2910</v>
      </c>
      <c r="C325" s="150" t="s">
        <v>2246</v>
      </c>
      <c r="D325" s="148">
        <v>5</v>
      </c>
      <c r="E325" s="150" t="s">
        <v>2926</v>
      </c>
      <c r="F325" s="151" t="s">
        <v>2927</v>
      </c>
      <c r="G325" s="151" t="s">
        <v>2928</v>
      </c>
      <c r="H325" s="79" t="s">
        <v>77</v>
      </c>
      <c r="I325" s="151" t="s">
        <v>316</v>
      </c>
      <c r="J325" s="151">
        <v>40</v>
      </c>
      <c r="K325" s="227" t="s">
        <v>94</v>
      </c>
      <c r="L325" s="79"/>
      <c r="M325" s="79" t="s">
        <v>2914</v>
      </c>
      <c r="N325" s="79" t="s">
        <v>81</v>
      </c>
      <c r="O325" s="13" t="s">
        <v>217</v>
      </c>
      <c r="P325" s="79" t="s">
        <v>218</v>
      </c>
      <c r="Q325" s="112" t="s">
        <v>87</v>
      </c>
      <c r="R325" s="79" t="s">
        <v>226</v>
      </c>
      <c r="S325" s="79" t="s">
        <v>99</v>
      </c>
      <c r="T325" s="79" t="s">
        <v>2915</v>
      </c>
      <c r="U325" s="79" t="s">
        <v>100</v>
      </c>
      <c r="V325" s="81">
        <v>1</v>
      </c>
      <c r="W325" s="149">
        <v>47000</v>
      </c>
      <c r="X325" s="149">
        <v>0</v>
      </c>
      <c r="Y325" s="149">
        <v>0</v>
      </c>
      <c r="Z325" s="149">
        <v>0</v>
      </c>
      <c r="AA325" s="149"/>
      <c r="AB325" s="149">
        <v>0</v>
      </c>
      <c r="AC325" s="149">
        <v>47000</v>
      </c>
      <c r="AD325" s="149">
        <v>0</v>
      </c>
      <c r="AE325" s="149">
        <v>0</v>
      </c>
      <c r="AF325" s="149">
        <v>0</v>
      </c>
      <c r="AG325" s="149">
        <v>0</v>
      </c>
      <c r="AH325" s="149">
        <v>0</v>
      </c>
      <c r="AI325" s="88" t="s">
        <v>88</v>
      </c>
      <c r="AJ325" s="149">
        <v>0</v>
      </c>
      <c r="AK325" s="149">
        <v>0</v>
      </c>
      <c r="AL325" s="149">
        <v>0</v>
      </c>
      <c r="AM325" s="149">
        <v>0</v>
      </c>
      <c r="AN325" s="149">
        <v>0</v>
      </c>
      <c r="AO325" s="149">
        <v>0</v>
      </c>
      <c r="AP325" s="149">
        <v>0</v>
      </c>
      <c r="AQ325" s="149">
        <v>0</v>
      </c>
      <c r="AR325" s="149">
        <v>0</v>
      </c>
      <c r="AS325" s="149">
        <v>0</v>
      </c>
      <c r="AT325" s="149">
        <v>0</v>
      </c>
      <c r="AU325" s="151"/>
      <c r="AV325" s="230">
        <v>1</v>
      </c>
      <c r="AW325" s="230">
        <v>0</v>
      </c>
      <c r="AX325" s="230" t="s">
        <v>3594</v>
      </c>
      <c r="AY325" s="141">
        <v>9</v>
      </c>
      <c r="AZ325" s="70">
        <v>1</v>
      </c>
      <c r="BA325" s="70">
        <v>1</v>
      </c>
      <c r="BB325" s="70">
        <v>1</v>
      </c>
      <c r="BC325" s="70">
        <v>1</v>
      </c>
      <c r="BD325" s="70">
        <v>1</v>
      </c>
      <c r="BE325" s="70">
        <v>1</v>
      </c>
      <c r="BF325" s="70">
        <v>1</v>
      </c>
      <c r="BG325" s="71">
        <v>0</v>
      </c>
      <c r="BH325" s="71">
        <v>1</v>
      </c>
      <c r="BI325" s="71">
        <v>0</v>
      </c>
      <c r="BJ325" s="71">
        <v>0</v>
      </c>
      <c r="BK325" s="71">
        <v>1</v>
      </c>
      <c r="BL325" s="70">
        <v>1</v>
      </c>
      <c r="BM325" s="70">
        <v>1</v>
      </c>
      <c r="BN325" s="70">
        <v>0</v>
      </c>
      <c r="BO325" s="70">
        <v>1</v>
      </c>
      <c r="BP325" s="403">
        <v>0</v>
      </c>
      <c r="BQ325" s="403">
        <v>0</v>
      </c>
      <c r="BR325" s="403">
        <v>0</v>
      </c>
      <c r="BS325" s="403">
        <v>0</v>
      </c>
      <c r="BT325" s="403">
        <v>47000</v>
      </c>
      <c r="BU325" s="403">
        <v>0</v>
      </c>
      <c r="BV325" s="403">
        <v>0</v>
      </c>
      <c r="BW325" s="403">
        <v>0</v>
      </c>
      <c r="BX325" s="403">
        <v>0</v>
      </c>
      <c r="BY325" s="403">
        <v>0</v>
      </c>
      <c r="BZ325" s="401">
        <v>0</v>
      </c>
      <c r="CA325" s="401">
        <v>0</v>
      </c>
      <c r="CB325" s="401">
        <v>0</v>
      </c>
      <c r="CC325" s="401">
        <v>0</v>
      </c>
      <c r="CD325" s="401">
        <v>0</v>
      </c>
      <c r="CE325" s="401">
        <v>0</v>
      </c>
      <c r="CF325" s="401">
        <v>0</v>
      </c>
      <c r="CG325" s="401">
        <v>0</v>
      </c>
      <c r="CH325" s="401">
        <v>0</v>
      </c>
      <c r="CI325" s="401">
        <v>0</v>
      </c>
      <c r="CJ325" s="401">
        <v>0</v>
      </c>
      <c r="CK325" s="401">
        <v>0</v>
      </c>
      <c r="CL325" s="401">
        <v>0</v>
      </c>
      <c r="CM325" s="401">
        <v>0</v>
      </c>
      <c r="CN325" s="401">
        <v>0</v>
      </c>
      <c r="CO325" s="401">
        <v>0</v>
      </c>
      <c r="CP325" s="401">
        <v>0</v>
      </c>
      <c r="CQ325" s="401">
        <v>0</v>
      </c>
      <c r="CR325" s="401">
        <v>0</v>
      </c>
      <c r="CS325" s="401">
        <v>0</v>
      </c>
      <c r="CT325" s="401">
        <v>0</v>
      </c>
      <c r="CU325" s="401">
        <v>0</v>
      </c>
      <c r="CV325" s="401">
        <v>0</v>
      </c>
      <c r="CW325" s="401">
        <v>0</v>
      </c>
      <c r="CX325" s="401">
        <v>0</v>
      </c>
      <c r="CY325" s="401">
        <v>0</v>
      </c>
      <c r="CZ325" s="401">
        <v>0</v>
      </c>
      <c r="DA325" s="401">
        <v>0</v>
      </c>
      <c r="DB325" s="401">
        <v>0</v>
      </c>
      <c r="DC325" s="401">
        <v>0</v>
      </c>
      <c r="DD325" s="401">
        <v>0</v>
      </c>
      <c r="DE325" s="401">
        <v>0</v>
      </c>
      <c r="DF325" s="401">
        <v>0</v>
      </c>
      <c r="DG325" s="403">
        <v>0</v>
      </c>
      <c r="DH325" s="403">
        <v>0</v>
      </c>
      <c r="DI325" s="403">
        <v>0</v>
      </c>
      <c r="DJ325" s="403">
        <v>0</v>
      </c>
      <c r="DK325" s="403">
        <v>0</v>
      </c>
      <c r="DL325" s="403">
        <v>0</v>
      </c>
      <c r="DM325" s="403">
        <v>0</v>
      </c>
      <c r="DN325" s="403">
        <v>0</v>
      </c>
      <c r="DO325" s="403">
        <v>0</v>
      </c>
      <c r="DP325" s="403">
        <v>0</v>
      </c>
      <c r="DQ325" s="403">
        <v>0</v>
      </c>
      <c r="DR325" s="403">
        <v>0</v>
      </c>
      <c r="DS325" s="403">
        <v>0</v>
      </c>
      <c r="DT325" s="403">
        <v>0</v>
      </c>
      <c r="DU325" s="403">
        <v>0</v>
      </c>
      <c r="DV325" s="403">
        <v>0</v>
      </c>
      <c r="DW325" s="403">
        <v>0</v>
      </c>
      <c r="DX325" s="403">
        <v>0</v>
      </c>
      <c r="DY325" s="403">
        <v>0</v>
      </c>
      <c r="DZ325" s="403">
        <v>0</v>
      </c>
      <c r="EA325" s="403">
        <v>0</v>
      </c>
      <c r="EB325" s="403">
        <v>0</v>
      </c>
      <c r="EC325" s="403">
        <v>0</v>
      </c>
      <c r="ED325" s="403">
        <v>0</v>
      </c>
      <c r="EE325" s="403">
        <v>0</v>
      </c>
      <c r="EF325" s="403">
        <v>0</v>
      </c>
      <c r="EG325" s="403">
        <v>0</v>
      </c>
      <c r="EH325" s="403">
        <v>0</v>
      </c>
      <c r="EI325" s="403">
        <v>0</v>
      </c>
      <c r="EJ325" s="403">
        <v>0</v>
      </c>
      <c r="EK325" s="403">
        <v>0</v>
      </c>
      <c r="EL325" s="403">
        <v>0</v>
      </c>
      <c r="EM325" s="403">
        <v>0</v>
      </c>
      <c r="EN325" s="403">
        <v>0</v>
      </c>
      <c r="EO325" s="403">
        <v>0</v>
      </c>
      <c r="EP325" s="403">
        <v>0</v>
      </c>
      <c r="EQ325" s="403">
        <v>0</v>
      </c>
      <c r="ER325" s="403">
        <v>0</v>
      </c>
      <c r="ES325" s="403">
        <v>0</v>
      </c>
      <c r="ET325" s="403">
        <v>0</v>
      </c>
      <c r="EU325" s="403">
        <v>0</v>
      </c>
      <c r="EV325" s="403">
        <v>0</v>
      </c>
      <c r="EW325" s="403">
        <v>0</v>
      </c>
      <c r="EX325" s="404">
        <v>0</v>
      </c>
      <c r="EY325" s="404">
        <v>0</v>
      </c>
      <c r="EZ325" s="404">
        <v>38667.016315218454</v>
      </c>
      <c r="FA325" s="404">
        <v>0</v>
      </c>
      <c r="FB325" s="404">
        <v>0</v>
      </c>
      <c r="FC325" s="404">
        <v>0</v>
      </c>
      <c r="FD325" s="404">
        <v>0</v>
      </c>
      <c r="FE325" s="404">
        <v>0</v>
      </c>
      <c r="FF325" s="404">
        <v>0</v>
      </c>
      <c r="FG325" s="404">
        <v>0</v>
      </c>
      <c r="FH325" s="404">
        <v>0</v>
      </c>
      <c r="FI325" s="404">
        <v>0</v>
      </c>
      <c r="FJ325" s="404">
        <v>0</v>
      </c>
      <c r="FK325" s="404">
        <v>0</v>
      </c>
      <c r="FL325" s="404">
        <v>0</v>
      </c>
      <c r="FM325" s="404">
        <v>0</v>
      </c>
      <c r="FN325" s="404">
        <v>0</v>
      </c>
      <c r="FO325" s="404">
        <v>0</v>
      </c>
      <c r="FP325" s="404">
        <v>0</v>
      </c>
      <c r="FQ325" s="404">
        <v>0</v>
      </c>
      <c r="FR325" s="404">
        <v>0</v>
      </c>
      <c r="FS325" s="404">
        <v>0</v>
      </c>
      <c r="FT325" s="404">
        <v>0</v>
      </c>
      <c r="FU325" s="404">
        <v>0</v>
      </c>
      <c r="FV325" s="404">
        <v>0</v>
      </c>
      <c r="FW325" s="404">
        <v>0</v>
      </c>
      <c r="FX325" s="404">
        <v>0</v>
      </c>
      <c r="FY325" s="404">
        <v>0</v>
      </c>
      <c r="FZ325" s="404">
        <v>0</v>
      </c>
      <c r="GA325" s="404">
        <v>0</v>
      </c>
      <c r="GB325" s="404">
        <v>0</v>
      </c>
      <c r="GC325" s="404">
        <v>0</v>
      </c>
      <c r="GD325" s="404">
        <v>0</v>
      </c>
      <c r="GE325" s="404">
        <v>0</v>
      </c>
      <c r="GF325" s="404">
        <v>0</v>
      </c>
      <c r="GG325" s="404">
        <v>0</v>
      </c>
      <c r="GH325" s="404">
        <v>0</v>
      </c>
      <c r="GI325" s="404">
        <v>0</v>
      </c>
      <c r="GJ325" s="404">
        <v>0</v>
      </c>
      <c r="GK325" s="404">
        <v>0</v>
      </c>
      <c r="GL325" s="404">
        <v>0</v>
      </c>
      <c r="GM325" s="404">
        <v>0</v>
      </c>
      <c r="GN325" s="404">
        <v>0</v>
      </c>
      <c r="GO325" s="404">
        <v>0</v>
      </c>
      <c r="GP325" s="404">
        <v>0</v>
      </c>
      <c r="GQ325" s="404">
        <v>0</v>
      </c>
      <c r="GR325" s="404">
        <v>0</v>
      </c>
      <c r="GS325" s="404">
        <v>0</v>
      </c>
      <c r="GT325" s="404">
        <v>0</v>
      </c>
      <c r="GU325" s="404">
        <v>0</v>
      </c>
      <c r="GV325" s="404">
        <v>0</v>
      </c>
      <c r="GW325" s="404">
        <v>0</v>
      </c>
      <c r="GX325" s="404">
        <v>0</v>
      </c>
      <c r="GY325" s="404">
        <v>0</v>
      </c>
      <c r="GZ325" s="404">
        <v>0</v>
      </c>
      <c r="HA325" s="404">
        <v>0</v>
      </c>
      <c r="HB325" s="404">
        <v>0</v>
      </c>
      <c r="HC325" s="404">
        <v>0</v>
      </c>
      <c r="HD325" s="404">
        <v>0</v>
      </c>
      <c r="HE325" s="404">
        <v>0</v>
      </c>
      <c r="HF325" s="404">
        <v>0</v>
      </c>
      <c r="HG325" s="404">
        <v>0</v>
      </c>
      <c r="HH325" s="404">
        <v>0</v>
      </c>
      <c r="HI325" s="404">
        <v>0</v>
      </c>
      <c r="HJ325" s="404">
        <v>0</v>
      </c>
      <c r="HK325" s="404">
        <v>0</v>
      </c>
      <c r="HL325" s="404">
        <v>0</v>
      </c>
      <c r="HM325" s="404">
        <v>0</v>
      </c>
      <c r="HN325" s="404">
        <v>0</v>
      </c>
      <c r="HO325" s="404">
        <v>0</v>
      </c>
      <c r="HP325" s="404">
        <v>0</v>
      </c>
      <c r="HQ325" s="404">
        <v>0</v>
      </c>
      <c r="HR325" s="404">
        <v>0</v>
      </c>
      <c r="HS325" s="404">
        <v>0</v>
      </c>
      <c r="HT325" s="404">
        <v>0</v>
      </c>
      <c r="HU325" s="404">
        <v>0</v>
      </c>
      <c r="HV325" s="404">
        <v>0</v>
      </c>
      <c r="HW325" s="404">
        <v>0</v>
      </c>
      <c r="HX325" s="404">
        <v>0</v>
      </c>
      <c r="HY325" s="404">
        <v>0</v>
      </c>
      <c r="HZ325" s="404">
        <v>38667.016315218454</v>
      </c>
      <c r="IA325" s="404">
        <v>0</v>
      </c>
      <c r="IB325" s="408">
        <v>0</v>
      </c>
      <c r="IC325" s="412"/>
    </row>
    <row r="326" spans="1:237" s="180" customFormat="1" ht="90" customHeight="1" x14ac:dyDescent="0.25">
      <c r="A326" s="161" t="s">
        <v>2267</v>
      </c>
      <c r="B326" s="150" t="s">
        <v>2580</v>
      </c>
      <c r="C326" s="150" t="s">
        <v>2168</v>
      </c>
      <c r="D326" s="148">
        <v>2</v>
      </c>
      <c r="E326" s="150" t="s">
        <v>2599</v>
      </c>
      <c r="F326" s="151" t="s">
        <v>2600</v>
      </c>
      <c r="G326" s="151" t="s">
        <v>2601</v>
      </c>
      <c r="H326" s="79" t="s">
        <v>77</v>
      </c>
      <c r="I326" s="151" t="s">
        <v>2584</v>
      </c>
      <c r="J326" s="151">
        <v>10</v>
      </c>
      <c r="K326" s="227" t="s">
        <v>94</v>
      </c>
      <c r="L326" s="79"/>
      <c r="M326" s="79" t="s">
        <v>2585</v>
      </c>
      <c r="N326" s="79" t="s">
        <v>81</v>
      </c>
      <c r="O326" s="73" t="s">
        <v>106</v>
      </c>
      <c r="P326" s="79" t="s">
        <v>169</v>
      </c>
      <c r="Q326" s="112" t="s">
        <v>100</v>
      </c>
      <c r="R326" s="79" t="s">
        <v>84</v>
      </c>
      <c r="S326" s="79" t="s">
        <v>99</v>
      </c>
      <c r="T326" s="79" t="s">
        <v>2551</v>
      </c>
      <c r="U326" s="79" t="s">
        <v>100</v>
      </c>
      <c r="V326" s="81">
        <v>1</v>
      </c>
      <c r="W326" s="149">
        <v>25000</v>
      </c>
      <c r="X326" s="149">
        <v>0</v>
      </c>
      <c r="Y326" s="149">
        <v>0</v>
      </c>
      <c r="Z326" s="149">
        <v>25000</v>
      </c>
      <c r="AA326" s="162">
        <v>0</v>
      </c>
      <c r="AB326" s="162">
        <v>0</v>
      </c>
      <c r="AC326" s="162">
        <v>0</v>
      </c>
      <c r="AD326" s="162">
        <v>0</v>
      </c>
      <c r="AE326" s="149">
        <v>0</v>
      </c>
      <c r="AF326" s="149">
        <v>0</v>
      </c>
      <c r="AG326" s="149">
        <v>0</v>
      </c>
      <c r="AH326" s="149">
        <v>0</v>
      </c>
      <c r="AI326" s="88" t="s">
        <v>88</v>
      </c>
      <c r="AJ326" s="149">
        <v>0</v>
      </c>
      <c r="AK326" s="149">
        <v>0</v>
      </c>
      <c r="AL326" s="149">
        <v>0</v>
      </c>
      <c r="AM326" s="149">
        <v>0</v>
      </c>
      <c r="AN326" s="149">
        <v>0</v>
      </c>
      <c r="AO326" s="149">
        <v>0</v>
      </c>
      <c r="AP326" s="149">
        <v>0</v>
      </c>
      <c r="AQ326" s="149">
        <v>0</v>
      </c>
      <c r="AR326" s="149">
        <v>0</v>
      </c>
      <c r="AS326" s="149">
        <v>0</v>
      </c>
      <c r="AT326" s="149">
        <v>0</v>
      </c>
      <c r="AU326" s="151"/>
      <c r="AV326" s="230">
        <v>1</v>
      </c>
      <c r="AW326" s="230">
        <v>0</v>
      </c>
      <c r="AX326" s="230" t="s">
        <v>3605</v>
      </c>
      <c r="AY326" s="141">
        <v>8</v>
      </c>
      <c r="AZ326" s="70">
        <v>1</v>
      </c>
      <c r="BA326" s="70">
        <v>1</v>
      </c>
      <c r="BB326" s="70">
        <v>1</v>
      </c>
      <c r="BC326" s="70">
        <v>1</v>
      </c>
      <c r="BD326" s="70">
        <v>1</v>
      </c>
      <c r="BE326" s="70">
        <v>1</v>
      </c>
      <c r="BF326" s="70">
        <v>1</v>
      </c>
      <c r="BG326" s="71">
        <v>0</v>
      </c>
      <c r="BH326" s="71">
        <v>1</v>
      </c>
      <c r="BI326" s="71">
        <v>0</v>
      </c>
      <c r="BJ326" s="71">
        <v>0</v>
      </c>
      <c r="BK326" s="71">
        <v>1</v>
      </c>
      <c r="BL326" s="70">
        <v>1</v>
      </c>
      <c r="BM326" s="70">
        <v>0</v>
      </c>
      <c r="BN326" s="70">
        <v>0</v>
      </c>
      <c r="BO326" s="70">
        <v>0</v>
      </c>
      <c r="BP326" s="403">
        <v>0</v>
      </c>
      <c r="BQ326" s="403">
        <v>25000</v>
      </c>
      <c r="BR326" s="403">
        <v>0</v>
      </c>
      <c r="BS326" s="403">
        <v>0</v>
      </c>
      <c r="BT326" s="403">
        <v>0</v>
      </c>
      <c r="BU326" s="403">
        <v>0</v>
      </c>
      <c r="BV326" s="403">
        <v>0</v>
      </c>
      <c r="BW326" s="403">
        <v>0</v>
      </c>
      <c r="BX326" s="403">
        <v>0</v>
      </c>
      <c r="BY326" s="403">
        <v>0</v>
      </c>
      <c r="BZ326" s="401">
        <v>0</v>
      </c>
      <c r="CA326" s="401">
        <v>0</v>
      </c>
      <c r="CB326" s="401">
        <v>0</v>
      </c>
      <c r="CC326" s="401">
        <v>0</v>
      </c>
      <c r="CD326" s="401">
        <v>0</v>
      </c>
      <c r="CE326" s="401">
        <v>0</v>
      </c>
      <c r="CF326" s="401">
        <v>0</v>
      </c>
      <c r="CG326" s="401">
        <v>0</v>
      </c>
      <c r="CH326" s="401">
        <v>0</v>
      </c>
      <c r="CI326" s="401">
        <v>0</v>
      </c>
      <c r="CJ326" s="401">
        <v>0</v>
      </c>
      <c r="CK326" s="401">
        <v>0</v>
      </c>
      <c r="CL326" s="401">
        <v>0</v>
      </c>
      <c r="CM326" s="401">
        <v>0</v>
      </c>
      <c r="CN326" s="401">
        <v>0</v>
      </c>
      <c r="CO326" s="401">
        <v>0</v>
      </c>
      <c r="CP326" s="401">
        <v>0</v>
      </c>
      <c r="CQ326" s="401">
        <v>0</v>
      </c>
      <c r="CR326" s="401">
        <v>0</v>
      </c>
      <c r="CS326" s="401">
        <v>0</v>
      </c>
      <c r="CT326" s="401">
        <v>0</v>
      </c>
      <c r="CU326" s="401">
        <v>0</v>
      </c>
      <c r="CV326" s="401">
        <v>0</v>
      </c>
      <c r="CW326" s="401">
        <v>0</v>
      </c>
      <c r="CX326" s="401">
        <v>0</v>
      </c>
      <c r="CY326" s="401">
        <v>0</v>
      </c>
      <c r="CZ326" s="401">
        <v>0</v>
      </c>
      <c r="DA326" s="401">
        <v>0</v>
      </c>
      <c r="DB326" s="401">
        <v>0</v>
      </c>
      <c r="DC326" s="401">
        <v>0</v>
      </c>
      <c r="DD326" s="401">
        <v>0</v>
      </c>
      <c r="DE326" s="401">
        <v>0</v>
      </c>
      <c r="DF326" s="401">
        <v>0</v>
      </c>
      <c r="DG326" s="403">
        <v>0</v>
      </c>
      <c r="DH326" s="403">
        <v>0</v>
      </c>
      <c r="DI326" s="403">
        <v>0</v>
      </c>
      <c r="DJ326" s="403">
        <v>0</v>
      </c>
      <c r="DK326" s="403">
        <v>0</v>
      </c>
      <c r="DL326" s="403">
        <v>0</v>
      </c>
      <c r="DM326" s="403">
        <v>0</v>
      </c>
      <c r="DN326" s="403">
        <v>0</v>
      </c>
      <c r="DO326" s="403">
        <v>0</v>
      </c>
      <c r="DP326" s="403">
        <v>0</v>
      </c>
      <c r="DQ326" s="403">
        <v>0</v>
      </c>
      <c r="DR326" s="403">
        <v>0</v>
      </c>
      <c r="DS326" s="403">
        <v>0</v>
      </c>
      <c r="DT326" s="403">
        <v>0</v>
      </c>
      <c r="DU326" s="403">
        <v>0</v>
      </c>
      <c r="DV326" s="403">
        <v>0</v>
      </c>
      <c r="DW326" s="403">
        <v>0</v>
      </c>
      <c r="DX326" s="403">
        <v>0</v>
      </c>
      <c r="DY326" s="403">
        <v>0</v>
      </c>
      <c r="DZ326" s="403">
        <v>0</v>
      </c>
      <c r="EA326" s="403">
        <v>0</v>
      </c>
      <c r="EB326" s="403">
        <v>0</v>
      </c>
      <c r="EC326" s="403">
        <v>0</v>
      </c>
      <c r="ED326" s="403">
        <v>0</v>
      </c>
      <c r="EE326" s="403">
        <v>0</v>
      </c>
      <c r="EF326" s="403">
        <v>0</v>
      </c>
      <c r="EG326" s="403">
        <v>0</v>
      </c>
      <c r="EH326" s="403">
        <v>0</v>
      </c>
      <c r="EI326" s="403">
        <v>0</v>
      </c>
      <c r="EJ326" s="403">
        <v>0</v>
      </c>
      <c r="EK326" s="403">
        <v>0</v>
      </c>
      <c r="EL326" s="403">
        <v>0</v>
      </c>
      <c r="EM326" s="403">
        <v>0</v>
      </c>
      <c r="EN326" s="403">
        <v>0</v>
      </c>
      <c r="EO326" s="403">
        <v>0</v>
      </c>
      <c r="EP326" s="403">
        <v>0</v>
      </c>
      <c r="EQ326" s="403">
        <v>0</v>
      </c>
      <c r="ER326" s="403">
        <v>0</v>
      </c>
      <c r="ES326" s="403">
        <v>0</v>
      </c>
      <c r="ET326" s="403">
        <v>0</v>
      </c>
      <c r="EU326" s="403">
        <v>0</v>
      </c>
      <c r="EV326" s="403">
        <v>0</v>
      </c>
      <c r="EW326" s="403">
        <v>0</v>
      </c>
      <c r="EX326" s="404">
        <v>0</v>
      </c>
      <c r="EY326" s="404">
        <v>0</v>
      </c>
      <c r="EZ326" s="404">
        <v>0</v>
      </c>
      <c r="FA326" s="404">
        <v>0</v>
      </c>
      <c r="FB326" s="404">
        <v>0</v>
      </c>
      <c r="FC326" s="404">
        <v>0</v>
      </c>
      <c r="FD326" s="404">
        <v>0</v>
      </c>
      <c r="FE326" s="404">
        <v>0</v>
      </c>
      <c r="FF326" s="404">
        <v>0</v>
      </c>
      <c r="FG326" s="404">
        <v>0</v>
      </c>
      <c r="FH326" s="404">
        <v>0</v>
      </c>
      <c r="FI326" s="404">
        <v>0</v>
      </c>
      <c r="FJ326" s="404">
        <v>0</v>
      </c>
      <c r="FK326" s="404">
        <v>0</v>
      </c>
      <c r="FL326" s="404">
        <v>0</v>
      </c>
      <c r="FM326" s="404">
        <v>0</v>
      </c>
      <c r="FN326" s="404">
        <v>0</v>
      </c>
      <c r="FO326" s="404">
        <v>0</v>
      </c>
      <c r="FP326" s="404">
        <v>0</v>
      </c>
      <c r="FQ326" s="404">
        <v>0</v>
      </c>
      <c r="FR326" s="404">
        <v>0</v>
      </c>
      <c r="FS326" s="404">
        <v>0</v>
      </c>
      <c r="FT326" s="404">
        <v>0</v>
      </c>
      <c r="FU326" s="404">
        <v>0</v>
      </c>
      <c r="FV326" s="404">
        <v>0</v>
      </c>
      <c r="FW326" s="404">
        <v>0</v>
      </c>
      <c r="FX326" s="404">
        <v>0</v>
      </c>
      <c r="FY326" s="404">
        <v>0</v>
      </c>
      <c r="FZ326" s="404">
        <v>0</v>
      </c>
      <c r="GA326" s="404">
        <v>0</v>
      </c>
      <c r="GB326" s="404">
        <v>0</v>
      </c>
      <c r="GC326" s="404">
        <v>0</v>
      </c>
      <c r="GD326" s="404">
        <v>0</v>
      </c>
      <c r="GE326" s="404">
        <v>0</v>
      </c>
      <c r="GF326" s="404">
        <v>0</v>
      </c>
      <c r="GG326" s="404">
        <v>0</v>
      </c>
      <c r="GH326" s="404">
        <v>0</v>
      </c>
      <c r="GI326" s="404">
        <v>0</v>
      </c>
      <c r="GJ326" s="404">
        <v>0</v>
      </c>
      <c r="GK326" s="404">
        <v>0</v>
      </c>
      <c r="GL326" s="404">
        <v>0</v>
      </c>
      <c r="GM326" s="404">
        <v>0</v>
      </c>
      <c r="GN326" s="404">
        <v>0</v>
      </c>
      <c r="GO326" s="404">
        <v>0</v>
      </c>
      <c r="GP326" s="404">
        <v>0</v>
      </c>
      <c r="GQ326" s="404">
        <v>0</v>
      </c>
      <c r="GR326" s="404">
        <v>0</v>
      </c>
      <c r="GS326" s="404">
        <v>0</v>
      </c>
      <c r="GT326" s="404">
        <v>0</v>
      </c>
      <c r="GU326" s="404">
        <v>0</v>
      </c>
      <c r="GV326" s="404">
        <v>0</v>
      </c>
      <c r="GW326" s="404">
        <v>0</v>
      </c>
      <c r="GX326" s="404">
        <v>0</v>
      </c>
      <c r="GY326" s="404">
        <v>0</v>
      </c>
      <c r="GZ326" s="404">
        <v>0</v>
      </c>
      <c r="HA326" s="404">
        <v>0</v>
      </c>
      <c r="HB326" s="404">
        <v>0</v>
      </c>
      <c r="HC326" s="404">
        <v>0</v>
      </c>
      <c r="HD326" s="404">
        <v>0</v>
      </c>
      <c r="HE326" s="404">
        <v>0</v>
      </c>
      <c r="HF326" s="404">
        <v>0</v>
      </c>
      <c r="HG326" s="404">
        <v>0</v>
      </c>
      <c r="HH326" s="404">
        <v>0</v>
      </c>
      <c r="HI326" s="404">
        <v>0</v>
      </c>
      <c r="HJ326" s="404">
        <v>0</v>
      </c>
      <c r="HK326" s="404">
        <v>0</v>
      </c>
      <c r="HL326" s="404">
        <v>0</v>
      </c>
      <c r="HM326" s="404">
        <v>0</v>
      </c>
      <c r="HN326" s="404">
        <v>0</v>
      </c>
      <c r="HO326" s="404">
        <v>0</v>
      </c>
      <c r="HP326" s="404">
        <v>0</v>
      </c>
      <c r="HQ326" s="404">
        <v>0</v>
      </c>
      <c r="HR326" s="404">
        <v>0</v>
      </c>
      <c r="HS326" s="404">
        <v>0</v>
      </c>
      <c r="HT326" s="404">
        <v>0</v>
      </c>
      <c r="HU326" s="404">
        <v>0</v>
      </c>
      <c r="HV326" s="404">
        <v>0</v>
      </c>
      <c r="HW326" s="404">
        <v>0</v>
      </c>
      <c r="HX326" s="404">
        <v>0</v>
      </c>
      <c r="HY326" s="404">
        <v>0</v>
      </c>
      <c r="HZ326" s="404">
        <v>0</v>
      </c>
      <c r="IA326" s="404">
        <v>0</v>
      </c>
      <c r="IB326" s="408">
        <v>0</v>
      </c>
      <c r="IC326" s="412"/>
    </row>
    <row r="327" spans="1:237" s="180" customFormat="1" ht="90" customHeight="1" x14ac:dyDescent="0.25">
      <c r="A327" s="161" t="s">
        <v>2267</v>
      </c>
      <c r="B327" s="150" t="s">
        <v>2545</v>
      </c>
      <c r="C327" s="150" t="s">
        <v>3010</v>
      </c>
      <c r="D327" s="148">
        <v>1</v>
      </c>
      <c r="E327" s="150" t="s">
        <v>3011</v>
      </c>
      <c r="F327" s="151" t="s">
        <v>3012</v>
      </c>
      <c r="G327" s="151" t="s">
        <v>2715</v>
      </c>
      <c r="H327" s="79" t="s">
        <v>77</v>
      </c>
      <c r="I327" s="151" t="s">
        <v>2549</v>
      </c>
      <c r="J327" s="151">
        <v>40</v>
      </c>
      <c r="K327" s="227" t="s">
        <v>94</v>
      </c>
      <c r="L327" s="79"/>
      <c r="M327" s="79" t="s">
        <v>3013</v>
      </c>
      <c r="N327" s="79" t="s">
        <v>81</v>
      </c>
      <c r="O327" s="13" t="s">
        <v>217</v>
      </c>
      <c r="P327" s="79" t="s">
        <v>461</v>
      </c>
      <c r="Q327" s="112" t="s">
        <v>100</v>
      </c>
      <c r="R327" s="79" t="s">
        <v>108</v>
      </c>
      <c r="S327" s="79" t="s">
        <v>99</v>
      </c>
      <c r="T327" s="79" t="s">
        <v>2551</v>
      </c>
      <c r="U327" s="79" t="s">
        <v>100</v>
      </c>
      <c r="V327" s="81">
        <v>1</v>
      </c>
      <c r="W327" s="149">
        <v>20000</v>
      </c>
      <c r="X327" s="149">
        <v>0</v>
      </c>
      <c r="Y327" s="149">
        <v>0</v>
      </c>
      <c r="Z327" s="149">
        <v>0</v>
      </c>
      <c r="AA327" s="149">
        <v>20000</v>
      </c>
      <c r="AB327" s="149">
        <v>0</v>
      </c>
      <c r="AC327" s="149">
        <v>0</v>
      </c>
      <c r="AD327" s="149">
        <v>0</v>
      </c>
      <c r="AE327" s="149">
        <v>0</v>
      </c>
      <c r="AF327" s="149">
        <v>0</v>
      </c>
      <c r="AG327" s="149">
        <v>0</v>
      </c>
      <c r="AH327" s="149">
        <v>0</v>
      </c>
      <c r="AI327" s="88" t="s">
        <v>3014</v>
      </c>
      <c r="AJ327" s="149">
        <v>0</v>
      </c>
      <c r="AK327" s="149">
        <v>0</v>
      </c>
      <c r="AL327" s="149">
        <v>0</v>
      </c>
      <c r="AM327" s="149">
        <v>0</v>
      </c>
      <c r="AN327" s="149">
        <v>0</v>
      </c>
      <c r="AO327" s="149">
        <v>0</v>
      </c>
      <c r="AP327" s="149">
        <v>0</v>
      </c>
      <c r="AQ327" s="149">
        <v>0</v>
      </c>
      <c r="AR327" s="149">
        <v>0</v>
      </c>
      <c r="AS327" s="149">
        <v>0</v>
      </c>
      <c r="AT327" s="149">
        <v>0</v>
      </c>
      <c r="AU327" s="151" t="s">
        <v>3015</v>
      </c>
      <c r="AV327" s="230">
        <v>1</v>
      </c>
      <c r="AW327" s="230">
        <v>0</v>
      </c>
      <c r="AX327" s="230" t="s">
        <v>3616</v>
      </c>
      <c r="AY327" s="141">
        <v>9</v>
      </c>
      <c r="AZ327" s="70">
        <v>1</v>
      </c>
      <c r="BA327" s="70">
        <v>1</v>
      </c>
      <c r="BB327" s="70">
        <v>1</v>
      </c>
      <c r="BC327" s="70">
        <v>1</v>
      </c>
      <c r="BD327" s="70">
        <v>1</v>
      </c>
      <c r="BE327" s="70">
        <v>1</v>
      </c>
      <c r="BF327" s="70">
        <v>1</v>
      </c>
      <c r="BG327" s="71">
        <v>0</v>
      </c>
      <c r="BH327" s="71">
        <v>1</v>
      </c>
      <c r="BI327" s="71">
        <v>0</v>
      </c>
      <c r="BJ327" s="71">
        <v>0</v>
      </c>
      <c r="BK327" s="71">
        <v>1</v>
      </c>
      <c r="BL327" s="70">
        <v>1</v>
      </c>
      <c r="BM327" s="70">
        <v>1</v>
      </c>
      <c r="BN327" s="70">
        <v>0</v>
      </c>
      <c r="BO327" s="70">
        <v>1</v>
      </c>
      <c r="BP327" s="403">
        <v>0</v>
      </c>
      <c r="BQ327" s="403">
        <v>0</v>
      </c>
      <c r="BR327" s="403">
        <v>20000</v>
      </c>
      <c r="BS327" s="403">
        <v>0</v>
      </c>
      <c r="BT327" s="403">
        <v>0</v>
      </c>
      <c r="BU327" s="403">
        <v>0</v>
      </c>
      <c r="BV327" s="403">
        <v>0</v>
      </c>
      <c r="BW327" s="403">
        <v>0</v>
      </c>
      <c r="BX327" s="403">
        <v>0</v>
      </c>
      <c r="BY327" s="403">
        <v>0</v>
      </c>
      <c r="BZ327" s="401">
        <v>0</v>
      </c>
      <c r="CA327" s="401">
        <v>0</v>
      </c>
      <c r="CB327" s="401">
        <v>0</v>
      </c>
      <c r="CC327" s="401">
        <v>0</v>
      </c>
      <c r="CD327" s="401">
        <v>0</v>
      </c>
      <c r="CE327" s="401">
        <v>0</v>
      </c>
      <c r="CF327" s="401">
        <v>0</v>
      </c>
      <c r="CG327" s="401">
        <v>0</v>
      </c>
      <c r="CH327" s="401">
        <v>0</v>
      </c>
      <c r="CI327" s="401">
        <v>0</v>
      </c>
      <c r="CJ327" s="401">
        <v>0</v>
      </c>
      <c r="CK327" s="401">
        <v>0</v>
      </c>
      <c r="CL327" s="401">
        <v>0</v>
      </c>
      <c r="CM327" s="401">
        <v>0</v>
      </c>
      <c r="CN327" s="401">
        <v>0</v>
      </c>
      <c r="CO327" s="401">
        <v>0</v>
      </c>
      <c r="CP327" s="401">
        <v>0</v>
      </c>
      <c r="CQ327" s="401">
        <v>0</v>
      </c>
      <c r="CR327" s="401">
        <v>0</v>
      </c>
      <c r="CS327" s="401">
        <v>0</v>
      </c>
      <c r="CT327" s="401">
        <v>0</v>
      </c>
      <c r="CU327" s="401">
        <v>0</v>
      </c>
      <c r="CV327" s="401">
        <v>0</v>
      </c>
      <c r="CW327" s="401">
        <v>0</v>
      </c>
      <c r="CX327" s="401">
        <v>0</v>
      </c>
      <c r="CY327" s="401">
        <v>0</v>
      </c>
      <c r="CZ327" s="401">
        <v>0</v>
      </c>
      <c r="DA327" s="401">
        <v>0</v>
      </c>
      <c r="DB327" s="401">
        <v>0</v>
      </c>
      <c r="DC327" s="401">
        <v>0</v>
      </c>
      <c r="DD327" s="401">
        <v>0</v>
      </c>
      <c r="DE327" s="401">
        <v>0</v>
      </c>
      <c r="DF327" s="401">
        <v>0</v>
      </c>
      <c r="DG327" s="403">
        <v>0</v>
      </c>
      <c r="DH327" s="403">
        <v>0</v>
      </c>
      <c r="DI327" s="403">
        <v>0</v>
      </c>
      <c r="DJ327" s="403">
        <v>0</v>
      </c>
      <c r="DK327" s="403">
        <v>0</v>
      </c>
      <c r="DL327" s="403">
        <v>0</v>
      </c>
      <c r="DM327" s="403">
        <v>0</v>
      </c>
      <c r="DN327" s="403">
        <v>0</v>
      </c>
      <c r="DO327" s="403">
        <v>0</v>
      </c>
      <c r="DP327" s="403">
        <v>0</v>
      </c>
      <c r="DQ327" s="403">
        <v>0</v>
      </c>
      <c r="DR327" s="403">
        <v>0</v>
      </c>
      <c r="DS327" s="403">
        <v>0</v>
      </c>
      <c r="DT327" s="403">
        <v>0</v>
      </c>
      <c r="DU327" s="403">
        <v>0</v>
      </c>
      <c r="DV327" s="403">
        <v>0</v>
      </c>
      <c r="DW327" s="403">
        <v>0</v>
      </c>
      <c r="DX327" s="403">
        <v>0</v>
      </c>
      <c r="DY327" s="403">
        <v>0</v>
      </c>
      <c r="DZ327" s="403">
        <v>0</v>
      </c>
      <c r="EA327" s="403">
        <v>0</v>
      </c>
      <c r="EB327" s="403">
        <v>0</v>
      </c>
      <c r="EC327" s="403">
        <v>0</v>
      </c>
      <c r="ED327" s="403">
        <v>0</v>
      </c>
      <c r="EE327" s="403">
        <v>0</v>
      </c>
      <c r="EF327" s="403">
        <v>0</v>
      </c>
      <c r="EG327" s="403">
        <v>0</v>
      </c>
      <c r="EH327" s="403">
        <v>0</v>
      </c>
      <c r="EI327" s="403">
        <v>0</v>
      </c>
      <c r="EJ327" s="403">
        <v>0</v>
      </c>
      <c r="EK327" s="403">
        <v>0</v>
      </c>
      <c r="EL327" s="403">
        <v>0</v>
      </c>
      <c r="EM327" s="403">
        <v>0</v>
      </c>
      <c r="EN327" s="403">
        <v>0</v>
      </c>
      <c r="EO327" s="403">
        <v>0</v>
      </c>
      <c r="EP327" s="403">
        <v>0</v>
      </c>
      <c r="EQ327" s="403">
        <v>0</v>
      </c>
      <c r="ER327" s="403">
        <v>0</v>
      </c>
      <c r="ES327" s="403">
        <v>0</v>
      </c>
      <c r="ET327" s="403">
        <v>0</v>
      </c>
      <c r="EU327" s="403">
        <v>0</v>
      </c>
      <c r="EV327" s="403">
        <v>0</v>
      </c>
      <c r="EW327" s="403">
        <v>0</v>
      </c>
      <c r="EX327" s="404">
        <v>18140.589569160999</v>
      </c>
      <c r="EY327" s="404">
        <v>0</v>
      </c>
      <c r="EZ327" s="404">
        <v>0</v>
      </c>
      <c r="FA327" s="404">
        <v>0</v>
      </c>
      <c r="FB327" s="404">
        <v>0</v>
      </c>
      <c r="FC327" s="404">
        <v>0</v>
      </c>
      <c r="FD327" s="404">
        <v>0</v>
      </c>
      <c r="FE327" s="404">
        <v>0</v>
      </c>
      <c r="FF327" s="404">
        <v>0</v>
      </c>
      <c r="FG327" s="404">
        <v>0</v>
      </c>
      <c r="FH327" s="404">
        <v>0</v>
      </c>
      <c r="FI327" s="404">
        <v>0</v>
      </c>
      <c r="FJ327" s="404">
        <v>0</v>
      </c>
      <c r="FK327" s="404">
        <v>0</v>
      </c>
      <c r="FL327" s="404">
        <v>0</v>
      </c>
      <c r="FM327" s="404">
        <v>0</v>
      </c>
      <c r="FN327" s="404">
        <v>0</v>
      </c>
      <c r="FO327" s="404">
        <v>0</v>
      </c>
      <c r="FP327" s="404">
        <v>0</v>
      </c>
      <c r="FQ327" s="404">
        <v>0</v>
      </c>
      <c r="FR327" s="404">
        <v>0</v>
      </c>
      <c r="FS327" s="404">
        <v>0</v>
      </c>
      <c r="FT327" s="404">
        <v>0</v>
      </c>
      <c r="FU327" s="404">
        <v>0</v>
      </c>
      <c r="FV327" s="404">
        <v>0</v>
      </c>
      <c r="FW327" s="404">
        <v>0</v>
      </c>
      <c r="FX327" s="404">
        <v>0</v>
      </c>
      <c r="FY327" s="404">
        <v>0</v>
      </c>
      <c r="FZ327" s="404">
        <v>0</v>
      </c>
      <c r="GA327" s="404">
        <v>0</v>
      </c>
      <c r="GB327" s="404">
        <v>0</v>
      </c>
      <c r="GC327" s="404">
        <v>0</v>
      </c>
      <c r="GD327" s="404">
        <v>0</v>
      </c>
      <c r="GE327" s="404">
        <v>0</v>
      </c>
      <c r="GF327" s="404">
        <v>0</v>
      </c>
      <c r="GG327" s="404">
        <v>0</v>
      </c>
      <c r="GH327" s="404">
        <v>0</v>
      </c>
      <c r="GI327" s="404">
        <v>0</v>
      </c>
      <c r="GJ327" s="404">
        <v>0</v>
      </c>
      <c r="GK327" s="404">
        <v>0</v>
      </c>
      <c r="GL327" s="404">
        <v>0</v>
      </c>
      <c r="GM327" s="404">
        <v>0</v>
      </c>
      <c r="GN327" s="404">
        <v>0</v>
      </c>
      <c r="GO327" s="404">
        <v>0</v>
      </c>
      <c r="GP327" s="404">
        <v>0</v>
      </c>
      <c r="GQ327" s="404">
        <v>0</v>
      </c>
      <c r="GR327" s="404">
        <v>0</v>
      </c>
      <c r="GS327" s="404">
        <v>0</v>
      </c>
      <c r="GT327" s="404">
        <v>0</v>
      </c>
      <c r="GU327" s="404">
        <v>0</v>
      </c>
      <c r="GV327" s="404">
        <v>0</v>
      </c>
      <c r="GW327" s="404">
        <v>0</v>
      </c>
      <c r="GX327" s="404">
        <v>0</v>
      </c>
      <c r="GY327" s="404">
        <v>0</v>
      </c>
      <c r="GZ327" s="404">
        <v>0</v>
      </c>
      <c r="HA327" s="404">
        <v>0</v>
      </c>
      <c r="HB327" s="404">
        <v>0</v>
      </c>
      <c r="HC327" s="404">
        <v>0</v>
      </c>
      <c r="HD327" s="404">
        <v>0</v>
      </c>
      <c r="HE327" s="404">
        <v>0</v>
      </c>
      <c r="HF327" s="404">
        <v>0</v>
      </c>
      <c r="HG327" s="404">
        <v>0</v>
      </c>
      <c r="HH327" s="404">
        <v>0</v>
      </c>
      <c r="HI327" s="404">
        <v>0</v>
      </c>
      <c r="HJ327" s="404">
        <v>0</v>
      </c>
      <c r="HK327" s="404">
        <v>0</v>
      </c>
      <c r="HL327" s="404">
        <v>0</v>
      </c>
      <c r="HM327" s="404">
        <v>0</v>
      </c>
      <c r="HN327" s="404">
        <v>0</v>
      </c>
      <c r="HO327" s="404">
        <v>0</v>
      </c>
      <c r="HP327" s="404">
        <v>0</v>
      </c>
      <c r="HQ327" s="404">
        <v>0</v>
      </c>
      <c r="HR327" s="404">
        <v>0</v>
      </c>
      <c r="HS327" s="404">
        <v>0</v>
      </c>
      <c r="HT327" s="404">
        <v>0</v>
      </c>
      <c r="HU327" s="404">
        <v>0</v>
      </c>
      <c r="HV327" s="404">
        <v>0</v>
      </c>
      <c r="HW327" s="404">
        <v>0</v>
      </c>
      <c r="HX327" s="404">
        <v>0</v>
      </c>
      <c r="HY327" s="404">
        <v>0</v>
      </c>
      <c r="HZ327" s="404">
        <v>18140.589569160999</v>
      </c>
      <c r="IA327" s="404">
        <v>0</v>
      </c>
      <c r="IB327" s="408">
        <v>0</v>
      </c>
      <c r="IC327" s="412"/>
    </row>
    <row r="328" spans="1:237" s="180" customFormat="1" ht="90" customHeight="1" x14ac:dyDescent="0.25">
      <c r="A328" s="161" t="s">
        <v>2267</v>
      </c>
      <c r="B328" s="150" t="s">
        <v>2690</v>
      </c>
      <c r="C328" s="150" t="s">
        <v>2189</v>
      </c>
      <c r="D328" s="148">
        <v>3</v>
      </c>
      <c r="E328" s="150" t="s">
        <v>2703</v>
      </c>
      <c r="F328" s="151" t="s">
        <v>2704</v>
      </c>
      <c r="G328" s="151" t="s">
        <v>2705</v>
      </c>
      <c r="H328" s="151"/>
      <c r="I328" s="151"/>
      <c r="J328" s="151">
        <v>5</v>
      </c>
      <c r="K328" s="227" t="s">
        <v>79</v>
      </c>
      <c r="L328" s="79">
        <v>151000</v>
      </c>
      <c r="M328" s="79" t="s">
        <v>644</v>
      </c>
      <c r="N328" s="79" t="s">
        <v>81</v>
      </c>
      <c r="O328" s="79" t="s">
        <v>148</v>
      </c>
      <c r="P328" s="78" t="s">
        <v>149</v>
      </c>
      <c r="Q328" s="112" t="s">
        <v>100</v>
      </c>
      <c r="R328" s="79" t="s">
        <v>2706</v>
      </c>
      <c r="S328" s="79" t="s">
        <v>99</v>
      </c>
      <c r="T328" s="79" t="s">
        <v>1038</v>
      </c>
      <c r="U328" s="79" t="s">
        <v>87</v>
      </c>
      <c r="V328" s="81">
        <v>1</v>
      </c>
      <c r="W328" s="149">
        <v>15000</v>
      </c>
      <c r="X328" s="149">
        <v>0</v>
      </c>
      <c r="Y328" s="149">
        <v>0</v>
      </c>
      <c r="Z328" s="149">
        <v>15000</v>
      </c>
      <c r="AA328" s="149">
        <v>0</v>
      </c>
      <c r="AB328" s="149">
        <v>0</v>
      </c>
      <c r="AC328" s="149">
        <v>0</v>
      </c>
      <c r="AD328" s="149">
        <v>0</v>
      </c>
      <c r="AE328" s="149">
        <v>0</v>
      </c>
      <c r="AF328" s="149">
        <v>0</v>
      </c>
      <c r="AG328" s="149">
        <v>0</v>
      </c>
      <c r="AH328" s="149">
        <v>0</v>
      </c>
      <c r="AI328" s="88" t="s">
        <v>88</v>
      </c>
      <c r="AJ328" s="149">
        <v>0</v>
      </c>
      <c r="AK328" s="149">
        <v>0</v>
      </c>
      <c r="AL328" s="149">
        <v>0</v>
      </c>
      <c r="AM328" s="149">
        <v>0</v>
      </c>
      <c r="AN328" s="149">
        <v>0</v>
      </c>
      <c r="AO328" s="149">
        <v>0</v>
      </c>
      <c r="AP328" s="149">
        <v>0</v>
      </c>
      <c r="AQ328" s="149">
        <v>0</v>
      </c>
      <c r="AR328" s="149">
        <v>0</v>
      </c>
      <c r="AS328" s="149">
        <v>0</v>
      </c>
      <c r="AT328" s="149">
        <v>0</v>
      </c>
      <c r="AU328" s="151"/>
      <c r="AV328" s="230">
        <v>1</v>
      </c>
      <c r="AW328" s="230">
        <v>0</v>
      </c>
      <c r="AX328" s="230" t="s">
        <v>3606</v>
      </c>
      <c r="AY328" s="141">
        <v>5</v>
      </c>
      <c r="AZ328" s="70">
        <v>1</v>
      </c>
      <c r="BA328" s="70">
        <v>1</v>
      </c>
      <c r="BB328" s="70">
        <v>1</v>
      </c>
      <c r="BC328" s="70">
        <v>1</v>
      </c>
      <c r="BD328" s="70">
        <v>1</v>
      </c>
      <c r="BE328" s="70">
        <v>0</v>
      </c>
      <c r="BF328" s="70">
        <v>0</v>
      </c>
      <c r="BG328" s="71">
        <v>0</v>
      </c>
      <c r="BH328" s="71">
        <v>0</v>
      </c>
      <c r="BI328" s="71">
        <v>0</v>
      </c>
      <c r="BJ328" s="71">
        <v>0</v>
      </c>
      <c r="BK328" s="71">
        <v>0</v>
      </c>
      <c r="BL328" s="70">
        <v>0</v>
      </c>
      <c r="BM328" s="70">
        <v>0</v>
      </c>
      <c r="BN328" s="70">
        <v>0</v>
      </c>
      <c r="BO328" s="70">
        <v>0</v>
      </c>
      <c r="BP328" s="403">
        <v>0</v>
      </c>
      <c r="BQ328" s="403">
        <v>15000</v>
      </c>
      <c r="BR328" s="403">
        <v>0</v>
      </c>
      <c r="BS328" s="403">
        <v>0</v>
      </c>
      <c r="BT328" s="403">
        <v>0</v>
      </c>
      <c r="BU328" s="403">
        <v>0</v>
      </c>
      <c r="BV328" s="403">
        <v>0</v>
      </c>
      <c r="BW328" s="403">
        <v>0</v>
      </c>
      <c r="BX328" s="403">
        <v>0</v>
      </c>
      <c r="BY328" s="403">
        <v>0</v>
      </c>
      <c r="BZ328" s="401">
        <v>0</v>
      </c>
      <c r="CA328" s="401">
        <v>0</v>
      </c>
      <c r="CB328" s="401">
        <v>0</v>
      </c>
      <c r="CC328" s="401">
        <v>0</v>
      </c>
      <c r="CD328" s="401">
        <v>0</v>
      </c>
      <c r="CE328" s="401">
        <v>0</v>
      </c>
      <c r="CF328" s="401">
        <v>0</v>
      </c>
      <c r="CG328" s="401">
        <v>0</v>
      </c>
      <c r="CH328" s="401">
        <v>0</v>
      </c>
      <c r="CI328" s="401">
        <v>0</v>
      </c>
      <c r="CJ328" s="401">
        <v>0</v>
      </c>
      <c r="CK328" s="401">
        <v>0</v>
      </c>
      <c r="CL328" s="401">
        <v>0</v>
      </c>
      <c r="CM328" s="401">
        <v>0</v>
      </c>
      <c r="CN328" s="401">
        <v>0</v>
      </c>
      <c r="CO328" s="401">
        <v>0</v>
      </c>
      <c r="CP328" s="401">
        <v>0</v>
      </c>
      <c r="CQ328" s="401">
        <v>0</v>
      </c>
      <c r="CR328" s="401">
        <v>0</v>
      </c>
      <c r="CS328" s="401">
        <v>0</v>
      </c>
      <c r="CT328" s="401">
        <v>0</v>
      </c>
      <c r="CU328" s="401">
        <v>0</v>
      </c>
      <c r="CV328" s="401">
        <v>0</v>
      </c>
      <c r="CW328" s="401">
        <v>0</v>
      </c>
      <c r="CX328" s="401">
        <v>0</v>
      </c>
      <c r="CY328" s="401">
        <v>0</v>
      </c>
      <c r="CZ328" s="401">
        <v>0</v>
      </c>
      <c r="DA328" s="401">
        <v>0</v>
      </c>
      <c r="DB328" s="401">
        <v>0</v>
      </c>
      <c r="DC328" s="401">
        <v>0</v>
      </c>
      <c r="DD328" s="401">
        <v>0</v>
      </c>
      <c r="DE328" s="401">
        <v>0</v>
      </c>
      <c r="DF328" s="401">
        <v>0</v>
      </c>
      <c r="DG328" s="403">
        <v>151000</v>
      </c>
      <c r="DH328" s="403">
        <v>151000</v>
      </c>
      <c r="DI328" s="403">
        <v>151000</v>
      </c>
      <c r="DJ328" s="403">
        <v>151000</v>
      </c>
      <c r="DK328" s="403">
        <v>151000</v>
      </c>
      <c r="DL328" s="403">
        <v>151000</v>
      </c>
      <c r="DM328" s="403">
        <v>151000</v>
      </c>
      <c r="DN328" s="403">
        <v>151000</v>
      </c>
      <c r="DO328" s="403">
        <v>151000</v>
      </c>
      <c r="DP328" s="403">
        <v>151000</v>
      </c>
      <c r="DQ328" s="403">
        <v>151000</v>
      </c>
      <c r="DR328" s="403">
        <v>151000</v>
      </c>
      <c r="DS328" s="403">
        <v>151000</v>
      </c>
      <c r="DT328" s="403">
        <v>151000</v>
      </c>
      <c r="DU328" s="403">
        <v>151000</v>
      </c>
      <c r="DV328" s="403">
        <v>151000</v>
      </c>
      <c r="DW328" s="403">
        <v>151000</v>
      </c>
      <c r="DX328" s="403">
        <v>151000</v>
      </c>
      <c r="DY328" s="403">
        <v>151000</v>
      </c>
      <c r="DZ328" s="403">
        <v>151000</v>
      </c>
      <c r="EA328" s="403">
        <v>151000</v>
      </c>
      <c r="EB328" s="403">
        <v>151000</v>
      </c>
      <c r="EC328" s="403">
        <v>151000</v>
      </c>
      <c r="ED328" s="403">
        <v>151000</v>
      </c>
      <c r="EE328" s="403">
        <v>151000</v>
      </c>
      <c r="EF328" s="403">
        <v>151000</v>
      </c>
      <c r="EG328" s="403">
        <v>151000</v>
      </c>
      <c r="EH328" s="403">
        <v>151000</v>
      </c>
      <c r="EI328" s="403">
        <v>151000</v>
      </c>
      <c r="EJ328" s="403">
        <v>151000</v>
      </c>
      <c r="EK328" s="403">
        <v>151000</v>
      </c>
      <c r="EL328" s="403">
        <v>151000</v>
      </c>
      <c r="EM328" s="403">
        <v>151000</v>
      </c>
      <c r="EN328" s="403">
        <v>151000</v>
      </c>
      <c r="EO328" s="403">
        <v>151000</v>
      </c>
      <c r="EP328" s="403">
        <v>151000</v>
      </c>
      <c r="EQ328" s="403">
        <v>151000</v>
      </c>
      <c r="ER328" s="403">
        <v>151000</v>
      </c>
      <c r="ES328" s="403">
        <v>151000</v>
      </c>
      <c r="ET328" s="403">
        <v>151000</v>
      </c>
      <c r="EU328" s="403">
        <v>151000</v>
      </c>
      <c r="EV328" s="403">
        <v>151000</v>
      </c>
      <c r="EW328" s="403">
        <v>151000</v>
      </c>
      <c r="EX328" s="404">
        <v>0</v>
      </c>
      <c r="EY328" s="404">
        <v>0</v>
      </c>
      <c r="EZ328" s="404">
        <v>0</v>
      </c>
      <c r="FA328" s="404">
        <v>0</v>
      </c>
      <c r="FB328" s="404">
        <v>0</v>
      </c>
      <c r="FC328" s="404">
        <v>0</v>
      </c>
      <c r="FD328" s="404">
        <v>0</v>
      </c>
      <c r="FE328" s="404">
        <v>0</v>
      </c>
      <c r="FF328" s="404">
        <v>0</v>
      </c>
      <c r="FG328" s="404">
        <v>0</v>
      </c>
      <c r="FH328" s="404">
        <v>0</v>
      </c>
      <c r="FI328" s="404">
        <v>0</v>
      </c>
      <c r="FJ328" s="404">
        <v>0</v>
      </c>
      <c r="FK328" s="404">
        <v>0</v>
      </c>
      <c r="FL328" s="404">
        <v>0</v>
      </c>
      <c r="FM328" s="404">
        <v>0</v>
      </c>
      <c r="FN328" s="404">
        <v>0</v>
      </c>
      <c r="FO328" s="404">
        <v>0</v>
      </c>
      <c r="FP328" s="404">
        <v>0</v>
      </c>
      <c r="FQ328" s="404">
        <v>0</v>
      </c>
      <c r="FR328" s="404">
        <v>0</v>
      </c>
      <c r="FS328" s="404">
        <v>0</v>
      </c>
      <c r="FT328" s="404">
        <v>0</v>
      </c>
      <c r="FU328" s="404">
        <v>0</v>
      </c>
      <c r="FV328" s="404">
        <v>0</v>
      </c>
      <c r="FW328" s="404">
        <v>0</v>
      </c>
      <c r="FX328" s="404">
        <v>0</v>
      </c>
      <c r="FY328" s="404">
        <v>0</v>
      </c>
      <c r="FZ328" s="404">
        <v>0</v>
      </c>
      <c r="GA328" s="404">
        <v>0</v>
      </c>
      <c r="GB328" s="404">
        <v>0</v>
      </c>
      <c r="GC328" s="404">
        <v>0</v>
      </c>
      <c r="GD328" s="404">
        <v>0</v>
      </c>
      <c r="GE328" s="404">
        <v>0</v>
      </c>
      <c r="GF328" s="404">
        <v>0</v>
      </c>
      <c r="GG328" s="404">
        <v>0</v>
      </c>
      <c r="GH328" s="404">
        <v>0</v>
      </c>
      <c r="GI328" s="404">
        <v>0</v>
      </c>
      <c r="GJ328" s="404">
        <v>0</v>
      </c>
      <c r="GK328" s="404">
        <v>0</v>
      </c>
      <c r="GL328" s="404">
        <v>136961.45124716553</v>
      </c>
      <c r="GM328" s="404">
        <v>130439.47737825288</v>
      </c>
      <c r="GN328" s="404">
        <v>124228.07369357417</v>
      </c>
      <c r="GO328" s="404">
        <v>118312.45113673731</v>
      </c>
      <c r="GP328" s="404">
        <v>112678.52489213078</v>
      </c>
      <c r="GQ328" s="404">
        <v>107312.88084964834</v>
      </c>
      <c r="GR328" s="404">
        <v>102202.74366633176</v>
      </c>
      <c r="GS328" s="404">
        <v>97335.946348887388</v>
      </c>
      <c r="GT328" s="404">
        <v>92700.901284654654</v>
      </c>
      <c r="GU328" s="404">
        <v>88286.57265205204</v>
      </c>
      <c r="GV328" s="404">
        <v>84082.45014481149</v>
      </c>
      <c r="GW328" s="404">
        <v>80078.523947439491</v>
      </c>
      <c r="GX328" s="404">
        <v>76265.260902323353</v>
      </c>
      <c r="GY328" s="404">
        <v>72633.581811736498</v>
      </c>
      <c r="GZ328" s="404">
        <v>69174.83982070144</v>
      </c>
      <c r="HA328" s="404">
        <v>65880.799829239448</v>
      </c>
      <c r="HB328" s="404">
        <v>62743.618884989955</v>
      </c>
      <c r="HC328" s="404">
        <v>59755.827509514245</v>
      </c>
      <c r="HD328" s="404">
        <v>56910.31191382309</v>
      </c>
      <c r="HE328" s="404">
        <v>54200.297060783894</v>
      </c>
      <c r="HF328" s="404">
        <v>51619.330534079905</v>
      </c>
      <c r="HG328" s="404">
        <v>49161.267175314184</v>
      </c>
      <c r="HH328" s="404">
        <v>46820.254452680179</v>
      </c>
      <c r="HI328" s="404">
        <v>44590.718526362078</v>
      </c>
      <c r="HJ328" s="404">
        <v>42467.350977487695</v>
      </c>
      <c r="HK328" s="404">
        <v>40445.096169035896</v>
      </c>
      <c r="HL328" s="404">
        <v>38519.139208605615</v>
      </c>
      <c r="HM328" s="404">
        <v>36684.894484386292</v>
      </c>
      <c r="HN328" s="404">
        <v>34937.99474703458</v>
      </c>
      <c r="HO328" s="404">
        <v>33274.280711461492</v>
      </c>
      <c r="HP328" s="404">
        <v>31689.791153772851</v>
      </c>
      <c r="HQ328" s="404">
        <v>30180.753479783667</v>
      </c>
      <c r="HR328" s="404">
        <v>28743.574742651112</v>
      </c>
      <c r="HS328" s="404">
        <v>27374.833088239149</v>
      </c>
      <c r="HT328" s="404">
        <v>26071.269607846814</v>
      </c>
      <c r="HU328" s="404">
        <v>24829.780578901726</v>
      </c>
      <c r="HV328" s="404">
        <v>23647.410075144504</v>
      </c>
      <c r="HW328" s="404">
        <v>22521.342928709048</v>
      </c>
      <c r="HX328" s="404">
        <v>21448.898027341951</v>
      </c>
      <c r="HY328" s="404">
        <v>20427.521930801857</v>
      </c>
      <c r="HZ328" s="404">
        <v>0</v>
      </c>
      <c r="IA328" s="404">
        <v>622619.97834786063</v>
      </c>
      <c r="IB328" s="408">
        <v>0</v>
      </c>
      <c r="IC328" s="412"/>
    </row>
    <row r="329" spans="1:237" s="180" customFormat="1" ht="90" customHeight="1" x14ac:dyDescent="0.25">
      <c r="A329" s="161" t="s">
        <v>2267</v>
      </c>
      <c r="B329" s="150" t="s">
        <v>2613</v>
      </c>
      <c r="C329" s="150" t="s">
        <v>2174</v>
      </c>
      <c r="D329" s="148" t="s">
        <v>73</v>
      </c>
      <c r="E329" s="150" t="s">
        <v>2626</v>
      </c>
      <c r="F329" s="151" t="s">
        <v>3053</v>
      </c>
      <c r="G329" s="151" t="s">
        <v>2627</v>
      </c>
      <c r="H329" s="79" t="s">
        <v>77</v>
      </c>
      <c r="I329" s="151" t="s">
        <v>2511</v>
      </c>
      <c r="J329" s="151">
        <v>40</v>
      </c>
      <c r="K329" s="95" t="s">
        <v>206</v>
      </c>
      <c r="L329" s="79"/>
      <c r="M329" s="79"/>
      <c r="N329" s="79" t="s">
        <v>81</v>
      </c>
      <c r="O329" s="13" t="s">
        <v>217</v>
      </c>
      <c r="P329" s="79" t="s">
        <v>218</v>
      </c>
      <c r="Q329" s="112" t="s">
        <v>100</v>
      </c>
      <c r="R329" s="79" t="s">
        <v>162</v>
      </c>
      <c r="S329" s="79" t="s">
        <v>99</v>
      </c>
      <c r="T329" s="79" t="s">
        <v>2034</v>
      </c>
      <c r="U329" s="79" t="s">
        <v>87</v>
      </c>
      <c r="V329" s="81">
        <v>1</v>
      </c>
      <c r="W329" s="149">
        <v>0</v>
      </c>
      <c r="X329" s="149">
        <v>0</v>
      </c>
      <c r="Y329" s="149">
        <v>0</v>
      </c>
      <c r="Z329" s="149">
        <v>0</v>
      </c>
      <c r="AA329" s="149">
        <v>0</v>
      </c>
      <c r="AB329" s="149">
        <v>0</v>
      </c>
      <c r="AC329" s="149">
        <v>0</v>
      </c>
      <c r="AD329" s="149">
        <v>0</v>
      </c>
      <c r="AE329" s="149">
        <v>0</v>
      </c>
      <c r="AF329" s="149">
        <v>0</v>
      </c>
      <c r="AG329" s="149">
        <v>0</v>
      </c>
      <c r="AH329" s="149">
        <v>0</v>
      </c>
      <c r="AI329" s="88" t="s">
        <v>88</v>
      </c>
      <c r="AJ329" s="149">
        <v>0</v>
      </c>
      <c r="AK329" s="149">
        <v>0</v>
      </c>
      <c r="AL329" s="149">
        <v>0</v>
      </c>
      <c r="AM329" s="149">
        <v>0</v>
      </c>
      <c r="AN329" s="149">
        <v>0</v>
      </c>
      <c r="AO329" s="149">
        <v>0</v>
      </c>
      <c r="AP329" s="149">
        <v>0</v>
      </c>
      <c r="AQ329" s="149">
        <v>0</v>
      </c>
      <c r="AR329" s="149">
        <v>0</v>
      </c>
      <c r="AS329" s="149">
        <v>0</v>
      </c>
      <c r="AT329" s="149">
        <v>0</v>
      </c>
      <c r="AU329" s="151"/>
      <c r="AV329" s="230">
        <v>1</v>
      </c>
      <c r="AW329" s="230">
        <v>0</v>
      </c>
      <c r="AX329" s="230" t="s">
        <v>3594</v>
      </c>
      <c r="AY329" s="141">
        <v>8</v>
      </c>
      <c r="AZ329" s="70">
        <v>1</v>
      </c>
      <c r="BA329" s="70">
        <v>1</v>
      </c>
      <c r="BB329" s="70">
        <v>0</v>
      </c>
      <c r="BC329" s="70">
        <v>1</v>
      </c>
      <c r="BD329" s="70">
        <v>1</v>
      </c>
      <c r="BE329" s="70">
        <v>1</v>
      </c>
      <c r="BF329" s="70">
        <v>1</v>
      </c>
      <c r="BG329" s="71">
        <v>0</v>
      </c>
      <c r="BH329" s="71">
        <v>1</v>
      </c>
      <c r="BI329" s="71">
        <v>0</v>
      </c>
      <c r="BJ329" s="71">
        <v>0</v>
      </c>
      <c r="BK329" s="71">
        <v>1</v>
      </c>
      <c r="BL329" s="70">
        <v>1</v>
      </c>
      <c r="BM329" s="70">
        <v>1</v>
      </c>
      <c r="BN329" s="70">
        <v>1</v>
      </c>
      <c r="BO329" s="70">
        <v>0</v>
      </c>
      <c r="BP329" s="403">
        <v>0</v>
      </c>
      <c r="BQ329" s="403">
        <v>0</v>
      </c>
      <c r="BR329" s="403">
        <v>0</v>
      </c>
      <c r="BS329" s="403">
        <v>0</v>
      </c>
      <c r="BT329" s="403">
        <v>0</v>
      </c>
      <c r="BU329" s="403">
        <v>0</v>
      </c>
      <c r="BV329" s="403">
        <v>0</v>
      </c>
      <c r="BW329" s="403">
        <v>0</v>
      </c>
      <c r="BX329" s="403">
        <v>0</v>
      </c>
      <c r="BY329" s="403">
        <v>0</v>
      </c>
      <c r="BZ329" s="401">
        <v>0</v>
      </c>
      <c r="CA329" s="401">
        <v>0</v>
      </c>
      <c r="CB329" s="401">
        <v>0</v>
      </c>
      <c r="CC329" s="401">
        <v>0</v>
      </c>
      <c r="CD329" s="401">
        <v>0</v>
      </c>
      <c r="CE329" s="401">
        <v>0</v>
      </c>
      <c r="CF329" s="401">
        <v>0</v>
      </c>
      <c r="CG329" s="401">
        <v>0</v>
      </c>
      <c r="CH329" s="401">
        <v>0</v>
      </c>
      <c r="CI329" s="401">
        <v>0</v>
      </c>
      <c r="CJ329" s="401">
        <v>0</v>
      </c>
      <c r="CK329" s="401">
        <v>0</v>
      </c>
      <c r="CL329" s="401">
        <v>0</v>
      </c>
      <c r="CM329" s="401">
        <v>0</v>
      </c>
      <c r="CN329" s="401">
        <v>0</v>
      </c>
      <c r="CO329" s="401">
        <v>0</v>
      </c>
      <c r="CP329" s="401">
        <v>0</v>
      </c>
      <c r="CQ329" s="401">
        <v>0</v>
      </c>
      <c r="CR329" s="401">
        <v>0</v>
      </c>
      <c r="CS329" s="401">
        <v>0</v>
      </c>
      <c r="CT329" s="401">
        <v>0</v>
      </c>
      <c r="CU329" s="401">
        <v>0</v>
      </c>
      <c r="CV329" s="401">
        <v>0</v>
      </c>
      <c r="CW329" s="401">
        <v>0</v>
      </c>
      <c r="CX329" s="401">
        <v>0</v>
      </c>
      <c r="CY329" s="401">
        <v>0</v>
      </c>
      <c r="CZ329" s="401">
        <v>0</v>
      </c>
      <c r="DA329" s="401">
        <v>0</v>
      </c>
      <c r="DB329" s="401">
        <v>0</v>
      </c>
      <c r="DC329" s="401">
        <v>0</v>
      </c>
      <c r="DD329" s="401">
        <v>0</v>
      </c>
      <c r="DE329" s="401">
        <v>0</v>
      </c>
      <c r="DF329" s="401">
        <v>0</v>
      </c>
      <c r="DG329" s="403">
        <v>0</v>
      </c>
      <c r="DH329" s="403">
        <v>0</v>
      </c>
      <c r="DI329" s="403">
        <v>0</v>
      </c>
      <c r="DJ329" s="403">
        <v>0</v>
      </c>
      <c r="DK329" s="403">
        <v>0</v>
      </c>
      <c r="DL329" s="403">
        <v>0</v>
      </c>
      <c r="DM329" s="403">
        <v>0</v>
      </c>
      <c r="DN329" s="403">
        <v>0</v>
      </c>
      <c r="DO329" s="403">
        <v>0</v>
      </c>
      <c r="DP329" s="403">
        <v>0</v>
      </c>
      <c r="DQ329" s="403">
        <v>0</v>
      </c>
      <c r="DR329" s="403">
        <v>0</v>
      </c>
      <c r="DS329" s="403">
        <v>0</v>
      </c>
      <c r="DT329" s="403">
        <v>0</v>
      </c>
      <c r="DU329" s="403">
        <v>0</v>
      </c>
      <c r="DV329" s="403">
        <v>0</v>
      </c>
      <c r="DW329" s="403">
        <v>0</v>
      </c>
      <c r="DX329" s="403">
        <v>0</v>
      </c>
      <c r="DY329" s="403">
        <v>0</v>
      </c>
      <c r="DZ329" s="403">
        <v>0</v>
      </c>
      <c r="EA329" s="403">
        <v>0</v>
      </c>
      <c r="EB329" s="403">
        <v>0</v>
      </c>
      <c r="EC329" s="403">
        <v>0</v>
      </c>
      <c r="ED329" s="403">
        <v>0</v>
      </c>
      <c r="EE329" s="403">
        <v>0</v>
      </c>
      <c r="EF329" s="403">
        <v>0</v>
      </c>
      <c r="EG329" s="403">
        <v>0</v>
      </c>
      <c r="EH329" s="403">
        <v>0</v>
      </c>
      <c r="EI329" s="403">
        <v>0</v>
      </c>
      <c r="EJ329" s="403">
        <v>0</v>
      </c>
      <c r="EK329" s="403">
        <v>0</v>
      </c>
      <c r="EL329" s="403">
        <v>0</v>
      </c>
      <c r="EM329" s="403">
        <v>0</v>
      </c>
      <c r="EN329" s="403">
        <v>0</v>
      </c>
      <c r="EO329" s="403">
        <v>0</v>
      </c>
      <c r="EP329" s="403">
        <v>0</v>
      </c>
      <c r="EQ329" s="403">
        <v>0</v>
      </c>
      <c r="ER329" s="403">
        <v>0</v>
      </c>
      <c r="ES329" s="403">
        <v>0</v>
      </c>
      <c r="ET329" s="403">
        <v>0</v>
      </c>
      <c r="EU329" s="403">
        <v>0</v>
      </c>
      <c r="EV329" s="403">
        <v>0</v>
      </c>
      <c r="EW329" s="403">
        <v>0</v>
      </c>
      <c r="EX329" s="404">
        <v>0</v>
      </c>
      <c r="EY329" s="404">
        <v>0</v>
      </c>
      <c r="EZ329" s="404">
        <v>0</v>
      </c>
      <c r="FA329" s="404">
        <v>0</v>
      </c>
      <c r="FB329" s="404">
        <v>0</v>
      </c>
      <c r="FC329" s="404">
        <v>0</v>
      </c>
      <c r="FD329" s="404">
        <v>0</v>
      </c>
      <c r="FE329" s="404">
        <v>0</v>
      </c>
      <c r="FF329" s="404">
        <v>0</v>
      </c>
      <c r="FG329" s="404">
        <v>0</v>
      </c>
      <c r="FH329" s="404">
        <v>0</v>
      </c>
      <c r="FI329" s="404">
        <v>0</v>
      </c>
      <c r="FJ329" s="404">
        <v>0</v>
      </c>
      <c r="FK329" s="404">
        <v>0</v>
      </c>
      <c r="FL329" s="404">
        <v>0</v>
      </c>
      <c r="FM329" s="404">
        <v>0</v>
      </c>
      <c r="FN329" s="404">
        <v>0</v>
      </c>
      <c r="FO329" s="404">
        <v>0</v>
      </c>
      <c r="FP329" s="404">
        <v>0</v>
      </c>
      <c r="FQ329" s="404">
        <v>0</v>
      </c>
      <c r="FR329" s="404">
        <v>0</v>
      </c>
      <c r="FS329" s="404">
        <v>0</v>
      </c>
      <c r="FT329" s="404">
        <v>0</v>
      </c>
      <c r="FU329" s="404">
        <v>0</v>
      </c>
      <c r="FV329" s="404">
        <v>0</v>
      </c>
      <c r="FW329" s="404">
        <v>0</v>
      </c>
      <c r="FX329" s="404">
        <v>0</v>
      </c>
      <c r="FY329" s="404">
        <v>0</v>
      </c>
      <c r="FZ329" s="404">
        <v>0</v>
      </c>
      <c r="GA329" s="404">
        <v>0</v>
      </c>
      <c r="GB329" s="404">
        <v>0</v>
      </c>
      <c r="GC329" s="404">
        <v>0</v>
      </c>
      <c r="GD329" s="404">
        <v>0</v>
      </c>
      <c r="GE329" s="404">
        <v>0</v>
      </c>
      <c r="GF329" s="404">
        <v>0</v>
      </c>
      <c r="GG329" s="404">
        <v>0</v>
      </c>
      <c r="GH329" s="404">
        <v>0</v>
      </c>
      <c r="GI329" s="404">
        <v>0</v>
      </c>
      <c r="GJ329" s="404">
        <v>0</v>
      </c>
      <c r="GK329" s="404">
        <v>0</v>
      </c>
      <c r="GL329" s="404">
        <v>0</v>
      </c>
      <c r="GM329" s="404">
        <v>0</v>
      </c>
      <c r="GN329" s="404">
        <v>0</v>
      </c>
      <c r="GO329" s="404">
        <v>0</v>
      </c>
      <c r="GP329" s="404">
        <v>0</v>
      </c>
      <c r="GQ329" s="404">
        <v>0</v>
      </c>
      <c r="GR329" s="404">
        <v>0</v>
      </c>
      <c r="GS329" s="404">
        <v>0</v>
      </c>
      <c r="GT329" s="404">
        <v>0</v>
      </c>
      <c r="GU329" s="404">
        <v>0</v>
      </c>
      <c r="GV329" s="404">
        <v>0</v>
      </c>
      <c r="GW329" s="404">
        <v>0</v>
      </c>
      <c r="GX329" s="404">
        <v>0</v>
      </c>
      <c r="GY329" s="404">
        <v>0</v>
      </c>
      <c r="GZ329" s="404">
        <v>0</v>
      </c>
      <c r="HA329" s="404">
        <v>0</v>
      </c>
      <c r="HB329" s="404">
        <v>0</v>
      </c>
      <c r="HC329" s="404">
        <v>0</v>
      </c>
      <c r="HD329" s="404">
        <v>0</v>
      </c>
      <c r="HE329" s="404">
        <v>0</v>
      </c>
      <c r="HF329" s="404">
        <v>0</v>
      </c>
      <c r="HG329" s="404">
        <v>0</v>
      </c>
      <c r="HH329" s="404">
        <v>0</v>
      </c>
      <c r="HI329" s="404">
        <v>0</v>
      </c>
      <c r="HJ329" s="404">
        <v>0</v>
      </c>
      <c r="HK329" s="404">
        <v>0</v>
      </c>
      <c r="HL329" s="404">
        <v>0</v>
      </c>
      <c r="HM329" s="404">
        <v>0</v>
      </c>
      <c r="HN329" s="404">
        <v>0</v>
      </c>
      <c r="HO329" s="404">
        <v>0</v>
      </c>
      <c r="HP329" s="404">
        <v>0</v>
      </c>
      <c r="HQ329" s="404">
        <v>0</v>
      </c>
      <c r="HR329" s="404">
        <v>0</v>
      </c>
      <c r="HS329" s="404">
        <v>0</v>
      </c>
      <c r="HT329" s="404">
        <v>0</v>
      </c>
      <c r="HU329" s="404">
        <v>0</v>
      </c>
      <c r="HV329" s="404">
        <v>0</v>
      </c>
      <c r="HW329" s="404">
        <v>0</v>
      </c>
      <c r="HX329" s="404">
        <v>0</v>
      </c>
      <c r="HY329" s="404">
        <v>0</v>
      </c>
      <c r="HZ329" s="404">
        <v>0</v>
      </c>
      <c r="IA329" s="404">
        <v>0</v>
      </c>
      <c r="IB329" s="408">
        <v>0</v>
      </c>
      <c r="IC329" s="412"/>
    </row>
    <row r="330" spans="1:237" s="180" customFormat="1" ht="90" customHeight="1" x14ac:dyDescent="0.25">
      <c r="A330" s="161" t="s">
        <v>2267</v>
      </c>
      <c r="B330" s="150" t="s">
        <v>2613</v>
      </c>
      <c r="C330" s="150" t="s">
        <v>2175</v>
      </c>
      <c r="D330" s="148" t="s">
        <v>73</v>
      </c>
      <c r="E330" s="150" t="s">
        <v>2628</v>
      </c>
      <c r="F330" s="151" t="s">
        <v>3054</v>
      </c>
      <c r="G330" s="151" t="s">
        <v>2629</v>
      </c>
      <c r="H330" s="79" t="s">
        <v>77</v>
      </c>
      <c r="I330" s="151" t="s">
        <v>2630</v>
      </c>
      <c r="J330" s="151">
        <v>10</v>
      </c>
      <c r="K330" s="227" t="s">
        <v>79</v>
      </c>
      <c r="L330" s="79"/>
      <c r="M330" s="79"/>
      <c r="N330" s="79" t="s">
        <v>81</v>
      </c>
      <c r="O330" s="79" t="s">
        <v>133</v>
      </c>
      <c r="P330" s="79" t="s">
        <v>134</v>
      </c>
      <c r="Q330" s="112" t="s">
        <v>100</v>
      </c>
      <c r="R330" s="79" t="s">
        <v>162</v>
      </c>
      <c r="S330" s="79" t="s">
        <v>99</v>
      </c>
      <c r="T330" s="79" t="s">
        <v>2034</v>
      </c>
      <c r="U330" s="79" t="s">
        <v>100</v>
      </c>
      <c r="V330" s="81">
        <v>1</v>
      </c>
      <c r="W330" s="149">
        <v>0</v>
      </c>
      <c r="X330" s="149">
        <v>0</v>
      </c>
      <c r="Y330" s="149">
        <v>0</v>
      </c>
      <c r="Z330" s="149">
        <v>0</v>
      </c>
      <c r="AA330" s="149">
        <v>0</v>
      </c>
      <c r="AB330" s="149">
        <v>0</v>
      </c>
      <c r="AC330" s="149">
        <v>0</v>
      </c>
      <c r="AD330" s="149">
        <v>0</v>
      </c>
      <c r="AE330" s="149">
        <v>0</v>
      </c>
      <c r="AF330" s="149">
        <v>0</v>
      </c>
      <c r="AG330" s="149">
        <v>0</v>
      </c>
      <c r="AH330" s="149">
        <v>0</v>
      </c>
      <c r="AI330" s="88" t="s">
        <v>88</v>
      </c>
      <c r="AJ330" s="149">
        <v>0</v>
      </c>
      <c r="AK330" s="149">
        <v>0</v>
      </c>
      <c r="AL330" s="149"/>
      <c r="AM330" s="149">
        <v>0</v>
      </c>
      <c r="AN330" s="149">
        <v>0</v>
      </c>
      <c r="AO330" s="149">
        <v>0</v>
      </c>
      <c r="AP330" s="149">
        <v>0</v>
      </c>
      <c r="AQ330" s="149">
        <v>0</v>
      </c>
      <c r="AR330" s="149">
        <v>0</v>
      </c>
      <c r="AS330" s="149">
        <v>0</v>
      </c>
      <c r="AT330" s="149">
        <v>0</v>
      </c>
      <c r="AU330" s="151"/>
      <c r="AV330" s="230">
        <v>1</v>
      </c>
      <c r="AW330" s="230">
        <v>0</v>
      </c>
      <c r="AX330" s="230" t="s">
        <v>3596</v>
      </c>
      <c r="AY330" s="141">
        <v>7</v>
      </c>
      <c r="AZ330" s="70">
        <v>1</v>
      </c>
      <c r="BA330" s="70">
        <v>1</v>
      </c>
      <c r="BB330" s="70">
        <v>0</v>
      </c>
      <c r="BC330" s="70">
        <v>1</v>
      </c>
      <c r="BD330" s="70">
        <v>1</v>
      </c>
      <c r="BE330" s="70">
        <v>1</v>
      </c>
      <c r="BF330" s="70">
        <v>1</v>
      </c>
      <c r="BG330" s="71">
        <v>0</v>
      </c>
      <c r="BH330" s="71">
        <v>1</v>
      </c>
      <c r="BI330" s="71">
        <v>0</v>
      </c>
      <c r="BJ330" s="71">
        <v>0</v>
      </c>
      <c r="BK330" s="71">
        <v>1</v>
      </c>
      <c r="BL330" s="70">
        <v>1</v>
      </c>
      <c r="BM330" s="70">
        <v>0</v>
      </c>
      <c r="BN330" s="70">
        <v>0</v>
      </c>
      <c r="BO330" s="70">
        <v>0</v>
      </c>
      <c r="BP330" s="403">
        <v>0</v>
      </c>
      <c r="BQ330" s="403">
        <v>0</v>
      </c>
      <c r="BR330" s="403">
        <v>0</v>
      </c>
      <c r="BS330" s="403">
        <v>0</v>
      </c>
      <c r="BT330" s="403">
        <v>0</v>
      </c>
      <c r="BU330" s="403">
        <v>0</v>
      </c>
      <c r="BV330" s="403">
        <v>0</v>
      </c>
      <c r="BW330" s="403">
        <v>0</v>
      </c>
      <c r="BX330" s="403">
        <v>0</v>
      </c>
      <c r="BY330" s="403">
        <v>0</v>
      </c>
      <c r="BZ330" s="401">
        <v>0</v>
      </c>
      <c r="CA330" s="401">
        <v>0</v>
      </c>
      <c r="CB330" s="401">
        <v>0</v>
      </c>
      <c r="CC330" s="401">
        <v>0</v>
      </c>
      <c r="CD330" s="401">
        <v>0</v>
      </c>
      <c r="CE330" s="401">
        <v>0</v>
      </c>
      <c r="CF330" s="401">
        <v>0</v>
      </c>
      <c r="CG330" s="401">
        <v>0</v>
      </c>
      <c r="CH330" s="401">
        <v>0</v>
      </c>
      <c r="CI330" s="401">
        <v>0</v>
      </c>
      <c r="CJ330" s="401">
        <v>0</v>
      </c>
      <c r="CK330" s="401">
        <v>0</v>
      </c>
      <c r="CL330" s="401">
        <v>0</v>
      </c>
      <c r="CM330" s="401">
        <v>0</v>
      </c>
      <c r="CN330" s="401">
        <v>0</v>
      </c>
      <c r="CO330" s="401">
        <v>0</v>
      </c>
      <c r="CP330" s="401">
        <v>0</v>
      </c>
      <c r="CQ330" s="401">
        <v>0</v>
      </c>
      <c r="CR330" s="401">
        <v>0</v>
      </c>
      <c r="CS330" s="401">
        <v>0</v>
      </c>
      <c r="CT330" s="401">
        <v>0</v>
      </c>
      <c r="CU330" s="401">
        <v>0</v>
      </c>
      <c r="CV330" s="401">
        <v>0</v>
      </c>
      <c r="CW330" s="401">
        <v>0</v>
      </c>
      <c r="CX330" s="401">
        <v>0</v>
      </c>
      <c r="CY330" s="401">
        <v>0</v>
      </c>
      <c r="CZ330" s="401">
        <v>0</v>
      </c>
      <c r="DA330" s="401">
        <v>0</v>
      </c>
      <c r="DB330" s="401">
        <v>0</v>
      </c>
      <c r="DC330" s="401">
        <v>0</v>
      </c>
      <c r="DD330" s="401">
        <v>0</v>
      </c>
      <c r="DE330" s="401">
        <v>0</v>
      </c>
      <c r="DF330" s="401">
        <v>0</v>
      </c>
      <c r="DG330" s="403">
        <v>0</v>
      </c>
      <c r="DH330" s="403">
        <v>0</v>
      </c>
      <c r="DI330" s="403">
        <v>0</v>
      </c>
      <c r="DJ330" s="403">
        <v>0</v>
      </c>
      <c r="DK330" s="403">
        <v>0</v>
      </c>
      <c r="DL330" s="403">
        <v>0</v>
      </c>
      <c r="DM330" s="403">
        <v>0</v>
      </c>
      <c r="DN330" s="403">
        <v>0</v>
      </c>
      <c r="DO330" s="403">
        <v>0</v>
      </c>
      <c r="DP330" s="403">
        <v>0</v>
      </c>
      <c r="DQ330" s="403">
        <v>0</v>
      </c>
      <c r="DR330" s="403">
        <v>0</v>
      </c>
      <c r="DS330" s="403">
        <v>0</v>
      </c>
      <c r="DT330" s="403">
        <v>0</v>
      </c>
      <c r="DU330" s="403">
        <v>0</v>
      </c>
      <c r="DV330" s="403">
        <v>0</v>
      </c>
      <c r="DW330" s="403">
        <v>0</v>
      </c>
      <c r="DX330" s="403">
        <v>0</v>
      </c>
      <c r="DY330" s="403">
        <v>0</v>
      </c>
      <c r="DZ330" s="403">
        <v>0</v>
      </c>
      <c r="EA330" s="403">
        <v>0</v>
      </c>
      <c r="EB330" s="403">
        <v>0</v>
      </c>
      <c r="EC330" s="403">
        <v>0</v>
      </c>
      <c r="ED330" s="403">
        <v>0</v>
      </c>
      <c r="EE330" s="403">
        <v>0</v>
      </c>
      <c r="EF330" s="403">
        <v>0</v>
      </c>
      <c r="EG330" s="403">
        <v>0</v>
      </c>
      <c r="EH330" s="403">
        <v>0</v>
      </c>
      <c r="EI330" s="403">
        <v>0</v>
      </c>
      <c r="EJ330" s="403">
        <v>0</v>
      </c>
      <c r="EK330" s="403">
        <v>0</v>
      </c>
      <c r="EL330" s="403">
        <v>0</v>
      </c>
      <c r="EM330" s="403">
        <v>0</v>
      </c>
      <c r="EN330" s="403">
        <v>0</v>
      </c>
      <c r="EO330" s="403">
        <v>0</v>
      </c>
      <c r="EP330" s="403">
        <v>0</v>
      </c>
      <c r="EQ330" s="403">
        <v>0</v>
      </c>
      <c r="ER330" s="403">
        <v>0</v>
      </c>
      <c r="ES330" s="403">
        <v>0</v>
      </c>
      <c r="ET330" s="403">
        <v>0</v>
      </c>
      <c r="EU330" s="403">
        <v>0</v>
      </c>
      <c r="EV330" s="403">
        <v>0</v>
      </c>
      <c r="EW330" s="403">
        <v>0</v>
      </c>
      <c r="EX330" s="404">
        <v>0</v>
      </c>
      <c r="EY330" s="404">
        <v>0</v>
      </c>
      <c r="EZ330" s="404">
        <v>0</v>
      </c>
      <c r="FA330" s="404">
        <v>0</v>
      </c>
      <c r="FB330" s="404">
        <v>0</v>
      </c>
      <c r="FC330" s="404">
        <v>0</v>
      </c>
      <c r="FD330" s="404">
        <v>0</v>
      </c>
      <c r="FE330" s="404">
        <v>0</v>
      </c>
      <c r="FF330" s="404">
        <v>0</v>
      </c>
      <c r="FG330" s="404">
        <v>0</v>
      </c>
      <c r="FH330" s="404">
        <v>0</v>
      </c>
      <c r="FI330" s="404">
        <v>0</v>
      </c>
      <c r="FJ330" s="404">
        <v>0</v>
      </c>
      <c r="FK330" s="404">
        <v>0</v>
      </c>
      <c r="FL330" s="404">
        <v>0</v>
      </c>
      <c r="FM330" s="404">
        <v>0</v>
      </c>
      <c r="FN330" s="404">
        <v>0</v>
      </c>
      <c r="FO330" s="404">
        <v>0</v>
      </c>
      <c r="FP330" s="404">
        <v>0</v>
      </c>
      <c r="FQ330" s="404">
        <v>0</v>
      </c>
      <c r="FR330" s="404">
        <v>0</v>
      </c>
      <c r="FS330" s="404">
        <v>0</v>
      </c>
      <c r="FT330" s="404">
        <v>0</v>
      </c>
      <c r="FU330" s="404">
        <v>0</v>
      </c>
      <c r="FV330" s="404">
        <v>0</v>
      </c>
      <c r="FW330" s="404">
        <v>0</v>
      </c>
      <c r="FX330" s="404">
        <v>0</v>
      </c>
      <c r="FY330" s="404">
        <v>0</v>
      </c>
      <c r="FZ330" s="404">
        <v>0</v>
      </c>
      <c r="GA330" s="404">
        <v>0</v>
      </c>
      <c r="GB330" s="404">
        <v>0</v>
      </c>
      <c r="GC330" s="404">
        <v>0</v>
      </c>
      <c r="GD330" s="404">
        <v>0</v>
      </c>
      <c r="GE330" s="404">
        <v>0</v>
      </c>
      <c r="GF330" s="404">
        <v>0</v>
      </c>
      <c r="GG330" s="404">
        <v>0</v>
      </c>
      <c r="GH330" s="404">
        <v>0</v>
      </c>
      <c r="GI330" s="404">
        <v>0</v>
      </c>
      <c r="GJ330" s="404">
        <v>0</v>
      </c>
      <c r="GK330" s="404">
        <v>0</v>
      </c>
      <c r="GL330" s="404">
        <v>0</v>
      </c>
      <c r="GM330" s="404">
        <v>0</v>
      </c>
      <c r="GN330" s="404">
        <v>0</v>
      </c>
      <c r="GO330" s="404">
        <v>0</v>
      </c>
      <c r="GP330" s="404">
        <v>0</v>
      </c>
      <c r="GQ330" s="404">
        <v>0</v>
      </c>
      <c r="GR330" s="404">
        <v>0</v>
      </c>
      <c r="GS330" s="404">
        <v>0</v>
      </c>
      <c r="GT330" s="404">
        <v>0</v>
      </c>
      <c r="GU330" s="404">
        <v>0</v>
      </c>
      <c r="GV330" s="404">
        <v>0</v>
      </c>
      <c r="GW330" s="404">
        <v>0</v>
      </c>
      <c r="GX330" s="404">
        <v>0</v>
      </c>
      <c r="GY330" s="404">
        <v>0</v>
      </c>
      <c r="GZ330" s="404">
        <v>0</v>
      </c>
      <c r="HA330" s="404">
        <v>0</v>
      </c>
      <c r="HB330" s="404">
        <v>0</v>
      </c>
      <c r="HC330" s="404">
        <v>0</v>
      </c>
      <c r="HD330" s="404">
        <v>0</v>
      </c>
      <c r="HE330" s="404">
        <v>0</v>
      </c>
      <c r="HF330" s="404">
        <v>0</v>
      </c>
      <c r="HG330" s="404">
        <v>0</v>
      </c>
      <c r="HH330" s="404">
        <v>0</v>
      </c>
      <c r="HI330" s="404">
        <v>0</v>
      </c>
      <c r="HJ330" s="404">
        <v>0</v>
      </c>
      <c r="HK330" s="404">
        <v>0</v>
      </c>
      <c r="HL330" s="404">
        <v>0</v>
      </c>
      <c r="HM330" s="404">
        <v>0</v>
      </c>
      <c r="HN330" s="404">
        <v>0</v>
      </c>
      <c r="HO330" s="404">
        <v>0</v>
      </c>
      <c r="HP330" s="404">
        <v>0</v>
      </c>
      <c r="HQ330" s="404">
        <v>0</v>
      </c>
      <c r="HR330" s="404">
        <v>0</v>
      </c>
      <c r="HS330" s="404">
        <v>0</v>
      </c>
      <c r="HT330" s="404">
        <v>0</v>
      </c>
      <c r="HU330" s="404">
        <v>0</v>
      </c>
      <c r="HV330" s="404">
        <v>0</v>
      </c>
      <c r="HW330" s="404">
        <v>0</v>
      </c>
      <c r="HX330" s="404">
        <v>0</v>
      </c>
      <c r="HY330" s="404">
        <v>0</v>
      </c>
      <c r="HZ330" s="404">
        <v>0</v>
      </c>
      <c r="IA330" s="404">
        <v>0</v>
      </c>
      <c r="IB330" s="408">
        <v>0</v>
      </c>
      <c r="IC330" s="412"/>
    </row>
    <row r="331" spans="1:237" s="180" customFormat="1" ht="90" customHeight="1" x14ac:dyDescent="0.25">
      <c r="A331" s="161" t="s">
        <v>2267</v>
      </c>
      <c r="B331" s="150" t="s">
        <v>2545</v>
      </c>
      <c r="C331" s="150" t="s">
        <v>2197</v>
      </c>
      <c r="D331" s="148" t="s">
        <v>73</v>
      </c>
      <c r="E331" s="150" t="s">
        <v>2717</v>
      </c>
      <c r="F331" s="151" t="s">
        <v>3056</v>
      </c>
      <c r="G331" s="151" t="s">
        <v>2718</v>
      </c>
      <c r="H331" s="79" t="s">
        <v>2719</v>
      </c>
      <c r="I331" s="151" t="s">
        <v>2584</v>
      </c>
      <c r="J331" s="151">
        <v>40</v>
      </c>
      <c r="K331" s="227" t="s">
        <v>94</v>
      </c>
      <c r="L331" s="79"/>
      <c r="M331" s="79"/>
      <c r="N331" s="79" t="s">
        <v>81</v>
      </c>
      <c r="O331" s="13" t="s">
        <v>217</v>
      </c>
      <c r="P331" s="79" t="s">
        <v>461</v>
      </c>
      <c r="Q331" s="112" t="s">
        <v>100</v>
      </c>
      <c r="R331" s="79" t="s">
        <v>162</v>
      </c>
      <c r="S331" s="79" t="s">
        <v>99</v>
      </c>
      <c r="T331" s="79" t="s">
        <v>2551</v>
      </c>
      <c r="U331" s="79" t="s">
        <v>100</v>
      </c>
      <c r="V331" s="81">
        <v>1</v>
      </c>
      <c r="W331" s="149">
        <v>0</v>
      </c>
      <c r="X331" s="149">
        <v>0</v>
      </c>
      <c r="Y331" s="149">
        <v>0</v>
      </c>
      <c r="Z331" s="149">
        <v>0</v>
      </c>
      <c r="AA331" s="149">
        <v>0</v>
      </c>
      <c r="AB331" s="149">
        <v>0</v>
      </c>
      <c r="AC331" s="149">
        <v>0</v>
      </c>
      <c r="AD331" s="149">
        <v>0</v>
      </c>
      <c r="AE331" s="149">
        <v>0</v>
      </c>
      <c r="AF331" s="149">
        <v>0</v>
      </c>
      <c r="AG331" s="149">
        <v>0</v>
      </c>
      <c r="AH331" s="149">
        <v>0</v>
      </c>
      <c r="AI331" s="88" t="s">
        <v>2720</v>
      </c>
      <c r="AJ331" s="149">
        <v>35718</v>
      </c>
      <c r="AK331" s="149">
        <v>0</v>
      </c>
      <c r="AL331" s="149">
        <v>0</v>
      </c>
      <c r="AM331" s="149">
        <v>35718</v>
      </c>
      <c r="AN331" s="149">
        <v>0</v>
      </c>
      <c r="AO331" s="149">
        <v>0</v>
      </c>
      <c r="AP331" s="149">
        <v>0</v>
      </c>
      <c r="AQ331" s="149">
        <v>0</v>
      </c>
      <c r="AR331" s="149">
        <v>0</v>
      </c>
      <c r="AS331" s="149">
        <v>0</v>
      </c>
      <c r="AT331" s="149">
        <v>0</v>
      </c>
      <c r="AU331" s="151" t="s">
        <v>2552</v>
      </c>
      <c r="AV331" s="230">
        <v>1</v>
      </c>
      <c r="AW331" s="230">
        <v>0</v>
      </c>
      <c r="AX331" s="230" t="s">
        <v>3616</v>
      </c>
      <c r="AY331" s="141">
        <v>6</v>
      </c>
      <c r="AZ331" s="70">
        <v>1</v>
      </c>
      <c r="BA331" s="70">
        <v>1</v>
      </c>
      <c r="BB331" s="70">
        <v>0</v>
      </c>
      <c r="BC331" s="70">
        <v>1</v>
      </c>
      <c r="BD331" s="70">
        <v>1</v>
      </c>
      <c r="BE331" s="70">
        <v>0</v>
      </c>
      <c r="BF331" s="70">
        <v>0</v>
      </c>
      <c r="BG331" s="71">
        <v>0</v>
      </c>
      <c r="BH331" s="71">
        <v>1</v>
      </c>
      <c r="BI331" s="71">
        <v>0</v>
      </c>
      <c r="BJ331" s="71">
        <v>0</v>
      </c>
      <c r="BK331" s="71">
        <v>1</v>
      </c>
      <c r="BL331" s="70">
        <v>1</v>
      </c>
      <c r="BM331" s="70">
        <v>0</v>
      </c>
      <c r="BN331" s="70">
        <v>0</v>
      </c>
      <c r="BO331" s="70">
        <v>0</v>
      </c>
      <c r="BP331" s="403">
        <v>0</v>
      </c>
      <c r="BQ331" s="403">
        <v>0</v>
      </c>
      <c r="BR331" s="403">
        <v>35718</v>
      </c>
      <c r="BS331" s="403">
        <v>0</v>
      </c>
      <c r="BT331" s="403">
        <v>0</v>
      </c>
      <c r="BU331" s="403">
        <v>0</v>
      </c>
      <c r="BV331" s="403">
        <v>0</v>
      </c>
      <c r="BW331" s="403">
        <v>0</v>
      </c>
      <c r="BX331" s="403">
        <v>0</v>
      </c>
      <c r="BY331" s="403">
        <v>0</v>
      </c>
      <c r="BZ331" s="401">
        <v>0</v>
      </c>
      <c r="CA331" s="401">
        <v>0</v>
      </c>
      <c r="CB331" s="401">
        <v>0</v>
      </c>
      <c r="CC331" s="401">
        <v>0</v>
      </c>
      <c r="CD331" s="401">
        <v>0</v>
      </c>
      <c r="CE331" s="401">
        <v>0</v>
      </c>
      <c r="CF331" s="401">
        <v>0</v>
      </c>
      <c r="CG331" s="401">
        <v>0</v>
      </c>
      <c r="CH331" s="401">
        <v>0</v>
      </c>
      <c r="CI331" s="401">
        <v>0</v>
      </c>
      <c r="CJ331" s="401">
        <v>0</v>
      </c>
      <c r="CK331" s="401">
        <v>0</v>
      </c>
      <c r="CL331" s="401">
        <v>0</v>
      </c>
      <c r="CM331" s="401">
        <v>0</v>
      </c>
      <c r="CN331" s="401">
        <v>0</v>
      </c>
      <c r="CO331" s="401">
        <v>0</v>
      </c>
      <c r="CP331" s="401">
        <v>0</v>
      </c>
      <c r="CQ331" s="401">
        <v>0</v>
      </c>
      <c r="CR331" s="401">
        <v>0</v>
      </c>
      <c r="CS331" s="401">
        <v>0</v>
      </c>
      <c r="CT331" s="401">
        <v>0</v>
      </c>
      <c r="CU331" s="401">
        <v>0</v>
      </c>
      <c r="CV331" s="401">
        <v>0</v>
      </c>
      <c r="CW331" s="401">
        <v>0</v>
      </c>
      <c r="CX331" s="401">
        <v>0</v>
      </c>
      <c r="CY331" s="401">
        <v>0</v>
      </c>
      <c r="CZ331" s="401">
        <v>0</v>
      </c>
      <c r="DA331" s="401">
        <v>0</v>
      </c>
      <c r="DB331" s="401">
        <v>0</v>
      </c>
      <c r="DC331" s="401">
        <v>0</v>
      </c>
      <c r="DD331" s="401">
        <v>0</v>
      </c>
      <c r="DE331" s="401">
        <v>0</v>
      </c>
      <c r="DF331" s="401">
        <v>0</v>
      </c>
      <c r="DG331" s="403">
        <v>0</v>
      </c>
      <c r="DH331" s="403">
        <v>0</v>
      </c>
      <c r="DI331" s="403">
        <v>0</v>
      </c>
      <c r="DJ331" s="403">
        <v>0</v>
      </c>
      <c r="DK331" s="403">
        <v>0</v>
      </c>
      <c r="DL331" s="403">
        <v>0</v>
      </c>
      <c r="DM331" s="403">
        <v>0</v>
      </c>
      <c r="DN331" s="403">
        <v>0</v>
      </c>
      <c r="DO331" s="403">
        <v>0</v>
      </c>
      <c r="DP331" s="403">
        <v>0</v>
      </c>
      <c r="DQ331" s="403">
        <v>0</v>
      </c>
      <c r="DR331" s="403">
        <v>0</v>
      </c>
      <c r="DS331" s="403">
        <v>0</v>
      </c>
      <c r="DT331" s="403">
        <v>0</v>
      </c>
      <c r="DU331" s="403">
        <v>0</v>
      </c>
      <c r="DV331" s="403">
        <v>0</v>
      </c>
      <c r="DW331" s="403">
        <v>0</v>
      </c>
      <c r="DX331" s="403">
        <v>0</v>
      </c>
      <c r="DY331" s="403">
        <v>0</v>
      </c>
      <c r="DZ331" s="403">
        <v>0</v>
      </c>
      <c r="EA331" s="403">
        <v>0</v>
      </c>
      <c r="EB331" s="403">
        <v>0</v>
      </c>
      <c r="EC331" s="403">
        <v>0</v>
      </c>
      <c r="ED331" s="403">
        <v>0</v>
      </c>
      <c r="EE331" s="403">
        <v>0</v>
      </c>
      <c r="EF331" s="403">
        <v>0</v>
      </c>
      <c r="EG331" s="403">
        <v>0</v>
      </c>
      <c r="EH331" s="403">
        <v>0</v>
      </c>
      <c r="EI331" s="403">
        <v>0</v>
      </c>
      <c r="EJ331" s="403">
        <v>0</v>
      </c>
      <c r="EK331" s="403">
        <v>0</v>
      </c>
      <c r="EL331" s="403">
        <v>0</v>
      </c>
      <c r="EM331" s="403">
        <v>0</v>
      </c>
      <c r="EN331" s="403">
        <v>0</v>
      </c>
      <c r="EO331" s="403">
        <v>0</v>
      </c>
      <c r="EP331" s="403">
        <v>0</v>
      </c>
      <c r="EQ331" s="403">
        <v>0</v>
      </c>
      <c r="ER331" s="403">
        <v>0</v>
      </c>
      <c r="ES331" s="403">
        <v>0</v>
      </c>
      <c r="ET331" s="403">
        <v>0</v>
      </c>
      <c r="EU331" s="403">
        <v>0</v>
      </c>
      <c r="EV331" s="403">
        <v>0</v>
      </c>
      <c r="EW331" s="403">
        <v>0</v>
      </c>
      <c r="EX331" s="404">
        <v>32397.278911564626</v>
      </c>
      <c r="EY331" s="404">
        <v>0</v>
      </c>
      <c r="EZ331" s="404">
        <v>0</v>
      </c>
      <c r="FA331" s="404">
        <v>0</v>
      </c>
      <c r="FB331" s="404">
        <v>0</v>
      </c>
      <c r="FC331" s="404">
        <v>0</v>
      </c>
      <c r="FD331" s="404">
        <v>0</v>
      </c>
      <c r="FE331" s="404">
        <v>0</v>
      </c>
      <c r="FF331" s="404">
        <v>0</v>
      </c>
      <c r="FG331" s="404">
        <v>0</v>
      </c>
      <c r="FH331" s="404">
        <v>0</v>
      </c>
      <c r="FI331" s="404">
        <v>0</v>
      </c>
      <c r="FJ331" s="404">
        <v>0</v>
      </c>
      <c r="FK331" s="404">
        <v>0</v>
      </c>
      <c r="FL331" s="404">
        <v>0</v>
      </c>
      <c r="FM331" s="404">
        <v>0</v>
      </c>
      <c r="FN331" s="404">
        <v>0</v>
      </c>
      <c r="FO331" s="404">
        <v>0</v>
      </c>
      <c r="FP331" s="404">
        <v>0</v>
      </c>
      <c r="FQ331" s="404">
        <v>0</v>
      </c>
      <c r="FR331" s="404">
        <v>0</v>
      </c>
      <c r="FS331" s="404">
        <v>0</v>
      </c>
      <c r="FT331" s="404">
        <v>0</v>
      </c>
      <c r="FU331" s="404">
        <v>0</v>
      </c>
      <c r="FV331" s="404">
        <v>0</v>
      </c>
      <c r="FW331" s="404">
        <v>0</v>
      </c>
      <c r="FX331" s="404">
        <v>0</v>
      </c>
      <c r="FY331" s="404">
        <v>0</v>
      </c>
      <c r="FZ331" s="404">
        <v>0</v>
      </c>
      <c r="GA331" s="404">
        <v>0</v>
      </c>
      <c r="GB331" s="404">
        <v>0</v>
      </c>
      <c r="GC331" s="404">
        <v>0</v>
      </c>
      <c r="GD331" s="404">
        <v>0</v>
      </c>
      <c r="GE331" s="404">
        <v>0</v>
      </c>
      <c r="GF331" s="404">
        <v>0</v>
      </c>
      <c r="GG331" s="404">
        <v>0</v>
      </c>
      <c r="GH331" s="404">
        <v>0</v>
      </c>
      <c r="GI331" s="404">
        <v>0</v>
      </c>
      <c r="GJ331" s="404">
        <v>0</v>
      </c>
      <c r="GK331" s="404">
        <v>0</v>
      </c>
      <c r="GL331" s="404">
        <v>0</v>
      </c>
      <c r="GM331" s="404">
        <v>0</v>
      </c>
      <c r="GN331" s="404">
        <v>0</v>
      </c>
      <c r="GO331" s="404">
        <v>0</v>
      </c>
      <c r="GP331" s="404">
        <v>0</v>
      </c>
      <c r="GQ331" s="404">
        <v>0</v>
      </c>
      <c r="GR331" s="404">
        <v>0</v>
      </c>
      <c r="GS331" s="404">
        <v>0</v>
      </c>
      <c r="GT331" s="404">
        <v>0</v>
      </c>
      <c r="GU331" s="404">
        <v>0</v>
      </c>
      <c r="GV331" s="404">
        <v>0</v>
      </c>
      <c r="GW331" s="404">
        <v>0</v>
      </c>
      <c r="GX331" s="404">
        <v>0</v>
      </c>
      <c r="GY331" s="404">
        <v>0</v>
      </c>
      <c r="GZ331" s="404">
        <v>0</v>
      </c>
      <c r="HA331" s="404">
        <v>0</v>
      </c>
      <c r="HB331" s="404">
        <v>0</v>
      </c>
      <c r="HC331" s="404">
        <v>0</v>
      </c>
      <c r="HD331" s="404">
        <v>0</v>
      </c>
      <c r="HE331" s="404">
        <v>0</v>
      </c>
      <c r="HF331" s="404">
        <v>0</v>
      </c>
      <c r="HG331" s="404">
        <v>0</v>
      </c>
      <c r="HH331" s="404">
        <v>0</v>
      </c>
      <c r="HI331" s="404">
        <v>0</v>
      </c>
      <c r="HJ331" s="404">
        <v>0</v>
      </c>
      <c r="HK331" s="404">
        <v>0</v>
      </c>
      <c r="HL331" s="404">
        <v>0</v>
      </c>
      <c r="HM331" s="404">
        <v>0</v>
      </c>
      <c r="HN331" s="404">
        <v>0</v>
      </c>
      <c r="HO331" s="404">
        <v>0</v>
      </c>
      <c r="HP331" s="404">
        <v>0</v>
      </c>
      <c r="HQ331" s="404">
        <v>0</v>
      </c>
      <c r="HR331" s="404">
        <v>0</v>
      </c>
      <c r="HS331" s="404">
        <v>0</v>
      </c>
      <c r="HT331" s="404">
        <v>0</v>
      </c>
      <c r="HU331" s="404">
        <v>0</v>
      </c>
      <c r="HV331" s="404">
        <v>0</v>
      </c>
      <c r="HW331" s="404">
        <v>0</v>
      </c>
      <c r="HX331" s="404">
        <v>0</v>
      </c>
      <c r="HY331" s="404">
        <v>0</v>
      </c>
      <c r="HZ331" s="404">
        <v>32397.278911564626</v>
      </c>
      <c r="IA331" s="404">
        <v>0</v>
      </c>
      <c r="IB331" s="408">
        <v>0</v>
      </c>
      <c r="IC331" s="412"/>
    </row>
    <row r="332" spans="1:237" s="418" customFormat="1" ht="90" customHeight="1" x14ac:dyDescent="0.25">
      <c r="A332" s="161" t="s">
        <v>2267</v>
      </c>
      <c r="B332" s="150" t="s">
        <v>2721</v>
      </c>
      <c r="C332" s="150" t="s">
        <v>2200</v>
      </c>
      <c r="D332" s="148" t="s">
        <v>73</v>
      </c>
      <c r="E332" s="150" t="s">
        <v>2732</v>
      </c>
      <c r="F332" s="151" t="s">
        <v>3057</v>
      </c>
      <c r="G332" s="151" t="s">
        <v>2733</v>
      </c>
      <c r="H332" s="79" t="s">
        <v>77</v>
      </c>
      <c r="I332" s="151" t="s">
        <v>2549</v>
      </c>
      <c r="J332" s="151">
        <v>40</v>
      </c>
      <c r="K332" s="227" t="s">
        <v>94</v>
      </c>
      <c r="L332" s="79"/>
      <c r="M332" s="79"/>
      <c r="N332" s="79" t="s">
        <v>81</v>
      </c>
      <c r="O332" s="13" t="s">
        <v>217</v>
      </c>
      <c r="P332" s="79" t="s">
        <v>218</v>
      </c>
      <c r="Q332" s="79" t="s">
        <v>87</v>
      </c>
      <c r="R332" s="79" t="s">
        <v>162</v>
      </c>
      <c r="S332" s="79" t="s">
        <v>99</v>
      </c>
      <c r="T332" s="79" t="s">
        <v>2731</v>
      </c>
      <c r="U332" s="79" t="s">
        <v>100</v>
      </c>
      <c r="V332" s="81">
        <v>1</v>
      </c>
      <c r="W332" s="149">
        <v>0</v>
      </c>
      <c r="X332" s="149">
        <v>0</v>
      </c>
      <c r="Y332" s="149">
        <v>0</v>
      </c>
      <c r="Z332" s="149">
        <v>0</v>
      </c>
      <c r="AA332" s="149">
        <v>0</v>
      </c>
      <c r="AB332" s="149">
        <v>0</v>
      </c>
      <c r="AC332" s="149">
        <v>0</v>
      </c>
      <c r="AD332" s="149">
        <v>0</v>
      </c>
      <c r="AE332" s="149">
        <v>0</v>
      </c>
      <c r="AF332" s="149">
        <v>0</v>
      </c>
      <c r="AG332" s="149">
        <v>0</v>
      </c>
      <c r="AH332" s="149">
        <v>0</v>
      </c>
      <c r="AI332" s="88" t="s">
        <v>88</v>
      </c>
      <c r="AJ332" s="149">
        <v>30000</v>
      </c>
      <c r="AK332" s="149">
        <v>0</v>
      </c>
      <c r="AL332" s="149">
        <v>30000</v>
      </c>
      <c r="AM332" s="149">
        <v>0</v>
      </c>
      <c r="AN332" s="149">
        <v>0</v>
      </c>
      <c r="AO332" s="149">
        <v>0</v>
      </c>
      <c r="AP332" s="149">
        <v>0</v>
      </c>
      <c r="AQ332" s="149">
        <v>0</v>
      </c>
      <c r="AR332" s="149">
        <v>0</v>
      </c>
      <c r="AS332" s="149">
        <v>0</v>
      </c>
      <c r="AT332" s="149">
        <v>0</v>
      </c>
      <c r="AU332" s="151" t="s">
        <v>2734</v>
      </c>
      <c r="AV332" s="230">
        <v>1</v>
      </c>
      <c r="AW332" s="230">
        <v>0</v>
      </c>
      <c r="AX332" s="230" t="s">
        <v>3594</v>
      </c>
      <c r="AY332" s="141">
        <v>7</v>
      </c>
      <c r="AZ332" s="70">
        <v>1</v>
      </c>
      <c r="BA332" s="70">
        <v>1</v>
      </c>
      <c r="BB332" s="70">
        <v>0</v>
      </c>
      <c r="BC332" s="70">
        <v>1</v>
      </c>
      <c r="BD332" s="70">
        <v>1</v>
      </c>
      <c r="BE332" s="70">
        <v>1</v>
      </c>
      <c r="BF332" s="70">
        <v>1</v>
      </c>
      <c r="BG332" s="71">
        <v>0</v>
      </c>
      <c r="BH332" s="71">
        <v>1</v>
      </c>
      <c r="BI332" s="71">
        <v>0</v>
      </c>
      <c r="BJ332" s="71">
        <v>0</v>
      </c>
      <c r="BK332" s="71">
        <v>1</v>
      </c>
      <c r="BL332" s="70">
        <v>1</v>
      </c>
      <c r="BM332" s="70">
        <v>0</v>
      </c>
      <c r="BN332" s="70">
        <v>0</v>
      </c>
      <c r="BO332" s="70">
        <v>0</v>
      </c>
      <c r="BP332" s="403">
        <v>0</v>
      </c>
      <c r="BQ332" s="403">
        <v>30000</v>
      </c>
      <c r="BR332" s="403">
        <v>0</v>
      </c>
      <c r="BS332" s="403">
        <v>0</v>
      </c>
      <c r="BT332" s="403">
        <v>0</v>
      </c>
      <c r="BU332" s="403">
        <v>0</v>
      </c>
      <c r="BV332" s="403">
        <v>0</v>
      </c>
      <c r="BW332" s="403">
        <v>0</v>
      </c>
      <c r="BX332" s="403">
        <v>0</v>
      </c>
      <c r="BY332" s="403">
        <v>0</v>
      </c>
      <c r="BZ332" s="401">
        <v>0</v>
      </c>
      <c r="CA332" s="401">
        <v>0</v>
      </c>
      <c r="CB332" s="401">
        <v>0</v>
      </c>
      <c r="CC332" s="401">
        <v>0</v>
      </c>
      <c r="CD332" s="401">
        <v>0</v>
      </c>
      <c r="CE332" s="401">
        <v>0</v>
      </c>
      <c r="CF332" s="401">
        <v>0</v>
      </c>
      <c r="CG332" s="401">
        <v>0</v>
      </c>
      <c r="CH332" s="401">
        <v>0</v>
      </c>
      <c r="CI332" s="401">
        <v>0</v>
      </c>
      <c r="CJ332" s="401">
        <v>0</v>
      </c>
      <c r="CK332" s="401">
        <v>0</v>
      </c>
      <c r="CL332" s="401">
        <v>0</v>
      </c>
      <c r="CM332" s="401">
        <v>0</v>
      </c>
      <c r="CN332" s="401">
        <v>0</v>
      </c>
      <c r="CO332" s="401">
        <v>0</v>
      </c>
      <c r="CP332" s="401">
        <v>0</v>
      </c>
      <c r="CQ332" s="401">
        <v>0</v>
      </c>
      <c r="CR332" s="401">
        <v>0</v>
      </c>
      <c r="CS332" s="401">
        <v>0</v>
      </c>
      <c r="CT332" s="401">
        <v>0</v>
      </c>
      <c r="CU332" s="401">
        <v>0</v>
      </c>
      <c r="CV332" s="401">
        <v>0</v>
      </c>
      <c r="CW332" s="401">
        <v>0</v>
      </c>
      <c r="CX332" s="401">
        <v>0</v>
      </c>
      <c r="CY332" s="401">
        <v>0</v>
      </c>
      <c r="CZ332" s="401">
        <v>0</v>
      </c>
      <c r="DA332" s="401">
        <v>0</v>
      </c>
      <c r="DB332" s="401">
        <v>0</v>
      </c>
      <c r="DC332" s="401">
        <v>0</v>
      </c>
      <c r="DD332" s="401">
        <v>0</v>
      </c>
      <c r="DE332" s="401">
        <v>0</v>
      </c>
      <c r="DF332" s="401">
        <v>0</v>
      </c>
      <c r="DG332" s="403">
        <v>0</v>
      </c>
      <c r="DH332" s="403">
        <v>0</v>
      </c>
      <c r="DI332" s="403">
        <v>0</v>
      </c>
      <c r="DJ332" s="403">
        <v>0</v>
      </c>
      <c r="DK332" s="403">
        <v>0</v>
      </c>
      <c r="DL332" s="403">
        <v>0</v>
      </c>
      <c r="DM332" s="403">
        <v>0</v>
      </c>
      <c r="DN332" s="403">
        <v>0</v>
      </c>
      <c r="DO332" s="403">
        <v>0</v>
      </c>
      <c r="DP332" s="403">
        <v>0</v>
      </c>
      <c r="DQ332" s="403">
        <v>0</v>
      </c>
      <c r="DR332" s="403">
        <v>0</v>
      </c>
      <c r="DS332" s="403">
        <v>0</v>
      </c>
      <c r="DT332" s="403">
        <v>0</v>
      </c>
      <c r="DU332" s="403">
        <v>0</v>
      </c>
      <c r="DV332" s="403">
        <v>0</v>
      </c>
      <c r="DW332" s="403">
        <v>0</v>
      </c>
      <c r="DX332" s="403">
        <v>0</v>
      </c>
      <c r="DY332" s="403">
        <v>0</v>
      </c>
      <c r="DZ332" s="403">
        <v>0</v>
      </c>
      <c r="EA332" s="403">
        <v>0</v>
      </c>
      <c r="EB332" s="403">
        <v>0</v>
      </c>
      <c r="EC332" s="403">
        <v>0</v>
      </c>
      <c r="ED332" s="403">
        <v>0</v>
      </c>
      <c r="EE332" s="403">
        <v>0</v>
      </c>
      <c r="EF332" s="403">
        <v>0</v>
      </c>
      <c r="EG332" s="403">
        <v>0</v>
      </c>
      <c r="EH332" s="403">
        <v>0</v>
      </c>
      <c r="EI332" s="403">
        <v>0</v>
      </c>
      <c r="EJ332" s="403">
        <v>0</v>
      </c>
      <c r="EK332" s="403">
        <v>0</v>
      </c>
      <c r="EL332" s="403">
        <v>0</v>
      </c>
      <c r="EM332" s="403">
        <v>0</v>
      </c>
      <c r="EN332" s="403">
        <v>0</v>
      </c>
      <c r="EO332" s="403">
        <v>0</v>
      </c>
      <c r="EP332" s="403">
        <v>0</v>
      </c>
      <c r="EQ332" s="403">
        <v>0</v>
      </c>
      <c r="ER332" s="403">
        <v>0</v>
      </c>
      <c r="ES332" s="403">
        <v>0</v>
      </c>
      <c r="ET332" s="403">
        <v>0</v>
      </c>
      <c r="EU332" s="403">
        <v>0</v>
      </c>
      <c r="EV332" s="403">
        <v>0</v>
      </c>
      <c r="EW332" s="403">
        <v>0</v>
      </c>
      <c r="EX332" s="404">
        <v>0</v>
      </c>
      <c r="EY332" s="404">
        <v>0</v>
      </c>
      <c r="EZ332" s="404">
        <v>0</v>
      </c>
      <c r="FA332" s="404">
        <v>0</v>
      </c>
      <c r="FB332" s="404">
        <v>0</v>
      </c>
      <c r="FC332" s="404">
        <v>0</v>
      </c>
      <c r="FD332" s="404">
        <v>0</v>
      </c>
      <c r="FE332" s="404">
        <v>0</v>
      </c>
      <c r="FF332" s="404">
        <v>0</v>
      </c>
      <c r="FG332" s="404">
        <v>0</v>
      </c>
      <c r="FH332" s="404">
        <v>0</v>
      </c>
      <c r="FI332" s="404">
        <v>0</v>
      </c>
      <c r="FJ332" s="404">
        <v>0</v>
      </c>
      <c r="FK332" s="404">
        <v>0</v>
      </c>
      <c r="FL332" s="404">
        <v>0</v>
      </c>
      <c r="FM332" s="404">
        <v>0</v>
      </c>
      <c r="FN332" s="404">
        <v>0</v>
      </c>
      <c r="FO332" s="404">
        <v>0</v>
      </c>
      <c r="FP332" s="404">
        <v>0</v>
      </c>
      <c r="FQ332" s="404">
        <v>0</v>
      </c>
      <c r="FR332" s="404">
        <v>0</v>
      </c>
      <c r="FS332" s="404">
        <v>0</v>
      </c>
      <c r="FT332" s="404">
        <v>0</v>
      </c>
      <c r="FU332" s="404">
        <v>0</v>
      </c>
      <c r="FV332" s="404">
        <v>0</v>
      </c>
      <c r="FW332" s="404">
        <v>0</v>
      </c>
      <c r="FX332" s="404">
        <v>0</v>
      </c>
      <c r="FY332" s="404">
        <v>0</v>
      </c>
      <c r="FZ332" s="404">
        <v>0</v>
      </c>
      <c r="GA332" s="404">
        <v>0</v>
      </c>
      <c r="GB332" s="404">
        <v>0</v>
      </c>
      <c r="GC332" s="404">
        <v>0</v>
      </c>
      <c r="GD332" s="404">
        <v>0</v>
      </c>
      <c r="GE332" s="404">
        <v>0</v>
      </c>
      <c r="GF332" s="404">
        <v>0</v>
      </c>
      <c r="GG332" s="404">
        <v>0</v>
      </c>
      <c r="GH332" s="404">
        <v>0</v>
      </c>
      <c r="GI332" s="404">
        <v>0</v>
      </c>
      <c r="GJ332" s="404">
        <v>0</v>
      </c>
      <c r="GK332" s="404">
        <v>0</v>
      </c>
      <c r="GL332" s="404">
        <v>0</v>
      </c>
      <c r="GM332" s="404">
        <v>0</v>
      </c>
      <c r="GN332" s="404">
        <v>0</v>
      </c>
      <c r="GO332" s="404">
        <v>0</v>
      </c>
      <c r="GP332" s="404">
        <v>0</v>
      </c>
      <c r="GQ332" s="404">
        <v>0</v>
      </c>
      <c r="GR332" s="404">
        <v>0</v>
      </c>
      <c r="GS332" s="404">
        <v>0</v>
      </c>
      <c r="GT332" s="404">
        <v>0</v>
      </c>
      <c r="GU332" s="404">
        <v>0</v>
      </c>
      <c r="GV332" s="404">
        <v>0</v>
      </c>
      <c r="GW332" s="404">
        <v>0</v>
      </c>
      <c r="GX332" s="404">
        <v>0</v>
      </c>
      <c r="GY332" s="404">
        <v>0</v>
      </c>
      <c r="GZ332" s="404">
        <v>0</v>
      </c>
      <c r="HA332" s="404">
        <v>0</v>
      </c>
      <c r="HB332" s="404">
        <v>0</v>
      </c>
      <c r="HC332" s="404">
        <v>0</v>
      </c>
      <c r="HD332" s="404">
        <v>0</v>
      </c>
      <c r="HE332" s="404">
        <v>0</v>
      </c>
      <c r="HF332" s="404">
        <v>0</v>
      </c>
      <c r="HG332" s="404">
        <v>0</v>
      </c>
      <c r="HH332" s="404">
        <v>0</v>
      </c>
      <c r="HI332" s="404">
        <v>0</v>
      </c>
      <c r="HJ332" s="404">
        <v>0</v>
      </c>
      <c r="HK332" s="404">
        <v>0</v>
      </c>
      <c r="HL332" s="404">
        <v>0</v>
      </c>
      <c r="HM332" s="404">
        <v>0</v>
      </c>
      <c r="HN332" s="404">
        <v>0</v>
      </c>
      <c r="HO332" s="404">
        <v>0</v>
      </c>
      <c r="HP332" s="404">
        <v>0</v>
      </c>
      <c r="HQ332" s="404">
        <v>0</v>
      </c>
      <c r="HR332" s="404">
        <v>0</v>
      </c>
      <c r="HS332" s="404">
        <v>0</v>
      </c>
      <c r="HT332" s="404">
        <v>0</v>
      </c>
      <c r="HU332" s="404">
        <v>0</v>
      </c>
      <c r="HV332" s="404">
        <v>0</v>
      </c>
      <c r="HW332" s="404">
        <v>0</v>
      </c>
      <c r="HX332" s="404">
        <v>0</v>
      </c>
      <c r="HY332" s="404">
        <v>0</v>
      </c>
      <c r="HZ332" s="404">
        <v>0</v>
      </c>
      <c r="IA332" s="404">
        <v>0</v>
      </c>
      <c r="IB332" s="408">
        <v>0</v>
      </c>
      <c r="IC332" s="424"/>
    </row>
    <row r="333" spans="1:237" s="180" customFormat="1" ht="90" customHeight="1" x14ac:dyDescent="0.25">
      <c r="A333" s="161" t="s">
        <v>2267</v>
      </c>
      <c r="B333" s="150" t="s">
        <v>2788</v>
      </c>
      <c r="C333" s="150" t="s">
        <v>3038</v>
      </c>
      <c r="D333" s="148">
        <v>3</v>
      </c>
      <c r="E333" s="150" t="s">
        <v>3039</v>
      </c>
      <c r="F333" s="151" t="s">
        <v>3040</v>
      </c>
      <c r="G333" s="151" t="s">
        <v>3041</v>
      </c>
      <c r="H333" s="79" t="s">
        <v>77</v>
      </c>
      <c r="I333" s="151" t="s">
        <v>316</v>
      </c>
      <c r="J333" s="151">
        <v>10</v>
      </c>
      <c r="K333" s="227" t="s">
        <v>79</v>
      </c>
      <c r="L333" s="79">
        <v>2261</v>
      </c>
      <c r="M333" s="79" t="s">
        <v>2818</v>
      </c>
      <c r="N333" s="79" t="s">
        <v>81</v>
      </c>
      <c r="O333" s="13" t="s">
        <v>217</v>
      </c>
      <c r="P333" s="79" t="s">
        <v>134</v>
      </c>
      <c r="Q333" s="112" t="s">
        <v>100</v>
      </c>
      <c r="R333" s="79" t="s">
        <v>108</v>
      </c>
      <c r="S333" s="79" t="s">
        <v>99</v>
      </c>
      <c r="T333" s="79" t="s">
        <v>1126</v>
      </c>
      <c r="U333" s="79" t="s">
        <v>100</v>
      </c>
      <c r="V333" s="81">
        <v>1</v>
      </c>
      <c r="W333" s="149">
        <v>0</v>
      </c>
      <c r="X333" s="149"/>
      <c r="Y333" s="149"/>
      <c r="Z333" s="149"/>
      <c r="AA333" s="149"/>
      <c r="AB333" s="149"/>
      <c r="AC333" s="149"/>
      <c r="AD333" s="149"/>
      <c r="AE333" s="149"/>
      <c r="AF333" s="149"/>
      <c r="AG333" s="149"/>
      <c r="AH333" s="149"/>
      <c r="AI333" s="88"/>
      <c r="AJ333" s="149">
        <v>0</v>
      </c>
      <c r="AK333" s="149">
        <v>0</v>
      </c>
      <c r="AL333" s="149">
        <v>0</v>
      </c>
      <c r="AM333" s="149">
        <v>0</v>
      </c>
      <c r="AN333" s="149">
        <v>0</v>
      </c>
      <c r="AO333" s="149">
        <v>0</v>
      </c>
      <c r="AP333" s="149">
        <v>0</v>
      </c>
      <c r="AQ333" s="149">
        <v>0</v>
      </c>
      <c r="AR333" s="149"/>
      <c r="AS333" s="149">
        <v>0</v>
      </c>
      <c r="AT333" s="149">
        <v>0</v>
      </c>
      <c r="AU333" s="151"/>
      <c r="AV333" s="230">
        <v>1</v>
      </c>
      <c r="AW333" s="230">
        <v>0</v>
      </c>
      <c r="AX333" s="230" t="s">
        <v>3596</v>
      </c>
      <c r="AY333" s="141">
        <v>8</v>
      </c>
      <c r="AZ333" s="70">
        <v>1</v>
      </c>
      <c r="BA333" s="70">
        <v>1</v>
      </c>
      <c r="BB333" s="70">
        <v>0</v>
      </c>
      <c r="BC333" s="70">
        <v>1</v>
      </c>
      <c r="BD333" s="70">
        <v>1</v>
      </c>
      <c r="BE333" s="70">
        <v>1</v>
      </c>
      <c r="BF333" s="70">
        <v>1</v>
      </c>
      <c r="BG333" s="71">
        <v>0</v>
      </c>
      <c r="BH333" s="71">
        <v>1</v>
      </c>
      <c r="BI333" s="71">
        <v>0</v>
      </c>
      <c r="BJ333" s="71">
        <v>0</v>
      </c>
      <c r="BK333" s="71">
        <v>1</v>
      </c>
      <c r="BL333" s="70">
        <v>1</v>
      </c>
      <c r="BM333" s="70">
        <v>1</v>
      </c>
      <c r="BN333" s="70">
        <v>0</v>
      </c>
      <c r="BO333" s="70">
        <v>1</v>
      </c>
      <c r="BP333" s="403">
        <v>0</v>
      </c>
      <c r="BQ333" s="403">
        <v>0</v>
      </c>
      <c r="BR333" s="403">
        <v>0</v>
      </c>
      <c r="BS333" s="403">
        <v>0</v>
      </c>
      <c r="BT333" s="403">
        <v>0</v>
      </c>
      <c r="BU333" s="403">
        <v>0</v>
      </c>
      <c r="BV333" s="403">
        <v>0</v>
      </c>
      <c r="BW333" s="403">
        <v>0</v>
      </c>
      <c r="BX333" s="403">
        <v>0</v>
      </c>
      <c r="BY333" s="403">
        <v>0</v>
      </c>
      <c r="BZ333" s="401">
        <v>0</v>
      </c>
      <c r="CA333" s="401">
        <v>0</v>
      </c>
      <c r="CB333" s="401">
        <v>0</v>
      </c>
      <c r="CC333" s="401">
        <v>0</v>
      </c>
      <c r="CD333" s="401">
        <v>0</v>
      </c>
      <c r="CE333" s="401">
        <v>0</v>
      </c>
      <c r="CF333" s="401">
        <v>0</v>
      </c>
      <c r="CG333" s="401">
        <v>0</v>
      </c>
      <c r="CH333" s="401">
        <v>0</v>
      </c>
      <c r="CI333" s="401">
        <v>0</v>
      </c>
      <c r="CJ333" s="401">
        <v>0</v>
      </c>
      <c r="CK333" s="401">
        <v>0</v>
      </c>
      <c r="CL333" s="401">
        <v>0</v>
      </c>
      <c r="CM333" s="401">
        <v>0</v>
      </c>
      <c r="CN333" s="401">
        <v>0</v>
      </c>
      <c r="CO333" s="401">
        <v>0</v>
      </c>
      <c r="CP333" s="401">
        <v>0</v>
      </c>
      <c r="CQ333" s="401">
        <v>0</v>
      </c>
      <c r="CR333" s="401">
        <v>0</v>
      </c>
      <c r="CS333" s="401">
        <v>0</v>
      </c>
      <c r="CT333" s="401">
        <v>0</v>
      </c>
      <c r="CU333" s="401">
        <v>0</v>
      </c>
      <c r="CV333" s="401">
        <v>0</v>
      </c>
      <c r="CW333" s="401">
        <v>0</v>
      </c>
      <c r="CX333" s="401">
        <v>0</v>
      </c>
      <c r="CY333" s="401">
        <v>0</v>
      </c>
      <c r="CZ333" s="401">
        <v>0</v>
      </c>
      <c r="DA333" s="401">
        <v>0</v>
      </c>
      <c r="DB333" s="401">
        <v>0</v>
      </c>
      <c r="DC333" s="401">
        <v>0</v>
      </c>
      <c r="DD333" s="401">
        <v>0</v>
      </c>
      <c r="DE333" s="401">
        <v>0</v>
      </c>
      <c r="DF333" s="401">
        <v>0</v>
      </c>
      <c r="DG333" s="403">
        <v>2261</v>
      </c>
      <c r="DH333" s="403">
        <v>2261</v>
      </c>
      <c r="DI333" s="403">
        <v>2261</v>
      </c>
      <c r="DJ333" s="403">
        <v>2261</v>
      </c>
      <c r="DK333" s="403">
        <v>2261</v>
      </c>
      <c r="DL333" s="403">
        <v>2261</v>
      </c>
      <c r="DM333" s="403">
        <v>2261</v>
      </c>
      <c r="DN333" s="403">
        <v>2261</v>
      </c>
      <c r="DO333" s="403">
        <v>2261</v>
      </c>
      <c r="DP333" s="403">
        <v>2261</v>
      </c>
      <c r="DQ333" s="403">
        <v>2261</v>
      </c>
      <c r="DR333" s="403">
        <v>2261</v>
      </c>
      <c r="DS333" s="403">
        <v>2261</v>
      </c>
      <c r="DT333" s="403">
        <v>2261</v>
      </c>
      <c r="DU333" s="403">
        <v>2261</v>
      </c>
      <c r="DV333" s="403">
        <v>2261</v>
      </c>
      <c r="DW333" s="403">
        <v>2261</v>
      </c>
      <c r="DX333" s="403">
        <v>2261</v>
      </c>
      <c r="DY333" s="403">
        <v>2261</v>
      </c>
      <c r="DZ333" s="403">
        <v>2261</v>
      </c>
      <c r="EA333" s="403">
        <v>2261</v>
      </c>
      <c r="EB333" s="403">
        <v>2261</v>
      </c>
      <c r="EC333" s="403">
        <v>2261</v>
      </c>
      <c r="ED333" s="403">
        <v>2261</v>
      </c>
      <c r="EE333" s="403">
        <v>2261</v>
      </c>
      <c r="EF333" s="403">
        <v>2261</v>
      </c>
      <c r="EG333" s="403">
        <v>2261</v>
      </c>
      <c r="EH333" s="403">
        <v>2261</v>
      </c>
      <c r="EI333" s="403">
        <v>2261</v>
      </c>
      <c r="EJ333" s="403">
        <v>2261</v>
      </c>
      <c r="EK333" s="403">
        <v>2261</v>
      </c>
      <c r="EL333" s="403">
        <v>2261</v>
      </c>
      <c r="EM333" s="403">
        <v>2261</v>
      </c>
      <c r="EN333" s="403">
        <v>2261</v>
      </c>
      <c r="EO333" s="403">
        <v>2261</v>
      </c>
      <c r="EP333" s="403">
        <v>2261</v>
      </c>
      <c r="EQ333" s="403">
        <v>2261</v>
      </c>
      <c r="ER333" s="403">
        <v>2261</v>
      </c>
      <c r="ES333" s="403">
        <v>2261</v>
      </c>
      <c r="ET333" s="403">
        <v>2261</v>
      </c>
      <c r="EU333" s="403">
        <v>2261</v>
      </c>
      <c r="EV333" s="403">
        <v>2261</v>
      </c>
      <c r="EW333" s="403">
        <v>2261</v>
      </c>
      <c r="EX333" s="404">
        <v>0</v>
      </c>
      <c r="EY333" s="404">
        <v>0</v>
      </c>
      <c r="EZ333" s="404">
        <v>0</v>
      </c>
      <c r="FA333" s="404">
        <v>0</v>
      </c>
      <c r="FB333" s="404">
        <v>0</v>
      </c>
      <c r="FC333" s="404">
        <v>0</v>
      </c>
      <c r="FD333" s="404">
        <v>0</v>
      </c>
      <c r="FE333" s="404">
        <v>0</v>
      </c>
      <c r="FF333" s="404">
        <v>0</v>
      </c>
      <c r="FG333" s="404">
        <v>0</v>
      </c>
      <c r="FH333" s="404">
        <v>0</v>
      </c>
      <c r="FI333" s="404">
        <v>0</v>
      </c>
      <c r="FJ333" s="404">
        <v>0</v>
      </c>
      <c r="FK333" s="404">
        <v>0</v>
      </c>
      <c r="FL333" s="404">
        <v>0</v>
      </c>
      <c r="FM333" s="404">
        <v>0</v>
      </c>
      <c r="FN333" s="404">
        <v>0</v>
      </c>
      <c r="FO333" s="404">
        <v>0</v>
      </c>
      <c r="FP333" s="404">
        <v>0</v>
      </c>
      <c r="FQ333" s="404">
        <v>0</v>
      </c>
      <c r="FR333" s="404">
        <v>0</v>
      </c>
      <c r="FS333" s="404">
        <v>0</v>
      </c>
      <c r="FT333" s="404">
        <v>0</v>
      </c>
      <c r="FU333" s="404">
        <v>0</v>
      </c>
      <c r="FV333" s="404">
        <v>0</v>
      </c>
      <c r="FW333" s="404">
        <v>0</v>
      </c>
      <c r="FX333" s="404">
        <v>0</v>
      </c>
      <c r="FY333" s="404">
        <v>0</v>
      </c>
      <c r="FZ333" s="404">
        <v>0</v>
      </c>
      <c r="GA333" s="404">
        <v>0</v>
      </c>
      <c r="GB333" s="404">
        <v>0</v>
      </c>
      <c r="GC333" s="404">
        <v>0</v>
      </c>
      <c r="GD333" s="404">
        <v>0</v>
      </c>
      <c r="GE333" s="404">
        <v>0</v>
      </c>
      <c r="GF333" s="404">
        <v>0</v>
      </c>
      <c r="GG333" s="404">
        <v>0</v>
      </c>
      <c r="GH333" s="404">
        <v>0</v>
      </c>
      <c r="GI333" s="404">
        <v>0</v>
      </c>
      <c r="GJ333" s="404">
        <v>0</v>
      </c>
      <c r="GK333" s="404">
        <v>0</v>
      </c>
      <c r="GL333" s="404">
        <v>2050.7936507936506</v>
      </c>
      <c r="GM333" s="404">
        <v>1953.1368102796673</v>
      </c>
      <c r="GN333" s="404">
        <v>1860.1302955044453</v>
      </c>
      <c r="GO333" s="404">
        <v>1771.5526623851856</v>
      </c>
      <c r="GP333" s="404">
        <v>1687.1930117954153</v>
      </c>
      <c r="GQ333" s="404">
        <v>1606.8504874242046</v>
      </c>
      <c r="GR333" s="404">
        <v>1530.3337975468617</v>
      </c>
      <c r="GS333" s="404">
        <v>1457.4607595684397</v>
      </c>
      <c r="GT333" s="404">
        <v>1388.0578662556568</v>
      </c>
      <c r="GU333" s="404">
        <v>1321.9598726244349</v>
      </c>
      <c r="GV333" s="404">
        <v>1259.0094024994621</v>
      </c>
      <c r="GW333" s="404">
        <v>1199.0565738090113</v>
      </c>
      <c r="GX333" s="404">
        <v>1141.9586417228682</v>
      </c>
      <c r="GY333" s="404">
        <v>1087.5796587836835</v>
      </c>
      <c r="GZ333" s="404">
        <v>1035.790151222556</v>
      </c>
      <c r="HA333" s="404">
        <v>986.46681068814837</v>
      </c>
      <c r="HB333" s="404">
        <v>939.49220065537941</v>
      </c>
      <c r="HC333" s="404">
        <v>894.75447681464698</v>
      </c>
      <c r="HD333" s="404">
        <v>852.14712077585432</v>
      </c>
      <c r="HE333" s="404">
        <v>811.56868645319469</v>
      </c>
      <c r="HF333" s="404">
        <v>772.92255852685207</v>
      </c>
      <c r="HG333" s="404">
        <v>736.1167224065257</v>
      </c>
      <c r="HH333" s="404">
        <v>701.06354514907218</v>
      </c>
      <c r="HI333" s="404">
        <v>667.67956680864006</v>
      </c>
      <c r="HJ333" s="404">
        <v>635.88530172251433</v>
      </c>
      <c r="HK333" s="404">
        <v>605.6050492595374</v>
      </c>
      <c r="HL333" s="404">
        <v>576.76671358051192</v>
      </c>
      <c r="HM333" s="404">
        <v>549.30163198143987</v>
      </c>
      <c r="HN333" s="404">
        <v>523.14441141089526</v>
      </c>
      <c r="HO333" s="404">
        <v>498.23277277228101</v>
      </c>
      <c r="HP333" s="404">
        <v>474.50740264026769</v>
      </c>
      <c r="HQ333" s="404">
        <v>451.91181203835015</v>
      </c>
      <c r="HR333" s="404">
        <v>430.39220194128586</v>
      </c>
      <c r="HS333" s="404">
        <v>409.89733518217696</v>
      </c>
      <c r="HT333" s="404">
        <v>390.37841445921617</v>
      </c>
      <c r="HU333" s="404">
        <v>371.78896615163444</v>
      </c>
      <c r="HV333" s="404">
        <v>354.08472966822336</v>
      </c>
      <c r="HW333" s="404">
        <v>337.22355206497451</v>
      </c>
      <c r="HX333" s="404">
        <v>321.1652876809282</v>
      </c>
      <c r="HY333" s="404">
        <v>305.87170255326492</v>
      </c>
      <c r="HZ333" s="404">
        <v>0</v>
      </c>
      <c r="IA333" s="404">
        <v>16627.46921417796</v>
      </c>
      <c r="IB333" s="408">
        <v>0</v>
      </c>
      <c r="IC333" s="412"/>
    </row>
    <row r="334" spans="1:237" s="180" customFormat="1" ht="90" customHeight="1" x14ac:dyDescent="0.25">
      <c r="A334" s="137" t="s">
        <v>2026</v>
      </c>
      <c r="B334" s="138" t="s">
        <v>2027</v>
      </c>
      <c r="C334" s="138" t="s">
        <v>2122</v>
      </c>
      <c r="D334" s="121" t="s">
        <v>73</v>
      </c>
      <c r="E334" s="138" t="s">
        <v>2123</v>
      </c>
      <c r="F334" s="118" t="s">
        <v>2124</v>
      </c>
      <c r="G334" s="118" t="s">
        <v>2070</v>
      </c>
      <c r="H334" s="142" t="s">
        <v>77</v>
      </c>
      <c r="I334" s="118" t="s">
        <v>2125</v>
      </c>
      <c r="J334" s="142">
        <v>40</v>
      </c>
      <c r="K334" s="227" t="s">
        <v>94</v>
      </c>
      <c r="L334" s="142"/>
      <c r="M334" s="142"/>
      <c r="N334" s="142" t="s">
        <v>96</v>
      </c>
      <c r="O334" s="142" t="s">
        <v>217</v>
      </c>
      <c r="P334" s="142" t="s">
        <v>225</v>
      </c>
      <c r="Q334" s="112" t="s">
        <v>100</v>
      </c>
      <c r="R334" s="73" t="s">
        <v>162</v>
      </c>
      <c r="S334" s="142" t="s">
        <v>99</v>
      </c>
      <c r="T334" s="142" t="s">
        <v>2073</v>
      </c>
      <c r="U334" s="142" t="s">
        <v>87</v>
      </c>
      <c r="V334" s="117">
        <v>1</v>
      </c>
      <c r="W334" s="136">
        <v>158807</v>
      </c>
      <c r="X334" s="136">
        <v>0</v>
      </c>
      <c r="Y334" s="136">
        <v>0</v>
      </c>
      <c r="Z334" s="136">
        <v>158807</v>
      </c>
      <c r="AA334" s="136">
        <v>0</v>
      </c>
      <c r="AB334" s="136">
        <v>0</v>
      </c>
      <c r="AC334" s="136">
        <v>0</v>
      </c>
      <c r="AD334" s="136">
        <v>0</v>
      </c>
      <c r="AE334" s="139">
        <v>0</v>
      </c>
      <c r="AF334" s="139">
        <v>0</v>
      </c>
      <c r="AG334" s="139">
        <v>0</v>
      </c>
      <c r="AH334" s="139">
        <v>0</v>
      </c>
      <c r="AI334" s="116" t="s">
        <v>88</v>
      </c>
      <c r="AJ334" s="134">
        <v>0</v>
      </c>
      <c r="AK334" s="136">
        <v>0</v>
      </c>
      <c r="AL334" s="136">
        <v>0</v>
      </c>
      <c r="AM334" s="136">
        <v>0</v>
      </c>
      <c r="AN334" s="136">
        <v>0</v>
      </c>
      <c r="AO334" s="136">
        <v>0</v>
      </c>
      <c r="AP334" s="136">
        <v>0</v>
      </c>
      <c r="AQ334" s="139">
        <v>0</v>
      </c>
      <c r="AR334" s="139">
        <v>0</v>
      </c>
      <c r="AS334" s="139">
        <v>0</v>
      </c>
      <c r="AT334" s="139">
        <v>0</v>
      </c>
      <c r="AU334" s="118" t="s">
        <v>2126</v>
      </c>
      <c r="AV334" s="230">
        <v>1</v>
      </c>
      <c r="AW334" s="230">
        <v>0</v>
      </c>
      <c r="AX334" s="230" t="s">
        <v>3622</v>
      </c>
      <c r="AY334" s="141">
        <v>8</v>
      </c>
      <c r="AZ334" s="70">
        <v>1</v>
      </c>
      <c r="BA334" s="70">
        <v>1</v>
      </c>
      <c r="BB334" s="70">
        <v>1</v>
      </c>
      <c r="BC334" s="70">
        <v>1</v>
      </c>
      <c r="BD334" s="70">
        <v>1</v>
      </c>
      <c r="BE334" s="70">
        <v>1</v>
      </c>
      <c r="BF334" s="70">
        <v>1</v>
      </c>
      <c r="BG334" s="71">
        <v>0</v>
      </c>
      <c r="BH334" s="71">
        <v>0</v>
      </c>
      <c r="BI334" s="71">
        <v>0</v>
      </c>
      <c r="BJ334" s="71">
        <v>0</v>
      </c>
      <c r="BK334" s="71">
        <v>0</v>
      </c>
      <c r="BL334" s="70">
        <v>1</v>
      </c>
      <c r="BM334" s="70">
        <v>1</v>
      </c>
      <c r="BN334" s="70">
        <v>1</v>
      </c>
      <c r="BO334" s="70">
        <v>0</v>
      </c>
      <c r="BP334" s="403">
        <v>0</v>
      </c>
      <c r="BQ334" s="403">
        <v>158807</v>
      </c>
      <c r="BR334" s="403">
        <v>0</v>
      </c>
      <c r="BS334" s="403">
        <v>0</v>
      </c>
      <c r="BT334" s="403">
        <v>0</v>
      </c>
      <c r="BU334" s="403">
        <v>0</v>
      </c>
      <c r="BV334" s="403">
        <v>0</v>
      </c>
      <c r="BW334" s="403">
        <v>0</v>
      </c>
      <c r="BX334" s="403">
        <v>0</v>
      </c>
      <c r="BY334" s="403">
        <v>0</v>
      </c>
      <c r="BZ334" s="401">
        <v>0</v>
      </c>
      <c r="CA334" s="401">
        <v>0</v>
      </c>
      <c r="CB334" s="401">
        <v>0</v>
      </c>
      <c r="CC334" s="401">
        <v>0</v>
      </c>
      <c r="CD334" s="401">
        <v>0</v>
      </c>
      <c r="CE334" s="401">
        <v>0</v>
      </c>
      <c r="CF334" s="401">
        <v>0</v>
      </c>
      <c r="CG334" s="401">
        <v>0</v>
      </c>
      <c r="CH334" s="401">
        <v>0</v>
      </c>
      <c r="CI334" s="401">
        <v>0</v>
      </c>
      <c r="CJ334" s="401">
        <v>0</v>
      </c>
      <c r="CK334" s="401">
        <v>0</v>
      </c>
      <c r="CL334" s="401">
        <v>0</v>
      </c>
      <c r="CM334" s="401">
        <v>0</v>
      </c>
      <c r="CN334" s="401">
        <v>0</v>
      </c>
      <c r="CO334" s="401">
        <v>0</v>
      </c>
      <c r="CP334" s="401">
        <v>0</v>
      </c>
      <c r="CQ334" s="401">
        <v>0</v>
      </c>
      <c r="CR334" s="401">
        <v>0</v>
      </c>
      <c r="CS334" s="401">
        <v>0</v>
      </c>
      <c r="CT334" s="401">
        <v>0</v>
      </c>
      <c r="CU334" s="401">
        <v>0</v>
      </c>
      <c r="CV334" s="401">
        <v>0</v>
      </c>
      <c r="CW334" s="401">
        <v>0</v>
      </c>
      <c r="CX334" s="401">
        <v>0</v>
      </c>
      <c r="CY334" s="401">
        <v>0</v>
      </c>
      <c r="CZ334" s="401">
        <v>0</v>
      </c>
      <c r="DA334" s="401">
        <v>0</v>
      </c>
      <c r="DB334" s="401">
        <v>0</v>
      </c>
      <c r="DC334" s="401">
        <v>0</v>
      </c>
      <c r="DD334" s="401">
        <v>0</v>
      </c>
      <c r="DE334" s="401">
        <v>0</v>
      </c>
      <c r="DF334" s="401">
        <v>0</v>
      </c>
      <c r="DG334" s="403">
        <v>0</v>
      </c>
      <c r="DH334" s="403">
        <v>0</v>
      </c>
      <c r="DI334" s="403">
        <v>0</v>
      </c>
      <c r="DJ334" s="403">
        <v>0</v>
      </c>
      <c r="DK334" s="403">
        <v>0</v>
      </c>
      <c r="DL334" s="403">
        <v>0</v>
      </c>
      <c r="DM334" s="403">
        <v>0</v>
      </c>
      <c r="DN334" s="403">
        <v>0</v>
      </c>
      <c r="DO334" s="403">
        <v>0</v>
      </c>
      <c r="DP334" s="403">
        <v>0</v>
      </c>
      <c r="DQ334" s="403">
        <v>0</v>
      </c>
      <c r="DR334" s="403">
        <v>0</v>
      </c>
      <c r="DS334" s="403">
        <v>0</v>
      </c>
      <c r="DT334" s="403">
        <v>0</v>
      </c>
      <c r="DU334" s="403">
        <v>0</v>
      </c>
      <c r="DV334" s="403">
        <v>0</v>
      </c>
      <c r="DW334" s="403">
        <v>0</v>
      </c>
      <c r="DX334" s="403">
        <v>0</v>
      </c>
      <c r="DY334" s="403">
        <v>0</v>
      </c>
      <c r="DZ334" s="403">
        <v>0</v>
      </c>
      <c r="EA334" s="403">
        <v>0</v>
      </c>
      <c r="EB334" s="403">
        <v>0</v>
      </c>
      <c r="EC334" s="403">
        <v>0</v>
      </c>
      <c r="ED334" s="403">
        <v>0</v>
      </c>
      <c r="EE334" s="403">
        <v>0</v>
      </c>
      <c r="EF334" s="403">
        <v>0</v>
      </c>
      <c r="EG334" s="403">
        <v>0</v>
      </c>
      <c r="EH334" s="403">
        <v>0</v>
      </c>
      <c r="EI334" s="403">
        <v>0</v>
      </c>
      <c r="EJ334" s="403">
        <v>0</v>
      </c>
      <c r="EK334" s="403">
        <v>0</v>
      </c>
      <c r="EL334" s="403">
        <v>0</v>
      </c>
      <c r="EM334" s="403">
        <v>0</v>
      </c>
      <c r="EN334" s="403">
        <v>0</v>
      </c>
      <c r="EO334" s="403">
        <v>0</v>
      </c>
      <c r="EP334" s="403">
        <v>0</v>
      </c>
      <c r="EQ334" s="403">
        <v>0</v>
      </c>
      <c r="ER334" s="403">
        <v>0</v>
      </c>
      <c r="ES334" s="403">
        <v>0</v>
      </c>
      <c r="ET334" s="403">
        <v>0</v>
      </c>
      <c r="EU334" s="403">
        <v>0</v>
      </c>
      <c r="EV334" s="403">
        <v>0</v>
      </c>
      <c r="EW334" s="403">
        <v>0</v>
      </c>
      <c r="EX334" s="404">
        <v>0</v>
      </c>
      <c r="EY334" s="404">
        <v>0</v>
      </c>
      <c r="EZ334" s="404">
        <v>0</v>
      </c>
      <c r="FA334" s="404">
        <v>0</v>
      </c>
      <c r="FB334" s="404">
        <v>0</v>
      </c>
      <c r="FC334" s="404">
        <v>0</v>
      </c>
      <c r="FD334" s="404">
        <v>0</v>
      </c>
      <c r="FE334" s="404">
        <v>0</v>
      </c>
      <c r="FF334" s="404">
        <v>0</v>
      </c>
      <c r="FG334" s="404">
        <v>0</v>
      </c>
      <c r="FH334" s="404">
        <v>0</v>
      </c>
      <c r="FI334" s="404">
        <v>0</v>
      </c>
      <c r="FJ334" s="404">
        <v>0</v>
      </c>
      <c r="FK334" s="404">
        <v>0</v>
      </c>
      <c r="FL334" s="404">
        <v>0</v>
      </c>
      <c r="FM334" s="404">
        <v>0</v>
      </c>
      <c r="FN334" s="404">
        <v>0</v>
      </c>
      <c r="FO334" s="404">
        <v>0</v>
      </c>
      <c r="FP334" s="404">
        <v>0</v>
      </c>
      <c r="FQ334" s="404">
        <v>0</v>
      </c>
      <c r="FR334" s="404">
        <v>0</v>
      </c>
      <c r="FS334" s="404">
        <v>0</v>
      </c>
      <c r="FT334" s="404">
        <v>0</v>
      </c>
      <c r="FU334" s="404">
        <v>0</v>
      </c>
      <c r="FV334" s="404">
        <v>0</v>
      </c>
      <c r="FW334" s="404">
        <v>0</v>
      </c>
      <c r="FX334" s="404">
        <v>0</v>
      </c>
      <c r="FY334" s="404">
        <v>0</v>
      </c>
      <c r="FZ334" s="404">
        <v>0</v>
      </c>
      <c r="GA334" s="404">
        <v>0</v>
      </c>
      <c r="GB334" s="404">
        <v>0</v>
      </c>
      <c r="GC334" s="404">
        <v>0</v>
      </c>
      <c r="GD334" s="404">
        <v>0</v>
      </c>
      <c r="GE334" s="404">
        <v>0</v>
      </c>
      <c r="GF334" s="404">
        <v>0</v>
      </c>
      <c r="GG334" s="404">
        <v>0</v>
      </c>
      <c r="GH334" s="404">
        <v>0</v>
      </c>
      <c r="GI334" s="404">
        <v>0</v>
      </c>
      <c r="GJ334" s="404">
        <v>0</v>
      </c>
      <c r="GK334" s="404">
        <v>0</v>
      </c>
      <c r="GL334" s="404">
        <v>0</v>
      </c>
      <c r="GM334" s="404">
        <v>0</v>
      </c>
      <c r="GN334" s="404">
        <v>0</v>
      </c>
      <c r="GO334" s="404">
        <v>0</v>
      </c>
      <c r="GP334" s="404">
        <v>0</v>
      </c>
      <c r="GQ334" s="404">
        <v>0</v>
      </c>
      <c r="GR334" s="404">
        <v>0</v>
      </c>
      <c r="GS334" s="404">
        <v>0</v>
      </c>
      <c r="GT334" s="404">
        <v>0</v>
      </c>
      <c r="GU334" s="404">
        <v>0</v>
      </c>
      <c r="GV334" s="404">
        <v>0</v>
      </c>
      <c r="GW334" s="404">
        <v>0</v>
      </c>
      <c r="GX334" s="404">
        <v>0</v>
      </c>
      <c r="GY334" s="404">
        <v>0</v>
      </c>
      <c r="GZ334" s="404">
        <v>0</v>
      </c>
      <c r="HA334" s="404">
        <v>0</v>
      </c>
      <c r="HB334" s="404">
        <v>0</v>
      </c>
      <c r="HC334" s="404">
        <v>0</v>
      </c>
      <c r="HD334" s="404">
        <v>0</v>
      </c>
      <c r="HE334" s="404">
        <v>0</v>
      </c>
      <c r="HF334" s="404">
        <v>0</v>
      </c>
      <c r="HG334" s="404">
        <v>0</v>
      </c>
      <c r="HH334" s="404">
        <v>0</v>
      </c>
      <c r="HI334" s="404">
        <v>0</v>
      </c>
      <c r="HJ334" s="404">
        <v>0</v>
      </c>
      <c r="HK334" s="404">
        <v>0</v>
      </c>
      <c r="HL334" s="404">
        <v>0</v>
      </c>
      <c r="HM334" s="404">
        <v>0</v>
      </c>
      <c r="HN334" s="404">
        <v>0</v>
      </c>
      <c r="HO334" s="404">
        <v>0</v>
      </c>
      <c r="HP334" s="404">
        <v>0</v>
      </c>
      <c r="HQ334" s="404">
        <v>0</v>
      </c>
      <c r="HR334" s="404">
        <v>0</v>
      </c>
      <c r="HS334" s="404">
        <v>0</v>
      </c>
      <c r="HT334" s="404">
        <v>0</v>
      </c>
      <c r="HU334" s="404">
        <v>0</v>
      </c>
      <c r="HV334" s="404">
        <v>0</v>
      </c>
      <c r="HW334" s="404">
        <v>0</v>
      </c>
      <c r="HX334" s="404">
        <v>0</v>
      </c>
      <c r="HY334" s="404">
        <v>0</v>
      </c>
      <c r="HZ334" s="404">
        <v>0</v>
      </c>
      <c r="IA334" s="404">
        <v>0</v>
      </c>
      <c r="IB334" s="408">
        <v>0</v>
      </c>
      <c r="IC334" s="412"/>
    </row>
    <row r="335" spans="1:237" s="180" customFormat="1" ht="90" customHeight="1" x14ac:dyDescent="0.25">
      <c r="A335" s="137" t="s">
        <v>2026</v>
      </c>
      <c r="B335" s="138" t="s">
        <v>2027</v>
      </c>
      <c r="C335" s="138" t="s">
        <v>2128</v>
      </c>
      <c r="D335" s="121" t="s">
        <v>73</v>
      </c>
      <c r="E335" s="138" t="s">
        <v>2129</v>
      </c>
      <c r="F335" s="118" t="s">
        <v>2130</v>
      </c>
      <c r="G335" s="118" t="s">
        <v>2131</v>
      </c>
      <c r="H335" s="142" t="s">
        <v>77</v>
      </c>
      <c r="I335" s="118"/>
      <c r="J335" s="142">
        <v>40</v>
      </c>
      <c r="K335" s="227" t="s">
        <v>94</v>
      </c>
      <c r="L335" s="142"/>
      <c r="M335" s="142"/>
      <c r="N335" s="142" t="s">
        <v>81</v>
      </c>
      <c r="O335" s="13" t="s">
        <v>217</v>
      </c>
      <c r="P335" s="142" t="s">
        <v>218</v>
      </c>
      <c r="Q335" s="112" t="s">
        <v>100</v>
      </c>
      <c r="R335" s="73" t="s">
        <v>162</v>
      </c>
      <c r="S335" s="142" t="s">
        <v>99</v>
      </c>
      <c r="T335" s="142" t="s">
        <v>2034</v>
      </c>
      <c r="U335" s="142" t="s">
        <v>87</v>
      </c>
      <c r="V335" s="117">
        <v>1</v>
      </c>
      <c r="W335" s="136">
        <v>19981</v>
      </c>
      <c r="X335" s="136">
        <v>0</v>
      </c>
      <c r="Y335" s="136">
        <v>0</v>
      </c>
      <c r="Z335" s="136">
        <v>19981</v>
      </c>
      <c r="AA335" s="136">
        <v>0</v>
      </c>
      <c r="AB335" s="136">
        <v>0</v>
      </c>
      <c r="AC335" s="136">
        <v>0</v>
      </c>
      <c r="AD335" s="136">
        <v>0</v>
      </c>
      <c r="AE335" s="139">
        <v>0</v>
      </c>
      <c r="AF335" s="139">
        <v>0</v>
      </c>
      <c r="AG335" s="139">
        <v>0</v>
      </c>
      <c r="AH335" s="139">
        <v>0</v>
      </c>
      <c r="AI335" s="116" t="s">
        <v>88</v>
      </c>
      <c r="AJ335" s="134">
        <v>0</v>
      </c>
      <c r="AK335" s="136">
        <v>0</v>
      </c>
      <c r="AL335" s="136">
        <v>0</v>
      </c>
      <c r="AM335" s="136">
        <v>0</v>
      </c>
      <c r="AN335" s="136">
        <v>0</v>
      </c>
      <c r="AO335" s="136">
        <v>0</v>
      </c>
      <c r="AP335" s="136">
        <v>0</v>
      </c>
      <c r="AQ335" s="139">
        <v>0</v>
      </c>
      <c r="AR335" s="139">
        <v>0</v>
      </c>
      <c r="AS335" s="139">
        <v>0</v>
      </c>
      <c r="AT335" s="139">
        <v>0</v>
      </c>
      <c r="AU335" s="118" t="s">
        <v>2132</v>
      </c>
      <c r="AV335" s="230">
        <v>1</v>
      </c>
      <c r="AW335" s="230">
        <v>0</v>
      </c>
      <c r="AX335" s="230" t="s">
        <v>3594</v>
      </c>
      <c r="AY335" s="141">
        <v>8</v>
      </c>
      <c r="AZ335" s="70">
        <v>1</v>
      </c>
      <c r="BA335" s="70">
        <v>1</v>
      </c>
      <c r="BB335" s="70">
        <v>1</v>
      </c>
      <c r="BC335" s="70">
        <v>1</v>
      </c>
      <c r="BD335" s="70">
        <v>1</v>
      </c>
      <c r="BE335" s="70">
        <v>1</v>
      </c>
      <c r="BF335" s="70">
        <v>1</v>
      </c>
      <c r="BG335" s="71">
        <v>0</v>
      </c>
      <c r="BH335" s="71">
        <v>1</v>
      </c>
      <c r="BI335" s="71">
        <v>0</v>
      </c>
      <c r="BJ335" s="71">
        <v>0</v>
      </c>
      <c r="BK335" s="71">
        <v>1</v>
      </c>
      <c r="BL335" s="70">
        <v>0</v>
      </c>
      <c r="BM335" s="70">
        <v>1</v>
      </c>
      <c r="BN335" s="70">
        <v>1</v>
      </c>
      <c r="BO335" s="70">
        <v>0</v>
      </c>
      <c r="BP335" s="403">
        <v>0</v>
      </c>
      <c r="BQ335" s="403">
        <v>19981</v>
      </c>
      <c r="BR335" s="403">
        <v>0</v>
      </c>
      <c r="BS335" s="403">
        <v>0</v>
      </c>
      <c r="BT335" s="403">
        <v>0</v>
      </c>
      <c r="BU335" s="403">
        <v>0</v>
      </c>
      <c r="BV335" s="403">
        <v>0</v>
      </c>
      <c r="BW335" s="403">
        <v>0</v>
      </c>
      <c r="BX335" s="403">
        <v>0</v>
      </c>
      <c r="BY335" s="403">
        <v>0</v>
      </c>
      <c r="BZ335" s="401">
        <v>0</v>
      </c>
      <c r="CA335" s="401">
        <v>0</v>
      </c>
      <c r="CB335" s="401">
        <v>0</v>
      </c>
      <c r="CC335" s="401">
        <v>0</v>
      </c>
      <c r="CD335" s="401">
        <v>0</v>
      </c>
      <c r="CE335" s="401">
        <v>0</v>
      </c>
      <c r="CF335" s="401">
        <v>0</v>
      </c>
      <c r="CG335" s="401">
        <v>0</v>
      </c>
      <c r="CH335" s="401">
        <v>0</v>
      </c>
      <c r="CI335" s="401">
        <v>0</v>
      </c>
      <c r="CJ335" s="401">
        <v>0</v>
      </c>
      <c r="CK335" s="401">
        <v>0</v>
      </c>
      <c r="CL335" s="401">
        <v>0</v>
      </c>
      <c r="CM335" s="401">
        <v>0</v>
      </c>
      <c r="CN335" s="401">
        <v>0</v>
      </c>
      <c r="CO335" s="401">
        <v>0</v>
      </c>
      <c r="CP335" s="401">
        <v>0</v>
      </c>
      <c r="CQ335" s="401">
        <v>0</v>
      </c>
      <c r="CR335" s="401">
        <v>0</v>
      </c>
      <c r="CS335" s="401">
        <v>0</v>
      </c>
      <c r="CT335" s="401">
        <v>0</v>
      </c>
      <c r="CU335" s="401">
        <v>0</v>
      </c>
      <c r="CV335" s="401">
        <v>0</v>
      </c>
      <c r="CW335" s="401">
        <v>0</v>
      </c>
      <c r="CX335" s="401">
        <v>0</v>
      </c>
      <c r="CY335" s="401">
        <v>0</v>
      </c>
      <c r="CZ335" s="401">
        <v>0</v>
      </c>
      <c r="DA335" s="401">
        <v>0</v>
      </c>
      <c r="DB335" s="401">
        <v>0</v>
      </c>
      <c r="DC335" s="401">
        <v>0</v>
      </c>
      <c r="DD335" s="401">
        <v>0</v>
      </c>
      <c r="DE335" s="401">
        <v>0</v>
      </c>
      <c r="DF335" s="401">
        <v>0</v>
      </c>
      <c r="DG335" s="403">
        <v>0</v>
      </c>
      <c r="DH335" s="403">
        <v>0</v>
      </c>
      <c r="DI335" s="403">
        <v>0</v>
      </c>
      <c r="DJ335" s="403">
        <v>0</v>
      </c>
      <c r="DK335" s="403">
        <v>0</v>
      </c>
      <c r="DL335" s="403">
        <v>0</v>
      </c>
      <c r="DM335" s="403">
        <v>0</v>
      </c>
      <c r="DN335" s="403">
        <v>0</v>
      </c>
      <c r="DO335" s="403">
        <v>0</v>
      </c>
      <c r="DP335" s="403">
        <v>0</v>
      </c>
      <c r="DQ335" s="403">
        <v>0</v>
      </c>
      <c r="DR335" s="403">
        <v>0</v>
      </c>
      <c r="DS335" s="403">
        <v>0</v>
      </c>
      <c r="DT335" s="403">
        <v>0</v>
      </c>
      <c r="DU335" s="403">
        <v>0</v>
      </c>
      <c r="DV335" s="403">
        <v>0</v>
      </c>
      <c r="DW335" s="403">
        <v>0</v>
      </c>
      <c r="DX335" s="403">
        <v>0</v>
      </c>
      <c r="DY335" s="403">
        <v>0</v>
      </c>
      <c r="DZ335" s="403">
        <v>0</v>
      </c>
      <c r="EA335" s="403">
        <v>0</v>
      </c>
      <c r="EB335" s="403">
        <v>0</v>
      </c>
      <c r="EC335" s="403">
        <v>0</v>
      </c>
      <c r="ED335" s="403">
        <v>0</v>
      </c>
      <c r="EE335" s="403">
        <v>0</v>
      </c>
      <c r="EF335" s="403">
        <v>0</v>
      </c>
      <c r="EG335" s="403">
        <v>0</v>
      </c>
      <c r="EH335" s="403">
        <v>0</v>
      </c>
      <c r="EI335" s="403">
        <v>0</v>
      </c>
      <c r="EJ335" s="403">
        <v>0</v>
      </c>
      <c r="EK335" s="403">
        <v>0</v>
      </c>
      <c r="EL335" s="403">
        <v>0</v>
      </c>
      <c r="EM335" s="403">
        <v>0</v>
      </c>
      <c r="EN335" s="403">
        <v>0</v>
      </c>
      <c r="EO335" s="403">
        <v>0</v>
      </c>
      <c r="EP335" s="403">
        <v>0</v>
      </c>
      <c r="EQ335" s="403">
        <v>0</v>
      </c>
      <c r="ER335" s="403">
        <v>0</v>
      </c>
      <c r="ES335" s="403">
        <v>0</v>
      </c>
      <c r="ET335" s="403">
        <v>0</v>
      </c>
      <c r="EU335" s="403">
        <v>0</v>
      </c>
      <c r="EV335" s="403">
        <v>0</v>
      </c>
      <c r="EW335" s="403">
        <v>0</v>
      </c>
      <c r="EX335" s="404">
        <v>0</v>
      </c>
      <c r="EY335" s="404">
        <v>0</v>
      </c>
      <c r="EZ335" s="404">
        <v>0</v>
      </c>
      <c r="FA335" s="404">
        <v>0</v>
      </c>
      <c r="FB335" s="404">
        <v>0</v>
      </c>
      <c r="FC335" s="404">
        <v>0</v>
      </c>
      <c r="FD335" s="404">
        <v>0</v>
      </c>
      <c r="FE335" s="404">
        <v>0</v>
      </c>
      <c r="FF335" s="404">
        <v>0</v>
      </c>
      <c r="FG335" s="404">
        <v>0</v>
      </c>
      <c r="FH335" s="404">
        <v>0</v>
      </c>
      <c r="FI335" s="404">
        <v>0</v>
      </c>
      <c r="FJ335" s="404">
        <v>0</v>
      </c>
      <c r="FK335" s="404">
        <v>0</v>
      </c>
      <c r="FL335" s="404">
        <v>0</v>
      </c>
      <c r="FM335" s="404">
        <v>0</v>
      </c>
      <c r="FN335" s="404">
        <v>0</v>
      </c>
      <c r="FO335" s="404">
        <v>0</v>
      </c>
      <c r="FP335" s="404">
        <v>0</v>
      </c>
      <c r="FQ335" s="404">
        <v>0</v>
      </c>
      <c r="FR335" s="404">
        <v>0</v>
      </c>
      <c r="FS335" s="404">
        <v>0</v>
      </c>
      <c r="FT335" s="404">
        <v>0</v>
      </c>
      <c r="FU335" s="404">
        <v>0</v>
      </c>
      <c r="FV335" s="404">
        <v>0</v>
      </c>
      <c r="FW335" s="404">
        <v>0</v>
      </c>
      <c r="FX335" s="404">
        <v>0</v>
      </c>
      <c r="FY335" s="404">
        <v>0</v>
      </c>
      <c r="FZ335" s="404">
        <v>0</v>
      </c>
      <c r="GA335" s="404">
        <v>0</v>
      </c>
      <c r="GB335" s="404">
        <v>0</v>
      </c>
      <c r="GC335" s="404">
        <v>0</v>
      </c>
      <c r="GD335" s="404">
        <v>0</v>
      </c>
      <c r="GE335" s="404">
        <v>0</v>
      </c>
      <c r="GF335" s="404">
        <v>0</v>
      </c>
      <c r="GG335" s="404">
        <v>0</v>
      </c>
      <c r="GH335" s="404">
        <v>0</v>
      </c>
      <c r="GI335" s="404">
        <v>0</v>
      </c>
      <c r="GJ335" s="404">
        <v>0</v>
      </c>
      <c r="GK335" s="404">
        <v>0</v>
      </c>
      <c r="GL335" s="404">
        <v>0</v>
      </c>
      <c r="GM335" s="404">
        <v>0</v>
      </c>
      <c r="GN335" s="404">
        <v>0</v>
      </c>
      <c r="GO335" s="404">
        <v>0</v>
      </c>
      <c r="GP335" s="404">
        <v>0</v>
      </c>
      <c r="GQ335" s="404">
        <v>0</v>
      </c>
      <c r="GR335" s="404">
        <v>0</v>
      </c>
      <c r="GS335" s="404">
        <v>0</v>
      </c>
      <c r="GT335" s="404">
        <v>0</v>
      </c>
      <c r="GU335" s="404">
        <v>0</v>
      </c>
      <c r="GV335" s="404">
        <v>0</v>
      </c>
      <c r="GW335" s="404">
        <v>0</v>
      </c>
      <c r="GX335" s="404">
        <v>0</v>
      </c>
      <c r="GY335" s="404">
        <v>0</v>
      </c>
      <c r="GZ335" s="404">
        <v>0</v>
      </c>
      <c r="HA335" s="404">
        <v>0</v>
      </c>
      <c r="HB335" s="404">
        <v>0</v>
      </c>
      <c r="HC335" s="404">
        <v>0</v>
      </c>
      <c r="HD335" s="404">
        <v>0</v>
      </c>
      <c r="HE335" s="404">
        <v>0</v>
      </c>
      <c r="HF335" s="404">
        <v>0</v>
      </c>
      <c r="HG335" s="404">
        <v>0</v>
      </c>
      <c r="HH335" s="404">
        <v>0</v>
      </c>
      <c r="HI335" s="404">
        <v>0</v>
      </c>
      <c r="HJ335" s="404">
        <v>0</v>
      </c>
      <c r="HK335" s="404">
        <v>0</v>
      </c>
      <c r="HL335" s="404">
        <v>0</v>
      </c>
      <c r="HM335" s="404">
        <v>0</v>
      </c>
      <c r="HN335" s="404">
        <v>0</v>
      </c>
      <c r="HO335" s="404">
        <v>0</v>
      </c>
      <c r="HP335" s="404">
        <v>0</v>
      </c>
      <c r="HQ335" s="404">
        <v>0</v>
      </c>
      <c r="HR335" s="404">
        <v>0</v>
      </c>
      <c r="HS335" s="404">
        <v>0</v>
      </c>
      <c r="HT335" s="404">
        <v>0</v>
      </c>
      <c r="HU335" s="404">
        <v>0</v>
      </c>
      <c r="HV335" s="404">
        <v>0</v>
      </c>
      <c r="HW335" s="404">
        <v>0</v>
      </c>
      <c r="HX335" s="404">
        <v>0</v>
      </c>
      <c r="HY335" s="404">
        <v>0</v>
      </c>
      <c r="HZ335" s="404">
        <v>0</v>
      </c>
      <c r="IA335" s="404">
        <v>0</v>
      </c>
      <c r="IB335" s="408">
        <v>0</v>
      </c>
      <c r="IC335" s="412"/>
    </row>
    <row r="336" spans="1:237" s="180" customFormat="1" ht="90" customHeight="1" x14ac:dyDescent="0.25">
      <c r="A336" s="231" t="s">
        <v>1099</v>
      </c>
      <c r="B336" s="85" t="s">
        <v>1100</v>
      </c>
      <c r="C336" s="85" t="s">
        <v>1119</v>
      </c>
      <c r="D336" s="199" t="s">
        <v>73</v>
      </c>
      <c r="E336" s="85" t="s">
        <v>1120</v>
      </c>
      <c r="F336" s="95"/>
      <c r="G336" s="95"/>
      <c r="H336" s="90" t="s">
        <v>77</v>
      </c>
      <c r="I336" s="95"/>
      <c r="J336" s="95">
        <v>10</v>
      </c>
      <c r="K336" s="95" t="s">
        <v>197</v>
      </c>
      <c r="L336" s="142"/>
      <c r="M336" s="142"/>
      <c r="N336" s="90" t="s">
        <v>81</v>
      </c>
      <c r="O336" s="73" t="s">
        <v>106</v>
      </c>
      <c r="P336" s="90" t="s">
        <v>199</v>
      </c>
      <c r="Q336" s="112" t="s">
        <v>100</v>
      </c>
      <c r="R336" s="73" t="s">
        <v>162</v>
      </c>
      <c r="S336" s="90" t="s">
        <v>99</v>
      </c>
      <c r="T336" s="90" t="s">
        <v>644</v>
      </c>
      <c r="U336" s="90" t="s">
        <v>87</v>
      </c>
      <c r="V336" s="193">
        <v>1</v>
      </c>
      <c r="W336" s="192">
        <v>24000</v>
      </c>
      <c r="X336" s="192">
        <v>0</v>
      </c>
      <c r="Y336" s="192">
        <v>24000</v>
      </c>
      <c r="Z336" s="192">
        <v>0</v>
      </c>
      <c r="AA336" s="192">
        <v>0</v>
      </c>
      <c r="AB336" s="192">
        <v>0</v>
      </c>
      <c r="AC336" s="192">
        <v>0</v>
      </c>
      <c r="AD336" s="192">
        <v>0</v>
      </c>
      <c r="AE336" s="192">
        <v>0</v>
      </c>
      <c r="AF336" s="192">
        <v>0</v>
      </c>
      <c r="AG336" s="192">
        <v>0</v>
      </c>
      <c r="AH336" s="192">
        <v>0</v>
      </c>
      <c r="AI336" s="91" t="s">
        <v>88</v>
      </c>
      <c r="AJ336" s="192">
        <v>0</v>
      </c>
      <c r="AK336" s="192">
        <v>0</v>
      </c>
      <c r="AL336" s="192">
        <v>0</v>
      </c>
      <c r="AM336" s="192">
        <v>0</v>
      </c>
      <c r="AN336" s="192">
        <v>0</v>
      </c>
      <c r="AO336" s="192">
        <v>0</v>
      </c>
      <c r="AP336" s="192">
        <v>0</v>
      </c>
      <c r="AQ336" s="192">
        <v>0</v>
      </c>
      <c r="AR336" s="192">
        <v>0</v>
      </c>
      <c r="AS336" s="192">
        <v>0</v>
      </c>
      <c r="AT336" s="192">
        <v>0</v>
      </c>
      <c r="AU336" s="95"/>
      <c r="AV336" s="230">
        <v>1</v>
      </c>
      <c r="AW336" s="230">
        <v>0</v>
      </c>
      <c r="AX336" s="230" t="s">
        <v>3599</v>
      </c>
      <c r="AY336" s="141">
        <v>7</v>
      </c>
      <c r="AZ336" s="70">
        <v>1</v>
      </c>
      <c r="BA336" s="70">
        <v>1</v>
      </c>
      <c r="BB336" s="70">
        <v>1</v>
      </c>
      <c r="BC336" s="70">
        <v>1</v>
      </c>
      <c r="BD336" s="70">
        <v>0</v>
      </c>
      <c r="BE336" s="70">
        <v>1</v>
      </c>
      <c r="BF336" s="70">
        <v>1</v>
      </c>
      <c r="BG336" s="71">
        <v>0</v>
      </c>
      <c r="BH336" s="71">
        <v>1</v>
      </c>
      <c r="BI336" s="71">
        <v>0</v>
      </c>
      <c r="BJ336" s="71">
        <v>0</v>
      </c>
      <c r="BK336" s="71">
        <v>1</v>
      </c>
      <c r="BL336" s="70">
        <v>0</v>
      </c>
      <c r="BM336" s="70">
        <v>1</v>
      </c>
      <c r="BN336" s="70">
        <v>1</v>
      </c>
      <c r="BO336" s="70">
        <v>0</v>
      </c>
      <c r="BP336" s="403">
        <v>24000</v>
      </c>
      <c r="BQ336" s="403">
        <v>0</v>
      </c>
      <c r="BR336" s="403">
        <v>0</v>
      </c>
      <c r="BS336" s="403">
        <v>0</v>
      </c>
      <c r="BT336" s="403">
        <v>0</v>
      </c>
      <c r="BU336" s="403">
        <v>0</v>
      </c>
      <c r="BV336" s="403">
        <v>0</v>
      </c>
      <c r="BW336" s="403">
        <v>0</v>
      </c>
      <c r="BX336" s="403">
        <v>0</v>
      </c>
      <c r="BY336" s="403">
        <v>0</v>
      </c>
      <c r="BZ336" s="401">
        <v>0</v>
      </c>
      <c r="CA336" s="401">
        <v>0</v>
      </c>
      <c r="CB336" s="401">
        <v>0</v>
      </c>
      <c r="CC336" s="401">
        <v>0</v>
      </c>
      <c r="CD336" s="401">
        <v>0</v>
      </c>
      <c r="CE336" s="401">
        <v>0</v>
      </c>
      <c r="CF336" s="401">
        <v>0</v>
      </c>
      <c r="CG336" s="401">
        <v>0</v>
      </c>
      <c r="CH336" s="401">
        <v>0</v>
      </c>
      <c r="CI336" s="401">
        <v>0</v>
      </c>
      <c r="CJ336" s="401">
        <v>0</v>
      </c>
      <c r="CK336" s="401">
        <v>0</v>
      </c>
      <c r="CL336" s="401">
        <v>0</v>
      </c>
      <c r="CM336" s="401">
        <v>0</v>
      </c>
      <c r="CN336" s="401">
        <v>0</v>
      </c>
      <c r="CO336" s="401">
        <v>0</v>
      </c>
      <c r="CP336" s="401">
        <v>0</v>
      </c>
      <c r="CQ336" s="401">
        <v>0</v>
      </c>
      <c r="CR336" s="401">
        <v>0</v>
      </c>
      <c r="CS336" s="401">
        <v>0</v>
      </c>
      <c r="CT336" s="401">
        <v>0</v>
      </c>
      <c r="CU336" s="401">
        <v>0</v>
      </c>
      <c r="CV336" s="401">
        <v>0</v>
      </c>
      <c r="CW336" s="401">
        <v>0</v>
      </c>
      <c r="CX336" s="401">
        <v>0</v>
      </c>
      <c r="CY336" s="401">
        <v>0</v>
      </c>
      <c r="CZ336" s="401">
        <v>0</v>
      </c>
      <c r="DA336" s="401">
        <v>0</v>
      </c>
      <c r="DB336" s="401">
        <v>0</v>
      </c>
      <c r="DC336" s="401">
        <v>0</v>
      </c>
      <c r="DD336" s="401">
        <v>0</v>
      </c>
      <c r="DE336" s="401">
        <v>0</v>
      </c>
      <c r="DF336" s="401">
        <v>0</v>
      </c>
      <c r="DG336" s="403">
        <v>0</v>
      </c>
      <c r="DH336" s="403">
        <v>0</v>
      </c>
      <c r="DI336" s="403">
        <v>0</v>
      </c>
      <c r="DJ336" s="403">
        <v>0</v>
      </c>
      <c r="DK336" s="403">
        <v>0</v>
      </c>
      <c r="DL336" s="403">
        <v>0</v>
      </c>
      <c r="DM336" s="403">
        <v>0</v>
      </c>
      <c r="DN336" s="403">
        <v>0</v>
      </c>
      <c r="DO336" s="403">
        <v>0</v>
      </c>
      <c r="DP336" s="403">
        <v>0</v>
      </c>
      <c r="DQ336" s="403">
        <v>0</v>
      </c>
      <c r="DR336" s="403">
        <v>0</v>
      </c>
      <c r="DS336" s="403">
        <v>0</v>
      </c>
      <c r="DT336" s="403">
        <v>0</v>
      </c>
      <c r="DU336" s="403">
        <v>0</v>
      </c>
      <c r="DV336" s="403">
        <v>0</v>
      </c>
      <c r="DW336" s="403">
        <v>0</v>
      </c>
      <c r="DX336" s="403">
        <v>0</v>
      </c>
      <c r="DY336" s="403">
        <v>0</v>
      </c>
      <c r="DZ336" s="403">
        <v>0</v>
      </c>
      <c r="EA336" s="403">
        <v>0</v>
      </c>
      <c r="EB336" s="403">
        <v>0</v>
      </c>
      <c r="EC336" s="403">
        <v>0</v>
      </c>
      <c r="ED336" s="403">
        <v>0</v>
      </c>
      <c r="EE336" s="403">
        <v>0</v>
      </c>
      <c r="EF336" s="403">
        <v>0</v>
      </c>
      <c r="EG336" s="403">
        <v>0</v>
      </c>
      <c r="EH336" s="403">
        <v>0</v>
      </c>
      <c r="EI336" s="403">
        <v>0</v>
      </c>
      <c r="EJ336" s="403">
        <v>0</v>
      </c>
      <c r="EK336" s="403">
        <v>0</v>
      </c>
      <c r="EL336" s="403">
        <v>0</v>
      </c>
      <c r="EM336" s="403">
        <v>0</v>
      </c>
      <c r="EN336" s="403">
        <v>0</v>
      </c>
      <c r="EO336" s="403">
        <v>0</v>
      </c>
      <c r="EP336" s="403">
        <v>0</v>
      </c>
      <c r="EQ336" s="403">
        <v>0</v>
      </c>
      <c r="ER336" s="403">
        <v>0</v>
      </c>
      <c r="ES336" s="403">
        <v>0</v>
      </c>
      <c r="ET336" s="403">
        <v>0</v>
      </c>
      <c r="EU336" s="403">
        <v>0</v>
      </c>
      <c r="EV336" s="403">
        <v>0</v>
      </c>
      <c r="EW336" s="403">
        <v>0</v>
      </c>
      <c r="EX336" s="404">
        <v>0</v>
      </c>
      <c r="EY336" s="404">
        <v>0</v>
      </c>
      <c r="EZ336" s="404">
        <v>0</v>
      </c>
      <c r="FA336" s="404">
        <v>0</v>
      </c>
      <c r="FB336" s="404">
        <v>0</v>
      </c>
      <c r="FC336" s="404">
        <v>0</v>
      </c>
      <c r="FD336" s="404">
        <v>0</v>
      </c>
      <c r="FE336" s="404">
        <v>0</v>
      </c>
      <c r="FF336" s="404">
        <v>0</v>
      </c>
      <c r="FG336" s="404">
        <v>0</v>
      </c>
      <c r="FH336" s="404">
        <v>0</v>
      </c>
      <c r="FI336" s="404">
        <v>0</v>
      </c>
      <c r="FJ336" s="404">
        <v>0</v>
      </c>
      <c r="FK336" s="404">
        <v>0</v>
      </c>
      <c r="FL336" s="404">
        <v>0</v>
      </c>
      <c r="FM336" s="404">
        <v>0</v>
      </c>
      <c r="FN336" s="404">
        <v>0</v>
      </c>
      <c r="FO336" s="404">
        <v>0</v>
      </c>
      <c r="FP336" s="404">
        <v>0</v>
      </c>
      <c r="FQ336" s="404">
        <v>0</v>
      </c>
      <c r="FR336" s="404">
        <v>0</v>
      </c>
      <c r="FS336" s="404">
        <v>0</v>
      </c>
      <c r="FT336" s="404">
        <v>0</v>
      </c>
      <c r="FU336" s="404">
        <v>0</v>
      </c>
      <c r="FV336" s="404">
        <v>0</v>
      </c>
      <c r="FW336" s="404">
        <v>0</v>
      </c>
      <c r="FX336" s="404">
        <v>0</v>
      </c>
      <c r="FY336" s="404">
        <v>0</v>
      </c>
      <c r="FZ336" s="404">
        <v>0</v>
      </c>
      <c r="GA336" s="404">
        <v>0</v>
      </c>
      <c r="GB336" s="404">
        <v>0</v>
      </c>
      <c r="GC336" s="404">
        <v>0</v>
      </c>
      <c r="GD336" s="404">
        <v>0</v>
      </c>
      <c r="GE336" s="404">
        <v>0</v>
      </c>
      <c r="GF336" s="404">
        <v>0</v>
      </c>
      <c r="GG336" s="404">
        <v>0</v>
      </c>
      <c r="GH336" s="404">
        <v>0</v>
      </c>
      <c r="GI336" s="404">
        <v>0</v>
      </c>
      <c r="GJ336" s="404">
        <v>0</v>
      </c>
      <c r="GK336" s="404">
        <v>0</v>
      </c>
      <c r="GL336" s="404">
        <v>0</v>
      </c>
      <c r="GM336" s="404">
        <v>0</v>
      </c>
      <c r="GN336" s="404">
        <v>0</v>
      </c>
      <c r="GO336" s="404">
        <v>0</v>
      </c>
      <c r="GP336" s="404">
        <v>0</v>
      </c>
      <c r="GQ336" s="404">
        <v>0</v>
      </c>
      <c r="GR336" s="404">
        <v>0</v>
      </c>
      <c r="GS336" s="404">
        <v>0</v>
      </c>
      <c r="GT336" s="404">
        <v>0</v>
      </c>
      <c r="GU336" s="404">
        <v>0</v>
      </c>
      <c r="GV336" s="404">
        <v>0</v>
      </c>
      <c r="GW336" s="404">
        <v>0</v>
      </c>
      <c r="GX336" s="404">
        <v>0</v>
      </c>
      <c r="GY336" s="404">
        <v>0</v>
      </c>
      <c r="GZ336" s="404">
        <v>0</v>
      </c>
      <c r="HA336" s="404">
        <v>0</v>
      </c>
      <c r="HB336" s="404">
        <v>0</v>
      </c>
      <c r="HC336" s="404">
        <v>0</v>
      </c>
      <c r="HD336" s="404">
        <v>0</v>
      </c>
      <c r="HE336" s="404">
        <v>0</v>
      </c>
      <c r="HF336" s="404">
        <v>0</v>
      </c>
      <c r="HG336" s="404">
        <v>0</v>
      </c>
      <c r="HH336" s="404">
        <v>0</v>
      </c>
      <c r="HI336" s="404">
        <v>0</v>
      </c>
      <c r="HJ336" s="404">
        <v>0</v>
      </c>
      <c r="HK336" s="404">
        <v>0</v>
      </c>
      <c r="HL336" s="404">
        <v>0</v>
      </c>
      <c r="HM336" s="404">
        <v>0</v>
      </c>
      <c r="HN336" s="404">
        <v>0</v>
      </c>
      <c r="HO336" s="404">
        <v>0</v>
      </c>
      <c r="HP336" s="404">
        <v>0</v>
      </c>
      <c r="HQ336" s="404">
        <v>0</v>
      </c>
      <c r="HR336" s="404">
        <v>0</v>
      </c>
      <c r="HS336" s="404">
        <v>0</v>
      </c>
      <c r="HT336" s="404">
        <v>0</v>
      </c>
      <c r="HU336" s="404">
        <v>0</v>
      </c>
      <c r="HV336" s="404">
        <v>0</v>
      </c>
      <c r="HW336" s="404">
        <v>0</v>
      </c>
      <c r="HX336" s="404">
        <v>0</v>
      </c>
      <c r="HY336" s="404">
        <v>0</v>
      </c>
      <c r="HZ336" s="404">
        <v>0</v>
      </c>
      <c r="IA336" s="404">
        <v>0</v>
      </c>
      <c r="IB336" s="408">
        <v>0</v>
      </c>
      <c r="IC336" s="412"/>
    </row>
    <row r="337" spans="1:237" s="180" customFormat="1" ht="90" customHeight="1" x14ac:dyDescent="0.25">
      <c r="A337" s="137" t="s">
        <v>1436</v>
      </c>
      <c r="B337" s="138" t="s">
        <v>1437</v>
      </c>
      <c r="C337" s="138" t="s">
        <v>1474</v>
      </c>
      <c r="D337" s="121" t="s">
        <v>73</v>
      </c>
      <c r="E337" s="138" t="s">
        <v>1475</v>
      </c>
      <c r="F337" s="118" t="s">
        <v>1476</v>
      </c>
      <c r="G337" s="118" t="s">
        <v>1477</v>
      </c>
      <c r="H337" s="142" t="s">
        <v>77</v>
      </c>
      <c r="I337" s="118" t="s">
        <v>1442</v>
      </c>
      <c r="J337" s="118">
        <v>10</v>
      </c>
      <c r="K337" s="95" t="s">
        <v>206</v>
      </c>
      <c r="L337" s="142">
        <v>1000</v>
      </c>
      <c r="M337" s="142" t="s">
        <v>1478</v>
      </c>
      <c r="N337" s="142" t="s">
        <v>147</v>
      </c>
      <c r="O337" s="90" t="s">
        <v>148</v>
      </c>
      <c r="P337" s="142" t="s">
        <v>467</v>
      </c>
      <c r="Q337" s="112" t="s">
        <v>100</v>
      </c>
      <c r="R337" s="73" t="s">
        <v>162</v>
      </c>
      <c r="S337" s="142" t="s">
        <v>99</v>
      </c>
      <c r="T337" s="142" t="s">
        <v>884</v>
      </c>
      <c r="U337" s="142" t="s">
        <v>87</v>
      </c>
      <c r="V337" s="117">
        <v>1</v>
      </c>
      <c r="W337" s="139">
        <v>45000</v>
      </c>
      <c r="X337" s="139">
        <v>0</v>
      </c>
      <c r="Y337" s="139">
        <v>0</v>
      </c>
      <c r="Z337" s="139">
        <v>45000</v>
      </c>
      <c r="AA337" s="139">
        <v>0</v>
      </c>
      <c r="AB337" s="139">
        <v>0</v>
      </c>
      <c r="AC337" s="139">
        <v>0</v>
      </c>
      <c r="AD337" s="139">
        <v>0</v>
      </c>
      <c r="AE337" s="139">
        <v>0</v>
      </c>
      <c r="AF337" s="139">
        <v>0</v>
      </c>
      <c r="AG337" s="139">
        <v>0</v>
      </c>
      <c r="AH337" s="139">
        <v>0</v>
      </c>
      <c r="AI337" s="142" t="s">
        <v>88</v>
      </c>
      <c r="AJ337" s="139">
        <v>0</v>
      </c>
      <c r="AK337" s="139">
        <v>0</v>
      </c>
      <c r="AL337" s="139">
        <v>0</v>
      </c>
      <c r="AM337" s="139">
        <v>0</v>
      </c>
      <c r="AN337" s="139">
        <v>0</v>
      </c>
      <c r="AO337" s="139">
        <v>0</v>
      </c>
      <c r="AP337" s="139">
        <v>0</v>
      </c>
      <c r="AQ337" s="139">
        <v>0</v>
      </c>
      <c r="AR337" s="139">
        <v>0</v>
      </c>
      <c r="AS337" s="139">
        <v>0</v>
      </c>
      <c r="AT337" s="139">
        <v>0</v>
      </c>
      <c r="AU337" s="118"/>
      <c r="AV337" s="230">
        <v>1</v>
      </c>
      <c r="AW337" s="230">
        <v>0</v>
      </c>
      <c r="AX337" s="230" t="s">
        <v>3613</v>
      </c>
      <c r="AY337" s="141">
        <v>9</v>
      </c>
      <c r="AZ337" s="70">
        <v>1</v>
      </c>
      <c r="BA337" s="70">
        <v>1</v>
      </c>
      <c r="BB337" s="70">
        <v>1</v>
      </c>
      <c r="BC337" s="70">
        <v>1</v>
      </c>
      <c r="BD337" s="70">
        <v>1</v>
      </c>
      <c r="BE337" s="70">
        <v>1</v>
      </c>
      <c r="BF337" s="70">
        <v>1</v>
      </c>
      <c r="BG337" s="71">
        <v>0</v>
      </c>
      <c r="BH337" s="71">
        <v>1</v>
      </c>
      <c r="BI337" s="71">
        <v>0</v>
      </c>
      <c r="BJ337" s="71">
        <v>1</v>
      </c>
      <c r="BK337" s="71">
        <v>0</v>
      </c>
      <c r="BL337" s="70">
        <v>1</v>
      </c>
      <c r="BM337" s="70">
        <v>1</v>
      </c>
      <c r="BN337" s="70">
        <v>1</v>
      </c>
      <c r="BO337" s="70">
        <v>0</v>
      </c>
      <c r="BP337" s="403">
        <v>0</v>
      </c>
      <c r="BQ337" s="403">
        <v>45000</v>
      </c>
      <c r="BR337" s="403">
        <v>0</v>
      </c>
      <c r="BS337" s="403">
        <v>0</v>
      </c>
      <c r="BT337" s="403">
        <v>0</v>
      </c>
      <c r="BU337" s="403">
        <v>0</v>
      </c>
      <c r="BV337" s="403">
        <v>0</v>
      </c>
      <c r="BW337" s="403">
        <v>0</v>
      </c>
      <c r="BX337" s="403">
        <v>0</v>
      </c>
      <c r="BY337" s="403">
        <v>0</v>
      </c>
      <c r="BZ337" s="401">
        <v>0</v>
      </c>
      <c r="CA337" s="401">
        <v>0</v>
      </c>
      <c r="CB337" s="401">
        <v>0</v>
      </c>
      <c r="CC337" s="401">
        <v>0</v>
      </c>
      <c r="CD337" s="401">
        <v>0</v>
      </c>
      <c r="CE337" s="401">
        <v>0</v>
      </c>
      <c r="CF337" s="401">
        <v>0</v>
      </c>
      <c r="CG337" s="401">
        <v>0</v>
      </c>
      <c r="CH337" s="401">
        <v>0</v>
      </c>
      <c r="CI337" s="401">
        <v>0</v>
      </c>
      <c r="CJ337" s="401">
        <v>0</v>
      </c>
      <c r="CK337" s="401">
        <v>0</v>
      </c>
      <c r="CL337" s="401">
        <v>0</v>
      </c>
      <c r="CM337" s="401">
        <v>0</v>
      </c>
      <c r="CN337" s="401">
        <v>0</v>
      </c>
      <c r="CO337" s="401">
        <v>0</v>
      </c>
      <c r="CP337" s="401">
        <v>0</v>
      </c>
      <c r="CQ337" s="401">
        <v>0</v>
      </c>
      <c r="CR337" s="401">
        <v>0</v>
      </c>
      <c r="CS337" s="401">
        <v>0</v>
      </c>
      <c r="CT337" s="401">
        <v>0</v>
      </c>
      <c r="CU337" s="401">
        <v>0</v>
      </c>
      <c r="CV337" s="401">
        <v>0</v>
      </c>
      <c r="CW337" s="401">
        <v>0</v>
      </c>
      <c r="CX337" s="401">
        <v>0</v>
      </c>
      <c r="CY337" s="401">
        <v>0</v>
      </c>
      <c r="CZ337" s="401">
        <v>0</v>
      </c>
      <c r="DA337" s="401">
        <v>0</v>
      </c>
      <c r="DB337" s="401">
        <v>0</v>
      </c>
      <c r="DC337" s="401">
        <v>0</v>
      </c>
      <c r="DD337" s="401">
        <v>0</v>
      </c>
      <c r="DE337" s="401">
        <v>0</v>
      </c>
      <c r="DF337" s="401">
        <v>0</v>
      </c>
      <c r="DG337" s="403">
        <v>1000</v>
      </c>
      <c r="DH337" s="403">
        <v>1000</v>
      </c>
      <c r="DI337" s="403">
        <v>1000</v>
      </c>
      <c r="DJ337" s="403">
        <v>1000</v>
      </c>
      <c r="DK337" s="403">
        <v>1000</v>
      </c>
      <c r="DL337" s="403">
        <v>1000</v>
      </c>
      <c r="DM337" s="403">
        <v>1000</v>
      </c>
      <c r="DN337" s="403">
        <v>1000</v>
      </c>
      <c r="DO337" s="403">
        <v>1000</v>
      </c>
      <c r="DP337" s="403">
        <v>1000</v>
      </c>
      <c r="DQ337" s="403">
        <v>1000</v>
      </c>
      <c r="DR337" s="403">
        <v>1000</v>
      </c>
      <c r="DS337" s="403">
        <v>1000</v>
      </c>
      <c r="DT337" s="403">
        <v>1000</v>
      </c>
      <c r="DU337" s="403">
        <v>1000</v>
      </c>
      <c r="DV337" s="403">
        <v>1000</v>
      </c>
      <c r="DW337" s="403">
        <v>1000</v>
      </c>
      <c r="DX337" s="403">
        <v>1000</v>
      </c>
      <c r="DY337" s="403">
        <v>1000</v>
      </c>
      <c r="DZ337" s="403">
        <v>1000</v>
      </c>
      <c r="EA337" s="403">
        <v>1000</v>
      </c>
      <c r="EB337" s="403">
        <v>1000</v>
      </c>
      <c r="EC337" s="403">
        <v>1000</v>
      </c>
      <c r="ED337" s="403">
        <v>1000</v>
      </c>
      <c r="EE337" s="403">
        <v>1000</v>
      </c>
      <c r="EF337" s="403">
        <v>1000</v>
      </c>
      <c r="EG337" s="403">
        <v>1000</v>
      </c>
      <c r="EH337" s="403">
        <v>1000</v>
      </c>
      <c r="EI337" s="403">
        <v>1000</v>
      </c>
      <c r="EJ337" s="403">
        <v>1000</v>
      </c>
      <c r="EK337" s="403">
        <v>1000</v>
      </c>
      <c r="EL337" s="403">
        <v>1000</v>
      </c>
      <c r="EM337" s="403">
        <v>1000</v>
      </c>
      <c r="EN337" s="403">
        <v>1000</v>
      </c>
      <c r="EO337" s="403">
        <v>1000</v>
      </c>
      <c r="EP337" s="403">
        <v>1000</v>
      </c>
      <c r="EQ337" s="403">
        <v>1000</v>
      </c>
      <c r="ER337" s="403">
        <v>1000</v>
      </c>
      <c r="ES337" s="403">
        <v>1000</v>
      </c>
      <c r="ET337" s="403">
        <v>1000</v>
      </c>
      <c r="EU337" s="403">
        <v>1000</v>
      </c>
      <c r="EV337" s="403">
        <v>1000</v>
      </c>
      <c r="EW337" s="403">
        <v>1000</v>
      </c>
      <c r="EX337" s="404">
        <v>0</v>
      </c>
      <c r="EY337" s="404">
        <v>0</v>
      </c>
      <c r="EZ337" s="404">
        <v>0</v>
      </c>
      <c r="FA337" s="404">
        <v>0</v>
      </c>
      <c r="FB337" s="404">
        <v>0</v>
      </c>
      <c r="FC337" s="404">
        <v>0</v>
      </c>
      <c r="FD337" s="404">
        <v>0</v>
      </c>
      <c r="FE337" s="404">
        <v>0</v>
      </c>
      <c r="FF337" s="404">
        <v>0</v>
      </c>
      <c r="FG337" s="404">
        <v>0</v>
      </c>
      <c r="FH337" s="404">
        <v>0</v>
      </c>
      <c r="FI337" s="404">
        <v>0</v>
      </c>
      <c r="FJ337" s="404">
        <v>0</v>
      </c>
      <c r="FK337" s="404">
        <v>0</v>
      </c>
      <c r="FL337" s="404">
        <v>0</v>
      </c>
      <c r="FM337" s="404">
        <v>0</v>
      </c>
      <c r="FN337" s="404">
        <v>0</v>
      </c>
      <c r="FO337" s="404">
        <v>0</v>
      </c>
      <c r="FP337" s="404">
        <v>0</v>
      </c>
      <c r="FQ337" s="404">
        <v>0</v>
      </c>
      <c r="FR337" s="404">
        <v>0</v>
      </c>
      <c r="FS337" s="404">
        <v>0</v>
      </c>
      <c r="FT337" s="404">
        <v>0</v>
      </c>
      <c r="FU337" s="404">
        <v>0</v>
      </c>
      <c r="FV337" s="404">
        <v>0</v>
      </c>
      <c r="FW337" s="404">
        <v>0</v>
      </c>
      <c r="FX337" s="404">
        <v>0</v>
      </c>
      <c r="FY337" s="404">
        <v>0</v>
      </c>
      <c r="FZ337" s="404">
        <v>0</v>
      </c>
      <c r="GA337" s="404">
        <v>0</v>
      </c>
      <c r="GB337" s="404">
        <v>0</v>
      </c>
      <c r="GC337" s="404">
        <v>0</v>
      </c>
      <c r="GD337" s="404">
        <v>0</v>
      </c>
      <c r="GE337" s="404">
        <v>0</v>
      </c>
      <c r="GF337" s="404">
        <v>0</v>
      </c>
      <c r="GG337" s="404">
        <v>0</v>
      </c>
      <c r="GH337" s="404">
        <v>0</v>
      </c>
      <c r="GI337" s="404">
        <v>0</v>
      </c>
      <c r="GJ337" s="404">
        <v>0</v>
      </c>
      <c r="GK337" s="404">
        <v>0</v>
      </c>
      <c r="GL337" s="404">
        <v>907.02947845804988</v>
      </c>
      <c r="GM337" s="404">
        <v>863.83759853147603</v>
      </c>
      <c r="GN337" s="404">
        <v>822.70247479188197</v>
      </c>
      <c r="GO337" s="404">
        <v>783.526166468459</v>
      </c>
      <c r="GP337" s="404">
        <v>746.2153966366277</v>
      </c>
      <c r="GQ337" s="404">
        <v>710.68133013012141</v>
      </c>
      <c r="GR337" s="404">
        <v>676.83936202868722</v>
      </c>
      <c r="GS337" s="404">
        <v>644.60891621779729</v>
      </c>
      <c r="GT337" s="404">
        <v>613.91325354075934</v>
      </c>
      <c r="GU337" s="404">
        <v>584.67928908643739</v>
      </c>
      <c r="GV337" s="404">
        <v>556.83741817755947</v>
      </c>
      <c r="GW337" s="404">
        <v>530.32135064529473</v>
      </c>
      <c r="GX337" s="404">
        <v>505.06795299551885</v>
      </c>
      <c r="GY337" s="404">
        <v>481.01709809097019</v>
      </c>
      <c r="GZ337" s="404">
        <v>458.1115219914002</v>
      </c>
      <c r="HA337" s="404">
        <v>436.2966876108573</v>
      </c>
      <c r="HB337" s="404">
        <v>415.52065486748313</v>
      </c>
      <c r="HC337" s="404">
        <v>395.73395701665061</v>
      </c>
      <c r="HD337" s="404">
        <v>376.88948287300059</v>
      </c>
      <c r="HE337" s="404">
        <v>358.94236464095297</v>
      </c>
      <c r="HF337" s="404">
        <v>341.84987108662187</v>
      </c>
      <c r="HG337" s="404">
        <v>325.57130579678267</v>
      </c>
      <c r="HH337" s="404">
        <v>310.06791028265019</v>
      </c>
      <c r="HI337" s="404">
        <v>295.30277169776213</v>
      </c>
      <c r="HJ337" s="404">
        <v>281.24073495024959</v>
      </c>
      <c r="HK337" s="404">
        <v>267.84831900023772</v>
      </c>
      <c r="HL337" s="404">
        <v>255.09363714308355</v>
      </c>
      <c r="HM337" s="404">
        <v>242.94632108865096</v>
      </c>
      <c r="HN337" s="404">
        <v>231.37744865585813</v>
      </c>
      <c r="HO337" s="404">
        <v>220.35947491034099</v>
      </c>
      <c r="HP337" s="404">
        <v>209.86616658127716</v>
      </c>
      <c r="HQ337" s="404">
        <v>199.87253960121635</v>
      </c>
      <c r="HR337" s="404">
        <v>190.35479962020605</v>
      </c>
      <c r="HS337" s="404">
        <v>181.29028535257714</v>
      </c>
      <c r="HT337" s="404">
        <v>172.65741462150208</v>
      </c>
      <c r="HU337" s="404">
        <v>164.43563297285911</v>
      </c>
      <c r="HV337" s="404">
        <v>156.60536473605632</v>
      </c>
      <c r="HW337" s="404">
        <v>149.14796641529171</v>
      </c>
      <c r="HX337" s="404">
        <v>142.04568230027783</v>
      </c>
      <c r="HY337" s="404">
        <v>135.28160219074078</v>
      </c>
      <c r="HZ337" s="404">
        <v>0</v>
      </c>
      <c r="IA337" s="404">
        <v>7354.0332658902962</v>
      </c>
      <c r="IB337" s="408">
        <v>0</v>
      </c>
      <c r="IC337" s="412"/>
    </row>
    <row r="338" spans="1:237" s="180" customFormat="1" ht="90" customHeight="1" x14ac:dyDescent="0.25">
      <c r="A338" s="137" t="s">
        <v>1436</v>
      </c>
      <c r="B338" s="138" t="s">
        <v>1437</v>
      </c>
      <c r="C338" s="138" t="s">
        <v>1456</v>
      </c>
      <c r="D338" s="121"/>
      <c r="E338" s="138" t="s">
        <v>1504</v>
      </c>
      <c r="F338" s="118" t="s">
        <v>1505</v>
      </c>
      <c r="G338" s="118" t="s">
        <v>1245</v>
      </c>
      <c r="H338" s="142" t="s">
        <v>77</v>
      </c>
      <c r="I338" s="118"/>
      <c r="J338" s="118">
        <v>10</v>
      </c>
      <c r="K338" s="227" t="s">
        <v>79</v>
      </c>
      <c r="L338" s="142">
        <v>23800</v>
      </c>
      <c r="M338" s="142" t="s">
        <v>1460</v>
      </c>
      <c r="N338" s="142" t="s">
        <v>147</v>
      </c>
      <c r="O338" s="73" t="s">
        <v>106</v>
      </c>
      <c r="P338" s="142" t="s">
        <v>465</v>
      </c>
      <c r="Q338" s="112" t="s">
        <v>100</v>
      </c>
      <c r="R338" s="142" t="s">
        <v>84</v>
      </c>
      <c r="S338" s="142" t="s">
        <v>99</v>
      </c>
      <c r="T338" s="142" t="s">
        <v>866</v>
      </c>
      <c r="U338" s="142" t="s">
        <v>87</v>
      </c>
      <c r="V338" s="117">
        <v>1</v>
      </c>
      <c r="W338" s="136">
        <v>4640</v>
      </c>
      <c r="X338" s="136">
        <v>0</v>
      </c>
      <c r="Y338" s="136">
        <v>0</v>
      </c>
      <c r="Z338" s="136">
        <v>4640</v>
      </c>
      <c r="AA338" s="136">
        <v>0</v>
      </c>
      <c r="AB338" s="136">
        <v>0</v>
      </c>
      <c r="AC338" s="136">
        <v>0</v>
      </c>
      <c r="AD338" s="136">
        <v>0</v>
      </c>
      <c r="AE338" s="139">
        <v>0</v>
      </c>
      <c r="AF338" s="139">
        <v>0</v>
      </c>
      <c r="AG338" s="139">
        <v>0</v>
      </c>
      <c r="AH338" s="139">
        <v>0</v>
      </c>
      <c r="AI338" s="142" t="s">
        <v>88</v>
      </c>
      <c r="AJ338" s="134">
        <v>0</v>
      </c>
      <c r="AK338" s="136">
        <v>0</v>
      </c>
      <c r="AL338" s="136">
        <v>0</v>
      </c>
      <c r="AM338" s="136">
        <v>0</v>
      </c>
      <c r="AN338" s="136">
        <v>0</v>
      </c>
      <c r="AO338" s="136">
        <v>0</v>
      </c>
      <c r="AP338" s="136">
        <v>0</v>
      </c>
      <c r="AQ338" s="139">
        <v>0</v>
      </c>
      <c r="AR338" s="139">
        <v>0</v>
      </c>
      <c r="AS338" s="139">
        <v>0</v>
      </c>
      <c r="AT338" s="139">
        <v>0</v>
      </c>
      <c r="AU338" s="118"/>
      <c r="AV338" s="230">
        <v>1</v>
      </c>
      <c r="AW338" s="230">
        <v>0</v>
      </c>
      <c r="AX338" s="230" t="s">
        <v>3614</v>
      </c>
      <c r="AY338" s="141">
        <v>7</v>
      </c>
      <c r="AZ338" s="70">
        <v>1</v>
      </c>
      <c r="BA338" s="70">
        <v>1</v>
      </c>
      <c r="BB338" s="70">
        <v>1</v>
      </c>
      <c r="BC338" s="70">
        <v>0</v>
      </c>
      <c r="BD338" s="70">
        <v>1</v>
      </c>
      <c r="BE338" s="70">
        <v>1</v>
      </c>
      <c r="BF338" s="70">
        <v>1</v>
      </c>
      <c r="BG338" s="71">
        <v>0</v>
      </c>
      <c r="BH338" s="71">
        <v>1</v>
      </c>
      <c r="BI338" s="71">
        <v>0</v>
      </c>
      <c r="BJ338" s="71">
        <v>1</v>
      </c>
      <c r="BK338" s="71">
        <v>0</v>
      </c>
      <c r="BL338" s="70">
        <v>0</v>
      </c>
      <c r="BM338" s="70">
        <v>1</v>
      </c>
      <c r="BN338" s="70">
        <v>1</v>
      </c>
      <c r="BO338" s="70">
        <v>0</v>
      </c>
      <c r="BP338" s="403">
        <v>0</v>
      </c>
      <c r="BQ338" s="403">
        <v>4640</v>
      </c>
      <c r="BR338" s="403">
        <v>0</v>
      </c>
      <c r="BS338" s="403">
        <v>0</v>
      </c>
      <c r="BT338" s="403">
        <v>0</v>
      </c>
      <c r="BU338" s="403">
        <v>0</v>
      </c>
      <c r="BV338" s="403">
        <v>0</v>
      </c>
      <c r="BW338" s="403">
        <v>0</v>
      </c>
      <c r="BX338" s="403">
        <v>0</v>
      </c>
      <c r="BY338" s="403">
        <v>0</v>
      </c>
      <c r="BZ338" s="401">
        <v>0</v>
      </c>
      <c r="CA338" s="401">
        <v>0</v>
      </c>
      <c r="CB338" s="401">
        <v>0</v>
      </c>
      <c r="CC338" s="401">
        <v>0</v>
      </c>
      <c r="CD338" s="401">
        <v>0</v>
      </c>
      <c r="CE338" s="401">
        <v>0</v>
      </c>
      <c r="CF338" s="401">
        <v>0</v>
      </c>
      <c r="CG338" s="401">
        <v>0</v>
      </c>
      <c r="CH338" s="401">
        <v>0</v>
      </c>
      <c r="CI338" s="401">
        <v>0</v>
      </c>
      <c r="CJ338" s="401">
        <v>0</v>
      </c>
      <c r="CK338" s="401">
        <v>0</v>
      </c>
      <c r="CL338" s="401">
        <v>0</v>
      </c>
      <c r="CM338" s="401">
        <v>0</v>
      </c>
      <c r="CN338" s="401">
        <v>0</v>
      </c>
      <c r="CO338" s="401">
        <v>0</v>
      </c>
      <c r="CP338" s="401">
        <v>0</v>
      </c>
      <c r="CQ338" s="401">
        <v>0</v>
      </c>
      <c r="CR338" s="401">
        <v>0</v>
      </c>
      <c r="CS338" s="401">
        <v>0</v>
      </c>
      <c r="CT338" s="401">
        <v>0</v>
      </c>
      <c r="CU338" s="401">
        <v>0</v>
      </c>
      <c r="CV338" s="401">
        <v>0</v>
      </c>
      <c r="CW338" s="401">
        <v>0</v>
      </c>
      <c r="CX338" s="401">
        <v>0</v>
      </c>
      <c r="CY338" s="401">
        <v>0</v>
      </c>
      <c r="CZ338" s="401">
        <v>0</v>
      </c>
      <c r="DA338" s="401">
        <v>0</v>
      </c>
      <c r="DB338" s="401">
        <v>0</v>
      </c>
      <c r="DC338" s="401">
        <v>0</v>
      </c>
      <c r="DD338" s="401">
        <v>0</v>
      </c>
      <c r="DE338" s="401">
        <v>0</v>
      </c>
      <c r="DF338" s="401">
        <v>0</v>
      </c>
      <c r="DG338" s="403">
        <v>23800</v>
      </c>
      <c r="DH338" s="403">
        <v>23800</v>
      </c>
      <c r="DI338" s="403">
        <v>23800</v>
      </c>
      <c r="DJ338" s="403">
        <v>23800</v>
      </c>
      <c r="DK338" s="403">
        <v>23800</v>
      </c>
      <c r="DL338" s="403">
        <v>23800</v>
      </c>
      <c r="DM338" s="403">
        <v>23800</v>
      </c>
      <c r="DN338" s="403">
        <v>23800</v>
      </c>
      <c r="DO338" s="403">
        <v>23800</v>
      </c>
      <c r="DP338" s="403">
        <v>23800</v>
      </c>
      <c r="DQ338" s="403">
        <v>23800</v>
      </c>
      <c r="DR338" s="403">
        <v>23800</v>
      </c>
      <c r="DS338" s="403">
        <v>23800</v>
      </c>
      <c r="DT338" s="403">
        <v>23800</v>
      </c>
      <c r="DU338" s="403">
        <v>23800</v>
      </c>
      <c r="DV338" s="403">
        <v>23800</v>
      </c>
      <c r="DW338" s="403">
        <v>23800</v>
      </c>
      <c r="DX338" s="403">
        <v>23800</v>
      </c>
      <c r="DY338" s="403">
        <v>23800</v>
      </c>
      <c r="DZ338" s="403">
        <v>23800</v>
      </c>
      <c r="EA338" s="403">
        <v>23800</v>
      </c>
      <c r="EB338" s="403">
        <v>23800</v>
      </c>
      <c r="EC338" s="403">
        <v>23800</v>
      </c>
      <c r="ED338" s="403">
        <v>23800</v>
      </c>
      <c r="EE338" s="403">
        <v>23800</v>
      </c>
      <c r="EF338" s="403">
        <v>23800</v>
      </c>
      <c r="EG338" s="403">
        <v>23800</v>
      </c>
      <c r="EH338" s="403">
        <v>23800</v>
      </c>
      <c r="EI338" s="403">
        <v>23800</v>
      </c>
      <c r="EJ338" s="403">
        <v>23800</v>
      </c>
      <c r="EK338" s="403">
        <v>23800</v>
      </c>
      <c r="EL338" s="403">
        <v>23800</v>
      </c>
      <c r="EM338" s="403">
        <v>23800</v>
      </c>
      <c r="EN338" s="403">
        <v>23800</v>
      </c>
      <c r="EO338" s="403">
        <v>23800</v>
      </c>
      <c r="EP338" s="403">
        <v>23800</v>
      </c>
      <c r="EQ338" s="403">
        <v>23800</v>
      </c>
      <c r="ER338" s="403">
        <v>23800</v>
      </c>
      <c r="ES338" s="403">
        <v>23800</v>
      </c>
      <c r="ET338" s="403">
        <v>23800</v>
      </c>
      <c r="EU338" s="403">
        <v>23800</v>
      </c>
      <c r="EV338" s="403">
        <v>23800</v>
      </c>
      <c r="EW338" s="403">
        <v>23800</v>
      </c>
      <c r="EX338" s="404">
        <v>0</v>
      </c>
      <c r="EY338" s="404">
        <v>0</v>
      </c>
      <c r="EZ338" s="404">
        <v>0</v>
      </c>
      <c r="FA338" s="404">
        <v>0</v>
      </c>
      <c r="FB338" s="404">
        <v>0</v>
      </c>
      <c r="FC338" s="404">
        <v>0</v>
      </c>
      <c r="FD338" s="404">
        <v>0</v>
      </c>
      <c r="FE338" s="404">
        <v>0</v>
      </c>
      <c r="FF338" s="404">
        <v>0</v>
      </c>
      <c r="FG338" s="404">
        <v>0</v>
      </c>
      <c r="FH338" s="404">
        <v>0</v>
      </c>
      <c r="FI338" s="404">
        <v>0</v>
      </c>
      <c r="FJ338" s="404">
        <v>0</v>
      </c>
      <c r="FK338" s="404">
        <v>0</v>
      </c>
      <c r="FL338" s="404">
        <v>0</v>
      </c>
      <c r="FM338" s="404">
        <v>0</v>
      </c>
      <c r="FN338" s="404">
        <v>0</v>
      </c>
      <c r="FO338" s="404">
        <v>0</v>
      </c>
      <c r="FP338" s="404">
        <v>0</v>
      </c>
      <c r="FQ338" s="404">
        <v>0</v>
      </c>
      <c r="FR338" s="404">
        <v>0</v>
      </c>
      <c r="FS338" s="404">
        <v>0</v>
      </c>
      <c r="FT338" s="404">
        <v>0</v>
      </c>
      <c r="FU338" s="404">
        <v>0</v>
      </c>
      <c r="FV338" s="404">
        <v>0</v>
      </c>
      <c r="FW338" s="404">
        <v>0</v>
      </c>
      <c r="FX338" s="404">
        <v>0</v>
      </c>
      <c r="FY338" s="404">
        <v>0</v>
      </c>
      <c r="FZ338" s="404">
        <v>0</v>
      </c>
      <c r="GA338" s="404">
        <v>0</v>
      </c>
      <c r="GB338" s="404">
        <v>0</v>
      </c>
      <c r="GC338" s="404">
        <v>0</v>
      </c>
      <c r="GD338" s="404">
        <v>0</v>
      </c>
      <c r="GE338" s="404">
        <v>0</v>
      </c>
      <c r="GF338" s="404">
        <v>0</v>
      </c>
      <c r="GG338" s="404">
        <v>0</v>
      </c>
      <c r="GH338" s="404">
        <v>0</v>
      </c>
      <c r="GI338" s="404">
        <v>0</v>
      </c>
      <c r="GJ338" s="404">
        <v>0</v>
      </c>
      <c r="GK338" s="404">
        <v>0</v>
      </c>
      <c r="GL338" s="404">
        <v>21587.301587301587</v>
      </c>
      <c r="GM338" s="404">
        <v>20559.334845049128</v>
      </c>
      <c r="GN338" s="404">
        <v>19580.31890004679</v>
      </c>
      <c r="GO338" s="404">
        <v>18647.922761949321</v>
      </c>
      <c r="GP338" s="404">
        <v>17759.926439951738</v>
      </c>
      <c r="GQ338" s="404">
        <v>16914.215657096891</v>
      </c>
      <c r="GR338" s="404">
        <v>16108.776816282754</v>
      </c>
      <c r="GS338" s="404">
        <v>15341.692205983576</v>
      </c>
      <c r="GT338" s="404">
        <v>14611.135434270072</v>
      </c>
      <c r="GU338" s="404">
        <v>13915.367080257211</v>
      </c>
      <c r="GV338" s="404">
        <v>13252.730552625917</v>
      </c>
      <c r="GW338" s="404">
        <v>12621.648145358013</v>
      </c>
      <c r="GX338" s="404">
        <v>12020.617281293349</v>
      </c>
      <c r="GY338" s="404">
        <v>11448.206934565091</v>
      </c>
      <c r="GZ338" s="404">
        <v>10903.054223395326</v>
      </c>
      <c r="HA338" s="404">
        <v>10383.861165138404</v>
      </c>
      <c r="HB338" s="404">
        <v>9889.3915858460987</v>
      </c>
      <c r="HC338" s="404">
        <v>9418.4681769962845</v>
      </c>
      <c r="HD338" s="404">
        <v>8969.9696923774136</v>
      </c>
      <c r="HE338" s="404">
        <v>8542.8282784546809</v>
      </c>
      <c r="HF338" s="404">
        <v>8136.026931861601</v>
      </c>
      <c r="HG338" s="404">
        <v>7748.5970779634281</v>
      </c>
      <c r="HH338" s="404">
        <v>7379.6162647270748</v>
      </c>
      <c r="HI338" s="404">
        <v>7028.2059664067383</v>
      </c>
      <c r="HJ338" s="404">
        <v>6693.5294918159407</v>
      </c>
      <c r="HK338" s="404">
        <v>6374.7899922056577</v>
      </c>
      <c r="HL338" s="404">
        <v>6071.2285640053888</v>
      </c>
      <c r="HM338" s="404">
        <v>5782.1224419098926</v>
      </c>
      <c r="HN338" s="404">
        <v>5506.7832780094241</v>
      </c>
      <c r="HO338" s="404">
        <v>5244.5555028661156</v>
      </c>
      <c r="HP338" s="404">
        <v>4994.8147646343969</v>
      </c>
      <c r="HQ338" s="404">
        <v>4756.9664425089486</v>
      </c>
      <c r="HR338" s="404">
        <v>4530.444230960904</v>
      </c>
      <c r="HS338" s="404">
        <v>4314.7087913913365</v>
      </c>
      <c r="HT338" s="404">
        <v>4109.2464679917493</v>
      </c>
      <c r="HU338" s="404">
        <v>3913.5680647540466</v>
      </c>
      <c r="HV338" s="404">
        <v>3727.2076807181402</v>
      </c>
      <c r="HW338" s="404">
        <v>3549.7216006839426</v>
      </c>
      <c r="HX338" s="404">
        <v>3380.6872387466124</v>
      </c>
      <c r="HY338" s="404">
        <v>3219.7021321396305</v>
      </c>
      <c r="HZ338" s="404">
        <v>0</v>
      </c>
      <c r="IA338" s="404">
        <v>175025.99172818908</v>
      </c>
      <c r="IB338" s="408">
        <v>0</v>
      </c>
      <c r="IC338" s="412"/>
    </row>
    <row r="339" spans="1:237" s="180" customFormat="1" ht="90" customHeight="1" x14ac:dyDescent="0.25">
      <c r="A339" s="137" t="s">
        <v>1842</v>
      </c>
      <c r="B339" s="137" t="s">
        <v>1843</v>
      </c>
      <c r="C339" s="137" t="s">
        <v>1882</v>
      </c>
      <c r="D339" s="121" t="s">
        <v>73</v>
      </c>
      <c r="E339" s="206" t="s">
        <v>1883</v>
      </c>
      <c r="F339" s="298" t="s">
        <v>1884</v>
      </c>
      <c r="G339" s="118" t="s">
        <v>1885</v>
      </c>
      <c r="H339" s="142" t="s">
        <v>77</v>
      </c>
      <c r="I339" s="118" t="s">
        <v>1867</v>
      </c>
      <c r="J339" s="118">
        <v>40</v>
      </c>
      <c r="K339" s="227" t="s">
        <v>79</v>
      </c>
      <c r="L339" s="142">
        <v>14600</v>
      </c>
      <c r="M339" s="142" t="s">
        <v>1849</v>
      </c>
      <c r="N339" s="142" t="s">
        <v>81</v>
      </c>
      <c r="O339" s="13" t="s">
        <v>217</v>
      </c>
      <c r="P339" s="142" t="s">
        <v>218</v>
      </c>
      <c r="Q339" s="112" t="s">
        <v>100</v>
      </c>
      <c r="R339" s="73" t="s">
        <v>162</v>
      </c>
      <c r="S339" s="142" t="s">
        <v>99</v>
      </c>
      <c r="T339" s="142" t="s">
        <v>1850</v>
      </c>
      <c r="U339" s="142" t="s">
        <v>87</v>
      </c>
      <c r="V339" s="205">
        <v>1</v>
      </c>
      <c r="W339" s="299">
        <v>190161</v>
      </c>
      <c r="X339" s="136">
        <v>0</v>
      </c>
      <c r="Y339" s="136">
        <v>33800</v>
      </c>
      <c r="Z339" s="136">
        <v>156361</v>
      </c>
      <c r="AA339" s="136">
        <v>0</v>
      </c>
      <c r="AB339" s="136">
        <v>0</v>
      </c>
      <c r="AC339" s="136">
        <v>0</v>
      </c>
      <c r="AD339" s="136">
        <v>0</v>
      </c>
      <c r="AE339" s="139">
        <v>0</v>
      </c>
      <c r="AF339" s="139">
        <v>0</v>
      </c>
      <c r="AG339" s="139">
        <v>0</v>
      </c>
      <c r="AH339" s="139">
        <v>0</v>
      </c>
      <c r="AI339" s="142" t="s">
        <v>88</v>
      </c>
      <c r="AJ339" s="139">
        <v>0</v>
      </c>
      <c r="AK339" s="139">
        <v>0</v>
      </c>
      <c r="AL339" s="139">
        <v>0</v>
      </c>
      <c r="AM339" s="139">
        <v>0</v>
      </c>
      <c r="AN339" s="139">
        <v>0</v>
      </c>
      <c r="AO339" s="139">
        <v>0</v>
      </c>
      <c r="AP339" s="139">
        <v>0</v>
      </c>
      <c r="AQ339" s="139">
        <v>0</v>
      </c>
      <c r="AR339" s="139">
        <v>0</v>
      </c>
      <c r="AS339" s="139">
        <v>0</v>
      </c>
      <c r="AT339" s="139">
        <v>0</v>
      </c>
      <c r="AU339" s="118" t="s">
        <v>1886</v>
      </c>
      <c r="AV339" s="230">
        <v>1</v>
      </c>
      <c r="AW339" s="230">
        <v>0</v>
      </c>
      <c r="AX339" s="230" t="s">
        <v>3594</v>
      </c>
      <c r="AY339" s="141">
        <v>9</v>
      </c>
      <c r="AZ339" s="70">
        <v>1</v>
      </c>
      <c r="BA339" s="70">
        <v>1</v>
      </c>
      <c r="BB339" s="70">
        <v>1</v>
      </c>
      <c r="BC339" s="70">
        <v>1</v>
      </c>
      <c r="BD339" s="70">
        <v>1</v>
      </c>
      <c r="BE339" s="70">
        <v>1</v>
      </c>
      <c r="BF339" s="70">
        <v>1</v>
      </c>
      <c r="BG339" s="71">
        <v>0</v>
      </c>
      <c r="BH339" s="71">
        <v>1</v>
      </c>
      <c r="BI339" s="71">
        <v>0</v>
      </c>
      <c r="BJ339" s="71">
        <v>0</v>
      </c>
      <c r="BK339" s="71">
        <v>1</v>
      </c>
      <c r="BL339" s="70">
        <v>1</v>
      </c>
      <c r="BM339" s="70">
        <v>1</v>
      </c>
      <c r="BN339" s="70">
        <v>1</v>
      </c>
      <c r="BO339" s="70">
        <v>0</v>
      </c>
      <c r="BP339" s="403">
        <v>33800</v>
      </c>
      <c r="BQ339" s="403">
        <v>156361</v>
      </c>
      <c r="BR339" s="403">
        <v>0</v>
      </c>
      <c r="BS339" s="403">
        <v>0</v>
      </c>
      <c r="BT339" s="403">
        <v>0</v>
      </c>
      <c r="BU339" s="403">
        <v>0</v>
      </c>
      <c r="BV339" s="403">
        <v>0</v>
      </c>
      <c r="BW339" s="403">
        <v>0</v>
      </c>
      <c r="BX339" s="403">
        <v>0</v>
      </c>
      <c r="BY339" s="403">
        <v>0</v>
      </c>
      <c r="BZ339" s="401">
        <v>0</v>
      </c>
      <c r="CA339" s="401">
        <v>0</v>
      </c>
      <c r="CB339" s="401">
        <v>0</v>
      </c>
      <c r="CC339" s="401">
        <v>0</v>
      </c>
      <c r="CD339" s="401">
        <v>0</v>
      </c>
      <c r="CE339" s="401">
        <v>0</v>
      </c>
      <c r="CF339" s="401">
        <v>0</v>
      </c>
      <c r="CG339" s="401">
        <v>0</v>
      </c>
      <c r="CH339" s="401">
        <v>0</v>
      </c>
      <c r="CI339" s="401">
        <v>0</v>
      </c>
      <c r="CJ339" s="401">
        <v>0</v>
      </c>
      <c r="CK339" s="401">
        <v>0</v>
      </c>
      <c r="CL339" s="401">
        <v>0</v>
      </c>
      <c r="CM339" s="401">
        <v>0</v>
      </c>
      <c r="CN339" s="401">
        <v>0</v>
      </c>
      <c r="CO339" s="401">
        <v>0</v>
      </c>
      <c r="CP339" s="401">
        <v>0</v>
      </c>
      <c r="CQ339" s="401">
        <v>0</v>
      </c>
      <c r="CR339" s="401">
        <v>0</v>
      </c>
      <c r="CS339" s="401">
        <v>0</v>
      </c>
      <c r="CT339" s="401">
        <v>0</v>
      </c>
      <c r="CU339" s="401">
        <v>0</v>
      </c>
      <c r="CV339" s="401">
        <v>0</v>
      </c>
      <c r="CW339" s="401">
        <v>0</v>
      </c>
      <c r="CX339" s="401">
        <v>0</v>
      </c>
      <c r="CY339" s="401">
        <v>0</v>
      </c>
      <c r="CZ339" s="401">
        <v>0</v>
      </c>
      <c r="DA339" s="401">
        <v>0</v>
      </c>
      <c r="DB339" s="401">
        <v>0</v>
      </c>
      <c r="DC339" s="401">
        <v>0</v>
      </c>
      <c r="DD339" s="401">
        <v>0</v>
      </c>
      <c r="DE339" s="401">
        <v>0</v>
      </c>
      <c r="DF339" s="401">
        <v>0</v>
      </c>
      <c r="DG339" s="403">
        <v>14600</v>
      </c>
      <c r="DH339" s="403">
        <v>14600</v>
      </c>
      <c r="DI339" s="403">
        <v>14600</v>
      </c>
      <c r="DJ339" s="403">
        <v>14600</v>
      </c>
      <c r="DK339" s="403">
        <v>14600</v>
      </c>
      <c r="DL339" s="403">
        <v>14600</v>
      </c>
      <c r="DM339" s="403">
        <v>14600</v>
      </c>
      <c r="DN339" s="403">
        <v>14600</v>
      </c>
      <c r="DO339" s="403">
        <v>14600</v>
      </c>
      <c r="DP339" s="403">
        <v>14600</v>
      </c>
      <c r="DQ339" s="403">
        <v>14600</v>
      </c>
      <c r="DR339" s="403">
        <v>14600</v>
      </c>
      <c r="DS339" s="403">
        <v>14600</v>
      </c>
      <c r="DT339" s="403">
        <v>14600</v>
      </c>
      <c r="DU339" s="403">
        <v>14600</v>
      </c>
      <c r="DV339" s="403">
        <v>14600</v>
      </c>
      <c r="DW339" s="403">
        <v>14600</v>
      </c>
      <c r="DX339" s="403">
        <v>14600</v>
      </c>
      <c r="DY339" s="403">
        <v>14600</v>
      </c>
      <c r="DZ339" s="403">
        <v>14600</v>
      </c>
      <c r="EA339" s="403">
        <v>14600</v>
      </c>
      <c r="EB339" s="403">
        <v>14600</v>
      </c>
      <c r="EC339" s="403">
        <v>14600</v>
      </c>
      <c r="ED339" s="403">
        <v>14600</v>
      </c>
      <c r="EE339" s="403">
        <v>14600</v>
      </c>
      <c r="EF339" s="403">
        <v>14600</v>
      </c>
      <c r="EG339" s="403">
        <v>14600</v>
      </c>
      <c r="EH339" s="403">
        <v>14600</v>
      </c>
      <c r="EI339" s="403">
        <v>14600</v>
      </c>
      <c r="EJ339" s="403">
        <v>14600</v>
      </c>
      <c r="EK339" s="403">
        <v>14600</v>
      </c>
      <c r="EL339" s="403">
        <v>14600</v>
      </c>
      <c r="EM339" s="403">
        <v>14600</v>
      </c>
      <c r="EN339" s="403">
        <v>14600</v>
      </c>
      <c r="EO339" s="403">
        <v>14600</v>
      </c>
      <c r="EP339" s="403">
        <v>14600</v>
      </c>
      <c r="EQ339" s="403">
        <v>14600</v>
      </c>
      <c r="ER339" s="403">
        <v>14600</v>
      </c>
      <c r="ES339" s="403">
        <v>14600</v>
      </c>
      <c r="ET339" s="403">
        <v>14600</v>
      </c>
      <c r="EU339" s="403">
        <v>14600</v>
      </c>
      <c r="EV339" s="403">
        <v>14600</v>
      </c>
      <c r="EW339" s="403">
        <v>14600</v>
      </c>
      <c r="EX339" s="404">
        <v>0</v>
      </c>
      <c r="EY339" s="404">
        <v>0</v>
      </c>
      <c r="EZ339" s="404">
        <v>0</v>
      </c>
      <c r="FA339" s="404">
        <v>0</v>
      </c>
      <c r="FB339" s="404">
        <v>0</v>
      </c>
      <c r="FC339" s="404">
        <v>0</v>
      </c>
      <c r="FD339" s="404">
        <v>0</v>
      </c>
      <c r="FE339" s="404">
        <v>0</v>
      </c>
      <c r="FF339" s="404">
        <v>0</v>
      </c>
      <c r="FG339" s="404">
        <v>0</v>
      </c>
      <c r="FH339" s="404">
        <v>0</v>
      </c>
      <c r="FI339" s="404">
        <v>0</v>
      </c>
      <c r="FJ339" s="404">
        <v>0</v>
      </c>
      <c r="FK339" s="404">
        <v>0</v>
      </c>
      <c r="FL339" s="404">
        <v>0</v>
      </c>
      <c r="FM339" s="404">
        <v>0</v>
      </c>
      <c r="FN339" s="404">
        <v>0</v>
      </c>
      <c r="FO339" s="404">
        <v>0</v>
      </c>
      <c r="FP339" s="404">
        <v>0</v>
      </c>
      <c r="FQ339" s="404">
        <v>0</v>
      </c>
      <c r="FR339" s="404">
        <v>0</v>
      </c>
      <c r="FS339" s="404">
        <v>0</v>
      </c>
      <c r="FT339" s="404">
        <v>0</v>
      </c>
      <c r="FU339" s="404">
        <v>0</v>
      </c>
      <c r="FV339" s="404">
        <v>0</v>
      </c>
      <c r="FW339" s="404">
        <v>0</v>
      </c>
      <c r="FX339" s="404">
        <v>0</v>
      </c>
      <c r="FY339" s="404">
        <v>0</v>
      </c>
      <c r="FZ339" s="404">
        <v>0</v>
      </c>
      <c r="GA339" s="404">
        <v>0</v>
      </c>
      <c r="GB339" s="404">
        <v>0</v>
      </c>
      <c r="GC339" s="404">
        <v>0</v>
      </c>
      <c r="GD339" s="404">
        <v>0</v>
      </c>
      <c r="GE339" s="404">
        <v>0</v>
      </c>
      <c r="GF339" s="404">
        <v>0</v>
      </c>
      <c r="GG339" s="404">
        <v>0</v>
      </c>
      <c r="GH339" s="404">
        <v>0</v>
      </c>
      <c r="GI339" s="404">
        <v>0</v>
      </c>
      <c r="GJ339" s="404">
        <v>0</v>
      </c>
      <c r="GK339" s="404">
        <v>0</v>
      </c>
      <c r="GL339" s="404">
        <v>13242.630385487528</v>
      </c>
      <c r="GM339" s="404">
        <v>12612.02893855955</v>
      </c>
      <c r="GN339" s="404">
        <v>12011.456131961477</v>
      </c>
      <c r="GO339" s="404">
        <v>11439.4820304395</v>
      </c>
      <c r="GP339" s="404">
        <v>10894.744790894763</v>
      </c>
      <c r="GQ339" s="404">
        <v>10375.947419899772</v>
      </c>
      <c r="GR339" s="404">
        <v>9881.8546856188332</v>
      </c>
      <c r="GS339" s="404">
        <v>9411.2901767798394</v>
      </c>
      <c r="GT339" s="404">
        <v>8963.1335016950852</v>
      </c>
      <c r="GU339" s="404">
        <v>8536.3176206619864</v>
      </c>
      <c r="GV339" s="404">
        <v>8129.8263053923692</v>
      </c>
      <c r="GW339" s="404">
        <v>7742.691719421302</v>
      </c>
      <c r="GX339" s="404">
        <v>7373.9921137345755</v>
      </c>
      <c r="GY339" s="404">
        <v>7022.8496321281646</v>
      </c>
      <c r="GZ339" s="404">
        <v>6688.4282210744432</v>
      </c>
      <c r="HA339" s="404">
        <v>6369.9316391185166</v>
      </c>
      <c r="HB339" s="404">
        <v>6066.6015610652539</v>
      </c>
      <c r="HC339" s="404">
        <v>5777.715772443099</v>
      </c>
      <c r="HD339" s="404">
        <v>5502.5864499458085</v>
      </c>
      <c r="HE339" s="404">
        <v>5240.5585237579135</v>
      </c>
      <c r="HF339" s="404">
        <v>4991.0081178646797</v>
      </c>
      <c r="HG339" s="404">
        <v>4753.3410646330276</v>
      </c>
      <c r="HH339" s="404">
        <v>4526.991490126693</v>
      </c>
      <c r="HI339" s="404">
        <v>4311.4204667873264</v>
      </c>
      <c r="HJ339" s="404">
        <v>4106.1147302736445</v>
      </c>
      <c r="HK339" s="404">
        <v>3910.5854574034706</v>
      </c>
      <c r="HL339" s="404">
        <v>3724.3671022890198</v>
      </c>
      <c r="HM339" s="404">
        <v>3547.0162878943042</v>
      </c>
      <c r="HN339" s="404">
        <v>3378.1107503755288</v>
      </c>
      <c r="HO339" s="404">
        <v>3217.2483336909786</v>
      </c>
      <c r="HP339" s="404">
        <v>3064.0460320866464</v>
      </c>
      <c r="HQ339" s="404">
        <v>2918.1390781777586</v>
      </c>
      <c r="HR339" s="404">
        <v>2779.1800744550083</v>
      </c>
      <c r="HS339" s="404">
        <v>2646.8381661476265</v>
      </c>
      <c r="HT339" s="404">
        <v>2520.7982534739303</v>
      </c>
      <c r="HU339" s="404">
        <v>2400.7602414037428</v>
      </c>
      <c r="HV339" s="404">
        <v>2286.4383251464224</v>
      </c>
      <c r="HW339" s="404">
        <v>2177.560309663259</v>
      </c>
      <c r="HX339" s="404">
        <v>2073.8669615840563</v>
      </c>
      <c r="HY339" s="404">
        <v>1975.1113919848153</v>
      </c>
      <c r="HZ339" s="404">
        <v>0</v>
      </c>
      <c r="IA339" s="404">
        <v>238593.01025554171</v>
      </c>
      <c r="IB339" s="408">
        <v>0</v>
      </c>
      <c r="IC339" s="412"/>
    </row>
    <row r="340" spans="1:237" s="180" customFormat="1" ht="90" customHeight="1" x14ac:dyDescent="0.25">
      <c r="A340" s="137" t="s">
        <v>1842</v>
      </c>
      <c r="B340" s="138" t="s">
        <v>1843</v>
      </c>
      <c r="C340" s="138" t="s">
        <v>1872</v>
      </c>
      <c r="D340" s="142" t="s">
        <v>73</v>
      </c>
      <c r="E340" s="138" t="s">
        <v>1873</v>
      </c>
      <c r="F340" s="118" t="s">
        <v>1874</v>
      </c>
      <c r="G340" s="118" t="s">
        <v>1875</v>
      </c>
      <c r="H340" s="142" t="s">
        <v>77</v>
      </c>
      <c r="I340" s="118" t="s">
        <v>1860</v>
      </c>
      <c r="J340" s="118">
        <v>10</v>
      </c>
      <c r="K340" s="227" t="s">
        <v>79</v>
      </c>
      <c r="L340" s="142">
        <v>14600</v>
      </c>
      <c r="M340" s="142" t="s">
        <v>1849</v>
      </c>
      <c r="N340" s="142" t="s">
        <v>147</v>
      </c>
      <c r="O340" s="90" t="s">
        <v>148</v>
      </c>
      <c r="P340" s="142" t="s">
        <v>467</v>
      </c>
      <c r="Q340" s="112" t="s">
        <v>100</v>
      </c>
      <c r="R340" s="73" t="s">
        <v>162</v>
      </c>
      <c r="S340" s="142" t="s">
        <v>99</v>
      </c>
      <c r="T340" s="142" t="s">
        <v>1861</v>
      </c>
      <c r="U340" s="142" t="s">
        <v>87</v>
      </c>
      <c r="V340" s="205">
        <v>1</v>
      </c>
      <c r="W340" s="136">
        <v>182345</v>
      </c>
      <c r="X340" s="136">
        <v>0</v>
      </c>
      <c r="Y340" s="136">
        <v>182345</v>
      </c>
      <c r="Z340" s="136">
        <v>0</v>
      </c>
      <c r="AA340" s="136">
        <v>0</v>
      </c>
      <c r="AB340" s="136">
        <v>0</v>
      </c>
      <c r="AC340" s="136">
        <v>0</v>
      </c>
      <c r="AD340" s="136">
        <v>0</v>
      </c>
      <c r="AE340" s="139">
        <v>0</v>
      </c>
      <c r="AF340" s="139">
        <v>0</v>
      </c>
      <c r="AG340" s="139">
        <v>0</v>
      </c>
      <c r="AH340" s="139">
        <v>0</v>
      </c>
      <c r="AI340" s="142" t="s">
        <v>88</v>
      </c>
      <c r="AJ340" s="136">
        <v>0</v>
      </c>
      <c r="AK340" s="136">
        <v>0</v>
      </c>
      <c r="AL340" s="136">
        <v>0</v>
      </c>
      <c r="AM340" s="136">
        <v>0</v>
      </c>
      <c r="AN340" s="136">
        <v>0</v>
      </c>
      <c r="AO340" s="136">
        <v>0</v>
      </c>
      <c r="AP340" s="136">
        <v>0</v>
      </c>
      <c r="AQ340" s="139">
        <v>0</v>
      </c>
      <c r="AR340" s="139">
        <v>0</v>
      </c>
      <c r="AS340" s="139">
        <v>0</v>
      </c>
      <c r="AT340" s="139">
        <v>0</v>
      </c>
      <c r="AU340" s="122"/>
      <c r="AV340" s="230">
        <v>1</v>
      </c>
      <c r="AW340" s="230">
        <v>0</v>
      </c>
      <c r="AX340" s="230" t="s">
        <v>3613</v>
      </c>
      <c r="AY340" s="141">
        <v>9</v>
      </c>
      <c r="AZ340" s="70">
        <v>1</v>
      </c>
      <c r="BA340" s="70">
        <v>1</v>
      </c>
      <c r="BB340" s="70">
        <v>1</v>
      </c>
      <c r="BC340" s="70">
        <v>1</v>
      </c>
      <c r="BD340" s="70">
        <v>1</v>
      </c>
      <c r="BE340" s="70">
        <v>1</v>
      </c>
      <c r="BF340" s="70">
        <v>1</v>
      </c>
      <c r="BG340" s="71">
        <v>0</v>
      </c>
      <c r="BH340" s="71">
        <v>1</v>
      </c>
      <c r="BI340" s="71">
        <v>0</v>
      </c>
      <c r="BJ340" s="71">
        <v>1</v>
      </c>
      <c r="BK340" s="71">
        <v>0</v>
      </c>
      <c r="BL340" s="70">
        <v>1</v>
      </c>
      <c r="BM340" s="70">
        <v>1</v>
      </c>
      <c r="BN340" s="70">
        <v>1</v>
      </c>
      <c r="BO340" s="70">
        <v>0</v>
      </c>
      <c r="BP340" s="403">
        <v>182345</v>
      </c>
      <c r="BQ340" s="403">
        <v>0</v>
      </c>
      <c r="BR340" s="403">
        <v>0</v>
      </c>
      <c r="BS340" s="403">
        <v>0</v>
      </c>
      <c r="BT340" s="403">
        <v>0</v>
      </c>
      <c r="BU340" s="403">
        <v>0</v>
      </c>
      <c r="BV340" s="403">
        <v>0</v>
      </c>
      <c r="BW340" s="403">
        <v>0</v>
      </c>
      <c r="BX340" s="403">
        <v>0</v>
      </c>
      <c r="BY340" s="403">
        <v>0</v>
      </c>
      <c r="BZ340" s="401">
        <v>0</v>
      </c>
      <c r="CA340" s="401">
        <v>0</v>
      </c>
      <c r="CB340" s="401">
        <v>0</v>
      </c>
      <c r="CC340" s="401">
        <v>0</v>
      </c>
      <c r="CD340" s="401">
        <v>0</v>
      </c>
      <c r="CE340" s="401">
        <v>0</v>
      </c>
      <c r="CF340" s="401">
        <v>0</v>
      </c>
      <c r="CG340" s="401">
        <v>0</v>
      </c>
      <c r="CH340" s="401">
        <v>0</v>
      </c>
      <c r="CI340" s="401">
        <v>0</v>
      </c>
      <c r="CJ340" s="401">
        <v>0</v>
      </c>
      <c r="CK340" s="401">
        <v>0</v>
      </c>
      <c r="CL340" s="401">
        <v>0</v>
      </c>
      <c r="CM340" s="401">
        <v>0</v>
      </c>
      <c r="CN340" s="401">
        <v>0</v>
      </c>
      <c r="CO340" s="401">
        <v>0</v>
      </c>
      <c r="CP340" s="401">
        <v>0</v>
      </c>
      <c r="CQ340" s="401">
        <v>0</v>
      </c>
      <c r="CR340" s="401">
        <v>0</v>
      </c>
      <c r="CS340" s="401">
        <v>0</v>
      </c>
      <c r="CT340" s="401">
        <v>0</v>
      </c>
      <c r="CU340" s="401">
        <v>0</v>
      </c>
      <c r="CV340" s="401">
        <v>0</v>
      </c>
      <c r="CW340" s="401">
        <v>0</v>
      </c>
      <c r="CX340" s="401">
        <v>0</v>
      </c>
      <c r="CY340" s="401">
        <v>0</v>
      </c>
      <c r="CZ340" s="401">
        <v>0</v>
      </c>
      <c r="DA340" s="401">
        <v>0</v>
      </c>
      <c r="DB340" s="401">
        <v>0</v>
      </c>
      <c r="DC340" s="401">
        <v>0</v>
      </c>
      <c r="DD340" s="401">
        <v>0</v>
      </c>
      <c r="DE340" s="401">
        <v>0</v>
      </c>
      <c r="DF340" s="401">
        <v>0</v>
      </c>
      <c r="DG340" s="403">
        <v>14600</v>
      </c>
      <c r="DH340" s="403">
        <v>14600</v>
      </c>
      <c r="DI340" s="403">
        <v>14600</v>
      </c>
      <c r="DJ340" s="403">
        <v>14600</v>
      </c>
      <c r="DK340" s="403">
        <v>14600</v>
      </c>
      <c r="DL340" s="403">
        <v>14600</v>
      </c>
      <c r="DM340" s="403">
        <v>14600</v>
      </c>
      <c r="DN340" s="403">
        <v>14600</v>
      </c>
      <c r="DO340" s="403">
        <v>14600</v>
      </c>
      <c r="DP340" s="403">
        <v>14600</v>
      </c>
      <c r="DQ340" s="403">
        <v>14600</v>
      </c>
      <c r="DR340" s="403">
        <v>14600</v>
      </c>
      <c r="DS340" s="403">
        <v>14600</v>
      </c>
      <c r="DT340" s="403">
        <v>14600</v>
      </c>
      <c r="DU340" s="403">
        <v>14600</v>
      </c>
      <c r="DV340" s="403">
        <v>14600</v>
      </c>
      <c r="DW340" s="403">
        <v>14600</v>
      </c>
      <c r="DX340" s="403">
        <v>14600</v>
      </c>
      <c r="DY340" s="403">
        <v>14600</v>
      </c>
      <c r="DZ340" s="403">
        <v>14600</v>
      </c>
      <c r="EA340" s="403">
        <v>14600</v>
      </c>
      <c r="EB340" s="403">
        <v>14600</v>
      </c>
      <c r="EC340" s="403">
        <v>14600</v>
      </c>
      <c r="ED340" s="403">
        <v>14600</v>
      </c>
      <c r="EE340" s="403">
        <v>14600</v>
      </c>
      <c r="EF340" s="403">
        <v>14600</v>
      </c>
      <c r="EG340" s="403">
        <v>14600</v>
      </c>
      <c r="EH340" s="403">
        <v>14600</v>
      </c>
      <c r="EI340" s="403">
        <v>14600</v>
      </c>
      <c r="EJ340" s="403">
        <v>14600</v>
      </c>
      <c r="EK340" s="403">
        <v>14600</v>
      </c>
      <c r="EL340" s="403">
        <v>14600</v>
      </c>
      <c r="EM340" s="403">
        <v>14600</v>
      </c>
      <c r="EN340" s="403">
        <v>14600</v>
      </c>
      <c r="EO340" s="403">
        <v>14600</v>
      </c>
      <c r="EP340" s="403">
        <v>14600</v>
      </c>
      <c r="EQ340" s="403">
        <v>14600</v>
      </c>
      <c r="ER340" s="403">
        <v>14600</v>
      </c>
      <c r="ES340" s="403">
        <v>14600</v>
      </c>
      <c r="ET340" s="403">
        <v>14600</v>
      </c>
      <c r="EU340" s="403">
        <v>14600</v>
      </c>
      <c r="EV340" s="403">
        <v>14600</v>
      </c>
      <c r="EW340" s="403">
        <v>14600</v>
      </c>
      <c r="EX340" s="404">
        <v>0</v>
      </c>
      <c r="EY340" s="404">
        <v>0</v>
      </c>
      <c r="EZ340" s="404">
        <v>0</v>
      </c>
      <c r="FA340" s="404">
        <v>0</v>
      </c>
      <c r="FB340" s="404">
        <v>0</v>
      </c>
      <c r="FC340" s="404">
        <v>0</v>
      </c>
      <c r="FD340" s="404">
        <v>0</v>
      </c>
      <c r="FE340" s="404">
        <v>0</v>
      </c>
      <c r="FF340" s="404">
        <v>0</v>
      </c>
      <c r="FG340" s="404">
        <v>0</v>
      </c>
      <c r="FH340" s="404">
        <v>0</v>
      </c>
      <c r="FI340" s="404">
        <v>0</v>
      </c>
      <c r="FJ340" s="404">
        <v>0</v>
      </c>
      <c r="FK340" s="404">
        <v>0</v>
      </c>
      <c r="FL340" s="404">
        <v>0</v>
      </c>
      <c r="FM340" s="404">
        <v>0</v>
      </c>
      <c r="FN340" s="404">
        <v>0</v>
      </c>
      <c r="FO340" s="404">
        <v>0</v>
      </c>
      <c r="FP340" s="404">
        <v>0</v>
      </c>
      <c r="FQ340" s="404">
        <v>0</v>
      </c>
      <c r="FR340" s="404">
        <v>0</v>
      </c>
      <c r="FS340" s="404">
        <v>0</v>
      </c>
      <c r="FT340" s="404">
        <v>0</v>
      </c>
      <c r="FU340" s="404">
        <v>0</v>
      </c>
      <c r="FV340" s="404">
        <v>0</v>
      </c>
      <c r="FW340" s="404">
        <v>0</v>
      </c>
      <c r="FX340" s="404">
        <v>0</v>
      </c>
      <c r="FY340" s="404">
        <v>0</v>
      </c>
      <c r="FZ340" s="404">
        <v>0</v>
      </c>
      <c r="GA340" s="404">
        <v>0</v>
      </c>
      <c r="GB340" s="404">
        <v>0</v>
      </c>
      <c r="GC340" s="404">
        <v>0</v>
      </c>
      <c r="GD340" s="404">
        <v>0</v>
      </c>
      <c r="GE340" s="404">
        <v>0</v>
      </c>
      <c r="GF340" s="404">
        <v>0</v>
      </c>
      <c r="GG340" s="404">
        <v>0</v>
      </c>
      <c r="GH340" s="404">
        <v>0</v>
      </c>
      <c r="GI340" s="404">
        <v>0</v>
      </c>
      <c r="GJ340" s="404">
        <v>0</v>
      </c>
      <c r="GK340" s="404">
        <v>0</v>
      </c>
      <c r="GL340" s="404">
        <v>13242.630385487528</v>
      </c>
      <c r="GM340" s="404">
        <v>12612.02893855955</v>
      </c>
      <c r="GN340" s="404">
        <v>12011.456131961477</v>
      </c>
      <c r="GO340" s="404">
        <v>11439.4820304395</v>
      </c>
      <c r="GP340" s="404">
        <v>10894.744790894763</v>
      </c>
      <c r="GQ340" s="404">
        <v>10375.947419899772</v>
      </c>
      <c r="GR340" s="404">
        <v>9881.8546856188332</v>
      </c>
      <c r="GS340" s="404">
        <v>9411.2901767798394</v>
      </c>
      <c r="GT340" s="404">
        <v>8963.1335016950852</v>
      </c>
      <c r="GU340" s="404">
        <v>8536.3176206619864</v>
      </c>
      <c r="GV340" s="404">
        <v>8129.8263053923692</v>
      </c>
      <c r="GW340" s="404">
        <v>7742.691719421302</v>
      </c>
      <c r="GX340" s="404">
        <v>7373.9921137345755</v>
      </c>
      <c r="GY340" s="404">
        <v>7022.8496321281646</v>
      </c>
      <c r="GZ340" s="404">
        <v>6688.4282210744432</v>
      </c>
      <c r="HA340" s="404">
        <v>6369.9316391185166</v>
      </c>
      <c r="HB340" s="404">
        <v>6066.6015610652539</v>
      </c>
      <c r="HC340" s="404">
        <v>5777.715772443099</v>
      </c>
      <c r="HD340" s="404">
        <v>5502.5864499458085</v>
      </c>
      <c r="HE340" s="404">
        <v>5240.5585237579135</v>
      </c>
      <c r="HF340" s="404">
        <v>4991.0081178646797</v>
      </c>
      <c r="HG340" s="404">
        <v>4753.3410646330276</v>
      </c>
      <c r="HH340" s="404">
        <v>4526.991490126693</v>
      </c>
      <c r="HI340" s="404">
        <v>4311.4204667873264</v>
      </c>
      <c r="HJ340" s="404">
        <v>4106.1147302736445</v>
      </c>
      <c r="HK340" s="404">
        <v>3910.5854574034706</v>
      </c>
      <c r="HL340" s="404">
        <v>3724.3671022890198</v>
      </c>
      <c r="HM340" s="404">
        <v>3547.0162878943042</v>
      </c>
      <c r="HN340" s="404">
        <v>3378.1107503755288</v>
      </c>
      <c r="HO340" s="404">
        <v>3217.2483336909786</v>
      </c>
      <c r="HP340" s="404">
        <v>3064.0460320866464</v>
      </c>
      <c r="HQ340" s="404">
        <v>2918.1390781777586</v>
      </c>
      <c r="HR340" s="404">
        <v>2779.1800744550083</v>
      </c>
      <c r="HS340" s="404">
        <v>2646.8381661476265</v>
      </c>
      <c r="HT340" s="404">
        <v>2520.7982534739303</v>
      </c>
      <c r="HU340" s="404">
        <v>2400.7602414037428</v>
      </c>
      <c r="HV340" s="404">
        <v>2286.4383251464224</v>
      </c>
      <c r="HW340" s="404">
        <v>2177.560309663259</v>
      </c>
      <c r="HX340" s="404">
        <v>2073.8669615840563</v>
      </c>
      <c r="HY340" s="404">
        <v>1975.1113919848153</v>
      </c>
      <c r="HZ340" s="404">
        <v>0</v>
      </c>
      <c r="IA340" s="404">
        <v>107368.88568199833</v>
      </c>
      <c r="IB340" s="408">
        <v>0</v>
      </c>
      <c r="IC340" s="412"/>
    </row>
    <row r="341" spans="1:237" s="180" customFormat="1" ht="90" customHeight="1" x14ac:dyDescent="0.25">
      <c r="A341" s="137" t="s">
        <v>1842</v>
      </c>
      <c r="B341" s="138" t="s">
        <v>1843</v>
      </c>
      <c r="C341" s="138" t="s">
        <v>1868</v>
      </c>
      <c r="D341" s="142" t="s">
        <v>73</v>
      </c>
      <c r="E341" s="138" t="s">
        <v>1869</v>
      </c>
      <c r="F341" s="118" t="s">
        <v>1870</v>
      </c>
      <c r="G341" s="118" t="s">
        <v>1871</v>
      </c>
      <c r="H341" s="142" t="s">
        <v>77</v>
      </c>
      <c r="I341" s="118" t="s">
        <v>1860</v>
      </c>
      <c r="J341" s="118">
        <v>10</v>
      </c>
      <c r="K341" s="227" t="s">
        <v>79</v>
      </c>
      <c r="L341" s="142">
        <v>14600</v>
      </c>
      <c r="M341" s="142" t="s">
        <v>1849</v>
      </c>
      <c r="N341" s="142" t="s">
        <v>147</v>
      </c>
      <c r="O341" s="90" t="s">
        <v>148</v>
      </c>
      <c r="P341" s="142" t="s">
        <v>467</v>
      </c>
      <c r="Q341" s="112" t="s">
        <v>100</v>
      </c>
      <c r="R341" s="73" t="s">
        <v>162</v>
      </c>
      <c r="S341" s="142" t="s">
        <v>99</v>
      </c>
      <c r="T341" s="142" t="s">
        <v>1861</v>
      </c>
      <c r="U341" s="142" t="s">
        <v>87</v>
      </c>
      <c r="V341" s="205">
        <v>1</v>
      </c>
      <c r="W341" s="136">
        <v>103600</v>
      </c>
      <c r="X341" s="136">
        <v>0</v>
      </c>
      <c r="Y341" s="136">
        <v>103600</v>
      </c>
      <c r="Z341" s="136">
        <v>0</v>
      </c>
      <c r="AA341" s="136">
        <v>0</v>
      </c>
      <c r="AB341" s="136">
        <v>0</v>
      </c>
      <c r="AC341" s="136">
        <v>0</v>
      </c>
      <c r="AD341" s="136">
        <v>0</v>
      </c>
      <c r="AE341" s="139">
        <v>0</v>
      </c>
      <c r="AF341" s="139">
        <v>0</v>
      </c>
      <c r="AG341" s="139">
        <v>0</v>
      </c>
      <c r="AH341" s="139">
        <v>0</v>
      </c>
      <c r="AI341" s="142" t="s">
        <v>88</v>
      </c>
      <c r="AJ341" s="136">
        <v>0</v>
      </c>
      <c r="AK341" s="136">
        <v>0</v>
      </c>
      <c r="AL341" s="136">
        <v>0</v>
      </c>
      <c r="AM341" s="136">
        <v>0</v>
      </c>
      <c r="AN341" s="136">
        <v>0</v>
      </c>
      <c r="AO341" s="136">
        <v>0</v>
      </c>
      <c r="AP341" s="136">
        <v>0</v>
      </c>
      <c r="AQ341" s="139">
        <v>0</v>
      </c>
      <c r="AR341" s="139">
        <v>0</v>
      </c>
      <c r="AS341" s="139">
        <v>0</v>
      </c>
      <c r="AT341" s="139">
        <v>0</v>
      </c>
      <c r="AU341" s="118"/>
      <c r="AV341" s="230">
        <v>1</v>
      </c>
      <c r="AW341" s="230">
        <v>0</v>
      </c>
      <c r="AX341" s="230" t="s">
        <v>3613</v>
      </c>
      <c r="AY341" s="141">
        <v>9</v>
      </c>
      <c r="AZ341" s="70">
        <v>1</v>
      </c>
      <c r="BA341" s="70">
        <v>1</v>
      </c>
      <c r="BB341" s="70">
        <v>1</v>
      </c>
      <c r="BC341" s="70">
        <v>1</v>
      </c>
      <c r="BD341" s="70">
        <v>1</v>
      </c>
      <c r="BE341" s="70">
        <v>1</v>
      </c>
      <c r="BF341" s="70">
        <v>1</v>
      </c>
      <c r="BG341" s="71">
        <v>0</v>
      </c>
      <c r="BH341" s="71">
        <v>1</v>
      </c>
      <c r="BI341" s="71">
        <v>0</v>
      </c>
      <c r="BJ341" s="71">
        <v>1</v>
      </c>
      <c r="BK341" s="71">
        <v>0</v>
      </c>
      <c r="BL341" s="70">
        <v>1</v>
      </c>
      <c r="BM341" s="70">
        <v>1</v>
      </c>
      <c r="BN341" s="70">
        <v>1</v>
      </c>
      <c r="BO341" s="70">
        <v>0</v>
      </c>
      <c r="BP341" s="403">
        <v>103600</v>
      </c>
      <c r="BQ341" s="403">
        <v>0</v>
      </c>
      <c r="BR341" s="403">
        <v>0</v>
      </c>
      <c r="BS341" s="403">
        <v>0</v>
      </c>
      <c r="BT341" s="403">
        <v>0</v>
      </c>
      <c r="BU341" s="403">
        <v>0</v>
      </c>
      <c r="BV341" s="403">
        <v>0</v>
      </c>
      <c r="BW341" s="403">
        <v>0</v>
      </c>
      <c r="BX341" s="403">
        <v>0</v>
      </c>
      <c r="BY341" s="403">
        <v>0</v>
      </c>
      <c r="BZ341" s="401">
        <v>0</v>
      </c>
      <c r="CA341" s="401">
        <v>0</v>
      </c>
      <c r="CB341" s="401">
        <v>0</v>
      </c>
      <c r="CC341" s="401">
        <v>0</v>
      </c>
      <c r="CD341" s="401">
        <v>0</v>
      </c>
      <c r="CE341" s="401">
        <v>0</v>
      </c>
      <c r="CF341" s="401">
        <v>0</v>
      </c>
      <c r="CG341" s="401">
        <v>0</v>
      </c>
      <c r="CH341" s="401">
        <v>0</v>
      </c>
      <c r="CI341" s="401">
        <v>0</v>
      </c>
      <c r="CJ341" s="401">
        <v>0</v>
      </c>
      <c r="CK341" s="401">
        <v>0</v>
      </c>
      <c r="CL341" s="401">
        <v>0</v>
      </c>
      <c r="CM341" s="401">
        <v>0</v>
      </c>
      <c r="CN341" s="401">
        <v>0</v>
      </c>
      <c r="CO341" s="401">
        <v>0</v>
      </c>
      <c r="CP341" s="401">
        <v>0</v>
      </c>
      <c r="CQ341" s="401">
        <v>0</v>
      </c>
      <c r="CR341" s="401">
        <v>0</v>
      </c>
      <c r="CS341" s="401">
        <v>0</v>
      </c>
      <c r="CT341" s="401">
        <v>0</v>
      </c>
      <c r="CU341" s="401">
        <v>0</v>
      </c>
      <c r="CV341" s="401">
        <v>0</v>
      </c>
      <c r="CW341" s="401">
        <v>0</v>
      </c>
      <c r="CX341" s="401">
        <v>0</v>
      </c>
      <c r="CY341" s="401">
        <v>0</v>
      </c>
      <c r="CZ341" s="401">
        <v>0</v>
      </c>
      <c r="DA341" s="401">
        <v>0</v>
      </c>
      <c r="DB341" s="401">
        <v>0</v>
      </c>
      <c r="DC341" s="401">
        <v>0</v>
      </c>
      <c r="DD341" s="401">
        <v>0</v>
      </c>
      <c r="DE341" s="401">
        <v>0</v>
      </c>
      <c r="DF341" s="401">
        <v>0</v>
      </c>
      <c r="DG341" s="403">
        <v>14600</v>
      </c>
      <c r="DH341" s="403">
        <v>14600</v>
      </c>
      <c r="DI341" s="403">
        <v>14600</v>
      </c>
      <c r="DJ341" s="403">
        <v>14600</v>
      </c>
      <c r="DK341" s="403">
        <v>14600</v>
      </c>
      <c r="DL341" s="403">
        <v>14600</v>
      </c>
      <c r="DM341" s="403">
        <v>14600</v>
      </c>
      <c r="DN341" s="403">
        <v>14600</v>
      </c>
      <c r="DO341" s="403">
        <v>14600</v>
      </c>
      <c r="DP341" s="403">
        <v>14600</v>
      </c>
      <c r="DQ341" s="403">
        <v>14600</v>
      </c>
      <c r="DR341" s="403">
        <v>14600</v>
      </c>
      <c r="DS341" s="403">
        <v>14600</v>
      </c>
      <c r="DT341" s="403">
        <v>14600</v>
      </c>
      <c r="DU341" s="403">
        <v>14600</v>
      </c>
      <c r="DV341" s="403">
        <v>14600</v>
      </c>
      <c r="DW341" s="403">
        <v>14600</v>
      </c>
      <c r="DX341" s="403">
        <v>14600</v>
      </c>
      <c r="DY341" s="403">
        <v>14600</v>
      </c>
      <c r="DZ341" s="403">
        <v>14600</v>
      </c>
      <c r="EA341" s="403">
        <v>14600</v>
      </c>
      <c r="EB341" s="403">
        <v>14600</v>
      </c>
      <c r="EC341" s="403">
        <v>14600</v>
      </c>
      <c r="ED341" s="403">
        <v>14600</v>
      </c>
      <c r="EE341" s="403">
        <v>14600</v>
      </c>
      <c r="EF341" s="403">
        <v>14600</v>
      </c>
      <c r="EG341" s="403">
        <v>14600</v>
      </c>
      <c r="EH341" s="403">
        <v>14600</v>
      </c>
      <c r="EI341" s="403">
        <v>14600</v>
      </c>
      <c r="EJ341" s="403">
        <v>14600</v>
      </c>
      <c r="EK341" s="403">
        <v>14600</v>
      </c>
      <c r="EL341" s="403">
        <v>14600</v>
      </c>
      <c r="EM341" s="403">
        <v>14600</v>
      </c>
      <c r="EN341" s="403">
        <v>14600</v>
      </c>
      <c r="EO341" s="403">
        <v>14600</v>
      </c>
      <c r="EP341" s="403">
        <v>14600</v>
      </c>
      <c r="EQ341" s="403">
        <v>14600</v>
      </c>
      <c r="ER341" s="403">
        <v>14600</v>
      </c>
      <c r="ES341" s="403">
        <v>14600</v>
      </c>
      <c r="ET341" s="403">
        <v>14600</v>
      </c>
      <c r="EU341" s="403">
        <v>14600</v>
      </c>
      <c r="EV341" s="403">
        <v>14600</v>
      </c>
      <c r="EW341" s="403">
        <v>14600</v>
      </c>
      <c r="EX341" s="404">
        <v>0</v>
      </c>
      <c r="EY341" s="404">
        <v>0</v>
      </c>
      <c r="EZ341" s="404">
        <v>0</v>
      </c>
      <c r="FA341" s="404">
        <v>0</v>
      </c>
      <c r="FB341" s="404">
        <v>0</v>
      </c>
      <c r="FC341" s="404">
        <v>0</v>
      </c>
      <c r="FD341" s="404">
        <v>0</v>
      </c>
      <c r="FE341" s="404">
        <v>0</v>
      </c>
      <c r="FF341" s="404">
        <v>0</v>
      </c>
      <c r="FG341" s="404">
        <v>0</v>
      </c>
      <c r="FH341" s="404">
        <v>0</v>
      </c>
      <c r="FI341" s="404">
        <v>0</v>
      </c>
      <c r="FJ341" s="404">
        <v>0</v>
      </c>
      <c r="FK341" s="404">
        <v>0</v>
      </c>
      <c r="FL341" s="404">
        <v>0</v>
      </c>
      <c r="FM341" s="404">
        <v>0</v>
      </c>
      <c r="FN341" s="404">
        <v>0</v>
      </c>
      <c r="FO341" s="404">
        <v>0</v>
      </c>
      <c r="FP341" s="404">
        <v>0</v>
      </c>
      <c r="FQ341" s="404">
        <v>0</v>
      </c>
      <c r="FR341" s="404">
        <v>0</v>
      </c>
      <c r="FS341" s="404">
        <v>0</v>
      </c>
      <c r="FT341" s="404">
        <v>0</v>
      </c>
      <c r="FU341" s="404">
        <v>0</v>
      </c>
      <c r="FV341" s="404">
        <v>0</v>
      </c>
      <c r="FW341" s="404">
        <v>0</v>
      </c>
      <c r="FX341" s="404">
        <v>0</v>
      </c>
      <c r="FY341" s="404">
        <v>0</v>
      </c>
      <c r="FZ341" s="404">
        <v>0</v>
      </c>
      <c r="GA341" s="404">
        <v>0</v>
      </c>
      <c r="GB341" s="404">
        <v>0</v>
      </c>
      <c r="GC341" s="404">
        <v>0</v>
      </c>
      <c r="GD341" s="404">
        <v>0</v>
      </c>
      <c r="GE341" s="404">
        <v>0</v>
      </c>
      <c r="GF341" s="404">
        <v>0</v>
      </c>
      <c r="GG341" s="404">
        <v>0</v>
      </c>
      <c r="GH341" s="404">
        <v>0</v>
      </c>
      <c r="GI341" s="404">
        <v>0</v>
      </c>
      <c r="GJ341" s="404">
        <v>0</v>
      </c>
      <c r="GK341" s="404">
        <v>0</v>
      </c>
      <c r="GL341" s="404">
        <v>13242.630385487528</v>
      </c>
      <c r="GM341" s="404">
        <v>12612.02893855955</v>
      </c>
      <c r="GN341" s="404">
        <v>12011.456131961477</v>
      </c>
      <c r="GO341" s="404">
        <v>11439.4820304395</v>
      </c>
      <c r="GP341" s="404">
        <v>10894.744790894763</v>
      </c>
      <c r="GQ341" s="404">
        <v>10375.947419899772</v>
      </c>
      <c r="GR341" s="404">
        <v>9881.8546856188332</v>
      </c>
      <c r="GS341" s="404">
        <v>9411.2901767798394</v>
      </c>
      <c r="GT341" s="404">
        <v>8963.1335016950852</v>
      </c>
      <c r="GU341" s="404">
        <v>8536.3176206619864</v>
      </c>
      <c r="GV341" s="404">
        <v>8129.8263053923692</v>
      </c>
      <c r="GW341" s="404">
        <v>7742.691719421302</v>
      </c>
      <c r="GX341" s="404">
        <v>7373.9921137345755</v>
      </c>
      <c r="GY341" s="404">
        <v>7022.8496321281646</v>
      </c>
      <c r="GZ341" s="404">
        <v>6688.4282210744432</v>
      </c>
      <c r="HA341" s="404">
        <v>6369.9316391185166</v>
      </c>
      <c r="HB341" s="404">
        <v>6066.6015610652539</v>
      </c>
      <c r="HC341" s="404">
        <v>5777.715772443099</v>
      </c>
      <c r="HD341" s="404">
        <v>5502.5864499458085</v>
      </c>
      <c r="HE341" s="404">
        <v>5240.5585237579135</v>
      </c>
      <c r="HF341" s="404">
        <v>4991.0081178646797</v>
      </c>
      <c r="HG341" s="404">
        <v>4753.3410646330276</v>
      </c>
      <c r="HH341" s="404">
        <v>4526.991490126693</v>
      </c>
      <c r="HI341" s="404">
        <v>4311.4204667873264</v>
      </c>
      <c r="HJ341" s="404">
        <v>4106.1147302736445</v>
      </c>
      <c r="HK341" s="404">
        <v>3910.5854574034706</v>
      </c>
      <c r="HL341" s="404">
        <v>3724.3671022890198</v>
      </c>
      <c r="HM341" s="404">
        <v>3547.0162878943042</v>
      </c>
      <c r="HN341" s="404">
        <v>3378.1107503755288</v>
      </c>
      <c r="HO341" s="404">
        <v>3217.2483336909786</v>
      </c>
      <c r="HP341" s="404">
        <v>3064.0460320866464</v>
      </c>
      <c r="HQ341" s="404">
        <v>2918.1390781777586</v>
      </c>
      <c r="HR341" s="404">
        <v>2779.1800744550083</v>
      </c>
      <c r="HS341" s="404">
        <v>2646.8381661476265</v>
      </c>
      <c r="HT341" s="404">
        <v>2520.7982534739303</v>
      </c>
      <c r="HU341" s="404">
        <v>2400.7602414037428</v>
      </c>
      <c r="HV341" s="404">
        <v>2286.4383251464224</v>
      </c>
      <c r="HW341" s="404">
        <v>2177.560309663259</v>
      </c>
      <c r="HX341" s="404">
        <v>2073.8669615840563</v>
      </c>
      <c r="HY341" s="404">
        <v>1975.1113919848153</v>
      </c>
      <c r="HZ341" s="404">
        <v>0</v>
      </c>
      <c r="IA341" s="404">
        <v>107368.88568199833</v>
      </c>
      <c r="IB341" s="408">
        <v>0</v>
      </c>
      <c r="IC341" s="412"/>
    </row>
    <row r="342" spans="1:237" s="180" customFormat="1" ht="90" customHeight="1" x14ac:dyDescent="0.25">
      <c r="A342" s="137" t="s">
        <v>1510</v>
      </c>
      <c r="B342" s="138" t="s">
        <v>1511</v>
      </c>
      <c r="C342" s="138" t="s">
        <v>1530</v>
      </c>
      <c r="D342" s="121" t="s">
        <v>73</v>
      </c>
      <c r="E342" s="138" t="s">
        <v>880</v>
      </c>
      <c r="F342" s="118" t="s">
        <v>1531</v>
      </c>
      <c r="G342" s="118" t="s">
        <v>1532</v>
      </c>
      <c r="H342" s="142" t="s">
        <v>77</v>
      </c>
      <c r="I342" s="118" t="s">
        <v>1533</v>
      </c>
      <c r="J342" s="118">
        <v>10</v>
      </c>
      <c r="K342" s="227" t="s">
        <v>79</v>
      </c>
      <c r="L342" s="110">
        <v>38949</v>
      </c>
      <c r="M342" s="142" t="s">
        <v>1534</v>
      </c>
      <c r="N342" s="142" t="s">
        <v>147</v>
      </c>
      <c r="O342" s="90" t="s">
        <v>148</v>
      </c>
      <c r="P342" s="142" t="s">
        <v>467</v>
      </c>
      <c r="Q342" s="112" t="s">
        <v>100</v>
      </c>
      <c r="R342" s="73" t="s">
        <v>162</v>
      </c>
      <c r="S342" s="142" t="s">
        <v>191</v>
      </c>
      <c r="T342" s="142" t="s">
        <v>884</v>
      </c>
      <c r="U342" s="142" t="s">
        <v>87</v>
      </c>
      <c r="V342" s="117">
        <v>0.91</v>
      </c>
      <c r="W342" s="107">
        <v>168982.2</v>
      </c>
      <c r="X342" s="107">
        <v>0</v>
      </c>
      <c r="Y342" s="107">
        <v>98362</v>
      </c>
      <c r="Z342" s="107">
        <v>70620.2</v>
      </c>
      <c r="AA342" s="107">
        <v>0</v>
      </c>
      <c r="AB342" s="107">
        <v>0</v>
      </c>
      <c r="AC342" s="107">
        <v>0</v>
      </c>
      <c r="AD342" s="107">
        <v>0</v>
      </c>
      <c r="AE342" s="139">
        <v>0</v>
      </c>
      <c r="AF342" s="139">
        <v>0</v>
      </c>
      <c r="AG342" s="139">
        <v>0</v>
      </c>
      <c r="AH342" s="139">
        <v>0</v>
      </c>
      <c r="AI342" s="116" t="s">
        <v>88</v>
      </c>
      <c r="AJ342" s="136">
        <v>0</v>
      </c>
      <c r="AK342" s="136">
        <v>0</v>
      </c>
      <c r="AL342" s="136">
        <v>0</v>
      </c>
      <c r="AM342" s="136">
        <v>0</v>
      </c>
      <c r="AN342" s="136">
        <v>0</v>
      </c>
      <c r="AO342" s="136">
        <v>0</v>
      </c>
      <c r="AP342" s="136">
        <v>0</v>
      </c>
      <c r="AQ342" s="139">
        <v>0</v>
      </c>
      <c r="AR342" s="139">
        <v>0</v>
      </c>
      <c r="AS342" s="139">
        <v>0</v>
      </c>
      <c r="AT342" s="139">
        <v>0</v>
      </c>
      <c r="AU342" s="118"/>
      <c r="AV342" s="230">
        <v>1</v>
      </c>
      <c r="AW342" s="230">
        <v>0</v>
      </c>
      <c r="AX342" s="230" t="s">
        <v>3613</v>
      </c>
      <c r="AY342" s="141">
        <v>9</v>
      </c>
      <c r="AZ342" s="70">
        <v>1</v>
      </c>
      <c r="BA342" s="70">
        <v>1</v>
      </c>
      <c r="BB342" s="70">
        <v>1</v>
      </c>
      <c r="BC342" s="70">
        <v>1</v>
      </c>
      <c r="BD342" s="70">
        <v>1</v>
      </c>
      <c r="BE342" s="70">
        <v>1</v>
      </c>
      <c r="BF342" s="70">
        <v>1</v>
      </c>
      <c r="BG342" s="71">
        <v>0</v>
      </c>
      <c r="BH342" s="71">
        <v>1</v>
      </c>
      <c r="BI342" s="71">
        <v>0</v>
      </c>
      <c r="BJ342" s="71">
        <v>1</v>
      </c>
      <c r="BK342" s="71">
        <v>0</v>
      </c>
      <c r="BL342" s="70">
        <v>1</v>
      </c>
      <c r="BM342" s="70">
        <v>1</v>
      </c>
      <c r="BN342" s="70">
        <v>1</v>
      </c>
      <c r="BO342" s="70">
        <v>0</v>
      </c>
      <c r="BP342" s="403">
        <v>98362</v>
      </c>
      <c r="BQ342" s="403">
        <v>70620.2</v>
      </c>
      <c r="BR342" s="403">
        <v>0</v>
      </c>
      <c r="BS342" s="403">
        <v>0</v>
      </c>
      <c r="BT342" s="403">
        <v>0</v>
      </c>
      <c r="BU342" s="403">
        <v>0</v>
      </c>
      <c r="BV342" s="403">
        <v>0</v>
      </c>
      <c r="BW342" s="403">
        <v>0</v>
      </c>
      <c r="BX342" s="403">
        <v>0</v>
      </c>
      <c r="BY342" s="403">
        <v>0</v>
      </c>
      <c r="BZ342" s="401">
        <v>0</v>
      </c>
      <c r="CA342" s="401">
        <v>0</v>
      </c>
      <c r="CB342" s="401">
        <v>0</v>
      </c>
      <c r="CC342" s="401">
        <v>0</v>
      </c>
      <c r="CD342" s="401">
        <v>0</v>
      </c>
      <c r="CE342" s="401">
        <v>0</v>
      </c>
      <c r="CF342" s="401">
        <v>0</v>
      </c>
      <c r="CG342" s="401">
        <v>0</v>
      </c>
      <c r="CH342" s="401">
        <v>0</v>
      </c>
      <c r="CI342" s="401">
        <v>0</v>
      </c>
      <c r="CJ342" s="401">
        <v>0</v>
      </c>
      <c r="CK342" s="401">
        <v>0</v>
      </c>
      <c r="CL342" s="401">
        <v>0</v>
      </c>
      <c r="CM342" s="401">
        <v>0</v>
      </c>
      <c r="CN342" s="401">
        <v>0</v>
      </c>
      <c r="CO342" s="401">
        <v>0</v>
      </c>
      <c r="CP342" s="401">
        <v>0</v>
      </c>
      <c r="CQ342" s="401">
        <v>0</v>
      </c>
      <c r="CR342" s="401">
        <v>0</v>
      </c>
      <c r="CS342" s="401">
        <v>0</v>
      </c>
      <c r="CT342" s="401">
        <v>0</v>
      </c>
      <c r="CU342" s="401">
        <v>0</v>
      </c>
      <c r="CV342" s="401">
        <v>0</v>
      </c>
      <c r="CW342" s="401">
        <v>0</v>
      </c>
      <c r="CX342" s="401">
        <v>0</v>
      </c>
      <c r="CY342" s="401">
        <v>0</v>
      </c>
      <c r="CZ342" s="401">
        <v>0</v>
      </c>
      <c r="DA342" s="401">
        <v>0</v>
      </c>
      <c r="DB342" s="401">
        <v>0</v>
      </c>
      <c r="DC342" s="401">
        <v>0</v>
      </c>
      <c r="DD342" s="401">
        <v>0</v>
      </c>
      <c r="DE342" s="401">
        <v>0</v>
      </c>
      <c r="DF342" s="401">
        <v>0</v>
      </c>
      <c r="DG342" s="403">
        <v>38949</v>
      </c>
      <c r="DH342" s="403">
        <v>38949</v>
      </c>
      <c r="DI342" s="403">
        <v>38949</v>
      </c>
      <c r="DJ342" s="403">
        <v>38949</v>
      </c>
      <c r="DK342" s="403">
        <v>38949</v>
      </c>
      <c r="DL342" s="403">
        <v>38949</v>
      </c>
      <c r="DM342" s="403">
        <v>38949</v>
      </c>
      <c r="DN342" s="403">
        <v>38949</v>
      </c>
      <c r="DO342" s="403">
        <v>38949</v>
      </c>
      <c r="DP342" s="403">
        <v>38949</v>
      </c>
      <c r="DQ342" s="403">
        <v>38949</v>
      </c>
      <c r="DR342" s="403">
        <v>38949</v>
      </c>
      <c r="DS342" s="403">
        <v>38949</v>
      </c>
      <c r="DT342" s="403">
        <v>38949</v>
      </c>
      <c r="DU342" s="403">
        <v>38949</v>
      </c>
      <c r="DV342" s="403">
        <v>38949</v>
      </c>
      <c r="DW342" s="403">
        <v>38949</v>
      </c>
      <c r="DX342" s="403">
        <v>38949</v>
      </c>
      <c r="DY342" s="403">
        <v>38949</v>
      </c>
      <c r="DZ342" s="403">
        <v>38949</v>
      </c>
      <c r="EA342" s="403">
        <v>38949</v>
      </c>
      <c r="EB342" s="403">
        <v>38949</v>
      </c>
      <c r="EC342" s="403">
        <v>38949</v>
      </c>
      <c r="ED342" s="403">
        <v>38949</v>
      </c>
      <c r="EE342" s="403">
        <v>38949</v>
      </c>
      <c r="EF342" s="403">
        <v>38949</v>
      </c>
      <c r="EG342" s="403">
        <v>38949</v>
      </c>
      <c r="EH342" s="403">
        <v>38949</v>
      </c>
      <c r="EI342" s="403">
        <v>38949</v>
      </c>
      <c r="EJ342" s="403">
        <v>38949</v>
      </c>
      <c r="EK342" s="403">
        <v>38949</v>
      </c>
      <c r="EL342" s="403">
        <v>38949</v>
      </c>
      <c r="EM342" s="403">
        <v>38949</v>
      </c>
      <c r="EN342" s="403">
        <v>38949</v>
      </c>
      <c r="EO342" s="403">
        <v>38949</v>
      </c>
      <c r="EP342" s="403">
        <v>38949</v>
      </c>
      <c r="EQ342" s="403">
        <v>38949</v>
      </c>
      <c r="ER342" s="403">
        <v>38949</v>
      </c>
      <c r="ES342" s="403">
        <v>38949</v>
      </c>
      <c r="ET342" s="403">
        <v>38949</v>
      </c>
      <c r="EU342" s="403">
        <v>38949</v>
      </c>
      <c r="EV342" s="403">
        <v>38949</v>
      </c>
      <c r="EW342" s="403">
        <v>38949</v>
      </c>
      <c r="EX342" s="404">
        <v>0</v>
      </c>
      <c r="EY342" s="404">
        <v>0</v>
      </c>
      <c r="EZ342" s="404">
        <v>0</v>
      </c>
      <c r="FA342" s="404">
        <v>0</v>
      </c>
      <c r="FB342" s="404">
        <v>0</v>
      </c>
      <c r="FC342" s="404">
        <v>0</v>
      </c>
      <c r="FD342" s="404">
        <v>0</v>
      </c>
      <c r="FE342" s="404">
        <v>0</v>
      </c>
      <c r="FF342" s="404">
        <v>0</v>
      </c>
      <c r="FG342" s="404">
        <v>0</v>
      </c>
      <c r="FH342" s="404">
        <v>0</v>
      </c>
      <c r="FI342" s="404">
        <v>0</v>
      </c>
      <c r="FJ342" s="404">
        <v>0</v>
      </c>
      <c r="FK342" s="404">
        <v>0</v>
      </c>
      <c r="FL342" s="404">
        <v>0</v>
      </c>
      <c r="FM342" s="404">
        <v>0</v>
      </c>
      <c r="FN342" s="404">
        <v>0</v>
      </c>
      <c r="FO342" s="404">
        <v>0</v>
      </c>
      <c r="FP342" s="404">
        <v>0</v>
      </c>
      <c r="FQ342" s="404">
        <v>0</v>
      </c>
      <c r="FR342" s="404">
        <v>0</v>
      </c>
      <c r="FS342" s="404">
        <v>0</v>
      </c>
      <c r="FT342" s="404">
        <v>0</v>
      </c>
      <c r="FU342" s="404">
        <v>0</v>
      </c>
      <c r="FV342" s="404">
        <v>0</v>
      </c>
      <c r="FW342" s="404">
        <v>0</v>
      </c>
      <c r="FX342" s="404">
        <v>0</v>
      </c>
      <c r="FY342" s="404">
        <v>0</v>
      </c>
      <c r="FZ342" s="404">
        <v>0</v>
      </c>
      <c r="GA342" s="404">
        <v>0</v>
      </c>
      <c r="GB342" s="404">
        <v>0</v>
      </c>
      <c r="GC342" s="404">
        <v>0</v>
      </c>
      <c r="GD342" s="404">
        <v>0</v>
      </c>
      <c r="GE342" s="404">
        <v>0</v>
      </c>
      <c r="GF342" s="404">
        <v>0</v>
      </c>
      <c r="GG342" s="404">
        <v>0</v>
      </c>
      <c r="GH342" s="404">
        <v>0</v>
      </c>
      <c r="GI342" s="404">
        <v>0</v>
      </c>
      <c r="GJ342" s="404">
        <v>0</v>
      </c>
      <c r="GK342" s="404">
        <v>0</v>
      </c>
      <c r="GL342" s="404">
        <v>35327.891156462581</v>
      </c>
      <c r="GM342" s="404">
        <v>33645.610625202455</v>
      </c>
      <c r="GN342" s="404">
        <v>32043.438690669012</v>
      </c>
      <c r="GO342" s="404">
        <v>30517.560657780006</v>
      </c>
      <c r="GP342" s="404">
        <v>29064.343483600012</v>
      </c>
      <c r="GQ342" s="404">
        <v>27680.327127238099</v>
      </c>
      <c r="GR342" s="404">
        <v>26362.216311655338</v>
      </c>
      <c r="GS342" s="404">
        <v>25106.872677766987</v>
      </c>
      <c r="GT342" s="404">
        <v>23911.307312159035</v>
      </c>
      <c r="GU342" s="404">
        <v>22772.673630627651</v>
      </c>
      <c r="GV342" s="404">
        <v>21688.260600597765</v>
      </c>
      <c r="GW342" s="404">
        <v>20655.486286283583</v>
      </c>
      <c r="GX342" s="404">
        <v>19671.891701222463</v>
      </c>
      <c r="GY342" s="404">
        <v>18735.134953545199</v>
      </c>
      <c r="GZ342" s="404">
        <v>17842.985670043046</v>
      </c>
      <c r="HA342" s="404">
        <v>16993.319685755279</v>
      </c>
      <c r="HB342" s="404">
        <v>16184.113986433602</v>
      </c>
      <c r="HC342" s="404">
        <v>15413.441891841525</v>
      </c>
      <c r="HD342" s="404">
        <v>14679.4684684205</v>
      </c>
      <c r="HE342" s="404">
        <v>13980.446160400477</v>
      </c>
      <c r="HF342" s="404">
        <v>13314.710628952836</v>
      </c>
      <c r="HG342" s="404">
        <v>12680.676789478888</v>
      </c>
      <c r="HH342" s="404">
        <v>12076.835037598943</v>
      </c>
      <c r="HI342" s="404">
        <v>11501.747654856135</v>
      </c>
      <c r="HJ342" s="404">
        <v>10954.045385577272</v>
      </c>
      <c r="HK342" s="404">
        <v>10432.424176740258</v>
      </c>
      <c r="HL342" s="404">
        <v>9935.6420730859609</v>
      </c>
      <c r="HM342" s="404">
        <v>9462.5162600818658</v>
      </c>
      <c r="HN342" s="404">
        <v>9011.9202476970186</v>
      </c>
      <c r="HO342" s="404">
        <v>8582.7811882828719</v>
      </c>
      <c r="HP342" s="404">
        <v>8174.0773221741638</v>
      </c>
      <c r="HQ342" s="404">
        <v>7784.8355449277751</v>
      </c>
      <c r="HR342" s="404">
        <v>7414.1290904074049</v>
      </c>
      <c r="HS342" s="404">
        <v>7061.0753241975281</v>
      </c>
      <c r="HT342" s="404">
        <v>6724.8336420928845</v>
      </c>
      <c r="HU342" s="404">
        <v>6404.6034686598896</v>
      </c>
      <c r="HV342" s="404">
        <v>6099.6223511046574</v>
      </c>
      <c r="HW342" s="404">
        <v>5809.1641439091964</v>
      </c>
      <c r="HX342" s="404">
        <v>5532.5372799135212</v>
      </c>
      <c r="HY342" s="404">
        <v>5269.0831237271623</v>
      </c>
      <c r="HZ342" s="404">
        <v>0</v>
      </c>
      <c r="IA342" s="404">
        <v>286432.2416731611</v>
      </c>
      <c r="IB342" s="408">
        <v>0</v>
      </c>
      <c r="IC342" s="412"/>
    </row>
    <row r="343" spans="1:237" s="416" customFormat="1" ht="90" customHeight="1" x14ac:dyDescent="0.25">
      <c r="A343" s="137" t="s">
        <v>1510</v>
      </c>
      <c r="B343" s="138" t="s">
        <v>1511</v>
      </c>
      <c r="C343" s="138" t="s">
        <v>1602</v>
      </c>
      <c r="D343" s="142" t="s">
        <v>73</v>
      </c>
      <c r="E343" s="138" t="s">
        <v>1603</v>
      </c>
      <c r="F343" s="118" t="s">
        <v>1604</v>
      </c>
      <c r="G343" s="118" t="s">
        <v>1605</v>
      </c>
      <c r="H343" s="142" t="s">
        <v>77</v>
      </c>
      <c r="I343" s="118" t="s">
        <v>1601</v>
      </c>
      <c r="J343" s="118">
        <v>40</v>
      </c>
      <c r="K343" s="227" t="s">
        <v>79</v>
      </c>
      <c r="L343" s="110">
        <v>38949</v>
      </c>
      <c r="M343" s="142" t="s">
        <v>1534</v>
      </c>
      <c r="N343" s="142" t="s">
        <v>81</v>
      </c>
      <c r="O343" s="73" t="s">
        <v>106</v>
      </c>
      <c r="P343" s="142" t="s">
        <v>176</v>
      </c>
      <c r="Q343" s="112" t="s">
        <v>100</v>
      </c>
      <c r="R343" s="73" t="s">
        <v>162</v>
      </c>
      <c r="S343" s="142" t="s">
        <v>191</v>
      </c>
      <c r="T343" s="142" t="s">
        <v>366</v>
      </c>
      <c r="U343" s="142" t="s">
        <v>87</v>
      </c>
      <c r="V343" s="117">
        <v>0.76</v>
      </c>
      <c r="W343" s="135">
        <v>122489</v>
      </c>
      <c r="X343" s="134">
        <v>2952</v>
      </c>
      <c r="Y343" s="134">
        <v>2952</v>
      </c>
      <c r="Z343" s="134">
        <v>119537</v>
      </c>
      <c r="AA343" s="134">
        <v>0</v>
      </c>
      <c r="AB343" s="134">
        <v>0</v>
      </c>
      <c r="AC343" s="134">
        <v>0</v>
      </c>
      <c r="AD343" s="134">
        <v>0</v>
      </c>
      <c r="AE343" s="139">
        <v>0</v>
      </c>
      <c r="AF343" s="139">
        <v>0</v>
      </c>
      <c r="AG343" s="139">
        <v>0</v>
      </c>
      <c r="AH343" s="139">
        <v>0</v>
      </c>
      <c r="AI343" s="116" t="s">
        <v>88</v>
      </c>
      <c r="AJ343" s="136">
        <v>0</v>
      </c>
      <c r="AK343" s="136">
        <v>0</v>
      </c>
      <c r="AL343" s="136">
        <v>0</v>
      </c>
      <c r="AM343" s="136">
        <v>0</v>
      </c>
      <c r="AN343" s="136">
        <v>0</v>
      </c>
      <c r="AO343" s="136">
        <v>0</v>
      </c>
      <c r="AP343" s="136">
        <v>0</v>
      </c>
      <c r="AQ343" s="139">
        <v>0</v>
      </c>
      <c r="AR343" s="139">
        <v>0</v>
      </c>
      <c r="AS343" s="139">
        <v>0</v>
      </c>
      <c r="AT343" s="139">
        <v>0</v>
      </c>
      <c r="AU343" s="122"/>
      <c r="AV343" s="230">
        <v>1</v>
      </c>
      <c r="AW343" s="230">
        <v>0</v>
      </c>
      <c r="AX343" s="230" t="s">
        <v>3620</v>
      </c>
      <c r="AY343" s="141">
        <v>9</v>
      </c>
      <c r="AZ343" s="70">
        <v>1</v>
      </c>
      <c r="BA343" s="70">
        <v>1</v>
      </c>
      <c r="BB343" s="70">
        <v>1</v>
      </c>
      <c r="BC343" s="70">
        <v>1</v>
      </c>
      <c r="BD343" s="70">
        <v>1</v>
      </c>
      <c r="BE343" s="70">
        <v>1</v>
      </c>
      <c r="BF343" s="70">
        <v>1</v>
      </c>
      <c r="BG343" s="71">
        <v>0</v>
      </c>
      <c r="BH343" s="71">
        <v>1</v>
      </c>
      <c r="BI343" s="71">
        <v>0</v>
      </c>
      <c r="BJ343" s="71">
        <v>0</v>
      </c>
      <c r="BK343" s="71">
        <v>1</v>
      </c>
      <c r="BL343" s="70">
        <v>1</v>
      </c>
      <c r="BM343" s="70">
        <v>1</v>
      </c>
      <c r="BN343" s="70">
        <v>1</v>
      </c>
      <c r="BO343" s="70">
        <v>0</v>
      </c>
      <c r="BP343" s="403">
        <v>2952</v>
      </c>
      <c r="BQ343" s="403">
        <v>119537</v>
      </c>
      <c r="BR343" s="403">
        <v>0</v>
      </c>
      <c r="BS343" s="403">
        <v>0</v>
      </c>
      <c r="BT343" s="403">
        <v>0</v>
      </c>
      <c r="BU343" s="403">
        <v>0</v>
      </c>
      <c r="BV343" s="403">
        <v>0</v>
      </c>
      <c r="BW343" s="403">
        <v>0</v>
      </c>
      <c r="BX343" s="403">
        <v>0</v>
      </c>
      <c r="BY343" s="403">
        <v>0</v>
      </c>
      <c r="BZ343" s="401">
        <v>0</v>
      </c>
      <c r="CA343" s="401">
        <v>0</v>
      </c>
      <c r="CB343" s="401">
        <v>0</v>
      </c>
      <c r="CC343" s="401">
        <v>0</v>
      </c>
      <c r="CD343" s="401">
        <v>0</v>
      </c>
      <c r="CE343" s="401">
        <v>0</v>
      </c>
      <c r="CF343" s="401">
        <v>0</v>
      </c>
      <c r="CG343" s="401">
        <v>0</v>
      </c>
      <c r="CH343" s="401">
        <v>0</v>
      </c>
      <c r="CI343" s="401">
        <v>0</v>
      </c>
      <c r="CJ343" s="401">
        <v>0</v>
      </c>
      <c r="CK343" s="401">
        <v>0</v>
      </c>
      <c r="CL343" s="401">
        <v>0</v>
      </c>
      <c r="CM343" s="401">
        <v>0</v>
      </c>
      <c r="CN343" s="401">
        <v>0</v>
      </c>
      <c r="CO343" s="401">
        <v>0</v>
      </c>
      <c r="CP343" s="401">
        <v>0</v>
      </c>
      <c r="CQ343" s="401">
        <v>0</v>
      </c>
      <c r="CR343" s="401">
        <v>0</v>
      </c>
      <c r="CS343" s="401">
        <v>0</v>
      </c>
      <c r="CT343" s="401">
        <v>0</v>
      </c>
      <c r="CU343" s="401">
        <v>0</v>
      </c>
      <c r="CV343" s="401">
        <v>0</v>
      </c>
      <c r="CW343" s="401">
        <v>0</v>
      </c>
      <c r="CX343" s="401">
        <v>0</v>
      </c>
      <c r="CY343" s="401">
        <v>0</v>
      </c>
      <c r="CZ343" s="401">
        <v>0</v>
      </c>
      <c r="DA343" s="401">
        <v>0</v>
      </c>
      <c r="DB343" s="401">
        <v>0</v>
      </c>
      <c r="DC343" s="401">
        <v>0</v>
      </c>
      <c r="DD343" s="401">
        <v>0</v>
      </c>
      <c r="DE343" s="401">
        <v>0</v>
      </c>
      <c r="DF343" s="401">
        <v>0</v>
      </c>
      <c r="DG343" s="403">
        <v>38949</v>
      </c>
      <c r="DH343" s="403">
        <v>38949</v>
      </c>
      <c r="DI343" s="403">
        <v>38949</v>
      </c>
      <c r="DJ343" s="403">
        <v>38949</v>
      </c>
      <c r="DK343" s="403">
        <v>38949</v>
      </c>
      <c r="DL343" s="403">
        <v>38949</v>
      </c>
      <c r="DM343" s="403">
        <v>38949</v>
      </c>
      <c r="DN343" s="403">
        <v>38949</v>
      </c>
      <c r="DO343" s="403">
        <v>38949</v>
      </c>
      <c r="DP343" s="403">
        <v>38949</v>
      </c>
      <c r="DQ343" s="403">
        <v>38949</v>
      </c>
      <c r="DR343" s="403">
        <v>38949</v>
      </c>
      <c r="DS343" s="403">
        <v>38949</v>
      </c>
      <c r="DT343" s="403">
        <v>38949</v>
      </c>
      <c r="DU343" s="403">
        <v>38949</v>
      </c>
      <c r="DV343" s="403">
        <v>38949</v>
      </c>
      <c r="DW343" s="403">
        <v>38949</v>
      </c>
      <c r="DX343" s="403">
        <v>38949</v>
      </c>
      <c r="DY343" s="403">
        <v>38949</v>
      </c>
      <c r="DZ343" s="403">
        <v>38949</v>
      </c>
      <c r="EA343" s="403">
        <v>38949</v>
      </c>
      <c r="EB343" s="403">
        <v>38949</v>
      </c>
      <c r="EC343" s="403">
        <v>38949</v>
      </c>
      <c r="ED343" s="403">
        <v>38949</v>
      </c>
      <c r="EE343" s="403">
        <v>38949</v>
      </c>
      <c r="EF343" s="403">
        <v>38949</v>
      </c>
      <c r="EG343" s="403">
        <v>38949</v>
      </c>
      <c r="EH343" s="403">
        <v>38949</v>
      </c>
      <c r="EI343" s="403">
        <v>38949</v>
      </c>
      <c r="EJ343" s="403">
        <v>38949</v>
      </c>
      <c r="EK343" s="403">
        <v>38949</v>
      </c>
      <c r="EL343" s="403">
        <v>38949</v>
      </c>
      <c r="EM343" s="403">
        <v>38949</v>
      </c>
      <c r="EN343" s="403">
        <v>38949</v>
      </c>
      <c r="EO343" s="403">
        <v>38949</v>
      </c>
      <c r="EP343" s="403">
        <v>38949</v>
      </c>
      <c r="EQ343" s="403">
        <v>38949</v>
      </c>
      <c r="ER343" s="403">
        <v>38949</v>
      </c>
      <c r="ES343" s="403">
        <v>38949</v>
      </c>
      <c r="ET343" s="403">
        <v>38949</v>
      </c>
      <c r="EU343" s="403">
        <v>38949</v>
      </c>
      <c r="EV343" s="403">
        <v>38949</v>
      </c>
      <c r="EW343" s="403">
        <v>38949</v>
      </c>
      <c r="EX343" s="404">
        <v>0</v>
      </c>
      <c r="EY343" s="404">
        <v>0</v>
      </c>
      <c r="EZ343" s="404">
        <v>0</v>
      </c>
      <c r="FA343" s="404">
        <v>0</v>
      </c>
      <c r="FB343" s="404">
        <v>0</v>
      </c>
      <c r="FC343" s="404">
        <v>0</v>
      </c>
      <c r="FD343" s="404">
        <v>0</v>
      </c>
      <c r="FE343" s="404">
        <v>0</v>
      </c>
      <c r="FF343" s="404">
        <v>0</v>
      </c>
      <c r="FG343" s="404">
        <v>0</v>
      </c>
      <c r="FH343" s="404">
        <v>0</v>
      </c>
      <c r="FI343" s="404">
        <v>0</v>
      </c>
      <c r="FJ343" s="404">
        <v>0</v>
      </c>
      <c r="FK343" s="404">
        <v>0</v>
      </c>
      <c r="FL343" s="404">
        <v>0</v>
      </c>
      <c r="FM343" s="404">
        <v>0</v>
      </c>
      <c r="FN343" s="404">
        <v>0</v>
      </c>
      <c r="FO343" s="404">
        <v>0</v>
      </c>
      <c r="FP343" s="404">
        <v>0</v>
      </c>
      <c r="FQ343" s="404">
        <v>0</v>
      </c>
      <c r="FR343" s="404">
        <v>0</v>
      </c>
      <c r="FS343" s="404">
        <v>0</v>
      </c>
      <c r="FT343" s="404">
        <v>0</v>
      </c>
      <c r="FU343" s="404">
        <v>0</v>
      </c>
      <c r="FV343" s="404">
        <v>0</v>
      </c>
      <c r="FW343" s="404">
        <v>0</v>
      </c>
      <c r="FX343" s="404">
        <v>0</v>
      </c>
      <c r="FY343" s="404">
        <v>0</v>
      </c>
      <c r="FZ343" s="404">
        <v>0</v>
      </c>
      <c r="GA343" s="404">
        <v>0</v>
      </c>
      <c r="GB343" s="404">
        <v>0</v>
      </c>
      <c r="GC343" s="404">
        <v>0</v>
      </c>
      <c r="GD343" s="404">
        <v>0</v>
      </c>
      <c r="GE343" s="404">
        <v>0</v>
      </c>
      <c r="GF343" s="404">
        <v>0</v>
      </c>
      <c r="GG343" s="404">
        <v>0</v>
      </c>
      <c r="GH343" s="404">
        <v>0</v>
      </c>
      <c r="GI343" s="404">
        <v>0</v>
      </c>
      <c r="GJ343" s="404">
        <v>0</v>
      </c>
      <c r="GK343" s="404">
        <v>0</v>
      </c>
      <c r="GL343" s="404">
        <v>35327.891156462581</v>
      </c>
      <c r="GM343" s="404">
        <v>33645.610625202455</v>
      </c>
      <c r="GN343" s="404">
        <v>32043.438690669012</v>
      </c>
      <c r="GO343" s="404">
        <v>30517.560657780006</v>
      </c>
      <c r="GP343" s="404">
        <v>29064.343483600012</v>
      </c>
      <c r="GQ343" s="404">
        <v>27680.327127238099</v>
      </c>
      <c r="GR343" s="404">
        <v>26362.216311655338</v>
      </c>
      <c r="GS343" s="404">
        <v>25106.872677766987</v>
      </c>
      <c r="GT343" s="404">
        <v>23911.307312159035</v>
      </c>
      <c r="GU343" s="404">
        <v>22772.673630627651</v>
      </c>
      <c r="GV343" s="404">
        <v>21688.260600597765</v>
      </c>
      <c r="GW343" s="404">
        <v>20655.486286283583</v>
      </c>
      <c r="GX343" s="404">
        <v>19671.891701222463</v>
      </c>
      <c r="GY343" s="404">
        <v>18735.134953545199</v>
      </c>
      <c r="GZ343" s="404">
        <v>17842.985670043046</v>
      </c>
      <c r="HA343" s="404">
        <v>16993.319685755279</v>
      </c>
      <c r="HB343" s="404">
        <v>16184.113986433602</v>
      </c>
      <c r="HC343" s="404">
        <v>15413.441891841525</v>
      </c>
      <c r="HD343" s="404">
        <v>14679.4684684205</v>
      </c>
      <c r="HE343" s="404">
        <v>13980.446160400477</v>
      </c>
      <c r="HF343" s="404">
        <v>13314.710628952836</v>
      </c>
      <c r="HG343" s="404">
        <v>12680.676789478888</v>
      </c>
      <c r="HH343" s="404">
        <v>12076.835037598943</v>
      </c>
      <c r="HI343" s="404">
        <v>11501.747654856135</v>
      </c>
      <c r="HJ343" s="404">
        <v>10954.045385577272</v>
      </c>
      <c r="HK343" s="404">
        <v>10432.424176740258</v>
      </c>
      <c r="HL343" s="404">
        <v>9935.6420730859609</v>
      </c>
      <c r="HM343" s="404">
        <v>9462.5162600818658</v>
      </c>
      <c r="HN343" s="404">
        <v>9011.9202476970186</v>
      </c>
      <c r="HO343" s="404">
        <v>8582.7811882828719</v>
      </c>
      <c r="HP343" s="404">
        <v>8174.0773221741638</v>
      </c>
      <c r="HQ343" s="404">
        <v>7784.8355449277751</v>
      </c>
      <c r="HR343" s="404">
        <v>7414.1290904074049</v>
      </c>
      <c r="HS343" s="404">
        <v>7061.0753241975281</v>
      </c>
      <c r="HT343" s="404">
        <v>6724.8336420928845</v>
      </c>
      <c r="HU343" s="404">
        <v>6404.6034686598896</v>
      </c>
      <c r="HV343" s="404">
        <v>6099.6223511046574</v>
      </c>
      <c r="HW343" s="404">
        <v>5809.1641439091964</v>
      </c>
      <c r="HX343" s="404">
        <v>5532.5372799135212</v>
      </c>
      <c r="HY343" s="404">
        <v>5269.0831237271623</v>
      </c>
      <c r="HZ343" s="404">
        <v>0</v>
      </c>
      <c r="IA343" s="404">
        <v>636504.05181117088</v>
      </c>
      <c r="IB343" s="408">
        <v>0</v>
      </c>
      <c r="IC343" s="425"/>
    </row>
    <row r="344" spans="1:237" s="415" customFormat="1" ht="90" customHeight="1" x14ac:dyDescent="0.25">
      <c r="A344" s="137" t="s">
        <v>1510</v>
      </c>
      <c r="B344" s="138" t="s">
        <v>1511</v>
      </c>
      <c r="C344" s="138" t="s">
        <v>1536</v>
      </c>
      <c r="D344" s="142" t="s">
        <v>73</v>
      </c>
      <c r="E344" s="138" t="s">
        <v>1537</v>
      </c>
      <c r="F344" s="118" t="s">
        <v>1538</v>
      </c>
      <c r="G344" s="118" t="s">
        <v>1539</v>
      </c>
      <c r="H344" s="142" t="s">
        <v>77</v>
      </c>
      <c r="I344" s="118" t="s">
        <v>1522</v>
      </c>
      <c r="J344" s="118">
        <v>40</v>
      </c>
      <c r="K344" s="227" t="s">
        <v>94</v>
      </c>
      <c r="L344" s="142"/>
      <c r="M344" s="142"/>
      <c r="N344" s="142" t="s">
        <v>81</v>
      </c>
      <c r="O344" s="13" t="s">
        <v>217</v>
      </c>
      <c r="P344" s="142" t="s">
        <v>218</v>
      </c>
      <c r="Q344" s="112" t="s">
        <v>100</v>
      </c>
      <c r="R344" s="73" t="s">
        <v>162</v>
      </c>
      <c r="S344" s="142" t="s">
        <v>99</v>
      </c>
      <c r="T344" s="142" t="s">
        <v>366</v>
      </c>
      <c r="U344" s="142" t="s">
        <v>87</v>
      </c>
      <c r="V344" s="117">
        <v>1</v>
      </c>
      <c r="W344" s="135">
        <v>75359.049999999988</v>
      </c>
      <c r="X344" s="134">
        <v>0</v>
      </c>
      <c r="Y344" s="134">
        <v>75359.049999999988</v>
      </c>
      <c r="Z344" s="134">
        <v>0</v>
      </c>
      <c r="AA344" s="134">
        <v>0</v>
      </c>
      <c r="AB344" s="134">
        <v>0</v>
      </c>
      <c r="AC344" s="134">
        <v>0</v>
      </c>
      <c r="AD344" s="134">
        <v>0</v>
      </c>
      <c r="AE344" s="139">
        <v>0</v>
      </c>
      <c r="AF344" s="139">
        <v>0</v>
      </c>
      <c r="AG344" s="139">
        <v>0</v>
      </c>
      <c r="AH344" s="139">
        <v>0</v>
      </c>
      <c r="AI344" s="116" t="s">
        <v>88</v>
      </c>
      <c r="AJ344" s="136">
        <v>132</v>
      </c>
      <c r="AK344" s="136">
        <v>132</v>
      </c>
      <c r="AL344" s="136">
        <v>0</v>
      </c>
      <c r="AM344" s="136">
        <v>0</v>
      </c>
      <c r="AN344" s="136">
        <v>0</v>
      </c>
      <c r="AO344" s="136">
        <v>0</v>
      </c>
      <c r="AP344" s="136">
        <v>0</v>
      </c>
      <c r="AQ344" s="139">
        <v>0</v>
      </c>
      <c r="AR344" s="139">
        <v>0</v>
      </c>
      <c r="AS344" s="139">
        <v>0</v>
      </c>
      <c r="AT344" s="139">
        <v>0</v>
      </c>
      <c r="AU344" s="122" t="s">
        <v>1529</v>
      </c>
      <c r="AV344" s="230">
        <v>1</v>
      </c>
      <c r="AW344" s="230">
        <v>0</v>
      </c>
      <c r="AX344" s="230" t="s">
        <v>3594</v>
      </c>
      <c r="AY344" s="141">
        <v>9</v>
      </c>
      <c r="AZ344" s="70">
        <v>1</v>
      </c>
      <c r="BA344" s="70">
        <v>1</v>
      </c>
      <c r="BB344" s="70">
        <v>1</v>
      </c>
      <c r="BC344" s="70">
        <v>1</v>
      </c>
      <c r="BD344" s="70">
        <v>1</v>
      </c>
      <c r="BE344" s="70">
        <v>1</v>
      </c>
      <c r="BF344" s="70">
        <v>1</v>
      </c>
      <c r="BG344" s="71">
        <v>0</v>
      </c>
      <c r="BH344" s="71">
        <v>1</v>
      </c>
      <c r="BI344" s="71">
        <v>0</v>
      </c>
      <c r="BJ344" s="71">
        <v>0</v>
      </c>
      <c r="BK344" s="71">
        <v>1</v>
      </c>
      <c r="BL344" s="70">
        <v>1</v>
      </c>
      <c r="BM344" s="70">
        <v>1</v>
      </c>
      <c r="BN344" s="70">
        <v>1</v>
      </c>
      <c r="BO344" s="70">
        <v>0</v>
      </c>
      <c r="BP344" s="403">
        <v>75491.049999999988</v>
      </c>
      <c r="BQ344" s="403">
        <v>0</v>
      </c>
      <c r="BR344" s="403">
        <v>0</v>
      </c>
      <c r="BS344" s="403">
        <v>0</v>
      </c>
      <c r="BT344" s="403">
        <v>0</v>
      </c>
      <c r="BU344" s="403">
        <v>0</v>
      </c>
      <c r="BV344" s="403">
        <v>0</v>
      </c>
      <c r="BW344" s="403">
        <v>0</v>
      </c>
      <c r="BX344" s="403">
        <v>0</v>
      </c>
      <c r="BY344" s="403">
        <v>0</v>
      </c>
      <c r="BZ344" s="401">
        <v>0</v>
      </c>
      <c r="CA344" s="401">
        <v>0</v>
      </c>
      <c r="CB344" s="401">
        <v>0</v>
      </c>
      <c r="CC344" s="401">
        <v>0</v>
      </c>
      <c r="CD344" s="401">
        <v>0</v>
      </c>
      <c r="CE344" s="401">
        <v>0</v>
      </c>
      <c r="CF344" s="401">
        <v>0</v>
      </c>
      <c r="CG344" s="401">
        <v>0</v>
      </c>
      <c r="CH344" s="401">
        <v>0</v>
      </c>
      <c r="CI344" s="401">
        <v>0</v>
      </c>
      <c r="CJ344" s="401">
        <v>0</v>
      </c>
      <c r="CK344" s="401">
        <v>0</v>
      </c>
      <c r="CL344" s="401">
        <v>0</v>
      </c>
      <c r="CM344" s="401">
        <v>0</v>
      </c>
      <c r="CN344" s="401">
        <v>0</v>
      </c>
      <c r="CO344" s="401">
        <v>0</v>
      </c>
      <c r="CP344" s="401">
        <v>0</v>
      </c>
      <c r="CQ344" s="401">
        <v>0</v>
      </c>
      <c r="CR344" s="401">
        <v>0</v>
      </c>
      <c r="CS344" s="401">
        <v>0</v>
      </c>
      <c r="CT344" s="401">
        <v>0</v>
      </c>
      <c r="CU344" s="401">
        <v>0</v>
      </c>
      <c r="CV344" s="401">
        <v>0</v>
      </c>
      <c r="CW344" s="401">
        <v>0</v>
      </c>
      <c r="CX344" s="401">
        <v>0</v>
      </c>
      <c r="CY344" s="401">
        <v>0</v>
      </c>
      <c r="CZ344" s="401">
        <v>0</v>
      </c>
      <c r="DA344" s="401">
        <v>0</v>
      </c>
      <c r="DB344" s="401">
        <v>0</v>
      </c>
      <c r="DC344" s="401">
        <v>0</v>
      </c>
      <c r="DD344" s="401">
        <v>0</v>
      </c>
      <c r="DE344" s="401">
        <v>0</v>
      </c>
      <c r="DF344" s="401">
        <v>0</v>
      </c>
      <c r="DG344" s="403">
        <v>0</v>
      </c>
      <c r="DH344" s="403">
        <v>0</v>
      </c>
      <c r="DI344" s="403">
        <v>0</v>
      </c>
      <c r="DJ344" s="403">
        <v>0</v>
      </c>
      <c r="DK344" s="403">
        <v>0</v>
      </c>
      <c r="DL344" s="403">
        <v>0</v>
      </c>
      <c r="DM344" s="403">
        <v>0</v>
      </c>
      <c r="DN344" s="403">
        <v>0</v>
      </c>
      <c r="DO344" s="403">
        <v>0</v>
      </c>
      <c r="DP344" s="403">
        <v>0</v>
      </c>
      <c r="DQ344" s="403">
        <v>0</v>
      </c>
      <c r="DR344" s="403">
        <v>0</v>
      </c>
      <c r="DS344" s="403">
        <v>0</v>
      </c>
      <c r="DT344" s="403">
        <v>0</v>
      </c>
      <c r="DU344" s="403">
        <v>0</v>
      </c>
      <c r="DV344" s="403">
        <v>0</v>
      </c>
      <c r="DW344" s="403">
        <v>0</v>
      </c>
      <c r="DX344" s="403">
        <v>0</v>
      </c>
      <c r="DY344" s="403">
        <v>0</v>
      </c>
      <c r="DZ344" s="403">
        <v>0</v>
      </c>
      <c r="EA344" s="403">
        <v>0</v>
      </c>
      <c r="EB344" s="403">
        <v>0</v>
      </c>
      <c r="EC344" s="403">
        <v>0</v>
      </c>
      <c r="ED344" s="403">
        <v>0</v>
      </c>
      <c r="EE344" s="403">
        <v>0</v>
      </c>
      <c r="EF344" s="403">
        <v>0</v>
      </c>
      <c r="EG344" s="403">
        <v>0</v>
      </c>
      <c r="EH344" s="403">
        <v>0</v>
      </c>
      <c r="EI344" s="403">
        <v>0</v>
      </c>
      <c r="EJ344" s="403">
        <v>0</v>
      </c>
      <c r="EK344" s="403">
        <v>0</v>
      </c>
      <c r="EL344" s="403">
        <v>0</v>
      </c>
      <c r="EM344" s="403">
        <v>0</v>
      </c>
      <c r="EN344" s="403">
        <v>0</v>
      </c>
      <c r="EO344" s="403">
        <v>0</v>
      </c>
      <c r="EP344" s="403">
        <v>0</v>
      </c>
      <c r="EQ344" s="403">
        <v>0</v>
      </c>
      <c r="ER344" s="403">
        <v>0</v>
      </c>
      <c r="ES344" s="403">
        <v>0</v>
      </c>
      <c r="ET344" s="403">
        <v>0</v>
      </c>
      <c r="EU344" s="403">
        <v>0</v>
      </c>
      <c r="EV344" s="403">
        <v>0</v>
      </c>
      <c r="EW344" s="403">
        <v>0</v>
      </c>
      <c r="EX344" s="404">
        <v>0</v>
      </c>
      <c r="EY344" s="404">
        <v>0</v>
      </c>
      <c r="EZ344" s="404">
        <v>0</v>
      </c>
      <c r="FA344" s="404">
        <v>0</v>
      </c>
      <c r="FB344" s="404">
        <v>0</v>
      </c>
      <c r="FC344" s="404">
        <v>0</v>
      </c>
      <c r="FD344" s="404">
        <v>0</v>
      </c>
      <c r="FE344" s="404">
        <v>0</v>
      </c>
      <c r="FF344" s="404">
        <v>0</v>
      </c>
      <c r="FG344" s="404">
        <v>0</v>
      </c>
      <c r="FH344" s="404">
        <v>0</v>
      </c>
      <c r="FI344" s="404">
        <v>0</v>
      </c>
      <c r="FJ344" s="404">
        <v>0</v>
      </c>
      <c r="FK344" s="404">
        <v>0</v>
      </c>
      <c r="FL344" s="404">
        <v>0</v>
      </c>
      <c r="FM344" s="404">
        <v>0</v>
      </c>
      <c r="FN344" s="404">
        <v>0</v>
      </c>
      <c r="FO344" s="404">
        <v>0</v>
      </c>
      <c r="FP344" s="404">
        <v>0</v>
      </c>
      <c r="FQ344" s="404">
        <v>0</v>
      </c>
      <c r="FR344" s="404">
        <v>0</v>
      </c>
      <c r="FS344" s="404">
        <v>0</v>
      </c>
      <c r="FT344" s="404">
        <v>0</v>
      </c>
      <c r="FU344" s="404">
        <v>0</v>
      </c>
      <c r="FV344" s="404">
        <v>0</v>
      </c>
      <c r="FW344" s="404">
        <v>0</v>
      </c>
      <c r="FX344" s="404">
        <v>0</v>
      </c>
      <c r="FY344" s="404">
        <v>0</v>
      </c>
      <c r="FZ344" s="404">
        <v>0</v>
      </c>
      <c r="GA344" s="404">
        <v>0</v>
      </c>
      <c r="GB344" s="404">
        <v>0</v>
      </c>
      <c r="GC344" s="404">
        <v>0</v>
      </c>
      <c r="GD344" s="404">
        <v>0</v>
      </c>
      <c r="GE344" s="404">
        <v>0</v>
      </c>
      <c r="GF344" s="404">
        <v>0</v>
      </c>
      <c r="GG344" s="404">
        <v>0</v>
      </c>
      <c r="GH344" s="404">
        <v>0</v>
      </c>
      <c r="GI344" s="404">
        <v>0</v>
      </c>
      <c r="GJ344" s="404">
        <v>0</v>
      </c>
      <c r="GK344" s="404">
        <v>0</v>
      </c>
      <c r="GL344" s="404">
        <v>0</v>
      </c>
      <c r="GM344" s="404">
        <v>0</v>
      </c>
      <c r="GN344" s="404">
        <v>0</v>
      </c>
      <c r="GO344" s="404">
        <v>0</v>
      </c>
      <c r="GP344" s="404">
        <v>0</v>
      </c>
      <c r="GQ344" s="404">
        <v>0</v>
      </c>
      <c r="GR344" s="404">
        <v>0</v>
      </c>
      <c r="GS344" s="404">
        <v>0</v>
      </c>
      <c r="GT344" s="404">
        <v>0</v>
      </c>
      <c r="GU344" s="404">
        <v>0</v>
      </c>
      <c r="GV344" s="404">
        <v>0</v>
      </c>
      <c r="GW344" s="404">
        <v>0</v>
      </c>
      <c r="GX344" s="404">
        <v>0</v>
      </c>
      <c r="GY344" s="404">
        <v>0</v>
      </c>
      <c r="GZ344" s="404">
        <v>0</v>
      </c>
      <c r="HA344" s="404">
        <v>0</v>
      </c>
      <c r="HB344" s="404">
        <v>0</v>
      </c>
      <c r="HC344" s="404">
        <v>0</v>
      </c>
      <c r="HD344" s="404">
        <v>0</v>
      </c>
      <c r="HE344" s="404">
        <v>0</v>
      </c>
      <c r="HF344" s="404">
        <v>0</v>
      </c>
      <c r="HG344" s="404">
        <v>0</v>
      </c>
      <c r="HH344" s="404">
        <v>0</v>
      </c>
      <c r="HI344" s="404">
        <v>0</v>
      </c>
      <c r="HJ344" s="404">
        <v>0</v>
      </c>
      <c r="HK344" s="404">
        <v>0</v>
      </c>
      <c r="HL344" s="404">
        <v>0</v>
      </c>
      <c r="HM344" s="404">
        <v>0</v>
      </c>
      <c r="HN344" s="404">
        <v>0</v>
      </c>
      <c r="HO344" s="404">
        <v>0</v>
      </c>
      <c r="HP344" s="404">
        <v>0</v>
      </c>
      <c r="HQ344" s="404">
        <v>0</v>
      </c>
      <c r="HR344" s="404">
        <v>0</v>
      </c>
      <c r="HS344" s="404">
        <v>0</v>
      </c>
      <c r="HT344" s="404">
        <v>0</v>
      </c>
      <c r="HU344" s="404">
        <v>0</v>
      </c>
      <c r="HV344" s="404">
        <v>0</v>
      </c>
      <c r="HW344" s="404">
        <v>0</v>
      </c>
      <c r="HX344" s="404">
        <v>0</v>
      </c>
      <c r="HY344" s="404">
        <v>0</v>
      </c>
      <c r="HZ344" s="404">
        <v>0</v>
      </c>
      <c r="IA344" s="404">
        <v>0</v>
      </c>
      <c r="IB344" s="408">
        <v>0</v>
      </c>
      <c r="IC344" s="426"/>
    </row>
    <row r="345" spans="1:237" s="416" customFormat="1" ht="90" customHeight="1" x14ac:dyDescent="0.25">
      <c r="A345" s="137" t="s">
        <v>1510</v>
      </c>
      <c r="B345" s="138" t="s">
        <v>1511</v>
      </c>
      <c r="C345" s="138" t="s">
        <v>1540</v>
      </c>
      <c r="D345" s="121" t="s">
        <v>73</v>
      </c>
      <c r="E345" s="138" t="s">
        <v>1541</v>
      </c>
      <c r="F345" s="118" t="s">
        <v>1542</v>
      </c>
      <c r="G345" s="118" t="s">
        <v>1543</v>
      </c>
      <c r="H345" s="142" t="s">
        <v>77</v>
      </c>
      <c r="I345" s="118" t="s">
        <v>1522</v>
      </c>
      <c r="J345" s="118">
        <v>40</v>
      </c>
      <c r="K345" s="227" t="s">
        <v>94</v>
      </c>
      <c r="L345" s="142">
        <v>3235</v>
      </c>
      <c r="M345" s="142" t="s">
        <v>1544</v>
      </c>
      <c r="N345" s="142" t="s">
        <v>81</v>
      </c>
      <c r="O345" s="73" t="s">
        <v>106</v>
      </c>
      <c r="P345" s="157" t="s">
        <v>176</v>
      </c>
      <c r="Q345" s="112" t="s">
        <v>100</v>
      </c>
      <c r="R345" s="73" t="s">
        <v>162</v>
      </c>
      <c r="S345" s="142" t="s">
        <v>191</v>
      </c>
      <c r="T345" s="142" t="s">
        <v>366</v>
      </c>
      <c r="U345" s="142" t="s">
        <v>87</v>
      </c>
      <c r="V345" s="117">
        <v>0.83099999999999996</v>
      </c>
      <c r="W345" s="136">
        <v>57799</v>
      </c>
      <c r="X345" s="136">
        <v>0</v>
      </c>
      <c r="Y345" s="136">
        <v>57799</v>
      </c>
      <c r="Z345" s="136">
        <v>0</v>
      </c>
      <c r="AA345" s="136">
        <v>0</v>
      </c>
      <c r="AB345" s="136">
        <v>0</v>
      </c>
      <c r="AC345" s="136">
        <v>0</v>
      </c>
      <c r="AD345" s="136">
        <v>0</v>
      </c>
      <c r="AE345" s="139">
        <v>0</v>
      </c>
      <c r="AF345" s="139">
        <v>0</v>
      </c>
      <c r="AG345" s="139">
        <v>0</v>
      </c>
      <c r="AH345" s="139">
        <v>0</v>
      </c>
      <c r="AI345" s="116" t="s">
        <v>88</v>
      </c>
      <c r="AJ345" s="136">
        <v>0</v>
      </c>
      <c r="AK345" s="136">
        <v>0</v>
      </c>
      <c r="AL345" s="136">
        <v>0</v>
      </c>
      <c r="AM345" s="136">
        <v>0</v>
      </c>
      <c r="AN345" s="136">
        <v>0</v>
      </c>
      <c r="AO345" s="136">
        <v>0</v>
      </c>
      <c r="AP345" s="136">
        <v>0</v>
      </c>
      <c r="AQ345" s="139">
        <v>0</v>
      </c>
      <c r="AR345" s="139">
        <v>0</v>
      </c>
      <c r="AS345" s="139">
        <v>0</v>
      </c>
      <c r="AT345" s="139">
        <v>0</v>
      </c>
      <c r="AU345" s="109"/>
      <c r="AV345" s="230">
        <v>1</v>
      </c>
      <c r="AW345" s="230">
        <v>0</v>
      </c>
      <c r="AX345" s="230" t="s">
        <v>3620</v>
      </c>
      <c r="AY345" s="141">
        <v>9</v>
      </c>
      <c r="AZ345" s="70">
        <v>1</v>
      </c>
      <c r="BA345" s="70">
        <v>1</v>
      </c>
      <c r="BB345" s="70">
        <v>1</v>
      </c>
      <c r="BC345" s="70">
        <v>1</v>
      </c>
      <c r="BD345" s="70">
        <v>1</v>
      </c>
      <c r="BE345" s="70">
        <v>1</v>
      </c>
      <c r="BF345" s="70">
        <v>1</v>
      </c>
      <c r="BG345" s="71">
        <v>0</v>
      </c>
      <c r="BH345" s="71">
        <v>1</v>
      </c>
      <c r="BI345" s="71">
        <v>0</v>
      </c>
      <c r="BJ345" s="71">
        <v>0</v>
      </c>
      <c r="BK345" s="71">
        <v>1</v>
      </c>
      <c r="BL345" s="70">
        <v>1</v>
      </c>
      <c r="BM345" s="70">
        <v>1</v>
      </c>
      <c r="BN345" s="70">
        <v>1</v>
      </c>
      <c r="BO345" s="70">
        <v>0</v>
      </c>
      <c r="BP345" s="403">
        <v>57799</v>
      </c>
      <c r="BQ345" s="403">
        <v>0</v>
      </c>
      <c r="BR345" s="403">
        <v>0</v>
      </c>
      <c r="BS345" s="403">
        <v>0</v>
      </c>
      <c r="BT345" s="403">
        <v>0</v>
      </c>
      <c r="BU345" s="403">
        <v>0</v>
      </c>
      <c r="BV345" s="403">
        <v>0</v>
      </c>
      <c r="BW345" s="403">
        <v>0</v>
      </c>
      <c r="BX345" s="403">
        <v>0</v>
      </c>
      <c r="BY345" s="403">
        <v>0</v>
      </c>
      <c r="BZ345" s="401">
        <v>0</v>
      </c>
      <c r="CA345" s="401">
        <v>0</v>
      </c>
      <c r="CB345" s="401">
        <v>0</v>
      </c>
      <c r="CC345" s="401">
        <v>0</v>
      </c>
      <c r="CD345" s="401">
        <v>0</v>
      </c>
      <c r="CE345" s="401">
        <v>0</v>
      </c>
      <c r="CF345" s="401">
        <v>0</v>
      </c>
      <c r="CG345" s="401">
        <v>0</v>
      </c>
      <c r="CH345" s="401">
        <v>0</v>
      </c>
      <c r="CI345" s="401">
        <v>0</v>
      </c>
      <c r="CJ345" s="401">
        <v>0</v>
      </c>
      <c r="CK345" s="401">
        <v>0</v>
      </c>
      <c r="CL345" s="401">
        <v>0</v>
      </c>
      <c r="CM345" s="401">
        <v>0</v>
      </c>
      <c r="CN345" s="401">
        <v>0</v>
      </c>
      <c r="CO345" s="401">
        <v>0</v>
      </c>
      <c r="CP345" s="401">
        <v>0</v>
      </c>
      <c r="CQ345" s="401">
        <v>0</v>
      </c>
      <c r="CR345" s="401">
        <v>0</v>
      </c>
      <c r="CS345" s="401">
        <v>0</v>
      </c>
      <c r="CT345" s="401">
        <v>0</v>
      </c>
      <c r="CU345" s="401">
        <v>0</v>
      </c>
      <c r="CV345" s="401">
        <v>0</v>
      </c>
      <c r="CW345" s="401">
        <v>0</v>
      </c>
      <c r="CX345" s="401">
        <v>0</v>
      </c>
      <c r="CY345" s="401">
        <v>0</v>
      </c>
      <c r="CZ345" s="401">
        <v>0</v>
      </c>
      <c r="DA345" s="401">
        <v>0</v>
      </c>
      <c r="DB345" s="401">
        <v>0</v>
      </c>
      <c r="DC345" s="401">
        <v>0</v>
      </c>
      <c r="DD345" s="401">
        <v>0</v>
      </c>
      <c r="DE345" s="401">
        <v>0</v>
      </c>
      <c r="DF345" s="401">
        <v>0</v>
      </c>
      <c r="DG345" s="403">
        <v>3235</v>
      </c>
      <c r="DH345" s="403">
        <v>3235</v>
      </c>
      <c r="DI345" s="403">
        <v>3235</v>
      </c>
      <c r="DJ345" s="403">
        <v>3235</v>
      </c>
      <c r="DK345" s="403">
        <v>3235</v>
      </c>
      <c r="DL345" s="403">
        <v>3235</v>
      </c>
      <c r="DM345" s="403">
        <v>3235</v>
      </c>
      <c r="DN345" s="403">
        <v>3235</v>
      </c>
      <c r="DO345" s="403">
        <v>3235</v>
      </c>
      <c r="DP345" s="403">
        <v>3235</v>
      </c>
      <c r="DQ345" s="403">
        <v>3235</v>
      </c>
      <c r="DR345" s="403">
        <v>3235</v>
      </c>
      <c r="DS345" s="403">
        <v>3235</v>
      </c>
      <c r="DT345" s="403">
        <v>3235</v>
      </c>
      <c r="DU345" s="403">
        <v>3235</v>
      </c>
      <c r="DV345" s="403">
        <v>3235</v>
      </c>
      <c r="DW345" s="403">
        <v>3235</v>
      </c>
      <c r="DX345" s="403">
        <v>3235</v>
      </c>
      <c r="DY345" s="403">
        <v>3235</v>
      </c>
      <c r="DZ345" s="403">
        <v>3235</v>
      </c>
      <c r="EA345" s="403">
        <v>3235</v>
      </c>
      <c r="EB345" s="403">
        <v>3235</v>
      </c>
      <c r="EC345" s="403">
        <v>3235</v>
      </c>
      <c r="ED345" s="403">
        <v>3235</v>
      </c>
      <c r="EE345" s="403">
        <v>3235</v>
      </c>
      <c r="EF345" s="403">
        <v>3235</v>
      </c>
      <c r="EG345" s="403">
        <v>3235</v>
      </c>
      <c r="EH345" s="403">
        <v>3235</v>
      </c>
      <c r="EI345" s="403">
        <v>3235</v>
      </c>
      <c r="EJ345" s="403">
        <v>3235</v>
      </c>
      <c r="EK345" s="403">
        <v>3235</v>
      </c>
      <c r="EL345" s="403">
        <v>3235</v>
      </c>
      <c r="EM345" s="403">
        <v>3235</v>
      </c>
      <c r="EN345" s="403">
        <v>3235</v>
      </c>
      <c r="EO345" s="403">
        <v>3235</v>
      </c>
      <c r="EP345" s="403">
        <v>3235</v>
      </c>
      <c r="EQ345" s="403">
        <v>3235</v>
      </c>
      <c r="ER345" s="403">
        <v>3235</v>
      </c>
      <c r="ES345" s="403">
        <v>3235</v>
      </c>
      <c r="ET345" s="403">
        <v>3235</v>
      </c>
      <c r="EU345" s="403">
        <v>3235</v>
      </c>
      <c r="EV345" s="403">
        <v>3235</v>
      </c>
      <c r="EW345" s="403">
        <v>3235</v>
      </c>
      <c r="EX345" s="404">
        <v>0</v>
      </c>
      <c r="EY345" s="404">
        <v>0</v>
      </c>
      <c r="EZ345" s="404">
        <v>0</v>
      </c>
      <c r="FA345" s="404">
        <v>0</v>
      </c>
      <c r="FB345" s="404">
        <v>0</v>
      </c>
      <c r="FC345" s="404">
        <v>0</v>
      </c>
      <c r="FD345" s="404">
        <v>0</v>
      </c>
      <c r="FE345" s="404">
        <v>0</v>
      </c>
      <c r="FF345" s="404">
        <v>0</v>
      </c>
      <c r="FG345" s="404">
        <v>0</v>
      </c>
      <c r="FH345" s="404">
        <v>0</v>
      </c>
      <c r="FI345" s="404">
        <v>0</v>
      </c>
      <c r="FJ345" s="404">
        <v>0</v>
      </c>
      <c r="FK345" s="404">
        <v>0</v>
      </c>
      <c r="FL345" s="404">
        <v>0</v>
      </c>
      <c r="FM345" s="404">
        <v>0</v>
      </c>
      <c r="FN345" s="404">
        <v>0</v>
      </c>
      <c r="FO345" s="404">
        <v>0</v>
      </c>
      <c r="FP345" s="404">
        <v>0</v>
      </c>
      <c r="FQ345" s="404">
        <v>0</v>
      </c>
      <c r="FR345" s="404">
        <v>0</v>
      </c>
      <c r="FS345" s="404">
        <v>0</v>
      </c>
      <c r="FT345" s="404">
        <v>0</v>
      </c>
      <c r="FU345" s="404">
        <v>0</v>
      </c>
      <c r="FV345" s="404">
        <v>0</v>
      </c>
      <c r="FW345" s="404">
        <v>0</v>
      </c>
      <c r="FX345" s="404">
        <v>0</v>
      </c>
      <c r="FY345" s="404">
        <v>0</v>
      </c>
      <c r="FZ345" s="404">
        <v>0</v>
      </c>
      <c r="GA345" s="404">
        <v>0</v>
      </c>
      <c r="GB345" s="404">
        <v>0</v>
      </c>
      <c r="GC345" s="404">
        <v>0</v>
      </c>
      <c r="GD345" s="404">
        <v>0</v>
      </c>
      <c r="GE345" s="404">
        <v>0</v>
      </c>
      <c r="GF345" s="404">
        <v>0</v>
      </c>
      <c r="GG345" s="404">
        <v>0</v>
      </c>
      <c r="GH345" s="404">
        <v>0</v>
      </c>
      <c r="GI345" s="404">
        <v>0</v>
      </c>
      <c r="GJ345" s="404">
        <v>0</v>
      </c>
      <c r="GK345" s="404">
        <v>0</v>
      </c>
      <c r="GL345" s="404">
        <v>2934.2403628117913</v>
      </c>
      <c r="GM345" s="404">
        <v>2794.5146312493248</v>
      </c>
      <c r="GN345" s="404">
        <v>2661.442505951738</v>
      </c>
      <c r="GO345" s="404">
        <v>2534.7071485254646</v>
      </c>
      <c r="GP345" s="404">
        <v>2414.0068081194904</v>
      </c>
      <c r="GQ345" s="404">
        <v>2299.0541029709429</v>
      </c>
      <c r="GR345" s="404">
        <v>2189.5753361628031</v>
      </c>
      <c r="GS345" s="404">
        <v>2085.3098439645742</v>
      </c>
      <c r="GT345" s="404">
        <v>1986.0093752043563</v>
      </c>
      <c r="GU345" s="404">
        <v>1891.437500194625</v>
      </c>
      <c r="GV345" s="404">
        <v>1801.369047804405</v>
      </c>
      <c r="GW345" s="404">
        <v>1715.5895693375282</v>
      </c>
      <c r="GX345" s="404">
        <v>1633.8948279405035</v>
      </c>
      <c r="GY345" s="404">
        <v>1556.0903123242886</v>
      </c>
      <c r="GZ345" s="404">
        <v>1481.9907736421796</v>
      </c>
      <c r="HA345" s="404">
        <v>1411.4197844211233</v>
      </c>
      <c r="HB345" s="404">
        <v>1344.209318496308</v>
      </c>
      <c r="HC345" s="404">
        <v>1280.1993509488648</v>
      </c>
      <c r="HD345" s="404">
        <v>1219.2374770941569</v>
      </c>
      <c r="HE345" s="404">
        <v>1161.1785496134828</v>
      </c>
      <c r="HF345" s="404">
        <v>1105.8843329652218</v>
      </c>
      <c r="HG345" s="404">
        <v>1053.2231742525919</v>
      </c>
      <c r="HH345" s="404">
        <v>1003.0696897643735</v>
      </c>
      <c r="HI345" s="404">
        <v>955.30446644226038</v>
      </c>
      <c r="HJ345" s="404">
        <v>909.81377756405755</v>
      </c>
      <c r="HK345" s="404">
        <v>866.48931196576893</v>
      </c>
      <c r="HL345" s="404">
        <v>825.22791615787537</v>
      </c>
      <c r="HM345" s="404">
        <v>785.93134872178587</v>
      </c>
      <c r="HN345" s="404">
        <v>748.50604640170104</v>
      </c>
      <c r="HO345" s="404">
        <v>712.86290133495311</v>
      </c>
      <c r="HP345" s="404">
        <v>678.9170488904316</v>
      </c>
      <c r="HQ345" s="404">
        <v>646.5876656099349</v>
      </c>
      <c r="HR345" s="404">
        <v>615.79777677136656</v>
      </c>
      <c r="HS345" s="404">
        <v>586.47407311558709</v>
      </c>
      <c r="HT345" s="404">
        <v>558.54673630055925</v>
      </c>
      <c r="HU345" s="404">
        <v>531.94927266719924</v>
      </c>
      <c r="HV345" s="404">
        <v>506.61835492114221</v>
      </c>
      <c r="HW345" s="404">
        <v>482.49367135346864</v>
      </c>
      <c r="HX345" s="404">
        <v>459.51778224139878</v>
      </c>
      <c r="HY345" s="404">
        <v>437.63598308704644</v>
      </c>
      <c r="HZ345" s="404">
        <v>0</v>
      </c>
      <c r="IA345" s="404">
        <v>52866.327957306705</v>
      </c>
      <c r="IB345" s="408">
        <v>0</v>
      </c>
      <c r="IC345" s="425"/>
    </row>
    <row r="346" spans="1:237" s="415" customFormat="1" ht="90" customHeight="1" x14ac:dyDescent="0.25">
      <c r="A346" s="137" t="s">
        <v>1510</v>
      </c>
      <c r="B346" s="138" t="s">
        <v>1511</v>
      </c>
      <c r="C346" s="138" t="s">
        <v>1550</v>
      </c>
      <c r="D346" s="142" t="s">
        <v>73</v>
      </c>
      <c r="E346" s="138" t="s">
        <v>1551</v>
      </c>
      <c r="F346" s="118" t="s">
        <v>1552</v>
      </c>
      <c r="G346" s="118" t="s">
        <v>1553</v>
      </c>
      <c r="H346" s="142" t="s">
        <v>77</v>
      </c>
      <c r="I346" s="118" t="s">
        <v>1549</v>
      </c>
      <c r="J346" s="118">
        <v>5</v>
      </c>
      <c r="K346" s="227" t="s">
        <v>79</v>
      </c>
      <c r="L346" s="110">
        <v>38949</v>
      </c>
      <c r="M346" s="142" t="s">
        <v>1534</v>
      </c>
      <c r="N346" s="142" t="s">
        <v>147</v>
      </c>
      <c r="O346" s="73" t="s">
        <v>106</v>
      </c>
      <c r="P346" s="142" t="s">
        <v>293</v>
      </c>
      <c r="Q346" s="112" t="s">
        <v>100</v>
      </c>
      <c r="R346" s="73" t="s">
        <v>162</v>
      </c>
      <c r="S346" s="142" t="s">
        <v>191</v>
      </c>
      <c r="T346" s="142" t="s">
        <v>1554</v>
      </c>
      <c r="U346" s="142" t="s">
        <v>87</v>
      </c>
      <c r="V346" s="117">
        <v>0.97</v>
      </c>
      <c r="W346" s="136">
        <v>39989</v>
      </c>
      <c r="X346" s="136">
        <v>0</v>
      </c>
      <c r="Y346" s="136">
        <v>39989</v>
      </c>
      <c r="Z346" s="136">
        <v>0</v>
      </c>
      <c r="AA346" s="136">
        <v>0</v>
      </c>
      <c r="AB346" s="136">
        <v>0</v>
      </c>
      <c r="AC346" s="136">
        <v>0</v>
      </c>
      <c r="AD346" s="136">
        <v>0</v>
      </c>
      <c r="AE346" s="139">
        <v>0</v>
      </c>
      <c r="AF346" s="139">
        <v>0</v>
      </c>
      <c r="AG346" s="139">
        <v>0</v>
      </c>
      <c r="AH346" s="139">
        <v>0</v>
      </c>
      <c r="AI346" s="116" t="s">
        <v>88</v>
      </c>
      <c r="AJ346" s="134">
        <v>0</v>
      </c>
      <c r="AK346" s="134">
        <v>0</v>
      </c>
      <c r="AL346" s="134">
        <v>0</v>
      </c>
      <c r="AM346" s="134">
        <v>0</v>
      </c>
      <c r="AN346" s="134">
        <v>0</v>
      </c>
      <c r="AO346" s="134">
        <v>0</v>
      </c>
      <c r="AP346" s="134">
        <v>0</v>
      </c>
      <c r="AQ346" s="139">
        <v>0</v>
      </c>
      <c r="AR346" s="139">
        <v>0</v>
      </c>
      <c r="AS346" s="139">
        <v>0</v>
      </c>
      <c r="AT346" s="139">
        <v>0</v>
      </c>
      <c r="AU346" s="118"/>
      <c r="AV346" s="230">
        <v>1</v>
      </c>
      <c r="AW346" s="230">
        <v>0</v>
      </c>
      <c r="AX346" s="230" t="s">
        <v>3601</v>
      </c>
      <c r="AY346" s="141">
        <v>9</v>
      </c>
      <c r="AZ346" s="70">
        <v>1</v>
      </c>
      <c r="BA346" s="70">
        <v>1</v>
      </c>
      <c r="BB346" s="70">
        <v>1</v>
      </c>
      <c r="BC346" s="70">
        <v>1</v>
      </c>
      <c r="BD346" s="70">
        <v>1</v>
      </c>
      <c r="BE346" s="70">
        <v>1</v>
      </c>
      <c r="BF346" s="70">
        <v>1</v>
      </c>
      <c r="BG346" s="71">
        <v>0</v>
      </c>
      <c r="BH346" s="71">
        <v>1</v>
      </c>
      <c r="BI346" s="71">
        <v>0</v>
      </c>
      <c r="BJ346" s="71">
        <v>1</v>
      </c>
      <c r="BK346" s="71">
        <v>0</v>
      </c>
      <c r="BL346" s="70">
        <v>1</v>
      </c>
      <c r="BM346" s="70">
        <v>1</v>
      </c>
      <c r="BN346" s="70">
        <v>1</v>
      </c>
      <c r="BO346" s="70">
        <v>0</v>
      </c>
      <c r="BP346" s="403">
        <v>39989</v>
      </c>
      <c r="BQ346" s="403">
        <v>0</v>
      </c>
      <c r="BR346" s="403">
        <v>0</v>
      </c>
      <c r="BS346" s="403">
        <v>0</v>
      </c>
      <c r="BT346" s="403">
        <v>0</v>
      </c>
      <c r="BU346" s="403">
        <v>0</v>
      </c>
      <c r="BV346" s="403">
        <v>0</v>
      </c>
      <c r="BW346" s="403">
        <v>0</v>
      </c>
      <c r="BX346" s="403">
        <v>0</v>
      </c>
      <c r="BY346" s="403">
        <v>0</v>
      </c>
      <c r="BZ346" s="401">
        <v>0</v>
      </c>
      <c r="CA346" s="401">
        <v>0</v>
      </c>
      <c r="CB346" s="401">
        <v>0</v>
      </c>
      <c r="CC346" s="401">
        <v>0</v>
      </c>
      <c r="CD346" s="401">
        <v>0</v>
      </c>
      <c r="CE346" s="401">
        <v>0</v>
      </c>
      <c r="CF346" s="401">
        <v>0</v>
      </c>
      <c r="CG346" s="401">
        <v>0</v>
      </c>
      <c r="CH346" s="401">
        <v>0</v>
      </c>
      <c r="CI346" s="401">
        <v>0</v>
      </c>
      <c r="CJ346" s="401">
        <v>0</v>
      </c>
      <c r="CK346" s="401">
        <v>0</v>
      </c>
      <c r="CL346" s="401">
        <v>0</v>
      </c>
      <c r="CM346" s="401">
        <v>0</v>
      </c>
      <c r="CN346" s="401">
        <v>0</v>
      </c>
      <c r="CO346" s="401">
        <v>0</v>
      </c>
      <c r="CP346" s="401">
        <v>0</v>
      </c>
      <c r="CQ346" s="401">
        <v>0</v>
      </c>
      <c r="CR346" s="401">
        <v>0</v>
      </c>
      <c r="CS346" s="401">
        <v>0</v>
      </c>
      <c r="CT346" s="401">
        <v>0</v>
      </c>
      <c r="CU346" s="401">
        <v>0</v>
      </c>
      <c r="CV346" s="401">
        <v>0</v>
      </c>
      <c r="CW346" s="401">
        <v>0</v>
      </c>
      <c r="CX346" s="401">
        <v>0</v>
      </c>
      <c r="CY346" s="401">
        <v>0</v>
      </c>
      <c r="CZ346" s="401">
        <v>0</v>
      </c>
      <c r="DA346" s="401">
        <v>0</v>
      </c>
      <c r="DB346" s="401">
        <v>0</v>
      </c>
      <c r="DC346" s="401">
        <v>0</v>
      </c>
      <c r="DD346" s="401">
        <v>0</v>
      </c>
      <c r="DE346" s="401">
        <v>0</v>
      </c>
      <c r="DF346" s="401">
        <v>0</v>
      </c>
      <c r="DG346" s="403">
        <v>38949</v>
      </c>
      <c r="DH346" s="403">
        <v>38949</v>
      </c>
      <c r="DI346" s="403">
        <v>38949</v>
      </c>
      <c r="DJ346" s="403">
        <v>38949</v>
      </c>
      <c r="DK346" s="403">
        <v>38949</v>
      </c>
      <c r="DL346" s="403">
        <v>38949</v>
      </c>
      <c r="DM346" s="403">
        <v>38949</v>
      </c>
      <c r="DN346" s="403">
        <v>38949</v>
      </c>
      <c r="DO346" s="403">
        <v>38949</v>
      </c>
      <c r="DP346" s="403">
        <v>38949</v>
      </c>
      <c r="DQ346" s="403">
        <v>38949</v>
      </c>
      <c r="DR346" s="403">
        <v>38949</v>
      </c>
      <c r="DS346" s="403">
        <v>38949</v>
      </c>
      <c r="DT346" s="403">
        <v>38949</v>
      </c>
      <c r="DU346" s="403">
        <v>38949</v>
      </c>
      <c r="DV346" s="403">
        <v>38949</v>
      </c>
      <c r="DW346" s="403">
        <v>38949</v>
      </c>
      <c r="DX346" s="403">
        <v>38949</v>
      </c>
      <c r="DY346" s="403">
        <v>38949</v>
      </c>
      <c r="DZ346" s="403">
        <v>38949</v>
      </c>
      <c r="EA346" s="403">
        <v>38949</v>
      </c>
      <c r="EB346" s="403">
        <v>38949</v>
      </c>
      <c r="EC346" s="403">
        <v>38949</v>
      </c>
      <c r="ED346" s="403">
        <v>38949</v>
      </c>
      <c r="EE346" s="403">
        <v>38949</v>
      </c>
      <c r="EF346" s="403">
        <v>38949</v>
      </c>
      <c r="EG346" s="403">
        <v>38949</v>
      </c>
      <c r="EH346" s="403">
        <v>38949</v>
      </c>
      <c r="EI346" s="403">
        <v>38949</v>
      </c>
      <c r="EJ346" s="403">
        <v>38949</v>
      </c>
      <c r="EK346" s="403">
        <v>38949</v>
      </c>
      <c r="EL346" s="403">
        <v>38949</v>
      </c>
      <c r="EM346" s="403">
        <v>38949</v>
      </c>
      <c r="EN346" s="403">
        <v>38949</v>
      </c>
      <c r="EO346" s="403">
        <v>38949</v>
      </c>
      <c r="EP346" s="403">
        <v>38949</v>
      </c>
      <c r="EQ346" s="403">
        <v>38949</v>
      </c>
      <c r="ER346" s="403">
        <v>38949</v>
      </c>
      <c r="ES346" s="403">
        <v>38949</v>
      </c>
      <c r="ET346" s="403">
        <v>38949</v>
      </c>
      <c r="EU346" s="403">
        <v>38949</v>
      </c>
      <c r="EV346" s="403">
        <v>38949</v>
      </c>
      <c r="EW346" s="403">
        <v>38949</v>
      </c>
      <c r="EX346" s="404">
        <v>0</v>
      </c>
      <c r="EY346" s="404">
        <v>0</v>
      </c>
      <c r="EZ346" s="404">
        <v>0</v>
      </c>
      <c r="FA346" s="404">
        <v>0</v>
      </c>
      <c r="FB346" s="404">
        <v>0</v>
      </c>
      <c r="FC346" s="404">
        <v>0</v>
      </c>
      <c r="FD346" s="404">
        <v>0</v>
      </c>
      <c r="FE346" s="404">
        <v>0</v>
      </c>
      <c r="FF346" s="404">
        <v>0</v>
      </c>
      <c r="FG346" s="404">
        <v>0</v>
      </c>
      <c r="FH346" s="404">
        <v>0</v>
      </c>
      <c r="FI346" s="404">
        <v>0</v>
      </c>
      <c r="FJ346" s="404">
        <v>0</v>
      </c>
      <c r="FK346" s="404">
        <v>0</v>
      </c>
      <c r="FL346" s="404">
        <v>0</v>
      </c>
      <c r="FM346" s="404">
        <v>0</v>
      </c>
      <c r="FN346" s="404">
        <v>0</v>
      </c>
      <c r="FO346" s="404">
        <v>0</v>
      </c>
      <c r="FP346" s="404">
        <v>0</v>
      </c>
      <c r="FQ346" s="404">
        <v>0</v>
      </c>
      <c r="FR346" s="404">
        <v>0</v>
      </c>
      <c r="FS346" s="404">
        <v>0</v>
      </c>
      <c r="FT346" s="404">
        <v>0</v>
      </c>
      <c r="FU346" s="404">
        <v>0</v>
      </c>
      <c r="FV346" s="404">
        <v>0</v>
      </c>
      <c r="FW346" s="404">
        <v>0</v>
      </c>
      <c r="FX346" s="404">
        <v>0</v>
      </c>
      <c r="FY346" s="404">
        <v>0</v>
      </c>
      <c r="FZ346" s="404">
        <v>0</v>
      </c>
      <c r="GA346" s="404">
        <v>0</v>
      </c>
      <c r="GB346" s="404">
        <v>0</v>
      </c>
      <c r="GC346" s="404">
        <v>0</v>
      </c>
      <c r="GD346" s="404">
        <v>0</v>
      </c>
      <c r="GE346" s="404">
        <v>0</v>
      </c>
      <c r="GF346" s="404">
        <v>0</v>
      </c>
      <c r="GG346" s="404">
        <v>0</v>
      </c>
      <c r="GH346" s="404">
        <v>0</v>
      </c>
      <c r="GI346" s="404">
        <v>0</v>
      </c>
      <c r="GJ346" s="404">
        <v>0</v>
      </c>
      <c r="GK346" s="404">
        <v>0</v>
      </c>
      <c r="GL346" s="404">
        <v>35327.891156462581</v>
      </c>
      <c r="GM346" s="404">
        <v>33645.610625202455</v>
      </c>
      <c r="GN346" s="404">
        <v>32043.438690669012</v>
      </c>
      <c r="GO346" s="404">
        <v>30517.560657780006</v>
      </c>
      <c r="GP346" s="404">
        <v>29064.343483600012</v>
      </c>
      <c r="GQ346" s="404">
        <v>27680.327127238099</v>
      </c>
      <c r="GR346" s="404">
        <v>26362.216311655338</v>
      </c>
      <c r="GS346" s="404">
        <v>25106.872677766987</v>
      </c>
      <c r="GT346" s="404">
        <v>23911.307312159035</v>
      </c>
      <c r="GU346" s="404">
        <v>22772.673630627651</v>
      </c>
      <c r="GV346" s="404">
        <v>21688.260600597765</v>
      </c>
      <c r="GW346" s="404">
        <v>20655.486286283583</v>
      </c>
      <c r="GX346" s="404">
        <v>19671.891701222463</v>
      </c>
      <c r="GY346" s="404">
        <v>18735.134953545199</v>
      </c>
      <c r="GZ346" s="404">
        <v>17842.985670043046</v>
      </c>
      <c r="HA346" s="404">
        <v>16993.319685755279</v>
      </c>
      <c r="HB346" s="404">
        <v>16184.113986433602</v>
      </c>
      <c r="HC346" s="404">
        <v>15413.441891841525</v>
      </c>
      <c r="HD346" s="404">
        <v>14679.4684684205</v>
      </c>
      <c r="HE346" s="404">
        <v>13980.446160400477</v>
      </c>
      <c r="HF346" s="404">
        <v>13314.710628952836</v>
      </c>
      <c r="HG346" s="404">
        <v>12680.676789478888</v>
      </c>
      <c r="HH346" s="404">
        <v>12076.835037598943</v>
      </c>
      <c r="HI346" s="404">
        <v>11501.747654856135</v>
      </c>
      <c r="HJ346" s="404">
        <v>10954.045385577272</v>
      </c>
      <c r="HK346" s="404">
        <v>10432.424176740258</v>
      </c>
      <c r="HL346" s="404">
        <v>9935.6420730859609</v>
      </c>
      <c r="HM346" s="404">
        <v>9462.5162600818658</v>
      </c>
      <c r="HN346" s="404">
        <v>9011.9202476970186</v>
      </c>
      <c r="HO346" s="404">
        <v>8582.7811882828719</v>
      </c>
      <c r="HP346" s="404">
        <v>8174.0773221741638</v>
      </c>
      <c r="HQ346" s="404">
        <v>7784.8355449277751</v>
      </c>
      <c r="HR346" s="404">
        <v>7414.1290904074049</v>
      </c>
      <c r="HS346" s="404">
        <v>7061.0753241975281</v>
      </c>
      <c r="HT346" s="404">
        <v>6724.8336420928845</v>
      </c>
      <c r="HU346" s="404">
        <v>6404.6034686598896</v>
      </c>
      <c r="HV346" s="404">
        <v>6099.6223511046574</v>
      </c>
      <c r="HW346" s="404">
        <v>5809.1641439091964</v>
      </c>
      <c r="HX346" s="404">
        <v>5532.5372799135212</v>
      </c>
      <c r="HY346" s="404">
        <v>5269.0831237271623</v>
      </c>
      <c r="HZ346" s="404">
        <v>0</v>
      </c>
      <c r="IA346" s="404">
        <v>160598.84461371406</v>
      </c>
      <c r="IB346" s="408">
        <v>0</v>
      </c>
      <c r="IC346" s="426"/>
    </row>
    <row r="347" spans="1:237" s="180" customFormat="1" ht="90" customHeight="1" x14ac:dyDescent="0.25">
      <c r="A347" s="137" t="s">
        <v>1510</v>
      </c>
      <c r="B347" s="138" t="s">
        <v>1511</v>
      </c>
      <c r="C347" s="138" t="s">
        <v>1614</v>
      </c>
      <c r="D347" s="142" t="s">
        <v>73</v>
      </c>
      <c r="E347" s="138" t="s">
        <v>1585</v>
      </c>
      <c r="F347" s="118" t="s">
        <v>1586</v>
      </c>
      <c r="G347" s="118" t="s">
        <v>1587</v>
      </c>
      <c r="H347" s="142" t="s">
        <v>77</v>
      </c>
      <c r="I347" s="118" t="s">
        <v>1549</v>
      </c>
      <c r="J347" s="118">
        <v>5</v>
      </c>
      <c r="K347" s="227" t="s">
        <v>79</v>
      </c>
      <c r="L347" s="110">
        <v>38949</v>
      </c>
      <c r="M347" s="142" t="s">
        <v>1534</v>
      </c>
      <c r="N347" s="142" t="s">
        <v>147</v>
      </c>
      <c r="O347" s="73" t="s">
        <v>106</v>
      </c>
      <c r="P347" s="142" t="s">
        <v>463</v>
      </c>
      <c r="Q347" s="112" t="s">
        <v>100</v>
      </c>
      <c r="R347" s="73" t="s">
        <v>162</v>
      </c>
      <c r="S347" s="142" t="s">
        <v>99</v>
      </c>
      <c r="T347" s="142" t="s">
        <v>366</v>
      </c>
      <c r="U347" s="142" t="s">
        <v>87</v>
      </c>
      <c r="V347" s="117">
        <v>1</v>
      </c>
      <c r="W347" s="135">
        <v>26952</v>
      </c>
      <c r="X347" s="134">
        <v>0</v>
      </c>
      <c r="Y347" s="134">
        <v>0</v>
      </c>
      <c r="Z347" s="134">
        <v>26952</v>
      </c>
      <c r="AA347" s="134">
        <v>0</v>
      </c>
      <c r="AB347" s="134">
        <v>0</v>
      </c>
      <c r="AC347" s="134">
        <v>0</v>
      </c>
      <c r="AD347" s="134">
        <v>0</v>
      </c>
      <c r="AE347" s="139">
        <v>0</v>
      </c>
      <c r="AF347" s="139">
        <v>0</v>
      </c>
      <c r="AG347" s="139">
        <v>0</v>
      </c>
      <c r="AH347" s="139">
        <v>0</v>
      </c>
      <c r="AI347" s="116" t="s">
        <v>88</v>
      </c>
      <c r="AJ347" s="136">
        <v>0</v>
      </c>
      <c r="AK347" s="136">
        <v>0</v>
      </c>
      <c r="AL347" s="136">
        <v>0</v>
      </c>
      <c r="AM347" s="136">
        <v>0</v>
      </c>
      <c r="AN347" s="136">
        <v>0</v>
      </c>
      <c r="AO347" s="136">
        <v>0</v>
      </c>
      <c r="AP347" s="136">
        <v>0</v>
      </c>
      <c r="AQ347" s="139">
        <v>0</v>
      </c>
      <c r="AR347" s="139">
        <v>0</v>
      </c>
      <c r="AS347" s="139">
        <v>0</v>
      </c>
      <c r="AT347" s="139">
        <v>0</v>
      </c>
      <c r="AU347" s="122"/>
      <c r="AV347" s="230">
        <v>1</v>
      </c>
      <c r="AW347" s="230">
        <v>0</v>
      </c>
      <c r="AX347" s="230" t="s">
        <v>3600</v>
      </c>
      <c r="AY347" s="141">
        <v>9</v>
      </c>
      <c r="AZ347" s="70">
        <v>1</v>
      </c>
      <c r="BA347" s="70">
        <v>1</v>
      </c>
      <c r="BB347" s="70">
        <v>1</v>
      </c>
      <c r="BC347" s="70">
        <v>1</v>
      </c>
      <c r="BD347" s="70">
        <v>1</v>
      </c>
      <c r="BE347" s="70">
        <v>1</v>
      </c>
      <c r="BF347" s="70">
        <v>1</v>
      </c>
      <c r="BG347" s="71">
        <v>0</v>
      </c>
      <c r="BH347" s="71">
        <v>1</v>
      </c>
      <c r="BI347" s="71">
        <v>0</v>
      </c>
      <c r="BJ347" s="71">
        <v>1</v>
      </c>
      <c r="BK347" s="71">
        <v>0</v>
      </c>
      <c r="BL347" s="70">
        <v>1</v>
      </c>
      <c r="BM347" s="70">
        <v>1</v>
      </c>
      <c r="BN347" s="70">
        <v>1</v>
      </c>
      <c r="BO347" s="70">
        <v>0</v>
      </c>
      <c r="BP347" s="403">
        <v>0</v>
      </c>
      <c r="BQ347" s="403">
        <v>26952</v>
      </c>
      <c r="BR347" s="403">
        <v>0</v>
      </c>
      <c r="BS347" s="403">
        <v>0</v>
      </c>
      <c r="BT347" s="403">
        <v>0</v>
      </c>
      <c r="BU347" s="403">
        <v>0</v>
      </c>
      <c r="BV347" s="403">
        <v>0</v>
      </c>
      <c r="BW347" s="403">
        <v>0</v>
      </c>
      <c r="BX347" s="403">
        <v>0</v>
      </c>
      <c r="BY347" s="403">
        <v>0</v>
      </c>
      <c r="BZ347" s="401">
        <v>0</v>
      </c>
      <c r="CA347" s="401">
        <v>0</v>
      </c>
      <c r="CB347" s="401">
        <v>0</v>
      </c>
      <c r="CC347" s="401">
        <v>0</v>
      </c>
      <c r="CD347" s="401">
        <v>0</v>
      </c>
      <c r="CE347" s="401">
        <v>0</v>
      </c>
      <c r="CF347" s="401">
        <v>0</v>
      </c>
      <c r="CG347" s="401">
        <v>0</v>
      </c>
      <c r="CH347" s="401">
        <v>0</v>
      </c>
      <c r="CI347" s="401">
        <v>0</v>
      </c>
      <c r="CJ347" s="401">
        <v>0</v>
      </c>
      <c r="CK347" s="401">
        <v>0</v>
      </c>
      <c r="CL347" s="401">
        <v>0</v>
      </c>
      <c r="CM347" s="401">
        <v>0</v>
      </c>
      <c r="CN347" s="401">
        <v>0</v>
      </c>
      <c r="CO347" s="401">
        <v>0</v>
      </c>
      <c r="CP347" s="401">
        <v>0</v>
      </c>
      <c r="CQ347" s="401">
        <v>0</v>
      </c>
      <c r="CR347" s="401">
        <v>0</v>
      </c>
      <c r="CS347" s="401">
        <v>0</v>
      </c>
      <c r="CT347" s="401">
        <v>0</v>
      </c>
      <c r="CU347" s="401">
        <v>0</v>
      </c>
      <c r="CV347" s="401">
        <v>0</v>
      </c>
      <c r="CW347" s="401">
        <v>0</v>
      </c>
      <c r="CX347" s="401">
        <v>0</v>
      </c>
      <c r="CY347" s="401">
        <v>0</v>
      </c>
      <c r="CZ347" s="401">
        <v>0</v>
      </c>
      <c r="DA347" s="401">
        <v>0</v>
      </c>
      <c r="DB347" s="401">
        <v>0</v>
      </c>
      <c r="DC347" s="401">
        <v>0</v>
      </c>
      <c r="DD347" s="401">
        <v>0</v>
      </c>
      <c r="DE347" s="401">
        <v>0</v>
      </c>
      <c r="DF347" s="401">
        <v>0</v>
      </c>
      <c r="DG347" s="403">
        <v>38949</v>
      </c>
      <c r="DH347" s="403">
        <v>38949</v>
      </c>
      <c r="DI347" s="403">
        <v>38949</v>
      </c>
      <c r="DJ347" s="403">
        <v>38949</v>
      </c>
      <c r="DK347" s="403">
        <v>38949</v>
      </c>
      <c r="DL347" s="403">
        <v>38949</v>
      </c>
      <c r="DM347" s="403">
        <v>38949</v>
      </c>
      <c r="DN347" s="403">
        <v>38949</v>
      </c>
      <c r="DO347" s="403">
        <v>38949</v>
      </c>
      <c r="DP347" s="403">
        <v>38949</v>
      </c>
      <c r="DQ347" s="403">
        <v>38949</v>
      </c>
      <c r="DR347" s="403">
        <v>38949</v>
      </c>
      <c r="DS347" s="403">
        <v>38949</v>
      </c>
      <c r="DT347" s="403">
        <v>38949</v>
      </c>
      <c r="DU347" s="403">
        <v>38949</v>
      </c>
      <c r="DV347" s="403">
        <v>38949</v>
      </c>
      <c r="DW347" s="403">
        <v>38949</v>
      </c>
      <c r="DX347" s="403">
        <v>38949</v>
      </c>
      <c r="DY347" s="403">
        <v>38949</v>
      </c>
      <c r="DZ347" s="403">
        <v>38949</v>
      </c>
      <c r="EA347" s="403">
        <v>38949</v>
      </c>
      <c r="EB347" s="403">
        <v>38949</v>
      </c>
      <c r="EC347" s="403">
        <v>38949</v>
      </c>
      <c r="ED347" s="403">
        <v>38949</v>
      </c>
      <c r="EE347" s="403">
        <v>38949</v>
      </c>
      <c r="EF347" s="403">
        <v>38949</v>
      </c>
      <c r="EG347" s="403">
        <v>38949</v>
      </c>
      <c r="EH347" s="403">
        <v>38949</v>
      </c>
      <c r="EI347" s="403">
        <v>38949</v>
      </c>
      <c r="EJ347" s="403">
        <v>38949</v>
      </c>
      <c r="EK347" s="403">
        <v>38949</v>
      </c>
      <c r="EL347" s="403">
        <v>38949</v>
      </c>
      <c r="EM347" s="403">
        <v>38949</v>
      </c>
      <c r="EN347" s="403">
        <v>38949</v>
      </c>
      <c r="EO347" s="403">
        <v>38949</v>
      </c>
      <c r="EP347" s="403">
        <v>38949</v>
      </c>
      <c r="EQ347" s="403">
        <v>38949</v>
      </c>
      <c r="ER347" s="403">
        <v>38949</v>
      </c>
      <c r="ES347" s="403">
        <v>38949</v>
      </c>
      <c r="ET347" s="403">
        <v>38949</v>
      </c>
      <c r="EU347" s="403">
        <v>38949</v>
      </c>
      <c r="EV347" s="403">
        <v>38949</v>
      </c>
      <c r="EW347" s="403">
        <v>38949</v>
      </c>
      <c r="EX347" s="404">
        <v>0</v>
      </c>
      <c r="EY347" s="404">
        <v>0</v>
      </c>
      <c r="EZ347" s="404">
        <v>0</v>
      </c>
      <c r="FA347" s="404">
        <v>0</v>
      </c>
      <c r="FB347" s="404">
        <v>0</v>
      </c>
      <c r="FC347" s="404">
        <v>0</v>
      </c>
      <c r="FD347" s="404">
        <v>0</v>
      </c>
      <c r="FE347" s="404">
        <v>0</v>
      </c>
      <c r="FF347" s="404">
        <v>0</v>
      </c>
      <c r="FG347" s="404">
        <v>0</v>
      </c>
      <c r="FH347" s="404">
        <v>0</v>
      </c>
      <c r="FI347" s="404">
        <v>0</v>
      </c>
      <c r="FJ347" s="404">
        <v>0</v>
      </c>
      <c r="FK347" s="404">
        <v>0</v>
      </c>
      <c r="FL347" s="404">
        <v>0</v>
      </c>
      <c r="FM347" s="404">
        <v>0</v>
      </c>
      <c r="FN347" s="404">
        <v>0</v>
      </c>
      <c r="FO347" s="404">
        <v>0</v>
      </c>
      <c r="FP347" s="404">
        <v>0</v>
      </c>
      <c r="FQ347" s="404">
        <v>0</v>
      </c>
      <c r="FR347" s="404">
        <v>0</v>
      </c>
      <c r="FS347" s="404">
        <v>0</v>
      </c>
      <c r="FT347" s="404">
        <v>0</v>
      </c>
      <c r="FU347" s="404">
        <v>0</v>
      </c>
      <c r="FV347" s="404">
        <v>0</v>
      </c>
      <c r="FW347" s="404">
        <v>0</v>
      </c>
      <c r="FX347" s="404">
        <v>0</v>
      </c>
      <c r="FY347" s="404">
        <v>0</v>
      </c>
      <c r="FZ347" s="404">
        <v>0</v>
      </c>
      <c r="GA347" s="404">
        <v>0</v>
      </c>
      <c r="GB347" s="404">
        <v>0</v>
      </c>
      <c r="GC347" s="404">
        <v>0</v>
      </c>
      <c r="GD347" s="404">
        <v>0</v>
      </c>
      <c r="GE347" s="404">
        <v>0</v>
      </c>
      <c r="GF347" s="404">
        <v>0</v>
      </c>
      <c r="GG347" s="404">
        <v>0</v>
      </c>
      <c r="GH347" s="404">
        <v>0</v>
      </c>
      <c r="GI347" s="404">
        <v>0</v>
      </c>
      <c r="GJ347" s="404">
        <v>0</v>
      </c>
      <c r="GK347" s="404">
        <v>0</v>
      </c>
      <c r="GL347" s="404">
        <v>35327.891156462581</v>
      </c>
      <c r="GM347" s="404">
        <v>33645.610625202455</v>
      </c>
      <c r="GN347" s="404">
        <v>32043.438690669012</v>
      </c>
      <c r="GO347" s="404">
        <v>30517.560657780006</v>
      </c>
      <c r="GP347" s="404">
        <v>29064.343483600012</v>
      </c>
      <c r="GQ347" s="404">
        <v>27680.327127238099</v>
      </c>
      <c r="GR347" s="404">
        <v>26362.216311655338</v>
      </c>
      <c r="GS347" s="404">
        <v>25106.872677766987</v>
      </c>
      <c r="GT347" s="404">
        <v>23911.307312159035</v>
      </c>
      <c r="GU347" s="404">
        <v>22772.673630627651</v>
      </c>
      <c r="GV347" s="404">
        <v>21688.260600597765</v>
      </c>
      <c r="GW347" s="404">
        <v>20655.486286283583</v>
      </c>
      <c r="GX347" s="404">
        <v>19671.891701222463</v>
      </c>
      <c r="GY347" s="404">
        <v>18735.134953545199</v>
      </c>
      <c r="GZ347" s="404">
        <v>17842.985670043046</v>
      </c>
      <c r="HA347" s="404">
        <v>16993.319685755279</v>
      </c>
      <c r="HB347" s="404">
        <v>16184.113986433602</v>
      </c>
      <c r="HC347" s="404">
        <v>15413.441891841525</v>
      </c>
      <c r="HD347" s="404">
        <v>14679.4684684205</v>
      </c>
      <c r="HE347" s="404">
        <v>13980.446160400477</v>
      </c>
      <c r="HF347" s="404">
        <v>13314.710628952836</v>
      </c>
      <c r="HG347" s="404">
        <v>12680.676789478888</v>
      </c>
      <c r="HH347" s="404">
        <v>12076.835037598943</v>
      </c>
      <c r="HI347" s="404">
        <v>11501.747654856135</v>
      </c>
      <c r="HJ347" s="404">
        <v>10954.045385577272</v>
      </c>
      <c r="HK347" s="404">
        <v>10432.424176740258</v>
      </c>
      <c r="HL347" s="404">
        <v>9935.6420730859609</v>
      </c>
      <c r="HM347" s="404">
        <v>9462.5162600818658</v>
      </c>
      <c r="HN347" s="404">
        <v>9011.9202476970186</v>
      </c>
      <c r="HO347" s="404">
        <v>8582.7811882828719</v>
      </c>
      <c r="HP347" s="404">
        <v>8174.0773221741638</v>
      </c>
      <c r="HQ347" s="404">
        <v>7784.8355449277751</v>
      </c>
      <c r="HR347" s="404">
        <v>7414.1290904074049</v>
      </c>
      <c r="HS347" s="404">
        <v>7061.0753241975281</v>
      </c>
      <c r="HT347" s="404">
        <v>6724.8336420928845</v>
      </c>
      <c r="HU347" s="404">
        <v>6404.6034686598896</v>
      </c>
      <c r="HV347" s="404">
        <v>6099.6223511046574</v>
      </c>
      <c r="HW347" s="404">
        <v>5809.1641439091964</v>
      </c>
      <c r="HX347" s="404">
        <v>5532.5372799135212</v>
      </c>
      <c r="HY347" s="404">
        <v>5269.0831237271623</v>
      </c>
      <c r="HZ347" s="404">
        <v>0</v>
      </c>
      <c r="IA347" s="404">
        <v>160598.84461371406</v>
      </c>
      <c r="IB347" s="408">
        <v>0</v>
      </c>
      <c r="IC347" s="412"/>
    </row>
    <row r="348" spans="1:237" s="180" customFormat="1" ht="90" customHeight="1" x14ac:dyDescent="0.25">
      <c r="A348" s="137" t="s">
        <v>1510</v>
      </c>
      <c r="B348" s="138" t="s">
        <v>1511</v>
      </c>
      <c r="C348" s="138" t="s">
        <v>1570</v>
      </c>
      <c r="D348" s="142" t="s">
        <v>73</v>
      </c>
      <c r="E348" s="138" t="s">
        <v>1571</v>
      </c>
      <c r="F348" s="118" t="s">
        <v>1572</v>
      </c>
      <c r="G348" s="118" t="s">
        <v>1573</v>
      </c>
      <c r="H348" s="142" t="s">
        <v>77</v>
      </c>
      <c r="I348" s="118" t="s">
        <v>1522</v>
      </c>
      <c r="J348" s="118">
        <v>10</v>
      </c>
      <c r="K348" s="118" t="s">
        <v>197</v>
      </c>
      <c r="L348" s="110">
        <v>11000</v>
      </c>
      <c r="M348" s="142" t="s">
        <v>1574</v>
      </c>
      <c r="N348" s="142" t="s">
        <v>81</v>
      </c>
      <c r="O348" s="73" t="s">
        <v>106</v>
      </c>
      <c r="P348" s="142" t="s">
        <v>199</v>
      </c>
      <c r="Q348" s="112" t="s">
        <v>100</v>
      </c>
      <c r="R348" s="73" t="s">
        <v>162</v>
      </c>
      <c r="S348" s="142" t="s">
        <v>99</v>
      </c>
      <c r="T348" s="142" t="s">
        <v>366</v>
      </c>
      <c r="U348" s="142" t="s">
        <v>87</v>
      </c>
      <c r="V348" s="117">
        <v>1</v>
      </c>
      <c r="W348" s="136">
        <v>23949.300000000003</v>
      </c>
      <c r="X348" s="136">
        <v>0</v>
      </c>
      <c r="Y348" s="136">
        <v>0</v>
      </c>
      <c r="Z348" s="107">
        <v>23949.300000000003</v>
      </c>
      <c r="AA348" s="136">
        <v>0</v>
      </c>
      <c r="AB348" s="136">
        <v>0</v>
      </c>
      <c r="AC348" s="136">
        <v>0</v>
      </c>
      <c r="AD348" s="136">
        <v>0</v>
      </c>
      <c r="AE348" s="139">
        <v>0</v>
      </c>
      <c r="AF348" s="139">
        <v>0</v>
      </c>
      <c r="AG348" s="139">
        <v>0</v>
      </c>
      <c r="AH348" s="139">
        <v>0</v>
      </c>
      <c r="AI348" s="116" t="s">
        <v>88</v>
      </c>
      <c r="AJ348" s="136">
        <v>0</v>
      </c>
      <c r="AK348" s="136">
        <v>0</v>
      </c>
      <c r="AL348" s="136">
        <v>0</v>
      </c>
      <c r="AM348" s="136">
        <v>0</v>
      </c>
      <c r="AN348" s="136">
        <v>0</v>
      </c>
      <c r="AO348" s="136">
        <v>0</v>
      </c>
      <c r="AP348" s="136">
        <v>0</v>
      </c>
      <c r="AQ348" s="139">
        <v>0</v>
      </c>
      <c r="AR348" s="139">
        <v>0</v>
      </c>
      <c r="AS348" s="139">
        <v>0</v>
      </c>
      <c r="AT348" s="139">
        <v>0</v>
      </c>
      <c r="AU348" s="118"/>
      <c r="AV348" s="230">
        <v>1</v>
      </c>
      <c r="AW348" s="230">
        <v>0</v>
      </c>
      <c r="AX348" s="230" t="s">
        <v>3599</v>
      </c>
      <c r="AY348" s="141">
        <v>9</v>
      </c>
      <c r="AZ348" s="70">
        <v>1</v>
      </c>
      <c r="BA348" s="70">
        <v>1</v>
      </c>
      <c r="BB348" s="70">
        <v>1</v>
      </c>
      <c r="BC348" s="70">
        <v>1</v>
      </c>
      <c r="BD348" s="70">
        <v>1</v>
      </c>
      <c r="BE348" s="70">
        <v>1</v>
      </c>
      <c r="BF348" s="70">
        <v>1</v>
      </c>
      <c r="BG348" s="71">
        <v>0</v>
      </c>
      <c r="BH348" s="71">
        <v>1</v>
      </c>
      <c r="BI348" s="71">
        <v>0</v>
      </c>
      <c r="BJ348" s="71">
        <v>0</v>
      </c>
      <c r="BK348" s="71">
        <v>1</v>
      </c>
      <c r="BL348" s="70">
        <v>1</v>
      </c>
      <c r="BM348" s="70">
        <v>1</v>
      </c>
      <c r="BN348" s="70">
        <v>1</v>
      </c>
      <c r="BO348" s="70">
        <v>0</v>
      </c>
      <c r="BP348" s="403">
        <v>0</v>
      </c>
      <c r="BQ348" s="403">
        <v>23949.300000000003</v>
      </c>
      <c r="BR348" s="403">
        <v>0</v>
      </c>
      <c r="BS348" s="403">
        <v>0</v>
      </c>
      <c r="BT348" s="403">
        <v>0</v>
      </c>
      <c r="BU348" s="403">
        <v>0</v>
      </c>
      <c r="BV348" s="403">
        <v>0</v>
      </c>
      <c r="BW348" s="403">
        <v>0</v>
      </c>
      <c r="BX348" s="403">
        <v>0</v>
      </c>
      <c r="BY348" s="403">
        <v>0</v>
      </c>
      <c r="BZ348" s="401">
        <v>0</v>
      </c>
      <c r="CA348" s="401">
        <v>0</v>
      </c>
      <c r="CB348" s="401">
        <v>0</v>
      </c>
      <c r="CC348" s="401">
        <v>0</v>
      </c>
      <c r="CD348" s="401">
        <v>0</v>
      </c>
      <c r="CE348" s="401">
        <v>0</v>
      </c>
      <c r="CF348" s="401">
        <v>0</v>
      </c>
      <c r="CG348" s="401">
        <v>0</v>
      </c>
      <c r="CH348" s="401">
        <v>0</v>
      </c>
      <c r="CI348" s="401">
        <v>0</v>
      </c>
      <c r="CJ348" s="401">
        <v>0</v>
      </c>
      <c r="CK348" s="401">
        <v>0</v>
      </c>
      <c r="CL348" s="401">
        <v>0</v>
      </c>
      <c r="CM348" s="401">
        <v>0</v>
      </c>
      <c r="CN348" s="401">
        <v>0</v>
      </c>
      <c r="CO348" s="401">
        <v>0</v>
      </c>
      <c r="CP348" s="401">
        <v>0</v>
      </c>
      <c r="CQ348" s="401">
        <v>0</v>
      </c>
      <c r="CR348" s="401">
        <v>0</v>
      </c>
      <c r="CS348" s="401">
        <v>0</v>
      </c>
      <c r="CT348" s="401">
        <v>0</v>
      </c>
      <c r="CU348" s="401">
        <v>0</v>
      </c>
      <c r="CV348" s="401">
        <v>0</v>
      </c>
      <c r="CW348" s="401">
        <v>0</v>
      </c>
      <c r="CX348" s="401">
        <v>0</v>
      </c>
      <c r="CY348" s="401">
        <v>0</v>
      </c>
      <c r="CZ348" s="401">
        <v>0</v>
      </c>
      <c r="DA348" s="401">
        <v>0</v>
      </c>
      <c r="DB348" s="401">
        <v>0</v>
      </c>
      <c r="DC348" s="401">
        <v>0</v>
      </c>
      <c r="DD348" s="401">
        <v>0</v>
      </c>
      <c r="DE348" s="401">
        <v>0</v>
      </c>
      <c r="DF348" s="401">
        <v>0</v>
      </c>
      <c r="DG348" s="403">
        <v>11000</v>
      </c>
      <c r="DH348" s="403">
        <v>11000</v>
      </c>
      <c r="DI348" s="403">
        <v>11000</v>
      </c>
      <c r="DJ348" s="403">
        <v>11000</v>
      </c>
      <c r="DK348" s="403">
        <v>11000</v>
      </c>
      <c r="DL348" s="403">
        <v>11000</v>
      </c>
      <c r="DM348" s="403">
        <v>11000</v>
      </c>
      <c r="DN348" s="403">
        <v>11000</v>
      </c>
      <c r="DO348" s="403">
        <v>11000</v>
      </c>
      <c r="DP348" s="403">
        <v>11000</v>
      </c>
      <c r="DQ348" s="403">
        <v>11000</v>
      </c>
      <c r="DR348" s="403">
        <v>11000</v>
      </c>
      <c r="DS348" s="403">
        <v>11000</v>
      </c>
      <c r="DT348" s="403">
        <v>11000</v>
      </c>
      <c r="DU348" s="403">
        <v>11000</v>
      </c>
      <c r="DV348" s="403">
        <v>11000</v>
      </c>
      <c r="DW348" s="403">
        <v>11000</v>
      </c>
      <c r="DX348" s="403">
        <v>11000</v>
      </c>
      <c r="DY348" s="403">
        <v>11000</v>
      </c>
      <c r="DZ348" s="403">
        <v>11000</v>
      </c>
      <c r="EA348" s="403">
        <v>11000</v>
      </c>
      <c r="EB348" s="403">
        <v>11000</v>
      </c>
      <c r="EC348" s="403">
        <v>11000</v>
      </c>
      <c r="ED348" s="403">
        <v>11000</v>
      </c>
      <c r="EE348" s="403">
        <v>11000</v>
      </c>
      <c r="EF348" s="403">
        <v>11000</v>
      </c>
      <c r="EG348" s="403">
        <v>11000</v>
      </c>
      <c r="EH348" s="403">
        <v>11000</v>
      </c>
      <c r="EI348" s="403">
        <v>11000</v>
      </c>
      <c r="EJ348" s="403">
        <v>11000</v>
      </c>
      <c r="EK348" s="403">
        <v>11000</v>
      </c>
      <c r="EL348" s="403">
        <v>11000</v>
      </c>
      <c r="EM348" s="403">
        <v>11000</v>
      </c>
      <c r="EN348" s="403">
        <v>11000</v>
      </c>
      <c r="EO348" s="403">
        <v>11000</v>
      </c>
      <c r="EP348" s="403">
        <v>11000</v>
      </c>
      <c r="EQ348" s="403">
        <v>11000</v>
      </c>
      <c r="ER348" s="403">
        <v>11000</v>
      </c>
      <c r="ES348" s="403">
        <v>11000</v>
      </c>
      <c r="ET348" s="403">
        <v>11000</v>
      </c>
      <c r="EU348" s="403">
        <v>11000</v>
      </c>
      <c r="EV348" s="403">
        <v>11000</v>
      </c>
      <c r="EW348" s="403">
        <v>11000</v>
      </c>
      <c r="EX348" s="404">
        <v>0</v>
      </c>
      <c r="EY348" s="404">
        <v>0</v>
      </c>
      <c r="EZ348" s="404">
        <v>0</v>
      </c>
      <c r="FA348" s="404">
        <v>0</v>
      </c>
      <c r="FB348" s="404">
        <v>0</v>
      </c>
      <c r="FC348" s="404">
        <v>0</v>
      </c>
      <c r="FD348" s="404">
        <v>0</v>
      </c>
      <c r="FE348" s="404">
        <v>0</v>
      </c>
      <c r="FF348" s="404">
        <v>0</v>
      </c>
      <c r="FG348" s="404">
        <v>0</v>
      </c>
      <c r="FH348" s="404">
        <v>0</v>
      </c>
      <c r="FI348" s="404">
        <v>0</v>
      </c>
      <c r="FJ348" s="404">
        <v>0</v>
      </c>
      <c r="FK348" s="404">
        <v>0</v>
      </c>
      <c r="FL348" s="404">
        <v>0</v>
      </c>
      <c r="FM348" s="404">
        <v>0</v>
      </c>
      <c r="FN348" s="404">
        <v>0</v>
      </c>
      <c r="FO348" s="404">
        <v>0</v>
      </c>
      <c r="FP348" s="404">
        <v>0</v>
      </c>
      <c r="FQ348" s="404">
        <v>0</v>
      </c>
      <c r="FR348" s="404">
        <v>0</v>
      </c>
      <c r="FS348" s="404">
        <v>0</v>
      </c>
      <c r="FT348" s="404">
        <v>0</v>
      </c>
      <c r="FU348" s="404">
        <v>0</v>
      </c>
      <c r="FV348" s="404">
        <v>0</v>
      </c>
      <c r="FW348" s="404">
        <v>0</v>
      </c>
      <c r="FX348" s="404">
        <v>0</v>
      </c>
      <c r="FY348" s="404">
        <v>0</v>
      </c>
      <c r="FZ348" s="404">
        <v>0</v>
      </c>
      <c r="GA348" s="404">
        <v>0</v>
      </c>
      <c r="GB348" s="404">
        <v>0</v>
      </c>
      <c r="GC348" s="404">
        <v>0</v>
      </c>
      <c r="GD348" s="404">
        <v>0</v>
      </c>
      <c r="GE348" s="404">
        <v>0</v>
      </c>
      <c r="GF348" s="404">
        <v>0</v>
      </c>
      <c r="GG348" s="404">
        <v>0</v>
      </c>
      <c r="GH348" s="404">
        <v>0</v>
      </c>
      <c r="GI348" s="404">
        <v>0</v>
      </c>
      <c r="GJ348" s="404">
        <v>0</v>
      </c>
      <c r="GK348" s="404">
        <v>0</v>
      </c>
      <c r="GL348" s="404">
        <v>9977.3242630385485</v>
      </c>
      <c r="GM348" s="404">
        <v>9502.2135838462364</v>
      </c>
      <c r="GN348" s="404">
        <v>9049.7272227107023</v>
      </c>
      <c r="GO348" s="404">
        <v>8618.7878311530476</v>
      </c>
      <c r="GP348" s="404">
        <v>8208.3693630029047</v>
      </c>
      <c r="GQ348" s="404">
        <v>7817.4946314313356</v>
      </c>
      <c r="GR348" s="404">
        <v>7445.2329823155587</v>
      </c>
      <c r="GS348" s="404">
        <v>7090.6980783957697</v>
      </c>
      <c r="GT348" s="404">
        <v>6753.0457889483523</v>
      </c>
      <c r="GU348" s="404">
        <v>6431.4721799508116</v>
      </c>
      <c r="GV348" s="404">
        <v>6125.2115999531543</v>
      </c>
      <c r="GW348" s="404">
        <v>5833.5348570982414</v>
      </c>
      <c r="GX348" s="404">
        <v>5555.7474829507073</v>
      </c>
      <c r="GY348" s="404">
        <v>5291.1880790006717</v>
      </c>
      <c r="GZ348" s="404">
        <v>5039.2267419054024</v>
      </c>
      <c r="HA348" s="404">
        <v>4799.2635637194298</v>
      </c>
      <c r="HB348" s="404">
        <v>4570.7272035423148</v>
      </c>
      <c r="HC348" s="404">
        <v>4353.0735271831563</v>
      </c>
      <c r="HD348" s="404">
        <v>4145.7843116030062</v>
      </c>
      <c r="HE348" s="404">
        <v>3948.3660110504825</v>
      </c>
      <c r="HF348" s="404">
        <v>3760.348581952841</v>
      </c>
      <c r="HG348" s="404">
        <v>3581.2843637646097</v>
      </c>
      <c r="HH348" s="404">
        <v>3410.7470131091522</v>
      </c>
      <c r="HI348" s="404">
        <v>3248.3304886753831</v>
      </c>
      <c r="HJ348" s="404">
        <v>3093.6480844527459</v>
      </c>
      <c r="HK348" s="404">
        <v>2946.3315090026149</v>
      </c>
      <c r="HL348" s="404">
        <v>2806.0300085739191</v>
      </c>
      <c r="HM348" s="404">
        <v>2672.4095319751605</v>
      </c>
      <c r="HN348" s="404">
        <v>2545.1519352144396</v>
      </c>
      <c r="HO348" s="404">
        <v>2423.9542240137512</v>
      </c>
      <c r="HP348" s="404">
        <v>2308.5278323940488</v>
      </c>
      <c r="HQ348" s="404">
        <v>2198.5979356133798</v>
      </c>
      <c r="HR348" s="404">
        <v>2093.9027958222664</v>
      </c>
      <c r="HS348" s="404">
        <v>1994.1931388783487</v>
      </c>
      <c r="HT348" s="404">
        <v>1899.2315608365229</v>
      </c>
      <c r="HU348" s="404">
        <v>1808.7919627014501</v>
      </c>
      <c r="HV348" s="404">
        <v>1722.6590120966196</v>
      </c>
      <c r="HW348" s="404">
        <v>1640.6276305682088</v>
      </c>
      <c r="HX348" s="404">
        <v>1562.5025053030561</v>
      </c>
      <c r="HY348" s="404">
        <v>1488.0976240981486</v>
      </c>
      <c r="HZ348" s="404">
        <v>0</v>
      </c>
      <c r="IA348" s="404">
        <v>80894.365924793266</v>
      </c>
      <c r="IB348" s="408">
        <v>0</v>
      </c>
      <c r="IC348" s="412"/>
    </row>
    <row r="349" spans="1:237" s="180" customFormat="1" ht="90" customHeight="1" x14ac:dyDescent="0.25">
      <c r="A349" s="137" t="s">
        <v>1510</v>
      </c>
      <c r="B349" s="138" t="s">
        <v>1511</v>
      </c>
      <c r="C349" s="138" t="s">
        <v>1524</v>
      </c>
      <c r="D349" s="121" t="s">
        <v>73</v>
      </c>
      <c r="E349" s="301" t="s">
        <v>1525</v>
      </c>
      <c r="F349" s="118" t="s">
        <v>1526</v>
      </c>
      <c r="G349" s="118" t="s">
        <v>1527</v>
      </c>
      <c r="H349" s="142" t="s">
        <v>77</v>
      </c>
      <c r="I349" s="118" t="s">
        <v>1522</v>
      </c>
      <c r="J349" s="118">
        <v>5</v>
      </c>
      <c r="K349" s="95" t="s">
        <v>206</v>
      </c>
      <c r="L349" s="142">
        <v>832</v>
      </c>
      <c r="M349" s="142" t="s">
        <v>1528</v>
      </c>
      <c r="N349" s="142" t="s">
        <v>147</v>
      </c>
      <c r="O349" s="142" t="s">
        <v>82</v>
      </c>
      <c r="P349" s="142" t="s">
        <v>280</v>
      </c>
      <c r="Q349" s="112" t="s">
        <v>100</v>
      </c>
      <c r="R349" s="73" t="s">
        <v>162</v>
      </c>
      <c r="S349" s="142" t="s">
        <v>191</v>
      </c>
      <c r="T349" s="142" t="s">
        <v>366</v>
      </c>
      <c r="U349" s="142" t="s">
        <v>87</v>
      </c>
      <c r="V349" s="117">
        <v>0.92400000000000004</v>
      </c>
      <c r="W349" s="136">
        <v>23623</v>
      </c>
      <c r="X349" s="136">
        <v>0</v>
      </c>
      <c r="Y349" s="136">
        <v>23623</v>
      </c>
      <c r="Z349" s="136">
        <v>0</v>
      </c>
      <c r="AA349" s="136">
        <v>0</v>
      </c>
      <c r="AB349" s="136">
        <v>0</v>
      </c>
      <c r="AC349" s="136">
        <v>0</v>
      </c>
      <c r="AD349" s="136">
        <v>0</v>
      </c>
      <c r="AE349" s="139">
        <v>0</v>
      </c>
      <c r="AF349" s="139">
        <v>0</v>
      </c>
      <c r="AG349" s="139">
        <v>0</v>
      </c>
      <c r="AH349" s="139">
        <v>0</v>
      </c>
      <c r="AI349" s="116" t="s">
        <v>88</v>
      </c>
      <c r="AJ349" s="136">
        <v>72</v>
      </c>
      <c r="AK349" s="136">
        <v>72</v>
      </c>
      <c r="AL349" s="136">
        <v>0</v>
      </c>
      <c r="AM349" s="136">
        <v>0</v>
      </c>
      <c r="AN349" s="136">
        <v>0</v>
      </c>
      <c r="AO349" s="136">
        <v>0</v>
      </c>
      <c r="AP349" s="136">
        <v>0</v>
      </c>
      <c r="AQ349" s="139">
        <v>0</v>
      </c>
      <c r="AR349" s="139">
        <v>0</v>
      </c>
      <c r="AS349" s="139">
        <v>0</v>
      </c>
      <c r="AT349" s="139">
        <v>0</v>
      </c>
      <c r="AU349" s="118" t="s">
        <v>1529</v>
      </c>
      <c r="AV349" s="230">
        <v>1</v>
      </c>
      <c r="AW349" s="230">
        <v>0</v>
      </c>
      <c r="AX349" s="230" t="s">
        <v>3609</v>
      </c>
      <c r="AY349" s="141">
        <v>9</v>
      </c>
      <c r="AZ349" s="70">
        <v>1</v>
      </c>
      <c r="BA349" s="70">
        <v>1</v>
      </c>
      <c r="BB349" s="70">
        <v>1</v>
      </c>
      <c r="BC349" s="70">
        <v>1</v>
      </c>
      <c r="BD349" s="70">
        <v>1</v>
      </c>
      <c r="BE349" s="70">
        <v>1</v>
      </c>
      <c r="BF349" s="70">
        <v>1</v>
      </c>
      <c r="BG349" s="71">
        <v>0</v>
      </c>
      <c r="BH349" s="71">
        <v>1</v>
      </c>
      <c r="BI349" s="71">
        <v>0</v>
      </c>
      <c r="BJ349" s="71">
        <v>1</v>
      </c>
      <c r="BK349" s="71">
        <v>0</v>
      </c>
      <c r="BL349" s="70">
        <v>1</v>
      </c>
      <c r="BM349" s="70">
        <v>1</v>
      </c>
      <c r="BN349" s="70">
        <v>1</v>
      </c>
      <c r="BO349" s="70">
        <v>0</v>
      </c>
      <c r="BP349" s="403">
        <v>23695</v>
      </c>
      <c r="BQ349" s="403">
        <v>0</v>
      </c>
      <c r="BR349" s="403">
        <v>0</v>
      </c>
      <c r="BS349" s="403">
        <v>0</v>
      </c>
      <c r="BT349" s="403">
        <v>0</v>
      </c>
      <c r="BU349" s="403">
        <v>0</v>
      </c>
      <c r="BV349" s="403">
        <v>0</v>
      </c>
      <c r="BW349" s="403">
        <v>0</v>
      </c>
      <c r="BX349" s="403">
        <v>0</v>
      </c>
      <c r="BY349" s="403">
        <v>0</v>
      </c>
      <c r="BZ349" s="401">
        <v>0</v>
      </c>
      <c r="CA349" s="401">
        <v>0</v>
      </c>
      <c r="CB349" s="401">
        <v>0</v>
      </c>
      <c r="CC349" s="401">
        <v>0</v>
      </c>
      <c r="CD349" s="401">
        <v>0</v>
      </c>
      <c r="CE349" s="401">
        <v>0</v>
      </c>
      <c r="CF349" s="401">
        <v>0</v>
      </c>
      <c r="CG349" s="401">
        <v>0</v>
      </c>
      <c r="CH349" s="401">
        <v>0</v>
      </c>
      <c r="CI349" s="401">
        <v>0</v>
      </c>
      <c r="CJ349" s="401">
        <v>0</v>
      </c>
      <c r="CK349" s="401">
        <v>0</v>
      </c>
      <c r="CL349" s="401">
        <v>0</v>
      </c>
      <c r="CM349" s="401">
        <v>0</v>
      </c>
      <c r="CN349" s="401">
        <v>0</v>
      </c>
      <c r="CO349" s="401">
        <v>0</v>
      </c>
      <c r="CP349" s="401">
        <v>0</v>
      </c>
      <c r="CQ349" s="401">
        <v>0</v>
      </c>
      <c r="CR349" s="401">
        <v>0</v>
      </c>
      <c r="CS349" s="401">
        <v>0</v>
      </c>
      <c r="CT349" s="401">
        <v>0</v>
      </c>
      <c r="CU349" s="401">
        <v>0</v>
      </c>
      <c r="CV349" s="401">
        <v>0</v>
      </c>
      <c r="CW349" s="401">
        <v>0</v>
      </c>
      <c r="CX349" s="401">
        <v>0</v>
      </c>
      <c r="CY349" s="401">
        <v>0</v>
      </c>
      <c r="CZ349" s="401">
        <v>0</v>
      </c>
      <c r="DA349" s="401">
        <v>0</v>
      </c>
      <c r="DB349" s="401">
        <v>0</v>
      </c>
      <c r="DC349" s="401">
        <v>0</v>
      </c>
      <c r="DD349" s="401">
        <v>0</v>
      </c>
      <c r="DE349" s="401">
        <v>0</v>
      </c>
      <c r="DF349" s="401">
        <v>0</v>
      </c>
      <c r="DG349" s="403">
        <v>832</v>
      </c>
      <c r="DH349" s="403">
        <v>832</v>
      </c>
      <c r="DI349" s="403">
        <v>832</v>
      </c>
      <c r="DJ349" s="403">
        <v>832</v>
      </c>
      <c r="DK349" s="403">
        <v>832</v>
      </c>
      <c r="DL349" s="403">
        <v>832</v>
      </c>
      <c r="DM349" s="403">
        <v>832</v>
      </c>
      <c r="DN349" s="403">
        <v>832</v>
      </c>
      <c r="DO349" s="403">
        <v>832</v>
      </c>
      <c r="DP349" s="403">
        <v>832</v>
      </c>
      <c r="DQ349" s="403">
        <v>832</v>
      </c>
      <c r="DR349" s="403">
        <v>832</v>
      </c>
      <c r="DS349" s="403">
        <v>832</v>
      </c>
      <c r="DT349" s="403">
        <v>832</v>
      </c>
      <c r="DU349" s="403">
        <v>832</v>
      </c>
      <c r="DV349" s="403">
        <v>832</v>
      </c>
      <c r="DW349" s="403">
        <v>832</v>
      </c>
      <c r="DX349" s="403">
        <v>832</v>
      </c>
      <c r="DY349" s="403">
        <v>832</v>
      </c>
      <c r="DZ349" s="403">
        <v>832</v>
      </c>
      <c r="EA349" s="403">
        <v>832</v>
      </c>
      <c r="EB349" s="403">
        <v>832</v>
      </c>
      <c r="EC349" s="403">
        <v>832</v>
      </c>
      <c r="ED349" s="403">
        <v>832</v>
      </c>
      <c r="EE349" s="403">
        <v>832</v>
      </c>
      <c r="EF349" s="403">
        <v>832</v>
      </c>
      <c r="EG349" s="403">
        <v>832</v>
      </c>
      <c r="EH349" s="403">
        <v>832</v>
      </c>
      <c r="EI349" s="403">
        <v>832</v>
      </c>
      <c r="EJ349" s="403">
        <v>832</v>
      </c>
      <c r="EK349" s="403">
        <v>832</v>
      </c>
      <c r="EL349" s="403">
        <v>832</v>
      </c>
      <c r="EM349" s="403">
        <v>832</v>
      </c>
      <c r="EN349" s="403">
        <v>832</v>
      </c>
      <c r="EO349" s="403">
        <v>832</v>
      </c>
      <c r="EP349" s="403">
        <v>832</v>
      </c>
      <c r="EQ349" s="403">
        <v>832</v>
      </c>
      <c r="ER349" s="403">
        <v>832</v>
      </c>
      <c r="ES349" s="403">
        <v>832</v>
      </c>
      <c r="ET349" s="403">
        <v>832</v>
      </c>
      <c r="EU349" s="403">
        <v>832</v>
      </c>
      <c r="EV349" s="403">
        <v>832</v>
      </c>
      <c r="EW349" s="403">
        <v>832</v>
      </c>
      <c r="EX349" s="404">
        <v>0</v>
      </c>
      <c r="EY349" s="404">
        <v>0</v>
      </c>
      <c r="EZ349" s="404">
        <v>0</v>
      </c>
      <c r="FA349" s="404">
        <v>0</v>
      </c>
      <c r="FB349" s="404">
        <v>0</v>
      </c>
      <c r="FC349" s="404">
        <v>0</v>
      </c>
      <c r="FD349" s="404">
        <v>0</v>
      </c>
      <c r="FE349" s="404">
        <v>0</v>
      </c>
      <c r="FF349" s="404">
        <v>0</v>
      </c>
      <c r="FG349" s="404">
        <v>0</v>
      </c>
      <c r="FH349" s="404">
        <v>0</v>
      </c>
      <c r="FI349" s="404">
        <v>0</v>
      </c>
      <c r="FJ349" s="404">
        <v>0</v>
      </c>
      <c r="FK349" s="404">
        <v>0</v>
      </c>
      <c r="FL349" s="404">
        <v>0</v>
      </c>
      <c r="FM349" s="404">
        <v>0</v>
      </c>
      <c r="FN349" s="404">
        <v>0</v>
      </c>
      <c r="FO349" s="404">
        <v>0</v>
      </c>
      <c r="FP349" s="404">
        <v>0</v>
      </c>
      <c r="FQ349" s="404">
        <v>0</v>
      </c>
      <c r="FR349" s="404">
        <v>0</v>
      </c>
      <c r="FS349" s="404">
        <v>0</v>
      </c>
      <c r="FT349" s="404">
        <v>0</v>
      </c>
      <c r="FU349" s="404">
        <v>0</v>
      </c>
      <c r="FV349" s="404">
        <v>0</v>
      </c>
      <c r="FW349" s="404">
        <v>0</v>
      </c>
      <c r="FX349" s="404">
        <v>0</v>
      </c>
      <c r="FY349" s="404">
        <v>0</v>
      </c>
      <c r="FZ349" s="404">
        <v>0</v>
      </c>
      <c r="GA349" s="404">
        <v>0</v>
      </c>
      <c r="GB349" s="404">
        <v>0</v>
      </c>
      <c r="GC349" s="404">
        <v>0</v>
      </c>
      <c r="GD349" s="404">
        <v>0</v>
      </c>
      <c r="GE349" s="404">
        <v>0</v>
      </c>
      <c r="GF349" s="404">
        <v>0</v>
      </c>
      <c r="GG349" s="404">
        <v>0</v>
      </c>
      <c r="GH349" s="404">
        <v>0</v>
      </c>
      <c r="GI349" s="404">
        <v>0</v>
      </c>
      <c r="GJ349" s="404">
        <v>0</v>
      </c>
      <c r="GK349" s="404">
        <v>0</v>
      </c>
      <c r="GL349" s="404">
        <v>754.64852607709747</v>
      </c>
      <c r="GM349" s="404">
        <v>718.71288197818797</v>
      </c>
      <c r="GN349" s="404">
        <v>684.48845902684582</v>
      </c>
      <c r="GO349" s="404">
        <v>651.8937705017579</v>
      </c>
      <c r="GP349" s="404">
        <v>620.85121000167419</v>
      </c>
      <c r="GQ349" s="404">
        <v>591.28686666826104</v>
      </c>
      <c r="GR349" s="404">
        <v>563.13034920786777</v>
      </c>
      <c r="GS349" s="404">
        <v>536.31461829320733</v>
      </c>
      <c r="GT349" s="404">
        <v>510.77582694591177</v>
      </c>
      <c r="GU349" s="404">
        <v>486.45316851991589</v>
      </c>
      <c r="GV349" s="404">
        <v>463.28873192372953</v>
      </c>
      <c r="GW349" s="404">
        <v>441.2273637368852</v>
      </c>
      <c r="GX349" s="404">
        <v>420.21653689227168</v>
      </c>
      <c r="GY349" s="404">
        <v>400.20622561168722</v>
      </c>
      <c r="GZ349" s="404">
        <v>381.148786296845</v>
      </c>
      <c r="HA349" s="404">
        <v>362.99884409223324</v>
      </c>
      <c r="HB349" s="404">
        <v>345.71318484974597</v>
      </c>
      <c r="HC349" s="404">
        <v>329.25065223785333</v>
      </c>
      <c r="HD349" s="404">
        <v>313.57204975033648</v>
      </c>
      <c r="HE349" s="404">
        <v>298.64004738127284</v>
      </c>
      <c r="HF349" s="404">
        <v>284.41909274406942</v>
      </c>
      <c r="HG349" s="404">
        <v>270.87532642292319</v>
      </c>
      <c r="HH349" s="404">
        <v>257.976501355165</v>
      </c>
      <c r="HI349" s="404">
        <v>245.69190605253806</v>
      </c>
      <c r="HJ349" s="404">
        <v>233.99229147860768</v>
      </c>
      <c r="HK349" s="404">
        <v>222.84980140819778</v>
      </c>
      <c r="HL349" s="404">
        <v>212.23790610304553</v>
      </c>
      <c r="HM349" s="404">
        <v>202.13133914575761</v>
      </c>
      <c r="HN349" s="404">
        <v>192.50603728167397</v>
      </c>
      <c r="HO349" s="404">
        <v>183.3390831254037</v>
      </c>
      <c r="HP349" s="404">
        <v>174.60865059562261</v>
      </c>
      <c r="HQ349" s="404">
        <v>166.293952948212</v>
      </c>
      <c r="HR349" s="404">
        <v>158.37519328401143</v>
      </c>
      <c r="HS349" s="404">
        <v>150.8335174133442</v>
      </c>
      <c r="HT349" s="404">
        <v>143.65096896508973</v>
      </c>
      <c r="HU349" s="404">
        <v>136.81044663341876</v>
      </c>
      <c r="HV349" s="404">
        <v>130.29566346039886</v>
      </c>
      <c r="HW349" s="404">
        <v>124.09110805752269</v>
      </c>
      <c r="HX349" s="404">
        <v>118.18200767383115</v>
      </c>
      <c r="HY349" s="404">
        <v>112.55429302269633</v>
      </c>
      <c r="HZ349" s="404">
        <v>0</v>
      </c>
      <c r="IA349" s="404">
        <v>3430.5948475855635</v>
      </c>
      <c r="IB349" s="408">
        <v>0</v>
      </c>
      <c r="IC349" s="412"/>
    </row>
    <row r="350" spans="1:237" s="180" customFormat="1" ht="90" customHeight="1" x14ac:dyDescent="0.25">
      <c r="A350" s="137" t="s">
        <v>1510</v>
      </c>
      <c r="B350" s="138" t="s">
        <v>1511</v>
      </c>
      <c r="C350" s="138" t="s">
        <v>1575</v>
      </c>
      <c r="D350" s="142" t="s">
        <v>73</v>
      </c>
      <c r="E350" s="138" t="s">
        <v>1576</v>
      </c>
      <c r="F350" s="118" t="s">
        <v>1577</v>
      </c>
      <c r="G350" s="118" t="s">
        <v>1578</v>
      </c>
      <c r="H350" s="142" t="s">
        <v>77</v>
      </c>
      <c r="I350" s="118" t="s">
        <v>1565</v>
      </c>
      <c r="J350" s="118">
        <v>10</v>
      </c>
      <c r="K350" s="227" t="s">
        <v>94</v>
      </c>
      <c r="L350" s="142"/>
      <c r="M350" s="142"/>
      <c r="N350" s="142" t="s">
        <v>81</v>
      </c>
      <c r="O350" s="73" t="s">
        <v>106</v>
      </c>
      <c r="P350" s="142" t="s">
        <v>169</v>
      </c>
      <c r="Q350" s="112" t="s">
        <v>100</v>
      </c>
      <c r="R350" s="73" t="s">
        <v>162</v>
      </c>
      <c r="S350" s="142" t="s">
        <v>99</v>
      </c>
      <c r="T350" s="142" t="s">
        <v>366</v>
      </c>
      <c r="U350" s="142" t="s">
        <v>87</v>
      </c>
      <c r="V350" s="117">
        <v>1</v>
      </c>
      <c r="W350" s="135">
        <v>18265.080000000002</v>
      </c>
      <c r="X350" s="134">
        <v>0</v>
      </c>
      <c r="Y350" s="134">
        <v>18265.080000000002</v>
      </c>
      <c r="Z350" s="134">
        <v>0</v>
      </c>
      <c r="AA350" s="134">
        <v>0</v>
      </c>
      <c r="AB350" s="134">
        <v>0</v>
      </c>
      <c r="AC350" s="134">
        <v>0</v>
      </c>
      <c r="AD350" s="134">
        <v>0</v>
      </c>
      <c r="AE350" s="139">
        <v>0</v>
      </c>
      <c r="AF350" s="139">
        <v>0</v>
      </c>
      <c r="AG350" s="139">
        <v>0</v>
      </c>
      <c r="AH350" s="139">
        <v>0</v>
      </c>
      <c r="AI350" s="116" t="s">
        <v>88</v>
      </c>
      <c r="AJ350" s="136">
        <v>0</v>
      </c>
      <c r="AK350" s="136">
        <v>0</v>
      </c>
      <c r="AL350" s="136">
        <v>0</v>
      </c>
      <c r="AM350" s="136">
        <v>0</v>
      </c>
      <c r="AN350" s="136">
        <v>0</v>
      </c>
      <c r="AO350" s="136">
        <v>0</v>
      </c>
      <c r="AP350" s="136">
        <v>0</v>
      </c>
      <c r="AQ350" s="139">
        <v>0</v>
      </c>
      <c r="AR350" s="139">
        <v>0</v>
      </c>
      <c r="AS350" s="139">
        <v>0</v>
      </c>
      <c r="AT350" s="139">
        <v>0</v>
      </c>
      <c r="AU350" s="122"/>
      <c r="AV350" s="230">
        <v>1</v>
      </c>
      <c r="AW350" s="230">
        <v>0</v>
      </c>
      <c r="AX350" s="230" t="s">
        <v>3605</v>
      </c>
      <c r="AY350" s="141">
        <v>9</v>
      </c>
      <c r="AZ350" s="70">
        <v>1</v>
      </c>
      <c r="BA350" s="70">
        <v>1</v>
      </c>
      <c r="BB350" s="70">
        <v>1</v>
      </c>
      <c r="BC350" s="70">
        <v>1</v>
      </c>
      <c r="BD350" s="70">
        <v>1</v>
      </c>
      <c r="BE350" s="70">
        <v>1</v>
      </c>
      <c r="BF350" s="70">
        <v>1</v>
      </c>
      <c r="BG350" s="71">
        <v>0</v>
      </c>
      <c r="BH350" s="71">
        <v>1</v>
      </c>
      <c r="BI350" s="71">
        <v>0</v>
      </c>
      <c r="BJ350" s="71">
        <v>0</v>
      </c>
      <c r="BK350" s="71">
        <v>1</v>
      </c>
      <c r="BL350" s="70">
        <v>1</v>
      </c>
      <c r="BM350" s="70">
        <v>1</v>
      </c>
      <c r="BN350" s="70">
        <v>1</v>
      </c>
      <c r="BO350" s="70">
        <v>0</v>
      </c>
      <c r="BP350" s="403">
        <v>18265.080000000002</v>
      </c>
      <c r="BQ350" s="403">
        <v>0</v>
      </c>
      <c r="BR350" s="403">
        <v>0</v>
      </c>
      <c r="BS350" s="403">
        <v>0</v>
      </c>
      <c r="BT350" s="403">
        <v>0</v>
      </c>
      <c r="BU350" s="403">
        <v>0</v>
      </c>
      <c r="BV350" s="403">
        <v>0</v>
      </c>
      <c r="BW350" s="403">
        <v>0</v>
      </c>
      <c r="BX350" s="403">
        <v>0</v>
      </c>
      <c r="BY350" s="403">
        <v>0</v>
      </c>
      <c r="BZ350" s="401">
        <v>0</v>
      </c>
      <c r="CA350" s="401">
        <v>0</v>
      </c>
      <c r="CB350" s="401">
        <v>0</v>
      </c>
      <c r="CC350" s="401">
        <v>0</v>
      </c>
      <c r="CD350" s="401">
        <v>0</v>
      </c>
      <c r="CE350" s="401">
        <v>0</v>
      </c>
      <c r="CF350" s="401">
        <v>0</v>
      </c>
      <c r="CG350" s="401">
        <v>0</v>
      </c>
      <c r="CH350" s="401">
        <v>0</v>
      </c>
      <c r="CI350" s="401">
        <v>0</v>
      </c>
      <c r="CJ350" s="401">
        <v>0</v>
      </c>
      <c r="CK350" s="401">
        <v>0</v>
      </c>
      <c r="CL350" s="401">
        <v>0</v>
      </c>
      <c r="CM350" s="401">
        <v>0</v>
      </c>
      <c r="CN350" s="401">
        <v>0</v>
      </c>
      <c r="CO350" s="401">
        <v>0</v>
      </c>
      <c r="CP350" s="401">
        <v>0</v>
      </c>
      <c r="CQ350" s="401">
        <v>0</v>
      </c>
      <c r="CR350" s="401">
        <v>0</v>
      </c>
      <c r="CS350" s="401">
        <v>0</v>
      </c>
      <c r="CT350" s="401">
        <v>0</v>
      </c>
      <c r="CU350" s="401">
        <v>0</v>
      </c>
      <c r="CV350" s="401">
        <v>0</v>
      </c>
      <c r="CW350" s="401">
        <v>0</v>
      </c>
      <c r="CX350" s="401">
        <v>0</v>
      </c>
      <c r="CY350" s="401">
        <v>0</v>
      </c>
      <c r="CZ350" s="401">
        <v>0</v>
      </c>
      <c r="DA350" s="401">
        <v>0</v>
      </c>
      <c r="DB350" s="401">
        <v>0</v>
      </c>
      <c r="DC350" s="401">
        <v>0</v>
      </c>
      <c r="DD350" s="401">
        <v>0</v>
      </c>
      <c r="DE350" s="401">
        <v>0</v>
      </c>
      <c r="DF350" s="401">
        <v>0</v>
      </c>
      <c r="DG350" s="403">
        <v>0</v>
      </c>
      <c r="DH350" s="403">
        <v>0</v>
      </c>
      <c r="DI350" s="403">
        <v>0</v>
      </c>
      <c r="DJ350" s="403">
        <v>0</v>
      </c>
      <c r="DK350" s="403">
        <v>0</v>
      </c>
      <c r="DL350" s="403">
        <v>0</v>
      </c>
      <c r="DM350" s="403">
        <v>0</v>
      </c>
      <c r="DN350" s="403">
        <v>0</v>
      </c>
      <c r="DO350" s="403">
        <v>0</v>
      </c>
      <c r="DP350" s="403">
        <v>0</v>
      </c>
      <c r="DQ350" s="403">
        <v>0</v>
      </c>
      <c r="DR350" s="403">
        <v>0</v>
      </c>
      <c r="DS350" s="403">
        <v>0</v>
      </c>
      <c r="DT350" s="403">
        <v>0</v>
      </c>
      <c r="DU350" s="403">
        <v>0</v>
      </c>
      <c r="DV350" s="403">
        <v>0</v>
      </c>
      <c r="DW350" s="403">
        <v>0</v>
      </c>
      <c r="DX350" s="403">
        <v>0</v>
      </c>
      <c r="DY350" s="403">
        <v>0</v>
      </c>
      <c r="DZ350" s="403">
        <v>0</v>
      </c>
      <c r="EA350" s="403">
        <v>0</v>
      </c>
      <c r="EB350" s="403">
        <v>0</v>
      </c>
      <c r="EC350" s="403">
        <v>0</v>
      </c>
      <c r="ED350" s="403">
        <v>0</v>
      </c>
      <c r="EE350" s="403">
        <v>0</v>
      </c>
      <c r="EF350" s="403">
        <v>0</v>
      </c>
      <c r="EG350" s="403">
        <v>0</v>
      </c>
      <c r="EH350" s="403">
        <v>0</v>
      </c>
      <c r="EI350" s="403">
        <v>0</v>
      </c>
      <c r="EJ350" s="403">
        <v>0</v>
      </c>
      <c r="EK350" s="403">
        <v>0</v>
      </c>
      <c r="EL350" s="403">
        <v>0</v>
      </c>
      <c r="EM350" s="403">
        <v>0</v>
      </c>
      <c r="EN350" s="403">
        <v>0</v>
      </c>
      <c r="EO350" s="403">
        <v>0</v>
      </c>
      <c r="EP350" s="403">
        <v>0</v>
      </c>
      <c r="EQ350" s="403">
        <v>0</v>
      </c>
      <c r="ER350" s="403">
        <v>0</v>
      </c>
      <c r="ES350" s="403">
        <v>0</v>
      </c>
      <c r="ET350" s="403">
        <v>0</v>
      </c>
      <c r="EU350" s="403">
        <v>0</v>
      </c>
      <c r="EV350" s="403">
        <v>0</v>
      </c>
      <c r="EW350" s="403">
        <v>0</v>
      </c>
      <c r="EX350" s="404">
        <v>0</v>
      </c>
      <c r="EY350" s="404">
        <v>0</v>
      </c>
      <c r="EZ350" s="404">
        <v>0</v>
      </c>
      <c r="FA350" s="404">
        <v>0</v>
      </c>
      <c r="FB350" s="404">
        <v>0</v>
      </c>
      <c r="FC350" s="404">
        <v>0</v>
      </c>
      <c r="FD350" s="404">
        <v>0</v>
      </c>
      <c r="FE350" s="404">
        <v>0</v>
      </c>
      <c r="FF350" s="404">
        <v>0</v>
      </c>
      <c r="FG350" s="404">
        <v>0</v>
      </c>
      <c r="FH350" s="404">
        <v>0</v>
      </c>
      <c r="FI350" s="404">
        <v>0</v>
      </c>
      <c r="FJ350" s="404">
        <v>0</v>
      </c>
      <c r="FK350" s="404">
        <v>0</v>
      </c>
      <c r="FL350" s="404">
        <v>0</v>
      </c>
      <c r="FM350" s="404">
        <v>0</v>
      </c>
      <c r="FN350" s="404">
        <v>0</v>
      </c>
      <c r="FO350" s="404">
        <v>0</v>
      </c>
      <c r="FP350" s="404">
        <v>0</v>
      </c>
      <c r="FQ350" s="404">
        <v>0</v>
      </c>
      <c r="FR350" s="404">
        <v>0</v>
      </c>
      <c r="FS350" s="404">
        <v>0</v>
      </c>
      <c r="FT350" s="404">
        <v>0</v>
      </c>
      <c r="FU350" s="404">
        <v>0</v>
      </c>
      <c r="FV350" s="404">
        <v>0</v>
      </c>
      <c r="FW350" s="404">
        <v>0</v>
      </c>
      <c r="FX350" s="404">
        <v>0</v>
      </c>
      <c r="FY350" s="404">
        <v>0</v>
      </c>
      <c r="FZ350" s="404">
        <v>0</v>
      </c>
      <c r="GA350" s="404">
        <v>0</v>
      </c>
      <c r="GB350" s="404">
        <v>0</v>
      </c>
      <c r="GC350" s="404">
        <v>0</v>
      </c>
      <c r="GD350" s="404">
        <v>0</v>
      </c>
      <c r="GE350" s="404">
        <v>0</v>
      </c>
      <c r="GF350" s="404">
        <v>0</v>
      </c>
      <c r="GG350" s="404">
        <v>0</v>
      </c>
      <c r="GH350" s="404">
        <v>0</v>
      </c>
      <c r="GI350" s="404">
        <v>0</v>
      </c>
      <c r="GJ350" s="404">
        <v>0</v>
      </c>
      <c r="GK350" s="404">
        <v>0</v>
      </c>
      <c r="GL350" s="404">
        <v>0</v>
      </c>
      <c r="GM350" s="404">
        <v>0</v>
      </c>
      <c r="GN350" s="404">
        <v>0</v>
      </c>
      <c r="GO350" s="404">
        <v>0</v>
      </c>
      <c r="GP350" s="404">
        <v>0</v>
      </c>
      <c r="GQ350" s="404">
        <v>0</v>
      </c>
      <c r="GR350" s="404">
        <v>0</v>
      </c>
      <c r="GS350" s="404">
        <v>0</v>
      </c>
      <c r="GT350" s="404">
        <v>0</v>
      </c>
      <c r="GU350" s="404">
        <v>0</v>
      </c>
      <c r="GV350" s="404">
        <v>0</v>
      </c>
      <c r="GW350" s="404">
        <v>0</v>
      </c>
      <c r="GX350" s="404">
        <v>0</v>
      </c>
      <c r="GY350" s="404">
        <v>0</v>
      </c>
      <c r="GZ350" s="404">
        <v>0</v>
      </c>
      <c r="HA350" s="404">
        <v>0</v>
      </c>
      <c r="HB350" s="404">
        <v>0</v>
      </c>
      <c r="HC350" s="404">
        <v>0</v>
      </c>
      <c r="HD350" s="404">
        <v>0</v>
      </c>
      <c r="HE350" s="404">
        <v>0</v>
      </c>
      <c r="HF350" s="404">
        <v>0</v>
      </c>
      <c r="HG350" s="404">
        <v>0</v>
      </c>
      <c r="HH350" s="404">
        <v>0</v>
      </c>
      <c r="HI350" s="404">
        <v>0</v>
      </c>
      <c r="HJ350" s="404">
        <v>0</v>
      </c>
      <c r="HK350" s="404">
        <v>0</v>
      </c>
      <c r="HL350" s="404">
        <v>0</v>
      </c>
      <c r="HM350" s="404">
        <v>0</v>
      </c>
      <c r="HN350" s="404">
        <v>0</v>
      </c>
      <c r="HO350" s="404">
        <v>0</v>
      </c>
      <c r="HP350" s="404">
        <v>0</v>
      </c>
      <c r="HQ350" s="404">
        <v>0</v>
      </c>
      <c r="HR350" s="404">
        <v>0</v>
      </c>
      <c r="HS350" s="404">
        <v>0</v>
      </c>
      <c r="HT350" s="404">
        <v>0</v>
      </c>
      <c r="HU350" s="404">
        <v>0</v>
      </c>
      <c r="HV350" s="404">
        <v>0</v>
      </c>
      <c r="HW350" s="404">
        <v>0</v>
      </c>
      <c r="HX350" s="404">
        <v>0</v>
      </c>
      <c r="HY350" s="404">
        <v>0</v>
      </c>
      <c r="HZ350" s="404">
        <v>0</v>
      </c>
      <c r="IA350" s="404">
        <v>0</v>
      </c>
      <c r="IB350" s="408">
        <v>0</v>
      </c>
      <c r="IC350" s="412"/>
    </row>
    <row r="351" spans="1:237" s="180" customFormat="1" ht="90" customHeight="1" x14ac:dyDescent="0.25">
      <c r="A351" s="137" t="s">
        <v>1510</v>
      </c>
      <c r="B351" s="138" t="s">
        <v>1511</v>
      </c>
      <c r="C351" s="138" t="s">
        <v>1545</v>
      </c>
      <c r="D351" s="142" t="s">
        <v>73</v>
      </c>
      <c r="E351" s="138" t="s">
        <v>1546</v>
      </c>
      <c r="F351" s="118" t="s">
        <v>1547</v>
      </c>
      <c r="G351" s="118" t="s">
        <v>1548</v>
      </c>
      <c r="H351" s="142" t="s">
        <v>77</v>
      </c>
      <c r="I351" s="118" t="s">
        <v>1549</v>
      </c>
      <c r="J351" s="118">
        <v>5</v>
      </c>
      <c r="K351" s="227" t="s">
        <v>79</v>
      </c>
      <c r="L351" s="110">
        <v>38949</v>
      </c>
      <c r="M351" s="142" t="s">
        <v>1534</v>
      </c>
      <c r="N351" s="142" t="s">
        <v>147</v>
      </c>
      <c r="O351" s="73" t="s">
        <v>106</v>
      </c>
      <c r="P351" s="142" t="s">
        <v>463</v>
      </c>
      <c r="Q351" s="112" t="s">
        <v>100</v>
      </c>
      <c r="R351" s="73" t="s">
        <v>162</v>
      </c>
      <c r="S351" s="142" t="s">
        <v>99</v>
      </c>
      <c r="T351" s="142" t="s">
        <v>366</v>
      </c>
      <c r="U351" s="142" t="s">
        <v>87</v>
      </c>
      <c r="V351" s="117">
        <v>1</v>
      </c>
      <c r="W351" s="135">
        <v>17765</v>
      </c>
      <c r="X351" s="134">
        <v>0</v>
      </c>
      <c r="Y351" s="134">
        <v>17765</v>
      </c>
      <c r="Z351" s="134">
        <v>0</v>
      </c>
      <c r="AA351" s="134">
        <v>0</v>
      </c>
      <c r="AB351" s="134">
        <v>0</v>
      </c>
      <c r="AC351" s="134">
        <v>0</v>
      </c>
      <c r="AD351" s="134">
        <v>0</v>
      </c>
      <c r="AE351" s="139">
        <v>0</v>
      </c>
      <c r="AF351" s="139">
        <v>0</v>
      </c>
      <c r="AG351" s="139">
        <v>0</v>
      </c>
      <c r="AH351" s="139">
        <v>0</v>
      </c>
      <c r="AI351" s="116" t="s">
        <v>88</v>
      </c>
      <c r="AJ351" s="136">
        <v>0</v>
      </c>
      <c r="AK351" s="136">
        <v>0</v>
      </c>
      <c r="AL351" s="136">
        <v>0</v>
      </c>
      <c r="AM351" s="136">
        <v>0</v>
      </c>
      <c r="AN351" s="136">
        <v>0</v>
      </c>
      <c r="AO351" s="136">
        <v>0</v>
      </c>
      <c r="AP351" s="136">
        <v>0</v>
      </c>
      <c r="AQ351" s="139">
        <v>0</v>
      </c>
      <c r="AR351" s="139">
        <v>0</v>
      </c>
      <c r="AS351" s="139">
        <v>0</v>
      </c>
      <c r="AT351" s="139">
        <v>0</v>
      </c>
      <c r="AU351" s="122"/>
      <c r="AV351" s="230">
        <v>1</v>
      </c>
      <c r="AW351" s="230">
        <v>0</v>
      </c>
      <c r="AX351" s="230" t="s">
        <v>3600</v>
      </c>
      <c r="AY351" s="141">
        <v>9</v>
      </c>
      <c r="AZ351" s="70">
        <v>1</v>
      </c>
      <c r="BA351" s="70">
        <v>1</v>
      </c>
      <c r="BB351" s="70">
        <v>1</v>
      </c>
      <c r="BC351" s="70">
        <v>1</v>
      </c>
      <c r="BD351" s="70">
        <v>1</v>
      </c>
      <c r="BE351" s="70">
        <v>1</v>
      </c>
      <c r="BF351" s="70">
        <v>1</v>
      </c>
      <c r="BG351" s="71">
        <v>0</v>
      </c>
      <c r="BH351" s="71">
        <v>1</v>
      </c>
      <c r="BI351" s="71">
        <v>0</v>
      </c>
      <c r="BJ351" s="71">
        <v>1</v>
      </c>
      <c r="BK351" s="71">
        <v>0</v>
      </c>
      <c r="BL351" s="70">
        <v>1</v>
      </c>
      <c r="BM351" s="70">
        <v>1</v>
      </c>
      <c r="BN351" s="70">
        <v>1</v>
      </c>
      <c r="BO351" s="70">
        <v>0</v>
      </c>
      <c r="BP351" s="403">
        <v>17765</v>
      </c>
      <c r="BQ351" s="403">
        <v>0</v>
      </c>
      <c r="BR351" s="403">
        <v>0</v>
      </c>
      <c r="BS351" s="403">
        <v>0</v>
      </c>
      <c r="BT351" s="403">
        <v>0</v>
      </c>
      <c r="BU351" s="403">
        <v>0</v>
      </c>
      <c r="BV351" s="403">
        <v>0</v>
      </c>
      <c r="BW351" s="403">
        <v>0</v>
      </c>
      <c r="BX351" s="403">
        <v>0</v>
      </c>
      <c r="BY351" s="403">
        <v>0</v>
      </c>
      <c r="BZ351" s="401">
        <v>0</v>
      </c>
      <c r="CA351" s="401">
        <v>0</v>
      </c>
      <c r="CB351" s="401">
        <v>0</v>
      </c>
      <c r="CC351" s="401">
        <v>0</v>
      </c>
      <c r="CD351" s="401">
        <v>0</v>
      </c>
      <c r="CE351" s="401">
        <v>0</v>
      </c>
      <c r="CF351" s="401">
        <v>0</v>
      </c>
      <c r="CG351" s="401">
        <v>0</v>
      </c>
      <c r="CH351" s="401">
        <v>0</v>
      </c>
      <c r="CI351" s="401">
        <v>0</v>
      </c>
      <c r="CJ351" s="401">
        <v>0</v>
      </c>
      <c r="CK351" s="401">
        <v>0</v>
      </c>
      <c r="CL351" s="401">
        <v>0</v>
      </c>
      <c r="CM351" s="401">
        <v>0</v>
      </c>
      <c r="CN351" s="401">
        <v>0</v>
      </c>
      <c r="CO351" s="401">
        <v>0</v>
      </c>
      <c r="CP351" s="401">
        <v>0</v>
      </c>
      <c r="CQ351" s="401">
        <v>0</v>
      </c>
      <c r="CR351" s="401">
        <v>0</v>
      </c>
      <c r="CS351" s="401">
        <v>0</v>
      </c>
      <c r="CT351" s="401">
        <v>0</v>
      </c>
      <c r="CU351" s="401">
        <v>0</v>
      </c>
      <c r="CV351" s="401">
        <v>0</v>
      </c>
      <c r="CW351" s="401">
        <v>0</v>
      </c>
      <c r="CX351" s="401">
        <v>0</v>
      </c>
      <c r="CY351" s="401">
        <v>0</v>
      </c>
      <c r="CZ351" s="401">
        <v>0</v>
      </c>
      <c r="DA351" s="401">
        <v>0</v>
      </c>
      <c r="DB351" s="401">
        <v>0</v>
      </c>
      <c r="DC351" s="401">
        <v>0</v>
      </c>
      <c r="DD351" s="401">
        <v>0</v>
      </c>
      <c r="DE351" s="401">
        <v>0</v>
      </c>
      <c r="DF351" s="401">
        <v>0</v>
      </c>
      <c r="DG351" s="403">
        <v>38949</v>
      </c>
      <c r="DH351" s="403">
        <v>38949</v>
      </c>
      <c r="DI351" s="403">
        <v>38949</v>
      </c>
      <c r="DJ351" s="403">
        <v>38949</v>
      </c>
      <c r="DK351" s="403">
        <v>38949</v>
      </c>
      <c r="DL351" s="403">
        <v>38949</v>
      </c>
      <c r="DM351" s="403">
        <v>38949</v>
      </c>
      <c r="DN351" s="403">
        <v>38949</v>
      </c>
      <c r="DO351" s="403">
        <v>38949</v>
      </c>
      <c r="DP351" s="403">
        <v>38949</v>
      </c>
      <c r="DQ351" s="403">
        <v>38949</v>
      </c>
      <c r="DR351" s="403">
        <v>38949</v>
      </c>
      <c r="DS351" s="403">
        <v>38949</v>
      </c>
      <c r="DT351" s="403">
        <v>38949</v>
      </c>
      <c r="DU351" s="403">
        <v>38949</v>
      </c>
      <c r="DV351" s="403">
        <v>38949</v>
      </c>
      <c r="DW351" s="403">
        <v>38949</v>
      </c>
      <c r="DX351" s="403">
        <v>38949</v>
      </c>
      <c r="DY351" s="403">
        <v>38949</v>
      </c>
      <c r="DZ351" s="403">
        <v>38949</v>
      </c>
      <c r="EA351" s="403">
        <v>38949</v>
      </c>
      <c r="EB351" s="403">
        <v>38949</v>
      </c>
      <c r="EC351" s="403">
        <v>38949</v>
      </c>
      <c r="ED351" s="403">
        <v>38949</v>
      </c>
      <c r="EE351" s="403">
        <v>38949</v>
      </c>
      <c r="EF351" s="403">
        <v>38949</v>
      </c>
      <c r="EG351" s="403">
        <v>38949</v>
      </c>
      <c r="EH351" s="403">
        <v>38949</v>
      </c>
      <c r="EI351" s="403">
        <v>38949</v>
      </c>
      <c r="EJ351" s="403">
        <v>38949</v>
      </c>
      <c r="EK351" s="403">
        <v>38949</v>
      </c>
      <c r="EL351" s="403">
        <v>38949</v>
      </c>
      <c r="EM351" s="403">
        <v>38949</v>
      </c>
      <c r="EN351" s="403">
        <v>38949</v>
      </c>
      <c r="EO351" s="403">
        <v>38949</v>
      </c>
      <c r="EP351" s="403">
        <v>38949</v>
      </c>
      <c r="EQ351" s="403">
        <v>38949</v>
      </c>
      <c r="ER351" s="403">
        <v>38949</v>
      </c>
      <c r="ES351" s="403">
        <v>38949</v>
      </c>
      <c r="ET351" s="403">
        <v>38949</v>
      </c>
      <c r="EU351" s="403">
        <v>38949</v>
      </c>
      <c r="EV351" s="403">
        <v>38949</v>
      </c>
      <c r="EW351" s="403">
        <v>38949</v>
      </c>
      <c r="EX351" s="404">
        <v>0</v>
      </c>
      <c r="EY351" s="404">
        <v>0</v>
      </c>
      <c r="EZ351" s="404">
        <v>0</v>
      </c>
      <c r="FA351" s="404">
        <v>0</v>
      </c>
      <c r="FB351" s="404">
        <v>0</v>
      </c>
      <c r="FC351" s="404">
        <v>0</v>
      </c>
      <c r="FD351" s="404">
        <v>0</v>
      </c>
      <c r="FE351" s="404">
        <v>0</v>
      </c>
      <c r="FF351" s="404">
        <v>0</v>
      </c>
      <c r="FG351" s="404">
        <v>0</v>
      </c>
      <c r="FH351" s="404">
        <v>0</v>
      </c>
      <c r="FI351" s="404">
        <v>0</v>
      </c>
      <c r="FJ351" s="404">
        <v>0</v>
      </c>
      <c r="FK351" s="404">
        <v>0</v>
      </c>
      <c r="FL351" s="404">
        <v>0</v>
      </c>
      <c r="FM351" s="404">
        <v>0</v>
      </c>
      <c r="FN351" s="404">
        <v>0</v>
      </c>
      <c r="FO351" s="404">
        <v>0</v>
      </c>
      <c r="FP351" s="404">
        <v>0</v>
      </c>
      <c r="FQ351" s="404">
        <v>0</v>
      </c>
      <c r="FR351" s="404">
        <v>0</v>
      </c>
      <c r="FS351" s="404">
        <v>0</v>
      </c>
      <c r="FT351" s="404">
        <v>0</v>
      </c>
      <c r="FU351" s="404">
        <v>0</v>
      </c>
      <c r="FV351" s="404">
        <v>0</v>
      </c>
      <c r="FW351" s="404">
        <v>0</v>
      </c>
      <c r="FX351" s="404">
        <v>0</v>
      </c>
      <c r="FY351" s="404">
        <v>0</v>
      </c>
      <c r="FZ351" s="404">
        <v>0</v>
      </c>
      <c r="GA351" s="404">
        <v>0</v>
      </c>
      <c r="GB351" s="404">
        <v>0</v>
      </c>
      <c r="GC351" s="404">
        <v>0</v>
      </c>
      <c r="GD351" s="404">
        <v>0</v>
      </c>
      <c r="GE351" s="404">
        <v>0</v>
      </c>
      <c r="GF351" s="404">
        <v>0</v>
      </c>
      <c r="GG351" s="404">
        <v>0</v>
      </c>
      <c r="GH351" s="404">
        <v>0</v>
      </c>
      <c r="GI351" s="404">
        <v>0</v>
      </c>
      <c r="GJ351" s="404">
        <v>0</v>
      </c>
      <c r="GK351" s="404">
        <v>0</v>
      </c>
      <c r="GL351" s="404">
        <v>35327.891156462581</v>
      </c>
      <c r="GM351" s="404">
        <v>33645.610625202455</v>
      </c>
      <c r="GN351" s="404">
        <v>32043.438690669012</v>
      </c>
      <c r="GO351" s="404">
        <v>30517.560657780006</v>
      </c>
      <c r="GP351" s="404">
        <v>29064.343483600012</v>
      </c>
      <c r="GQ351" s="404">
        <v>27680.327127238099</v>
      </c>
      <c r="GR351" s="404">
        <v>26362.216311655338</v>
      </c>
      <c r="GS351" s="404">
        <v>25106.872677766987</v>
      </c>
      <c r="GT351" s="404">
        <v>23911.307312159035</v>
      </c>
      <c r="GU351" s="404">
        <v>22772.673630627651</v>
      </c>
      <c r="GV351" s="404">
        <v>21688.260600597765</v>
      </c>
      <c r="GW351" s="404">
        <v>20655.486286283583</v>
      </c>
      <c r="GX351" s="404">
        <v>19671.891701222463</v>
      </c>
      <c r="GY351" s="404">
        <v>18735.134953545199</v>
      </c>
      <c r="GZ351" s="404">
        <v>17842.985670043046</v>
      </c>
      <c r="HA351" s="404">
        <v>16993.319685755279</v>
      </c>
      <c r="HB351" s="404">
        <v>16184.113986433602</v>
      </c>
      <c r="HC351" s="404">
        <v>15413.441891841525</v>
      </c>
      <c r="HD351" s="404">
        <v>14679.4684684205</v>
      </c>
      <c r="HE351" s="404">
        <v>13980.446160400477</v>
      </c>
      <c r="HF351" s="404">
        <v>13314.710628952836</v>
      </c>
      <c r="HG351" s="404">
        <v>12680.676789478888</v>
      </c>
      <c r="HH351" s="404">
        <v>12076.835037598943</v>
      </c>
      <c r="HI351" s="404">
        <v>11501.747654856135</v>
      </c>
      <c r="HJ351" s="404">
        <v>10954.045385577272</v>
      </c>
      <c r="HK351" s="404">
        <v>10432.424176740258</v>
      </c>
      <c r="HL351" s="404">
        <v>9935.6420730859609</v>
      </c>
      <c r="HM351" s="404">
        <v>9462.5162600818658</v>
      </c>
      <c r="HN351" s="404">
        <v>9011.9202476970186</v>
      </c>
      <c r="HO351" s="404">
        <v>8582.7811882828719</v>
      </c>
      <c r="HP351" s="404">
        <v>8174.0773221741638</v>
      </c>
      <c r="HQ351" s="404">
        <v>7784.8355449277751</v>
      </c>
      <c r="HR351" s="404">
        <v>7414.1290904074049</v>
      </c>
      <c r="HS351" s="404">
        <v>7061.0753241975281</v>
      </c>
      <c r="HT351" s="404">
        <v>6724.8336420928845</v>
      </c>
      <c r="HU351" s="404">
        <v>6404.6034686598896</v>
      </c>
      <c r="HV351" s="404">
        <v>6099.6223511046574</v>
      </c>
      <c r="HW351" s="404">
        <v>5809.1641439091964</v>
      </c>
      <c r="HX351" s="404">
        <v>5532.5372799135212</v>
      </c>
      <c r="HY351" s="404">
        <v>5269.0831237271623</v>
      </c>
      <c r="HZ351" s="404">
        <v>0</v>
      </c>
      <c r="IA351" s="404">
        <v>160598.84461371406</v>
      </c>
      <c r="IB351" s="408">
        <v>0</v>
      </c>
      <c r="IC351" s="412"/>
    </row>
    <row r="352" spans="1:237" s="180" customFormat="1" ht="90" customHeight="1" x14ac:dyDescent="0.25">
      <c r="A352" s="137" t="s">
        <v>1510</v>
      </c>
      <c r="B352" s="138" t="s">
        <v>1511</v>
      </c>
      <c r="C352" s="138" t="s">
        <v>1561</v>
      </c>
      <c r="D352" s="142" t="s">
        <v>73</v>
      </c>
      <c r="E352" s="138" t="s">
        <v>1562</v>
      </c>
      <c r="F352" s="118" t="s">
        <v>1563</v>
      </c>
      <c r="G352" s="118" t="s">
        <v>1564</v>
      </c>
      <c r="H352" s="142" t="s">
        <v>77</v>
      </c>
      <c r="I352" s="118" t="s">
        <v>1565</v>
      </c>
      <c r="J352" s="118">
        <v>40</v>
      </c>
      <c r="K352" s="227" t="s">
        <v>79</v>
      </c>
      <c r="L352" s="110">
        <v>38949</v>
      </c>
      <c r="M352" s="142" t="s">
        <v>1534</v>
      </c>
      <c r="N352" s="142" t="s">
        <v>81</v>
      </c>
      <c r="O352" s="13" t="s">
        <v>217</v>
      </c>
      <c r="P352" s="142" t="s">
        <v>218</v>
      </c>
      <c r="Q352" s="112" t="s">
        <v>100</v>
      </c>
      <c r="R352" s="73" t="s">
        <v>162</v>
      </c>
      <c r="S352" s="142" t="s">
        <v>99</v>
      </c>
      <c r="T352" s="142" t="s">
        <v>366</v>
      </c>
      <c r="U352" s="142" t="s">
        <v>87</v>
      </c>
      <c r="V352" s="117">
        <v>1</v>
      </c>
      <c r="W352" s="135">
        <v>13818</v>
      </c>
      <c r="X352" s="134">
        <v>2304</v>
      </c>
      <c r="Y352" s="134">
        <v>2304</v>
      </c>
      <c r="Z352" s="134">
        <v>11514</v>
      </c>
      <c r="AA352" s="134">
        <v>0</v>
      </c>
      <c r="AB352" s="134">
        <v>0</v>
      </c>
      <c r="AC352" s="134">
        <v>0</v>
      </c>
      <c r="AD352" s="134">
        <v>0</v>
      </c>
      <c r="AE352" s="139">
        <v>0</v>
      </c>
      <c r="AF352" s="139">
        <v>0</v>
      </c>
      <c r="AG352" s="139">
        <v>0</v>
      </c>
      <c r="AH352" s="139">
        <v>0</v>
      </c>
      <c r="AI352" s="116" t="s">
        <v>88</v>
      </c>
      <c r="AJ352" s="136">
        <v>0</v>
      </c>
      <c r="AK352" s="136">
        <v>0</v>
      </c>
      <c r="AL352" s="136">
        <v>0</v>
      </c>
      <c r="AM352" s="136">
        <v>0</v>
      </c>
      <c r="AN352" s="136">
        <v>0</v>
      </c>
      <c r="AO352" s="136">
        <v>0</v>
      </c>
      <c r="AP352" s="136">
        <v>0</v>
      </c>
      <c r="AQ352" s="139">
        <v>0</v>
      </c>
      <c r="AR352" s="139">
        <v>0</v>
      </c>
      <c r="AS352" s="139">
        <v>0</v>
      </c>
      <c r="AT352" s="139">
        <v>0</v>
      </c>
      <c r="AU352" s="122"/>
      <c r="AV352" s="230">
        <v>1</v>
      </c>
      <c r="AW352" s="230">
        <v>0</v>
      </c>
      <c r="AX352" s="230" t="s">
        <v>3594</v>
      </c>
      <c r="AY352" s="141">
        <v>8</v>
      </c>
      <c r="AZ352" s="70">
        <v>1</v>
      </c>
      <c r="BA352" s="70">
        <v>1</v>
      </c>
      <c r="BB352" s="70">
        <v>0</v>
      </c>
      <c r="BC352" s="70">
        <v>1</v>
      </c>
      <c r="BD352" s="70">
        <v>1</v>
      </c>
      <c r="BE352" s="70">
        <v>1</v>
      </c>
      <c r="BF352" s="70">
        <v>1</v>
      </c>
      <c r="BG352" s="71">
        <v>0</v>
      </c>
      <c r="BH352" s="71">
        <v>1</v>
      </c>
      <c r="BI352" s="71">
        <v>0</v>
      </c>
      <c r="BJ352" s="71">
        <v>0</v>
      </c>
      <c r="BK352" s="71">
        <v>1</v>
      </c>
      <c r="BL352" s="70">
        <v>1</v>
      </c>
      <c r="BM352" s="70">
        <v>1</v>
      </c>
      <c r="BN352" s="70">
        <v>1</v>
      </c>
      <c r="BO352" s="70">
        <v>0</v>
      </c>
      <c r="BP352" s="403">
        <v>2304</v>
      </c>
      <c r="BQ352" s="403">
        <v>11514</v>
      </c>
      <c r="BR352" s="403">
        <v>0</v>
      </c>
      <c r="BS352" s="403">
        <v>0</v>
      </c>
      <c r="BT352" s="403">
        <v>0</v>
      </c>
      <c r="BU352" s="403">
        <v>0</v>
      </c>
      <c r="BV352" s="403">
        <v>0</v>
      </c>
      <c r="BW352" s="403">
        <v>0</v>
      </c>
      <c r="BX352" s="403">
        <v>0</v>
      </c>
      <c r="BY352" s="403">
        <v>0</v>
      </c>
      <c r="BZ352" s="401">
        <v>0</v>
      </c>
      <c r="CA352" s="401">
        <v>0</v>
      </c>
      <c r="CB352" s="401">
        <v>0</v>
      </c>
      <c r="CC352" s="401">
        <v>0</v>
      </c>
      <c r="CD352" s="401">
        <v>0</v>
      </c>
      <c r="CE352" s="401">
        <v>0</v>
      </c>
      <c r="CF352" s="401">
        <v>0</v>
      </c>
      <c r="CG352" s="401">
        <v>0</v>
      </c>
      <c r="CH352" s="401">
        <v>0</v>
      </c>
      <c r="CI352" s="401">
        <v>0</v>
      </c>
      <c r="CJ352" s="401">
        <v>0</v>
      </c>
      <c r="CK352" s="401">
        <v>0</v>
      </c>
      <c r="CL352" s="401">
        <v>0</v>
      </c>
      <c r="CM352" s="401">
        <v>0</v>
      </c>
      <c r="CN352" s="401">
        <v>0</v>
      </c>
      <c r="CO352" s="401">
        <v>0</v>
      </c>
      <c r="CP352" s="401">
        <v>0</v>
      </c>
      <c r="CQ352" s="401">
        <v>0</v>
      </c>
      <c r="CR352" s="401">
        <v>0</v>
      </c>
      <c r="CS352" s="401">
        <v>0</v>
      </c>
      <c r="CT352" s="401">
        <v>0</v>
      </c>
      <c r="CU352" s="401">
        <v>0</v>
      </c>
      <c r="CV352" s="401">
        <v>0</v>
      </c>
      <c r="CW352" s="401">
        <v>0</v>
      </c>
      <c r="CX352" s="401">
        <v>0</v>
      </c>
      <c r="CY352" s="401">
        <v>0</v>
      </c>
      <c r="CZ352" s="401">
        <v>0</v>
      </c>
      <c r="DA352" s="401">
        <v>0</v>
      </c>
      <c r="DB352" s="401">
        <v>0</v>
      </c>
      <c r="DC352" s="401">
        <v>0</v>
      </c>
      <c r="DD352" s="401">
        <v>0</v>
      </c>
      <c r="DE352" s="401">
        <v>0</v>
      </c>
      <c r="DF352" s="401">
        <v>0</v>
      </c>
      <c r="DG352" s="403">
        <v>38949</v>
      </c>
      <c r="DH352" s="403">
        <v>38949</v>
      </c>
      <c r="DI352" s="403">
        <v>38949</v>
      </c>
      <c r="DJ352" s="403">
        <v>38949</v>
      </c>
      <c r="DK352" s="403">
        <v>38949</v>
      </c>
      <c r="DL352" s="403">
        <v>38949</v>
      </c>
      <c r="DM352" s="403">
        <v>38949</v>
      </c>
      <c r="DN352" s="403">
        <v>38949</v>
      </c>
      <c r="DO352" s="403">
        <v>38949</v>
      </c>
      <c r="DP352" s="403">
        <v>38949</v>
      </c>
      <c r="DQ352" s="403">
        <v>38949</v>
      </c>
      <c r="DR352" s="403">
        <v>38949</v>
      </c>
      <c r="DS352" s="403">
        <v>38949</v>
      </c>
      <c r="DT352" s="403">
        <v>38949</v>
      </c>
      <c r="DU352" s="403">
        <v>38949</v>
      </c>
      <c r="DV352" s="403">
        <v>38949</v>
      </c>
      <c r="DW352" s="403">
        <v>38949</v>
      </c>
      <c r="DX352" s="403">
        <v>38949</v>
      </c>
      <c r="DY352" s="403">
        <v>38949</v>
      </c>
      <c r="DZ352" s="403">
        <v>38949</v>
      </c>
      <c r="EA352" s="403">
        <v>38949</v>
      </c>
      <c r="EB352" s="403">
        <v>38949</v>
      </c>
      <c r="EC352" s="403">
        <v>38949</v>
      </c>
      <c r="ED352" s="403">
        <v>38949</v>
      </c>
      <c r="EE352" s="403">
        <v>38949</v>
      </c>
      <c r="EF352" s="403">
        <v>38949</v>
      </c>
      <c r="EG352" s="403">
        <v>38949</v>
      </c>
      <c r="EH352" s="403">
        <v>38949</v>
      </c>
      <c r="EI352" s="403">
        <v>38949</v>
      </c>
      <c r="EJ352" s="403">
        <v>38949</v>
      </c>
      <c r="EK352" s="403">
        <v>38949</v>
      </c>
      <c r="EL352" s="403">
        <v>38949</v>
      </c>
      <c r="EM352" s="403">
        <v>38949</v>
      </c>
      <c r="EN352" s="403">
        <v>38949</v>
      </c>
      <c r="EO352" s="403">
        <v>38949</v>
      </c>
      <c r="EP352" s="403">
        <v>38949</v>
      </c>
      <c r="EQ352" s="403">
        <v>38949</v>
      </c>
      <c r="ER352" s="403">
        <v>38949</v>
      </c>
      <c r="ES352" s="403">
        <v>38949</v>
      </c>
      <c r="ET352" s="403">
        <v>38949</v>
      </c>
      <c r="EU352" s="403">
        <v>38949</v>
      </c>
      <c r="EV352" s="403">
        <v>38949</v>
      </c>
      <c r="EW352" s="403">
        <v>38949</v>
      </c>
      <c r="EX352" s="404">
        <v>0</v>
      </c>
      <c r="EY352" s="404">
        <v>0</v>
      </c>
      <c r="EZ352" s="404">
        <v>0</v>
      </c>
      <c r="FA352" s="404">
        <v>0</v>
      </c>
      <c r="FB352" s="404">
        <v>0</v>
      </c>
      <c r="FC352" s="404">
        <v>0</v>
      </c>
      <c r="FD352" s="404">
        <v>0</v>
      </c>
      <c r="FE352" s="404">
        <v>0</v>
      </c>
      <c r="FF352" s="404">
        <v>0</v>
      </c>
      <c r="FG352" s="404">
        <v>0</v>
      </c>
      <c r="FH352" s="404">
        <v>0</v>
      </c>
      <c r="FI352" s="404">
        <v>0</v>
      </c>
      <c r="FJ352" s="404">
        <v>0</v>
      </c>
      <c r="FK352" s="404">
        <v>0</v>
      </c>
      <c r="FL352" s="404">
        <v>0</v>
      </c>
      <c r="FM352" s="404">
        <v>0</v>
      </c>
      <c r="FN352" s="404">
        <v>0</v>
      </c>
      <c r="FO352" s="404">
        <v>0</v>
      </c>
      <c r="FP352" s="404">
        <v>0</v>
      </c>
      <c r="FQ352" s="404">
        <v>0</v>
      </c>
      <c r="FR352" s="404">
        <v>0</v>
      </c>
      <c r="FS352" s="404">
        <v>0</v>
      </c>
      <c r="FT352" s="404">
        <v>0</v>
      </c>
      <c r="FU352" s="404">
        <v>0</v>
      </c>
      <c r="FV352" s="404">
        <v>0</v>
      </c>
      <c r="FW352" s="404">
        <v>0</v>
      </c>
      <c r="FX352" s="404">
        <v>0</v>
      </c>
      <c r="FY352" s="404">
        <v>0</v>
      </c>
      <c r="FZ352" s="404">
        <v>0</v>
      </c>
      <c r="GA352" s="404">
        <v>0</v>
      </c>
      <c r="GB352" s="404">
        <v>0</v>
      </c>
      <c r="GC352" s="404">
        <v>0</v>
      </c>
      <c r="GD352" s="404">
        <v>0</v>
      </c>
      <c r="GE352" s="404">
        <v>0</v>
      </c>
      <c r="GF352" s="404">
        <v>0</v>
      </c>
      <c r="GG352" s="404">
        <v>0</v>
      </c>
      <c r="GH352" s="404">
        <v>0</v>
      </c>
      <c r="GI352" s="404">
        <v>0</v>
      </c>
      <c r="GJ352" s="404">
        <v>0</v>
      </c>
      <c r="GK352" s="404">
        <v>0</v>
      </c>
      <c r="GL352" s="404">
        <v>35327.891156462581</v>
      </c>
      <c r="GM352" s="404">
        <v>33645.610625202455</v>
      </c>
      <c r="GN352" s="404">
        <v>32043.438690669012</v>
      </c>
      <c r="GO352" s="404">
        <v>30517.560657780006</v>
      </c>
      <c r="GP352" s="404">
        <v>29064.343483600012</v>
      </c>
      <c r="GQ352" s="404">
        <v>27680.327127238099</v>
      </c>
      <c r="GR352" s="404">
        <v>26362.216311655338</v>
      </c>
      <c r="GS352" s="404">
        <v>25106.872677766987</v>
      </c>
      <c r="GT352" s="404">
        <v>23911.307312159035</v>
      </c>
      <c r="GU352" s="404">
        <v>22772.673630627651</v>
      </c>
      <c r="GV352" s="404">
        <v>21688.260600597765</v>
      </c>
      <c r="GW352" s="404">
        <v>20655.486286283583</v>
      </c>
      <c r="GX352" s="404">
        <v>19671.891701222463</v>
      </c>
      <c r="GY352" s="404">
        <v>18735.134953545199</v>
      </c>
      <c r="GZ352" s="404">
        <v>17842.985670043046</v>
      </c>
      <c r="HA352" s="404">
        <v>16993.319685755279</v>
      </c>
      <c r="HB352" s="404">
        <v>16184.113986433602</v>
      </c>
      <c r="HC352" s="404">
        <v>15413.441891841525</v>
      </c>
      <c r="HD352" s="404">
        <v>14679.4684684205</v>
      </c>
      <c r="HE352" s="404">
        <v>13980.446160400477</v>
      </c>
      <c r="HF352" s="404">
        <v>13314.710628952836</v>
      </c>
      <c r="HG352" s="404">
        <v>12680.676789478888</v>
      </c>
      <c r="HH352" s="404">
        <v>12076.835037598943</v>
      </c>
      <c r="HI352" s="404">
        <v>11501.747654856135</v>
      </c>
      <c r="HJ352" s="404">
        <v>10954.045385577272</v>
      </c>
      <c r="HK352" s="404">
        <v>10432.424176740258</v>
      </c>
      <c r="HL352" s="404">
        <v>9935.6420730859609</v>
      </c>
      <c r="HM352" s="404">
        <v>9462.5162600818658</v>
      </c>
      <c r="HN352" s="404">
        <v>9011.9202476970186</v>
      </c>
      <c r="HO352" s="404">
        <v>8582.7811882828719</v>
      </c>
      <c r="HP352" s="404">
        <v>8174.0773221741638</v>
      </c>
      <c r="HQ352" s="404">
        <v>7784.8355449277751</v>
      </c>
      <c r="HR352" s="404">
        <v>7414.1290904074049</v>
      </c>
      <c r="HS352" s="404">
        <v>7061.0753241975281</v>
      </c>
      <c r="HT352" s="404">
        <v>6724.8336420928845</v>
      </c>
      <c r="HU352" s="404">
        <v>6404.6034686598896</v>
      </c>
      <c r="HV352" s="404">
        <v>6099.6223511046574</v>
      </c>
      <c r="HW352" s="404">
        <v>5809.1641439091964</v>
      </c>
      <c r="HX352" s="404">
        <v>5532.5372799135212</v>
      </c>
      <c r="HY352" s="404">
        <v>5269.0831237271623</v>
      </c>
      <c r="HZ352" s="404">
        <v>0</v>
      </c>
      <c r="IA352" s="404">
        <v>636504.05181117088</v>
      </c>
      <c r="IB352" s="408">
        <v>0</v>
      </c>
      <c r="IC352" s="412"/>
    </row>
    <row r="353" spans="1:237" s="180" customFormat="1" ht="90" customHeight="1" x14ac:dyDescent="0.25">
      <c r="A353" s="137" t="s">
        <v>1510</v>
      </c>
      <c r="B353" s="138" t="s">
        <v>1511</v>
      </c>
      <c r="C353" s="138" t="s">
        <v>1579</v>
      </c>
      <c r="D353" s="142" t="s">
        <v>73</v>
      </c>
      <c r="E353" s="138" t="s">
        <v>1580</v>
      </c>
      <c r="F353" s="118" t="s">
        <v>1581</v>
      </c>
      <c r="G353" s="118" t="s">
        <v>1582</v>
      </c>
      <c r="H353" s="142" t="s">
        <v>77</v>
      </c>
      <c r="I353" s="118" t="s">
        <v>1583</v>
      </c>
      <c r="J353" s="118">
        <v>10</v>
      </c>
      <c r="K353" s="227" t="s">
        <v>79</v>
      </c>
      <c r="L353" s="110">
        <v>38949</v>
      </c>
      <c r="M353" s="142" t="s">
        <v>1534</v>
      </c>
      <c r="N353" s="142" t="s">
        <v>81</v>
      </c>
      <c r="O353" s="73" t="s">
        <v>106</v>
      </c>
      <c r="P353" s="142" t="s">
        <v>107</v>
      </c>
      <c r="Q353" s="112" t="s">
        <v>100</v>
      </c>
      <c r="R353" s="73" t="s">
        <v>162</v>
      </c>
      <c r="S353" s="142" t="s">
        <v>85</v>
      </c>
      <c r="T353" s="142" t="s">
        <v>366</v>
      </c>
      <c r="U353" s="142" t="s">
        <v>87</v>
      </c>
      <c r="V353" s="117">
        <v>1</v>
      </c>
      <c r="W353" s="135">
        <v>11812.46</v>
      </c>
      <c r="X353" s="134">
        <v>0</v>
      </c>
      <c r="Y353" s="134">
        <v>11812.46</v>
      </c>
      <c r="Z353" s="134">
        <v>0</v>
      </c>
      <c r="AA353" s="134">
        <v>0</v>
      </c>
      <c r="AB353" s="134">
        <v>0</v>
      </c>
      <c r="AC353" s="134">
        <v>0</v>
      </c>
      <c r="AD353" s="134">
        <v>0</v>
      </c>
      <c r="AE353" s="139">
        <v>0</v>
      </c>
      <c r="AF353" s="139">
        <v>0</v>
      </c>
      <c r="AG353" s="139">
        <v>0</v>
      </c>
      <c r="AH353" s="139">
        <v>0</v>
      </c>
      <c r="AI353" s="116" t="s">
        <v>88</v>
      </c>
      <c r="AJ353" s="136">
        <v>0</v>
      </c>
      <c r="AK353" s="136">
        <v>0</v>
      </c>
      <c r="AL353" s="136">
        <v>0</v>
      </c>
      <c r="AM353" s="136">
        <v>0</v>
      </c>
      <c r="AN353" s="136">
        <v>0</v>
      </c>
      <c r="AO353" s="136">
        <v>0</v>
      </c>
      <c r="AP353" s="136">
        <v>0</v>
      </c>
      <c r="AQ353" s="139">
        <v>0</v>
      </c>
      <c r="AR353" s="139">
        <v>0</v>
      </c>
      <c r="AS353" s="139">
        <v>0</v>
      </c>
      <c r="AT353" s="139">
        <v>0</v>
      </c>
      <c r="AU353" s="122"/>
      <c r="AV353" s="230">
        <v>1</v>
      </c>
      <c r="AW353" s="230">
        <v>0</v>
      </c>
      <c r="AX353" s="230" t="s">
        <v>3597</v>
      </c>
      <c r="AY353" s="141">
        <v>9</v>
      </c>
      <c r="AZ353" s="70">
        <v>1</v>
      </c>
      <c r="BA353" s="70">
        <v>1</v>
      </c>
      <c r="BB353" s="70">
        <v>1</v>
      </c>
      <c r="BC353" s="70">
        <v>1</v>
      </c>
      <c r="BD353" s="70">
        <v>1</v>
      </c>
      <c r="BE353" s="70">
        <v>1</v>
      </c>
      <c r="BF353" s="70">
        <v>1</v>
      </c>
      <c r="BG353" s="71">
        <v>0</v>
      </c>
      <c r="BH353" s="71">
        <v>1</v>
      </c>
      <c r="BI353" s="71">
        <v>0</v>
      </c>
      <c r="BJ353" s="71">
        <v>0</v>
      </c>
      <c r="BK353" s="71">
        <v>1</v>
      </c>
      <c r="BL353" s="70">
        <v>1</v>
      </c>
      <c r="BM353" s="70">
        <v>1</v>
      </c>
      <c r="BN353" s="70">
        <v>1</v>
      </c>
      <c r="BO353" s="70">
        <v>0</v>
      </c>
      <c r="BP353" s="403">
        <v>11812.46</v>
      </c>
      <c r="BQ353" s="403">
        <v>0</v>
      </c>
      <c r="BR353" s="403">
        <v>0</v>
      </c>
      <c r="BS353" s="403">
        <v>0</v>
      </c>
      <c r="BT353" s="403">
        <v>0</v>
      </c>
      <c r="BU353" s="403">
        <v>0</v>
      </c>
      <c r="BV353" s="403">
        <v>0</v>
      </c>
      <c r="BW353" s="403">
        <v>0</v>
      </c>
      <c r="BX353" s="403">
        <v>0</v>
      </c>
      <c r="BY353" s="403">
        <v>0</v>
      </c>
      <c r="BZ353" s="401">
        <v>0</v>
      </c>
      <c r="CA353" s="401">
        <v>0</v>
      </c>
      <c r="CB353" s="401">
        <v>0</v>
      </c>
      <c r="CC353" s="401">
        <v>0</v>
      </c>
      <c r="CD353" s="401">
        <v>0</v>
      </c>
      <c r="CE353" s="401">
        <v>0</v>
      </c>
      <c r="CF353" s="401">
        <v>0</v>
      </c>
      <c r="CG353" s="401">
        <v>0</v>
      </c>
      <c r="CH353" s="401">
        <v>0</v>
      </c>
      <c r="CI353" s="401">
        <v>0</v>
      </c>
      <c r="CJ353" s="401">
        <v>0</v>
      </c>
      <c r="CK353" s="401">
        <v>0</v>
      </c>
      <c r="CL353" s="401">
        <v>0</v>
      </c>
      <c r="CM353" s="401">
        <v>0</v>
      </c>
      <c r="CN353" s="401">
        <v>0</v>
      </c>
      <c r="CO353" s="401">
        <v>0</v>
      </c>
      <c r="CP353" s="401">
        <v>0</v>
      </c>
      <c r="CQ353" s="401">
        <v>0</v>
      </c>
      <c r="CR353" s="401">
        <v>0</v>
      </c>
      <c r="CS353" s="401">
        <v>0</v>
      </c>
      <c r="CT353" s="401">
        <v>0</v>
      </c>
      <c r="CU353" s="401">
        <v>0</v>
      </c>
      <c r="CV353" s="401">
        <v>0</v>
      </c>
      <c r="CW353" s="401">
        <v>0</v>
      </c>
      <c r="CX353" s="401">
        <v>0</v>
      </c>
      <c r="CY353" s="401">
        <v>0</v>
      </c>
      <c r="CZ353" s="401">
        <v>0</v>
      </c>
      <c r="DA353" s="401">
        <v>0</v>
      </c>
      <c r="DB353" s="401">
        <v>0</v>
      </c>
      <c r="DC353" s="401">
        <v>0</v>
      </c>
      <c r="DD353" s="401">
        <v>0</v>
      </c>
      <c r="DE353" s="401">
        <v>0</v>
      </c>
      <c r="DF353" s="401">
        <v>0</v>
      </c>
      <c r="DG353" s="403">
        <v>38949</v>
      </c>
      <c r="DH353" s="403">
        <v>38949</v>
      </c>
      <c r="DI353" s="403">
        <v>38949</v>
      </c>
      <c r="DJ353" s="403">
        <v>38949</v>
      </c>
      <c r="DK353" s="403">
        <v>38949</v>
      </c>
      <c r="DL353" s="403">
        <v>38949</v>
      </c>
      <c r="DM353" s="403">
        <v>38949</v>
      </c>
      <c r="DN353" s="403">
        <v>38949</v>
      </c>
      <c r="DO353" s="403">
        <v>38949</v>
      </c>
      <c r="DP353" s="403">
        <v>38949</v>
      </c>
      <c r="DQ353" s="403">
        <v>38949</v>
      </c>
      <c r="DR353" s="403">
        <v>38949</v>
      </c>
      <c r="DS353" s="403">
        <v>38949</v>
      </c>
      <c r="DT353" s="403">
        <v>38949</v>
      </c>
      <c r="DU353" s="403">
        <v>38949</v>
      </c>
      <c r="DV353" s="403">
        <v>38949</v>
      </c>
      <c r="DW353" s="403">
        <v>38949</v>
      </c>
      <c r="DX353" s="403">
        <v>38949</v>
      </c>
      <c r="DY353" s="403">
        <v>38949</v>
      </c>
      <c r="DZ353" s="403">
        <v>38949</v>
      </c>
      <c r="EA353" s="403">
        <v>38949</v>
      </c>
      <c r="EB353" s="403">
        <v>38949</v>
      </c>
      <c r="EC353" s="403">
        <v>38949</v>
      </c>
      <c r="ED353" s="403">
        <v>38949</v>
      </c>
      <c r="EE353" s="403">
        <v>38949</v>
      </c>
      <c r="EF353" s="403">
        <v>38949</v>
      </c>
      <c r="EG353" s="403">
        <v>38949</v>
      </c>
      <c r="EH353" s="403">
        <v>38949</v>
      </c>
      <c r="EI353" s="403">
        <v>38949</v>
      </c>
      <c r="EJ353" s="403">
        <v>38949</v>
      </c>
      <c r="EK353" s="403">
        <v>38949</v>
      </c>
      <c r="EL353" s="403">
        <v>38949</v>
      </c>
      <c r="EM353" s="403">
        <v>38949</v>
      </c>
      <c r="EN353" s="403">
        <v>38949</v>
      </c>
      <c r="EO353" s="403">
        <v>38949</v>
      </c>
      <c r="EP353" s="403">
        <v>38949</v>
      </c>
      <c r="EQ353" s="403">
        <v>38949</v>
      </c>
      <c r="ER353" s="403">
        <v>38949</v>
      </c>
      <c r="ES353" s="403">
        <v>38949</v>
      </c>
      <c r="ET353" s="403">
        <v>38949</v>
      </c>
      <c r="EU353" s="403">
        <v>38949</v>
      </c>
      <c r="EV353" s="403">
        <v>38949</v>
      </c>
      <c r="EW353" s="403">
        <v>38949</v>
      </c>
      <c r="EX353" s="404">
        <v>0</v>
      </c>
      <c r="EY353" s="404">
        <v>0</v>
      </c>
      <c r="EZ353" s="404">
        <v>0</v>
      </c>
      <c r="FA353" s="404">
        <v>0</v>
      </c>
      <c r="FB353" s="404">
        <v>0</v>
      </c>
      <c r="FC353" s="404">
        <v>0</v>
      </c>
      <c r="FD353" s="404">
        <v>0</v>
      </c>
      <c r="FE353" s="404">
        <v>0</v>
      </c>
      <c r="FF353" s="404">
        <v>0</v>
      </c>
      <c r="FG353" s="404">
        <v>0</v>
      </c>
      <c r="FH353" s="404">
        <v>0</v>
      </c>
      <c r="FI353" s="404">
        <v>0</v>
      </c>
      <c r="FJ353" s="404">
        <v>0</v>
      </c>
      <c r="FK353" s="404">
        <v>0</v>
      </c>
      <c r="FL353" s="404">
        <v>0</v>
      </c>
      <c r="FM353" s="404">
        <v>0</v>
      </c>
      <c r="FN353" s="404">
        <v>0</v>
      </c>
      <c r="FO353" s="404">
        <v>0</v>
      </c>
      <c r="FP353" s="404">
        <v>0</v>
      </c>
      <c r="FQ353" s="404">
        <v>0</v>
      </c>
      <c r="FR353" s="404">
        <v>0</v>
      </c>
      <c r="FS353" s="404">
        <v>0</v>
      </c>
      <c r="FT353" s="404">
        <v>0</v>
      </c>
      <c r="FU353" s="404">
        <v>0</v>
      </c>
      <c r="FV353" s="404">
        <v>0</v>
      </c>
      <c r="FW353" s="404">
        <v>0</v>
      </c>
      <c r="FX353" s="404">
        <v>0</v>
      </c>
      <c r="FY353" s="404">
        <v>0</v>
      </c>
      <c r="FZ353" s="404">
        <v>0</v>
      </c>
      <c r="GA353" s="404">
        <v>0</v>
      </c>
      <c r="GB353" s="404">
        <v>0</v>
      </c>
      <c r="GC353" s="404">
        <v>0</v>
      </c>
      <c r="GD353" s="404">
        <v>0</v>
      </c>
      <c r="GE353" s="404">
        <v>0</v>
      </c>
      <c r="GF353" s="404">
        <v>0</v>
      </c>
      <c r="GG353" s="404">
        <v>0</v>
      </c>
      <c r="GH353" s="404">
        <v>0</v>
      </c>
      <c r="GI353" s="404">
        <v>0</v>
      </c>
      <c r="GJ353" s="404">
        <v>0</v>
      </c>
      <c r="GK353" s="404">
        <v>0</v>
      </c>
      <c r="GL353" s="404">
        <v>35327.891156462581</v>
      </c>
      <c r="GM353" s="404">
        <v>33645.610625202455</v>
      </c>
      <c r="GN353" s="404">
        <v>32043.438690669012</v>
      </c>
      <c r="GO353" s="404">
        <v>30517.560657780006</v>
      </c>
      <c r="GP353" s="404">
        <v>29064.343483600012</v>
      </c>
      <c r="GQ353" s="404">
        <v>27680.327127238099</v>
      </c>
      <c r="GR353" s="404">
        <v>26362.216311655338</v>
      </c>
      <c r="GS353" s="404">
        <v>25106.872677766987</v>
      </c>
      <c r="GT353" s="404">
        <v>23911.307312159035</v>
      </c>
      <c r="GU353" s="404">
        <v>22772.673630627651</v>
      </c>
      <c r="GV353" s="404">
        <v>21688.260600597765</v>
      </c>
      <c r="GW353" s="404">
        <v>20655.486286283583</v>
      </c>
      <c r="GX353" s="404">
        <v>19671.891701222463</v>
      </c>
      <c r="GY353" s="404">
        <v>18735.134953545199</v>
      </c>
      <c r="GZ353" s="404">
        <v>17842.985670043046</v>
      </c>
      <c r="HA353" s="404">
        <v>16993.319685755279</v>
      </c>
      <c r="HB353" s="404">
        <v>16184.113986433602</v>
      </c>
      <c r="HC353" s="404">
        <v>15413.441891841525</v>
      </c>
      <c r="HD353" s="404">
        <v>14679.4684684205</v>
      </c>
      <c r="HE353" s="404">
        <v>13980.446160400477</v>
      </c>
      <c r="HF353" s="404">
        <v>13314.710628952836</v>
      </c>
      <c r="HG353" s="404">
        <v>12680.676789478888</v>
      </c>
      <c r="HH353" s="404">
        <v>12076.835037598943</v>
      </c>
      <c r="HI353" s="404">
        <v>11501.747654856135</v>
      </c>
      <c r="HJ353" s="404">
        <v>10954.045385577272</v>
      </c>
      <c r="HK353" s="404">
        <v>10432.424176740258</v>
      </c>
      <c r="HL353" s="404">
        <v>9935.6420730859609</v>
      </c>
      <c r="HM353" s="404">
        <v>9462.5162600818658</v>
      </c>
      <c r="HN353" s="404">
        <v>9011.9202476970186</v>
      </c>
      <c r="HO353" s="404">
        <v>8582.7811882828719</v>
      </c>
      <c r="HP353" s="404">
        <v>8174.0773221741638</v>
      </c>
      <c r="HQ353" s="404">
        <v>7784.8355449277751</v>
      </c>
      <c r="HR353" s="404">
        <v>7414.1290904074049</v>
      </c>
      <c r="HS353" s="404">
        <v>7061.0753241975281</v>
      </c>
      <c r="HT353" s="404">
        <v>6724.8336420928845</v>
      </c>
      <c r="HU353" s="404">
        <v>6404.6034686598896</v>
      </c>
      <c r="HV353" s="404">
        <v>6099.6223511046574</v>
      </c>
      <c r="HW353" s="404">
        <v>5809.1641439091964</v>
      </c>
      <c r="HX353" s="404">
        <v>5532.5372799135212</v>
      </c>
      <c r="HY353" s="404">
        <v>5269.0831237271623</v>
      </c>
      <c r="HZ353" s="404">
        <v>0</v>
      </c>
      <c r="IA353" s="404">
        <v>286432.2416731611</v>
      </c>
      <c r="IB353" s="408">
        <v>0</v>
      </c>
      <c r="IC353" s="412"/>
    </row>
    <row r="354" spans="1:237" s="180" customFormat="1" ht="90" customHeight="1" x14ac:dyDescent="0.25">
      <c r="A354" s="137" t="s">
        <v>1510</v>
      </c>
      <c r="B354" s="138" t="s">
        <v>1511</v>
      </c>
      <c r="C354" s="138" t="s">
        <v>1584</v>
      </c>
      <c r="D354" s="142" t="s">
        <v>73</v>
      </c>
      <c r="E354" s="138" t="s">
        <v>1585</v>
      </c>
      <c r="F354" s="118" t="s">
        <v>1586</v>
      </c>
      <c r="G354" s="118" t="s">
        <v>1587</v>
      </c>
      <c r="H354" s="142" t="s">
        <v>77</v>
      </c>
      <c r="I354" s="118" t="s">
        <v>1549</v>
      </c>
      <c r="J354" s="118">
        <v>5</v>
      </c>
      <c r="K354" s="227" t="s">
        <v>79</v>
      </c>
      <c r="L354" s="110">
        <v>38949</v>
      </c>
      <c r="M354" s="142" t="s">
        <v>1534</v>
      </c>
      <c r="N354" s="142" t="s">
        <v>147</v>
      </c>
      <c r="O354" s="73" t="s">
        <v>106</v>
      </c>
      <c r="P354" s="142" t="s">
        <v>463</v>
      </c>
      <c r="Q354" s="112" t="s">
        <v>100</v>
      </c>
      <c r="R354" s="73" t="s">
        <v>162</v>
      </c>
      <c r="S354" s="142" t="s">
        <v>99</v>
      </c>
      <c r="T354" s="142" t="s">
        <v>407</v>
      </c>
      <c r="U354" s="142" t="s">
        <v>87</v>
      </c>
      <c r="V354" s="117">
        <v>1</v>
      </c>
      <c r="W354" s="135">
        <v>9590.4</v>
      </c>
      <c r="X354" s="134">
        <v>0</v>
      </c>
      <c r="Y354" s="134">
        <v>9590.4</v>
      </c>
      <c r="Z354" s="134">
        <v>0</v>
      </c>
      <c r="AA354" s="134">
        <v>0</v>
      </c>
      <c r="AB354" s="134">
        <v>0</v>
      </c>
      <c r="AC354" s="134">
        <v>0</v>
      </c>
      <c r="AD354" s="134">
        <v>0</v>
      </c>
      <c r="AE354" s="139">
        <v>0</v>
      </c>
      <c r="AF354" s="139">
        <v>0</v>
      </c>
      <c r="AG354" s="139">
        <v>0</v>
      </c>
      <c r="AH354" s="139">
        <v>0</v>
      </c>
      <c r="AI354" s="116" t="s">
        <v>88</v>
      </c>
      <c r="AJ354" s="136">
        <v>0</v>
      </c>
      <c r="AK354" s="136">
        <v>0</v>
      </c>
      <c r="AL354" s="136">
        <v>0</v>
      </c>
      <c r="AM354" s="136">
        <v>0</v>
      </c>
      <c r="AN354" s="136">
        <v>0</v>
      </c>
      <c r="AO354" s="136">
        <v>0</v>
      </c>
      <c r="AP354" s="136">
        <v>0</v>
      </c>
      <c r="AQ354" s="139">
        <v>0</v>
      </c>
      <c r="AR354" s="139">
        <v>0</v>
      </c>
      <c r="AS354" s="139">
        <v>0</v>
      </c>
      <c r="AT354" s="139">
        <v>0</v>
      </c>
      <c r="AU354" s="122"/>
      <c r="AV354" s="230">
        <v>1</v>
      </c>
      <c r="AW354" s="230">
        <v>0</v>
      </c>
      <c r="AX354" s="230" t="s">
        <v>3600</v>
      </c>
      <c r="AY354" s="141">
        <v>9</v>
      </c>
      <c r="AZ354" s="70">
        <v>1</v>
      </c>
      <c r="BA354" s="70">
        <v>1</v>
      </c>
      <c r="BB354" s="70">
        <v>1</v>
      </c>
      <c r="BC354" s="70">
        <v>1</v>
      </c>
      <c r="BD354" s="70">
        <v>1</v>
      </c>
      <c r="BE354" s="70">
        <v>1</v>
      </c>
      <c r="BF354" s="70">
        <v>1</v>
      </c>
      <c r="BG354" s="71">
        <v>0</v>
      </c>
      <c r="BH354" s="71">
        <v>1</v>
      </c>
      <c r="BI354" s="71">
        <v>0</v>
      </c>
      <c r="BJ354" s="71">
        <v>1</v>
      </c>
      <c r="BK354" s="71">
        <v>0</v>
      </c>
      <c r="BL354" s="70">
        <v>1</v>
      </c>
      <c r="BM354" s="70">
        <v>1</v>
      </c>
      <c r="BN354" s="70">
        <v>1</v>
      </c>
      <c r="BO354" s="70">
        <v>0</v>
      </c>
      <c r="BP354" s="403">
        <v>9590.4</v>
      </c>
      <c r="BQ354" s="403">
        <v>0</v>
      </c>
      <c r="BR354" s="403">
        <v>0</v>
      </c>
      <c r="BS354" s="403">
        <v>0</v>
      </c>
      <c r="BT354" s="403">
        <v>0</v>
      </c>
      <c r="BU354" s="403">
        <v>0</v>
      </c>
      <c r="BV354" s="403">
        <v>0</v>
      </c>
      <c r="BW354" s="403">
        <v>0</v>
      </c>
      <c r="BX354" s="403">
        <v>0</v>
      </c>
      <c r="BY354" s="403">
        <v>0</v>
      </c>
      <c r="BZ354" s="401">
        <v>0</v>
      </c>
      <c r="CA354" s="401">
        <v>0</v>
      </c>
      <c r="CB354" s="401">
        <v>0</v>
      </c>
      <c r="CC354" s="401">
        <v>0</v>
      </c>
      <c r="CD354" s="401">
        <v>0</v>
      </c>
      <c r="CE354" s="401">
        <v>0</v>
      </c>
      <c r="CF354" s="401">
        <v>0</v>
      </c>
      <c r="CG354" s="401">
        <v>0</v>
      </c>
      <c r="CH354" s="401">
        <v>0</v>
      </c>
      <c r="CI354" s="401">
        <v>0</v>
      </c>
      <c r="CJ354" s="401">
        <v>0</v>
      </c>
      <c r="CK354" s="401">
        <v>0</v>
      </c>
      <c r="CL354" s="401">
        <v>0</v>
      </c>
      <c r="CM354" s="401">
        <v>0</v>
      </c>
      <c r="CN354" s="401">
        <v>0</v>
      </c>
      <c r="CO354" s="401">
        <v>0</v>
      </c>
      <c r="CP354" s="401">
        <v>0</v>
      </c>
      <c r="CQ354" s="401">
        <v>0</v>
      </c>
      <c r="CR354" s="401">
        <v>0</v>
      </c>
      <c r="CS354" s="401">
        <v>0</v>
      </c>
      <c r="CT354" s="401">
        <v>0</v>
      </c>
      <c r="CU354" s="401">
        <v>0</v>
      </c>
      <c r="CV354" s="401">
        <v>0</v>
      </c>
      <c r="CW354" s="401">
        <v>0</v>
      </c>
      <c r="CX354" s="401">
        <v>0</v>
      </c>
      <c r="CY354" s="401">
        <v>0</v>
      </c>
      <c r="CZ354" s="401">
        <v>0</v>
      </c>
      <c r="DA354" s="401">
        <v>0</v>
      </c>
      <c r="DB354" s="401">
        <v>0</v>
      </c>
      <c r="DC354" s="401">
        <v>0</v>
      </c>
      <c r="DD354" s="401">
        <v>0</v>
      </c>
      <c r="DE354" s="401">
        <v>0</v>
      </c>
      <c r="DF354" s="401">
        <v>0</v>
      </c>
      <c r="DG354" s="403">
        <v>38949</v>
      </c>
      <c r="DH354" s="403">
        <v>38949</v>
      </c>
      <c r="DI354" s="403">
        <v>38949</v>
      </c>
      <c r="DJ354" s="403">
        <v>38949</v>
      </c>
      <c r="DK354" s="403">
        <v>38949</v>
      </c>
      <c r="DL354" s="403">
        <v>38949</v>
      </c>
      <c r="DM354" s="403">
        <v>38949</v>
      </c>
      <c r="DN354" s="403">
        <v>38949</v>
      </c>
      <c r="DO354" s="403">
        <v>38949</v>
      </c>
      <c r="DP354" s="403">
        <v>38949</v>
      </c>
      <c r="DQ354" s="403">
        <v>38949</v>
      </c>
      <c r="DR354" s="403">
        <v>38949</v>
      </c>
      <c r="DS354" s="403">
        <v>38949</v>
      </c>
      <c r="DT354" s="403">
        <v>38949</v>
      </c>
      <c r="DU354" s="403">
        <v>38949</v>
      </c>
      <c r="DV354" s="403">
        <v>38949</v>
      </c>
      <c r="DW354" s="403">
        <v>38949</v>
      </c>
      <c r="DX354" s="403">
        <v>38949</v>
      </c>
      <c r="DY354" s="403">
        <v>38949</v>
      </c>
      <c r="DZ354" s="403">
        <v>38949</v>
      </c>
      <c r="EA354" s="403">
        <v>38949</v>
      </c>
      <c r="EB354" s="403">
        <v>38949</v>
      </c>
      <c r="EC354" s="403">
        <v>38949</v>
      </c>
      <c r="ED354" s="403">
        <v>38949</v>
      </c>
      <c r="EE354" s="403">
        <v>38949</v>
      </c>
      <c r="EF354" s="403">
        <v>38949</v>
      </c>
      <c r="EG354" s="403">
        <v>38949</v>
      </c>
      <c r="EH354" s="403">
        <v>38949</v>
      </c>
      <c r="EI354" s="403">
        <v>38949</v>
      </c>
      <c r="EJ354" s="403">
        <v>38949</v>
      </c>
      <c r="EK354" s="403">
        <v>38949</v>
      </c>
      <c r="EL354" s="403">
        <v>38949</v>
      </c>
      <c r="EM354" s="403">
        <v>38949</v>
      </c>
      <c r="EN354" s="403">
        <v>38949</v>
      </c>
      <c r="EO354" s="403">
        <v>38949</v>
      </c>
      <c r="EP354" s="403">
        <v>38949</v>
      </c>
      <c r="EQ354" s="403">
        <v>38949</v>
      </c>
      <c r="ER354" s="403">
        <v>38949</v>
      </c>
      <c r="ES354" s="403">
        <v>38949</v>
      </c>
      <c r="ET354" s="403">
        <v>38949</v>
      </c>
      <c r="EU354" s="403">
        <v>38949</v>
      </c>
      <c r="EV354" s="403">
        <v>38949</v>
      </c>
      <c r="EW354" s="403">
        <v>38949</v>
      </c>
      <c r="EX354" s="404">
        <v>0</v>
      </c>
      <c r="EY354" s="404">
        <v>0</v>
      </c>
      <c r="EZ354" s="404">
        <v>0</v>
      </c>
      <c r="FA354" s="404">
        <v>0</v>
      </c>
      <c r="FB354" s="404">
        <v>0</v>
      </c>
      <c r="FC354" s="404">
        <v>0</v>
      </c>
      <c r="FD354" s="404">
        <v>0</v>
      </c>
      <c r="FE354" s="404">
        <v>0</v>
      </c>
      <c r="FF354" s="404">
        <v>0</v>
      </c>
      <c r="FG354" s="404">
        <v>0</v>
      </c>
      <c r="FH354" s="404">
        <v>0</v>
      </c>
      <c r="FI354" s="404">
        <v>0</v>
      </c>
      <c r="FJ354" s="404">
        <v>0</v>
      </c>
      <c r="FK354" s="404">
        <v>0</v>
      </c>
      <c r="FL354" s="404">
        <v>0</v>
      </c>
      <c r="FM354" s="404">
        <v>0</v>
      </c>
      <c r="FN354" s="404">
        <v>0</v>
      </c>
      <c r="FO354" s="404">
        <v>0</v>
      </c>
      <c r="FP354" s="404">
        <v>0</v>
      </c>
      <c r="FQ354" s="404">
        <v>0</v>
      </c>
      <c r="FR354" s="404">
        <v>0</v>
      </c>
      <c r="FS354" s="404">
        <v>0</v>
      </c>
      <c r="FT354" s="404">
        <v>0</v>
      </c>
      <c r="FU354" s="404">
        <v>0</v>
      </c>
      <c r="FV354" s="404">
        <v>0</v>
      </c>
      <c r="FW354" s="404">
        <v>0</v>
      </c>
      <c r="FX354" s="404">
        <v>0</v>
      </c>
      <c r="FY354" s="404">
        <v>0</v>
      </c>
      <c r="FZ354" s="404">
        <v>0</v>
      </c>
      <c r="GA354" s="404">
        <v>0</v>
      </c>
      <c r="GB354" s="404">
        <v>0</v>
      </c>
      <c r="GC354" s="404">
        <v>0</v>
      </c>
      <c r="GD354" s="404">
        <v>0</v>
      </c>
      <c r="GE354" s="404">
        <v>0</v>
      </c>
      <c r="GF354" s="404">
        <v>0</v>
      </c>
      <c r="GG354" s="404">
        <v>0</v>
      </c>
      <c r="GH354" s="404">
        <v>0</v>
      </c>
      <c r="GI354" s="404">
        <v>0</v>
      </c>
      <c r="GJ354" s="404">
        <v>0</v>
      </c>
      <c r="GK354" s="404">
        <v>0</v>
      </c>
      <c r="GL354" s="404">
        <v>35327.891156462581</v>
      </c>
      <c r="GM354" s="404">
        <v>33645.610625202455</v>
      </c>
      <c r="GN354" s="404">
        <v>32043.438690669012</v>
      </c>
      <c r="GO354" s="404">
        <v>30517.560657780006</v>
      </c>
      <c r="GP354" s="404">
        <v>29064.343483600012</v>
      </c>
      <c r="GQ354" s="404">
        <v>27680.327127238099</v>
      </c>
      <c r="GR354" s="404">
        <v>26362.216311655338</v>
      </c>
      <c r="GS354" s="404">
        <v>25106.872677766987</v>
      </c>
      <c r="GT354" s="404">
        <v>23911.307312159035</v>
      </c>
      <c r="GU354" s="404">
        <v>22772.673630627651</v>
      </c>
      <c r="GV354" s="404">
        <v>21688.260600597765</v>
      </c>
      <c r="GW354" s="404">
        <v>20655.486286283583</v>
      </c>
      <c r="GX354" s="404">
        <v>19671.891701222463</v>
      </c>
      <c r="GY354" s="404">
        <v>18735.134953545199</v>
      </c>
      <c r="GZ354" s="404">
        <v>17842.985670043046</v>
      </c>
      <c r="HA354" s="404">
        <v>16993.319685755279</v>
      </c>
      <c r="HB354" s="404">
        <v>16184.113986433602</v>
      </c>
      <c r="HC354" s="404">
        <v>15413.441891841525</v>
      </c>
      <c r="HD354" s="404">
        <v>14679.4684684205</v>
      </c>
      <c r="HE354" s="404">
        <v>13980.446160400477</v>
      </c>
      <c r="HF354" s="404">
        <v>13314.710628952836</v>
      </c>
      <c r="HG354" s="404">
        <v>12680.676789478888</v>
      </c>
      <c r="HH354" s="404">
        <v>12076.835037598943</v>
      </c>
      <c r="HI354" s="404">
        <v>11501.747654856135</v>
      </c>
      <c r="HJ354" s="404">
        <v>10954.045385577272</v>
      </c>
      <c r="HK354" s="404">
        <v>10432.424176740258</v>
      </c>
      <c r="HL354" s="404">
        <v>9935.6420730859609</v>
      </c>
      <c r="HM354" s="404">
        <v>9462.5162600818658</v>
      </c>
      <c r="HN354" s="404">
        <v>9011.9202476970186</v>
      </c>
      <c r="HO354" s="404">
        <v>8582.7811882828719</v>
      </c>
      <c r="HP354" s="404">
        <v>8174.0773221741638</v>
      </c>
      <c r="HQ354" s="404">
        <v>7784.8355449277751</v>
      </c>
      <c r="HR354" s="404">
        <v>7414.1290904074049</v>
      </c>
      <c r="HS354" s="404">
        <v>7061.0753241975281</v>
      </c>
      <c r="HT354" s="404">
        <v>6724.8336420928845</v>
      </c>
      <c r="HU354" s="404">
        <v>6404.6034686598896</v>
      </c>
      <c r="HV354" s="404">
        <v>6099.6223511046574</v>
      </c>
      <c r="HW354" s="404">
        <v>5809.1641439091964</v>
      </c>
      <c r="HX354" s="404">
        <v>5532.5372799135212</v>
      </c>
      <c r="HY354" s="404">
        <v>5269.0831237271623</v>
      </c>
      <c r="HZ354" s="404">
        <v>0</v>
      </c>
      <c r="IA354" s="404">
        <v>160598.84461371406</v>
      </c>
      <c r="IB354" s="408">
        <v>0</v>
      </c>
      <c r="IC354" s="412"/>
    </row>
    <row r="355" spans="1:237" s="180" customFormat="1" ht="90" customHeight="1" x14ac:dyDescent="0.25">
      <c r="A355" s="137" t="s">
        <v>1510</v>
      </c>
      <c r="B355" s="138" t="s">
        <v>1511</v>
      </c>
      <c r="C355" s="138" t="s">
        <v>1518</v>
      </c>
      <c r="D355" s="142" t="s">
        <v>73</v>
      </c>
      <c r="E355" s="138" t="s">
        <v>1519</v>
      </c>
      <c r="F355" s="118" t="s">
        <v>1520</v>
      </c>
      <c r="G355" s="118" t="s">
        <v>1521</v>
      </c>
      <c r="H355" s="142" t="s">
        <v>77</v>
      </c>
      <c r="I355" s="118" t="s">
        <v>1522</v>
      </c>
      <c r="J355" s="118">
        <v>5</v>
      </c>
      <c r="K355" s="227" t="s">
        <v>94</v>
      </c>
      <c r="L355" s="142">
        <v>917</v>
      </c>
      <c r="M355" s="142" t="s">
        <v>1523</v>
      </c>
      <c r="N355" s="142" t="s">
        <v>147</v>
      </c>
      <c r="O355" s="142" t="s">
        <v>82</v>
      </c>
      <c r="P355" s="142" t="s">
        <v>280</v>
      </c>
      <c r="Q355" s="112" t="s">
        <v>100</v>
      </c>
      <c r="R355" s="73" t="s">
        <v>162</v>
      </c>
      <c r="S355" s="142" t="s">
        <v>99</v>
      </c>
      <c r="T355" s="142" t="s">
        <v>366</v>
      </c>
      <c r="U355" s="142" t="s">
        <v>87</v>
      </c>
      <c r="V355" s="117">
        <v>1</v>
      </c>
      <c r="W355" s="136">
        <v>5634</v>
      </c>
      <c r="X355" s="136">
        <v>0</v>
      </c>
      <c r="Y355" s="136">
        <v>5634</v>
      </c>
      <c r="Z355" s="136">
        <v>0</v>
      </c>
      <c r="AA355" s="136">
        <v>0</v>
      </c>
      <c r="AB355" s="136">
        <v>0</v>
      </c>
      <c r="AC355" s="136">
        <v>0</v>
      </c>
      <c r="AD355" s="136">
        <v>0</v>
      </c>
      <c r="AE355" s="139">
        <v>0</v>
      </c>
      <c r="AF355" s="139">
        <v>0</v>
      </c>
      <c r="AG355" s="139">
        <v>0</v>
      </c>
      <c r="AH355" s="139">
        <v>0</v>
      </c>
      <c r="AI355" s="116" t="s">
        <v>88</v>
      </c>
      <c r="AJ355" s="136">
        <v>0</v>
      </c>
      <c r="AK355" s="136">
        <v>0</v>
      </c>
      <c r="AL355" s="136">
        <v>0</v>
      </c>
      <c r="AM355" s="136">
        <v>0</v>
      </c>
      <c r="AN355" s="136">
        <v>0</v>
      </c>
      <c r="AO355" s="136">
        <v>0</v>
      </c>
      <c r="AP355" s="136">
        <v>0</v>
      </c>
      <c r="AQ355" s="139">
        <v>0</v>
      </c>
      <c r="AR355" s="139">
        <v>0</v>
      </c>
      <c r="AS355" s="139">
        <v>0</v>
      </c>
      <c r="AT355" s="139">
        <v>0</v>
      </c>
      <c r="AU355" s="118"/>
      <c r="AV355" s="230">
        <v>1</v>
      </c>
      <c r="AW355" s="230">
        <v>0</v>
      </c>
      <c r="AX355" s="230" t="s">
        <v>3609</v>
      </c>
      <c r="AY355" s="141">
        <v>9</v>
      </c>
      <c r="AZ355" s="70">
        <v>1</v>
      </c>
      <c r="BA355" s="70">
        <v>1</v>
      </c>
      <c r="BB355" s="70">
        <v>1</v>
      </c>
      <c r="BC355" s="70">
        <v>1</v>
      </c>
      <c r="BD355" s="70">
        <v>1</v>
      </c>
      <c r="BE355" s="70">
        <v>1</v>
      </c>
      <c r="BF355" s="70">
        <v>1</v>
      </c>
      <c r="BG355" s="71">
        <v>0</v>
      </c>
      <c r="BH355" s="71">
        <v>1</v>
      </c>
      <c r="BI355" s="71">
        <v>0</v>
      </c>
      <c r="BJ355" s="71">
        <v>1</v>
      </c>
      <c r="BK355" s="71">
        <v>0</v>
      </c>
      <c r="BL355" s="70">
        <v>1</v>
      </c>
      <c r="BM355" s="70">
        <v>1</v>
      </c>
      <c r="BN355" s="70">
        <v>1</v>
      </c>
      <c r="BO355" s="70">
        <v>0</v>
      </c>
      <c r="BP355" s="403">
        <v>5634</v>
      </c>
      <c r="BQ355" s="403">
        <v>0</v>
      </c>
      <c r="BR355" s="403">
        <v>0</v>
      </c>
      <c r="BS355" s="403">
        <v>0</v>
      </c>
      <c r="BT355" s="403">
        <v>0</v>
      </c>
      <c r="BU355" s="403">
        <v>0</v>
      </c>
      <c r="BV355" s="403">
        <v>0</v>
      </c>
      <c r="BW355" s="403">
        <v>0</v>
      </c>
      <c r="BX355" s="403">
        <v>0</v>
      </c>
      <c r="BY355" s="403">
        <v>0</v>
      </c>
      <c r="BZ355" s="401">
        <v>0</v>
      </c>
      <c r="CA355" s="401">
        <v>0</v>
      </c>
      <c r="CB355" s="401">
        <v>0</v>
      </c>
      <c r="CC355" s="401">
        <v>0</v>
      </c>
      <c r="CD355" s="401">
        <v>0</v>
      </c>
      <c r="CE355" s="401">
        <v>0</v>
      </c>
      <c r="CF355" s="401">
        <v>0</v>
      </c>
      <c r="CG355" s="401">
        <v>0</v>
      </c>
      <c r="CH355" s="401">
        <v>0</v>
      </c>
      <c r="CI355" s="401">
        <v>0</v>
      </c>
      <c r="CJ355" s="401">
        <v>0</v>
      </c>
      <c r="CK355" s="401">
        <v>0</v>
      </c>
      <c r="CL355" s="401">
        <v>0</v>
      </c>
      <c r="CM355" s="401">
        <v>0</v>
      </c>
      <c r="CN355" s="401">
        <v>0</v>
      </c>
      <c r="CO355" s="401">
        <v>0</v>
      </c>
      <c r="CP355" s="401">
        <v>0</v>
      </c>
      <c r="CQ355" s="401">
        <v>0</v>
      </c>
      <c r="CR355" s="401">
        <v>0</v>
      </c>
      <c r="CS355" s="401">
        <v>0</v>
      </c>
      <c r="CT355" s="401">
        <v>0</v>
      </c>
      <c r="CU355" s="401">
        <v>0</v>
      </c>
      <c r="CV355" s="401">
        <v>0</v>
      </c>
      <c r="CW355" s="401">
        <v>0</v>
      </c>
      <c r="CX355" s="401">
        <v>0</v>
      </c>
      <c r="CY355" s="401">
        <v>0</v>
      </c>
      <c r="CZ355" s="401">
        <v>0</v>
      </c>
      <c r="DA355" s="401">
        <v>0</v>
      </c>
      <c r="DB355" s="401">
        <v>0</v>
      </c>
      <c r="DC355" s="401">
        <v>0</v>
      </c>
      <c r="DD355" s="401">
        <v>0</v>
      </c>
      <c r="DE355" s="401">
        <v>0</v>
      </c>
      <c r="DF355" s="401">
        <v>0</v>
      </c>
      <c r="DG355" s="403">
        <v>917</v>
      </c>
      <c r="DH355" s="403">
        <v>917</v>
      </c>
      <c r="DI355" s="403">
        <v>917</v>
      </c>
      <c r="DJ355" s="403">
        <v>917</v>
      </c>
      <c r="DK355" s="403">
        <v>917</v>
      </c>
      <c r="DL355" s="403">
        <v>917</v>
      </c>
      <c r="DM355" s="403">
        <v>917</v>
      </c>
      <c r="DN355" s="403">
        <v>917</v>
      </c>
      <c r="DO355" s="403">
        <v>917</v>
      </c>
      <c r="DP355" s="403">
        <v>917</v>
      </c>
      <c r="DQ355" s="403">
        <v>917</v>
      </c>
      <c r="DR355" s="403">
        <v>917</v>
      </c>
      <c r="DS355" s="403">
        <v>917</v>
      </c>
      <c r="DT355" s="403">
        <v>917</v>
      </c>
      <c r="DU355" s="403">
        <v>917</v>
      </c>
      <c r="DV355" s="403">
        <v>917</v>
      </c>
      <c r="DW355" s="403">
        <v>917</v>
      </c>
      <c r="DX355" s="403">
        <v>917</v>
      </c>
      <c r="DY355" s="403">
        <v>917</v>
      </c>
      <c r="DZ355" s="403">
        <v>917</v>
      </c>
      <c r="EA355" s="403">
        <v>917</v>
      </c>
      <c r="EB355" s="403">
        <v>917</v>
      </c>
      <c r="EC355" s="403">
        <v>917</v>
      </c>
      <c r="ED355" s="403">
        <v>917</v>
      </c>
      <c r="EE355" s="403">
        <v>917</v>
      </c>
      <c r="EF355" s="403">
        <v>917</v>
      </c>
      <c r="EG355" s="403">
        <v>917</v>
      </c>
      <c r="EH355" s="403">
        <v>917</v>
      </c>
      <c r="EI355" s="403">
        <v>917</v>
      </c>
      <c r="EJ355" s="403">
        <v>917</v>
      </c>
      <c r="EK355" s="403">
        <v>917</v>
      </c>
      <c r="EL355" s="403">
        <v>917</v>
      </c>
      <c r="EM355" s="403">
        <v>917</v>
      </c>
      <c r="EN355" s="403">
        <v>917</v>
      </c>
      <c r="EO355" s="403">
        <v>917</v>
      </c>
      <c r="EP355" s="403">
        <v>917</v>
      </c>
      <c r="EQ355" s="403">
        <v>917</v>
      </c>
      <c r="ER355" s="403">
        <v>917</v>
      </c>
      <c r="ES355" s="403">
        <v>917</v>
      </c>
      <c r="ET355" s="403">
        <v>917</v>
      </c>
      <c r="EU355" s="403">
        <v>917</v>
      </c>
      <c r="EV355" s="403">
        <v>917</v>
      </c>
      <c r="EW355" s="403">
        <v>917</v>
      </c>
      <c r="EX355" s="404">
        <v>0</v>
      </c>
      <c r="EY355" s="404">
        <v>0</v>
      </c>
      <c r="EZ355" s="404">
        <v>0</v>
      </c>
      <c r="FA355" s="404">
        <v>0</v>
      </c>
      <c r="FB355" s="404">
        <v>0</v>
      </c>
      <c r="FC355" s="404">
        <v>0</v>
      </c>
      <c r="FD355" s="404">
        <v>0</v>
      </c>
      <c r="FE355" s="404">
        <v>0</v>
      </c>
      <c r="FF355" s="404">
        <v>0</v>
      </c>
      <c r="FG355" s="404">
        <v>0</v>
      </c>
      <c r="FH355" s="404">
        <v>0</v>
      </c>
      <c r="FI355" s="404">
        <v>0</v>
      </c>
      <c r="FJ355" s="404">
        <v>0</v>
      </c>
      <c r="FK355" s="404">
        <v>0</v>
      </c>
      <c r="FL355" s="404">
        <v>0</v>
      </c>
      <c r="FM355" s="404">
        <v>0</v>
      </c>
      <c r="FN355" s="404">
        <v>0</v>
      </c>
      <c r="FO355" s="404">
        <v>0</v>
      </c>
      <c r="FP355" s="404">
        <v>0</v>
      </c>
      <c r="FQ355" s="404">
        <v>0</v>
      </c>
      <c r="FR355" s="404">
        <v>0</v>
      </c>
      <c r="FS355" s="404">
        <v>0</v>
      </c>
      <c r="FT355" s="404">
        <v>0</v>
      </c>
      <c r="FU355" s="404">
        <v>0</v>
      </c>
      <c r="FV355" s="404">
        <v>0</v>
      </c>
      <c r="FW355" s="404">
        <v>0</v>
      </c>
      <c r="FX355" s="404">
        <v>0</v>
      </c>
      <c r="FY355" s="404">
        <v>0</v>
      </c>
      <c r="FZ355" s="404">
        <v>0</v>
      </c>
      <c r="GA355" s="404">
        <v>0</v>
      </c>
      <c r="GB355" s="404">
        <v>0</v>
      </c>
      <c r="GC355" s="404">
        <v>0</v>
      </c>
      <c r="GD355" s="404">
        <v>0</v>
      </c>
      <c r="GE355" s="404">
        <v>0</v>
      </c>
      <c r="GF355" s="404">
        <v>0</v>
      </c>
      <c r="GG355" s="404">
        <v>0</v>
      </c>
      <c r="GH355" s="404">
        <v>0</v>
      </c>
      <c r="GI355" s="404">
        <v>0</v>
      </c>
      <c r="GJ355" s="404">
        <v>0</v>
      </c>
      <c r="GK355" s="404">
        <v>0</v>
      </c>
      <c r="GL355" s="404">
        <v>831.74603174603169</v>
      </c>
      <c r="GM355" s="404">
        <v>792.13907785336346</v>
      </c>
      <c r="GN355" s="404">
        <v>754.41816938415582</v>
      </c>
      <c r="GO355" s="404">
        <v>718.49349465157684</v>
      </c>
      <c r="GP355" s="404">
        <v>684.27951871578762</v>
      </c>
      <c r="GQ355" s="404">
        <v>651.69477972932134</v>
      </c>
      <c r="GR355" s="404">
        <v>620.66169498030615</v>
      </c>
      <c r="GS355" s="404">
        <v>591.10637617172006</v>
      </c>
      <c r="GT355" s="404">
        <v>562.95845349687625</v>
      </c>
      <c r="GU355" s="404">
        <v>536.15090809226308</v>
      </c>
      <c r="GV355" s="404">
        <v>510.61991246882206</v>
      </c>
      <c r="GW355" s="404">
        <v>486.3046785417352</v>
      </c>
      <c r="GX355" s="404">
        <v>463.14731289689081</v>
      </c>
      <c r="GY355" s="404">
        <v>441.09267894941968</v>
      </c>
      <c r="GZ355" s="404">
        <v>420.08826566611401</v>
      </c>
      <c r="HA355" s="404">
        <v>400.08406253915615</v>
      </c>
      <c r="HB355" s="404">
        <v>381.03244051348207</v>
      </c>
      <c r="HC355" s="404">
        <v>362.8880385842686</v>
      </c>
      <c r="HD355" s="404">
        <v>345.60765579454153</v>
      </c>
      <c r="HE355" s="404">
        <v>329.15014837575387</v>
      </c>
      <c r="HF355" s="404">
        <v>313.4763317864323</v>
      </c>
      <c r="HG355" s="404">
        <v>298.54888741564974</v>
      </c>
      <c r="HH355" s="404">
        <v>284.33227372919026</v>
      </c>
      <c r="HI355" s="404">
        <v>270.79264164684787</v>
      </c>
      <c r="HJ355" s="404">
        <v>257.89775394937891</v>
      </c>
      <c r="HK355" s="404">
        <v>245.61690852321797</v>
      </c>
      <c r="HL355" s="404">
        <v>233.92086526020762</v>
      </c>
      <c r="HM355" s="404">
        <v>222.78177643829292</v>
      </c>
      <c r="HN355" s="404">
        <v>212.17312041742193</v>
      </c>
      <c r="HO355" s="404">
        <v>202.0696384927827</v>
      </c>
      <c r="HP355" s="404">
        <v>192.44727475503115</v>
      </c>
      <c r="HQ355" s="404">
        <v>183.28311881431537</v>
      </c>
      <c r="HR355" s="404">
        <v>174.55535125172895</v>
      </c>
      <c r="HS355" s="404">
        <v>166.24319166831324</v>
      </c>
      <c r="HT355" s="404">
        <v>158.32684920791741</v>
      </c>
      <c r="HU355" s="404">
        <v>150.78747543611181</v>
      </c>
      <c r="HV355" s="404">
        <v>143.60711946296365</v>
      </c>
      <c r="HW355" s="404">
        <v>136.7686852028225</v>
      </c>
      <c r="HX355" s="404">
        <v>130.25589066935478</v>
      </c>
      <c r="HY355" s="404">
        <v>124.0532292089093</v>
      </c>
      <c r="HZ355" s="404">
        <v>0</v>
      </c>
      <c r="IA355" s="404">
        <v>3781.0762923509151</v>
      </c>
      <c r="IB355" s="408">
        <v>0</v>
      </c>
      <c r="IC355" s="412"/>
    </row>
    <row r="356" spans="1:237" s="180" customFormat="1" ht="90" customHeight="1" x14ac:dyDescent="0.25">
      <c r="A356" s="137" t="s">
        <v>1510</v>
      </c>
      <c r="B356" s="138" t="s">
        <v>1511</v>
      </c>
      <c r="C356" s="138" t="s">
        <v>1588</v>
      </c>
      <c r="D356" s="142" t="s">
        <v>73</v>
      </c>
      <c r="E356" s="138" t="s">
        <v>1589</v>
      </c>
      <c r="F356" s="118" t="s">
        <v>1590</v>
      </c>
      <c r="G356" s="118" t="s">
        <v>1591</v>
      </c>
      <c r="H356" s="142" t="s">
        <v>77</v>
      </c>
      <c r="I356" s="118" t="s">
        <v>1592</v>
      </c>
      <c r="J356" s="118">
        <v>5</v>
      </c>
      <c r="K356" s="227" t="s">
        <v>79</v>
      </c>
      <c r="L356" s="110">
        <v>38949</v>
      </c>
      <c r="M356" s="142" t="s">
        <v>1534</v>
      </c>
      <c r="N356" s="142" t="s">
        <v>81</v>
      </c>
      <c r="O356" s="73" t="s">
        <v>106</v>
      </c>
      <c r="P356" s="142" t="s">
        <v>466</v>
      </c>
      <c r="Q356" s="112" t="s">
        <v>100</v>
      </c>
      <c r="R356" s="73" t="s">
        <v>162</v>
      </c>
      <c r="S356" s="142" t="s">
        <v>99</v>
      </c>
      <c r="T356" s="142" t="s">
        <v>366</v>
      </c>
      <c r="U356" s="142" t="s">
        <v>87</v>
      </c>
      <c r="V356" s="117">
        <v>1</v>
      </c>
      <c r="W356" s="140">
        <v>5400</v>
      </c>
      <c r="X356" s="125">
        <v>0</v>
      </c>
      <c r="Y356" s="125">
        <v>2040</v>
      </c>
      <c r="Z356" s="125">
        <v>3360</v>
      </c>
      <c r="AA356" s="134">
        <v>0</v>
      </c>
      <c r="AB356" s="134">
        <v>0</v>
      </c>
      <c r="AC356" s="134">
        <v>0</v>
      </c>
      <c r="AD356" s="134">
        <v>0</v>
      </c>
      <c r="AE356" s="139">
        <v>0</v>
      </c>
      <c r="AF356" s="139">
        <v>0</v>
      </c>
      <c r="AG356" s="139">
        <v>0</v>
      </c>
      <c r="AH356" s="139">
        <v>0</v>
      </c>
      <c r="AI356" s="116" t="s">
        <v>88</v>
      </c>
      <c r="AJ356" s="136">
        <v>0</v>
      </c>
      <c r="AK356" s="136">
        <v>0</v>
      </c>
      <c r="AL356" s="136">
        <v>0</v>
      </c>
      <c r="AM356" s="136">
        <v>0</v>
      </c>
      <c r="AN356" s="136">
        <v>0</v>
      </c>
      <c r="AO356" s="136">
        <v>0</v>
      </c>
      <c r="AP356" s="136">
        <v>0</v>
      </c>
      <c r="AQ356" s="139">
        <v>0</v>
      </c>
      <c r="AR356" s="139">
        <v>0</v>
      </c>
      <c r="AS356" s="139">
        <v>0</v>
      </c>
      <c r="AT356" s="139">
        <v>0</v>
      </c>
      <c r="AU356" s="122"/>
      <c r="AV356" s="230">
        <v>1</v>
      </c>
      <c r="AW356" s="230">
        <v>0</v>
      </c>
      <c r="AX356" s="230" t="s">
        <v>3623</v>
      </c>
      <c r="AY356" s="141">
        <v>9</v>
      </c>
      <c r="AZ356" s="70">
        <v>1</v>
      </c>
      <c r="BA356" s="70">
        <v>1</v>
      </c>
      <c r="BB356" s="70">
        <v>1</v>
      </c>
      <c r="BC356" s="70">
        <v>1</v>
      </c>
      <c r="BD356" s="70">
        <v>1</v>
      </c>
      <c r="BE356" s="70">
        <v>1</v>
      </c>
      <c r="BF356" s="70">
        <v>1</v>
      </c>
      <c r="BG356" s="71">
        <v>0</v>
      </c>
      <c r="BH356" s="71">
        <v>1</v>
      </c>
      <c r="BI356" s="71">
        <v>0</v>
      </c>
      <c r="BJ356" s="71">
        <v>0</v>
      </c>
      <c r="BK356" s="71">
        <v>1</v>
      </c>
      <c r="BL356" s="70">
        <v>1</v>
      </c>
      <c r="BM356" s="70">
        <v>1</v>
      </c>
      <c r="BN356" s="70">
        <v>1</v>
      </c>
      <c r="BO356" s="70">
        <v>0</v>
      </c>
      <c r="BP356" s="403">
        <v>2040</v>
      </c>
      <c r="BQ356" s="403">
        <v>3360</v>
      </c>
      <c r="BR356" s="403">
        <v>0</v>
      </c>
      <c r="BS356" s="403">
        <v>0</v>
      </c>
      <c r="BT356" s="403">
        <v>0</v>
      </c>
      <c r="BU356" s="403">
        <v>0</v>
      </c>
      <c r="BV356" s="403">
        <v>0</v>
      </c>
      <c r="BW356" s="403">
        <v>0</v>
      </c>
      <c r="BX356" s="403">
        <v>0</v>
      </c>
      <c r="BY356" s="403">
        <v>0</v>
      </c>
      <c r="BZ356" s="401">
        <v>0</v>
      </c>
      <c r="CA356" s="401">
        <v>0</v>
      </c>
      <c r="CB356" s="401">
        <v>0</v>
      </c>
      <c r="CC356" s="401">
        <v>0</v>
      </c>
      <c r="CD356" s="401">
        <v>0</v>
      </c>
      <c r="CE356" s="401">
        <v>0</v>
      </c>
      <c r="CF356" s="401">
        <v>0</v>
      </c>
      <c r="CG356" s="401">
        <v>0</v>
      </c>
      <c r="CH356" s="401">
        <v>0</v>
      </c>
      <c r="CI356" s="401">
        <v>0</v>
      </c>
      <c r="CJ356" s="401">
        <v>0</v>
      </c>
      <c r="CK356" s="401">
        <v>0</v>
      </c>
      <c r="CL356" s="401">
        <v>0</v>
      </c>
      <c r="CM356" s="401">
        <v>0</v>
      </c>
      <c r="CN356" s="401">
        <v>0</v>
      </c>
      <c r="CO356" s="401">
        <v>0</v>
      </c>
      <c r="CP356" s="401">
        <v>0</v>
      </c>
      <c r="CQ356" s="401">
        <v>0</v>
      </c>
      <c r="CR356" s="401">
        <v>0</v>
      </c>
      <c r="CS356" s="401">
        <v>0</v>
      </c>
      <c r="CT356" s="401">
        <v>0</v>
      </c>
      <c r="CU356" s="401">
        <v>0</v>
      </c>
      <c r="CV356" s="401">
        <v>0</v>
      </c>
      <c r="CW356" s="401">
        <v>0</v>
      </c>
      <c r="CX356" s="401">
        <v>0</v>
      </c>
      <c r="CY356" s="401">
        <v>0</v>
      </c>
      <c r="CZ356" s="401">
        <v>0</v>
      </c>
      <c r="DA356" s="401">
        <v>0</v>
      </c>
      <c r="DB356" s="401">
        <v>0</v>
      </c>
      <c r="DC356" s="401">
        <v>0</v>
      </c>
      <c r="DD356" s="401">
        <v>0</v>
      </c>
      <c r="DE356" s="401">
        <v>0</v>
      </c>
      <c r="DF356" s="401">
        <v>0</v>
      </c>
      <c r="DG356" s="403">
        <v>38949</v>
      </c>
      <c r="DH356" s="403">
        <v>38949</v>
      </c>
      <c r="DI356" s="403">
        <v>38949</v>
      </c>
      <c r="DJ356" s="403">
        <v>38949</v>
      </c>
      <c r="DK356" s="403">
        <v>38949</v>
      </c>
      <c r="DL356" s="403">
        <v>38949</v>
      </c>
      <c r="DM356" s="403">
        <v>38949</v>
      </c>
      <c r="DN356" s="403">
        <v>38949</v>
      </c>
      <c r="DO356" s="403">
        <v>38949</v>
      </c>
      <c r="DP356" s="403">
        <v>38949</v>
      </c>
      <c r="DQ356" s="403">
        <v>38949</v>
      </c>
      <c r="DR356" s="403">
        <v>38949</v>
      </c>
      <c r="DS356" s="403">
        <v>38949</v>
      </c>
      <c r="DT356" s="403">
        <v>38949</v>
      </c>
      <c r="DU356" s="403">
        <v>38949</v>
      </c>
      <c r="DV356" s="403">
        <v>38949</v>
      </c>
      <c r="DW356" s="403">
        <v>38949</v>
      </c>
      <c r="DX356" s="403">
        <v>38949</v>
      </c>
      <c r="DY356" s="403">
        <v>38949</v>
      </c>
      <c r="DZ356" s="403">
        <v>38949</v>
      </c>
      <c r="EA356" s="403">
        <v>38949</v>
      </c>
      <c r="EB356" s="403">
        <v>38949</v>
      </c>
      <c r="EC356" s="403">
        <v>38949</v>
      </c>
      <c r="ED356" s="403">
        <v>38949</v>
      </c>
      <c r="EE356" s="403">
        <v>38949</v>
      </c>
      <c r="EF356" s="403">
        <v>38949</v>
      </c>
      <c r="EG356" s="403">
        <v>38949</v>
      </c>
      <c r="EH356" s="403">
        <v>38949</v>
      </c>
      <c r="EI356" s="403">
        <v>38949</v>
      </c>
      <c r="EJ356" s="403">
        <v>38949</v>
      </c>
      <c r="EK356" s="403">
        <v>38949</v>
      </c>
      <c r="EL356" s="403">
        <v>38949</v>
      </c>
      <c r="EM356" s="403">
        <v>38949</v>
      </c>
      <c r="EN356" s="403">
        <v>38949</v>
      </c>
      <c r="EO356" s="403">
        <v>38949</v>
      </c>
      <c r="EP356" s="403">
        <v>38949</v>
      </c>
      <c r="EQ356" s="403">
        <v>38949</v>
      </c>
      <c r="ER356" s="403">
        <v>38949</v>
      </c>
      <c r="ES356" s="403">
        <v>38949</v>
      </c>
      <c r="ET356" s="403">
        <v>38949</v>
      </c>
      <c r="EU356" s="403">
        <v>38949</v>
      </c>
      <c r="EV356" s="403">
        <v>38949</v>
      </c>
      <c r="EW356" s="403">
        <v>38949</v>
      </c>
      <c r="EX356" s="404">
        <v>0</v>
      </c>
      <c r="EY356" s="404">
        <v>0</v>
      </c>
      <c r="EZ356" s="404">
        <v>0</v>
      </c>
      <c r="FA356" s="404">
        <v>0</v>
      </c>
      <c r="FB356" s="404">
        <v>0</v>
      </c>
      <c r="FC356" s="404">
        <v>0</v>
      </c>
      <c r="FD356" s="404">
        <v>0</v>
      </c>
      <c r="FE356" s="404">
        <v>0</v>
      </c>
      <c r="FF356" s="404">
        <v>0</v>
      </c>
      <c r="FG356" s="404">
        <v>0</v>
      </c>
      <c r="FH356" s="404">
        <v>0</v>
      </c>
      <c r="FI356" s="404">
        <v>0</v>
      </c>
      <c r="FJ356" s="404">
        <v>0</v>
      </c>
      <c r="FK356" s="404">
        <v>0</v>
      </c>
      <c r="FL356" s="404">
        <v>0</v>
      </c>
      <c r="FM356" s="404">
        <v>0</v>
      </c>
      <c r="FN356" s="404">
        <v>0</v>
      </c>
      <c r="FO356" s="404">
        <v>0</v>
      </c>
      <c r="FP356" s="404">
        <v>0</v>
      </c>
      <c r="FQ356" s="404">
        <v>0</v>
      </c>
      <c r="FR356" s="404">
        <v>0</v>
      </c>
      <c r="FS356" s="404">
        <v>0</v>
      </c>
      <c r="FT356" s="404">
        <v>0</v>
      </c>
      <c r="FU356" s="404">
        <v>0</v>
      </c>
      <c r="FV356" s="404">
        <v>0</v>
      </c>
      <c r="FW356" s="404">
        <v>0</v>
      </c>
      <c r="FX356" s="404">
        <v>0</v>
      </c>
      <c r="FY356" s="404">
        <v>0</v>
      </c>
      <c r="FZ356" s="404">
        <v>0</v>
      </c>
      <c r="GA356" s="404">
        <v>0</v>
      </c>
      <c r="GB356" s="404">
        <v>0</v>
      </c>
      <c r="GC356" s="404">
        <v>0</v>
      </c>
      <c r="GD356" s="404">
        <v>0</v>
      </c>
      <c r="GE356" s="404">
        <v>0</v>
      </c>
      <c r="GF356" s="404">
        <v>0</v>
      </c>
      <c r="GG356" s="404">
        <v>0</v>
      </c>
      <c r="GH356" s="404">
        <v>0</v>
      </c>
      <c r="GI356" s="404">
        <v>0</v>
      </c>
      <c r="GJ356" s="404">
        <v>0</v>
      </c>
      <c r="GK356" s="404">
        <v>0</v>
      </c>
      <c r="GL356" s="404">
        <v>35327.891156462581</v>
      </c>
      <c r="GM356" s="404">
        <v>33645.610625202455</v>
      </c>
      <c r="GN356" s="404">
        <v>32043.438690669012</v>
      </c>
      <c r="GO356" s="404">
        <v>30517.560657780006</v>
      </c>
      <c r="GP356" s="404">
        <v>29064.343483600012</v>
      </c>
      <c r="GQ356" s="404">
        <v>27680.327127238099</v>
      </c>
      <c r="GR356" s="404">
        <v>26362.216311655338</v>
      </c>
      <c r="GS356" s="404">
        <v>25106.872677766987</v>
      </c>
      <c r="GT356" s="404">
        <v>23911.307312159035</v>
      </c>
      <c r="GU356" s="404">
        <v>22772.673630627651</v>
      </c>
      <c r="GV356" s="404">
        <v>21688.260600597765</v>
      </c>
      <c r="GW356" s="404">
        <v>20655.486286283583</v>
      </c>
      <c r="GX356" s="404">
        <v>19671.891701222463</v>
      </c>
      <c r="GY356" s="404">
        <v>18735.134953545199</v>
      </c>
      <c r="GZ356" s="404">
        <v>17842.985670043046</v>
      </c>
      <c r="HA356" s="404">
        <v>16993.319685755279</v>
      </c>
      <c r="HB356" s="404">
        <v>16184.113986433602</v>
      </c>
      <c r="HC356" s="404">
        <v>15413.441891841525</v>
      </c>
      <c r="HD356" s="404">
        <v>14679.4684684205</v>
      </c>
      <c r="HE356" s="404">
        <v>13980.446160400477</v>
      </c>
      <c r="HF356" s="404">
        <v>13314.710628952836</v>
      </c>
      <c r="HG356" s="404">
        <v>12680.676789478888</v>
      </c>
      <c r="HH356" s="404">
        <v>12076.835037598943</v>
      </c>
      <c r="HI356" s="404">
        <v>11501.747654856135</v>
      </c>
      <c r="HJ356" s="404">
        <v>10954.045385577272</v>
      </c>
      <c r="HK356" s="404">
        <v>10432.424176740258</v>
      </c>
      <c r="HL356" s="404">
        <v>9935.6420730859609</v>
      </c>
      <c r="HM356" s="404">
        <v>9462.5162600818658</v>
      </c>
      <c r="HN356" s="404">
        <v>9011.9202476970186</v>
      </c>
      <c r="HO356" s="404">
        <v>8582.7811882828719</v>
      </c>
      <c r="HP356" s="404">
        <v>8174.0773221741638</v>
      </c>
      <c r="HQ356" s="404">
        <v>7784.8355449277751</v>
      </c>
      <c r="HR356" s="404">
        <v>7414.1290904074049</v>
      </c>
      <c r="HS356" s="404">
        <v>7061.0753241975281</v>
      </c>
      <c r="HT356" s="404">
        <v>6724.8336420928845</v>
      </c>
      <c r="HU356" s="404">
        <v>6404.6034686598896</v>
      </c>
      <c r="HV356" s="404">
        <v>6099.6223511046574</v>
      </c>
      <c r="HW356" s="404">
        <v>5809.1641439091964</v>
      </c>
      <c r="HX356" s="404">
        <v>5532.5372799135212</v>
      </c>
      <c r="HY356" s="404">
        <v>5269.0831237271623</v>
      </c>
      <c r="HZ356" s="404">
        <v>0</v>
      </c>
      <c r="IA356" s="404">
        <v>160598.84461371406</v>
      </c>
      <c r="IB356" s="408">
        <v>0</v>
      </c>
      <c r="IC356" s="412"/>
    </row>
    <row r="357" spans="1:237" s="180" customFormat="1" ht="90" customHeight="1" x14ac:dyDescent="0.25">
      <c r="A357" s="137" t="s">
        <v>1510</v>
      </c>
      <c r="B357" s="138" t="s">
        <v>1511</v>
      </c>
      <c r="C357" s="138" t="s">
        <v>1610</v>
      </c>
      <c r="D357" s="142" t="s">
        <v>73</v>
      </c>
      <c r="E357" s="138" t="s">
        <v>1611</v>
      </c>
      <c r="F357" s="118" t="s">
        <v>1612</v>
      </c>
      <c r="G357" s="118" t="s">
        <v>1613</v>
      </c>
      <c r="H357" s="142" t="s">
        <v>77</v>
      </c>
      <c r="I357" s="118" t="s">
        <v>1549</v>
      </c>
      <c r="J357" s="118">
        <v>5</v>
      </c>
      <c r="K357" s="227" t="s">
        <v>79</v>
      </c>
      <c r="L357" s="110">
        <v>38949</v>
      </c>
      <c r="M357" s="142" t="s">
        <v>1534</v>
      </c>
      <c r="N357" s="142" t="s">
        <v>147</v>
      </c>
      <c r="O357" s="73" t="s">
        <v>106</v>
      </c>
      <c r="P357" s="142" t="s">
        <v>293</v>
      </c>
      <c r="Q357" s="112" t="s">
        <v>100</v>
      </c>
      <c r="R357" s="73" t="s">
        <v>162</v>
      </c>
      <c r="S357" s="142" t="s">
        <v>99</v>
      </c>
      <c r="T357" s="142" t="s">
        <v>366</v>
      </c>
      <c r="U357" s="142" t="s">
        <v>87</v>
      </c>
      <c r="V357" s="117">
        <v>1</v>
      </c>
      <c r="W357" s="135">
        <v>4030</v>
      </c>
      <c r="X357" s="134">
        <v>0</v>
      </c>
      <c r="Y357" s="134">
        <v>0</v>
      </c>
      <c r="Z357" s="134">
        <v>4030</v>
      </c>
      <c r="AA357" s="134">
        <v>0</v>
      </c>
      <c r="AB357" s="134">
        <v>0</v>
      </c>
      <c r="AC357" s="134">
        <v>0</v>
      </c>
      <c r="AD357" s="134">
        <v>0</v>
      </c>
      <c r="AE357" s="139">
        <v>0</v>
      </c>
      <c r="AF357" s="139">
        <v>0</v>
      </c>
      <c r="AG357" s="139">
        <v>0</v>
      </c>
      <c r="AH357" s="139">
        <v>0</v>
      </c>
      <c r="AI357" s="116" t="s">
        <v>88</v>
      </c>
      <c r="AJ357" s="136">
        <v>0</v>
      </c>
      <c r="AK357" s="136">
        <v>0</v>
      </c>
      <c r="AL357" s="136">
        <v>0</v>
      </c>
      <c r="AM357" s="136">
        <v>0</v>
      </c>
      <c r="AN357" s="136">
        <v>0</v>
      </c>
      <c r="AO357" s="136">
        <v>0</v>
      </c>
      <c r="AP357" s="136">
        <v>0</v>
      </c>
      <c r="AQ357" s="139">
        <v>0</v>
      </c>
      <c r="AR357" s="139">
        <v>0</v>
      </c>
      <c r="AS357" s="139">
        <v>0</v>
      </c>
      <c r="AT357" s="139">
        <v>0</v>
      </c>
      <c r="AU357" s="122"/>
      <c r="AV357" s="230">
        <v>1</v>
      </c>
      <c r="AW357" s="230">
        <v>0</v>
      </c>
      <c r="AX357" s="230" t="s">
        <v>3601</v>
      </c>
      <c r="AY357" s="141">
        <v>9</v>
      </c>
      <c r="AZ357" s="70">
        <v>1</v>
      </c>
      <c r="BA357" s="70">
        <v>1</v>
      </c>
      <c r="BB357" s="70">
        <v>1</v>
      </c>
      <c r="BC357" s="70">
        <v>1</v>
      </c>
      <c r="BD357" s="70">
        <v>1</v>
      </c>
      <c r="BE357" s="70">
        <v>1</v>
      </c>
      <c r="BF357" s="70">
        <v>1</v>
      </c>
      <c r="BG357" s="71">
        <v>0</v>
      </c>
      <c r="BH357" s="71">
        <v>1</v>
      </c>
      <c r="BI357" s="71">
        <v>0</v>
      </c>
      <c r="BJ357" s="71">
        <v>1</v>
      </c>
      <c r="BK357" s="71">
        <v>0</v>
      </c>
      <c r="BL357" s="70">
        <v>1</v>
      </c>
      <c r="BM357" s="70">
        <v>1</v>
      </c>
      <c r="BN357" s="70">
        <v>1</v>
      </c>
      <c r="BO357" s="70">
        <v>0</v>
      </c>
      <c r="BP357" s="403">
        <v>0</v>
      </c>
      <c r="BQ357" s="403">
        <v>4030</v>
      </c>
      <c r="BR357" s="403">
        <v>0</v>
      </c>
      <c r="BS357" s="403">
        <v>0</v>
      </c>
      <c r="BT357" s="403">
        <v>0</v>
      </c>
      <c r="BU357" s="403">
        <v>0</v>
      </c>
      <c r="BV357" s="403">
        <v>0</v>
      </c>
      <c r="BW357" s="403">
        <v>0</v>
      </c>
      <c r="BX357" s="403">
        <v>0</v>
      </c>
      <c r="BY357" s="403">
        <v>0</v>
      </c>
      <c r="BZ357" s="401">
        <v>0</v>
      </c>
      <c r="CA357" s="401">
        <v>0</v>
      </c>
      <c r="CB357" s="401">
        <v>0</v>
      </c>
      <c r="CC357" s="401">
        <v>0</v>
      </c>
      <c r="CD357" s="401">
        <v>0</v>
      </c>
      <c r="CE357" s="401">
        <v>0</v>
      </c>
      <c r="CF357" s="401">
        <v>0</v>
      </c>
      <c r="CG357" s="401">
        <v>0</v>
      </c>
      <c r="CH357" s="401">
        <v>0</v>
      </c>
      <c r="CI357" s="401">
        <v>0</v>
      </c>
      <c r="CJ357" s="401">
        <v>0</v>
      </c>
      <c r="CK357" s="401">
        <v>0</v>
      </c>
      <c r="CL357" s="401">
        <v>0</v>
      </c>
      <c r="CM357" s="401">
        <v>0</v>
      </c>
      <c r="CN357" s="401">
        <v>0</v>
      </c>
      <c r="CO357" s="401">
        <v>0</v>
      </c>
      <c r="CP357" s="401">
        <v>0</v>
      </c>
      <c r="CQ357" s="401">
        <v>0</v>
      </c>
      <c r="CR357" s="401">
        <v>0</v>
      </c>
      <c r="CS357" s="401">
        <v>0</v>
      </c>
      <c r="CT357" s="401">
        <v>0</v>
      </c>
      <c r="CU357" s="401">
        <v>0</v>
      </c>
      <c r="CV357" s="401">
        <v>0</v>
      </c>
      <c r="CW357" s="401">
        <v>0</v>
      </c>
      <c r="CX357" s="401">
        <v>0</v>
      </c>
      <c r="CY357" s="401">
        <v>0</v>
      </c>
      <c r="CZ357" s="401">
        <v>0</v>
      </c>
      <c r="DA357" s="401">
        <v>0</v>
      </c>
      <c r="DB357" s="401">
        <v>0</v>
      </c>
      <c r="DC357" s="401">
        <v>0</v>
      </c>
      <c r="DD357" s="401">
        <v>0</v>
      </c>
      <c r="DE357" s="401">
        <v>0</v>
      </c>
      <c r="DF357" s="401">
        <v>0</v>
      </c>
      <c r="DG357" s="403">
        <v>38949</v>
      </c>
      <c r="DH357" s="403">
        <v>38949</v>
      </c>
      <c r="DI357" s="403">
        <v>38949</v>
      </c>
      <c r="DJ357" s="403">
        <v>38949</v>
      </c>
      <c r="DK357" s="403">
        <v>38949</v>
      </c>
      <c r="DL357" s="403">
        <v>38949</v>
      </c>
      <c r="DM357" s="403">
        <v>38949</v>
      </c>
      <c r="DN357" s="403">
        <v>38949</v>
      </c>
      <c r="DO357" s="403">
        <v>38949</v>
      </c>
      <c r="DP357" s="403">
        <v>38949</v>
      </c>
      <c r="DQ357" s="403">
        <v>38949</v>
      </c>
      <c r="DR357" s="403">
        <v>38949</v>
      </c>
      <c r="DS357" s="403">
        <v>38949</v>
      </c>
      <c r="DT357" s="403">
        <v>38949</v>
      </c>
      <c r="DU357" s="403">
        <v>38949</v>
      </c>
      <c r="DV357" s="403">
        <v>38949</v>
      </c>
      <c r="DW357" s="403">
        <v>38949</v>
      </c>
      <c r="DX357" s="403">
        <v>38949</v>
      </c>
      <c r="DY357" s="403">
        <v>38949</v>
      </c>
      <c r="DZ357" s="403">
        <v>38949</v>
      </c>
      <c r="EA357" s="403">
        <v>38949</v>
      </c>
      <c r="EB357" s="403">
        <v>38949</v>
      </c>
      <c r="EC357" s="403">
        <v>38949</v>
      </c>
      <c r="ED357" s="403">
        <v>38949</v>
      </c>
      <c r="EE357" s="403">
        <v>38949</v>
      </c>
      <c r="EF357" s="403">
        <v>38949</v>
      </c>
      <c r="EG357" s="403">
        <v>38949</v>
      </c>
      <c r="EH357" s="403">
        <v>38949</v>
      </c>
      <c r="EI357" s="403">
        <v>38949</v>
      </c>
      <c r="EJ357" s="403">
        <v>38949</v>
      </c>
      <c r="EK357" s="403">
        <v>38949</v>
      </c>
      <c r="EL357" s="403">
        <v>38949</v>
      </c>
      <c r="EM357" s="403">
        <v>38949</v>
      </c>
      <c r="EN357" s="403">
        <v>38949</v>
      </c>
      <c r="EO357" s="403">
        <v>38949</v>
      </c>
      <c r="EP357" s="403">
        <v>38949</v>
      </c>
      <c r="EQ357" s="403">
        <v>38949</v>
      </c>
      <c r="ER357" s="403">
        <v>38949</v>
      </c>
      <c r="ES357" s="403">
        <v>38949</v>
      </c>
      <c r="ET357" s="403">
        <v>38949</v>
      </c>
      <c r="EU357" s="403">
        <v>38949</v>
      </c>
      <c r="EV357" s="403">
        <v>38949</v>
      </c>
      <c r="EW357" s="403">
        <v>38949</v>
      </c>
      <c r="EX357" s="404">
        <v>0</v>
      </c>
      <c r="EY357" s="404">
        <v>0</v>
      </c>
      <c r="EZ357" s="404">
        <v>0</v>
      </c>
      <c r="FA357" s="404">
        <v>0</v>
      </c>
      <c r="FB357" s="404">
        <v>0</v>
      </c>
      <c r="FC357" s="404">
        <v>0</v>
      </c>
      <c r="FD357" s="404">
        <v>0</v>
      </c>
      <c r="FE357" s="404">
        <v>0</v>
      </c>
      <c r="FF357" s="404">
        <v>0</v>
      </c>
      <c r="FG357" s="404">
        <v>0</v>
      </c>
      <c r="FH357" s="404">
        <v>0</v>
      </c>
      <c r="FI357" s="404">
        <v>0</v>
      </c>
      <c r="FJ357" s="404">
        <v>0</v>
      </c>
      <c r="FK357" s="404">
        <v>0</v>
      </c>
      <c r="FL357" s="404">
        <v>0</v>
      </c>
      <c r="FM357" s="404">
        <v>0</v>
      </c>
      <c r="FN357" s="404">
        <v>0</v>
      </c>
      <c r="FO357" s="404">
        <v>0</v>
      </c>
      <c r="FP357" s="404">
        <v>0</v>
      </c>
      <c r="FQ357" s="404">
        <v>0</v>
      </c>
      <c r="FR357" s="404">
        <v>0</v>
      </c>
      <c r="FS357" s="404">
        <v>0</v>
      </c>
      <c r="FT357" s="404">
        <v>0</v>
      </c>
      <c r="FU357" s="404">
        <v>0</v>
      </c>
      <c r="FV357" s="404">
        <v>0</v>
      </c>
      <c r="FW357" s="404">
        <v>0</v>
      </c>
      <c r="FX357" s="404">
        <v>0</v>
      </c>
      <c r="FY357" s="404">
        <v>0</v>
      </c>
      <c r="FZ357" s="404">
        <v>0</v>
      </c>
      <c r="GA357" s="404">
        <v>0</v>
      </c>
      <c r="GB357" s="404">
        <v>0</v>
      </c>
      <c r="GC357" s="404">
        <v>0</v>
      </c>
      <c r="GD357" s="404">
        <v>0</v>
      </c>
      <c r="GE357" s="404">
        <v>0</v>
      </c>
      <c r="GF357" s="404">
        <v>0</v>
      </c>
      <c r="GG357" s="404">
        <v>0</v>
      </c>
      <c r="GH357" s="404">
        <v>0</v>
      </c>
      <c r="GI357" s="404">
        <v>0</v>
      </c>
      <c r="GJ357" s="404">
        <v>0</v>
      </c>
      <c r="GK357" s="404">
        <v>0</v>
      </c>
      <c r="GL357" s="404">
        <v>35327.891156462581</v>
      </c>
      <c r="GM357" s="404">
        <v>33645.610625202455</v>
      </c>
      <c r="GN357" s="404">
        <v>32043.438690669012</v>
      </c>
      <c r="GO357" s="404">
        <v>30517.560657780006</v>
      </c>
      <c r="GP357" s="404">
        <v>29064.343483600012</v>
      </c>
      <c r="GQ357" s="404">
        <v>27680.327127238099</v>
      </c>
      <c r="GR357" s="404">
        <v>26362.216311655338</v>
      </c>
      <c r="GS357" s="404">
        <v>25106.872677766987</v>
      </c>
      <c r="GT357" s="404">
        <v>23911.307312159035</v>
      </c>
      <c r="GU357" s="404">
        <v>22772.673630627651</v>
      </c>
      <c r="GV357" s="404">
        <v>21688.260600597765</v>
      </c>
      <c r="GW357" s="404">
        <v>20655.486286283583</v>
      </c>
      <c r="GX357" s="404">
        <v>19671.891701222463</v>
      </c>
      <c r="GY357" s="404">
        <v>18735.134953545199</v>
      </c>
      <c r="GZ357" s="404">
        <v>17842.985670043046</v>
      </c>
      <c r="HA357" s="404">
        <v>16993.319685755279</v>
      </c>
      <c r="HB357" s="404">
        <v>16184.113986433602</v>
      </c>
      <c r="HC357" s="404">
        <v>15413.441891841525</v>
      </c>
      <c r="HD357" s="404">
        <v>14679.4684684205</v>
      </c>
      <c r="HE357" s="404">
        <v>13980.446160400477</v>
      </c>
      <c r="HF357" s="404">
        <v>13314.710628952836</v>
      </c>
      <c r="HG357" s="404">
        <v>12680.676789478888</v>
      </c>
      <c r="HH357" s="404">
        <v>12076.835037598943</v>
      </c>
      <c r="HI357" s="404">
        <v>11501.747654856135</v>
      </c>
      <c r="HJ357" s="404">
        <v>10954.045385577272</v>
      </c>
      <c r="HK357" s="404">
        <v>10432.424176740258</v>
      </c>
      <c r="HL357" s="404">
        <v>9935.6420730859609</v>
      </c>
      <c r="HM357" s="404">
        <v>9462.5162600818658</v>
      </c>
      <c r="HN357" s="404">
        <v>9011.9202476970186</v>
      </c>
      <c r="HO357" s="404">
        <v>8582.7811882828719</v>
      </c>
      <c r="HP357" s="404">
        <v>8174.0773221741638</v>
      </c>
      <c r="HQ357" s="404">
        <v>7784.8355449277751</v>
      </c>
      <c r="HR357" s="404">
        <v>7414.1290904074049</v>
      </c>
      <c r="HS357" s="404">
        <v>7061.0753241975281</v>
      </c>
      <c r="HT357" s="404">
        <v>6724.8336420928845</v>
      </c>
      <c r="HU357" s="404">
        <v>6404.6034686598896</v>
      </c>
      <c r="HV357" s="404">
        <v>6099.6223511046574</v>
      </c>
      <c r="HW357" s="404">
        <v>5809.1641439091964</v>
      </c>
      <c r="HX357" s="404">
        <v>5532.5372799135212</v>
      </c>
      <c r="HY357" s="404">
        <v>5269.0831237271623</v>
      </c>
      <c r="HZ357" s="404">
        <v>0</v>
      </c>
      <c r="IA357" s="404">
        <v>160598.84461371406</v>
      </c>
      <c r="IB357" s="408">
        <v>0</v>
      </c>
      <c r="IC357" s="412"/>
    </row>
    <row r="358" spans="1:237" s="180" customFormat="1" ht="90" customHeight="1" x14ac:dyDescent="0.25">
      <c r="A358" s="137" t="s">
        <v>1510</v>
      </c>
      <c r="B358" s="138" t="s">
        <v>1511</v>
      </c>
      <c r="C358" s="138" t="s">
        <v>1597</v>
      </c>
      <c r="D358" s="142" t="s">
        <v>73</v>
      </c>
      <c r="E358" s="138" t="s">
        <v>1598</v>
      </c>
      <c r="F358" s="118" t="s">
        <v>1599</v>
      </c>
      <c r="G358" s="118" t="s">
        <v>1600</v>
      </c>
      <c r="H358" s="142" t="s">
        <v>77</v>
      </c>
      <c r="I358" s="118" t="s">
        <v>1601</v>
      </c>
      <c r="J358" s="118">
        <v>10</v>
      </c>
      <c r="K358" s="227" t="s">
        <v>94</v>
      </c>
      <c r="L358" s="142"/>
      <c r="M358" s="142"/>
      <c r="N358" s="142" t="s">
        <v>81</v>
      </c>
      <c r="O358" s="73" t="s">
        <v>106</v>
      </c>
      <c r="P358" s="142" t="s">
        <v>169</v>
      </c>
      <c r="Q358" s="112" t="s">
        <v>100</v>
      </c>
      <c r="R358" s="73" t="s">
        <v>162</v>
      </c>
      <c r="S358" s="142" t="s">
        <v>99</v>
      </c>
      <c r="T358" s="142" t="s">
        <v>366</v>
      </c>
      <c r="U358" s="142" t="s">
        <v>87</v>
      </c>
      <c r="V358" s="117">
        <v>1</v>
      </c>
      <c r="W358" s="135">
        <v>2585</v>
      </c>
      <c r="X358" s="134">
        <v>0</v>
      </c>
      <c r="Y358" s="134">
        <v>0</v>
      </c>
      <c r="Z358" s="134">
        <v>2585</v>
      </c>
      <c r="AA358" s="134">
        <v>0</v>
      </c>
      <c r="AB358" s="134">
        <v>0</v>
      </c>
      <c r="AC358" s="134">
        <v>0</v>
      </c>
      <c r="AD358" s="134">
        <v>0</v>
      </c>
      <c r="AE358" s="139">
        <v>0</v>
      </c>
      <c r="AF358" s="139">
        <v>0</v>
      </c>
      <c r="AG358" s="139">
        <v>0</v>
      </c>
      <c r="AH358" s="139">
        <v>0</v>
      </c>
      <c r="AI358" s="116" t="s">
        <v>88</v>
      </c>
      <c r="AJ358" s="136">
        <v>0</v>
      </c>
      <c r="AK358" s="136">
        <v>0</v>
      </c>
      <c r="AL358" s="136">
        <v>0</v>
      </c>
      <c r="AM358" s="136">
        <v>0</v>
      </c>
      <c r="AN358" s="136">
        <v>0</v>
      </c>
      <c r="AO358" s="136">
        <v>0</v>
      </c>
      <c r="AP358" s="136">
        <v>0</v>
      </c>
      <c r="AQ358" s="139">
        <v>0</v>
      </c>
      <c r="AR358" s="139">
        <v>0</v>
      </c>
      <c r="AS358" s="139">
        <v>0</v>
      </c>
      <c r="AT358" s="139">
        <v>0</v>
      </c>
      <c r="AU358" s="122"/>
      <c r="AV358" s="230">
        <v>1</v>
      </c>
      <c r="AW358" s="230">
        <v>0</v>
      </c>
      <c r="AX358" s="230" t="s">
        <v>3605</v>
      </c>
      <c r="AY358" s="141">
        <v>9</v>
      </c>
      <c r="AZ358" s="70">
        <v>1</v>
      </c>
      <c r="BA358" s="70">
        <v>1</v>
      </c>
      <c r="BB358" s="70">
        <v>1</v>
      </c>
      <c r="BC358" s="70">
        <v>1</v>
      </c>
      <c r="BD358" s="70">
        <v>1</v>
      </c>
      <c r="BE358" s="70">
        <v>1</v>
      </c>
      <c r="BF358" s="70">
        <v>1</v>
      </c>
      <c r="BG358" s="71">
        <v>0</v>
      </c>
      <c r="BH358" s="71">
        <v>1</v>
      </c>
      <c r="BI358" s="71">
        <v>0</v>
      </c>
      <c r="BJ358" s="71">
        <v>0</v>
      </c>
      <c r="BK358" s="71">
        <v>1</v>
      </c>
      <c r="BL358" s="70">
        <v>1</v>
      </c>
      <c r="BM358" s="70">
        <v>1</v>
      </c>
      <c r="BN358" s="70">
        <v>1</v>
      </c>
      <c r="BO358" s="70">
        <v>0</v>
      </c>
      <c r="BP358" s="403">
        <v>0</v>
      </c>
      <c r="BQ358" s="403">
        <v>2585</v>
      </c>
      <c r="BR358" s="403">
        <v>0</v>
      </c>
      <c r="BS358" s="403">
        <v>0</v>
      </c>
      <c r="BT358" s="403">
        <v>0</v>
      </c>
      <c r="BU358" s="403">
        <v>0</v>
      </c>
      <c r="BV358" s="403">
        <v>0</v>
      </c>
      <c r="BW358" s="403">
        <v>0</v>
      </c>
      <c r="BX358" s="403">
        <v>0</v>
      </c>
      <c r="BY358" s="403">
        <v>0</v>
      </c>
      <c r="BZ358" s="401">
        <v>0</v>
      </c>
      <c r="CA358" s="401">
        <v>0</v>
      </c>
      <c r="CB358" s="401">
        <v>0</v>
      </c>
      <c r="CC358" s="401">
        <v>0</v>
      </c>
      <c r="CD358" s="401">
        <v>0</v>
      </c>
      <c r="CE358" s="401">
        <v>0</v>
      </c>
      <c r="CF358" s="401">
        <v>0</v>
      </c>
      <c r="CG358" s="401">
        <v>0</v>
      </c>
      <c r="CH358" s="401">
        <v>0</v>
      </c>
      <c r="CI358" s="401">
        <v>0</v>
      </c>
      <c r="CJ358" s="401">
        <v>0</v>
      </c>
      <c r="CK358" s="401">
        <v>0</v>
      </c>
      <c r="CL358" s="401">
        <v>0</v>
      </c>
      <c r="CM358" s="401">
        <v>0</v>
      </c>
      <c r="CN358" s="401">
        <v>0</v>
      </c>
      <c r="CO358" s="401">
        <v>0</v>
      </c>
      <c r="CP358" s="401">
        <v>0</v>
      </c>
      <c r="CQ358" s="401">
        <v>0</v>
      </c>
      <c r="CR358" s="401">
        <v>0</v>
      </c>
      <c r="CS358" s="401">
        <v>0</v>
      </c>
      <c r="CT358" s="401">
        <v>0</v>
      </c>
      <c r="CU358" s="401">
        <v>0</v>
      </c>
      <c r="CV358" s="401">
        <v>0</v>
      </c>
      <c r="CW358" s="401">
        <v>0</v>
      </c>
      <c r="CX358" s="401">
        <v>0</v>
      </c>
      <c r="CY358" s="401">
        <v>0</v>
      </c>
      <c r="CZ358" s="401">
        <v>0</v>
      </c>
      <c r="DA358" s="401">
        <v>0</v>
      </c>
      <c r="DB358" s="401">
        <v>0</v>
      </c>
      <c r="DC358" s="401">
        <v>0</v>
      </c>
      <c r="DD358" s="401">
        <v>0</v>
      </c>
      <c r="DE358" s="401">
        <v>0</v>
      </c>
      <c r="DF358" s="401">
        <v>0</v>
      </c>
      <c r="DG358" s="403">
        <v>0</v>
      </c>
      <c r="DH358" s="403">
        <v>0</v>
      </c>
      <c r="DI358" s="403">
        <v>0</v>
      </c>
      <c r="DJ358" s="403">
        <v>0</v>
      </c>
      <c r="DK358" s="403">
        <v>0</v>
      </c>
      <c r="DL358" s="403">
        <v>0</v>
      </c>
      <c r="DM358" s="403">
        <v>0</v>
      </c>
      <c r="DN358" s="403">
        <v>0</v>
      </c>
      <c r="DO358" s="403">
        <v>0</v>
      </c>
      <c r="DP358" s="403">
        <v>0</v>
      </c>
      <c r="DQ358" s="403">
        <v>0</v>
      </c>
      <c r="DR358" s="403">
        <v>0</v>
      </c>
      <c r="DS358" s="403">
        <v>0</v>
      </c>
      <c r="DT358" s="403">
        <v>0</v>
      </c>
      <c r="DU358" s="403">
        <v>0</v>
      </c>
      <c r="DV358" s="403">
        <v>0</v>
      </c>
      <c r="DW358" s="403">
        <v>0</v>
      </c>
      <c r="DX358" s="403">
        <v>0</v>
      </c>
      <c r="DY358" s="403">
        <v>0</v>
      </c>
      <c r="DZ358" s="403">
        <v>0</v>
      </c>
      <c r="EA358" s="403">
        <v>0</v>
      </c>
      <c r="EB358" s="403">
        <v>0</v>
      </c>
      <c r="EC358" s="403">
        <v>0</v>
      </c>
      <c r="ED358" s="403">
        <v>0</v>
      </c>
      <c r="EE358" s="403">
        <v>0</v>
      </c>
      <c r="EF358" s="403">
        <v>0</v>
      </c>
      <c r="EG358" s="403">
        <v>0</v>
      </c>
      <c r="EH358" s="403">
        <v>0</v>
      </c>
      <c r="EI358" s="403">
        <v>0</v>
      </c>
      <c r="EJ358" s="403">
        <v>0</v>
      </c>
      <c r="EK358" s="403">
        <v>0</v>
      </c>
      <c r="EL358" s="403">
        <v>0</v>
      </c>
      <c r="EM358" s="403">
        <v>0</v>
      </c>
      <c r="EN358" s="403">
        <v>0</v>
      </c>
      <c r="EO358" s="403">
        <v>0</v>
      </c>
      <c r="EP358" s="403">
        <v>0</v>
      </c>
      <c r="EQ358" s="403">
        <v>0</v>
      </c>
      <c r="ER358" s="403">
        <v>0</v>
      </c>
      <c r="ES358" s="403">
        <v>0</v>
      </c>
      <c r="ET358" s="403">
        <v>0</v>
      </c>
      <c r="EU358" s="403">
        <v>0</v>
      </c>
      <c r="EV358" s="403">
        <v>0</v>
      </c>
      <c r="EW358" s="403">
        <v>0</v>
      </c>
      <c r="EX358" s="404">
        <v>0</v>
      </c>
      <c r="EY358" s="404">
        <v>0</v>
      </c>
      <c r="EZ358" s="404">
        <v>0</v>
      </c>
      <c r="FA358" s="404">
        <v>0</v>
      </c>
      <c r="FB358" s="404">
        <v>0</v>
      </c>
      <c r="FC358" s="404">
        <v>0</v>
      </c>
      <c r="FD358" s="404">
        <v>0</v>
      </c>
      <c r="FE358" s="404">
        <v>0</v>
      </c>
      <c r="FF358" s="404">
        <v>0</v>
      </c>
      <c r="FG358" s="404">
        <v>0</v>
      </c>
      <c r="FH358" s="404">
        <v>0</v>
      </c>
      <c r="FI358" s="404">
        <v>0</v>
      </c>
      <c r="FJ358" s="404">
        <v>0</v>
      </c>
      <c r="FK358" s="404">
        <v>0</v>
      </c>
      <c r="FL358" s="404">
        <v>0</v>
      </c>
      <c r="FM358" s="404">
        <v>0</v>
      </c>
      <c r="FN358" s="404">
        <v>0</v>
      </c>
      <c r="FO358" s="404">
        <v>0</v>
      </c>
      <c r="FP358" s="404">
        <v>0</v>
      </c>
      <c r="FQ358" s="404">
        <v>0</v>
      </c>
      <c r="FR358" s="404">
        <v>0</v>
      </c>
      <c r="FS358" s="404">
        <v>0</v>
      </c>
      <c r="FT358" s="404">
        <v>0</v>
      </c>
      <c r="FU358" s="404">
        <v>0</v>
      </c>
      <c r="FV358" s="404">
        <v>0</v>
      </c>
      <c r="FW358" s="404">
        <v>0</v>
      </c>
      <c r="FX358" s="404">
        <v>0</v>
      </c>
      <c r="FY358" s="404">
        <v>0</v>
      </c>
      <c r="FZ358" s="404">
        <v>0</v>
      </c>
      <c r="GA358" s="404">
        <v>0</v>
      </c>
      <c r="GB358" s="404">
        <v>0</v>
      </c>
      <c r="GC358" s="404">
        <v>0</v>
      </c>
      <c r="GD358" s="404">
        <v>0</v>
      </c>
      <c r="GE358" s="404">
        <v>0</v>
      </c>
      <c r="GF358" s="404">
        <v>0</v>
      </c>
      <c r="GG358" s="404">
        <v>0</v>
      </c>
      <c r="GH358" s="404">
        <v>0</v>
      </c>
      <c r="GI358" s="404">
        <v>0</v>
      </c>
      <c r="GJ358" s="404">
        <v>0</v>
      </c>
      <c r="GK358" s="404">
        <v>0</v>
      </c>
      <c r="GL358" s="404">
        <v>0</v>
      </c>
      <c r="GM358" s="404">
        <v>0</v>
      </c>
      <c r="GN358" s="404">
        <v>0</v>
      </c>
      <c r="GO358" s="404">
        <v>0</v>
      </c>
      <c r="GP358" s="404">
        <v>0</v>
      </c>
      <c r="GQ358" s="404">
        <v>0</v>
      </c>
      <c r="GR358" s="404">
        <v>0</v>
      </c>
      <c r="GS358" s="404">
        <v>0</v>
      </c>
      <c r="GT358" s="404">
        <v>0</v>
      </c>
      <c r="GU358" s="404">
        <v>0</v>
      </c>
      <c r="GV358" s="404">
        <v>0</v>
      </c>
      <c r="GW358" s="404">
        <v>0</v>
      </c>
      <c r="GX358" s="404">
        <v>0</v>
      </c>
      <c r="GY358" s="404">
        <v>0</v>
      </c>
      <c r="GZ358" s="404">
        <v>0</v>
      </c>
      <c r="HA358" s="404">
        <v>0</v>
      </c>
      <c r="HB358" s="404">
        <v>0</v>
      </c>
      <c r="HC358" s="404">
        <v>0</v>
      </c>
      <c r="HD358" s="404">
        <v>0</v>
      </c>
      <c r="HE358" s="404">
        <v>0</v>
      </c>
      <c r="HF358" s="404">
        <v>0</v>
      </c>
      <c r="HG358" s="404">
        <v>0</v>
      </c>
      <c r="HH358" s="404">
        <v>0</v>
      </c>
      <c r="HI358" s="404">
        <v>0</v>
      </c>
      <c r="HJ358" s="404">
        <v>0</v>
      </c>
      <c r="HK358" s="404">
        <v>0</v>
      </c>
      <c r="HL358" s="404">
        <v>0</v>
      </c>
      <c r="HM358" s="404">
        <v>0</v>
      </c>
      <c r="HN358" s="404">
        <v>0</v>
      </c>
      <c r="HO358" s="404">
        <v>0</v>
      </c>
      <c r="HP358" s="404">
        <v>0</v>
      </c>
      <c r="HQ358" s="404">
        <v>0</v>
      </c>
      <c r="HR358" s="404">
        <v>0</v>
      </c>
      <c r="HS358" s="404">
        <v>0</v>
      </c>
      <c r="HT358" s="404">
        <v>0</v>
      </c>
      <c r="HU358" s="404">
        <v>0</v>
      </c>
      <c r="HV358" s="404">
        <v>0</v>
      </c>
      <c r="HW358" s="404">
        <v>0</v>
      </c>
      <c r="HX358" s="404">
        <v>0</v>
      </c>
      <c r="HY358" s="404">
        <v>0</v>
      </c>
      <c r="HZ358" s="404">
        <v>0</v>
      </c>
      <c r="IA358" s="404">
        <v>0</v>
      </c>
      <c r="IB358" s="408">
        <v>0</v>
      </c>
      <c r="IC358" s="412"/>
    </row>
    <row r="359" spans="1:237" s="180" customFormat="1" ht="90" customHeight="1" x14ac:dyDescent="0.25">
      <c r="A359" s="137" t="s">
        <v>1644</v>
      </c>
      <c r="B359" s="138" t="s">
        <v>1645</v>
      </c>
      <c r="C359" s="138" t="s">
        <v>1646</v>
      </c>
      <c r="D359" s="121" t="s">
        <v>73</v>
      </c>
      <c r="E359" s="138" t="s">
        <v>1647</v>
      </c>
      <c r="F359" s="118" t="s">
        <v>1648</v>
      </c>
      <c r="G359" s="118" t="s">
        <v>1649</v>
      </c>
      <c r="H359" s="142" t="s">
        <v>77</v>
      </c>
      <c r="I359" s="118" t="s">
        <v>1650</v>
      </c>
      <c r="J359" s="118">
        <v>40</v>
      </c>
      <c r="K359" s="227" t="s">
        <v>79</v>
      </c>
      <c r="L359" s="142">
        <v>290389</v>
      </c>
      <c r="M359" s="142" t="s">
        <v>1651</v>
      </c>
      <c r="N359" s="142" t="s">
        <v>81</v>
      </c>
      <c r="O359" s="13" t="s">
        <v>217</v>
      </c>
      <c r="P359" s="142" t="s">
        <v>218</v>
      </c>
      <c r="Q359" s="112" t="s">
        <v>100</v>
      </c>
      <c r="R359" s="73" t="s">
        <v>162</v>
      </c>
      <c r="S359" s="142" t="s">
        <v>99</v>
      </c>
      <c r="T359" s="142" t="s">
        <v>1652</v>
      </c>
      <c r="U359" s="142" t="s">
        <v>87</v>
      </c>
      <c r="V359" s="117">
        <v>1</v>
      </c>
      <c r="W359" s="136">
        <v>265248</v>
      </c>
      <c r="X359" s="136">
        <v>0</v>
      </c>
      <c r="Y359" s="136">
        <v>265248</v>
      </c>
      <c r="Z359" s="136">
        <v>0</v>
      </c>
      <c r="AA359" s="136">
        <v>0</v>
      </c>
      <c r="AB359" s="136">
        <v>0</v>
      </c>
      <c r="AC359" s="136">
        <v>0</v>
      </c>
      <c r="AD359" s="136">
        <v>0</v>
      </c>
      <c r="AE359" s="139">
        <v>0</v>
      </c>
      <c r="AF359" s="139">
        <v>0</v>
      </c>
      <c r="AG359" s="139">
        <v>0</v>
      </c>
      <c r="AH359" s="139">
        <v>0</v>
      </c>
      <c r="AI359" s="116" t="s">
        <v>88</v>
      </c>
      <c r="AJ359" s="136">
        <v>0</v>
      </c>
      <c r="AK359" s="136">
        <v>0</v>
      </c>
      <c r="AL359" s="136">
        <v>0</v>
      </c>
      <c r="AM359" s="136">
        <v>0</v>
      </c>
      <c r="AN359" s="136">
        <v>0</v>
      </c>
      <c r="AO359" s="136">
        <v>0</v>
      </c>
      <c r="AP359" s="136">
        <v>0</v>
      </c>
      <c r="AQ359" s="139">
        <v>0</v>
      </c>
      <c r="AR359" s="139">
        <v>0</v>
      </c>
      <c r="AS359" s="139">
        <v>0</v>
      </c>
      <c r="AT359" s="139">
        <v>0</v>
      </c>
      <c r="AU359" s="109"/>
      <c r="AV359" s="230">
        <v>1</v>
      </c>
      <c r="AW359" s="230">
        <v>0</v>
      </c>
      <c r="AX359" s="230" t="s">
        <v>3594</v>
      </c>
      <c r="AY359" s="141">
        <v>9</v>
      </c>
      <c r="AZ359" s="70">
        <v>1</v>
      </c>
      <c r="BA359" s="70">
        <v>1</v>
      </c>
      <c r="BB359" s="70">
        <v>1</v>
      </c>
      <c r="BC359" s="70">
        <v>1</v>
      </c>
      <c r="BD359" s="70">
        <v>1</v>
      </c>
      <c r="BE359" s="70">
        <v>1</v>
      </c>
      <c r="BF359" s="70">
        <v>1</v>
      </c>
      <c r="BG359" s="71">
        <v>0</v>
      </c>
      <c r="BH359" s="71">
        <v>1</v>
      </c>
      <c r="BI359" s="71">
        <v>0</v>
      </c>
      <c r="BJ359" s="71">
        <v>0</v>
      </c>
      <c r="BK359" s="71">
        <v>1</v>
      </c>
      <c r="BL359" s="70">
        <v>1</v>
      </c>
      <c r="BM359" s="70">
        <v>1</v>
      </c>
      <c r="BN359" s="70">
        <v>1</v>
      </c>
      <c r="BO359" s="70">
        <v>0</v>
      </c>
      <c r="BP359" s="403">
        <v>265248</v>
      </c>
      <c r="BQ359" s="403">
        <v>0</v>
      </c>
      <c r="BR359" s="403">
        <v>0</v>
      </c>
      <c r="BS359" s="403">
        <v>0</v>
      </c>
      <c r="BT359" s="403">
        <v>0</v>
      </c>
      <c r="BU359" s="403">
        <v>0</v>
      </c>
      <c r="BV359" s="403">
        <v>0</v>
      </c>
      <c r="BW359" s="403">
        <v>0</v>
      </c>
      <c r="BX359" s="403">
        <v>0</v>
      </c>
      <c r="BY359" s="403">
        <v>0</v>
      </c>
      <c r="BZ359" s="401">
        <v>0</v>
      </c>
      <c r="CA359" s="401">
        <v>0</v>
      </c>
      <c r="CB359" s="401">
        <v>0</v>
      </c>
      <c r="CC359" s="401">
        <v>0</v>
      </c>
      <c r="CD359" s="401">
        <v>0</v>
      </c>
      <c r="CE359" s="401">
        <v>0</v>
      </c>
      <c r="CF359" s="401">
        <v>0</v>
      </c>
      <c r="CG359" s="401">
        <v>0</v>
      </c>
      <c r="CH359" s="401">
        <v>0</v>
      </c>
      <c r="CI359" s="401">
        <v>0</v>
      </c>
      <c r="CJ359" s="401">
        <v>0</v>
      </c>
      <c r="CK359" s="401">
        <v>0</v>
      </c>
      <c r="CL359" s="401">
        <v>0</v>
      </c>
      <c r="CM359" s="401">
        <v>0</v>
      </c>
      <c r="CN359" s="401">
        <v>0</v>
      </c>
      <c r="CO359" s="401">
        <v>0</v>
      </c>
      <c r="CP359" s="401">
        <v>0</v>
      </c>
      <c r="CQ359" s="401">
        <v>0</v>
      </c>
      <c r="CR359" s="401">
        <v>0</v>
      </c>
      <c r="CS359" s="401">
        <v>0</v>
      </c>
      <c r="CT359" s="401">
        <v>0</v>
      </c>
      <c r="CU359" s="401">
        <v>0</v>
      </c>
      <c r="CV359" s="401">
        <v>0</v>
      </c>
      <c r="CW359" s="401">
        <v>0</v>
      </c>
      <c r="CX359" s="401">
        <v>0</v>
      </c>
      <c r="CY359" s="401">
        <v>0</v>
      </c>
      <c r="CZ359" s="401">
        <v>0</v>
      </c>
      <c r="DA359" s="401">
        <v>0</v>
      </c>
      <c r="DB359" s="401">
        <v>0</v>
      </c>
      <c r="DC359" s="401">
        <v>0</v>
      </c>
      <c r="DD359" s="401">
        <v>0</v>
      </c>
      <c r="DE359" s="401">
        <v>0</v>
      </c>
      <c r="DF359" s="401">
        <v>0</v>
      </c>
      <c r="DG359" s="403">
        <v>290389</v>
      </c>
      <c r="DH359" s="403">
        <v>290389</v>
      </c>
      <c r="DI359" s="403">
        <v>290389</v>
      </c>
      <c r="DJ359" s="403">
        <v>290389</v>
      </c>
      <c r="DK359" s="403">
        <v>290389</v>
      </c>
      <c r="DL359" s="403">
        <v>290389</v>
      </c>
      <c r="DM359" s="403">
        <v>290389</v>
      </c>
      <c r="DN359" s="403">
        <v>290389</v>
      </c>
      <c r="DO359" s="403">
        <v>290389</v>
      </c>
      <c r="DP359" s="403">
        <v>290389</v>
      </c>
      <c r="DQ359" s="403">
        <v>290389</v>
      </c>
      <c r="DR359" s="403">
        <v>290389</v>
      </c>
      <c r="DS359" s="403">
        <v>290389</v>
      </c>
      <c r="DT359" s="403">
        <v>290389</v>
      </c>
      <c r="DU359" s="403">
        <v>290389</v>
      </c>
      <c r="DV359" s="403">
        <v>290389</v>
      </c>
      <c r="DW359" s="403">
        <v>290389</v>
      </c>
      <c r="DX359" s="403">
        <v>290389</v>
      </c>
      <c r="DY359" s="403">
        <v>290389</v>
      </c>
      <c r="DZ359" s="403">
        <v>290389</v>
      </c>
      <c r="EA359" s="403">
        <v>290389</v>
      </c>
      <c r="EB359" s="403">
        <v>290389</v>
      </c>
      <c r="EC359" s="403">
        <v>290389</v>
      </c>
      <c r="ED359" s="403">
        <v>290389</v>
      </c>
      <c r="EE359" s="403">
        <v>290389</v>
      </c>
      <c r="EF359" s="403">
        <v>290389</v>
      </c>
      <c r="EG359" s="403">
        <v>290389</v>
      </c>
      <c r="EH359" s="403">
        <v>290389</v>
      </c>
      <c r="EI359" s="403">
        <v>290389</v>
      </c>
      <c r="EJ359" s="403">
        <v>290389</v>
      </c>
      <c r="EK359" s="403">
        <v>290389</v>
      </c>
      <c r="EL359" s="403">
        <v>290389</v>
      </c>
      <c r="EM359" s="403">
        <v>290389</v>
      </c>
      <c r="EN359" s="403">
        <v>290389</v>
      </c>
      <c r="EO359" s="403">
        <v>290389</v>
      </c>
      <c r="EP359" s="403">
        <v>290389</v>
      </c>
      <c r="EQ359" s="403">
        <v>290389</v>
      </c>
      <c r="ER359" s="403">
        <v>290389</v>
      </c>
      <c r="ES359" s="403">
        <v>290389</v>
      </c>
      <c r="ET359" s="403">
        <v>290389</v>
      </c>
      <c r="EU359" s="403">
        <v>290389</v>
      </c>
      <c r="EV359" s="403">
        <v>290389</v>
      </c>
      <c r="EW359" s="403">
        <v>290389</v>
      </c>
      <c r="EX359" s="404">
        <v>0</v>
      </c>
      <c r="EY359" s="404">
        <v>0</v>
      </c>
      <c r="EZ359" s="404">
        <v>0</v>
      </c>
      <c r="FA359" s="404">
        <v>0</v>
      </c>
      <c r="FB359" s="404">
        <v>0</v>
      </c>
      <c r="FC359" s="404">
        <v>0</v>
      </c>
      <c r="FD359" s="404">
        <v>0</v>
      </c>
      <c r="FE359" s="404">
        <v>0</v>
      </c>
      <c r="FF359" s="404">
        <v>0</v>
      </c>
      <c r="FG359" s="404">
        <v>0</v>
      </c>
      <c r="FH359" s="404">
        <v>0</v>
      </c>
      <c r="FI359" s="404">
        <v>0</v>
      </c>
      <c r="FJ359" s="404">
        <v>0</v>
      </c>
      <c r="FK359" s="404">
        <v>0</v>
      </c>
      <c r="FL359" s="404">
        <v>0</v>
      </c>
      <c r="FM359" s="404">
        <v>0</v>
      </c>
      <c r="FN359" s="404">
        <v>0</v>
      </c>
      <c r="FO359" s="404">
        <v>0</v>
      </c>
      <c r="FP359" s="404">
        <v>0</v>
      </c>
      <c r="FQ359" s="404">
        <v>0</v>
      </c>
      <c r="FR359" s="404">
        <v>0</v>
      </c>
      <c r="FS359" s="404">
        <v>0</v>
      </c>
      <c r="FT359" s="404">
        <v>0</v>
      </c>
      <c r="FU359" s="404">
        <v>0</v>
      </c>
      <c r="FV359" s="404">
        <v>0</v>
      </c>
      <c r="FW359" s="404">
        <v>0</v>
      </c>
      <c r="FX359" s="404">
        <v>0</v>
      </c>
      <c r="FY359" s="404">
        <v>0</v>
      </c>
      <c r="FZ359" s="404">
        <v>0</v>
      </c>
      <c r="GA359" s="404">
        <v>0</v>
      </c>
      <c r="GB359" s="404">
        <v>0</v>
      </c>
      <c r="GC359" s="404">
        <v>0</v>
      </c>
      <c r="GD359" s="404">
        <v>0</v>
      </c>
      <c r="GE359" s="404">
        <v>0</v>
      </c>
      <c r="GF359" s="404">
        <v>0</v>
      </c>
      <c r="GG359" s="404">
        <v>0</v>
      </c>
      <c r="GH359" s="404">
        <v>0</v>
      </c>
      <c r="GI359" s="404">
        <v>0</v>
      </c>
      <c r="GJ359" s="404">
        <v>0</v>
      </c>
      <c r="GK359" s="404">
        <v>0</v>
      </c>
      <c r="GL359" s="404">
        <v>263391.38321995462</v>
      </c>
      <c r="GM359" s="404">
        <v>250848.93639995679</v>
      </c>
      <c r="GN359" s="404">
        <v>238903.74895233981</v>
      </c>
      <c r="GO359" s="404">
        <v>227527.37995460932</v>
      </c>
      <c r="GP359" s="404">
        <v>216692.74281391368</v>
      </c>
      <c r="GQ359" s="404">
        <v>206374.04077515585</v>
      </c>
      <c r="GR359" s="404">
        <v>196546.70550014844</v>
      </c>
      <c r="GS359" s="404">
        <v>187187.33857156994</v>
      </c>
      <c r="GT359" s="404">
        <v>178273.65578244755</v>
      </c>
      <c r="GU359" s="404">
        <v>169784.43407852147</v>
      </c>
      <c r="GV359" s="404">
        <v>161699.46102716334</v>
      </c>
      <c r="GW359" s="404">
        <v>153999.48669253648</v>
      </c>
      <c r="GX359" s="404">
        <v>146666.17780241571</v>
      </c>
      <c r="GY359" s="404">
        <v>139682.07409753875</v>
      </c>
      <c r="GZ359" s="404">
        <v>133030.54675956073</v>
      </c>
      <c r="HA359" s="404">
        <v>126695.75881862924</v>
      </c>
      <c r="HB359" s="404">
        <v>120662.62744631356</v>
      </c>
      <c r="HC359" s="404">
        <v>114916.78804410815</v>
      </c>
      <c r="HD359" s="404">
        <v>109444.56004200777</v>
      </c>
      <c r="HE359" s="404">
        <v>104232.91432572169</v>
      </c>
      <c r="HF359" s="404">
        <v>99269.442214973038</v>
      </c>
      <c r="HG359" s="404">
        <v>94542.325919021925</v>
      </c>
      <c r="HH359" s="404">
        <v>90040.310399068519</v>
      </c>
      <c r="HI359" s="404">
        <v>85752.676570541444</v>
      </c>
      <c r="HJ359" s="404">
        <v>81669.215781468039</v>
      </c>
      <c r="HK359" s="404">
        <v>77780.205506160026</v>
      </c>
      <c r="HL359" s="404">
        <v>74076.386196342894</v>
      </c>
      <c r="HM359" s="404">
        <v>70548.939234612262</v>
      </c>
      <c r="HN359" s="404">
        <v>67189.465937725996</v>
      </c>
      <c r="HO359" s="404">
        <v>63989.967559739016</v>
      </c>
      <c r="HP359" s="404">
        <v>60942.826247370496</v>
      </c>
      <c r="HQ359" s="404">
        <v>58040.786902257612</v>
      </c>
      <c r="HR359" s="404">
        <v>55276.939906912012</v>
      </c>
      <c r="HS359" s="404">
        <v>52644.704673249529</v>
      </c>
      <c r="HT359" s="404">
        <v>50137.813974523364</v>
      </c>
      <c r="HU359" s="404">
        <v>47750.299023355583</v>
      </c>
      <c r="HV359" s="404">
        <v>45476.475260338659</v>
      </c>
      <c r="HW359" s="404">
        <v>43310.928819370143</v>
      </c>
      <c r="HX359" s="404">
        <v>41248.503637495378</v>
      </c>
      <c r="HY359" s="404">
        <v>39284.289178567022</v>
      </c>
      <c r="HZ359" s="404">
        <v>0</v>
      </c>
      <c r="IA359" s="404">
        <v>4745533.2640477046</v>
      </c>
      <c r="IB359" s="408">
        <v>0</v>
      </c>
      <c r="IC359" s="412"/>
    </row>
    <row r="360" spans="1:237" s="180" customFormat="1" ht="90" customHeight="1" x14ac:dyDescent="0.25">
      <c r="A360" s="137" t="s">
        <v>1644</v>
      </c>
      <c r="B360" s="138" t="s">
        <v>1645</v>
      </c>
      <c r="C360" s="138" t="s">
        <v>1665</v>
      </c>
      <c r="D360" s="142">
        <v>3</v>
      </c>
      <c r="E360" s="303" t="s">
        <v>1676</v>
      </c>
      <c r="F360" s="304" t="s">
        <v>1677</v>
      </c>
      <c r="G360" s="124" t="s">
        <v>1678</v>
      </c>
      <c r="H360" s="142" t="s">
        <v>77</v>
      </c>
      <c r="I360" s="210" t="s">
        <v>1679</v>
      </c>
      <c r="J360" s="118">
        <v>10</v>
      </c>
      <c r="K360" s="227" t="s">
        <v>79</v>
      </c>
      <c r="L360" s="142">
        <v>12439</v>
      </c>
      <c r="M360" s="142" t="s">
        <v>1680</v>
      </c>
      <c r="N360" s="142" t="s">
        <v>81</v>
      </c>
      <c r="O360" s="142" t="s">
        <v>82</v>
      </c>
      <c r="P360" s="142" t="s">
        <v>83</v>
      </c>
      <c r="Q360" s="112" t="s">
        <v>100</v>
      </c>
      <c r="R360" s="142" t="s">
        <v>108</v>
      </c>
      <c r="S360" s="142" t="s">
        <v>99</v>
      </c>
      <c r="T360" s="142" t="s">
        <v>1681</v>
      </c>
      <c r="U360" s="142" t="s">
        <v>100</v>
      </c>
      <c r="V360" s="117">
        <v>1</v>
      </c>
      <c r="W360" s="136">
        <v>60000</v>
      </c>
      <c r="X360" s="136"/>
      <c r="Y360" s="136">
        <v>60000</v>
      </c>
      <c r="Z360" s="136"/>
      <c r="AA360" s="136"/>
      <c r="AB360" s="136"/>
      <c r="AC360" s="136"/>
      <c r="AD360" s="136"/>
      <c r="AE360" s="139"/>
      <c r="AF360" s="139"/>
      <c r="AG360" s="139"/>
      <c r="AH360" s="139"/>
      <c r="AI360" s="116"/>
      <c r="AJ360" s="136"/>
      <c r="AK360" s="136"/>
      <c r="AL360" s="136"/>
      <c r="AM360" s="136"/>
      <c r="AN360" s="136"/>
      <c r="AO360" s="136"/>
      <c r="AP360" s="136"/>
      <c r="AQ360" s="139"/>
      <c r="AR360" s="139"/>
      <c r="AS360" s="139"/>
      <c r="AT360" s="139"/>
      <c r="AU360" s="118"/>
      <c r="AV360" s="230">
        <v>1</v>
      </c>
      <c r="AW360" s="230">
        <v>0</v>
      </c>
      <c r="AX360" s="230" t="s">
        <v>3598</v>
      </c>
      <c r="AY360" s="141">
        <v>9</v>
      </c>
      <c r="AZ360" s="70">
        <v>1</v>
      </c>
      <c r="BA360" s="70">
        <v>1</v>
      </c>
      <c r="BB360" s="70">
        <v>1</v>
      </c>
      <c r="BC360" s="70">
        <v>1</v>
      </c>
      <c r="BD360" s="70">
        <v>1</v>
      </c>
      <c r="BE360" s="70">
        <v>1</v>
      </c>
      <c r="BF360" s="70">
        <v>1</v>
      </c>
      <c r="BG360" s="71">
        <v>0</v>
      </c>
      <c r="BH360" s="71">
        <v>1</v>
      </c>
      <c r="BI360" s="71">
        <v>0</v>
      </c>
      <c r="BJ360" s="71">
        <v>0</v>
      </c>
      <c r="BK360" s="71">
        <v>1</v>
      </c>
      <c r="BL360" s="70">
        <v>1</v>
      </c>
      <c r="BM360" s="70">
        <v>1</v>
      </c>
      <c r="BN360" s="70">
        <v>0</v>
      </c>
      <c r="BO360" s="70">
        <v>1</v>
      </c>
      <c r="BP360" s="403">
        <v>60000</v>
      </c>
      <c r="BQ360" s="403">
        <v>0</v>
      </c>
      <c r="BR360" s="403">
        <v>0</v>
      </c>
      <c r="BS360" s="403">
        <v>0</v>
      </c>
      <c r="BT360" s="403">
        <v>0</v>
      </c>
      <c r="BU360" s="403">
        <v>0</v>
      </c>
      <c r="BV360" s="403">
        <v>0</v>
      </c>
      <c r="BW360" s="403">
        <v>0</v>
      </c>
      <c r="BX360" s="403">
        <v>0</v>
      </c>
      <c r="BY360" s="403">
        <v>0</v>
      </c>
      <c r="BZ360" s="401">
        <v>0</v>
      </c>
      <c r="CA360" s="401">
        <v>0</v>
      </c>
      <c r="CB360" s="401">
        <v>0</v>
      </c>
      <c r="CC360" s="401">
        <v>0</v>
      </c>
      <c r="CD360" s="401">
        <v>0</v>
      </c>
      <c r="CE360" s="401">
        <v>0</v>
      </c>
      <c r="CF360" s="401">
        <v>0</v>
      </c>
      <c r="CG360" s="401">
        <v>0</v>
      </c>
      <c r="CH360" s="401">
        <v>0</v>
      </c>
      <c r="CI360" s="401">
        <v>0</v>
      </c>
      <c r="CJ360" s="401">
        <v>0</v>
      </c>
      <c r="CK360" s="401">
        <v>0</v>
      </c>
      <c r="CL360" s="401">
        <v>0</v>
      </c>
      <c r="CM360" s="401">
        <v>0</v>
      </c>
      <c r="CN360" s="401">
        <v>0</v>
      </c>
      <c r="CO360" s="401">
        <v>0</v>
      </c>
      <c r="CP360" s="401">
        <v>0</v>
      </c>
      <c r="CQ360" s="401">
        <v>0</v>
      </c>
      <c r="CR360" s="401">
        <v>0</v>
      </c>
      <c r="CS360" s="401">
        <v>0</v>
      </c>
      <c r="CT360" s="401">
        <v>0</v>
      </c>
      <c r="CU360" s="401">
        <v>0</v>
      </c>
      <c r="CV360" s="401">
        <v>0</v>
      </c>
      <c r="CW360" s="401">
        <v>0</v>
      </c>
      <c r="CX360" s="401">
        <v>0</v>
      </c>
      <c r="CY360" s="401">
        <v>0</v>
      </c>
      <c r="CZ360" s="401">
        <v>0</v>
      </c>
      <c r="DA360" s="401">
        <v>0</v>
      </c>
      <c r="DB360" s="401">
        <v>0</v>
      </c>
      <c r="DC360" s="401">
        <v>0</v>
      </c>
      <c r="DD360" s="401">
        <v>0</v>
      </c>
      <c r="DE360" s="401">
        <v>0</v>
      </c>
      <c r="DF360" s="401">
        <v>0</v>
      </c>
      <c r="DG360" s="403">
        <v>12439</v>
      </c>
      <c r="DH360" s="403">
        <v>12439</v>
      </c>
      <c r="DI360" s="403">
        <v>12439</v>
      </c>
      <c r="DJ360" s="403">
        <v>12439</v>
      </c>
      <c r="DK360" s="403">
        <v>12439</v>
      </c>
      <c r="DL360" s="403">
        <v>12439</v>
      </c>
      <c r="DM360" s="403">
        <v>12439</v>
      </c>
      <c r="DN360" s="403">
        <v>12439</v>
      </c>
      <c r="DO360" s="403">
        <v>12439</v>
      </c>
      <c r="DP360" s="403">
        <v>12439</v>
      </c>
      <c r="DQ360" s="403">
        <v>12439</v>
      </c>
      <c r="DR360" s="403">
        <v>12439</v>
      </c>
      <c r="DS360" s="403">
        <v>12439</v>
      </c>
      <c r="DT360" s="403">
        <v>12439</v>
      </c>
      <c r="DU360" s="403">
        <v>12439</v>
      </c>
      <c r="DV360" s="403">
        <v>12439</v>
      </c>
      <c r="DW360" s="403">
        <v>12439</v>
      </c>
      <c r="DX360" s="403">
        <v>12439</v>
      </c>
      <c r="DY360" s="403">
        <v>12439</v>
      </c>
      <c r="DZ360" s="403">
        <v>12439</v>
      </c>
      <c r="EA360" s="403">
        <v>12439</v>
      </c>
      <c r="EB360" s="403">
        <v>12439</v>
      </c>
      <c r="EC360" s="403">
        <v>12439</v>
      </c>
      <c r="ED360" s="403">
        <v>12439</v>
      </c>
      <c r="EE360" s="403">
        <v>12439</v>
      </c>
      <c r="EF360" s="403">
        <v>12439</v>
      </c>
      <c r="EG360" s="403">
        <v>12439</v>
      </c>
      <c r="EH360" s="403">
        <v>12439</v>
      </c>
      <c r="EI360" s="403">
        <v>12439</v>
      </c>
      <c r="EJ360" s="403">
        <v>12439</v>
      </c>
      <c r="EK360" s="403">
        <v>12439</v>
      </c>
      <c r="EL360" s="403">
        <v>12439</v>
      </c>
      <c r="EM360" s="403">
        <v>12439</v>
      </c>
      <c r="EN360" s="403">
        <v>12439</v>
      </c>
      <c r="EO360" s="403">
        <v>12439</v>
      </c>
      <c r="EP360" s="403">
        <v>12439</v>
      </c>
      <c r="EQ360" s="403">
        <v>12439</v>
      </c>
      <c r="ER360" s="403">
        <v>12439</v>
      </c>
      <c r="ES360" s="403">
        <v>12439</v>
      </c>
      <c r="ET360" s="403">
        <v>12439</v>
      </c>
      <c r="EU360" s="403">
        <v>12439</v>
      </c>
      <c r="EV360" s="403">
        <v>12439</v>
      </c>
      <c r="EW360" s="403">
        <v>12439</v>
      </c>
      <c r="EX360" s="404">
        <v>0</v>
      </c>
      <c r="EY360" s="404">
        <v>0</v>
      </c>
      <c r="EZ360" s="404">
        <v>0</v>
      </c>
      <c r="FA360" s="404">
        <v>0</v>
      </c>
      <c r="FB360" s="404">
        <v>0</v>
      </c>
      <c r="FC360" s="404">
        <v>0</v>
      </c>
      <c r="FD360" s="404">
        <v>0</v>
      </c>
      <c r="FE360" s="404">
        <v>0</v>
      </c>
      <c r="FF360" s="404">
        <v>0</v>
      </c>
      <c r="FG360" s="404">
        <v>0</v>
      </c>
      <c r="FH360" s="404">
        <v>0</v>
      </c>
      <c r="FI360" s="404">
        <v>0</v>
      </c>
      <c r="FJ360" s="404">
        <v>0</v>
      </c>
      <c r="FK360" s="404">
        <v>0</v>
      </c>
      <c r="FL360" s="404">
        <v>0</v>
      </c>
      <c r="FM360" s="404">
        <v>0</v>
      </c>
      <c r="FN360" s="404">
        <v>0</v>
      </c>
      <c r="FO360" s="404">
        <v>0</v>
      </c>
      <c r="FP360" s="404">
        <v>0</v>
      </c>
      <c r="FQ360" s="404">
        <v>0</v>
      </c>
      <c r="FR360" s="404">
        <v>0</v>
      </c>
      <c r="FS360" s="404">
        <v>0</v>
      </c>
      <c r="FT360" s="404">
        <v>0</v>
      </c>
      <c r="FU360" s="404">
        <v>0</v>
      </c>
      <c r="FV360" s="404">
        <v>0</v>
      </c>
      <c r="FW360" s="404">
        <v>0</v>
      </c>
      <c r="FX360" s="404">
        <v>0</v>
      </c>
      <c r="FY360" s="404">
        <v>0</v>
      </c>
      <c r="FZ360" s="404">
        <v>0</v>
      </c>
      <c r="GA360" s="404">
        <v>0</v>
      </c>
      <c r="GB360" s="404">
        <v>0</v>
      </c>
      <c r="GC360" s="404">
        <v>0</v>
      </c>
      <c r="GD360" s="404">
        <v>0</v>
      </c>
      <c r="GE360" s="404">
        <v>0</v>
      </c>
      <c r="GF360" s="404">
        <v>0</v>
      </c>
      <c r="GG360" s="404">
        <v>0</v>
      </c>
      <c r="GH360" s="404">
        <v>0</v>
      </c>
      <c r="GI360" s="404">
        <v>0</v>
      </c>
      <c r="GJ360" s="404">
        <v>0</v>
      </c>
      <c r="GK360" s="404">
        <v>0</v>
      </c>
      <c r="GL360" s="404">
        <v>11282.539682539682</v>
      </c>
      <c r="GM360" s="404">
        <v>10745.27588813303</v>
      </c>
      <c r="GN360" s="404">
        <v>10233.59608393622</v>
      </c>
      <c r="GO360" s="404">
        <v>9746.2819847011615</v>
      </c>
      <c r="GP360" s="404">
        <v>9282.1733187630107</v>
      </c>
      <c r="GQ360" s="404">
        <v>8840.1650654885816</v>
      </c>
      <c r="GR360" s="404">
        <v>8419.2048242748406</v>
      </c>
      <c r="GS360" s="404">
        <v>8018.2903088331805</v>
      </c>
      <c r="GT360" s="404">
        <v>7636.4669607935048</v>
      </c>
      <c r="GU360" s="404">
        <v>7272.825676946195</v>
      </c>
      <c r="GV360" s="404">
        <v>6926.5006447106625</v>
      </c>
      <c r="GW360" s="404">
        <v>6596.6672806768202</v>
      </c>
      <c r="GX360" s="404">
        <v>6282.5402673112594</v>
      </c>
      <c r="GY360" s="404">
        <v>5983.3716831535785</v>
      </c>
      <c r="GZ360" s="404">
        <v>5698.4492220510274</v>
      </c>
      <c r="HA360" s="404">
        <v>5427.0944971914541</v>
      </c>
      <c r="HB360" s="404">
        <v>5168.6614258966229</v>
      </c>
      <c r="HC360" s="404">
        <v>4922.5346913301173</v>
      </c>
      <c r="HD360" s="404">
        <v>4688.1282774572546</v>
      </c>
      <c r="HE360" s="404">
        <v>4464.8840737688142</v>
      </c>
      <c r="HF360" s="404">
        <v>4252.2705464464898</v>
      </c>
      <c r="HG360" s="404">
        <v>4049.7814728061799</v>
      </c>
      <c r="HH360" s="404">
        <v>3856.934736005886</v>
      </c>
      <c r="HI360" s="404">
        <v>3673.2711771484628</v>
      </c>
      <c r="HJ360" s="404">
        <v>3498.353502046155</v>
      </c>
      <c r="HK360" s="404">
        <v>3331.765240043957</v>
      </c>
      <c r="HL360" s="404">
        <v>3173.1097524228162</v>
      </c>
      <c r="HM360" s="404">
        <v>3022.0092880217294</v>
      </c>
      <c r="HN360" s="404">
        <v>2878.1040838302192</v>
      </c>
      <c r="HO360" s="404">
        <v>2741.0515084097319</v>
      </c>
      <c r="HP360" s="404">
        <v>2610.5252461045066</v>
      </c>
      <c r="HQ360" s="404">
        <v>2486.2145200995301</v>
      </c>
      <c r="HR360" s="404">
        <v>2367.8233524757429</v>
      </c>
      <c r="HS360" s="404">
        <v>2255.0698595007075</v>
      </c>
      <c r="HT360" s="404">
        <v>2147.6855804768643</v>
      </c>
      <c r="HU360" s="404">
        <v>2045.4148385493945</v>
      </c>
      <c r="HV360" s="404">
        <v>1948.0141319518045</v>
      </c>
      <c r="HW360" s="404">
        <v>1855.2515542398135</v>
      </c>
      <c r="HX360" s="404">
        <v>1766.906242133156</v>
      </c>
      <c r="HY360" s="404">
        <v>1682.7678496506246</v>
      </c>
      <c r="HZ360" s="404">
        <v>0</v>
      </c>
      <c r="IA360" s="404">
        <v>91476.819794409414</v>
      </c>
      <c r="IB360" s="408">
        <v>0</v>
      </c>
      <c r="IC360" s="412"/>
    </row>
    <row r="361" spans="1:237" s="180" customFormat="1" ht="90" customHeight="1" x14ac:dyDescent="0.25">
      <c r="A361" s="137" t="s">
        <v>1644</v>
      </c>
      <c r="B361" s="138" t="s">
        <v>1645</v>
      </c>
      <c r="C361" s="138" t="s">
        <v>1671</v>
      </c>
      <c r="D361" s="142" t="s">
        <v>73</v>
      </c>
      <c r="E361" s="305" t="s">
        <v>1672</v>
      </c>
      <c r="F361" s="306" t="s">
        <v>1673</v>
      </c>
      <c r="G361" s="118" t="s">
        <v>1674</v>
      </c>
      <c r="H361" s="142" t="s">
        <v>77</v>
      </c>
      <c r="I361" s="118" t="s">
        <v>1663</v>
      </c>
      <c r="J361" s="118">
        <v>10</v>
      </c>
      <c r="K361" s="227" t="s">
        <v>94</v>
      </c>
      <c r="L361" s="142">
        <v>47320</v>
      </c>
      <c r="M361" s="142" t="s">
        <v>1675</v>
      </c>
      <c r="N361" s="142" t="s">
        <v>81</v>
      </c>
      <c r="O361" s="73" t="s">
        <v>106</v>
      </c>
      <c r="P361" s="142" t="s">
        <v>314</v>
      </c>
      <c r="Q361" s="112" t="s">
        <v>100</v>
      </c>
      <c r="R361" s="73" t="s">
        <v>162</v>
      </c>
      <c r="S361" s="142" t="s">
        <v>99</v>
      </c>
      <c r="T361" s="142" t="s">
        <v>1670</v>
      </c>
      <c r="U361" s="142" t="s">
        <v>87</v>
      </c>
      <c r="V361" s="117">
        <v>1</v>
      </c>
      <c r="W361" s="136">
        <v>30060</v>
      </c>
      <c r="X361" s="136">
        <v>0</v>
      </c>
      <c r="Y361" s="136">
        <v>0</v>
      </c>
      <c r="Z361" s="136">
        <v>30060</v>
      </c>
      <c r="AA361" s="136">
        <v>0</v>
      </c>
      <c r="AB361" s="136">
        <v>0</v>
      </c>
      <c r="AC361" s="136">
        <v>0</v>
      </c>
      <c r="AD361" s="136">
        <v>0</v>
      </c>
      <c r="AE361" s="139">
        <v>0</v>
      </c>
      <c r="AF361" s="139">
        <v>0</v>
      </c>
      <c r="AG361" s="139">
        <v>0</v>
      </c>
      <c r="AH361" s="139">
        <v>0</v>
      </c>
      <c r="AI361" s="116" t="s">
        <v>88</v>
      </c>
      <c r="AJ361" s="136">
        <v>0</v>
      </c>
      <c r="AK361" s="136">
        <v>0</v>
      </c>
      <c r="AL361" s="136">
        <v>0</v>
      </c>
      <c r="AM361" s="136">
        <v>0</v>
      </c>
      <c r="AN361" s="136">
        <v>0</v>
      </c>
      <c r="AO361" s="136">
        <v>0</v>
      </c>
      <c r="AP361" s="136">
        <v>0</v>
      </c>
      <c r="AQ361" s="139">
        <v>0</v>
      </c>
      <c r="AR361" s="139">
        <v>0</v>
      </c>
      <c r="AS361" s="139">
        <v>0</v>
      </c>
      <c r="AT361" s="139">
        <v>0</v>
      </c>
      <c r="AU361" s="118"/>
      <c r="AV361" s="230">
        <v>1</v>
      </c>
      <c r="AW361" s="230">
        <v>0</v>
      </c>
      <c r="AX361" s="230" t="s">
        <v>3607</v>
      </c>
      <c r="AY361" s="141">
        <v>9</v>
      </c>
      <c r="AZ361" s="70">
        <v>1</v>
      </c>
      <c r="BA361" s="70">
        <v>1</v>
      </c>
      <c r="BB361" s="70">
        <v>1</v>
      </c>
      <c r="BC361" s="70">
        <v>1</v>
      </c>
      <c r="BD361" s="70">
        <v>1</v>
      </c>
      <c r="BE361" s="70">
        <v>1</v>
      </c>
      <c r="BF361" s="70">
        <v>1</v>
      </c>
      <c r="BG361" s="71">
        <v>0</v>
      </c>
      <c r="BH361" s="71">
        <v>1</v>
      </c>
      <c r="BI361" s="71">
        <v>0</v>
      </c>
      <c r="BJ361" s="71">
        <v>0</v>
      </c>
      <c r="BK361" s="71">
        <v>1</v>
      </c>
      <c r="BL361" s="70">
        <v>1</v>
      </c>
      <c r="BM361" s="70">
        <v>1</v>
      </c>
      <c r="BN361" s="70">
        <v>1</v>
      </c>
      <c r="BO361" s="70">
        <v>0</v>
      </c>
      <c r="BP361" s="403">
        <v>0</v>
      </c>
      <c r="BQ361" s="403">
        <v>30060</v>
      </c>
      <c r="BR361" s="403">
        <v>0</v>
      </c>
      <c r="BS361" s="403">
        <v>0</v>
      </c>
      <c r="BT361" s="403">
        <v>0</v>
      </c>
      <c r="BU361" s="403">
        <v>0</v>
      </c>
      <c r="BV361" s="403">
        <v>0</v>
      </c>
      <c r="BW361" s="403">
        <v>0</v>
      </c>
      <c r="BX361" s="403">
        <v>0</v>
      </c>
      <c r="BY361" s="403">
        <v>0</v>
      </c>
      <c r="BZ361" s="401">
        <v>0</v>
      </c>
      <c r="CA361" s="401">
        <v>0</v>
      </c>
      <c r="CB361" s="401">
        <v>0</v>
      </c>
      <c r="CC361" s="401">
        <v>0</v>
      </c>
      <c r="CD361" s="401">
        <v>0</v>
      </c>
      <c r="CE361" s="401">
        <v>0</v>
      </c>
      <c r="CF361" s="401">
        <v>0</v>
      </c>
      <c r="CG361" s="401">
        <v>0</v>
      </c>
      <c r="CH361" s="401">
        <v>0</v>
      </c>
      <c r="CI361" s="401">
        <v>0</v>
      </c>
      <c r="CJ361" s="401">
        <v>0</v>
      </c>
      <c r="CK361" s="401">
        <v>0</v>
      </c>
      <c r="CL361" s="401">
        <v>0</v>
      </c>
      <c r="CM361" s="401">
        <v>0</v>
      </c>
      <c r="CN361" s="401">
        <v>0</v>
      </c>
      <c r="CO361" s="401">
        <v>0</v>
      </c>
      <c r="CP361" s="401">
        <v>0</v>
      </c>
      <c r="CQ361" s="401">
        <v>0</v>
      </c>
      <c r="CR361" s="401">
        <v>0</v>
      </c>
      <c r="CS361" s="401">
        <v>0</v>
      </c>
      <c r="CT361" s="401">
        <v>0</v>
      </c>
      <c r="CU361" s="401">
        <v>0</v>
      </c>
      <c r="CV361" s="401">
        <v>0</v>
      </c>
      <c r="CW361" s="401">
        <v>0</v>
      </c>
      <c r="CX361" s="401">
        <v>0</v>
      </c>
      <c r="CY361" s="401">
        <v>0</v>
      </c>
      <c r="CZ361" s="401">
        <v>0</v>
      </c>
      <c r="DA361" s="401">
        <v>0</v>
      </c>
      <c r="DB361" s="401">
        <v>0</v>
      </c>
      <c r="DC361" s="401">
        <v>0</v>
      </c>
      <c r="DD361" s="401">
        <v>0</v>
      </c>
      <c r="DE361" s="401">
        <v>0</v>
      </c>
      <c r="DF361" s="401">
        <v>0</v>
      </c>
      <c r="DG361" s="403">
        <v>47320</v>
      </c>
      <c r="DH361" s="403">
        <v>47320</v>
      </c>
      <c r="DI361" s="403">
        <v>47320</v>
      </c>
      <c r="DJ361" s="403">
        <v>47320</v>
      </c>
      <c r="DK361" s="403">
        <v>47320</v>
      </c>
      <c r="DL361" s="403">
        <v>47320</v>
      </c>
      <c r="DM361" s="403">
        <v>47320</v>
      </c>
      <c r="DN361" s="403">
        <v>47320</v>
      </c>
      <c r="DO361" s="403">
        <v>47320</v>
      </c>
      <c r="DP361" s="403">
        <v>47320</v>
      </c>
      <c r="DQ361" s="403">
        <v>47320</v>
      </c>
      <c r="DR361" s="403">
        <v>47320</v>
      </c>
      <c r="DS361" s="403">
        <v>47320</v>
      </c>
      <c r="DT361" s="403">
        <v>47320</v>
      </c>
      <c r="DU361" s="403">
        <v>47320</v>
      </c>
      <c r="DV361" s="403">
        <v>47320</v>
      </c>
      <c r="DW361" s="403">
        <v>47320</v>
      </c>
      <c r="DX361" s="403">
        <v>47320</v>
      </c>
      <c r="DY361" s="403">
        <v>47320</v>
      </c>
      <c r="DZ361" s="403">
        <v>47320</v>
      </c>
      <c r="EA361" s="403">
        <v>47320</v>
      </c>
      <c r="EB361" s="403">
        <v>47320</v>
      </c>
      <c r="EC361" s="403">
        <v>47320</v>
      </c>
      <c r="ED361" s="403">
        <v>47320</v>
      </c>
      <c r="EE361" s="403">
        <v>47320</v>
      </c>
      <c r="EF361" s="403">
        <v>47320</v>
      </c>
      <c r="EG361" s="403">
        <v>47320</v>
      </c>
      <c r="EH361" s="403">
        <v>47320</v>
      </c>
      <c r="EI361" s="403">
        <v>47320</v>
      </c>
      <c r="EJ361" s="403">
        <v>47320</v>
      </c>
      <c r="EK361" s="403">
        <v>47320</v>
      </c>
      <c r="EL361" s="403">
        <v>47320</v>
      </c>
      <c r="EM361" s="403">
        <v>47320</v>
      </c>
      <c r="EN361" s="403">
        <v>47320</v>
      </c>
      <c r="EO361" s="403">
        <v>47320</v>
      </c>
      <c r="EP361" s="403">
        <v>47320</v>
      </c>
      <c r="EQ361" s="403">
        <v>47320</v>
      </c>
      <c r="ER361" s="403">
        <v>47320</v>
      </c>
      <c r="ES361" s="403">
        <v>47320</v>
      </c>
      <c r="ET361" s="403">
        <v>47320</v>
      </c>
      <c r="EU361" s="403">
        <v>47320</v>
      </c>
      <c r="EV361" s="403">
        <v>47320</v>
      </c>
      <c r="EW361" s="403">
        <v>47320</v>
      </c>
      <c r="EX361" s="404">
        <v>0</v>
      </c>
      <c r="EY361" s="404">
        <v>0</v>
      </c>
      <c r="EZ361" s="404">
        <v>0</v>
      </c>
      <c r="FA361" s="404">
        <v>0</v>
      </c>
      <c r="FB361" s="404">
        <v>0</v>
      </c>
      <c r="FC361" s="404">
        <v>0</v>
      </c>
      <c r="FD361" s="404">
        <v>0</v>
      </c>
      <c r="FE361" s="404">
        <v>0</v>
      </c>
      <c r="FF361" s="404">
        <v>0</v>
      </c>
      <c r="FG361" s="404">
        <v>0</v>
      </c>
      <c r="FH361" s="404">
        <v>0</v>
      </c>
      <c r="FI361" s="404">
        <v>0</v>
      </c>
      <c r="FJ361" s="404">
        <v>0</v>
      </c>
      <c r="FK361" s="404">
        <v>0</v>
      </c>
      <c r="FL361" s="404">
        <v>0</v>
      </c>
      <c r="FM361" s="404">
        <v>0</v>
      </c>
      <c r="FN361" s="404">
        <v>0</v>
      </c>
      <c r="FO361" s="404">
        <v>0</v>
      </c>
      <c r="FP361" s="404">
        <v>0</v>
      </c>
      <c r="FQ361" s="404">
        <v>0</v>
      </c>
      <c r="FR361" s="404">
        <v>0</v>
      </c>
      <c r="FS361" s="404">
        <v>0</v>
      </c>
      <c r="FT361" s="404">
        <v>0</v>
      </c>
      <c r="FU361" s="404">
        <v>0</v>
      </c>
      <c r="FV361" s="404">
        <v>0</v>
      </c>
      <c r="FW361" s="404">
        <v>0</v>
      </c>
      <c r="FX361" s="404">
        <v>0</v>
      </c>
      <c r="FY361" s="404">
        <v>0</v>
      </c>
      <c r="FZ361" s="404">
        <v>0</v>
      </c>
      <c r="GA361" s="404">
        <v>0</v>
      </c>
      <c r="GB361" s="404">
        <v>0</v>
      </c>
      <c r="GC361" s="404">
        <v>0</v>
      </c>
      <c r="GD361" s="404">
        <v>0</v>
      </c>
      <c r="GE361" s="404">
        <v>0</v>
      </c>
      <c r="GF361" s="404">
        <v>0</v>
      </c>
      <c r="GG361" s="404">
        <v>0</v>
      </c>
      <c r="GH361" s="404">
        <v>0</v>
      </c>
      <c r="GI361" s="404">
        <v>0</v>
      </c>
      <c r="GJ361" s="404">
        <v>0</v>
      </c>
      <c r="GK361" s="404">
        <v>0</v>
      </c>
      <c r="GL361" s="404">
        <v>42920.634920634919</v>
      </c>
      <c r="GM361" s="404">
        <v>40876.795162509443</v>
      </c>
      <c r="GN361" s="404">
        <v>38930.281107151852</v>
      </c>
      <c r="GO361" s="404">
        <v>37076.45819728748</v>
      </c>
      <c r="GP361" s="404">
        <v>35310.912568845219</v>
      </c>
      <c r="GQ361" s="404">
        <v>33629.440541757343</v>
      </c>
      <c r="GR361" s="404">
        <v>32028.038611197477</v>
      </c>
      <c r="GS361" s="404">
        <v>30502.893915426168</v>
      </c>
      <c r="GT361" s="404">
        <v>29050.375157548729</v>
      </c>
      <c r="GU361" s="404">
        <v>27667.023959570219</v>
      </c>
      <c r="GV361" s="404">
        <v>26349.546628162116</v>
      </c>
      <c r="GW361" s="404">
        <v>25094.806312535344</v>
      </c>
      <c r="GX361" s="404">
        <v>23899.815535747952</v>
      </c>
      <c r="GY361" s="404">
        <v>22761.729081664707</v>
      </c>
      <c r="GZ361" s="404">
        <v>21677.837220633057</v>
      </c>
      <c r="HA361" s="404">
        <v>20645.559257745768</v>
      </c>
      <c r="HB361" s="404">
        <v>19662.437388329301</v>
      </c>
      <c r="HC361" s="404">
        <v>18726.130846027907</v>
      </c>
      <c r="HD361" s="404">
        <v>17834.410329550388</v>
      </c>
      <c r="HE361" s="404">
        <v>16985.152694809894</v>
      </c>
      <c r="HF361" s="404">
        <v>16176.335899818947</v>
      </c>
      <c r="HG361" s="404">
        <v>15406.034190303757</v>
      </c>
      <c r="HH361" s="404">
        <v>14672.413514575008</v>
      </c>
      <c r="HI361" s="404">
        <v>13973.727156738103</v>
      </c>
      <c r="HJ361" s="404">
        <v>13308.311577845812</v>
      </c>
      <c r="HK361" s="404">
        <v>12674.582455091248</v>
      </c>
      <c r="HL361" s="404">
        <v>12071.030909610714</v>
      </c>
      <c r="HM361" s="404">
        <v>11496.219913914963</v>
      </c>
      <c r="HN361" s="404">
        <v>10948.780870395207</v>
      </c>
      <c r="HO361" s="404">
        <v>10427.410352757337</v>
      </c>
      <c r="HP361" s="404">
        <v>9930.8670026260352</v>
      </c>
      <c r="HQ361" s="404">
        <v>9457.9685739295564</v>
      </c>
      <c r="HR361" s="404">
        <v>9007.5891180281506</v>
      </c>
      <c r="HS361" s="404">
        <v>8578.6563028839519</v>
      </c>
      <c r="HT361" s="404">
        <v>8170.1488598894784</v>
      </c>
      <c r="HU361" s="404">
        <v>7781.094152275693</v>
      </c>
      <c r="HV361" s="404">
        <v>7410.5658593101853</v>
      </c>
      <c r="HW361" s="404">
        <v>7057.6817707716036</v>
      </c>
      <c r="HX361" s="404">
        <v>6721.6016864491467</v>
      </c>
      <c r="HY361" s="404">
        <v>6401.5254156658539</v>
      </c>
      <c r="HZ361" s="404">
        <v>0</v>
      </c>
      <c r="IA361" s="404">
        <v>347992.8541419289</v>
      </c>
      <c r="IB361" s="408">
        <v>0</v>
      </c>
      <c r="IC361" s="412"/>
    </row>
    <row r="362" spans="1:237" s="180" customFormat="1" ht="90" customHeight="1" x14ac:dyDescent="0.25">
      <c r="A362" s="137" t="s">
        <v>1644</v>
      </c>
      <c r="B362" s="138" t="s">
        <v>1645</v>
      </c>
      <c r="C362" s="138" t="s">
        <v>1659</v>
      </c>
      <c r="D362" s="142">
        <v>4</v>
      </c>
      <c r="E362" s="305" t="s">
        <v>1660</v>
      </c>
      <c r="F362" s="306" t="s">
        <v>1661</v>
      </c>
      <c r="G362" s="118" t="s">
        <v>1662</v>
      </c>
      <c r="H362" s="142" t="s">
        <v>77</v>
      </c>
      <c r="I362" s="118" t="s">
        <v>1663</v>
      </c>
      <c r="J362" s="118">
        <v>10</v>
      </c>
      <c r="K362" s="95" t="s">
        <v>206</v>
      </c>
      <c r="L362" s="142">
        <v>8760</v>
      </c>
      <c r="M362" s="142" t="s">
        <v>1664</v>
      </c>
      <c r="N362" s="142" t="s">
        <v>81</v>
      </c>
      <c r="O362" s="73" t="s">
        <v>106</v>
      </c>
      <c r="P362" s="142" t="s">
        <v>169</v>
      </c>
      <c r="Q362" s="112" t="s">
        <v>100</v>
      </c>
      <c r="R362" s="142" t="s">
        <v>108</v>
      </c>
      <c r="S362" s="142" t="s">
        <v>99</v>
      </c>
      <c r="T362" s="142" t="s">
        <v>1652</v>
      </c>
      <c r="U362" s="142" t="s">
        <v>100</v>
      </c>
      <c r="V362" s="117">
        <v>1</v>
      </c>
      <c r="W362" s="136">
        <v>21756</v>
      </c>
      <c r="X362" s="136">
        <v>0</v>
      </c>
      <c r="Y362" s="136">
        <v>0</v>
      </c>
      <c r="Z362" s="136">
        <v>21756</v>
      </c>
      <c r="AA362" s="136">
        <v>0</v>
      </c>
      <c r="AB362" s="136">
        <v>0</v>
      </c>
      <c r="AC362" s="136">
        <v>0</v>
      </c>
      <c r="AD362" s="136">
        <v>0</v>
      </c>
      <c r="AE362" s="139">
        <v>0</v>
      </c>
      <c r="AF362" s="139">
        <v>0</v>
      </c>
      <c r="AG362" s="139">
        <v>0</v>
      </c>
      <c r="AH362" s="139">
        <v>0</v>
      </c>
      <c r="AI362" s="116" t="s">
        <v>88</v>
      </c>
      <c r="AJ362" s="136">
        <v>0</v>
      </c>
      <c r="AK362" s="136">
        <v>0</v>
      </c>
      <c r="AL362" s="136">
        <v>0</v>
      </c>
      <c r="AM362" s="136">
        <v>0</v>
      </c>
      <c r="AN362" s="136">
        <v>0</v>
      </c>
      <c r="AO362" s="136">
        <v>0</v>
      </c>
      <c r="AP362" s="136">
        <v>0</v>
      </c>
      <c r="AQ362" s="139">
        <v>0</v>
      </c>
      <c r="AR362" s="139">
        <v>0</v>
      </c>
      <c r="AS362" s="139">
        <v>0</v>
      </c>
      <c r="AT362" s="139">
        <v>0</v>
      </c>
      <c r="AU362" s="118"/>
      <c r="AV362" s="230">
        <v>1</v>
      </c>
      <c r="AW362" s="230">
        <v>0</v>
      </c>
      <c r="AX362" s="230" t="s">
        <v>3605</v>
      </c>
      <c r="AY362" s="141">
        <v>9</v>
      </c>
      <c r="AZ362" s="70">
        <v>1</v>
      </c>
      <c r="BA362" s="70">
        <v>1</v>
      </c>
      <c r="BB362" s="70">
        <v>1</v>
      </c>
      <c r="BC362" s="70">
        <v>1</v>
      </c>
      <c r="BD362" s="70">
        <v>1</v>
      </c>
      <c r="BE362" s="70">
        <v>1</v>
      </c>
      <c r="BF362" s="70">
        <v>1</v>
      </c>
      <c r="BG362" s="71">
        <v>0</v>
      </c>
      <c r="BH362" s="71">
        <v>1</v>
      </c>
      <c r="BI362" s="71">
        <v>0</v>
      </c>
      <c r="BJ362" s="71">
        <v>0</v>
      </c>
      <c r="BK362" s="71">
        <v>1</v>
      </c>
      <c r="BL362" s="70">
        <v>1</v>
      </c>
      <c r="BM362" s="70">
        <v>1</v>
      </c>
      <c r="BN362" s="70">
        <v>0</v>
      </c>
      <c r="BO362" s="70">
        <v>1</v>
      </c>
      <c r="BP362" s="403">
        <v>0</v>
      </c>
      <c r="BQ362" s="403">
        <v>21756</v>
      </c>
      <c r="BR362" s="403">
        <v>0</v>
      </c>
      <c r="BS362" s="403">
        <v>0</v>
      </c>
      <c r="BT362" s="403">
        <v>0</v>
      </c>
      <c r="BU362" s="403">
        <v>0</v>
      </c>
      <c r="BV362" s="403">
        <v>0</v>
      </c>
      <c r="BW362" s="403">
        <v>0</v>
      </c>
      <c r="BX362" s="403">
        <v>0</v>
      </c>
      <c r="BY362" s="403">
        <v>0</v>
      </c>
      <c r="BZ362" s="401">
        <v>0</v>
      </c>
      <c r="CA362" s="401">
        <v>0</v>
      </c>
      <c r="CB362" s="401">
        <v>0</v>
      </c>
      <c r="CC362" s="401">
        <v>0</v>
      </c>
      <c r="CD362" s="401">
        <v>0</v>
      </c>
      <c r="CE362" s="401">
        <v>0</v>
      </c>
      <c r="CF362" s="401">
        <v>0</v>
      </c>
      <c r="CG362" s="401">
        <v>0</v>
      </c>
      <c r="CH362" s="401">
        <v>0</v>
      </c>
      <c r="CI362" s="401">
        <v>0</v>
      </c>
      <c r="CJ362" s="401">
        <v>0</v>
      </c>
      <c r="CK362" s="401">
        <v>0</v>
      </c>
      <c r="CL362" s="401">
        <v>0</v>
      </c>
      <c r="CM362" s="401">
        <v>0</v>
      </c>
      <c r="CN362" s="401">
        <v>0</v>
      </c>
      <c r="CO362" s="401">
        <v>0</v>
      </c>
      <c r="CP362" s="401">
        <v>0</v>
      </c>
      <c r="CQ362" s="401">
        <v>0</v>
      </c>
      <c r="CR362" s="401">
        <v>0</v>
      </c>
      <c r="CS362" s="401">
        <v>0</v>
      </c>
      <c r="CT362" s="401">
        <v>0</v>
      </c>
      <c r="CU362" s="401">
        <v>0</v>
      </c>
      <c r="CV362" s="401">
        <v>0</v>
      </c>
      <c r="CW362" s="401">
        <v>0</v>
      </c>
      <c r="CX362" s="401">
        <v>0</v>
      </c>
      <c r="CY362" s="401">
        <v>0</v>
      </c>
      <c r="CZ362" s="401">
        <v>0</v>
      </c>
      <c r="DA362" s="401">
        <v>0</v>
      </c>
      <c r="DB362" s="401">
        <v>0</v>
      </c>
      <c r="DC362" s="401">
        <v>0</v>
      </c>
      <c r="DD362" s="401">
        <v>0</v>
      </c>
      <c r="DE362" s="401">
        <v>0</v>
      </c>
      <c r="DF362" s="401">
        <v>0</v>
      </c>
      <c r="DG362" s="403">
        <v>8760</v>
      </c>
      <c r="DH362" s="403">
        <v>8760</v>
      </c>
      <c r="DI362" s="403">
        <v>8760</v>
      </c>
      <c r="DJ362" s="403">
        <v>8760</v>
      </c>
      <c r="DK362" s="403">
        <v>8760</v>
      </c>
      <c r="DL362" s="403">
        <v>8760</v>
      </c>
      <c r="DM362" s="403">
        <v>8760</v>
      </c>
      <c r="DN362" s="403">
        <v>8760</v>
      </c>
      <c r="DO362" s="403">
        <v>8760</v>
      </c>
      <c r="DP362" s="403">
        <v>8760</v>
      </c>
      <c r="DQ362" s="403">
        <v>8760</v>
      </c>
      <c r="DR362" s="403">
        <v>8760</v>
      </c>
      <c r="DS362" s="403">
        <v>8760</v>
      </c>
      <c r="DT362" s="403">
        <v>8760</v>
      </c>
      <c r="DU362" s="403">
        <v>8760</v>
      </c>
      <c r="DV362" s="403">
        <v>8760</v>
      </c>
      <c r="DW362" s="403">
        <v>8760</v>
      </c>
      <c r="DX362" s="403">
        <v>8760</v>
      </c>
      <c r="DY362" s="403">
        <v>8760</v>
      </c>
      <c r="DZ362" s="403">
        <v>8760</v>
      </c>
      <c r="EA362" s="403">
        <v>8760</v>
      </c>
      <c r="EB362" s="403">
        <v>8760</v>
      </c>
      <c r="EC362" s="403">
        <v>8760</v>
      </c>
      <c r="ED362" s="403">
        <v>8760</v>
      </c>
      <c r="EE362" s="403">
        <v>8760</v>
      </c>
      <c r="EF362" s="403">
        <v>8760</v>
      </c>
      <c r="EG362" s="403">
        <v>8760</v>
      </c>
      <c r="EH362" s="403">
        <v>8760</v>
      </c>
      <c r="EI362" s="403">
        <v>8760</v>
      </c>
      <c r="EJ362" s="403">
        <v>8760</v>
      </c>
      <c r="EK362" s="403">
        <v>8760</v>
      </c>
      <c r="EL362" s="403">
        <v>8760</v>
      </c>
      <c r="EM362" s="403">
        <v>8760</v>
      </c>
      <c r="EN362" s="403">
        <v>8760</v>
      </c>
      <c r="EO362" s="403">
        <v>8760</v>
      </c>
      <c r="EP362" s="403">
        <v>8760</v>
      </c>
      <c r="EQ362" s="403">
        <v>8760</v>
      </c>
      <c r="ER362" s="403">
        <v>8760</v>
      </c>
      <c r="ES362" s="403">
        <v>8760</v>
      </c>
      <c r="ET362" s="403">
        <v>8760</v>
      </c>
      <c r="EU362" s="403">
        <v>8760</v>
      </c>
      <c r="EV362" s="403">
        <v>8760</v>
      </c>
      <c r="EW362" s="403">
        <v>8760</v>
      </c>
      <c r="EX362" s="404">
        <v>0</v>
      </c>
      <c r="EY362" s="404">
        <v>0</v>
      </c>
      <c r="EZ362" s="404">
        <v>0</v>
      </c>
      <c r="FA362" s="404">
        <v>0</v>
      </c>
      <c r="FB362" s="404">
        <v>0</v>
      </c>
      <c r="FC362" s="404">
        <v>0</v>
      </c>
      <c r="FD362" s="404">
        <v>0</v>
      </c>
      <c r="FE362" s="404">
        <v>0</v>
      </c>
      <c r="FF362" s="404">
        <v>0</v>
      </c>
      <c r="FG362" s="404">
        <v>0</v>
      </c>
      <c r="FH362" s="404">
        <v>0</v>
      </c>
      <c r="FI362" s="404">
        <v>0</v>
      </c>
      <c r="FJ362" s="404">
        <v>0</v>
      </c>
      <c r="FK362" s="404">
        <v>0</v>
      </c>
      <c r="FL362" s="404">
        <v>0</v>
      </c>
      <c r="FM362" s="404">
        <v>0</v>
      </c>
      <c r="FN362" s="404">
        <v>0</v>
      </c>
      <c r="FO362" s="404">
        <v>0</v>
      </c>
      <c r="FP362" s="404">
        <v>0</v>
      </c>
      <c r="FQ362" s="404">
        <v>0</v>
      </c>
      <c r="FR362" s="404">
        <v>0</v>
      </c>
      <c r="FS362" s="404">
        <v>0</v>
      </c>
      <c r="FT362" s="404">
        <v>0</v>
      </c>
      <c r="FU362" s="404">
        <v>0</v>
      </c>
      <c r="FV362" s="404">
        <v>0</v>
      </c>
      <c r="FW362" s="404">
        <v>0</v>
      </c>
      <c r="FX362" s="404">
        <v>0</v>
      </c>
      <c r="FY362" s="404">
        <v>0</v>
      </c>
      <c r="FZ362" s="404">
        <v>0</v>
      </c>
      <c r="GA362" s="404">
        <v>0</v>
      </c>
      <c r="GB362" s="404">
        <v>0</v>
      </c>
      <c r="GC362" s="404">
        <v>0</v>
      </c>
      <c r="GD362" s="404">
        <v>0</v>
      </c>
      <c r="GE362" s="404">
        <v>0</v>
      </c>
      <c r="GF362" s="404">
        <v>0</v>
      </c>
      <c r="GG362" s="404">
        <v>0</v>
      </c>
      <c r="GH362" s="404">
        <v>0</v>
      </c>
      <c r="GI362" s="404">
        <v>0</v>
      </c>
      <c r="GJ362" s="404">
        <v>0</v>
      </c>
      <c r="GK362" s="404">
        <v>0</v>
      </c>
      <c r="GL362" s="404">
        <v>7945.5782312925166</v>
      </c>
      <c r="GM362" s="404">
        <v>7567.21736313573</v>
      </c>
      <c r="GN362" s="404">
        <v>7206.8736791768861</v>
      </c>
      <c r="GO362" s="404">
        <v>6863.6892182637002</v>
      </c>
      <c r="GP362" s="404">
        <v>6536.8468745368582</v>
      </c>
      <c r="GQ362" s="404">
        <v>6225.5684519398637</v>
      </c>
      <c r="GR362" s="404">
        <v>5929.1128113712994</v>
      </c>
      <c r="GS362" s="404">
        <v>5646.7741060679045</v>
      </c>
      <c r="GT362" s="404">
        <v>5377.8801010170519</v>
      </c>
      <c r="GU362" s="404">
        <v>5121.7905723971917</v>
      </c>
      <c r="GV362" s="404">
        <v>4877.8957832354217</v>
      </c>
      <c r="GW362" s="404">
        <v>4645.615031652781</v>
      </c>
      <c r="GX362" s="404">
        <v>4424.3952682407453</v>
      </c>
      <c r="GY362" s="404">
        <v>4213.7097792768991</v>
      </c>
      <c r="GZ362" s="404">
        <v>4013.0569326446657</v>
      </c>
      <c r="HA362" s="404">
        <v>3821.9589834711101</v>
      </c>
      <c r="HB362" s="404">
        <v>3639.9609366391524</v>
      </c>
      <c r="HC362" s="404">
        <v>3466.6294634658593</v>
      </c>
      <c r="HD362" s="404">
        <v>3301.5518699674853</v>
      </c>
      <c r="HE362" s="404">
        <v>3144.3351142547481</v>
      </c>
      <c r="HF362" s="404">
        <v>2994.6048707188079</v>
      </c>
      <c r="HG362" s="404">
        <v>2852.0046387798161</v>
      </c>
      <c r="HH362" s="404">
        <v>2716.1948940760158</v>
      </c>
      <c r="HI362" s="404">
        <v>2586.8522800723958</v>
      </c>
      <c r="HJ362" s="404">
        <v>2463.6688381641866</v>
      </c>
      <c r="HK362" s="404">
        <v>2346.3512744420823</v>
      </c>
      <c r="HL362" s="404">
        <v>2234.6202613734122</v>
      </c>
      <c r="HM362" s="404">
        <v>2128.2097727365826</v>
      </c>
      <c r="HN362" s="404">
        <v>2026.8664502253173</v>
      </c>
      <c r="HO362" s="404">
        <v>1930.3490002145872</v>
      </c>
      <c r="HP362" s="404">
        <v>1838.4276192519878</v>
      </c>
      <c r="HQ362" s="404">
        <v>1750.8834469066551</v>
      </c>
      <c r="HR362" s="404">
        <v>1667.5080446730049</v>
      </c>
      <c r="HS362" s="404">
        <v>1588.1028996885759</v>
      </c>
      <c r="HT362" s="404">
        <v>1512.4789520843583</v>
      </c>
      <c r="HU362" s="404">
        <v>1440.4561448422457</v>
      </c>
      <c r="HV362" s="404">
        <v>1371.8629950878533</v>
      </c>
      <c r="HW362" s="404">
        <v>1306.5361857979553</v>
      </c>
      <c r="HX362" s="404">
        <v>1244.3201769504337</v>
      </c>
      <c r="HY362" s="404">
        <v>1185.0668351908892</v>
      </c>
      <c r="HZ362" s="404">
        <v>0</v>
      </c>
      <c r="IA362" s="404">
        <v>64421.331409199003</v>
      </c>
      <c r="IB362" s="408">
        <v>0</v>
      </c>
      <c r="IC362" s="412"/>
    </row>
    <row r="363" spans="1:237" s="180" customFormat="1" ht="90" customHeight="1" x14ac:dyDescent="0.25">
      <c r="A363" s="137" t="s">
        <v>1644</v>
      </c>
      <c r="B363" s="138" t="s">
        <v>1645</v>
      </c>
      <c r="C363" s="138" t="s">
        <v>3519</v>
      </c>
      <c r="D363" s="142" t="s">
        <v>73</v>
      </c>
      <c r="E363" s="303" t="s">
        <v>1666</v>
      </c>
      <c r="F363" s="304" t="s">
        <v>1667</v>
      </c>
      <c r="G363" s="124" t="s">
        <v>1668</v>
      </c>
      <c r="H363" s="142" t="s">
        <v>77</v>
      </c>
      <c r="I363" s="124" t="s">
        <v>1663</v>
      </c>
      <c r="J363" s="118">
        <v>5</v>
      </c>
      <c r="K363" s="227" t="s">
        <v>79</v>
      </c>
      <c r="L363" s="142">
        <v>64433</v>
      </c>
      <c r="M363" s="142" t="s">
        <v>1669</v>
      </c>
      <c r="N363" s="142" t="s">
        <v>81</v>
      </c>
      <c r="O363" s="73" t="s">
        <v>106</v>
      </c>
      <c r="P363" s="142" t="s">
        <v>83</v>
      </c>
      <c r="Q363" s="112" t="s">
        <v>100</v>
      </c>
      <c r="R363" s="73" t="s">
        <v>162</v>
      </c>
      <c r="S363" s="142" t="s">
        <v>99</v>
      </c>
      <c r="T363" s="142" t="s">
        <v>1670</v>
      </c>
      <c r="U363" s="142" t="s">
        <v>100</v>
      </c>
      <c r="V363" s="117">
        <v>1</v>
      </c>
      <c r="W363" s="136">
        <v>15000</v>
      </c>
      <c r="X363" s="136"/>
      <c r="Y363" s="136"/>
      <c r="Z363" s="136">
        <v>15000</v>
      </c>
      <c r="AA363" s="136"/>
      <c r="AB363" s="136"/>
      <c r="AC363" s="136"/>
      <c r="AD363" s="136"/>
      <c r="AE363" s="139"/>
      <c r="AF363" s="139"/>
      <c r="AG363" s="139"/>
      <c r="AH363" s="139"/>
      <c r="AI363" s="116"/>
      <c r="AJ363" s="136"/>
      <c r="AK363" s="136"/>
      <c r="AL363" s="136"/>
      <c r="AM363" s="136"/>
      <c r="AN363" s="136"/>
      <c r="AO363" s="136"/>
      <c r="AP363" s="136"/>
      <c r="AQ363" s="139"/>
      <c r="AR363" s="139"/>
      <c r="AS363" s="139"/>
      <c r="AT363" s="139"/>
      <c r="AU363" s="118"/>
      <c r="AV363" s="230">
        <v>1</v>
      </c>
      <c r="AW363" s="230">
        <v>0</v>
      </c>
      <c r="AX363" s="230" t="s">
        <v>3598</v>
      </c>
      <c r="AY363" s="141">
        <v>8</v>
      </c>
      <c r="AZ363" s="70">
        <v>1</v>
      </c>
      <c r="BA363" s="70">
        <v>1</v>
      </c>
      <c r="BB363" s="70">
        <v>1</v>
      </c>
      <c r="BC363" s="70">
        <v>1</v>
      </c>
      <c r="BD363" s="70">
        <v>1</v>
      </c>
      <c r="BE363" s="70">
        <v>1</v>
      </c>
      <c r="BF363" s="70">
        <v>1</v>
      </c>
      <c r="BG363" s="71">
        <v>0</v>
      </c>
      <c r="BH363" s="71">
        <v>1</v>
      </c>
      <c r="BI363" s="71">
        <v>0</v>
      </c>
      <c r="BJ363" s="71">
        <v>0</v>
      </c>
      <c r="BK363" s="71">
        <v>1</v>
      </c>
      <c r="BL363" s="70">
        <v>1</v>
      </c>
      <c r="BM363" s="70">
        <v>0</v>
      </c>
      <c r="BN363" s="70">
        <v>0</v>
      </c>
      <c r="BO363" s="70">
        <v>0</v>
      </c>
      <c r="BP363" s="403">
        <v>0</v>
      </c>
      <c r="BQ363" s="403">
        <v>15000</v>
      </c>
      <c r="BR363" s="403">
        <v>0</v>
      </c>
      <c r="BS363" s="403">
        <v>0</v>
      </c>
      <c r="BT363" s="403">
        <v>0</v>
      </c>
      <c r="BU363" s="403">
        <v>0</v>
      </c>
      <c r="BV363" s="403">
        <v>0</v>
      </c>
      <c r="BW363" s="403">
        <v>0</v>
      </c>
      <c r="BX363" s="403">
        <v>0</v>
      </c>
      <c r="BY363" s="403">
        <v>0</v>
      </c>
      <c r="BZ363" s="401">
        <v>0</v>
      </c>
      <c r="CA363" s="401">
        <v>0</v>
      </c>
      <c r="CB363" s="401">
        <v>0</v>
      </c>
      <c r="CC363" s="401">
        <v>0</v>
      </c>
      <c r="CD363" s="401">
        <v>0</v>
      </c>
      <c r="CE363" s="401">
        <v>0</v>
      </c>
      <c r="CF363" s="401">
        <v>0</v>
      </c>
      <c r="CG363" s="401">
        <v>0</v>
      </c>
      <c r="CH363" s="401">
        <v>0</v>
      </c>
      <c r="CI363" s="401">
        <v>0</v>
      </c>
      <c r="CJ363" s="401">
        <v>0</v>
      </c>
      <c r="CK363" s="401">
        <v>0</v>
      </c>
      <c r="CL363" s="401">
        <v>0</v>
      </c>
      <c r="CM363" s="401">
        <v>0</v>
      </c>
      <c r="CN363" s="401">
        <v>0</v>
      </c>
      <c r="CO363" s="401">
        <v>0</v>
      </c>
      <c r="CP363" s="401">
        <v>0</v>
      </c>
      <c r="CQ363" s="401">
        <v>0</v>
      </c>
      <c r="CR363" s="401">
        <v>0</v>
      </c>
      <c r="CS363" s="401">
        <v>0</v>
      </c>
      <c r="CT363" s="401">
        <v>0</v>
      </c>
      <c r="CU363" s="401">
        <v>0</v>
      </c>
      <c r="CV363" s="401">
        <v>0</v>
      </c>
      <c r="CW363" s="401">
        <v>0</v>
      </c>
      <c r="CX363" s="401">
        <v>0</v>
      </c>
      <c r="CY363" s="401">
        <v>0</v>
      </c>
      <c r="CZ363" s="401">
        <v>0</v>
      </c>
      <c r="DA363" s="401">
        <v>0</v>
      </c>
      <c r="DB363" s="401">
        <v>0</v>
      </c>
      <c r="DC363" s="401">
        <v>0</v>
      </c>
      <c r="DD363" s="401">
        <v>0</v>
      </c>
      <c r="DE363" s="401">
        <v>0</v>
      </c>
      <c r="DF363" s="401">
        <v>0</v>
      </c>
      <c r="DG363" s="403">
        <v>64433</v>
      </c>
      <c r="DH363" s="403">
        <v>64433</v>
      </c>
      <c r="DI363" s="403">
        <v>64433</v>
      </c>
      <c r="DJ363" s="403">
        <v>64433</v>
      </c>
      <c r="DK363" s="403">
        <v>64433</v>
      </c>
      <c r="DL363" s="403">
        <v>64433</v>
      </c>
      <c r="DM363" s="403">
        <v>64433</v>
      </c>
      <c r="DN363" s="403">
        <v>64433</v>
      </c>
      <c r="DO363" s="403">
        <v>64433</v>
      </c>
      <c r="DP363" s="403">
        <v>64433</v>
      </c>
      <c r="DQ363" s="403">
        <v>64433</v>
      </c>
      <c r="DR363" s="403">
        <v>64433</v>
      </c>
      <c r="DS363" s="403">
        <v>64433</v>
      </c>
      <c r="DT363" s="403">
        <v>64433</v>
      </c>
      <c r="DU363" s="403">
        <v>64433</v>
      </c>
      <c r="DV363" s="403">
        <v>64433</v>
      </c>
      <c r="DW363" s="403">
        <v>64433</v>
      </c>
      <c r="DX363" s="403">
        <v>64433</v>
      </c>
      <c r="DY363" s="403">
        <v>64433</v>
      </c>
      <c r="DZ363" s="403">
        <v>64433</v>
      </c>
      <c r="EA363" s="403">
        <v>64433</v>
      </c>
      <c r="EB363" s="403">
        <v>64433</v>
      </c>
      <c r="EC363" s="403">
        <v>64433</v>
      </c>
      <c r="ED363" s="403">
        <v>64433</v>
      </c>
      <c r="EE363" s="403">
        <v>64433</v>
      </c>
      <c r="EF363" s="403">
        <v>64433</v>
      </c>
      <c r="EG363" s="403">
        <v>64433</v>
      </c>
      <c r="EH363" s="403">
        <v>64433</v>
      </c>
      <c r="EI363" s="403">
        <v>64433</v>
      </c>
      <c r="EJ363" s="403">
        <v>64433</v>
      </c>
      <c r="EK363" s="403">
        <v>64433</v>
      </c>
      <c r="EL363" s="403">
        <v>64433</v>
      </c>
      <c r="EM363" s="403">
        <v>64433</v>
      </c>
      <c r="EN363" s="403">
        <v>64433</v>
      </c>
      <c r="EO363" s="403">
        <v>64433</v>
      </c>
      <c r="EP363" s="403">
        <v>64433</v>
      </c>
      <c r="EQ363" s="403">
        <v>64433</v>
      </c>
      <c r="ER363" s="403">
        <v>64433</v>
      </c>
      <c r="ES363" s="403">
        <v>64433</v>
      </c>
      <c r="ET363" s="403">
        <v>64433</v>
      </c>
      <c r="EU363" s="403">
        <v>64433</v>
      </c>
      <c r="EV363" s="403">
        <v>64433</v>
      </c>
      <c r="EW363" s="403">
        <v>64433</v>
      </c>
      <c r="EX363" s="404">
        <v>0</v>
      </c>
      <c r="EY363" s="404">
        <v>0</v>
      </c>
      <c r="EZ363" s="404">
        <v>0</v>
      </c>
      <c r="FA363" s="404">
        <v>0</v>
      </c>
      <c r="FB363" s="404">
        <v>0</v>
      </c>
      <c r="FC363" s="404">
        <v>0</v>
      </c>
      <c r="FD363" s="404">
        <v>0</v>
      </c>
      <c r="FE363" s="404">
        <v>0</v>
      </c>
      <c r="FF363" s="404">
        <v>0</v>
      </c>
      <c r="FG363" s="404">
        <v>0</v>
      </c>
      <c r="FH363" s="404">
        <v>0</v>
      </c>
      <c r="FI363" s="404">
        <v>0</v>
      </c>
      <c r="FJ363" s="404">
        <v>0</v>
      </c>
      <c r="FK363" s="404">
        <v>0</v>
      </c>
      <c r="FL363" s="404">
        <v>0</v>
      </c>
      <c r="FM363" s="404">
        <v>0</v>
      </c>
      <c r="FN363" s="404">
        <v>0</v>
      </c>
      <c r="FO363" s="404">
        <v>0</v>
      </c>
      <c r="FP363" s="404">
        <v>0</v>
      </c>
      <c r="FQ363" s="404">
        <v>0</v>
      </c>
      <c r="FR363" s="404">
        <v>0</v>
      </c>
      <c r="FS363" s="404">
        <v>0</v>
      </c>
      <c r="FT363" s="404">
        <v>0</v>
      </c>
      <c r="FU363" s="404">
        <v>0</v>
      </c>
      <c r="FV363" s="404">
        <v>0</v>
      </c>
      <c r="FW363" s="404">
        <v>0</v>
      </c>
      <c r="FX363" s="404">
        <v>0</v>
      </c>
      <c r="FY363" s="404">
        <v>0</v>
      </c>
      <c r="FZ363" s="404">
        <v>0</v>
      </c>
      <c r="GA363" s="404">
        <v>0</v>
      </c>
      <c r="GB363" s="404">
        <v>0</v>
      </c>
      <c r="GC363" s="404">
        <v>0</v>
      </c>
      <c r="GD363" s="404">
        <v>0</v>
      </c>
      <c r="GE363" s="404">
        <v>0</v>
      </c>
      <c r="GF363" s="404">
        <v>0</v>
      </c>
      <c r="GG363" s="404">
        <v>0</v>
      </c>
      <c r="GH363" s="404">
        <v>0</v>
      </c>
      <c r="GI363" s="404">
        <v>0</v>
      </c>
      <c r="GJ363" s="404">
        <v>0</v>
      </c>
      <c r="GK363" s="404">
        <v>0</v>
      </c>
      <c r="GL363" s="404">
        <v>58442.63038548753</v>
      </c>
      <c r="GM363" s="404">
        <v>55659.647986178592</v>
      </c>
      <c r="GN363" s="404">
        <v>53009.188558265334</v>
      </c>
      <c r="GO363" s="404">
        <v>50484.941484062212</v>
      </c>
      <c r="GP363" s="404">
        <v>48080.896651487834</v>
      </c>
      <c r="GQ363" s="404">
        <v>45791.330144274114</v>
      </c>
      <c r="GR363" s="404">
        <v>43610.790613594399</v>
      </c>
      <c r="GS363" s="404">
        <v>41534.086298661336</v>
      </c>
      <c r="GT363" s="404">
        <v>39556.272665391742</v>
      </c>
      <c r="GU363" s="404">
        <v>37672.640633706418</v>
      </c>
      <c r="GV363" s="404">
        <v>35878.705365434689</v>
      </c>
      <c r="GW363" s="404">
        <v>34170.195586128269</v>
      </c>
      <c r="GX363" s="404">
        <v>32543.043415360265</v>
      </c>
      <c r="GY363" s="404">
        <v>30993.374681295481</v>
      </c>
      <c r="GZ363" s="404">
        <v>29517.499696471892</v>
      </c>
      <c r="HA363" s="404">
        <v>28111.904472830367</v>
      </c>
      <c r="HB363" s="404">
        <v>26773.242355076542</v>
      </c>
      <c r="HC363" s="404">
        <v>25498.326052453849</v>
      </c>
      <c r="HD363" s="404">
        <v>24284.120049956047</v>
      </c>
      <c r="HE363" s="404">
        <v>23127.733380910522</v>
      </c>
      <c r="HF363" s="404">
        <v>22026.412743724308</v>
      </c>
      <c r="HG363" s="404">
        <v>20977.535946404099</v>
      </c>
      <c r="HH363" s="404">
        <v>19978.605663242</v>
      </c>
      <c r="HI363" s="404">
        <v>19027.243488801905</v>
      </c>
      <c r="HJ363" s="404">
        <v>18121.184275049432</v>
      </c>
      <c r="HK363" s="404">
        <v>17258.270738142317</v>
      </c>
      <c r="HL363" s="404">
        <v>16436.448322040302</v>
      </c>
      <c r="HM363" s="404">
        <v>15653.760306705048</v>
      </c>
      <c r="HN363" s="404">
        <v>14908.343149242908</v>
      </c>
      <c r="HO363" s="404">
        <v>14198.422046898002</v>
      </c>
      <c r="HP363" s="404">
        <v>13522.306711331432</v>
      </c>
      <c r="HQ363" s="404">
        <v>12878.387344125173</v>
      </c>
      <c r="HR363" s="404">
        <v>12265.130803928736</v>
      </c>
      <c r="HS363" s="404">
        <v>11681.076956122604</v>
      </c>
      <c r="HT363" s="404">
        <v>11124.835196307244</v>
      </c>
      <c r="HU363" s="404">
        <v>10595.081139340231</v>
      </c>
      <c r="HV363" s="404">
        <v>10090.553466038316</v>
      </c>
      <c r="HW363" s="404">
        <v>9610.0509200364904</v>
      </c>
      <c r="HX363" s="404">
        <v>9152.4294476538016</v>
      </c>
      <c r="HY363" s="404">
        <v>8716.599473956001</v>
      </c>
      <c r="HZ363" s="404">
        <v>0</v>
      </c>
      <c r="IA363" s="404">
        <v>265677.30506548152</v>
      </c>
      <c r="IB363" s="408">
        <v>0</v>
      </c>
      <c r="IC363" s="412"/>
    </row>
    <row r="364" spans="1:237" s="180" customFormat="1" ht="90" customHeight="1" x14ac:dyDescent="0.25">
      <c r="A364" s="82" t="s">
        <v>2268</v>
      </c>
      <c r="B364" s="84" t="s">
        <v>3468</v>
      </c>
      <c r="C364" s="84" t="s">
        <v>2261</v>
      </c>
      <c r="D364" s="393" t="s">
        <v>73</v>
      </c>
      <c r="E364" s="84" t="s">
        <v>3474</v>
      </c>
      <c r="F364" s="87" t="s">
        <v>3475</v>
      </c>
      <c r="G364" s="87" t="s">
        <v>3476</v>
      </c>
      <c r="H364" s="79" t="s">
        <v>77</v>
      </c>
      <c r="I364" s="87" t="s">
        <v>3469</v>
      </c>
      <c r="J364" s="87">
        <v>5</v>
      </c>
      <c r="K364" s="95" t="s">
        <v>206</v>
      </c>
      <c r="L364" s="79">
        <v>30000</v>
      </c>
      <c r="M364" s="399" t="s">
        <v>3587</v>
      </c>
      <c r="N364" s="79" t="s">
        <v>81</v>
      </c>
      <c r="O364" s="78" t="s">
        <v>82</v>
      </c>
      <c r="P364" s="78" t="s">
        <v>124</v>
      </c>
      <c r="Q364" s="112" t="s">
        <v>100</v>
      </c>
      <c r="R364" s="78" t="s">
        <v>108</v>
      </c>
      <c r="S364" s="78" t="s">
        <v>99</v>
      </c>
      <c r="T364" s="399" t="s">
        <v>1356</v>
      </c>
      <c r="U364" s="78" t="s">
        <v>87</v>
      </c>
      <c r="V364" s="96">
        <v>1</v>
      </c>
      <c r="W364" s="80">
        <v>89250</v>
      </c>
      <c r="X364" s="80">
        <v>0</v>
      </c>
      <c r="Y364" s="80">
        <v>0</v>
      </c>
      <c r="Z364" s="80">
        <v>89250</v>
      </c>
      <c r="AA364" s="80">
        <v>0</v>
      </c>
      <c r="AB364" s="80">
        <v>0</v>
      </c>
      <c r="AC364" s="80">
        <v>0</v>
      </c>
      <c r="AD364" s="80">
        <v>0</v>
      </c>
      <c r="AE364" s="86">
        <v>0</v>
      </c>
      <c r="AF364" s="86">
        <v>0</v>
      </c>
      <c r="AG364" s="86">
        <v>0</v>
      </c>
      <c r="AH364" s="86">
        <v>0</v>
      </c>
      <c r="AI364" s="88" t="s">
        <v>88</v>
      </c>
      <c r="AJ364" s="402">
        <v>0</v>
      </c>
      <c r="AK364" s="402">
        <v>0</v>
      </c>
      <c r="AL364" s="402">
        <v>0</v>
      </c>
      <c r="AM364" s="402">
        <v>0</v>
      </c>
      <c r="AN364" s="402">
        <v>0</v>
      </c>
      <c r="AO364" s="402">
        <v>0</v>
      </c>
      <c r="AP364" s="402">
        <v>0</v>
      </c>
      <c r="AQ364" s="395">
        <v>0</v>
      </c>
      <c r="AR364" s="395">
        <v>0</v>
      </c>
      <c r="AS364" s="395">
        <v>0</v>
      </c>
      <c r="AT364" s="395">
        <v>0</v>
      </c>
      <c r="AU364" s="118"/>
      <c r="AV364" s="230">
        <v>1</v>
      </c>
      <c r="AW364" s="230">
        <v>0</v>
      </c>
      <c r="AX364" s="230" t="s">
        <v>3608</v>
      </c>
      <c r="AY364" s="141">
        <v>8</v>
      </c>
      <c r="AZ364" s="70">
        <v>1</v>
      </c>
      <c r="BA364" s="70">
        <v>1</v>
      </c>
      <c r="BB364" s="70">
        <v>1</v>
      </c>
      <c r="BC364" s="70">
        <v>1</v>
      </c>
      <c r="BD364" s="70">
        <v>1</v>
      </c>
      <c r="BE364" s="70">
        <v>1</v>
      </c>
      <c r="BF364" s="70">
        <v>1</v>
      </c>
      <c r="BG364" s="71">
        <v>0</v>
      </c>
      <c r="BH364" s="71">
        <v>1</v>
      </c>
      <c r="BI364" s="71">
        <v>0</v>
      </c>
      <c r="BJ364" s="71">
        <v>0</v>
      </c>
      <c r="BK364" s="71">
        <v>1</v>
      </c>
      <c r="BL364" s="70">
        <v>1</v>
      </c>
      <c r="BM364" s="70">
        <v>0</v>
      </c>
      <c r="BN364" s="70">
        <v>0</v>
      </c>
      <c r="BO364" s="70">
        <v>0</v>
      </c>
      <c r="BP364" s="403">
        <v>0</v>
      </c>
      <c r="BQ364" s="403">
        <v>89250</v>
      </c>
      <c r="BR364" s="403">
        <v>0</v>
      </c>
      <c r="BS364" s="403">
        <v>0</v>
      </c>
      <c r="BT364" s="403">
        <v>0</v>
      </c>
      <c r="BU364" s="403">
        <v>0</v>
      </c>
      <c r="BV364" s="403">
        <v>0</v>
      </c>
      <c r="BW364" s="403">
        <v>0</v>
      </c>
      <c r="BX364" s="403">
        <v>0</v>
      </c>
      <c r="BY364" s="403">
        <v>0</v>
      </c>
      <c r="BZ364" s="401">
        <v>0</v>
      </c>
      <c r="CA364" s="401">
        <v>0</v>
      </c>
      <c r="CB364" s="401">
        <v>0</v>
      </c>
      <c r="CC364" s="401">
        <v>0</v>
      </c>
      <c r="CD364" s="401">
        <v>0</v>
      </c>
      <c r="CE364" s="401">
        <v>0</v>
      </c>
      <c r="CF364" s="401">
        <v>0</v>
      </c>
      <c r="CG364" s="401">
        <v>0</v>
      </c>
      <c r="CH364" s="401">
        <v>0</v>
      </c>
      <c r="CI364" s="401">
        <v>0</v>
      </c>
      <c r="CJ364" s="401">
        <v>0</v>
      </c>
      <c r="CK364" s="401">
        <v>0</v>
      </c>
      <c r="CL364" s="401">
        <v>0</v>
      </c>
      <c r="CM364" s="401">
        <v>0</v>
      </c>
      <c r="CN364" s="401">
        <v>0</v>
      </c>
      <c r="CO364" s="401">
        <v>0</v>
      </c>
      <c r="CP364" s="401">
        <v>0</v>
      </c>
      <c r="CQ364" s="401">
        <v>0</v>
      </c>
      <c r="CR364" s="401">
        <v>0</v>
      </c>
      <c r="CS364" s="401">
        <v>0</v>
      </c>
      <c r="CT364" s="401">
        <v>0</v>
      </c>
      <c r="CU364" s="401">
        <v>0</v>
      </c>
      <c r="CV364" s="401">
        <v>0</v>
      </c>
      <c r="CW364" s="401">
        <v>0</v>
      </c>
      <c r="CX364" s="401">
        <v>0</v>
      </c>
      <c r="CY364" s="401">
        <v>0</v>
      </c>
      <c r="CZ364" s="401">
        <v>0</v>
      </c>
      <c r="DA364" s="401">
        <v>0</v>
      </c>
      <c r="DB364" s="401">
        <v>0</v>
      </c>
      <c r="DC364" s="401">
        <v>0</v>
      </c>
      <c r="DD364" s="401">
        <v>0</v>
      </c>
      <c r="DE364" s="401">
        <v>0</v>
      </c>
      <c r="DF364" s="401">
        <v>0</v>
      </c>
      <c r="DG364" s="403">
        <v>30000</v>
      </c>
      <c r="DH364" s="403">
        <v>30000</v>
      </c>
      <c r="DI364" s="403">
        <v>30000</v>
      </c>
      <c r="DJ364" s="403">
        <v>30000</v>
      </c>
      <c r="DK364" s="403">
        <v>30000</v>
      </c>
      <c r="DL364" s="403">
        <v>30000</v>
      </c>
      <c r="DM364" s="403">
        <v>30000</v>
      </c>
      <c r="DN364" s="403">
        <v>30000</v>
      </c>
      <c r="DO364" s="403">
        <v>30000</v>
      </c>
      <c r="DP364" s="403">
        <v>30000</v>
      </c>
      <c r="DQ364" s="403">
        <v>30000</v>
      </c>
      <c r="DR364" s="403">
        <v>30000</v>
      </c>
      <c r="DS364" s="403">
        <v>30000</v>
      </c>
      <c r="DT364" s="403">
        <v>30000</v>
      </c>
      <c r="DU364" s="403">
        <v>30000</v>
      </c>
      <c r="DV364" s="403">
        <v>30000</v>
      </c>
      <c r="DW364" s="403">
        <v>30000</v>
      </c>
      <c r="DX364" s="403">
        <v>30000</v>
      </c>
      <c r="DY364" s="403">
        <v>30000</v>
      </c>
      <c r="DZ364" s="403">
        <v>30000</v>
      </c>
      <c r="EA364" s="403">
        <v>30000</v>
      </c>
      <c r="EB364" s="403">
        <v>30000</v>
      </c>
      <c r="EC364" s="403">
        <v>30000</v>
      </c>
      <c r="ED364" s="403">
        <v>30000</v>
      </c>
      <c r="EE364" s="403">
        <v>30000</v>
      </c>
      <c r="EF364" s="403">
        <v>30000</v>
      </c>
      <c r="EG364" s="403">
        <v>30000</v>
      </c>
      <c r="EH364" s="403">
        <v>30000</v>
      </c>
      <c r="EI364" s="403">
        <v>30000</v>
      </c>
      <c r="EJ364" s="403">
        <v>30000</v>
      </c>
      <c r="EK364" s="403">
        <v>30000</v>
      </c>
      <c r="EL364" s="403">
        <v>30000</v>
      </c>
      <c r="EM364" s="403">
        <v>30000</v>
      </c>
      <c r="EN364" s="403">
        <v>30000</v>
      </c>
      <c r="EO364" s="403">
        <v>30000</v>
      </c>
      <c r="EP364" s="403">
        <v>30000</v>
      </c>
      <c r="EQ364" s="403">
        <v>30000</v>
      </c>
      <c r="ER364" s="403">
        <v>30000</v>
      </c>
      <c r="ES364" s="403">
        <v>30000</v>
      </c>
      <c r="ET364" s="403">
        <v>30000</v>
      </c>
      <c r="EU364" s="403">
        <v>30000</v>
      </c>
      <c r="EV364" s="403">
        <v>30000</v>
      </c>
      <c r="EW364" s="403">
        <v>30000</v>
      </c>
      <c r="EX364" s="404">
        <v>0</v>
      </c>
      <c r="EY364" s="404">
        <v>0</v>
      </c>
      <c r="EZ364" s="404">
        <v>0</v>
      </c>
      <c r="FA364" s="404">
        <v>0</v>
      </c>
      <c r="FB364" s="404">
        <v>0</v>
      </c>
      <c r="FC364" s="404">
        <v>0</v>
      </c>
      <c r="FD364" s="404">
        <v>0</v>
      </c>
      <c r="FE364" s="404">
        <v>0</v>
      </c>
      <c r="FF364" s="404">
        <v>0</v>
      </c>
      <c r="FG364" s="404">
        <v>0</v>
      </c>
      <c r="FH364" s="404">
        <v>0</v>
      </c>
      <c r="FI364" s="404">
        <v>0</v>
      </c>
      <c r="FJ364" s="404">
        <v>0</v>
      </c>
      <c r="FK364" s="404">
        <v>0</v>
      </c>
      <c r="FL364" s="404">
        <v>0</v>
      </c>
      <c r="FM364" s="404">
        <v>0</v>
      </c>
      <c r="FN364" s="404">
        <v>0</v>
      </c>
      <c r="FO364" s="404">
        <v>0</v>
      </c>
      <c r="FP364" s="404">
        <v>0</v>
      </c>
      <c r="FQ364" s="404">
        <v>0</v>
      </c>
      <c r="FR364" s="404">
        <v>0</v>
      </c>
      <c r="FS364" s="404">
        <v>0</v>
      </c>
      <c r="FT364" s="404">
        <v>0</v>
      </c>
      <c r="FU364" s="404">
        <v>0</v>
      </c>
      <c r="FV364" s="404">
        <v>0</v>
      </c>
      <c r="FW364" s="404">
        <v>0</v>
      </c>
      <c r="FX364" s="404">
        <v>0</v>
      </c>
      <c r="FY364" s="404">
        <v>0</v>
      </c>
      <c r="FZ364" s="404">
        <v>0</v>
      </c>
      <c r="GA364" s="404">
        <v>0</v>
      </c>
      <c r="GB364" s="404">
        <v>0</v>
      </c>
      <c r="GC364" s="404">
        <v>0</v>
      </c>
      <c r="GD364" s="404">
        <v>0</v>
      </c>
      <c r="GE364" s="404">
        <v>0</v>
      </c>
      <c r="GF364" s="404">
        <v>0</v>
      </c>
      <c r="GG364" s="404">
        <v>0</v>
      </c>
      <c r="GH364" s="404">
        <v>0</v>
      </c>
      <c r="GI364" s="404">
        <v>0</v>
      </c>
      <c r="GJ364" s="404">
        <v>0</v>
      </c>
      <c r="GK364" s="404">
        <v>0</v>
      </c>
      <c r="GL364" s="404">
        <v>27210.884353741494</v>
      </c>
      <c r="GM364" s="404">
        <v>25915.127955944281</v>
      </c>
      <c r="GN364" s="404">
        <v>24681.074243756459</v>
      </c>
      <c r="GO364" s="404">
        <v>23505.784994053767</v>
      </c>
      <c r="GP364" s="404">
        <v>22386.461899098831</v>
      </c>
      <c r="GQ364" s="404">
        <v>21320.439903903643</v>
      </c>
      <c r="GR364" s="404">
        <v>20305.180860860615</v>
      </c>
      <c r="GS364" s="404">
        <v>19338.267486533918</v>
      </c>
      <c r="GT364" s="404">
        <v>18417.397606222781</v>
      </c>
      <c r="GU364" s="404">
        <v>17540.37867259312</v>
      </c>
      <c r="GV364" s="404">
        <v>16705.122545326787</v>
      </c>
      <c r="GW364" s="404">
        <v>15909.64051935884</v>
      </c>
      <c r="GX364" s="404">
        <v>15152.038589865566</v>
      </c>
      <c r="GY364" s="404">
        <v>14430.512942729105</v>
      </c>
      <c r="GZ364" s="404">
        <v>13743.345659742006</v>
      </c>
      <c r="HA364" s="404">
        <v>13088.900628325719</v>
      </c>
      <c r="HB364" s="404">
        <v>12465.619646024494</v>
      </c>
      <c r="HC364" s="404">
        <v>11872.018710499518</v>
      </c>
      <c r="HD364" s="404">
        <v>11306.684486190017</v>
      </c>
      <c r="HE364" s="404">
        <v>10768.270939228589</v>
      </c>
      <c r="HF364" s="404">
        <v>10255.496132598657</v>
      </c>
      <c r="HG364" s="404">
        <v>9767.1391739034807</v>
      </c>
      <c r="HH364" s="404">
        <v>9302.0373084795065</v>
      </c>
      <c r="HI364" s="404">
        <v>8859.0831509328636</v>
      </c>
      <c r="HJ364" s="404">
        <v>8437.2220485074886</v>
      </c>
      <c r="HK364" s="404">
        <v>8035.4495700071311</v>
      </c>
      <c r="HL364" s="404">
        <v>7652.8091142925068</v>
      </c>
      <c r="HM364" s="404">
        <v>7288.3896326595286</v>
      </c>
      <c r="HN364" s="404">
        <v>6941.3234596757438</v>
      </c>
      <c r="HO364" s="404">
        <v>6610.7842473102301</v>
      </c>
      <c r="HP364" s="404">
        <v>6295.9849974383151</v>
      </c>
      <c r="HQ364" s="404">
        <v>5996.1761880364902</v>
      </c>
      <c r="HR364" s="404">
        <v>5710.6439886061817</v>
      </c>
      <c r="HS364" s="404">
        <v>5438.7085605773145</v>
      </c>
      <c r="HT364" s="404">
        <v>5179.7224386450625</v>
      </c>
      <c r="HU364" s="404">
        <v>4933.0689891857728</v>
      </c>
      <c r="HV364" s="404">
        <v>4698.1609420816894</v>
      </c>
      <c r="HW364" s="404">
        <v>4474.4389924587513</v>
      </c>
      <c r="HX364" s="404">
        <v>4261.370469008335</v>
      </c>
      <c r="HY364" s="404">
        <v>4058.4480657222234</v>
      </c>
      <c r="HZ364" s="404">
        <v>0</v>
      </c>
      <c r="IA364" s="404">
        <v>123699.33344659483</v>
      </c>
      <c r="IB364" s="408">
        <v>0</v>
      </c>
      <c r="IC364" s="412"/>
    </row>
    <row r="365" spans="1:237" s="180" customFormat="1" ht="90" customHeight="1" x14ac:dyDescent="0.25">
      <c r="A365" s="270" t="s">
        <v>1891</v>
      </c>
      <c r="B365" s="108" t="s">
        <v>1892</v>
      </c>
      <c r="C365" s="108" t="s">
        <v>3523</v>
      </c>
      <c r="D365" s="129" t="s">
        <v>73</v>
      </c>
      <c r="E365" s="108" t="s">
        <v>1894</v>
      </c>
      <c r="F365" s="124"/>
      <c r="G365" s="124"/>
      <c r="H365" s="123" t="s">
        <v>77</v>
      </c>
      <c r="I365" s="124"/>
      <c r="J365" s="124">
        <v>40</v>
      </c>
      <c r="K365" s="227" t="s">
        <v>94</v>
      </c>
      <c r="L365" s="123"/>
      <c r="M365" s="123"/>
      <c r="N365" s="123" t="s">
        <v>81</v>
      </c>
      <c r="O365" s="13" t="s">
        <v>217</v>
      </c>
      <c r="P365" s="123" t="s">
        <v>218</v>
      </c>
      <c r="Q365" s="112" t="s">
        <v>100</v>
      </c>
      <c r="R365" s="73" t="s">
        <v>162</v>
      </c>
      <c r="S365" s="123" t="s">
        <v>99</v>
      </c>
      <c r="T365" s="123" t="s">
        <v>644</v>
      </c>
      <c r="U365" s="123" t="s">
        <v>87</v>
      </c>
      <c r="V365" s="296">
        <v>1</v>
      </c>
      <c r="W365" s="297">
        <v>18000</v>
      </c>
      <c r="X365" s="297">
        <v>0</v>
      </c>
      <c r="Y365" s="297">
        <v>18000</v>
      </c>
      <c r="Z365" s="297">
        <v>0</v>
      </c>
      <c r="AA365" s="297">
        <v>0</v>
      </c>
      <c r="AB365" s="297">
        <v>0</v>
      </c>
      <c r="AC365" s="297">
        <v>0</v>
      </c>
      <c r="AD365" s="297">
        <v>0</v>
      </c>
      <c r="AE365" s="297">
        <v>0</v>
      </c>
      <c r="AF365" s="297">
        <v>0</v>
      </c>
      <c r="AG365" s="297">
        <v>0</v>
      </c>
      <c r="AH365" s="297">
        <v>0</v>
      </c>
      <c r="AI365" s="123" t="s">
        <v>88</v>
      </c>
      <c r="AJ365" s="297">
        <v>0</v>
      </c>
      <c r="AK365" s="297">
        <v>0</v>
      </c>
      <c r="AL365" s="297">
        <v>0</v>
      </c>
      <c r="AM365" s="297">
        <v>0</v>
      </c>
      <c r="AN365" s="297">
        <v>0</v>
      </c>
      <c r="AO365" s="297">
        <v>0</v>
      </c>
      <c r="AP365" s="297">
        <v>0</v>
      </c>
      <c r="AQ365" s="297">
        <v>0</v>
      </c>
      <c r="AR365" s="297">
        <v>0</v>
      </c>
      <c r="AS365" s="297">
        <v>0</v>
      </c>
      <c r="AT365" s="297">
        <v>0</v>
      </c>
      <c r="AU365" s="124"/>
      <c r="AV365" s="230">
        <v>1</v>
      </c>
      <c r="AW365" s="230">
        <v>0</v>
      </c>
      <c r="AX365" s="230" t="s">
        <v>3594</v>
      </c>
      <c r="AY365" s="141">
        <v>7</v>
      </c>
      <c r="AZ365" s="70">
        <v>1</v>
      </c>
      <c r="BA365" s="70">
        <v>1</v>
      </c>
      <c r="BB365" s="70">
        <v>1</v>
      </c>
      <c r="BC365" s="70">
        <v>1</v>
      </c>
      <c r="BD365" s="70">
        <v>0</v>
      </c>
      <c r="BE365" s="70">
        <v>1</v>
      </c>
      <c r="BF365" s="70">
        <v>1</v>
      </c>
      <c r="BG365" s="71">
        <v>0</v>
      </c>
      <c r="BH365" s="71">
        <v>1</v>
      </c>
      <c r="BI365" s="71">
        <v>0</v>
      </c>
      <c r="BJ365" s="71">
        <v>0</v>
      </c>
      <c r="BK365" s="71">
        <v>1</v>
      </c>
      <c r="BL365" s="70">
        <v>0</v>
      </c>
      <c r="BM365" s="70">
        <v>1</v>
      </c>
      <c r="BN365" s="70">
        <v>1</v>
      </c>
      <c r="BO365" s="70">
        <v>0</v>
      </c>
      <c r="BP365" s="403">
        <v>18000</v>
      </c>
      <c r="BQ365" s="403">
        <v>0</v>
      </c>
      <c r="BR365" s="403">
        <v>0</v>
      </c>
      <c r="BS365" s="403">
        <v>0</v>
      </c>
      <c r="BT365" s="403">
        <v>0</v>
      </c>
      <c r="BU365" s="403">
        <v>0</v>
      </c>
      <c r="BV365" s="403">
        <v>0</v>
      </c>
      <c r="BW365" s="403">
        <v>0</v>
      </c>
      <c r="BX365" s="403">
        <v>0</v>
      </c>
      <c r="BY365" s="403">
        <v>0</v>
      </c>
      <c r="BZ365" s="401">
        <v>0</v>
      </c>
      <c r="CA365" s="401">
        <v>0</v>
      </c>
      <c r="CB365" s="401">
        <v>0</v>
      </c>
      <c r="CC365" s="401">
        <v>0</v>
      </c>
      <c r="CD365" s="401">
        <v>0</v>
      </c>
      <c r="CE365" s="401">
        <v>0</v>
      </c>
      <c r="CF365" s="401">
        <v>0</v>
      </c>
      <c r="CG365" s="401">
        <v>0</v>
      </c>
      <c r="CH365" s="401">
        <v>0</v>
      </c>
      <c r="CI365" s="401">
        <v>0</v>
      </c>
      <c r="CJ365" s="401">
        <v>0</v>
      </c>
      <c r="CK365" s="401">
        <v>0</v>
      </c>
      <c r="CL365" s="401">
        <v>0</v>
      </c>
      <c r="CM365" s="401">
        <v>0</v>
      </c>
      <c r="CN365" s="401">
        <v>0</v>
      </c>
      <c r="CO365" s="401">
        <v>0</v>
      </c>
      <c r="CP365" s="401">
        <v>0</v>
      </c>
      <c r="CQ365" s="401">
        <v>0</v>
      </c>
      <c r="CR365" s="401">
        <v>0</v>
      </c>
      <c r="CS365" s="401">
        <v>0</v>
      </c>
      <c r="CT365" s="401">
        <v>0</v>
      </c>
      <c r="CU365" s="401">
        <v>0</v>
      </c>
      <c r="CV365" s="401">
        <v>0</v>
      </c>
      <c r="CW365" s="401">
        <v>0</v>
      </c>
      <c r="CX365" s="401">
        <v>0</v>
      </c>
      <c r="CY365" s="401">
        <v>0</v>
      </c>
      <c r="CZ365" s="401">
        <v>0</v>
      </c>
      <c r="DA365" s="401">
        <v>0</v>
      </c>
      <c r="DB365" s="401">
        <v>0</v>
      </c>
      <c r="DC365" s="401">
        <v>0</v>
      </c>
      <c r="DD365" s="401">
        <v>0</v>
      </c>
      <c r="DE365" s="401">
        <v>0</v>
      </c>
      <c r="DF365" s="401">
        <v>0</v>
      </c>
      <c r="DG365" s="403">
        <v>0</v>
      </c>
      <c r="DH365" s="403">
        <v>0</v>
      </c>
      <c r="DI365" s="403">
        <v>0</v>
      </c>
      <c r="DJ365" s="403">
        <v>0</v>
      </c>
      <c r="DK365" s="403">
        <v>0</v>
      </c>
      <c r="DL365" s="403">
        <v>0</v>
      </c>
      <c r="DM365" s="403">
        <v>0</v>
      </c>
      <c r="DN365" s="403">
        <v>0</v>
      </c>
      <c r="DO365" s="403">
        <v>0</v>
      </c>
      <c r="DP365" s="403">
        <v>0</v>
      </c>
      <c r="DQ365" s="403">
        <v>0</v>
      </c>
      <c r="DR365" s="403">
        <v>0</v>
      </c>
      <c r="DS365" s="403">
        <v>0</v>
      </c>
      <c r="DT365" s="403">
        <v>0</v>
      </c>
      <c r="DU365" s="403">
        <v>0</v>
      </c>
      <c r="DV365" s="403">
        <v>0</v>
      </c>
      <c r="DW365" s="403">
        <v>0</v>
      </c>
      <c r="DX365" s="403">
        <v>0</v>
      </c>
      <c r="DY365" s="403">
        <v>0</v>
      </c>
      <c r="DZ365" s="403">
        <v>0</v>
      </c>
      <c r="EA365" s="403">
        <v>0</v>
      </c>
      <c r="EB365" s="403">
        <v>0</v>
      </c>
      <c r="EC365" s="403">
        <v>0</v>
      </c>
      <c r="ED365" s="403">
        <v>0</v>
      </c>
      <c r="EE365" s="403">
        <v>0</v>
      </c>
      <c r="EF365" s="403">
        <v>0</v>
      </c>
      <c r="EG365" s="403">
        <v>0</v>
      </c>
      <c r="EH365" s="403">
        <v>0</v>
      </c>
      <c r="EI365" s="403">
        <v>0</v>
      </c>
      <c r="EJ365" s="403">
        <v>0</v>
      </c>
      <c r="EK365" s="403">
        <v>0</v>
      </c>
      <c r="EL365" s="403">
        <v>0</v>
      </c>
      <c r="EM365" s="403">
        <v>0</v>
      </c>
      <c r="EN365" s="403">
        <v>0</v>
      </c>
      <c r="EO365" s="403">
        <v>0</v>
      </c>
      <c r="EP365" s="403">
        <v>0</v>
      </c>
      <c r="EQ365" s="403">
        <v>0</v>
      </c>
      <c r="ER365" s="403">
        <v>0</v>
      </c>
      <c r="ES365" s="403">
        <v>0</v>
      </c>
      <c r="ET365" s="403">
        <v>0</v>
      </c>
      <c r="EU365" s="403">
        <v>0</v>
      </c>
      <c r="EV365" s="403">
        <v>0</v>
      </c>
      <c r="EW365" s="403">
        <v>0</v>
      </c>
      <c r="EX365" s="404">
        <v>0</v>
      </c>
      <c r="EY365" s="404">
        <v>0</v>
      </c>
      <c r="EZ365" s="404">
        <v>0</v>
      </c>
      <c r="FA365" s="404">
        <v>0</v>
      </c>
      <c r="FB365" s="404">
        <v>0</v>
      </c>
      <c r="FC365" s="404">
        <v>0</v>
      </c>
      <c r="FD365" s="404">
        <v>0</v>
      </c>
      <c r="FE365" s="404">
        <v>0</v>
      </c>
      <c r="FF365" s="404">
        <v>0</v>
      </c>
      <c r="FG365" s="404">
        <v>0</v>
      </c>
      <c r="FH365" s="404">
        <v>0</v>
      </c>
      <c r="FI365" s="404">
        <v>0</v>
      </c>
      <c r="FJ365" s="404">
        <v>0</v>
      </c>
      <c r="FK365" s="404">
        <v>0</v>
      </c>
      <c r="FL365" s="404">
        <v>0</v>
      </c>
      <c r="FM365" s="404">
        <v>0</v>
      </c>
      <c r="FN365" s="404">
        <v>0</v>
      </c>
      <c r="FO365" s="404">
        <v>0</v>
      </c>
      <c r="FP365" s="404">
        <v>0</v>
      </c>
      <c r="FQ365" s="404">
        <v>0</v>
      </c>
      <c r="FR365" s="404">
        <v>0</v>
      </c>
      <c r="FS365" s="404">
        <v>0</v>
      </c>
      <c r="FT365" s="404">
        <v>0</v>
      </c>
      <c r="FU365" s="404">
        <v>0</v>
      </c>
      <c r="FV365" s="404">
        <v>0</v>
      </c>
      <c r="FW365" s="404">
        <v>0</v>
      </c>
      <c r="FX365" s="404">
        <v>0</v>
      </c>
      <c r="FY365" s="404">
        <v>0</v>
      </c>
      <c r="FZ365" s="404">
        <v>0</v>
      </c>
      <c r="GA365" s="404">
        <v>0</v>
      </c>
      <c r="GB365" s="404">
        <v>0</v>
      </c>
      <c r="GC365" s="404">
        <v>0</v>
      </c>
      <c r="GD365" s="404">
        <v>0</v>
      </c>
      <c r="GE365" s="404">
        <v>0</v>
      </c>
      <c r="GF365" s="404">
        <v>0</v>
      </c>
      <c r="GG365" s="404">
        <v>0</v>
      </c>
      <c r="GH365" s="404">
        <v>0</v>
      </c>
      <c r="GI365" s="404">
        <v>0</v>
      </c>
      <c r="GJ365" s="404">
        <v>0</v>
      </c>
      <c r="GK365" s="404">
        <v>0</v>
      </c>
      <c r="GL365" s="404">
        <v>0</v>
      </c>
      <c r="GM365" s="404">
        <v>0</v>
      </c>
      <c r="GN365" s="404">
        <v>0</v>
      </c>
      <c r="GO365" s="404">
        <v>0</v>
      </c>
      <c r="GP365" s="404">
        <v>0</v>
      </c>
      <c r="GQ365" s="404">
        <v>0</v>
      </c>
      <c r="GR365" s="404">
        <v>0</v>
      </c>
      <c r="GS365" s="404">
        <v>0</v>
      </c>
      <c r="GT365" s="404">
        <v>0</v>
      </c>
      <c r="GU365" s="404">
        <v>0</v>
      </c>
      <c r="GV365" s="404">
        <v>0</v>
      </c>
      <c r="GW365" s="404">
        <v>0</v>
      </c>
      <c r="GX365" s="404">
        <v>0</v>
      </c>
      <c r="GY365" s="404">
        <v>0</v>
      </c>
      <c r="GZ365" s="404">
        <v>0</v>
      </c>
      <c r="HA365" s="404">
        <v>0</v>
      </c>
      <c r="HB365" s="404">
        <v>0</v>
      </c>
      <c r="HC365" s="404">
        <v>0</v>
      </c>
      <c r="HD365" s="404">
        <v>0</v>
      </c>
      <c r="HE365" s="404">
        <v>0</v>
      </c>
      <c r="HF365" s="404">
        <v>0</v>
      </c>
      <c r="HG365" s="404">
        <v>0</v>
      </c>
      <c r="HH365" s="404">
        <v>0</v>
      </c>
      <c r="HI365" s="404">
        <v>0</v>
      </c>
      <c r="HJ365" s="404">
        <v>0</v>
      </c>
      <c r="HK365" s="404">
        <v>0</v>
      </c>
      <c r="HL365" s="404">
        <v>0</v>
      </c>
      <c r="HM365" s="404">
        <v>0</v>
      </c>
      <c r="HN365" s="404">
        <v>0</v>
      </c>
      <c r="HO365" s="404">
        <v>0</v>
      </c>
      <c r="HP365" s="404">
        <v>0</v>
      </c>
      <c r="HQ365" s="404">
        <v>0</v>
      </c>
      <c r="HR365" s="404">
        <v>0</v>
      </c>
      <c r="HS365" s="404">
        <v>0</v>
      </c>
      <c r="HT365" s="404">
        <v>0</v>
      </c>
      <c r="HU365" s="404">
        <v>0</v>
      </c>
      <c r="HV365" s="404">
        <v>0</v>
      </c>
      <c r="HW365" s="404">
        <v>0</v>
      </c>
      <c r="HX365" s="404">
        <v>0</v>
      </c>
      <c r="HY365" s="404">
        <v>0</v>
      </c>
      <c r="HZ365" s="404">
        <v>0</v>
      </c>
      <c r="IA365" s="404">
        <v>0</v>
      </c>
      <c r="IB365" s="408">
        <v>0</v>
      </c>
      <c r="IC365" s="412"/>
    </row>
    <row r="366" spans="1:237" s="180" customFormat="1" ht="90" customHeight="1" x14ac:dyDescent="0.25">
      <c r="A366" s="242" t="s">
        <v>1912</v>
      </c>
      <c r="B366" s="195" t="s">
        <v>1913</v>
      </c>
      <c r="C366" s="195" t="s">
        <v>1914</v>
      </c>
      <c r="D366" s="115" t="s">
        <v>73</v>
      </c>
      <c r="E366" s="195" t="s">
        <v>3561</v>
      </c>
      <c r="F366" s="113" t="s">
        <v>1915</v>
      </c>
      <c r="G366" s="113" t="s">
        <v>3560</v>
      </c>
      <c r="H366" s="112" t="s">
        <v>77</v>
      </c>
      <c r="I366" s="113" t="s">
        <v>1916</v>
      </c>
      <c r="J366" s="113">
        <v>5</v>
      </c>
      <c r="K366" s="227" t="s">
        <v>79</v>
      </c>
      <c r="L366" s="112">
        <v>12268</v>
      </c>
      <c r="M366" s="112" t="s">
        <v>1917</v>
      </c>
      <c r="N366" s="112" t="s">
        <v>81</v>
      </c>
      <c r="O366" s="112" t="s">
        <v>82</v>
      </c>
      <c r="P366" s="112" t="s">
        <v>83</v>
      </c>
      <c r="Q366" s="112" t="s">
        <v>100</v>
      </c>
      <c r="R366" s="73" t="s">
        <v>162</v>
      </c>
      <c r="S366" s="112" t="s">
        <v>99</v>
      </c>
      <c r="T366" s="112" t="s">
        <v>1918</v>
      </c>
      <c r="U366" s="112" t="s">
        <v>87</v>
      </c>
      <c r="V366" s="201">
        <v>1</v>
      </c>
      <c r="W366" s="217">
        <v>125000</v>
      </c>
      <c r="X366" s="217">
        <v>0</v>
      </c>
      <c r="Y366" s="217">
        <v>77277.600000000006</v>
      </c>
      <c r="Z366" s="217">
        <v>47722.400000000001</v>
      </c>
      <c r="AA366" s="217">
        <v>0</v>
      </c>
      <c r="AB366" s="217">
        <v>0</v>
      </c>
      <c r="AC366" s="217">
        <v>0</v>
      </c>
      <c r="AD366" s="217">
        <v>0</v>
      </c>
      <c r="AE366" s="286">
        <v>0</v>
      </c>
      <c r="AF366" s="286">
        <v>0</v>
      </c>
      <c r="AG366" s="286">
        <v>0</v>
      </c>
      <c r="AH366" s="286">
        <v>0</v>
      </c>
      <c r="AI366" s="112" t="s">
        <v>88</v>
      </c>
      <c r="AJ366" s="217">
        <v>0</v>
      </c>
      <c r="AK366" s="217">
        <v>0</v>
      </c>
      <c r="AL366" s="217">
        <v>0</v>
      </c>
      <c r="AM366" s="217">
        <v>0</v>
      </c>
      <c r="AN366" s="217">
        <v>0</v>
      </c>
      <c r="AO366" s="217">
        <v>0</v>
      </c>
      <c r="AP366" s="217">
        <v>0</v>
      </c>
      <c r="AQ366" s="286">
        <v>0</v>
      </c>
      <c r="AR366" s="286">
        <v>0</v>
      </c>
      <c r="AS366" s="286">
        <v>0</v>
      </c>
      <c r="AT366" s="286">
        <v>0</v>
      </c>
      <c r="AU366" s="113"/>
      <c r="AV366" s="230">
        <v>1</v>
      </c>
      <c r="AW366" s="230">
        <v>0</v>
      </c>
      <c r="AX366" s="230" t="s">
        <v>3598</v>
      </c>
      <c r="AY366" s="141">
        <v>9</v>
      </c>
      <c r="AZ366" s="70">
        <v>1</v>
      </c>
      <c r="BA366" s="70">
        <v>1</v>
      </c>
      <c r="BB366" s="70">
        <v>1</v>
      </c>
      <c r="BC366" s="70">
        <v>1</v>
      </c>
      <c r="BD366" s="70">
        <v>1</v>
      </c>
      <c r="BE366" s="70">
        <v>1</v>
      </c>
      <c r="BF366" s="70">
        <v>1</v>
      </c>
      <c r="BG366" s="71">
        <v>0</v>
      </c>
      <c r="BH366" s="71">
        <v>1</v>
      </c>
      <c r="BI366" s="71">
        <v>0</v>
      </c>
      <c r="BJ366" s="71">
        <v>0</v>
      </c>
      <c r="BK366" s="71">
        <v>1</v>
      </c>
      <c r="BL366" s="70">
        <v>1</v>
      </c>
      <c r="BM366" s="70">
        <v>1</v>
      </c>
      <c r="BN366" s="70">
        <v>1</v>
      </c>
      <c r="BO366" s="70">
        <v>0</v>
      </c>
      <c r="BP366" s="403">
        <v>77277.600000000006</v>
      </c>
      <c r="BQ366" s="403">
        <v>47722.400000000001</v>
      </c>
      <c r="BR366" s="403">
        <v>0</v>
      </c>
      <c r="BS366" s="403">
        <v>0</v>
      </c>
      <c r="BT366" s="403">
        <v>0</v>
      </c>
      <c r="BU366" s="403">
        <v>0</v>
      </c>
      <c r="BV366" s="403">
        <v>0</v>
      </c>
      <c r="BW366" s="403">
        <v>0</v>
      </c>
      <c r="BX366" s="403">
        <v>0</v>
      </c>
      <c r="BY366" s="403">
        <v>0</v>
      </c>
      <c r="BZ366" s="401">
        <v>0</v>
      </c>
      <c r="CA366" s="401">
        <v>0</v>
      </c>
      <c r="CB366" s="401">
        <v>0</v>
      </c>
      <c r="CC366" s="401">
        <v>0</v>
      </c>
      <c r="CD366" s="401">
        <v>0</v>
      </c>
      <c r="CE366" s="401">
        <v>0</v>
      </c>
      <c r="CF366" s="401">
        <v>0</v>
      </c>
      <c r="CG366" s="401">
        <v>0</v>
      </c>
      <c r="CH366" s="401">
        <v>0</v>
      </c>
      <c r="CI366" s="401">
        <v>0</v>
      </c>
      <c r="CJ366" s="401">
        <v>0</v>
      </c>
      <c r="CK366" s="401">
        <v>0</v>
      </c>
      <c r="CL366" s="401">
        <v>0</v>
      </c>
      <c r="CM366" s="401">
        <v>0</v>
      </c>
      <c r="CN366" s="401">
        <v>0</v>
      </c>
      <c r="CO366" s="401">
        <v>0</v>
      </c>
      <c r="CP366" s="401">
        <v>0</v>
      </c>
      <c r="CQ366" s="401">
        <v>0</v>
      </c>
      <c r="CR366" s="401">
        <v>0</v>
      </c>
      <c r="CS366" s="401">
        <v>0</v>
      </c>
      <c r="CT366" s="401">
        <v>0</v>
      </c>
      <c r="CU366" s="401">
        <v>0</v>
      </c>
      <c r="CV366" s="401">
        <v>0</v>
      </c>
      <c r="CW366" s="401">
        <v>0</v>
      </c>
      <c r="CX366" s="401">
        <v>0</v>
      </c>
      <c r="CY366" s="401">
        <v>0</v>
      </c>
      <c r="CZ366" s="401">
        <v>0</v>
      </c>
      <c r="DA366" s="401">
        <v>0</v>
      </c>
      <c r="DB366" s="401">
        <v>0</v>
      </c>
      <c r="DC366" s="401">
        <v>0</v>
      </c>
      <c r="DD366" s="401">
        <v>0</v>
      </c>
      <c r="DE366" s="401">
        <v>0</v>
      </c>
      <c r="DF366" s="401">
        <v>0</v>
      </c>
      <c r="DG366" s="403">
        <v>12268</v>
      </c>
      <c r="DH366" s="403">
        <v>12268</v>
      </c>
      <c r="DI366" s="403">
        <v>12268</v>
      </c>
      <c r="DJ366" s="403">
        <v>12268</v>
      </c>
      <c r="DK366" s="403">
        <v>12268</v>
      </c>
      <c r="DL366" s="403">
        <v>12268</v>
      </c>
      <c r="DM366" s="403">
        <v>12268</v>
      </c>
      <c r="DN366" s="403">
        <v>12268</v>
      </c>
      <c r="DO366" s="403">
        <v>12268</v>
      </c>
      <c r="DP366" s="403">
        <v>12268</v>
      </c>
      <c r="DQ366" s="403">
        <v>12268</v>
      </c>
      <c r="DR366" s="403">
        <v>12268</v>
      </c>
      <c r="DS366" s="403">
        <v>12268</v>
      </c>
      <c r="DT366" s="403">
        <v>12268</v>
      </c>
      <c r="DU366" s="403">
        <v>12268</v>
      </c>
      <c r="DV366" s="403">
        <v>12268</v>
      </c>
      <c r="DW366" s="403">
        <v>12268</v>
      </c>
      <c r="DX366" s="403">
        <v>12268</v>
      </c>
      <c r="DY366" s="403">
        <v>12268</v>
      </c>
      <c r="DZ366" s="403">
        <v>12268</v>
      </c>
      <c r="EA366" s="403">
        <v>12268</v>
      </c>
      <c r="EB366" s="403">
        <v>12268</v>
      </c>
      <c r="EC366" s="403">
        <v>12268</v>
      </c>
      <c r="ED366" s="403">
        <v>12268</v>
      </c>
      <c r="EE366" s="403">
        <v>12268</v>
      </c>
      <c r="EF366" s="403">
        <v>12268</v>
      </c>
      <c r="EG366" s="403">
        <v>12268</v>
      </c>
      <c r="EH366" s="403">
        <v>12268</v>
      </c>
      <c r="EI366" s="403">
        <v>12268</v>
      </c>
      <c r="EJ366" s="403">
        <v>12268</v>
      </c>
      <c r="EK366" s="403">
        <v>12268</v>
      </c>
      <c r="EL366" s="403">
        <v>12268</v>
      </c>
      <c r="EM366" s="403">
        <v>12268</v>
      </c>
      <c r="EN366" s="403">
        <v>12268</v>
      </c>
      <c r="EO366" s="403">
        <v>12268</v>
      </c>
      <c r="EP366" s="403">
        <v>12268</v>
      </c>
      <c r="EQ366" s="403">
        <v>12268</v>
      </c>
      <c r="ER366" s="403">
        <v>12268</v>
      </c>
      <c r="ES366" s="403">
        <v>12268</v>
      </c>
      <c r="ET366" s="403">
        <v>12268</v>
      </c>
      <c r="EU366" s="403">
        <v>12268</v>
      </c>
      <c r="EV366" s="403">
        <v>12268</v>
      </c>
      <c r="EW366" s="403">
        <v>12268</v>
      </c>
      <c r="EX366" s="404">
        <v>0</v>
      </c>
      <c r="EY366" s="404">
        <v>0</v>
      </c>
      <c r="EZ366" s="404">
        <v>0</v>
      </c>
      <c r="FA366" s="404">
        <v>0</v>
      </c>
      <c r="FB366" s="404">
        <v>0</v>
      </c>
      <c r="FC366" s="404">
        <v>0</v>
      </c>
      <c r="FD366" s="404">
        <v>0</v>
      </c>
      <c r="FE366" s="404">
        <v>0</v>
      </c>
      <c r="FF366" s="404">
        <v>0</v>
      </c>
      <c r="FG366" s="404">
        <v>0</v>
      </c>
      <c r="FH366" s="404">
        <v>0</v>
      </c>
      <c r="FI366" s="404">
        <v>0</v>
      </c>
      <c r="FJ366" s="404">
        <v>0</v>
      </c>
      <c r="FK366" s="404">
        <v>0</v>
      </c>
      <c r="FL366" s="404">
        <v>0</v>
      </c>
      <c r="FM366" s="404">
        <v>0</v>
      </c>
      <c r="FN366" s="404">
        <v>0</v>
      </c>
      <c r="FO366" s="404">
        <v>0</v>
      </c>
      <c r="FP366" s="404">
        <v>0</v>
      </c>
      <c r="FQ366" s="404">
        <v>0</v>
      </c>
      <c r="FR366" s="404">
        <v>0</v>
      </c>
      <c r="FS366" s="404">
        <v>0</v>
      </c>
      <c r="FT366" s="404">
        <v>0</v>
      </c>
      <c r="FU366" s="404">
        <v>0</v>
      </c>
      <c r="FV366" s="404">
        <v>0</v>
      </c>
      <c r="FW366" s="404">
        <v>0</v>
      </c>
      <c r="FX366" s="404">
        <v>0</v>
      </c>
      <c r="FY366" s="404">
        <v>0</v>
      </c>
      <c r="FZ366" s="404">
        <v>0</v>
      </c>
      <c r="GA366" s="404">
        <v>0</v>
      </c>
      <c r="GB366" s="404">
        <v>0</v>
      </c>
      <c r="GC366" s="404">
        <v>0</v>
      </c>
      <c r="GD366" s="404">
        <v>0</v>
      </c>
      <c r="GE366" s="404">
        <v>0</v>
      </c>
      <c r="GF366" s="404">
        <v>0</v>
      </c>
      <c r="GG366" s="404">
        <v>0</v>
      </c>
      <c r="GH366" s="404">
        <v>0</v>
      </c>
      <c r="GI366" s="404">
        <v>0</v>
      </c>
      <c r="GJ366" s="404">
        <v>0</v>
      </c>
      <c r="GK366" s="404">
        <v>0</v>
      </c>
      <c r="GL366" s="404">
        <v>11127.437641723356</v>
      </c>
      <c r="GM366" s="404">
        <v>10597.559658784148</v>
      </c>
      <c r="GN366" s="404">
        <v>10092.913960746808</v>
      </c>
      <c r="GO366" s="404">
        <v>9612.2990102350541</v>
      </c>
      <c r="GP366" s="404">
        <v>9154.5704859381476</v>
      </c>
      <c r="GQ366" s="404">
        <v>8718.6385580363294</v>
      </c>
      <c r="GR366" s="404">
        <v>8303.4652933679336</v>
      </c>
      <c r="GS366" s="404">
        <v>7908.0621841599368</v>
      </c>
      <c r="GT366" s="404">
        <v>7531.4877944380351</v>
      </c>
      <c r="GU366" s="404">
        <v>7172.8455185124139</v>
      </c>
      <c r="GV366" s="404">
        <v>6831.2814462022998</v>
      </c>
      <c r="GW366" s="404">
        <v>6505.9823297164749</v>
      </c>
      <c r="GX366" s="404">
        <v>6196.1736473490255</v>
      </c>
      <c r="GY366" s="404">
        <v>5901.1177593800221</v>
      </c>
      <c r="GZ366" s="404">
        <v>5620.1121517904976</v>
      </c>
      <c r="HA366" s="404">
        <v>5352.4877636099973</v>
      </c>
      <c r="HB366" s="404">
        <v>5097.6073939142834</v>
      </c>
      <c r="HC366" s="404">
        <v>4854.8641846802693</v>
      </c>
      <c r="HD366" s="404">
        <v>4623.680175885971</v>
      </c>
      <c r="HE366" s="404">
        <v>4403.5049294152113</v>
      </c>
      <c r="HF366" s="404">
        <v>4193.8142184906774</v>
      </c>
      <c r="HG366" s="404">
        <v>3994.1087795149301</v>
      </c>
      <c r="HH366" s="404">
        <v>3803.9131233475528</v>
      </c>
      <c r="HI366" s="404">
        <v>3622.7744031881452</v>
      </c>
      <c r="HJ366" s="404">
        <v>3450.2613363696623</v>
      </c>
      <c r="HK366" s="404">
        <v>3285.9631774949162</v>
      </c>
      <c r="HL366" s="404">
        <v>3129.488740471349</v>
      </c>
      <c r="HM366" s="404">
        <v>2980.4654671155699</v>
      </c>
      <c r="HN366" s="404">
        <v>2838.5385401100675</v>
      </c>
      <c r="HO366" s="404">
        <v>2703.3700382000634</v>
      </c>
      <c r="HP366" s="404">
        <v>2574.6381316191082</v>
      </c>
      <c r="HQ366" s="404">
        <v>2452.0363158277219</v>
      </c>
      <c r="HR366" s="404">
        <v>2335.2726817406879</v>
      </c>
      <c r="HS366" s="404">
        <v>2224.0692207054167</v>
      </c>
      <c r="HT366" s="404">
        <v>2118.1611625765877</v>
      </c>
      <c r="HU366" s="404">
        <v>2017.2963453110356</v>
      </c>
      <c r="HV366" s="404">
        <v>1921.234614581939</v>
      </c>
      <c r="HW366" s="404">
        <v>1829.7472519827986</v>
      </c>
      <c r="HX366" s="404">
        <v>1742.6164304598085</v>
      </c>
      <c r="HY366" s="404">
        <v>1659.6346956760078</v>
      </c>
      <c r="HZ366" s="404">
        <v>0</v>
      </c>
      <c r="IA366" s="404">
        <v>50584.780757427507</v>
      </c>
      <c r="IB366" s="408">
        <v>0</v>
      </c>
      <c r="IC366" s="412"/>
    </row>
    <row r="367" spans="1:237" s="180" customFormat="1" ht="90" customHeight="1" x14ac:dyDescent="0.25">
      <c r="A367" s="242" t="s">
        <v>1912</v>
      </c>
      <c r="B367" s="195" t="s">
        <v>1913</v>
      </c>
      <c r="C367" s="195" t="s">
        <v>1919</v>
      </c>
      <c r="D367" s="115" t="s">
        <v>73</v>
      </c>
      <c r="E367" s="195" t="s">
        <v>1920</v>
      </c>
      <c r="F367" s="113" t="s">
        <v>1921</v>
      </c>
      <c r="G367" s="113" t="s">
        <v>1922</v>
      </c>
      <c r="H367" s="112" t="s">
        <v>77</v>
      </c>
      <c r="I367" s="113" t="s">
        <v>1923</v>
      </c>
      <c r="J367" s="113">
        <v>40</v>
      </c>
      <c r="K367" s="227" t="s">
        <v>94</v>
      </c>
      <c r="L367" s="111">
        <v>5900</v>
      </c>
      <c r="M367" s="112" t="s">
        <v>1924</v>
      </c>
      <c r="N367" s="112" t="s">
        <v>81</v>
      </c>
      <c r="O367" s="13" t="s">
        <v>217</v>
      </c>
      <c r="P367" s="112" t="s">
        <v>460</v>
      </c>
      <c r="Q367" s="112" t="s">
        <v>100</v>
      </c>
      <c r="R367" s="73" t="s">
        <v>162</v>
      </c>
      <c r="S367" s="112" t="s">
        <v>99</v>
      </c>
      <c r="T367" s="112" t="s">
        <v>1925</v>
      </c>
      <c r="U367" s="112" t="s">
        <v>87</v>
      </c>
      <c r="V367" s="201">
        <v>1</v>
      </c>
      <c r="W367" s="217">
        <v>76692</v>
      </c>
      <c r="X367" s="217">
        <v>0</v>
      </c>
      <c r="Y367" s="217">
        <v>0</v>
      </c>
      <c r="Z367" s="217">
        <v>76692</v>
      </c>
      <c r="AA367" s="217">
        <v>0</v>
      </c>
      <c r="AB367" s="217">
        <v>0</v>
      </c>
      <c r="AC367" s="217">
        <v>0</v>
      </c>
      <c r="AD367" s="217">
        <v>0</v>
      </c>
      <c r="AE367" s="286">
        <v>0</v>
      </c>
      <c r="AF367" s="286">
        <v>0</v>
      </c>
      <c r="AG367" s="286">
        <v>0</v>
      </c>
      <c r="AH367" s="286">
        <v>0</v>
      </c>
      <c r="AI367" s="112" t="s">
        <v>88</v>
      </c>
      <c r="AJ367" s="217">
        <v>0</v>
      </c>
      <c r="AK367" s="217">
        <v>0</v>
      </c>
      <c r="AL367" s="217">
        <v>0</v>
      </c>
      <c r="AM367" s="217">
        <v>0</v>
      </c>
      <c r="AN367" s="217">
        <v>0</v>
      </c>
      <c r="AO367" s="217">
        <v>0</v>
      </c>
      <c r="AP367" s="217">
        <v>0</v>
      </c>
      <c r="AQ367" s="286">
        <v>0</v>
      </c>
      <c r="AR367" s="286">
        <v>0</v>
      </c>
      <c r="AS367" s="286">
        <v>0</v>
      </c>
      <c r="AT367" s="286">
        <v>0</v>
      </c>
      <c r="AU367" s="113"/>
      <c r="AV367" s="230">
        <v>1</v>
      </c>
      <c r="AW367" s="230">
        <v>0</v>
      </c>
      <c r="AX367" s="230" t="s">
        <v>3618</v>
      </c>
      <c r="AY367" s="141">
        <v>9</v>
      </c>
      <c r="AZ367" s="70">
        <v>1</v>
      </c>
      <c r="BA367" s="70">
        <v>1</v>
      </c>
      <c r="BB367" s="70">
        <v>1</v>
      </c>
      <c r="BC367" s="70">
        <v>1</v>
      </c>
      <c r="BD367" s="70">
        <v>1</v>
      </c>
      <c r="BE367" s="70">
        <v>1</v>
      </c>
      <c r="BF367" s="70">
        <v>1</v>
      </c>
      <c r="BG367" s="71">
        <v>0</v>
      </c>
      <c r="BH367" s="71">
        <v>1</v>
      </c>
      <c r="BI367" s="71">
        <v>0</v>
      </c>
      <c r="BJ367" s="71">
        <v>0</v>
      </c>
      <c r="BK367" s="71">
        <v>1</v>
      </c>
      <c r="BL367" s="70">
        <v>1</v>
      </c>
      <c r="BM367" s="70">
        <v>1</v>
      </c>
      <c r="BN367" s="70">
        <v>1</v>
      </c>
      <c r="BO367" s="70">
        <v>0</v>
      </c>
      <c r="BP367" s="403">
        <v>0</v>
      </c>
      <c r="BQ367" s="403">
        <v>76692</v>
      </c>
      <c r="BR367" s="403">
        <v>0</v>
      </c>
      <c r="BS367" s="403">
        <v>0</v>
      </c>
      <c r="BT367" s="403">
        <v>0</v>
      </c>
      <c r="BU367" s="403">
        <v>0</v>
      </c>
      <c r="BV367" s="403">
        <v>0</v>
      </c>
      <c r="BW367" s="403">
        <v>0</v>
      </c>
      <c r="BX367" s="403">
        <v>0</v>
      </c>
      <c r="BY367" s="403">
        <v>0</v>
      </c>
      <c r="BZ367" s="401">
        <v>0</v>
      </c>
      <c r="CA367" s="401">
        <v>0</v>
      </c>
      <c r="CB367" s="401">
        <v>0</v>
      </c>
      <c r="CC367" s="401">
        <v>0</v>
      </c>
      <c r="CD367" s="401">
        <v>0</v>
      </c>
      <c r="CE367" s="401">
        <v>0</v>
      </c>
      <c r="CF367" s="401">
        <v>0</v>
      </c>
      <c r="CG367" s="401">
        <v>0</v>
      </c>
      <c r="CH367" s="401">
        <v>0</v>
      </c>
      <c r="CI367" s="401">
        <v>0</v>
      </c>
      <c r="CJ367" s="401">
        <v>0</v>
      </c>
      <c r="CK367" s="401">
        <v>0</v>
      </c>
      <c r="CL367" s="401">
        <v>0</v>
      </c>
      <c r="CM367" s="401">
        <v>0</v>
      </c>
      <c r="CN367" s="401">
        <v>0</v>
      </c>
      <c r="CO367" s="401">
        <v>0</v>
      </c>
      <c r="CP367" s="401">
        <v>0</v>
      </c>
      <c r="CQ367" s="401">
        <v>0</v>
      </c>
      <c r="CR367" s="401">
        <v>0</v>
      </c>
      <c r="CS367" s="401">
        <v>0</v>
      </c>
      <c r="CT367" s="401">
        <v>0</v>
      </c>
      <c r="CU367" s="401">
        <v>0</v>
      </c>
      <c r="CV367" s="401">
        <v>0</v>
      </c>
      <c r="CW367" s="401">
        <v>0</v>
      </c>
      <c r="CX367" s="401">
        <v>0</v>
      </c>
      <c r="CY367" s="401">
        <v>0</v>
      </c>
      <c r="CZ367" s="401">
        <v>0</v>
      </c>
      <c r="DA367" s="401">
        <v>0</v>
      </c>
      <c r="DB367" s="401">
        <v>0</v>
      </c>
      <c r="DC367" s="401">
        <v>0</v>
      </c>
      <c r="DD367" s="401">
        <v>0</v>
      </c>
      <c r="DE367" s="401">
        <v>0</v>
      </c>
      <c r="DF367" s="401">
        <v>0</v>
      </c>
      <c r="DG367" s="403">
        <v>5900</v>
      </c>
      <c r="DH367" s="403">
        <v>5900</v>
      </c>
      <c r="DI367" s="403">
        <v>5900</v>
      </c>
      <c r="DJ367" s="403">
        <v>5900</v>
      </c>
      <c r="DK367" s="403">
        <v>5900</v>
      </c>
      <c r="DL367" s="403">
        <v>5900</v>
      </c>
      <c r="DM367" s="403">
        <v>5900</v>
      </c>
      <c r="DN367" s="403">
        <v>5900</v>
      </c>
      <c r="DO367" s="403">
        <v>5900</v>
      </c>
      <c r="DP367" s="403">
        <v>5900</v>
      </c>
      <c r="DQ367" s="403">
        <v>5900</v>
      </c>
      <c r="DR367" s="403">
        <v>5900</v>
      </c>
      <c r="DS367" s="403">
        <v>5900</v>
      </c>
      <c r="DT367" s="403">
        <v>5900</v>
      </c>
      <c r="DU367" s="403">
        <v>5900</v>
      </c>
      <c r="DV367" s="403">
        <v>5900</v>
      </c>
      <c r="DW367" s="403">
        <v>5900</v>
      </c>
      <c r="DX367" s="403">
        <v>5900</v>
      </c>
      <c r="DY367" s="403">
        <v>5900</v>
      </c>
      <c r="DZ367" s="403">
        <v>5900</v>
      </c>
      <c r="EA367" s="403">
        <v>5900</v>
      </c>
      <c r="EB367" s="403">
        <v>5900</v>
      </c>
      <c r="EC367" s="403">
        <v>5900</v>
      </c>
      <c r="ED367" s="403">
        <v>5900</v>
      </c>
      <c r="EE367" s="403">
        <v>5900</v>
      </c>
      <c r="EF367" s="403">
        <v>5900</v>
      </c>
      <c r="EG367" s="403">
        <v>5900</v>
      </c>
      <c r="EH367" s="403">
        <v>5900</v>
      </c>
      <c r="EI367" s="403">
        <v>5900</v>
      </c>
      <c r="EJ367" s="403">
        <v>5900</v>
      </c>
      <c r="EK367" s="403">
        <v>5900</v>
      </c>
      <c r="EL367" s="403">
        <v>5900</v>
      </c>
      <c r="EM367" s="403">
        <v>5900</v>
      </c>
      <c r="EN367" s="403">
        <v>5900</v>
      </c>
      <c r="EO367" s="403">
        <v>5900</v>
      </c>
      <c r="EP367" s="403">
        <v>5900</v>
      </c>
      <c r="EQ367" s="403">
        <v>5900</v>
      </c>
      <c r="ER367" s="403">
        <v>5900</v>
      </c>
      <c r="ES367" s="403">
        <v>5900</v>
      </c>
      <c r="ET367" s="403">
        <v>5900</v>
      </c>
      <c r="EU367" s="403">
        <v>5900</v>
      </c>
      <c r="EV367" s="403">
        <v>5900</v>
      </c>
      <c r="EW367" s="403">
        <v>5900</v>
      </c>
      <c r="EX367" s="404">
        <v>0</v>
      </c>
      <c r="EY367" s="404">
        <v>0</v>
      </c>
      <c r="EZ367" s="404">
        <v>0</v>
      </c>
      <c r="FA367" s="404">
        <v>0</v>
      </c>
      <c r="FB367" s="404">
        <v>0</v>
      </c>
      <c r="FC367" s="404">
        <v>0</v>
      </c>
      <c r="FD367" s="404">
        <v>0</v>
      </c>
      <c r="FE367" s="404">
        <v>0</v>
      </c>
      <c r="FF367" s="404">
        <v>0</v>
      </c>
      <c r="FG367" s="404">
        <v>0</v>
      </c>
      <c r="FH367" s="404">
        <v>0</v>
      </c>
      <c r="FI367" s="404">
        <v>0</v>
      </c>
      <c r="FJ367" s="404">
        <v>0</v>
      </c>
      <c r="FK367" s="404">
        <v>0</v>
      </c>
      <c r="FL367" s="404">
        <v>0</v>
      </c>
      <c r="FM367" s="404">
        <v>0</v>
      </c>
      <c r="FN367" s="404">
        <v>0</v>
      </c>
      <c r="FO367" s="404">
        <v>0</v>
      </c>
      <c r="FP367" s="404">
        <v>0</v>
      </c>
      <c r="FQ367" s="404">
        <v>0</v>
      </c>
      <c r="FR367" s="404">
        <v>0</v>
      </c>
      <c r="FS367" s="404">
        <v>0</v>
      </c>
      <c r="FT367" s="404">
        <v>0</v>
      </c>
      <c r="FU367" s="404">
        <v>0</v>
      </c>
      <c r="FV367" s="404">
        <v>0</v>
      </c>
      <c r="FW367" s="404">
        <v>0</v>
      </c>
      <c r="FX367" s="404">
        <v>0</v>
      </c>
      <c r="FY367" s="404">
        <v>0</v>
      </c>
      <c r="FZ367" s="404">
        <v>0</v>
      </c>
      <c r="GA367" s="404">
        <v>0</v>
      </c>
      <c r="GB367" s="404">
        <v>0</v>
      </c>
      <c r="GC367" s="404">
        <v>0</v>
      </c>
      <c r="GD367" s="404">
        <v>0</v>
      </c>
      <c r="GE367" s="404">
        <v>0</v>
      </c>
      <c r="GF367" s="404">
        <v>0</v>
      </c>
      <c r="GG367" s="404">
        <v>0</v>
      </c>
      <c r="GH367" s="404">
        <v>0</v>
      </c>
      <c r="GI367" s="404">
        <v>0</v>
      </c>
      <c r="GJ367" s="404">
        <v>0</v>
      </c>
      <c r="GK367" s="404">
        <v>0</v>
      </c>
      <c r="GL367" s="404">
        <v>5351.4739229024945</v>
      </c>
      <c r="GM367" s="404">
        <v>5096.641831335708</v>
      </c>
      <c r="GN367" s="404">
        <v>4853.9446012721037</v>
      </c>
      <c r="GO367" s="404">
        <v>4622.8043821639076</v>
      </c>
      <c r="GP367" s="404">
        <v>4402.6708401561036</v>
      </c>
      <c r="GQ367" s="404">
        <v>4193.0198477677168</v>
      </c>
      <c r="GR367" s="404">
        <v>3993.3522359692543</v>
      </c>
      <c r="GS367" s="404">
        <v>3803.1926056850039</v>
      </c>
      <c r="GT367" s="404">
        <v>3622.0881958904802</v>
      </c>
      <c r="GU367" s="404">
        <v>3449.6078056099805</v>
      </c>
      <c r="GV367" s="404">
        <v>3285.340767247601</v>
      </c>
      <c r="GW367" s="404">
        <v>3128.8959688072387</v>
      </c>
      <c r="GX367" s="404">
        <v>2979.9009226735611</v>
      </c>
      <c r="GY367" s="404">
        <v>2838.0008787367242</v>
      </c>
      <c r="GZ367" s="404">
        <v>2702.8579797492612</v>
      </c>
      <c r="HA367" s="404">
        <v>2574.150456904058</v>
      </c>
      <c r="HB367" s="404">
        <v>2451.5718637181508</v>
      </c>
      <c r="HC367" s="404">
        <v>2334.8303463982388</v>
      </c>
      <c r="HD367" s="404">
        <v>2223.6479489507037</v>
      </c>
      <c r="HE367" s="404">
        <v>2117.7599513816226</v>
      </c>
      <c r="HF367" s="404">
        <v>2016.914239411069</v>
      </c>
      <c r="HG367" s="404">
        <v>1920.8707042010178</v>
      </c>
      <c r="HH367" s="404">
        <v>1829.4006706676362</v>
      </c>
      <c r="HI367" s="404">
        <v>1742.2863530167963</v>
      </c>
      <c r="HJ367" s="404">
        <v>1659.3203362064728</v>
      </c>
      <c r="HK367" s="404">
        <v>1580.3050821014024</v>
      </c>
      <c r="HL367" s="404">
        <v>1505.0524591441931</v>
      </c>
      <c r="HM367" s="404">
        <v>1433.3832944230408</v>
      </c>
      <c r="HN367" s="404">
        <v>1365.1269470695631</v>
      </c>
      <c r="HO367" s="404">
        <v>1300.120901971012</v>
      </c>
      <c r="HP367" s="404">
        <v>1238.2103828295353</v>
      </c>
      <c r="HQ367" s="404">
        <v>1179.2479836471764</v>
      </c>
      <c r="HR367" s="404">
        <v>1123.0933177592156</v>
      </c>
      <c r="HS367" s="404">
        <v>1069.6126835802052</v>
      </c>
      <c r="HT367" s="404">
        <v>1018.6787462668623</v>
      </c>
      <c r="HU367" s="404">
        <v>970.17023453986872</v>
      </c>
      <c r="HV367" s="404">
        <v>923.97165194273225</v>
      </c>
      <c r="HW367" s="404">
        <v>879.97300185022107</v>
      </c>
      <c r="HX367" s="404">
        <v>838.06952557163925</v>
      </c>
      <c r="HY367" s="404">
        <v>798.16145292537055</v>
      </c>
      <c r="HZ367" s="404">
        <v>0</v>
      </c>
      <c r="IA367" s="404">
        <v>96417.723322444916</v>
      </c>
      <c r="IB367" s="408">
        <v>0</v>
      </c>
      <c r="IC367" s="412"/>
    </row>
    <row r="368" spans="1:237" s="180" customFormat="1" ht="90" customHeight="1" x14ac:dyDescent="0.25">
      <c r="A368" s="242" t="s">
        <v>70</v>
      </c>
      <c r="B368" s="195" t="s">
        <v>71</v>
      </c>
      <c r="C368" s="195" t="s">
        <v>170</v>
      </c>
      <c r="D368" s="112" t="s">
        <v>73</v>
      </c>
      <c r="E368" s="195" t="s">
        <v>171</v>
      </c>
      <c r="F368" s="113" t="s">
        <v>172</v>
      </c>
      <c r="G368" s="113" t="s">
        <v>173</v>
      </c>
      <c r="H368" s="112" t="s">
        <v>77</v>
      </c>
      <c r="I368" s="113" t="s">
        <v>174</v>
      </c>
      <c r="J368" s="113">
        <v>40</v>
      </c>
      <c r="K368" s="227" t="s">
        <v>79</v>
      </c>
      <c r="L368" s="111">
        <v>100000</v>
      </c>
      <c r="M368" s="214" t="s">
        <v>175</v>
      </c>
      <c r="N368" s="112" t="s">
        <v>81</v>
      </c>
      <c r="O368" s="73" t="s">
        <v>106</v>
      </c>
      <c r="P368" s="112" t="s">
        <v>176</v>
      </c>
      <c r="Q368" s="112" t="s">
        <v>100</v>
      </c>
      <c r="R368" s="73" t="s">
        <v>162</v>
      </c>
      <c r="S368" s="112" t="s">
        <v>85</v>
      </c>
      <c r="T368" s="288" t="s">
        <v>86</v>
      </c>
      <c r="U368" s="112" t="s">
        <v>87</v>
      </c>
      <c r="V368" s="201">
        <v>1</v>
      </c>
      <c r="W368" s="217">
        <v>19872</v>
      </c>
      <c r="X368" s="217">
        <v>0</v>
      </c>
      <c r="Y368" s="217">
        <v>19872</v>
      </c>
      <c r="Z368" s="217">
        <v>0</v>
      </c>
      <c r="AA368" s="217">
        <v>0</v>
      </c>
      <c r="AB368" s="217">
        <v>0</v>
      </c>
      <c r="AC368" s="217">
        <v>0</v>
      </c>
      <c r="AD368" s="217">
        <v>0</v>
      </c>
      <c r="AE368" s="286">
        <v>0</v>
      </c>
      <c r="AF368" s="286">
        <v>0</v>
      </c>
      <c r="AG368" s="286">
        <v>0</v>
      </c>
      <c r="AH368" s="286">
        <v>0</v>
      </c>
      <c r="AI368" s="112" t="s">
        <v>88</v>
      </c>
      <c r="AJ368" s="217">
        <v>0</v>
      </c>
      <c r="AK368" s="217">
        <v>0</v>
      </c>
      <c r="AL368" s="217">
        <v>0</v>
      </c>
      <c r="AM368" s="217">
        <v>0</v>
      </c>
      <c r="AN368" s="217">
        <v>0</v>
      </c>
      <c r="AO368" s="217">
        <v>0</v>
      </c>
      <c r="AP368" s="217">
        <v>0</v>
      </c>
      <c r="AQ368" s="286">
        <v>0</v>
      </c>
      <c r="AR368" s="286">
        <v>0</v>
      </c>
      <c r="AS368" s="286">
        <v>0</v>
      </c>
      <c r="AT368" s="286">
        <v>0</v>
      </c>
      <c r="AU368" s="113"/>
      <c r="AV368" s="230">
        <v>1</v>
      </c>
      <c r="AW368" s="230">
        <v>0</v>
      </c>
      <c r="AX368" s="230" t="s">
        <v>3620</v>
      </c>
      <c r="AY368" s="141">
        <v>9</v>
      </c>
      <c r="AZ368" s="70">
        <v>1</v>
      </c>
      <c r="BA368" s="70">
        <v>1</v>
      </c>
      <c r="BB368" s="70">
        <v>1</v>
      </c>
      <c r="BC368" s="70">
        <v>1</v>
      </c>
      <c r="BD368" s="70">
        <v>1</v>
      </c>
      <c r="BE368" s="70">
        <v>1</v>
      </c>
      <c r="BF368" s="70">
        <v>1</v>
      </c>
      <c r="BG368" s="71">
        <v>0</v>
      </c>
      <c r="BH368" s="71">
        <v>1</v>
      </c>
      <c r="BI368" s="71">
        <v>0</v>
      </c>
      <c r="BJ368" s="71">
        <v>0</v>
      </c>
      <c r="BK368" s="71">
        <v>1</v>
      </c>
      <c r="BL368" s="70">
        <v>1</v>
      </c>
      <c r="BM368" s="70">
        <v>1</v>
      </c>
      <c r="BN368" s="70">
        <v>1</v>
      </c>
      <c r="BO368" s="70">
        <v>0</v>
      </c>
      <c r="BP368" s="403">
        <v>19872</v>
      </c>
      <c r="BQ368" s="403">
        <v>0</v>
      </c>
      <c r="BR368" s="403">
        <v>0</v>
      </c>
      <c r="BS368" s="403">
        <v>0</v>
      </c>
      <c r="BT368" s="403">
        <v>0</v>
      </c>
      <c r="BU368" s="403">
        <v>0</v>
      </c>
      <c r="BV368" s="403">
        <v>0</v>
      </c>
      <c r="BW368" s="403">
        <v>0</v>
      </c>
      <c r="BX368" s="403">
        <v>0</v>
      </c>
      <c r="BY368" s="403">
        <v>0</v>
      </c>
      <c r="BZ368" s="401">
        <v>0</v>
      </c>
      <c r="CA368" s="401">
        <v>0</v>
      </c>
      <c r="CB368" s="401">
        <v>0</v>
      </c>
      <c r="CC368" s="401">
        <v>0</v>
      </c>
      <c r="CD368" s="401">
        <v>0</v>
      </c>
      <c r="CE368" s="401">
        <v>0</v>
      </c>
      <c r="CF368" s="401">
        <v>0</v>
      </c>
      <c r="CG368" s="401">
        <v>0</v>
      </c>
      <c r="CH368" s="401">
        <v>0</v>
      </c>
      <c r="CI368" s="401">
        <v>0</v>
      </c>
      <c r="CJ368" s="401">
        <v>0</v>
      </c>
      <c r="CK368" s="401">
        <v>0</v>
      </c>
      <c r="CL368" s="401">
        <v>0</v>
      </c>
      <c r="CM368" s="401">
        <v>0</v>
      </c>
      <c r="CN368" s="401">
        <v>0</v>
      </c>
      <c r="CO368" s="401">
        <v>0</v>
      </c>
      <c r="CP368" s="401">
        <v>0</v>
      </c>
      <c r="CQ368" s="401">
        <v>0</v>
      </c>
      <c r="CR368" s="401">
        <v>0</v>
      </c>
      <c r="CS368" s="401">
        <v>0</v>
      </c>
      <c r="CT368" s="401">
        <v>0</v>
      </c>
      <c r="CU368" s="401">
        <v>0</v>
      </c>
      <c r="CV368" s="401">
        <v>0</v>
      </c>
      <c r="CW368" s="401">
        <v>0</v>
      </c>
      <c r="CX368" s="401">
        <v>0</v>
      </c>
      <c r="CY368" s="401">
        <v>0</v>
      </c>
      <c r="CZ368" s="401">
        <v>0</v>
      </c>
      <c r="DA368" s="401">
        <v>0</v>
      </c>
      <c r="DB368" s="401">
        <v>0</v>
      </c>
      <c r="DC368" s="401">
        <v>0</v>
      </c>
      <c r="DD368" s="401">
        <v>0</v>
      </c>
      <c r="DE368" s="401">
        <v>0</v>
      </c>
      <c r="DF368" s="401">
        <v>0</v>
      </c>
      <c r="DG368" s="403">
        <v>100000</v>
      </c>
      <c r="DH368" s="403">
        <v>100000</v>
      </c>
      <c r="DI368" s="403">
        <v>100000</v>
      </c>
      <c r="DJ368" s="403">
        <v>100000</v>
      </c>
      <c r="DK368" s="403">
        <v>100000</v>
      </c>
      <c r="DL368" s="403">
        <v>100000</v>
      </c>
      <c r="DM368" s="403">
        <v>100000</v>
      </c>
      <c r="DN368" s="403">
        <v>100000</v>
      </c>
      <c r="DO368" s="403">
        <v>100000</v>
      </c>
      <c r="DP368" s="403">
        <v>100000</v>
      </c>
      <c r="DQ368" s="403">
        <v>100000</v>
      </c>
      <c r="DR368" s="403">
        <v>100000</v>
      </c>
      <c r="DS368" s="403">
        <v>100000</v>
      </c>
      <c r="DT368" s="403">
        <v>100000</v>
      </c>
      <c r="DU368" s="403">
        <v>100000</v>
      </c>
      <c r="DV368" s="403">
        <v>100000</v>
      </c>
      <c r="DW368" s="403">
        <v>100000</v>
      </c>
      <c r="DX368" s="403">
        <v>100000</v>
      </c>
      <c r="DY368" s="403">
        <v>100000</v>
      </c>
      <c r="DZ368" s="403">
        <v>100000</v>
      </c>
      <c r="EA368" s="403">
        <v>100000</v>
      </c>
      <c r="EB368" s="403">
        <v>100000</v>
      </c>
      <c r="EC368" s="403">
        <v>100000</v>
      </c>
      <c r="ED368" s="403">
        <v>100000</v>
      </c>
      <c r="EE368" s="403">
        <v>100000</v>
      </c>
      <c r="EF368" s="403">
        <v>100000</v>
      </c>
      <c r="EG368" s="403">
        <v>100000</v>
      </c>
      <c r="EH368" s="403">
        <v>100000</v>
      </c>
      <c r="EI368" s="403">
        <v>100000</v>
      </c>
      <c r="EJ368" s="403">
        <v>100000</v>
      </c>
      <c r="EK368" s="403">
        <v>100000</v>
      </c>
      <c r="EL368" s="403">
        <v>100000</v>
      </c>
      <c r="EM368" s="403">
        <v>100000</v>
      </c>
      <c r="EN368" s="403">
        <v>100000</v>
      </c>
      <c r="EO368" s="403">
        <v>100000</v>
      </c>
      <c r="EP368" s="403">
        <v>100000</v>
      </c>
      <c r="EQ368" s="403">
        <v>100000</v>
      </c>
      <c r="ER368" s="403">
        <v>100000</v>
      </c>
      <c r="ES368" s="403">
        <v>100000</v>
      </c>
      <c r="ET368" s="403">
        <v>100000</v>
      </c>
      <c r="EU368" s="403">
        <v>100000</v>
      </c>
      <c r="EV368" s="403">
        <v>100000</v>
      </c>
      <c r="EW368" s="403">
        <v>100000</v>
      </c>
      <c r="EX368" s="404">
        <v>0</v>
      </c>
      <c r="EY368" s="404">
        <v>0</v>
      </c>
      <c r="EZ368" s="404">
        <v>0</v>
      </c>
      <c r="FA368" s="404">
        <v>0</v>
      </c>
      <c r="FB368" s="404">
        <v>0</v>
      </c>
      <c r="FC368" s="404">
        <v>0</v>
      </c>
      <c r="FD368" s="404">
        <v>0</v>
      </c>
      <c r="FE368" s="404">
        <v>0</v>
      </c>
      <c r="FF368" s="404">
        <v>0</v>
      </c>
      <c r="FG368" s="404">
        <v>0</v>
      </c>
      <c r="FH368" s="404">
        <v>0</v>
      </c>
      <c r="FI368" s="404">
        <v>0</v>
      </c>
      <c r="FJ368" s="404">
        <v>0</v>
      </c>
      <c r="FK368" s="404">
        <v>0</v>
      </c>
      <c r="FL368" s="404">
        <v>0</v>
      </c>
      <c r="FM368" s="404">
        <v>0</v>
      </c>
      <c r="FN368" s="404">
        <v>0</v>
      </c>
      <c r="FO368" s="404">
        <v>0</v>
      </c>
      <c r="FP368" s="404">
        <v>0</v>
      </c>
      <c r="FQ368" s="404">
        <v>0</v>
      </c>
      <c r="FR368" s="404">
        <v>0</v>
      </c>
      <c r="FS368" s="404">
        <v>0</v>
      </c>
      <c r="FT368" s="404">
        <v>0</v>
      </c>
      <c r="FU368" s="404">
        <v>0</v>
      </c>
      <c r="FV368" s="404">
        <v>0</v>
      </c>
      <c r="FW368" s="404">
        <v>0</v>
      </c>
      <c r="FX368" s="404">
        <v>0</v>
      </c>
      <c r="FY368" s="404">
        <v>0</v>
      </c>
      <c r="FZ368" s="404">
        <v>0</v>
      </c>
      <c r="GA368" s="404">
        <v>0</v>
      </c>
      <c r="GB368" s="404">
        <v>0</v>
      </c>
      <c r="GC368" s="404">
        <v>0</v>
      </c>
      <c r="GD368" s="404">
        <v>0</v>
      </c>
      <c r="GE368" s="404">
        <v>0</v>
      </c>
      <c r="GF368" s="404">
        <v>0</v>
      </c>
      <c r="GG368" s="404">
        <v>0</v>
      </c>
      <c r="GH368" s="404">
        <v>0</v>
      </c>
      <c r="GI368" s="404">
        <v>0</v>
      </c>
      <c r="GJ368" s="404">
        <v>0</v>
      </c>
      <c r="GK368" s="404">
        <v>0</v>
      </c>
      <c r="GL368" s="404">
        <v>90702.947845804985</v>
      </c>
      <c r="GM368" s="404">
        <v>86383.759853147596</v>
      </c>
      <c r="GN368" s="404">
        <v>82270.247479188198</v>
      </c>
      <c r="GO368" s="404">
        <v>78352.616646845898</v>
      </c>
      <c r="GP368" s="404">
        <v>74621.53966366277</v>
      </c>
      <c r="GQ368" s="404">
        <v>71068.13301301215</v>
      </c>
      <c r="GR368" s="404">
        <v>67683.936202868717</v>
      </c>
      <c r="GS368" s="404">
        <v>64460.89162177973</v>
      </c>
      <c r="GT368" s="404">
        <v>61391.325354075932</v>
      </c>
      <c r="GU368" s="404">
        <v>58467.928908643742</v>
      </c>
      <c r="GV368" s="404">
        <v>55683.741817755952</v>
      </c>
      <c r="GW368" s="404">
        <v>53032.135064529466</v>
      </c>
      <c r="GX368" s="404">
        <v>50506.795299551886</v>
      </c>
      <c r="GY368" s="404">
        <v>48101.709809097018</v>
      </c>
      <c r="GZ368" s="404">
        <v>45811.152199140022</v>
      </c>
      <c r="HA368" s="404">
        <v>43629.668761085726</v>
      </c>
      <c r="HB368" s="404">
        <v>41552.065486748317</v>
      </c>
      <c r="HC368" s="404">
        <v>39573.39570166506</v>
      </c>
      <c r="HD368" s="404">
        <v>37688.94828730006</v>
      </c>
      <c r="HE368" s="404">
        <v>35894.236464095295</v>
      </c>
      <c r="HF368" s="404">
        <v>34184.987108662186</v>
      </c>
      <c r="HG368" s="404">
        <v>32557.130579678269</v>
      </c>
      <c r="HH368" s="404">
        <v>31006.791028265023</v>
      </c>
      <c r="HI368" s="404">
        <v>29530.277169776211</v>
      </c>
      <c r="HJ368" s="404">
        <v>28124.073495024961</v>
      </c>
      <c r="HK368" s="404">
        <v>26784.831900023772</v>
      </c>
      <c r="HL368" s="404">
        <v>25509.363714308358</v>
      </c>
      <c r="HM368" s="404">
        <v>24294.632108865095</v>
      </c>
      <c r="HN368" s="404">
        <v>23137.744865585813</v>
      </c>
      <c r="HO368" s="404">
        <v>22035.947491034101</v>
      </c>
      <c r="HP368" s="404">
        <v>20986.616658127718</v>
      </c>
      <c r="HQ368" s="404">
        <v>19987.253960121634</v>
      </c>
      <c r="HR368" s="404">
        <v>19035.479962020603</v>
      </c>
      <c r="HS368" s="404">
        <v>18129.028535257716</v>
      </c>
      <c r="HT368" s="404">
        <v>17265.741462150207</v>
      </c>
      <c r="HU368" s="404">
        <v>16443.563297285909</v>
      </c>
      <c r="HV368" s="404">
        <v>15660.536473605633</v>
      </c>
      <c r="HW368" s="404">
        <v>14914.79664152917</v>
      </c>
      <c r="HX368" s="404">
        <v>14204.568230027782</v>
      </c>
      <c r="HY368" s="404">
        <v>13528.160219074078</v>
      </c>
      <c r="HZ368" s="404">
        <v>0</v>
      </c>
      <c r="IA368" s="404">
        <v>1634198.7003804226</v>
      </c>
      <c r="IB368" s="408">
        <v>0</v>
      </c>
      <c r="IC368" s="412"/>
    </row>
    <row r="369" spans="1:237" s="180" customFormat="1" ht="90" customHeight="1" x14ac:dyDescent="0.25">
      <c r="A369" s="242" t="s">
        <v>70</v>
      </c>
      <c r="B369" s="195" t="s">
        <v>71</v>
      </c>
      <c r="C369" s="195" t="s">
        <v>157</v>
      </c>
      <c r="D369" s="121" t="s">
        <v>73</v>
      </c>
      <c r="E369" s="195" t="s">
        <v>158</v>
      </c>
      <c r="F369" s="113" t="s">
        <v>159</v>
      </c>
      <c r="G369" s="113" t="s">
        <v>160</v>
      </c>
      <c r="H369" s="112" t="s">
        <v>77</v>
      </c>
      <c r="I369" s="113" t="s">
        <v>93</v>
      </c>
      <c r="J369" s="113">
        <v>40</v>
      </c>
      <c r="K369" s="227" t="s">
        <v>94</v>
      </c>
      <c r="L369" s="111">
        <v>7000</v>
      </c>
      <c r="M369" s="113" t="s">
        <v>161</v>
      </c>
      <c r="N369" s="112" t="s">
        <v>96</v>
      </c>
      <c r="O369" s="112" t="s">
        <v>217</v>
      </c>
      <c r="P369" s="112" t="s">
        <v>460</v>
      </c>
      <c r="Q369" s="112" t="s">
        <v>100</v>
      </c>
      <c r="R369" s="73" t="s">
        <v>162</v>
      </c>
      <c r="S369" s="112" t="s">
        <v>85</v>
      </c>
      <c r="T369" s="288" t="s">
        <v>86</v>
      </c>
      <c r="U369" s="112" t="s">
        <v>87</v>
      </c>
      <c r="V369" s="201">
        <v>1</v>
      </c>
      <c r="W369" s="215">
        <v>9108</v>
      </c>
      <c r="X369" s="216">
        <v>0</v>
      </c>
      <c r="Y369" s="217">
        <v>9108</v>
      </c>
      <c r="Z369" s="216">
        <v>0</v>
      </c>
      <c r="AA369" s="216">
        <v>0</v>
      </c>
      <c r="AB369" s="216">
        <v>0</v>
      </c>
      <c r="AC369" s="216">
        <v>0</v>
      </c>
      <c r="AD369" s="216">
        <v>0</v>
      </c>
      <c r="AE369" s="286">
        <v>0</v>
      </c>
      <c r="AF369" s="286">
        <v>0</v>
      </c>
      <c r="AG369" s="286">
        <v>0</v>
      </c>
      <c r="AH369" s="286">
        <v>0</v>
      </c>
      <c r="AI369" s="112" t="s">
        <v>88</v>
      </c>
      <c r="AJ369" s="217">
        <v>0</v>
      </c>
      <c r="AK369" s="217">
        <v>0</v>
      </c>
      <c r="AL369" s="217">
        <v>0</v>
      </c>
      <c r="AM369" s="217">
        <v>0</v>
      </c>
      <c r="AN369" s="217">
        <v>0</v>
      </c>
      <c r="AO369" s="217">
        <v>0</v>
      </c>
      <c r="AP369" s="217">
        <v>0</v>
      </c>
      <c r="AQ369" s="286">
        <v>0</v>
      </c>
      <c r="AR369" s="286">
        <v>0</v>
      </c>
      <c r="AS369" s="286">
        <v>0</v>
      </c>
      <c r="AT369" s="286">
        <v>0</v>
      </c>
      <c r="AU369" s="314"/>
      <c r="AV369" s="230">
        <v>1</v>
      </c>
      <c r="AW369" s="230">
        <v>0</v>
      </c>
      <c r="AX369" s="230" t="s">
        <v>3618</v>
      </c>
      <c r="AY369" s="141">
        <v>8</v>
      </c>
      <c r="AZ369" s="70">
        <v>1</v>
      </c>
      <c r="BA369" s="70">
        <v>1</v>
      </c>
      <c r="BB369" s="70">
        <v>1</v>
      </c>
      <c r="BC369" s="70">
        <v>1</v>
      </c>
      <c r="BD369" s="70">
        <v>1</v>
      </c>
      <c r="BE369" s="70">
        <v>1</v>
      </c>
      <c r="BF369" s="70">
        <v>1</v>
      </c>
      <c r="BG369" s="71">
        <v>0</v>
      </c>
      <c r="BH369" s="71">
        <v>0</v>
      </c>
      <c r="BI369" s="71">
        <v>0</v>
      </c>
      <c r="BJ369" s="71">
        <v>0</v>
      </c>
      <c r="BK369" s="71">
        <v>0</v>
      </c>
      <c r="BL369" s="70">
        <v>1</v>
      </c>
      <c r="BM369" s="70">
        <v>1</v>
      </c>
      <c r="BN369" s="70">
        <v>1</v>
      </c>
      <c r="BO369" s="70">
        <v>0</v>
      </c>
      <c r="BP369" s="403">
        <v>9108</v>
      </c>
      <c r="BQ369" s="403">
        <v>0</v>
      </c>
      <c r="BR369" s="403">
        <v>0</v>
      </c>
      <c r="BS369" s="403">
        <v>0</v>
      </c>
      <c r="BT369" s="403">
        <v>0</v>
      </c>
      <c r="BU369" s="403">
        <v>0</v>
      </c>
      <c r="BV369" s="403">
        <v>0</v>
      </c>
      <c r="BW369" s="403">
        <v>0</v>
      </c>
      <c r="BX369" s="403">
        <v>0</v>
      </c>
      <c r="BY369" s="403">
        <v>0</v>
      </c>
      <c r="BZ369" s="401">
        <v>0</v>
      </c>
      <c r="CA369" s="401">
        <v>0</v>
      </c>
      <c r="CB369" s="401">
        <v>0</v>
      </c>
      <c r="CC369" s="401">
        <v>0</v>
      </c>
      <c r="CD369" s="401">
        <v>0</v>
      </c>
      <c r="CE369" s="401">
        <v>0</v>
      </c>
      <c r="CF369" s="401">
        <v>0</v>
      </c>
      <c r="CG369" s="401">
        <v>0</v>
      </c>
      <c r="CH369" s="401">
        <v>0</v>
      </c>
      <c r="CI369" s="401">
        <v>0</v>
      </c>
      <c r="CJ369" s="401">
        <v>0</v>
      </c>
      <c r="CK369" s="401">
        <v>0</v>
      </c>
      <c r="CL369" s="401">
        <v>0</v>
      </c>
      <c r="CM369" s="401">
        <v>0</v>
      </c>
      <c r="CN369" s="401">
        <v>0</v>
      </c>
      <c r="CO369" s="401">
        <v>0</v>
      </c>
      <c r="CP369" s="401">
        <v>0</v>
      </c>
      <c r="CQ369" s="401">
        <v>0</v>
      </c>
      <c r="CR369" s="401">
        <v>0</v>
      </c>
      <c r="CS369" s="401">
        <v>0</v>
      </c>
      <c r="CT369" s="401">
        <v>0</v>
      </c>
      <c r="CU369" s="401">
        <v>0</v>
      </c>
      <c r="CV369" s="401">
        <v>0</v>
      </c>
      <c r="CW369" s="401">
        <v>0</v>
      </c>
      <c r="CX369" s="401">
        <v>0</v>
      </c>
      <c r="CY369" s="401">
        <v>0</v>
      </c>
      <c r="CZ369" s="401">
        <v>0</v>
      </c>
      <c r="DA369" s="401">
        <v>0</v>
      </c>
      <c r="DB369" s="401">
        <v>0</v>
      </c>
      <c r="DC369" s="401">
        <v>0</v>
      </c>
      <c r="DD369" s="401">
        <v>0</v>
      </c>
      <c r="DE369" s="401">
        <v>0</v>
      </c>
      <c r="DF369" s="401">
        <v>0</v>
      </c>
      <c r="DG369" s="403">
        <v>7000</v>
      </c>
      <c r="DH369" s="403">
        <v>7000</v>
      </c>
      <c r="DI369" s="403">
        <v>7000</v>
      </c>
      <c r="DJ369" s="403">
        <v>7000</v>
      </c>
      <c r="DK369" s="403">
        <v>7000</v>
      </c>
      <c r="DL369" s="403">
        <v>7000</v>
      </c>
      <c r="DM369" s="403">
        <v>7000</v>
      </c>
      <c r="DN369" s="403">
        <v>7000</v>
      </c>
      <c r="DO369" s="403">
        <v>7000</v>
      </c>
      <c r="DP369" s="403">
        <v>7000</v>
      </c>
      <c r="DQ369" s="403">
        <v>7000</v>
      </c>
      <c r="DR369" s="403">
        <v>7000</v>
      </c>
      <c r="DS369" s="403">
        <v>7000</v>
      </c>
      <c r="DT369" s="403">
        <v>7000</v>
      </c>
      <c r="DU369" s="403">
        <v>7000</v>
      </c>
      <c r="DV369" s="403">
        <v>7000</v>
      </c>
      <c r="DW369" s="403">
        <v>7000</v>
      </c>
      <c r="DX369" s="403">
        <v>7000</v>
      </c>
      <c r="DY369" s="403">
        <v>7000</v>
      </c>
      <c r="DZ369" s="403">
        <v>7000</v>
      </c>
      <c r="EA369" s="403">
        <v>7000</v>
      </c>
      <c r="EB369" s="403">
        <v>7000</v>
      </c>
      <c r="EC369" s="403">
        <v>7000</v>
      </c>
      <c r="ED369" s="403">
        <v>7000</v>
      </c>
      <c r="EE369" s="403">
        <v>7000</v>
      </c>
      <c r="EF369" s="403">
        <v>7000</v>
      </c>
      <c r="EG369" s="403">
        <v>7000</v>
      </c>
      <c r="EH369" s="403">
        <v>7000</v>
      </c>
      <c r="EI369" s="403">
        <v>7000</v>
      </c>
      <c r="EJ369" s="403">
        <v>7000</v>
      </c>
      <c r="EK369" s="403">
        <v>7000</v>
      </c>
      <c r="EL369" s="403">
        <v>7000</v>
      </c>
      <c r="EM369" s="403">
        <v>7000</v>
      </c>
      <c r="EN369" s="403">
        <v>7000</v>
      </c>
      <c r="EO369" s="403">
        <v>7000</v>
      </c>
      <c r="EP369" s="403">
        <v>7000</v>
      </c>
      <c r="EQ369" s="403">
        <v>7000</v>
      </c>
      <c r="ER369" s="403">
        <v>7000</v>
      </c>
      <c r="ES369" s="403">
        <v>7000</v>
      </c>
      <c r="ET369" s="403">
        <v>7000</v>
      </c>
      <c r="EU369" s="403">
        <v>7000</v>
      </c>
      <c r="EV369" s="403">
        <v>7000</v>
      </c>
      <c r="EW369" s="403">
        <v>7000</v>
      </c>
      <c r="EX369" s="404">
        <v>0</v>
      </c>
      <c r="EY369" s="404">
        <v>0</v>
      </c>
      <c r="EZ369" s="404">
        <v>0</v>
      </c>
      <c r="FA369" s="404">
        <v>0</v>
      </c>
      <c r="FB369" s="404">
        <v>0</v>
      </c>
      <c r="FC369" s="404">
        <v>0</v>
      </c>
      <c r="FD369" s="404">
        <v>0</v>
      </c>
      <c r="FE369" s="404">
        <v>0</v>
      </c>
      <c r="FF369" s="404">
        <v>0</v>
      </c>
      <c r="FG369" s="404">
        <v>0</v>
      </c>
      <c r="FH369" s="404">
        <v>0</v>
      </c>
      <c r="FI369" s="404">
        <v>0</v>
      </c>
      <c r="FJ369" s="404">
        <v>0</v>
      </c>
      <c r="FK369" s="404">
        <v>0</v>
      </c>
      <c r="FL369" s="404">
        <v>0</v>
      </c>
      <c r="FM369" s="404">
        <v>0</v>
      </c>
      <c r="FN369" s="404">
        <v>0</v>
      </c>
      <c r="FO369" s="404">
        <v>0</v>
      </c>
      <c r="FP369" s="404">
        <v>0</v>
      </c>
      <c r="FQ369" s="404">
        <v>0</v>
      </c>
      <c r="FR369" s="404">
        <v>0</v>
      </c>
      <c r="FS369" s="404">
        <v>0</v>
      </c>
      <c r="FT369" s="404">
        <v>0</v>
      </c>
      <c r="FU369" s="404">
        <v>0</v>
      </c>
      <c r="FV369" s="404">
        <v>0</v>
      </c>
      <c r="FW369" s="404">
        <v>0</v>
      </c>
      <c r="FX369" s="404">
        <v>0</v>
      </c>
      <c r="FY369" s="404">
        <v>0</v>
      </c>
      <c r="FZ369" s="404">
        <v>0</v>
      </c>
      <c r="GA369" s="404">
        <v>0</v>
      </c>
      <c r="GB369" s="404">
        <v>0</v>
      </c>
      <c r="GC369" s="404">
        <v>0</v>
      </c>
      <c r="GD369" s="404">
        <v>0</v>
      </c>
      <c r="GE369" s="404">
        <v>0</v>
      </c>
      <c r="GF369" s="404">
        <v>0</v>
      </c>
      <c r="GG369" s="404">
        <v>0</v>
      </c>
      <c r="GH369" s="404">
        <v>0</v>
      </c>
      <c r="GI369" s="404">
        <v>0</v>
      </c>
      <c r="GJ369" s="404">
        <v>0</v>
      </c>
      <c r="GK369" s="404">
        <v>0</v>
      </c>
      <c r="GL369" s="404">
        <v>6349.2063492063489</v>
      </c>
      <c r="GM369" s="404">
        <v>6046.8631897203322</v>
      </c>
      <c r="GN369" s="404">
        <v>5758.9173235431736</v>
      </c>
      <c r="GO369" s="404">
        <v>5484.6831652792125</v>
      </c>
      <c r="GP369" s="404">
        <v>5223.5077764563939</v>
      </c>
      <c r="GQ369" s="404">
        <v>4974.7693109108504</v>
      </c>
      <c r="GR369" s="404">
        <v>4737.8755342008099</v>
      </c>
      <c r="GS369" s="404">
        <v>4512.2624135245806</v>
      </c>
      <c r="GT369" s="404">
        <v>4297.3927747853149</v>
      </c>
      <c r="GU369" s="404">
        <v>4092.755023605062</v>
      </c>
      <c r="GV369" s="404">
        <v>3897.8619272429164</v>
      </c>
      <c r="GW369" s="404">
        <v>3712.2494545170625</v>
      </c>
      <c r="GX369" s="404">
        <v>3535.4756709686321</v>
      </c>
      <c r="GY369" s="404">
        <v>3367.1196866367914</v>
      </c>
      <c r="GZ369" s="404">
        <v>3206.7806539398016</v>
      </c>
      <c r="HA369" s="404">
        <v>3054.0768132760008</v>
      </c>
      <c r="HB369" s="404">
        <v>2908.6445840723818</v>
      </c>
      <c r="HC369" s="404">
        <v>2770.1376991165544</v>
      </c>
      <c r="HD369" s="404">
        <v>2638.2263801110043</v>
      </c>
      <c r="HE369" s="404">
        <v>2512.5965524866706</v>
      </c>
      <c r="HF369" s="404">
        <v>2392.949097606353</v>
      </c>
      <c r="HG369" s="404">
        <v>2278.9991405774786</v>
      </c>
      <c r="HH369" s="404">
        <v>2170.4753719785517</v>
      </c>
      <c r="HI369" s="404">
        <v>2067.1194018843348</v>
      </c>
      <c r="HJ369" s="404">
        <v>1968.6851446517474</v>
      </c>
      <c r="HK369" s="404">
        <v>1874.938233001664</v>
      </c>
      <c r="HL369" s="404">
        <v>1785.655460001585</v>
      </c>
      <c r="HM369" s="404">
        <v>1700.6242476205568</v>
      </c>
      <c r="HN369" s="404">
        <v>1619.6421405910071</v>
      </c>
      <c r="HO369" s="404">
        <v>1542.5163243723871</v>
      </c>
      <c r="HP369" s="404">
        <v>1469.0631660689401</v>
      </c>
      <c r="HQ369" s="404">
        <v>1399.1077772085143</v>
      </c>
      <c r="HR369" s="404">
        <v>1332.4835973414424</v>
      </c>
      <c r="HS369" s="404">
        <v>1269.0319974680401</v>
      </c>
      <c r="HT369" s="404">
        <v>1208.6019023505146</v>
      </c>
      <c r="HU369" s="404">
        <v>1151.0494308100137</v>
      </c>
      <c r="HV369" s="404">
        <v>1096.2375531523942</v>
      </c>
      <c r="HW369" s="404">
        <v>1044.035764907042</v>
      </c>
      <c r="HX369" s="404">
        <v>994.31977610194485</v>
      </c>
      <c r="HY369" s="404">
        <v>946.97121533518543</v>
      </c>
      <c r="HZ369" s="404">
        <v>0</v>
      </c>
      <c r="IA369" s="404">
        <v>114393.9090266296</v>
      </c>
      <c r="IB369" s="408">
        <v>0</v>
      </c>
      <c r="IC369" s="412"/>
    </row>
  </sheetData>
  <autoFilter ref="A2:IB369">
    <sortState ref="A3:IB369">
      <sortCondition descending="1" ref="IB2:IB369"/>
    </sortState>
  </autoFilter>
  <mergeCells count="8">
    <mergeCell ref="EX1:GK1"/>
    <mergeCell ref="GL1:HY1"/>
    <mergeCell ref="A1:V1"/>
    <mergeCell ref="W1:AH1"/>
    <mergeCell ref="AI1:AT1"/>
    <mergeCell ref="AV1:BO1"/>
    <mergeCell ref="BP1:DF1"/>
    <mergeCell ref="DG1:EW1"/>
  </mergeCells>
  <conditionalFormatting sqref="D370:D1048576 D1:D2">
    <cfRule type="cellIs" dxfId="20" priority="28" operator="equal">
      <formula>"R"</formula>
    </cfRule>
  </conditionalFormatting>
  <conditionalFormatting sqref="D369">
    <cfRule type="cellIs" dxfId="19" priority="1" operator="equal">
      <formula>"R"</formula>
    </cfRule>
  </conditionalFormatting>
  <conditionalFormatting sqref="AZ3:BO363">
    <cfRule type="colorScale" priority="14">
      <colorScale>
        <cfvo type="num" val="0"/>
        <cfvo type="num" val="1"/>
        <color theme="5" tint="0.59999389629810485"/>
        <color theme="6" tint="0.59999389629810485"/>
      </colorScale>
    </cfRule>
  </conditionalFormatting>
  <conditionalFormatting sqref="D3:D355">
    <cfRule type="cellIs" dxfId="18" priority="13" operator="equal">
      <formula>"R"</formula>
    </cfRule>
  </conditionalFormatting>
  <conditionalFormatting sqref="AY3:AY363">
    <cfRule type="colorScale" priority="15">
      <colorScale>
        <cfvo type="min"/>
        <cfvo type="max"/>
        <color theme="0"/>
        <color rgb="FF1E4E9D"/>
      </colorScale>
    </cfRule>
  </conditionalFormatting>
  <conditionalFormatting sqref="BI364:BK364 BF364:BG364 BN364:BO364 BN366:BO369 BF366:BG369 BI366:BK369">
    <cfRule type="colorScale" priority="6">
      <colorScale>
        <cfvo type="num" val="0"/>
        <cfvo type="num" val="1"/>
        <color theme="5" tint="0.59999389629810485"/>
        <color theme="9" tint="0.79998168889431442"/>
      </colorScale>
    </cfRule>
  </conditionalFormatting>
  <conditionalFormatting sqref="AZ364:BA364 AZ366:BA369">
    <cfRule type="colorScale" priority="8">
      <colorScale>
        <cfvo type="num" val="0"/>
        <cfvo type="num" val="1"/>
        <color rgb="FFFF0000"/>
        <color theme="9" tint="0.59999389629810485"/>
      </colorScale>
    </cfRule>
    <cfRule type="colorScale" priority="9">
      <colorScale>
        <cfvo type="num" val="0"/>
        <cfvo type="num" val="1"/>
        <color theme="9" tint="0.59999389629810485"/>
        <color theme="5"/>
      </colorScale>
    </cfRule>
    <cfRule type="colorScale" priority="10">
      <colorScale>
        <cfvo type="num" val="0"/>
        <cfvo type="num" val="1"/>
        <color rgb="FFFF0000"/>
        <color rgb="FF00B050"/>
      </colorScale>
    </cfRule>
  </conditionalFormatting>
  <conditionalFormatting sqref="BB364:BE364 BH364 BH366:BH369 BB366:BE369">
    <cfRule type="colorScale" priority="7">
      <colorScale>
        <cfvo type="num" val="0"/>
        <cfvo type="num" val="1"/>
        <color rgb="FFFF0000"/>
        <color theme="9" tint="0.59999389629810485"/>
      </colorScale>
    </cfRule>
  </conditionalFormatting>
  <conditionalFormatting sqref="BL364:BM364 BL366:BM369">
    <cfRule type="colorScale" priority="4">
      <colorScale>
        <cfvo type="num" val="0"/>
        <cfvo type="num" val="0.5"/>
        <cfvo type="num" val="1"/>
        <color rgb="FFFF0000"/>
        <color theme="7" tint="0.79998168889431442"/>
        <color theme="9" tint="0.59999389629810485"/>
      </colorScale>
    </cfRule>
    <cfRule type="colorScale" priority="5">
      <colorScale>
        <cfvo type="num" val="0"/>
        <cfvo type="num" val="1"/>
        <cfvo type="formula" val="&quot;1N&quot;"/>
        <color rgb="FFFF0000"/>
        <color rgb="FF92D050"/>
        <color theme="7" tint="0.79998168889431442"/>
      </colorScale>
    </cfRule>
  </conditionalFormatting>
  <conditionalFormatting sqref="AY366:AY369 AY364">
    <cfRule type="cellIs" dxfId="17" priority="11" operator="equal">
      <formula>1</formula>
    </cfRule>
    <cfRule type="colorScale" priority="12">
      <colorScale>
        <cfvo type="min"/>
        <cfvo type="max"/>
        <color theme="4" tint="0.79998168889431442"/>
        <color theme="4" tint="-0.249977111117893"/>
      </colorScale>
    </cfRule>
  </conditionalFormatting>
  <conditionalFormatting sqref="AZ365:BO365">
    <cfRule type="colorScale" priority="2">
      <colorScale>
        <cfvo type="num" val="0"/>
        <cfvo type="num" val="1"/>
        <color theme="5" tint="0.59999389629810485"/>
        <color theme="6" tint="0.59999389629810485"/>
      </colorScale>
    </cfRule>
  </conditionalFormatting>
  <conditionalFormatting sqref="AY365">
    <cfRule type="colorScale" priority="3">
      <colorScale>
        <cfvo type="min"/>
        <cfvo type="max"/>
        <color theme="0"/>
        <color rgb="FF1E4E9D"/>
      </colorScale>
    </cfRule>
  </conditionalFormatting>
  <dataValidations count="4">
    <dataValidation type="list" allowBlank="1" showInputMessage="1" showErrorMessage="1" sqref="S291">
      <formula1>$S$395:$S$400</formula1>
    </dataValidation>
    <dataValidation type="list" allowBlank="1" showInputMessage="1" showErrorMessage="1" sqref="P291">
      <formula1>#REF!</formula1>
    </dataValidation>
    <dataValidation type="list" allowBlank="1" showInputMessage="1" showErrorMessage="1" sqref="R291">
      <formula1>#REF!</formula1>
    </dataValidation>
    <dataValidation type="list" allowBlank="1" showInputMessage="1" showErrorMessage="1" sqref="T244:T246 T291">
      <formula1>#REF!</formula1>
    </dataValidation>
  </dataValidations>
  <hyperlinks>
    <hyperlink ref="I153" r:id="rId1"/>
    <hyperlink ref="I235" r:id="rId2"/>
  </hyperlinks>
  <pageMargins left="0.7" right="0.7" top="0.75" bottom="0.75" header="0.3" footer="0.3"/>
  <pageSetup paperSize="9" orientation="portrait" r:id="rId3"/>
  <legacy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B124"/>
  <sheetViews>
    <sheetView zoomScale="80" zoomScaleNormal="80" workbookViewId="0">
      <pane xSplit="1" ySplit="2" topLeftCell="E7" activePane="bottomRight" state="frozen"/>
      <selection pane="topRight" activeCell="B1" sqref="B1"/>
      <selection pane="bottomLeft" activeCell="A3" sqref="A3"/>
      <selection pane="bottomRight" activeCell="E12" sqref="E12"/>
    </sheetView>
  </sheetViews>
  <sheetFormatPr defaultRowHeight="12.75" x14ac:dyDescent="0.2"/>
  <cols>
    <col min="1" max="1" width="7.42578125" style="319" customWidth="1"/>
    <col min="2" max="2" width="25.7109375" style="319" customWidth="1"/>
    <col min="3" max="3" width="15.7109375" style="319" customWidth="1"/>
    <col min="4" max="4" width="8.42578125" style="319" customWidth="1"/>
    <col min="5" max="8" width="45.7109375" style="319" customWidth="1"/>
    <col min="9" max="9" width="25.42578125" style="319" customWidth="1"/>
    <col min="10" max="10" width="21" style="319" customWidth="1"/>
    <col min="11" max="11" width="23.7109375" style="319" customWidth="1"/>
    <col min="12" max="12" width="20" style="320" customWidth="1"/>
    <col min="13" max="13" width="25.7109375" style="319" customWidth="1"/>
    <col min="14" max="14" width="22.5703125" style="319" customWidth="1"/>
    <col min="15" max="22" width="25.7109375" style="319" customWidth="1"/>
    <col min="23" max="46" width="18.7109375" style="319" customWidth="1"/>
    <col min="47" max="47" width="25.7109375" style="319" customWidth="1"/>
    <col min="48" max="50" width="18.7109375" style="319" customWidth="1"/>
    <col min="51" max="67" width="18.7109375" style="178" customWidth="1"/>
    <col min="68" max="236" width="15" style="178" customWidth="1"/>
    <col min="237" max="16384" width="9.140625" style="178"/>
  </cols>
  <sheetData>
    <row r="1" spans="1:236" ht="15" customHeight="1" x14ac:dyDescent="0.2">
      <c r="A1" s="487" t="s">
        <v>0</v>
      </c>
      <c r="B1" s="488"/>
      <c r="C1" s="488"/>
      <c r="D1" s="488"/>
      <c r="E1" s="488"/>
      <c r="F1" s="488"/>
      <c r="G1" s="488"/>
      <c r="H1" s="488"/>
      <c r="I1" s="488"/>
      <c r="J1" s="488"/>
      <c r="K1" s="488"/>
      <c r="L1" s="488"/>
      <c r="M1" s="488"/>
      <c r="N1" s="488"/>
      <c r="O1" s="488"/>
      <c r="P1" s="488"/>
      <c r="Q1" s="488"/>
      <c r="R1" s="488"/>
      <c r="S1" s="488"/>
      <c r="T1" s="488"/>
      <c r="U1" s="488"/>
      <c r="V1" s="489"/>
      <c r="W1" s="490" t="s">
        <v>22</v>
      </c>
      <c r="X1" s="490"/>
      <c r="Y1" s="490"/>
      <c r="Z1" s="490"/>
      <c r="AA1" s="490"/>
      <c r="AB1" s="490"/>
      <c r="AC1" s="490"/>
      <c r="AD1" s="490"/>
      <c r="AE1" s="490"/>
      <c r="AF1" s="490"/>
      <c r="AG1" s="490"/>
      <c r="AH1" s="490"/>
      <c r="AI1" s="491" t="s">
        <v>35</v>
      </c>
      <c r="AJ1" s="491"/>
      <c r="AK1" s="491"/>
      <c r="AL1" s="491"/>
      <c r="AM1" s="491"/>
      <c r="AN1" s="491"/>
      <c r="AO1" s="491"/>
      <c r="AP1" s="491"/>
      <c r="AQ1" s="491"/>
      <c r="AR1" s="491"/>
      <c r="AS1" s="491"/>
      <c r="AT1" s="491"/>
      <c r="AU1" s="389" t="s">
        <v>48</v>
      </c>
      <c r="AV1" s="492" t="s">
        <v>49</v>
      </c>
      <c r="AW1" s="492"/>
      <c r="AX1" s="492"/>
      <c r="AY1" s="492"/>
      <c r="AZ1" s="492"/>
      <c r="BA1" s="492"/>
      <c r="BB1" s="492"/>
      <c r="BC1" s="492"/>
      <c r="BD1" s="492"/>
      <c r="BE1" s="492"/>
      <c r="BF1" s="492"/>
      <c r="BG1" s="492"/>
      <c r="BH1" s="492"/>
      <c r="BI1" s="492"/>
      <c r="BJ1" s="492"/>
      <c r="BK1" s="492"/>
      <c r="BL1" s="492"/>
      <c r="BM1" s="492"/>
      <c r="BN1" s="492"/>
      <c r="BO1" s="492"/>
      <c r="BP1" s="483" t="s">
        <v>2269</v>
      </c>
      <c r="BQ1" s="484"/>
      <c r="BR1" s="484"/>
      <c r="BS1" s="484"/>
      <c r="BT1" s="484"/>
      <c r="BU1" s="484"/>
      <c r="BV1" s="484"/>
      <c r="BW1" s="484"/>
      <c r="BX1" s="484"/>
      <c r="BY1" s="484"/>
      <c r="BZ1" s="484"/>
      <c r="CA1" s="484"/>
      <c r="CB1" s="484"/>
      <c r="CC1" s="484"/>
      <c r="CD1" s="484"/>
      <c r="CE1" s="484"/>
      <c r="CF1" s="484"/>
      <c r="CG1" s="484"/>
      <c r="CH1" s="484"/>
      <c r="CI1" s="484"/>
      <c r="CJ1" s="484"/>
      <c r="CK1" s="484"/>
      <c r="CL1" s="484"/>
      <c r="CM1" s="484"/>
      <c r="CN1" s="484"/>
      <c r="CO1" s="484"/>
      <c r="CP1" s="484"/>
      <c r="CQ1" s="484"/>
      <c r="CR1" s="484"/>
      <c r="CS1" s="484"/>
      <c r="CT1" s="484"/>
      <c r="CU1" s="484"/>
      <c r="CV1" s="484"/>
      <c r="CW1" s="484"/>
      <c r="CX1" s="484"/>
      <c r="CY1" s="484"/>
      <c r="CZ1" s="484"/>
      <c r="DA1" s="484"/>
      <c r="DB1" s="484"/>
      <c r="DC1" s="484"/>
      <c r="DD1" s="484"/>
      <c r="DE1" s="484"/>
      <c r="DF1" s="485"/>
      <c r="DG1" s="486" t="s">
        <v>2270</v>
      </c>
      <c r="DH1" s="486"/>
      <c r="DI1" s="486"/>
      <c r="DJ1" s="486"/>
      <c r="DK1" s="486"/>
      <c r="DL1" s="486"/>
      <c r="DM1" s="486"/>
      <c r="DN1" s="486"/>
      <c r="DO1" s="486"/>
      <c r="DP1" s="486"/>
      <c r="DQ1" s="486"/>
      <c r="DR1" s="486"/>
      <c r="DS1" s="486"/>
      <c r="DT1" s="486"/>
      <c r="DU1" s="486"/>
      <c r="DV1" s="486"/>
      <c r="DW1" s="486"/>
      <c r="DX1" s="486"/>
      <c r="DY1" s="486"/>
      <c r="DZ1" s="486"/>
      <c r="EA1" s="486"/>
      <c r="EB1" s="486"/>
      <c r="EC1" s="486"/>
      <c r="ED1" s="486"/>
      <c r="EE1" s="486"/>
      <c r="EF1" s="486"/>
      <c r="EG1" s="486"/>
      <c r="EH1" s="486"/>
      <c r="EI1" s="486"/>
      <c r="EJ1" s="486"/>
      <c r="EK1" s="486"/>
      <c r="EL1" s="486"/>
      <c r="EM1" s="486"/>
      <c r="EN1" s="486"/>
      <c r="EO1" s="486"/>
      <c r="EP1" s="486"/>
      <c r="EQ1" s="486"/>
      <c r="ER1" s="486"/>
      <c r="ES1" s="486"/>
      <c r="ET1" s="486"/>
      <c r="EU1" s="486"/>
      <c r="EV1" s="486"/>
      <c r="EW1" s="486"/>
      <c r="EX1" s="486"/>
      <c r="EY1" s="486"/>
      <c r="EZ1" s="486"/>
      <c r="FA1" s="486"/>
      <c r="FB1" s="486"/>
      <c r="FC1" s="486"/>
      <c r="FD1" s="486"/>
      <c r="FE1" s="486"/>
      <c r="FF1" s="486"/>
      <c r="FG1" s="486"/>
      <c r="FH1" s="486"/>
      <c r="FI1" s="486"/>
      <c r="FJ1" s="486"/>
      <c r="FK1" s="486"/>
      <c r="FL1" s="486"/>
      <c r="FM1" s="486"/>
      <c r="FN1" s="486"/>
      <c r="FO1" s="486"/>
      <c r="FP1" s="486"/>
      <c r="FQ1" s="486"/>
      <c r="FR1" s="486"/>
      <c r="FS1" s="486"/>
      <c r="FT1" s="486"/>
      <c r="FU1" s="486"/>
      <c r="FV1" s="486"/>
      <c r="FW1" s="486"/>
      <c r="FX1" s="486"/>
      <c r="FY1" s="486"/>
      <c r="FZ1" s="486"/>
      <c r="GA1" s="486"/>
      <c r="GB1" s="486"/>
      <c r="GC1" s="486"/>
      <c r="GD1" s="486"/>
      <c r="GE1" s="486"/>
      <c r="GF1" s="486"/>
      <c r="GG1" s="486"/>
      <c r="GH1" s="486"/>
      <c r="GI1" s="486"/>
      <c r="GJ1" s="486"/>
      <c r="GK1" s="486"/>
      <c r="GL1" s="481"/>
      <c r="GM1" s="481"/>
      <c r="GN1" s="481"/>
      <c r="GO1" s="481"/>
      <c r="GP1" s="481"/>
      <c r="GQ1" s="481"/>
      <c r="GR1" s="481"/>
      <c r="GS1" s="481"/>
      <c r="GT1" s="481"/>
      <c r="GU1" s="481"/>
      <c r="GV1" s="481"/>
      <c r="GW1" s="481"/>
      <c r="GX1" s="481"/>
      <c r="GY1" s="481"/>
      <c r="GZ1" s="481"/>
      <c r="HA1" s="481"/>
      <c r="HB1" s="481"/>
      <c r="HC1" s="481"/>
      <c r="HD1" s="481"/>
      <c r="HE1" s="481"/>
      <c r="HF1" s="481"/>
      <c r="HG1" s="481"/>
      <c r="HH1" s="481"/>
      <c r="HI1" s="481"/>
      <c r="HJ1" s="481"/>
      <c r="HK1" s="481"/>
      <c r="HL1" s="481"/>
      <c r="HM1" s="481"/>
      <c r="HN1" s="481"/>
      <c r="HO1" s="481"/>
      <c r="HP1" s="481"/>
      <c r="HQ1" s="481"/>
      <c r="HR1" s="481"/>
      <c r="HS1" s="481"/>
      <c r="HT1" s="481"/>
      <c r="HU1" s="481"/>
      <c r="HV1" s="481"/>
      <c r="HW1" s="481"/>
      <c r="HX1" s="481"/>
      <c r="HY1" s="482"/>
      <c r="HZ1" s="186"/>
      <c r="IA1" s="186"/>
      <c r="IB1" s="409"/>
    </row>
    <row r="2" spans="1:236" ht="59.25" customHeight="1" x14ac:dyDescent="0.2">
      <c r="A2" s="1" t="s">
        <v>1</v>
      </c>
      <c r="B2" s="1" t="s">
        <v>2</v>
      </c>
      <c r="C2" s="1" t="s">
        <v>3</v>
      </c>
      <c r="D2" s="1" t="s">
        <v>4</v>
      </c>
      <c r="E2" s="1" t="s">
        <v>5</v>
      </c>
      <c r="F2" s="1" t="s">
        <v>6</v>
      </c>
      <c r="G2" s="1" t="s">
        <v>7</v>
      </c>
      <c r="H2" s="1" t="s">
        <v>8</v>
      </c>
      <c r="I2" s="1" t="s">
        <v>9</v>
      </c>
      <c r="J2" s="1" t="s">
        <v>10</v>
      </c>
      <c r="K2" s="1" t="s">
        <v>11</v>
      </c>
      <c r="L2" s="2" t="s">
        <v>12</v>
      </c>
      <c r="M2" s="1" t="s">
        <v>13</v>
      </c>
      <c r="N2" s="1" t="s">
        <v>14</v>
      </c>
      <c r="O2" s="1" t="s">
        <v>15</v>
      </c>
      <c r="P2" s="1" t="s">
        <v>16</v>
      </c>
      <c r="Q2" s="1" t="s">
        <v>3550</v>
      </c>
      <c r="R2" s="1" t="s">
        <v>17</v>
      </c>
      <c r="S2" s="1" t="s">
        <v>18</v>
      </c>
      <c r="T2" s="1" t="s">
        <v>19</v>
      </c>
      <c r="U2" s="1" t="s">
        <v>20</v>
      </c>
      <c r="V2" s="1" t="s">
        <v>21</v>
      </c>
      <c r="W2" s="10" t="s">
        <v>23</v>
      </c>
      <c r="X2" s="11" t="s">
        <v>24</v>
      </c>
      <c r="Y2" s="12" t="s">
        <v>25</v>
      </c>
      <c r="Z2" s="12" t="s">
        <v>26</v>
      </c>
      <c r="AA2" s="12" t="s">
        <v>27</v>
      </c>
      <c r="AB2" s="12" t="s">
        <v>28</v>
      </c>
      <c r="AC2" s="12" t="s">
        <v>29</v>
      </c>
      <c r="AD2" s="12" t="s">
        <v>30</v>
      </c>
      <c r="AE2" s="12" t="s">
        <v>31</v>
      </c>
      <c r="AF2" s="12" t="s">
        <v>32</v>
      </c>
      <c r="AG2" s="12" t="s">
        <v>33</v>
      </c>
      <c r="AH2" s="12" t="s">
        <v>34</v>
      </c>
      <c r="AI2" s="12" t="s">
        <v>36</v>
      </c>
      <c r="AJ2" s="10" t="s">
        <v>37</v>
      </c>
      <c r="AK2" s="10" t="s">
        <v>38</v>
      </c>
      <c r="AL2" s="12" t="s">
        <v>39</v>
      </c>
      <c r="AM2" s="12" t="s">
        <v>40</v>
      </c>
      <c r="AN2" s="12" t="s">
        <v>41</v>
      </c>
      <c r="AO2" s="12" t="s">
        <v>42</v>
      </c>
      <c r="AP2" s="12" t="s">
        <v>43</v>
      </c>
      <c r="AQ2" s="12" t="s">
        <v>44</v>
      </c>
      <c r="AR2" s="12" t="s">
        <v>45</v>
      </c>
      <c r="AS2" s="12" t="s">
        <v>46</v>
      </c>
      <c r="AT2" s="12" t="s">
        <v>47</v>
      </c>
      <c r="AU2" s="12" t="s">
        <v>48</v>
      </c>
      <c r="AV2" s="12" t="s">
        <v>3563</v>
      </c>
      <c r="AW2" s="12" t="s">
        <v>3564</v>
      </c>
      <c r="AX2" s="12" t="s">
        <v>52</v>
      </c>
      <c r="AY2" s="389" t="s">
        <v>53</v>
      </c>
      <c r="AZ2" s="389" t="s">
        <v>54</v>
      </c>
      <c r="BA2" s="389" t="s">
        <v>55</v>
      </c>
      <c r="BB2" s="389" t="s">
        <v>56</v>
      </c>
      <c r="BC2" s="389" t="s">
        <v>57</v>
      </c>
      <c r="BD2" s="389" t="s">
        <v>58</v>
      </c>
      <c r="BE2" s="389" t="s">
        <v>59</v>
      </c>
      <c r="BF2" s="3" t="s">
        <v>60</v>
      </c>
      <c r="BG2" s="3" t="s">
        <v>61</v>
      </c>
      <c r="BH2" s="389" t="s">
        <v>62</v>
      </c>
      <c r="BI2" s="3" t="s">
        <v>63</v>
      </c>
      <c r="BJ2" s="3" t="s">
        <v>64</v>
      </c>
      <c r="BK2" s="3" t="s">
        <v>65</v>
      </c>
      <c r="BL2" s="389" t="s">
        <v>66</v>
      </c>
      <c r="BM2" s="389" t="s">
        <v>67</v>
      </c>
      <c r="BN2" s="3" t="s">
        <v>68</v>
      </c>
      <c r="BO2" s="3" t="s">
        <v>69</v>
      </c>
      <c r="BP2" s="143" t="s">
        <v>2271</v>
      </c>
      <c r="BQ2" s="143" t="s">
        <v>2272</v>
      </c>
      <c r="BR2" s="143" t="s">
        <v>2273</v>
      </c>
      <c r="BS2" s="143" t="s">
        <v>2274</v>
      </c>
      <c r="BT2" s="143" t="s">
        <v>2275</v>
      </c>
      <c r="BU2" s="143" t="s">
        <v>2276</v>
      </c>
      <c r="BV2" s="143" t="s">
        <v>2277</v>
      </c>
      <c r="BW2" s="143" t="s">
        <v>2278</v>
      </c>
      <c r="BX2" s="143" t="s">
        <v>2279</v>
      </c>
      <c r="BY2" s="143" t="s">
        <v>2280</v>
      </c>
      <c r="BZ2" s="143" t="s">
        <v>2281</v>
      </c>
      <c r="CA2" s="143" t="s">
        <v>2282</v>
      </c>
      <c r="CB2" s="143" t="s">
        <v>2283</v>
      </c>
      <c r="CC2" s="143" t="s">
        <v>2284</v>
      </c>
      <c r="CD2" s="143" t="s">
        <v>2285</v>
      </c>
      <c r="CE2" s="143" t="s">
        <v>2286</v>
      </c>
      <c r="CF2" s="143" t="s">
        <v>2287</v>
      </c>
      <c r="CG2" s="143" t="s">
        <v>2288</v>
      </c>
      <c r="CH2" s="143" t="s">
        <v>2289</v>
      </c>
      <c r="CI2" s="143" t="s">
        <v>2290</v>
      </c>
      <c r="CJ2" s="143" t="s">
        <v>2291</v>
      </c>
      <c r="CK2" s="143" t="s">
        <v>2292</v>
      </c>
      <c r="CL2" s="143" t="s">
        <v>2293</v>
      </c>
      <c r="CM2" s="143" t="s">
        <v>2294</v>
      </c>
      <c r="CN2" s="143" t="s">
        <v>2295</v>
      </c>
      <c r="CO2" s="143" t="s">
        <v>2296</v>
      </c>
      <c r="CP2" s="143" t="s">
        <v>2297</v>
      </c>
      <c r="CQ2" s="143" t="s">
        <v>2298</v>
      </c>
      <c r="CR2" s="143" t="s">
        <v>2299</v>
      </c>
      <c r="CS2" s="143" t="s">
        <v>2300</v>
      </c>
      <c r="CT2" s="143" t="s">
        <v>2301</v>
      </c>
      <c r="CU2" s="143" t="s">
        <v>2302</v>
      </c>
      <c r="CV2" s="143" t="s">
        <v>2303</v>
      </c>
      <c r="CW2" s="143" t="s">
        <v>2304</v>
      </c>
      <c r="CX2" s="143" t="s">
        <v>2305</v>
      </c>
      <c r="CY2" s="143" t="s">
        <v>2306</v>
      </c>
      <c r="CZ2" s="143" t="s">
        <v>2307</v>
      </c>
      <c r="DA2" s="143" t="s">
        <v>2308</v>
      </c>
      <c r="DB2" s="143" t="s">
        <v>2309</v>
      </c>
      <c r="DC2" s="143" t="s">
        <v>2310</v>
      </c>
      <c r="DD2" s="143" t="s">
        <v>2311</v>
      </c>
      <c r="DE2" s="143" t="s">
        <v>2312</v>
      </c>
      <c r="DF2" s="143" t="s">
        <v>2313</v>
      </c>
      <c r="DG2" s="143" t="s">
        <v>2314</v>
      </c>
      <c r="DH2" s="143" t="s">
        <v>2315</v>
      </c>
      <c r="DI2" s="143" t="s">
        <v>2316</v>
      </c>
      <c r="DJ2" s="143" t="s">
        <v>2317</v>
      </c>
      <c r="DK2" s="143" t="s">
        <v>2318</v>
      </c>
      <c r="DL2" s="143" t="s">
        <v>2319</v>
      </c>
      <c r="DM2" s="143" t="s">
        <v>2320</v>
      </c>
      <c r="DN2" s="143" t="s">
        <v>2321</v>
      </c>
      <c r="DO2" s="143" t="s">
        <v>2322</v>
      </c>
      <c r="DP2" s="143" t="s">
        <v>2323</v>
      </c>
      <c r="DQ2" s="143" t="s">
        <v>2324</v>
      </c>
      <c r="DR2" s="143" t="s">
        <v>2325</v>
      </c>
      <c r="DS2" s="143" t="s">
        <v>2326</v>
      </c>
      <c r="DT2" s="143" t="s">
        <v>2327</v>
      </c>
      <c r="DU2" s="143" t="s">
        <v>2328</v>
      </c>
      <c r="DV2" s="143" t="s">
        <v>2329</v>
      </c>
      <c r="DW2" s="143" t="s">
        <v>2330</v>
      </c>
      <c r="DX2" s="143" t="s">
        <v>2331</v>
      </c>
      <c r="DY2" s="143" t="s">
        <v>2332</v>
      </c>
      <c r="DZ2" s="143" t="s">
        <v>2333</v>
      </c>
      <c r="EA2" s="143" t="s">
        <v>2334</v>
      </c>
      <c r="EB2" s="143" t="s">
        <v>2335</v>
      </c>
      <c r="EC2" s="143" t="s">
        <v>2336</v>
      </c>
      <c r="ED2" s="143" t="s">
        <v>2337</v>
      </c>
      <c r="EE2" s="143" t="s">
        <v>2338</v>
      </c>
      <c r="EF2" s="143" t="s">
        <v>2339</v>
      </c>
      <c r="EG2" s="143" t="s">
        <v>2340</v>
      </c>
      <c r="EH2" s="143" t="s">
        <v>2341</v>
      </c>
      <c r="EI2" s="143" t="s">
        <v>2342</v>
      </c>
      <c r="EJ2" s="143" t="s">
        <v>2343</v>
      </c>
      <c r="EK2" s="143" t="s">
        <v>2344</v>
      </c>
      <c r="EL2" s="143" t="s">
        <v>2345</v>
      </c>
      <c r="EM2" s="143" t="s">
        <v>2346</v>
      </c>
      <c r="EN2" s="143" t="s">
        <v>2347</v>
      </c>
      <c r="EO2" s="143" t="s">
        <v>2348</v>
      </c>
      <c r="EP2" s="143" t="s">
        <v>2349</v>
      </c>
      <c r="EQ2" s="143" t="s">
        <v>2350</v>
      </c>
      <c r="ER2" s="143" t="s">
        <v>2351</v>
      </c>
      <c r="ES2" s="143" t="s">
        <v>2352</v>
      </c>
      <c r="ET2" s="143" t="s">
        <v>2353</v>
      </c>
      <c r="EU2" s="143" t="s">
        <v>2354</v>
      </c>
      <c r="EV2" s="143" t="s">
        <v>2355</v>
      </c>
      <c r="EW2" s="143" t="s">
        <v>2356</v>
      </c>
      <c r="EX2" s="143" t="s">
        <v>2357</v>
      </c>
      <c r="EY2" s="143" t="s">
        <v>2358</v>
      </c>
      <c r="EZ2" s="143" t="s">
        <v>2359</v>
      </c>
      <c r="FA2" s="143" t="s">
        <v>2360</v>
      </c>
      <c r="FB2" s="143" t="s">
        <v>2361</v>
      </c>
      <c r="FC2" s="143" t="s">
        <v>2362</v>
      </c>
      <c r="FD2" s="143" t="s">
        <v>2363</v>
      </c>
      <c r="FE2" s="143" t="s">
        <v>2364</v>
      </c>
      <c r="FF2" s="143" t="s">
        <v>2365</v>
      </c>
      <c r="FG2" s="143" t="s">
        <v>2366</v>
      </c>
      <c r="FH2" s="143" t="s">
        <v>2367</v>
      </c>
      <c r="FI2" s="143" t="s">
        <v>2368</v>
      </c>
      <c r="FJ2" s="143" t="s">
        <v>2369</v>
      </c>
      <c r="FK2" s="143" t="s">
        <v>2370</v>
      </c>
      <c r="FL2" s="143" t="s">
        <v>2371</v>
      </c>
      <c r="FM2" s="143" t="s">
        <v>2372</v>
      </c>
      <c r="FN2" s="143" t="s">
        <v>2373</v>
      </c>
      <c r="FO2" s="143" t="s">
        <v>2374</v>
      </c>
      <c r="FP2" s="143" t="s">
        <v>2375</v>
      </c>
      <c r="FQ2" s="143" t="s">
        <v>2376</v>
      </c>
      <c r="FR2" s="143" t="s">
        <v>2377</v>
      </c>
      <c r="FS2" s="143" t="s">
        <v>2378</v>
      </c>
      <c r="FT2" s="143" t="s">
        <v>2379</v>
      </c>
      <c r="FU2" s="143" t="s">
        <v>2380</v>
      </c>
      <c r="FV2" s="143" t="s">
        <v>2381</v>
      </c>
      <c r="FW2" s="143" t="s">
        <v>2382</v>
      </c>
      <c r="FX2" s="143" t="s">
        <v>2383</v>
      </c>
      <c r="FY2" s="143" t="s">
        <v>2384</v>
      </c>
      <c r="FZ2" s="143" t="s">
        <v>2385</v>
      </c>
      <c r="GA2" s="143" t="s">
        <v>2386</v>
      </c>
      <c r="GB2" s="143" t="s">
        <v>2387</v>
      </c>
      <c r="GC2" s="143" t="s">
        <v>2388</v>
      </c>
      <c r="GD2" s="143" t="s">
        <v>2389</v>
      </c>
      <c r="GE2" s="143" t="s">
        <v>2390</v>
      </c>
      <c r="GF2" s="143" t="s">
        <v>2391</v>
      </c>
      <c r="GG2" s="143" t="s">
        <v>2392</v>
      </c>
      <c r="GH2" s="143" t="s">
        <v>2393</v>
      </c>
      <c r="GI2" s="143" t="s">
        <v>2394</v>
      </c>
      <c r="GJ2" s="143" t="s">
        <v>2395</v>
      </c>
      <c r="GK2" s="143" t="s">
        <v>2396</v>
      </c>
      <c r="GL2" s="143" t="s">
        <v>2397</v>
      </c>
      <c r="GM2" s="143" t="s">
        <v>2398</v>
      </c>
      <c r="GN2" s="143" t="s">
        <v>2399</v>
      </c>
      <c r="GO2" s="143" t="s">
        <v>2400</v>
      </c>
      <c r="GP2" s="143" t="s">
        <v>2401</v>
      </c>
      <c r="GQ2" s="143" t="s">
        <v>2402</v>
      </c>
      <c r="GR2" s="143" t="s">
        <v>2403</v>
      </c>
      <c r="GS2" s="143" t="s">
        <v>2404</v>
      </c>
      <c r="GT2" s="143" t="s">
        <v>2405</v>
      </c>
      <c r="GU2" s="143" t="s">
        <v>2406</v>
      </c>
      <c r="GV2" s="143" t="s">
        <v>2407</v>
      </c>
      <c r="GW2" s="143" t="s">
        <v>2408</v>
      </c>
      <c r="GX2" s="143" t="s">
        <v>2409</v>
      </c>
      <c r="GY2" s="143" t="s">
        <v>2410</v>
      </c>
      <c r="GZ2" s="143" t="s">
        <v>2411</v>
      </c>
      <c r="HA2" s="143" t="s">
        <v>2412</v>
      </c>
      <c r="HB2" s="143" t="s">
        <v>2413</v>
      </c>
      <c r="HC2" s="143" t="s">
        <v>2414</v>
      </c>
      <c r="HD2" s="143" t="s">
        <v>2415</v>
      </c>
      <c r="HE2" s="143" t="s">
        <v>2416</v>
      </c>
      <c r="HF2" s="143" t="s">
        <v>2417</v>
      </c>
      <c r="HG2" s="143" t="s">
        <v>2418</v>
      </c>
      <c r="HH2" s="143" t="s">
        <v>2419</v>
      </c>
      <c r="HI2" s="143" t="s">
        <v>2420</v>
      </c>
      <c r="HJ2" s="143" t="s">
        <v>2421</v>
      </c>
      <c r="HK2" s="143" t="s">
        <v>2422</v>
      </c>
      <c r="HL2" s="143" t="s">
        <v>2423</v>
      </c>
      <c r="HM2" s="143" t="s">
        <v>2424</v>
      </c>
      <c r="HN2" s="143" t="s">
        <v>2425</v>
      </c>
      <c r="HO2" s="143" t="s">
        <v>2426</v>
      </c>
      <c r="HP2" s="143" t="s">
        <v>2427</v>
      </c>
      <c r="HQ2" s="143" t="s">
        <v>2428</v>
      </c>
      <c r="HR2" s="143" t="s">
        <v>2429</v>
      </c>
      <c r="HS2" s="143" t="s">
        <v>2430</v>
      </c>
      <c r="HT2" s="143" t="s">
        <v>2431</v>
      </c>
      <c r="HU2" s="143" t="s">
        <v>2432</v>
      </c>
      <c r="HV2" s="143" t="s">
        <v>2433</v>
      </c>
      <c r="HW2" s="143" t="s">
        <v>2434</v>
      </c>
      <c r="HX2" s="143" t="s">
        <v>2435</v>
      </c>
      <c r="HY2" s="143" t="s">
        <v>2436</v>
      </c>
      <c r="HZ2" s="143" t="s">
        <v>2437</v>
      </c>
      <c r="IA2" s="143" t="s">
        <v>2438</v>
      </c>
      <c r="IB2" s="143" t="s">
        <v>2439</v>
      </c>
    </row>
    <row r="3" spans="1:236" ht="90" customHeight="1" x14ac:dyDescent="0.2">
      <c r="A3" s="276" t="s">
        <v>634</v>
      </c>
      <c r="B3" s="277" t="s">
        <v>1167</v>
      </c>
      <c r="C3" s="277" t="s">
        <v>1300</v>
      </c>
      <c r="D3" s="99"/>
      <c r="E3" s="350" t="s">
        <v>1301</v>
      </c>
      <c r="F3" s="103" t="s">
        <v>1302</v>
      </c>
      <c r="G3" s="103" t="s">
        <v>1303</v>
      </c>
      <c r="H3" s="99" t="s">
        <v>77</v>
      </c>
      <c r="I3" s="103" t="s">
        <v>1216</v>
      </c>
      <c r="J3" s="103">
        <v>40</v>
      </c>
      <c r="K3" s="227" t="s">
        <v>94</v>
      </c>
      <c r="L3" s="98">
        <v>1683368</v>
      </c>
      <c r="M3" s="99" t="s">
        <v>1304</v>
      </c>
      <c r="N3" s="99" t="s">
        <v>81</v>
      </c>
      <c r="O3" s="13" t="s">
        <v>217</v>
      </c>
      <c r="P3" s="99" t="s">
        <v>218</v>
      </c>
      <c r="Q3" s="112" t="s">
        <v>100</v>
      </c>
      <c r="R3" s="99" t="s">
        <v>108</v>
      </c>
      <c r="S3" s="99" t="s">
        <v>99</v>
      </c>
      <c r="T3" s="99" t="s">
        <v>366</v>
      </c>
      <c r="U3" s="99" t="s">
        <v>100</v>
      </c>
      <c r="V3" s="102">
        <v>1</v>
      </c>
      <c r="W3" s="278">
        <v>350000</v>
      </c>
      <c r="X3" s="278">
        <v>0</v>
      </c>
      <c r="Y3" s="278">
        <v>0</v>
      </c>
      <c r="Z3" s="278"/>
      <c r="AA3" s="278">
        <v>350000</v>
      </c>
      <c r="AB3" s="278">
        <v>0</v>
      </c>
      <c r="AC3" s="278">
        <v>0</v>
      </c>
      <c r="AD3" s="278">
        <v>0</v>
      </c>
      <c r="AE3" s="278">
        <v>0</v>
      </c>
      <c r="AF3" s="278">
        <v>0</v>
      </c>
      <c r="AG3" s="278">
        <v>0</v>
      </c>
      <c r="AH3" s="278">
        <v>0</v>
      </c>
      <c r="AI3" s="100" t="s">
        <v>88</v>
      </c>
      <c r="AJ3" s="278">
        <v>0</v>
      </c>
      <c r="AK3" s="278">
        <v>0</v>
      </c>
      <c r="AL3" s="278">
        <v>0</v>
      </c>
      <c r="AM3" s="278">
        <v>0</v>
      </c>
      <c r="AN3" s="278">
        <v>0</v>
      </c>
      <c r="AO3" s="278">
        <v>0</v>
      </c>
      <c r="AP3" s="278">
        <v>0</v>
      </c>
      <c r="AQ3" s="278">
        <v>0</v>
      </c>
      <c r="AR3" s="278">
        <v>0</v>
      </c>
      <c r="AS3" s="278">
        <v>0</v>
      </c>
      <c r="AT3" s="278">
        <v>0</v>
      </c>
      <c r="AU3" s="279"/>
      <c r="AV3" s="230">
        <v>0</v>
      </c>
      <c r="AW3" s="230">
        <v>0</v>
      </c>
      <c r="AX3" s="230" t="s">
        <v>3594</v>
      </c>
      <c r="AY3" s="141">
        <v>8</v>
      </c>
      <c r="AZ3" s="70">
        <v>1</v>
      </c>
      <c r="BA3" s="70">
        <v>1</v>
      </c>
      <c r="BB3" s="70">
        <v>1</v>
      </c>
      <c r="BC3" s="70">
        <v>0</v>
      </c>
      <c r="BD3" s="70">
        <v>1</v>
      </c>
      <c r="BE3" s="70">
        <v>1</v>
      </c>
      <c r="BF3" s="70">
        <v>1</v>
      </c>
      <c r="BG3" s="71">
        <v>0</v>
      </c>
      <c r="BH3" s="71">
        <v>1</v>
      </c>
      <c r="BI3" s="71">
        <v>0</v>
      </c>
      <c r="BJ3" s="71">
        <v>0</v>
      </c>
      <c r="BK3" s="71">
        <v>1</v>
      </c>
      <c r="BL3" s="70">
        <v>1</v>
      </c>
      <c r="BM3" s="70">
        <v>1</v>
      </c>
      <c r="BN3" s="70">
        <v>0</v>
      </c>
      <c r="BO3" s="70">
        <v>1</v>
      </c>
      <c r="BP3" s="403">
        <v>0</v>
      </c>
      <c r="BQ3" s="403">
        <v>0</v>
      </c>
      <c r="BR3" s="403">
        <v>350000</v>
      </c>
      <c r="BS3" s="403">
        <v>0</v>
      </c>
      <c r="BT3" s="403">
        <v>0</v>
      </c>
      <c r="BU3" s="403">
        <v>0</v>
      </c>
      <c r="BV3" s="403">
        <v>0</v>
      </c>
      <c r="BW3" s="403">
        <v>0</v>
      </c>
      <c r="BX3" s="403">
        <v>0</v>
      </c>
      <c r="BY3" s="403">
        <v>0</v>
      </c>
      <c r="BZ3" s="401">
        <v>0</v>
      </c>
      <c r="CA3" s="401">
        <v>0</v>
      </c>
      <c r="CB3" s="401">
        <v>0</v>
      </c>
      <c r="CC3" s="401">
        <v>0</v>
      </c>
      <c r="CD3" s="401">
        <v>0</v>
      </c>
      <c r="CE3" s="401">
        <v>0</v>
      </c>
      <c r="CF3" s="401">
        <v>0</v>
      </c>
      <c r="CG3" s="401">
        <v>0</v>
      </c>
      <c r="CH3" s="401">
        <v>0</v>
      </c>
      <c r="CI3" s="401">
        <v>0</v>
      </c>
      <c r="CJ3" s="401">
        <v>0</v>
      </c>
      <c r="CK3" s="401">
        <v>0</v>
      </c>
      <c r="CL3" s="401">
        <v>0</v>
      </c>
      <c r="CM3" s="401">
        <v>0</v>
      </c>
      <c r="CN3" s="401">
        <v>0</v>
      </c>
      <c r="CO3" s="401">
        <v>0</v>
      </c>
      <c r="CP3" s="401">
        <v>0</v>
      </c>
      <c r="CQ3" s="401">
        <v>0</v>
      </c>
      <c r="CR3" s="401">
        <v>0</v>
      </c>
      <c r="CS3" s="401">
        <v>0</v>
      </c>
      <c r="CT3" s="401">
        <v>0</v>
      </c>
      <c r="CU3" s="401">
        <v>0</v>
      </c>
      <c r="CV3" s="401">
        <v>0</v>
      </c>
      <c r="CW3" s="401">
        <v>0</v>
      </c>
      <c r="CX3" s="401">
        <v>0</v>
      </c>
      <c r="CY3" s="401">
        <v>0</v>
      </c>
      <c r="CZ3" s="401">
        <v>0</v>
      </c>
      <c r="DA3" s="401">
        <v>0</v>
      </c>
      <c r="DB3" s="401">
        <v>0</v>
      </c>
      <c r="DC3" s="401">
        <v>0</v>
      </c>
      <c r="DD3" s="401">
        <v>0</v>
      </c>
      <c r="DE3" s="401">
        <v>0</v>
      </c>
      <c r="DF3" s="401">
        <v>0</v>
      </c>
      <c r="DG3" s="403">
        <v>1683368</v>
      </c>
      <c r="DH3" s="403">
        <v>1683368</v>
      </c>
      <c r="DI3" s="403">
        <v>1683368</v>
      </c>
      <c r="DJ3" s="403">
        <v>1683368</v>
      </c>
      <c r="DK3" s="403">
        <v>1683368</v>
      </c>
      <c r="DL3" s="403">
        <v>1683368</v>
      </c>
      <c r="DM3" s="403">
        <v>1683368</v>
      </c>
      <c r="DN3" s="403">
        <v>1683368</v>
      </c>
      <c r="DO3" s="403">
        <v>1683368</v>
      </c>
      <c r="DP3" s="403">
        <v>1683368</v>
      </c>
      <c r="DQ3" s="403">
        <v>1683368</v>
      </c>
      <c r="DR3" s="403">
        <v>1683368</v>
      </c>
      <c r="DS3" s="403">
        <v>1683368</v>
      </c>
      <c r="DT3" s="403">
        <v>1683368</v>
      </c>
      <c r="DU3" s="403">
        <v>1683368</v>
      </c>
      <c r="DV3" s="403">
        <v>1683368</v>
      </c>
      <c r="DW3" s="403">
        <v>1683368</v>
      </c>
      <c r="DX3" s="403">
        <v>1683368</v>
      </c>
      <c r="DY3" s="403">
        <v>1683368</v>
      </c>
      <c r="DZ3" s="403">
        <v>1683368</v>
      </c>
      <c r="EA3" s="403">
        <v>1683368</v>
      </c>
      <c r="EB3" s="403">
        <v>1683368</v>
      </c>
      <c r="EC3" s="403">
        <v>1683368</v>
      </c>
      <c r="ED3" s="403">
        <v>1683368</v>
      </c>
      <c r="EE3" s="403">
        <v>1683368</v>
      </c>
      <c r="EF3" s="403">
        <v>1683368</v>
      </c>
      <c r="EG3" s="403">
        <v>1683368</v>
      </c>
      <c r="EH3" s="403">
        <v>1683368</v>
      </c>
      <c r="EI3" s="403">
        <v>1683368</v>
      </c>
      <c r="EJ3" s="403">
        <v>1683368</v>
      </c>
      <c r="EK3" s="403">
        <v>1683368</v>
      </c>
      <c r="EL3" s="403">
        <v>1683368</v>
      </c>
      <c r="EM3" s="403">
        <v>1683368</v>
      </c>
      <c r="EN3" s="403">
        <v>1683368</v>
      </c>
      <c r="EO3" s="403">
        <v>1683368</v>
      </c>
      <c r="EP3" s="403">
        <v>1683368</v>
      </c>
      <c r="EQ3" s="403">
        <v>1683368</v>
      </c>
      <c r="ER3" s="403">
        <v>1683368</v>
      </c>
      <c r="ES3" s="403">
        <v>1683368</v>
      </c>
      <c r="ET3" s="403">
        <v>1683368</v>
      </c>
      <c r="EU3" s="403">
        <v>1683368</v>
      </c>
      <c r="EV3" s="403">
        <v>1683368</v>
      </c>
      <c r="EW3" s="403">
        <v>1683368</v>
      </c>
      <c r="EX3" s="404">
        <v>317460.31746031746</v>
      </c>
      <c r="EY3" s="404">
        <v>0</v>
      </c>
      <c r="EZ3" s="404">
        <v>0</v>
      </c>
      <c r="FA3" s="404">
        <v>0</v>
      </c>
      <c r="FB3" s="404">
        <v>0</v>
      </c>
      <c r="FC3" s="404">
        <v>0</v>
      </c>
      <c r="FD3" s="404">
        <v>0</v>
      </c>
      <c r="FE3" s="404">
        <v>0</v>
      </c>
      <c r="FF3" s="404">
        <v>0</v>
      </c>
      <c r="FG3" s="404">
        <v>0</v>
      </c>
      <c r="FH3" s="404">
        <v>0</v>
      </c>
      <c r="FI3" s="404">
        <v>0</v>
      </c>
      <c r="FJ3" s="404">
        <v>0</v>
      </c>
      <c r="FK3" s="404">
        <v>0</v>
      </c>
      <c r="FL3" s="404">
        <v>0</v>
      </c>
      <c r="FM3" s="404">
        <v>0</v>
      </c>
      <c r="FN3" s="404">
        <v>0</v>
      </c>
      <c r="FO3" s="404">
        <v>0</v>
      </c>
      <c r="FP3" s="404">
        <v>0</v>
      </c>
      <c r="FQ3" s="404">
        <v>0</v>
      </c>
      <c r="FR3" s="404">
        <v>0</v>
      </c>
      <c r="FS3" s="404">
        <v>0</v>
      </c>
      <c r="FT3" s="404">
        <v>0</v>
      </c>
      <c r="FU3" s="404">
        <v>0</v>
      </c>
      <c r="FV3" s="404">
        <v>0</v>
      </c>
      <c r="FW3" s="404">
        <v>0</v>
      </c>
      <c r="FX3" s="404">
        <v>0</v>
      </c>
      <c r="FY3" s="404">
        <v>0</v>
      </c>
      <c r="FZ3" s="404">
        <v>0</v>
      </c>
      <c r="GA3" s="404">
        <v>0</v>
      </c>
      <c r="GB3" s="404">
        <v>0</v>
      </c>
      <c r="GC3" s="404">
        <v>0</v>
      </c>
      <c r="GD3" s="404">
        <v>0</v>
      </c>
      <c r="GE3" s="404">
        <v>0</v>
      </c>
      <c r="GF3" s="404">
        <v>0</v>
      </c>
      <c r="GG3" s="404">
        <v>0</v>
      </c>
      <c r="GH3" s="404">
        <v>0</v>
      </c>
      <c r="GI3" s="404">
        <v>0</v>
      </c>
      <c r="GJ3" s="404">
        <v>0</v>
      </c>
      <c r="GK3" s="404">
        <v>0</v>
      </c>
      <c r="GL3" s="404">
        <v>1526864.3990929704</v>
      </c>
      <c r="GM3" s="404">
        <v>1454156.5705647336</v>
      </c>
      <c r="GN3" s="404">
        <v>1384911.0195854609</v>
      </c>
      <c r="GO3" s="404">
        <v>1318962.8757956768</v>
      </c>
      <c r="GP3" s="404">
        <v>1256155.1198054065</v>
      </c>
      <c r="GQ3" s="404">
        <v>1196338.2093384822</v>
      </c>
      <c r="GR3" s="404">
        <v>1139369.7231795071</v>
      </c>
      <c r="GS3" s="404">
        <v>1085114.0220757211</v>
      </c>
      <c r="GT3" s="404">
        <v>1033441.9257864009</v>
      </c>
      <c r="GU3" s="404">
        <v>984230.40551085793</v>
      </c>
      <c r="GV3" s="404">
        <v>937362.29096272204</v>
      </c>
      <c r="GW3" s="404">
        <v>892725.99139306846</v>
      </c>
      <c r="GX3" s="404">
        <v>850215.22989816056</v>
      </c>
      <c r="GY3" s="404">
        <v>809728.79037920025</v>
      </c>
      <c r="GZ3" s="404">
        <v>771170.2765516194</v>
      </c>
      <c r="HA3" s="404">
        <v>734447.88243011362</v>
      </c>
      <c r="HB3" s="404">
        <v>699474.17374296533</v>
      </c>
      <c r="HC3" s="404">
        <v>666165.87975520513</v>
      </c>
      <c r="HD3" s="404">
        <v>634443.69500495726</v>
      </c>
      <c r="HE3" s="404">
        <v>604232.09048091166</v>
      </c>
      <c r="HF3" s="404">
        <v>575459.13379134447</v>
      </c>
      <c r="HG3" s="404">
        <v>548056.31789651851</v>
      </c>
      <c r="HH3" s="404">
        <v>521958.3979966843</v>
      </c>
      <c r="HI3" s="404">
        <v>497103.2361873184</v>
      </c>
      <c r="HJ3" s="404">
        <v>473431.65351173177</v>
      </c>
      <c r="HK3" s="404">
        <v>450887.28905879211</v>
      </c>
      <c r="HL3" s="404">
        <v>429416.4657702783</v>
      </c>
      <c r="HM3" s="404">
        <v>408968.06263836019</v>
      </c>
      <c r="HN3" s="404">
        <v>389493.39298891462</v>
      </c>
      <c r="HO3" s="404">
        <v>370946.08856087091</v>
      </c>
      <c r="HP3" s="404">
        <v>353281.98910559138</v>
      </c>
      <c r="HQ3" s="404">
        <v>336459.03724342032</v>
      </c>
      <c r="HR3" s="404">
        <v>320437.178327067</v>
      </c>
      <c r="HS3" s="404">
        <v>305178.26507339708</v>
      </c>
      <c r="HT3" s="404">
        <v>290645.96673656872</v>
      </c>
      <c r="HU3" s="404">
        <v>276805.68260625587</v>
      </c>
      <c r="HV3" s="404">
        <v>263624.45962500566</v>
      </c>
      <c r="HW3" s="404">
        <v>251070.91392857677</v>
      </c>
      <c r="HX3" s="404">
        <v>239115.15612245409</v>
      </c>
      <c r="HY3" s="404">
        <v>227728.72011662292</v>
      </c>
      <c r="HZ3" s="404">
        <v>317460.31746031746</v>
      </c>
      <c r="IA3" s="404">
        <v>27509577.978619922</v>
      </c>
      <c r="IB3" s="401">
        <v>86.655170632652755</v>
      </c>
    </row>
    <row r="4" spans="1:236" ht="90" customHeight="1" x14ac:dyDescent="0.2">
      <c r="A4" s="276" t="s">
        <v>634</v>
      </c>
      <c r="B4" s="277" t="s">
        <v>1167</v>
      </c>
      <c r="C4" s="277" t="s">
        <v>1305</v>
      </c>
      <c r="D4" s="99"/>
      <c r="E4" s="350" t="s">
        <v>1306</v>
      </c>
      <c r="F4" s="103" t="s">
        <v>1307</v>
      </c>
      <c r="G4" s="103" t="s">
        <v>1303</v>
      </c>
      <c r="H4" s="99" t="s">
        <v>77</v>
      </c>
      <c r="I4" s="103" t="s">
        <v>1216</v>
      </c>
      <c r="J4" s="103">
        <v>40</v>
      </c>
      <c r="K4" s="227" t="s">
        <v>94</v>
      </c>
      <c r="L4" s="98">
        <v>3316941</v>
      </c>
      <c r="M4" s="99" t="s">
        <v>1178</v>
      </c>
      <c r="N4" s="99" t="s">
        <v>81</v>
      </c>
      <c r="O4" s="13" t="s">
        <v>217</v>
      </c>
      <c r="P4" s="99" t="s">
        <v>218</v>
      </c>
      <c r="Q4" s="112" t="s">
        <v>100</v>
      </c>
      <c r="R4" s="99" t="s">
        <v>108</v>
      </c>
      <c r="S4" s="99" t="s">
        <v>99</v>
      </c>
      <c r="T4" s="99" t="s">
        <v>366</v>
      </c>
      <c r="U4" s="99" t="s">
        <v>100</v>
      </c>
      <c r="V4" s="102">
        <v>1</v>
      </c>
      <c r="W4" s="278">
        <v>1120000</v>
      </c>
      <c r="X4" s="278">
        <v>0</v>
      </c>
      <c r="Y4" s="278">
        <v>0</v>
      </c>
      <c r="Z4" s="278">
        <v>0</v>
      </c>
      <c r="AA4" s="105">
        <v>120000</v>
      </c>
      <c r="AB4" s="278">
        <v>1000000</v>
      </c>
      <c r="AC4" s="278">
        <v>0</v>
      </c>
      <c r="AD4" s="278">
        <v>0</v>
      </c>
      <c r="AE4" s="278">
        <v>0</v>
      </c>
      <c r="AF4" s="278">
        <v>0</v>
      </c>
      <c r="AG4" s="278">
        <v>0</v>
      </c>
      <c r="AH4" s="278">
        <v>0</v>
      </c>
      <c r="AI4" s="100" t="s">
        <v>88</v>
      </c>
      <c r="AJ4" s="278">
        <v>0</v>
      </c>
      <c r="AK4" s="278">
        <v>0</v>
      </c>
      <c r="AL4" s="278">
        <v>0</v>
      </c>
      <c r="AM4" s="278">
        <v>0</v>
      </c>
      <c r="AN4" s="278">
        <v>0</v>
      </c>
      <c r="AO4" s="278">
        <v>0</v>
      </c>
      <c r="AP4" s="278">
        <v>0</v>
      </c>
      <c r="AQ4" s="278">
        <v>0</v>
      </c>
      <c r="AR4" s="278">
        <v>0</v>
      </c>
      <c r="AS4" s="278">
        <v>0</v>
      </c>
      <c r="AT4" s="278">
        <v>0</v>
      </c>
      <c r="AU4" s="279"/>
      <c r="AV4" s="230">
        <v>0</v>
      </c>
      <c r="AW4" s="230">
        <v>0</v>
      </c>
      <c r="AX4" s="230" t="s">
        <v>3594</v>
      </c>
      <c r="AY4" s="141">
        <v>8</v>
      </c>
      <c r="AZ4" s="70">
        <v>1</v>
      </c>
      <c r="BA4" s="70">
        <v>1</v>
      </c>
      <c r="BB4" s="70">
        <v>1</v>
      </c>
      <c r="BC4" s="70">
        <v>0</v>
      </c>
      <c r="BD4" s="70">
        <v>1</v>
      </c>
      <c r="BE4" s="70">
        <v>1</v>
      </c>
      <c r="BF4" s="70">
        <v>1</v>
      </c>
      <c r="BG4" s="71">
        <v>0</v>
      </c>
      <c r="BH4" s="71">
        <v>1</v>
      </c>
      <c r="BI4" s="71">
        <v>0</v>
      </c>
      <c r="BJ4" s="71">
        <v>0</v>
      </c>
      <c r="BK4" s="71">
        <v>1</v>
      </c>
      <c r="BL4" s="70">
        <v>1</v>
      </c>
      <c r="BM4" s="70">
        <v>1</v>
      </c>
      <c r="BN4" s="70">
        <v>0</v>
      </c>
      <c r="BO4" s="70">
        <v>1</v>
      </c>
      <c r="BP4" s="403">
        <v>0</v>
      </c>
      <c r="BQ4" s="403">
        <v>0</v>
      </c>
      <c r="BR4" s="403">
        <v>120000</v>
      </c>
      <c r="BS4" s="403">
        <v>1000000</v>
      </c>
      <c r="BT4" s="403">
        <v>0</v>
      </c>
      <c r="BU4" s="403">
        <v>0</v>
      </c>
      <c r="BV4" s="403">
        <v>0</v>
      </c>
      <c r="BW4" s="403">
        <v>0</v>
      </c>
      <c r="BX4" s="403">
        <v>0</v>
      </c>
      <c r="BY4" s="403">
        <v>0</v>
      </c>
      <c r="BZ4" s="401">
        <v>0</v>
      </c>
      <c r="CA4" s="401">
        <v>0</v>
      </c>
      <c r="CB4" s="401">
        <v>0</v>
      </c>
      <c r="CC4" s="401">
        <v>0</v>
      </c>
      <c r="CD4" s="401">
        <v>0</v>
      </c>
      <c r="CE4" s="401">
        <v>0</v>
      </c>
      <c r="CF4" s="401">
        <v>0</v>
      </c>
      <c r="CG4" s="401">
        <v>0</v>
      </c>
      <c r="CH4" s="401">
        <v>0</v>
      </c>
      <c r="CI4" s="401">
        <v>0</v>
      </c>
      <c r="CJ4" s="401">
        <v>0</v>
      </c>
      <c r="CK4" s="401">
        <v>0</v>
      </c>
      <c r="CL4" s="401">
        <v>0</v>
      </c>
      <c r="CM4" s="401">
        <v>0</v>
      </c>
      <c r="CN4" s="401">
        <v>0</v>
      </c>
      <c r="CO4" s="401">
        <v>0</v>
      </c>
      <c r="CP4" s="401">
        <v>0</v>
      </c>
      <c r="CQ4" s="401">
        <v>0</v>
      </c>
      <c r="CR4" s="401">
        <v>0</v>
      </c>
      <c r="CS4" s="401">
        <v>0</v>
      </c>
      <c r="CT4" s="401">
        <v>0</v>
      </c>
      <c r="CU4" s="401">
        <v>0</v>
      </c>
      <c r="CV4" s="401">
        <v>0</v>
      </c>
      <c r="CW4" s="401">
        <v>0</v>
      </c>
      <c r="CX4" s="401">
        <v>0</v>
      </c>
      <c r="CY4" s="401">
        <v>0</v>
      </c>
      <c r="CZ4" s="401">
        <v>0</v>
      </c>
      <c r="DA4" s="401">
        <v>0</v>
      </c>
      <c r="DB4" s="401">
        <v>0</v>
      </c>
      <c r="DC4" s="401">
        <v>0</v>
      </c>
      <c r="DD4" s="401">
        <v>0</v>
      </c>
      <c r="DE4" s="401">
        <v>0</v>
      </c>
      <c r="DF4" s="401">
        <v>0</v>
      </c>
      <c r="DG4" s="403">
        <v>3316941</v>
      </c>
      <c r="DH4" s="403">
        <v>3316941</v>
      </c>
      <c r="DI4" s="403">
        <v>3316941</v>
      </c>
      <c r="DJ4" s="403">
        <v>3316941</v>
      </c>
      <c r="DK4" s="403">
        <v>3316941</v>
      </c>
      <c r="DL4" s="403">
        <v>3316941</v>
      </c>
      <c r="DM4" s="403">
        <v>3316941</v>
      </c>
      <c r="DN4" s="403">
        <v>3316941</v>
      </c>
      <c r="DO4" s="403">
        <v>3316941</v>
      </c>
      <c r="DP4" s="403">
        <v>3316941</v>
      </c>
      <c r="DQ4" s="403">
        <v>3316941</v>
      </c>
      <c r="DR4" s="403">
        <v>3316941</v>
      </c>
      <c r="DS4" s="403">
        <v>3316941</v>
      </c>
      <c r="DT4" s="403">
        <v>3316941</v>
      </c>
      <c r="DU4" s="403">
        <v>3316941</v>
      </c>
      <c r="DV4" s="403">
        <v>3316941</v>
      </c>
      <c r="DW4" s="403">
        <v>3316941</v>
      </c>
      <c r="DX4" s="403">
        <v>3316941</v>
      </c>
      <c r="DY4" s="403">
        <v>3316941</v>
      </c>
      <c r="DZ4" s="403">
        <v>3316941</v>
      </c>
      <c r="EA4" s="403">
        <v>3316941</v>
      </c>
      <c r="EB4" s="403">
        <v>3316941</v>
      </c>
      <c r="EC4" s="403">
        <v>3316941</v>
      </c>
      <c r="ED4" s="403">
        <v>3316941</v>
      </c>
      <c r="EE4" s="403">
        <v>3316941</v>
      </c>
      <c r="EF4" s="403">
        <v>3316941</v>
      </c>
      <c r="EG4" s="403">
        <v>3316941</v>
      </c>
      <c r="EH4" s="403">
        <v>3316941</v>
      </c>
      <c r="EI4" s="403">
        <v>3316941</v>
      </c>
      <c r="EJ4" s="403">
        <v>3316941</v>
      </c>
      <c r="EK4" s="403">
        <v>3316941</v>
      </c>
      <c r="EL4" s="403">
        <v>3316941</v>
      </c>
      <c r="EM4" s="403">
        <v>3316941</v>
      </c>
      <c r="EN4" s="403">
        <v>3316941</v>
      </c>
      <c r="EO4" s="403">
        <v>3316941</v>
      </c>
      <c r="EP4" s="403">
        <v>3316941</v>
      </c>
      <c r="EQ4" s="403">
        <v>3316941</v>
      </c>
      <c r="ER4" s="403">
        <v>3316941</v>
      </c>
      <c r="ES4" s="403">
        <v>3316941</v>
      </c>
      <c r="ET4" s="403">
        <v>3316941</v>
      </c>
      <c r="EU4" s="403">
        <v>3316941</v>
      </c>
      <c r="EV4" s="403">
        <v>3316941</v>
      </c>
      <c r="EW4" s="403">
        <v>3316941</v>
      </c>
      <c r="EX4" s="404">
        <v>108843.53741496598</v>
      </c>
      <c r="EY4" s="404">
        <v>863837.59853147599</v>
      </c>
      <c r="EZ4" s="404">
        <v>0</v>
      </c>
      <c r="FA4" s="404">
        <v>0</v>
      </c>
      <c r="FB4" s="404">
        <v>0</v>
      </c>
      <c r="FC4" s="404">
        <v>0</v>
      </c>
      <c r="FD4" s="404">
        <v>0</v>
      </c>
      <c r="FE4" s="404">
        <v>0</v>
      </c>
      <c r="FF4" s="404">
        <v>0</v>
      </c>
      <c r="FG4" s="404">
        <v>0</v>
      </c>
      <c r="FH4" s="404">
        <v>0</v>
      </c>
      <c r="FI4" s="404">
        <v>0</v>
      </c>
      <c r="FJ4" s="404">
        <v>0</v>
      </c>
      <c r="FK4" s="404">
        <v>0</v>
      </c>
      <c r="FL4" s="404">
        <v>0</v>
      </c>
      <c r="FM4" s="404">
        <v>0</v>
      </c>
      <c r="FN4" s="404">
        <v>0</v>
      </c>
      <c r="FO4" s="404">
        <v>0</v>
      </c>
      <c r="FP4" s="404">
        <v>0</v>
      </c>
      <c r="FQ4" s="404">
        <v>0</v>
      </c>
      <c r="FR4" s="404">
        <v>0</v>
      </c>
      <c r="FS4" s="404">
        <v>0</v>
      </c>
      <c r="FT4" s="404">
        <v>0</v>
      </c>
      <c r="FU4" s="404">
        <v>0</v>
      </c>
      <c r="FV4" s="404">
        <v>0</v>
      </c>
      <c r="FW4" s="404">
        <v>0</v>
      </c>
      <c r="FX4" s="404">
        <v>0</v>
      </c>
      <c r="FY4" s="404">
        <v>0</v>
      </c>
      <c r="FZ4" s="404">
        <v>0</v>
      </c>
      <c r="GA4" s="404">
        <v>0</v>
      </c>
      <c r="GB4" s="404">
        <v>0</v>
      </c>
      <c r="GC4" s="404">
        <v>0</v>
      </c>
      <c r="GD4" s="404">
        <v>0</v>
      </c>
      <c r="GE4" s="404">
        <v>0</v>
      </c>
      <c r="GF4" s="404">
        <v>0</v>
      </c>
      <c r="GG4" s="404">
        <v>0</v>
      </c>
      <c r="GH4" s="404">
        <v>0</v>
      </c>
      <c r="GI4" s="404">
        <v>0</v>
      </c>
      <c r="GJ4" s="404">
        <v>0</v>
      </c>
      <c r="GK4" s="404">
        <v>0</v>
      </c>
      <c r="GL4" s="404">
        <v>3008563.2653061221</v>
      </c>
      <c r="GM4" s="404">
        <v>2865298.3479105923</v>
      </c>
      <c r="GN4" s="404">
        <v>2728855.5694386596</v>
      </c>
      <c r="GO4" s="404">
        <v>2598910.0661320565</v>
      </c>
      <c r="GP4" s="404">
        <v>2475152.4439352923</v>
      </c>
      <c r="GQ4" s="404">
        <v>2357288.0418431354</v>
      </c>
      <c r="GR4" s="404">
        <v>2245036.2303267955</v>
      </c>
      <c r="GS4" s="404">
        <v>2138129.7431683769</v>
      </c>
      <c r="GT4" s="404">
        <v>2036314.0411127398</v>
      </c>
      <c r="GU4" s="404">
        <v>1939346.7058216569</v>
      </c>
      <c r="GV4" s="404">
        <v>1846996.8626872925</v>
      </c>
      <c r="GW4" s="404">
        <v>1759044.6311307545</v>
      </c>
      <c r="GX4" s="404">
        <v>1675280.6010769093</v>
      </c>
      <c r="GY4" s="404">
        <v>1595505.3343589606</v>
      </c>
      <c r="GZ4" s="404">
        <v>1519528.8898656771</v>
      </c>
      <c r="HA4" s="404">
        <v>1447170.3713006447</v>
      </c>
      <c r="HB4" s="404">
        <v>1378257.4964768044</v>
      </c>
      <c r="HC4" s="404">
        <v>1312626.1871207661</v>
      </c>
      <c r="HD4" s="404">
        <v>1250120.1782102534</v>
      </c>
      <c r="HE4" s="404">
        <v>1190590.6459145271</v>
      </c>
      <c r="HF4" s="404">
        <v>1133895.8532519308</v>
      </c>
      <c r="HG4" s="404">
        <v>1079900.8126208861</v>
      </c>
      <c r="HH4" s="404">
        <v>1028476.9644008441</v>
      </c>
      <c r="HI4" s="404">
        <v>979501.87085794669</v>
      </c>
      <c r="HJ4" s="404">
        <v>932858.92462661595</v>
      </c>
      <c r="HK4" s="404">
        <v>888437.07107296749</v>
      </c>
      <c r="HL4" s="404">
        <v>846130.54387901677</v>
      </c>
      <c r="HM4" s="404">
        <v>805838.61321811099</v>
      </c>
      <c r="HN4" s="404">
        <v>767465.34592201072</v>
      </c>
      <c r="HO4" s="404">
        <v>730919.37706858141</v>
      </c>
      <c r="HP4" s="404">
        <v>696113.69244626805</v>
      </c>
      <c r="HQ4" s="404">
        <v>662965.42137739807</v>
      </c>
      <c r="HR4" s="404">
        <v>631395.63940704591</v>
      </c>
      <c r="HS4" s="404">
        <v>601329.18038766261</v>
      </c>
      <c r="HT4" s="404">
        <v>572694.45751205971</v>
      </c>
      <c r="HU4" s="404">
        <v>545423.29286862828</v>
      </c>
      <c r="HV4" s="404">
        <v>519450.75511297939</v>
      </c>
      <c r="HW4" s="404">
        <v>494715.00486950408</v>
      </c>
      <c r="HX4" s="404">
        <v>471157.14749476587</v>
      </c>
      <c r="HY4" s="404">
        <v>448721.09285215789</v>
      </c>
      <c r="HZ4" s="404">
        <v>972681.13594644191</v>
      </c>
      <c r="IA4" s="404">
        <v>54205406.71438539</v>
      </c>
      <c r="IB4" s="401">
        <v>55.727827662291652</v>
      </c>
    </row>
    <row r="5" spans="1:236" ht="90" customHeight="1" x14ac:dyDescent="0.2">
      <c r="A5" s="137" t="s">
        <v>1777</v>
      </c>
      <c r="B5" s="138" t="s">
        <v>1778</v>
      </c>
      <c r="C5" s="138" t="s">
        <v>1788</v>
      </c>
      <c r="D5" s="142">
        <v>4</v>
      </c>
      <c r="E5" s="138" t="s">
        <v>1789</v>
      </c>
      <c r="F5" s="118" t="s">
        <v>1790</v>
      </c>
      <c r="G5" s="118" t="s">
        <v>1791</v>
      </c>
      <c r="H5" s="142" t="s">
        <v>77</v>
      </c>
      <c r="I5" s="118" t="s">
        <v>3394</v>
      </c>
      <c r="J5" s="118">
        <v>40</v>
      </c>
      <c r="K5" s="227" t="s">
        <v>94</v>
      </c>
      <c r="L5" s="110">
        <v>265021</v>
      </c>
      <c r="M5" s="142" t="s">
        <v>1792</v>
      </c>
      <c r="N5" s="142" t="s">
        <v>96</v>
      </c>
      <c r="O5" s="73" t="s">
        <v>106</v>
      </c>
      <c r="P5" s="157" t="s">
        <v>176</v>
      </c>
      <c r="Q5" s="112" t="s">
        <v>100</v>
      </c>
      <c r="R5" s="142" t="s">
        <v>261</v>
      </c>
      <c r="S5" s="142" t="s">
        <v>99</v>
      </c>
      <c r="T5" s="142" t="s">
        <v>1727</v>
      </c>
      <c r="U5" s="142" t="s">
        <v>100</v>
      </c>
      <c r="V5" s="117">
        <v>1</v>
      </c>
      <c r="W5" s="135">
        <v>338400</v>
      </c>
      <c r="X5" s="134">
        <v>0</v>
      </c>
      <c r="Y5" s="134">
        <v>0</v>
      </c>
      <c r="Z5" s="134">
        <v>0</v>
      </c>
      <c r="AA5" s="134">
        <v>0</v>
      </c>
      <c r="AB5" s="135">
        <v>338400</v>
      </c>
      <c r="AC5" s="134">
        <v>0</v>
      </c>
      <c r="AD5" s="134">
        <v>0</v>
      </c>
      <c r="AE5" s="139">
        <v>0</v>
      </c>
      <c r="AF5" s="139">
        <v>0</v>
      </c>
      <c r="AG5" s="139">
        <v>0</v>
      </c>
      <c r="AH5" s="139">
        <v>0</v>
      </c>
      <c r="AI5" s="116" t="s">
        <v>88</v>
      </c>
      <c r="AJ5" s="136">
        <v>0</v>
      </c>
      <c r="AK5" s="136">
        <v>0</v>
      </c>
      <c r="AL5" s="136">
        <v>0</v>
      </c>
      <c r="AM5" s="136">
        <v>0</v>
      </c>
      <c r="AN5" s="136">
        <v>0</v>
      </c>
      <c r="AO5" s="136">
        <v>0</v>
      </c>
      <c r="AP5" s="136">
        <v>0</v>
      </c>
      <c r="AQ5" s="139">
        <v>0</v>
      </c>
      <c r="AR5" s="139">
        <v>0</v>
      </c>
      <c r="AS5" s="139">
        <v>0</v>
      </c>
      <c r="AT5" s="139">
        <v>0</v>
      </c>
      <c r="AU5" s="122" t="s">
        <v>1793</v>
      </c>
      <c r="AV5" s="230">
        <v>0</v>
      </c>
      <c r="AW5" s="230">
        <v>0</v>
      </c>
      <c r="AX5" s="230" t="s">
        <v>3620</v>
      </c>
      <c r="AY5" s="141">
        <v>8</v>
      </c>
      <c r="AZ5" s="70">
        <v>1</v>
      </c>
      <c r="BA5" s="70">
        <v>1</v>
      </c>
      <c r="BB5" s="70">
        <v>1</v>
      </c>
      <c r="BC5" s="70">
        <v>1</v>
      </c>
      <c r="BD5" s="70">
        <v>1</v>
      </c>
      <c r="BE5" s="70">
        <v>1</v>
      </c>
      <c r="BF5" s="70">
        <v>1</v>
      </c>
      <c r="BG5" s="71">
        <v>0</v>
      </c>
      <c r="BH5" s="71">
        <v>0</v>
      </c>
      <c r="BI5" s="71">
        <v>0</v>
      </c>
      <c r="BJ5" s="71">
        <v>0</v>
      </c>
      <c r="BK5" s="71">
        <v>0</v>
      </c>
      <c r="BL5" s="70">
        <v>1</v>
      </c>
      <c r="BM5" s="70">
        <v>1</v>
      </c>
      <c r="BN5" s="70">
        <v>0</v>
      </c>
      <c r="BO5" s="70">
        <v>1</v>
      </c>
      <c r="BP5" s="403">
        <v>0</v>
      </c>
      <c r="BQ5" s="403">
        <v>0</v>
      </c>
      <c r="BR5" s="403">
        <v>0</v>
      </c>
      <c r="BS5" s="403">
        <v>338400</v>
      </c>
      <c r="BT5" s="403">
        <v>0</v>
      </c>
      <c r="BU5" s="403">
        <v>0</v>
      </c>
      <c r="BV5" s="403">
        <v>0</v>
      </c>
      <c r="BW5" s="403">
        <v>0</v>
      </c>
      <c r="BX5" s="403">
        <v>0</v>
      </c>
      <c r="BY5" s="403">
        <v>0</v>
      </c>
      <c r="BZ5" s="401">
        <v>0</v>
      </c>
      <c r="CA5" s="401">
        <v>0</v>
      </c>
      <c r="CB5" s="401">
        <v>0</v>
      </c>
      <c r="CC5" s="401">
        <v>0</v>
      </c>
      <c r="CD5" s="401">
        <v>0</v>
      </c>
      <c r="CE5" s="401">
        <v>0</v>
      </c>
      <c r="CF5" s="401">
        <v>0</v>
      </c>
      <c r="CG5" s="401">
        <v>0</v>
      </c>
      <c r="CH5" s="401">
        <v>0</v>
      </c>
      <c r="CI5" s="401">
        <v>0</v>
      </c>
      <c r="CJ5" s="401">
        <v>0</v>
      </c>
      <c r="CK5" s="401">
        <v>0</v>
      </c>
      <c r="CL5" s="401">
        <v>0</v>
      </c>
      <c r="CM5" s="401">
        <v>0</v>
      </c>
      <c r="CN5" s="401">
        <v>0</v>
      </c>
      <c r="CO5" s="401">
        <v>0</v>
      </c>
      <c r="CP5" s="401">
        <v>0</v>
      </c>
      <c r="CQ5" s="401">
        <v>0</v>
      </c>
      <c r="CR5" s="401">
        <v>0</v>
      </c>
      <c r="CS5" s="401">
        <v>0</v>
      </c>
      <c r="CT5" s="401">
        <v>0</v>
      </c>
      <c r="CU5" s="401">
        <v>0</v>
      </c>
      <c r="CV5" s="401">
        <v>0</v>
      </c>
      <c r="CW5" s="401">
        <v>0</v>
      </c>
      <c r="CX5" s="401">
        <v>0</v>
      </c>
      <c r="CY5" s="401">
        <v>0</v>
      </c>
      <c r="CZ5" s="401">
        <v>0</v>
      </c>
      <c r="DA5" s="401">
        <v>0</v>
      </c>
      <c r="DB5" s="401">
        <v>0</v>
      </c>
      <c r="DC5" s="401">
        <v>0</v>
      </c>
      <c r="DD5" s="401">
        <v>0</v>
      </c>
      <c r="DE5" s="401">
        <v>0</v>
      </c>
      <c r="DF5" s="401">
        <v>0</v>
      </c>
      <c r="DG5" s="403">
        <v>265021</v>
      </c>
      <c r="DH5" s="403">
        <v>265021</v>
      </c>
      <c r="DI5" s="403">
        <v>265021</v>
      </c>
      <c r="DJ5" s="403">
        <v>265021</v>
      </c>
      <c r="DK5" s="403">
        <v>265021</v>
      </c>
      <c r="DL5" s="403">
        <v>265021</v>
      </c>
      <c r="DM5" s="403">
        <v>265021</v>
      </c>
      <c r="DN5" s="403">
        <v>265021</v>
      </c>
      <c r="DO5" s="403">
        <v>265021</v>
      </c>
      <c r="DP5" s="403">
        <v>265021</v>
      </c>
      <c r="DQ5" s="403">
        <v>265021</v>
      </c>
      <c r="DR5" s="403">
        <v>265021</v>
      </c>
      <c r="DS5" s="403">
        <v>265021</v>
      </c>
      <c r="DT5" s="403">
        <v>265021</v>
      </c>
      <c r="DU5" s="403">
        <v>265021</v>
      </c>
      <c r="DV5" s="403">
        <v>265021</v>
      </c>
      <c r="DW5" s="403">
        <v>265021</v>
      </c>
      <c r="DX5" s="403">
        <v>265021</v>
      </c>
      <c r="DY5" s="403">
        <v>265021</v>
      </c>
      <c r="DZ5" s="403">
        <v>265021</v>
      </c>
      <c r="EA5" s="403">
        <v>265021</v>
      </c>
      <c r="EB5" s="403">
        <v>265021</v>
      </c>
      <c r="EC5" s="403">
        <v>265021</v>
      </c>
      <c r="ED5" s="403">
        <v>265021</v>
      </c>
      <c r="EE5" s="403">
        <v>265021</v>
      </c>
      <c r="EF5" s="403">
        <v>265021</v>
      </c>
      <c r="EG5" s="403">
        <v>265021</v>
      </c>
      <c r="EH5" s="403">
        <v>265021</v>
      </c>
      <c r="EI5" s="403">
        <v>265021</v>
      </c>
      <c r="EJ5" s="403">
        <v>265021</v>
      </c>
      <c r="EK5" s="403">
        <v>265021</v>
      </c>
      <c r="EL5" s="403">
        <v>265021</v>
      </c>
      <c r="EM5" s="403">
        <v>265021</v>
      </c>
      <c r="EN5" s="403">
        <v>265021</v>
      </c>
      <c r="EO5" s="403">
        <v>265021</v>
      </c>
      <c r="EP5" s="403">
        <v>265021</v>
      </c>
      <c r="EQ5" s="403">
        <v>265021</v>
      </c>
      <c r="ER5" s="403">
        <v>265021</v>
      </c>
      <c r="ES5" s="403">
        <v>265021</v>
      </c>
      <c r="ET5" s="403">
        <v>265021</v>
      </c>
      <c r="EU5" s="403">
        <v>265021</v>
      </c>
      <c r="EV5" s="403">
        <v>265021</v>
      </c>
      <c r="EW5" s="403">
        <v>265021</v>
      </c>
      <c r="EX5" s="404">
        <v>0</v>
      </c>
      <c r="EY5" s="404">
        <v>292322.64334305149</v>
      </c>
      <c r="EZ5" s="404">
        <v>0</v>
      </c>
      <c r="FA5" s="404">
        <v>0</v>
      </c>
      <c r="FB5" s="404">
        <v>0</v>
      </c>
      <c r="FC5" s="404">
        <v>0</v>
      </c>
      <c r="FD5" s="404">
        <v>0</v>
      </c>
      <c r="FE5" s="404">
        <v>0</v>
      </c>
      <c r="FF5" s="404">
        <v>0</v>
      </c>
      <c r="FG5" s="404">
        <v>0</v>
      </c>
      <c r="FH5" s="404">
        <v>0</v>
      </c>
      <c r="FI5" s="404">
        <v>0</v>
      </c>
      <c r="FJ5" s="404">
        <v>0</v>
      </c>
      <c r="FK5" s="404">
        <v>0</v>
      </c>
      <c r="FL5" s="404">
        <v>0</v>
      </c>
      <c r="FM5" s="404">
        <v>0</v>
      </c>
      <c r="FN5" s="404">
        <v>0</v>
      </c>
      <c r="FO5" s="404">
        <v>0</v>
      </c>
      <c r="FP5" s="404">
        <v>0</v>
      </c>
      <c r="FQ5" s="404">
        <v>0</v>
      </c>
      <c r="FR5" s="404">
        <v>0</v>
      </c>
      <c r="FS5" s="404">
        <v>0</v>
      </c>
      <c r="FT5" s="404">
        <v>0</v>
      </c>
      <c r="FU5" s="404">
        <v>0</v>
      </c>
      <c r="FV5" s="404">
        <v>0</v>
      </c>
      <c r="FW5" s="404">
        <v>0</v>
      </c>
      <c r="FX5" s="404">
        <v>0</v>
      </c>
      <c r="FY5" s="404">
        <v>0</v>
      </c>
      <c r="FZ5" s="404">
        <v>0</v>
      </c>
      <c r="GA5" s="404">
        <v>0</v>
      </c>
      <c r="GB5" s="404">
        <v>0</v>
      </c>
      <c r="GC5" s="404">
        <v>0</v>
      </c>
      <c r="GD5" s="404">
        <v>0</v>
      </c>
      <c r="GE5" s="404">
        <v>0</v>
      </c>
      <c r="GF5" s="404">
        <v>0</v>
      </c>
      <c r="GG5" s="404">
        <v>0</v>
      </c>
      <c r="GH5" s="404">
        <v>0</v>
      </c>
      <c r="GI5" s="404">
        <v>0</v>
      </c>
      <c r="GJ5" s="404">
        <v>0</v>
      </c>
      <c r="GK5" s="404">
        <v>0</v>
      </c>
      <c r="GL5" s="404">
        <v>240381.85941043083</v>
      </c>
      <c r="GM5" s="404">
        <v>228935.10420041031</v>
      </c>
      <c r="GN5" s="404">
        <v>218033.43257181934</v>
      </c>
      <c r="GO5" s="404">
        <v>207650.88816363746</v>
      </c>
      <c r="GP5" s="404">
        <v>197762.75063203569</v>
      </c>
      <c r="GQ5" s="404">
        <v>188345.47679241491</v>
      </c>
      <c r="GR5" s="404">
        <v>179376.6445642047</v>
      </c>
      <c r="GS5" s="404">
        <v>170834.89958495685</v>
      </c>
      <c r="GT5" s="404">
        <v>162699.90436662556</v>
      </c>
      <c r="GU5" s="404">
        <v>154952.28987297672</v>
      </c>
      <c r="GV5" s="404">
        <v>147573.60940283499</v>
      </c>
      <c r="GW5" s="404">
        <v>140546.29466936665</v>
      </c>
      <c r="GX5" s="404">
        <v>133853.61397082539</v>
      </c>
      <c r="GY5" s="404">
        <v>127479.63235316701</v>
      </c>
      <c r="GZ5" s="404">
        <v>121409.17366968287</v>
      </c>
      <c r="HA5" s="404">
        <v>115627.78444731701</v>
      </c>
      <c r="HB5" s="404">
        <v>110121.69947363525</v>
      </c>
      <c r="HC5" s="404">
        <v>104877.80902250975</v>
      </c>
      <c r="HD5" s="404">
        <v>99883.627640485487</v>
      </c>
      <c r="HE5" s="404">
        <v>95127.26441951</v>
      </c>
      <c r="HF5" s="404">
        <v>90597.394685247622</v>
      </c>
      <c r="HG5" s="404">
        <v>86283.233033569137</v>
      </c>
      <c r="HH5" s="404">
        <v>82174.507651018241</v>
      </c>
      <c r="HI5" s="404">
        <v>78261.435858112614</v>
      </c>
      <c r="HJ5" s="404">
        <v>74534.700817250108</v>
      </c>
      <c r="HK5" s="404">
        <v>70985.429349761995</v>
      </c>
      <c r="HL5" s="404">
        <v>67605.170809297153</v>
      </c>
      <c r="HM5" s="404">
        <v>64385.876961235364</v>
      </c>
      <c r="HN5" s="404">
        <v>61319.882820224178</v>
      </c>
      <c r="HO5" s="404">
        <v>58399.88840021348</v>
      </c>
      <c r="HP5" s="404">
        <v>55618.941333536655</v>
      </c>
      <c r="HQ5" s="404">
        <v>52970.420317653952</v>
      </c>
      <c r="HR5" s="404">
        <v>50448.019350146627</v>
      </c>
      <c r="HS5" s="404">
        <v>48045.73271442535</v>
      </c>
      <c r="HT5" s="404">
        <v>45757.840680405105</v>
      </c>
      <c r="HU5" s="404">
        <v>43578.895886100094</v>
      </c>
      <c r="HV5" s="404">
        <v>41503.710367714382</v>
      </c>
      <c r="HW5" s="404">
        <v>39527.343207347025</v>
      </c>
      <c r="HX5" s="404">
        <v>37645.088768901929</v>
      </c>
      <c r="HY5" s="404">
        <v>35852.465494192315</v>
      </c>
      <c r="HZ5" s="404">
        <v>292322.64334305149</v>
      </c>
      <c r="IA5" s="404">
        <v>4330969.7377351997</v>
      </c>
      <c r="IB5" s="401">
        <v>14.815717620111439</v>
      </c>
    </row>
    <row r="6" spans="1:236" ht="90" customHeight="1" x14ac:dyDescent="0.2">
      <c r="A6" s="254" t="s">
        <v>200</v>
      </c>
      <c r="B6" s="8" t="s">
        <v>201</v>
      </c>
      <c r="C6" s="254" t="s">
        <v>232</v>
      </c>
      <c r="D6" s="255">
        <v>6</v>
      </c>
      <c r="E6" s="8" t="s">
        <v>233</v>
      </c>
      <c r="F6" s="7" t="s">
        <v>234</v>
      </c>
      <c r="G6" s="7" t="s">
        <v>235</v>
      </c>
      <c r="H6" s="4" t="s">
        <v>77</v>
      </c>
      <c r="I6" s="7" t="s">
        <v>224</v>
      </c>
      <c r="J6" s="7">
        <v>40</v>
      </c>
      <c r="K6" s="227" t="s">
        <v>94</v>
      </c>
      <c r="L6" s="76">
        <v>860000</v>
      </c>
      <c r="M6" s="4" t="s">
        <v>243</v>
      </c>
      <c r="N6" s="4" t="s">
        <v>81</v>
      </c>
      <c r="O6" s="13" t="s">
        <v>217</v>
      </c>
      <c r="P6" s="4" t="s">
        <v>218</v>
      </c>
      <c r="Q6" s="112" t="s">
        <v>100</v>
      </c>
      <c r="R6" s="4" t="s">
        <v>108</v>
      </c>
      <c r="S6" s="4" t="s">
        <v>99</v>
      </c>
      <c r="T6" s="4" t="s">
        <v>208</v>
      </c>
      <c r="U6" s="4" t="s">
        <v>100</v>
      </c>
      <c r="V6" s="6">
        <v>1</v>
      </c>
      <c r="W6" s="256">
        <v>1198185</v>
      </c>
      <c r="X6" s="256">
        <v>0</v>
      </c>
      <c r="Y6" s="256">
        <v>0</v>
      </c>
      <c r="Z6" s="256">
        <v>0</v>
      </c>
      <c r="AA6" s="256">
        <v>0</v>
      </c>
      <c r="AB6" s="256">
        <v>1198185</v>
      </c>
      <c r="AC6" s="256">
        <v>0</v>
      </c>
      <c r="AD6" s="256">
        <v>0</v>
      </c>
      <c r="AE6" s="256">
        <v>0</v>
      </c>
      <c r="AF6" s="256">
        <v>0</v>
      </c>
      <c r="AG6" s="256">
        <v>0</v>
      </c>
      <c r="AH6" s="256">
        <v>0</v>
      </c>
      <c r="AI6" s="5"/>
      <c r="AJ6" s="256">
        <v>0</v>
      </c>
      <c r="AK6" s="256">
        <v>0</v>
      </c>
      <c r="AL6" s="256">
        <v>0</v>
      </c>
      <c r="AM6" s="256">
        <v>0</v>
      </c>
      <c r="AN6" s="256">
        <v>0</v>
      </c>
      <c r="AO6" s="256">
        <v>0</v>
      </c>
      <c r="AP6" s="256">
        <v>0</v>
      </c>
      <c r="AQ6" s="256">
        <v>0</v>
      </c>
      <c r="AR6" s="256">
        <v>0</v>
      </c>
      <c r="AS6" s="256">
        <v>0</v>
      </c>
      <c r="AT6" s="256">
        <v>0</v>
      </c>
      <c r="AU6" s="7"/>
      <c r="AV6" s="230">
        <v>0</v>
      </c>
      <c r="AW6" s="230">
        <v>0</v>
      </c>
      <c r="AX6" s="230" t="s">
        <v>3594</v>
      </c>
      <c r="AY6" s="141">
        <v>9</v>
      </c>
      <c r="AZ6" s="70">
        <v>1</v>
      </c>
      <c r="BA6" s="70">
        <v>1</v>
      </c>
      <c r="BB6" s="70">
        <v>1</v>
      </c>
      <c r="BC6" s="70">
        <v>1</v>
      </c>
      <c r="BD6" s="70">
        <v>1</v>
      </c>
      <c r="BE6" s="70">
        <v>1</v>
      </c>
      <c r="BF6" s="70">
        <v>1</v>
      </c>
      <c r="BG6" s="71">
        <v>0</v>
      </c>
      <c r="BH6" s="71">
        <v>1</v>
      </c>
      <c r="BI6" s="71">
        <v>0</v>
      </c>
      <c r="BJ6" s="71">
        <v>0</v>
      </c>
      <c r="BK6" s="71">
        <v>1</v>
      </c>
      <c r="BL6" s="70">
        <v>1</v>
      </c>
      <c r="BM6" s="70">
        <v>1</v>
      </c>
      <c r="BN6" s="70">
        <v>0</v>
      </c>
      <c r="BO6" s="70">
        <v>1</v>
      </c>
      <c r="BP6" s="403">
        <v>0</v>
      </c>
      <c r="BQ6" s="403">
        <v>0</v>
      </c>
      <c r="BR6" s="403">
        <v>0</v>
      </c>
      <c r="BS6" s="403">
        <v>1198185</v>
      </c>
      <c r="BT6" s="403">
        <v>0</v>
      </c>
      <c r="BU6" s="403">
        <v>0</v>
      </c>
      <c r="BV6" s="403">
        <v>0</v>
      </c>
      <c r="BW6" s="403">
        <v>0</v>
      </c>
      <c r="BX6" s="403">
        <v>0</v>
      </c>
      <c r="BY6" s="403">
        <v>0</v>
      </c>
      <c r="BZ6" s="401">
        <v>0</v>
      </c>
      <c r="CA6" s="401">
        <v>0</v>
      </c>
      <c r="CB6" s="401">
        <v>0</v>
      </c>
      <c r="CC6" s="401">
        <v>0</v>
      </c>
      <c r="CD6" s="401">
        <v>0</v>
      </c>
      <c r="CE6" s="401">
        <v>0</v>
      </c>
      <c r="CF6" s="401">
        <v>0</v>
      </c>
      <c r="CG6" s="401">
        <v>0</v>
      </c>
      <c r="CH6" s="401">
        <v>0</v>
      </c>
      <c r="CI6" s="401">
        <v>0</v>
      </c>
      <c r="CJ6" s="401">
        <v>0</v>
      </c>
      <c r="CK6" s="401">
        <v>0</v>
      </c>
      <c r="CL6" s="401">
        <v>0</v>
      </c>
      <c r="CM6" s="401">
        <v>0</v>
      </c>
      <c r="CN6" s="401">
        <v>0</v>
      </c>
      <c r="CO6" s="401">
        <v>0</v>
      </c>
      <c r="CP6" s="401">
        <v>0</v>
      </c>
      <c r="CQ6" s="401">
        <v>0</v>
      </c>
      <c r="CR6" s="401">
        <v>0</v>
      </c>
      <c r="CS6" s="401">
        <v>0</v>
      </c>
      <c r="CT6" s="401">
        <v>0</v>
      </c>
      <c r="CU6" s="401">
        <v>0</v>
      </c>
      <c r="CV6" s="401">
        <v>0</v>
      </c>
      <c r="CW6" s="401">
        <v>0</v>
      </c>
      <c r="CX6" s="401">
        <v>0</v>
      </c>
      <c r="CY6" s="401">
        <v>0</v>
      </c>
      <c r="CZ6" s="401">
        <v>0</v>
      </c>
      <c r="DA6" s="401">
        <v>0</v>
      </c>
      <c r="DB6" s="401">
        <v>0</v>
      </c>
      <c r="DC6" s="401">
        <v>0</v>
      </c>
      <c r="DD6" s="401">
        <v>0</v>
      </c>
      <c r="DE6" s="401">
        <v>0</v>
      </c>
      <c r="DF6" s="401">
        <v>0</v>
      </c>
      <c r="DG6" s="403">
        <v>860000</v>
      </c>
      <c r="DH6" s="403">
        <v>860000</v>
      </c>
      <c r="DI6" s="403">
        <v>860000</v>
      </c>
      <c r="DJ6" s="403">
        <v>860000</v>
      </c>
      <c r="DK6" s="403">
        <v>860000</v>
      </c>
      <c r="DL6" s="403">
        <v>860000</v>
      </c>
      <c r="DM6" s="403">
        <v>860000</v>
      </c>
      <c r="DN6" s="403">
        <v>860000</v>
      </c>
      <c r="DO6" s="403">
        <v>860000</v>
      </c>
      <c r="DP6" s="403">
        <v>860000</v>
      </c>
      <c r="DQ6" s="403">
        <v>860000</v>
      </c>
      <c r="DR6" s="403">
        <v>860000</v>
      </c>
      <c r="DS6" s="403">
        <v>860000</v>
      </c>
      <c r="DT6" s="403">
        <v>860000</v>
      </c>
      <c r="DU6" s="403">
        <v>860000</v>
      </c>
      <c r="DV6" s="403">
        <v>860000</v>
      </c>
      <c r="DW6" s="403">
        <v>860000</v>
      </c>
      <c r="DX6" s="403">
        <v>860000</v>
      </c>
      <c r="DY6" s="403">
        <v>860000</v>
      </c>
      <c r="DZ6" s="403">
        <v>860000</v>
      </c>
      <c r="EA6" s="403">
        <v>860000</v>
      </c>
      <c r="EB6" s="403">
        <v>860000</v>
      </c>
      <c r="EC6" s="403">
        <v>860000</v>
      </c>
      <c r="ED6" s="403">
        <v>860000</v>
      </c>
      <c r="EE6" s="403">
        <v>860000</v>
      </c>
      <c r="EF6" s="403">
        <v>860000</v>
      </c>
      <c r="EG6" s="403">
        <v>860000</v>
      </c>
      <c r="EH6" s="403">
        <v>860000</v>
      </c>
      <c r="EI6" s="403">
        <v>860000</v>
      </c>
      <c r="EJ6" s="403">
        <v>860000</v>
      </c>
      <c r="EK6" s="403">
        <v>860000</v>
      </c>
      <c r="EL6" s="403">
        <v>860000</v>
      </c>
      <c r="EM6" s="403">
        <v>860000</v>
      </c>
      <c r="EN6" s="403">
        <v>860000</v>
      </c>
      <c r="EO6" s="403">
        <v>860000</v>
      </c>
      <c r="EP6" s="403">
        <v>860000</v>
      </c>
      <c r="EQ6" s="403">
        <v>860000</v>
      </c>
      <c r="ER6" s="403">
        <v>860000</v>
      </c>
      <c r="ES6" s="403">
        <v>860000</v>
      </c>
      <c r="ET6" s="403">
        <v>860000</v>
      </c>
      <c r="EU6" s="403">
        <v>860000</v>
      </c>
      <c r="EV6" s="403">
        <v>860000</v>
      </c>
      <c r="EW6" s="403">
        <v>860000</v>
      </c>
      <c r="EX6" s="404">
        <v>0</v>
      </c>
      <c r="EY6" s="404">
        <v>1035037.2529964366</v>
      </c>
      <c r="EZ6" s="404">
        <v>0</v>
      </c>
      <c r="FA6" s="404">
        <v>0</v>
      </c>
      <c r="FB6" s="404">
        <v>0</v>
      </c>
      <c r="FC6" s="404">
        <v>0</v>
      </c>
      <c r="FD6" s="404">
        <v>0</v>
      </c>
      <c r="FE6" s="404">
        <v>0</v>
      </c>
      <c r="FF6" s="404">
        <v>0</v>
      </c>
      <c r="FG6" s="404">
        <v>0</v>
      </c>
      <c r="FH6" s="404">
        <v>0</v>
      </c>
      <c r="FI6" s="404">
        <v>0</v>
      </c>
      <c r="FJ6" s="404">
        <v>0</v>
      </c>
      <c r="FK6" s="404">
        <v>0</v>
      </c>
      <c r="FL6" s="404">
        <v>0</v>
      </c>
      <c r="FM6" s="404">
        <v>0</v>
      </c>
      <c r="FN6" s="404">
        <v>0</v>
      </c>
      <c r="FO6" s="404">
        <v>0</v>
      </c>
      <c r="FP6" s="404">
        <v>0</v>
      </c>
      <c r="FQ6" s="404">
        <v>0</v>
      </c>
      <c r="FR6" s="404">
        <v>0</v>
      </c>
      <c r="FS6" s="404">
        <v>0</v>
      </c>
      <c r="FT6" s="404">
        <v>0</v>
      </c>
      <c r="FU6" s="404">
        <v>0</v>
      </c>
      <c r="FV6" s="404">
        <v>0</v>
      </c>
      <c r="FW6" s="404">
        <v>0</v>
      </c>
      <c r="FX6" s="404">
        <v>0</v>
      </c>
      <c r="FY6" s="404">
        <v>0</v>
      </c>
      <c r="FZ6" s="404">
        <v>0</v>
      </c>
      <c r="GA6" s="404">
        <v>0</v>
      </c>
      <c r="GB6" s="404">
        <v>0</v>
      </c>
      <c r="GC6" s="404">
        <v>0</v>
      </c>
      <c r="GD6" s="404">
        <v>0</v>
      </c>
      <c r="GE6" s="404">
        <v>0</v>
      </c>
      <c r="GF6" s="404">
        <v>0</v>
      </c>
      <c r="GG6" s="404">
        <v>0</v>
      </c>
      <c r="GH6" s="404">
        <v>0</v>
      </c>
      <c r="GI6" s="404">
        <v>0</v>
      </c>
      <c r="GJ6" s="404">
        <v>0</v>
      </c>
      <c r="GK6" s="404">
        <v>0</v>
      </c>
      <c r="GL6" s="404">
        <v>780045.35147392284</v>
      </c>
      <c r="GM6" s="404">
        <v>742900.33473706932</v>
      </c>
      <c r="GN6" s="404">
        <v>707524.12832101854</v>
      </c>
      <c r="GO6" s="404">
        <v>673832.50316287472</v>
      </c>
      <c r="GP6" s="404">
        <v>641745.24110749981</v>
      </c>
      <c r="GQ6" s="404">
        <v>611185.94391190447</v>
      </c>
      <c r="GR6" s="404">
        <v>582081.85134467098</v>
      </c>
      <c r="GS6" s="404">
        <v>554363.66794730572</v>
      </c>
      <c r="GT6" s="404">
        <v>527965.39804505301</v>
      </c>
      <c r="GU6" s="404">
        <v>502824.18861433619</v>
      </c>
      <c r="GV6" s="404">
        <v>478880.17963270115</v>
      </c>
      <c r="GW6" s="404">
        <v>456076.36155495344</v>
      </c>
      <c r="GX6" s="404">
        <v>434358.43957614619</v>
      </c>
      <c r="GY6" s="404">
        <v>413674.70435823436</v>
      </c>
      <c r="GZ6" s="404">
        <v>393975.90891260421</v>
      </c>
      <c r="HA6" s="404">
        <v>375215.15134533728</v>
      </c>
      <c r="HB6" s="404">
        <v>357347.7631860355</v>
      </c>
      <c r="HC6" s="404">
        <v>340331.20303431951</v>
      </c>
      <c r="HD6" s="404">
        <v>324124.95527078054</v>
      </c>
      <c r="HE6" s="404">
        <v>308690.43359121954</v>
      </c>
      <c r="HF6" s="404">
        <v>293990.88913449482</v>
      </c>
      <c r="HG6" s="404">
        <v>279991.3229852331</v>
      </c>
      <c r="HH6" s="404">
        <v>266658.40284307918</v>
      </c>
      <c r="HI6" s="404">
        <v>253960.3836600754</v>
      </c>
      <c r="HJ6" s="404">
        <v>241867.03205721467</v>
      </c>
      <c r="HK6" s="404">
        <v>230349.55434020443</v>
      </c>
      <c r="HL6" s="404">
        <v>219380.52794305186</v>
      </c>
      <c r="HM6" s="404">
        <v>208933.83613623981</v>
      </c>
      <c r="HN6" s="404">
        <v>198984.60584403801</v>
      </c>
      <c r="HO6" s="404">
        <v>189509.14842289325</v>
      </c>
      <c r="HP6" s="404">
        <v>180484.90325989836</v>
      </c>
      <c r="HQ6" s="404">
        <v>171890.38405704606</v>
      </c>
      <c r="HR6" s="404">
        <v>163705.1276733772</v>
      </c>
      <c r="HS6" s="404">
        <v>155909.64540321636</v>
      </c>
      <c r="HT6" s="404">
        <v>148485.37657449179</v>
      </c>
      <c r="HU6" s="404">
        <v>141414.64435665883</v>
      </c>
      <c r="HV6" s="404">
        <v>134680.61367300843</v>
      </c>
      <c r="HW6" s="404">
        <v>128267.25111715087</v>
      </c>
      <c r="HX6" s="404">
        <v>122159.28677823894</v>
      </c>
      <c r="HY6" s="404">
        <v>116342.17788403707</v>
      </c>
      <c r="HZ6" s="404">
        <v>1035037.2529964366</v>
      </c>
      <c r="IA6" s="404">
        <v>14054108.823271632</v>
      </c>
      <c r="IB6" s="401">
        <v>13.578360375517825</v>
      </c>
    </row>
    <row r="7" spans="1:236" ht="90" customHeight="1" x14ac:dyDescent="0.2">
      <c r="A7" s="161" t="s">
        <v>2267</v>
      </c>
      <c r="B7" s="150" t="s">
        <v>2745</v>
      </c>
      <c r="C7" s="150" t="s">
        <v>2206</v>
      </c>
      <c r="D7" s="148" t="s">
        <v>73</v>
      </c>
      <c r="E7" s="150" t="s">
        <v>2766</v>
      </c>
      <c r="F7" s="151" t="s">
        <v>3058</v>
      </c>
      <c r="G7" s="151" t="s">
        <v>2767</v>
      </c>
      <c r="H7" s="79" t="s">
        <v>77</v>
      </c>
      <c r="I7" s="151" t="s">
        <v>316</v>
      </c>
      <c r="J7" s="151">
        <v>10</v>
      </c>
      <c r="K7" s="227" t="s">
        <v>79</v>
      </c>
      <c r="L7" s="159">
        <v>55326</v>
      </c>
      <c r="M7" s="79" t="s">
        <v>2749</v>
      </c>
      <c r="N7" s="79" t="s">
        <v>81</v>
      </c>
      <c r="O7" s="79" t="s">
        <v>133</v>
      </c>
      <c r="P7" s="79" t="s">
        <v>468</v>
      </c>
      <c r="Q7" s="112" t="s">
        <v>87</v>
      </c>
      <c r="R7" s="79" t="s">
        <v>162</v>
      </c>
      <c r="S7" s="79" t="s">
        <v>99</v>
      </c>
      <c r="T7" s="79" t="s">
        <v>407</v>
      </c>
      <c r="U7" s="79" t="s">
        <v>100</v>
      </c>
      <c r="V7" s="81">
        <v>1</v>
      </c>
      <c r="W7" s="149">
        <v>997000</v>
      </c>
      <c r="X7" s="149">
        <v>6880</v>
      </c>
      <c r="Y7" s="149">
        <v>910000</v>
      </c>
      <c r="Z7" s="149">
        <v>87000</v>
      </c>
      <c r="AA7" s="149">
        <v>0</v>
      </c>
      <c r="AB7" s="149">
        <v>0</v>
      </c>
      <c r="AC7" s="149">
        <v>0</v>
      </c>
      <c r="AD7" s="149">
        <v>0</v>
      </c>
      <c r="AE7" s="149">
        <v>0</v>
      </c>
      <c r="AF7" s="149">
        <v>0</v>
      </c>
      <c r="AG7" s="149">
        <v>0</v>
      </c>
      <c r="AH7" s="149">
        <v>0</v>
      </c>
      <c r="AI7" s="88" t="s">
        <v>2768</v>
      </c>
      <c r="AJ7" s="149">
        <v>40000</v>
      </c>
      <c r="AK7" s="149">
        <v>0</v>
      </c>
      <c r="AL7" s="149">
        <v>0</v>
      </c>
      <c r="AM7" s="149">
        <v>40000</v>
      </c>
      <c r="AN7" s="149">
        <v>0</v>
      </c>
      <c r="AO7" s="149">
        <v>0</v>
      </c>
      <c r="AP7" s="149">
        <v>0</v>
      </c>
      <c r="AQ7" s="149">
        <v>0</v>
      </c>
      <c r="AR7" s="149">
        <v>0</v>
      </c>
      <c r="AS7" s="149">
        <v>0</v>
      </c>
      <c r="AT7" s="149">
        <v>0</v>
      </c>
      <c r="AU7" s="151" t="s">
        <v>2769</v>
      </c>
      <c r="AV7" s="230">
        <v>0</v>
      </c>
      <c r="AW7" s="230">
        <v>0</v>
      </c>
      <c r="AX7" s="230" t="s">
        <v>3595</v>
      </c>
      <c r="AY7" s="141">
        <v>8</v>
      </c>
      <c r="AZ7" s="70">
        <v>1</v>
      </c>
      <c r="BA7" s="70">
        <v>1</v>
      </c>
      <c r="BB7" s="70">
        <v>1</v>
      </c>
      <c r="BC7" s="70">
        <v>1</v>
      </c>
      <c r="BD7" s="70">
        <v>1</v>
      </c>
      <c r="BE7" s="70">
        <v>1</v>
      </c>
      <c r="BF7" s="70">
        <v>1</v>
      </c>
      <c r="BG7" s="71">
        <v>0</v>
      </c>
      <c r="BH7" s="71">
        <v>1</v>
      </c>
      <c r="BI7" s="71">
        <v>0</v>
      </c>
      <c r="BJ7" s="71">
        <v>0</v>
      </c>
      <c r="BK7" s="71">
        <v>1</v>
      </c>
      <c r="BL7" s="70">
        <v>1</v>
      </c>
      <c r="BM7" s="70">
        <v>0</v>
      </c>
      <c r="BN7" s="70">
        <v>0</v>
      </c>
      <c r="BO7" s="70">
        <v>0</v>
      </c>
      <c r="BP7" s="403">
        <v>910000</v>
      </c>
      <c r="BQ7" s="403">
        <v>87000</v>
      </c>
      <c r="BR7" s="403">
        <v>40000</v>
      </c>
      <c r="BS7" s="403">
        <v>0</v>
      </c>
      <c r="BT7" s="403">
        <v>0</v>
      </c>
      <c r="BU7" s="403">
        <v>0</v>
      </c>
      <c r="BV7" s="403">
        <v>0</v>
      </c>
      <c r="BW7" s="403">
        <v>0</v>
      </c>
      <c r="BX7" s="403">
        <v>0</v>
      </c>
      <c r="BY7" s="403">
        <v>0</v>
      </c>
      <c r="BZ7" s="401">
        <v>0</v>
      </c>
      <c r="CA7" s="401">
        <v>0</v>
      </c>
      <c r="CB7" s="401">
        <v>0</v>
      </c>
      <c r="CC7" s="401">
        <v>0</v>
      </c>
      <c r="CD7" s="401">
        <v>0</v>
      </c>
      <c r="CE7" s="401">
        <v>0</v>
      </c>
      <c r="CF7" s="401">
        <v>0</v>
      </c>
      <c r="CG7" s="401">
        <v>0</v>
      </c>
      <c r="CH7" s="401">
        <v>0</v>
      </c>
      <c r="CI7" s="401">
        <v>0</v>
      </c>
      <c r="CJ7" s="401">
        <v>0</v>
      </c>
      <c r="CK7" s="401">
        <v>0</v>
      </c>
      <c r="CL7" s="401">
        <v>0</v>
      </c>
      <c r="CM7" s="401">
        <v>0</v>
      </c>
      <c r="CN7" s="401">
        <v>0</v>
      </c>
      <c r="CO7" s="401">
        <v>0</v>
      </c>
      <c r="CP7" s="401">
        <v>0</v>
      </c>
      <c r="CQ7" s="401">
        <v>0</v>
      </c>
      <c r="CR7" s="401">
        <v>0</v>
      </c>
      <c r="CS7" s="401">
        <v>0</v>
      </c>
      <c r="CT7" s="401">
        <v>0</v>
      </c>
      <c r="CU7" s="401">
        <v>0</v>
      </c>
      <c r="CV7" s="401">
        <v>0</v>
      </c>
      <c r="CW7" s="401">
        <v>0</v>
      </c>
      <c r="CX7" s="401">
        <v>0</v>
      </c>
      <c r="CY7" s="401">
        <v>0</v>
      </c>
      <c r="CZ7" s="401">
        <v>0</v>
      </c>
      <c r="DA7" s="401">
        <v>0</v>
      </c>
      <c r="DB7" s="401">
        <v>0</v>
      </c>
      <c r="DC7" s="401">
        <v>0</v>
      </c>
      <c r="DD7" s="401">
        <v>0</v>
      </c>
      <c r="DE7" s="401">
        <v>0</v>
      </c>
      <c r="DF7" s="401">
        <v>0</v>
      </c>
      <c r="DG7" s="403">
        <v>55326</v>
      </c>
      <c r="DH7" s="403">
        <v>55326</v>
      </c>
      <c r="DI7" s="403">
        <v>55326</v>
      </c>
      <c r="DJ7" s="403">
        <v>55326</v>
      </c>
      <c r="DK7" s="403">
        <v>55326</v>
      </c>
      <c r="DL7" s="403">
        <v>55326</v>
      </c>
      <c r="DM7" s="403">
        <v>55326</v>
      </c>
      <c r="DN7" s="403">
        <v>55326</v>
      </c>
      <c r="DO7" s="403">
        <v>55326</v>
      </c>
      <c r="DP7" s="403">
        <v>55326</v>
      </c>
      <c r="DQ7" s="403">
        <v>55326</v>
      </c>
      <c r="DR7" s="403">
        <v>55326</v>
      </c>
      <c r="DS7" s="403">
        <v>55326</v>
      </c>
      <c r="DT7" s="403">
        <v>55326</v>
      </c>
      <c r="DU7" s="403">
        <v>55326</v>
      </c>
      <c r="DV7" s="403">
        <v>55326</v>
      </c>
      <c r="DW7" s="403">
        <v>55326</v>
      </c>
      <c r="DX7" s="403">
        <v>55326</v>
      </c>
      <c r="DY7" s="403">
        <v>55326</v>
      </c>
      <c r="DZ7" s="403">
        <v>55326</v>
      </c>
      <c r="EA7" s="403">
        <v>55326</v>
      </c>
      <c r="EB7" s="403">
        <v>55326</v>
      </c>
      <c r="EC7" s="403">
        <v>55326</v>
      </c>
      <c r="ED7" s="403">
        <v>55326</v>
      </c>
      <c r="EE7" s="403">
        <v>55326</v>
      </c>
      <c r="EF7" s="403">
        <v>55326</v>
      </c>
      <c r="EG7" s="403">
        <v>55326</v>
      </c>
      <c r="EH7" s="403">
        <v>55326</v>
      </c>
      <c r="EI7" s="403">
        <v>55326</v>
      </c>
      <c r="EJ7" s="403">
        <v>55326</v>
      </c>
      <c r="EK7" s="403">
        <v>55326</v>
      </c>
      <c r="EL7" s="403">
        <v>55326</v>
      </c>
      <c r="EM7" s="403">
        <v>55326</v>
      </c>
      <c r="EN7" s="403">
        <v>55326</v>
      </c>
      <c r="EO7" s="403">
        <v>55326</v>
      </c>
      <c r="EP7" s="403">
        <v>55326</v>
      </c>
      <c r="EQ7" s="403">
        <v>55326</v>
      </c>
      <c r="ER7" s="403">
        <v>55326</v>
      </c>
      <c r="ES7" s="403">
        <v>55326</v>
      </c>
      <c r="ET7" s="403">
        <v>55326</v>
      </c>
      <c r="EU7" s="403">
        <v>55326</v>
      </c>
      <c r="EV7" s="403">
        <v>55326</v>
      </c>
      <c r="EW7" s="403">
        <v>55326</v>
      </c>
      <c r="EX7" s="404">
        <v>36281.179138321997</v>
      </c>
      <c r="EY7" s="404">
        <v>0</v>
      </c>
      <c r="EZ7" s="404">
        <v>0</v>
      </c>
      <c r="FA7" s="404">
        <v>0</v>
      </c>
      <c r="FB7" s="404">
        <v>0</v>
      </c>
      <c r="FC7" s="404">
        <v>0</v>
      </c>
      <c r="FD7" s="404">
        <v>0</v>
      </c>
      <c r="FE7" s="404">
        <v>0</v>
      </c>
      <c r="FF7" s="404">
        <v>0</v>
      </c>
      <c r="FG7" s="404">
        <v>0</v>
      </c>
      <c r="FH7" s="404">
        <v>0</v>
      </c>
      <c r="FI7" s="404">
        <v>0</v>
      </c>
      <c r="FJ7" s="404">
        <v>0</v>
      </c>
      <c r="FK7" s="404">
        <v>0</v>
      </c>
      <c r="FL7" s="404">
        <v>0</v>
      </c>
      <c r="FM7" s="404">
        <v>0</v>
      </c>
      <c r="FN7" s="404">
        <v>0</v>
      </c>
      <c r="FO7" s="404">
        <v>0</v>
      </c>
      <c r="FP7" s="404">
        <v>0</v>
      </c>
      <c r="FQ7" s="404">
        <v>0</v>
      </c>
      <c r="FR7" s="404">
        <v>0</v>
      </c>
      <c r="FS7" s="404">
        <v>0</v>
      </c>
      <c r="FT7" s="404">
        <v>0</v>
      </c>
      <c r="FU7" s="404">
        <v>0</v>
      </c>
      <c r="FV7" s="404">
        <v>0</v>
      </c>
      <c r="FW7" s="404">
        <v>0</v>
      </c>
      <c r="FX7" s="404">
        <v>0</v>
      </c>
      <c r="FY7" s="404">
        <v>0</v>
      </c>
      <c r="FZ7" s="404">
        <v>0</v>
      </c>
      <c r="GA7" s="404">
        <v>0</v>
      </c>
      <c r="GB7" s="404">
        <v>0</v>
      </c>
      <c r="GC7" s="404">
        <v>0</v>
      </c>
      <c r="GD7" s="404">
        <v>0</v>
      </c>
      <c r="GE7" s="404">
        <v>0</v>
      </c>
      <c r="GF7" s="404">
        <v>0</v>
      </c>
      <c r="GG7" s="404">
        <v>0</v>
      </c>
      <c r="GH7" s="404">
        <v>0</v>
      </c>
      <c r="GI7" s="404">
        <v>0</v>
      </c>
      <c r="GJ7" s="404">
        <v>0</v>
      </c>
      <c r="GK7" s="404">
        <v>0</v>
      </c>
      <c r="GL7" s="404">
        <v>50182.312925170067</v>
      </c>
      <c r="GM7" s="404">
        <v>47792.678976352443</v>
      </c>
      <c r="GN7" s="404">
        <v>45516.837120335666</v>
      </c>
      <c r="GO7" s="404">
        <v>43349.368686033959</v>
      </c>
      <c r="GP7" s="404">
        <v>41285.113034318063</v>
      </c>
      <c r="GQ7" s="404">
        <v>39319.155270779098</v>
      </c>
      <c r="GR7" s="404">
        <v>37446.814543599146</v>
      </c>
      <c r="GS7" s="404">
        <v>35663.632898665855</v>
      </c>
      <c r="GT7" s="404">
        <v>33965.364665396053</v>
      </c>
      <c r="GU7" s="404">
        <v>32347.966347996236</v>
      </c>
      <c r="GV7" s="404">
        <v>30807.586998091658</v>
      </c>
      <c r="GW7" s="404">
        <v>29340.559045801572</v>
      </c>
      <c r="GX7" s="404">
        <v>27943.389567430077</v>
      </c>
      <c r="GY7" s="404">
        <v>26612.751968981018</v>
      </c>
      <c r="GZ7" s="404">
        <v>25345.47806569621</v>
      </c>
      <c r="HA7" s="404">
        <v>24138.550538758289</v>
      </c>
      <c r="HB7" s="404">
        <v>22989.095751198372</v>
      </c>
      <c r="HC7" s="404">
        <v>21894.376905903213</v>
      </c>
      <c r="HD7" s="404">
        <v>20851.787529431633</v>
      </c>
      <c r="HE7" s="404">
        <v>19858.845266125365</v>
      </c>
      <c r="HF7" s="404">
        <v>18913.185967738442</v>
      </c>
      <c r="HG7" s="404">
        <v>18012.558064512799</v>
      </c>
      <c r="HH7" s="404">
        <v>17154.817204297906</v>
      </c>
      <c r="HI7" s="404">
        <v>16337.921146950386</v>
      </c>
      <c r="HJ7" s="404">
        <v>15559.92490185751</v>
      </c>
      <c r="HK7" s="404">
        <v>14818.976097007151</v>
      </c>
      <c r="HL7" s="404">
        <v>14113.310568578241</v>
      </c>
      <c r="HM7" s="404">
        <v>13441.248160550704</v>
      </c>
      <c r="HN7" s="404">
        <v>12801.188724334008</v>
      </c>
      <c r="HO7" s="404">
        <v>12191.608308889527</v>
      </c>
      <c r="HP7" s="404">
        <v>11611.055532275741</v>
      </c>
      <c r="HQ7" s="404">
        <v>11058.148125976895</v>
      </c>
      <c r="HR7" s="404">
        <v>10531.569643787519</v>
      </c>
      <c r="HS7" s="404">
        <v>10030.066327416684</v>
      </c>
      <c r="HT7" s="404">
        <v>9552.4441213492246</v>
      </c>
      <c r="HU7" s="404">
        <v>9097.5658298564031</v>
      </c>
      <c r="HV7" s="404">
        <v>8664.348409387052</v>
      </c>
      <c r="HW7" s="404">
        <v>8251.7603898924281</v>
      </c>
      <c r="HX7" s="404">
        <v>7858.8194189451715</v>
      </c>
      <c r="HY7" s="404">
        <v>7484.5899228049248</v>
      </c>
      <c r="HZ7" s="404">
        <v>36281.179138321997</v>
      </c>
      <c r="IA7" s="404">
        <v>406869.24446864659</v>
      </c>
      <c r="IB7" s="401">
        <v>11.214333550667071</v>
      </c>
    </row>
    <row r="8" spans="1:236" ht="90" customHeight="1" x14ac:dyDescent="0.2">
      <c r="A8" s="137" t="s">
        <v>1777</v>
      </c>
      <c r="B8" s="138" t="s">
        <v>1778</v>
      </c>
      <c r="C8" s="138" t="s">
        <v>1814</v>
      </c>
      <c r="D8" s="142">
        <v>6</v>
      </c>
      <c r="E8" s="138" t="s">
        <v>3395</v>
      </c>
      <c r="F8" s="118" t="s">
        <v>3396</v>
      </c>
      <c r="G8" s="118" t="s">
        <v>1815</v>
      </c>
      <c r="H8" s="118" t="s">
        <v>1816</v>
      </c>
      <c r="I8" s="118" t="s">
        <v>3397</v>
      </c>
      <c r="J8" s="118">
        <v>40</v>
      </c>
      <c r="K8" s="227" t="s">
        <v>94</v>
      </c>
      <c r="L8" s="110">
        <v>854694</v>
      </c>
      <c r="M8" s="142" t="s">
        <v>1817</v>
      </c>
      <c r="N8" s="142" t="s">
        <v>96</v>
      </c>
      <c r="O8" s="13" t="s">
        <v>217</v>
      </c>
      <c r="P8" s="142" t="s">
        <v>225</v>
      </c>
      <c r="Q8" s="112" t="s">
        <v>100</v>
      </c>
      <c r="R8" s="142" t="s">
        <v>226</v>
      </c>
      <c r="S8" s="142" t="s">
        <v>99</v>
      </c>
      <c r="T8" s="142" t="s">
        <v>1727</v>
      </c>
      <c r="U8" s="142" t="s">
        <v>100</v>
      </c>
      <c r="V8" s="117">
        <v>1</v>
      </c>
      <c r="W8" s="136">
        <v>2209054</v>
      </c>
      <c r="X8" s="136">
        <v>196000</v>
      </c>
      <c r="Y8" s="136">
        <v>0</v>
      </c>
      <c r="Z8" s="136">
        <v>0</v>
      </c>
      <c r="AA8" s="136">
        <v>0</v>
      </c>
      <c r="AB8" s="136"/>
      <c r="AC8" s="136">
        <v>140000</v>
      </c>
      <c r="AD8" s="136"/>
      <c r="AE8" s="139">
        <v>2013054</v>
      </c>
      <c r="AF8" s="139">
        <v>0</v>
      </c>
      <c r="AG8" s="139">
        <v>0</v>
      </c>
      <c r="AH8" s="139">
        <v>0</v>
      </c>
      <c r="AI8" s="116" t="s">
        <v>88</v>
      </c>
      <c r="AJ8" s="136">
        <v>0</v>
      </c>
      <c r="AK8" s="136">
        <v>0</v>
      </c>
      <c r="AL8" s="136">
        <v>0</v>
      </c>
      <c r="AM8" s="136">
        <v>0</v>
      </c>
      <c r="AN8" s="136">
        <v>0</v>
      </c>
      <c r="AO8" s="136">
        <v>0</v>
      </c>
      <c r="AP8" s="136">
        <v>0</v>
      </c>
      <c r="AQ8" s="139">
        <v>0</v>
      </c>
      <c r="AR8" s="139">
        <v>0</v>
      </c>
      <c r="AS8" s="139">
        <v>0</v>
      </c>
      <c r="AT8" s="139">
        <v>0</v>
      </c>
      <c r="AU8" s="118" t="s">
        <v>1818</v>
      </c>
      <c r="AV8" s="230">
        <v>0</v>
      </c>
      <c r="AW8" s="230">
        <v>0</v>
      </c>
      <c r="AX8" s="230" t="s">
        <v>3622</v>
      </c>
      <c r="AY8" s="141">
        <v>5</v>
      </c>
      <c r="AZ8" s="70">
        <v>0</v>
      </c>
      <c r="BA8" s="70">
        <v>1</v>
      </c>
      <c r="BB8" s="70">
        <v>0</v>
      </c>
      <c r="BC8" s="70">
        <v>1</v>
      </c>
      <c r="BD8" s="70">
        <v>1</v>
      </c>
      <c r="BE8" s="70">
        <v>0</v>
      </c>
      <c r="BF8" s="70">
        <v>0</v>
      </c>
      <c r="BG8" s="71">
        <v>0</v>
      </c>
      <c r="BH8" s="71">
        <v>0</v>
      </c>
      <c r="BI8" s="71">
        <v>0</v>
      </c>
      <c r="BJ8" s="71">
        <v>0</v>
      </c>
      <c r="BK8" s="71">
        <v>0</v>
      </c>
      <c r="BL8" s="70">
        <v>1</v>
      </c>
      <c r="BM8" s="70">
        <v>1</v>
      </c>
      <c r="BN8" s="70">
        <v>0</v>
      </c>
      <c r="BO8" s="70">
        <v>1</v>
      </c>
      <c r="BP8" s="403">
        <v>0</v>
      </c>
      <c r="BQ8" s="403">
        <v>0</v>
      </c>
      <c r="BR8" s="403">
        <v>0</v>
      </c>
      <c r="BS8" s="403">
        <v>0</v>
      </c>
      <c r="BT8" s="403">
        <v>140000</v>
      </c>
      <c r="BU8" s="403">
        <v>0</v>
      </c>
      <c r="BV8" s="403">
        <v>2013054</v>
      </c>
      <c r="BW8" s="403">
        <v>0</v>
      </c>
      <c r="BX8" s="403">
        <v>0</v>
      </c>
      <c r="BY8" s="403">
        <v>0</v>
      </c>
      <c r="BZ8" s="401">
        <v>0</v>
      </c>
      <c r="CA8" s="401">
        <v>0</v>
      </c>
      <c r="CB8" s="401">
        <v>0</v>
      </c>
      <c r="CC8" s="401">
        <v>0</v>
      </c>
      <c r="CD8" s="401">
        <v>0</v>
      </c>
      <c r="CE8" s="401">
        <v>0</v>
      </c>
      <c r="CF8" s="401">
        <v>0</v>
      </c>
      <c r="CG8" s="401">
        <v>0</v>
      </c>
      <c r="CH8" s="401">
        <v>0</v>
      </c>
      <c r="CI8" s="401">
        <v>0</v>
      </c>
      <c r="CJ8" s="401">
        <v>0</v>
      </c>
      <c r="CK8" s="401">
        <v>0</v>
      </c>
      <c r="CL8" s="401">
        <v>0</v>
      </c>
      <c r="CM8" s="401">
        <v>0</v>
      </c>
      <c r="CN8" s="401">
        <v>0</v>
      </c>
      <c r="CO8" s="401">
        <v>0</v>
      </c>
      <c r="CP8" s="401">
        <v>0</v>
      </c>
      <c r="CQ8" s="401">
        <v>0</v>
      </c>
      <c r="CR8" s="401">
        <v>0</v>
      </c>
      <c r="CS8" s="401">
        <v>0</v>
      </c>
      <c r="CT8" s="401">
        <v>0</v>
      </c>
      <c r="CU8" s="401">
        <v>0</v>
      </c>
      <c r="CV8" s="401">
        <v>0</v>
      </c>
      <c r="CW8" s="401">
        <v>0</v>
      </c>
      <c r="CX8" s="401">
        <v>0</v>
      </c>
      <c r="CY8" s="401">
        <v>0</v>
      </c>
      <c r="CZ8" s="401">
        <v>0</v>
      </c>
      <c r="DA8" s="401">
        <v>0</v>
      </c>
      <c r="DB8" s="401">
        <v>0</v>
      </c>
      <c r="DC8" s="401">
        <v>0</v>
      </c>
      <c r="DD8" s="401">
        <v>0</v>
      </c>
      <c r="DE8" s="401">
        <v>0</v>
      </c>
      <c r="DF8" s="401">
        <v>0</v>
      </c>
      <c r="DG8" s="403">
        <v>854694</v>
      </c>
      <c r="DH8" s="403">
        <v>854694</v>
      </c>
      <c r="DI8" s="403">
        <v>854694</v>
      </c>
      <c r="DJ8" s="403">
        <v>854694</v>
      </c>
      <c r="DK8" s="403">
        <v>854694</v>
      </c>
      <c r="DL8" s="403">
        <v>854694</v>
      </c>
      <c r="DM8" s="403">
        <v>854694</v>
      </c>
      <c r="DN8" s="403">
        <v>854694</v>
      </c>
      <c r="DO8" s="403">
        <v>854694</v>
      </c>
      <c r="DP8" s="403">
        <v>854694</v>
      </c>
      <c r="DQ8" s="403">
        <v>854694</v>
      </c>
      <c r="DR8" s="403">
        <v>854694</v>
      </c>
      <c r="DS8" s="403">
        <v>854694</v>
      </c>
      <c r="DT8" s="403">
        <v>854694</v>
      </c>
      <c r="DU8" s="403">
        <v>854694</v>
      </c>
      <c r="DV8" s="403">
        <v>854694</v>
      </c>
      <c r="DW8" s="403">
        <v>854694</v>
      </c>
      <c r="DX8" s="403">
        <v>854694</v>
      </c>
      <c r="DY8" s="403">
        <v>854694</v>
      </c>
      <c r="DZ8" s="403">
        <v>854694</v>
      </c>
      <c r="EA8" s="403">
        <v>854694</v>
      </c>
      <c r="EB8" s="403">
        <v>854694</v>
      </c>
      <c r="EC8" s="403">
        <v>854694</v>
      </c>
      <c r="ED8" s="403">
        <v>854694</v>
      </c>
      <c r="EE8" s="403">
        <v>854694</v>
      </c>
      <c r="EF8" s="403">
        <v>854694</v>
      </c>
      <c r="EG8" s="403">
        <v>854694</v>
      </c>
      <c r="EH8" s="403">
        <v>854694</v>
      </c>
      <c r="EI8" s="403">
        <v>854694</v>
      </c>
      <c r="EJ8" s="403">
        <v>854694</v>
      </c>
      <c r="EK8" s="403">
        <v>854694</v>
      </c>
      <c r="EL8" s="403">
        <v>854694</v>
      </c>
      <c r="EM8" s="403">
        <v>854694</v>
      </c>
      <c r="EN8" s="403">
        <v>854694</v>
      </c>
      <c r="EO8" s="403">
        <v>854694</v>
      </c>
      <c r="EP8" s="403">
        <v>854694</v>
      </c>
      <c r="EQ8" s="403">
        <v>854694</v>
      </c>
      <c r="ER8" s="403">
        <v>854694</v>
      </c>
      <c r="ES8" s="403">
        <v>854694</v>
      </c>
      <c r="ET8" s="403">
        <v>854694</v>
      </c>
      <c r="EU8" s="403">
        <v>854694</v>
      </c>
      <c r="EV8" s="403">
        <v>854694</v>
      </c>
      <c r="EW8" s="403">
        <v>854694</v>
      </c>
      <c r="EX8" s="404">
        <v>0</v>
      </c>
      <c r="EY8" s="404">
        <v>0</v>
      </c>
      <c r="EZ8" s="404">
        <v>115178.34647086347</v>
      </c>
      <c r="FA8" s="404">
        <v>0</v>
      </c>
      <c r="FB8" s="404">
        <v>1502171.8890609499</v>
      </c>
      <c r="FC8" s="404">
        <v>0</v>
      </c>
      <c r="FD8" s="404">
        <v>0</v>
      </c>
      <c r="FE8" s="404">
        <v>0</v>
      </c>
      <c r="FF8" s="404">
        <v>0</v>
      </c>
      <c r="FG8" s="404">
        <v>0</v>
      </c>
      <c r="FH8" s="404">
        <v>0</v>
      </c>
      <c r="FI8" s="404">
        <v>0</v>
      </c>
      <c r="FJ8" s="404">
        <v>0</v>
      </c>
      <c r="FK8" s="404">
        <v>0</v>
      </c>
      <c r="FL8" s="404">
        <v>0</v>
      </c>
      <c r="FM8" s="404">
        <v>0</v>
      </c>
      <c r="FN8" s="404">
        <v>0</v>
      </c>
      <c r="FO8" s="404">
        <v>0</v>
      </c>
      <c r="FP8" s="404">
        <v>0</v>
      </c>
      <c r="FQ8" s="404">
        <v>0</v>
      </c>
      <c r="FR8" s="404">
        <v>0</v>
      </c>
      <c r="FS8" s="404">
        <v>0</v>
      </c>
      <c r="FT8" s="404">
        <v>0</v>
      </c>
      <c r="FU8" s="404">
        <v>0</v>
      </c>
      <c r="FV8" s="404">
        <v>0</v>
      </c>
      <c r="FW8" s="404">
        <v>0</v>
      </c>
      <c r="FX8" s="404">
        <v>0</v>
      </c>
      <c r="FY8" s="404">
        <v>0</v>
      </c>
      <c r="FZ8" s="404">
        <v>0</v>
      </c>
      <c r="GA8" s="404">
        <v>0</v>
      </c>
      <c r="GB8" s="404">
        <v>0</v>
      </c>
      <c r="GC8" s="404">
        <v>0</v>
      </c>
      <c r="GD8" s="404">
        <v>0</v>
      </c>
      <c r="GE8" s="404">
        <v>0</v>
      </c>
      <c r="GF8" s="404">
        <v>0</v>
      </c>
      <c r="GG8" s="404">
        <v>0</v>
      </c>
      <c r="GH8" s="404">
        <v>0</v>
      </c>
      <c r="GI8" s="404">
        <v>0</v>
      </c>
      <c r="GJ8" s="404">
        <v>0</v>
      </c>
      <c r="GK8" s="404">
        <v>0</v>
      </c>
      <c r="GL8" s="404">
        <v>775232.6530612245</v>
      </c>
      <c r="GM8" s="404">
        <v>738316.81243926135</v>
      </c>
      <c r="GN8" s="404">
        <v>703158.86898977275</v>
      </c>
      <c r="GO8" s="404">
        <v>669675.11332359305</v>
      </c>
      <c r="GP8" s="404">
        <v>637785.8222129459</v>
      </c>
      <c r="GQ8" s="404">
        <v>607415.06877423404</v>
      </c>
      <c r="GR8" s="404">
        <v>578490.54168974678</v>
      </c>
      <c r="GS8" s="404">
        <v>550943.37303785398</v>
      </c>
      <c r="GT8" s="404">
        <v>524707.97432176571</v>
      </c>
      <c r="GU8" s="404">
        <v>499721.88030644355</v>
      </c>
      <c r="GV8" s="404">
        <v>475925.60029185103</v>
      </c>
      <c r="GW8" s="404">
        <v>453262.47646842949</v>
      </c>
      <c r="GX8" s="404">
        <v>431678.549017552</v>
      </c>
      <c r="GY8" s="404">
        <v>411122.42763576366</v>
      </c>
      <c r="GZ8" s="404">
        <v>391545.16917691781</v>
      </c>
      <c r="HA8" s="404">
        <v>372900.16112087405</v>
      </c>
      <c r="HB8" s="404">
        <v>355143.01059130864</v>
      </c>
      <c r="HC8" s="404">
        <v>338231.4386583892</v>
      </c>
      <c r="HD8" s="404">
        <v>322125.17967465636</v>
      </c>
      <c r="HE8" s="404">
        <v>306785.88540443464</v>
      </c>
      <c r="HF8" s="404">
        <v>292177.03371850919</v>
      </c>
      <c r="HG8" s="404">
        <v>278263.84163667535</v>
      </c>
      <c r="HH8" s="404">
        <v>265013.18251111946</v>
      </c>
      <c r="HI8" s="404">
        <v>252393.50715344708</v>
      </c>
      <c r="HJ8" s="404">
        <v>240374.76871756863</v>
      </c>
      <c r="HK8" s="404">
        <v>228928.35115958916</v>
      </c>
      <c r="HL8" s="404">
        <v>218027.00110437066</v>
      </c>
      <c r="HM8" s="404">
        <v>207644.76295654345</v>
      </c>
      <c r="HN8" s="404">
        <v>197756.91710147003</v>
      </c>
      <c r="HO8" s="404">
        <v>188339.921049019</v>
      </c>
      <c r="HP8" s="404">
        <v>179371.35338001809</v>
      </c>
      <c r="HQ8" s="404">
        <v>170829.86036192201</v>
      </c>
      <c r="HR8" s="404">
        <v>162695.10510659238</v>
      </c>
      <c r="HS8" s="404">
        <v>154947.71914913558</v>
      </c>
      <c r="HT8" s="404">
        <v>147569.25633251009</v>
      </c>
      <c r="HU8" s="404">
        <v>140542.14888810483</v>
      </c>
      <c r="HV8" s="404">
        <v>133849.66560771893</v>
      </c>
      <c r="HW8" s="404">
        <v>127475.87200735133</v>
      </c>
      <c r="HX8" s="404">
        <v>121405.59238795366</v>
      </c>
      <c r="HY8" s="404">
        <v>115624.373702813</v>
      </c>
      <c r="HZ8" s="404">
        <v>1617350.2355318135</v>
      </c>
      <c r="IA8" s="404">
        <v>13967398.240229452</v>
      </c>
      <c r="IB8" s="401">
        <v>8.6359762612806765</v>
      </c>
    </row>
    <row r="9" spans="1:236" ht="90" customHeight="1" x14ac:dyDescent="0.2">
      <c r="A9" s="137" t="s">
        <v>1777</v>
      </c>
      <c r="B9" s="138" t="s">
        <v>1778</v>
      </c>
      <c r="C9" s="138" t="s">
        <v>1827</v>
      </c>
      <c r="D9" s="142">
        <v>1</v>
      </c>
      <c r="E9" s="138" t="s">
        <v>1828</v>
      </c>
      <c r="F9" s="118" t="s">
        <v>1829</v>
      </c>
      <c r="G9" s="118" t="s">
        <v>1830</v>
      </c>
      <c r="H9" s="142" t="s">
        <v>88</v>
      </c>
      <c r="I9" s="118" t="s">
        <v>1831</v>
      </c>
      <c r="J9" s="118">
        <v>40</v>
      </c>
      <c r="K9" s="227" t="s">
        <v>94</v>
      </c>
      <c r="L9" s="110">
        <v>618559</v>
      </c>
      <c r="M9" s="142" t="s">
        <v>1832</v>
      </c>
      <c r="N9" s="142" t="s">
        <v>96</v>
      </c>
      <c r="O9" s="384" t="s">
        <v>97</v>
      </c>
      <c r="P9" s="384" t="s">
        <v>97</v>
      </c>
      <c r="Q9" s="112" t="s">
        <v>100</v>
      </c>
      <c r="R9" s="142" t="s">
        <v>226</v>
      </c>
      <c r="S9" s="142" t="s">
        <v>99</v>
      </c>
      <c r="T9" s="142" t="s">
        <v>1727</v>
      </c>
      <c r="U9" s="142" t="s">
        <v>100</v>
      </c>
      <c r="V9" s="117">
        <v>1</v>
      </c>
      <c r="W9" s="136">
        <v>1394300</v>
      </c>
      <c r="X9" s="136"/>
      <c r="Y9" s="136">
        <v>0</v>
      </c>
      <c r="Z9" s="136">
        <v>0</v>
      </c>
      <c r="AA9" s="136">
        <v>112300</v>
      </c>
      <c r="AB9" s="136">
        <v>1282000</v>
      </c>
      <c r="AC9" s="136">
        <v>0</v>
      </c>
      <c r="AD9" s="134">
        <v>0</v>
      </c>
      <c r="AE9" s="139">
        <v>0</v>
      </c>
      <c r="AF9" s="139">
        <v>0</v>
      </c>
      <c r="AG9" s="139">
        <v>0</v>
      </c>
      <c r="AH9" s="139">
        <v>0</v>
      </c>
      <c r="AI9" s="116" t="s">
        <v>88</v>
      </c>
      <c r="AJ9" s="136">
        <v>0</v>
      </c>
      <c r="AK9" s="136">
        <v>0</v>
      </c>
      <c r="AL9" s="136">
        <v>0</v>
      </c>
      <c r="AM9" s="136"/>
      <c r="AN9" s="136">
        <v>0</v>
      </c>
      <c r="AO9" s="136">
        <v>0</v>
      </c>
      <c r="AP9" s="136">
        <v>0</v>
      </c>
      <c r="AQ9" s="139">
        <v>0</v>
      </c>
      <c r="AR9" s="139">
        <v>0</v>
      </c>
      <c r="AS9" s="139">
        <v>0</v>
      </c>
      <c r="AT9" s="139">
        <v>0</v>
      </c>
      <c r="AU9" s="124" t="s">
        <v>1833</v>
      </c>
      <c r="AV9" s="230">
        <v>0</v>
      </c>
      <c r="AW9" s="230">
        <v>0</v>
      </c>
      <c r="AX9" s="230" t="s">
        <v>3615</v>
      </c>
      <c r="AY9" s="141">
        <v>8</v>
      </c>
      <c r="AZ9" s="70">
        <v>1</v>
      </c>
      <c r="BA9" s="70">
        <v>1</v>
      </c>
      <c r="BB9" s="70">
        <v>1</v>
      </c>
      <c r="BC9" s="70">
        <v>1</v>
      </c>
      <c r="BD9" s="70">
        <v>1</v>
      </c>
      <c r="BE9" s="70">
        <v>0</v>
      </c>
      <c r="BF9" s="70">
        <v>0</v>
      </c>
      <c r="BG9" s="71">
        <v>0</v>
      </c>
      <c r="BH9" s="71">
        <v>1</v>
      </c>
      <c r="BI9" s="71">
        <v>1</v>
      </c>
      <c r="BJ9" s="71">
        <v>0</v>
      </c>
      <c r="BK9" s="71">
        <v>0</v>
      </c>
      <c r="BL9" s="70">
        <v>1</v>
      </c>
      <c r="BM9" s="70">
        <v>1</v>
      </c>
      <c r="BN9" s="70">
        <v>0</v>
      </c>
      <c r="BO9" s="70">
        <v>1</v>
      </c>
      <c r="BP9" s="403">
        <v>0</v>
      </c>
      <c r="BQ9" s="403">
        <v>0</v>
      </c>
      <c r="BR9" s="403">
        <v>112300</v>
      </c>
      <c r="BS9" s="403">
        <v>1282000</v>
      </c>
      <c r="BT9" s="403">
        <v>0</v>
      </c>
      <c r="BU9" s="403">
        <v>0</v>
      </c>
      <c r="BV9" s="403">
        <v>0</v>
      </c>
      <c r="BW9" s="403">
        <v>0</v>
      </c>
      <c r="BX9" s="403">
        <v>0</v>
      </c>
      <c r="BY9" s="403">
        <v>0</v>
      </c>
      <c r="BZ9" s="401">
        <v>0</v>
      </c>
      <c r="CA9" s="401">
        <v>0</v>
      </c>
      <c r="CB9" s="401">
        <v>0</v>
      </c>
      <c r="CC9" s="401">
        <v>0</v>
      </c>
      <c r="CD9" s="401">
        <v>0</v>
      </c>
      <c r="CE9" s="401">
        <v>0</v>
      </c>
      <c r="CF9" s="401">
        <v>0</v>
      </c>
      <c r="CG9" s="401">
        <v>0</v>
      </c>
      <c r="CH9" s="401">
        <v>0</v>
      </c>
      <c r="CI9" s="401">
        <v>0</v>
      </c>
      <c r="CJ9" s="401">
        <v>0</v>
      </c>
      <c r="CK9" s="401">
        <v>0</v>
      </c>
      <c r="CL9" s="401">
        <v>0</v>
      </c>
      <c r="CM9" s="401">
        <v>0</v>
      </c>
      <c r="CN9" s="401">
        <v>0</v>
      </c>
      <c r="CO9" s="401">
        <v>0</v>
      </c>
      <c r="CP9" s="401">
        <v>0</v>
      </c>
      <c r="CQ9" s="401">
        <v>0</v>
      </c>
      <c r="CR9" s="401">
        <v>0</v>
      </c>
      <c r="CS9" s="401">
        <v>0</v>
      </c>
      <c r="CT9" s="401">
        <v>0</v>
      </c>
      <c r="CU9" s="401">
        <v>0</v>
      </c>
      <c r="CV9" s="401">
        <v>0</v>
      </c>
      <c r="CW9" s="401">
        <v>0</v>
      </c>
      <c r="CX9" s="401">
        <v>0</v>
      </c>
      <c r="CY9" s="401">
        <v>0</v>
      </c>
      <c r="CZ9" s="401">
        <v>0</v>
      </c>
      <c r="DA9" s="401">
        <v>0</v>
      </c>
      <c r="DB9" s="401">
        <v>0</v>
      </c>
      <c r="DC9" s="401">
        <v>0</v>
      </c>
      <c r="DD9" s="401">
        <v>0</v>
      </c>
      <c r="DE9" s="401">
        <v>0</v>
      </c>
      <c r="DF9" s="401">
        <v>0</v>
      </c>
      <c r="DG9" s="403">
        <v>618559</v>
      </c>
      <c r="DH9" s="403">
        <v>618559</v>
      </c>
      <c r="DI9" s="403">
        <v>618559</v>
      </c>
      <c r="DJ9" s="403">
        <v>618559</v>
      </c>
      <c r="DK9" s="403">
        <v>618559</v>
      </c>
      <c r="DL9" s="403">
        <v>618559</v>
      </c>
      <c r="DM9" s="403">
        <v>618559</v>
      </c>
      <c r="DN9" s="403">
        <v>618559</v>
      </c>
      <c r="DO9" s="403">
        <v>618559</v>
      </c>
      <c r="DP9" s="403">
        <v>618559</v>
      </c>
      <c r="DQ9" s="403">
        <v>618559</v>
      </c>
      <c r="DR9" s="403">
        <v>618559</v>
      </c>
      <c r="DS9" s="403">
        <v>618559</v>
      </c>
      <c r="DT9" s="403">
        <v>618559</v>
      </c>
      <c r="DU9" s="403">
        <v>618559</v>
      </c>
      <c r="DV9" s="403">
        <v>618559</v>
      </c>
      <c r="DW9" s="403">
        <v>618559</v>
      </c>
      <c r="DX9" s="403">
        <v>618559</v>
      </c>
      <c r="DY9" s="403">
        <v>618559</v>
      </c>
      <c r="DZ9" s="403">
        <v>618559</v>
      </c>
      <c r="EA9" s="403">
        <v>618559</v>
      </c>
      <c r="EB9" s="403">
        <v>618559</v>
      </c>
      <c r="EC9" s="403">
        <v>618559</v>
      </c>
      <c r="ED9" s="403">
        <v>618559</v>
      </c>
      <c r="EE9" s="403">
        <v>618559</v>
      </c>
      <c r="EF9" s="403">
        <v>618559</v>
      </c>
      <c r="EG9" s="403">
        <v>618559</v>
      </c>
      <c r="EH9" s="403">
        <v>618559</v>
      </c>
      <c r="EI9" s="403">
        <v>618559</v>
      </c>
      <c r="EJ9" s="403">
        <v>618559</v>
      </c>
      <c r="EK9" s="403">
        <v>618559</v>
      </c>
      <c r="EL9" s="403">
        <v>618559</v>
      </c>
      <c r="EM9" s="403">
        <v>618559</v>
      </c>
      <c r="EN9" s="403">
        <v>618559</v>
      </c>
      <c r="EO9" s="403">
        <v>618559</v>
      </c>
      <c r="EP9" s="403">
        <v>618559</v>
      </c>
      <c r="EQ9" s="403">
        <v>618559</v>
      </c>
      <c r="ER9" s="403">
        <v>618559</v>
      </c>
      <c r="ES9" s="403">
        <v>618559</v>
      </c>
      <c r="ET9" s="403">
        <v>618559</v>
      </c>
      <c r="EU9" s="403">
        <v>618559</v>
      </c>
      <c r="EV9" s="403">
        <v>618559</v>
      </c>
      <c r="EW9" s="403">
        <v>618559</v>
      </c>
      <c r="EX9" s="404">
        <v>101859.41043083899</v>
      </c>
      <c r="EY9" s="404">
        <v>1107439.8013173521</v>
      </c>
      <c r="EZ9" s="404">
        <v>0</v>
      </c>
      <c r="FA9" s="404">
        <v>0</v>
      </c>
      <c r="FB9" s="404">
        <v>0</v>
      </c>
      <c r="FC9" s="404">
        <v>0</v>
      </c>
      <c r="FD9" s="404">
        <v>0</v>
      </c>
      <c r="FE9" s="404">
        <v>0</v>
      </c>
      <c r="FF9" s="404">
        <v>0</v>
      </c>
      <c r="FG9" s="404">
        <v>0</v>
      </c>
      <c r="FH9" s="404">
        <v>0</v>
      </c>
      <c r="FI9" s="404">
        <v>0</v>
      </c>
      <c r="FJ9" s="404">
        <v>0</v>
      </c>
      <c r="FK9" s="404">
        <v>0</v>
      </c>
      <c r="FL9" s="404">
        <v>0</v>
      </c>
      <c r="FM9" s="404">
        <v>0</v>
      </c>
      <c r="FN9" s="404">
        <v>0</v>
      </c>
      <c r="FO9" s="404">
        <v>0</v>
      </c>
      <c r="FP9" s="404">
        <v>0</v>
      </c>
      <c r="FQ9" s="404">
        <v>0</v>
      </c>
      <c r="FR9" s="404">
        <v>0</v>
      </c>
      <c r="FS9" s="404">
        <v>0</v>
      </c>
      <c r="FT9" s="404">
        <v>0</v>
      </c>
      <c r="FU9" s="404">
        <v>0</v>
      </c>
      <c r="FV9" s="404">
        <v>0</v>
      </c>
      <c r="FW9" s="404">
        <v>0</v>
      </c>
      <c r="FX9" s="404">
        <v>0</v>
      </c>
      <c r="FY9" s="404">
        <v>0</v>
      </c>
      <c r="FZ9" s="404">
        <v>0</v>
      </c>
      <c r="GA9" s="404">
        <v>0</v>
      </c>
      <c r="GB9" s="404">
        <v>0</v>
      </c>
      <c r="GC9" s="404">
        <v>0</v>
      </c>
      <c r="GD9" s="404">
        <v>0</v>
      </c>
      <c r="GE9" s="404">
        <v>0</v>
      </c>
      <c r="GF9" s="404">
        <v>0</v>
      </c>
      <c r="GG9" s="404">
        <v>0</v>
      </c>
      <c r="GH9" s="404">
        <v>0</v>
      </c>
      <c r="GI9" s="404">
        <v>0</v>
      </c>
      <c r="GJ9" s="404">
        <v>0</v>
      </c>
      <c r="GK9" s="404">
        <v>0</v>
      </c>
      <c r="GL9" s="404">
        <v>561051.2471655329</v>
      </c>
      <c r="GM9" s="404">
        <v>534334.52111003129</v>
      </c>
      <c r="GN9" s="404">
        <v>508890.02010479174</v>
      </c>
      <c r="GO9" s="404">
        <v>484657.16200456349</v>
      </c>
      <c r="GP9" s="404">
        <v>461578.24952815578</v>
      </c>
      <c r="GQ9" s="404">
        <v>439598.33288395777</v>
      </c>
      <c r="GR9" s="404">
        <v>418665.07893710269</v>
      </c>
      <c r="GS9" s="404">
        <v>398728.64660676447</v>
      </c>
      <c r="GT9" s="404">
        <v>379741.56819691852</v>
      </c>
      <c r="GU9" s="404">
        <v>361658.6363780176</v>
      </c>
      <c r="GV9" s="404">
        <v>344436.79655049305</v>
      </c>
      <c r="GW9" s="404">
        <v>328035.04433380283</v>
      </c>
      <c r="GX9" s="404">
        <v>312414.32793695515</v>
      </c>
      <c r="GY9" s="404">
        <v>297537.45517805242</v>
      </c>
      <c r="GZ9" s="404">
        <v>283369.00493147853</v>
      </c>
      <c r="HA9" s="404">
        <v>269875.24279188429</v>
      </c>
      <c r="HB9" s="404">
        <v>257024.04075417551</v>
      </c>
      <c r="HC9" s="404">
        <v>244784.80071826238</v>
      </c>
      <c r="HD9" s="404">
        <v>233128.38163644038</v>
      </c>
      <c r="HE9" s="404">
        <v>222027.03012994322</v>
      </c>
      <c r="HF9" s="404">
        <v>211454.31440946975</v>
      </c>
      <c r="HG9" s="404">
        <v>201385.0613423521</v>
      </c>
      <c r="HH9" s="404">
        <v>191795.29651652582</v>
      </c>
      <c r="HI9" s="404">
        <v>182662.18715859603</v>
      </c>
      <c r="HJ9" s="404">
        <v>173963.98777009145</v>
      </c>
      <c r="HK9" s="404">
        <v>165679.98835246803</v>
      </c>
      <c r="HL9" s="404">
        <v>157790.46509758863</v>
      </c>
      <c r="HM9" s="404">
        <v>150276.63342627484</v>
      </c>
      <c r="HN9" s="404">
        <v>143120.60326311894</v>
      </c>
      <c r="HO9" s="404">
        <v>136305.33644106562</v>
      </c>
      <c r="HP9" s="404">
        <v>129814.60613434821</v>
      </c>
      <c r="HQ9" s="404">
        <v>123632.95822318878</v>
      </c>
      <c r="HR9" s="404">
        <v>117745.67449827502</v>
      </c>
      <c r="HS9" s="404">
        <v>112138.73761740477</v>
      </c>
      <c r="HT9" s="404">
        <v>106798.7977308617</v>
      </c>
      <c r="HU9" s="404">
        <v>101713.14069605876</v>
      </c>
      <c r="HV9" s="404">
        <v>96869.657805770257</v>
      </c>
      <c r="HW9" s="404">
        <v>92256.816957876421</v>
      </c>
      <c r="HX9" s="404">
        <v>87863.63519797755</v>
      </c>
      <c r="HY9" s="404">
        <v>83679.652569502432</v>
      </c>
      <c r="HZ9" s="404">
        <v>1209299.2117481912</v>
      </c>
      <c r="IA9" s="404">
        <v>10108483.13908614</v>
      </c>
      <c r="IB9" s="401">
        <v>8.358959503887446</v>
      </c>
    </row>
    <row r="10" spans="1:236" ht="90" customHeight="1" x14ac:dyDescent="0.2">
      <c r="A10" s="161" t="s">
        <v>2267</v>
      </c>
      <c r="B10" s="150" t="s">
        <v>2558</v>
      </c>
      <c r="C10" s="150" t="s">
        <v>2252</v>
      </c>
      <c r="D10" s="148">
        <v>1</v>
      </c>
      <c r="E10" s="150" t="s">
        <v>2569</v>
      </c>
      <c r="F10" s="151" t="s">
        <v>2570</v>
      </c>
      <c r="G10" s="151" t="s">
        <v>2571</v>
      </c>
      <c r="H10" s="79" t="s">
        <v>77</v>
      </c>
      <c r="I10" s="151" t="s">
        <v>2572</v>
      </c>
      <c r="J10" s="151">
        <v>5</v>
      </c>
      <c r="K10" s="227" t="s">
        <v>79</v>
      </c>
      <c r="L10" s="159">
        <v>883092</v>
      </c>
      <c r="M10" s="151" t="s">
        <v>2573</v>
      </c>
      <c r="N10" s="79" t="s">
        <v>147</v>
      </c>
      <c r="O10" s="90" t="s">
        <v>148</v>
      </c>
      <c r="P10" s="78" t="s">
        <v>149</v>
      </c>
      <c r="Q10" s="112" t="s">
        <v>100</v>
      </c>
      <c r="R10" s="79" t="s">
        <v>108</v>
      </c>
      <c r="S10" s="79" t="s">
        <v>99</v>
      </c>
      <c r="T10" s="79" t="s">
        <v>1126</v>
      </c>
      <c r="U10" s="79" t="s">
        <v>100</v>
      </c>
      <c r="V10" s="81">
        <v>1</v>
      </c>
      <c r="W10" s="149">
        <v>720000</v>
      </c>
      <c r="X10" s="149">
        <v>0</v>
      </c>
      <c r="Y10" s="149">
        <v>0</v>
      </c>
      <c r="Z10" s="149">
        <v>0</v>
      </c>
      <c r="AA10" s="149">
        <v>120000</v>
      </c>
      <c r="AB10" s="149">
        <v>200000</v>
      </c>
      <c r="AC10" s="149">
        <v>200000</v>
      </c>
      <c r="AD10" s="149">
        <v>200000</v>
      </c>
      <c r="AE10" s="149">
        <v>0</v>
      </c>
      <c r="AF10" s="149">
        <v>0</v>
      </c>
      <c r="AG10" s="149">
        <v>0</v>
      </c>
      <c r="AH10" s="149">
        <v>0</v>
      </c>
      <c r="AI10" s="88" t="s">
        <v>88</v>
      </c>
      <c r="AJ10" s="149">
        <v>0</v>
      </c>
      <c r="AK10" s="149">
        <v>0</v>
      </c>
      <c r="AL10" s="149">
        <v>0</v>
      </c>
      <c r="AM10" s="149">
        <v>0</v>
      </c>
      <c r="AN10" s="149">
        <v>0</v>
      </c>
      <c r="AO10" s="149">
        <v>0</v>
      </c>
      <c r="AP10" s="149">
        <v>0</v>
      </c>
      <c r="AQ10" s="149">
        <v>0</v>
      </c>
      <c r="AR10" s="149">
        <v>0</v>
      </c>
      <c r="AS10" s="149">
        <v>0</v>
      </c>
      <c r="AT10" s="149">
        <v>0</v>
      </c>
      <c r="AU10" s="151"/>
      <c r="AV10" s="230">
        <v>0</v>
      </c>
      <c r="AW10" s="230">
        <v>0</v>
      </c>
      <c r="AX10" s="230" t="s">
        <v>3606</v>
      </c>
      <c r="AY10" s="141">
        <v>9</v>
      </c>
      <c r="AZ10" s="70">
        <v>1</v>
      </c>
      <c r="BA10" s="70">
        <v>1</v>
      </c>
      <c r="BB10" s="70">
        <v>1</v>
      </c>
      <c r="BC10" s="70">
        <v>1</v>
      </c>
      <c r="BD10" s="70">
        <v>1</v>
      </c>
      <c r="BE10" s="70">
        <v>1</v>
      </c>
      <c r="BF10" s="70">
        <v>1</v>
      </c>
      <c r="BG10" s="71">
        <v>0</v>
      </c>
      <c r="BH10" s="71">
        <v>1</v>
      </c>
      <c r="BI10" s="71">
        <v>0</v>
      </c>
      <c r="BJ10" s="71">
        <v>1</v>
      </c>
      <c r="BK10" s="71">
        <v>0</v>
      </c>
      <c r="BL10" s="70">
        <v>1</v>
      </c>
      <c r="BM10" s="70">
        <v>1</v>
      </c>
      <c r="BN10" s="70">
        <v>0</v>
      </c>
      <c r="BO10" s="70">
        <v>1</v>
      </c>
      <c r="BP10" s="403">
        <v>0</v>
      </c>
      <c r="BQ10" s="403">
        <v>0</v>
      </c>
      <c r="BR10" s="403">
        <v>120000</v>
      </c>
      <c r="BS10" s="403">
        <v>200000</v>
      </c>
      <c r="BT10" s="403">
        <v>200000</v>
      </c>
      <c r="BU10" s="403">
        <v>200000</v>
      </c>
      <c r="BV10" s="403">
        <v>0</v>
      </c>
      <c r="BW10" s="403">
        <v>0</v>
      </c>
      <c r="BX10" s="403">
        <v>0</v>
      </c>
      <c r="BY10" s="403">
        <v>0</v>
      </c>
      <c r="BZ10" s="401">
        <v>0</v>
      </c>
      <c r="CA10" s="401">
        <v>0</v>
      </c>
      <c r="CB10" s="401">
        <v>0</v>
      </c>
      <c r="CC10" s="401">
        <v>0</v>
      </c>
      <c r="CD10" s="401">
        <v>0</v>
      </c>
      <c r="CE10" s="401">
        <v>0</v>
      </c>
      <c r="CF10" s="401">
        <v>0</v>
      </c>
      <c r="CG10" s="401">
        <v>0</v>
      </c>
      <c r="CH10" s="401">
        <v>0</v>
      </c>
      <c r="CI10" s="401">
        <v>0</v>
      </c>
      <c r="CJ10" s="401">
        <v>0</v>
      </c>
      <c r="CK10" s="401">
        <v>0</v>
      </c>
      <c r="CL10" s="401">
        <v>0</v>
      </c>
      <c r="CM10" s="401">
        <v>0</v>
      </c>
      <c r="CN10" s="401">
        <v>0</v>
      </c>
      <c r="CO10" s="401">
        <v>0</v>
      </c>
      <c r="CP10" s="401">
        <v>0</v>
      </c>
      <c r="CQ10" s="401">
        <v>0</v>
      </c>
      <c r="CR10" s="401">
        <v>0</v>
      </c>
      <c r="CS10" s="401">
        <v>0</v>
      </c>
      <c r="CT10" s="401">
        <v>0</v>
      </c>
      <c r="CU10" s="401">
        <v>0</v>
      </c>
      <c r="CV10" s="401">
        <v>0</v>
      </c>
      <c r="CW10" s="401">
        <v>0</v>
      </c>
      <c r="CX10" s="401">
        <v>0</v>
      </c>
      <c r="CY10" s="401">
        <v>0</v>
      </c>
      <c r="CZ10" s="401">
        <v>0</v>
      </c>
      <c r="DA10" s="401">
        <v>0</v>
      </c>
      <c r="DB10" s="401">
        <v>0</v>
      </c>
      <c r="DC10" s="401">
        <v>0</v>
      </c>
      <c r="DD10" s="401">
        <v>0</v>
      </c>
      <c r="DE10" s="401">
        <v>0</v>
      </c>
      <c r="DF10" s="401">
        <v>0</v>
      </c>
      <c r="DG10" s="403">
        <v>883092</v>
      </c>
      <c r="DH10" s="403">
        <v>883092</v>
      </c>
      <c r="DI10" s="403">
        <v>883092</v>
      </c>
      <c r="DJ10" s="403">
        <v>883092</v>
      </c>
      <c r="DK10" s="403">
        <v>883092</v>
      </c>
      <c r="DL10" s="403">
        <v>883092</v>
      </c>
      <c r="DM10" s="403">
        <v>883092</v>
      </c>
      <c r="DN10" s="403">
        <v>883092</v>
      </c>
      <c r="DO10" s="403">
        <v>883092</v>
      </c>
      <c r="DP10" s="403">
        <v>883092</v>
      </c>
      <c r="DQ10" s="403">
        <v>883092</v>
      </c>
      <c r="DR10" s="403">
        <v>883092</v>
      </c>
      <c r="DS10" s="403">
        <v>883092</v>
      </c>
      <c r="DT10" s="403">
        <v>883092</v>
      </c>
      <c r="DU10" s="403">
        <v>883092</v>
      </c>
      <c r="DV10" s="403">
        <v>883092</v>
      </c>
      <c r="DW10" s="403">
        <v>883092</v>
      </c>
      <c r="DX10" s="403">
        <v>883092</v>
      </c>
      <c r="DY10" s="403">
        <v>883092</v>
      </c>
      <c r="DZ10" s="403">
        <v>883092</v>
      </c>
      <c r="EA10" s="403">
        <v>883092</v>
      </c>
      <c r="EB10" s="403">
        <v>883092</v>
      </c>
      <c r="EC10" s="403">
        <v>883092</v>
      </c>
      <c r="ED10" s="403">
        <v>883092</v>
      </c>
      <c r="EE10" s="403">
        <v>883092</v>
      </c>
      <c r="EF10" s="403">
        <v>883092</v>
      </c>
      <c r="EG10" s="403">
        <v>883092</v>
      </c>
      <c r="EH10" s="403">
        <v>883092</v>
      </c>
      <c r="EI10" s="403">
        <v>883092</v>
      </c>
      <c r="EJ10" s="403">
        <v>883092</v>
      </c>
      <c r="EK10" s="403">
        <v>883092</v>
      </c>
      <c r="EL10" s="403">
        <v>883092</v>
      </c>
      <c r="EM10" s="403">
        <v>883092</v>
      </c>
      <c r="EN10" s="403">
        <v>883092</v>
      </c>
      <c r="EO10" s="403">
        <v>883092</v>
      </c>
      <c r="EP10" s="403">
        <v>883092</v>
      </c>
      <c r="EQ10" s="403">
        <v>883092</v>
      </c>
      <c r="ER10" s="403">
        <v>883092</v>
      </c>
      <c r="ES10" s="403">
        <v>883092</v>
      </c>
      <c r="ET10" s="403">
        <v>883092</v>
      </c>
      <c r="EU10" s="403">
        <v>883092</v>
      </c>
      <c r="EV10" s="403">
        <v>883092</v>
      </c>
      <c r="EW10" s="403">
        <v>883092</v>
      </c>
      <c r="EX10" s="404">
        <v>108843.53741496598</v>
      </c>
      <c r="EY10" s="404">
        <v>172767.51970629519</v>
      </c>
      <c r="EZ10" s="404">
        <v>164540.4949583764</v>
      </c>
      <c r="FA10" s="404">
        <v>156705.2332936918</v>
      </c>
      <c r="FB10" s="404">
        <v>0</v>
      </c>
      <c r="FC10" s="404">
        <v>0</v>
      </c>
      <c r="FD10" s="404">
        <v>0</v>
      </c>
      <c r="FE10" s="404">
        <v>0</v>
      </c>
      <c r="FF10" s="404">
        <v>0</v>
      </c>
      <c r="FG10" s="404">
        <v>0</v>
      </c>
      <c r="FH10" s="404">
        <v>0</v>
      </c>
      <c r="FI10" s="404">
        <v>0</v>
      </c>
      <c r="FJ10" s="404">
        <v>0</v>
      </c>
      <c r="FK10" s="404">
        <v>0</v>
      </c>
      <c r="FL10" s="404">
        <v>0</v>
      </c>
      <c r="FM10" s="404">
        <v>0</v>
      </c>
      <c r="FN10" s="404">
        <v>0</v>
      </c>
      <c r="FO10" s="404">
        <v>0</v>
      </c>
      <c r="FP10" s="404">
        <v>0</v>
      </c>
      <c r="FQ10" s="404">
        <v>0</v>
      </c>
      <c r="FR10" s="404">
        <v>0</v>
      </c>
      <c r="FS10" s="404">
        <v>0</v>
      </c>
      <c r="FT10" s="404">
        <v>0</v>
      </c>
      <c r="FU10" s="404">
        <v>0</v>
      </c>
      <c r="FV10" s="404">
        <v>0</v>
      </c>
      <c r="FW10" s="404">
        <v>0</v>
      </c>
      <c r="FX10" s="404">
        <v>0</v>
      </c>
      <c r="FY10" s="404">
        <v>0</v>
      </c>
      <c r="FZ10" s="404">
        <v>0</v>
      </c>
      <c r="GA10" s="404">
        <v>0</v>
      </c>
      <c r="GB10" s="404">
        <v>0</v>
      </c>
      <c r="GC10" s="404">
        <v>0</v>
      </c>
      <c r="GD10" s="404">
        <v>0</v>
      </c>
      <c r="GE10" s="404">
        <v>0</v>
      </c>
      <c r="GF10" s="404">
        <v>0</v>
      </c>
      <c r="GG10" s="404">
        <v>0</v>
      </c>
      <c r="GH10" s="404">
        <v>0</v>
      </c>
      <c r="GI10" s="404">
        <v>0</v>
      </c>
      <c r="GJ10" s="404">
        <v>0</v>
      </c>
      <c r="GK10" s="404">
        <v>0</v>
      </c>
      <c r="GL10" s="404">
        <v>800990.47619047621</v>
      </c>
      <c r="GM10" s="404">
        <v>762848.07256235823</v>
      </c>
      <c r="GN10" s="404">
        <v>726521.97386891267</v>
      </c>
      <c r="GO10" s="404">
        <v>691925.6893989644</v>
      </c>
      <c r="GP10" s="404">
        <v>658976.84704663279</v>
      </c>
      <c r="GQ10" s="404">
        <v>627596.99718726927</v>
      </c>
      <c r="GR10" s="404">
        <v>597711.42589263746</v>
      </c>
      <c r="GS10" s="404">
        <v>569248.97704060702</v>
      </c>
      <c r="GT10" s="404">
        <v>542141.88289581623</v>
      </c>
      <c r="GU10" s="404">
        <v>516325.60275792016</v>
      </c>
      <c r="GV10" s="404">
        <v>491738.66929325741</v>
      </c>
      <c r="GW10" s="404">
        <v>468322.54218405456</v>
      </c>
      <c r="GX10" s="404">
        <v>446021.46874671872</v>
      </c>
      <c r="GY10" s="404">
        <v>424782.35118735104</v>
      </c>
      <c r="GZ10" s="404">
        <v>404554.62017842958</v>
      </c>
      <c r="HA10" s="404">
        <v>385290.11445564718</v>
      </c>
      <c r="HB10" s="404">
        <v>366942.96614823543</v>
      </c>
      <c r="HC10" s="404">
        <v>349469.49156974803</v>
      </c>
      <c r="HD10" s="404">
        <v>332828.08720928384</v>
      </c>
      <c r="HE10" s="404">
        <v>316979.13067550841</v>
      </c>
      <c r="HF10" s="404">
        <v>301884.88635762711</v>
      </c>
      <c r="HG10" s="404">
        <v>287509.41557869239</v>
      </c>
      <c r="HH10" s="404">
        <v>273818.49102732615</v>
      </c>
      <c r="HI10" s="404">
        <v>260779.51526412013</v>
      </c>
      <c r="HJ10" s="404">
        <v>248361.44310868584</v>
      </c>
      <c r="HK10" s="404">
        <v>236534.70772255791</v>
      </c>
      <c r="HL10" s="404">
        <v>225271.15021195996</v>
      </c>
      <c r="HM10" s="404">
        <v>214543.95258281895</v>
      </c>
      <c r="HN10" s="404">
        <v>204327.57388839909</v>
      </c>
      <c r="HO10" s="404">
        <v>194597.68941752287</v>
      </c>
      <c r="HP10" s="404">
        <v>185331.13277859322</v>
      </c>
      <c r="HQ10" s="404">
        <v>176505.84074151734</v>
      </c>
      <c r="HR10" s="404">
        <v>168100.800706207</v>
      </c>
      <c r="HS10" s="404">
        <v>160096.00067257805</v>
      </c>
      <c r="HT10" s="404">
        <v>152472.38159293152</v>
      </c>
      <c r="HU10" s="404">
        <v>145211.7919932681</v>
      </c>
      <c r="HV10" s="404">
        <v>138296.94475549346</v>
      </c>
      <c r="HW10" s="404">
        <v>131711.37595761279</v>
      </c>
      <c r="HX10" s="404">
        <v>125439.40567391695</v>
      </c>
      <c r="HY10" s="404">
        <v>119466.10064182566</v>
      </c>
      <c r="HZ10" s="404">
        <v>602856.7853733293</v>
      </c>
      <c r="IA10" s="404">
        <v>3641263.0590673443</v>
      </c>
      <c r="IB10" s="401">
        <v>6.0400133952418402</v>
      </c>
    </row>
    <row r="11" spans="1:236" ht="90" customHeight="1" x14ac:dyDescent="0.2">
      <c r="A11" s="242" t="s">
        <v>997</v>
      </c>
      <c r="B11" s="195" t="s">
        <v>998</v>
      </c>
      <c r="C11" s="212" t="s">
        <v>1086</v>
      </c>
      <c r="D11" s="288">
        <v>6</v>
      </c>
      <c r="E11" s="212" t="s">
        <v>1087</v>
      </c>
      <c r="F11" s="212" t="s">
        <v>1088</v>
      </c>
      <c r="G11" s="212" t="s">
        <v>1089</v>
      </c>
      <c r="H11" s="112" t="s">
        <v>77</v>
      </c>
      <c r="I11" s="113" t="s">
        <v>93</v>
      </c>
      <c r="J11" s="113">
        <v>40</v>
      </c>
      <c r="K11" s="227" t="s">
        <v>94</v>
      </c>
      <c r="L11" s="111">
        <v>150000</v>
      </c>
      <c r="M11" s="112" t="s">
        <v>1090</v>
      </c>
      <c r="N11" s="112" t="s">
        <v>81</v>
      </c>
      <c r="O11" s="13" t="s">
        <v>217</v>
      </c>
      <c r="P11" s="112" t="s">
        <v>218</v>
      </c>
      <c r="Q11" s="112" t="s">
        <v>100</v>
      </c>
      <c r="R11" s="112" t="s">
        <v>108</v>
      </c>
      <c r="S11" s="112" t="s">
        <v>99</v>
      </c>
      <c r="T11" s="112" t="s">
        <v>1046</v>
      </c>
      <c r="U11" s="112" t="s">
        <v>100</v>
      </c>
      <c r="V11" s="201">
        <v>1</v>
      </c>
      <c r="W11" s="217">
        <v>500000.1</v>
      </c>
      <c r="X11" s="217">
        <v>25000</v>
      </c>
      <c r="Y11" s="217">
        <v>0</v>
      </c>
      <c r="Z11" s="217">
        <v>0</v>
      </c>
      <c r="AA11" s="217">
        <v>25000</v>
      </c>
      <c r="AB11" s="217">
        <v>475000.1</v>
      </c>
      <c r="AC11" s="217">
        <v>0</v>
      </c>
      <c r="AD11" s="217">
        <v>0</v>
      </c>
      <c r="AE11" s="286">
        <v>0</v>
      </c>
      <c r="AF11" s="286">
        <v>0</v>
      </c>
      <c r="AG11" s="286">
        <v>0</v>
      </c>
      <c r="AH11" s="286">
        <v>0</v>
      </c>
      <c r="AI11" s="112" t="s">
        <v>88</v>
      </c>
      <c r="AJ11" s="217">
        <v>0</v>
      </c>
      <c r="AK11" s="217">
        <v>0</v>
      </c>
      <c r="AL11" s="217">
        <v>0</v>
      </c>
      <c r="AM11" s="217">
        <v>0</v>
      </c>
      <c r="AN11" s="217">
        <v>0</v>
      </c>
      <c r="AO11" s="217">
        <v>0</v>
      </c>
      <c r="AP11" s="217">
        <v>0</v>
      </c>
      <c r="AQ11" s="286">
        <v>0</v>
      </c>
      <c r="AR11" s="286">
        <v>0</v>
      </c>
      <c r="AS11" s="286">
        <v>0</v>
      </c>
      <c r="AT11" s="286">
        <v>0</v>
      </c>
      <c r="AU11" s="113" t="s">
        <v>1091</v>
      </c>
      <c r="AV11" s="230">
        <v>0</v>
      </c>
      <c r="AW11" s="230">
        <v>0</v>
      </c>
      <c r="AX11" s="230" t="s">
        <v>3594</v>
      </c>
      <c r="AY11" s="141">
        <v>9</v>
      </c>
      <c r="AZ11" s="70">
        <v>1</v>
      </c>
      <c r="BA11" s="70">
        <v>1</v>
      </c>
      <c r="BB11" s="70">
        <v>1</v>
      </c>
      <c r="BC11" s="70">
        <v>1</v>
      </c>
      <c r="BD11" s="70">
        <v>1</v>
      </c>
      <c r="BE11" s="70">
        <v>1</v>
      </c>
      <c r="BF11" s="70">
        <v>1</v>
      </c>
      <c r="BG11" s="71">
        <v>0</v>
      </c>
      <c r="BH11" s="71">
        <v>1</v>
      </c>
      <c r="BI11" s="71">
        <v>0</v>
      </c>
      <c r="BJ11" s="71">
        <v>0</v>
      </c>
      <c r="BK11" s="71">
        <v>1</v>
      </c>
      <c r="BL11" s="70">
        <v>1</v>
      </c>
      <c r="BM11" s="70">
        <v>1</v>
      </c>
      <c r="BN11" s="70">
        <v>0</v>
      </c>
      <c r="BO11" s="70">
        <v>1</v>
      </c>
      <c r="BP11" s="403">
        <v>0</v>
      </c>
      <c r="BQ11" s="403">
        <v>0</v>
      </c>
      <c r="BR11" s="403">
        <v>25000</v>
      </c>
      <c r="BS11" s="403">
        <v>475000.1</v>
      </c>
      <c r="BT11" s="403">
        <v>0</v>
      </c>
      <c r="BU11" s="403">
        <v>0</v>
      </c>
      <c r="BV11" s="403">
        <v>0</v>
      </c>
      <c r="BW11" s="403">
        <v>0</v>
      </c>
      <c r="BX11" s="403">
        <v>0</v>
      </c>
      <c r="BY11" s="403">
        <v>0</v>
      </c>
      <c r="BZ11" s="401">
        <v>0</v>
      </c>
      <c r="CA11" s="401">
        <v>0</v>
      </c>
      <c r="CB11" s="401">
        <v>0</v>
      </c>
      <c r="CC11" s="401">
        <v>0</v>
      </c>
      <c r="CD11" s="401">
        <v>0</v>
      </c>
      <c r="CE11" s="401">
        <v>0</v>
      </c>
      <c r="CF11" s="401">
        <v>0</v>
      </c>
      <c r="CG11" s="401">
        <v>0</v>
      </c>
      <c r="CH11" s="401">
        <v>0</v>
      </c>
      <c r="CI11" s="401">
        <v>0</v>
      </c>
      <c r="CJ11" s="401">
        <v>0</v>
      </c>
      <c r="CK11" s="401">
        <v>0</v>
      </c>
      <c r="CL11" s="401">
        <v>0</v>
      </c>
      <c r="CM11" s="401">
        <v>0</v>
      </c>
      <c r="CN11" s="401">
        <v>0</v>
      </c>
      <c r="CO11" s="401">
        <v>0</v>
      </c>
      <c r="CP11" s="401">
        <v>0</v>
      </c>
      <c r="CQ11" s="401">
        <v>0</v>
      </c>
      <c r="CR11" s="401">
        <v>0</v>
      </c>
      <c r="CS11" s="401">
        <v>0</v>
      </c>
      <c r="CT11" s="401">
        <v>0</v>
      </c>
      <c r="CU11" s="401">
        <v>0</v>
      </c>
      <c r="CV11" s="401">
        <v>0</v>
      </c>
      <c r="CW11" s="401">
        <v>0</v>
      </c>
      <c r="CX11" s="401">
        <v>0</v>
      </c>
      <c r="CY11" s="401">
        <v>0</v>
      </c>
      <c r="CZ11" s="401">
        <v>0</v>
      </c>
      <c r="DA11" s="401">
        <v>0</v>
      </c>
      <c r="DB11" s="401">
        <v>0</v>
      </c>
      <c r="DC11" s="401">
        <v>0</v>
      </c>
      <c r="DD11" s="401">
        <v>0</v>
      </c>
      <c r="DE11" s="401">
        <v>0</v>
      </c>
      <c r="DF11" s="401">
        <v>0</v>
      </c>
      <c r="DG11" s="403">
        <v>150000</v>
      </c>
      <c r="DH11" s="403">
        <v>150000</v>
      </c>
      <c r="DI11" s="403">
        <v>150000</v>
      </c>
      <c r="DJ11" s="403">
        <v>150000</v>
      </c>
      <c r="DK11" s="403">
        <v>150000</v>
      </c>
      <c r="DL11" s="403">
        <v>150000</v>
      </c>
      <c r="DM11" s="403">
        <v>150000</v>
      </c>
      <c r="DN11" s="403">
        <v>150000</v>
      </c>
      <c r="DO11" s="403">
        <v>150000</v>
      </c>
      <c r="DP11" s="403">
        <v>150000</v>
      </c>
      <c r="DQ11" s="403">
        <v>150000</v>
      </c>
      <c r="DR11" s="403">
        <v>150000</v>
      </c>
      <c r="DS11" s="403">
        <v>150000</v>
      </c>
      <c r="DT11" s="403">
        <v>150000</v>
      </c>
      <c r="DU11" s="403">
        <v>150000</v>
      </c>
      <c r="DV11" s="403">
        <v>150000</v>
      </c>
      <c r="DW11" s="403">
        <v>150000</v>
      </c>
      <c r="DX11" s="403">
        <v>150000</v>
      </c>
      <c r="DY11" s="403">
        <v>150000</v>
      </c>
      <c r="DZ11" s="403">
        <v>150000</v>
      </c>
      <c r="EA11" s="403">
        <v>150000</v>
      </c>
      <c r="EB11" s="403">
        <v>150000</v>
      </c>
      <c r="EC11" s="403">
        <v>150000</v>
      </c>
      <c r="ED11" s="403">
        <v>150000</v>
      </c>
      <c r="EE11" s="403">
        <v>150000</v>
      </c>
      <c r="EF11" s="403">
        <v>150000</v>
      </c>
      <c r="EG11" s="403">
        <v>150000</v>
      </c>
      <c r="EH11" s="403">
        <v>150000</v>
      </c>
      <c r="EI11" s="403">
        <v>150000</v>
      </c>
      <c r="EJ11" s="403">
        <v>150000</v>
      </c>
      <c r="EK11" s="403">
        <v>150000</v>
      </c>
      <c r="EL11" s="403">
        <v>150000</v>
      </c>
      <c r="EM11" s="403">
        <v>150000</v>
      </c>
      <c r="EN11" s="403">
        <v>150000</v>
      </c>
      <c r="EO11" s="403">
        <v>150000</v>
      </c>
      <c r="EP11" s="403">
        <v>150000</v>
      </c>
      <c r="EQ11" s="403">
        <v>150000</v>
      </c>
      <c r="ER11" s="403">
        <v>150000</v>
      </c>
      <c r="ES11" s="403">
        <v>150000</v>
      </c>
      <c r="ET11" s="403">
        <v>150000</v>
      </c>
      <c r="EU11" s="403">
        <v>150000</v>
      </c>
      <c r="EV11" s="403">
        <v>150000</v>
      </c>
      <c r="EW11" s="403">
        <v>150000</v>
      </c>
      <c r="EX11" s="404">
        <v>22675.736961451246</v>
      </c>
      <c r="EY11" s="404">
        <v>410322.94568621094</v>
      </c>
      <c r="EZ11" s="404">
        <v>0</v>
      </c>
      <c r="FA11" s="404">
        <v>0</v>
      </c>
      <c r="FB11" s="404">
        <v>0</v>
      </c>
      <c r="FC11" s="404">
        <v>0</v>
      </c>
      <c r="FD11" s="404">
        <v>0</v>
      </c>
      <c r="FE11" s="404">
        <v>0</v>
      </c>
      <c r="FF11" s="404">
        <v>0</v>
      </c>
      <c r="FG11" s="404">
        <v>0</v>
      </c>
      <c r="FH11" s="404">
        <v>0</v>
      </c>
      <c r="FI11" s="404">
        <v>0</v>
      </c>
      <c r="FJ11" s="404">
        <v>0</v>
      </c>
      <c r="FK11" s="404">
        <v>0</v>
      </c>
      <c r="FL11" s="404">
        <v>0</v>
      </c>
      <c r="FM11" s="404">
        <v>0</v>
      </c>
      <c r="FN11" s="404">
        <v>0</v>
      </c>
      <c r="FO11" s="404">
        <v>0</v>
      </c>
      <c r="FP11" s="404">
        <v>0</v>
      </c>
      <c r="FQ11" s="404">
        <v>0</v>
      </c>
      <c r="FR11" s="404">
        <v>0</v>
      </c>
      <c r="FS11" s="404">
        <v>0</v>
      </c>
      <c r="FT11" s="404">
        <v>0</v>
      </c>
      <c r="FU11" s="404">
        <v>0</v>
      </c>
      <c r="FV11" s="404">
        <v>0</v>
      </c>
      <c r="FW11" s="404">
        <v>0</v>
      </c>
      <c r="FX11" s="404">
        <v>0</v>
      </c>
      <c r="FY11" s="404">
        <v>0</v>
      </c>
      <c r="FZ11" s="404">
        <v>0</v>
      </c>
      <c r="GA11" s="404">
        <v>0</v>
      </c>
      <c r="GB11" s="404">
        <v>0</v>
      </c>
      <c r="GC11" s="404">
        <v>0</v>
      </c>
      <c r="GD11" s="404">
        <v>0</v>
      </c>
      <c r="GE11" s="404">
        <v>0</v>
      </c>
      <c r="GF11" s="404">
        <v>0</v>
      </c>
      <c r="GG11" s="404">
        <v>0</v>
      </c>
      <c r="GH11" s="404">
        <v>0</v>
      </c>
      <c r="GI11" s="404">
        <v>0</v>
      </c>
      <c r="GJ11" s="404">
        <v>0</v>
      </c>
      <c r="GK11" s="404">
        <v>0</v>
      </c>
      <c r="GL11" s="404">
        <v>136054.42176870749</v>
      </c>
      <c r="GM11" s="404">
        <v>129575.6397797214</v>
      </c>
      <c r="GN11" s="404">
        <v>123405.3712187823</v>
      </c>
      <c r="GO11" s="404">
        <v>117528.92497026884</v>
      </c>
      <c r="GP11" s="404">
        <v>111932.30949549415</v>
      </c>
      <c r="GQ11" s="404">
        <v>106602.19951951822</v>
      </c>
      <c r="GR11" s="404">
        <v>101525.90430430308</v>
      </c>
      <c r="GS11" s="404">
        <v>96691.337432669592</v>
      </c>
      <c r="GT11" s="404">
        <v>92086.988031113899</v>
      </c>
      <c r="GU11" s="404">
        <v>87701.893362965609</v>
      </c>
      <c r="GV11" s="404">
        <v>83525.612726633932</v>
      </c>
      <c r="GW11" s="404">
        <v>79548.202596794203</v>
      </c>
      <c r="GX11" s="404">
        <v>75760.192949327829</v>
      </c>
      <c r="GY11" s="404">
        <v>72152.564713645523</v>
      </c>
      <c r="GZ11" s="404">
        <v>68716.728298710033</v>
      </c>
      <c r="HA11" s="404">
        <v>65444.503141628593</v>
      </c>
      <c r="HB11" s="404">
        <v>62328.098230122472</v>
      </c>
      <c r="HC11" s="404">
        <v>59360.093552497594</v>
      </c>
      <c r="HD11" s="404">
        <v>56533.422430950093</v>
      </c>
      <c r="HE11" s="404">
        <v>53841.354696142946</v>
      </c>
      <c r="HF11" s="404">
        <v>51277.480662993286</v>
      </c>
      <c r="HG11" s="404">
        <v>48835.695869517403</v>
      </c>
      <c r="HH11" s="404">
        <v>46510.186542397532</v>
      </c>
      <c r="HI11" s="404">
        <v>44295.415754664318</v>
      </c>
      <c r="HJ11" s="404">
        <v>42186.110242537441</v>
      </c>
      <c r="HK11" s="404">
        <v>40177.247850035652</v>
      </c>
      <c r="HL11" s="404">
        <v>38264.045571462535</v>
      </c>
      <c r="HM11" s="404">
        <v>36441.948163297646</v>
      </c>
      <c r="HN11" s="404">
        <v>34706.617298378718</v>
      </c>
      <c r="HO11" s="404">
        <v>33053.921236551148</v>
      </c>
      <c r="HP11" s="404">
        <v>31479.924987191574</v>
      </c>
      <c r="HQ11" s="404">
        <v>29980.880940182451</v>
      </c>
      <c r="HR11" s="404">
        <v>28553.219943030908</v>
      </c>
      <c r="HS11" s="404">
        <v>27193.542802886575</v>
      </c>
      <c r="HT11" s="404">
        <v>25898.612193225312</v>
      </c>
      <c r="HU11" s="404">
        <v>24665.344945928868</v>
      </c>
      <c r="HV11" s="404">
        <v>23490.804710408447</v>
      </c>
      <c r="HW11" s="404">
        <v>22372.194962293754</v>
      </c>
      <c r="HX11" s="404">
        <v>21306.852345041676</v>
      </c>
      <c r="HY11" s="404">
        <v>20292.240328611118</v>
      </c>
      <c r="HZ11" s="404">
        <v>432998.68264766218</v>
      </c>
      <c r="IA11" s="404">
        <v>2451298.0505706347</v>
      </c>
      <c r="IB11" s="401">
        <v>5.6612136452278641</v>
      </c>
    </row>
    <row r="12" spans="1:236" ht="90" customHeight="1" x14ac:dyDescent="0.2">
      <c r="A12" s="276" t="s">
        <v>634</v>
      </c>
      <c r="B12" s="277" t="s">
        <v>1167</v>
      </c>
      <c r="C12" s="277" t="s">
        <v>1212</v>
      </c>
      <c r="D12" s="99"/>
      <c r="E12" s="277" t="s">
        <v>1213</v>
      </c>
      <c r="F12" s="103" t="s">
        <v>1214</v>
      </c>
      <c r="G12" s="103" t="s">
        <v>1215</v>
      </c>
      <c r="H12" s="99" t="s">
        <v>77</v>
      </c>
      <c r="I12" s="103" t="s">
        <v>1216</v>
      </c>
      <c r="J12" s="103">
        <v>40</v>
      </c>
      <c r="K12" s="227" t="s">
        <v>94</v>
      </c>
      <c r="L12" s="98">
        <v>71900</v>
      </c>
      <c r="M12" s="99" t="s">
        <v>1217</v>
      </c>
      <c r="N12" s="99" t="s">
        <v>81</v>
      </c>
      <c r="O12" s="73" t="s">
        <v>106</v>
      </c>
      <c r="P12" s="157" t="s">
        <v>176</v>
      </c>
      <c r="Q12" s="112" t="s">
        <v>100</v>
      </c>
      <c r="R12" s="99" t="s">
        <v>108</v>
      </c>
      <c r="S12" s="99" t="s">
        <v>99</v>
      </c>
      <c r="T12" s="99" t="s">
        <v>366</v>
      </c>
      <c r="U12" s="99" t="s">
        <v>100</v>
      </c>
      <c r="V12" s="102">
        <v>1</v>
      </c>
      <c r="W12" s="105">
        <v>300000</v>
      </c>
      <c r="X12" s="105">
        <v>0</v>
      </c>
      <c r="Y12" s="105">
        <v>0</v>
      </c>
      <c r="Z12" s="105">
        <v>0</v>
      </c>
      <c r="AA12" s="105">
        <v>300000</v>
      </c>
      <c r="AB12" s="105">
        <v>0</v>
      </c>
      <c r="AC12" s="105">
        <v>0</v>
      </c>
      <c r="AD12" s="105">
        <v>0</v>
      </c>
      <c r="AE12" s="278">
        <v>0</v>
      </c>
      <c r="AF12" s="278">
        <v>0</v>
      </c>
      <c r="AG12" s="278">
        <v>0</v>
      </c>
      <c r="AH12" s="278">
        <v>0</v>
      </c>
      <c r="AI12" s="100" t="s">
        <v>88</v>
      </c>
      <c r="AJ12" s="105">
        <v>0</v>
      </c>
      <c r="AK12" s="105">
        <v>0</v>
      </c>
      <c r="AL12" s="105">
        <v>0</v>
      </c>
      <c r="AM12" s="105">
        <v>0</v>
      </c>
      <c r="AN12" s="105">
        <v>0</v>
      </c>
      <c r="AO12" s="105">
        <v>0</v>
      </c>
      <c r="AP12" s="105">
        <v>0</v>
      </c>
      <c r="AQ12" s="278">
        <v>0</v>
      </c>
      <c r="AR12" s="278">
        <v>0</v>
      </c>
      <c r="AS12" s="278">
        <v>0</v>
      </c>
      <c r="AT12" s="278">
        <v>0</v>
      </c>
      <c r="AU12" s="103"/>
      <c r="AV12" s="230">
        <v>0</v>
      </c>
      <c r="AW12" s="230">
        <v>0</v>
      </c>
      <c r="AX12" s="230" t="s">
        <v>3620</v>
      </c>
      <c r="AY12" s="141">
        <v>8</v>
      </c>
      <c r="AZ12" s="70">
        <v>1</v>
      </c>
      <c r="BA12" s="70">
        <v>1</v>
      </c>
      <c r="BB12" s="70">
        <v>1</v>
      </c>
      <c r="BC12" s="70">
        <v>0</v>
      </c>
      <c r="BD12" s="70">
        <v>1</v>
      </c>
      <c r="BE12" s="70">
        <v>1</v>
      </c>
      <c r="BF12" s="70">
        <v>1</v>
      </c>
      <c r="BG12" s="71">
        <v>0</v>
      </c>
      <c r="BH12" s="71">
        <v>1</v>
      </c>
      <c r="BI12" s="71">
        <v>0</v>
      </c>
      <c r="BJ12" s="71">
        <v>0</v>
      </c>
      <c r="BK12" s="71">
        <v>1</v>
      </c>
      <c r="BL12" s="70">
        <v>1</v>
      </c>
      <c r="BM12" s="70">
        <v>1</v>
      </c>
      <c r="BN12" s="70">
        <v>0</v>
      </c>
      <c r="BO12" s="70">
        <v>1</v>
      </c>
      <c r="BP12" s="403">
        <v>0</v>
      </c>
      <c r="BQ12" s="403">
        <v>0</v>
      </c>
      <c r="BR12" s="403">
        <v>300000</v>
      </c>
      <c r="BS12" s="403">
        <v>0</v>
      </c>
      <c r="BT12" s="403">
        <v>0</v>
      </c>
      <c r="BU12" s="403">
        <v>0</v>
      </c>
      <c r="BV12" s="403">
        <v>0</v>
      </c>
      <c r="BW12" s="403">
        <v>0</v>
      </c>
      <c r="BX12" s="403">
        <v>0</v>
      </c>
      <c r="BY12" s="403">
        <v>0</v>
      </c>
      <c r="BZ12" s="401">
        <v>0</v>
      </c>
      <c r="CA12" s="401">
        <v>0</v>
      </c>
      <c r="CB12" s="401">
        <v>0</v>
      </c>
      <c r="CC12" s="401">
        <v>0</v>
      </c>
      <c r="CD12" s="401">
        <v>0</v>
      </c>
      <c r="CE12" s="401">
        <v>0</v>
      </c>
      <c r="CF12" s="401">
        <v>0</v>
      </c>
      <c r="CG12" s="401">
        <v>0</v>
      </c>
      <c r="CH12" s="401">
        <v>0</v>
      </c>
      <c r="CI12" s="401">
        <v>0</v>
      </c>
      <c r="CJ12" s="401">
        <v>0</v>
      </c>
      <c r="CK12" s="401">
        <v>0</v>
      </c>
      <c r="CL12" s="401">
        <v>0</v>
      </c>
      <c r="CM12" s="401">
        <v>0</v>
      </c>
      <c r="CN12" s="401">
        <v>0</v>
      </c>
      <c r="CO12" s="401">
        <v>0</v>
      </c>
      <c r="CP12" s="401">
        <v>0</v>
      </c>
      <c r="CQ12" s="401">
        <v>0</v>
      </c>
      <c r="CR12" s="401">
        <v>0</v>
      </c>
      <c r="CS12" s="401">
        <v>0</v>
      </c>
      <c r="CT12" s="401">
        <v>0</v>
      </c>
      <c r="CU12" s="401">
        <v>0</v>
      </c>
      <c r="CV12" s="401">
        <v>0</v>
      </c>
      <c r="CW12" s="401">
        <v>0</v>
      </c>
      <c r="CX12" s="401">
        <v>0</v>
      </c>
      <c r="CY12" s="401">
        <v>0</v>
      </c>
      <c r="CZ12" s="401">
        <v>0</v>
      </c>
      <c r="DA12" s="401">
        <v>0</v>
      </c>
      <c r="DB12" s="401">
        <v>0</v>
      </c>
      <c r="DC12" s="401">
        <v>0</v>
      </c>
      <c r="DD12" s="401">
        <v>0</v>
      </c>
      <c r="DE12" s="401">
        <v>0</v>
      </c>
      <c r="DF12" s="401">
        <v>0</v>
      </c>
      <c r="DG12" s="403">
        <v>71900</v>
      </c>
      <c r="DH12" s="403">
        <v>71900</v>
      </c>
      <c r="DI12" s="403">
        <v>71900</v>
      </c>
      <c r="DJ12" s="403">
        <v>71900</v>
      </c>
      <c r="DK12" s="403">
        <v>71900</v>
      </c>
      <c r="DL12" s="403">
        <v>71900</v>
      </c>
      <c r="DM12" s="403">
        <v>71900</v>
      </c>
      <c r="DN12" s="403">
        <v>71900</v>
      </c>
      <c r="DO12" s="403">
        <v>71900</v>
      </c>
      <c r="DP12" s="403">
        <v>71900</v>
      </c>
      <c r="DQ12" s="403">
        <v>71900</v>
      </c>
      <c r="DR12" s="403">
        <v>71900</v>
      </c>
      <c r="DS12" s="403">
        <v>71900</v>
      </c>
      <c r="DT12" s="403">
        <v>71900</v>
      </c>
      <c r="DU12" s="403">
        <v>71900</v>
      </c>
      <c r="DV12" s="403">
        <v>71900</v>
      </c>
      <c r="DW12" s="403">
        <v>71900</v>
      </c>
      <c r="DX12" s="403">
        <v>71900</v>
      </c>
      <c r="DY12" s="403">
        <v>71900</v>
      </c>
      <c r="DZ12" s="403">
        <v>71900</v>
      </c>
      <c r="EA12" s="403">
        <v>71900</v>
      </c>
      <c r="EB12" s="403">
        <v>71900</v>
      </c>
      <c r="EC12" s="403">
        <v>71900</v>
      </c>
      <c r="ED12" s="403">
        <v>71900</v>
      </c>
      <c r="EE12" s="403">
        <v>71900</v>
      </c>
      <c r="EF12" s="403">
        <v>71900</v>
      </c>
      <c r="EG12" s="403">
        <v>71900</v>
      </c>
      <c r="EH12" s="403">
        <v>71900</v>
      </c>
      <c r="EI12" s="403">
        <v>71900</v>
      </c>
      <c r="EJ12" s="403">
        <v>71900</v>
      </c>
      <c r="EK12" s="403">
        <v>71900</v>
      </c>
      <c r="EL12" s="403">
        <v>71900</v>
      </c>
      <c r="EM12" s="403">
        <v>71900</v>
      </c>
      <c r="EN12" s="403">
        <v>71900</v>
      </c>
      <c r="EO12" s="403">
        <v>71900</v>
      </c>
      <c r="EP12" s="403">
        <v>71900</v>
      </c>
      <c r="EQ12" s="403">
        <v>71900</v>
      </c>
      <c r="ER12" s="403">
        <v>71900</v>
      </c>
      <c r="ES12" s="403">
        <v>71900</v>
      </c>
      <c r="ET12" s="403">
        <v>71900</v>
      </c>
      <c r="EU12" s="403">
        <v>71900</v>
      </c>
      <c r="EV12" s="403">
        <v>71900</v>
      </c>
      <c r="EW12" s="403">
        <v>71900</v>
      </c>
      <c r="EX12" s="404">
        <v>272108.84353741497</v>
      </c>
      <c r="EY12" s="404">
        <v>0</v>
      </c>
      <c r="EZ12" s="404">
        <v>0</v>
      </c>
      <c r="FA12" s="404">
        <v>0</v>
      </c>
      <c r="FB12" s="404">
        <v>0</v>
      </c>
      <c r="FC12" s="404">
        <v>0</v>
      </c>
      <c r="FD12" s="404">
        <v>0</v>
      </c>
      <c r="FE12" s="404">
        <v>0</v>
      </c>
      <c r="FF12" s="404">
        <v>0</v>
      </c>
      <c r="FG12" s="404">
        <v>0</v>
      </c>
      <c r="FH12" s="404">
        <v>0</v>
      </c>
      <c r="FI12" s="404">
        <v>0</v>
      </c>
      <c r="FJ12" s="404">
        <v>0</v>
      </c>
      <c r="FK12" s="404">
        <v>0</v>
      </c>
      <c r="FL12" s="404">
        <v>0</v>
      </c>
      <c r="FM12" s="404">
        <v>0</v>
      </c>
      <c r="FN12" s="404">
        <v>0</v>
      </c>
      <c r="FO12" s="404">
        <v>0</v>
      </c>
      <c r="FP12" s="404">
        <v>0</v>
      </c>
      <c r="FQ12" s="404">
        <v>0</v>
      </c>
      <c r="FR12" s="404">
        <v>0</v>
      </c>
      <c r="FS12" s="404">
        <v>0</v>
      </c>
      <c r="FT12" s="404">
        <v>0</v>
      </c>
      <c r="FU12" s="404">
        <v>0</v>
      </c>
      <c r="FV12" s="404">
        <v>0</v>
      </c>
      <c r="FW12" s="404">
        <v>0</v>
      </c>
      <c r="FX12" s="404">
        <v>0</v>
      </c>
      <c r="FY12" s="404">
        <v>0</v>
      </c>
      <c r="FZ12" s="404">
        <v>0</v>
      </c>
      <c r="GA12" s="404">
        <v>0</v>
      </c>
      <c r="GB12" s="404">
        <v>0</v>
      </c>
      <c r="GC12" s="404">
        <v>0</v>
      </c>
      <c r="GD12" s="404">
        <v>0</v>
      </c>
      <c r="GE12" s="404">
        <v>0</v>
      </c>
      <c r="GF12" s="404">
        <v>0</v>
      </c>
      <c r="GG12" s="404">
        <v>0</v>
      </c>
      <c r="GH12" s="404">
        <v>0</v>
      </c>
      <c r="GI12" s="404">
        <v>0</v>
      </c>
      <c r="GJ12" s="404">
        <v>0</v>
      </c>
      <c r="GK12" s="404">
        <v>0</v>
      </c>
      <c r="GL12" s="404">
        <v>65215.419501133787</v>
      </c>
      <c r="GM12" s="404">
        <v>62109.923334413121</v>
      </c>
      <c r="GN12" s="404">
        <v>59152.307937536316</v>
      </c>
      <c r="GO12" s="404">
        <v>56335.5313690822</v>
      </c>
      <c r="GP12" s="404">
        <v>53652.887018173526</v>
      </c>
      <c r="GQ12" s="404">
        <v>51097.987636355734</v>
      </c>
      <c r="GR12" s="404">
        <v>48664.750129862608</v>
      </c>
      <c r="GS12" s="404">
        <v>46347.381076059624</v>
      </c>
      <c r="GT12" s="404">
        <v>44140.362929580595</v>
      </c>
      <c r="GU12" s="404">
        <v>42038.440885314849</v>
      </c>
      <c r="GV12" s="404">
        <v>40036.610366966532</v>
      </c>
      <c r="GW12" s="404">
        <v>38130.10511139669</v>
      </c>
      <c r="GX12" s="404">
        <v>36314.385820377807</v>
      </c>
      <c r="GY12" s="404">
        <v>34585.129352740754</v>
      </c>
      <c r="GZ12" s="404">
        <v>32938.218431181675</v>
      </c>
      <c r="HA12" s="404">
        <v>31369.73183922064</v>
      </c>
      <c r="HB12" s="404">
        <v>29875.935084972039</v>
      </c>
      <c r="HC12" s="404">
        <v>28453.271509497179</v>
      </c>
      <c r="HD12" s="404">
        <v>27098.353818568743</v>
      </c>
      <c r="HE12" s="404">
        <v>25807.956017684519</v>
      </c>
      <c r="HF12" s="404">
        <v>24579.005731128113</v>
      </c>
      <c r="HG12" s="404">
        <v>23408.576886788676</v>
      </c>
      <c r="HH12" s="404">
        <v>22293.882749322551</v>
      </c>
      <c r="HI12" s="404">
        <v>21232.269285069095</v>
      </c>
      <c r="HJ12" s="404">
        <v>20221.208842922948</v>
      </c>
      <c r="HK12" s="404">
        <v>19258.294136117092</v>
      </c>
      <c r="HL12" s="404">
        <v>18341.23251058771</v>
      </c>
      <c r="HM12" s="404">
        <v>17467.840486274003</v>
      </c>
      <c r="HN12" s="404">
        <v>16636.038558356202</v>
      </c>
      <c r="HO12" s="404">
        <v>15843.846246053517</v>
      </c>
      <c r="HP12" s="404">
        <v>15089.377377193829</v>
      </c>
      <c r="HQ12" s="404">
        <v>14370.835597327454</v>
      </c>
      <c r="HR12" s="404">
        <v>13686.510092692815</v>
      </c>
      <c r="HS12" s="404">
        <v>13034.771516850298</v>
      </c>
      <c r="HT12" s="404">
        <v>12414.068111286</v>
      </c>
      <c r="HU12" s="404">
        <v>11822.922010748569</v>
      </c>
      <c r="HV12" s="404">
        <v>11259.925724522449</v>
      </c>
      <c r="HW12" s="404">
        <v>10723.738785259473</v>
      </c>
      <c r="HX12" s="404">
        <v>10213.084557389977</v>
      </c>
      <c r="HY12" s="404">
        <v>9726.7471975142616</v>
      </c>
      <c r="HZ12" s="404">
        <v>272108.84353741497</v>
      </c>
      <c r="IA12" s="404">
        <v>1174988.8655735243</v>
      </c>
      <c r="IB12" s="401">
        <v>4.3180840809827012</v>
      </c>
    </row>
    <row r="13" spans="1:236" ht="90" customHeight="1" x14ac:dyDescent="0.2">
      <c r="A13" s="242" t="s">
        <v>70</v>
      </c>
      <c r="B13" s="195" t="s">
        <v>71</v>
      </c>
      <c r="C13" s="195" t="s">
        <v>110</v>
      </c>
      <c r="D13" s="115">
        <v>3</v>
      </c>
      <c r="E13" s="206" t="s">
        <v>111</v>
      </c>
      <c r="F13" s="298" t="s">
        <v>112</v>
      </c>
      <c r="G13" s="113" t="s">
        <v>113</v>
      </c>
      <c r="H13" s="112" t="s">
        <v>77</v>
      </c>
      <c r="I13" s="113" t="s">
        <v>114</v>
      </c>
      <c r="J13" s="113">
        <v>40</v>
      </c>
      <c r="K13" s="227" t="s">
        <v>79</v>
      </c>
      <c r="L13" s="111">
        <v>100000</v>
      </c>
      <c r="M13" s="214" t="s">
        <v>115</v>
      </c>
      <c r="N13" s="112" t="s">
        <v>81</v>
      </c>
      <c r="O13" s="112" t="s">
        <v>116</v>
      </c>
      <c r="P13" s="112" t="s">
        <v>116</v>
      </c>
      <c r="Q13" s="112" t="s">
        <v>100</v>
      </c>
      <c r="R13" s="112" t="s">
        <v>108</v>
      </c>
      <c r="S13" s="112" t="s">
        <v>99</v>
      </c>
      <c r="T13" s="288" t="s">
        <v>86</v>
      </c>
      <c r="U13" s="112" t="s">
        <v>100</v>
      </c>
      <c r="V13" s="201">
        <v>1</v>
      </c>
      <c r="W13" s="299">
        <v>500000</v>
      </c>
      <c r="X13" s="217">
        <v>0</v>
      </c>
      <c r="Y13" s="217">
        <v>0</v>
      </c>
      <c r="Z13" s="217">
        <v>0</v>
      </c>
      <c r="AA13" s="217">
        <v>0</v>
      </c>
      <c r="AB13" s="217">
        <v>0</v>
      </c>
      <c r="AC13" s="217">
        <v>250000</v>
      </c>
      <c r="AD13" s="217">
        <v>250000</v>
      </c>
      <c r="AE13" s="286">
        <v>0</v>
      </c>
      <c r="AF13" s="286">
        <v>0</v>
      </c>
      <c r="AG13" s="286">
        <v>0</v>
      </c>
      <c r="AH13" s="286">
        <v>0</v>
      </c>
      <c r="AI13" s="112" t="s">
        <v>88</v>
      </c>
      <c r="AJ13" s="217">
        <v>0</v>
      </c>
      <c r="AK13" s="217">
        <v>0</v>
      </c>
      <c r="AL13" s="217">
        <v>0</v>
      </c>
      <c r="AM13" s="217">
        <v>0</v>
      </c>
      <c r="AN13" s="217">
        <v>0</v>
      </c>
      <c r="AO13" s="217">
        <v>0</v>
      </c>
      <c r="AP13" s="217">
        <v>0</v>
      </c>
      <c r="AQ13" s="286">
        <v>0</v>
      </c>
      <c r="AR13" s="286">
        <v>0</v>
      </c>
      <c r="AS13" s="286">
        <v>0</v>
      </c>
      <c r="AT13" s="286">
        <v>0</v>
      </c>
      <c r="AU13" s="113" t="s">
        <v>117</v>
      </c>
      <c r="AV13" s="230">
        <v>0</v>
      </c>
      <c r="AW13" s="230">
        <v>0</v>
      </c>
      <c r="AX13" s="230" t="s">
        <v>3611</v>
      </c>
      <c r="AY13" s="141">
        <v>9</v>
      </c>
      <c r="AZ13" s="70">
        <v>1</v>
      </c>
      <c r="BA13" s="70">
        <v>1</v>
      </c>
      <c r="BB13" s="70">
        <v>1</v>
      </c>
      <c r="BC13" s="70">
        <v>1</v>
      </c>
      <c r="BD13" s="70">
        <v>1</v>
      </c>
      <c r="BE13" s="70">
        <v>1</v>
      </c>
      <c r="BF13" s="70">
        <v>1</v>
      </c>
      <c r="BG13" s="71">
        <v>0</v>
      </c>
      <c r="BH13" s="71">
        <v>1</v>
      </c>
      <c r="BI13" s="71">
        <v>0</v>
      </c>
      <c r="BJ13" s="71">
        <v>0</v>
      </c>
      <c r="BK13" s="71">
        <v>1</v>
      </c>
      <c r="BL13" s="70">
        <v>1</v>
      </c>
      <c r="BM13" s="70">
        <v>1</v>
      </c>
      <c r="BN13" s="70">
        <v>0</v>
      </c>
      <c r="BO13" s="70">
        <v>1</v>
      </c>
      <c r="BP13" s="403">
        <v>0</v>
      </c>
      <c r="BQ13" s="403">
        <v>0</v>
      </c>
      <c r="BR13" s="403">
        <v>0</v>
      </c>
      <c r="BS13" s="403">
        <v>0</v>
      </c>
      <c r="BT13" s="403">
        <v>250000</v>
      </c>
      <c r="BU13" s="403">
        <v>250000</v>
      </c>
      <c r="BV13" s="403">
        <v>0</v>
      </c>
      <c r="BW13" s="403">
        <v>0</v>
      </c>
      <c r="BX13" s="403">
        <v>0</v>
      </c>
      <c r="BY13" s="403">
        <v>0</v>
      </c>
      <c r="BZ13" s="401">
        <v>0</v>
      </c>
      <c r="CA13" s="401">
        <v>0</v>
      </c>
      <c r="CB13" s="401">
        <v>0</v>
      </c>
      <c r="CC13" s="401">
        <v>0</v>
      </c>
      <c r="CD13" s="401">
        <v>0</v>
      </c>
      <c r="CE13" s="401">
        <v>0</v>
      </c>
      <c r="CF13" s="401">
        <v>0</v>
      </c>
      <c r="CG13" s="401">
        <v>0</v>
      </c>
      <c r="CH13" s="401">
        <v>0</v>
      </c>
      <c r="CI13" s="401">
        <v>0</v>
      </c>
      <c r="CJ13" s="401">
        <v>0</v>
      </c>
      <c r="CK13" s="401">
        <v>0</v>
      </c>
      <c r="CL13" s="401">
        <v>0</v>
      </c>
      <c r="CM13" s="401">
        <v>0</v>
      </c>
      <c r="CN13" s="401">
        <v>0</v>
      </c>
      <c r="CO13" s="401">
        <v>0</v>
      </c>
      <c r="CP13" s="401">
        <v>0</v>
      </c>
      <c r="CQ13" s="401">
        <v>0</v>
      </c>
      <c r="CR13" s="401">
        <v>0</v>
      </c>
      <c r="CS13" s="401">
        <v>0</v>
      </c>
      <c r="CT13" s="401">
        <v>0</v>
      </c>
      <c r="CU13" s="401">
        <v>0</v>
      </c>
      <c r="CV13" s="401">
        <v>0</v>
      </c>
      <c r="CW13" s="401">
        <v>0</v>
      </c>
      <c r="CX13" s="401">
        <v>0</v>
      </c>
      <c r="CY13" s="401">
        <v>0</v>
      </c>
      <c r="CZ13" s="401">
        <v>0</v>
      </c>
      <c r="DA13" s="401">
        <v>0</v>
      </c>
      <c r="DB13" s="401">
        <v>0</v>
      </c>
      <c r="DC13" s="401">
        <v>0</v>
      </c>
      <c r="DD13" s="401">
        <v>0</v>
      </c>
      <c r="DE13" s="401">
        <v>0</v>
      </c>
      <c r="DF13" s="401">
        <v>0</v>
      </c>
      <c r="DG13" s="403">
        <v>100000</v>
      </c>
      <c r="DH13" s="403">
        <v>100000</v>
      </c>
      <c r="DI13" s="403">
        <v>100000</v>
      </c>
      <c r="DJ13" s="403">
        <v>100000</v>
      </c>
      <c r="DK13" s="403">
        <v>100000</v>
      </c>
      <c r="DL13" s="403">
        <v>100000</v>
      </c>
      <c r="DM13" s="403">
        <v>100000</v>
      </c>
      <c r="DN13" s="403">
        <v>100000</v>
      </c>
      <c r="DO13" s="403">
        <v>100000</v>
      </c>
      <c r="DP13" s="403">
        <v>100000</v>
      </c>
      <c r="DQ13" s="403">
        <v>100000</v>
      </c>
      <c r="DR13" s="403">
        <v>100000</v>
      </c>
      <c r="DS13" s="403">
        <v>100000</v>
      </c>
      <c r="DT13" s="403">
        <v>100000</v>
      </c>
      <c r="DU13" s="403">
        <v>100000</v>
      </c>
      <c r="DV13" s="403">
        <v>100000</v>
      </c>
      <c r="DW13" s="403">
        <v>100000</v>
      </c>
      <c r="DX13" s="403">
        <v>100000</v>
      </c>
      <c r="DY13" s="403">
        <v>100000</v>
      </c>
      <c r="DZ13" s="403">
        <v>100000</v>
      </c>
      <c r="EA13" s="403">
        <v>100000</v>
      </c>
      <c r="EB13" s="403">
        <v>100000</v>
      </c>
      <c r="EC13" s="403">
        <v>100000</v>
      </c>
      <c r="ED13" s="403">
        <v>100000</v>
      </c>
      <c r="EE13" s="403">
        <v>100000</v>
      </c>
      <c r="EF13" s="403">
        <v>100000</v>
      </c>
      <c r="EG13" s="403">
        <v>100000</v>
      </c>
      <c r="EH13" s="403">
        <v>100000</v>
      </c>
      <c r="EI13" s="403">
        <v>100000</v>
      </c>
      <c r="EJ13" s="403">
        <v>100000</v>
      </c>
      <c r="EK13" s="403">
        <v>100000</v>
      </c>
      <c r="EL13" s="403">
        <v>100000</v>
      </c>
      <c r="EM13" s="403">
        <v>100000</v>
      </c>
      <c r="EN13" s="403">
        <v>100000</v>
      </c>
      <c r="EO13" s="403">
        <v>100000</v>
      </c>
      <c r="EP13" s="403">
        <v>100000</v>
      </c>
      <c r="EQ13" s="403">
        <v>100000</v>
      </c>
      <c r="ER13" s="403">
        <v>100000</v>
      </c>
      <c r="ES13" s="403">
        <v>100000</v>
      </c>
      <c r="ET13" s="403">
        <v>100000</v>
      </c>
      <c r="EU13" s="403">
        <v>100000</v>
      </c>
      <c r="EV13" s="403">
        <v>100000</v>
      </c>
      <c r="EW13" s="403">
        <v>100000</v>
      </c>
      <c r="EX13" s="404">
        <v>0</v>
      </c>
      <c r="EY13" s="404">
        <v>0</v>
      </c>
      <c r="EZ13" s="404">
        <v>205675.61869797049</v>
      </c>
      <c r="FA13" s="404">
        <v>195881.54161711474</v>
      </c>
      <c r="FB13" s="404">
        <v>0</v>
      </c>
      <c r="FC13" s="404">
        <v>0</v>
      </c>
      <c r="FD13" s="404">
        <v>0</v>
      </c>
      <c r="FE13" s="404">
        <v>0</v>
      </c>
      <c r="FF13" s="404">
        <v>0</v>
      </c>
      <c r="FG13" s="404">
        <v>0</v>
      </c>
      <c r="FH13" s="404">
        <v>0</v>
      </c>
      <c r="FI13" s="404">
        <v>0</v>
      </c>
      <c r="FJ13" s="404">
        <v>0</v>
      </c>
      <c r="FK13" s="404">
        <v>0</v>
      </c>
      <c r="FL13" s="404">
        <v>0</v>
      </c>
      <c r="FM13" s="404">
        <v>0</v>
      </c>
      <c r="FN13" s="404">
        <v>0</v>
      </c>
      <c r="FO13" s="404">
        <v>0</v>
      </c>
      <c r="FP13" s="404">
        <v>0</v>
      </c>
      <c r="FQ13" s="404">
        <v>0</v>
      </c>
      <c r="FR13" s="404">
        <v>0</v>
      </c>
      <c r="FS13" s="404">
        <v>0</v>
      </c>
      <c r="FT13" s="404">
        <v>0</v>
      </c>
      <c r="FU13" s="404">
        <v>0</v>
      </c>
      <c r="FV13" s="404">
        <v>0</v>
      </c>
      <c r="FW13" s="404">
        <v>0</v>
      </c>
      <c r="FX13" s="404">
        <v>0</v>
      </c>
      <c r="FY13" s="404">
        <v>0</v>
      </c>
      <c r="FZ13" s="404">
        <v>0</v>
      </c>
      <c r="GA13" s="404">
        <v>0</v>
      </c>
      <c r="GB13" s="404">
        <v>0</v>
      </c>
      <c r="GC13" s="404">
        <v>0</v>
      </c>
      <c r="GD13" s="404">
        <v>0</v>
      </c>
      <c r="GE13" s="404">
        <v>0</v>
      </c>
      <c r="GF13" s="404">
        <v>0</v>
      </c>
      <c r="GG13" s="404">
        <v>0</v>
      </c>
      <c r="GH13" s="404">
        <v>0</v>
      </c>
      <c r="GI13" s="404">
        <v>0</v>
      </c>
      <c r="GJ13" s="404">
        <v>0</v>
      </c>
      <c r="GK13" s="404">
        <v>0</v>
      </c>
      <c r="GL13" s="404">
        <v>90702.947845804985</v>
      </c>
      <c r="GM13" s="404">
        <v>86383.759853147596</v>
      </c>
      <c r="GN13" s="404">
        <v>82270.247479188198</v>
      </c>
      <c r="GO13" s="404">
        <v>78352.616646845898</v>
      </c>
      <c r="GP13" s="404">
        <v>74621.53966366277</v>
      </c>
      <c r="GQ13" s="404">
        <v>71068.13301301215</v>
      </c>
      <c r="GR13" s="404">
        <v>67683.936202868717</v>
      </c>
      <c r="GS13" s="404">
        <v>64460.89162177973</v>
      </c>
      <c r="GT13" s="404">
        <v>61391.325354075932</v>
      </c>
      <c r="GU13" s="404">
        <v>58467.928908643742</v>
      </c>
      <c r="GV13" s="404">
        <v>55683.741817755952</v>
      </c>
      <c r="GW13" s="404">
        <v>53032.135064529466</v>
      </c>
      <c r="GX13" s="404">
        <v>50506.795299551886</v>
      </c>
      <c r="GY13" s="404">
        <v>48101.709809097018</v>
      </c>
      <c r="GZ13" s="404">
        <v>45811.152199140022</v>
      </c>
      <c r="HA13" s="404">
        <v>43629.668761085726</v>
      </c>
      <c r="HB13" s="404">
        <v>41552.065486748317</v>
      </c>
      <c r="HC13" s="404">
        <v>39573.39570166506</v>
      </c>
      <c r="HD13" s="404">
        <v>37688.94828730006</v>
      </c>
      <c r="HE13" s="404">
        <v>35894.236464095295</v>
      </c>
      <c r="HF13" s="404">
        <v>34184.987108662186</v>
      </c>
      <c r="HG13" s="404">
        <v>32557.130579678269</v>
      </c>
      <c r="HH13" s="404">
        <v>31006.791028265023</v>
      </c>
      <c r="HI13" s="404">
        <v>29530.277169776211</v>
      </c>
      <c r="HJ13" s="404">
        <v>28124.073495024961</v>
      </c>
      <c r="HK13" s="404">
        <v>26784.831900023772</v>
      </c>
      <c r="HL13" s="404">
        <v>25509.363714308358</v>
      </c>
      <c r="HM13" s="404">
        <v>24294.632108865095</v>
      </c>
      <c r="HN13" s="404">
        <v>23137.744865585813</v>
      </c>
      <c r="HO13" s="404">
        <v>22035.947491034101</v>
      </c>
      <c r="HP13" s="404">
        <v>20986.616658127718</v>
      </c>
      <c r="HQ13" s="404">
        <v>19987.253960121634</v>
      </c>
      <c r="HR13" s="404">
        <v>19035.479962020603</v>
      </c>
      <c r="HS13" s="404">
        <v>18129.028535257716</v>
      </c>
      <c r="HT13" s="404">
        <v>17265.741462150207</v>
      </c>
      <c r="HU13" s="404">
        <v>16443.563297285909</v>
      </c>
      <c r="HV13" s="404">
        <v>15660.536473605633</v>
      </c>
      <c r="HW13" s="404">
        <v>14914.79664152917</v>
      </c>
      <c r="HX13" s="404">
        <v>14204.568230027782</v>
      </c>
      <c r="HY13" s="404">
        <v>13528.160219074078</v>
      </c>
      <c r="HZ13" s="404">
        <v>401557.1603150852</v>
      </c>
      <c r="IA13" s="404">
        <v>1634198.7003804226</v>
      </c>
      <c r="IB13" s="401">
        <v>4.0696539917209664</v>
      </c>
    </row>
    <row r="14" spans="1:236" ht="90" customHeight="1" x14ac:dyDescent="0.2">
      <c r="A14" s="161" t="s">
        <v>2265</v>
      </c>
      <c r="B14" s="284" t="s">
        <v>3213</v>
      </c>
      <c r="C14" s="284" t="s">
        <v>2142</v>
      </c>
      <c r="D14" s="285">
        <v>12</v>
      </c>
      <c r="E14" s="284" t="s">
        <v>3269</v>
      </c>
      <c r="F14" s="221" t="s">
        <v>3270</v>
      </c>
      <c r="G14" s="221" t="s">
        <v>3271</v>
      </c>
      <c r="H14" s="79" t="s">
        <v>77</v>
      </c>
      <c r="I14" s="221" t="s">
        <v>2584</v>
      </c>
      <c r="J14" s="151">
        <v>40</v>
      </c>
      <c r="K14" s="227" t="s">
        <v>94</v>
      </c>
      <c r="L14" s="111">
        <v>90730</v>
      </c>
      <c r="M14" s="214" t="s">
        <v>3272</v>
      </c>
      <c r="N14" s="79" t="s">
        <v>81</v>
      </c>
      <c r="O14" s="13" t="s">
        <v>217</v>
      </c>
      <c r="P14" s="79" t="s">
        <v>260</v>
      </c>
      <c r="Q14" s="112" t="s">
        <v>100</v>
      </c>
      <c r="R14" s="79" t="s">
        <v>226</v>
      </c>
      <c r="S14" s="79" t="s">
        <v>99</v>
      </c>
      <c r="T14" s="79" t="s">
        <v>2696</v>
      </c>
      <c r="U14" s="79" t="s">
        <v>100</v>
      </c>
      <c r="V14" s="81">
        <v>1</v>
      </c>
      <c r="W14" s="127">
        <v>305000</v>
      </c>
      <c r="X14" s="127">
        <v>5000</v>
      </c>
      <c r="Y14" s="127">
        <v>0</v>
      </c>
      <c r="Z14" s="127">
        <v>0</v>
      </c>
      <c r="AA14" s="127">
        <v>45000</v>
      </c>
      <c r="AB14" s="127">
        <v>260000</v>
      </c>
      <c r="AC14" s="127">
        <v>0</v>
      </c>
      <c r="AD14" s="127">
        <v>0</v>
      </c>
      <c r="AE14" s="149">
        <v>0</v>
      </c>
      <c r="AF14" s="149">
        <v>0</v>
      </c>
      <c r="AG14" s="149">
        <v>0</v>
      </c>
      <c r="AH14" s="149">
        <v>0</v>
      </c>
      <c r="AI14" s="219" t="s">
        <v>3273</v>
      </c>
      <c r="AJ14" s="127">
        <v>140000</v>
      </c>
      <c r="AK14" s="162">
        <v>0</v>
      </c>
      <c r="AL14" s="162">
        <v>0</v>
      </c>
      <c r="AM14" s="162">
        <v>50000</v>
      </c>
      <c r="AN14" s="162">
        <v>50000</v>
      </c>
      <c r="AO14" s="162">
        <v>40000</v>
      </c>
      <c r="AP14" s="162">
        <v>0</v>
      </c>
      <c r="AQ14" s="149">
        <v>0</v>
      </c>
      <c r="AR14" s="149">
        <v>0</v>
      </c>
      <c r="AS14" s="149">
        <v>0</v>
      </c>
      <c r="AT14" s="149">
        <v>0</v>
      </c>
      <c r="AU14" s="151"/>
      <c r="AV14" s="230">
        <v>0</v>
      </c>
      <c r="AW14" s="230">
        <v>0</v>
      </c>
      <c r="AX14" s="230" t="s">
        <v>3604</v>
      </c>
      <c r="AY14" s="141">
        <v>9</v>
      </c>
      <c r="AZ14" s="70">
        <v>1</v>
      </c>
      <c r="BA14" s="70">
        <v>1</v>
      </c>
      <c r="BB14" s="70">
        <v>1</v>
      </c>
      <c r="BC14" s="70">
        <v>1</v>
      </c>
      <c r="BD14" s="70">
        <v>1</v>
      </c>
      <c r="BE14" s="70">
        <v>1</v>
      </c>
      <c r="BF14" s="70">
        <v>1</v>
      </c>
      <c r="BG14" s="71">
        <v>0</v>
      </c>
      <c r="BH14" s="71">
        <v>1</v>
      </c>
      <c r="BI14" s="71">
        <v>0</v>
      </c>
      <c r="BJ14" s="71">
        <v>0</v>
      </c>
      <c r="BK14" s="71">
        <v>1</v>
      </c>
      <c r="BL14" s="70">
        <v>1</v>
      </c>
      <c r="BM14" s="70">
        <v>1</v>
      </c>
      <c r="BN14" s="70">
        <v>0</v>
      </c>
      <c r="BO14" s="70">
        <v>1</v>
      </c>
      <c r="BP14" s="403">
        <v>0</v>
      </c>
      <c r="BQ14" s="403">
        <v>0</v>
      </c>
      <c r="BR14" s="403">
        <v>95000</v>
      </c>
      <c r="BS14" s="403">
        <v>310000</v>
      </c>
      <c r="BT14" s="403">
        <v>40000</v>
      </c>
      <c r="BU14" s="403">
        <v>0</v>
      </c>
      <c r="BV14" s="403">
        <v>0</v>
      </c>
      <c r="BW14" s="403">
        <v>0</v>
      </c>
      <c r="BX14" s="403">
        <v>0</v>
      </c>
      <c r="BY14" s="403">
        <v>0</v>
      </c>
      <c r="BZ14" s="401">
        <v>0</v>
      </c>
      <c r="CA14" s="401">
        <v>0</v>
      </c>
      <c r="CB14" s="401">
        <v>0</v>
      </c>
      <c r="CC14" s="401">
        <v>0</v>
      </c>
      <c r="CD14" s="401">
        <v>0</v>
      </c>
      <c r="CE14" s="401">
        <v>0</v>
      </c>
      <c r="CF14" s="401">
        <v>0</v>
      </c>
      <c r="CG14" s="401">
        <v>0</v>
      </c>
      <c r="CH14" s="401">
        <v>0</v>
      </c>
      <c r="CI14" s="401">
        <v>0</v>
      </c>
      <c r="CJ14" s="401">
        <v>0</v>
      </c>
      <c r="CK14" s="401">
        <v>0</v>
      </c>
      <c r="CL14" s="401">
        <v>0</v>
      </c>
      <c r="CM14" s="401">
        <v>0</v>
      </c>
      <c r="CN14" s="401">
        <v>0</v>
      </c>
      <c r="CO14" s="401">
        <v>0</v>
      </c>
      <c r="CP14" s="401">
        <v>0</v>
      </c>
      <c r="CQ14" s="401">
        <v>0</v>
      </c>
      <c r="CR14" s="401">
        <v>0</v>
      </c>
      <c r="CS14" s="401">
        <v>0</v>
      </c>
      <c r="CT14" s="401">
        <v>0</v>
      </c>
      <c r="CU14" s="401">
        <v>0</v>
      </c>
      <c r="CV14" s="401">
        <v>0</v>
      </c>
      <c r="CW14" s="401">
        <v>0</v>
      </c>
      <c r="CX14" s="401">
        <v>0</v>
      </c>
      <c r="CY14" s="401">
        <v>0</v>
      </c>
      <c r="CZ14" s="401">
        <v>0</v>
      </c>
      <c r="DA14" s="401">
        <v>0</v>
      </c>
      <c r="DB14" s="401">
        <v>0</v>
      </c>
      <c r="DC14" s="401">
        <v>0</v>
      </c>
      <c r="DD14" s="401">
        <v>0</v>
      </c>
      <c r="DE14" s="401">
        <v>0</v>
      </c>
      <c r="DF14" s="401">
        <v>0</v>
      </c>
      <c r="DG14" s="403">
        <v>90730</v>
      </c>
      <c r="DH14" s="403">
        <v>90730</v>
      </c>
      <c r="DI14" s="403">
        <v>90730</v>
      </c>
      <c r="DJ14" s="403">
        <v>90730</v>
      </c>
      <c r="DK14" s="403">
        <v>90730</v>
      </c>
      <c r="DL14" s="403">
        <v>90730</v>
      </c>
      <c r="DM14" s="403">
        <v>90730</v>
      </c>
      <c r="DN14" s="403">
        <v>90730</v>
      </c>
      <c r="DO14" s="403">
        <v>90730</v>
      </c>
      <c r="DP14" s="403">
        <v>90730</v>
      </c>
      <c r="DQ14" s="403">
        <v>90730</v>
      </c>
      <c r="DR14" s="403">
        <v>90730</v>
      </c>
      <c r="DS14" s="403">
        <v>90730</v>
      </c>
      <c r="DT14" s="403">
        <v>90730</v>
      </c>
      <c r="DU14" s="403">
        <v>90730</v>
      </c>
      <c r="DV14" s="403">
        <v>90730</v>
      </c>
      <c r="DW14" s="403">
        <v>90730</v>
      </c>
      <c r="DX14" s="403">
        <v>90730</v>
      </c>
      <c r="DY14" s="403">
        <v>90730</v>
      </c>
      <c r="DZ14" s="403">
        <v>90730</v>
      </c>
      <c r="EA14" s="403">
        <v>90730</v>
      </c>
      <c r="EB14" s="403">
        <v>90730</v>
      </c>
      <c r="EC14" s="403">
        <v>90730</v>
      </c>
      <c r="ED14" s="403">
        <v>90730</v>
      </c>
      <c r="EE14" s="403">
        <v>90730</v>
      </c>
      <c r="EF14" s="403">
        <v>90730</v>
      </c>
      <c r="EG14" s="403">
        <v>90730</v>
      </c>
      <c r="EH14" s="403">
        <v>90730</v>
      </c>
      <c r="EI14" s="403">
        <v>90730</v>
      </c>
      <c r="EJ14" s="403">
        <v>90730</v>
      </c>
      <c r="EK14" s="403">
        <v>90730</v>
      </c>
      <c r="EL14" s="403">
        <v>90730</v>
      </c>
      <c r="EM14" s="403">
        <v>90730</v>
      </c>
      <c r="EN14" s="403">
        <v>90730</v>
      </c>
      <c r="EO14" s="403">
        <v>90730</v>
      </c>
      <c r="EP14" s="403">
        <v>90730</v>
      </c>
      <c r="EQ14" s="403">
        <v>90730</v>
      </c>
      <c r="ER14" s="403">
        <v>90730</v>
      </c>
      <c r="ES14" s="403">
        <v>90730</v>
      </c>
      <c r="ET14" s="403">
        <v>90730</v>
      </c>
      <c r="EU14" s="403">
        <v>90730</v>
      </c>
      <c r="EV14" s="403">
        <v>90730</v>
      </c>
      <c r="EW14" s="403">
        <v>90730</v>
      </c>
      <c r="EX14" s="404">
        <v>86167.800453514734</v>
      </c>
      <c r="EY14" s="404">
        <v>267789.65554475755</v>
      </c>
      <c r="EZ14" s="404">
        <v>32908.098991675281</v>
      </c>
      <c r="FA14" s="404">
        <v>0</v>
      </c>
      <c r="FB14" s="404">
        <v>0</v>
      </c>
      <c r="FC14" s="404">
        <v>0</v>
      </c>
      <c r="FD14" s="404">
        <v>0</v>
      </c>
      <c r="FE14" s="404">
        <v>0</v>
      </c>
      <c r="FF14" s="404">
        <v>0</v>
      </c>
      <c r="FG14" s="404">
        <v>0</v>
      </c>
      <c r="FH14" s="404">
        <v>0</v>
      </c>
      <c r="FI14" s="404">
        <v>0</v>
      </c>
      <c r="FJ14" s="404">
        <v>0</v>
      </c>
      <c r="FK14" s="404">
        <v>0</v>
      </c>
      <c r="FL14" s="404">
        <v>0</v>
      </c>
      <c r="FM14" s="404">
        <v>0</v>
      </c>
      <c r="FN14" s="404">
        <v>0</v>
      </c>
      <c r="FO14" s="404">
        <v>0</v>
      </c>
      <c r="FP14" s="404">
        <v>0</v>
      </c>
      <c r="FQ14" s="404">
        <v>0</v>
      </c>
      <c r="FR14" s="404">
        <v>0</v>
      </c>
      <c r="FS14" s="404">
        <v>0</v>
      </c>
      <c r="FT14" s="404">
        <v>0</v>
      </c>
      <c r="FU14" s="404">
        <v>0</v>
      </c>
      <c r="FV14" s="404">
        <v>0</v>
      </c>
      <c r="FW14" s="404">
        <v>0</v>
      </c>
      <c r="FX14" s="404">
        <v>0</v>
      </c>
      <c r="FY14" s="404">
        <v>0</v>
      </c>
      <c r="FZ14" s="404">
        <v>0</v>
      </c>
      <c r="GA14" s="404">
        <v>0</v>
      </c>
      <c r="GB14" s="404">
        <v>0</v>
      </c>
      <c r="GC14" s="404">
        <v>0</v>
      </c>
      <c r="GD14" s="404">
        <v>0</v>
      </c>
      <c r="GE14" s="404">
        <v>0</v>
      </c>
      <c r="GF14" s="404">
        <v>0</v>
      </c>
      <c r="GG14" s="404">
        <v>0</v>
      </c>
      <c r="GH14" s="404">
        <v>0</v>
      </c>
      <c r="GI14" s="404">
        <v>0</v>
      </c>
      <c r="GJ14" s="404">
        <v>0</v>
      </c>
      <c r="GK14" s="404">
        <v>0</v>
      </c>
      <c r="GL14" s="404">
        <v>82294.784580498861</v>
      </c>
      <c r="GM14" s="404">
        <v>78375.985314760823</v>
      </c>
      <c r="GN14" s="404">
        <v>74643.795537867452</v>
      </c>
      <c r="GO14" s="404">
        <v>71089.329083683275</v>
      </c>
      <c r="GP14" s="404">
        <v>67704.122936841231</v>
      </c>
      <c r="GQ14" s="404">
        <v>64480.117082705918</v>
      </c>
      <c r="GR14" s="404">
        <v>61409.63531686279</v>
      </c>
      <c r="GS14" s="404">
        <v>58485.36696844075</v>
      </c>
      <c r="GT14" s="404">
        <v>55700.349493753092</v>
      </c>
      <c r="GU14" s="404">
        <v>53047.951898812462</v>
      </c>
      <c r="GV14" s="404">
        <v>50521.858951249975</v>
      </c>
      <c r="GW14" s="404">
        <v>48116.056144047587</v>
      </c>
      <c r="GX14" s="404">
        <v>45824.815375283426</v>
      </c>
      <c r="GY14" s="404">
        <v>43642.681309793727</v>
      </c>
      <c r="GZ14" s="404">
        <v>41564.458390279739</v>
      </c>
      <c r="HA14" s="404">
        <v>39585.198466933085</v>
      </c>
      <c r="HB14" s="404">
        <v>37700.189016126744</v>
      </c>
      <c r="HC14" s="404">
        <v>35904.941920120713</v>
      </c>
      <c r="HD14" s="404">
        <v>34195.182781067342</v>
      </c>
      <c r="HE14" s="404">
        <v>32566.840743873661</v>
      </c>
      <c r="HF14" s="404">
        <v>31016.038803689204</v>
      </c>
      <c r="HG14" s="404">
        <v>29539.084574942091</v>
      </c>
      <c r="HH14" s="404">
        <v>28132.461499944853</v>
      </c>
      <c r="HI14" s="404">
        <v>26792.820476137957</v>
      </c>
      <c r="HJ14" s="404">
        <v>25516.971882036149</v>
      </c>
      <c r="HK14" s="404">
        <v>24301.877982891565</v>
      </c>
      <c r="HL14" s="404">
        <v>23144.645697991971</v>
      </c>
      <c r="HM14" s="404">
        <v>22042.519712373301</v>
      </c>
      <c r="HN14" s="404">
        <v>20992.875916546011</v>
      </c>
      <c r="HO14" s="404">
        <v>19993.215158615239</v>
      </c>
      <c r="HP14" s="404">
        <v>19041.157293919277</v>
      </c>
      <c r="HQ14" s="404">
        <v>18134.435518018359</v>
      </c>
      <c r="HR14" s="404">
        <v>17270.890969541295</v>
      </c>
      <c r="HS14" s="404">
        <v>16448.467590039327</v>
      </c>
      <c r="HT14" s="404">
        <v>15665.207228608884</v>
      </c>
      <c r="HU14" s="404">
        <v>14919.244979627507</v>
      </c>
      <c r="HV14" s="404">
        <v>14208.804742502391</v>
      </c>
      <c r="HW14" s="404">
        <v>13532.194992859417</v>
      </c>
      <c r="HX14" s="404">
        <v>12887.804755104207</v>
      </c>
      <c r="HY14" s="404">
        <v>12274.09976676591</v>
      </c>
      <c r="HZ14" s="404">
        <v>386865.55498994759</v>
      </c>
      <c r="IA14" s="404">
        <v>1482708.4808551578</v>
      </c>
      <c r="IB14" s="401">
        <v>3.8326195282329669</v>
      </c>
    </row>
    <row r="15" spans="1:236" ht="90" customHeight="1" x14ac:dyDescent="0.2">
      <c r="A15" s="276" t="s">
        <v>634</v>
      </c>
      <c r="B15" s="277" t="s">
        <v>1167</v>
      </c>
      <c r="C15" s="277" t="s">
        <v>1237</v>
      </c>
      <c r="D15" s="99" t="s">
        <v>73</v>
      </c>
      <c r="E15" s="277" t="s">
        <v>1238</v>
      </c>
      <c r="F15" s="277" t="s">
        <v>1239</v>
      </c>
      <c r="G15" s="103" t="s">
        <v>1240</v>
      </c>
      <c r="H15" s="99" t="s">
        <v>77</v>
      </c>
      <c r="I15" s="103"/>
      <c r="J15" s="103">
        <v>10</v>
      </c>
      <c r="K15" s="227" t="s">
        <v>79</v>
      </c>
      <c r="L15" s="98">
        <v>185990</v>
      </c>
      <c r="M15" s="99" t="s">
        <v>1241</v>
      </c>
      <c r="N15" s="99" t="s">
        <v>147</v>
      </c>
      <c r="O15" s="73" t="s">
        <v>106</v>
      </c>
      <c r="P15" s="99" t="s">
        <v>464</v>
      </c>
      <c r="Q15" s="112" t="s">
        <v>100</v>
      </c>
      <c r="R15" s="73" t="s">
        <v>162</v>
      </c>
      <c r="S15" s="99" t="s">
        <v>99</v>
      </c>
      <c r="T15" s="99" t="s">
        <v>366</v>
      </c>
      <c r="U15" s="99" t="s">
        <v>87</v>
      </c>
      <c r="V15" s="102">
        <v>1</v>
      </c>
      <c r="W15" s="278">
        <v>418520</v>
      </c>
      <c r="X15" s="278">
        <v>0</v>
      </c>
      <c r="Y15" s="278"/>
      <c r="Z15" s="278">
        <v>0</v>
      </c>
      <c r="AA15" s="278">
        <v>418520</v>
      </c>
      <c r="AB15" s="278">
        <v>0</v>
      </c>
      <c r="AC15" s="278">
        <v>0</v>
      </c>
      <c r="AD15" s="278">
        <v>0</v>
      </c>
      <c r="AE15" s="278">
        <v>0</v>
      </c>
      <c r="AF15" s="278">
        <v>0</v>
      </c>
      <c r="AG15" s="278">
        <v>0</v>
      </c>
      <c r="AH15" s="278">
        <v>0</v>
      </c>
      <c r="AI15" s="100" t="s">
        <v>88</v>
      </c>
      <c r="AJ15" s="278">
        <v>0</v>
      </c>
      <c r="AK15" s="278">
        <v>0</v>
      </c>
      <c r="AL15" s="278">
        <v>0</v>
      </c>
      <c r="AM15" s="278">
        <v>0</v>
      </c>
      <c r="AN15" s="278">
        <v>0</v>
      </c>
      <c r="AO15" s="278">
        <v>0</v>
      </c>
      <c r="AP15" s="278">
        <v>0</v>
      </c>
      <c r="AQ15" s="278">
        <v>0</v>
      </c>
      <c r="AR15" s="278">
        <v>0</v>
      </c>
      <c r="AS15" s="278">
        <v>0</v>
      </c>
      <c r="AT15" s="278">
        <v>0</v>
      </c>
      <c r="AU15" s="103"/>
      <c r="AV15" s="230">
        <v>0</v>
      </c>
      <c r="AW15" s="230">
        <v>0</v>
      </c>
      <c r="AX15" s="230" t="s">
        <v>3612</v>
      </c>
      <c r="AY15" s="141">
        <v>8</v>
      </c>
      <c r="AZ15" s="70">
        <v>1</v>
      </c>
      <c r="BA15" s="70">
        <v>1</v>
      </c>
      <c r="BB15" s="70">
        <v>1</v>
      </c>
      <c r="BC15" s="70">
        <v>1</v>
      </c>
      <c r="BD15" s="70">
        <v>1</v>
      </c>
      <c r="BE15" s="70">
        <v>1</v>
      </c>
      <c r="BF15" s="70">
        <v>1</v>
      </c>
      <c r="BG15" s="71">
        <v>0</v>
      </c>
      <c r="BH15" s="71">
        <v>1</v>
      </c>
      <c r="BI15" s="71">
        <v>0</v>
      </c>
      <c r="BJ15" s="71">
        <v>1</v>
      </c>
      <c r="BK15" s="71">
        <v>0</v>
      </c>
      <c r="BL15" s="70">
        <v>0</v>
      </c>
      <c r="BM15" s="70">
        <v>1</v>
      </c>
      <c r="BN15" s="70">
        <v>1</v>
      </c>
      <c r="BO15" s="70">
        <v>0</v>
      </c>
      <c r="BP15" s="403">
        <v>0</v>
      </c>
      <c r="BQ15" s="403">
        <v>0</v>
      </c>
      <c r="BR15" s="403">
        <v>418520</v>
      </c>
      <c r="BS15" s="403">
        <v>0</v>
      </c>
      <c r="BT15" s="403">
        <v>0</v>
      </c>
      <c r="BU15" s="403">
        <v>0</v>
      </c>
      <c r="BV15" s="403">
        <v>0</v>
      </c>
      <c r="BW15" s="403">
        <v>0</v>
      </c>
      <c r="BX15" s="403">
        <v>0</v>
      </c>
      <c r="BY15" s="403">
        <v>0</v>
      </c>
      <c r="BZ15" s="401">
        <v>0</v>
      </c>
      <c r="CA15" s="401">
        <v>0</v>
      </c>
      <c r="CB15" s="401">
        <v>0</v>
      </c>
      <c r="CC15" s="401">
        <v>0</v>
      </c>
      <c r="CD15" s="401">
        <v>0</v>
      </c>
      <c r="CE15" s="401">
        <v>0</v>
      </c>
      <c r="CF15" s="401">
        <v>0</v>
      </c>
      <c r="CG15" s="401">
        <v>0</v>
      </c>
      <c r="CH15" s="401">
        <v>0</v>
      </c>
      <c r="CI15" s="401">
        <v>0</v>
      </c>
      <c r="CJ15" s="401">
        <v>0</v>
      </c>
      <c r="CK15" s="401">
        <v>0</v>
      </c>
      <c r="CL15" s="401">
        <v>0</v>
      </c>
      <c r="CM15" s="401">
        <v>0</v>
      </c>
      <c r="CN15" s="401">
        <v>0</v>
      </c>
      <c r="CO15" s="401">
        <v>0</v>
      </c>
      <c r="CP15" s="401">
        <v>0</v>
      </c>
      <c r="CQ15" s="401">
        <v>0</v>
      </c>
      <c r="CR15" s="401">
        <v>0</v>
      </c>
      <c r="CS15" s="401">
        <v>0</v>
      </c>
      <c r="CT15" s="401">
        <v>0</v>
      </c>
      <c r="CU15" s="401">
        <v>0</v>
      </c>
      <c r="CV15" s="401">
        <v>0</v>
      </c>
      <c r="CW15" s="401">
        <v>0</v>
      </c>
      <c r="CX15" s="401">
        <v>0</v>
      </c>
      <c r="CY15" s="401">
        <v>0</v>
      </c>
      <c r="CZ15" s="401">
        <v>0</v>
      </c>
      <c r="DA15" s="401">
        <v>0</v>
      </c>
      <c r="DB15" s="401">
        <v>0</v>
      </c>
      <c r="DC15" s="401">
        <v>0</v>
      </c>
      <c r="DD15" s="401">
        <v>0</v>
      </c>
      <c r="DE15" s="401">
        <v>0</v>
      </c>
      <c r="DF15" s="401">
        <v>0</v>
      </c>
      <c r="DG15" s="403">
        <v>185990</v>
      </c>
      <c r="DH15" s="403">
        <v>185990</v>
      </c>
      <c r="DI15" s="403">
        <v>185990</v>
      </c>
      <c r="DJ15" s="403">
        <v>185990</v>
      </c>
      <c r="DK15" s="403">
        <v>185990</v>
      </c>
      <c r="DL15" s="403">
        <v>185990</v>
      </c>
      <c r="DM15" s="403">
        <v>185990</v>
      </c>
      <c r="DN15" s="403">
        <v>185990</v>
      </c>
      <c r="DO15" s="403">
        <v>185990</v>
      </c>
      <c r="DP15" s="403">
        <v>185990</v>
      </c>
      <c r="DQ15" s="403">
        <v>185990</v>
      </c>
      <c r="DR15" s="403">
        <v>185990</v>
      </c>
      <c r="DS15" s="403">
        <v>185990</v>
      </c>
      <c r="DT15" s="403">
        <v>185990</v>
      </c>
      <c r="DU15" s="403">
        <v>185990</v>
      </c>
      <c r="DV15" s="403">
        <v>185990</v>
      </c>
      <c r="DW15" s="403">
        <v>185990</v>
      </c>
      <c r="DX15" s="403">
        <v>185990</v>
      </c>
      <c r="DY15" s="403">
        <v>185990</v>
      </c>
      <c r="DZ15" s="403">
        <v>185990</v>
      </c>
      <c r="EA15" s="403">
        <v>185990</v>
      </c>
      <c r="EB15" s="403">
        <v>185990</v>
      </c>
      <c r="EC15" s="403">
        <v>185990</v>
      </c>
      <c r="ED15" s="403">
        <v>185990</v>
      </c>
      <c r="EE15" s="403">
        <v>185990</v>
      </c>
      <c r="EF15" s="403">
        <v>185990</v>
      </c>
      <c r="EG15" s="403">
        <v>185990</v>
      </c>
      <c r="EH15" s="403">
        <v>185990</v>
      </c>
      <c r="EI15" s="403">
        <v>185990</v>
      </c>
      <c r="EJ15" s="403">
        <v>185990</v>
      </c>
      <c r="EK15" s="403">
        <v>185990</v>
      </c>
      <c r="EL15" s="403">
        <v>185990</v>
      </c>
      <c r="EM15" s="403">
        <v>185990</v>
      </c>
      <c r="EN15" s="403">
        <v>185990</v>
      </c>
      <c r="EO15" s="403">
        <v>185990</v>
      </c>
      <c r="EP15" s="403">
        <v>185990</v>
      </c>
      <c r="EQ15" s="403">
        <v>185990</v>
      </c>
      <c r="ER15" s="403">
        <v>185990</v>
      </c>
      <c r="ES15" s="403">
        <v>185990</v>
      </c>
      <c r="ET15" s="403">
        <v>185990</v>
      </c>
      <c r="EU15" s="403">
        <v>185990</v>
      </c>
      <c r="EV15" s="403">
        <v>185990</v>
      </c>
      <c r="EW15" s="403">
        <v>185990</v>
      </c>
      <c r="EX15" s="404">
        <v>379609.97732426302</v>
      </c>
      <c r="EY15" s="404">
        <v>0</v>
      </c>
      <c r="EZ15" s="404">
        <v>0</v>
      </c>
      <c r="FA15" s="404">
        <v>0</v>
      </c>
      <c r="FB15" s="404">
        <v>0</v>
      </c>
      <c r="FC15" s="404">
        <v>0</v>
      </c>
      <c r="FD15" s="404">
        <v>0</v>
      </c>
      <c r="FE15" s="404">
        <v>0</v>
      </c>
      <c r="FF15" s="404">
        <v>0</v>
      </c>
      <c r="FG15" s="404">
        <v>0</v>
      </c>
      <c r="FH15" s="404">
        <v>0</v>
      </c>
      <c r="FI15" s="404">
        <v>0</v>
      </c>
      <c r="FJ15" s="404">
        <v>0</v>
      </c>
      <c r="FK15" s="404">
        <v>0</v>
      </c>
      <c r="FL15" s="404">
        <v>0</v>
      </c>
      <c r="FM15" s="404">
        <v>0</v>
      </c>
      <c r="FN15" s="404">
        <v>0</v>
      </c>
      <c r="FO15" s="404">
        <v>0</v>
      </c>
      <c r="FP15" s="404">
        <v>0</v>
      </c>
      <c r="FQ15" s="404">
        <v>0</v>
      </c>
      <c r="FR15" s="404">
        <v>0</v>
      </c>
      <c r="FS15" s="404">
        <v>0</v>
      </c>
      <c r="FT15" s="404">
        <v>0</v>
      </c>
      <c r="FU15" s="404">
        <v>0</v>
      </c>
      <c r="FV15" s="404">
        <v>0</v>
      </c>
      <c r="FW15" s="404">
        <v>0</v>
      </c>
      <c r="FX15" s="404">
        <v>0</v>
      </c>
      <c r="FY15" s="404">
        <v>0</v>
      </c>
      <c r="FZ15" s="404">
        <v>0</v>
      </c>
      <c r="GA15" s="404">
        <v>0</v>
      </c>
      <c r="GB15" s="404">
        <v>0</v>
      </c>
      <c r="GC15" s="404">
        <v>0</v>
      </c>
      <c r="GD15" s="404">
        <v>0</v>
      </c>
      <c r="GE15" s="404">
        <v>0</v>
      </c>
      <c r="GF15" s="404">
        <v>0</v>
      </c>
      <c r="GG15" s="404">
        <v>0</v>
      </c>
      <c r="GH15" s="404">
        <v>0</v>
      </c>
      <c r="GI15" s="404">
        <v>0</v>
      </c>
      <c r="GJ15" s="404">
        <v>0</v>
      </c>
      <c r="GK15" s="404">
        <v>0</v>
      </c>
      <c r="GL15" s="404">
        <v>168698.41269841269</v>
      </c>
      <c r="GM15" s="404">
        <v>160665.15495086921</v>
      </c>
      <c r="GN15" s="404">
        <v>153014.43328654213</v>
      </c>
      <c r="GO15" s="404">
        <v>145728.03170146869</v>
      </c>
      <c r="GP15" s="404">
        <v>138788.60162044637</v>
      </c>
      <c r="GQ15" s="404">
        <v>132179.62059090129</v>
      </c>
      <c r="GR15" s="404">
        <v>125885.35294371552</v>
      </c>
      <c r="GS15" s="404">
        <v>119890.81232734812</v>
      </c>
      <c r="GT15" s="404">
        <v>114181.72602604583</v>
      </c>
      <c r="GU15" s="404">
        <v>108744.50097718649</v>
      </c>
      <c r="GV15" s="404">
        <v>103566.1914068443</v>
      </c>
      <c r="GW15" s="404">
        <v>98634.468006518364</v>
      </c>
      <c r="GX15" s="404">
        <v>93937.588577636547</v>
      </c>
      <c r="GY15" s="404">
        <v>89464.370073939543</v>
      </c>
      <c r="GZ15" s="404">
        <v>85204.161975180526</v>
      </c>
      <c r="HA15" s="404">
        <v>81146.820928743342</v>
      </c>
      <c r="HB15" s="404">
        <v>77282.686598803193</v>
      </c>
      <c r="HC15" s="404">
        <v>73602.558665526842</v>
      </c>
      <c r="HD15" s="404">
        <v>70097.674919549376</v>
      </c>
      <c r="HE15" s="404">
        <v>66759.690399570842</v>
      </c>
      <c r="HF15" s="404">
        <v>63580.657523400805</v>
      </c>
      <c r="HG15" s="404">
        <v>60553.007165143608</v>
      </c>
      <c r="HH15" s="404">
        <v>57669.530633470116</v>
      </c>
      <c r="HI15" s="404">
        <v>54923.36250806677</v>
      </c>
      <c r="HJ15" s="404">
        <v>52307.964293396923</v>
      </c>
      <c r="HK15" s="404">
        <v>49817.108850854209</v>
      </c>
      <c r="HL15" s="404">
        <v>47444.86557224211</v>
      </c>
      <c r="HM15" s="404">
        <v>45185.586259278192</v>
      </c>
      <c r="HN15" s="404">
        <v>43033.891675503059</v>
      </c>
      <c r="HO15" s="404">
        <v>40984.658738574326</v>
      </c>
      <c r="HP15" s="404">
        <v>39033.008322451737</v>
      </c>
      <c r="HQ15" s="404">
        <v>37174.293640430224</v>
      </c>
      <c r="HR15" s="404">
        <v>35404.08918136212</v>
      </c>
      <c r="HS15" s="404">
        <v>33718.180172725828</v>
      </c>
      <c r="HT15" s="404">
        <v>32112.552545453171</v>
      </c>
      <c r="HU15" s="404">
        <v>30583.383376622067</v>
      </c>
      <c r="HV15" s="404">
        <v>29127.031787259115</v>
      </c>
      <c r="HW15" s="404">
        <v>27740.030273580105</v>
      </c>
      <c r="HX15" s="404">
        <v>26419.076451028675</v>
      </c>
      <c r="HY15" s="404">
        <v>25161.025191455879</v>
      </c>
      <c r="HZ15" s="404">
        <v>379609.97732426302</v>
      </c>
      <c r="IA15" s="404">
        <v>1367776.6471229363</v>
      </c>
      <c r="IB15" s="401">
        <v>3.6031103733466439</v>
      </c>
    </row>
    <row r="16" spans="1:236" ht="90" customHeight="1" x14ac:dyDescent="0.2">
      <c r="A16" s="276" t="s">
        <v>634</v>
      </c>
      <c r="B16" s="277" t="s">
        <v>1167</v>
      </c>
      <c r="C16" s="277" t="s">
        <v>1242</v>
      </c>
      <c r="D16" s="99"/>
      <c r="E16" s="277" t="s">
        <v>1243</v>
      </c>
      <c r="F16" s="103" t="s">
        <v>1244</v>
      </c>
      <c r="G16" s="103" t="s">
        <v>1245</v>
      </c>
      <c r="H16" s="99" t="s">
        <v>77</v>
      </c>
      <c r="I16" s="103" t="s">
        <v>1189</v>
      </c>
      <c r="J16" s="103">
        <v>10</v>
      </c>
      <c r="K16" s="227" t="s">
        <v>79</v>
      </c>
      <c r="L16" s="98">
        <v>185990</v>
      </c>
      <c r="M16" s="99" t="s">
        <v>1241</v>
      </c>
      <c r="N16" s="99" t="s">
        <v>147</v>
      </c>
      <c r="O16" s="73" t="s">
        <v>106</v>
      </c>
      <c r="P16" s="99" t="s">
        <v>465</v>
      </c>
      <c r="Q16" s="112" t="s">
        <v>100</v>
      </c>
      <c r="R16" s="99" t="s">
        <v>84</v>
      </c>
      <c r="S16" s="99" t="s">
        <v>191</v>
      </c>
      <c r="T16" s="99" t="s">
        <v>366</v>
      </c>
      <c r="U16" s="99" t="s">
        <v>87</v>
      </c>
      <c r="V16" s="102">
        <v>1</v>
      </c>
      <c r="W16" s="278">
        <v>423432</v>
      </c>
      <c r="X16" s="278">
        <v>0</v>
      </c>
      <c r="Y16" s="278">
        <v>0</v>
      </c>
      <c r="Z16" s="278"/>
      <c r="AA16" s="278">
        <v>423432</v>
      </c>
      <c r="AB16" s="278">
        <v>0</v>
      </c>
      <c r="AC16" s="278">
        <v>0</v>
      </c>
      <c r="AD16" s="278">
        <v>0</v>
      </c>
      <c r="AE16" s="278">
        <v>0</v>
      </c>
      <c r="AF16" s="278">
        <v>0</v>
      </c>
      <c r="AG16" s="278">
        <v>0</v>
      </c>
      <c r="AH16" s="278">
        <v>0</v>
      </c>
      <c r="AI16" s="100" t="s">
        <v>88</v>
      </c>
      <c r="AJ16" s="278">
        <v>0</v>
      </c>
      <c r="AK16" s="278">
        <v>0</v>
      </c>
      <c r="AL16" s="278">
        <v>0</v>
      </c>
      <c r="AM16" s="278">
        <v>0</v>
      </c>
      <c r="AN16" s="278">
        <v>0</v>
      </c>
      <c r="AO16" s="278">
        <v>0</v>
      </c>
      <c r="AP16" s="278">
        <v>0</v>
      </c>
      <c r="AQ16" s="278">
        <v>0</v>
      </c>
      <c r="AR16" s="278">
        <v>0</v>
      </c>
      <c r="AS16" s="278">
        <v>0</v>
      </c>
      <c r="AT16" s="278">
        <v>0</v>
      </c>
      <c r="AU16" s="103" t="s">
        <v>1246</v>
      </c>
      <c r="AV16" s="230">
        <v>0</v>
      </c>
      <c r="AW16" s="230">
        <v>0</v>
      </c>
      <c r="AX16" s="230" t="s">
        <v>3614</v>
      </c>
      <c r="AY16" s="141">
        <v>8</v>
      </c>
      <c r="AZ16" s="70">
        <v>1</v>
      </c>
      <c r="BA16" s="70">
        <v>1</v>
      </c>
      <c r="BB16" s="70">
        <v>1</v>
      </c>
      <c r="BC16" s="70">
        <v>0</v>
      </c>
      <c r="BD16" s="70">
        <v>1</v>
      </c>
      <c r="BE16" s="70">
        <v>1</v>
      </c>
      <c r="BF16" s="70">
        <v>1</v>
      </c>
      <c r="BG16" s="71">
        <v>0</v>
      </c>
      <c r="BH16" s="71">
        <v>1</v>
      </c>
      <c r="BI16" s="71">
        <v>0</v>
      </c>
      <c r="BJ16" s="71">
        <v>1</v>
      </c>
      <c r="BK16" s="71">
        <v>0</v>
      </c>
      <c r="BL16" s="70">
        <v>1</v>
      </c>
      <c r="BM16" s="70">
        <v>1</v>
      </c>
      <c r="BN16" s="70">
        <v>1</v>
      </c>
      <c r="BO16" s="70">
        <v>0</v>
      </c>
      <c r="BP16" s="403">
        <v>0</v>
      </c>
      <c r="BQ16" s="403">
        <v>0</v>
      </c>
      <c r="BR16" s="403">
        <v>423432</v>
      </c>
      <c r="BS16" s="403">
        <v>0</v>
      </c>
      <c r="BT16" s="403">
        <v>0</v>
      </c>
      <c r="BU16" s="403">
        <v>0</v>
      </c>
      <c r="BV16" s="403">
        <v>0</v>
      </c>
      <c r="BW16" s="403">
        <v>0</v>
      </c>
      <c r="BX16" s="403">
        <v>0</v>
      </c>
      <c r="BY16" s="403">
        <v>0</v>
      </c>
      <c r="BZ16" s="401">
        <v>0</v>
      </c>
      <c r="CA16" s="401">
        <v>0</v>
      </c>
      <c r="CB16" s="401">
        <v>0</v>
      </c>
      <c r="CC16" s="401">
        <v>0</v>
      </c>
      <c r="CD16" s="401">
        <v>0</v>
      </c>
      <c r="CE16" s="401">
        <v>0</v>
      </c>
      <c r="CF16" s="401">
        <v>0</v>
      </c>
      <c r="CG16" s="401">
        <v>0</v>
      </c>
      <c r="CH16" s="401">
        <v>0</v>
      </c>
      <c r="CI16" s="401">
        <v>0</v>
      </c>
      <c r="CJ16" s="401">
        <v>0</v>
      </c>
      <c r="CK16" s="401">
        <v>0</v>
      </c>
      <c r="CL16" s="401">
        <v>0</v>
      </c>
      <c r="CM16" s="401">
        <v>0</v>
      </c>
      <c r="CN16" s="401">
        <v>0</v>
      </c>
      <c r="CO16" s="401">
        <v>0</v>
      </c>
      <c r="CP16" s="401">
        <v>0</v>
      </c>
      <c r="CQ16" s="401">
        <v>0</v>
      </c>
      <c r="CR16" s="401">
        <v>0</v>
      </c>
      <c r="CS16" s="401">
        <v>0</v>
      </c>
      <c r="CT16" s="401">
        <v>0</v>
      </c>
      <c r="CU16" s="401">
        <v>0</v>
      </c>
      <c r="CV16" s="401">
        <v>0</v>
      </c>
      <c r="CW16" s="401">
        <v>0</v>
      </c>
      <c r="CX16" s="401">
        <v>0</v>
      </c>
      <c r="CY16" s="401">
        <v>0</v>
      </c>
      <c r="CZ16" s="401">
        <v>0</v>
      </c>
      <c r="DA16" s="401">
        <v>0</v>
      </c>
      <c r="DB16" s="401">
        <v>0</v>
      </c>
      <c r="DC16" s="401">
        <v>0</v>
      </c>
      <c r="DD16" s="401">
        <v>0</v>
      </c>
      <c r="DE16" s="401">
        <v>0</v>
      </c>
      <c r="DF16" s="401">
        <v>0</v>
      </c>
      <c r="DG16" s="403">
        <v>185990</v>
      </c>
      <c r="DH16" s="403">
        <v>185990</v>
      </c>
      <c r="DI16" s="403">
        <v>185990</v>
      </c>
      <c r="DJ16" s="403">
        <v>185990</v>
      </c>
      <c r="DK16" s="403">
        <v>185990</v>
      </c>
      <c r="DL16" s="403">
        <v>185990</v>
      </c>
      <c r="DM16" s="403">
        <v>185990</v>
      </c>
      <c r="DN16" s="403">
        <v>185990</v>
      </c>
      <c r="DO16" s="403">
        <v>185990</v>
      </c>
      <c r="DP16" s="403">
        <v>185990</v>
      </c>
      <c r="DQ16" s="403">
        <v>185990</v>
      </c>
      <c r="DR16" s="403">
        <v>185990</v>
      </c>
      <c r="DS16" s="403">
        <v>185990</v>
      </c>
      <c r="DT16" s="403">
        <v>185990</v>
      </c>
      <c r="DU16" s="403">
        <v>185990</v>
      </c>
      <c r="DV16" s="403">
        <v>185990</v>
      </c>
      <c r="DW16" s="403">
        <v>185990</v>
      </c>
      <c r="DX16" s="403">
        <v>185990</v>
      </c>
      <c r="DY16" s="403">
        <v>185990</v>
      </c>
      <c r="DZ16" s="403">
        <v>185990</v>
      </c>
      <c r="EA16" s="403">
        <v>185990</v>
      </c>
      <c r="EB16" s="403">
        <v>185990</v>
      </c>
      <c r="EC16" s="403">
        <v>185990</v>
      </c>
      <c r="ED16" s="403">
        <v>185990</v>
      </c>
      <c r="EE16" s="403">
        <v>185990</v>
      </c>
      <c r="EF16" s="403">
        <v>185990</v>
      </c>
      <c r="EG16" s="403">
        <v>185990</v>
      </c>
      <c r="EH16" s="403">
        <v>185990</v>
      </c>
      <c r="EI16" s="403">
        <v>185990</v>
      </c>
      <c r="EJ16" s="403">
        <v>185990</v>
      </c>
      <c r="EK16" s="403">
        <v>185990</v>
      </c>
      <c r="EL16" s="403">
        <v>185990</v>
      </c>
      <c r="EM16" s="403">
        <v>185990</v>
      </c>
      <c r="EN16" s="403">
        <v>185990</v>
      </c>
      <c r="EO16" s="403">
        <v>185990</v>
      </c>
      <c r="EP16" s="403">
        <v>185990</v>
      </c>
      <c r="EQ16" s="403">
        <v>185990</v>
      </c>
      <c r="ER16" s="403">
        <v>185990</v>
      </c>
      <c r="ES16" s="403">
        <v>185990</v>
      </c>
      <c r="ET16" s="403">
        <v>185990</v>
      </c>
      <c r="EU16" s="403">
        <v>185990</v>
      </c>
      <c r="EV16" s="403">
        <v>185990</v>
      </c>
      <c r="EW16" s="403">
        <v>185990</v>
      </c>
      <c r="EX16" s="404">
        <v>384065.30612244899</v>
      </c>
      <c r="EY16" s="404">
        <v>0</v>
      </c>
      <c r="EZ16" s="404">
        <v>0</v>
      </c>
      <c r="FA16" s="404">
        <v>0</v>
      </c>
      <c r="FB16" s="404">
        <v>0</v>
      </c>
      <c r="FC16" s="404">
        <v>0</v>
      </c>
      <c r="FD16" s="404">
        <v>0</v>
      </c>
      <c r="FE16" s="404">
        <v>0</v>
      </c>
      <c r="FF16" s="404">
        <v>0</v>
      </c>
      <c r="FG16" s="404">
        <v>0</v>
      </c>
      <c r="FH16" s="404">
        <v>0</v>
      </c>
      <c r="FI16" s="404">
        <v>0</v>
      </c>
      <c r="FJ16" s="404">
        <v>0</v>
      </c>
      <c r="FK16" s="404">
        <v>0</v>
      </c>
      <c r="FL16" s="404">
        <v>0</v>
      </c>
      <c r="FM16" s="404">
        <v>0</v>
      </c>
      <c r="FN16" s="404">
        <v>0</v>
      </c>
      <c r="FO16" s="404">
        <v>0</v>
      </c>
      <c r="FP16" s="404">
        <v>0</v>
      </c>
      <c r="FQ16" s="404">
        <v>0</v>
      </c>
      <c r="FR16" s="404">
        <v>0</v>
      </c>
      <c r="FS16" s="404">
        <v>0</v>
      </c>
      <c r="FT16" s="404">
        <v>0</v>
      </c>
      <c r="FU16" s="404">
        <v>0</v>
      </c>
      <c r="FV16" s="404">
        <v>0</v>
      </c>
      <c r="FW16" s="404">
        <v>0</v>
      </c>
      <c r="FX16" s="404">
        <v>0</v>
      </c>
      <c r="FY16" s="404">
        <v>0</v>
      </c>
      <c r="FZ16" s="404">
        <v>0</v>
      </c>
      <c r="GA16" s="404">
        <v>0</v>
      </c>
      <c r="GB16" s="404">
        <v>0</v>
      </c>
      <c r="GC16" s="404">
        <v>0</v>
      </c>
      <c r="GD16" s="404">
        <v>0</v>
      </c>
      <c r="GE16" s="404">
        <v>0</v>
      </c>
      <c r="GF16" s="404">
        <v>0</v>
      </c>
      <c r="GG16" s="404">
        <v>0</v>
      </c>
      <c r="GH16" s="404">
        <v>0</v>
      </c>
      <c r="GI16" s="404">
        <v>0</v>
      </c>
      <c r="GJ16" s="404">
        <v>0</v>
      </c>
      <c r="GK16" s="404">
        <v>0</v>
      </c>
      <c r="GL16" s="404">
        <v>168698.41269841269</v>
      </c>
      <c r="GM16" s="404">
        <v>160665.15495086921</v>
      </c>
      <c r="GN16" s="404">
        <v>153014.43328654213</v>
      </c>
      <c r="GO16" s="404">
        <v>145728.03170146869</v>
      </c>
      <c r="GP16" s="404">
        <v>138788.60162044637</v>
      </c>
      <c r="GQ16" s="404">
        <v>132179.62059090129</v>
      </c>
      <c r="GR16" s="404">
        <v>125885.35294371552</v>
      </c>
      <c r="GS16" s="404">
        <v>119890.81232734812</v>
      </c>
      <c r="GT16" s="404">
        <v>114181.72602604583</v>
      </c>
      <c r="GU16" s="404">
        <v>108744.50097718649</v>
      </c>
      <c r="GV16" s="404">
        <v>103566.1914068443</v>
      </c>
      <c r="GW16" s="404">
        <v>98634.468006518364</v>
      </c>
      <c r="GX16" s="404">
        <v>93937.588577636547</v>
      </c>
      <c r="GY16" s="404">
        <v>89464.370073939543</v>
      </c>
      <c r="GZ16" s="404">
        <v>85204.161975180526</v>
      </c>
      <c r="HA16" s="404">
        <v>81146.820928743342</v>
      </c>
      <c r="HB16" s="404">
        <v>77282.686598803193</v>
      </c>
      <c r="HC16" s="404">
        <v>73602.558665526842</v>
      </c>
      <c r="HD16" s="404">
        <v>70097.674919549376</v>
      </c>
      <c r="HE16" s="404">
        <v>66759.690399570842</v>
      </c>
      <c r="HF16" s="404">
        <v>63580.657523400805</v>
      </c>
      <c r="HG16" s="404">
        <v>60553.007165143608</v>
      </c>
      <c r="HH16" s="404">
        <v>57669.530633470116</v>
      </c>
      <c r="HI16" s="404">
        <v>54923.36250806677</v>
      </c>
      <c r="HJ16" s="404">
        <v>52307.964293396923</v>
      </c>
      <c r="HK16" s="404">
        <v>49817.108850854209</v>
      </c>
      <c r="HL16" s="404">
        <v>47444.86557224211</v>
      </c>
      <c r="HM16" s="404">
        <v>45185.586259278192</v>
      </c>
      <c r="HN16" s="404">
        <v>43033.891675503059</v>
      </c>
      <c r="HO16" s="404">
        <v>40984.658738574326</v>
      </c>
      <c r="HP16" s="404">
        <v>39033.008322451737</v>
      </c>
      <c r="HQ16" s="404">
        <v>37174.293640430224</v>
      </c>
      <c r="HR16" s="404">
        <v>35404.08918136212</v>
      </c>
      <c r="HS16" s="404">
        <v>33718.180172725828</v>
      </c>
      <c r="HT16" s="404">
        <v>32112.552545453171</v>
      </c>
      <c r="HU16" s="404">
        <v>30583.383376622067</v>
      </c>
      <c r="HV16" s="404">
        <v>29127.031787259115</v>
      </c>
      <c r="HW16" s="404">
        <v>27740.030273580105</v>
      </c>
      <c r="HX16" s="404">
        <v>26419.076451028675</v>
      </c>
      <c r="HY16" s="404">
        <v>25161.025191455879</v>
      </c>
      <c r="HZ16" s="404">
        <v>384065.30612244899</v>
      </c>
      <c r="IA16" s="404">
        <v>1367776.6471229363</v>
      </c>
      <c r="IB16" s="401">
        <v>3.5613126864597793</v>
      </c>
    </row>
    <row r="17" spans="1:236" ht="90" customHeight="1" x14ac:dyDescent="0.2">
      <c r="A17" s="276" t="s">
        <v>634</v>
      </c>
      <c r="B17" s="277" t="s">
        <v>1167</v>
      </c>
      <c r="C17" s="277" t="s">
        <v>1345</v>
      </c>
      <c r="D17" s="99"/>
      <c r="E17" s="277" t="s">
        <v>1346</v>
      </c>
      <c r="F17" s="281"/>
      <c r="G17" s="103"/>
      <c r="H17" s="99" t="s">
        <v>77</v>
      </c>
      <c r="I17" s="103"/>
      <c r="J17" s="103">
        <v>40</v>
      </c>
      <c r="K17" s="227" t="s">
        <v>79</v>
      </c>
      <c r="L17" s="98">
        <v>83516</v>
      </c>
      <c r="M17" s="99" t="s">
        <v>1190</v>
      </c>
      <c r="N17" s="99" t="s">
        <v>81</v>
      </c>
      <c r="O17" s="90" t="s">
        <v>148</v>
      </c>
      <c r="P17" s="99" t="s">
        <v>467</v>
      </c>
      <c r="Q17" s="112" t="s">
        <v>100</v>
      </c>
      <c r="R17" s="99" t="s">
        <v>108</v>
      </c>
      <c r="S17" s="99" t="s">
        <v>99</v>
      </c>
      <c r="T17" s="99" t="s">
        <v>366</v>
      </c>
      <c r="U17" s="99" t="s">
        <v>87</v>
      </c>
      <c r="V17" s="102">
        <v>1</v>
      </c>
      <c r="W17" s="278">
        <v>450000</v>
      </c>
      <c r="X17" s="278">
        <v>0</v>
      </c>
      <c r="Y17" s="278"/>
      <c r="Z17" s="278">
        <v>0</v>
      </c>
      <c r="AA17" s="278">
        <v>250000</v>
      </c>
      <c r="AB17" s="278">
        <v>200000</v>
      </c>
      <c r="AC17" s="278">
        <v>0</v>
      </c>
      <c r="AD17" s="278">
        <v>0</v>
      </c>
      <c r="AE17" s="278">
        <v>0</v>
      </c>
      <c r="AF17" s="278">
        <v>0</v>
      </c>
      <c r="AG17" s="278">
        <v>0</v>
      </c>
      <c r="AH17" s="278">
        <v>0</v>
      </c>
      <c r="AI17" s="100" t="s">
        <v>88</v>
      </c>
      <c r="AJ17" s="278">
        <v>0</v>
      </c>
      <c r="AK17" s="278">
        <v>0</v>
      </c>
      <c r="AL17" s="278">
        <v>0</v>
      </c>
      <c r="AM17" s="278">
        <v>0</v>
      </c>
      <c r="AN17" s="278">
        <v>0</v>
      </c>
      <c r="AO17" s="278">
        <v>0</v>
      </c>
      <c r="AP17" s="278">
        <v>0</v>
      </c>
      <c r="AQ17" s="278">
        <v>0</v>
      </c>
      <c r="AR17" s="278">
        <v>0</v>
      </c>
      <c r="AS17" s="278">
        <v>0</v>
      </c>
      <c r="AT17" s="278">
        <v>0</v>
      </c>
      <c r="AU17" s="279"/>
      <c r="AV17" s="230">
        <v>0</v>
      </c>
      <c r="AW17" s="230">
        <v>0</v>
      </c>
      <c r="AX17" s="230" t="s">
        <v>3613</v>
      </c>
      <c r="AY17" s="141">
        <v>4</v>
      </c>
      <c r="AZ17" s="70">
        <v>1</v>
      </c>
      <c r="BA17" s="70">
        <v>1</v>
      </c>
      <c r="BB17" s="70">
        <v>1</v>
      </c>
      <c r="BC17" s="70">
        <v>0</v>
      </c>
      <c r="BD17" s="70">
        <v>0</v>
      </c>
      <c r="BE17" s="70">
        <v>1</v>
      </c>
      <c r="BF17" s="70">
        <v>1</v>
      </c>
      <c r="BG17" s="71">
        <v>0</v>
      </c>
      <c r="BH17" s="71">
        <v>0</v>
      </c>
      <c r="BI17" s="71">
        <v>0</v>
      </c>
      <c r="BJ17" s="71">
        <v>0</v>
      </c>
      <c r="BK17" s="71">
        <v>0</v>
      </c>
      <c r="BL17" s="70">
        <v>0</v>
      </c>
      <c r="BM17" s="70">
        <v>0</v>
      </c>
      <c r="BN17" s="70">
        <v>0</v>
      </c>
      <c r="BO17" s="70">
        <v>0</v>
      </c>
      <c r="BP17" s="403">
        <v>0</v>
      </c>
      <c r="BQ17" s="403">
        <v>0</v>
      </c>
      <c r="BR17" s="403">
        <v>250000</v>
      </c>
      <c r="BS17" s="403">
        <v>200000</v>
      </c>
      <c r="BT17" s="403">
        <v>0</v>
      </c>
      <c r="BU17" s="403">
        <v>0</v>
      </c>
      <c r="BV17" s="403">
        <v>0</v>
      </c>
      <c r="BW17" s="403">
        <v>0</v>
      </c>
      <c r="BX17" s="403">
        <v>0</v>
      </c>
      <c r="BY17" s="403">
        <v>0</v>
      </c>
      <c r="BZ17" s="401">
        <v>0</v>
      </c>
      <c r="CA17" s="401">
        <v>0</v>
      </c>
      <c r="CB17" s="401">
        <v>0</v>
      </c>
      <c r="CC17" s="401">
        <v>0</v>
      </c>
      <c r="CD17" s="401">
        <v>0</v>
      </c>
      <c r="CE17" s="401">
        <v>0</v>
      </c>
      <c r="CF17" s="401">
        <v>0</v>
      </c>
      <c r="CG17" s="401">
        <v>0</v>
      </c>
      <c r="CH17" s="401">
        <v>0</v>
      </c>
      <c r="CI17" s="401">
        <v>0</v>
      </c>
      <c r="CJ17" s="401">
        <v>0</v>
      </c>
      <c r="CK17" s="401">
        <v>0</v>
      </c>
      <c r="CL17" s="401">
        <v>0</v>
      </c>
      <c r="CM17" s="401">
        <v>0</v>
      </c>
      <c r="CN17" s="401">
        <v>0</v>
      </c>
      <c r="CO17" s="401">
        <v>0</v>
      </c>
      <c r="CP17" s="401">
        <v>0</v>
      </c>
      <c r="CQ17" s="401">
        <v>0</v>
      </c>
      <c r="CR17" s="401">
        <v>0</v>
      </c>
      <c r="CS17" s="401">
        <v>0</v>
      </c>
      <c r="CT17" s="401">
        <v>0</v>
      </c>
      <c r="CU17" s="401">
        <v>0</v>
      </c>
      <c r="CV17" s="401">
        <v>0</v>
      </c>
      <c r="CW17" s="401">
        <v>0</v>
      </c>
      <c r="CX17" s="401">
        <v>0</v>
      </c>
      <c r="CY17" s="401">
        <v>0</v>
      </c>
      <c r="CZ17" s="401">
        <v>0</v>
      </c>
      <c r="DA17" s="401">
        <v>0</v>
      </c>
      <c r="DB17" s="401">
        <v>0</v>
      </c>
      <c r="DC17" s="401">
        <v>0</v>
      </c>
      <c r="DD17" s="401">
        <v>0</v>
      </c>
      <c r="DE17" s="401">
        <v>0</v>
      </c>
      <c r="DF17" s="401">
        <v>0</v>
      </c>
      <c r="DG17" s="403">
        <v>83516</v>
      </c>
      <c r="DH17" s="403">
        <v>83516</v>
      </c>
      <c r="DI17" s="403">
        <v>83516</v>
      </c>
      <c r="DJ17" s="403">
        <v>83516</v>
      </c>
      <c r="DK17" s="403">
        <v>83516</v>
      </c>
      <c r="DL17" s="403">
        <v>83516</v>
      </c>
      <c r="DM17" s="403">
        <v>83516</v>
      </c>
      <c r="DN17" s="403">
        <v>83516</v>
      </c>
      <c r="DO17" s="403">
        <v>83516</v>
      </c>
      <c r="DP17" s="403">
        <v>83516</v>
      </c>
      <c r="DQ17" s="403">
        <v>83516</v>
      </c>
      <c r="DR17" s="403">
        <v>83516</v>
      </c>
      <c r="DS17" s="403">
        <v>83516</v>
      </c>
      <c r="DT17" s="403">
        <v>83516</v>
      </c>
      <c r="DU17" s="403">
        <v>83516</v>
      </c>
      <c r="DV17" s="403">
        <v>83516</v>
      </c>
      <c r="DW17" s="403">
        <v>83516</v>
      </c>
      <c r="DX17" s="403">
        <v>83516</v>
      </c>
      <c r="DY17" s="403">
        <v>83516</v>
      </c>
      <c r="DZ17" s="403">
        <v>83516</v>
      </c>
      <c r="EA17" s="403">
        <v>83516</v>
      </c>
      <c r="EB17" s="403">
        <v>83516</v>
      </c>
      <c r="EC17" s="403">
        <v>83516</v>
      </c>
      <c r="ED17" s="403">
        <v>83516</v>
      </c>
      <c r="EE17" s="403">
        <v>83516</v>
      </c>
      <c r="EF17" s="403">
        <v>83516</v>
      </c>
      <c r="EG17" s="403">
        <v>83516</v>
      </c>
      <c r="EH17" s="403">
        <v>83516</v>
      </c>
      <c r="EI17" s="403">
        <v>83516</v>
      </c>
      <c r="EJ17" s="403">
        <v>83516</v>
      </c>
      <c r="EK17" s="403">
        <v>83516</v>
      </c>
      <c r="EL17" s="403">
        <v>83516</v>
      </c>
      <c r="EM17" s="403">
        <v>83516</v>
      </c>
      <c r="EN17" s="403">
        <v>83516</v>
      </c>
      <c r="EO17" s="403">
        <v>83516</v>
      </c>
      <c r="EP17" s="403">
        <v>83516</v>
      </c>
      <c r="EQ17" s="403">
        <v>83516</v>
      </c>
      <c r="ER17" s="403">
        <v>83516</v>
      </c>
      <c r="ES17" s="403">
        <v>83516</v>
      </c>
      <c r="ET17" s="403">
        <v>83516</v>
      </c>
      <c r="EU17" s="403">
        <v>83516</v>
      </c>
      <c r="EV17" s="403">
        <v>83516</v>
      </c>
      <c r="EW17" s="403">
        <v>83516</v>
      </c>
      <c r="EX17" s="404">
        <v>226757.36961451246</v>
      </c>
      <c r="EY17" s="404">
        <v>172767.51970629519</v>
      </c>
      <c r="EZ17" s="404">
        <v>0</v>
      </c>
      <c r="FA17" s="404">
        <v>0</v>
      </c>
      <c r="FB17" s="404">
        <v>0</v>
      </c>
      <c r="FC17" s="404">
        <v>0</v>
      </c>
      <c r="FD17" s="404">
        <v>0</v>
      </c>
      <c r="FE17" s="404">
        <v>0</v>
      </c>
      <c r="FF17" s="404">
        <v>0</v>
      </c>
      <c r="FG17" s="404">
        <v>0</v>
      </c>
      <c r="FH17" s="404">
        <v>0</v>
      </c>
      <c r="FI17" s="404">
        <v>0</v>
      </c>
      <c r="FJ17" s="404">
        <v>0</v>
      </c>
      <c r="FK17" s="404">
        <v>0</v>
      </c>
      <c r="FL17" s="404">
        <v>0</v>
      </c>
      <c r="FM17" s="404">
        <v>0</v>
      </c>
      <c r="FN17" s="404">
        <v>0</v>
      </c>
      <c r="FO17" s="404">
        <v>0</v>
      </c>
      <c r="FP17" s="404">
        <v>0</v>
      </c>
      <c r="FQ17" s="404">
        <v>0</v>
      </c>
      <c r="FR17" s="404">
        <v>0</v>
      </c>
      <c r="FS17" s="404">
        <v>0</v>
      </c>
      <c r="FT17" s="404">
        <v>0</v>
      </c>
      <c r="FU17" s="404">
        <v>0</v>
      </c>
      <c r="FV17" s="404">
        <v>0</v>
      </c>
      <c r="FW17" s="404">
        <v>0</v>
      </c>
      <c r="FX17" s="404">
        <v>0</v>
      </c>
      <c r="FY17" s="404">
        <v>0</v>
      </c>
      <c r="FZ17" s="404">
        <v>0</v>
      </c>
      <c r="GA17" s="404">
        <v>0</v>
      </c>
      <c r="GB17" s="404">
        <v>0</v>
      </c>
      <c r="GC17" s="404">
        <v>0</v>
      </c>
      <c r="GD17" s="404">
        <v>0</v>
      </c>
      <c r="GE17" s="404">
        <v>0</v>
      </c>
      <c r="GF17" s="404">
        <v>0</v>
      </c>
      <c r="GG17" s="404">
        <v>0</v>
      </c>
      <c r="GH17" s="404">
        <v>0</v>
      </c>
      <c r="GI17" s="404">
        <v>0</v>
      </c>
      <c r="GJ17" s="404">
        <v>0</v>
      </c>
      <c r="GK17" s="404">
        <v>0</v>
      </c>
      <c r="GL17" s="404">
        <v>75751.473922902485</v>
      </c>
      <c r="GM17" s="404">
        <v>72144.260878954752</v>
      </c>
      <c r="GN17" s="404">
        <v>68708.819884718818</v>
      </c>
      <c r="GO17" s="404">
        <v>65436.971318779819</v>
      </c>
      <c r="GP17" s="404">
        <v>62320.925065504598</v>
      </c>
      <c r="GQ17" s="404">
        <v>59353.26196714722</v>
      </c>
      <c r="GR17" s="404">
        <v>56526.916159187836</v>
      </c>
      <c r="GS17" s="404">
        <v>53835.15824684556</v>
      </c>
      <c r="GT17" s="404">
        <v>51271.579282710052</v>
      </c>
      <c r="GU17" s="404">
        <v>48830.075507342903</v>
      </c>
      <c r="GV17" s="404">
        <v>46504.833816517057</v>
      </c>
      <c r="GW17" s="404">
        <v>44290.317920492431</v>
      </c>
      <c r="GX17" s="404">
        <v>42181.255162373753</v>
      </c>
      <c r="GY17" s="404">
        <v>40172.623964165468</v>
      </c>
      <c r="GZ17" s="404">
        <v>38259.641870633779</v>
      </c>
      <c r="HA17" s="404">
        <v>36437.754162508361</v>
      </c>
      <c r="HB17" s="404">
        <v>34702.623011912721</v>
      </c>
      <c r="HC17" s="404">
        <v>33050.117154202591</v>
      </c>
      <c r="HD17" s="404">
        <v>31476.302051621518</v>
      </c>
      <c r="HE17" s="404">
        <v>29977.430525353826</v>
      </c>
      <c r="HF17" s="404">
        <v>28549.933833670315</v>
      </c>
      <c r="HG17" s="404">
        <v>27190.413174924102</v>
      </c>
      <c r="HH17" s="404">
        <v>25895.631595165814</v>
      </c>
      <c r="HI17" s="404">
        <v>24662.506281110298</v>
      </c>
      <c r="HJ17" s="404">
        <v>23488.101220105047</v>
      </c>
      <c r="HK17" s="404">
        <v>22369.620209623852</v>
      </c>
      <c r="HL17" s="404">
        <v>21304.400199641768</v>
      </c>
      <c r="HM17" s="404">
        <v>20289.904952039775</v>
      </c>
      <c r="HN17" s="404">
        <v>19323.719001942649</v>
      </c>
      <c r="HO17" s="404">
        <v>18403.541906612038</v>
      </c>
      <c r="HP17" s="404">
        <v>17527.182768201943</v>
      </c>
      <c r="HQ17" s="404">
        <v>16692.555017335184</v>
      </c>
      <c r="HR17" s="404">
        <v>15897.671445081129</v>
      </c>
      <c r="HS17" s="404">
        <v>15140.639471505834</v>
      </c>
      <c r="HT17" s="404">
        <v>14419.656639529367</v>
      </c>
      <c r="HU17" s="404">
        <v>13733.006323361302</v>
      </c>
      <c r="HV17" s="404">
        <v>13079.053641296479</v>
      </c>
      <c r="HW17" s="404">
        <v>12456.241563139502</v>
      </c>
      <c r="HX17" s="404">
        <v>11863.087202990004</v>
      </c>
      <c r="HY17" s="404">
        <v>11298.178288561907</v>
      </c>
      <c r="HZ17" s="404">
        <v>399524.88932080765</v>
      </c>
      <c r="IA17" s="404">
        <v>1364817.3866097135</v>
      </c>
      <c r="IB17" s="401">
        <v>3.4161010317277185</v>
      </c>
    </row>
    <row r="18" spans="1:236" ht="90" customHeight="1" x14ac:dyDescent="0.2">
      <c r="A18" s="242" t="s">
        <v>997</v>
      </c>
      <c r="B18" s="195" t="s">
        <v>998</v>
      </c>
      <c r="C18" s="195" t="s">
        <v>1062</v>
      </c>
      <c r="D18" s="115">
        <v>11</v>
      </c>
      <c r="E18" s="195" t="s">
        <v>1063</v>
      </c>
      <c r="F18" s="113" t="s">
        <v>1064</v>
      </c>
      <c r="G18" s="113" t="s">
        <v>3389</v>
      </c>
      <c r="H18" s="112" t="s">
        <v>77</v>
      </c>
      <c r="I18" s="113" t="s">
        <v>1065</v>
      </c>
      <c r="J18" s="113">
        <v>40</v>
      </c>
      <c r="K18" s="227" t="s">
        <v>79</v>
      </c>
      <c r="L18" s="111">
        <v>56923</v>
      </c>
      <c r="M18" s="112" t="s">
        <v>1045</v>
      </c>
      <c r="N18" s="112" t="s">
        <v>81</v>
      </c>
      <c r="O18" s="13" t="s">
        <v>217</v>
      </c>
      <c r="P18" s="112" t="s">
        <v>218</v>
      </c>
      <c r="Q18" s="112" t="s">
        <v>100</v>
      </c>
      <c r="R18" s="112" t="s">
        <v>108</v>
      </c>
      <c r="S18" s="112" t="s">
        <v>99</v>
      </c>
      <c r="T18" s="112" t="s">
        <v>1046</v>
      </c>
      <c r="U18" s="112" t="s">
        <v>100</v>
      </c>
      <c r="V18" s="201">
        <v>1</v>
      </c>
      <c r="W18" s="217">
        <v>482600</v>
      </c>
      <c r="X18" s="217">
        <v>47000</v>
      </c>
      <c r="Y18" s="217">
        <v>0</v>
      </c>
      <c r="Z18" s="217">
        <v>0</v>
      </c>
      <c r="AA18" s="217">
        <v>0</v>
      </c>
      <c r="AB18" s="217">
        <v>47000</v>
      </c>
      <c r="AC18" s="217">
        <v>435600</v>
      </c>
      <c r="AD18" s="217">
        <v>0</v>
      </c>
      <c r="AE18" s="286">
        <v>0</v>
      </c>
      <c r="AF18" s="286">
        <v>0</v>
      </c>
      <c r="AG18" s="286">
        <v>0</v>
      </c>
      <c r="AH18" s="286">
        <v>0</v>
      </c>
      <c r="AI18" s="112" t="s">
        <v>88</v>
      </c>
      <c r="AJ18" s="217">
        <v>0</v>
      </c>
      <c r="AK18" s="217">
        <v>0</v>
      </c>
      <c r="AL18" s="217">
        <v>0</v>
      </c>
      <c r="AM18" s="217">
        <v>0</v>
      </c>
      <c r="AN18" s="217">
        <v>0</v>
      </c>
      <c r="AO18" s="217">
        <v>0</v>
      </c>
      <c r="AP18" s="217">
        <v>0</v>
      </c>
      <c r="AQ18" s="286">
        <v>0</v>
      </c>
      <c r="AR18" s="286">
        <v>0</v>
      </c>
      <c r="AS18" s="286">
        <v>0</v>
      </c>
      <c r="AT18" s="286">
        <v>0</v>
      </c>
      <c r="AU18" s="113" t="s">
        <v>1066</v>
      </c>
      <c r="AV18" s="230">
        <v>0</v>
      </c>
      <c r="AW18" s="230">
        <v>0</v>
      </c>
      <c r="AX18" s="230" t="s">
        <v>3594</v>
      </c>
      <c r="AY18" s="141">
        <v>8</v>
      </c>
      <c r="AZ18" s="70">
        <v>1</v>
      </c>
      <c r="BA18" s="70">
        <v>1</v>
      </c>
      <c r="BB18" s="70">
        <v>0</v>
      </c>
      <c r="BC18" s="70">
        <v>1</v>
      </c>
      <c r="BD18" s="70">
        <v>1</v>
      </c>
      <c r="BE18" s="70">
        <v>1</v>
      </c>
      <c r="BF18" s="70">
        <v>1</v>
      </c>
      <c r="BG18" s="71">
        <v>0</v>
      </c>
      <c r="BH18" s="71">
        <v>1</v>
      </c>
      <c r="BI18" s="71">
        <v>0</v>
      </c>
      <c r="BJ18" s="71">
        <v>0</v>
      </c>
      <c r="BK18" s="71">
        <v>1</v>
      </c>
      <c r="BL18" s="70">
        <v>1</v>
      </c>
      <c r="BM18" s="70">
        <v>1</v>
      </c>
      <c r="BN18" s="70">
        <v>0</v>
      </c>
      <c r="BO18" s="70">
        <v>1</v>
      </c>
      <c r="BP18" s="403">
        <v>0</v>
      </c>
      <c r="BQ18" s="403">
        <v>0</v>
      </c>
      <c r="BR18" s="403">
        <v>0</v>
      </c>
      <c r="BS18" s="403">
        <v>47000</v>
      </c>
      <c r="BT18" s="403">
        <v>435600</v>
      </c>
      <c r="BU18" s="403">
        <v>0</v>
      </c>
      <c r="BV18" s="403">
        <v>0</v>
      </c>
      <c r="BW18" s="403">
        <v>0</v>
      </c>
      <c r="BX18" s="403">
        <v>0</v>
      </c>
      <c r="BY18" s="403">
        <v>0</v>
      </c>
      <c r="BZ18" s="401">
        <v>0</v>
      </c>
      <c r="CA18" s="401">
        <v>0</v>
      </c>
      <c r="CB18" s="401">
        <v>0</v>
      </c>
      <c r="CC18" s="401">
        <v>0</v>
      </c>
      <c r="CD18" s="401">
        <v>0</v>
      </c>
      <c r="CE18" s="401">
        <v>0</v>
      </c>
      <c r="CF18" s="401">
        <v>0</v>
      </c>
      <c r="CG18" s="401">
        <v>0</v>
      </c>
      <c r="CH18" s="401">
        <v>0</v>
      </c>
      <c r="CI18" s="401">
        <v>0</v>
      </c>
      <c r="CJ18" s="401">
        <v>0</v>
      </c>
      <c r="CK18" s="401">
        <v>0</v>
      </c>
      <c r="CL18" s="401">
        <v>0</v>
      </c>
      <c r="CM18" s="401">
        <v>0</v>
      </c>
      <c r="CN18" s="401">
        <v>0</v>
      </c>
      <c r="CO18" s="401">
        <v>0</v>
      </c>
      <c r="CP18" s="401">
        <v>0</v>
      </c>
      <c r="CQ18" s="401">
        <v>0</v>
      </c>
      <c r="CR18" s="401">
        <v>0</v>
      </c>
      <c r="CS18" s="401">
        <v>0</v>
      </c>
      <c r="CT18" s="401">
        <v>0</v>
      </c>
      <c r="CU18" s="401">
        <v>0</v>
      </c>
      <c r="CV18" s="401">
        <v>0</v>
      </c>
      <c r="CW18" s="401">
        <v>0</v>
      </c>
      <c r="CX18" s="401">
        <v>0</v>
      </c>
      <c r="CY18" s="401">
        <v>0</v>
      </c>
      <c r="CZ18" s="401">
        <v>0</v>
      </c>
      <c r="DA18" s="401">
        <v>0</v>
      </c>
      <c r="DB18" s="401">
        <v>0</v>
      </c>
      <c r="DC18" s="401">
        <v>0</v>
      </c>
      <c r="DD18" s="401">
        <v>0</v>
      </c>
      <c r="DE18" s="401">
        <v>0</v>
      </c>
      <c r="DF18" s="401">
        <v>0</v>
      </c>
      <c r="DG18" s="403">
        <v>56923</v>
      </c>
      <c r="DH18" s="403">
        <v>56923</v>
      </c>
      <c r="DI18" s="403">
        <v>56923</v>
      </c>
      <c r="DJ18" s="403">
        <v>56923</v>
      </c>
      <c r="DK18" s="403">
        <v>56923</v>
      </c>
      <c r="DL18" s="403">
        <v>56923</v>
      </c>
      <c r="DM18" s="403">
        <v>56923</v>
      </c>
      <c r="DN18" s="403">
        <v>56923</v>
      </c>
      <c r="DO18" s="403">
        <v>56923</v>
      </c>
      <c r="DP18" s="403">
        <v>56923</v>
      </c>
      <c r="DQ18" s="403">
        <v>56923</v>
      </c>
      <c r="DR18" s="403">
        <v>56923</v>
      </c>
      <c r="DS18" s="403">
        <v>56923</v>
      </c>
      <c r="DT18" s="403">
        <v>56923</v>
      </c>
      <c r="DU18" s="403">
        <v>56923</v>
      </c>
      <c r="DV18" s="403">
        <v>56923</v>
      </c>
      <c r="DW18" s="403">
        <v>56923</v>
      </c>
      <c r="DX18" s="403">
        <v>56923</v>
      </c>
      <c r="DY18" s="403">
        <v>56923</v>
      </c>
      <c r="DZ18" s="403">
        <v>56923</v>
      </c>
      <c r="EA18" s="403">
        <v>56923</v>
      </c>
      <c r="EB18" s="403">
        <v>56923</v>
      </c>
      <c r="EC18" s="403">
        <v>56923</v>
      </c>
      <c r="ED18" s="403">
        <v>56923</v>
      </c>
      <c r="EE18" s="403">
        <v>56923</v>
      </c>
      <c r="EF18" s="403">
        <v>56923</v>
      </c>
      <c r="EG18" s="403">
        <v>56923</v>
      </c>
      <c r="EH18" s="403">
        <v>56923</v>
      </c>
      <c r="EI18" s="403">
        <v>56923</v>
      </c>
      <c r="EJ18" s="403">
        <v>56923</v>
      </c>
      <c r="EK18" s="403">
        <v>56923</v>
      </c>
      <c r="EL18" s="403">
        <v>56923</v>
      </c>
      <c r="EM18" s="403">
        <v>56923</v>
      </c>
      <c r="EN18" s="403">
        <v>56923</v>
      </c>
      <c r="EO18" s="403">
        <v>56923</v>
      </c>
      <c r="EP18" s="403">
        <v>56923</v>
      </c>
      <c r="EQ18" s="403">
        <v>56923</v>
      </c>
      <c r="ER18" s="403">
        <v>56923</v>
      </c>
      <c r="ES18" s="403">
        <v>56923</v>
      </c>
      <c r="ET18" s="403">
        <v>56923</v>
      </c>
      <c r="EU18" s="403">
        <v>56923</v>
      </c>
      <c r="EV18" s="403">
        <v>56923</v>
      </c>
      <c r="EW18" s="403">
        <v>56923</v>
      </c>
      <c r="EX18" s="404">
        <v>0</v>
      </c>
      <c r="EY18" s="404">
        <v>40600.367130979372</v>
      </c>
      <c r="EZ18" s="404">
        <v>358369.19801934378</v>
      </c>
      <c r="FA18" s="404">
        <v>0</v>
      </c>
      <c r="FB18" s="404">
        <v>0</v>
      </c>
      <c r="FC18" s="404">
        <v>0</v>
      </c>
      <c r="FD18" s="404">
        <v>0</v>
      </c>
      <c r="FE18" s="404">
        <v>0</v>
      </c>
      <c r="FF18" s="404">
        <v>0</v>
      </c>
      <c r="FG18" s="404">
        <v>0</v>
      </c>
      <c r="FH18" s="404">
        <v>0</v>
      </c>
      <c r="FI18" s="404">
        <v>0</v>
      </c>
      <c r="FJ18" s="404">
        <v>0</v>
      </c>
      <c r="FK18" s="404">
        <v>0</v>
      </c>
      <c r="FL18" s="404">
        <v>0</v>
      </c>
      <c r="FM18" s="404">
        <v>0</v>
      </c>
      <c r="FN18" s="404">
        <v>0</v>
      </c>
      <c r="FO18" s="404">
        <v>0</v>
      </c>
      <c r="FP18" s="404">
        <v>0</v>
      </c>
      <c r="FQ18" s="404">
        <v>0</v>
      </c>
      <c r="FR18" s="404">
        <v>0</v>
      </c>
      <c r="FS18" s="404">
        <v>0</v>
      </c>
      <c r="FT18" s="404">
        <v>0</v>
      </c>
      <c r="FU18" s="404">
        <v>0</v>
      </c>
      <c r="FV18" s="404">
        <v>0</v>
      </c>
      <c r="FW18" s="404">
        <v>0</v>
      </c>
      <c r="FX18" s="404">
        <v>0</v>
      </c>
      <c r="FY18" s="404">
        <v>0</v>
      </c>
      <c r="FZ18" s="404">
        <v>0</v>
      </c>
      <c r="GA18" s="404">
        <v>0</v>
      </c>
      <c r="GB18" s="404">
        <v>0</v>
      </c>
      <c r="GC18" s="404">
        <v>0</v>
      </c>
      <c r="GD18" s="404">
        <v>0</v>
      </c>
      <c r="GE18" s="404">
        <v>0</v>
      </c>
      <c r="GF18" s="404">
        <v>0</v>
      </c>
      <c r="GG18" s="404">
        <v>0</v>
      </c>
      <c r="GH18" s="404">
        <v>0</v>
      </c>
      <c r="GI18" s="404">
        <v>0</v>
      </c>
      <c r="GJ18" s="404">
        <v>0</v>
      </c>
      <c r="GK18" s="404">
        <v>0</v>
      </c>
      <c r="GL18" s="404">
        <v>51630.839002267574</v>
      </c>
      <c r="GM18" s="404">
        <v>49172.22762120721</v>
      </c>
      <c r="GN18" s="404">
        <v>46830.692972578297</v>
      </c>
      <c r="GO18" s="404">
        <v>44600.659973884089</v>
      </c>
      <c r="GP18" s="404">
        <v>42476.819022746757</v>
      </c>
      <c r="GQ18" s="404">
        <v>40454.113354996902</v>
      </c>
      <c r="GR18" s="404">
        <v>38527.727004758963</v>
      </c>
      <c r="GS18" s="404">
        <v>36693.073337865673</v>
      </c>
      <c r="GT18" s="404">
        <v>34945.784131300643</v>
      </c>
      <c r="GU18" s="404">
        <v>33281.699172667279</v>
      </c>
      <c r="GV18" s="404">
        <v>31696.856354921219</v>
      </c>
      <c r="GW18" s="404">
        <v>30187.482242782109</v>
      </c>
      <c r="GX18" s="404">
        <v>28749.983088363919</v>
      </c>
      <c r="GY18" s="404">
        <v>27380.936274632295</v>
      </c>
      <c r="GZ18" s="404">
        <v>26077.082166316475</v>
      </c>
      <c r="HA18" s="404">
        <v>24835.316348872831</v>
      </c>
      <c r="HB18" s="404">
        <v>23652.682237021741</v>
      </c>
      <c r="HC18" s="404">
        <v>22526.364035258805</v>
      </c>
      <c r="HD18" s="404">
        <v>21453.680033579814</v>
      </c>
      <c r="HE18" s="404">
        <v>20432.076222456966</v>
      </c>
      <c r="HF18" s="404">
        <v>19459.120211863778</v>
      </c>
      <c r="HG18" s="404">
        <v>18532.495439870261</v>
      </c>
      <c r="HH18" s="404">
        <v>17649.995657019299</v>
      </c>
      <c r="HI18" s="404">
        <v>16809.519673351711</v>
      </c>
      <c r="HJ18" s="404">
        <v>16009.066355573059</v>
      </c>
      <c r="HK18" s="404">
        <v>15246.729862450531</v>
      </c>
      <c r="HL18" s="404">
        <v>14520.695107095746</v>
      </c>
      <c r="HM18" s="404">
        <v>13829.233435329279</v>
      </c>
      <c r="HN18" s="404">
        <v>13170.698509837413</v>
      </c>
      <c r="HO18" s="404">
        <v>12543.522390321341</v>
      </c>
      <c r="HP18" s="404">
        <v>11946.21180030604</v>
      </c>
      <c r="HQ18" s="404">
        <v>11377.344571720037</v>
      </c>
      <c r="HR18" s="404">
        <v>10835.566258780989</v>
      </c>
      <c r="HS18" s="404">
        <v>10319.586913124749</v>
      </c>
      <c r="HT18" s="404">
        <v>9828.1780124997622</v>
      </c>
      <c r="HU18" s="404">
        <v>9360.1695357140597</v>
      </c>
      <c r="HV18" s="404">
        <v>8914.4471768705334</v>
      </c>
      <c r="HW18" s="404">
        <v>8489.9496922576491</v>
      </c>
      <c r="HX18" s="404">
        <v>8085.6663735787151</v>
      </c>
      <c r="HY18" s="404">
        <v>7700.6346415035378</v>
      </c>
      <c r="HZ18" s="404">
        <v>398969.56515032315</v>
      </c>
      <c r="IA18" s="404">
        <v>930234.92621754808</v>
      </c>
      <c r="IB18" s="401">
        <v>2.3315937040637564</v>
      </c>
    </row>
    <row r="19" spans="1:236" ht="90" customHeight="1" x14ac:dyDescent="0.2">
      <c r="A19" s="137" t="s">
        <v>2026</v>
      </c>
      <c r="B19" s="138" t="s">
        <v>2027</v>
      </c>
      <c r="C19" s="138" t="s">
        <v>2028</v>
      </c>
      <c r="D19" s="142">
        <v>1</v>
      </c>
      <c r="E19" s="138" t="s">
        <v>2029</v>
      </c>
      <c r="F19" s="118" t="s">
        <v>2030</v>
      </c>
      <c r="G19" s="118" t="s">
        <v>2031</v>
      </c>
      <c r="H19" s="142" t="s">
        <v>77</v>
      </c>
      <c r="I19" s="118" t="s">
        <v>2032</v>
      </c>
      <c r="J19" s="142">
        <v>40</v>
      </c>
      <c r="K19" s="227" t="s">
        <v>94</v>
      </c>
      <c r="L19" s="142">
        <v>52300</v>
      </c>
      <c r="M19" s="142" t="s">
        <v>2033</v>
      </c>
      <c r="N19" s="142" t="s">
        <v>96</v>
      </c>
      <c r="O19" s="13" t="s">
        <v>217</v>
      </c>
      <c r="P19" s="142" t="s">
        <v>218</v>
      </c>
      <c r="Q19" s="79" t="s">
        <v>87</v>
      </c>
      <c r="R19" s="202" t="s">
        <v>261</v>
      </c>
      <c r="S19" s="142" t="s">
        <v>99</v>
      </c>
      <c r="T19" s="142" t="s">
        <v>2034</v>
      </c>
      <c r="U19" s="142" t="s">
        <v>100</v>
      </c>
      <c r="V19" s="117">
        <v>1</v>
      </c>
      <c r="W19" s="135">
        <v>420000</v>
      </c>
      <c r="X19" s="134">
        <v>0</v>
      </c>
      <c r="Y19" s="134">
        <v>0</v>
      </c>
      <c r="Z19" s="134"/>
      <c r="AA19" s="136">
        <v>420000</v>
      </c>
      <c r="AB19" s="134">
        <v>0</v>
      </c>
      <c r="AC19" s="134">
        <v>0</v>
      </c>
      <c r="AD19" s="134">
        <v>0</v>
      </c>
      <c r="AE19" s="139">
        <v>0</v>
      </c>
      <c r="AF19" s="139">
        <v>0</v>
      </c>
      <c r="AG19" s="139">
        <v>0</v>
      </c>
      <c r="AH19" s="139">
        <v>0</v>
      </c>
      <c r="AI19" s="116" t="s">
        <v>88</v>
      </c>
      <c r="AJ19" s="136">
        <v>0</v>
      </c>
      <c r="AK19" s="136">
        <v>0</v>
      </c>
      <c r="AL19" s="136">
        <v>0</v>
      </c>
      <c r="AM19" s="136">
        <v>0</v>
      </c>
      <c r="AN19" s="136">
        <v>0</v>
      </c>
      <c r="AO19" s="136">
        <v>0</v>
      </c>
      <c r="AP19" s="136">
        <v>0</v>
      </c>
      <c r="AQ19" s="139">
        <v>0</v>
      </c>
      <c r="AR19" s="139">
        <v>0</v>
      </c>
      <c r="AS19" s="139">
        <v>0</v>
      </c>
      <c r="AT19" s="139">
        <v>0</v>
      </c>
      <c r="AU19" s="122" t="s">
        <v>2035</v>
      </c>
      <c r="AV19" s="230">
        <v>0</v>
      </c>
      <c r="AW19" s="230">
        <v>0</v>
      </c>
      <c r="AX19" s="230" t="s">
        <v>3594</v>
      </c>
      <c r="AY19" s="141">
        <v>8</v>
      </c>
      <c r="AZ19" s="70">
        <v>1</v>
      </c>
      <c r="BA19" s="70">
        <v>1</v>
      </c>
      <c r="BB19" s="70">
        <v>1</v>
      </c>
      <c r="BC19" s="70">
        <v>1</v>
      </c>
      <c r="BD19" s="70">
        <v>1</v>
      </c>
      <c r="BE19" s="70">
        <v>1</v>
      </c>
      <c r="BF19" s="70">
        <v>1</v>
      </c>
      <c r="BG19" s="71">
        <v>0</v>
      </c>
      <c r="BH19" s="71">
        <v>0</v>
      </c>
      <c r="BI19" s="71">
        <v>0</v>
      </c>
      <c r="BJ19" s="71">
        <v>0</v>
      </c>
      <c r="BK19" s="71">
        <v>0</v>
      </c>
      <c r="BL19" s="70">
        <v>1</v>
      </c>
      <c r="BM19" s="70">
        <v>1</v>
      </c>
      <c r="BN19" s="70">
        <v>0</v>
      </c>
      <c r="BO19" s="70">
        <v>1</v>
      </c>
      <c r="BP19" s="403">
        <v>0</v>
      </c>
      <c r="BQ19" s="403">
        <v>0</v>
      </c>
      <c r="BR19" s="403">
        <v>420000</v>
      </c>
      <c r="BS19" s="403">
        <v>0</v>
      </c>
      <c r="BT19" s="403">
        <v>0</v>
      </c>
      <c r="BU19" s="403">
        <v>0</v>
      </c>
      <c r="BV19" s="403">
        <v>0</v>
      </c>
      <c r="BW19" s="403">
        <v>0</v>
      </c>
      <c r="BX19" s="403">
        <v>0</v>
      </c>
      <c r="BY19" s="403">
        <v>0</v>
      </c>
      <c r="BZ19" s="401">
        <v>0</v>
      </c>
      <c r="CA19" s="401">
        <v>0</v>
      </c>
      <c r="CB19" s="401">
        <v>0</v>
      </c>
      <c r="CC19" s="401">
        <v>0</v>
      </c>
      <c r="CD19" s="401">
        <v>0</v>
      </c>
      <c r="CE19" s="401">
        <v>0</v>
      </c>
      <c r="CF19" s="401">
        <v>0</v>
      </c>
      <c r="CG19" s="401">
        <v>0</v>
      </c>
      <c r="CH19" s="401">
        <v>0</v>
      </c>
      <c r="CI19" s="401">
        <v>0</v>
      </c>
      <c r="CJ19" s="401">
        <v>0</v>
      </c>
      <c r="CK19" s="401">
        <v>0</v>
      </c>
      <c r="CL19" s="401">
        <v>0</v>
      </c>
      <c r="CM19" s="401">
        <v>0</v>
      </c>
      <c r="CN19" s="401">
        <v>0</v>
      </c>
      <c r="CO19" s="401">
        <v>0</v>
      </c>
      <c r="CP19" s="401">
        <v>0</v>
      </c>
      <c r="CQ19" s="401">
        <v>0</v>
      </c>
      <c r="CR19" s="401">
        <v>0</v>
      </c>
      <c r="CS19" s="401">
        <v>0</v>
      </c>
      <c r="CT19" s="401">
        <v>0</v>
      </c>
      <c r="CU19" s="401">
        <v>0</v>
      </c>
      <c r="CV19" s="401">
        <v>0</v>
      </c>
      <c r="CW19" s="401">
        <v>0</v>
      </c>
      <c r="CX19" s="401">
        <v>0</v>
      </c>
      <c r="CY19" s="401">
        <v>0</v>
      </c>
      <c r="CZ19" s="401">
        <v>0</v>
      </c>
      <c r="DA19" s="401">
        <v>0</v>
      </c>
      <c r="DB19" s="401">
        <v>0</v>
      </c>
      <c r="DC19" s="401">
        <v>0</v>
      </c>
      <c r="DD19" s="401">
        <v>0</v>
      </c>
      <c r="DE19" s="401">
        <v>0</v>
      </c>
      <c r="DF19" s="401">
        <v>0</v>
      </c>
      <c r="DG19" s="403">
        <v>52300</v>
      </c>
      <c r="DH19" s="403">
        <v>52300</v>
      </c>
      <c r="DI19" s="403">
        <v>52300</v>
      </c>
      <c r="DJ19" s="403">
        <v>52300</v>
      </c>
      <c r="DK19" s="403">
        <v>52300</v>
      </c>
      <c r="DL19" s="403">
        <v>52300</v>
      </c>
      <c r="DM19" s="403">
        <v>52300</v>
      </c>
      <c r="DN19" s="403">
        <v>52300</v>
      </c>
      <c r="DO19" s="403">
        <v>52300</v>
      </c>
      <c r="DP19" s="403">
        <v>52300</v>
      </c>
      <c r="DQ19" s="403">
        <v>52300</v>
      </c>
      <c r="DR19" s="403">
        <v>52300</v>
      </c>
      <c r="DS19" s="403">
        <v>52300</v>
      </c>
      <c r="DT19" s="403">
        <v>52300</v>
      </c>
      <c r="DU19" s="403">
        <v>52300</v>
      </c>
      <c r="DV19" s="403">
        <v>52300</v>
      </c>
      <c r="DW19" s="403">
        <v>52300</v>
      </c>
      <c r="DX19" s="403">
        <v>52300</v>
      </c>
      <c r="DY19" s="403">
        <v>52300</v>
      </c>
      <c r="DZ19" s="403">
        <v>52300</v>
      </c>
      <c r="EA19" s="403">
        <v>52300</v>
      </c>
      <c r="EB19" s="403">
        <v>52300</v>
      </c>
      <c r="EC19" s="403">
        <v>52300</v>
      </c>
      <c r="ED19" s="403">
        <v>52300</v>
      </c>
      <c r="EE19" s="403">
        <v>52300</v>
      </c>
      <c r="EF19" s="403">
        <v>52300</v>
      </c>
      <c r="EG19" s="403">
        <v>52300</v>
      </c>
      <c r="EH19" s="403">
        <v>52300</v>
      </c>
      <c r="EI19" s="403">
        <v>52300</v>
      </c>
      <c r="EJ19" s="403">
        <v>52300</v>
      </c>
      <c r="EK19" s="403">
        <v>52300</v>
      </c>
      <c r="EL19" s="403">
        <v>52300</v>
      </c>
      <c r="EM19" s="403">
        <v>52300</v>
      </c>
      <c r="EN19" s="403">
        <v>52300</v>
      </c>
      <c r="EO19" s="403">
        <v>52300</v>
      </c>
      <c r="EP19" s="403">
        <v>52300</v>
      </c>
      <c r="EQ19" s="403">
        <v>52300</v>
      </c>
      <c r="ER19" s="403">
        <v>52300</v>
      </c>
      <c r="ES19" s="403">
        <v>52300</v>
      </c>
      <c r="ET19" s="403">
        <v>52300</v>
      </c>
      <c r="EU19" s="403">
        <v>52300</v>
      </c>
      <c r="EV19" s="403">
        <v>52300</v>
      </c>
      <c r="EW19" s="403">
        <v>52300</v>
      </c>
      <c r="EX19" s="404">
        <v>380952.38095238095</v>
      </c>
      <c r="EY19" s="404">
        <v>0</v>
      </c>
      <c r="EZ19" s="404">
        <v>0</v>
      </c>
      <c r="FA19" s="404">
        <v>0</v>
      </c>
      <c r="FB19" s="404">
        <v>0</v>
      </c>
      <c r="FC19" s="404">
        <v>0</v>
      </c>
      <c r="FD19" s="404">
        <v>0</v>
      </c>
      <c r="FE19" s="404">
        <v>0</v>
      </c>
      <c r="FF19" s="404">
        <v>0</v>
      </c>
      <c r="FG19" s="404">
        <v>0</v>
      </c>
      <c r="FH19" s="404">
        <v>0</v>
      </c>
      <c r="FI19" s="404">
        <v>0</v>
      </c>
      <c r="FJ19" s="404">
        <v>0</v>
      </c>
      <c r="FK19" s="404">
        <v>0</v>
      </c>
      <c r="FL19" s="404">
        <v>0</v>
      </c>
      <c r="FM19" s="404">
        <v>0</v>
      </c>
      <c r="FN19" s="404">
        <v>0</v>
      </c>
      <c r="FO19" s="404">
        <v>0</v>
      </c>
      <c r="FP19" s="404">
        <v>0</v>
      </c>
      <c r="FQ19" s="404">
        <v>0</v>
      </c>
      <c r="FR19" s="404">
        <v>0</v>
      </c>
      <c r="FS19" s="404">
        <v>0</v>
      </c>
      <c r="FT19" s="404">
        <v>0</v>
      </c>
      <c r="FU19" s="404">
        <v>0</v>
      </c>
      <c r="FV19" s="404">
        <v>0</v>
      </c>
      <c r="FW19" s="404">
        <v>0</v>
      </c>
      <c r="FX19" s="404">
        <v>0</v>
      </c>
      <c r="FY19" s="404">
        <v>0</v>
      </c>
      <c r="FZ19" s="404">
        <v>0</v>
      </c>
      <c r="GA19" s="404">
        <v>0</v>
      </c>
      <c r="GB19" s="404">
        <v>0</v>
      </c>
      <c r="GC19" s="404">
        <v>0</v>
      </c>
      <c r="GD19" s="404">
        <v>0</v>
      </c>
      <c r="GE19" s="404">
        <v>0</v>
      </c>
      <c r="GF19" s="404">
        <v>0</v>
      </c>
      <c r="GG19" s="404">
        <v>0</v>
      </c>
      <c r="GH19" s="404">
        <v>0</v>
      </c>
      <c r="GI19" s="404">
        <v>0</v>
      </c>
      <c r="GJ19" s="404">
        <v>0</v>
      </c>
      <c r="GK19" s="404">
        <v>0</v>
      </c>
      <c r="GL19" s="404">
        <v>47437.641723356006</v>
      </c>
      <c r="GM19" s="404">
        <v>45178.706403196193</v>
      </c>
      <c r="GN19" s="404">
        <v>43027.33943161543</v>
      </c>
      <c r="GO19" s="404">
        <v>40978.418506300404</v>
      </c>
      <c r="GP19" s="404">
        <v>39027.065244095626</v>
      </c>
      <c r="GQ19" s="404">
        <v>37168.63356580535</v>
      </c>
      <c r="GR19" s="404">
        <v>35398.698634100336</v>
      </c>
      <c r="GS19" s="404">
        <v>33713.046318190798</v>
      </c>
      <c r="GT19" s="404">
        <v>32107.663160181713</v>
      </c>
      <c r="GU19" s="404">
        <v>30578.726819220676</v>
      </c>
      <c r="GV19" s="404">
        <v>29122.596970686362</v>
      </c>
      <c r="GW19" s="404">
        <v>27735.806638748913</v>
      </c>
      <c r="GX19" s="404">
        <v>26415.053941665636</v>
      </c>
      <c r="GY19" s="404">
        <v>25157.19423015774</v>
      </c>
      <c r="GZ19" s="404">
        <v>23959.232600150233</v>
      </c>
      <c r="HA19" s="404">
        <v>22818.316762047838</v>
      </c>
      <c r="HB19" s="404">
        <v>21731.730249569369</v>
      </c>
      <c r="HC19" s="404">
        <v>20696.885951970828</v>
      </c>
      <c r="HD19" s="404">
        <v>19711.319954257931</v>
      </c>
      <c r="HE19" s="404">
        <v>18772.685670721839</v>
      </c>
      <c r="HF19" s="404">
        <v>17878.748257830324</v>
      </c>
      <c r="HG19" s="404">
        <v>17027.379293171733</v>
      </c>
      <c r="HH19" s="404">
        <v>16216.551707782606</v>
      </c>
      <c r="HI19" s="404">
        <v>15444.334959792957</v>
      </c>
      <c r="HJ19" s="404">
        <v>14708.890437898055</v>
      </c>
      <c r="HK19" s="404">
        <v>14008.467083712432</v>
      </c>
      <c r="HL19" s="404">
        <v>13341.397222583269</v>
      </c>
      <c r="HM19" s="404">
        <v>12706.092592936446</v>
      </c>
      <c r="HN19" s="404">
        <v>12101.040564701381</v>
      </c>
      <c r="HO19" s="404">
        <v>11524.800537810834</v>
      </c>
      <c r="HP19" s="404">
        <v>10976.000512200795</v>
      </c>
      <c r="HQ19" s="404">
        <v>10453.333821143615</v>
      </c>
      <c r="HR19" s="404">
        <v>9955.5560201367753</v>
      </c>
      <c r="HS19" s="404">
        <v>9481.4819239397857</v>
      </c>
      <c r="HT19" s="404">
        <v>9029.9827847045581</v>
      </c>
      <c r="HU19" s="404">
        <v>8599.9836044805306</v>
      </c>
      <c r="HV19" s="404">
        <v>8190.4605756957453</v>
      </c>
      <c r="HW19" s="404">
        <v>7800.4386435197557</v>
      </c>
      <c r="HX19" s="404">
        <v>7428.9891843045307</v>
      </c>
      <c r="HY19" s="404">
        <v>7075.2277945757432</v>
      </c>
      <c r="HZ19" s="404">
        <v>380952.38095238095</v>
      </c>
      <c r="IA19" s="404">
        <v>854685.92029896087</v>
      </c>
      <c r="IB19" s="401">
        <v>2.2435505407847725</v>
      </c>
    </row>
    <row r="20" spans="1:236" ht="90" customHeight="1" x14ac:dyDescent="0.2">
      <c r="A20" s="161" t="s">
        <v>2265</v>
      </c>
      <c r="B20" s="150" t="s">
        <v>3213</v>
      </c>
      <c r="C20" s="150" t="s">
        <v>2139</v>
      </c>
      <c r="D20" s="148">
        <v>4</v>
      </c>
      <c r="E20" s="150" t="s">
        <v>3229</v>
      </c>
      <c r="F20" s="151" t="s">
        <v>3230</v>
      </c>
      <c r="G20" s="151" t="s">
        <v>3231</v>
      </c>
      <c r="H20" s="79" t="s">
        <v>77</v>
      </c>
      <c r="I20" s="151" t="s">
        <v>3232</v>
      </c>
      <c r="J20" s="151">
        <v>40</v>
      </c>
      <c r="K20" s="227" t="s">
        <v>94</v>
      </c>
      <c r="L20" s="111">
        <v>51700</v>
      </c>
      <c r="M20" s="113" t="s">
        <v>3403</v>
      </c>
      <c r="N20" s="79" t="s">
        <v>81</v>
      </c>
      <c r="O20" s="13" t="s">
        <v>217</v>
      </c>
      <c r="P20" s="79" t="s">
        <v>218</v>
      </c>
      <c r="Q20" s="79" t="s">
        <v>87</v>
      </c>
      <c r="R20" s="79" t="s">
        <v>108</v>
      </c>
      <c r="S20" s="79" t="s">
        <v>99</v>
      </c>
      <c r="T20" s="79" t="s">
        <v>2696</v>
      </c>
      <c r="U20" s="79" t="s">
        <v>100</v>
      </c>
      <c r="V20" s="81">
        <v>1</v>
      </c>
      <c r="W20" s="162">
        <v>450000</v>
      </c>
      <c r="X20" s="162">
        <v>20000</v>
      </c>
      <c r="Y20" s="162">
        <v>0</v>
      </c>
      <c r="Z20" s="162">
        <v>0</v>
      </c>
      <c r="AA20" s="162">
        <v>125000</v>
      </c>
      <c r="AB20" s="162">
        <v>250000</v>
      </c>
      <c r="AC20" s="162">
        <v>75000</v>
      </c>
      <c r="AD20" s="162">
        <v>0</v>
      </c>
      <c r="AE20" s="149">
        <v>0</v>
      </c>
      <c r="AF20" s="149">
        <v>0</v>
      </c>
      <c r="AG20" s="149">
        <v>0</v>
      </c>
      <c r="AH20" s="149">
        <v>0</v>
      </c>
      <c r="AI20" s="79" t="s">
        <v>88</v>
      </c>
      <c r="AJ20" s="162">
        <v>0</v>
      </c>
      <c r="AK20" s="162">
        <v>0</v>
      </c>
      <c r="AL20" s="162">
        <v>0</v>
      </c>
      <c r="AM20" s="162">
        <v>0</v>
      </c>
      <c r="AN20" s="162">
        <v>0</v>
      </c>
      <c r="AO20" s="162">
        <v>0</v>
      </c>
      <c r="AP20" s="162">
        <v>0</v>
      </c>
      <c r="AQ20" s="149">
        <v>0</v>
      </c>
      <c r="AR20" s="149">
        <v>0</v>
      </c>
      <c r="AS20" s="149">
        <v>0</v>
      </c>
      <c r="AT20" s="149">
        <v>0</v>
      </c>
      <c r="AU20" s="151"/>
      <c r="AV20" s="230">
        <v>0</v>
      </c>
      <c r="AW20" s="230">
        <v>0</v>
      </c>
      <c r="AX20" s="230" t="s">
        <v>3594</v>
      </c>
      <c r="AY20" s="141">
        <v>9</v>
      </c>
      <c r="AZ20" s="70">
        <v>1</v>
      </c>
      <c r="BA20" s="70">
        <v>1</v>
      </c>
      <c r="BB20" s="70">
        <v>1</v>
      </c>
      <c r="BC20" s="70">
        <v>1</v>
      </c>
      <c r="BD20" s="70">
        <v>1</v>
      </c>
      <c r="BE20" s="70">
        <v>1</v>
      </c>
      <c r="BF20" s="70">
        <v>1</v>
      </c>
      <c r="BG20" s="71">
        <v>0</v>
      </c>
      <c r="BH20" s="71">
        <v>1</v>
      </c>
      <c r="BI20" s="71">
        <v>0</v>
      </c>
      <c r="BJ20" s="71">
        <v>0</v>
      </c>
      <c r="BK20" s="71">
        <v>1</v>
      </c>
      <c r="BL20" s="70">
        <v>1</v>
      </c>
      <c r="BM20" s="70">
        <v>1</v>
      </c>
      <c r="BN20" s="70">
        <v>0</v>
      </c>
      <c r="BO20" s="70">
        <v>1</v>
      </c>
      <c r="BP20" s="403">
        <v>0</v>
      </c>
      <c r="BQ20" s="403">
        <v>0</v>
      </c>
      <c r="BR20" s="403">
        <v>125000</v>
      </c>
      <c r="BS20" s="403">
        <v>250000</v>
      </c>
      <c r="BT20" s="403">
        <v>75000</v>
      </c>
      <c r="BU20" s="403">
        <v>0</v>
      </c>
      <c r="BV20" s="403">
        <v>0</v>
      </c>
      <c r="BW20" s="403">
        <v>0</v>
      </c>
      <c r="BX20" s="403">
        <v>0</v>
      </c>
      <c r="BY20" s="403">
        <v>0</v>
      </c>
      <c r="BZ20" s="401">
        <v>0</v>
      </c>
      <c r="CA20" s="401">
        <v>0</v>
      </c>
      <c r="CB20" s="401">
        <v>0</v>
      </c>
      <c r="CC20" s="401">
        <v>0</v>
      </c>
      <c r="CD20" s="401">
        <v>0</v>
      </c>
      <c r="CE20" s="401">
        <v>0</v>
      </c>
      <c r="CF20" s="401">
        <v>0</v>
      </c>
      <c r="CG20" s="401">
        <v>0</v>
      </c>
      <c r="CH20" s="401">
        <v>0</v>
      </c>
      <c r="CI20" s="401">
        <v>0</v>
      </c>
      <c r="CJ20" s="401">
        <v>0</v>
      </c>
      <c r="CK20" s="401">
        <v>0</v>
      </c>
      <c r="CL20" s="401">
        <v>0</v>
      </c>
      <c r="CM20" s="401">
        <v>0</v>
      </c>
      <c r="CN20" s="401">
        <v>0</v>
      </c>
      <c r="CO20" s="401">
        <v>0</v>
      </c>
      <c r="CP20" s="401">
        <v>0</v>
      </c>
      <c r="CQ20" s="401">
        <v>0</v>
      </c>
      <c r="CR20" s="401">
        <v>0</v>
      </c>
      <c r="CS20" s="401">
        <v>0</v>
      </c>
      <c r="CT20" s="401">
        <v>0</v>
      </c>
      <c r="CU20" s="401">
        <v>0</v>
      </c>
      <c r="CV20" s="401">
        <v>0</v>
      </c>
      <c r="CW20" s="401">
        <v>0</v>
      </c>
      <c r="CX20" s="401">
        <v>0</v>
      </c>
      <c r="CY20" s="401">
        <v>0</v>
      </c>
      <c r="CZ20" s="401">
        <v>0</v>
      </c>
      <c r="DA20" s="401">
        <v>0</v>
      </c>
      <c r="DB20" s="401">
        <v>0</v>
      </c>
      <c r="DC20" s="401">
        <v>0</v>
      </c>
      <c r="DD20" s="401">
        <v>0</v>
      </c>
      <c r="DE20" s="401">
        <v>0</v>
      </c>
      <c r="DF20" s="401">
        <v>0</v>
      </c>
      <c r="DG20" s="403">
        <v>51700</v>
      </c>
      <c r="DH20" s="403">
        <v>51700</v>
      </c>
      <c r="DI20" s="403">
        <v>51700</v>
      </c>
      <c r="DJ20" s="403">
        <v>51700</v>
      </c>
      <c r="DK20" s="403">
        <v>51700</v>
      </c>
      <c r="DL20" s="403">
        <v>51700</v>
      </c>
      <c r="DM20" s="403">
        <v>51700</v>
      </c>
      <c r="DN20" s="403">
        <v>51700</v>
      </c>
      <c r="DO20" s="403">
        <v>51700</v>
      </c>
      <c r="DP20" s="403">
        <v>51700</v>
      </c>
      <c r="DQ20" s="403">
        <v>51700</v>
      </c>
      <c r="DR20" s="403">
        <v>51700</v>
      </c>
      <c r="DS20" s="403">
        <v>51700</v>
      </c>
      <c r="DT20" s="403">
        <v>51700</v>
      </c>
      <c r="DU20" s="403">
        <v>51700</v>
      </c>
      <c r="DV20" s="403">
        <v>51700</v>
      </c>
      <c r="DW20" s="403">
        <v>51700</v>
      </c>
      <c r="DX20" s="403">
        <v>51700</v>
      </c>
      <c r="DY20" s="403">
        <v>51700</v>
      </c>
      <c r="DZ20" s="403">
        <v>51700</v>
      </c>
      <c r="EA20" s="403">
        <v>51700</v>
      </c>
      <c r="EB20" s="403">
        <v>51700</v>
      </c>
      <c r="EC20" s="403">
        <v>51700</v>
      </c>
      <c r="ED20" s="403">
        <v>51700</v>
      </c>
      <c r="EE20" s="403">
        <v>51700</v>
      </c>
      <c r="EF20" s="403">
        <v>51700</v>
      </c>
      <c r="EG20" s="403">
        <v>51700</v>
      </c>
      <c r="EH20" s="403">
        <v>51700</v>
      </c>
      <c r="EI20" s="403">
        <v>51700</v>
      </c>
      <c r="EJ20" s="403">
        <v>51700</v>
      </c>
      <c r="EK20" s="403">
        <v>51700</v>
      </c>
      <c r="EL20" s="403">
        <v>51700</v>
      </c>
      <c r="EM20" s="403">
        <v>51700</v>
      </c>
      <c r="EN20" s="403">
        <v>51700</v>
      </c>
      <c r="EO20" s="403">
        <v>51700</v>
      </c>
      <c r="EP20" s="403">
        <v>51700</v>
      </c>
      <c r="EQ20" s="403">
        <v>51700</v>
      </c>
      <c r="ER20" s="403">
        <v>51700</v>
      </c>
      <c r="ES20" s="403">
        <v>51700</v>
      </c>
      <c r="ET20" s="403">
        <v>51700</v>
      </c>
      <c r="EU20" s="403">
        <v>51700</v>
      </c>
      <c r="EV20" s="403">
        <v>51700</v>
      </c>
      <c r="EW20" s="403">
        <v>51700</v>
      </c>
      <c r="EX20" s="404">
        <v>113378.68480725623</v>
      </c>
      <c r="EY20" s="404">
        <v>215959.399632869</v>
      </c>
      <c r="EZ20" s="404">
        <v>61702.685609391148</v>
      </c>
      <c r="FA20" s="404">
        <v>0</v>
      </c>
      <c r="FB20" s="404">
        <v>0</v>
      </c>
      <c r="FC20" s="404">
        <v>0</v>
      </c>
      <c r="FD20" s="404">
        <v>0</v>
      </c>
      <c r="FE20" s="404">
        <v>0</v>
      </c>
      <c r="FF20" s="404">
        <v>0</v>
      </c>
      <c r="FG20" s="404">
        <v>0</v>
      </c>
      <c r="FH20" s="404">
        <v>0</v>
      </c>
      <c r="FI20" s="404">
        <v>0</v>
      </c>
      <c r="FJ20" s="404">
        <v>0</v>
      </c>
      <c r="FK20" s="404">
        <v>0</v>
      </c>
      <c r="FL20" s="404">
        <v>0</v>
      </c>
      <c r="FM20" s="404">
        <v>0</v>
      </c>
      <c r="FN20" s="404">
        <v>0</v>
      </c>
      <c r="FO20" s="404">
        <v>0</v>
      </c>
      <c r="FP20" s="404">
        <v>0</v>
      </c>
      <c r="FQ20" s="404">
        <v>0</v>
      </c>
      <c r="FR20" s="404">
        <v>0</v>
      </c>
      <c r="FS20" s="404">
        <v>0</v>
      </c>
      <c r="FT20" s="404">
        <v>0</v>
      </c>
      <c r="FU20" s="404">
        <v>0</v>
      </c>
      <c r="FV20" s="404">
        <v>0</v>
      </c>
      <c r="FW20" s="404">
        <v>0</v>
      </c>
      <c r="FX20" s="404">
        <v>0</v>
      </c>
      <c r="FY20" s="404">
        <v>0</v>
      </c>
      <c r="FZ20" s="404">
        <v>0</v>
      </c>
      <c r="GA20" s="404">
        <v>0</v>
      </c>
      <c r="GB20" s="404">
        <v>0</v>
      </c>
      <c r="GC20" s="404">
        <v>0</v>
      </c>
      <c r="GD20" s="404">
        <v>0</v>
      </c>
      <c r="GE20" s="404">
        <v>0</v>
      </c>
      <c r="GF20" s="404">
        <v>0</v>
      </c>
      <c r="GG20" s="404">
        <v>0</v>
      </c>
      <c r="GH20" s="404">
        <v>0</v>
      </c>
      <c r="GI20" s="404">
        <v>0</v>
      </c>
      <c r="GJ20" s="404">
        <v>0</v>
      </c>
      <c r="GK20" s="404">
        <v>0</v>
      </c>
      <c r="GL20" s="404">
        <v>46893.424036281176</v>
      </c>
      <c r="GM20" s="404">
        <v>44660.403844077307</v>
      </c>
      <c r="GN20" s="404">
        <v>42533.717946740297</v>
      </c>
      <c r="GO20" s="404">
        <v>40508.302806419328</v>
      </c>
      <c r="GP20" s="404">
        <v>38579.336006113648</v>
      </c>
      <c r="GQ20" s="404">
        <v>36742.224767727283</v>
      </c>
      <c r="GR20" s="404">
        <v>34992.595016883126</v>
      </c>
      <c r="GS20" s="404">
        <v>33326.280968460116</v>
      </c>
      <c r="GT20" s="404">
        <v>31739.315208057258</v>
      </c>
      <c r="GU20" s="404">
        <v>30227.919245768815</v>
      </c>
      <c r="GV20" s="404">
        <v>28788.494519779826</v>
      </c>
      <c r="GW20" s="404">
        <v>27417.613828361737</v>
      </c>
      <c r="GX20" s="404">
        <v>26112.013169868325</v>
      </c>
      <c r="GY20" s="404">
        <v>24868.58397130316</v>
      </c>
      <c r="GZ20" s="404">
        <v>23684.365686955392</v>
      </c>
      <c r="HA20" s="404">
        <v>22556.538749481322</v>
      </c>
      <c r="HB20" s="404">
        <v>21482.417856648877</v>
      </c>
      <c r="HC20" s="404">
        <v>20459.445577760838</v>
      </c>
      <c r="HD20" s="404">
        <v>19485.186264534132</v>
      </c>
      <c r="HE20" s="404">
        <v>18557.320251937268</v>
      </c>
      <c r="HF20" s="404">
        <v>17673.638335178352</v>
      </c>
      <c r="HG20" s="404">
        <v>16832.036509693666</v>
      </c>
      <c r="HH20" s="404">
        <v>16030.510961613016</v>
      </c>
      <c r="HI20" s="404">
        <v>15267.153296774301</v>
      </c>
      <c r="HJ20" s="404">
        <v>14540.145996927906</v>
      </c>
      <c r="HK20" s="404">
        <v>13847.75809231229</v>
      </c>
      <c r="HL20" s="404">
        <v>13188.34104029742</v>
      </c>
      <c r="HM20" s="404">
        <v>12560.324800283255</v>
      </c>
      <c r="HN20" s="404">
        <v>11962.214095507867</v>
      </c>
      <c r="HO20" s="404">
        <v>11392.584852864629</v>
      </c>
      <c r="HP20" s="404">
        <v>10850.080812252028</v>
      </c>
      <c r="HQ20" s="404">
        <v>10333.410297382885</v>
      </c>
      <c r="HR20" s="404">
        <v>9841.3431403646518</v>
      </c>
      <c r="HS20" s="404">
        <v>9372.7077527282381</v>
      </c>
      <c r="HT20" s="404">
        <v>8926.3883359316569</v>
      </c>
      <c r="HU20" s="404">
        <v>8501.3222246968162</v>
      </c>
      <c r="HV20" s="404">
        <v>8096.4973568541118</v>
      </c>
      <c r="HW20" s="404">
        <v>7710.9498636705812</v>
      </c>
      <c r="HX20" s="404">
        <v>7343.7617749243636</v>
      </c>
      <c r="HY20" s="404">
        <v>6994.0588332612988</v>
      </c>
      <c r="HZ20" s="404">
        <v>391040.77004951634</v>
      </c>
      <c r="IA20" s="404">
        <v>844880.7280966785</v>
      </c>
      <c r="IB20" s="401">
        <v>2.1605949885729148</v>
      </c>
    </row>
    <row r="21" spans="1:236" ht="90" customHeight="1" x14ac:dyDescent="0.2">
      <c r="A21" s="224" t="s">
        <v>638</v>
      </c>
      <c r="B21" s="225" t="s">
        <v>639</v>
      </c>
      <c r="C21" s="225" t="s">
        <v>677</v>
      </c>
      <c r="D21" s="226">
        <v>10</v>
      </c>
      <c r="E21" s="225" t="s">
        <v>678</v>
      </c>
      <c r="F21" s="227" t="s">
        <v>679</v>
      </c>
      <c r="G21" s="227" t="s">
        <v>680</v>
      </c>
      <c r="H21" s="73" t="s">
        <v>77</v>
      </c>
      <c r="I21" s="227" t="s">
        <v>664</v>
      </c>
      <c r="J21" s="227">
        <v>40</v>
      </c>
      <c r="K21" s="227" t="s">
        <v>79</v>
      </c>
      <c r="L21" s="191">
        <v>50347</v>
      </c>
      <c r="M21" s="73" t="s">
        <v>702</v>
      </c>
      <c r="N21" s="73" t="s">
        <v>81</v>
      </c>
      <c r="O21" s="73" t="s">
        <v>217</v>
      </c>
      <c r="P21" s="73" t="s">
        <v>218</v>
      </c>
      <c r="Q21" s="112" t="s">
        <v>87</v>
      </c>
      <c r="R21" s="73" t="s">
        <v>108</v>
      </c>
      <c r="S21" s="73" t="s">
        <v>99</v>
      </c>
      <c r="T21" s="73" t="s">
        <v>645</v>
      </c>
      <c r="U21" s="73" t="s">
        <v>100</v>
      </c>
      <c r="V21" s="228">
        <v>1</v>
      </c>
      <c r="W21" s="229">
        <v>535000</v>
      </c>
      <c r="X21" s="229">
        <v>20000</v>
      </c>
      <c r="Y21" s="229">
        <v>0</v>
      </c>
      <c r="Z21" s="229">
        <v>0</v>
      </c>
      <c r="AA21" s="229">
        <v>0</v>
      </c>
      <c r="AB21" s="229">
        <v>0</v>
      </c>
      <c r="AC21" s="229">
        <v>0</v>
      </c>
      <c r="AD21" s="229">
        <v>20000</v>
      </c>
      <c r="AE21" s="229">
        <v>515000</v>
      </c>
      <c r="AF21" s="229">
        <v>0</v>
      </c>
      <c r="AG21" s="229">
        <v>0</v>
      </c>
      <c r="AH21" s="229">
        <v>0</v>
      </c>
      <c r="AI21" s="73" t="s">
        <v>88</v>
      </c>
      <c r="AJ21" s="229">
        <v>0</v>
      </c>
      <c r="AK21" s="229">
        <v>0</v>
      </c>
      <c r="AL21" s="229">
        <v>0</v>
      </c>
      <c r="AM21" s="229">
        <v>0</v>
      </c>
      <c r="AN21" s="229">
        <v>0</v>
      </c>
      <c r="AO21" s="229">
        <v>0</v>
      </c>
      <c r="AP21" s="229">
        <v>0</v>
      </c>
      <c r="AQ21" s="229">
        <v>0</v>
      </c>
      <c r="AR21" s="229">
        <v>0</v>
      </c>
      <c r="AS21" s="229">
        <v>0</v>
      </c>
      <c r="AT21" s="229">
        <v>0</v>
      </c>
      <c r="AU21" s="227" t="s">
        <v>659</v>
      </c>
      <c r="AV21" s="230">
        <v>0</v>
      </c>
      <c r="AW21" s="230">
        <v>0</v>
      </c>
      <c r="AX21" s="230" t="s">
        <v>3594</v>
      </c>
      <c r="AY21" s="141">
        <v>9</v>
      </c>
      <c r="AZ21" s="70">
        <v>1</v>
      </c>
      <c r="BA21" s="70">
        <v>1</v>
      </c>
      <c r="BB21" s="70">
        <v>1</v>
      </c>
      <c r="BC21" s="70">
        <v>1</v>
      </c>
      <c r="BD21" s="70">
        <v>1</v>
      </c>
      <c r="BE21" s="70">
        <v>1</v>
      </c>
      <c r="BF21" s="70">
        <v>1</v>
      </c>
      <c r="BG21" s="71">
        <v>0</v>
      </c>
      <c r="BH21" s="71">
        <v>1</v>
      </c>
      <c r="BI21" s="71">
        <v>0</v>
      </c>
      <c r="BJ21" s="71">
        <v>0</v>
      </c>
      <c r="BK21" s="71">
        <v>1</v>
      </c>
      <c r="BL21" s="70">
        <v>1</v>
      </c>
      <c r="BM21" s="70">
        <v>1</v>
      </c>
      <c r="BN21" s="70">
        <v>0</v>
      </c>
      <c r="BO21" s="70">
        <v>1</v>
      </c>
      <c r="BP21" s="403">
        <v>0</v>
      </c>
      <c r="BQ21" s="403">
        <v>0</v>
      </c>
      <c r="BR21" s="403">
        <v>0</v>
      </c>
      <c r="BS21" s="403">
        <v>0</v>
      </c>
      <c r="BT21" s="403">
        <v>0</v>
      </c>
      <c r="BU21" s="403">
        <v>20000</v>
      </c>
      <c r="BV21" s="403">
        <v>515000</v>
      </c>
      <c r="BW21" s="403">
        <v>0</v>
      </c>
      <c r="BX21" s="403">
        <v>0</v>
      </c>
      <c r="BY21" s="403">
        <v>0</v>
      </c>
      <c r="BZ21" s="401">
        <v>0</v>
      </c>
      <c r="CA21" s="401">
        <v>0</v>
      </c>
      <c r="CB21" s="401">
        <v>0</v>
      </c>
      <c r="CC21" s="401">
        <v>0</v>
      </c>
      <c r="CD21" s="401">
        <v>0</v>
      </c>
      <c r="CE21" s="401">
        <v>0</v>
      </c>
      <c r="CF21" s="401">
        <v>0</v>
      </c>
      <c r="CG21" s="401">
        <v>0</v>
      </c>
      <c r="CH21" s="401">
        <v>0</v>
      </c>
      <c r="CI21" s="401">
        <v>0</v>
      </c>
      <c r="CJ21" s="401">
        <v>0</v>
      </c>
      <c r="CK21" s="401">
        <v>0</v>
      </c>
      <c r="CL21" s="401">
        <v>0</v>
      </c>
      <c r="CM21" s="401">
        <v>0</v>
      </c>
      <c r="CN21" s="401">
        <v>0</v>
      </c>
      <c r="CO21" s="401">
        <v>0</v>
      </c>
      <c r="CP21" s="401">
        <v>0</v>
      </c>
      <c r="CQ21" s="401">
        <v>0</v>
      </c>
      <c r="CR21" s="401">
        <v>0</v>
      </c>
      <c r="CS21" s="401">
        <v>0</v>
      </c>
      <c r="CT21" s="401">
        <v>0</v>
      </c>
      <c r="CU21" s="401">
        <v>0</v>
      </c>
      <c r="CV21" s="401">
        <v>0</v>
      </c>
      <c r="CW21" s="401">
        <v>0</v>
      </c>
      <c r="CX21" s="401">
        <v>0</v>
      </c>
      <c r="CY21" s="401">
        <v>0</v>
      </c>
      <c r="CZ21" s="401">
        <v>0</v>
      </c>
      <c r="DA21" s="401">
        <v>0</v>
      </c>
      <c r="DB21" s="401">
        <v>0</v>
      </c>
      <c r="DC21" s="401">
        <v>0</v>
      </c>
      <c r="DD21" s="401">
        <v>0</v>
      </c>
      <c r="DE21" s="401">
        <v>0</v>
      </c>
      <c r="DF21" s="401">
        <v>0</v>
      </c>
      <c r="DG21" s="403">
        <v>50347</v>
      </c>
      <c r="DH21" s="403">
        <v>50347</v>
      </c>
      <c r="DI21" s="403">
        <v>50347</v>
      </c>
      <c r="DJ21" s="403">
        <v>50347</v>
      </c>
      <c r="DK21" s="403">
        <v>50347</v>
      </c>
      <c r="DL21" s="403">
        <v>50347</v>
      </c>
      <c r="DM21" s="403">
        <v>50347</v>
      </c>
      <c r="DN21" s="403">
        <v>50347</v>
      </c>
      <c r="DO21" s="403">
        <v>50347</v>
      </c>
      <c r="DP21" s="403">
        <v>50347</v>
      </c>
      <c r="DQ21" s="403">
        <v>50347</v>
      </c>
      <c r="DR21" s="403">
        <v>50347</v>
      </c>
      <c r="DS21" s="403">
        <v>50347</v>
      </c>
      <c r="DT21" s="403">
        <v>50347</v>
      </c>
      <c r="DU21" s="403">
        <v>50347</v>
      </c>
      <c r="DV21" s="403">
        <v>50347</v>
      </c>
      <c r="DW21" s="403">
        <v>50347</v>
      </c>
      <c r="DX21" s="403">
        <v>50347</v>
      </c>
      <c r="DY21" s="403">
        <v>50347</v>
      </c>
      <c r="DZ21" s="403">
        <v>50347</v>
      </c>
      <c r="EA21" s="403">
        <v>50347</v>
      </c>
      <c r="EB21" s="403">
        <v>50347</v>
      </c>
      <c r="EC21" s="403">
        <v>50347</v>
      </c>
      <c r="ED21" s="403">
        <v>50347</v>
      </c>
      <c r="EE21" s="403">
        <v>50347</v>
      </c>
      <c r="EF21" s="403">
        <v>50347</v>
      </c>
      <c r="EG21" s="403">
        <v>50347</v>
      </c>
      <c r="EH21" s="403">
        <v>50347</v>
      </c>
      <c r="EI21" s="403">
        <v>50347</v>
      </c>
      <c r="EJ21" s="403">
        <v>50347</v>
      </c>
      <c r="EK21" s="403">
        <v>50347</v>
      </c>
      <c r="EL21" s="403">
        <v>50347</v>
      </c>
      <c r="EM21" s="403">
        <v>50347</v>
      </c>
      <c r="EN21" s="403">
        <v>50347</v>
      </c>
      <c r="EO21" s="403">
        <v>50347</v>
      </c>
      <c r="EP21" s="403">
        <v>50347</v>
      </c>
      <c r="EQ21" s="403">
        <v>50347</v>
      </c>
      <c r="ER21" s="403">
        <v>50347</v>
      </c>
      <c r="ES21" s="403">
        <v>50347</v>
      </c>
      <c r="ET21" s="403">
        <v>50347</v>
      </c>
      <c r="EU21" s="403">
        <v>50347</v>
      </c>
      <c r="EV21" s="403">
        <v>50347</v>
      </c>
      <c r="EW21" s="403">
        <v>50347</v>
      </c>
      <c r="EX21" s="404">
        <v>0</v>
      </c>
      <c r="EY21" s="404">
        <v>0</v>
      </c>
      <c r="EZ21" s="404">
        <v>0</v>
      </c>
      <c r="FA21" s="404">
        <v>15670.523329369178</v>
      </c>
      <c r="FB21" s="404">
        <v>384300.92926786322</v>
      </c>
      <c r="FC21" s="404">
        <v>0</v>
      </c>
      <c r="FD21" s="404">
        <v>0</v>
      </c>
      <c r="FE21" s="404">
        <v>0</v>
      </c>
      <c r="FF21" s="404">
        <v>0</v>
      </c>
      <c r="FG21" s="404">
        <v>0</v>
      </c>
      <c r="FH21" s="404">
        <v>0</v>
      </c>
      <c r="FI21" s="404">
        <v>0</v>
      </c>
      <c r="FJ21" s="404">
        <v>0</v>
      </c>
      <c r="FK21" s="404">
        <v>0</v>
      </c>
      <c r="FL21" s="404">
        <v>0</v>
      </c>
      <c r="FM21" s="404">
        <v>0</v>
      </c>
      <c r="FN21" s="404">
        <v>0</v>
      </c>
      <c r="FO21" s="404">
        <v>0</v>
      </c>
      <c r="FP21" s="404">
        <v>0</v>
      </c>
      <c r="FQ21" s="404">
        <v>0</v>
      </c>
      <c r="FR21" s="404">
        <v>0</v>
      </c>
      <c r="FS21" s="404">
        <v>0</v>
      </c>
      <c r="FT21" s="404">
        <v>0</v>
      </c>
      <c r="FU21" s="404">
        <v>0</v>
      </c>
      <c r="FV21" s="404">
        <v>0</v>
      </c>
      <c r="FW21" s="404">
        <v>0</v>
      </c>
      <c r="FX21" s="404">
        <v>0</v>
      </c>
      <c r="FY21" s="404">
        <v>0</v>
      </c>
      <c r="FZ21" s="404">
        <v>0</v>
      </c>
      <c r="GA21" s="404">
        <v>0</v>
      </c>
      <c r="GB21" s="404">
        <v>0</v>
      </c>
      <c r="GC21" s="404">
        <v>0</v>
      </c>
      <c r="GD21" s="404">
        <v>0</v>
      </c>
      <c r="GE21" s="404">
        <v>0</v>
      </c>
      <c r="GF21" s="404">
        <v>0</v>
      </c>
      <c r="GG21" s="404">
        <v>0</v>
      </c>
      <c r="GH21" s="404">
        <v>0</v>
      </c>
      <c r="GI21" s="404">
        <v>0</v>
      </c>
      <c r="GJ21" s="404">
        <v>0</v>
      </c>
      <c r="GK21" s="404">
        <v>0</v>
      </c>
      <c r="GL21" s="404">
        <v>45666.213151927434</v>
      </c>
      <c r="GM21" s="404">
        <v>43491.631573264225</v>
      </c>
      <c r="GN21" s="404">
        <v>41420.601498346885</v>
      </c>
      <c r="GO21" s="404">
        <v>39448.1919031875</v>
      </c>
      <c r="GP21" s="404">
        <v>37569.70657446429</v>
      </c>
      <c r="GQ21" s="404">
        <v>35780.672928061227</v>
      </c>
      <c r="GR21" s="404">
        <v>34076.831360058313</v>
      </c>
      <c r="GS21" s="404">
        <v>32454.125104817438</v>
      </c>
      <c r="GT21" s="404">
        <v>30908.690576016608</v>
      </c>
      <c r="GU21" s="404">
        <v>29436.848167634864</v>
      </c>
      <c r="GV21" s="404">
        <v>28035.09349298559</v>
      </c>
      <c r="GW21" s="404">
        <v>26700.089040938652</v>
      </c>
      <c r="GX21" s="404">
        <v>25428.656229465389</v>
      </c>
      <c r="GY21" s="404">
        <v>24217.767837586074</v>
      </c>
      <c r="GZ21" s="404">
        <v>23064.540797701025</v>
      </c>
      <c r="HA21" s="404">
        <v>21966.229331143833</v>
      </c>
      <c r="HB21" s="404">
        <v>20920.218410613175</v>
      </c>
      <c r="HC21" s="404">
        <v>19924.017533917307</v>
      </c>
      <c r="HD21" s="404">
        <v>18975.254794206961</v>
      </c>
      <c r="HE21" s="404">
        <v>18071.671232578057</v>
      </c>
      <c r="HF21" s="404">
        <v>17211.115459598153</v>
      </c>
      <c r="HG21" s="404">
        <v>16391.538532950617</v>
      </c>
      <c r="HH21" s="404">
        <v>15610.98907900059</v>
      </c>
      <c r="HI21" s="404">
        <v>14867.608646667228</v>
      </c>
      <c r="HJ21" s="404">
        <v>14159.627282540217</v>
      </c>
      <c r="HK21" s="404">
        <v>13485.359316704968</v>
      </c>
      <c r="HL21" s="404">
        <v>12843.199349242828</v>
      </c>
      <c r="HM21" s="404">
        <v>12231.61842785031</v>
      </c>
      <c r="HN21" s="404">
        <v>11649.160407476489</v>
      </c>
      <c r="HO21" s="404">
        <v>11094.438483310938</v>
      </c>
      <c r="HP21" s="404">
        <v>10566.131888867561</v>
      </c>
      <c r="HQ21" s="404">
        <v>10062.982751302439</v>
      </c>
      <c r="HR21" s="404">
        <v>9583.7930964785137</v>
      </c>
      <c r="HS21" s="404">
        <v>9127.4219966462024</v>
      </c>
      <c r="HT21" s="404">
        <v>8692.7828539487655</v>
      </c>
      <c r="HU21" s="404">
        <v>8278.8408132845379</v>
      </c>
      <c r="HV21" s="404">
        <v>7884.6102983662277</v>
      </c>
      <c r="HW21" s="404">
        <v>7509.1526651106915</v>
      </c>
      <c r="HX21" s="404">
        <v>7151.5739667720882</v>
      </c>
      <c r="HY21" s="404">
        <v>6811.0228254972262</v>
      </c>
      <c r="HZ21" s="404">
        <v>399971.45259723242</v>
      </c>
      <c r="IA21" s="404">
        <v>822770.01968053135</v>
      </c>
      <c r="IB21" s="401">
        <v>2.0570718593485551</v>
      </c>
    </row>
    <row r="22" spans="1:236" ht="90" customHeight="1" x14ac:dyDescent="0.2">
      <c r="A22" s="161" t="s">
        <v>2265</v>
      </c>
      <c r="B22" s="150" t="s">
        <v>3213</v>
      </c>
      <c r="C22" s="150" t="s">
        <v>3225</v>
      </c>
      <c r="D22" s="79">
        <v>3</v>
      </c>
      <c r="E22" s="150" t="s">
        <v>3226</v>
      </c>
      <c r="F22" s="150" t="s">
        <v>3227</v>
      </c>
      <c r="G22" s="150" t="s">
        <v>3228</v>
      </c>
      <c r="H22" s="79" t="s">
        <v>77</v>
      </c>
      <c r="I22" s="150" t="s">
        <v>2584</v>
      </c>
      <c r="J22" s="151">
        <v>40</v>
      </c>
      <c r="K22" s="227" t="s">
        <v>94</v>
      </c>
      <c r="L22" s="111">
        <v>96100</v>
      </c>
      <c r="M22" s="214" t="s">
        <v>3402</v>
      </c>
      <c r="N22" s="79" t="s">
        <v>96</v>
      </c>
      <c r="O22" s="379" t="s">
        <v>97</v>
      </c>
      <c r="P22" s="379" t="s">
        <v>97</v>
      </c>
      <c r="Q22" s="79" t="s">
        <v>87</v>
      </c>
      <c r="R22" s="79" t="s">
        <v>108</v>
      </c>
      <c r="S22" s="79" t="s">
        <v>99</v>
      </c>
      <c r="T22" s="79" t="s">
        <v>2696</v>
      </c>
      <c r="U22" s="79" t="s">
        <v>100</v>
      </c>
      <c r="V22" s="81">
        <v>1</v>
      </c>
      <c r="W22" s="162">
        <v>890000</v>
      </c>
      <c r="X22" s="162">
        <v>40000</v>
      </c>
      <c r="Y22" s="162">
        <v>0</v>
      </c>
      <c r="Z22" s="127">
        <v>0</v>
      </c>
      <c r="AA22" s="162">
        <v>180000</v>
      </c>
      <c r="AB22" s="127">
        <v>410000</v>
      </c>
      <c r="AC22" s="149">
        <v>300000</v>
      </c>
      <c r="AD22" s="162">
        <v>0</v>
      </c>
      <c r="AE22" s="162">
        <v>0</v>
      </c>
      <c r="AF22" s="162">
        <v>0</v>
      </c>
      <c r="AG22" s="149">
        <v>0</v>
      </c>
      <c r="AH22" s="149">
        <v>0</v>
      </c>
      <c r="AI22" s="219"/>
      <c r="AJ22" s="162">
        <v>0</v>
      </c>
      <c r="AK22" s="162">
        <v>0</v>
      </c>
      <c r="AL22" s="162">
        <v>0</v>
      </c>
      <c r="AM22" s="162">
        <v>0</v>
      </c>
      <c r="AN22" s="162">
        <v>0</v>
      </c>
      <c r="AO22" s="162">
        <v>0</v>
      </c>
      <c r="AP22" s="162">
        <v>0</v>
      </c>
      <c r="AQ22" s="149">
        <v>0</v>
      </c>
      <c r="AR22" s="149">
        <v>0</v>
      </c>
      <c r="AS22" s="149">
        <v>0</v>
      </c>
      <c r="AT22" s="149">
        <v>0</v>
      </c>
      <c r="AU22" s="151"/>
      <c r="AV22" s="230">
        <v>0</v>
      </c>
      <c r="AW22" s="230">
        <v>0</v>
      </c>
      <c r="AX22" s="230" t="s">
        <v>3615</v>
      </c>
      <c r="AY22" s="141">
        <v>9</v>
      </c>
      <c r="AZ22" s="70">
        <v>1</v>
      </c>
      <c r="BA22" s="70">
        <v>1</v>
      </c>
      <c r="BB22" s="70">
        <v>1</v>
      </c>
      <c r="BC22" s="70">
        <v>1</v>
      </c>
      <c r="BD22" s="70">
        <v>1</v>
      </c>
      <c r="BE22" s="70">
        <v>1</v>
      </c>
      <c r="BF22" s="70">
        <v>1</v>
      </c>
      <c r="BG22" s="71">
        <v>0</v>
      </c>
      <c r="BH22" s="71">
        <v>1</v>
      </c>
      <c r="BI22" s="71">
        <v>1</v>
      </c>
      <c r="BJ22" s="71">
        <v>0</v>
      </c>
      <c r="BK22" s="71">
        <v>0</v>
      </c>
      <c r="BL22" s="70">
        <v>1</v>
      </c>
      <c r="BM22" s="70">
        <v>1</v>
      </c>
      <c r="BN22" s="70">
        <v>0</v>
      </c>
      <c r="BO22" s="70">
        <v>1</v>
      </c>
      <c r="BP22" s="403">
        <v>0</v>
      </c>
      <c r="BQ22" s="403">
        <v>0</v>
      </c>
      <c r="BR22" s="403">
        <v>180000</v>
      </c>
      <c r="BS22" s="403">
        <v>410000</v>
      </c>
      <c r="BT22" s="403">
        <v>300000</v>
      </c>
      <c r="BU22" s="403">
        <v>0</v>
      </c>
      <c r="BV22" s="403">
        <v>0</v>
      </c>
      <c r="BW22" s="403">
        <v>0</v>
      </c>
      <c r="BX22" s="403">
        <v>0</v>
      </c>
      <c r="BY22" s="403">
        <v>0</v>
      </c>
      <c r="BZ22" s="401">
        <v>0</v>
      </c>
      <c r="CA22" s="401">
        <v>0</v>
      </c>
      <c r="CB22" s="401">
        <v>0</v>
      </c>
      <c r="CC22" s="401">
        <v>0</v>
      </c>
      <c r="CD22" s="401">
        <v>0</v>
      </c>
      <c r="CE22" s="401">
        <v>0</v>
      </c>
      <c r="CF22" s="401">
        <v>0</v>
      </c>
      <c r="CG22" s="401">
        <v>0</v>
      </c>
      <c r="CH22" s="401">
        <v>0</v>
      </c>
      <c r="CI22" s="401">
        <v>0</v>
      </c>
      <c r="CJ22" s="401">
        <v>0</v>
      </c>
      <c r="CK22" s="401">
        <v>0</v>
      </c>
      <c r="CL22" s="401">
        <v>0</v>
      </c>
      <c r="CM22" s="401">
        <v>0</v>
      </c>
      <c r="CN22" s="401">
        <v>0</v>
      </c>
      <c r="CO22" s="401">
        <v>0</v>
      </c>
      <c r="CP22" s="401">
        <v>0</v>
      </c>
      <c r="CQ22" s="401">
        <v>0</v>
      </c>
      <c r="CR22" s="401">
        <v>0</v>
      </c>
      <c r="CS22" s="401">
        <v>0</v>
      </c>
      <c r="CT22" s="401">
        <v>0</v>
      </c>
      <c r="CU22" s="401">
        <v>0</v>
      </c>
      <c r="CV22" s="401">
        <v>0</v>
      </c>
      <c r="CW22" s="401">
        <v>0</v>
      </c>
      <c r="CX22" s="401">
        <v>0</v>
      </c>
      <c r="CY22" s="401">
        <v>0</v>
      </c>
      <c r="CZ22" s="401">
        <v>0</v>
      </c>
      <c r="DA22" s="401">
        <v>0</v>
      </c>
      <c r="DB22" s="401">
        <v>0</v>
      </c>
      <c r="DC22" s="401">
        <v>0</v>
      </c>
      <c r="DD22" s="401">
        <v>0</v>
      </c>
      <c r="DE22" s="401">
        <v>0</v>
      </c>
      <c r="DF22" s="401">
        <v>0</v>
      </c>
      <c r="DG22" s="403">
        <v>96100</v>
      </c>
      <c r="DH22" s="403">
        <v>96100</v>
      </c>
      <c r="DI22" s="403">
        <v>96100</v>
      </c>
      <c r="DJ22" s="403">
        <v>96100</v>
      </c>
      <c r="DK22" s="403">
        <v>96100</v>
      </c>
      <c r="DL22" s="403">
        <v>96100</v>
      </c>
      <c r="DM22" s="403">
        <v>96100</v>
      </c>
      <c r="DN22" s="403">
        <v>96100</v>
      </c>
      <c r="DO22" s="403">
        <v>96100</v>
      </c>
      <c r="DP22" s="403">
        <v>96100</v>
      </c>
      <c r="DQ22" s="403">
        <v>96100</v>
      </c>
      <c r="DR22" s="403">
        <v>96100</v>
      </c>
      <c r="DS22" s="403">
        <v>96100</v>
      </c>
      <c r="DT22" s="403">
        <v>96100</v>
      </c>
      <c r="DU22" s="403">
        <v>96100</v>
      </c>
      <c r="DV22" s="403">
        <v>96100</v>
      </c>
      <c r="DW22" s="403">
        <v>96100</v>
      </c>
      <c r="DX22" s="403">
        <v>96100</v>
      </c>
      <c r="DY22" s="403">
        <v>96100</v>
      </c>
      <c r="DZ22" s="403">
        <v>96100</v>
      </c>
      <c r="EA22" s="403">
        <v>96100</v>
      </c>
      <c r="EB22" s="403">
        <v>96100</v>
      </c>
      <c r="EC22" s="403">
        <v>96100</v>
      </c>
      <c r="ED22" s="403">
        <v>96100</v>
      </c>
      <c r="EE22" s="403">
        <v>96100</v>
      </c>
      <c r="EF22" s="403">
        <v>96100</v>
      </c>
      <c r="EG22" s="403">
        <v>96100</v>
      </c>
      <c r="EH22" s="403">
        <v>96100</v>
      </c>
      <c r="EI22" s="403">
        <v>96100</v>
      </c>
      <c r="EJ22" s="403">
        <v>96100</v>
      </c>
      <c r="EK22" s="403">
        <v>96100</v>
      </c>
      <c r="EL22" s="403">
        <v>96100</v>
      </c>
      <c r="EM22" s="403">
        <v>96100</v>
      </c>
      <c r="EN22" s="403">
        <v>96100</v>
      </c>
      <c r="EO22" s="403">
        <v>96100</v>
      </c>
      <c r="EP22" s="403">
        <v>96100</v>
      </c>
      <c r="EQ22" s="403">
        <v>96100</v>
      </c>
      <c r="ER22" s="403">
        <v>96100</v>
      </c>
      <c r="ES22" s="403">
        <v>96100</v>
      </c>
      <c r="ET22" s="403">
        <v>96100</v>
      </c>
      <c r="EU22" s="403">
        <v>96100</v>
      </c>
      <c r="EV22" s="403">
        <v>96100</v>
      </c>
      <c r="EW22" s="403">
        <v>96100</v>
      </c>
      <c r="EX22" s="404">
        <v>163265.30612244896</v>
      </c>
      <c r="EY22" s="404">
        <v>354173.41539790516</v>
      </c>
      <c r="EZ22" s="404">
        <v>246810.74243756459</v>
      </c>
      <c r="FA22" s="404">
        <v>0</v>
      </c>
      <c r="FB22" s="404">
        <v>0</v>
      </c>
      <c r="FC22" s="404">
        <v>0</v>
      </c>
      <c r="FD22" s="404">
        <v>0</v>
      </c>
      <c r="FE22" s="404">
        <v>0</v>
      </c>
      <c r="FF22" s="404">
        <v>0</v>
      </c>
      <c r="FG22" s="404">
        <v>0</v>
      </c>
      <c r="FH22" s="404">
        <v>0</v>
      </c>
      <c r="FI22" s="404">
        <v>0</v>
      </c>
      <c r="FJ22" s="404">
        <v>0</v>
      </c>
      <c r="FK22" s="404">
        <v>0</v>
      </c>
      <c r="FL22" s="404">
        <v>0</v>
      </c>
      <c r="FM22" s="404">
        <v>0</v>
      </c>
      <c r="FN22" s="404">
        <v>0</v>
      </c>
      <c r="FO22" s="404">
        <v>0</v>
      </c>
      <c r="FP22" s="404">
        <v>0</v>
      </c>
      <c r="FQ22" s="404">
        <v>0</v>
      </c>
      <c r="FR22" s="404">
        <v>0</v>
      </c>
      <c r="FS22" s="404">
        <v>0</v>
      </c>
      <c r="FT22" s="404">
        <v>0</v>
      </c>
      <c r="FU22" s="404">
        <v>0</v>
      </c>
      <c r="FV22" s="404">
        <v>0</v>
      </c>
      <c r="FW22" s="404">
        <v>0</v>
      </c>
      <c r="FX22" s="404">
        <v>0</v>
      </c>
      <c r="FY22" s="404">
        <v>0</v>
      </c>
      <c r="FZ22" s="404">
        <v>0</v>
      </c>
      <c r="GA22" s="404">
        <v>0</v>
      </c>
      <c r="GB22" s="404">
        <v>0</v>
      </c>
      <c r="GC22" s="404">
        <v>0</v>
      </c>
      <c r="GD22" s="404">
        <v>0</v>
      </c>
      <c r="GE22" s="404">
        <v>0</v>
      </c>
      <c r="GF22" s="404">
        <v>0</v>
      </c>
      <c r="GG22" s="404">
        <v>0</v>
      </c>
      <c r="GH22" s="404">
        <v>0</v>
      </c>
      <c r="GI22" s="404">
        <v>0</v>
      </c>
      <c r="GJ22" s="404">
        <v>0</v>
      </c>
      <c r="GK22" s="404">
        <v>0</v>
      </c>
      <c r="GL22" s="404">
        <v>87165.532879818595</v>
      </c>
      <c r="GM22" s="404">
        <v>83014.793218874838</v>
      </c>
      <c r="GN22" s="404">
        <v>79061.707827499864</v>
      </c>
      <c r="GO22" s="404">
        <v>75296.8645976189</v>
      </c>
      <c r="GP22" s="404">
        <v>71711.299616779914</v>
      </c>
      <c r="GQ22" s="404">
        <v>68296.475825504676</v>
      </c>
      <c r="GR22" s="404">
        <v>65044.262690956835</v>
      </c>
      <c r="GS22" s="404">
        <v>61946.916848530316</v>
      </c>
      <c r="GT22" s="404">
        <v>58997.063665266971</v>
      </c>
      <c r="GU22" s="404">
        <v>56187.679681206631</v>
      </c>
      <c r="GV22" s="404">
        <v>53512.075886863466</v>
      </c>
      <c r="GW22" s="404">
        <v>50963.881797012815</v>
      </c>
      <c r="GX22" s="404">
        <v>48537.03028286936</v>
      </c>
      <c r="GY22" s="404">
        <v>46225.743126542235</v>
      </c>
      <c r="GZ22" s="404">
        <v>44024.517263373564</v>
      </c>
      <c r="HA22" s="404">
        <v>41928.111679403388</v>
      </c>
      <c r="HB22" s="404">
        <v>39931.534932765127</v>
      </c>
      <c r="HC22" s="404">
        <v>38030.033269300126</v>
      </c>
      <c r="HD22" s="404">
        <v>36219.079304095358</v>
      </c>
      <c r="HE22" s="404">
        <v>34494.361241995583</v>
      </c>
      <c r="HF22" s="404">
        <v>32851.772611424363</v>
      </c>
      <c r="HG22" s="404">
        <v>31287.402487070816</v>
      </c>
      <c r="HH22" s="404">
        <v>29797.526178162687</v>
      </c>
      <c r="HI22" s="404">
        <v>28378.596360154937</v>
      </c>
      <c r="HJ22" s="404">
        <v>27027.234628718987</v>
      </c>
      <c r="HK22" s="404">
        <v>25740.223455922842</v>
      </c>
      <c r="HL22" s="404">
        <v>24514.498529450331</v>
      </c>
      <c r="HM22" s="404">
        <v>23347.141456619356</v>
      </c>
      <c r="HN22" s="404">
        <v>22235.372815827966</v>
      </c>
      <c r="HO22" s="404">
        <v>21176.545538883769</v>
      </c>
      <c r="HP22" s="404">
        <v>20168.138608460737</v>
      </c>
      <c r="HQ22" s="404">
        <v>19207.75105567689</v>
      </c>
      <c r="HR22" s="404">
        <v>18293.096243501801</v>
      </c>
      <c r="HS22" s="404">
        <v>17421.996422382665</v>
      </c>
      <c r="HT22" s="404">
        <v>16592.37754512635</v>
      </c>
      <c r="HU22" s="404">
        <v>15802.264328691761</v>
      </c>
      <c r="HV22" s="404">
        <v>15049.775551135011</v>
      </c>
      <c r="HW22" s="404">
        <v>14333.119572509533</v>
      </c>
      <c r="HX22" s="404">
        <v>13650.5900690567</v>
      </c>
      <c r="HY22" s="404">
        <v>13000.561970530189</v>
      </c>
      <c r="HZ22" s="404">
        <v>764249.46395791881</v>
      </c>
      <c r="IA22" s="404">
        <v>1570464.9510655864</v>
      </c>
      <c r="IB22" s="401">
        <v>2.0549114198031804</v>
      </c>
    </row>
    <row r="23" spans="1:236" ht="90" customHeight="1" x14ac:dyDescent="0.2">
      <c r="A23" s="161" t="s">
        <v>3062</v>
      </c>
      <c r="B23" s="150" t="s">
        <v>3063</v>
      </c>
      <c r="C23" s="150" t="s">
        <v>3196</v>
      </c>
      <c r="D23" s="165">
        <v>4</v>
      </c>
      <c r="E23" s="150" t="s">
        <v>3077</v>
      </c>
      <c r="F23" s="151" t="s">
        <v>3078</v>
      </c>
      <c r="G23" s="151" t="s">
        <v>3079</v>
      </c>
      <c r="H23" s="79" t="s">
        <v>77</v>
      </c>
      <c r="I23" s="151" t="s">
        <v>3075</v>
      </c>
      <c r="J23" s="151">
        <v>40</v>
      </c>
      <c r="K23" s="227" t="s">
        <v>94</v>
      </c>
      <c r="L23" s="79">
        <v>72200</v>
      </c>
      <c r="M23" s="79" t="s">
        <v>3080</v>
      </c>
      <c r="N23" s="79" t="s">
        <v>96</v>
      </c>
      <c r="O23" s="379" t="s">
        <v>97</v>
      </c>
      <c r="P23" s="379" t="s">
        <v>97</v>
      </c>
      <c r="Q23" s="112" t="s">
        <v>100</v>
      </c>
      <c r="R23" s="79" t="s">
        <v>261</v>
      </c>
      <c r="S23" s="79" t="s">
        <v>191</v>
      </c>
      <c r="T23" s="79" t="s">
        <v>3070</v>
      </c>
      <c r="U23" s="79" t="s">
        <v>100</v>
      </c>
      <c r="V23" s="81">
        <v>0.97929999999999995</v>
      </c>
      <c r="W23" s="258">
        <v>650000</v>
      </c>
      <c r="X23" s="258">
        <v>12960</v>
      </c>
      <c r="Y23" s="258">
        <v>12960</v>
      </c>
      <c r="Z23" s="258">
        <v>0</v>
      </c>
      <c r="AA23" s="258">
        <v>637040</v>
      </c>
      <c r="AB23" s="258">
        <v>0</v>
      </c>
      <c r="AC23" s="258">
        <v>0</v>
      </c>
      <c r="AD23" s="258">
        <v>0</v>
      </c>
      <c r="AE23" s="149">
        <v>0</v>
      </c>
      <c r="AF23" s="149">
        <v>0</v>
      </c>
      <c r="AG23" s="149">
        <v>0</v>
      </c>
      <c r="AH23" s="149">
        <v>0</v>
      </c>
      <c r="AI23" s="88" t="s">
        <v>88</v>
      </c>
      <c r="AJ23" s="162">
        <v>0</v>
      </c>
      <c r="AK23" s="162">
        <v>0</v>
      </c>
      <c r="AL23" s="162">
        <v>0</v>
      </c>
      <c r="AM23" s="162">
        <v>0</v>
      </c>
      <c r="AN23" s="162">
        <v>0</v>
      </c>
      <c r="AO23" s="162">
        <v>0</v>
      </c>
      <c r="AP23" s="162">
        <v>0</v>
      </c>
      <c r="AQ23" s="149">
        <v>0</v>
      </c>
      <c r="AR23" s="149">
        <v>0</v>
      </c>
      <c r="AS23" s="149">
        <v>0</v>
      </c>
      <c r="AT23" s="149">
        <v>0</v>
      </c>
      <c r="AU23" s="177" t="s">
        <v>3381</v>
      </c>
      <c r="AV23" s="230">
        <v>0</v>
      </c>
      <c r="AW23" s="230">
        <v>0</v>
      </c>
      <c r="AX23" s="230" t="s">
        <v>3615</v>
      </c>
      <c r="AY23" s="141">
        <v>9</v>
      </c>
      <c r="AZ23" s="70">
        <v>1</v>
      </c>
      <c r="BA23" s="70">
        <v>1</v>
      </c>
      <c r="BB23" s="70">
        <v>1</v>
      </c>
      <c r="BC23" s="70">
        <v>1</v>
      </c>
      <c r="BD23" s="70">
        <v>1</v>
      </c>
      <c r="BE23" s="70">
        <v>1</v>
      </c>
      <c r="BF23" s="70">
        <v>1</v>
      </c>
      <c r="BG23" s="71">
        <v>0</v>
      </c>
      <c r="BH23" s="71">
        <v>1</v>
      </c>
      <c r="BI23" s="71">
        <v>1</v>
      </c>
      <c r="BJ23" s="71">
        <v>0</v>
      </c>
      <c r="BK23" s="71">
        <v>0</v>
      </c>
      <c r="BL23" s="70">
        <v>1</v>
      </c>
      <c r="BM23" s="70">
        <v>1</v>
      </c>
      <c r="BN23" s="70">
        <v>0</v>
      </c>
      <c r="BO23" s="70">
        <v>1</v>
      </c>
      <c r="BP23" s="403">
        <v>12960</v>
      </c>
      <c r="BQ23" s="403">
        <v>0</v>
      </c>
      <c r="BR23" s="403">
        <v>637040</v>
      </c>
      <c r="BS23" s="403">
        <v>0</v>
      </c>
      <c r="BT23" s="403">
        <v>0</v>
      </c>
      <c r="BU23" s="403">
        <v>0</v>
      </c>
      <c r="BV23" s="403">
        <v>0</v>
      </c>
      <c r="BW23" s="403">
        <v>0</v>
      </c>
      <c r="BX23" s="403">
        <v>0</v>
      </c>
      <c r="BY23" s="403">
        <v>0</v>
      </c>
      <c r="BZ23" s="401">
        <v>0</v>
      </c>
      <c r="CA23" s="401">
        <v>0</v>
      </c>
      <c r="CB23" s="401">
        <v>0</v>
      </c>
      <c r="CC23" s="401">
        <v>0</v>
      </c>
      <c r="CD23" s="401">
        <v>0</v>
      </c>
      <c r="CE23" s="401">
        <v>0</v>
      </c>
      <c r="CF23" s="401">
        <v>0</v>
      </c>
      <c r="CG23" s="401">
        <v>0</v>
      </c>
      <c r="CH23" s="401">
        <v>0</v>
      </c>
      <c r="CI23" s="401">
        <v>0</v>
      </c>
      <c r="CJ23" s="401">
        <v>0</v>
      </c>
      <c r="CK23" s="401">
        <v>0</v>
      </c>
      <c r="CL23" s="401">
        <v>0</v>
      </c>
      <c r="CM23" s="401">
        <v>0</v>
      </c>
      <c r="CN23" s="401">
        <v>0</v>
      </c>
      <c r="CO23" s="401">
        <v>0</v>
      </c>
      <c r="CP23" s="401">
        <v>0</v>
      </c>
      <c r="CQ23" s="401">
        <v>0</v>
      </c>
      <c r="CR23" s="401">
        <v>0</v>
      </c>
      <c r="CS23" s="401">
        <v>0</v>
      </c>
      <c r="CT23" s="401">
        <v>0</v>
      </c>
      <c r="CU23" s="401">
        <v>0</v>
      </c>
      <c r="CV23" s="401">
        <v>0</v>
      </c>
      <c r="CW23" s="401">
        <v>0</v>
      </c>
      <c r="CX23" s="401">
        <v>0</v>
      </c>
      <c r="CY23" s="401">
        <v>0</v>
      </c>
      <c r="CZ23" s="401">
        <v>0</v>
      </c>
      <c r="DA23" s="401">
        <v>0</v>
      </c>
      <c r="DB23" s="401">
        <v>0</v>
      </c>
      <c r="DC23" s="401">
        <v>0</v>
      </c>
      <c r="DD23" s="401">
        <v>0</v>
      </c>
      <c r="DE23" s="401">
        <v>0</v>
      </c>
      <c r="DF23" s="401">
        <v>0</v>
      </c>
      <c r="DG23" s="403">
        <v>72200</v>
      </c>
      <c r="DH23" s="403">
        <v>72200</v>
      </c>
      <c r="DI23" s="403">
        <v>72200</v>
      </c>
      <c r="DJ23" s="403">
        <v>72200</v>
      </c>
      <c r="DK23" s="403">
        <v>72200</v>
      </c>
      <c r="DL23" s="403">
        <v>72200</v>
      </c>
      <c r="DM23" s="403">
        <v>72200</v>
      </c>
      <c r="DN23" s="403">
        <v>72200</v>
      </c>
      <c r="DO23" s="403">
        <v>72200</v>
      </c>
      <c r="DP23" s="403">
        <v>72200</v>
      </c>
      <c r="DQ23" s="403">
        <v>72200</v>
      </c>
      <c r="DR23" s="403">
        <v>72200</v>
      </c>
      <c r="DS23" s="403">
        <v>72200</v>
      </c>
      <c r="DT23" s="403">
        <v>72200</v>
      </c>
      <c r="DU23" s="403">
        <v>72200</v>
      </c>
      <c r="DV23" s="403">
        <v>72200</v>
      </c>
      <c r="DW23" s="403">
        <v>72200</v>
      </c>
      <c r="DX23" s="403">
        <v>72200</v>
      </c>
      <c r="DY23" s="403">
        <v>72200</v>
      </c>
      <c r="DZ23" s="403">
        <v>72200</v>
      </c>
      <c r="EA23" s="403">
        <v>72200</v>
      </c>
      <c r="EB23" s="403">
        <v>72200</v>
      </c>
      <c r="EC23" s="403">
        <v>72200</v>
      </c>
      <c r="ED23" s="403">
        <v>72200</v>
      </c>
      <c r="EE23" s="403">
        <v>72200</v>
      </c>
      <c r="EF23" s="403">
        <v>72200</v>
      </c>
      <c r="EG23" s="403">
        <v>72200</v>
      </c>
      <c r="EH23" s="403">
        <v>72200</v>
      </c>
      <c r="EI23" s="403">
        <v>72200</v>
      </c>
      <c r="EJ23" s="403">
        <v>72200</v>
      </c>
      <c r="EK23" s="403">
        <v>72200</v>
      </c>
      <c r="EL23" s="403">
        <v>72200</v>
      </c>
      <c r="EM23" s="403">
        <v>72200</v>
      </c>
      <c r="EN23" s="403">
        <v>72200</v>
      </c>
      <c r="EO23" s="403">
        <v>72200</v>
      </c>
      <c r="EP23" s="403">
        <v>72200</v>
      </c>
      <c r="EQ23" s="403">
        <v>72200</v>
      </c>
      <c r="ER23" s="403">
        <v>72200</v>
      </c>
      <c r="ES23" s="403">
        <v>72200</v>
      </c>
      <c r="ET23" s="403">
        <v>72200</v>
      </c>
      <c r="EU23" s="403">
        <v>72200</v>
      </c>
      <c r="EV23" s="403">
        <v>72200</v>
      </c>
      <c r="EW23" s="403">
        <v>72200</v>
      </c>
      <c r="EX23" s="404">
        <v>577814.05895691609</v>
      </c>
      <c r="EY23" s="404">
        <v>0</v>
      </c>
      <c r="EZ23" s="404">
        <v>0</v>
      </c>
      <c r="FA23" s="404">
        <v>0</v>
      </c>
      <c r="FB23" s="404">
        <v>0</v>
      </c>
      <c r="FC23" s="404">
        <v>0</v>
      </c>
      <c r="FD23" s="404">
        <v>0</v>
      </c>
      <c r="FE23" s="404">
        <v>0</v>
      </c>
      <c r="FF23" s="404">
        <v>0</v>
      </c>
      <c r="FG23" s="404">
        <v>0</v>
      </c>
      <c r="FH23" s="404">
        <v>0</v>
      </c>
      <c r="FI23" s="404">
        <v>0</v>
      </c>
      <c r="FJ23" s="404">
        <v>0</v>
      </c>
      <c r="FK23" s="404">
        <v>0</v>
      </c>
      <c r="FL23" s="404">
        <v>0</v>
      </c>
      <c r="FM23" s="404">
        <v>0</v>
      </c>
      <c r="FN23" s="404">
        <v>0</v>
      </c>
      <c r="FO23" s="404">
        <v>0</v>
      </c>
      <c r="FP23" s="404">
        <v>0</v>
      </c>
      <c r="FQ23" s="404">
        <v>0</v>
      </c>
      <c r="FR23" s="404">
        <v>0</v>
      </c>
      <c r="FS23" s="404">
        <v>0</v>
      </c>
      <c r="FT23" s="404">
        <v>0</v>
      </c>
      <c r="FU23" s="404">
        <v>0</v>
      </c>
      <c r="FV23" s="404">
        <v>0</v>
      </c>
      <c r="FW23" s="404">
        <v>0</v>
      </c>
      <c r="FX23" s="404">
        <v>0</v>
      </c>
      <c r="FY23" s="404">
        <v>0</v>
      </c>
      <c r="FZ23" s="404">
        <v>0</v>
      </c>
      <c r="GA23" s="404">
        <v>0</v>
      </c>
      <c r="GB23" s="404">
        <v>0</v>
      </c>
      <c r="GC23" s="404">
        <v>0</v>
      </c>
      <c r="GD23" s="404">
        <v>0</v>
      </c>
      <c r="GE23" s="404">
        <v>0</v>
      </c>
      <c r="GF23" s="404">
        <v>0</v>
      </c>
      <c r="GG23" s="404">
        <v>0</v>
      </c>
      <c r="GH23" s="404">
        <v>0</v>
      </c>
      <c r="GI23" s="404">
        <v>0</v>
      </c>
      <c r="GJ23" s="404">
        <v>0</v>
      </c>
      <c r="GK23" s="404">
        <v>0</v>
      </c>
      <c r="GL23" s="404">
        <v>65487.528344671198</v>
      </c>
      <c r="GM23" s="404">
        <v>62369.074613972567</v>
      </c>
      <c r="GN23" s="404">
        <v>59399.118679973879</v>
      </c>
      <c r="GO23" s="404">
        <v>56570.589219022739</v>
      </c>
      <c r="GP23" s="404">
        <v>53876.751637164518</v>
      </c>
      <c r="GQ23" s="404">
        <v>51311.192035394772</v>
      </c>
      <c r="GR23" s="404">
        <v>48867.801938471217</v>
      </c>
      <c r="GS23" s="404">
        <v>46540.763750924962</v>
      </c>
      <c r="GT23" s="404">
        <v>44324.536905642824</v>
      </c>
      <c r="GU23" s="404">
        <v>42213.844672040781</v>
      </c>
      <c r="GV23" s="404">
        <v>40203.661592419798</v>
      </c>
      <c r="GW23" s="404">
        <v>38289.201516590278</v>
      </c>
      <c r="GX23" s="404">
        <v>36465.906206276464</v>
      </c>
      <c r="GY23" s="404">
        <v>34729.43448216805</v>
      </c>
      <c r="GZ23" s="404">
        <v>33075.651887779095</v>
      </c>
      <c r="HA23" s="404">
        <v>31500.620845503898</v>
      </c>
      <c r="HB23" s="404">
        <v>30000.591281432284</v>
      </c>
      <c r="HC23" s="404">
        <v>28571.991696602174</v>
      </c>
      <c r="HD23" s="404">
        <v>27211.420663430643</v>
      </c>
      <c r="HE23" s="404">
        <v>25915.638727076803</v>
      </c>
      <c r="HF23" s="404">
        <v>24681.560692454099</v>
      </c>
      <c r="HG23" s="404">
        <v>23506.24827852771</v>
      </c>
      <c r="HH23" s="404">
        <v>22386.903122407344</v>
      </c>
      <c r="HI23" s="404">
        <v>21320.860116578424</v>
      </c>
      <c r="HJ23" s="404">
        <v>20305.581063408023</v>
      </c>
      <c r="HK23" s="404">
        <v>19338.648631817163</v>
      </c>
      <c r="HL23" s="404">
        <v>18417.760601730632</v>
      </c>
      <c r="HM23" s="404">
        <v>17540.724382600598</v>
      </c>
      <c r="HN23" s="404">
        <v>16705.451792952957</v>
      </c>
      <c r="HO23" s="404">
        <v>15909.95408852662</v>
      </c>
      <c r="HP23" s="404">
        <v>15152.337227168211</v>
      </c>
      <c r="HQ23" s="404">
        <v>14430.79735920782</v>
      </c>
      <c r="HR23" s="404">
        <v>13743.616532578877</v>
      </c>
      <c r="HS23" s="404">
        <v>13089.158602456071</v>
      </c>
      <c r="HT23" s="404">
        <v>12465.86533567245</v>
      </c>
      <c r="HU23" s="404">
        <v>11872.252700640427</v>
      </c>
      <c r="HV23" s="404">
        <v>11306.907333943265</v>
      </c>
      <c r="HW23" s="404">
        <v>10768.483175184061</v>
      </c>
      <c r="HX23" s="404">
        <v>10255.698262080059</v>
      </c>
      <c r="HY23" s="404">
        <v>9767.3316781714839</v>
      </c>
      <c r="HZ23" s="404">
        <v>577814.05895691609</v>
      </c>
      <c r="IA23" s="404">
        <v>1179891.4616746656</v>
      </c>
      <c r="IB23" s="401">
        <v>2.0419916119809098</v>
      </c>
    </row>
    <row r="24" spans="1:236" ht="90" customHeight="1" x14ac:dyDescent="0.2">
      <c r="A24" s="161" t="s">
        <v>3062</v>
      </c>
      <c r="B24" s="150" t="s">
        <v>3063</v>
      </c>
      <c r="C24" s="150" t="s">
        <v>3192</v>
      </c>
      <c r="D24" s="165">
        <v>3</v>
      </c>
      <c r="E24" s="150" t="s">
        <v>3072</v>
      </c>
      <c r="F24" s="151" t="s">
        <v>3073</v>
      </c>
      <c r="G24" s="151" t="s">
        <v>3074</v>
      </c>
      <c r="H24" s="79" t="s">
        <v>77</v>
      </c>
      <c r="I24" s="151" t="s">
        <v>3075</v>
      </c>
      <c r="J24" s="151">
        <v>40</v>
      </c>
      <c r="K24" s="227" t="s">
        <v>94</v>
      </c>
      <c r="L24" s="79">
        <v>42100</v>
      </c>
      <c r="M24" s="79" t="s">
        <v>3076</v>
      </c>
      <c r="N24" s="79" t="s">
        <v>96</v>
      </c>
      <c r="O24" s="379" t="s">
        <v>97</v>
      </c>
      <c r="P24" s="379" t="s">
        <v>97</v>
      </c>
      <c r="Q24" s="112" t="s">
        <v>100</v>
      </c>
      <c r="R24" s="79" t="s">
        <v>261</v>
      </c>
      <c r="S24" s="79" t="s">
        <v>191</v>
      </c>
      <c r="T24" s="79" t="s">
        <v>3070</v>
      </c>
      <c r="U24" s="79" t="s">
        <v>100</v>
      </c>
      <c r="V24" s="81">
        <v>0.94</v>
      </c>
      <c r="W24" s="158">
        <v>400000</v>
      </c>
      <c r="X24" s="174">
        <v>24240</v>
      </c>
      <c r="Y24" s="174">
        <v>24240</v>
      </c>
      <c r="Z24" s="258">
        <v>0</v>
      </c>
      <c r="AA24" s="174">
        <v>375760</v>
      </c>
      <c r="AB24" s="174">
        <v>0</v>
      </c>
      <c r="AC24" s="174">
        <v>0</v>
      </c>
      <c r="AD24" s="174">
        <v>0</v>
      </c>
      <c r="AE24" s="149">
        <v>0</v>
      </c>
      <c r="AF24" s="149">
        <v>0</v>
      </c>
      <c r="AG24" s="149">
        <v>0</v>
      </c>
      <c r="AH24" s="149">
        <v>0</v>
      </c>
      <c r="AI24" s="88" t="s">
        <v>88</v>
      </c>
      <c r="AJ24" s="162">
        <v>0</v>
      </c>
      <c r="AK24" s="162">
        <v>0</v>
      </c>
      <c r="AL24" s="162">
        <v>0</v>
      </c>
      <c r="AM24" s="162">
        <v>0</v>
      </c>
      <c r="AN24" s="162">
        <v>0</v>
      </c>
      <c r="AO24" s="162">
        <v>0</v>
      </c>
      <c r="AP24" s="162">
        <v>0</v>
      </c>
      <c r="AQ24" s="149">
        <v>0</v>
      </c>
      <c r="AR24" s="149">
        <v>0</v>
      </c>
      <c r="AS24" s="149">
        <v>0</v>
      </c>
      <c r="AT24" s="149">
        <v>0</v>
      </c>
      <c r="AU24" s="177" t="s">
        <v>3381</v>
      </c>
      <c r="AV24" s="230">
        <v>0</v>
      </c>
      <c r="AW24" s="230">
        <v>0</v>
      </c>
      <c r="AX24" s="230" t="s">
        <v>3615</v>
      </c>
      <c r="AY24" s="141">
        <v>8</v>
      </c>
      <c r="AZ24" s="70">
        <v>1</v>
      </c>
      <c r="BA24" s="70">
        <v>1</v>
      </c>
      <c r="BB24" s="70">
        <v>0</v>
      </c>
      <c r="BC24" s="70">
        <v>1</v>
      </c>
      <c r="BD24" s="70">
        <v>1</v>
      </c>
      <c r="BE24" s="70">
        <v>1</v>
      </c>
      <c r="BF24" s="70">
        <v>1</v>
      </c>
      <c r="BG24" s="71">
        <v>0</v>
      </c>
      <c r="BH24" s="71">
        <v>1</v>
      </c>
      <c r="BI24" s="71">
        <v>1</v>
      </c>
      <c r="BJ24" s="71">
        <v>0</v>
      </c>
      <c r="BK24" s="71">
        <v>0</v>
      </c>
      <c r="BL24" s="70">
        <v>1</v>
      </c>
      <c r="BM24" s="70">
        <v>1</v>
      </c>
      <c r="BN24" s="70">
        <v>0</v>
      </c>
      <c r="BO24" s="70">
        <v>1</v>
      </c>
      <c r="BP24" s="403">
        <v>24240</v>
      </c>
      <c r="BQ24" s="403">
        <v>0</v>
      </c>
      <c r="BR24" s="403">
        <v>375760</v>
      </c>
      <c r="BS24" s="403">
        <v>0</v>
      </c>
      <c r="BT24" s="403">
        <v>0</v>
      </c>
      <c r="BU24" s="403">
        <v>0</v>
      </c>
      <c r="BV24" s="403">
        <v>0</v>
      </c>
      <c r="BW24" s="403">
        <v>0</v>
      </c>
      <c r="BX24" s="403">
        <v>0</v>
      </c>
      <c r="BY24" s="403">
        <v>0</v>
      </c>
      <c r="BZ24" s="401">
        <v>0</v>
      </c>
      <c r="CA24" s="401">
        <v>0</v>
      </c>
      <c r="CB24" s="401">
        <v>0</v>
      </c>
      <c r="CC24" s="401">
        <v>0</v>
      </c>
      <c r="CD24" s="401">
        <v>0</v>
      </c>
      <c r="CE24" s="401">
        <v>0</v>
      </c>
      <c r="CF24" s="401">
        <v>0</v>
      </c>
      <c r="CG24" s="401">
        <v>0</v>
      </c>
      <c r="CH24" s="401">
        <v>0</v>
      </c>
      <c r="CI24" s="401">
        <v>0</v>
      </c>
      <c r="CJ24" s="401">
        <v>0</v>
      </c>
      <c r="CK24" s="401">
        <v>0</v>
      </c>
      <c r="CL24" s="401">
        <v>0</v>
      </c>
      <c r="CM24" s="401">
        <v>0</v>
      </c>
      <c r="CN24" s="401">
        <v>0</v>
      </c>
      <c r="CO24" s="401">
        <v>0</v>
      </c>
      <c r="CP24" s="401">
        <v>0</v>
      </c>
      <c r="CQ24" s="401">
        <v>0</v>
      </c>
      <c r="CR24" s="401">
        <v>0</v>
      </c>
      <c r="CS24" s="401">
        <v>0</v>
      </c>
      <c r="CT24" s="401">
        <v>0</v>
      </c>
      <c r="CU24" s="401">
        <v>0</v>
      </c>
      <c r="CV24" s="401">
        <v>0</v>
      </c>
      <c r="CW24" s="401">
        <v>0</v>
      </c>
      <c r="CX24" s="401">
        <v>0</v>
      </c>
      <c r="CY24" s="401">
        <v>0</v>
      </c>
      <c r="CZ24" s="401">
        <v>0</v>
      </c>
      <c r="DA24" s="401">
        <v>0</v>
      </c>
      <c r="DB24" s="401">
        <v>0</v>
      </c>
      <c r="DC24" s="401">
        <v>0</v>
      </c>
      <c r="DD24" s="401">
        <v>0</v>
      </c>
      <c r="DE24" s="401">
        <v>0</v>
      </c>
      <c r="DF24" s="401">
        <v>0</v>
      </c>
      <c r="DG24" s="403">
        <v>42100</v>
      </c>
      <c r="DH24" s="403">
        <v>42100</v>
      </c>
      <c r="DI24" s="403">
        <v>42100</v>
      </c>
      <c r="DJ24" s="403">
        <v>42100</v>
      </c>
      <c r="DK24" s="403">
        <v>42100</v>
      </c>
      <c r="DL24" s="403">
        <v>42100</v>
      </c>
      <c r="DM24" s="403">
        <v>42100</v>
      </c>
      <c r="DN24" s="403">
        <v>42100</v>
      </c>
      <c r="DO24" s="403">
        <v>42100</v>
      </c>
      <c r="DP24" s="403">
        <v>42100</v>
      </c>
      <c r="DQ24" s="403">
        <v>42100</v>
      </c>
      <c r="DR24" s="403">
        <v>42100</v>
      </c>
      <c r="DS24" s="403">
        <v>42100</v>
      </c>
      <c r="DT24" s="403">
        <v>42100</v>
      </c>
      <c r="DU24" s="403">
        <v>42100</v>
      </c>
      <c r="DV24" s="403">
        <v>42100</v>
      </c>
      <c r="DW24" s="403">
        <v>42100</v>
      </c>
      <c r="DX24" s="403">
        <v>42100</v>
      </c>
      <c r="DY24" s="403">
        <v>42100</v>
      </c>
      <c r="DZ24" s="403">
        <v>42100</v>
      </c>
      <c r="EA24" s="403">
        <v>42100</v>
      </c>
      <c r="EB24" s="403">
        <v>42100</v>
      </c>
      <c r="EC24" s="403">
        <v>42100</v>
      </c>
      <c r="ED24" s="403">
        <v>42100</v>
      </c>
      <c r="EE24" s="403">
        <v>42100</v>
      </c>
      <c r="EF24" s="403">
        <v>42100</v>
      </c>
      <c r="EG24" s="403">
        <v>42100</v>
      </c>
      <c r="EH24" s="403">
        <v>42100</v>
      </c>
      <c r="EI24" s="403">
        <v>42100</v>
      </c>
      <c r="EJ24" s="403">
        <v>42100</v>
      </c>
      <c r="EK24" s="403">
        <v>42100</v>
      </c>
      <c r="EL24" s="403">
        <v>42100</v>
      </c>
      <c r="EM24" s="403">
        <v>42100</v>
      </c>
      <c r="EN24" s="403">
        <v>42100</v>
      </c>
      <c r="EO24" s="403">
        <v>42100</v>
      </c>
      <c r="EP24" s="403">
        <v>42100</v>
      </c>
      <c r="EQ24" s="403">
        <v>42100</v>
      </c>
      <c r="ER24" s="403">
        <v>42100</v>
      </c>
      <c r="ES24" s="403">
        <v>42100</v>
      </c>
      <c r="ET24" s="403">
        <v>42100</v>
      </c>
      <c r="EU24" s="403">
        <v>42100</v>
      </c>
      <c r="EV24" s="403">
        <v>42100</v>
      </c>
      <c r="EW24" s="403">
        <v>42100</v>
      </c>
      <c r="EX24" s="404">
        <v>340825.39682539681</v>
      </c>
      <c r="EY24" s="404">
        <v>0</v>
      </c>
      <c r="EZ24" s="404">
        <v>0</v>
      </c>
      <c r="FA24" s="404">
        <v>0</v>
      </c>
      <c r="FB24" s="404">
        <v>0</v>
      </c>
      <c r="FC24" s="404">
        <v>0</v>
      </c>
      <c r="FD24" s="404">
        <v>0</v>
      </c>
      <c r="FE24" s="404">
        <v>0</v>
      </c>
      <c r="FF24" s="404">
        <v>0</v>
      </c>
      <c r="FG24" s="404">
        <v>0</v>
      </c>
      <c r="FH24" s="404">
        <v>0</v>
      </c>
      <c r="FI24" s="404">
        <v>0</v>
      </c>
      <c r="FJ24" s="404">
        <v>0</v>
      </c>
      <c r="FK24" s="404">
        <v>0</v>
      </c>
      <c r="FL24" s="404">
        <v>0</v>
      </c>
      <c r="FM24" s="404">
        <v>0</v>
      </c>
      <c r="FN24" s="404">
        <v>0</v>
      </c>
      <c r="FO24" s="404">
        <v>0</v>
      </c>
      <c r="FP24" s="404">
        <v>0</v>
      </c>
      <c r="FQ24" s="404">
        <v>0</v>
      </c>
      <c r="FR24" s="404">
        <v>0</v>
      </c>
      <c r="FS24" s="404">
        <v>0</v>
      </c>
      <c r="FT24" s="404">
        <v>0</v>
      </c>
      <c r="FU24" s="404">
        <v>0</v>
      </c>
      <c r="FV24" s="404">
        <v>0</v>
      </c>
      <c r="FW24" s="404">
        <v>0</v>
      </c>
      <c r="FX24" s="404">
        <v>0</v>
      </c>
      <c r="FY24" s="404">
        <v>0</v>
      </c>
      <c r="FZ24" s="404">
        <v>0</v>
      </c>
      <c r="GA24" s="404">
        <v>0</v>
      </c>
      <c r="GB24" s="404">
        <v>0</v>
      </c>
      <c r="GC24" s="404">
        <v>0</v>
      </c>
      <c r="GD24" s="404">
        <v>0</v>
      </c>
      <c r="GE24" s="404">
        <v>0</v>
      </c>
      <c r="GF24" s="404">
        <v>0</v>
      </c>
      <c r="GG24" s="404">
        <v>0</v>
      </c>
      <c r="GH24" s="404">
        <v>0</v>
      </c>
      <c r="GI24" s="404">
        <v>0</v>
      </c>
      <c r="GJ24" s="404">
        <v>0</v>
      </c>
      <c r="GK24" s="404">
        <v>0</v>
      </c>
      <c r="GL24" s="404">
        <v>38185.941043083898</v>
      </c>
      <c r="GM24" s="404">
        <v>36367.562898175136</v>
      </c>
      <c r="GN24" s="404">
        <v>34635.774188738229</v>
      </c>
      <c r="GO24" s="404">
        <v>32986.451608322124</v>
      </c>
      <c r="GP24" s="404">
        <v>31415.668198402025</v>
      </c>
      <c r="GQ24" s="404">
        <v>29919.683998478115</v>
      </c>
      <c r="GR24" s="404">
        <v>28494.937141407729</v>
      </c>
      <c r="GS24" s="404">
        <v>27138.035372769267</v>
      </c>
      <c r="GT24" s="404">
        <v>25845.747974065966</v>
      </c>
      <c r="GU24" s="404">
        <v>24614.998070539015</v>
      </c>
      <c r="GV24" s="404">
        <v>23442.855305275254</v>
      </c>
      <c r="GW24" s="404">
        <v>22326.528862166906</v>
      </c>
      <c r="GX24" s="404">
        <v>21263.360821111342</v>
      </c>
      <c r="GY24" s="404">
        <v>20250.819829629843</v>
      </c>
      <c r="GZ24" s="404">
        <v>19286.495075837949</v>
      </c>
      <c r="HA24" s="404">
        <v>18368.090548417091</v>
      </c>
      <c r="HB24" s="404">
        <v>17493.41956992104</v>
      </c>
      <c r="HC24" s="404">
        <v>16660.39959040099</v>
      </c>
      <c r="HD24" s="404">
        <v>15867.047228953325</v>
      </c>
      <c r="HE24" s="404">
        <v>15111.473551384119</v>
      </c>
      <c r="HF24" s="404">
        <v>14391.879572746782</v>
      </c>
      <c r="HG24" s="404">
        <v>13706.551974044551</v>
      </c>
      <c r="HH24" s="404">
        <v>13053.859022899574</v>
      </c>
      <c r="HI24" s="404">
        <v>12432.246688475785</v>
      </c>
      <c r="HJ24" s="404">
        <v>11840.234941405508</v>
      </c>
      <c r="HK24" s="404">
        <v>11276.414229910008</v>
      </c>
      <c r="HL24" s="404">
        <v>10739.442123723818</v>
      </c>
      <c r="HM24" s="404">
        <v>10228.040117832206</v>
      </c>
      <c r="HN24" s="404">
        <v>9740.990588411627</v>
      </c>
      <c r="HO24" s="404">
        <v>9277.1338937253568</v>
      </c>
      <c r="HP24" s="404">
        <v>8835.3656130717682</v>
      </c>
      <c r="HQ24" s="404">
        <v>8414.6339172112075</v>
      </c>
      <c r="HR24" s="404">
        <v>8013.9370640106745</v>
      </c>
      <c r="HS24" s="404">
        <v>7632.3210133434986</v>
      </c>
      <c r="HT24" s="404">
        <v>7268.8771555652374</v>
      </c>
      <c r="HU24" s="404">
        <v>6922.7401481573688</v>
      </c>
      <c r="HV24" s="404">
        <v>6593.0858553879707</v>
      </c>
      <c r="HW24" s="404">
        <v>6279.1293860837804</v>
      </c>
      <c r="HX24" s="404">
        <v>5980.1232248416964</v>
      </c>
      <c r="HY24" s="404">
        <v>5695.3554522301865</v>
      </c>
      <c r="HZ24" s="404">
        <v>340825.39682539681</v>
      </c>
      <c r="IA24" s="404">
        <v>687997.65286015777</v>
      </c>
      <c r="IB24" s="401">
        <v>2.0186220254373111</v>
      </c>
    </row>
    <row r="25" spans="1:236" ht="90" customHeight="1" x14ac:dyDescent="0.2">
      <c r="A25" s="161" t="s">
        <v>2265</v>
      </c>
      <c r="B25" s="150" t="s">
        <v>3213</v>
      </c>
      <c r="C25" s="150" t="s">
        <v>3274</v>
      </c>
      <c r="D25" s="79">
        <v>13</v>
      </c>
      <c r="E25" s="150" t="s">
        <v>3275</v>
      </c>
      <c r="F25" s="150" t="s">
        <v>3227</v>
      </c>
      <c r="G25" s="150" t="s">
        <v>3228</v>
      </c>
      <c r="H25" s="79" t="s">
        <v>77</v>
      </c>
      <c r="I25" s="150" t="s">
        <v>2584</v>
      </c>
      <c r="J25" s="151">
        <v>40</v>
      </c>
      <c r="K25" s="227" t="s">
        <v>94</v>
      </c>
      <c r="L25" s="111">
        <v>227333</v>
      </c>
      <c r="M25" s="113" t="s">
        <v>3404</v>
      </c>
      <c r="N25" s="79" t="s">
        <v>81</v>
      </c>
      <c r="O25" s="13" t="s">
        <v>217</v>
      </c>
      <c r="P25" s="79" t="s">
        <v>225</v>
      </c>
      <c r="Q25" s="79" t="s">
        <v>87</v>
      </c>
      <c r="R25" s="79" t="s">
        <v>108</v>
      </c>
      <c r="S25" s="79" t="s">
        <v>99</v>
      </c>
      <c r="T25" s="79" t="s">
        <v>2696</v>
      </c>
      <c r="U25" s="79" t="s">
        <v>100</v>
      </c>
      <c r="V25" s="81">
        <v>1</v>
      </c>
      <c r="W25" s="162">
        <v>2200000</v>
      </c>
      <c r="X25" s="162">
        <v>109000</v>
      </c>
      <c r="Y25" s="162">
        <v>0</v>
      </c>
      <c r="Z25" s="127">
        <v>0</v>
      </c>
      <c r="AA25" s="162">
        <v>109000</v>
      </c>
      <c r="AB25" s="127">
        <v>1091000</v>
      </c>
      <c r="AC25" s="149">
        <v>1000000</v>
      </c>
      <c r="AD25" s="162">
        <v>0</v>
      </c>
      <c r="AE25" s="162">
        <v>0</v>
      </c>
      <c r="AF25" s="162">
        <v>0</v>
      </c>
      <c r="AG25" s="149">
        <v>0</v>
      </c>
      <c r="AH25" s="149">
        <v>0</v>
      </c>
      <c r="AI25" s="219"/>
      <c r="AJ25" s="162">
        <v>0</v>
      </c>
      <c r="AK25" s="162">
        <v>0</v>
      </c>
      <c r="AL25" s="162">
        <v>0</v>
      </c>
      <c r="AM25" s="162">
        <v>0</v>
      </c>
      <c r="AN25" s="162">
        <v>0</v>
      </c>
      <c r="AO25" s="162">
        <v>0</v>
      </c>
      <c r="AP25" s="162">
        <v>0</v>
      </c>
      <c r="AQ25" s="149">
        <v>0</v>
      </c>
      <c r="AR25" s="149">
        <v>0</v>
      </c>
      <c r="AS25" s="149">
        <v>0</v>
      </c>
      <c r="AT25" s="149">
        <v>0</v>
      </c>
      <c r="AU25" s="151"/>
      <c r="AV25" s="230">
        <v>0</v>
      </c>
      <c r="AW25" s="230">
        <v>0</v>
      </c>
      <c r="AX25" s="230" t="s">
        <v>3622</v>
      </c>
      <c r="AY25" s="141">
        <v>9</v>
      </c>
      <c r="AZ25" s="70">
        <v>1</v>
      </c>
      <c r="BA25" s="70">
        <v>1</v>
      </c>
      <c r="BB25" s="70">
        <v>1</v>
      </c>
      <c r="BC25" s="70">
        <v>1</v>
      </c>
      <c r="BD25" s="70">
        <v>1</v>
      </c>
      <c r="BE25" s="70">
        <v>1</v>
      </c>
      <c r="BF25" s="70">
        <v>1</v>
      </c>
      <c r="BG25" s="71">
        <v>0</v>
      </c>
      <c r="BH25" s="71">
        <v>1</v>
      </c>
      <c r="BI25" s="71">
        <v>0</v>
      </c>
      <c r="BJ25" s="71">
        <v>0</v>
      </c>
      <c r="BK25" s="71">
        <v>1</v>
      </c>
      <c r="BL25" s="70">
        <v>1</v>
      </c>
      <c r="BM25" s="70">
        <v>1</v>
      </c>
      <c r="BN25" s="70">
        <v>0</v>
      </c>
      <c r="BO25" s="70">
        <v>1</v>
      </c>
      <c r="BP25" s="403">
        <v>0</v>
      </c>
      <c r="BQ25" s="403">
        <v>0</v>
      </c>
      <c r="BR25" s="403">
        <v>109000</v>
      </c>
      <c r="BS25" s="403">
        <v>1091000</v>
      </c>
      <c r="BT25" s="403">
        <v>1000000</v>
      </c>
      <c r="BU25" s="403">
        <v>0</v>
      </c>
      <c r="BV25" s="403">
        <v>0</v>
      </c>
      <c r="BW25" s="403">
        <v>0</v>
      </c>
      <c r="BX25" s="403">
        <v>0</v>
      </c>
      <c r="BY25" s="403">
        <v>0</v>
      </c>
      <c r="BZ25" s="401">
        <v>0</v>
      </c>
      <c r="CA25" s="401">
        <v>0</v>
      </c>
      <c r="CB25" s="401">
        <v>0</v>
      </c>
      <c r="CC25" s="401">
        <v>0</v>
      </c>
      <c r="CD25" s="401">
        <v>0</v>
      </c>
      <c r="CE25" s="401">
        <v>0</v>
      </c>
      <c r="CF25" s="401">
        <v>0</v>
      </c>
      <c r="CG25" s="401">
        <v>0</v>
      </c>
      <c r="CH25" s="401">
        <v>0</v>
      </c>
      <c r="CI25" s="401">
        <v>0</v>
      </c>
      <c r="CJ25" s="401">
        <v>0</v>
      </c>
      <c r="CK25" s="401">
        <v>0</v>
      </c>
      <c r="CL25" s="401">
        <v>0</v>
      </c>
      <c r="CM25" s="401">
        <v>0</v>
      </c>
      <c r="CN25" s="401">
        <v>0</v>
      </c>
      <c r="CO25" s="401">
        <v>0</v>
      </c>
      <c r="CP25" s="401">
        <v>0</v>
      </c>
      <c r="CQ25" s="401">
        <v>0</v>
      </c>
      <c r="CR25" s="401">
        <v>0</v>
      </c>
      <c r="CS25" s="401">
        <v>0</v>
      </c>
      <c r="CT25" s="401">
        <v>0</v>
      </c>
      <c r="CU25" s="401">
        <v>0</v>
      </c>
      <c r="CV25" s="401">
        <v>0</v>
      </c>
      <c r="CW25" s="401">
        <v>0</v>
      </c>
      <c r="CX25" s="401">
        <v>0</v>
      </c>
      <c r="CY25" s="401">
        <v>0</v>
      </c>
      <c r="CZ25" s="401">
        <v>0</v>
      </c>
      <c r="DA25" s="401">
        <v>0</v>
      </c>
      <c r="DB25" s="401">
        <v>0</v>
      </c>
      <c r="DC25" s="401">
        <v>0</v>
      </c>
      <c r="DD25" s="401">
        <v>0</v>
      </c>
      <c r="DE25" s="401">
        <v>0</v>
      </c>
      <c r="DF25" s="401">
        <v>0</v>
      </c>
      <c r="DG25" s="403">
        <v>227333</v>
      </c>
      <c r="DH25" s="403">
        <v>227333</v>
      </c>
      <c r="DI25" s="403">
        <v>227333</v>
      </c>
      <c r="DJ25" s="403">
        <v>227333</v>
      </c>
      <c r="DK25" s="403">
        <v>227333</v>
      </c>
      <c r="DL25" s="403">
        <v>227333</v>
      </c>
      <c r="DM25" s="403">
        <v>227333</v>
      </c>
      <c r="DN25" s="403">
        <v>227333</v>
      </c>
      <c r="DO25" s="403">
        <v>227333</v>
      </c>
      <c r="DP25" s="403">
        <v>227333</v>
      </c>
      <c r="DQ25" s="403">
        <v>227333</v>
      </c>
      <c r="DR25" s="403">
        <v>227333</v>
      </c>
      <c r="DS25" s="403">
        <v>227333</v>
      </c>
      <c r="DT25" s="403">
        <v>227333</v>
      </c>
      <c r="DU25" s="403">
        <v>227333</v>
      </c>
      <c r="DV25" s="403">
        <v>227333</v>
      </c>
      <c r="DW25" s="403">
        <v>227333</v>
      </c>
      <c r="DX25" s="403">
        <v>227333</v>
      </c>
      <c r="DY25" s="403">
        <v>227333</v>
      </c>
      <c r="DZ25" s="403">
        <v>227333</v>
      </c>
      <c r="EA25" s="403">
        <v>227333</v>
      </c>
      <c r="EB25" s="403">
        <v>227333</v>
      </c>
      <c r="EC25" s="403">
        <v>227333</v>
      </c>
      <c r="ED25" s="403">
        <v>227333</v>
      </c>
      <c r="EE25" s="403">
        <v>227333</v>
      </c>
      <c r="EF25" s="403">
        <v>227333</v>
      </c>
      <c r="EG25" s="403">
        <v>227333</v>
      </c>
      <c r="EH25" s="403">
        <v>227333</v>
      </c>
      <c r="EI25" s="403">
        <v>227333</v>
      </c>
      <c r="EJ25" s="403">
        <v>227333</v>
      </c>
      <c r="EK25" s="403">
        <v>227333</v>
      </c>
      <c r="EL25" s="403">
        <v>227333</v>
      </c>
      <c r="EM25" s="403">
        <v>227333</v>
      </c>
      <c r="EN25" s="403">
        <v>227333</v>
      </c>
      <c r="EO25" s="403">
        <v>227333</v>
      </c>
      <c r="EP25" s="403">
        <v>227333</v>
      </c>
      <c r="EQ25" s="403">
        <v>227333</v>
      </c>
      <c r="ER25" s="403">
        <v>227333</v>
      </c>
      <c r="ES25" s="403">
        <v>227333</v>
      </c>
      <c r="ET25" s="403">
        <v>227333</v>
      </c>
      <c r="EU25" s="403">
        <v>227333</v>
      </c>
      <c r="EV25" s="403">
        <v>227333</v>
      </c>
      <c r="EW25" s="403">
        <v>227333</v>
      </c>
      <c r="EX25" s="404">
        <v>98866.213151927441</v>
      </c>
      <c r="EY25" s="404">
        <v>942446.81999784033</v>
      </c>
      <c r="EZ25" s="404">
        <v>822702.47479188198</v>
      </c>
      <c r="FA25" s="404">
        <v>0</v>
      </c>
      <c r="FB25" s="404">
        <v>0</v>
      </c>
      <c r="FC25" s="404">
        <v>0</v>
      </c>
      <c r="FD25" s="404">
        <v>0</v>
      </c>
      <c r="FE25" s="404">
        <v>0</v>
      </c>
      <c r="FF25" s="404">
        <v>0</v>
      </c>
      <c r="FG25" s="404">
        <v>0</v>
      </c>
      <c r="FH25" s="404">
        <v>0</v>
      </c>
      <c r="FI25" s="404">
        <v>0</v>
      </c>
      <c r="FJ25" s="404">
        <v>0</v>
      </c>
      <c r="FK25" s="404">
        <v>0</v>
      </c>
      <c r="FL25" s="404">
        <v>0</v>
      </c>
      <c r="FM25" s="404">
        <v>0</v>
      </c>
      <c r="FN25" s="404">
        <v>0</v>
      </c>
      <c r="FO25" s="404">
        <v>0</v>
      </c>
      <c r="FP25" s="404">
        <v>0</v>
      </c>
      <c r="FQ25" s="404">
        <v>0</v>
      </c>
      <c r="FR25" s="404">
        <v>0</v>
      </c>
      <c r="FS25" s="404">
        <v>0</v>
      </c>
      <c r="FT25" s="404">
        <v>0</v>
      </c>
      <c r="FU25" s="404">
        <v>0</v>
      </c>
      <c r="FV25" s="404">
        <v>0</v>
      </c>
      <c r="FW25" s="404">
        <v>0</v>
      </c>
      <c r="FX25" s="404">
        <v>0</v>
      </c>
      <c r="FY25" s="404">
        <v>0</v>
      </c>
      <c r="FZ25" s="404">
        <v>0</v>
      </c>
      <c r="GA25" s="404">
        <v>0</v>
      </c>
      <c r="GB25" s="404">
        <v>0</v>
      </c>
      <c r="GC25" s="404">
        <v>0</v>
      </c>
      <c r="GD25" s="404">
        <v>0</v>
      </c>
      <c r="GE25" s="404">
        <v>0</v>
      </c>
      <c r="GF25" s="404">
        <v>0</v>
      </c>
      <c r="GG25" s="404">
        <v>0</v>
      </c>
      <c r="GH25" s="404">
        <v>0</v>
      </c>
      <c r="GI25" s="404">
        <v>0</v>
      </c>
      <c r="GJ25" s="404">
        <v>0</v>
      </c>
      <c r="GK25" s="404">
        <v>0</v>
      </c>
      <c r="GL25" s="404">
        <v>206197.73242630385</v>
      </c>
      <c r="GM25" s="404">
        <v>196378.79278695604</v>
      </c>
      <c r="GN25" s="404">
        <v>187027.42170186291</v>
      </c>
      <c r="GO25" s="404">
        <v>178121.35400177419</v>
      </c>
      <c r="GP25" s="404">
        <v>169639.38476359448</v>
      </c>
      <c r="GQ25" s="404">
        <v>161561.3188224709</v>
      </c>
      <c r="GR25" s="404">
        <v>153867.92268806754</v>
      </c>
      <c r="GS25" s="404">
        <v>146540.87875054052</v>
      </c>
      <c r="GT25" s="404">
        <v>139562.74166718143</v>
      </c>
      <c r="GU25" s="404">
        <v>132916.89682588706</v>
      </c>
      <c r="GV25" s="404">
        <v>126587.52078655914</v>
      </c>
      <c r="GW25" s="404">
        <v>120559.54360624678</v>
      </c>
      <c r="GX25" s="404">
        <v>114818.61295833028</v>
      </c>
      <c r="GY25" s="404">
        <v>109351.05996031452</v>
      </c>
      <c r="GZ25" s="404">
        <v>104143.86662887099</v>
      </c>
      <c r="HA25" s="404">
        <v>99184.634884639017</v>
      </c>
      <c r="HB25" s="404">
        <v>94461.557032989542</v>
      </c>
      <c r="HC25" s="404">
        <v>89963.387650466233</v>
      </c>
      <c r="HD25" s="404">
        <v>85679.41680996785</v>
      </c>
      <c r="HE25" s="404">
        <v>81599.444580921758</v>
      </c>
      <c r="HF25" s="404">
        <v>77713.756743735008</v>
      </c>
      <c r="HG25" s="404">
        <v>74013.101660699991</v>
      </c>
      <c r="HH25" s="404">
        <v>70488.668248285714</v>
      </c>
      <c r="HI25" s="404">
        <v>67132.06499836735</v>
      </c>
      <c r="HJ25" s="404">
        <v>63935.299998445094</v>
      </c>
      <c r="HK25" s="404">
        <v>60890.76190328104</v>
      </c>
      <c r="HL25" s="404">
        <v>57991.201812648615</v>
      </c>
      <c r="HM25" s="404">
        <v>55229.716012046287</v>
      </c>
      <c r="HN25" s="404">
        <v>52599.729535282197</v>
      </c>
      <c r="HO25" s="404">
        <v>50094.980509792549</v>
      </c>
      <c r="HP25" s="404">
        <v>47709.505247421483</v>
      </c>
      <c r="HQ25" s="404">
        <v>45437.624045163313</v>
      </c>
      <c r="HR25" s="404">
        <v>43273.927662060298</v>
      </c>
      <c r="HS25" s="404">
        <v>41213.264440057421</v>
      </c>
      <c r="HT25" s="404">
        <v>39250.728038149929</v>
      </c>
      <c r="HU25" s="404">
        <v>37381.645750618976</v>
      </c>
      <c r="HV25" s="404">
        <v>35601.567381541892</v>
      </c>
      <c r="HW25" s="404">
        <v>33906.25464908751</v>
      </c>
      <c r="HX25" s="404">
        <v>32291.67109436906</v>
      </c>
      <c r="HY25" s="404">
        <v>30753.972470827674</v>
      </c>
      <c r="HZ25" s="404">
        <v>1864015.5079416498</v>
      </c>
      <c r="IA25" s="404">
        <v>3715072.9315358251</v>
      </c>
      <c r="IB25" s="401">
        <v>1.9930482958471825</v>
      </c>
    </row>
    <row r="26" spans="1:236" ht="90" customHeight="1" x14ac:dyDescent="0.2">
      <c r="A26" s="276" t="s">
        <v>634</v>
      </c>
      <c r="B26" s="277" t="s">
        <v>1167</v>
      </c>
      <c r="C26" s="277" t="s">
        <v>1293</v>
      </c>
      <c r="D26" s="99"/>
      <c r="E26" s="277" t="s">
        <v>1294</v>
      </c>
      <c r="F26" s="103" t="s">
        <v>1295</v>
      </c>
      <c r="G26" s="103" t="s">
        <v>1296</v>
      </c>
      <c r="H26" s="99" t="s">
        <v>77</v>
      </c>
      <c r="I26" s="103" t="s">
        <v>1189</v>
      </c>
      <c r="J26" s="103">
        <v>10</v>
      </c>
      <c r="K26" s="227" t="s">
        <v>79</v>
      </c>
      <c r="L26" s="98">
        <v>83516</v>
      </c>
      <c r="M26" s="99" t="s">
        <v>1190</v>
      </c>
      <c r="N26" s="99" t="s">
        <v>147</v>
      </c>
      <c r="O26" s="13" t="s">
        <v>217</v>
      </c>
      <c r="P26" s="99" t="s">
        <v>728</v>
      </c>
      <c r="Q26" s="112" t="s">
        <v>100</v>
      </c>
      <c r="R26" s="99" t="s">
        <v>108</v>
      </c>
      <c r="S26" s="99" t="s">
        <v>99</v>
      </c>
      <c r="T26" s="99" t="s">
        <v>366</v>
      </c>
      <c r="U26" s="99" t="s">
        <v>100</v>
      </c>
      <c r="V26" s="102">
        <v>1</v>
      </c>
      <c r="W26" s="278">
        <v>350000</v>
      </c>
      <c r="X26" s="278">
        <v>0</v>
      </c>
      <c r="Y26" s="278">
        <v>0</v>
      </c>
      <c r="Z26" s="278">
        <v>0</v>
      </c>
      <c r="AA26" s="278">
        <v>350000</v>
      </c>
      <c r="AB26" s="278">
        <v>0</v>
      </c>
      <c r="AC26" s="278">
        <v>0</v>
      </c>
      <c r="AD26" s="278">
        <v>0</v>
      </c>
      <c r="AE26" s="278">
        <v>0</v>
      </c>
      <c r="AF26" s="278">
        <v>0</v>
      </c>
      <c r="AG26" s="278">
        <v>0</v>
      </c>
      <c r="AH26" s="278">
        <v>0</v>
      </c>
      <c r="AI26" s="100" t="s">
        <v>88</v>
      </c>
      <c r="AJ26" s="278">
        <v>0</v>
      </c>
      <c r="AK26" s="278">
        <v>0</v>
      </c>
      <c r="AL26" s="278">
        <v>0</v>
      </c>
      <c r="AM26" s="278">
        <v>0</v>
      </c>
      <c r="AN26" s="278">
        <v>0</v>
      </c>
      <c r="AO26" s="278">
        <v>0</v>
      </c>
      <c r="AP26" s="278">
        <v>0</v>
      </c>
      <c r="AQ26" s="278">
        <v>0</v>
      </c>
      <c r="AR26" s="278">
        <v>0</v>
      </c>
      <c r="AS26" s="278">
        <v>0</v>
      </c>
      <c r="AT26" s="278">
        <v>0</v>
      </c>
      <c r="AU26" s="279"/>
      <c r="AV26" s="230">
        <v>0</v>
      </c>
      <c r="AW26" s="230">
        <v>0</v>
      </c>
      <c r="AX26" s="230" t="s">
        <v>3603</v>
      </c>
      <c r="AY26" s="141">
        <v>8</v>
      </c>
      <c r="AZ26" s="70">
        <v>1</v>
      </c>
      <c r="BA26" s="70">
        <v>1</v>
      </c>
      <c r="BB26" s="70">
        <v>1</v>
      </c>
      <c r="BC26" s="70">
        <v>0</v>
      </c>
      <c r="BD26" s="70">
        <v>1</v>
      </c>
      <c r="BE26" s="70">
        <v>1</v>
      </c>
      <c r="BF26" s="70">
        <v>1</v>
      </c>
      <c r="BG26" s="71">
        <v>0</v>
      </c>
      <c r="BH26" s="71">
        <v>1</v>
      </c>
      <c r="BI26" s="71">
        <v>0</v>
      </c>
      <c r="BJ26" s="71">
        <v>1</v>
      </c>
      <c r="BK26" s="71">
        <v>0</v>
      </c>
      <c r="BL26" s="70">
        <v>1</v>
      </c>
      <c r="BM26" s="70">
        <v>1</v>
      </c>
      <c r="BN26" s="70">
        <v>0</v>
      </c>
      <c r="BO26" s="70">
        <v>1</v>
      </c>
      <c r="BP26" s="403">
        <v>0</v>
      </c>
      <c r="BQ26" s="403">
        <v>0</v>
      </c>
      <c r="BR26" s="403">
        <v>350000</v>
      </c>
      <c r="BS26" s="403">
        <v>0</v>
      </c>
      <c r="BT26" s="403">
        <v>0</v>
      </c>
      <c r="BU26" s="403">
        <v>0</v>
      </c>
      <c r="BV26" s="403">
        <v>0</v>
      </c>
      <c r="BW26" s="403">
        <v>0</v>
      </c>
      <c r="BX26" s="403">
        <v>0</v>
      </c>
      <c r="BY26" s="403">
        <v>0</v>
      </c>
      <c r="BZ26" s="401">
        <v>0</v>
      </c>
      <c r="CA26" s="401">
        <v>0</v>
      </c>
      <c r="CB26" s="401">
        <v>0</v>
      </c>
      <c r="CC26" s="401">
        <v>0</v>
      </c>
      <c r="CD26" s="401">
        <v>0</v>
      </c>
      <c r="CE26" s="401">
        <v>0</v>
      </c>
      <c r="CF26" s="401">
        <v>0</v>
      </c>
      <c r="CG26" s="401">
        <v>0</v>
      </c>
      <c r="CH26" s="401">
        <v>0</v>
      </c>
      <c r="CI26" s="401">
        <v>0</v>
      </c>
      <c r="CJ26" s="401">
        <v>0</v>
      </c>
      <c r="CK26" s="401">
        <v>0</v>
      </c>
      <c r="CL26" s="401">
        <v>0</v>
      </c>
      <c r="CM26" s="401">
        <v>0</v>
      </c>
      <c r="CN26" s="401">
        <v>0</v>
      </c>
      <c r="CO26" s="401">
        <v>0</v>
      </c>
      <c r="CP26" s="401">
        <v>0</v>
      </c>
      <c r="CQ26" s="401">
        <v>0</v>
      </c>
      <c r="CR26" s="401">
        <v>0</v>
      </c>
      <c r="CS26" s="401">
        <v>0</v>
      </c>
      <c r="CT26" s="401">
        <v>0</v>
      </c>
      <c r="CU26" s="401">
        <v>0</v>
      </c>
      <c r="CV26" s="401">
        <v>0</v>
      </c>
      <c r="CW26" s="401">
        <v>0</v>
      </c>
      <c r="CX26" s="401">
        <v>0</v>
      </c>
      <c r="CY26" s="401">
        <v>0</v>
      </c>
      <c r="CZ26" s="401">
        <v>0</v>
      </c>
      <c r="DA26" s="401">
        <v>0</v>
      </c>
      <c r="DB26" s="401">
        <v>0</v>
      </c>
      <c r="DC26" s="401">
        <v>0</v>
      </c>
      <c r="DD26" s="401">
        <v>0</v>
      </c>
      <c r="DE26" s="401">
        <v>0</v>
      </c>
      <c r="DF26" s="401">
        <v>0</v>
      </c>
      <c r="DG26" s="403">
        <v>83516</v>
      </c>
      <c r="DH26" s="403">
        <v>83516</v>
      </c>
      <c r="DI26" s="403">
        <v>83516</v>
      </c>
      <c r="DJ26" s="403">
        <v>83516</v>
      </c>
      <c r="DK26" s="403">
        <v>83516</v>
      </c>
      <c r="DL26" s="403">
        <v>83516</v>
      </c>
      <c r="DM26" s="403">
        <v>83516</v>
      </c>
      <c r="DN26" s="403">
        <v>83516</v>
      </c>
      <c r="DO26" s="403">
        <v>83516</v>
      </c>
      <c r="DP26" s="403">
        <v>83516</v>
      </c>
      <c r="DQ26" s="403">
        <v>83516</v>
      </c>
      <c r="DR26" s="403">
        <v>83516</v>
      </c>
      <c r="DS26" s="403">
        <v>83516</v>
      </c>
      <c r="DT26" s="403">
        <v>83516</v>
      </c>
      <c r="DU26" s="403">
        <v>83516</v>
      </c>
      <c r="DV26" s="403">
        <v>83516</v>
      </c>
      <c r="DW26" s="403">
        <v>83516</v>
      </c>
      <c r="DX26" s="403">
        <v>83516</v>
      </c>
      <c r="DY26" s="403">
        <v>83516</v>
      </c>
      <c r="DZ26" s="403">
        <v>83516</v>
      </c>
      <c r="EA26" s="403">
        <v>83516</v>
      </c>
      <c r="EB26" s="403">
        <v>83516</v>
      </c>
      <c r="EC26" s="403">
        <v>83516</v>
      </c>
      <c r="ED26" s="403">
        <v>83516</v>
      </c>
      <c r="EE26" s="403">
        <v>83516</v>
      </c>
      <c r="EF26" s="403">
        <v>83516</v>
      </c>
      <c r="EG26" s="403">
        <v>83516</v>
      </c>
      <c r="EH26" s="403">
        <v>83516</v>
      </c>
      <c r="EI26" s="403">
        <v>83516</v>
      </c>
      <c r="EJ26" s="403">
        <v>83516</v>
      </c>
      <c r="EK26" s="403">
        <v>83516</v>
      </c>
      <c r="EL26" s="403">
        <v>83516</v>
      </c>
      <c r="EM26" s="403">
        <v>83516</v>
      </c>
      <c r="EN26" s="403">
        <v>83516</v>
      </c>
      <c r="EO26" s="403">
        <v>83516</v>
      </c>
      <c r="EP26" s="403">
        <v>83516</v>
      </c>
      <c r="EQ26" s="403">
        <v>83516</v>
      </c>
      <c r="ER26" s="403">
        <v>83516</v>
      </c>
      <c r="ES26" s="403">
        <v>83516</v>
      </c>
      <c r="ET26" s="403">
        <v>83516</v>
      </c>
      <c r="EU26" s="403">
        <v>83516</v>
      </c>
      <c r="EV26" s="403">
        <v>83516</v>
      </c>
      <c r="EW26" s="403">
        <v>83516</v>
      </c>
      <c r="EX26" s="404">
        <v>317460.31746031746</v>
      </c>
      <c r="EY26" s="404">
        <v>0</v>
      </c>
      <c r="EZ26" s="404">
        <v>0</v>
      </c>
      <c r="FA26" s="404">
        <v>0</v>
      </c>
      <c r="FB26" s="404">
        <v>0</v>
      </c>
      <c r="FC26" s="404">
        <v>0</v>
      </c>
      <c r="FD26" s="404">
        <v>0</v>
      </c>
      <c r="FE26" s="404">
        <v>0</v>
      </c>
      <c r="FF26" s="404">
        <v>0</v>
      </c>
      <c r="FG26" s="404">
        <v>0</v>
      </c>
      <c r="FH26" s="404">
        <v>0</v>
      </c>
      <c r="FI26" s="404">
        <v>0</v>
      </c>
      <c r="FJ26" s="404">
        <v>0</v>
      </c>
      <c r="FK26" s="404">
        <v>0</v>
      </c>
      <c r="FL26" s="404">
        <v>0</v>
      </c>
      <c r="FM26" s="404">
        <v>0</v>
      </c>
      <c r="FN26" s="404">
        <v>0</v>
      </c>
      <c r="FO26" s="404">
        <v>0</v>
      </c>
      <c r="FP26" s="404">
        <v>0</v>
      </c>
      <c r="FQ26" s="404">
        <v>0</v>
      </c>
      <c r="FR26" s="404">
        <v>0</v>
      </c>
      <c r="FS26" s="404">
        <v>0</v>
      </c>
      <c r="FT26" s="404">
        <v>0</v>
      </c>
      <c r="FU26" s="404">
        <v>0</v>
      </c>
      <c r="FV26" s="404">
        <v>0</v>
      </c>
      <c r="FW26" s="404">
        <v>0</v>
      </c>
      <c r="FX26" s="404">
        <v>0</v>
      </c>
      <c r="FY26" s="404">
        <v>0</v>
      </c>
      <c r="FZ26" s="404">
        <v>0</v>
      </c>
      <c r="GA26" s="404">
        <v>0</v>
      </c>
      <c r="GB26" s="404">
        <v>0</v>
      </c>
      <c r="GC26" s="404">
        <v>0</v>
      </c>
      <c r="GD26" s="404">
        <v>0</v>
      </c>
      <c r="GE26" s="404">
        <v>0</v>
      </c>
      <c r="GF26" s="404">
        <v>0</v>
      </c>
      <c r="GG26" s="404">
        <v>0</v>
      </c>
      <c r="GH26" s="404">
        <v>0</v>
      </c>
      <c r="GI26" s="404">
        <v>0</v>
      </c>
      <c r="GJ26" s="404">
        <v>0</v>
      </c>
      <c r="GK26" s="404">
        <v>0</v>
      </c>
      <c r="GL26" s="404">
        <v>75751.473922902485</v>
      </c>
      <c r="GM26" s="404">
        <v>72144.260878954752</v>
      </c>
      <c r="GN26" s="404">
        <v>68708.819884718818</v>
      </c>
      <c r="GO26" s="404">
        <v>65436.971318779819</v>
      </c>
      <c r="GP26" s="404">
        <v>62320.925065504598</v>
      </c>
      <c r="GQ26" s="404">
        <v>59353.26196714722</v>
      </c>
      <c r="GR26" s="404">
        <v>56526.916159187836</v>
      </c>
      <c r="GS26" s="404">
        <v>53835.15824684556</v>
      </c>
      <c r="GT26" s="404">
        <v>51271.579282710052</v>
      </c>
      <c r="GU26" s="404">
        <v>48830.075507342903</v>
      </c>
      <c r="GV26" s="404">
        <v>46504.833816517057</v>
      </c>
      <c r="GW26" s="404">
        <v>44290.317920492431</v>
      </c>
      <c r="GX26" s="404">
        <v>42181.255162373753</v>
      </c>
      <c r="GY26" s="404">
        <v>40172.623964165468</v>
      </c>
      <c r="GZ26" s="404">
        <v>38259.641870633779</v>
      </c>
      <c r="HA26" s="404">
        <v>36437.754162508361</v>
      </c>
      <c r="HB26" s="404">
        <v>34702.623011912721</v>
      </c>
      <c r="HC26" s="404">
        <v>33050.117154202591</v>
      </c>
      <c r="HD26" s="404">
        <v>31476.302051621518</v>
      </c>
      <c r="HE26" s="404">
        <v>29977.430525353826</v>
      </c>
      <c r="HF26" s="404">
        <v>28549.933833670315</v>
      </c>
      <c r="HG26" s="404">
        <v>27190.413174924102</v>
      </c>
      <c r="HH26" s="404">
        <v>25895.631595165814</v>
      </c>
      <c r="HI26" s="404">
        <v>24662.506281110298</v>
      </c>
      <c r="HJ26" s="404">
        <v>23488.101220105047</v>
      </c>
      <c r="HK26" s="404">
        <v>22369.620209623852</v>
      </c>
      <c r="HL26" s="404">
        <v>21304.400199641768</v>
      </c>
      <c r="HM26" s="404">
        <v>20289.904952039775</v>
      </c>
      <c r="HN26" s="404">
        <v>19323.719001942649</v>
      </c>
      <c r="HO26" s="404">
        <v>18403.541906612038</v>
      </c>
      <c r="HP26" s="404">
        <v>17527.182768201943</v>
      </c>
      <c r="HQ26" s="404">
        <v>16692.555017335184</v>
      </c>
      <c r="HR26" s="404">
        <v>15897.671445081129</v>
      </c>
      <c r="HS26" s="404">
        <v>15140.639471505834</v>
      </c>
      <c r="HT26" s="404">
        <v>14419.656639529367</v>
      </c>
      <c r="HU26" s="404">
        <v>13733.006323361302</v>
      </c>
      <c r="HV26" s="404">
        <v>13079.053641296479</v>
      </c>
      <c r="HW26" s="404">
        <v>12456.241563139502</v>
      </c>
      <c r="HX26" s="404">
        <v>11863.087202990004</v>
      </c>
      <c r="HY26" s="404">
        <v>11298.178288561907</v>
      </c>
      <c r="HZ26" s="404">
        <v>317460.31746031746</v>
      </c>
      <c r="IA26" s="404">
        <v>614179.44223409414</v>
      </c>
      <c r="IB26" s="401">
        <v>1.9346652430373965</v>
      </c>
    </row>
    <row r="27" spans="1:236" ht="90" customHeight="1" x14ac:dyDescent="0.2">
      <c r="A27" s="161" t="s">
        <v>3062</v>
      </c>
      <c r="B27" s="150" t="s">
        <v>3063</v>
      </c>
      <c r="C27" s="150" t="s">
        <v>3412</v>
      </c>
      <c r="D27" s="165">
        <v>12</v>
      </c>
      <c r="E27" s="351" t="s">
        <v>3099</v>
      </c>
      <c r="F27" s="151" t="s">
        <v>3100</v>
      </c>
      <c r="G27" s="151" t="s">
        <v>3101</v>
      </c>
      <c r="H27" s="79" t="s">
        <v>77</v>
      </c>
      <c r="I27" s="151" t="s">
        <v>3102</v>
      </c>
      <c r="J27" s="151">
        <v>10</v>
      </c>
      <c r="K27" s="227" t="s">
        <v>79</v>
      </c>
      <c r="L27" s="79">
        <v>57569</v>
      </c>
      <c r="M27" s="79" t="s">
        <v>3089</v>
      </c>
      <c r="N27" s="79" t="s">
        <v>147</v>
      </c>
      <c r="O27" s="90" t="s">
        <v>148</v>
      </c>
      <c r="P27" s="79" t="s">
        <v>467</v>
      </c>
      <c r="Q27" s="112" t="s">
        <v>100</v>
      </c>
      <c r="R27" s="79" t="s">
        <v>108</v>
      </c>
      <c r="S27" s="79" t="s">
        <v>99</v>
      </c>
      <c r="T27" s="79" t="s">
        <v>1850</v>
      </c>
      <c r="U27" s="79" t="s">
        <v>100</v>
      </c>
      <c r="V27" s="81">
        <v>1</v>
      </c>
      <c r="W27" s="162">
        <v>422590</v>
      </c>
      <c r="X27" s="162">
        <v>0</v>
      </c>
      <c r="Y27" s="258">
        <v>88590</v>
      </c>
      <c r="Z27" s="258">
        <v>80000</v>
      </c>
      <c r="AA27" s="258">
        <v>80000</v>
      </c>
      <c r="AB27" s="258">
        <v>80000</v>
      </c>
      <c r="AC27" s="258">
        <v>94000</v>
      </c>
      <c r="AD27" s="258">
        <v>0</v>
      </c>
      <c r="AE27" s="149">
        <v>0</v>
      </c>
      <c r="AF27" s="149">
        <v>0</v>
      </c>
      <c r="AG27" s="149">
        <v>0</v>
      </c>
      <c r="AH27" s="149">
        <v>0</v>
      </c>
      <c r="AI27" s="88" t="s">
        <v>88</v>
      </c>
      <c r="AJ27" s="162">
        <v>0</v>
      </c>
      <c r="AK27" s="162">
        <v>0</v>
      </c>
      <c r="AL27" s="162">
        <v>0</v>
      </c>
      <c r="AM27" s="162">
        <v>0</v>
      </c>
      <c r="AN27" s="162">
        <v>0</v>
      </c>
      <c r="AO27" s="162">
        <v>0</v>
      </c>
      <c r="AP27" s="162">
        <v>0</v>
      </c>
      <c r="AQ27" s="149">
        <v>0</v>
      </c>
      <c r="AR27" s="149">
        <v>0</v>
      </c>
      <c r="AS27" s="149">
        <v>0</v>
      </c>
      <c r="AT27" s="149">
        <v>0</v>
      </c>
      <c r="AU27" s="151" t="s">
        <v>3103</v>
      </c>
      <c r="AV27" s="230">
        <v>0</v>
      </c>
      <c r="AW27" s="230">
        <v>0</v>
      </c>
      <c r="AX27" s="230" t="s">
        <v>3613</v>
      </c>
      <c r="AY27" s="141">
        <v>9</v>
      </c>
      <c r="AZ27" s="70">
        <v>1</v>
      </c>
      <c r="BA27" s="70">
        <v>1</v>
      </c>
      <c r="BB27" s="70">
        <v>1</v>
      </c>
      <c r="BC27" s="70">
        <v>1</v>
      </c>
      <c r="BD27" s="70">
        <v>1</v>
      </c>
      <c r="BE27" s="70">
        <v>1</v>
      </c>
      <c r="BF27" s="70">
        <v>1</v>
      </c>
      <c r="BG27" s="71">
        <v>0</v>
      </c>
      <c r="BH27" s="71">
        <v>1</v>
      </c>
      <c r="BI27" s="71">
        <v>0</v>
      </c>
      <c r="BJ27" s="71">
        <v>1</v>
      </c>
      <c r="BK27" s="71">
        <v>0</v>
      </c>
      <c r="BL27" s="70">
        <v>1</v>
      </c>
      <c r="BM27" s="70">
        <v>1</v>
      </c>
      <c r="BN27" s="70">
        <v>0</v>
      </c>
      <c r="BO27" s="70">
        <v>1</v>
      </c>
      <c r="BP27" s="403">
        <v>88590</v>
      </c>
      <c r="BQ27" s="403">
        <v>80000</v>
      </c>
      <c r="BR27" s="403">
        <v>80000</v>
      </c>
      <c r="BS27" s="403">
        <v>80000</v>
      </c>
      <c r="BT27" s="403">
        <v>94000</v>
      </c>
      <c r="BU27" s="403">
        <v>0</v>
      </c>
      <c r="BV27" s="403">
        <v>0</v>
      </c>
      <c r="BW27" s="403">
        <v>0</v>
      </c>
      <c r="BX27" s="403">
        <v>0</v>
      </c>
      <c r="BY27" s="403">
        <v>0</v>
      </c>
      <c r="BZ27" s="401">
        <v>0</v>
      </c>
      <c r="CA27" s="401">
        <v>0</v>
      </c>
      <c r="CB27" s="401">
        <v>0</v>
      </c>
      <c r="CC27" s="401">
        <v>0</v>
      </c>
      <c r="CD27" s="401">
        <v>0</v>
      </c>
      <c r="CE27" s="401">
        <v>0</v>
      </c>
      <c r="CF27" s="401">
        <v>0</v>
      </c>
      <c r="CG27" s="401">
        <v>0</v>
      </c>
      <c r="CH27" s="401">
        <v>0</v>
      </c>
      <c r="CI27" s="401">
        <v>0</v>
      </c>
      <c r="CJ27" s="401">
        <v>0</v>
      </c>
      <c r="CK27" s="401">
        <v>0</v>
      </c>
      <c r="CL27" s="401">
        <v>0</v>
      </c>
      <c r="CM27" s="401">
        <v>0</v>
      </c>
      <c r="CN27" s="401">
        <v>0</v>
      </c>
      <c r="CO27" s="401">
        <v>0</v>
      </c>
      <c r="CP27" s="401">
        <v>0</v>
      </c>
      <c r="CQ27" s="401">
        <v>0</v>
      </c>
      <c r="CR27" s="401">
        <v>0</v>
      </c>
      <c r="CS27" s="401">
        <v>0</v>
      </c>
      <c r="CT27" s="401">
        <v>0</v>
      </c>
      <c r="CU27" s="401">
        <v>0</v>
      </c>
      <c r="CV27" s="401">
        <v>0</v>
      </c>
      <c r="CW27" s="401">
        <v>0</v>
      </c>
      <c r="CX27" s="401">
        <v>0</v>
      </c>
      <c r="CY27" s="401">
        <v>0</v>
      </c>
      <c r="CZ27" s="401">
        <v>0</v>
      </c>
      <c r="DA27" s="401">
        <v>0</v>
      </c>
      <c r="DB27" s="401">
        <v>0</v>
      </c>
      <c r="DC27" s="401">
        <v>0</v>
      </c>
      <c r="DD27" s="401">
        <v>0</v>
      </c>
      <c r="DE27" s="401">
        <v>0</v>
      </c>
      <c r="DF27" s="401">
        <v>0</v>
      </c>
      <c r="DG27" s="403">
        <v>57569</v>
      </c>
      <c r="DH27" s="403">
        <v>57569</v>
      </c>
      <c r="DI27" s="403">
        <v>57569</v>
      </c>
      <c r="DJ27" s="403">
        <v>57569</v>
      </c>
      <c r="DK27" s="403">
        <v>57569</v>
      </c>
      <c r="DL27" s="403">
        <v>57569</v>
      </c>
      <c r="DM27" s="403">
        <v>57569</v>
      </c>
      <c r="DN27" s="403">
        <v>57569</v>
      </c>
      <c r="DO27" s="403">
        <v>57569</v>
      </c>
      <c r="DP27" s="403">
        <v>57569</v>
      </c>
      <c r="DQ27" s="403">
        <v>57569</v>
      </c>
      <c r="DR27" s="403">
        <v>57569</v>
      </c>
      <c r="DS27" s="403">
        <v>57569</v>
      </c>
      <c r="DT27" s="403">
        <v>57569</v>
      </c>
      <c r="DU27" s="403">
        <v>57569</v>
      </c>
      <c r="DV27" s="403">
        <v>57569</v>
      </c>
      <c r="DW27" s="403">
        <v>57569</v>
      </c>
      <c r="DX27" s="403">
        <v>57569</v>
      </c>
      <c r="DY27" s="403">
        <v>57569</v>
      </c>
      <c r="DZ27" s="403">
        <v>57569</v>
      </c>
      <c r="EA27" s="403">
        <v>57569</v>
      </c>
      <c r="EB27" s="403">
        <v>57569</v>
      </c>
      <c r="EC27" s="403">
        <v>57569</v>
      </c>
      <c r="ED27" s="403">
        <v>57569</v>
      </c>
      <c r="EE27" s="403">
        <v>57569</v>
      </c>
      <c r="EF27" s="403">
        <v>57569</v>
      </c>
      <c r="EG27" s="403">
        <v>57569</v>
      </c>
      <c r="EH27" s="403">
        <v>57569</v>
      </c>
      <c r="EI27" s="403">
        <v>57569</v>
      </c>
      <c r="EJ27" s="403">
        <v>57569</v>
      </c>
      <c r="EK27" s="403">
        <v>57569</v>
      </c>
      <c r="EL27" s="403">
        <v>57569</v>
      </c>
      <c r="EM27" s="403">
        <v>57569</v>
      </c>
      <c r="EN27" s="403">
        <v>57569</v>
      </c>
      <c r="EO27" s="403">
        <v>57569</v>
      </c>
      <c r="EP27" s="403">
        <v>57569</v>
      </c>
      <c r="EQ27" s="403">
        <v>57569</v>
      </c>
      <c r="ER27" s="403">
        <v>57569</v>
      </c>
      <c r="ES27" s="403">
        <v>57569</v>
      </c>
      <c r="ET27" s="403">
        <v>57569</v>
      </c>
      <c r="EU27" s="403">
        <v>57569</v>
      </c>
      <c r="EV27" s="403">
        <v>57569</v>
      </c>
      <c r="EW27" s="403">
        <v>57569</v>
      </c>
      <c r="EX27" s="404">
        <v>72562.358276643994</v>
      </c>
      <c r="EY27" s="404">
        <v>69107.007882518083</v>
      </c>
      <c r="EZ27" s="404">
        <v>77334.032630436908</v>
      </c>
      <c r="FA27" s="404">
        <v>0</v>
      </c>
      <c r="FB27" s="404">
        <v>0</v>
      </c>
      <c r="FC27" s="404">
        <v>0</v>
      </c>
      <c r="FD27" s="404">
        <v>0</v>
      </c>
      <c r="FE27" s="404">
        <v>0</v>
      </c>
      <c r="FF27" s="404">
        <v>0</v>
      </c>
      <c r="FG27" s="404">
        <v>0</v>
      </c>
      <c r="FH27" s="404">
        <v>0</v>
      </c>
      <c r="FI27" s="404">
        <v>0</v>
      </c>
      <c r="FJ27" s="404">
        <v>0</v>
      </c>
      <c r="FK27" s="404">
        <v>0</v>
      </c>
      <c r="FL27" s="404">
        <v>0</v>
      </c>
      <c r="FM27" s="404">
        <v>0</v>
      </c>
      <c r="FN27" s="404">
        <v>0</v>
      </c>
      <c r="FO27" s="404">
        <v>0</v>
      </c>
      <c r="FP27" s="404">
        <v>0</v>
      </c>
      <c r="FQ27" s="404">
        <v>0</v>
      </c>
      <c r="FR27" s="404">
        <v>0</v>
      </c>
      <c r="FS27" s="404">
        <v>0</v>
      </c>
      <c r="FT27" s="404">
        <v>0</v>
      </c>
      <c r="FU27" s="404">
        <v>0</v>
      </c>
      <c r="FV27" s="404">
        <v>0</v>
      </c>
      <c r="FW27" s="404">
        <v>0</v>
      </c>
      <c r="FX27" s="404">
        <v>0</v>
      </c>
      <c r="FY27" s="404">
        <v>0</v>
      </c>
      <c r="FZ27" s="404">
        <v>0</v>
      </c>
      <c r="GA27" s="404">
        <v>0</v>
      </c>
      <c r="GB27" s="404">
        <v>0</v>
      </c>
      <c r="GC27" s="404">
        <v>0</v>
      </c>
      <c r="GD27" s="404">
        <v>0</v>
      </c>
      <c r="GE27" s="404">
        <v>0</v>
      </c>
      <c r="GF27" s="404">
        <v>0</v>
      </c>
      <c r="GG27" s="404">
        <v>0</v>
      </c>
      <c r="GH27" s="404">
        <v>0</v>
      </c>
      <c r="GI27" s="404">
        <v>0</v>
      </c>
      <c r="GJ27" s="404">
        <v>0</v>
      </c>
      <c r="GK27" s="404">
        <v>0</v>
      </c>
      <c r="GL27" s="404">
        <v>52216.780045351472</v>
      </c>
      <c r="GM27" s="404">
        <v>49730.266709858544</v>
      </c>
      <c r="GN27" s="404">
        <v>47362.158771293856</v>
      </c>
      <c r="GO27" s="404">
        <v>45106.817877422713</v>
      </c>
      <c r="GP27" s="404">
        <v>42958.87416897402</v>
      </c>
      <c r="GQ27" s="404">
        <v>40913.213494260963</v>
      </c>
      <c r="GR27" s="404">
        <v>38964.965232629489</v>
      </c>
      <c r="GS27" s="404">
        <v>37109.490697742374</v>
      </c>
      <c r="GT27" s="404">
        <v>35342.372093087972</v>
      </c>
      <c r="GU27" s="404">
        <v>33659.401993417116</v>
      </c>
      <c r="GV27" s="404">
        <v>32056.573327063925</v>
      </c>
      <c r="GW27" s="404">
        <v>30530.069835298968</v>
      </c>
      <c r="GX27" s="404">
        <v>29076.256985999025</v>
      </c>
      <c r="GY27" s="404">
        <v>27691.673319999063</v>
      </c>
      <c r="GZ27" s="404">
        <v>26373.022209522918</v>
      </c>
      <c r="HA27" s="404">
        <v>25117.164009069442</v>
      </c>
      <c r="HB27" s="404">
        <v>23921.108580066139</v>
      </c>
      <c r="HC27" s="404">
        <v>22782.008171491558</v>
      </c>
      <c r="HD27" s="404">
        <v>21697.15063951577</v>
      </c>
      <c r="HE27" s="404">
        <v>20663.952990015019</v>
      </c>
      <c r="HF27" s="404">
        <v>19679.955228585735</v>
      </c>
      <c r="HG27" s="404">
        <v>18742.814503414982</v>
      </c>
      <c r="HH27" s="404">
        <v>17850.299527061889</v>
      </c>
      <c r="HI27" s="404">
        <v>17000.285263868467</v>
      </c>
      <c r="HJ27" s="404">
        <v>16190.74787035092</v>
      </c>
      <c r="HK27" s="404">
        <v>15419.759876524684</v>
      </c>
      <c r="HL27" s="404">
        <v>14685.485596690178</v>
      </c>
      <c r="HM27" s="404">
        <v>13986.176758752546</v>
      </c>
      <c r="HN27" s="404">
        <v>13320.168341669098</v>
      </c>
      <c r="HO27" s="404">
        <v>12685.874611113421</v>
      </c>
      <c r="HP27" s="404">
        <v>12081.785343917545</v>
      </c>
      <c r="HQ27" s="404">
        <v>11506.462232302423</v>
      </c>
      <c r="HR27" s="404">
        <v>10958.535459335642</v>
      </c>
      <c r="HS27" s="404">
        <v>10436.700437462514</v>
      </c>
      <c r="HT27" s="404">
        <v>9939.7147023452526</v>
      </c>
      <c r="HU27" s="404">
        <v>9466.3949546145268</v>
      </c>
      <c r="HV27" s="404">
        <v>9015.6142424900263</v>
      </c>
      <c r="HW27" s="404">
        <v>8586.2992785619281</v>
      </c>
      <c r="HX27" s="404">
        <v>8177.4278843446946</v>
      </c>
      <c r="HY27" s="404">
        <v>7788.0265565187556</v>
      </c>
      <c r="HZ27" s="404">
        <v>219003.39878959898</v>
      </c>
      <c r="IA27" s="404">
        <v>423364.34108403855</v>
      </c>
      <c r="IB27" s="401">
        <v>1.9331405056903854</v>
      </c>
    </row>
    <row r="28" spans="1:236" ht="90" customHeight="1" x14ac:dyDescent="0.2">
      <c r="A28" s="137" t="s">
        <v>2026</v>
      </c>
      <c r="B28" s="138" t="s">
        <v>2027</v>
      </c>
      <c r="C28" s="138" t="s">
        <v>2043</v>
      </c>
      <c r="D28" s="121">
        <v>3</v>
      </c>
      <c r="E28" s="138" t="s">
        <v>2044</v>
      </c>
      <c r="F28" s="118" t="s">
        <v>2045</v>
      </c>
      <c r="G28" s="118" t="s">
        <v>2046</v>
      </c>
      <c r="H28" s="142" t="s">
        <v>77</v>
      </c>
      <c r="I28" s="118" t="s">
        <v>2040</v>
      </c>
      <c r="J28" s="142">
        <v>40</v>
      </c>
      <c r="K28" s="227" t="s">
        <v>94</v>
      </c>
      <c r="L28" s="142">
        <v>32800</v>
      </c>
      <c r="M28" s="142" t="s">
        <v>2047</v>
      </c>
      <c r="N28" s="142" t="s">
        <v>96</v>
      </c>
      <c r="O28" s="381" t="s">
        <v>97</v>
      </c>
      <c r="P28" s="381" t="s">
        <v>97</v>
      </c>
      <c r="Q28" s="79" t="s">
        <v>87</v>
      </c>
      <c r="R28" s="142" t="s">
        <v>108</v>
      </c>
      <c r="S28" s="142" t="s">
        <v>99</v>
      </c>
      <c r="T28" s="142" t="s">
        <v>2034</v>
      </c>
      <c r="U28" s="142" t="s">
        <v>100</v>
      </c>
      <c r="V28" s="117">
        <v>1</v>
      </c>
      <c r="W28" s="136">
        <v>350000</v>
      </c>
      <c r="X28" s="136">
        <v>30000</v>
      </c>
      <c r="Y28" s="136">
        <v>0</v>
      </c>
      <c r="Z28" s="127">
        <v>0</v>
      </c>
      <c r="AA28" s="136">
        <v>30000</v>
      </c>
      <c r="AB28" s="136">
        <v>320000</v>
      </c>
      <c r="AC28" s="136">
        <v>0</v>
      </c>
      <c r="AD28" s="136">
        <v>0</v>
      </c>
      <c r="AE28" s="139">
        <v>0</v>
      </c>
      <c r="AF28" s="139">
        <v>0</v>
      </c>
      <c r="AG28" s="139">
        <v>0</v>
      </c>
      <c r="AH28" s="139">
        <v>0</v>
      </c>
      <c r="AI28" s="116" t="s">
        <v>88</v>
      </c>
      <c r="AJ28" s="136">
        <v>0</v>
      </c>
      <c r="AK28" s="136">
        <v>0</v>
      </c>
      <c r="AL28" s="136">
        <v>0</v>
      </c>
      <c r="AM28" s="136">
        <v>0</v>
      </c>
      <c r="AN28" s="136">
        <v>0</v>
      </c>
      <c r="AO28" s="136">
        <v>0</v>
      </c>
      <c r="AP28" s="136">
        <v>0</v>
      </c>
      <c r="AQ28" s="139">
        <v>0</v>
      </c>
      <c r="AR28" s="139">
        <v>0</v>
      </c>
      <c r="AS28" s="139">
        <v>0</v>
      </c>
      <c r="AT28" s="139">
        <v>0</v>
      </c>
      <c r="AU28" s="118" t="s">
        <v>2048</v>
      </c>
      <c r="AV28" s="230">
        <v>0</v>
      </c>
      <c r="AW28" s="230">
        <v>0</v>
      </c>
      <c r="AX28" s="230" t="s">
        <v>3615</v>
      </c>
      <c r="AY28" s="141">
        <v>8</v>
      </c>
      <c r="AZ28" s="70">
        <v>1</v>
      </c>
      <c r="BA28" s="70">
        <v>1</v>
      </c>
      <c r="BB28" s="70">
        <v>0</v>
      </c>
      <c r="BC28" s="70">
        <v>1</v>
      </c>
      <c r="BD28" s="70">
        <v>1</v>
      </c>
      <c r="BE28" s="70">
        <v>1</v>
      </c>
      <c r="BF28" s="70">
        <v>1</v>
      </c>
      <c r="BG28" s="71">
        <v>0</v>
      </c>
      <c r="BH28" s="71">
        <v>1</v>
      </c>
      <c r="BI28" s="71">
        <v>1</v>
      </c>
      <c r="BJ28" s="71">
        <v>0</v>
      </c>
      <c r="BK28" s="71">
        <v>0</v>
      </c>
      <c r="BL28" s="70">
        <v>1</v>
      </c>
      <c r="BM28" s="70">
        <v>1</v>
      </c>
      <c r="BN28" s="70">
        <v>0</v>
      </c>
      <c r="BO28" s="70">
        <v>1</v>
      </c>
      <c r="BP28" s="403">
        <v>0</v>
      </c>
      <c r="BQ28" s="403">
        <v>0</v>
      </c>
      <c r="BR28" s="403">
        <v>30000</v>
      </c>
      <c r="BS28" s="403">
        <v>320000</v>
      </c>
      <c r="BT28" s="403">
        <v>0</v>
      </c>
      <c r="BU28" s="403">
        <v>0</v>
      </c>
      <c r="BV28" s="403">
        <v>0</v>
      </c>
      <c r="BW28" s="403">
        <v>0</v>
      </c>
      <c r="BX28" s="403">
        <v>0</v>
      </c>
      <c r="BY28" s="403">
        <v>0</v>
      </c>
      <c r="BZ28" s="401">
        <v>0</v>
      </c>
      <c r="CA28" s="401">
        <v>0</v>
      </c>
      <c r="CB28" s="401">
        <v>0</v>
      </c>
      <c r="CC28" s="401">
        <v>0</v>
      </c>
      <c r="CD28" s="401">
        <v>0</v>
      </c>
      <c r="CE28" s="401">
        <v>0</v>
      </c>
      <c r="CF28" s="401">
        <v>0</v>
      </c>
      <c r="CG28" s="401">
        <v>0</v>
      </c>
      <c r="CH28" s="401">
        <v>0</v>
      </c>
      <c r="CI28" s="401">
        <v>0</v>
      </c>
      <c r="CJ28" s="401">
        <v>0</v>
      </c>
      <c r="CK28" s="401">
        <v>0</v>
      </c>
      <c r="CL28" s="401">
        <v>0</v>
      </c>
      <c r="CM28" s="401">
        <v>0</v>
      </c>
      <c r="CN28" s="401">
        <v>0</v>
      </c>
      <c r="CO28" s="401">
        <v>0</v>
      </c>
      <c r="CP28" s="401">
        <v>0</v>
      </c>
      <c r="CQ28" s="401">
        <v>0</v>
      </c>
      <c r="CR28" s="401">
        <v>0</v>
      </c>
      <c r="CS28" s="401">
        <v>0</v>
      </c>
      <c r="CT28" s="401">
        <v>0</v>
      </c>
      <c r="CU28" s="401">
        <v>0</v>
      </c>
      <c r="CV28" s="401">
        <v>0</v>
      </c>
      <c r="CW28" s="401">
        <v>0</v>
      </c>
      <c r="CX28" s="401">
        <v>0</v>
      </c>
      <c r="CY28" s="401">
        <v>0</v>
      </c>
      <c r="CZ28" s="401">
        <v>0</v>
      </c>
      <c r="DA28" s="401">
        <v>0</v>
      </c>
      <c r="DB28" s="401">
        <v>0</v>
      </c>
      <c r="DC28" s="401">
        <v>0</v>
      </c>
      <c r="DD28" s="401">
        <v>0</v>
      </c>
      <c r="DE28" s="401">
        <v>0</v>
      </c>
      <c r="DF28" s="401">
        <v>0</v>
      </c>
      <c r="DG28" s="403">
        <v>32800</v>
      </c>
      <c r="DH28" s="403">
        <v>32800</v>
      </c>
      <c r="DI28" s="403">
        <v>32800</v>
      </c>
      <c r="DJ28" s="403">
        <v>32800</v>
      </c>
      <c r="DK28" s="403">
        <v>32800</v>
      </c>
      <c r="DL28" s="403">
        <v>32800</v>
      </c>
      <c r="DM28" s="403">
        <v>32800</v>
      </c>
      <c r="DN28" s="403">
        <v>32800</v>
      </c>
      <c r="DO28" s="403">
        <v>32800</v>
      </c>
      <c r="DP28" s="403">
        <v>32800</v>
      </c>
      <c r="DQ28" s="403">
        <v>32800</v>
      </c>
      <c r="DR28" s="403">
        <v>32800</v>
      </c>
      <c r="DS28" s="403">
        <v>32800</v>
      </c>
      <c r="DT28" s="403">
        <v>32800</v>
      </c>
      <c r="DU28" s="403">
        <v>32800</v>
      </c>
      <c r="DV28" s="403">
        <v>32800</v>
      </c>
      <c r="DW28" s="403">
        <v>32800</v>
      </c>
      <c r="DX28" s="403">
        <v>32800</v>
      </c>
      <c r="DY28" s="403">
        <v>32800</v>
      </c>
      <c r="DZ28" s="403">
        <v>32800</v>
      </c>
      <c r="EA28" s="403">
        <v>32800</v>
      </c>
      <c r="EB28" s="403">
        <v>32800</v>
      </c>
      <c r="EC28" s="403">
        <v>32800</v>
      </c>
      <c r="ED28" s="403">
        <v>32800</v>
      </c>
      <c r="EE28" s="403">
        <v>32800</v>
      </c>
      <c r="EF28" s="403">
        <v>32800</v>
      </c>
      <c r="EG28" s="403">
        <v>32800</v>
      </c>
      <c r="EH28" s="403">
        <v>32800</v>
      </c>
      <c r="EI28" s="403">
        <v>32800</v>
      </c>
      <c r="EJ28" s="403">
        <v>32800</v>
      </c>
      <c r="EK28" s="403">
        <v>32800</v>
      </c>
      <c r="EL28" s="403">
        <v>32800</v>
      </c>
      <c r="EM28" s="403">
        <v>32800</v>
      </c>
      <c r="EN28" s="403">
        <v>32800</v>
      </c>
      <c r="EO28" s="403">
        <v>32800</v>
      </c>
      <c r="EP28" s="403">
        <v>32800</v>
      </c>
      <c r="EQ28" s="403">
        <v>32800</v>
      </c>
      <c r="ER28" s="403">
        <v>32800</v>
      </c>
      <c r="ES28" s="403">
        <v>32800</v>
      </c>
      <c r="ET28" s="403">
        <v>32800</v>
      </c>
      <c r="EU28" s="403">
        <v>32800</v>
      </c>
      <c r="EV28" s="403">
        <v>32800</v>
      </c>
      <c r="EW28" s="403">
        <v>32800</v>
      </c>
      <c r="EX28" s="404">
        <v>27210.884353741494</v>
      </c>
      <c r="EY28" s="404">
        <v>276428.03153007233</v>
      </c>
      <c r="EZ28" s="404">
        <v>0</v>
      </c>
      <c r="FA28" s="404">
        <v>0</v>
      </c>
      <c r="FB28" s="404">
        <v>0</v>
      </c>
      <c r="FC28" s="404">
        <v>0</v>
      </c>
      <c r="FD28" s="404">
        <v>0</v>
      </c>
      <c r="FE28" s="404">
        <v>0</v>
      </c>
      <c r="FF28" s="404">
        <v>0</v>
      </c>
      <c r="FG28" s="404">
        <v>0</v>
      </c>
      <c r="FH28" s="404">
        <v>0</v>
      </c>
      <c r="FI28" s="404">
        <v>0</v>
      </c>
      <c r="FJ28" s="404">
        <v>0</v>
      </c>
      <c r="FK28" s="404">
        <v>0</v>
      </c>
      <c r="FL28" s="404">
        <v>0</v>
      </c>
      <c r="FM28" s="404">
        <v>0</v>
      </c>
      <c r="FN28" s="404">
        <v>0</v>
      </c>
      <c r="FO28" s="404">
        <v>0</v>
      </c>
      <c r="FP28" s="404">
        <v>0</v>
      </c>
      <c r="FQ28" s="404">
        <v>0</v>
      </c>
      <c r="FR28" s="404">
        <v>0</v>
      </c>
      <c r="FS28" s="404">
        <v>0</v>
      </c>
      <c r="FT28" s="404">
        <v>0</v>
      </c>
      <c r="FU28" s="404">
        <v>0</v>
      </c>
      <c r="FV28" s="404">
        <v>0</v>
      </c>
      <c r="FW28" s="404">
        <v>0</v>
      </c>
      <c r="FX28" s="404">
        <v>0</v>
      </c>
      <c r="FY28" s="404">
        <v>0</v>
      </c>
      <c r="FZ28" s="404">
        <v>0</v>
      </c>
      <c r="GA28" s="404">
        <v>0</v>
      </c>
      <c r="GB28" s="404">
        <v>0</v>
      </c>
      <c r="GC28" s="404">
        <v>0</v>
      </c>
      <c r="GD28" s="404">
        <v>0</v>
      </c>
      <c r="GE28" s="404">
        <v>0</v>
      </c>
      <c r="GF28" s="404">
        <v>0</v>
      </c>
      <c r="GG28" s="404">
        <v>0</v>
      </c>
      <c r="GH28" s="404">
        <v>0</v>
      </c>
      <c r="GI28" s="404">
        <v>0</v>
      </c>
      <c r="GJ28" s="404">
        <v>0</v>
      </c>
      <c r="GK28" s="404">
        <v>0</v>
      </c>
      <c r="GL28" s="404">
        <v>29750.566893424035</v>
      </c>
      <c r="GM28" s="404">
        <v>28333.873231832411</v>
      </c>
      <c r="GN28" s="404">
        <v>26984.641173173728</v>
      </c>
      <c r="GO28" s="404">
        <v>25699.658260165452</v>
      </c>
      <c r="GP28" s="404">
        <v>24475.865009681387</v>
      </c>
      <c r="GQ28" s="404">
        <v>23310.347628267984</v>
      </c>
      <c r="GR28" s="404">
        <v>22200.33107454094</v>
      </c>
      <c r="GS28" s="404">
        <v>21143.172451943752</v>
      </c>
      <c r="GT28" s="404">
        <v>20136.354716136906</v>
      </c>
      <c r="GU28" s="404">
        <v>19177.480682035148</v>
      </c>
      <c r="GV28" s="404">
        <v>18264.267316223952</v>
      </c>
      <c r="GW28" s="404">
        <v>17394.540301165664</v>
      </c>
      <c r="GX28" s="404">
        <v>16566.22885825302</v>
      </c>
      <c r="GY28" s="404">
        <v>15777.360817383822</v>
      </c>
      <c r="GZ28" s="404">
        <v>15026.057921317928</v>
      </c>
      <c r="HA28" s="404">
        <v>14310.531353636119</v>
      </c>
      <c r="HB28" s="404">
        <v>13629.077479653448</v>
      </c>
      <c r="HC28" s="404">
        <v>12980.07379014614</v>
      </c>
      <c r="HD28" s="404">
        <v>12361.975038234419</v>
      </c>
      <c r="HE28" s="404">
        <v>11773.309560223257</v>
      </c>
      <c r="HF28" s="404">
        <v>11212.675771641198</v>
      </c>
      <c r="HG28" s="404">
        <v>10678.738830134473</v>
      </c>
      <c r="HH28" s="404">
        <v>10170.227457270927</v>
      </c>
      <c r="HI28" s="404">
        <v>9685.930911686597</v>
      </c>
      <c r="HJ28" s="404">
        <v>9224.6961063681865</v>
      </c>
      <c r="HK28" s="404">
        <v>8785.4248632077961</v>
      </c>
      <c r="HL28" s="404">
        <v>8367.07129829314</v>
      </c>
      <c r="HM28" s="404">
        <v>7968.6393317077518</v>
      </c>
      <c r="HN28" s="404">
        <v>7589.1803159121473</v>
      </c>
      <c r="HO28" s="404">
        <v>7227.7907770591846</v>
      </c>
      <c r="HP28" s="404">
        <v>6883.6102638658913</v>
      </c>
      <c r="HQ28" s="404">
        <v>6555.819298919896</v>
      </c>
      <c r="HR28" s="404">
        <v>6243.6374275427579</v>
      </c>
      <c r="HS28" s="404">
        <v>5946.3213595645311</v>
      </c>
      <c r="HT28" s="404">
        <v>5663.1631995852686</v>
      </c>
      <c r="HU28" s="404">
        <v>5393.4887615097787</v>
      </c>
      <c r="HV28" s="404">
        <v>5136.6559633426468</v>
      </c>
      <c r="HW28" s="404">
        <v>4892.0532984215679</v>
      </c>
      <c r="HX28" s="404">
        <v>4659.0983794491131</v>
      </c>
      <c r="HY28" s="404">
        <v>4437.2365518562974</v>
      </c>
      <c r="HZ28" s="404">
        <v>303638.91588381381</v>
      </c>
      <c r="IA28" s="404">
        <v>536017.1737247787</v>
      </c>
      <c r="IB28" s="401">
        <v>1.7653111827401053</v>
      </c>
    </row>
    <row r="29" spans="1:236" ht="90" customHeight="1" x14ac:dyDescent="0.2">
      <c r="A29" s="161" t="s">
        <v>3062</v>
      </c>
      <c r="B29" s="150" t="s">
        <v>3063</v>
      </c>
      <c r="C29" s="150" t="s">
        <v>3428</v>
      </c>
      <c r="D29" s="222">
        <v>16</v>
      </c>
      <c r="E29" s="150" t="s">
        <v>3165</v>
      </c>
      <c r="F29" s="151" t="s">
        <v>3166</v>
      </c>
      <c r="G29" s="151" t="s">
        <v>3167</v>
      </c>
      <c r="H29" s="79" t="s">
        <v>77</v>
      </c>
      <c r="I29" s="151" t="s">
        <v>3075</v>
      </c>
      <c r="J29" s="151">
        <v>40</v>
      </c>
      <c r="K29" s="227" t="s">
        <v>79</v>
      </c>
      <c r="L29" s="79">
        <v>57569</v>
      </c>
      <c r="M29" s="79" t="s">
        <v>3168</v>
      </c>
      <c r="N29" s="79" t="s">
        <v>81</v>
      </c>
      <c r="O29" s="13" t="s">
        <v>217</v>
      </c>
      <c r="P29" s="79" t="s">
        <v>218</v>
      </c>
      <c r="Q29" s="112" t="s">
        <v>100</v>
      </c>
      <c r="R29" s="79" t="s">
        <v>108</v>
      </c>
      <c r="S29" s="79" t="s">
        <v>99</v>
      </c>
      <c r="T29" s="79" t="s">
        <v>3070</v>
      </c>
      <c r="U29" s="79" t="s">
        <v>100</v>
      </c>
      <c r="V29" s="81">
        <v>1</v>
      </c>
      <c r="W29" s="162">
        <v>632000</v>
      </c>
      <c r="X29" s="162">
        <v>25280</v>
      </c>
      <c r="Y29" s="162">
        <v>0</v>
      </c>
      <c r="Z29" s="162">
        <v>0</v>
      </c>
      <c r="AA29" s="162">
        <v>25280</v>
      </c>
      <c r="AB29" s="162">
        <v>300000</v>
      </c>
      <c r="AC29" s="162">
        <v>306720</v>
      </c>
      <c r="AD29" s="162">
        <v>0</v>
      </c>
      <c r="AE29" s="149">
        <v>0</v>
      </c>
      <c r="AF29" s="149">
        <v>0</v>
      </c>
      <c r="AG29" s="149">
        <v>0</v>
      </c>
      <c r="AH29" s="149">
        <v>0</v>
      </c>
      <c r="AI29" s="88" t="s">
        <v>88</v>
      </c>
      <c r="AJ29" s="176">
        <v>0</v>
      </c>
      <c r="AK29" s="162">
        <v>0</v>
      </c>
      <c r="AL29" s="162">
        <v>0</v>
      </c>
      <c r="AM29" s="162">
        <v>0</v>
      </c>
      <c r="AN29" s="162">
        <v>0</v>
      </c>
      <c r="AO29" s="162">
        <v>0</v>
      </c>
      <c r="AP29" s="162">
        <v>0</v>
      </c>
      <c r="AQ29" s="149">
        <v>0</v>
      </c>
      <c r="AR29" s="149">
        <v>0</v>
      </c>
      <c r="AS29" s="149">
        <v>0</v>
      </c>
      <c r="AT29" s="149">
        <v>0</v>
      </c>
      <c r="AU29" s="151"/>
      <c r="AV29" s="230">
        <v>0</v>
      </c>
      <c r="AW29" s="230">
        <v>0</v>
      </c>
      <c r="AX29" s="230" t="s">
        <v>3594</v>
      </c>
      <c r="AY29" s="141">
        <v>9</v>
      </c>
      <c r="AZ29" s="70">
        <v>1</v>
      </c>
      <c r="BA29" s="70">
        <v>1</v>
      </c>
      <c r="BB29" s="70">
        <v>1</v>
      </c>
      <c r="BC29" s="70">
        <v>1</v>
      </c>
      <c r="BD29" s="70">
        <v>1</v>
      </c>
      <c r="BE29" s="70">
        <v>1</v>
      </c>
      <c r="BF29" s="70">
        <v>1</v>
      </c>
      <c r="BG29" s="71">
        <v>0</v>
      </c>
      <c r="BH29" s="71">
        <v>1</v>
      </c>
      <c r="BI29" s="71">
        <v>0</v>
      </c>
      <c r="BJ29" s="71">
        <v>0</v>
      </c>
      <c r="BK29" s="71">
        <v>1</v>
      </c>
      <c r="BL29" s="70">
        <v>1</v>
      </c>
      <c r="BM29" s="70">
        <v>1</v>
      </c>
      <c r="BN29" s="70">
        <v>0</v>
      </c>
      <c r="BO29" s="70">
        <v>1</v>
      </c>
      <c r="BP29" s="403">
        <v>0</v>
      </c>
      <c r="BQ29" s="403">
        <v>0</v>
      </c>
      <c r="BR29" s="403">
        <v>25280</v>
      </c>
      <c r="BS29" s="403">
        <v>300000</v>
      </c>
      <c r="BT29" s="403">
        <v>306720</v>
      </c>
      <c r="BU29" s="403">
        <v>0</v>
      </c>
      <c r="BV29" s="403">
        <v>0</v>
      </c>
      <c r="BW29" s="403">
        <v>0</v>
      </c>
      <c r="BX29" s="403">
        <v>0</v>
      </c>
      <c r="BY29" s="403">
        <v>0</v>
      </c>
      <c r="BZ29" s="401">
        <v>0</v>
      </c>
      <c r="CA29" s="401">
        <v>0</v>
      </c>
      <c r="CB29" s="401">
        <v>0</v>
      </c>
      <c r="CC29" s="401">
        <v>0</v>
      </c>
      <c r="CD29" s="401">
        <v>0</v>
      </c>
      <c r="CE29" s="401">
        <v>0</v>
      </c>
      <c r="CF29" s="401">
        <v>0</v>
      </c>
      <c r="CG29" s="401">
        <v>0</v>
      </c>
      <c r="CH29" s="401">
        <v>0</v>
      </c>
      <c r="CI29" s="401">
        <v>0</v>
      </c>
      <c r="CJ29" s="401">
        <v>0</v>
      </c>
      <c r="CK29" s="401">
        <v>0</v>
      </c>
      <c r="CL29" s="401">
        <v>0</v>
      </c>
      <c r="CM29" s="401">
        <v>0</v>
      </c>
      <c r="CN29" s="401">
        <v>0</v>
      </c>
      <c r="CO29" s="401">
        <v>0</v>
      </c>
      <c r="CP29" s="401">
        <v>0</v>
      </c>
      <c r="CQ29" s="401">
        <v>0</v>
      </c>
      <c r="CR29" s="401">
        <v>0</v>
      </c>
      <c r="CS29" s="401">
        <v>0</v>
      </c>
      <c r="CT29" s="401">
        <v>0</v>
      </c>
      <c r="CU29" s="401">
        <v>0</v>
      </c>
      <c r="CV29" s="401">
        <v>0</v>
      </c>
      <c r="CW29" s="401">
        <v>0</v>
      </c>
      <c r="CX29" s="401">
        <v>0</v>
      </c>
      <c r="CY29" s="401">
        <v>0</v>
      </c>
      <c r="CZ29" s="401">
        <v>0</v>
      </c>
      <c r="DA29" s="401">
        <v>0</v>
      </c>
      <c r="DB29" s="401">
        <v>0</v>
      </c>
      <c r="DC29" s="401">
        <v>0</v>
      </c>
      <c r="DD29" s="401">
        <v>0</v>
      </c>
      <c r="DE29" s="401">
        <v>0</v>
      </c>
      <c r="DF29" s="401">
        <v>0</v>
      </c>
      <c r="DG29" s="403">
        <v>57569</v>
      </c>
      <c r="DH29" s="403">
        <v>57569</v>
      </c>
      <c r="DI29" s="403">
        <v>57569</v>
      </c>
      <c r="DJ29" s="403">
        <v>57569</v>
      </c>
      <c r="DK29" s="403">
        <v>57569</v>
      </c>
      <c r="DL29" s="403">
        <v>57569</v>
      </c>
      <c r="DM29" s="403">
        <v>57569</v>
      </c>
      <c r="DN29" s="403">
        <v>57569</v>
      </c>
      <c r="DO29" s="403">
        <v>57569</v>
      </c>
      <c r="DP29" s="403">
        <v>57569</v>
      </c>
      <c r="DQ29" s="403">
        <v>57569</v>
      </c>
      <c r="DR29" s="403">
        <v>57569</v>
      </c>
      <c r="DS29" s="403">
        <v>57569</v>
      </c>
      <c r="DT29" s="403">
        <v>57569</v>
      </c>
      <c r="DU29" s="403">
        <v>57569</v>
      </c>
      <c r="DV29" s="403">
        <v>57569</v>
      </c>
      <c r="DW29" s="403">
        <v>57569</v>
      </c>
      <c r="DX29" s="403">
        <v>57569</v>
      </c>
      <c r="DY29" s="403">
        <v>57569</v>
      </c>
      <c r="DZ29" s="403">
        <v>57569</v>
      </c>
      <c r="EA29" s="403">
        <v>57569</v>
      </c>
      <c r="EB29" s="403">
        <v>57569</v>
      </c>
      <c r="EC29" s="403">
        <v>57569</v>
      </c>
      <c r="ED29" s="403">
        <v>57569</v>
      </c>
      <c r="EE29" s="403">
        <v>57569</v>
      </c>
      <c r="EF29" s="403">
        <v>57569</v>
      </c>
      <c r="EG29" s="403">
        <v>57569</v>
      </c>
      <c r="EH29" s="403">
        <v>57569</v>
      </c>
      <c r="EI29" s="403">
        <v>57569</v>
      </c>
      <c r="EJ29" s="403">
        <v>57569</v>
      </c>
      <c r="EK29" s="403">
        <v>57569</v>
      </c>
      <c r="EL29" s="403">
        <v>57569</v>
      </c>
      <c r="EM29" s="403">
        <v>57569</v>
      </c>
      <c r="EN29" s="403">
        <v>57569</v>
      </c>
      <c r="EO29" s="403">
        <v>57569</v>
      </c>
      <c r="EP29" s="403">
        <v>57569</v>
      </c>
      <c r="EQ29" s="403">
        <v>57569</v>
      </c>
      <c r="ER29" s="403">
        <v>57569</v>
      </c>
      <c r="ES29" s="403">
        <v>57569</v>
      </c>
      <c r="ET29" s="403">
        <v>57569</v>
      </c>
      <c r="EU29" s="403">
        <v>57569</v>
      </c>
      <c r="EV29" s="403">
        <v>57569</v>
      </c>
      <c r="EW29" s="403">
        <v>57569</v>
      </c>
      <c r="EX29" s="404">
        <v>22929.705215419501</v>
      </c>
      <c r="EY29" s="404">
        <v>259151.2795594428</v>
      </c>
      <c r="EZ29" s="404">
        <v>252339.30306816605</v>
      </c>
      <c r="FA29" s="404">
        <v>0</v>
      </c>
      <c r="FB29" s="404">
        <v>0</v>
      </c>
      <c r="FC29" s="404">
        <v>0</v>
      </c>
      <c r="FD29" s="404">
        <v>0</v>
      </c>
      <c r="FE29" s="404">
        <v>0</v>
      </c>
      <c r="FF29" s="404">
        <v>0</v>
      </c>
      <c r="FG29" s="404">
        <v>0</v>
      </c>
      <c r="FH29" s="404">
        <v>0</v>
      </c>
      <c r="FI29" s="404">
        <v>0</v>
      </c>
      <c r="FJ29" s="404">
        <v>0</v>
      </c>
      <c r="FK29" s="404">
        <v>0</v>
      </c>
      <c r="FL29" s="404">
        <v>0</v>
      </c>
      <c r="FM29" s="404">
        <v>0</v>
      </c>
      <c r="FN29" s="404">
        <v>0</v>
      </c>
      <c r="FO29" s="404">
        <v>0</v>
      </c>
      <c r="FP29" s="404">
        <v>0</v>
      </c>
      <c r="FQ29" s="404">
        <v>0</v>
      </c>
      <c r="FR29" s="404">
        <v>0</v>
      </c>
      <c r="FS29" s="404">
        <v>0</v>
      </c>
      <c r="FT29" s="404">
        <v>0</v>
      </c>
      <c r="FU29" s="404">
        <v>0</v>
      </c>
      <c r="FV29" s="404">
        <v>0</v>
      </c>
      <c r="FW29" s="404">
        <v>0</v>
      </c>
      <c r="FX29" s="404">
        <v>0</v>
      </c>
      <c r="FY29" s="404">
        <v>0</v>
      </c>
      <c r="FZ29" s="404">
        <v>0</v>
      </c>
      <c r="GA29" s="404">
        <v>0</v>
      </c>
      <c r="GB29" s="404">
        <v>0</v>
      </c>
      <c r="GC29" s="404">
        <v>0</v>
      </c>
      <c r="GD29" s="404">
        <v>0</v>
      </c>
      <c r="GE29" s="404">
        <v>0</v>
      </c>
      <c r="GF29" s="404">
        <v>0</v>
      </c>
      <c r="GG29" s="404">
        <v>0</v>
      </c>
      <c r="GH29" s="404">
        <v>0</v>
      </c>
      <c r="GI29" s="404">
        <v>0</v>
      </c>
      <c r="GJ29" s="404">
        <v>0</v>
      </c>
      <c r="GK29" s="404">
        <v>0</v>
      </c>
      <c r="GL29" s="404">
        <v>52216.780045351472</v>
      </c>
      <c r="GM29" s="404">
        <v>49730.266709858544</v>
      </c>
      <c r="GN29" s="404">
        <v>47362.158771293856</v>
      </c>
      <c r="GO29" s="404">
        <v>45106.817877422713</v>
      </c>
      <c r="GP29" s="404">
        <v>42958.87416897402</v>
      </c>
      <c r="GQ29" s="404">
        <v>40913.213494260963</v>
      </c>
      <c r="GR29" s="404">
        <v>38964.965232629489</v>
      </c>
      <c r="GS29" s="404">
        <v>37109.490697742374</v>
      </c>
      <c r="GT29" s="404">
        <v>35342.372093087972</v>
      </c>
      <c r="GU29" s="404">
        <v>33659.401993417116</v>
      </c>
      <c r="GV29" s="404">
        <v>32056.573327063925</v>
      </c>
      <c r="GW29" s="404">
        <v>30530.069835298968</v>
      </c>
      <c r="GX29" s="404">
        <v>29076.256985999025</v>
      </c>
      <c r="GY29" s="404">
        <v>27691.673319999063</v>
      </c>
      <c r="GZ29" s="404">
        <v>26373.022209522918</v>
      </c>
      <c r="HA29" s="404">
        <v>25117.164009069442</v>
      </c>
      <c r="HB29" s="404">
        <v>23921.108580066139</v>
      </c>
      <c r="HC29" s="404">
        <v>22782.008171491558</v>
      </c>
      <c r="HD29" s="404">
        <v>21697.15063951577</v>
      </c>
      <c r="HE29" s="404">
        <v>20663.952990015019</v>
      </c>
      <c r="HF29" s="404">
        <v>19679.955228585735</v>
      </c>
      <c r="HG29" s="404">
        <v>18742.814503414982</v>
      </c>
      <c r="HH29" s="404">
        <v>17850.299527061889</v>
      </c>
      <c r="HI29" s="404">
        <v>17000.285263868467</v>
      </c>
      <c r="HJ29" s="404">
        <v>16190.74787035092</v>
      </c>
      <c r="HK29" s="404">
        <v>15419.759876524684</v>
      </c>
      <c r="HL29" s="404">
        <v>14685.485596690178</v>
      </c>
      <c r="HM29" s="404">
        <v>13986.176758752546</v>
      </c>
      <c r="HN29" s="404">
        <v>13320.168341669098</v>
      </c>
      <c r="HO29" s="404">
        <v>12685.874611113421</v>
      </c>
      <c r="HP29" s="404">
        <v>12081.785343917545</v>
      </c>
      <c r="HQ29" s="404">
        <v>11506.462232302423</v>
      </c>
      <c r="HR29" s="404">
        <v>10958.535459335642</v>
      </c>
      <c r="HS29" s="404">
        <v>10436.700437462514</v>
      </c>
      <c r="HT29" s="404">
        <v>9939.7147023452526</v>
      </c>
      <c r="HU29" s="404">
        <v>9466.3949546145268</v>
      </c>
      <c r="HV29" s="404">
        <v>9015.6142424900263</v>
      </c>
      <c r="HW29" s="404">
        <v>8586.2992785619281</v>
      </c>
      <c r="HX29" s="404">
        <v>8177.4278843446946</v>
      </c>
      <c r="HY29" s="404">
        <v>7788.0265565187556</v>
      </c>
      <c r="HZ29" s="404">
        <v>534420.28784302832</v>
      </c>
      <c r="IA29" s="404">
        <v>940791.84982200584</v>
      </c>
      <c r="IB29" s="401">
        <v>1.7603969595150144</v>
      </c>
    </row>
    <row r="30" spans="1:236" ht="90" customHeight="1" x14ac:dyDescent="0.2">
      <c r="A30" s="137" t="s">
        <v>2026</v>
      </c>
      <c r="B30" s="138" t="s">
        <v>2027</v>
      </c>
      <c r="C30" s="138" t="s">
        <v>2113</v>
      </c>
      <c r="D30" s="142">
        <v>14</v>
      </c>
      <c r="E30" s="138" t="s">
        <v>2114</v>
      </c>
      <c r="F30" s="118" t="s">
        <v>2115</v>
      </c>
      <c r="G30" s="118" t="s">
        <v>2116</v>
      </c>
      <c r="H30" s="118" t="s">
        <v>2117</v>
      </c>
      <c r="I30" s="118" t="s">
        <v>2032</v>
      </c>
      <c r="J30" s="142">
        <v>40</v>
      </c>
      <c r="K30" s="227" t="s">
        <v>94</v>
      </c>
      <c r="L30" s="110">
        <v>122990</v>
      </c>
      <c r="M30" s="142" t="s">
        <v>2118</v>
      </c>
      <c r="N30" s="142" t="s">
        <v>81</v>
      </c>
      <c r="O30" s="142" t="s">
        <v>454</v>
      </c>
      <c r="P30" s="142" t="s">
        <v>456</v>
      </c>
      <c r="Q30" s="112" t="s">
        <v>100</v>
      </c>
      <c r="R30" s="142" t="s">
        <v>108</v>
      </c>
      <c r="S30" s="142" t="s">
        <v>99</v>
      </c>
      <c r="T30" s="142" t="s">
        <v>2034</v>
      </c>
      <c r="U30" s="142" t="s">
        <v>100</v>
      </c>
      <c r="V30" s="117">
        <v>1</v>
      </c>
      <c r="W30" s="136">
        <v>1400000</v>
      </c>
      <c r="X30" s="136">
        <v>0</v>
      </c>
      <c r="Y30" s="136">
        <v>0</v>
      </c>
      <c r="Z30" s="136">
        <v>0</v>
      </c>
      <c r="AA30" s="136">
        <v>0</v>
      </c>
      <c r="AB30" s="136">
        <v>0</v>
      </c>
      <c r="AC30" s="136">
        <v>1400000</v>
      </c>
      <c r="AD30" s="136">
        <v>0</v>
      </c>
      <c r="AE30" s="139">
        <v>0</v>
      </c>
      <c r="AF30" s="139">
        <v>0</v>
      </c>
      <c r="AG30" s="139">
        <v>0</v>
      </c>
      <c r="AH30" s="139">
        <v>0</v>
      </c>
      <c r="AI30" s="116" t="s">
        <v>88</v>
      </c>
      <c r="AJ30" s="134">
        <v>0</v>
      </c>
      <c r="AK30" s="134">
        <v>0</v>
      </c>
      <c r="AL30" s="134">
        <v>0</v>
      </c>
      <c r="AM30" s="134">
        <v>0</v>
      </c>
      <c r="AN30" s="134">
        <v>0</v>
      </c>
      <c r="AO30" s="134">
        <v>0</v>
      </c>
      <c r="AP30" s="134">
        <v>0</v>
      </c>
      <c r="AQ30" s="139">
        <v>0</v>
      </c>
      <c r="AR30" s="139">
        <v>0</v>
      </c>
      <c r="AS30" s="139">
        <v>0</v>
      </c>
      <c r="AT30" s="139">
        <v>0</v>
      </c>
      <c r="AU30" s="118" t="s">
        <v>2119</v>
      </c>
      <c r="AV30" s="230">
        <v>0</v>
      </c>
      <c r="AW30" s="230">
        <v>0</v>
      </c>
      <c r="AX30" s="230" t="s">
        <v>3617</v>
      </c>
      <c r="AY30" s="141">
        <v>8</v>
      </c>
      <c r="AZ30" s="70">
        <v>1</v>
      </c>
      <c r="BA30" s="70">
        <v>1</v>
      </c>
      <c r="BB30" s="70">
        <v>1</v>
      </c>
      <c r="BC30" s="70">
        <v>1</v>
      </c>
      <c r="BD30" s="70">
        <v>1</v>
      </c>
      <c r="BE30" s="70">
        <v>0</v>
      </c>
      <c r="BF30" s="70">
        <v>0</v>
      </c>
      <c r="BG30" s="71">
        <v>0</v>
      </c>
      <c r="BH30" s="71">
        <v>1</v>
      </c>
      <c r="BI30" s="71">
        <v>0</v>
      </c>
      <c r="BJ30" s="71">
        <v>0</v>
      </c>
      <c r="BK30" s="71">
        <v>1</v>
      </c>
      <c r="BL30" s="70">
        <v>1</v>
      </c>
      <c r="BM30" s="70">
        <v>1</v>
      </c>
      <c r="BN30" s="70">
        <v>0</v>
      </c>
      <c r="BO30" s="70">
        <v>1</v>
      </c>
      <c r="BP30" s="403">
        <v>0</v>
      </c>
      <c r="BQ30" s="403">
        <v>0</v>
      </c>
      <c r="BR30" s="403">
        <v>0</v>
      </c>
      <c r="BS30" s="403">
        <v>0</v>
      </c>
      <c r="BT30" s="403">
        <v>1400000</v>
      </c>
      <c r="BU30" s="403">
        <v>0</v>
      </c>
      <c r="BV30" s="403">
        <v>0</v>
      </c>
      <c r="BW30" s="403">
        <v>0</v>
      </c>
      <c r="BX30" s="403">
        <v>0</v>
      </c>
      <c r="BY30" s="403">
        <v>0</v>
      </c>
      <c r="BZ30" s="401">
        <v>0</v>
      </c>
      <c r="CA30" s="401">
        <v>0</v>
      </c>
      <c r="CB30" s="401">
        <v>0</v>
      </c>
      <c r="CC30" s="401">
        <v>0</v>
      </c>
      <c r="CD30" s="401">
        <v>0</v>
      </c>
      <c r="CE30" s="401">
        <v>0</v>
      </c>
      <c r="CF30" s="401">
        <v>0</v>
      </c>
      <c r="CG30" s="401">
        <v>0</v>
      </c>
      <c r="CH30" s="401">
        <v>0</v>
      </c>
      <c r="CI30" s="401">
        <v>0</v>
      </c>
      <c r="CJ30" s="401">
        <v>0</v>
      </c>
      <c r="CK30" s="401">
        <v>0</v>
      </c>
      <c r="CL30" s="401">
        <v>0</v>
      </c>
      <c r="CM30" s="401">
        <v>0</v>
      </c>
      <c r="CN30" s="401">
        <v>0</v>
      </c>
      <c r="CO30" s="401">
        <v>0</v>
      </c>
      <c r="CP30" s="401">
        <v>0</v>
      </c>
      <c r="CQ30" s="401">
        <v>0</v>
      </c>
      <c r="CR30" s="401">
        <v>0</v>
      </c>
      <c r="CS30" s="401">
        <v>0</v>
      </c>
      <c r="CT30" s="401">
        <v>0</v>
      </c>
      <c r="CU30" s="401">
        <v>0</v>
      </c>
      <c r="CV30" s="401">
        <v>0</v>
      </c>
      <c r="CW30" s="401">
        <v>0</v>
      </c>
      <c r="CX30" s="401">
        <v>0</v>
      </c>
      <c r="CY30" s="401">
        <v>0</v>
      </c>
      <c r="CZ30" s="401">
        <v>0</v>
      </c>
      <c r="DA30" s="401">
        <v>0</v>
      </c>
      <c r="DB30" s="401">
        <v>0</v>
      </c>
      <c r="DC30" s="401">
        <v>0</v>
      </c>
      <c r="DD30" s="401">
        <v>0</v>
      </c>
      <c r="DE30" s="401">
        <v>0</v>
      </c>
      <c r="DF30" s="401">
        <v>0</v>
      </c>
      <c r="DG30" s="403">
        <v>122990</v>
      </c>
      <c r="DH30" s="403">
        <v>122990</v>
      </c>
      <c r="DI30" s="403">
        <v>122990</v>
      </c>
      <c r="DJ30" s="403">
        <v>122990</v>
      </c>
      <c r="DK30" s="403">
        <v>122990</v>
      </c>
      <c r="DL30" s="403">
        <v>122990</v>
      </c>
      <c r="DM30" s="403">
        <v>122990</v>
      </c>
      <c r="DN30" s="403">
        <v>122990</v>
      </c>
      <c r="DO30" s="403">
        <v>122990</v>
      </c>
      <c r="DP30" s="403">
        <v>122990</v>
      </c>
      <c r="DQ30" s="403">
        <v>122990</v>
      </c>
      <c r="DR30" s="403">
        <v>122990</v>
      </c>
      <c r="DS30" s="403">
        <v>122990</v>
      </c>
      <c r="DT30" s="403">
        <v>122990</v>
      </c>
      <c r="DU30" s="403">
        <v>122990</v>
      </c>
      <c r="DV30" s="403">
        <v>122990</v>
      </c>
      <c r="DW30" s="403">
        <v>122990</v>
      </c>
      <c r="DX30" s="403">
        <v>122990</v>
      </c>
      <c r="DY30" s="403">
        <v>122990</v>
      </c>
      <c r="DZ30" s="403">
        <v>122990</v>
      </c>
      <c r="EA30" s="403">
        <v>122990</v>
      </c>
      <c r="EB30" s="403">
        <v>122990</v>
      </c>
      <c r="EC30" s="403">
        <v>122990</v>
      </c>
      <c r="ED30" s="403">
        <v>122990</v>
      </c>
      <c r="EE30" s="403">
        <v>122990</v>
      </c>
      <c r="EF30" s="403">
        <v>122990</v>
      </c>
      <c r="EG30" s="403">
        <v>122990</v>
      </c>
      <c r="EH30" s="403">
        <v>122990</v>
      </c>
      <c r="EI30" s="403">
        <v>122990</v>
      </c>
      <c r="EJ30" s="403">
        <v>122990</v>
      </c>
      <c r="EK30" s="403">
        <v>122990</v>
      </c>
      <c r="EL30" s="403">
        <v>122990</v>
      </c>
      <c r="EM30" s="403">
        <v>122990</v>
      </c>
      <c r="EN30" s="403">
        <v>122990</v>
      </c>
      <c r="EO30" s="403">
        <v>122990</v>
      </c>
      <c r="EP30" s="403">
        <v>122990</v>
      </c>
      <c r="EQ30" s="403">
        <v>122990</v>
      </c>
      <c r="ER30" s="403">
        <v>122990</v>
      </c>
      <c r="ES30" s="403">
        <v>122990</v>
      </c>
      <c r="ET30" s="403">
        <v>122990</v>
      </c>
      <c r="EU30" s="403">
        <v>122990</v>
      </c>
      <c r="EV30" s="403">
        <v>122990</v>
      </c>
      <c r="EW30" s="403">
        <v>122990</v>
      </c>
      <c r="EX30" s="404">
        <v>0</v>
      </c>
      <c r="EY30" s="404">
        <v>0</v>
      </c>
      <c r="EZ30" s="404">
        <v>1151783.4647086347</v>
      </c>
      <c r="FA30" s="404">
        <v>0</v>
      </c>
      <c r="FB30" s="404">
        <v>0</v>
      </c>
      <c r="FC30" s="404">
        <v>0</v>
      </c>
      <c r="FD30" s="404">
        <v>0</v>
      </c>
      <c r="FE30" s="404">
        <v>0</v>
      </c>
      <c r="FF30" s="404">
        <v>0</v>
      </c>
      <c r="FG30" s="404">
        <v>0</v>
      </c>
      <c r="FH30" s="404">
        <v>0</v>
      </c>
      <c r="FI30" s="404">
        <v>0</v>
      </c>
      <c r="FJ30" s="404">
        <v>0</v>
      </c>
      <c r="FK30" s="404">
        <v>0</v>
      </c>
      <c r="FL30" s="404">
        <v>0</v>
      </c>
      <c r="FM30" s="404">
        <v>0</v>
      </c>
      <c r="FN30" s="404">
        <v>0</v>
      </c>
      <c r="FO30" s="404">
        <v>0</v>
      </c>
      <c r="FP30" s="404">
        <v>0</v>
      </c>
      <c r="FQ30" s="404">
        <v>0</v>
      </c>
      <c r="FR30" s="404">
        <v>0</v>
      </c>
      <c r="FS30" s="404">
        <v>0</v>
      </c>
      <c r="FT30" s="404">
        <v>0</v>
      </c>
      <c r="FU30" s="404">
        <v>0</v>
      </c>
      <c r="FV30" s="404">
        <v>0</v>
      </c>
      <c r="FW30" s="404">
        <v>0</v>
      </c>
      <c r="FX30" s="404">
        <v>0</v>
      </c>
      <c r="FY30" s="404">
        <v>0</v>
      </c>
      <c r="FZ30" s="404">
        <v>0</v>
      </c>
      <c r="GA30" s="404">
        <v>0</v>
      </c>
      <c r="GB30" s="404">
        <v>0</v>
      </c>
      <c r="GC30" s="404">
        <v>0</v>
      </c>
      <c r="GD30" s="404">
        <v>0</v>
      </c>
      <c r="GE30" s="404">
        <v>0</v>
      </c>
      <c r="GF30" s="404">
        <v>0</v>
      </c>
      <c r="GG30" s="404">
        <v>0</v>
      </c>
      <c r="GH30" s="404">
        <v>0</v>
      </c>
      <c r="GI30" s="404">
        <v>0</v>
      </c>
      <c r="GJ30" s="404">
        <v>0</v>
      </c>
      <c r="GK30" s="404">
        <v>0</v>
      </c>
      <c r="GL30" s="404">
        <v>111555.55555555555</v>
      </c>
      <c r="GM30" s="404">
        <v>106243.38624338624</v>
      </c>
      <c r="GN30" s="404">
        <v>101184.17737465356</v>
      </c>
      <c r="GO30" s="404">
        <v>96365.883213955763</v>
      </c>
      <c r="GP30" s="404">
        <v>91777.03163233884</v>
      </c>
      <c r="GQ30" s="404">
        <v>87406.696792703631</v>
      </c>
      <c r="GR30" s="404">
        <v>83244.473135908236</v>
      </c>
      <c r="GS30" s="404">
        <v>79280.450605626887</v>
      </c>
      <c r="GT30" s="404">
        <v>75505.191052977985</v>
      </c>
      <c r="GU30" s="404">
        <v>71909.705764740938</v>
      </c>
      <c r="GV30" s="404">
        <v>68485.434061658045</v>
      </c>
      <c r="GW30" s="404">
        <v>65224.22291586479</v>
      </c>
      <c r="GX30" s="404">
        <v>62118.307538918867</v>
      </c>
      <c r="GY30" s="404">
        <v>59160.292894208425</v>
      </c>
      <c r="GZ30" s="404">
        <v>56343.136089722313</v>
      </c>
      <c r="HA30" s="404">
        <v>53660.12960925934</v>
      </c>
      <c r="HB30" s="404">
        <v>51104.885342151749</v>
      </c>
      <c r="HC30" s="404">
        <v>48671.319373477862</v>
      </c>
      <c r="HD30" s="404">
        <v>46353.637498550343</v>
      </c>
      <c r="HE30" s="404">
        <v>44146.321427190807</v>
      </c>
      <c r="HF30" s="404">
        <v>42044.115644943624</v>
      </c>
      <c r="HG30" s="404">
        <v>40042.014899946305</v>
      </c>
      <c r="HH30" s="404">
        <v>38135.252285663148</v>
      </c>
      <c r="HI30" s="404">
        <v>36319.287891107764</v>
      </c>
      <c r="HJ30" s="404">
        <v>34589.797991531203</v>
      </c>
      <c r="HK30" s="404">
        <v>32942.664753839235</v>
      </c>
      <c r="HL30" s="404">
        <v>31373.966432227848</v>
      </c>
      <c r="HM30" s="404">
        <v>29879.96803069318</v>
      </c>
      <c r="HN30" s="404">
        <v>28457.112410183992</v>
      </c>
      <c r="HO30" s="404">
        <v>27102.01181922284</v>
      </c>
      <c r="HP30" s="404">
        <v>25811.439827831276</v>
      </c>
      <c r="HQ30" s="404">
        <v>24582.323645553599</v>
      </c>
      <c r="HR30" s="404">
        <v>23411.73680528914</v>
      </c>
      <c r="HS30" s="404">
        <v>22296.892195513465</v>
      </c>
      <c r="HT30" s="404">
        <v>21235.13542429854</v>
      </c>
      <c r="HU30" s="404">
        <v>20223.93849933194</v>
      </c>
      <c r="HV30" s="404">
        <v>19260.893808887566</v>
      </c>
      <c r="HW30" s="404">
        <v>18343.708389416726</v>
      </c>
      <c r="HX30" s="404">
        <v>17470.198466111171</v>
      </c>
      <c r="HY30" s="404">
        <v>16638.284253439208</v>
      </c>
      <c r="HZ30" s="404">
        <v>1151783.4647086347</v>
      </c>
      <c r="IA30" s="404">
        <v>2009900.9815978822</v>
      </c>
      <c r="IB30" s="401">
        <v>1.7450337178666866</v>
      </c>
    </row>
    <row r="31" spans="1:236" ht="90" customHeight="1" x14ac:dyDescent="0.2">
      <c r="A31" s="161" t="s">
        <v>2267</v>
      </c>
      <c r="B31" s="150" t="s">
        <v>2690</v>
      </c>
      <c r="C31" s="150" t="s">
        <v>2188</v>
      </c>
      <c r="D31" s="148">
        <v>2</v>
      </c>
      <c r="E31" s="150" t="s">
        <v>2698</v>
      </c>
      <c r="F31" s="151" t="s">
        <v>2699</v>
      </c>
      <c r="G31" s="151" t="s">
        <v>2700</v>
      </c>
      <c r="H31" s="151" t="s">
        <v>2701</v>
      </c>
      <c r="I31" s="151" t="s">
        <v>2549</v>
      </c>
      <c r="J31" s="151">
        <v>40</v>
      </c>
      <c r="K31" s="227" t="s">
        <v>79</v>
      </c>
      <c r="L31" s="79">
        <v>151000</v>
      </c>
      <c r="M31" s="79" t="s">
        <v>644</v>
      </c>
      <c r="N31" s="79" t="s">
        <v>81</v>
      </c>
      <c r="O31" s="13" t="s">
        <v>217</v>
      </c>
      <c r="P31" s="79" t="s">
        <v>225</v>
      </c>
      <c r="Q31" s="112" t="s">
        <v>100</v>
      </c>
      <c r="R31" s="79" t="s">
        <v>108</v>
      </c>
      <c r="S31" s="79" t="s">
        <v>99</v>
      </c>
      <c r="T31" s="79" t="s">
        <v>2696</v>
      </c>
      <c r="U31" s="79" t="s">
        <v>100</v>
      </c>
      <c r="V31" s="81">
        <v>1</v>
      </c>
      <c r="W31" s="149">
        <v>1820000</v>
      </c>
      <c r="X31" s="149">
        <v>20000</v>
      </c>
      <c r="Y31" s="149">
        <v>0</v>
      </c>
      <c r="Z31" s="162">
        <v>0</v>
      </c>
      <c r="AA31" s="149">
        <v>20000</v>
      </c>
      <c r="AB31" s="149">
        <v>200000</v>
      </c>
      <c r="AC31" s="149">
        <v>500000</v>
      </c>
      <c r="AD31" s="149">
        <v>500000</v>
      </c>
      <c r="AE31" s="149">
        <v>600000</v>
      </c>
      <c r="AF31" s="149">
        <v>0</v>
      </c>
      <c r="AG31" s="149">
        <v>0</v>
      </c>
      <c r="AH31" s="149">
        <v>0</v>
      </c>
      <c r="AI31" s="88" t="s">
        <v>88</v>
      </c>
      <c r="AJ31" s="149">
        <v>0</v>
      </c>
      <c r="AK31" s="149">
        <v>0</v>
      </c>
      <c r="AL31" s="149">
        <v>0</v>
      </c>
      <c r="AM31" s="149">
        <v>0</v>
      </c>
      <c r="AN31" s="149">
        <v>0</v>
      </c>
      <c r="AO31" s="149">
        <v>0</v>
      </c>
      <c r="AP31" s="149">
        <v>0</v>
      </c>
      <c r="AQ31" s="149">
        <v>0</v>
      </c>
      <c r="AR31" s="149">
        <v>0</v>
      </c>
      <c r="AS31" s="149">
        <v>0</v>
      </c>
      <c r="AT31" s="149">
        <v>0</v>
      </c>
      <c r="AU31" s="151" t="s">
        <v>2702</v>
      </c>
      <c r="AV31" s="230">
        <v>0</v>
      </c>
      <c r="AW31" s="230">
        <v>0</v>
      </c>
      <c r="AX31" s="230" t="s">
        <v>3622</v>
      </c>
      <c r="AY31" s="141">
        <v>8</v>
      </c>
      <c r="AZ31" s="70">
        <v>1</v>
      </c>
      <c r="BA31" s="70">
        <v>1</v>
      </c>
      <c r="BB31" s="70">
        <v>1</v>
      </c>
      <c r="BC31" s="70">
        <v>1</v>
      </c>
      <c r="BD31" s="70">
        <v>1</v>
      </c>
      <c r="BE31" s="70">
        <v>0</v>
      </c>
      <c r="BF31" s="70">
        <v>0</v>
      </c>
      <c r="BG31" s="71">
        <v>0</v>
      </c>
      <c r="BH31" s="71">
        <v>1</v>
      </c>
      <c r="BI31" s="71">
        <v>0</v>
      </c>
      <c r="BJ31" s="71">
        <v>0</v>
      </c>
      <c r="BK31" s="71">
        <v>1</v>
      </c>
      <c r="BL31" s="70">
        <v>1</v>
      </c>
      <c r="BM31" s="70">
        <v>1</v>
      </c>
      <c r="BN31" s="70">
        <v>0</v>
      </c>
      <c r="BO31" s="70">
        <v>1</v>
      </c>
      <c r="BP31" s="403">
        <v>0</v>
      </c>
      <c r="BQ31" s="403">
        <v>0</v>
      </c>
      <c r="BR31" s="403">
        <v>20000</v>
      </c>
      <c r="BS31" s="403">
        <v>200000</v>
      </c>
      <c r="BT31" s="403">
        <v>500000</v>
      </c>
      <c r="BU31" s="403">
        <v>500000</v>
      </c>
      <c r="BV31" s="403">
        <v>600000</v>
      </c>
      <c r="BW31" s="403">
        <v>0</v>
      </c>
      <c r="BX31" s="403">
        <v>0</v>
      </c>
      <c r="BY31" s="403">
        <v>0</v>
      </c>
      <c r="BZ31" s="401">
        <v>0</v>
      </c>
      <c r="CA31" s="401">
        <v>0</v>
      </c>
      <c r="CB31" s="401">
        <v>0</v>
      </c>
      <c r="CC31" s="401">
        <v>0</v>
      </c>
      <c r="CD31" s="401">
        <v>0</v>
      </c>
      <c r="CE31" s="401">
        <v>0</v>
      </c>
      <c r="CF31" s="401">
        <v>0</v>
      </c>
      <c r="CG31" s="401">
        <v>0</v>
      </c>
      <c r="CH31" s="401">
        <v>0</v>
      </c>
      <c r="CI31" s="401">
        <v>0</v>
      </c>
      <c r="CJ31" s="401">
        <v>0</v>
      </c>
      <c r="CK31" s="401">
        <v>0</v>
      </c>
      <c r="CL31" s="401">
        <v>0</v>
      </c>
      <c r="CM31" s="401">
        <v>0</v>
      </c>
      <c r="CN31" s="401">
        <v>0</v>
      </c>
      <c r="CO31" s="401">
        <v>0</v>
      </c>
      <c r="CP31" s="401">
        <v>0</v>
      </c>
      <c r="CQ31" s="401">
        <v>0</v>
      </c>
      <c r="CR31" s="401">
        <v>0</v>
      </c>
      <c r="CS31" s="401">
        <v>0</v>
      </c>
      <c r="CT31" s="401">
        <v>0</v>
      </c>
      <c r="CU31" s="401">
        <v>0</v>
      </c>
      <c r="CV31" s="401">
        <v>0</v>
      </c>
      <c r="CW31" s="401">
        <v>0</v>
      </c>
      <c r="CX31" s="401">
        <v>0</v>
      </c>
      <c r="CY31" s="401">
        <v>0</v>
      </c>
      <c r="CZ31" s="401">
        <v>0</v>
      </c>
      <c r="DA31" s="401">
        <v>0</v>
      </c>
      <c r="DB31" s="401">
        <v>0</v>
      </c>
      <c r="DC31" s="401">
        <v>0</v>
      </c>
      <c r="DD31" s="401">
        <v>0</v>
      </c>
      <c r="DE31" s="401">
        <v>0</v>
      </c>
      <c r="DF31" s="401">
        <v>0</v>
      </c>
      <c r="DG31" s="403">
        <v>151000</v>
      </c>
      <c r="DH31" s="403">
        <v>151000</v>
      </c>
      <c r="DI31" s="403">
        <v>151000</v>
      </c>
      <c r="DJ31" s="403">
        <v>151000</v>
      </c>
      <c r="DK31" s="403">
        <v>151000</v>
      </c>
      <c r="DL31" s="403">
        <v>151000</v>
      </c>
      <c r="DM31" s="403">
        <v>151000</v>
      </c>
      <c r="DN31" s="403">
        <v>151000</v>
      </c>
      <c r="DO31" s="403">
        <v>151000</v>
      </c>
      <c r="DP31" s="403">
        <v>151000</v>
      </c>
      <c r="DQ31" s="403">
        <v>151000</v>
      </c>
      <c r="DR31" s="403">
        <v>151000</v>
      </c>
      <c r="DS31" s="403">
        <v>151000</v>
      </c>
      <c r="DT31" s="403">
        <v>151000</v>
      </c>
      <c r="DU31" s="403">
        <v>151000</v>
      </c>
      <c r="DV31" s="403">
        <v>151000</v>
      </c>
      <c r="DW31" s="403">
        <v>151000</v>
      </c>
      <c r="DX31" s="403">
        <v>151000</v>
      </c>
      <c r="DY31" s="403">
        <v>151000</v>
      </c>
      <c r="DZ31" s="403">
        <v>151000</v>
      </c>
      <c r="EA31" s="403">
        <v>151000</v>
      </c>
      <c r="EB31" s="403">
        <v>151000</v>
      </c>
      <c r="EC31" s="403">
        <v>151000</v>
      </c>
      <c r="ED31" s="403">
        <v>151000</v>
      </c>
      <c r="EE31" s="403">
        <v>151000</v>
      </c>
      <c r="EF31" s="403">
        <v>151000</v>
      </c>
      <c r="EG31" s="403">
        <v>151000</v>
      </c>
      <c r="EH31" s="403">
        <v>151000</v>
      </c>
      <c r="EI31" s="403">
        <v>151000</v>
      </c>
      <c r="EJ31" s="403">
        <v>151000</v>
      </c>
      <c r="EK31" s="403">
        <v>151000</v>
      </c>
      <c r="EL31" s="403">
        <v>151000</v>
      </c>
      <c r="EM31" s="403">
        <v>151000</v>
      </c>
      <c r="EN31" s="403">
        <v>151000</v>
      </c>
      <c r="EO31" s="403">
        <v>151000</v>
      </c>
      <c r="EP31" s="403">
        <v>151000</v>
      </c>
      <c r="EQ31" s="403">
        <v>151000</v>
      </c>
      <c r="ER31" s="403">
        <v>151000</v>
      </c>
      <c r="ES31" s="403">
        <v>151000</v>
      </c>
      <c r="ET31" s="403">
        <v>151000</v>
      </c>
      <c r="EU31" s="403">
        <v>151000</v>
      </c>
      <c r="EV31" s="403">
        <v>151000</v>
      </c>
      <c r="EW31" s="403">
        <v>151000</v>
      </c>
      <c r="EX31" s="404">
        <v>18140.589569160999</v>
      </c>
      <c r="EY31" s="404">
        <v>172767.51970629519</v>
      </c>
      <c r="EZ31" s="404">
        <v>411351.23739594099</v>
      </c>
      <c r="FA31" s="404">
        <v>391763.08323422947</v>
      </c>
      <c r="FB31" s="404">
        <v>447729.23798197659</v>
      </c>
      <c r="FC31" s="404">
        <v>0</v>
      </c>
      <c r="FD31" s="404">
        <v>0</v>
      </c>
      <c r="FE31" s="404">
        <v>0</v>
      </c>
      <c r="FF31" s="404">
        <v>0</v>
      </c>
      <c r="FG31" s="404">
        <v>0</v>
      </c>
      <c r="FH31" s="404">
        <v>0</v>
      </c>
      <c r="FI31" s="404">
        <v>0</v>
      </c>
      <c r="FJ31" s="404">
        <v>0</v>
      </c>
      <c r="FK31" s="404">
        <v>0</v>
      </c>
      <c r="FL31" s="404">
        <v>0</v>
      </c>
      <c r="FM31" s="404">
        <v>0</v>
      </c>
      <c r="FN31" s="404">
        <v>0</v>
      </c>
      <c r="FO31" s="404">
        <v>0</v>
      </c>
      <c r="FP31" s="404">
        <v>0</v>
      </c>
      <c r="FQ31" s="404">
        <v>0</v>
      </c>
      <c r="FR31" s="404">
        <v>0</v>
      </c>
      <c r="FS31" s="404">
        <v>0</v>
      </c>
      <c r="FT31" s="404">
        <v>0</v>
      </c>
      <c r="FU31" s="404">
        <v>0</v>
      </c>
      <c r="FV31" s="404">
        <v>0</v>
      </c>
      <c r="FW31" s="404">
        <v>0</v>
      </c>
      <c r="FX31" s="404">
        <v>0</v>
      </c>
      <c r="FY31" s="404">
        <v>0</v>
      </c>
      <c r="FZ31" s="404">
        <v>0</v>
      </c>
      <c r="GA31" s="404">
        <v>0</v>
      </c>
      <c r="GB31" s="404">
        <v>0</v>
      </c>
      <c r="GC31" s="404">
        <v>0</v>
      </c>
      <c r="GD31" s="404">
        <v>0</v>
      </c>
      <c r="GE31" s="404">
        <v>0</v>
      </c>
      <c r="GF31" s="404">
        <v>0</v>
      </c>
      <c r="GG31" s="404">
        <v>0</v>
      </c>
      <c r="GH31" s="404">
        <v>0</v>
      </c>
      <c r="GI31" s="404">
        <v>0</v>
      </c>
      <c r="GJ31" s="404">
        <v>0</v>
      </c>
      <c r="GK31" s="404">
        <v>0</v>
      </c>
      <c r="GL31" s="404">
        <v>136961.45124716553</v>
      </c>
      <c r="GM31" s="404">
        <v>130439.47737825288</v>
      </c>
      <c r="GN31" s="404">
        <v>124228.07369357417</v>
      </c>
      <c r="GO31" s="404">
        <v>118312.45113673731</v>
      </c>
      <c r="GP31" s="404">
        <v>112678.52489213078</v>
      </c>
      <c r="GQ31" s="404">
        <v>107312.88084964834</v>
      </c>
      <c r="GR31" s="404">
        <v>102202.74366633176</v>
      </c>
      <c r="GS31" s="404">
        <v>97335.946348887388</v>
      </c>
      <c r="GT31" s="404">
        <v>92700.901284654654</v>
      </c>
      <c r="GU31" s="404">
        <v>88286.57265205204</v>
      </c>
      <c r="GV31" s="404">
        <v>84082.45014481149</v>
      </c>
      <c r="GW31" s="404">
        <v>80078.523947439491</v>
      </c>
      <c r="GX31" s="404">
        <v>76265.260902323353</v>
      </c>
      <c r="GY31" s="404">
        <v>72633.581811736498</v>
      </c>
      <c r="GZ31" s="404">
        <v>69174.83982070144</v>
      </c>
      <c r="HA31" s="404">
        <v>65880.799829239448</v>
      </c>
      <c r="HB31" s="404">
        <v>62743.618884989955</v>
      </c>
      <c r="HC31" s="404">
        <v>59755.827509514245</v>
      </c>
      <c r="HD31" s="404">
        <v>56910.31191382309</v>
      </c>
      <c r="HE31" s="404">
        <v>54200.297060783894</v>
      </c>
      <c r="HF31" s="404">
        <v>51619.330534079905</v>
      </c>
      <c r="HG31" s="404">
        <v>49161.267175314184</v>
      </c>
      <c r="HH31" s="404">
        <v>46820.254452680179</v>
      </c>
      <c r="HI31" s="404">
        <v>44590.718526362078</v>
      </c>
      <c r="HJ31" s="404">
        <v>42467.350977487695</v>
      </c>
      <c r="HK31" s="404">
        <v>40445.096169035896</v>
      </c>
      <c r="HL31" s="404">
        <v>38519.139208605615</v>
      </c>
      <c r="HM31" s="404">
        <v>36684.894484386292</v>
      </c>
      <c r="HN31" s="404">
        <v>34937.99474703458</v>
      </c>
      <c r="HO31" s="404">
        <v>33274.280711461492</v>
      </c>
      <c r="HP31" s="404">
        <v>31689.791153772851</v>
      </c>
      <c r="HQ31" s="404">
        <v>30180.753479783667</v>
      </c>
      <c r="HR31" s="404">
        <v>28743.574742651112</v>
      </c>
      <c r="HS31" s="404">
        <v>27374.833088239149</v>
      </c>
      <c r="HT31" s="404">
        <v>26071.269607846814</v>
      </c>
      <c r="HU31" s="404">
        <v>24829.780578901726</v>
      </c>
      <c r="HV31" s="404">
        <v>23647.410075144504</v>
      </c>
      <c r="HW31" s="404">
        <v>22521.342928709048</v>
      </c>
      <c r="HX31" s="404">
        <v>21448.898027341951</v>
      </c>
      <c r="HY31" s="404">
        <v>20427.521930801857</v>
      </c>
      <c r="HZ31" s="404">
        <v>1441751.6678876034</v>
      </c>
      <c r="IA31" s="404">
        <v>2467640.0375744374</v>
      </c>
      <c r="IB31" s="401">
        <v>1.7115569154776318</v>
      </c>
    </row>
    <row r="32" spans="1:236" ht="90" customHeight="1" x14ac:dyDescent="0.2">
      <c r="A32" s="161" t="s">
        <v>2265</v>
      </c>
      <c r="B32" s="150" t="s">
        <v>3213</v>
      </c>
      <c r="C32" s="150" t="s">
        <v>2136</v>
      </c>
      <c r="D32" s="79">
        <v>8</v>
      </c>
      <c r="E32" s="150" t="s">
        <v>3250</v>
      </c>
      <c r="F32" s="151" t="s">
        <v>3251</v>
      </c>
      <c r="G32" s="151" t="s">
        <v>3252</v>
      </c>
      <c r="H32" s="79" t="s">
        <v>77</v>
      </c>
      <c r="I32" s="151" t="s">
        <v>3253</v>
      </c>
      <c r="J32" s="151">
        <v>40</v>
      </c>
      <c r="K32" s="227" t="s">
        <v>94</v>
      </c>
      <c r="L32" s="111">
        <v>55000</v>
      </c>
      <c r="M32" s="214" t="s">
        <v>3254</v>
      </c>
      <c r="N32" s="79" t="s">
        <v>81</v>
      </c>
      <c r="O32" s="13" t="s">
        <v>217</v>
      </c>
      <c r="P32" s="79" t="s">
        <v>218</v>
      </c>
      <c r="Q32" s="112" t="s">
        <v>100</v>
      </c>
      <c r="R32" s="79" t="s">
        <v>261</v>
      </c>
      <c r="S32" s="79" t="s">
        <v>99</v>
      </c>
      <c r="T32" s="79" t="s">
        <v>2696</v>
      </c>
      <c r="U32" s="79" t="s">
        <v>100</v>
      </c>
      <c r="V32" s="81">
        <v>1</v>
      </c>
      <c r="W32" s="187">
        <v>550000</v>
      </c>
      <c r="X32" s="176">
        <v>25000</v>
      </c>
      <c r="Y32" s="162">
        <v>0</v>
      </c>
      <c r="Z32" s="176">
        <v>25000</v>
      </c>
      <c r="AA32" s="176">
        <v>350000</v>
      </c>
      <c r="AB32" s="176">
        <v>175000</v>
      </c>
      <c r="AC32" s="176">
        <v>0</v>
      </c>
      <c r="AD32" s="176">
        <v>0</v>
      </c>
      <c r="AE32" s="149">
        <v>0</v>
      </c>
      <c r="AF32" s="149">
        <v>0</v>
      </c>
      <c r="AG32" s="149">
        <v>0</v>
      </c>
      <c r="AH32" s="149">
        <v>0</v>
      </c>
      <c r="AI32" s="219" t="s">
        <v>3255</v>
      </c>
      <c r="AJ32" s="162">
        <v>120000</v>
      </c>
      <c r="AK32" s="162">
        <v>0</v>
      </c>
      <c r="AL32" s="162">
        <v>35000</v>
      </c>
      <c r="AM32" s="162">
        <v>60000</v>
      </c>
      <c r="AN32" s="162">
        <v>25000</v>
      </c>
      <c r="AO32" s="162">
        <v>0</v>
      </c>
      <c r="AP32" s="162">
        <v>0</v>
      </c>
      <c r="AQ32" s="149">
        <v>0</v>
      </c>
      <c r="AR32" s="149">
        <v>0</v>
      </c>
      <c r="AS32" s="149">
        <v>0</v>
      </c>
      <c r="AT32" s="149">
        <v>0</v>
      </c>
      <c r="AU32" s="318"/>
      <c r="AV32" s="230">
        <v>0</v>
      </c>
      <c r="AW32" s="230">
        <v>0</v>
      </c>
      <c r="AX32" s="230" t="s">
        <v>3594</v>
      </c>
      <c r="AY32" s="141">
        <v>9</v>
      </c>
      <c r="AZ32" s="70">
        <v>1</v>
      </c>
      <c r="BA32" s="70">
        <v>1</v>
      </c>
      <c r="BB32" s="70">
        <v>1</v>
      </c>
      <c r="BC32" s="70">
        <v>1</v>
      </c>
      <c r="BD32" s="70">
        <v>1</v>
      </c>
      <c r="BE32" s="70">
        <v>1</v>
      </c>
      <c r="BF32" s="70">
        <v>1</v>
      </c>
      <c r="BG32" s="71">
        <v>0</v>
      </c>
      <c r="BH32" s="71">
        <v>1</v>
      </c>
      <c r="BI32" s="71">
        <v>0</v>
      </c>
      <c r="BJ32" s="71">
        <v>0</v>
      </c>
      <c r="BK32" s="71">
        <v>1</v>
      </c>
      <c r="BL32" s="70">
        <v>1</v>
      </c>
      <c r="BM32" s="70">
        <v>1</v>
      </c>
      <c r="BN32" s="70">
        <v>0</v>
      </c>
      <c r="BO32" s="70">
        <v>1</v>
      </c>
      <c r="BP32" s="403">
        <v>0</v>
      </c>
      <c r="BQ32" s="403">
        <v>60000</v>
      </c>
      <c r="BR32" s="403">
        <v>410000</v>
      </c>
      <c r="BS32" s="403">
        <v>200000</v>
      </c>
      <c r="BT32" s="403">
        <v>0</v>
      </c>
      <c r="BU32" s="403">
        <v>0</v>
      </c>
      <c r="BV32" s="403">
        <v>0</v>
      </c>
      <c r="BW32" s="403">
        <v>0</v>
      </c>
      <c r="BX32" s="403">
        <v>0</v>
      </c>
      <c r="BY32" s="403">
        <v>0</v>
      </c>
      <c r="BZ32" s="401">
        <v>0</v>
      </c>
      <c r="CA32" s="401">
        <v>0</v>
      </c>
      <c r="CB32" s="401">
        <v>0</v>
      </c>
      <c r="CC32" s="401">
        <v>0</v>
      </c>
      <c r="CD32" s="401">
        <v>0</v>
      </c>
      <c r="CE32" s="401">
        <v>0</v>
      </c>
      <c r="CF32" s="401">
        <v>0</v>
      </c>
      <c r="CG32" s="401">
        <v>0</v>
      </c>
      <c r="CH32" s="401">
        <v>0</v>
      </c>
      <c r="CI32" s="401">
        <v>0</v>
      </c>
      <c r="CJ32" s="401">
        <v>0</v>
      </c>
      <c r="CK32" s="401">
        <v>0</v>
      </c>
      <c r="CL32" s="401">
        <v>0</v>
      </c>
      <c r="CM32" s="401">
        <v>0</v>
      </c>
      <c r="CN32" s="401">
        <v>0</v>
      </c>
      <c r="CO32" s="401">
        <v>0</v>
      </c>
      <c r="CP32" s="401">
        <v>0</v>
      </c>
      <c r="CQ32" s="401">
        <v>0</v>
      </c>
      <c r="CR32" s="401">
        <v>0</v>
      </c>
      <c r="CS32" s="401">
        <v>0</v>
      </c>
      <c r="CT32" s="401">
        <v>0</v>
      </c>
      <c r="CU32" s="401">
        <v>0</v>
      </c>
      <c r="CV32" s="401">
        <v>0</v>
      </c>
      <c r="CW32" s="401">
        <v>0</v>
      </c>
      <c r="CX32" s="401">
        <v>0</v>
      </c>
      <c r="CY32" s="401">
        <v>0</v>
      </c>
      <c r="CZ32" s="401">
        <v>0</v>
      </c>
      <c r="DA32" s="401">
        <v>0</v>
      </c>
      <c r="DB32" s="401">
        <v>0</v>
      </c>
      <c r="DC32" s="401">
        <v>0</v>
      </c>
      <c r="DD32" s="401">
        <v>0</v>
      </c>
      <c r="DE32" s="401">
        <v>0</v>
      </c>
      <c r="DF32" s="401">
        <v>0</v>
      </c>
      <c r="DG32" s="403">
        <v>55000</v>
      </c>
      <c r="DH32" s="403">
        <v>55000</v>
      </c>
      <c r="DI32" s="403">
        <v>55000</v>
      </c>
      <c r="DJ32" s="403">
        <v>55000</v>
      </c>
      <c r="DK32" s="403">
        <v>55000</v>
      </c>
      <c r="DL32" s="403">
        <v>55000</v>
      </c>
      <c r="DM32" s="403">
        <v>55000</v>
      </c>
      <c r="DN32" s="403">
        <v>55000</v>
      </c>
      <c r="DO32" s="403">
        <v>55000</v>
      </c>
      <c r="DP32" s="403">
        <v>55000</v>
      </c>
      <c r="DQ32" s="403">
        <v>55000</v>
      </c>
      <c r="DR32" s="403">
        <v>55000</v>
      </c>
      <c r="DS32" s="403">
        <v>55000</v>
      </c>
      <c r="DT32" s="403">
        <v>55000</v>
      </c>
      <c r="DU32" s="403">
        <v>55000</v>
      </c>
      <c r="DV32" s="403">
        <v>55000</v>
      </c>
      <c r="DW32" s="403">
        <v>55000</v>
      </c>
      <c r="DX32" s="403">
        <v>55000</v>
      </c>
      <c r="DY32" s="403">
        <v>55000</v>
      </c>
      <c r="DZ32" s="403">
        <v>55000</v>
      </c>
      <c r="EA32" s="403">
        <v>55000</v>
      </c>
      <c r="EB32" s="403">
        <v>55000</v>
      </c>
      <c r="EC32" s="403">
        <v>55000</v>
      </c>
      <c r="ED32" s="403">
        <v>55000</v>
      </c>
      <c r="EE32" s="403">
        <v>55000</v>
      </c>
      <c r="EF32" s="403">
        <v>55000</v>
      </c>
      <c r="EG32" s="403">
        <v>55000</v>
      </c>
      <c r="EH32" s="403">
        <v>55000</v>
      </c>
      <c r="EI32" s="403">
        <v>55000</v>
      </c>
      <c r="EJ32" s="403">
        <v>55000</v>
      </c>
      <c r="EK32" s="403">
        <v>55000</v>
      </c>
      <c r="EL32" s="403">
        <v>55000</v>
      </c>
      <c r="EM32" s="403">
        <v>55000</v>
      </c>
      <c r="EN32" s="403">
        <v>55000</v>
      </c>
      <c r="EO32" s="403">
        <v>55000</v>
      </c>
      <c r="EP32" s="403">
        <v>55000</v>
      </c>
      <c r="EQ32" s="403">
        <v>55000</v>
      </c>
      <c r="ER32" s="403">
        <v>55000</v>
      </c>
      <c r="ES32" s="403">
        <v>55000</v>
      </c>
      <c r="ET32" s="403">
        <v>55000</v>
      </c>
      <c r="EU32" s="403">
        <v>55000</v>
      </c>
      <c r="EV32" s="403">
        <v>55000</v>
      </c>
      <c r="EW32" s="403">
        <v>55000</v>
      </c>
      <c r="EX32" s="404">
        <v>371882.08616780041</v>
      </c>
      <c r="EY32" s="404">
        <v>172767.51970629519</v>
      </c>
      <c r="EZ32" s="404">
        <v>0</v>
      </c>
      <c r="FA32" s="404">
        <v>0</v>
      </c>
      <c r="FB32" s="404">
        <v>0</v>
      </c>
      <c r="FC32" s="404">
        <v>0</v>
      </c>
      <c r="FD32" s="404">
        <v>0</v>
      </c>
      <c r="FE32" s="404">
        <v>0</v>
      </c>
      <c r="FF32" s="404">
        <v>0</v>
      </c>
      <c r="FG32" s="404">
        <v>0</v>
      </c>
      <c r="FH32" s="404">
        <v>0</v>
      </c>
      <c r="FI32" s="404">
        <v>0</v>
      </c>
      <c r="FJ32" s="404">
        <v>0</v>
      </c>
      <c r="FK32" s="404">
        <v>0</v>
      </c>
      <c r="FL32" s="404">
        <v>0</v>
      </c>
      <c r="FM32" s="404">
        <v>0</v>
      </c>
      <c r="FN32" s="404">
        <v>0</v>
      </c>
      <c r="FO32" s="404">
        <v>0</v>
      </c>
      <c r="FP32" s="404">
        <v>0</v>
      </c>
      <c r="FQ32" s="404">
        <v>0</v>
      </c>
      <c r="FR32" s="404">
        <v>0</v>
      </c>
      <c r="FS32" s="404">
        <v>0</v>
      </c>
      <c r="FT32" s="404">
        <v>0</v>
      </c>
      <c r="FU32" s="404">
        <v>0</v>
      </c>
      <c r="FV32" s="404">
        <v>0</v>
      </c>
      <c r="FW32" s="404">
        <v>0</v>
      </c>
      <c r="FX32" s="404">
        <v>0</v>
      </c>
      <c r="FY32" s="404">
        <v>0</v>
      </c>
      <c r="FZ32" s="404">
        <v>0</v>
      </c>
      <c r="GA32" s="404">
        <v>0</v>
      </c>
      <c r="GB32" s="404">
        <v>0</v>
      </c>
      <c r="GC32" s="404">
        <v>0</v>
      </c>
      <c r="GD32" s="404">
        <v>0</v>
      </c>
      <c r="GE32" s="404">
        <v>0</v>
      </c>
      <c r="GF32" s="404">
        <v>0</v>
      </c>
      <c r="GG32" s="404">
        <v>0</v>
      </c>
      <c r="GH32" s="404">
        <v>0</v>
      </c>
      <c r="GI32" s="404">
        <v>0</v>
      </c>
      <c r="GJ32" s="404">
        <v>0</v>
      </c>
      <c r="GK32" s="404">
        <v>0</v>
      </c>
      <c r="GL32" s="404">
        <v>49886.621315192744</v>
      </c>
      <c r="GM32" s="404">
        <v>47511.06791923118</v>
      </c>
      <c r="GN32" s="404">
        <v>45248.636113553512</v>
      </c>
      <c r="GO32" s="404">
        <v>43093.939155765242</v>
      </c>
      <c r="GP32" s="404">
        <v>41041.84681501452</v>
      </c>
      <c r="GQ32" s="404">
        <v>39087.473157156681</v>
      </c>
      <c r="GR32" s="404">
        <v>37226.164911577798</v>
      </c>
      <c r="GS32" s="404">
        <v>35453.490391978848</v>
      </c>
      <c r="GT32" s="404">
        <v>33765.228944741764</v>
      </c>
      <c r="GU32" s="404">
        <v>32157.360899754058</v>
      </c>
      <c r="GV32" s="404">
        <v>30626.057999765773</v>
      </c>
      <c r="GW32" s="404">
        <v>29167.674285491208</v>
      </c>
      <c r="GX32" s="404">
        <v>27778.737414753537</v>
      </c>
      <c r="GY32" s="404">
        <v>26455.940395003359</v>
      </c>
      <c r="GZ32" s="404">
        <v>25196.133709527014</v>
      </c>
      <c r="HA32" s="404">
        <v>23996.317818597152</v>
      </c>
      <c r="HB32" s="404">
        <v>22853.636017711571</v>
      </c>
      <c r="HC32" s="404">
        <v>21765.367635915783</v>
      </c>
      <c r="HD32" s="404">
        <v>20728.921558015034</v>
      </c>
      <c r="HE32" s="404">
        <v>19741.830055252412</v>
      </c>
      <c r="HF32" s="404">
        <v>18801.742909764205</v>
      </c>
      <c r="HG32" s="404">
        <v>17906.421818823048</v>
      </c>
      <c r="HH32" s="404">
        <v>17053.735065545763</v>
      </c>
      <c r="HI32" s="404">
        <v>16241.652443376915</v>
      </c>
      <c r="HJ32" s="404">
        <v>15468.240422263729</v>
      </c>
      <c r="HK32" s="404">
        <v>14731.657545013073</v>
      </c>
      <c r="HL32" s="404">
        <v>14030.150042869596</v>
      </c>
      <c r="HM32" s="404">
        <v>13362.047659875803</v>
      </c>
      <c r="HN32" s="404">
        <v>12725.759676072197</v>
      </c>
      <c r="HO32" s="404">
        <v>12119.771120068755</v>
      </c>
      <c r="HP32" s="404">
        <v>11542.639161970244</v>
      </c>
      <c r="HQ32" s="404">
        <v>10992.989678066899</v>
      </c>
      <c r="HR32" s="404">
        <v>10469.513979111332</v>
      </c>
      <c r="HS32" s="404">
        <v>9970.9656943917435</v>
      </c>
      <c r="HT32" s="404">
        <v>9496.1578041826142</v>
      </c>
      <c r="HU32" s="404">
        <v>9043.9598135072501</v>
      </c>
      <c r="HV32" s="404">
        <v>8613.2950604830967</v>
      </c>
      <c r="HW32" s="404">
        <v>8203.1381528410438</v>
      </c>
      <c r="HX32" s="404">
        <v>7812.512526515281</v>
      </c>
      <c r="HY32" s="404">
        <v>7440.4881204907433</v>
      </c>
      <c r="HZ32" s="404">
        <v>544649.60587409558</v>
      </c>
      <c r="IA32" s="404">
        <v>898809.28520923271</v>
      </c>
      <c r="IB32" s="401">
        <v>1.6502523374945888</v>
      </c>
    </row>
    <row r="33" spans="1:236" ht="90" customHeight="1" x14ac:dyDescent="0.2">
      <c r="A33" s="242" t="s">
        <v>70</v>
      </c>
      <c r="B33" s="195" t="s">
        <v>71</v>
      </c>
      <c r="C33" s="195" t="s">
        <v>127</v>
      </c>
      <c r="D33" s="112">
        <v>12</v>
      </c>
      <c r="E33" s="195" t="s">
        <v>128</v>
      </c>
      <c r="F33" s="316" t="s">
        <v>129</v>
      </c>
      <c r="G33" s="316" t="s">
        <v>130</v>
      </c>
      <c r="H33" s="112" t="s">
        <v>77</v>
      </c>
      <c r="I33" s="113" t="s">
        <v>131</v>
      </c>
      <c r="J33" s="113">
        <v>10</v>
      </c>
      <c r="K33" s="227" t="s">
        <v>79</v>
      </c>
      <c r="L33" s="111">
        <v>100000</v>
      </c>
      <c r="M33" s="214" t="s">
        <v>132</v>
      </c>
      <c r="N33" s="112" t="s">
        <v>81</v>
      </c>
      <c r="O33" s="112" t="s">
        <v>133</v>
      </c>
      <c r="P33" s="112" t="s">
        <v>134</v>
      </c>
      <c r="Q33" s="112" t="s">
        <v>100</v>
      </c>
      <c r="R33" s="112" t="s">
        <v>108</v>
      </c>
      <c r="S33" s="112" t="s">
        <v>99</v>
      </c>
      <c r="T33" s="288" t="s">
        <v>86</v>
      </c>
      <c r="U33" s="112" t="s">
        <v>100</v>
      </c>
      <c r="V33" s="201">
        <v>1</v>
      </c>
      <c r="W33" s="315">
        <v>600000</v>
      </c>
      <c r="X33" s="315">
        <v>0</v>
      </c>
      <c r="Y33" s="315">
        <v>0</v>
      </c>
      <c r="Z33" s="315">
        <v>0</v>
      </c>
      <c r="AA33" s="315">
        <v>0</v>
      </c>
      <c r="AB33" s="315">
        <v>0</v>
      </c>
      <c r="AC33" s="315">
        <v>0</v>
      </c>
      <c r="AD33" s="315">
        <v>600000</v>
      </c>
      <c r="AE33" s="286">
        <v>0</v>
      </c>
      <c r="AF33" s="286">
        <v>0</v>
      </c>
      <c r="AG33" s="286">
        <v>0</v>
      </c>
      <c r="AH33" s="286">
        <v>0</v>
      </c>
      <c r="AI33" s="112" t="s">
        <v>88</v>
      </c>
      <c r="AJ33" s="317">
        <v>0</v>
      </c>
      <c r="AK33" s="217">
        <v>0</v>
      </c>
      <c r="AL33" s="217">
        <v>0</v>
      </c>
      <c r="AM33" s="217">
        <v>0</v>
      </c>
      <c r="AN33" s="217">
        <v>0</v>
      </c>
      <c r="AO33" s="217">
        <v>0</v>
      </c>
      <c r="AP33" s="217">
        <v>0</v>
      </c>
      <c r="AQ33" s="286">
        <v>0</v>
      </c>
      <c r="AR33" s="286">
        <v>0</v>
      </c>
      <c r="AS33" s="286">
        <v>0</v>
      </c>
      <c r="AT33" s="286">
        <v>0</v>
      </c>
      <c r="AU33" s="316" t="s">
        <v>135</v>
      </c>
      <c r="AV33" s="230">
        <v>0</v>
      </c>
      <c r="AW33" s="230">
        <v>0</v>
      </c>
      <c r="AX33" s="230" t="s">
        <v>3596</v>
      </c>
      <c r="AY33" s="141">
        <v>9</v>
      </c>
      <c r="AZ33" s="70">
        <v>1</v>
      </c>
      <c r="BA33" s="70">
        <v>1</v>
      </c>
      <c r="BB33" s="70">
        <v>1</v>
      </c>
      <c r="BC33" s="70">
        <v>1</v>
      </c>
      <c r="BD33" s="70">
        <v>1</v>
      </c>
      <c r="BE33" s="70">
        <v>1</v>
      </c>
      <c r="BF33" s="70">
        <v>1</v>
      </c>
      <c r="BG33" s="71">
        <v>0</v>
      </c>
      <c r="BH33" s="71">
        <v>1</v>
      </c>
      <c r="BI33" s="71">
        <v>0</v>
      </c>
      <c r="BJ33" s="71">
        <v>0</v>
      </c>
      <c r="BK33" s="71">
        <v>1</v>
      </c>
      <c r="BL33" s="70">
        <v>1</v>
      </c>
      <c r="BM33" s="70">
        <v>1</v>
      </c>
      <c r="BN33" s="70">
        <v>0</v>
      </c>
      <c r="BO33" s="70">
        <v>1</v>
      </c>
      <c r="BP33" s="403">
        <v>0</v>
      </c>
      <c r="BQ33" s="403">
        <v>0</v>
      </c>
      <c r="BR33" s="403">
        <v>0</v>
      </c>
      <c r="BS33" s="403">
        <v>0</v>
      </c>
      <c r="BT33" s="403">
        <v>0</v>
      </c>
      <c r="BU33" s="403">
        <v>600000</v>
      </c>
      <c r="BV33" s="403">
        <v>0</v>
      </c>
      <c r="BW33" s="403">
        <v>0</v>
      </c>
      <c r="BX33" s="403">
        <v>0</v>
      </c>
      <c r="BY33" s="403">
        <v>0</v>
      </c>
      <c r="BZ33" s="401">
        <v>0</v>
      </c>
      <c r="CA33" s="401">
        <v>0</v>
      </c>
      <c r="CB33" s="401">
        <v>0</v>
      </c>
      <c r="CC33" s="401">
        <v>0</v>
      </c>
      <c r="CD33" s="401">
        <v>0</v>
      </c>
      <c r="CE33" s="401">
        <v>0</v>
      </c>
      <c r="CF33" s="401">
        <v>0</v>
      </c>
      <c r="CG33" s="401">
        <v>0</v>
      </c>
      <c r="CH33" s="401">
        <v>0</v>
      </c>
      <c r="CI33" s="401">
        <v>0</v>
      </c>
      <c r="CJ33" s="401">
        <v>0</v>
      </c>
      <c r="CK33" s="401">
        <v>0</v>
      </c>
      <c r="CL33" s="401">
        <v>0</v>
      </c>
      <c r="CM33" s="401">
        <v>0</v>
      </c>
      <c r="CN33" s="401">
        <v>0</v>
      </c>
      <c r="CO33" s="401">
        <v>0</v>
      </c>
      <c r="CP33" s="401">
        <v>0</v>
      </c>
      <c r="CQ33" s="401">
        <v>0</v>
      </c>
      <c r="CR33" s="401">
        <v>0</v>
      </c>
      <c r="CS33" s="401">
        <v>0</v>
      </c>
      <c r="CT33" s="401">
        <v>0</v>
      </c>
      <c r="CU33" s="401">
        <v>0</v>
      </c>
      <c r="CV33" s="401">
        <v>0</v>
      </c>
      <c r="CW33" s="401">
        <v>0</v>
      </c>
      <c r="CX33" s="401">
        <v>0</v>
      </c>
      <c r="CY33" s="401">
        <v>0</v>
      </c>
      <c r="CZ33" s="401">
        <v>0</v>
      </c>
      <c r="DA33" s="401">
        <v>0</v>
      </c>
      <c r="DB33" s="401">
        <v>0</v>
      </c>
      <c r="DC33" s="401">
        <v>0</v>
      </c>
      <c r="DD33" s="401">
        <v>0</v>
      </c>
      <c r="DE33" s="401">
        <v>0</v>
      </c>
      <c r="DF33" s="401">
        <v>0</v>
      </c>
      <c r="DG33" s="403">
        <v>100000</v>
      </c>
      <c r="DH33" s="403">
        <v>100000</v>
      </c>
      <c r="DI33" s="403">
        <v>100000</v>
      </c>
      <c r="DJ33" s="403">
        <v>100000</v>
      </c>
      <c r="DK33" s="403">
        <v>100000</v>
      </c>
      <c r="DL33" s="403">
        <v>100000</v>
      </c>
      <c r="DM33" s="403">
        <v>100000</v>
      </c>
      <c r="DN33" s="403">
        <v>100000</v>
      </c>
      <c r="DO33" s="403">
        <v>100000</v>
      </c>
      <c r="DP33" s="403">
        <v>100000</v>
      </c>
      <c r="DQ33" s="403">
        <v>100000</v>
      </c>
      <c r="DR33" s="403">
        <v>100000</v>
      </c>
      <c r="DS33" s="403">
        <v>100000</v>
      </c>
      <c r="DT33" s="403">
        <v>100000</v>
      </c>
      <c r="DU33" s="403">
        <v>100000</v>
      </c>
      <c r="DV33" s="403">
        <v>100000</v>
      </c>
      <c r="DW33" s="403">
        <v>100000</v>
      </c>
      <c r="DX33" s="403">
        <v>100000</v>
      </c>
      <c r="DY33" s="403">
        <v>100000</v>
      </c>
      <c r="DZ33" s="403">
        <v>100000</v>
      </c>
      <c r="EA33" s="403">
        <v>100000</v>
      </c>
      <c r="EB33" s="403">
        <v>100000</v>
      </c>
      <c r="EC33" s="403">
        <v>100000</v>
      </c>
      <c r="ED33" s="403">
        <v>100000</v>
      </c>
      <c r="EE33" s="403">
        <v>100000</v>
      </c>
      <c r="EF33" s="403">
        <v>100000</v>
      </c>
      <c r="EG33" s="403">
        <v>100000</v>
      </c>
      <c r="EH33" s="403">
        <v>100000</v>
      </c>
      <c r="EI33" s="403">
        <v>100000</v>
      </c>
      <c r="EJ33" s="403">
        <v>100000</v>
      </c>
      <c r="EK33" s="403">
        <v>100000</v>
      </c>
      <c r="EL33" s="403">
        <v>100000</v>
      </c>
      <c r="EM33" s="403">
        <v>100000</v>
      </c>
      <c r="EN33" s="403">
        <v>100000</v>
      </c>
      <c r="EO33" s="403">
        <v>100000</v>
      </c>
      <c r="EP33" s="403">
        <v>100000</v>
      </c>
      <c r="EQ33" s="403">
        <v>100000</v>
      </c>
      <c r="ER33" s="403">
        <v>100000</v>
      </c>
      <c r="ES33" s="403">
        <v>100000</v>
      </c>
      <c r="ET33" s="403">
        <v>100000</v>
      </c>
      <c r="EU33" s="403">
        <v>100000</v>
      </c>
      <c r="EV33" s="403">
        <v>100000</v>
      </c>
      <c r="EW33" s="403">
        <v>100000</v>
      </c>
      <c r="EX33" s="404">
        <v>0</v>
      </c>
      <c r="EY33" s="404">
        <v>0</v>
      </c>
      <c r="EZ33" s="404">
        <v>0</v>
      </c>
      <c r="FA33" s="404">
        <v>470115.69988107536</v>
      </c>
      <c r="FB33" s="404">
        <v>0</v>
      </c>
      <c r="FC33" s="404">
        <v>0</v>
      </c>
      <c r="FD33" s="404">
        <v>0</v>
      </c>
      <c r="FE33" s="404">
        <v>0</v>
      </c>
      <c r="FF33" s="404">
        <v>0</v>
      </c>
      <c r="FG33" s="404">
        <v>0</v>
      </c>
      <c r="FH33" s="404">
        <v>0</v>
      </c>
      <c r="FI33" s="404">
        <v>0</v>
      </c>
      <c r="FJ33" s="404">
        <v>0</v>
      </c>
      <c r="FK33" s="404">
        <v>0</v>
      </c>
      <c r="FL33" s="404">
        <v>0</v>
      </c>
      <c r="FM33" s="404">
        <v>0</v>
      </c>
      <c r="FN33" s="404">
        <v>0</v>
      </c>
      <c r="FO33" s="404">
        <v>0</v>
      </c>
      <c r="FP33" s="404">
        <v>0</v>
      </c>
      <c r="FQ33" s="404">
        <v>0</v>
      </c>
      <c r="FR33" s="404">
        <v>0</v>
      </c>
      <c r="FS33" s="404">
        <v>0</v>
      </c>
      <c r="FT33" s="404">
        <v>0</v>
      </c>
      <c r="FU33" s="404">
        <v>0</v>
      </c>
      <c r="FV33" s="404">
        <v>0</v>
      </c>
      <c r="FW33" s="404">
        <v>0</v>
      </c>
      <c r="FX33" s="404">
        <v>0</v>
      </c>
      <c r="FY33" s="404">
        <v>0</v>
      </c>
      <c r="FZ33" s="404">
        <v>0</v>
      </c>
      <c r="GA33" s="404">
        <v>0</v>
      </c>
      <c r="GB33" s="404">
        <v>0</v>
      </c>
      <c r="GC33" s="404">
        <v>0</v>
      </c>
      <c r="GD33" s="404">
        <v>0</v>
      </c>
      <c r="GE33" s="404">
        <v>0</v>
      </c>
      <c r="GF33" s="404">
        <v>0</v>
      </c>
      <c r="GG33" s="404">
        <v>0</v>
      </c>
      <c r="GH33" s="404">
        <v>0</v>
      </c>
      <c r="GI33" s="404">
        <v>0</v>
      </c>
      <c r="GJ33" s="404">
        <v>0</v>
      </c>
      <c r="GK33" s="404">
        <v>0</v>
      </c>
      <c r="GL33" s="404">
        <v>90702.947845804985</v>
      </c>
      <c r="GM33" s="404">
        <v>86383.759853147596</v>
      </c>
      <c r="GN33" s="404">
        <v>82270.247479188198</v>
      </c>
      <c r="GO33" s="404">
        <v>78352.616646845898</v>
      </c>
      <c r="GP33" s="404">
        <v>74621.53966366277</v>
      </c>
      <c r="GQ33" s="404">
        <v>71068.13301301215</v>
      </c>
      <c r="GR33" s="404">
        <v>67683.936202868717</v>
      </c>
      <c r="GS33" s="404">
        <v>64460.89162177973</v>
      </c>
      <c r="GT33" s="404">
        <v>61391.325354075932</v>
      </c>
      <c r="GU33" s="404">
        <v>58467.928908643742</v>
      </c>
      <c r="GV33" s="404">
        <v>55683.741817755952</v>
      </c>
      <c r="GW33" s="404">
        <v>53032.135064529466</v>
      </c>
      <c r="GX33" s="404">
        <v>50506.795299551886</v>
      </c>
      <c r="GY33" s="404">
        <v>48101.709809097018</v>
      </c>
      <c r="GZ33" s="404">
        <v>45811.152199140022</v>
      </c>
      <c r="HA33" s="404">
        <v>43629.668761085726</v>
      </c>
      <c r="HB33" s="404">
        <v>41552.065486748317</v>
      </c>
      <c r="HC33" s="404">
        <v>39573.39570166506</v>
      </c>
      <c r="HD33" s="404">
        <v>37688.94828730006</v>
      </c>
      <c r="HE33" s="404">
        <v>35894.236464095295</v>
      </c>
      <c r="HF33" s="404">
        <v>34184.987108662186</v>
      </c>
      <c r="HG33" s="404">
        <v>32557.130579678269</v>
      </c>
      <c r="HH33" s="404">
        <v>31006.791028265023</v>
      </c>
      <c r="HI33" s="404">
        <v>29530.277169776211</v>
      </c>
      <c r="HJ33" s="404">
        <v>28124.073495024961</v>
      </c>
      <c r="HK33" s="404">
        <v>26784.831900023772</v>
      </c>
      <c r="HL33" s="404">
        <v>25509.363714308358</v>
      </c>
      <c r="HM33" s="404">
        <v>24294.632108865095</v>
      </c>
      <c r="HN33" s="404">
        <v>23137.744865585813</v>
      </c>
      <c r="HO33" s="404">
        <v>22035.947491034101</v>
      </c>
      <c r="HP33" s="404">
        <v>20986.616658127718</v>
      </c>
      <c r="HQ33" s="404">
        <v>19987.253960121634</v>
      </c>
      <c r="HR33" s="404">
        <v>19035.479962020603</v>
      </c>
      <c r="HS33" s="404">
        <v>18129.028535257716</v>
      </c>
      <c r="HT33" s="404">
        <v>17265.741462150207</v>
      </c>
      <c r="HU33" s="404">
        <v>16443.563297285909</v>
      </c>
      <c r="HV33" s="404">
        <v>15660.536473605633</v>
      </c>
      <c r="HW33" s="404">
        <v>14914.79664152917</v>
      </c>
      <c r="HX33" s="404">
        <v>14204.568230027782</v>
      </c>
      <c r="HY33" s="404">
        <v>13528.160219074078</v>
      </c>
      <c r="HZ33" s="404">
        <v>470115.69988107536</v>
      </c>
      <c r="IA33" s="404">
        <v>735403.32658902975</v>
      </c>
      <c r="IB33" s="401">
        <v>1.5643028445445746</v>
      </c>
    </row>
    <row r="34" spans="1:236" ht="90" customHeight="1" x14ac:dyDescent="0.2">
      <c r="A34" s="233" t="s">
        <v>245</v>
      </c>
      <c r="B34" s="234" t="s">
        <v>246</v>
      </c>
      <c r="C34" s="234" t="s">
        <v>254</v>
      </c>
      <c r="D34" s="13">
        <v>1</v>
      </c>
      <c r="E34" s="234" t="s">
        <v>255</v>
      </c>
      <c r="F34" s="236" t="s">
        <v>256</v>
      </c>
      <c r="G34" s="236" t="s">
        <v>257</v>
      </c>
      <c r="H34" s="13" t="s">
        <v>77</v>
      </c>
      <c r="I34" s="236" t="s">
        <v>258</v>
      </c>
      <c r="J34" s="236">
        <v>40</v>
      </c>
      <c r="K34" s="227" t="s">
        <v>94</v>
      </c>
      <c r="L34" s="77">
        <v>35002.629999999997</v>
      </c>
      <c r="M34" s="13" t="s">
        <v>259</v>
      </c>
      <c r="N34" s="13" t="s">
        <v>81</v>
      </c>
      <c r="O34" s="13" t="s">
        <v>217</v>
      </c>
      <c r="P34" s="13" t="s">
        <v>260</v>
      </c>
      <c r="Q34" s="112" t="s">
        <v>100</v>
      </c>
      <c r="R34" s="13" t="s">
        <v>261</v>
      </c>
      <c r="S34" s="13" t="s">
        <v>99</v>
      </c>
      <c r="T34" s="13" t="s">
        <v>262</v>
      </c>
      <c r="U34" s="13" t="s">
        <v>100</v>
      </c>
      <c r="V34" s="196">
        <v>1</v>
      </c>
      <c r="W34" s="238">
        <v>420000</v>
      </c>
      <c r="X34" s="238">
        <v>6000</v>
      </c>
      <c r="Y34" s="238">
        <v>0</v>
      </c>
      <c r="Z34" s="238">
        <v>6000</v>
      </c>
      <c r="AA34" s="238">
        <v>414000</v>
      </c>
      <c r="AB34" s="238">
        <v>0</v>
      </c>
      <c r="AC34" s="238">
        <v>0</v>
      </c>
      <c r="AD34" s="238">
        <v>0</v>
      </c>
      <c r="AE34" s="239">
        <v>0</v>
      </c>
      <c r="AF34" s="239">
        <v>0</v>
      </c>
      <c r="AG34" s="239">
        <v>0</v>
      </c>
      <c r="AH34" s="239">
        <v>0</v>
      </c>
      <c r="AI34" s="13" t="s">
        <v>88</v>
      </c>
      <c r="AJ34" s="238">
        <v>0</v>
      </c>
      <c r="AK34" s="238">
        <v>0</v>
      </c>
      <c r="AL34" s="238">
        <v>0</v>
      </c>
      <c r="AM34" s="238">
        <v>0</v>
      </c>
      <c r="AN34" s="238">
        <v>0</v>
      </c>
      <c r="AO34" s="238">
        <v>0</v>
      </c>
      <c r="AP34" s="238">
        <v>0</v>
      </c>
      <c r="AQ34" s="239">
        <v>0</v>
      </c>
      <c r="AR34" s="239">
        <v>0</v>
      </c>
      <c r="AS34" s="239">
        <v>0</v>
      </c>
      <c r="AT34" s="239">
        <v>0</v>
      </c>
      <c r="AU34" s="237" t="s">
        <v>263</v>
      </c>
      <c r="AV34" s="230">
        <v>0</v>
      </c>
      <c r="AW34" s="230">
        <v>0</v>
      </c>
      <c r="AX34" s="230" t="s">
        <v>3604</v>
      </c>
      <c r="AY34" s="141">
        <v>9</v>
      </c>
      <c r="AZ34" s="70">
        <v>1</v>
      </c>
      <c r="BA34" s="70">
        <v>1</v>
      </c>
      <c r="BB34" s="70">
        <v>1</v>
      </c>
      <c r="BC34" s="70">
        <v>1</v>
      </c>
      <c r="BD34" s="70">
        <v>1</v>
      </c>
      <c r="BE34" s="70">
        <v>1</v>
      </c>
      <c r="BF34" s="70">
        <v>1</v>
      </c>
      <c r="BG34" s="71">
        <v>0</v>
      </c>
      <c r="BH34" s="71">
        <v>1</v>
      </c>
      <c r="BI34" s="71">
        <v>0</v>
      </c>
      <c r="BJ34" s="71">
        <v>0</v>
      </c>
      <c r="BK34" s="71">
        <v>1</v>
      </c>
      <c r="BL34" s="70">
        <v>1</v>
      </c>
      <c r="BM34" s="70">
        <v>1</v>
      </c>
      <c r="BN34" s="70">
        <v>0</v>
      </c>
      <c r="BO34" s="70">
        <v>1</v>
      </c>
      <c r="BP34" s="403">
        <v>0</v>
      </c>
      <c r="BQ34" s="403">
        <v>6000</v>
      </c>
      <c r="BR34" s="403">
        <v>414000</v>
      </c>
      <c r="BS34" s="403">
        <v>0</v>
      </c>
      <c r="BT34" s="403">
        <v>0</v>
      </c>
      <c r="BU34" s="403">
        <v>0</v>
      </c>
      <c r="BV34" s="403">
        <v>0</v>
      </c>
      <c r="BW34" s="403">
        <v>0</v>
      </c>
      <c r="BX34" s="403">
        <v>0</v>
      </c>
      <c r="BY34" s="403">
        <v>0</v>
      </c>
      <c r="BZ34" s="401">
        <v>0</v>
      </c>
      <c r="CA34" s="401">
        <v>0</v>
      </c>
      <c r="CB34" s="401">
        <v>0</v>
      </c>
      <c r="CC34" s="401">
        <v>0</v>
      </c>
      <c r="CD34" s="401">
        <v>0</v>
      </c>
      <c r="CE34" s="401">
        <v>0</v>
      </c>
      <c r="CF34" s="401">
        <v>0</v>
      </c>
      <c r="CG34" s="401">
        <v>0</v>
      </c>
      <c r="CH34" s="401">
        <v>0</v>
      </c>
      <c r="CI34" s="401">
        <v>0</v>
      </c>
      <c r="CJ34" s="401">
        <v>0</v>
      </c>
      <c r="CK34" s="401">
        <v>0</v>
      </c>
      <c r="CL34" s="401">
        <v>0</v>
      </c>
      <c r="CM34" s="401">
        <v>0</v>
      </c>
      <c r="CN34" s="401">
        <v>0</v>
      </c>
      <c r="CO34" s="401">
        <v>0</v>
      </c>
      <c r="CP34" s="401">
        <v>0</v>
      </c>
      <c r="CQ34" s="401">
        <v>0</v>
      </c>
      <c r="CR34" s="401">
        <v>0</v>
      </c>
      <c r="CS34" s="401">
        <v>0</v>
      </c>
      <c r="CT34" s="401">
        <v>0</v>
      </c>
      <c r="CU34" s="401">
        <v>0</v>
      </c>
      <c r="CV34" s="401">
        <v>0</v>
      </c>
      <c r="CW34" s="401">
        <v>0</v>
      </c>
      <c r="CX34" s="401">
        <v>0</v>
      </c>
      <c r="CY34" s="401">
        <v>0</v>
      </c>
      <c r="CZ34" s="401">
        <v>0</v>
      </c>
      <c r="DA34" s="401">
        <v>0</v>
      </c>
      <c r="DB34" s="401">
        <v>0</v>
      </c>
      <c r="DC34" s="401">
        <v>0</v>
      </c>
      <c r="DD34" s="401">
        <v>0</v>
      </c>
      <c r="DE34" s="401">
        <v>0</v>
      </c>
      <c r="DF34" s="401">
        <v>0</v>
      </c>
      <c r="DG34" s="403">
        <v>35002.629999999997</v>
      </c>
      <c r="DH34" s="403">
        <v>35002.629999999997</v>
      </c>
      <c r="DI34" s="403">
        <v>35002.629999999997</v>
      </c>
      <c r="DJ34" s="403">
        <v>35002.629999999997</v>
      </c>
      <c r="DK34" s="403">
        <v>35002.629999999997</v>
      </c>
      <c r="DL34" s="403">
        <v>35002.629999999997</v>
      </c>
      <c r="DM34" s="403">
        <v>35002.629999999997</v>
      </c>
      <c r="DN34" s="403">
        <v>35002.629999999997</v>
      </c>
      <c r="DO34" s="403">
        <v>35002.629999999997</v>
      </c>
      <c r="DP34" s="403">
        <v>35002.629999999997</v>
      </c>
      <c r="DQ34" s="403">
        <v>35002.629999999997</v>
      </c>
      <c r="DR34" s="403">
        <v>35002.629999999997</v>
      </c>
      <c r="DS34" s="403">
        <v>35002.629999999997</v>
      </c>
      <c r="DT34" s="403">
        <v>35002.629999999997</v>
      </c>
      <c r="DU34" s="403">
        <v>35002.629999999997</v>
      </c>
      <c r="DV34" s="403">
        <v>35002.629999999997</v>
      </c>
      <c r="DW34" s="403">
        <v>35002.629999999997</v>
      </c>
      <c r="DX34" s="403">
        <v>35002.629999999997</v>
      </c>
      <c r="DY34" s="403">
        <v>35002.629999999997</v>
      </c>
      <c r="DZ34" s="403">
        <v>35002.629999999997</v>
      </c>
      <c r="EA34" s="403">
        <v>35002.629999999997</v>
      </c>
      <c r="EB34" s="403">
        <v>35002.629999999997</v>
      </c>
      <c r="EC34" s="403">
        <v>35002.629999999997</v>
      </c>
      <c r="ED34" s="403">
        <v>35002.629999999997</v>
      </c>
      <c r="EE34" s="403">
        <v>35002.629999999997</v>
      </c>
      <c r="EF34" s="403">
        <v>35002.629999999997</v>
      </c>
      <c r="EG34" s="403">
        <v>35002.629999999997</v>
      </c>
      <c r="EH34" s="403">
        <v>35002.629999999997</v>
      </c>
      <c r="EI34" s="403">
        <v>35002.629999999997</v>
      </c>
      <c r="EJ34" s="403">
        <v>35002.629999999997</v>
      </c>
      <c r="EK34" s="403">
        <v>35002.629999999997</v>
      </c>
      <c r="EL34" s="403">
        <v>35002.629999999997</v>
      </c>
      <c r="EM34" s="403">
        <v>35002.629999999997</v>
      </c>
      <c r="EN34" s="403">
        <v>35002.629999999997</v>
      </c>
      <c r="EO34" s="403">
        <v>35002.629999999997</v>
      </c>
      <c r="EP34" s="403">
        <v>35002.629999999997</v>
      </c>
      <c r="EQ34" s="403">
        <v>35002.629999999997</v>
      </c>
      <c r="ER34" s="403">
        <v>35002.629999999997</v>
      </c>
      <c r="ES34" s="403">
        <v>35002.629999999997</v>
      </c>
      <c r="ET34" s="403">
        <v>35002.629999999997</v>
      </c>
      <c r="EU34" s="403">
        <v>35002.629999999997</v>
      </c>
      <c r="EV34" s="403">
        <v>35002.629999999997</v>
      </c>
      <c r="EW34" s="403">
        <v>35002.629999999997</v>
      </c>
      <c r="EX34" s="404">
        <v>375510.20408163266</v>
      </c>
      <c r="EY34" s="404">
        <v>0</v>
      </c>
      <c r="EZ34" s="404">
        <v>0</v>
      </c>
      <c r="FA34" s="404">
        <v>0</v>
      </c>
      <c r="FB34" s="404">
        <v>0</v>
      </c>
      <c r="FC34" s="404">
        <v>0</v>
      </c>
      <c r="FD34" s="404">
        <v>0</v>
      </c>
      <c r="FE34" s="404">
        <v>0</v>
      </c>
      <c r="FF34" s="404">
        <v>0</v>
      </c>
      <c r="FG34" s="404">
        <v>0</v>
      </c>
      <c r="FH34" s="404">
        <v>0</v>
      </c>
      <c r="FI34" s="404">
        <v>0</v>
      </c>
      <c r="FJ34" s="404">
        <v>0</v>
      </c>
      <c r="FK34" s="404">
        <v>0</v>
      </c>
      <c r="FL34" s="404">
        <v>0</v>
      </c>
      <c r="FM34" s="404">
        <v>0</v>
      </c>
      <c r="FN34" s="404">
        <v>0</v>
      </c>
      <c r="FO34" s="404">
        <v>0</v>
      </c>
      <c r="FP34" s="404">
        <v>0</v>
      </c>
      <c r="FQ34" s="404">
        <v>0</v>
      </c>
      <c r="FR34" s="404">
        <v>0</v>
      </c>
      <c r="FS34" s="404">
        <v>0</v>
      </c>
      <c r="FT34" s="404">
        <v>0</v>
      </c>
      <c r="FU34" s="404">
        <v>0</v>
      </c>
      <c r="FV34" s="404">
        <v>0</v>
      </c>
      <c r="FW34" s="404">
        <v>0</v>
      </c>
      <c r="FX34" s="404">
        <v>0</v>
      </c>
      <c r="FY34" s="404">
        <v>0</v>
      </c>
      <c r="FZ34" s="404">
        <v>0</v>
      </c>
      <c r="GA34" s="404">
        <v>0</v>
      </c>
      <c r="GB34" s="404">
        <v>0</v>
      </c>
      <c r="GC34" s="404">
        <v>0</v>
      </c>
      <c r="GD34" s="404">
        <v>0</v>
      </c>
      <c r="GE34" s="404">
        <v>0</v>
      </c>
      <c r="GF34" s="404">
        <v>0</v>
      </c>
      <c r="GG34" s="404">
        <v>0</v>
      </c>
      <c r="GH34" s="404">
        <v>0</v>
      </c>
      <c r="GI34" s="404">
        <v>0</v>
      </c>
      <c r="GJ34" s="404">
        <v>0</v>
      </c>
      <c r="GK34" s="404">
        <v>0</v>
      </c>
      <c r="GL34" s="404">
        <v>31748.417233560089</v>
      </c>
      <c r="GM34" s="404">
        <v>30236.587841485794</v>
      </c>
      <c r="GN34" s="404">
        <v>28796.75032522457</v>
      </c>
      <c r="GO34" s="404">
        <v>27425.476500213874</v>
      </c>
      <c r="GP34" s="404">
        <v>26119.501428775122</v>
      </c>
      <c r="GQ34" s="404">
        <v>24875.715646452492</v>
      </c>
      <c r="GR34" s="404">
        <v>23691.157758526184</v>
      </c>
      <c r="GS34" s="404">
        <v>22563.007389072554</v>
      </c>
      <c r="GT34" s="404">
        <v>21488.578465783386</v>
      </c>
      <c r="GU34" s="404">
        <v>20465.312824555604</v>
      </c>
      <c r="GV34" s="404">
        <v>19490.774118624387</v>
      </c>
      <c r="GW34" s="404">
        <v>18562.642017737511</v>
      </c>
      <c r="GX34" s="404">
        <v>17678.706683559536</v>
      </c>
      <c r="GY34" s="404">
        <v>16836.863508151935</v>
      </c>
      <c r="GZ34" s="404">
        <v>16035.108103001843</v>
      </c>
      <c r="HA34" s="404">
        <v>15271.531526668421</v>
      </c>
      <c r="HB34" s="404">
        <v>14544.315739684211</v>
      </c>
      <c r="HC34" s="404">
        <v>13851.729275889724</v>
      </c>
      <c r="HD34" s="404">
        <v>13192.123119894975</v>
      </c>
      <c r="HE34" s="404">
        <v>12563.926780852358</v>
      </c>
      <c r="HF34" s="404">
        <v>11965.644553192724</v>
      </c>
      <c r="HG34" s="404">
        <v>11395.851955421638</v>
      </c>
      <c r="HH34" s="404">
        <v>10853.192338496799</v>
      </c>
      <c r="HI34" s="404">
        <v>10336.373655711237</v>
      </c>
      <c r="HJ34" s="404">
        <v>9844.1653863916545</v>
      </c>
      <c r="HK34" s="404">
        <v>9375.3956060872897</v>
      </c>
      <c r="HL34" s="404">
        <v>8928.9481962736099</v>
      </c>
      <c r="HM34" s="404">
        <v>8503.7601869272457</v>
      </c>
      <c r="HN34" s="404">
        <v>8098.8192256449993</v>
      </c>
      <c r="HO34" s="404">
        <v>7713.1611672809486</v>
      </c>
      <c r="HP34" s="404">
        <v>7345.8677783628091</v>
      </c>
      <c r="HQ34" s="404">
        <v>6996.0645508217222</v>
      </c>
      <c r="HR34" s="404">
        <v>6662.9186198302123</v>
      </c>
      <c r="HS34" s="404">
        <v>6345.6367807906772</v>
      </c>
      <c r="HT34" s="404">
        <v>6043.4636007530271</v>
      </c>
      <c r="HU34" s="404">
        <v>5755.6796197647873</v>
      </c>
      <c r="HV34" s="404">
        <v>5481.5996378712262</v>
      </c>
      <c r="HW34" s="404">
        <v>5220.5710836868811</v>
      </c>
      <c r="HX34" s="404">
        <v>4971.9724606541731</v>
      </c>
      <c r="HY34" s="404">
        <v>4735.2118672896886</v>
      </c>
      <c r="HZ34" s="404">
        <v>375510.20408163266</v>
      </c>
      <c r="IA34" s="404">
        <v>572012.52455896779</v>
      </c>
      <c r="IB34" s="401">
        <v>1.5232942230102946</v>
      </c>
    </row>
    <row r="35" spans="1:236" ht="90" customHeight="1" x14ac:dyDescent="0.2">
      <c r="A35" s="161" t="s">
        <v>2267</v>
      </c>
      <c r="B35" s="150" t="s">
        <v>2580</v>
      </c>
      <c r="C35" s="150" t="s">
        <v>2164</v>
      </c>
      <c r="D35" s="148">
        <v>3</v>
      </c>
      <c r="E35" s="150" t="s">
        <v>2581</v>
      </c>
      <c r="F35" s="151" t="s">
        <v>2588</v>
      </c>
      <c r="G35" s="151" t="s">
        <v>2589</v>
      </c>
      <c r="H35" s="79" t="s">
        <v>77</v>
      </c>
      <c r="I35" s="151" t="s">
        <v>2584</v>
      </c>
      <c r="J35" s="151">
        <v>40</v>
      </c>
      <c r="K35" s="227" t="s">
        <v>79</v>
      </c>
      <c r="L35" s="79">
        <v>28000</v>
      </c>
      <c r="M35" s="79" t="s">
        <v>2585</v>
      </c>
      <c r="N35" s="79" t="s">
        <v>81</v>
      </c>
      <c r="O35" s="13" t="s">
        <v>217</v>
      </c>
      <c r="P35" s="79" t="s">
        <v>225</v>
      </c>
      <c r="Q35" s="112" t="s">
        <v>100</v>
      </c>
      <c r="R35" s="79" t="s">
        <v>84</v>
      </c>
      <c r="S35" s="79" t="s">
        <v>478</v>
      </c>
      <c r="T35" s="79" t="s">
        <v>2551</v>
      </c>
      <c r="U35" s="79" t="s">
        <v>87</v>
      </c>
      <c r="V35" s="81">
        <v>0.15</v>
      </c>
      <c r="W35" s="149">
        <v>1107299</v>
      </c>
      <c r="X35" s="149">
        <v>6000</v>
      </c>
      <c r="Y35" s="149">
        <v>34596</v>
      </c>
      <c r="Z35" s="149">
        <v>715404</v>
      </c>
      <c r="AA35" s="162">
        <v>357299</v>
      </c>
      <c r="AB35" s="162">
        <v>0</v>
      </c>
      <c r="AC35" s="162">
        <v>0</v>
      </c>
      <c r="AD35" s="162">
        <v>0</v>
      </c>
      <c r="AE35" s="149">
        <v>0</v>
      </c>
      <c r="AF35" s="149">
        <v>0</v>
      </c>
      <c r="AG35" s="149">
        <v>0</v>
      </c>
      <c r="AH35" s="149">
        <v>0</v>
      </c>
      <c r="AI35" s="88" t="s">
        <v>88</v>
      </c>
      <c r="AJ35" s="149">
        <v>0</v>
      </c>
      <c r="AK35" s="149">
        <v>0</v>
      </c>
      <c r="AL35" s="149">
        <v>0</v>
      </c>
      <c r="AM35" s="149">
        <v>0</v>
      </c>
      <c r="AN35" s="149">
        <v>0</v>
      </c>
      <c r="AO35" s="149">
        <v>0</v>
      </c>
      <c r="AP35" s="149">
        <v>0</v>
      </c>
      <c r="AQ35" s="149">
        <v>0</v>
      </c>
      <c r="AR35" s="149">
        <v>0</v>
      </c>
      <c r="AS35" s="149">
        <v>0</v>
      </c>
      <c r="AT35" s="149">
        <v>0</v>
      </c>
      <c r="AU35" s="151"/>
      <c r="AV35" s="230">
        <v>0</v>
      </c>
      <c r="AW35" s="230">
        <v>0</v>
      </c>
      <c r="AX35" s="230" t="s">
        <v>3622</v>
      </c>
      <c r="AY35" s="141">
        <v>9</v>
      </c>
      <c r="AZ35" s="70">
        <v>1</v>
      </c>
      <c r="BA35" s="70">
        <v>1</v>
      </c>
      <c r="BB35" s="70">
        <v>1</v>
      </c>
      <c r="BC35" s="70">
        <v>1</v>
      </c>
      <c r="BD35" s="70">
        <v>1</v>
      </c>
      <c r="BE35" s="70">
        <v>1</v>
      </c>
      <c r="BF35" s="70">
        <v>1</v>
      </c>
      <c r="BG35" s="71">
        <v>0</v>
      </c>
      <c r="BH35" s="71">
        <v>1</v>
      </c>
      <c r="BI35" s="71">
        <v>0</v>
      </c>
      <c r="BJ35" s="71">
        <v>0</v>
      </c>
      <c r="BK35" s="71">
        <v>1</v>
      </c>
      <c r="BL35" s="70">
        <v>1</v>
      </c>
      <c r="BM35" s="70">
        <v>1</v>
      </c>
      <c r="BN35" s="70">
        <v>1</v>
      </c>
      <c r="BO35" s="70">
        <v>0</v>
      </c>
      <c r="BP35" s="403">
        <v>34596</v>
      </c>
      <c r="BQ35" s="403">
        <v>715404</v>
      </c>
      <c r="BR35" s="403">
        <v>357299</v>
      </c>
      <c r="BS35" s="403">
        <v>0</v>
      </c>
      <c r="BT35" s="403">
        <v>0</v>
      </c>
      <c r="BU35" s="403">
        <v>0</v>
      </c>
      <c r="BV35" s="403">
        <v>0</v>
      </c>
      <c r="BW35" s="403">
        <v>0</v>
      </c>
      <c r="BX35" s="403">
        <v>0</v>
      </c>
      <c r="BY35" s="403">
        <v>0</v>
      </c>
      <c r="BZ35" s="401">
        <v>0</v>
      </c>
      <c r="CA35" s="401">
        <v>0</v>
      </c>
      <c r="CB35" s="401">
        <v>0</v>
      </c>
      <c r="CC35" s="401">
        <v>0</v>
      </c>
      <c r="CD35" s="401">
        <v>0</v>
      </c>
      <c r="CE35" s="401">
        <v>0</v>
      </c>
      <c r="CF35" s="401">
        <v>0</v>
      </c>
      <c r="CG35" s="401">
        <v>0</v>
      </c>
      <c r="CH35" s="401">
        <v>0</v>
      </c>
      <c r="CI35" s="401">
        <v>0</v>
      </c>
      <c r="CJ35" s="401">
        <v>0</v>
      </c>
      <c r="CK35" s="401">
        <v>0</v>
      </c>
      <c r="CL35" s="401">
        <v>0</v>
      </c>
      <c r="CM35" s="401">
        <v>0</v>
      </c>
      <c r="CN35" s="401">
        <v>0</v>
      </c>
      <c r="CO35" s="401">
        <v>0</v>
      </c>
      <c r="CP35" s="401">
        <v>0</v>
      </c>
      <c r="CQ35" s="401">
        <v>0</v>
      </c>
      <c r="CR35" s="401">
        <v>0</v>
      </c>
      <c r="CS35" s="401">
        <v>0</v>
      </c>
      <c r="CT35" s="401">
        <v>0</v>
      </c>
      <c r="CU35" s="401">
        <v>0</v>
      </c>
      <c r="CV35" s="401">
        <v>0</v>
      </c>
      <c r="CW35" s="401">
        <v>0</v>
      </c>
      <c r="CX35" s="401">
        <v>0</v>
      </c>
      <c r="CY35" s="401">
        <v>0</v>
      </c>
      <c r="CZ35" s="401">
        <v>0</v>
      </c>
      <c r="DA35" s="401">
        <v>0</v>
      </c>
      <c r="DB35" s="401">
        <v>0</v>
      </c>
      <c r="DC35" s="401">
        <v>0</v>
      </c>
      <c r="DD35" s="401">
        <v>0</v>
      </c>
      <c r="DE35" s="401">
        <v>0</v>
      </c>
      <c r="DF35" s="401">
        <v>0</v>
      </c>
      <c r="DG35" s="403">
        <v>28000</v>
      </c>
      <c r="DH35" s="403">
        <v>28000</v>
      </c>
      <c r="DI35" s="403">
        <v>28000</v>
      </c>
      <c r="DJ35" s="403">
        <v>28000</v>
      </c>
      <c r="DK35" s="403">
        <v>28000</v>
      </c>
      <c r="DL35" s="403">
        <v>28000</v>
      </c>
      <c r="DM35" s="403">
        <v>28000</v>
      </c>
      <c r="DN35" s="403">
        <v>28000</v>
      </c>
      <c r="DO35" s="403">
        <v>28000</v>
      </c>
      <c r="DP35" s="403">
        <v>28000</v>
      </c>
      <c r="DQ35" s="403">
        <v>28000</v>
      </c>
      <c r="DR35" s="403">
        <v>28000</v>
      </c>
      <c r="DS35" s="403">
        <v>28000</v>
      </c>
      <c r="DT35" s="403">
        <v>28000</v>
      </c>
      <c r="DU35" s="403">
        <v>28000</v>
      </c>
      <c r="DV35" s="403">
        <v>28000</v>
      </c>
      <c r="DW35" s="403">
        <v>28000</v>
      </c>
      <c r="DX35" s="403">
        <v>28000</v>
      </c>
      <c r="DY35" s="403">
        <v>28000</v>
      </c>
      <c r="DZ35" s="403">
        <v>28000</v>
      </c>
      <c r="EA35" s="403">
        <v>28000</v>
      </c>
      <c r="EB35" s="403">
        <v>28000</v>
      </c>
      <c r="EC35" s="403">
        <v>28000</v>
      </c>
      <c r="ED35" s="403">
        <v>28000</v>
      </c>
      <c r="EE35" s="403">
        <v>28000</v>
      </c>
      <c r="EF35" s="403">
        <v>28000</v>
      </c>
      <c r="EG35" s="403">
        <v>28000</v>
      </c>
      <c r="EH35" s="403">
        <v>28000</v>
      </c>
      <c r="EI35" s="403">
        <v>28000</v>
      </c>
      <c r="EJ35" s="403">
        <v>28000</v>
      </c>
      <c r="EK35" s="403">
        <v>28000</v>
      </c>
      <c r="EL35" s="403">
        <v>28000</v>
      </c>
      <c r="EM35" s="403">
        <v>28000</v>
      </c>
      <c r="EN35" s="403">
        <v>28000</v>
      </c>
      <c r="EO35" s="403">
        <v>28000</v>
      </c>
      <c r="EP35" s="403">
        <v>28000</v>
      </c>
      <c r="EQ35" s="403">
        <v>28000</v>
      </c>
      <c r="ER35" s="403">
        <v>28000</v>
      </c>
      <c r="ES35" s="403">
        <v>28000</v>
      </c>
      <c r="ET35" s="403">
        <v>28000</v>
      </c>
      <c r="EU35" s="403">
        <v>28000</v>
      </c>
      <c r="EV35" s="403">
        <v>28000</v>
      </c>
      <c r="EW35" s="403">
        <v>28000</v>
      </c>
      <c r="EX35" s="404">
        <v>324080.72562358278</v>
      </c>
      <c r="EY35" s="404">
        <v>0</v>
      </c>
      <c r="EZ35" s="404">
        <v>0</v>
      </c>
      <c r="FA35" s="404">
        <v>0</v>
      </c>
      <c r="FB35" s="404">
        <v>0</v>
      </c>
      <c r="FC35" s="404">
        <v>0</v>
      </c>
      <c r="FD35" s="404">
        <v>0</v>
      </c>
      <c r="FE35" s="404">
        <v>0</v>
      </c>
      <c r="FF35" s="404">
        <v>0</v>
      </c>
      <c r="FG35" s="404">
        <v>0</v>
      </c>
      <c r="FH35" s="404">
        <v>0</v>
      </c>
      <c r="FI35" s="404">
        <v>0</v>
      </c>
      <c r="FJ35" s="404">
        <v>0</v>
      </c>
      <c r="FK35" s="404">
        <v>0</v>
      </c>
      <c r="FL35" s="404">
        <v>0</v>
      </c>
      <c r="FM35" s="404">
        <v>0</v>
      </c>
      <c r="FN35" s="404">
        <v>0</v>
      </c>
      <c r="FO35" s="404">
        <v>0</v>
      </c>
      <c r="FP35" s="404">
        <v>0</v>
      </c>
      <c r="FQ35" s="404">
        <v>0</v>
      </c>
      <c r="FR35" s="404">
        <v>0</v>
      </c>
      <c r="FS35" s="404">
        <v>0</v>
      </c>
      <c r="FT35" s="404">
        <v>0</v>
      </c>
      <c r="FU35" s="404">
        <v>0</v>
      </c>
      <c r="FV35" s="404">
        <v>0</v>
      </c>
      <c r="FW35" s="404">
        <v>0</v>
      </c>
      <c r="FX35" s="404">
        <v>0</v>
      </c>
      <c r="FY35" s="404">
        <v>0</v>
      </c>
      <c r="FZ35" s="404">
        <v>0</v>
      </c>
      <c r="GA35" s="404">
        <v>0</v>
      </c>
      <c r="GB35" s="404">
        <v>0</v>
      </c>
      <c r="GC35" s="404">
        <v>0</v>
      </c>
      <c r="GD35" s="404">
        <v>0</v>
      </c>
      <c r="GE35" s="404">
        <v>0</v>
      </c>
      <c r="GF35" s="404">
        <v>0</v>
      </c>
      <c r="GG35" s="404">
        <v>0</v>
      </c>
      <c r="GH35" s="404">
        <v>0</v>
      </c>
      <c r="GI35" s="404">
        <v>0</v>
      </c>
      <c r="GJ35" s="404">
        <v>0</v>
      </c>
      <c r="GK35" s="404">
        <v>0</v>
      </c>
      <c r="GL35" s="404">
        <v>25396.825396825396</v>
      </c>
      <c r="GM35" s="404">
        <v>24187.452758881329</v>
      </c>
      <c r="GN35" s="404">
        <v>23035.669294172694</v>
      </c>
      <c r="GO35" s="404">
        <v>21938.73266111685</v>
      </c>
      <c r="GP35" s="404">
        <v>20894.031105825576</v>
      </c>
      <c r="GQ35" s="404">
        <v>19899.077243643402</v>
      </c>
      <c r="GR35" s="404">
        <v>18951.502136803239</v>
      </c>
      <c r="GS35" s="404">
        <v>18049.049654098322</v>
      </c>
      <c r="GT35" s="404">
        <v>17189.57109914126</v>
      </c>
      <c r="GU35" s="404">
        <v>16371.020094420248</v>
      </c>
      <c r="GV35" s="404">
        <v>15591.447708971666</v>
      </c>
      <c r="GW35" s="404">
        <v>14848.99781806825</v>
      </c>
      <c r="GX35" s="404">
        <v>14141.902683874529</v>
      </c>
      <c r="GY35" s="404">
        <v>13468.478746547165</v>
      </c>
      <c r="GZ35" s="404">
        <v>12827.122615759206</v>
      </c>
      <c r="HA35" s="404">
        <v>12216.307253104003</v>
      </c>
      <c r="HB35" s="404">
        <v>11634.578336289527</v>
      </c>
      <c r="HC35" s="404">
        <v>11080.550796466217</v>
      </c>
      <c r="HD35" s="404">
        <v>10552.905520444017</v>
      </c>
      <c r="HE35" s="404">
        <v>10050.386209946682</v>
      </c>
      <c r="HF35" s="404">
        <v>9571.796390425412</v>
      </c>
      <c r="HG35" s="404">
        <v>9115.9965623099142</v>
      </c>
      <c r="HH35" s="404">
        <v>8681.9014879142069</v>
      </c>
      <c r="HI35" s="404">
        <v>8268.4776075373393</v>
      </c>
      <c r="HJ35" s="404">
        <v>7874.7405786069894</v>
      </c>
      <c r="HK35" s="404">
        <v>7499.752932006656</v>
      </c>
      <c r="HL35" s="404">
        <v>7142.6218400063399</v>
      </c>
      <c r="HM35" s="404">
        <v>6802.4969904822274</v>
      </c>
      <c r="HN35" s="404">
        <v>6478.5685623640284</v>
      </c>
      <c r="HO35" s="404">
        <v>6170.0652974895484</v>
      </c>
      <c r="HP35" s="404">
        <v>5876.2526642757603</v>
      </c>
      <c r="HQ35" s="404">
        <v>5596.4311088340573</v>
      </c>
      <c r="HR35" s="404">
        <v>5329.9343893657697</v>
      </c>
      <c r="HS35" s="404">
        <v>5076.1279898721605</v>
      </c>
      <c r="HT35" s="404">
        <v>4834.4076094020584</v>
      </c>
      <c r="HU35" s="404">
        <v>4604.197723240055</v>
      </c>
      <c r="HV35" s="404">
        <v>4384.9502126095767</v>
      </c>
      <c r="HW35" s="404">
        <v>4176.143059628168</v>
      </c>
      <c r="HX35" s="404">
        <v>3977.2791044077794</v>
      </c>
      <c r="HY35" s="404">
        <v>3787.8848613407417</v>
      </c>
      <c r="HZ35" s="404">
        <v>324080.72562358278</v>
      </c>
      <c r="IA35" s="404">
        <v>457575.63610651839</v>
      </c>
      <c r="IB35" s="401">
        <v>1.4119186978061413</v>
      </c>
    </row>
    <row r="36" spans="1:236" ht="90" customHeight="1" x14ac:dyDescent="0.2">
      <c r="A36" s="161" t="s">
        <v>2267</v>
      </c>
      <c r="B36" s="150" t="s">
        <v>2580</v>
      </c>
      <c r="C36" s="150" t="s">
        <v>3000</v>
      </c>
      <c r="D36" s="148">
        <v>1</v>
      </c>
      <c r="E36" s="150" t="s">
        <v>3001</v>
      </c>
      <c r="F36" s="151" t="s">
        <v>3002</v>
      </c>
      <c r="G36" s="151" t="s">
        <v>3003</v>
      </c>
      <c r="H36" s="79" t="s">
        <v>77</v>
      </c>
      <c r="I36" s="151" t="s">
        <v>2985</v>
      </c>
      <c r="J36" s="151">
        <v>40</v>
      </c>
      <c r="K36" s="227" t="s">
        <v>79</v>
      </c>
      <c r="L36" s="170">
        <v>28000</v>
      </c>
      <c r="M36" s="79" t="s">
        <v>2585</v>
      </c>
      <c r="N36" s="79" t="s">
        <v>81</v>
      </c>
      <c r="O36" s="380" t="s">
        <v>217</v>
      </c>
      <c r="P36" s="379" t="s">
        <v>97</v>
      </c>
      <c r="Q36" s="112" t="s">
        <v>100</v>
      </c>
      <c r="R36" s="79" t="s">
        <v>108</v>
      </c>
      <c r="S36" s="79" t="s">
        <v>99</v>
      </c>
      <c r="T36" s="79" t="s">
        <v>1126</v>
      </c>
      <c r="U36" s="79" t="s">
        <v>100</v>
      </c>
      <c r="V36" s="172">
        <v>1</v>
      </c>
      <c r="W36" s="149">
        <v>403040</v>
      </c>
      <c r="X36" s="149">
        <v>6000</v>
      </c>
      <c r="Y36" s="149">
        <v>0</v>
      </c>
      <c r="Z36" s="149"/>
      <c r="AA36" s="149">
        <v>6000</v>
      </c>
      <c r="AB36" s="149">
        <v>397040</v>
      </c>
      <c r="AC36" s="162">
        <v>0</v>
      </c>
      <c r="AD36" s="162">
        <v>0</v>
      </c>
      <c r="AE36" s="149">
        <v>0</v>
      </c>
      <c r="AF36" s="149">
        <v>0</v>
      </c>
      <c r="AG36" s="149">
        <v>0</v>
      </c>
      <c r="AH36" s="149">
        <v>0</v>
      </c>
      <c r="AI36" s="88" t="s">
        <v>88</v>
      </c>
      <c r="AJ36" s="149">
        <v>0</v>
      </c>
      <c r="AK36" s="149">
        <v>0</v>
      </c>
      <c r="AL36" s="149">
        <v>0</v>
      </c>
      <c r="AM36" s="149">
        <v>0</v>
      </c>
      <c r="AN36" s="149">
        <v>0</v>
      </c>
      <c r="AO36" s="149">
        <v>0</v>
      </c>
      <c r="AP36" s="149">
        <v>0</v>
      </c>
      <c r="AQ36" s="149">
        <v>0</v>
      </c>
      <c r="AR36" s="149">
        <v>0</v>
      </c>
      <c r="AS36" s="149">
        <v>0</v>
      </c>
      <c r="AT36" s="149">
        <v>0</v>
      </c>
      <c r="AU36" s="151"/>
      <c r="AV36" s="230">
        <v>0</v>
      </c>
      <c r="AW36" s="230">
        <v>0</v>
      </c>
      <c r="AX36" s="230" t="s">
        <v>3615</v>
      </c>
      <c r="AY36" s="141">
        <v>8</v>
      </c>
      <c r="AZ36" s="70">
        <v>1</v>
      </c>
      <c r="BA36" s="70">
        <v>1</v>
      </c>
      <c r="BB36" s="70">
        <v>1</v>
      </c>
      <c r="BC36" s="70">
        <v>1</v>
      </c>
      <c r="BD36" s="70">
        <v>1</v>
      </c>
      <c r="BE36" s="70">
        <v>1</v>
      </c>
      <c r="BF36" s="70">
        <v>1</v>
      </c>
      <c r="BG36" s="71">
        <v>0</v>
      </c>
      <c r="BH36" s="71">
        <v>0</v>
      </c>
      <c r="BI36" s="71">
        <v>0</v>
      </c>
      <c r="BJ36" s="71">
        <v>0</v>
      </c>
      <c r="BK36" s="71">
        <v>0</v>
      </c>
      <c r="BL36" s="70">
        <v>1</v>
      </c>
      <c r="BM36" s="70">
        <v>1</v>
      </c>
      <c r="BN36" s="70">
        <v>0</v>
      </c>
      <c r="BO36" s="70">
        <v>1</v>
      </c>
      <c r="BP36" s="403">
        <v>0</v>
      </c>
      <c r="BQ36" s="403">
        <v>0</v>
      </c>
      <c r="BR36" s="403">
        <v>6000</v>
      </c>
      <c r="BS36" s="403">
        <v>397040</v>
      </c>
      <c r="BT36" s="403">
        <v>0</v>
      </c>
      <c r="BU36" s="403">
        <v>0</v>
      </c>
      <c r="BV36" s="403">
        <v>0</v>
      </c>
      <c r="BW36" s="403">
        <v>0</v>
      </c>
      <c r="BX36" s="403">
        <v>0</v>
      </c>
      <c r="BY36" s="403">
        <v>0</v>
      </c>
      <c r="BZ36" s="401">
        <v>0</v>
      </c>
      <c r="CA36" s="401">
        <v>0</v>
      </c>
      <c r="CB36" s="401">
        <v>0</v>
      </c>
      <c r="CC36" s="401">
        <v>0</v>
      </c>
      <c r="CD36" s="401">
        <v>0</v>
      </c>
      <c r="CE36" s="401">
        <v>0</v>
      </c>
      <c r="CF36" s="401">
        <v>0</v>
      </c>
      <c r="CG36" s="401">
        <v>0</v>
      </c>
      <c r="CH36" s="401">
        <v>0</v>
      </c>
      <c r="CI36" s="401">
        <v>0</v>
      </c>
      <c r="CJ36" s="401">
        <v>0</v>
      </c>
      <c r="CK36" s="401">
        <v>0</v>
      </c>
      <c r="CL36" s="401">
        <v>0</v>
      </c>
      <c r="CM36" s="401">
        <v>0</v>
      </c>
      <c r="CN36" s="401">
        <v>0</v>
      </c>
      <c r="CO36" s="401">
        <v>0</v>
      </c>
      <c r="CP36" s="401">
        <v>0</v>
      </c>
      <c r="CQ36" s="401">
        <v>0</v>
      </c>
      <c r="CR36" s="401">
        <v>0</v>
      </c>
      <c r="CS36" s="401">
        <v>0</v>
      </c>
      <c r="CT36" s="401">
        <v>0</v>
      </c>
      <c r="CU36" s="401">
        <v>0</v>
      </c>
      <c r="CV36" s="401">
        <v>0</v>
      </c>
      <c r="CW36" s="401">
        <v>0</v>
      </c>
      <c r="CX36" s="401">
        <v>0</v>
      </c>
      <c r="CY36" s="401">
        <v>0</v>
      </c>
      <c r="CZ36" s="401">
        <v>0</v>
      </c>
      <c r="DA36" s="401">
        <v>0</v>
      </c>
      <c r="DB36" s="401">
        <v>0</v>
      </c>
      <c r="DC36" s="401">
        <v>0</v>
      </c>
      <c r="DD36" s="401">
        <v>0</v>
      </c>
      <c r="DE36" s="401">
        <v>0</v>
      </c>
      <c r="DF36" s="401">
        <v>0</v>
      </c>
      <c r="DG36" s="403">
        <v>28000</v>
      </c>
      <c r="DH36" s="403">
        <v>28000</v>
      </c>
      <c r="DI36" s="403">
        <v>28000</v>
      </c>
      <c r="DJ36" s="403">
        <v>28000</v>
      </c>
      <c r="DK36" s="403">
        <v>28000</v>
      </c>
      <c r="DL36" s="403">
        <v>28000</v>
      </c>
      <c r="DM36" s="403">
        <v>28000</v>
      </c>
      <c r="DN36" s="403">
        <v>28000</v>
      </c>
      <c r="DO36" s="403">
        <v>28000</v>
      </c>
      <c r="DP36" s="403">
        <v>28000</v>
      </c>
      <c r="DQ36" s="403">
        <v>28000</v>
      </c>
      <c r="DR36" s="403">
        <v>28000</v>
      </c>
      <c r="DS36" s="403">
        <v>28000</v>
      </c>
      <c r="DT36" s="403">
        <v>28000</v>
      </c>
      <c r="DU36" s="403">
        <v>28000</v>
      </c>
      <c r="DV36" s="403">
        <v>28000</v>
      </c>
      <c r="DW36" s="403">
        <v>28000</v>
      </c>
      <c r="DX36" s="403">
        <v>28000</v>
      </c>
      <c r="DY36" s="403">
        <v>28000</v>
      </c>
      <c r="DZ36" s="403">
        <v>28000</v>
      </c>
      <c r="EA36" s="403">
        <v>28000</v>
      </c>
      <c r="EB36" s="403">
        <v>28000</v>
      </c>
      <c r="EC36" s="403">
        <v>28000</v>
      </c>
      <c r="ED36" s="403">
        <v>28000</v>
      </c>
      <c r="EE36" s="403">
        <v>28000</v>
      </c>
      <c r="EF36" s="403">
        <v>28000</v>
      </c>
      <c r="EG36" s="403">
        <v>28000</v>
      </c>
      <c r="EH36" s="403">
        <v>28000</v>
      </c>
      <c r="EI36" s="403">
        <v>28000</v>
      </c>
      <c r="EJ36" s="403">
        <v>28000</v>
      </c>
      <c r="EK36" s="403">
        <v>28000</v>
      </c>
      <c r="EL36" s="403">
        <v>28000</v>
      </c>
      <c r="EM36" s="403">
        <v>28000</v>
      </c>
      <c r="EN36" s="403">
        <v>28000</v>
      </c>
      <c r="EO36" s="403">
        <v>28000</v>
      </c>
      <c r="EP36" s="403">
        <v>28000</v>
      </c>
      <c r="EQ36" s="403">
        <v>28000</v>
      </c>
      <c r="ER36" s="403">
        <v>28000</v>
      </c>
      <c r="ES36" s="403">
        <v>28000</v>
      </c>
      <c r="ET36" s="403">
        <v>28000</v>
      </c>
      <c r="EU36" s="403">
        <v>28000</v>
      </c>
      <c r="EV36" s="403">
        <v>28000</v>
      </c>
      <c r="EW36" s="403">
        <v>28000</v>
      </c>
      <c r="EX36" s="404">
        <v>5442.1768707482988</v>
      </c>
      <c r="EY36" s="404">
        <v>342978.0801209372</v>
      </c>
      <c r="EZ36" s="404">
        <v>0</v>
      </c>
      <c r="FA36" s="404">
        <v>0</v>
      </c>
      <c r="FB36" s="404">
        <v>0</v>
      </c>
      <c r="FC36" s="404">
        <v>0</v>
      </c>
      <c r="FD36" s="404">
        <v>0</v>
      </c>
      <c r="FE36" s="404">
        <v>0</v>
      </c>
      <c r="FF36" s="404">
        <v>0</v>
      </c>
      <c r="FG36" s="404">
        <v>0</v>
      </c>
      <c r="FH36" s="404">
        <v>0</v>
      </c>
      <c r="FI36" s="404">
        <v>0</v>
      </c>
      <c r="FJ36" s="404">
        <v>0</v>
      </c>
      <c r="FK36" s="404">
        <v>0</v>
      </c>
      <c r="FL36" s="404">
        <v>0</v>
      </c>
      <c r="FM36" s="404">
        <v>0</v>
      </c>
      <c r="FN36" s="404">
        <v>0</v>
      </c>
      <c r="FO36" s="404">
        <v>0</v>
      </c>
      <c r="FP36" s="404">
        <v>0</v>
      </c>
      <c r="FQ36" s="404">
        <v>0</v>
      </c>
      <c r="FR36" s="404">
        <v>0</v>
      </c>
      <c r="FS36" s="404">
        <v>0</v>
      </c>
      <c r="FT36" s="404">
        <v>0</v>
      </c>
      <c r="FU36" s="404">
        <v>0</v>
      </c>
      <c r="FV36" s="404">
        <v>0</v>
      </c>
      <c r="FW36" s="404">
        <v>0</v>
      </c>
      <c r="FX36" s="404">
        <v>0</v>
      </c>
      <c r="FY36" s="404">
        <v>0</v>
      </c>
      <c r="FZ36" s="404">
        <v>0</v>
      </c>
      <c r="GA36" s="404">
        <v>0</v>
      </c>
      <c r="GB36" s="404">
        <v>0</v>
      </c>
      <c r="GC36" s="404">
        <v>0</v>
      </c>
      <c r="GD36" s="404">
        <v>0</v>
      </c>
      <c r="GE36" s="404">
        <v>0</v>
      </c>
      <c r="GF36" s="404">
        <v>0</v>
      </c>
      <c r="GG36" s="404">
        <v>0</v>
      </c>
      <c r="GH36" s="404">
        <v>0</v>
      </c>
      <c r="GI36" s="404">
        <v>0</v>
      </c>
      <c r="GJ36" s="404">
        <v>0</v>
      </c>
      <c r="GK36" s="404">
        <v>0</v>
      </c>
      <c r="GL36" s="404">
        <v>25396.825396825396</v>
      </c>
      <c r="GM36" s="404">
        <v>24187.452758881329</v>
      </c>
      <c r="GN36" s="404">
        <v>23035.669294172694</v>
      </c>
      <c r="GO36" s="404">
        <v>21938.73266111685</v>
      </c>
      <c r="GP36" s="404">
        <v>20894.031105825576</v>
      </c>
      <c r="GQ36" s="404">
        <v>19899.077243643402</v>
      </c>
      <c r="GR36" s="404">
        <v>18951.502136803239</v>
      </c>
      <c r="GS36" s="404">
        <v>18049.049654098322</v>
      </c>
      <c r="GT36" s="404">
        <v>17189.57109914126</v>
      </c>
      <c r="GU36" s="404">
        <v>16371.020094420248</v>
      </c>
      <c r="GV36" s="404">
        <v>15591.447708971666</v>
      </c>
      <c r="GW36" s="404">
        <v>14848.99781806825</v>
      </c>
      <c r="GX36" s="404">
        <v>14141.902683874529</v>
      </c>
      <c r="GY36" s="404">
        <v>13468.478746547165</v>
      </c>
      <c r="GZ36" s="404">
        <v>12827.122615759206</v>
      </c>
      <c r="HA36" s="404">
        <v>12216.307253104003</v>
      </c>
      <c r="HB36" s="404">
        <v>11634.578336289527</v>
      </c>
      <c r="HC36" s="404">
        <v>11080.550796466217</v>
      </c>
      <c r="HD36" s="404">
        <v>10552.905520444017</v>
      </c>
      <c r="HE36" s="404">
        <v>10050.386209946682</v>
      </c>
      <c r="HF36" s="404">
        <v>9571.796390425412</v>
      </c>
      <c r="HG36" s="404">
        <v>9115.9965623099142</v>
      </c>
      <c r="HH36" s="404">
        <v>8681.9014879142069</v>
      </c>
      <c r="HI36" s="404">
        <v>8268.4776075373393</v>
      </c>
      <c r="HJ36" s="404">
        <v>7874.7405786069894</v>
      </c>
      <c r="HK36" s="404">
        <v>7499.752932006656</v>
      </c>
      <c r="HL36" s="404">
        <v>7142.6218400063399</v>
      </c>
      <c r="HM36" s="404">
        <v>6802.4969904822274</v>
      </c>
      <c r="HN36" s="404">
        <v>6478.5685623640284</v>
      </c>
      <c r="HO36" s="404">
        <v>6170.0652974895484</v>
      </c>
      <c r="HP36" s="404">
        <v>5876.2526642757603</v>
      </c>
      <c r="HQ36" s="404">
        <v>5596.4311088340573</v>
      </c>
      <c r="HR36" s="404">
        <v>5329.9343893657697</v>
      </c>
      <c r="HS36" s="404">
        <v>5076.1279898721605</v>
      </c>
      <c r="HT36" s="404">
        <v>4834.4076094020584</v>
      </c>
      <c r="HU36" s="404">
        <v>4604.197723240055</v>
      </c>
      <c r="HV36" s="404">
        <v>4384.9502126095767</v>
      </c>
      <c r="HW36" s="404">
        <v>4176.143059628168</v>
      </c>
      <c r="HX36" s="404">
        <v>3977.2791044077794</v>
      </c>
      <c r="HY36" s="404">
        <v>3787.8848613407417</v>
      </c>
      <c r="HZ36" s="404">
        <v>348420.25699168548</v>
      </c>
      <c r="IA36" s="404">
        <v>457575.63610651839</v>
      </c>
      <c r="IB36" s="401">
        <v>1.3132865467045383</v>
      </c>
    </row>
    <row r="37" spans="1:236" ht="90" customHeight="1" x14ac:dyDescent="0.2">
      <c r="A37" s="231" t="s">
        <v>784</v>
      </c>
      <c r="B37" s="85" t="s">
        <v>785</v>
      </c>
      <c r="C37" s="85" t="s">
        <v>800</v>
      </c>
      <c r="D37" s="199">
        <v>4</v>
      </c>
      <c r="E37" s="85" t="s">
        <v>801</v>
      </c>
      <c r="F37" s="95" t="s">
        <v>802</v>
      </c>
      <c r="G37" s="95" t="s">
        <v>803</v>
      </c>
      <c r="H37" s="90" t="s">
        <v>77</v>
      </c>
      <c r="I37" s="95" t="s">
        <v>789</v>
      </c>
      <c r="J37" s="90">
        <v>40</v>
      </c>
      <c r="K37" s="227" t="s">
        <v>94</v>
      </c>
      <c r="L37" s="74">
        <v>24000</v>
      </c>
      <c r="M37" s="85" t="s">
        <v>849</v>
      </c>
      <c r="N37" s="90" t="s">
        <v>96</v>
      </c>
      <c r="O37" s="90" t="s">
        <v>217</v>
      </c>
      <c r="P37" s="90" t="s">
        <v>225</v>
      </c>
      <c r="Q37" s="112" t="s">
        <v>100</v>
      </c>
      <c r="R37" s="90" t="s">
        <v>226</v>
      </c>
      <c r="S37" s="90" t="s">
        <v>790</v>
      </c>
      <c r="T37" s="90" t="s">
        <v>791</v>
      </c>
      <c r="U37" s="90" t="s">
        <v>100</v>
      </c>
      <c r="V37" s="193">
        <v>1</v>
      </c>
      <c r="W37" s="192">
        <v>350000</v>
      </c>
      <c r="X37" s="192">
        <v>19000</v>
      </c>
      <c r="Y37" s="192">
        <v>0</v>
      </c>
      <c r="Z37" s="192">
        <v>0</v>
      </c>
      <c r="AA37" s="192">
        <v>0</v>
      </c>
      <c r="AB37" s="192">
        <v>350000</v>
      </c>
      <c r="AC37" s="192">
        <v>0</v>
      </c>
      <c r="AD37" s="192">
        <v>0</v>
      </c>
      <c r="AE37" s="192">
        <v>0</v>
      </c>
      <c r="AF37" s="192">
        <v>0</v>
      </c>
      <c r="AG37" s="192">
        <v>0</v>
      </c>
      <c r="AH37" s="192">
        <v>0</v>
      </c>
      <c r="AI37" s="90" t="s">
        <v>88</v>
      </c>
      <c r="AJ37" s="192">
        <v>0</v>
      </c>
      <c r="AK37" s="192">
        <v>0</v>
      </c>
      <c r="AL37" s="192">
        <v>0</v>
      </c>
      <c r="AM37" s="192">
        <v>0</v>
      </c>
      <c r="AN37" s="192">
        <v>0</v>
      </c>
      <c r="AO37" s="192">
        <v>0</v>
      </c>
      <c r="AP37" s="192">
        <v>0</v>
      </c>
      <c r="AQ37" s="192">
        <v>0</v>
      </c>
      <c r="AR37" s="192">
        <v>0</v>
      </c>
      <c r="AS37" s="192">
        <v>0</v>
      </c>
      <c r="AT37" s="192">
        <v>0</v>
      </c>
      <c r="AU37" s="95"/>
      <c r="AV37" s="230">
        <v>0</v>
      </c>
      <c r="AW37" s="230">
        <v>0</v>
      </c>
      <c r="AX37" s="230" t="s">
        <v>3622</v>
      </c>
      <c r="AY37" s="141">
        <v>7</v>
      </c>
      <c r="AZ37" s="70">
        <v>1</v>
      </c>
      <c r="BA37" s="70">
        <v>1</v>
      </c>
      <c r="BB37" s="70">
        <v>0</v>
      </c>
      <c r="BC37" s="70">
        <v>1</v>
      </c>
      <c r="BD37" s="70">
        <v>1</v>
      </c>
      <c r="BE37" s="70">
        <v>1</v>
      </c>
      <c r="BF37" s="70">
        <v>1</v>
      </c>
      <c r="BG37" s="71">
        <v>0</v>
      </c>
      <c r="BH37" s="71">
        <v>0</v>
      </c>
      <c r="BI37" s="71">
        <v>0</v>
      </c>
      <c r="BJ37" s="71">
        <v>0</v>
      </c>
      <c r="BK37" s="71">
        <v>0</v>
      </c>
      <c r="BL37" s="70">
        <v>1</v>
      </c>
      <c r="BM37" s="70">
        <v>1</v>
      </c>
      <c r="BN37" s="70">
        <v>0</v>
      </c>
      <c r="BO37" s="70">
        <v>1</v>
      </c>
      <c r="BP37" s="403">
        <v>0</v>
      </c>
      <c r="BQ37" s="403">
        <v>0</v>
      </c>
      <c r="BR37" s="403">
        <v>0</v>
      </c>
      <c r="BS37" s="403">
        <v>350000</v>
      </c>
      <c r="BT37" s="403">
        <v>0</v>
      </c>
      <c r="BU37" s="403">
        <v>0</v>
      </c>
      <c r="BV37" s="403">
        <v>0</v>
      </c>
      <c r="BW37" s="403">
        <v>0</v>
      </c>
      <c r="BX37" s="403">
        <v>0</v>
      </c>
      <c r="BY37" s="403">
        <v>0</v>
      </c>
      <c r="BZ37" s="401">
        <v>0</v>
      </c>
      <c r="CA37" s="401">
        <v>0</v>
      </c>
      <c r="CB37" s="401">
        <v>0</v>
      </c>
      <c r="CC37" s="401">
        <v>0</v>
      </c>
      <c r="CD37" s="401">
        <v>0</v>
      </c>
      <c r="CE37" s="401">
        <v>0</v>
      </c>
      <c r="CF37" s="401">
        <v>0</v>
      </c>
      <c r="CG37" s="401">
        <v>0</v>
      </c>
      <c r="CH37" s="401">
        <v>0</v>
      </c>
      <c r="CI37" s="401">
        <v>0</v>
      </c>
      <c r="CJ37" s="401">
        <v>0</v>
      </c>
      <c r="CK37" s="401">
        <v>0</v>
      </c>
      <c r="CL37" s="401">
        <v>0</v>
      </c>
      <c r="CM37" s="401">
        <v>0</v>
      </c>
      <c r="CN37" s="401">
        <v>0</v>
      </c>
      <c r="CO37" s="401">
        <v>0</v>
      </c>
      <c r="CP37" s="401">
        <v>0</v>
      </c>
      <c r="CQ37" s="401">
        <v>0</v>
      </c>
      <c r="CR37" s="401">
        <v>0</v>
      </c>
      <c r="CS37" s="401">
        <v>0</v>
      </c>
      <c r="CT37" s="401">
        <v>0</v>
      </c>
      <c r="CU37" s="401">
        <v>0</v>
      </c>
      <c r="CV37" s="401">
        <v>0</v>
      </c>
      <c r="CW37" s="401">
        <v>0</v>
      </c>
      <c r="CX37" s="401">
        <v>0</v>
      </c>
      <c r="CY37" s="401">
        <v>0</v>
      </c>
      <c r="CZ37" s="401">
        <v>0</v>
      </c>
      <c r="DA37" s="401">
        <v>0</v>
      </c>
      <c r="DB37" s="401">
        <v>0</v>
      </c>
      <c r="DC37" s="401">
        <v>0</v>
      </c>
      <c r="DD37" s="401">
        <v>0</v>
      </c>
      <c r="DE37" s="401">
        <v>0</v>
      </c>
      <c r="DF37" s="401">
        <v>0</v>
      </c>
      <c r="DG37" s="403">
        <v>24000</v>
      </c>
      <c r="DH37" s="403">
        <v>24000</v>
      </c>
      <c r="DI37" s="403">
        <v>24000</v>
      </c>
      <c r="DJ37" s="403">
        <v>24000</v>
      </c>
      <c r="DK37" s="403">
        <v>24000</v>
      </c>
      <c r="DL37" s="403">
        <v>24000</v>
      </c>
      <c r="DM37" s="403">
        <v>24000</v>
      </c>
      <c r="DN37" s="403">
        <v>24000</v>
      </c>
      <c r="DO37" s="403">
        <v>24000</v>
      </c>
      <c r="DP37" s="403">
        <v>24000</v>
      </c>
      <c r="DQ37" s="403">
        <v>24000</v>
      </c>
      <c r="DR37" s="403">
        <v>24000</v>
      </c>
      <c r="DS37" s="403">
        <v>24000</v>
      </c>
      <c r="DT37" s="403">
        <v>24000</v>
      </c>
      <c r="DU37" s="403">
        <v>24000</v>
      </c>
      <c r="DV37" s="403">
        <v>24000</v>
      </c>
      <c r="DW37" s="403">
        <v>24000</v>
      </c>
      <c r="DX37" s="403">
        <v>24000</v>
      </c>
      <c r="DY37" s="403">
        <v>24000</v>
      </c>
      <c r="DZ37" s="403">
        <v>24000</v>
      </c>
      <c r="EA37" s="403">
        <v>24000</v>
      </c>
      <c r="EB37" s="403">
        <v>24000</v>
      </c>
      <c r="EC37" s="403">
        <v>24000</v>
      </c>
      <c r="ED37" s="403">
        <v>24000</v>
      </c>
      <c r="EE37" s="403">
        <v>24000</v>
      </c>
      <c r="EF37" s="403">
        <v>24000</v>
      </c>
      <c r="EG37" s="403">
        <v>24000</v>
      </c>
      <c r="EH37" s="403">
        <v>24000</v>
      </c>
      <c r="EI37" s="403">
        <v>24000</v>
      </c>
      <c r="EJ37" s="403">
        <v>24000</v>
      </c>
      <c r="EK37" s="403">
        <v>24000</v>
      </c>
      <c r="EL37" s="403">
        <v>24000</v>
      </c>
      <c r="EM37" s="403">
        <v>24000</v>
      </c>
      <c r="EN37" s="403">
        <v>24000</v>
      </c>
      <c r="EO37" s="403">
        <v>24000</v>
      </c>
      <c r="EP37" s="403">
        <v>24000</v>
      </c>
      <c r="EQ37" s="403">
        <v>24000</v>
      </c>
      <c r="ER37" s="403">
        <v>24000</v>
      </c>
      <c r="ES37" s="403">
        <v>24000</v>
      </c>
      <c r="ET37" s="403">
        <v>24000</v>
      </c>
      <c r="EU37" s="403">
        <v>24000</v>
      </c>
      <c r="EV37" s="403">
        <v>24000</v>
      </c>
      <c r="EW37" s="403">
        <v>24000</v>
      </c>
      <c r="EX37" s="404">
        <v>0</v>
      </c>
      <c r="EY37" s="404">
        <v>302343.15948601661</v>
      </c>
      <c r="EZ37" s="404">
        <v>0</v>
      </c>
      <c r="FA37" s="404">
        <v>0</v>
      </c>
      <c r="FB37" s="404">
        <v>0</v>
      </c>
      <c r="FC37" s="404">
        <v>0</v>
      </c>
      <c r="FD37" s="404">
        <v>0</v>
      </c>
      <c r="FE37" s="404">
        <v>0</v>
      </c>
      <c r="FF37" s="404">
        <v>0</v>
      </c>
      <c r="FG37" s="404">
        <v>0</v>
      </c>
      <c r="FH37" s="404">
        <v>0</v>
      </c>
      <c r="FI37" s="404">
        <v>0</v>
      </c>
      <c r="FJ37" s="404">
        <v>0</v>
      </c>
      <c r="FK37" s="404">
        <v>0</v>
      </c>
      <c r="FL37" s="404">
        <v>0</v>
      </c>
      <c r="FM37" s="404">
        <v>0</v>
      </c>
      <c r="FN37" s="404">
        <v>0</v>
      </c>
      <c r="FO37" s="404">
        <v>0</v>
      </c>
      <c r="FP37" s="404">
        <v>0</v>
      </c>
      <c r="FQ37" s="404">
        <v>0</v>
      </c>
      <c r="FR37" s="404">
        <v>0</v>
      </c>
      <c r="FS37" s="404">
        <v>0</v>
      </c>
      <c r="FT37" s="404">
        <v>0</v>
      </c>
      <c r="FU37" s="404">
        <v>0</v>
      </c>
      <c r="FV37" s="404">
        <v>0</v>
      </c>
      <c r="FW37" s="404">
        <v>0</v>
      </c>
      <c r="FX37" s="404">
        <v>0</v>
      </c>
      <c r="FY37" s="404">
        <v>0</v>
      </c>
      <c r="FZ37" s="404">
        <v>0</v>
      </c>
      <c r="GA37" s="404">
        <v>0</v>
      </c>
      <c r="GB37" s="404">
        <v>0</v>
      </c>
      <c r="GC37" s="404">
        <v>0</v>
      </c>
      <c r="GD37" s="404">
        <v>0</v>
      </c>
      <c r="GE37" s="404">
        <v>0</v>
      </c>
      <c r="GF37" s="404">
        <v>0</v>
      </c>
      <c r="GG37" s="404">
        <v>0</v>
      </c>
      <c r="GH37" s="404">
        <v>0</v>
      </c>
      <c r="GI37" s="404">
        <v>0</v>
      </c>
      <c r="GJ37" s="404">
        <v>0</v>
      </c>
      <c r="GK37" s="404">
        <v>0</v>
      </c>
      <c r="GL37" s="404">
        <v>21768.707482993195</v>
      </c>
      <c r="GM37" s="404">
        <v>20732.102364755425</v>
      </c>
      <c r="GN37" s="404">
        <v>19744.859395005169</v>
      </c>
      <c r="GO37" s="404">
        <v>18804.627995243016</v>
      </c>
      <c r="GP37" s="404">
        <v>17909.169519279065</v>
      </c>
      <c r="GQ37" s="404">
        <v>17056.351923122915</v>
      </c>
      <c r="GR37" s="404">
        <v>16244.144688688491</v>
      </c>
      <c r="GS37" s="404">
        <v>15470.613989227135</v>
      </c>
      <c r="GT37" s="404">
        <v>14733.918084978224</v>
      </c>
      <c r="GU37" s="404">
        <v>14032.302938074497</v>
      </c>
      <c r="GV37" s="404">
        <v>13364.098036261428</v>
      </c>
      <c r="GW37" s="404">
        <v>12727.712415487073</v>
      </c>
      <c r="GX37" s="404">
        <v>12121.630871892452</v>
      </c>
      <c r="GY37" s="404">
        <v>11544.410354183285</v>
      </c>
      <c r="GZ37" s="404">
        <v>10994.676527793605</v>
      </c>
      <c r="HA37" s="404">
        <v>10471.120502660575</v>
      </c>
      <c r="HB37" s="404">
        <v>9972.4957168195961</v>
      </c>
      <c r="HC37" s="404">
        <v>9497.6149683996155</v>
      </c>
      <c r="HD37" s="404">
        <v>9045.3475889520141</v>
      </c>
      <c r="HE37" s="404">
        <v>8614.6167513828714</v>
      </c>
      <c r="HF37" s="404">
        <v>8204.3969060789259</v>
      </c>
      <c r="HG37" s="404">
        <v>7813.711339122784</v>
      </c>
      <c r="HH37" s="404">
        <v>7441.629846783605</v>
      </c>
      <c r="HI37" s="404">
        <v>7087.2665207462906</v>
      </c>
      <c r="HJ37" s="404">
        <v>6749.777638805991</v>
      </c>
      <c r="HK37" s="404">
        <v>6428.3596560057049</v>
      </c>
      <c r="HL37" s="404">
        <v>6122.2472914340051</v>
      </c>
      <c r="HM37" s="404">
        <v>5830.7117061276231</v>
      </c>
      <c r="HN37" s="404">
        <v>5553.0587677405956</v>
      </c>
      <c r="HO37" s="404">
        <v>5288.627397848184</v>
      </c>
      <c r="HP37" s="404">
        <v>5036.7879979506515</v>
      </c>
      <c r="HQ37" s="404">
        <v>4796.9409504291925</v>
      </c>
      <c r="HR37" s="404">
        <v>4568.5151908849448</v>
      </c>
      <c r="HS37" s="404">
        <v>4350.9668484618514</v>
      </c>
      <c r="HT37" s="404">
        <v>4143.77795091605</v>
      </c>
      <c r="HU37" s="404">
        <v>3946.4551913486184</v>
      </c>
      <c r="HV37" s="404">
        <v>3758.5287536653518</v>
      </c>
      <c r="HW37" s="404">
        <v>3579.5511939670009</v>
      </c>
      <c r="HX37" s="404">
        <v>3409.0963752066677</v>
      </c>
      <c r="HY37" s="404">
        <v>3246.7584525777788</v>
      </c>
      <c r="HZ37" s="404">
        <v>302343.15948601661</v>
      </c>
      <c r="IA37" s="404">
        <v>392207.6880913013</v>
      </c>
      <c r="IB37" s="401">
        <v>1.2972269283619791</v>
      </c>
    </row>
    <row r="38" spans="1:236" ht="90" customHeight="1" x14ac:dyDescent="0.2">
      <c r="A38" s="137" t="s">
        <v>1349</v>
      </c>
      <c r="B38" s="138" t="s">
        <v>1350</v>
      </c>
      <c r="C38" s="138" t="s">
        <v>1357</v>
      </c>
      <c r="D38" s="121">
        <v>2</v>
      </c>
      <c r="E38" s="138" t="s">
        <v>1358</v>
      </c>
      <c r="F38" s="118" t="s">
        <v>1359</v>
      </c>
      <c r="G38" s="118" t="s">
        <v>1360</v>
      </c>
      <c r="H38" s="118" t="s">
        <v>1361</v>
      </c>
      <c r="I38" s="118" t="s">
        <v>1362</v>
      </c>
      <c r="J38" s="118">
        <v>40</v>
      </c>
      <c r="K38" s="227" t="s">
        <v>79</v>
      </c>
      <c r="L38" s="110">
        <v>56605</v>
      </c>
      <c r="M38" s="142" t="s">
        <v>1363</v>
      </c>
      <c r="N38" s="142" t="s">
        <v>81</v>
      </c>
      <c r="O38" s="13" t="s">
        <v>217</v>
      </c>
      <c r="P38" s="142" t="s">
        <v>218</v>
      </c>
      <c r="Q38" s="112" t="s">
        <v>100</v>
      </c>
      <c r="R38" s="142" t="s">
        <v>261</v>
      </c>
      <c r="S38" s="142" t="s">
        <v>191</v>
      </c>
      <c r="T38" s="142" t="s">
        <v>1356</v>
      </c>
      <c r="U38" s="142" t="s">
        <v>100</v>
      </c>
      <c r="V38" s="117">
        <v>0.85780000000000001</v>
      </c>
      <c r="W38" s="136">
        <v>2172679</v>
      </c>
      <c r="X38" s="136">
        <v>0</v>
      </c>
      <c r="Y38" s="136">
        <v>0</v>
      </c>
      <c r="Z38" s="136">
        <v>1645060</v>
      </c>
      <c r="AA38" s="136">
        <v>527619</v>
      </c>
      <c r="AB38" s="136">
        <v>0</v>
      </c>
      <c r="AC38" s="136">
        <v>0</v>
      </c>
      <c r="AD38" s="136">
        <v>0</v>
      </c>
      <c r="AE38" s="139">
        <v>0</v>
      </c>
      <c r="AF38" s="139">
        <v>0</v>
      </c>
      <c r="AG38" s="139">
        <v>0</v>
      </c>
      <c r="AH38" s="139">
        <v>0</v>
      </c>
      <c r="AI38" s="119" t="s">
        <v>1364</v>
      </c>
      <c r="AJ38" s="136">
        <v>360000</v>
      </c>
      <c r="AK38" s="136">
        <v>0</v>
      </c>
      <c r="AL38" s="136">
        <v>60000</v>
      </c>
      <c r="AM38" s="136">
        <v>300000</v>
      </c>
      <c r="AN38" s="136">
        <v>0</v>
      </c>
      <c r="AO38" s="136">
        <v>0</v>
      </c>
      <c r="AP38" s="136">
        <v>0</v>
      </c>
      <c r="AQ38" s="139">
        <v>0</v>
      </c>
      <c r="AR38" s="139">
        <v>0</v>
      </c>
      <c r="AS38" s="139">
        <v>0</v>
      </c>
      <c r="AT38" s="139">
        <v>0</v>
      </c>
      <c r="AU38" s="118"/>
      <c r="AV38" s="230">
        <v>0</v>
      </c>
      <c r="AW38" s="230">
        <v>0</v>
      </c>
      <c r="AX38" s="230" t="s">
        <v>3594</v>
      </c>
      <c r="AY38" s="141">
        <v>8</v>
      </c>
      <c r="AZ38" s="70">
        <v>1</v>
      </c>
      <c r="BA38" s="70">
        <v>1</v>
      </c>
      <c r="BB38" s="70">
        <v>1</v>
      </c>
      <c r="BC38" s="70">
        <v>1</v>
      </c>
      <c r="BD38" s="70">
        <v>1</v>
      </c>
      <c r="BE38" s="70">
        <v>0</v>
      </c>
      <c r="BF38" s="70">
        <v>0</v>
      </c>
      <c r="BG38" s="71">
        <v>0</v>
      </c>
      <c r="BH38" s="71">
        <v>1</v>
      </c>
      <c r="BI38" s="71">
        <v>0</v>
      </c>
      <c r="BJ38" s="71">
        <v>0</v>
      </c>
      <c r="BK38" s="71">
        <v>1</v>
      </c>
      <c r="BL38" s="70">
        <v>1</v>
      </c>
      <c r="BM38" s="70">
        <v>1</v>
      </c>
      <c r="BN38" s="70">
        <v>0</v>
      </c>
      <c r="BO38" s="70">
        <v>1</v>
      </c>
      <c r="BP38" s="403">
        <v>0</v>
      </c>
      <c r="BQ38" s="403">
        <v>1705060</v>
      </c>
      <c r="BR38" s="403">
        <v>827619</v>
      </c>
      <c r="BS38" s="403">
        <v>0</v>
      </c>
      <c r="BT38" s="403">
        <v>0</v>
      </c>
      <c r="BU38" s="403">
        <v>0</v>
      </c>
      <c r="BV38" s="403">
        <v>0</v>
      </c>
      <c r="BW38" s="403">
        <v>0</v>
      </c>
      <c r="BX38" s="403">
        <v>0</v>
      </c>
      <c r="BY38" s="403">
        <v>0</v>
      </c>
      <c r="BZ38" s="401">
        <v>0</v>
      </c>
      <c r="CA38" s="401">
        <v>0</v>
      </c>
      <c r="CB38" s="401">
        <v>0</v>
      </c>
      <c r="CC38" s="401">
        <v>0</v>
      </c>
      <c r="CD38" s="401">
        <v>0</v>
      </c>
      <c r="CE38" s="401">
        <v>0</v>
      </c>
      <c r="CF38" s="401">
        <v>0</v>
      </c>
      <c r="CG38" s="401">
        <v>0</v>
      </c>
      <c r="CH38" s="401">
        <v>0</v>
      </c>
      <c r="CI38" s="401">
        <v>0</v>
      </c>
      <c r="CJ38" s="401">
        <v>0</v>
      </c>
      <c r="CK38" s="401">
        <v>0</v>
      </c>
      <c r="CL38" s="401">
        <v>0</v>
      </c>
      <c r="CM38" s="401">
        <v>0</v>
      </c>
      <c r="CN38" s="401">
        <v>0</v>
      </c>
      <c r="CO38" s="401">
        <v>0</v>
      </c>
      <c r="CP38" s="401">
        <v>0</v>
      </c>
      <c r="CQ38" s="401">
        <v>0</v>
      </c>
      <c r="CR38" s="401">
        <v>0</v>
      </c>
      <c r="CS38" s="401">
        <v>0</v>
      </c>
      <c r="CT38" s="401">
        <v>0</v>
      </c>
      <c r="CU38" s="401">
        <v>0</v>
      </c>
      <c r="CV38" s="401">
        <v>0</v>
      </c>
      <c r="CW38" s="401">
        <v>0</v>
      </c>
      <c r="CX38" s="401">
        <v>0</v>
      </c>
      <c r="CY38" s="401">
        <v>0</v>
      </c>
      <c r="CZ38" s="401">
        <v>0</v>
      </c>
      <c r="DA38" s="401">
        <v>0</v>
      </c>
      <c r="DB38" s="401">
        <v>0</v>
      </c>
      <c r="DC38" s="401">
        <v>0</v>
      </c>
      <c r="DD38" s="401">
        <v>0</v>
      </c>
      <c r="DE38" s="401">
        <v>0</v>
      </c>
      <c r="DF38" s="401">
        <v>0</v>
      </c>
      <c r="DG38" s="403">
        <v>56605</v>
      </c>
      <c r="DH38" s="403">
        <v>56605</v>
      </c>
      <c r="DI38" s="403">
        <v>56605</v>
      </c>
      <c r="DJ38" s="403">
        <v>56605</v>
      </c>
      <c r="DK38" s="403">
        <v>56605</v>
      </c>
      <c r="DL38" s="403">
        <v>56605</v>
      </c>
      <c r="DM38" s="403">
        <v>56605</v>
      </c>
      <c r="DN38" s="403">
        <v>56605</v>
      </c>
      <c r="DO38" s="403">
        <v>56605</v>
      </c>
      <c r="DP38" s="403">
        <v>56605</v>
      </c>
      <c r="DQ38" s="403">
        <v>56605</v>
      </c>
      <c r="DR38" s="403">
        <v>56605</v>
      </c>
      <c r="DS38" s="403">
        <v>56605</v>
      </c>
      <c r="DT38" s="403">
        <v>56605</v>
      </c>
      <c r="DU38" s="403">
        <v>56605</v>
      </c>
      <c r="DV38" s="403">
        <v>56605</v>
      </c>
      <c r="DW38" s="403">
        <v>56605</v>
      </c>
      <c r="DX38" s="403">
        <v>56605</v>
      </c>
      <c r="DY38" s="403">
        <v>56605</v>
      </c>
      <c r="DZ38" s="403">
        <v>56605</v>
      </c>
      <c r="EA38" s="403">
        <v>56605</v>
      </c>
      <c r="EB38" s="403">
        <v>56605</v>
      </c>
      <c r="EC38" s="403">
        <v>56605</v>
      </c>
      <c r="ED38" s="403">
        <v>56605</v>
      </c>
      <c r="EE38" s="403">
        <v>56605</v>
      </c>
      <c r="EF38" s="403">
        <v>56605</v>
      </c>
      <c r="EG38" s="403">
        <v>56605</v>
      </c>
      <c r="EH38" s="403">
        <v>56605</v>
      </c>
      <c r="EI38" s="403">
        <v>56605</v>
      </c>
      <c r="EJ38" s="403">
        <v>56605</v>
      </c>
      <c r="EK38" s="403">
        <v>56605</v>
      </c>
      <c r="EL38" s="403">
        <v>56605</v>
      </c>
      <c r="EM38" s="403">
        <v>56605</v>
      </c>
      <c r="EN38" s="403">
        <v>56605</v>
      </c>
      <c r="EO38" s="403">
        <v>56605</v>
      </c>
      <c r="EP38" s="403">
        <v>56605</v>
      </c>
      <c r="EQ38" s="403">
        <v>56605</v>
      </c>
      <c r="ER38" s="403">
        <v>56605</v>
      </c>
      <c r="ES38" s="403">
        <v>56605</v>
      </c>
      <c r="ET38" s="403">
        <v>56605</v>
      </c>
      <c r="EU38" s="403">
        <v>56605</v>
      </c>
      <c r="EV38" s="403">
        <v>56605</v>
      </c>
      <c r="EW38" s="403">
        <v>56605</v>
      </c>
      <c r="EX38" s="404">
        <v>750674.82993197278</v>
      </c>
      <c r="EY38" s="404">
        <v>0</v>
      </c>
      <c r="EZ38" s="404">
        <v>0</v>
      </c>
      <c r="FA38" s="404">
        <v>0</v>
      </c>
      <c r="FB38" s="404">
        <v>0</v>
      </c>
      <c r="FC38" s="404">
        <v>0</v>
      </c>
      <c r="FD38" s="404">
        <v>0</v>
      </c>
      <c r="FE38" s="404">
        <v>0</v>
      </c>
      <c r="FF38" s="404">
        <v>0</v>
      </c>
      <c r="FG38" s="404">
        <v>0</v>
      </c>
      <c r="FH38" s="404">
        <v>0</v>
      </c>
      <c r="FI38" s="404">
        <v>0</v>
      </c>
      <c r="FJ38" s="404">
        <v>0</v>
      </c>
      <c r="FK38" s="404">
        <v>0</v>
      </c>
      <c r="FL38" s="404">
        <v>0</v>
      </c>
      <c r="FM38" s="404">
        <v>0</v>
      </c>
      <c r="FN38" s="404">
        <v>0</v>
      </c>
      <c r="FO38" s="404">
        <v>0</v>
      </c>
      <c r="FP38" s="404">
        <v>0</v>
      </c>
      <c r="FQ38" s="404">
        <v>0</v>
      </c>
      <c r="FR38" s="404">
        <v>0</v>
      </c>
      <c r="FS38" s="404">
        <v>0</v>
      </c>
      <c r="FT38" s="404">
        <v>0</v>
      </c>
      <c r="FU38" s="404">
        <v>0</v>
      </c>
      <c r="FV38" s="404">
        <v>0</v>
      </c>
      <c r="FW38" s="404">
        <v>0</v>
      </c>
      <c r="FX38" s="404">
        <v>0</v>
      </c>
      <c r="FY38" s="404">
        <v>0</v>
      </c>
      <c r="FZ38" s="404">
        <v>0</v>
      </c>
      <c r="GA38" s="404">
        <v>0</v>
      </c>
      <c r="GB38" s="404">
        <v>0</v>
      </c>
      <c r="GC38" s="404">
        <v>0</v>
      </c>
      <c r="GD38" s="404">
        <v>0</v>
      </c>
      <c r="GE38" s="404">
        <v>0</v>
      </c>
      <c r="GF38" s="404">
        <v>0</v>
      </c>
      <c r="GG38" s="404">
        <v>0</v>
      </c>
      <c r="GH38" s="404">
        <v>0</v>
      </c>
      <c r="GI38" s="404">
        <v>0</v>
      </c>
      <c r="GJ38" s="404">
        <v>0</v>
      </c>
      <c r="GK38" s="404">
        <v>0</v>
      </c>
      <c r="GL38" s="404">
        <v>51342.403628117914</v>
      </c>
      <c r="GM38" s="404">
        <v>48897.527264874196</v>
      </c>
      <c r="GN38" s="404">
        <v>46569.07358559448</v>
      </c>
      <c r="GO38" s="404">
        <v>44351.498652947121</v>
      </c>
      <c r="GP38" s="404">
        <v>42239.522526616311</v>
      </c>
      <c r="GQ38" s="404">
        <v>40228.116692015523</v>
      </c>
      <c r="GR38" s="404">
        <v>38312.492087633836</v>
      </c>
      <c r="GS38" s="404">
        <v>36488.087702508412</v>
      </c>
      <c r="GT38" s="404">
        <v>34750.559716674681</v>
      </c>
      <c r="GU38" s="404">
        <v>33095.771158737793</v>
      </c>
      <c r="GV38" s="404">
        <v>31519.782055940756</v>
      </c>
      <c r="GW38" s="404">
        <v>30018.840053276905</v>
      </c>
      <c r="GX38" s="404">
        <v>28589.371479311343</v>
      </c>
      <c r="GY38" s="404">
        <v>27227.972837439367</v>
      </c>
      <c r="GZ38" s="404">
        <v>25931.402702323208</v>
      </c>
      <c r="HA38" s="404">
        <v>24696.574002212576</v>
      </c>
      <c r="HB38" s="404">
        <v>23520.546668773884</v>
      </c>
      <c r="HC38" s="404">
        <v>22400.520636927507</v>
      </c>
      <c r="HD38" s="404">
        <v>21333.829178026197</v>
      </c>
      <c r="HE38" s="404">
        <v>20317.932550501144</v>
      </c>
      <c r="HF38" s="404">
        <v>19350.411952858231</v>
      </c>
      <c r="HG38" s="404">
        <v>18428.963764626882</v>
      </c>
      <c r="HH38" s="404">
        <v>17551.394061549414</v>
      </c>
      <c r="HI38" s="404">
        <v>16715.613391951825</v>
      </c>
      <c r="HJ38" s="404">
        <v>15919.631801858879</v>
      </c>
      <c r="HK38" s="404">
        <v>15161.554097008455</v>
      </c>
      <c r="HL38" s="404">
        <v>14439.575330484246</v>
      </c>
      <c r="HM38" s="404">
        <v>13751.976505223087</v>
      </c>
      <c r="HN38" s="404">
        <v>13097.120481164849</v>
      </c>
      <c r="HO38" s="404">
        <v>12473.448077299852</v>
      </c>
      <c r="HP38" s="404">
        <v>11879.474359333193</v>
      </c>
      <c r="HQ38" s="404">
        <v>11313.785104126851</v>
      </c>
      <c r="HR38" s="404">
        <v>10775.033432501763</v>
      </c>
      <c r="HS38" s="404">
        <v>10261.93660238263</v>
      </c>
      <c r="HT38" s="404">
        <v>9773.272954650125</v>
      </c>
      <c r="HU38" s="404">
        <v>9307.8790044286889</v>
      </c>
      <c r="HV38" s="404">
        <v>8864.6466708844673</v>
      </c>
      <c r="HW38" s="404">
        <v>8442.5206389375871</v>
      </c>
      <c r="HX38" s="404">
        <v>8040.4958466072267</v>
      </c>
      <c r="HY38" s="404">
        <v>7657.6150920068822</v>
      </c>
      <c r="HZ38" s="404">
        <v>750674.82993197278</v>
      </c>
      <c r="IA38" s="404">
        <v>925038.17435033817</v>
      </c>
      <c r="IB38" s="401">
        <v>1.232275463977081</v>
      </c>
    </row>
    <row r="39" spans="1:236" ht="90" customHeight="1" x14ac:dyDescent="0.2">
      <c r="A39" s="276" t="s">
        <v>634</v>
      </c>
      <c r="B39" s="277" t="s">
        <v>1167</v>
      </c>
      <c r="C39" s="277" t="s">
        <v>1322</v>
      </c>
      <c r="D39" s="99"/>
      <c r="E39" s="277" t="s">
        <v>1323</v>
      </c>
      <c r="F39" s="200" t="s">
        <v>1324</v>
      </c>
      <c r="G39" s="103"/>
      <c r="H39" s="99" t="s">
        <v>77</v>
      </c>
      <c r="I39" s="103"/>
      <c r="J39" s="103">
        <v>5</v>
      </c>
      <c r="K39" s="227" t="s">
        <v>79</v>
      </c>
      <c r="L39" s="98">
        <v>102474</v>
      </c>
      <c r="M39" s="99" t="s">
        <v>1194</v>
      </c>
      <c r="N39" s="99" t="s">
        <v>147</v>
      </c>
      <c r="O39" s="90" t="s">
        <v>148</v>
      </c>
      <c r="P39" s="99" t="s">
        <v>300</v>
      </c>
      <c r="Q39" s="112" t="s">
        <v>100</v>
      </c>
      <c r="R39" s="99" t="s">
        <v>84</v>
      </c>
      <c r="S39" s="99" t="s">
        <v>99</v>
      </c>
      <c r="T39" s="99" t="s">
        <v>366</v>
      </c>
      <c r="U39" s="99" t="s">
        <v>87</v>
      </c>
      <c r="V39" s="102">
        <v>1</v>
      </c>
      <c r="W39" s="278">
        <v>385000</v>
      </c>
      <c r="X39" s="278">
        <v>0</v>
      </c>
      <c r="Y39" s="278"/>
      <c r="Z39" s="278">
        <v>0</v>
      </c>
      <c r="AA39" s="278">
        <v>385000</v>
      </c>
      <c r="AB39" s="278">
        <v>0</v>
      </c>
      <c r="AC39" s="278">
        <v>0</v>
      </c>
      <c r="AD39" s="278">
        <v>0</v>
      </c>
      <c r="AE39" s="278">
        <v>0</v>
      </c>
      <c r="AF39" s="278">
        <v>0</v>
      </c>
      <c r="AG39" s="278">
        <v>0</v>
      </c>
      <c r="AH39" s="278">
        <v>0</v>
      </c>
      <c r="AI39" s="100" t="s">
        <v>88</v>
      </c>
      <c r="AJ39" s="278">
        <v>0</v>
      </c>
      <c r="AK39" s="278">
        <v>0</v>
      </c>
      <c r="AL39" s="278">
        <v>0</v>
      </c>
      <c r="AM39" s="278">
        <v>0</v>
      </c>
      <c r="AN39" s="278">
        <v>0</v>
      </c>
      <c r="AO39" s="278">
        <v>0</v>
      </c>
      <c r="AP39" s="278">
        <v>0</v>
      </c>
      <c r="AQ39" s="278">
        <v>0</v>
      </c>
      <c r="AR39" s="278">
        <v>0</v>
      </c>
      <c r="AS39" s="278">
        <v>0</v>
      </c>
      <c r="AT39" s="278">
        <v>0</v>
      </c>
      <c r="AU39" s="279"/>
      <c r="AV39" s="230">
        <v>0</v>
      </c>
      <c r="AW39" s="230">
        <v>0</v>
      </c>
      <c r="AX39" s="230" t="s">
        <v>3610</v>
      </c>
      <c r="AY39" s="141">
        <v>6</v>
      </c>
      <c r="AZ39" s="70">
        <v>1</v>
      </c>
      <c r="BA39" s="70">
        <v>1</v>
      </c>
      <c r="BB39" s="70">
        <v>1</v>
      </c>
      <c r="BC39" s="70">
        <v>0</v>
      </c>
      <c r="BD39" s="70">
        <v>0</v>
      </c>
      <c r="BE39" s="70">
        <v>1</v>
      </c>
      <c r="BF39" s="70">
        <v>1</v>
      </c>
      <c r="BG39" s="71">
        <v>0</v>
      </c>
      <c r="BH39" s="71">
        <v>1</v>
      </c>
      <c r="BI39" s="71">
        <v>0</v>
      </c>
      <c r="BJ39" s="71">
        <v>1</v>
      </c>
      <c r="BK39" s="71">
        <v>0</v>
      </c>
      <c r="BL39" s="70">
        <v>0</v>
      </c>
      <c r="BM39" s="70">
        <v>1</v>
      </c>
      <c r="BN39" s="70">
        <v>1</v>
      </c>
      <c r="BO39" s="70">
        <v>0</v>
      </c>
      <c r="BP39" s="403">
        <v>0</v>
      </c>
      <c r="BQ39" s="403">
        <v>0</v>
      </c>
      <c r="BR39" s="403">
        <v>385000</v>
      </c>
      <c r="BS39" s="403">
        <v>0</v>
      </c>
      <c r="BT39" s="403">
        <v>0</v>
      </c>
      <c r="BU39" s="403">
        <v>0</v>
      </c>
      <c r="BV39" s="403">
        <v>0</v>
      </c>
      <c r="BW39" s="403">
        <v>0</v>
      </c>
      <c r="BX39" s="403">
        <v>0</v>
      </c>
      <c r="BY39" s="403">
        <v>0</v>
      </c>
      <c r="BZ39" s="401">
        <v>0</v>
      </c>
      <c r="CA39" s="401">
        <v>0</v>
      </c>
      <c r="CB39" s="401">
        <v>0</v>
      </c>
      <c r="CC39" s="401">
        <v>0</v>
      </c>
      <c r="CD39" s="401">
        <v>0</v>
      </c>
      <c r="CE39" s="401">
        <v>0</v>
      </c>
      <c r="CF39" s="401">
        <v>0</v>
      </c>
      <c r="CG39" s="401">
        <v>0</v>
      </c>
      <c r="CH39" s="401">
        <v>0</v>
      </c>
      <c r="CI39" s="401">
        <v>0</v>
      </c>
      <c r="CJ39" s="401">
        <v>0</v>
      </c>
      <c r="CK39" s="401">
        <v>0</v>
      </c>
      <c r="CL39" s="401">
        <v>0</v>
      </c>
      <c r="CM39" s="401">
        <v>0</v>
      </c>
      <c r="CN39" s="401">
        <v>0</v>
      </c>
      <c r="CO39" s="401">
        <v>0</v>
      </c>
      <c r="CP39" s="401">
        <v>0</v>
      </c>
      <c r="CQ39" s="401">
        <v>0</v>
      </c>
      <c r="CR39" s="401">
        <v>0</v>
      </c>
      <c r="CS39" s="401">
        <v>0</v>
      </c>
      <c r="CT39" s="401">
        <v>0</v>
      </c>
      <c r="CU39" s="401">
        <v>0</v>
      </c>
      <c r="CV39" s="401">
        <v>0</v>
      </c>
      <c r="CW39" s="401">
        <v>0</v>
      </c>
      <c r="CX39" s="401">
        <v>0</v>
      </c>
      <c r="CY39" s="401">
        <v>0</v>
      </c>
      <c r="CZ39" s="401">
        <v>0</v>
      </c>
      <c r="DA39" s="401">
        <v>0</v>
      </c>
      <c r="DB39" s="401">
        <v>0</v>
      </c>
      <c r="DC39" s="401">
        <v>0</v>
      </c>
      <c r="DD39" s="401">
        <v>0</v>
      </c>
      <c r="DE39" s="401">
        <v>0</v>
      </c>
      <c r="DF39" s="401">
        <v>0</v>
      </c>
      <c r="DG39" s="403">
        <v>102474</v>
      </c>
      <c r="DH39" s="403">
        <v>102474</v>
      </c>
      <c r="DI39" s="403">
        <v>102474</v>
      </c>
      <c r="DJ39" s="403">
        <v>102474</v>
      </c>
      <c r="DK39" s="403">
        <v>102474</v>
      </c>
      <c r="DL39" s="403">
        <v>102474</v>
      </c>
      <c r="DM39" s="403">
        <v>102474</v>
      </c>
      <c r="DN39" s="403">
        <v>102474</v>
      </c>
      <c r="DO39" s="403">
        <v>102474</v>
      </c>
      <c r="DP39" s="403">
        <v>102474</v>
      </c>
      <c r="DQ39" s="403">
        <v>102474</v>
      </c>
      <c r="DR39" s="403">
        <v>102474</v>
      </c>
      <c r="DS39" s="403">
        <v>102474</v>
      </c>
      <c r="DT39" s="403">
        <v>102474</v>
      </c>
      <c r="DU39" s="403">
        <v>102474</v>
      </c>
      <c r="DV39" s="403">
        <v>102474</v>
      </c>
      <c r="DW39" s="403">
        <v>102474</v>
      </c>
      <c r="DX39" s="403">
        <v>102474</v>
      </c>
      <c r="DY39" s="403">
        <v>102474</v>
      </c>
      <c r="DZ39" s="403">
        <v>102474</v>
      </c>
      <c r="EA39" s="403">
        <v>102474</v>
      </c>
      <c r="EB39" s="403">
        <v>102474</v>
      </c>
      <c r="EC39" s="403">
        <v>102474</v>
      </c>
      <c r="ED39" s="403">
        <v>102474</v>
      </c>
      <c r="EE39" s="403">
        <v>102474</v>
      </c>
      <c r="EF39" s="403">
        <v>102474</v>
      </c>
      <c r="EG39" s="403">
        <v>102474</v>
      </c>
      <c r="EH39" s="403">
        <v>102474</v>
      </c>
      <c r="EI39" s="403">
        <v>102474</v>
      </c>
      <c r="EJ39" s="403">
        <v>102474</v>
      </c>
      <c r="EK39" s="403">
        <v>102474</v>
      </c>
      <c r="EL39" s="403">
        <v>102474</v>
      </c>
      <c r="EM39" s="403">
        <v>102474</v>
      </c>
      <c r="EN39" s="403">
        <v>102474</v>
      </c>
      <c r="EO39" s="403">
        <v>102474</v>
      </c>
      <c r="EP39" s="403">
        <v>102474</v>
      </c>
      <c r="EQ39" s="403">
        <v>102474</v>
      </c>
      <c r="ER39" s="403">
        <v>102474</v>
      </c>
      <c r="ES39" s="403">
        <v>102474</v>
      </c>
      <c r="ET39" s="403">
        <v>102474</v>
      </c>
      <c r="EU39" s="403">
        <v>102474</v>
      </c>
      <c r="EV39" s="403">
        <v>102474</v>
      </c>
      <c r="EW39" s="403">
        <v>102474</v>
      </c>
      <c r="EX39" s="404">
        <v>349206.34920634917</v>
      </c>
      <c r="EY39" s="404">
        <v>0</v>
      </c>
      <c r="EZ39" s="404">
        <v>0</v>
      </c>
      <c r="FA39" s="404">
        <v>0</v>
      </c>
      <c r="FB39" s="404">
        <v>0</v>
      </c>
      <c r="FC39" s="404">
        <v>0</v>
      </c>
      <c r="FD39" s="404">
        <v>0</v>
      </c>
      <c r="FE39" s="404">
        <v>0</v>
      </c>
      <c r="FF39" s="404">
        <v>0</v>
      </c>
      <c r="FG39" s="404">
        <v>0</v>
      </c>
      <c r="FH39" s="404">
        <v>0</v>
      </c>
      <c r="FI39" s="404">
        <v>0</v>
      </c>
      <c r="FJ39" s="404">
        <v>0</v>
      </c>
      <c r="FK39" s="404">
        <v>0</v>
      </c>
      <c r="FL39" s="404">
        <v>0</v>
      </c>
      <c r="FM39" s="404">
        <v>0</v>
      </c>
      <c r="FN39" s="404">
        <v>0</v>
      </c>
      <c r="FO39" s="404">
        <v>0</v>
      </c>
      <c r="FP39" s="404">
        <v>0</v>
      </c>
      <c r="FQ39" s="404">
        <v>0</v>
      </c>
      <c r="FR39" s="404">
        <v>0</v>
      </c>
      <c r="FS39" s="404">
        <v>0</v>
      </c>
      <c r="FT39" s="404">
        <v>0</v>
      </c>
      <c r="FU39" s="404">
        <v>0</v>
      </c>
      <c r="FV39" s="404">
        <v>0</v>
      </c>
      <c r="FW39" s="404">
        <v>0</v>
      </c>
      <c r="FX39" s="404">
        <v>0</v>
      </c>
      <c r="FY39" s="404">
        <v>0</v>
      </c>
      <c r="FZ39" s="404">
        <v>0</v>
      </c>
      <c r="GA39" s="404">
        <v>0</v>
      </c>
      <c r="GB39" s="404">
        <v>0</v>
      </c>
      <c r="GC39" s="404">
        <v>0</v>
      </c>
      <c r="GD39" s="404">
        <v>0</v>
      </c>
      <c r="GE39" s="404">
        <v>0</v>
      </c>
      <c r="GF39" s="404">
        <v>0</v>
      </c>
      <c r="GG39" s="404">
        <v>0</v>
      </c>
      <c r="GH39" s="404">
        <v>0</v>
      </c>
      <c r="GI39" s="404">
        <v>0</v>
      </c>
      <c r="GJ39" s="404">
        <v>0</v>
      </c>
      <c r="GK39" s="404">
        <v>0</v>
      </c>
      <c r="GL39" s="404">
        <v>92946.938775510207</v>
      </c>
      <c r="GM39" s="404">
        <v>88520.894071914474</v>
      </c>
      <c r="GN39" s="404">
        <v>84305.613401823313</v>
      </c>
      <c r="GO39" s="404">
        <v>80291.060382688869</v>
      </c>
      <c r="GP39" s="404">
        <v>76467.676554941791</v>
      </c>
      <c r="GQ39" s="404">
        <v>72826.358623754058</v>
      </c>
      <c r="GR39" s="404">
        <v>69358.436784527687</v>
      </c>
      <c r="GS39" s="404">
        <v>66055.654080502558</v>
      </c>
      <c r="GT39" s="404">
        <v>62910.146743335768</v>
      </c>
      <c r="GU39" s="404">
        <v>59914.425469843583</v>
      </c>
      <c r="GV39" s="404">
        <v>57061.357590327236</v>
      </c>
      <c r="GW39" s="404">
        <v>54344.150086025926</v>
      </c>
      <c r="GX39" s="404">
        <v>51756.333415262801</v>
      </c>
      <c r="GY39" s="404">
        <v>49291.746109774082</v>
      </c>
      <c r="GZ39" s="404">
        <v>46944.520104546747</v>
      </c>
      <c r="HA39" s="404">
        <v>44709.066766234988</v>
      </c>
      <c r="HB39" s="404">
        <v>42580.063586890465</v>
      </c>
      <c r="HC39" s="404">
        <v>40552.441511324258</v>
      </c>
      <c r="HD39" s="404">
        <v>38621.372867927865</v>
      </c>
      <c r="HE39" s="404">
        <v>36782.259874217016</v>
      </c>
      <c r="HF39" s="404">
        <v>35030.72368973049</v>
      </c>
      <c r="HG39" s="404">
        <v>33362.59399021951</v>
      </c>
      <c r="HH39" s="404">
        <v>31773.899038304298</v>
      </c>
      <c r="HI39" s="404">
        <v>30260.856226956472</v>
      </c>
      <c r="HJ39" s="404">
        <v>28819.863073291879</v>
      </c>
      <c r="HK39" s="404">
        <v>27447.488641230357</v>
      </c>
      <c r="HL39" s="404">
        <v>26140.465372600345</v>
      </c>
      <c r="HM39" s="404">
        <v>24895.681307238418</v>
      </c>
      <c r="HN39" s="404">
        <v>23710.172673560406</v>
      </c>
      <c r="HO39" s="404">
        <v>22581.116831962285</v>
      </c>
      <c r="HP39" s="404">
        <v>21505.825554249797</v>
      </c>
      <c r="HQ39" s="404">
        <v>20481.738623095043</v>
      </c>
      <c r="HR39" s="404">
        <v>19506.417736280993</v>
      </c>
      <c r="HS39" s="404">
        <v>18577.54070121999</v>
      </c>
      <c r="HT39" s="404">
        <v>17692.895905923804</v>
      </c>
      <c r="HU39" s="404">
        <v>16850.377053260763</v>
      </c>
      <c r="HV39" s="404">
        <v>16047.978145962636</v>
      </c>
      <c r="HW39" s="404">
        <v>15283.788710440602</v>
      </c>
      <c r="HX39" s="404">
        <v>14555.98924803867</v>
      </c>
      <c r="HY39" s="404">
        <v>13862.846902893971</v>
      </c>
      <c r="HZ39" s="404">
        <v>349206.34920634917</v>
      </c>
      <c r="IA39" s="404">
        <v>422532.18318687868</v>
      </c>
      <c r="IB39" s="401">
        <v>1.2099785245806072</v>
      </c>
    </row>
    <row r="40" spans="1:236" ht="90" customHeight="1" x14ac:dyDescent="0.2">
      <c r="A40" s="242" t="s">
        <v>70</v>
      </c>
      <c r="B40" s="195" t="s">
        <v>71</v>
      </c>
      <c r="C40" s="195" t="s">
        <v>118</v>
      </c>
      <c r="D40" s="115">
        <v>10</v>
      </c>
      <c r="E40" s="206" t="s">
        <v>119</v>
      </c>
      <c r="F40" s="298" t="s">
        <v>120</v>
      </c>
      <c r="G40" s="113" t="s">
        <v>121</v>
      </c>
      <c r="H40" s="112" t="s">
        <v>77</v>
      </c>
      <c r="I40" s="113" t="s">
        <v>122</v>
      </c>
      <c r="J40" s="113">
        <v>5</v>
      </c>
      <c r="K40" s="227" t="s">
        <v>79</v>
      </c>
      <c r="L40" s="111">
        <v>100000</v>
      </c>
      <c r="M40" s="214" t="s">
        <v>123</v>
      </c>
      <c r="N40" s="112" t="s">
        <v>81</v>
      </c>
      <c r="O40" s="112" t="s">
        <v>82</v>
      </c>
      <c r="P40" s="112" t="s">
        <v>124</v>
      </c>
      <c r="Q40" s="112" t="s">
        <v>100</v>
      </c>
      <c r="R40" s="112" t="s">
        <v>108</v>
      </c>
      <c r="S40" s="112" t="s">
        <v>99</v>
      </c>
      <c r="T40" s="288" t="s">
        <v>125</v>
      </c>
      <c r="U40" s="112" t="s">
        <v>100</v>
      </c>
      <c r="V40" s="201">
        <v>1</v>
      </c>
      <c r="W40" s="299">
        <v>500000</v>
      </c>
      <c r="X40" s="217">
        <v>0</v>
      </c>
      <c r="Y40" s="217">
        <v>0</v>
      </c>
      <c r="Z40" s="217">
        <v>0</v>
      </c>
      <c r="AA40" s="217">
        <v>0</v>
      </c>
      <c r="AB40" s="217">
        <v>0</v>
      </c>
      <c r="AC40" s="217">
        <v>250000</v>
      </c>
      <c r="AD40" s="217">
        <v>250000</v>
      </c>
      <c r="AE40" s="286">
        <v>0</v>
      </c>
      <c r="AF40" s="286">
        <v>0</v>
      </c>
      <c r="AG40" s="286">
        <v>0</v>
      </c>
      <c r="AH40" s="286">
        <v>0</v>
      </c>
      <c r="AI40" s="112" t="s">
        <v>88</v>
      </c>
      <c r="AJ40" s="217">
        <v>0</v>
      </c>
      <c r="AK40" s="217">
        <v>0</v>
      </c>
      <c r="AL40" s="217">
        <v>0</v>
      </c>
      <c r="AM40" s="217">
        <v>0</v>
      </c>
      <c r="AN40" s="217">
        <v>0</v>
      </c>
      <c r="AO40" s="217">
        <v>0</v>
      </c>
      <c r="AP40" s="217">
        <v>0</v>
      </c>
      <c r="AQ40" s="286">
        <v>0</v>
      </c>
      <c r="AR40" s="286">
        <v>0</v>
      </c>
      <c r="AS40" s="286">
        <v>0</v>
      </c>
      <c r="AT40" s="286">
        <v>0</v>
      </c>
      <c r="AU40" s="113" t="s">
        <v>126</v>
      </c>
      <c r="AV40" s="230">
        <v>0</v>
      </c>
      <c r="AW40" s="230">
        <v>0</v>
      </c>
      <c r="AX40" s="230" t="s">
        <v>3608</v>
      </c>
      <c r="AY40" s="141">
        <v>9</v>
      </c>
      <c r="AZ40" s="70">
        <v>1</v>
      </c>
      <c r="BA40" s="70">
        <v>1</v>
      </c>
      <c r="BB40" s="70">
        <v>1</v>
      </c>
      <c r="BC40" s="70">
        <v>1</v>
      </c>
      <c r="BD40" s="70">
        <v>1</v>
      </c>
      <c r="BE40" s="70">
        <v>1</v>
      </c>
      <c r="BF40" s="70">
        <v>1</v>
      </c>
      <c r="BG40" s="71">
        <v>0</v>
      </c>
      <c r="BH40" s="71">
        <v>1</v>
      </c>
      <c r="BI40" s="71">
        <v>0</v>
      </c>
      <c r="BJ40" s="71">
        <v>0</v>
      </c>
      <c r="BK40" s="71">
        <v>1</v>
      </c>
      <c r="BL40" s="70">
        <v>1</v>
      </c>
      <c r="BM40" s="70">
        <v>1</v>
      </c>
      <c r="BN40" s="70">
        <v>0</v>
      </c>
      <c r="BO40" s="70">
        <v>1</v>
      </c>
      <c r="BP40" s="403">
        <v>0</v>
      </c>
      <c r="BQ40" s="403">
        <v>0</v>
      </c>
      <c r="BR40" s="403">
        <v>0</v>
      </c>
      <c r="BS40" s="403">
        <v>0</v>
      </c>
      <c r="BT40" s="403">
        <v>250000</v>
      </c>
      <c r="BU40" s="403">
        <v>250000</v>
      </c>
      <c r="BV40" s="403">
        <v>0</v>
      </c>
      <c r="BW40" s="403">
        <v>0</v>
      </c>
      <c r="BX40" s="403">
        <v>0</v>
      </c>
      <c r="BY40" s="403">
        <v>0</v>
      </c>
      <c r="BZ40" s="401">
        <v>0</v>
      </c>
      <c r="CA40" s="401">
        <v>0</v>
      </c>
      <c r="CB40" s="401">
        <v>0</v>
      </c>
      <c r="CC40" s="401">
        <v>0</v>
      </c>
      <c r="CD40" s="401">
        <v>0</v>
      </c>
      <c r="CE40" s="401">
        <v>0</v>
      </c>
      <c r="CF40" s="401">
        <v>0</v>
      </c>
      <c r="CG40" s="401">
        <v>0</v>
      </c>
      <c r="CH40" s="401">
        <v>0</v>
      </c>
      <c r="CI40" s="401">
        <v>0</v>
      </c>
      <c r="CJ40" s="401">
        <v>0</v>
      </c>
      <c r="CK40" s="401">
        <v>0</v>
      </c>
      <c r="CL40" s="401">
        <v>0</v>
      </c>
      <c r="CM40" s="401">
        <v>0</v>
      </c>
      <c r="CN40" s="401">
        <v>0</v>
      </c>
      <c r="CO40" s="401">
        <v>0</v>
      </c>
      <c r="CP40" s="401">
        <v>0</v>
      </c>
      <c r="CQ40" s="401">
        <v>0</v>
      </c>
      <c r="CR40" s="401">
        <v>0</v>
      </c>
      <c r="CS40" s="401">
        <v>0</v>
      </c>
      <c r="CT40" s="401">
        <v>0</v>
      </c>
      <c r="CU40" s="401">
        <v>0</v>
      </c>
      <c r="CV40" s="401">
        <v>0</v>
      </c>
      <c r="CW40" s="401">
        <v>0</v>
      </c>
      <c r="CX40" s="401">
        <v>0</v>
      </c>
      <c r="CY40" s="401">
        <v>0</v>
      </c>
      <c r="CZ40" s="401">
        <v>0</v>
      </c>
      <c r="DA40" s="401">
        <v>0</v>
      </c>
      <c r="DB40" s="401">
        <v>0</v>
      </c>
      <c r="DC40" s="401">
        <v>0</v>
      </c>
      <c r="DD40" s="401">
        <v>0</v>
      </c>
      <c r="DE40" s="401">
        <v>0</v>
      </c>
      <c r="DF40" s="401">
        <v>0</v>
      </c>
      <c r="DG40" s="403">
        <v>100000</v>
      </c>
      <c r="DH40" s="403">
        <v>100000</v>
      </c>
      <c r="DI40" s="403">
        <v>100000</v>
      </c>
      <c r="DJ40" s="403">
        <v>100000</v>
      </c>
      <c r="DK40" s="403">
        <v>100000</v>
      </c>
      <c r="DL40" s="403">
        <v>100000</v>
      </c>
      <c r="DM40" s="403">
        <v>100000</v>
      </c>
      <c r="DN40" s="403">
        <v>100000</v>
      </c>
      <c r="DO40" s="403">
        <v>100000</v>
      </c>
      <c r="DP40" s="403">
        <v>100000</v>
      </c>
      <c r="DQ40" s="403">
        <v>100000</v>
      </c>
      <c r="DR40" s="403">
        <v>100000</v>
      </c>
      <c r="DS40" s="403">
        <v>100000</v>
      </c>
      <c r="DT40" s="403">
        <v>100000</v>
      </c>
      <c r="DU40" s="403">
        <v>100000</v>
      </c>
      <c r="DV40" s="403">
        <v>100000</v>
      </c>
      <c r="DW40" s="403">
        <v>100000</v>
      </c>
      <c r="DX40" s="403">
        <v>100000</v>
      </c>
      <c r="DY40" s="403">
        <v>100000</v>
      </c>
      <c r="DZ40" s="403">
        <v>100000</v>
      </c>
      <c r="EA40" s="403">
        <v>100000</v>
      </c>
      <c r="EB40" s="403">
        <v>100000</v>
      </c>
      <c r="EC40" s="403">
        <v>100000</v>
      </c>
      <c r="ED40" s="403">
        <v>100000</v>
      </c>
      <c r="EE40" s="403">
        <v>100000</v>
      </c>
      <c r="EF40" s="403">
        <v>100000</v>
      </c>
      <c r="EG40" s="403">
        <v>100000</v>
      </c>
      <c r="EH40" s="403">
        <v>100000</v>
      </c>
      <c r="EI40" s="403">
        <v>100000</v>
      </c>
      <c r="EJ40" s="403">
        <v>100000</v>
      </c>
      <c r="EK40" s="403">
        <v>100000</v>
      </c>
      <c r="EL40" s="403">
        <v>100000</v>
      </c>
      <c r="EM40" s="403">
        <v>100000</v>
      </c>
      <c r="EN40" s="403">
        <v>100000</v>
      </c>
      <c r="EO40" s="403">
        <v>100000</v>
      </c>
      <c r="EP40" s="403">
        <v>100000</v>
      </c>
      <c r="EQ40" s="403">
        <v>100000</v>
      </c>
      <c r="ER40" s="403">
        <v>100000</v>
      </c>
      <c r="ES40" s="403">
        <v>100000</v>
      </c>
      <c r="ET40" s="403">
        <v>100000</v>
      </c>
      <c r="EU40" s="403">
        <v>100000</v>
      </c>
      <c r="EV40" s="403">
        <v>100000</v>
      </c>
      <c r="EW40" s="403">
        <v>100000</v>
      </c>
      <c r="EX40" s="404">
        <v>0</v>
      </c>
      <c r="EY40" s="404">
        <v>0</v>
      </c>
      <c r="EZ40" s="404">
        <v>205675.61869797049</v>
      </c>
      <c r="FA40" s="404">
        <v>195881.54161711474</v>
      </c>
      <c r="FB40" s="404">
        <v>0</v>
      </c>
      <c r="FC40" s="404">
        <v>0</v>
      </c>
      <c r="FD40" s="404">
        <v>0</v>
      </c>
      <c r="FE40" s="404">
        <v>0</v>
      </c>
      <c r="FF40" s="404">
        <v>0</v>
      </c>
      <c r="FG40" s="404">
        <v>0</v>
      </c>
      <c r="FH40" s="404">
        <v>0</v>
      </c>
      <c r="FI40" s="404">
        <v>0</v>
      </c>
      <c r="FJ40" s="404">
        <v>0</v>
      </c>
      <c r="FK40" s="404">
        <v>0</v>
      </c>
      <c r="FL40" s="404">
        <v>0</v>
      </c>
      <c r="FM40" s="404">
        <v>0</v>
      </c>
      <c r="FN40" s="404">
        <v>0</v>
      </c>
      <c r="FO40" s="404">
        <v>0</v>
      </c>
      <c r="FP40" s="404">
        <v>0</v>
      </c>
      <c r="FQ40" s="404">
        <v>0</v>
      </c>
      <c r="FR40" s="404">
        <v>0</v>
      </c>
      <c r="FS40" s="404">
        <v>0</v>
      </c>
      <c r="FT40" s="404">
        <v>0</v>
      </c>
      <c r="FU40" s="404">
        <v>0</v>
      </c>
      <c r="FV40" s="404">
        <v>0</v>
      </c>
      <c r="FW40" s="404">
        <v>0</v>
      </c>
      <c r="FX40" s="404">
        <v>0</v>
      </c>
      <c r="FY40" s="404">
        <v>0</v>
      </c>
      <c r="FZ40" s="404">
        <v>0</v>
      </c>
      <c r="GA40" s="404">
        <v>0</v>
      </c>
      <c r="GB40" s="404">
        <v>0</v>
      </c>
      <c r="GC40" s="404">
        <v>0</v>
      </c>
      <c r="GD40" s="404">
        <v>0</v>
      </c>
      <c r="GE40" s="404">
        <v>0</v>
      </c>
      <c r="GF40" s="404">
        <v>0</v>
      </c>
      <c r="GG40" s="404">
        <v>0</v>
      </c>
      <c r="GH40" s="404">
        <v>0</v>
      </c>
      <c r="GI40" s="404">
        <v>0</v>
      </c>
      <c r="GJ40" s="404">
        <v>0</v>
      </c>
      <c r="GK40" s="404">
        <v>0</v>
      </c>
      <c r="GL40" s="404">
        <v>90702.947845804985</v>
      </c>
      <c r="GM40" s="404">
        <v>86383.759853147596</v>
      </c>
      <c r="GN40" s="404">
        <v>82270.247479188198</v>
      </c>
      <c r="GO40" s="404">
        <v>78352.616646845898</v>
      </c>
      <c r="GP40" s="404">
        <v>74621.53966366277</v>
      </c>
      <c r="GQ40" s="404">
        <v>71068.13301301215</v>
      </c>
      <c r="GR40" s="404">
        <v>67683.936202868717</v>
      </c>
      <c r="GS40" s="404">
        <v>64460.89162177973</v>
      </c>
      <c r="GT40" s="404">
        <v>61391.325354075932</v>
      </c>
      <c r="GU40" s="404">
        <v>58467.928908643742</v>
      </c>
      <c r="GV40" s="404">
        <v>55683.741817755952</v>
      </c>
      <c r="GW40" s="404">
        <v>53032.135064529466</v>
      </c>
      <c r="GX40" s="404">
        <v>50506.795299551886</v>
      </c>
      <c r="GY40" s="404">
        <v>48101.709809097018</v>
      </c>
      <c r="GZ40" s="404">
        <v>45811.152199140022</v>
      </c>
      <c r="HA40" s="404">
        <v>43629.668761085726</v>
      </c>
      <c r="HB40" s="404">
        <v>41552.065486748317</v>
      </c>
      <c r="HC40" s="404">
        <v>39573.39570166506</v>
      </c>
      <c r="HD40" s="404">
        <v>37688.94828730006</v>
      </c>
      <c r="HE40" s="404">
        <v>35894.236464095295</v>
      </c>
      <c r="HF40" s="404">
        <v>34184.987108662186</v>
      </c>
      <c r="HG40" s="404">
        <v>32557.130579678269</v>
      </c>
      <c r="HH40" s="404">
        <v>31006.791028265023</v>
      </c>
      <c r="HI40" s="404">
        <v>29530.277169776211</v>
      </c>
      <c r="HJ40" s="404">
        <v>28124.073495024961</v>
      </c>
      <c r="HK40" s="404">
        <v>26784.831900023772</v>
      </c>
      <c r="HL40" s="404">
        <v>25509.363714308358</v>
      </c>
      <c r="HM40" s="404">
        <v>24294.632108865095</v>
      </c>
      <c r="HN40" s="404">
        <v>23137.744865585813</v>
      </c>
      <c r="HO40" s="404">
        <v>22035.947491034101</v>
      </c>
      <c r="HP40" s="404">
        <v>20986.616658127718</v>
      </c>
      <c r="HQ40" s="404">
        <v>19987.253960121634</v>
      </c>
      <c r="HR40" s="404">
        <v>19035.479962020603</v>
      </c>
      <c r="HS40" s="404">
        <v>18129.028535257716</v>
      </c>
      <c r="HT40" s="404">
        <v>17265.741462150207</v>
      </c>
      <c r="HU40" s="404">
        <v>16443.563297285909</v>
      </c>
      <c r="HV40" s="404">
        <v>15660.536473605633</v>
      </c>
      <c r="HW40" s="404">
        <v>14914.79664152917</v>
      </c>
      <c r="HX40" s="404">
        <v>14204.568230027782</v>
      </c>
      <c r="HY40" s="404">
        <v>13528.160219074078</v>
      </c>
      <c r="HZ40" s="404">
        <v>401557.1603150852</v>
      </c>
      <c r="IA40" s="404">
        <v>412331.11148864945</v>
      </c>
      <c r="IB40" s="401">
        <v>1.0268304297328688</v>
      </c>
    </row>
    <row r="41" spans="1:236" ht="90" customHeight="1" x14ac:dyDescent="0.2">
      <c r="A41" s="137" t="s">
        <v>1436</v>
      </c>
      <c r="B41" s="138" t="s">
        <v>1437</v>
      </c>
      <c r="C41" s="138" t="s">
        <v>1483</v>
      </c>
      <c r="D41" s="121">
        <v>10</v>
      </c>
      <c r="E41" s="138" t="s">
        <v>1484</v>
      </c>
      <c r="F41" s="118" t="s">
        <v>1485</v>
      </c>
      <c r="G41" s="118" t="s">
        <v>1486</v>
      </c>
      <c r="H41" s="142" t="s">
        <v>77</v>
      </c>
      <c r="I41" s="118"/>
      <c r="J41" s="118">
        <v>40</v>
      </c>
      <c r="K41" s="227" t="s">
        <v>79</v>
      </c>
      <c r="L41" s="142">
        <v>23800</v>
      </c>
      <c r="M41" s="142" t="s">
        <v>1460</v>
      </c>
      <c r="N41" s="142" t="s">
        <v>81</v>
      </c>
      <c r="O41" s="13" t="s">
        <v>217</v>
      </c>
      <c r="P41" s="142" t="s">
        <v>218</v>
      </c>
      <c r="Q41" s="112" t="s">
        <v>100</v>
      </c>
      <c r="R41" s="142" t="s">
        <v>108</v>
      </c>
      <c r="S41" s="142" t="s">
        <v>99</v>
      </c>
      <c r="T41" s="142" t="s">
        <v>866</v>
      </c>
      <c r="U41" s="142" t="s">
        <v>100</v>
      </c>
      <c r="V41" s="117">
        <v>1</v>
      </c>
      <c r="W41" s="139">
        <v>450000</v>
      </c>
      <c r="X41" s="139">
        <v>30000</v>
      </c>
      <c r="Y41" s="139">
        <v>0</v>
      </c>
      <c r="Z41" s="139"/>
      <c r="AA41" s="139">
        <v>30000</v>
      </c>
      <c r="AB41" s="139">
        <v>420000</v>
      </c>
      <c r="AC41" s="136">
        <v>0</v>
      </c>
      <c r="AD41" s="136">
        <v>0</v>
      </c>
      <c r="AE41" s="139">
        <v>0</v>
      </c>
      <c r="AF41" s="139">
        <v>0</v>
      </c>
      <c r="AG41" s="139">
        <v>0</v>
      </c>
      <c r="AH41" s="139">
        <v>0</v>
      </c>
      <c r="AI41" s="142" t="s">
        <v>88</v>
      </c>
      <c r="AJ41" s="139">
        <v>0</v>
      </c>
      <c r="AK41" s="139">
        <v>0</v>
      </c>
      <c r="AL41" s="139">
        <v>0</v>
      </c>
      <c r="AM41" s="139">
        <v>0</v>
      </c>
      <c r="AN41" s="139">
        <v>0</v>
      </c>
      <c r="AO41" s="139">
        <v>0</v>
      </c>
      <c r="AP41" s="139">
        <v>0</v>
      </c>
      <c r="AQ41" s="139">
        <v>0</v>
      </c>
      <c r="AR41" s="139">
        <v>0</v>
      </c>
      <c r="AS41" s="139">
        <v>0</v>
      </c>
      <c r="AT41" s="139">
        <v>0</v>
      </c>
      <c r="AU41" s="118"/>
      <c r="AV41" s="230">
        <v>0</v>
      </c>
      <c r="AW41" s="230">
        <v>0</v>
      </c>
      <c r="AX41" s="230" t="s">
        <v>3594</v>
      </c>
      <c r="AY41" s="141">
        <v>7</v>
      </c>
      <c r="AZ41" s="70">
        <v>1</v>
      </c>
      <c r="BA41" s="70">
        <v>1</v>
      </c>
      <c r="BB41" s="70">
        <v>0</v>
      </c>
      <c r="BC41" s="70">
        <v>1</v>
      </c>
      <c r="BD41" s="70">
        <v>1</v>
      </c>
      <c r="BE41" s="70">
        <v>1</v>
      </c>
      <c r="BF41" s="70">
        <v>1</v>
      </c>
      <c r="BG41" s="71">
        <v>0</v>
      </c>
      <c r="BH41" s="71">
        <v>1</v>
      </c>
      <c r="BI41" s="71">
        <v>0</v>
      </c>
      <c r="BJ41" s="71">
        <v>0</v>
      </c>
      <c r="BK41" s="71">
        <v>1</v>
      </c>
      <c r="BL41" s="70">
        <v>0</v>
      </c>
      <c r="BM41" s="70">
        <v>1</v>
      </c>
      <c r="BN41" s="70">
        <v>0</v>
      </c>
      <c r="BO41" s="70">
        <v>1</v>
      </c>
      <c r="BP41" s="403">
        <v>0</v>
      </c>
      <c r="BQ41" s="403">
        <v>0</v>
      </c>
      <c r="BR41" s="403">
        <v>30000</v>
      </c>
      <c r="BS41" s="403">
        <v>420000</v>
      </c>
      <c r="BT41" s="403">
        <v>0</v>
      </c>
      <c r="BU41" s="403">
        <v>0</v>
      </c>
      <c r="BV41" s="403">
        <v>0</v>
      </c>
      <c r="BW41" s="403">
        <v>0</v>
      </c>
      <c r="BX41" s="403">
        <v>0</v>
      </c>
      <c r="BY41" s="403">
        <v>0</v>
      </c>
      <c r="BZ41" s="401">
        <v>0</v>
      </c>
      <c r="CA41" s="401">
        <v>0</v>
      </c>
      <c r="CB41" s="401">
        <v>0</v>
      </c>
      <c r="CC41" s="401">
        <v>0</v>
      </c>
      <c r="CD41" s="401">
        <v>0</v>
      </c>
      <c r="CE41" s="401">
        <v>0</v>
      </c>
      <c r="CF41" s="401">
        <v>0</v>
      </c>
      <c r="CG41" s="401">
        <v>0</v>
      </c>
      <c r="CH41" s="401">
        <v>0</v>
      </c>
      <c r="CI41" s="401">
        <v>0</v>
      </c>
      <c r="CJ41" s="401">
        <v>0</v>
      </c>
      <c r="CK41" s="401">
        <v>0</v>
      </c>
      <c r="CL41" s="401">
        <v>0</v>
      </c>
      <c r="CM41" s="401">
        <v>0</v>
      </c>
      <c r="CN41" s="401">
        <v>0</v>
      </c>
      <c r="CO41" s="401">
        <v>0</v>
      </c>
      <c r="CP41" s="401">
        <v>0</v>
      </c>
      <c r="CQ41" s="401">
        <v>0</v>
      </c>
      <c r="CR41" s="401">
        <v>0</v>
      </c>
      <c r="CS41" s="401">
        <v>0</v>
      </c>
      <c r="CT41" s="401">
        <v>0</v>
      </c>
      <c r="CU41" s="401">
        <v>0</v>
      </c>
      <c r="CV41" s="401">
        <v>0</v>
      </c>
      <c r="CW41" s="401">
        <v>0</v>
      </c>
      <c r="CX41" s="401">
        <v>0</v>
      </c>
      <c r="CY41" s="401">
        <v>0</v>
      </c>
      <c r="CZ41" s="401">
        <v>0</v>
      </c>
      <c r="DA41" s="401">
        <v>0</v>
      </c>
      <c r="DB41" s="401">
        <v>0</v>
      </c>
      <c r="DC41" s="401">
        <v>0</v>
      </c>
      <c r="DD41" s="401">
        <v>0</v>
      </c>
      <c r="DE41" s="401">
        <v>0</v>
      </c>
      <c r="DF41" s="401">
        <v>0</v>
      </c>
      <c r="DG41" s="403">
        <v>23800</v>
      </c>
      <c r="DH41" s="403">
        <v>23800</v>
      </c>
      <c r="DI41" s="403">
        <v>23800</v>
      </c>
      <c r="DJ41" s="403">
        <v>23800</v>
      </c>
      <c r="DK41" s="403">
        <v>23800</v>
      </c>
      <c r="DL41" s="403">
        <v>23800</v>
      </c>
      <c r="DM41" s="403">
        <v>23800</v>
      </c>
      <c r="DN41" s="403">
        <v>23800</v>
      </c>
      <c r="DO41" s="403">
        <v>23800</v>
      </c>
      <c r="DP41" s="403">
        <v>23800</v>
      </c>
      <c r="DQ41" s="403">
        <v>23800</v>
      </c>
      <c r="DR41" s="403">
        <v>23800</v>
      </c>
      <c r="DS41" s="403">
        <v>23800</v>
      </c>
      <c r="DT41" s="403">
        <v>23800</v>
      </c>
      <c r="DU41" s="403">
        <v>23800</v>
      </c>
      <c r="DV41" s="403">
        <v>23800</v>
      </c>
      <c r="DW41" s="403">
        <v>23800</v>
      </c>
      <c r="DX41" s="403">
        <v>23800</v>
      </c>
      <c r="DY41" s="403">
        <v>23800</v>
      </c>
      <c r="DZ41" s="403">
        <v>23800</v>
      </c>
      <c r="EA41" s="403">
        <v>23800</v>
      </c>
      <c r="EB41" s="403">
        <v>23800</v>
      </c>
      <c r="EC41" s="403">
        <v>23800</v>
      </c>
      <c r="ED41" s="403">
        <v>23800</v>
      </c>
      <c r="EE41" s="403">
        <v>23800</v>
      </c>
      <c r="EF41" s="403">
        <v>23800</v>
      </c>
      <c r="EG41" s="403">
        <v>23800</v>
      </c>
      <c r="EH41" s="403">
        <v>23800</v>
      </c>
      <c r="EI41" s="403">
        <v>23800</v>
      </c>
      <c r="EJ41" s="403">
        <v>23800</v>
      </c>
      <c r="EK41" s="403">
        <v>23800</v>
      </c>
      <c r="EL41" s="403">
        <v>23800</v>
      </c>
      <c r="EM41" s="403">
        <v>23800</v>
      </c>
      <c r="EN41" s="403">
        <v>23800</v>
      </c>
      <c r="EO41" s="403">
        <v>23800</v>
      </c>
      <c r="EP41" s="403">
        <v>23800</v>
      </c>
      <c r="EQ41" s="403">
        <v>23800</v>
      </c>
      <c r="ER41" s="403">
        <v>23800</v>
      </c>
      <c r="ES41" s="403">
        <v>23800</v>
      </c>
      <c r="ET41" s="403">
        <v>23800</v>
      </c>
      <c r="EU41" s="403">
        <v>23800</v>
      </c>
      <c r="EV41" s="403">
        <v>23800</v>
      </c>
      <c r="EW41" s="403">
        <v>23800</v>
      </c>
      <c r="EX41" s="404">
        <v>27210.884353741494</v>
      </c>
      <c r="EY41" s="404">
        <v>362811.79138321994</v>
      </c>
      <c r="EZ41" s="404">
        <v>0</v>
      </c>
      <c r="FA41" s="404">
        <v>0</v>
      </c>
      <c r="FB41" s="404">
        <v>0</v>
      </c>
      <c r="FC41" s="404">
        <v>0</v>
      </c>
      <c r="FD41" s="404">
        <v>0</v>
      </c>
      <c r="FE41" s="404">
        <v>0</v>
      </c>
      <c r="FF41" s="404">
        <v>0</v>
      </c>
      <c r="FG41" s="404">
        <v>0</v>
      </c>
      <c r="FH41" s="404">
        <v>0</v>
      </c>
      <c r="FI41" s="404">
        <v>0</v>
      </c>
      <c r="FJ41" s="404">
        <v>0</v>
      </c>
      <c r="FK41" s="404">
        <v>0</v>
      </c>
      <c r="FL41" s="404">
        <v>0</v>
      </c>
      <c r="FM41" s="404">
        <v>0</v>
      </c>
      <c r="FN41" s="404">
        <v>0</v>
      </c>
      <c r="FO41" s="404">
        <v>0</v>
      </c>
      <c r="FP41" s="404">
        <v>0</v>
      </c>
      <c r="FQ41" s="404">
        <v>0</v>
      </c>
      <c r="FR41" s="404">
        <v>0</v>
      </c>
      <c r="FS41" s="404">
        <v>0</v>
      </c>
      <c r="FT41" s="404">
        <v>0</v>
      </c>
      <c r="FU41" s="404">
        <v>0</v>
      </c>
      <c r="FV41" s="404">
        <v>0</v>
      </c>
      <c r="FW41" s="404">
        <v>0</v>
      </c>
      <c r="FX41" s="404">
        <v>0</v>
      </c>
      <c r="FY41" s="404">
        <v>0</v>
      </c>
      <c r="FZ41" s="404">
        <v>0</v>
      </c>
      <c r="GA41" s="404">
        <v>0</v>
      </c>
      <c r="GB41" s="404">
        <v>0</v>
      </c>
      <c r="GC41" s="404">
        <v>0</v>
      </c>
      <c r="GD41" s="404">
        <v>0</v>
      </c>
      <c r="GE41" s="404">
        <v>0</v>
      </c>
      <c r="GF41" s="404">
        <v>0</v>
      </c>
      <c r="GG41" s="404">
        <v>0</v>
      </c>
      <c r="GH41" s="404">
        <v>0</v>
      </c>
      <c r="GI41" s="404">
        <v>0</v>
      </c>
      <c r="GJ41" s="404">
        <v>0</v>
      </c>
      <c r="GK41" s="404">
        <v>0</v>
      </c>
      <c r="GL41" s="404">
        <v>21587.301587301587</v>
      </c>
      <c r="GM41" s="404">
        <v>20559.334845049128</v>
      </c>
      <c r="GN41" s="404">
        <v>19580.31890004679</v>
      </c>
      <c r="GO41" s="404">
        <v>18647.922761949321</v>
      </c>
      <c r="GP41" s="404">
        <v>17759.926439951738</v>
      </c>
      <c r="GQ41" s="404">
        <v>16914.215657096891</v>
      </c>
      <c r="GR41" s="404">
        <v>16108.776816282754</v>
      </c>
      <c r="GS41" s="404">
        <v>15341.692205983576</v>
      </c>
      <c r="GT41" s="404">
        <v>14611.135434270072</v>
      </c>
      <c r="GU41" s="404">
        <v>13915.367080257211</v>
      </c>
      <c r="GV41" s="404">
        <v>13252.730552625917</v>
      </c>
      <c r="GW41" s="404">
        <v>12621.648145358013</v>
      </c>
      <c r="GX41" s="404">
        <v>12020.617281293349</v>
      </c>
      <c r="GY41" s="404">
        <v>11448.206934565091</v>
      </c>
      <c r="GZ41" s="404">
        <v>10903.054223395326</v>
      </c>
      <c r="HA41" s="404">
        <v>10383.861165138404</v>
      </c>
      <c r="HB41" s="404">
        <v>9889.3915858460987</v>
      </c>
      <c r="HC41" s="404">
        <v>9418.4681769962845</v>
      </c>
      <c r="HD41" s="404">
        <v>8969.9696923774136</v>
      </c>
      <c r="HE41" s="404">
        <v>8542.8282784546809</v>
      </c>
      <c r="HF41" s="404">
        <v>8136.026931861601</v>
      </c>
      <c r="HG41" s="404">
        <v>7748.5970779634281</v>
      </c>
      <c r="HH41" s="404">
        <v>7379.6162647270748</v>
      </c>
      <c r="HI41" s="404">
        <v>7028.2059664067383</v>
      </c>
      <c r="HJ41" s="404">
        <v>6693.5294918159407</v>
      </c>
      <c r="HK41" s="404">
        <v>6374.7899922056577</v>
      </c>
      <c r="HL41" s="404">
        <v>6071.2285640053888</v>
      </c>
      <c r="HM41" s="404">
        <v>5782.1224419098926</v>
      </c>
      <c r="HN41" s="404">
        <v>5506.7832780094241</v>
      </c>
      <c r="HO41" s="404">
        <v>5244.5555028661156</v>
      </c>
      <c r="HP41" s="404">
        <v>4994.8147646343969</v>
      </c>
      <c r="HQ41" s="404">
        <v>4756.9664425089486</v>
      </c>
      <c r="HR41" s="404">
        <v>4530.444230960904</v>
      </c>
      <c r="HS41" s="404">
        <v>4314.7087913913365</v>
      </c>
      <c r="HT41" s="404">
        <v>4109.2464679917493</v>
      </c>
      <c r="HU41" s="404">
        <v>3913.5680647540466</v>
      </c>
      <c r="HV41" s="404">
        <v>3727.2076807181402</v>
      </c>
      <c r="HW41" s="404">
        <v>3549.7216006839426</v>
      </c>
      <c r="HX41" s="404">
        <v>3380.6872387466124</v>
      </c>
      <c r="HY41" s="404">
        <v>3219.7021321396305</v>
      </c>
      <c r="HZ41" s="404">
        <v>390022.67573696142</v>
      </c>
      <c r="IA41" s="404">
        <v>388939.2906905408</v>
      </c>
      <c r="IB41" s="401">
        <v>0.99722225113097973</v>
      </c>
    </row>
    <row r="42" spans="1:236" ht="90" customHeight="1" x14ac:dyDescent="0.3">
      <c r="A42" s="270" t="s">
        <v>1349</v>
      </c>
      <c r="B42" s="270" t="s">
        <v>1350</v>
      </c>
      <c r="C42" s="138" t="s">
        <v>1387</v>
      </c>
      <c r="D42" s="121">
        <v>3</v>
      </c>
      <c r="E42" s="108" t="s">
        <v>3387</v>
      </c>
      <c r="F42" s="124" t="s">
        <v>1388</v>
      </c>
      <c r="G42" s="124" t="s">
        <v>1389</v>
      </c>
      <c r="H42" s="271" t="s">
        <v>77</v>
      </c>
      <c r="I42" s="124" t="s">
        <v>1390</v>
      </c>
      <c r="J42" s="124">
        <v>5</v>
      </c>
      <c r="K42" s="227" t="s">
        <v>79</v>
      </c>
      <c r="L42" s="110">
        <v>56605</v>
      </c>
      <c r="M42" s="142" t="s">
        <v>1363</v>
      </c>
      <c r="N42" s="142" t="s">
        <v>96</v>
      </c>
      <c r="O42" s="73" t="s">
        <v>106</v>
      </c>
      <c r="P42" s="142" t="s">
        <v>464</v>
      </c>
      <c r="Q42" s="112" t="s">
        <v>100</v>
      </c>
      <c r="R42" s="142" t="s">
        <v>226</v>
      </c>
      <c r="S42" s="142" t="s">
        <v>191</v>
      </c>
      <c r="T42" s="142" t="s">
        <v>1356</v>
      </c>
      <c r="U42" s="142" t="s">
        <v>100</v>
      </c>
      <c r="V42" s="106">
        <v>0.625</v>
      </c>
      <c r="W42" s="107">
        <v>400000</v>
      </c>
      <c r="X42" s="107">
        <v>0</v>
      </c>
      <c r="Y42" s="107">
        <v>0</v>
      </c>
      <c r="Z42" s="107">
        <v>0</v>
      </c>
      <c r="AA42" s="107">
        <v>250000</v>
      </c>
      <c r="AB42" s="107">
        <v>0</v>
      </c>
      <c r="AC42" s="107">
        <v>0</v>
      </c>
      <c r="AD42" s="107">
        <v>0</v>
      </c>
      <c r="AE42" s="107">
        <v>0</v>
      </c>
      <c r="AF42" s="107">
        <v>0</v>
      </c>
      <c r="AG42" s="107">
        <v>0</v>
      </c>
      <c r="AH42" s="107">
        <v>0</v>
      </c>
      <c r="AI42" s="272" t="s">
        <v>1391</v>
      </c>
      <c r="AJ42" s="107">
        <v>15000</v>
      </c>
      <c r="AK42" s="107">
        <v>0</v>
      </c>
      <c r="AL42" s="107">
        <v>0</v>
      </c>
      <c r="AM42" s="107">
        <v>15000</v>
      </c>
      <c r="AN42" s="107">
        <v>0</v>
      </c>
      <c r="AO42" s="107">
        <v>0</v>
      </c>
      <c r="AP42" s="107">
        <v>0</v>
      </c>
      <c r="AQ42" s="107">
        <v>0</v>
      </c>
      <c r="AR42" s="107">
        <v>0</v>
      </c>
      <c r="AS42" s="107">
        <v>0</v>
      </c>
      <c r="AT42" s="107">
        <v>0</v>
      </c>
      <c r="AU42" s="273"/>
      <c r="AV42" s="230">
        <v>0</v>
      </c>
      <c r="AW42" s="230">
        <v>0</v>
      </c>
      <c r="AX42" s="230" t="s">
        <v>3612</v>
      </c>
      <c r="AY42" s="141">
        <v>7</v>
      </c>
      <c r="AZ42" s="70">
        <v>0</v>
      </c>
      <c r="BA42" s="70">
        <v>1</v>
      </c>
      <c r="BB42" s="70">
        <v>1</v>
      </c>
      <c r="BC42" s="70">
        <v>1</v>
      </c>
      <c r="BD42" s="70">
        <v>1</v>
      </c>
      <c r="BE42" s="70">
        <v>1</v>
      </c>
      <c r="BF42" s="70">
        <v>1</v>
      </c>
      <c r="BG42" s="71">
        <v>0</v>
      </c>
      <c r="BH42" s="71">
        <v>0</v>
      </c>
      <c r="BI42" s="71">
        <v>0</v>
      </c>
      <c r="BJ42" s="71">
        <v>0</v>
      </c>
      <c r="BK42" s="71">
        <v>0</v>
      </c>
      <c r="BL42" s="70">
        <v>1</v>
      </c>
      <c r="BM42" s="70">
        <v>1</v>
      </c>
      <c r="BN42" s="70">
        <v>0</v>
      </c>
      <c r="BO42" s="70">
        <v>1</v>
      </c>
      <c r="BP42" s="403">
        <v>0</v>
      </c>
      <c r="BQ42" s="403">
        <v>0</v>
      </c>
      <c r="BR42" s="403">
        <v>265000</v>
      </c>
      <c r="BS42" s="403">
        <v>0</v>
      </c>
      <c r="BT42" s="403">
        <v>0</v>
      </c>
      <c r="BU42" s="403">
        <v>0</v>
      </c>
      <c r="BV42" s="403">
        <v>0</v>
      </c>
      <c r="BW42" s="403">
        <v>0</v>
      </c>
      <c r="BX42" s="403">
        <v>0</v>
      </c>
      <c r="BY42" s="403">
        <v>0</v>
      </c>
      <c r="BZ42" s="401">
        <v>0</v>
      </c>
      <c r="CA42" s="401">
        <v>0</v>
      </c>
      <c r="CB42" s="401">
        <v>0</v>
      </c>
      <c r="CC42" s="401">
        <v>0</v>
      </c>
      <c r="CD42" s="401">
        <v>0</v>
      </c>
      <c r="CE42" s="401">
        <v>0</v>
      </c>
      <c r="CF42" s="401">
        <v>0</v>
      </c>
      <c r="CG42" s="401">
        <v>0</v>
      </c>
      <c r="CH42" s="401">
        <v>0</v>
      </c>
      <c r="CI42" s="401">
        <v>0</v>
      </c>
      <c r="CJ42" s="401">
        <v>0</v>
      </c>
      <c r="CK42" s="401">
        <v>0</v>
      </c>
      <c r="CL42" s="401">
        <v>0</v>
      </c>
      <c r="CM42" s="401">
        <v>0</v>
      </c>
      <c r="CN42" s="401">
        <v>0</v>
      </c>
      <c r="CO42" s="401">
        <v>0</v>
      </c>
      <c r="CP42" s="401">
        <v>0</v>
      </c>
      <c r="CQ42" s="401">
        <v>0</v>
      </c>
      <c r="CR42" s="401">
        <v>0</v>
      </c>
      <c r="CS42" s="401">
        <v>0</v>
      </c>
      <c r="CT42" s="401">
        <v>0</v>
      </c>
      <c r="CU42" s="401">
        <v>0</v>
      </c>
      <c r="CV42" s="401">
        <v>0</v>
      </c>
      <c r="CW42" s="401">
        <v>0</v>
      </c>
      <c r="CX42" s="401">
        <v>0</v>
      </c>
      <c r="CY42" s="401">
        <v>0</v>
      </c>
      <c r="CZ42" s="401">
        <v>0</v>
      </c>
      <c r="DA42" s="401">
        <v>0</v>
      </c>
      <c r="DB42" s="401">
        <v>0</v>
      </c>
      <c r="DC42" s="401">
        <v>0</v>
      </c>
      <c r="DD42" s="401">
        <v>0</v>
      </c>
      <c r="DE42" s="401">
        <v>0</v>
      </c>
      <c r="DF42" s="401">
        <v>0</v>
      </c>
      <c r="DG42" s="403">
        <v>56605</v>
      </c>
      <c r="DH42" s="403">
        <v>56605</v>
      </c>
      <c r="DI42" s="403">
        <v>56605</v>
      </c>
      <c r="DJ42" s="403">
        <v>56605</v>
      </c>
      <c r="DK42" s="403">
        <v>56605</v>
      </c>
      <c r="DL42" s="403">
        <v>56605</v>
      </c>
      <c r="DM42" s="403">
        <v>56605</v>
      </c>
      <c r="DN42" s="403">
        <v>56605</v>
      </c>
      <c r="DO42" s="403">
        <v>56605</v>
      </c>
      <c r="DP42" s="403">
        <v>56605</v>
      </c>
      <c r="DQ42" s="403">
        <v>56605</v>
      </c>
      <c r="DR42" s="403">
        <v>56605</v>
      </c>
      <c r="DS42" s="403">
        <v>56605</v>
      </c>
      <c r="DT42" s="403">
        <v>56605</v>
      </c>
      <c r="DU42" s="403">
        <v>56605</v>
      </c>
      <c r="DV42" s="403">
        <v>56605</v>
      </c>
      <c r="DW42" s="403">
        <v>56605</v>
      </c>
      <c r="DX42" s="403">
        <v>56605</v>
      </c>
      <c r="DY42" s="403">
        <v>56605</v>
      </c>
      <c r="DZ42" s="403">
        <v>56605</v>
      </c>
      <c r="EA42" s="403">
        <v>56605</v>
      </c>
      <c r="EB42" s="403">
        <v>56605</v>
      </c>
      <c r="EC42" s="403">
        <v>56605</v>
      </c>
      <c r="ED42" s="403">
        <v>56605</v>
      </c>
      <c r="EE42" s="403">
        <v>56605</v>
      </c>
      <c r="EF42" s="403">
        <v>56605</v>
      </c>
      <c r="EG42" s="403">
        <v>56605</v>
      </c>
      <c r="EH42" s="403">
        <v>56605</v>
      </c>
      <c r="EI42" s="403">
        <v>56605</v>
      </c>
      <c r="EJ42" s="403">
        <v>56605</v>
      </c>
      <c r="EK42" s="403">
        <v>56605</v>
      </c>
      <c r="EL42" s="403">
        <v>56605</v>
      </c>
      <c r="EM42" s="403">
        <v>56605</v>
      </c>
      <c r="EN42" s="403">
        <v>56605</v>
      </c>
      <c r="EO42" s="403">
        <v>56605</v>
      </c>
      <c r="EP42" s="403">
        <v>56605</v>
      </c>
      <c r="EQ42" s="403">
        <v>56605</v>
      </c>
      <c r="ER42" s="403">
        <v>56605</v>
      </c>
      <c r="ES42" s="403">
        <v>56605</v>
      </c>
      <c r="ET42" s="403">
        <v>56605</v>
      </c>
      <c r="EU42" s="403">
        <v>56605</v>
      </c>
      <c r="EV42" s="403">
        <v>56605</v>
      </c>
      <c r="EW42" s="403">
        <v>56605</v>
      </c>
      <c r="EX42" s="404">
        <v>240362.81179138322</v>
      </c>
      <c r="EY42" s="404">
        <v>0</v>
      </c>
      <c r="EZ42" s="404">
        <v>0</v>
      </c>
      <c r="FA42" s="404">
        <v>0</v>
      </c>
      <c r="FB42" s="404">
        <v>0</v>
      </c>
      <c r="FC42" s="404">
        <v>0</v>
      </c>
      <c r="FD42" s="404">
        <v>0</v>
      </c>
      <c r="FE42" s="404">
        <v>0</v>
      </c>
      <c r="FF42" s="404">
        <v>0</v>
      </c>
      <c r="FG42" s="404">
        <v>0</v>
      </c>
      <c r="FH42" s="404">
        <v>0</v>
      </c>
      <c r="FI42" s="404">
        <v>0</v>
      </c>
      <c r="FJ42" s="404">
        <v>0</v>
      </c>
      <c r="FK42" s="404">
        <v>0</v>
      </c>
      <c r="FL42" s="404">
        <v>0</v>
      </c>
      <c r="FM42" s="404">
        <v>0</v>
      </c>
      <c r="FN42" s="404">
        <v>0</v>
      </c>
      <c r="FO42" s="404">
        <v>0</v>
      </c>
      <c r="FP42" s="404">
        <v>0</v>
      </c>
      <c r="FQ42" s="404">
        <v>0</v>
      </c>
      <c r="FR42" s="404">
        <v>0</v>
      </c>
      <c r="FS42" s="404">
        <v>0</v>
      </c>
      <c r="FT42" s="404">
        <v>0</v>
      </c>
      <c r="FU42" s="404">
        <v>0</v>
      </c>
      <c r="FV42" s="404">
        <v>0</v>
      </c>
      <c r="FW42" s="404">
        <v>0</v>
      </c>
      <c r="FX42" s="404">
        <v>0</v>
      </c>
      <c r="FY42" s="404">
        <v>0</v>
      </c>
      <c r="FZ42" s="404">
        <v>0</v>
      </c>
      <c r="GA42" s="404">
        <v>0</v>
      </c>
      <c r="GB42" s="404">
        <v>0</v>
      </c>
      <c r="GC42" s="404">
        <v>0</v>
      </c>
      <c r="GD42" s="404">
        <v>0</v>
      </c>
      <c r="GE42" s="404">
        <v>0</v>
      </c>
      <c r="GF42" s="404">
        <v>0</v>
      </c>
      <c r="GG42" s="404">
        <v>0</v>
      </c>
      <c r="GH42" s="404">
        <v>0</v>
      </c>
      <c r="GI42" s="404">
        <v>0</v>
      </c>
      <c r="GJ42" s="404">
        <v>0</v>
      </c>
      <c r="GK42" s="404">
        <v>0</v>
      </c>
      <c r="GL42" s="404">
        <v>51342.403628117914</v>
      </c>
      <c r="GM42" s="404">
        <v>48897.527264874196</v>
      </c>
      <c r="GN42" s="404">
        <v>46569.07358559448</v>
      </c>
      <c r="GO42" s="404">
        <v>44351.498652947121</v>
      </c>
      <c r="GP42" s="404">
        <v>42239.522526616311</v>
      </c>
      <c r="GQ42" s="404">
        <v>40228.116692015523</v>
      </c>
      <c r="GR42" s="404">
        <v>38312.492087633836</v>
      </c>
      <c r="GS42" s="404">
        <v>36488.087702508412</v>
      </c>
      <c r="GT42" s="404">
        <v>34750.559716674681</v>
      </c>
      <c r="GU42" s="404">
        <v>33095.771158737793</v>
      </c>
      <c r="GV42" s="404">
        <v>31519.782055940756</v>
      </c>
      <c r="GW42" s="404">
        <v>30018.840053276905</v>
      </c>
      <c r="GX42" s="404">
        <v>28589.371479311343</v>
      </c>
      <c r="GY42" s="404">
        <v>27227.972837439367</v>
      </c>
      <c r="GZ42" s="404">
        <v>25931.402702323208</v>
      </c>
      <c r="HA42" s="404">
        <v>24696.574002212576</v>
      </c>
      <c r="HB42" s="404">
        <v>23520.546668773884</v>
      </c>
      <c r="HC42" s="404">
        <v>22400.520636927507</v>
      </c>
      <c r="HD42" s="404">
        <v>21333.829178026197</v>
      </c>
      <c r="HE42" s="404">
        <v>20317.932550501144</v>
      </c>
      <c r="HF42" s="404">
        <v>19350.411952858231</v>
      </c>
      <c r="HG42" s="404">
        <v>18428.963764626882</v>
      </c>
      <c r="HH42" s="404">
        <v>17551.394061549414</v>
      </c>
      <c r="HI42" s="404">
        <v>16715.613391951825</v>
      </c>
      <c r="HJ42" s="404">
        <v>15919.631801858879</v>
      </c>
      <c r="HK42" s="404">
        <v>15161.554097008455</v>
      </c>
      <c r="HL42" s="404">
        <v>14439.575330484246</v>
      </c>
      <c r="HM42" s="404">
        <v>13751.976505223087</v>
      </c>
      <c r="HN42" s="404">
        <v>13097.120481164849</v>
      </c>
      <c r="HO42" s="404">
        <v>12473.448077299852</v>
      </c>
      <c r="HP42" s="404">
        <v>11879.474359333193</v>
      </c>
      <c r="HQ42" s="404">
        <v>11313.785104126851</v>
      </c>
      <c r="HR42" s="404">
        <v>10775.033432501763</v>
      </c>
      <c r="HS42" s="404">
        <v>10261.93660238263</v>
      </c>
      <c r="HT42" s="404">
        <v>9773.272954650125</v>
      </c>
      <c r="HU42" s="404">
        <v>9307.8790044286889</v>
      </c>
      <c r="HV42" s="404">
        <v>8864.6466708844673</v>
      </c>
      <c r="HW42" s="404">
        <v>8442.5206389375871</v>
      </c>
      <c r="HX42" s="404">
        <v>8040.4958466072267</v>
      </c>
      <c r="HY42" s="404">
        <v>7657.6150920068822</v>
      </c>
      <c r="HZ42" s="404">
        <v>240362.81179138322</v>
      </c>
      <c r="IA42" s="404">
        <v>233400.02565815006</v>
      </c>
      <c r="IB42" s="401">
        <v>0.97103218221928467</v>
      </c>
    </row>
    <row r="43" spans="1:236" ht="90" customHeight="1" x14ac:dyDescent="0.2">
      <c r="A43" s="276" t="s">
        <v>634</v>
      </c>
      <c r="B43" s="277" t="s">
        <v>1167</v>
      </c>
      <c r="C43" s="277" t="s">
        <v>1329</v>
      </c>
      <c r="D43" s="282"/>
      <c r="E43" s="277" t="s">
        <v>1330</v>
      </c>
      <c r="F43" s="103" t="s">
        <v>1331</v>
      </c>
      <c r="G43" s="103" t="s">
        <v>1331</v>
      </c>
      <c r="H43" s="99"/>
      <c r="I43" s="103" t="s">
        <v>1189</v>
      </c>
      <c r="J43" s="103">
        <v>10</v>
      </c>
      <c r="K43" s="227" t="s">
        <v>79</v>
      </c>
      <c r="L43" s="98">
        <v>83516</v>
      </c>
      <c r="M43" s="99" t="s">
        <v>1190</v>
      </c>
      <c r="N43" s="99" t="s">
        <v>147</v>
      </c>
      <c r="O43" s="90" t="s">
        <v>148</v>
      </c>
      <c r="P43" s="99" t="s">
        <v>467</v>
      </c>
      <c r="Q43" s="112" t="s">
        <v>100</v>
      </c>
      <c r="R43" s="99" t="s">
        <v>108</v>
      </c>
      <c r="S43" s="99" t="s">
        <v>99</v>
      </c>
      <c r="T43" s="99" t="s">
        <v>366</v>
      </c>
      <c r="U43" s="99" t="s">
        <v>100</v>
      </c>
      <c r="V43" s="102">
        <v>1</v>
      </c>
      <c r="W43" s="278">
        <v>700000</v>
      </c>
      <c r="X43" s="278">
        <v>0</v>
      </c>
      <c r="Y43" s="278">
        <v>0</v>
      </c>
      <c r="Z43" s="278">
        <v>0</v>
      </c>
      <c r="AA43" s="278">
        <v>700000</v>
      </c>
      <c r="AB43" s="278">
        <v>0</v>
      </c>
      <c r="AC43" s="105">
        <v>0</v>
      </c>
      <c r="AD43" s="105">
        <v>0</v>
      </c>
      <c r="AE43" s="278">
        <v>0</v>
      </c>
      <c r="AF43" s="278">
        <v>0</v>
      </c>
      <c r="AG43" s="278">
        <v>0</v>
      </c>
      <c r="AH43" s="278">
        <v>0</v>
      </c>
      <c r="AI43" s="100"/>
      <c r="AJ43" s="278">
        <v>0</v>
      </c>
      <c r="AK43" s="278">
        <v>0</v>
      </c>
      <c r="AL43" s="278">
        <v>0</v>
      </c>
      <c r="AM43" s="278">
        <v>0</v>
      </c>
      <c r="AN43" s="278">
        <v>0</v>
      </c>
      <c r="AO43" s="278">
        <v>0</v>
      </c>
      <c r="AP43" s="278">
        <v>0</v>
      </c>
      <c r="AQ43" s="278">
        <v>0</v>
      </c>
      <c r="AR43" s="278">
        <v>0</v>
      </c>
      <c r="AS43" s="278">
        <v>0</v>
      </c>
      <c r="AT43" s="278">
        <v>0</v>
      </c>
      <c r="AU43" s="103"/>
      <c r="AV43" s="230">
        <v>0</v>
      </c>
      <c r="AW43" s="230">
        <v>0</v>
      </c>
      <c r="AX43" s="230" t="s">
        <v>3613</v>
      </c>
      <c r="AY43" s="141">
        <v>7</v>
      </c>
      <c r="AZ43" s="70">
        <v>1</v>
      </c>
      <c r="BA43" s="70">
        <v>1</v>
      </c>
      <c r="BB43" s="70">
        <v>1</v>
      </c>
      <c r="BC43" s="70">
        <v>0</v>
      </c>
      <c r="BD43" s="70">
        <v>1</v>
      </c>
      <c r="BE43" s="70">
        <v>0</v>
      </c>
      <c r="BF43" s="70">
        <v>0</v>
      </c>
      <c r="BG43" s="71">
        <v>0</v>
      </c>
      <c r="BH43" s="71">
        <v>1</v>
      </c>
      <c r="BI43" s="71">
        <v>0</v>
      </c>
      <c r="BJ43" s="71">
        <v>1</v>
      </c>
      <c r="BK43" s="71">
        <v>0</v>
      </c>
      <c r="BL43" s="70">
        <v>1</v>
      </c>
      <c r="BM43" s="70">
        <v>1</v>
      </c>
      <c r="BN43" s="70">
        <v>0</v>
      </c>
      <c r="BO43" s="70">
        <v>1</v>
      </c>
      <c r="BP43" s="403">
        <v>0</v>
      </c>
      <c r="BQ43" s="403">
        <v>0</v>
      </c>
      <c r="BR43" s="403">
        <v>700000</v>
      </c>
      <c r="BS43" s="403">
        <v>0</v>
      </c>
      <c r="BT43" s="403">
        <v>0</v>
      </c>
      <c r="BU43" s="403">
        <v>0</v>
      </c>
      <c r="BV43" s="403">
        <v>0</v>
      </c>
      <c r="BW43" s="403">
        <v>0</v>
      </c>
      <c r="BX43" s="403">
        <v>0</v>
      </c>
      <c r="BY43" s="403">
        <v>0</v>
      </c>
      <c r="BZ43" s="401">
        <v>0</v>
      </c>
      <c r="CA43" s="401">
        <v>0</v>
      </c>
      <c r="CB43" s="401">
        <v>0</v>
      </c>
      <c r="CC43" s="401">
        <v>0</v>
      </c>
      <c r="CD43" s="401">
        <v>0</v>
      </c>
      <c r="CE43" s="401">
        <v>0</v>
      </c>
      <c r="CF43" s="401">
        <v>0</v>
      </c>
      <c r="CG43" s="401">
        <v>0</v>
      </c>
      <c r="CH43" s="401">
        <v>0</v>
      </c>
      <c r="CI43" s="401">
        <v>0</v>
      </c>
      <c r="CJ43" s="401">
        <v>0</v>
      </c>
      <c r="CK43" s="401">
        <v>0</v>
      </c>
      <c r="CL43" s="401">
        <v>0</v>
      </c>
      <c r="CM43" s="401">
        <v>0</v>
      </c>
      <c r="CN43" s="401">
        <v>0</v>
      </c>
      <c r="CO43" s="401">
        <v>0</v>
      </c>
      <c r="CP43" s="401">
        <v>0</v>
      </c>
      <c r="CQ43" s="401">
        <v>0</v>
      </c>
      <c r="CR43" s="401">
        <v>0</v>
      </c>
      <c r="CS43" s="401">
        <v>0</v>
      </c>
      <c r="CT43" s="401">
        <v>0</v>
      </c>
      <c r="CU43" s="401">
        <v>0</v>
      </c>
      <c r="CV43" s="401">
        <v>0</v>
      </c>
      <c r="CW43" s="401">
        <v>0</v>
      </c>
      <c r="CX43" s="401">
        <v>0</v>
      </c>
      <c r="CY43" s="401">
        <v>0</v>
      </c>
      <c r="CZ43" s="401">
        <v>0</v>
      </c>
      <c r="DA43" s="401">
        <v>0</v>
      </c>
      <c r="DB43" s="401">
        <v>0</v>
      </c>
      <c r="DC43" s="401">
        <v>0</v>
      </c>
      <c r="DD43" s="401">
        <v>0</v>
      </c>
      <c r="DE43" s="401">
        <v>0</v>
      </c>
      <c r="DF43" s="401">
        <v>0</v>
      </c>
      <c r="DG43" s="403">
        <v>83516</v>
      </c>
      <c r="DH43" s="403">
        <v>83516</v>
      </c>
      <c r="DI43" s="403">
        <v>83516</v>
      </c>
      <c r="DJ43" s="403">
        <v>83516</v>
      </c>
      <c r="DK43" s="403">
        <v>83516</v>
      </c>
      <c r="DL43" s="403">
        <v>83516</v>
      </c>
      <c r="DM43" s="403">
        <v>83516</v>
      </c>
      <c r="DN43" s="403">
        <v>83516</v>
      </c>
      <c r="DO43" s="403">
        <v>83516</v>
      </c>
      <c r="DP43" s="403">
        <v>83516</v>
      </c>
      <c r="DQ43" s="403">
        <v>83516</v>
      </c>
      <c r="DR43" s="403">
        <v>83516</v>
      </c>
      <c r="DS43" s="403">
        <v>83516</v>
      </c>
      <c r="DT43" s="403">
        <v>83516</v>
      </c>
      <c r="DU43" s="403">
        <v>83516</v>
      </c>
      <c r="DV43" s="403">
        <v>83516</v>
      </c>
      <c r="DW43" s="403">
        <v>83516</v>
      </c>
      <c r="DX43" s="403">
        <v>83516</v>
      </c>
      <c r="DY43" s="403">
        <v>83516</v>
      </c>
      <c r="DZ43" s="403">
        <v>83516</v>
      </c>
      <c r="EA43" s="403">
        <v>83516</v>
      </c>
      <c r="EB43" s="403">
        <v>83516</v>
      </c>
      <c r="EC43" s="403">
        <v>83516</v>
      </c>
      <c r="ED43" s="403">
        <v>83516</v>
      </c>
      <c r="EE43" s="403">
        <v>83516</v>
      </c>
      <c r="EF43" s="403">
        <v>83516</v>
      </c>
      <c r="EG43" s="403">
        <v>83516</v>
      </c>
      <c r="EH43" s="403">
        <v>83516</v>
      </c>
      <c r="EI43" s="403">
        <v>83516</v>
      </c>
      <c r="EJ43" s="403">
        <v>83516</v>
      </c>
      <c r="EK43" s="403">
        <v>83516</v>
      </c>
      <c r="EL43" s="403">
        <v>83516</v>
      </c>
      <c r="EM43" s="403">
        <v>83516</v>
      </c>
      <c r="EN43" s="403">
        <v>83516</v>
      </c>
      <c r="EO43" s="403">
        <v>83516</v>
      </c>
      <c r="EP43" s="403">
        <v>83516</v>
      </c>
      <c r="EQ43" s="403">
        <v>83516</v>
      </c>
      <c r="ER43" s="403">
        <v>83516</v>
      </c>
      <c r="ES43" s="403">
        <v>83516</v>
      </c>
      <c r="ET43" s="403">
        <v>83516</v>
      </c>
      <c r="EU43" s="403">
        <v>83516</v>
      </c>
      <c r="EV43" s="403">
        <v>83516</v>
      </c>
      <c r="EW43" s="403">
        <v>83516</v>
      </c>
      <c r="EX43" s="404">
        <v>634920.63492063491</v>
      </c>
      <c r="EY43" s="404">
        <v>0</v>
      </c>
      <c r="EZ43" s="404">
        <v>0</v>
      </c>
      <c r="FA43" s="404">
        <v>0</v>
      </c>
      <c r="FB43" s="404">
        <v>0</v>
      </c>
      <c r="FC43" s="404">
        <v>0</v>
      </c>
      <c r="FD43" s="404">
        <v>0</v>
      </c>
      <c r="FE43" s="404">
        <v>0</v>
      </c>
      <c r="FF43" s="404">
        <v>0</v>
      </c>
      <c r="FG43" s="404">
        <v>0</v>
      </c>
      <c r="FH43" s="404">
        <v>0</v>
      </c>
      <c r="FI43" s="404">
        <v>0</v>
      </c>
      <c r="FJ43" s="404">
        <v>0</v>
      </c>
      <c r="FK43" s="404">
        <v>0</v>
      </c>
      <c r="FL43" s="404">
        <v>0</v>
      </c>
      <c r="FM43" s="404">
        <v>0</v>
      </c>
      <c r="FN43" s="404">
        <v>0</v>
      </c>
      <c r="FO43" s="404">
        <v>0</v>
      </c>
      <c r="FP43" s="404">
        <v>0</v>
      </c>
      <c r="FQ43" s="404">
        <v>0</v>
      </c>
      <c r="FR43" s="404">
        <v>0</v>
      </c>
      <c r="FS43" s="404">
        <v>0</v>
      </c>
      <c r="FT43" s="404">
        <v>0</v>
      </c>
      <c r="FU43" s="404">
        <v>0</v>
      </c>
      <c r="FV43" s="404">
        <v>0</v>
      </c>
      <c r="FW43" s="404">
        <v>0</v>
      </c>
      <c r="FX43" s="404">
        <v>0</v>
      </c>
      <c r="FY43" s="404">
        <v>0</v>
      </c>
      <c r="FZ43" s="404">
        <v>0</v>
      </c>
      <c r="GA43" s="404">
        <v>0</v>
      </c>
      <c r="GB43" s="404">
        <v>0</v>
      </c>
      <c r="GC43" s="404">
        <v>0</v>
      </c>
      <c r="GD43" s="404">
        <v>0</v>
      </c>
      <c r="GE43" s="404">
        <v>0</v>
      </c>
      <c r="GF43" s="404">
        <v>0</v>
      </c>
      <c r="GG43" s="404">
        <v>0</v>
      </c>
      <c r="GH43" s="404">
        <v>0</v>
      </c>
      <c r="GI43" s="404">
        <v>0</v>
      </c>
      <c r="GJ43" s="404">
        <v>0</v>
      </c>
      <c r="GK43" s="404">
        <v>0</v>
      </c>
      <c r="GL43" s="404">
        <v>75751.473922902485</v>
      </c>
      <c r="GM43" s="404">
        <v>72144.260878954752</v>
      </c>
      <c r="GN43" s="404">
        <v>68708.819884718818</v>
      </c>
      <c r="GO43" s="404">
        <v>65436.971318779819</v>
      </c>
      <c r="GP43" s="404">
        <v>62320.925065504598</v>
      </c>
      <c r="GQ43" s="404">
        <v>59353.26196714722</v>
      </c>
      <c r="GR43" s="404">
        <v>56526.916159187836</v>
      </c>
      <c r="GS43" s="404">
        <v>53835.15824684556</v>
      </c>
      <c r="GT43" s="404">
        <v>51271.579282710052</v>
      </c>
      <c r="GU43" s="404">
        <v>48830.075507342903</v>
      </c>
      <c r="GV43" s="404">
        <v>46504.833816517057</v>
      </c>
      <c r="GW43" s="404">
        <v>44290.317920492431</v>
      </c>
      <c r="GX43" s="404">
        <v>42181.255162373753</v>
      </c>
      <c r="GY43" s="404">
        <v>40172.623964165468</v>
      </c>
      <c r="GZ43" s="404">
        <v>38259.641870633779</v>
      </c>
      <c r="HA43" s="404">
        <v>36437.754162508361</v>
      </c>
      <c r="HB43" s="404">
        <v>34702.623011912721</v>
      </c>
      <c r="HC43" s="404">
        <v>33050.117154202591</v>
      </c>
      <c r="HD43" s="404">
        <v>31476.302051621518</v>
      </c>
      <c r="HE43" s="404">
        <v>29977.430525353826</v>
      </c>
      <c r="HF43" s="404">
        <v>28549.933833670315</v>
      </c>
      <c r="HG43" s="404">
        <v>27190.413174924102</v>
      </c>
      <c r="HH43" s="404">
        <v>25895.631595165814</v>
      </c>
      <c r="HI43" s="404">
        <v>24662.506281110298</v>
      </c>
      <c r="HJ43" s="404">
        <v>23488.101220105047</v>
      </c>
      <c r="HK43" s="404">
        <v>22369.620209623852</v>
      </c>
      <c r="HL43" s="404">
        <v>21304.400199641768</v>
      </c>
      <c r="HM43" s="404">
        <v>20289.904952039775</v>
      </c>
      <c r="HN43" s="404">
        <v>19323.719001942649</v>
      </c>
      <c r="HO43" s="404">
        <v>18403.541906612038</v>
      </c>
      <c r="HP43" s="404">
        <v>17527.182768201943</v>
      </c>
      <c r="HQ43" s="404">
        <v>16692.555017335184</v>
      </c>
      <c r="HR43" s="404">
        <v>15897.671445081129</v>
      </c>
      <c r="HS43" s="404">
        <v>15140.639471505834</v>
      </c>
      <c r="HT43" s="404">
        <v>14419.656639529367</v>
      </c>
      <c r="HU43" s="404">
        <v>13733.006323361302</v>
      </c>
      <c r="HV43" s="404">
        <v>13079.053641296479</v>
      </c>
      <c r="HW43" s="404">
        <v>12456.241563139502</v>
      </c>
      <c r="HX43" s="404">
        <v>11863.087202990004</v>
      </c>
      <c r="HY43" s="404">
        <v>11298.178288561907</v>
      </c>
      <c r="HZ43" s="404">
        <v>634920.63492063491</v>
      </c>
      <c r="IA43" s="404">
        <v>614179.44223409414</v>
      </c>
      <c r="IB43" s="401">
        <v>0.96733262151869825</v>
      </c>
    </row>
    <row r="44" spans="1:236" ht="90" customHeight="1" x14ac:dyDescent="0.2">
      <c r="A44" s="137" t="s">
        <v>1842</v>
      </c>
      <c r="B44" s="138" t="s">
        <v>1843</v>
      </c>
      <c r="C44" s="138" t="s">
        <v>1844</v>
      </c>
      <c r="D44" s="142">
        <v>5</v>
      </c>
      <c r="E44" s="138" t="s">
        <v>1845</v>
      </c>
      <c r="F44" s="118" t="s">
        <v>1846</v>
      </c>
      <c r="G44" s="118" t="s">
        <v>1847</v>
      </c>
      <c r="H44" s="142" t="s">
        <v>77</v>
      </c>
      <c r="I44" s="118" t="s">
        <v>1848</v>
      </c>
      <c r="J44" s="118">
        <v>40</v>
      </c>
      <c r="K44" s="227" t="s">
        <v>79</v>
      </c>
      <c r="L44" s="142">
        <v>14600</v>
      </c>
      <c r="M44" s="142" t="s">
        <v>1849</v>
      </c>
      <c r="N44" s="142" t="s">
        <v>81</v>
      </c>
      <c r="O44" s="13" t="s">
        <v>217</v>
      </c>
      <c r="P44" s="142" t="s">
        <v>218</v>
      </c>
      <c r="Q44" s="112" t="s">
        <v>100</v>
      </c>
      <c r="R44" s="142" t="s">
        <v>108</v>
      </c>
      <c r="S44" s="142" t="s">
        <v>99</v>
      </c>
      <c r="T44" s="142" t="s">
        <v>1850</v>
      </c>
      <c r="U44" s="142" t="s">
        <v>100</v>
      </c>
      <c r="V44" s="205">
        <v>1</v>
      </c>
      <c r="W44" s="136">
        <v>300000</v>
      </c>
      <c r="X44" s="136">
        <v>34000</v>
      </c>
      <c r="Y44" s="136">
        <v>0</v>
      </c>
      <c r="Z44" s="136">
        <v>0</v>
      </c>
      <c r="AA44" s="136">
        <v>34000</v>
      </c>
      <c r="AB44" s="136">
        <v>66000</v>
      </c>
      <c r="AC44" s="136">
        <v>100000</v>
      </c>
      <c r="AD44" s="136">
        <v>100000</v>
      </c>
      <c r="AE44" s="139">
        <v>0</v>
      </c>
      <c r="AF44" s="139">
        <v>0</v>
      </c>
      <c r="AG44" s="139">
        <v>0</v>
      </c>
      <c r="AH44" s="139">
        <v>0</v>
      </c>
      <c r="AI44" s="142" t="s">
        <v>88</v>
      </c>
      <c r="AJ44" s="136">
        <v>0</v>
      </c>
      <c r="AK44" s="136">
        <v>0</v>
      </c>
      <c r="AL44" s="136">
        <v>0</v>
      </c>
      <c r="AM44" s="136">
        <v>0</v>
      </c>
      <c r="AN44" s="136">
        <v>0</v>
      </c>
      <c r="AO44" s="136">
        <v>0</v>
      </c>
      <c r="AP44" s="136">
        <v>0</v>
      </c>
      <c r="AQ44" s="139">
        <v>0</v>
      </c>
      <c r="AR44" s="139">
        <v>0</v>
      </c>
      <c r="AS44" s="139">
        <v>0</v>
      </c>
      <c r="AT44" s="139">
        <v>0</v>
      </c>
      <c r="AU44" s="118"/>
      <c r="AV44" s="230">
        <v>0</v>
      </c>
      <c r="AW44" s="230">
        <v>0</v>
      </c>
      <c r="AX44" s="230" t="s">
        <v>3594</v>
      </c>
      <c r="AY44" s="141">
        <v>8</v>
      </c>
      <c r="AZ44" s="70">
        <v>1</v>
      </c>
      <c r="BA44" s="70">
        <v>1</v>
      </c>
      <c r="BB44" s="70">
        <v>0</v>
      </c>
      <c r="BC44" s="70">
        <v>1</v>
      </c>
      <c r="BD44" s="70">
        <v>1</v>
      </c>
      <c r="BE44" s="70">
        <v>1</v>
      </c>
      <c r="BF44" s="70">
        <v>1</v>
      </c>
      <c r="BG44" s="71">
        <v>0</v>
      </c>
      <c r="BH44" s="71">
        <v>1</v>
      </c>
      <c r="BI44" s="71">
        <v>0</v>
      </c>
      <c r="BJ44" s="71">
        <v>0</v>
      </c>
      <c r="BK44" s="71">
        <v>1</v>
      </c>
      <c r="BL44" s="70">
        <v>1</v>
      </c>
      <c r="BM44" s="70">
        <v>1</v>
      </c>
      <c r="BN44" s="70">
        <v>0</v>
      </c>
      <c r="BO44" s="70">
        <v>1</v>
      </c>
      <c r="BP44" s="403">
        <v>0</v>
      </c>
      <c r="BQ44" s="403">
        <v>0</v>
      </c>
      <c r="BR44" s="403">
        <v>34000</v>
      </c>
      <c r="BS44" s="403">
        <v>66000</v>
      </c>
      <c r="BT44" s="403">
        <v>100000</v>
      </c>
      <c r="BU44" s="403">
        <v>100000</v>
      </c>
      <c r="BV44" s="403">
        <v>0</v>
      </c>
      <c r="BW44" s="403">
        <v>0</v>
      </c>
      <c r="BX44" s="403">
        <v>0</v>
      </c>
      <c r="BY44" s="403">
        <v>0</v>
      </c>
      <c r="BZ44" s="401">
        <v>0</v>
      </c>
      <c r="CA44" s="401">
        <v>0</v>
      </c>
      <c r="CB44" s="401">
        <v>0</v>
      </c>
      <c r="CC44" s="401">
        <v>0</v>
      </c>
      <c r="CD44" s="401">
        <v>0</v>
      </c>
      <c r="CE44" s="401">
        <v>0</v>
      </c>
      <c r="CF44" s="401">
        <v>0</v>
      </c>
      <c r="CG44" s="401">
        <v>0</v>
      </c>
      <c r="CH44" s="401">
        <v>0</v>
      </c>
      <c r="CI44" s="401">
        <v>0</v>
      </c>
      <c r="CJ44" s="401">
        <v>0</v>
      </c>
      <c r="CK44" s="401">
        <v>0</v>
      </c>
      <c r="CL44" s="401">
        <v>0</v>
      </c>
      <c r="CM44" s="401">
        <v>0</v>
      </c>
      <c r="CN44" s="401">
        <v>0</v>
      </c>
      <c r="CO44" s="401">
        <v>0</v>
      </c>
      <c r="CP44" s="401">
        <v>0</v>
      </c>
      <c r="CQ44" s="401">
        <v>0</v>
      </c>
      <c r="CR44" s="401">
        <v>0</v>
      </c>
      <c r="CS44" s="401">
        <v>0</v>
      </c>
      <c r="CT44" s="401">
        <v>0</v>
      </c>
      <c r="CU44" s="401">
        <v>0</v>
      </c>
      <c r="CV44" s="401">
        <v>0</v>
      </c>
      <c r="CW44" s="401">
        <v>0</v>
      </c>
      <c r="CX44" s="401">
        <v>0</v>
      </c>
      <c r="CY44" s="401">
        <v>0</v>
      </c>
      <c r="CZ44" s="401">
        <v>0</v>
      </c>
      <c r="DA44" s="401">
        <v>0</v>
      </c>
      <c r="DB44" s="401">
        <v>0</v>
      </c>
      <c r="DC44" s="401">
        <v>0</v>
      </c>
      <c r="DD44" s="401">
        <v>0</v>
      </c>
      <c r="DE44" s="401">
        <v>0</v>
      </c>
      <c r="DF44" s="401">
        <v>0</v>
      </c>
      <c r="DG44" s="403">
        <v>14600</v>
      </c>
      <c r="DH44" s="403">
        <v>14600</v>
      </c>
      <c r="DI44" s="403">
        <v>14600</v>
      </c>
      <c r="DJ44" s="403">
        <v>14600</v>
      </c>
      <c r="DK44" s="403">
        <v>14600</v>
      </c>
      <c r="DL44" s="403">
        <v>14600</v>
      </c>
      <c r="DM44" s="403">
        <v>14600</v>
      </c>
      <c r="DN44" s="403">
        <v>14600</v>
      </c>
      <c r="DO44" s="403">
        <v>14600</v>
      </c>
      <c r="DP44" s="403">
        <v>14600</v>
      </c>
      <c r="DQ44" s="403">
        <v>14600</v>
      </c>
      <c r="DR44" s="403">
        <v>14600</v>
      </c>
      <c r="DS44" s="403">
        <v>14600</v>
      </c>
      <c r="DT44" s="403">
        <v>14600</v>
      </c>
      <c r="DU44" s="403">
        <v>14600</v>
      </c>
      <c r="DV44" s="403">
        <v>14600</v>
      </c>
      <c r="DW44" s="403">
        <v>14600</v>
      </c>
      <c r="DX44" s="403">
        <v>14600</v>
      </c>
      <c r="DY44" s="403">
        <v>14600</v>
      </c>
      <c r="DZ44" s="403">
        <v>14600</v>
      </c>
      <c r="EA44" s="403">
        <v>14600</v>
      </c>
      <c r="EB44" s="403">
        <v>14600</v>
      </c>
      <c r="EC44" s="403">
        <v>14600</v>
      </c>
      <c r="ED44" s="403">
        <v>14600</v>
      </c>
      <c r="EE44" s="403">
        <v>14600</v>
      </c>
      <c r="EF44" s="403">
        <v>14600</v>
      </c>
      <c r="EG44" s="403">
        <v>14600</v>
      </c>
      <c r="EH44" s="403">
        <v>14600</v>
      </c>
      <c r="EI44" s="403">
        <v>14600</v>
      </c>
      <c r="EJ44" s="403">
        <v>14600</v>
      </c>
      <c r="EK44" s="403">
        <v>14600</v>
      </c>
      <c r="EL44" s="403">
        <v>14600</v>
      </c>
      <c r="EM44" s="403">
        <v>14600</v>
      </c>
      <c r="EN44" s="403">
        <v>14600</v>
      </c>
      <c r="EO44" s="403">
        <v>14600</v>
      </c>
      <c r="EP44" s="403">
        <v>14600</v>
      </c>
      <c r="EQ44" s="403">
        <v>14600</v>
      </c>
      <c r="ER44" s="403">
        <v>14600</v>
      </c>
      <c r="ES44" s="403">
        <v>14600</v>
      </c>
      <c r="ET44" s="403">
        <v>14600</v>
      </c>
      <c r="EU44" s="403">
        <v>14600</v>
      </c>
      <c r="EV44" s="403">
        <v>14600</v>
      </c>
      <c r="EW44" s="403">
        <v>14600</v>
      </c>
      <c r="EX44" s="404">
        <v>30839.002267573695</v>
      </c>
      <c r="EY44" s="404">
        <v>57013.281503077415</v>
      </c>
      <c r="EZ44" s="404">
        <v>82270.247479188198</v>
      </c>
      <c r="FA44" s="404">
        <v>78352.616646845898</v>
      </c>
      <c r="FB44" s="404">
        <v>0</v>
      </c>
      <c r="FC44" s="404">
        <v>0</v>
      </c>
      <c r="FD44" s="404">
        <v>0</v>
      </c>
      <c r="FE44" s="404">
        <v>0</v>
      </c>
      <c r="FF44" s="404">
        <v>0</v>
      </c>
      <c r="FG44" s="404">
        <v>0</v>
      </c>
      <c r="FH44" s="404">
        <v>0</v>
      </c>
      <c r="FI44" s="404">
        <v>0</v>
      </c>
      <c r="FJ44" s="404">
        <v>0</v>
      </c>
      <c r="FK44" s="404">
        <v>0</v>
      </c>
      <c r="FL44" s="404">
        <v>0</v>
      </c>
      <c r="FM44" s="404">
        <v>0</v>
      </c>
      <c r="FN44" s="404">
        <v>0</v>
      </c>
      <c r="FO44" s="404">
        <v>0</v>
      </c>
      <c r="FP44" s="404">
        <v>0</v>
      </c>
      <c r="FQ44" s="404">
        <v>0</v>
      </c>
      <c r="FR44" s="404">
        <v>0</v>
      </c>
      <c r="FS44" s="404">
        <v>0</v>
      </c>
      <c r="FT44" s="404">
        <v>0</v>
      </c>
      <c r="FU44" s="404">
        <v>0</v>
      </c>
      <c r="FV44" s="404">
        <v>0</v>
      </c>
      <c r="FW44" s="404">
        <v>0</v>
      </c>
      <c r="FX44" s="404">
        <v>0</v>
      </c>
      <c r="FY44" s="404">
        <v>0</v>
      </c>
      <c r="FZ44" s="404">
        <v>0</v>
      </c>
      <c r="GA44" s="404">
        <v>0</v>
      </c>
      <c r="GB44" s="404">
        <v>0</v>
      </c>
      <c r="GC44" s="404">
        <v>0</v>
      </c>
      <c r="GD44" s="404">
        <v>0</v>
      </c>
      <c r="GE44" s="404">
        <v>0</v>
      </c>
      <c r="GF44" s="404">
        <v>0</v>
      </c>
      <c r="GG44" s="404">
        <v>0</v>
      </c>
      <c r="GH44" s="404">
        <v>0</v>
      </c>
      <c r="GI44" s="404">
        <v>0</v>
      </c>
      <c r="GJ44" s="404">
        <v>0</v>
      </c>
      <c r="GK44" s="404">
        <v>0</v>
      </c>
      <c r="GL44" s="404">
        <v>13242.630385487528</v>
      </c>
      <c r="GM44" s="404">
        <v>12612.02893855955</v>
      </c>
      <c r="GN44" s="404">
        <v>12011.456131961477</v>
      </c>
      <c r="GO44" s="404">
        <v>11439.4820304395</v>
      </c>
      <c r="GP44" s="404">
        <v>10894.744790894763</v>
      </c>
      <c r="GQ44" s="404">
        <v>10375.947419899772</v>
      </c>
      <c r="GR44" s="404">
        <v>9881.8546856188332</v>
      </c>
      <c r="GS44" s="404">
        <v>9411.2901767798394</v>
      </c>
      <c r="GT44" s="404">
        <v>8963.1335016950852</v>
      </c>
      <c r="GU44" s="404">
        <v>8536.3176206619864</v>
      </c>
      <c r="GV44" s="404">
        <v>8129.8263053923692</v>
      </c>
      <c r="GW44" s="404">
        <v>7742.691719421302</v>
      </c>
      <c r="GX44" s="404">
        <v>7373.9921137345755</v>
      </c>
      <c r="GY44" s="404">
        <v>7022.8496321281646</v>
      </c>
      <c r="GZ44" s="404">
        <v>6688.4282210744432</v>
      </c>
      <c r="HA44" s="404">
        <v>6369.9316391185166</v>
      </c>
      <c r="HB44" s="404">
        <v>6066.6015610652539</v>
      </c>
      <c r="HC44" s="404">
        <v>5777.715772443099</v>
      </c>
      <c r="HD44" s="404">
        <v>5502.5864499458085</v>
      </c>
      <c r="HE44" s="404">
        <v>5240.5585237579135</v>
      </c>
      <c r="HF44" s="404">
        <v>4991.0081178646797</v>
      </c>
      <c r="HG44" s="404">
        <v>4753.3410646330276</v>
      </c>
      <c r="HH44" s="404">
        <v>4526.991490126693</v>
      </c>
      <c r="HI44" s="404">
        <v>4311.4204667873264</v>
      </c>
      <c r="HJ44" s="404">
        <v>4106.1147302736445</v>
      </c>
      <c r="HK44" s="404">
        <v>3910.5854574034706</v>
      </c>
      <c r="HL44" s="404">
        <v>3724.3671022890198</v>
      </c>
      <c r="HM44" s="404">
        <v>3547.0162878943042</v>
      </c>
      <c r="HN44" s="404">
        <v>3378.1107503755288</v>
      </c>
      <c r="HO44" s="404">
        <v>3217.2483336909786</v>
      </c>
      <c r="HP44" s="404">
        <v>3064.0460320866464</v>
      </c>
      <c r="HQ44" s="404">
        <v>2918.1390781777586</v>
      </c>
      <c r="HR44" s="404">
        <v>2779.1800744550083</v>
      </c>
      <c r="HS44" s="404">
        <v>2646.8381661476265</v>
      </c>
      <c r="HT44" s="404">
        <v>2520.7982534739303</v>
      </c>
      <c r="HU44" s="404">
        <v>2400.7602414037428</v>
      </c>
      <c r="HV44" s="404">
        <v>2286.4383251464224</v>
      </c>
      <c r="HW44" s="404">
        <v>2177.560309663259</v>
      </c>
      <c r="HX44" s="404">
        <v>2073.8669615840563</v>
      </c>
      <c r="HY44" s="404">
        <v>1975.1113919848153</v>
      </c>
      <c r="HZ44" s="404">
        <v>248475.14789668517</v>
      </c>
      <c r="IA44" s="404">
        <v>238593.01025554171</v>
      </c>
      <c r="IB44" s="401">
        <v>0.9602288690647951</v>
      </c>
    </row>
    <row r="45" spans="1:236" ht="90" customHeight="1" x14ac:dyDescent="0.2">
      <c r="A45" s="161" t="s">
        <v>3062</v>
      </c>
      <c r="B45" s="150" t="s">
        <v>3063</v>
      </c>
      <c r="C45" s="150" t="s">
        <v>3418</v>
      </c>
      <c r="D45" s="222">
        <v>6</v>
      </c>
      <c r="E45" s="150" t="s">
        <v>3124</v>
      </c>
      <c r="F45" s="151" t="s">
        <v>3125</v>
      </c>
      <c r="G45" s="151" t="s">
        <v>3126</v>
      </c>
      <c r="H45" s="165" t="s">
        <v>88</v>
      </c>
      <c r="I45" s="151" t="s">
        <v>3084</v>
      </c>
      <c r="J45" s="151">
        <v>40</v>
      </c>
      <c r="K45" s="227" t="s">
        <v>94</v>
      </c>
      <c r="L45" s="79">
        <v>88663</v>
      </c>
      <c r="M45" s="79" t="s">
        <v>3127</v>
      </c>
      <c r="N45" s="79" t="s">
        <v>96</v>
      </c>
      <c r="O45" s="379" t="s">
        <v>97</v>
      </c>
      <c r="P45" s="379" t="s">
        <v>97</v>
      </c>
      <c r="Q45" s="112" t="s">
        <v>100</v>
      </c>
      <c r="R45" s="79" t="s">
        <v>226</v>
      </c>
      <c r="S45" s="79" t="s">
        <v>191</v>
      </c>
      <c r="T45" s="79" t="s">
        <v>3070</v>
      </c>
      <c r="U45" s="79" t="s">
        <v>100</v>
      </c>
      <c r="V45" s="81">
        <v>0.99</v>
      </c>
      <c r="W45" s="162">
        <v>1907211</v>
      </c>
      <c r="X45" s="162">
        <v>115000</v>
      </c>
      <c r="Y45" s="162">
        <v>15000</v>
      </c>
      <c r="Z45" s="162">
        <v>0</v>
      </c>
      <c r="AA45" s="162">
        <v>100000</v>
      </c>
      <c r="AB45" s="162">
        <v>417211</v>
      </c>
      <c r="AC45" s="162">
        <v>1070000</v>
      </c>
      <c r="AD45" s="162">
        <v>305000</v>
      </c>
      <c r="AE45" s="149">
        <v>0</v>
      </c>
      <c r="AF45" s="149">
        <v>0</v>
      </c>
      <c r="AG45" s="149">
        <v>0</v>
      </c>
      <c r="AH45" s="149">
        <v>0</v>
      </c>
      <c r="AI45" s="88" t="s">
        <v>88</v>
      </c>
      <c r="AJ45" s="162">
        <v>0</v>
      </c>
      <c r="AK45" s="162">
        <v>0</v>
      </c>
      <c r="AL45" s="162">
        <v>0</v>
      </c>
      <c r="AM45" s="162">
        <v>0</v>
      </c>
      <c r="AN45" s="162">
        <v>0</v>
      </c>
      <c r="AO45" s="162">
        <v>0</v>
      </c>
      <c r="AP45" s="162">
        <v>0</v>
      </c>
      <c r="AQ45" s="149">
        <v>0</v>
      </c>
      <c r="AR45" s="149">
        <v>0</v>
      </c>
      <c r="AS45" s="149">
        <v>0</v>
      </c>
      <c r="AT45" s="149">
        <v>0</v>
      </c>
      <c r="AU45" s="177" t="s">
        <v>3128</v>
      </c>
      <c r="AV45" s="230">
        <v>0</v>
      </c>
      <c r="AW45" s="230">
        <v>0</v>
      </c>
      <c r="AX45" s="230" t="s">
        <v>3615</v>
      </c>
      <c r="AY45" s="141">
        <v>7</v>
      </c>
      <c r="AZ45" s="70">
        <v>1</v>
      </c>
      <c r="BA45" s="70">
        <v>1</v>
      </c>
      <c r="BB45" s="70">
        <v>0</v>
      </c>
      <c r="BC45" s="70">
        <v>1</v>
      </c>
      <c r="BD45" s="70">
        <v>1</v>
      </c>
      <c r="BE45" s="70">
        <v>0</v>
      </c>
      <c r="BF45" s="70">
        <v>0</v>
      </c>
      <c r="BG45" s="71">
        <v>0</v>
      </c>
      <c r="BH45" s="71">
        <v>1</v>
      </c>
      <c r="BI45" s="71">
        <v>1</v>
      </c>
      <c r="BJ45" s="71">
        <v>0</v>
      </c>
      <c r="BK45" s="71">
        <v>0</v>
      </c>
      <c r="BL45" s="70">
        <v>1</v>
      </c>
      <c r="BM45" s="70">
        <v>1</v>
      </c>
      <c r="BN45" s="70">
        <v>0</v>
      </c>
      <c r="BO45" s="70">
        <v>1</v>
      </c>
      <c r="BP45" s="403">
        <v>15000</v>
      </c>
      <c r="BQ45" s="403">
        <v>0</v>
      </c>
      <c r="BR45" s="403">
        <v>100000</v>
      </c>
      <c r="BS45" s="403">
        <v>417211</v>
      </c>
      <c r="BT45" s="403">
        <v>1070000</v>
      </c>
      <c r="BU45" s="403">
        <v>305000</v>
      </c>
      <c r="BV45" s="403">
        <v>0</v>
      </c>
      <c r="BW45" s="403">
        <v>0</v>
      </c>
      <c r="BX45" s="403">
        <v>0</v>
      </c>
      <c r="BY45" s="403">
        <v>0</v>
      </c>
      <c r="BZ45" s="401">
        <v>0</v>
      </c>
      <c r="CA45" s="401">
        <v>0</v>
      </c>
      <c r="CB45" s="401">
        <v>0</v>
      </c>
      <c r="CC45" s="401">
        <v>0</v>
      </c>
      <c r="CD45" s="401">
        <v>0</v>
      </c>
      <c r="CE45" s="401">
        <v>0</v>
      </c>
      <c r="CF45" s="401">
        <v>0</v>
      </c>
      <c r="CG45" s="401">
        <v>0</v>
      </c>
      <c r="CH45" s="401">
        <v>0</v>
      </c>
      <c r="CI45" s="401">
        <v>0</v>
      </c>
      <c r="CJ45" s="401">
        <v>0</v>
      </c>
      <c r="CK45" s="401">
        <v>0</v>
      </c>
      <c r="CL45" s="401">
        <v>0</v>
      </c>
      <c r="CM45" s="401">
        <v>0</v>
      </c>
      <c r="CN45" s="401">
        <v>0</v>
      </c>
      <c r="CO45" s="401">
        <v>0</v>
      </c>
      <c r="CP45" s="401">
        <v>0</v>
      </c>
      <c r="CQ45" s="401">
        <v>0</v>
      </c>
      <c r="CR45" s="401">
        <v>0</v>
      </c>
      <c r="CS45" s="401">
        <v>0</v>
      </c>
      <c r="CT45" s="401">
        <v>0</v>
      </c>
      <c r="CU45" s="401">
        <v>0</v>
      </c>
      <c r="CV45" s="401">
        <v>0</v>
      </c>
      <c r="CW45" s="401">
        <v>0</v>
      </c>
      <c r="CX45" s="401">
        <v>0</v>
      </c>
      <c r="CY45" s="401">
        <v>0</v>
      </c>
      <c r="CZ45" s="401">
        <v>0</v>
      </c>
      <c r="DA45" s="401">
        <v>0</v>
      </c>
      <c r="DB45" s="401">
        <v>0</v>
      </c>
      <c r="DC45" s="401">
        <v>0</v>
      </c>
      <c r="DD45" s="401">
        <v>0</v>
      </c>
      <c r="DE45" s="401">
        <v>0</v>
      </c>
      <c r="DF45" s="401">
        <v>0</v>
      </c>
      <c r="DG45" s="403">
        <v>88663</v>
      </c>
      <c r="DH45" s="403">
        <v>88663</v>
      </c>
      <c r="DI45" s="403">
        <v>88663</v>
      </c>
      <c r="DJ45" s="403">
        <v>88663</v>
      </c>
      <c r="DK45" s="403">
        <v>88663</v>
      </c>
      <c r="DL45" s="403">
        <v>88663</v>
      </c>
      <c r="DM45" s="403">
        <v>88663</v>
      </c>
      <c r="DN45" s="403">
        <v>88663</v>
      </c>
      <c r="DO45" s="403">
        <v>88663</v>
      </c>
      <c r="DP45" s="403">
        <v>88663</v>
      </c>
      <c r="DQ45" s="403">
        <v>88663</v>
      </c>
      <c r="DR45" s="403">
        <v>88663</v>
      </c>
      <c r="DS45" s="403">
        <v>88663</v>
      </c>
      <c r="DT45" s="403">
        <v>88663</v>
      </c>
      <c r="DU45" s="403">
        <v>88663</v>
      </c>
      <c r="DV45" s="403">
        <v>88663</v>
      </c>
      <c r="DW45" s="403">
        <v>88663</v>
      </c>
      <c r="DX45" s="403">
        <v>88663</v>
      </c>
      <c r="DY45" s="403">
        <v>88663</v>
      </c>
      <c r="DZ45" s="403">
        <v>88663</v>
      </c>
      <c r="EA45" s="403">
        <v>88663</v>
      </c>
      <c r="EB45" s="403">
        <v>88663</v>
      </c>
      <c r="EC45" s="403">
        <v>88663</v>
      </c>
      <c r="ED45" s="403">
        <v>88663</v>
      </c>
      <c r="EE45" s="403">
        <v>88663</v>
      </c>
      <c r="EF45" s="403">
        <v>88663</v>
      </c>
      <c r="EG45" s="403">
        <v>88663</v>
      </c>
      <c r="EH45" s="403">
        <v>88663</v>
      </c>
      <c r="EI45" s="403">
        <v>88663</v>
      </c>
      <c r="EJ45" s="403">
        <v>88663</v>
      </c>
      <c r="EK45" s="403">
        <v>88663</v>
      </c>
      <c r="EL45" s="403">
        <v>88663</v>
      </c>
      <c r="EM45" s="403">
        <v>88663</v>
      </c>
      <c r="EN45" s="403">
        <v>88663</v>
      </c>
      <c r="EO45" s="403">
        <v>88663</v>
      </c>
      <c r="EP45" s="403">
        <v>88663</v>
      </c>
      <c r="EQ45" s="403">
        <v>88663</v>
      </c>
      <c r="ER45" s="403">
        <v>88663</v>
      </c>
      <c r="ES45" s="403">
        <v>88663</v>
      </c>
      <c r="ET45" s="403">
        <v>88663</v>
      </c>
      <c r="EU45" s="403">
        <v>88663</v>
      </c>
      <c r="EV45" s="403">
        <v>88663</v>
      </c>
      <c r="EW45" s="403">
        <v>88663</v>
      </c>
      <c r="EX45" s="404">
        <v>90702.947845804985</v>
      </c>
      <c r="EY45" s="404">
        <v>360402.54832091561</v>
      </c>
      <c r="EZ45" s="404">
        <v>880291.64802731376</v>
      </c>
      <c r="FA45" s="404">
        <v>238975.48077287999</v>
      </c>
      <c r="FB45" s="404">
        <v>0</v>
      </c>
      <c r="FC45" s="404">
        <v>0</v>
      </c>
      <c r="FD45" s="404">
        <v>0</v>
      </c>
      <c r="FE45" s="404">
        <v>0</v>
      </c>
      <c r="FF45" s="404">
        <v>0</v>
      </c>
      <c r="FG45" s="404">
        <v>0</v>
      </c>
      <c r="FH45" s="404">
        <v>0</v>
      </c>
      <c r="FI45" s="404">
        <v>0</v>
      </c>
      <c r="FJ45" s="404">
        <v>0</v>
      </c>
      <c r="FK45" s="404">
        <v>0</v>
      </c>
      <c r="FL45" s="404">
        <v>0</v>
      </c>
      <c r="FM45" s="404">
        <v>0</v>
      </c>
      <c r="FN45" s="404">
        <v>0</v>
      </c>
      <c r="FO45" s="404">
        <v>0</v>
      </c>
      <c r="FP45" s="404">
        <v>0</v>
      </c>
      <c r="FQ45" s="404">
        <v>0</v>
      </c>
      <c r="FR45" s="404">
        <v>0</v>
      </c>
      <c r="FS45" s="404">
        <v>0</v>
      </c>
      <c r="FT45" s="404">
        <v>0</v>
      </c>
      <c r="FU45" s="404">
        <v>0</v>
      </c>
      <c r="FV45" s="404">
        <v>0</v>
      </c>
      <c r="FW45" s="404">
        <v>0</v>
      </c>
      <c r="FX45" s="404">
        <v>0</v>
      </c>
      <c r="FY45" s="404">
        <v>0</v>
      </c>
      <c r="FZ45" s="404">
        <v>0</v>
      </c>
      <c r="GA45" s="404">
        <v>0</v>
      </c>
      <c r="GB45" s="404">
        <v>0</v>
      </c>
      <c r="GC45" s="404">
        <v>0</v>
      </c>
      <c r="GD45" s="404">
        <v>0</v>
      </c>
      <c r="GE45" s="404">
        <v>0</v>
      </c>
      <c r="GF45" s="404">
        <v>0</v>
      </c>
      <c r="GG45" s="404">
        <v>0</v>
      </c>
      <c r="GH45" s="404">
        <v>0</v>
      </c>
      <c r="GI45" s="404">
        <v>0</v>
      </c>
      <c r="GJ45" s="404">
        <v>0</v>
      </c>
      <c r="GK45" s="404">
        <v>0</v>
      </c>
      <c r="GL45" s="404">
        <v>80419.95464852608</v>
      </c>
      <c r="GM45" s="404">
        <v>76590.432998596254</v>
      </c>
      <c r="GN45" s="404">
        <v>72943.269522472634</v>
      </c>
      <c r="GO45" s="404">
        <v>69469.780497592976</v>
      </c>
      <c r="GP45" s="404">
        <v>66161.695711993321</v>
      </c>
      <c r="GQ45" s="404">
        <v>63011.138773326958</v>
      </c>
      <c r="GR45" s="404">
        <v>60010.608355549492</v>
      </c>
      <c r="GS45" s="404">
        <v>57152.960338618563</v>
      </c>
      <c r="GT45" s="404">
        <v>54431.390798684341</v>
      </c>
      <c r="GU45" s="404">
        <v>51839.419808270803</v>
      </c>
      <c r="GV45" s="404">
        <v>49370.876007876956</v>
      </c>
      <c r="GW45" s="404">
        <v>47019.881912263765</v>
      </c>
      <c r="GX45" s="404">
        <v>44780.839916441691</v>
      </c>
      <c r="GY45" s="404">
        <v>42648.418968039688</v>
      </c>
      <c r="GZ45" s="404">
        <v>40617.54187432352</v>
      </c>
      <c r="HA45" s="404">
        <v>38683.37321364144</v>
      </c>
      <c r="HB45" s="404">
        <v>36841.307822515657</v>
      </c>
      <c r="HC45" s="404">
        <v>35086.959830967295</v>
      </c>
      <c r="HD45" s="404">
        <v>33416.152219968855</v>
      </c>
      <c r="HE45" s="404">
        <v>31824.90687616081</v>
      </c>
      <c r="HF45" s="404">
        <v>30309.435120153157</v>
      </c>
      <c r="HG45" s="404">
        <v>28866.128685860142</v>
      </c>
      <c r="HH45" s="404">
        <v>27491.551129390617</v>
      </c>
      <c r="HI45" s="404">
        <v>26182.42964703868</v>
      </c>
      <c r="HJ45" s="404">
        <v>24935.64728289398</v>
      </c>
      <c r="HK45" s="404">
        <v>23748.235507518075</v>
      </c>
      <c r="HL45" s="404">
        <v>22617.367150017217</v>
      </c>
      <c r="HM45" s="404">
        <v>21540.349666683062</v>
      </c>
      <c r="HN45" s="404">
        <v>20514.618730174352</v>
      </c>
      <c r="HO45" s="404">
        <v>19537.732123975566</v>
      </c>
      <c r="HP45" s="404">
        <v>18607.363927595776</v>
      </c>
      <c r="HQ45" s="404">
        <v>17721.298978662646</v>
      </c>
      <c r="HR45" s="404">
        <v>16877.427598726328</v>
      </c>
      <c r="HS45" s="404">
        <v>16073.740570215548</v>
      </c>
      <c r="HT45" s="404">
        <v>15308.324352586238</v>
      </c>
      <c r="HU45" s="404">
        <v>14579.356526272606</v>
      </c>
      <c r="HV45" s="404">
        <v>13885.101453592961</v>
      </c>
      <c r="HW45" s="404">
        <v>13223.906146279009</v>
      </c>
      <c r="HX45" s="404">
        <v>12594.196329789533</v>
      </c>
      <c r="HY45" s="404">
        <v>11994.47269503765</v>
      </c>
      <c r="HZ45" s="404">
        <v>1570372.6249669143</v>
      </c>
      <c r="IA45" s="404">
        <v>1448929.5937182943</v>
      </c>
      <c r="IB45" s="401">
        <v>0.92266610528110893</v>
      </c>
    </row>
    <row r="46" spans="1:236" ht="90" customHeight="1" x14ac:dyDescent="0.2">
      <c r="A46" s="137" t="s">
        <v>1842</v>
      </c>
      <c r="B46" s="138" t="s">
        <v>1843</v>
      </c>
      <c r="C46" s="138" t="s">
        <v>1863</v>
      </c>
      <c r="D46" s="300">
        <v>4</v>
      </c>
      <c r="E46" s="137" t="s">
        <v>1864</v>
      </c>
      <c r="F46" s="118" t="s">
        <v>1865</v>
      </c>
      <c r="G46" s="118" t="s">
        <v>1866</v>
      </c>
      <c r="H46" s="142" t="s">
        <v>77</v>
      </c>
      <c r="I46" s="118" t="s">
        <v>1867</v>
      </c>
      <c r="J46" s="118">
        <v>40</v>
      </c>
      <c r="K46" s="227" t="s">
        <v>79</v>
      </c>
      <c r="L46" s="142">
        <v>14600</v>
      </c>
      <c r="M46" s="142" t="s">
        <v>1849</v>
      </c>
      <c r="N46" s="142" t="s">
        <v>81</v>
      </c>
      <c r="O46" s="13" t="s">
        <v>217</v>
      </c>
      <c r="P46" s="142" t="s">
        <v>218</v>
      </c>
      <c r="Q46" s="112" t="s">
        <v>100</v>
      </c>
      <c r="R46" s="142" t="s">
        <v>108</v>
      </c>
      <c r="S46" s="142" t="s">
        <v>99</v>
      </c>
      <c r="T46" s="142" t="s">
        <v>1850</v>
      </c>
      <c r="U46" s="142" t="s">
        <v>100</v>
      </c>
      <c r="V46" s="205">
        <v>1</v>
      </c>
      <c r="W46" s="136">
        <v>330000</v>
      </c>
      <c r="X46" s="136">
        <v>0</v>
      </c>
      <c r="Y46" s="136">
        <v>0</v>
      </c>
      <c r="Z46" s="136">
        <v>0</v>
      </c>
      <c r="AA46" s="136">
        <v>0</v>
      </c>
      <c r="AB46" s="136">
        <v>130000</v>
      </c>
      <c r="AC46" s="136">
        <v>100000</v>
      </c>
      <c r="AD46" s="136">
        <v>100000</v>
      </c>
      <c r="AE46" s="139">
        <v>0</v>
      </c>
      <c r="AF46" s="139">
        <v>0</v>
      </c>
      <c r="AG46" s="139">
        <v>0</v>
      </c>
      <c r="AH46" s="139">
        <v>0</v>
      </c>
      <c r="AI46" s="142" t="s">
        <v>88</v>
      </c>
      <c r="AJ46" s="134">
        <v>0</v>
      </c>
      <c r="AK46" s="134">
        <v>0</v>
      </c>
      <c r="AL46" s="134">
        <v>0</v>
      </c>
      <c r="AM46" s="134">
        <v>0</v>
      </c>
      <c r="AN46" s="134">
        <v>0</v>
      </c>
      <c r="AO46" s="134">
        <v>0</v>
      </c>
      <c r="AP46" s="134">
        <v>0</v>
      </c>
      <c r="AQ46" s="139">
        <v>0</v>
      </c>
      <c r="AR46" s="139">
        <v>0</v>
      </c>
      <c r="AS46" s="139">
        <v>0</v>
      </c>
      <c r="AT46" s="139">
        <v>0</v>
      </c>
      <c r="AU46" s="118"/>
      <c r="AV46" s="230">
        <v>0</v>
      </c>
      <c r="AW46" s="230">
        <v>0</v>
      </c>
      <c r="AX46" s="230" t="s">
        <v>3594</v>
      </c>
      <c r="AY46" s="141">
        <v>9</v>
      </c>
      <c r="AZ46" s="70">
        <v>1</v>
      </c>
      <c r="BA46" s="70">
        <v>1</v>
      </c>
      <c r="BB46" s="70">
        <v>1</v>
      </c>
      <c r="BC46" s="70">
        <v>1</v>
      </c>
      <c r="BD46" s="70">
        <v>1</v>
      </c>
      <c r="BE46" s="70">
        <v>1</v>
      </c>
      <c r="BF46" s="70">
        <v>1</v>
      </c>
      <c r="BG46" s="71">
        <v>0</v>
      </c>
      <c r="BH46" s="71">
        <v>1</v>
      </c>
      <c r="BI46" s="71">
        <v>0</v>
      </c>
      <c r="BJ46" s="71">
        <v>0</v>
      </c>
      <c r="BK46" s="71">
        <v>1</v>
      </c>
      <c r="BL46" s="70">
        <v>1</v>
      </c>
      <c r="BM46" s="70">
        <v>1</v>
      </c>
      <c r="BN46" s="70">
        <v>0</v>
      </c>
      <c r="BO46" s="70">
        <v>1</v>
      </c>
      <c r="BP46" s="403">
        <v>0</v>
      </c>
      <c r="BQ46" s="403">
        <v>0</v>
      </c>
      <c r="BR46" s="403">
        <v>0</v>
      </c>
      <c r="BS46" s="403">
        <v>130000</v>
      </c>
      <c r="BT46" s="403">
        <v>100000</v>
      </c>
      <c r="BU46" s="403">
        <v>100000</v>
      </c>
      <c r="BV46" s="403">
        <v>0</v>
      </c>
      <c r="BW46" s="403">
        <v>0</v>
      </c>
      <c r="BX46" s="403">
        <v>0</v>
      </c>
      <c r="BY46" s="403">
        <v>0</v>
      </c>
      <c r="BZ46" s="401">
        <v>0</v>
      </c>
      <c r="CA46" s="401">
        <v>0</v>
      </c>
      <c r="CB46" s="401">
        <v>0</v>
      </c>
      <c r="CC46" s="401">
        <v>0</v>
      </c>
      <c r="CD46" s="401">
        <v>0</v>
      </c>
      <c r="CE46" s="401">
        <v>0</v>
      </c>
      <c r="CF46" s="401">
        <v>0</v>
      </c>
      <c r="CG46" s="401">
        <v>0</v>
      </c>
      <c r="CH46" s="401">
        <v>0</v>
      </c>
      <c r="CI46" s="401">
        <v>0</v>
      </c>
      <c r="CJ46" s="401">
        <v>0</v>
      </c>
      <c r="CK46" s="401">
        <v>0</v>
      </c>
      <c r="CL46" s="401">
        <v>0</v>
      </c>
      <c r="CM46" s="401">
        <v>0</v>
      </c>
      <c r="CN46" s="401">
        <v>0</v>
      </c>
      <c r="CO46" s="401">
        <v>0</v>
      </c>
      <c r="CP46" s="401">
        <v>0</v>
      </c>
      <c r="CQ46" s="401">
        <v>0</v>
      </c>
      <c r="CR46" s="401">
        <v>0</v>
      </c>
      <c r="CS46" s="401">
        <v>0</v>
      </c>
      <c r="CT46" s="401">
        <v>0</v>
      </c>
      <c r="CU46" s="401">
        <v>0</v>
      </c>
      <c r="CV46" s="401">
        <v>0</v>
      </c>
      <c r="CW46" s="401">
        <v>0</v>
      </c>
      <c r="CX46" s="401">
        <v>0</v>
      </c>
      <c r="CY46" s="401">
        <v>0</v>
      </c>
      <c r="CZ46" s="401">
        <v>0</v>
      </c>
      <c r="DA46" s="401">
        <v>0</v>
      </c>
      <c r="DB46" s="401">
        <v>0</v>
      </c>
      <c r="DC46" s="401">
        <v>0</v>
      </c>
      <c r="DD46" s="401">
        <v>0</v>
      </c>
      <c r="DE46" s="401">
        <v>0</v>
      </c>
      <c r="DF46" s="401">
        <v>0</v>
      </c>
      <c r="DG46" s="403">
        <v>14600</v>
      </c>
      <c r="DH46" s="403">
        <v>14600</v>
      </c>
      <c r="DI46" s="403">
        <v>14600</v>
      </c>
      <c r="DJ46" s="403">
        <v>14600</v>
      </c>
      <c r="DK46" s="403">
        <v>14600</v>
      </c>
      <c r="DL46" s="403">
        <v>14600</v>
      </c>
      <c r="DM46" s="403">
        <v>14600</v>
      </c>
      <c r="DN46" s="403">
        <v>14600</v>
      </c>
      <c r="DO46" s="403">
        <v>14600</v>
      </c>
      <c r="DP46" s="403">
        <v>14600</v>
      </c>
      <c r="DQ46" s="403">
        <v>14600</v>
      </c>
      <c r="DR46" s="403">
        <v>14600</v>
      </c>
      <c r="DS46" s="403">
        <v>14600</v>
      </c>
      <c r="DT46" s="403">
        <v>14600</v>
      </c>
      <c r="DU46" s="403">
        <v>14600</v>
      </c>
      <c r="DV46" s="403">
        <v>14600</v>
      </c>
      <c r="DW46" s="403">
        <v>14600</v>
      </c>
      <c r="DX46" s="403">
        <v>14600</v>
      </c>
      <c r="DY46" s="403">
        <v>14600</v>
      </c>
      <c r="DZ46" s="403">
        <v>14600</v>
      </c>
      <c r="EA46" s="403">
        <v>14600</v>
      </c>
      <c r="EB46" s="403">
        <v>14600</v>
      </c>
      <c r="EC46" s="403">
        <v>14600</v>
      </c>
      <c r="ED46" s="403">
        <v>14600</v>
      </c>
      <c r="EE46" s="403">
        <v>14600</v>
      </c>
      <c r="EF46" s="403">
        <v>14600</v>
      </c>
      <c r="EG46" s="403">
        <v>14600</v>
      </c>
      <c r="EH46" s="403">
        <v>14600</v>
      </c>
      <c r="EI46" s="403">
        <v>14600</v>
      </c>
      <c r="EJ46" s="403">
        <v>14600</v>
      </c>
      <c r="EK46" s="403">
        <v>14600</v>
      </c>
      <c r="EL46" s="403">
        <v>14600</v>
      </c>
      <c r="EM46" s="403">
        <v>14600</v>
      </c>
      <c r="EN46" s="403">
        <v>14600</v>
      </c>
      <c r="EO46" s="403">
        <v>14600</v>
      </c>
      <c r="EP46" s="403">
        <v>14600</v>
      </c>
      <c r="EQ46" s="403">
        <v>14600</v>
      </c>
      <c r="ER46" s="403">
        <v>14600</v>
      </c>
      <c r="ES46" s="403">
        <v>14600</v>
      </c>
      <c r="ET46" s="403">
        <v>14600</v>
      </c>
      <c r="EU46" s="403">
        <v>14600</v>
      </c>
      <c r="EV46" s="403">
        <v>14600</v>
      </c>
      <c r="EW46" s="403">
        <v>14600</v>
      </c>
      <c r="EX46" s="404">
        <v>0</v>
      </c>
      <c r="EY46" s="404">
        <v>112298.88780909187</v>
      </c>
      <c r="EZ46" s="404">
        <v>82270.247479188198</v>
      </c>
      <c r="FA46" s="404">
        <v>78352.616646845898</v>
      </c>
      <c r="FB46" s="404">
        <v>0</v>
      </c>
      <c r="FC46" s="404">
        <v>0</v>
      </c>
      <c r="FD46" s="404">
        <v>0</v>
      </c>
      <c r="FE46" s="404">
        <v>0</v>
      </c>
      <c r="FF46" s="404">
        <v>0</v>
      </c>
      <c r="FG46" s="404">
        <v>0</v>
      </c>
      <c r="FH46" s="404">
        <v>0</v>
      </c>
      <c r="FI46" s="404">
        <v>0</v>
      </c>
      <c r="FJ46" s="404">
        <v>0</v>
      </c>
      <c r="FK46" s="404">
        <v>0</v>
      </c>
      <c r="FL46" s="404">
        <v>0</v>
      </c>
      <c r="FM46" s="404">
        <v>0</v>
      </c>
      <c r="FN46" s="404">
        <v>0</v>
      </c>
      <c r="FO46" s="404">
        <v>0</v>
      </c>
      <c r="FP46" s="404">
        <v>0</v>
      </c>
      <c r="FQ46" s="404">
        <v>0</v>
      </c>
      <c r="FR46" s="404">
        <v>0</v>
      </c>
      <c r="FS46" s="404">
        <v>0</v>
      </c>
      <c r="FT46" s="404">
        <v>0</v>
      </c>
      <c r="FU46" s="404">
        <v>0</v>
      </c>
      <c r="FV46" s="404">
        <v>0</v>
      </c>
      <c r="FW46" s="404">
        <v>0</v>
      </c>
      <c r="FX46" s="404">
        <v>0</v>
      </c>
      <c r="FY46" s="404">
        <v>0</v>
      </c>
      <c r="FZ46" s="404">
        <v>0</v>
      </c>
      <c r="GA46" s="404">
        <v>0</v>
      </c>
      <c r="GB46" s="404">
        <v>0</v>
      </c>
      <c r="GC46" s="404">
        <v>0</v>
      </c>
      <c r="GD46" s="404">
        <v>0</v>
      </c>
      <c r="GE46" s="404">
        <v>0</v>
      </c>
      <c r="GF46" s="404">
        <v>0</v>
      </c>
      <c r="GG46" s="404">
        <v>0</v>
      </c>
      <c r="GH46" s="404">
        <v>0</v>
      </c>
      <c r="GI46" s="404">
        <v>0</v>
      </c>
      <c r="GJ46" s="404">
        <v>0</v>
      </c>
      <c r="GK46" s="404">
        <v>0</v>
      </c>
      <c r="GL46" s="404">
        <v>13242.630385487528</v>
      </c>
      <c r="GM46" s="404">
        <v>12612.02893855955</v>
      </c>
      <c r="GN46" s="404">
        <v>12011.456131961477</v>
      </c>
      <c r="GO46" s="404">
        <v>11439.4820304395</v>
      </c>
      <c r="GP46" s="404">
        <v>10894.744790894763</v>
      </c>
      <c r="GQ46" s="404">
        <v>10375.947419899772</v>
      </c>
      <c r="GR46" s="404">
        <v>9881.8546856188332</v>
      </c>
      <c r="GS46" s="404">
        <v>9411.2901767798394</v>
      </c>
      <c r="GT46" s="404">
        <v>8963.1335016950852</v>
      </c>
      <c r="GU46" s="404">
        <v>8536.3176206619864</v>
      </c>
      <c r="GV46" s="404">
        <v>8129.8263053923692</v>
      </c>
      <c r="GW46" s="404">
        <v>7742.691719421302</v>
      </c>
      <c r="GX46" s="404">
        <v>7373.9921137345755</v>
      </c>
      <c r="GY46" s="404">
        <v>7022.8496321281646</v>
      </c>
      <c r="GZ46" s="404">
        <v>6688.4282210744432</v>
      </c>
      <c r="HA46" s="404">
        <v>6369.9316391185166</v>
      </c>
      <c r="HB46" s="404">
        <v>6066.6015610652539</v>
      </c>
      <c r="HC46" s="404">
        <v>5777.715772443099</v>
      </c>
      <c r="HD46" s="404">
        <v>5502.5864499458085</v>
      </c>
      <c r="HE46" s="404">
        <v>5240.5585237579135</v>
      </c>
      <c r="HF46" s="404">
        <v>4991.0081178646797</v>
      </c>
      <c r="HG46" s="404">
        <v>4753.3410646330276</v>
      </c>
      <c r="HH46" s="404">
        <v>4526.991490126693</v>
      </c>
      <c r="HI46" s="404">
        <v>4311.4204667873264</v>
      </c>
      <c r="HJ46" s="404">
        <v>4106.1147302736445</v>
      </c>
      <c r="HK46" s="404">
        <v>3910.5854574034706</v>
      </c>
      <c r="HL46" s="404">
        <v>3724.3671022890198</v>
      </c>
      <c r="HM46" s="404">
        <v>3547.0162878943042</v>
      </c>
      <c r="HN46" s="404">
        <v>3378.1107503755288</v>
      </c>
      <c r="HO46" s="404">
        <v>3217.2483336909786</v>
      </c>
      <c r="HP46" s="404">
        <v>3064.0460320866464</v>
      </c>
      <c r="HQ46" s="404">
        <v>2918.1390781777586</v>
      </c>
      <c r="HR46" s="404">
        <v>2779.1800744550083</v>
      </c>
      <c r="HS46" s="404">
        <v>2646.8381661476265</v>
      </c>
      <c r="HT46" s="404">
        <v>2520.7982534739303</v>
      </c>
      <c r="HU46" s="404">
        <v>2400.7602414037428</v>
      </c>
      <c r="HV46" s="404">
        <v>2286.4383251464224</v>
      </c>
      <c r="HW46" s="404">
        <v>2177.560309663259</v>
      </c>
      <c r="HX46" s="404">
        <v>2073.8669615840563</v>
      </c>
      <c r="HY46" s="404">
        <v>1975.1113919848153</v>
      </c>
      <c r="HZ46" s="404">
        <v>272921.75193512597</v>
      </c>
      <c r="IA46" s="404">
        <v>238593.01025554171</v>
      </c>
      <c r="IB46" s="401">
        <v>0.87421764137090741</v>
      </c>
    </row>
    <row r="47" spans="1:236" ht="90" customHeight="1" x14ac:dyDescent="0.2">
      <c r="A47" s="276" t="s">
        <v>634</v>
      </c>
      <c r="B47" s="277" t="s">
        <v>1167</v>
      </c>
      <c r="C47" s="277" t="s">
        <v>1336</v>
      </c>
      <c r="D47" s="99"/>
      <c r="E47" s="277" t="s">
        <v>1340</v>
      </c>
      <c r="F47" s="281"/>
      <c r="G47" s="103"/>
      <c r="H47" s="99" t="s">
        <v>77</v>
      </c>
      <c r="I47" s="103"/>
      <c r="J47" s="103">
        <v>5</v>
      </c>
      <c r="K47" s="95" t="s">
        <v>206</v>
      </c>
      <c r="L47" s="98">
        <v>79500</v>
      </c>
      <c r="M47" s="99" t="s">
        <v>1341</v>
      </c>
      <c r="N47" s="99" t="s">
        <v>81</v>
      </c>
      <c r="O47" s="90" t="s">
        <v>148</v>
      </c>
      <c r="P47" s="99" t="s">
        <v>467</v>
      </c>
      <c r="Q47" s="112" t="s">
        <v>100</v>
      </c>
      <c r="R47" s="99" t="s">
        <v>108</v>
      </c>
      <c r="S47" s="99" t="s">
        <v>99</v>
      </c>
      <c r="T47" s="99" t="s">
        <v>1317</v>
      </c>
      <c r="U47" s="99" t="s">
        <v>87</v>
      </c>
      <c r="V47" s="102">
        <v>1</v>
      </c>
      <c r="W47" s="278">
        <v>450000</v>
      </c>
      <c r="X47" s="278">
        <v>0</v>
      </c>
      <c r="Y47" s="278"/>
      <c r="Z47" s="278">
        <v>0</v>
      </c>
      <c r="AA47" s="278">
        <v>250000</v>
      </c>
      <c r="AB47" s="278">
        <v>200000</v>
      </c>
      <c r="AC47" s="278">
        <v>0</v>
      </c>
      <c r="AD47" s="278">
        <v>0</v>
      </c>
      <c r="AE47" s="278">
        <v>0</v>
      </c>
      <c r="AF47" s="278">
        <v>0</v>
      </c>
      <c r="AG47" s="278">
        <v>0</v>
      </c>
      <c r="AH47" s="278">
        <v>0</v>
      </c>
      <c r="AI47" s="100" t="s">
        <v>88</v>
      </c>
      <c r="AJ47" s="278">
        <v>0</v>
      </c>
      <c r="AK47" s="278">
        <v>0</v>
      </c>
      <c r="AL47" s="278">
        <v>0</v>
      </c>
      <c r="AM47" s="278">
        <v>0</v>
      </c>
      <c r="AN47" s="278">
        <v>0</v>
      </c>
      <c r="AO47" s="278">
        <v>0</v>
      </c>
      <c r="AP47" s="278">
        <v>0</v>
      </c>
      <c r="AQ47" s="278">
        <v>0</v>
      </c>
      <c r="AR47" s="278">
        <v>0</v>
      </c>
      <c r="AS47" s="278">
        <v>0</v>
      </c>
      <c r="AT47" s="278">
        <v>0</v>
      </c>
      <c r="AU47" s="279"/>
      <c r="AV47" s="230">
        <v>0</v>
      </c>
      <c r="AW47" s="230">
        <v>0</v>
      </c>
      <c r="AX47" s="230" t="s">
        <v>3613</v>
      </c>
      <c r="AY47" s="141">
        <v>4</v>
      </c>
      <c r="AZ47" s="70">
        <v>1</v>
      </c>
      <c r="BA47" s="70">
        <v>1</v>
      </c>
      <c r="BB47" s="70">
        <v>1</v>
      </c>
      <c r="BC47" s="70">
        <v>0</v>
      </c>
      <c r="BD47" s="70">
        <v>0</v>
      </c>
      <c r="BE47" s="70">
        <v>1</v>
      </c>
      <c r="BF47" s="70">
        <v>1</v>
      </c>
      <c r="BG47" s="71">
        <v>0</v>
      </c>
      <c r="BH47" s="71">
        <v>0</v>
      </c>
      <c r="BI47" s="71">
        <v>0</v>
      </c>
      <c r="BJ47" s="71">
        <v>0</v>
      </c>
      <c r="BK47" s="71">
        <v>0</v>
      </c>
      <c r="BL47" s="70">
        <v>0</v>
      </c>
      <c r="BM47" s="70">
        <v>0</v>
      </c>
      <c r="BN47" s="70">
        <v>0</v>
      </c>
      <c r="BO47" s="70">
        <v>0</v>
      </c>
      <c r="BP47" s="403">
        <v>0</v>
      </c>
      <c r="BQ47" s="403">
        <v>0</v>
      </c>
      <c r="BR47" s="403">
        <v>250000</v>
      </c>
      <c r="BS47" s="403">
        <v>200000</v>
      </c>
      <c r="BT47" s="403">
        <v>0</v>
      </c>
      <c r="BU47" s="403">
        <v>0</v>
      </c>
      <c r="BV47" s="403">
        <v>0</v>
      </c>
      <c r="BW47" s="403">
        <v>0</v>
      </c>
      <c r="BX47" s="403">
        <v>0</v>
      </c>
      <c r="BY47" s="403">
        <v>0</v>
      </c>
      <c r="BZ47" s="401">
        <v>0</v>
      </c>
      <c r="CA47" s="401">
        <v>0</v>
      </c>
      <c r="CB47" s="401">
        <v>0</v>
      </c>
      <c r="CC47" s="401">
        <v>0</v>
      </c>
      <c r="CD47" s="401">
        <v>0</v>
      </c>
      <c r="CE47" s="401">
        <v>0</v>
      </c>
      <c r="CF47" s="401">
        <v>0</v>
      </c>
      <c r="CG47" s="401">
        <v>0</v>
      </c>
      <c r="CH47" s="401">
        <v>0</v>
      </c>
      <c r="CI47" s="401">
        <v>0</v>
      </c>
      <c r="CJ47" s="401">
        <v>0</v>
      </c>
      <c r="CK47" s="401">
        <v>0</v>
      </c>
      <c r="CL47" s="401">
        <v>0</v>
      </c>
      <c r="CM47" s="401">
        <v>0</v>
      </c>
      <c r="CN47" s="401">
        <v>0</v>
      </c>
      <c r="CO47" s="401">
        <v>0</v>
      </c>
      <c r="CP47" s="401">
        <v>0</v>
      </c>
      <c r="CQ47" s="401">
        <v>0</v>
      </c>
      <c r="CR47" s="401">
        <v>0</v>
      </c>
      <c r="CS47" s="401">
        <v>0</v>
      </c>
      <c r="CT47" s="401">
        <v>0</v>
      </c>
      <c r="CU47" s="401">
        <v>0</v>
      </c>
      <c r="CV47" s="401">
        <v>0</v>
      </c>
      <c r="CW47" s="401">
        <v>0</v>
      </c>
      <c r="CX47" s="401">
        <v>0</v>
      </c>
      <c r="CY47" s="401">
        <v>0</v>
      </c>
      <c r="CZ47" s="401">
        <v>0</v>
      </c>
      <c r="DA47" s="401">
        <v>0</v>
      </c>
      <c r="DB47" s="401">
        <v>0</v>
      </c>
      <c r="DC47" s="401">
        <v>0</v>
      </c>
      <c r="DD47" s="401">
        <v>0</v>
      </c>
      <c r="DE47" s="401">
        <v>0</v>
      </c>
      <c r="DF47" s="401">
        <v>0</v>
      </c>
      <c r="DG47" s="403">
        <v>79500</v>
      </c>
      <c r="DH47" s="403">
        <v>79500</v>
      </c>
      <c r="DI47" s="403">
        <v>79500</v>
      </c>
      <c r="DJ47" s="403">
        <v>79500</v>
      </c>
      <c r="DK47" s="403">
        <v>79500</v>
      </c>
      <c r="DL47" s="403">
        <v>79500</v>
      </c>
      <c r="DM47" s="403">
        <v>79500</v>
      </c>
      <c r="DN47" s="403">
        <v>79500</v>
      </c>
      <c r="DO47" s="403">
        <v>79500</v>
      </c>
      <c r="DP47" s="403">
        <v>79500</v>
      </c>
      <c r="DQ47" s="403">
        <v>79500</v>
      </c>
      <c r="DR47" s="403">
        <v>79500</v>
      </c>
      <c r="DS47" s="403">
        <v>79500</v>
      </c>
      <c r="DT47" s="403">
        <v>79500</v>
      </c>
      <c r="DU47" s="403">
        <v>79500</v>
      </c>
      <c r="DV47" s="403">
        <v>79500</v>
      </c>
      <c r="DW47" s="403">
        <v>79500</v>
      </c>
      <c r="DX47" s="403">
        <v>79500</v>
      </c>
      <c r="DY47" s="403">
        <v>79500</v>
      </c>
      <c r="DZ47" s="403">
        <v>79500</v>
      </c>
      <c r="EA47" s="403">
        <v>79500</v>
      </c>
      <c r="EB47" s="403">
        <v>79500</v>
      </c>
      <c r="EC47" s="403">
        <v>79500</v>
      </c>
      <c r="ED47" s="403">
        <v>79500</v>
      </c>
      <c r="EE47" s="403">
        <v>79500</v>
      </c>
      <c r="EF47" s="403">
        <v>79500</v>
      </c>
      <c r="EG47" s="403">
        <v>79500</v>
      </c>
      <c r="EH47" s="403">
        <v>79500</v>
      </c>
      <c r="EI47" s="403">
        <v>79500</v>
      </c>
      <c r="EJ47" s="403">
        <v>79500</v>
      </c>
      <c r="EK47" s="403">
        <v>79500</v>
      </c>
      <c r="EL47" s="403">
        <v>79500</v>
      </c>
      <c r="EM47" s="403">
        <v>79500</v>
      </c>
      <c r="EN47" s="403">
        <v>79500</v>
      </c>
      <c r="EO47" s="403">
        <v>79500</v>
      </c>
      <c r="EP47" s="403">
        <v>79500</v>
      </c>
      <c r="EQ47" s="403">
        <v>79500</v>
      </c>
      <c r="ER47" s="403">
        <v>79500</v>
      </c>
      <c r="ES47" s="403">
        <v>79500</v>
      </c>
      <c r="ET47" s="403">
        <v>79500</v>
      </c>
      <c r="EU47" s="403">
        <v>79500</v>
      </c>
      <c r="EV47" s="403">
        <v>79500</v>
      </c>
      <c r="EW47" s="403">
        <v>79500</v>
      </c>
      <c r="EX47" s="404">
        <v>226757.36961451246</v>
      </c>
      <c r="EY47" s="404">
        <v>172767.51970629519</v>
      </c>
      <c r="EZ47" s="404">
        <v>0</v>
      </c>
      <c r="FA47" s="404">
        <v>0</v>
      </c>
      <c r="FB47" s="404">
        <v>0</v>
      </c>
      <c r="FC47" s="404">
        <v>0</v>
      </c>
      <c r="FD47" s="404">
        <v>0</v>
      </c>
      <c r="FE47" s="404">
        <v>0</v>
      </c>
      <c r="FF47" s="404">
        <v>0</v>
      </c>
      <c r="FG47" s="404">
        <v>0</v>
      </c>
      <c r="FH47" s="404">
        <v>0</v>
      </c>
      <c r="FI47" s="404">
        <v>0</v>
      </c>
      <c r="FJ47" s="404">
        <v>0</v>
      </c>
      <c r="FK47" s="404">
        <v>0</v>
      </c>
      <c r="FL47" s="404">
        <v>0</v>
      </c>
      <c r="FM47" s="404">
        <v>0</v>
      </c>
      <c r="FN47" s="404">
        <v>0</v>
      </c>
      <c r="FO47" s="404">
        <v>0</v>
      </c>
      <c r="FP47" s="404">
        <v>0</v>
      </c>
      <c r="FQ47" s="404">
        <v>0</v>
      </c>
      <c r="FR47" s="404">
        <v>0</v>
      </c>
      <c r="FS47" s="404">
        <v>0</v>
      </c>
      <c r="FT47" s="404">
        <v>0</v>
      </c>
      <c r="FU47" s="404">
        <v>0</v>
      </c>
      <c r="FV47" s="404">
        <v>0</v>
      </c>
      <c r="FW47" s="404">
        <v>0</v>
      </c>
      <c r="FX47" s="404">
        <v>0</v>
      </c>
      <c r="FY47" s="404">
        <v>0</v>
      </c>
      <c r="FZ47" s="404">
        <v>0</v>
      </c>
      <c r="GA47" s="404">
        <v>0</v>
      </c>
      <c r="GB47" s="404">
        <v>0</v>
      </c>
      <c r="GC47" s="404">
        <v>0</v>
      </c>
      <c r="GD47" s="404">
        <v>0</v>
      </c>
      <c r="GE47" s="404">
        <v>0</v>
      </c>
      <c r="GF47" s="404">
        <v>0</v>
      </c>
      <c r="GG47" s="404">
        <v>0</v>
      </c>
      <c r="GH47" s="404">
        <v>0</v>
      </c>
      <c r="GI47" s="404">
        <v>0</v>
      </c>
      <c r="GJ47" s="404">
        <v>0</v>
      </c>
      <c r="GK47" s="404">
        <v>0</v>
      </c>
      <c r="GL47" s="404">
        <v>72108.84353741497</v>
      </c>
      <c r="GM47" s="404">
        <v>68675.089083252344</v>
      </c>
      <c r="GN47" s="404">
        <v>65404.846745954615</v>
      </c>
      <c r="GO47" s="404">
        <v>62290.330234242487</v>
      </c>
      <c r="GP47" s="404">
        <v>59324.1240326119</v>
      </c>
      <c r="GQ47" s="404">
        <v>56499.165745344653</v>
      </c>
      <c r="GR47" s="404">
        <v>53808.729281280634</v>
      </c>
      <c r="GS47" s="404">
        <v>51246.408839314885</v>
      </c>
      <c r="GT47" s="404">
        <v>48806.103656490362</v>
      </c>
      <c r="GU47" s="404">
        <v>46482.003482371772</v>
      </c>
      <c r="GV47" s="404">
        <v>44268.574745115984</v>
      </c>
      <c r="GW47" s="404">
        <v>42160.547376300929</v>
      </c>
      <c r="GX47" s="404">
        <v>40152.902263143747</v>
      </c>
      <c r="GY47" s="404">
        <v>38240.859298232128</v>
      </c>
      <c r="GZ47" s="404">
        <v>36419.865998316316</v>
      </c>
      <c r="HA47" s="404">
        <v>34685.586665063158</v>
      </c>
      <c r="HB47" s="404">
        <v>33033.892061964907</v>
      </c>
      <c r="HC47" s="404">
        <v>31460.849582823725</v>
      </c>
      <c r="HD47" s="404">
        <v>29962.713888403548</v>
      </c>
      <c r="HE47" s="404">
        <v>28535.91798895576</v>
      </c>
      <c r="HF47" s="404">
        <v>27177.064751386439</v>
      </c>
      <c r="HG47" s="404">
        <v>25882.918810844225</v>
      </c>
      <c r="HH47" s="404">
        <v>24650.398867470692</v>
      </c>
      <c r="HI47" s="404">
        <v>23476.570349972088</v>
      </c>
      <c r="HJ47" s="404">
        <v>22358.638428544844</v>
      </c>
      <c r="HK47" s="404">
        <v>21293.941360518897</v>
      </c>
      <c r="HL47" s="404">
        <v>20279.944152875145</v>
      </c>
      <c r="HM47" s="404">
        <v>19314.232526547752</v>
      </c>
      <c r="HN47" s="404">
        <v>18394.507168140721</v>
      </c>
      <c r="HO47" s="404">
        <v>17518.578255372111</v>
      </c>
      <c r="HP47" s="404">
        <v>16684.360243211533</v>
      </c>
      <c r="HQ47" s="404">
        <v>15889.866898296699</v>
      </c>
      <c r="HR47" s="404">
        <v>15133.20656980638</v>
      </c>
      <c r="HS47" s="404">
        <v>14412.577685529885</v>
      </c>
      <c r="HT47" s="404">
        <v>13726.264462409416</v>
      </c>
      <c r="HU47" s="404">
        <v>13072.632821342298</v>
      </c>
      <c r="HV47" s="404">
        <v>12450.126496516477</v>
      </c>
      <c r="HW47" s="404">
        <v>11857.26333001569</v>
      </c>
      <c r="HX47" s="404">
        <v>11292.631742872087</v>
      </c>
      <c r="HY47" s="404">
        <v>10754.887374163893</v>
      </c>
      <c r="HZ47" s="404">
        <v>399524.88932080765</v>
      </c>
      <c r="IA47" s="404">
        <v>327803.23363347637</v>
      </c>
      <c r="IB47" s="401">
        <v>0.82048263423773649</v>
      </c>
    </row>
    <row r="48" spans="1:236" ht="90" customHeight="1" x14ac:dyDescent="0.2">
      <c r="A48" s="276" t="s">
        <v>634</v>
      </c>
      <c r="B48" s="277" t="s">
        <v>1167</v>
      </c>
      <c r="C48" s="277" t="s">
        <v>1342</v>
      </c>
      <c r="D48" s="99"/>
      <c r="E48" s="277" t="s">
        <v>1343</v>
      </c>
      <c r="F48" s="281"/>
      <c r="G48" s="103"/>
      <c r="H48" s="99" t="s">
        <v>77</v>
      </c>
      <c r="I48" s="103"/>
      <c r="J48" s="103">
        <v>5</v>
      </c>
      <c r="K48" s="95" t="s">
        <v>206</v>
      </c>
      <c r="L48" s="98">
        <v>79500</v>
      </c>
      <c r="M48" s="99" t="s">
        <v>1344</v>
      </c>
      <c r="N48" s="99" t="s">
        <v>81</v>
      </c>
      <c r="O48" s="90" t="s">
        <v>148</v>
      </c>
      <c r="P48" s="99" t="s">
        <v>467</v>
      </c>
      <c r="Q48" s="112" t="s">
        <v>100</v>
      </c>
      <c r="R48" s="99" t="s">
        <v>108</v>
      </c>
      <c r="S48" s="99" t="s">
        <v>99</v>
      </c>
      <c r="T48" s="99" t="s">
        <v>1317</v>
      </c>
      <c r="U48" s="99" t="s">
        <v>87</v>
      </c>
      <c r="V48" s="102">
        <v>1</v>
      </c>
      <c r="W48" s="278">
        <v>450000</v>
      </c>
      <c r="X48" s="278">
        <v>0</v>
      </c>
      <c r="Y48" s="278"/>
      <c r="Z48" s="278">
        <v>0</v>
      </c>
      <c r="AA48" s="278">
        <v>250000</v>
      </c>
      <c r="AB48" s="278">
        <v>200000</v>
      </c>
      <c r="AC48" s="278">
        <v>0</v>
      </c>
      <c r="AD48" s="278">
        <v>0</v>
      </c>
      <c r="AE48" s="278">
        <v>0</v>
      </c>
      <c r="AF48" s="278">
        <v>0</v>
      </c>
      <c r="AG48" s="278">
        <v>0</v>
      </c>
      <c r="AH48" s="278">
        <v>0</v>
      </c>
      <c r="AI48" s="100" t="s">
        <v>88</v>
      </c>
      <c r="AJ48" s="278">
        <v>0</v>
      </c>
      <c r="AK48" s="278">
        <v>0</v>
      </c>
      <c r="AL48" s="278">
        <v>0</v>
      </c>
      <c r="AM48" s="278">
        <v>0</v>
      </c>
      <c r="AN48" s="278">
        <v>0</v>
      </c>
      <c r="AO48" s="278">
        <v>0</v>
      </c>
      <c r="AP48" s="278">
        <v>0</v>
      </c>
      <c r="AQ48" s="278">
        <v>0</v>
      </c>
      <c r="AR48" s="278">
        <v>0</v>
      </c>
      <c r="AS48" s="278">
        <v>0</v>
      </c>
      <c r="AT48" s="278">
        <v>0</v>
      </c>
      <c r="AU48" s="279"/>
      <c r="AV48" s="230">
        <v>0</v>
      </c>
      <c r="AW48" s="230">
        <v>0</v>
      </c>
      <c r="AX48" s="230" t="s">
        <v>3613</v>
      </c>
      <c r="AY48" s="141">
        <v>4</v>
      </c>
      <c r="AZ48" s="70">
        <v>1</v>
      </c>
      <c r="BA48" s="70">
        <v>1</v>
      </c>
      <c r="BB48" s="70">
        <v>1</v>
      </c>
      <c r="BC48" s="70">
        <v>0</v>
      </c>
      <c r="BD48" s="70">
        <v>0</v>
      </c>
      <c r="BE48" s="70">
        <v>1</v>
      </c>
      <c r="BF48" s="70">
        <v>1</v>
      </c>
      <c r="BG48" s="71">
        <v>0</v>
      </c>
      <c r="BH48" s="71">
        <v>0</v>
      </c>
      <c r="BI48" s="71">
        <v>0</v>
      </c>
      <c r="BJ48" s="71">
        <v>0</v>
      </c>
      <c r="BK48" s="71">
        <v>0</v>
      </c>
      <c r="BL48" s="70">
        <v>0</v>
      </c>
      <c r="BM48" s="70">
        <v>0</v>
      </c>
      <c r="BN48" s="70">
        <v>0</v>
      </c>
      <c r="BO48" s="70">
        <v>0</v>
      </c>
      <c r="BP48" s="403">
        <v>0</v>
      </c>
      <c r="BQ48" s="403">
        <v>0</v>
      </c>
      <c r="BR48" s="403">
        <v>250000</v>
      </c>
      <c r="BS48" s="403">
        <v>200000</v>
      </c>
      <c r="BT48" s="403">
        <v>0</v>
      </c>
      <c r="BU48" s="403">
        <v>0</v>
      </c>
      <c r="BV48" s="403">
        <v>0</v>
      </c>
      <c r="BW48" s="403">
        <v>0</v>
      </c>
      <c r="BX48" s="403">
        <v>0</v>
      </c>
      <c r="BY48" s="403">
        <v>0</v>
      </c>
      <c r="BZ48" s="401">
        <v>0</v>
      </c>
      <c r="CA48" s="401">
        <v>0</v>
      </c>
      <c r="CB48" s="401">
        <v>0</v>
      </c>
      <c r="CC48" s="401">
        <v>0</v>
      </c>
      <c r="CD48" s="401">
        <v>0</v>
      </c>
      <c r="CE48" s="401">
        <v>0</v>
      </c>
      <c r="CF48" s="401">
        <v>0</v>
      </c>
      <c r="CG48" s="401">
        <v>0</v>
      </c>
      <c r="CH48" s="401">
        <v>0</v>
      </c>
      <c r="CI48" s="401">
        <v>0</v>
      </c>
      <c r="CJ48" s="401">
        <v>0</v>
      </c>
      <c r="CK48" s="401">
        <v>0</v>
      </c>
      <c r="CL48" s="401">
        <v>0</v>
      </c>
      <c r="CM48" s="401">
        <v>0</v>
      </c>
      <c r="CN48" s="401">
        <v>0</v>
      </c>
      <c r="CO48" s="401">
        <v>0</v>
      </c>
      <c r="CP48" s="401">
        <v>0</v>
      </c>
      <c r="CQ48" s="401">
        <v>0</v>
      </c>
      <c r="CR48" s="401">
        <v>0</v>
      </c>
      <c r="CS48" s="401">
        <v>0</v>
      </c>
      <c r="CT48" s="401">
        <v>0</v>
      </c>
      <c r="CU48" s="401">
        <v>0</v>
      </c>
      <c r="CV48" s="401">
        <v>0</v>
      </c>
      <c r="CW48" s="401">
        <v>0</v>
      </c>
      <c r="CX48" s="401">
        <v>0</v>
      </c>
      <c r="CY48" s="401">
        <v>0</v>
      </c>
      <c r="CZ48" s="401">
        <v>0</v>
      </c>
      <c r="DA48" s="401">
        <v>0</v>
      </c>
      <c r="DB48" s="401">
        <v>0</v>
      </c>
      <c r="DC48" s="401">
        <v>0</v>
      </c>
      <c r="DD48" s="401">
        <v>0</v>
      </c>
      <c r="DE48" s="401">
        <v>0</v>
      </c>
      <c r="DF48" s="401">
        <v>0</v>
      </c>
      <c r="DG48" s="403">
        <v>79500</v>
      </c>
      <c r="DH48" s="403">
        <v>79500</v>
      </c>
      <c r="DI48" s="403">
        <v>79500</v>
      </c>
      <c r="DJ48" s="403">
        <v>79500</v>
      </c>
      <c r="DK48" s="403">
        <v>79500</v>
      </c>
      <c r="DL48" s="403">
        <v>79500</v>
      </c>
      <c r="DM48" s="403">
        <v>79500</v>
      </c>
      <c r="DN48" s="403">
        <v>79500</v>
      </c>
      <c r="DO48" s="403">
        <v>79500</v>
      </c>
      <c r="DP48" s="403">
        <v>79500</v>
      </c>
      <c r="DQ48" s="403">
        <v>79500</v>
      </c>
      <c r="DR48" s="403">
        <v>79500</v>
      </c>
      <c r="DS48" s="403">
        <v>79500</v>
      </c>
      <c r="DT48" s="403">
        <v>79500</v>
      </c>
      <c r="DU48" s="403">
        <v>79500</v>
      </c>
      <c r="DV48" s="403">
        <v>79500</v>
      </c>
      <c r="DW48" s="403">
        <v>79500</v>
      </c>
      <c r="DX48" s="403">
        <v>79500</v>
      </c>
      <c r="DY48" s="403">
        <v>79500</v>
      </c>
      <c r="DZ48" s="403">
        <v>79500</v>
      </c>
      <c r="EA48" s="403">
        <v>79500</v>
      </c>
      <c r="EB48" s="403">
        <v>79500</v>
      </c>
      <c r="EC48" s="403">
        <v>79500</v>
      </c>
      <c r="ED48" s="403">
        <v>79500</v>
      </c>
      <c r="EE48" s="403">
        <v>79500</v>
      </c>
      <c r="EF48" s="403">
        <v>79500</v>
      </c>
      <c r="EG48" s="403">
        <v>79500</v>
      </c>
      <c r="EH48" s="403">
        <v>79500</v>
      </c>
      <c r="EI48" s="403">
        <v>79500</v>
      </c>
      <c r="EJ48" s="403">
        <v>79500</v>
      </c>
      <c r="EK48" s="403">
        <v>79500</v>
      </c>
      <c r="EL48" s="403">
        <v>79500</v>
      </c>
      <c r="EM48" s="403">
        <v>79500</v>
      </c>
      <c r="EN48" s="403">
        <v>79500</v>
      </c>
      <c r="EO48" s="403">
        <v>79500</v>
      </c>
      <c r="EP48" s="403">
        <v>79500</v>
      </c>
      <c r="EQ48" s="403">
        <v>79500</v>
      </c>
      <c r="ER48" s="403">
        <v>79500</v>
      </c>
      <c r="ES48" s="403">
        <v>79500</v>
      </c>
      <c r="ET48" s="403">
        <v>79500</v>
      </c>
      <c r="EU48" s="403">
        <v>79500</v>
      </c>
      <c r="EV48" s="403">
        <v>79500</v>
      </c>
      <c r="EW48" s="403">
        <v>79500</v>
      </c>
      <c r="EX48" s="404">
        <v>226757.36961451246</v>
      </c>
      <c r="EY48" s="404">
        <v>172767.51970629519</v>
      </c>
      <c r="EZ48" s="404">
        <v>0</v>
      </c>
      <c r="FA48" s="404">
        <v>0</v>
      </c>
      <c r="FB48" s="404">
        <v>0</v>
      </c>
      <c r="FC48" s="404">
        <v>0</v>
      </c>
      <c r="FD48" s="404">
        <v>0</v>
      </c>
      <c r="FE48" s="404">
        <v>0</v>
      </c>
      <c r="FF48" s="404">
        <v>0</v>
      </c>
      <c r="FG48" s="404">
        <v>0</v>
      </c>
      <c r="FH48" s="404">
        <v>0</v>
      </c>
      <c r="FI48" s="404">
        <v>0</v>
      </c>
      <c r="FJ48" s="404">
        <v>0</v>
      </c>
      <c r="FK48" s="404">
        <v>0</v>
      </c>
      <c r="FL48" s="404">
        <v>0</v>
      </c>
      <c r="FM48" s="404">
        <v>0</v>
      </c>
      <c r="FN48" s="404">
        <v>0</v>
      </c>
      <c r="FO48" s="404">
        <v>0</v>
      </c>
      <c r="FP48" s="404">
        <v>0</v>
      </c>
      <c r="FQ48" s="404">
        <v>0</v>
      </c>
      <c r="FR48" s="404">
        <v>0</v>
      </c>
      <c r="FS48" s="404">
        <v>0</v>
      </c>
      <c r="FT48" s="404">
        <v>0</v>
      </c>
      <c r="FU48" s="404">
        <v>0</v>
      </c>
      <c r="FV48" s="404">
        <v>0</v>
      </c>
      <c r="FW48" s="404">
        <v>0</v>
      </c>
      <c r="FX48" s="404">
        <v>0</v>
      </c>
      <c r="FY48" s="404">
        <v>0</v>
      </c>
      <c r="FZ48" s="404">
        <v>0</v>
      </c>
      <c r="GA48" s="404">
        <v>0</v>
      </c>
      <c r="GB48" s="404">
        <v>0</v>
      </c>
      <c r="GC48" s="404">
        <v>0</v>
      </c>
      <c r="GD48" s="404">
        <v>0</v>
      </c>
      <c r="GE48" s="404">
        <v>0</v>
      </c>
      <c r="GF48" s="404">
        <v>0</v>
      </c>
      <c r="GG48" s="404">
        <v>0</v>
      </c>
      <c r="GH48" s="404">
        <v>0</v>
      </c>
      <c r="GI48" s="404">
        <v>0</v>
      </c>
      <c r="GJ48" s="404">
        <v>0</v>
      </c>
      <c r="GK48" s="404">
        <v>0</v>
      </c>
      <c r="GL48" s="404">
        <v>72108.84353741497</v>
      </c>
      <c r="GM48" s="404">
        <v>68675.089083252344</v>
      </c>
      <c r="GN48" s="404">
        <v>65404.846745954615</v>
      </c>
      <c r="GO48" s="404">
        <v>62290.330234242487</v>
      </c>
      <c r="GP48" s="404">
        <v>59324.1240326119</v>
      </c>
      <c r="GQ48" s="404">
        <v>56499.165745344653</v>
      </c>
      <c r="GR48" s="404">
        <v>53808.729281280634</v>
      </c>
      <c r="GS48" s="404">
        <v>51246.408839314885</v>
      </c>
      <c r="GT48" s="404">
        <v>48806.103656490362</v>
      </c>
      <c r="GU48" s="404">
        <v>46482.003482371772</v>
      </c>
      <c r="GV48" s="404">
        <v>44268.574745115984</v>
      </c>
      <c r="GW48" s="404">
        <v>42160.547376300929</v>
      </c>
      <c r="GX48" s="404">
        <v>40152.902263143747</v>
      </c>
      <c r="GY48" s="404">
        <v>38240.859298232128</v>
      </c>
      <c r="GZ48" s="404">
        <v>36419.865998316316</v>
      </c>
      <c r="HA48" s="404">
        <v>34685.586665063158</v>
      </c>
      <c r="HB48" s="404">
        <v>33033.892061964907</v>
      </c>
      <c r="HC48" s="404">
        <v>31460.849582823725</v>
      </c>
      <c r="HD48" s="404">
        <v>29962.713888403548</v>
      </c>
      <c r="HE48" s="404">
        <v>28535.91798895576</v>
      </c>
      <c r="HF48" s="404">
        <v>27177.064751386439</v>
      </c>
      <c r="HG48" s="404">
        <v>25882.918810844225</v>
      </c>
      <c r="HH48" s="404">
        <v>24650.398867470692</v>
      </c>
      <c r="HI48" s="404">
        <v>23476.570349972088</v>
      </c>
      <c r="HJ48" s="404">
        <v>22358.638428544844</v>
      </c>
      <c r="HK48" s="404">
        <v>21293.941360518897</v>
      </c>
      <c r="HL48" s="404">
        <v>20279.944152875145</v>
      </c>
      <c r="HM48" s="404">
        <v>19314.232526547752</v>
      </c>
      <c r="HN48" s="404">
        <v>18394.507168140721</v>
      </c>
      <c r="HO48" s="404">
        <v>17518.578255372111</v>
      </c>
      <c r="HP48" s="404">
        <v>16684.360243211533</v>
      </c>
      <c r="HQ48" s="404">
        <v>15889.866898296699</v>
      </c>
      <c r="HR48" s="404">
        <v>15133.20656980638</v>
      </c>
      <c r="HS48" s="404">
        <v>14412.577685529885</v>
      </c>
      <c r="HT48" s="404">
        <v>13726.264462409416</v>
      </c>
      <c r="HU48" s="404">
        <v>13072.632821342298</v>
      </c>
      <c r="HV48" s="404">
        <v>12450.126496516477</v>
      </c>
      <c r="HW48" s="404">
        <v>11857.26333001569</v>
      </c>
      <c r="HX48" s="404">
        <v>11292.631742872087</v>
      </c>
      <c r="HY48" s="404">
        <v>10754.887374163893</v>
      </c>
      <c r="HZ48" s="404">
        <v>399524.88932080765</v>
      </c>
      <c r="IA48" s="404">
        <v>327803.23363347637</v>
      </c>
      <c r="IB48" s="401">
        <v>0.82048263423773649</v>
      </c>
    </row>
    <row r="49" spans="1:236" ht="90" customHeight="1" x14ac:dyDescent="0.2">
      <c r="A49" s="231" t="s">
        <v>784</v>
      </c>
      <c r="B49" s="85" t="s">
        <v>785</v>
      </c>
      <c r="C49" s="85" t="s">
        <v>3513</v>
      </c>
      <c r="D49" s="199">
        <v>2</v>
      </c>
      <c r="E49" s="85" t="s">
        <v>792</v>
      </c>
      <c r="F49" s="95" t="s">
        <v>793</v>
      </c>
      <c r="G49" s="95" t="s">
        <v>794</v>
      </c>
      <c r="H49" s="90" t="s">
        <v>77</v>
      </c>
      <c r="I49" s="95" t="s">
        <v>789</v>
      </c>
      <c r="J49" s="90">
        <v>40</v>
      </c>
      <c r="K49" s="227" t="s">
        <v>94</v>
      </c>
      <c r="L49" s="74">
        <v>24000</v>
      </c>
      <c r="M49" s="85" t="s">
        <v>847</v>
      </c>
      <c r="N49" s="90" t="s">
        <v>96</v>
      </c>
      <c r="O49" s="90" t="s">
        <v>217</v>
      </c>
      <c r="P49" s="90" t="s">
        <v>460</v>
      </c>
      <c r="Q49" s="112" t="s">
        <v>100</v>
      </c>
      <c r="R49" s="90" t="s">
        <v>226</v>
      </c>
      <c r="S49" s="90" t="s">
        <v>790</v>
      </c>
      <c r="T49" s="90" t="s">
        <v>791</v>
      </c>
      <c r="U49" s="90" t="s">
        <v>100</v>
      </c>
      <c r="V49" s="193">
        <v>1</v>
      </c>
      <c r="W49" s="192">
        <v>570000</v>
      </c>
      <c r="X49" s="192">
        <v>25000</v>
      </c>
      <c r="Y49" s="192">
        <v>0</v>
      </c>
      <c r="Z49" s="192">
        <v>0</v>
      </c>
      <c r="AA49" s="192">
        <v>570000</v>
      </c>
      <c r="AB49" s="192">
        <v>0</v>
      </c>
      <c r="AC49" s="192">
        <v>0</v>
      </c>
      <c r="AD49" s="192">
        <v>0</v>
      </c>
      <c r="AE49" s="192">
        <v>0</v>
      </c>
      <c r="AF49" s="192">
        <v>0</v>
      </c>
      <c r="AG49" s="192">
        <v>0</v>
      </c>
      <c r="AH49" s="192">
        <v>0</v>
      </c>
      <c r="AI49" s="90" t="s">
        <v>88</v>
      </c>
      <c r="AJ49" s="192">
        <v>0</v>
      </c>
      <c r="AK49" s="192">
        <v>0</v>
      </c>
      <c r="AL49" s="192">
        <v>0</v>
      </c>
      <c r="AM49" s="192">
        <v>0</v>
      </c>
      <c r="AN49" s="192">
        <v>0</v>
      </c>
      <c r="AO49" s="192">
        <v>0</v>
      </c>
      <c r="AP49" s="192">
        <v>0</v>
      </c>
      <c r="AQ49" s="192">
        <v>0</v>
      </c>
      <c r="AR49" s="192">
        <v>0</v>
      </c>
      <c r="AS49" s="192">
        <v>0</v>
      </c>
      <c r="AT49" s="192">
        <v>0</v>
      </c>
      <c r="AU49" s="95"/>
      <c r="AV49" s="230">
        <v>0</v>
      </c>
      <c r="AW49" s="230">
        <v>0</v>
      </c>
      <c r="AX49" s="230" t="s">
        <v>3618</v>
      </c>
      <c r="AY49" s="141">
        <v>8</v>
      </c>
      <c r="AZ49" s="70">
        <v>1</v>
      </c>
      <c r="BA49" s="70">
        <v>1</v>
      </c>
      <c r="BB49" s="70">
        <v>1</v>
      </c>
      <c r="BC49" s="70">
        <v>1</v>
      </c>
      <c r="BD49" s="70">
        <v>1</v>
      </c>
      <c r="BE49" s="70">
        <v>1</v>
      </c>
      <c r="BF49" s="70">
        <v>1</v>
      </c>
      <c r="BG49" s="71">
        <v>0</v>
      </c>
      <c r="BH49" s="71">
        <v>0</v>
      </c>
      <c r="BI49" s="71">
        <v>0</v>
      </c>
      <c r="BJ49" s="71">
        <v>0</v>
      </c>
      <c r="BK49" s="71">
        <v>0</v>
      </c>
      <c r="BL49" s="70">
        <v>1</v>
      </c>
      <c r="BM49" s="70">
        <v>1</v>
      </c>
      <c r="BN49" s="70">
        <v>0</v>
      </c>
      <c r="BO49" s="70">
        <v>1</v>
      </c>
      <c r="BP49" s="403">
        <v>0</v>
      </c>
      <c r="BQ49" s="403">
        <v>0</v>
      </c>
      <c r="BR49" s="403">
        <v>570000</v>
      </c>
      <c r="BS49" s="403">
        <v>0</v>
      </c>
      <c r="BT49" s="403">
        <v>0</v>
      </c>
      <c r="BU49" s="403">
        <v>0</v>
      </c>
      <c r="BV49" s="403">
        <v>0</v>
      </c>
      <c r="BW49" s="403">
        <v>0</v>
      </c>
      <c r="BX49" s="403">
        <v>0</v>
      </c>
      <c r="BY49" s="403">
        <v>0</v>
      </c>
      <c r="BZ49" s="401">
        <v>0</v>
      </c>
      <c r="CA49" s="401">
        <v>0</v>
      </c>
      <c r="CB49" s="401">
        <v>0</v>
      </c>
      <c r="CC49" s="401">
        <v>0</v>
      </c>
      <c r="CD49" s="401">
        <v>0</v>
      </c>
      <c r="CE49" s="401">
        <v>0</v>
      </c>
      <c r="CF49" s="401">
        <v>0</v>
      </c>
      <c r="CG49" s="401">
        <v>0</v>
      </c>
      <c r="CH49" s="401">
        <v>0</v>
      </c>
      <c r="CI49" s="401">
        <v>0</v>
      </c>
      <c r="CJ49" s="401">
        <v>0</v>
      </c>
      <c r="CK49" s="401">
        <v>0</v>
      </c>
      <c r="CL49" s="401">
        <v>0</v>
      </c>
      <c r="CM49" s="401">
        <v>0</v>
      </c>
      <c r="CN49" s="401">
        <v>0</v>
      </c>
      <c r="CO49" s="401">
        <v>0</v>
      </c>
      <c r="CP49" s="401">
        <v>0</v>
      </c>
      <c r="CQ49" s="401">
        <v>0</v>
      </c>
      <c r="CR49" s="401">
        <v>0</v>
      </c>
      <c r="CS49" s="401">
        <v>0</v>
      </c>
      <c r="CT49" s="401">
        <v>0</v>
      </c>
      <c r="CU49" s="401">
        <v>0</v>
      </c>
      <c r="CV49" s="401">
        <v>0</v>
      </c>
      <c r="CW49" s="401">
        <v>0</v>
      </c>
      <c r="CX49" s="401">
        <v>0</v>
      </c>
      <c r="CY49" s="401">
        <v>0</v>
      </c>
      <c r="CZ49" s="401">
        <v>0</v>
      </c>
      <c r="DA49" s="401">
        <v>0</v>
      </c>
      <c r="DB49" s="401">
        <v>0</v>
      </c>
      <c r="DC49" s="401">
        <v>0</v>
      </c>
      <c r="DD49" s="401">
        <v>0</v>
      </c>
      <c r="DE49" s="401">
        <v>0</v>
      </c>
      <c r="DF49" s="401">
        <v>0</v>
      </c>
      <c r="DG49" s="403">
        <v>24000</v>
      </c>
      <c r="DH49" s="403">
        <v>24000</v>
      </c>
      <c r="DI49" s="403">
        <v>24000</v>
      </c>
      <c r="DJ49" s="403">
        <v>24000</v>
      </c>
      <c r="DK49" s="403">
        <v>24000</v>
      </c>
      <c r="DL49" s="403">
        <v>24000</v>
      </c>
      <c r="DM49" s="403">
        <v>24000</v>
      </c>
      <c r="DN49" s="403">
        <v>24000</v>
      </c>
      <c r="DO49" s="403">
        <v>24000</v>
      </c>
      <c r="DP49" s="403">
        <v>24000</v>
      </c>
      <c r="DQ49" s="403">
        <v>24000</v>
      </c>
      <c r="DR49" s="403">
        <v>24000</v>
      </c>
      <c r="DS49" s="403">
        <v>24000</v>
      </c>
      <c r="DT49" s="403">
        <v>24000</v>
      </c>
      <c r="DU49" s="403">
        <v>24000</v>
      </c>
      <c r="DV49" s="403">
        <v>24000</v>
      </c>
      <c r="DW49" s="403">
        <v>24000</v>
      </c>
      <c r="DX49" s="403">
        <v>24000</v>
      </c>
      <c r="DY49" s="403">
        <v>24000</v>
      </c>
      <c r="DZ49" s="403">
        <v>24000</v>
      </c>
      <c r="EA49" s="403">
        <v>24000</v>
      </c>
      <c r="EB49" s="403">
        <v>24000</v>
      </c>
      <c r="EC49" s="403">
        <v>24000</v>
      </c>
      <c r="ED49" s="403">
        <v>24000</v>
      </c>
      <c r="EE49" s="403">
        <v>24000</v>
      </c>
      <c r="EF49" s="403">
        <v>24000</v>
      </c>
      <c r="EG49" s="403">
        <v>24000</v>
      </c>
      <c r="EH49" s="403">
        <v>24000</v>
      </c>
      <c r="EI49" s="403">
        <v>24000</v>
      </c>
      <c r="EJ49" s="403">
        <v>24000</v>
      </c>
      <c r="EK49" s="403">
        <v>24000</v>
      </c>
      <c r="EL49" s="403">
        <v>24000</v>
      </c>
      <c r="EM49" s="403">
        <v>24000</v>
      </c>
      <c r="EN49" s="403">
        <v>24000</v>
      </c>
      <c r="EO49" s="403">
        <v>24000</v>
      </c>
      <c r="EP49" s="403">
        <v>24000</v>
      </c>
      <c r="EQ49" s="403">
        <v>24000</v>
      </c>
      <c r="ER49" s="403">
        <v>24000</v>
      </c>
      <c r="ES49" s="403">
        <v>24000</v>
      </c>
      <c r="ET49" s="403">
        <v>24000</v>
      </c>
      <c r="EU49" s="403">
        <v>24000</v>
      </c>
      <c r="EV49" s="403">
        <v>24000</v>
      </c>
      <c r="EW49" s="403">
        <v>24000</v>
      </c>
      <c r="EX49" s="404">
        <v>517006.8027210884</v>
      </c>
      <c r="EY49" s="404">
        <v>0</v>
      </c>
      <c r="EZ49" s="404">
        <v>0</v>
      </c>
      <c r="FA49" s="404">
        <v>0</v>
      </c>
      <c r="FB49" s="404">
        <v>0</v>
      </c>
      <c r="FC49" s="404">
        <v>0</v>
      </c>
      <c r="FD49" s="404">
        <v>0</v>
      </c>
      <c r="FE49" s="404">
        <v>0</v>
      </c>
      <c r="FF49" s="404">
        <v>0</v>
      </c>
      <c r="FG49" s="404">
        <v>0</v>
      </c>
      <c r="FH49" s="404">
        <v>0</v>
      </c>
      <c r="FI49" s="404">
        <v>0</v>
      </c>
      <c r="FJ49" s="404">
        <v>0</v>
      </c>
      <c r="FK49" s="404">
        <v>0</v>
      </c>
      <c r="FL49" s="404">
        <v>0</v>
      </c>
      <c r="FM49" s="404">
        <v>0</v>
      </c>
      <c r="FN49" s="404">
        <v>0</v>
      </c>
      <c r="FO49" s="404">
        <v>0</v>
      </c>
      <c r="FP49" s="404">
        <v>0</v>
      </c>
      <c r="FQ49" s="404">
        <v>0</v>
      </c>
      <c r="FR49" s="404">
        <v>0</v>
      </c>
      <c r="FS49" s="404">
        <v>0</v>
      </c>
      <c r="FT49" s="404">
        <v>0</v>
      </c>
      <c r="FU49" s="404">
        <v>0</v>
      </c>
      <c r="FV49" s="404">
        <v>0</v>
      </c>
      <c r="FW49" s="404">
        <v>0</v>
      </c>
      <c r="FX49" s="404">
        <v>0</v>
      </c>
      <c r="FY49" s="404">
        <v>0</v>
      </c>
      <c r="FZ49" s="404">
        <v>0</v>
      </c>
      <c r="GA49" s="404">
        <v>0</v>
      </c>
      <c r="GB49" s="404">
        <v>0</v>
      </c>
      <c r="GC49" s="404">
        <v>0</v>
      </c>
      <c r="GD49" s="404">
        <v>0</v>
      </c>
      <c r="GE49" s="404">
        <v>0</v>
      </c>
      <c r="GF49" s="404">
        <v>0</v>
      </c>
      <c r="GG49" s="404">
        <v>0</v>
      </c>
      <c r="GH49" s="404">
        <v>0</v>
      </c>
      <c r="GI49" s="404">
        <v>0</v>
      </c>
      <c r="GJ49" s="404">
        <v>0</v>
      </c>
      <c r="GK49" s="404">
        <v>0</v>
      </c>
      <c r="GL49" s="404">
        <v>21768.707482993195</v>
      </c>
      <c r="GM49" s="404">
        <v>20732.102364755425</v>
      </c>
      <c r="GN49" s="404">
        <v>19744.859395005169</v>
      </c>
      <c r="GO49" s="404">
        <v>18804.627995243016</v>
      </c>
      <c r="GP49" s="404">
        <v>17909.169519279065</v>
      </c>
      <c r="GQ49" s="404">
        <v>17056.351923122915</v>
      </c>
      <c r="GR49" s="404">
        <v>16244.144688688491</v>
      </c>
      <c r="GS49" s="404">
        <v>15470.613989227135</v>
      </c>
      <c r="GT49" s="404">
        <v>14733.918084978224</v>
      </c>
      <c r="GU49" s="404">
        <v>14032.302938074497</v>
      </c>
      <c r="GV49" s="404">
        <v>13364.098036261428</v>
      </c>
      <c r="GW49" s="404">
        <v>12727.712415487073</v>
      </c>
      <c r="GX49" s="404">
        <v>12121.630871892452</v>
      </c>
      <c r="GY49" s="404">
        <v>11544.410354183285</v>
      </c>
      <c r="GZ49" s="404">
        <v>10994.676527793605</v>
      </c>
      <c r="HA49" s="404">
        <v>10471.120502660575</v>
      </c>
      <c r="HB49" s="404">
        <v>9972.4957168195961</v>
      </c>
      <c r="HC49" s="404">
        <v>9497.6149683996155</v>
      </c>
      <c r="HD49" s="404">
        <v>9045.3475889520141</v>
      </c>
      <c r="HE49" s="404">
        <v>8614.6167513828714</v>
      </c>
      <c r="HF49" s="404">
        <v>8204.3969060789259</v>
      </c>
      <c r="HG49" s="404">
        <v>7813.711339122784</v>
      </c>
      <c r="HH49" s="404">
        <v>7441.629846783605</v>
      </c>
      <c r="HI49" s="404">
        <v>7087.2665207462906</v>
      </c>
      <c r="HJ49" s="404">
        <v>6749.777638805991</v>
      </c>
      <c r="HK49" s="404">
        <v>6428.3596560057049</v>
      </c>
      <c r="HL49" s="404">
        <v>6122.2472914340051</v>
      </c>
      <c r="HM49" s="404">
        <v>5830.7117061276231</v>
      </c>
      <c r="HN49" s="404">
        <v>5553.0587677405956</v>
      </c>
      <c r="HO49" s="404">
        <v>5288.627397848184</v>
      </c>
      <c r="HP49" s="404">
        <v>5036.7879979506515</v>
      </c>
      <c r="HQ49" s="404">
        <v>4796.9409504291925</v>
      </c>
      <c r="HR49" s="404">
        <v>4568.5151908849448</v>
      </c>
      <c r="HS49" s="404">
        <v>4350.9668484618514</v>
      </c>
      <c r="HT49" s="404">
        <v>4143.77795091605</v>
      </c>
      <c r="HU49" s="404">
        <v>3946.4551913486184</v>
      </c>
      <c r="HV49" s="404">
        <v>3758.5287536653518</v>
      </c>
      <c r="HW49" s="404">
        <v>3579.5511939670009</v>
      </c>
      <c r="HX49" s="404">
        <v>3409.0963752066677</v>
      </c>
      <c r="HY49" s="404">
        <v>3246.7584525777788</v>
      </c>
      <c r="HZ49" s="404">
        <v>517006.8027210884</v>
      </c>
      <c r="IA49" s="404">
        <v>392207.6880913013</v>
      </c>
      <c r="IB49" s="401">
        <v>0.75861223880817497</v>
      </c>
    </row>
    <row r="50" spans="1:236" ht="90" customHeight="1" x14ac:dyDescent="0.2">
      <c r="A50" s="137" t="s">
        <v>2026</v>
      </c>
      <c r="B50" s="138" t="s">
        <v>2027</v>
      </c>
      <c r="C50" s="138" t="s">
        <v>2056</v>
      </c>
      <c r="D50" s="121">
        <v>5</v>
      </c>
      <c r="E50" s="126" t="s">
        <v>2057</v>
      </c>
      <c r="F50" s="126" t="s">
        <v>2057</v>
      </c>
      <c r="G50" s="126" t="s">
        <v>2057</v>
      </c>
      <c r="H50" s="142" t="s">
        <v>77</v>
      </c>
      <c r="I50" s="118" t="s">
        <v>2053</v>
      </c>
      <c r="J50" s="142">
        <v>40</v>
      </c>
      <c r="K50" s="227" t="s">
        <v>94</v>
      </c>
      <c r="L50" s="142">
        <v>36000</v>
      </c>
      <c r="M50" s="142" t="s">
        <v>2058</v>
      </c>
      <c r="N50" s="142" t="s">
        <v>81</v>
      </c>
      <c r="O50" s="13" t="s">
        <v>217</v>
      </c>
      <c r="P50" s="142" t="s">
        <v>457</v>
      </c>
      <c r="Q50" s="79" t="s">
        <v>87</v>
      </c>
      <c r="R50" s="142" t="s">
        <v>108</v>
      </c>
      <c r="S50" s="142" t="s">
        <v>99</v>
      </c>
      <c r="T50" s="142" t="s">
        <v>2034</v>
      </c>
      <c r="U50" s="142" t="s">
        <v>100</v>
      </c>
      <c r="V50" s="117">
        <v>1</v>
      </c>
      <c r="W50" s="139">
        <v>980000</v>
      </c>
      <c r="X50" s="139">
        <v>66000</v>
      </c>
      <c r="Y50" s="130">
        <v>0</v>
      </c>
      <c r="Z50" s="139">
        <v>0</v>
      </c>
      <c r="AA50" s="139">
        <v>66000</v>
      </c>
      <c r="AB50" s="139">
        <v>300000</v>
      </c>
      <c r="AC50" s="139">
        <v>614000</v>
      </c>
      <c r="AD50" s="139">
        <v>0</v>
      </c>
      <c r="AE50" s="139">
        <v>0</v>
      </c>
      <c r="AF50" s="139">
        <v>0</v>
      </c>
      <c r="AG50" s="139">
        <v>0</v>
      </c>
      <c r="AH50" s="139">
        <v>0</v>
      </c>
      <c r="AI50" s="116" t="s">
        <v>88</v>
      </c>
      <c r="AJ50" s="139">
        <v>0</v>
      </c>
      <c r="AK50" s="136">
        <v>0</v>
      </c>
      <c r="AL50" s="136">
        <v>0</v>
      </c>
      <c r="AM50" s="136">
        <v>0</v>
      </c>
      <c r="AN50" s="136">
        <v>0</v>
      </c>
      <c r="AO50" s="136">
        <v>0</v>
      </c>
      <c r="AP50" s="136">
        <v>0</v>
      </c>
      <c r="AQ50" s="139">
        <v>0</v>
      </c>
      <c r="AR50" s="139">
        <v>0</v>
      </c>
      <c r="AS50" s="139">
        <v>0</v>
      </c>
      <c r="AT50" s="139">
        <v>0</v>
      </c>
      <c r="AU50" s="118"/>
      <c r="AV50" s="230">
        <v>0</v>
      </c>
      <c r="AW50" s="230">
        <v>0</v>
      </c>
      <c r="AX50" s="230" t="s">
        <v>3602</v>
      </c>
      <c r="AY50" s="141">
        <v>8</v>
      </c>
      <c r="AZ50" s="70">
        <v>1</v>
      </c>
      <c r="BA50" s="70">
        <v>1</v>
      </c>
      <c r="BB50" s="70">
        <v>0</v>
      </c>
      <c r="BC50" s="70">
        <v>1</v>
      </c>
      <c r="BD50" s="70">
        <v>1</v>
      </c>
      <c r="BE50" s="70">
        <v>1</v>
      </c>
      <c r="BF50" s="70">
        <v>1</v>
      </c>
      <c r="BG50" s="71">
        <v>0</v>
      </c>
      <c r="BH50" s="71">
        <v>1</v>
      </c>
      <c r="BI50" s="71">
        <v>0</v>
      </c>
      <c r="BJ50" s="71">
        <v>0</v>
      </c>
      <c r="BK50" s="71">
        <v>1</v>
      </c>
      <c r="BL50" s="70">
        <v>1</v>
      </c>
      <c r="BM50" s="70">
        <v>1</v>
      </c>
      <c r="BN50" s="70">
        <v>0</v>
      </c>
      <c r="BO50" s="70">
        <v>1</v>
      </c>
      <c r="BP50" s="403">
        <v>0</v>
      </c>
      <c r="BQ50" s="403">
        <v>0</v>
      </c>
      <c r="BR50" s="403">
        <v>66000</v>
      </c>
      <c r="BS50" s="403">
        <v>300000</v>
      </c>
      <c r="BT50" s="403">
        <v>614000</v>
      </c>
      <c r="BU50" s="403">
        <v>0</v>
      </c>
      <c r="BV50" s="403">
        <v>0</v>
      </c>
      <c r="BW50" s="403">
        <v>0</v>
      </c>
      <c r="BX50" s="403">
        <v>0</v>
      </c>
      <c r="BY50" s="403">
        <v>0</v>
      </c>
      <c r="BZ50" s="401">
        <v>0</v>
      </c>
      <c r="CA50" s="401">
        <v>0</v>
      </c>
      <c r="CB50" s="401">
        <v>0</v>
      </c>
      <c r="CC50" s="401">
        <v>0</v>
      </c>
      <c r="CD50" s="401">
        <v>0</v>
      </c>
      <c r="CE50" s="401">
        <v>0</v>
      </c>
      <c r="CF50" s="401">
        <v>0</v>
      </c>
      <c r="CG50" s="401">
        <v>0</v>
      </c>
      <c r="CH50" s="401">
        <v>0</v>
      </c>
      <c r="CI50" s="401">
        <v>0</v>
      </c>
      <c r="CJ50" s="401">
        <v>0</v>
      </c>
      <c r="CK50" s="401">
        <v>0</v>
      </c>
      <c r="CL50" s="401">
        <v>0</v>
      </c>
      <c r="CM50" s="401">
        <v>0</v>
      </c>
      <c r="CN50" s="401">
        <v>0</v>
      </c>
      <c r="CO50" s="401">
        <v>0</v>
      </c>
      <c r="CP50" s="401">
        <v>0</v>
      </c>
      <c r="CQ50" s="401">
        <v>0</v>
      </c>
      <c r="CR50" s="401">
        <v>0</v>
      </c>
      <c r="CS50" s="401">
        <v>0</v>
      </c>
      <c r="CT50" s="401">
        <v>0</v>
      </c>
      <c r="CU50" s="401">
        <v>0</v>
      </c>
      <c r="CV50" s="401">
        <v>0</v>
      </c>
      <c r="CW50" s="401">
        <v>0</v>
      </c>
      <c r="CX50" s="401">
        <v>0</v>
      </c>
      <c r="CY50" s="401">
        <v>0</v>
      </c>
      <c r="CZ50" s="401">
        <v>0</v>
      </c>
      <c r="DA50" s="401">
        <v>0</v>
      </c>
      <c r="DB50" s="401">
        <v>0</v>
      </c>
      <c r="DC50" s="401">
        <v>0</v>
      </c>
      <c r="DD50" s="401">
        <v>0</v>
      </c>
      <c r="DE50" s="401">
        <v>0</v>
      </c>
      <c r="DF50" s="401">
        <v>0</v>
      </c>
      <c r="DG50" s="403">
        <v>36000</v>
      </c>
      <c r="DH50" s="403">
        <v>36000</v>
      </c>
      <c r="DI50" s="403">
        <v>36000</v>
      </c>
      <c r="DJ50" s="403">
        <v>36000</v>
      </c>
      <c r="DK50" s="403">
        <v>36000</v>
      </c>
      <c r="DL50" s="403">
        <v>36000</v>
      </c>
      <c r="DM50" s="403">
        <v>36000</v>
      </c>
      <c r="DN50" s="403">
        <v>36000</v>
      </c>
      <c r="DO50" s="403">
        <v>36000</v>
      </c>
      <c r="DP50" s="403">
        <v>36000</v>
      </c>
      <c r="DQ50" s="403">
        <v>36000</v>
      </c>
      <c r="DR50" s="403">
        <v>36000</v>
      </c>
      <c r="DS50" s="403">
        <v>36000</v>
      </c>
      <c r="DT50" s="403">
        <v>36000</v>
      </c>
      <c r="DU50" s="403">
        <v>36000</v>
      </c>
      <c r="DV50" s="403">
        <v>36000</v>
      </c>
      <c r="DW50" s="403">
        <v>36000</v>
      </c>
      <c r="DX50" s="403">
        <v>36000</v>
      </c>
      <c r="DY50" s="403">
        <v>36000</v>
      </c>
      <c r="DZ50" s="403">
        <v>36000</v>
      </c>
      <c r="EA50" s="403">
        <v>36000</v>
      </c>
      <c r="EB50" s="403">
        <v>36000</v>
      </c>
      <c r="EC50" s="403">
        <v>36000</v>
      </c>
      <c r="ED50" s="403">
        <v>36000</v>
      </c>
      <c r="EE50" s="403">
        <v>36000</v>
      </c>
      <c r="EF50" s="403">
        <v>36000</v>
      </c>
      <c r="EG50" s="403">
        <v>36000</v>
      </c>
      <c r="EH50" s="403">
        <v>36000</v>
      </c>
      <c r="EI50" s="403">
        <v>36000</v>
      </c>
      <c r="EJ50" s="403">
        <v>36000</v>
      </c>
      <c r="EK50" s="403">
        <v>36000</v>
      </c>
      <c r="EL50" s="403">
        <v>36000</v>
      </c>
      <c r="EM50" s="403">
        <v>36000</v>
      </c>
      <c r="EN50" s="403">
        <v>36000</v>
      </c>
      <c r="EO50" s="403">
        <v>36000</v>
      </c>
      <c r="EP50" s="403">
        <v>36000</v>
      </c>
      <c r="EQ50" s="403">
        <v>36000</v>
      </c>
      <c r="ER50" s="403">
        <v>36000</v>
      </c>
      <c r="ES50" s="403">
        <v>36000</v>
      </c>
      <c r="ET50" s="403">
        <v>36000</v>
      </c>
      <c r="EU50" s="403">
        <v>36000</v>
      </c>
      <c r="EV50" s="403">
        <v>36000</v>
      </c>
      <c r="EW50" s="403">
        <v>36000</v>
      </c>
      <c r="EX50" s="404">
        <v>59863.945578231287</v>
      </c>
      <c r="EY50" s="404">
        <v>259151.2795594428</v>
      </c>
      <c r="EZ50" s="404">
        <v>505139.31952221552</v>
      </c>
      <c r="FA50" s="404">
        <v>0</v>
      </c>
      <c r="FB50" s="404">
        <v>0</v>
      </c>
      <c r="FC50" s="404">
        <v>0</v>
      </c>
      <c r="FD50" s="404">
        <v>0</v>
      </c>
      <c r="FE50" s="404">
        <v>0</v>
      </c>
      <c r="FF50" s="404">
        <v>0</v>
      </c>
      <c r="FG50" s="404">
        <v>0</v>
      </c>
      <c r="FH50" s="404">
        <v>0</v>
      </c>
      <c r="FI50" s="404">
        <v>0</v>
      </c>
      <c r="FJ50" s="404">
        <v>0</v>
      </c>
      <c r="FK50" s="404">
        <v>0</v>
      </c>
      <c r="FL50" s="404">
        <v>0</v>
      </c>
      <c r="FM50" s="404">
        <v>0</v>
      </c>
      <c r="FN50" s="404">
        <v>0</v>
      </c>
      <c r="FO50" s="404">
        <v>0</v>
      </c>
      <c r="FP50" s="404">
        <v>0</v>
      </c>
      <c r="FQ50" s="404">
        <v>0</v>
      </c>
      <c r="FR50" s="404">
        <v>0</v>
      </c>
      <c r="FS50" s="404">
        <v>0</v>
      </c>
      <c r="FT50" s="404">
        <v>0</v>
      </c>
      <c r="FU50" s="404">
        <v>0</v>
      </c>
      <c r="FV50" s="404">
        <v>0</v>
      </c>
      <c r="FW50" s="404">
        <v>0</v>
      </c>
      <c r="FX50" s="404">
        <v>0</v>
      </c>
      <c r="FY50" s="404">
        <v>0</v>
      </c>
      <c r="FZ50" s="404">
        <v>0</v>
      </c>
      <c r="GA50" s="404">
        <v>0</v>
      </c>
      <c r="GB50" s="404">
        <v>0</v>
      </c>
      <c r="GC50" s="404">
        <v>0</v>
      </c>
      <c r="GD50" s="404">
        <v>0</v>
      </c>
      <c r="GE50" s="404">
        <v>0</v>
      </c>
      <c r="GF50" s="404">
        <v>0</v>
      </c>
      <c r="GG50" s="404">
        <v>0</v>
      </c>
      <c r="GH50" s="404">
        <v>0</v>
      </c>
      <c r="GI50" s="404">
        <v>0</v>
      </c>
      <c r="GJ50" s="404">
        <v>0</v>
      </c>
      <c r="GK50" s="404">
        <v>0</v>
      </c>
      <c r="GL50" s="404">
        <v>32653.061224489797</v>
      </c>
      <c r="GM50" s="404">
        <v>31098.153547133137</v>
      </c>
      <c r="GN50" s="404">
        <v>29617.289092507752</v>
      </c>
      <c r="GO50" s="404">
        <v>28206.941992864522</v>
      </c>
      <c r="GP50" s="404">
        <v>26863.754278918597</v>
      </c>
      <c r="GQ50" s="404">
        <v>25584.527884684372</v>
      </c>
      <c r="GR50" s="404">
        <v>24366.217033032739</v>
      </c>
      <c r="GS50" s="404">
        <v>23205.920983840701</v>
      </c>
      <c r="GT50" s="404">
        <v>22100.877127467335</v>
      </c>
      <c r="GU50" s="404">
        <v>21048.454407111745</v>
      </c>
      <c r="GV50" s="404">
        <v>20046.147054392142</v>
      </c>
      <c r="GW50" s="404">
        <v>19091.568623230607</v>
      </c>
      <c r="GX50" s="404">
        <v>18182.44630783868</v>
      </c>
      <c r="GY50" s="404">
        <v>17316.615531274925</v>
      </c>
      <c r="GZ50" s="404">
        <v>16492.01479169041</v>
      </c>
      <c r="HA50" s="404">
        <v>15706.680753990862</v>
      </c>
      <c r="HB50" s="404">
        <v>14958.743575229393</v>
      </c>
      <c r="HC50" s="404">
        <v>14246.422452599421</v>
      </c>
      <c r="HD50" s="404">
        <v>13568.021383428022</v>
      </c>
      <c r="HE50" s="404">
        <v>12921.925127074306</v>
      </c>
      <c r="HF50" s="404">
        <v>12306.595359118388</v>
      </c>
      <c r="HG50" s="404">
        <v>11720.567008684176</v>
      </c>
      <c r="HH50" s="404">
        <v>11162.444770175407</v>
      </c>
      <c r="HI50" s="404">
        <v>10630.899781119435</v>
      </c>
      <c r="HJ50" s="404">
        <v>10124.666458208985</v>
      </c>
      <c r="HK50" s="404">
        <v>9642.5394840085573</v>
      </c>
      <c r="HL50" s="404">
        <v>9183.3709371510085</v>
      </c>
      <c r="HM50" s="404">
        <v>8746.0675591914351</v>
      </c>
      <c r="HN50" s="404">
        <v>8329.588151610893</v>
      </c>
      <c r="HO50" s="404">
        <v>7932.9410967722761</v>
      </c>
      <c r="HP50" s="404">
        <v>7555.1819969259777</v>
      </c>
      <c r="HQ50" s="404">
        <v>7195.4114256437879</v>
      </c>
      <c r="HR50" s="404">
        <v>6852.7727863274176</v>
      </c>
      <c r="HS50" s="404">
        <v>6526.4502726927776</v>
      </c>
      <c r="HT50" s="404">
        <v>6215.666926374075</v>
      </c>
      <c r="HU50" s="404">
        <v>5919.6827870229281</v>
      </c>
      <c r="HV50" s="404">
        <v>5637.7931304980275</v>
      </c>
      <c r="HW50" s="404">
        <v>5369.3267909505012</v>
      </c>
      <c r="HX50" s="404">
        <v>5113.6445628100018</v>
      </c>
      <c r="HY50" s="404">
        <v>4870.1376788666685</v>
      </c>
      <c r="HZ50" s="404">
        <v>824154.54465988954</v>
      </c>
      <c r="IA50" s="404">
        <v>588311.53213695216</v>
      </c>
      <c r="IB50" s="401">
        <v>0.71383642297299399</v>
      </c>
    </row>
    <row r="51" spans="1:236" ht="90" customHeight="1" x14ac:dyDescent="0.2">
      <c r="A51" s="161" t="s">
        <v>2267</v>
      </c>
      <c r="B51" s="150" t="s">
        <v>2580</v>
      </c>
      <c r="C51" s="150" t="s">
        <v>2166</v>
      </c>
      <c r="D51" s="148">
        <v>5</v>
      </c>
      <c r="E51" s="150" t="s">
        <v>2593</v>
      </c>
      <c r="F51" s="151" t="s">
        <v>2594</v>
      </c>
      <c r="G51" s="151" t="s">
        <v>2595</v>
      </c>
      <c r="H51" s="79" t="s">
        <v>77</v>
      </c>
      <c r="I51" s="151" t="s">
        <v>2584</v>
      </c>
      <c r="J51" s="151">
        <v>40</v>
      </c>
      <c r="K51" s="227" t="s">
        <v>79</v>
      </c>
      <c r="L51" s="79">
        <v>28000</v>
      </c>
      <c r="M51" s="79" t="s">
        <v>2585</v>
      </c>
      <c r="N51" s="79" t="s">
        <v>81</v>
      </c>
      <c r="O51" s="13" t="s">
        <v>217</v>
      </c>
      <c r="P51" s="79" t="s">
        <v>461</v>
      </c>
      <c r="Q51" s="112" t="s">
        <v>100</v>
      </c>
      <c r="R51" s="79" t="s">
        <v>108</v>
      </c>
      <c r="S51" s="79" t="s">
        <v>191</v>
      </c>
      <c r="T51" s="79" t="s">
        <v>2551</v>
      </c>
      <c r="U51" s="79" t="s">
        <v>87</v>
      </c>
      <c r="V51" s="81">
        <v>1</v>
      </c>
      <c r="W51" s="149">
        <v>750000</v>
      </c>
      <c r="X51" s="149">
        <v>50000</v>
      </c>
      <c r="Y51" s="149">
        <v>0</v>
      </c>
      <c r="Z51" s="127">
        <v>0</v>
      </c>
      <c r="AA51" s="149">
        <v>200000</v>
      </c>
      <c r="AB51" s="149">
        <v>200000</v>
      </c>
      <c r="AC51" s="149">
        <v>350000</v>
      </c>
      <c r="AD51" s="149">
        <v>0</v>
      </c>
      <c r="AE51" s="149">
        <v>0</v>
      </c>
      <c r="AF51" s="149">
        <v>0</v>
      </c>
      <c r="AG51" s="149">
        <v>0</v>
      </c>
      <c r="AH51" s="149">
        <v>0</v>
      </c>
      <c r="AI51" s="88" t="s">
        <v>88</v>
      </c>
      <c r="AJ51" s="149">
        <v>0</v>
      </c>
      <c r="AK51" s="149">
        <v>0</v>
      </c>
      <c r="AL51" s="149">
        <v>0</v>
      </c>
      <c r="AM51" s="149">
        <v>0</v>
      </c>
      <c r="AN51" s="149">
        <v>0</v>
      </c>
      <c r="AO51" s="149">
        <v>0</v>
      </c>
      <c r="AP51" s="149">
        <v>0</v>
      </c>
      <c r="AQ51" s="149">
        <v>0</v>
      </c>
      <c r="AR51" s="149">
        <v>0</v>
      </c>
      <c r="AS51" s="149">
        <v>0</v>
      </c>
      <c r="AT51" s="149">
        <v>0</v>
      </c>
      <c r="AU51" s="151"/>
      <c r="AV51" s="230">
        <v>0</v>
      </c>
      <c r="AW51" s="230">
        <v>0</v>
      </c>
      <c r="AX51" s="230" t="s">
        <v>3616</v>
      </c>
      <c r="AY51" s="141">
        <v>7</v>
      </c>
      <c r="AZ51" s="70">
        <v>1</v>
      </c>
      <c r="BA51" s="70">
        <v>1</v>
      </c>
      <c r="BB51" s="70">
        <v>0</v>
      </c>
      <c r="BC51" s="70">
        <v>1</v>
      </c>
      <c r="BD51" s="70">
        <v>1</v>
      </c>
      <c r="BE51" s="70">
        <v>1</v>
      </c>
      <c r="BF51" s="70">
        <v>1</v>
      </c>
      <c r="BG51" s="71">
        <v>0</v>
      </c>
      <c r="BH51" s="71">
        <v>1</v>
      </c>
      <c r="BI51" s="71">
        <v>0</v>
      </c>
      <c r="BJ51" s="71">
        <v>0</v>
      </c>
      <c r="BK51" s="71">
        <v>1</v>
      </c>
      <c r="BL51" s="70">
        <v>1</v>
      </c>
      <c r="BM51" s="70">
        <v>0</v>
      </c>
      <c r="BN51" s="70">
        <v>0</v>
      </c>
      <c r="BO51" s="70">
        <v>0</v>
      </c>
      <c r="BP51" s="403">
        <v>0</v>
      </c>
      <c r="BQ51" s="403">
        <v>0</v>
      </c>
      <c r="BR51" s="403">
        <v>200000</v>
      </c>
      <c r="BS51" s="403">
        <v>200000</v>
      </c>
      <c r="BT51" s="403">
        <v>350000</v>
      </c>
      <c r="BU51" s="403">
        <v>0</v>
      </c>
      <c r="BV51" s="403">
        <v>0</v>
      </c>
      <c r="BW51" s="403">
        <v>0</v>
      </c>
      <c r="BX51" s="403">
        <v>0</v>
      </c>
      <c r="BY51" s="403">
        <v>0</v>
      </c>
      <c r="BZ51" s="401">
        <v>0</v>
      </c>
      <c r="CA51" s="401">
        <v>0</v>
      </c>
      <c r="CB51" s="401">
        <v>0</v>
      </c>
      <c r="CC51" s="401">
        <v>0</v>
      </c>
      <c r="CD51" s="401">
        <v>0</v>
      </c>
      <c r="CE51" s="401">
        <v>0</v>
      </c>
      <c r="CF51" s="401">
        <v>0</v>
      </c>
      <c r="CG51" s="401">
        <v>0</v>
      </c>
      <c r="CH51" s="401">
        <v>0</v>
      </c>
      <c r="CI51" s="401">
        <v>0</v>
      </c>
      <c r="CJ51" s="401">
        <v>0</v>
      </c>
      <c r="CK51" s="401">
        <v>0</v>
      </c>
      <c r="CL51" s="401">
        <v>0</v>
      </c>
      <c r="CM51" s="401">
        <v>0</v>
      </c>
      <c r="CN51" s="401">
        <v>0</v>
      </c>
      <c r="CO51" s="401">
        <v>0</v>
      </c>
      <c r="CP51" s="401">
        <v>0</v>
      </c>
      <c r="CQ51" s="401">
        <v>0</v>
      </c>
      <c r="CR51" s="401">
        <v>0</v>
      </c>
      <c r="CS51" s="401">
        <v>0</v>
      </c>
      <c r="CT51" s="401">
        <v>0</v>
      </c>
      <c r="CU51" s="401">
        <v>0</v>
      </c>
      <c r="CV51" s="401">
        <v>0</v>
      </c>
      <c r="CW51" s="401">
        <v>0</v>
      </c>
      <c r="CX51" s="401">
        <v>0</v>
      </c>
      <c r="CY51" s="401">
        <v>0</v>
      </c>
      <c r="CZ51" s="401">
        <v>0</v>
      </c>
      <c r="DA51" s="401">
        <v>0</v>
      </c>
      <c r="DB51" s="401">
        <v>0</v>
      </c>
      <c r="DC51" s="401">
        <v>0</v>
      </c>
      <c r="DD51" s="401">
        <v>0</v>
      </c>
      <c r="DE51" s="401">
        <v>0</v>
      </c>
      <c r="DF51" s="401">
        <v>0</v>
      </c>
      <c r="DG51" s="403">
        <v>28000</v>
      </c>
      <c r="DH51" s="403">
        <v>28000</v>
      </c>
      <c r="DI51" s="403">
        <v>28000</v>
      </c>
      <c r="DJ51" s="403">
        <v>28000</v>
      </c>
      <c r="DK51" s="403">
        <v>28000</v>
      </c>
      <c r="DL51" s="403">
        <v>28000</v>
      </c>
      <c r="DM51" s="403">
        <v>28000</v>
      </c>
      <c r="DN51" s="403">
        <v>28000</v>
      </c>
      <c r="DO51" s="403">
        <v>28000</v>
      </c>
      <c r="DP51" s="403">
        <v>28000</v>
      </c>
      <c r="DQ51" s="403">
        <v>28000</v>
      </c>
      <c r="DR51" s="403">
        <v>28000</v>
      </c>
      <c r="DS51" s="403">
        <v>28000</v>
      </c>
      <c r="DT51" s="403">
        <v>28000</v>
      </c>
      <c r="DU51" s="403">
        <v>28000</v>
      </c>
      <c r="DV51" s="403">
        <v>28000</v>
      </c>
      <c r="DW51" s="403">
        <v>28000</v>
      </c>
      <c r="DX51" s="403">
        <v>28000</v>
      </c>
      <c r="DY51" s="403">
        <v>28000</v>
      </c>
      <c r="DZ51" s="403">
        <v>28000</v>
      </c>
      <c r="EA51" s="403">
        <v>28000</v>
      </c>
      <c r="EB51" s="403">
        <v>28000</v>
      </c>
      <c r="EC51" s="403">
        <v>28000</v>
      </c>
      <c r="ED51" s="403">
        <v>28000</v>
      </c>
      <c r="EE51" s="403">
        <v>28000</v>
      </c>
      <c r="EF51" s="403">
        <v>28000</v>
      </c>
      <c r="EG51" s="403">
        <v>28000</v>
      </c>
      <c r="EH51" s="403">
        <v>28000</v>
      </c>
      <c r="EI51" s="403">
        <v>28000</v>
      </c>
      <c r="EJ51" s="403">
        <v>28000</v>
      </c>
      <c r="EK51" s="403">
        <v>28000</v>
      </c>
      <c r="EL51" s="403">
        <v>28000</v>
      </c>
      <c r="EM51" s="403">
        <v>28000</v>
      </c>
      <c r="EN51" s="403">
        <v>28000</v>
      </c>
      <c r="EO51" s="403">
        <v>28000</v>
      </c>
      <c r="EP51" s="403">
        <v>28000</v>
      </c>
      <c r="EQ51" s="403">
        <v>28000</v>
      </c>
      <c r="ER51" s="403">
        <v>28000</v>
      </c>
      <c r="ES51" s="403">
        <v>28000</v>
      </c>
      <c r="ET51" s="403">
        <v>28000</v>
      </c>
      <c r="EU51" s="403">
        <v>28000</v>
      </c>
      <c r="EV51" s="403">
        <v>28000</v>
      </c>
      <c r="EW51" s="403">
        <v>28000</v>
      </c>
      <c r="EX51" s="404">
        <v>181405.89569160997</v>
      </c>
      <c r="EY51" s="404">
        <v>172767.51970629519</v>
      </c>
      <c r="EZ51" s="404">
        <v>287945.86617715866</v>
      </c>
      <c r="FA51" s="404">
        <v>0</v>
      </c>
      <c r="FB51" s="404">
        <v>0</v>
      </c>
      <c r="FC51" s="404">
        <v>0</v>
      </c>
      <c r="FD51" s="404">
        <v>0</v>
      </c>
      <c r="FE51" s="404">
        <v>0</v>
      </c>
      <c r="FF51" s="404">
        <v>0</v>
      </c>
      <c r="FG51" s="404">
        <v>0</v>
      </c>
      <c r="FH51" s="404">
        <v>0</v>
      </c>
      <c r="FI51" s="404">
        <v>0</v>
      </c>
      <c r="FJ51" s="404">
        <v>0</v>
      </c>
      <c r="FK51" s="404">
        <v>0</v>
      </c>
      <c r="FL51" s="404">
        <v>0</v>
      </c>
      <c r="FM51" s="404">
        <v>0</v>
      </c>
      <c r="FN51" s="404">
        <v>0</v>
      </c>
      <c r="FO51" s="404">
        <v>0</v>
      </c>
      <c r="FP51" s="404">
        <v>0</v>
      </c>
      <c r="FQ51" s="404">
        <v>0</v>
      </c>
      <c r="FR51" s="404">
        <v>0</v>
      </c>
      <c r="FS51" s="404">
        <v>0</v>
      </c>
      <c r="FT51" s="404">
        <v>0</v>
      </c>
      <c r="FU51" s="404">
        <v>0</v>
      </c>
      <c r="FV51" s="404">
        <v>0</v>
      </c>
      <c r="FW51" s="404">
        <v>0</v>
      </c>
      <c r="FX51" s="404">
        <v>0</v>
      </c>
      <c r="FY51" s="404">
        <v>0</v>
      </c>
      <c r="FZ51" s="404">
        <v>0</v>
      </c>
      <c r="GA51" s="404">
        <v>0</v>
      </c>
      <c r="GB51" s="404">
        <v>0</v>
      </c>
      <c r="GC51" s="404">
        <v>0</v>
      </c>
      <c r="GD51" s="404">
        <v>0</v>
      </c>
      <c r="GE51" s="404">
        <v>0</v>
      </c>
      <c r="GF51" s="404">
        <v>0</v>
      </c>
      <c r="GG51" s="404">
        <v>0</v>
      </c>
      <c r="GH51" s="404">
        <v>0</v>
      </c>
      <c r="GI51" s="404">
        <v>0</v>
      </c>
      <c r="GJ51" s="404">
        <v>0</v>
      </c>
      <c r="GK51" s="404">
        <v>0</v>
      </c>
      <c r="GL51" s="404">
        <v>25396.825396825396</v>
      </c>
      <c r="GM51" s="404">
        <v>24187.452758881329</v>
      </c>
      <c r="GN51" s="404">
        <v>23035.669294172694</v>
      </c>
      <c r="GO51" s="404">
        <v>21938.73266111685</v>
      </c>
      <c r="GP51" s="404">
        <v>20894.031105825576</v>
      </c>
      <c r="GQ51" s="404">
        <v>19899.077243643402</v>
      </c>
      <c r="GR51" s="404">
        <v>18951.502136803239</v>
      </c>
      <c r="GS51" s="404">
        <v>18049.049654098322</v>
      </c>
      <c r="GT51" s="404">
        <v>17189.57109914126</v>
      </c>
      <c r="GU51" s="404">
        <v>16371.020094420248</v>
      </c>
      <c r="GV51" s="404">
        <v>15591.447708971666</v>
      </c>
      <c r="GW51" s="404">
        <v>14848.99781806825</v>
      </c>
      <c r="GX51" s="404">
        <v>14141.902683874529</v>
      </c>
      <c r="GY51" s="404">
        <v>13468.478746547165</v>
      </c>
      <c r="GZ51" s="404">
        <v>12827.122615759206</v>
      </c>
      <c r="HA51" s="404">
        <v>12216.307253104003</v>
      </c>
      <c r="HB51" s="404">
        <v>11634.578336289527</v>
      </c>
      <c r="HC51" s="404">
        <v>11080.550796466217</v>
      </c>
      <c r="HD51" s="404">
        <v>10552.905520444017</v>
      </c>
      <c r="HE51" s="404">
        <v>10050.386209946682</v>
      </c>
      <c r="HF51" s="404">
        <v>9571.796390425412</v>
      </c>
      <c r="HG51" s="404">
        <v>9115.9965623099142</v>
      </c>
      <c r="HH51" s="404">
        <v>8681.9014879142069</v>
      </c>
      <c r="HI51" s="404">
        <v>8268.4776075373393</v>
      </c>
      <c r="HJ51" s="404">
        <v>7874.7405786069894</v>
      </c>
      <c r="HK51" s="404">
        <v>7499.752932006656</v>
      </c>
      <c r="HL51" s="404">
        <v>7142.6218400063399</v>
      </c>
      <c r="HM51" s="404">
        <v>6802.4969904822274</v>
      </c>
      <c r="HN51" s="404">
        <v>6478.5685623640284</v>
      </c>
      <c r="HO51" s="404">
        <v>6170.0652974895484</v>
      </c>
      <c r="HP51" s="404">
        <v>5876.2526642757603</v>
      </c>
      <c r="HQ51" s="404">
        <v>5596.4311088340573</v>
      </c>
      <c r="HR51" s="404">
        <v>5329.9343893657697</v>
      </c>
      <c r="HS51" s="404">
        <v>5076.1279898721605</v>
      </c>
      <c r="HT51" s="404">
        <v>4834.4076094020584</v>
      </c>
      <c r="HU51" s="404">
        <v>4604.197723240055</v>
      </c>
      <c r="HV51" s="404">
        <v>4384.9502126095767</v>
      </c>
      <c r="HW51" s="404">
        <v>4176.143059628168</v>
      </c>
      <c r="HX51" s="404">
        <v>3977.2791044077794</v>
      </c>
      <c r="HY51" s="404">
        <v>3787.8848613407417</v>
      </c>
      <c r="HZ51" s="404">
        <v>642119.28157506383</v>
      </c>
      <c r="IA51" s="404">
        <v>457575.63610651839</v>
      </c>
      <c r="IB51" s="401">
        <v>0.71260223643202925</v>
      </c>
    </row>
    <row r="52" spans="1:236" ht="90" customHeight="1" x14ac:dyDescent="0.2">
      <c r="A52" s="137" t="s">
        <v>2026</v>
      </c>
      <c r="B52" s="138" t="s">
        <v>2027</v>
      </c>
      <c r="C52" s="138" t="s">
        <v>2036</v>
      </c>
      <c r="D52" s="121">
        <v>2</v>
      </c>
      <c r="E52" s="138" t="s">
        <v>2037</v>
      </c>
      <c r="F52" s="118" t="s">
        <v>2038</v>
      </c>
      <c r="G52" s="118" t="s">
        <v>2039</v>
      </c>
      <c r="H52" s="142" t="s">
        <v>77</v>
      </c>
      <c r="I52" s="118" t="s">
        <v>2040</v>
      </c>
      <c r="J52" s="142">
        <v>40</v>
      </c>
      <c r="K52" s="227" t="s">
        <v>79</v>
      </c>
      <c r="L52" s="142">
        <v>14400</v>
      </c>
      <c r="M52" s="142" t="s">
        <v>2041</v>
      </c>
      <c r="N52" s="142" t="s">
        <v>81</v>
      </c>
      <c r="O52" s="142" t="s">
        <v>454</v>
      </c>
      <c r="P52" s="142" t="s">
        <v>457</v>
      </c>
      <c r="Q52" s="112" t="s">
        <v>100</v>
      </c>
      <c r="R52" s="142" t="s">
        <v>261</v>
      </c>
      <c r="S52" s="142" t="s">
        <v>99</v>
      </c>
      <c r="T52" s="142" t="s">
        <v>2034</v>
      </c>
      <c r="U52" s="142" t="s">
        <v>100</v>
      </c>
      <c r="V52" s="117">
        <v>1</v>
      </c>
      <c r="W52" s="136">
        <v>365000</v>
      </c>
      <c r="X52" s="136">
        <v>0</v>
      </c>
      <c r="Y52" s="136">
        <v>0</v>
      </c>
      <c r="Z52" s="136">
        <v>0</v>
      </c>
      <c r="AA52" s="136">
        <v>365000</v>
      </c>
      <c r="AB52" s="136">
        <v>0</v>
      </c>
      <c r="AC52" s="136">
        <v>0</v>
      </c>
      <c r="AD52" s="136">
        <v>0</v>
      </c>
      <c r="AE52" s="139">
        <v>0</v>
      </c>
      <c r="AF52" s="139">
        <v>0</v>
      </c>
      <c r="AG52" s="139">
        <v>0</v>
      </c>
      <c r="AH52" s="139">
        <v>0</v>
      </c>
      <c r="AI52" s="116" t="s">
        <v>88</v>
      </c>
      <c r="AJ52" s="136">
        <v>0</v>
      </c>
      <c r="AK52" s="136">
        <v>0</v>
      </c>
      <c r="AL52" s="136">
        <v>0</v>
      </c>
      <c r="AM52" s="136">
        <v>0</v>
      </c>
      <c r="AN52" s="136">
        <v>0</v>
      </c>
      <c r="AO52" s="136">
        <v>0</v>
      </c>
      <c r="AP52" s="136">
        <v>0</v>
      </c>
      <c r="AQ52" s="139">
        <v>0</v>
      </c>
      <c r="AR52" s="139">
        <v>0</v>
      </c>
      <c r="AS52" s="139">
        <v>0</v>
      </c>
      <c r="AT52" s="139">
        <v>0</v>
      </c>
      <c r="AU52" s="118" t="s">
        <v>2042</v>
      </c>
      <c r="AV52" s="230">
        <v>0</v>
      </c>
      <c r="AW52" s="230">
        <v>0</v>
      </c>
      <c r="AX52" s="230" t="s">
        <v>3602</v>
      </c>
      <c r="AY52" s="141">
        <v>9</v>
      </c>
      <c r="AZ52" s="70">
        <v>1</v>
      </c>
      <c r="BA52" s="70">
        <v>1</v>
      </c>
      <c r="BB52" s="70">
        <v>1</v>
      </c>
      <c r="BC52" s="70">
        <v>1</v>
      </c>
      <c r="BD52" s="70">
        <v>1</v>
      </c>
      <c r="BE52" s="70">
        <v>1</v>
      </c>
      <c r="BF52" s="70">
        <v>1</v>
      </c>
      <c r="BG52" s="71">
        <v>0</v>
      </c>
      <c r="BH52" s="71">
        <v>1</v>
      </c>
      <c r="BI52" s="71">
        <v>0</v>
      </c>
      <c r="BJ52" s="71">
        <v>0</v>
      </c>
      <c r="BK52" s="71">
        <v>1</v>
      </c>
      <c r="BL52" s="70">
        <v>1</v>
      </c>
      <c r="BM52" s="70">
        <v>1</v>
      </c>
      <c r="BN52" s="70">
        <v>0</v>
      </c>
      <c r="BO52" s="70">
        <v>1</v>
      </c>
      <c r="BP52" s="403">
        <v>0</v>
      </c>
      <c r="BQ52" s="403">
        <v>0</v>
      </c>
      <c r="BR52" s="403">
        <v>365000</v>
      </c>
      <c r="BS52" s="403">
        <v>0</v>
      </c>
      <c r="BT52" s="403">
        <v>0</v>
      </c>
      <c r="BU52" s="403">
        <v>0</v>
      </c>
      <c r="BV52" s="403">
        <v>0</v>
      </c>
      <c r="BW52" s="403">
        <v>0</v>
      </c>
      <c r="BX52" s="403">
        <v>0</v>
      </c>
      <c r="BY52" s="403">
        <v>0</v>
      </c>
      <c r="BZ52" s="401">
        <v>0</v>
      </c>
      <c r="CA52" s="401">
        <v>0</v>
      </c>
      <c r="CB52" s="401">
        <v>0</v>
      </c>
      <c r="CC52" s="401">
        <v>0</v>
      </c>
      <c r="CD52" s="401">
        <v>0</v>
      </c>
      <c r="CE52" s="401">
        <v>0</v>
      </c>
      <c r="CF52" s="401">
        <v>0</v>
      </c>
      <c r="CG52" s="401">
        <v>0</v>
      </c>
      <c r="CH52" s="401">
        <v>0</v>
      </c>
      <c r="CI52" s="401">
        <v>0</v>
      </c>
      <c r="CJ52" s="401">
        <v>0</v>
      </c>
      <c r="CK52" s="401">
        <v>0</v>
      </c>
      <c r="CL52" s="401">
        <v>0</v>
      </c>
      <c r="CM52" s="401">
        <v>0</v>
      </c>
      <c r="CN52" s="401">
        <v>0</v>
      </c>
      <c r="CO52" s="401">
        <v>0</v>
      </c>
      <c r="CP52" s="401">
        <v>0</v>
      </c>
      <c r="CQ52" s="401">
        <v>0</v>
      </c>
      <c r="CR52" s="401">
        <v>0</v>
      </c>
      <c r="CS52" s="401">
        <v>0</v>
      </c>
      <c r="CT52" s="401">
        <v>0</v>
      </c>
      <c r="CU52" s="401">
        <v>0</v>
      </c>
      <c r="CV52" s="401">
        <v>0</v>
      </c>
      <c r="CW52" s="401">
        <v>0</v>
      </c>
      <c r="CX52" s="401">
        <v>0</v>
      </c>
      <c r="CY52" s="401">
        <v>0</v>
      </c>
      <c r="CZ52" s="401">
        <v>0</v>
      </c>
      <c r="DA52" s="401">
        <v>0</v>
      </c>
      <c r="DB52" s="401">
        <v>0</v>
      </c>
      <c r="DC52" s="401">
        <v>0</v>
      </c>
      <c r="DD52" s="401">
        <v>0</v>
      </c>
      <c r="DE52" s="401">
        <v>0</v>
      </c>
      <c r="DF52" s="401">
        <v>0</v>
      </c>
      <c r="DG52" s="403">
        <v>14400</v>
      </c>
      <c r="DH52" s="403">
        <v>14400</v>
      </c>
      <c r="DI52" s="403">
        <v>14400</v>
      </c>
      <c r="DJ52" s="403">
        <v>14400</v>
      </c>
      <c r="DK52" s="403">
        <v>14400</v>
      </c>
      <c r="DL52" s="403">
        <v>14400</v>
      </c>
      <c r="DM52" s="403">
        <v>14400</v>
      </c>
      <c r="DN52" s="403">
        <v>14400</v>
      </c>
      <c r="DO52" s="403">
        <v>14400</v>
      </c>
      <c r="DP52" s="403">
        <v>14400</v>
      </c>
      <c r="DQ52" s="403">
        <v>14400</v>
      </c>
      <c r="DR52" s="403">
        <v>14400</v>
      </c>
      <c r="DS52" s="403">
        <v>14400</v>
      </c>
      <c r="DT52" s="403">
        <v>14400</v>
      </c>
      <c r="DU52" s="403">
        <v>14400</v>
      </c>
      <c r="DV52" s="403">
        <v>14400</v>
      </c>
      <c r="DW52" s="403">
        <v>14400</v>
      </c>
      <c r="DX52" s="403">
        <v>14400</v>
      </c>
      <c r="DY52" s="403">
        <v>14400</v>
      </c>
      <c r="DZ52" s="403">
        <v>14400</v>
      </c>
      <c r="EA52" s="403">
        <v>14400</v>
      </c>
      <c r="EB52" s="403">
        <v>14400</v>
      </c>
      <c r="EC52" s="403">
        <v>14400</v>
      </c>
      <c r="ED52" s="403">
        <v>14400</v>
      </c>
      <c r="EE52" s="403">
        <v>14400</v>
      </c>
      <c r="EF52" s="403">
        <v>14400</v>
      </c>
      <c r="EG52" s="403">
        <v>14400</v>
      </c>
      <c r="EH52" s="403">
        <v>14400</v>
      </c>
      <c r="EI52" s="403">
        <v>14400</v>
      </c>
      <c r="EJ52" s="403">
        <v>14400</v>
      </c>
      <c r="EK52" s="403">
        <v>14400</v>
      </c>
      <c r="EL52" s="403">
        <v>14400</v>
      </c>
      <c r="EM52" s="403">
        <v>14400</v>
      </c>
      <c r="EN52" s="403">
        <v>14400</v>
      </c>
      <c r="EO52" s="403">
        <v>14400</v>
      </c>
      <c r="EP52" s="403">
        <v>14400</v>
      </c>
      <c r="EQ52" s="403">
        <v>14400</v>
      </c>
      <c r="ER52" s="403">
        <v>14400</v>
      </c>
      <c r="ES52" s="403">
        <v>14400</v>
      </c>
      <c r="ET52" s="403">
        <v>14400</v>
      </c>
      <c r="EU52" s="403">
        <v>14400</v>
      </c>
      <c r="EV52" s="403">
        <v>14400</v>
      </c>
      <c r="EW52" s="403">
        <v>14400</v>
      </c>
      <c r="EX52" s="404">
        <v>331065.75963718822</v>
      </c>
      <c r="EY52" s="404">
        <v>0</v>
      </c>
      <c r="EZ52" s="404">
        <v>0</v>
      </c>
      <c r="FA52" s="404">
        <v>0</v>
      </c>
      <c r="FB52" s="404">
        <v>0</v>
      </c>
      <c r="FC52" s="404">
        <v>0</v>
      </c>
      <c r="FD52" s="404">
        <v>0</v>
      </c>
      <c r="FE52" s="404">
        <v>0</v>
      </c>
      <c r="FF52" s="404">
        <v>0</v>
      </c>
      <c r="FG52" s="404">
        <v>0</v>
      </c>
      <c r="FH52" s="404">
        <v>0</v>
      </c>
      <c r="FI52" s="404">
        <v>0</v>
      </c>
      <c r="FJ52" s="404">
        <v>0</v>
      </c>
      <c r="FK52" s="404">
        <v>0</v>
      </c>
      <c r="FL52" s="404">
        <v>0</v>
      </c>
      <c r="FM52" s="404">
        <v>0</v>
      </c>
      <c r="FN52" s="404">
        <v>0</v>
      </c>
      <c r="FO52" s="404">
        <v>0</v>
      </c>
      <c r="FP52" s="404">
        <v>0</v>
      </c>
      <c r="FQ52" s="404">
        <v>0</v>
      </c>
      <c r="FR52" s="404">
        <v>0</v>
      </c>
      <c r="FS52" s="404">
        <v>0</v>
      </c>
      <c r="FT52" s="404">
        <v>0</v>
      </c>
      <c r="FU52" s="404">
        <v>0</v>
      </c>
      <c r="FV52" s="404">
        <v>0</v>
      </c>
      <c r="FW52" s="404">
        <v>0</v>
      </c>
      <c r="FX52" s="404">
        <v>0</v>
      </c>
      <c r="FY52" s="404">
        <v>0</v>
      </c>
      <c r="FZ52" s="404">
        <v>0</v>
      </c>
      <c r="GA52" s="404">
        <v>0</v>
      </c>
      <c r="GB52" s="404">
        <v>0</v>
      </c>
      <c r="GC52" s="404">
        <v>0</v>
      </c>
      <c r="GD52" s="404">
        <v>0</v>
      </c>
      <c r="GE52" s="404">
        <v>0</v>
      </c>
      <c r="GF52" s="404">
        <v>0</v>
      </c>
      <c r="GG52" s="404">
        <v>0</v>
      </c>
      <c r="GH52" s="404">
        <v>0</v>
      </c>
      <c r="GI52" s="404">
        <v>0</v>
      </c>
      <c r="GJ52" s="404">
        <v>0</v>
      </c>
      <c r="GK52" s="404">
        <v>0</v>
      </c>
      <c r="GL52" s="404">
        <v>13061.224489795917</v>
      </c>
      <c r="GM52" s="404">
        <v>12439.261418853253</v>
      </c>
      <c r="GN52" s="404">
        <v>11846.9156370031</v>
      </c>
      <c r="GO52" s="404">
        <v>11282.776797145809</v>
      </c>
      <c r="GP52" s="404">
        <v>10745.501711567438</v>
      </c>
      <c r="GQ52" s="404">
        <v>10233.811153873748</v>
      </c>
      <c r="GR52" s="404">
        <v>9746.486813213096</v>
      </c>
      <c r="GS52" s="404">
        <v>9282.3683935362806</v>
      </c>
      <c r="GT52" s="404">
        <v>8840.3508509869334</v>
      </c>
      <c r="GU52" s="404">
        <v>8419.3817628446977</v>
      </c>
      <c r="GV52" s="404">
        <v>8018.4588217568571</v>
      </c>
      <c r="GW52" s="404">
        <v>7636.627449292243</v>
      </c>
      <c r="GX52" s="404">
        <v>7272.9785231354717</v>
      </c>
      <c r="GY52" s="404">
        <v>6926.6462125099706</v>
      </c>
      <c r="GZ52" s="404">
        <v>6596.8059166761632</v>
      </c>
      <c r="HA52" s="404">
        <v>6282.6723015963453</v>
      </c>
      <c r="HB52" s="404">
        <v>5983.4974300917575</v>
      </c>
      <c r="HC52" s="404">
        <v>5698.5689810397689</v>
      </c>
      <c r="HD52" s="404">
        <v>5427.2085533712088</v>
      </c>
      <c r="HE52" s="404">
        <v>5168.770050829723</v>
      </c>
      <c r="HF52" s="404">
        <v>4922.6381436473548</v>
      </c>
      <c r="HG52" s="404">
        <v>4688.2268034736708</v>
      </c>
      <c r="HH52" s="404">
        <v>4464.9779080701628</v>
      </c>
      <c r="HI52" s="404">
        <v>4252.3599124477741</v>
      </c>
      <c r="HJ52" s="404">
        <v>4049.8665832835945</v>
      </c>
      <c r="HK52" s="404">
        <v>3857.0157936034229</v>
      </c>
      <c r="HL52" s="404">
        <v>3673.3483748604035</v>
      </c>
      <c r="HM52" s="404">
        <v>3498.4270236765738</v>
      </c>
      <c r="HN52" s="404">
        <v>3331.8352606443573</v>
      </c>
      <c r="HO52" s="404">
        <v>3173.1764387089106</v>
      </c>
      <c r="HP52" s="404">
        <v>3022.0727987703913</v>
      </c>
      <c r="HQ52" s="404">
        <v>2878.1645702575152</v>
      </c>
      <c r="HR52" s="404">
        <v>2741.109114530967</v>
      </c>
      <c r="HS52" s="404">
        <v>2610.580109077111</v>
      </c>
      <c r="HT52" s="404">
        <v>2486.2667705496301</v>
      </c>
      <c r="HU52" s="404">
        <v>2367.8731148091711</v>
      </c>
      <c r="HV52" s="404">
        <v>2255.1172521992112</v>
      </c>
      <c r="HW52" s="404">
        <v>2147.7307163802006</v>
      </c>
      <c r="HX52" s="404">
        <v>2045.4578251240007</v>
      </c>
      <c r="HY52" s="404">
        <v>1948.0550715466673</v>
      </c>
      <c r="HZ52" s="404">
        <v>331065.75963718822</v>
      </c>
      <c r="IA52" s="404">
        <v>235324.61285478075</v>
      </c>
      <c r="IB52" s="401">
        <v>0.71080927581478293</v>
      </c>
    </row>
    <row r="53" spans="1:236" ht="90" customHeight="1" x14ac:dyDescent="0.2">
      <c r="A53" s="231" t="s">
        <v>271</v>
      </c>
      <c r="B53" s="85" t="s">
        <v>264</v>
      </c>
      <c r="C53" s="231" t="s">
        <v>879</v>
      </c>
      <c r="D53" s="199">
        <v>6</v>
      </c>
      <c r="E53" s="231" t="s">
        <v>880</v>
      </c>
      <c r="F53" s="95" t="s">
        <v>881</v>
      </c>
      <c r="G53" s="95" t="s">
        <v>882</v>
      </c>
      <c r="H53" s="90" t="s">
        <v>77</v>
      </c>
      <c r="I53" s="95" t="s">
        <v>883</v>
      </c>
      <c r="J53" s="266">
        <v>10</v>
      </c>
      <c r="K53" s="227" t="s">
        <v>79</v>
      </c>
      <c r="L53" s="74">
        <v>49763</v>
      </c>
      <c r="M53" s="90" t="s">
        <v>79</v>
      </c>
      <c r="N53" s="90" t="s">
        <v>147</v>
      </c>
      <c r="O53" s="90" t="s">
        <v>148</v>
      </c>
      <c r="P53" s="90" t="s">
        <v>467</v>
      </c>
      <c r="Q53" s="112" t="s">
        <v>100</v>
      </c>
      <c r="R53" s="90" t="s">
        <v>108</v>
      </c>
      <c r="S53" s="90" t="s">
        <v>99</v>
      </c>
      <c r="T53" s="90" t="s">
        <v>884</v>
      </c>
      <c r="U53" s="90" t="s">
        <v>100</v>
      </c>
      <c r="V53" s="193">
        <v>1</v>
      </c>
      <c r="W53" s="94">
        <v>650000</v>
      </c>
      <c r="X53" s="94">
        <v>0</v>
      </c>
      <c r="Y53" s="94">
        <v>0</v>
      </c>
      <c r="Z53" s="94">
        <v>0</v>
      </c>
      <c r="AA53" s="94">
        <v>100000</v>
      </c>
      <c r="AB53" s="94">
        <v>350000</v>
      </c>
      <c r="AC53" s="94">
        <v>100000</v>
      </c>
      <c r="AD53" s="94">
        <v>100000</v>
      </c>
      <c r="AE53" s="192">
        <v>0</v>
      </c>
      <c r="AF53" s="192">
        <v>0</v>
      </c>
      <c r="AG53" s="192">
        <v>0</v>
      </c>
      <c r="AH53" s="192">
        <v>0</v>
      </c>
      <c r="AI53" s="90" t="s">
        <v>88</v>
      </c>
      <c r="AJ53" s="94">
        <v>0</v>
      </c>
      <c r="AK53" s="94">
        <v>0</v>
      </c>
      <c r="AL53" s="94">
        <v>0</v>
      </c>
      <c r="AM53" s="94">
        <v>0</v>
      </c>
      <c r="AN53" s="94">
        <v>0</v>
      </c>
      <c r="AO53" s="94">
        <v>0</v>
      </c>
      <c r="AP53" s="94">
        <v>0</v>
      </c>
      <c r="AQ53" s="192">
        <v>0</v>
      </c>
      <c r="AR53" s="192">
        <v>0</v>
      </c>
      <c r="AS53" s="192">
        <v>0</v>
      </c>
      <c r="AT53" s="192">
        <v>0</v>
      </c>
      <c r="AU53" s="95" t="s">
        <v>885</v>
      </c>
      <c r="AV53" s="230">
        <v>0</v>
      </c>
      <c r="AW53" s="230">
        <v>0</v>
      </c>
      <c r="AX53" s="230" t="s">
        <v>3613</v>
      </c>
      <c r="AY53" s="141">
        <v>9</v>
      </c>
      <c r="AZ53" s="70">
        <v>1</v>
      </c>
      <c r="BA53" s="70">
        <v>1</v>
      </c>
      <c r="BB53" s="70">
        <v>1</v>
      </c>
      <c r="BC53" s="70">
        <v>1</v>
      </c>
      <c r="BD53" s="70">
        <v>1</v>
      </c>
      <c r="BE53" s="70">
        <v>1</v>
      </c>
      <c r="BF53" s="70">
        <v>1</v>
      </c>
      <c r="BG53" s="71">
        <v>0</v>
      </c>
      <c r="BH53" s="71">
        <v>1</v>
      </c>
      <c r="BI53" s="71">
        <v>0</v>
      </c>
      <c r="BJ53" s="71">
        <v>1</v>
      </c>
      <c r="BK53" s="71">
        <v>0</v>
      </c>
      <c r="BL53" s="70">
        <v>1</v>
      </c>
      <c r="BM53" s="70">
        <v>1</v>
      </c>
      <c r="BN53" s="70">
        <v>0</v>
      </c>
      <c r="BO53" s="70">
        <v>1</v>
      </c>
      <c r="BP53" s="403">
        <v>0</v>
      </c>
      <c r="BQ53" s="403">
        <v>0</v>
      </c>
      <c r="BR53" s="403">
        <v>100000</v>
      </c>
      <c r="BS53" s="403">
        <v>350000</v>
      </c>
      <c r="BT53" s="403">
        <v>100000</v>
      </c>
      <c r="BU53" s="403">
        <v>100000</v>
      </c>
      <c r="BV53" s="403">
        <v>0</v>
      </c>
      <c r="BW53" s="403">
        <v>0</v>
      </c>
      <c r="BX53" s="403">
        <v>0</v>
      </c>
      <c r="BY53" s="403">
        <v>0</v>
      </c>
      <c r="BZ53" s="401">
        <v>0</v>
      </c>
      <c r="CA53" s="401">
        <v>0</v>
      </c>
      <c r="CB53" s="401">
        <v>0</v>
      </c>
      <c r="CC53" s="401">
        <v>0</v>
      </c>
      <c r="CD53" s="401">
        <v>0</v>
      </c>
      <c r="CE53" s="401">
        <v>0</v>
      </c>
      <c r="CF53" s="401">
        <v>0</v>
      </c>
      <c r="CG53" s="401">
        <v>0</v>
      </c>
      <c r="CH53" s="401">
        <v>0</v>
      </c>
      <c r="CI53" s="401">
        <v>0</v>
      </c>
      <c r="CJ53" s="401">
        <v>0</v>
      </c>
      <c r="CK53" s="401">
        <v>0</v>
      </c>
      <c r="CL53" s="401">
        <v>0</v>
      </c>
      <c r="CM53" s="401">
        <v>0</v>
      </c>
      <c r="CN53" s="401">
        <v>0</v>
      </c>
      <c r="CO53" s="401">
        <v>0</v>
      </c>
      <c r="CP53" s="401">
        <v>0</v>
      </c>
      <c r="CQ53" s="401">
        <v>0</v>
      </c>
      <c r="CR53" s="401">
        <v>0</v>
      </c>
      <c r="CS53" s="401">
        <v>0</v>
      </c>
      <c r="CT53" s="401">
        <v>0</v>
      </c>
      <c r="CU53" s="401">
        <v>0</v>
      </c>
      <c r="CV53" s="401">
        <v>0</v>
      </c>
      <c r="CW53" s="401">
        <v>0</v>
      </c>
      <c r="CX53" s="401">
        <v>0</v>
      </c>
      <c r="CY53" s="401">
        <v>0</v>
      </c>
      <c r="CZ53" s="401">
        <v>0</v>
      </c>
      <c r="DA53" s="401">
        <v>0</v>
      </c>
      <c r="DB53" s="401">
        <v>0</v>
      </c>
      <c r="DC53" s="401">
        <v>0</v>
      </c>
      <c r="DD53" s="401">
        <v>0</v>
      </c>
      <c r="DE53" s="401">
        <v>0</v>
      </c>
      <c r="DF53" s="401">
        <v>0</v>
      </c>
      <c r="DG53" s="403">
        <v>49763</v>
      </c>
      <c r="DH53" s="403">
        <v>49763</v>
      </c>
      <c r="DI53" s="403">
        <v>49763</v>
      </c>
      <c r="DJ53" s="403">
        <v>49763</v>
      </c>
      <c r="DK53" s="403">
        <v>49763</v>
      </c>
      <c r="DL53" s="403">
        <v>49763</v>
      </c>
      <c r="DM53" s="403">
        <v>49763</v>
      </c>
      <c r="DN53" s="403">
        <v>49763</v>
      </c>
      <c r="DO53" s="403">
        <v>49763</v>
      </c>
      <c r="DP53" s="403">
        <v>49763</v>
      </c>
      <c r="DQ53" s="403">
        <v>49763</v>
      </c>
      <c r="DR53" s="403">
        <v>49763</v>
      </c>
      <c r="DS53" s="403">
        <v>49763</v>
      </c>
      <c r="DT53" s="403">
        <v>49763</v>
      </c>
      <c r="DU53" s="403">
        <v>49763</v>
      </c>
      <c r="DV53" s="403">
        <v>49763</v>
      </c>
      <c r="DW53" s="403">
        <v>49763</v>
      </c>
      <c r="DX53" s="403">
        <v>49763</v>
      </c>
      <c r="DY53" s="403">
        <v>49763</v>
      </c>
      <c r="DZ53" s="403">
        <v>49763</v>
      </c>
      <c r="EA53" s="403">
        <v>49763</v>
      </c>
      <c r="EB53" s="403">
        <v>49763</v>
      </c>
      <c r="EC53" s="403">
        <v>49763</v>
      </c>
      <c r="ED53" s="403">
        <v>49763</v>
      </c>
      <c r="EE53" s="403">
        <v>49763</v>
      </c>
      <c r="EF53" s="403">
        <v>49763</v>
      </c>
      <c r="EG53" s="403">
        <v>49763</v>
      </c>
      <c r="EH53" s="403">
        <v>49763</v>
      </c>
      <c r="EI53" s="403">
        <v>49763</v>
      </c>
      <c r="EJ53" s="403">
        <v>49763</v>
      </c>
      <c r="EK53" s="403">
        <v>49763</v>
      </c>
      <c r="EL53" s="403">
        <v>49763</v>
      </c>
      <c r="EM53" s="403">
        <v>49763</v>
      </c>
      <c r="EN53" s="403">
        <v>49763</v>
      </c>
      <c r="EO53" s="403">
        <v>49763</v>
      </c>
      <c r="EP53" s="403">
        <v>49763</v>
      </c>
      <c r="EQ53" s="403">
        <v>49763</v>
      </c>
      <c r="ER53" s="403">
        <v>49763</v>
      </c>
      <c r="ES53" s="403">
        <v>49763</v>
      </c>
      <c r="ET53" s="403">
        <v>49763</v>
      </c>
      <c r="EU53" s="403">
        <v>49763</v>
      </c>
      <c r="EV53" s="403">
        <v>49763</v>
      </c>
      <c r="EW53" s="403">
        <v>49763</v>
      </c>
      <c r="EX53" s="404">
        <v>90702.947845804985</v>
      </c>
      <c r="EY53" s="404">
        <v>302343.15948601661</v>
      </c>
      <c r="EZ53" s="404">
        <v>82270.247479188198</v>
      </c>
      <c r="FA53" s="404">
        <v>78352.616646845898</v>
      </c>
      <c r="FB53" s="404">
        <v>0</v>
      </c>
      <c r="FC53" s="404">
        <v>0</v>
      </c>
      <c r="FD53" s="404">
        <v>0</v>
      </c>
      <c r="FE53" s="404">
        <v>0</v>
      </c>
      <c r="FF53" s="404">
        <v>0</v>
      </c>
      <c r="FG53" s="404">
        <v>0</v>
      </c>
      <c r="FH53" s="404">
        <v>0</v>
      </c>
      <c r="FI53" s="404">
        <v>0</v>
      </c>
      <c r="FJ53" s="404">
        <v>0</v>
      </c>
      <c r="FK53" s="404">
        <v>0</v>
      </c>
      <c r="FL53" s="404">
        <v>0</v>
      </c>
      <c r="FM53" s="404">
        <v>0</v>
      </c>
      <c r="FN53" s="404">
        <v>0</v>
      </c>
      <c r="FO53" s="404">
        <v>0</v>
      </c>
      <c r="FP53" s="404">
        <v>0</v>
      </c>
      <c r="FQ53" s="404">
        <v>0</v>
      </c>
      <c r="FR53" s="404">
        <v>0</v>
      </c>
      <c r="FS53" s="404">
        <v>0</v>
      </c>
      <c r="FT53" s="404">
        <v>0</v>
      </c>
      <c r="FU53" s="404">
        <v>0</v>
      </c>
      <c r="FV53" s="404">
        <v>0</v>
      </c>
      <c r="FW53" s="404">
        <v>0</v>
      </c>
      <c r="FX53" s="404">
        <v>0</v>
      </c>
      <c r="FY53" s="404">
        <v>0</v>
      </c>
      <c r="FZ53" s="404">
        <v>0</v>
      </c>
      <c r="GA53" s="404">
        <v>0</v>
      </c>
      <c r="GB53" s="404">
        <v>0</v>
      </c>
      <c r="GC53" s="404">
        <v>0</v>
      </c>
      <c r="GD53" s="404">
        <v>0</v>
      </c>
      <c r="GE53" s="404">
        <v>0</v>
      </c>
      <c r="GF53" s="404">
        <v>0</v>
      </c>
      <c r="GG53" s="404">
        <v>0</v>
      </c>
      <c r="GH53" s="404">
        <v>0</v>
      </c>
      <c r="GI53" s="404">
        <v>0</v>
      </c>
      <c r="GJ53" s="404">
        <v>0</v>
      </c>
      <c r="GK53" s="404">
        <v>0</v>
      </c>
      <c r="GL53" s="404">
        <v>45136.507936507936</v>
      </c>
      <c r="GM53" s="404">
        <v>42987.150415721837</v>
      </c>
      <c r="GN53" s="404">
        <v>40940.143253068425</v>
      </c>
      <c r="GO53" s="404">
        <v>38990.612621969922</v>
      </c>
      <c r="GP53" s="404">
        <v>37133.916782828499</v>
      </c>
      <c r="GQ53" s="404">
        <v>35365.635031265236</v>
      </c>
      <c r="GR53" s="404">
        <v>33681.557172633562</v>
      </c>
      <c r="GS53" s="404">
        <v>32077.673497746247</v>
      </c>
      <c r="GT53" s="404">
        <v>30550.165235948807</v>
      </c>
      <c r="GU53" s="404">
        <v>29095.395462808385</v>
      </c>
      <c r="GV53" s="404">
        <v>27709.900440769892</v>
      </c>
      <c r="GW53" s="404">
        <v>26390.381372161799</v>
      </c>
      <c r="GX53" s="404">
        <v>25133.696544916005</v>
      </c>
      <c r="GY53" s="404">
        <v>23936.853852300948</v>
      </c>
      <c r="GZ53" s="404">
        <v>22797.003668858048</v>
      </c>
      <c r="HA53" s="404">
        <v>21711.432065579091</v>
      </c>
      <c r="HB53" s="404">
        <v>20677.554348170564</v>
      </c>
      <c r="HC53" s="404">
        <v>19692.908903019583</v>
      </c>
      <c r="HD53" s="404">
        <v>18755.151336209128</v>
      </c>
      <c r="HE53" s="404">
        <v>17862.048891627743</v>
      </c>
      <c r="HF53" s="404">
        <v>17011.475134883563</v>
      </c>
      <c r="HG53" s="404">
        <v>16201.404890365297</v>
      </c>
      <c r="HH53" s="404">
        <v>15429.909419395522</v>
      </c>
      <c r="HI53" s="404">
        <v>14695.151827995734</v>
      </c>
      <c r="HJ53" s="404">
        <v>13995.382693329271</v>
      </c>
      <c r="HK53" s="404">
        <v>13328.935898408829</v>
      </c>
      <c r="HL53" s="404">
        <v>12694.224665151267</v>
      </c>
      <c r="HM53" s="404">
        <v>12089.737776334538</v>
      </c>
      <c r="HN53" s="404">
        <v>11514.035977461468</v>
      </c>
      <c r="HO53" s="404">
        <v>10965.748549963299</v>
      </c>
      <c r="HP53" s="404">
        <v>10443.570047584095</v>
      </c>
      <c r="HQ53" s="404">
        <v>9946.2571881753283</v>
      </c>
      <c r="HR53" s="404">
        <v>9472.6258935003134</v>
      </c>
      <c r="HS53" s="404">
        <v>9021.5484700002962</v>
      </c>
      <c r="HT53" s="404">
        <v>8591.9509238098071</v>
      </c>
      <c r="HU53" s="404">
        <v>8182.8104036283876</v>
      </c>
      <c r="HV53" s="404">
        <v>7793.1527653603707</v>
      </c>
      <c r="HW53" s="404">
        <v>7422.0502527241606</v>
      </c>
      <c r="HX53" s="404">
        <v>7068.619288308726</v>
      </c>
      <c r="HY53" s="404">
        <v>6732.0183698178334</v>
      </c>
      <c r="HZ53" s="404">
        <v>553668.97145785566</v>
      </c>
      <c r="IA53" s="404">
        <v>365958.75741049886</v>
      </c>
      <c r="IB53" s="401">
        <v>0.66097032031052694</v>
      </c>
    </row>
    <row r="54" spans="1:236" ht="90" customHeight="1" x14ac:dyDescent="0.2">
      <c r="A54" s="161" t="s">
        <v>2265</v>
      </c>
      <c r="B54" s="150" t="s">
        <v>3213</v>
      </c>
      <c r="C54" s="150" t="s">
        <v>3515</v>
      </c>
      <c r="D54" s="79">
        <v>19</v>
      </c>
      <c r="E54" s="150" t="s">
        <v>3301</v>
      </c>
      <c r="F54" s="150" t="s">
        <v>3302</v>
      </c>
      <c r="G54" s="150" t="s">
        <v>3303</v>
      </c>
      <c r="H54" s="79" t="s">
        <v>77</v>
      </c>
      <c r="I54" s="221" t="s">
        <v>3304</v>
      </c>
      <c r="J54" s="151">
        <v>40</v>
      </c>
      <c r="K54" s="227" t="s">
        <v>79</v>
      </c>
      <c r="L54" s="111">
        <v>69945</v>
      </c>
      <c r="M54" s="113" t="s">
        <v>3305</v>
      </c>
      <c r="N54" s="79" t="s">
        <v>81</v>
      </c>
      <c r="O54" s="13" t="s">
        <v>217</v>
      </c>
      <c r="P54" s="79" t="s">
        <v>225</v>
      </c>
      <c r="Q54" s="79" t="s">
        <v>87</v>
      </c>
      <c r="R54" s="79" t="s">
        <v>108</v>
      </c>
      <c r="S54" s="79" t="s">
        <v>191</v>
      </c>
      <c r="T54" s="79" t="s">
        <v>2696</v>
      </c>
      <c r="U54" s="79" t="s">
        <v>100</v>
      </c>
      <c r="V54" s="81">
        <v>1</v>
      </c>
      <c r="W54" s="187">
        <v>2050000</v>
      </c>
      <c r="X54" s="176">
        <v>42000</v>
      </c>
      <c r="Y54" s="176">
        <v>0</v>
      </c>
      <c r="Z54" s="127">
        <v>0</v>
      </c>
      <c r="AA54" s="176">
        <v>12000</v>
      </c>
      <c r="AB54" s="176">
        <v>1300000</v>
      </c>
      <c r="AC54" s="176">
        <v>738000</v>
      </c>
      <c r="AD54" s="176">
        <v>0</v>
      </c>
      <c r="AE54" s="149">
        <v>0</v>
      </c>
      <c r="AF54" s="149">
        <v>0</v>
      </c>
      <c r="AG54" s="149">
        <v>0</v>
      </c>
      <c r="AH54" s="149">
        <v>0</v>
      </c>
      <c r="AI54" s="79" t="s">
        <v>88</v>
      </c>
      <c r="AJ54" s="162">
        <v>0</v>
      </c>
      <c r="AK54" s="162">
        <v>0</v>
      </c>
      <c r="AL54" s="162">
        <v>0</v>
      </c>
      <c r="AM54" s="162">
        <v>0</v>
      </c>
      <c r="AN54" s="162">
        <v>0</v>
      </c>
      <c r="AO54" s="162">
        <v>0</v>
      </c>
      <c r="AP54" s="162">
        <v>0</v>
      </c>
      <c r="AQ54" s="149">
        <v>0</v>
      </c>
      <c r="AR54" s="149">
        <v>0</v>
      </c>
      <c r="AS54" s="149">
        <v>0</v>
      </c>
      <c r="AT54" s="149">
        <v>0</v>
      </c>
      <c r="AU54" s="190"/>
      <c r="AV54" s="230">
        <v>0</v>
      </c>
      <c r="AW54" s="230">
        <v>0</v>
      </c>
      <c r="AX54" s="230" t="s">
        <v>3622</v>
      </c>
      <c r="AY54" s="141">
        <v>9</v>
      </c>
      <c r="AZ54" s="70">
        <v>1</v>
      </c>
      <c r="BA54" s="70">
        <v>1</v>
      </c>
      <c r="BB54" s="70">
        <v>1</v>
      </c>
      <c r="BC54" s="70">
        <v>1</v>
      </c>
      <c r="BD54" s="70">
        <v>1</v>
      </c>
      <c r="BE54" s="70">
        <v>1</v>
      </c>
      <c r="BF54" s="70">
        <v>1</v>
      </c>
      <c r="BG54" s="71">
        <v>0</v>
      </c>
      <c r="BH54" s="71">
        <v>1</v>
      </c>
      <c r="BI54" s="71">
        <v>0</v>
      </c>
      <c r="BJ54" s="71">
        <v>0</v>
      </c>
      <c r="BK54" s="71">
        <v>1</v>
      </c>
      <c r="BL54" s="70">
        <v>1</v>
      </c>
      <c r="BM54" s="70">
        <v>1</v>
      </c>
      <c r="BN54" s="70">
        <v>0</v>
      </c>
      <c r="BO54" s="70">
        <v>1</v>
      </c>
      <c r="BP54" s="403">
        <v>0</v>
      </c>
      <c r="BQ54" s="403">
        <v>0</v>
      </c>
      <c r="BR54" s="403">
        <v>12000</v>
      </c>
      <c r="BS54" s="403">
        <v>1300000</v>
      </c>
      <c r="BT54" s="403">
        <v>738000</v>
      </c>
      <c r="BU54" s="403">
        <v>0</v>
      </c>
      <c r="BV54" s="403">
        <v>0</v>
      </c>
      <c r="BW54" s="403">
        <v>0</v>
      </c>
      <c r="BX54" s="403">
        <v>0</v>
      </c>
      <c r="BY54" s="403">
        <v>0</v>
      </c>
      <c r="BZ54" s="401">
        <v>0</v>
      </c>
      <c r="CA54" s="401">
        <v>0</v>
      </c>
      <c r="CB54" s="401">
        <v>0</v>
      </c>
      <c r="CC54" s="401">
        <v>0</v>
      </c>
      <c r="CD54" s="401">
        <v>0</v>
      </c>
      <c r="CE54" s="401">
        <v>0</v>
      </c>
      <c r="CF54" s="401">
        <v>0</v>
      </c>
      <c r="CG54" s="401">
        <v>0</v>
      </c>
      <c r="CH54" s="401">
        <v>0</v>
      </c>
      <c r="CI54" s="401">
        <v>0</v>
      </c>
      <c r="CJ54" s="401">
        <v>0</v>
      </c>
      <c r="CK54" s="401">
        <v>0</v>
      </c>
      <c r="CL54" s="401">
        <v>0</v>
      </c>
      <c r="CM54" s="401">
        <v>0</v>
      </c>
      <c r="CN54" s="401">
        <v>0</v>
      </c>
      <c r="CO54" s="401">
        <v>0</v>
      </c>
      <c r="CP54" s="401">
        <v>0</v>
      </c>
      <c r="CQ54" s="401">
        <v>0</v>
      </c>
      <c r="CR54" s="401">
        <v>0</v>
      </c>
      <c r="CS54" s="401">
        <v>0</v>
      </c>
      <c r="CT54" s="401">
        <v>0</v>
      </c>
      <c r="CU54" s="401">
        <v>0</v>
      </c>
      <c r="CV54" s="401">
        <v>0</v>
      </c>
      <c r="CW54" s="401">
        <v>0</v>
      </c>
      <c r="CX54" s="401">
        <v>0</v>
      </c>
      <c r="CY54" s="401">
        <v>0</v>
      </c>
      <c r="CZ54" s="401">
        <v>0</v>
      </c>
      <c r="DA54" s="401">
        <v>0</v>
      </c>
      <c r="DB54" s="401">
        <v>0</v>
      </c>
      <c r="DC54" s="401">
        <v>0</v>
      </c>
      <c r="DD54" s="401">
        <v>0</v>
      </c>
      <c r="DE54" s="401">
        <v>0</v>
      </c>
      <c r="DF54" s="401">
        <v>0</v>
      </c>
      <c r="DG54" s="403">
        <v>69945</v>
      </c>
      <c r="DH54" s="403">
        <v>69945</v>
      </c>
      <c r="DI54" s="403">
        <v>69945</v>
      </c>
      <c r="DJ54" s="403">
        <v>69945</v>
      </c>
      <c r="DK54" s="403">
        <v>69945</v>
      </c>
      <c r="DL54" s="403">
        <v>69945</v>
      </c>
      <c r="DM54" s="403">
        <v>69945</v>
      </c>
      <c r="DN54" s="403">
        <v>69945</v>
      </c>
      <c r="DO54" s="403">
        <v>69945</v>
      </c>
      <c r="DP54" s="403">
        <v>69945</v>
      </c>
      <c r="DQ54" s="403">
        <v>69945</v>
      </c>
      <c r="DR54" s="403">
        <v>69945</v>
      </c>
      <c r="DS54" s="403">
        <v>69945</v>
      </c>
      <c r="DT54" s="403">
        <v>69945</v>
      </c>
      <c r="DU54" s="403">
        <v>69945</v>
      </c>
      <c r="DV54" s="403">
        <v>69945</v>
      </c>
      <c r="DW54" s="403">
        <v>69945</v>
      </c>
      <c r="DX54" s="403">
        <v>69945</v>
      </c>
      <c r="DY54" s="403">
        <v>69945</v>
      </c>
      <c r="DZ54" s="403">
        <v>69945</v>
      </c>
      <c r="EA54" s="403">
        <v>69945</v>
      </c>
      <c r="EB54" s="403">
        <v>69945</v>
      </c>
      <c r="EC54" s="403">
        <v>69945</v>
      </c>
      <c r="ED54" s="403">
        <v>69945</v>
      </c>
      <c r="EE54" s="403">
        <v>69945</v>
      </c>
      <c r="EF54" s="403">
        <v>69945</v>
      </c>
      <c r="EG54" s="403">
        <v>69945</v>
      </c>
      <c r="EH54" s="403">
        <v>69945</v>
      </c>
      <c r="EI54" s="403">
        <v>69945</v>
      </c>
      <c r="EJ54" s="403">
        <v>69945</v>
      </c>
      <c r="EK54" s="403">
        <v>69945</v>
      </c>
      <c r="EL54" s="403">
        <v>69945</v>
      </c>
      <c r="EM54" s="403">
        <v>69945</v>
      </c>
      <c r="EN54" s="403">
        <v>69945</v>
      </c>
      <c r="EO54" s="403">
        <v>69945</v>
      </c>
      <c r="EP54" s="403">
        <v>69945</v>
      </c>
      <c r="EQ54" s="403">
        <v>69945</v>
      </c>
      <c r="ER54" s="403">
        <v>69945</v>
      </c>
      <c r="ES54" s="403">
        <v>69945</v>
      </c>
      <c r="ET54" s="403">
        <v>69945</v>
      </c>
      <c r="EU54" s="403">
        <v>69945</v>
      </c>
      <c r="EV54" s="403">
        <v>69945</v>
      </c>
      <c r="EW54" s="403">
        <v>69945</v>
      </c>
      <c r="EX54" s="404">
        <v>10884.353741496598</v>
      </c>
      <c r="EY54" s="404">
        <v>1122988.8780909188</v>
      </c>
      <c r="EZ54" s="404">
        <v>607154.42639640893</v>
      </c>
      <c r="FA54" s="404">
        <v>0</v>
      </c>
      <c r="FB54" s="404">
        <v>0</v>
      </c>
      <c r="FC54" s="404">
        <v>0</v>
      </c>
      <c r="FD54" s="404">
        <v>0</v>
      </c>
      <c r="FE54" s="404">
        <v>0</v>
      </c>
      <c r="FF54" s="404">
        <v>0</v>
      </c>
      <c r="FG54" s="404">
        <v>0</v>
      </c>
      <c r="FH54" s="404">
        <v>0</v>
      </c>
      <c r="FI54" s="404">
        <v>0</v>
      </c>
      <c r="FJ54" s="404">
        <v>0</v>
      </c>
      <c r="FK54" s="404">
        <v>0</v>
      </c>
      <c r="FL54" s="404">
        <v>0</v>
      </c>
      <c r="FM54" s="404">
        <v>0</v>
      </c>
      <c r="FN54" s="404">
        <v>0</v>
      </c>
      <c r="FO54" s="404">
        <v>0</v>
      </c>
      <c r="FP54" s="404">
        <v>0</v>
      </c>
      <c r="FQ54" s="404">
        <v>0</v>
      </c>
      <c r="FR54" s="404">
        <v>0</v>
      </c>
      <c r="FS54" s="404">
        <v>0</v>
      </c>
      <c r="FT54" s="404">
        <v>0</v>
      </c>
      <c r="FU54" s="404">
        <v>0</v>
      </c>
      <c r="FV54" s="404">
        <v>0</v>
      </c>
      <c r="FW54" s="404">
        <v>0</v>
      </c>
      <c r="FX54" s="404">
        <v>0</v>
      </c>
      <c r="FY54" s="404">
        <v>0</v>
      </c>
      <c r="FZ54" s="404">
        <v>0</v>
      </c>
      <c r="GA54" s="404">
        <v>0</v>
      </c>
      <c r="GB54" s="404">
        <v>0</v>
      </c>
      <c r="GC54" s="404">
        <v>0</v>
      </c>
      <c r="GD54" s="404">
        <v>0</v>
      </c>
      <c r="GE54" s="404">
        <v>0</v>
      </c>
      <c r="GF54" s="404">
        <v>0</v>
      </c>
      <c r="GG54" s="404">
        <v>0</v>
      </c>
      <c r="GH54" s="404">
        <v>0</v>
      </c>
      <c r="GI54" s="404">
        <v>0</v>
      </c>
      <c r="GJ54" s="404">
        <v>0</v>
      </c>
      <c r="GK54" s="404">
        <v>0</v>
      </c>
      <c r="GL54" s="404">
        <v>63442.176870748299</v>
      </c>
      <c r="GM54" s="404">
        <v>60421.120829284089</v>
      </c>
      <c r="GN54" s="404">
        <v>57543.924599318183</v>
      </c>
      <c r="GO54" s="404">
        <v>54803.737713636365</v>
      </c>
      <c r="GP54" s="404">
        <v>52194.035917748923</v>
      </c>
      <c r="GQ54" s="404">
        <v>49708.605635951346</v>
      </c>
      <c r="GR54" s="404">
        <v>47341.529177096527</v>
      </c>
      <c r="GS54" s="404">
        <v>45087.170644853832</v>
      </c>
      <c r="GT54" s="404">
        <v>42940.162518908408</v>
      </c>
      <c r="GU54" s="404">
        <v>40895.392875150865</v>
      </c>
      <c r="GV54" s="404">
        <v>38947.9932144294</v>
      </c>
      <c r="GW54" s="404">
        <v>37093.326870885139</v>
      </c>
      <c r="GX54" s="404">
        <v>35326.977972271568</v>
      </c>
      <c r="GY54" s="404">
        <v>33644.74092597291</v>
      </c>
      <c r="GZ54" s="404">
        <v>32042.610405688487</v>
      </c>
      <c r="HA54" s="404">
        <v>30516.771814941414</v>
      </c>
      <c r="HB54" s="404">
        <v>29063.59220470611</v>
      </c>
      <c r="HC54" s="404">
        <v>27679.611623529629</v>
      </c>
      <c r="HD54" s="404">
        <v>26361.534879552026</v>
      </c>
      <c r="HE54" s="404">
        <v>25106.223694811455</v>
      </c>
      <c r="HF54" s="404">
        <v>23910.689233153767</v>
      </c>
      <c r="HG54" s="404">
        <v>22772.084983955963</v>
      </c>
      <c r="HH54" s="404">
        <v>21687.69998471997</v>
      </c>
      <c r="HI54" s="404">
        <v>20654.952366399972</v>
      </c>
      <c r="HJ54" s="404">
        <v>19671.383206095208</v>
      </c>
      <c r="HK54" s="404">
        <v>18734.650672471627</v>
      </c>
      <c r="HL54" s="404">
        <v>17842.524449972978</v>
      </c>
      <c r="HM54" s="404">
        <v>16992.88042854569</v>
      </c>
      <c r="HN54" s="404">
        <v>16183.695646233999</v>
      </c>
      <c r="HO54" s="404">
        <v>15413.043472603802</v>
      </c>
      <c r="HP54" s="404">
        <v>14679.08902152743</v>
      </c>
      <c r="HQ54" s="404">
        <v>13980.084782407077</v>
      </c>
      <c r="HR54" s="404">
        <v>13314.366459435312</v>
      </c>
      <c r="HS54" s="404">
        <v>12680.34900898601</v>
      </c>
      <c r="HT54" s="404">
        <v>12076.522865700963</v>
      </c>
      <c r="HU54" s="404">
        <v>11501.450348286629</v>
      </c>
      <c r="HV54" s="404">
        <v>10953.762236463459</v>
      </c>
      <c r="HW54" s="404">
        <v>10432.154510917579</v>
      </c>
      <c r="HX54" s="404">
        <v>9935.3852484929321</v>
      </c>
      <c r="HY54" s="404">
        <v>9462.2716652313648</v>
      </c>
      <c r="HZ54" s="404">
        <v>1741027.6582288244</v>
      </c>
      <c r="IA54" s="404">
        <v>1143040.2809810867</v>
      </c>
      <c r="IB54" s="401">
        <v>0.65653194857565911</v>
      </c>
    </row>
    <row r="55" spans="1:236" ht="90" customHeight="1" x14ac:dyDescent="0.2">
      <c r="A55" s="231" t="s">
        <v>271</v>
      </c>
      <c r="B55" s="85" t="s">
        <v>264</v>
      </c>
      <c r="C55" s="85" t="s">
        <v>949</v>
      </c>
      <c r="D55" s="90">
        <v>7</v>
      </c>
      <c r="E55" s="85" t="s">
        <v>950</v>
      </c>
      <c r="F55" s="95" t="s">
        <v>951</v>
      </c>
      <c r="G55" s="95" t="s">
        <v>952</v>
      </c>
      <c r="H55" s="90" t="s">
        <v>77</v>
      </c>
      <c r="I55" s="95" t="s">
        <v>258</v>
      </c>
      <c r="J55" s="266">
        <v>40</v>
      </c>
      <c r="K55" s="227" t="s">
        <v>94</v>
      </c>
      <c r="L55" s="74">
        <v>30000</v>
      </c>
      <c r="M55" s="90" t="s">
        <v>953</v>
      </c>
      <c r="N55" s="90" t="s">
        <v>81</v>
      </c>
      <c r="O55" s="13" t="s">
        <v>217</v>
      </c>
      <c r="P55" s="90" t="s">
        <v>218</v>
      </c>
      <c r="Q55" s="112" t="s">
        <v>100</v>
      </c>
      <c r="R55" s="90" t="s">
        <v>108</v>
      </c>
      <c r="S55" s="90" t="s">
        <v>99</v>
      </c>
      <c r="T55" s="90" t="s">
        <v>866</v>
      </c>
      <c r="U55" s="90" t="s">
        <v>100</v>
      </c>
      <c r="V55" s="193">
        <v>1</v>
      </c>
      <c r="W55" s="94">
        <v>940000</v>
      </c>
      <c r="X55" s="94">
        <v>20000</v>
      </c>
      <c r="Y55" s="94">
        <v>0</v>
      </c>
      <c r="Z55" s="94">
        <v>0</v>
      </c>
      <c r="AA55" s="94">
        <v>20000</v>
      </c>
      <c r="AB55" s="94">
        <v>490000</v>
      </c>
      <c r="AC55" s="94">
        <v>430000</v>
      </c>
      <c r="AD55" s="94">
        <v>0</v>
      </c>
      <c r="AE55" s="192">
        <v>0</v>
      </c>
      <c r="AF55" s="192">
        <v>0</v>
      </c>
      <c r="AG55" s="192">
        <v>0</v>
      </c>
      <c r="AH55" s="192">
        <v>0</v>
      </c>
      <c r="AI55" s="90" t="s">
        <v>88</v>
      </c>
      <c r="AJ55" s="92">
        <v>0</v>
      </c>
      <c r="AK55" s="92">
        <v>0</v>
      </c>
      <c r="AL55" s="92">
        <v>0</v>
      </c>
      <c r="AM55" s="92">
        <v>0</v>
      </c>
      <c r="AN55" s="92">
        <v>0</v>
      </c>
      <c r="AO55" s="92">
        <v>0</v>
      </c>
      <c r="AP55" s="92">
        <v>0</v>
      </c>
      <c r="AQ55" s="192">
        <v>0</v>
      </c>
      <c r="AR55" s="192">
        <v>0</v>
      </c>
      <c r="AS55" s="192">
        <v>0</v>
      </c>
      <c r="AT55" s="192">
        <v>0</v>
      </c>
      <c r="AU55" s="95" t="s">
        <v>954</v>
      </c>
      <c r="AV55" s="230">
        <v>0</v>
      </c>
      <c r="AW55" s="230">
        <v>0</v>
      </c>
      <c r="AX55" s="230" t="s">
        <v>3594</v>
      </c>
      <c r="AY55" s="141">
        <v>9</v>
      </c>
      <c r="AZ55" s="70">
        <v>1</v>
      </c>
      <c r="BA55" s="70">
        <v>1</v>
      </c>
      <c r="BB55" s="70">
        <v>1</v>
      </c>
      <c r="BC55" s="70">
        <v>1</v>
      </c>
      <c r="BD55" s="70">
        <v>1</v>
      </c>
      <c r="BE55" s="70">
        <v>1</v>
      </c>
      <c r="BF55" s="70">
        <v>1</v>
      </c>
      <c r="BG55" s="71">
        <v>0</v>
      </c>
      <c r="BH55" s="71">
        <v>1</v>
      </c>
      <c r="BI55" s="71">
        <v>0</v>
      </c>
      <c r="BJ55" s="71">
        <v>0</v>
      </c>
      <c r="BK55" s="71">
        <v>1</v>
      </c>
      <c r="BL55" s="70">
        <v>1</v>
      </c>
      <c r="BM55" s="70">
        <v>1</v>
      </c>
      <c r="BN55" s="70">
        <v>0</v>
      </c>
      <c r="BO55" s="70">
        <v>1</v>
      </c>
      <c r="BP55" s="403">
        <v>0</v>
      </c>
      <c r="BQ55" s="403">
        <v>0</v>
      </c>
      <c r="BR55" s="403">
        <v>20000</v>
      </c>
      <c r="BS55" s="403">
        <v>490000</v>
      </c>
      <c r="BT55" s="403">
        <v>430000</v>
      </c>
      <c r="BU55" s="403">
        <v>0</v>
      </c>
      <c r="BV55" s="403">
        <v>0</v>
      </c>
      <c r="BW55" s="403">
        <v>0</v>
      </c>
      <c r="BX55" s="403">
        <v>0</v>
      </c>
      <c r="BY55" s="403">
        <v>0</v>
      </c>
      <c r="BZ55" s="401">
        <v>0</v>
      </c>
      <c r="CA55" s="401">
        <v>0</v>
      </c>
      <c r="CB55" s="401">
        <v>0</v>
      </c>
      <c r="CC55" s="401">
        <v>0</v>
      </c>
      <c r="CD55" s="401">
        <v>0</v>
      </c>
      <c r="CE55" s="401">
        <v>0</v>
      </c>
      <c r="CF55" s="401">
        <v>0</v>
      </c>
      <c r="CG55" s="401">
        <v>0</v>
      </c>
      <c r="CH55" s="401">
        <v>0</v>
      </c>
      <c r="CI55" s="401">
        <v>0</v>
      </c>
      <c r="CJ55" s="401">
        <v>0</v>
      </c>
      <c r="CK55" s="401">
        <v>0</v>
      </c>
      <c r="CL55" s="401">
        <v>0</v>
      </c>
      <c r="CM55" s="401">
        <v>0</v>
      </c>
      <c r="CN55" s="401">
        <v>0</v>
      </c>
      <c r="CO55" s="401">
        <v>0</v>
      </c>
      <c r="CP55" s="401">
        <v>0</v>
      </c>
      <c r="CQ55" s="401">
        <v>0</v>
      </c>
      <c r="CR55" s="401">
        <v>0</v>
      </c>
      <c r="CS55" s="401">
        <v>0</v>
      </c>
      <c r="CT55" s="401">
        <v>0</v>
      </c>
      <c r="CU55" s="401">
        <v>0</v>
      </c>
      <c r="CV55" s="401">
        <v>0</v>
      </c>
      <c r="CW55" s="401">
        <v>0</v>
      </c>
      <c r="CX55" s="401">
        <v>0</v>
      </c>
      <c r="CY55" s="401">
        <v>0</v>
      </c>
      <c r="CZ55" s="401">
        <v>0</v>
      </c>
      <c r="DA55" s="401">
        <v>0</v>
      </c>
      <c r="DB55" s="401">
        <v>0</v>
      </c>
      <c r="DC55" s="401">
        <v>0</v>
      </c>
      <c r="DD55" s="401">
        <v>0</v>
      </c>
      <c r="DE55" s="401">
        <v>0</v>
      </c>
      <c r="DF55" s="401">
        <v>0</v>
      </c>
      <c r="DG55" s="403">
        <v>30000</v>
      </c>
      <c r="DH55" s="403">
        <v>30000</v>
      </c>
      <c r="DI55" s="403">
        <v>30000</v>
      </c>
      <c r="DJ55" s="403">
        <v>30000</v>
      </c>
      <c r="DK55" s="403">
        <v>30000</v>
      </c>
      <c r="DL55" s="403">
        <v>30000</v>
      </c>
      <c r="DM55" s="403">
        <v>30000</v>
      </c>
      <c r="DN55" s="403">
        <v>30000</v>
      </c>
      <c r="DO55" s="403">
        <v>30000</v>
      </c>
      <c r="DP55" s="403">
        <v>30000</v>
      </c>
      <c r="DQ55" s="403">
        <v>30000</v>
      </c>
      <c r="DR55" s="403">
        <v>30000</v>
      </c>
      <c r="DS55" s="403">
        <v>30000</v>
      </c>
      <c r="DT55" s="403">
        <v>30000</v>
      </c>
      <c r="DU55" s="403">
        <v>30000</v>
      </c>
      <c r="DV55" s="403">
        <v>30000</v>
      </c>
      <c r="DW55" s="403">
        <v>30000</v>
      </c>
      <c r="DX55" s="403">
        <v>30000</v>
      </c>
      <c r="DY55" s="403">
        <v>30000</v>
      </c>
      <c r="DZ55" s="403">
        <v>30000</v>
      </c>
      <c r="EA55" s="403">
        <v>30000</v>
      </c>
      <c r="EB55" s="403">
        <v>30000</v>
      </c>
      <c r="EC55" s="403">
        <v>30000</v>
      </c>
      <c r="ED55" s="403">
        <v>30000</v>
      </c>
      <c r="EE55" s="403">
        <v>30000</v>
      </c>
      <c r="EF55" s="403">
        <v>30000</v>
      </c>
      <c r="EG55" s="403">
        <v>30000</v>
      </c>
      <c r="EH55" s="403">
        <v>30000</v>
      </c>
      <c r="EI55" s="403">
        <v>30000</v>
      </c>
      <c r="EJ55" s="403">
        <v>30000</v>
      </c>
      <c r="EK55" s="403">
        <v>30000</v>
      </c>
      <c r="EL55" s="403">
        <v>30000</v>
      </c>
      <c r="EM55" s="403">
        <v>30000</v>
      </c>
      <c r="EN55" s="403">
        <v>30000</v>
      </c>
      <c r="EO55" s="403">
        <v>30000</v>
      </c>
      <c r="EP55" s="403">
        <v>30000</v>
      </c>
      <c r="EQ55" s="403">
        <v>30000</v>
      </c>
      <c r="ER55" s="403">
        <v>30000</v>
      </c>
      <c r="ES55" s="403">
        <v>30000</v>
      </c>
      <c r="ET55" s="403">
        <v>30000</v>
      </c>
      <c r="EU55" s="403">
        <v>30000</v>
      </c>
      <c r="EV55" s="403">
        <v>30000</v>
      </c>
      <c r="EW55" s="403">
        <v>30000</v>
      </c>
      <c r="EX55" s="404">
        <v>18140.589569160999</v>
      </c>
      <c r="EY55" s="404">
        <v>423280.42328042322</v>
      </c>
      <c r="EZ55" s="404">
        <v>353762.06416050927</v>
      </c>
      <c r="FA55" s="404">
        <v>0</v>
      </c>
      <c r="FB55" s="404">
        <v>0</v>
      </c>
      <c r="FC55" s="404">
        <v>0</v>
      </c>
      <c r="FD55" s="404">
        <v>0</v>
      </c>
      <c r="FE55" s="404">
        <v>0</v>
      </c>
      <c r="FF55" s="404">
        <v>0</v>
      </c>
      <c r="FG55" s="404">
        <v>0</v>
      </c>
      <c r="FH55" s="404">
        <v>0</v>
      </c>
      <c r="FI55" s="404">
        <v>0</v>
      </c>
      <c r="FJ55" s="404">
        <v>0</v>
      </c>
      <c r="FK55" s="404">
        <v>0</v>
      </c>
      <c r="FL55" s="404">
        <v>0</v>
      </c>
      <c r="FM55" s="404">
        <v>0</v>
      </c>
      <c r="FN55" s="404">
        <v>0</v>
      </c>
      <c r="FO55" s="404">
        <v>0</v>
      </c>
      <c r="FP55" s="404">
        <v>0</v>
      </c>
      <c r="FQ55" s="404">
        <v>0</v>
      </c>
      <c r="FR55" s="404">
        <v>0</v>
      </c>
      <c r="FS55" s="404">
        <v>0</v>
      </c>
      <c r="FT55" s="404">
        <v>0</v>
      </c>
      <c r="FU55" s="404">
        <v>0</v>
      </c>
      <c r="FV55" s="404">
        <v>0</v>
      </c>
      <c r="FW55" s="404">
        <v>0</v>
      </c>
      <c r="FX55" s="404">
        <v>0</v>
      </c>
      <c r="FY55" s="404">
        <v>0</v>
      </c>
      <c r="FZ55" s="404">
        <v>0</v>
      </c>
      <c r="GA55" s="404">
        <v>0</v>
      </c>
      <c r="GB55" s="404">
        <v>0</v>
      </c>
      <c r="GC55" s="404">
        <v>0</v>
      </c>
      <c r="GD55" s="404">
        <v>0</v>
      </c>
      <c r="GE55" s="404">
        <v>0</v>
      </c>
      <c r="GF55" s="404">
        <v>0</v>
      </c>
      <c r="GG55" s="404">
        <v>0</v>
      </c>
      <c r="GH55" s="404">
        <v>0</v>
      </c>
      <c r="GI55" s="404">
        <v>0</v>
      </c>
      <c r="GJ55" s="404">
        <v>0</v>
      </c>
      <c r="GK55" s="404">
        <v>0</v>
      </c>
      <c r="GL55" s="404">
        <v>27210.884353741494</v>
      </c>
      <c r="GM55" s="404">
        <v>25915.127955944281</v>
      </c>
      <c r="GN55" s="404">
        <v>24681.074243756459</v>
      </c>
      <c r="GO55" s="404">
        <v>23505.784994053767</v>
      </c>
      <c r="GP55" s="404">
        <v>22386.461899098831</v>
      </c>
      <c r="GQ55" s="404">
        <v>21320.439903903643</v>
      </c>
      <c r="GR55" s="404">
        <v>20305.180860860615</v>
      </c>
      <c r="GS55" s="404">
        <v>19338.267486533918</v>
      </c>
      <c r="GT55" s="404">
        <v>18417.397606222781</v>
      </c>
      <c r="GU55" s="404">
        <v>17540.37867259312</v>
      </c>
      <c r="GV55" s="404">
        <v>16705.122545326787</v>
      </c>
      <c r="GW55" s="404">
        <v>15909.64051935884</v>
      </c>
      <c r="GX55" s="404">
        <v>15152.038589865566</v>
      </c>
      <c r="GY55" s="404">
        <v>14430.512942729105</v>
      </c>
      <c r="GZ55" s="404">
        <v>13743.345659742006</v>
      </c>
      <c r="HA55" s="404">
        <v>13088.900628325719</v>
      </c>
      <c r="HB55" s="404">
        <v>12465.619646024494</v>
      </c>
      <c r="HC55" s="404">
        <v>11872.018710499518</v>
      </c>
      <c r="HD55" s="404">
        <v>11306.684486190017</v>
      </c>
      <c r="HE55" s="404">
        <v>10768.270939228589</v>
      </c>
      <c r="HF55" s="404">
        <v>10255.496132598657</v>
      </c>
      <c r="HG55" s="404">
        <v>9767.1391739034807</v>
      </c>
      <c r="HH55" s="404">
        <v>9302.0373084795065</v>
      </c>
      <c r="HI55" s="404">
        <v>8859.0831509328636</v>
      </c>
      <c r="HJ55" s="404">
        <v>8437.2220485074886</v>
      </c>
      <c r="HK55" s="404">
        <v>8035.4495700071311</v>
      </c>
      <c r="HL55" s="404">
        <v>7652.8091142925068</v>
      </c>
      <c r="HM55" s="404">
        <v>7288.3896326595286</v>
      </c>
      <c r="HN55" s="404">
        <v>6941.3234596757438</v>
      </c>
      <c r="HO55" s="404">
        <v>6610.7842473102301</v>
      </c>
      <c r="HP55" s="404">
        <v>6295.9849974383151</v>
      </c>
      <c r="HQ55" s="404">
        <v>5996.1761880364902</v>
      </c>
      <c r="HR55" s="404">
        <v>5710.6439886061817</v>
      </c>
      <c r="HS55" s="404">
        <v>5438.7085605773145</v>
      </c>
      <c r="HT55" s="404">
        <v>5179.7224386450625</v>
      </c>
      <c r="HU55" s="404">
        <v>4933.0689891857728</v>
      </c>
      <c r="HV55" s="404">
        <v>4698.1609420816894</v>
      </c>
      <c r="HW55" s="404">
        <v>4474.4389924587513</v>
      </c>
      <c r="HX55" s="404">
        <v>4261.370469008335</v>
      </c>
      <c r="HY55" s="404">
        <v>4058.4480657222234</v>
      </c>
      <c r="HZ55" s="404">
        <v>795183.07701009349</v>
      </c>
      <c r="IA55" s="404">
        <v>490259.61011412699</v>
      </c>
      <c r="IB55" s="401">
        <v>0.6165367753518024</v>
      </c>
    </row>
    <row r="56" spans="1:236" ht="90" customHeight="1" x14ac:dyDescent="0.2">
      <c r="A56" s="242" t="s">
        <v>70</v>
      </c>
      <c r="B56" s="310" t="s">
        <v>71</v>
      </c>
      <c r="C56" s="310" t="s">
        <v>186</v>
      </c>
      <c r="D56" s="288">
        <v>11</v>
      </c>
      <c r="E56" s="310" t="s">
        <v>187</v>
      </c>
      <c r="F56" s="113" t="s">
        <v>188</v>
      </c>
      <c r="G56" s="213" t="s">
        <v>189</v>
      </c>
      <c r="H56" s="288" t="s">
        <v>77</v>
      </c>
      <c r="I56" s="113" t="s">
        <v>93</v>
      </c>
      <c r="J56" s="113">
        <v>40</v>
      </c>
      <c r="K56" s="227" t="s">
        <v>94</v>
      </c>
      <c r="L56" s="111">
        <v>15000</v>
      </c>
      <c r="M56" s="214" t="s">
        <v>190</v>
      </c>
      <c r="N56" s="112" t="s">
        <v>81</v>
      </c>
      <c r="O56" s="385" t="s">
        <v>97</v>
      </c>
      <c r="P56" s="385" t="s">
        <v>97</v>
      </c>
      <c r="Q56" s="112" t="s">
        <v>100</v>
      </c>
      <c r="R56" s="112" t="s">
        <v>108</v>
      </c>
      <c r="S56" s="112" t="s">
        <v>191</v>
      </c>
      <c r="T56" s="288" t="s">
        <v>86</v>
      </c>
      <c r="U56" s="112" t="s">
        <v>87</v>
      </c>
      <c r="V56" s="201">
        <v>1</v>
      </c>
      <c r="W56" s="250">
        <v>530000</v>
      </c>
      <c r="X56" s="286">
        <v>30000</v>
      </c>
      <c r="Y56" s="250">
        <v>0</v>
      </c>
      <c r="Z56" s="250">
        <v>0</v>
      </c>
      <c r="AA56" s="250">
        <v>0</v>
      </c>
      <c r="AB56" s="250">
        <v>0</v>
      </c>
      <c r="AC56" s="286">
        <v>30000</v>
      </c>
      <c r="AD56" s="286">
        <v>100000</v>
      </c>
      <c r="AE56" s="250">
        <v>400000</v>
      </c>
      <c r="AF56" s="250">
        <v>0</v>
      </c>
      <c r="AG56" s="250">
        <v>0</v>
      </c>
      <c r="AH56" s="250">
        <v>0</v>
      </c>
      <c r="AI56" s="250"/>
      <c r="AJ56" s="250">
        <v>0</v>
      </c>
      <c r="AK56" s="250">
        <v>0</v>
      </c>
      <c r="AL56" s="250">
        <v>0</v>
      </c>
      <c r="AM56" s="250">
        <v>0</v>
      </c>
      <c r="AN56" s="250">
        <v>0</v>
      </c>
      <c r="AO56" s="250">
        <v>0</v>
      </c>
      <c r="AP56" s="250">
        <v>0</v>
      </c>
      <c r="AQ56" s="250">
        <v>0</v>
      </c>
      <c r="AR56" s="250">
        <v>0</v>
      </c>
      <c r="AS56" s="250">
        <v>0</v>
      </c>
      <c r="AT56" s="250">
        <v>0</v>
      </c>
      <c r="AU56" s="250"/>
      <c r="AV56" s="230">
        <v>0</v>
      </c>
      <c r="AW56" s="230">
        <v>0</v>
      </c>
      <c r="AX56" s="230" t="s">
        <v>3615</v>
      </c>
      <c r="AY56" s="141">
        <v>6</v>
      </c>
      <c r="AZ56" s="70">
        <v>1</v>
      </c>
      <c r="BA56" s="70">
        <v>1</v>
      </c>
      <c r="BB56" s="70">
        <v>0</v>
      </c>
      <c r="BC56" s="70">
        <v>1</v>
      </c>
      <c r="BD56" s="70">
        <v>1</v>
      </c>
      <c r="BE56" s="70">
        <v>1</v>
      </c>
      <c r="BF56" s="70">
        <v>1</v>
      </c>
      <c r="BG56" s="71">
        <v>0</v>
      </c>
      <c r="BH56" s="71">
        <v>0</v>
      </c>
      <c r="BI56" s="71">
        <v>0</v>
      </c>
      <c r="BJ56" s="71">
        <v>0</v>
      </c>
      <c r="BK56" s="71">
        <v>0</v>
      </c>
      <c r="BL56" s="70">
        <v>1</v>
      </c>
      <c r="BM56" s="70">
        <v>0</v>
      </c>
      <c r="BN56" s="70">
        <v>0</v>
      </c>
      <c r="BO56" s="70">
        <v>0</v>
      </c>
      <c r="BP56" s="403">
        <v>0</v>
      </c>
      <c r="BQ56" s="403">
        <v>0</v>
      </c>
      <c r="BR56" s="403">
        <v>0</v>
      </c>
      <c r="BS56" s="403">
        <v>0</v>
      </c>
      <c r="BT56" s="403">
        <v>30000</v>
      </c>
      <c r="BU56" s="403">
        <v>100000</v>
      </c>
      <c r="BV56" s="403">
        <v>400000</v>
      </c>
      <c r="BW56" s="403">
        <v>0</v>
      </c>
      <c r="BX56" s="403">
        <v>0</v>
      </c>
      <c r="BY56" s="403">
        <v>0</v>
      </c>
      <c r="BZ56" s="401">
        <v>0</v>
      </c>
      <c r="CA56" s="401">
        <v>0</v>
      </c>
      <c r="CB56" s="401">
        <v>0</v>
      </c>
      <c r="CC56" s="401">
        <v>0</v>
      </c>
      <c r="CD56" s="401">
        <v>0</v>
      </c>
      <c r="CE56" s="401">
        <v>0</v>
      </c>
      <c r="CF56" s="401">
        <v>0</v>
      </c>
      <c r="CG56" s="401">
        <v>0</v>
      </c>
      <c r="CH56" s="401">
        <v>0</v>
      </c>
      <c r="CI56" s="401">
        <v>0</v>
      </c>
      <c r="CJ56" s="401">
        <v>0</v>
      </c>
      <c r="CK56" s="401">
        <v>0</v>
      </c>
      <c r="CL56" s="401">
        <v>0</v>
      </c>
      <c r="CM56" s="401">
        <v>0</v>
      </c>
      <c r="CN56" s="401">
        <v>0</v>
      </c>
      <c r="CO56" s="401">
        <v>0</v>
      </c>
      <c r="CP56" s="401">
        <v>0</v>
      </c>
      <c r="CQ56" s="401">
        <v>0</v>
      </c>
      <c r="CR56" s="401">
        <v>0</v>
      </c>
      <c r="CS56" s="401">
        <v>0</v>
      </c>
      <c r="CT56" s="401">
        <v>0</v>
      </c>
      <c r="CU56" s="401">
        <v>0</v>
      </c>
      <c r="CV56" s="401">
        <v>0</v>
      </c>
      <c r="CW56" s="401">
        <v>0</v>
      </c>
      <c r="CX56" s="401">
        <v>0</v>
      </c>
      <c r="CY56" s="401">
        <v>0</v>
      </c>
      <c r="CZ56" s="401">
        <v>0</v>
      </c>
      <c r="DA56" s="401">
        <v>0</v>
      </c>
      <c r="DB56" s="401">
        <v>0</v>
      </c>
      <c r="DC56" s="401">
        <v>0</v>
      </c>
      <c r="DD56" s="401">
        <v>0</v>
      </c>
      <c r="DE56" s="401">
        <v>0</v>
      </c>
      <c r="DF56" s="401">
        <v>0</v>
      </c>
      <c r="DG56" s="403">
        <v>15000</v>
      </c>
      <c r="DH56" s="403">
        <v>15000</v>
      </c>
      <c r="DI56" s="403">
        <v>15000</v>
      </c>
      <c r="DJ56" s="403">
        <v>15000</v>
      </c>
      <c r="DK56" s="403">
        <v>15000</v>
      </c>
      <c r="DL56" s="403">
        <v>15000</v>
      </c>
      <c r="DM56" s="403">
        <v>15000</v>
      </c>
      <c r="DN56" s="403">
        <v>15000</v>
      </c>
      <c r="DO56" s="403">
        <v>15000</v>
      </c>
      <c r="DP56" s="403">
        <v>15000</v>
      </c>
      <c r="DQ56" s="403">
        <v>15000</v>
      </c>
      <c r="DR56" s="403">
        <v>15000</v>
      </c>
      <c r="DS56" s="403">
        <v>15000</v>
      </c>
      <c r="DT56" s="403">
        <v>15000</v>
      </c>
      <c r="DU56" s="403">
        <v>15000</v>
      </c>
      <c r="DV56" s="403">
        <v>15000</v>
      </c>
      <c r="DW56" s="403">
        <v>15000</v>
      </c>
      <c r="DX56" s="403">
        <v>15000</v>
      </c>
      <c r="DY56" s="403">
        <v>15000</v>
      </c>
      <c r="DZ56" s="403">
        <v>15000</v>
      </c>
      <c r="EA56" s="403">
        <v>15000</v>
      </c>
      <c r="EB56" s="403">
        <v>15000</v>
      </c>
      <c r="EC56" s="403">
        <v>15000</v>
      </c>
      <c r="ED56" s="403">
        <v>15000</v>
      </c>
      <c r="EE56" s="403">
        <v>15000</v>
      </c>
      <c r="EF56" s="403">
        <v>15000</v>
      </c>
      <c r="EG56" s="403">
        <v>15000</v>
      </c>
      <c r="EH56" s="403">
        <v>15000</v>
      </c>
      <c r="EI56" s="403">
        <v>15000</v>
      </c>
      <c r="EJ56" s="403">
        <v>15000</v>
      </c>
      <c r="EK56" s="403">
        <v>15000</v>
      </c>
      <c r="EL56" s="403">
        <v>15000</v>
      </c>
      <c r="EM56" s="403">
        <v>15000</v>
      </c>
      <c r="EN56" s="403">
        <v>15000</v>
      </c>
      <c r="EO56" s="403">
        <v>15000</v>
      </c>
      <c r="EP56" s="403">
        <v>15000</v>
      </c>
      <c r="EQ56" s="403">
        <v>15000</v>
      </c>
      <c r="ER56" s="403">
        <v>15000</v>
      </c>
      <c r="ES56" s="403">
        <v>15000</v>
      </c>
      <c r="ET56" s="403">
        <v>15000</v>
      </c>
      <c r="EU56" s="403">
        <v>15000</v>
      </c>
      <c r="EV56" s="403">
        <v>15000</v>
      </c>
      <c r="EW56" s="403">
        <v>15000</v>
      </c>
      <c r="EX56" s="404">
        <v>0</v>
      </c>
      <c r="EY56" s="404">
        <v>0</v>
      </c>
      <c r="EZ56" s="404">
        <v>24681.074243756459</v>
      </c>
      <c r="FA56" s="404">
        <v>78352.616646845898</v>
      </c>
      <c r="FB56" s="404">
        <v>298486.15865465108</v>
      </c>
      <c r="FC56" s="404">
        <v>0</v>
      </c>
      <c r="FD56" s="404">
        <v>0</v>
      </c>
      <c r="FE56" s="404">
        <v>0</v>
      </c>
      <c r="FF56" s="404">
        <v>0</v>
      </c>
      <c r="FG56" s="404">
        <v>0</v>
      </c>
      <c r="FH56" s="404">
        <v>0</v>
      </c>
      <c r="FI56" s="404">
        <v>0</v>
      </c>
      <c r="FJ56" s="404">
        <v>0</v>
      </c>
      <c r="FK56" s="404">
        <v>0</v>
      </c>
      <c r="FL56" s="404">
        <v>0</v>
      </c>
      <c r="FM56" s="404">
        <v>0</v>
      </c>
      <c r="FN56" s="404">
        <v>0</v>
      </c>
      <c r="FO56" s="404">
        <v>0</v>
      </c>
      <c r="FP56" s="404">
        <v>0</v>
      </c>
      <c r="FQ56" s="404">
        <v>0</v>
      </c>
      <c r="FR56" s="404">
        <v>0</v>
      </c>
      <c r="FS56" s="404">
        <v>0</v>
      </c>
      <c r="FT56" s="404">
        <v>0</v>
      </c>
      <c r="FU56" s="404">
        <v>0</v>
      </c>
      <c r="FV56" s="404">
        <v>0</v>
      </c>
      <c r="FW56" s="404">
        <v>0</v>
      </c>
      <c r="FX56" s="404">
        <v>0</v>
      </c>
      <c r="FY56" s="404">
        <v>0</v>
      </c>
      <c r="FZ56" s="404">
        <v>0</v>
      </c>
      <c r="GA56" s="404">
        <v>0</v>
      </c>
      <c r="GB56" s="404">
        <v>0</v>
      </c>
      <c r="GC56" s="404">
        <v>0</v>
      </c>
      <c r="GD56" s="404">
        <v>0</v>
      </c>
      <c r="GE56" s="404">
        <v>0</v>
      </c>
      <c r="GF56" s="404">
        <v>0</v>
      </c>
      <c r="GG56" s="404">
        <v>0</v>
      </c>
      <c r="GH56" s="404">
        <v>0</v>
      </c>
      <c r="GI56" s="404">
        <v>0</v>
      </c>
      <c r="GJ56" s="404">
        <v>0</v>
      </c>
      <c r="GK56" s="404">
        <v>0</v>
      </c>
      <c r="GL56" s="404">
        <v>13605.442176870747</v>
      </c>
      <c r="GM56" s="404">
        <v>12957.56397797214</v>
      </c>
      <c r="GN56" s="404">
        <v>12340.537121878229</v>
      </c>
      <c r="GO56" s="404">
        <v>11752.892497026884</v>
      </c>
      <c r="GP56" s="404">
        <v>11193.230949549416</v>
      </c>
      <c r="GQ56" s="404">
        <v>10660.219951951822</v>
      </c>
      <c r="GR56" s="404">
        <v>10152.590430430308</v>
      </c>
      <c r="GS56" s="404">
        <v>9669.1337432669588</v>
      </c>
      <c r="GT56" s="404">
        <v>9208.6988031113906</v>
      </c>
      <c r="GU56" s="404">
        <v>8770.1893362965602</v>
      </c>
      <c r="GV56" s="404">
        <v>8352.5612726633935</v>
      </c>
      <c r="GW56" s="404">
        <v>7954.8202596794199</v>
      </c>
      <c r="GX56" s="404">
        <v>7576.0192949327829</v>
      </c>
      <c r="GY56" s="404">
        <v>7215.2564713645525</v>
      </c>
      <c r="GZ56" s="404">
        <v>6871.6728298710032</v>
      </c>
      <c r="HA56" s="404">
        <v>6544.4503141628593</v>
      </c>
      <c r="HB56" s="404">
        <v>6232.8098230122469</v>
      </c>
      <c r="HC56" s="404">
        <v>5936.0093552497592</v>
      </c>
      <c r="HD56" s="404">
        <v>5653.3422430950086</v>
      </c>
      <c r="HE56" s="404">
        <v>5384.1354696142944</v>
      </c>
      <c r="HF56" s="404">
        <v>5127.7480662993285</v>
      </c>
      <c r="HG56" s="404">
        <v>4883.5695869517403</v>
      </c>
      <c r="HH56" s="404">
        <v>4651.0186542397532</v>
      </c>
      <c r="HI56" s="404">
        <v>4429.5415754664318</v>
      </c>
      <c r="HJ56" s="404">
        <v>4218.6110242537443</v>
      </c>
      <c r="HK56" s="404">
        <v>4017.7247850035656</v>
      </c>
      <c r="HL56" s="404">
        <v>3826.4045571462534</v>
      </c>
      <c r="HM56" s="404">
        <v>3644.1948163297643</v>
      </c>
      <c r="HN56" s="404">
        <v>3470.6617298378719</v>
      </c>
      <c r="HO56" s="404">
        <v>3305.392123655115</v>
      </c>
      <c r="HP56" s="404">
        <v>3147.9924987191575</v>
      </c>
      <c r="HQ56" s="404">
        <v>2998.0880940182451</v>
      </c>
      <c r="HR56" s="404">
        <v>2855.3219943030908</v>
      </c>
      <c r="HS56" s="404">
        <v>2719.3542802886573</v>
      </c>
      <c r="HT56" s="404">
        <v>2589.8612193225313</v>
      </c>
      <c r="HU56" s="404">
        <v>2466.5344945928864</v>
      </c>
      <c r="HV56" s="404">
        <v>2349.0804710408447</v>
      </c>
      <c r="HW56" s="404">
        <v>2237.2194962293756</v>
      </c>
      <c r="HX56" s="404">
        <v>2130.6852345041675</v>
      </c>
      <c r="HY56" s="404">
        <v>2029.2240328611117</v>
      </c>
      <c r="HZ56" s="404">
        <v>401519.84954525344</v>
      </c>
      <c r="IA56" s="404">
        <v>245129.8050570635</v>
      </c>
      <c r="IB56" s="401">
        <v>0.61050482394503902</v>
      </c>
    </row>
    <row r="57" spans="1:236" ht="90" customHeight="1" x14ac:dyDescent="0.2">
      <c r="A57" s="231" t="s">
        <v>703</v>
      </c>
      <c r="B57" s="85" t="s">
        <v>704</v>
      </c>
      <c r="C57" s="85" t="s">
        <v>705</v>
      </c>
      <c r="D57" s="199">
        <v>1</v>
      </c>
      <c r="E57" s="85" t="s">
        <v>706</v>
      </c>
      <c r="F57" s="95" t="s">
        <v>707</v>
      </c>
      <c r="G57" s="95" t="s">
        <v>708</v>
      </c>
      <c r="H57" s="90" t="s">
        <v>77</v>
      </c>
      <c r="I57" s="95" t="s">
        <v>709</v>
      </c>
      <c r="J57" s="95">
        <v>5</v>
      </c>
      <c r="K57" s="227" t="s">
        <v>79</v>
      </c>
      <c r="L57" s="74">
        <v>73663</v>
      </c>
      <c r="M57" s="90" t="s">
        <v>710</v>
      </c>
      <c r="N57" s="90" t="s">
        <v>147</v>
      </c>
      <c r="O57" s="90" t="s">
        <v>148</v>
      </c>
      <c r="P57" s="90" t="s">
        <v>300</v>
      </c>
      <c r="Q57" s="112" t="s">
        <v>100</v>
      </c>
      <c r="R57" s="90" t="s">
        <v>108</v>
      </c>
      <c r="S57" s="90" t="s">
        <v>99</v>
      </c>
      <c r="T57" s="90" t="s">
        <v>366</v>
      </c>
      <c r="U57" s="90" t="s">
        <v>100</v>
      </c>
      <c r="V57" s="193">
        <v>1</v>
      </c>
      <c r="W57" s="192">
        <v>600000</v>
      </c>
      <c r="X57" s="192">
        <v>0</v>
      </c>
      <c r="Y57" s="192">
        <v>0</v>
      </c>
      <c r="Z57" s="192">
        <v>0</v>
      </c>
      <c r="AA57" s="192">
        <v>150000</v>
      </c>
      <c r="AB57" s="192">
        <v>150000</v>
      </c>
      <c r="AC57" s="192">
        <v>150000</v>
      </c>
      <c r="AD57" s="192">
        <v>150000</v>
      </c>
      <c r="AE57" s="192">
        <v>0</v>
      </c>
      <c r="AF57" s="192">
        <v>0</v>
      </c>
      <c r="AG57" s="192">
        <v>0</v>
      </c>
      <c r="AH57" s="192">
        <v>0</v>
      </c>
      <c r="AI57" s="90" t="s">
        <v>88</v>
      </c>
      <c r="AJ57" s="192">
        <v>0</v>
      </c>
      <c r="AK57" s="192">
        <v>0</v>
      </c>
      <c r="AL57" s="192">
        <v>0</v>
      </c>
      <c r="AM57" s="192">
        <v>0</v>
      </c>
      <c r="AN57" s="192">
        <v>0</v>
      </c>
      <c r="AO57" s="192">
        <v>0</v>
      </c>
      <c r="AP57" s="192">
        <v>0</v>
      </c>
      <c r="AQ57" s="192">
        <v>0</v>
      </c>
      <c r="AR57" s="192">
        <v>0</v>
      </c>
      <c r="AS57" s="192">
        <v>0</v>
      </c>
      <c r="AT57" s="192">
        <v>0</v>
      </c>
      <c r="AU57" s="95"/>
      <c r="AV57" s="230">
        <v>0</v>
      </c>
      <c r="AW57" s="230">
        <v>0</v>
      </c>
      <c r="AX57" s="230" t="s">
        <v>3610</v>
      </c>
      <c r="AY57" s="141">
        <v>9</v>
      </c>
      <c r="AZ57" s="70">
        <v>1</v>
      </c>
      <c r="BA57" s="70">
        <v>1</v>
      </c>
      <c r="BB57" s="70">
        <v>1</v>
      </c>
      <c r="BC57" s="70">
        <v>1</v>
      </c>
      <c r="BD57" s="70">
        <v>1</v>
      </c>
      <c r="BE57" s="70">
        <v>1</v>
      </c>
      <c r="BF57" s="70">
        <v>1</v>
      </c>
      <c r="BG57" s="71">
        <v>0</v>
      </c>
      <c r="BH57" s="71">
        <v>1</v>
      </c>
      <c r="BI57" s="71">
        <v>0</v>
      </c>
      <c r="BJ57" s="71">
        <v>1</v>
      </c>
      <c r="BK57" s="71">
        <v>0</v>
      </c>
      <c r="BL57" s="70">
        <v>1</v>
      </c>
      <c r="BM57" s="70">
        <v>1</v>
      </c>
      <c r="BN57" s="70">
        <v>0</v>
      </c>
      <c r="BO57" s="70">
        <v>1</v>
      </c>
      <c r="BP57" s="403">
        <v>0</v>
      </c>
      <c r="BQ57" s="403">
        <v>0</v>
      </c>
      <c r="BR57" s="403">
        <v>150000</v>
      </c>
      <c r="BS57" s="403">
        <v>150000</v>
      </c>
      <c r="BT57" s="403">
        <v>150000</v>
      </c>
      <c r="BU57" s="403">
        <v>150000</v>
      </c>
      <c r="BV57" s="403">
        <v>0</v>
      </c>
      <c r="BW57" s="403">
        <v>0</v>
      </c>
      <c r="BX57" s="403">
        <v>0</v>
      </c>
      <c r="BY57" s="403">
        <v>0</v>
      </c>
      <c r="BZ57" s="401">
        <v>0</v>
      </c>
      <c r="CA57" s="401">
        <v>0</v>
      </c>
      <c r="CB57" s="401">
        <v>0</v>
      </c>
      <c r="CC57" s="401">
        <v>0</v>
      </c>
      <c r="CD57" s="401">
        <v>0</v>
      </c>
      <c r="CE57" s="401">
        <v>0</v>
      </c>
      <c r="CF57" s="401">
        <v>0</v>
      </c>
      <c r="CG57" s="401">
        <v>0</v>
      </c>
      <c r="CH57" s="401">
        <v>0</v>
      </c>
      <c r="CI57" s="401">
        <v>0</v>
      </c>
      <c r="CJ57" s="401">
        <v>0</v>
      </c>
      <c r="CK57" s="401">
        <v>0</v>
      </c>
      <c r="CL57" s="401">
        <v>0</v>
      </c>
      <c r="CM57" s="401">
        <v>0</v>
      </c>
      <c r="CN57" s="401">
        <v>0</v>
      </c>
      <c r="CO57" s="401">
        <v>0</v>
      </c>
      <c r="CP57" s="401">
        <v>0</v>
      </c>
      <c r="CQ57" s="401">
        <v>0</v>
      </c>
      <c r="CR57" s="401">
        <v>0</v>
      </c>
      <c r="CS57" s="401">
        <v>0</v>
      </c>
      <c r="CT57" s="401">
        <v>0</v>
      </c>
      <c r="CU57" s="401">
        <v>0</v>
      </c>
      <c r="CV57" s="401">
        <v>0</v>
      </c>
      <c r="CW57" s="401">
        <v>0</v>
      </c>
      <c r="CX57" s="401">
        <v>0</v>
      </c>
      <c r="CY57" s="401">
        <v>0</v>
      </c>
      <c r="CZ57" s="401">
        <v>0</v>
      </c>
      <c r="DA57" s="401">
        <v>0</v>
      </c>
      <c r="DB57" s="401">
        <v>0</v>
      </c>
      <c r="DC57" s="401">
        <v>0</v>
      </c>
      <c r="DD57" s="401">
        <v>0</v>
      </c>
      <c r="DE57" s="401">
        <v>0</v>
      </c>
      <c r="DF57" s="401">
        <v>0</v>
      </c>
      <c r="DG57" s="403">
        <v>73663</v>
      </c>
      <c r="DH57" s="403">
        <v>73663</v>
      </c>
      <c r="DI57" s="403">
        <v>73663</v>
      </c>
      <c r="DJ57" s="403">
        <v>73663</v>
      </c>
      <c r="DK57" s="403">
        <v>73663</v>
      </c>
      <c r="DL57" s="403">
        <v>73663</v>
      </c>
      <c r="DM57" s="403">
        <v>73663</v>
      </c>
      <c r="DN57" s="403">
        <v>73663</v>
      </c>
      <c r="DO57" s="403">
        <v>73663</v>
      </c>
      <c r="DP57" s="403">
        <v>73663</v>
      </c>
      <c r="DQ57" s="403">
        <v>73663</v>
      </c>
      <c r="DR57" s="403">
        <v>73663</v>
      </c>
      <c r="DS57" s="403">
        <v>73663</v>
      </c>
      <c r="DT57" s="403">
        <v>73663</v>
      </c>
      <c r="DU57" s="403">
        <v>73663</v>
      </c>
      <c r="DV57" s="403">
        <v>73663</v>
      </c>
      <c r="DW57" s="403">
        <v>73663</v>
      </c>
      <c r="DX57" s="403">
        <v>73663</v>
      </c>
      <c r="DY57" s="403">
        <v>73663</v>
      </c>
      <c r="DZ57" s="403">
        <v>73663</v>
      </c>
      <c r="EA57" s="403">
        <v>73663</v>
      </c>
      <c r="EB57" s="403">
        <v>73663</v>
      </c>
      <c r="EC57" s="403">
        <v>73663</v>
      </c>
      <c r="ED57" s="403">
        <v>73663</v>
      </c>
      <c r="EE57" s="403">
        <v>73663</v>
      </c>
      <c r="EF57" s="403">
        <v>73663</v>
      </c>
      <c r="EG57" s="403">
        <v>73663</v>
      </c>
      <c r="EH57" s="403">
        <v>73663</v>
      </c>
      <c r="EI57" s="403">
        <v>73663</v>
      </c>
      <c r="EJ57" s="403">
        <v>73663</v>
      </c>
      <c r="EK57" s="403">
        <v>73663</v>
      </c>
      <c r="EL57" s="403">
        <v>73663</v>
      </c>
      <c r="EM57" s="403">
        <v>73663</v>
      </c>
      <c r="EN57" s="403">
        <v>73663</v>
      </c>
      <c r="EO57" s="403">
        <v>73663</v>
      </c>
      <c r="EP57" s="403">
        <v>73663</v>
      </c>
      <c r="EQ57" s="403">
        <v>73663</v>
      </c>
      <c r="ER57" s="403">
        <v>73663</v>
      </c>
      <c r="ES57" s="403">
        <v>73663</v>
      </c>
      <c r="ET57" s="403">
        <v>73663</v>
      </c>
      <c r="EU57" s="403">
        <v>73663</v>
      </c>
      <c r="EV57" s="403">
        <v>73663</v>
      </c>
      <c r="EW57" s="403">
        <v>73663</v>
      </c>
      <c r="EX57" s="404">
        <v>136054.42176870749</v>
      </c>
      <c r="EY57" s="404">
        <v>129575.6397797214</v>
      </c>
      <c r="EZ57" s="404">
        <v>123405.3712187823</v>
      </c>
      <c r="FA57" s="404">
        <v>117528.92497026884</v>
      </c>
      <c r="FB57" s="404">
        <v>0</v>
      </c>
      <c r="FC57" s="404">
        <v>0</v>
      </c>
      <c r="FD57" s="404">
        <v>0</v>
      </c>
      <c r="FE57" s="404">
        <v>0</v>
      </c>
      <c r="FF57" s="404">
        <v>0</v>
      </c>
      <c r="FG57" s="404">
        <v>0</v>
      </c>
      <c r="FH57" s="404">
        <v>0</v>
      </c>
      <c r="FI57" s="404">
        <v>0</v>
      </c>
      <c r="FJ57" s="404">
        <v>0</v>
      </c>
      <c r="FK57" s="404">
        <v>0</v>
      </c>
      <c r="FL57" s="404">
        <v>0</v>
      </c>
      <c r="FM57" s="404">
        <v>0</v>
      </c>
      <c r="FN57" s="404">
        <v>0</v>
      </c>
      <c r="FO57" s="404">
        <v>0</v>
      </c>
      <c r="FP57" s="404">
        <v>0</v>
      </c>
      <c r="FQ57" s="404">
        <v>0</v>
      </c>
      <c r="FR57" s="404">
        <v>0</v>
      </c>
      <c r="FS57" s="404">
        <v>0</v>
      </c>
      <c r="FT57" s="404">
        <v>0</v>
      </c>
      <c r="FU57" s="404">
        <v>0</v>
      </c>
      <c r="FV57" s="404">
        <v>0</v>
      </c>
      <c r="FW57" s="404">
        <v>0</v>
      </c>
      <c r="FX57" s="404">
        <v>0</v>
      </c>
      <c r="FY57" s="404">
        <v>0</v>
      </c>
      <c r="FZ57" s="404">
        <v>0</v>
      </c>
      <c r="GA57" s="404">
        <v>0</v>
      </c>
      <c r="GB57" s="404">
        <v>0</v>
      </c>
      <c r="GC57" s="404">
        <v>0</v>
      </c>
      <c r="GD57" s="404">
        <v>0</v>
      </c>
      <c r="GE57" s="404">
        <v>0</v>
      </c>
      <c r="GF57" s="404">
        <v>0</v>
      </c>
      <c r="GG57" s="404">
        <v>0</v>
      </c>
      <c r="GH57" s="404">
        <v>0</v>
      </c>
      <c r="GI57" s="404">
        <v>0</v>
      </c>
      <c r="GJ57" s="404">
        <v>0</v>
      </c>
      <c r="GK57" s="404">
        <v>0</v>
      </c>
      <c r="GL57" s="404">
        <v>66814.512471655325</v>
      </c>
      <c r="GM57" s="404">
        <v>63632.869020624115</v>
      </c>
      <c r="GN57" s="404">
        <v>60602.732400594403</v>
      </c>
      <c r="GO57" s="404">
        <v>57716.88800056609</v>
      </c>
      <c r="GP57" s="404">
        <v>54968.464762443902</v>
      </c>
      <c r="GQ57" s="404">
        <v>52350.918821375133</v>
      </c>
      <c r="GR57" s="404">
        <v>49858.01792511918</v>
      </c>
      <c r="GS57" s="404">
        <v>47483.826595351602</v>
      </c>
      <c r="GT57" s="404">
        <v>45222.691995572954</v>
      </c>
      <c r="GU57" s="404">
        <v>43069.230471974239</v>
      </c>
      <c r="GV57" s="404">
        <v>41018.314735213564</v>
      </c>
      <c r="GW57" s="404">
        <v>39065.061652584343</v>
      </c>
      <c r="GX57" s="404">
        <v>37204.820621508909</v>
      </c>
      <c r="GY57" s="404">
        <v>35433.162496675133</v>
      </c>
      <c r="GZ57" s="404">
        <v>33745.869044452513</v>
      </c>
      <c r="HA57" s="404">
        <v>32138.922899478581</v>
      </c>
      <c r="HB57" s="404">
        <v>30608.497999503412</v>
      </c>
      <c r="HC57" s="404">
        <v>29150.950475717535</v>
      </c>
      <c r="HD57" s="404">
        <v>27762.809976873843</v>
      </c>
      <c r="HE57" s="404">
        <v>26440.771406546519</v>
      </c>
      <c r="HF57" s="404">
        <v>25181.687053853828</v>
      </c>
      <c r="HG57" s="404">
        <v>23982.559098908401</v>
      </c>
      <c r="HH57" s="404">
        <v>22840.532475150863</v>
      </c>
      <c r="HI57" s="404">
        <v>21752.888071572248</v>
      </c>
      <c r="HJ57" s="404">
        <v>20717.036258640237</v>
      </c>
      <c r="HK57" s="404">
        <v>19730.510722514511</v>
      </c>
      <c r="HL57" s="404">
        <v>18790.962592870965</v>
      </c>
      <c r="HM57" s="404">
        <v>17896.154850353294</v>
      </c>
      <c r="HN57" s="404">
        <v>17043.957000336479</v>
      </c>
      <c r="HO57" s="404">
        <v>16232.34000032045</v>
      </c>
      <c r="HP57" s="404">
        <v>15459.371428876619</v>
      </c>
      <c r="HQ57" s="404">
        <v>14723.210884644399</v>
      </c>
      <c r="HR57" s="404">
        <v>14022.105604423237</v>
      </c>
      <c r="HS57" s="404">
        <v>13354.386289926892</v>
      </c>
      <c r="HT57" s="404">
        <v>12718.463133263707</v>
      </c>
      <c r="HU57" s="404">
        <v>12112.82203167972</v>
      </c>
      <c r="HV57" s="404">
        <v>11536.020982552116</v>
      </c>
      <c r="HW57" s="404">
        <v>10986.686650049633</v>
      </c>
      <c r="HX57" s="404">
        <v>10463.511095285367</v>
      </c>
      <c r="HY57" s="404">
        <v>9965.2486621765383</v>
      </c>
      <c r="HZ57" s="404">
        <v>506564.35773748008</v>
      </c>
      <c r="IA57" s="404">
        <v>303735.46665588382</v>
      </c>
      <c r="IB57" s="401">
        <v>0.59959896904805632</v>
      </c>
    </row>
    <row r="58" spans="1:236" ht="90" customHeight="1" x14ac:dyDescent="0.2">
      <c r="A58" s="276" t="s">
        <v>634</v>
      </c>
      <c r="B58" s="277" t="s">
        <v>1167</v>
      </c>
      <c r="C58" s="277" t="s">
        <v>1272</v>
      </c>
      <c r="D58" s="99"/>
      <c r="E58" s="277" t="s">
        <v>1273</v>
      </c>
      <c r="F58" s="103" t="s">
        <v>1274</v>
      </c>
      <c r="G58" s="103" t="s">
        <v>1275</v>
      </c>
      <c r="H58" s="99"/>
      <c r="I58" s="103" t="s">
        <v>1189</v>
      </c>
      <c r="J58" s="103">
        <v>5</v>
      </c>
      <c r="K58" s="227" t="s">
        <v>79</v>
      </c>
      <c r="L58" s="98">
        <v>185990</v>
      </c>
      <c r="M58" s="99" t="s">
        <v>1241</v>
      </c>
      <c r="N58" s="99" t="s">
        <v>147</v>
      </c>
      <c r="O58" s="73" t="s">
        <v>106</v>
      </c>
      <c r="P58" s="99" t="s">
        <v>728</v>
      </c>
      <c r="Q58" s="112" t="s">
        <v>100</v>
      </c>
      <c r="R58" s="99" t="s">
        <v>108</v>
      </c>
      <c r="S58" s="99" t="s">
        <v>99</v>
      </c>
      <c r="T58" s="99" t="s">
        <v>366</v>
      </c>
      <c r="U58" s="99" t="s">
        <v>100</v>
      </c>
      <c r="V58" s="102">
        <v>1</v>
      </c>
      <c r="W58" s="278">
        <v>1600000</v>
      </c>
      <c r="X58" s="278">
        <v>0</v>
      </c>
      <c r="Y58" s="278">
        <v>0</v>
      </c>
      <c r="Z58" s="278">
        <v>0</v>
      </c>
      <c r="AA58" s="105">
        <v>0</v>
      </c>
      <c r="AB58" s="278">
        <v>1600000</v>
      </c>
      <c r="AC58" s="278">
        <v>0</v>
      </c>
      <c r="AD58" s="278">
        <v>0</v>
      </c>
      <c r="AE58" s="278">
        <v>0</v>
      </c>
      <c r="AF58" s="278">
        <v>0</v>
      </c>
      <c r="AG58" s="278">
        <v>0</v>
      </c>
      <c r="AH58" s="278">
        <v>0</v>
      </c>
      <c r="AI58" s="100" t="s">
        <v>88</v>
      </c>
      <c r="AJ58" s="278">
        <v>0</v>
      </c>
      <c r="AK58" s="278">
        <v>0</v>
      </c>
      <c r="AL58" s="278">
        <v>0</v>
      </c>
      <c r="AM58" s="278">
        <v>0</v>
      </c>
      <c r="AN58" s="278">
        <v>0</v>
      </c>
      <c r="AO58" s="278">
        <v>0</v>
      </c>
      <c r="AP58" s="278">
        <v>0</v>
      </c>
      <c r="AQ58" s="278">
        <v>0</v>
      </c>
      <c r="AR58" s="278">
        <v>0</v>
      </c>
      <c r="AS58" s="278">
        <v>0</v>
      </c>
      <c r="AT58" s="278">
        <v>0</v>
      </c>
      <c r="AU58" s="103"/>
      <c r="AV58" s="230">
        <v>0</v>
      </c>
      <c r="AW58" s="230">
        <v>0</v>
      </c>
      <c r="AX58" s="230" t="s">
        <v>3603</v>
      </c>
      <c r="AY58" s="141">
        <v>7</v>
      </c>
      <c r="AZ58" s="70">
        <v>1</v>
      </c>
      <c r="BA58" s="70">
        <v>1</v>
      </c>
      <c r="BB58" s="70">
        <v>1</v>
      </c>
      <c r="BC58" s="70">
        <v>0</v>
      </c>
      <c r="BD58" s="70">
        <v>1</v>
      </c>
      <c r="BE58" s="70">
        <v>0</v>
      </c>
      <c r="BF58" s="70">
        <v>0</v>
      </c>
      <c r="BG58" s="71">
        <v>0</v>
      </c>
      <c r="BH58" s="71">
        <v>1</v>
      </c>
      <c r="BI58" s="71">
        <v>0</v>
      </c>
      <c r="BJ58" s="71">
        <v>1</v>
      </c>
      <c r="BK58" s="71">
        <v>0</v>
      </c>
      <c r="BL58" s="70">
        <v>1</v>
      </c>
      <c r="BM58" s="70">
        <v>1</v>
      </c>
      <c r="BN58" s="70">
        <v>0</v>
      </c>
      <c r="BO58" s="70">
        <v>1</v>
      </c>
      <c r="BP58" s="403">
        <v>0</v>
      </c>
      <c r="BQ58" s="403">
        <v>0</v>
      </c>
      <c r="BR58" s="403">
        <v>0</v>
      </c>
      <c r="BS58" s="403">
        <v>1600000</v>
      </c>
      <c r="BT58" s="403">
        <v>0</v>
      </c>
      <c r="BU58" s="403">
        <v>0</v>
      </c>
      <c r="BV58" s="403">
        <v>0</v>
      </c>
      <c r="BW58" s="403">
        <v>0</v>
      </c>
      <c r="BX58" s="403">
        <v>0</v>
      </c>
      <c r="BY58" s="403">
        <v>0</v>
      </c>
      <c r="BZ58" s="401">
        <v>0</v>
      </c>
      <c r="CA58" s="401">
        <v>0</v>
      </c>
      <c r="CB58" s="401">
        <v>0</v>
      </c>
      <c r="CC58" s="401">
        <v>0</v>
      </c>
      <c r="CD58" s="401">
        <v>0</v>
      </c>
      <c r="CE58" s="401">
        <v>0</v>
      </c>
      <c r="CF58" s="401">
        <v>0</v>
      </c>
      <c r="CG58" s="401">
        <v>0</v>
      </c>
      <c r="CH58" s="401">
        <v>0</v>
      </c>
      <c r="CI58" s="401">
        <v>0</v>
      </c>
      <c r="CJ58" s="401">
        <v>0</v>
      </c>
      <c r="CK58" s="401">
        <v>0</v>
      </c>
      <c r="CL58" s="401">
        <v>0</v>
      </c>
      <c r="CM58" s="401">
        <v>0</v>
      </c>
      <c r="CN58" s="401">
        <v>0</v>
      </c>
      <c r="CO58" s="401">
        <v>0</v>
      </c>
      <c r="CP58" s="401">
        <v>0</v>
      </c>
      <c r="CQ58" s="401">
        <v>0</v>
      </c>
      <c r="CR58" s="401">
        <v>0</v>
      </c>
      <c r="CS58" s="401">
        <v>0</v>
      </c>
      <c r="CT58" s="401">
        <v>0</v>
      </c>
      <c r="CU58" s="401">
        <v>0</v>
      </c>
      <c r="CV58" s="401">
        <v>0</v>
      </c>
      <c r="CW58" s="401">
        <v>0</v>
      </c>
      <c r="CX58" s="401">
        <v>0</v>
      </c>
      <c r="CY58" s="401">
        <v>0</v>
      </c>
      <c r="CZ58" s="401">
        <v>0</v>
      </c>
      <c r="DA58" s="401">
        <v>0</v>
      </c>
      <c r="DB58" s="401">
        <v>0</v>
      </c>
      <c r="DC58" s="401">
        <v>0</v>
      </c>
      <c r="DD58" s="401">
        <v>0</v>
      </c>
      <c r="DE58" s="401">
        <v>0</v>
      </c>
      <c r="DF58" s="401">
        <v>0</v>
      </c>
      <c r="DG58" s="403">
        <v>185990</v>
      </c>
      <c r="DH58" s="403">
        <v>185990</v>
      </c>
      <c r="DI58" s="403">
        <v>185990</v>
      </c>
      <c r="DJ58" s="403">
        <v>185990</v>
      </c>
      <c r="DK58" s="403">
        <v>185990</v>
      </c>
      <c r="DL58" s="403">
        <v>185990</v>
      </c>
      <c r="DM58" s="403">
        <v>185990</v>
      </c>
      <c r="DN58" s="403">
        <v>185990</v>
      </c>
      <c r="DO58" s="403">
        <v>185990</v>
      </c>
      <c r="DP58" s="403">
        <v>185990</v>
      </c>
      <c r="DQ58" s="403">
        <v>185990</v>
      </c>
      <c r="DR58" s="403">
        <v>185990</v>
      </c>
      <c r="DS58" s="403">
        <v>185990</v>
      </c>
      <c r="DT58" s="403">
        <v>185990</v>
      </c>
      <c r="DU58" s="403">
        <v>185990</v>
      </c>
      <c r="DV58" s="403">
        <v>185990</v>
      </c>
      <c r="DW58" s="403">
        <v>185990</v>
      </c>
      <c r="DX58" s="403">
        <v>185990</v>
      </c>
      <c r="DY58" s="403">
        <v>185990</v>
      </c>
      <c r="DZ58" s="403">
        <v>185990</v>
      </c>
      <c r="EA58" s="403">
        <v>185990</v>
      </c>
      <c r="EB58" s="403">
        <v>185990</v>
      </c>
      <c r="EC58" s="403">
        <v>185990</v>
      </c>
      <c r="ED58" s="403">
        <v>185990</v>
      </c>
      <c r="EE58" s="403">
        <v>185990</v>
      </c>
      <c r="EF58" s="403">
        <v>185990</v>
      </c>
      <c r="EG58" s="403">
        <v>185990</v>
      </c>
      <c r="EH58" s="403">
        <v>185990</v>
      </c>
      <c r="EI58" s="403">
        <v>185990</v>
      </c>
      <c r="EJ58" s="403">
        <v>185990</v>
      </c>
      <c r="EK58" s="403">
        <v>185990</v>
      </c>
      <c r="EL58" s="403">
        <v>185990</v>
      </c>
      <c r="EM58" s="403">
        <v>185990</v>
      </c>
      <c r="EN58" s="403">
        <v>185990</v>
      </c>
      <c r="EO58" s="403">
        <v>185990</v>
      </c>
      <c r="EP58" s="403">
        <v>185990</v>
      </c>
      <c r="EQ58" s="403">
        <v>185990</v>
      </c>
      <c r="ER58" s="403">
        <v>185990</v>
      </c>
      <c r="ES58" s="403">
        <v>185990</v>
      </c>
      <c r="ET58" s="403">
        <v>185990</v>
      </c>
      <c r="EU58" s="403">
        <v>185990</v>
      </c>
      <c r="EV58" s="403">
        <v>185990</v>
      </c>
      <c r="EW58" s="403">
        <v>185990</v>
      </c>
      <c r="EX58" s="404">
        <v>0</v>
      </c>
      <c r="EY58" s="404">
        <v>1382140.1576503615</v>
      </c>
      <c r="EZ58" s="404">
        <v>0</v>
      </c>
      <c r="FA58" s="404">
        <v>0</v>
      </c>
      <c r="FB58" s="404">
        <v>0</v>
      </c>
      <c r="FC58" s="404">
        <v>0</v>
      </c>
      <c r="FD58" s="404">
        <v>0</v>
      </c>
      <c r="FE58" s="404">
        <v>0</v>
      </c>
      <c r="FF58" s="404">
        <v>0</v>
      </c>
      <c r="FG58" s="404">
        <v>0</v>
      </c>
      <c r="FH58" s="404">
        <v>0</v>
      </c>
      <c r="FI58" s="404">
        <v>0</v>
      </c>
      <c r="FJ58" s="404">
        <v>0</v>
      </c>
      <c r="FK58" s="404">
        <v>0</v>
      </c>
      <c r="FL58" s="404">
        <v>0</v>
      </c>
      <c r="FM58" s="404">
        <v>0</v>
      </c>
      <c r="FN58" s="404">
        <v>0</v>
      </c>
      <c r="FO58" s="404">
        <v>0</v>
      </c>
      <c r="FP58" s="404">
        <v>0</v>
      </c>
      <c r="FQ58" s="404">
        <v>0</v>
      </c>
      <c r="FR58" s="404">
        <v>0</v>
      </c>
      <c r="FS58" s="404">
        <v>0</v>
      </c>
      <c r="FT58" s="404">
        <v>0</v>
      </c>
      <c r="FU58" s="404">
        <v>0</v>
      </c>
      <c r="FV58" s="404">
        <v>0</v>
      </c>
      <c r="FW58" s="404">
        <v>0</v>
      </c>
      <c r="FX58" s="404">
        <v>0</v>
      </c>
      <c r="FY58" s="404">
        <v>0</v>
      </c>
      <c r="FZ58" s="404">
        <v>0</v>
      </c>
      <c r="GA58" s="404">
        <v>0</v>
      </c>
      <c r="GB58" s="404">
        <v>0</v>
      </c>
      <c r="GC58" s="404">
        <v>0</v>
      </c>
      <c r="GD58" s="404">
        <v>0</v>
      </c>
      <c r="GE58" s="404">
        <v>0</v>
      </c>
      <c r="GF58" s="404">
        <v>0</v>
      </c>
      <c r="GG58" s="404">
        <v>0</v>
      </c>
      <c r="GH58" s="404">
        <v>0</v>
      </c>
      <c r="GI58" s="404">
        <v>0</v>
      </c>
      <c r="GJ58" s="404">
        <v>0</v>
      </c>
      <c r="GK58" s="404">
        <v>0</v>
      </c>
      <c r="GL58" s="404">
        <v>168698.41269841269</v>
      </c>
      <c r="GM58" s="404">
        <v>160665.15495086921</v>
      </c>
      <c r="GN58" s="404">
        <v>153014.43328654213</v>
      </c>
      <c r="GO58" s="404">
        <v>145728.03170146869</v>
      </c>
      <c r="GP58" s="404">
        <v>138788.60162044637</v>
      </c>
      <c r="GQ58" s="404">
        <v>132179.62059090129</v>
      </c>
      <c r="GR58" s="404">
        <v>125885.35294371552</v>
      </c>
      <c r="GS58" s="404">
        <v>119890.81232734812</v>
      </c>
      <c r="GT58" s="404">
        <v>114181.72602604583</v>
      </c>
      <c r="GU58" s="404">
        <v>108744.50097718649</v>
      </c>
      <c r="GV58" s="404">
        <v>103566.1914068443</v>
      </c>
      <c r="GW58" s="404">
        <v>98634.468006518364</v>
      </c>
      <c r="GX58" s="404">
        <v>93937.588577636547</v>
      </c>
      <c r="GY58" s="404">
        <v>89464.370073939543</v>
      </c>
      <c r="GZ58" s="404">
        <v>85204.161975180526</v>
      </c>
      <c r="HA58" s="404">
        <v>81146.820928743342</v>
      </c>
      <c r="HB58" s="404">
        <v>77282.686598803193</v>
      </c>
      <c r="HC58" s="404">
        <v>73602.558665526842</v>
      </c>
      <c r="HD58" s="404">
        <v>70097.674919549376</v>
      </c>
      <c r="HE58" s="404">
        <v>66759.690399570842</v>
      </c>
      <c r="HF58" s="404">
        <v>63580.657523400805</v>
      </c>
      <c r="HG58" s="404">
        <v>60553.007165143608</v>
      </c>
      <c r="HH58" s="404">
        <v>57669.530633470116</v>
      </c>
      <c r="HI58" s="404">
        <v>54923.36250806677</v>
      </c>
      <c r="HJ58" s="404">
        <v>52307.964293396923</v>
      </c>
      <c r="HK58" s="404">
        <v>49817.108850854209</v>
      </c>
      <c r="HL58" s="404">
        <v>47444.86557224211</v>
      </c>
      <c r="HM58" s="404">
        <v>45185.586259278192</v>
      </c>
      <c r="HN58" s="404">
        <v>43033.891675503059</v>
      </c>
      <c r="HO58" s="404">
        <v>40984.658738574326</v>
      </c>
      <c r="HP58" s="404">
        <v>39033.008322451737</v>
      </c>
      <c r="HQ58" s="404">
        <v>37174.293640430224</v>
      </c>
      <c r="HR58" s="404">
        <v>35404.08918136212</v>
      </c>
      <c r="HS58" s="404">
        <v>33718.180172725828</v>
      </c>
      <c r="HT58" s="404">
        <v>32112.552545453171</v>
      </c>
      <c r="HU58" s="404">
        <v>30583.383376622067</v>
      </c>
      <c r="HV58" s="404">
        <v>29127.031787259115</v>
      </c>
      <c r="HW58" s="404">
        <v>27740.030273580105</v>
      </c>
      <c r="HX58" s="404">
        <v>26419.076451028675</v>
      </c>
      <c r="HY58" s="404">
        <v>25161.025191455879</v>
      </c>
      <c r="HZ58" s="404">
        <v>1382140.1576503615</v>
      </c>
      <c r="IA58" s="404">
        <v>766894.63425773918</v>
      </c>
      <c r="IB58" s="401">
        <v>0.55486025061413469</v>
      </c>
    </row>
    <row r="59" spans="1:236" ht="90" customHeight="1" x14ac:dyDescent="0.2">
      <c r="A59" s="276" t="s">
        <v>634</v>
      </c>
      <c r="B59" s="277" t="s">
        <v>1167</v>
      </c>
      <c r="C59" s="277" t="s">
        <v>1325</v>
      </c>
      <c r="D59" s="99"/>
      <c r="E59" s="277" t="s">
        <v>1326</v>
      </c>
      <c r="F59" s="200" t="s">
        <v>1327</v>
      </c>
      <c r="G59" s="103"/>
      <c r="H59" s="99" t="s">
        <v>77</v>
      </c>
      <c r="I59" s="103"/>
      <c r="J59" s="103">
        <v>5</v>
      </c>
      <c r="K59" s="227" t="s">
        <v>79</v>
      </c>
      <c r="L59" s="98">
        <v>38592</v>
      </c>
      <c r="M59" s="99" t="s">
        <v>1328</v>
      </c>
      <c r="N59" s="99" t="s">
        <v>147</v>
      </c>
      <c r="O59" s="90" t="s">
        <v>148</v>
      </c>
      <c r="P59" s="99" t="s">
        <v>300</v>
      </c>
      <c r="Q59" s="112" t="s">
        <v>100</v>
      </c>
      <c r="R59" s="99" t="s">
        <v>84</v>
      </c>
      <c r="S59" s="99" t="s">
        <v>99</v>
      </c>
      <c r="T59" s="99" t="s">
        <v>366</v>
      </c>
      <c r="U59" s="99" t="s">
        <v>87</v>
      </c>
      <c r="V59" s="102">
        <v>1</v>
      </c>
      <c r="W59" s="278">
        <v>320000</v>
      </c>
      <c r="X59" s="278">
        <v>0</v>
      </c>
      <c r="Y59" s="278"/>
      <c r="Z59" s="278">
        <v>0</v>
      </c>
      <c r="AA59" s="278">
        <v>320000</v>
      </c>
      <c r="AB59" s="278">
        <v>0</v>
      </c>
      <c r="AC59" s="278">
        <v>0</v>
      </c>
      <c r="AD59" s="278">
        <v>0</v>
      </c>
      <c r="AE59" s="278">
        <v>0</v>
      </c>
      <c r="AF59" s="278">
        <v>0</v>
      </c>
      <c r="AG59" s="278">
        <v>0</v>
      </c>
      <c r="AH59" s="278">
        <v>0</v>
      </c>
      <c r="AI59" s="100" t="s">
        <v>88</v>
      </c>
      <c r="AJ59" s="278">
        <v>0</v>
      </c>
      <c r="AK59" s="278">
        <v>0</v>
      </c>
      <c r="AL59" s="278">
        <v>0</v>
      </c>
      <c r="AM59" s="278">
        <v>0</v>
      </c>
      <c r="AN59" s="278">
        <v>0</v>
      </c>
      <c r="AO59" s="278">
        <v>0</v>
      </c>
      <c r="AP59" s="278">
        <v>0</v>
      </c>
      <c r="AQ59" s="278">
        <v>0</v>
      </c>
      <c r="AR59" s="278">
        <v>0</v>
      </c>
      <c r="AS59" s="278">
        <v>0</v>
      </c>
      <c r="AT59" s="278">
        <v>0</v>
      </c>
      <c r="AU59" s="279"/>
      <c r="AV59" s="230">
        <v>0</v>
      </c>
      <c r="AW59" s="230">
        <v>0</v>
      </c>
      <c r="AX59" s="230" t="s">
        <v>3610</v>
      </c>
      <c r="AY59" s="141">
        <v>6</v>
      </c>
      <c r="AZ59" s="70">
        <v>1</v>
      </c>
      <c r="BA59" s="70">
        <v>1</v>
      </c>
      <c r="BB59" s="70">
        <v>1</v>
      </c>
      <c r="BC59" s="70">
        <v>0</v>
      </c>
      <c r="BD59" s="70">
        <v>0</v>
      </c>
      <c r="BE59" s="70">
        <v>1</v>
      </c>
      <c r="BF59" s="70">
        <v>1</v>
      </c>
      <c r="BG59" s="71">
        <v>0</v>
      </c>
      <c r="BH59" s="71">
        <v>1</v>
      </c>
      <c r="BI59" s="71">
        <v>0</v>
      </c>
      <c r="BJ59" s="71">
        <v>1</v>
      </c>
      <c r="BK59" s="71">
        <v>0</v>
      </c>
      <c r="BL59" s="70">
        <v>0</v>
      </c>
      <c r="BM59" s="70">
        <v>1</v>
      </c>
      <c r="BN59" s="70">
        <v>1</v>
      </c>
      <c r="BO59" s="70">
        <v>0</v>
      </c>
      <c r="BP59" s="403">
        <v>0</v>
      </c>
      <c r="BQ59" s="403">
        <v>0</v>
      </c>
      <c r="BR59" s="403">
        <v>320000</v>
      </c>
      <c r="BS59" s="403">
        <v>0</v>
      </c>
      <c r="BT59" s="403">
        <v>0</v>
      </c>
      <c r="BU59" s="403">
        <v>0</v>
      </c>
      <c r="BV59" s="403">
        <v>0</v>
      </c>
      <c r="BW59" s="403">
        <v>0</v>
      </c>
      <c r="BX59" s="403">
        <v>0</v>
      </c>
      <c r="BY59" s="403">
        <v>0</v>
      </c>
      <c r="BZ59" s="401">
        <v>0</v>
      </c>
      <c r="CA59" s="401">
        <v>0</v>
      </c>
      <c r="CB59" s="401">
        <v>0</v>
      </c>
      <c r="CC59" s="401">
        <v>0</v>
      </c>
      <c r="CD59" s="401">
        <v>0</v>
      </c>
      <c r="CE59" s="401">
        <v>0</v>
      </c>
      <c r="CF59" s="401">
        <v>0</v>
      </c>
      <c r="CG59" s="401">
        <v>0</v>
      </c>
      <c r="CH59" s="401">
        <v>0</v>
      </c>
      <c r="CI59" s="401">
        <v>0</v>
      </c>
      <c r="CJ59" s="401">
        <v>0</v>
      </c>
      <c r="CK59" s="401">
        <v>0</v>
      </c>
      <c r="CL59" s="401">
        <v>0</v>
      </c>
      <c r="CM59" s="401">
        <v>0</v>
      </c>
      <c r="CN59" s="401">
        <v>0</v>
      </c>
      <c r="CO59" s="401">
        <v>0</v>
      </c>
      <c r="CP59" s="401">
        <v>0</v>
      </c>
      <c r="CQ59" s="401">
        <v>0</v>
      </c>
      <c r="CR59" s="401">
        <v>0</v>
      </c>
      <c r="CS59" s="401">
        <v>0</v>
      </c>
      <c r="CT59" s="401">
        <v>0</v>
      </c>
      <c r="CU59" s="401">
        <v>0</v>
      </c>
      <c r="CV59" s="401">
        <v>0</v>
      </c>
      <c r="CW59" s="401">
        <v>0</v>
      </c>
      <c r="CX59" s="401">
        <v>0</v>
      </c>
      <c r="CY59" s="401">
        <v>0</v>
      </c>
      <c r="CZ59" s="401">
        <v>0</v>
      </c>
      <c r="DA59" s="401">
        <v>0</v>
      </c>
      <c r="DB59" s="401">
        <v>0</v>
      </c>
      <c r="DC59" s="401">
        <v>0</v>
      </c>
      <c r="DD59" s="401">
        <v>0</v>
      </c>
      <c r="DE59" s="401">
        <v>0</v>
      </c>
      <c r="DF59" s="401">
        <v>0</v>
      </c>
      <c r="DG59" s="403">
        <v>38592</v>
      </c>
      <c r="DH59" s="403">
        <v>38592</v>
      </c>
      <c r="DI59" s="403">
        <v>38592</v>
      </c>
      <c r="DJ59" s="403">
        <v>38592</v>
      </c>
      <c r="DK59" s="403">
        <v>38592</v>
      </c>
      <c r="DL59" s="403">
        <v>38592</v>
      </c>
      <c r="DM59" s="403">
        <v>38592</v>
      </c>
      <c r="DN59" s="403">
        <v>38592</v>
      </c>
      <c r="DO59" s="403">
        <v>38592</v>
      </c>
      <c r="DP59" s="403">
        <v>38592</v>
      </c>
      <c r="DQ59" s="403">
        <v>38592</v>
      </c>
      <c r="DR59" s="403">
        <v>38592</v>
      </c>
      <c r="DS59" s="403">
        <v>38592</v>
      </c>
      <c r="DT59" s="403">
        <v>38592</v>
      </c>
      <c r="DU59" s="403">
        <v>38592</v>
      </c>
      <c r="DV59" s="403">
        <v>38592</v>
      </c>
      <c r="DW59" s="403">
        <v>38592</v>
      </c>
      <c r="DX59" s="403">
        <v>38592</v>
      </c>
      <c r="DY59" s="403">
        <v>38592</v>
      </c>
      <c r="DZ59" s="403">
        <v>38592</v>
      </c>
      <c r="EA59" s="403">
        <v>38592</v>
      </c>
      <c r="EB59" s="403">
        <v>38592</v>
      </c>
      <c r="EC59" s="403">
        <v>38592</v>
      </c>
      <c r="ED59" s="403">
        <v>38592</v>
      </c>
      <c r="EE59" s="403">
        <v>38592</v>
      </c>
      <c r="EF59" s="403">
        <v>38592</v>
      </c>
      <c r="EG59" s="403">
        <v>38592</v>
      </c>
      <c r="EH59" s="403">
        <v>38592</v>
      </c>
      <c r="EI59" s="403">
        <v>38592</v>
      </c>
      <c r="EJ59" s="403">
        <v>38592</v>
      </c>
      <c r="EK59" s="403">
        <v>38592</v>
      </c>
      <c r="EL59" s="403">
        <v>38592</v>
      </c>
      <c r="EM59" s="403">
        <v>38592</v>
      </c>
      <c r="EN59" s="403">
        <v>38592</v>
      </c>
      <c r="EO59" s="403">
        <v>38592</v>
      </c>
      <c r="EP59" s="403">
        <v>38592</v>
      </c>
      <c r="EQ59" s="403">
        <v>38592</v>
      </c>
      <c r="ER59" s="403">
        <v>38592</v>
      </c>
      <c r="ES59" s="403">
        <v>38592</v>
      </c>
      <c r="ET59" s="403">
        <v>38592</v>
      </c>
      <c r="EU59" s="403">
        <v>38592</v>
      </c>
      <c r="EV59" s="403">
        <v>38592</v>
      </c>
      <c r="EW59" s="403">
        <v>38592</v>
      </c>
      <c r="EX59" s="404">
        <v>290249.43310657598</v>
      </c>
      <c r="EY59" s="404">
        <v>0</v>
      </c>
      <c r="EZ59" s="404">
        <v>0</v>
      </c>
      <c r="FA59" s="404">
        <v>0</v>
      </c>
      <c r="FB59" s="404">
        <v>0</v>
      </c>
      <c r="FC59" s="404">
        <v>0</v>
      </c>
      <c r="FD59" s="404">
        <v>0</v>
      </c>
      <c r="FE59" s="404">
        <v>0</v>
      </c>
      <c r="FF59" s="404">
        <v>0</v>
      </c>
      <c r="FG59" s="404">
        <v>0</v>
      </c>
      <c r="FH59" s="404">
        <v>0</v>
      </c>
      <c r="FI59" s="404">
        <v>0</v>
      </c>
      <c r="FJ59" s="404">
        <v>0</v>
      </c>
      <c r="FK59" s="404">
        <v>0</v>
      </c>
      <c r="FL59" s="404">
        <v>0</v>
      </c>
      <c r="FM59" s="404">
        <v>0</v>
      </c>
      <c r="FN59" s="404">
        <v>0</v>
      </c>
      <c r="FO59" s="404">
        <v>0</v>
      </c>
      <c r="FP59" s="404">
        <v>0</v>
      </c>
      <c r="FQ59" s="404">
        <v>0</v>
      </c>
      <c r="FR59" s="404">
        <v>0</v>
      </c>
      <c r="FS59" s="404">
        <v>0</v>
      </c>
      <c r="FT59" s="404">
        <v>0</v>
      </c>
      <c r="FU59" s="404">
        <v>0</v>
      </c>
      <c r="FV59" s="404">
        <v>0</v>
      </c>
      <c r="FW59" s="404">
        <v>0</v>
      </c>
      <c r="FX59" s="404">
        <v>0</v>
      </c>
      <c r="FY59" s="404">
        <v>0</v>
      </c>
      <c r="FZ59" s="404">
        <v>0</v>
      </c>
      <c r="GA59" s="404">
        <v>0</v>
      </c>
      <c r="GB59" s="404">
        <v>0</v>
      </c>
      <c r="GC59" s="404">
        <v>0</v>
      </c>
      <c r="GD59" s="404">
        <v>0</v>
      </c>
      <c r="GE59" s="404">
        <v>0</v>
      </c>
      <c r="GF59" s="404">
        <v>0</v>
      </c>
      <c r="GG59" s="404">
        <v>0</v>
      </c>
      <c r="GH59" s="404">
        <v>0</v>
      </c>
      <c r="GI59" s="404">
        <v>0</v>
      </c>
      <c r="GJ59" s="404">
        <v>0</v>
      </c>
      <c r="GK59" s="404">
        <v>0</v>
      </c>
      <c r="GL59" s="404">
        <v>35004.081632653062</v>
      </c>
      <c r="GM59" s="404">
        <v>33337.220602526722</v>
      </c>
      <c r="GN59" s="404">
        <v>31749.733907168309</v>
      </c>
      <c r="GO59" s="404">
        <v>30237.841816350767</v>
      </c>
      <c r="GP59" s="404">
        <v>28797.944587000733</v>
      </c>
      <c r="GQ59" s="404">
        <v>27426.613892381647</v>
      </c>
      <c r="GR59" s="404">
        <v>26120.584659411095</v>
      </c>
      <c r="GS59" s="404">
        <v>24876.747294677232</v>
      </c>
      <c r="GT59" s="404">
        <v>23692.140280644984</v>
      </c>
      <c r="GU59" s="404">
        <v>22563.943124423793</v>
      </c>
      <c r="GV59" s="404">
        <v>21489.469642308377</v>
      </c>
      <c r="GW59" s="404">
        <v>20466.161564103211</v>
      </c>
      <c r="GX59" s="404">
        <v>19491.582442003062</v>
      </c>
      <c r="GY59" s="404">
        <v>18563.411849526721</v>
      </c>
      <c r="GZ59" s="404">
        <v>17679.439856692119</v>
      </c>
      <c r="HA59" s="404">
        <v>16837.561768278203</v>
      </c>
      <c r="HB59" s="404">
        <v>16035.773112645909</v>
      </c>
      <c r="HC59" s="404">
        <v>15272.164869186581</v>
      </c>
      <c r="HD59" s="404">
        <v>14544.918923034838</v>
      </c>
      <c r="HE59" s="404">
        <v>13852.303736223657</v>
      </c>
      <c r="HF59" s="404">
        <v>13192.670224974912</v>
      </c>
      <c r="HG59" s="404">
        <v>12564.447833309438</v>
      </c>
      <c r="HH59" s="404">
        <v>11966.140793628037</v>
      </c>
      <c r="HI59" s="404">
        <v>11396.324565360035</v>
      </c>
      <c r="HJ59" s="404">
        <v>10853.642443200033</v>
      </c>
      <c r="HK59" s="404">
        <v>10336.802326857174</v>
      </c>
      <c r="HL59" s="404">
        <v>9844.5736446258816</v>
      </c>
      <c r="HM59" s="404">
        <v>9375.7844234532186</v>
      </c>
      <c r="HN59" s="404">
        <v>8929.3184985268781</v>
      </c>
      <c r="HO59" s="404">
        <v>8504.1128557398806</v>
      </c>
      <c r="HP59" s="404">
        <v>8099.1551007046482</v>
      </c>
      <c r="HQ59" s="404">
        <v>7713.4810482901412</v>
      </c>
      <c r="HR59" s="404">
        <v>7346.1724269429915</v>
      </c>
      <c r="HS59" s="404">
        <v>6996.3546923266576</v>
      </c>
      <c r="HT59" s="404">
        <v>6663.1949450730081</v>
      </c>
      <c r="HU59" s="404">
        <v>6345.8999476885783</v>
      </c>
      <c r="HV59" s="404">
        <v>6043.7142358938854</v>
      </c>
      <c r="HW59" s="404">
        <v>5755.9183198989376</v>
      </c>
      <c r="HX59" s="404">
        <v>5481.8269713323225</v>
      </c>
      <c r="HY59" s="404">
        <v>5220.7875917450683</v>
      </c>
      <c r="HZ59" s="404">
        <v>290249.43310657598</v>
      </c>
      <c r="IA59" s="404">
        <v>159126.8225456996</v>
      </c>
      <c r="IB59" s="401">
        <v>0.54824163080198063</v>
      </c>
    </row>
    <row r="60" spans="1:236" ht="90" customHeight="1" x14ac:dyDescent="0.2">
      <c r="A60" s="161" t="s">
        <v>2267</v>
      </c>
      <c r="B60" s="150" t="s">
        <v>2613</v>
      </c>
      <c r="C60" s="150" t="s">
        <v>2173</v>
      </c>
      <c r="D60" s="148">
        <v>3</v>
      </c>
      <c r="E60" s="150" t="s">
        <v>2620</v>
      </c>
      <c r="F60" s="151" t="s">
        <v>2621</v>
      </c>
      <c r="G60" s="151" t="s">
        <v>2622</v>
      </c>
      <c r="H60" s="79" t="s">
        <v>2623</v>
      </c>
      <c r="I60" s="151" t="s">
        <v>2624</v>
      </c>
      <c r="J60" s="151">
        <v>10</v>
      </c>
      <c r="K60" s="227" t="s">
        <v>79</v>
      </c>
      <c r="L60" s="79">
        <v>112688</v>
      </c>
      <c r="M60" s="79" t="s">
        <v>2625</v>
      </c>
      <c r="N60" s="79" t="s">
        <v>81</v>
      </c>
      <c r="O60" s="79" t="s">
        <v>133</v>
      </c>
      <c r="P60" s="79" t="s">
        <v>134</v>
      </c>
      <c r="Q60" s="112" t="s">
        <v>100</v>
      </c>
      <c r="R60" s="79" t="s">
        <v>108</v>
      </c>
      <c r="S60" s="79" t="s">
        <v>99</v>
      </c>
      <c r="T60" s="79" t="s">
        <v>2034</v>
      </c>
      <c r="U60" s="79" t="s">
        <v>100</v>
      </c>
      <c r="V60" s="81">
        <v>1</v>
      </c>
      <c r="W60" s="149">
        <v>1280000</v>
      </c>
      <c r="X60" s="149">
        <v>0</v>
      </c>
      <c r="Y60" s="149">
        <v>0</v>
      </c>
      <c r="Z60" s="149">
        <v>0</v>
      </c>
      <c r="AA60" s="149">
        <v>80000</v>
      </c>
      <c r="AB60" s="149">
        <v>800000</v>
      </c>
      <c r="AC60" s="149">
        <v>400000</v>
      </c>
      <c r="AD60" s="149">
        <v>0</v>
      </c>
      <c r="AE60" s="149">
        <v>0</v>
      </c>
      <c r="AF60" s="149">
        <v>0</v>
      </c>
      <c r="AG60" s="149">
        <v>0</v>
      </c>
      <c r="AH60" s="149">
        <v>0</v>
      </c>
      <c r="AI60" s="88" t="s">
        <v>88</v>
      </c>
      <c r="AJ60" s="149">
        <v>600000</v>
      </c>
      <c r="AK60" s="149">
        <v>0</v>
      </c>
      <c r="AL60" s="149"/>
      <c r="AM60" s="149">
        <v>100000</v>
      </c>
      <c r="AN60" s="149">
        <v>200000</v>
      </c>
      <c r="AO60" s="149">
        <v>300000</v>
      </c>
      <c r="AP60" s="149">
        <v>0</v>
      </c>
      <c r="AQ60" s="149">
        <v>0</v>
      </c>
      <c r="AR60" s="149">
        <v>0</v>
      </c>
      <c r="AS60" s="149">
        <v>0</v>
      </c>
      <c r="AT60" s="149">
        <v>0</v>
      </c>
      <c r="AU60" s="151"/>
      <c r="AV60" s="230">
        <v>0</v>
      </c>
      <c r="AW60" s="230">
        <v>0</v>
      </c>
      <c r="AX60" s="230" t="s">
        <v>3596</v>
      </c>
      <c r="AY60" s="141">
        <v>8</v>
      </c>
      <c r="AZ60" s="70">
        <v>1</v>
      </c>
      <c r="BA60" s="70">
        <v>1</v>
      </c>
      <c r="BB60" s="70">
        <v>1</v>
      </c>
      <c r="BC60" s="70">
        <v>1</v>
      </c>
      <c r="BD60" s="70">
        <v>1</v>
      </c>
      <c r="BE60" s="70">
        <v>0</v>
      </c>
      <c r="BF60" s="70">
        <v>0</v>
      </c>
      <c r="BG60" s="71">
        <v>0</v>
      </c>
      <c r="BH60" s="71">
        <v>1</v>
      </c>
      <c r="BI60" s="71">
        <v>0</v>
      </c>
      <c r="BJ60" s="71">
        <v>0</v>
      </c>
      <c r="BK60" s="71">
        <v>1</v>
      </c>
      <c r="BL60" s="70">
        <v>1</v>
      </c>
      <c r="BM60" s="70">
        <v>1</v>
      </c>
      <c r="BN60" s="70">
        <v>0</v>
      </c>
      <c r="BO60" s="70">
        <v>1</v>
      </c>
      <c r="BP60" s="403">
        <v>0</v>
      </c>
      <c r="BQ60" s="403">
        <v>0</v>
      </c>
      <c r="BR60" s="403">
        <v>180000</v>
      </c>
      <c r="BS60" s="403">
        <v>1000000</v>
      </c>
      <c r="BT60" s="403">
        <v>700000</v>
      </c>
      <c r="BU60" s="403">
        <v>0</v>
      </c>
      <c r="BV60" s="403">
        <v>0</v>
      </c>
      <c r="BW60" s="403">
        <v>0</v>
      </c>
      <c r="BX60" s="403">
        <v>0</v>
      </c>
      <c r="BY60" s="403">
        <v>0</v>
      </c>
      <c r="BZ60" s="401">
        <v>0</v>
      </c>
      <c r="CA60" s="401">
        <v>0</v>
      </c>
      <c r="CB60" s="401">
        <v>0</v>
      </c>
      <c r="CC60" s="401">
        <v>0</v>
      </c>
      <c r="CD60" s="401">
        <v>0</v>
      </c>
      <c r="CE60" s="401">
        <v>0</v>
      </c>
      <c r="CF60" s="401">
        <v>0</v>
      </c>
      <c r="CG60" s="401">
        <v>0</v>
      </c>
      <c r="CH60" s="401">
        <v>0</v>
      </c>
      <c r="CI60" s="401">
        <v>0</v>
      </c>
      <c r="CJ60" s="401">
        <v>0</v>
      </c>
      <c r="CK60" s="401">
        <v>0</v>
      </c>
      <c r="CL60" s="401">
        <v>0</v>
      </c>
      <c r="CM60" s="401">
        <v>0</v>
      </c>
      <c r="CN60" s="401">
        <v>0</v>
      </c>
      <c r="CO60" s="401">
        <v>0</v>
      </c>
      <c r="CP60" s="401">
        <v>0</v>
      </c>
      <c r="CQ60" s="401">
        <v>0</v>
      </c>
      <c r="CR60" s="401">
        <v>0</v>
      </c>
      <c r="CS60" s="401">
        <v>0</v>
      </c>
      <c r="CT60" s="401">
        <v>0</v>
      </c>
      <c r="CU60" s="401">
        <v>0</v>
      </c>
      <c r="CV60" s="401">
        <v>0</v>
      </c>
      <c r="CW60" s="401">
        <v>0</v>
      </c>
      <c r="CX60" s="401">
        <v>0</v>
      </c>
      <c r="CY60" s="401">
        <v>0</v>
      </c>
      <c r="CZ60" s="401">
        <v>0</v>
      </c>
      <c r="DA60" s="401">
        <v>0</v>
      </c>
      <c r="DB60" s="401">
        <v>0</v>
      </c>
      <c r="DC60" s="401">
        <v>0</v>
      </c>
      <c r="DD60" s="401">
        <v>0</v>
      </c>
      <c r="DE60" s="401">
        <v>0</v>
      </c>
      <c r="DF60" s="401">
        <v>0</v>
      </c>
      <c r="DG60" s="403">
        <v>112688</v>
      </c>
      <c r="DH60" s="403">
        <v>112688</v>
      </c>
      <c r="DI60" s="403">
        <v>112688</v>
      </c>
      <c r="DJ60" s="403">
        <v>112688</v>
      </c>
      <c r="DK60" s="403">
        <v>112688</v>
      </c>
      <c r="DL60" s="403">
        <v>112688</v>
      </c>
      <c r="DM60" s="403">
        <v>112688</v>
      </c>
      <c r="DN60" s="403">
        <v>112688</v>
      </c>
      <c r="DO60" s="403">
        <v>112688</v>
      </c>
      <c r="DP60" s="403">
        <v>112688</v>
      </c>
      <c r="DQ60" s="403">
        <v>112688</v>
      </c>
      <c r="DR60" s="403">
        <v>112688</v>
      </c>
      <c r="DS60" s="403">
        <v>112688</v>
      </c>
      <c r="DT60" s="403">
        <v>112688</v>
      </c>
      <c r="DU60" s="403">
        <v>112688</v>
      </c>
      <c r="DV60" s="403">
        <v>112688</v>
      </c>
      <c r="DW60" s="403">
        <v>112688</v>
      </c>
      <c r="DX60" s="403">
        <v>112688</v>
      </c>
      <c r="DY60" s="403">
        <v>112688</v>
      </c>
      <c r="DZ60" s="403">
        <v>112688</v>
      </c>
      <c r="EA60" s="403">
        <v>112688</v>
      </c>
      <c r="EB60" s="403">
        <v>112688</v>
      </c>
      <c r="EC60" s="403">
        <v>112688</v>
      </c>
      <c r="ED60" s="403">
        <v>112688</v>
      </c>
      <c r="EE60" s="403">
        <v>112688</v>
      </c>
      <c r="EF60" s="403">
        <v>112688</v>
      </c>
      <c r="EG60" s="403">
        <v>112688</v>
      </c>
      <c r="EH60" s="403">
        <v>112688</v>
      </c>
      <c r="EI60" s="403">
        <v>112688</v>
      </c>
      <c r="EJ60" s="403">
        <v>112688</v>
      </c>
      <c r="EK60" s="403">
        <v>112688</v>
      </c>
      <c r="EL60" s="403">
        <v>112688</v>
      </c>
      <c r="EM60" s="403">
        <v>112688</v>
      </c>
      <c r="EN60" s="403">
        <v>112688</v>
      </c>
      <c r="EO60" s="403">
        <v>112688</v>
      </c>
      <c r="EP60" s="403">
        <v>112688</v>
      </c>
      <c r="EQ60" s="403">
        <v>112688</v>
      </c>
      <c r="ER60" s="403">
        <v>112688</v>
      </c>
      <c r="ES60" s="403">
        <v>112688</v>
      </c>
      <c r="ET60" s="403">
        <v>112688</v>
      </c>
      <c r="EU60" s="403">
        <v>112688</v>
      </c>
      <c r="EV60" s="403">
        <v>112688</v>
      </c>
      <c r="EW60" s="403">
        <v>112688</v>
      </c>
      <c r="EX60" s="404">
        <v>163265.30612244896</v>
      </c>
      <c r="EY60" s="404">
        <v>863837.59853147599</v>
      </c>
      <c r="EZ60" s="404">
        <v>575891.73235431733</v>
      </c>
      <c r="FA60" s="404">
        <v>0</v>
      </c>
      <c r="FB60" s="404">
        <v>0</v>
      </c>
      <c r="FC60" s="404">
        <v>0</v>
      </c>
      <c r="FD60" s="404">
        <v>0</v>
      </c>
      <c r="FE60" s="404">
        <v>0</v>
      </c>
      <c r="FF60" s="404">
        <v>0</v>
      </c>
      <c r="FG60" s="404">
        <v>0</v>
      </c>
      <c r="FH60" s="404">
        <v>0</v>
      </c>
      <c r="FI60" s="404">
        <v>0</v>
      </c>
      <c r="FJ60" s="404">
        <v>0</v>
      </c>
      <c r="FK60" s="404">
        <v>0</v>
      </c>
      <c r="FL60" s="404">
        <v>0</v>
      </c>
      <c r="FM60" s="404">
        <v>0</v>
      </c>
      <c r="FN60" s="404">
        <v>0</v>
      </c>
      <c r="FO60" s="404">
        <v>0</v>
      </c>
      <c r="FP60" s="404">
        <v>0</v>
      </c>
      <c r="FQ60" s="404">
        <v>0</v>
      </c>
      <c r="FR60" s="404">
        <v>0</v>
      </c>
      <c r="FS60" s="404">
        <v>0</v>
      </c>
      <c r="FT60" s="404">
        <v>0</v>
      </c>
      <c r="FU60" s="404">
        <v>0</v>
      </c>
      <c r="FV60" s="404">
        <v>0</v>
      </c>
      <c r="FW60" s="404">
        <v>0</v>
      </c>
      <c r="FX60" s="404">
        <v>0</v>
      </c>
      <c r="FY60" s="404">
        <v>0</v>
      </c>
      <c r="FZ60" s="404">
        <v>0</v>
      </c>
      <c r="GA60" s="404">
        <v>0</v>
      </c>
      <c r="GB60" s="404">
        <v>0</v>
      </c>
      <c r="GC60" s="404">
        <v>0</v>
      </c>
      <c r="GD60" s="404">
        <v>0</v>
      </c>
      <c r="GE60" s="404">
        <v>0</v>
      </c>
      <c r="GF60" s="404">
        <v>0</v>
      </c>
      <c r="GG60" s="404">
        <v>0</v>
      </c>
      <c r="GH60" s="404">
        <v>0</v>
      </c>
      <c r="GI60" s="404">
        <v>0</v>
      </c>
      <c r="GJ60" s="404">
        <v>0</v>
      </c>
      <c r="GK60" s="404">
        <v>0</v>
      </c>
      <c r="GL60" s="404">
        <v>102211.33786848072</v>
      </c>
      <c r="GM60" s="404">
        <v>97344.131303314964</v>
      </c>
      <c r="GN60" s="404">
        <v>92708.696479347593</v>
      </c>
      <c r="GO60" s="404">
        <v>88293.996646997708</v>
      </c>
      <c r="GP60" s="404">
        <v>84089.520616188296</v>
      </c>
      <c r="GQ60" s="404">
        <v>80085.257729703124</v>
      </c>
      <c r="GR60" s="404">
        <v>76271.674028288704</v>
      </c>
      <c r="GS60" s="404">
        <v>72639.689550751136</v>
      </c>
      <c r="GT60" s="404">
        <v>69180.656715001081</v>
      </c>
      <c r="GU60" s="404">
        <v>65886.339728572464</v>
      </c>
      <c r="GV60" s="404">
        <v>62748.894979592827</v>
      </c>
      <c r="GW60" s="404">
        <v>59760.852361516969</v>
      </c>
      <c r="GX60" s="404">
        <v>56915.09748715903</v>
      </c>
      <c r="GY60" s="404">
        <v>54204.854749675251</v>
      </c>
      <c r="GZ60" s="404">
        <v>51623.671190166911</v>
      </c>
      <c r="HA60" s="404">
        <v>49165.401133492283</v>
      </c>
      <c r="HB60" s="404">
        <v>46824.191555706944</v>
      </c>
      <c r="HC60" s="404">
        <v>44594.468148292326</v>
      </c>
      <c r="HD60" s="404">
        <v>42470.922045992695</v>
      </c>
      <c r="HE60" s="404">
        <v>40448.497186659704</v>
      </c>
      <c r="HF60" s="404">
        <v>38522.37827300925</v>
      </c>
      <c r="HG60" s="404">
        <v>36687.979307627844</v>
      </c>
      <c r="HH60" s="404">
        <v>34940.932673931289</v>
      </c>
      <c r="HI60" s="404">
        <v>33277.078737077412</v>
      </c>
      <c r="HJ60" s="404">
        <v>31692.455940073727</v>
      </c>
      <c r="HK60" s="404">
        <v>30183.291371498784</v>
      </c>
      <c r="HL60" s="404">
        <v>28745.991782379799</v>
      </c>
      <c r="HM60" s="404">
        <v>27377.135030837901</v>
      </c>
      <c r="HN60" s="404">
        <v>26073.461934131341</v>
      </c>
      <c r="HO60" s="404">
        <v>24831.868508696505</v>
      </c>
      <c r="HP60" s="404">
        <v>23649.39857971096</v>
      </c>
      <c r="HQ60" s="404">
        <v>22523.236742581867</v>
      </c>
      <c r="HR60" s="404">
        <v>21450.701659601778</v>
      </c>
      <c r="HS60" s="404">
        <v>20429.239675811215</v>
      </c>
      <c r="HT60" s="404">
        <v>19456.418738867826</v>
      </c>
      <c r="HU60" s="404">
        <v>18529.922608445548</v>
      </c>
      <c r="HV60" s="404">
        <v>17647.545341376714</v>
      </c>
      <c r="HW60" s="404">
        <v>16807.186039406392</v>
      </c>
      <c r="HX60" s="404">
        <v>16006.843847053708</v>
      </c>
      <c r="HY60" s="404">
        <v>15244.613187670197</v>
      </c>
      <c r="HZ60" s="404">
        <v>1602994.6370082423</v>
      </c>
      <c r="IA60" s="404">
        <v>828711.30066664587</v>
      </c>
      <c r="IB60" s="401">
        <v>0.51697696394874759</v>
      </c>
    </row>
    <row r="61" spans="1:236" ht="90" customHeight="1" x14ac:dyDescent="0.2">
      <c r="A61" s="231" t="s">
        <v>1136</v>
      </c>
      <c r="B61" s="85" t="s">
        <v>1137</v>
      </c>
      <c r="C61" s="85" t="s">
        <v>1160</v>
      </c>
      <c r="D61" s="90">
        <v>3</v>
      </c>
      <c r="E61" s="85" t="s">
        <v>1166</v>
      </c>
      <c r="F61" s="95" t="s">
        <v>1161</v>
      </c>
      <c r="G61" s="95" t="s">
        <v>1162</v>
      </c>
      <c r="H61" s="90" t="s">
        <v>77</v>
      </c>
      <c r="I61" s="95" t="s">
        <v>1163</v>
      </c>
      <c r="J61" s="95">
        <v>40</v>
      </c>
      <c r="K61" s="227" t="s">
        <v>94</v>
      </c>
      <c r="L61" s="90">
        <v>9530</v>
      </c>
      <c r="M61" s="90" t="s">
        <v>1164</v>
      </c>
      <c r="N61" s="90" t="s">
        <v>81</v>
      </c>
      <c r="O61" s="13" t="s">
        <v>217</v>
      </c>
      <c r="P61" s="90" t="s">
        <v>218</v>
      </c>
      <c r="Q61" s="112" t="s">
        <v>100</v>
      </c>
      <c r="R61" s="90" t="s">
        <v>108</v>
      </c>
      <c r="S61" s="90" t="s">
        <v>99</v>
      </c>
      <c r="T61" s="90" t="s">
        <v>281</v>
      </c>
      <c r="U61" s="90" t="s">
        <v>100</v>
      </c>
      <c r="V61" s="193">
        <v>1</v>
      </c>
      <c r="W61" s="94">
        <v>305000</v>
      </c>
      <c r="X61" s="94">
        <v>5000</v>
      </c>
      <c r="Y61" s="94">
        <v>0</v>
      </c>
      <c r="Z61" s="94">
        <v>0</v>
      </c>
      <c r="AA61" s="94">
        <v>0</v>
      </c>
      <c r="AB61" s="94">
        <v>305000</v>
      </c>
      <c r="AC61" s="94">
        <v>0</v>
      </c>
      <c r="AD61" s="94">
        <v>0</v>
      </c>
      <c r="AE61" s="192">
        <v>0</v>
      </c>
      <c r="AF61" s="192">
        <v>0</v>
      </c>
      <c r="AG61" s="192">
        <v>0</v>
      </c>
      <c r="AH61" s="192">
        <v>0</v>
      </c>
      <c r="AI61" s="90" t="s">
        <v>1165</v>
      </c>
      <c r="AJ61" s="92">
        <v>50000</v>
      </c>
      <c r="AK61" s="92">
        <v>0</v>
      </c>
      <c r="AL61" s="92">
        <v>0</v>
      </c>
      <c r="AM61" s="92">
        <v>0</v>
      </c>
      <c r="AN61" s="92">
        <v>50000</v>
      </c>
      <c r="AO61" s="92">
        <v>0</v>
      </c>
      <c r="AP61" s="92">
        <v>0</v>
      </c>
      <c r="AQ61" s="192">
        <v>0</v>
      </c>
      <c r="AR61" s="192">
        <v>0</v>
      </c>
      <c r="AS61" s="192">
        <v>0</v>
      </c>
      <c r="AT61" s="192">
        <v>0</v>
      </c>
      <c r="AU61" s="95"/>
      <c r="AV61" s="230">
        <v>0</v>
      </c>
      <c r="AW61" s="230">
        <v>0</v>
      </c>
      <c r="AX61" s="230" t="s">
        <v>3594</v>
      </c>
      <c r="AY61" s="141">
        <v>9</v>
      </c>
      <c r="AZ61" s="70">
        <v>1</v>
      </c>
      <c r="BA61" s="70">
        <v>1</v>
      </c>
      <c r="BB61" s="70">
        <v>1</v>
      </c>
      <c r="BC61" s="70">
        <v>1</v>
      </c>
      <c r="BD61" s="70">
        <v>1</v>
      </c>
      <c r="BE61" s="70">
        <v>1</v>
      </c>
      <c r="BF61" s="70">
        <v>1</v>
      </c>
      <c r="BG61" s="71">
        <v>0</v>
      </c>
      <c r="BH61" s="71">
        <v>1</v>
      </c>
      <c r="BI61" s="71">
        <v>0</v>
      </c>
      <c r="BJ61" s="71">
        <v>0</v>
      </c>
      <c r="BK61" s="71">
        <v>1</v>
      </c>
      <c r="BL61" s="70">
        <v>1</v>
      </c>
      <c r="BM61" s="70">
        <v>1</v>
      </c>
      <c r="BN61" s="70">
        <v>0</v>
      </c>
      <c r="BO61" s="70">
        <v>1</v>
      </c>
      <c r="BP61" s="403">
        <v>0</v>
      </c>
      <c r="BQ61" s="403">
        <v>0</v>
      </c>
      <c r="BR61" s="403">
        <v>0</v>
      </c>
      <c r="BS61" s="403">
        <v>355000</v>
      </c>
      <c r="BT61" s="403">
        <v>0</v>
      </c>
      <c r="BU61" s="403">
        <v>0</v>
      </c>
      <c r="BV61" s="403">
        <v>0</v>
      </c>
      <c r="BW61" s="403">
        <v>0</v>
      </c>
      <c r="BX61" s="403">
        <v>0</v>
      </c>
      <c r="BY61" s="403">
        <v>0</v>
      </c>
      <c r="BZ61" s="401">
        <v>0</v>
      </c>
      <c r="CA61" s="401">
        <v>0</v>
      </c>
      <c r="CB61" s="401">
        <v>0</v>
      </c>
      <c r="CC61" s="401">
        <v>0</v>
      </c>
      <c r="CD61" s="401">
        <v>0</v>
      </c>
      <c r="CE61" s="401">
        <v>0</v>
      </c>
      <c r="CF61" s="401">
        <v>0</v>
      </c>
      <c r="CG61" s="401">
        <v>0</v>
      </c>
      <c r="CH61" s="401">
        <v>0</v>
      </c>
      <c r="CI61" s="401">
        <v>0</v>
      </c>
      <c r="CJ61" s="401">
        <v>0</v>
      </c>
      <c r="CK61" s="401">
        <v>0</v>
      </c>
      <c r="CL61" s="401">
        <v>0</v>
      </c>
      <c r="CM61" s="401">
        <v>0</v>
      </c>
      <c r="CN61" s="401">
        <v>0</v>
      </c>
      <c r="CO61" s="401">
        <v>0</v>
      </c>
      <c r="CP61" s="401">
        <v>0</v>
      </c>
      <c r="CQ61" s="401">
        <v>0</v>
      </c>
      <c r="CR61" s="401">
        <v>0</v>
      </c>
      <c r="CS61" s="401">
        <v>0</v>
      </c>
      <c r="CT61" s="401">
        <v>0</v>
      </c>
      <c r="CU61" s="401">
        <v>0</v>
      </c>
      <c r="CV61" s="401">
        <v>0</v>
      </c>
      <c r="CW61" s="401">
        <v>0</v>
      </c>
      <c r="CX61" s="401">
        <v>0</v>
      </c>
      <c r="CY61" s="401">
        <v>0</v>
      </c>
      <c r="CZ61" s="401">
        <v>0</v>
      </c>
      <c r="DA61" s="401">
        <v>0</v>
      </c>
      <c r="DB61" s="401">
        <v>0</v>
      </c>
      <c r="DC61" s="401">
        <v>0</v>
      </c>
      <c r="DD61" s="401">
        <v>0</v>
      </c>
      <c r="DE61" s="401">
        <v>0</v>
      </c>
      <c r="DF61" s="401">
        <v>0</v>
      </c>
      <c r="DG61" s="403">
        <v>9530</v>
      </c>
      <c r="DH61" s="403">
        <v>9530</v>
      </c>
      <c r="DI61" s="403">
        <v>9530</v>
      </c>
      <c r="DJ61" s="403">
        <v>9530</v>
      </c>
      <c r="DK61" s="403">
        <v>9530</v>
      </c>
      <c r="DL61" s="403">
        <v>9530</v>
      </c>
      <c r="DM61" s="403">
        <v>9530</v>
      </c>
      <c r="DN61" s="403">
        <v>9530</v>
      </c>
      <c r="DO61" s="403">
        <v>9530</v>
      </c>
      <c r="DP61" s="403">
        <v>9530</v>
      </c>
      <c r="DQ61" s="403">
        <v>9530</v>
      </c>
      <c r="DR61" s="403">
        <v>9530</v>
      </c>
      <c r="DS61" s="403">
        <v>9530</v>
      </c>
      <c r="DT61" s="403">
        <v>9530</v>
      </c>
      <c r="DU61" s="403">
        <v>9530</v>
      </c>
      <c r="DV61" s="403">
        <v>9530</v>
      </c>
      <c r="DW61" s="403">
        <v>9530</v>
      </c>
      <c r="DX61" s="403">
        <v>9530</v>
      </c>
      <c r="DY61" s="403">
        <v>9530</v>
      </c>
      <c r="DZ61" s="403">
        <v>9530</v>
      </c>
      <c r="EA61" s="403">
        <v>9530</v>
      </c>
      <c r="EB61" s="403">
        <v>9530</v>
      </c>
      <c r="EC61" s="403">
        <v>9530</v>
      </c>
      <c r="ED61" s="403">
        <v>9530</v>
      </c>
      <c r="EE61" s="403">
        <v>9530</v>
      </c>
      <c r="EF61" s="403">
        <v>9530</v>
      </c>
      <c r="EG61" s="403">
        <v>9530</v>
      </c>
      <c r="EH61" s="403">
        <v>9530</v>
      </c>
      <c r="EI61" s="403">
        <v>9530</v>
      </c>
      <c r="EJ61" s="403">
        <v>9530</v>
      </c>
      <c r="EK61" s="403">
        <v>9530</v>
      </c>
      <c r="EL61" s="403">
        <v>9530</v>
      </c>
      <c r="EM61" s="403">
        <v>9530</v>
      </c>
      <c r="EN61" s="403">
        <v>9530</v>
      </c>
      <c r="EO61" s="403">
        <v>9530</v>
      </c>
      <c r="EP61" s="403">
        <v>9530</v>
      </c>
      <c r="EQ61" s="403">
        <v>9530</v>
      </c>
      <c r="ER61" s="403">
        <v>9530</v>
      </c>
      <c r="ES61" s="403">
        <v>9530</v>
      </c>
      <c r="ET61" s="403">
        <v>9530</v>
      </c>
      <c r="EU61" s="403">
        <v>9530</v>
      </c>
      <c r="EV61" s="403">
        <v>9530</v>
      </c>
      <c r="EW61" s="403">
        <v>9530</v>
      </c>
      <c r="EX61" s="404">
        <v>0</v>
      </c>
      <c r="EY61" s="404">
        <v>306662.34747867397</v>
      </c>
      <c r="EZ61" s="404">
        <v>0</v>
      </c>
      <c r="FA61" s="404">
        <v>0</v>
      </c>
      <c r="FB61" s="404">
        <v>0</v>
      </c>
      <c r="FC61" s="404">
        <v>0</v>
      </c>
      <c r="FD61" s="404">
        <v>0</v>
      </c>
      <c r="FE61" s="404">
        <v>0</v>
      </c>
      <c r="FF61" s="404">
        <v>0</v>
      </c>
      <c r="FG61" s="404">
        <v>0</v>
      </c>
      <c r="FH61" s="404">
        <v>0</v>
      </c>
      <c r="FI61" s="404">
        <v>0</v>
      </c>
      <c r="FJ61" s="404">
        <v>0</v>
      </c>
      <c r="FK61" s="404">
        <v>0</v>
      </c>
      <c r="FL61" s="404">
        <v>0</v>
      </c>
      <c r="FM61" s="404">
        <v>0</v>
      </c>
      <c r="FN61" s="404">
        <v>0</v>
      </c>
      <c r="FO61" s="404">
        <v>0</v>
      </c>
      <c r="FP61" s="404">
        <v>0</v>
      </c>
      <c r="FQ61" s="404">
        <v>0</v>
      </c>
      <c r="FR61" s="404">
        <v>0</v>
      </c>
      <c r="FS61" s="404">
        <v>0</v>
      </c>
      <c r="FT61" s="404">
        <v>0</v>
      </c>
      <c r="FU61" s="404">
        <v>0</v>
      </c>
      <c r="FV61" s="404">
        <v>0</v>
      </c>
      <c r="FW61" s="404">
        <v>0</v>
      </c>
      <c r="FX61" s="404">
        <v>0</v>
      </c>
      <c r="FY61" s="404">
        <v>0</v>
      </c>
      <c r="FZ61" s="404">
        <v>0</v>
      </c>
      <c r="GA61" s="404">
        <v>0</v>
      </c>
      <c r="GB61" s="404">
        <v>0</v>
      </c>
      <c r="GC61" s="404">
        <v>0</v>
      </c>
      <c r="GD61" s="404">
        <v>0</v>
      </c>
      <c r="GE61" s="404">
        <v>0</v>
      </c>
      <c r="GF61" s="404">
        <v>0</v>
      </c>
      <c r="GG61" s="404">
        <v>0</v>
      </c>
      <c r="GH61" s="404">
        <v>0</v>
      </c>
      <c r="GI61" s="404">
        <v>0</v>
      </c>
      <c r="GJ61" s="404">
        <v>0</v>
      </c>
      <c r="GK61" s="404">
        <v>0</v>
      </c>
      <c r="GL61" s="404">
        <v>8643.9909297052145</v>
      </c>
      <c r="GM61" s="404">
        <v>8232.372314004966</v>
      </c>
      <c r="GN61" s="404">
        <v>7840.3545847666355</v>
      </c>
      <c r="GO61" s="404">
        <v>7467.0043664444138</v>
      </c>
      <c r="GP61" s="404">
        <v>7111.4327299470615</v>
      </c>
      <c r="GQ61" s="404">
        <v>6772.7930761400576</v>
      </c>
      <c r="GR61" s="404">
        <v>6450.2791201333885</v>
      </c>
      <c r="GS61" s="404">
        <v>6143.1229715556083</v>
      </c>
      <c r="GT61" s="404">
        <v>5850.593306243436</v>
      </c>
      <c r="GU61" s="404">
        <v>5571.9936249937482</v>
      </c>
      <c r="GV61" s="404">
        <v>5306.6605952321424</v>
      </c>
      <c r="GW61" s="404">
        <v>5053.9624716496583</v>
      </c>
      <c r="GX61" s="404">
        <v>4813.2975920472945</v>
      </c>
      <c r="GY61" s="404">
        <v>4584.0929448069455</v>
      </c>
      <c r="GZ61" s="404">
        <v>4365.8028045780438</v>
      </c>
      <c r="HA61" s="404">
        <v>4157.9074329314699</v>
      </c>
      <c r="HB61" s="404">
        <v>3959.9118408871145</v>
      </c>
      <c r="HC61" s="404">
        <v>3771.3446103686802</v>
      </c>
      <c r="HD61" s="404">
        <v>3591.7567717796956</v>
      </c>
      <c r="HE61" s="404">
        <v>3420.7207350282815</v>
      </c>
      <c r="HF61" s="404">
        <v>3257.8292714555064</v>
      </c>
      <c r="HG61" s="404">
        <v>3102.6945442433389</v>
      </c>
      <c r="HH61" s="404">
        <v>2954.9471849936567</v>
      </c>
      <c r="HI61" s="404">
        <v>2814.235414279673</v>
      </c>
      <c r="HJ61" s="404">
        <v>2680.2242040758788</v>
      </c>
      <c r="HK61" s="404">
        <v>2552.5944800722655</v>
      </c>
      <c r="HL61" s="404">
        <v>2431.0423619735861</v>
      </c>
      <c r="HM61" s="404">
        <v>2315.2784399748439</v>
      </c>
      <c r="HN61" s="404">
        <v>2205.027085690328</v>
      </c>
      <c r="HO61" s="404">
        <v>2100.0257958955499</v>
      </c>
      <c r="HP61" s="404">
        <v>2000.0245675195713</v>
      </c>
      <c r="HQ61" s="404">
        <v>1904.7853023995917</v>
      </c>
      <c r="HR61" s="404">
        <v>1814.0812403805637</v>
      </c>
      <c r="HS61" s="404">
        <v>1727.6964194100603</v>
      </c>
      <c r="HT61" s="404">
        <v>1645.4251613429149</v>
      </c>
      <c r="HU61" s="404">
        <v>1567.0715822313473</v>
      </c>
      <c r="HV61" s="404">
        <v>1492.4491259346166</v>
      </c>
      <c r="HW61" s="404">
        <v>1421.3801199377299</v>
      </c>
      <c r="HX61" s="404">
        <v>1353.6953523216478</v>
      </c>
      <c r="HY61" s="404">
        <v>1289.2336688777596</v>
      </c>
      <c r="HZ61" s="404">
        <v>306662.34747867397</v>
      </c>
      <c r="IA61" s="404">
        <v>155739.13614625431</v>
      </c>
      <c r="IB61" s="401">
        <v>0.50785216191917659</v>
      </c>
    </row>
    <row r="62" spans="1:236" ht="90" customHeight="1" x14ac:dyDescent="0.2">
      <c r="A62" s="161" t="s">
        <v>1392</v>
      </c>
      <c r="B62" s="150" t="s">
        <v>1393</v>
      </c>
      <c r="C62" s="150" t="s">
        <v>1401</v>
      </c>
      <c r="D62" s="148">
        <v>4</v>
      </c>
      <c r="E62" s="150" t="s">
        <v>1402</v>
      </c>
      <c r="F62" s="151" t="s">
        <v>1403</v>
      </c>
      <c r="G62" s="151" t="s">
        <v>1404</v>
      </c>
      <c r="H62" s="79" t="s">
        <v>77</v>
      </c>
      <c r="I62" s="151" t="s">
        <v>1405</v>
      </c>
      <c r="J62" s="151">
        <v>40</v>
      </c>
      <c r="K62" s="227" t="s">
        <v>94</v>
      </c>
      <c r="L62" s="79">
        <v>17500</v>
      </c>
      <c r="M62" s="79" t="s">
        <v>1399</v>
      </c>
      <c r="N62" s="79" t="s">
        <v>81</v>
      </c>
      <c r="O62" s="13" t="s">
        <v>217</v>
      </c>
      <c r="P62" s="79" t="s">
        <v>225</v>
      </c>
      <c r="Q62" s="112" t="s">
        <v>100</v>
      </c>
      <c r="R62" s="79" t="s">
        <v>108</v>
      </c>
      <c r="S62" s="79" t="s">
        <v>99</v>
      </c>
      <c r="T62" s="79" t="s">
        <v>1400</v>
      </c>
      <c r="U62" s="79" t="s">
        <v>100</v>
      </c>
      <c r="V62" s="81">
        <v>1</v>
      </c>
      <c r="W62" s="258">
        <v>700000</v>
      </c>
      <c r="X62" s="258">
        <v>50000</v>
      </c>
      <c r="Y62" s="258">
        <v>0</v>
      </c>
      <c r="Z62" s="258">
        <v>0</v>
      </c>
      <c r="AA62" s="258">
        <v>0</v>
      </c>
      <c r="AB62" s="258">
        <v>50000</v>
      </c>
      <c r="AC62" s="258">
        <v>450000</v>
      </c>
      <c r="AD62" s="258">
        <v>200000</v>
      </c>
      <c r="AE62" s="149">
        <v>0</v>
      </c>
      <c r="AF62" s="149">
        <v>0</v>
      </c>
      <c r="AG62" s="149">
        <v>0</v>
      </c>
      <c r="AH62" s="149">
        <v>0</v>
      </c>
      <c r="AI62" s="79" t="s">
        <v>88</v>
      </c>
      <c r="AJ62" s="162">
        <v>0</v>
      </c>
      <c r="AK62" s="162">
        <v>0</v>
      </c>
      <c r="AL62" s="162">
        <v>0</v>
      </c>
      <c r="AM62" s="162">
        <v>0</v>
      </c>
      <c r="AN62" s="162">
        <v>0</v>
      </c>
      <c r="AO62" s="162">
        <v>0</v>
      </c>
      <c r="AP62" s="162">
        <v>0</v>
      </c>
      <c r="AQ62" s="149">
        <v>0</v>
      </c>
      <c r="AR62" s="149">
        <v>0</v>
      </c>
      <c r="AS62" s="149">
        <v>0</v>
      </c>
      <c r="AT62" s="149">
        <v>0</v>
      </c>
      <c r="AU62" s="151"/>
      <c r="AV62" s="230">
        <v>0</v>
      </c>
      <c r="AW62" s="230">
        <v>0</v>
      </c>
      <c r="AX62" s="230" t="s">
        <v>3622</v>
      </c>
      <c r="AY62" s="141">
        <v>8</v>
      </c>
      <c r="AZ62" s="70">
        <v>1</v>
      </c>
      <c r="BA62" s="70">
        <v>1</v>
      </c>
      <c r="BB62" s="70">
        <v>0</v>
      </c>
      <c r="BC62" s="70">
        <v>1</v>
      </c>
      <c r="BD62" s="70">
        <v>1</v>
      </c>
      <c r="BE62" s="70">
        <v>1</v>
      </c>
      <c r="BF62" s="70">
        <v>1</v>
      </c>
      <c r="BG62" s="71">
        <v>0</v>
      </c>
      <c r="BH62" s="71">
        <v>1</v>
      </c>
      <c r="BI62" s="71">
        <v>0</v>
      </c>
      <c r="BJ62" s="71">
        <v>0</v>
      </c>
      <c r="BK62" s="71">
        <v>1</v>
      </c>
      <c r="BL62" s="70">
        <v>1</v>
      </c>
      <c r="BM62" s="70">
        <v>1</v>
      </c>
      <c r="BN62" s="70">
        <v>0</v>
      </c>
      <c r="BO62" s="70">
        <v>1</v>
      </c>
      <c r="BP62" s="403">
        <v>0</v>
      </c>
      <c r="BQ62" s="403">
        <v>0</v>
      </c>
      <c r="BR62" s="403">
        <v>0</v>
      </c>
      <c r="BS62" s="403">
        <v>50000</v>
      </c>
      <c r="BT62" s="403">
        <v>450000</v>
      </c>
      <c r="BU62" s="403">
        <v>200000</v>
      </c>
      <c r="BV62" s="403">
        <v>0</v>
      </c>
      <c r="BW62" s="403">
        <v>0</v>
      </c>
      <c r="BX62" s="403">
        <v>0</v>
      </c>
      <c r="BY62" s="403">
        <v>0</v>
      </c>
      <c r="BZ62" s="401">
        <v>0</v>
      </c>
      <c r="CA62" s="401">
        <v>0</v>
      </c>
      <c r="CB62" s="401">
        <v>0</v>
      </c>
      <c r="CC62" s="401">
        <v>0</v>
      </c>
      <c r="CD62" s="401">
        <v>0</v>
      </c>
      <c r="CE62" s="401">
        <v>0</v>
      </c>
      <c r="CF62" s="401">
        <v>0</v>
      </c>
      <c r="CG62" s="401">
        <v>0</v>
      </c>
      <c r="CH62" s="401">
        <v>0</v>
      </c>
      <c r="CI62" s="401">
        <v>0</v>
      </c>
      <c r="CJ62" s="401">
        <v>0</v>
      </c>
      <c r="CK62" s="401">
        <v>0</v>
      </c>
      <c r="CL62" s="401">
        <v>0</v>
      </c>
      <c r="CM62" s="401">
        <v>0</v>
      </c>
      <c r="CN62" s="401">
        <v>0</v>
      </c>
      <c r="CO62" s="401">
        <v>0</v>
      </c>
      <c r="CP62" s="401">
        <v>0</v>
      </c>
      <c r="CQ62" s="401">
        <v>0</v>
      </c>
      <c r="CR62" s="401">
        <v>0</v>
      </c>
      <c r="CS62" s="401">
        <v>0</v>
      </c>
      <c r="CT62" s="401">
        <v>0</v>
      </c>
      <c r="CU62" s="401">
        <v>0</v>
      </c>
      <c r="CV62" s="401">
        <v>0</v>
      </c>
      <c r="CW62" s="401">
        <v>0</v>
      </c>
      <c r="CX62" s="401">
        <v>0</v>
      </c>
      <c r="CY62" s="401">
        <v>0</v>
      </c>
      <c r="CZ62" s="401">
        <v>0</v>
      </c>
      <c r="DA62" s="401">
        <v>0</v>
      </c>
      <c r="DB62" s="401">
        <v>0</v>
      </c>
      <c r="DC62" s="401">
        <v>0</v>
      </c>
      <c r="DD62" s="401">
        <v>0</v>
      </c>
      <c r="DE62" s="401">
        <v>0</v>
      </c>
      <c r="DF62" s="401">
        <v>0</v>
      </c>
      <c r="DG62" s="403">
        <v>17500</v>
      </c>
      <c r="DH62" s="403">
        <v>17500</v>
      </c>
      <c r="DI62" s="403">
        <v>17500</v>
      </c>
      <c r="DJ62" s="403">
        <v>17500</v>
      </c>
      <c r="DK62" s="403">
        <v>17500</v>
      </c>
      <c r="DL62" s="403">
        <v>17500</v>
      </c>
      <c r="DM62" s="403">
        <v>17500</v>
      </c>
      <c r="DN62" s="403">
        <v>17500</v>
      </c>
      <c r="DO62" s="403">
        <v>17500</v>
      </c>
      <c r="DP62" s="403">
        <v>17500</v>
      </c>
      <c r="DQ62" s="403">
        <v>17500</v>
      </c>
      <c r="DR62" s="403">
        <v>17500</v>
      </c>
      <c r="DS62" s="403">
        <v>17500</v>
      </c>
      <c r="DT62" s="403">
        <v>17500</v>
      </c>
      <c r="DU62" s="403">
        <v>17500</v>
      </c>
      <c r="DV62" s="403">
        <v>17500</v>
      </c>
      <c r="DW62" s="403">
        <v>17500</v>
      </c>
      <c r="DX62" s="403">
        <v>17500</v>
      </c>
      <c r="DY62" s="403">
        <v>17500</v>
      </c>
      <c r="DZ62" s="403">
        <v>17500</v>
      </c>
      <c r="EA62" s="403">
        <v>17500</v>
      </c>
      <c r="EB62" s="403">
        <v>17500</v>
      </c>
      <c r="EC62" s="403">
        <v>17500</v>
      </c>
      <c r="ED62" s="403">
        <v>17500</v>
      </c>
      <c r="EE62" s="403">
        <v>17500</v>
      </c>
      <c r="EF62" s="403">
        <v>17500</v>
      </c>
      <c r="EG62" s="403">
        <v>17500</v>
      </c>
      <c r="EH62" s="403">
        <v>17500</v>
      </c>
      <c r="EI62" s="403">
        <v>17500</v>
      </c>
      <c r="EJ62" s="403">
        <v>17500</v>
      </c>
      <c r="EK62" s="403">
        <v>17500</v>
      </c>
      <c r="EL62" s="403">
        <v>17500</v>
      </c>
      <c r="EM62" s="403">
        <v>17500</v>
      </c>
      <c r="EN62" s="403">
        <v>17500</v>
      </c>
      <c r="EO62" s="403">
        <v>17500</v>
      </c>
      <c r="EP62" s="403">
        <v>17500</v>
      </c>
      <c r="EQ62" s="403">
        <v>17500</v>
      </c>
      <c r="ER62" s="403">
        <v>17500</v>
      </c>
      <c r="ES62" s="403">
        <v>17500</v>
      </c>
      <c r="ET62" s="403">
        <v>17500</v>
      </c>
      <c r="EU62" s="403">
        <v>17500</v>
      </c>
      <c r="EV62" s="403">
        <v>17500</v>
      </c>
      <c r="EW62" s="403">
        <v>17500</v>
      </c>
      <c r="EX62" s="404">
        <v>0</v>
      </c>
      <c r="EY62" s="404">
        <v>43191.879926573798</v>
      </c>
      <c r="EZ62" s="404">
        <v>370216.11365634686</v>
      </c>
      <c r="FA62" s="404">
        <v>156705.2332936918</v>
      </c>
      <c r="FB62" s="404">
        <v>0</v>
      </c>
      <c r="FC62" s="404">
        <v>0</v>
      </c>
      <c r="FD62" s="404">
        <v>0</v>
      </c>
      <c r="FE62" s="404">
        <v>0</v>
      </c>
      <c r="FF62" s="404">
        <v>0</v>
      </c>
      <c r="FG62" s="404">
        <v>0</v>
      </c>
      <c r="FH62" s="404">
        <v>0</v>
      </c>
      <c r="FI62" s="404">
        <v>0</v>
      </c>
      <c r="FJ62" s="404">
        <v>0</v>
      </c>
      <c r="FK62" s="404">
        <v>0</v>
      </c>
      <c r="FL62" s="404">
        <v>0</v>
      </c>
      <c r="FM62" s="404">
        <v>0</v>
      </c>
      <c r="FN62" s="404">
        <v>0</v>
      </c>
      <c r="FO62" s="404">
        <v>0</v>
      </c>
      <c r="FP62" s="404">
        <v>0</v>
      </c>
      <c r="FQ62" s="404">
        <v>0</v>
      </c>
      <c r="FR62" s="404">
        <v>0</v>
      </c>
      <c r="FS62" s="404">
        <v>0</v>
      </c>
      <c r="FT62" s="404">
        <v>0</v>
      </c>
      <c r="FU62" s="404">
        <v>0</v>
      </c>
      <c r="FV62" s="404">
        <v>0</v>
      </c>
      <c r="FW62" s="404">
        <v>0</v>
      </c>
      <c r="FX62" s="404">
        <v>0</v>
      </c>
      <c r="FY62" s="404">
        <v>0</v>
      </c>
      <c r="FZ62" s="404">
        <v>0</v>
      </c>
      <c r="GA62" s="404">
        <v>0</v>
      </c>
      <c r="GB62" s="404">
        <v>0</v>
      </c>
      <c r="GC62" s="404">
        <v>0</v>
      </c>
      <c r="GD62" s="404">
        <v>0</v>
      </c>
      <c r="GE62" s="404">
        <v>0</v>
      </c>
      <c r="GF62" s="404">
        <v>0</v>
      </c>
      <c r="GG62" s="404">
        <v>0</v>
      </c>
      <c r="GH62" s="404">
        <v>0</v>
      </c>
      <c r="GI62" s="404">
        <v>0</v>
      </c>
      <c r="GJ62" s="404">
        <v>0</v>
      </c>
      <c r="GK62" s="404">
        <v>0</v>
      </c>
      <c r="GL62" s="404">
        <v>15873.015873015873</v>
      </c>
      <c r="GM62" s="404">
        <v>15117.15797430083</v>
      </c>
      <c r="GN62" s="404">
        <v>14397.293308857934</v>
      </c>
      <c r="GO62" s="404">
        <v>13711.707913198032</v>
      </c>
      <c r="GP62" s="404">
        <v>13058.769441140985</v>
      </c>
      <c r="GQ62" s="404">
        <v>12436.923277277125</v>
      </c>
      <c r="GR62" s="404">
        <v>11844.688835502026</v>
      </c>
      <c r="GS62" s="404">
        <v>11280.656033811452</v>
      </c>
      <c r="GT62" s="404">
        <v>10743.481936963288</v>
      </c>
      <c r="GU62" s="404">
        <v>10231.887559012655</v>
      </c>
      <c r="GV62" s="404">
        <v>9744.6548181072922</v>
      </c>
      <c r="GW62" s="404">
        <v>9280.6236362926575</v>
      </c>
      <c r="GX62" s="404">
        <v>8838.6891774215801</v>
      </c>
      <c r="GY62" s="404">
        <v>8417.7992165919786</v>
      </c>
      <c r="GZ62" s="404">
        <v>8016.9516348495035</v>
      </c>
      <c r="HA62" s="404">
        <v>7635.1920331900028</v>
      </c>
      <c r="HB62" s="404">
        <v>7271.611460180955</v>
      </c>
      <c r="HC62" s="404">
        <v>6925.3442477913859</v>
      </c>
      <c r="HD62" s="404">
        <v>6595.5659502775106</v>
      </c>
      <c r="HE62" s="404">
        <v>6281.4913812166769</v>
      </c>
      <c r="HF62" s="404">
        <v>5982.3727440158827</v>
      </c>
      <c r="HG62" s="404">
        <v>5697.4978514436971</v>
      </c>
      <c r="HH62" s="404">
        <v>5426.1884299463791</v>
      </c>
      <c r="HI62" s="404">
        <v>5167.7985047108368</v>
      </c>
      <c r="HJ62" s="404">
        <v>4921.7128616293685</v>
      </c>
      <c r="HK62" s="404">
        <v>4687.3455825041601</v>
      </c>
      <c r="HL62" s="404">
        <v>4464.1386500039625</v>
      </c>
      <c r="HM62" s="404">
        <v>4251.5606190513918</v>
      </c>
      <c r="HN62" s="404">
        <v>4049.1053514775176</v>
      </c>
      <c r="HO62" s="404">
        <v>3856.2908109309674</v>
      </c>
      <c r="HP62" s="404">
        <v>3672.6579151723504</v>
      </c>
      <c r="HQ62" s="404">
        <v>3497.769443021286</v>
      </c>
      <c r="HR62" s="404">
        <v>3331.2089933536058</v>
      </c>
      <c r="HS62" s="404">
        <v>3172.5799936701001</v>
      </c>
      <c r="HT62" s="404">
        <v>3021.5047558762863</v>
      </c>
      <c r="HU62" s="404">
        <v>2877.6235770250341</v>
      </c>
      <c r="HV62" s="404">
        <v>2740.5938828809853</v>
      </c>
      <c r="HW62" s="404">
        <v>2610.089412267605</v>
      </c>
      <c r="HX62" s="404">
        <v>2485.799440254862</v>
      </c>
      <c r="HY62" s="404">
        <v>2367.4280383379637</v>
      </c>
      <c r="HZ62" s="404">
        <v>570113.2268766124</v>
      </c>
      <c r="IA62" s="404">
        <v>285984.77256657399</v>
      </c>
      <c r="IB62" s="401">
        <v>0.50162802595083211</v>
      </c>
    </row>
    <row r="63" spans="1:236" ht="90" customHeight="1" x14ac:dyDescent="0.2">
      <c r="A63" s="137" t="s">
        <v>1699</v>
      </c>
      <c r="B63" s="138" t="s">
        <v>1700</v>
      </c>
      <c r="C63" s="138" t="s">
        <v>1748</v>
      </c>
      <c r="D63" s="121">
        <v>10</v>
      </c>
      <c r="E63" s="138" t="s">
        <v>1749</v>
      </c>
      <c r="F63" s="118" t="s">
        <v>1750</v>
      </c>
      <c r="G63" s="118" t="s">
        <v>1751</v>
      </c>
      <c r="H63" s="142" t="s">
        <v>77</v>
      </c>
      <c r="I63" s="118" t="s">
        <v>1752</v>
      </c>
      <c r="J63" s="118">
        <v>40</v>
      </c>
      <c r="K63" s="227" t="s">
        <v>94</v>
      </c>
      <c r="L63" s="142">
        <v>10000</v>
      </c>
      <c r="M63" s="142" t="s">
        <v>1753</v>
      </c>
      <c r="N63" s="142" t="s">
        <v>81</v>
      </c>
      <c r="O63" s="13" t="s">
        <v>217</v>
      </c>
      <c r="P63" s="142" t="s">
        <v>218</v>
      </c>
      <c r="Q63" s="79" t="s">
        <v>87</v>
      </c>
      <c r="R63" s="142" t="s">
        <v>108</v>
      </c>
      <c r="S63" s="142" t="s">
        <v>99</v>
      </c>
      <c r="T63" s="142" t="s">
        <v>996</v>
      </c>
      <c r="U63" s="142" t="s">
        <v>100</v>
      </c>
      <c r="V63" s="117">
        <v>1</v>
      </c>
      <c r="W63" s="136">
        <v>400000</v>
      </c>
      <c r="X63" s="136">
        <v>15000</v>
      </c>
      <c r="Y63" s="136">
        <v>0</v>
      </c>
      <c r="Z63" s="136">
        <v>0</v>
      </c>
      <c r="AA63" s="136">
        <v>15000</v>
      </c>
      <c r="AB63" s="136">
        <v>0</v>
      </c>
      <c r="AC63" s="136">
        <v>200000</v>
      </c>
      <c r="AD63" s="136">
        <v>185000</v>
      </c>
      <c r="AE63" s="139">
        <v>0</v>
      </c>
      <c r="AF63" s="139">
        <v>0</v>
      </c>
      <c r="AG63" s="139">
        <v>0</v>
      </c>
      <c r="AH63" s="139">
        <v>0</v>
      </c>
      <c r="AI63" s="119" t="s">
        <v>1714</v>
      </c>
      <c r="AJ63" s="136">
        <v>10000</v>
      </c>
      <c r="AK63" s="136">
        <v>0</v>
      </c>
      <c r="AL63" s="136">
        <v>5000</v>
      </c>
      <c r="AM63" s="136">
        <v>0</v>
      </c>
      <c r="AN63" s="136">
        <v>0</v>
      </c>
      <c r="AO63" s="136">
        <v>5000</v>
      </c>
      <c r="AP63" s="136">
        <v>0</v>
      </c>
      <c r="AQ63" s="139">
        <v>0</v>
      </c>
      <c r="AR63" s="139">
        <v>0</v>
      </c>
      <c r="AS63" s="139">
        <v>0</v>
      </c>
      <c r="AT63" s="139">
        <v>0</v>
      </c>
      <c r="AU63" s="118"/>
      <c r="AV63" s="230">
        <v>0</v>
      </c>
      <c r="AW63" s="230">
        <v>0</v>
      </c>
      <c r="AX63" s="230" t="s">
        <v>3594</v>
      </c>
      <c r="AY63" s="141">
        <v>9</v>
      </c>
      <c r="AZ63" s="70">
        <v>1</v>
      </c>
      <c r="BA63" s="70">
        <v>1</v>
      </c>
      <c r="BB63" s="70">
        <v>1</v>
      </c>
      <c r="BC63" s="70">
        <v>1</v>
      </c>
      <c r="BD63" s="70">
        <v>1</v>
      </c>
      <c r="BE63" s="70">
        <v>1</v>
      </c>
      <c r="BF63" s="70">
        <v>1</v>
      </c>
      <c r="BG63" s="71">
        <v>0</v>
      </c>
      <c r="BH63" s="71">
        <v>1</v>
      </c>
      <c r="BI63" s="71">
        <v>0</v>
      </c>
      <c r="BJ63" s="71">
        <v>0</v>
      </c>
      <c r="BK63" s="71">
        <v>1</v>
      </c>
      <c r="BL63" s="70">
        <v>1</v>
      </c>
      <c r="BM63" s="70">
        <v>1</v>
      </c>
      <c r="BN63" s="70">
        <v>0</v>
      </c>
      <c r="BO63" s="70">
        <v>1</v>
      </c>
      <c r="BP63" s="403">
        <v>0</v>
      </c>
      <c r="BQ63" s="403">
        <v>5000</v>
      </c>
      <c r="BR63" s="403">
        <v>15000</v>
      </c>
      <c r="BS63" s="403">
        <v>0</v>
      </c>
      <c r="BT63" s="403">
        <v>205000</v>
      </c>
      <c r="BU63" s="403">
        <v>185000</v>
      </c>
      <c r="BV63" s="403">
        <v>0</v>
      </c>
      <c r="BW63" s="403">
        <v>0</v>
      </c>
      <c r="BX63" s="403">
        <v>0</v>
      </c>
      <c r="BY63" s="403">
        <v>0</v>
      </c>
      <c r="BZ63" s="401">
        <v>0</v>
      </c>
      <c r="CA63" s="401">
        <v>0</v>
      </c>
      <c r="CB63" s="401">
        <v>0</v>
      </c>
      <c r="CC63" s="401">
        <v>0</v>
      </c>
      <c r="CD63" s="401">
        <v>0</v>
      </c>
      <c r="CE63" s="401">
        <v>0</v>
      </c>
      <c r="CF63" s="401">
        <v>0</v>
      </c>
      <c r="CG63" s="401">
        <v>0</v>
      </c>
      <c r="CH63" s="401">
        <v>0</v>
      </c>
      <c r="CI63" s="401">
        <v>0</v>
      </c>
      <c r="CJ63" s="401">
        <v>0</v>
      </c>
      <c r="CK63" s="401">
        <v>0</v>
      </c>
      <c r="CL63" s="401">
        <v>0</v>
      </c>
      <c r="CM63" s="401">
        <v>0</v>
      </c>
      <c r="CN63" s="401">
        <v>0</v>
      </c>
      <c r="CO63" s="401">
        <v>0</v>
      </c>
      <c r="CP63" s="401">
        <v>0</v>
      </c>
      <c r="CQ63" s="401">
        <v>0</v>
      </c>
      <c r="CR63" s="401">
        <v>0</v>
      </c>
      <c r="CS63" s="401">
        <v>0</v>
      </c>
      <c r="CT63" s="401">
        <v>0</v>
      </c>
      <c r="CU63" s="401">
        <v>0</v>
      </c>
      <c r="CV63" s="401">
        <v>0</v>
      </c>
      <c r="CW63" s="401">
        <v>0</v>
      </c>
      <c r="CX63" s="401">
        <v>0</v>
      </c>
      <c r="CY63" s="401">
        <v>0</v>
      </c>
      <c r="CZ63" s="401">
        <v>0</v>
      </c>
      <c r="DA63" s="401">
        <v>0</v>
      </c>
      <c r="DB63" s="401">
        <v>0</v>
      </c>
      <c r="DC63" s="401">
        <v>0</v>
      </c>
      <c r="DD63" s="401">
        <v>0</v>
      </c>
      <c r="DE63" s="401">
        <v>0</v>
      </c>
      <c r="DF63" s="401">
        <v>0</v>
      </c>
      <c r="DG63" s="403">
        <v>10000</v>
      </c>
      <c r="DH63" s="403">
        <v>10000</v>
      </c>
      <c r="DI63" s="403">
        <v>10000</v>
      </c>
      <c r="DJ63" s="403">
        <v>10000</v>
      </c>
      <c r="DK63" s="403">
        <v>10000</v>
      </c>
      <c r="DL63" s="403">
        <v>10000</v>
      </c>
      <c r="DM63" s="403">
        <v>10000</v>
      </c>
      <c r="DN63" s="403">
        <v>10000</v>
      </c>
      <c r="DO63" s="403">
        <v>10000</v>
      </c>
      <c r="DP63" s="403">
        <v>10000</v>
      </c>
      <c r="DQ63" s="403">
        <v>10000</v>
      </c>
      <c r="DR63" s="403">
        <v>10000</v>
      </c>
      <c r="DS63" s="403">
        <v>10000</v>
      </c>
      <c r="DT63" s="403">
        <v>10000</v>
      </c>
      <c r="DU63" s="403">
        <v>10000</v>
      </c>
      <c r="DV63" s="403">
        <v>10000</v>
      </c>
      <c r="DW63" s="403">
        <v>10000</v>
      </c>
      <c r="DX63" s="403">
        <v>10000</v>
      </c>
      <c r="DY63" s="403">
        <v>10000</v>
      </c>
      <c r="DZ63" s="403">
        <v>10000</v>
      </c>
      <c r="EA63" s="403">
        <v>10000</v>
      </c>
      <c r="EB63" s="403">
        <v>10000</v>
      </c>
      <c r="EC63" s="403">
        <v>10000</v>
      </c>
      <c r="ED63" s="403">
        <v>10000</v>
      </c>
      <c r="EE63" s="403">
        <v>10000</v>
      </c>
      <c r="EF63" s="403">
        <v>10000</v>
      </c>
      <c r="EG63" s="403">
        <v>10000</v>
      </c>
      <c r="EH63" s="403">
        <v>10000</v>
      </c>
      <c r="EI63" s="403">
        <v>10000</v>
      </c>
      <c r="EJ63" s="403">
        <v>10000</v>
      </c>
      <c r="EK63" s="403">
        <v>10000</v>
      </c>
      <c r="EL63" s="403">
        <v>10000</v>
      </c>
      <c r="EM63" s="403">
        <v>10000</v>
      </c>
      <c r="EN63" s="403">
        <v>10000</v>
      </c>
      <c r="EO63" s="403">
        <v>10000</v>
      </c>
      <c r="EP63" s="403">
        <v>10000</v>
      </c>
      <c r="EQ63" s="403">
        <v>10000</v>
      </c>
      <c r="ER63" s="403">
        <v>10000</v>
      </c>
      <c r="ES63" s="403">
        <v>10000</v>
      </c>
      <c r="ET63" s="403">
        <v>10000</v>
      </c>
      <c r="EU63" s="403">
        <v>10000</v>
      </c>
      <c r="EV63" s="403">
        <v>10000</v>
      </c>
      <c r="EW63" s="403">
        <v>10000</v>
      </c>
      <c r="EX63" s="404">
        <v>13605.442176870747</v>
      </c>
      <c r="EY63" s="404">
        <v>0</v>
      </c>
      <c r="EZ63" s="404">
        <v>168654.00733233581</v>
      </c>
      <c r="FA63" s="404">
        <v>144952.34079666491</v>
      </c>
      <c r="FB63" s="404">
        <v>0</v>
      </c>
      <c r="FC63" s="404">
        <v>0</v>
      </c>
      <c r="FD63" s="404">
        <v>0</v>
      </c>
      <c r="FE63" s="404">
        <v>0</v>
      </c>
      <c r="FF63" s="404">
        <v>0</v>
      </c>
      <c r="FG63" s="404">
        <v>0</v>
      </c>
      <c r="FH63" s="404">
        <v>0</v>
      </c>
      <c r="FI63" s="404">
        <v>0</v>
      </c>
      <c r="FJ63" s="404">
        <v>0</v>
      </c>
      <c r="FK63" s="404">
        <v>0</v>
      </c>
      <c r="FL63" s="404">
        <v>0</v>
      </c>
      <c r="FM63" s="404">
        <v>0</v>
      </c>
      <c r="FN63" s="404">
        <v>0</v>
      </c>
      <c r="FO63" s="404">
        <v>0</v>
      </c>
      <c r="FP63" s="404">
        <v>0</v>
      </c>
      <c r="FQ63" s="404">
        <v>0</v>
      </c>
      <c r="FR63" s="404">
        <v>0</v>
      </c>
      <c r="FS63" s="404">
        <v>0</v>
      </c>
      <c r="FT63" s="404">
        <v>0</v>
      </c>
      <c r="FU63" s="404">
        <v>0</v>
      </c>
      <c r="FV63" s="404">
        <v>0</v>
      </c>
      <c r="FW63" s="404">
        <v>0</v>
      </c>
      <c r="FX63" s="404">
        <v>0</v>
      </c>
      <c r="FY63" s="404">
        <v>0</v>
      </c>
      <c r="FZ63" s="404">
        <v>0</v>
      </c>
      <c r="GA63" s="404">
        <v>0</v>
      </c>
      <c r="GB63" s="404">
        <v>0</v>
      </c>
      <c r="GC63" s="404">
        <v>0</v>
      </c>
      <c r="GD63" s="404">
        <v>0</v>
      </c>
      <c r="GE63" s="404">
        <v>0</v>
      </c>
      <c r="GF63" s="404">
        <v>0</v>
      </c>
      <c r="GG63" s="404">
        <v>0</v>
      </c>
      <c r="GH63" s="404">
        <v>0</v>
      </c>
      <c r="GI63" s="404">
        <v>0</v>
      </c>
      <c r="GJ63" s="404">
        <v>0</v>
      </c>
      <c r="GK63" s="404">
        <v>0</v>
      </c>
      <c r="GL63" s="404">
        <v>9070.2947845804993</v>
      </c>
      <c r="GM63" s="404">
        <v>8638.3759853147603</v>
      </c>
      <c r="GN63" s="404">
        <v>8227.0247479188201</v>
      </c>
      <c r="GO63" s="404">
        <v>7835.2616646845891</v>
      </c>
      <c r="GP63" s="404">
        <v>7462.153966366277</v>
      </c>
      <c r="GQ63" s="404">
        <v>7106.8133013012148</v>
      </c>
      <c r="GR63" s="404">
        <v>6768.3936202868717</v>
      </c>
      <c r="GS63" s="404">
        <v>6446.0891621779729</v>
      </c>
      <c r="GT63" s="404">
        <v>6139.1325354075934</v>
      </c>
      <c r="GU63" s="404">
        <v>5846.7928908643744</v>
      </c>
      <c r="GV63" s="404">
        <v>5568.3741817755954</v>
      </c>
      <c r="GW63" s="404">
        <v>5303.2135064529466</v>
      </c>
      <c r="GX63" s="404">
        <v>5050.6795299551886</v>
      </c>
      <c r="GY63" s="404">
        <v>4810.1709809097019</v>
      </c>
      <c r="GZ63" s="404">
        <v>4581.1152199140024</v>
      </c>
      <c r="HA63" s="404">
        <v>4362.9668761085732</v>
      </c>
      <c r="HB63" s="404">
        <v>4155.2065486748315</v>
      </c>
      <c r="HC63" s="404">
        <v>3957.3395701665063</v>
      </c>
      <c r="HD63" s="404">
        <v>3768.8948287300059</v>
      </c>
      <c r="HE63" s="404">
        <v>3589.4236464095297</v>
      </c>
      <c r="HF63" s="404">
        <v>3418.498710866219</v>
      </c>
      <c r="HG63" s="404">
        <v>3255.7130579678269</v>
      </c>
      <c r="HH63" s="404">
        <v>3100.679102826502</v>
      </c>
      <c r="HI63" s="404">
        <v>2953.0277169776209</v>
      </c>
      <c r="HJ63" s="404">
        <v>2812.4073495024963</v>
      </c>
      <c r="HK63" s="404">
        <v>2678.4831900023769</v>
      </c>
      <c r="HL63" s="404">
        <v>2550.9363714308356</v>
      </c>
      <c r="HM63" s="404">
        <v>2429.4632108865098</v>
      </c>
      <c r="HN63" s="404">
        <v>2313.7744865585814</v>
      </c>
      <c r="HO63" s="404">
        <v>2203.5947491034099</v>
      </c>
      <c r="HP63" s="404">
        <v>2098.6616658127714</v>
      </c>
      <c r="HQ63" s="404">
        <v>1998.7253960121634</v>
      </c>
      <c r="HR63" s="404">
        <v>1903.5479962020604</v>
      </c>
      <c r="HS63" s="404">
        <v>1812.9028535257717</v>
      </c>
      <c r="HT63" s="404">
        <v>1726.5741462150208</v>
      </c>
      <c r="HU63" s="404">
        <v>1644.3563297285912</v>
      </c>
      <c r="HV63" s="404">
        <v>1566.0536473605632</v>
      </c>
      <c r="HW63" s="404">
        <v>1491.4796641529169</v>
      </c>
      <c r="HX63" s="404">
        <v>1420.4568230027783</v>
      </c>
      <c r="HY63" s="404">
        <v>1352.8160219074077</v>
      </c>
      <c r="HZ63" s="404">
        <v>327211.79030587146</v>
      </c>
      <c r="IA63" s="404">
        <v>163419.87003804228</v>
      </c>
      <c r="IB63" s="401">
        <v>0.49943148407115906</v>
      </c>
    </row>
    <row r="64" spans="1:236" ht="90" customHeight="1" x14ac:dyDescent="0.2">
      <c r="A64" s="276" t="s">
        <v>634</v>
      </c>
      <c r="B64" s="277" t="s">
        <v>1167</v>
      </c>
      <c r="C64" s="277" t="s">
        <v>1209</v>
      </c>
      <c r="D64" s="99"/>
      <c r="E64" s="277" t="s">
        <v>1210</v>
      </c>
      <c r="F64" s="103" t="s">
        <v>1211</v>
      </c>
      <c r="G64" s="103" t="s">
        <v>1188</v>
      </c>
      <c r="H64" s="103"/>
      <c r="I64" s="103" t="s">
        <v>1189</v>
      </c>
      <c r="J64" s="103">
        <v>10</v>
      </c>
      <c r="K64" s="227" t="s">
        <v>79</v>
      </c>
      <c r="L64" s="98">
        <v>102474</v>
      </c>
      <c r="M64" s="99" t="s">
        <v>644</v>
      </c>
      <c r="N64" s="99" t="s">
        <v>147</v>
      </c>
      <c r="O64" s="73" t="s">
        <v>106</v>
      </c>
      <c r="P64" s="99" t="s">
        <v>728</v>
      </c>
      <c r="Q64" s="112" t="s">
        <v>100</v>
      </c>
      <c r="R64" s="99" t="s">
        <v>108</v>
      </c>
      <c r="S64" s="99" t="s">
        <v>99</v>
      </c>
      <c r="T64" s="99" t="s">
        <v>366</v>
      </c>
      <c r="U64" s="99" t="s">
        <v>100</v>
      </c>
      <c r="V64" s="102">
        <v>1</v>
      </c>
      <c r="W64" s="105">
        <v>1760000</v>
      </c>
      <c r="X64" s="105">
        <v>170000</v>
      </c>
      <c r="Y64" s="105">
        <v>0</v>
      </c>
      <c r="Z64" s="105">
        <v>0</v>
      </c>
      <c r="AA64" s="105">
        <v>0</v>
      </c>
      <c r="AB64" s="105">
        <v>1760000</v>
      </c>
      <c r="AC64" s="105">
        <v>0</v>
      </c>
      <c r="AD64" s="105">
        <v>0</v>
      </c>
      <c r="AE64" s="278">
        <v>0</v>
      </c>
      <c r="AF64" s="278">
        <v>0</v>
      </c>
      <c r="AG64" s="278">
        <v>0</v>
      </c>
      <c r="AH64" s="278">
        <v>0</v>
      </c>
      <c r="AI64" s="100" t="s">
        <v>88</v>
      </c>
      <c r="AJ64" s="105">
        <v>0</v>
      </c>
      <c r="AK64" s="105">
        <v>0</v>
      </c>
      <c r="AL64" s="105">
        <v>0</v>
      </c>
      <c r="AM64" s="105">
        <v>0</v>
      </c>
      <c r="AN64" s="105">
        <v>0</v>
      </c>
      <c r="AO64" s="105">
        <v>0</v>
      </c>
      <c r="AP64" s="105">
        <v>0</v>
      </c>
      <c r="AQ64" s="278">
        <v>0</v>
      </c>
      <c r="AR64" s="278">
        <v>0</v>
      </c>
      <c r="AS64" s="278">
        <v>0</v>
      </c>
      <c r="AT64" s="278">
        <v>0</v>
      </c>
      <c r="AU64" s="103"/>
      <c r="AV64" s="230">
        <v>0</v>
      </c>
      <c r="AW64" s="230">
        <v>0</v>
      </c>
      <c r="AX64" s="230" t="s">
        <v>3603</v>
      </c>
      <c r="AY64" s="141">
        <v>6</v>
      </c>
      <c r="AZ64" s="70">
        <v>1</v>
      </c>
      <c r="BA64" s="70">
        <v>1</v>
      </c>
      <c r="BB64" s="70">
        <v>0</v>
      </c>
      <c r="BC64" s="70">
        <v>0</v>
      </c>
      <c r="BD64" s="70">
        <v>1</v>
      </c>
      <c r="BE64" s="70">
        <v>0</v>
      </c>
      <c r="BF64" s="70">
        <v>0</v>
      </c>
      <c r="BG64" s="71">
        <v>0</v>
      </c>
      <c r="BH64" s="71">
        <v>1</v>
      </c>
      <c r="BI64" s="71">
        <v>0</v>
      </c>
      <c r="BJ64" s="71">
        <v>1</v>
      </c>
      <c r="BK64" s="71">
        <v>0</v>
      </c>
      <c r="BL64" s="70">
        <v>1</v>
      </c>
      <c r="BM64" s="70">
        <v>1</v>
      </c>
      <c r="BN64" s="70">
        <v>0</v>
      </c>
      <c r="BO64" s="70">
        <v>1</v>
      </c>
      <c r="BP64" s="403">
        <v>0</v>
      </c>
      <c r="BQ64" s="403">
        <v>0</v>
      </c>
      <c r="BR64" s="403">
        <v>0</v>
      </c>
      <c r="BS64" s="403">
        <v>1760000</v>
      </c>
      <c r="BT64" s="403">
        <v>0</v>
      </c>
      <c r="BU64" s="403">
        <v>0</v>
      </c>
      <c r="BV64" s="403">
        <v>0</v>
      </c>
      <c r="BW64" s="403">
        <v>0</v>
      </c>
      <c r="BX64" s="403">
        <v>0</v>
      </c>
      <c r="BY64" s="403">
        <v>0</v>
      </c>
      <c r="BZ64" s="401">
        <v>0</v>
      </c>
      <c r="CA64" s="401">
        <v>0</v>
      </c>
      <c r="CB64" s="401">
        <v>0</v>
      </c>
      <c r="CC64" s="401">
        <v>0</v>
      </c>
      <c r="CD64" s="401">
        <v>0</v>
      </c>
      <c r="CE64" s="401">
        <v>0</v>
      </c>
      <c r="CF64" s="401">
        <v>0</v>
      </c>
      <c r="CG64" s="401">
        <v>0</v>
      </c>
      <c r="CH64" s="401">
        <v>0</v>
      </c>
      <c r="CI64" s="401">
        <v>0</v>
      </c>
      <c r="CJ64" s="401">
        <v>0</v>
      </c>
      <c r="CK64" s="401">
        <v>0</v>
      </c>
      <c r="CL64" s="401">
        <v>0</v>
      </c>
      <c r="CM64" s="401">
        <v>0</v>
      </c>
      <c r="CN64" s="401">
        <v>0</v>
      </c>
      <c r="CO64" s="401">
        <v>0</v>
      </c>
      <c r="CP64" s="401">
        <v>0</v>
      </c>
      <c r="CQ64" s="401">
        <v>0</v>
      </c>
      <c r="CR64" s="401">
        <v>0</v>
      </c>
      <c r="CS64" s="401">
        <v>0</v>
      </c>
      <c r="CT64" s="401">
        <v>0</v>
      </c>
      <c r="CU64" s="401">
        <v>0</v>
      </c>
      <c r="CV64" s="401">
        <v>0</v>
      </c>
      <c r="CW64" s="401">
        <v>0</v>
      </c>
      <c r="CX64" s="401">
        <v>0</v>
      </c>
      <c r="CY64" s="401">
        <v>0</v>
      </c>
      <c r="CZ64" s="401">
        <v>0</v>
      </c>
      <c r="DA64" s="401">
        <v>0</v>
      </c>
      <c r="DB64" s="401">
        <v>0</v>
      </c>
      <c r="DC64" s="401">
        <v>0</v>
      </c>
      <c r="DD64" s="401">
        <v>0</v>
      </c>
      <c r="DE64" s="401">
        <v>0</v>
      </c>
      <c r="DF64" s="401">
        <v>0</v>
      </c>
      <c r="DG64" s="403">
        <v>102474</v>
      </c>
      <c r="DH64" s="403">
        <v>102474</v>
      </c>
      <c r="DI64" s="403">
        <v>102474</v>
      </c>
      <c r="DJ64" s="403">
        <v>102474</v>
      </c>
      <c r="DK64" s="403">
        <v>102474</v>
      </c>
      <c r="DL64" s="403">
        <v>102474</v>
      </c>
      <c r="DM64" s="403">
        <v>102474</v>
      </c>
      <c r="DN64" s="403">
        <v>102474</v>
      </c>
      <c r="DO64" s="403">
        <v>102474</v>
      </c>
      <c r="DP64" s="403">
        <v>102474</v>
      </c>
      <c r="DQ64" s="403">
        <v>102474</v>
      </c>
      <c r="DR64" s="403">
        <v>102474</v>
      </c>
      <c r="DS64" s="403">
        <v>102474</v>
      </c>
      <c r="DT64" s="403">
        <v>102474</v>
      </c>
      <c r="DU64" s="403">
        <v>102474</v>
      </c>
      <c r="DV64" s="403">
        <v>102474</v>
      </c>
      <c r="DW64" s="403">
        <v>102474</v>
      </c>
      <c r="DX64" s="403">
        <v>102474</v>
      </c>
      <c r="DY64" s="403">
        <v>102474</v>
      </c>
      <c r="DZ64" s="403">
        <v>102474</v>
      </c>
      <c r="EA64" s="403">
        <v>102474</v>
      </c>
      <c r="EB64" s="403">
        <v>102474</v>
      </c>
      <c r="EC64" s="403">
        <v>102474</v>
      </c>
      <c r="ED64" s="403">
        <v>102474</v>
      </c>
      <c r="EE64" s="403">
        <v>102474</v>
      </c>
      <c r="EF64" s="403">
        <v>102474</v>
      </c>
      <c r="EG64" s="403">
        <v>102474</v>
      </c>
      <c r="EH64" s="403">
        <v>102474</v>
      </c>
      <c r="EI64" s="403">
        <v>102474</v>
      </c>
      <c r="EJ64" s="403">
        <v>102474</v>
      </c>
      <c r="EK64" s="403">
        <v>102474</v>
      </c>
      <c r="EL64" s="403">
        <v>102474</v>
      </c>
      <c r="EM64" s="403">
        <v>102474</v>
      </c>
      <c r="EN64" s="403">
        <v>102474</v>
      </c>
      <c r="EO64" s="403">
        <v>102474</v>
      </c>
      <c r="EP64" s="403">
        <v>102474</v>
      </c>
      <c r="EQ64" s="403">
        <v>102474</v>
      </c>
      <c r="ER64" s="403">
        <v>102474</v>
      </c>
      <c r="ES64" s="403">
        <v>102474</v>
      </c>
      <c r="ET64" s="403">
        <v>102474</v>
      </c>
      <c r="EU64" s="403">
        <v>102474</v>
      </c>
      <c r="EV64" s="403">
        <v>102474</v>
      </c>
      <c r="EW64" s="403">
        <v>102474</v>
      </c>
      <c r="EX64" s="404">
        <v>0</v>
      </c>
      <c r="EY64" s="404">
        <v>1520354.1734153978</v>
      </c>
      <c r="EZ64" s="404">
        <v>0</v>
      </c>
      <c r="FA64" s="404">
        <v>0</v>
      </c>
      <c r="FB64" s="404">
        <v>0</v>
      </c>
      <c r="FC64" s="404">
        <v>0</v>
      </c>
      <c r="FD64" s="404">
        <v>0</v>
      </c>
      <c r="FE64" s="404">
        <v>0</v>
      </c>
      <c r="FF64" s="404">
        <v>0</v>
      </c>
      <c r="FG64" s="404">
        <v>0</v>
      </c>
      <c r="FH64" s="404">
        <v>0</v>
      </c>
      <c r="FI64" s="404">
        <v>0</v>
      </c>
      <c r="FJ64" s="404">
        <v>0</v>
      </c>
      <c r="FK64" s="404">
        <v>0</v>
      </c>
      <c r="FL64" s="404">
        <v>0</v>
      </c>
      <c r="FM64" s="404">
        <v>0</v>
      </c>
      <c r="FN64" s="404">
        <v>0</v>
      </c>
      <c r="FO64" s="404">
        <v>0</v>
      </c>
      <c r="FP64" s="404">
        <v>0</v>
      </c>
      <c r="FQ64" s="404">
        <v>0</v>
      </c>
      <c r="FR64" s="404">
        <v>0</v>
      </c>
      <c r="FS64" s="404">
        <v>0</v>
      </c>
      <c r="FT64" s="404">
        <v>0</v>
      </c>
      <c r="FU64" s="404">
        <v>0</v>
      </c>
      <c r="FV64" s="404">
        <v>0</v>
      </c>
      <c r="FW64" s="404">
        <v>0</v>
      </c>
      <c r="FX64" s="404">
        <v>0</v>
      </c>
      <c r="FY64" s="404">
        <v>0</v>
      </c>
      <c r="FZ64" s="404">
        <v>0</v>
      </c>
      <c r="GA64" s="404">
        <v>0</v>
      </c>
      <c r="GB64" s="404">
        <v>0</v>
      </c>
      <c r="GC64" s="404">
        <v>0</v>
      </c>
      <c r="GD64" s="404">
        <v>0</v>
      </c>
      <c r="GE64" s="404">
        <v>0</v>
      </c>
      <c r="GF64" s="404">
        <v>0</v>
      </c>
      <c r="GG64" s="404">
        <v>0</v>
      </c>
      <c r="GH64" s="404">
        <v>0</v>
      </c>
      <c r="GI64" s="404">
        <v>0</v>
      </c>
      <c r="GJ64" s="404">
        <v>0</v>
      </c>
      <c r="GK64" s="404">
        <v>0</v>
      </c>
      <c r="GL64" s="404">
        <v>92946.938775510207</v>
      </c>
      <c r="GM64" s="404">
        <v>88520.894071914474</v>
      </c>
      <c r="GN64" s="404">
        <v>84305.613401823313</v>
      </c>
      <c r="GO64" s="404">
        <v>80291.060382688869</v>
      </c>
      <c r="GP64" s="404">
        <v>76467.676554941791</v>
      </c>
      <c r="GQ64" s="404">
        <v>72826.358623754058</v>
      </c>
      <c r="GR64" s="404">
        <v>69358.436784527687</v>
      </c>
      <c r="GS64" s="404">
        <v>66055.654080502558</v>
      </c>
      <c r="GT64" s="404">
        <v>62910.146743335768</v>
      </c>
      <c r="GU64" s="404">
        <v>59914.425469843583</v>
      </c>
      <c r="GV64" s="404">
        <v>57061.357590327236</v>
      </c>
      <c r="GW64" s="404">
        <v>54344.150086025926</v>
      </c>
      <c r="GX64" s="404">
        <v>51756.333415262801</v>
      </c>
      <c r="GY64" s="404">
        <v>49291.746109774082</v>
      </c>
      <c r="GZ64" s="404">
        <v>46944.520104546747</v>
      </c>
      <c r="HA64" s="404">
        <v>44709.066766234988</v>
      </c>
      <c r="HB64" s="404">
        <v>42580.063586890465</v>
      </c>
      <c r="HC64" s="404">
        <v>40552.441511324258</v>
      </c>
      <c r="HD64" s="404">
        <v>38621.372867927865</v>
      </c>
      <c r="HE64" s="404">
        <v>36782.259874217016</v>
      </c>
      <c r="HF64" s="404">
        <v>35030.72368973049</v>
      </c>
      <c r="HG64" s="404">
        <v>33362.59399021951</v>
      </c>
      <c r="HH64" s="404">
        <v>31773.899038304298</v>
      </c>
      <c r="HI64" s="404">
        <v>30260.856226956472</v>
      </c>
      <c r="HJ64" s="404">
        <v>28819.863073291879</v>
      </c>
      <c r="HK64" s="404">
        <v>27447.488641230357</v>
      </c>
      <c r="HL64" s="404">
        <v>26140.465372600345</v>
      </c>
      <c r="HM64" s="404">
        <v>24895.681307238418</v>
      </c>
      <c r="HN64" s="404">
        <v>23710.172673560406</v>
      </c>
      <c r="HO64" s="404">
        <v>22581.116831962285</v>
      </c>
      <c r="HP64" s="404">
        <v>21505.825554249797</v>
      </c>
      <c r="HQ64" s="404">
        <v>20481.738623095043</v>
      </c>
      <c r="HR64" s="404">
        <v>19506.417736280993</v>
      </c>
      <c r="HS64" s="404">
        <v>18577.54070121999</v>
      </c>
      <c r="HT64" s="404">
        <v>17692.895905923804</v>
      </c>
      <c r="HU64" s="404">
        <v>16850.377053260763</v>
      </c>
      <c r="HV64" s="404">
        <v>16047.978145962636</v>
      </c>
      <c r="HW64" s="404">
        <v>15283.788710440602</v>
      </c>
      <c r="HX64" s="404">
        <v>14555.98924803867</v>
      </c>
      <c r="HY64" s="404">
        <v>13862.846902893971</v>
      </c>
      <c r="HZ64" s="404">
        <v>1520354.1734153978</v>
      </c>
      <c r="IA64" s="404">
        <v>753597.2048888423</v>
      </c>
      <c r="IB64" s="401">
        <v>0.4956721388121853</v>
      </c>
    </row>
    <row r="65" spans="1:236" ht="90" customHeight="1" x14ac:dyDescent="0.2">
      <c r="A65" s="137" t="s">
        <v>1436</v>
      </c>
      <c r="B65" s="138" t="s">
        <v>1437</v>
      </c>
      <c r="C65" s="138" t="s">
        <v>1461</v>
      </c>
      <c r="D65" s="121">
        <v>5</v>
      </c>
      <c r="E65" s="138" t="s">
        <v>1462</v>
      </c>
      <c r="F65" s="118" t="s">
        <v>1463</v>
      </c>
      <c r="G65" s="118" t="s">
        <v>1464</v>
      </c>
      <c r="H65" s="142" t="s">
        <v>77</v>
      </c>
      <c r="I65" s="118" t="s">
        <v>1442</v>
      </c>
      <c r="J65" s="118">
        <v>10</v>
      </c>
      <c r="K65" s="227" t="s">
        <v>79</v>
      </c>
      <c r="L65" s="142">
        <v>23800</v>
      </c>
      <c r="M65" s="142" t="s">
        <v>1460</v>
      </c>
      <c r="N65" s="142" t="s">
        <v>147</v>
      </c>
      <c r="O65" s="90" t="s">
        <v>148</v>
      </c>
      <c r="P65" s="142" t="s">
        <v>467</v>
      </c>
      <c r="Q65" s="112" t="s">
        <v>100</v>
      </c>
      <c r="R65" s="142" t="s">
        <v>108</v>
      </c>
      <c r="S65" s="142" t="s">
        <v>99</v>
      </c>
      <c r="T65" s="142" t="s">
        <v>884</v>
      </c>
      <c r="U65" s="142" t="s">
        <v>100</v>
      </c>
      <c r="V65" s="117">
        <v>1</v>
      </c>
      <c r="W65" s="136">
        <v>400000</v>
      </c>
      <c r="X65" s="136">
        <v>0</v>
      </c>
      <c r="Y65" s="136">
        <v>0</v>
      </c>
      <c r="Z65" s="136">
        <v>0</v>
      </c>
      <c r="AA65" s="136">
        <v>220000</v>
      </c>
      <c r="AB65" s="136">
        <v>180000</v>
      </c>
      <c r="AC65" s="136">
        <v>0</v>
      </c>
      <c r="AD65" s="136">
        <v>0</v>
      </c>
      <c r="AE65" s="139">
        <v>0</v>
      </c>
      <c r="AF65" s="139">
        <v>0</v>
      </c>
      <c r="AG65" s="139">
        <v>0</v>
      </c>
      <c r="AH65" s="139">
        <v>0</v>
      </c>
      <c r="AI65" s="142" t="s">
        <v>88</v>
      </c>
      <c r="AJ65" s="134">
        <v>0</v>
      </c>
      <c r="AK65" s="136">
        <v>0</v>
      </c>
      <c r="AL65" s="136">
        <v>0</v>
      </c>
      <c r="AM65" s="136">
        <v>0</v>
      </c>
      <c r="AN65" s="136">
        <v>0</v>
      </c>
      <c r="AO65" s="136">
        <v>0</v>
      </c>
      <c r="AP65" s="136">
        <v>0</v>
      </c>
      <c r="AQ65" s="139">
        <v>0</v>
      </c>
      <c r="AR65" s="139">
        <v>0</v>
      </c>
      <c r="AS65" s="139">
        <v>0</v>
      </c>
      <c r="AT65" s="139">
        <v>0</v>
      </c>
      <c r="AU65" s="118"/>
      <c r="AV65" s="230">
        <v>0</v>
      </c>
      <c r="AW65" s="230">
        <v>0</v>
      </c>
      <c r="AX65" s="230" t="s">
        <v>3613</v>
      </c>
      <c r="AY65" s="141">
        <v>9</v>
      </c>
      <c r="AZ65" s="70">
        <v>1</v>
      </c>
      <c r="BA65" s="70">
        <v>1</v>
      </c>
      <c r="BB65" s="70">
        <v>1</v>
      </c>
      <c r="BC65" s="70">
        <v>1</v>
      </c>
      <c r="BD65" s="70">
        <v>1</v>
      </c>
      <c r="BE65" s="70">
        <v>1</v>
      </c>
      <c r="BF65" s="70">
        <v>1</v>
      </c>
      <c r="BG65" s="71">
        <v>0</v>
      </c>
      <c r="BH65" s="71">
        <v>1</v>
      </c>
      <c r="BI65" s="71">
        <v>0</v>
      </c>
      <c r="BJ65" s="71">
        <v>1</v>
      </c>
      <c r="BK65" s="71">
        <v>0</v>
      </c>
      <c r="BL65" s="70">
        <v>1</v>
      </c>
      <c r="BM65" s="70">
        <v>1</v>
      </c>
      <c r="BN65" s="70">
        <v>0</v>
      </c>
      <c r="BO65" s="70">
        <v>1</v>
      </c>
      <c r="BP65" s="403">
        <v>0</v>
      </c>
      <c r="BQ65" s="403">
        <v>0</v>
      </c>
      <c r="BR65" s="403">
        <v>220000</v>
      </c>
      <c r="BS65" s="403">
        <v>180000</v>
      </c>
      <c r="BT65" s="403">
        <v>0</v>
      </c>
      <c r="BU65" s="403">
        <v>0</v>
      </c>
      <c r="BV65" s="403">
        <v>0</v>
      </c>
      <c r="BW65" s="403">
        <v>0</v>
      </c>
      <c r="BX65" s="403">
        <v>0</v>
      </c>
      <c r="BY65" s="403">
        <v>0</v>
      </c>
      <c r="BZ65" s="401">
        <v>0</v>
      </c>
      <c r="CA65" s="401">
        <v>0</v>
      </c>
      <c r="CB65" s="401">
        <v>0</v>
      </c>
      <c r="CC65" s="401">
        <v>0</v>
      </c>
      <c r="CD65" s="401">
        <v>0</v>
      </c>
      <c r="CE65" s="401">
        <v>0</v>
      </c>
      <c r="CF65" s="401">
        <v>0</v>
      </c>
      <c r="CG65" s="401">
        <v>0</v>
      </c>
      <c r="CH65" s="401">
        <v>0</v>
      </c>
      <c r="CI65" s="401">
        <v>0</v>
      </c>
      <c r="CJ65" s="401">
        <v>0</v>
      </c>
      <c r="CK65" s="401">
        <v>0</v>
      </c>
      <c r="CL65" s="401">
        <v>0</v>
      </c>
      <c r="CM65" s="401">
        <v>0</v>
      </c>
      <c r="CN65" s="401">
        <v>0</v>
      </c>
      <c r="CO65" s="401">
        <v>0</v>
      </c>
      <c r="CP65" s="401">
        <v>0</v>
      </c>
      <c r="CQ65" s="401">
        <v>0</v>
      </c>
      <c r="CR65" s="401">
        <v>0</v>
      </c>
      <c r="CS65" s="401">
        <v>0</v>
      </c>
      <c r="CT65" s="401">
        <v>0</v>
      </c>
      <c r="CU65" s="401">
        <v>0</v>
      </c>
      <c r="CV65" s="401">
        <v>0</v>
      </c>
      <c r="CW65" s="401">
        <v>0</v>
      </c>
      <c r="CX65" s="401">
        <v>0</v>
      </c>
      <c r="CY65" s="401">
        <v>0</v>
      </c>
      <c r="CZ65" s="401">
        <v>0</v>
      </c>
      <c r="DA65" s="401">
        <v>0</v>
      </c>
      <c r="DB65" s="401">
        <v>0</v>
      </c>
      <c r="DC65" s="401">
        <v>0</v>
      </c>
      <c r="DD65" s="401">
        <v>0</v>
      </c>
      <c r="DE65" s="401">
        <v>0</v>
      </c>
      <c r="DF65" s="401">
        <v>0</v>
      </c>
      <c r="DG65" s="403">
        <v>23800</v>
      </c>
      <c r="DH65" s="403">
        <v>23800</v>
      </c>
      <c r="DI65" s="403">
        <v>23800</v>
      </c>
      <c r="DJ65" s="403">
        <v>23800</v>
      </c>
      <c r="DK65" s="403">
        <v>23800</v>
      </c>
      <c r="DL65" s="403">
        <v>23800</v>
      </c>
      <c r="DM65" s="403">
        <v>23800</v>
      </c>
      <c r="DN65" s="403">
        <v>23800</v>
      </c>
      <c r="DO65" s="403">
        <v>23800</v>
      </c>
      <c r="DP65" s="403">
        <v>23800</v>
      </c>
      <c r="DQ65" s="403">
        <v>23800</v>
      </c>
      <c r="DR65" s="403">
        <v>23800</v>
      </c>
      <c r="DS65" s="403">
        <v>23800</v>
      </c>
      <c r="DT65" s="403">
        <v>23800</v>
      </c>
      <c r="DU65" s="403">
        <v>23800</v>
      </c>
      <c r="DV65" s="403">
        <v>23800</v>
      </c>
      <c r="DW65" s="403">
        <v>23800</v>
      </c>
      <c r="DX65" s="403">
        <v>23800</v>
      </c>
      <c r="DY65" s="403">
        <v>23800</v>
      </c>
      <c r="DZ65" s="403">
        <v>23800</v>
      </c>
      <c r="EA65" s="403">
        <v>23800</v>
      </c>
      <c r="EB65" s="403">
        <v>23800</v>
      </c>
      <c r="EC65" s="403">
        <v>23800</v>
      </c>
      <c r="ED65" s="403">
        <v>23800</v>
      </c>
      <c r="EE65" s="403">
        <v>23800</v>
      </c>
      <c r="EF65" s="403">
        <v>23800</v>
      </c>
      <c r="EG65" s="403">
        <v>23800</v>
      </c>
      <c r="EH65" s="403">
        <v>23800</v>
      </c>
      <c r="EI65" s="403">
        <v>23800</v>
      </c>
      <c r="EJ65" s="403">
        <v>23800</v>
      </c>
      <c r="EK65" s="403">
        <v>23800</v>
      </c>
      <c r="EL65" s="403">
        <v>23800</v>
      </c>
      <c r="EM65" s="403">
        <v>23800</v>
      </c>
      <c r="EN65" s="403">
        <v>23800</v>
      </c>
      <c r="EO65" s="403">
        <v>23800</v>
      </c>
      <c r="EP65" s="403">
        <v>23800</v>
      </c>
      <c r="EQ65" s="403">
        <v>23800</v>
      </c>
      <c r="ER65" s="403">
        <v>23800</v>
      </c>
      <c r="ES65" s="403">
        <v>23800</v>
      </c>
      <c r="ET65" s="403">
        <v>23800</v>
      </c>
      <c r="EU65" s="403">
        <v>23800</v>
      </c>
      <c r="EV65" s="403">
        <v>23800</v>
      </c>
      <c r="EW65" s="403">
        <v>23800</v>
      </c>
      <c r="EX65" s="404">
        <v>199546.48526077098</v>
      </c>
      <c r="EY65" s="404">
        <v>155490.76773566566</v>
      </c>
      <c r="EZ65" s="404">
        <v>0</v>
      </c>
      <c r="FA65" s="404">
        <v>0</v>
      </c>
      <c r="FB65" s="404">
        <v>0</v>
      </c>
      <c r="FC65" s="404">
        <v>0</v>
      </c>
      <c r="FD65" s="404">
        <v>0</v>
      </c>
      <c r="FE65" s="404">
        <v>0</v>
      </c>
      <c r="FF65" s="404">
        <v>0</v>
      </c>
      <c r="FG65" s="404">
        <v>0</v>
      </c>
      <c r="FH65" s="404">
        <v>0</v>
      </c>
      <c r="FI65" s="404">
        <v>0</v>
      </c>
      <c r="FJ65" s="404">
        <v>0</v>
      </c>
      <c r="FK65" s="404">
        <v>0</v>
      </c>
      <c r="FL65" s="404">
        <v>0</v>
      </c>
      <c r="FM65" s="404">
        <v>0</v>
      </c>
      <c r="FN65" s="404">
        <v>0</v>
      </c>
      <c r="FO65" s="404">
        <v>0</v>
      </c>
      <c r="FP65" s="404">
        <v>0</v>
      </c>
      <c r="FQ65" s="404">
        <v>0</v>
      </c>
      <c r="FR65" s="404">
        <v>0</v>
      </c>
      <c r="FS65" s="404">
        <v>0</v>
      </c>
      <c r="FT65" s="404">
        <v>0</v>
      </c>
      <c r="FU65" s="404">
        <v>0</v>
      </c>
      <c r="FV65" s="404">
        <v>0</v>
      </c>
      <c r="FW65" s="404">
        <v>0</v>
      </c>
      <c r="FX65" s="404">
        <v>0</v>
      </c>
      <c r="FY65" s="404">
        <v>0</v>
      </c>
      <c r="FZ65" s="404">
        <v>0</v>
      </c>
      <c r="GA65" s="404">
        <v>0</v>
      </c>
      <c r="GB65" s="404">
        <v>0</v>
      </c>
      <c r="GC65" s="404">
        <v>0</v>
      </c>
      <c r="GD65" s="404">
        <v>0</v>
      </c>
      <c r="GE65" s="404">
        <v>0</v>
      </c>
      <c r="GF65" s="404">
        <v>0</v>
      </c>
      <c r="GG65" s="404">
        <v>0</v>
      </c>
      <c r="GH65" s="404">
        <v>0</v>
      </c>
      <c r="GI65" s="404">
        <v>0</v>
      </c>
      <c r="GJ65" s="404">
        <v>0</v>
      </c>
      <c r="GK65" s="404">
        <v>0</v>
      </c>
      <c r="GL65" s="404">
        <v>21587.301587301587</v>
      </c>
      <c r="GM65" s="404">
        <v>20559.334845049128</v>
      </c>
      <c r="GN65" s="404">
        <v>19580.31890004679</v>
      </c>
      <c r="GO65" s="404">
        <v>18647.922761949321</v>
      </c>
      <c r="GP65" s="404">
        <v>17759.926439951738</v>
      </c>
      <c r="GQ65" s="404">
        <v>16914.215657096891</v>
      </c>
      <c r="GR65" s="404">
        <v>16108.776816282754</v>
      </c>
      <c r="GS65" s="404">
        <v>15341.692205983576</v>
      </c>
      <c r="GT65" s="404">
        <v>14611.135434270072</v>
      </c>
      <c r="GU65" s="404">
        <v>13915.367080257211</v>
      </c>
      <c r="GV65" s="404">
        <v>13252.730552625917</v>
      </c>
      <c r="GW65" s="404">
        <v>12621.648145358013</v>
      </c>
      <c r="GX65" s="404">
        <v>12020.617281293349</v>
      </c>
      <c r="GY65" s="404">
        <v>11448.206934565091</v>
      </c>
      <c r="GZ65" s="404">
        <v>10903.054223395326</v>
      </c>
      <c r="HA65" s="404">
        <v>10383.861165138404</v>
      </c>
      <c r="HB65" s="404">
        <v>9889.3915858460987</v>
      </c>
      <c r="HC65" s="404">
        <v>9418.4681769962845</v>
      </c>
      <c r="HD65" s="404">
        <v>8969.9696923774136</v>
      </c>
      <c r="HE65" s="404">
        <v>8542.8282784546809</v>
      </c>
      <c r="HF65" s="404">
        <v>8136.026931861601</v>
      </c>
      <c r="HG65" s="404">
        <v>7748.5970779634281</v>
      </c>
      <c r="HH65" s="404">
        <v>7379.6162647270748</v>
      </c>
      <c r="HI65" s="404">
        <v>7028.2059664067383</v>
      </c>
      <c r="HJ65" s="404">
        <v>6693.5294918159407</v>
      </c>
      <c r="HK65" s="404">
        <v>6374.7899922056577</v>
      </c>
      <c r="HL65" s="404">
        <v>6071.2285640053888</v>
      </c>
      <c r="HM65" s="404">
        <v>5782.1224419098926</v>
      </c>
      <c r="HN65" s="404">
        <v>5506.7832780094241</v>
      </c>
      <c r="HO65" s="404">
        <v>5244.5555028661156</v>
      </c>
      <c r="HP65" s="404">
        <v>4994.8147646343969</v>
      </c>
      <c r="HQ65" s="404">
        <v>4756.9664425089486</v>
      </c>
      <c r="HR65" s="404">
        <v>4530.444230960904</v>
      </c>
      <c r="HS65" s="404">
        <v>4314.7087913913365</v>
      </c>
      <c r="HT65" s="404">
        <v>4109.2464679917493</v>
      </c>
      <c r="HU65" s="404">
        <v>3913.5680647540466</v>
      </c>
      <c r="HV65" s="404">
        <v>3727.2076807181402</v>
      </c>
      <c r="HW65" s="404">
        <v>3549.7216006839426</v>
      </c>
      <c r="HX65" s="404">
        <v>3380.6872387466124</v>
      </c>
      <c r="HY65" s="404">
        <v>3219.7021321396305</v>
      </c>
      <c r="HZ65" s="404">
        <v>355037.25299643667</v>
      </c>
      <c r="IA65" s="404">
        <v>175025.99172818908</v>
      </c>
      <c r="IB65" s="401">
        <v>0.49297923035120411</v>
      </c>
    </row>
    <row r="66" spans="1:236" ht="90" customHeight="1" x14ac:dyDescent="0.2">
      <c r="A66" s="161" t="s">
        <v>2267</v>
      </c>
      <c r="B66" s="150" t="s">
        <v>2558</v>
      </c>
      <c r="C66" s="150" t="s">
        <v>2251</v>
      </c>
      <c r="D66" s="148">
        <v>4</v>
      </c>
      <c r="E66" s="150" t="s">
        <v>2564</v>
      </c>
      <c r="F66" s="151" t="s">
        <v>2565</v>
      </c>
      <c r="G66" s="151" t="s">
        <v>2566</v>
      </c>
      <c r="H66" s="79" t="s">
        <v>77</v>
      </c>
      <c r="I66" s="151" t="s">
        <v>2567</v>
      </c>
      <c r="J66" s="151">
        <v>10</v>
      </c>
      <c r="K66" s="151" t="s">
        <v>197</v>
      </c>
      <c r="L66" s="79">
        <v>26648</v>
      </c>
      <c r="M66" s="151" t="s">
        <v>2568</v>
      </c>
      <c r="N66" s="79" t="s">
        <v>81</v>
      </c>
      <c r="O66" s="73" t="s">
        <v>106</v>
      </c>
      <c r="P66" s="79" t="s">
        <v>199</v>
      </c>
      <c r="Q66" s="112" t="s">
        <v>100</v>
      </c>
      <c r="R66" s="79" t="s">
        <v>108</v>
      </c>
      <c r="S66" s="79" t="s">
        <v>99</v>
      </c>
      <c r="T66" s="79" t="s">
        <v>1126</v>
      </c>
      <c r="U66" s="79" t="s">
        <v>100</v>
      </c>
      <c r="V66" s="81">
        <v>1</v>
      </c>
      <c r="W66" s="149">
        <v>483000</v>
      </c>
      <c r="X66" s="149">
        <v>0</v>
      </c>
      <c r="Y66" s="149">
        <v>0</v>
      </c>
      <c r="Z66" s="149">
        <v>0</v>
      </c>
      <c r="AA66" s="149">
        <v>183000</v>
      </c>
      <c r="AB66" s="149">
        <v>100000</v>
      </c>
      <c r="AC66" s="149">
        <v>100000</v>
      </c>
      <c r="AD66" s="149">
        <v>100000</v>
      </c>
      <c r="AE66" s="149">
        <v>0</v>
      </c>
      <c r="AF66" s="149">
        <v>0</v>
      </c>
      <c r="AG66" s="149">
        <v>0</v>
      </c>
      <c r="AH66" s="149">
        <v>0</v>
      </c>
      <c r="AI66" s="88" t="s">
        <v>88</v>
      </c>
      <c r="AJ66" s="149">
        <v>0</v>
      </c>
      <c r="AK66" s="149">
        <v>0</v>
      </c>
      <c r="AL66" s="149">
        <v>0</v>
      </c>
      <c r="AM66" s="149">
        <v>0</v>
      </c>
      <c r="AN66" s="149">
        <v>0</v>
      </c>
      <c r="AO66" s="149">
        <v>0</v>
      </c>
      <c r="AP66" s="149">
        <v>0</v>
      </c>
      <c r="AQ66" s="149">
        <v>0</v>
      </c>
      <c r="AR66" s="149">
        <v>0</v>
      </c>
      <c r="AS66" s="149">
        <v>0</v>
      </c>
      <c r="AT66" s="149">
        <v>0</v>
      </c>
      <c r="AU66" s="151"/>
      <c r="AV66" s="230">
        <v>0</v>
      </c>
      <c r="AW66" s="230">
        <v>0</v>
      </c>
      <c r="AX66" s="230" t="s">
        <v>3599</v>
      </c>
      <c r="AY66" s="141">
        <v>9</v>
      </c>
      <c r="AZ66" s="70">
        <v>1</v>
      </c>
      <c r="BA66" s="70">
        <v>1</v>
      </c>
      <c r="BB66" s="70">
        <v>1</v>
      </c>
      <c r="BC66" s="70">
        <v>1</v>
      </c>
      <c r="BD66" s="70">
        <v>1</v>
      </c>
      <c r="BE66" s="70">
        <v>1</v>
      </c>
      <c r="BF66" s="70">
        <v>1</v>
      </c>
      <c r="BG66" s="71">
        <v>0</v>
      </c>
      <c r="BH66" s="71">
        <v>1</v>
      </c>
      <c r="BI66" s="71">
        <v>0</v>
      </c>
      <c r="BJ66" s="71">
        <v>0</v>
      </c>
      <c r="BK66" s="71">
        <v>1</v>
      </c>
      <c r="BL66" s="70">
        <v>1</v>
      </c>
      <c r="BM66" s="70">
        <v>1</v>
      </c>
      <c r="BN66" s="70">
        <v>0</v>
      </c>
      <c r="BO66" s="70">
        <v>1</v>
      </c>
      <c r="BP66" s="403">
        <v>0</v>
      </c>
      <c r="BQ66" s="403">
        <v>0</v>
      </c>
      <c r="BR66" s="403">
        <v>183000</v>
      </c>
      <c r="BS66" s="403">
        <v>100000</v>
      </c>
      <c r="BT66" s="403">
        <v>100000</v>
      </c>
      <c r="BU66" s="403">
        <v>100000</v>
      </c>
      <c r="BV66" s="403">
        <v>0</v>
      </c>
      <c r="BW66" s="403">
        <v>0</v>
      </c>
      <c r="BX66" s="403">
        <v>0</v>
      </c>
      <c r="BY66" s="403">
        <v>0</v>
      </c>
      <c r="BZ66" s="401">
        <v>0</v>
      </c>
      <c r="CA66" s="401">
        <v>0</v>
      </c>
      <c r="CB66" s="401">
        <v>0</v>
      </c>
      <c r="CC66" s="401">
        <v>0</v>
      </c>
      <c r="CD66" s="401">
        <v>0</v>
      </c>
      <c r="CE66" s="401">
        <v>0</v>
      </c>
      <c r="CF66" s="401">
        <v>0</v>
      </c>
      <c r="CG66" s="401">
        <v>0</v>
      </c>
      <c r="CH66" s="401">
        <v>0</v>
      </c>
      <c r="CI66" s="401">
        <v>0</v>
      </c>
      <c r="CJ66" s="401">
        <v>0</v>
      </c>
      <c r="CK66" s="401">
        <v>0</v>
      </c>
      <c r="CL66" s="401">
        <v>0</v>
      </c>
      <c r="CM66" s="401">
        <v>0</v>
      </c>
      <c r="CN66" s="401">
        <v>0</v>
      </c>
      <c r="CO66" s="401">
        <v>0</v>
      </c>
      <c r="CP66" s="401">
        <v>0</v>
      </c>
      <c r="CQ66" s="401">
        <v>0</v>
      </c>
      <c r="CR66" s="401">
        <v>0</v>
      </c>
      <c r="CS66" s="401">
        <v>0</v>
      </c>
      <c r="CT66" s="401">
        <v>0</v>
      </c>
      <c r="CU66" s="401">
        <v>0</v>
      </c>
      <c r="CV66" s="401">
        <v>0</v>
      </c>
      <c r="CW66" s="401">
        <v>0</v>
      </c>
      <c r="CX66" s="401">
        <v>0</v>
      </c>
      <c r="CY66" s="401">
        <v>0</v>
      </c>
      <c r="CZ66" s="401">
        <v>0</v>
      </c>
      <c r="DA66" s="401">
        <v>0</v>
      </c>
      <c r="DB66" s="401">
        <v>0</v>
      </c>
      <c r="DC66" s="401">
        <v>0</v>
      </c>
      <c r="DD66" s="401">
        <v>0</v>
      </c>
      <c r="DE66" s="401">
        <v>0</v>
      </c>
      <c r="DF66" s="401">
        <v>0</v>
      </c>
      <c r="DG66" s="403">
        <v>26648</v>
      </c>
      <c r="DH66" s="403">
        <v>26648</v>
      </c>
      <c r="DI66" s="403">
        <v>26648</v>
      </c>
      <c r="DJ66" s="403">
        <v>26648</v>
      </c>
      <c r="DK66" s="403">
        <v>26648</v>
      </c>
      <c r="DL66" s="403">
        <v>26648</v>
      </c>
      <c r="DM66" s="403">
        <v>26648</v>
      </c>
      <c r="DN66" s="403">
        <v>26648</v>
      </c>
      <c r="DO66" s="403">
        <v>26648</v>
      </c>
      <c r="DP66" s="403">
        <v>26648</v>
      </c>
      <c r="DQ66" s="403">
        <v>26648</v>
      </c>
      <c r="DR66" s="403">
        <v>26648</v>
      </c>
      <c r="DS66" s="403">
        <v>26648</v>
      </c>
      <c r="DT66" s="403">
        <v>26648</v>
      </c>
      <c r="DU66" s="403">
        <v>26648</v>
      </c>
      <c r="DV66" s="403">
        <v>26648</v>
      </c>
      <c r="DW66" s="403">
        <v>26648</v>
      </c>
      <c r="DX66" s="403">
        <v>26648</v>
      </c>
      <c r="DY66" s="403">
        <v>26648</v>
      </c>
      <c r="DZ66" s="403">
        <v>26648</v>
      </c>
      <c r="EA66" s="403">
        <v>26648</v>
      </c>
      <c r="EB66" s="403">
        <v>26648</v>
      </c>
      <c r="EC66" s="403">
        <v>26648</v>
      </c>
      <c r="ED66" s="403">
        <v>26648</v>
      </c>
      <c r="EE66" s="403">
        <v>26648</v>
      </c>
      <c r="EF66" s="403">
        <v>26648</v>
      </c>
      <c r="EG66" s="403">
        <v>26648</v>
      </c>
      <c r="EH66" s="403">
        <v>26648</v>
      </c>
      <c r="EI66" s="403">
        <v>26648</v>
      </c>
      <c r="EJ66" s="403">
        <v>26648</v>
      </c>
      <c r="EK66" s="403">
        <v>26648</v>
      </c>
      <c r="EL66" s="403">
        <v>26648</v>
      </c>
      <c r="EM66" s="403">
        <v>26648</v>
      </c>
      <c r="EN66" s="403">
        <v>26648</v>
      </c>
      <c r="EO66" s="403">
        <v>26648</v>
      </c>
      <c r="EP66" s="403">
        <v>26648</v>
      </c>
      <c r="EQ66" s="403">
        <v>26648</v>
      </c>
      <c r="ER66" s="403">
        <v>26648</v>
      </c>
      <c r="ES66" s="403">
        <v>26648</v>
      </c>
      <c r="ET66" s="403">
        <v>26648</v>
      </c>
      <c r="EU66" s="403">
        <v>26648</v>
      </c>
      <c r="EV66" s="403">
        <v>26648</v>
      </c>
      <c r="EW66" s="403">
        <v>26648</v>
      </c>
      <c r="EX66" s="404">
        <v>165986.39455782314</v>
      </c>
      <c r="EY66" s="404">
        <v>86383.759853147596</v>
      </c>
      <c r="EZ66" s="404">
        <v>82270.247479188198</v>
      </c>
      <c r="FA66" s="404">
        <v>78352.616646845898</v>
      </c>
      <c r="FB66" s="404">
        <v>0</v>
      </c>
      <c r="FC66" s="404">
        <v>0</v>
      </c>
      <c r="FD66" s="404">
        <v>0</v>
      </c>
      <c r="FE66" s="404">
        <v>0</v>
      </c>
      <c r="FF66" s="404">
        <v>0</v>
      </c>
      <c r="FG66" s="404">
        <v>0</v>
      </c>
      <c r="FH66" s="404">
        <v>0</v>
      </c>
      <c r="FI66" s="404">
        <v>0</v>
      </c>
      <c r="FJ66" s="404">
        <v>0</v>
      </c>
      <c r="FK66" s="404">
        <v>0</v>
      </c>
      <c r="FL66" s="404">
        <v>0</v>
      </c>
      <c r="FM66" s="404">
        <v>0</v>
      </c>
      <c r="FN66" s="404">
        <v>0</v>
      </c>
      <c r="FO66" s="404">
        <v>0</v>
      </c>
      <c r="FP66" s="404">
        <v>0</v>
      </c>
      <c r="FQ66" s="404">
        <v>0</v>
      </c>
      <c r="FR66" s="404">
        <v>0</v>
      </c>
      <c r="FS66" s="404">
        <v>0</v>
      </c>
      <c r="FT66" s="404">
        <v>0</v>
      </c>
      <c r="FU66" s="404">
        <v>0</v>
      </c>
      <c r="FV66" s="404">
        <v>0</v>
      </c>
      <c r="FW66" s="404">
        <v>0</v>
      </c>
      <c r="FX66" s="404">
        <v>0</v>
      </c>
      <c r="FY66" s="404">
        <v>0</v>
      </c>
      <c r="FZ66" s="404">
        <v>0</v>
      </c>
      <c r="GA66" s="404">
        <v>0</v>
      </c>
      <c r="GB66" s="404">
        <v>0</v>
      </c>
      <c r="GC66" s="404">
        <v>0</v>
      </c>
      <c r="GD66" s="404">
        <v>0</v>
      </c>
      <c r="GE66" s="404">
        <v>0</v>
      </c>
      <c r="GF66" s="404">
        <v>0</v>
      </c>
      <c r="GG66" s="404">
        <v>0</v>
      </c>
      <c r="GH66" s="404">
        <v>0</v>
      </c>
      <c r="GI66" s="404">
        <v>0</v>
      </c>
      <c r="GJ66" s="404">
        <v>0</v>
      </c>
      <c r="GK66" s="404">
        <v>0</v>
      </c>
      <c r="GL66" s="404">
        <v>24170.521541950111</v>
      </c>
      <c r="GM66" s="404">
        <v>23019.544325666771</v>
      </c>
      <c r="GN66" s="404">
        <v>21923.375548254069</v>
      </c>
      <c r="GO66" s="404">
        <v>20879.405284051492</v>
      </c>
      <c r="GP66" s="404">
        <v>19885.147889572854</v>
      </c>
      <c r="GQ66" s="404">
        <v>18938.236085307475</v>
      </c>
      <c r="GR66" s="404">
        <v>18036.415319340456</v>
      </c>
      <c r="GS66" s="404">
        <v>17177.538399371861</v>
      </c>
      <c r="GT66" s="404">
        <v>16359.560380354154</v>
      </c>
      <c r="GU66" s="404">
        <v>15580.533695575385</v>
      </c>
      <c r="GV66" s="404">
        <v>14838.603519595606</v>
      </c>
      <c r="GW66" s="404">
        <v>14132.003351995812</v>
      </c>
      <c r="GX66" s="404">
        <v>13459.050811424586</v>
      </c>
      <c r="GY66" s="404">
        <v>12818.143629928174</v>
      </c>
      <c r="GZ66" s="404">
        <v>12207.755838026833</v>
      </c>
      <c r="HA66" s="404">
        <v>11626.434131454125</v>
      </c>
      <c r="HB66" s="404">
        <v>11072.794410908691</v>
      </c>
      <c r="HC66" s="404">
        <v>10545.518486579705</v>
      </c>
      <c r="HD66" s="404">
        <v>10043.350939599721</v>
      </c>
      <c r="HE66" s="404">
        <v>9565.0961329521142</v>
      </c>
      <c r="HF66" s="404">
        <v>9109.6153647162992</v>
      </c>
      <c r="HG66" s="404">
        <v>8675.8241568726644</v>
      </c>
      <c r="HH66" s="404">
        <v>8262.6896732120622</v>
      </c>
      <c r="HI66" s="404">
        <v>7869.2282602019641</v>
      </c>
      <c r="HJ66" s="404">
        <v>7494.5031049542513</v>
      </c>
      <c r="HK66" s="404">
        <v>7137.6220047183342</v>
      </c>
      <c r="HL66" s="404">
        <v>6797.7352425888912</v>
      </c>
      <c r="HM66" s="404">
        <v>6474.0335643703711</v>
      </c>
      <c r="HN66" s="404">
        <v>6165.7462517813074</v>
      </c>
      <c r="HO66" s="404">
        <v>5872.1392874107669</v>
      </c>
      <c r="HP66" s="404">
        <v>5592.5136070578737</v>
      </c>
      <c r="HQ66" s="404">
        <v>5326.2034352932133</v>
      </c>
      <c r="HR66" s="404">
        <v>5072.5747002792505</v>
      </c>
      <c r="HS66" s="404">
        <v>4831.0235240754764</v>
      </c>
      <c r="HT66" s="404">
        <v>4600.9747848337875</v>
      </c>
      <c r="HU66" s="404">
        <v>4381.8807474607493</v>
      </c>
      <c r="HV66" s="404">
        <v>4173.2197594864292</v>
      </c>
      <c r="HW66" s="404">
        <v>3974.4950090346933</v>
      </c>
      <c r="HX66" s="404">
        <v>3785.2333419378037</v>
      </c>
      <c r="HY66" s="404">
        <v>3604.9841351788605</v>
      </c>
      <c r="HZ66" s="404">
        <v>412993.01853700483</v>
      </c>
      <c r="IA66" s="404">
        <v>195970.27846944463</v>
      </c>
      <c r="IB66" s="401">
        <v>0.47451232750532657</v>
      </c>
    </row>
    <row r="67" spans="1:236" ht="90" customHeight="1" x14ac:dyDescent="0.2">
      <c r="A67" s="137" t="s">
        <v>1436</v>
      </c>
      <c r="B67" s="138" t="s">
        <v>1437</v>
      </c>
      <c r="C67" s="138" t="s">
        <v>1470</v>
      </c>
      <c r="D67" s="121">
        <v>7</v>
      </c>
      <c r="E67" s="138" t="s">
        <v>1471</v>
      </c>
      <c r="F67" s="124" t="s">
        <v>1472</v>
      </c>
      <c r="G67" s="118" t="s">
        <v>1473</v>
      </c>
      <c r="H67" s="142" t="s">
        <v>77</v>
      </c>
      <c r="I67" s="118" t="s">
        <v>1442</v>
      </c>
      <c r="J67" s="118">
        <v>10</v>
      </c>
      <c r="K67" s="227" t="s">
        <v>79</v>
      </c>
      <c r="L67" s="142">
        <v>23800</v>
      </c>
      <c r="M67" s="142" t="s">
        <v>1460</v>
      </c>
      <c r="N67" s="142" t="s">
        <v>147</v>
      </c>
      <c r="O67" s="90" t="s">
        <v>148</v>
      </c>
      <c r="P67" s="142" t="s">
        <v>467</v>
      </c>
      <c r="Q67" s="112" t="s">
        <v>100</v>
      </c>
      <c r="R67" s="142" t="s">
        <v>108</v>
      </c>
      <c r="S67" s="142" t="s">
        <v>99</v>
      </c>
      <c r="T67" s="142" t="s">
        <v>884</v>
      </c>
      <c r="U67" s="142" t="s">
        <v>100</v>
      </c>
      <c r="V67" s="117">
        <v>1</v>
      </c>
      <c r="W67" s="107">
        <v>480000</v>
      </c>
      <c r="X67" s="107">
        <v>0</v>
      </c>
      <c r="Y67" s="107">
        <v>0</v>
      </c>
      <c r="Z67" s="107">
        <v>0</v>
      </c>
      <c r="AA67" s="107">
        <v>120000</v>
      </c>
      <c r="AB67" s="107">
        <v>0</v>
      </c>
      <c r="AC67" s="107">
        <v>120000</v>
      </c>
      <c r="AD67" s="136">
        <v>0</v>
      </c>
      <c r="AE67" s="107">
        <v>120000</v>
      </c>
      <c r="AF67" s="139">
        <v>0</v>
      </c>
      <c r="AG67" s="107">
        <v>120000</v>
      </c>
      <c r="AH67" s="139">
        <v>0</v>
      </c>
      <c r="AI67" s="142" t="s">
        <v>88</v>
      </c>
      <c r="AJ67" s="136">
        <v>0</v>
      </c>
      <c r="AK67" s="136">
        <v>0</v>
      </c>
      <c r="AL67" s="136">
        <v>0</v>
      </c>
      <c r="AM67" s="136">
        <v>0</v>
      </c>
      <c r="AN67" s="136">
        <v>0</v>
      </c>
      <c r="AO67" s="136">
        <v>0</v>
      </c>
      <c r="AP67" s="136">
        <v>0</v>
      </c>
      <c r="AQ67" s="139">
        <v>0</v>
      </c>
      <c r="AR67" s="139">
        <v>0</v>
      </c>
      <c r="AS67" s="139">
        <v>0</v>
      </c>
      <c r="AT67" s="139">
        <v>0</v>
      </c>
      <c r="AU67" s="118"/>
      <c r="AV67" s="230">
        <v>0</v>
      </c>
      <c r="AW67" s="230">
        <v>0</v>
      </c>
      <c r="AX67" s="230" t="s">
        <v>3613</v>
      </c>
      <c r="AY67" s="141">
        <v>9</v>
      </c>
      <c r="AZ67" s="70">
        <v>1</v>
      </c>
      <c r="BA67" s="70">
        <v>1</v>
      </c>
      <c r="BB67" s="70">
        <v>1</v>
      </c>
      <c r="BC67" s="70">
        <v>1</v>
      </c>
      <c r="BD67" s="70">
        <v>1</v>
      </c>
      <c r="BE67" s="70">
        <v>1</v>
      </c>
      <c r="BF67" s="70">
        <v>1</v>
      </c>
      <c r="BG67" s="71">
        <v>0</v>
      </c>
      <c r="BH67" s="71">
        <v>1</v>
      </c>
      <c r="BI67" s="71">
        <v>0</v>
      </c>
      <c r="BJ67" s="71">
        <v>1</v>
      </c>
      <c r="BK67" s="71">
        <v>0</v>
      </c>
      <c r="BL67" s="70">
        <v>1</v>
      </c>
      <c r="BM67" s="70">
        <v>1</v>
      </c>
      <c r="BN67" s="70">
        <v>0</v>
      </c>
      <c r="BO67" s="70">
        <v>1</v>
      </c>
      <c r="BP67" s="403">
        <v>0</v>
      </c>
      <c r="BQ67" s="403">
        <v>0</v>
      </c>
      <c r="BR67" s="403">
        <v>120000</v>
      </c>
      <c r="BS67" s="403">
        <v>0</v>
      </c>
      <c r="BT67" s="403">
        <v>120000</v>
      </c>
      <c r="BU67" s="403">
        <v>0</v>
      </c>
      <c r="BV67" s="403">
        <v>120000</v>
      </c>
      <c r="BW67" s="403">
        <v>0</v>
      </c>
      <c r="BX67" s="403">
        <v>120000</v>
      </c>
      <c r="BY67" s="403">
        <v>0</v>
      </c>
      <c r="BZ67" s="401">
        <v>0</v>
      </c>
      <c r="CA67" s="401">
        <v>0</v>
      </c>
      <c r="CB67" s="401">
        <v>0</v>
      </c>
      <c r="CC67" s="401">
        <v>0</v>
      </c>
      <c r="CD67" s="401">
        <v>0</v>
      </c>
      <c r="CE67" s="401">
        <v>0</v>
      </c>
      <c r="CF67" s="401">
        <v>0</v>
      </c>
      <c r="CG67" s="401">
        <v>0</v>
      </c>
      <c r="CH67" s="401">
        <v>0</v>
      </c>
      <c r="CI67" s="401">
        <v>0</v>
      </c>
      <c r="CJ67" s="401">
        <v>0</v>
      </c>
      <c r="CK67" s="401">
        <v>0</v>
      </c>
      <c r="CL67" s="401">
        <v>0</v>
      </c>
      <c r="CM67" s="401">
        <v>0</v>
      </c>
      <c r="CN67" s="401">
        <v>0</v>
      </c>
      <c r="CO67" s="401">
        <v>0</v>
      </c>
      <c r="CP67" s="401">
        <v>0</v>
      </c>
      <c r="CQ67" s="401">
        <v>0</v>
      </c>
      <c r="CR67" s="401">
        <v>0</v>
      </c>
      <c r="CS67" s="401">
        <v>0</v>
      </c>
      <c r="CT67" s="401">
        <v>0</v>
      </c>
      <c r="CU67" s="401">
        <v>0</v>
      </c>
      <c r="CV67" s="401">
        <v>0</v>
      </c>
      <c r="CW67" s="401">
        <v>0</v>
      </c>
      <c r="CX67" s="401">
        <v>0</v>
      </c>
      <c r="CY67" s="401">
        <v>0</v>
      </c>
      <c r="CZ67" s="401">
        <v>0</v>
      </c>
      <c r="DA67" s="401">
        <v>0</v>
      </c>
      <c r="DB67" s="401">
        <v>0</v>
      </c>
      <c r="DC67" s="401">
        <v>0</v>
      </c>
      <c r="DD67" s="401">
        <v>0</v>
      </c>
      <c r="DE67" s="401">
        <v>0</v>
      </c>
      <c r="DF67" s="401">
        <v>0</v>
      </c>
      <c r="DG67" s="403">
        <v>23800</v>
      </c>
      <c r="DH67" s="403">
        <v>23800</v>
      </c>
      <c r="DI67" s="403">
        <v>23800</v>
      </c>
      <c r="DJ67" s="403">
        <v>23800</v>
      </c>
      <c r="DK67" s="403">
        <v>23800</v>
      </c>
      <c r="DL67" s="403">
        <v>23800</v>
      </c>
      <c r="DM67" s="403">
        <v>23800</v>
      </c>
      <c r="DN67" s="403">
        <v>23800</v>
      </c>
      <c r="DO67" s="403">
        <v>23800</v>
      </c>
      <c r="DP67" s="403">
        <v>23800</v>
      </c>
      <c r="DQ67" s="403">
        <v>23800</v>
      </c>
      <c r="DR67" s="403">
        <v>23800</v>
      </c>
      <c r="DS67" s="403">
        <v>23800</v>
      </c>
      <c r="DT67" s="403">
        <v>23800</v>
      </c>
      <c r="DU67" s="403">
        <v>23800</v>
      </c>
      <c r="DV67" s="403">
        <v>23800</v>
      </c>
      <c r="DW67" s="403">
        <v>23800</v>
      </c>
      <c r="DX67" s="403">
        <v>23800</v>
      </c>
      <c r="DY67" s="403">
        <v>23800</v>
      </c>
      <c r="DZ67" s="403">
        <v>23800</v>
      </c>
      <c r="EA67" s="403">
        <v>23800</v>
      </c>
      <c r="EB67" s="403">
        <v>23800</v>
      </c>
      <c r="EC67" s="403">
        <v>23800</v>
      </c>
      <c r="ED67" s="403">
        <v>23800</v>
      </c>
      <c r="EE67" s="403">
        <v>23800</v>
      </c>
      <c r="EF67" s="403">
        <v>23800</v>
      </c>
      <c r="EG67" s="403">
        <v>23800</v>
      </c>
      <c r="EH67" s="403">
        <v>23800</v>
      </c>
      <c r="EI67" s="403">
        <v>23800</v>
      </c>
      <c r="EJ67" s="403">
        <v>23800</v>
      </c>
      <c r="EK67" s="403">
        <v>23800</v>
      </c>
      <c r="EL67" s="403">
        <v>23800</v>
      </c>
      <c r="EM67" s="403">
        <v>23800</v>
      </c>
      <c r="EN67" s="403">
        <v>23800</v>
      </c>
      <c r="EO67" s="403">
        <v>23800</v>
      </c>
      <c r="EP67" s="403">
        <v>23800</v>
      </c>
      <c r="EQ67" s="403">
        <v>23800</v>
      </c>
      <c r="ER67" s="403">
        <v>23800</v>
      </c>
      <c r="ES67" s="403">
        <v>23800</v>
      </c>
      <c r="ET67" s="403">
        <v>23800</v>
      </c>
      <c r="EU67" s="403">
        <v>23800</v>
      </c>
      <c r="EV67" s="403">
        <v>23800</v>
      </c>
      <c r="EW67" s="403">
        <v>23800</v>
      </c>
      <c r="EX67" s="404">
        <v>108843.53741496598</v>
      </c>
      <c r="EY67" s="404">
        <v>0</v>
      </c>
      <c r="EZ67" s="404">
        <v>98724.296975025834</v>
      </c>
      <c r="FA67" s="404">
        <v>0</v>
      </c>
      <c r="FB67" s="404">
        <v>89545.847596395324</v>
      </c>
      <c r="FC67" s="404">
        <v>0</v>
      </c>
      <c r="FD67" s="404">
        <v>81220.723443442461</v>
      </c>
      <c r="FE67" s="404">
        <v>0</v>
      </c>
      <c r="FF67" s="404">
        <v>0</v>
      </c>
      <c r="FG67" s="404">
        <v>0</v>
      </c>
      <c r="FH67" s="404">
        <v>0</v>
      </c>
      <c r="FI67" s="404">
        <v>0</v>
      </c>
      <c r="FJ67" s="404">
        <v>0</v>
      </c>
      <c r="FK67" s="404">
        <v>0</v>
      </c>
      <c r="FL67" s="404">
        <v>0</v>
      </c>
      <c r="FM67" s="404">
        <v>0</v>
      </c>
      <c r="FN67" s="404">
        <v>0</v>
      </c>
      <c r="FO67" s="404">
        <v>0</v>
      </c>
      <c r="FP67" s="404">
        <v>0</v>
      </c>
      <c r="FQ67" s="404">
        <v>0</v>
      </c>
      <c r="FR67" s="404">
        <v>0</v>
      </c>
      <c r="FS67" s="404">
        <v>0</v>
      </c>
      <c r="FT67" s="404">
        <v>0</v>
      </c>
      <c r="FU67" s="404">
        <v>0</v>
      </c>
      <c r="FV67" s="404">
        <v>0</v>
      </c>
      <c r="FW67" s="404">
        <v>0</v>
      </c>
      <c r="FX67" s="404">
        <v>0</v>
      </c>
      <c r="FY67" s="404">
        <v>0</v>
      </c>
      <c r="FZ67" s="404">
        <v>0</v>
      </c>
      <c r="GA67" s="404">
        <v>0</v>
      </c>
      <c r="GB67" s="404">
        <v>0</v>
      </c>
      <c r="GC67" s="404">
        <v>0</v>
      </c>
      <c r="GD67" s="404">
        <v>0</v>
      </c>
      <c r="GE67" s="404">
        <v>0</v>
      </c>
      <c r="GF67" s="404">
        <v>0</v>
      </c>
      <c r="GG67" s="404">
        <v>0</v>
      </c>
      <c r="GH67" s="404">
        <v>0</v>
      </c>
      <c r="GI67" s="404">
        <v>0</v>
      </c>
      <c r="GJ67" s="404">
        <v>0</v>
      </c>
      <c r="GK67" s="404">
        <v>0</v>
      </c>
      <c r="GL67" s="404">
        <v>21587.301587301587</v>
      </c>
      <c r="GM67" s="404">
        <v>20559.334845049128</v>
      </c>
      <c r="GN67" s="404">
        <v>19580.31890004679</v>
      </c>
      <c r="GO67" s="404">
        <v>18647.922761949321</v>
      </c>
      <c r="GP67" s="404">
        <v>17759.926439951738</v>
      </c>
      <c r="GQ67" s="404">
        <v>16914.215657096891</v>
      </c>
      <c r="GR67" s="404">
        <v>16108.776816282754</v>
      </c>
      <c r="GS67" s="404">
        <v>15341.692205983576</v>
      </c>
      <c r="GT67" s="404">
        <v>14611.135434270072</v>
      </c>
      <c r="GU67" s="404">
        <v>13915.367080257211</v>
      </c>
      <c r="GV67" s="404">
        <v>13252.730552625917</v>
      </c>
      <c r="GW67" s="404">
        <v>12621.648145358013</v>
      </c>
      <c r="GX67" s="404">
        <v>12020.617281293349</v>
      </c>
      <c r="GY67" s="404">
        <v>11448.206934565091</v>
      </c>
      <c r="GZ67" s="404">
        <v>10903.054223395326</v>
      </c>
      <c r="HA67" s="404">
        <v>10383.861165138404</v>
      </c>
      <c r="HB67" s="404">
        <v>9889.3915858460987</v>
      </c>
      <c r="HC67" s="404">
        <v>9418.4681769962845</v>
      </c>
      <c r="HD67" s="404">
        <v>8969.9696923774136</v>
      </c>
      <c r="HE67" s="404">
        <v>8542.8282784546809</v>
      </c>
      <c r="HF67" s="404">
        <v>8136.026931861601</v>
      </c>
      <c r="HG67" s="404">
        <v>7748.5970779634281</v>
      </c>
      <c r="HH67" s="404">
        <v>7379.6162647270748</v>
      </c>
      <c r="HI67" s="404">
        <v>7028.2059664067383</v>
      </c>
      <c r="HJ67" s="404">
        <v>6693.5294918159407</v>
      </c>
      <c r="HK67" s="404">
        <v>6374.7899922056577</v>
      </c>
      <c r="HL67" s="404">
        <v>6071.2285640053888</v>
      </c>
      <c r="HM67" s="404">
        <v>5782.1224419098926</v>
      </c>
      <c r="HN67" s="404">
        <v>5506.7832780094241</v>
      </c>
      <c r="HO67" s="404">
        <v>5244.5555028661156</v>
      </c>
      <c r="HP67" s="404">
        <v>4994.8147646343969</v>
      </c>
      <c r="HQ67" s="404">
        <v>4756.9664425089486</v>
      </c>
      <c r="HR67" s="404">
        <v>4530.444230960904</v>
      </c>
      <c r="HS67" s="404">
        <v>4314.7087913913365</v>
      </c>
      <c r="HT67" s="404">
        <v>4109.2464679917493</v>
      </c>
      <c r="HU67" s="404">
        <v>3913.5680647540466</v>
      </c>
      <c r="HV67" s="404">
        <v>3727.2076807181402</v>
      </c>
      <c r="HW67" s="404">
        <v>3549.7216006839426</v>
      </c>
      <c r="HX67" s="404">
        <v>3380.6872387466124</v>
      </c>
      <c r="HY67" s="404">
        <v>3219.7021321396305</v>
      </c>
      <c r="HZ67" s="404">
        <v>378334.40542982961</v>
      </c>
      <c r="IA67" s="404">
        <v>175025.99172818908</v>
      </c>
      <c r="IB67" s="401">
        <v>0.46262245573288596</v>
      </c>
    </row>
    <row r="68" spans="1:236" ht="90" customHeight="1" x14ac:dyDescent="0.2">
      <c r="A68" s="251" t="s">
        <v>245</v>
      </c>
      <c r="B68" s="252" t="s">
        <v>246</v>
      </c>
      <c r="C68" s="252" t="s">
        <v>265</v>
      </c>
      <c r="D68" s="197">
        <v>1</v>
      </c>
      <c r="E68" s="252" t="s">
        <v>266</v>
      </c>
      <c r="F68" s="237" t="s">
        <v>267</v>
      </c>
      <c r="G68" s="237" t="s">
        <v>268</v>
      </c>
      <c r="H68" s="197" t="s">
        <v>77</v>
      </c>
      <c r="I68" s="237" t="s">
        <v>258</v>
      </c>
      <c r="J68" s="236">
        <v>40</v>
      </c>
      <c r="K68" s="227" t="s">
        <v>94</v>
      </c>
      <c r="L68" s="77">
        <v>41357.69</v>
      </c>
      <c r="M68" s="13" t="s">
        <v>269</v>
      </c>
      <c r="N68" s="13" t="s">
        <v>96</v>
      </c>
      <c r="O68" s="13" t="s">
        <v>217</v>
      </c>
      <c r="P68" s="13" t="s">
        <v>225</v>
      </c>
      <c r="Q68" s="112" t="s">
        <v>100</v>
      </c>
      <c r="R68" s="13" t="s">
        <v>261</v>
      </c>
      <c r="S68" s="13" t="s">
        <v>252</v>
      </c>
      <c r="T68" s="13" t="s">
        <v>262</v>
      </c>
      <c r="U68" s="13" t="s">
        <v>100</v>
      </c>
      <c r="V68" s="253">
        <v>0.1</v>
      </c>
      <c r="W68" s="239">
        <v>1620000</v>
      </c>
      <c r="X68" s="239">
        <v>60000</v>
      </c>
      <c r="Y68" s="239">
        <v>0</v>
      </c>
      <c r="Z68" s="239">
        <v>0</v>
      </c>
      <c r="AA68" s="239">
        <v>1620000</v>
      </c>
      <c r="AB68" s="239">
        <v>0</v>
      </c>
      <c r="AC68" s="239">
        <v>0</v>
      </c>
      <c r="AD68" s="239">
        <v>0</v>
      </c>
      <c r="AE68" s="239">
        <v>0</v>
      </c>
      <c r="AF68" s="239">
        <v>0</v>
      </c>
      <c r="AG68" s="239">
        <v>0</v>
      </c>
      <c r="AH68" s="239">
        <v>0</v>
      </c>
      <c r="AI68" s="13" t="s">
        <v>88</v>
      </c>
      <c r="AJ68" s="239">
        <v>0</v>
      </c>
      <c r="AK68" s="239">
        <v>0</v>
      </c>
      <c r="AL68" s="239">
        <v>0</v>
      </c>
      <c r="AM68" s="239">
        <v>0</v>
      </c>
      <c r="AN68" s="239">
        <v>0</v>
      </c>
      <c r="AO68" s="239">
        <v>0</v>
      </c>
      <c r="AP68" s="239">
        <v>0</v>
      </c>
      <c r="AQ68" s="239">
        <v>0</v>
      </c>
      <c r="AR68" s="239">
        <v>0</v>
      </c>
      <c r="AS68" s="239">
        <v>0</v>
      </c>
      <c r="AT68" s="239">
        <v>0</v>
      </c>
      <c r="AU68" s="237" t="s">
        <v>270</v>
      </c>
      <c r="AV68" s="230">
        <v>0</v>
      </c>
      <c r="AW68" s="230">
        <v>0</v>
      </c>
      <c r="AX68" s="230" t="s">
        <v>3622</v>
      </c>
      <c r="AY68" s="141">
        <v>8</v>
      </c>
      <c r="AZ68" s="70">
        <v>1</v>
      </c>
      <c r="BA68" s="70">
        <v>1</v>
      </c>
      <c r="BB68" s="70">
        <v>1</v>
      </c>
      <c r="BC68" s="70">
        <v>1</v>
      </c>
      <c r="BD68" s="70">
        <v>1</v>
      </c>
      <c r="BE68" s="70">
        <v>1</v>
      </c>
      <c r="BF68" s="70">
        <v>1</v>
      </c>
      <c r="BG68" s="71">
        <v>0</v>
      </c>
      <c r="BH68" s="71">
        <v>0</v>
      </c>
      <c r="BI68" s="71">
        <v>0</v>
      </c>
      <c r="BJ68" s="71">
        <v>0</v>
      </c>
      <c r="BK68" s="71">
        <v>0</v>
      </c>
      <c r="BL68" s="70">
        <v>1</v>
      </c>
      <c r="BM68" s="70">
        <v>1</v>
      </c>
      <c r="BN68" s="70">
        <v>0</v>
      </c>
      <c r="BO68" s="70">
        <v>1</v>
      </c>
      <c r="BP68" s="403">
        <v>0</v>
      </c>
      <c r="BQ68" s="403">
        <v>0</v>
      </c>
      <c r="BR68" s="403">
        <v>1620000</v>
      </c>
      <c r="BS68" s="403">
        <v>0</v>
      </c>
      <c r="BT68" s="403">
        <v>0</v>
      </c>
      <c r="BU68" s="403">
        <v>0</v>
      </c>
      <c r="BV68" s="403">
        <v>0</v>
      </c>
      <c r="BW68" s="403">
        <v>0</v>
      </c>
      <c r="BX68" s="403">
        <v>0</v>
      </c>
      <c r="BY68" s="403">
        <v>0</v>
      </c>
      <c r="BZ68" s="401">
        <v>0</v>
      </c>
      <c r="CA68" s="401">
        <v>0</v>
      </c>
      <c r="CB68" s="401">
        <v>0</v>
      </c>
      <c r="CC68" s="401">
        <v>0</v>
      </c>
      <c r="CD68" s="401">
        <v>0</v>
      </c>
      <c r="CE68" s="401">
        <v>0</v>
      </c>
      <c r="CF68" s="401">
        <v>0</v>
      </c>
      <c r="CG68" s="401">
        <v>0</v>
      </c>
      <c r="CH68" s="401">
        <v>0</v>
      </c>
      <c r="CI68" s="401">
        <v>0</v>
      </c>
      <c r="CJ68" s="401">
        <v>0</v>
      </c>
      <c r="CK68" s="401">
        <v>0</v>
      </c>
      <c r="CL68" s="401">
        <v>0</v>
      </c>
      <c r="CM68" s="401">
        <v>0</v>
      </c>
      <c r="CN68" s="401">
        <v>0</v>
      </c>
      <c r="CO68" s="401">
        <v>0</v>
      </c>
      <c r="CP68" s="401">
        <v>0</v>
      </c>
      <c r="CQ68" s="401">
        <v>0</v>
      </c>
      <c r="CR68" s="401">
        <v>0</v>
      </c>
      <c r="CS68" s="401">
        <v>0</v>
      </c>
      <c r="CT68" s="401">
        <v>0</v>
      </c>
      <c r="CU68" s="401">
        <v>0</v>
      </c>
      <c r="CV68" s="401">
        <v>0</v>
      </c>
      <c r="CW68" s="401">
        <v>0</v>
      </c>
      <c r="CX68" s="401">
        <v>0</v>
      </c>
      <c r="CY68" s="401">
        <v>0</v>
      </c>
      <c r="CZ68" s="401">
        <v>0</v>
      </c>
      <c r="DA68" s="401">
        <v>0</v>
      </c>
      <c r="DB68" s="401">
        <v>0</v>
      </c>
      <c r="DC68" s="401">
        <v>0</v>
      </c>
      <c r="DD68" s="401">
        <v>0</v>
      </c>
      <c r="DE68" s="401">
        <v>0</v>
      </c>
      <c r="DF68" s="401">
        <v>0</v>
      </c>
      <c r="DG68" s="403">
        <v>41357.69</v>
      </c>
      <c r="DH68" s="403">
        <v>41357.69</v>
      </c>
      <c r="DI68" s="403">
        <v>41357.69</v>
      </c>
      <c r="DJ68" s="403">
        <v>41357.69</v>
      </c>
      <c r="DK68" s="403">
        <v>41357.69</v>
      </c>
      <c r="DL68" s="403">
        <v>41357.69</v>
      </c>
      <c r="DM68" s="403">
        <v>41357.69</v>
      </c>
      <c r="DN68" s="403">
        <v>41357.69</v>
      </c>
      <c r="DO68" s="403">
        <v>41357.69</v>
      </c>
      <c r="DP68" s="403">
        <v>41357.69</v>
      </c>
      <c r="DQ68" s="403">
        <v>41357.69</v>
      </c>
      <c r="DR68" s="403">
        <v>41357.69</v>
      </c>
      <c r="DS68" s="403">
        <v>41357.69</v>
      </c>
      <c r="DT68" s="403">
        <v>41357.69</v>
      </c>
      <c r="DU68" s="403">
        <v>41357.69</v>
      </c>
      <c r="DV68" s="403">
        <v>41357.69</v>
      </c>
      <c r="DW68" s="403">
        <v>41357.69</v>
      </c>
      <c r="DX68" s="403">
        <v>41357.69</v>
      </c>
      <c r="DY68" s="403">
        <v>41357.69</v>
      </c>
      <c r="DZ68" s="403">
        <v>41357.69</v>
      </c>
      <c r="EA68" s="403">
        <v>41357.69</v>
      </c>
      <c r="EB68" s="403">
        <v>41357.69</v>
      </c>
      <c r="EC68" s="403">
        <v>41357.69</v>
      </c>
      <c r="ED68" s="403">
        <v>41357.69</v>
      </c>
      <c r="EE68" s="403">
        <v>41357.69</v>
      </c>
      <c r="EF68" s="403">
        <v>41357.69</v>
      </c>
      <c r="EG68" s="403">
        <v>41357.69</v>
      </c>
      <c r="EH68" s="403">
        <v>41357.69</v>
      </c>
      <c r="EI68" s="403">
        <v>41357.69</v>
      </c>
      <c r="EJ68" s="403">
        <v>41357.69</v>
      </c>
      <c r="EK68" s="403">
        <v>41357.69</v>
      </c>
      <c r="EL68" s="403">
        <v>41357.69</v>
      </c>
      <c r="EM68" s="403">
        <v>41357.69</v>
      </c>
      <c r="EN68" s="403">
        <v>41357.69</v>
      </c>
      <c r="EO68" s="403">
        <v>41357.69</v>
      </c>
      <c r="EP68" s="403">
        <v>41357.69</v>
      </c>
      <c r="EQ68" s="403">
        <v>41357.69</v>
      </c>
      <c r="ER68" s="403">
        <v>41357.69</v>
      </c>
      <c r="ES68" s="403">
        <v>41357.69</v>
      </c>
      <c r="ET68" s="403">
        <v>41357.69</v>
      </c>
      <c r="EU68" s="403">
        <v>41357.69</v>
      </c>
      <c r="EV68" s="403">
        <v>41357.69</v>
      </c>
      <c r="EW68" s="403">
        <v>41357.69</v>
      </c>
      <c r="EX68" s="404">
        <v>1469387.7551020407</v>
      </c>
      <c r="EY68" s="404">
        <v>0</v>
      </c>
      <c r="EZ68" s="404">
        <v>0</v>
      </c>
      <c r="FA68" s="404">
        <v>0</v>
      </c>
      <c r="FB68" s="404">
        <v>0</v>
      </c>
      <c r="FC68" s="404">
        <v>0</v>
      </c>
      <c r="FD68" s="404">
        <v>0</v>
      </c>
      <c r="FE68" s="404">
        <v>0</v>
      </c>
      <c r="FF68" s="404">
        <v>0</v>
      </c>
      <c r="FG68" s="404">
        <v>0</v>
      </c>
      <c r="FH68" s="404">
        <v>0</v>
      </c>
      <c r="FI68" s="404">
        <v>0</v>
      </c>
      <c r="FJ68" s="404">
        <v>0</v>
      </c>
      <c r="FK68" s="404">
        <v>0</v>
      </c>
      <c r="FL68" s="404">
        <v>0</v>
      </c>
      <c r="FM68" s="404">
        <v>0</v>
      </c>
      <c r="FN68" s="404">
        <v>0</v>
      </c>
      <c r="FO68" s="404">
        <v>0</v>
      </c>
      <c r="FP68" s="404">
        <v>0</v>
      </c>
      <c r="FQ68" s="404">
        <v>0</v>
      </c>
      <c r="FR68" s="404">
        <v>0</v>
      </c>
      <c r="FS68" s="404">
        <v>0</v>
      </c>
      <c r="FT68" s="404">
        <v>0</v>
      </c>
      <c r="FU68" s="404">
        <v>0</v>
      </c>
      <c r="FV68" s="404">
        <v>0</v>
      </c>
      <c r="FW68" s="404">
        <v>0</v>
      </c>
      <c r="FX68" s="404">
        <v>0</v>
      </c>
      <c r="FY68" s="404">
        <v>0</v>
      </c>
      <c r="FZ68" s="404">
        <v>0</v>
      </c>
      <c r="GA68" s="404">
        <v>0</v>
      </c>
      <c r="GB68" s="404">
        <v>0</v>
      </c>
      <c r="GC68" s="404">
        <v>0</v>
      </c>
      <c r="GD68" s="404">
        <v>0</v>
      </c>
      <c r="GE68" s="404">
        <v>0</v>
      </c>
      <c r="GF68" s="404">
        <v>0</v>
      </c>
      <c r="GG68" s="404">
        <v>0</v>
      </c>
      <c r="GH68" s="404">
        <v>0</v>
      </c>
      <c r="GI68" s="404">
        <v>0</v>
      </c>
      <c r="GJ68" s="404">
        <v>0</v>
      </c>
      <c r="GK68" s="404">
        <v>0</v>
      </c>
      <c r="GL68" s="404">
        <v>37512.643990929704</v>
      </c>
      <c r="GM68" s="404">
        <v>35726.327610409244</v>
      </c>
      <c r="GN68" s="404">
        <v>34025.073914675471</v>
      </c>
      <c r="GO68" s="404">
        <v>32404.832299690923</v>
      </c>
      <c r="GP68" s="404">
        <v>30861.74504732469</v>
      </c>
      <c r="GQ68" s="404">
        <v>29392.138140309224</v>
      </c>
      <c r="GR68" s="404">
        <v>27992.512514580216</v>
      </c>
      <c r="GS68" s="404">
        <v>26659.535728171635</v>
      </c>
      <c r="GT68" s="404">
        <v>25390.034026830126</v>
      </c>
      <c r="GU68" s="404">
        <v>24180.984787457262</v>
      </c>
      <c r="GV68" s="404">
        <v>23029.509321387872</v>
      </c>
      <c r="GW68" s="404">
        <v>21932.866020369398</v>
      </c>
      <c r="GX68" s="404">
        <v>20888.443828923242</v>
      </c>
      <c r="GY68" s="404">
        <v>19893.756027545936</v>
      </c>
      <c r="GZ68" s="404">
        <v>18946.434311948513</v>
      </c>
      <c r="HA68" s="404">
        <v>18044.223154236679</v>
      </c>
      <c r="HB68" s="404">
        <v>17184.974432606359</v>
      </c>
      <c r="HC68" s="404">
        <v>16366.642316767962</v>
      </c>
      <c r="HD68" s="404">
        <v>15587.278396921869</v>
      </c>
      <c r="HE68" s="404">
        <v>14845.027044687495</v>
      </c>
      <c r="HF68" s="404">
        <v>14138.120994940471</v>
      </c>
      <c r="HG68" s="404">
        <v>13464.877138038542</v>
      </c>
      <c r="HH68" s="404">
        <v>12823.692512417661</v>
      </c>
      <c r="HI68" s="404">
        <v>12213.040488016819</v>
      </c>
      <c r="HJ68" s="404">
        <v>11631.46713144459</v>
      </c>
      <c r="HK68" s="404">
        <v>11077.587744232942</v>
      </c>
      <c r="HL68" s="404">
        <v>10550.083565936136</v>
      </c>
      <c r="HM68" s="404">
        <v>10047.698634224889</v>
      </c>
      <c r="HN68" s="404">
        <v>9569.2367944998987</v>
      </c>
      <c r="HO68" s="404">
        <v>9113.5588519046614</v>
      </c>
      <c r="HP68" s="404">
        <v>8679.5798589568203</v>
      </c>
      <c r="HQ68" s="404">
        <v>8266.2665323398287</v>
      </c>
      <c r="HR68" s="404">
        <v>7872.6347927045999</v>
      </c>
      <c r="HS68" s="404">
        <v>7497.7474216234268</v>
      </c>
      <c r="HT68" s="404">
        <v>7140.7118301175506</v>
      </c>
      <c r="HU68" s="404">
        <v>6800.6779334452858</v>
      </c>
      <c r="HV68" s="404">
        <v>6476.836127090749</v>
      </c>
      <c r="HW68" s="404">
        <v>6168.4153591340455</v>
      </c>
      <c r="HX68" s="404">
        <v>5874.6812944133781</v>
      </c>
      <c r="HY68" s="404">
        <v>5594.9345661079788</v>
      </c>
      <c r="HZ68" s="404">
        <v>1469387.7551020407</v>
      </c>
      <c r="IA68" s="404">
        <v>675866.83248736418</v>
      </c>
      <c r="IB68" s="401">
        <v>0.45996492766501179</v>
      </c>
    </row>
    <row r="69" spans="1:236" ht="90" customHeight="1" x14ac:dyDescent="0.2">
      <c r="A69" s="161" t="s">
        <v>1392</v>
      </c>
      <c r="B69" s="150" t="s">
        <v>1393</v>
      </c>
      <c r="C69" s="150" t="s">
        <v>1425</v>
      </c>
      <c r="D69" s="148">
        <v>2</v>
      </c>
      <c r="E69" s="150" t="s">
        <v>1426</v>
      </c>
      <c r="F69" s="151" t="s">
        <v>1427</v>
      </c>
      <c r="G69" s="151" t="s">
        <v>1428</v>
      </c>
      <c r="H69" s="79" t="s">
        <v>77</v>
      </c>
      <c r="I69" s="151" t="s">
        <v>1429</v>
      </c>
      <c r="J69" s="151">
        <v>10</v>
      </c>
      <c r="K69" s="151" t="s">
        <v>197</v>
      </c>
      <c r="L69" s="79">
        <v>27083</v>
      </c>
      <c r="M69" s="79" t="s">
        <v>1430</v>
      </c>
      <c r="N69" s="79" t="s">
        <v>81</v>
      </c>
      <c r="O69" s="73" t="s">
        <v>106</v>
      </c>
      <c r="P69" s="79" t="s">
        <v>199</v>
      </c>
      <c r="Q69" s="112" t="s">
        <v>100</v>
      </c>
      <c r="R69" s="79" t="s">
        <v>108</v>
      </c>
      <c r="S69" s="79" t="s">
        <v>99</v>
      </c>
      <c r="T69" s="79" t="s">
        <v>1400</v>
      </c>
      <c r="U69" s="79" t="s">
        <v>100</v>
      </c>
      <c r="V69" s="81">
        <v>1</v>
      </c>
      <c r="W69" s="258">
        <v>486000</v>
      </c>
      <c r="X69" s="258">
        <v>0</v>
      </c>
      <c r="Y69" s="258">
        <v>0</v>
      </c>
      <c r="Z69" s="258">
        <v>0</v>
      </c>
      <c r="AA69" s="258">
        <v>486000</v>
      </c>
      <c r="AB69" s="258">
        <v>0</v>
      </c>
      <c r="AC69" s="258">
        <v>0</v>
      </c>
      <c r="AD69" s="162">
        <v>0</v>
      </c>
      <c r="AE69" s="149">
        <v>0</v>
      </c>
      <c r="AF69" s="149">
        <v>0</v>
      </c>
      <c r="AG69" s="149">
        <v>0</v>
      </c>
      <c r="AH69" s="149">
        <v>0</v>
      </c>
      <c r="AI69" s="79" t="s">
        <v>88</v>
      </c>
      <c r="AJ69" s="162">
        <v>0</v>
      </c>
      <c r="AK69" s="162">
        <v>0</v>
      </c>
      <c r="AL69" s="162">
        <v>0</v>
      </c>
      <c r="AM69" s="162">
        <v>0</v>
      </c>
      <c r="AN69" s="162">
        <v>0</v>
      </c>
      <c r="AO69" s="162">
        <v>0</v>
      </c>
      <c r="AP69" s="162">
        <v>0</v>
      </c>
      <c r="AQ69" s="149">
        <v>0</v>
      </c>
      <c r="AR69" s="149">
        <v>0</v>
      </c>
      <c r="AS69" s="149">
        <v>0</v>
      </c>
      <c r="AT69" s="149">
        <v>0</v>
      </c>
      <c r="AU69" s="151"/>
      <c r="AV69" s="230">
        <v>0</v>
      </c>
      <c r="AW69" s="230">
        <v>0</v>
      </c>
      <c r="AX69" s="230" t="s">
        <v>3599</v>
      </c>
      <c r="AY69" s="141">
        <v>9</v>
      </c>
      <c r="AZ69" s="70">
        <v>1</v>
      </c>
      <c r="BA69" s="70">
        <v>1</v>
      </c>
      <c r="BB69" s="70">
        <v>1</v>
      </c>
      <c r="BC69" s="70">
        <v>1</v>
      </c>
      <c r="BD69" s="70">
        <v>1</v>
      </c>
      <c r="BE69" s="70">
        <v>1</v>
      </c>
      <c r="BF69" s="70">
        <v>1</v>
      </c>
      <c r="BG69" s="71">
        <v>0</v>
      </c>
      <c r="BH69" s="71">
        <v>1</v>
      </c>
      <c r="BI69" s="71">
        <v>0</v>
      </c>
      <c r="BJ69" s="71">
        <v>0</v>
      </c>
      <c r="BK69" s="71">
        <v>1</v>
      </c>
      <c r="BL69" s="70">
        <v>1</v>
      </c>
      <c r="BM69" s="70">
        <v>1</v>
      </c>
      <c r="BN69" s="70">
        <v>0</v>
      </c>
      <c r="BO69" s="70">
        <v>1</v>
      </c>
      <c r="BP69" s="403">
        <v>0</v>
      </c>
      <c r="BQ69" s="403">
        <v>0</v>
      </c>
      <c r="BR69" s="403">
        <v>486000</v>
      </c>
      <c r="BS69" s="403">
        <v>0</v>
      </c>
      <c r="BT69" s="403">
        <v>0</v>
      </c>
      <c r="BU69" s="403">
        <v>0</v>
      </c>
      <c r="BV69" s="403">
        <v>0</v>
      </c>
      <c r="BW69" s="403">
        <v>0</v>
      </c>
      <c r="BX69" s="403">
        <v>0</v>
      </c>
      <c r="BY69" s="403">
        <v>0</v>
      </c>
      <c r="BZ69" s="401">
        <v>0</v>
      </c>
      <c r="CA69" s="401">
        <v>0</v>
      </c>
      <c r="CB69" s="401">
        <v>0</v>
      </c>
      <c r="CC69" s="401">
        <v>0</v>
      </c>
      <c r="CD69" s="401">
        <v>0</v>
      </c>
      <c r="CE69" s="401">
        <v>0</v>
      </c>
      <c r="CF69" s="401">
        <v>0</v>
      </c>
      <c r="CG69" s="401">
        <v>0</v>
      </c>
      <c r="CH69" s="401">
        <v>0</v>
      </c>
      <c r="CI69" s="401">
        <v>0</v>
      </c>
      <c r="CJ69" s="401">
        <v>0</v>
      </c>
      <c r="CK69" s="401">
        <v>0</v>
      </c>
      <c r="CL69" s="401">
        <v>0</v>
      </c>
      <c r="CM69" s="401">
        <v>0</v>
      </c>
      <c r="CN69" s="401">
        <v>0</v>
      </c>
      <c r="CO69" s="401">
        <v>0</v>
      </c>
      <c r="CP69" s="401">
        <v>0</v>
      </c>
      <c r="CQ69" s="401">
        <v>0</v>
      </c>
      <c r="CR69" s="401">
        <v>0</v>
      </c>
      <c r="CS69" s="401">
        <v>0</v>
      </c>
      <c r="CT69" s="401">
        <v>0</v>
      </c>
      <c r="CU69" s="401">
        <v>0</v>
      </c>
      <c r="CV69" s="401">
        <v>0</v>
      </c>
      <c r="CW69" s="401">
        <v>0</v>
      </c>
      <c r="CX69" s="401">
        <v>0</v>
      </c>
      <c r="CY69" s="401">
        <v>0</v>
      </c>
      <c r="CZ69" s="401">
        <v>0</v>
      </c>
      <c r="DA69" s="401">
        <v>0</v>
      </c>
      <c r="DB69" s="401">
        <v>0</v>
      </c>
      <c r="DC69" s="401">
        <v>0</v>
      </c>
      <c r="DD69" s="401">
        <v>0</v>
      </c>
      <c r="DE69" s="401">
        <v>0</v>
      </c>
      <c r="DF69" s="401">
        <v>0</v>
      </c>
      <c r="DG69" s="403">
        <v>27083</v>
      </c>
      <c r="DH69" s="403">
        <v>27083</v>
      </c>
      <c r="DI69" s="403">
        <v>27083</v>
      </c>
      <c r="DJ69" s="403">
        <v>27083</v>
      </c>
      <c r="DK69" s="403">
        <v>27083</v>
      </c>
      <c r="DL69" s="403">
        <v>27083</v>
      </c>
      <c r="DM69" s="403">
        <v>27083</v>
      </c>
      <c r="DN69" s="403">
        <v>27083</v>
      </c>
      <c r="DO69" s="403">
        <v>27083</v>
      </c>
      <c r="DP69" s="403">
        <v>27083</v>
      </c>
      <c r="DQ69" s="403">
        <v>27083</v>
      </c>
      <c r="DR69" s="403">
        <v>27083</v>
      </c>
      <c r="DS69" s="403">
        <v>27083</v>
      </c>
      <c r="DT69" s="403">
        <v>27083</v>
      </c>
      <c r="DU69" s="403">
        <v>27083</v>
      </c>
      <c r="DV69" s="403">
        <v>27083</v>
      </c>
      <c r="DW69" s="403">
        <v>27083</v>
      </c>
      <c r="DX69" s="403">
        <v>27083</v>
      </c>
      <c r="DY69" s="403">
        <v>27083</v>
      </c>
      <c r="DZ69" s="403">
        <v>27083</v>
      </c>
      <c r="EA69" s="403">
        <v>27083</v>
      </c>
      <c r="EB69" s="403">
        <v>27083</v>
      </c>
      <c r="EC69" s="403">
        <v>27083</v>
      </c>
      <c r="ED69" s="403">
        <v>27083</v>
      </c>
      <c r="EE69" s="403">
        <v>27083</v>
      </c>
      <c r="EF69" s="403">
        <v>27083</v>
      </c>
      <c r="EG69" s="403">
        <v>27083</v>
      </c>
      <c r="EH69" s="403">
        <v>27083</v>
      </c>
      <c r="EI69" s="403">
        <v>27083</v>
      </c>
      <c r="EJ69" s="403">
        <v>27083</v>
      </c>
      <c r="EK69" s="403">
        <v>27083</v>
      </c>
      <c r="EL69" s="403">
        <v>27083</v>
      </c>
      <c r="EM69" s="403">
        <v>27083</v>
      </c>
      <c r="EN69" s="403">
        <v>27083</v>
      </c>
      <c r="EO69" s="403">
        <v>27083</v>
      </c>
      <c r="EP69" s="403">
        <v>27083</v>
      </c>
      <c r="EQ69" s="403">
        <v>27083</v>
      </c>
      <c r="ER69" s="403">
        <v>27083</v>
      </c>
      <c r="ES69" s="403">
        <v>27083</v>
      </c>
      <c r="ET69" s="403">
        <v>27083</v>
      </c>
      <c r="EU69" s="403">
        <v>27083</v>
      </c>
      <c r="EV69" s="403">
        <v>27083</v>
      </c>
      <c r="EW69" s="403">
        <v>27083</v>
      </c>
      <c r="EX69" s="404">
        <v>440816.32653061225</v>
      </c>
      <c r="EY69" s="404">
        <v>0</v>
      </c>
      <c r="EZ69" s="404">
        <v>0</v>
      </c>
      <c r="FA69" s="404">
        <v>0</v>
      </c>
      <c r="FB69" s="404">
        <v>0</v>
      </c>
      <c r="FC69" s="404">
        <v>0</v>
      </c>
      <c r="FD69" s="404">
        <v>0</v>
      </c>
      <c r="FE69" s="404">
        <v>0</v>
      </c>
      <c r="FF69" s="404">
        <v>0</v>
      </c>
      <c r="FG69" s="404">
        <v>0</v>
      </c>
      <c r="FH69" s="404">
        <v>0</v>
      </c>
      <c r="FI69" s="404">
        <v>0</v>
      </c>
      <c r="FJ69" s="404">
        <v>0</v>
      </c>
      <c r="FK69" s="404">
        <v>0</v>
      </c>
      <c r="FL69" s="404">
        <v>0</v>
      </c>
      <c r="FM69" s="404">
        <v>0</v>
      </c>
      <c r="FN69" s="404">
        <v>0</v>
      </c>
      <c r="FO69" s="404">
        <v>0</v>
      </c>
      <c r="FP69" s="404">
        <v>0</v>
      </c>
      <c r="FQ69" s="404">
        <v>0</v>
      </c>
      <c r="FR69" s="404">
        <v>0</v>
      </c>
      <c r="FS69" s="404">
        <v>0</v>
      </c>
      <c r="FT69" s="404">
        <v>0</v>
      </c>
      <c r="FU69" s="404">
        <v>0</v>
      </c>
      <c r="FV69" s="404">
        <v>0</v>
      </c>
      <c r="FW69" s="404">
        <v>0</v>
      </c>
      <c r="FX69" s="404">
        <v>0</v>
      </c>
      <c r="FY69" s="404">
        <v>0</v>
      </c>
      <c r="FZ69" s="404">
        <v>0</v>
      </c>
      <c r="GA69" s="404">
        <v>0</v>
      </c>
      <c r="GB69" s="404">
        <v>0</v>
      </c>
      <c r="GC69" s="404">
        <v>0</v>
      </c>
      <c r="GD69" s="404">
        <v>0</v>
      </c>
      <c r="GE69" s="404">
        <v>0</v>
      </c>
      <c r="GF69" s="404">
        <v>0</v>
      </c>
      <c r="GG69" s="404">
        <v>0</v>
      </c>
      <c r="GH69" s="404">
        <v>0</v>
      </c>
      <c r="GI69" s="404">
        <v>0</v>
      </c>
      <c r="GJ69" s="404">
        <v>0</v>
      </c>
      <c r="GK69" s="404">
        <v>0</v>
      </c>
      <c r="GL69" s="404">
        <v>24565.079365079364</v>
      </c>
      <c r="GM69" s="404">
        <v>23395.313681027965</v>
      </c>
      <c r="GN69" s="404">
        <v>22281.251124788541</v>
      </c>
      <c r="GO69" s="404">
        <v>21220.239166465275</v>
      </c>
      <c r="GP69" s="404">
        <v>20209.751587109786</v>
      </c>
      <c r="GQ69" s="404">
        <v>19247.38246391408</v>
      </c>
      <c r="GR69" s="404">
        <v>18330.840441822937</v>
      </c>
      <c r="GS69" s="404">
        <v>17457.943277926603</v>
      </c>
      <c r="GT69" s="404">
        <v>16626.612645644385</v>
      </c>
      <c r="GU69" s="404">
        <v>15834.869186327984</v>
      </c>
      <c r="GV69" s="404">
        <v>15080.827796502845</v>
      </c>
      <c r="GW69" s="404">
        <v>14362.693139526516</v>
      </c>
      <c r="GX69" s="404">
        <v>13678.755370977637</v>
      </c>
      <c r="GY69" s="404">
        <v>13027.386067597745</v>
      </c>
      <c r="GZ69" s="404">
        <v>12407.034350093092</v>
      </c>
      <c r="HA69" s="404">
        <v>11816.223190564848</v>
      </c>
      <c r="HB69" s="404">
        <v>11253.545895776046</v>
      </c>
      <c r="HC69" s="404">
        <v>10717.662757881948</v>
      </c>
      <c r="HD69" s="404">
        <v>10207.297864649476</v>
      </c>
      <c r="HE69" s="404">
        <v>9721.2360615709295</v>
      </c>
      <c r="HF69" s="404">
        <v>9258.3200586389812</v>
      </c>
      <c r="HG69" s="404">
        <v>8817.4476748942652</v>
      </c>
      <c r="HH69" s="404">
        <v>8397.5692141850159</v>
      </c>
      <c r="HI69" s="404">
        <v>7997.6849658904912</v>
      </c>
      <c r="HJ69" s="404">
        <v>7616.8428246576104</v>
      </c>
      <c r="HK69" s="404">
        <v>7254.1360234834374</v>
      </c>
      <c r="HL69" s="404">
        <v>6908.7009747461325</v>
      </c>
      <c r="HM69" s="404">
        <v>6579.7152140439339</v>
      </c>
      <c r="HN69" s="404">
        <v>6266.3954419466063</v>
      </c>
      <c r="HO69" s="404">
        <v>5967.9956589967651</v>
      </c>
      <c r="HP69" s="404">
        <v>5683.8053895207295</v>
      </c>
      <c r="HQ69" s="404">
        <v>5413.1479900197419</v>
      </c>
      <c r="HR69" s="404">
        <v>5155.3790381140407</v>
      </c>
      <c r="HS69" s="404">
        <v>4909.8847982038469</v>
      </c>
      <c r="HT69" s="404">
        <v>4676.0807601941406</v>
      </c>
      <c r="HU69" s="404">
        <v>4453.4102478039431</v>
      </c>
      <c r="HV69" s="404">
        <v>4241.3430931466137</v>
      </c>
      <c r="HW69" s="404">
        <v>4039.3743744253452</v>
      </c>
      <c r="HX69" s="404">
        <v>3847.0232137384246</v>
      </c>
      <c r="HY69" s="404">
        <v>3663.8316321318325</v>
      </c>
      <c r="HZ69" s="404">
        <v>440816.32653061225</v>
      </c>
      <c r="IA69" s="404">
        <v>199169.28294010693</v>
      </c>
      <c r="IB69" s="401">
        <v>0.451819206669687</v>
      </c>
    </row>
    <row r="70" spans="1:236" ht="90" customHeight="1" x14ac:dyDescent="0.2">
      <c r="A70" s="276" t="s">
        <v>634</v>
      </c>
      <c r="B70" s="277" t="s">
        <v>1167</v>
      </c>
      <c r="C70" s="277" t="s">
        <v>1202</v>
      </c>
      <c r="D70" s="99"/>
      <c r="E70" s="283" t="s">
        <v>1203</v>
      </c>
      <c r="F70" s="103" t="s">
        <v>1204</v>
      </c>
      <c r="G70" s="103" t="s">
        <v>1188</v>
      </c>
      <c r="H70" s="99" t="s">
        <v>77</v>
      </c>
      <c r="I70" s="103" t="s">
        <v>1189</v>
      </c>
      <c r="J70" s="103">
        <v>10</v>
      </c>
      <c r="K70" s="227" t="s">
        <v>79</v>
      </c>
      <c r="L70" s="98">
        <v>22432</v>
      </c>
      <c r="M70" s="99" t="s">
        <v>1205</v>
      </c>
      <c r="N70" s="99" t="s">
        <v>147</v>
      </c>
      <c r="O70" s="73" t="s">
        <v>106</v>
      </c>
      <c r="P70" s="99" t="s">
        <v>728</v>
      </c>
      <c r="Q70" s="112" t="s">
        <v>100</v>
      </c>
      <c r="R70" s="99" t="s">
        <v>108</v>
      </c>
      <c r="S70" s="99" t="s">
        <v>99</v>
      </c>
      <c r="T70" s="99" t="s">
        <v>366</v>
      </c>
      <c r="U70" s="99" t="s">
        <v>100</v>
      </c>
      <c r="V70" s="102">
        <v>1</v>
      </c>
      <c r="W70" s="105">
        <v>460000</v>
      </c>
      <c r="X70" s="105">
        <v>0</v>
      </c>
      <c r="Y70" s="105">
        <v>0</v>
      </c>
      <c r="Z70" s="105">
        <v>0</v>
      </c>
      <c r="AA70" s="105">
        <v>460000</v>
      </c>
      <c r="AB70" s="105">
        <v>0</v>
      </c>
      <c r="AC70" s="105">
        <v>0</v>
      </c>
      <c r="AD70" s="105">
        <v>0</v>
      </c>
      <c r="AE70" s="278">
        <v>0</v>
      </c>
      <c r="AF70" s="278">
        <v>0</v>
      </c>
      <c r="AG70" s="278">
        <v>0</v>
      </c>
      <c r="AH70" s="278">
        <v>0</v>
      </c>
      <c r="AI70" s="100" t="s">
        <v>88</v>
      </c>
      <c r="AJ70" s="105">
        <v>0</v>
      </c>
      <c r="AK70" s="105">
        <v>0</v>
      </c>
      <c r="AL70" s="105">
        <v>0</v>
      </c>
      <c r="AM70" s="105">
        <v>0</v>
      </c>
      <c r="AN70" s="105">
        <v>0</v>
      </c>
      <c r="AO70" s="105">
        <v>0</v>
      </c>
      <c r="AP70" s="105">
        <v>0</v>
      </c>
      <c r="AQ70" s="278">
        <v>0</v>
      </c>
      <c r="AR70" s="278">
        <v>0</v>
      </c>
      <c r="AS70" s="278">
        <v>0</v>
      </c>
      <c r="AT70" s="278">
        <v>0</v>
      </c>
      <c r="AU70" s="103"/>
      <c r="AV70" s="230">
        <v>0</v>
      </c>
      <c r="AW70" s="230">
        <v>0</v>
      </c>
      <c r="AX70" s="230" t="s">
        <v>3603</v>
      </c>
      <c r="AY70" s="141">
        <v>8</v>
      </c>
      <c r="AZ70" s="70">
        <v>1</v>
      </c>
      <c r="BA70" s="70">
        <v>1</v>
      </c>
      <c r="BB70" s="70">
        <v>1</v>
      </c>
      <c r="BC70" s="70">
        <v>0</v>
      </c>
      <c r="BD70" s="70">
        <v>1</v>
      </c>
      <c r="BE70" s="70">
        <v>1</v>
      </c>
      <c r="BF70" s="70">
        <v>1</v>
      </c>
      <c r="BG70" s="71">
        <v>0</v>
      </c>
      <c r="BH70" s="71">
        <v>1</v>
      </c>
      <c r="BI70" s="71">
        <v>0</v>
      </c>
      <c r="BJ70" s="71">
        <v>1</v>
      </c>
      <c r="BK70" s="71">
        <v>0</v>
      </c>
      <c r="BL70" s="70">
        <v>1</v>
      </c>
      <c r="BM70" s="70">
        <v>1</v>
      </c>
      <c r="BN70" s="70">
        <v>0</v>
      </c>
      <c r="BO70" s="70">
        <v>1</v>
      </c>
      <c r="BP70" s="403">
        <v>0</v>
      </c>
      <c r="BQ70" s="403">
        <v>0</v>
      </c>
      <c r="BR70" s="403">
        <v>460000</v>
      </c>
      <c r="BS70" s="403">
        <v>0</v>
      </c>
      <c r="BT70" s="403">
        <v>0</v>
      </c>
      <c r="BU70" s="403">
        <v>0</v>
      </c>
      <c r="BV70" s="403">
        <v>0</v>
      </c>
      <c r="BW70" s="403">
        <v>0</v>
      </c>
      <c r="BX70" s="403">
        <v>0</v>
      </c>
      <c r="BY70" s="403">
        <v>0</v>
      </c>
      <c r="BZ70" s="401">
        <v>0</v>
      </c>
      <c r="CA70" s="401">
        <v>0</v>
      </c>
      <c r="CB70" s="401">
        <v>0</v>
      </c>
      <c r="CC70" s="401">
        <v>0</v>
      </c>
      <c r="CD70" s="401">
        <v>0</v>
      </c>
      <c r="CE70" s="401">
        <v>0</v>
      </c>
      <c r="CF70" s="401">
        <v>0</v>
      </c>
      <c r="CG70" s="401">
        <v>0</v>
      </c>
      <c r="CH70" s="401">
        <v>0</v>
      </c>
      <c r="CI70" s="401">
        <v>0</v>
      </c>
      <c r="CJ70" s="401">
        <v>0</v>
      </c>
      <c r="CK70" s="401">
        <v>0</v>
      </c>
      <c r="CL70" s="401">
        <v>0</v>
      </c>
      <c r="CM70" s="401">
        <v>0</v>
      </c>
      <c r="CN70" s="401">
        <v>0</v>
      </c>
      <c r="CO70" s="401">
        <v>0</v>
      </c>
      <c r="CP70" s="401">
        <v>0</v>
      </c>
      <c r="CQ70" s="401">
        <v>0</v>
      </c>
      <c r="CR70" s="401">
        <v>0</v>
      </c>
      <c r="CS70" s="401">
        <v>0</v>
      </c>
      <c r="CT70" s="401">
        <v>0</v>
      </c>
      <c r="CU70" s="401">
        <v>0</v>
      </c>
      <c r="CV70" s="401">
        <v>0</v>
      </c>
      <c r="CW70" s="401">
        <v>0</v>
      </c>
      <c r="CX70" s="401">
        <v>0</v>
      </c>
      <c r="CY70" s="401">
        <v>0</v>
      </c>
      <c r="CZ70" s="401">
        <v>0</v>
      </c>
      <c r="DA70" s="401">
        <v>0</v>
      </c>
      <c r="DB70" s="401">
        <v>0</v>
      </c>
      <c r="DC70" s="401">
        <v>0</v>
      </c>
      <c r="DD70" s="401">
        <v>0</v>
      </c>
      <c r="DE70" s="401">
        <v>0</v>
      </c>
      <c r="DF70" s="401">
        <v>0</v>
      </c>
      <c r="DG70" s="403">
        <v>22432</v>
      </c>
      <c r="DH70" s="403">
        <v>22432</v>
      </c>
      <c r="DI70" s="403">
        <v>22432</v>
      </c>
      <c r="DJ70" s="403">
        <v>22432</v>
      </c>
      <c r="DK70" s="403">
        <v>22432</v>
      </c>
      <c r="DL70" s="403">
        <v>22432</v>
      </c>
      <c r="DM70" s="403">
        <v>22432</v>
      </c>
      <c r="DN70" s="403">
        <v>22432</v>
      </c>
      <c r="DO70" s="403">
        <v>22432</v>
      </c>
      <c r="DP70" s="403">
        <v>22432</v>
      </c>
      <c r="DQ70" s="403">
        <v>22432</v>
      </c>
      <c r="DR70" s="403">
        <v>22432</v>
      </c>
      <c r="DS70" s="403">
        <v>22432</v>
      </c>
      <c r="DT70" s="403">
        <v>22432</v>
      </c>
      <c r="DU70" s="403">
        <v>22432</v>
      </c>
      <c r="DV70" s="403">
        <v>22432</v>
      </c>
      <c r="DW70" s="403">
        <v>22432</v>
      </c>
      <c r="DX70" s="403">
        <v>22432</v>
      </c>
      <c r="DY70" s="403">
        <v>22432</v>
      </c>
      <c r="DZ70" s="403">
        <v>22432</v>
      </c>
      <c r="EA70" s="403">
        <v>22432</v>
      </c>
      <c r="EB70" s="403">
        <v>22432</v>
      </c>
      <c r="EC70" s="403">
        <v>22432</v>
      </c>
      <c r="ED70" s="403">
        <v>22432</v>
      </c>
      <c r="EE70" s="403">
        <v>22432</v>
      </c>
      <c r="EF70" s="403">
        <v>22432</v>
      </c>
      <c r="EG70" s="403">
        <v>22432</v>
      </c>
      <c r="EH70" s="403">
        <v>22432</v>
      </c>
      <c r="EI70" s="403">
        <v>22432</v>
      </c>
      <c r="EJ70" s="403">
        <v>22432</v>
      </c>
      <c r="EK70" s="403">
        <v>22432</v>
      </c>
      <c r="EL70" s="403">
        <v>22432</v>
      </c>
      <c r="EM70" s="403">
        <v>22432</v>
      </c>
      <c r="EN70" s="403">
        <v>22432</v>
      </c>
      <c r="EO70" s="403">
        <v>22432</v>
      </c>
      <c r="EP70" s="403">
        <v>22432</v>
      </c>
      <c r="EQ70" s="403">
        <v>22432</v>
      </c>
      <c r="ER70" s="403">
        <v>22432</v>
      </c>
      <c r="ES70" s="403">
        <v>22432</v>
      </c>
      <c r="ET70" s="403">
        <v>22432</v>
      </c>
      <c r="EU70" s="403">
        <v>22432</v>
      </c>
      <c r="EV70" s="403">
        <v>22432</v>
      </c>
      <c r="EW70" s="403">
        <v>22432</v>
      </c>
      <c r="EX70" s="404">
        <v>417233.56009070296</v>
      </c>
      <c r="EY70" s="404">
        <v>0</v>
      </c>
      <c r="EZ70" s="404">
        <v>0</v>
      </c>
      <c r="FA70" s="404">
        <v>0</v>
      </c>
      <c r="FB70" s="404">
        <v>0</v>
      </c>
      <c r="FC70" s="404">
        <v>0</v>
      </c>
      <c r="FD70" s="404">
        <v>0</v>
      </c>
      <c r="FE70" s="404">
        <v>0</v>
      </c>
      <c r="FF70" s="404">
        <v>0</v>
      </c>
      <c r="FG70" s="404">
        <v>0</v>
      </c>
      <c r="FH70" s="404">
        <v>0</v>
      </c>
      <c r="FI70" s="404">
        <v>0</v>
      </c>
      <c r="FJ70" s="404">
        <v>0</v>
      </c>
      <c r="FK70" s="404">
        <v>0</v>
      </c>
      <c r="FL70" s="404">
        <v>0</v>
      </c>
      <c r="FM70" s="404">
        <v>0</v>
      </c>
      <c r="FN70" s="404">
        <v>0</v>
      </c>
      <c r="FO70" s="404">
        <v>0</v>
      </c>
      <c r="FP70" s="404">
        <v>0</v>
      </c>
      <c r="FQ70" s="404">
        <v>0</v>
      </c>
      <c r="FR70" s="404">
        <v>0</v>
      </c>
      <c r="FS70" s="404">
        <v>0</v>
      </c>
      <c r="FT70" s="404">
        <v>0</v>
      </c>
      <c r="FU70" s="404">
        <v>0</v>
      </c>
      <c r="FV70" s="404">
        <v>0</v>
      </c>
      <c r="FW70" s="404">
        <v>0</v>
      </c>
      <c r="FX70" s="404">
        <v>0</v>
      </c>
      <c r="FY70" s="404">
        <v>0</v>
      </c>
      <c r="FZ70" s="404">
        <v>0</v>
      </c>
      <c r="GA70" s="404">
        <v>0</v>
      </c>
      <c r="GB70" s="404">
        <v>0</v>
      </c>
      <c r="GC70" s="404">
        <v>0</v>
      </c>
      <c r="GD70" s="404">
        <v>0</v>
      </c>
      <c r="GE70" s="404">
        <v>0</v>
      </c>
      <c r="GF70" s="404">
        <v>0</v>
      </c>
      <c r="GG70" s="404">
        <v>0</v>
      </c>
      <c r="GH70" s="404">
        <v>0</v>
      </c>
      <c r="GI70" s="404">
        <v>0</v>
      </c>
      <c r="GJ70" s="404">
        <v>0</v>
      </c>
      <c r="GK70" s="404">
        <v>0</v>
      </c>
      <c r="GL70" s="404">
        <v>20346.485260770973</v>
      </c>
      <c r="GM70" s="404">
        <v>19377.60501025807</v>
      </c>
      <c r="GN70" s="404">
        <v>18454.861914531495</v>
      </c>
      <c r="GO70" s="404">
        <v>17576.058966220473</v>
      </c>
      <c r="GP70" s="404">
        <v>16739.103777352833</v>
      </c>
      <c r="GQ70" s="404">
        <v>15942.003597478884</v>
      </c>
      <c r="GR70" s="404">
        <v>15182.860569027511</v>
      </c>
      <c r="GS70" s="404">
        <v>14459.867208597629</v>
      </c>
      <c r="GT70" s="404">
        <v>13771.302103426313</v>
      </c>
      <c r="GU70" s="404">
        <v>13115.525812786964</v>
      </c>
      <c r="GV70" s="404">
        <v>12490.976964559015</v>
      </c>
      <c r="GW70" s="404">
        <v>11896.16853767525</v>
      </c>
      <c r="GX70" s="404">
        <v>11329.68432159548</v>
      </c>
      <c r="GY70" s="404">
        <v>10790.175544376643</v>
      </c>
      <c r="GZ70" s="404">
        <v>10276.357661311089</v>
      </c>
      <c r="HA70" s="404">
        <v>9787.0072964867504</v>
      </c>
      <c r="HB70" s="404">
        <v>9320.9593299873814</v>
      </c>
      <c r="HC70" s="404">
        <v>8877.104123797506</v>
      </c>
      <c r="HD70" s="404">
        <v>8454.3848798071485</v>
      </c>
      <c r="HE70" s="404">
        <v>8051.7951236258568</v>
      </c>
      <c r="HF70" s="404">
        <v>7668.3763082151017</v>
      </c>
      <c r="HG70" s="404">
        <v>7303.2155316334292</v>
      </c>
      <c r="HH70" s="404">
        <v>6955.4433634604093</v>
      </c>
      <c r="HI70" s="404">
        <v>6624.2317747241996</v>
      </c>
      <c r="HJ70" s="404">
        <v>6308.7921664039995</v>
      </c>
      <c r="HK70" s="404">
        <v>6008.3734918133323</v>
      </c>
      <c r="HL70" s="404">
        <v>5722.2604683936506</v>
      </c>
      <c r="HM70" s="404">
        <v>5449.7718746606188</v>
      </c>
      <c r="HN70" s="404">
        <v>5190.2589282482095</v>
      </c>
      <c r="HO70" s="404">
        <v>4943.1037411887692</v>
      </c>
      <c r="HP70" s="404">
        <v>4707.7178487512092</v>
      </c>
      <c r="HQ70" s="404">
        <v>4483.5408083344846</v>
      </c>
      <c r="HR70" s="404">
        <v>4270.0388650804616</v>
      </c>
      <c r="HS70" s="404">
        <v>4066.7036810290106</v>
      </c>
      <c r="HT70" s="404">
        <v>3873.0511247895347</v>
      </c>
      <c r="HU70" s="404">
        <v>3688.6201188471755</v>
      </c>
      <c r="HV70" s="404">
        <v>3512.9715417592151</v>
      </c>
      <c r="HW70" s="404">
        <v>3345.6871826278234</v>
      </c>
      <c r="HX70" s="404">
        <v>3186.3687453598322</v>
      </c>
      <c r="HY70" s="404">
        <v>3034.6369003426971</v>
      </c>
      <c r="HZ70" s="404">
        <v>417233.56009070296</v>
      </c>
      <c r="IA70" s="404">
        <v>164965.67422045115</v>
      </c>
      <c r="IB70" s="401">
        <v>0.39537968658271172</v>
      </c>
    </row>
    <row r="71" spans="1:236" ht="90" customHeight="1" x14ac:dyDescent="0.2">
      <c r="A71" s="231" t="s">
        <v>271</v>
      </c>
      <c r="B71" s="85" t="s">
        <v>264</v>
      </c>
      <c r="C71" s="85" t="s">
        <v>868</v>
      </c>
      <c r="D71" s="199">
        <v>1</v>
      </c>
      <c r="E71" s="85" t="s">
        <v>869</v>
      </c>
      <c r="F71" s="95" t="s">
        <v>870</v>
      </c>
      <c r="G71" s="95" t="s">
        <v>863</v>
      </c>
      <c r="H71" s="95"/>
      <c r="I71" s="95" t="s">
        <v>864</v>
      </c>
      <c r="J71" s="266">
        <v>40</v>
      </c>
      <c r="K71" s="227" t="s">
        <v>94</v>
      </c>
      <c r="L71" s="74">
        <v>20500</v>
      </c>
      <c r="M71" s="90" t="s">
        <v>865</v>
      </c>
      <c r="N71" s="90" t="s">
        <v>96</v>
      </c>
      <c r="O71" s="90" t="s">
        <v>217</v>
      </c>
      <c r="P71" s="90" t="s">
        <v>218</v>
      </c>
      <c r="Q71" s="112" t="s">
        <v>100</v>
      </c>
      <c r="R71" s="90" t="s">
        <v>474</v>
      </c>
      <c r="S71" s="90" t="s">
        <v>99</v>
      </c>
      <c r="T71" s="90" t="s">
        <v>866</v>
      </c>
      <c r="U71" s="90" t="s">
        <v>100</v>
      </c>
      <c r="V71" s="193">
        <v>1</v>
      </c>
      <c r="W71" s="192">
        <v>955626</v>
      </c>
      <c r="X71" s="192">
        <v>0</v>
      </c>
      <c r="Y71" s="192">
        <v>0</v>
      </c>
      <c r="Z71" s="192">
        <v>0</v>
      </c>
      <c r="AA71" s="192">
        <v>955626</v>
      </c>
      <c r="AB71" s="94">
        <v>0</v>
      </c>
      <c r="AC71" s="94">
        <v>0</v>
      </c>
      <c r="AD71" s="94">
        <v>0</v>
      </c>
      <c r="AE71" s="192">
        <v>0</v>
      </c>
      <c r="AF71" s="192">
        <v>0</v>
      </c>
      <c r="AG71" s="192">
        <v>0</v>
      </c>
      <c r="AH71" s="192">
        <v>0</v>
      </c>
      <c r="AI71" s="90" t="s">
        <v>88</v>
      </c>
      <c r="AJ71" s="94">
        <v>0</v>
      </c>
      <c r="AK71" s="94">
        <v>0</v>
      </c>
      <c r="AL71" s="94">
        <v>0</v>
      </c>
      <c r="AM71" s="94">
        <v>0</v>
      </c>
      <c r="AN71" s="94">
        <v>0</v>
      </c>
      <c r="AO71" s="94">
        <v>0</v>
      </c>
      <c r="AP71" s="94">
        <v>0</v>
      </c>
      <c r="AQ71" s="192">
        <v>0</v>
      </c>
      <c r="AR71" s="192">
        <v>0</v>
      </c>
      <c r="AS71" s="192">
        <v>0</v>
      </c>
      <c r="AT71" s="192">
        <v>0</v>
      </c>
      <c r="AU71" s="95" t="s">
        <v>871</v>
      </c>
      <c r="AV71" s="230">
        <v>0</v>
      </c>
      <c r="AW71" s="230">
        <v>0</v>
      </c>
      <c r="AX71" s="230" t="s">
        <v>3594</v>
      </c>
      <c r="AY71" s="141">
        <v>6</v>
      </c>
      <c r="AZ71" s="70">
        <v>1</v>
      </c>
      <c r="BA71" s="70">
        <v>1</v>
      </c>
      <c r="BB71" s="70">
        <v>1</v>
      </c>
      <c r="BC71" s="70">
        <v>1</v>
      </c>
      <c r="BD71" s="70">
        <v>1</v>
      </c>
      <c r="BE71" s="70">
        <v>0</v>
      </c>
      <c r="BF71" s="70">
        <v>0</v>
      </c>
      <c r="BG71" s="71">
        <v>0</v>
      </c>
      <c r="BH71" s="71">
        <v>0</v>
      </c>
      <c r="BI71" s="71">
        <v>0</v>
      </c>
      <c r="BJ71" s="71">
        <v>0</v>
      </c>
      <c r="BK71" s="71">
        <v>0</v>
      </c>
      <c r="BL71" s="70">
        <v>1</v>
      </c>
      <c r="BM71" s="70">
        <v>0</v>
      </c>
      <c r="BN71" s="70">
        <v>0</v>
      </c>
      <c r="BO71" s="70">
        <v>0</v>
      </c>
      <c r="BP71" s="403">
        <v>0</v>
      </c>
      <c r="BQ71" s="403">
        <v>0</v>
      </c>
      <c r="BR71" s="403">
        <v>955626</v>
      </c>
      <c r="BS71" s="403">
        <v>0</v>
      </c>
      <c r="BT71" s="403">
        <v>0</v>
      </c>
      <c r="BU71" s="403">
        <v>0</v>
      </c>
      <c r="BV71" s="403">
        <v>0</v>
      </c>
      <c r="BW71" s="403">
        <v>0</v>
      </c>
      <c r="BX71" s="403">
        <v>0</v>
      </c>
      <c r="BY71" s="403">
        <v>0</v>
      </c>
      <c r="BZ71" s="401">
        <v>0</v>
      </c>
      <c r="CA71" s="401">
        <v>0</v>
      </c>
      <c r="CB71" s="401">
        <v>0</v>
      </c>
      <c r="CC71" s="401">
        <v>0</v>
      </c>
      <c r="CD71" s="401">
        <v>0</v>
      </c>
      <c r="CE71" s="401">
        <v>0</v>
      </c>
      <c r="CF71" s="401">
        <v>0</v>
      </c>
      <c r="CG71" s="401">
        <v>0</v>
      </c>
      <c r="CH71" s="401">
        <v>0</v>
      </c>
      <c r="CI71" s="401">
        <v>0</v>
      </c>
      <c r="CJ71" s="401">
        <v>0</v>
      </c>
      <c r="CK71" s="401">
        <v>0</v>
      </c>
      <c r="CL71" s="401">
        <v>0</v>
      </c>
      <c r="CM71" s="401">
        <v>0</v>
      </c>
      <c r="CN71" s="401">
        <v>0</v>
      </c>
      <c r="CO71" s="401">
        <v>0</v>
      </c>
      <c r="CP71" s="401">
        <v>0</v>
      </c>
      <c r="CQ71" s="401">
        <v>0</v>
      </c>
      <c r="CR71" s="401">
        <v>0</v>
      </c>
      <c r="CS71" s="401">
        <v>0</v>
      </c>
      <c r="CT71" s="401">
        <v>0</v>
      </c>
      <c r="CU71" s="401">
        <v>0</v>
      </c>
      <c r="CV71" s="401">
        <v>0</v>
      </c>
      <c r="CW71" s="401">
        <v>0</v>
      </c>
      <c r="CX71" s="401">
        <v>0</v>
      </c>
      <c r="CY71" s="401">
        <v>0</v>
      </c>
      <c r="CZ71" s="401">
        <v>0</v>
      </c>
      <c r="DA71" s="401">
        <v>0</v>
      </c>
      <c r="DB71" s="401">
        <v>0</v>
      </c>
      <c r="DC71" s="401">
        <v>0</v>
      </c>
      <c r="DD71" s="401">
        <v>0</v>
      </c>
      <c r="DE71" s="401">
        <v>0</v>
      </c>
      <c r="DF71" s="401">
        <v>0</v>
      </c>
      <c r="DG71" s="403">
        <v>20500</v>
      </c>
      <c r="DH71" s="403">
        <v>20500</v>
      </c>
      <c r="DI71" s="403">
        <v>20500</v>
      </c>
      <c r="DJ71" s="403">
        <v>20500</v>
      </c>
      <c r="DK71" s="403">
        <v>20500</v>
      </c>
      <c r="DL71" s="403">
        <v>20500</v>
      </c>
      <c r="DM71" s="403">
        <v>20500</v>
      </c>
      <c r="DN71" s="403">
        <v>20500</v>
      </c>
      <c r="DO71" s="403">
        <v>20500</v>
      </c>
      <c r="DP71" s="403">
        <v>20500</v>
      </c>
      <c r="DQ71" s="403">
        <v>20500</v>
      </c>
      <c r="DR71" s="403">
        <v>20500</v>
      </c>
      <c r="DS71" s="403">
        <v>20500</v>
      </c>
      <c r="DT71" s="403">
        <v>20500</v>
      </c>
      <c r="DU71" s="403">
        <v>20500</v>
      </c>
      <c r="DV71" s="403">
        <v>20500</v>
      </c>
      <c r="DW71" s="403">
        <v>20500</v>
      </c>
      <c r="DX71" s="403">
        <v>20500</v>
      </c>
      <c r="DY71" s="403">
        <v>20500</v>
      </c>
      <c r="DZ71" s="403">
        <v>20500</v>
      </c>
      <c r="EA71" s="403">
        <v>20500</v>
      </c>
      <c r="EB71" s="403">
        <v>20500</v>
      </c>
      <c r="EC71" s="403">
        <v>20500</v>
      </c>
      <c r="ED71" s="403">
        <v>20500</v>
      </c>
      <c r="EE71" s="403">
        <v>20500</v>
      </c>
      <c r="EF71" s="403">
        <v>20500</v>
      </c>
      <c r="EG71" s="403">
        <v>20500</v>
      </c>
      <c r="EH71" s="403">
        <v>20500</v>
      </c>
      <c r="EI71" s="403">
        <v>20500</v>
      </c>
      <c r="EJ71" s="403">
        <v>20500</v>
      </c>
      <c r="EK71" s="403">
        <v>20500</v>
      </c>
      <c r="EL71" s="403">
        <v>20500</v>
      </c>
      <c r="EM71" s="403">
        <v>20500</v>
      </c>
      <c r="EN71" s="403">
        <v>20500</v>
      </c>
      <c r="EO71" s="403">
        <v>20500</v>
      </c>
      <c r="EP71" s="403">
        <v>20500</v>
      </c>
      <c r="EQ71" s="403">
        <v>20500</v>
      </c>
      <c r="ER71" s="403">
        <v>20500</v>
      </c>
      <c r="ES71" s="403">
        <v>20500</v>
      </c>
      <c r="ET71" s="403">
        <v>20500</v>
      </c>
      <c r="EU71" s="403">
        <v>20500</v>
      </c>
      <c r="EV71" s="403">
        <v>20500</v>
      </c>
      <c r="EW71" s="403">
        <v>20500</v>
      </c>
      <c r="EX71" s="404">
        <v>866780.95238095231</v>
      </c>
      <c r="EY71" s="404">
        <v>0</v>
      </c>
      <c r="EZ71" s="404">
        <v>0</v>
      </c>
      <c r="FA71" s="404">
        <v>0</v>
      </c>
      <c r="FB71" s="404">
        <v>0</v>
      </c>
      <c r="FC71" s="404">
        <v>0</v>
      </c>
      <c r="FD71" s="404">
        <v>0</v>
      </c>
      <c r="FE71" s="404">
        <v>0</v>
      </c>
      <c r="FF71" s="404">
        <v>0</v>
      </c>
      <c r="FG71" s="404">
        <v>0</v>
      </c>
      <c r="FH71" s="404">
        <v>0</v>
      </c>
      <c r="FI71" s="404">
        <v>0</v>
      </c>
      <c r="FJ71" s="404">
        <v>0</v>
      </c>
      <c r="FK71" s="404">
        <v>0</v>
      </c>
      <c r="FL71" s="404">
        <v>0</v>
      </c>
      <c r="FM71" s="404">
        <v>0</v>
      </c>
      <c r="FN71" s="404">
        <v>0</v>
      </c>
      <c r="FO71" s="404">
        <v>0</v>
      </c>
      <c r="FP71" s="404">
        <v>0</v>
      </c>
      <c r="FQ71" s="404">
        <v>0</v>
      </c>
      <c r="FR71" s="404">
        <v>0</v>
      </c>
      <c r="FS71" s="404">
        <v>0</v>
      </c>
      <c r="FT71" s="404">
        <v>0</v>
      </c>
      <c r="FU71" s="404">
        <v>0</v>
      </c>
      <c r="FV71" s="404">
        <v>0</v>
      </c>
      <c r="FW71" s="404">
        <v>0</v>
      </c>
      <c r="FX71" s="404">
        <v>0</v>
      </c>
      <c r="FY71" s="404">
        <v>0</v>
      </c>
      <c r="FZ71" s="404">
        <v>0</v>
      </c>
      <c r="GA71" s="404">
        <v>0</v>
      </c>
      <c r="GB71" s="404">
        <v>0</v>
      </c>
      <c r="GC71" s="404">
        <v>0</v>
      </c>
      <c r="GD71" s="404">
        <v>0</v>
      </c>
      <c r="GE71" s="404">
        <v>0</v>
      </c>
      <c r="GF71" s="404">
        <v>0</v>
      </c>
      <c r="GG71" s="404">
        <v>0</v>
      </c>
      <c r="GH71" s="404">
        <v>0</v>
      </c>
      <c r="GI71" s="404">
        <v>0</v>
      </c>
      <c r="GJ71" s="404">
        <v>0</v>
      </c>
      <c r="GK71" s="404">
        <v>0</v>
      </c>
      <c r="GL71" s="404">
        <v>18594.104308390022</v>
      </c>
      <c r="GM71" s="404">
        <v>17708.670769895256</v>
      </c>
      <c r="GN71" s="404">
        <v>16865.400733233582</v>
      </c>
      <c r="GO71" s="404">
        <v>16062.286412603409</v>
      </c>
      <c r="GP71" s="404">
        <v>15297.415631050868</v>
      </c>
      <c r="GQ71" s="404">
        <v>14568.967267667489</v>
      </c>
      <c r="GR71" s="404">
        <v>13875.206921588087</v>
      </c>
      <c r="GS71" s="404">
        <v>13214.482782464844</v>
      </c>
      <c r="GT71" s="404">
        <v>12585.221697585566</v>
      </c>
      <c r="GU71" s="404">
        <v>11985.925426271966</v>
      </c>
      <c r="GV71" s="404">
        <v>11415.16707263997</v>
      </c>
      <c r="GW71" s="404">
        <v>10871.587688228541</v>
      </c>
      <c r="GX71" s="404">
        <v>10353.893036408137</v>
      </c>
      <c r="GY71" s="404">
        <v>9860.8505108648897</v>
      </c>
      <c r="GZ71" s="404">
        <v>9391.2862008237043</v>
      </c>
      <c r="HA71" s="404">
        <v>8944.0820960225738</v>
      </c>
      <c r="HB71" s="404">
        <v>8518.1734247834047</v>
      </c>
      <c r="HC71" s="404">
        <v>8112.5461188413374</v>
      </c>
      <c r="HD71" s="404">
        <v>7726.2343988965122</v>
      </c>
      <c r="HE71" s="404">
        <v>7358.3184751395356</v>
      </c>
      <c r="HF71" s="404">
        <v>7007.9223572757483</v>
      </c>
      <c r="HG71" s="404">
        <v>6674.211768834045</v>
      </c>
      <c r="HH71" s="404">
        <v>6356.3921607943294</v>
      </c>
      <c r="HI71" s="404">
        <v>6053.7068198041234</v>
      </c>
      <c r="HJ71" s="404">
        <v>5765.4350664801168</v>
      </c>
      <c r="HK71" s="404">
        <v>5490.8905395048732</v>
      </c>
      <c r="HL71" s="404">
        <v>5229.4195614332129</v>
      </c>
      <c r="HM71" s="404">
        <v>4980.3995823173445</v>
      </c>
      <c r="HN71" s="404">
        <v>4743.2376974450917</v>
      </c>
      <c r="HO71" s="404">
        <v>4517.3692356619904</v>
      </c>
      <c r="HP71" s="404">
        <v>4302.2564149161817</v>
      </c>
      <c r="HQ71" s="404">
        <v>4097.3870618249348</v>
      </c>
      <c r="HR71" s="404">
        <v>3902.2733922142238</v>
      </c>
      <c r="HS71" s="404">
        <v>3716.4508497278316</v>
      </c>
      <c r="HT71" s="404">
        <v>3539.4769997407925</v>
      </c>
      <c r="HU71" s="404">
        <v>3370.9304759436118</v>
      </c>
      <c r="HV71" s="404">
        <v>3210.4099770891544</v>
      </c>
      <c r="HW71" s="404">
        <v>3057.5333115134799</v>
      </c>
      <c r="HX71" s="404">
        <v>2911.9364871556954</v>
      </c>
      <c r="HY71" s="404">
        <v>2773.272844910186</v>
      </c>
      <c r="HZ71" s="404">
        <v>866780.95238095231</v>
      </c>
      <c r="IA71" s="404">
        <v>335010.73357798671</v>
      </c>
      <c r="IB71" s="401">
        <v>0.38649987941907232</v>
      </c>
    </row>
    <row r="72" spans="1:236" ht="90" customHeight="1" x14ac:dyDescent="0.2">
      <c r="A72" s="161" t="s">
        <v>2267</v>
      </c>
      <c r="B72" s="150" t="s">
        <v>2745</v>
      </c>
      <c r="C72" s="150" t="s">
        <v>2203</v>
      </c>
      <c r="D72" s="148">
        <v>9</v>
      </c>
      <c r="E72" s="150" t="s">
        <v>2753</v>
      </c>
      <c r="F72" s="151" t="s">
        <v>2754</v>
      </c>
      <c r="G72" s="151" t="s">
        <v>2755</v>
      </c>
      <c r="H72" s="79"/>
      <c r="I72" s="151" t="s">
        <v>316</v>
      </c>
      <c r="J72" s="151">
        <v>40</v>
      </c>
      <c r="K72" s="227" t="s">
        <v>79</v>
      </c>
      <c r="L72" s="159">
        <v>55326</v>
      </c>
      <c r="M72" s="79" t="s">
        <v>2749</v>
      </c>
      <c r="N72" s="79" t="s">
        <v>96</v>
      </c>
      <c r="O72" s="380" t="s">
        <v>217</v>
      </c>
      <c r="P72" s="379" t="s">
        <v>2750</v>
      </c>
      <c r="Q72" s="112" t="s">
        <v>100</v>
      </c>
      <c r="R72" s="79" t="s">
        <v>108</v>
      </c>
      <c r="S72" s="79" t="s">
        <v>99</v>
      </c>
      <c r="T72" s="79" t="s">
        <v>385</v>
      </c>
      <c r="U72" s="79" t="s">
        <v>100</v>
      </c>
      <c r="V72" s="81">
        <v>1</v>
      </c>
      <c r="W72" s="149">
        <v>2500000</v>
      </c>
      <c r="X72" s="149">
        <v>50000</v>
      </c>
      <c r="Y72" s="149">
        <v>0</v>
      </c>
      <c r="Z72" s="149">
        <v>0</v>
      </c>
      <c r="AA72" s="149">
        <v>0</v>
      </c>
      <c r="AB72" s="149">
        <v>50000</v>
      </c>
      <c r="AC72" s="149">
        <v>1500000</v>
      </c>
      <c r="AD72" s="149">
        <v>950000</v>
      </c>
      <c r="AE72" s="149">
        <v>0</v>
      </c>
      <c r="AF72" s="149">
        <v>0</v>
      </c>
      <c r="AG72" s="149">
        <v>0</v>
      </c>
      <c r="AH72" s="149">
        <v>0</v>
      </c>
      <c r="AI72" s="88" t="s">
        <v>2756</v>
      </c>
      <c r="AJ72" s="149">
        <v>500000</v>
      </c>
      <c r="AK72" s="149">
        <v>0</v>
      </c>
      <c r="AL72" s="149">
        <v>0</v>
      </c>
      <c r="AM72" s="149">
        <v>100000</v>
      </c>
      <c r="AN72" s="149">
        <v>0</v>
      </c>
      <c r="AO72" s="149">
        <v>0</v>
      </c>
      <c r="AP72" s="149">
        <v>400000</v>
      </c>
      <c r="AQ72" s="149">
        <v>0</v>
      </c>
      <c r="AR72" s="149">
        <v>0</v>
      </c>
      <c r="AS72" s="149">
        <v>0</v>
      </c>
      <c r="AT72" s="149">
        <v>0</v>
      </c>
      <c r="AU72" s="151"/>
      <c r="AV72" s="230">
        <v>0</v>
      </c>
      <c r="AW72" s="230">
        <v>0</v>
      </c>
      <c r="AX72" s="230" t="s">
        <v>3621</v>
      </c>
      <c r="AY72" s="141">
        <v>7</v>
      </c>
      <c r="AZ72" s="70">
        <v>1</v>
      </c>
      <c r="BA72" s="70">
        <v>1</v>
      </c>
      <c r="BB72" s="70">
        <v>1</v>
      </c>
      <c r="BC72" s="70">
        <v>1</v>
      </c>
      <c r="BD72" s="70">
        <v>1</v>
      </c>
      <c r="BE72" s="70">
        <v>0</v>
      </c>
      <c r="BF72" s="70">
        <v>0</v>
      </c>
      <c r="BG72" s="71">
        <v>0</v>
      </c>
      <c r="BH72" s="71">
        <v>0</v>
      </c>
      <c r="BI72" s="71">
        <v>0</v>
      </c>
      <c r="BJ72" s="71">
        <v>0</v>
      </c>
      <c r="BK72" s="71">
        <v>0</v>
      </c>
      <c r="BL72" s="70">
        <v>1</v>
      </c>
      <c r="BM72" s="70">
        <v>1</v>
      </c>
      <c r="BN72" s="70">
        <v>0</v>
      </c>
      <c r="BO72" s="70">
        <v>1</v>
      </c>
      <c r="BP72" s="403">
        <v>0</v>
      </c>
      <c r="BQ72" s="403">
        <v>0</v>
      </c>
      <c r="BR72" s="403">
        <v>100000</v>
      </c>
      <c r="BS72" s="403">
        <v>50000</v>
      </c>
      <c r="BT72" s="403">
        <v>1500000</v>
      </c>
      <c r="BU72" s="403">
        <v>1350000</v>
      </c>
      <c r="BV72" s="403">
        <v>0</v>
      </c>
      <c r="BW72" s="403">
        <v>0</v>
      </c>
      <c r="BX72" s="403">
        <v>0</v>
      </c>
      <c r="BY72" s="403">
        <v>0</v>
      </c>
      <c r="BZ72" s="401">
        <v>0</v>
      </c>
      <c r="CA72" s="401">
        <v>0</v>
      </c>
      <c r="CB72" s="401">
        <v>0</v>
      </c>
      <c r="CC72" s="401">
        <v>0</v>
      </c>
      <c r="CD72" s="401">
        <v>0</v>
      </c>
      <c r="CE72" s="401">
        <v>0</v>
      </c>
      <c r="CF72" s="401">
        <v>0</v>
      </c>
      <c r="CG72" s="401">
        <v>0</v>
      </c>
      <c r="CH72" s="401">
        <v>0</v>
      </c>
      <c r="CI72" s="401">
        <v>0</v>
      </c>
      <c r="CJ72" s="401">
        <v>0</v>
      </c>
      <c r="CK72" s="401">
        <v>0</v>
      </c>
      <c r="CL72" s="401">
        <v>0</v>
      </c>
      <c r="CM72" s="401">
        <v>0</v>
      </c>
      <c r="CN72" s="401">
        <v>0</v>
      </c>
      <c r="CO72" s="401">
        <v>0</v>
      </c>
      <c r="CP72" s="401">
        <v>0</v>
      </c>
      <c r="CQ72" s="401">
        <v>0</v>
      </c>
      <c r="CR72" s="401">
        <v>0</v>
      </c>
      <c r="CS72" s="401">
        <v>0</v>
      </c>
      <c r="CT72" s="401">
        <v>0</v>
      </c>
      <c r="CU72" s="401">
        <v>0</v>
      </c>
      <c r="CV72" s="401">
        <v>0</v>
      </c>
      <c r="CW72" s="401">
        <v>0</v>
      </c>
      <c r="CX72" s="401">
        <v>0</v>
      </c>
      <c r="CY72" s="401">
        <v>0</v>
      </c>
      <c r="CZ72" s="401">
        <v>0</v>
      </c>
      <c r="DA72" s="401">
        <v>0</v>
      </c>
      <c r="DB72" s="401">
        <v>0</v>
      </c>
      <c r="DC72" s="401">
        <v>0</v>
      </c>
      <c r="DD72" s="401">
        <v>0</v>
      </c>
      <c r="DE72" s="401">
        <v>0</v>
      </c>
      <c r="DF72" s="401">
        <v>0</v>
      </c>
      <c r="DG72" s="403">
        <v>55326</v>
      </c>
      <c r="DH72" s="403">
        <v>55326</v>
      </c>
      <c r="DI72" s="403">
        <v>55326</v>
      </c>
      <c r="DJ72" s="403">
        <v>55326</v>
      </c>
      <c r="DK72" s="403">
        <v>55326</v>
      </c>
      <c r="DL72" s="403">
        <v>55326</v>
      </c>
      <c r="DM72" s="403">
        <v>55326</v>
      </c>
      <c r="DN72" s="403">
        <v>55326</v>
      </c>
      <c r="DO72" s="403">
        <v>55326</v>
      </c>
      <c r="DP72" s="403">
        <v>55326</v>
      </c>
      <c r="DQ72" s="403">
        <v>55326</v>
      </c>
      <c r="DR72" s="403">
        <v>55326</v>
      </c>
      <c r="DS72" s="403">
        <v>55326</v>
      </c>
      <c r="DT72" s="403">
        <v>55326</v>
      </c>
      <c r="DU72" s="403">
        <v>55326</v>
      </c>
      <c r="DV72" s="403">
        <v>55326</v>
      </c>
      <c r="DW72" s="403">
        <v>55326</v>
      </c>
      <c r="DX72" s="403">
        <v>55326</v>
      </c>
      <c r="DY72" s="403">
        <v>55326</v>
      </c>
      <c r="DZ72" s="403">
        <v>55326</v>
      </c>
      <c r="EA72" s="403">
        <v>55326</v>
      </c>
      <c r="EB72" s="403">
        <v>55326</v>
      </c>
      <c r="EC72" s="403">
        <v>55326</v>
      </c>
      <c r="ED72" s="403">
        <v>55326</v>
      </c>
      <c r="EE72" s="403">
        <v>55326</v>
      </c>
      <c r="EF72" s="403">
        <v>55326</v>
      </c>
      <c r="EG72" s="403">
        <v>55326</v>
      </c>
      <c r="EH72" s="403">
        <v>55326</v>
      </c>
      <c r="EI72" s="403">
        <v>55326</v>
      </c>
      <c r="EJ72" s="403">
        <v>55326</v>
      </c>
      <c r="EK72" s="403">
        <v>55326</v>
      </c>
      <c r="EL72" s="403">
        <v>55326</v>
      </c>
      <c r="EM72" s="403">
        <v>55326</v>
      </c>
      <c r="EN72" s="403">
        <v>55326</v>
      </c>
      <c r="EO72" s="403">
        <v>55326</v>
      </c>
      <c r="EP72" s="403">
        <v>55326</v>
      </c>
      <c r="EQ72" s="403">
        <v>55326</v>
      </c>
      <c r="ER72" s="403">
        <v>55326</v>
      </c>
      <c r="ES72" s="403">
        <v>55326</v>
      </c>
      <c r="ET72" s="403">
        <v>55326</v>
      </c>
      <c r="EU72" s="403">
        <v>55326</v>
      </c>
      <c r="EV72" s="403">
        <v>55326</v>
      </c>
      <c r="EW72" s="403">
        <v>55326</v>
      </c>
      <c r="EX72" s="404">
        <v>90702.947845804985</v>
      </c>
      <c r="EY72" s="404">
        <v>43191.879926573798</v>
      </c>
      <c r="EZ72" s="404">
        <v>1234053.7121878229</v>
      </c>
      <c r="FA72" s="404">
        <v>1057760.3247324196</v>
      </c>
      <c r="FB72" s="404">
        <v>0</v>
      </c>
      <c r="FC72" s="404">
        <v>0</v>
      </c>
      <c r="FD72" s="404">
        <v>0</v>
      </c>
      <c r="FE72" s="404">
        <v>0</v>
      </c>
      <c r="FF72" s="404">
        <v>0</v>
      </c>
      <c r="FG72" s="404">
        <v>0</v>
      </c>
      <c r="FH72" s="404">
        <v>0</v>
      </c>
      <c r="FI72" s="404">
        <v>0</v>
      </c>
      <c r="FJ72" s="404">
        <v>0</v>
      </c>
      <c r="FK72" s="404">
        <v>0</v>
      </c>
      <c r="FL72" s="404">
        <v>0</v>
      </c>
      <c r="FM72" s="404">
        <v>0</v>
      </c>
      <c r="FN72" s="404">
        <v>0</v>
      </c>
      <c r="FO72" s="404">
        <v>0</v>
      </c>
      <c r="FP72" s="404">
        <v>0</v>
      </c>
      <c r="FQ72" s="404">
        <v>0</v>
      </c>
      <c r="FR72" s="404">
        <v>0</v>
      </c>
      <c r="FS72" s="404">
        <v>0</v>
      </c>
      <c r="FT72" s="404">
        <v>0</v>
      </c>
      <c r="FU72" s="404">
        <v>0</v>
      </c>
      <c r="FV72" s="404">
        <v>0</v>
      </c>
      <c r="FW72" s="404">
        <v>0</v>
      </c>
      <c r="FX72" s="404">
        <v>0</v>
      </c>
      <c r="FY72" s="404">
        <v>0</v>
      </c>
      <c r="FZ72" s="404">
        <v>0</v>
      </c>
      <c r="GA72" s="404">
        <v>0</v>
      </c>
      <c r="GB72" s="404">
        <v>0</v>
      </c>
      <c r="GC72" s="404">
        <v>0</v>
      </c>
      <c r="GD72" s="404">
        <v>0</v>
      </c>
      <c r="GE72" s="404">
        <v>0</v>
      </c>
      <c r="GF72" s="404">
        <v>0</v>
      </c>
      <c r="GG72" s="404">
        <v>0</v>
      </c>
      <c r="GH72" s="404">
        <v>0</v>
      </c>
      <c r="GI72" s="404">
        <v>0</v>
      </c>
      <c r="GJ72" s="404">
        <v>0</v>
      </c>
      <c r="GK72" s="404">
        <v>0</v>
      </c>
      <c r="GL72" s="404">
        <v>50182.312925170067</v>
      </c>
      <c r="GM72" s="404">
        <v>47792.678976352443</v>
      </c>
      <c r="GN72" s="404">
        <v>45516.837120335666</v>
      </c>
      <c r="GO72" s="404">
        <v>43349.368686033959</v>
      </c>
      <c r="GP72" s="404">
        <v>41285.113034318063</v>
      </c>
      <c r="GQ72" s="404">
        <v>39319.155270779098</v>
      </c>
      <c r="GR72" s="404">
        <v>37446.814543599146</v>
      </c>
      <c r="GS72" s="404">
        <v>35663.632898665855</v>
      </c>
      <c r="GT72" s="404">
        <v>33965.364665396053</v>
      </c>
      <c r="GU72" s="404">
        <v>32347.966347996236</v>
      </c>
      <c r="GV72" s="404">
        <v>30807.586998091658</v>
      </c>
      <c r="GW72" s="404">
        <v>29340.559045801572</v>
      </c>
      <c r="GX72" s="404">
        <v>27943.389567430077</v>
      </c>
      <c r="GY72" s="404">
        <v>26612.751968981018</v>
      </c>
      <c r="GZ72" s="404">
        <v>25345.47806569621</v>
      </c>
      <c r="HA72" s="404">
        <v>24138.550538758289</v>
      </c>
      <c r="HB72" s="404">
        <v>22989.095751198372</v>
      </c>
      <c r="HC72" s="404">
        <v>21894.376905903213</v>
      </c>
      <c r="HD72" s="404">
        <v>20851.787529431633</v>
      </c>
      <c r="HE72" s="404">
        <v>19858.845266125365</v>
      </c>
      <c r="HF72" s="404">
        <v>18913.185967738442</v>
      </c>
      <c r="HG72" s="404">
        <v>18012.558064512799</v>
      </c>
      <c r="HH72" s="404">
        <v>17154.817204297906</v>
      </c>
      <c r="HI72" s="404">
        <v>16337.921146950386</v>
      </c>
      <c r="HJ72" s="404">
        <v>15559.92490185751</v>
      </c>
      <c r="HK72" s="404">
        <v>14818.976097007151</v>
      </c>
      <c r="HL72" s="404">
        <v>14113.310568578241</v>
      </c>
      <c r="HM72" s="404">
        <v>13441.248160550704</v>
      </c>
      <c r="HN72" s="404">
        <v>12801.188724334008</v>
      </c>
      <c r="HO72" s="404">
        <v>12191.608308889527</v>
      </c>
      <c r="HP72" s="404">
        <v>11611.055532275741</v>
      </c>
      <c r="HQ72" s="404">
        <v>11058.148125976895</v>
      </c>
      <c r="HR72" s="404">
        <v>10531.569643787519</v>
      </c>
      <c r="HS72" s="404">
        <v>10030.066327416684</v>
      </c>
      <c r="HT72" s="404">
        <v>9552.4441213492246</v>
      </c>
      <c r="HU72" s="404">
        <v>9097.5658298564031</v>
      </c>
      <c r="HV72" s="404">
        <v>8664.348409387052</v>
      </c>
      <c r="HW72" s="404">
        <v>8251.7603898924281</v>
      </c>
      <c r="HX72" s="404">
        <v>7858.8194189451715</v>
      </c>
      <c r="HY72" s="404">
        <v>7484.5899228049248</v>
      </c>
      <c r="HZ72" s="404">
        <v>2425708.8646926209</v>
      </c>
      <c r="IA72" s="404">
        <v>904136.77297247259</v>
      </c>
      <c r="IB72" s="401">
        <v>0.37273095140666945</v>
      </c>
    </row>
    <row r="73" spans="1:236" ht="90" customHeight="1" x14ac:dyDescent="0.2">
      <c r="A73" s="137" t="s">
        <v>1436</v>
      </c>
      <c r="B73" s="138" t="s">
        <v>1437</v>
      </c>
      <c r="C73" s="138" t="s">
        <v>1487</v>
      </c>
      <c r="D73" s="121">
        <v>11</v>
      </c>
      <c r="E73" s="138" t="s">
        <v>1488</v>
      </c>
      <c r="F73" s="118" t="s">
        <v>1489</v>
      </c>
      <c r="G73" s="118" t="s">
        <v>1490</v>
      </c>
      <c r="H73" s="118"/>
      <c r="I73" s="118" t="s">
        <v>1491</v>
      </c>
      <c r="J73" s="118">
        <v>40</v>
      </c>
      <c r="K73" s="227" t="s">
        <v>79</v>
      </c>
      <c r="L73" s="142">
        <v>23800</v>
      </c>
      <c r="M73" s="142" t="s">
        <v>1460</v>
      </c>
      <c r="N73" s="142" t="s">
        <v>81</v>
      </c>
      <c r="O73" s="13" t="s">
        <v>217</v>
      </c>
      <c r="P73" s="142" t="s">
        <v>218</v>
      </c>
      <c r="Q73" s="112" t="s">
        <v>100</v>
      </c>
      <c r="R73" s="142" t="s">
        <v>108</v>
      </c>
      <c r="S73" s="142" t="s">
        <v>99</v>
      </c>
      <c r="T73" s="142" t="s">
        <v>866</v>
      </c>
      <c r="U73" s="142" t="s">
        <v>100</v>
      </c>
      <c r="V73" s="117">
        <v>1</v>
      </c>
      <c r="W73" s="136">
        <v>1335000</v>
      </c>
      <c r="X73" s="136">
        <v>35000</v>
      </c>
      <c r="Y73" s="136">
        <v>0</v>
      </c>
      <c r="Z73" s="136">
        <v>0</v>
      </c>
      <c r="AA73" s="136">
        <v>0</v>
      </c>
      <c r="AB73" s="136">
        <v>35000</v>
      </c>
      <c r="AC73" s="136">
        <v>500000</v>
      </c>
      <c r="AD73" s="136">
        <v>800000</v>
      </c>
      <c r="AE73" s="136">
        <v>0</v>
      </c>
      <c r="AF73" s="139">
        <v>0</v>
      </c>
      <c r="AG73" s="139">
        <v>0</v>
      </c>
      <c r="AH73" s="139">
        <v>0</v>
      </c>
      <c r="AI73" s="142" t="s">
        <v>88</v>
      </c>
      <c r="AJ73" s="134">
        <v>50000</v>
      </c>
      <c r="AK73" s="136">
        <v>0</v>
      </c>
      <c r="AL73" s="136">
        <v>0</v>
      </c>
      <c r="AM73" s="136">
        <v>50000</v>
      </c>
      <c r="AN73" s="136">
        <v>0</v>
      </c>
      <c r="AO73" s="136">
        <v>0</v>
      </c>
      <c r="AP73" s="136">
        <v>0</v>
      </c>
      <c r="AQ73" s="139">
        <v>0</v>
      </c>
      <c r="AR73" s="139">
        <v>0</v>
      </c>
      <c r="AS73" s="139">
        <v>0</v>
      </c>
      <c r="AT73" s="139">
        <v>0</v>
      </c>
      <c r="AU73" s="118"/>
      <c r="AV73" s="230">
        <v>0</v>
      </c>
      <c r="AW73" s="230">
        <v>0</v>
      </c>
      <c r="AX73" s="230" t="s">
        <v>3594</v>
      </c>
      <c r="AY73" s="141">
        <v>8</v>
      </c>
      <c r="AZ73" s="70">
        <v>1</v>
      </c>
      <c r="BA73" s="70">
        <v>1</v>
      </c>
      <c r="BB73" s="70">
        <v>1</v>
      </c>
      <c r="BC73" s="70">
        <v>1</v>
      </c>
      <c r="BD73" s="70">
        <v>1</v>
      </c>
      <c r="BE73" s="70">
        <v>0</v>
      </c>
      <c r="BF73" s="70">
        <v>0</v>
      </c>
      <c r="BG73" s="71">
        <v>0</v>
      </c>
      <c r="BH73" s="71">
        <v>1</v>
      </c>
      <c r="BI73" s="71">
        <v>0</v>
      </c>
      <c r="BJ73" s="71">
        <v>0</v>
      </c>
      <c r="BK73" s="71">
        <v>1</v>
      </c>
      <c r="BL73" s="70">
        <v>1</v>
      </c>
      <c r="BM73" s="70">
        <v>1</v>
      </c>
      <c r="BN73" s="70">
        <v>0</v>
      </c>
      <c r="BO73" s="70">
        <v>1</v>
      </c>
      <c r="BP73" s="403">
        <v>0</v>
      </c>
      <c r="BQ73" s="403">
        <v>0</v>
      </c>
      <c r="BR73" s="403">
        <v>50000</v>
      </c>
      <c r="BS73" s="403">
        <v>35000</v>
      </c>
      <c r="BT73" s="403">
        <v>500000</v>
      </c>
      <c r="BU73" s="403">
        <v>800000</v>
      </c>
      <c r="BV73" s="403">
        <v>0</v>
      </c>
      <c r="BW73" s="403">
        <v>0</v>
      </c>
      <c r="BX73" s="403">
        <v>0</v>
      </c>
      <c r="BY73" s="403">
        <v>0</v>
      </c>
      <c r="BZ73" s="401">
        <v>0</v>
      </c>
      <c r="CA73" s="401">
        <v>0</v>
      </c>
      <c r="CB73" s="401">
        <v>0</v>
      </c>
      <c r="CC73" s="401">
        <v>0</v>
      </c>
      <c r="CD73" s="401">
        <v>0</v>
      </c>
      <c r="CE73" s="401">
        <v>0</v>
      </c>
      <c r="CF73" s="401">
        <v>0</v>
      </c>
      <c r="CG73" s="401">
        <v>0</v>
      </c>
      <c r="CH73" s="401">
        <v>0</v>
      </c>
      <c r="CI73" s="401">
        <v>0</v>
      </c>
      <c r="CJ73" s="401">
        <v>0</v>
      </c>
      <c r="CK73" s="401">
        <v>0</v>
      </c>
      <c r="CL73" s="401">
        <v>0</v>
      </c>
      <c r="CM73" s="401">
        <v>0</v>
      </c>
      <c r="CN73" s="401">
        <v>0</v>
      </c>
      <c r="CO73" s="401">
        <v>0</v>
      </c>
      <c r="CP73" s="401">
        <v>0</v>
      </c>
      <c r="CQ73" s="401">
        <v>0</v>
      </c>
      <c r="CR73" s="401">
        <v>0</v>
      </c>
      <c r="CS73" s="401">
        <v>0</v>
      </c>
      <c r="CT73" s="401">
        <v>0</v>
      </c>
      <c r="CU73" s="401">
        <v>0</v>
      </c>
      <c r="CV73" s="401">
        <v>0</v>
      </c>
      <c r="CW73" s="401">
        <v>0</v>
      </c>
      <c r="CX73" s="401">
        <v>0</v>
      </c>
      <c r="CY73" s="401">
        <v>0</v>
      </c>
      <c r="CZ73" s="401">
        <v>0</v>
      </c>
      <c r="DA73" s="401">
        <v>0</v>
      </c>
      <c r="DB73" s="401">
        <v>0</v>
      </c>
      <c r="DC73" s="401">
        <v>0</v>
      </c>
      <c r="DD73" s="401">
        <v>0</v>
      </c>
      <c r="DE73" s="401">
        <v>0</v>
      </c>
      <c r="DF73" s="401">
        <v>0</v>
      </c>
      <c r="DG73" s="403">
        <v>23800</v>
      </c>
      <c r="DH73" s="403">
        <v>23800</v>
      </c>
      <c r="DI73" s="403">
        <v>23800</v>
      </c>
      <c r="DJ73" s="403">
        <v>23800</v>
      </c>
      <c r="DK73" s="403">
        <v>23800</v>
      </c>
      <c r="DL73" s="403">
        <v>23800</v>
      </c>
      <c r="DM73" s="403">
        <v>23800</v>
      </c>
      <c r="DN73" s="403">
        <v>23800</v>
      </c>
      <c r="DO73" s="403">
        <v>23800</v>
      </c>
      <c r="DP73" s="403">
        <v>23800</v>
      </c>
      <c r="DQ73" s="403">
        <v>23800</v>
      </c>
      <c r="DR73" s="403">
        <v>23800</v>
      </c>
      <c r="DS73" s="403">
        <v>23800</v>
      </c>
      <c r="DT73" s="403">
        <v>23800</v>
      </c>
      <c r="DU73" s="403">
        <v>23800</v>
      </c>
      <c r="DV73" s="403">
        <v>23800</v>
      </c>
      <c r="DW73" s="403">
        <v>23800</v>
      </c>
      <c r="DX73" s="403">
        <v>23800</v>
      </c>
      <c r="DY73" s="403">
        <v>23800</v>
      </c>
      <c r="DZ73" s="403">
        <v>23800</v>
      </c>
      <c r="EA73" s="403">
        <v>23800</v>
      </c>
      <c r="EB73" s="403">
        <v>23800</v>
      </c>
      <c r="EC73" s="403">
        <v>23800</v>
      </c>
      <c r="ED73" s="403">
        <v>23800</v>
      </c>
      <c r="EE73" s="403">
        <v>23800</v>
      </c>
      <c r="EF73" s="403">
        <v>23800</v>
      </c>
      <c r="EG73" s="403">
        <v>23800</v>
      </c>
      <c r="EH73" s="403">
        <v>23800</v>
      </c>
      <c r="EI73" s="403">
        <v>23800</v>
      </c>
      <c r="EJ73" s="403">
        <v>23800</v>
      </c>
      <c r="EK73" s="403">
        <v>23800</v>
      </c>
      <c r="EL73" s="403">
        <v>23800</v>
      </c>
      <c r="EM73" s="403">
        <v>23800</v>
      </c>
      <c r="EN73" s="403">
        <v>23800</v>
      </c>
      <c r="EO73" s="403">
        <v>23800</v>
      </c>
      <c r="EP73" s="403">
        <v>23800</v>
      </c>
      <c r="EQ73" s="403">
        <v>23800</v>
      </c>
      <c r="ER73" s="403">
        <v>23800</v>
      </c>
      <c r="ES73" s="403">
        <v>23800</v>
      </c>
      <c r="ET73" s="403">
        <v>23800</v>
      </c>
      <c r="EU73" s="403">
        <v>23800</v>
      </c>
      <c r="EV73" s="403">
        <v>23800</v>
      </c>
      <c r="EW73" s="403">
        <v>23800</v>
      </c>
      <c r="EX73" s="404">
        <v>45351.473922902493</v>
      </c>
      <c r="EY73" s="404">
        <v>30234.315948601659</v>
      </c>
      <c r="EZ73" s="404">
        <v>411351.23739594099</v>
      </c>
      <c r="FA73" s="404">
        <v>626820.93317476718</v>
      </c>
      <c r="FB73" s="404">
        <v>0</v>
      </c>
      <c r="FC73" s="404">
        <v>0</v>
      </c>
      <c r="FD73" s="404">
        <v>0</v>
      </c>
      <c r="FE73" s="404">
        <v>0</v>
      </c>
      <c r="FF73" s="404">
        <v>0</v>
      </c>
      <c r="FG73" s="404">
        <v>0</v>
      </c>
      <c r="FH73" s="404">
        <v>0</v>
      </c>
      <c r="FI73" s="404">
        <v>0</v>
      </c>
      <c r="FJ73" s="404">
        <v>0</v>
      </c>
      <c r="FK73" s="404">
        <v>0</v>
      </c>
      <c r="FL73" s="404">
        <v>0</v>
      </c>
      <c r="FM73" s="404">
        <v>0</v>
      </c>
      <c r="FN73" s="404">
        <v>0</v>
      </c>
      <c r="FO73" s="404">
        <v>0</v>
      </c>
      <c r="FP73" s="404">
        <v>0</v>
      </c>
      <c r="FQ73" s="404">
        <v>0</v>
      </c>
      <c r="FR73" s="404">
        <v>0</v>
      </c>
      <c r="FS73" s="404">
        <v>0</v>
      </c>
      <c r="FT73" s="404">
        <v>0</v>
      </c>
      <c r="FU73" s="404">
        <v>0</v>
      </c>
      <c r="FV73" s="404">
        <v>0</v>
      </c>
      <c r="FW73" s="404">
        <v>0</v>
      </c>
      <c r="FX73" s="404">
        <v>0</v>
      </c>
      <c r="FY73" s="404">
        <v>0</v>
      </c>
      <c r="FZ73" s="404">
        <v>0</v>
      </c>
      <c r="GA73" s="404">
        <v>0</v>
      </c>
      <c r="GB73" s="404">
        <v>0</v>
      </c>
      <c r="GC73" s="404">
        <v>0</v>
      </c>
      <c r="GD73" s="404">
        <v>0</v>
      </c>
      <c r="GE73" s="404">
        <v>0</v>
      </c>
      <c r="GF73" s="404">
        <v>0</v>
      </c>
      <c r="GG73" s="404">
        <v>0</v>
      </c>
      <c r="GH73" s="404">
        <v>0</v>
      </c>
      <c r="GI73" s="404">
        <v>0</v>
      </c>
      <c r="GJ73" s="404">
        <v>0</v>
      </c>
      <c r="GK73" s="404">
        <v>0</v>
      </c>
      <c r="GL73" s="404">
        <v>21587.301587301587</v>
      </c>
      <c r="GM73" s="404">
        <v>20559.334845049128</v>
      </c>
      <c r="GN73" s="404">
        <v>19580.31890004679</v>
      </c>
      <c r="GO73" s="404">
        <v>18647.922761949321</v>
      </c>
      <c r="GP73" s="404">
        <v>17759.926439951738</v>
      </c>
      <c r="GQ73" s="404">
        <v>16914.215657096891</v>
      </c>
      <c r="GR73" s="404">
        <v>16108.776816282754</v>
      </c>
      <c r="GS73" s="404">
        <v>15341.692205983576</v>
      </c>
      <c r="GT73" s="404">
        <v>14611.135434270072</v>
      </c>
      <c r="GU73" s="404">
        <v>13915.367080257211</v>
      </c>
      <c r="GV73" s="404">
        <v>13252.730552625917</v>
      </c>
      <c r="GW73" s="404">
        <v>12621.648145358013</v>
      </c>
      <c r="GX73" s="404">
        <v>12020.617281293349</v>
      </c>
      <c r="GY73" s="404">
        <v>11448.206934565091</v>
      </c>
      <c r="GZ73" s="404">
        <v>10903.054223395326</v>
      </c>
      <c r="HA73" s="404">
        <v>10383.861165138404</v>
      </c>
      <c r="HB73" s="404">
        <v>9889.3915858460987</v>
      </c>
      <c r="HC73" s="404">
        <v>9418.4681769962845</v>
      </c>
      <c r="HD73" s="404">
        <v>8969.9696923774136</v>
      </c>
      <c r="HE73" s="404">
        <v>8542.8282784546809</v>
      </c>
      <c r="HF73" s="404">
        <v>8136.026931861601</v>
      </c>
      <c r="HG73" s="404">
        <v>7748.5970779634281</v>
      </c>
      <c r="HH73" s="404">
        <v>7379.6162647270748</v>
      </c>
      <c r="HI73" s="404">
        <v>7028.2059664067383</v>
      </c>
      <c r="HJ73" s="404">
        <v>6693.5294918159407</v>
      </c>
      <c r="HK73" s="404">
        <v>6374.7899922056577</v>
      </c>
      <c r="HL73" s="404">
        <v>6071.2285640053888</v>
      </c>
      <c r="HM73" s="404">
        <v>5782.1224419098926</v>
      </c>
      <c r="HN73" s="404">
        <v>5506.7832780094241</v>
      </c>
      <c r="HO73" s="404">
        <v>5244.5555028661156</v>
      </c>
      <c r="HP73" s="404">
        <v>4994.8147646343969</v>
      </c>
      <c r="HQ73" s="404">
        <v>4756.9664425089486</v>
      </c>
      <c r="HR73" s="404">
        <v>4530.444230960904</v>
      </c>
      <c r="HS73" s="404">
        <v>4314.7087913913365</v>
      </c>
      <c r="HT73" s="404">
        <v>4109.2464679917493</v>
      </c>
      <c r="HU73" s="404">
        <v>3913.5680647540466</v>
      </c>
      <c r="HV73" s="404">
        <v>3727.2076807181402</v>
      </c>
      <c r="HW73" s="404">
        <v>3549.7216006839426</v>
      </c>
      <c r="HX73" s="404">
        <v>3380.6872387466124</v>
      </c>
      <c r="HY73" s="404">
        <v>3219.7021321396305</v>
      </c>
      <c r="HZ73" s="404">
        <v>1113757.9604422124</v>
      </c>
      <c r="IA73" s="404">
        <v>388939.2906905408</v>
      </c>
      <c r="IB73" s="401">
        <v>0.34921347770759303</v>
      </c>
    </row>
    <row r="74" spans="1:236" ht="90" customHeight="1" x14ac:dyDescent="0.2">
      <c r="A74" s="161" t="s">
        <v>3062</v>
      </c>
      <c r="B74" s="150" t="s">
        <v>3063</v>
      </c>
      <c r="C74" s="150" t="s">
        <v>3420</v>
      </c>
      <c r="D74" s="222">
        <v>22</v>
      </c>
      <c r="E74" s="150" t="s">
        <v>3132</v>
      </c>
      <c r="F74" s="151" t="s">
        <v>3133</v>
      </c>
      <c r="G74" s="151" t="s">
        <v>3134</v>
      </c>
      <c r="H74" s="165" t="s">
        <v>88</v>
      </c>
      <c r="I74" s="151" t="s">
        <v>3135</v>
      </c>
      <c r="J74" s="151">
        <v>40</v>
      </c>
      <c r="K74" s="227" t="s">
        <v>79</v>
      </c>
      <c r="L74" s="79">
        <v>52367</v>
      </c>
      <c r="M74" s="79" t="s">
        <v>3069</v>
      </c>
      <c r="N74" s="79" t="s">
        <v>81</v>
      </c>
      <c r="O74" s="13" t="s">
        <v>217</v>
      </c>
      <c r="P74" s="79" t="s">
        <v>218</v>
      </c>
      <c r="Q74" s="79" t="s">
        <v>87</v>
      </c>
      <c r="R74" s="79" t="s">
        <v>261</v>
      </c>
      <c r="S74" s="79" t="s">
        <v>191</v>
      </c>
      <c r="T74" s="79" t="s">
        <v>3070</v>
      </c>
      <c r="U74" s="79" t="s">
        <v>100</v>
      </c>
      <c r="V74" s="175">
        <v>0.99</v>
      </c>
      <c r="W74" s="258">
        <v>2990106</v>
      </c>
      <c r="X74" s="258">
        <v>22190</v>
      </c>
      <c r="Y74" s="258">
        <v>0</v>
      </c>
      <c r="Z74" s="258">
        <v>22190</v>
      </c>
      <c r="AA74" s="258">
        <v>0</v>
      </c>
      <c r="AB74" s="258">
        <v>850000</v>
      </c>
      <c r="AC74" s="258">
        <v>1540000</v>
      </c>
      <c r="AD74" s="258">
        <v>577916</v>
      </c>
      <c r="AE74" s="149">
        <v>0</v>
      </c>
      <c r="AF74" s="149">
        <v>0</v>
      </c>
      <c r="AG74" s="149">
        <v>0</v>
      </c>
      <c r="AH74" s="149">
        <v>0</v>
      </c>
      <c r="AI74" s="88" t="s">
        <v>88</v>
      </c>
      <c r="AJ74" s="176">
        <v>0</v>
      </c>
      <c r="AK74" s="162">
        <v>0</v>
      </c>
      <c r="AL74" s="162">
        <v>0</v>
      </c>
      <c r="AM74" s="162">
        <v>0</v>
      </c>
      <c r="AN74" s="162">
        <v>0</v>
      </c>
      <c r="AO74" s="162">
        <v>0</v>
      </c>
      <c r="AP74" s="162">
        <v>0</v>
      </c>
      <c r="AQ74" s="149">
        <v>0</v>
      </c>
      <c r="AR74" s="149">
        <v>0</v>
      </c>
      <c r="AS74" s="149">
        <v>0</v>
      </c>
      <c r="AT74" s="149">
        <v>0</v>
      </c>
      <c r="AU74" s="177" t="s">
        <v>3385</v>
      </c>
      <c r="AV74" s="230">
        <v>0</v>
      </c>
      <c r="AW74" s="230">
        <v>0</v>
      </c>
      <c r="AX74" s="230" t="s">
        <v>3594</v>
      </c>
      <c r="AY74" s="141">
        <v>8</v>
      </c>
      <c r="AZ74" s="70">
        <v>1</v>
      </c>
      <c r="BA74" s="70">
        <v>1</v>
      </c>
      <c r="BB74" s="70">
        <v>1</v>
      </c>
      <c r="BC74" s="70">
        <v>1</v>
      </c>
      <c r="BD74" s="70">
        <v>1</v>
      </c>
      <c r="BE74" s="70">
        <v>0</v>
      </c>
      <c r="BF74" s="70">
        <v>0</v>
      </c>
      <c r="BG74" s="71">
        <v>0</v>
      </c>
      <c r="BH74" s="71">
        <v>1</v>
      </c>
      <c r="BI74" s="71">
        <v>0</v>
      </c>
      <c r="BJ74" s="71">
        <v>0</v>
      </c>
      <c r="BK74" s="71">
        <v>1</v>
      </c>
      <c r="BL74" s="70">
        <v>1</v>
      </c>
      <c r="BM74" s="70">
        <v>1</v>
      </c>
      <c r="BN74" s="70">
        <v>0</v>
      </c>
      <c r="BO74" s="70">
        <v>1</v>
      </c>
      <c r="BP74" s="403">
        <v>0</v>
      </c>
      <c r="BQ74" s="403">
        <v>22190</v>
      </c>
      <c r="BR74" s="403">
        <v>0</v>
      </c>
      <c r="BS74" s="403">
        <v>850000</v>
      </c>
      <c r="BT74" s="403">
        <v>1540000</v>
      </c>
      <c r="BU74" s="403">
        <v>577916</v>
      </c>
      <c r="BV74" s="403">
        <v>0</v>
      </c>
      <c r="BW74" s="403">
        <v>0</v>
      </c>
      <c r="BX74" s="403">
        <v>0</v>
      </c>
      <c r="BY74" s="403">
        <v>0</v>
      </c>
      <c r="BZ74" s="401">
        <v>0</v>
      </c>
      <c r="CA74" s="401">
        <v>0</v>
      </c>
      <c r="CB74" s="401">
        <v>0</v>
      </c>
      <c r="CC74" s="401">
        <v>0</v>
      </c>
      <c r="CD74" s="401">
        <v>0</v>
      </c>
      <c r="CE74" s="401">
        <v>0</v>
      </c>
      <c r="CF74" s="401">
        <v>0</v>
      </c>
      <c r="CG74" s="401">
        <v>0</v>
      </c>
      <c r="CH74" s="401">
        <v>0</v>
      </c>
      <c r="CI74" s="401">
        <v>0</v>
      </c>
      <c r="CJ74" s="401">
        <v>0</v>
      </c>
      <c r="CK74" s="401">
        <v>0</v>
      </c>
      <c r="CL74" s="401">
        <v>0</v>
      </c>
      <c r="CM74" s="401">
        <v>0</v>
      </c>
      <c r="CN74" s="401">
        <v>0</v>
      </c>
      <c r="CO74" s="401">
        <v>0</v>
      </c>
      <c r="CP74" s="401">
        <v>0</v>
      </c>
      <c r="CQ74" s="401">
        <v>0</v>
      </c>
      <c r="CR74" s="401">
        <v>0</v>
      </c>
      <c r="CS74" s="401">
        <v>0</v>
      </c>
      <c r="CT74" s="401">
        <v>0</v>
      </c>
      <c r="CU74" s="401">
        <v>0</v>
      </c>
      <c r="CV74" s="401">
        <v>0</v>
      </c>
      <c r="CW74" s="401">
        <v>0</v>
      </c>
      <c r="CX74" s="401">
        <v>0</v>
      </c>
      <c r="CY74" s="401">
        <v>0</v>
      </c>
      <c r="CZ74" s="401">
        <v>0</v>
      </c>
      <c r="DA74" s="401">
        <v>0</v>
      </c>
      <c r="DB74" s="401">
        <v>0</v>
      </c>
      <c r="DC74" s="401">
        <v>0</v>
      </c>
      <c r="DD74" s="401">
        <v>0</v>
      </c>
      <c r="DE74" s="401">
        <v>0</v>
      </c>
      <c r="DF74" s="401">
        <v>0</v>
      </c>
      <c r="DG74" s="403">
        <v>52367</v>
      </c>
      <c r="DH74" s="403">
        <v>52367</v>
      </c>
      <c r="DI74" s="403">
        <v>52367</v>
      </c>
      <c r="DJ74" s="403">
        <v>52367</v>
      </c>
      <c r="DK74" s="403">
        <v>52367</v>
      </c>
      <c r="DL74" s="403">
        <v>52367</v>
      </c>
      <c r="DM74" s="403">
        <v>52367</v>
      </c>
      <c r="DN74" s="403">
        <v>52367</v>
      </c>
      <c r="DO74" s="403">
        <v>52367</v>
      </c>
      <c r="DP74" s="403">
        <v>52367</v>
      </c>
      <c r="DQ74" s="403">
        <v>52367</v>
      </c>
      <c r="DR74" s="403">
        <v>52367</v>
      </c>
      <c r="DS74" s="403">
        <v>52367</v>
      </c>
      <c r="DT74" s="403">
        <v>52367</v>
      </c>
      <c r="DU74" s="403">
        <v>52367</v>
      </c>
      <c r="DV74" s="403">
        <v>52367</v>
      </c>
      <c r="DW74" s="403">
        <v>52367</v>
      </c>
      <c r="DX74" s="403">
        <v>52367</v>
      </c>
      <c r="DY74" s="403">
        <v>52367</v>
      </c>
      <c r="DZ74" s="403">
        <v>52367</v>
      </c>
      <c r="EA74" s="403">
        <v>52367</v>
      </c>
      <c r="EB74" s="403">
        <v>52367</v>
      </c>
      <c r="EC74" s="403">
        <v>52367</v>
      </c>
      <c r="ED74" s="403">
        <v>52367</v>
      </c>
      <c r="EE74" s="403">
        <v>52367</v>
      </c>
      <c r="EF74" s="403">
        <v>52367</v>
      </c>
      <c r="EG74" s="403">
        <v>52367</v>
      </c>
      <c r="EH74" s="403">
        <v>52367</v>
      </c>
      <c r="EI74" s="403">
        <v>52367</v>
      </c>
      <c r="EJ74" s="403">
        <v>52367</v>
      </c>
      <c r="EK74" s="403">
        <v>52367</v>
      </c>
      <c r="EL74" s="403">
        <v>52367</v>
      </c>
      <c r="EM74" s="403">
        <v>52367</v>
      </c>
      <c r="EN74" s="403">
        <v>52367</v>
      </c>
      <c r="EO74" s="403">
        <v>52367</v>
      </c>
      <c r="EP74" s="403">
        <v>52367</v>
      </c>
      <c r="EQ74" s="403">
        <v>52367</v>
      </c>
      <c r="ER74" s="403">
        <v>52367</v>
      </c>
      <c r="ES74" s="403">
        <v>52367</v>
      </c>
      <c r="ET74" s="403">
        <v>52367</v>
      </c>
      <c r="EU74" s="403">
        <v>52367</v>
      </c>
      <c r="EV74" s="403">
        <v>52367</v>
      </c>
      <c r="EW74" s="403">
        <v>52367</v>
      </c>
      <c r="EX74" s="404">
        <v>0</v>
      </c>
      <c r="EY74" s="404">
        <v>734261.9587517546</v>
      </c>
      <c r="EZ74" s="404">
        <v>1266961.8111794982</v>
      </c>
      <c r="FA74" s="404">
        <v>452812.30802078592</v>
      </c>
      <c r="FB74" s="404">
        <v>0</v>
      </c>
      <c r="FC74" s="404">
        <v>0</v>
      </c>
      <c r="FD74" s="404">
        <v>0</v>
      </c>
      <c r="FE74" s="404">
        <v>0</v>
      </c>
      <c r="FF74" s="404">
        <v>0</v>
      </c>
      <c r="FG74" s="404">
        <v>0</v>
      </c>
      <c r="FH74" s="404">
        <v>0</v>
      </c>
      <c r="FI74" s="404">
        <v>0</v>
      </c>
      <c r="FJ74" s="404">
        <v>0</v>
      </c>
      <c r="FK74" s="404">
        <v>0</v>
      </c>
      <c r="FL74" s="404">
        <v>0</v>
      </c>
      <c r="FM74" s="404">
        <v>0</v>
      </c>
      <c r="FN74" s="404">
        <v>0</v>
      </c>
      <c r="FO74" s="404">
        <v>0</v>
      </c>
      <c r="FP74" s="404">
        <v>0</v>
      </c>
      <c r="FQ74" s="404">
        <v>0</v>
      </c>
      <c r="FR74" s="404">
        <v>0</v>
      </c>
      <c r="FS74" s="404">
        <v>0</v>
      </c>
      <c r="FT74" s="404">
        <v>0</v>
      </c>
      <c r="FU74" s="404">
        <v>0</v>
      </c>
      <c r="FV74" s="404">
        <v>0</v>
      </c>
      <c r="FW74" s="404">
        <v>0</v>
      </c>
      <c r="FX74" s="404">
        <v>0</v>
      </c>
      <c r="FY74" s="404">
        <v>0</v>
      </c>
      <c r="FZ74" s="404">
        <v>0</v>
      </c>
      <c r="GA74" s="404">
        <v>0</v>
      </c>
      <c r="GB74" s="404">
        <v>0</v>
      </c>
      <c r="GC74" s="404">
        <v>0</v>
      </c>
      <c r="GD74" s="404">
        <v>0</v>
      </c>
      <c r="GE74" s="404">
        <v>0</v>
      </c>
      <c r="GF74" s="404">
        <v>0</v>
      </c>
      <c r="GG74" s="404">
        <v>0</v>
      </c>
      <c r="GH74" s="404">
        <v>0</v>
      </c>
      <c r="GI74" s="404">
        <v>0</v>
      </c>
      <c r="GJ74" s="404">
        <v>0</v>
      </c>
      <c r="GK74" s="404">
        <v>0</v>
      </c>
      <c r="GL74" s="404">
        <v>47498.4126984127</v>
      </c>
      <c r="GM74" s="404">
        <v>45236.583522297806</v>
      </c>
      <c r="GN74" s="404">
        <v>43082.46049742648</v>
      </c>
      <c r="GO74" s="404">
        <v>41030.914759453786</v>
      </c>
      <c r="GP74" s="404">
        <v>39077.06167567028</v>
      </c>
      <c r="GQ74" s="404">
        <v>37216.249214924072</v>
      </c>
      <c r="GR74" s="404">
        <v>35444.046871356259</v>
      </c>
      <c r="GS74" s="404">
        <v>33756.235115577387</v>
      </c>
      <c r="GT74" s="404">
        <v>32148.795348168944</v>
      </c>
      <c r="GU74" s="404">
        <v>30617.900331589466</v>
      </c>
      <c r="GV74" s="404">
        <v>29159.905077704258</v>
      </c>
      <c r="GW74" s="404">
        <v>27771.338169242146</v>
      </c>
      <c r="GX74" s="404">
        <v>26448.893494516335</v>
      </c>
      <c r="GY74" s="404">
        <v>25189.422375729835</v>
      </c>
      <c r="GZ74" s="404">
        <v>23989.926072123657</v>
      </c>
      <c r="HA74" s="404">
        <v>22847.548640117762</v>
      </c>
      <c r="HB74" s="404">
        <v>21759.57013344549</v>
      </c>
      <c r="HC74" s="404">
        <v>20723.400127090943</v>
      </c>
      <c r="HD74" s="404">
        <v>19736.571549610424</v>
      </c>
      <c r="HE74" s="404">
        <v>18796.734809152782</v>
      </c>
      <c r="HF74" s="404">
        <v>17901.652199193129</v>
      </c>
      <c r="HG74" s="404">
        <v>17049.192570660118</v>
      </c>
      <c r="HH74" s="404">
        <v>16237.326257771543</v>
      </c>
      <c r="HI74" s="404">
        <v>15464.120245496708</v>
      </c>
      <c r="HJ74" s="404">
        <v>14727.733567139721</v>
      </c>
      <c r="HK74" s="404">
        <v>14026.412921085448</v>
      </c>
      <c r="HL74" s="404">
        <v>13358.488496271857</v>
      </c>
      <c r="HM74" s="404">
        <v>12722.369996449384</v>
      </c>
      <c r="HN74" s="404">
        <v>12116.542853761322</v>
      </c>
      <c r="HO74" s="404">
        <v>11539.564622629827</v>
      </c>
      <c r="HP74" s="404">
        <v>10990.061545361741</v>
      </c>
      <c r="HQ74" s="404">
        <v>10466.725281296896</v>
      </c>
      <c r="HR74" s="404">
        <v>9968.30979171133</v>
      </c>
      <c r="HS74" s="404">
        <v>9493.6283730584073</v>
      </c>
      <c r="HT74" s="404">
        <v>9041.5508314841991</v>
      </c>
      <c r="HU74" s="404">
        <v>8611.0007918897136</v>
      </c>
      <c r="HV74" s="404">
        <v>8200.9531351330606</v>
      </c>
      <c r="HW74" s="404">
        <v>7810.4315572695805</v>
      </c>
      <c r="HX74" s="404">
        <v>7438.5062450186488</v>
      </c>
      <c r="HY74" s="404">
        <v>7084.2916619225225</v>
      </c>
      <c r="HZ74" s="404">
        <v>2454036.0779520385</v>
      </c>
      <c r="IA74" s="404">
        <v>855780.83342821593</v>
      </c>
      <c r="IB74" s="401">
        <v>0.34872381914710432</v>
      </c>
    </row>
    <row r="75" spans="1:236" ht="90" customHeight="1" x14ac:dyDescent="0.2">
      <c r="A75" s="270" t="s">
        <v>1436</v>
      </c>
      <c r="B75" s="108" t="s">
        <v>1437</v>
      </c>
      <c r="C75" s="138" t="s">
        <v>1456</v>
      </c>
      <c r="D75" s="129">
        <v>4</v>
      </c>
      <c r="E75" s="108" t="s">
        <v>1457</v>
      </c>
      <c r="F75" s="124" t="s">
        <v>1458</v>
      </c>
      <c r="G75" s="124" t="s">
        <v>1459</v>
      </c>
      <c r="H75" s="123" t="s">
        <v>88</v>
      </c>
      <c r="I75" s="124" t="s">
        <v>1442</v>
      </c>
      <c r="J75" s="118">
        <v>40</v>
      </c>
      <c r="K75" s="227" t="s">
        <v>79</v>
      </c>
      <c r="L75" s="142">
        <v>23800</v>
      </c>
      <c r="M75" s="142" t="s">
        <v>1460</v>
      </c>
      <c r="N75" s="123" t="s">
        <v>147</v>
      </c>
      <c r="O75" s="73" t="s">
        <v>106</v>
      </c>
      <c r="P75" s="123" t="s">
        <v>467</v>
      </c>
      <c r="Q75" s="112" t="s">
        <v>100</v>
      </c>
      <c r="R75" s="123" t="s">
        <v>226</v>
      </c>
      <c r="S75" s="123" t="s">
        <v>99</v>
      </c>
      <c r="T75" s="142" t="s">
        <v>884</v>
      </c>
      <c r="U75" s="142" t="s">
        <v>100</v>
      </c>
      <c r="V75" s="296">
        <v>1</v>
      </c>
      <c r="W75" s="297">
        <v>1300000</v>
      </c>
      <c r="X75" s="297">
        <v>0</v>
      </c>
      <c r="Y75" s="297">
        <v>0</v>
      </c>
      <c r="Z75" s="297">
        <v>0</v>
      </c>
      <c r="AA75" s="297">
        <v>1300000</v>
      </c>
      <c r="AB75" s="297">
        <v>0</v>
      </c>
      <c r="AC75" s="297">
        <v>0</v>
      </c>
      <c r="AD75" s="297">
        <v>0</v>
      </c>
      <c r="AE75" s="139">
        <v>0</v>
      </c>
      <c r="AF75" s="139">
        <v>0</v>
      </c>
      <c r="AG75" s="139">
        <v>0</v>
      </c>
      <c r="AH75" s="139">
        <v>0</v>
      </c>
      <c r="AI75" s="142" t="s">
        <v>88</v>
      </c>
      <c r="AJ75" s="134">
        <v>0</v>
      </c>
      <c r="AK75" s="136">
        <v>0</v>
      </c>
      <c r="AL75" s="136">
        <v>0</v>
      </c>
      <c r="AM75" s="136">
        <v>0</v>
      </c>
      <c r="AN75" s="136">
        <v>0</v>
      </c>
      <c r="AO75" s="136">
        <v>0</v>
      </c>
      <c r="AP75" s="136">
        <v>0</v>
      </c>
      <c r="AQ75" s="139">
        <v>0</v>
      </c>
      <c r="AR75" s="139">
        <v>0</v>
      </c>
      <c r="AS75" s="139">
        <v>0</v>
      </c>
      <c r="AT75" s="139">
        <v>0</v>
      </c>
      <c r="AU75" s="118"/>
      <c r="AV75" s="230">
        <v>0</v>
      </c>
      <c r="AW75" s="230">
        <v>0</v>
      </c>
      <c r="AX75" s="230" t="s">
        <v>3613</v>
      </c>
      <c r="AY75" s="141">
        <v>8</v>
      </c>
      <c r="AZ75" s="70">
        <v>1</v>
      </c>
      <c r="BA75" s="70">
        <v>1</v>
      </c>
      <c r="BB75" s="70">
        <v>1</v>
      </c>
      <c r="BC75" s="70">
        <v>1</v>
      </c>
      <c r="BD75" s="70">
        <v>1</v>
      </c>
      <c r="BE75" s="70">
        <v>0</v>
      </c>
      <c r="BF75" s="70">
        <v>0</v>
      </c>
      <c r="BG75" s="71">
        <v>0</v>
      </c>
      <c r="BH75" s="71">
        <v>1</v>
      </c>
      <c r="BI75" s="71">
        <v>0</v>
      </c>
      <c r="BJ75" s="71">
        <v>1</v>
      </c>
      <c r="BK75" s="71">
        <v>0</v>
      </c>
      <c r="BL75" s="70">
        <v>1</v>
      </c>
      <c r="BM75" s="70">
        <v>1</v>
      </c>
      <c r="BN75" s="70">
        <v>0</v>
      </c>
      <c r="BO75" s="70">
        <v>1</v>
      </c>
      <c r="BP75" s="403">
        <v>0</v>
      </c>
      <c r="BQ75" s="403">
        <v>0</v>
      </c>
      <c r="BR75" s="403">
        <v>1300000</v>
      </c>
      <c r="BS75" s="403">
        <v>0</v>
      </c>
      <c r="BT75" s="403">
        <v>0</v>
      </c>
      <c r="BU75" s="403">
        <v>0</v>
      </c>
      <c r="BV75" s="403">
        <v>0</v>
      </c>
      <c r="BW75" s="403">
        <v>0</v>
      </c>
      <c r="BX75" s="403">
        <v>0</v>
      </c>
      <c r="BY75" s="403">
        <v>0</v>
      </c>
      <c r="BZ75" s="401">
        <v>0</v>
      </c>
      <c r="CA75" s="401">
        <v>0</v>
      </c>
      <c r="CB75" s="401">
        <v>0</v>
      </c>
      <c r="CC75" s="401">
        <v>0</v>
      </c>
      <c r="CD75" s="401">
        <v>0</v>
      </c>
      <c r="CE75" s="401">
        <v>0</v>
      </c>
      <c r="CF75" s="401">
        <v>0</v>
      </c>
      <c r="CG75" s="401">
        <v>0</v>
      </c>
      <c r="CH75" s="401">
        <v>0</v>
      </c>
      <c r="CI75" s="401">
        <v>0</v>
      </c>
      <c r="CJ75" s="401">
        <v>0</v>
      </c>
      <c r="CK75" s="401">
        <v>0</v>
      </c>
      <c r="CL75" s="401">
        <v>0</v>
      </c>
      <c r="CM75" s="401">
        <v>0</v>
      </c>
      <c r="CN75" s="401">
        <v>0</v>
      </c>
      <c r="CO75" s="401">
        <v>0</v>
      </c>
      <c r="CP75" s="401">
        <v>0</v>
      </c>
      <c r="CQ75" s="401">
        <v>0</v>
      </c>
      <c r="CR75" s="401">
        <v>0</v>
      </c>
      <c r="CS75" s="401">
        <v>0</v>
      </c>
      <c r="CT75" s="401">
        <v>0</v>
      </c>
      <c r="CU75" s="401">
        <v>0</v>
      </c>
      <c r="CV75" s="401">
        <v>0</v>
      </c>
      <c r="CW75" s="401">
        <v>0</v>
      </c>
      <c r="CX75" s="401">
        <v>0</v>
      </c>
      <c r="CY75" s="401">
        <v>0</v>
      </c>
      <c r="CZ75" s="401">
        <v>0</v>
      </c>
      <c r="DA75" s="401">
        <v>0</v>
      </c>
      <c r="DB75" s="401">
        <v>0</v>
      </c>
      <c r="DC75" s="401">
        <v>0</v>
      </c>
      <c r="DD75" s="401">
        <v>0</v>
      </c>
      <c r="DE75" s="401">
        <v>0</v>
      </c>
      <c r="DF75" s="401">
        <v>0</v>
      </c>
      <c r="DG75" s="403">
        <v>23800</v>
      </c>
      <c r="DH75" s="403">
        <v>23800</v>
      </c>
      <c r="DI75" s="403">
        <v>23800</v>
      </c>
      <c r="DJ75" s="403">
        <v>23800</v>
      </c>
      <c r="DK75" s="403">
        <v>23800</v>
      </c>
      <c r="DL75" s="403">
        <v>23800</v>
      </c>
      <c r="DM75" s="403">
        <v>23800</v>
      </c>
      <c r="DN75" s="403">
        <v>23800</v>
      </c>
      <c r="DO75" s="403">
        <v>23800</v>
      </c>
      <c r="DP75" s="403">
        <v>23800</v>
      </c>
      <c r="DQ75" s="403">
        <v>23800</v>
      </c>
      <c r="DR75" s="403">
        <v>23800</v>
      </c>
      <c r="DS75" s="403">
        <v>23800</v>
      </c>
      <c r="DT75" s="403">
        <v>23800</v>
      </c>
      <c r="DU75" s="403">
        <v>23800</v>
      </c>
      <c r="DV75" s="403">
        <v>23800</v>
      </c>
      <c r="DW75" s="403">
        <v>23800</v>
      </c>
      <c r="DX75" s="403">
        <v>23800</v>
      </c>
      <c r="DY75" s="403">
        <v>23800</v>
      </c>
      <c r="DZ75" s="403">
        <v>23800</v>
      </c>
      <c r="EA75" s="403">
        <v>23800</v>
      </c>
      <c r="EB75" s="403">
        <v>23800</v>
      </c>
      <c r="EC75" s="403">
        <v>23800</v>
      </c>
      <c r="ED75" s="403">
        <v>23800</v>
      </c>
      <c r="EE75" s="403">
        <v>23800</v>
      </c>
      <c r="EF75" s="403">
        <v>23800</v>
      </c>
      <c r="EG75" s="403">
        <v>23800</v>
      </c>
      <c r="EH75" s="403">
        <v>23800</v>
      </c>
      <c r="EI75" s="403">
        <v>23800</v>
      </c>
      <c r="EJ75" s="403">
        <v>23800</v>
      </c>
      <c r="EK75" s="403">
        <v>23800</v>
      </c>
      <c r="EL75" s="403">
        <v>23800</v>
      </c>
      <c r="EM75" s="403">
        <v>23800</v>
      </c>
      <c r="EN75" s="403">
        <v>23800</v>
      </c>
      <c r="EO75" s="403">
        <v>23800</v>
      </c>
      <c r="EP75" s="403">
        <v>23800</v>
      </c>
      <c r="EQ75" s="403">
        <v>23800</v>
      </c>
      <c r="ER75" s="403">
        <v>23800</v>
      </c>
      <c r="ES75" s="403">
        <v>23800</v>
      </c>
      <c r="ET75" s="403">
        <v>23800</v>
      </c>
      <c r="EU75" s="403">
        <v>23800</v>
      </c>
      <c r="EV75" s="403">
        <v>23800</v>
      </c>
      <c r="EW75" s="403">
        <v>23800</v>
      </c>
      <c r="EX75" s="404">
        <v>1179138.3219954649</v>
      </c>
      <c r="EY75" s="404">
        <v>0</v>
      </c>
      <c r="EZ75" s="404">
        <v>0</v>
      </c>
      <c r="FA75" s="404">
        <v>0</v>
      </c>
      <c r="FB75" s="404">
        <v>0</v>
      </c>
      <c r="FC75" s="404">
        <v>0</v>
      </c>
      <c r="FD75" s="404">
        <v>0</v>
      </c>
      <c r="FE75" s="404">
        <v>0</v>
      </c>
      <c r="FF75" s="404">
        <v>0</v>
      </c>
      <c r="FG75" s="404">
        <v>0</v>
      </c>
      <c r="FH75" s="404">
        <v>0</v>
      </c>
      <c r="FI75" s="404">
        <v>0</v>
      </c>
      <c r="FJ75" s="404">
        <v>0</v>
      </c>
      <c r="FK75" s="404">
        <v>0</v>
      </c>
      <c r="FL75" s="404">
        <v>0</v>
      </c>
      <c r="FM75" s="404">
        <v>0</v>
      </c>
      <c r="FN75" s="404">
        <v>0</v>
      </c>
      <c r="FO75" s="404">
        <v>0</v>
      </c>
      <c r="FP75" s="404">
        <v>0</v>
      </c>
      <c r="FQ75" s="404">
        <v>0</v>
      </c>
      <c r="FR75" s="404">
        <v>0</v>
      </c>
      <c r="FS75" s="404">
        <v>0</v>
      </c>
      <c r="FT75" s="404">
        <v>0</v>
      </c>
      <c r="FU75" s="404">
        <v>0</v>
      </c>
      <c r="FV75" s="404">
        <v>0</v>
      </c>
      <c r="FW75" s="404">
        <v>0</v>
      </c>
      <c r="FX75" s="404">
        <v>0</v>
      </c>
      <c r="FY75" s="404">
        <v>0</v>
      </c>
      <c r="FZ75" s="404">
        <v>0</v>
      </c>
      <c r="GA75" s="404">
        <v>0</v>
      </c>
      <c r="GB75" s="404">
        <v>0</v>
      </c>
      <c r="GC75" s="404">
        <v>0</v>
      </c>
      <c r="GD75" s="404">
        <v>0</v>
      </c>
      <c r="GE75" s="404">
        <v>0</v>
      </c>
      <c r="GF75" s="404">
        <v>0</v>
      </c>
      <c r="GG75" s="404">
        <v>0</v>
      </c>
      <c r="GH75" s="404">
        <v>0</v>
      </c>
      <c r="GI75" s="404">
        <v>0</v>
      </c>
      <c r="GJ75" s="404">
        <v>0</v>
      </c>
      <c r="GK75" s="404">
        <v>0</v>
      </c>
      <c r="GL75" s="404">
        <v>21587.301587301587</v>
      </c>
      <c r="GM75" s="404">
        <v>20559.334845049128</v>
      </c>
      <c r="GN75" s="404">
        <v>19580.31890004679</v>
      </c>
      <c r="GO75" s="404">
        <v>18647.922761949321</v>
      </c>
      <c r="GP75" s="404">
        <v>17759.926439951738</v>
      </c>
      <c r="GQ75" s="404">
        <v>16914.215657096891</v>
      </c>
      <c r="GR75" s="404">
        <v>16108.776816282754</v>
      </c>
      <c r="GS75" s="404">
        <v>15341.692205983576</v>
      </c>
      <c r="GT75" s="404">
        <v>14611.135434270072</v>
      </c>
      <c r="GU75" s="404">
        <v>13915.367080257211</v>
      </c>
      <c r="GV75" s="404">
        <v>13252.730552625917</v>
      </c>
      <c r="GW75" s="404">
        <v>12621.648145358013</v>
      </c>
      <c r="GX75" s="404">
        <v>12020.617281293349</v>
      </c>
      <c r="GY75" s="404">
        <v>11448.206934565091</v>
      </c>
      <c r="GZ75" s="404">
        <v>10903.054223395326</v>
      </c>
      <c r="HA75" s="404">
        <v>10383.861165138404</v>
      </c>
      <c r="HB75" s="404">
        <v>9889.3915858460987</v>
      </c>
      <c r="HC75" s="404">
        <v>9418.4681769962845</v>
      </c>
      <c r="HD75" s="404">
        <v>8969.9696923774136</v>
      </c>
      <c r="HE75" s="404">
        <v>8542.8282784546809</v>
      </c>
      <c r="HF75" s="404">
        <v>8136.026931861601</v>
      </c>
      <c r="HG75" s="404">
        <v>7748.5970779634281</v>
      </c>
      <c r="HH75" s="404">
        <v>7379.6162647270748</v>
      </c>
      <c r="HI75" s="404">
        <v>7028.2059664067383</v>
      </c>
      <c r="HJ75" s="404">
        <v>6693.5294918159407</v>
      </c>
      <c r="HK75" s="404">
        <v>6374.7899922056577</v>
      </c>
      <c r="HL75" s="404">
        <v>6071.2285640053888</v>
      </c>
      <c r="HM75" s="404">
        <v>5782.1224419098926</v>
      </c>
      <c r="HN75" s="404">
        <v>5506.7832780094241</v>
      </c>
      <c r="HO75" s="404">
        <v>5244.5555028661156</v>
      </c>
      <c r="HP75" s="404">
        <v>4994.8147646343969</v>
      </c>
      <c r="HQ75" s="404">
        <v>4756.9664425089486</v>
      </c>
      <c r="HR75" s="404">
        <v>4530.444230960904</v>
      </c>
      <c r="HS75" s="404">
        <v>4314.7087913913365</v>
      </c>
      <c r="HT75" s="404">
        <v>4109.2464679917493</v>
      </c>
      <c r="HU75" s="404">
        <v>3913.5680647540466</v>
      </c>
      <c r="HV75" s="404">
        <v>3727.2076807181402</v>
      </c>
      <c r="HW75" s="404">
        <v>3549.7216006839426</v>
      </c>
      <c r="HX75" s="404">
        <v>3380.6872387466124</v>
      </c>
      <c r="HY75" s="404">
        <v>3219.7021321396305</v>
      </c>
      <c r="HZ75" s="404">
        <v>1179138.3219954649</v>
      </c>
      <c r="IA75" s="404">
        <v>388939.2906905408</v>
      </c>
      <c r="IB75" s="401">
        <v>0.32985043691255478</v>
      </c>
    </row>
    <row r="76" spans="1:236" ht="90" customHeight="1" x14ac:dyDescent="0.25">
      <c r="A76" s="137" t="s">
        <v>1699</v>
      </c>
      <c r="B76" s="138" t="s">
        <v>1700</v>
      </c>
      <c r="C76" s="138" t="s">
        <v>1708</v>
      </c>
      <c r="D76" s="121">
        <v>3</v>
      </c>
      <c r="E76" s="138" t="s">
        <v>1709</v>
      </c>
      <c r="F76" s="118" t="s">
        <v>1710</v>
      </c>
      <c r="G76" s="118" t="s">
        <v>1711</v>
      </c>
      <c r="H76" s="142" t="s">
        <v>77</v>
      </c>
      <c r="I76" s="118" t="s">
        <v>1712</v>
      </c>
      <c r="J76" s="118">
        <v>40</v>
      </c>
      <c r="K76" s="227" t="s">
        <v>79</v>
      </c>
      <c r="L76" s="142">
        <v>13885</v>
      </c>
      <c r="M76" s="142" t="s">
        <v>1713</v>
      </c>
      <c r="N76" s="142" t="s">
        <v>81</v>
      </c>
      <c r="O76" s="13" t="s">
        <v>217</v>
      </c>
      <c r="P76" s="142" t="s">
        <v>218</v>
      </c>
      <c r="Q76" s="79" t="s">
        <v>87</v>
      </c>
      <c r="R76" s="142" t="s">
        <v>226</v>
      </c>
      <c r="S76" s="142" t="s">
        <v>191</v>
      </c>
      <c r="T76" s="142" t="s">
        <v>385</v>
      </c>
      <c r="U76" s="142" t="s">
        <v>87</v>
      </c>
      <c r="V76" s="117">
        <v>1</v>
      </c>
      <c r="W76" s="136">
        <v>900000</v>
      </c>
      <c r="X76" s="136">
        <v>30000</v>
      </c>
      <c r="Y76" s="136">
        <v>0</v>
      </c>
      <c r="Z76" s="136">
        <v>0</v>
      </c>
      <c r="AA76" s="136">
        <v>30000</v>
      </c>
      <c r="AB76" s="136">
        <v>0</v>
      </c>
      <c r="AC76" s="136">
        <v>400000</v>
      </c>
      <c r="AD76" s="136">
        <v>470000</v>
      </c>
      <c r="AE76" s="139">
        <v>0</v>
      </c>
      <c r="AF76" s="139">
        <v>0</v>
      </c>
      <c r="AG76" s="139">
        <v>0</v>
      </c>
      <c r="AH76" s="139">
        <v>0</v>
      </c>
      <c r="AI76" s="119" t="s">
        <v>1714</v>
      </c>
      <c r="AJ76" s="136">
        <v>10000</v>
      </c>
      <c r="AK76" s="136">
        <v>0</v>
      </c>
      <c r="AL76" s="302"/>
      <c r="AM76" s="136">
        <v>1000</v>
      </c>
      <c r="AN76" s="136">
        <v>0</v>
      </c>
      <c r="AO76" s="136">
        <v>5000</v>
      </c>
      <c r="AP76" s="136">
        <v>4000</v>
      </c>
      <c r="AQ76" s="139">
        <v>0</v>
      </c>
      <c r="AR76" s="139">
        <v>0</v>
      </c>
      <c r="AS76" s="139">
        <v>0</v>
      </c>
      <c r="AT76" s="139">
        <v>0</v>
      </c>
      <c r="AU76" s="118" t="s">
        <v>3392</v>
      </c>
      <c r="AV76" s="230">
        <v>0</v>
      </c>
      <c r="AW76" s="230">
        <v>0</v>
      </c>
      <c r="AX76" s="230" t="s">
        <v>3594</v>
      </c>
      <c r="AY76" s="141">
        <v>8</v>
      </c>
      <c r="AZ76" s="70">
        <v>1</v>
      </c>
      <c r="BA76" s="70">
        <v>1</v>
      </c>
      <c r="BB76" s="70">
        <v>1</v>
      </c>
      <c r="BC76" s="70">
        <v>1</v>
      </c>
      <c r="BD76" s="70">
        <v>1</v>
      </c>
      <c r="BE76" s="70">
        <v>1</v>
      </c>
      <c r="BF76" s="70">
        <v>1</v>
      </c>
      <c r="BG76" s="71">
        <v>0</v>
      </c>
      <c r="BH76" s="71">
        <v>1</v>
      </c>
      <c r="BI76" s="71">
        <v>0</v>
      </c>
      <c r="BJ76" s="71">
        <v>0</v>
      </c>
      <c r="BK76" s="71">
        <v>1</v>
      </c>
      <c r="BL76" s="70">
        <v>1</v>
      </c>
      <c r="BM76" s="70">
        <v>0</v>
      </c>
      <c r="BN76" s="70">
        <v>0</v>
      </c>
      <c r="BO76" s="70">
        <v>0</v>
      </c>
      <c r="BP76" s="403">
        <v>0</v>
      </c>
      <c r="BQ76" s="403">
        <v>0</v>
      </c>
      <c r="BR76" s="403">
        <v>31000</v>
      </c>
      <c r="BS76" s="403">
        <v>0</v>
      </c>
      <c r="BT76" s="403">
        <v>405000</v>
      </c>
      <c r="BU76" s="403">
        <v>474000</v>
      </c>
      <c r="BV76" s="403">
        <v>0</v>
      </c>
      <c r="BW76" s="403">
        <v>0</v>
      </c>
      <c r="BX76" s="403">
        <v>0</v>
      </c>
      <c r="BY76" s="403">
        <v>0</v>
      </c>
      <c r="BZ76" s="401">
        <v>0</v>
      </c>
      <c r="CA76" s="401">
        <v>0</v>
      </c>
      <c r="CB76" s="401">
        <v>0</v>
      </c>
      <c r="CC76" s="401">
        <v>0</v>
      </c>
      <c r="CD76" s="401">
        <v>0</v>
      </c>
      <c r="CE76" s="401">
        <v>0</v>
      </c>
      <c r="CF76" s="401">
        <v>0</v>
      </c>
      <c r="CG76" s="401">
        <v>0</v>
      </c>
      <c r="CH76" s="401">
        <v>0</v>
      </c>
      <c r="CI76" s="401">
        <v>0</v>
      </c>
      <c r="CJ76" s="401">
        <v>0</v>
      </c>
      <c r="CK76" s="401">
        <v>0</v>
      </c>
      <c r="CL76" s="401">
        <v>0</v>
      </c>
      <c r="CM76" s="401">
        <v>0</v>
      </c>
      <c r="CN76" s="401">
        <v>0</v>
      </c>
      <c r="CO76" s="401">
        <v>0</v>
      </c>
      <c r="CP76" s="401">
        <v>0</v>
      </c>
      <c r="CQ76" s="401">
        <v>0</v>
      </c>
      <c r="CR76" s="401">
        <v>0</v>
      </c>
      <c r="CS76" s="401">
        <v>0</v>
      </c>
      <c r="CT76" s="401">
        <v>0</v>
      </c>
      <c r="CU76" s="401">
        <v>0</v>
      </c>
      <c r="CV76" s="401">
        <v>0</v>
      </c>
      <c r="CW76" s="401">
        <v>0</v>
      </c>
      <c r="CX76" s="401">
        <v>0</v>
      </c>
      <c r="CY76" s="401">
        <v>0</v>
      </c>
      <c r="CZ76" s="401">
        <v>0</v>
      </c>
      <c r="DA76" s="401">
        <v>0</v>
      </c>
      <c r="DB76" s="401">
        <v>0</v>
      </c>
      <c r="DC76" s="401">
        <v>0</v>
      </c>
      <c r="DD76" s="401">
        <v>0</v>
      </c>
      <c r="DE76" s="401">
        <v>0</v>
      </c>
      <c r="DF76" s="401">
        <v>0</v>
      </c>
      <c r="DG76" s="403">
        <v>13885</v>
      </c>
      <c r="DH76" s="403">
        <v>13885</v>
      </c>
      <c r="DI76" s="403">
        <v>13885</v>
      </c>
      <c r="DJ76" s="403">
        <v>13885</v>
      </c>
      <c r="DK76" s="403">
        <v>13885</v>
      </c>
      <c r="DL76" s="403">
        <v>13885</v>
      </c>
      <c r="DM76" s="403">
        <v>13885</v>
      </c>
      <c r="DN76" s="403">
        <v>13885</v>
      </c>
      <c r="DO76" s="403">
        <v>13885</v>
      </c>
      <c r="DP76" s="403">
        <v>13885</v>
      </c>
      <c r="DQ76" s="403">
        <v>13885</v>
      </c>
      <c r="DR76" s="403">
        <v>13885</v>
      </c>
      <c r="DS76" s="403">
        <v>13885</v>
      </c>
      <c r="DT76" s="403">
        <v>13885</v>
      </c>
      <c r="DU76" s="403">
        <v>13885</v>
      </c>
      <c r="DV76" s="403">
        <v>13885</v>
      </c>
      <c r="DW76" s="403">
        <v>13885</v>
      </c>
      <c r="DX76" s="403">
        <v>13885</v>
      </c>
      <c r="DY76" s="403">
        <v>13885</v>
      </c>
      <c r="DZ76" s="403">
        <v>13885</v>
      </c>
      <c r="EA76" s="403">
        <v>13885</v>
      </c>
      <c r="EB76" s="403">
        <v>13885</v>
      </c>
      <c r="EC76" s="403">
        <v>13885</v>
      </c>
      <c r="ED76" s="403">
        <v>13885</v>
      </c>
      <c r="EE76" s="403">
        <v>13885</v>
      </c>
      <c r="EF76" s="403">
        <v>13885</v>
      </c>
      <c r="EG76" s="403">
        <v>13885</v>
      </c>
      <c r="EH76" s="403">
        <v>13885</v>
      </c>
      <c r="EI76" s="403">
        <v>13885</v>
      </c>
      <c r="EJ76" s="403">
        <v>13885</v>
      </c>
      <c r="EK76" s="403">
        <v>13885</v>
      </c>
      <c r="EL76" s="403">
        <v>13885</v>
      </c>
      <c r="EM76" s="403">
        <v>13885</v>
      </c>
      <c r="EN76" s="403">
        <v>13885</v>
      </c>
      <c r="EO76" s="403">
        <v>13885</v>
      </c>
      <c r="EP76" s="403">
        <v>13885</v>
      </c>
      <c r="EQ76" s="403">
        <v>13885</v>
      </c>
      <c r="ER76" s="403">
        <v>13885</v>
      </c>
      <c r="ES76" s="403">
        <v>13885</v>
      </c>
      <c r="ET76" s="403">
        <v>13885</v>
      </c>
      <c r="EU76" s="403">
        <v>13885</v>
      </c>
      <c r="EV76" s="403">
        <v>13885</v>
      </c>
      <c r="EW76" s="403">
        <v>13885</v>
      </c>
      <c r="EX76" s="404">
        <v>28117.913832199545</v>
      </c>
      <c r="EY76" s="404">
        <v>0</v>
      </c>
      <c r="EZ76" s="404">
        <v>333194.5022907122</v>
      </c>
      <c r="FA76" s="404">
        <v>371391.40290604957</v>
      </c>
      <c r="FB76" s="404">
        <v>0</v>
      </c>
      <c r="FC76" s="404">
        <v>0</v>
      </c>
      <c r="FD76" s="404">
        <v>0</v>
      </c>
      <c r="FE76" s="404">
        <v>0</v>
      </c>
      <c r="FF76" s="404">
        <v>0</v>
      </c>
      <c r="FG76" s="404">
        <v>0</v>
      </c>
      <c r="FH76" s="404">
        <v>0</v>
      </c>
      <c r="FI76" s="404">
        <v>0</v>
      </c>
      <c r="FJ76" s="404">
        <v>0</v>
      </c>
      <c r="FK76" s="404">
        <v>0</v>
      </c>
      <c r="FL76" s="404">
        <v>0</v>
      </c>
      <c r="FM76" s="404">
        <v>0</v>
      </c>
      <c r="FN76" s="404">
        <v>0</v>
      </c>
      <c r="FO76" s="404">
        <v>0</v>
      </c>
      <c r="FP76" s="404">
        <v>0</v>
      </c>
      <c r="FQ76" s="404">
        <v>0</v>
      </c>
      <c r="FR76" s="404">
        <v>0</v>
      </c>
      <c r="FS76" s="404">
        <v>0</v>
      </c>
      <c r="FT76" s="404">
        <v>0</v>
      </c>
      <c r="FU76" s="404">
        <v>0</v>
      </c>
      <c r="FV76" s="404">
        <v>0</v>
      </c>
      <c r="FW76" s="404">
        <v>0</v>
      </c>
      <c r="FX76" s="404">
        <v>0</v>
      </c>
      <c r="FY76" s="404">
        <v>0</v>
      </c>
      <c r="FZ76" s="404">
        <v>0</v>
      </c>
      <c r="GA76" s="404">
        <v>0</v>
      </c>
      <c r="GB76" s="404">
        <v>0</v>
      </c>
      <c r="GC76" s="404">
        <v>0</v>
      </c>
      <c r="GD76" s="404">
        <v>0</v>
      </c>
      <c r="GE76" s="404">
        <v>0</v>
      </c>
      <c r="GF76" s="404">
        <v>0</v>
      </c>
      <c r="GG76" s="404">
        <v>0</v>
      </c>
      <c r="GH76" s="404">
        <v>0</v>
      </c>
      <c r="GI76" s="404">
        <v>0</v>
      </c>
      <c r="GJ76" s="404">
        <v>0</v>
      </c>
      <c r="GK76" s="404">
        <v>0</v>
      </c>
      <c r="GL76" s="404">
        <v>12594.104308390022</v>
      </c>
      <c r="GM76" s="404">
        <v>11994.385055609544</v>
      </c>
      <c r="GN76" s="404">
        <v>11423.223862485282</v>
      </c>
      <c r="GO76" s="404">
        <v>10879.260821414553</v>
      </c>
      <c r="GP76" s="404">
        <v>10361.200782299575</v>
      </c>
      <c r="GQ76" s="404">
        <v>9867.810268856736</v>
      </c>
      <c r="GR76" s="404">
        <v>9397.9145417683212</v>
      </c>
      <c r="GS76" s="404">
        <v>8950.394801684115</v>
      </c>
      <c r="GT76" s="404">
        <v>8524.1855254134425</v>
      </c>
      <c r="GU76" s="404">
        <v>8118.2719289651832</v>
      </c>
      <c r="GV76" s="404">
        <v>7731.6875513954137</v>
      </c>
      <c r="GW76" s="404">
        <v>7363.5119537099163</v>
      </c>
      <c r="GX76" s="404">
        <v>7012.8685273427791</v>
      </c>
      <c r="GY76" s="404">
        <v>6678.9224069931206</v>
      </c>
      <c r="GZ76" s="404">
        <v>6360.8784828505923</v>
      </c>
      <c r="HA76" s="404">
        <v>6057.9795074767535</v>
      </c>
      <c r="HB76" s="404">
        <v>5769.5042928350031</v>
      </c>
      <c r="HC76" s="404">
        <v>5494.7659931761937</v>
      </c>
      <c r="HD76" s="404">
        <v>5233.1104696916136</v>
      </c>
      <c r="HE76" s="404">
        <v>4983.9147330396318</v>
      </c>
      <c r="HF76" s="404">
        <v>4746.5854600377452</v>
      </c>
      <c r="HG76" s="404">
        <v>4520.5575809883276</v>
      </c>
      <c r="HH76" s="404">
        <v>4305.2929342745983</v>
      </c>
      <c r="HI76" s="404">
        <v>4100.2789850234267</v>
      </c>
      <c r="HJ76" s="404">
        <v>3905.0276047842158</v>
      </c>
      <c r="HK76" s="404">
        <v>3719.0739093183006</v>
      </c>
      <c r="HL76" s="404">
        <v>3541.9751517317154</v>
      </c>
      <c r="HM76" s="404">
        <v>3373.3096683159188</v>
      </c>
      <c r="HN76" s="404">
        <v>3212.6758745865905</v>
      </c>
      <c r="HO76" s="404">
        <v>3059.6913091300848</v>
      </c>
      <c r="HP76" s="404">
        <v>2913.9917229810335</v>
      </c>
      <c r="HQ76" s="404">
        <v>2775.2302123628888</v>
      </c>
      <c r="HR76" s="404">
        <v>2643.0763927265607</v>
      </c>
      <c r="HS76" s="404">
        <v>2517.2156121205339</v>
      </c>
      <c r="HT76" s="404">
        <v>2397.3482020195565</v>
      </c>
      <c r="HU76" s="404">
        <v>2283.1887638281487</v>
      </c>
      <c r="HV76" s="404">
        <v>2174.4654893601419</v>
      </c>
      <c r="HW76" s="404">
        <v>2070.9195136763251</v>
      </c>
      <c r="HX76" s="404">
        <v>1972.3042987393576</v>
      </c>
      <c r="HY76" s="404">
        <v>1878.3850464184356</v>
      </c>
      <c r="HZ76" s="404">
        <v>732703.81902896124</v>
      </c>
      <c r="IA76" s="404">
        <v>226908.48954782175</v>
      </c>
      <c r="IB76" s="401">
        <v>0.309686511322596</v>
      </c>
    </row>
    <row r="77" spans="1:236" ht="90" customHeight="1" x14ac:dyDescent="0.2">
      <c r="A77" s="231" t="s">
        <v>784</v>
      </c>
      <c r="B77" s="85" t="s">
        <v>785</v>
      </c>
      <c r="C77" s="85" t="s">
        <v>808</v>
      </c>
      <c r="D77" s="199">
        <v>6</v>
      </c>
      <c r="E77" s="85" t="s">
        <v>809</v>
      </c>
      <c r="F77" s="85" t="s">
        <v>810</v>
      </c>
      <c r="G77" s="95" t="s">
        <v>811</v>
      </c>
      <c r="H77" s="90" t="s">
        <v>77</v>
      </c>
      <c r="I77" s="95" t="s">
        <v>789</v>
      </c>
      <c r="J77" s="90">
        <v>40</v>
      </c>
      <c r="K77" s="227" t="s">
        <v>79</v>
      </c>
      <c r="L77" s="74">
        <v>5500</v>
      </c>
      <c r="M77" s="85" t="s">
        <v>851</v>
      </c>
      <c r="N77" s="90" t="s">
        <v>81</v>
      </c>
      <c r="O77" s="13" t="s">
        <v>217</v>
      </c>
      <c r="P77" s="90" t="s">
        <v>218</v>
      </c>
      <c r="Q77" s="112" t="s">
        <v>100</v>
      </c>
      <c r="R77" s="90" t="s">
        <v>226</v>
      </c>
      <c r="S77" s="90" t="s">
        <v>99</v>
      </c>
      <c r="T77" s="90" t="s">
        <v>812</v>
      </c>
      <c r="U77" s="90" t="s">
        <v>100</v>
      </c>
      <c r="V77" s="193">
        <v>1</v>
      </c>
      <c r="W77" s="92">
        <v>350000</v>
      </c>
      <c r="X77" s="192">
        <v>32000</v>
      </c>
      <c r="Y77" s="192">
        <v>0</v>
      </c>
      <c r="Z77" s="192">
        <v>0</v>
      </c>
      <c r="AA77" s="192">
        <v>350000</v>
      </c>
      <c r="AB77" s="192">
        <v>0</v>
      </c>
      <c r="AC77" s="192">
        <v>0</v>
      </c>
      <c r="AD77" s="192">
        <v>0</v>
      </c>
      <c r="AE77" s="192">
        <v>0</v>
      </c>
      <c r="AF77" s="192">
        <v>0</v>
      </c>
      <c r="AG77" s="192">
        <v>0</v>
      </c>
      <c r="AH77" s="192">
        <v>0</v>
      </c>
      <c r="AI77" s="90" t="s">
        <v>88</v>
      </c>
      <c r="AJ77" s="192">
        <v>0</v>
      </c>
      <c r="AK77" s="192">
        <v>0</v>
      </c>
      <c r="AL77" s="192">
        <v>0</v>
      </c>
      <c r="AM77" s="192">
        <v>0</v>
      </c>
      <c r="AN77" s="192">
        <v>0</v>
      </c>
      <c r="AO77" s="192">
        <v>0</v>
      </c>
      <c r="AP77" s="192">
        <v>0</v>
      </c>
      <c r="AQ77" s="192">
        <v>0</v>
      </c>
      <c r="AR77" s="192">
        <v>0</v>
      </c>
      <c r="AS77" s="192">
        <v>0</v>
      </c>
      <c r="AT77" s="192">
        <v>0</v>
      </c>
      <c r="AU77" s="95"/>
      <c r="AV77" s="230">
        <v>0</v>
      </c>
      <c r="AW77" s="230">
        <v>0</v>
      </c>
      <c r="AX77" s="230" t="s">
        <v>3594</v>
      </c>
      <c r="AY77" s="141">
        <v>8</v>
      </c>
      <c r="AZ77" s="70">
        <v>1</v>
      </c>
      <c r="BA77" s="70">
        <v>1</v>
      </c>
      <c r="BB77" s="70">
        <v>0</v>
      </c>
      <c r="BC77" s="70">
        <v>1</v>
      </c>
      <c r="BD77" s="70">
        <v>1</v>
      </c>
      <c r="BE77" s="70">
        <v>1</v>
      </c>
      <c r="BF77" s="70">
        <v>1</v>
      </c>
      <c r="BG77" s="71">
        <v>0</v>
      </c>
      <c r="BH77" s="71">
        <v>1</v>
      </c>
      <c r="BI77" s="71">
        <v>0</v>
      </c>
      <c r="BJ77" s="71">
        <v>0</v>
      </c>
      <c r="BK77" s="71">
        <v>1</v>
      </c>
      <c r="BL77" s="70">
        <v>1</v>
      </c>
      <c r="BM77" s="70">
        <v>1</v>
      </c>
      <c r="BN77" s="70">
        <v>0</v>
      </c>
      <c r="BO77" s="70">
        <v>1</v>
      </c>
      <c r="BP77" s="403">
        <v>0</v>
      </c>
      <c r="BQ77" s="403">
        <v>0</v>
      </c>
      <c r="BR77" s="403">
        <v>350000</v>
      </c>
      <c r="BS77" s="403">
        <v>0</v>
      </c>
      <c r="BT77" s="403">
        <v>0</v>
      </c>
      <c r="BU77" s="403">
        <v>0</v>
      </c>
      <c r="BV77" s="403">
        <v>0</v>
      </c>
      <c r="BW77" s="403">
        <v>0</v>
      </c>
      <c r="BX77" s="403">
        <v>0</v>
      </c>
      <c r="BY77" s="403">
        <v>0</v>
      </c>
      <c r="BZ77" s="401">
        <v>0</v>
      </c>
      <c r="CA77" s="401">
        <v>0</v>
      </c>
      <c r="CB77" s="401">
        <v>0</v>
      </c>
      <c r="CC77" s="401">
        <v>0</v>
      </c>
      <c r="CD77" s="401">
        <v>0</v>
      </c>
      <c r="CE77" s="401">
        <v>0</v>
      </c>
      <c r="CF77" s="401">
        <v>0</v>
      </c>
      <c r="CG77" s="401">
        <v>0</v>
      </c>
      <c r="CH77" s="401">
        <v>0</v>
      </c>
      <c r="CI77" s="401">
        <v>0</v>
      </c>
      <c r="CJ77" s="401">
        <v>0</v>
      </c>
      <c r="CK77" s="401">
        <v>0</v>
      </c>
      <c r="CL77" s="401">
        <v>0</v>
      </c>
      <c r="CM77" s="401">
        <v>0</v>
      </c>
      <c r="CN77" s="401">
        <v>0</v>
      </c>
      <c r="CO77" s="401">
        <v>0</v>
      </c>
      <c r="CP77" s="401">
        <v>0</v>
      </c>
      <c r="CQ77" s="401">
        <v>0</v>
      </c>
      <c r="CR77" s="401">
        <v>0</v>
      </c>
      <c r="CS77" s="401">
        <v>0</v>
      </c>
      <c r="CT77" s="401">
        <v>0</v>
      </c>
      <c r="CU77" s="401">
        <v>0</v>
      </c>
      <c r="CV77" s="401">
        <v>0</v>
      </c>
      <c r="CW77" s="401">
        <v>0</v>
      </c>
      <c r="CX77" s="401">
        <v>0</v>
      </c>
      <c r="CY77" s="401">
        <v>0</v>
      </c>
      <c r="CZ77" s="401">
        <v>0</v>
      </c>
      <c r="DA77" s="401">
        <v>0</v>
      </c>
      <c r="DB77" s="401">
        <v>0</v>
      </c>
      <c r="DC77" s="401">
        <v>0</v>
      </c>
      <c r="DD77" s="401">
        <v>0</v>
      </c>
      <c r="DE77" s="401">
        <v>0</v>
      </c>
      <c r="DF77" s="401">
        <v>0</v>
      </c>
      <c r="DG77" s="403">
        <v>5500</v>
      </c>
      <c r="DH77" s="403">
        <v>5500</v>
      </c>
      <c r="DI77" s="403">
        <v>5500</v>
      </c>
      <c r="DJ77" s="403">
        <v>5500</v>
      </c>
      <c r="DK77" s="403">
        <v>5500</v>
      </c>
      <c r="DL77" s="403">
        <v>5500</v>
      </c>
      <c r="DM77" s="403">
        <v>5500</v>
      </c>
      <c r="DN77" s="403">
        <v>5500</v>
      </c>
      <c r="DO77" s="403">
        <v>5500</v>
      </c>
      <c r="DP77" s="403">
        <v>5500</v>
      </c>
      <c r="DQ77" s="403">
        <v>5500</v>
      </c>
      <c r="DR77" s="403">
        <v>5500</v>
      </c>
      <c r="DS77" s="403">
        <v>5500</v>
      </c>
      <c r="DT77" s="403">
        <v>5500</v>
      </c>
      <c r="DU77" s="403">
        <v>5500</v>
      </c>
      <c r="DV77" s="403">
        <v>5500</v>
      </c>
      <c r="DW77" s="403">
        <v>5500</v>
      </c>
      <c r="DX77" s="403">
        <v>5500</v>
      </c>
      <c r="DY77" s="403">
        <v>5500</v>
      </c>
      <c r="DZ77" s="403">
        <v>5500</v>
      </c>
      <c r="EA77" s="403">
        <v>5500</v>
      </c>
      <c r="EB77" s="403">
        <v>5500</v>
      </c>
      <c r="EC77" s="403">
        <v>5500</v>
      </c>
      <c r="ED77" s="403">
        <v>5500</v>
      </c>
      <c r="EE77" s="403">
        <v>5500</v>
      </c>
      <c r="EF77" s="403">
        <v>5500</v>
      </c>
      <c r="EG77" s="403">
        <v>5500</v>
      </c>
      <c r="EH77" s="403">
        <v>5500</v>
      </c>
      <c r="EI77" s="403">
        <v>5500</v>
      </c>
      <c r="EJ77" s="403">
        <v>5500</v>
      </c>
      <c r="EK77" s="403">
        <v>5500</v>
      </c>
      <c r="EL77" s="403">
        <v>5500</v>
      </c>
      <c r="EM77" s="403">
        <v>5500</v>
      </c>
      <c r="EN77" s="403">
        <v>5500</v>
      </c>
      <c r="EO77" s="403">
        <v>5500</v>
      </c>
      <c r="EP77" s="403">
        <v>5500</v>
      </c>
      <c r="EQ77" s="403">
        <v>5500</v>
      </c>
      <c r="ER77" s="403">
        <v>5500</v>
      </c>
      <c r="ES77" s="403">
        <v>5500</v>
      </c>
      <c r="ET77" s="403">
        <v>5500</v>
      </c>
      <c r="EU77" s="403">
        <v>5500</v>
      </c>
      <c r="EV77" s="403">
        <v>5500</v>
      </c>
      <c r="EW77" s="403">
        <v>5500</v>
      </c>
      <c r="EX77" s="404">
        <v>317460.31746031746</v>
      </c>
      <c r="EY77" s="404">
        <v>0</v>
      </c>
      <c r="EZ77" s="404">
        <v>0</v>
      </c>
      <c r="FA77" s="404">
        <v>0</v>
      </c>
      <c r="FB77" s="404">
        <v>0</v>
      </c>
      <c r="FC77" s="404">
        <v>0</v>
      </c>
      <c r="FD77" s="404">
        <v>0</v>
      </c>
      <c r="FE77" s="404">
        <v>0</v>
      </c>
      <c r="FF77" s="404">
        <v>0</v>
      </c>
      <c r="FG77" s="404">
        <v>0</v>
      </c>
      <c r="FH77" s="404">
        <v>0</v>
      </c>
      <c r="FI77" s="404">
        <v>0</v>
      </c>
      <c r="FJ77" s="404">
        <v>0</v>
      </c>
      <c r="FK77" s="404">
        <v>0</v>
      </c>
      <c r="FL77" s="404">
        <v>0</v>
      </c>
      <c r="FM77" s="404">
        <v>0</v>
      </c>
      <c r="FN77" s="404">
        <v>0</v>
      </c>
      <c r="FO77" s="404">
        <v>0</v>
      </c>
      <c r="FP77" s="404">
        <v>0</v>
      </c>
      <c r="FQ77" s="404">
        <v>0</v>
      </c>
      <c r="FR77" s="404">
        <v>0</v>
      </c>
      <c r="FS77" s="404">
        <v>0</v>
      </c>
      <c r="FT77" s="404">
        <v>0</v>
      </c>
      <c r="FU77" s="404">
        <v>0</v>
      </c>
      <c r="FV77" s="404">
        <v>0</v>
      </c>
      <c r="FW77" s="404">
        <v>0</v>
      </c>
      <c r="FX77" s="404">
        <v>0</v>
      </c>
      <c r="FY77" s="404">
        <v>0</v>
      </c>
      <c r="FZ77" s="404">
        <v>0</v>
      </c>
      <c r="GA77" s="404">
        <v>0</v>
      </c>
      <c r="GB77" s="404">
        <v>0</v>
      </c>
      <c r="GC77" s="404">
        <v>0</v>
      </c>
      <c r="GD77" s="404">
        <v>0</v>
      </c>
      <c r="GE77" s="404">
        <v>0</v>
      </c>
      <c r="GF77" s="404">
        <v>0</v>
      </c>
      <c r="GG77" s="404">
        <v>0</v>
      </c>
      <c r="GH77" s="404">
        <v>0</v>
      </c>
      <c r="GI77" s="404">
        <v>0</v>
      </c>
      <c r="GJ77" s="404">
        <v>0</v>
      </c>
      <c r="GK77" s="404">
        <v>0</v>
      </c>
      <c r="GL77" s="404">
        <v>4988.6621315192742</v>
      </c>
      <c r="GM77" s="404">
        <v>4751.1067919231182</v>
      </c>
      <c r="GN77" s="404">
        <v>4524.8636113553512</v>
      </c>
      <c r="GO77" s="404">
        <v>4309.3939155765238</v>
      </c>
      <c r="GP77" s="404">
        <v>4104.1846815014524</v>
      </c>
      <c r="GQ77" s="404">
        <v>3908.7473157156678</v>
      </c>
      <c r="GR77" s="404">
        <v>3722.6164911577794</v>
      </c>
      <c r="GS77" s="404">
        <v>3545.3490391978848</v>
      </c>
      <c r="GT77" s="404">
        <v>3376.5228944741762</v>
      </c>
      <c r="GU77" s="404">
        <v>3215.7360899754058</v>
      </c>
      <c r="GV77" s="404">
        <v>3062.6057999765771</v>
      </c>
      <c r="GW77" s="404">
        <v>2916.7674285491207</v>
      </c>
      <c r="GX77" s="404">
        <v>2777.8737414753537</v>
      </c>
      <c r="GY77" s="404">
        <v>2645.5940395003358</v>
      </c>
      <c r="GZ77" s="404">
        <v>2519.6133709527012</v>
      </c>
      <c r="HA77" s="404">
        <v>2399.6317818597149</v>
      </c>
      <c r="HB77" s="404">
        <v>2285.3636017711574</v>
      </c>
      <c r="HC77" s="404">
        <v>2176.5367635915782</v>
      </c>
      <c r="HD77" s="404">
        <v>2072.8921558015031</v>
      </c>
      <c r="HE77" s="404">
        <v>1974.1830055252412</v>
      </c>
      <c r="HF77" s="404">
        <v>1880.1742909764205</v>
      </c>
      <c r="HG77" s="404">
        <v>1790.6421818823048</v>
      </c>
      <c r="HH77" s="404">
        <v>1705.3735065545761</v>
      </c>
      <c r="HI77" s="404">
        <v>1624.1652443376915</v>
      </c>
      <c r="HJ77" s="404">
        <v>1546.824042226373</v>
      </c>
      <c r="HK77" s="404">
        <v>1473.1657545013074</v>
      </c>
      <c r="HL77" s="404">
        <v>1403.0150042869595</v>
      </c>
      <c r="HM77" s="404">
        <v>1336.2047659875802</v>
      </c>
      <c r="HN77" s="404">
        <v>1272.5759676072198</v>
      </c>
      <c r="HO77" s="404">
        <v>1211.9771120068756</v>
      </c>
      <c r="HP77" s="404">
        <v>1154.2639161970244</v>
      </c>
      <c r="HQ77" s="404">
        <v>1099.2989678066899</v>
      </c>
      <c r="HR77" s="404">
        <v>1046.9513979111332</v>
      </c>
      <c r="HS77" s="404">
        <v>997.09656943917435</v>
      </c>
      <c r="HT77" s="404">
        <v>949.61578041826147</v>
      </c>
      <c r="HU77" s="404">
        <v>904.39598135072504</v>
      </c>
      <c r="HV77" s="404">
        <v>861.32950604830978</v>
      </c>
      <c r="HW77" s="404">
        <v>820.31381528410441</v>
      </c>
      <c r="HX77" s="404">
        <v>781.25125265152803</v>
      </c>
      <c r="HY77" s="404">
        <v>744.04881204907429</v>
      </c>
      <c r="HZ77" s="404">
        <v>317460.31746031746</v>
      </c>
      <c r="IA77" s="404">
        <v>89880.928520923262</v>
      </c>
      <c r="IB77" s="401">
        <v>0.28312492484090829</v>
      </c>
    </row>
    <row r="78" spans="1:236" ht="90" customHeight="1" x14ac:dyDescent="0.2">
      <c r="A78" s="242" t="s">
        <v>997</v>
      </c>
      <c r="B78" s="195" t="s">
        <v>998</v>
      </c>
      <c r="C78" s="195" t="s">
        <v>1079</v>
      </c>
      <c r="D78" s="115">
        <v>10</v>
      </c>
      <c r="E78" s="195" t="s">
        <v>1080</v>
      </c>
      <c r="F78" s="195" t="s">
        <v>1081</v>
      </c>
      <c r="G78" s="195" t="s">
        <v>1082</v>
      </c>
      <c r="H78" s="112" t="s">
        <v>1083</v>
      </c>
      <c r="I78" s="113" t="s">
        <v>1084</v>
      </c>
      <c r="J78" s="113">
        <v>40</v>
      </c>
      <c r="K78" s="227" t="s">
        <v>94</v>
      </c>
      <c r="L78" s="111">
        <v>21000</v>
      </c>
      <c r="M78" s="112" t="s">
        <v>1135</v>
      </c>
      <c r="N78" s="112" t="s">
        <v>81</v>
      </c>
      <c r="O78" s="112" t="s">
        <v>454</v>
      </c>
      <c r="P78" s="112" t="s">
        <v>458</v>
      </c>
      <c r="Q78" s="112" t="s">
        <v>100</v>
      </c>
      <c r="R78" s="112" t="s">
        <v>108</v>
      </c>
      <c r="S78" s="112" t="s">
        <v>99</v>
      </c>
      <c r="T78" s="112" t="s">
        <v>1014</v>
      </c>
      <c r="U78" s="112" t="s">
        <v>100</v>
      </c>
      <c r="V78" s="201">
        <v>1</v>
      </c>
      <c r="W78" s="217">
        <v>1500000</v>
      </c>
      <c r="X78" s="217">
        <v>35000</v>
      </c>
      <c r="Y78" s="217">
        <v>0</v>
      </c>
      <c r="Z78" s="217">
        <v>0</v>
      </c>
      <c r="AA78" s="217">
        <v>35000</v>
      </c>
      <c r="AB78" s="217">
        <v>1465000</v>
      </c>
      <c r="AC78" s="217">
        <v>0</v>
      </c>
      <c r="AD78" s="217">
        <v>0</v>
      </c>
      <c r="AE78" s="286">
        <v>0</v>
      </c>
      <c r="AF78" s="286">
        <v>0</v>
      </c>
      <c r="AG78" s="286">
        <v>0</v>
      </c>
      <c r="AH78" s="286">
        <v>0</v>
      </c>
      <c r="AI78" s="112" t="s">
        <v>88</v>
      </c>
      <c r="AJ78" s="217">
        <v>0</v>
      </c>
      <c r="AK78" s="217">
        <v>0</v>
      </c>
      <c r="AL78" s="217">
        <v>0</v>
      </c>
      <c r="AM78" s="217">
        <v>0</v>
      </c>
      <c r="AN78" s="217">
        <v>0</v>
      </c>
      <c r="AO78" s="217">
        <v>0</v>
      </c>
      <c r="AP78" s="217">
        <v>0</v>
      </c>
      <c r="AQ78" s="286">
        <v>0</v>
      </c>
      <c r="AR78" s="286">
        <v>0</v>
      </c>
      <c r="AS78" s="286">
        <v>0</v>
      </c>
      <c r="AT78" s="286">
        <v>0</v>
      </c>
      <c r="AU78" s="113" t="s">
        <v>1085</v>
      </c>
      <c r="AV78" s="230">
        <v>0</v>
      </c>
      <c r="AW78" s="230">
        <v>0</v>
      </c>
      <c r="AX78" s="230" t="s">
        <v>3624</v>
      </c>
      <c r="AY78" s="141">
        <v>8</v>
      </c>
      <c r="AZ78" s="70">
        <v>1</v>
      </c>
      <c r="BA78" s="70">
        <v>1</v>
      </c>
      <c r="BB78" s="70">
        <v>1</v>
      </c>
      <c r="BC78" s="70">
        <v>1</v>
      </c>
      <c r="BD78" s="70">
        <v>1</v>
      </c>
      <c r="BE78" s="70">
        <v>0</v>
      </c>
      <c r="BF78" s="70">
        <v>0</v>
      </c>
      <c r="BG78" s="71">
        <v>0</v>
      </c>
      <c r="BH78" s="71">
        <v>1</v>
      </c>
      <c r="BI78" s="71">
        <v>0</v>
      </c>
      <c r="BJ78" s="71">
        <v>0</v>
      </c>
      <c r="BK78" s="71">
        <v>1</v>
      </c>
      <c r="BL78" s="70">
        <v>1</v>
      </c>
      <c r="BM78" s="70">
        <v>1</v>
      </c>
      <c r="BN78" s="70">
        <v>0</v>
      </c>
      <c r="BO78" s="70">
        <v>1</v>
      </c>
      <c r="BP78" s="403">
        <v>0</v>
      </c>
      <c r="BQ78" s="403">
        <v>0</v>
      </c>
      <c r="BR78" s="403">
        <v>35000</v>
      </c>
      <c r="BS78" s="403">
        <v>1465000</v>
      </c>
      <c r="BT78" s="403">
        <v>0</v>
      </c>
      <c r="BU78" s="403">
        <v>0</v>
      </c>
      <c r="BV78" s="403">
        <v>0</v>
      </c>
      <c r="BW78" s="403">
        <v>0</v>
      </c>
      <c r="BX78" s="403">
        <v>0</v>
      </c>
      <c r="BY78" s="403">
        <v>0</v>
      </c>
      <c r="BZ78" s="401">
        <v>0</v>
      </c>
      <c r="CA78" s="401">
        <v>0</v>
      </c>
      <c r="CB78" s="401">
        <v>0</v>
      </c>
      <c r="CC78" s="401">
        <v>0</v>
      </c>
      <c r="CD78" s="401">
        <v>0</v>
      </c>
      <c r="CE78" s="401">
        <v>0</v>
      </c>
      <c r="CF78" s="401">
        <v>0</v>
      </c>
      <c r="CG78" s="401">
        <v>0</v>
      </c>
      <c r="CH78" s="401">
        <v>0</v>
      </c>
      <c r="CI78" s="401">
        <v>0</v>
      </c>
      <c r="CJ78" s="401">
        <v>0</v>
      </c>
      <c r="CK78" s="401">
        <v>0</v>
      </c>
      <c r="CL78" s="401">
        <v>0</v>
      </c>
      <c r="CM78" s="401">
        <v>0</v>
      </c>
      <c r="CN78" s="401">
        <v>0</v>
      </c>
      <c r="CO78" s="401">
        <v>0</v>
      </c>
      <c r="CP78" s="401">
        <v>0</v>
      </c>
      <c r="CQ78" s="401">
        <v>0</v>
      </c>
      <c r="CR78" s="401">
        <v>0</v>
      </c>
      <c r="CS78" s="401">
        <v>0</v>
      </c>
      <c r="CT78" s="401">
        <v>0</v>
      </c>
      <c r="CU78" s="401">
        <v>0</v>
      </c>
      <c r="CV78" s="401">
        <v>0</v>
      </c>
      <c r="CW78" s="401">
        <v>0</v>
      </c>
      <c r="CX78" s="401">
        <v>0</v>
      </c>
      <c r="CY78" s="401">
        <v>0</v>
      </c>
      <c r="CZ78" s="401">
        <v>0</v>
      </c>
      <c r="DA78" s="401">
        <v>0</v>
      </c>
      <c r="DB78" s="401">
        <v>0</v>
      </c>
      <c r="DC78" s="401">
        <v>0</v>
      </c>
      <c r="DD78" s="401">
        <v>0</v>
      </c>
      <c r="DE78" s="401">
        <v>0</v>
      </c>
      <c r="DF78" s="401">
        <v>0</v>
      </c>
      <c r="DG78" s="403">
        <v>21000</v>
      </c>
      <c r="DH78" s="403">
        <v>21000</v>
      </c>
      <c r="DI78" s="403">
        <v>21000</v>
      </c>
      <c r="DJ78" s="403">
        <v>21000</v>
      </c>
      <c r="DK78" s="403">
        <v>21000</v>
      </c>
      <c r="DL78" s="403">
        <v>21000</v>
      </c>
      <c r="DM78" s="403">
        <v>21000</v>
      </c>
      <c r="DN78" s="403">
        <v>21000</v>
      </c>
      <c r="DO78" s="403">
        <v>21000</v>
      </c>
      <c r="DP78" s="403">
        <v>21000</v>
      </c>
      <c r="DQ78" s="403">
        <v>21000</v>
      </c>
      <c r="DR78" s="403">
        <v>21000</v>
      </c>
      <c r="DS78" s="403">
        <v>21000</v>
      </c>
      <c r="DT78" s="403">
        <v>21000</v>
      </c>
      <c r="DU78" s="403">
        <v>21000</v>
      </c>
      <c r="DV78" s="403">
        <v>21000</v>
      </c>
      <c r="DW78" s="403">
        <v>21000</v>
      </c>
      <c r="DX78" s="403">
        <v>21000</v>
      </c>
      <c r="DY78" s="403">
        <v>21000</v>
      </c>
      <c r="DZ78" s="403">
        <v>21000</v>
      </c>
      <c r="EA78" s="403">
        <v>21000</v>
      </c>
      <c r="EB78" s="403">
        <v>21000</v>
      </c>
      <c r="EC78" s="403">
        <v>21000</v>
      </c>
      <c r="ED78" s="403">
        <v>21000</v>
      </c>
      <c r="EE78" s="403">
        <v>21000</v>
      </c>
      <c r="EF78" s="403">
        <v>21000</v>
      </c>
      <c r="EG78" s="403">
        <v>21000</v>
      </c>
      <c r="EH78" s="403">
        <v>21000</v>
      </c>
      <c r="EI78" s="403">
        <v>21000</v>
      </c>
      <c r="EJ78" s="403">
        <v>21000</v>
      </c>
      <c r="EK78" s="403">
        <v>21000</v>
      </c>
      <c r="EL78" s="403">
        <v>21000</v>
      </c>
      <c r="EM78" s="403">
        <v>21000</v>
      </c>
      <c r="EN78" s="403">
        <v>21000</v>
      </c>
      <c r="EO78" s="403">
        <v>21000</v>
      </c>
      <c r="EP78" s="403">
        <v>21000</v>
      </c>
      <c r="EQ78" s="403">
        <v>21000</v>
      </c>
      <c r="ER78" s="403">
        <v>21000</v>
      </c>
      <c r="ES78" s="403">
        <v>21000</v>
      </c>
      <c r="ET78" s="403">
        <v>21000</v>
      </c>
      <c r="EU78" s="403">
        <v>21000</v>
      </c>
      <c r="EV78" s="403">
        <v>21000</v>
      </c>
      <c r="EW78" s="403">
        <v>21000</v>
      </c>
      <c r="EX78" s="404">
        <v>31746.031746031746</v>
      </c>
      <c r="EY78" s="404">
        <v>1265522.0818486123</v>
      </c>
      <c r="EZ78" s="404">
        <v>0</v>
      </c>
      <c r="FA78" s="404">
        <v>0</v>
      </c>
      <c r="FB78" s="404">
        <v>0</v>
      </c>
      <c r="FC78" s="404">
        <v>0</v>
      </c>
      <c r="FD78" s="404">
        <v>0</v>
      </c>
      <c r="FE78" s="404">
        <v>0</v>
      </c>
      <c r="FF78" s="404">
        <v>0</v>
      </c>
      <c r="FG78" s="404">
        <v>0</v>
      </c>
      <c r="FH78" s="404">
        <v>0</v>
      </c>
      <c r="FI78" s="404">
        <v>0</v>
      </c>
      <c r="FJ78" s="404">
        <v>0</v>
      </c>
      <c r="FK78" s="404">
        <v>0</v>
      </c>
      <c r="FL78" s="404">
        <v>0</v>
      </c>
      <c r="FM78" s="404">
        <v>0</v>
      </c>
      <c r="FN78" s="404">
        <v>0</v>
      </c>
      <c r="FO78" s="404">
        <v>0</v>
      </c>
      <c r="FP78" s="404">
        <v>0</v>
      </c>
      <c r="FQ78" s="404">
        <v>0</v>
      </c>
      <c r="FR78" s="404">
        <v>0</v>
      </c>
      <c r="FS78" s="404">
        <v>0</v>
      </c>
      <c r="FT78" s="404">
        <v>0</v>
      </c>
      <c r="FU78" s="404">
        <v>0</v>
      </c>
      <c r="FV78" s="404">
        <v>0</v>
      </c>
      <c r="FW78" s="404">
        <v>0</v>
      </c>
      <c r="FX78" s="404">
        <v>0</v>
      </c>
      <c r="FY78" s="404">
        <v>0</v>
      </c>
      <c r="FZ78" s="404">
        <v>0</v>
      </c>
      <c r="GA78" s="404">
        <v>0</v>
      </c>
      <c r="GB78" s="404">
        <v>0</v>
      </c>
      <c r="GC78" s="404">
        <v>0</v>
      </c>
      <c r="GD78" s="404">
        <v>0</v>
      </c>
      <c r="GE78" s="404">
        <v>0</v>
      </c>
      <c r="GF78" s="404">
        <v>0</v>
      </c>
      <c r="GG78" s="404">
        <v>0</v>
      </c>
      <c r="GH78" s="404">
        <v>0</v>
      </c>
      <c r="GI78" s="404">
        <v>0</v>
      </c>
      <c r="GJ78" s="404">
        <v>0</v>
      </c>
      <c r="GK78" s="404">
        <v>0</v>
      </c>
      <c r="GL78" s="404">
        <v>19047.619047619046</v>
      </c>
      <c r="GM78" s="404">
        <v>18140.589569160995</v>
      </c>
      <c r="GN78" s="404">
        <v>17276.751970629521</v>
      </c>
      <c r="GO78" s="404">
        <v>16454.049495837637</v>
      </c>
      <c r="GP78" s="404">
        <v>15670.523329369182</v>
      </c>
      <c r="GQ78" s="404">
        <v>14924.30793273255</v>
      </c>
      <c r="GR78" s="404">
        <v>14213.626602602431</v>
      </c>
      <c r="GS78" s="404">
        <v>13536.787240573743</v>
      </c>
      <c r="GT78" s="404">
        <v>12892.178324355946</v>
      </c>
      <c r="GU78" s="404">
        <v>12278.265070815185</v>
      </c>
      <c r="GV78" s="404">
        <v>11693.585781728751</v>
      </c>
      <c r="GW78" s="404">
        <v>11136.748363551189</v>
      </c>
      <c r="GX78" s="404">
        <v>10606.427012905897</v>
      </c>
      <c r="GY78" s="404">
        <v>10101.359059910374</v>
      </c>
      <c r="GZ78" s="404">
        <v>9620.3419618194039</v>
      </c>
      <c r="HA78" s="404">
        <v>9162.230439828003</v>
      </c>
      <c r="HB78" s="404">
        <v>8725.9337522171463</v>
      </c>
      <c r="HC78" s="404">
        <v>8310.4130973496631</v>
      </c>
      <c r="HD78" s="404">
        <v>7914.6791403330126</v>
      </c>
      <c r="HE78" s="404">
        <v>7537.7896574600118</v>
      </c>
      <c r="HF78" s="404">
        <v>7178.8472928190595</v>
      </c>
      <c r="HG78" s="404">
        <v>6836.9974217324361</v>
      </c>
      <c r="HH78" s="404">
        <v>6511.4261159356547</v>
      </c>
      <c r="HI78" s="404">
        <v>6201.358205653004</v>
      </c>
      <c r="HJ78" s="404">
        <v>5906.0554339552418</v>
      </c>
      <c r="HK78" s="404">
        <v>5624.8146990049918</v>
      </c>
      <c r="HL78" s="404">
        <v>5356.9663800047547</v>
      </c>
      <c r="HM78" s="404">
        <v>5101.8727428616703</v>
      </c>
      <c r="HN78" s="404">
        <v>4858.9264217730206</v>
      </c>
      <c r="HO78" s="404">
        <v>4627.548973117161</v>
      </c>
      <c r="HP78" s="404">
        <v>4407.1894982068206</v>
      </c>
      <c r="HQ78" s="404">
        <v>4197.3233316255428</v>
      </c>
      <c r="HR78" s="404">
        <v>3997.4507920243268</v>
      </c>
      <c r="HS78" s="404">
        <v>3807.0959924041204</v>
      </c>
      <c r="HT78" s="404">
        <v>3625.8057070515438</v>
      </c>
      <c r="HU78" s="404">
        <v>3453.1482924300412</v>
      </c>
      <c r="HV78" s="404">
        <v>3288.7126594571828</v>
      </c>
      <c r="HW78" s="404">
        <v>3132.1072947211255</v>
      </c>
      <c r="HX78" s="404">
        <v>2982.9593283058343</v>
      </c>
      <c r="HY78" s="404">
        <v>2840.9136460055565</v>
      </c>
      <c r="HZ78" s="404">
        <v>1297268.113594644</v>
      </c>
      <c r="IA78" s="404">
        <v>343181.72707988881</v>
      </c>
      <c r="IB78" s="401">
        <v>0.26454186569725741</v>
      </c>
    </row>
    <row r="79" spans="1:236" ht="90" customHeight="1" x14ac:dyDescent="0.2">
      <c r="A79" s="231" t="s">
        <v>784</v>
      </c>
      <c r="B79" s="85" t="s">
        <v>785</v>
      </c>
      <c r="C79" s="85" t="s">
        <v>804</v>
      </c>
      <c r="D79" s="199">
        <v>5</v>
      </c>
      <c r="E79" s="85" t="s">
        <v>805</v>
      </c>
      <c r="F79" s="95" t="s">
        <v>806</v>
      </c>
      <c r="G79" s="95" t="s">
        <v>807</v>
      </c>
      <c r="H79" s="90" t="s">
        <v>77</v>
      </c>
      <c r="I79" s="95" t="s">
        <v>789</v>
      </c>
      <c r="J79" s="90">
        <v>40</v>
      </c>
      <c r="K79" s="227" t="s">
        <v>94</v>
      </c>
      <c r="L79" s="74">
        <v>11400</v>
      </c>
      <c r="M79" s="85" t="s">
        <v>850</v>
      </c>
      <c r="N79" s="90" t="s">
        <v>96</v>
      </c>
      <c r="O79" s="90" t="s">
        <v>217</v>
      </c>
      <c r="P79" s="90" t="s">
        <v>218</v>
      </c>
      <c r="Q79" s="112" t="s">
        <v>100</v>
      </c>
      <c r="R79" s="90" t="s">
        <v>226</v>
      </c>
      <c r="S79" s="90" t="s">
        <v>790</v>
      </c>
      <c r="T79" s="90" t="s">
        <v>791</v>
      </c>
      <c r="U79" s="90" t="s">
        <v>100</v>
      </c>
      <c r="V79" s="193">
        <v>1</v>
      </c>
      <c r="W79" s="192">
        <v>800000</v>
      </c>
      <c r="X79" s="192">
        <v>40000</v>
      </c>
      <c r="Y79" s="192">
        <v>0</v>
      </c>
      <c r="Z79" s="192">
        <v>0</v>
      </c>
      <c r="AA79" s="192">
        <v>800000</v>
      </c>
      <c r="AB79" s="192">
        <v>0</v>
      </c>
      <c r="AC79" s="192">
        <v>0</v>
      </c>
      <c r="AD79" s="192">
        <v>0</v>
      </c>
      <c r="AE79" s="192">
        <v>0</v>
      </c>
      <c r="AF79" s="192">
        <v>0</v>
      </c>
      <c r="AG79" s="192">
        <v>0</v>
      </c>
      <c r="AH79" s="192">
        <v>0</v>
      </c>
      <c r="AI79" s="90" t="s">
        <v>88</v>
      </c>
      <c r="AJ79" s="192">
        <v>0</v>
      </c>
      <c r="AK79" s="192">
        <v>0</v>
      </c>
      <c r="AL79" s="192">
        <v>0</v>
      </c>
      <c r="AM79" s="192">
        <v>0</v>
      </c>
      <c r="AN79" s="192">
        <v>0</v>
      </c>
      <c r="AO79" s="192">
        <v>0</v>
      </c>
      <c r="AP79" s="192">
        <v>0</v>
      </c>
      <c r="AQ79" s="192">
        <v>0</v>
      </c>
      <c r="AR79" s="192">
        <v>0</v>
      </c>
      <c r="AS79" s="192">
        <v>0</v>
      </c>
      <c r="AT79" s="192">
        <v>0</v>
      </c>
      <c r="AU79" s="95"/>
      <c r="AV79" s="230">
        <v>0</v>
      </c>
      <c r="AW79" s="230">
        <v>0</v>
      </c>
      <c r="AX79" s="230" t="s">
        <v>3594</v>
      </c>
      <c r="AY79" s="141">
        <v>7</v>
      </c>
      <c r="AZ79" s="70">
        <v>1</v>
      </c>
      <c r="BA79" s="70">
        <v>1</v>
      </c>
      <c r="BB79" s="70">
        <v>0</v>
      </c>
      <c r="BC79" s="70">
        <v>1</v>
      </c>
      <c r="BD79" s="70">
        <v>1</v>
      </c>
      <c r="BE79" s="70">
        <v>1</v>
      </c>
      <c r="BF79" s="70">
        <v>1</v>
      </c>
      <c r="BG79" s="71">
        <v>0</v>
      </c>
      <c r="BH79" s="71">
        <v>0</v>
      </c>
      <c r="BI79" s="71">
        <v>0</v>
      </c>
      <c r="BJ79" s="71">
        <v>0</v>
      </c>
      <c r="BK79" s="71">
        <v>0</v>
      </c>
      <c r="BL79" s="70">
        <v>1</v>
      </c>
      <c r="BM79" s="70">
        <v>1</v>
      </c>
      <c r="BN79" s="70">
        <v>0</v>
      </c>
      <c r="BO79" s="70">
        <v>1</v>
      </c>
      <c r="BP79" s="403">
        <v>0</v>
      </c>
      <c r="BQ79" s="403">
        <v>0</v>
      </c>
      <c r="BR79" s="403">
        <v>800000</v>
      </c>
      <c r="BS79" s="403">
        <v>0</v>
      </c>
      <c r="BT79" s="403">
        <v>0</v>
      </c>
      <c r="BU79" s="403">
        <v>0</v>
      </c>
      <c r="BV79" s="403">
        <v>0</v>
      </c>
      <c r="BW79" s="403">
        <v>0</v>
      </c>
      <c r="BX79" s="403">
        <v>0</v>
      </c>
      <c r="BY79" s="403">
        <v>0</v>
      </c>
      <c r="BZ79" s="401">
        <v>0</v>
      </c>
      <c r="CA79" s="401">
        <v>0</v>
      </c>
      <c r="CB79" s="401">
        <v>0</v>
      </c>
      <c r="CC79" s="401">
        <v>0</v>
      </c>
      <c r="CD79" s="401">
        <v>0</v>
      </c>
      <c r="CE79" s="401">
        <v>0</v>
      </c>
      <c r="CF79" s="401">
        <v>0</v>
      </c>
      <c r="CG79" s="401">
        <v>0</v>
      </c>
      <c r="CH79" s="401">
        <v>0</v>
      </c>
      <c r="CI79" s="401">
        <v>0</v>
      </c>
      <c r="CJ79" s="401">
        <v>0</v>
      </c>
      <c r="CK79" s="401">
        <v>0</v>
      </c>
      <c r="CL79" s="401">
        <v>0</v>
      </c>
      <c r="CM79" s="401">
        <v>0</v>
      </c>
      <c r="CN79" s="401">
        <v>0</v>
      </c>
      <c r="CO79" s="401">
        <v>0</v>
      </c>
      <c r="CP79" s="401">
        <v>0</v>
      </c>
      <c r="CQ79" s="401">
        <v>0</v>
      </c>
      <c r="CR79" s="401">
        <v>0</v>
      </c>
      <c r="CS79" s="401">
        <v>0</v>
      </c>
      <c r="CT79" s="401">
        <v>0</v>
      </c>
      <c r="CU79" s="401">
        <v>0</v>
      </c>
      <c r="CV79" s="401">
        <v>0</v>
      </c>
      <c r="CW79" s="401">
        <v>0</v>
      </c>
      <c r="CX79" s="401">
        <v>0</v>
      </c>
      <c r="CY79" s="401">
        <v>0</v>
      </c>
      <c r="CZ79" s="401">
        <v>0</v>
      </c>
      <c r="DA79" s="401">
        <v>0</v>
      </c>
      <c r="DB79" s="401">
        <v>0</v>
      </c>
      <c r="DC79" s="401">
        <v>0</v>
      </c>
      <c r="DD79" s="401">
        <v>0</v>
      </c>
      <c r="DE79" s="401">
        <v>0</v>
      </c>
      <c r="DF79" s="401">
        <v>0</v>
      </c>
      <c r="DG79" s="403">
        <v>11400</v>
      </c>
      <c r="DH79" s="403">
        <v>11400</v>
      </c>
      <c r="DI79" s="403">
        <v>11400</v>
      </c>
      <c r="DJ79" s="403">
        <v>11400</v>
      </c>
      <c r="DK79" s="403">
        <v>11400</v>
      </c>
      <c r="DL79" s="403">
        <v>11400</v>
      </c>
      <c r="DM79" s="403">
        <v>11400</v>
      </c>
      <c r="DN79" s="403">
        <v>11400</v>
      </c>
      <c r="DO79" s="403">
        <v>11400</v>
      </c>
      <c r="DP79" s="403">
        <v>11400</v>
      </c>
      <c r="DQ79" s="403">
        <v>11400</v>
      </c>
      <c r="DR79" s="403">
        <v>11400</v>
      </c>
      <c r="DS79" s="403">
        <v>11400</v>
      </c>
      <c r="DT79" s="403">
        <v>11400</v>
      </c>
      <c r="DU79" s="403">
        <v>11400</v>
      </c>
      <c r="DV79" s="403">
        <v>11400</v>
      </c>
      <c r="DW79" s="403">
        <v>11400</v>
      </c>
      <c r="DX79" s="403">
        <v>11400</v>
      </c>
      <c r="DY79" s="403">
        <v>11400</v>
      </c>
      <c r="DZ79" s="403">
        <v>11400</v>
      </c>
      <c r="EA79" s="403">
        <v>11400</v>
      </c>
      <c r="EB79" s="403">
        <v>11400</v>
      </c>
      <c r="EC79" s="403">
        <v>11400</v>
      </c>
      <c r="ED79" s="403">
        <v>11400</v>
      </c>
      <c r="EE79" s="403">
        <v>11400</v>
      </c>
      <c r="EF79" s="403">
        <v>11400</v>
      </c>
      <c r="EG79" s="403">
        <v>11400</v>
      </c>
      <c r="EH79" s="403">
        <v>11400</v>
      </c>
      <c r="EI79" s="403">
        <v>11400</v>
      </c>
      <c r="EJ79" s="403">
        <v>11400</v>
      </c>
      <c r="EK79" s="403">
        <v>11400</v>
      </c>
      <c r="EL79" s="403">
        <v>11400</v>
      </c>
      <c r="EM79" s="403">
        <v>11400</v>
      </c>
      <c r="EN79" s="403">
        <v>11400</v>
      </c>
      <c r="EO79" s="403">
        <v>11400</v>
      </c>
      <c r="EP79" s="403">
        <v>11400</v>
      </c>
      <c r="EQ79" s="403">
        <v>11400</v>
      </c>
      <c r="ER79" s="403">
        <v>11400</v>
      </c>
      <c r="ES79" s="403">
        <v>11400</v>
      </c>
      <c r="ET79" s="403">
        <v>11400</v>
      </c>
      <c r="EU79" s="403">
        <v>11400</v>
      </c>
      <c r="EV79" s="403">
        <v>11400</v>
      </c>
      <c r="EW79" s="403">
        <v>11400</v>
      </c>
      <c r="EX79" s="404">
        <v>725623.58276643988</v>
      </c>
      <c r="EY79" s="404">
        <v>0</v>
      </c>
      <c r="EZ79" s="404">
        <v>0</v>
      </c>
      <c r="FA79" s="404">
        <v>0</v>
      </c>
      <c r="FB79" s="404">
        <v>0</v>
      </c>
      <c r="FC79" s="404">
        <v>0</v>
      </c>
      <c r="FD79" s="404">
        <v>0</v>
      </c>
      <c r="FE79" s="404">
        <v>0</v>
      </c>
      <c r="FF79" s="404">
        <v>0</v>
      </c>
      <c r="FG79" s="404">
        <v>0</v>
      </c>
      <c r="FH79" s="404">
        <v>0</v>
      </c>
      <c r="FI79" s="404">
        <v>0</v>
      </c>
      <c r="FJ79" s="404">
        <v>0</v>
      </c>
      <c r="FK79" s="404">
        <v>0</v>
      </c>
      <c r="FL79" s="404">
        <v>0</v>
      </c>
      <c r="FM79" s="404">
        <v>0</v>
      </c>
      <c r="FN79" s="404">
        <v>0</v>
      </c>
      <c r="FO79" s="404">
        <v>0</v>
      </c>
      <c r="FP79" s="404">
        <v>0</v>
      </c>
      <c r="FQ79" s="404">
        <v>0</v>
      </c>
      <c r="FR79" s="404">
        <v>0</v>
      </c>
      <c r="FS79" s="404">
        <v>0</v>
      </c>
      <c r="FT79" s="404">
        <v>0</v>
      </c>
      <c r="FU79" s="404">
        <v>0</v>
      </c>
      <c r="FV79" s="404">
        <v>0</v>
      </c>
      <c r="FW79" s="404">
        <v>0</v>
      </c>
      <c r="FX79" s="404">
        <v>0</v>
      </c>
      <c r="FY79" s="404">
        <v>0</v>
      </c>
      <c r="FZ79" s="404">
        <v>0</v>
      </c>
      <c r="GA79" s="404">
        <v>0</v>
      </c>
      <c r="GB79" s="404">
        <v>0</v>
      </c>
      <c r="GC79" s="404">
        <v>0</v>
      </c>
      <c r="GD79" s="404">
        <v>0</v>
      </c>
      <c r="GE79" s="404">
        <v>0</v>
      </c>
      <c r="GF79" s="404">
        <v>0</v>
      </c>
      <c r="GG79" s="404">
        <v>0</v>
      </c>
      <c r="GH79" s="404">
        <v>0</v>
      </c>
      <c r="GI79" s="404">
        <v>0</v>
      </c>
      <c r="GJ79" s="404">
        <v>0</v>
      </c>
      <c r="GK79" s="404">
        <v>0</v>
      </c>
      <c r="GL79" s="404">
        <v>10340.136054421768</v>
      </c>
      <c r="GM79" s="404">
        <v>9847.7486232588271</v>
      </c>
      <c r="GN79" s="404">
        <v>9378.8082126274549</v>
      </c>
      <c r="GO79" s="404">
        <v>8932.1982977404314</v>
      </c>
      <c r="GP79" s="404">
        <v>8506.8555216575551</v>
      </c>
      <c r="GQ79" s="404">
        <v>8101.7671634833841</v>
      </c>
      <c r="GR79" s="404">
        <v>7715.9687271270341</v>
      </c>
      <c r="GS79" s="404">
        <v>7348.5416448828892</v>
      </c>
      <c r="GT79" s="404">
        <v>6998.6110903646559</v>
      </c>
      <c r="GU79" s="404">
        <v>6665.3438955853862</v>
      </c>
      <c r="GV79" s="404">
        <v>6347.9465672241786</v>
      </c>
      <c r="GW79" s="404">
        <v>6045.6633973563594</v>
      </c>
      <c r="GX79" s="404">
        <v>5757.7746641489148</v>
      </c>
      <c r="GY79" s="404">
        <v>5483.5949182370605</v>
      </c>
      <c r="GZ79" s="404">
        <v>5222.4713507019624</v>
      </c>
      <c r="HA79" s="404">
        <v>4973.7822387637734</v>
      </c>
      <c r="HB79" s="404">
        <v>4736.9354654893077</v>
      </c>
      <c r="HC79" s="404">
        <v>4511.3671099898165</v>
      </c>
      <c r="HD79" s="404">
        <v>4296.5401047522064</v>
      </c>
      <c r="HE79" s="404">
        <v>4091.9429569068639</v>
      </c>
      <c r="HF79" s="404">
        <v>3897.0885303874893</v>
      </c>
      <c r="HG79" s="404">
        <v>3711.5128860833224</v>
      </c>
      <c r="HH79" s="404">
        <v>3534.7741772222125</v>
      </c>
      <c r="HI79" s="404">
        <v>3366.4515973544881</v>
      </c>
      <c r="HJ79" s="404">
        <v>3206.1443784328458</v>
      </c>
      <c r="HK79" s="404">
        <v>3053.4708366027098</v>
      </c>
      <c r="HL79" s="404">
        <v>2908.0674634311526</v>
      </c>
      <c r="HM79" s="404">
        <v>2769.588060410621</v>
      </c>
      <c r="HN79" s="404">
        <v>2637.7029146767827</v>
      </c>
      <c r="HO79" s="404">
        <v>2512.0980139778876</v>
      </c>
      <c r="HP79" s="404">
        <v>2392.4742990265595</v>
      </c>
      <c r="HQ79" s="404">
        <v>2278.5469514538663</v>
      </c>
      <c r="HR79" s="404">
        <v>2170.044715670349</v>
      </c>
      <c r="HS79" s="404">
        <v>2066.7092530193795</v>
      </c>
      <c r="HT79" s="404">
        <v>1968.2945266851236</v>
      </c>
      <c r="HU79" s="404">
        <v>1874.5662158905939</v>
      </c>
      <c r="HV79" s="404">
        <v>1785.3011579910419</v>
      </c>
      <c r="HW79" s="404">
        <v>1700.2868171343255</v>
      </c>
      <c r="HX79" s="404">
        <v>1619.3207782231673</v>
      </c>
      <c r="HY79" s="404">
        <v>1542.210264974445</v>
      </c>
      <c r="HZ79" s="404">
        <v>725623.58276643988</v>
      </c>
      <c r="IA79" s="404">
        <v>186298.65184336831</v>
      </c>
      <c r="IB79" s="401">
        <v>0.25674282957164196</v>
      </c>
    </row>
    <row r="80" spans="1:236" ht="90" customHeight="1" x14ac:dyDescent="0.2">
      <c r="A80" s="161" t="s">
        <v>1392</v>
      </c>
      <c r="B80" s="150" t="s">
        <v>1393</v>
      </c>
      <c r="C80" s="150" t="s">
        <v>1431</v>
      </c>
      <c r="D80" s="148">
        <v>6</v>
      </c>
      <c r="E80" s="150" t="s">
        <v>1432</v>
      </c>
      <c r="F80" s="151" t="s">
        <v>1433</v>
      </c>
      <c r="G80" s="151" t="s">
        <v>1434</v>
      </c>
      <c r="H80" s="79" t="s">
        <v>77</v>
      </c>
      <c r="I80" s="151" t="s">
        <v>1435</v>
      </c>
      <c r="J80" s="151">
        <v>40</v>
      </c>
      <c r="K80" s="227" t="s">
        <v>79</v>
      </c>
      <c r="L80" s="79">
        <v>6012</v>
      </c>
      <c r="M80" s="79" t="s">
        <v>1412</v>
      </c>
      <c r="N80" s="79" t="s">
        <v>81</v>
      </c>
      <c r="O80" s="13" t="s">
        <v>217</v>
      </c>
      <c r="P80" s="79" t="s">
        <v>225</v>
      </c>
      <c r="Q80" s="112" t="s">
        <v>100</v>
      </c>
      <c r="R80" s="79" t="s">
        <v>108</v>
      </c>
      <c r="S80" s="79" t="s">
        <v>99</v>
      </c>
      <c r="T80" s="79" t="s">
        <v>1400</v>
      </c>
      <c r="U80" s="79" t="s">
        <v>100</v>
      </c>
      <c r="V80" s="81">
        <v>1</v>
      </c>
      <c r="W80" s="162">
        <v>550000</v>
      </c>
      <c r="X80" s="162">
        <v>10000</v>
      </c>
      <c r="Y80" s="162">
        <v>0</v>
      </c>
      <c r="Z80" s="162">
        <v>0</v>
      </c>
      <c r="AA80" s="162">
        <v>0</v>
      </c>
      <c r="AB80" s="162">
        <v>0</v>
      </c>
      <c r="AC80" s="162">
        <v>0</v>
      </c>
      <c r="AD80" s="162">
        <v>10000</v>
      </c>
      <c r="AE80" s="149">
        <v>340000</v>
      </c>
      <c r="AF80" s="149">
        <v>200000</v>
      </c>
      <c r="AG80" s="149">
        <v>0</v>
      </c>
      <c r="AH80" s="149">
        <v>0</v>
      </c>
      <c r="AI80" s="79">
        <v>0</v>
      </c>
      <c r="AJ80" s="162">
        <v>0</v>
      </c>
      <c r="AK80" s="162">
        <v>0</v>
      </c>
      <c r="AL80" s="162">
        <v>0</v>
      </c>
      <c r="AM80" s="162">
        <v>0</v>
      </c>
      <c r="AN80" s="162">
        <v>0</v>
      </c>
      <c r="AO80" s="162">
        <v>0</v>
      </c>
      <c r="AP80" s="162">
        <v>0</v>
      </c>
      <c r="AQ80" s="149">
        <v>0</v>
      </c>
      <c r="AR80" s="149">
        <v>0</v>
      </c>
      <c r="AS80" s="149">
        <v>0</v>
      </c>
      <c r="AT80" s="149">
        <v>0</v>
      </c>
      <c r="AU80" s="151"/>
      <c r="AV80" s="230">
        <v>0</v>
      </c>
      <c r="AW80" s="230">
        <v>0</v>
      </c>
      <c r="AX80" s="230" t="s">
        <v>3622</v>
      </c>
      <c r="AY80" s="141">
        <v>9</v>
      </c>
      <c r="AZ80" s="70">
        <v>1</v>
      </c>
      <c r="BA80" s="70">
        <v>1</v>
      </c>
      <c r="BB80" s="70">
        <v>1</v>
      </c>
      <c r="BC80" s="70">
        <v>1</v>
      </c>
      <c r="BD80" s="70">
        <v>1</v>
      </c>
      <c r="BE80" s="70">
        <v>1</v>
      </c>
      <c r="BF80" s="70">
        <v>1</v>
      </c>
      <c r="BG80" s="71">
        <v>0</v>
      </c>
      <c r="BH80" s="71">
        <v>1</v>
      </c>
      <c r="BI80" s="71">
        <v>0</v>
      </c>
      <c r="BJ80" s="71">
        <v>0</v>
      </c>
      <c r="BK80" s="71">
        <v>1</v>
      </c>
      <c r="BL80" s="70">
        <v>1</v>
      </c>
      <c r="BM80" s="70">
        <v>1</v>
      </c>
      <c r="BN80" s="70">
        <v>0</v>
      </c>
      <c r="BO80" s="70">
        <v>1</v>
      </c>
      <c r="BP80" s="403">
        <v>0</v>
      </c>
      <c r="BQ80" s="403">
        <v>0</v>
      </c>
      <c r="BR80" s="403">
        <v>0</v>
      </c>
      <c r="BS80" s="403">
        <v>0</v>
      </c>
      <c r="BT80" s="403">
        <v>0</v>
      </c>
      <c r="BU80" s="403">
        <v>10000</v>
      </c>
      <c r="BV80" s="403">
        <v>340000</v>
      </c>
      <c r="BW80" s="403">
        <v>200000</v>
      </c>
      <c r="BX80" s="403">
        <v>0</v>
      </c>
      <c r="BY80" s="403">
        <v>0</v>
      </c>
      <c r="BZ80" s="401">
        <v>0</v>
      </c>
      <c r="CA80" s="401">
        <v>0</v>
      </c>
      <c r="CB80" s="401">
        <v>0</v>
      </c>
      <c r="CC80" s="401">
        <v>0</v>
      </c>
      <c r="CD80" s="401">
        <v>0</v>
      </c>
      <c r="CE80" s="401">
        <v>0</v>
      </c>
      <c r="CF80" s="401">
        <v>0</v>
      </c>
      <c r="CG80" s="401">
        <v>0</v>
      </c>
      <c r="CH80" s="401">
        <v>0</v>
      </c>
      <c r="CI80" s="401">
        <v>0</v>
      </c>
      <c r="CJ80" s="401">
        <v>0</v>
      </c>
      <c r="CK80" s="401">
        <v>0</v>
      </c>
      <c r="CL80" s="401">
        <v>0</v>
      </c>
      <c r="CM80" s="401">
        <v>0</v>
      </c>
      <c r="CN80" s="401">
        <v>0</v>
      </c>
      <c r="CO80" s="401">
        <v>0</v>
      </c>
      <c r="CP80" s="401">
        <v>0</v>
      </c>
      <c r="CQ80" s="401">
        <v>0</v>
      </c>
      <c r="CR80" s="401">
        <v>0</v>
      </c>
      <c r="CS80" s="401">
        <v>0</v>
      </c>
      <c r="CT80" s="401">
        <v>0</v>
      </c>
      <c r="CU80" s="401">
        <v>0</v>
      </c>
      <c r="CV80" s="401">
        <v>0</v>
      </c>
      <c r="CW80" s="401">
        <v>0</v>
      </c>
      <c r="CX80" s="401">
        <v>0</v>
      </c>
      <c r="CY80" s="401">
        <v>0</v>
      </c>
      <c r="CZ80" s="401">
        <v>0</v>
      </c>
      <c r="DA80" s="401">
        <v>0</v>
      </c>
      <c r="DB80" s="401">
        <v>0</v>
      </c>
      <c r="DC80" s="401">
        <v>0</v>
      </c>
      <c r="DD80" s="401">
        <v>0</v>
      </c>
      <c r="DE80" s="401">
        <v>0</v>
      </c>
      <c r="DF80" s="401">
        <v>0</v>
      </c>
      <c r="DG80" s="403">
        <v>6012</v>
      </c>
      <c r="DH80" s="403">
        <v>6012</v>
      </c>
      <c r="DI80" s="403">
        <v>6012</v>
      </c>
      <c r="DJ80" s="403">
        <v>6012</v>
      </c>
      <c r="DK80" s="403">
        <v>6012</v>
      </c>
      <c r="DL80" s="403">
        <v>6012</v>
      </c>
      <c r="DM80" s="403">
        <v>6012</v>
      </c>
      <c r="DN80" s="403">
        <v>6012</v>
      </c>
      <c r="DO80" s="403">
        <v>6012</v>
      </c>
      <c r="DP80" s="403">
        <v>6012</v>
      </c>
      <c r="DQ80" s="403">
        <v>6012</v>
      </c>
      <c r="DR80" s="403">
        <v>6012</v>
      </c>
      <c r="DS80" s="403">
        <v>6012</v>
      </c>
      <c r="DT80" s="403">
        <v>6012</v>
      </c>
      <c r="DU80" s="403">
        <v>6012</v>
      </c>
      <c r="DV80" s="403">
        <v>6012</v>
      </c>
      <c r="DW80" s="403">
        <v>6012</v>
      </c>
      <c r="DX80" s="403">
        <v>6012</v>
      </c>
      <c r="DY80" s="403">
        <v>6012</v>
      </c>
      <c r="DZ80" s="403">
        <v>6012</v>
      </c>
      <c r="EA80" s="403">
        <v>6012</v>
      </c>
      <c r="EB80" s="403">
        <v>6012</v>
      </c>
      <c r="EC80" s="403">
        <v>6012</v>
      </c>
      <c r="ED80" s="403">
        <v>6012</v>
      </c>
      <c r="EE80" s="403">
        <v>6012</v>
      </c>
      <c r="EF80" s="403">
        <v>6012</v>
      </c>
      <c r="EG80" s="403">
        <v>6012</v>
      </c>
      <c r="EH80" s="403">
        <v>6012</v>
      </c>
      <c r="EI80" s="403">
        <v>6012</v>
      </c>
      <c r="EJ80" s="403">
        <v>6012</v>
      </c>
      <c r="EK80" s="403">
        <v>6012</v>
      </c>
      <c r="EL80" s="403">
        <v>6012</v>
      </c>
      <c r="EM80" s="403">
        <v>6012</v>
      </c>
      <c r="EN80" s="403">
        <v>6012</v>
      </c>
      <c r="EO80" s="403">
        <v>6012</v>
      </c>
      <c r="EP80" s="403">
        <v>6012</v>
      </c>
      <c r="EQ80" s="403">
        <v>6012</v>
      </c>
      <c r="ER80" s="403">
        <v>6012</v>
      </c>
      <c r="ES80" s="403">
        <v>6012</v>
      </c>
      <c r="ET80" s="403">
        <v>6012</v>
      </c>
      <c r="EU80" s="403">
        <v>6012</v>
      </c>
      <c r="EV80" s="403">
        <v>6012</v>
      </c>
      <c r="EW80" s="403">
        <v>6012</v>
      </c>
      <c r="EX80" s="404">
        <v>0</v>
      </c>
      <c r="EY80" s="404">
        <v>0</v>
      </c>
      <c r="EZ80" s="404">
        <v>0</v>
      </c>
      <c r="FA80" s="404">
        <v>7835.2616646845891</v>
      </c>
      <c r="FB80" s="404">
        <v>253713.2348564534</v>
      </c>
      <c r="FC80" s="404">
        <v>142136.2660260243</v>
      </c>
      <c r="FD80" s="404">
        <v>0</v>
      </c>
      <c r="FE80" s="404">
        <v>0</v>
      </c>
      <c r="FF80" s="404">
        <v>0</v>
      </c>
      <c r="FG80" s="404">
        <v>0</v>
      </c>
      <c r="FH80" s="404">
        <v>0</v>
      </c>
      <c r="FI80" s="404">
        <v>0</v>
      </c>
      <c r="FJ80" s="404">
        <v>0</v>
      </c>
      <c r="FK80" s="404">
        <v>0</v>
      </c>
      <c r="FL80" s="404">
        <v>0</v>
      </c>
      <c r="FM80" s="404">
        <v>0</v>
      </c>
      <c r="FN80" s="404">
        <v>0</v>
      </c>
      <c r="FO80" s="404">
        <v>0</v>
      </c>
      <c r="FP80" s="404">
        <v>0</v>
      </c>
      <c r="FQ80" s="404">
        <v>0</v>
      </c>
      <c r="FR80" s="404">
        <v>0</v>
      </c>
      <c r="FS80" s="404">
        <v>0</v>
      </c>
      <c r="FT80" s="404">
        <v>0</v>
      </c>
      <c r="FU80" s="404">
        <v>0</v>
      </c>
      <c r="FV80" s="404">
        <v>0</v>
      </c>
      <c r="FW80" s="404">
        <v>0</v>
      </c>
      <c r="FX80" s="404">
        <v>0</v>
      </c>
      <c r="FY80" s="404">
        <v>0</v>
      </c>
      <c r="FZ80" s="404">
        <v>0</v>
      </c>
      <c r="GA80" s="404">
        <v>0</v>
      </c>
      <c r="GB80" s="404">
        <v>0</v>
      </c>
      <c r="GC80" s="404">
        <v>0</v>
      </c>
      <c r="GD80" s="404">
        <v>0</v>
      </c>
      <c r="GE80" s="404">
        <v>0</v>
      </c>
      <c r="GF80" s="404">
        <v>0</v>
      </c>
      <c r="GG80" s="404">
        <v>0</v>
      </c>
      <c r="GH80" s="404">
        <v>0</v>
      </c>
      <c r="GI80" s="404">
        <v>0</v>
      </c>
      <c r="GJ80" s="404">
        <v>0</v>
      </c>
      <c r="GK80" s="404">
        <v>0</v>
      </c>
      <c r="GL80" s="404">
        <v>5453.0612244897957</v>
      </c>
      <c r="GM80" s="404">
        <v>5193.3916423712335</v>
      </c>
      <c r="GN80" s="404">
        <v>4946.0872784487947</v>
      </c>
      <c r="GO80" s="404">
        <v>4710.5593128083756</v>
      </c>
      <c r="GP80" s="404">
        <v>4486.2469645794054</v>
      </c>
      <c r="GQ80" s="404">
        <v>4272.6161567422905</v>
      </c>
      <c r="GR80" s="404">
        <v>4069.1582445164672</v>
      </c>
      <c r="GS80" s="404">
        <v>3875.3888043013972</v>
      </c>
      <c r="GT80" s="404">
        <v>3690.8464802870449</v>
      </c>
      <c r="GU80" s="404">
        <v>3515.0918859876615</v>
      </c>
      <c r="GV80" s="404">
        <v>3347.7065580834878</v>
      </c>
      <c r="GW80" s="404">
        <v>3188.2919600795117</v>
      </c>
      <c r="GX80" s="404">
        <v>3036.4685334090595</v>
      </c>
      <c r="GY80" s="404">
        <v>2891.8747937229127</v>
      </c>
      <c r="GZ80" s="404">
        <v>2754.166470212298</v>
      </c>
      <c r="HA80" s="404">
        <v>2623.015685916474</v>
      </c>
      <c r="HB80" s="404">
        <v>2498.1101770633086</v>
      </c>
      <c r="HC80" s="404">
        <v>2379.1525495841033</v>
      </c>
      <c r="HD80" s="404">
        <v>2265.8595710324794</v>
      </c>
      <c r="HE80" s="404">
        <v>2157.9614962214091</v>
      </c>
      <c r="HF80" s="404">
        <v>2055.2014249727708</v>
      </c>
      <c r="HG80" s="404">
        <v>1957.3346904502575</v>
      </c>
      <c r="HH80" s="404">
        <v>1864.128276619293</v>
      </c>
      <c r="HI80" s="404">
        <v>1775.3602634469457</v>
      </c>
      <c r="HJ80" s="404">
        <v>1690.8192985209007</v>
      </c>
      <c r="HK80" s="404">
        <v>1610.3040938294291</v>
      </c>
      <c r="HL80" s="404">
        <v>1533.6229465042184</v>
      </c>
      <c r="HM80" s="404">
        <v>1460.5932823849696</v>
      </c>
      <c r="HN80" s="404">
        <v>1391.0412213190191</v>
      </c>
      <c r="HO80" s="404">
        <v>1324.8011631609702</v>
      </c>
      <c r="HP80" s="404">
        <v>1261.7153934866383</v>
      </c>
      <c r="HQ80" s="404">
        <v>1201.6337080825126</v>
      </c>
      <c r="HR80" s="404">
        <v>1144.4130553166788</v>
      </c>
      <c r="HS80" s="404">
        <v>1089.9171955396939</v>
      </c>
      <c r="HT80" s="404">
        <v>1038.0163767044705</v>
      </c>
      <c r="HU80" s="404">
        <v>988.58702543282891</v>
      </c>
      <c r="HV80" s="404">
        <v>941.51145279317063</v>
      </c>
      <c r="HW80" s="404">
        <v>896.67757408873376</v>
      </c>
      <c r="HX80" s="404">
        <v>853.97864198927027</v>
      </c>
      <c r="HY80" s="404">
        <v>813.31299237073358</v>
      </c>
      <c r="HZ80" s="404">
        <v>403684.7625471623</v>
      </c>
      <c r="IA80" s="404">
        <v>98248.025866871001</v>
      </c>
      <c r="IB80" s="401">
        <v>0.24337808850387987</v>
      </c>
    </row>
    <row r="81" spans="1:236" ht="90" customHeight="1" x14ac:dyDescent="0.2">
      <c r="A81" s="161" t="s">
        <v>2267</v>
      </c>
      <c r="B81" s="150" t="s">
        <v>2881</v>
      </c>
      <c r="C81" s="150" t="s">
        <v>2237</v>
      </c>
      <c r="D81" s="148">
        <v>4</v>
      </c>
      <c r="E81" s="150" t="s">
        <v>2888</v>
      </c>
      <c r="F81" s="151" t="s">
        <v>2889</v>
      </c>
      <c r="G81" s="151" t="s">
        <v>2890</v>
      </c>
      <c r="H81" s="79" t="s">
        <v>77</v>
      </c>
      <c r="I81" s="151" t="s">
        <v>2891</v>
      </c>
      <c r="J81" s="151">
        <v>40</v>
      </c>
      <c r="K81" s="227" t="s">
        <v>79</v>
      </c>
      <c r="L81" s="79">
        <v>7500</v>
      </c>
      <c r="M81" s="79" t="s">
        <v>2892</v>
      </c>
      <c r="N81" s="79" t="s">
        <v>81</v>
      </c>
      <c r="O81" s="79" t="s">
        <v>454</v>
      </c>
      <c r="P81" s="79" t="s">
        <v>458</v>
      </c>
      <c r="Q81" s="112" t="s">
        <v>100</v>
      </c>
      <c r="R81" s="79" t="s">
        <v>474</v>
      </c>
      <c r="S81" s="79" t="s">
        <v>99</v>
      </c>
      <c r="T81" s="79" t="s">
        <v>2893</v>
      </c>
      <c r="U81" s="79" t="s">
        <v>100</v>
      </c>
      <c r="V81" s="81">
        <v>1</v>
      </c>
      <c r="W81" s="149">
        <v>570000</v>
      </c>
      <c r="X81" s="149">
        <v>55000</v>
      </c>
      <c r="Y81" s="149">
        <v>0</v>
      </c>
      <c r="Z81" s="127">
        <v>0</v>
      </c>
      <c r="AA81" s="149">
        <v>355000</v>
      </c>
      <c r="AB81" s="149">
        <v>215000</v>
      </c>
      <c r="AC81" s="149">
        <v>0</v>
      </c>
      <c r="AD81" s="149">
        <v>0</v>
      </c>
      <c r="AE81" s="149">
        <v>0</v>
      </c>
      <c r="AF81" s="149">
        <v>0</v>
      </c>
      <c r="AG81" s="149">
        <v>0</v>
      </c>
      <c r="AH81" s="149">
        <v>0</v>
      </c>
      <c r="AI81" s="88" t="s">
        <v>88</v>
      </c>
      <c r="AJ81" s="149">
        <v>0</v>
      </c>
      <c r="AK81" s="149">
        <v>0</v>
      </c>
      <c r="AL81" s="149">
        <v>0</v>
      </c>
      <c r="AM81" s="149">
        <v>0</v>
      </c>
      <c r="AN81" s="149">
        <v>0</v>
      </c>
      <c r="AO81" s="149">
        <v>0</v>
      </c>
      <c r="AP81" s="149">
        <v>0</v>
      </c>
      <c r="AQ81" s="149">
        <v>0</v>
      </c>
      <c r="AR81" s="149">
        <v>0</v>
      </c>
      <c r="AS81" s="149">
        <v>0</v>
      </c>
      <c r="AT81" s="149">
        <v>0</v>
      </c>
      <c r="AU81" s="151"/>
      <c r="AV81" s="230">
        <v>0</v>
      </c>
      <c r="AW81" s="230">
        <v>0</v>
      </c>
      <c r="AX81" s="230" t="s">
        <v>3624</v>
      </c>
      <c r="AY81" s="141">
        <v>7</v>
      </c>
      <c r="AZ81" s="70">
        <v>1</v>
      </c>
      <c r="BA81" s="70">
        <v>1</v>
      </c>
      <c r="BB81" s="70">
        <v>0</v>
      </c>
      <c r="BC81" s="70">
        <v>1</v>
      </c>
      <c r="BD81" s="70">
        <v>1</v>
      </c>
      <c r="BE81" s="70">
        <v>1</v>
      </c>
      <c r="BF81" s="70">
        <v>1</v>
      </c>
      <c r="BG81" s="71">
        <v>0</v>
      </c>
      <c r="BH81" s="71">
        <v>1</v>
      </c>
      <c r="BI81" s="71">
        <v>0</v>
      </c>
      <c r="BJ81" s="71">
        <v>0</v>
      </c>
      <c r="BK81" s="71">
        <v>1</v>
      </c>
      <c r="BL81" s="70">
        <v>1</v>
      </c>
      <c r="BM81" s="70">
        <v>0</v>
      </c>
      <c r="BN81" s="70">
        <v>0</v>
      </c>
      <c r="BO81" s="70">
        <v>0</v>
      </c>
      <c r="BP81" s="403">
        <v>0</v>
      </c>
      <c r="BQ81" s="403">
        <v>0</v>
      </c>
      <c r="BR81" s="403">
        <v>355000</v>
      </c>
      <c r="BS81" s="403">
        <v>215000</v>
      </c>
      <c r="BT81" s="403">
        <v>0</v>
      </c>
      <c r="BU81" s="403">
        <v>0</v>
      </c>
      <c r="BV81" s="403">
        <v>0</v>
      </c>
      <c r="BW81" s="403">
        <v>0</v>
      </c>
      <c r="BX81" s="403">
        <v>0</v>
      </c>
      <c r="BY81" s="403">
        <v>0</v>
      </c>
      <c r="BZ81" s="401">
        <v>0</v>
      </c>
      <c r="CA81" s="401">
        <v>0</v>
      </c>
      <c r="CB81" s="401">
        <v>0</v>
      </c>
      <c r="CC81" s="401">
        <v>0</v>
      </c>
      <c r="CD81" s="401">
        <v>0</v>
      </c>
      <c r="CE81" s="401">
        <v>0</v>
      </c>
      <c r="CF81" s="401">
        <v>0</v>
      </c>
      <c r="CG81" s="401">
        <v>0</v>
      </c>
      <c r="CH81" s="401">
        <v>0</v>
      </c>
      <c r="CI81" s="401">
        <v>0</v>
      </c>
      <c r="CJ81" s="401">
        <v>0</v>
      </c>
      <c r="CK81" s="401">
        <v>0</v>
      </c>
      <c r="CL81" s="401">
        <v>0</v>
      </c>
      <c r="CM81" s="401">
        <v>0</v>
      </c>
      <c r="CN81" s="401">
        <v>0</v>
      </c>
      <c r="CO81" s="401">
        <v>0</v>
      </c>
      <c r="CP81" s="401">
        <v>0</v>
      </c>
      <c r="CQ81" s="401">
        <v>0</v>
      </c>
      <c r="CR81" s="401">
        <v>0</v>
      </c>
      <c r="CS81" s="401">
        <v>0</v>
      </c>
      <c r="CT81" s="401">
        <v>0</v>
      </c>
      <c r="CU81" s="401">
        <v>0</v>
      </c>
      <c r="CV81" s="401">
        <v>0</v>
      </c>
      <c r="CW81" s="401">
        <v>0</v>
      </c>
      <c r="CX81" s="401">
        <v>0</v>
      </c>
      <c r="CY81" s="401">
        <v>0</v>
      </c>
      <c r="CZ81" s="401">
        <v>0</v>
      </c>
      <c r="DA81" s="401">
        <v>0</v>
      </c>
      <c r="DB81" s="401">
        <v>0</v>
      </c>
      <c r="DC81" s="401">
        <v>0</v>
      </c>
      <c r="DD81" s="401">
        <v>0</v>
      </c>
      <c r="DE81" s="401">
        <v>0</v>
      </c>
      <c r="DF81" s="401">
        <v>0</v>
      </c>
      <c r="DG81" s="403">
        <v>7500</v>
      </c>
      <c r="DH81" s="403">
        <v>7500</v>
      </c>
      <c r="DI81" s="403">
        <v>7500</v>
      </c>
      <c r="DJ81" s="403">
        <v>7500</v>
      </c>
      <c r="DK81" s="403">
        <v>7500</v>
      </c>
      <c r="DL81" s="403">
        <v>7500</v>
      </c>
      <c r="DM81" s="403">
        <v>7500</v>
      </c>
      <c r="DN81" s="403">
        <v>7500</v>
      </c>
      <c r="DO81" s="403">
        <v>7500</v>
      </c>
      <c r="DP81" s="403">
        <v>7500</v>
      </c>
      <c r="DQ81" s="403">
        <v>7500</v>
      </c>
      <c r="DR81" s="403">
        <v>7500</v>
      </c>
      <c r="DS81" s="403">
        <v>7500</v>
      </c>
      <c r="DT81" s="403">
        <v>7500</v>
      </c>
      <c r="DU81" s="403">
        <v>7500</v>
      </c>
      <c r="DV81" s="403">
        <v>7500</v>
      </c>
      <c r="DW81" s="403">
        <v>7500</v>
      </c>
      <c r="DX81" s="403">
        <v>7500</v>
      </c>
      <c r="DY81" s="403">
        <v>7500</v>
      </c>
      <c r="DZ81" s="403">
        <v>7500</v>
      </c>
      <c r="EA81" s="403">
        <v>7500</v>
      </c>
      <c r="EB81" s="403">
        <v>7500</v>
      </c>
      <c r="EC81" s="403">
        <v>7500</v>
      </c>
      <c r="ED81" s="403">
        <v>7500</v>
      </c>
      <c r="EE81" s="403">
        <v>7500</v>
      </c>
      <c r="EF81" s="403">
        <v>7500</v>
      </c>
      <c r="EG81" s="403">
        <v>7500</v>
      </c>
      <c r="EH81" s="403">
        <v>7500</v>
      </c>
      <c r="EI81" s="403">
        <v>7500</v>
      </c>
      <c r="EJ81" s="403">
        <v>7500</v>
      </c>
      <c r="EK81" s="403">
        <v>7500</v>
      </c>
      <c r="EL81" s="403">
        <v>7500</v>
      </c>
      <c r="EM81" s="403">
        <v>7500</v>
      </c>
      <c r="EN81" s="403">
        <v>7500</v>
      </c>
      <c r="EO81" s="403">
        <v>7500</v>
      </c>
      <c r="EP81" s="403">
        <v>7500</v>
      </c>
      <c r="EQ81" s="403">
        <v>7500</v>
      </c>
      <c r="ER81" s="403">
        <v>7500</v>
      </c>
      <c r="ES81" s="403">
        <v>7500</v>
      </c>
      <c r="ET81" s="403">
        <v>7500</v>
      </c>
      <c r="EU81" s="403">
        <v>7500</v>
      </c>
      <c r="EV81" s="403">
        <v>7500</v>
      </c>
      <c r="EW81" s="403">
        <v>7500</v>
      </c>
      <c r="EX81" s="404">
        <v>321995.46485260769</v>
      </c>
      <c r="EY81" s="404">
        <v>185725.08368426733</v>
      </c>
      <c r="EZ81" s="404">
        <v>0</v>
      </c>
      <c r="FA81" s="404">
        <v>0</v>
      </c>
      <c r="FB81" s="404">
        <v>0</v>
      </c>
      <c r="FC81" s="404">
        <v>0</v>
      </c>
      <c r="FD81" s="404">
        <v>0</v>
      </c>
      <c r="FE81" s="404">
        <v>0</v>
      </c>
      <c r="FF81" s="404">
        <v>0</v>
      </c>
      <c r="FG81" s="404">
        <v>0</v>
      </c>
      <c r="FH81" s="404">
        <v>0</v>
      </c>
      <c r="FI81" s="404">
        <v>0</v>
      </c>
      <c r="FJ81" s="404">
        <v>0</v>
      </c>
      <c r="FK81" s="404">
        <v>0</v>
      </c>
      <c r="FL81" s="404">
        <v>0</v>
      </c>
      <c r="FM81" s="404">
        <v>0</v>
      </c>
      <c r="FN81" s="404">
        <v>0</v>
      </c>
      <c r="FO81" s="404">
        <v>0</v>
      </c>
      <c r="FP81" s="404">
        <v>0</v>
      </c>
      <c r="FQ81" s="404">
        <v>0</v>
      </c>
      <c r="FR81" s="404">
        <v>0</v>
      </c>
      <c r="FS81" s="404">
        <v>0</v>
      </c>
      <c r="FT81" s="404">
        <v>0</v>
      </c>
      <c r="FU81" s="404">
        <v>0</v>
      </c>
      <c r="FV81" s="404">
        <v>0</v>
      </c>
      <c r="FW81" s="404">
        <v>0</v>
      </c>
      <c r="FX81" s="404">
        <v>0</v>
      </c>
      <c r="FY81" s="404">
        <v>0</v>
      </c>
      <c r="FZ81" s="404">
        <v>0</v>
      </c>
      <c r="GA81" s="404">
        <v>0</v>
      </c>
      <c r="GB81" s="404">
        <v>0</v>
      </c>
      <c r="GC81" s="404">
        <v>0</v>
      </c>
      <c r="GD81" s="404">
        <v>0</v>
      </c>
      <c r="GE81" s="404">
        <v>0</v>
      </c>
      <c r="GF81" s="404">
        <v>0</v>
      </c>
      <c r="GG81" s="404">
        <v>0</v>
      </c>
      <c r="GH81" s="404">
        <v>0</v>
      </c>
      <c r="GI81" s="404">
        <v>0</v>
      </c>
      <c r="GJ81" s="404">
        <v>0</v>
      </c>
      <c r="GK81" s="404">
        <v>0</v>
      </c>
      <c r="GL81" s="404">
        <v>6802.7210884353735</v>
      </c>
      <c r="GM81" s="404">
        <v>6478.7819889860702</v>
      </c>
      <c r="GN81" s="404">
        <v>6170.2685609391146</v>
      </c>
      <c r="GO81" s="404">
        <v>5876.4462485134418</v>
      </c>
      <c r="GP81" s="404">
        <v>5596.6154747747078</v>
      </c>
      <c r="GQ81" s="404">
        <v>5330.1099759759109</v>
      </c>
      <c r="GR81" s="404">
        <v>5076.2952152151538</v>
      </c>
      <c r="GS81" s="404">
        <v>4834.5668716334794</v>
      </c>
      <c r="GT81" s="404">
        <v>4604.3494015556953</v>
      </c>
      <c r="GU81" s="404">
        <v>4385.0946681482801</v>
      </c>
      <c r="GV81" s="404">
        <v>4176.2806363316968</v>
      </c>
      <c r="GW81" s="404">
        <v>3977.41012983971</v>
      </c>
      <c r="GX81" s="404">
        <v>3788.0096474663915</v>
      </c>
      <c r="GY81" s="404">
        <v>3607.6282356822762</v>
      </c>
      <c r="GZ81" s="404">
        <v>3435.8364149355016</v>
      </c>
      <c r="HA81" s="404">
        <v>3272.2251570814296</v>
      </c>
      <c r="HB81" s="404">
        <v>3116.4049115061234</v>
      </c>
      <c r="HC81" s="404">
        <v>2968.0046776248796</v>
      </c>
      <c r="HD81" s="404">
        <v>2826.6711215475043</v>
      </c>
      <c r="HE81" s="404">
        <v>2692.0677348071472</v>
      </c>
      <c r="HF81" s="404">
        <v>2563.8740331496642</v>
      </c>
      <c r="HG81" s="404">
        <v>2441.7847934758702</v>
      </c>
      <c r="HH81" s="404">
        <v>2325.5093271198766</v>
      </c>
      <c r="HI81" s="404">
        <v>2214.7707877332159</v>
      </c>
      <c r="HJ81" s="404">
        <v>2109.3055121268721</v>
      </c>
      <c r="HK81" s="404">
        <v>2008.8623925017828</v>
      </c>
      <c r="HL81" s="404">
        <v>1913.2022785731267</v>
      </c>
      <c r="HM81" s="404">
        <v>1822.0974081648822</v>
      </c>
      <c r="HN81" s="404">
        <v>1735.330864918936</v>
      </c>
      <c r="HO81" s="404">
        <v>1652.6960618275575</v>
      </c>
      <c r="HP81" s="404">
        <v>1573.9962493595788</v>
      </c>
      <c r="HQ81" s="404">
        <v>1499.0440470091226</v>
      </c>
      <c r="HR81" s="404">
        <v>1427.6609971515454</v>
      </c>
      <c r="HS81" s="404">
        <v>1359.6771401443286</v>
      </c>
      <c r="HT81" s="404">
        <v>1294.9306096612656</v>
      </c>
      <c r="HU81" s="404">
        <v>1233.2672472964432</v>
      </c>
      <c r="HV81" s="404">
        <v>1174.5402355204224</v>
      </c>
      <c r="HW81" s="404">
        <v>1118.6097481146878</v>
      </c>
      <c r="HX81" s="404">
        <v>1065.3426172520838</v>
      </c>
      <c r="HY81" s="404">
        <v>1014.6120164305559</v>
      </c>
      <c r="HZ81" s="404">
        <v>507720.54853687505</v>
      </c>
      <c r="IA81" s="404">
        <v>122564.90252853175</v>
      </c>
      <c r="IB81" s="401">
        <v>0.2414022888806322</v>
      </c>
    </row>
    <row r="82" spans="1:236" ht="90" customHeight="1" x14ac:dyDescent="0.2">
      <c r="A82" s="161" t="s">
        <v>2267</v>
      </c>
      <c r="B82" s="150" t="s">
        <v>2558</v>
      </c>
      <c r="C82" s="150" t="s">
        <v>2255</v>
      </c>
      <c r="D82" s="148">
        <v>6</v>
      </c>
      <c r="E82" s="150" t="s">
        <v>2954</v>
      </c>
      <c r="F82" s="151" t="s">
        <v>2955</v>
      </c>
      <c r="G82" s="151" t="s">
        <v>2956</v>
      </c>
      <c r="H82" s="79" t="s">
        <v>77</v>
      </c>
      <c r="I82" s="151" t="s">
        <v>2957</v>
      </c>
      <c r="J82" s="151">
        <v>5</v>
      </c>
      <c r="K82" s="95" t="s">
        <v>206</v>
      </c>
      <c r="L82" s="159">
        <v>43272</v>
      </c>
      <c r="M82" s="79" t="s">
        <v>2958</v>
      </c>
      <c r="N82" s="79" t="s">
        <v>147</v>
      </c>
      <c r="O82" s="79" t="s">
        <v>82</v>
      </c>
      <c r="P82" s="79" t="s">
        <v>124</v>
      </c>
      <c r="Q82" s="112" t="s">
        <v>100</v>
      </c>
      <c r="R82" s="79" t="s">
        <v>84</v>
      </c>
      <c r="S82" s="79" t="s">
        <v>478</v>
      </c>
      <c r="T82" s="79" t="s">
        <v>2959</v>
      </c>
      <c r="U82" s="79" t="s">
        <v>100</v>
      </c>
      <c r="V82" s="81">
        <v>0</v>
      </c>
      <c r="W82" s="149">
        <v>899635.77</v>
      </c>
      <c r="X82" s="149">
        <v>0</v>
      </c>
      <c r="Y82" s="149">
        <v>0</v>
      </c>
      <c r="Z82" s="149">
        <v>0</v>
      </c>
      <c r="AA82" s="149">
        <v>627359.77</v>
      </c>
      <c r="AB82" s="149">
        <v>68069</v>
      </c>
      <c r="AC82" s="149">
        <v>68069</v>
      </c>
      <c r="AD82" s="149">
        <v>68069</v>
      </c>
      <c r="AE82" s="149">
        <v>68069</v>
      </c>
      <c r="AF82" s="149">
        <v>0</v>
      </c>
      <c r="AG82" s="149">
        <v>0</v>
      </c>
      <c r="AH82" s="149">
        <v>0</v>
      </c>
      <c r="AI82" s="88" t="s">
        <v>2960</v>
      </c>
      <c r="AJ82" s="149">
        <v>0</v>
      </c>
      <c r="AK82" s="149">
        <v>0</v>
      </c>
      <c r="AL82" s="149">
        <v>0</v>
      </c>
      <c r="AM82" s="149">
        <v>0</v>
      </c>
      <c r="AN82" s="149">
        <v>0</v>
      </c>
      <c r="AO82" s="149">
        <v>0</v>
      </c>
      <c r="AP82" s="149">
        <v>0</v>
      </c>
      <c r="AQ82" s="149">
        <v>0</v>
      </c>
      <c r="AR82" s="149">
        <v>0</v>
      </c>
      <c r="AS82" s="149">
        <v>0</v>
      </c>
      <c r="AT82" s="149">
        <v>0</v>
      </c>
      <c r="AU82" s="151"/>
      <c r="AV82" s="230">
        <v>0</v>
      </c>
      <c r="AW82" s="230">
        <v>0</v>
      </c>
      <c r="AX82" s="230" t="s">
        <v>3608</v>
      </c>
      <c r="AY82" s="141">
        <v>7</v>
      </c>
      <c r="AZ82" s="70">
        <v>1</v>
      </c>
      <c r="BA82" s="70">
        <v>1</v>
      </c>
      <c r="BB82" s="70">
        <v>1</v>
      </c>
      <c r="BC82" s="70">
        <v>1</v>
      </c>
      <c r="BD82" s="70">
        <v>1</v>
      </c>
      <c r="BE82" s="70">
        <v>1</v>
      </c>
      <c r="BF82" s="70">
        <v>1</v>
      </c>
      <c r="BG82" s="71">
        <v>0</v>
      </c>
      <c r="BH82" s="71">
        <v>0</v>
      </c>
      <c r="BI82" s="71">
        <v>0</v>
      </c>
      <c r="BJ82" s="71">
        <v>0</v>
      </c>
      <c r="BK82" s="71">
        <v>0</v>
      </c>
      <c r="BL82" s="70">
        <v>1</v>
      </c>
      <c r="BM82" s="70">
        <v>0</v>
      </c>
      <c r="BN82" s="70">
        <v>0</v>
      </c>
      <c r="BO82" s="70">
        <v>0</v>
      </c>
      <c r="BP82" s="403">
        <v>0</v>
      </c>
      <c r="BQ82" s="403">
        <v>0</v>
      </c>
      <c r="BR82" s="403">
        <v>627359.77</v>
      </c>
      <c r="BS82" s="403">
        <v>68069</v>
      </c>
      <c r="BT82" s="403">
        <v>68069</v>
      </c>
      <c r="BU82" s="403">
        <v>68069</v>
      </c>
      <c r="BV82" s="403">
        <v>68069</v>
      </c>
      <c r="BW82" s="403">
        <v>0</v>
      </c>
      <c r="BX82" s="403">
        <v>0</v>
      </c>
      <c r="BY82" s="403">
        <v>0</v>
      </c>
      <c r="BZ82" s="401">
        <v>0</v>
      </c>
      <c r="CA82" s="401">
        <v>0</v>
      </c>
      <c r="CB82" s="401">
        <v>0</v>
      </c>
      <c r="CC82" s="401">
        <v>0</v>
      </c>
      <c r="CD82" s="401">
        <v>0</v>
      </c>
      <c r="CE82" s="401">
        <v>0</v>
      </c>
      <c r="CF82" s="401">
        <v>0</v>
      </c>
      <c r="CG82" s="401">
        <v>0</v>
      </c>
      <c r="CH82" s="401">
        <v>0</v>
      </c>
      <c r="CI82" s="401">
        <v>0</v>
      </c>
      <c r="CJ82" s="401">
        <v>0</v>
      </c>
      <c r="CK82" s="401">
        <v>0</v>
      </c>
      <c r="CL82" s="401">
        <v>0</v>
      </c>
      <c r="CM82" s="401">
        <v>0</v>
      </c>
      <c r="CN82" s="401">
        <v>0</v>
      </c>
      <c r="CO82" s="401">
        <v>0</v>
      </c>
      <c r="CP82" s="401">
        <v>0</v>
      </c>
      <c r="CQ82" s="401">
        <v>0</v>
      </c>
      <c r="CR82" s="401">
        <v>0</v>
      </c>
      <c r="CS82" s="401">
        <v>0</v>
      </c>
      <c r="CT82" s="401">
        <v>0</v>
      </c>
      <c r="CU82" s="401">
        <v>0</v>
      </c>
      <c r="CV82" s="401">
        <v>0</v>
      </c>
      <c r="CW82" s="401">
        <v>0</v>
      </c>
      <c r="CX82" s="401">
        <v>0</v>
      </c>
      <c r="CY82" s="401">
        <v>0</v>
      </c>
      <c r="CZ82" s="401">
        <v>0</v>
      </c>
      <c r="DA82" s="401">
        <v>0</v>
      </c>
      <c r="DB82" s="401">
        <v>0</v>
      </c>
      <c r="DC82" s="401">
        <v>0</v>
      </c>
      <c r="DD82" s="401">
        <v>0</v>
      </c>
      <c r="DE82" s="401">
        <v>0</v>
      </c>
      <c r="DF82" s="401">
        <v>0</v>
      </c>
      <c r="DG82" s="403">
        <v>43272</v>
      </c>
      <c r="DH82" s="403">
        <v>43272</v>
      </c>
      <c r="DI82" s="403">
        <v>43272</v>
      </c>
      <c r="DJ82" s="403">
        <v>43272</v>
      </c>
      <c r="DK82" s="403">
        <v>43272</v>
      </c>
      <c r="DL82" s="403">
        <v>43272</v>
      </c>
      <c r="DM82" s="403">
        <v>43272</v>
      </c>
      <c r="DN82" s="403">
        <v>43272</v>
      </c>
      <c r="DO82" s="403">
        <v>43272</v>
      </c>
      <c r="DP82" s="403">
        <v>43272</v>
      </c>
      <c r="DQ82" s="403">
        <v>43272</v>
      </c>
      <c r="DR82" s="403">
        <v>43272</v>
      </c>
      <c r="DS82" s="403">
        <v>43272</v>
      </c>
      <c r="DT82" s="403">
        <v>43272</v>
      </c>
      <c r="DU82" s="403">
        <v>43272</v>
      </c>
      <c r="DV82" s="403">
        <v>43272</v>
      </c>
      <c r="DW82" s="403">
        <v>43272</v>
      </c>
      <c r="DX82" s="403">
        <v>43272</v>
      </c>
      <c r="DY82" s="403">
        <v>43272</v>
      </c>
      <c r="DZ82" s="403">
        <v>43272</v>
      </c>
      <c r="EA82" s="403">
        <v>43272</v>
      </c>
      <c r="EB82" s="403">
        <v>43272</v>
      </c>
      <c r="EC82" s="403">
        <v>43272</v>
      </c>
      <c r="ED82" s="403">
        <v>43272</v>
      </c>
      <c r="EE82" s="403">
        <v>43272</v>
      </c>
      <c r="EF82" s="403">
        <v>43272</v>
      </c>
      <c r="EG82" s="403">
        <v>43272</v>
      </c>
      <c r="EH82" s="403">
        <v>43272</v>
      </c>
      <c r="EI82" s="403">
        <v>43272</v>
      </c>
      <c r="EJ82" s="403">
        <v>43272</v>
      </c>
      <c r="EK82" s="403">
        <v>43272</v>
      </c>
      <c r="EL82" s="403">
        <v>43272</v>
      </c>
      <c r="EM82" s="403">
        <v>43272</v>
      </c>
      <c r="EN82" s="403">
        <v>43272</v>
      </c>
      <c r="EO82" s="403">
        <v>43272</v>
      </c>
      <c r="EP82" s="403">
        <v>43272</v>
      </c>
      <c r="EQ82" s="403">
        <v>43272</v>
      </c>
      <c r="ER82" s="403">
        <v>43272</v>
      </c>
      <c r="ES82" s="403">
        <v>43272</v>
      </c>
      <c r="ET82" s="403">
        <v>43272</v>
      </c>
      <c r="EU82" s="403">
        <v>43272</v>
      </c>
      <c r="EV82" s="403">
        <v>43272</v>
      </c>
      <c r="EW82" s="403">
        <v>43272</v>
      </c>
      <c r="EX82" s="404">
        <v>569033.80498866213</v>
      </c>
      <c r="EY82" s="404">
        <v>58800.56149443904</v>
      </c>
      <c r="EZ82" s="404">
        <v>56000.534756608613</v>
      </c>
      <c r="FA82" s="404">
        <v>53333.842625341531</v>
      </c>
      <c r="FB82" s="404">
        <v>50794.135833658605</v>
      </c>
      <c r="FC82" s="404">
        <v>0</v>
      </c>
      <c r="FD82" s="404">
        <v>0</v>
      </c>
      <c r="FE82" s="404">
        <v>0</v>
      </c>
      <c r="FF82" s="404">
        <v>0</v>
      </c>
      <c r="FG82" s="404">
        <v>0</v>
      </c>
      <c r="FH82" s="404">
        <v>0</v>
      </c>
      <c r="FI82" s="404">
        <v>0</v>
      </c>
      <c r="FJ82" s="404">
        <v>0</v>
      </c>
      <c r="FK82" s="404">
        <v>0</v>
      </c>
      <c r="FL82" s="404">
        <v>0</v>
      </c>
      <c r="FM82" s="404">
        <v>0</v>
      </c>
      <c r="FN82" s="404">
        <v>0</v>
      </c>
      <c r="FO82" s="404">
        <v>0</v>
      </c>
      <c r="FP82" s="404">
        <v>0</v>
      </c>
      <c r="FQ82" s="404">
        <v>0</v>
      </c>
      <c r="FR82" s="404">
        <v>0</v>
      </c>
      <c r="FS82" s="404">
        <v>0</v>
      </c>
      <c r="FT82" s="404">
        <v>0</v>
      </c>
      <c r="FU82" s="404">
        <v>0</v>
      </c>
      <c r="FV82" s="404">
        <v>0</v>
      </c>
      <c r="FW82" s="404">
        <v>0</v>
      </c>
      <c r="FX82" s="404">
        <v>0</v>
      </c>
      <c r="FY82" s="404">
        <v>0</v>
      </c>
      <c r="FZ82" s="404">
        <v>0</v>
      </c>
      <c r="GA82" s="404">
        <v>0</v>
      </c>
      <c r="GB82" s="404">
        <v>0</v>
      </c>
      <c r="GC82" s="404">
        <v>0</v>
      </c>
      <c r="GD82" s="404">
        <v>0</v>
      </c>
      <c r="GE82" s="404">
        <v>0</v>
      </c>
      <c r="GF82" s="404">
        <v>0</v>
      </c>
      <c r="GG82" s="404">
        <v>0</v>
      </c>
      <c r="GH82" s="404">
        <v>0</v>
      </c>
      <c r="GI82" s="404">
        <v>0</v>
      </c>
      <c r="GJ82" s="404">
        <v>0</v>
      </c>
      <c r="GK82" s="404">
        <v>0</v>
      </c>
      <c r="GL82" s="404">
        <v>39248.979591836731</v>
      </c>
      <c r="GM82" s="404">
        <v>37379.980563654026</v>
      </c>
      <c r="GN82" s="404">
        <v>35599.981489194317</v>
      </c>
      <c r="GO82" s="404">
        <v>33904.744275423152</v>
      </c>
      <c r="GP82" s="404">
        <v>32290.232643260151</v>
      </c>
      <c r="GQ82" s="404">
        <v>30752.602517390616</v>
      </c>
      <c r="GR82" s="404">
        <v>29288.192873705353</v>
      </c>
      <c r="GS82" s="404">
        <v>27893.517022576525</v>
      </c>
      <c r="GT82" s="404">
        <v>26565.254307215739</v>
      </c>
      <c r="GU82" s="404">
        <v>25300.242197348318</v>
      </c>
      <c r="GV82" s="404">
        <v>24095.468759379357</v>
      </c>
      <c r="GW82" s="404">
        <v>22948.065485123192</v>
      </c>
      <c r="GX82" s="404">
        <v>21855.300462022093</v>
      </c>
      <c r="GY82" s="404">
        <v>20814.571868592462</v>
      </c>
      <c r="GZ82" s="404">
        <v>19823.401779611871</v>
      </c>
      <c r="HA82" s="404">
        <v>18879.430266297019</v>
      </c>
      <c r="HB82" s="404">
        <v>17980.409777425732</v>
      </c>
      <c r="HC82" s="404">
        <v>17124.199788024504</v>
      </c>
      <c r="HD82" s="404">
        <v>16308.761702880482</v>
      </c>
      <c r="HE82" s="404">
        <v>15532.154002743317</v>
      </c>
      <c r="HF82" s="404">
        <v>14792.527621660302</v>
      </c>
      <c r="HG82" s="404">
        <v>14088.12154443838</v>
      </c>
      <c r="HH82" s="404">
        <v>13417.258613750841</v>
      </c>
      <c r="HI82" s="404">
        <v>12778.341536905562</v>
      </c>
      <c r="HJ82" s="404">
        <v>12169.849082767201</v>
      </c>
      <c r="HK82" s="404">
        <v>11590.332459778287</v>
      </c>
      <c r="HL82" s="404">
        <v>11038.411866455512</v>
      </c>
      <c r="HM82" s="404">
        <v>10512.773206148104</v>
      </c>
      <c r="HN82" s="404">
        <v>10012.164958236293</v>
      </c>
      <c r="HO82" s="404">
        <v>9535.3951983202751</v>
      </c>
      <c r="HP82" s="404">
        <v>9081.3287603050248</v>
      </c>
      <c r="HQ82" s="404">
        <v>8648.8845336238337</v>
      </c>
      <c r="HR82" s="404">
        <v>8237.0328891655554</v>
      </c>
      <c r="HS82" s="404">
        <v>7844.7932277767186</v>
      </c>
      <c r="HT82" s="404">
        <v>7471.231645501638</v>
      </c>
      <c r="HU82" s="404">
        <v>7115.4587100015597</v>
      </c>
      <c r="HV82" s="404">
        <v>6776.6273428586292</v>
      </c>
      <c r="HW82" s="404">
        <v>6453.9308027225024</v>
      </c>
      <c r="HX82" s="404">
        <v>6146.6007644976225</v>
      </c>
      <c r="HY82" s="404">
        <v>5853.9054899977355</v>
      </c>
      <c r="HZ82" s="404">
        <v>787962.87969870993</v>
      </c>
      <c r="IA82" s="404">
        <v>178423.91856336838</v>
      </c>
      <c r="IB82" s="401">
        <v>0.22643695935472441</v>
      </c>
    </row>
    <row r="83" spans="1:236" ht="90" customHeight="1" x14ac:dyDescent="0.2">
      <c r="A83" s="276" t="s">
        <v>634</v>
      </c>
      <c r="B83" s="277" t="s">
        <v>1167</v>
      </c>
      <c r="C83" s="277" t="s">
        <v>1332</v>
      </c>
      <c r="D83" s="99"/>
      <c r="E83" s="277" t="s">
        <v>1333</v>
      </c>
      <c r="F83" s="281" t="s">
        <v>1334</v>
      </c>
      <c r="G83" s="103" t="s">
        <v>1335</v>
      </c>
      <c r="H83" s="99" t="s">
        <v>77</v>
      </c>
      <c r="I83" s="103"/>
      <c r="J83" s="103">
        <v>5</v>
      </c>
      <c r="K83" s="95" t="s">
        <v>206</v>
      </c>
      <c r="L83" s="98">
        <v>20000</v>
      </c>
      <c r="M83" s="99" t="s">
        <v>1312</v>
      </c>
      <c r="N83" s="99" t="s">
        <v>81</v>
      </c>
      <c r="O83" s="90" t="s">
        <v>148</v>
      </c>
      <c r="P83" s="99" t="s">
        <v>467</v>
      </c>
      <c r="Q83" s="112" t="s">
        <v>100</v>
      </c>
      <c r="R83" s="99" t="s">
        <v>108</v>
      </c>
      <c r="S83" s="99" t="s">
        <v>99</v>
      </c>
      <c r="T83" s="99" t="s">
        <v>366</v>
      </c>
      <c r="U83" s="99" t="s">
        <v>87</v>
      </c>
      <c r="V83" s="102">
        <v>1</v>
      </c>
      <c r="W83" s="278">
        <v>450000</v>
      </c>
      <c r="X83" s="278">
        <v>0</v>
      </c>
      <c r="Y83" s="278"/>
      <c r="Z83" s="278">
        <v>0</v>
      </c>
      <c r="AA83" s="278">
        <v>250000</v>
      </c>
      <c r="AB83" s="278">
        <v>200000</v>
      </c>
      <c r="AC83" s="278">
        <v>0</v>
      </c>
      <c r="AD83" s="278">
        <v>0</v>
      </c>
      <c r="AE83" s="278">
        <v>0</v>
      </c>
      <c r="AF83" s="278">
        <v>0</v>
      </c>
      <c r="AG83" s="278">
        <v>0</v>
      </c>
      <c r="AH83" s="278">
        <v>0</v>
      </c>
      <c r="AI83" s="100" t="s">
        <v>88</v>
      </c>
      <c r="AJ83" s="278">
        <v>0</v>
      </c>
      <c r="AK83" s="278">
        <v>0</v>
      </c>
      <c r="AL83" s="278">
        <v>0</v>
      </c>
      <c r="AM83" s="278">
        <v>0</v>
      </c>
      <c r="AN83" s="278">
        <v>0</v>
      </c>
      <c r="AO83" s="278">
        <v>0</v>
      </c>
      <c r="AP83" s="278">
        <v>0</v>
      </c>
      <c r="AQ83" s="278">
        <v>0</v>
      </c>
      <c r="AR83" s="278">
        <v>0</v>
      </c>
      <c r="AS83" s="278">
        <v>0</v>
      </c>
      <c r="AT83" s="278">
        <v>0</v>
      </c>
      <c r="AU83" s="279"/>
      <c r="AV83" s="230">
        <v>0</v>
      </c>
      <c r="AW83" s="230">
        <v>0</v>
      </c>
      <c r="AX83" s="230" t="s">
        <v>3613</v>
      </c>
      <c r="AY83" s="141">
        <v>5</v>
      </c>
      <c r="AZ83" s="70">
        <v>1</v>
      </c>
      <c r="BA83" s="70">
        <v>1</v>
      </c>
      <c r="BB83" s="70">
        <v>1</v>
      </c>
      <c r="BC83" s="70">
        <v>0</v>
      </c>
      <c r="BD83" s="70">
        <v>1</v>
      </c>
      <c r="BE83" s="70">
        <v>1</v>
      </c>
      <c r="BF83" s="70">
        <v>1</v>
      </c>
      <c r="BG83" s="71">
        <v>0</v>
      </c>
      <c r="BH83" s="71">
        <v>0</v>
      </c>
      <c r="BI83" s="71">
        <v>0</v>
      </c>
      <c r="BJ83" s="71">
        <v>0</v>
      </c>
      <c r="BK83" s="71">
        <v>0</v>
      </c>
      <c r="BL83" s="70">
        <v>0</v>
      </c>
      <c r="BM83" s="70">
        <v>0</v>
      </c>
      <c r="BN83" s="70">
        <v>0</v>
      </c>
      <c r="BO83" s="70">
        <v>0</v>
      </c>
      <c r="BP83" s="403">
        <v>0</v>
      </c>
      <c r="BQ83" s="403">
        <v>0</v>
      </c>
      <c r="BR83" s="403">
        <v>250000</v>
      </c>
      <c r="BS83" s="403">
        <v>200000</v>
      </c>
      <c r="BT83" s="403">
        <v>0</v>
      </c>
      <c r="BU83" s="403">
        <v>0</v>
      </c>
      <c r="BV83" s="403">
        <v>0</v>
      </c>
      <c r="BW83" s="403">
        <v>0</v>
      </c>
      <c r="BX83" s="403">
        <v>0</v>
      </c>
      <c r="BY83" s="403">
        <v>0</v>
      </c>
      <c r="BZ83" s="401">
        <v>0</v>
      </c>
      <c r="CA83" s="401">
        <v>0</v>
      </c>
      <c r="CB83" s="401">
        <v>0</v>
      </c>
      <c r="CC83" s="401">
        <v>0</v>
      </c>
      <c r="CD83" s="401">
        <v>0</v>
      </c>
      <c r="CE83" s="401">
        <v>0</v>
      </c>
      <c r="CF83" s="401">
        <v>0</v>
      </c>
      <c r="CG83" s="401">
        <v>0</v>
      </c>
      <c r="CH83" s="401">
        <v>0</v>
      </c>
      <c r="CI83" s="401">
        <v>0</v>
      </c>
      <c r="CJ83" s="401">
        <v>0</v>
      </c>
      <c r="CK83" s="401">
        <v>0</v>
      </c>
      <c r="CL83" s="401">
        <v>0</v>
      </c>
      <c r="CM83" s="401">
        <v>0</v>
      </c>
      <c r="CN83" s="401">
        <v>0</v>
      </c>
      <c r="CO83" s="401">
        <v>0</v>
      </c>
      <c r="CP83" s="401">
        <v>0</v>
      </c>
      <c r="CQ83" s="401">
        <v>0</v>
      </c>
      <c r="CR83" s="401">
        <v>0</v>
      </c>
      <c r="CS83" s="401">
        <v>0</v>
      </c>
      <c r="CT83" s="401">
        <v>0</v>
      </c>
      <c r="CU83" s="401">
        <v>0</v>
      </c>
      <c r="CV83" s="401">
        <v>0</v>
      </c>
      <c r="CW83" s="401">
        <v>0</v>
      </c>
      <c r="CX83" s="401">
        <v>0</v>
      </c>
      <c r="CY83" s="401">
        <v>0</v>
      </c>
      <c r="CZ83" s="401">
        <v>0</v>
      </c>
      <c r="DA83" s="401">
        <v>0</v>
      </c>
      <c r="DB83" s="401">
        <v>0</v>
      </c>
      <c r="DC83" s="401">
        <v>0</v>
      </c>
      <c r="DD83" s="401">
        <v>0</v>
      </c>
      <c r="DE83" s="401">
        <v>0</v>
      </c>
      <c r="DF83" s="401">
        <v>0</v>
      </c>
      <c r="DG83" s="403">
        <v>20000</v>
      </c>
      <c r="DH83" s="403">
        <v>20000</v>
      </c>
      <c r="DI83" s="403">
        <v>20000</v>
      </c>
      <c r="DJ83" s="403">
        <v>20000</v>
      </c>
      <c r="DK83" s="403">
        <v>20000</v>
      </c>
      <c r="DL83" s="403">
        <v>20000</v>
      </c>
      <c r="DM83" s="403">
        <v>20000</v>
      </c>
      <c r="DN83" s="403">
        <v>20000</v>
      </c>
      <c r="DO83" s="403">
        <v>20000</v>
      </c>
      <c r="DP83" s="403">
        <v>20000</v>
      </c>
      <c r="DQ83" s="403">
        <v>20000</v>
      </c>
      <c r="DR83" s="403">
        <v>20000</v>
      </c>
      <c r="DS83" s="403">
        <v>20000</v>
      </c>
      <c r="DT83" s="403">
        <v>20000</v>
      </c>
      <c r="DU83" s="403">
        <v>20000</v>
      </c>
      <c r="DV83" s="403">
        <v>20000</v>
      </c>
      <c r="DW83" s="403">
        <v>20000</v>
      </c>
      <c r="DX83" s="403">
        <v>20000</v>
      </c>
      <c r="DY83" s="403">
        <v>20000</v>
      </c>
      <c r="DZ83" s="403">
        <v>20000</v>
      </c>
      <c r="EA83" s="403">
        <v>20000</v>
      </c>
      <c r="EB83" s="403">
        <v>20000</v>
      </c>
      <c r="EC83" s="403">
        <v>20000</v>
      </c>
      <c r="ED83" s="403">
        <v>20000</v>
      </c>
      <c r="EE83" s="403">
        <v>20000</v>
      </c>
      <c r="EF83" s="403">
        <v>20000</v>
      </c>
      <c r="EG83" s="403">
        <v>20000</v>
      </c>
      <c r="EH83" s="403">
        <v>20000</v>
      </c>
      <c r="EI83" s="403">
        <v>20000</v>
      </c>
      <c r="EJ83" s="403">
        <v>20000</v>
      </c>
      <c r="EK83" s="403">
        <v>20000</v>
      </c>
      <c r="EL83" s="403">
        <v>20000</v>
      </c>
      <c r="EM83" s="403">
        <v>20000</v>
      </c>
      <c r="EN83" s="403">
        <v>20000</v>
      </c>
      <c r="EO83" s="403">
        <v>20000</v>
      </c>
      <c r="EP83" s="403">
        <v>20000</v>
      </c>
      <c r="EQ83" s="403">
        <v>20000</v>
      </c>
      <c r="ER83" s="403">
        <v>20000</v>
      </c>
      <c r="ES83" s="403">
        <v>20000</v>
      </c>
      <c r="ET83" s="403">
        <v>20000</v>
      </c>
      <c r="EU83" s="403">
        <v>20000</v>
      </c>
      <c r="EV83" s="403">
        <v>20000</v>
      </c>
      <c r="EW83" s="403">
        <v>20000</v>
      </c>
      <c r="EX83" s="404">
        <v>226757.36961451246</v>
      </c>
      <c r="EY83" s="404">
        <v>172767.51970629519</v>
      </c>
      <c r="EZ83" s="404">
        <v>0</v>
      </c>
      <c r="FA83" s="404">
        <v>0</v>
      </c>
      <c r="FB83" s="404">
        <v>0</v>
      </c>
      <c r="FC83" s="404">
        <v>0</v>
      </c>
      <c r="FD83" s="404">
        <v>0</v>
      </c>
      <c r="FE83" s="404">
        <v>0</v>
      </c>
      <c r="FF83" s="404">
        <v>0</v>
      </c>
      <c r="FG83" s="404">
        <v>0</v>
      </c>
      <c r="FH83" s="404">
        <v>0</v>
      </c>
      <c r="FI83" s="404">
        <v>0</v>
      </c>
      <c r="FJ83" s="404">
        <v>0</v>
      </c>
      <c r="FK83" s="404">
        <v>0</v>
      </c>
      <c r="FL83" s="404">
        <v>0</v>
      </c>
      <c r="FM83" s="404">
        <v>0</v>
      </c>
      <c r="FN83" s="404">
        <v>0</v>
      </c>
      <c r="FO83" s="404">
        <v>0</v>
      </c>
      <c r="FP83" s="404">
        <v>0</v>
      </c>
      <c r="FQ83" s="404">
        <v>0</v>
      </c>
      <c r="FR83" s="404">
        <v>0</v>
      </c>
      <c r="FS83" s="404">
        <v>0</v>
      </c>
      <c r="FT83" s="404">
        <v>0</v>
      </c>
      <c r="FU83" s="404">
        <v>0</v>
      </c>
      <c r="FV83" s="404">
        <v>0</v>
      </c>
      <c r="FW83" s="404">
        <v>0</v>
      </c>
      <c r="FX83" s="404">
        <v>0</v>
      </c>
      <c r="FY83" s="404">
        <v>0</v>
      </c>
      <c r="FZ83" s="404">
        <v>0</v>
      </c>
      <c r="GA83" s="404">
        <v>0</v>
      </c>
      <c r="GB83" s="404">
        <v>0</v>
      </c>
      <c r="GC83" s="404">
        <v>0</v>
      </c>
      <c r="GD83" s="404">
        <v>0</v>
      </c>
      <c r="GE83" s="404">
        <v>0</v>
      </c>
      <c r="GF83" s="404">
        <v>0</v>
      </c>
      <c r="GG83" s="404">
        <v>0</v>
      </c>
      <c r="GH83" s="404">
        <v>0</v>
      </c>
      <c r="GI83" s="404">
        <v>0</v>
      </c>
      <c r="GJ83" s="404">
        <v>0</v>
      </c>
      <c r="GK83" s="404">
        <v>0</v>
      </c>
      <c r="GL83" s="404">
        <v>18140.589569160999</v>
      </c>
      <c r="GM83" s="404">
        <v>17276.751970629521</v>
      </c>
      <c r="GN83" s="404">
        <v>16454.04949583764</v>
      </c>
      <c r="GO83" s="404">
        <v>15670.523329369178</v>
      </c>
      <c r="GP83" s="404">
        <v>14924.307932732554</v>
      </c>
      <c r="GQ83" s="404">
        <v>14213.62660260243</v>
      </c>
      <c r="GR83" s="404">
        <v>13536.787240573743</v>
      </c>
      <c r="GS83" s="404">
        <v>12892.178324355946</v>
      </c>
      <c r="GT83" s="404">
        <v>12278.265070815187</v>
      </c>
      <c r="GU83" s="404">
        <v>11693.585781728749</v>
      </c>
      <c r="GV83" s="404">
        <v>11136.748363551191</v>
      </c>
      <c r="GW83" s="404">
        <v>10606.427012905893</v>
      </c>
      <c r="GX83" s="404">
        <v>10101.359059910377</v>
      </c>
      <c r="GY83" s="404">
        <v>9620.3419618194039</v>
      </c>
      <c r="GZ83" s="404">
        <v>9162.2304398280048</v>
      </c>
      <c r="HA83" s="404">
        <v>8725.9337522171463</v>
      </c>
      <c r="HB83" s="404">
        <v>8310.4130973496631</v>
      </c>
      <c r="HC83" s="404">
        <v>7914.6791403330126</v>
      </c>
      <c r="HD83" s="404">
        <v>7537.7896574600118</v>
      </c>
      <c r="HE83" s="404">
        <v>7178.8472928190595</v>
      </c>
      <c r="HF83" s="404">
        <v>6836.9974217324379</v>
      </c>
      <c r="HG83" s="404">
        <v>6511.4261159356538</v>
      </c>
      <c r="HH83" s="404">
        <v>6201.358205653004</v>
      </c>
      <c r="HI83" s="404">
        <v>5906.0554339552418</v>
      </c>
      <c r="HJ83" s="404">
        <v>5624.8146990049927</v>
      </c>
      <c r="HK83" s="404">
        <v>5356.9663800047538</v>
      </c>
      <c r="HL83" s="404">
        <v>5101.8727428616712</v>
      </c>
      <c r="HM83" s="404">
        <v>4858.9264217730197</v>
      </c>
      <c r="HN83" s="404">
        <v>4627.5489731171629</v>
      </c>
      <c r="HO83" s="404">
        <v>4407.1894982068197</v>
      </c>
      <c r="HP83" s="404">
        <v>4197.3233316255428</v>
      </c>
      <c r="HQ83" s="404">
        <v>3997.4507920243268</v>
      </c>
      <c r="HR83" s="404">
        <v>3807.0959924041208</v>
      </c>
      <c r="HS83" s="404">
        <v>3625.8057070515433</v>
      </c>
      <c r="HT83" s="404">
        <v>3453.1482924300417</v>
      </c>
      <c r="HU83" s="404">
        <v>3288.7126594571823</v>
      </c>
      <c r="HV83" s="404">
        <v>3132.1072947211264</v>
      </c>
      <c r="HW83" s="404">
        <v>2982.9593283058339</v>
      </c>
      <c r="HX83" s="404">
        <v>2840.9136460055565</v>
      </c>
      <c r="HY83" s="404">
        <v>2705.6320438148155</v>
      </c>
      <c r="HZ83" s="404">
        <v>399524.88932080765</v>
      </c>
      <c r="IA83" s="404">
        <v>82466.222297729881</v>
      </c>
      <c r="IB83" s="401">
        <v>0.20641072559439905</v>
      </c>
    </row>
    <row r="84" spans="1:236" ht="90" customHeight="1" x14ac:dyDescent="0.2">
      <c r="A84" s="161" t="s">
        <v>3062</v>
      </c>
      <c r="B84" s="150" t="s">
        <v>3063</v>
      </c>
      <c r="C84" s="260" t="s">
        <v>3201</v>
      </c>
      <c r="D84" s="222">
        <v>5</v>
      </c>
      <c r="E84" s="261" t="s">
        <v>3081</v>
      </c>
      <c r="F84" s="177" t="s">
        <v>3082</v>
      </c>
      <c r="G84" s="177" t="s">
        <v>3083</v>
      </c>
      <c r="H84" s="165" t="s">
        <v>88</v>
      </c>
      <c r="I84" s="177" t="s">
        <v>3084</v>
      </c>
      <c r="J84" s="151">
        <v>40</v>
      </c>
      <c r="K84" s="227" t="s">
        <v>94</v>
      </c>
      <c r="L84" s="79">
        <v>30850</v>
      </c>
      <c r="M84" s="79" t="s">
        <v>3085</v>
      </c>
      <c r="N84" s="165" t="s">
        <v>96</v>
      </c>
      <c r="O84" s="378" t="s">
        <v>97</v>
      </c>
      <c r="P84" s="378" t="s">
        <v>97</v>
      </c>
      <c r="Q84" s="112" t="s">
        <v>100</v>
      </c>
      <c r="R84" s="165" t="s">
        <v>108</v>
      </c>
      <c r="S84" s="79" t="s">
        <v>99</v>
      </c>
      <c r="T84" s="79" t="s">
        <v>3070</v>
      </c>
      <c r="U84" s="165" t="s">
        <v>100</v>
      </c>
      <c r="V84" s="175">
        <v>1</v>
      </c>
      <c r="W84" s="258">
        <v>3000000</v>
      </c>
      <c r="X84" s="258">
        <v>130000</v>
      </c>
      <c r="Y84" s="258">
        <v>0</v>
      </c>
      <c r="Z84" s="258">
        <v>0</v>
      </c>
      <c r="AA84" s="258">
        <v>130000</v>
      </c>
      <c r="AB84" s="258">
        <v>2870000</v>
      </c>
      <c r="AC84" s="258">
        <v>0</v>
      </c>
      <c r="AD84" s="258">
        <v>0</v>
      </c>
      <c r="AE84" s="149">
        <v>0</v>
      </c>
      <c r="AF84" s="149">
        <v>0</v>
      </c>
      <c r="AG84" s="149">
        <v>0</v>
      </c>
      <c r="AH84" s="149">
        <v>0</v>
      </c>
      <c r="AI84" s="88" t="s">
        <v>88</v>
      </c>
      <c r="AJ84" s="162">
        <v>0</v>
      </c>
      <c r="AK84" s="162">
        <v>0</v>
      </c>
      <c r="AL84" s="162">
        <v>0</v>
      </c>
      <c r="AM84" s="162">
        <v>0</v>
      </c>
      <c r="AN84" s="162">
        <v>0</v>
      </c>
      <c r="AO84" s="162">
        <v>0</v>
      </c>
      <c r="AP84" s="162">
        <v>0</v>
      </c>
      <c r="AQ84" s="149">
        <v>0</v>
      </c>
      <c r="AR84" s="149">
        <v>0</v>
      </c>
      <c r="AS84" s="149">
        <v>0</v>
      </c>
      <c r="AT84" s="149">
        <v>0</v>
      </c>
      <c r="AU84" s="177" t="s">
        <v>3086</v>
      </c>
      <c r="AV84" s="230">
        <v>0</v>
      </c>
      <c r="AW84" s="230">
        <v>0</v>
      </c>
      <c r="AX84" s="230" t="s">
        <v>3615</v>
      </c>
      <c r="AY84" s="141">
        <v>8</v>
      </c>
      <c r="AZ84" s="70">
        <v>1</v>
      </c>
      <c r="BA84" s="70">
        <v>1</v>
      </c>
      <c r="BB84" s="70">
        <v>1</v>
      </c>
      <c r="BC84" s="70">
        <v>1</v>
      </c>
      <c r="BD84" s="70">
        <v>1</v>
      </c>
      <c r="BE84" s="70">
        <v>0</v>
      </c>
      <c r="BF84" s="70">
        <v>0</v>
      </c>
      <c r="BG84" s="71">
        <v>0</v>
      </c>
      <c r="BH84" s="71">
        <v>1</v>
      </c>
      <c r="BI84" s="71">
        <v>1</v>
      </c>
      <c r="BJ84" s="71">
        <v>0</v>
      </c>
      <c r="BK84" s="71">
        <v>0</v>
      </c>
      <c r="BL84" s="70">
        <v>1</v>
      </c>
      <c r="BM84" s="70">
        <v>1</v>
      </c>
      <c r="BN84" s="70">
        <v>0</v>
      </c>
      <c r="BO84" s="70">
        <v>1</v>
      </c>
      <c r="BP84" s="403">
        <v>0</v>
      </c>
      <c r="BQ84" s="403">
        <v>0</v>
      </c>
      <c r="BR84" s="403">
        <v>130000</v>
      </c>
      <c r="BS84" s="403">
        <v>2870000</v>
      </c>
      <c r="BT84" s="403">
        <v>0</v>
      </c>
      <c r="BU84" s="403">
        <v>0</v>
      </c>
      <c r="BV84" s="403">
        <v>0</v>
      </c>
      <c r="BW84" s="403">
        <v>0</v>
      </c>
      <c r="BX84" s="403">
        <v>0</v>
      </c>
      <c r="BY84" s="403">
        <v>0</v>
      </c>
      <c r="BZ84" s="401">
        <v>0</v>
      </c>
      <c r="CA84" s="401">
        <v>0</v>
      </c>
      <c r="CB84" s="401">
        <v>0</v>
      </c>
      <c r="CC84" s="401">
        <v>0</v>
      </c>
      <c r="CD84" s="401">
        <v>0</v>
      </c>
      <c r="CE84" s="401">
        <v>0</v>
      </c>
      <c r="CF84" s="401">
        <v>0</v>
      </c>
      <c r="CG84" s="401">
        <v>0</v>
      </c>
      <c r="CH84" s="401">
        <v>0</v>
      </c>
      <c r="CI84" s="401">
        <v>0</v>
      </c>
      <c r="CJ84" s="401">
        <v>0</v>
      </c>
      <c r="CK84" s="401">
        <v>0</v>
      </c>
      <c r="CL84" s="401">
        <v>0</v>
      </c>
      <c r="CM84" s="401">
        <v>0</v>
      </c>
      <c r="CN84" s="401">
        <v>0</v>
      </c>
      <c r="CO84" s="401">
        <v>0</v>
      </c>
      <c r="CP84" s="401">
        <v>0</v>
      </c>
      <c r="CQ84" s="401">
        <v>0</v>
      </c>
      <c r="CR84" s="401">
        <v>0</v>
      </c>
      <c r="CS84" s="401">
        <v>0</v>
      </c>
      <c r="CT84" s="401">
        <v>0</v>
      </c>
      <c r="CU84" s="401">
        <v>0</v>
      </c>
      <c r="CV84" s="401">
        <v>0</v>
      </c>
      <c r="CW84" s="401">
        <v>0</v>
      </c>
      <c r="CX84" s="401">
        <v>0</v>
      </c>
      <c r="CY84" s="401">
        <v>0</v>
      </c>
      <c r="CZ84" s="401">
        <v>0</v>
      </c>
      <c r="DA84" s="401">
        <v>0</v>
      </c>
      <c r="DB84" s="401">
        <v>0</v>
      </c>
      <c r="DC84" s="401">
        <v>0</v>
      </c>
      <c r="DD84" s="401">
        <v>0</v>
      </c>
      <c r="DE84" s="401">
        <v>0</v>
      </c>
      <c r="DF84" s="401">
        <v>0</v>
      </c>
      <c r="DG84" s="403">
        <v>30850</v>
      </c>
      <c r="DH84" s="403">
        <v>30850</v>
      </c>
      <c r="DI84" s="403">
        <v>30850</v>
      </c>
      <c r="DJ84" s="403">
        <v>30850</v>
      </c>
      <c r="DK84" s="403">
        <v>30850</v>
      </c>
      <c r="DL84" s="403">
        <v>30850</v>
      </c>
      <c r="DM84" s="403">
        <v>30850</v>
      </c>
      <c r="DN84" s="403">
        <v>30850</v>
      </c>
      <c r="DO84" s="403">
        <v>30850</v>
      </c>
      <c r="DP84" s="403">
        <v>30850</v>
      </c>
      <c r="DQ84" s="403">
        <v>30850</v>
      </c>
      <c r="DR84" s="403">
        <v>30850</v>
      </c>
      <c r="DS84" s="403">
        <v>30850</v>
      </c>
      <c r="DT84" s="403">
        <v>30850</v>
      </c>
      <c r="DU84" s="403">
        <v>30850</v>
      </c>
      <c r="DV84" s="403">
        <v>30850</v>
      </c>
      <c r="DW84" s="403">
        <v>30850</v>
      </c>
      <c r="DX84" s="403">
        <v>30850</v>
      </c>
      <c r="DY84" s="403">
        <v>30850</v>
      </c>
      <c r="DZ84" s="403">
        <v>30850</v>
      </c>
      <c r="EA84" s="403">
        <v>30850</v>
      </c>
      <c r="EB84" s="403">
        <v>30850</v>
      </c>
      <c r="EC84" s="403">
        <v>30850</v>
      </c>
      <c r="ED84" s="403">
        <v>30850</v>
      </c>
      <c r="EE84" s="403">
        <v>30850</v>
      </c>
      <c r="EF84" s="403">
        <v>30850</v>
      </c>
      <c r="EG84" s="403">
        <v>30850</v>
      </c>
      <c r="EH84" s="403">
        <v>30850</v>
      </c>
      <c r="EI84" s="403">
        <v>30850</v>
      </c>
      <c r="EJ84" s="403">
        <v>30850</v>
      </c>
      <c r="EK84" s="403">
        <v>30850</v>
      </c>
      <c r="EL84" s="403">
        <v>30850</v>
      </c>
      <c r="EM84" s="403">
        <v>30850</v>
      </c>
      <c r="EN84" s="403">
        <v>30850</v>
      </c>
      <c r="EO84" s="403">
        <v>30850</v>
      </c>
      <c r="EP84" s="403">
        <v>30850</v>
      </c>
      <c r="EQ84" s="403">
        <v>30850</v>
      </c>
      <c r="ER84" s="403">
        <v>30850</v>
      </c>
      <c r="ES84" s="403">
        <v>30850</v>
      </c>
      <c r="ET84" s="403">
        <v>30850</v>
      </c>
      <c r="EU84" s="403">
        <v>30850</v>
      </c>
      <c r="EV84" s="403">
        <v>30850</v>
      </c>
      <c r="EW84" s="403">
        <v>30850</v>
      </c>
      <c r="EX84" s="404">
        <v>117913.83219954648</v>
      </c>
      <c r="EY84" s="404">
        <v>2479213.907785336</v>
      </c>
      <c r="EZ84" s="404">
        <v>0</v>
      </c>
      <c r="FA84" s="404">
        <v>0</v>
      </c>
      <c r="FB84" s="404">
        <v>0</v>
      </c>
      <c r="FC84" s="404">
        <v>0</v>
      </c>
      <c r="FD84" s="404">
        <v>0</v>
      </c>
      <c r="FE84" s="404">
        <v>0</v>
      </c>
      <c r="FF84" s="404">
        <v>0</v>
      </c>
      <c r="FG84" s="404">
        <v>0</v>
      </c>
      <c r="FH84" s="404">
        <v>0</v>
      </c>
      <c r="FI84" s="404">
        <v>0</v>
      </c>
      <c r="FJ84" s="404">
        <v>0</v>
      </c>
      <c r="FK84" s="404">
        <v>0</v>
      </c>
      <c r="FL84" s="404">
        <v>0</v>
      </c>
      <c r="FM84" s="404">
        <v>0</v>
      </c>
      <c r="FN84" s="404">
        <v>0</v>
      </c>
      <c r="FO84" s="404">
        <v>0</v>
      </c>
      <c r="FP84" s="404">
        <v>0</v>
      </c>
      <c r="FQ84" s="404">
        <v>0</v>
      </c>
      <c r="FR84" s="404">
        <v>0</v>
      </c>
      <c r="FS84" s="404">
        <v>0</v>
      </c>
      <c r="FT84" s="404">
        <v>0</v>
      </c>
      <c r="FU84" s="404">
        <v>0</v>
      </c>
      <c r="FV84" s="404">
        <v>0</v>
      </c>
      <c r="FW84" s="404">
        <v>0</v>
      </c>
      <c r="FX84" s="404">
        <v>0</v>
      </c>
      <c r="FY84" s="404">
        <v>0</v>
      </c>
      <c r="FZ84" s="404">
        <v>0</v>
      </c>
      <c r="GA84" s="404">
        <v>0</v>
      </c>
      <c r="GB84" s="404">
        <v>0</v>
      </c>
      <c r="GC84" s="404">
        <v>0</v>
      </c>
      <c r="GD84" s="404">
        <v>0</v>
      </c>
      <c r="GE84" s="404">
        <v>0</v>
      </c>
      <c r="GF84" s="404">
        <v>0</v>
      </c>
      <c r="GG84" s="404">
        <v>0</v>
      </c>
      <c r="GH84" s="404">
        <v>0</v>
      </c>
      <c r="GI84" s="404">
        <v>0</v>
      </c>
      <c r="GJ84" s="404">
        <v>0</v>
      </c>
      <c r="GK84" s="404">
        <v>0</v>
      </c>
      <c r="GL84" s="404">
        <v>27981.859410430839</v>
      </c>
      <c r="GM84" s="404">
        <v>26649.389914696036</v>
      </c>
      <c r="GN84" s="404">
        <v>25380.371347329557</v>
      </c>
      <c r="GO84" s="404">
        <v>24171.78223555196</v>
      </c>
      <c r="GP84" s="404">
        <v>23020.744986239963</v>
      </c>
      <c r="GQ84" s="404">
        <v>21924.519034514247</v>
      </c>
      <c r="GR84" s="404">
        <v>20880.494318584999</v>
      </c>
      <c r="GS84" s="404">
        <v>19886.185065319045</v>
      </c>
      <c r="GT84" s="404">
        <v>18939.223871732425</v>
      </c>
      <c r="GU84" s="404">
        <v>18037.356068316592</v>
      </c>
      <c r="GV84" s="404">
        <v>17178.434350777712</v>
      </c>
      <c r="GW84" s="404">
        <v>16360.413667407342</v>
      </c>
      <c r="GX84" s="404">
        <v>15581.346349911757</v>
      </c>
      <c r="GY84" s="404">
        <v>14839.377476106431</v>
      </c>
      <c r="GZ84" s="404">
        <v>14132.740453434697</v>
      </c>
      <c r="HA84" s="404">
        <v>13459.752812794948</v>
      </c>
      <c r="HB84" s="404">
        <v>12818.812202661855</v>
      </c>
      <c r="HC84" s="404">
        <v>12208.392573963671</v>
      </c>
      <c r="HD84" s="404">
        <v>11627.040546632068</v>
      </c>
      <c r="HE84" s="404">
        <v>11073.371949173399</v>
      </c>
      <c r="HF84" s="404">
        <v>10546.068523022284</v>
      </c>
      <c r="HG84" s="404">
        <v>10043.874783830746</v>
      </c>
      <c r="HH84" s="404">
        <v>9565.5950322197587</v>
      </c>
      <c r="HI84" s="404">
        <v>9110.0905068759603</v>
      </c>
      <c r="HJ84" s="404">
        <v>8676.2766732152013</v>
      </c>
      <c r="HK84" s="404">
        <v>8263.120641157333</v>
      </c>
      <c r="HL84" s="404">
        <v>7869.6387058641276</v>
      </c>
      <c r="HM84" s="404">
        <v>7494.8940055848825</v>
      </c>
      <c r="HN84" s="404">
        <v>7137.9942910332238</v>
      </c>
      <c r="HO84" s="404">
        <v>6798.0898009840203</v>
      </c>
      <c r="HP84" s="404">
        <v>6474.3712390324008</v>
      </c>
      <c r="HQ84" s="404">
        <v>6166.0678466975241</v>
      </c>
      <c r="HR84" s="404">
        <v>5872.4455682833568</v>
      </c>
      <c r="HS84" s="404">
        <v>5592.8053031270056</v>
      </c>
      <c r="HT84" s="404">
        <v>5326.4812410733393</v>
      </c>
      <c r="HU84" s="404">
        <v>5072.8392772127036</v>
      </c>
      <c r="HV84" s="404">
        <v>4831.2755021073372</v>
      </c>
      <c r="HW84" s="404">
        <v>4601.2147639117493</v>
      </c>
      <c r="HX84" s="404">
        <v>4382.1092989635708</v>
      </c>
      <c r="HY84" s="404">
        <v>4173.4374275843529</v>
      </c>
      <c r="HZ84" s="404">
        <v>2597127.7399848825</v>
      </c>
      <c r="IA84" s="404">
        <v>504150.29906736052</v>
      </c>
      <c r="IB84" s="401">
        <v>0.19411840677128001</v>
      </c>
    </row>
    <row r="85" spans="1:236" ht="90" customHeight="1" x14ac:dyDescent="0.2">
      <c r="A85" s="161" t="s">
        <v>2267</v>
      </c>
      <c r="B85" s="150" t="s">
        <v>2738</v>
      </c>
      <c r="C85" s="150" t="s">
        <v>589</v>
      </c>
      <c r="D85" s="148">
        <v>1</v>
      </c>
      <c r="E85" s="150" t="s">
        <v>2739</v>
      </c>
      <c r="F85" s="151" t="s">
        <v>2740</v>
      </c>
      <c r="G85" s="151" t="s">
        <v>2741</v>
      </c>
      <c r="H85" s="151"/>
      <c r="I85" s="151" t="s">
        <v>2742</v>
      </c>
      <c r="J85" s="151">
        <v>40</v>
      </c>
      <c r="K85" s="227" t="s">
        <v>79</v>
      </c>
      <c r="L85" s="79">
        <v>19324</v>
      </c>
      <c r="M85" s="79" t="s">
        <v>2743</v>
      </c>
      <c r="N85" s="79" t="s">
        <v>81</v>
      </c>
      <c r="O85" s="13" t="s">
        <v>217</v>
      </c>
      <c r="P85" s="79" t="s">
        <v>225</v>
      </c>
      <c r="Q85" s="112" t="s">
        <v>100</v>
      </c>
      <c r="R85" s="79" t="s">
        <v>261</v>
      </c>
      <c r="S85" s="79" t="s">
        <v>99</v>
      </c>
      <c r="T85" s="79" t="s">
        <v>2551</v>
      </c>
      <c r="U85" s="79" t="s">
        <v>100</v>
      </c>
      <c r="V85" s="81">
        <v>1</v>
      </c>
      <c r="W85" s="149">
        <v>2020000</v>
      </c>
      <c r="X85" s="149">
        <v>20000</v>
      </c>
      <c r="Y85" s="149">
        <v>0</v>
      </c>
      <c r="Z85" s="149"/>
      <c r="AA85" s="149">
        <v>20000</v>
      </c>
      <c r="AB85" s="149">
        <v>1000000</v>
      </c>
      <c r="AC85" s="149">
        <v>1000000</v>
      </c>
      <c r="AD85" s="149">
        <v>0</v>
      </c>
      <c r="AE85" s="149">
        <v>0</v>
      </c>
      <c r="AF85" s="149">
        <v>0</v>
      </c>
      <c r="AG85" s="149">
        <v>0</v>
      </c>
      <c r="AH85" s="149">
        <v>0</v>
      </c>
      <c r="AI85" s="160" t="s">
        <v>2744</v>
      </c>
      <c r="AJ85" s="149">
        <v>36000</v>
      </c>
      <c r="AK85" s="149">
        <v>0</v>
      </c>
      <c r="AL85" s="149">
        <v>0</v>
      </c>
      <c r="AM85" s="149">
        <v>0</v>
      </c>
      <c r="AN85" s="149">
        <v>20000</v>
      </c>
      <c r="AO85" s="149">
        <v>16000</v>
      </c>
      <c r="AP85" s="149">
        <v>0</v>
      </c>
      <c r="AQ85" s="149">
        <v>0</v>
      </c>
      <c r="AR85" s="149">
        <v>0</v>
      </c>
      <c r="AS85" s="149">
        <v>0</v>
      </c>
      <c r="AT85" s="149">
        <v>0</v>
      </c>
      <c r="AU85" s="151"/>
      <c r="AV85" s="230">
        <v>0</v>
      </c>
      <c r="AW85" s="230">
        <v>0</v>
      </c>
      <c r="AX85" s="230" t="s">
        <v>3622</v>
      </c>
      <c r="AY85" s="141">
        <v>8</v>
      </c>
      <c r="AZ85" s="70">
        <v>1</v>
      </c>
      <c r="BA85" s="70">
        <v>1</v>
      </c>
      <c r="BB85" s="70">
        <v>1</v>
      </c>
      <c r="BC85" s="70">
        <v>1</v>
      </c>
      <c r="BD85" s="70">
        <v>1</v>
      </c>
      <c r="BE85" s="70">
        <v>0</v>
      </c>
      <c r="BF85" s="70">
        <v>0</v>
      </c>
      <c r="BG85" s="71">
        <v>0</v>
      </c>
      <c r="BH85" s="71">
        <v>1</v>
      </c>
      <c r="BI85" s="71">
        <v>0</v>
      </c>
      <c r="BJ85" s="71">
        <v>0</v>
      </c>
      <c r="BK85" s="71">
        <v>1</v>
      </c>
      <c r="BL85" s="70">
        <v>1</v>
      </c>
      <c r="BM85" s="70">
        <v>1</v>
      </c>
      <c r="BN85" s="70">
        <v>0</v>
      </c>
      <c r="BO85" s="70">
        <v>1</v>
      </c>
      <c r="BP85" s="403">
        <v>0</v>
      </c>
      <c r="BQ85" s="403">
        <v>0</v>
      </c>
      <c r="BR85" s="403">
        <v>20000</v>
      </c>
      <c r="BS85" s="403">
        <v>1020000</v>
      </c>
      <c r="BT85" s="403">
        <v>1016000</v>
      </c>
      <c r="BU85" s="403">
        <v>0</v>
      </c>
      <c r="BV85" s="403">
        <v>0</v>
      </c>
      <c r="BW85" s="403">
        <v>0</v>
      </c>
      <c r="BX85" s="403">
        <v>0</v>
      </c>
      <c r="BY85" s="403">
        <v>0</v>
      </c>
      <c r="BZ85" s="401">
        <v>0</v>
      </c>
      <c r="CA85" s="401">
        <v>0</v>
      </c>
      <c r="CB85" s="401">
        <v>0</v>
      </c>
      <c r="CC85" s="401">
        <v>0</v>
      </c>
      <c r="CD85" s="401">
        <v>0</v>
      </c>
      <c r="CE85" s="401">
        <v>0</v>
      </c>
      <c r="CF85" s="401">
        <v>0</v>
      </c>
      <c r="CG85" s="401">
        <v>0</v>
      </c>
      <c r="CH85" s="401">
        <v>0</v>
      </c>
      <c r="CI85" s="401">
        <v>0</v>
      </c>
      <c r="CJ85" s="401">
        <v>0</v>
      </c>
      <c r="CK85" s="401">
        <v>0</v>
      </c>
      <c r="CL85" s="401">
        <v>0</v>
      </c>
      <c r="CM85" s="401">
        <v>0</v>
      </c>
      <c r="CN85" s="401">
        <v>0</v>
      </c>
      <c r="CO85" s="401">
        <v>0</v>
      </c>
      <c r="CP85" s="401">
        <v>0</v>
      </c>
      <c r="CQ85" s="401">
        <v>0</v>
      </c>
      <c r="CR85" s="401">
        <v>0</v>
      </c>
      <c r="CS85" s="401">
        <v>0</v>
      </c>
      <c r="CT85" s="401">
        <v>0</v>
      </c>
      <c r="CU85" s="401">
        <v>0</v>
      </c>
      <c r="CV85" s="401">
        <v>0</v>
      </c>
      <c r="CW85" s="401">
        <v>0</v>
      </c>
      <c r="CX85" s="401">
        <v>0</v>
      </c>
      <c r="CY85" s="401">
        <v>0</v>
      </c>
      <c r="CZ85" s="401">
        <v>0</v>
      </c>
      <c r="DA85" s="401">
        <v>0</v>
      </c>
      <c r="DB85" s="401">
        <v>0</v>
      </c>
      <c r="DC85" s="401">
        <v>0</v>
      </c>
      <c r="DD85" s="401">
        <v>0</v>
      </c>
      <c r="DE85" s="401">
        <v>0</v>
      </c>
      <c r="DF85" s="401">
        <v>0</v>
      </c>
      <c r="DG85" s="403">
        <v>19324</v>
      </c>
      <c r="DH85" s="403">
        <v>19324</v>
      </c>
      <c r="DI85" s="403">
        <v>19324</v>
      </c>
      <c r="DJ85" s="403">
        <v>19324</v>
      </c>
      <c r="DK85" s="403">
        <v>19324</v>
      </c>
      <c r="DL85" s="403">
        <v>19324</v>
      </c>
      <c r="DM85" s="403">
        <v>19324</v>
      </c>
      <c r="DN85" s="403">
        <v>19324</v>
      </c>
      <c r="DO85" s="403">
        <v>19324</v>
      </c>
      <c r="DP85" s="403">
        <v>19324</v>
      </c>
      <c r="DQ85" s="403">
        <v>19324</v>
      </c>
      <c r="DR85" s="403">
        <v>19324</v>
      </c>
      <c r="DS85" s="403">
        <v>19324</v>
      </c>
      <c r="DT85" s="403">
        <v>19324</v>
      </c>
      <c r="DU85" s="403">
        <v>19324</v>
      </c>
      <c r="DV85" s="403">
        <v>19324</v>
      </c>
      <c r="DW85" s="403">
        <v>19324</v>
      </c>
      <c r="DX85" s="403">
        <v>19324</v>
      </c>
      <c r="DY85" s="403">
        <v>19324</v>
      </c>
      <c r="DZ85" s="403">
        <v>19324</v>
      </c>
      <c r="EA85" s="403">
        <v>19324</v>
      </c>
      <c r="EB85" s="403">
        <v>19324</v>
      </c>
      <c r="EC85" s="403">
        <v>19324</v>
      </c>
      <c r="ED85" s="403">
        <v>19324</v>
      </c>
      <c r="EE85" s="403">
        <v>19324</v>
      </c>
      <c r="EF85" s="403">
        <v>19324</v>
      </c>
      <c r="EG85" s="403">
        <v>19324</v>
      </c>
      <c r="EH85" s="403">
        <v>19324</v>
      </c>
      <c r="EI85" s="403">
        <v>19324</v>
      </c>
      <c r="EJ85" s="403">
        <v>19324</v>
      </c>
      <c r="EK85" s="403">
        <v>19324</v>
      </c>
      <c r="EL85" s="403">
        <v>19324</v>
      </c>
      <c r="EM85" s="403">
        <v>19324</v>
      </c>
      <c r="EN85" s="403">
        <v>19324</v>
      </c>
      <c r="EO85" s="403">
        <v>19324</v>
      </c>
      <c r="EP85" s="403">
        <v>19324</v>
      </c>
      <c r="EQ85" s="403">
        <v>19324</v>
      </c>
      <c r="ER85" s="403">
        <v>19324</v>
      </c>
      <c r="ES85" s="403">
        <v>19324</v>
      </c>
      <c r="ET85" s="403">
        <v>19324</v>
      </c>
      <c r="EU85" s="403">
        <v>19324</v>
      </c>
      <c r="EV85" s="403">
        <v>19324</v>
      </c>
      <c r="EW85" s="403">
        <v>19324</v>
      </c>
      <c r="EX85" s="404">
        <v>18140.589569160999</v>
      </c>
      <c r="EY85" s="404">
        <v>881114.35050210555</v>
      </c>
      <c r="EZ85" s="404">
        <v>835865.71438855212</v>
      </c>
      <c r="FA85" s="404">
        <v>0</v>
      </c>
      <c r="FB85" s="404">
        <v>0</v>
      </c>
      <c r="FC85" s="404">
        <v>0</v>
      </c>
      <c r="FD85" s="404">
        <v>0</v>
      </c>
      <c r="FE85" s="404">
        <v>0</v>
      </c>
      <c r="FF85" s="404">
        <v>0</v>
      </c>
      <c r="FG85" s="404">
        <v>0</v>
      </c>
      <c r="FH85" s="404">
        <v>0</v>
      </c>
      <c r="FI85" s="404">
        <v>0</v>
      </c>
      <c r="FJ85" s="404">
        <v>0</v>
      </c>
      <c r="FK85" s="404">
        <v>0</v>
      </c>
      <c r="FL85" s="404">
        <v>0</v>
      </c>
      <c r="FM85" s="404">
        <v>0</v>
      </c>
      <c r="FN85" s="404">
        <v>0</v>
      </c>
      <c r="FO85" s="404">
        <v>0</v>
      </c>
      <c r="FP85" s="404">
        <v>0</v>
      </c>
      <c r="FQ85" s="404">
        <v>0</v>
      </c>
      <c r="FR85" s="404">
        <v>0</v>
      </c>
      <c r="FS85" s="404">
        <v>0</v>
      </c>
      <c r="FT85" s="404">
        <v>0</v>
      </c>
      <c r="FU85" s="404">
        <v>0</v>
      </c>
      <c r="FV85" s="404">
        <v>0</v>
      </c>
      <c r="FW85" s="404">
        <v>0</v>
      </c>
      <c r="FX85" s="404">
        <v>0</v>
      </c>
      <c r="FY85" s="404">
        <v>0</v>
      </c>
      <c r="FZ85" s="404">
        <v>0</v>
      </c>
      <c r="GA85" s="404">
        <v>0</v>
      </c>
      <c r="GB85" s="404">
        <v>0</v>
      </c>
      <c r="GC85" s="404">
        <v>0</v>
      </c>
      <c r="GD85" s="404">
        <v>0</v>
      </c>
      <c r="GE85" s="404">
        <v>0</v>
      </c>
      <c r="GF85" s="404">
        <v>0</v>
      </c>
      <c r="GG85" s="404">
        <v>0</v>
      </c>
      <c r="GH85" s="404">
        <v>0</v>
      </c>
      <c r="GI85" s="404">
        <v>0</v>
      </c>
      <c r="GJ85" s="404">
        <v>0</v>
      </c>
      <c r="GK85" s="404">
        <v>0</v>
      </c>
      <c r="GL85" s="404">
        <v>17527.437641723354</v>
      </c>
      <c r="GM85" s="404">
        <v>16692.797754022242</v>
      </c>
      <c r="GN85" s="404">
        <v>15897.902622878328</v>
      </c>
      <c r="GO85" s="404">
        <v>15140.859640836501</v>
      </c>
      <c r="GP85" s="404">
        <v>14419.866324606193</v>
      </c>
      <c r="GQ85" s="404">
        <v>13733.206023434466</v>
      </c>
      <c r="GR85" s="404">
        <v>13079.24383184235</v>
      </c>
      <c r="GS85" s="404">
        <v>12456.422696992715</v>
      </c>
      <c r="GT85" s="404">
        <v>11863.259711421633</v>
      </c>
      <c r="GU85" s="404">
        <v>11298.342582306317</v>
      </c>
      <c r="GV85" s="404">
        <v>10760.32626886316</v>
      </c>
      <c r="GW85" s="404">
        <v>10247.929779869673</v>
      </c>
      <c r="GX85" s="404">
        <v>9759.9331236854068</v>
      </c>
      <c r="GY85" s="404">
        <v>9295.1744035099073</v>
      </c>
      <c r="GZ85" s="404">
        <v>8852.5470509618171</v>
      </c>
      <c r="HA85" s="404">
        <v>8430.9971913922072</v>
      </c>
      <c r="HB85" s="404">
        <v>8029.5211346592441</v>
      </c>
      <c r="HC85" s="404">
        <v>7647.1629853897566</v>
      </c>
      <c r="HD85" s="404">
        <v>7283.0123670378634</v>
      </c>
      <c r="HE85" s="404">
        <v>6936.2022543217754</v>
      </c>
      <c r="HF85" s="404">
        <v>6605.9069088778815</v>
      </c>
      <c r="HG85" s="404">
        <v>6291.3399132170289</v>
      </c>
      <c r="HH85" s="404">
        <v>5991.7522983019326</v>
      </c>
      <c r="HI85" s="404">
        <v>5706.4307602875551</v>
      </c>
      <c r="HJ85" s="404">
        <v>5434.6959621786236</v>
      </c>
      <c r="HK85" s="404">
        <v>5175.9009163605933</v>
      </c>
      <c r="HL85" s="404">
        <v>4929.4294441529464</v>
      </c>
      <c r="HM85" s="404">
        <v>4694.6947087170911</v>
      </c>
      <c r="HN85" s="404">
        <v>4471.1378178258028</v>
      </c>
      <c r="HO85" s="404">
        <v>4258.2264931674299</v>
      </c>
      <c r="HP85" s="404">
        <v>4055.4538030166</v>
      </c>
      <c r="HQ85" s="404">
        <v>3862.3369552539043</v>
      </c>
      <c r="HR85" s="404">
        <v>3678.4161478608617</v>
      </c>
      <c r="HS85" s="404">
        <v>3503.2534741532008</v>
      </c>
      <c r="HT85" s="404">
        <v>3336.4318801459062</v>
      </c>
      <c r="HU85" s="404">
        <v>3177.5541715675295</v>
      </c>
      <c r="HV85" s="404">
        <v>3026.2420681595522</v>
      </c>
      <c r="HW85" s="404">
        <v>2882.1353030090968</v>
      </c>
      <c r="HX85" s="404">
        <v>2744.8907647705687</v>
      </c>
      <c r="HY85" s="404">
        <v>2614.1816807338751</v>
      </c>
      <c r="HZ85" s="404">
        <v>1735120.6544598187</v>
      </c>
      <c r="IA85" s="404">
        <v>315792.556861513</v>
      </c>
      <c r="IB85" s="401">
        <v>0.18200034450043831</v>
      </c>
    </row>
    <row r="86" spans="1:236" ht="90" customHeight="1" x14ac:dyDescent="0.2">
      <c r="A86" s="233" t="s">
        <v>336</v>
      </c>
      <c r="B86" s="234" t="s">
        <v>337</v>
      </c>
      <c r="C86" s="234" t="s">
        <v>425</v>
      </c>
      <c r="D86" s="235">
        <v>4</v>
      </c>
      <c r="E86" s="234" t="s">
        <v>426</v>
      </c>
      <c r="F86" s="236" t="s">
        <v>427</v>
      </c>
      <c r="G86" s="236" t="s">
        <v>428</v>
      </c>
      <c r="H86" s="13" t="s">
        <v>77</v>
      </c>
      <c r="I86" s="236" t="s">
        <v>316</v>
      </c>
      <c r="J86" s="236">
        <v>10</v>
      </c>
      <c r="K86" s="227" t="s">
        <v>79</v>
      </c>
      <c r="L86" s="77">
        <v>12000</v>
      </c>
      <c r="M86" s="13" t="s">
        <v>429</v>
      </c>
      <c r="N86" s="13" t="s">
        <v>147</v>
      </c>
      <c r="O86" s="13" t="s">
        <v>133</v>
      </c>
      <c r="P86" s="13" t="s">
        <v>134</v>
      </c>
      <c r="Q86" s="112" t="s">
        <v>100</v>
      </c>
      <c r="R86" s="13" t="s">
        <v>108</v>
      </c>
      <c r="S86" s="13" t="s">
        <v>99</v>
      </c>
      <c r="T86" s="72" t="s">
        <v>385</v>
      </c>
      <c r="U86" s="13" t="s">
        <v>100</v>
      </c>
      <c r="V86" s="196">
        <v>1</v>
      </c>
      <c r="W86" s="238">
        <v>480000</v>
      </c>
      <c r="X86" s="238">
        <v>30000</v>
      </c>
      <c r="Y86" s="239"/>
      <c r="Z86" s="238"/>
      <c r="AA86" s="238">
        <v>30000</v>
      </c>
      <c r="AB86" s="238">
        <v>250000</v>
      </c>
      <c r="AC86" s="238">
        <v>100000</v>
      </c>
      <c r="AD86" s="238">
        <v>100000</v>
      </c>
      <c r="AE86" s="239">
        <v>0</v>
      </c>
      <c r="AF86" s="239">
        <v>0</v>
      </c>
      <c r="AG86" s="239">
        <v>0</v>
      </c>
      <c r="AH86" s="239">
        <v>0</v>
      </c>
      <c r="AI86" s="14"/>
      <c r="AJ86" s="238">
        <v>150000</v>
      </c>
      <c r="AK86" s="238"/>
      <c r="AL86" s="238"/>
      <c r="AM86" s="238"/>
      <c r="AN86" s="238">
        <v>50000</v>
      </c>
      <c r="AO86" s="238">
        <v>50000</v>
      </c>
      <c r="AP86" s="238">
        <v>50000</v>
      </c>
      <c r="AQ86" s="239">
        <v>0</v>
      </c>
      <c r="AR86" s="239">
        <v>0</v>
      </c>
      <c r="AS86" s="239">
        <v>0</v>
      </c>
      <c r="AT86" s="239">
        <v>0</v>
      </c>
      <c r="AU86" s="236"/>
      <c r="AV86" s="230">
        <v>0</v>
      </c>
      <c r="AW86" s="230">
        <v>0</v>
      </c>
      <c r="AX86" s="230" t="s">
        <v>3596</v>
      </c>
      <c r="AY86" s="141">
        <v>7</v>
      </c>
      <c r="AZ86" s="70">
        <v>1</v>
      </c>
      <c r="BA86" s="70">
        <v>1</v>
      </c>
      <c r="BB86" s="70">
        <v>0</v>
      </c>
      <c r="BC86" s="70">
        <v>1</v>
      </c>
      <c r="BD86" s="70">
        <v>1</v>
      </c>
      <c r="BE86" s="70">
        <v>1</v>
      </c>
      <c r="BF86" s="70">
        <v>1</v>
      </c>
      <c r="BG86" s="71">
        <v>0</v>
      </c>
      <c r="BH86" s="71">
        <v>0</v>
      </c>
      <c r="BI86" s="71">
        <v>0</v>
      </c>
      <c r="BJ86" s="71">
        <v>0</v>
      </c>
      <c r="BK86" s="71">
        <v>0</v>
      </c>
      <c r="BL86" s="70">
        <v>1</v>
      </c>
      <c r="BM86" s="70">
        <v>1</v>
      </c>
      <c r="BN86" s="70">
        <v>0</v>
      </c>
      <c r="BO86" s="70">
        <v>1</v>
      </c>
      <c r="BP86" s="403">
        <v>0</v>
      </c>
      <c r="BQ86" s="403">
        <v>0</v>
      </c>
      <c r="BR86" s="403">
        <v>30000</v>
      </c>
      <c r="BS86" s="403">
        <v>300000</v>
      </c>
      <c r="BT86" s="403">
        <v>150000</v>
      </c>
      <c r="BU86" s="403">
        <v>150000</v>
      </c>
      <c r="BV86" s="403">
        <v>0</v>
      </c>
      <c r="BW86" s="403">
        <v>0</v>
      </c>
      <c r="BX86" s="403">
        <v>0</v>
      </c>
      <c r="BY86" s="403">
        <v>0</v>
      </c>
      <c r="BZ86" s="401">
        <v>0</v>
      </c>
      <c r="CA86" s="401">
        <v>0</v>
      </c>
      <c r="CB86" s="401">
        <v>0</v>
      </c>
      <c r="CC86" s="401">
        <v>0</v>
      </c>
      <c r="CD86" s="401">
        <v>0</v>
      </c>
      <c r="CE86" s="401">
        <v>0</v>
      </c>
      <c r="CF86" s="401">
        <v>0</v>
      </c>
      <c r="CG86" s="401">
        <v>0</v>
      </c>
      <c r="CH86" s="401">
        <v>0</v>
      </c>
      <c r="CI86" s="401">
        <v>0</v>
      </c>
      <c r="CJ86" s="401">
        <v>0</v>
      </c>
      <c r="CK86" s="401">
        <v>0</v>
      </c>
      <c r="CL86" s="401">
        <v>0</v>
      </c>
      <c r="CM86" s="401">
        <v>0</v>
      </c>
      <c r="CN86" s="401">
        <v>0</v>
      </c>
      <c r="CO86" s="401">
        <v>0</v>
      </c>
      <c r="CP86" s="401">
        <v>0</v>
      </c>
      <c r="CQ86" s="401">
        <v>0</v>
      </c>
      <c r="CR86" s="401">
        <v>0</v>
      </c>
      <c r="CS86" s="401">
        <v>0</v>
      </c>
      <c r="CT86" s="401">
        <v>0</v>
      </c>
      <c r="CU86" s="401">
        <v>0</v>
      </c>
      <c r="CV86" s="401">
        <v>0</v>
      </c>
      <c r="CW86" s="401">
        <v>0</v>
      </c>
      <c r="CX86" s="401">
        <v>0</v>
      </c>
      <c r="CY86" s="401">
        <v>0</v>
      </c>
      <c r="CZ86" s="401">
        <v>0</v>
      </c>
      <c r="DA86" s="401">
        <v>0</v>
      </c>
      <c r="DB86" s="401">
        <v>0</v>
      </c>
      <c r="DC86" s="401">
        <v>0</v>
      </c>
      <c r="DD86" s="401">
        <v>0</v>
      </c>
      <c r="DE86" s="401">
        <v>0</v>
      </c>
      <c r="DF86" s="401">
        <v>0</v>
      </c>
      <c r="DG86" s="403">
        <v>12000</v>
      </c>
      <c r="DH86" s="403">
        <v>12000</v>
      </c>
      <c r="DI86" s="403">
        <v>12000</v>
      </c>
      <c r="DJ86" s="403">
        <v>12000</v>
      </c>
      <c r="DK86" s="403">
        <v>12000</v>
      </c>
      <c r="DL86" s="403">
        <v>12000</v>
      </c>
      <c r="DM86" s="403">
        <v>12000</v>
      </c>
      <c r="DN86" s="403">
        <v>12000</v>
      </c>
      <c r="DO86" s="403">
        <v>12000</v>
      </c>
      <c r="DP86" s="403">
        <v>12000</v>
      </c>
      <c r="DQ86" s="403">
        <v>12000</v>
      </c>
      <c r="DR86" s="403">
        <v>12000</v>
      </c>
      <c r="DS86" s="403">
        <v>12000</v>
      </c>
      <c r="DT86" s="403">
        <v>12000</v>
      </c>
      <c r="DU86" s="403">
        <v>12000</v>
      </c>
      <c r="DV86" s="403">
        <v>12000</v>
      </c>
      <c r="DW86" s="403">
        <v>12000</v>
      </c>
      <c r="DX86" s="403">
        <v>12000</v>
      </c>
      <c r="DY86" s="403">
        <v>12000</v>
      </c>
      <c r="DZ86" s="403">
        <v>12000</v>
      </c>
      <c r="EA86" s="403">
        <v>12000</v>
      </c>
      <c r="EB86" s="403">
        <v>12000</v>
      </c>
      <c r="EC86" s="403">
        <v>12000</v>
      </c>
      <c r="ED86" s="403">
        <v>12000</v>
      </c>
      <c r="EE86" s="403">
        <v>12000</v>
      </c>
      <c r="EF86" s="403">
        <v>12000</v>
      </c>
      <c r="EG86" s="403">
        <v>12000</v>
      </c>
      <c r="EH86" s="403">
        <v>12000</v>
      </c>
      <c r="EI86" s="403">
        <v>12000</v>
      </c>
      <c r="EJ86" s="403">
        <v>12000</v>
      </c>
      <c r="EK86" s="403">
        <v>12000</v>
      </c>
      <c r="EL86" s="403">
        <v>12000</v>
      </c>
      <c r="EM86" s="403">
        <v>12000</v>
      </c>
      <c r="EN86" s="403">
        <v>12000</v>
      </c>
      <c r="EO86" s="403">
        <v>12000</v>
      </c>
      <c r="EP86" s="403">
        <v>12000</v>
      </c>
      <c r="EQ86" s="403">
        <v>12000</v>
      </c>
      <c r="ER86" s="403">
        <v>12000</v>
      </c>
      <c r="ES86" s="403">
        <v>12000</v>
      </c>
      <c r="ET86" s="403">
        <v>12000</v>
      </c>
      <c r="EU86" s="403">
        <v>12000</v>
      </c>
      <c r="EV86" s="403">
        <v>12000</v>
      </c>
      <c r="EW86" s="403">
        <v>12000</v>
      </c>
      <c r="EX86" s="404">
        <v>27210.884353741494</v>
      </c>
      <c r="EY86" s="404">
        <v>259151.2795594428</v>
      </c>
      <c r="EZ86" s="404">
        <v>123405.3712187823</v>
      </c>
      <c r="FA86" s="404">
        <v>117528.92497026884</v>
      </c>
      <c r="FB86" s="404">
        <v>0</v>
      </c>
      <c r="FC86" s="404">
        <v>0</v>
      </c>
      <c r="FD86" s="404">
        <v>0</v>
      </c>
      <c r="FE86" s="404">
        <v>0</v>
      </c>
      <c r="FF86" s="404">
        <v>0</v>
      </c>
      <c r="FG86" s="404">
        <v>0</v>
      </c>
      <c r="FH86" s="404">
        <v>0</v>
      </c>
      <c r="FI86" s="404">
        <v>0</v>
      </c>
      <c r="FJ86" s="404">
        <v>0</v>
      </c>
      <c r="FK86" s="404">
        <v>0</v>
      </c>
      <c r="FL86" s="404">
        <v>0</v>
      </c>
      <c r="FM86" s="404">
        <v>0</v>
      </c>
      <c r="FN86" s="404">
        <v>0</v>
      </c>
      <c r="FO86" s="404">
        <v>0</v>
      </c>
      <c r="FP86" s="404">
        <v>0</v>
      </c>
      <c r="FQ86" s="404">
        <v>0</v>
      </c>
      <c r="FR86" s="404">
        <v>0</v>
      </c>
      <c r="FS86" s="404">
        <v>0</v>
      </c>
      <c r="FT86" s="404">
        <v>0</v>
      </c>
      <c r="FU86" s="404">
        <v>0</v>
      </c>
      <c r="FV86" s="404">
        <v>0</v>
      </c>
      <c r="FW86" s="404">
        <v>0</v>
      </c>
      <c r="FX86" s="404">
        <v>0</v>
      </c>
      <c r="FY86" s="404">
        <v>0</v>
      </c>
      <c r="FZ86" s="404">
        <v>0</v>
      </c>
      <c r="GA86" s="404">
        <v>0</v>
      </c>
      <c r="GB86" s="404">
        <v>0</v>
      </c>
      <c r="GC86" s="404">
        <v>0</v>
      </c>
      <c r="GD86" s="404">
        <v>0</v>
      </c>
      <c r="GE86" s="404">
        <v>0</v>
      </c>
      <c r="GF86" s="404">
        <v>0</v>
      </c>
      <c r="GG86" s="404">
        <v>0</v>
      </c>
      <c r="GH86" s="404">
        <v>0</v>
      </c>
      <c r="GI86" s="404">
        <v>0</v>
      </c>
      <c r="GJ86" s="404">
        <v>0</v>
      </c>
      <c r="GK86" s="404">
        <v>0</v>
      </c>
      <c r="GL86" s="404">
        <v>10884.353741496598</v>
      </c>
      <c r="GM86" s="404">
        <v>10366.051182377712</v>
      </c>
      <c r="GN86" s="404">
        <v>9872.4296975025845</v>
      </c>
      <c r="GO86" s="404">
        <v>9402.313997621508</v>
      </c>
      <c r="GP86" s="404">
        <v>8954.5847596395324</v>
      </c>
      <c r="GQ86" s="404">
        <v>8528.1759615614574</v>
      </c>
      <c r="GR86" s="404">
        <v>8122.0723443442457</v>
      </c>
      <c r="GS86" s="404">
        <v>7735.3069946135674</v>
      </c>
      <c r="GT86" s="404">
        <v>7366.9590424891121</v>
      </c>
      <c r="GU86" s="404">
        <v>7016.1514690372487</v>
      </c>
      <c r="GV86" s="404">
        <v>6682.0490181307141</v>
      </c>
      <c r="GW86" s="404">
        <v>6363.8562077435363</v>
      </c>
      <c r="GX86" s="404">
        <v>6060.815435946226</v>
      </c>
      <c r="GY86" s="404">
        <v>5772.2051770916423</v>
      </c>
      <c r="GZ86" s="404">
        <v>5497.3382638968023</v>
      </c>
      <c r="HA86" s="404">
        <v>5235.5602513302874</v>
      </c>
      <c r="HB86" s="404">
        <v>4986.247858409798</v>
      </c>
      <c r="HC86" s="404">
        <v>4748.8074841998077</v>
      </c>
      <c r="HD86" s="404">
        <v>4522.6737944760071</v>
      </c>
      <c r="HE86" s="404">
        <v>4307.3083756914357</v>
      </c>
      <c r="HF86" s="404">
        <v>4102.1984530394629</v>
      </c>
      <c r="HG86" s="404">
        <v>3906.855669561392</v>
      </c>
      <c r="HH86" s="404">
        <v>3720.8149233918025</v>
      </c>
      <c r="HI86" s="404">
        <v>3543.6332603731453</v>
      </c>
      <c r="HJ86" s="404">
        <v>3374.8888194029955</v>
      </c>
      <c r="HK86" s="404">
        <v>3214.1798280028524</v>
      </c>
      <c r="HL86" s="404">
        <v>3061.1236457170025</v>
      </c>
      <c r="HM86" s="404">
        <v>2915.3558530638115</v>
      </c>
      <c r="HN86" s="404">
        <v>2776.5293838702978</v>
      </c>
      <c r="HO86" s="404">
        <v>2644.313698924092</v>
      </c>
      <c r="HP86" s="404">
        <v>2518.3939989753258</v>
      </c>
      <c r="HQ86" s="404">
        <v>2398.4704752145963</v>
      </c>
      <c r="HR86" s="404">
        <v>2284.2575954424724</v>
      </c>
      <c r="HS86" s="404">
        <v>2175.4834242309257</v>
      </c>
      <c r="HT86" s="404">
        <v>2071.888975458025</v>
      </c>
      <c r="HU86" s="404">
        <v>1973.2275956743092</v>
      </c>
      <c r="HV86" s="404">
        <v>1879.2643768326759</v>
      </c>
      <c r="HW86" s="404">
        <v>1789.7755969835005</v>
      </c>
      <c r="HX86" s="404">
        <v>1704.5481876033339</v>
      </c>
      <c r="HY86" s="404">
        <v>1623.3792262888894</v>
      </c>
      <c r="HZ86" s="404">
        <v>527296.46010223543</v>
      </c>
      <c r="IA86" s="404">
        <v>88248.399190683558</v>
      </c>
      <c r="IB86" s="401">
        <v>0.16736012066831138</v>
      </c>
    </row>
    <row r="87" spans="1:236" ht="90" customHeight="1" x14ac:dyDescent="0.2">
      <c r="A87" s="161" t="s">
        <v>2267</v>
      </c>
      <c r="B87" s="150" t="s">
        <v>2961</v>
      </c>
      <c r="C87" s="150" t="s">
        <v>2258</v>
      </c>
      <c r="D87" s="148">
        <v>3</v>
      </c>
      <c r="E87" s="150" t="s">
        <v>2975</v>
      </c>
      <c r="F87" s="151" t="s">
        <v>2976</v>
      </c>
      <c r="G87" s="151" t="s">
        <v>2977</v>
      </c>
      <c r="H87" s="151" t="s">
        <v>2978</v>
      </c>
      <c r="I87" s="151" t="s">
        <v>2979</v>
      </c>
      <c r="J87" s="151">
        <v>40</v>
      </c>
      <c r="K87" s="227" t="s">
        <v>79</v>
      </c>
      <c r="L87" s="159">
        <v>15077</v>
      </c>
      <c r="M87" s="79" t="s">
        <v>2980</v>
      </c>
      <c r="N87" s="79" t="s">
        <v>81</v>
      </c>
      <c r="O87" s="13" t="s">
        <v>217</v>
      </c>
      <c r="P87" s="79" t="s">
        <v>218</v>
      </c>
      <c r="Q87" s="112" t="s">
        <v>100</v>
      </c>
      <c r="R87" s="79" t="s">
        <v>261</v>
      </c>
      <c r="S87" s="79" t="s">
        <v>99</v>
      </c>
      <c r="T87" s="79" t="s">
        <v>2489</v>
      </c>
      <c r="U87" s="79" t="s">
        <v>87</v>
      </c>
      <c r="V87" s="81">
        <v>1</v>
      </c>
      <c r="W87" s="149">
        <v>1607139</v>
      </c>
      <c r="X87" s="149">
        <v>52612</v>
      </c>
      <c r="Y87" s="149">
        <v>0</v>
      </c>
      <c r="Z87" s="149">
        <v>52612</v>
      </c>
      <c r="AA87" s="149">
        <v>500000</v>
      </c>
      <c r="AB87" s="149">
        <v>550000</v>
      </c>
      <c r="AC87" s="149">
        <v>504527</v>
      </c>
      <c r="AD87" s="149">
        <v>0</v>
      </c>
      <c r="AE87" s="149">
        <v>0</v>
      </c>
      <c r="AF87" s="149">
        <v>0</v>
      </c>
      <c r="AG87" s="149">
        <v>0</v>
      </c>
      <c r="AH87" s="149">
        <v>0</v>
      </c>
      <c r="AI87" s="79" t="s">
        <v>88</v>
      </c>
      <c r="AJ87" s="149">
        <v>180000</v>
      </c>
      <c r="AK87" s="149">
        <v>0</v>
      </c>
      <c r="AL87" s="149">
        <v>0</v>
      </c>
      <c r="AM87" s="149">
        <v>0</v>
      </c>
      <c r="AN87" s="149">
        <v>0</v>
      </c>
      <c r="AO87" s="149">
        <v>180000</v>
      </c>
      <c r="AP87" s="149">
        <v>0</v>
      </c>
      <c r="AQ87" s="149">
        <v>0</v>
      </c>
      <c r="AR87" s="149">
        <v>0</v>
      </c>
      <c r="AS87" s="149">
        <v>0</v>
      </c>
      <c r="AT87" s="149">
        <v>0</v>
      </c>
      <c r="AU87" s="151" t="s">
        <v>2981</v>
      </c>
      <c r="AV87" s="230">
        <v>0</v>
      </c>
      <c r="AW87" s="230">
        <v>0</v>
      </c>
      <c r="AX87" s="230" t="s">
        <v>3594</v>
      </c>
      <c r="AY87" s="141">
        <v>7</v>
      </c>
      <c r="AZ87" s="70">
        <v>1</v>
      </c>
      <c r="BA87" s="70">
        <v>1</v>
      </c>
      <c r="BB87" s="70">
        <v>1</v>
      </c>
      <c r="BC87" s="70">
        <v>1</v>
      </c>
      <c r="BD87" s="70">
        <v>1</v>
      </c>
      <c r="BE87" s="70">
        <v>0</v>
      </c>
      <c r="BF87" s="70">
        <v>0</v>
      </c>
      <c r="BG87" s="71">
        <v>0</v>
      </c>
      <c r="BH87" s="71">
        <v>1</v>
      </c>
      <c r="BI87" s="71">
        <v>0</v>
      </c>
      <c r="BJ87" s="71">
        <v>0</v>
      </c>
      <c r="BK87" s="71">
        <v>1</v>
      </c>
      <c r="BL87" s="70">
        <v>1</v>
      </c>
      <c r="BM87" s="70">
        <v>0</v>
      </c>
      <c r="BN87" s="70">
        <v>0</v>
      </c>
      <c r="BO87" s="70">
        <v>0</v>
      </c>
      <c r="BP87" s="403">
        <v>0</v>
      </c>
      <c r="BQ87" s="403">
        <v>52612</v>
      </c>
      <c r="BR87" s="403">
        <v>500000</v>
      </c>
      <c r="BS87" s="403">
        <v>550000</v>
      </c>
      <c r="BT87" s="403">
        <v>684527</v>
      </c>
      <c r="BU87" s="403">
        <v>0</v>
      </c>
      <c r="BV87" s="403">
        <v>0</v>
      </c>
      <c r="BW87" s="403">
        <v>0</v>
      </c>
      <c r="BX87" s="403">
        <v>0</v>
      </c>
      <c r="BY87" s="403">
        <v>0</v>
      </c>
      <c r="BZ87" s="401">
        <v>0</v>
      </c>
      <c r="CA87" s="401">
        <v>0</v>
      </c>
      <c r="CB87" s="401">
        <v>0</v>
      </c>
      <c r="CC87" s="401">
        <v>0</v>
      </c>
      <c r="CD87" s="401">
        <v>0</v>
      </c>
      <c r="CE87" s="401">
        <v>0</v>
      </c>
      <c r="CF87" s="401">
        <v>0</v>
      </c>
      <c r="CG87" s="401">
        <v>0</v>
      </c>
      <c r="CH87" s="401">
        <v>0</v>
      </c>
      <c r="CI87" s="401">
        <v>0</v>
      </c>
      <c r="CJ87" s="401">
        <v>0</v>
      </c>
      <c r="CK87" s="401">
        <v>0</v>
      </c>
      <c r="CL87" s="401">
        <v>0</v>
      </c>
      <c r="CM87" s="401">
        <v>0</v>
      </c>
      <c r="CN87" s="401">
        <v>0</v>
      </c>
      <c r="CO87" s="401">
        <v>0</v>
      </c>
      <c r="CP87" s="401">
        <v>0</v>
      </c>
      <c r="CQ87" s="401">
        <v>0</v>
      </c>
      <c r="CR87" s="401">
        <v>0</v>
      </c>
      <c r="CS87" s="401">
        <v>0</v>
      </c>
      <c r="CT87" s="401">
        <v>0</v>
      </c>
      <c r="CU87" s="401">
        <v>0</v>
      </c>
      <c r="CV87" s="401">
        <v>0</v>
      </c>
      <c r="CW87" s="401">
        <v>0</v>
      </c>
      <c r="CX87" s="401">
        <v>0</v>
      </c>
      <c r="CY87" s="401">
        <v>0</v>
      </c>
      <c r="CZ87" s="401">
        <v>0</v>
      </c>
      <c r="DA87" s="401">
        <v>0</v>
      </c>
      <c r="DB87" s="401">
        <v>0</v>
      </c>
      <c r="DC87" s="401">
        <v>0</v>
      </c>
      <c r="DD87" s="401">
        <v>0</v>
      </c>
      <c r="DE87" s="401">
        <v>0</v>
      </c>
      <c r="DF87" s="401">
        <v>0</v>
      </c>
      <c r="DG87" s="403">
        <v>15077</v>
      </c>
      <c r="DH87" s="403">
        <v>15077</v>
      </c>
      <c r="DI87" s="403">
        <v>15077</v>
      </c>
      <c r="DJ87" s="403">
        <v>15077</v>
      </c>
      <c r="DK87" s="403">
        <v>15077</v>
      </c>
      <c r="DL87" s="403">
        <v>15077</v>
      </c>
      <c r="DM87" s="403">
        <v>15077</v>
      </c>
      <c r="DN87" s="403">
        <v>15077</v>
      </c>
      <c r="DO87" s="403">
        <v>15077</v>
      </c>
      <c r="DP87" s="403">
        <v>15077</v>
      </c>
      <c r="DQ87" s="403">
        <v>15077</v>
      </c>
      <c r="DR87" s="403">
        <v>15077</v>
      </c>
      <c r="DS87" s="403">
        <v>15077</v>
      </c>
      <c r="DT87" s="403">
        <v>15077</v>
      </c>
      <c r="DU87" s="403">
        <v>15077</v>
      </c>
      <c r="DV87" s="403">
        <v>15077</v>
      </c>
      <c r="DW87" s="403">
        <v>15077</v>
      </c>
      <c r="DX87" s="403">
        <v>15077</v>
      </c>
      <c r="DY87" s="403">
        <v>15077</v>
      </c>
      <c r="DZ87" s="403">
        <v>15077</v>
      </c>
      <c r="EA87" s="403">
        <v>15077</v>
      </c>
      <c r="EB87" s="403">
        <v>15077</v>
      </c>
      <c r="EC87" s="403">
        <v>15077</v>
      </c>
      <c r="ED87" s="403">
        <v>15077</v>
      </c>
      <c r="EE87" s="403">
        <v>15077</v>
      </c>
      <c r="EF87" s="403">
        <v>15077</v>
      </c>
      <c r="EG87" s="403">
        <v>15077</v>
      </c>
      <c r="EH87" s="403">
        <v>15077</v>
      </c>
      <c r="EI87" s="403">
        <v>15077</v>
      </c>
      <c r="EJ87" s="403">
        <v>15077</v>
      </c>
      <c r="EK87" s="403">
        <v>15077</v>
      </c>
      <c r="EL87" s="403">
        <v>15077</v>
      </c>
      <c r="EM87" s="403">
        <v>15077</v>
      </c>
      <c r="EN87" s="403">
        <v>15077</v>
      </c>
      <c r="EO87" s="403">
        <v>15077</v>
      </c>
      <c r="EP87" s="403">
        <v>15077</v>
      </c>
      <c r="EQ87" s="403">
        <v>15077</v>
      </c>
      <c r="ER87" s="403">
        <v>15077</v>
      </c>
      <c r="ES87" s="403">
        <v>15077</v>
      </c>
      <c r="ET87" s="403">
        <v>15077</v>
      </c>
      <c r="EU87" s="403">
        <v>15077</v>
      </c>
      <c r="EV87" s="403">
        <v>15077</v>
      </c>
      <c r="EW87" s="403">
        <v>15077</v>
      </c>
      <c r="EX87" s="404">
        <v>453514.73922902491</v>
      </c>
      <c r="EY87" s="404">
        <v>475110.67919231177</v>
      </c>
      <c r="EZ87" s="404">
        <v>563162.0569618626</v>
      </c>
      <c r="FA87" s="404">
        <v>0</v>
      </c>
      <c r="FB87" s="404">
        <v>0</v>
      </c>
      <c r="FC87" s="404">
        <v>0</v>
      </c>
      <c r="FD87" s="404">
        <v>0</v>
      </c>
      <c r="FE87" s="404">
        <v>0</v>
      </c>
      <c r="FF87" s="404">
        <v>0</v>
      </c>
      <c r="FG87" s="404">
        <v>0</v>
      </c>
      <c r="FH87" s="404">
        <v>0</v>
      </c>
      <c r="FI87" s="404">
        <v>0</v>
      </c>
      <c r="FJ87" s="404">
        <v>0</v>
      </c>
      <c r="FK87" s="404">
        <v>0</v>
      </c>
      <c r="FL87" s="404">
        <v>0</v>
      </c>
      <c r="FM87" s="404">
        <v>0</v>
      </c>
      <c r="FN87" s="404">
        <v>0</v>
      </c>
      <c r="FO87" s="404">
        <v>0</v>
      </c>
      <c r="FP87" s="404">
        <v>0</v>
      </c>
      <c r="FQ87" s="404">
        <v>0</v>
      </c>
      <c r="FR87" s="404">
        <v>0</v>
      </c>
      <c r="FS87" s="404">
        <v>0</v>
      </c>
      <c r="FT87" s="404">
        <v>0</v>
      </c>
      <c r="FU87" s="404">
        <v>0</v>
      </c>
      <c r="FV87" s="404">
        <v>0</v>
      </c>
      <c r="FW87" s="404">
        <v>0</v>
      </c>
      <c r="FX87" s="404">
        <v>0</v>
      </c>
      <c r="FY87" s="404">
        <v>0</v>
      </c>
      <c r="FZ87" s="404">
        <v>0</v>
      </c>
      <c r="GA87" s="404">
        <v>0</v>
      </c>
      <c r="GB87" s="404">
        <v>0</v>
      </c>
      <c r="GC87" s="404">
        <v>0</v>
      </c>
      <c r="GD87" s="404">
        <v>0</v>
      </c>
      <c r="GE87" s="404">
        <v>0</v>
      </c>
      <c r="GF87" s="404">
        <v>0</v>
      </c>
      <c r="GG87" s="404">
        <v>0</v>
      </c>
      <c r="GH87" s="404">
        <v>0</v>
      </c>
      <c r="GI87" s="404">
        <v>0</v>
      </c>
      <c r="GJ87" s="404">
        <v>0</v>
      </c>
      <c r="GK87" s="404">
        <v>0</v>
      </c>
      <c r="GL87" s="404">
        <v>13675.283446712017</v>
      </c>
      <c r="GM87" s="404">
        <v>13024.079473059064</v>
      </c>
      <c r="GN87" s="404">
        <v>12403.885212437204</v>
      </c>
      <c r="GO87" s="404">
        <v>11813.224011844955</v>
      </c>
      <c r="GP87" s="404">
        <v>11250.689535090436</v>
      </c>
      <c r="GQ87" s="404">
        <v>10714.942414371841</v>
      </c>
      <c r="GR87" s="404">
        <v>10204.707061306517</v>
      </c>
      <c r="GS87" s="404">
        <v>9718.7686298157296</v>
      </c>
      <c r="GT87" s="404">
        <v>9255.9701236340279</v>
      </c>
      <c r="GU87" s="404">
        <v>8815.2096415562173</v>
      </c>
      <c r="GV87" s="404">
        <v>8395.4377538630652</v>
      </c>
      <c r="GW87" s="404">
        <v>7995.6550036791077</v>
      </c>
      <c r="GX87" s="404">
        <v>7614.909527313438</v>
      </c>
      <c r="GY87" s="404">
        <v>7252.2947879175572</v>
      </c>
      <c r="GZ87" s="404">
        <v>6906.9474170643407</v>
      </c>
      <c r="HA87" s="404">
        <v>6578.0451591088959</v>
      </c>
      <c r="HB87" s="404">
        <v>6264.8049134370431</v>
      </c>
      <c r="HC87" s="404">
        <v>5966.480869940041</v>
      </c>
      <c r="HD87" s="404">
        <v>5682.3627332762298</v>
      </c>
      <c r="HE87" s="404">
        <v>5411.7740316916479</v>
      </c>
      <c r="HF87" s="404">
        <v>5154.0705063729984</v>
      </c>
      <c r="HG87" s="404">
        <v>4908.6385774980927</v>
      </c>
      <c r="HH87" s="404">
        <v>4674.8938833315169</v>
      </c>
      <c r="HI87" s="404">
        <v>4452.2798888871594</v>
      </c>
      <c r="HJ87" s="404">
        <v>4240.2665608449133</v>
      </c>
      <c r="HK87" s="404">
        <v>4038.3491055665836</v>
      </c>
      <c r="HL87" s="404">
        <v>3846.0467672062709</v>
      </c>
      <c r="HM87" s="404">
        <v>3662.9016830535907</v>
      </c>
      <c r="HN87" s="404">
        <v>3488.4777933843734</v>
      </c>
      <c r="HO87" s="404">
        <v>3322.3598032232112</v>
      </c>
      <c r="HP87" s="404">
        <v>3164.1521935459159</v>
      </c>
      <c r="HQ87" s="404">
        <v>3013.4782795675387</v>
      </c>
      <c r="HR87" s="404">
        <v>2869.9793138738464</v>
      </c>
      <c r="HS87" s="404">
        <v>2733.3136322608057</v>
      </c>
      <c r="HT87" s="404">
        <v>2603.155840248387</v>
      </c>
      <c r="HU87" s="404">
        <v>2479.1960383317969</v>
      </c>
      <c r="HV87" s="404">
        <v>2361.1390841255211</v>
      </c>
      <c r="HW87" s="404">
        <v>2248.7038896433528</v>
      </c>
      <c r="HX87" s="404">
        <v>2141.622752041289</v>
      </c>
      <c r="HY87" s="404">
        <v>2039.6407162297987</v>
      </c>
      <c r="HZ87" s="404">
        <v>1491787.4753831993</v>
      </c>
      <c r="IA87" s="404">
        <v>246388.13805635637</v>
      </c>
      <c r="IB87" s="401">
        <v>0.16516302899852811</v>
      </c>
    </row>
    <row r="88" spans="1:236" ht="90" customHeight="1" x14ac:dyDescent="0.2">
      <c r="A88" s="137" t="s">
        <v>1699</v>
      </c>
      <c r="B88" s="138" t="s">
        <v>1700</v>
      </c>
      <c r="C88" s="138" t="s">
        <v>1754</v>
      </c>
      <c r="D88" s="121">
        <v>11</v>
      </c>
      <c r="E88" s="138" t="s">
        <v>1755</v>
      </c>
      <c r="F88" s="118" t="s">
        <v>1756</v>
      </c>
      <c r="G88" s="118" t="s">
        <v>1757</v>
      </c>
      <c r="H88" s="142" t="s">
        <v>77</v>
      </c>
      <c r="I88" s="118" t="s">
        <v>1758</v>
      </c>
      <c r="J88" s="118">
        <v>10</v>
      </c>
      <c r="K88" s="227" t="s">
        <v>79</v>
      </c>
      <c r="L88" s="142">
        <v>13885</v>
      </c>
      <c r="M88" s="142" t="s">
        <v>1759</v>
      </c>
      <c r="N88" s="142" t="s">
        <v>81</v>
      </c>
      <c r="O88" s="142" t="s">
        <v>133</v>
      </c>
      <c r="P88" s="142" t="s">
        <v>134</v>
      </c>
      <c r="Q88" s="112" t="s">
        <v>100</v>
      </c>
      <c r="R88" s="142" t="s">
        <v>108</v>
      </c>
      <c r="S88" s="142" t="s">
        <v>99</v>
      </c>
      <c r="T88" s="142" t="s">
        <v>385</v>
      </c>
      <c r="U88" s="142" t="s">
        <v>100</v>
      </c>
      <c r="V88" s="117">
        <v>1</v>
      </c>
      <c r="W88" s="136">
        <v>900000</v>
      </c>
      <c r="X88" s="136">
        <v>60000</v>
      </c>
      <c r="Y88" s="136">
        <v>0</v>
      </c>
      <c r="Z88" s="136">
        <v>0</v>
      </c>
      <c r="AA88" s="136">
        <v>0</v>
      </c>
      <c r="AB88" s="136">
        <v>900000</v>
      </c>
      <c r="AC88" s="136">
        <v>0</v>
      </c>
      <c r="AD88" s="136">
        <v>0</v>
      </c>
      <c r="AE88" s="139">
        <v>0</v>
      </c>
      <c r="AF88" s="139">
        <v>0</v>
      </c>
      <c r="AG88" s="139">
        <v>0</v>
      </c>
      <c r="AH88" s="139">
        <v>0</v>
      </c>
      <c r="AI88" s="116" t="s">
        <v>88</v>
      </c>
      <c r="AJ88" s="136">
        <v>0</v>
      </c>
      <c r="AK88" s="136">
        <v>0</v>
      </c>
      <c r="AL88" s="136">
        <v>0</v>
      </c>
      <c r="AM88" s="136">
        <v>0</v>
      </c>
      <c r="AN88" s="136">
        <v>0</v>
      </c>
      <c r="AO88" s="136">
        <v>0</v>
      </c>
      <c r="AP88" s="136">
        <v>0</v>
      </c>
      <c r="AQ88" s="139">
        <v>0</v>
      </c>
      <c r="AR88" s="139">
        <v>0</v>
      </c>
      <c r="AS88" s="139">
        <v>0</v>
      </c>
      <c r="AT88" s="139">
        <v>0</v>
      </c>
      <c r="AU88" s="118"/>
      <c r="AV88" s="230">
        <v>0</v>
      </c>
      <c r="AW88" s="230">
        <v>0</v>
      </c>
      <c r="AX88" s="230" t="s">
        <v>3596</v>
      </c>
      <c r="AY88" s="141">
        <v>8</v>
      </c>
      <c r="AZ88" s="70">
        <v>1</v>
      </c>
      <c r="BA88" s="70">
        <v>1</v>
      </c>
      <c r="BB88" s="70">
        <v>0</v>
      </c>
      <c r="BC88" s="70">
        <v>1</v>
      </c>
      <c r="BD88" s="70">
        <v>1</v>
      </c>
      <c r="BE88" s="70">
        <v>1</v>
      </c>
      <c r="BF88" s="70">
        <v>1</v>
      </c>
      <c r="BG88" s="71">
        <v>0</v>
      </c>
      <c r="BH88" s="71">
        <v>1</v>
      </c>
      <c r="BI88" s="71">
        <v>0</v>
      </c>
      <c r="BJ88" s="71">
        <v>0</v>
      </c>
      <c r="BK88" s="71">
        <v>1</v>
      </c>
      <c r="BL88" s="70">
        <v>1</v>
      </c>
      <c r="BM88" s="70">
        <v>1</v>
      </c>
      <c r="BN88" s="70">
        <v>0</v>
      </c>
      <c r="BO88" s="70">
        <v>1</v>
      </c>
      <c r="BP88" s="403">
        <v>0</v>
      </c>
      <c r="BQ88" s="403">
        <v>0</v>
      </c>
      <c r="BR88" s="403">
        <v>0</v>
      </c>
      <c r="BS88" s="403">
        <v>900000</v>
      </c>
      <c r="BT88" s="403">
        <v>0</v>
      </c>
      <c r="BU88" s="403">
        <v>0</v>
      </c>
      <c r="BV88" s="403">
        <v>0</v>
      </c>
      <c r="BW88" s="403">
        <v>0</v>
      </c>
      <c r="BX88" s="403">
        <v>0</v>
      </c>
      <c r="BY88" s="403">
        <v>0</v>
      </c>
      <c r="BZ88" s="401">
        <v>0</v>
      </c>
      <c r="CA88" s="401">
        <v>0</v>
      </c>
      <c r="CB88" s="401">
        <v>0</v>
      </c>
      <c r="CC88" s="401">
        <v>0</v>
      </c>
      <c r="CD88" s="401">
        <v>0</v>
      </c>
      <c r="CE88" s="401">
        <v>0</v>
      </c>
      <c r="CF88" s="401">
        <v>0</v>
      </c>
      <c r="CG88" s="401">
        <v>0</v>
      </c>
      <c r="CH88" s="401">
        <v>0</v>
      </c>
      <c r="CI88" s="401">
        <v>0</v>
      </c>
      <c r="CJ88" s="401">
        <v>0</v>
      </c>
      <c r="CK88" s="401">
        <v>0</v>
      </c>
      <c r="CL88" s="401">
        <v>0</v>
      </c>
      <c r="CM88" s="401">
        <v>0</v>
      </c>
      <c r="CN88" s="401">
        <v>0</v>
      </c>
      <c r="CO88" s="401">
        <v>0</v>
      </c>
      <c r="CP88" s="401">
        <v>0</v>
      </c>
      <c r="CQ88" s="401">
        <v>0</v>
      </c>
      <c r="CR88" s="401">
        <v>0</v>
      </c>
      <c r="CS88" s="401">
        <v>0</v>
      </c>
      <c r="CT88" s="401">
        <v>0</v>
      </c>
      <c r="CU88" s="401">
        <v>0</v>
      </c>
      <c r="CV88" s="401">
        <v>0</v>
      </c>
      <c r="CW88" s="401">
        <v>0</v>
      </c>
      <c r="CX88" s="401">
        <v>0</v>
      </c>
      <c r="CY88" s="401">
        <v>0</v>
      </c>
      <c r="CZ88" s="401">
        <v>0</v>
      </c>
      <c r="DA88" s="401">
        <v>0</v>
      </c>
      <c r="DB88" s="401">
        <v>0</v>
      </c>
      <c r="DC88" s="401">
        <v>0</v>
      </c>
      <c r="DD88" s="401">
        <v>0</v>
      </c>
      <c r="DE88" s="401">
        <v>0</v>
      </c>
      <c r="DF88" s="401">
        <v>0</v>
      </c>
      <c r="DG88" s="403">
        <v>13885</v>
      </c>
      <c r="DH88" s="403">
        <v>13885</v>
      </c>
      <c r="DI88" s="403">
        <v>13885</v>
      </c>
      <c r="DJ88" s="403">
        <v>13885</v>
      </c>
      <c r="DK88" s="403">
        <v>13885</v>
      </c>
      <c r="DL88" s="403">
        <v>13885</v>
      </c>
      <c r="DM88" s="403">
        <v>13885</v>
      </c>
      <c r="DN88" s="403">
        <v>13885</v>
      </c>
      <c r="DO88" s="403">
        <v>13885</v>
      </c>
      <c r="DP88" s="403">
        <v>13885</v>
      </c>
      <c r="DQ88" s="403">
        <v>13885</v>
      </c>
      <c r="DR88" s="403">
        <v>13885</v>
      </c>
      <c r="DS88" s="403">
        <v>13885</v>
      </c>
      <c r="DT88" s="403">
        <v>13885</v>
      </c>
      <c r="DU88" s="403">
        <v>13885</v>
      </c>
      <c r="DV88" s="403">
        <v>13885</v>
      </c>
      <c r="DW88" s="403">
        <v>13885</v>
      </c>
      <c r="DX88" s="403">
        <v>13885</v>
      </c>
      <c r="DY88" s="403">
        <v>13885</v>
      </c>
      <c r="DZ88" s="403">
        <v>13885</v>
      </c>
      <c r="EA88" s="403">
        <v>13885</v>
      </c>
      <c r="EB88" s="403">
        <v>13885</v>
      </c>
      <c r="EC88" s="403">
        <v>13885</v>
      </c>
      <c r="ED88" s="403">
        <v>13885</v>
      </c>
      <c r="EE88" s="403">
        <v>13885</v>
      </c>
      <c r="EF88" s="403">
        <v>13885</v>
      </c>
      <c r="EG88" s="403">
        <v>13885</v>
      </c>
      <c r="EH88" s="403">
        <v>13885</v>
      </c>
      <c r="EI88" s="403">
        <v>13885</v>
      </c>
      <c r="EJ88" s="403">
        <v>13885</v>
      </c>
      <c r="EK88" s="403">
        <v>13885</v>
      </c>
      <c r="EL88" s="403">
        <v>13885</v>
      </c>
      <c r="EM88" s="403">
        <v>13885</v>
      </c>
      <c r="EN88" s="403">
        <v>13885</v>
      </c>
      <c r="EO88" s="403">
        <v>13885</v>
      </c>
      <c r="EP88" s="403">
        <v>13885</v>
      </c>
      <c r="EQ88" s="403">
        <v>13885</v>
      </c>
      <c r="ER88" s="403">
        <v>13885</v>
      </c>
      <c r="ES88" s="403">
        <v>13885</v>
      </c>
      <c r="ET88" s="403">
        <v>13885</v>
      </c>
      <c r="EU88" s="403">
        <v>13885</v>
      </c>
      <c r="EV88" s="403">
        <v>13885</v>
      </c>
      <c r="EW88" s="403">
        <v>13885</v>
      </c>
      <c r="EX88" s="404">
        <v>0</v>
      </c>
      <c r="EY88" s="404">
        <v>777453.83867832844</v>
      </c>
      <c r="EZ88" s="404">
        <v>0</v>
      </c>
      <c r="FA88" s="404">
        <v>0</v>
      </c>
      <c r="FB88" s="404">
        <v>0</v>
      </c>
      <c r="FC88" s="404">
        <v>0</v>
      </c>
      <c r="FD88" s="404">
        <v>0</v>
      </c>
      <c r="FE88" s="404">
        <v>0</v>
      </c>
      <c r="FF88" s="404">
        <v>0</v>
      </c>
      <c r="FG88" s="404">
        <v>0</v>
      </c>
      <c r="FH88" s="404">
        <v>0</v>
      </c>
      <c r="FI88" s="404">
        <v>0</v>
      </c>
      <c r="FJ88" s="404">
        <v>0</v>
      </c>
      <c r="FK88" s="404">
        <v>0</v>
      </c>
      <c r="FL88" s="404">
        <v>0</v>
      </c>
      <c r="FM88" s="404">
        <v>0</v>
      </c>
      <c r="FN88" s="404">
        <v>0</v>
      </c>
      <c r="FO88" s="404">
        <v>0</v>
      </c>
      <c r="FP88" s="404">
        <v>0</v>
      </c>
      <c r="FQ88" s="404">
        <v>0</v>
      </c>
      <c r="FR88" s="404">
        <v>0</v>
      </c>
      <c r="FS88" s="404">
        <v>0</v>
      </c>
      <c r="FT88" s="404">
        <v>0</v>
      </c>
      <c r="FU88" s="404">
        <v>0</v>
      </c>
      <c r="FV88" s="404">
        <v>0</v>
      </c>
      <c r="FW88" s="404">
        <v>0</v>
      </c>
      <c r="FX88" s="404">
        <v>0</v>
      </c>
      <c r="FY88" s="404">
        <v>0</v>
      </c>
      <c r="FZ88" s="404">
        <v>0</v>
      </c>
      <c r="GA88" s="404">
        <v>0</v>
      </c>
      <c r="GB88" s="404">
        <v>0</v>
      </c>
      <c r="GC88" s="404">
        <v>0</v>
      </c>
      <c r="GD88" s="404">
        <v>0</v>
      </c>
      <c r="GE88" s="404">
        <v>0</v>
      </c>
      <c r="GF88" s="404">
        <v>0</v>
      </c>
      <c r="GG88" s="404">
        <v>0</v>
      </c>
      <c r="GH88" s="404">
        <v>0</v>
      </c>
      <c r="GI88" s="404">
        <v>0</v>
      </c>
      <c r="GJ88" s="404">
        <v>0</v>
      </c>
      <c r="GK88" s="404">
        <v>0</v>
      </c>
      <c r="GL88" s="404">
        <v>12594.104308390022</v>
      </c>
      <c r="GM88" s="404">
        <v>11994.385055609544</v>
      </c>
      <c r="GN88" s="404">
        <v>11423.223862485282</v>
      </c>
      <c r="GO88" s="404">
        <v>10879.260821414553</v>
      </c>
      <c r="GP88" s="404">
        <v>10361.200782299575</v>
      </c>
      <c r="GQ88" s="404">
        <v>9867.810268856736</v>
      </c>
      <c r="GR88" s="404">
        <v>9397.9145417683212</v>
      </c>
      <c r="GS88" s="404">
        <v>8950.394801684115</v>
      </c>
      <c r="GT88" s="404">
        <v>8524.1855254134425</v>
      </c>
      <c r="GU88" s="404">
        <v>8118.2719289651832</v>
      </c>
      <c r="GV88" s="404">
        <v>7731.6875513954137</v>
      </c>
      <c r="GW88" s="404">
        <v>7363.5119537099163</v>
      </c>
      <c r="GX88" s="404">
        <v>7012.8685273427791</v>
      </c>
      <c r="GY88" s="404">
        <v>6678.9224069931206</v>
      </c>
      <c r="GZ88" s="404">
        <v>6360.8784828505923</v>
      </c>
      <c r="HA88" s="404">
        <v>6057.9795074767535</v>
      </c>
      <c r="HB88" s="404">
        <v>5769.5042928350031</v>
      </c>
      <c r="HC88" s="404">
        <v>5494.7659931761937</v>
      </c>
      <c r="HD88" s="404">
        <v>5233.1104696916136</v>
      </c>
      <c r="HE88" s="404">
        <v>4983.9147330396318</v>
      </c>
      <c r="HF88" s="404">
        <v>4746.5854600377452</v>
      </c>
      <c r="HG88" s="404">
        <v>4520.5575809883276</v>
      </c>
      <c r="HH88" s="404">
        <v>4305.2929342745983</v>
      </c>
      <c r="HI88" s="404">
        <v>4100.2789850234267</v>
      </c>
      <c r="HJ88" s="404">
        <v>3905.0276047842158</v>
      </c>
      <c r="HK88" s="404">
        <v>3719.0739093183006</v>
      </c>
      <c r="HL88" s="404">
        <v>3541.9751517317154</v>
      </c>
      <c r="HM88" s="404">
        <v>3373.3096683159188</v>
      </c>
      <c r="HN88" s="404">
        <v>3212.6758745865905</v>
      </c>
      <c r="HO88" s="404">
        <v>3059.6913091300848</v>
      </c>
      <c r="HP88" s="404">
        <v>2913.9917229810335</v>
      </c>
      <c r="HQ88" s="404">
        <v>2775.2302123628888</v>
      </c>
      <c r="HR88" s="404">
        <v>2643.0763927265607</v>
      </c>
      <c r="HS88" s="404">
        <v>2517.2156121205339</v>
      </c>
      <c r="HT88" s="404">
        <v>2397.3482020195565</v>
      </c>
      <c r="HU88" s="404">
        <v>2283.1887638281487</v>
      </c>
      <c r="HV88" s="404">
        <v>2174.4654893601419</v>
      </c>
      <c r="HW88" s="404">
        <v>2070.9195136763251</v>
      </c>
      <c r="HX88" s="404">
        <v>1972.3042987393576</v>
      </c>
      <c r="HY88" s="404">
        <v>1878.3850464184356</v>
      </c>
      <c r="HZ88" s="404">
        <v>777453.83867832844</v>
      </c>
      <c r="IA88" s="404">
        <v>102110.75189688677</v>
      </c>
      <c r="IB88" s="401">
        <v>0.13133995462737061</v>
      </c>
    </row>
    <row r="89" spans="1:236" ht="90" customHeight="1" x14ac:dyDescent="0.2">
      <c r="A89" s="137" t="s">
        <v>1436</v>
      </c>
      <c r="B89" s="138" t="s">
        <v>1437</v>
      </c>
      <c r="C89" s="138" t="s">
        <v>1498</v>
      </c>
      <c r="D89" s="121">
        <v>13</v>
      </c>
      <c r="E89" s="138" t="s">
        <v>1499</v>
      </c>
      <c r="F89" s="118" t="s">
        <v>1500</v>
      </c>
      <c r="G89" s="118" t="s">
        <v>1501</v>
      </c>
      <c r="H89" s="142" t="s">
        <v>77</v>
      </c>
      <c r="I89" s="118" t="s">
        <v>1502</v>
      </c>
      <c r="J89" s="118">
        <v>40</v>
      </c>
      <c r="K89" s="95" t="s">
        <v>206</v>
      </c>
      <c r="L89" s="142">
        <v>8000</v>
      </c>
      <c r="M89" s="142" t="s">
        <v>1503</v>
      </c>
      <c r="N89" s="142" t="s">
        <v>81</v>
      </c>
      <c r="O89" s="142" t="s">
        <v>454</v>
      </c>
      <c r="P89" s="142" t="s">
        <v>456</v>
      </c>
      <c r="Q89" s="79" t="s">
        <v>87</v>
      </c>
      <c r="R89" s="142" t="s">
        <v>108</v>
      </c>
      <c r="S89" s="142" t="s">
        <v>99</v>
      </c>
      <c r="T89" s="142" t="s">
        <v>866</v>
      </c>
      <c r="U89" s="142" t="s">
        <v>100</v>
      </c>
      <c r="V89" s="117">
        <v>1</v>
      </c>
      <c r="W89" s="136">
        <v>1320000</v>
      </c>
      <c r="X89" s="136">
        <v>20000</v>
      </c>
      <c r="Y89" s="136">
        <v>0</v>
      </c>
      <c r="Z89" s="136">
        <v>0</v>
      </c>
      <c r="AA89" s="136">
        <v>0</v>
      </c>
      <c r="AB89" s="136">
        <v>500000</v>
      </c>
      <c r="AC89" s="136">
        <v>820000</v>
      </c>
      <c r="AD89" s="136">
        <v>0</v>
      </c>
      <c r="AE89" s="139">
        <v>0</v>
      </c>
      <c r="AF89" s="139">
        <v>0</v>
      </c>
      <c r="AG89" s="139">
        <v>0</v>
      </c>
      <c r="AH89" s="139">
        <v>0</v>
      </c>
      <c r="AI89" s="142" t="s">
        <v>88</v>
      </c>
      <c r="AJ89" s="134">
        <v>0</v>
      </c>
      <c r="AK89" s="136">
        <v>0</v>
      </c>
      <c r="AL89" s="136">
        <v>0</v>
      </c>
      <c r="AM89" s="136">
        <v>0</v>
      </c>
      <c r="AN89" s="136">
        <v>0</v>
      </c>
      <c r="AO89" s="136">
        <v>0</v>
      </c>
      <c r="AP89" s="136">
        <v>0</v>
      </c>
      <c r="AQ89" s="139">
        <v>0</v>
      </c>
      <c r="AR89" s="139">
        <v>0</v>
      </c>
      <c r="AS89" s="139">
        <v>0</v>
      </c>
      <c r="AT89" s="139">
        <v>0</v>
      </c>
      <c r="AU89" s="118"/>
      <c r="AV89" s="230">
        <v>0</v>
      </c>
      <c r="AW89" s="230">
        <v>0</v>
      </c>
      <c r="AX89" s="230" t="s">
        <v>3617</v>
      </c>
      <c r="AY89" s="141">
        <v>9</v>
      </c>
      <c r="AZ89" s="70">
        <v>1</v>
      </c>
      <c r="BA89" s="70">
        <v>1</v>
      </c>
      <c r="BB89" s="70">
        <v>1</v>
      </c>
      <c r="BC89" s="70">
        <v>1</v>
      </c>
      <c r="BD89" s="70">
        <v>1</v>
      </c>
      <c r="BE89" s="70">
        <v>1</v>
      </c>
      <c r="BF89" s="70">
        <v>1</v>
      </c>
      <c r="BG89" s="71">
        <v>0</v>
      </c>
      <c r="BH89" s="71">
        <v>1</v>
      </c>
      <c r="BI89" s="71">
        <v>0</v>
      </c>
      <c r="BJ89" s="71">
        <v>0</v>
      </c>
      <c r="BK89" s="71">
        <v>1</v>
      </c>
      <c r="BL89" s="70">
        <v>1</v>
      </c>
      <c r="BM89" s="70">
        <v>1</v>
      </c>
      <c r="BN89" s="70">
        <v>0</v>
      </c>
      <c r="BO89" s="70">
        <v>1</v>
      </c>
      <c r="BP89" s="403">
        <v>0</v>
      </c>
      <c r="BQ89" s="403">
        <v>0</v>
      </c>
      <c r="BR89" s="403">
        <v>0</v>
      </c>
      <c r="BS89" s="403">
        <v>500000</v>
      </c>
      <c r="BT89" s="403">
        <v>820000</v>
      </c>
      <c r="BU89" s="403">
        <v>0</v>
      </c>
      <c r="BV89" s="403">
        <v>0</v>
      </c>
      <c r="BW89" s="403">
        <v>0</v>
      </c>
      <c r="BX89" s="403">
        <v>0</v>
      </c>
      <c r="BY89" s="403">
        <v>0</v>
      </c>
      <c r="BZ89" s="401">
        <v>0</v>
      </c>
      <c r="CA89" s="401">
        <v>0</v>
      </c>
      <c r="CB89" s="401">
        <v>0</v>
      </c>
      <c r="CC89" s="401">
        <v>0</v>
      </c>
      <c r="CD89" s="401">
        <v>0</v>
      </c>
      <c r="CE89" s="401">
        <v>0</v>
      </c>
      <c r="CF89" s="401">
        <v>0</v>
      </c>
      <c r="CG89" s="401">
        <v>0</v>
      </c>
      <c r="CH89" s="401">
        <v>0</v>
      </c>
      <c r="CI89" s="401">
        <v>0</v>
      </c>
      <c r="CJ89" s="401">
        <v>0</v>
      </c>
      <c r="CK89" s="401">
        <v>0</v>
      </c>
      <c r="CL89" s="401">
        <v>0</v>
      </c>
      <c r="CM89" s="401">
        <v>0</v>
      </c>
      <c r="CN89" s="401">
        <v>0</v>
      </c>
      <c r="CO89" s="401">
        <v>0</v>
      </c>
      <c r="CP89" s="401">
        <v>0</v>
      </c>
      <c r="CQ89" s="401">
        <v>0</v>
      </c>
      <c r="CR89" s="401">
        <v>0</v>
      </c>
      <c r="CS89" s="401">
        <v>0</v>
      </c>
      <c r="CT89" s="401">
        <v>0</v>
      </c>
      <c r="CU89" s="401">
        <v>0</v>
      </c>
      <c r="CV89" s="401">
        <v>0</v>
      </c>
      <c r="CW89" s="401">
        <v>0</v>
      </c>
      <c r="CX89" s="401">
        <v>0</v>
      </c>
      <c r="CY89" s="401">
        <v>0</v>
      </c>
      <c r="CZ89" s="401">
        <v>0</v>
      </c>
      <c r="DA89" s="401">
        <v>0</v>
      </c>
      <c r="DB89" s="401">
        <v>0</v>
      </c>
      <c r="DC89" s="401">
        <v>0</v>
      </c>
      <c r="DD89" s="401">
        <v>0</v>
      </c>
      <c r="DE89" s="401">
        <v>0</v>
      </c>
      <c r="DF89" s="401">
        <v>0</v>
      </c>
      <c r="DG89" s="403">
        <v>8000</v>
      </c>
      <c r="DH89" s="403">
        <v>8000</v>
      </c>
      <c r="DI89" s="403">
        <v>8000</v>
      </c>
      <c r="DJ89" s="403">
        <v>8000</v>
      </c>
      <c r="DK89" s="403">
        <v>8000</v>
      </c>
      <c r="DL89" s="403">
        <v>8000</v>
      </c>
      <c r="DM89" s="403">
        <v>8000</v>
      </c>
      <c r="DN89" s="403">
        <v>8000</v>
      </c>
      <c r="DO89" s="403">
        <v>8000</v>
      </c>
      <c r="DP89" s="403">
        <v>8000</v>
      </c>
      <c r="DQ89" s="403">
        <v>8000</v>
      </c>
      <c r="DR89" s="403">
        <v>8000</v>
      </c>
      <c r="DS89" s="403">
        <v>8000</v>
      </c>
      <c r="DT89" s="403">
        <v>8000</v>
      </c>
      <c r="DU89" s="403">
        <v>8000</v>
      </c>
      <c r="DV89" s="403">
        <v>8000</v>
      </c>
      <c r="DW89" s="403">
        <v>8000</v>
      </c>
      <c r="DX89" s="403">
        <v>8000</v>
      </c>
      <c r="DY89" s="403">
        <v>8000</v>
      </c>
      <c r="DZ89" s="403">
        <v>8000</v>
      </c>
      <c r="EA89" s="403">
        <v>8000</v>
      </c>
      <c r="EB89" s="403">
        <v>8000</v>
      </c>
      <c r="EC89" s="403">
        <v>8000</v>
      </c>
      <c r="ED89" s="403">
        <v>8000</v>
      </c>
      <c r="EE89" s="403">
        <v>8000</v>
      </c>
      <c r="EF89" s="403">
        <v>8000</v>
      </c>
      <c r="EG89" s="403">
        <v>8000</v>
      </c>
      <c r="EH89" s="403">
        <v>8000</v>
      </c>
      <c r="EI89" s="403">
        <v>8000</v>
      </c>
      <c r="EJ89" s="403">
        <v>8000</v>
      </c>
      <c r="EK89" s="403">
        <v>8000</v>
      </c>
      <c r="EL89" s="403">
        <v>8000</v>
      </c>
      <c r="EM89" s="403">
        <v>8000</v>
      </c>
      <c r="EN89" s="403">
        <v>8000</v>
      </c>
      <c r="EO89" s="403">
        <v>8000</v>
      </c>
      <c r="EP89" s="403">
        <v>8000</v>
      </c>
      <c r="EQ89" s="403">
        <v>8000</v>
      </c>
      <c r="ER89" s="403">
        <v>8000</v>
      </c>
      <c r="ES89" s="403">
        <v>8000</v>
      </c>
      <c r="ET89" s="403">
        <v>8000</v>
      </c>
      <c r="EU89" s="403">
        <v>8000</v>
      </c>
      <c r="EV89" s="403">
        <v>8000</v>
      </c>
      <c r="EW89" s="403">
        <v>8000</v>
      </c>
      <c r="EX89" s="404">
        <v>0</v>
      </c>
      <c r="EY89" s="404">
        <v>431918.79926573799</v>
      </c>
      <c r="EZ89" s="404">
        <v>674616.02932934323</v>
      </c>
      <c r="FA89" s="404">
        <v>0</v>
      </c>
      <c r="FB89" s="404">
        <v>0</v>
      </c>
      <c r="FC89" s="404">
        <v>0</v>
      </c>
      <c r="FD89" s="404">
        <v>0</v>
      </c>
      <c r="FE89" s="404">
        <v>0</v>
      </c>
      <c r="FF89" s="404">
        <v>0</v>
      </c>
      <c r="FG89" s="404">
        <v>0</v>
      </c>
      <c r="FH89" s="404">
        <v>0</v>
      </c>
      <c r="FI89" s="404">
        <v>0</v>
      </c>
      <c r="FJ89" s="404">
        <v>0</v>
      </c>
      <c r="FK89" s="404">
        <v>0</v>
      </c>
      <c r="FL89" s="404">
        <v>0</v>
      </c>
      <c r="FM89" s="404">
        <v>0</v>
      </c>
      <c r="FN89" s="404">
        <v>0</v>
      </c>
      <c r="FO89" s="404">
        <v>0</v>
      </c>
      <c r="FP89" s="404">
        <v>0</v>
      </c>
      <c r="FQ89" s="404">
        <v>0</v>
      </c>
      <c r="FR89" s="404">
        <v>0</v>
      </c>
      <c r="FS89" s="404">
        <v>0</v>
      </c>
      <c r="FT89" s="404">
        <v>0</v>
      </c>
      <c r="FU89" s="404">
        <v>0</v>
      </c>
      <c r="FV89" s="404">
        <v>0</v>
      </c>
      <c r="FW89" s="404">
        <v>0</v>
      </c>
      <c r="FX89" s="404">
        <v>0</v>
      </c>
      <c r="FY89" s="404">
        <v>0</v>
      </c>
      <c r="FZ89" s="404">
        <v>0</v>
      </c>
      <c r="GA89" s="404">
        <v>0</v>
      </c>
      <c r="GB89" s="404">
        <v>0</v>
      </c>
      <c r="GC89" s="404">
        <v>0</v>
      </c>
      <c r="GD89" s="404">
        <v>0</v>
      </c>
      <c r="GE89" s="404">
        <v>0</v>
      </c>
      <c r="GF89" s="404">
        <v>0</v>
      </c>
      <c r="GG89" s="404">
        <v>0</v>
      </c>
      <c r="GH89" s="404">
        <v>0</v>
      </c>
      <c r="GI89" s="404">
        <v>0</v>
      </c>
      <c r="GJ89" s="404">
        <v>0</v>
      </c>
      <c r="GK89" s="404">
        <v>0</v>
      </c>
      <c r="GL89" s="404">
        <v>7256.235827664399</v>
      </c>
      <c r="GM89" s="404">
        <v>6910.7007882518083</v>
      </c>
      <c r="GN89" s="404">
        <v>6581.6197983350557</v>
      </c>
      <c r="GO89" s="404">
        <v>6268.209331747672</v>
      </c>
      <c r="GP89" s="404">
        <v>5969.7231730930216</v>
      </c>
      <c r="GQ89" s="404">
        <v>5685.4506410409713</v>
      </c>
      <c r="GR89" s="404">
        <v>5414.7148962294978</v>
      </c>
      <c r="GS89" s="404">
        <v>5156.8713297423783</v>
      </c>
      <c r="GT89" s="404">
        <v>4911.3060283260747</v>
      </c>
      <c r="GU89" s="404">
        <v>4677.4343126914991</v>
      </c>
      <c r="GV89" s="404">
        <v>4454.6993454204758</v>
      </c>
      <c r="GW89" s="404">
        <v>4242.5708051623578</v>
      </c>
      <c r="GX89" s="404">
        <v>4040.5436239641508</v>
      </c>
      <c r="GY89" s="404">
        <v>3848.1367847277616</v>
      </c>
      <c r="GZ89" s="404">
        <v>3664.8921759312016</v>
      </c>
      <c r="HA89" s="404">
        <v>3490.3735008868584</v>
      </c>
      <c r="HB89" s="404">
        <v>3324.165238939865</v>
      </c>
      <c r="HC89" s="404">
        <v>3165.8716561332049</v>
      </c>
      <c r="HD89" s="404">
        <v>3015.1158629840047</v>
      </c>
      <c r="HE89" s="404">
        <v>2871.5389171276238</v>
      </c>
      <c r="HF89" s="404">
        <v>2734.798968692975</v>
      </c>
      <c r="HG89" s="404">
        <v>2604.5704463742613</v>
      </c>
      <c r="HH89" s="404">
        <v>2480.5432822612015</v>
      </c>
      <c r="HI89" s="404">
        <v>2362.422173582097</v>
      </c>
      <c r="HJ89" s="404">
        <v>2249.9258796019967</v>
      </c>
      <c r="HK89" s="404">
        <v>2142.7865520019018</v>
      </c>
      <c r="HL89" s="404">
        <v>2040.7490971446684</v>
      </c>
      <c r="HM89" s="404">
        <v>1943.5705687092077</v>
      </c>
      <c r="HN89" s="404">
        <v>1851.0195892468651</v>
      </c>
      <c r="HO89" s="404">
        <v>1762.8757992827279</v>
      </c>
      <c r="HP89" s="404">
        <v>1678.9293326502172</v>
      </c>
      <c r="HQ89" s="404">
        <v>1598.9803168097308</v>
      </c>
      <c r="HR89" s="404">
        <v>1522.8383969616484</v>
      </c>
      <c r="HS89" s="404">
        <v>1450.3222828206171</v>
      </c>
      <c r="HT89" s="404">
        <v>1381.2593169720167</v>
      </c>
      <c r="HU89" s="404">
        <v>1315.4850637828729</v>
      </c>
      <c r="HV89" s="404">
        <v>1252.8429178884505</v>
      </c>
      <c r="HW89" s="404">
        <v>1193.1837313223336</v>
      </c>
      <c r="HX89" s="404">
        <v>1136.3654584022227</v>
      </c>
      <c r="HY89" s="404">
        <v>1082.2528175259263</v>
      </c>
      <c r="HZ89" s="404">
        <v>1106534.8285950813</v>
      </c>
      <c r="IA89" s="404">
        <v>130735.89603043385</v>
      </c>
      <c r="IB89" s="401">
        <v>0.11814892098464129</v>
      </c>
    </row>
    <row r="90" spans="1:236" ht="90" customHeight="1" x14ac:dyDescent="0.2">
      <c r="A90" s="82" t="s">
        <v>2266</v>
      </c>
      <c r="B90" s="84" t="s">
        <v>2483</v>
      </c>
      <c r="C90" s="84" t="s">
        <v>556</v>
      </c>
      <c r="D90" s="78">
        <v>3</v>
      </c>
      <c r="E90" s="84" t="s">
        <v>3443</v>
      </c>
      <c r="F90" s="87" t="s">
        <v>3444</v>
      </c>
      <c r="G90" s="87" t="s">
        <v>3445</v>
      </c>
      <c r="H90" s="87" t="s">
        <v>3446</v>
      </c>
      <c r="I90" s="87" t="s">
        <v>3447</v>
      </c>
      <c r="J90" s="87">
        <v>40</v>
      </c>
      <c r="K90" s="227" t="s">
        <v>79</v>
      </c>
      <c r="L90" s="89">
        <v>17800</v>
      </c>
      <c r="M90" s="89" t="s">
        <v>3448</v>
      </c>
      <c r="N90" s="79" t="s">
        <v>81</v>
      </c>
      <c r="O90" s="13" t="s">
        <v>217</v>
      </c>
      <c r="P90" s="79" t="s">
        <v>225</v>
      </c>
      <c r="Q90" s="112" t="s">
        <v>100</v>
      </c>
      <c r="R90" s="79" t="s">
        <v>474</v>
      </c>
      <c r="S90" s="78" t="s">
        <v>191</v>
      </c>
      <c r="T90" s="89" t="s">
        <v>2489</v>
      </c>
      <c r="U90" s="79" t="s">
        <v>87</v>
      </c>
      <c r="V90" s="81">
        <v>1</v>
      </c>
      <c r="W90" s="80">
        <v>2722690</v>
      </c>
      <c r="X90" s="80">
        <v>0</v>
      </c>
      <c r="Y90" s="80">
        <v>0</v>
      </c>
      <c r="Z90" s="80">
        <v>0</v>
      </c>
      <c r="AA90" s="80">
        <v>400000</v>
      </c>
      <c r="AB90" s="80">
        <v>1800000</v>
      </c>
      <c r="AC90" s="80">
        <v>522690</v>
      </c>
      <c r="AD90" s="80">
        <v>0</v>
      </c>
      <c r="AE90" s="86">
        <v>0</v>
      </c>
      <c r="AF90" s="86">
        <v>0</v>
      </c>
      <c r="AG90" s="86">
        <v>0</v>
      </c>
      <c r="AH90" s="86">
        <v>0</v>
      </c>
      <c r="AI90" s="88" t="s">
        <v>88</v>
      </c>
      <c r="AJ90" s="97">
        <v>135000</v>
      </c>
      <c r="AK90" s="97">
        <v>0</v>
      </c>
      <c r="AL90" s="97">
        <v>0</v>
      </c>
      <c r="AM90" s="97">
        <v>20000</v>
      </c>
      <c r="AN90" s="97">
        <v>72000</v>
      </c>
      <c r="AO90" s="97">
        <v>43000</v>
      </c>
      <c r="AP90" s="97">
        <v>0</v>
      </c>
      <c r="AQ90" s="395">
        <v>0</v>
      </c>
      <c r="AR90" s="395">
        <v>0</v>
      </c>
      <c r="AS90" s="395">
        <v>0</v>
      </c>
      <c r="AT90" s="395">
        <v>0</v>
      </c>
      <c r="AU90" s="396" t="s">
        <v>3449</v>
      </c>
      <c r="AV90" s="230">
        <v>0</v>
      </c>
      <c r="AW90" s="230">
        <v>0</v>
      </c>
      <c r="AX90" s="230" t="s">
        <v>3622</v>
      </c>
      <c r="AY90" s="141">
        <v>8</v>
      </c>
      <c r="AZ90" s="70">
        <v>1</v>
      </c>
      <c r="BA90" s="70">
        <v>1</v>
      </c>
      <c r="BB90" s="70">
        <v>1</v>
      </c>
      <c r="BC90" s="70">
        <v>1</v>
      </c>
      <c r="BD90" s="70">
        <v>1</v>
      </c>
      <c r="BE90" s="70">
        <v>0</v>
      </c>
      <c r="BF90" s="70">
        <v>0</v>
      </c>
      <c r="BG90" s="71">
        <v>0</v>
      </c>
      <c r="BH90" s="71">
        <v>1</v>
      </c>
      <c r="BI90" s="71">
        <v>0</v>
      </c>
      <c r="BJ90" s="71">
        <v>0</v>
      </c>
      <c r="BK90" s="71">
        <v>1</v>
      </c>
      <c r="BL90" s="70">
        <v>1</v>
      </c>
      <c r="BM90" s="70">
        <v>1</v>
      </c>
      <c r="BN90" s="70">
        <v>1</v>
      </c>
      <c r="BO90" s="70">
        <v>0</v>
      </c>
      <c r="BP90" s="403">
        <v>0</v>
      </c>
      <c r="BQ90" s="403">
        <v>0</v>
      </c>
      <c r="BR90" s="403">
        <v>420000</v>
      </c>
      <c r="BS90" s="403">
        <v>1872000</v>
      </c>
      <c r="BT90" s="403">
        <v>565690</v>
      </c>
      <c r="BU90" s="403">
        <v>0</v>
      </c>
      <c r="BV90" s="403">
        <v>0</v>
      </c>
      <c r="BW90" s="403">
        <v>0</v>
      </c>
      <c r="BX90" s="403">
        <v>0</v>
      </c>
      <c r="BY90" s="403">
        <v>0</v>
      </c>
      <c r="BZ90" s="401">
        <v>0</v>
      </c>
      <c r="CA90" s="401">
        <v>0</v>
      </c>
      <c r="CB90" s="401">
        <v>0</v>
      </c>
      <c r="CC90" s="401">
        <v>0</v>
      </c>
      <c r="CD90" s="401">
        <v>0</v>
      </c>
      <c r="CE90" s="401">
        <v>0</v>
      </c>
      <c r="CF90" s="401">
        <v>0</v>
      </c>
      <c r="CG90" s="401">
        <v>0</v>
      </c>
      <c r="CH90" s="401">
        <v>0</v>
      </c>
      <c r="CI90" s="401">
        <v>0</v>
      </c>
      <c r="CJ90" s="401">
        <v>0</v>
      </c>
      <c r="CK90" s="401">
        <v>0</v>
      </c>
      <c r="CL90" s="401">
        <v>0</v>
      </c>
      <c r="CM90" s="401">
        <v>0</v>
      </c>
      <c r="CN90" s="401">
        <v>0</v>
      </c>
      <c r="CO90" s="401">
        <v>0</v>
      </c>
      <c r="CP90" s="401">
        <v>0</v>
      </c>
      <c r="CQ90" s="401">
        <v>0</v>
      </c>
      <c r="CR90" s="401">
        <v>0</v>
      </c>
      <c r="CS90" s="401">
        <v>0</v>
      </c>
      <c r="CT90" s="401">
        <v>0</v>
      </c>
      <c r="CU90" s="401">
        <v>0</v>
      </c>
      <c r="CV90" s="401">
        <v>0</v>
      </c>
      <c r="CW90" s="401">
        <v>0</v>
      </c>
      <c r="CX90" s="401">
        <v>0</v>
      </c>
      <c r="CY90" s="401">
        <v>0</v>
      </c>
      <c r="CZ90" s="401">
        <v>0</v>
      </c>
      <c r="DA90" s="401">
        <v>0</v>
      </c>
      <c r="DB90" s="401">
        <v>0</v>
      </c>
      <c r="DC90" s="401">
        <v>0</v>
      </c>
      <c r="DD90" s="401">
        <v>0</v>
      </c>
      <c r="DE90" s="401">
        <v>0</v>
      </c>
      <c r="DF90" s="401">
        <v>0</v>
      </c>
      <c r="DG90" s="403">
        <v>17800</v>
      </c>
      <c r="DH90" s="403">
        <v>17800</v>
      </c>
      <c r="DI90" s="403">
        <v>17800</v>
      </c>
      <c r="DJ90" s="403">
        <v>17800</v>
      </c>
      <c r="DK90" s="403">
        <v>17800</v>
      </c>
      <c r="DL90" s="403">
        <v>17800</v>
      </c>
      <c r="DM90" s="403">
        <v>17800</v>
      </c>
      <c r="DN90" s="403">
        <v>17800</v>
      </c>
      <c r="DO90" s="403">
        <v>17800</v>
      </c>
      <c r="DP90" s="403">
        <v>17800</v>
      </c>
      <c r="DQ90" s="403">
        <v>17800</v>
      </c>
      <c r="DR90" s="403">
        <v>17800</v>
      </c>
      <c r="DS90" s="403">
        <v>17800</v>
      </c>
      <c r="DT90" s="403">
        <v>17800</v>
      </c>
      <c r="DU90" s="403">
        <v>17800</v>
      </c>
      <c r="DV90" s="403">
        <v>17800</v>
      </c>
      <c r="DW90" s="403">
        <v>17800</v>
      </c>
      <c r="DX90" s="403">
        <v>17800</v>
      </c>
      <c r="DY90" s="403">
        <v>17800</v>
      </c>
      <c r="DZ90" s="403">
        <v>17800</v>
      </c>
      <c r="EA90" s="403">
        <v>17800</v>
      </c>
      <c r="EB90" s="403">
        <v>17800</v>
      </c>
      <c r="EC90" s="403">
        <v>17800</v>
      </c>
      <c r="ED90" s="403">
        <v>17800</v>
      </c>
      <c r="EE90" s="403">
        <v>17800</v>
      </c>
      <c r="EF90" s="403">
        <v>17800</v>
      </c>
      <c r="EG90" s="403">
        <v>17800</v>
      </c>
      <c r="EH90" s="403">
        <v>17800</v>
      </c>
      <c r="EI90" s="403">
        <v>17800</v>
      </c>
      <c r="EJ90" s="403">
        <v>17800</v>
      </c>
      <c r="EK90" s="403">
        <v>17800</v>
      </c>
      <c r="EL90" s="403">
        <v>17800</v>
      </c>
      <c r="EM90" s="403">
        <v>17800</v>
      </c>
      <c r="EN90" s="403">
        <v>17800</v>
      </c>
      <c r="EO90" s="403">
        <v>17800</v>
      </c>
      <c r="EP90" s="403">
        <v>17800</v>
      </c>
      <c r="EQ90" s="403">
        <v>17800</v>
      </c>
      <c r="ER90" s="403">
        <v>17800</v>
      </c>
      <c r="ES90" s="403">
        <v>17800</v>
      </c>
      <c r="ET90" s="403">
        <v>17800</v>
      </c>
      <c r="EU90" s="403">
        <v>17800</v>
      </c>
      <c r="EV90" s="403">
        <v>17800</v>
      </c>
      <c r="EW90" s="403">
        <v>17800</v>
      </c>
      <c r="EX90" s="404">
        <v>380952.38095238095</v>
      </c>
      <c r="EY90" s="404">
        <v>1617103.984450923</v>
      </c>
      <c r="EZ90" s="404">
        <v>465394.56296501972</v>
      </c>
      <c r="FA90" s="404">
        <v>0</v>
      </c>
      <c r="FB90" s="404">
        <v>0</v>
      </c>
      <c r="FC90" s="404">
        <v>0</v>
      </c>
      <c r="FD90" s="404">
        <v>0</v>
      </c>
      <c r="FE90" s="404">
        <v>0</v>
      </c>
      <c r="FF90" s="404">
        <v>0</v>
      </c>
      <c r="FG90" s="404">
        <v>0</v>
      </c>
      <c r="FH90" s="404">
        <v>0</v>
      </c>
      <c r="FI90" s="404">
        <v>0</v>
      </c>
      <c r="FJ90" s="404">
        <v>0</v>
      </c>
      <c r="FK90" s="404">
        <v>0</v>
      </c>
      <c r="FL90" s="404">
        <v>0</v>
      </c>
      <c r="FM90" s="404">
        <v>0</v>
      </c>
      <c r="FN90" s="404">
        <v>0</v>
      </c>
      <c r="FO90" s="404">
        <v>0</v>
      </c>
      <c r="FP90" s="404">
        <v>0</v>
      </c>
      <c r="FQ90" s="404">
        <v>0</v>
      </c>
      <c r="FR90" s="404">
        <v>0</v>
      </c>
      <c r="FS90" s="404">
        <v>0</v>
      </c>
      <c r="FT90" s="404">
        <v>0</v>
      </c>
      <c r="FU90" s="404">
        <v>0</v>
      </c>
      <c r="FV90" s="404">
        <v>0</v>
      </c>
      <c r="FW90" s="404">
        <v>0</v>
      </c>
      <c r="FX90" s="404">
        <v>0</v>
      </c>
      <c r="FY90" s="404">
        <v>0</v>
      </c>
      <c r="FZ90" s="404">
        <v>0</v>
      </c>
      <c r="GA90" s="404">
        <v>0</v>
      </c>
      <c r="GB90" s="404">
        <v>0</v>
      </c>
      <c r="GC90" s="404">
        <v>0</v>
      </c>
      <c r="GD90" s="404">
        <v>0</v>
      </c>
      <c r="GE90" s="404">
        <v>0</v>
      </c>
      <c r="GF90" s="404">
        <v>0</v>
      </c>
      <c r="GG90" s="404">
        <v>0</v>
      </c>
      <c r="GH90" s="404">
        <v>0</v>
      </c>
      <c r="GI90" s="404">
        <v>0</v>
      </c>
      <c r="GJ90" s="404">
        <v>0</v>
      </c>
      <c r="GK90" s="404">
        <v>0</v>
      </c>
      <c r="GL90" s="404">
        <v>16145.124716553288</v>
      </c>
      <c r="GM90" s="404">
        <v>15376.309253860272</v>
      </c>
      <c r="GN90" s="404">
        <v>14644.104051295499</v>
      </c>
      <c r="GO90" s="404">
        <v>13946.76576313857</v>
      </c>
      <c r="GP90" s="404">
        <v>13282.634060131972</v>
      </c>
      <c r="GQ90" s="404">
        <v>12650.127676316162</v>
      </c>
      <c r="GR90" s="404">
        <v>12047.740644110632</v>
      </c>
      <c r="GS90" s="404">
        <v>11474.038708676791</v>
      </c>
      <c r="GT90" s="404">
        <v>10927.655913025515</v>
      </c>
      <c r="GU90" s="404">
        <v>10407.291345738586</v>
      </c>
      <c r="GV90" s="404">
        <v>9911.7060435605599</v>
      </c>
      <c r="GW90" s="404">
        <v>9439.7200414862455</v>
      </c>
      <c r="GX90" s="404">
        <v>8990.2095633202352</v>
      </c>
      <c r="GY90" s="404">
        <v>8562.1043460192686</v>
      </c>
      <c r="GZ90" s="404">
        <v>8154.385091446924</v>
      </c>
      <c r="HA90" s="404">
        <v>7766.0810394732598</v>
      </c>
      <c r="HB90" s="404">
        <v>7396.2676566412001</v>
      </c>
      <c r="HC90" s="404">
        <v>7044.0644348963806</v>
      </c>
      <c r="HD90" s="404">
        <v>6708.6327951394105</v>
      </c>
      <c r="HE90" s="404">
        <v>6389.1740906089626</v>
      </c>
      <c r="HF90" s="404">
        <v>6084.92770534187</v>
      </c>
      <c r="HG90" s="404">
        <v>5795.1692431827314</v>
      </c>
      <c r="HH90" s="404">
        <v>5519.2088030311734</v>
      </c>
      <c r="HI90" s="404">
        <v>5256.3893362201652</v>
      </c>
      <c r="HJ90" s="404">
        <v>5006.0850821144431</v>
      </c>
      <c r="HK90" s="404">
        <v>4767.7000782042314</v>
      </c>
      <c r="HL90" s="404">
        <v>4540.666741146887</v>
      </c>
      <c r="HM90" s="404">
        <v>4324.444515377987</v>
      </c>
      <c r="HN90" s="404">
        <v>4118.5185860742749</v>
      </c>
      <c r="HO90" s="404">
        <v>3922.39865340407</v>
      </c>
      <c r="HP90" s="404">
        <v>3735.6177651467333</v>
      </c>
      <c r="HQ90" s="404">
        <v>3557.7312049016509</v>
      </c>
      <c r="HR90" s="404">
        <v>3388.3154332396675</v>
      </c>
      <c r="HS90" s="404">
        <v>3226.9670792758734</v>
      </c>
      <c r="HT90" s="404">
        <v>3073.3019802627368</v>
      </c>
      <c r="HU90" s="404">
        <v>2926.9542669168923</v>
      </c>
      <c r="HV90" s="404">
        <v>2787.5754923018026</v>
      </c>
      <c r="HW90" s="404">
        <v>2654.8338021921923</v>
      </c>
      <c r="HX90" s="404">
        <v>2528.4131449449455</v>
      </c>
      <c r="HY90" s="404">
        <v>2408.0125189951859</v>
      </c>
      <c r="HZ90" s="404">
        <v>2463450.9283683235</v>
      </c>
      <c r="IA90" s="404">
        <v>290887.36866771523</v>
      </c>
      <c r="IB90" s="401">
        <v>0.11808125151507914</v>
      </c>
    </row>
    <row r="91" spans="1:236" ht="90" customHeight="1" x14ac:dyDescent="0.2">
      <c r="A91" s="242" t="s">
        <v>1912</v>
      </c>
      <c r="B91" s="195" t="s">
        <v>1913</v>
      </c>
      <c r="C91" s="195" t="s">
        <v>2006</v>
      </c>
      <c r="D91" s="115">
        <v>9</v>
      </c>
      <c r="E91" s="195" t="s">
        <v>2007</v>
      </c>
      <c r="F91" s="113" t="s">
        <v>2008</v>
      </c>
      <c r="G91" s="113" t="s">
        <v>2009</v>
      </c>
      <c r="H91" s="112" t="s">
        <v>77</v>
      </c>
      <c r="I91" s="113" t="s">
        <v>1957</v>
      </c>
      <c r="J91" s="113">
        <v>5</v>
      </c>
      <c r="K91" s="227" t="s">
        <v>94</v>
      </c>
      <c r="L91" s="111">
        <v>10000</v>
      </c>
      <c r="M91" s="112" t="s">
        <v>2010</v>
      </c>
      <c r="N91" s="112" t="s">
        <v>147</v>
      </c>
      <c r="O91" s="112" t="s">
        <v>82</v>
      </c>
      <c r="P91" s="112" t="s">
        <v>280</v>
      </c>
      <c r="Q91" s="112" t="s">
        <v>100</v>
      </c>
      <c r="R91" s="112" t="s">
        <v>108</v>
      </c>
      <c r="S91" s="112" t="s">
        <v>99</v>
      </c>
      <c r="T91" s="112" t="s">
        <v>1023</v>
      </c>
      <c r="U91" s="112" t="s">
        <v>100</v>
      </c>
      <c r="V91" s="201">
        <v>1</v>
      </c>
      <c r="W91" s="286">
        <v>400000</v>
      </c>
      <c r="X91" s="286">
        <v>0</v>
      </c>
      <c r="Y91" s="286">
        <v>0</v>
      </c>
      <c r="Z91" s="286">
        <v>0</v>
      </c>
      <c r="AA91" s="286">
        <v>350000</v>
      </c>
      <c r="AB91" s="286">
        <v>50000</v>
      </c>
      <c r="AC91" s="286">
        <v>0</v>
      </c>
      <c r="AD91" s="286">
        <v>0</v>
      </c>
      <c r="AE91" s="286">
        <v>0</v>
      </c>
      <c r="AF91" s="286">
        <v>0</v>
      </c>
      <c r="AG91" s="286">
        <v>0</v>
      </c>
      <c r="AH91" s="286">
        <v>0</v>
      </c>
      <c r="AI91" s="112" t="s">
        <v>88</v>
      </c>
      <c r="AJ91" s="286">
        <v>0</v>
      </c>
      <c r="AK91" s="286">
        <v>0</v>
      </c>
      <c r="AL91" s="286">
        <v>0</v>
      </c>
      <c r="AM91" s="286">
        <v>0</v>
      </c>
      <c r="AN91" s="286">
        <v>0</v>
      </c>
      <c r="AO91" s="286">
        <v>0</v>
      </c>
      <c r="AP91" s="286">
        <v>0</v>
      </c>
      <c r="AQ91" s="286">
        <v>0</v>
      </c>
      <c r="AR91" s="286">
        <v>0</v>
      </c>
      <c r="AS91" s="286">
        <v>0</v>
      </c>
      <c r="AT91" s="286">
        <v>0</v>
      </c>
      <c r="AU91" s="113" t="s">
        <v>2011</v>
      </c>
      <c r="AV91" s="230">
        <v>0</v>
      </c>
      <c r="AW91" s="230">
        <v>0</v>
      </c>
      <c r="AX91" s="230" t="s">
        <v>3609</v>
      </c>
      <c r="AY91" s="141">
        <v>9</v>
      </c>
      <c r="AZ91" s="70">
        <v>1</v>
      </c>
      <c r="BA91" s="70">
        <v>1</v>
      </c>
      <c r="BB91" s="70">
        <v>1</v>
      </c>
      <c r="BC91" s="70">
        <v>1</v>
      </c>
      <c r="BD91" s="70">
        <v>1</v>
      </c>
      <c r="BE91" s="70">
        <v>1</v>
      </c>
      <c r="BF91" s="70">
        <v>1</v>
      </c>
      <c r="BG91" s="71">
        <v>0</v>
      </c>
      <c r="BH91" s="71">
        <v>1</v>
      </c>
      <c r="BI91" s="71">
        <v>0</v>
      </c>
      <c r="BJ91" s="71">
        <v>1</v>
      </c>
      <c r="BK91" s="71">
        <v>0</v>
      </c>
      <c r="BL91" s="70">
        <v>1</v>
      </c>
      <c r="BM91" s="70">
        <v>1</v>
      </c>
      <c r="BN91" s="70">
        <v>0</v>
      </c>
      <c r="BO91" s="70">
        <v>1</v>
      </c>
      <c r="BP91" s="403">
        <v>0</v>
      </c>
      <c r="BQ91" s="403">
        <v>0</v>
      </c>
      <c r="BR91" s="403">
        <v>350000</v>
      </c>
      <c r="BS91" s="403">
        <v>50000</v>
      </c>
      <c r="BT91" s="403">
        <v>0</v>
      </c>
      <c r="BU91" s="403">
        <v>0</v>
      </c>
      <c r="BV91" s="403">
        <v>0</v>
      </c>
      <c r="BW91" s="403">
        <v>0</v>
      </c>
      <c r="BX91" s="403">
        <v>0</v>
      </c>
      <c r="BY91" s="403">
        <v>0</v>
      </c>
      <c r="BZ91" s="401">
        <v>0</v>
      </c>
      <c r="CA91" s="401">
        <v>0</v>
      </c>
      <c r="CB91" s="401">
        <v>0</v>
      </c>
      <c r="CC91" s="401">
        <v>0</v>
      </c>
      <c r="CD91" s="401">
        <v>0</v>
      </c>
      <c r="CE91" s="401">
        <v>0</v>
      </c>
      <c r="CF91" s="401">
        <v>0</v>
      </c>
      <c r="CG91" s="401">
        <v>0</v>
      </c>
      <c r="CH91" s="401">
        <v>0</v>
      </c>
      <c r="CI91" s="401">
        <v>0</v>
      </c>
      <c r="CJ91" s="401">
        <v>0</v>
      </c>
      <c r="CK91" s="401">
        <v>0</v>
      </c>
      <c r="CL91" s="401">
        <v>0</v>
      </c>
      <c r="CM91" s="401">
        <v>0</v>
      </c>
      <c r="CN91" s="401">
        <v>0</v>
      </c>
      <c r="CO91" s="401">
        <v>0</v>
      </c>
      <c r="CP91" s="401">
        <v>0</v>
      </c>
      <c r="CQ91" s="401">
        <v>0</v>
      </c>
      <c r="CR91" s="401">
        <v>0</v>
      </c>
      <c r="CS91" s="401">
        <v>0</v>
      </c>
      <c r="CT91" s="401">
        <v>0</v>
      </c>
      <c r="CU91" s="401">
        <v>0</v>
      </c>
      <c r="CV91" s="401">
        <v>0</v>
      </c>
      <c r="CW91" s="401">
        <v>0</v>
      </c>
      <c r="CX91" s="401">
        <v>0</v>
      </c>
      <c r="CY91" s="401">
        <v>0</v>
      </c>
      <c r="CZ91" s="401">
        <v>0</v>
      </c>
      <c r="DA91" s="401">
        <v>0</v>
      </c>
      <c r="DB91" s="401">
        <v>0</v>
      </c>
      <c r="DC91" s="401">
        <v>0</v>
      </c>
      <c r="DD91" s="401">
        <v>0</v>
      </c>
      <c r="DE91" s="401">
        <v>0</v>
      </c>
      <c r="DF91" s="401">
        <v>0</v>
      </c>
      <c r="DG91" s="403">
        <v>10000</v>
      </c>
      <c r="DH91" s="403">
        <v>10000</v>
      </c>
      <c r="DI91" s="403">
        <v>10000</v>
      </c>
      <c r="DJ91" s="403">
        <v>10000</v>
      </c>
      <c r="DK91" s="403">
        <v>10000</v>
      </c>
      <c r="DL91" s="403">
        <v>10000</v>
      </c>
      <c r="DM91" s="403">
        <v>10000</v>
      </c>
      <c r="DN91" s="403">
        <v>10000</v>
      </c>
      <c r="DO91" s="403">
        <v>10000</v>
      </c>
      <c r="DP91" s="403">
        <v>10000</v>
      </c>
      <c r="DQ91" s="403">
        <v>10000</v>
      </c>
      <c r="DR91" s="403">
        <v>10000</v>
      </c>
      <c r="DS91" s="403">
        <v>10000</v>
      </c>
      <c r="DT91" s="403">
        <v>10000</v>
      </c>
      <c r="DU91" s="403">
        <v>10000</v>
      </c>
      <c r="DV91" s="403">
        <v>10000</v>
      </c>
      <c r="DW91" s="403">
        <v>10000</v>
      </c>
      <c r="DX91" s="403">
        <v>10000</v>
      </c>
      <c r="DY91" s="403">
        <v>10000</v>
      </c>
      <c r="DZ91" s="403">
        <v>10000</v>
      </c>
      <c r="EA91" s="403">
        <v>10000</v>
      </c>
      <c r="EB91" s="403">
        <v>10000</v>
      </c>
      <c r="EC91" s="403">
        <v>10000</v>
      </c>
      <c r="ED91" s="403">
        <v>10000</v>
      </c>
      <c r="EE91" s="403">
        <v>10000</v>
      </c>
      <c r="EF91" s="403">
        <v>10000</v>
      </c>
      <c r="EG91" s="403">
        <v>10000</v>
      </c>
      <c r="EH91" s="403">
        <v>10000</v>
      </c>
      <c r="EI91" s="403">
        <v>10000</v>
      </c>
      <c r="EJ91" s="403">
        <v>10000</v>
      </c>
      <c r="EK91" s="403">
        <v>10000</v>
      </c>
      <c r="EL91" s="403">
        <v>10000</v>
      </c>
      <c r="EM91" s="403">
        <v>10000</v>
      </c>
      <c r="EN91" s="403">
        <v>10000</v>
      </c>
      <c r="EO91" s="403">
        <v>10000</v>
      </c>
      <c r="EP91" s="403">
        <v>10000</v>
      </c>
      <c r="EQ91" s="403">
        <v>10000</v>
      </c>
      <c r="ER91" s="403">
        <v>10000</v>
      </c>
      <c r="ES91" s="403">
        <v>10000</v>
      </c>
      <c r="ET91" s="403">
        <v>10000</v>
      </c>
      <c r="EU91" s="403">
        <v>10000</v>
      </c>
      <c r="EV91" s="403">
        <v>10000</v>
      </c>
      <c r="EW91" s="403">
        <v>10000</v>
      </c>
      <c r="EX91" s="404">
        <v>317460.31746031746</v>
      </c>
      <c r="EY91" s="404">
        <v>43191.879926573798</v>
      </c>
      <c r="EZ91" s="404">
        <v>0</v>
      </c>
      <c r="FA91" s="404">
        <v>0</v>
      </c>
      <c r="FB91" s="404">
        <v>0</v>
      </c>
      <c r="FC91" s="404">
        <v>0</v>
      </c>
      <c r="FD91" s="404">
        <v>0</v>
      </c>
      <c r="FE91" s="404">
        <v>0</v>
      </c>
      <c r="FF91" s="404">
        <v>0</v>
      </c>
      <c r="FG91" s="404">
        <v>0</v>
      </c>
      <c r="FH91" s="404">
        <v>0</v>
      </c>
      <c r="FI91" s="404">
        <v>0</v>
      </c>
      <c r="FJ91" s="404">
        <v>0</v>
      </c>
      <c r="FK91" s="404">
        <v>0</v>
      </c>
      <c r="FL91" s="404">
        <v>0</v>
      </c>
      <c r="FM91" s="404">
        <v>0</v>
      </c>
      <c r="FN91" s="404">
        <v>0</v>
      </c>
      <c r="FO91" s="404">
        <v>0</v>
      </c>
      <c r="FP91" s="404">
        <v>0</v>
      </c>
      <c r="FQ91" s="404">
        <v>0</v>
      </c>
      <c r="FR91" s="404">
        <v>0</v>
      </c>
      <c r="FS91" s="404">
        <v>0</v>
      </c>
      <c r="FT91" s="404">
        <v>0</v>
      </c>
      <c r="FU91" s="404">
        <v>0</v>
      </c>
      <c r="FV91" s="404">
        <v>0</v>
      </c>
      <c r="FW91" s="404">
        <v>0</v>
      </c>
      <c r="FX91" s="404">
        <v>0</v>
      </c>
      <c r="FY91" s="404">
        <v>0</v>
      </c>
      <c r="FZ91" s="404">
        <v>0</v>
      </c>
      <c r="GA91" s="404">
        <v>0</v>
      </c>
      <c r="GB91" s="404">
        <v>0</v>
      </c>
      <c r="GC91" s="404">
        <v>0</v>
      </c>
      <c r="GD91" s="404">
        <v>0</v>
      </c>
      <c r="GE91" s="404">
        <v>0</v>
      </c>
      <c r="GF91" s="404">
        <v>0</v>
      </c>
      <c r="GG91" s="404">
        <v>0</v>
      </c>
      <c r="GH91" s="404">
        <v>0</v>
      </c>
      <c r="GI91" s="404">
        <v>0</v>
      </c>
      <c r="GJ91" s="404">
        <v>0</v>
      </c>
      <c r="GK91" s="404">
        <v>0</v>
      </c>
      <c r="GL91" s="404">
        <v>9070.2947845804993</v>
      </c>
      <c r="GM91" s="404">
        <v>8638.3759853147603</v>
      </c>
      <c r="GN91" s="404">
        <v>8227.0247479188201</v>
      </c>
      <c r="GO91" s="404">
        <v>7835.2616646845891</v>
      </c>
      <c r="GP91" s="404">
        <v>7462.153966366277</v>
      </c>
      <c r="GQ91" s="404">
        <v>7106.8133013012148</v>
      </c>
      <c r="GR91" s="404">
        <v>6768.3936202868717</v>
      </c>
      <c r="GS91" s="404">
        <v>6446.0891621779729</v>
      </c>
      <c r="GT91" s="404">
        <v>6139.1325354075934</v>
      </c>
      <c r="GU91" s="404">
        <v>5846.7928908643744</v>
      </c>
      <c r="GV91" s="404">
        <v>5568.3741817755954</v>
      </c>
      <c r="GW91" s="404">
        <v>5303.2135064529466</v>
      </c>
      <c r="GX91" s="404">
        <v>5050.6795299551886</v>
      </c>
      <c r="GY91" s="404">
        <v>4810.1709809097019</v>
      </c>
      <c r="GZ91" s="404">
        <v>4581.1152199140024</v>
      </c>
      <c r="HA91" s="404">
        <v>4362.9668761085732</v>
      </c>
      <c r="HB91" s="404">
        <v>4155.2065486748315</v>
      </c>
      <c r="HC91" s="404">
        <v>3957.3395701665063</v>
      </c>
      <c r="HD91" s="404">
        <v>3768.8948287300059</v>
      </c>
      <c r="HE91" s="404">
        <v>3589.4236464095297</v>
      </c>
      <c r="HF91" s="404">
        <v>3418.498710866219</v>
      </c>
      <c r="HG91" s="404">
        <v>3255.7130579678269</v>
      </c>
      <c r="HH91" s="404">
        <v>3100.679102826502</v>
      </c>
      <c r="HI91" s="404">
        <v>2953.0277169776209</v>
      </c>
      <c r="HJ91" s="404">
        <v>2812.4073495024963</v>
      </c>
      <c r="HK91" s="404">
        <v>2678.4831900023769</v>
      </c>
      <c r="HL91" s="404">
        <v>2550.9363714308356</v>
      </c>
      <c r="HM91" s="404">
        <v>2429.4632108865098</v>
      </c>
      <c r="HN91" s="404">
        <v>2313.7744865585814</v>
      </c>
      <c r="HO91" s="404">
        <v>2203.5947491034099</v>
      </c>
      <c r="HP91" s="404">
        <v>2098.6616658127714</v>
      </c>
      <c r="HQ91" s="404">
        <v>1998.7253960121634</v>
      </c>
      <c r="HR91" s="404">
        <v>1903.5479962020604</v>
      </c>
      <c r="HS91" s="404">
        <v>1812.9028535257717</v>
      </c>
      <c r="HT91" s="404">
        <v>1726.5741462150208</v>
      </c>
      <c r="HU91" s="404">
        <v>1644.3563297285912</v>
      </c>
      <c r="HV91" s="404">
        <v>1566.0536473605632</v>
      </c>
      <c r="HW91" s="404">
        <v>1491.4796641529169</v>
      </c>
      <c r="HX91" s="404">
        <v>1420.4568230027783</v>
      </c>
      <c r="HY91" s="404">
        <v>1352.8160219074077</v>
      </c>
      <c r="HZ91" s="404">
        <v>360652.19738689123</v>
      </c>
      <c r="IA91" s="404">
        <v>41233.11114886494</v>
      </c>
      <c r="IB91" s="401">
        <v>0.11432929411665815</v>
      </c>
    </row>
    <row r="92" spans="1:236" s="181" customFormat="1" ht="90" customHeight="1" x14ac:dyDescent="0.25">
      <c r="A92" s="137" t="s">
        <v>1436</v>
      </c>
      <c r="B92" s="138" t="s">
        <v>1437</v>
      </c>
      <c r="C92" s="138" t="s">
        <v>1465</v>
      </c>
      <c r="D92" s="121">
        <v>6</v>
      </c>
      <c r="E92" s="138" t="s">
        <v>1466</v>
      </c>
      <c r="F92" s="118" t="s">
        <v>1467</v>
      </c>
      <c r="G92" s="118" t="s">
        <v>1468</v>
      </c>
      <c r="H92" s="142" t="s">
        <v>77</v>
      </c>
      <c r="I92" s="118" t="s">
        <v>1442</v>
      </c>
      <c r="J92" s="118">
        <v>5</v>
      </c>
      <c r="K92" s="95" t="s">
        <v>206</v>
      </c>
      <c r="L92" s="142">
        <v>10000</v>
      </c>
      <c r="M92" s="142" t="s">
        <v>1469</v>
      </c>
      <c r="N92" s="142" t="s">
        <v>147</v>
      </c>
      <c r="O92" s="73" t="s">
        <v>106</v>
      </c>
      <c r="P92" s="142" t="s">
        <v>293</v>
      </c>
      <c r="Q92" s="112" t="s">
        <v>100</v>
      </c>
      <c r="R92" s="142" t="s">
        <v>226</v>
      </c>
      <c r="S92" s="142" t="s">
        <v>99</v>
      </c>
      <c r="T92" s="142" t="s">
        <v>866</v>
      </c>
      <c r="U92" s="142" t="s">
        <v>100</v>
      </c>
      <c r="V92" s="117">
        <v>1</v>
      </c>
      <c r="W92" s="136">
        <v>423599.88</v>
      </c>
      <c r="X92" s="136">
        <v>3000</v>
      </c>
      <c r="Y92" s="136">
        <v>0</v>
      </c>
      <c r="Z92" s="136"/>
      <c r="AA92" s="136">
        <v>303599.88</v>
      </c>
      <c r="AB92" s="136">
        <v>120000</v>
      </c>
      <c r="AC92" s="136">
        <v>0</v>
      </c>
      <c r="AD92" s="136">
        <v>0</v>
      </c>
      <c r="AE92" s="139">
        <v>0</v>
      </c>
      <c r="AF92" s="139">
        <v>0</v>
      </c>
      <c r="AG92" s="139">
        <v>0</v>
      </c>
      <c r="AH92" s="139">
        <v>0</v>
      </c>
      <c r="AI92" s="142" t="s">
        <v>88</v>
      </c>
      <c r="AJ92" s="134">
        <v>0</v>
      </c>
      <c r="AK92" s="136">
        <v>0</v>
      </c>
      <c r="AL92" s="136">
        <v>0</v>
      </c>
      <c r="AM92" s="136">
        <v>0</v>
      </c>
      <c r="AN92" s="136">
        <v>0</v>
      </c>
      <c r="AO92" s="136">
        <v>0</v>
      </c>
      <c r="AP92" s="136">
        <v>0</v>
      </c>
      <c r="AQ92" s="139">
        <v>0</v>
      </c>
      <c r="AR92" s="139">
        <v>0</v>
      </c>
      <c r="AS92" s="139">
        <v>0</v>
      </c>
      <c r="AT92" s="139">
        <v>0</v>
      </c>
      <c r="AU92" s="118"/>
      <c r="AV92" s="230">
        <v>0</v>
      </c>
      <c r="AW92" s="230">
        <v>0</v>
      </c>
      <c r="AX92" s="230" t="s">
        <v>3601</v>
      </c>
      <c r="AY92" s="141">
        <v>9</v>
      </c>
      <c r="AZ92" s="70">
        <v>1</v>
      </c>
      <c r="BA92" s="70">
        <v>1</v>
      </c>
      <c r="BB92" s="70">
        <v>1</v>
      </c>
      <c r="BC92" s="70">
        <v>1</v>
      </c>
      <c r="BD92" s="70">
        <v>1</v>
      </c>
      <c r="BE92" s="70">
        <v>1</v>
      </c>
      <c r="BF92" s="70">
        <v>1</v>
      </c>
      <c r="BG92" s="71">
        <v>0</v>
      </c>
      <c r="BH92" s="71">
        <v>1</v>
      </c>
      <c r="BI92" s="71">
        <v>0</v>
      </c>
      <c r="BJ92" s="71">
        <v>1</v>
      </c>
      <c r="BK92" s="71">
        <v>0</v>
      </c>
      <c r="BL92" s="70">
        <v>1</v>
      </c>
      <c r="BM92" s="70">
        <v>1</v>
      </c>
      <c r="BN92" s="70">
        <v>0</v>
      </c>
      <c r="BO92" s="70">
        <v>1</v>
      </c>
      <c r="BP92" s="403">
        <v>0</v>
      </c>
      <c r="BQ92" s="403">
        <v>0</v>
      </c>
      <c r="BR92" s="403">
        <v>303599.88</v>
      </c>
      <c r="BS92" s="403">
        <v>120000</v>
      </c>
      <c r="BT92" s="403">
        <v>0</v>
      </c>
      <c r="BU92" s="403">
        <v>0</v>
      </c>
      <c r="BV92" s="403">
        <v>0</v>
      </c>
      <c r="BW92" s="403">
        <v>0</v>
      </c>
      <c r="BX92" s="403">
        <v>0</v>
      </c>
      <c r="BY92" s="403">
        <v>0</v>
      </c>
      <c r="BZ92" s="401">
        <v>0</v>
      </c>
      <c r="CA92" s="401">
        <v>0</v>
      </c>
      <c r="CB92" s="401">
        <v>0</v>
      </c>
      <c r="CC92" s="401">
        <v>0</v>
      </c>
      <c r="CD92" s="401">
        <v>0</v>
      </c>
      <c r="CE92" s="401">
        <v>0</v>
      </c>
      <c r="CF92" s="401">
        <v>0</v>
      </c>
      <c r="CG92" s="401">
        <v>0</v>
      </c>
      <c r="CH92" s="401">
        <v>0</v>
      </c>
      <c r="CI92" s="401">
        <v>0</v>
      </c>
      <c r="CJ92" s="401">
        <v>0</v>
      </c>
      <c r="CK92" s="401">
        <v>0</v>
      </c>
      <c r="CL92" s="401">
        <v>0</v>
      </c>
      <c r="CM92" s="401">
        <v>0</v>
      </c>
      <c r="CN92" s="401">
        <v>0</v>
      </c>
      <c r="CO92" s="401">
        <v>0</v>
      </c>
      <c r="CP92" s="401">
        <v>0</v>
      </c>
      <c r="CQ92" s="401">
        <v>0</v>
      </c>
      <c r="CR92" s="401">
        <v>0</v>
      </c>
      <c r="CS92" s="401">
        <v>0</v>
      </c>
      <c r="CT92" s="401">
        <v>0</v>
      </c>
      <c r="CU92" s="401">
        <v>0</v>
      </c>
      <c r="CV92" s="401">
        <v>0</v>
      </c>
      <c r="CW92" s="401">
        <v>0</v>
      </c>
      <c r="CX92" s="401">
        <v>0</v>
      </c>
      <c r="CY92" s="401">
        <v>0</v>
      </c>
      <c r="CZ92" s="401">
        <v>0</v>
      </c>
      <c r="DA92" s="401">
        <v>0</v>
      </c>
      <c r="DB92" s="401">
        <v>0</v>
      </c>
      <c r="DC92" s="401">
        <v>0</v>
      </c>
      <c r="DD92" s="401">
        <v>0</v>
      </c>
      <c r="DE92" s="401">
        <v>0</v>
      </c>
      <c r="DF92" s="401">
        <v>0</v>
      </c>
      <c r="DG92" s="403">
        <v>10000</v>
      </c>
      <c r="DH92" s="403">
        <v>10000</v>
      </c>
      <c r="DI92" s="403">
        <v>10000</v>
      </c>
      <c r="DJ92" s="403">
        <v>10000</v>
      </c>
      <c r="DK92" s="403">
        <v>10000</v>
      </c>
      <c r="DL92" s="403">
        <v>10000</v>
      </c>
      <c r="DM92" s="403">
        <v>10000</v>
      </c>
      <c r="DN92" s="403">
        <v>10000</v>
      </c>
      <c r="DO92" s="403">
        <v>10000</v>
      </c>
      <c r="DP92" s="403">
        <v>10000</v>
      </c>
      <c r="DQ92" s="403">
        <v>10000</v>
      </c>
      <c r="DR92" s="403">
        <v>10000</v>
      </c>
      <c r="DS92" s="403">
        <v>10000</v>
      </c>
      <c r="DT92" s="403">
        <v>10000</v>
      </c>
      <c r="DU92" s="403">
        <v>10000</v>
      </c>
      <c r="DV92" s="403">
        <v>10000</v>
      </c>
      <c r="DW92" s="403">
        <v>10000</v>
      </c>
      <c r="DX92" s="403">
        <v>10000</v>
      </c>
      <c r="DY92" s="403">
        <v>10000</v>
      </c>
      <c r="DZ92" s="403">
        <v>10000</v>
      </c>
      <c r="EA92" s="403">
        <v>10000</v>
      </c>
      <c r="EB92" s="403">
        <v>10000</v>
      </c>
      <c r="EC92" s="403">
        <v>10000</v>
      </c>
      <c r="ED92" s="403">
        <v>10000</v>
      </c>
      <c r="EE92" s="403">
        <v>10000</v>
      </c>
      <c r="EF92" s="403">
        <v>10000</v>
      </c>
      <c r="EG92" s="403">
        <v>10000</v>
      </c>
      <c r="EH92" s="403">
        <v>10000</v>
      </c>
      <c r="EI92" s="403">
        <v>10000</v>
      </c>
      <c r="EJ92" s="403">
        <v>10000</v>
      </c>
      <c r="EK92" s="403">
        <v>10000</v>
      </c>
      <c r="EL92" s="403">
        <v>10000</v>
      </c>
      <c r="EM92" s="403">
        <v>10000</v>
      </c>
      <c r="EN92" s="403">
        <v>10000</v>
      </c>
      <c r="EO92" s="403">
        <v>10000</v>
      </c>
      <c r="EP92" s="403">
        <v>10000</v>
      </c>
      <c r="EQ92" s="403">
        <v>10000</v>
      </c>
      <c r="ER92" s="403">
        <v>10000</v>
      </c>
      <c r="ES92" s="403">
        <v>10000</v>
      </c>
      <c r="ET92" s="403">
        <v>10000</v>
      </c>
      <c r="EU92" s="403">
        <v>10000</v>
      </c>
      <c r="EV92" s="403">
        <v>10000</v>
      </c>
      <c r="EW92" s="403">
        <v>10000</v>
      </c>
      <c r="EX92" s="404">
        <v>275374.04081632651</v>
      </c>
      <c r="EY92" s="404">
        <v>103660.51182377712</v>
      </c>
      <c r="EZ92" s="404">
        <v>0</v>
      </c>
      <c r="FA92" s="404">
        <v>0</v>
      </c>
      <c r="FB92" s="404">
        <v>0</v>
      </c>
      <c r="FC92" s="404">
        <v>0</v>
      </c>
      <c r="FD92" s="404">
        <v>0</v>
      </c>
      <c r="FE92" s="404">
        <v>0</v>
      </c>
      <c r="FF92" s="404">
        <v>0</v>
      </c>
      <c r="FG92" s="404">
        <v>0</v>
      </c>
      <c r="FH92" s="404">
        <v>0</v>
      </c>
      <c r="FI92" s="404">
        <v>0</v>
      </c>
      <c r="FJ92" s="404">
        <v>0</v>
      </c>
      <c r="FK92" s="404">
        <v>0</v>
      </c>
      <c r="FL92" s="404">
        <v>0</v>
      </c>
      <c r="FM92" s="404">
        <v>0</v>
      </c>
      <c r="FN92" s="404">
        <v>0</v>
      </c>
      <c r="FO92" s="404">
        <v>0</v>
      </c>
      <c r="FP92" s="404">
        <v>0</v>
      </c>
      <c r="FQ92" s="404">
        <v>0</v>
      </c>
      <c r="FR92" s="404">
        <v>0</v>
      </c>
      <c r="FS92" s="404">
        <v>0</v>
      </c>
      <c r="FT92" s="404">
        <v>0</v>
      </c>
      <c r="FU92" s="404">
        <v>0</v>
      </c>
      <c r="FV92" s="404">
        <v>0</v>
      </c>
      <c r="FW92" s="404">
        <v>0</v>
      </c>
      <c r="FX92" s="404">
        <v>0</v>
      </c>
      <c r="FY92" s="404">
        <v>0</v>
      </c>
      <c r="FZ92" s="404">
        <v>0</v>
      </c>
      <c r="GA92" s="404">
        <v>0</v>
      </c>
      <c r="GB92" s="404">
        <v>0</v>
      </c>
      <c r="GC92" s="404">
        <v>0</v>
      </c>
      <c r="GD92" s="404">
        <v>0</v>
      </c>
      <c r="GE92" s="404">
        <v>0</v>
      </c>
      <c r="GF92" s="404">
        <v>0</v>
      </c>
      <c r="GG92" s="404">
        <v>0</v>
      </c>
      <c r="GH92" s="404">
        <v>0</v>
      </c>
      <c r="GI92" s="404">
        <v>0</v>
      </c>
      <c r="GJ92" s="404">
        <v>0</v>
      </c>
      <c r="GK92" s="404">
        <v>0</v>
      </c>
      <c r="GL92" s="404">
        <v>9070.2947845804993</v>
      </c>
      <c r="GM92" s="404">
        <v>8638.3759853147603</v>
      </c>
      <c r="GN92" s="404">
        <v>8227.0247479188201</v>
      </c>
      <c r="GO92" s="404">
        <v>7835.2616646845891</v>
      </c>
      <c r="GP92" s="404">
        <v>7462.153966366277</v>
      </c>
      <c r="GQ92" s="404">
        <v>7106.8133013012148</v>
      </c>
      <c r="GR92" s="404">
        <v>6768.3936202868717</v>
      </c>
      <c r="GS92" s="404">
        <v>6446.0891621779729</v>
      </c>
      <c r="GT92" s="404">
        <v>6139.1325354075934</v>
      </c>
      <c r="GU92" s="404">
        <v>5846.7928908643744</v>
      </c>
      <c r="GV92" s="404">
        <v>5568.3741817755954</v>
      </c>
      <c r="GW92" s="404">
        <v>5303.2135064529466</v>
      </c>
      <c r="GX92" s="404">
        <v>5050.6795299551886</v>
      </c>
      <c r="GY92" s="404">
        <v>4810.1709809097019</v>
      </c>
      <c r="GZ92" s="404">
        <v>4581.1152199140024</v>
      </c>
      <c r="HA92" s="404">
        <v>4362.9668761085732</v>
      </c>
      <c r="HB92" s="404">
        <v>4155.2065486748315</v>
      </c>
      <c r="HC92" s="404">
        <v>3957.3395701665063</v>
      </c>
      <c r="HD92" s="404">
        <v>3768.8948287300059</v>
      </c>
      <c r="HE92" s="404">
        <v>3589.4236464095297</v>
      </c>
      <c r="HF92" s="404">
        <v>3418.498710866219</v>
      </c>
      <c r="HG92" s="404">
        <v>3255.7130579678269</v>
      </c>
      <c r="HH92" s="404">
        <v>3100.679102826502</v>
      </c>
      <c r="HI92" s="404">
        <v>2953.0277169776209</v>
      </c>
      <c r="HJ92" s="404">
        <v>2812.4073495024963</v>
      </c>
      <c r="HK92" s="404">
        <v>2678.4831900023769</v>
      </c>
      <c r="HL92" s="404">
        <v>2550.9363714308356</v>
      </c>
      <c r="HM92" s="404">
        <v>2429.4632108865098</v>
      </c>
      <c r="HN92" s="404">
        <v>2313.7744865585814</v>
      </c>
      <c r="HO92" s="404">
        <v>2203.5947491034099</v>
      </c>
      <c r="HP92" s="404">
        <v>2098.6616658127714</v>
      </c>
      <c r="HQ92" s="404">
        <v>1998.7253960121634</v>
      </c>
      <c r="HR92" s="404">
        <v>1903.5479962020604</v>
      </c>
      <c r="HS92" s="404">
        <v>1812.9028535257717</v>
      </c>
      <c r="HT92" s="404">
        <v>1726.5741462150208</v>
      </c>
      <c r="HU92" s="404">
        <v>1644.3563297285912</v>
      </c>
      <c r="HV92" s="404">
        <v>1566.0536473605632</v>
      </c>
      <c r="HW92" s="404">
        <v>1491.4796641529169</v>
      </c>
      <c r="HX92" s="404">
        <v>1420.4568230027783</v>
      </c>
      <c r="HY92" s="404">
        <v>1352.8160219074077</v>
      </c>
      <c r="HZ92" s="404">
        <v>379034.55264010362</v>
      </c>
      <c r="IA92" s="404">
        <v>41233.11114886494</v>
      </c>
      <c r="IB92" s="401">
        <v>0.10878457085683192</v>
      </c>
    </row>
    <row r="93" spans="1:236" s="181" customFormat="1" ht="90" customHeight="1" x14ac:dyDescent="0.25">
      <c r="A93" s="161" t="s">
        <v>3062</v>
      </c>
      <c r="B93" s="150" t="s">
        <v>3063</v>
      </c>
      <c r="C93" s="150" t="s">
        <v>3425</v>
      </c>
      <c r="D93" s="165">
        <v>19</v>
      </c>
      <c r="E93" s="150" t="s">
        <v>3153</v>
      </c>
      <c r="F93" s="151" t="s">
        <v>3154</v>
      </c>
      <c r="G93" s="160" t="s">
        <v>3155</v>
      </c>
      <c r="H93" s="79" t="s">
        <v>77</v>
      </c>
      <c r="I93" s="151" t="s">
        <v>3156</v>
      </c>
      <c r="J93" s="151">
        <v>10</v>
      </c>
      <c r="K93" s="227" t="s">
        <v>94</v>
      </c>
      <c r="L93" s="79">
        <v>9684</v>
      </c>
      <c r="M93" s="79" t="s">
        <v>3157</v>
      </c>
      <c r="N93" s="79" t="s">
        <v>147</v>
      </c>
      <c r="O93" s="73" t="s">
        <v>106</v>
      </c>
      <c r="P93" s="79" t="s">
        <v>293</v>
      </c>
      <c r="Q93" s="112" t="s">
        <v>100</v>
      </c>
      <c r="R93" s="79" t="s">
        <v>108</v>
      </c>
      <c r="S93" s="79" t="s">
        <v>99</v>
      </c>
      <c r="T93" s="79" t="s">
        <v>3070</v>
      </c>
      <c r="U93" s="79" t="s">
        <v>100</v>
      </c>
      <c r="V93" s="81">
        <v>1</v>
      </c>
      <c r="W93" s="162">
        <v>797357</v>
      </c>
      <c r="X93" s="162">
        <v>29715</v>
      </c>
      <c r="Y93" s="162">
        <v>0</v>
      </c>
      <c r="Z93" s="162">
        <v>0</v>
      </c>
      <c r="AA93" s="162">
        <v>29715</v>
      </c>
      <c r="AB93" s="162">
        <v>300000</v>
      </c>
      <c r="AC93" s="162">
        <v>250000</v>
      </c>
      <c r="AD93" s="162">
        <v>217642</v>
      </c>
      <c r="AE93" s="149">
        <v>0</v>
      </c>
      <c r="AF93" s="149">
        <v>0</v>
      </c>
      <c r="AG93" s="149">
        <v>0</v>
      </c>
      <c r="AH93" s="149">
        <v>0</v>
      </c>
      <c r="AI93" s="88" t="s">
        <v>88</v>
      </c>
      <c r="AJ93" s="162">
        <v>0</v>
      </c>
      <c r="AK93" s="176">
        <v>0</v>
      </c>
      <c r="AL93" s="176">
        <v>0</v>
      </c>
      <c r="AM93" s="176">
        <v>0</v>
      </c>
      <c r="AN93" s="176">
        <v>0</v>
      </c>
      <c r="AO93" s="176">
        <v>0</v>
      </c>
      <c r="AP93" s="176">
        <v>0</v>
      </c>
      <c r="AQ93" s="149">
        <v>0</v>
      </c>
      <c r="AR93" s="149">
        <v>0</v>
      </c>
      <c r="AS93" s="149">
        <v>0</v>
      </c>
      <c r="AT93" s="149">
        <v>0</v>
      </c>
      <c r="AU93" s="151"/>
      <c r="AV93" s="230">
        <v>0</v>
      </c>
      <c r="AW93" s="230">
        <v>0</v>
      </c>
      <c r="AX93" s="230" t="s">
        <v>3601</v>
      </c>
      <c r="AY93" s="141">
        <v>9</v>
      </c>
      <c r="AZ93" s="70">
        <v>1</v>
      </c>
      <c r="BA93" s="70">
        <v>1</v>
      </c>
      <c r="BB93" s="70">
        <v>1</v>
      </c>
      <c r="BC93" s="70">
        <v>1</v>
      </c>
      <c r="BD93" s="70">
        <v>1</v>
      </c>
      <c r="BE93" s="70">
        <v>1</v>
      </c>
      <c r="BF93" s="70">
        <v>1</v>
      </c>
      <c r="BG93" s="71">
        <v>0</v>
      </c>
      <c r="BH93" s="71">
        <v>1</v>
      </c>
      <c r="BI93" s="71">
        <v>0</v>
      </c>
      <c r="BJ93" s="71">
        <v>1</v>
      </c>
      <c r="BK93" s="71">
        <v>0</v>
      </c>
      <c r="BL93" s="70">
        <v>1</v>
      </c>
      <c r="BM93" s="70">
        <v>1</v>
      </c>
      <c r="BN93" s="70">
        <v>0</v>
      </c>
      <c r="BO93" s="70">
        <v>1</v>
      </c>
      <c r="BP93" s="403">
        <v>0</v>
      </c>
      <c r="BQ93" s="403">
        <v>0</v>
      </c>
      <c r="BR93" s="403">
        <v>29715</v>
      </c>
      <c r="BS93" s="403">
        <v>300000</v>
      </c>
      <c r="BT93" s="403">
        <v>250000</v>
      </c>
      <c r="BU93" s="403">
        <v>217642</v>
      </c>
      <c r="BV93" s="403">
        <v>0</v>
      </c>
      <c r="BW93" s="403">
        <v>0</v>
      </c>
      <c r="BX93" s="403">
        <v>0</v>
      </c>
      <c r="BY93" s="403">
        <v>0</v>
      </c>
      <c r="BZ93" s="401">
        <v>0</v>
      </c>
      <c r="CA93" s="401">
        <v>0</v>
      </c>
      <c r="CB93" s="401">
        <v>0</v>
      </c>
      <c r="CC93" s="401">
        <v>0</v>
      </c>
      <c r="CD93" s="401">
        <v>0</v>
      </c>
      <c r="CE93" s="401">
        <v>0</v>
      </c>
      <c r="CF93" s="401">
        <v>0</v>
      </c>
      <c r="CG93" s="401">
        <v>0</v>
      </c>
      <c r="CH93" s="401">
        <v>0</v>
      </c>
      <c r="CI93" s="401">
        <v>0</v>
      </c>
      <c r="CJ93" s="401">
        <v>0</v>
      </c>
      <c r="CK93" s="401">
        <v>0</v>
      </c>
      <c r="CL93" s="401">
        <v>0</v>
      </c>
      <c r="CM93" s="401">
        <v>0</v>
      </c>
      <c r="CN93" s="401">
        <v>0</v>
      </c>
      <c r="CO93" s="401">
        <v>0</v>
      </c>
      <c r="CP93" s="401">
        <v>0</v>
      </c>
      <c r="CQ93" s="401">
        <v>0</v>
      </c>
      <c r="CR93" s="401">
        <v>0</v>
      </c>
      <c r="CS93" s="401">
        <v>0</v>
      </c>
      <c r="CT93" s="401">
        <v>0</v>
      </c>
      <c r="CU93" s="401">
        <v>0</v>
      </c>
      <c r="CV93" s="401">
        <v>0</v>
      </c>
      <c r="CW93" s="401">
        <v>0</v>
      </c>
      <c r="CX93" s="401">
        <v>0</v>
      </c>
      <c r="CY93" s="401">
        <v>0</v>
      </c>
      <c r="CZ93" s="401">
        <v>0</v>
      </c>
      <c r="DA93" s="401">
        <v>0</v>
      </c>
      <c r="DB93" s="401">
        <v>0</v>
      </c>
      <c r="DC93" s="401">
        <v>0</v>
      </c>
      <c r="DD93" s="401">
        <v>0</v>
      </c>
      <c r="DE93" s="401">
        <v>0</v>
      </c>
      <c r="DF93" s="401">
        <v>0</v>
      </c>
      <c r="DG93" s="403">
        <v>9684</v>
      </c>
      <c r="DH93" s="403">
        <v>9684</v>
      </c>
      <c r="DI93" s="403">
        <v>9684</v>
      </c>
      <c r="DJ93" s="403">
        <v>9684</v>
      </c>
      <c r="DK93" s="403">
        <v>9684</v>
      </c>
      <c r="DL93" s="403">
        <v>9684</v>
      </c>
      <c r="DM93" s="403">
        <v>9684</v>
      </c>
      <c r="DN93" s="403">
        <v>9684</v>
      </c>
      <c r="DO93" s="403">
        <v>9684</v>
      </c>
      <c r="DP93" s="403">
        <v>9684</v>
      </c>
      <c r="DQ93" s="403">
        <v>9684</v>
      </c>
      <c r="DR93" s="403">
        <v>9684</v>
      </c>
      <c r="DS93" s="403">
        <v>9684</v>
      </c>
      <c r="DT93" s="403">
        <v>9684</v>
      </c>
      <c r="DU93" s="403">
        <v>9684</v>
      </c>
      <c r="DV93" s="403">
        <v>9684</v>
      </c>
      <c r="DW93" s="403">
        <v>9684</v>
      </c>
      <c r="DX93" s="403">
        <v>9684</v>
      </c>
      <c r="DY93" s="403">
        <v>9684</v>
      </c>
      <c r="DZ93" s="403">
        <v>9684</v>
      </c>
      <c r="EA93" s="403">
        <v>9684</v>
      </c>
      <c r="EB93" s="403">
        <v>9684</v>
      </c>
      <c r="EC93" s="403">
        <v>9684</v>
      </c>
      <c r="ED93" s="403">
        <v>9684</v>
      </c>
      <c r="EE93" s="403">
        <v>9684</v>
      </c>
      <c r="EF93" s="403">
        <v>9684</v>
      </c>
      <c r="EG93" s="403">
        <v>9684</v>
      </c>
      <c r="EH93" s="403">
        <v>9684</v>
      </c>
      <c r="EI93" s="403">
        <v>9684</v>
      </c>
      <c r="EJ93" s="403">
        <v>9684</v>
      </c>
      <c r="EK93" s="403">
        <v>9684</v>
      </c>
      <c r="EL93" s="403">
        <v>9684</v>
      </c>
      <c r="EM93" s="403">
        <v>9684</v>
      </c>
      <c r="EN93" s="403">
        <v>9684</v>
      </c>
      <c r="EO93" s="403">
        <v>9684</v>
      </c>
      <c r="EP93" s="403">
        <v>9684</v>
      </c>
      <c r="EQ93" s="403">
        <v>9684</v>
      </c>
      <c r="ER93" s="403">
        <v>9684</v>
      </c>
      <c r="ES93" s="403">
        <v>9684</v>
      </c>
      <c r="ET93" s="403">
        <v>9684</v>
      </c>
      <c r="EU93" s="403">
        <v>9684</v>
      </c>
      <c r="EV93" s="403">
        <v>9684</v>
      </c>
      <c r="EW93" s="403">
        <v>9684</v>
      </c>
      <c r="EX93" s="404">
        <v>26952.38095238095</v>
      </c>
      <c r="EY93" s="404">
        <v>259151.2795594428</v>
      </c>
      <c r="EZ93" s="404">
        <v>205675.61869797049</v>
      </c>
      <c r="FA93" s="404">
        <v>170528.20192252833</v>
      </c>
      <c r="FB93" s="404">
        <v>0</v>
      </c>
      <c r="FC93" s="404">
        <v>0</v>
      </c>
      <c r="FD93" s="404">
        <v>0</v>
      </c>
      <c r="FE93" s="404">
        <v>0</v>
      </c>
      <c r="FF93" s="404">
        <v>0</v>
      </c>
      <c r="FG93" s="404">
        <v>0</v>
      </c>
      <c r="FH93" s="404">
        <v>0</v>
      </c>
      <c r="FI93" s="404">
        <v>0</v>
      </c>
      <c r="FJ93" s="404">
        <v>0</v>
      </c>
      <c r="FK93" s="404">
        <v>0</v>
      </c>
      <c r="FL93" s="404">
        <v>0</v>
      </c>
      <c r="FM93" s="404">
        <v>0</v>
      </c>
      <c r="FN93" s="404">
        <v>0</v>
      </c>
      <c r="FO93" s="404">
        <v>0</v>
      </c>
      <c r="FP93" s="404">
        <v>0</v>
      </c>
      <c r="FQ93" s="404">
        <v>0</v>
      </c>
      <c r="FR93" s="404">
        <v>0</v>
      </c>
      <c r="FS93" s="404">
        <v>0</v>
      </c>
      <c r="FT93" s="404">
        <v>0</v>
      </c>
      <c r="FU93" s="404">
        <v>0</v>
      </c>
      <c r="FV93" s="404">
        <v>0</v>
      </c>
      <c r="FW93" s="404">
        <v>0</v>
      </c>
      <c r="FX93" s="404">
        <v>0</v>
      </c>
      <c r="FY93" s="404">
        <v>0</v>
      </c>
      <c r="FZ93" s="404">
        <v>0</v>
      </c>
      <c r="GA93" s="404">
        <v>0</v>
      </c>
      <c r="GB93" s="404">
        <v>0</v>
      </c>
      <c r="GC93" s="404">
        <v>0</v>
      </c>
      <c r="GD93" s="404">
        <v>0</v>
      </c>
      <c r="GE93" s="404">
        <v>0</v>
      </c>
      <c r="GF93" s="404">
        <v>0</v>
      </c>
      <c r="GG93" s="404">
        <v>0</v>
      </c>
      <c r="GH93" s="404">
        <v>0</v>
      </c>
      <c r="GI93" s="404">
        <v>0</v>
      </c>
      <c r="GJ93" s="404">
        <v>0</v>
      </c>
      <c r="GK93" s="404">
        <v>0</v>
      </c>
      <c r="GL93" s="404">
        <v>8783.6734693877552</v>
      </c>
      <c r="GM93" s="404">
        <v>8365.4033041788134</v>
      </c>
      <c r="GN93" s="404">
        <v>7967.0507658845854</v>
      </c>
      <c r="GO93" s="404">
        <v>7587.6673960805565</v>
      </c>
      <c r="GP93" s="404">
        <v>7226.3499010291025</v>
      </c>
      <c r="GQ93" s="404">
        <v>6882.2380009800963</v>
      </c>
      <c r="GR93" s="404">
        <v>6554.5123818858065</v>
      </c>
      <c r="GS93" s="404">
        <v>6242.3927446531488</v>
      </c>
      <c r="GT93" s="404">
        <v>5945.1359472887134</v>
      </c>
      <c r="GU93" s="404">
        <v>5662.0342355130597</v>
      </c>
      <c r="GV93" s="404">
        <v>5392.4135576314866</v>
      </c>
      <c r="GW93" s="404">
        <v>5135.6319596490339</v>
      </c>
      <c r="GX93" s="404">
        <v>4891.0780568086047</v>
      </c>
      <c r="GY93" s="404">
        <v>4658.169577912955</v>
      </c>
      <c r="GZ93" s="404">
        <v>4436.3519789647198</v>
      </c>
      <c r="HA93" s="404">
        <v>4225.0971228235421</v>
      </c>
      <c r="HB93" s="404">
        <v>4023.902021736707</v>
      </c>
      <c r="HC93" s="404">
        <v>3832.2876397492446</v>
      </c>
      <c r="HD93" s="404">
        <v>3649.7977521421376</v>
      </c>
      <c r="HE93" s="404">
        <v>3475.9978591829886</v>
      </c>
      <c r="HF93" s="404">
        <v>3310.4741516028462</v>
      </c>
      <c r="HG93" s="404">
        <v>3152.8325253360435</v>
      </c>
      <c r="HH93" s="404">
        <v>3002.6976431771845</v>
      </c>
      <c r="HI93" s="404">
        <v>2859.7120411211281</v>
      </c>
      <c r="HJ93" s="404">
        <v>2723.5352772582173</v>
      </c>
      <c r="HK93" s="404">
        <v>2593.843121198302</v>
      </c>
      <c r="HL93" s="404">
        <v>2470.3267820936212</v>
      </c>
      <c r="HM93" s="404">
        <v>2352.6921734224961</v>
      </c>
      <c r="HN93" s="404">
        <v>2240.6592127833301</v>
      </c>
      <c r="HO93" s="404">
        <v>2133.9611550317422</v>
      </c>
      <c r="HP93" s="404">
        <v>2032.343957173088</v>
      </c>
      <c r="HQ93" s="404">
        <v>1935.565673498179</v>
      </c>
      <c r="HR93" s="404">
        <v>1843.3958795220753</v>
      </c>
      <c r="HS93" s="404">
        <v>1755.6151233543571</v>
      </c>
      <c r="HT93" s="404">
        <v>1672.0144031946261</v>
      </c>
      <c r="HU93" s="404">
        <v>1592.3946697091676</v>
      </c>
      <c r="HV93" s="404">
        <v>1516.5663521039694</v>
      </c>
      <c r="HW93" s="404">
        <v>1444.3489067656849</v>
      </c>
      <c r="HX93" s="404">
        <v>1375.5703873958905</v>
      </c>
      <c r="HY93" s="404">
        <v>1310.0670356151338</v>
      </c>
      <c r="HZ93" s="404">
        <v>662307.48113232257</v>
      </c>
      <c r="IA93" s="404">
        <v>71216.458146881632</v>
      </c>
      <c r="IB93" s="401">
        <v>0.10752778758459061</v>
      </c>
    </row>
    <row r="94" spans="1:236" s="181" customFormat="1" ht="90" customHeight="1" x14ac:dyDescent="0.25">
      <c r="A94" s="82" t="s">
        <v>2266</v>
      </c>
      <c r="B94" s="84" t="s">
        <v>2483</v>
      </c>
      <c r="C94" s="84" t="s">
        <v>2156</v>
      </c>
      <c r="D94" s="83">
        <v>8</v>
      </c>
      <c r="E94" s="84" t="s">
        <v>3463</v>
      </c>
      <c r="F94" s="87" t="s">
        <v>3464</v>
      </c>
      <c r="G94" s="87" t="s">
        <v>3465</v>
      </c>
      <c r="H94" s="79" t="s">
        <v>77</v>
      </c>
      <c r="I94" s="87" t="s">
        <v>3466</v>
      </c>
      <c r="J94" s="87">
        <v>40</v>
      </c>
      <c r="K94" s="227" t="s">
        <v>79</v>
      </c>
      <c r="L94" s="89">
        <v>4625</v>
      </c>
      <c r="M94" s="89" t="s">
        <v>2743</v>
      </c>
      <c r="N94" s="79" t="s">
        <v>81</v>
      </c>
      <c r="O94" s="13" t="s">
        <v>217</v>
      </c>
      <c r="P94" s="79" t="s">
        <v>225</v>
      </c>
      <c r="Q94" s="79" t="s">
        <v>87</v>
      </c>
      <c r="R94" s="79" t="s">
        <v>226</v>
      </c>
      <c r="S94" s="78" t="s">
        <v>191</v>
      </c>
      <c r="T94" s="89" t="s">
        <v>2489</v>
      </c>
      <c r="U94" s="79" t="s">
        <v>100</v>
      </c>
      <c r="V94" s="81"/>
      <c r="W94" s="80">
        <v>1000000</v>
      </c>
      <c r="X94" s="80">
        <v>50000</v>
      </c>
      <c r="Y94" s="80">
        <v>0</v>
      </c>
      <c r="Z94" s="80">
        <v>0</v>
      </c>
      <c r="AA94" s="80"/>
      <c r="AB94" s="80">
        <v>50000</v>
      </c>
      <c r="AC94" s="80">
        <v>700000</v>
      </c>
      <c r="AD94" s="80">
        <v>250000</v>
      </c>
      <c r="AE94" s="86">
        <v>0</v>
      </c>
      <c r="AF94" s="86">
        <v>0</v>
      </c>
      <c r="AG94" s="86">
        <v>0</v>
      </c>
      <c r="AH94" s="86">
        <v>0</v>
      </c>
      <c r="AI94" s="88" t="s">
        <v>88</v>
      </c>
      <c r="AJ94" s="402">
        <v>40000</v>
      </c>
      <c r="AK94" s="402">
        <v>0</v>
      </c>
      <c r="AL94" s="402">
        <v>0</v>
      </c>
      <c r="AM94" s="402">
        <v>0</v>
      </c>
      <c r="AN94" s="402">
        <v>28000</v>
      </c>
      <c r="AO94" s="402">
        <v>12000</v>
      </c>
      <c r="AP94" s="402">
        <v>0</v>
      </c>
      <c r="AQ94" s="395">
        <v>0</v>
      </c>
      <c r="AR94" s="395">
        <v>0</v>
      </c>
      <c r="AS94" s="395">
        <v>0</v>
      </c>
      <c r="AT94" s="395">
        <v>0</v>
      </c>
      <c r="AU94" s="396" t="s">
        <v>3467</v>
      </c>
      <c r="AV94" s="230">
        <v>0</v>
      </c>
      <c r="AW94" s="230">
        <v>0</v>
      </c>
      <c r="AX94" s="230" t="s">
        <v>3622</v>
      </c>
      <c r="AY94" s="141">
        <v>7</v>
      </c>
      <c r="AZ94" s="70">
        <v>1</v>
      </c>
      <c r="BA94" s="70">
        <v>1</v>
      </c>
      <c r="BB94" s="70">
        <v>0</v>
      </c>
      <c r="BC94" s="70">
        <v>1</v>
      </c>
      <c r="BD94" s="70">
        <v>0</v>
      </c>
      <c r="BE94" s="70">
        <v>1</v>
      </c>
      <c r="BF94" s="70">
        <v>1</v>
      </c>
      <c r="BG94" s="71">
        <v>0</v>
      </c>
      <c r="BH94" s="71">
        <v>1</v>
      </c>
      <c r="BI94" s="71">
        <v>0</v>
      </c>
      <c r="BJ94" s="71">
        <v>0</v>
      </c>
      <c r="BK94" s="71">
        <v>1</v>
      </c>
      <c r="BL94" s="70">
        <v>1</v>
      </c>
      <c r="BM94" s="70">
        <v>1</v>
      </c>
      <c r="BN94" s="70">
        <v>0</v>
      </c>
      <c r="BO94" s="70">
        <v>1</v>
      </c>
      <c r="BP94" s="403">
        <v>0</v>
      </c>
      <c r="BQ94" s="403">
        <v>0</v>
      </c>
      <c r="BR94" s="403">
        <v>0</v>
      </c>
      <c r="BS94" s="403">
        <v>78000</v>
      </c>
      <c r="BT94" s="403">
        <v>712000</v>
      </c>
      <c r="BU94" s="403">
        <v>250000</v>
      </c>
      <c r="BV94" s="403">
        <v>0</v>
      </c>
      <c r="BW94" s="403">
        <v>0</v>
      </c>
      <c r="BX94" s="403">
        <v>0</v>
      </c>
      <c r="BY94" s="403">
        <v>0</v>
      </c>
      <c r="BZ94" s="401">
        <v>0</v>
      </c>
      <c r="CA94" s="401">
        <v>0</v>
      </c>
      <c r="CB94" s="401">
        <v>0</v>
      </c>
      <c r="CC94" s="401">
        <v>0</v>
      </c>
      <c r="CD94" s="401">
        <v>0</v>
      </c>
      <c r="CE94" s="401">
        <v>0</v>
      </c>
      <c r="CF94" s="401">
        <v>0</v>
      </c>
      <c r="CG94" s="401">
        <v>0</v>
      </c>
      <c r="CH94" s="401">
        <v>0</v>
      </c>
      <c r="CI94" s="401">
        <v>0</v>
      </c>
      <c r="CJ94" s="401">
        <v>0</v>
      </c>
      <c r="CK94" s="401">
        <v>0</v>
      </c>
      <c r="CL94" s="401">
        <v>0</v>
      </c>
      <c r="CM94" s="401">
        <v>0</v>
      </c>
      <c r="CN94" s="401">
        <v>0</v>
      </c>
      <c r="CO94" s="401">
        <v>0</v>
      </c>
      <c r="CP94" s="401">
        <v>0</v>
      </c>
      <c r="CQ94" s="401">
        <v>0</v>
      </c>
      <c r="CR94" s="401">
        <v>0</v>
      </c>
      <c r="CS94" s="401">
        <v>0</v>
      </c>
      <c r="CT94" s="401">
        <v>0</v>
      </c>
      <c r="CU94" s="401">
        <v>0</v>
      </c>
      <c r="CV94" s="401">
        <v>0</v>
      </c>
      <c r="CW94" s="401">
        <v>0</v>
      </c>
      <c r="CX94" s="401">
        <v>0</v>
      </c>
      <c r="CY94" s="401">
        <v>0</v>
      </c>
      <c r="CZ94" s="401">
        <v>0</v>
      </c>
      <c r="DA94" s="401">
        <v>0</v>
      </c>
      <c r="DB94" s="401">
        <v>0</v>
      </c>
      <c r="DC94" s="401">
        <v>0</v>
      </c>
      <c r="DD94" s="401">
        <v>0</v>
      </c>
      <c r="DE94" s="401">
        <v>0</v>
      </c>
      <c r="DF94" s="401">
        <v>0</v>
      </c>
      <c r="DG94" s="403">
        <v>4625</v>
      </c>
      <c r="DH94" s="403">
        <v>4625</v>
      </c>
      <c r="DI94" s="403">
        <v>4625</v>
      </c>
      <c r="DJ94" s="403">
        <v>4625</v>
      </c>
      <c r="DK94" s="403">
        <v>4625</v>
      </c>
      <c r="DL94" s="403">
        <v>4625</v>
      </c>
      <c r="DM94" s="403">
        <v>4625</v>
      </c>
      <c r="DN94" s="403">
        <v>4625</v>
      </c>
      <c r="DO94" s="403">
        <v>4625</v>
      </c>
      <c r="DP94" s="403">
        <v>4625</v>
      </c>
      <c r="DQ94" s="403">
        <v>4625</v>
      </c>
      <c r="DR94" s="403">
        <v>4625</v>
      </c>
      <c r="DS94" s="403">
        <v>4625</v>
      </c>
      <c r="DT94" s="403">
        <v>4625</v>
      </c>
      <c r="DU94" s="403">
        <v>4625</v>
      </c>
      <c r="DV94" s="403">
        <v>4625</v>
      </c>
      <c r="DW94" s="403">
        <v>4625</v>
      </c>
      <c r="DX94" s="403">
        <v>4625</v>
      </c>
      <c r="DY94" s="403">
        <v>4625</v>
      </c>
      <c r="DZ94" s="403">
        <v>4625</v>
      </c>
      <c r="EA94" s="403">
        <v>4625</v>
      </c>
      <c r="EB94" s="403">
        <v>4625</v>
      </c>
      <c r="EC94" s="403">
        <v>4625</v>
      </c>
      <c r="ED94" s="403">
        <v>4625</v>
      </c>
      <c r="EE94" s="403">
        <v>4625</v>
      </c>
      <c r="EF94" s="403">
        <v>4625</v>
      </c>
      <c r="EG94" s="403">
        <v>4625</v>
      </c>
      <c r="EH94" s="403">
        <v>4625</v>
      </c>
      <c r="EI94" s="403">
        <v>4625</v>
      </c>
      <c r="EJ94" s="403">
        <v>4625</v>
      </c>
      <c r="EK94" s="403">
        <v>4625</v>
      </c>
      <c r="EL94" s="403">
        <v>4625</v>
      </c>
      <c r="EM94" s="403">
        <v>4625</v>
      </c>
      <c r="EN94" s="403">
        <v>4625</v>
      </c>
      <c r="EO94" s="403">
        <v>4625</v>
      </c>
      <c r="EP94" s="403">
        <v>4625</v>
      </c>
      <c r="EQ94" s="403">
        <v>4625</v>
      </c>
      <c r="ER94" s="403">
        <v>4625</v>
      </c>
      <c r="ES94" s="403">
        <v>4625</v>
      </c>
      <c r="ET94" s="403">
        <v>4625</v>
      </c>
      <c r="EU94" s="403">
        <v>4625</v>
      </c>
      <c r="EV94" s="403">
        <v>4625</v>
      </c>
      <c r="EW94" s="403">
        <v>4625</v>
      </c>
      <c r="EX94" s="404">
        <v>0</v>
      </c>
      <c r="EY94" s="404">
        <v>67379.332685455127</v>
      </c>
      <c r="EZ94" s="404">
        <v>585764.16205181996</v>
      </c>
      <c r="FA94" s="404">
        <v>195881.54161711474</v>
      </c>
      <c r="FB94" s="404">
        <v>0</v>
      </c>
      <c r="FC94" s="404">
        <v>0</v>
      </c>
      <c r="FD94" s="404">
        <v>0</v>
      </c>
      <c r="FE94" s="404">
        <v>0</v>
      </c>
      <c r="FF94" s="404">
        <v>0</v>
      </c>
      <c r="FG94" s="404">
        <v>0</v>
      </c>
      <c r="FH94" s="404">
        <v>0</v>
      </c>
      <c r="FI94" s="404">
        <v>0</v>
      </c>
      <c r="FJ94" s="404">
        <v>0</v>
      </c>
      <c r="FK94" s="404">
        <v>0</v>
      </c>
      <c r="FL94" s="404">
        <v>0</v>
      </c>
      <c r="FM94" s="404">
        <v>0</v>
      </c>
      <c r="FN94" s="404">
        <v>0</v>
      </c>
      <c r="FO94" s="404">
        <v>0</v>
      </c>
      <c r="FP94" s="404">
        <v>0</v>
      </c>
      <c r="FQ94" s="404">
        <v>0</v>
      </c>
      <c r="FR94" s="404">
        <v>0</v>
      </c>
      <c r="FS94" s="404">
        <v>0</v>
      </c>
      <c r="FT94" s="404">
        <v>0</v>
      </c>
      <c r="FU94" s="404">
        <v>0</v>
      </c>
      <c r="FV94" s="404">
        <v>0</v>
      </c>
      <c r="FW94" s="404">
        <v>0</v>
      </c>
      <c r="FX94" s="404">
        <v>0</v>
      </c>
      <c r="FY94" s="404">
        <v>0</v>
      </c>
      <c r="FZ94" s="404">
        <v>0</v>
      </c>
      <c r="GA94" s="404">
        <v>0</v>
      </c>
      <c r="GB94" s="404">
        <v>0</v>
      </c>
      <c r="GC94" s="404">
        <v>0</v>
      </c>
      <c r="GD94" s="404">
        <v>0</v>
      </c>
      <c r="GE94" s="404">
        <v>0</v>
      </c>
      <c r="GF94" s="404">
        <v>0</v>
      </c>
      <c r="GG94" s="404">
        <v>0</v>
      </c>
      <c r="GH94" s="404">
        <v>0</v>
      </c>
      <c r="GI94" s="404">
        <v>0</v>
      </c>
      <c r="GJ94" s="404">
        <v>0</v>
      </c>
      <c r="GK94" s="404">
        <v>0</v>
      </c>
      <c r="GL94" s="404">
        <v>4195.011337868481</v>
      </c>
      <c r="GM94" s="404">
        <v>3995.2488932080764</v>
      </c>
      <c r="GN94" s="404">
        <v>3804.998945912454</v>
      </c>
      <c r="GO94" s="404">
        <v>3623.8085199166226</v>
      </c>
      <c r="GP94" s="404">
        <v>3451.2462094444031</v>
      </c>
      <c r="GQ94" s="404">
        <v>3286.9011518518118</v>
      </c>
      <c r="GR94" s="404">
        <v>3130.3820493826784</v>
      </c>
      <c r="GS94" s="404">
        <v>2981.3162375073125</v>
      </c>
      <c r="GT94" s="404">
        <v>2839.3487976260117</v>
      </c>
      <c r="GU94" s="404">
        <v>2704.1417120247729</v>
      </c>
      <c r="GV94" s="404">
        <v>2575.3730590712125</v>
      </c>
      <c r="GW94" s="404">
        <v>2452.7362467344878</v>
      </c>
      <c r="GX94" s="404">
        <v>2335.9392826042749</v>
      </c>
      <c r="GY94" s="404">
        <v>2224.7040786707371</v>
      </c>
      <c r="GZ94" s="404">
        <v>2118.7657892102261</v>
      </c>
      <c r="HA94" s="404">
        <v>2017.8721802002151</v>
      </c>
      <c r="HB94" s="404">
        <v>1921.7830287621096</v>
      </c>
      <c r="HC94" s="404">
        <v>1830.2695512020091</v>
      </c>
      <c r="HD94" s="404">
        <v>1743.1138582876279</v>
      </c>
      <c r="HE94" s="404">
        <v>1660.1084364644075</v>
      </c>
      <c r="HF94" s="404">
        <v>1581.0556537756263</v>
      </c>
      <c r="HG94" s="404">
        <v>1505.7672893101198</v>
      </c>
      <c r="HH94" s="404">
        <v>1434.0640850572572</v>
      </c>
      <c r="HI94" s="404">
        <v>1365.7753191021498</v>
      </c>
      <c r="HJ94" s="404">
        <v>1300.7383991449044</v>
      </c>
      <c r="HK94" s="404">
        <v>1238.7984753760993</v>
      </c>
      <c r="HL94" s="404">
        <v>1179.8080717867615</v>
      </c>
      <c r="HM94" s="404">
        <v>1123.6267350350106</v>
      </c>
      <c r="HN94" s="404">
        <v>1070.1207000333438</v>
      </c>
      <c r="HO94" s="404">
        <v>1019.1625714603272</v>
      </c>
      <c r="HP94" s="404">
        <v>970.63102043840684</v>
      </c>
      <c r="HQ94" s="404">
        <v>924.4104956556256</v>
      </c>
      <c r="HR94" s="404">
        <v>880.39094824345295</v>
      </c>
      <c r="HS94" s="404">
        <v>838.46756975566939</v>
      </c>
      <c r="HT94" s="404">
        <v>798.54054262444708</v>
      </c>
      <c r="HU94" s="404">
        <v>760.51480249947338</v>
      </c>
      <c r="HV94" s="404">
        <v>724.29981190426042</v>
      </c>
      <c r="HW94" s="404">
        <v>689.80934467072416</v>
      </c>
      <c r="HX94" s="404">
        <v>656.96128063878496</v>
      </c>
      <c r="HY94" s="404">
        <v>625.67741013217608</v>
      </c>
      <c r="HZ94" s="404">
        <v>849025.03635438974</v>
      </c>
      <c r="IA94" s="404">
        <v>75581.689892594557</v>
      </c>
      <c r="IB94" s="401">
        <v>8.9021744537867972E-2</v>
      </c>
    </row>
    <row r="95" spans="1:236" s="181" customFormat="1" ht="90" customHeight="1" x14ac:dyDescent="0.25">
      <c r="A95" s="254" t="s">
        <v>200</v>
      </c>
      <c r="B95" s="8" t="s">
        <v>201</v>
      </c>
      <c r="C95" s="254" t="s">
        <v>219</v>
      </c>
      <c r="D95" s="255">
        <v>3</v>
      </c>
      <c r="E95" s="8" t="s">
        <v>220</v>
      </c>
      <c r="F95" s="7" t="s">
        <v>221</v>
      </c>
      <c r="G95" s="7" t="s">
        <v>222</v>
      </c>
      <c r="H95" s="8" t="s">
        <v>223</v>
      </c>
      <c r="I95" s="7" t="s">
        <v>224</v>
      </c>
      <c r="J95" s="7">
        <v>40</v>
      </c>
      <c r="K95" s="227" t="s">
        <v>94</v>
      </c>
      <c r="L95" s="76">
        <v>12000</v>
      </c>
      <c r="M95" s="4" t="s">
        <v>242</v>
      </c>
      <c r="N95" s="4" t="s">
        <v>81</v>
      </c>
      <c r="O95" s="13" t="s">
        <v>217</v>
      </c>
      <c r="P95" s="4" t="s">
        <v>225</v>
      </c>
      <c r="Q95" s="112" t="s">
        <v>100</v>
      </c>
      <c r="R95" s="4" t="s">
        <v>226</v>
      </c>
      <c r="S95" s="4" t="s">
        <v>191</v>
      </c>
      <c r="T95" s="4" t="s">
        <v>208</v>
      </c>
      <c r="U95" s="4" t="s">
        <v>100</v>
      </c>
      <c r="V95" s="6">
        <v>0.35</v>
      </c>
      <c r="W95" s="256">
        <v>2600000</v>
      </c>
      <c r="X95" s="256">
        <v>130000</v>
      </c>
      <c r="Y95" s="256">
        <v>0</v>
      </c>
      <c r="Z95" s="256">
        <v>0</v>
      </c>
      <c r="AA95" s="256">
        <v>130000</v>
      </c>
      <c r="AB95" s="256">
        <v>2470000</v>
      </c>
      <c r="AC95" s="256">
        <v>0</v>
      </c>
      <c r="AD95" s="256">
        <v>0</v>
      </c>
      <c r="AE95" s="256">
        <v>0</v>
      </c>
      <c r="AF95" s="256">
        <v>0</v>
      </c>
      <c r="AG95" s="256">
        <v>0</v>
      </c>
      <c r="AH95" s="256">
        <v>0</v>
      </c>
      <c r="AI95" s="5" t="s">
        <v>88</v>
      </c>
      <c r="AJ95" s="256">
        <v>0</v>
      </c>
      <c r="AK95" s="256">
        <v>0</v>
      </c>
      <c r="AL95" s="256">
        <v>0</v>
      </c>
      <c r="AM95" s="256">
        <v>0</v>
      </c>
      <c r="AN95" s="256">
        <v>0</v>
      </c>
      <c r="AO95" s="256">
        <v>0</v>
      </c>
      <c r="AP95" s="256">
        <v>0</v>
      </c>
      <c r="AQ95" s="256">
        <v>0</v>
      </c>
      <c r="AR95" s="256">
        <v>0</v>
      </c>
      <c r="AS95" s="256">
        <v>0</v>
      </c>
      <c r="AT95" s="256">
        <v>0</v>
      </c>
      <c r="AU95" s="7"/>
      <c r="AV95" s="230">
        <v>0</v>
      </c>
      <c r="AW95" s="230">
        <v>0</v>
      </c>
      <c r="AX95" s="230" t="s">
        <v>3622</v>
      </c>
      <c r="AY95" s="141">
        <v>7</v>
      </c>
      <c r="AZ95" s="70">
        <v>1</v>
      </c>
      <c r="BA95" s="70">
        <v>1</v>
      </c>
      <c r="BB95" s="70">
        <v>0</v>
      </c>
      <c r="BC95" s="70">
        <v>1</v>
      </c>
      <c r="BD95" s="70">
        <v>1</v>
      </c>
      <c r="BE95" s="70">
        <v>0</v>
      </c>
      <c r="BF95" s="70">
        <v>0</v>
      </c>
      <c r="BG95" s="71">
        <v>0</v>
      </c>
      <c r="BH95" s="71">
        <v>1</v>
      </c>
      <c r="BI95" s="71">
        <v>0</v>
      </c>
      <c r="BJ95" s="71">
        <v>0</v>
      </c>
      <c r="BK95" s="71">
        <v>1</v>
      </c>
      <c r="BL95" s="70">
        <v>1</v>
      </c>
      <c r="BM95" s="70">
        <v>1</v>
      </c>
      <c r="BN95" s="70">
        <v>0</v>
      </c>
      <c r="BO95" s="70">
        <v>1</v>
      </c>
      <c r="BP95" s="403">
        <v>0</v>
      </c>
      <c r="BQ95" s="403">
        <v>0</v>
      </c>
      <c r="BR95" s="403">
        <v>130000</v>
      </c>
      <c r="BS95" s="403">
        <v>2470000</v>
      </c>
      <c r="BT95" s="403">
        <v>0</v>
      </c>
      <c r="BU95" s="403">
        <v>0</v>
      </c>
      <c r="BV95" s="403">
        <v>0</v>
      </c>
      <c r="BW95" s="403">
        <v>0</v>
      </c>
      <c r="BX95" s="403">
        <v>0</v>
      </c>
      <c r="BY95" s="403">
        <v>0</v>
      </c>
      <c r="BZ95" s="401">
        <v>0</v>
      </c>
      <c r="CA95" s="401">
        <v>0</v>
      </c>
      <c r="CB95" s="401">
        <v>0</v>
      </c>
      <c r="CC95" s="401">
        <v>0</v>
      </c>
      <c r="CD95" s="401">
        <v>0</v>
      </c>
      <c r="CE95" s="401">
        <v>0</v>
      </c>
      <c r="CF95" s="401">
        <v>0</v>
      </c>
      <c r="CG95" s="401">
        <v>0</v>
      </c>
      <c r="CH95" s="401">
        <v>0</v>
      </c>
      <c r="CI95" s="401">
        <v>0</v>
      </c>
      <c r="CJ95" s="401">
        <v>0</v>
      </c>
      <c r="CK95" s="401">
        <v>0</v>
      </c>
      <c r="CL95" s="401">
        <v>0</v>
      </c>
      <c r="CM95" s="401">
        <v>0</v>
      </c>
      <c r="CN95" s="401">
        <v>0</v>
      </c>
      <c r="CO95" s="401">
        <v>0</v>
      </c>
      <c r="CP95" s="401">
        <v>0</v>
      </c>
      <c r="CQ95" s="401">
        <v>0</v>
      </c>
      <c r="CR95" s="401">
        <v>0</v>
      </c>
      <c r="CS95" s="401">
        <v>0</v>
      </c>
      <c r="CT95" s="401">
        <v>0</v>
      </c>
      <c r="CU95" s="401">
        <v>0</v>
      </c>
      <c r="CV95" s="401">
        <v>0</v>
      </c>
      <c r="CW95" s="401">
        <v>0</v>
      </c>
      <c r="CX95" s="401">
        <v>0</v>
      </c>
      <c r="CY95" s="401">
        <v>0</v>
      </c>
      <c r="CZ95" s="401">
        <v>0</v>
      </c>
      <c r="DA95" s="401">
        <v>0</v>
      </c>
      <c r="DB95" s="401">
        <v>0</v>
      </c>
      <c r="DC95" s="401">
        <v>0</v>
      </c>
      <c r="DD95" s="401">
        <v>0</v>
      </c>
      <c r="DE95" s="401">
        <v>0</v>
      </c>
      <c r="DF95" s="401">
        <v>0</v>
      </c>
      <c r="DG95" s="403">
        <v>12000</v>
      </c>
      <c r="DH95" s="403">
        <v>12000</v>
      </c>
      <c r="DI95" s="403">
        <v>12000</v>
      </c>
      <c r="DJ95" s="403">
        <v>12000</v>
      </c>
      <c r="DK95" s="403">
        <v>12000</v>
      </c>
      <c r="DL95" s="403">
        <v>12000</v>
      </c>
      <c r="DM95" s="403">
        <v>12000</v>
      </c>
      <c r="DN95" s="403">
        <v>12000</v>
      </c>
      <c r="DO95" s="403">
        <v>12000</v>
      </c>
      <c r="DP95" s="403">
        <v>12000</v>
      </c>
      <c r="DQ95" s="403">
        <v>12000</v>
      </c>
      <c r="DR95" s="403">
        <v>12000</v>
      </c>
      <c r="DS95" s="403">
        <v>12000</v>
      </c>
      <c r="DT95" s="403">
        <v>12000</v>
      </c>
      <c r="DU95" s="403">
        <v>12000</v>
      </c>
      <c r="DV95" s="403">
        <v>12000</v>
      </c>
      <c r="DW95" s="403">
        <v>12000</v>
      </c>
      <c r="DX95" s="403">
        <v>12000</v>
      </c>
      <c r="DY95" s="403">
        <v>12000</v>
      </c>
      <c r="DZ95" s="403">
        <v>12000</v>
      </c>
      <c r="EA95" s="403">
        <v>12000</v>
      </c>
      <c r="EB95" s="403">
        <v>12000</v>
      </c>
      <c r="EC95" s="403">
        <v>12000</v>
      </c>
      <c r="ED95" s="403">
        <v>12000</v>
      </c>
      <c r="EE95" s="403">
        <v>12000</v>
      </c>
      <c r="EF95" s="403">
        <v>12000</v>
      </c>
      <c r="EG95" s="403">
        <v>12000</v>
      </c>
      <c r="EH95" s="403">
        <v>12000</v>
      </c>
      <c r="EI95" s="403">
        <v>12000</v>
      </c>
      <c r="EJ95" s="403">
        <v>12000</v>
      </c>
      <c r="EK95" s="403">
        <v>12000</v>
      </c>
      <c r="EL95" s="403">
        <v>12000</v>
      </c>
      <c r="EM95" s="403">
        <v>12000</v>
      </c>
      <c r="EN95" s="403">
        <v>12000</v>
      </c>
      <c r="EO95" s="403">
        <v>12000</v>
      </c>
      <c r="EP95" s="403">
        <v>12000</v>
      </c>
      <c r="EQ95" s="403">
        <v>12000</v>
      </c>
      <c r="ER95" s="403">
        <v>12000</v>
      </c>
      <c r="ES95" s="403">
        <v>12000</v>
      </c>
      <c r="ET95" s="403">
        <v>12000</v>
      </c>
      <c r="EU95" s="403">
        <v>12000</v>
      </c>
      <c r="EV95" s="403">
        <v>12000</v>
      </c>
      <c r="EW95" s="403">
        <v>12000</v>
      </c>
      <c r="EX95" s="404">
        <v>117913.83219954648</v>
      </c>
      <c r="EY95" s="404">
        <v>2133678.8683727458</v>
      </c>
      <c r="EZ95" s="404">
        <v>0</v>
      </c>
      <c r="FA95" s="404">
        <v>0</v>
      </c>
      <c r="FB95" s="404">
        <v>0</v>
      </c>
      <c r="FC95" s="404">
        <v>0</v>
      </c>
      <c r="FD95" s="404">
        <v>0</v>
      </c>
      <c r="FE95" s="404">
        <v>0</v>
      </c>
      <c r="FF95" s="404">
        <v>0</v>
      </c>
      <c r="FG95" s="404">
        <v>0</v>
      </c>
      <c r="FH95" s="404">
        <v>0</v>
      </c>
      <c r="FI95" s="404">
        <v>0</v>
      </c>
      <c r="FJ95" s="404">
        <v>0</v>
      </c>
      <c r="FK95" s="404">
        <v>0</v>
      </c>
      <c r="FL95" s="404">
        <v>0</v>
      </c>
      <c r="FM95" s="404">
        <v>0</v>
      </c>
      <c r="FN95" s="404">
        <v>0</v>
      </c>
      <c r="FO95" s="404">
        <v>0</v>
      </c>
      <c r="FP95" s="404">
        <v>0</v>
      </c>
      <c r="FQ95" s="404">
        <v>0</v>
      </c>
      <c r="FR95" s="404">
        <v>0</v>
      </c>
      <c r="FS95" s="404">
        <v>0</v>
      </c>
      <c r="FT95" s="404">
        <v>0</v>
      </c>
      <c r="FU95" s="404">
        <v>0</v>
      </c>
      <c r="FV95" s="404">
        <v>0</v>
      </c>
      <c r="FW95" s="404">
        <v>0</v>
      </c>
      <c r="FX95" s="404">
        <v>0</v>
      </c>
      <c r="FY95" s="404">
        <v>0</v>
      </c>
      <c r="FZ95" s="404">
        <v>0</v>
      </c>
      <c r="GA95" s="404">
        <v>0</v>
      </c>
      <c r="GB95" s="404">
        <v>0</v>
      </c>
      <c r="GC95" s="404">
        <v>0</v>
      </c>
      <c r="GD95" s="404">
        <v>0</v>
      </c>
      <c r="GE95" s="404">
        <v>0</v>
      </c>
      <c r="GF95" s="404">
        <v>0</v>
      </c>
      <c r="GG95" s="404">
        <v>0</v>
      </c>
      <c r="GH95" s="404">
        <v>0</v>
      </c>
      <c r="GI95" s="404">
        <v>0</v>
      </c>
      <c r="GJ95" s="404">
        <v>0</v>
      </c>
      <c r="GK95" s="404">
        <v>0</v>
      </c>
      <c r="GL95" s="404">
        <v>10884.353741496598</v>
      </c>
      <c r="GM95" s="404">
        <v>10366.051182377712</v>
      </c>
      <c r="GN95" s="404">
        <v>9872.4296975025845</v>
      </c>
      <c r="GO95" s="404">
        <v>9402.313997621508</v>
      </c>
      <c r="GP95" s="404">
        <v>8954.5847596395324</v>
      </c>
      <c r="GQ95" s="404">
        <v>8528.1759615614574</v>
      </c>
      <c r="GR95" s="404">
        <v>8122.0723443442457</v>
      </c>
      <c r="GS95" s="404">
        <v>7735.3069946135674</v>
      </c>
      <c r="GT95" s="404">
        <v>7366.9590424891121</v>
      </c>
      <c r="GU95" s="404">
        <v>7016.1514690372487</v>
      </c>
      <c r="GV95" s="404">
        <v>6682.0490181307141</v>
      </c>
      <c r="GW95" s="404">
        <v>6363.8562077435363</v>
      </c>
      <c r="GX95" s="404">
        <v>6060.815435946226</v>
      </c>
      <c r="GY95" s="404">
        <v>5772.2051770916423</v>
      </c>
      <c r="GZ95" s="404">
        <v>5497.3382638968023</v>
      </c>
      <c r="HA95" s="404">
        <v>5235.5602513302874</v>
      </c>
      <c r="HB95" s="404">
        <v>4986.247858409798</v>
      </c>
      <c r="HC95" s="404">
        <v>4748.8074841998077</v>
      </c>
      <c r="HD95" s="404">
        <v>4522.6737944760071</v>
      </c>
      <c r="HE95" s="404">
        <v>4307.3083756914357</v>
      </c>
      <c r="HF95" s="404">
        <v>4102.1984530394629</v>
      </c>
      <c r="HG95" s="404">
        <v>3906.855669561392</v>
      </c>
      <c r="HH95" s="404">
        <v>3720.8149233918025</v>
      </c>
      <c r="HI95" s="404">
        <v>3543.6332603731453</v>
      </c>
      <c r="HJ95" s="404">
        <v>3374.8888194029955</v>
      </c>
      <c r="HK95" s="404">
        <v>3214.1798280028524</v>
      </c>
      <c r="HL95" s="404">
        <v>3061.1236457170025</v>
      </c>
      <c r="HM95" s="404">
        <v>2915.3558530638115</v>
      </c>
      <c r="HN95" s="404">
        <v>2776.5293838702978</v>
      </c>
      <c r="HO95" s="404">
        <v>2644.313698924092</v>
      </c>
      <c r="HP95" s="404">
        <v>2518.3939989753258</v>
      </c>
      <c r="HQ95" s="404">
        <v>2398.4704752145963</v>
      </c>
      <c r="HR95" s="404">
        <v>2284.2575954424724</v>
      </c>
      <c r="HS95" s="404">
        <v>2175.4834242309257</v>
      </c>
      <c r="HT95" s="404">
        <v>2071.888975458025</v>
      </c>
      <c r="HU95" s="404">
        <v>1973.2275956743092</v>
      </c>
      <c r="HV95" s="404">
        <v>1879.2643768326759</v>
      </c>
      <c r="HW95" s="404">
        <v>1789.7755969835005</v>
      </c>
      <c r="HX95" s="404">
        <v>1704.5481876033339</v>
      </c>
      <c r="HY95" s="404">
        <v>1623.3792262888894</v>
      </c>
      <c r="HZ95" s="404">
        <v>2251592.7005722923</v>
      </c>
      <c r="IA95" s="404">
        <v>196103.84404565065</v>
      </c>
      <c r="IB95" s="401">
        <v>8.7095611917646781E-2</v>
      </c>
    </row>
    <row r="96" spans="1:236" s="181" customFormat="1" ht="90" customHeight="1" x14ac:dyDescent="0.25">
      <c r="A96" s="137" t="s">
        <v>2026</v>
      </c>
      <c r="B96" s="138" t="s">
        <v>2027</v>
      </c>
      <c r="C96" s="138" t="s">
        <v>2094</v>
      </c>
      <c r="D96" s="142">
        <v>11</v>
      </c>
      <c r="E96" s="138" t="s">
        <v>2095</v>
      </c>
      <c r="F96" s="118" t="s">
        <v>2096</v>
      </c>
      <c r="G96" s="118" t="s">
        <v>2097</v>
      </c>
      <c r="H96" s="142" t="s">
        <v>77</v>
      </c>
      <c r="I96" s="118" t="s">
        <v>2098</v>
      </c>
      <c r="J96" s="142">
        <v>5</v>
      </c>
      <c r="K96" s="227" t="s">
        <v>79</v>
      </c>
      <c r="L96" s="142">
        <v>5000</v>
      </c>
      <c r="M96" s="142" t="s">
        <v>2133</v>
      </c>
      <c r="N96" s="142" t="s">
        <v>147</v>
      </c>
      <c r="O96" s="90" t="s">
        <v>148</v>
      </c>
      <c r="P96" s="78" t="s">
        <v>149</v>
      </c>
      <c r="Q96" s="112" t="s">
        <v>100</v>
      </c>
      <c r="R96" s="142" t="s">
        <v>84</v>
      </c>
      <c r="S96" s="142" t="s">
        <v>99</v>
      </c>
      <c r="T96" s="142" t="s">
        <v>644</v>
      </c>
      <c r="U96" s="142" t="s">
        <v>87</v>
      </c>
      <c r="V96" s="117">
        <v>1</v>
      </c>
      <c r="W96" s="136">
        <v>375430</v>
      </c>
      <c r="X96" s="136">
        <v>0</v>
      </c>
      <c r="Y96" s="136">
        <v>25430</v>
      </c>
      <c r="Z96" s="127">
        <v>0</v>
      </c>
      <c r="AA96" s="136">
        <v>70000</v>
      </c>
      <c r="AB96" s="136">
        <v>70000</v>
      </c>
      <c r="AC96" s="136">
        <v>70000</v>
      </c>
      <c r="AD96" s="136">
        <v>70000</v>
      </c>
      <c r="AE96" s="139">
        <v>70000</v>
      </c>
      <c r="AF96" s="139">
        <v>0</v>
      </c>
      <c r="AG96" s="139">
        <v>0</v>
      </c>
      <c r="AH96" s="139">
        <v>0</v>
      </c>
      <c r="AI96" s="116" t="s">
        <v>88</v>
      </c>
      <c r="AJ96" s="134">
        <v>10000</v>
      </c>
      <c r="AK96" s="134">
        <v>10000</v>
      </c>
      <c r="AL96" s="134">
        <v>0</v>
      </c>
      <c r="AM96" s="134">
        <v>0</v>
      </c>
      <c r="AN96" s="134">
        <v>0</v>
      </c>
      <c r="AO96" s="134">
        <v>0</v>
      </c>
      <c r="AP96" s="134">
        <v>0</v>
      </c>
      <c r="AQ96" s="139">
        <v>0</v>
      </c>
      <c r="AR96" s="139">
        <v>0</v>
      </c>
      <c r="AS96" s="139">
        <v>0</v>
      </c>
      <c r="AT96" s="139">
        <v>0</v>
      </c>
      <c r="AU96" s="118" t="s">
        <v>2099</v>
      </c>
      <c r="AV96" s="230">
        <v>0</v>
      </c>
      <c r="AW96" s="230">
        <v>0</v>
      </c>
      <c r="AX96" s="230" t="s">
        <v>3606</v>
      </c>
      <c r="AY96" s="141">
        <v>9</v>
      </c>
      <c r="AZ96" s="70">
        <v>1</v>
      </c>
      <c r="BA96" s="70">
        <v>1</v>
      </c>
      <c r="BB96" s="70">
        <v>1</v>
      </c>
      <c r="BC96" s="70">
        <v>1</v>
      </c>
      <c r="BD96" s="70">
        <v>1</v>
      </c>
      <c r="BE96" s="70">
        <v>1</v>
      </c>
      <c r="BF96" s="70">
        <v>1</v>
      </c>
      <c r="BG96" s="71">
        <v>0</v>
      </c>
      <c r="BH96" s="71">
        <v>1</v>
      </c>
      <c r="BI96" s="71">
        <v>0</v>
      </c>
      <c r="BJ96" s="71">
        <v>1</v>
      </c>
      <c r="BK96" s="71">
        <v>0</v>
      </c>
      <c r="BL96" s="70">
        <v>1</v>
      </c>
      <c r="BM96" s="70">
        <v>1</v>
      </c>
      <c r="BN96" s="70">
        <v>1</v>
      </c>
      <c r="BO96" s="70">
        <v>0</v>
      </c>
      <c r="BP96" s="403">
        <v>35430</v>
      </c>
      <c r="BQ96" s="403">
        <v>0</v>
      </c>
      <c r="BR96" s="403">
        <v>70000</v>
      </c>
      <c r="BS96" s="403">
        <v>70000</v>
      </c>
      <c r="BT96" s="403">
        <v>70000</v>
      </c>
      <c r="BU96" s="403">
        <v>70000</v>
      </c>
      <c r="BV96" s="403">
        <v>70000</v>
      </c>
      <c r="BW96" s="403">
        <v>0</v>
      </c>
      <c r="BX96" s="403">
        <v>0</v>
      </c>
      <c r="BY96" s="403">
        <v>0</v>
      </c>
      <c r="BZ96" s="401">
        <v>0</v>
      </c>
      <c r="CA96" s="401">
        <v>0</v>
      </c>
      <c r="CB96" s="401">
        <v>0</v>
      </c>
      <c r="CC96" s="401">
        <v>0</v>
      </c>
      <c r="CD96" s="401">
        <v>0</v>
      </c>
      <c r="CE96" s="401">
        <v>0</v>
      </c>
      <c r="CF96" s="401">
        <v>0</v>
      </c>
      <c r="CG96" s="401">
        <v>0</v>
      </c>
      <c r="CH96" s="401">
        <v>0</v>
      </c>
      <c r="CI96" s="401">
        <v>0</v>
      </c>
      <c r="CJ96" s="401">
        <v>0</v>
      </c>
      <c r="CK96" s="401">
        <v>0</v>
      </c>
      <c r="CL96" s="401">
        <v>0</v>
      </c>
      <c r="CM96" s="401">
        <v>0</v>
      </c>
      <c r="CN96" s="401">
        <v>0</v>
      </c>
      <c r="CO96" s="401">
        <v>0</v>
      </c>
      <c r="CP96" s="401">
        <v>0</v>
      </c>
      <c r="CQ96" s="401">
        <v>0</v>
      </c>
      <c r="CR96" s="401">
        <v>0</v>
      </c>
      <c r="CS96" s="401">
        <v>0</v>
      </c>
      <c r="CT96" s="401">
        <v>0</v>
      </c>
      <c r="CU96" s="401">
        <v>0</v>
      </c>
      <c r="CV96" s="401">
        <v>0</v>
      </c>
      <c r="CW96" s="401">
        <v>0</v>
      </c>
      <c r="CX96" s="401">
        <v>0</v>
      </c>
      <c r="CY96" s="401">
        <v>0</v>
      </c>
      <c r="CZ96" s="401">
        <v>0</v>
      </c>
      <c r="DA96" s="401">
        <v>0</v>
      </c>
      <c r="DB96" s="401">
        <v>0</v>
      </c>
      <c r="DC96" s="401">
        <v>0</v>
      </c>
      <c r="DD96" s="401">
        <v>0</v>
      </c>
      <c r="DE96" s="401">
        <v>0</v>
      </c>
      <c r="DF96" s="401">
        <v>0</v>
      </c>
      <c r="DG96" s="403">
        <v>5000</v>
      </c>
      <c r="DH96" s="403">
        <v>5000</v>
      </c>
      <c r="DI96" s="403">
        <v>5000</v>
      </c>
      <c r="DJ96" s="403">
        <v>5000</v>
      </c>
      <c r="DK96" s="403">
        <v>5000</v>
      </c>
      <c r="DL96" s="403">
        <v>5000</v>
      </c>
      <c r="DM96" s="403">
        <v>5000</v>
      </c>
      <c r="DN96" s="403">
        <v>5000</v>
      </c>
      <c r="DO96" s="403">
        <v>5000</v>
      </c>
      <c r="DP96" s="403">
        <v>5000</v>
      </c>
      <c r="DQ96" s="403">
        <v>5000</v>
      </c>
      <c r="DR96" s="403">
        <v>5000</v>
      </c>
      <c r="DS96" s="403">
        <v>5000</v>
      </c>
      <c r="DT96" s="403">
        <v>5000</v>
      </c>
      <c r="DU96" s="403">
        <v>5000</v>
      </c>
      <c r="DV96" s="403">
        <v>5000</v>
      </c>
      <c r="DW96" s="403">
        <v>5000</v>
      </c>
      <c r="DX96" s="403">
        <v>5000</v>
      </c>
      <c r="DY96" s="403">
        <v>5000</v>
      </c>
      <c r="DZ96" s="403">
        <v>5000</v>
      </c>
      <c r="EA96" s="403">
        <v>5000</v>
      </c>
      <c r="EB96" s="403">
        <v>5000</v>
      </c>
      <c r="EC96" s="403">
        <v>5000</v>
      </c>
      <c r="ED96" s="403">
        <v>5000</v>
      </c>
      <c r="EE96" s="403">
        <v>5000</v>
      </c>
      <c r="EF96" s="403">
        <v>5000</v>
      </c>
      <c r="EG96" s="403">
        <v>5000</v>
      </c>
      <c r="EH96" s="403">
        <v>5000</v>
      </c>
      <c r="EI96" s="403">
        <v>5000</v>
      </c>
      <c r="EJ96" s="403">
        <v>5000</v>
      </c>
      <c r="EK96" s="403">
        <v>5000</v>
      </c>
      <c r="EL96" s="403">
        <v>5000</v>
      </c>
      <c r="EM96" s="403">
        <v>5000</v>
      </c>
      <c r="EN96" s="403">
        <v>5000</v>
      </c>
      <c r="EO96" s="403">
        <v>5000</v>
      </c>
      <c r="EP96" s="403">
        <v>5000</v>
      </c>
      <c r="EQ96" s="403">
        <v>5000</v>
      </c>
      <c r="ER96" s="403">
        <v>5000</v>
      </c>
      <c r="ES96" s="403">
        <v>5000</v>
      </c>
      <c r="ET96" s="403">
        <v>5000</v>
      </c>
      <c r="EU96" s="403">
        <v>5000</v>
      </c>
      <c r="EV96" s="403">
        <v>5000</v>
      </c>
      <c r="EW96" s="403">
        <v>5000</v>
      </c>
      <c r="EX96" s="404">
        <v>63492.063492063491</v>
      </c>
      <c r="EY96" s="404">
        <v>60468.631897203319</v>
      </c>
      <c r="EZ96" s="404">
        <v>57589.173235431736</v>
      </c>
      <c r="FA96" s="404">
        <v>54846.831652792127</v>
      </c>
      <c r="FB96" s="404">
        <v>52235.077764563939</v>
      </c>
      <c r="FC96" s="404">
        <v>0</v>
      </c>
      <c r="FD96" s="404">
        <v>0</v>
      </c>
      <c r="FE96" s="404">
        <v>0</v>
      </c>
      <c r="FF96" s="404">
        <v>0</v>
      </c>
      <c r="FG96" s="404">
        <v>0</v>
      </c>
      <c r="FH96" s="404">
        <v>0</v>
      </c>
      <c r="FI96" s="404">
        <v>0</v>
      </c>
      <c r="FJ96" s="404">
        <v>0</v>
      </c>
      <c r="FK96" s="404">
        <v>0</v>
      </c>
      <c r="FL96" s="404">
        <v>0</v>
      </c>
      <c r="FM96" s="404">
        <v>0</v>
      </c>
      <c r="FN96" s="404">
        <v>0</v>
      </c>
      <c r="FO96" s="404">
        <v>0</v>
      </c>
      <c r="FP96" s="404">
        <v>0</v>
      </c>
      <c r="FQ96" s="404">
        <v>0</v>
      </c>
      <c r="FR96" s="404">
        <v>0</v>
      </c>
      <c r="FS96" s="404">
        <v>0</v>
      </c>
      <c r="FT96" s="404">
        <v>0</v>
      </c>
      <c r="FU96" s="404">
        <v>0</v>
      </c>
      <c r="FV96" s="404">
        <v>0</v>
      </c>
      <c r="FW96" s="404">
        <v>0</v>
      </c>
      <c r="FX96" s="404">
        <v>0</v>
      </c>
      <c r="FY96" s="404">
        <v>0</v>
      </c>
      <c r="FZ96" s="404">
        <v>0</v>
      </c>
      <c r="GA96" s="404">
        <v>0</v>
      </c>
      <c r="GB96" s="404">
        <v>0</v>
      </c>
      <c r="GC96" s="404">
        <v>0</v>
      </c>
      <c r="GD96" s="404">
        <v>0</v>
      </c>
      <c r="GE96" s="404">
        <v>0</v>
      </c>
      <c r="GF96" s="404">
        <v>0</v>
      </c>
      <c r="GG96" s="404">
        <v>0</v>
      </c>
      <c r="GH96" s="404">
        <v>0</v>
      </c>
      <c r="GI96" s="404">
        <v>0</v>
      </c>
      <c r="GJ96" s="404">
        <v>0</v>
      </c>
      <c r="GK96" s="404">
        <v>0</v>
      </c>
      <c r="GL96" s="404">
        <v>4535.1473922902496</v>
      </c>
      <c r="GM96" s="404">
        <v>4319.1879926573802</v>
      </c>
      <c r="GN96" s="404">
        <v>4113.5123739594101</v>
      </c>
      <c r="GO96" s="404">
        <v>3917.6308323422945</v>
      </c>
      <c r="GP96" s="404">
        <v>3731.0769831831385</v>
      </c>
      <c r="GQ96" s="404">
        <v>3553.4066506506074</v>
      </c>
      <c r="GR96" s="404">
        <v>3384.1968101434359</v>
      </c>
      <c r="GS96" s="404">
        <v>3223.0445810889864</v>
      </c>
      <c r="GT96" s="404">
        <v>3069.5662677037967</v>
      </c>
      <c r="GU96" s="404">
        <v>2923.3964454321872</v>
      </c>
      <c r="GV96" s="404">
        <v>2784.1870908877977</v>
      </c>
      <c r="GW96" s="404">
        <v>2651.6067532264733</v>
      </c>
      <c r="GX96" s="404">
        <v>2525.3397649775943</v>
      </c>
      <c r="GY96" s="404">
        <v>2405.085490454851</v>
      </c>
      <c r="GZ96" s="404">
        <v>2290.5576099570012</v>
      </c>
      <c r="HA96" s="404">
        <v>2181.4834380542866</v>
      </c>
      <c r="HB96" s="404">
        <v>2077.6032743374158</v>
      </c>
      <c r="HC96" s="404">
        <v>1978.6697850832531</v>
      </c>
      <c r="HD96" s="404">
        <v>1884.4474143650029</v>
      </c>
      <c r="HE96" s="404">
        <v>1794.7118232047649</v>
      </c>
      <c r="HF96" s="404">
        <v>1709.2493554331095</v>
      </c>
      <c r="HG96" s="404">
        <v>1627.8565289839134</v>
      </c>
      <c r="HH96" s="404">
        <v>1550.339551413251</v>
      </c>
      <c r="HI96" s="404">
        <v>1476.5138584888105</v>
      </c>
      <c r="HJ96" s="404">
        <v>1406.2036747512482</v>
      </c>
      <c r="HK96" s="404">
        <v>1339.2415950011884</v>
      </c>
      <c r="HL96" s="404">
        <v>1275.4681857154178</v>
      </c>
      <c r="HM96" s="404">
        <v>1214.7316054432549</v>
      </c>
      <c r="HN96" s="404">
        <v>1156.8872432792907</v>
      </c>
      <c r="HO96" s="404">
        <v>1101.7973745517049</v>
      </c>
      <c r="HP96" s="404">
        <v>1049.3308329063857</v>
      </c>
      <c r="HQ96" s="404">
        <v>999.3626980060817</v>
      </c>
      <c r="HR96" s="404">
        <v>951.7739981010302</v>
      </c>
      <c r="HS96" s="404">
        <v>906.45142676288583</v>
      </c>
      <c r="HT96" s="404">
        <v>863.28707310751042</v>
      </c>
      <c r="HU96" s="404">
        <v>822.17816486429558</v>
      </c>
      <c r="HV96" s="404">
        <v>783.02682368028161</v>
      </c>
      <c r="HW96" s="404">
        <v>745.73983207645847</v>
      </c>
      <c r="HX96" s="404">
        <v>710.22841150138913</v>
      </c>
      <c r="HY96" s="404">
        <v>676.40801095370387</v>
      </c>
      <c r="HZ96" s="404">
        <v>288631.77804205462</v>
      </c>
      <c r="IA96" s="404">
        <v>20616.55557443247</v>
      </c>
      <c r="IB96" s="401">
        <v>7.1428571428571425E-2</v>
      </c>
    </row>
    <row r="97" spans="1:236" s="181" customFormat="1" ht="90" customHeight="1" x14ac:dyDescent="0.25">
      <c r="A97" s="161" t="s">
        <v>2267</v>
      </c>
      <c r="B97" s="150" t="s">
        <v>2961</v>
      </c>
      <c r="C97" s="150" t="s">
        <v>2257</v>
      </c>
      <c r="D97" s="148">
        <v>2</v>
      </c>
      <c r="E97" s="150" t="s">
        <v>2969</v>
      </c>
      <c r="F97" s="151" t="s">
        <v>2970</v>
      </c>
      <c r="G97" s="151" t="s">
        <v>2971</v>
      </c>
      <c r="H97" s="151" t="s">
        <v>2972</v>
      </c>
      <c r="I97" s="151" t="s">
        <v>2966</v>
      </c>
      <c r="J97" s="151">
        <v>40</v>
      </c>
      <c r="K97" s="227" t="s">
        <v>79</v>
      </c>
      <c r="L97" s="159">
        <v>6750</v>
      </c>
      <c r="M97" s="79" t="s">
        <v>2973</v>
      </c>
      <c r="N97" s="79" t="s">
        <v>81</v>
      </c>
      <c r="O97" s="13" t="s">
        <v>217</v>
      </c>
      <c r="P97" s="79" t="s">
        <v>225</v>
      </c>
      <c r="Q97" s="112" t="s">
        <v>87</v>
      </c>
      <c r="R97" s="79" t="s">
        <v>261</v>
      </c>
      <c r="S97" s="79" t="s">
        <v>252</v>
      </c>
      <c r="T97" s="79" t="s">
        <v>2489</v>
      </c>
      <c r="U97" s="79" t="s">
        <v>87</v>
      </c>
      <c r="V97" s="81">
        <v>1</v>
      </c>
      <c r="W97" s="149">
        <v>1907124</v>
      </c>
      <c r="X97" s="149">
        <v>20517</v>
      </c>
      <c r="Y97" s="149">
        <v>0</v>
      </c>
      <c r="Z97" s="149">
        <v>20517</v>
      </c>
      <c r="AA97" s="149">
        <v>490800</v>
      </c>
      <c r="AB97" s="149">
        <v>490800</v>
      </c>
      <c r="AC97" s="149">
        <v>456188</v>
      </c>
      <c r="AD97" s="149">
        <v>448819</v>
      </c>
      <c r="AE97" s="149">
        <v>0</v>
      </c>
      <c r="AF97" s="149">
        <v>0</v>
      </c>
      <c r="AG97" s="149">
        <v>0</v>
      </c>
      <c r="AH97" s="149">
        <v>0</v>
      </c>
      <c r="AI97" s="79" t="s">
        <v>88</v>
      </c>
      <c r="AJ97" s="149">
        <v>0</v>
      </c>
      <c r="AK97" s="149">
        <v>0</v>
      </c>
      <c r="AL97" s="149">
        <v>0</v>
      </c>
      <c r="AM97" s="149">
        <v>0</v>
      </c>
      <c r="AN97" s="149">
        <v>0</v>
      </c>
      <c r="AO97" s="149">
        <v>0</v>
      </c>
      <c r="AP97" s="149">
        <v>0</v>
      </c>
      <c r="AQ97" s="149">
        <v>0</v>
      </c>
      <c r="AR97" s="149">
        <v>0</v>
      </c>
      <c r="AS97" s="149">
        <v>0</v>
      </c>
      <c r="AT97" s="149">
        <v>0</v>
      </c>
      <c r="AU97" s="151" t="s">
        <v>2974</v>
      </c>
      <c r="AV97" s="230">
        <v>0</v>
      </c>
      <c r="AW97" s="230">
        <v>0</v>
      </c>
      <c r="AX97" s="230" t="s">
        <v>3622</v>
      </c>
      <c r="AY97" s="141">
        <v>7</v>
      </c>
      <c r="AZ97" s="70">
        <v>1</v>
      </c>
      <c r="BA97" s="70">
        <v>1</v>
      </c>
      <c r="BB97" s="70">
        <v>1</v>
      </c>
      <c r="BC97" s="70">
        <v>1</v>
      </c>
      <c r="BD97" s="70">
        <v>1</v>
      </c>
      <c r="BE97" s="70">
        <v>0</v>
      </c>
      <c r="BF97" s="70">
        <v>0</v>
      </c>
      <c r="BG97" s="71">
        <v>0</v>
      </c>
      <c r="BH97" s="71">
        <v>1</v>
      </c>
      <c r="BI97" s="71">
        <v>0</v>
      </c>
      <c r="BJ97" s="71">
        <v>0</v>
      </c>
      <c r="BK97" s="71">
        <v>1</v>
      </c>
      <c r="BL97" s="70">
        <v>1</v>
      </c>
      <c r="BM97" s="70">
        <v>0</v>
      </c>
      <c r="BN97" s="70">
        <v>0</v>
      </c>
      <c r="BO97" s="70">
        <v>0</v>
      </c>
      <c r="BP97" s="403">
        <v>0</v>
      </c>
      <c r="BQ97" s="403">
        <v>20517</v>
      </c>
      <c r="BR97" s="403">
        <v>490800</v>
      </c>
      <c r="BS97" s="403">
        <v>490800</v>
      </c>
      <c r="BT97" s="403">
        <v>456188</v>
      </c>
      <c r="BU97" s="403">
        <v>448819</v>
      </c>
      <c r="BV97" s="403">
        <v>0</v>
      </c>
      <c r="BW97" s="403">
        <v>0</v>
      </c>
      <c r="BX97" s="403">
        <v>0</v>
      </c>
      <c r="BY97" s="403">
        <v>0</v>
      </c>
      <c r="BZ97" s="401">
        <v>0</v>
      </c>
      <c r="CA97" s="401">
        <v>0</v>
      </c>
      <c r="CB97" s="401">
        <v>0</v>
      </c>
      <c r="CC97" s="401">
        <v>0</v>
      </c>
      <c r="CD97" s="401">
        <v>0</v>
      </c>
      <c r="CE97" s="401">
        <v>0</v>
      </c>
      <c r="CF97" s="401">
        <v>0</v>
      </c>
      <c r="CG97" s="401">
        <v>0</v>
      </c>
      <c r="CH97" s="401">
        <v>0</v>
      </c>
      <c r="CI97" s="401">
        <v>0</v>
      </c>
      <c r="CJ97" s="401">
        <v>0</v>
      </c>
      <c r="CK97" s="401">
        <v>0</v>
      </c>
      <c r="CL97" s="401">
        <v>0</v>
      </c>
      <c r="CM97" s="401">
        <v>0</v>
      </c>
      <c r="CN97" s="401">
        <v>0</v>
      </c>
      <c r="CO97" s="401">
        <v>0</v>
      </c>
      <c r="CP97" s="401">
        <v>0</v>
      </c>
      <c r="CQ97" s="401">
        <v>0</v>
      </c>
      <c r="CR97" s="401">
        <v>0</v>
      </c>
      <c r="CS97" s="401">
        <v>0</v>
      </c>
      <c r="CT97" s="401">
        <v>0</v>
      </c>
      <c r="CU97" s="401">
        <v>0</v>
      </c>
      <c r="CV97" s="401">
        <v>0</v>
      </c>
      <c r="CW97" s="401">
        <v>0</v>
      </c>
      <c r="CX97" s="401">
        <v>0</v>
      </c>
      <c r="CY97" s="401">
        <v>0</v>
      </c>
      <c r="CZ97" s="401">
        <v>0</v>
      </c>
      <c r="DA97" s="401">
        <v>0</v>
      </c>
      <c r="DB97" s="401">
        <v>0</v>
      </c>
      <c r="DC97" s="401">
        <v>0</v>
      </c>
      <c r="DD97" s="401">
        <v>0</v>
      </c>
      <c r="DE97" s="401">
        <v>0</v>
      </c>
      <c r="DF97" s="401">
        <v>0</v>
      </c>
      <c r="DG97" s="403">
        <v>6750</v>
      </c>
      <c r="DH97" s="403">
        <v>6750</v>
      </c>
      <c r="DI97" s="403">
        <v>6750</v>
      </c>
      <c r="DJ97" s="403">
        <v>6750</v>
      </c>
      <c r="DK97" s="403">
        <v>6750</v>
      </c>
      <c r="DL97" s="403">
        <v>6750</v>
      </c>
      <c r="DM97" s="403">
        <v>6750</v>
      </c>
      <c r="DN97" s="403">
        <v>6750</v>
      </c>
      <c r="DO97" s="403">
        <v>6750</v>
      </c>
      <c r="DP97" s="403">
        <v>6750</v>
      </c>
      <c r="DQ97" s="403">
        <v>6750</v>
      </c>
      <c r="DR97" s="403">
        <v>6750</v>
      </c>
      <c r="DS97" s="403">
        <v>6750</v>
      </c>
      <c r="DT97" s="403">
        <v>6750</v>
      </c>
      <c r="DU97" s="403">
        <v>6750</v>
      </c>
      <c r="DV97" s="403">
        <v>6750</v>
      </c>
      <c r="DW97" s="403">
        <v>6750</v>
      </c>
      <c r="DX97" s="403">
        <v>6750</v>
      </c>
      <c r="DY97" s="403">
        <v>6750</v>
      </c>
      <c r="DZ97" s="403">
        <v>6750</v>
      </c>
      <c r="EA97" s="403">
        <v>6750</v>
      </c>
      <c r="EB97" s="403">
        <v>6750</v>
      </c>
      <c r="EC97" s="403">
        <v>6750</v>
      </c>
      <c r="ED97" s="403">
        <v>6750</v>
      </c>
      <c r="EE97" s="403">
        <v>6750</v>
      </c>
      <c r="EF97" s="403">
        <v>6750</v>
      </c>
      <c r="EG97" s="403">
        <v>6750</v>
      </c>
      <c r="EH97" s="403">
        <v>6750</v>
      </c>
      <c r="EI97" s="403">
        <v>6750</v>
      </c>
      <c r="EJ97" s="403">
        <v>6750</v>
      </c>
      <c r="EK97" s="403">
        <v>6750</v>
      </c>
      <c r="EL97" s="403">
        <v>6750</v>
      </c>
      <c r="EM97" s="403">
        <v>6750</v>
      </c>
      <c r="EN97" s="403">
        <v>6750</v>
      </c>
      <c r="EO97" s="403">
        <v>6750</v>
      </c>
      <c r="EP97" s="403">
        <v>6750</v>
      </c>
      <c r="EQ97" s="403">
        <v>6750</v>
      </c>
      <c r="ER97" s="403">
        <v>6750</v>
      </c>
      <c r="ES97" s="403">
        <v>6750</v>
      </c>
      <c r="ET97" s="403">
        <v>6750</v>
      </c>
      <c r="EU97" s="403">
        <v>6750</v>
      </c>
      <c r="EV97" s="403">
        <v>6750</v>
      </c>
      <c r="EW97" s="403">
        <v>6750</v>
      </c>
      <c r="EX97" s="404">
        <v>445170.06802721089</v>
      </c>
      <c r="EY97" s="404">
        <v>423971.49335924839</v>
      </c>
      <c r="EZ97" s="404">
        <v>375306.99657035904</v>
      </c>
      <c r="FA97" s="404">
        <v>351661.4305082073</v>
      </c>
      <c r="FB97" s="404">
        <v>0</v>
      </c>
      <c r="FC97" s="404">
        <v>0</v>
      </c>
      <c r="FD97" s="404">
        <v>0</v>
      </c>
      <c r="FE97" s="404">
        <v>0</v>
      </c>
      <c r="FF97" s="404">
        <v>0</v>
      </c>
      <c r="FG97" s="404">
        <v>0</v>
      </c>
      <c r="FH97" s="404">
        <v>0</v>
      </c>
      <c r="FI97" s="404">
        <v>0</v>
      </c>
      <c r="FJ97" s="404">
        <v>0</v>
      </c>
      <c r="FK97" s="404">
        <v>0</v>
      </c>
      <c r="FL97" s="404">
        <v>0</v>
      </c>
      <c r="FM97" s="404">
        <v>0</v>
      </c>
      <c r="FN97" s="404">
        <v>0</v>
      </c>
      <c r="FO97" s="404">
        <v>0</v>
      </c>
      <c r="FP97" s="404">
        <v>0</v>
      </c>
      <c r="FQ97" s="404">
        <v>0</v>
      </c>
      <c r="FR97" s="404">
        <v>0</v>
      </c>
      <c r="FS97" s="404">
        <v>0</v>
      </c>
      <c r="FT97" s="404">
        <v>0</v>
      </c>
      <c r="FU97" s="404">
        <v>0</v>
      </c>
      <c r="FV97" s="404">
        <v>0</v>
      </c>
      <c r="FW97" s="404">
        <v>0</v>
      </c>
      <c r="FX97" s="404">
        <v>0</v>
      </c>
      <c r="FY97" s="404">
        <v>0</v>
      </c>
      <c r="FZ97" s="404">
        <v>0</v>
      </c>
      <c r="GA97" s="404">
        <v>0</v>
      </c>
      <c r="GB97" s="404">
        <v>0</v>
      </c>
      <c r="GC97" s="404">
        <v>0</v>
      </c>
      <c r="GD97" s="404">
        <v>0</v>
      </c>
      <c r="GE97" s="404">
        <v>0</v>
      </c>
      <c r="GF97" s="404">
        <v>0</v>
      </c>
      <c r="GG97" s="404">
        <v>0</v>
      </c>
      <c r="GH97" s="404">
        <v>0</v>
      </c>
      <c r="GI97" s="404">
        <v>0</v>
      </c>
      <c r="GJ97" s="404">
        <v>0</v>
      </c>
      <c r="GK97" s="404">
        <v>0</v>
      </c>
      <c r="GL97" s="404">
        <v>6122.4489795918362</v>
      </c>
      <c r="GM97" s="404">
        <v>5830.9037900874628</v>
      </c>
      <c r="GN97" s="404">
        <v>5553.2417048452035</v>
      </c>
      <c r="GO97" s="404">
        <v>5288.8016236620979</v>
      </c>
      <c r="GP97" s="404">
        <v>5036.953927297237</v>
      </c>
      <c r="GQ97" s="404">
        <v>4797.0989783783198</v>
      </c>
      <c r="GR97" s="404">
        <v>4568.6656936936388</v>
      </c>
      <c r="GS97" s="404">
        <v>4351.1101844701316</v>
      </c>
      <c r="GT97" s="404">
        <v>4143.9144614001252</v>
      </c>
      <c r="GU97" s="404">
        <v>3946.5852013334525</v>
      </c>
      <c r="GV97" s="404">
        <v>3758.6525726985269</v>
      </c>
      <c r="GW97" s="404">
        <v>3579.669116855739</v>
      </c>
      <c r="GX97" s="404">
        <v>3409.2086827197522</v>
      </c>
      <c r="GY97" s="404">
        <v>3246.8654121140489</v>
      </c>
      <c r="GZ97" s="404">
        <v>3092.2527734419514</v>
      </c>
      <c r="HA97" s="404">
        <v>2945.0026413732867</v>
      </c>
      <c r="HB97" s="404">
        <v>2804.7644203555114</v>
      </c>
      <c r="HC97" s="404">
        <v>2671.2042098623915</v>
      </c>
      <c r="HD97" s="404">
        <v>2544.0040093927541</v>
      </c>
      <c r="HE97" s="404">
        <v>2422.8609613264325</v>
      </c>
      <c r="HF97" s="404">
        <v>2307.4866298346979</v>
      </c>
      <c r="HG97" s="404">
        <v>2197.606314128283</v>
      </c>
      <c r="HH97" s="404">
        <v>2092.958394407889</v>
      </c>
      <c r="HI97" s="404">
        <v>1993.2937089598943</v>
      </c>
      <c r="HJ97" s="404">
        <v>1898.3749609141848</v>
      </c>
      <c r="HK97" s="404">
        <v>1807.9761532516045</v>
      </c>
      <c r="HL97" s="404">
        <v>1721.8820507158141</v>
      </c>
      <c r="HM97" s="404">
        <v>1639.887667348394</v>
      </c>
      <c r="HN97" s="404">
        <v>1561.7977784270424</v>
      </c>
      <c r="HO97" s="404">
        <v>1487.4264556448018</v>
      </c>
      <c r="HP97" s="404">
        <v>1416.5966244236208</v>
      </c>
      <c r="HQ97" s="404">
        <v>1349.1396423082103</v>
      </c>
      <c r="HR97" s="404">
        <v>1284.8948974363907</v>
      </c>
      <c r="HS97" s="404">
        <v>1223.7094261298957</v>
      </c>
      <c r="HT97" s="404">
        <v>1165.437548695139</v>
      </c>
      <c r="HU97" s="404">
        <v>1109.940522566799</v>
      </c>
      <c r="HV97" s="404">
        <v>1057.0862119683802</v>
      </c>
      <c r="HW97" s="404">
        <v>1006.748773303219</v>
      </c>
      <c r="HX97" s="404">
        <v>958.8083555268754</v>
      </c>
      <c r="HY97" s="404">
        <v>913.15081478750028</v>
      </c>
      <c r="HZ97" s="404">
        <v>1596109.9884650256</v>
      </c>
      <c r="IA97" s="404">
        <v>110308.41227567851</v>
      </c>
      <c r="IB97" s="401">
        <v>6.9110783763568689E-2</v>
      </c>
    </row>
    <row r="98" spans="1:236" s="181" customFormat="1" ht="90" customHeight="1" x14ac:dyDescent="0.25">
      <c r="A98" s="161" t="s">
        <v>2267</v>
      </c>
      <c r="B98" s="150" t="s">
        <v>2910</v>
      </c>
      <c r="C98" s="150" t="s">
        <v>2244</v>
      </c>
      <c r="D98" s="148">
        <v>1</v>
      </c>
      <c r="E98" s="150" t="s">
        <v>2919</v>
      </c>
      <c r="F98" s="151" t="s">
        <v>2920</v>
      </c>
      <c r="G98" s="151" t="s">
        <v>2921</v>
      </c>
      <c r="H98" s="79" t="s">
        <v>77</v>
      </c>
      <c r="I98" s="151" t="s">
        <v>316</v>
      </c>
      <c r="J98" s="151">
        <v>40</v>
      </c>
      <c r="K98" s="227" t="s">
        <v>94</v>
      </c>
      <c r="L98" s="79">
        <v>1700</v>
      </c>
      <c r="M98" s="79" t="s">
        <v>2922</v>
      </c>
      <c r="N98" s="79" t="s">
        <v>81</v>
      </c>
      <c r="O98" s="13" t="s">
        <v>217</v>
      </c>
      <c r="P98" s="79" t="s">
        <v>260</v>
      </c>
      <c r="Q98" s="112" t="s">
        <v>100</v>
      </c>
      <c r="R98" s="79" t="s">
        <v>108</v>
      </c>
      <c r="S98" s="79" t="s">
        <v>99</v>
      </c>
      <c r="T98" s="79" t="s">
        <v>2915</v>
      </c>
      <c r="U98" s="79" t="s">
        <v>100</v>
      </c>
      <c r="V98" s="81">
        <v>1</v>
      </c>
      <c r="W98" s="149">
        <v>490000</v>
      </c>
      <c r="X98" s="149">
        <v>50000</v>
      </c>
      <c r="Y98" s="149">
        <v>0</v>
      </c>
      <c r="Z98" s="149"/>
      <c r="AA98" s="149">
        <v>50000</v>
      </c>
      <c r="AB98" s="149">
        <v>440000</v>
      </c>
      <c r="AC98" s="149">
        <v>0</v>
      </c>
      <c r="AD98" s="149">
        <v>0</v>
      </c>
      <c r="AE98" s="149">
        <v>0</v>
      </c>
      <c r="AF98" s="149">
        <v>0</v>
      </c>
      <c r="AG98" s="149">
        <v>0</v>
      </c>
      <c r="AH98" s="149">
        <v>0</v>
      </c>
      <c r="AI98" s="88" t="s">
        <v>88</v>
      </c>
      <c r="AJ98" s="149">
        <v>0</v>
      </c>
      <c r="AK98" s="149">
        <v>0</v>
      </c>
      <c r="AL98" s="149">
        <v>0</v>
      </c>
      <c r="AM98" s="149">
        <v>0</v>
      </c>
      <c r="AN98" s="149">
        <v>0</v>
      </c>
      <c r="AO98" s="149">
        <v>0</v>
      </c>
      <c r="AP98" s="149">
        <v>0</v>
      </c>
      <c r="AQ98" s="149">
        <v>0</v>
      </c>
      <c r="AR98" s="149">
        <v>0</v>
      </c>
      <c r="AS98" s="149">
        <v>0</v>
      </c>
      <c r="AT98" s="149">
        <v>0</v>
      </c>
      <c r="AU98" s="151"/>
      <c r="AV98" s="230">
        <v>0</v>
      </c>
      <c r="AW98" s="230">
        <v>0</v>
      </c>
      <c r="AX98" s="230" t="s">
        <v>3604</v>
      </c>
      <c r="AY98" s="141">
        <v>8</v>
      </c>
      <c r="AZ98" s="70">
        <v>1</v>
      </c>
      <c r="BA98" s="70">
        <v>1</v>
      </c>
      <c r="BB98" s="70">
        <v>0</v>
      </c>
      <c r="BC98" s="70">
        <v>1</v>
      </c>
      <c r="BD98" s="70">
        <v>1</v>
      </c>
      <c r="BE98" s="70">
        <v>1</v>
      </c>
      <c r="BF98" s="70">
        <v>1</v>
      </c>
      <c r="BG98" s="71">
        <v>0</v>
      </c>
      <c r="BH98" s="71">
        <v>1</v>
      </c>
      <c r="BI98" s="71">
        <v>0</v>
      </c>
      <c r="BJ98" s="71">
        <v>0</v>
      </c>
      <c r="BK98" s="71">
        <v>1</v>
      </c>
      <c r="BL98" s="70">
        <v>1</v>
      </c>
      <c r="BM98" s="70">
        <v>1</v>
      </c>
      <c r="BN98" s="70">
        <v>0</v>
      </c>
      <c r="BO98" s="70">
        <v>1</v>
      </c>
      <c r="BP98" s="403">
        <v>0</v>
      </c>
      <c r="BQ98" s="403">
        <v>0</v>
      </c>
      <c r="BR98" s="403">
        <v>50000</v>
      </c>
      <c r="BS98" s="403">
        <v>440000</v>
      </c>
      <c r="BT98" s="403">
        <v>0</v>
      </c>
      <c r="BU98" s="403">
        <v>0</v>
      </c>
      <c r="BV98" s="403">
        <v>0</v>
      </c>
      <c r="BW98" s="403">
        <v>0</v>
      </c>
      <c r="BX98" s="403">
        <v>0</v>
      </c>
      <c r="BY98" s="403">
        <v>0</v>
      </c>
      <c r="BZ98" s="401">
        <v>0</v>
      </c>
      <c r="CA98" s="401">
        <v>0</v>
      </c>
      <c r="CB98" s="401">
        <v>0</v>
      </c>
      <c r="CC98" s="401">
        <v>0</v>
      </c>
      <c r="CD98" s="401">
        <v>0</v>
      </c>
      <c r="CE98" s="401">
        <v>0</v>
      </c>
      <c r="CF98" s="401">
        <v>0</v>
      </c>
      <c r="CG98" s="401">
        <v>0</v>
      </c>
      <c r="CH98" s="401">
        <v>0</v>
      </c>
      <c r="CI98" s="401">
        <v>0</v>
      </c>
      <c r="CJ98" s="401">
        <v>0</v>
      </c>
      <c r="CK98" s="401">
        <v>0</v>
      </c>
      <c r="CL98" s="401">
        <v>0</v>
      </c>
      <c r="CM98" s="401">
        <v>0</v>
      </c>
      <c r="CN98" s="401">
        <v>0</v>
      </c>
      <c r="CO98" s="401">
        <v>0</v>
      </c>
      <c r="CP98" s="401">
        <v>0</v>
      </c>
      <c r="CQ98" s="401">
        <v>0</v>
      </c>
      <c r="CR98" s="401">
        <v>0</v>
      </c>
      <c r="CS98" s="401">
        <v>0</v>
      </c>
      <c r="CT98" s="401">
        <v>0</v>
      </c>
      <c r="CU98" s="401">
        <v>0</v>
      </c>
      <c r="CV98" s="401">
        <v>0</v>
      </c>
      <c r="CW98" s="401">
        <v>0</v>
      </c>
      <c r="CX98" s="401">
        <v>0</v>
      </c>
      <c r="CY98" s="401">
        <v>0</v>
      </c>
      <c r="CZ98" s="401">
        <v>0</v>
      </c>
      <c r="DA98" s="401">
        <v>0</v>
      </c>
      <c r="DB98" s="401">
        <v>0</v>
      </c>
      <c r="DC98" s="401">
        <v>0</v>
      </c>
      <c r="DD98" s="401">
        <v>0</v>
      </c>
      <c r="DE98" s="401">
        <v>0</v>
      </c>
      <c r="DF98" s="401">
        <v>0</v>
      </c>
      <c r="DG98" s="403">
        <v>1700</v>
      </c>
      <c r="DH98" s="403">
        <v>1700</v>
      </c>
      <c r="DI98" s="403">
        <v>1700</v>
      </c>
      <c r="DJ98" s="403">
        <v>1700</v>
      </c>
      <c r="DK98" s="403">
        <v>1700</v>
      </c>
      <c r="DL98" s="403">
        <v>1700</v>
      </c>
      <c r="DM98" s="403">
        <v>1700</v>
      </c>
      <c r="DN98" s="403">
        <v>1700</v>
      </c>
      <c r="DO98" s="403">
        <v>1700</v>
      </c>
      <c r="DP98" s="403">
        <v>1700</v>
      </c>
      <c r="DQ98" s="403">
        <v>1700</v>
      </c>
      <c r="DR98" s="403">
        <v>1700</v>
      </c>
      <c r="DS98" s="403">
        <v>1700</v>
      </c>
      <c r="DT98" s="403">
        <v>1700</v>
      </c>
      <c r="DU98" s="403">
        <v>1700</v>
      </c>
      <c r="DV98" s="403">
        <v>1700</v>
      </c>
      <c r="DW98" s="403">
        <v>1700</v>
      </c>
      <c r="DX98" s="403">
        <v>1700</v>
      </c>
      <c r="DY98" s="403">
        <v>1700</v>
      </c>
      <c r="DZ98" s="403">
        <v>1700</v>
      </c>
      <c r="EA98" s="403">
        <v>1700</v>
      </c>
      <c r="EB98" s="403">
        <v>1700</v>
      </c>
      <c r="EC98" s="403">
        <v>1700</v>
      </c>
      <c r="ED98" s="403">
        <v>1700</v>
      </c>
      <c r="EE98" s="403">
        <v>1700</v>
      </c>
      <c r="EF98" s="403">
        <v>1700</v>
      </c>
      <c r="EG98" s="403">
        <v>1700</v>
      </c>
      <c r="EH98" s="403">
        <v>1700</v>
      </c>
      <c r="EI98" s="403">
        <v>1700</v>
      </c>
      <c r="EJ98" s="403">
        <v>1700</v>
      </c>
      <c r="EK98" s="403">
        <v>1700</v>
      </c>
      <c r="EL98" s="403">
        <v>1700</v>
      </c>
      <c r="EM98" s="403">
        <v>1700</v>
      </c>
      <c r="EN98" s="403">
        <v>1700</v>
      </c>
      <c r="EO98" s="403">
        <v>1700</v>
      </c>
      <c r="EP98" s="403">
        <v>1700</v>
      </c>
      <c r="EQ98" s="403">
        <v>1700</v>
      </c>
      <c r="ER98" s="403">
        <v>1700</v>
      </c>
      <c r="ES98" s="403">
        <v>1700</v>
      </c>
      <c r="ET98" s="403">
        <v>1700</v>
      </c>
      <c r="EU98" s="403">
        <v>1700</v>
      </c>
      <c r="EV98" s="403">
        <v>1700</v>
      </c>
      <c r="EW98" s="403">
        <v>1700</v>
      </c>
      <c r="EX98" s="404">
        <v>45351.473922902493</v>
      </c>
      <c r="EY98" s="404">
        <v>380088.54335384944</v>
      </c>
      <c r="EZ98" s="404">
        <v>0</v>
      </c>
      <c r="FA98" s="404">
        <v>0</v>
      </c>
      <c r="FB98" s="404">
        <v>0</v>
      </c>
      <c r="FC98" s="404">
        <v>0</v>
      </c>
      <c r="FD98" s="404">
        <v>0</v>
      </c>
      <c r="FE98" s="404">
        <v>0</v>
      </c>
      <c r="FF98" s="404">
        <v>0</v>
      </c>
      <c r="FG98" s="404">
        <v>0</v>
      </c>
      <c r="FH98" s="404">
        <v>0</v>
      </c>
      <c r="FI98" s="404">
        <v>0</v>
      </c>
      <c r="FJ98" s="404">
        <v>0</v>
      </c>
      <c r="FK98" s="404">
        <v>0</v>
      </c>
      <c r="FL98" s="404">
        <v>0</v>
      </c>
      <c r="FM98" s="404">
        <v>0</v>
      </c>
      <c r="FN98" s="404">
        <v>0</v>
      </c>
      <c r="FO98" s="404">
        <v>0</v>
      </c>
      <c r="FP98" s="404">
        <v>0</v>
      </c>
      <c r="FQ98" s="404">
        <v>0</v>
      </c>
      <c r="FR98" s="404">
        <v>0</v>
      </c>
      <c r="FS98" s="404">
        <v>0</v>
      </c>
      <c r="FT98" s="404">
        <v>0</v>
      </c>
      <c r="FU98" s="404">
        <v>0</v>
      </c>
      <c r="FV98" s="404">
        <v>0</v>
      </c>
      <c r="FW98" s="404">
        <v>0</v>
      </c>
      <c r="FX98" s="404">
        <v>0</v>
      </c>
      <c r="FY98" s="404">
        <v>0</v>
      </c>
      <c r="FZ98" s="404">
        <v>0</v>
      </c>
      <c r="GA98" s="404">
        <v>0</v>
      </c>
      <c r="GB98" s="404">
        <v>0</v>
      </c>
      <c r="GC98" s="404">
        <v>0</v>
      </c>
      <c r="GD98" s="404">
        <v>0</v>
      </c>
      <c r="GE98" s="404">
        <v>0</v>
      </c>
      <c r="GF98" s="404">
        <v>0</v>
      </c>
      <c r="GG98" s="404">
        <v>0</v>
      </c>
      <c r="GH98" s="404">
        <v>0</v>
      </c>
      <c r="GI98" s="404">
        <v>0</v>
      </c>
      <c r="GJ98" s="404">
        <v>0</v>
      </c>
      <c r="GK98" s="404">
        <v>0</v>
      </c>
      <c r="GL98" s="404">
        <v>1541.9501133786848</v>
      </c>
      <c r="GM98" s="404">
        <v>1468.5239175035092</v>
      </c>
      <c r="GN98" s="404">
        <v>1398.5942071461993</v>
      </c>
      <c r="GO98" s="404">
        <v>1331.9944829963802</v>
      </c>
      <c r="GP98" s="404">
        <v>1268.566174282267</v>
      </c>
      <c r="GQ98" s="404">
        <v>1208.1582612212064</v>
      </c>
      <c r="GR98" s="404">
        <v>1150.6269154487682</v>
      </c>
      <c r="GS98" s="404">
        <v>1095.8351575702554</v>
      </c>
      <c r="GT98" s="404">
        <v>1043.6525310192908</v>
      </c>
      <c r="GU98" s="404">
        <v>993.95479144694355</v>
      </c>
      <c r="GV98" s="404">
        <v>946.62361090185118</v>
      </c>
      <c r="GW98" s="404">
        <v>901.546296097001</v>
      </c>
      <c r="GX98" s="404">
        <v>858.6155200923821</v>
      </c>
      <c r="GY98" s="404">
        <v>817.72906675464935</v>
      </c>
      <c r="GZ98" s="404">
        <v>778.7895873853804</v>
      </c>
      <c r="HA98" s="404">
        <v>741.70436893845738</v>
      </c>
      <c r="HB98" s="404">
        <v>706.38511327472133</v>
      </c>
      <c r="HC98" s="404">
        <v>672.74772692830607</v>
      </c>
      <c r="HD98" s="404">
        <v>640.71212088410107</v>
      </c>
      <c r="HE98" s="404">
        <v>610.20201988962003</v>
      </c>
      <c r="HF98" s="404">
        <v>581.14478084725715</v>
      </c>
      <c r="HG98" s="404">
        <v>553.47121985453055</v>
      </c>
      <c r="HH98" s="404">
        <v>527.1154474805054</v>
      </c>
      <c r="HI98" s="404">
        <v>502.01471188619558</v>
      </c>
      <c r="HJ98" s="404">
        <v>478.10924941542436</v>
      </c>
      <c r="HK98" s="404">
        <v>455.34214230040408</v>
      </c>
      <c r="HL98" s="404">
        <v>433.65918314324205</v>
      </c>
      <c r="HM98" s="404">
        <v>413.00874585070665</v>
      </c>
      <c r="HN98" s="404">
        <v>393.34166271495883</v>
      </c>
      <c r="HO98" s="404">
        <v>374.61110734757972</v>
      </c>
      <c r="HP98" s="404">
        <v>356.77248318817118</v>
      </c>
      <c r="HQ98" s="404">
        <v>339.78331732206777</v>
      </c>
      <c r="HR98" s="404">
        <v>323.60315935435028</v>
      </c>
      <c r="HS98" s="404">
        <v>308.19348509938118</v>
      </c>
      <c r="HT98" s="404">
        <v>293.51760485655353</v>
      </c>
      <c r="HU98" s="404">
        <v>279.54057605386049</v>
      </c>
      <c r="HV98" s="404">
        <v>266.22912005129575</v>
      </c>
      <c r="HW98" s="404">
        <v>253.55154290599589</v>
      </c>
      <c r="HX98" s="404">
        <v>241.47765991047231</v>
      </c>
      <c r="HY98" s="404">
        <v>229.97872372425934</v>
      </c>
      <c r="HZ98" s="404">
        <v>425440.01727675193</v>
      </c>
      <c r="IA98" s="404">
        <v>27781.377906467194</v>
      </c>
      <c r="IB98" s="401">
        <v>6.5300340302485466E-2</v>
      </c>
    </row>
    <row r="99" spans="1:236" s="181" customFormat="1" ht="90" customHeight="1" x14ac:dyDescent="0.25">
      <c r="A99" s="161" t="s">
        <v>2267</v>
      </c>
      <c r="B99" s="150" t="s">
        <v>2961</v>
      </c>
      <c r="C99" s="150" t="s">
        <v>3046</v>
      </c>
      <c r="D99" s="148">
        <v>4</v>
      </c>
      <c r="E99" s="150" t="s">
        <v>3047</v>
      </c>
      <c r="F99" s="151" t="s">
        <v>3048</v>
      </c>
      <c r="G99" s="151" t="s">
        <v>3049</v>
      </c>
      <c r="H99" s="79" t="s">
        <v>3050</v>
      </c>
      <c r="I99" s="151" t="s">
        <v>2966</v>
      </c>
      <c r="J99" s="151">
        <v>40</v>
      </c>
      <c r="K99" s="227" t="s">
        <v>94</v>
      </c>
      <c r="L99" s="79">
        <v>9100</v>
      </c>
      <c r="M99" s="79" t="s">
        <v>3051</v>
      </c>
      <c r="N99" s="79" t="s">
        <v>81</v>
      </c>
      <c r="O99" s="13" t="s">
        <v>217</v>
      </c>
      <c r="P99" s="79" t="s">
        <v>225</v>
      </c>
      <c r="Q99" s="112" t="s">
        <v>87</v>
      </c>
      <c r="R99" s="79" t="s">
        <v>108</v>
      </c>
      <c r="S99" s="79" t="s">
        <v>252</v>
      </c>
      <c r="T99" s="79" t="s">
        <v>2489</v>
      </c>
      <c r="U99" s="79" t="s">
        <v>87</v>
      </c>
      <c r="V99" s="81">
        <v>1</v>
      </c>
      <c r="W99" s="149">
        <v>3000000</v>
      </c>
      <c r="X99" s="149">
        <v>75000</v>
      </c>
      <c r="Y99" s="149">
        <v>0</v>
      </c>
      <c r="Z99" s="149">
        <v>0</v>
      </c>
      <c r="AA99" s="149">
        <v>50000</v>
      </c>
      <c r="AB99" s="149">
        <v>25000</v>
      </c>
      <c r="AC99" s="149">
        <v>975000</v>
      </c>
      <c r="AD99" s="149">
        <v>975000</v>
      </c>
      <c r="AE99" s="149">
        <v>975000</v>
      </c>
      <c r="AF99" s="149">
        <v>0</v>
      </c>
      <c r="AG99" s="149">
        <v>0</v>
      </c>
      <c r="AH99" s="149">
        <v>0</v>
      </c>
      <c r="AI99" s="88"/>
      <c r="AJ99" s="149">
        <v>0</v>
      </c>
      <c r="AK99" s="149">
        <v>0</v>
      </c>
      <c r="AL99" s="149">
        <v>0</v>
      </c>
      <c r="AM99" s="149">
        <v>0</v>
      </c>
      <c r="AN99" s="149">
        <v>0</v>
      </c>
      <c r="AO99" s="149">
        <v>0</v>
      </c>
      <c r="AP99" s="149">
        <v>0</v>
      </c>
      <c r="AQ99" s="149">
        <v>0</v>
      </c>
      <c r="AR99" s="149">
        <v>0</v>
      </c>
      <c r="AS99" s="149">
        <v>0</v>
      </c>
      <c r="AT99" s="149">
        <v>0</v>
      </c>
      <c r="AU99" s="151" t="s">
        <v>3052</v>
      </c>
      <c r="AV99" s="230">
        <v>0</v>
      </c>
      <c r="AW99" s="230">
        <v>0</v>
      </c>
      <c r="AX99" s="230" t="s">
        <v>3622</v>
      </c>
      <c r="AY99" s="141">
        <v>7</v>
      </c>
      <c r="AZ99" s="70">
        <v>1</v>
      </c>
      <c r="BA99" s="70">
        <v>1</v>
      </c>
      <c r="BB99" s="70">
        <v>1</v>
      </c>
      <c r="BC99" s="70">
        <v>1</v>
      </c>
      <c r="BD99" s="70">
        <v>1</v>
      </c>
      <c r="BE99" s="70">
        <v>0</v>
      </c>
      <c r="BF99" s="70">
        <v>0</v>
      </c>
      <c r="BG99" s="71">
        <v>0</v>
      </c>
      <c r="BH99" s="71">
        <v>1</v>
      </c>
      <c r="BI99" s="71">
        <v>0</v>
      </c>
      <c r="BJ99" s="71">
        <v>0</v>
      </c>
      <c r="BK99" s="71">
        <v>1</v>
      </c>
      <c r="BL99" s="70">
        <v>1</v>
      </c>
      <c r="BM99" s="70">
        <v>0</v>
      </c>
      <c r="BN99" s="70">
        <v>0</v>
      </c>
      <c r="BO99" s="70">
        <v>0</v>
      </c>
      <c r="BP99" s="403">
        <v>0</v>
      </c>
      <c r="BQ99" s="403">
        <v>0</v>
      </c>
      <c r="BR99" s="403">
        <v>50000</v>
      </c>
      <c r="BS99" s="403">
        <v>25000</v>
      </c>
      <c r="BT99" s="403">
        <v>975000</v>
      </c>
      <c r="BU99" s="403">
        <v>975000</v>
      </c>
      <c r="BV99" s="403">
        <v>975000</v>
      </c>
      <c r="BW99" s="403">
        <v>0</v>
      </c>
      <c r="BX99" s="403">
        <v>0</v>
      </c>
      <c r="BY99" s="403">
        <v>0</v>
      </c>
      <c r="BZ99" s="401">
        <v>0</v>
      </c>
      <c r="CA99" s="401">
        <v>0</v>
      </c>
      <c r="CB99" s="401">
        <v>0</v>
      </c>
      <c r="CC99" s="401">
        <v>0</v>
      </c>
      <c r="CD99" s="401">
        <v>0</v>
      </c>
      <c r="CE99" s="401">
        <v>0</v>
      </c>
      <c r="CF99" s="401">
        <v>0</v>
      </c>
      <c r="CG99" s="401">
        <v>0</v>
      </c>
      <c r="CH99" s="401">
        <v>0</v>
      </c>
      <c r="CI99" s="401">
        <v>0</v>
      </c>
      <c r="CJ99" s="401">
        <v>0</v>
      </c>
      <c r="CK99" s="401">
        <v>0</v>
      </c>
      <c r="CL99" s="401">
        <v>0</v>
      </c>
      <c r="CM99" s="401">
        <v>0</v>
      </c>
      <c r="CN99" s="401">
        <v>0</v>
      </c>
      <c r="CO99" s="401">
        <v>0</v>
      </c>
      <c r="CP99" s="401">
        <v>0</v>
      </c>
      <c r="CQ99" s="401">
        <v>0</v>
      </c>
      <c r="CR99" s="401">
        <v>0</v>
      </c>
      <c r="CS99" s="401">
        <v>0</v>
      </c>
      <c r="CT99" s="401">
        <v>0</v>
      </c>
      <c r="CU99" s="401">
        <v>0</v>
      </c>
      <c r="CV99" s="401">
        <v>0</v>
      </c>
      <c r="CW99" s="401">
        <v>0</v>
      </c>
      <c r="CX99" s="401">
        <v>0</v>
      </c>
      <c r="CY99" s="401">
        <v>0</v>
      </c>
      <c r="CZ99" s="401">
        <v>0</v>
      </c>
      <c r="DA99" s="401">
        <v>0</v>
      </c>
      <c r="DB99" s="401">
        <v>0</v>
      </c>
      <c r="DC99" s="401">
        <v>0</v>
      </c>
      <c r="DD99" s="401">
        <v>0</v>
      </c>
      <c r="DE99" s="401">
        <v>0</v>
      </c>
      <c r="DF99" s="401">
        <v>0</v>
      </c>
      <c r="DG99" s="403">
        <v>9100</v>
      </c>
      <c r="DH99" s="403">
        <v>9100</v>
      </c>
      <c r="DI99" s="403">
        <v>9100</v>
      </c>
      <c r="DJ99" s="403">
        <v>9100</v>
      </c>
      <c r="DK99" s="403">
        <v>9100</v>
      </c>
      <c r="DL99" s="403">
        <v>9100</v>
      </c>
      <c r="DM99" s="403">
        <v>9100</v>
      </c>
      <c r="DN99" s="403">
        <v>9100</v>
      </c>
      <c r="DO99" s="403">
        <v>9100</v>
      </c>
      <c r="DP99" s="403">
        <v>9100</v>
      </c>
      <c r="DQ99" s="403">
        <v>9100</v>
      </c>
      <c r="DR99" s="403">
        <v>9100</v>
      </c>
      <c r="DS99" s="403">
        <v>9100</v>
      </c>
      <c r="DT99" s="403">
        <v>9100</v>
      </c>
      <c r="DU99" s="403">
        <v>9100</v>
      </c>
      <c r="DV99" s="403">
        <v>9100</v>
      </c>
      <c r="DW99" s="403">
        <v>9100</v>
      </c>
      <c r="DX99" s="403">
        <v>9100</v>
      </c>
      <c r="DY99" s="403">
        <v>9100</v>
      </c>
      <c r="DZ99" s="403">
        <v>9100</v>
      </c>
      <c r="EA99" s="403">
        <v>9100</v>
      </c>
      <c r="EB99" s="403">
        <v>9100</v>
      </c>
      <c r="EC99" s="403">
        <v>9100</v>
      </c>
      <c r="ED99" s="403">
        <v>9100</v>
      </c>
      <c r="EE99" s="403">
        <v>9100</v>
      </c>
      <c r="EF99" s="403">
        <v>9100</v>
      </c>
      <c r="EG99" s="403">
        <v>9100</v>
      </c>
      <c r="EH99" s="403">
        <v>9100</v>
      </c>
      <c r="EI99" s="403">
        <v>9100</v>
      </c>
      <c r="EJ99" s="403">
        <v>9100</v>
      </c>
      <c r="EK99" s="403">
        <v>9100</v>
      </c>
      <c r="EL99" s="403">
        <v>9100</v>
      </c>
      <c r="EM99" s="403">
        <v>9100</v>
      </c>
      <c r="EN99" s="403">
        <v>9100</v>
      </c>
      <c r="EO99" s="403">
        <v>9100</v>
      </c>
      <c r="EP99" s="403">
        <v>9100</v>
      </c>
      <c r="EQ99" s="403">
        <v>9100</v>
      </c>
      <c r="ER99" s="403">
        <v>9100</v>
      </c>
      <c r="ES99" s="403">
        <v>9100</v>
      </c>
      <c r="ET99" s="403">
        <v>9100</v>
      </c>
      <c r="EU99" s="403">
        <v>9100</v>
      </c>
      <c r="EV99" s="403">
        <v>9100</v>
      </c>
      <c r="EW99" s="403">
        <v>9100</v>
      </c>
      <c r="EX99" s="404">
        <v>45351.473922902493</v>
      </c>
      <c r="EY99" s="404">
        <v>21595.939963286899</v>
      </c>
      <c r="EZ99" s="404">
        <v>802134.91292208491</v>
      </c>
      <c r="FA99" s="404">
        <v>763938.01230674749</v>
      </c>
      <c r="FB99" s="404">
        <v>727560.01172071195</v>
      </c>
      <c r="FC99" s="404">
        <v>0</v>
      </c>
      <c r="FD99" s="404">
        <v>0</v>
      </c>
      <c r="FE99" s="404">
        <v>0</v>
      </c>
      <c r="FF99" s="404">
        <v>0</v>
      </c>
      <c r="FG99" s="404">
        <v>0</v>
      </c>
      <c r="FH99" s="404">
        <v>0</v>
      </c>
      <c r="FI99" s="404">
        <v>0</v>
      </c>
      <c r="FJ99" s="404">
        <v>0</v>
      </c>
      <c r="FK99" s="404">
        <v>0</v>
      </c>
      <c r="FL99" s="404">
        <v>0</v>
      </c>
      <c r="FM99" s="404">
        <v>0</v>
      </c>
      <c r="FN99" s="404">
        <v>0</v>
      </c>
      <c r="FO99" s="404">
        <v>0</v>
      </c>
      <c r="FP99" s="404">
        <v>0</v>
      </c>
      <c r="FQ99" s="404">
        <v>0</v>
      </c>
      <c r="FR99" s="404">
        <v>0</v>
      </c>
      <c r="FS99" s="404">
        <v>0</v>
      </c>
      <c r="FT99" s="404">
        <v>0</v>
      </c>
      <c r="FU99" s="404">
        <v>0</v>
      </c>
      <c r="FV99" s="404">
        <v>0</v>
      </c>
      <c r="FW99" s="404">
        <v>0</v>
      </c>
      <c r="FX99" s="404">
        <v>0</v>
      </c>
      <c r="FY99" s="404">
        <v>0</v>
      </c>
      <c r="FZ99" s="404">
        <v>0</v>
      </c>
      <c r="GA99" s="404">
        <v>0</v>
      </c>
      <c r="GB99" s="404">
        <v>0</v>
      </c>
      <c r="GC99" s="404">
        <v>0</v>
      </c>
      <c r="GD99" s="404">
        <v>0</v>
      </c>
      <c r="GE99" s="404">
        <v>0</v>
      </c>
      <c r="GF99" s="404">
        <v>0</v>
      </c>
      <c r="GG99" s="404">
        <v>0</v>
      </c>
      <c r="GH99" s="404">
        <v>0</v>
      </c>
      <c r="GI99" s="404">
        <v>0</v>
      </c>
      <c r="GJ99" s="404">
        <v>0</v>
      </c>
      <c r="GK99" s="404">
        <v>0</v>
      </c>
      <c r="GL99" s="404">
        <v>8253.9682539682544</v>
      </c>
      <c r="GM99" s="404">
        <v>7860.9221466364315</v>
      </c>
      <c r="GN99" s="404">
        <v>7486.5925206061256</v>
      </c>
      <c r="GO99" s="404">
        <v>7130.088114862976</v>
      </c>
      <c r="GP99" s="404">
        <v>6790.5601093933119</v>
      </c>
      <c r="GQ99" s="404">
        <v>6467.2001041841049</v>
      </c>
      <c r="GR99" s="404">
        <v>6159.2381944610534</v>
      </c>
      <c r="GS99" s="404">
        <v>5865.9411375819554</v>
      </c>
      <c r="GT99" s="404">
        <v>5586.6106072209095</v>
      </c>
      <c r="GU99" s="404">
        <v>5320.5815306865807</v>
      </c>
      <c r="GV99" s="404">
        <v>5067.2205054157912</v>
      </c>
      <c r="GW99" s="404">
        <v>4825.9242908721817</v>
      </c>
      <c r="GX99" s="404">
        <v>4596.1183722592214</v>
      </c>
      <c r="GY99" s="404">
        <v>4377.2555926278283</v>
      </c>
      <c r="GZ99" s="404">
        <v>4168.814850121742</v>
      </c>
      <c r="HA99" s="404">
        <v>3970.2998572588012</v>
      </c>
      <c r="HB99" s="404">
        <v>3781.2379592940965</v>
      </c>
      <c r="HC99" s="404">
        <v>3601.1790088515204</v>
      </c>
      <c r="HD99" s="404">
        <v>3429.6942941443053</v>
      </c>
      <c r="HE99" s="404">
        <v>3266.3755182326718</v>
      </c>
      <c r="HF99" s="404">
        <v>3110.833826888259</v>
      </c>
      <c r="HG99" s="404">
        <v>2962.6988827507225</v>
      </c>
      <c r="HH99" s="404">
        <v>2821.6179835721168</v>
      </c>
      <c r="HI99" s="404">
        <v>2687.2552224496353</v>
      </c>
      <c r="HJ99" s="404">
        <v>2559.2906880472715</v>
      </c>
      <c r="HK99" s="404">
        <v>2437.419702902163</v>
      </c>
      <c r="HL99" s="404">
        <v>2321.3520980020603</v>
      </c>
      <c r="HM99" s="404">
        <v>2210.8115219067236</v>
      </c>
      <c r="HN99" s="404">
        <v>2105.534782768309</v>
      </c>
      <c r="HO99" s="404">
        <v>2005.271221684103</v>
      </c>
      <c r="HP99" s="404">
        <v>1909.7821158896222</v>
      </c>
      <c r="HQ99" s="404">
        <v>1818.8401103710687</v>
      </c>
      <c r="HR99" s="404">
        <v>1732.2286765438751</v>
      </c>
      <c r="HS99" s="404">
        <v>1649.7415967084521</v>
      </c>
      <c r="HT99" s="404">
        <v>1571.1824730556689</v>
      </c>
      <c r="HU99" s="404">
        <v>1496.3642600530179</v>
      </c>
      <c r="HV99" s="404">
        <v>1425.1088190981125</v>
      </c>
      <c r="HW99" s="404">
        <v>1357.2464943791545</v>
      </c>
      <c r="HX99" s="404">
        <v>1292.6157089325282</v>
      </c>
      <c r="HY99" s="404">
        <v>1231.062579935741</v>
      </c>
      <c r="HZ99" s="404">
        <v>2360580.3508357336</v>
      </c>
      <c r="IA99" s="404">
        <v>148712.08173461849</v>
      </c>
      <c r="IB99" s="401">
        <v>6.299810200570756E-2</v>
      </c>
    </row>
    <row r="100" spans="1:236" s="181" customFormat="1" ht="90" customHeight="1" x14ac:dyDescent="0.25">
      <c r="A100" s="161" t="s">
        <v>1392</v>
      </c>
      <c r="B100" s="150" t="s">
        <v>1393</v>
      </c>
      <c r="C100" s="150" t="s">
        <v>1406</v>
      </c>
      <c r="D100" s="148">
        <v>1</v>
      </c>
      <c r="E100" s="150" t="s">
        <v>1407</v>
      </c>
      <c r="F100" s="151" t="s">
        <v>1408</v>
      </c>
      <c r="G100" s="151" t="s">
        <v>1409</v>
      </c>
      <c r="H100" s="151" t="s">
        <v>1410</v>
      </c>
      <c r="I100" s="151" t="s">
        <v>1411</v>
      </c>
      <c r="J100" s="151">
        <v>40</v>
      </c>
      <c r="K100" s="227" t="s">
        <v>79</v>
      </c>
      <c r="L100" s="79">
        <v>6012</v>
      </c>
      <c r="M100" s="79" t="s">
        <v>1412</v>
      </c>
      <c r="N100" s="79" t="s">
        <v>81</v>
      </c>
      <c r="O100" s="13" t="s">
        <v>217</v>
      </c>
      <c r="P100" s="79" t="s">
        <v>225</v>
      </c>
      <c r="Q100" s="112" t="s">
        <v>100</v>
      </c>
      <c r="R100" s="79" t="s">
        <v>108</v>
      </c>
      <c r="S100" s="79" t="s">
        <v>99</v>
      </c>
      <c r="T100" s="79" t="s">
        <v>1400</v>
      </c>
      <c r="U100" s="79" t="s">
        <v>100</v>
      </c>
      <c r="V100" s="81">
        <v>1</v>
      </c>
      <c r="W100" s="162">
        <v>2574000</v>
      </c>
      <c r="X100" s="162">
        <v>250000</v>
      </c>
      <c r="Y100" s="162">
        <v>0</v>
      </c>
      <c r="Z100" s="162">
        <v>0</v>
      </c>
      <c r="AA100" s="162">
        <v>0</v>
      </c>
      <c r="AB100" s="162">
        <v>0</v>
      </c>
      <c r="AC100" s="162">
        <v>0</v>
      </c>
      <c r="AD100" s="162">
        <v>0</v>
      </c>
      <c r="AE100" s="149">
        <v>250000</v>
      </c>
      <c r="AF100" s="149">
        <v>1500000</v>
      </c>
      <c r="AG100" s="149">
        <v>824000</v>
      </c>
      <c r="AH100" s="149">
        <v>0</v>
      </c>
      <c r="AI100" s="79" t="s">
        <v>88</v>
      </c>
      <c r="AJ100" s="162">
        <v>0</v>
      </c>
      <c r="AK100" s="162">
        <v>0</v>
      </c>
      <c r="AL100" s="162">
        <v>0</v>
      </c>
      <c r="AM100" s="162">
        <v>0</v>
      </c>
      <c r="AN100" s="162">
        <v>0</v>
      </c>
      <c r="AO100" s="162">
        <v>0</v>
      </c>
      <c r="AP100" s="162">
        <v>0</v>
      </c>
      <c r="AQ100" s="149">
        <v>0</v>
      </c>
      <c r="AR100" s="149">
        <v>0</v>
      </c>
      <c r="AS100" s="149">
        <v>0</v>
      </c>
      <c r="AT100" s="149">
        <v>0</v>
      </c>
      <c r="AU100" s="151"/>
      <c r="AV100" s="230">
        <v>0</v>
      </c>
      <c r="AW100" s="230">
        <v>0</v>
      </c>
      <c r="AX100" s="230" t="s">
        <v>3622</v>
      </c>
      <c r="AY100" s="141">
        <v>7</v>
      </c>
      <c r="AZ100" s="70">
        <v>1</v>
      </c>
      <c r="BA100" s="70">
        <v>1</v>
      </c>
      <c r="BB100" s="70">
        <v>0</v>
      </c>
      <c r="BC100" s="70">
        <v>1</v>
      </c>
      <c r="BD100" s="70">
        <v>1</v>
      </c>
      <c r="BE100" s="70">
        <v>0</v>
      </c>
      <c r="BF100" s="70">
        <v>0</v>
      </c>
      <c r="BG100" s="71">
        <v>0</v>
      </c>
      <c r="BH100" s="71">
        <v>1</v>
      </c>
      <c r="BI100" s="71">
        <v>0</v>
      </c>
      <c r="BJ100" s="71">
        <v>0</v>
      </c>
      <c r="BK100" s="71">
        <v>1</v>
      </c>
      <c r="BL100" s="70">
        <v>1</v>
      </c>
      <c r="BM100" s="70">
        <v>1</v>
      </c>
      <c r="BN100" s="70">
        <v>0</v>
      </c>
      <c r="BO100" s="70">
        <v>1</v>
      </c>
      <c r="BP100" s="403">
        <v>0</v>
      </c>
      <c r="BQ100" s="403">
        <v>0</v>
      </c>
      <c r="BR100" s="403">
        <v>0</v>
      </c>
      <c r="BS100" s="403">
        <v>0</v>
      </c>
      <c r="BT100" s="403">
        <v>0</v>
      </c>
      <c r="BU100" s="403">
        <v>0</v>
      </c>
      <c r="BV100" s="403">
        <v>250000</v>
      </c>
      <c r="BW100" s="403">
        <v>1500000</v>
      </c>
      <c r="BX100" s="403">
        <v>824000</v>
      </c>
      <c r="BY100" s="403">
        <v>0</v>
      </c>
      <c r="BZ100" s="401">
        <v>0</v>
      </c>
      <c r="CA100" s="401">
        <v>0</v>
      </c>
      <c r="CB100" s="401">
        <v>0</v>
      </c>
      <c r="CC100" s="401">
        <v>0</v>
      </c>
      <c r="CD100" s="401">
        <v>0</v>
      </c>
      <c r="CE100" s="401">
        <v>0</v>
      </c>
      <c r="CF100" s="401">
        <v>0</v>
      </c>
      <c r="CG100" s="401">
        <v>0</v>
      </c>
      <c r="CH100" s="401">
        <v>0</v>
      </c>
      <c r="CI100" s="401">
        <v>0</v>
      </c>
      <c r="CJ100" s="401">
        <v>0</v>
      </c>
      <c r="CK100" s="401">
        <v>0</v>
      </c>
      <c r="CL100" s="401">
        <v>0</v>
      </c>
      <c r="CM100" s="401">
        <v>0</v>
      </c>
      <c r="CN100" s="401">
        <v>0</v>
      </c>
      <c r="CO100" s="401">
        <v>0</v>
      </c>
      <c r="CP100" s="401">
        <v>0</v>
      </c>
      <c r="CQ100" s="401">
        <v>0</v>
      </c>
      <c r="CR100" s="401">
        <v>0</v>
      </c>
      <c r="CS100" s="401">
        <v>0</v>
      </c>
      <c r="CT100" s="401">
        <v>0</v>
      </c>
      <c r="CU100" s="401">
        <v>0</v>
      </c>
      <c r="CV100" s="401">
        <v>0</v>
      </c>
      <c r="CW100" s="401">
        <v>0</v>
      </c>
      <c r="CX100" s="401">
        <v>0</v>
      </c>
      <c r="CY100" s="401">
        <v>0</v>
      </c>
      <c r="CZ100" s="401">
        <v>0</v>
      </c>
      <c r="DA100" s="401">
        <v>0</v>
      </c>
      <c r="DB100" s="401">
        <v>0</v>
      </c>
      <c r="DC100" s="401">
        <v>0</v>
      </c>
      <c r="DD100" s="401">
        <v>0</v>
      </c>
      <c r="DE100" s="401">
        <v>0</v>
      </c>
      <c r="DF100" s="401">
        <v>0</v>
      </c>
      <c r="DG100" s="403">
        <v>6012</v>
      </c>
      <c r="DH100" s="403">
        <v>6012</v>
      </c>
      <c r="DI100" s="403">
        <v>6012</v>
      </c>
      <c r="DJ100" s="403">
        <v>6012</v>
      </c>
      <c r="DK100" s="403">
        <v>6012</v>
      </c>
      <c r="DL100" s="403">
        <v>6012</v>
      </c>
      <c r="DM100" s="403">
        <v>6012</v>
      </c>
      <c r="DN100" s="403">
        <v>6012</v>
      </c>
      <c r="DO100" s="403">
        <v>6012</v>
      </c>
      <c r="DP100" s="403">
        <v>6012</v>
      </c>
      <c r="DQ100" s="403">
        <v>6012</v>
      </c>
      <c r="DR100" s="403">
        <v>6012</v>
      </c>
      <c r="DS100" s="403">
        <v>6012</v>
      </c>
      <c r="DT100" s="403">
        <v>6012</v>
      </c>
      <c r="DU100" s="403">
        <v>6012</v>
      </c>
      <c r="DV100" s="403">
        <v>6012</v>
      </c>
      <c r="DW100" s="403">
        <v>6012</v>
      </c>
      <c r="DX100" s="403">
        <v>6012</v>
      </c>
      <c r="DY100" s="403">
        <v>6012</v>
      </c>
      <c r="DZ100" s="403">
        <v>6012</v>
      </c>
      <c r="EA100" s="403">
        <v>6012</v>
      </c>
      <c r="EB100" s="403">
        <v>6012</v>
      </c>
      <c r="EC100" s="403">
        <v>6012</v>
      </c>
      <c r="ED100" s="403">
        <v>6012</v>
      </c>
      <c r="EE100" s="403">
        <v>6012</v>
      </c>
      <c r="EF100" s="403">
        <v>6012</v>
      </c>
      <c r="EG100" s="403">
        <v>6012</v>
      </c>
      <c r="EH100" s="403">
        <v>6012</v>
      </c>
      <c r="EI100" s="403">
        <v>6012</v>
      </c>
      <c r="EJ100" s="403">
        <v>6012</v>
      </c>
      <c r="EK100" s="403">
        <v>6012</v>
      </c>
      <c r="EL100" s="403">
        <v>6012</v>
      </c>
      <c r="EM100" s="403">
        <v>6012</v>
      </c>
      <c r="EN100" s="403">
        <v>6012</v>
      </c>
      <c r="EO100" s="403">
        <v>6012</v>
      </c>
      <c r="EP100" s="403">
        <v>6012</v>
      </c>
      <c r="EQ100" s="403">
        <v>6012</v>
      </c>
      <c r="ER100" s="403">
        <v>6012</v>
      </c>
      <c r="ES100" s="403">
        <v>6012</v>
      </c>
      <c r="ET100" s="403">
        <v>6012</v>
      </c>
      <c r="EU100" s="403">
        <v>6012</v>
      </c>
      <c r="EV100" s="403">
        <v>6012</v>
      </c>
      <c r="EW100" s="403">
        <v>6012</v>
      </c>
      <c r="EX100" s="404">
        <v>0</v>
      </c>
      <c r="EY100" s="404">
        <v>0</v>
      </c>
      <c r="EZ100" s="404">
        <v>0</v>
      </c>
      <c r="FA100" s="404">
        <v>0</v>
      </c>
      <c r="FB100" s="404">
        <v>186553.8491591569</v>
      </c>
      <c r="FC100" s="404">
        <v>1066021.9951951823</v>
      </c>
      <c r="FD100" s="404">
        <v>557715.63431163819</v>
      </c>
      <c r="FE100" s="404">
        <v>0</v>
      </c>
      <c r="FF100" s="404">
        <v>0</v>
      </c>
      <c r="FG100" s="404">
        <v>0</v>
      </c>
      <c r="FH100" s="404">
        <v>0</v>
      </c>
      <c r="FI100" s="404">
        <v>0</v>
      </c>
      <c r="FJ100" s="404">
        <v>0</v>
      </c>
      <c r="FK100" s="404">
        <v>0</v>
      </c>
      <c r="FL100" s="404">
        <v>0</v>
      </c>
      <c r="FM100" s="404">
        <v>0</v>
      </c>
      <c r="FN100" s="404">
        <v>0</v>
      </c>
      <c r="FO100" s="404">
        <v>0</v>
      </c>
      <c r="FP100" s="404">
        <v>0</v>
      </c>
      <c r="FQ100" s="404">
        <v>0</v>
      </c>
      <c r="FR100" s="404">
        <v>0</v>
      </c>
      <c r="FS100" s="404">
        <v>0</v>
      </c>
      <c r="FT100" s="404">
        <v>0</v>
      </c>
      <c r="FU100" s="404">
        <v>0</v>
      </c>
      <c r="FV100" s="404">
        <v>0</v>
      </c>
      <c r="FW100" s="404">
        <v>0</v>
      </c>
      <c r="FX100" s="404">
        <v>0</v>
      </c>
      <c r="FY100" s="404">
        <v>0</v>
      </c>
      <c r="FZ100" s="404">
        <v>0</v>
      </c>
      <c r="GA100" s="404">
        <v>0</v>
      </c>
      <c r="GB100" s="404">
        <v>0</v>
      </c>
      <c r="GC100" s="404">
        <v>0</v>
      </c>
      <c r="GD100" s="404">
        <v>0</v>
      </c>
      <c r="GE100" s="404">
        <v>0</v>
      </c>
      <c r="GF100" s="404">
        <v>0</v>
      </c>
      <c r="GG100" s="404">
        <v>0</v>
      </c>
      <c r="GH100" s="404">
        <v>0</v>
      </c>
      <c r="GI100" s="404">
        <v>0</v>
      </c>
      <c r="GJ100" s="404">
        <v>0</v>
      </c>
      <c r="GK100" s="404">
        <v>0</v>
      </c>
      <c r="GL100" s="404">
        <v>5453.0612244897957</v>
      </c>
      <c r="GM100" s="404">
        <v>5193.3916423712335</v>
      </c>
      <c r="GN100" s="404">
        <v>4946.0872784487947</v>
      </c>
      <c r="GO100" s="404">
        <v>4710.5593128083756</v>
      </c>
      <c r="GP100" s="404">
        <v>4486.2469645794054</v>
      </c>
      <c r="GQ100" s="404">
        <v>4272.6161567422905</v>
      </c>
      <c r="GR100" s="404">
        <v>4069.1582445164672</v>
      </c>
      <c r="GS100" s="404">
        <v>3875.3888043013972</v>
      </c>
      <c r="GT100" s="404">
        <v>3690.8464802870449</v>
      </c>
      <c r="GU100" s="404">
        <v>3515.0918859876615</v>
      </c>
      <c r="GV100" s="404">
        <v>3347.7065580834878</v>
      </c>
      <c r="GW100" s="404">
        <v>3188.2919600795117</v>
      </c>
      <c r="GX100" s="404">
        <v>3036.4685334090595</v>
      </c>
      <c r="GY100" s="404">
        <v>2891.8747937229127</v>
      </c>
      <c r="GZ100" s="404">
        <v>2754.166470212298</v>
      </c>
      <c r="HA100" s="404">
        <v>2623.015685916474</v>
      </c>
      <c r="HB100" s="404">
        <v>2498.1101770633086</v>
      </c>
      <c r="HC100" s="404">
        <v>2379.1525495841033</v>
      </c>
      <c r="HD100" s="404">
        <v>2265.8595710324794</v>
      </c>
      <c r="HE100" s="404">
        <v>2157.9614962214091</v>
      </c>
      <c r="HF100" s="404">
        <v>2055.2014249727708</v>
      </c>
      <c r="HG100" s="404">
        <v>1957.3346904502575</v>
      </c>
      <c r="HH100" s="404">
        <v>1864.128276619293</v>
      </c>
      <c r="HI100" s="404">
        <v>1775.3602634469457</v>
      </c>
      <c r="HJ100" s="404">
        <v>1690.8192985209007</v>
      </c>
      <c r="HK100" s="404">
        <v>1610.3040938294291</v>
      </c>
      <c r="HL100" s="404">
        <v>1533.6229465042184</v>
      </c>
      <c r="HM100" s="404">
        <v>1460.5932823849696</v>
      </c>
      <c r="HN100" s="404">
        <v>1391.0412213190191</v>
      </c>
      <c r="HO100" s="404">
        <v>1324.8011631609702</v>
      </c>
      <c r="HP100" s="404">
        <v>1261.7153934866383</v>
      </c>
      <c r="HQ100" s="404">
        <v>1201.6337080825126</v>
      </c>
      <c r="HR100" s="404">
        <v>1144.4130553166788</v>
      </c>
      <c r="HS100" s="404">
        <v>1089.9171955396939</v>
      </c>
      <c r="HT100" s="404">
        <v>1038.0163767044705</v>
      </c>
      <c r="HU100" s="404">
        <v>988.58702543282891</v>
      </c>
      <c r="HV100" s="404">
        <v>941.51145279317063</v>
      </c>
      <c r="HW100" s="404">
        <v>896.67757408873376</v>
      </c>
      <c r="HX100" s="404">
        <v>853.97864198927027</v>
      </c>
      <c r="HY100" s="404">
        <v>813.31299237073358</v>
      </c>
      <c r="HZ100" s="404">
        <v>1810291.4786659773</v>
      </c>
      <c r="IA100" s="404">
        <v>98248.025866871001</v>
      </c>
      <c r="IB100" s="401">
        <v>5.4271937433672833E-2</v>
      </c>
    </row>
    <row r="101" spans="1:236" s="183" customFormat="1" ht="90" customHeight="1" x14ac:dyDescent="0.25">
      <c r="A101" s="242" t="s">
        <v>1912</v>
      </c>
      <c r="B101" s="195" t="s">
        <v>1913</v>
      </c>
      <c r="C101" s="195" t="s">
        <v>1947</v>
      </c>
      <c r="D101" s="115">
        <v>10</v>
      </c>
      <c r="E101" s="195" t="s">
        <v>1948</v>
      </c>
      <c r="F101" s="113" t="s">
        <v>1949</v>
      </c>
      <c r="G101" s="113" t="s">
        <v>1950</v>
      </c>
      <c r="H101" s="112" t="s">
        <v>77</v>
      </c>
      <c r="I101" s="113" t="s">
        <v>1951</v>
      </c>
      <c r="J101" s="113">
        <v>5</v>
      </c>
      <c r="K101" s="227" t="s">
        <v>94</v>
      </c>
      <c r="L101" s="111">
        <v>25000</v>
      </c>
      <c r="M101" s="112" t="s">
        <v>1952</v>
      </c>
      <c r="N101" s="112" t="s">
        <v>81</v>
      </c>
      <c r="O101" s="112" t="s">
        <v>82</v>
      </c>
      <c r="P101" s="112" t="s">
        <v>83</v>
      </c>
      <c r="Q101" s="112" t="s">
        <v>100</v>
      </c>
      <c r="R101" s="112" t="s">
        <v>108</v>
      </c>
      <c r="S101" s="112" t="s">
        <v>99</v>
      </c>
      <c r="T101" s="112" t="s">
        <v>1023</v>
      </c>
      <c r="U101" s="112" t="s">
        <v>100</v>
      </c>
      <c r="V101" s="201">
        <v>1</v>
      </c>
      <c r="W101" s="217">
        <v>2381000</v>
      </c>
      <c r="X101" s="217">
        <v>0</v>
      </c>
      <c r="Y101" s="217">
        <v>0</v>
      </c>
      <c r="Z101" s="217">
        <v>0</v>
      </c>
      <c r="AA101" s="217">
        <v>1198400</v>
      </c>
      <c r="AB101" s="217">
        <v>1182600</v>
      </c>
      <c r="AC101" s="217">
        <v>0</v>
      </c>
      <c r="AD101" s="217">
        <v>0</v>
      </c>
      <c r="AE101" s="286">
        <v>0</v>
      </c>
      <c r="AF101" s="286">
        <v>0</v>
      </c>
      <c r="AG101" s="286">
        <v>0</v>
      </c>
      <c r="AH101" s="286">
        <v>0</v>
      </c>
      <c r="AI101" s="112" t="s">
        <v>88</v>
      </c>
      <c r="AJ101" s="217">
        <v>0</v>
      </c>
      <c r="AK101" s="217">
        <v>0</v>
      </c>
      <c r="AL101" s="217">
        <v>0</v>
      </c>
      <c r="AM101" s="217">
        <v>0</v>
      </c>
      <c r="AN101" s="217">
        <v>0</v>
      </c>
      <c r="AO101" s="217">
        <v>0</v>
      </c>
      <c r="AP101" s="217">
        <v>0</v>
      </c>
      <c r="AQ101" s="286">
        <v>0</v>
      </c>
      <c r="AR101" s="286">
        <v>0</v>
      </c>
      <c r="AS101" s="286">
        <v>0</v>
      </c>
      <c r="AT101" s="286">
        <v>0</v>
      </c>
      <c r="AU101" s="113"/>
      <c r="AV101" s="230">
        <v>0</v>
      </c>
      <c r="AW101" s="230">
        <v>0</v>
      </c>
      <c r="AX101" s="230" t="s">
        <v>3598</v>
      </c>
      <c r="AY101" s="141">
        <v>9</v>
      </c>
      <c r="AZ101" s="70">
        <v>1</v>
      </c>
      <c r="BA101" s="70">
        <v>1</v>
      </c>
      <c r="BB101" s="70">
        <v>1</v>
      </c>
      <c r="BC101" s="70">
        <v>1</v>
      </c>
      <c r="BD101" s="70">
        <v>1</v>
      </c>
      <c r="BE101" s="70">
        <v>1</v>
      </c>
      <c r="BF101" s="70">
        <v>1</v>
      </c>
      <c r="BG101" s="71">
        <v>0</v>
      </c>
      <c r="BH101" s="71">
        <v>1</v>
      </c>
      <c r="BI101" s="71">
        <v>0</v>
      </c>
      <c r="BJ101" s="71">
        <v>0</v>
      </c>
      <c r="BK101" s="71">
        <v>1</v>
      </c>
      <c r="BL101" s="70">
        <v>1</v>
      </c>
      <c r="BM101" s="70">
        <v>1</v>
      </c>
      <c r="BN101" s="70">
        <v>0</v>
      </c>
      <c r="BO101" s="70">
        <v>1</v>
      </c>
      <c r="BP101" s="403">
        <v>0</v>
      </c>
      <c r="BQ101" s="403">
        <v>0</v>
      </c>
      <c r="BR101" s="403">
        <v>1198400</v>
      </c>
      <c r="BS101" s="403">
        <v>1182600</v>
      </c>
      <c r="BT101" s="403">
        <v>0</v>
      </c>
      <c r="BU101" s="403">
        <v>0</v>
      </c>
      <c r="BV101" s="403">
        <v>0</v>
      </c>
      <c r="BW101" s="403">
        <v>0</v>
      </c>
      <c r="BX101" s="403">
        <v>0</v>
      </c>
      <c r="BY101" s="403">
        <v>0</v>
      </c>
      <c r="BZ101" s="401">
        <v>0</v>
      </c>
      <c r="CA101" s="401">
        <v>0</v>
      </c>
      <c r="CB101" s="401">
        <v>0</v>
      </c>
      <c r="CC101" s="401">
        <v>0</v>
      </c>
      <c r="CD101" s="401">
        <v>0</v>
      </c>
      <c r="CE101" s="401">
        <v>0</v>
      </c>
      <c r="CF101" s="401">
        <v>0</v>
      </c>
      <c r="CG101" s="401">
        <v>0</v>
      </c>
      <c r="CH101" s="401">
        <v>0</v>
      </c>
      <c r="CI101" s="401">
        <v>0</v>
      </c>
      <c r="CJ101" s="401">
        <v>0</v>
      </c>
      <c r="CK101" s="401">
        <v>0</v>
      </c>
      <c r="CL101" s="401">
        <v>0</v>
      </c>
      <c r="CM101" s="401">
        <v>0</v>
      </c>
      <c r="CN101" s="401">
        <v>0</v>
      </c>
      <c r="CO101" s="401">
        <v>0</v>
      </c>
      <c r="CP101" s="401">
        <v>0</v>
      </c>
      <c r="CQ101" s="401">
        <v>0</v>
      </c>
      <c r="CR101" s="401">
        <v>0</v>
      </c>
      <c r="CS101" s="401">
        <v>0</v>
      </c>
      <c r="CT101" s="401">
        <v>0</v>
      </c>
      <c r="CU101" s="401">
        <v>0</v>
      </c>
      <c r="CV101" s="401">
        <v>0</v>
      </c>
      <c r="CW101" s="401">
        <v>0</v>
      </c>
      <c r="CX101" s="401">
        <v>0</v>
      </c>
      <c r="CY101" s="401">
        <v>0</v>
      </c>
      <c r="CZ101" s="401">
        <v>0</v>
      </c>
      <c r="DA101" s="401">
        <v>0</v>
      </c>
      <c r="DB101" s="401">
        <v>0</v>
      </c>
      <c r="DC101" s="401">
        <v>0</v>
      </c>
      <c r="DD101" s="401">
        <v>0</v>
      </c>
      <c r="DE101" s="401">
        <v>0</v>
      </c>
      <c r="DF101" s="401">
        <v>0</v>
      </c>
      <c r="DG101" s="403">
        <v>25000</v>
      </c>
      <c r="DH101" s="403">
        <v>25000</v>
      </c>
      <c r="DI101" s="403">
        <v>25000</v>
      </c>
      <c r="DJ101" s="403">
        <v>25000</v>
      </c>
      <c r="DK101" s="403">
        <v>25000</v>
      </c>
      <c r="DL101" s="403">
        <v>25000</v>
      </c>
      <c r="DM101" s="403">
        <v>25000</v>
      </c>
      <c r="DN101" s="403">
        <v>25000</v>
      </c>
      <c r="DO101" s="403">
        <v>25000</v>
      </c>
      <c r="DP101" s="403">
        <v>25000</v>
      </c>
      <c r="DQ101" s="403">
        <v>25000</v>
      </c>
      <c r="DR101" s="403">
        <v>25000</v>
      </c>
      <c r="DS101" s="403">
        <v>25000</v>
      </c>
      <c r="DT101" s="403">
        <v>25000</v>
      </c>
      <c r="DU101" s="403">
        <v>25000</v>
      </c>
      <c r="DV101" s="403">
        <v>25000</v>
      </c>
      <c r="DW101" s="403">
        <v>25000</v>
      </c>
      <c r="DX101" s="403">
        <v>25000</v>
      </c>
      <c r="DY101" s="403">
        <v>25000</v>
      </c>
      <c r="DZ101" s="403">
        <v>25000</v>
      </c>
      <c r="EA101" s="403">
        <v>25000</v>
      </c>
      <c r="EB101" s="403">
        <v>25000</v>
      </c>
      <c r="EC101" s="403">
        <v>25000</v>
      </c>
      <c r="ED101" s="403">
        <v>25000</v>
      </c>
      <c r="EE101" s="403">
        <v>25000</v>
      </c>
      <c r="EF101" s="403">
        <v>25000</v>
      </c>
      <c r="EG101" s="403">
        <v>25000</v>
      </c>
      <c r="EH101" s="403">
        <v>25000</v>
      </c>
      <c r="EI101" s="403">
        <v>25000</v>
      </c>
      <c r="EJ101" s="403">
        <v>25000</v>
      </c>
      <c r="EK101" s="403">
        <v>25000</v>
      </c>
      <c r="EL101" s="403">
        <v>25000</v>
      </c>
      <c r="EM101" s="403">
        <v>25000</v>
      </c>
      <c r="EN101" s="403">
        <v>25000</v>
      </c>
      <c r="EO101" s="403">
        <v>25000</v>
      </c>
      <c r="EP101" s="403">
        <v>25000</v>
      </c>
      <c r="EQ101" s="403">
        <v>25000</v>
      </c>
      <c r="ER101" s="403">
        <v>25000</v>
      </c>
      <c r="ES101" s="403">
        <v>25000</v>
      </c>
      <c r="ET101" s="403">
        <v>25000</v>
      </c>
      <c r="EU101" s="403">
        <v>25000</v>
      </c>
      <c r="EV101" s="403">
        <v>25000</v>
      </c>
      <c r="EW101" s="403">
        <v>25000</v>
      </c>
      <c r="EX101" s="404">
        <v>1086984.1269841269</v>
      </c>
      <c r="EY101" s="404">
        <v>1021574.3440233235</v>
      </c>
      <c r="EZ101" s="404">
        <v>0</v>
      </c>
      <c r="FA101" s="404">
        <v>0</v>
      </c>
      <c r="FB101" s="404">
        <v>0</v>
      </c>
      <c r="FC101" s="404">
        <v>0</v>
      </c>
      <c r="FD101" s="404">
        <v>0</v>
      </c>
      <c r="FE101" s="404">
        <v>0</v>
      </c>
      <c r="FF101" s="404">
        <v>0</v>
      </c>
      <c r="FG101" s="404">
        <v>0</v>
      </c>
      <c r="FH101" s="404">
        <v>0</v>
      </c>
      <c r="FI101" s="404">
        <v>0</v>
      </c>
      <c r="FJ101" s="404">
        <v>0</v>
      </c>
      <c r="FK101" s="404">
        <v>0</v>
      </c>
      <c r="FL101" s="404">
        <v>0</v>
      </c>
      <c r="FM101" s="404">
        <v>0</v>
      </c>
      <c r="FN101" s="404">
        <v>0</v>
      </c>
      <c r="FO101" s="404">
        <v>0</v>
      </c>
      <c r="FP101" s="404">
        <v>0</v>
      </c>
      <c r="FQ101" s="404">
        <v>0</v>
      </c>
      <c r="FR101" s="404">
        <v>0</v>
      </c>
      <c r="FS101" s="404">
        <v>0</v>
      </c>
      <c r="FT101" s="404">
        <v>0</v>
      </c>
      <c r="FU101" s="404">
        <v>0</v>
      </c>
      <c r="FV101" s="404">
        <v>0</v>
      </c>
      <c r="FW101" s="404">
        <v>0</v>
      </c>
      <c r="FX101" s="404">
        <v>0</v>
      </c>
      <c r="FY101" s="404">
        <v>0</v>
      </c>
      <c r="FZ101" s="404">
        <v>0</v>
      </c>
      <c r="GA101" s="404">
        <v>0</v>
      </c>
      <c r="GB101" s="404">
        <v>0</v>
      </c>
      <c r="GC101" s="404">
        <v>0</v>
      </c>
      <c r="GD101" s="404">
        <v>0</v>
      </c>
      <c r="GE101" s="404">
        <v>0</v>
      </c>
      <c r="GF101" s="404">
        <v>0</v>
      </c>
      <c r="GG101" s="404">
        <v>0</v>
      </c>
      <c r="GH101" s="404">
        <v>0</v>
      </c>
      <c r="GI101" s="404">
        <v>0</v>
      </c>
      <c r="GJ101" s="404">
        <v>0</v>
      </c>
      <c r="GK101" s="404">
        <v>0</v>
      </c>
      <c r="GL101" s="404">
        <v>22675.736961451246</v>
      </c>
      <c r="GM101" s="404">
        <v>21595.939963286899</v>
      </c>
      <c r="GN101" s="404">
        <v>20567.561869797049</v>
      </c>
      <c r="GO101" s="404">
        <v>19588.154161711474</v>
      </c>
      <c r="GP101" s="404">
        <v>18655.384915915693</v>
      </c>
      <c r="GQ101" s="404">
        <v>17767.033253253037</v>
      </c>
      <c r="GR101" s="404">
        <v>16920.984050717179</v>
      </c>
      <c r="GS101" s="404">
        <v>16115.222905444933</v>
      </c>
      <c r="GT101" s="404">
        <v>15347.831338518983</v>
      </c>
      <c r="GU101" s="404">
        <v>14616.982227160936</v>
      </c>
      <c r="GV101" s="404">
        <v>13920.935454438988</v>
      </c>
      <c r="GW101" s="404">
        <v>13258.033766132367</v>
      </c>
      <c r="GX101" s="404">
        <v>12626.698824887972</v>
      </c>
      <c r="GY101" s="404">
        <v>12025.427452274254</v>
      </c>
      <c r="GZ101" s="404">
        <v>11452.788049785006</v>
      </c>
      <c r="HA101" s="404">
        <v>10907.417190271432</v>
      </c>
      <c r="HB101" s="404">
        <v>10388.016371687079</v>
      </c>
      <c r="HC101" s="404">
        <v>9893.348925416265</v>
      </c>
      <c r="HD101" s="404">
        <v>9422.2370718250149</v>
      </c>
      <c r="HE101" s="404">
        <v>8973.5591160238237</v>
      </c>
      <c r="HF101" s="404">
        <v>8546.2467771655465</v>
      </c>
      <c r="HG101" s="404">
        <v>8139.2826449195672</v>
      </c>
      <c r="HH101" s="404">
        <v>7751.6977570662557</v>
      </c>
      <c r="HI101" s="404">
        <v>7382.5692924440527</v>
      </c>
      <c r="HJ101" s="404">
        <v>7031.0183737562402</v>
      </c>
      <c r="HK101" s="404">
        <v>6696.2079750059429</v>
      </c>
      <c r="HL101" s="404">
        <v>6377.3409285770895</v>
      </c>
      <c r="HM101" s="404">
        <v>6073.6580272162737</v>
      </c>
      <c r="HN101" s="404">
        <v>5784.4362163964533</v>
      </c>
      <c r="HO101" s="404">
        <v>5508.9868727585254</v>
      </c>
      <c r="HP101" s="404">
        <v>5246.6541645319294</v>
      </c>
      <c r="HQ101" s="404">
        <v>4996.8134900304085</v>
      </c>
      <c r="HR101" s="404">
        <v>4758.8699905051508</v>
      </c>
      <c r="HS101" s="404">
        <v>4532.2571338144289</v>
      </c>
      <c r="HT101" s="404">
        <v>4316.4353655375517</v>
      </c>
      <c r="HU101" s="404">
        <v>4110.8908243214773</v>
      </c>
      <c r="HV101" s="404">
        <v>3915.1341184014082</v>
      </c>
      <c r="HW101" s="404">
        <v>3728.6991603822926</v>
      </c>
      <c r="HX101" s="404">
        <v>3551.1420575069455</v>
      </c>
      <c r="HY101" s="404">
        <v>3382.0400547685194</v>
      </c>
      <c r="HZ101" s="404">
        <v>2108558.4710074505</v>
      </c>
      <c r="IA101" s="404">
        <v>103082.77787216236</v>
      </c>
      <c r="IB101" s="401">
        <v>4.8887796705447926E-2</v>
      </c>
    </row>
    <row r="102" spans="1:236" s="181" customFormat="1" ht="90" customHeight="1" x14ac:dyDescent="0.25">
      <c r="A102" s="137" t="s">
        <v>2026</v>
      </c>
      <c r="B102" s="138" t="s">
        <v>2027</v>
      </c>
      <c r="C102" s="138" t="s">
        <v>2107</v>
      </c>
      <c r="D102" s="121">
        <v>13</v>
      </c>
      <c r="E102" s="138" t="s">
        <v>2108</v>
      </c>
      <c r="F102" s="118" t="s">
        <v>2109</v>
      </c>
      <c r="G102" s="118" t="s">
        <v>2110</v>
      </c>
      <c r="H102" s="118"/>
      <c r="I102" s="118" t="s">
        <v>2111</v>
      </c>
      <c r="J102" s="142">
        <v>40</v>
      </c>
      <c r="K102" s="227" t="s">
        <v>94</v>
      </c>
      <c r="L102" s="142">
        <v>6000</v>
      </c>
      <c r="M102" s="142" t="s">
        <v>2133</v>
      </c>
      <c r="N102" s="142" t="s">
        <v>81</v>
      </c>
      <c r="O102" s="142" t="s">
        <v>454</v>
      </c>
      <c r="P102" s="142" t="s">
        <v>457</v>
      </c>
      <c r="Q102" s="112" t="s">
        <v>100</v>
      </c>
      <c r="R102" s="142" t="s">
        <v>261</v>
      </c>
      <c r="S102" s="142" t="s">
        <v>99</v>
      </c>
      <c r="T102" s="142" t="s">
        <v>2034</v>
      </c>
      <c r="U102" s="142" t="s">
        <v>100</v>
      </c>
      <c r="V102" s="117">
        <v>1</v>
      </c>
      <c r="W102" s="136">
        <v>2670055</v>
      </c>
      <c r="X102" s="136">
        <v>0</v>
      </c>
      <c r="Y102" s="136">
        <v>0</v>
      </c>
      <c r="Z102" s="136">
        <v>0</v>
      </c>
      <c r="AA102" s="136">
        <v>0</v>
      </c>
      <c r="AB102" s="136">
        <v>0</v>
      </c>
      <c r="AC102" s="136">
        <v>900000</v>
      </c>
      <c r="AD102" s="136">
        <v>1770055</v>
      </c>
      <c r="AE102" s="139">
        <v>0</v>
      </c>
      <c r="AF102" s="139">
        <v>0</v>
      </c>
      <c r="AG102" s="139">
        <v>0</v>
      </c>
      <c r="AH102" s="139">
        <v>0</v>
      </c>
      <c r="AI102" s="116" t="s">
        <v>88</v>
      </c>
      <c r="AJ102" s="136">
        <v>0</v>
      </c>
      <c r="AK102" s="136">
        <v>0</v>
      </c>
      <c r="AL102" s="136">
        <v>0</v>
      </c>
      <c r="AM102" s="136">
        <v>0</v>
      </c>
      <c r="AN102" s="136">
        <v>0</v>
      </c>
      <c r="AO102" s="136">
        <v>0</v>
      </c>
      <c r="AP102" s="136">
        <v>0</v>
      </c>
      <c r="AQ102" s="139">
        <v>0</v>
      </c>
      <c r="AR102" s="139">
        <v>0</v>
      </c>
      <c r="AS102" s="139">
        <v>0</v>
      </c>
      <c r="AT102" s="139">
        <v>0</v>
      </c>
      <c r="AU102" s="118" t="s">
        <v>2112</v>
      </c>
      <c r="AV102" s="230">
        <v>0</v>
      </c>
      <c r="AW102" s="230">
        <v>0</v>
      </c>
      <c r="AX102" s="230" t="s">
        <v>3602</v>
      </c>
      <c r="AY102" s="141">
        <v>8</v>
      </c>
      <c r="AZ102" s="70">
        <v>1</v>
      </c>
      <c r="BA102" s="70">
        <v>1</v>
      </c>
      <c r="BB102" s="70">
        <v>1</v>
      </c>
      <c r="BC102" s="70">
        <v>1</v>
      </c>
      <c r="BD102" s="70">
        <v>1</v>
      </c>
      <c r="BE102" s="70">
        <v>0</v>
      </c>
      <c r="BF102" s="70">
        <v>0</v>
      </c>
      <c r="BG102" s="71">
        <v>0</v>
      </c>
      <c r="BH102" s="71">
        <v>1</v>
      </c>
      <c r="BI102" s="71">
        <v>0</v>
      </c>
      <c r="BJ102" s="71">
        <v>0</v>
      </c>
      <c r="BK102" s="71">
        <v>1</v>
      </c>
      <c r="BL102" s="70">
        <v>1</v>
      </c>
      <c r="BM102" s="70">
        <v>1</v>
      </c>
      <c r="BN102" s="70">
        <v>0</v>
      </c>
      <c r="BO102" s="70">
        <v>1</v>
      </c>
      <c r="BP102" s="403">
        <v>0</v>
      </c>
      <c r="BQ102" s="403">
        <v>0</v>
      </c>
      <c r="BR102" s="403">
        <v>0</v>
      </c>
      <c r="BS102" s="403">
        <v>0</v>
      </c>
      <c r="BT102" s="403">
        <v>900000</v>
      </c>
      <c r="BU102" s="403">
        <v>1770055</v>
      </c>
      <c r="BV102" s="403">
        <v>0</v>
      </c>
      <c r="BW102" s="403">
        <v>0</v>
      </c>
      <c r="BX102" s="403">
        <v>0</v>
      </c>
      <c r="BY102" s="403">
        <v>0</v>
      </c>
      <c r="BZ102" s="401">
        <v>0</v>
      </c>
      <c r="CA102" s="401">
        <v>0</v>
      </c>
      <c r="CB102" s="401">
        <v>0</v>
      </c>
      <c r="CC102" s="401">
        <v>0</v>
      </c>
      <c r="CD102" s="401">
        <v>0</v>
      </c>
      <c r="CE102" s="401">
        <v>0</v>
      </c>
      <c r="CF102" s="401">
        <v>0</v>
      </c>
      <c r="CG102" s="401">
        <v>0</v>
      </c>
      <c r="CH102" s="401">
        <v>0</v>
      </c>
      <c r="CI102" s="401">
        <v>0</v>
      </c>
      <c r="CJ102" s="401">
        <v>0</v>
      </c>
      <c r="CK102" s="401">
        <v>0</v>
      </c>
      <c r="CL102" s="401">
        <v>0</v>
      </c>
      <c r="CM102" s="401">
        <v>0</v>
      </c>
      <c r="CN102" s="401">
        <v>0</v>
      </c>
      <c r="CO102" s="401">
        <v>0</v>
      </c>
      <c r="CP102" s="401">
        <v>0</v>
      </c>
      <c r="CQ102" s="401">
        <v>0</v>
      </c>
      <c r="CR102" s="401">
        <v>0</v>
      </c>
      <c r="CS102" s="401">
        <v>0</v>
      </c>
      <c r="CT102" s="401">
        <v>0</v>
      </c>
      <c r="CU102" s="401">
        <v>0</v>
      </c>
      <c r="CV102" s="401">
        <v>0</v>
      </c>
      <c r="CW102" s="401">
        <v>0</v>
      </c>
      <c r="CX102" s="401">
        <v>0</v>
      </c>
      <c r="CY102" s="401">
        <v>0</v>
      </c>
      <c r="CZ102" s="401">
        <v>0</v>
      </c>
      <c r="DA102" s="401">
        <v>0</v>
      </c>
      <c r="DB102" s="401">
        <v>0</v>
      </c>
      <c r="DC102" s="401">
        <v>0</v>
      </c>
      <c r="DD102" s="401">
        <v>0</v>
      </c>
      <c r="DE102" s="401">
        <v>0</v>
      </c>
      <c r="DF102" s="401">
        <v>0</v>
      </c>
      <c r="DG102" s="403">
        <v>6000</v>
      </c>
      <c r="DH102" s="403">
        <v>6000</v>
      </c>
      <c r="DI102" s="403">
        <v>6000</v>
      </c>
      <c r="DJ102" s="403">
        <v>6000</v>
      </c>
      <c r="DK102" s="403">
        <v>6000</v>
      </c>
      <c r="DL102" s="403">
        <v>6000</v>
      </c>
      <c r="DM102" s="403">
        <v>6000</v>
      </c>
      <c r="DN102" s="403">
        <v>6000</v>
      </c>
      <c r="DO102" s="403">
        <v>6000</v>
      </c>
      <c r="DP102" s="403">
        <v>6000</v>
      </c>
      <c r="DQ102" s="403">
        <v>6000</v>
      </c>
      <c r="DR102" s="403">
        <v>6000</v>
      </c>
      <c r="DS102" s="403">
        <v>6000</v>
      </c>
      <c r="DT102" s="403">
        <v>6000</v>
      </c>
      <c r="DU102" s="403">
        <v>6000</v>
      </c>
      <c r="DV102" s="403">
        <v>6000</v>
      </c>
      <c r="DW102" s="403">
        <v>6000</v>
      </c>
      <c r="DX102" s="403">
        <v>6000</v>
      </c>
      <c r="DY102" s="403">
        <v>6000</v>
      </c>
      <c r="DZ102" s="403">
        <v>6000</v>
      </c>
      <c r="EA102" s="403">
        <v>6000</v>
      </c>
      <c r="EB102" s="403">
        <v>6000</v>
      </c>
      <c r="EC102" s="403">
        <v>6000</v>
      </c>
      <c r="ED102" s="403">
        <v>6000</v>
      </c>
      <c r="EE102" s="403">
        <v>6000</v>
      </c>
      <c r="EF102" s="403">
        <v>6000</v>
      </c>
      <c r="EG102" s="403">
        <v>6000</v>
      </c>
      <c r="EH102" s="403">
        <v>6000</v>
      </c>
      <c r="EI102" s="403">
        <v>6000</v>
      </c>
      <c r="EJ102" s="403">
        <v>6000</v>
      </c>
      <c r="EK102" s="403">
        <v>6000</v>
      </c>
      <c r="EL102" s="403">
        <v>6000</v>
      </c>
      <c r="EM102" s="403">
        <v>6000</v>
      </c>
      <c r="EN102" s="403">
        <v>6000</v>
      </c>
      <c r="EO102" s="403">
        <v>6000</v>
      </c>
      <c r="EP102" s="403">
        <v>6000</v>
      </c>
      <c r="EQ102" s="403">
        <v>6000</v>
      </c>
      <c r="ER102" s="403">
        <v>6000</v>
      </c>
      <c r="ES102" s="403">
        <v>6000</v>
      </c>
      <c r="ET102" s="403">
        <v>6000</v>
      </c>
      <c r="EU102" s="403">
        <v>6000</v>
      </c>
      <c r="EV102" s="403">
        <v>6000</v>
      </c>
      <c r="EW102" s="403">
        <v>6000</v>
      </c>
      <c r="EX102" s="404">
        <v>0</v>
      </c>
      <c r="EY102" s="404">
        <v>0</v>
      </c>
      <c r="EZ102" s="404">
        <v>740432.22731269372</v>
      </c>
      <c r="FA102" s="404">
        <v>1386884.4085883282</v>
      </c>
      <c r="FB102" s="404">
        <v>0</v>
      </c>
      <c r="FC102" s="404">
        <v>0</v>
      </c>
      <c r="FD102" s="404">
        <v>0</v>
      </c>
      <c r="FE102" s="404">
        <v>0</v>
      </c>
      <c r="FF102" s="404">
        <v>0</v>
      </c>
      <c r="FG102" s="404">
        <v>0</v>
      </c>
      <c r="FH102" s="404">
        <v>0</v>
      </c>
      <c r="FI102" s="404">
        <v>0</v>
      </c>
      <c r="FJ102" s="404">
        <v>0</v>
      </c>
      <c r="FK102" s="404">
        <v>0</v>
      </c>
      <c r="FL102" s="404">
        <v>0</v>
      </c>
      <c r="FM102" s="404">
        <v>0</v>
      </c>
      <c r="FN102" s="404">
        <v>0</v>
      </c>
      <c r="FO102" s="404">
        <v>0</v>
      </c>
      <c r="FP102" s="404">
        <v>0</v>
      </c>
      <c r="FQ102" s="404">
        <v>0</v>
      </c>
      <c r="FR102" s="404">
        <v>0</v>
      </c>
      <c r="FS102" s="404">
        <v>0</v>
      </c>
      <c r="FT102" s="404">
        <v>0</v>
      </c>
      <c r="FU102" s="404">
        <v>0</v>
      </c>
      <c r="FV102" s="404">
        <v>0</v>
      </c>
      <c r="FW102" s="404">
        <v>0</v>
      </c>
      <c r="FX102" s="404">
        <v>0</v>
      </c>
      <c r="FY102" s="404">
        <v>0</v>
      </c>
      <c r="FZ102" s="404">
        <v>0</v>
      </c>
      <c r="GA102" s="404">
        <v>0</v>
      </c>
      <c r="GB102" s="404">
        <v>0</v>
      </c>
      <c r="GC102" s="404">
        <v>0</v>
      </c>
      <c r="GD102" s="404">
        <v>0</v>
      </c>
      <c r="GE102" s="404">
        <v>0</v>
      </c>
      <c r="GF102" s="404">
        <v>0</v>
      </c>
      <c r="GG102" s="404">
        <v>0</v>
      </c>
      <c r="GH102" s="404">
        <v>0</v>
      </c>
      <c r="GI102" s="404">
        <v>0</v>
      </c>
      <c r="GJ102" s="404">
        <v>0</v>
      </c>
      <c r="GK102" s="404">
        <v>0</v>
      </c>
      <c r="GL102" s="404">
        <v>5442.1768707482988</v>
      </c>
      <c r="GM102" s="404">
        <v>5183.0255911888562</v>
      </c>
      <c r="GN102" s="404">
        <v>4936.2148487512923</v>
      </c>
      <c r="GO102" s="404">
        <v>4701.156998810754</v>
      </c>
      <c r="GP102" s="404">
        <v>4477.2923798197662</v>
      </c>
      <c r="GQ102" s="404">
        <v>4264.0879807807287</v>
      </c>
      <c r="GR102" s="404">
        <v>4061.0361721721229</v>
      </c>
      <c r="GS102" s="404">
        <v>3867.6534973067837</v>
      </c>
      <c r="GT102" s="404">
        <v>3683.4795212445561</v>
      </c>
      <c r="GU102" s="404">
        <v>3508.0757345186244</v>
      </c>
      <c r="GV102" s="404">
        <v>3341.0245090653571</v>
      </c>
      <c r="GW102" s="404">
        <v>3181.9281038717681</v>
      </c>
      <c r="GX102" s="404">
        <v>3030.407717973113</v>
      </c>
      <c r="GY102" s="404">
        <v>2886.1025885458212</v>
      </c>
      <c r="GZ102" s="404">
        <v>2748.6691319484012</v>
      </c>
      <c r="HA102" s="404">
        <v>2617.7801256651437</v>
      </c>
      <c r="HB102" s="404">
        <v>2493.123929204899</v>
      </c>
      <c r="HC102" s="404">
        <v>2374.4037420999039</v>
      </c>
      <c r="HD102" s="404">
        <v>2261.3368972380035</v>
      </c>
      <c r="HE102" s="404">
        <v>2153.6541878457178</v>
      </c>
      <c r="HF102" s="404">
        <v>2051.0992265197315</v>
      </c>
      <c r="HG102" s="404">
        <v>1953.427834780696</v>
      </c>
      <c r="HH102" s="404">
        <v>1860.4074616959012</v>
      </c>
      <c r="HI102" s="404">
        <v>1771.8166301865726</v>
      </c>
      <c r="HJ102" s="404">
        <v>1687.4444097014978</v>
      </c>
      <c r="HK102" s="404">
        <v>1607.0899140014262</v>
      </c>
      <c r="HL102" s="404">
        <v>1530.5618228585013</v>
      </c>
      <c r="HM102" s="404">
        <v>1457.6779265319058</v>
      </c>
      <c r="HN102" s="404">
        <v>1388.2646919351489</v>
      </c>
      <c r="HO102" s="404">
        <v>1322.156849462046</v>
      </c>
      <c r="HP102" s="404">
        <v>1259.1969994876629</v>
      </c>
      <c r="HQ102" s="404">
        <v>1199.2352376072981</v>
      </c>
      <c r="HR102" s="404">
        <v>1142.1287977212362</v>
      </c>
      <c r="HS102" s="404">
        <v>1087.7417121154629</v>
      </c>
      <c r="HT102" s="404">
        <v>1035.9444877290125</v>
      </c>
      <c r="HU102" s="404">
        <v>986.61379783715461</v>
      </c>
      <c r="HV102" s="404">
        <v>939.63218841633795</v>
      </c>
      <c r="HW102" s="404">
        <v>894.88779849175023</v>
      </c>
      <c r="HX102" s="404">
        <v>852.27409380166694</v>
      </c>
      <c r="HY102" s="404">
        <v>811.68961314444471</v>
      </c>
      <c r="HZ102" s="404">
        <v>2127316.6359010218</v>
      </c>
      <c r="IA102" s="404">
        <v>98051.922022825325</v>
      </c>
      <c r="IB102" s="401">
        <v>4.6091832484211066E-2</v>
      </c>
    </row>
    <row r="103" spans="1:236" s="181" customFormat="1" ht="90" customHeight="1" x14ac:dyDescent="0.25">
      <c r="A103" s="242" t="s">
        <v>1912</v>
      </c>
      <c r="B103" s="195" t="s">
        <v>1913</v>
      </c>
      <c r="C103" s="195" t="s">
        <v>2001</v>
      </c>
      <c r="D103" s="115">
        <v>16</v>
      </c>
      <c r="E103" s="195" t="s">
        <v>2002</v>
      </c>
      <c r="F103" s="113" t="s">
        <v>2003</v>
      </c>
      <c r="G103" s="113" t="s">
        <v>2004</v>
      </c>
      <c r="H103" s="112" t="s">
        <v>77</v>
      </c>
      <c r="I103" s="113" t="s">
        <v>1923</v>
      </c>
      <c r="J103" s="113">
        <v>5</v>
      </c>
      <c r="K103" s="227" t="s">
        <v>94</v>
      </c>
      <c r="L103" s="111">
        <v>3500</v>
      </c>
      <c r="M103" s="112" t="s">
        <v>2005</v>
      </c>
      <c r="N103" s="112" t="s">
        <v>81</v>
      </c>
      <c r="O103" s="112" t="s">
        <v>82</v>
      </c>
      <c r="P103" s="112" t="s">
        <v>83</v>
      </c>
      <c r="Q103" s="112" t="s">
        <v>100</v>
      </c>
      <c r="R103" s="112" t="s">
        <v>108</v>
      </c>
      <c r="S103" s="112" t="s">
        <v>99</v>
      </c>
      <c r="T103" s="112" t="s">
        <v>1023</v>
      </c>
      <c r="U103" s="112" t="s">
        <v>100</v>
      </c>
      <c r="V103" s="201">
        <v>1</v>
      </c>
      <c r="W103" s="286">
        <v>400000</v>
      </c>
      <c r="X103" s="286">
        <v>0</v>
      </c>
      <c r="Y103" s="286">
        <v>0</v>
      </c>
      <c r="Z103" s="286">
        <v>0</v>
      </c>
      <c r="AA103" s="286">
        <v>400000</v>
      </c>
      <c r="AB103" s="286">
        <v>0</v>
      </c>
      <c r="AC103" s="286">
        <v>0</v>
      </c>
      <c r="AD103" s="286">
        <v>0</v>
      </c>
      <c r="AE103" s="286">
        <v>0</v>
      </c>
      <c r="AF103" s="286">
        <v>0</v>
      </c>
      <c r="AG103" s="286">
        <v>0</v>
      </c>
      <c r="AH103" s="286">
        <v>0</v>
      </c>
      <c r="AI103" s="112" t="s">
        <v>88</v>
      </c>
      <c r="AJ103" s="286">
        <v>0</v>
      </c>
      <c r="AK103" s="286">
        <v>0</v>
      </c>
      <c r="AL103" s="286">
        <v>0</v>
      </c>
      <c r="AM103" s="286">
        <v>0</v>
      </c>
      <c r="AN103" s="286">
        <v>0</v>
      </c>
      <c r="AO103" s="286">
        <v>0</v>
      </c>
      <c r="AP103" s="286">
        <v>0</v>
      </c>
      <c r="AQ103" s="286">
        <v>0</v>
      </c>
      <c r="AR103" s="286">
        <v>0</v>
      </c>
      <c r="AS103" s="286">
        <v>0</v>
      </c>
      <c r="AT103" s="286">
        <v>0</v>
      </c>
      <c r="AU103" s="113"/>
      <c r="AV103" s="230">
        <v>0</v>
      </c>
      <c r="AW103" s="230">
        <v>0</v>
      </c>
      <c r="AX103" s="230" t="s">
        <v>3598</v>
      </c>
      <c r="AY103" s="141">
        <v>9</v>
      </c>
      <c r="AZ103" s="70">
        <v>1</v>
      </c>
      <c r="BA103" s="70">
        <v>1</v>
      </c>
      <c r="BB103" s="70">
        <v>1</v>
      </c>
      <c r="BC103" s="70">
        <v>1</v>
      </c>
      <c r="BD103" s="70">
        <v>1</v>
      </c>
      <c r="BE103" s="70">
        <v>1</v>
      </c>
      <c r="BF103" s="70">
        <v>1</v>
      </c>
      <c r="BG103" s="71">
        <v>0</v>
      </c>
      <c r="BH103" s="71">
        <v>1</v>
      </c>
      <c r="BI103" s="71">
        <v>0</v>
      </c>
      <c r="BJ103" s="71">
        <v>0</v>
      </c>
      <c r="BK103" s="71">
        <v>1</v>
      </c>
      <c r="BL103" s="70">
        <v>1</v>
      </c>
      <c r="BM103" s="70">
        <v>1</v>
      </c>
      <c r="BN103" s="70">
        <v>0</v>
      </c>
      <c r="BO103" s="70">
        <v>1</v>
      </c>
      <c r="BP103" s="403">
        <v>0</v>
      </c>
      <c r="BQ103" s="403">
        <v>0</v>
      </c>
      <c r="BR103" s="403">
        <v>400000</v>
      </c>
      <c r="BS103" s="403">
        <v>0</v>
      </c>
      <c r="BT103" s="403">
        <v>0</v>
      </c>
      <c r="BU103" s="403">
        <v>0</v>
      </c>
      <c r="BV103" s="403">
        <v>0</v>
      </c>
      <c r="BW103" s="403">
        <v>0</v>
      </c>
      <c r="BX103" s="403">
        <v>0</v>
      </c>
      <c r="BY103" s="403">
        <v>0</v>
      </c>
      <c r="BZ103" s="401">
        <v>0</v>
      </c>
      <c r="CA103" s="401">
        <v>0</v>
      </c>
      <c r="CB103" s="401">
        <v>0</v>
      </c>
      <c r="CC103" s="401">
        <v>0</v>
      </c>
      <c r="CD103" s="401">
        <v>0</v>
      </c>
      <c r="CE103" s="401">
        <v>0</v>
      </c>
      <c r="CF103" s="401">
        <v>0</v>
      </c>
      <c r="CG103" s="401">
        <v>0</v>
      </c>
      <c r="CH103" s="401">
        <v>0</v>
      </c>
      <c r="CI103" s="401">
        <v>0</v>
      </c>
      <c r="CJ103" s="401">
        <v>0</v>
      </c>
      <c r="CK103" s="401">
        <v>0</v>
      </c>
      <c r="CL103" s="401">
        <v>0</v>
      </c>
      <c r="CM103" s="401">
        <v>0</v>
      </c>
      <c r="CN103" s="401">
        <v>0</v>
      </c>
      <c r="CO103" s="401">
        <v>0</v>
      </c>
      <c r="CP103" s="401">
        <v>0</v>
      </c>
      <c r="CQ103" s="401">
        <v>0</v>
      </c>
      <c r="CR103" s="401">
        <v>0</v>
      </c>
      <c r="CS103" s="401">
        <v>0</v>
      </c>
      <c r="CT103" s="401">
        <v>0</v>
      </c>
      <c r="CU103" s="401">
        <v>0</v>
      </c>
      <c r="CV103" s="401">
        <v>0</v>
      </c>
      <c r="CW103" s="401">
        <v>0</v>
      </c>
      <c r="CX103" s="401">
        <v>0</v>
      </c>
      <c r="CY103" s="401">
        <v>0</v>
      </c>
      <c r="CZ103" s="401">
        <v>0</v>
      </c>
      <c r="DA103" s="401">
        <v>0</v>
      </c>
      <c r="DB103" s="401">
        <v>0</v>
      </c>
      <c r="DC103" s="401">
        <v>0</v>
      </c>
      <c r="DD103" s="401">
        <v>0</v>
      </c>
      <c r="DE103" s="401">
        <v>0</v>
      </c>
      <c r="DF103" s="401">
        <v>0</v>
      </c>
      <c r="DG103" s="403">
        <v>3500</v>
      </c>
      <c r="DH103" s="403">
        <v>3500</v>
      </c>
      <c r="DI103" s="403">
        <v>3500</v>
      </c>
      <c r="DJ103" s="403">
        <v>3500</v>
      </c>
      <c r="DK103" s="403">
        <v>3500</v>
      </c>
      <c r="DL103" s="403">
        <v>3500</v>
      </c>
      <c r="DM103" s="403">
        <v>3500</v>
      </c>
      <c r="DN103" s="403">
        <v>3500</v>
      </c>
      <c r="DO103" s="403">
        <v>3500</v>
      </c>
      <c r="DP103" s="403">
        <v>3500</v>
      </c>
      <c r="DQ103" s="403">
        <v>3500</v>
      </c>
      <c r="DR103" s="403">
        <v>3500</v>
      </c>
      <c r="DS103" s="403">
        <v>3500</v>
      </c>
      <c r="DT103" s="403">
        <v>3500</v>
      </c>
      <c r="DU103" s="403">
        <v>3500</v>
      </c>
      <c r="DV103" s="403">
        <v>3500</v>
      </c>
      <c r="DW103" s="403">
        <v>3500</v>
      </c>
      <c r="DX103" s="403">
        <v>3500</v>
      </c>
      <c r="DY103" s="403">
        <v>3500</v>
      </c>
      <c r="DZ103" s="403">
        <v>3500</v>
      </c>
      <c r="EA103" s="403">
        <v>3500</v>
      </c>
      <c r="EB103" s="403">
        <v>3500</v>
      </c>
      <c r="EC103" s="403">
        <v>3500</v>
      </c>
      <c r="ED103" s="403">
        <v>3500</v>
      </c>
      <c r="EE103" s="403">
        <v>3500</v>
      </c>
      <c r="EF103" s="403">
        <v>3500</v>
      </c>
      <c r="EG103" s="403">
        <v>3500</v>
      </c>
      <c r="EH103" s="403">
        <v>3500</v>
      </c>
      <c r="EI103" s="403">
        <v>3500</v>
      </c>
      <c r="EJ103" s="403">
        <v>3500</v>
      </c>
      <c r="EK103" s="403">
        <v>3500</v>
      </c>
      <c r="EL103" s="403">
        <v>3500</v>
      </c>
      <c r="EM103" s="403">
        <v>3500</v>
      </c>
      <c r="EN103" s="403">
        <v>3500</v>
      </c>
      <c r="EO103" s="403">
        <v>3500</v>
      </c>
      <c r="EP103" s="403">
        <v>3500</v>
      </c>
      <c r="EQ103" s="403">
        <v>3500</v>
      </c>
      <c r="ER103" s="403">
        <v>3500</v>
      </c>
      <c r="ES103" s="403">
        <v>3500</v>
      </c>
      <c r="ET103" s="403">
        <v>3500</v>
      </c>
      <c r="EU103" s="403">
        <v>3500</v>
      </c>
      <c r="EV103" s="403">
        <v>3500</v>
      </c>
      <c r="EW103" s="403">
        <v>3500</v>
      </c>
      <c r="EX103" s="404">
        <v>362811.79138321994</v>
      </c>
      <c r="EY103" s="404">
        <v>0</v>
      </c>
      <c r="EZ103" s="404">
        <v>0</v>
      </c>
      <c r="FA103" s="404">
        <v>0</v>
      </c>
      <c r="FB103" s="404">
        <v>0</v>
      </c>
      <c r="FC103" s="404">
        <v>0</v>
      </c>
      <c r="FD103" s="404">
        <v>0</v>
      </c>
      <c r="FE103" s="404">
        <v>0</v>
      </c>
      <c r="FF103" s="404">
        <v>0</v>
      </c>
      <c r="FG103" s="404">
        <v>0</v>
      </c>
      <c r="FH103" s="404">
        <v>0</v>
      </c>
      <c r="FI103" s="404">
        <v>0</v>
      </c>
      <c r="FJ103" s="404">
        <v>0</v>
      </c>
      <c r="FK103" s="404">
        <v>0</v>
      </c>
      <c r="FL103" s="404">
        <v>0</v>
      </c>
      <c r="FM103" s="404">
        <v>0</v>
      </c>
      <c r="FN103" s="404">
        <v>0</v>
      </c>
      <c r="FO103" s="404">
        <v>0</v>
      </c>
      <c r="FP103" s="404">
        <v>0</v>
      </c>
      <c r="FQ103" s="404">
        <v>0</v>
      </c>
      <c r="FR103" s="404">
        <v>0</v>
      </c>
      <c r="FS103" s="404">
        <v>0</v>
      </c>
      <c r="FT103" s="404">
        <v>0</v>
      </c>
      <c r="FU103" s="404">
        <v>0</v>
      </c>
      <c r="FV103" s="404">
        <v>0</v>
      </c>
      <c r="FW103" s="404">
        <v>0</v>
      </c>
      <c r="FX103" s="404">
        <v>0</v>
      </c>
      <c r="FY103" s="404">
        <v>0</v>
      </c>
      <c r="FZ103" s="404">
        <v>0</v>
      </c>
      <c r="GA103" s="404">
        <v>0</v>
      </c>
      <c r="GB103" s="404">
        <v>0</v>
      </c>
      <c r="GC103" s="404">
        <v>0</v>
      </c>
      <c r="GD103" s="404">
        <v>0</v>
      </c>
      <c r="GE103" s="404">
        <v>0</v>
      </c>
      <c r="GF103" s="404">
        <v>0</v>
      </c>
      <c r="GG103" s="404">
        <v>0</v>
      </c>
      <c r="GH103" s="404">
        <v>0</v>
      </c>
      <c r="GI103" s="404">
        <v>0</v>
      </c>
      <c r="GJ103" s="404">
        <v>0</v>
      </c>
      <c r="GK103" s="404">
        <v>0</v>
      </c>
      <c r="GL103" s="404">
        <v>3174.6031746031745</v>
      </c>
      <c r="GM103" s="404">
        <v>3023.4315948601661</v>
      </c>
      <c r="GN103" s="404">
        <v>2879.4586617715868</v>
      </c>
      <c r="GO103" s="404">
        <v>2742.3415826396063</v>
      </c>
      <c r="GP103" s="404">
        <v>2611.753888228197</v>
      </c>
      <c r="GQ103" s="404">
        <v>2487.3846554554252</v>
      </c>
      <c r="GR103" s="404">
        <v>2368.9377671004049</v>
      </c>
      <c r="GS103" s="404">
        <v>2256.1312067622903</v>
      </c>
      <c r="GT103" s="404">
        <v>2148.6963873926575</v>
      </c>
      <c r="GU103" s="404">
        <v>2046.377511802531</v>
      </c>
      <c r="GV103" s="404">
        <v>1948.9309636214582</v>
      </c>
      <c r="GW103" s="404">
        <v>1856.1247272585313</v>
      </c>
      <c r="GX103" s="404">
        <v>1767.7378354843161</v>
      </c>
      <c r="GY103" s="404">
        <v>1683.5598433183957</v>
      </c>
      <c r="GZ103" s="404">
        <v>1603.3903269699008</v>
      </c>
      <c r="HA103" s="404">
        <v>1527.0384066380004</v>
      </c>
      <c r="HB103" s="404">
        <v>1454.3222920361909</v>
      </c>
      <c r="HC103" s="404">
        <v>1385.0688495582772</v>
      </c>
      <c r="HD103" s="404">
        <v>1319.1131900555022</v>
      </c>
      <c r="HE103" s="404">
        <v>1256.2982762433353</v>
      </c>
      <c r="HF103" s="404">
        <v>1196.4745488031765</v>
      </c>
      <c r="HG103" s="404">
        <v>1139.4995702887393</v>
      </c>
      <c r="HH103" s="404">
        <v>1085.2376859892759</v>
      </c>
      <c r="HI103" s="404">
        <v>1033.5597009421674</v>
      </c>
      <c r="HJ103" s="404">
        <v>984.34257232587368</v>
      </c>
      <c r="HK103" s="404">
        <v>937.469116500832</v>
      </c>
      <c r="HL103" s="404">
        <v>892.82773000079249</v>
      </c>
      <c r="HM103" s="404">
        <v>850.31212381027842</v>
      </c>
      <c r="HN103" s="404">
        <v>809.82107029550355</v>
      </c>
      <c r="HO103" s="404">
        <v>771.25816218619354</v>
      </c>
      <c r="HP103" s="404">
        <v>734.53158303447003</v>
      </c>
      <c r="HQ103" s="404">
        <v>699.55388860425717</v>
      </c>
      <c r="HR103" s="404">
        <v>666.24179867072121</v>
      </c>
      <c r="HS103" s="404">
        <v>634.51599873402006</v>
      </c>
      <c r="HT103" s="404">
        <v>604.3009511752573</v>
      </c>
      <c r="HU103" s="404">
        <v>575.52471540500687</v>
      </c>
      <c r="HV103" s="404">
        <v>548.11877657619709</v>
      </c>
      <c r="HW103" s="404">
        <v>522.017882453521</v>
      </c>
      <c r="HX103" s="404">
        <v>497.15988805097243</v>
      </c>
      <c r="HY103" s="404">
        <v>473.48560766759272</v>
      </c>
      <c r="HZ103" s="404">
        <v>362811.79138321994</v>
      </c>
      <c r="IA103" s="404">
        <v>14431.588902102731</v>
      </c>
      <c r="IB103" s="401">
        <v>3.9777066911420654E-2</v>
      </c>
    </row>
    <row r="104" spans="1:236" s="181" customFormat="1" ht="90" customHeight="1" x14ac:dyDescent="0.25">
      <c r="A104" s="161" t="s">
        <v>2267</v>
      </c>
      <c r="B104" s="150" t="s">
        <v>2788</v>
      </c>
      <c r="C104" s="150" t="s">
        <v>2215</v>
      </c>
      <c r="D104" s="148">
        <v>6</v>
      </c>
      <c r="E104" s="150" t="s">
        <v>2800</v>
      </c>
      <c r="F104" s="151" t="s">
        <v>2801</v>
      </c>
      <c r="G104" s="151" t="s">
        <v>2802</v>
      </c>
      <c r="H104" s="79" t="s">
        <v>77</v>
      </c>
      <c r="I104" s="151" t="s">
        <v>2803</v>
      </c>
      <c r="J104" s="151">
        <v>10</v>
      </c>
      <c r="K104" s="227" t="s">
        <v>79</v>
      </c>
      <c r="L104" s="79">
        <v>2261</v>
      </c>
      <c r="M104" s="79" t="s">
        <v>2804</v>
      </c>
      <c r="N104" s="79" t="s">
        <v>81</v>
      </c>
      <c r="O104" s="79" t="s">
        <v>133</v>
      </c>
      <c r="P104" s="79" t="s">
        <v>134</v>
      </c>
      <c r="Q104" s="112" t="s">
        <v>100</v>
      </c>
      <c r="R104" s="79" t="s">
        <v>108</v>
      </c>
      <c r="S104" s="79" t="s">
        <v>99</v>
      </c>
      <c r="T104" s="79" t="s">
        <v>2793</v>
      </c>
      <c r="U104" s="79" t="s">
        <v>100</v>
      </c>
      <c r="V104" s="81">
        <v>1</v>
      </c>
      <c r="W104" s="149">
        <v>550000</v>
      </c>
      <c r="X104" s="149">
        <v>50000</v>
      </c>
      <c r="Y104" s="149">
        <v>0</v>
      </c>
      <c r="Z104" s="149">
        <v>0</v>
      </c>
      <c r="AA104" s="149">
        <v>0</v>
      </c>
      <c r="AB104" s="149">
        <v>350000</v>
      </c>
      <c r="AC104" s="149">
        <v>200000</v>
      </c>
      <c r="AD104" s="149">
        <v>0</v>
      </c>
      <c r="AE104" s="149">
        <v>0</v>
      </c>
      <c r="AF104" s="149">
        <v>0</v>
      </c>
      <c r="AG104" s="149">
        <v>0</v>
      </c>
      <c r="AH104" s="149">
        <v>0</v>
      </c>
      <c r="AI104" s="88" t="s">
        <v>88</v>
      </c>
      <c r="AJ104" s="149">
        <v>0</v>
      </c>
      <c r="AK104" s="149">
        <v>0</v>
      </c>
      <c r="AL104" s="149">
        <v>0</v>
      </c>
      <c r="AM104" s="149">
        <v>0</v>
      </c>
      <c r="AN104" s="149">
        <v>0</v>
      </c>
      <c r="AO104" s="149">
        <v>0</v>
      </c>
      <c r="AP104" s="149">
        <v>0</v>
      </c>
      <c r="AQ104" s="149">
        <v>0</v>
      </c>
      <c r="AR104" s="149">
        <v>0</v>
      </c>
      <c r="AS104" s="149">
        <v>0</v>
      </c>
      <c r="AT104" s="149">
        <v>0</v>
      </c>
      <c r="AU104" s="151"/>
      <c r="AV104" s="230">
        <v>0</v>
      </c>
      <c r="AW104" s="230">
        <v>0</v>
      </c>
      <c r="AX104" s="230" t="s">
        <v>3596</v>
      </c>
      <c r="AY104" s="141">
        <v>8</v>
      </c>
      <c r="AZ104" s="70">
        <v>1</v>
      </c>
      <c r="BA104" s="70">
        <v>1</v>
      </c>
      <c r="BB104" s="70">
        <v>0</v>
      </c>
      <c r="BC104" s="70">
        <v>1</v>
      </c>
      <c r="BD104" s="70">
        <v>1</v>
      </c>
      <c r="BE104" s="70">
        <v>1</v>
      </c>
      <c r="BF104" s="70">
        <v>1</v>
      </c>
      <c r="BG104" s="71">
        <v>0</v>
      </c>
      <c r="BH104" s="71">
        <v>1</v>
      </c>
      <c r="BI104" s="71">
        <v>0</v>
      </c>
      <c r="BJ104" s="71">
        <v>0</v>
      </c>
      <c r="BK104" s="71">
        <v>1</v>
      </c>
      <c r="BL104" s="70">
        <v>1</v>
      </c>
      <c r="BM104" s="70">
        <v>1</v>
      </c>
      <c r="BN104" s="70">
        <v>0</v>
      </c>
      <c r="BO104" s="70">
        <v>1</v>
      </c>
      <c r="BP104" s="403">
        <v>0</v>
      </c>
      <c r="BQ104" s="403">
        <v>0</v>
      </c>
      <c r="BR104" s="403">
        <v>0</v>
      </c>
      <c r="BS104" s="403">
        <v>350000</v>
      </c>
      <c r="BT104" s="403">
        <v>200000</v>
      </c>
      <c r="BU104" s="403">
        <v>0</v>
      </c>
      <c r="BV104" s="403">
        <v>0</v>
      </c>
      <c r="BW104" s="403">
        <v>0</v>
      </c>
      <c r="BX104" s="403">
        <v>0</v>
      </c>
      <c r="BY104" s="403">
        <v>0</v>
      </c>
      <c r="BZ104" s="401">
        <v>0</v>
      </c>
      <c r="CA104" s="401">
        <v>0</v>
      </c>
      <c r="CB104" s="401">
        <v>0</v>
      </c>
      <c r="CC104" s="401">
        <v>0</v>
      </c>
      <c r="CD104" s="401">
        <v>0</v>
      </c>
      <c r="CE104" s="401">
        <v>0</v>
      </c>
      <c r="CF104" s="401">
        <v>0</v>
      </c>
      <c r="CG104" s="401">
        <v>0</v>
      </c>
      <c r="CH104" s="401">
        <v>0</v>
      </c>
      <c r="CI104" s="401">
        <v>0</v>
      </c>
      <c r="CJ104" s="401">
        <v>0</v>
      </c>
      <c r="CK104" s="401">
        <v>0</v>
      </c>
      <c r="CL104" s="401">
        <v>0</v>
      </c>
      <c r="CM104" s="401">
        <v>0</v>
      </c>
      <c r="CN104" s="401">
        <v>0</v>
      </c>
      <c r="CO104" s="401">
        <v>0</v>
      </c>
      <c r="CP104" s="401">
        <v>0</v>
      </c>
      <c r="CQ104" s="401">
        <v>0</v>
      </c>
      <c r="CR104" s="401">
        <v>0</v>
      </c>
      <c r="CS104" s="401">
        <v>0</v>
      </c>
      <c r="CT104" s="401">
        <v>0</v>
      </c>
      <c r="CU104" s="401">
        <v>0</v>
      </c>
      <c r="CV104" s="401">
        <v>0</v>
      </c>
      <c r="CW104" s="401">
        <v>0</v>
      </c>
      <c r="CX104" s="401">
        <v>0</v>
      </c>
      <c r="CY104" s="401">
        <v>0</v>
      </c>
      <c r="CZ104" s="401">
        <v>0</v>
      </c>
      <c r="DA104" s="401">
        <v>0</v>
      </c>
      <c r="DB104" s="401">
        <v>0</v>
      </c>
      <c r="DC104" s="401">
        <v>0</v>
      </c>
      <c r="DD104" s="401">
        <v>0</v>
      </c>
      <c r="DE104" s="401">
        <v>0</v>
      </c>
      <c r="DF104" s="401">
        <v>0</v>
      </c>
      <c r="DG104" s="403">
        <v>2261</v>
      </c>
      <c r="DH104" s="403">
        <v>2261</v>
      </c>
      <c r="DI104" s="403">
        <v>2261</v>
      </c>
      <c r="DJ104" s="403">
        <v>2261</v>
      </c>
      <c r="DK104" s="403">
        <v>2261</v>
      </c>
      <c r="DL104" s="403">
        <v>2261</v>
      </c>
      <c r="DM104" s="403">
        <v>2261</v>
      </c>
      <c r="DN104" s="403">
        <v>2261</v>
      </c>
      <c r="DO104" s="403">
        <v>2261</v>
      </c>
      <c r="DP104" s="403">
        <v>2261</v>
      </c>
      <c r="DQ104" s="403">
        <v>2261</v>
      </c>
      <c r="DR104" s="403">
        <v>2261</v>
      </c>
      <c r="DS104" s="403">
        <v>2261</v>
      </c>
      <c r="DT104" s="403">
        <v>2261</v>
      </c>
      <c r="DU104" s="403">
        <v>2261</v>
      </c>
      <c r="DV104" s="403">
        <v>2261</v>
      </c>
      <c r="DW104" s="403">
        <v>2261</v>
      </c>
      <c r="DX104" s="403">
        <v>2261</v>
      </c>
      <c r="DY104" s="403">
        <v>2261</v>
      </c>
      <c r="DZ104" s="403">
        <v>2261</v>
      </c>
      <c r="EA104" s="403">
        <v>2261</v>
      </c>
      <c r="EB104" s="403">
        <v>2261</v>
      </c>
      <c r="EC104" s="403">
        <v>2261</v>
      </c>
      <c r="ED104" s="403">
        <v>2261</v>
      </c>
      <c r="EE104" s="403">
        <v>2261</v>
      </c>
      <c r="EF104" s="403">
        <v>2261</v>
      </c>
      <c r="EG104" s="403">
        <v>2261</v>
      </c>
      <c r="EH104" s="403">
        <v>2261</v>
      </c>
      <c r="EI104" s="403">
        <v>2261</v>
      </c>
      <c r="EJ104" s="403">
        <v>2261</v>
      </c>
      <c r="EK104" s="403">
        <v>2261</v>
      </c>
      <c r="EL104" s="403">
        <v>2261</v>
      </c>
      <c r="EM104" s="403">
        <v>2261</v>
      </c>
      <c r="EN104" s="403">
        <v>2261</v>
      </c>
      <c r="EO104" s="403">
        <v>2261</v>
      </c>
      <c r="EP104" s="403">
        <v>2261</v>
      </c>
      <c r="EQ104" s="403">
        <v>2261</v>
      </c>
      <c r="ER104" s="403">
        <v>2261</v>
      </c>
      <c r="ES104" s="403">
        <v>2261</v>
      </c>
      <c r="ET104" s="403">
        <v>2261</v>
      </c>
      <c r="EU104" s="403">
        <v>2261</v>
      </c>
      <c r="EV104" s="403">
        <v>2261</v>
      </c>
      <c r="EW104" s="403">
        <v>2261</v>
      </c>
      <c r="EX104" s="404">
        <v>0</v>
      </c>
      <c r="EY104" s="404">
        <v>302343.15948601661</v>
      </c>
      <c r="EZ104" s="404">
        <v>164540.4949583764</v>
      </c>
      <c r="FA104" s="404">
        <v>0</v>
      </c>
      <c r="FB104" s="404">
        <v>0</v>
      </c>
      <c r="FC104" s="404">
        <v>0</v>
      </c>
      <c r="FD104" s="404">
        <v>0</v>
      </c>
      <c r="FE104" s="404">
        <v>0</v>
      </c>
      <c r="FF104" s="404">
        <v>0</v>
      </c>
      <c r="FG104" s="404">
        <v>0</v>
      </c>
      <c r="FH104" s="404">
        <v>0</v>
      </c>
      <c r="FI104" s="404">
        <v>0</v>
      </c>
      <c r="FJ104" s="404">
        <v>0</v>
      </c>
      <c r="FK104" s="404">
        <v>0</v>
      </c>
      <c r="FL104" s="404">
        <v>0</v>
      </c>
      <c r="FM104" s="404">
        <v>0</v>
      </c>
      <c r="FN104" s="404">
        <v>0</v>
      </c>
      <c r="FO104" s="404">
        <v>0</v>
      </c>
      <c r="FP104" s="404">
        <v>0</v>
      </c>
      <c r="FQ104" s="404">
        <v>0</v>
      </c>
      <c r="FR104" s="404">
        <v>0</v>
      </c>
      <c r="FS104" s="404">
        <v>0</v>
      </c>
      <c r="FT104" s="404">
        <v>0</v>
      </c>
      <c r="FU104" s="404">
        <v>0</v>
      </c>
      <c r="FV104" s="404">
        <v>0</v>
      </c>
      <c r="FW104" s="404">
        <v>0</v>
      </c>
      <c r="FX104" s="404">
        <v>0</v>
      </c>
      <c r="FY104" s="404">
        <v>0</v>
      </c>
      <c r="FZ104" s="404">
        <v>0</v>
      </c>
      <c r="GA104" s="404">
        <v>0</v>
      </c>
      <c r="GB104" s="404">
        <v>0</v>
      </c>
      <c r="GC104" s="404">
        <v>0</v>
      </c>
      <c r="GD104" s="404">
        <v>0</v>
      </c>
      <c r="GE104" s="404">
        <v>0</v>
      </c>
      <c r="GF104" s="404">
        <v>0</v>
      </c>
      <c r="GG104" s="404">
        <v>0</v>
      </c>
      <c r="GH104" s="404">
        <v>0</v>
      </c>
      <c r="GI104" s="404">
        <v>0</v>
      </c>
      <c r="GJ104" s="404">
        <v>0</v>
      </c>
      <c r="GK104" s="404">
        <v>0</v>
      </c>
      <c r="GL104" s="404">
        <v>2050.7936507936506</v>
      </c>
      <c r="GM104" s="404">
        <v>1953.1368102796673</v>
      </c>
      <c r="GN104" s="404">
        <v>1860.1302955044453</v>
      </c>
      <c r="GO104" s="404">
        <v>1771.5526623851856</v>
      </c>
      <c r="GP104" s="404">
        <v>1687.1930117954153</v>
      </c>
      <c r="GQ104" s="404">
        <v>1606.8504874242046</v>
      </c>
      <c r="GR104" s="404">
        <v>1530.3337975468617</v>
      </c>
      <c r="GS104" s="404">
        <v>1457.4607595684397</v>
      </c>
      <c r="GT104" s="404">
        <v>1388.0578662556568</v>
      </c>
      <c r="GU104" s="404">
        <v>1321.9598726244349</v>
      </c>
      <c r="GV104" s="404">
        <v>1259.0094024994621</v>
      </c>
      <c r="GW104" s="404">
        <v>1199.0565738090113</v>
      </c>
      <c r="GX104" s="404">
        <v>1141.9586417228682</v>
      </c>
      <c r="GY104" s="404">
        <v>1087.5796587836835</v>
      </c>
      <c r="GZ104" s="404">
        <v>1035.790151222556</v>
      </c>
      <c r="HA104" s="404">
        <v>986.46681068814837</v>
      </c>
      <c r="HB104" s="404">
        <v>939.49220065537941</v>
      </c>
      <c r="HC104" s="404">
        <v>894.75447681464698</v>
      </c>
      <c r="HD104" s="404">
        <v>852.14712077585432</v>
      </c>
      <c r="HE104" s="404">
        <v>811.56868645319469</v>
      </c>
      <c r="HF104" s="404">
        <v>772.92255852685207</v>
      </c>
      <c r="HG104" s="404">
        <v>736.1167224065257</v>
      </c>
      <c r="HH104" s="404">
        <v>701.06354514907218</v>
      </c>
      <c r="HI104" s="404">
        <v>667.67956680864006</v>
      </c>
      <c r="HJ104" s="404">
        <v>635.88530172251433</v>
      </c>
      <c r="HK104" s="404">
        <v>605.6050492595374</v>
      </c>
      <c r="HL104" s="404">
        <v>576.76671358051192</v>
      </c>
      <c r="HM104" s="404">
        <v>549.30163198143987</v>
      </c>
      <c r="HN104" s="404">
        <v>523.14441141089526</v>
      </c>
      <c r="HO104" s="404">
        <v>498.23277277228101</v>
      </c>
      <c r="HP104" s="404">
        <v>474.50740264026769</v>
      </c>
      <c r="HQ104" s="404">
        <v>451.91181203835015</v>
      </c>
      <c r="HR104" s="404">
        <v>430.39220194128586</v>
      </c>
      <c r="HS104" s="404">
        <v>409.89733518217696</v>
      </c>
      <c r="HT104" s="404">
        <v>390.37841445921617</v>
      </c>
      <c r="HU104" s="404">
        <v>371.78896615163444</v>
      </c>
      <c r="HV104" s="404">
        <v>354.08472966822336</v>
      </c>
      <c r="HW104" s="404">
        <v>337.22355206497451</v>
      </c>
      <c r="HX104" s="404">
        <v>321.1652876809282</v>
      </c>
      <c r="HY104" s="404">
        <v>305.87170255326492</v>
      </c>
      <c r="HZ104" s="404">
        <v>466883.654444393</v>
      </c>
      <c r="IA104" s="404">
        <v>16627.46921417796</v>
      </c>
      <c r="IB104" s="401">
        <v>3.5613731720732865E-2</v>
      </c>
    </row>
    <row r="105" spans="1:236" s="181" customFormat="1" ht="90" customHeight="1" x14ac:dyDescent="0.25">
      <c r="A105" s="137" t="s">
        <v>1349</v>
      </c>
      <c r="B105" s="138" t="s">
        <v>1350</v>
      </c>
      <c r="C105" s="138" t="s">
        <v>1351</v>
      </c>
      <c r="D105" s="142">
        <v>1</v>
      </c>
      <c r="E105" s="138" t="s">
        <v>3388</v>
      </c>
      <c r="F105" s="118" t="s">
        <v>1352</v>
      </c>
      <c r="G105" s="118" t="s">
        <v>1353</v>
      </c>
      <c r="H105" s="142" t="s">
        <v>77</v>
      </c>
      <c r="I105" s="118" t="s">
        <v>1354</v>
      </c>
      <c r="J105" s="118">
        <v>5</v>
      </c>
      <c r="K105" s="95" t="s">
        <v>206</v>
      </c>
      <c r="L105" s="110">
        <v>5304</v>
      </c>
      <c r="M105" s="142" t="s">
        <v>1355</v>
      </c>
      <c r="N105" s="142" t="s">
        <v>96</v>
      </c>
      <c r="O105" s="142" t="s">
        <v>82</v>
      </c>
      <c r="P105" s="142" t="s">
        <v>83</v>
      </c>
      <c r="Q105" s="112" t="s">
        <v>100</v>
      </c>
      <c r="R105" s="142" t="s">
        <v>226</v>
      </c>
      <c r="S105" s="142" t="s">
        <v>99</v>
      </c>
      <c r="T105" s="142" t="s">
        <v>1356</v>
      </c>
      <c r="U105" s="142" t="s">
        <v>100</v>
      </c>
      <c r="V105" s="117">
        <v>1</v>
      </c>
      <c r="W105" s="135">
        <v>688308</v>
      </c>
      <c r="X105" s="134">
        <v>0</v>
      </c>
      <c r="Y105" s="134">
        <v>0</v>
      </c>
      <c r="Z105" s="134">
        <v>0</v>
      </c>
      <c r="AA105" s="134">
        <v>688308</v>
      </c>
      <c r="AB105" s="134">
        <v>0</v>
      </c>
      <c r="AC105" s="134">
        <v>0</v>
      </c>
      <c r="AD105" s="134">
        <v>0</v>
      </c>
      <c r="AE105" s="139">
        <v>0</v>
      </c>
      <c r="AF105" s="139">
        <v>0</v>
      </c>
      <c r="AG105" s="139">
        <v>0</v>
      </c>
      <c r="AH105" s="139">
        <v>0</v>
      </c>
      <c r="AI105" s="116" t="s">
        <v>88</v>
      </c>
      <c r="AJ105" s="136">
        <v>0</v>
      </c>
      <c r="AK105" s="136">
        <v>0</v>
      </c>
      <c r="AL105" s="136">
        <v>0</v>
      </c>
      <c r="AM105" s="136">
        <v>0</v>
      </c>
      <c r="AN105" s="136">
        <v>0</v>
      </c>
      <c r="AO105" s="136">
        <v>0</v>
      </c>
      <c r="AP105" s="136">
        <v>0</v>
      </c>
      <c r="AQ105" s="139">
        <v>0</v>
      </c>
      <c r="AR105" s="139">
        <v>0</v>
      </c>
      <c r="AS105" s="139">
        <v>0</v>
      </c>
      <c r="AT105" s="139">
        <v>0</v>
      </c>
      <c r="AU105" s="122"/>
      <c r="AV105" s="230">
        <v>0</v>
      </c>
      <c r="AW105" s="230">
        <v>0</v>
      </c>
      <c r="AX105" s="230" t="s">
        <v>3598</v>
      </c>
      <c r="AY105" s="141">
        <v>8</v>
      </c>
      <c r="AZ105" s="70">
        <v>1</v>
      </c>
      <c r="BA105" s="70">
        <v>1</v>
      </c>
      <c r="BB105" s="70">
        <v>1</v>
      </c>
      <c r="BC105" s="70">
        <v>1</v>
      </c>
      <c r="BD105" s="70">
        <v>1</v>
      </c>
      <c r="BE105" s="70">
        <v>1</v>
      </c>
      <c r="BF105" s="70">
        <v>1</v>
      </c>
      <c r="BG105" s="71">
        <v>0</v>
      </c>
      <c r="BH105" s="71">
        <v>0</v>
      </c>
      <c r="BI105" s="71">
        <v>0</v>
      </c>
      <c r="BJ105" s="71">
        <v>0</v>
      </c>
      <c r="BK105" s="71">
        <v>0</v>
      </c>
      <c r="BL105" s="70">
        <v>1</v>
      </c>
      <c r="BM105" s="70">
        <v>1</v>
      </c>
      <c r="BN105" s="70">
        <v>0</v>
      </c>
      <c r="BO105" s="70">
        <v>1</v>
      </c>
      <c r="BP105" s="403">
        <v>0</v>
      </c>
      <c r="BQ105" s="403">
        <v>0</v>
      </c>
      <c r="BR105" s="403">
        <v>688308</v>
      </c>
      <c r="BS105" s="403">
        <v>0</v>
      </c>
      <c r="BT105" s="403">
        <v>0</v>
      </c>
      <c r="BU105" s="403">
        <v>0</v>
      </c>
      <c r="BV105" s="403">
        <v>0</v>
      </c>
      <c r="BW105" s="403">
        <v>0</v>
      </c>
      <c r="BX105" s="403">
        <v>0</v>
      </c>
      <c r="BY105" s="403">
        <v>0</v>
      </c>
      <c r="BZ105" s="401">
        <v>0</v>
      </c>
      <c r="CA105" s="401">
        <v>0</v>
      </c>
      <c r="CB105" s="401">
        <v>0</v>
      </c>
      <c r="CC105" s="401">
        <v>0</v>
      </c>
      <c r="CD105" s="401">
        <v>0</v>
      </c>
      <c r="CE105" s="401">
        <v>0</v>
      </c>
      <c r="CF105" s="401">
        <v>0</v>
      </c>
      <c r="CG105" s="401">
        <v>0</v>
      </c>
      <c r="CH105" s="401">
        <v>0</v>
      </c>
      <c r="CI105" s="401">
        <v>0</v>
      </c>
      <c r="CJ105" s="401">
        <v>0</v>
      </c>
      <c r="CK105" s="401">
        <v>0</v>
      </c>
      <c r="CL105" s="401">
        <v>0</v>
      </c>
      <c r="CM105" s="401">
        <v>0</v>
      </c>
      <c r="CN105" s="401">
        <v>0</v>
      </c>
      <c r="CO105" s="401">
        <v>0</v>
      </c>
      <c r="CP105" s="401">
        <v>0</v>
      </c>
      <c r="CQ105" s="401">
        <v>0</v>
      </c>
      <c r="CR105" s="401">
        <v>0</v>
      </c>
      <c r="CS105" s="401">
        <v>0</v>
      </c>
      <c r="CT105" s="401">
        <v>0</v>
      </c>
      <c r="CU105" s="401">
        <v>0</v>
      </c>
      <c r="CV105" s="401">
        <v>0</v>
      </c>
      <c r="CW105" s="401">
        <v>0</v>
      </c>
      <c r="CX105" s="401">
        <v>0</v>
      </c>
      <c r="CY105" s="401">
        <v>0</v>
      </c>
      <c r="CZ105" s="401">
        <v>0</v>
      </c>
      <c r="DA105" s="401">
        <v>0</v>
      </c>
      <c r="DB105" s="401">
        <v>0</v>
      </c>
      <c r="DC105" s="401">
        <v>0</v>
      </c>
      <c r="DD105" s="401">
        <v>0</v>
      </c>
      <c r="DE105" s="401">
        <v>0</v>
      </c>
      <c r="DF105" s="401">
        <v>0</v>
      </c>
      <c r="DG105" s="403">
        <v>5304</v>
      </c>
      <c r="DH105" s="403">
        <v>5304</v>
      </c>
      <c r="DI105" s="403">
        <v>5304</v>
      </c>
      <c r="DJ105" s="403">
        <v>5304</v>
      </c>
      <c r="DK105" s="403">
        <v>5304</v>
      </c>
      <c r="DL105" s="403">
        <v>5304</v>
      </c>
      <c r="DM105" s="403">
        <v>5304</v>
      </c>
      <c r="DN105" s="403">
        <v>5304</v>
      </c>
      <c r="DO105" s="403">
        <v>5304</v>
      </c>
      <c r="DP105" s="403">
        <v>5304</v>
      </c>
      <c r="DQ105" s="403">
        <v>5304</v>
      </c>
      <c r="DR105" s="403">
        <v>5304</v>
      </c>
      <c r="DS105" s="403">
        <v>5304</v>
      </c>
      <c r="DT105" s="403">
        <v>5304</v>
      </c>
      <c r="DU105" s="403">
        <v>5304</v>
      </c>
      <c r="DV105" s="403">
        <v>5304</v>
      </c>
      <c r="DW105" s="403">
        <v>5304</v>
      </c>
      <c r="DX105" s="403">
        <v>5304</v>
      </c>
      <c r="DY105" s="403">
        <v>5304</v>
      </c>
      <c r="DZ105" s="403">
        <v>5304</v>
      </c>
      <c r="EA105" s="403">
        <v>5304</v>
      </c>
      <c r="EB105" s="403">
        <v>5304</v>
      </c>
      <c r="EC105" s="403">
        <v>5304</v>
      </c>
      <c r="ED105" s="403">
        <v>5304</v>
      </c>
      <c r="EE105" s="403">
        <v>5304</v>
      </c>
      <c r="EF105" s="403">
        <v>5304</v>
      </c>
      <c r="EG105" s="403">
        <v>5304</v>
      </c>
      <c r="EH105" s="403">
        <v>5304</v>
      </c>
      <c r="EI105" s="403">
        <v>5304</v>
      </c>
      <c r="EJ105" s="403">
        <v>5304</v>
      </c>
      <c r="EK105" s="403">
        <v>5304</v>
      </c>
      <c r="EL105" s="403">
        <v>5304</v>
      </c>
      <c r="EM105" s="403">
        <v>5304</v>
      </c>
      <c r="EN105" s="403">
        <v>5304</v>
      </c>
      <c r="EO105" s="403">
        <v>5304</v>
      </c>
      <c r="EP105" s="403">
        <v>5304</v>
      </c>
      <c r="EQ105" s="403">
        <v>5304</v>
      </c>
      <c r="ER105" s="403">
        <v>5304</v>
      </c>
      <c r="ES105" s="403">
        <v>5304</v>
      </c>
      <c r="ET105" s="403">
        <v>5304</v>
      </c>
      <c r="EU105" s="403">
        <v>5304</v>
      </c>
      <c r="EV105" s="403">
        <v>5304</v>
      </c>
      <c r="EW105" s="403">
        <v>5304</v>
      </c>
      <c r="EX105" s="404">
        <v>624315.64625850343</v>
      </c>
      <c r="EY105" s="404">
        <v>0</v>
      </c>
      <c r="EZ105" s="404">
        <v>0</v>
      </c>
      <c r="FA105" s="404">
        <v>0</v>
      </c>
      <c r="FB105" s="404">
        <v>0</v>
      </c>
      <c r="FC105" s="404">
        <v>0</v>
      </c>
      <c r="FD105" s="404">
        <v>0</v>
      </c>
      <c r="FE105" s="404">
        <v>0</v>
      </c>
      <c r="FF105" s="404">
        <v>0</v>
      </c>
      <c r="FG105" s="404">
        <v>0</v>
      </c>
      <c r="FH105" s="404">
        <v>0</v>
      </c>
      <c r="FI105" s="404">
        <v>0</v>
      </c>
      <c r="FJ105" s="404">
        <v>0</v>
      </c>
      <c r="FK105" s="404">
        <v>0</v>
      </c>
      <c r="FL105" s="404">
        <v>0</v>
      </c>
      <c r="FM105" s="404">
        <v>0</v>
      </c>
      <c r="FN105" s="404">
        <v>0</v>
      </c>
      <c r="FO105" s="404">
        <v>0</v>
      </c>
      <c r="FP105" s="404">
        <v>0</v>
      </c>
      <c r="FQ105" s="404">
        <v>0</v>
      </c>
      <c r="FR105" s="404">
        <v>0</v>
      </c>
      <c r="FS105" s="404">
        <v>0</v>
      </c>
      <c r="FT105" s="404">
        <v>0</v>
      </c>
      <c r="FU105" s="404">
        <v>0</v>
      </c>
      <c r="FV105" s="404">
        <v>0</v>
      </c>
      <c r="FW105" s="404">
        <v>0</v>
      </c>
      <c r="FX105" s="404">
        <v>0</v>
      </c>
      <c r="FY105" s="404">
        <v>0</v>
      </c>
      <c r="FZ105" s="404">
        <v>0</v>
      </c>
      <c r="GA105" s="404">
        <v>0</v>
      </c>
      <c r="GB105" s="404">
        <v>0</v>
      </c>
      <c r="GC105" s="404">
        <v>0</v>
      </c>
      <c r="GD105" s="404">
        <v>0</v>
      </c>
      <c r="GE105" s="404">
        <v>0</v>
      </c>
      <c r="GF105" s="404">
        <v>0</v>
      </c>
      <c r="GG105" s="404">
        <v>0</v>
      </c>
      <c r="GH105" s="404">
        <v>0</v>
      </c>
      <c r="GI105" s="404">
        <v>0</v>
      </c>
      <c r="GJ105" s="404">
        <v>0</v>
      </c>
      <c r="GK105" s="404">
        <v>0</v>
      </c>
      <c r="GL105" s="404">
        <v>4810.8843537414969</v>
      </c>
      <c r="GM105" s="404">
        <v>4581.7946226109489</v>
      </c>
      <c r="GN105" s="404">
        <v>4363.6139262961424</v>
      </c>
      <c r="GO105" s="404">
        <v>4155.8227869487064</v>
      </c>
      <c r="GP105" s="404">
        <v>3957.926463760673</v>
      </c>
      <c r="GQ105" s="404">
        <v>3769.453775010164</v>
      </c>
      <c r="GR105" s="404">
        <v>3589.9559762001568</v>
      </c>
      <c r="GS105" s="404">
        <v>3419.0056916191966</v>
      </c>
      <c r="GT105" s="404">
        <v>3256.1958967801875</v>
      </c>
      <c r="GU105" s="404">
        <v>3101.1389493144638</v>
      </c>
      <c r="GV105" s="404">
        <v>2953.4656660137757</v>
      </c>
      <c r="GW105" s="404">
        <v>2812.8244438226429</v>
      </c>
      <c r="GX105" s="404">
        <v>2678.8804226882321</v>
      </c>
      <c r="GY105" s="404">
        <v>2551.3146882745059</v>
      </c>
      <c r="GZ105" s="404">
        <v>2429.823512642387</v>
      </c>
      <c r="HA105" s="404">
        <v>2314.1176310879869</v>
      </c>
      <c r="HB105" s="404">
        <v>2203.9215534171308</v>
      </c>
      <c r="HC105" s="404">
        <v>2098.9729080163147</v>
      </c>
      <c r="HD105" s="404">
        <v>1999.0218171583952</v>
      </c>
      <c r="HE105" s="404">
        <v>1903.8303020556145</v>
      </c>
      <c r="HF105" s="404">
        <v>1813.1717162434425</v>
      </c>
      <c r="HG105" s="404">
        <v>1726.8302059461353</v>
      </c>
      <c r="HH105" s="404">
        <v>1644.6001961391767</v>
      </c>
      <c r="HI105" s="404">
        <v>1566.2859010849302</v>
      </c>
      <c r="HJ105" s="404">
        <v>1491.700858176124</v>
      </c>
      <c r="HK105" s="404">
        <v>1420.6674839772609</v>
      </c>
      <c r="HL105" s="404">
        <v>1353.0166514069151</v>
      </c>
      <c r="HM105" s="404">
        <v>1288.5872870542048</v>
      </c>
      <c r="HN105" s="404">
        <v>1227.2259876706717</v>
      </c>
      <c r="HO105" s="404">
        <v>1168.7866549244486</v>
      </c>
      <c r="HP105" s="404">
        <v>1113.1301475470941</v>
      </c>
      <c r="HQ105" s="404">
        <v>1060.1239500448514</v>
      </c>
      <c r="HR105" s="404">
        <v>1009.6418571855728</v>
      </c>
      <c r="HS105" s="404">
        <v>961.56367351006929</v>
      </c>
      <c r="HT105" s="404">
        <v>915.77492715244705</v>
      </c>
      <c r="HU105" s="404">
        <v>872.16659728804473</v>
      </c>
      <c r="HV105" s="404">
        <v>830.63485456004275</v>
      </c>
      <c r="HW105" s="404">
        <v>791.08081386670722</v>
      </c>
      <c r="HX105" s="404">
        <v>753.41029892067365</v>
      </c>
      <c r="HY105" s="404">
        <v>717.53361801968913</v>
      </c>
      <c r="HZ105" s="404">
        <v>624315.64625850343</v>
      </c>
      <c r="IA105" s="404">
        <v>21870.042153357968</v>
      </c>
      <c r="IB105" s="401">
        <v>3.5030424568764505E-2</v>
      </c>
    </row>
    <row r="106" spans="1:236" s="181" customFormat="1" ht="90" customHeight="1" x14ac:dyDescent="0.25">
      <c r="A106" s="242" t="s">
        <v>1912</v>
      </c>
      <c r="B106" s="195" t="s">
        <v>1913</v>
      </c>
      <c r="C106" s="195" t="s">
        <v>1996</v>
      </c>
      <c r="D106" s="115">
        <v>15</v>
      </c>
      <c r="E106" s="195" t="s">
        <v>1997</v>
      </c>
      <c r="F106" s="113" t="s">
        <v>1998</v>
      </c>
      <c r="G106" s="113" t="s">
        <v>1999</v>
      </c>
      <c r="H106" s="112" t="s">
        <v>77</v>
      </c>
      <c r="I106" s="113" t="s">
        <v>1923</v>
      </c>
      <c r="J106" s="113">
        <v>5</v>
      </c>
      <c r="K106" s="227" t="s">
        <v>94</v>
      </c>
      <c r="L106" s="111">
        <v>2500</v>
      </c>
      <c r="M106" s="112" t="s">
        <v>2000</v>
      </c>
      <c r="N106" s="112" t="s">
        <v>81</v>
      </c>
      <c r="O106" s="112" t="s">
        <v>82</v>
      </c>
      <c r="P106" s="112" t="s">
        <v>83</v>
      </c>
      <c r="Q106" s="112" t="s">
        <v>100</v>
      </c>
      <c r="R106" s="112" t="s">
        <v>108</v>
      </c>
      <c r="S106" s="112" t="s">
        <v>99</v>
      </c>
      <c r="T106" s="112" t="s">
        <v>1023</v>
      </c>
      <c r="U106" s="112" t="s">
        <v>100</v>
      </c>
      <c r="V106" s="201">
        <v>1</v>
      </c>
      <c r="W106" s="286">
        <v>350000</v>
      </c>
      <c r="X106" s="286">
        <v>0</v>
      </c>
      <c r="Y106" s="286">
        <v>0</v>
      </c>
      <c r="Z106" s="286">
        <v>0</v>
      </c>
      <c r="AA106" s="286">
        <v>350000</v>
      </c>
      <c r="AB106" s="286">
        <v>0</v>
      </c>
      <c r="AC106" s="286">
        <v>0</v>
      </c>
      <c r="AD106" s="286">
        <v>0</v>
      </c>
      <c r="AE106" s="286">
        <v>0</v>
      </c>
      <c r="AF106" s="286">
        <v>0</v>
      </c>
      <c r="AG106" s="286">
        <v>0</v>
      </c>
      <c r="AH106" s="286">
        <v>0</v>
      </c>
      <c r="AI106" s="112" t="s">
        <v>88</v>
      </c>
      <c r="AJ106" s="286">
        <v>0</v>
      </c>
      <c r="AK106" s="286">
        <v>0</v>
      </c>
      <c r="AL106" s="286">
        <v>0</v>
      </c>
      <c r="AM106" s="286">
        <v>0</v>
      </c>
      <c r="AN106" s="286">
        <v>0</v>
      </c>
      <c r="AO106" s="286">
        <v>0</v>
      </c>
      <c r="AP106" s="286">
        <v>0</v>
      </c>
      <c r="AQ106" s="286">
        <v>0</v>
      </c>
      <c r="AR106" s="286">
        <v>0</v>
      </c>
      <c r="AS106" s="286">
        <v>0</v>
      </c>
      <c r="AT106" s="286">
        <v>0</v>
      </c>
      <c r="AU106" s="113"/>
      <c r="AV106" s="230">
        <v>0</v>
      </c>
      <c r="AW106" s="230">
        <v>0</v>
      </c>
      <c r="AX106" s="230" t="s">
        <v>3598</v>
      </c>
      <c r="AY106" s="141">
        <v>9</v>
      </c>
      <c r="AZ106" s="70">
        <v>1</v>
      </c>
      <c r="BA106" s="70">
        <v>1</v>
      </c>
      <c r="BB106" s="70">
        <v>1</v>
      </c>
      <c r="BC106" s="70">
        <v>1</v>
      </c>
      <c r="BD106" s="70">
        <v>1</v>
      </c>
      <c r="BE106" s="70">
        <v>1</v>
      </c>
      <c r="BF106" s="70">
        <v>1</v>
      </c>
      <c r="BG106" s="71">
        <v>0</v>
      </c>
      <c r="BH106" s="71">
        <v>1</v>
      </c>
      <c r="BI106" s="71">
        <v>0</v>
      </c>
      <c r="BJ106" s="71">
        <v>0</v>
      </c>
      <c r="BK106" s="71">
        <v>1</v>
      </c>
      <c r="BL106" s="70">
        <v>1</v>
      </c>
      <c r="BM106" s="70">
        <v>1</v>
      </c>
      <c r="BN106" s="70">
        <v>0</v>
      </c>
      <c r="BO106" s="70">
        <v>1</v>
      </c>
      <c r="BP106" s="403">
        <v>0</v>
      </c>
      <c r="BQ106" s="403">
        <v>0</v>
      </c>
      <c r="BR106" s="403">
        <v>350000</v>
      </c>
      <c r="BS106" s="403">
        <v>0</v>
      </c>
      <c r="BT106" s="403">
        <v>0</v>
      </c>
      <c r="BU106" s="403">
        <v>0</v>
      </c>
      <c r="BV106" s="403">
        <v>0</v>
      </c>
      <c r="BW106" s="403">
        <v>0</v>
      </c>
      <c r="BX106" s="403">
        <v>0</v>
      </c>
      <c r="BY106" s="403">
        <v>0</v>
      </c>
      <c r="BZ106" s="401">
        <v>0</v>
      </c>
      <c r="CA106" s="401">
        <v>0</v>
      </c>
      <c r="CB106" s="401">
        <v>0</v>
      </c>
      <c r="CC106" s="401">
        <v>0</v>
      </c>
      <c r="CD106" s="401">
        <v>0</v>
      </c>
      <c r="CE106" s="401">
        <v>0</v>
      </c>
      <c r="CF106" s="401">
        <v>0</v>
      </c>
      <c r="CG106" s="401">
        <v>0</v>
      </c>
      <c r="CH106" s="401">
        <v>0</v>
      </c>
      <c r="CI106" s="401">
        <v>0</v>
      </c>
      <c r="CJ106" s="401">
        <v>0</v>
      </c>
      <c r="CK106" s="401">
        <v>0</v>
      </c>
      <c r="CL106" s="401">
        <v>0</v>
      </c>
      <c r="CM106" s="401">
        <v>0</v>
      </c>
      <c r="CN106" s="401">
        <v>0</v>
      </c>
      <c r="CO106" s="401">
        <v>0</v>
      </c>
      <c r="CP106" s="401">
        <v>0</v>
      </c>
      <c r="CQ106" s="401">
        <v>0</v>
      </c>
      <c r="CR106" s="401">
        <v>0</v>
      </c>
      <c r="CS106" s="401">
        <v>0</v>
      </c>
      <c r="CT106" s="401">
        <v>0</v>
      </c>
      <c r="CU106" s="401">
        <v>0</v>
      </c>
      <c r="CV106" s="401">
        <v>0</v>
      </c>
      <c r="CW106" s="401">
        <v>0</v>
      </c>
      <c r="CX106" s="401">
        <v>0</v>
      </c>
      <c r="CY106" s="401">
        <v>0</v>
      </c>
      <c r="CZ106" s="401">
        <v>0</v>
      </c>
      <c r="DA106" s="401">
        <v>0</v>
      </c>
      <c r="DB106" s="401">
        <v>0</v>
      </c>
      <c r="DC106" s="401">
        <v>0</v>
      </c>
      <c r="DD106" s="401">
        <v>0</v>
      </c>
      <c r="DE106" s="401">
        <v>0</v>
      </c>
      <c r="DF106" s="401">
        <v>0</v>
      </c>
      <c r="DG106" s="403">
        <v>2500</v>
      </c>
      <c r="DH106" s="403">
        <v>2500</v>
      </c>
      <c r="DI106" s="403">
        <v>2500</v>
      </c>
      <c r="DJ106" s="403">
        <v>2500</v>
      </c>
      <c r="DK106" s="403">
        <v>2500</v>
      </c>
      <c r="DL106" s="403">
        <v>2500</v>
      </c>
      <c r="DM106" s="403">
        <v>2500</v>
      </c>
      <c r="DN106" s="403">
        <v>2500</v>
      </c>
      <c r="DO106" s="403">
        <v>2500</v>
      </c>
      <c r="DP106" s="403">
        <v>2500</v>
      </c>
      <c r="DQ106" s="403">
        <v>2500</v>
      </c>
      <c r="DR106" s="403">
        <v>2500</v>
      </c>
      <c r="DS106" s="403">
        <v>2500</v>
      </c>
      <c r="DT106" s="403">
        <v>2500</v>
      </c>
      <c r="DU106" s="403">
        <v>2500</v>
      </c>
      <c r="DV106" s="403">
        <v>2500</v>
      </c>
      <c r="DW106" s="403">
        <v>2500</v>
      </c>
      <c r="DX106" s="403">
        <v>2500</v>
      </c>
      <c r="DY106" s="403">
        <v>2500</v>
      </c>
      <c r="DZ106" s="403">
        <v>2500</v>
      </c>
      <c r="EA106" s="403">
        <v>2500</v>
      </c>
      <c r="EB106" s="403">
        <v>2500</v>
      </c>
      <c r="EC106" s="403">
        <v>2500</v>
      </c>
      <c r="ED106" s="403">
        <v>2500</v>
      </c>
      <c r="EE106" s="403">
        <v>2500</v>
      </c>
      <c r="EF106" s="403">
        <v>2500</v>
      </c>
      <c r="EG106" s="403">
        <v>2500</v>
      </c>
      <c r="EH106" s="403">
        <v>2500</v>
      </c>
      <c r="EI106" s="403">
        <v>2500</v>
      </c>
      <c r="EJ106" s="403">
        <v>2500</v>
      </c>
      <c r="EK106" s="403">
        <v>2500</v>
      </c>
      <c r="EL106" s="403">
        <v>2500</v>
      </c>
      <c r="EM106" s="403">
        <v>2500</v>
      </c>
      <c r="EN106" s="403">
        <v>2500</v>
      </c>
      <c r="EO106" s="403">
        <v>2500</v>
      </c>
      <c r="EP106" s="403">
        <v>2500</v>
      </c>
      <c r="EQ106" s="403">
        <v>2500</v>
      </c>
      <c r="ER106" s="403">
        <v>2500</v>
      </c>
      <c r="ES106" s="403">
        <v>2500</v>
      </c>
      <c r="ET106" s="403">
        <v>2500</v>
      </c>
      <c r="EU106" s="403">
        <v>2500</v>
      </c>
      <c r="EV106" s="403">
        <v>2500</v>
      </c>
      <c r="EW106" s="403">
        <v>2500</v>
      </c>
      <c r="EX106" s="404">
        <v>317460.31746031746</v>
      </c>
      <c r="EY106" s="404">
        <v>0</v>
      </c>
      <c r="EZ106" s="404">
        <v>0</v>
      </c>
      <c r="FA106" s="404">
        <v>0</v>
      </c>
      <c r="FB106" s="404">
        <v>0</v>
      </c>
      <c r="FC106" s="404">
        <v>0</v>
      </c>
      <c r="FD106" s="404">
        <v>0</v>
      </c>
      <c r="FE106" s="404">
        <v>0</v>
      </c>
      <c r="FF106" s="404">
        <v>0</v>
      </c>
      <c r="FG106" s="404">
        <v>0</v>
      </c>
      <c r="FH106" s="404">
        <v>0</v>
      </c>
      <c r="FI106" s="404">
        <v>0</v>
      </c>
      <c r="FJ106" s="404">
        <v>0</v>
      </c>
      <c r="FK106" s="404">
        <v>0</v>
      </c>
      <c r="FL106" s="404">
        <v>0</v>
      </c>
      <c r="FM106" s="404">
        <v>0</v>
      </c>
      <c r="FN106" s="404">
        <v>0</v>
      </c>
      <c r="FO106" s="404">
        <v>0</v>
      </c>
      <c r="FP106" s="404">
        <v>0</v>
      </c>
      <c r="FQ106" s="404">
        <v>0</v>
      </c>
      <c r="FR106" s="404">
        <v>0</v>
      </c>
      <c r="FS106" s="404">
        <v>0</v>
      </c>
      <c r="FT106" s="404">
        <v>0</v>
      </c>
      <c r="FU106" s="404">
        <v>0</v>
      </c>
      <c r="FV106" s="404">
        <v>0</v>
      </c>
      <c r="FW106" s="404">
        <v>0</v>
      </c>
      <c r="FX106" s="404">
        <v>0</v>
      </c>
      <c r="FY106" s="404">
        <v>0</v>
      </c>
      <c r="FZ106" s="404">
        <v>0</v>
      </c>
      <c r="GA106" s="404">
        <v>0</v>
      </c>
      <c r="GB106" s="404">
        <v>0</v>
      </c>
      <c r="GC106" s="404">
        <v>0</v>
      </c>
      <c r="GD106" s="404">
        <v>0</v>
      </c>
      <c r="GE106" s="404">
        <v>0</v>
      </c>
      <c r="GF106" s="404">
        <v>0</v>
      </c>
      <c r="GG106" s="404">
        <v>0</v>
      </c>
      <c r="GH106" s="404">
        <v>0</v>
      </c>
      <c r="GI106" s="404">
        <v>0</v>
      </c>
      <c r="GJ106" s="404">
        <v>0</v>
      </c>
      <c r="GK106" s="404">
        <v>0</v>
      </c>
      <c r="GL106" s="404">
        <v>2267.5736961451248</v>
      </c>
      <c r="GM106" s="404">
        <v>2159.5939963286901</v>
      </c>
      <c r="GN106" s="404">
        <v>2056.756186979705</v>
      </c>
      <c r="GO106" s="404">
        <v>1958.8154161711473</v>
      </c>
      <c r="GP106" s="404">
        <v>1865.5384915915693</v>
      </c>
      <c r="GQ106" s="404">
        <v>1776.7033253253037</v>
      </c>
      <c r="GR106" s="404">
        <v>1692.0984050717179</v>
      </c>
      <c r="GS106" s="404">
        <v>1611.5222905444932</v>
      </c>
      <c r="GT106" s="404">
        <v>1534.7831338518984</v>
      </c>
      <c r="GU106" s="404">
        <v>1461.6982227160936</v>
      </c>
      <c r="GV106" s="404">
        <v>1392.0935454438988</v>
      </c>
      <c r="GW106" s="404">
        <v>1325.8033766132367</v>
      </c>
      <c r="GX106" s="404">
        <v>1262.6698824887972</v>
      </c>
      <c r="GY106" s="404">
        <v>1202.5427452274255</v>
      </c>
      <c r="GZ106" s="404">
        <v>1145.2788049785006</v>
      </c>
      <c r="HA106" s="404">
        <v>1090.7417190271433</v>
      </c>
      <c r="HB106" s="404">
        <v>1038.8016371687079</v>
      </c>
      <c r="HC106" s="404">
        <v>989.33489254162657</v>
      </c>
      <c r="HD106" s="404">
        <v>942.22370718250147</v>
      </c>
      <c r="HE106" s="404">
        <v>897.35591160238243</v>
      </c>
      <c r="HF106" s="404">
        <v>854.62467771655474</v>
      </c>
      <c r="HG106" s="404">
        <v>813.92826449195672</v>
      </c>
      <c r="HH106" s="404">
        <v>775.1697757066255</v>
      </c>
      <c r="HI106" s="404">
        <v>738.25692924440523</v>
      </c>
      <c r="HJ106" s="404">
        <v>703.10183737562409</v>
      </c>
      <c r="HK106" s="404">
        <v>669.62079750059422</v>
      </c>
      <c r="HL106" s="404">
        <v>637.7340928577089</v>
      </c>
      <c r="HM106" s="404">
        <v>607.36580272162746</v>
      </c>
      <c r="HN106" s="404">
        <v>578.44362163964536</v>
      </c>
      <c r="HO106" s="404">
        <v>550.89868727585247</v>
      </c>
      <c r="HP106" s="404">
        <v>524.66541645319285</v>
      </c>
      <c r="HQ106" s="404">
        <v>499.68134900304085</v>
      </c>
      <c r="HR106" s="404">
        <v>475.8869990505151</v>
      </c>
      <c r="HS106" s="404">
        <v>453.22571338144292</v>
      </c>
      <c r="HT106" s="404">
        <v>431.64353655375521</v>
      </c>
      <c r="HU106" s="404">
        <v>411.08908243214779</v>
      </c>
      <c r="HV106" s="404">
        <v>391.5134118401408</v>
      </c>
      <c r="HW106" s="404">
        <v>372.86991603822923</v>
      </c>
      <c r="HX106" s="404">
        <v>355.11420575069457</v>
      </c>
      <c r="HY106" s="404">
        <v>338.20400547685193</v>
      </c>
      <c r="HZ106" s="404">
        <v>317460.31746031746</v>
      </c>
      <c r="IA106" s="404">
        <v>10308.277787216235</v>
      </c>
      <c r="IB106" s="401">
        <v>3.2471075029731143E-2</v>
      </c>
    </row>
    <row r="107" spans="1:236" s="181" customFormat="1" ht="90" customHeight="1" x14ac:dyDescent="0.25">
      <c r="A107" s="161" t="s">
        <v>2267</v>
      </c>
      <c r="B107" s="161" t="s">
        <v>2642</v>
      </c>
      <c r="C107" s="150" t="s">
        <v>2181</v>
      </c>
      <c r="D107" s="148">
        <v>9</v>
      </c>
      <c r="E107" s="161" t="s">
        <v>2660</v>
      </c>
      <c r="F107" s="151" t="s">
        <v>2661</v>
      </c>
      <c r="G107" s="151" t="s">
        <v>2662</v>
      </c>
      <c r="H107" s="151"/>
      <c r="I107" s="151" t="s">
        <v>2549</v>
      </c>
      <c r="J107" s="151">
        <v>40</v>
      </c>
      <c r="K107" s="227" t="s">
        <v>79</v>
      </c>
      <c r="L107" s="79">
        <v>3990</v>
      </c>
      <c r="M107" s="151" t="s">
        <v>2658</v>
      </c>
      <c r="N107" s="79" t="s">
        <v>81</v>
      </c>
      <c r="O107" s="13" t="s">
        <v>217</v>
      </c>
      <c r="P107" s="79" t="s">
        <v>218</v>
      </c>
      <c r="Q107" s="79" t="s">
        <v>87</v>
      </c>
      <c r="R107" s="79" t="s">
        <v>108</v>
      </c>
      <c r="S107" s="79" t="s">
        <v>99</v>
      </c>
      <c r="T107" s="79" t="s">
        <v>2551</v>
      </c>
      <c r="U107" s="79" t="s">
        <v>100</v>
      </c>
      <c r="V107" s="81">
        <v>1</v>
      </c>
      <c r="W107" s="149">
        <v>2100000</v>
      </c>
      <c r="X107" s="162">
        <v>100000</v>
      </c>
      <c r="Y107" s="162">
        <v>0</v>
      </c>
      <c r="Z107" s="162">
        <v>0</v>
      </c>
      <c r="AA107" s="162">
        <v>0</v>
      </c>
      <c r="AB107" s="162">
        <v>0</v>
      </c>
      <c r="AC107" s="162">
        <v>100000</v>
      </c>
      <c r="AD107" s="162">
        <v>2000000</v>
      </c>
      <c r="AE107" s="149">
        <v>0</v>
      </c>
      <c r="AF107" s="149">
        <v>0</v>
      </c>
      <c r="AG107" s="149">
        <v>0</v>
      </c>
      <c r="AH107" s="149">
        <v>0</v>
      </c>
      <c r="AI107" s="160" t="s">
        <v>2663</v>
      </c>
      <c r="AJ107" s="149">
        <v>500000</v>
      </c>
      <c r="AK107" s="162">
        <v>0</v>
      </c>
      <c r="AL107" s="162">
        <v>0</v>
      </c>
      <c r="AM107" s="162">
        <v>0</v>
      </c>
      <c r="AN107" s="162">
        <v>0</v>
      </c>
      <c r="AO107" s="162">
        <v>0</v>
      </c>
      <c r="AP107" s="162">
        <v>500000</v>
      </c>
      <c r="AQ107" s="149">
        <v>0</v>
      </c>
      <c r="AR107" s="149">
        <v>0</v>
      </c>
      <c r="AS107" s="149">
        <v>0</v>
      </c>
      <c r="AT107" s="149">
        <v>0</v>
      </c>
      <c r="AU107" s="151" t="s">
        <v>2664</v>
      </c>
      <c r="AV107" s="230">
        <v>0</v>
      </c>
      <c r="AW107" s="230">
        <v>0</v>
      </c>
      <c r="AX107" s="230" t="s">
        <v>3594</v>
      </c>
      <c r="AY107" s="141">
        <v>8</v>
      </c>
      <c r="AZ107" s="70">
        <v>1</v>
      </c>
      <c r="BA107" s="70">
        <v>1</v>
      </c>
      <c r="BB107" s="70">
        <v>1</v>
      </c>
      <c r="BC107" s="70">
        <v>1</v>
      </c>
      <c r="BD107" s="70">
        <v>1</v>
      </c>
      <c r="BE107" s="70">
        <v>0</v>
      </c>
      <c r="BF107" s="70">
        <v>0</v>
      </c>
      <c r="BG107" s="71">
        <v>0</v>
      </c>
      <c r="BH107" s="71">
        <v>1</v>
      </c>
      <c r="BI107" s="71">
        <v>0</v>
      </c>
      <c r="BJ107" s="71">
        <v>0</v>
      </c>
      <c r="BK107" s="71">
        <v>1</v>
      </c>
      <c r="BL107" s="70">
        <v>1</v>
      </c>
      <c r="BM107" s="70">
        <v>1</v>
      </c>
      <c r="BN107" s="70">
        <v>0</v>
      </c>
      <c r="BO107" s="70">
        <v>1</v>
      </c>
      <c r="BP107" s="403">
        <v>0</v>
      </c>
      <c r="BQ107" s="403">
        <v>0</v>
      </c>
      <c r="BR107" s="403">
        <v>0</v>
      </c>
      <c r="BS107" s="403">
        <v>0</v>
      </c>
      <c r="BT107" s="403">
        <v>100000</v>
      </c>
      <c r="BU107" s="403">
        <v>2500000</v>
      </c>
      <c r="BV107" s="403">
        <v>0</v>
      </c>
      <c r="BW107" s="403">
        <v>0</v>
      </c>
      <c r="BX107" s="403">
        <v>0</v>
      </c>
      <c r="BY107" s="403">
        <v>0</v>
      </c>
      <c r="BZ107" s="401">
        <v>0</v>
      </c>
      <c r="CA107" s="401">
        <v>0</v>
      </c>
      <c r="CB107" s="401">
        <v>0</v>
      </c>
      <c r="CC107" s="401">
        <v>0</v>
      </c>
      <c r="CD107" s="401">
        <v>0</v>
      </c>
      <c r="CE107" s="401">
        <v>0</v>
      </c>
      <c r="CF107" s="401">
        <v>0</v>
      </c>
      <c r="CG107" s="401">
        <v>0</v>
      </c>
      <c r="CH107" s="401">
        <v>0</v>
      </c>
      <c r="CI107" s="401">
        <v>0</v>
      </c>
      <c r="CJ107" s="401">
        <v>0</v>
      </c>
      <c r="CK107" s="401">
        <v>0</v>
      </c>
      <c r="CL107" s="401">
        <v>0</v>
      </c>
      <c r="CM107" s="401">
        <v>0</v>
      </c>
      <c r="CN107" s="401">
        <v>0</v>
      </c>
      <c r="CO107" s="401">
        <v>0</v>
      </c>
      <c r="CP107" s="401">
        <v>0</v>
      </c>
      <c r="CQ107" s="401">
        <v>0</v>
      </c>
      <c r="CR107" s="401">
        <v>0</v>
      </c>
      <c r="CS107" s="401">
        <v>0</v>
      </c>
      <c r="CT107" s="401">
        <v>0</v>
      </c>
      <c r="CU107" s="401">
        <v>0</v>
      </c>
      <c r="CV107" s="401">
        <v>0</v>
      </c>
      <c r="CW107" s="401">
        <v>0</v>
      </c>
      <c r="CX107" s="401">
        <v>0</v>
      </c>
      <c r="CY107" s="401">
        <v>0</v>
      </c>
      <c r="CZ107" s="401">
        <v>0</v>
      </c>
      <c r="DA107" s="401">
        <v>0</v>
      </c>
      <c r="DB107" s="401">
        <v>0</v>
      </c>
      <c r="DC107" s="401">
        <v>0</v>
      </c>
      <c r="DD107" s="401">
        <v>0</v>
      </c>
      <c r="DE107" s="401">
        <v>0</v>
      </c>
      <c r="DF107" s="401">
        <v>0</v>
      </c>
      <c r="DG107" s="403">
        <v>3990</v>
      </c>
      <c r="DH107" s="403">
        <v>3990</v>
      </c>
      <c r="DI107" s="403">
        <v>3990</v>
      </c>
      <c r="DJ107" s="403">
        <v>3990</v>
      </c>
      <c r="DK107" s="403">
        <v>3990</v>
      </c>
      <c r="DL107" s="403">
        <v>3990</v>
      </c>
      <c r="DM107" s="403">
        <v>3990</v>
      </c>
      <c r="DN107" s="403">
        <v>3990</v>
      </c>
      <c r="DO107" s="403">
        <v>3990</v>
      </c>
      <c r="DP107" s="403">
        <v>3990</v>
      </c>
      <c r="DQ107" s="403">
        <v>3990</v>
      </c>
      <c r="DR107" s="403">
        <v>3990</v>
      </c>
      <c r="DS107" s="403">
        <v>3990</v>
      </c>
      <c r="DT107" s="403">
        <v>3990</v>
      </c>
      <c r="DU107" s="403">
        <v>3990</v>
      </c>
      <c r="DV107" s="403">
        <v>3990</v>
      </c>
      <c r="DW107" s="403">
        <v>3990</v>
      </c>
      <c r="DX107" s="403">
        <v>3990</v>
      </c>
      <c r="DY107" s="403">
        <v>3990</v>
      </c>
      <c r="DZ107" s="403">
        <v>3990</v>
      </c>
      <c r="EA107" s="403">
        <v>3990</v>
      </c>
      <c r="EB107" s="403">
        <v>3990</v>
      </c>
      <c r="EC107" s="403">
        <v>3990</v>
      </c>
      <c r="ED107" s="403">
        <v>3990</v>
      </c>
      <c r="EE107" s="403">
        <v>3990</v>
      </c>
      <c r="EF107" s="403">
        <v>3990</v>
      </c>
      <c r="EG107" s="403">
        <v>3990</v>
      </c>
      <c r="EH107" s="403">
        <v>3990</v>
      </c>
      <c r="EI107" s="403">
        <v>3990</v>
      </c>
      <c r="EJ107" s="403">
        <v>3990</v>
      </c>
      <c r="EK107" s="403">
        <v>3990</v>
      </c>
      <c r="EL107" s="403">
        <v>3990</v>
      </c>
      <c r="EM107" s="403">
        <v>3990</v>
      </c>
      <c r="EN107" s="403">
        <v>3990</v>
      </c>
      <c r="EO107" s="403">
        <v>3990</v>
      </c>
      <c r="EP107" s="403">
        <v>3990</v>
      </c>
      <c r="EQ107" s="403">
        <v>3990</v>
      </c>
      <c r="ER107" s="403">
        <v>3990</v>
      </c>
      <c r="ES107" s="403">
        <v>3990</v>
      </c>
      <c r="ET107" s="403">
        <v>3990</v>
      </c>
      <c r="EU107" s="403">
        <v>3990</v>
      </c>
      <c r="EV107" s="403">
        <v>3990</v>
      </c>
      <c r="EW107" s="403">
        <v>3990</v>
      </c>
      <c r="EX107" s="404">
        <v>0</v>
      </c>
      <c r="EY107" s="404">
        <v>0</v>
      </c>
      <c r="EZ107" s="404">
        <v>82270.247479188198</v>
      </c>
      <c r="FA107" s="404">
        <v>1958815.4161711475</v>
      </c>
      <c r="FB107" s="404">
        <v>0</v>
      </c>
      <c r="FC107" s="404">
        <v>0</v>
      </c>
      <c r="FD107" s="404">
        <v>0</v>
      </c>
      <c r="FE107" s="404">
        <v>0</v>
      </c>
      <c r="FF107" s="404">
        <v>0</v>
      </c>
      <c r="FG107" s="404">
        <v>0</v>
      </c>
      <c r="FH107" s="404">
        <v>0</v>
      </c>
      <c r="FI107" s="404">
        <v>0</v>
      </c>
      <c r="FJ107" s="404">
        <v>0</v>
      </c>
      <c r="FK107" s="404">
        <v>0</v>
      </c>
      <c r="FL107" s="404">
        <v>0</v>
      </c>
      <c r="FM107" s="404">
        <v>0</v>
      </c>
      <c r="FN107" s="404">
        <v>0</v>
      </c>
      <c r="FO107" s="404">
        <v>0</v>
      </c>
      <c r="FP107" s="404">
        <v>0</v>
      </c>
      <c r="FQ107" s="404">
        <v>0</v>
      </c>
      <c r="FR107" s="404">
        <v>0</v>
      </c>
      <c r="FS107" s="404">
        <v>0</v>
      </c>
      <c r="FT107" s="404">
        <v>0</v>
      </c>
      <c r="FU107" s="404">
        <v>0</v>
      </c>
      <c r="FV107" s="404">
        <v>0</v>
      </c>
      <c r="FW107" s="404">
        <v>0</v>
      </c>
      <c r="FX107" s="404">
        <v>0</v>
      </c>
      <c r="FY107" s="404">
        <v>0</v>
      </c>
      <c r="FZ107" s="404">
        <v>0</v>
      </c>
      <c r="GA107" s="404">
        <v>0</v>
      </c>
      <c r="GB107" s="404">
        <v>0</v>
      </c>
      <c r="GC107" s="404">
        <v>0</v>
      </c>
      <c r="GD107" s="404">
        <v>0</v>
      </c>
      <c r="GE107" s="404">
        <v>0</v>
      </c>
      <c r="GF107" s="404">
        <v>0</v>
      </c>
      <c r="GG107" s="404">
        <v>0</v>
      </c>
      <c r="GH107" s="404">
        <v>0</v>
      </c>
      <c r="GI107" s="404">
        <v>0</v>
      </c>
      <c r="GJ107" s="404">
        <v>0</v>
      </c>
      <c r="GK107" s="404">
        <v>0</v>
      </c>
      <c r="GL107" s="404">
        <v>3619.0476190476188</v>
      </c>
      <c r="GM107" s="404">
        <v>3446.7120181405894</v>
      </c>
      <c r="GN107" s="404">
        <v>3282.5828744196092</v>
      </c>
      <c r="GO107" s="404">
        <v>3126.2694042091512</v>
      </c>
      <c r="GP107" s="404">
        <v>2977.3994325801445</v>
      </c>
      <c r="GQ107" s="404">
        <v>2835.6185072191847</v>
      </c>
      <c r="GR107" s="404">
        <v>2700.5890544944618</v>
      </c>
      <c r="GS107" s="404">
        <v>2571.9895757090112</v>
      </c>
      <c r="GT107" s="404">
        <v>2449.5138816276299</v>
      </c>
      <c r="GU107" s="404">
        <v>2332.8703634548851</v>
      </c>
      <c r="GV107" s="404">
        <v>2221.7812985284622</v>
      </c>
      <c r="GW107" s="404">
        <v>2115.9821890747257</v>
      </c>
      <c r="GX107" s="404">
        <v>2015.2211324521202</v>
      </c>
      <c r="GY107" s="404">
        <v>1919.258221382971</v>
      </c>
      <c r="GZ107" s="404">
        <v>1827.8649727456868</v>
      </c>
      <c r="HA107" s="404">
        <v>1740.8237835673206</v>
      </c>
      <c r="HB107" s="404">
        <v>1657.9274129212577</v>
      </c>
      <c r="HC107" s="404">
        <v>1578.9784884964358</v>
      </c>
      <c r="HD107" s="404">
        <v>1503.7890366632723</v>
      </c>
      <c r="HE107" s="404">
        <v>1432.1800349174023</v>
      </c>
      <c r="HF107" s="404">
        <v>1363.9809856356214</v>
      </c>
      <c r="HG107" s="404">
        <v>1299.0295101291629</v>
      </c>
      <c r="HH107" s="404">
        <v>1237.1709620277743</v>
      </c>
      <c r="HI107" s="404">
        <v>1178.2580590740708</v>
      </c>
      <c r="HJ107" s="404">
        <v>1122.150532451496</v>
      </c>
      <c r="HK107" s="404">
        <v>1068.7147928109484</v>
      </c>
      <c r="HL107" s="404">
        <v>1017.8236122009034</v>
      </c>
      <c r="HM107" s="404">
        <v>969.35582114371732</v>
      </c>
      <c r="HN107" s="404">
        <v>923.19602013687404</v>
      </c>
      <c r="HO107" s="404">
        <v>879.23430489226064</v>
      </c>
      <c r="HP107" s="404">
        <v>837.36600465929587</v>
      </c>
      <c r="HQ107" s="404">
        <v>797.49143300885316</v>
      </c>
      <c r="HR107" s="404">
        <v>759.51565048462214</v>
      </c>
      <c r="HS107" s="404">
        <v>723.3482385567828</v>
      </c>
      <c r="HT107" s="404">
        <v>688.90308433979328</v>
      </c>
      <c r="HU107" s="404">
        <v>656.09817556170788</v>
      </c>
      <c r="HV107" s="404">
        <v>624.85540529686466</v>
      </c>
      <c r="HW107" s="404">
        <v>595.10038599701386</v>
      </c>
      <c r="HX107" s="404">
        <v>566.76227237810849</v>
      </c>
      <c r="HY107" s="404">
        <v>539.77359274105572</v>
      </c>
      <c r="HZ107" s="404">
        <v>2041085.6636503357</v>
      </c>
      <c r="IA107" s="404">
        <v>65204.528145178869</v>
      </c>
      <c r="IB107" s="401">
        <v>3.194600271140273E-2</v>
      </c>
    </row>
    <row r="108" spans="1:236" s="181" customFormat="1" ht="90" customHeight="1" x14ac:dyDescent="0.25">
      <c r="A108" s="161" t="s">
        <v>2267</v>
      </c>
      <c r="B108" s="150" t="s">
        <v>2558</v>
      </c>
      <c r="C108" s="150" t="s">
        <v>2253</v>
      </c>
      <c r="D108" s="148">
        <v>2</v>
      </c>
      <c r="E108" s="150" t="s">
        <v>2949</v>
      </c>
      <c r="F108" s="151" t="s">
        <v>2950</v>
      </c>
      <c r="G108" s="151" t="s">
        <v>2951</v>
      </c>
      <c r="H108" s="79" t="s">
        <v>77</v>
      </c>
      <c r="I108" s="151" t="s">
        <v>2952</v>
      </c>
      <c r="J108" s="151">
        <v>5</v>
      </c>
      <c r="K108" s="95" t="s">
        <v>206</v>
      </c>
      <c r="L108" s="79">
        <v>2000</v>
      </c>
      <c r="M108" s="150" t="s">
        <v>2953</v>
      </c>
      <c r="N108" s="79" t="s">
        <v>147</v>
      </c>
      <c r="O108" s="79" t="s">
        <v>82</v>
      </c>
      <c r="P108" s="79" t="s">
        <v>280</v>
      </c>
      <c r="Q108" s="112" t="s">
        <v>100</v>
      </c>
      <c r="R108" s="79" t="s">
        <v>108</v>
      </c>
      <c r="S108" s="79" t="s">
        <v>99</v>
      </c>
      <c r="T108" s="79" t="s">
        <v>1126</v>
      </c>
      <c r="U108" s="79" t="s">
        <v>100</v>
      </c>
      <c r="V108" s="81">
        <v>1</v>
      </c>
      <c r="W108" s="149">
        <v>400000</v>
      </c>
      <c r="X108" s="149">
        <v>0</v>
      </c>
      <c r="Y108" s="149">
        <v>0</v>
      </c>
      <c r="Z108" s="149">
        <v>0</v>
      </c>
      <c r="AA108" s="149">
        <v>100000</v>
      </c>
      <c r="AB108" s="149">
        <v>100000</v>
      </c>
      <c r="AC108" s="149">
        <v>100000</v>
      </c>
      <c r="AD108" s="149">
        <v>100000</v>
      </c>
      <c r="AE108" s="149">
        <v>0</v>
      </c>
      <c r="AF108" s="149">
        <v>0</v>
      </c>
      <c r="AG108" s="149">
        <v>0</v>
      </c>
      <c r="AH108" s="149">
        <v>0</v>
      </c>
      <c r="AI108" s="88" t="s">
        <v>88</v>
      </c>
      <c r="AJ108" s="149">
        <v>0</v>
      </c>
      <c r="AK108" s="149">
        <v>0</v>
      </c>
      <c r="AL108" s="149">
        <v>0</v>
      </c>
      <c r="AM108" s="149">
        <v>0</v>
      </c>
      <c r="AN108" s="149">
        <v>0</v>
      </c>
      <c r="AO108" s="149">
        <v>0</v>
      </c>
      <c r="AP108" s="149">
        <v>0</v>
      </c>
      <c r="AQ108" s="149">
        <v>0</v>
      </c>
      <c r="AR108" s="149">
        <v>0</v>
      </c>
      <c r="AS108" s="149">
        <v>0</v>
      </c>
      <c r="AT108" s="149">
        <v>0</v>
      </c>
      <c r="AU108" s="151"/>
      <c r="AV108" s="230">
        <v>0</v>
      </c>
      <c r="AW108" s="230">
        <v>0</v>
      </c>
      <c r="AX108" s="230" t="s">
        <v>3609</v>
      </c>
      <c r="AY108" s="141">
        <v>9</v>
      </c>
      <c r="AZ108" s="70">
        <v>1</v>
      </c>
      <c r="BA108" s="70">
        <v>1</v>
      </c>
      <c r="BB108" s="70">
        <v>1</v>
      </c>
      <c r="BC108" s="70">
        <v>1</v>
      </c>
      <c r="BD108" s="70">
        <v>1</v>
      </c>
      <c r="BE108" s="70">
        <v>1</v>
      </c>
      <c r="BF108" s="70">
        <v>1</v>
      </c>
      <c r="BG108" s="71">
        <v>0</v>
      </c>
      <c r="BH108" s="71">
        <v>1</v>
      </c>
      <c r="BI108" s="71">
        <v>0</v>
      </c>
      <c r="BJ108" s="71">
        <v>1</v>
      </c>
      <c r="BK108" s="71">
        <v>0</v>
      </c>
      <c r="BL108" s="70">
        <v>1</v>
      </c>
      <c r="BM108" s="70">
        <v>1</v>
      </c>
      <c r="BN108" s="70">
        <v>0</v>
      </c>
      <c r="BO108" s="70">
        <v>1</v>
      </c>
      <c r="BP108" s="403">
        <v>0</v>
      </c>
      <c r="BQ108" s="403">
        <v>0</v>
      </c>
      <c r="BR108" s="403">
        <v>100000</v>
      </c>
      <c r="BS108" s="403">
        <v>100000</v>
      </c>
      <c r="BT108" s="403">
        <v>100000</v>
      </c>
      <c r="BU108" s="403">
        <v>100000</v>
      </c>
      <c r="BV108" s="403">
        <v>0</v>
      </c>
      <c r="BW108" s="403">
        <v>0</v>
      </c>
      <c r="BX108" s="403">
        <v>0</v>
      </c>
      <c r="BY108" s="403">
        <v>0</v>
      </c>
      <c r="BZ108" s="401">
        <v>0</v>
      </c>
      <c r="CA108" s="401">
        <v>0</v>
      </c>
      <c r="CB108" s="401">
        <v>0</v>
      </c>
      <c r="CC108" s="401">
        <v>0</v>
      </c>
      <c r="CD108" s="401">
        <v>0</v>
      </c>
      <c r="CE108" s="401">
        <v>0</v>
      </c>
      <c r="CF108" s="401">
        <v>0</v>
      </c>
      <c r="CG108" s="401">
        <v>0</v>
      </c>
      <c r="CH108" s="401">
        <v>0</v>
      </c>
      <c r="CI108" s="401">
        <v>0</v>
      </c>
      <c r="CJ108" s="401">
        <v>0</v>
      </c>
      <c r="CK108" s="401">
        <v>0</v>
      </c>
      <c r="CL108" s="401">
        <v>0</v>
      </c>
      <c r="CM108" s="401">
        <v>0</v>
      </c>
      <c r="CN108" s="401">
        <v>0</v>
      </c>
      <c r="CO108" s="401">
        <v>0</v>
      </c>
      <c r="CP108" s="401">
        <v>0</v>
      </c>
      <c r="CQ108" s="401">
        <v>0</v>
      </c>
      <c r="CR108" s="401">
        <v>0</v>
      </c>
      <c r="CS108" s="401">
        <v>0</v>
      </c>
      <c r="CT108" s="401">
        <v>0</v>
      </c>
      <c r="CU108" s="401">
        <v>0</v>
      </c>
      <c r="CV108" s="401">
        <v>0</v>
      </c>
      <c r="CW108" s="401">
        <v>0</v>
      </c>
      <c r="CX108" s="401">
        <v>0</v>
      </c>
      <c r="CY108" s="401">
        <v>0</v>
      </c>
      <c r="CZ108" s="401">
        <v>0</v>
      </c>
      <c r="DA108" s="401">
        <v>0</v>
      </c>
      <c r="DB108" s="401">
        <v>0</v>
      </c>
      <c r="DC108" s="401">
        <v>0</v>
      </c>
      <c r="DD108" s="401">
        <v>0</v>
      </c>
      <c r="DE108" s="401">
        <v>0</v>
      </c>
      <c r="DF108" s="401">
        <v>0</v>
      </c>
      <c r="DG108" s="403">
        <v>2000</v>
      </c>
      <c r="DH108" s="403">
        <v>2000</v>
      </c>
      <c r="DI108" s="403">
        <v>2000</v>
      </c>
      <c r="DJ108" s="403">
        <v>2000</v>
      </c>
      <c r="DK108" s="403">
        <v>2000</v>
      </c>
      <c r="DL108" s="403">
        <v>2000</v>
      </c>
      <c r="DM108" s="403">
        <v>2000</v>
      </c>
      <c r="DN108" s="403">
        <v>2000</v>
      </c>
      <c r="DO108" s="403">
        <v>2000</v>
      </c>
      <c r="DP108" s="403">
        <v>2000</v>
      </c>
      <c r="DQ108" s="403">
        <v>2000</v>
      </c>
      <c r="DR108" s="403">
        <v>2000</v>
      </c>
      <c r="DS108" s="403">
        <v>2000</v>
      </c>
      <c r="DT108" s="403">
        <v>2000</v>
      </c>
      <c r="DU108" s="403">
        <v>2000</v>
      </c>
      <c r="DV108" s="403">
        <v>2000</v>
      </c>
      <c r="DW108" s="403">
        <v>2000</v>
      </c>
      <c r="DX108" s="403">
        <v>2000</v>
      </c>
      <c r="DY108" s="403">
        <v>2000</v>
      </c>
      <c r="DZ108" s="403">
        <v>2000</v>
      </c>
      <c r="EA108" s="403">
        <v>2000</v>
      </c>
      <c r="EB108" s="403">
        <v>2000</v>
      </c>
      <c r="EC108" s="403">
        <v>2000</v>
      </c>
      <c r="ED108" s="403">
        <v>2000</v>
      </c>
      <c r="EE108" s="403">
        <v>2000</v>
      </c>
      <c r="EF108" s="403">
        <v>2000</v>
      </c>
      <c r="EG108" s="403">
        <v>2000</v>
      </c>
      <c r="EH108" s="403">
        <v>2000</v>
      </c>
      <c r="EI108" s="403">
        <v>2000</v>
      </c>
      <c r="EJ108" s="403">
        <v>2000</v>
      </c>
      <c r="EK108" s="403">
        <v>2000</v>
      </c>
      <c r="EL108" s="403">
        <v>2000</v>
      </c>
      <c r="EM108" s="403">
        <v>2000</v>
      </c>
      <c r="EN108" s="403">
        <v>2000</v>
      </c>
      <c r="EO108" s="403">
        <v>2000</v>
      </c>
      <c r="EP108" s="403">
        <v>2000</v>
      </c>
      <c r="EQ108" s="403">
        <v>2000</v>
      </c>
      <c r="ER108" s="403">
        <v>2000</v>
      </c>
      <c r="ES108" s="403">
        <v>2000</v>
      </c>
      <c r="ET108" s="403">
        <v>2000</v>
      </c>
      <c r="EU108" s="403">
        <v>2000</v>
      </c>
      <c r="EV108" s="403">
        <v>2000</v>
      </c>
      <c r="EW108" s="403">
        <v>2000</v>
      </c>
      <c r="EX108" s="404">
        <v>90702.947845804985</v>
      </c>
      <c r="EY108" s="404">
        <v>86383.759853147596</v>
      </c>
      <c r="EZ108" s="404">
        <v>82270.247479188198</v>
      </c>
      <c r="FA108" s="404">
        <v>78352.616646845898</v>
      </c>
      <c r="FB108" s="404">
        <v>0</v>
      </c>
      <c r="FC108" s="404">
        <v>0</v>
      </c>
      <c r="FD108" s="404">
        <v>0</v>
      </c>
      <c r="FE108" s="404">
        <v>0</v>
      </c>
      <c r="FF108" s="404">
        <v>0</v>
      </c>
      <c r="FG108" s="404">
        <v>0</v>
      </c>
      <c r="FH108" s="404">
        <v>0</v>
      </c>
      <c r="FI108" s="404">
        <v>0</v>
      </c>
      <c r="FJ108" s="404">
        <v>0</v>
      </c>
      <c r="FK108" s="404">
        <v>0</v>
      </c>
      <c r="FL108" s="404">
        <v>0</v>
      </c>
      <c r="FM108" s="404">
        <v>0</v>
      </c>
      <c r="FN108" s="404">
        <v>0</v>
      </c>
      <c r="FO108" s="404">
        <v>0</v>
      </c>
      <c r="FP108" s="404">
        <v>0</v>
      </c>
      <c r="FQ108" s="404">
        <v>0</v>
      </c>
      <c r="FR108" s="404">
        <v>0</v>
      </c>
      <c r="FS108" s="404">
        <v>0</v>
      </c>
      <c r="FT108" s="404">
        <v>0</v>
      </c>
      <c r="FU108" s="404">
        <v>0</v>
      </c>
      <c r="FV108" s="404">
        <v>0</v>
      </c>
      <c r="FW108" s="404">
        <v>0</v>
      </c>
      <c r="FX108" s="404">
        <v>0</v>
      </c>
      <c r="FY108" s="404">
        <v>0</v>
      </c>
      <c r="FZ108" s="404">
        <v>0</v>
      </c>
      <c r="GA108" s="404">
        <v>0</v>
      </c>
      <c r="GB108" s="404">
        <v>0</v>
      </c>
      <c r="GC108" s="404">
        <v>0</v>
      </c>
      <c r="GD108" s="404">
        <v>0</v>
      </c>
      <c r="GE108" s="404">
        <v>0</v>
      </c>
      <c r="GF108" s="404">
        <v>0</v>
      </c>
      <c r="GG108" s="404">
        <v>0</v>
      </c>
      <c r="GH108" s="404">
        <v>0</v>
      </c>
      <c r="GI108" s="404">
        <v>0</v>
      </c>
      <c r="GJ108" s="404">
        <v>0</v>
      </c>
      <c r="GK108" s="404">
        <v>0</v>
      </c>
      <c r="GL108" s="404">
        <v>1814.0589569160998</v>
      </c>
      <c r="GM108" s="404">
        <v>1727.6751970629521</v>
      </c>
      <c r="GN108" s="404">
        <v>1645.4049495837639</v>
      </c>
      <c r="GO108" s="404">
        <v>1567.052332936918</v>
      </c>
      <c r="GP108" s="404">
        <v>1492.4307932732554</v>
      </c>
      <c r="GQ108" s="404">
        <v>1421.3626602602428</v>
      </c>
      <c r="GR108" s="404">
        <v>1353.6787240573744</v>
      </c>
      <c r="GS108" s="404">
        <v>1289.2178324355946</v>
      </c>
      <c r="GT108" s="404">
        <v>1227.8265070815187</v>
      </c>
      <c r="GU108" s="404">
        <v>1169.3585781728748</v>
      </c>
      <c r="GV108" s="404">
        <v>1113.6748363551189</v>
      </c>
      <c r="GW108" s="404">
        <v>1060.6427012905895</v>
      </c>
      <c r="GX108" s="404">
        <v>1010.1359059910377</v>
      </c>
      <c r="GY108" s="404">
        <v>962.03419618194039</v>
      </c>
      <c r="GZ108" s="404">
        <v>916.22304398280039</v>
      </c>
      <c r="HA108" s="404">
        <v>872.59337522171461</v>
      </c>
      <c r="HB108" s="404">
        <v>831.04130973496626</v>
      </c>
      <c r="HC108" s="404">
        <v>791.46791403330121</v>
      </c>
      <c r="HD108" s="404">
        <v>753.77896574600118</v>
      </c>
      <c r="HE108" s="404">
        <v>717.88472928190595</v>
      </c>
      <c r="HF108" s="404">
        <v>683.69974217324375</v>
      </c>
      <c r="HG108" s="404">
        <v>651.14261159356533</v>
      </c>
      <c r="HH108" s="404">
        <v>620.13582056530038</v>
      </c>
      <c r="HI108" s="404">
        <v>590.60554339552425</v>
      </c>
      <c r="HJ108" s="404">
        <v>562.48146990049918</v>
      </c>
      <c r="HK108" s="404">
        <v>535.69663800047545</v>
      </c>
      <c r="HL108" s="404">
        <v>510.18727428616711</v>
      </c>
      <c r="HM108" s="404">
        <v>485.89264217730192</v>
      </c>
      <c r="HN108" s="404">
        <v>462.75489731171626</v>
      </c>
      <c r="HO108" s="404">
        <v>440.71894982068198</v>
      </c>
      <c r="HP108" s="404">
        <v>419.73233316255431</v>
      </c>
      <c r="HQ108" s="404">
        <v>399.74507920243269</v>
      </c>
      <c r="HR108" s="404">
        <v>380.7095992404121</v>
      </c>
      <c r="HS108" s="404">
        <v>362.58057070515429</v>
      </c>
      <c r="HT108" s="404">
        <v>345.31482924300417</v>
      </c>
      <c r="HU108" s="404">
        <v>328.87126594571822</v>
      </c>
      <c r="HV108" s="404">
        <v>313.21072947211263</v>
      </c>
      <c r="HW108" s="404">
        <v>298.29593283058341</v>
      </c>
      <c r="HX108" s="404">
        <v>284.09136460055566</v>
      </c>
      <c r="HY108" s="404">
        <v>270.56320438148157</v>
      </c>
      <c r="HZ108" s="404">
        <v>337709.57182498666</v>
      </c>
      <c r="IA108" s="404">
        <v>8246.6222297729892</v>
      </c>
      <c r="IB108" s="401">
        <v>2.441927300197072E-2</v>
      </c>
    </row>
    <row r="109" spans="1:236" s="181" customFormat="1" ht="90" customHeight="1" x14ac:dyDescent="0.25">
      <c r="A109" s="276" t="s">
        <v>634</v>
      </c>
      <c r="B109" s="277" t="s">
        <v>1167</v>
      </c>
      <c r="C109" s="277" t="s">
        <v>1336</v>
      </c>
      <c r="D109" s="99"/>
      <c r="E109" s="277" t="s">
        <v>1337</v>
      </c>
      <c r="F109" s="281" t="s">
        <v>1338</v>
      </c>
      <c r="G109" s="103" t="s">
        <v>1335</v>
      </c>
      <c r="H109" s="99" t="s">
        <v>77</v>
      </c>
      <c r="I109" s="103"/>
      <c r="J109" s="103">
        <v>5</v>
      </c>
      <c r="K109" s="95" t="s">
        <v>206</v>
      </c>
      <c r="L109" s="98">
        <v>2120</v>
      </c>
      <c r="M109" s="99" t="s">
        <v>1339</v>
      </c>
      <c r="N109" s="99" t="s">
        <v>81</v>
      </c>
      <c r="O109" s="90" t="s">
        <v>148</v>
      </c>
      <c r="P109" s="99" t="s">
        <v>467</v>
      </c>
      <c r="Q109" s="112" t="s">
        <v>100</v>
      </c>
      <c r="R109" s="99" t="s">
        <v>108</v>
      </c>
      <c r="S109" s="99" t="s">
        <v>99</v>
      </c>
      <c r="T109" s="99" t="s">
        <v>1317</v>
      </c>
      <c r="U109" s="99" t="s">
        <v>87</v>
      </c>
      <c r="V109" s="102">
        <v>1</v>
      </c>
      <c r="W109" s="278">
        <v>450000</v>
      </c>
      <c r="X109" s="278">
        <v>0</v>
      </c>
      <c r="Y109" s="278"/>
      <c r="Z109" s="278">
        <v>0</v>
      </c>
      <c r="AA109" s="278">
        <v>250000</v>
      </c>
      <c r="AB109" s="278">
        <v>200000</v>
      </c>
      <c r="AC109" s="278">
        <v>0</v>
      </c>
      <c r="AD109" s="278">
        <v>0</v>
      </c>
      <c r="AE109" s="278">
        <v>0</v>
      </c>
      <c r="AF109" s="278">
        <v>0</v>
      </c>
      <c r="AG109" s="278">
        <v>0</v>
      </c>
      <c r="AH109" s="278">
        <v>0</v>
      </c>
      <c r="AI109" s="100" t="s">
        <v>88</v>
      </c>
      <c r="AJ109" s="278">
        <v>0</v>
      </c>
      <c r="AK109" s="278">
        <v>0</v>
      </c>
      <c r="AL109" s="278">
        <v>0</v>
      </c>
      <c r="AM109" s="278">
        <v>0</v>
      </c>
      <c r="AN109" s="278">
        <v>0</v>
      </c>
      <c r="AO109" s="278">
        <v>0</v>
      </c>
      <c r="AP109" s="278">
        <v>0</v>
      </c>
      <c r="AQ109" s="278">
        <v>0</v>
      </c>
      <c r="AR109" s="278">
        <v>0</v>
      </c>
      <c r="AS109" s="278">
        <v>0</v>
      </c>
      <c r="AT109" s="278">
        <v>0</v>
      </c>
      <c r="AU109" s="279"/>
      <c r="AV109" s="230">
        <v>0</v>
      </c>
      <c r="AW109" s="230">
        <v>0</v>
      </c>
      <c r="AX109" s="230" t="s">
        <v>3613</v>
      </c>
      <c r="AY109" s="141">
        <v>5</v>
      </c>
      <c r="AZ109" s="70">
        <v>1</v>
      </c>
      <c r="BA109" s="70">
        <v>1</v>
      </c>
      <c r="BB109" s="70">
        <v>1</v>
      </c>
      <c r="BC109" s="70">
        <v>0</v>
      </c>
      <c r="BD109" s="70">
        <v>1</v>
      </c>
      <c r="BE109" s="70">
        <v>1</v>
      </c>
      <c r="BF109" s="70">
        <v>1</v>
      </c>
      <c r="BG109" s="71">
        <v>0</v>
      </c>
      <c r="BH109" s="71">
        <v>0</v>
      </c>
      <c r="BI109" s="71">
        <v>0</v>
      </c>
      <c r="BJ109" s="71">
        <v>0</v>
      </c>
      <c r="BK109" s="71">
        <v>0</v>
      </c>
      <c r="BL109" s="70">
        <v>0</v>
      </c>
      <c r="BM109" s="70">
        <v>0</v>
      </c>
      <c r="BN109" s="70">
        <v>0</v>
      </c>
      <c r="BO109" s="70">
        <v>0</v>
      </c>
      <c r="BP109" s="403">
        <v>0</v>
      </c>
      <c r="BQ109" s="403">
        <v>0</v>
      </c>
      <c r="BR109" s="403">
        <v>250000</v>
      </c>
      <c r="BS109" s="403">
        <v>200000</v>
      </c>
      <c r="BT109" s="403">
        <v>0</v>
      </c>
      <c r="BU109" s="403">
        <v>0</v>
      </c>
      <c r="BV109" s="403">
        <v>0</v>
      </c>
      <c r="BW109" s="403">
        <v>0</v>
      </c>
      <c r="BX109" s="403">
        <v>0</v>
      </c>
      <c r="BY109" s="403">
        <v>0</v>
      </c>
      <c r="BZ109" s="401">
        <v>0</v>
      </c>
      <c r="CA109" s="401">
        <v>0</v>
      </c>
      <c r="CB109" s="401">
        <v>0</v>
      </c>
      <c r="CC109" s="401">
        <v>0</v>
      </c>
      <c r="CD109" s="401">
        <v>0</v>
      </c>
      <c r="CE109" s="401">
        <v>0</v>
      </c>
      <c r="CF109" s="401">
        <v>0</v>
      </c>
      <c r="CG109" s="401">
        <v>0</v>
      </c>
      <c r="CH109" s="401">
        <v>0</v>
      </c>
      <c r="CI109" s="401">
        <v>0</v>
      </c>
      <c r="CJ109" s="401">
        <v>0</v>
      </c>
      <c r="CK109" s="401">
        <v>0</v>
      </c>
      <c r="CL109" s="401">
        <v>0</v>
      </c>
      <c r="CM109" s="401">
        <v>0</v>
      </c>
      <c r="CN109" s="401">
        <v>0</v>
      </c>
      <c r="CO109" s="401">
        <v>0</v>
      </c>
      <c r="CP109" s="401">
        <v>0</v>
      </c>
      <c r="CQ109" s="401">
        <v>0</v>
      </c>
      <c r="CR109" s="401">
        <v>0</v>
      </c>
      <c r="CS109" s="401">
        <v>0</v>
      </c>
      <c r="CT109" s="401">
        <v>0</v>
      </c>
      <c r="CU109" s="401">
        <v>0</v>
      </c>
      <c r="CV109" s="401">
        <v>0</v>
      </c>
      <c r="CW109" s="401">
        <v>0</v>
      </c>
      <c r="CX109" s="401">
        <v>0</v>
      </c>
      <c r="CY109" s="401">
        <v>0</v>
      </c>
      <c r="CZ109" s="401">
        <v>0</v>
      </c>
      <c r="DA109" s="401">
        <v>0</v>
      </c>
      <c r="DB109" s="401">
        <v>0</v>
      </c>
      <c r="DC109" s="401">
        <v>0</v>
      </c>
      <c r="DD109" s="401">
        <v>0</v>
      </c>
      <c r="DE109" s="401">
        <v>0</v>
      </c>
      <c r="DF109" s="401">
        <v>0</v>
      </c>
      <c r="DG109" s="403">
        <v>2120</v>
      </c>
      <c r="DH109" s="403">
        <v>2120</v>
      </c>
      <c r="DI109" s="403">
        <v>2120</v>
      </c>
      <c r="DJ109" s="403">
        <v>2120</v>
      </c>
      <c r="DK109" s="403">
        <v>2120</v>
      </c>
      <c r="DL109" s="403">
        <v>2120</v>
      </c>
      <c r="DM109" s="403">
        <v>2120</v>
      </c>
      <c r="DN109" s="403">
        <v>2120</v>
      </c>
      <c r="DO109" s="403">
        <v>2120</v>
      </c>
      <c r="DP109" s="403">
        <v>2120</v>
      </c>
      <c r="DQ109" s="403">
        <v>2120</v>
      </c>
      <c r="DR109" s="403">
        <v>2120</v>
      </c>
      <c r="DS109" s="403">
        <v>2120</v>
      </c>
      <c r="DT109" s="403">
        <v>2120</v>
      </c>
      <c r="DU109" s="403">
        <v>2120</v>
      </c>
      <c r="DV109" s="403">
        <v>2120</v>
      </c>
      <c r="DW109" s="403">
        <v>2120</v>
      </c>
      <c r="DX109" s="403">
        <v>2120</v>
      </c>
      <c r="DY109" s="403">
        <v>2120</v>
      </c>
      <c r="DZ109" s="403">
        <v>2120</v>
      </c>
      <c r="EA109" s="403">
        <v>2120</v>
      </c>
      <c r="EB109" s="403">
        <v>2120</v>
      </c>
      <c r="EC109" s="403">
        <v>2120</v>
      </c>
      <c r="ED109" s="403">
        <v>2120</v>
      </c>
      <c r="EE109" s="403">
        <v>2120</v>
      </c>
      <c r="EF109" s="403">
        <v>2120</v>
      </c>
      <c r="EG109" s="403">
        <v>2120</v>
      </c>
      <c r="EH109" s="403">
        <v>2120</v>
      </c>
      <c r="EI109" s="403">
        <v>2120</v>
      </c>
      <c r="EJ109" s="403">
        <v>2120</v>
      </c>
      <c r="EK109" s="403">
        <v>2120</v>
      </c>
      <c r="EL109" s="403">
        <v>2120</v>
      </c>
      <c r="EM109" s="403">
        <v>2120</v>
      </c>
      <c r="EN109" s="403">
        <v>2120</v>
      </c>
      <c r="EO109" s="403">
        <v>2120</v>
      </c>
      <c r="EP109" s="403">
        <v>2120</v>
      </c>
      <c r="EQ109" s="403">
        <v>2120</v>
      </c>
      <c r="ER109" s="403">
        <v>2120</v>
      </c>
      <c r="ES109" s="403">
        <v>2120</v>
      </c>
      <c r="ET109" s="403">
        <v>2120</v>
      </c>
      <c r="EU109" s="403">
        <v>2120</v>
      </c>
      <c r="EV109" s="403">
        <v>2120</v>
      </c>
      <c r="EW109" s="403">
        <v>2120</v>
      </c>
      <c r="EX109" s="404">
        <v>226757.36961451246</v>
      </c>
      <c r="EY109" s="404">
        <v>172767.51970629519</v>
      </c>
      <c r="EZ109" s="404">
        <v>0</v>
      </c>
      <c r="FA109" s="404">
        <v>0</v>
      </c>
      <c r="FB109" s="404">
        <v>0</v>
      </c>
      <c r="FC109" s="404">
        <v>0</v>
      </c>
      <c r="FD109" s="404">
        <v>0</v>
      </c>
      <c r="FE109" s="404">
        <v>0</v>
      </c>
      <c r="FF109" s="404">
        <v>0</v>
      </c>
      <c r="FG109" s="404">
        <v>0</v>
      </c>
      <c r="FH109" s="404">
        <v>0</v>
      </c>
      <c r="FI109" s="404">
        <v>0</v>
      </c>
      <c r="FJ109" s="404">
        <v>0</v>
      </c>
      <c r="FK109" s="404">
        <v>0</v>
      </c>
      <c r="FL109" s="404">
        <v>0</v>
      </c>
      <c r="FM109" s="404">
        <v>0</v>
      </c>
      <c r="FN109" s="404">
        <v>0</v>
      </c>
      <c r="FO109" s="404">
        <v>0</v>
      </c>
      <c r="FP109" s="404">
        <v>0</v>
      </c>
      <c r="FQ109" s="404">
        <v>0</v>
      </c>
      <c r="FR109" s="404">
        <v>0</v>
      </c>
      <c r="FS109" s="404">
        <v>0</v>
      </c>
      <c r="FT109" s="404">
        <v>0</v>
      </c>
      <c r="FU109" s="404">
        <v>0</v>
      </c>
      <c r="FV109" s="404">
        <v>0</v>
      </c>
      <c r="FW109" s="404">
        <v>0</v>
      </c>
      <c r="FX109" s="404">
        <v>0</v>
      </c>
      <c r="FY109" s="404">
        <v>0</v>
      </c>
      <c r="FZ109" s="404">
        <v>0</v>
      </c>
      <c r="GA109" s="404">
        <v>0</v>
      </c>
      <c r="GB109" s="404">
        <v>0</v>
      </c>
      <c r="GC109" s="404">
        <v>0</v>
      </c>
      <c r="GD109" s="404">
        <v>0</v>
      </c>
      <c r="GE109" s="404">
        <v>0</v>
      </c>
      <c r="GF109" s="404">
        <v>0</v>
      </c>
      <c r="GG109" s="404">
        <v>0</v>
      </c>
      <c r="GH109" s="404">
        <v>0</v>
      </c>
      <c r="GI109" s="404">
        <v>0</v>
      </c>
      <c r="GJ109" s="404">
        <v>0</v>
      </c>
      <c r="GK109" s="404">
        <v>0</v>
      </c>
      <c r="GL109" s="404">
        <v>1922.9024943310658</v>
      </c>
      <c r="GM109" s="404">
        <v>1831.3357088867292</v>
      </c>
      <c r="GN109" s="404">
        <v>1744.1292465587899</v>
      </c>
      <c r="GO109" s="404">
        <v>1661.0754729131329</v>
      </c>
      <c r="GP109" s="404">
        <v>1581.9766408696507</v>
      </c>
      <c r="GQ109" s="404">
        <v>1506.6444198758575</v>
      </c>
      <c r="GR109" s="404">
        <v>1434.8994475008169</v>
      </c>
      <c r="GS109" s="404">
        <v>1366.5709023817303</v>
      </c>
      <c r="GT109" s="404">
        <v>1301.4960975064098</v>
      </c>
      <c r="GU109" s="404">
        <v>1239.5200928632473</v>
      </c>
      <c r="GV109" s="404">
        <v>1180.4953265364261</v>
      </c>
      <c r="GW109" s="404">
        <v>1124.2812633680246</v>
      </c>
      <c r="GX109" s="404">
        <v>1070.7440603504999</v>
      </c>
      <c r="GY109" s="404">
        <v>1019.7562479528568</v>
      </c>
      <c r="GZ109" s="404">
        <v>971.19642662176852</v>
      </c>
      <c r="HA109" s="404">
        <v>924.94897773501748</v>
      </c>
      <c r="HB109" s="404">
        <v>880.90378831906423</v>
      </c>
      <c r="HC109" s="404">
        <v>838.95598887529934</v>
      </c>
      <c r="HD109" s="404">
        <v>799.00570369076127</v>
      </c>
      <c r="HE109" s="404">
        <v>760.95781303882029</v>
      </c>
      <c r="HF109" s="404">
        <v>724.72172670363841</v>
      </c>
      <c r="HG109" s="404">
        <v>690.21116828917934</v>
      </c>
      <c r="HH109" s="404">
        <v>657.34396979921848</v>
      </c>
      <c r="HI109" s="404">
        <v>626.04187599925569</v>
      </c>
      <c r="HJ109" s="404">
        <v>596.23035809452915</v>
      </c>
      <c r="HK109" s="404">
        <v>567.83843628050397</v>
      </c>
      <c r="HL109" s="404">
        <v>540.79851074333715</v>
      </c>
      <c r="HM109" s="404">
        <v>515.04620070793999</v>
      </c>
      <c r="HN109" s="404">
        <v>490.52019115041924</v>
      </c>
      <c r="HO109" s="404">
        <v>467.16208680992293</v>
      </c>
      <c r="HP109" s="404">
        <v>444.91627315230755</v>
      </c>
      <c r="HQ109" s="404">
        <v>423.72978395457864</v>
      </c>
      <c r="HR109" s="404">
        <v>403.55217519483682</v>
      </c>
      <c r="HS109" s="404">
        <v>384.33540494746359</v>
      </c>
      <c r="HT109" s="404">
        <v>366.0337189975844</v>
      </c>
      <c r="HU109" s="404">
        <v>348.6035419024613</v>
      </c>
      <c r="HV109" s="404">
        <v>332.00337324043937</v>
      </c>
      <c r="HW109" s="404">
        <v>316.19368880041839</v>
      </c>
      <c r="HX109" s="404">
        <v>301.13684647658903</v>
      </c>
      <c r="HY109" s="404">
        <v>286.79699664437044</v>
      </c>
      <c r="HZ109" s="404">
        <v>399524.88932080765</v>
      </c>
      <c r="IA109" s="404">
        <v>8741.4195635593678</v>
      </c>
      <c r="IB109" s="401">
        <v>2.1879536913006301E-2</v>
      </c>
    </row>
    <row r="110" spans="1:236" s="180" customFormat="1" ht="90" customHeight="1" x14ac:dyDescent="0.25">
      <c r="A110" s="161" t="s">
        <v>2267</v>
      </c>
      <c r="B110" s="150" t="s">
        <v>2881</v>
      </c>
      <c r="C110" s="150" t="s">
        <v>2240</v>
      </c>
      <c r="D110" s="148">
        <v>4</v>
      </c>
      <c r="E110" s="150" t="s">
        <v>2901</v>
      </c>
      <c r="F110" s="151" t="s">
        <v>2902</v>
      </c>
      <c r="G110" s="151" t="s">
        <v>2903</v>
      </c>
      <c r="H110" s="79"/>
      <c r="I110" s="151" t="s">
        <v>2904</v>
      </c>
      <c r="J110" s="151">
        <v>40</v>
      </c>
      <c r="K110" s="227" t="s">
        <v>94</v>
      </c>
      <c r="L110" s="79">
        <v>2562</v>
      </c>
      <c r="M110" s="79" t="s">
        <v>2905</v>
      </c>
      <c r="N110" s="79" t="s">
        <v>81</v>
      </c>
      <c r="O110" s="13" t="s">
        <v>217</v>
      </c>
      <c r="P110" s="79" t="s">
        <v>225</v>
      </c>
      <c r="Q110" s="112" t="s">
        <v>100</v>
      </c>
      <c r="R110" s="79" t="s">
        <v>108</v>
      </c>
      <c r="S110" s="79" t="s">
        <v>191</v>
      </c>
      <c r="T110" s="79" t="s">
        <v>2551</v>
      </c>
      <c r="U110" s="79" t="s">
        <v>87</v>
      </c>
      <c r="V110" s="81">
        <v>1</v>
      </c>
      <c r="W110" s="149">
        <v>3000000</v>
      </c>
      <c r="X110" s="149">
        <v>300000</v>
      </c>
      <c r="Y110" s="149">
        <v>0</v>
      </c>
      <c r="Z110" s="127">
        <v>0</v>
      </c>
      <c r="AA110" s="149">
        <v>0</v>
      </c>
      <c r="AB110" s="149">
        <v>1650000</v>
      </c>
      <c r="AC110" s="149">
        <v>1350000</v>
      </c>
      <c r="AD110" s="149">
        <v>0</v>
      </c>
      <c r="AE110" s="149">
        <v>0</v>
      </c>
      <c r="AF110" s="149">
        <v>0</v>
      </c>
      <c r="AG110" s="149">
        <v>0</v>
      </c>
      <c r="AH110" s="149">
        <v>0</v>
      </c>
      <c r="AI110" s="88" t="s">
        <v>88</v>
      </c>
      <c r="AJ110" s="149">
        <v>0</v>
      </c>
      <c r="AK110" s="149">
        <v>0</v>
      </c>
      <c r="AL110" s="149">
        <v>0</v>
      </c>
      <c r="AM110" s="149">
        <v>0</v>
      </c>
      <c r="AN110" s="149">
        <v>0</v>
      </c>
      <c r="AO110" s="149">
        <v>0</v>
      </c>
      <c r="AP110" s="149">
        <v>0</v>
      </c>
      <c r="AQ110" s="149">
        <v>0</v>
      </c>
      <c r="AR110" s="149">
        <v>0</v>
      </c>
      <c r="AS110" s="149">
        <v>0</v>
      </c>
      <c r="AT110" s="149">
        <v>0</v>
      </c>
      <c r="AU110" s="151"/>
      <c r="AV110" s="230">
        <v>0</v>
      </c>
      <c r="AW110" s="230">
        <v>0</v>
      </c>
      <c r="AX110" s="230" t="s">
        <v>3622</v>
      </c>
      <c r="AY110" s="141">
        <v>6</v>
      </c>
      <c r="AZ110" s="70">
        <v>1</v>
      </c>
      <c r="BA110" s="70">
        <v>1</v>
      </c>
      <c r="BB110" s="70">
        <v>0</v>
      </c>
      <c r="BC110" s="70">
        <v>1</v>
      </c>
      <c r="BD110" s="70">
        <v>1</v>
      </c>
      <c r="BE110" s="70">
        <v>0</v>
      </c>
      <c r="BF110" s="70">
        <v>0</v>
      </c>
      <c r="BG110" s="71">
        <v>0</v>
      </c>
      <c r="BH110" s="71">
        <v>1</v>
      </c>
      <c r="BI110" s="71">
        <v>0</v>
      </c>
      <c r="BJ110" s="71">
        <v>0</v>
      </c>
      <c r="BK110" s="71">
        <v>1</v>
      </c>
      <c r="BL110" s="70">
        <v>1</v>
      </c>
      <c r="BM110" s="70">
        <v>0</v>
      </c>
      <c r="BN110" s="70">
        <v>0</v>
      </c>
      <c r="BO110" s="70">
        <v>0</v>
      </c>
      <c r="BP110" s="403">
        <v>0</v>
      </c>
      <c r="BQ110" s="403">
        <v>0</v>
      </c>
      <c r="BR110" s="403">
        <v>0</v>
      </c>
      <c r="BS110" s="403">
        <v>1650000</v>
      </c>
      <c r="BT110" s="403">
        <v>1350000</v>
      </c>
      <c r="BU110" s="403">
        <v>0</v>
      </c>
      <c r="BV110" s="403">
        <v>0</v>
      </c>
      <c r="BW110" s="403">
        <v>0</v>
      </c>
      <c r="BX110" s="403">
        <v>0</v>
      </c>
      <c r="BY110" s="403">
        <v>0</v>
      </c>
      <c r="BZ110" s="401">
        <v>0</v>
      </c>
      <c r="CA110" s="401">
        <v>0</v>
      </c>
      <c r="CB110" s="401">
        <v>0</v>
      </c>
      <c r="CC110" s="401">
        <v>0</v>
      </c>
      <c r="CD110" s="401">
        <v>0</v>
      </c>
      <c r="CE110" s="401">
        <v>0</v>
      </c>
      <c r="CF110" s="401">
        <v>0</v>
      </c>
      <c r="CG110" s="401">
        <v>0</v>
      </c>
      <c r="CH110" s="401">
        <v>0</v>
      </c>
      <c r="CI110" s="401">
        <v>0</v>
      </c>
      <c r="CJ110" s="401">
        <v>0</v>
      </c>
      <c r="CK110" s="401">
        <v>0</v>
      </c>
      <c r="CL110" s="401">
        <v>0</v>
      </c>
      <c r="CM110" s="401">
        <v>0</v>
      </c>
      <c r="CN110" s="401">
        <v>0</v>
      </c>
      <c r="CO110" s="401">
        <v>0</v>
      </c>
      <c r="CP110" s="401">
        <v>0</v>
      </c>
      <c r="CQ110" s="401">
        <v>0</v>
      </c>
      <c r="CR110" s="401">
        <v>0</v>
      </c>
      <c r="CS110" s="401">
        <v>0</v>
      </c>
      <c r="CT110" s="401">
        <v>0</v>
      </c>
      <c r="CU110" s="401">
        <v>0</v>
      </c>
      <c r="CV110" s="401">
        <v>0</v>
      </c>
      <c r="CW110" s="401">
        <v>0</v>
      </c>
      <c r="CX110" s="401">
        <v>0</v>
      </c>
      <c r="CY110" s="401">
        <v>0</v>
      </c>
      <c r="CZ110" s="401">
        <v>0</v>
      </c>
      <c r="DA110" s="401">
        <v>0</v>
      </c>
      <c r="DB110" s="401">
        <v>0</v>
      </c>
      <c r="DC110" s="401">
        <v>0</v>
      </c>
      <c r="DD110" s="401">
        <v>0</v>
      </c>
      <c r="DE110" s="401">
        <v>0</v>
      </c>
      <c r="DF110" s="401">
        <v>0</v>
      </c>
      <c r="DG110" s="403">
        <v>2562</v>
      </c>
      <c r="DH110" s="403">
        <v>2562</v>
      </c>
      <c r="DI110" s="403">
        <v>2562</v>
      </c>
      <c r="DJ110" s="403">
        <v>2562</v>
      </c>
      <c r="DK110" s="403">
        <v>2562</v>
      </c>
      <c r="DL110" s="403">
        <v>2562</v>
      </c>
      <c r="DM110" s="403">
        <v>2562</v>
      </c>
      <c r="DN110" s="403">
        <v>2562</v>
      </c>
      <c r="DO110" s="403">
        <v>2562</v>
      </c>
      <c r="DP110" s="403">
        <v>2562</v>
      </c>
      <c r="DQ110" s="403">
        <v>2562</v>
      </c>
      <c r="DR110" s="403">
        <v>2562</v>
      </c>
      <c r="DS110" s="403">
        <v>2562</v>
      </c>
      <c r="DT110" s="403">
        <v>2562</v>
      </c>
      <c r="DU110" s="403">
        <v>2562</v>
      </c>
      <c r="DV110" s="403">
        <v>2562</v>
      </c>
      <c r="DW110" s="403">
        <v>2562</v>
      </c>
      <c r="DX110" s="403">
        <v>2562</v>
      </c>
      <c r="DY110" s="403">
        <v>2562</v>
      </c>
      <c r="DZ110" s="403">
        <v>2562</v>
      </c>
      <c r="EA110" s="403">
        <v>2562</v>
      </c>
      <c r="EB110" s="403">
        <v>2562</v>
      </c>
      <c r="EC110" s="403">
        <v>2562</v>
      </c>
      <c r="ED110" s="403">
        <v>2562</v>
      </c>
      <c r="EE110" s="403">
        <v>2562</v>
      </c>
      <c r="EF110" s="403">
        <v>2562</v>
      </c>
      <c r="EG110" s="403">
        <v>2562</v>
      </c>
      <c r="EH110" s="403">
        <v>2562</v>
      </c>
      <c r="EI110" s="403">
        <v>2562</v>
      </c>
      <c r="EJ110" s="403">
        <v>2562</v>
      </c>
      <c r="EK110" s="403">
        <v>2562</v>
      </c>
      <c r="EL110" s="403">
        <v>2562</v>
      </c>
      <c r="EM110" s="403">
        <v>2562</v>
      </c>
      <c r="EN110" s="403">
        <v>2562</v>
      </c>
      <c r="EO110" s="403">
        <v>2562</v>
      </c>
      <c r="EP110" s="403">
        <v>2562</v>
      </c>
      <c r="EQ110" s="403">
        <v>2562</v>
      </c>
      <c r="ER110" s="403">
        <v>2562</v>
      </c>
      <c r="ES110" s="403">
        <v>2562</v>
      </c>
      <c r="ET110" s="403">
        <v>2562</v>
      </c>
      <c r="EU110" s="403">
        <v>2562</v>
      </c>
      <c r="EV110" s="403">
        <v>2562</v>
      </c>
      <c r="EW110" s="403">
        <v>2562</v>
      </c>
      <c r="EX110" s="404">
        <v>0</v>
      </c>
      <c r="EY110" s="404">
        <v>1425332.0375769355</v>
      </c>
      <c r="EZ110" s="404">
        <v>1110648.3409690408</v>
      </c>
      <c r="FA110" s="404">
        <v>0</v>
      </c>
      <c r="FB110" s="404">
        <v>0</v>
      </c>
      <c r="FC110" s="404">
        <v>0</v>
      </c>
      <c r="FD110" s="404">
        <v>0</v>
      </c>
      <c r="FE110" s="404">
        <v>0</v>
      </c>
      <c r="FF110" s="404">
        <v>0</v>
      </c>
      <c r="FG110" s="404">
        <v>0</v>
      </c>
      <c r="FH110" s="404">
        <v>0</v>
      </c>
      <c r="FI110" s="404">
        <v>0</v>
      </c>
      <c r="FJ110" s="404">
        <v>0</v>
      </c>
      <c r="FK110" s="404">
        <v>0</v>
      </c>
      <c r="FL110" s="404">
        <v>0</v>
      </c>
      <c r="FM110" s="404">
        <v>0</v>
      </c>
      <c r="FN110" s="404">
        <v>0</v>
      </c>
      <c r="FO110" s="404">
        <v>0</v>
      </c>
      <c r="FP110" s="404">
        <v>0</v>
      </c>
      <c r="FQ110" s="404">
        <v>0</v>
      </c>
      <c r="FR110" s="404">
        <v>0</v>
      </c>
      <c r="FS110" s="404">
        <v>0</v>
      </c>
      <c r="FT110" s="404">
        <v>0</v>
      </c>
      <c r="FU110" s="404">
        <v>0</v>
      </c>
      <c r="FV110" s="404">
        <v>0</v>
      </c>
      <c r="FW110" s="404">
        <v>0</v>
      </c>
      <c r="FX110" s="404">
        <v>0</v>
      </c>
      <c r="FY110" s="404">
        <v>0</v>
      </c>
      <c r="FZ110" s="404">
        <v>0</v>
      </c>
      <c r="GA110" s="404">
        <v>0</v>
      </c>
      <c r="GB110" s="404">
        <v>0</v>
      </c>
      <c r="GC110" s="404">
        <v>0</v>
      </c>
      <c r="GD110" s="404">
        <v>0</v>
      </c>
      <c r="GE110" s="404">
        <v>0</v>
      </c>
      <c r="GF110" s="404">
        <v>0</v>
      </c>
      <c r="GG110" s="404">
        <v>0</v>
      </c>
      <c r="GH110" s="404">
        <v>0</v>
      </c>
      <c r="GI110" s="404">
        <v>0</v>
      </c>
      <c r="GJ110" s="404">
        <v>0</v>
      </c>
      <c r="GK110" s="404">
        <v>0</v>
      </c>
      <c r="GL110" s="404">
        <v>2323.8095238095239</v>
      </c>
      <c r="GM110" s="404">
        <v>2213.1519274376415</v>
      </c>
      <c r="GN110" s="404">
        <v>2107.7637404168017</v>
      </c>
      <c r="GO110" s="404">
        <v>2007.3940384921918</v>
      </c>
      <c r="GP110" s="404">
        <v>1911.8038461830402</v>
      </c>
      <c r="GQ110" s="404">
        <v>1820.7655677933712</v>
      </c>
      <c r="GR110" s="404">
        <v>1734.0624455174966</v>
      </c>
      <c r="GS110" s="404">
        <v>1651.4880433499966</v>
      </c>
      <c r="GT110" s="404">
        <v>1572.8457555714253</v>
      </c>
      <c r="GU110" s="404">
        <v>1497.9483386394527</v>
      </c>
      <c r="GV110" s="404">
        <v>1426.6174653709074</v>
      </c>
      <c r="GW110" s="404">
        <v>1358.6833003532449</v>
      </c>
      <c r="GX110" s="404">
        <v>1293.9840955745194</v>
      </c>
      <c r="GY110" s="404">
        <v>1232.3658053090655</v>
      </c>
      <c r="GZ110" s="404">
        <v>1173.6817193419674</v>
      </c>
      <c r="HA110" s="404">
        <v>1117.7921136590164</v>
      </c>
      <c r="HB110" s="404">
        <v>1064.5639177704918</v>
      </c>
      <c r="HC110" s="404">
        <v>1013.8703978766589</v>
      </c>
      <c r="HD110" s="404">
        <v>965.59085512062757</v>
      </c>
      <c r="HE110" s="404">
        <v>919.61033821012143</v>
      </c>
      <c r="HF110" s="404">
        <v>875.81936972392532</v>
      </c>
      <c r="HG110" s="404">
        <v>834.11368545135724</v>
      </c>
      <c r="HH110" s="404">
        <v>794.39398614414984</v>
      </c>
      <c r="HI110" s="404">
        <v>756.5657010896665</v>
      </c>
      <c r="HJ110" s="404">
        <v>720.53876294253951</v>
      </c>
      <c r="HK110" s="404">
        <v>686.22739327860904</v>
      </c>
      <c r="HL110" s="404">
        <v>653.54989836058007</v>
      </c>
      <c r="HM110" s="404">
        <v>622.4284746291238</v>
      </c>
      <c r="HN110" s="404">
        <v>592.78902345630854</v>
      </c>
      <c r="HO110" s="404">
        <v>564.56097472029364</v>
      </c>
      <c r="HP110" s="404">
        <v>537.67711878123214</v>
      </c>
      <c r="HQ110" s="404">
        <v>512.07344645831631</v>
      </c>
      <c r="HR110" s="404">
        <v>487.68899662696788</v>
      </c>
      <c r="HS110" s="404">
        <v>464.46571107330266</v>
      </c>
      <c r="HT110" s="404">
        <v>442.34829626028835</v>
      </c>
      <c r="HU110" s="404">
        <v>421.28409167646504</v>
      </c>
      <c r="HV110" s="404">
        <v>401.22294445377628</v>
      </c>
      <c r="HW110" s="404">
        <v>382.11708995597735</v>
      </c>
      <c r="HX110" s="404">
        <v>363.9210380533118</v>
      </c>
      <c r="HY110" s="404">
        <v>346.59146481267788</v>
      </c>
      <c r="HZ110" s="404">
        <v>2535980.3785459762</v>
      </c>
      <c r="IA110" s="404">
        <v>41868.170703746415</v>
      </c>
      <c r="IB110" s="401">
        <v>1.6509658772577668E-2</v>
      </c>
    </row>
    <row r="111" spans="1:236" s="180" customFormat="1" ht="90" customHeight="1" x14ac:dyDescent="0.25">
      <c r="A111" s="242" t="s">
        <v>1912</v>
      </c>
      <c r="B111" s="195" t="s">
        <v>1913</v>
      </c>
      <c r="C111" s="195" t="s">
        <v>1981</v>
      </c>
      <c r="D111" s="115">
        <v>13</v>
      </c>
      <c r="E111" s="195" t="s">
        <v>1982</v>
      </c>
      <c r="F111" s="113" t="s">
        <v>1983</v>
      </c>
      <c r="G111" s="113" t="s">
        <v>1984</v>
      </c>
      <c r="H111" s="112" t="s">
        <v>77</v>
      </c>
      <c r="I111" s="113" t="s">
        <v>1957</v>
      </c>
      <c r="J111" s="113">
        <v>5</v>
      </c>
      <c r="K111" s="95" t="s">
        <v>206</v>
      </c>
      <c r="L111" s="111">
        <v>1000</v>
      </c>
      <c r="M111" s="112" t="s">
        <v>1985</v>
      </c>
      <c r="N111" s="112" t="s">
        <v>81</v>
      </c>
      <c r="O111" s="112" t="s">
        <v>82</v>
      </c>
      <c r="P111" s="112" t="s">
        <v>124</v>
      </c>
      <c r="Q111" s="112" t="s">
        <v>100</v>
      </c>
      <c r="R111" s="112" t="s">
        <v>108</v>
      </c>
      <c r="S111" s="112" t="s">
        <v>99</v>
      </c>
      <c r="T111" s="112" t="s">
        <v>1023</v>
      </c>
      <c r="U111" s="112" t="s">
        <v>100</v>
      </c>
      <c r="V111" s="201">
        <v>1</v>
      </c>
      <c r="W111" s="286">
        <v>400000</v>
      </c>
      <c r="X111" s="286">
        <v>0</v>
      </c>
      <c r="Y111" s="286">
        <v>0</v>
      </c>
      <c r="Z111" s="286">
        <v>0</v>
      </c>
      <c r="AA111" s="286">
        <v>400000</v>
      </c>
      <c r="AB111" s="286">
        <v>0</v>
      </c>
      <c r="AC111" s="286">
        <v>0</v>
      </c>
      <c r="AD111" s="286">
        <v>0</v>
      </c>
      <c r="AE111" s="286">
        <v>0</v>
      </c>
      <c r="AF111" s="286">
        <v>0</v>
      </c>
      <c r="AG111" s="286">
        <v>0</v>
      </c>
      <c r="AH111" s="286">
        <v>0</v>
      </c>
      <c r="AI111" s="112" t="s">
        <v>88</v>
      </c>
      <c r="AJ111" s="286">
        <v>0</v>
      </c>
      <c r="AK111" s="286">
        <v>0</v>
      </c>
      <c r="AL111" s="286">
        <v>0</v>
      </c>
      <c r="AM111" s="286">
        <v>0</v>
      </c>
      <c r="AN111" s="286">
        <v>0</v>
      </c>
      <c r="AO111" s="286">
        <v>0</v>
      </c>
      <c r="AP111" s="286">
        <v>0</v>
      </c>
      <c r="AQ111" s="286">
        <v>0</v>
      </c>
      <c r="AR111" s="286">
        <v>0</v>
      </c>
      <c r="AS111" s="286">
        <v>0</v>
      </c>
      <c r="AT111" s="286">
        <v>0</v>
      </c>
      <c r="AU111" s="113"/>
      <c r="AV111" s="230">
        <v>0</v>
      </c>
      <c r="AW111" s="230">
        <v>0</v>
      </c>
      <c r="AX111" s="230" t="s">
        <v>3608</v>
      </c>
      <c r="AY111" s="141">
        <v>9</v>
      </c>
      <c r="AZ111" s="70">
        <v>1</v>
      </c>
      <c r="BA111" s="70">
        <v>1</v>
      </c>
      <c r="BB111" s="70">
        <v>1</v>
      </c>
      <c r="BC111" s="70">
        <v>1</v>
      </c>
      <c r="BD111" s="70">
        <v>1</v>
      </c>
      <c r="BE111" s="70">
        <v>1</v>
      </c>
      <c r="BF111" s="70">
        <v>1</v>
      </c>
      <c r="BG111" s="71">
        <v>0</v>
      </c>
      <c r="BH111" s="71">
        <v>1</v>
      </c>
      <c r="BI111" s="71">
        <v>0</v>
      </c>
      <c r="BJ111" s="71">
        <v>0</v>
      </c>
      <c r="BK111" s="71">
        <v>1</v>
      </c>
      <c r="BL111" s="70">
        <v>1</v>
      </c>
      <c r="BM111" s="70">
        <v>1</v>
      </c>
      <c r="BN111" s="70">
        <v>0</v>
      </c>
      <c r="BO111" s="70">
        <v>1</v>
      </c>
      <c r="BP111" s="403">
        <v>0</v>
      </c>
      <c r="BQ111" s="403">
        <v>0</v>
      </c>
      <c r="BR111" s="403">
        <v>400000</v>
      </c>
      <c r="BS111" s="403">
        <v>0</v>
      </c>
      <c r="BT111" s="403">
        <v>0</v>
      </c>
      <c r="BU111" s="403">
        <v>0</v>
      </c>
      <c r="BV111" s="403">
        <v>0</v>
      </c>
      <c r="BW111" s="403">
        <v>0</v>
      </c>
      <c r="BX111" s="403">
        <v>0</v>
      </c>
      <c r="BY111" s="403">
        <v>0</v>
      </c>
      <c r="BZ111" s="401">
        <v>0</v>
      </c>
      <c r="CA111" s="401">
        <v>0</v>
      </c>
      <c r="CB111" s="401">
        <v>0</v>
      </c>
      <c r="CC111" s="401">
        <v>0</v>
      </c>
      <c r="CD111" s="401">
        <v>0</v>
      </c>
      <c r="CE111" s="401">
        <v>0</v>
      </c>
      <c r="CF111" s="401">
        <v>0</v>
      </c>
      <c r="CG111" s="401">
        <v>0</v>
      </c>
      <c r="CH111" s="401">
        <v>0</v>
      </c>
      <c r="CI111" s="401">
        <v>0</v>
      </c>
      <c r="CJ111" s="401">
        <v>0</v>
      </c>
      <c r="CK111" s="401">
        <v>0</v>
      </c>
      <c r="CL111" s="401">
        <v>0</v>
      </c>
      <c r="CM111" s="401">
        <v>0</v>
      </c>
      <c r="CN111" s="401">
        <v>0</v>
      </c>
      <c r="CO111" s="401">
        <v>0</v>
      </c>
      <c r="CP111" s="401">
        <v>0</v>
      </c>
      <c r="CQ111" s="401">
        <v>0</v>
      </c>
      <c r="CR111" s="401">
        <v>0</v>
      </c>
      <c r="CS111" s="401">
        <v>0</v>
      </c>
      <c r="CT111" s="401">
        <v>0</v>
      </c>
      <c r="CU111" s="401">
        <v>0</v>
      </c>
      <c r="CV111" s="401">
        <v>0</v>
      </c>
      <c r="CW111" s="401">
        <v>0</v>
      </c>
      <c r="CX111" s="401">
        <v>0</v>
      </c>
      <c r="CY111" s="401">
        <v>0</v>
      </c>
      <c r="CZ111" s="401">
        <v>0</v>
      </c>
      <c r="DA111" s="401">
        <v>0</v>
      </c>
      <c r="DB111" s="401">
        <v>0</v>
      </c>
      <c r="DC111" s="401">
        <v>0</v>
      </c>
      <c r="DD111" s="401">
        <v>0</v>
      </c>
      <c r="DE111" s="401">
        <v>0</v>
      </c>
      <c r="DF111" s="401">
        <v>0</v>
      </c>
      <c r="DG111" s="403">
        <v>1000</v>
      </c>
      <c r="DH111" s="403">
        <v>1000</v>
      </c>
      <c r="DI111" s="403">
        <v>1000</v>
      </c>
      <c r="DJ111" s="403">
        <v>1000</v>
      </c>
      <c r="DK111" s="403">
        <v>1000</v>
      </c>
      <c r="DL111" s="403">
        <v>1000</v>
      </c>
      <c r="DM111" s="403">
        <v>1000</v>
      </c>
      <c r="DN111" s="403">
        <v>1000</v>
      </c>
      <c r="DO111" s="403">
        <v>1000</v>
      </c>
      <c r="DP111" s="403">
        <v>1000</v>
      </c>
      <c r="DQ111" s="403">
        <v>1000</v>
      </c>
      <c r="DR111" s="403">
        <v>1000</v>
      </c>
      <c r="DS111" s="403">
        <v>1000</v>
      </c>
      <c r="DT111" s="403">
        <v>1000</v>
      </c>
      <c r="DU111" s="403">
        <v>1000</v>
      </c>
      <c r="DV111" s="403">
        <v>1000</v>
      </c>
      <c r="DW111" s="403">
        <v>1000</v>
      </c>
      <c r="DX111" s="403">
        <v>1000</v>
      </c>
      <c r="DY111" s="403">
        <v>1000</v>
      </c>
      <c r="DZ111" s="403">
        <v>1000</v>
      </c>
      <c r="EA111" s="403">
        <v>1000</v>
      </c>
      <c r="EB111" s="403">
        <v>1000</v>
      </c>
      <c r="EC111" s="403">
        <v>1000</v>
      </c>
      <c r="ED111" s="403">
        <v>1000</v>
      </c>
      <c r="EE111" s="403">
        <v>1000</v>
      </c>
      <c r="EF111" s="403">
        <v>1000</v>
      </c>
      <c r="EG111" s="403">
        <v>1000</v>
      </c>
      <c r="EH111" s="403">
        <v>1000</v>
      </c>
      <c r="EI111" s="403">
        <v>1000</v>
      </c>
      <c r="EJ111" s="403">
        <v>1000</v>
      </c>
      <c r="EK111" s="403">
        <v>1000</v>
      </c>
      <c r="EL111" s="403">
        <v>1000</v>
      </c>
      <c r="EM111" s="403">
        <v>1000</v>
      </c>
      <c r="EN111" s="403">
        <v>1000</v>
      </c>
      <c r="EO111" s="403">
        <v>1000</v>
      </c>
      <c r="EP111" s="403">
        <v>1000</v>
      </c>
      <c r="EQ111" s="403">
        <v>1000</v>
      </c>
      <c r="ER111" s="403">
        <v>1000</v>
      </c>
      <c r="ES111" s="403">
        <v>1000</v>
      </c>
      <c r="ET111" s="403">
        <v>1000</v>
      </c>
      <c r="EU111" s="403">
        <v>1000</v>
      </c>
      <c r="EV111" s="403">
        <v>1000</v>
      </c>
      <c r="EW111" s="403">
        <v>1000</v>
      </c>
      <c r="EX111" s="404">
        <v>362811.79138321994</v>
      </c>
      <c r="EY111" s="404">
        <v>0</v>
      </c>
      <c r="EZ111" s="404">
        <v>0</v>
      </c>
      <c r="FA111" s="404">
        <v>0</v>
      </c>
      <c r="FB111" s="404">
        <v>0</v>
      </c>
      <c r="FC111" s="404">
        <v>0</v>
      </c>
      <c r="FD111" s="404">
        <v>0</v>
      </c>
      <c r="FE111" s="404">
        <v>0</v>
      </c>
      <c r="FF111" s="404">
        <v>0</v>
      </c>
      <c r="FG111" s="404">
        <v>0</v>
      </c>
      <c r="FH111" s="404">
        <v>0</v>
      </c>
      <c r="FI111" s="404">
        <v>0</v>
      </c>
      <c r="FJ111" s="404">
        <v>0</v>
      </c>
      <c r="FK111" s="404">
        <v>0</v>
      </c>
      <c r="FL111" s="404">
        <v>0</v>
      </c>
      <c r="FM111" s="404">
        <v>0</v>
      </c>
      <c r="FN111" s="404">
        <v>0</v>
      </c>
      <c r="FO111" s="404">
        <v>0</v>
      </c>
      <c r="FP111" s="404">
        <v>0</v>
      </c>
      <c r="FQ111" s="404">
        <v>0</v>
      </c>
      <c r="FR111" s="404">
        <v>0</v>
      </c>
      <c r="FS111" s="404">
        <v>0</v>
      </c>
      <c r="FT111" s="404">
        <v>0</v>
      </c>
      <c r="FU111" s="404">
        <v>0</v>
      </c>
      <c r="FV111" s="404">
        <v>0</v>
      </c>
      <c r="FW111" s="404">
        <v>0</v>
      </c>
      <c r="FX111" s="404">
        <v>0</v>
      </c>
      <c r="FY111" s="404">
        <v>0</v>
      </c>
      <c r="FZ111" s="404">
        <v>0</v>
      </c>
      <c r="GA111" s="404">
        <v>0</v>
      </c>
      <c r="GB111" s="404">
        <v>0</v>
      </c>
      <c r="GC111" s="404">
        <v>0</v>
      </c>
      <c r="GD111" s="404">
        <v>0</v>
      </c>
      <c r="GE111" s="404">
        <v>0</v>
      </c>
      <c r="GF111" s="404">
        <v>0</v>
      </c>
      <c r="GG111" s="404">
        <v>0</v>
      </c>
      <c r="GH111" s="404">
        <v>0</v>
      </c>
      <c r="GI111" s="404">
        <v>0</v>
      </c>
      <c r="GJ111" s="404">
        <v>0</v>
      </c>
      <c r="GK111" s="404">
        <v>0</v>
      </c>
      <c r="GL111" s="404">
        <v>907.02947845804988</v>
      </c>
      <c r="GM111" s="404">
        <v>863.83759853147603</v>
      </c>
      <c r="GN111" s="404">
        <v>822.70247479188197</v>
      </c>
      <c r="GO111" s="404">
        <v>783.526166468459</v>
      </c>
      <c r="GP111" s="404">
        <v>746.2153966366277</v>
      </c>
      <c r="GQ111" s="404">
        <v>710.68133013012141</v>
      </c>
      <c r="GR111" s="404">
        <v>676.83936202868722</v>
      </c>
      <c r="GS111" s="404">
        <v>644.60891621779729</v>
      </c>
      <c r="GT111" s="404">
        <v>613.91325354075934</v>
      </c>
      <c r="GU111" s="404">
        <v>584.67928908643739</v>
      </c>
      <c r="GV111" s="404">
        <v>556.83741817755947</v>
      </c>
      <c r="GW111" s="404">
        <v>530.32135064529473</v>
      </c>
      <c r="GX111" s="404">
        <v>505.06795299551885</v>
      </c>
      <c r="GY111" s="404">
        <v>481.01709809097019</v>
      </c>
      <c r="GZ111" s="404">
        <v>458.1115219914002</v>
      </c>
      <c r="HA111" s="404">
        <v>436.2966876108573</v>
      </c>
      <c r="HB111" s="404">
        <v>415.52065486748313</v>
      </c>
      <c r="HC111" s="404">
        <v>395.73395701665061</v>
      </c>
      <c r="HD111" s="404">
        <v>376.88948287300059</v>
      </c>
      <c r="HE111" s="404">
        <v>358.94236464095297</v>
      </c>
      <c r="HF111" s="404">
        <v>341.84987108662187</v>
      </c>
      <c r="HG111" s="404">
        <v>325.57130579678267</v>
      </c>
      <c r="HH111" s="404">
        <v>310.06791028265019</v>
      </c>
      <c r="HI111" s="404">
        <v>295.30277169776213</v>
      </c>
      <c r="HJ111" s="404">
        <v>281.24073495024959</v>
      </c>
      <c r="HK111" s="404">
        <v>267.84831900023772</v>
      </c>
      <c r="HL111" s="404">
        <v>255.09363714308355</v>
      </c>
      <c r="HM111" s="404">
        <v>242.94632108865096</v>
      </c>
      <c r="HN111" s="404">
        <v>231.37744865585813</v>
      </c>
      <c r="HO111" s="404">
        <v>220.35947491034099</v>
      </c>
      <c r="HP111" s="404">
        <v>209.86616658127716</v>
      </c>
      <c r="HQ111" s="404">
        <v>199.87253960121635</v>
      </c>
      <c r="HR111" s="404">
        <v>190.35479962020605</v>
      </c>
      <c r="HS111" s="404">
        <v>181.29028535257714</v>
      </c>
      <c r="HT111" s="404">
        <v>172.65741462150208</v>
      </c>
      <c r="HU111" s="404">
        <v>164.43563297285911</v>
      </c>
      <c r="HV111" s="404">
        <v>156.60536473605632</v>
      </c>
      <c r="HW111" s="404">
        <v>149.14796641529171</v>
      </c>
      <c r="HX111" s="404">
        <v>142.04568230027783</v>
      </c>
      <c r="HY111" s="404">
        <v>135.28160219074078</v>
      </c>
      <c r="HZ111" s="404">
        <v>362811.79138321994</v>
      </c>
      <c r="IA111" s="404">
        <v>4123.3111148864946</v>
      </c>
      <c r="IB111" s="401">
        <v>1.1364876260405901E-2</v>
      </c>
    </row>
    <row r="112" spans="1:236" s="180" customFormat="1" ht="90" customHeight="1" x14ac:dyDescent="0.25">
      <c r="A112" s="242" t="s">
        <v>997</v>
      </c>
      <c r="B112" s="195" t="s">
        <v>998</v>
      </c>
      <c r="C112" s="195" t="s">
        <v>1016</v>
      </c>
      <c r="D112" s="115">
        <v>8</v>
      </c>
      <c r="E112" s="195" t="s">
        <v>1017</v>
      </c>
      <c r="F112" s="113" t="s">
        <v>1018</v>
      </c>
      <c r="G112" s="113" t="s">
        <v>1019</v>
      </c>
      <c r="H112" s="113" t="s">
        <v>1020</v>
      </c>
      <c r="I112" s="113" t="s">
        <v>1021</v>
      </c>
      <c r="J112" s="113">
        <v>5</v>
      </c>
      <c r="K112" s="95" t="s">
        <v>206</v>
      </c>
      <c r="L112" s="112">
        <v>4160</v>
      </c>
      <c r="M112" s="112" t="s">
        <v>1022</v>
      </c>
      <c r="N112" s="112" t="s">
        <v>81</v>
      </c>
      <c r="O112" s="112" t="s">
        <v>82</v>
      </c>
      <c r="P112" s="112" t="s">
        <v>83</v>
      </c>
      <c r="Q112" s="112" t="s">
        <v>100</v>
      </c>
      <c r="R112" s="112" t="s">
        <v>108</v>
      </c>
      <c r="S112" s="112" t="s">
        <v>99</v>
      </c>
      <c r="T112" s="112" t="s">
        <v>1023</v>
      </c>
      <c r="U112" s="112" t="s">
        <v>100</v>
      </c>
      <c r="V112" s="201">
        <v>1</v>
      </c>
      <c r="W112" s="217">
        <v>2660000</v>
      </c>
      <c r="X112" s="217">
        <v>0</v>
      </c>
      <c r="Y112" s="217">
        <v>0</v>
      </c>
      <c r="Z112" s="217">
        <v>0</v>
      </c>
      <c r="AA112" s="217">
        <v>1330000</v>
      </c>
      <c r="AB112" s="217">
        <v>1330000</v>
      </c>
      <c r="AC112" s="217">
        <v>0</v>
      </c>
      <c r="AD112" s="217">
        <v>0</v>
      </c>
      <c r="AE112" s="286">
        <v>0</v>
      </c>
      <c r="AF112" s="286">
        <v>0</v>
      </c>
      <c r="AG112" s="286">
        <v>0</v>
      </c>
      <c r="AH112" s="286">
        <v>0</v>
      </c>
      <c r="AI112" s="112" t="s">
        <v>88</v>
      </c>
      <c r="AJ112" s="217">
        <v>0</v>
      </c>
      <c r="AK112" s="217">
        <v>0</v>
      </c>
      <c r="AL112" s="217">
        <v>0</v>
      </c>
      <c r="AM112" s="217">
        <v>0</v>
      </c>
      <c r="AN112" s="217">
        <v>0</v>
      </c>
      <c r="AO112" s="217">
        <v>0</v>
      </c>
      <c r="AP112" s="217">
        <v>0</v>
      </c>
      <c r="AQ112" s="286">
        <v>0</v>
      </c>
      <c r="AR112" s="286">
        <v>0</v>
      </c>
      <c r="AS112" s="286">
        <v>0</v>
      </c>
      <c r="AT112" s="286">
        <v>0</v>
      </c>
      <c r="AU112" s="113"/>
      <c r="AV112" s="230">
        <v>0</v>
      </c>
      <c r="AW112" s="230">
        <v>0</v>
      </c>
      <c r="AX112" s="230" t="s">
        <v>3598</v>
      </c>
      <c r="AY112" s="141">
        <v>8</v>
      </c>
      <c r="AZ112" s="70">
        <v>1</v>
      </c>
      <c r="BA112" s="70">
        <v>1</v>
      </c>
      <c r="BB112" s="70">
        <v>1</v>
      </c>
      <c r="BC112" s="70">
        <v>1</v>
      </c>
      <c r="BD112" s="70">
        <v>1</v>
      </c>
      <c r="BE112" s="70">
        <v>0</v>
      </c>
      <c r="BF112" s="70">
        <v>0</v>
      </c>
      <c r="BG112" s="71">
        <v>0</v>
      </c>
      <c r="BH112" s="71">
        <v>1</v>
      </c>
      <c r="BI112" s="71">
        <v>0</v>
      </c>
      <c r="BJ112" s="71">
        <v>0</v>
      </c>
      <c r="BK112" s="71">
        <v>1</v>
      </c>
      <c r="BL112" s="70">
        <v>1</v>
      </c>
      <c r="BM112" s="70">
        <v>1</v>
      </c>
      <c r="BN112" s="70">
        <v>0</v>
      </c>
      <c r="BO112" s="70">
        <v>1</v>
      </c>
      <c r="BP112" s="403">
        <v>0</v>
      </c>
      <c r="BQ112" s="403">
        <v>0</v>
      </c>
      <c r="BR112" s="403">
        <v>1330000</v>
      </c>
      <c r="BS112" s="403">
        <v>1330000</v>
      </c>
      <c r="BT112" s="403">
        <v>0</v>
      </c>
      <c r="BU112" s="403">
        <v>0</v>
      </c>
      <c r="BV112" s="403">
        <v>0</v>
      </c>
      <c r="BW112" s="403">
        <v>0</v>
      </c>
      <c r="BX112" s="403">
        <v>0</v>
      </c>
      <c r="BY112" s="403">
        <v>0</v>
      </c>
      <c r="BZ112" s="401">
        <v>0</v>
      </c>
      <c r="CA112" s="401">
        <v>0</v>
      </c>
      <c r="CB112" s="401">
        <v>0</v>
      </c>
      <c r="CC112" s="401">
        <v>0</v>
      </c>
      <c r="CD112" s="401">
        <v>0</v>
      </c>
      <c r="CE112" s="401">
        <v>0</v>
      </c>
      <c r="CF112" s="401">
        <v>0</v>
      </c>
      <c r="CG112" s="401">
        <v>0</v>
      </c>
      <c r="CH112" s="401">
        <v>0</v>
      </c>
      <c r="CI112" s="401">
        <v>0</v>
      </c>
      <c r="CJ112" s="401">
        <v>0</v>
      </c>
      <c r="CK112" s="401">
        <v>0</v>
      </c>
      <c r="CL112" s="401">
        <v>0</v>
      </c>
      <c r="CM112" s="401">
        <v>0</v>
      </c>
      <c r="CN112" s="401">
        <v>0</v>
      </c>
      <c r="CO112" s="401">
        <v>0</v>
      </c>
      <c r="CP112" s="401">
        <v>0</v>
      </c>
      <c r="CQ112" s="401">
        <v>0</v>
      </c>
      <c r="CR112" s="401">
        <v>0</v>
      </c>
      <c r="CS112" s="401">
        <v>0</v>
      </c>
      <c r="CT112" s="401">
        <v>0</v>
      </c>
      <c r="CU112" s="401">
        <v>0</v>
      </c>
      <c r="CV112" s="401">
        <v>0</v>
      </c>
      <c r="CW112" s="401">
        <v>0</v>
      </c>
      <c r="CX112" s="401">
        <v>0</v>
      </c>
      <c r="CY112" s="401">
        <v>0</v>
      </c>
      <c r="CZ112" s="401">
        <v>0</v>
      </c>
      <c r="DA112" s="401">
        <v>0</v>
      </c>
      <c r="DB112" s="401">
        <v>0</v>
      </c>
      <c r="DC112" s="401">
        <v>0</v>
      </c>
      <c r="DD112" s="401">
        <v>0</v>
      </c>
      <c r="DE112" s="401">
        <v>0</v>
      </c>
      <c r="DF112" s="401">
        <v>0</v>
      </c>
      <c r="DG112" s="403">
        <v>4160</v>
      </c>
      <c r="DH112" s="403">
        <v>4160</v>
      </c>
      <c r="DI112" s="403">
        <v>4160</v>
      </c>
      <c r="DJ112" s="403">
        <v>4160</v>
      </c>
      <c r="DK112" s="403">
        <v>4160</v>
      </c>
      <c r="DL112" s="403">
        <v>4160</v>
      </c>
      <c r="DM112" s="403">
        <v>4160</v>
      </c>
      <c r="DN112" s="403">
        <v>4160</v>
      </c>
      <c r="DO112" s="403">
        <v>4160</v>
      </c>
      <c r="DP112" s="403">
        <v>4160</v>
      </c>
      <c r="DQ112" s="403">
        <v>4160</v>
      </c>
      <c r="DR112" s="403">
        <v>4160</v>
      </c>
      <c r="DS112" s="403">
        <v>4160</v>
      </c>
      <c r="DT112" s="403">
        <v>4160</v>
      </c>
      <c r="DU112" s="403">
        <v>4160</v>
      </c>
      <c r="DV112" s="403">
        <v>4160</v>
      </c>
      <c r="DW112" s="403">
        <v>4160</v>
      </c>
      <c r="DX112" s="403">
        <v>4160</v>
      </c>
      <c r="DY112" s="403">
        <v>4160</v>
      </c>
      <c r="DZ112" s="403">
        <v>4160</v>
      </c>
      <c r="EA112" s="403">
        <v>4160</v>
      </c>
      <c r="EB112" s="403">
        <v>4160</v>
      </c>
      <c r="EC112" s="403">
        <v>4160</v>
      </c>
      <c r="ED112" s="403">
        <v>4160</v>
      </c>
      <c r="EE112" s="403">
        <v>4160</v>
      </c>
      <c r="EF112" s="403">
        <v>4160</v>
      </c>
      <c r="EG112" s="403">
        <v>4160</v>
      </c>
      <c r="EH112" s="403">
        <v>4160</v>
      </c>
      <c r="EI112" s="403">
        <v>4160</v>
      </c>
      <c r="EJ112" s="403">
        <v>4160</v>
      </c>
      <c r="EK112" s="403">
        <v>4160</v>
      </c>
      <c r="EL112" s="403">
        <v>4160</v>
      </c>
      <c r="EM112" s="403">
        <v>4160</v>
      </c>
      <c r="EN112" s="403">
        <v>4160</v>
      </c>
      <c r="EO112" s="403">
        <v>4160</v>
      </c>
      <c r="EP112" s="403">
        <v>4160</v>
      </c>
      <c r="EQ112" s="403">
        <v>4160</v>
      </c>
      <c r="ER112" s="403">
        <v>4160</v>
      </c>
      <c r="ES112" s="403">
        <v>4160</v>
      </c>
      <c r="ET112" s="403">
        <v>4160</v>
      </c>
      <c r="EU112" s="403">
        <v>4160</v>
      </c>
      <c r="EV112" s="403">
        <v>4160</v>
      </c>
      <c r="EW112" s="403">
        <v>4160</v>
      </c>
      <c r="EX112" s="404">
        <v>1206349.2063492064</v>
      </c>
      <c r="EY112" s="404">
        <v>1148904.006046863</v>
      </c>
      <c r="EZ112" s="404">
        <v>0</v>
      </c>
      <c r="FA112" s="404">
        <v>0</v>
      </c>
      <c r="FB112" s="404">
        <v>0</v>
      </c>
      <c r="FC112" s="404">
        <v>0</v>
      </c>
      <c r="FD112" s="404">
        <v>0</v>
      </c>
      <c r="FE112" s="404">
        <v>0</v>
      </c>
      <c r="FF112" s="404">
        <v>0</v>
      </c>
      <c r="FG112" s="404">
        <v>0</v>
      </c>
      <c r="FH112" s="404">
        <v>0</v>
      </c>
      <c r="FI112" s="404">
        <v>0</v>
      </c>
      <c r="FJ112" s="404">
        <v>0</v>
      </c>
      <c r="FK112" s="404">
        <v>0</v>
      </c>
      <c r="FL112" s="404">
        <v>0</v>
      </c>
      <c r="FM112" s="404">
        <v>0</v>
      </c>
      <c r="FN112" s="404">
        <v>0</v>
      </c>
      <c r="FO112" s="404">
        <v>0</v>
      </c>
      <c r="FP112" s="404">
        <v>0</v>
      </c>
      <c r="FQ112" s="404">
        <v>0</v>
      </c>
      <c r="FR112" s="404">
        <v>0</v>
      </c>
      <c r="FS112" s="404">
        <v>0</v>
      </c>
      <c r="FT112" s="404">
        <v>0</v>
      </c>
      <c r="FU112" s="404">
        <v>0</v>
      </c>
      <c r="FV112" s="404">
        <v>0</v>
      </c>
      <c r="FW112" s="404">
        <v>0</v>
      </c>
      <c r="FX112" s="404">
        <v>0</v>
      </c>
      <c r="FY112" s="404">
        <v>0</v>
      </c>
      <c r="FZ112" s="404">
        <v>0</v>
      </c>
      <c r="GA112" s="404">
        <v>0</v>
      </c>
      <c r="GB112" s="404">
        <v>0</v>
      </c>
      <c r="GC112" s="404">
        <v>0</v>
      </c>
      <c r="GD112" s="404">
        <v>0</v>
      </c>
      <c r="GE112" s="404">
        <v>0</v>
      </c>
      <c r="GF112" s="404">
        <v>0</v>
      </c>
      <c r="GG112" s="404">
        <v>0</v>
      </c>
      <c r="GH112" s="404">
        <v>0</v>
      </c>
      <c r="GI112" s="404">
        <v>0</v>
      </c>
      <c r="GJ112" s="404">
        <v>0</v>
      </c>
      <c r="GK112" s="404">
        <v>0</v>
      </c>
      <c r="GL112" s="404">
        <v>3773.2426303854872</v>
      </c>
      <c r="GM112" s="404">
        <v>3593.5644098909402</v>
      </c>
      <c r="GN112" s="404">
        <v>3422.442295134229</v>
      </c>
      <c r="GO112" s="404">
        <v>3259.468852508789</v>
      </c>
      <c r="GP112" s="404">
        <v>3104.2560500083709</v>
      </c>
      <c r="GQ112" s="404">
        <v>2956.4343333413053</v>
      </c>
      <c r="GR112" s="404">
        <v>2815.6517460393388</v>
      </c>
      <c r="GS112" s="404">
        <v>2681.5730914660367</v>
      </c>
      <c r="GT112" s="404">
        <v>2553.8791347295587</v>
      </c>
      <c r="GU112" s="404">
        <v>2432.2658425995796</v>
      </c>
      <c r="GV112" s="404">
        <v>2316.4436596186474</v>
      </c>
      <c r="GW112" s="404">
        <v>2206.1368186844256</v>
      </c>
      <c r="GX112" s="404">
        <v>2101.0826844613584</v>
      </c>
      <c r="GY112" s="404">
        <v>2001.031128058436</v>
      </c>
      <c r="GZ112" s="404">
        <v>1905.743931484225</v>
      </c>
      <c r="HA112" s="404">
        <v>1814.9942204611664</v>
      </c>
      <c r="HB112" s="404">
        <v>1728.56592424873</v>
      </c>
      <c r="HC112" s="404">
        <v>1646.2532611892666</v>
      </c>
      <c r="HD112" s="404">
        <v>1567.8602487516825</v>
      </c>
      <c r="HE112" s="404">
        <v>1493.2002369063644</v>
      </c>
      <c r="HF112" s="404">
        <v>1422.095463720347</v>
      </c>
      <c r="HG112" s="404">
        <v>1354.3766321146159</v>
      </c>
      <c r="HH112" s="404">
        <v>1289.8825067758248</v>
      </c>
      <c r="HI112" s="404">
        <v>1228.4595302626904</v>
      </c>
      <c r="HJ112" s="404">
        <v>1169.9614573930385</v>
      </c>
      <c r="HK112" s="404">
        <v>1114.2490070409888</v>
      </c>
      <c r="HL112" s="404">
        <v>1061.1895305152277</v>
      </c>
      <c r="HM112" s="404">
        <v>1010.656695728788</v>
      </c>
      <c r="HN112" s="404">
        <v>962.5301864083699</v>
      </c>
      <c r="HO112" s="404">
        <v>916.69541562701852</v>
      </c>
      <c r="HP112" s="404">
        <v>873.04325297811295</v>
      </c>
      <c r="HQ112" s="404">
        <v>831.46976474105998</v>
      </c>
      <c r="HR112" s="404">
        <v>791.87596642005713</v>
      </c>
      <c r="HS112" s="404">
        <v>754.16758706672101</v>
      </c>
      <c r="HT112" s="404">
        <v>718.25484482544869</v>
      </c>
      <c r="HU112" s="404">
        <v>684.05223316709385</v>
      </c>
      <c r="HV112" s="404">
        <v>651.47831730199425</v>
      </c>
      <c r="HW112" s="404">
        <v>620.45554028761353</v>
      </c>
      <c r="HX112" s="404">
        <v>590.91003836915581</v>
      </c>
      <c r="HY112" s="404">
        <v>562.77146511348167</v>
      </c>
      <c r="HZ112" s="404">
        <v>2355253.2123960694</v>
      </c>
      <c r="IA112" s="404">
        <v>17152.974237927818</v>
      </c>
      <c r="IB112" s="401">
        <v>7.2828578038441928E-3</v>
      </c>
    </row>
    <row r="113" spans="1:236" s="180" customFormat="1" ht="90" customHeight="1" x14ac:dyDescent="0.25">
      <c r="A113" s="82" t="s">
        <v>2266</v>
      </c>
      <c r="B113" s="173" t="s">
        <v>2483</v>
      </c>
      <c r="C113" s="173" t="s">
        <v>2153</v>
      </c>
      <c r="D113" s="220">
        <v>6</v>
      </c>
      <c r="E113" s="84" t="s">
        <v>3450</v>
      </c>
      <c r="F113" s="151" t="s">
        <v>3451</v>
      </c>
      <c r="G113" s="151" t="s">
        <v>3452</v>
      </c>
      <c r="H113" s="79" t="s">
        <v>77</v>
      </c>
      <c r="I113" s="151" t="s">
        <v>3453</v>
      </c>
      <c r="J113" s="87">
        <v>5</v>
      </c>
      <c r="K113" s="95" t="s">
        <v>206</v>
      </c>
      <c r="L113" s="89">
        <v>220</v>
      </c>
      <c r="M113" s="89" t="s">
        <v>3454</v>
      </c>
      <c r="N113" s="79" t="s">
        <v>81</v>
      </c>
      <c r="O113" s="78" t="s">
        <v>82</v>
      </c>
      <c r="P113" s="78" t="s">
        <v>83</v>
      </c>
      <c r="Q113" s="112" t="s">
        <v>100</v>
      </c>
      <c r="R113" s="79" t="s">
        <v>474</v>
      </c>
      <c r="S113" s="78" t="s">
        <v>191</v>
      </c>
      <c r="T113" s="89" t="s">
        <v>2503</v>
      </c>
      <c r="U113" s="79" t="s">
        <v>100</v>
      </c>
      <c r="V113" s="81">
        <v>0.1</v>
      </c>
      <c r="W113" s="187">
        <v>500000</v>
      </c>
      <c r="X113" s="176">
        <v>0</v>
      </c>
      <c r="Y113" s="176">
        <v>0</v>
      </c>
      <c r="Z113" s="176">
        <v>100000</v>
      </c>
      <c r="AA113" s="176">
        <v>400000</v>
      </c>
      <c r="AB113" s="176">
        <v>0</v>
      </c>
      <c r="AC113" s="176">
        <v>0</v>
      </c>
      <c r="AD113" s="176">
        <v>0</v>
      </c>
      <c r="AE113" s="86">
        <v>0</v>
      </c>
      <c r="AF113" s="86">
        <v>0</v>
      </c>
      <c r="AG113" s="86">
        <v>0</v>
      </c>
      <c r="AH113" s="86">
        <v>0</v>
      </c>
      <c r="AI113" s="88" t="s">
        <v>88</v>
      </c>
      <c r="AJ113" s="162">
        <v>0</v>
      </c>
      <c r="AK113" s="80">
        <v>0</v>
      </c>
      <c r="AL113" s="80">
        <v>0</v>
      </c>
      <c r="AM113" s="80">
        <v>0</v>
      </c>
      <c r="AN113" s="80">
        <v>0</v>
      </c>
      <c r="AO113" s="80">
        <v>0</v>
      </c>
      <c r="AP113" s="80">
        <v>0</v>
      </c>
      <c r="AQ113" s="395">
        <v>0</v>
      </c>
      <c r="AR113" s="395">
        <v>0</v>
      </c>
      <c r="AS113" s="395">
        <v>0</v>
      </c>
      <c r="AT113" s="395">
        <v>0</v>
      </c>
      <c r="AU113" s="189"/>
      <c r="AV113" s="230">
        <v>0</v>
      </c>
      <c r="AW113" s="230">
        <v>0</v>
      </c>
      <c r="AX113" s="230" t="s">
        <v>3598</v>
      </c>
      <c r="AY113" s="141">
        <v>8</v>
      </c>
      <c r="AZ113" s="70">
        <v>1</v>
      </c>
      <c r="BA113" s="70">
        <v>1</v>
      </c>
      <c r="BB113" s="70">
        <v>1</v>
      </c>
      <c r="BC113" s="70">
        <v>1</v>
      </c>
      <c r="BD113" s="70">
        <v>1</v>
      </c>
      <c r="BE113" s="70">
        <v>1</v>
      </c>
      <c r="BF113" s="70">
        <v>1</v>
      </c>
      <c r="BG113" s="71">
        <v>0</v>
      </c>
      <c r="BH113" s="71">
        <v>1</v>
      </c>
      <c r="BI113" s="71">
        <v>0</v>
      </c>
      <c r="BJ113" s="71">
        <v>0</v>
      </c>
      <c r="BK113" s="71">
        <v>1</v>
      </c>
      <c r="BL113" s="70">
        <v>1</v>
      </c>
      <c r="BM113" s="70">
        <v>0</v>
      </c>
      <c r="BN113" s="70">
        <v>0</v>
      </c>
      <c r="BO113" s="70">
        <v>0</v>
      </c>
      <c r="BP113" s="403">
        <v>0</v>
      </c>
      <c r="BQ113" s="403">
        <v>100000</v>
      </c>
      <c r="BR113" s="403">
        <v>400000</v>
      </c>
      <c r="BS113" s="403">
        <v>0</v>
      </c>
      <c r="BT113" s="403">
        <v>0</v>
      </c>
      <c r="BU113" s="403">
        <v>0</v>
      </c>
      <c r="BV113" s="403">
        <v>0</v>
      </c>
      <c r="BW113" s="403">
        <v>0</v>
      </c>
      <c r="BX113" s="403">
        <v>0</v>
      </c>
      <c r="BY113" s="403">
        <v>0</v>
      </c>
      <c r="BZ113" s="401">
        <v>0</v>
      </c>
      <c r="CA113" s="401">
        <v>0</v>
      </c>
      <c r="CB113" s="401">
        <v>0</v>
      </c>
      <c r="CC113" s="401">
        <v>0</v>
      </c>
      <c r="CD113" s="401">
        <v>0</v>
      </c>
      <c r="CE113" s="401">
        <v>0</v>
      </c>
      <c r="CF113" s="401">
        <v>0</v>
      </c>
      <c r="CG113" s="401">
        <v>0</v>
      </c>
      <c r="CH113" s="401">
        <v>0</v>
      </c>
      <c r="CI113" s="401">
        <v>0</v>
      </c>
      <c r="CJ113" s="401">
        <v>0</v>
      </c>
      <c r="CK113" s="401">
        <v>0</v>
      </c>
      <c r="CL113" s="401">
        <v>0</v>
      </c>
      <c r="CM113" s="401">
        <v>0</v>
      </c>
      <c r="CN113" s="401">
        <v>0</v>
      </c>
      <c r="CO113" s="401">
        <v>0</v>
      </c>
      <c r="CP113" s="401">
        <v>0</v>
      </c>
      <c r="CQ113" s="401">
        <v>0</v>
      </c>
      <c r="CR113" s="401">
        <v>0</v>
      </c>
      <c r="CS113" s="401">
        <v>0</v>
      </c>
      <c r="CT113" s="401">
        <v>0</v>
      </c>
      <c r="CU113" s="401">
        <v>0</v>
      </c>
      <c r="CV113" s="401">
        <v>0</v>
      </c>
      <c r="CW113" s="401">
        <v>0</v>
      </c>
      <c r="CX113" s="401">
        <v>0</v>
      </c>
      <c r="CY113" s="401">
        <v>0</v>
      </c>
      <c r="CZ113" s="401">
        <v>0</v>
      </c>
      <c r="DA113" s="401">
        <v>0</v>
      </c>
      <c r="DB113" s="401">
        <v>0</v>
      </c>
      <c r="DC113" s="401">
        <v>0</v>
      </c>
      <c r="DD113" s="401">
        <v>0</v>
      </c>
      <c r="DE113" s="401">
        <v>0</v>
      </c>
      <c r="DF113" s="401">
        <v>0</v>
      </c>
      <c r="DG113" s="403">
        <v>220</v>
      </c>
      <c r="DH113" s="403">
        <v>220</v>
      </c>
      <c r="DI113" s="403">
        <v>220</v>
      </c>
      <c r="DJ113" s="403">
        <v>220</v>
      </c>
      <c r="DK113" s="403">
        <v>220</v>
      </c>
      <c r="DL113" s="403">
        <v>220</v>
      </c>
      <c r="DM113" s="403">
        <v>220</v>
      </c>
      <c r="DN113" s="403">
        <v>220</v>
      </c>
      <c r="DO113" s="403">
        <v>220</v>
      </c>
      <c r="DP113" s="403">
        <v>220</v>
      </c>
      <c r="DQ113" s="403">
        <v>220</v>
      </c>
      <c r="DR113" s="403">
        <v>220</v>
      </c>
      <c r="DS113" s="403">
        <v>220</v>
      </c>
      <c r="DT113" s="403">
        <v>220</v>
      </c>
      <c r="DU113" s="403">
        <v>220</v>
      </c>
      <c r="DV113" s="403">
        <v>220</v>
      </c>
      <c r="DW113" s="403">
        <v>220</v>
      </c>
      <c r="DX113" s="403">
        <v>220</v>
      </c>
      <c r="DY113" s="403">
        <v>220</v>
      </c>
      <c r="DZ113" s="403">
        <v>220</v>
      </c>
      <c r="EA113" s="403">
        <v>220</v>
      </c>
      <c r="EB113" s="403">
        <v>220</v>
      </c>
      <c r="EC113" s="403">
        <v>220</v>
      </c>
      <c r="ED113" s="403">
        <v>220</v>
      </c>
      <c r="EE113" s="403">
        <v>220</v>
      </c>
      <c r="EF113" s="403">
        <v>220</v>
      </c>
      <c r="EG113" s="403">
        <v>220</v>
      </c>
      <c r="EH113" s="403">
        <v>220</v>
      </c>
      <c r="EI113" s="403">
        <v>220</v>
      </c>
      <c r="EJ113" s="403">
        <v>220</v>
      </c>
      <c r="EK113" s="403">
        <v>220</v>
      </c>
      <c r="EL113" s="403">
        <v>220</v>
      </c>
      <c r="EM113" s="403">
        <v>220</v>
      </c>
      <c r="EN113" s="403">
        <v>220</v>
      </c>
      <c r="EO113" s="403">
        <v>220</v>
      </c>
      <c r="EP113" s="403">
        <v>220</v>
      </c>
      <c r="EQ113" s="403">
        <v>220</v>
      </c>
      <c r="ER113" s="403">
        <v>220</v>
      </c>
      <c r="ES113" s="403">
        <v>220</v>
      </c>
      <c r="ET113" s="403">
        <v>220</v>
      </c>
      <c r="EU113" s="403">
        <v>220</v>
      </c>
      <c r="EV113" s="403">
        <v>220</v>
      </c>
      <c r="EW113" s="403">
        <v>220</v>
      </c>
      <c r="EX113" s="404">
        <v>362811.79138321994</v>
      </c>
      <c r="EY113" s="404">
        <v>0</v>
      </c>
      <c r="EZ113" s="404">
        <v>0</v>
      </c>
      <c r="FA113" s="404">
        <v>0</v>
      </c>
      <c r="FB113" s="404">
        <v>0</v>
      </c>
      <c r="FC113" s="404">
        <v>0</v>
      </c>
      <c r="FD113" s="404">
        <v>0</v>
      </c>
      <c r="FE113" s="404">
        <v>0</v>
      </c>
      <c r="FF113" s="404">
        <v>0</v>
      </c>
      <c r="FG113" s="404">
        <v>0</v>
      </c>
      <c r="FH113" s="404">
        <v>0</v>
      </c>
      <c r="FI113" s="404">
        <v>0</v>
      </c>
      <c r="FJ113" s="404">
        <v>0</v>
      </c>
      <c r="FK113" s="404">
        <v>0</v>
      </c>
      <c r="FL113" s="404">
        <v>0</v>
      </c>
      <c r="FM113" s="404">
        <v>0</v>
      </c>
      <c r="FN113" s="404">
        <v>0</v>
      </c>
      <c r="FO113" s="404">
        <v>0</v>
      </c>
      <c r="FP113" s="404">
        <v>0</v>
      </c>
      <c r="FQ113" s="404">
        <v>0</v>
      </c>
      <c r="FR113" s="404">
        <v>0</v>
      </c>
      <c r="FS113" s="404">
        <v>0</v>
      </c>
      <c r="FT113" s="404">
        <v>0</v>
      </c>
      <c r="FU113" s="404">
        <v>0</v>
      </c>
      <c r="FV113" s="404">
        <v>0</v>
      </c>
      <c r="FW113" s="404">
        <v>0</v>
      </c>
      <c r="FX113" s="404">
        <v>0</v>
      </c>
      <c r="FY113" s="404">
        <v>0</v>
      </c>
      <c r="FZ113" s="404">
        <v>0</v>
      </c>
      <c r="GA113" s="404">
        <v>0</v>
      </c>
      <c r="GB113" s="404">
        <v>0</v>
      </c>
      <c r="GC113" s="404">
        <v>0</v>
      </c>
      <c r="GD113" s="404">
        <v>0</v>
      </c>
      <c r="GE113" s="404">
        <v>0</v>
      </c>
      <c r="GF113" s="404">
        <v>0</v>
      </c>
      <c r="GG113" s="404">
        <v>0</v>
      </c>
      <c r="GH113" s="404">
        <v>0</v>
      </c>
      <c r="GI113" s="404">
        <v>0</v>
      </c>
      <c r="GJ113" s="404">
        <v>0</v>
      </c>
      <c r="GK113" s="404">
        <v>0</v>
      </c>
      <c r="GL113" s="404">
        <v>199.54648526077096</v>
      </c>
      <c r="GM113" s="404">
        <v>190.04427167692472</v>
      </c>
      <c r="GN113" s="404">
        <v>180.99454445421404</v>
      </c>
      <c r="GO113" s="404">
        <v>172.37575662306097</v>
      </c>
      <c r="GP113" s="404">
        <v>164.16738726005809</v>
      </c>
      <c r="GQ113" s="404">
        <v>156.34989262862672</v>
      </c>
      <c r="GR113" s="404">
        <v>148.90465964631119</v>
      </c>
      <c r="GS113" s="404">
        <v>141.81396156791541</v>
      </c>
      <c r="GT113" s="404">
        <v>135.06091577896706</v>
      </c>
      <c r="GU113" s="404">
        <v>128.62944359901624</v>
      </c>
      <c r="GV113" s="404">
        <v>122.50423199906309</v>
      </c>
      <c r="GW113" s="404">
        <v>116.67069714196482</v>
      </c>
      <c r="GX113" s="404">
        <v>111.11494965901414</v>
      </c>
      <c r="GY113" s="404">
        <v>105.82376158001344</v>
      </c>
      <c r="GZ113" s="404">
        <v>100.78453483810804</v>
      </c>
      <c r="HA113" s="404">
        <v>95.985271274388609</v>
      </c>
      <c r="HB113" s="404">
        <v>91.41454407084629</v>
      </c>
      <c r="HC113" s="404">
        <v>87.061470543663134</v>
      </c>
      <c r="HD113" s="404">
        <v>82.915686232060125</v>
      </c>
      <c r="HE113" s="404">
        <v>78.967320221009658</v>
      </c>
      <c r="HF113" s="404">
        <v>75.206971639056817</v>
      </c>
      <c r="HG113" s="404">
        <v>71.625687275292194</v>
      </c>
      <c r="HH113" s="404">
        <v>68.214940262183049</v>
      </c>
      <c r="HI113" s="404">
        <v>64.966609773507656</v>
      </c>
      <c r="HJ113" s="404">
        <v>61.872961689054918</v>
      </c>
      <c r="HK113" s="404">
        <v>58.926630180052292</v>
      </c>
      <c r="HL113" s="404">
        <v>56.120600171478387</v>
      </c>
      <c r="HM113" s="404">
        <v>53.44819063950321</v>
      </c>
      <c r="HN113" s="404">
        <v>50.90303870428879</v>
      </c>
      <c r="HO113" s="404">
        <v>48.47908448027502</v>
      </c>
      <c r="HP113" s="404">
        <v>46.170556647880979</v>
      </c>
      <c r="HQ113" s="404">
        <v>43.971958712267593</v>
      </c>
      <c r="HR113" s="404">
        <v>41.878055916445327</v>
      </c>
      <c r="HS113" s="404">
        <v>39.883862777566975</v>
      </c>
      <c r="HT113" s="404">
        <v>37.984631216730456</v>
      </c>
      <c r="HU113" s="404">
        <v>36.175839254029</v>
      </c>
      <c r="HV113" s="404">
        <v>34.453180241932387</v>
      </c>
      <c r="HW113" s="404">
        <v>32.812552611364175</v>
      </c>
      <c r="HX113" s="404">
        <v>31.250050106061124</v>
      </c>
      <c r="HY113" s="404">
        <v>29.761952481962972</v>
      </c>
      <c r="HZ113" s="404">
        <v>362811.79138321994</v>
      </c>
      <c r="IA113" s="404">
        <v>907.12844527502875</v>
      </c>
      <c r="IB113" s="401">
        <v>2.500272777289298E-3</v>
      </c>
    </row>
    <row r="114" spans="1:236" s="180" customFormat="1" ht="90" customHeight="1" x14ac:dyDescent="0.25">
      <c r="A114" s="161" t="s">
        <v>3062</v>
      </c>
      <c r="B114" s="150" t="s">
        <v>3063</v>
      </c>
      <c r="C114" s="150" t="s">
        <v>3426</v>
      </c>
      <c r="D114" s="165">
        <v>20</v>
      </c>
      <c r="E114" s="150" t="s">
        <v>3158</v>
      </c>
      <c r="F114" s="151" t="s">
        <v>3159</v>
      </c>
      <c r="G114" s="151" t="s">
        <v>3160</v>
      </c>
      <c r="H114" s="79" t="s">
        <v>77</v>
      </c>
      <c r="I114" s="151" t="s">
        <v>3161</v>
      </c>
      <c r="J114" s="151">
        <v>10</v>
      </c>
      <c r="K114" s="227" t="s">
        <v>94</v>
      </c>
      <c r="L114" s="79"/>
      <c r="M114" s="79" t="s">
        <v>644</v>
      </c>
      <c r="N114" s="79" t="s">
        <v>147</v>
      </c>
      <c r="O114" s="73" t="s">
        <v>106</v>
      </c>
      <c r="P114" s="79" t="s">
        <v>463</v>
      </c>
      <c r="Q114" s="112" t="s">
        <v>100</v>
      </c>
      <c r="R114" s="79" t="s">
        <v>108</v>
      </c>
      <c r="S114" s="79" t="s">
        <v>99</v>
      </c>
      <c r="T114" s="79" t="s">
        <v>3070</v>
      </c>
      <c r="U114" s="79" t="s">
        <v>100</v>
      </c>
      <c r="V114" s="81">
        <v>1</v>
      </c>
      <c r="W114" s="156">
        <v>450270</v>
      </c>
      <c r="X114" s="176">
        <v>9200</v>
      </c>
      <c r="Y114" s="162">
        <v>0</v>
      </c>
      <c r="Z114" s="176">
        <v>0</v>
      </c>
      <c r="AA114" s="176">
        <v>9200</v>
      </c>
      <c r="AB114" s="176">
        <v>441070</v>
      </c>
      <c r="AC114" s="176">
        <v>0</v>
      </c>
      <c r="AD114" s="176">
        <v>0</v>
      </c>
      <c r="AE114" s="149">
        <v>0</v>
      </c>
      <c r="AF114" s="149">
        <v>0</v>
      </c>
      <c r="AG114" s="149">
        <v>0</v>
      </c>
      <c r="AH114" s="149">
        <v>0</v>
      </c>
      <c r="AI114" s="88" t="s">
        <v>88</v>
      </c>
      <c r="AJ114" s="162">
        <v>0</v>
      </c>
      <c r="AK114" s="162">
        <v>0</v>
      </c>
      <c r="AL114" s="162">
        <v>0</v>
      </c>
      <c r="AM114" s="162">
        <v>0</v>
      </c>
      <c r="AN114" s="162">
        <v>0</v>
      </c>
      <c r="AO114" s="162">
        <v>0</v>
      </c>
      <c r="AP114" s="162">
        <v>0</v>
      </c>
      <c r="AQ114" s="149">
        <v>0</v>
      </c>
      <c r="AR114" s="149">
        <v>0</v>
      </c>
      <c r="AS114" s="149">
        <v>0</v>
      </c>
      <c r="AT114" s="149">
        <v>0</v>
      </c>
      <c r="AU114" s="262"/>
      <c r="AV114" s="230">
        <v>0</v>
      </c>
      <c r="AW114" s="230">
        <v>0</v>
      </c>
      <c r="AX114" s="230" t="s">
        <v>3600</v>
      </c>
      <c r="AY114" s="141">
        <v>9</v>
      </c>
      <c r="AZ114" s="70">
        <v>1</v>
      </c>
      <c r="BA114" s="70">
        <v>1</v>
      </c>
      <c r="BB114" s="70">
        <v>1</v>
      </c>
      <c r="BC114" s="70">
        <v>1</v>
      </c>
      <c r="BD114" s="70">
        <v>1</v>
      </c>
      <c r="BE114" s="70">
        <v>1</v>
      </c>
      <c r="BF114" s="70">
        <v>1</v>
      </c>
      <c r="BG114" s="71">
        <v>0</v>
      </c>
      <c r="BH114" s="71">
        <v>1</v>
      </c>
      <c r="BI114" s="71">
        <v>0</v>
      </c>
      <c r="BJ114" s="71">
        <v>1</v>
      </c>
      <c r="BK114" s="71">
        <v>0</v>
      </c>
      <c r="BL114" s="70">
        <v>1</v>
      </c>
      <c r="BM114" s="70">
        <v>1</v>
      </c>
      <c r="BN114" s="70">
        <v>0</v>
      </c>
      <c r="BO114" s="70">
        <v>1</v>
      </c>
      <c r="BP114" s="403">
        <v>0</v>
      </c>
      <c r="BQ114" s="403">
        <v>0</v>
      </c>
      <c r="BR114" s="403">
        <v>9200</v>
      </c>
      <c r="BS114" s="403">
        <v>441070</v>
      </c>
      <c r="BT114" s="403">
        <v>0</v>
      </c>
      <c r="BU114" s="403">
        <v>0</v>
      </c>
      <c r="BV114" s="403">
        <v>0</v>
      </c>
      <c r="BW114" s="403">
        <v>0</v>
      </c>
      <c r="BX114" s="403">
        <v>0</v>
      </c>
      <c r="BY114" s="403">
        <v>0</v>
      </c>
      <c r="BZ114" s="401">
        <v>0</v>
      </c>
      <c r="CA114" s="401">
        <v>0</v>
      </c>
      <c r="CB114" s="401">
        <v>0</v>
      </c>
      <c r="CC114" s="401">
        <v>0</v>
      </c>
      <c r="CD114" s="401">
        <v>0</v>
      </c>
      <c r="CE114" s="401">
        <v>0</v>
      </c>
      <c r="CF114" s="401">
        <v>0</v>
      </c>
      <c r="CG114" s="401">
        <v>0</v>
      </c>
      <c r="CH114" s="401">
        <v>0</v>
      </c>
      <c r="CI114" s="401">
        <v>0</v>
      </c>
      <c r="CJ114" s="401">
        <v>0</v>
      </c>
      <c r="CK114" s="401">
        <v>0</v>
      </c>
      <c r="CL114" s="401">
        <v>0</v>
      </c>
      <c r="CM114" s="401">
        <v>0</v>
      </c>
      <c r="CN114" s="401">
        <v>0</v>
      </c>
      <c r="CO114" s="401">
        <v>0</v>
      </c>
      <c r="CP114" s="401">
        <v>0</v>
      </c>
      <c r="CQ114" s="401">
        <v>0</v>
      </c>
      <c r="CR114" s="401">
        <v>0</v>
      </c>
      <c r="CS114" s="401">
        <v>0</v>
      </c>
      <c r="CT114" s="401">
        <v>0</v>
      </c>
      <c r="CU114" s="401">
        <v>0</v>
      </c>
      <c r="CV114" s="401">
        <v>0</v>
      </c>
      <c r="CW114" s="401">
        <v>0</v>
      </c>
      <c r="CX114" s="401">
        <v>0</v>
      </c>
      <c r="CY114" s="401">
        <v>0</v>
      </c>
      <c r="CZ114" s="401">
        <v>0</v>
      </c>
      <c r="DA114" s="401">
        <v>0</v>
      </c>
      <c r="DB114" s="401">
        <v>0</v>
      </c>
      <c r="DC114" s="401">
        <v>0</v>
      </c>
      <c r="DD114" s="401">
        <v>0</v>
      </c>
      <c r="DE114" s="401">
        <v>0</v>
      </c>
      <c r="DF114" s="401">
        <v>0</v>
      </c>
      <c r="DG114" s="403">
        <v>0</v>
      </c>
      <c r="DH114" s="403">
        <v>0</v>
      </c>
      <c r="DI114" s="403">
        <v>0</v>
      </c>
      <c r="DJ114" s="403">
        <v>0</v>
      </c>
      <c r="DK114" s="403">
        <v>0</v>
      </c>
      <c r="DL114" s="403">
        <v>0</v>
      </c>
      <c r="DM114" s="403">
        <v>0</v>
      </c>
      <c r="DN114" s="403">
        <v>0</v>
      </c>
      <c r="DO114" s="403">
        <v>0</v>
      </c>
      <c r="DP114" s="403">
        <v>0</v>
      </c>
      <c r="DQ114" s="403">
        <v>0</v>
      </c>
      <c r="DR114" s="403">
        <v>0</v>
      </c>
      <c r="DS114" s="403">
        <v>0</v>
      </c>
      <c r="DT114" s="403">
        <v>0</v>
      </c>
      <c r="DU114" s="403">
        <v>0</v>
      </c>
      <c r="DV114" s="403">
        <v>0</v>
      </c>
      <c r="DW114" s="403">
        <v>0</v>
      </c>
      <c r="DX114" s="403">
        <v>0</v>
      </c>
      <c r="DY114" s="403">
        <v>0</v>
      </c>
      <c r="DZ114" s="403">
        <v>0</v>
      </c>
      <c r="EA114" s="403">
        <v>0</v>
      </c>
      <c r="EB114" s="403">
        <v>0</v>
      </c>
      <c r="EC114" s="403">
        <v>0</v>
      </c>
      <c r="ED114" s="403">
        <v>0</v>
      </c>
      <c r="EE114" s="403">
        <v>0</v>
      </c>
      <c r="EF114" s="403">
        <v>0</v>
      </c>
      <c r="EG114" s="403">
        <v>0</v>
      </c>
      <c r="EH114" s="403">
        <v>0</v>
      </c>
      <c r="EI114" s="403">
        <v>0</v>
      </c>
      <c r="EJ114" s="403">
        <v>0</v>
      </c>
      <c r="EK114" s="403">
        <v>0</v>
      </c>
      <c r="EL114" s="403">
        <v>0</v>
      </c>
      <c r="EM114" s="403">
        <v>0</v>
      </c>
      <c r="EN114" s="403">
        <v>0</v>
      </c>
      <c r="EO114" s="403">
        <v>0</v>
      </c>
      <c r="EP114" s="403">
        <v>0</v>
      </c>
      <c r="EQ114" s="403">
        <v>0</v>
      </c>
      <c r="ER114" s="403">
        <v>0</v>
      </c>
      <c r="ES114" s="403">
        <v>0</v>
      </c>
      <c r="ET114" s="403">
        <v>0</v>
      </c>
      <c r="EU114" s="403">
        <v>0</v>
      </c>
      <c r="EV114" s="403">
        <v>0</v>
      </c>
      <c r="EW114" s="403">
        <v>0</v>
      </c>
      <c r="EX114" s="404">
        <v>8344.6712018140588</v>
      </c>
      <c r="EY114" s="404">
        <v>381012.84958427813</v>
      </c>
      <c r="EZ114" s="404">
        <v>0</v>
      </c>
      <c r="FA114" s="404">
        <v>0</v>
      </c>
      <c r="FB114" s="404">
        <v>0</v>
      </c>
      <c r="FC114" s="404">
        <v>0</v>
      </c>
      <c r="FD114" s="404">
        <v>0</v>
      </c>
      <c r="FE114" s="404">
        <v>0</v>
      </c>
      <c r="FF114" s="404">
        <v>0</v>
      </c>
      <c r="FG114" s="404">
        <v>0</v>
      </c>
      <c r="FH114" s="404">
        <v>0</v>
      </c>
      <c r="FI114" s="404">
        <v>0</v>
      </c>
      <c r="FJ114" s="404">
        <v>0</v>
      </c>
      <c r="FK114" s="404">
        <v>0</v>
      </c>
      <c r="FL114" s="404">
        <v>0</v>
      </c>
      <c r="FM114" s="404">
        <v>0</v>
      </c>
      <c r="FN114" s="404">
        <v>0</v>
      </c>
      <c r="FO114" s="404">
        <v>0</v>
      </c>
      <c r="FP114" s="404">
        <v>0</v>
      </c>
      <c r="FQ114" s="404">
        <v>0</v>
      </c>
      <c r="FR114" s="404">
        <v>0</v>
      </c>
      <c r="FS114" s="404">
        <v>0</v>
      </c>
      <c r="FT114" s="404">
        <v>0</v>
      </c>
      <c r="FU114" s="404">
        <v>0</v>
      </c>
      <c r="FV114" s="404">
        <v>0</v>
      </c>
      <c r="FW114" s="404">
        <v>0</v>
      </c>
      <c r="FX114" s="404">
        <v>0</v>
      </c>
      <c r="FY114" s="404">
        <v>0</v>
      </c>
      <c r="FZ114" s="404">
        <v>0</v>
      </c>
      <c r="GA114" s="404">
        <v>0</v>
      </c>
      <c r="GB114" s="404">
        <v>0</v>
      </c>
      <c r="GC114" s="404">
        <v>0</v>
      </c>
      <c r="GD114" s="404">
        <v>0</v>
      </c>
      <c r="GE114" s="404">
        <v>0</v>
      </c>
      <c r="GF114" s="404">
        <v>0</v>
      </c>
      <c r="GG114" s="404">
        <v>0</v>
      </c>
      <c r="GH114" s="404">
        <v>0</v>
      </c>
      <c r="GI114" s="404">
        <v>0</v>
      </c>
      <c r="GJ114" s="404">
        <v>0</v>
      </c>
      <c r="GK114" s="404">
        <v>0</v>
      </c>
      <c r="GL114" s="404">
        <v>0</v>
      </c>
      <c r="GM114" s="404">
        <v>0</v>
      </c>
      <c r="GN114" s="404">
        <v>0</v>
      </c>
      <c r="GO114" s="404">
        <v>0</v>
      </c>
      <c r="GP114" s="404">
        <v>0</v>
      </c>
      <c r="GQ114" s="404">
        <v>0</v>
      </c>
      <c r="GR114" s="404">
        <v>0</v>
      </c>
      <c r="GS114" s="404">
        <v>0</v>
      </c>
      <c r="GT114" s="404">
        <v>0</v>
      </c>
      <c r="GU114" s="404">
        <v>0</v>
      </c>
      <c r="GV114" s="404">
        <v>0</v>
      </c>
      <c r="GW114" s="404">
        <v>0</v>
      </c>
      <c r="GX114" s="404">
        <v>0</v>
      </c>
      <c r="GY114" s="404">
        <v>0</v>
      </c>
      <c r="GZ114" s="404">
        <v>0</v>
      </c>
      <c r="HA114" s="404">
        <v>0</v>
      </c>
      <c r="HB114" s="404">
        <v>0</v>
      </c>
      <c r="HC114" s="404">
        <v>0</v>
      </c>
      <c r="HD114" s="404">
        <v>0</v>
      </c>
      <c r="HE114" s="404">
        <v>0</v>
      </c>
      <c r="HF114" s="404">
        <v>0</v>
      </c>
      <c r="HG114" s="404">
        <v>0</v>
      </c>
      <c r="HH114" s="404">
        <v>0</v>
      </c>
      <c r="HI114" s="404">
        <v>0</v>
      </c>
      <c r="HJ114" s="404">
        <v>0</v>
      </c>
      <c r="HK114" s="404">
        <v>0</v>
      </c>
      <c r="HL114" s="404">
        <v>0</v>
      </c>
      <c r="HM114" s="404">
        <v>0</v>
      </c>
      <c r="HN114" s="404">
        <v>0</v>
      </c>
      <c r="HO114" s="404">
        <v>0</v>
      </c>
      <c r="HP114" s="404">
        <v>0</v>
      </c>
      <c r="HQ114" s="404">
        <v>0</v>
      </c>
      <c r="HR114" s="404">
        <v>0</v>
      </c>
      <c r="HS114" s="404">
        <v>0</v>
      </c>
      <c r="HT114" s="404">
        <v>0</v>
      </c>
      <c r="HU114" s="404">
        <v>0</v>
      </c>
      <c r="HV114" s="404">
        <v>0</v>
      </c>
      <c r="HW114" s="404">
        <v>0</v>
      </c>
      <c r="HX114" s="404">
        <v>0</v>
      </c>
      <c r="HY114" s="404">
        <v>0</v>
      </c>
      <c r="HZ114" s="404">
        <v>389357.52078609221</v>
      </c>
      <c r="IA114" s="404">
        <v>0</v>
      </c>
      <c r="IB114" s="401">
        <v>0</v>
      </c>
    </row>
    <row r="115" spans="1:236" s="180" customFormat="1" ht="90" customHeight="1" x14ac:dyDescent="0.25">
      <c r="A115" s="161" t="s">
        <v>2265</v>
      </c>
      <c r="B115" s="150" t="s">
        <v>3213</v>
      </c>
      <c r="C115" s="150" t="s">
        <v>2150</v>
      </c>
      <c r="D115" s="148" t="s">
        <v>73</v>
      </c>
      <c r="E115" s="150" t="s">
        <v>3325</v>
      </c>
      <c r="F115" s="151" t="s">
        <v>3326</v>
      </c>
      <c r="G115" s="151" t="s">
        <v>3231</v>
      </c>
      <c r="H115" s="79" t="s">
        <v>77</v>
      </c>
      <c r="I115" s="151" t="s">
        <v>3232</v>
      </c>
      <c r="J115" s="151">
        <v>40</v>
      </c>
      <c r="K115" s="227" t="s">
        <v>94</v>
      </c>
      <c r="L115" s="111"/>
      <c r="M115" s="214" t="s">
        <v>3316</v>
      </c>
      <c r="N115" s="79" t="s">
        <v>81</v>
      </c>
      <c r="O115" s="13" t="s">
        <v>217</v>
      </c>
      <c r="P115" s="79" t="s">
        <v>218</v>
      </c>
      <c r="Q115" s="79" t="s">
        <v>87</v>
      </c>
      <c r="R115" s="79" t="s">
        <v>162</v>
      </c>
      <c r="S115" s="79" t="s">
        <v>99</v>
      </c>
      <c r="T115" s="79" t="s">
        <v>2696</v>
      </c>
      <c r="U115" s="79" t="s">
        <v>87</v>
      </c>
      <c r="V115" s="172">
        <v>1</v>
      </c>
      <c r="W115" s="149">
        <v>930357.9800000001</v>
      </c>
      <c r="X115" s="149">
        <v>0</v>
      </c>
      <c r="Y115" s="149">
        <v>0</v>
      </c>
      <c r="Z115" s="149">
        <v>825464.60000000009</v>
      </c>
      <c r="AA115" s="149">
        <v>104893.38</v>
      </c>
      <c r="AB115" s="149">
        <v>0</v>
      </c>
      <c r="AC115" s="149">
        <v>0</v>
      </c>
      <c r="AD115" s="149">
        <v>0</v>
      </c>
      <c r="AE115" s="149">
        <v>0</v>
      </c>
      <c r="AF115" s="149">
        <v>0</v>
      </c>
      <c r="AG115" s="149">
        <v>0</v>
      </c>
      <c r="AH115" s="149">
        <v>0</v>
      </c>
      <c r="AI115" s="79" t="s">
        <v>88</v>
      </c>
      <c r="AJ115" s="149">
        <v>0</v>
      </c>
      <c r="AK115" s="149">
        <v>0</v>
      </c>
      <c r="AL115" s="149">
        <v>0</v>
      </c>
      <c r="AM115" s="149">
        <v>0</v>
      </c>
      <c r="AN115" s="149">
        <v>0</v>
      </c>
      <c r="AO115" s="149">
        <v>0</v>
      </c>
      <c r="AP115" s="149">
        <v>0</v>
      </c>
      <c r="AQ115" s="149">
        <v>0</v>
      </c>
      <c r="AR115" s="149">
        <v>0</v>
      </c>
      <c r="AS115" s="149">
        <v>0</v>
      </c>
      <c r="AT115" s="149">
        <v>0</v>
      </c>
      <c r="AU115" s="151" t="s">
        <v>3327</v>
      </c>
      <c r="AV115" s="230">
        <v>0</v>
      </c>
      <c r="AW115" s="230">
        <v>0</v>
      </c>
      <c r="AX115" s="230" t="s">
        <v>3594</v>
      </c>
      <c r="AY115" s="141">
        <v>9</v>
      </c>
      <c r="AZ115" s="70">
        <v>1</v>
      </c>
      <c r="BA115" s="70">
        <v>1</v>
      </c>
      <c r="BB115" s="70">
        <v>1</v>
      </c>
      <c r="BC115" s="70">
        <v>1</v>
      </c>
      <c r="BD115" s="70">
        <v>1</v>
      </c>
      <c r="BE115" s="70">
        <v>1</v>
      </c>
      <c r="BF115" s="70">
        <v>1</v>
      </c>
      <c r="BG115" s="71">
        <v>0</v>
      </c>
      <c r="BH115" s="71">
        <v>1</v>
      </c>
      <c r="BI115" s="71">
        <v>0</v>
      </c>
      <c r="BJ115" s="71">
        <v>0</v>
      </c>
      <c r="BK115" s="71">
        <v>1</v>
      </c>
      <c r="BL115" s="70">
        <v>1</v>
      </c>
      <c r="BM115" s="70">
        <v>1</v>
      </c>
      <c r="BN115" s="70">
        <v>1</v>
      </c>
      <c r="BO115" s="70">
        <v>0</v>
      </c>
      <c r="BP115" s="403">
        <v>0</v>
      </c>
      <c r="BQ115" s="403">
        <v>825464.60000000009</v>
      </c>
      <c r="BR115" s="403">
        <v>104893.38</v>
      </c>
      <c r="BS115" s="403">
        <v>0</v>
      </c>
      <c r="BT115" s="403">
        <v>0</v>
      </c>
      <c r="BU115" s="403">
        <v>0</v>
      </c>
      <c r="BV115" s="403">
        <v>0</v>
      </c>
      <c r="BW115" s="403">
        <v>0</v>
      </c>
      <c r="BX115" s="403">
        <v>0</v>
      </c>
      <c r="BY115" s="403">
        <v>0</v>
      </c>
      <c r="BZ115" s="401">
        <v>0</v>
      </c>
      <c r="CA115" s="401">
        <v>0</v>
      </c>
      <c r="CB115" s="401">
        <v>0</v>
      </c>
      <c r="CC115" s="401">
        <v>0</v>
      </c>
      <c r="CD115" s="401">
        <v>0</v>
      </c>
      <c r="CE115" s="401">
        <v>0</v>
      </c>
      <c r="CF115" s="401">
        <v>0</v>
      </c>
      <c r="CG115" s="401">
        <v>0</v>
      </c>
      <c r="CH115" s="401">
        <v>0</v>
      </c>
      <c r="CI115" s="401">
        <v>0</v>
      </c>
      <c r="CJ115" s="401">
        <v>0</v>
      </c>
      <c r="CK115" s="401">
        <v>0</v>
      </c>
      <c r="CL115" s="401">
        <v>0</v>
      </c>
      <c r="CM115" s="401">
        <v>0</v>
      </c>
      <c r="CN115" s="401">
        <v>0</v>
      </c>
      <c r="CO115" s="401">
        <v>0</v>
      </c>
      <c r="CP115" s="401">
        <v>0</v>
      </c>
      <c r="CQ115" s="401">
        <v>0</v>
      </c>
      <c r="CR115" s="401">
        <v>0</v>
      </c>
      <c r="CS115" s="401">
        <v>0</v>
      </c>
      <c r="CT115" s="401">
        <v>0</v>
      </c>
      <c r="CU115" s="401">
        <v>0</v>
      </c>
      <c r="CV115" s="401">
        <v>0</v>
      </c>
      <c r="CW115" s="401">
        <v>0</v>
      </c>
      <c r="CX115" s="401">
        <v>0</v>
      </c>
      <c r="CY115" s="401">
        <v>0</v>
      </c>
      <c r="CZ115" s="401">
        <v>0</v>
      </c>
      <c r="DA115" s="401">
        <v>0</v>
      </c>
      <c r="DB115" s="401">
        <v>0</v>
      </c>
      <c r="DC115" s="401">
        <v>0</v>
      </c>
      <c r="DD115" s="401">
        <v>0</v>
      </c>
      <c r="DE115" s="401">
        <v>0</v>
      </c>
      <c r="DF115" s="401">
        <v>0</v>
      </c>
      <c r="DG115" s="403">
        <v>0</v>
      </c>
      <c r="DH115" s="403">
        <v>0</v>
      </c>
      <c r="DI115" s="403">
        <v>0</v>
      </c>
      <c r="DJ115" s="403">
        <v>0</v>
      </c>
      <c r="DK115" s="403">
        <v>0</v>
      </c>
      <c r="DL115" s="403">
        <v>0</v>
      </c>
      <c r="DM115" s="403">
        <v>0</v>
      </c>
      <c r="DN115" s="403">
        <v>0</v>
      </c>
      <c r="DO115" s="403">
        <v>0</v>
      </c>
      <c r="DP115" s="403">
        <v>0</v>
      </c>
      <c r="DQ115" s="403">
        <v>0</v>
      </c>
      <c r="DR115" s="403">
        <v>0</v>
      </c>
      <c r="DS115" s="403">
        <v>0</v>
      </c>
      <c r="DT115" s="403">
        <v>0</v>
      </c>
      <c r="DU115" s="403">
        <v>0</v>
      </c>
      <c r="DV115" s="403">
        <v>0</v>
      </c>
      <c r="DW115" s="403">
        <v>0</v>
      </c>
      <c r="DX115" s="403">
        <v>0</v>
      </c>
      <c r="DY115" s="403">
        <v>0</v>
      </c>
      <c r="DZ115" s="403">
        <v>0</v>
      </c>
      <c r="EA115" s="403">
        <v>0</v>
      </c>
      <c r="EB115" s="403">
        <v>0</v>
      </c>
      <c r="EC115" s="403">
        <v>0</v>
      </c>
      <c r="ED115" s="403">
        <v>0</v>
      </c>
      <c r="EE115" s="403">
        <v>0</v>
      </c>
      <c r="EF115" s="403">
        <v>0</v>
      </c>
      <c r="EG115" s="403">
        <v>0</v>
      </c>
      <c r="EH115" s="403">
        <v>0</v>
      </c>
      <c r="EI115" s="403">
        <v>0</v>
      </c>
      <c r="EJ115" s="403">
        <v>0</v>
      </c>
      <c r="EK115" s="403">
        <v>0</v>
      </c>
      <c r="EL115" s="403">
        <v>0</v>
      </c>
      <c r="EM115" s="403">
        <v>0</v>
      </c>
      <c r="EN115" s="403">
        <v>0</v>
      </c>
      <c r="EO115" s="403">
        <v>0</v>
      </c>
      <c r="EP115" s="403">
        <v>0</v>
      </c>
      <c r="EQ115" s="403">
        <v>0</v>
      </c>
      <c r="ER115" s="403">
        <v>0</v>
      </c>
      <c r="ES115" s="403">
        <v>0</v>
      </c>
      <c r="ET115" s="403">
        <v>0</v>
      </c>
      <c r="EU115" s="403">
        <v>0</v>
      </c>
      <c r="EV115" s="403">
        <v>0</v>
      </c>
      <c r="EW115" s="403">
        <v>0</v>
      </c>
      <c r="EX115" s="404">
        <v>95141.387755102041</v>
      </c>
      <c r="EY115" s="404">
        <v>0</v>
      </c>
      <c r="EZ115" s="404">
        <v>0</v>
      </c>
      <c r="FA115" s="404">
        <v>0</v>
      </c>
      <c r="FB115" s="404">
        <v>0</v>
      </c>
      <c r="FC115" s="404">
        <v>0</v>
      </c>
      <c r="FD115" s="404">
        <v>0</v>
      </c>
      <c r="FE115" s="404">
        <v>0</v>
      </c>
      <c r="FF115" s="404">
        <v>0</v>
      </c>
      <c r="FG115" s="404">
        <v>0</v>
      </c>
      <c r="FH115" s="404">
        <v>0</v>
      </c>
      <c r="FI115" s="404">
        <v>0</v>
      </c>
      <c r="FJ115" s="404">
        <v>0</v>
      </c>
      <c r="FK115" s="404">
        <v>0</v>
      </c>
      <c r="FL115" s="404">
        <v>0</v>
      </c>
      <c r="FM115" s="404">
        <v>0</v>
      </c>
      <c r="FN115" s="404">
        <v>0</v>
      </c>
      <c r="FO115" s="404">
        <v>0</v>
      </c>
      <c r="FP115" s="404">
        <v>0</v>
      </c>
      <c r="FQ115" s="404">
        <v>0</v>
      </c>
      <c r="FR115" s="404">
        <v>0</v>
      </c>
      <c r="FS115" s="404">
        <v>0</v>
      </c>
      <c r="FT115" s="404">
        <v>0</v>
      </c>
      <c r="FU115" s="404">
        <v>0</v>
      </c>
      <c r="FV115" s="404">
        <v>0</v>
      </c>
      <c r="FW115" s="404">
        <v>0</v>
      </c>
      <c r="FX115" s="404">
        <v>0</v>
      </c>
      <c r="FY115" s="404">
        <v>0</v>
      </c>
      <c r="FZ115" s="404">
        <v>0</v>
      </c>
      <c r="GA115" s="404">
        <v>0</v>
      </c>
      <c r="GB115" s="404">
        <v>0</v>
      </c>
      <c r="GC115" s="404">
        <v>0</v>
      </c>
      <c r="GD115" s="404">
        <v>0</v>
      </c>
      <c r="GE115" s="404">
        <v>0</v>
      </c>
      <c r="GF115" s="404">
        <v>0</v>
      </c>
      <c r="GG115" s="404">
        <v>0</v>
      </c>
      <c r="GH115" s="404">
        <v>0</v>
      </c>
      <c r="GI115" s="404">
        <v>0</v>
      </c>
      <c r="GJ115" s="404">
        <v>0</v>
      </c>
      <c r="GK115" s="404">
        <v>0</v>
      </c>
      <c r="GL115" s="404">
        <v>0</v>
      </c>
      <c r="GM115" s="404">
        <v>0</v>
      </c>
      <c r="GN115" s="404">
        <v>0</v>
      </c>
      <c r="GO115" s="404">
        <v>0</v>
      </c>
      <c r="GP115" s="404">
        <v>0</v>
      </c>
      <c r="GQ115" s="404">
        <v>0</v>
      </c>
      <c r="GR115" s="404">
        <v>0</v>
      </c>
      <c r="GS115" s="404">
        <v>0</v>
      </c>
      <c r="GT115" s="404">
        <v>0</v>
      </c>
      <c r="GU115" s="404">
        <v>0</v>
      </c>
      <c r="GV115" s="404">
        <v>0</v>
      </c>
      <c r="GW115" s="404">
        <v>0</v>
      </c>
      <c r="GX115" s="404">
        <v>0</v>
      </c>
      <c r="GY115" s="404">
        <v>0</v>
      </c>
      <c r="GZ115" s="404">
        <v>0</v>
      </c>
      <c r="HA115" s="404">
        <v>0</v>
      </c>
      <c r="HB115" s="404">
        <v>0</v>
      </c>
      <c r="HC115" s="404">
        <v>0</v>
      </c>
      <c r="HD115" s="404">
        <v>0</v>
      </c>
      <c r="HE115" s="404">
        <v>0</v>
      </c>
      <c r="HF115" s="404">
        <v>0</v>
      </c>
      <c r="HG115" s="404">
        <v>0</v>
      </c>
      <c r="HH115" s="404">
        <v>0</v>
      </c>
      <c r="HI115" s="404">
        <v>0</v>
      </c>
      <c r="HJ115" s="404">
        <v>0</v>
      </c>
      <c r="HK115" s="404">
        <v>0</v>
      </c>
      <c r="HL115" s="404">
        <v>0</v>
      </c>
      <c r="HM115" s="404">
        <v>0</v>
      </c>
      <c r="HN115" s="404">
        <v>0</v>
      </c>
      <c r="HO115" s="404">
        <v>0</v>
      </c>
      <c r="HP115" s="404">
        <v>0</v>
      </c>
      <c r="HQ115" s="404">
        <v>0</v>
      </c>
      <c r="HR115" s="404">
        <v>0</v>
      </c>
      <c r="HS115" s="404">
        <v>0</v>
      </c>
      <c r="HT115" s="404">
        <v>0</v>
      </c>
      <c r="HU115" s="404">
        <v>0</v>
      </c>
      <c r="HV115" s="404">
        <v>0</v>
      </c>
      <c r="HW115" s="404">
        <v>0</v>
      </c>
      <c r="HX115" s="404">
        <v>0</v>
      </c>
      <c r="HY115" s="404">
        <v>0</v>
      </c>
      <c r="HZ115" s="404">
        <v>95141.387755102041</v>
      </c>
      <c r="IA115" s="404">
        <v>0</v>
      </c>
      <c r="IB115" s="401">
        <v>0</v>
      </c>
    </row>
    <row r="116" spans="1:236" s="415" customFormat="1" ht="90" customHeight="1" x14ac:dyDescent="0.25">
      <c r="A116" s="161" t="s">
        <v>2265</v>
      </c>
      <c r="B116" s="150" t="s">
        <v>3213</v>
      </c>
      <c r="C116" s="150" t="s">
        <v>2151</v>
      </c>
      <c r="D116" s="148" t="s">
        <v>73</v>
      </c>
      <c r="E116" s="150" t="s">
        <v>3328</v>
      </c>
      <c r="F116" s="151" t="s">
        <v>3329</v>
      </c>
      <c r="G116" s="151" t="s">
        <v>3330</v>
      </c>
      <c r="H116" s="79" t="s">
        <v>77</v>
      </c>
      <c r="I116" s="151" t="s">
        <v>3331</v>
      </c>
      <c r="J116" s="151">
        <v>40</v>
      </c>
      <c r="K116" s="95" t="s">
        <v>206</v>
      </c>
      <c r="L116" s="111"/>
      <c r="M116" s="113" t="s">
        <v>3322</v>
      </c>
      <c r="N116" s="79" t="s">
        <v>81</v>
      </c>
      <c r="O116" s="79" t="s">
        <v>116</v>
      </c>
      <c r="P116" s="79" t="s">
        <v>116</v>
      </c>
      <c r="Q116" s="112" t="s">
        <v>100</v>
      </c>
      <c r="R116" s="79" t="s">
        <v>162</v>
      </c>
      <c r="S116" s="79" t="s">
        <v>99</v>
      </c>
      <c r="T116" s="79" t="s">
        <v>3332</v>
      </c>
      <c r="U116" s="79" t="s">
        <v>87</v>
      </c>
      <c r="V116" s="172">
        <v>1</v>
      </c>
      <c r="W116" s="149">
        <v>584478</v>
      </c>
      <c r="X116" s="149">
        <v>0</v>
      </c>
      <c r="Y116" s="149">
        <v>0</v>
      </c>
      <c r="Z116" s="149">
        <v>192972.61</v>
      </c>
      <c r="AA116" s="149">
        <v>391505.39</v>
      </c>
      <c r="AB116" s="149">
        <v>0</v>
      </c>
      <c r="AC116" s="149">
        <v>0</v>
      </c>
      <c r="AD116" s="149">
        <v>0</v>
      </c>
      <c r="AE116" s="149">
        <v>0</v>
      </c>
      <c r="AF116" s="149">
        <v>0</v>
      </c>
      <c r="AG116" s="149">
        <v>0</v>
      </c>
      <c r="AH116" s="149">
        <v>0</v>
      </c>
      <c r="AI116" s="79" t="s">
        <v>3333</v>
      </c>
      <c r="AJ116" s="149">
        <v>6366790.5300000003</v>
      </c>
      <c r="AK116" s="149">
        <v>0</v>
      </c>
      <c r="AL116" s="149">
        <v>1378962.45</v>
      </c>
      <c r="AM116" s="149">
        <v>4987828.08</v>
      </c>
      <c r="AN116" s="149">
        <v>0</v>
      </c>
      <c r="AO116" s="149">
        <v>0</v>
      </c>
      <c r="AP116" s="149">
        <v>0</v>
      </c>
      <c r="AQ116" s="149">
        <v>0</v>
      </c>
      <c r="AR116" s="149">
        <v>0</v>
      </c>
      <c r="AS116" s="149">
        <v>0</v>
      </c>
      <c r="AT116" s="149">
        <v>0</v>
      </c>
      <c r="AU116" s="151" t="s">
        <v>3334</v>
      </c>
      <c r="AV116" s="230">
        <v>0</v>
      </c>
      <c r="AW116" s="230">
        <v>0</v>
      </c>
      <c r="AX116" s="230" t="s">
        <v>3611</v>
      </c>
      <c r="AY116" s="141">
        <v>9</v>
      </c>
      <c r="AZ116" s="70">
        <v>1</v>
      </c>
      <c r="BA116" s="70">
        <v>1</v>
      </c>
      <c r="BB116" s="70">
        <v>1</v>
      </c>
      <c r="BC116" s="70">
        <v>1</v>
      </c>
      <c r="BD116" s="70">
        <v>1</v>
      </c>
      <c r="BE116" s="70">
        <v>1</v>
      </c>
      <c r="BF116" s="70">
        <v>1</v>
      </c>
      <c r="BG116" s="71">
        <v>0</v>
      </c>
      <c r="BH116" s="71">
        <v>1</v>
      </c>
      <c r="BI116" s="71">
        <v>0</v>
      </c>
      <c r="BJ116" s="71">
        <v>0</v>
      </c>
      <c r="BK116" s="71">
        <v>1</v>
      </c>
      <c r="BL116" s="70">
        <v>1</v>
      </c>
      <c r="BM116" s="70">
        <v>1</v>
      </c>
      <c r="BN116" s="70">
        <v>1</v>
      </c>
      <c r="BO116" s="70">
        <v>0</v>
      </c>
      <c r="BP116" s="403">
        <v>0</v>
      </c>
      <c r="BQ116" s="403">
        <v>1571935.06</v>
      </c>
      <c r="BR116" s="403">
        <v>5379333.4699999997</v>
      </c>
      <c r="BS116" s="403">
        <v>0</v>
      </c>
      <c r="BT116" s="403">
        <v>0</v>
      </c>
      <c r="BU116" s="403">
        <v>0</v>
      </c>
      <c r="BV116" s="403">
        <v>0</v>
      </c>
      <c r="BW116" s="403">
        <v>0</v>
      </c>
      <c r="BX116" s="403">
        <v>0</v>
      </c>
      <c r="BY116" s="403">
        <v>0</v>
      </c>
      <c r="BZ116" s="401">
        <v>0</v>
      </c>
      <c r="CA116" s="401">
        <v>0</v>
      </c>
      <c r="CB116" s="401">
        <v>0</v>
      </c>
      <c r="CC116" s="401">
        <v>0</v>
      </c>
      <c r="CD116" s="401">
        <v>0</v>
      </c>
      <c r="CE116" s="401">
        <v>0</v>
      </c>
      <c r="CF116" s="401">
        <v>0</v>
      </c>
      <c r="CG116" s="401">
        <v>0</v>
      </c>
      <c r="CH116" s="401">
        <v>0</v>
      </c>
      <c r="CI116" s="401">
        <v>0</v>
      </c>
      <c r="CJ116" s="401">
        <v>0</v>
      </c>
      <c r="CK116" s="401">
        <v>0</v>
      </c>
      <c r="CL116" s="401">
        <v>0</v>
      </c>
      <c r="CM116" s="401">
        <v>0</v>
      </c>
      <c r="CN116" s="401">
        <v>0</v>
      </c>
      <c r="CO116" s="401">
        <v>0</v>
      </c>
      <c r="CP116" s="401">
        <v>0</v>
      </c>
      <c r="CQ116" s="401">
        <v>0</v>
      </c>
      <c r="CR116" s="401">
        <v>0</v>
      </c>
      <c r="CS116" s="401">
        <v>0</v>
      </c>
      <c r="CT116" s="401">
        <v>0</v>
      </c>
      <c r="CU116" s="401">
        <v>0</v>
      </c>
      <c r="CV116" s="401">
        <v>0</v>
      </c>
      <c r="CW116" s="401">
        <v>0</v>
      </c>
      <c r="CX116" s="401">
        <v>0</v>
      </c>
      <c r="CY116" s="401">
        <v>0</v>
      </c>
      <c r="CZ116" s="401">
        <v>0</v>
      </c>
      <c r="DA116" s="401">
        <v>0</v>
      </c>
      <c r="DB116" s="401">
        <v>0</v>
      </c>
      <c r="DC116" s="401">
        <v>0</v>
      </c>
      <c r="DD116" s="401">
        <v>0</v>
      </c>
      <c r="DE116" s="401">
        <v>0</v>
      </c>
      <c r="DF116" s="401">
        <v>0</v>
      </c>
      <c r="DG116" s="403">
        <v>0</v>
      </c>
      <c r="DH116" s="403">
        <v>0</v>
      </c>
      <c r="DI116" s="403">
        <v>0</v>
      </c>
      <c r="DJ116" s="403">
        <v>0</v>
      </c>
      <c r="DK116" s="403">
        <v>0</v>
      </c>
      <c r="DL116" s="403">
        <v>0</v>
      </c>
      <c r="DM116" s="403">
        <v>0</v>
      </c>
      <c r="DN116" s="403">
        <v>0</v>
      </c>
      <c r="DO116" s="403">
        <v>0</v>
      </c>
      <c r="DP116" s="403">
        <v>0</v>
      </c>
      <c r="DQ116" s="403">
        <v>0</v>
      </c>
      <c r="DR116" s="403">
        <v>0</v>
      </c>
      <c r="DS116" s="403">
        <v>0</v>
      </c>
      <c r="DT116" s="403">
        <v>0</v>
      </c>
      <c r="DU116" s="403">
        <v>0</v>
      </c>
      <c r="DV116" s="403">
        <v>0</v>
      </c>
      <c r="DW116" s="403">
        <v>0</v>
      </c>
      <c r="DX116" s="403">
        <v>0</v>
      </c>
      <c r="DY116" s="403">
        <v>0</v>
      </c>
      <c r="DZ116" s="403">
        <v>0</v>
      </c>
      <c r="EA116" s="403">
        <v>0</v>
      </c>
      <c r="EB116" s="403">
        <v>0</v>
      </c>
      <c r="EC116" s="403">
        <v>0</v>
      </c>
      <c r="ED116" s="403">
        <v>0</v>
      </c>
      <c r="EE116" s="403">
        <v>0</v>
      </c>
      <c r="EF116" s="403">
        <v>0</v>
      </c>
      <c r="EG116" s="403">
        <v>0</v>
      </c>
      <c r="EH116" s="403">
        <v>0</v>
      </c>
      <c r="EI116" s="403">
        <v>0</v>
      </c>
      <c r="EJ116" s="403">
        <v>0</v>
      </c>
      <c r="EK116" s="403">
        <v>0</v>
      </c>
      <c r="EL116" s="403">
        <v>0</v>
      </c>
      <c r="EM116" s="403">
        <v>0</v>
      </c>
      <c r="EN116" s="403">
        <v>0</v>
      </c>
      <c r="EO116" s="403">
        <v>0</v>
      </c>
      <c r="EP116" s="403">
        <v>0</v>
      </c>
      <c r="EQ116" s="403">
        <v>0</v>
      </c>
      <c r="ER116" s="403">
        <v>0</v>
      </c>
      <c r="ES116" s="403">
        <v>0</v>
      </c>
      <c r="ET116" s="403">
        <v>0</v>
      </c>
      <c r="EU116" s="403">
        <v>0</v>
      </c>
      <c r="EV116" s="403">
        <v>0</v>
      </c>
      <c r="EW116" s="403">
        <v>0</v>
      </c>
      <c r="EX116" s="404">
        <v>4879214.0317460317</v>
      </c>
      <c r="EY116" s="404">
        <v>0</v>
      </c>
      <c r="EZ116" s="404">
        <v>0</v>
      </c>
      <c r="FA116" s="404">
        <v>0</v>
      </c>
      <c r="FB116" s="404">
        <v>0</v>
      </c>
      <c r="FC116" s="404">
        <v>0</v>
      </c>
      <c r="FD116" s="404">
        <v>0</v>
      </c>
      <c r="FE116" s="404">
        <v>0</v>
      </c>
      <c r="FF116" s="404">
        <v>0</v>
      </c>
      <c r="FG116" s="404">
        <v>0</v>
      </c>
      <c r="FH116" s="404">
        <v>0</v>
      </c>
      <c r="FI116" s="404">
        <v>0</v>
      </c>
      <c r="FJ116" s="404">
        <v>0</v>
      </c>
      <c r="FK116" s="404">
        <v>0</v>
      </c>
      <c r="FL116" s="404">
        <v>0</v>
      </c>
      <c r="FM116" s="404">
        <v>0</v>
      </c>
      <c r="FN116" s="404">
        <v>0</v>
      </c>
      <c r="FO116" s="404">
        <v>0</v>
      </c>
      <c r="FP116" s="404">
        <v>0</v>
      </c>
      <c r="FQ116" s="404">
        <v>0</v>
      </c>
      <c r="FR116" s="404">
        <v>0</v>
      </c>
      <c r="FS116" s="404">
        <v>0</v>
      </c>
      <c r="FT116" s="404">
        <v>0</v>
      </c>
      <c r="FU116" s="404">
        <v>0</v>
      </c>
      <c r="FV116" s="404">
        <v>0</v>
      </c>
      <c r="FW116" s="404">
        <v>0</v>
      </c>
      <c r="FX116" s="404">
        <v>0</v>
      </c>
      <c r="FY116" s="404">
        <v>0</v>
      </c>
      <c r="FZ116" s="404">
        <v>0</v>
      </c>
      <c r="GA116" s="404">
        <v>0</v>
      </c>
      <c r="GB116" s="404">
        <v>0</v>
      </c>
      <c r="GC116" s="404">
        <v>0</v>
      </c>
      <c r="GD116" s="404">
        <v>0</v>
      </c>
      <c r="GE116" s="404">
        <v>0</v>
      </c>
      <c r="GF116" s="404">
        <v>0</v>
      </c>
      <c r="GG116" s="404">
        <v>0</v>
      </c>
      <c r="GH116" s="404">
        <v>0</v>
      </c>
      <c r="GI116" s="404">
        <v>0</v>
      </c>
      <c r="GJ116" s="404">
        <v>0</v>
      </c>
      <c r="GK116" s="404">
        <v>0</v>
      </c>
      <c r="GL116" s="404">
        <v>0</v>
      </c>
      <c r="GM116" s="404">
        <v>0</v>
      </c>
      <c r="GN116" s="404">
        <v>0</v>
      </c>
      <c r="GO116" s="404">
        <v>0</v>
      </c>
      <c r="GP116" s="404">
        <v>0</v>
      </c>
      <c r="GQ116" s="404">
        <v>0</v>
      </c>
      <c r="GR116" s="404">
        <v>0</v>
      </c>
      <c r="GS116" s="404">
        <v>0</v>
      </c>
      <c r="GT116" s="404">
        <v>0</v>
      </c>
      <c r="GU116" s="404">
        <v>0</v>
      </c>
      <c r="GV116" s="404">
        <v>0</v>
      </c>
      <c r="GW116" s="404">
        <v>0</v>
      </c>
      <c r="GX116" s="404">
        <v>0</v>
      </c>
      <c r="GY116" s="404">
        <v>0</v>
      </c>
      <c r="GZ116" s="404">
        <v>0</v>
      </c>
      <c r="HA116" s="404">
        <v>0</v>
      </c>
      <c r="HB116" s="404">
        <v>0</v>
      </c>
      <c r="HC116" s="404">
        <v>0</v>
      </c>
      <c r="HD116" s="404">
        <v>0</v>
      </c>
      <c r="HE116" s="404">
        <v>0</v>
      </c>
      <c r="HF116" s="404">
        <v>0</v>
      </c>
      <c r="HG116" s="404">
        <v>0</v>
      </c>
      <c r="HH116" s="404">
        <v>0</v>
      </c>
      <c r="HI116" s="404">
        <v>0</v>
      </c>
      <c r="HJ116" s="404">
        <v>0</v>
      </c>
      <c r="HK116" s="404">
        <v>0</v>
      </c>
      <c r="HL116" s="404">
        <v>0</v>
      </c>
      <c r="HM116" s="404">
        <v>0</v>
      </c>
      <c r="HN116" s="404">
        <v>0</v>
      </c>
      <c r="HO116" s="404">
        <v>0</v>
      </c>
      <c r="HP116" s="404">
        <v>0</v>
      </c>
      <c r="HQ116" s="404">
        <v>0</v>
      </c>
      <c r="HR116" s="404">
        <v>0</v>
      </c>
      <c r="HS116" s="404">
        <v>0</v>
      </c>
      <c r="HT116" s="404">
        <v>0</v>
      </c>
      <c r="HU116" s="404">
        <v>0</v>
      </c>
      <c r="HV116" s="404">
        <v>0</v>
      </c>
      <c r="HW116" s="404">
        <v>0</v>
      </c>
      <c r="HX116" s="404">
        <v>0</v>
      </c>
      <c r="HY116" s="404">
        <v>0</v>
      </c>
      <c r="HZ116" s="404">
        <v>4879214.0317460317</v>
      </c>
      <c r="IA116" s="404">
        <v>0</v>
      </c>
      <c r="IB116" s="401">
        <v>0</v>
      </c>
    </row>
    <row r="117" spans="1:236" s="416" customFormat="1" ht="90" customHeight="1" x14ac:dyDescent="0.25">
      <c r="A117" s="231" t="s">
        <v>271</v>
      </c>
      <c r="B117" s="85" t="s">
        <v>264</v>
      </c>
      <c r="C117" s="85" t="s">
        <v>860</v>
      </c>
      <c r="D117" s="199">
        <v>1</v>
      </c>
      <c r="E117" s="85" t="s">
        <v>861</v>
      </c>
      <c r="F117" s="95" t="s">
        <v>862</v>
      </c>
      <c r="G117" s="95" t="s">
        <v>863</v>
      </c>
      <c r="H117" s="90"/>
      <c r="I117" s="95" t="s">
        <v>864</v>
      </c>
      <c r="J117" s="266">
        <v>40</v>
      </c>
      <c r="K117" s="227" t="s">
        <v>94</v>
      </c>
      <c r="L117" s="74">
        <v>20500</v>
      </c>
      <c r="M117" s="90" t="s">
        <v>865</v>
      </c>
      <c r="N117" s="90" t="s">
        <v>96</v>
      </c>
      <c r="O117" s="90" t="s">
        <v>217</v>
      </c>
      <c r="P117" s="90" t="s">
        <v>218</v>
      </c>
      <c r="Q117" s="112" t="s">
        <v>100</v>
      </c>
      <c r="R117" s="90" t="s">
        <v>84</v>
      </c>
      <c r="S117" s="90" t="s">
        <v>99</v>
      </c>
      <c r="T117" s="90" t="s">
        <v>866</v>
      </c>
      <c r="U117" s="90" t="s">
        <v>87</v>
      </c>
      <c r="V117" s="193">
        <v>1</v>
      </c>
      <c r="W117" s="94">
        <v>2019014</v>
      </c>
      <c r="X117" s="94">
        <v>0</v>
      </c>
      <c r="Y117" s="192">
        <v>0</v>
      </c>
      <c r="Z117" s="94">
        <v>2019014</v>
      </c>
      <c r="AA117" s="94">
        <v>0</v>
      </c>
      <c r="AB117" s="94">
        <v>0</v>
      </c>
      <c r="AC117" s="94">
        <v>0</v>
      </c>
      <c r="AD117" s="94">
        <v>0</v>
      </c>
      <c r="AE117" s="192">
        <v>0</v>
      </c>
      <c r="AF117" s="192">
        <v>0</v>
      </c>
      <c r="AG117" s="192">
        <v>0</v>
      </c>
      <c r="AH117" s="192">
        <v>0</v>
      </c>
      <c r="AI117" s="90" t="s">
        <v>88</v>
      </c>
      <c r="AJ117" s="94">
        <v>0</v>
      </c>
      <c r="AK117" s="94">
        <v>0</v>
      </c>
      <c r="AL117" s="94">
        <v>0</v>
      </c>
      <c r="AM117" s="94">
        <v>0</v>
      </c>
      <c r="AN117" s="94">
        <v>0</v>
      </c>
      <c r="AO117" s="94">
        <v>0</v>
      </c>
      <c r="AP117" s="94">
        <v>0</v>
      </c>
      <c r="AQ117" s="192">
        <v>0</v>
      </c>
      <c r="AR117" s="192">
        <v>0</v>
      </c>
      <c r="AS117" s="192">
        <v>0</v>
      </c>
      <c r="AT117" s="192">
        <v>0</v>
      </c>
      <c r="AU117" s="95" t="s">
        <v>867</v>
      </c>
      <c r="AV117" s="230">
        <v>0</v>
      </c>
      <c r="AW117" s="230">
        <v>0</v>
      </c>
      <c r="AX117" s="230" t="s">
        <v>3594</v>
      </c>
      <c r="AY117" s="141">
        <v>7</v>
      </c>
      <c r="AZ117" s="70">
        <v>1</v>
      </c>
      <c r="BA117" s="70">
        <v>1</v>
      </c>
      <c r="BB117" s="70">
        <v>1</v>
      </c>
      <c r="BC117" s="70">
        <v>1</v>
      </c>
      <c r="BD117" s="70">
        <v>1</v>
      </c>
      <c r="BE117" s="70">
        <v>0</v>
      </c>
      <c r="BF117" s="70">
        <v>0</v>
      </c>
      <c r="BG117" s="71">
        <v>0</v>
      </c>
      <c r="BH117" s="71">
        <v>0</v>
      </c>
      <c r="BI117" s="71">
        <v>0</v>
      </c>
      <c r="BJ117" s="71">
        <v>0</v>
      </c>
      <c r="BK117" s="71">
        <v>0</v>
      </c>
      <c r="BL117" s="70">
        <v>1</v>
      </c>
      <c r="BM117" s="70">
        <v>1</v>
      </c>
      <c r="BN117" s="70">
        <v>1</v>
      </c>
      <c r="BO117" s="70">
        <v>0</v>
      </c>
      <c r="BP117" s="403">
        <v>0</v>
      </c>
      <c r="BQ117" s="403">
        <v>2019014</v>
      </c>
      <c r="BR117" s="403">
        <v>0</v>
      </c>
      <c r="BS117" s="403">
        <v>0</v>
      </c>
      <c r="BT117" s="403">
        <v>0</v>
      </c>
      <c r="BU117" s="403">
        <v>0</v>
      </c>
      <c r="BV117" s="403">
        <v>0</v>
      </c>
      <c r="BW117" s="403">
        <v>0</v>
      </c>
      <c r="BX117" s="403">
        <v>0</v>
      </c>
      <c r="BY117" s="403">
        <v>0</v>
      </c>
      <c r="BZ117" s="401">
        <v>0</v>
      </c>
      <c r="CA117" s="401">
        <v>0</v>
      </c>
      <c r="CB117" s="401">
        <v>0</v>
      </c>
      <c r="CC117" s="401">
        <v>0</v>
      </c>
      <c r="CD117" s="401">
        <v>0</v>
      </c>
      <c r="CE117" s="401">
        <v>0</v>
      </c>
      <c r="CF117" s="401">
        <v>0</v>
      </c>
      <c r="CG117" s="401">
        <v>0</v>
      </c>
      <c r="CH117" s="401">
        <v>0</v>
      </c>
      <c r="CI117" s="401">
        <v>0</v>
      </c>
      <c r="CJ117" s="401">
        <v>0</v>
      </c>
      <c r="CK117" s="401">
        <v>0</v>
      </c>
      <c r="CL117" s="401">
        <v>0</v>
      </c>
      <c r="CM117" s="401">
        <v>0</v>
      </c>
      <c r="CN117" s="401">
        <v>0</v>
      </c>
      <c r="CO117" s="401">
        <v>0</v>
      </c>
      <c r="CP117" s="401">
        <v>0</v>
      </c>
      <c r="CQ117" s="401">
        <v>0</v>
      </c>
      <c r="CR117" s="401">
        <v>0</v>
      </c>
      <c r="CS117" s="401">
        <v>0</v>
      </c>
      <c r="CT117" s="401">
        <v>0</v>
      </c>
      <c r="CU117" s="401">
        <v>0</v>
      </c>
      <c r="CV117" s="401">
        <v>0</v>
      </c>
      <c r="CW117" s="401">
        <v>0</v>
      </c>
      <c r="CX117" s="401">
        <v>0</v>
      </c>
      <c r="CY117" s="401">
        <v>0</v>
      </c>
      <c r="CZ117" s="401">
        <v>0</v>
      </c>
      <c r="DA117" s="401">
        <v>0</v>
      </c>
      <c r="DB117" s="401">
        <v>0</v>
      </c>
      <c r="DC117" s="401">
        <v>0</v>
      </c>
      <c r="DD117" s="401">
        <v>0</v>
      </c>
      <c r="DE117" s="401">
        <v>0</v>
      </c>
      <c r="DF117" s="401">
        <v>0</v>
      </c>
      <c r="DG117" s="403">
        <v>20500</v>
      </c>
      <c r="DH117" s="403">
        <v>20500</v>
      </c>
      <c r="DI117" s="403">
        <v>20500</v>
      </c>
      <c r="DJ117" s="403">
        <v>20500</v>
      </c>
      <c r="DK117" s="403">
        <v>20500</v>
      </c>
      <c r="DL117" s="403">
        <v>20500</v>
      </c>
      <c r="DM117" s="403">
        <v>20500</v>
      </c>
      <c r="DN117" s="403">
        <v>20500</v>
      </c>
      <c r="DO117" s="403">
        <v>20500</v>
      </c>
      <c r="DP117" s="403">
        <v>20500</v>
      </c>
      <c r="DQ117" s="403">
        <v>20500</v>
      </c>
      <c r="DR117" s="403">
        <v>20500</v>
      </c>
      <c r="DS117" s="403">
        <v>20500</v>
      </c>
      <c r="DT117" s="403">
        <v>20500</v>
      </c>
      <c r="DU117" s="403">
        <v>20500</v>
      </c>
      <c r="DV117" s="403">
        <v>20500</v>
      </c>
      <c r="DW117" s="403">
        <v>20500</v>
      </c>
      <c r="DX117" s="403">
        <v>20500</v>
      </c>
      <c r="DY117" s="403">
        <v>20500</v>
      </c>
      <c r="DZ117" s="403">
        <v>20500</v>
      </c>
      <c r="EA117" s="403">
        <v>20500</v>
      </c>
      <c r="EB117" s="403">
        <v>20500</v>
      </c>
      <c r="EC117" s="403">
        <v>20500</v>
      </c>
      <c r="ED117" s="403">
        <v>20500</v>
      </c>
      <c r="EE117" s="403">
        <v>20500</v>
      </c>
      <c r="EF117" s="403">
        <v>20500</v>
      </c>
      <c r="EG117" s="403">
        <v>20500</v>
      </c>
      <c r="EH117" s="403">
        <v>20500</v>
      </c>
      <c r="EI117" s="403">
        <v>20500</v>
      </c>
      <c r="EJ117" s="403">
        <v>20500</v>
      </c>
      <c r="EK117" s="403">
        <v>20500</v>
      </c>
      <c r="EL117" s="403">
        <v>20500</v>
      </c>
      <c r="EM117" s="403">
        <v>20500</v>
      </c>
      <c r="EN117" s="403">
        <v>20500</v>
      </c>
      <c r="EO117" s="403">
        <v>20500</v>
      </c>
      <c r="EP117" s="403">
        <v>20500</v>
      </c>
      <c r="EQ117" s="403">
        <v>20500</v>
      </c>
      <c r="ER117" s="403">
        <v>20500</v>
      </c>
      <c r="ES117" s="403">
        <v>20500</v>
      </c>
      <c r="ET117" s="403">
        <v>20500</v>
      </c>
      <c r="EU117" s="403">
        <v>20500</v>
      </c>
      <c r="EV117" s="403">
        <v>20500</v>
      </c>
      <c r="EW117" s="403">
        <v>20500</v>
      </c>
      <c r="EX117" s="404">
        <v>0</v>
      </c>
      <c r="EY117" s="404">
        <v>0</v>
      </c>
      <c r="EZ117" s="404">
        <v>0</v>
      </c>
      <c r="FA117" s="404">
        <v>0</v>
      </c>
      <c r="FB117" s="404">
        <v>0</v>
      </c>
      <c r="FC117" s="404">
        <v>0</v>
      </c>
      <c r="FD117" s="404">
        <v>0</v>
      </c>
      <c r="FE117" s="404">
        <v>0</v>
      </c>
      <c r="FF117" s="404">
        <v>0</v>
      </c>
      <c r="FG117" s="404">
        <v>0</v>
      </c>
      <c r="FH117" s="404">
        <v>0</v>
      </c>
      <c r="FI117" s="404">
        <v>0</v>
      </c>
      <c r="FJ117" s="404">
        <v>0</v>
      </c>
      <c r="FK117" s="404">
        <v>0</v>
      </c>
      <c r="FL117" s="404">
        <v>0</v>
      </c>
      <c r="FM117" s="404">
        <v>0</v>
      </c>
      <c r="FN117" s="404">
        <v>0</v>
      </c>
      <c r="FO117" s="404">
        <v>0</v>
      </c>
      <c r="FP117" s="404">
        <v>0</v>
      </c>
      <c r="FQ117" s="404">
        <v>0</v>
      </c>
      <c r="FR117" s="404">
        <v>0</v>
      </c>
      <c r="FS117" s="404">
        <v>0</v>
      </c>
      <c r="FT117" s="404">
        <v>0</v>
      </c>
      <c r="FU117" s="404">
        <v>0</v>
      </c>
      <c r="FV117" s="404">
        <v>0</v>
      </c>
      <c r="FW117" s="404">
        <v>0</v>
      </c>
      <c r="FX117" s="404">
        <v>0</v>
      </c>
      <c r="FY117" s="404">
        <v>0</v>
      </c>
      <c r="FZ117" s="404">
        <v>0</v>
      </c>
      <c r="GA117" s="404">
        <v>0</v>
      </c>
      <c r="GB117" s="404">
        <v>0</v>
      </c>
      <c r="GC117" s="404">
        <v>0</v>
      </c>
      <c r="GD117" s="404">
        <v>0</v>
      </c>
      <c r="GE117" s="404">
        <v>0</v>
      </c>
      <c r="GF117" s="404">
        <v>0</v>
      </c>
      <c r="GG117" s="404">
        <v>0</v>
      </c>
      <c r="GH117" s="404">
        <v>0</v>
      </c>
      <c r="GI117" s="404">
        <v>0</v>
      </c>
      <c r="GJ117" s="404">
        <v>0</v>
      </c>
      <c r="GK117" s="404">
        <v>0</v>
      </c>
      <c r="GL117" s="404">
        <v>18594.104308390022</v>
      </c>
      <c r="GM117" s="404">
        <v>17708.670769895256</v>
      </c>
      <c r="GN117" s="404">
        <v>16865.400733233582</v>
      </c>
      <c r="GO117" s="404">
        <v>16062.286412603409</v>
      </c>
      <c r="GP117" s="404">
        <v>15297.415631050868</v>
      </c>
      <c r="GQ117" s="404">
        <v>14568.967267667489</v>
      </c>
      <c r="GR117" s="404">
        <v>13875.206921588087</v>
      </c>
      <c r="GS117" s="404">
        <v>13214.482782464844</v>
      </c>
      <c r="GT117" s="404">
        <v>12585.221697585566</v>
      </c>
      <c r="GU117" s="404">
        <v>11985.925426271966</v>
      </c>
      <c r="GV117" s="404">
        <v>11415.16707263997</v>
      </c>
      <c r="GW117" s="404">
        <v>10871.587688228541</v>
      </c>
      <c r="GX117" s="404">
        <v>10353.893036408137</v>
      </c>
      <c r="GY117" s="404">
        <v>9860.8505108648897</v>
      </c>
      <c r="GZ117" s="404">
        <v>9391.2862008237043</v>
      </c>
      <c r="HA117" s="404">
        <v>8944.0820960225738</v>
      </c>
      <c r="HB117" s="404">
        <v>8518.1734247834047</v>
      </c>
      <c r="HC117" s="404">
        <v>8112.5461188413374</v>
      </c>
      <c r="HD117" s="404">
        <v>7726.2343988965122</v>
      </c>
      <c r="HE117" s="404">
        <v>7358.3184751395356</v>
      </c>
      <c r="HF117" s="404">
        <v>7007.9223572757483</v>
      </c>
      <c r="HG117" s="404">
        <v>6674.211768834045</v>
      </c>
      <c r="HH117" s="404">
        <v>6356.3921607943294</v>
      </c>
      <c r="HI117" s="404">
        <v>6053.7068198041234</v>
      </c>
      <c r="HJ117" s="404">
        <v>5765.4350664801168</v>
      </c>
      <c r="HK117" s="404">
        <v>5490.8905395048732</v>
      </c>
      <c r="HL117" s="404">
        <v>5229.4195614332129</v>
      </c>
      <c r="HM117" s="404">
        <v>4980.3995823173445</v>
      </c>
      <c r="HN117" s="404">
        <v>4743.2376974450917</v>
      </c>
      <c r="HO117" s="404">
        <v>4517.3692356619904</v>
      </c>
      <c r="HP117" s="404">
        <v>4302.2564149161817</v>
      </c>
      <c r="HQ117" s="404">
        <v>4097.3870618249348</v>
      </c>
      <c r="HR117" s="404">
        <v>3902.2733922142238</v>
      </c>
      <c r="HS117" s="404">
        <v>3716.4508497278316</v>
      </c>
      <c r="HT117" s="404">
        <v>3539.4769997407925</v>
      </c>
      <c r="HU117" s="404">
        <v>3370.9304759436118</v>
      </c>
      <c r="HV117" s="404">
        <v>3210.4099770891544</v>
      </c>
      <c r="HW117" s="404">
        <v>3057.5333115134799</v>
      </c>
      <c r="HX117" s="404">
        <v>2911.9364871556954</v>
      </c>
      <c r="HY117" s="404">
        <v>2773.272844910186</v>
      </c>
      <c r="HZ117" s="404">
        <v>0</v>
      </c>
      <c r="IA117" s="404">
        <v>335010.73357798671</v>
      </c>
      <c r="IB117" s="401">
        <v>0</v>
      </c>
    </row>
    <row r="118" spans="1:236" s="416" customFormat="1" ht="90" customHeight="1" x14ac:dyDescent="0.25">
      <c r="A118" s="161" t="s">
        <v>2267</v>
      </c>
      <c r="B118" s="150" t="s">
        <v>2910</v>
      </c>
      <c r="C118" s="150" t="s">
        <v>2242</v>
      </c>
      <c r="D118" s="148">
        <v>3</v>
      </c>
      <c r="E118" s="150" t="s">
        <v>2911</v>
      </c>
      <c r="F118" s="151" t="s">
        <v>2912</v>
      </c>
      <c r="G118" s="151" t="s">
        <v>2913</v>
      </c>
      <c r="H118" s="151"/>
      <c r="I118" s="151" t="s">
        <v>316</v>
      </c>
      <c r="J118" s="151">
        <v>40</v>
      </c>
      <c r="K118" s="227" t="s">
        <v>94</v>
      </c>
      <c r="L118" s="79"/>
      <c r="M118" s="79" t="s">
        <v>2914</v>
      </c>
      <c r="N118" s="79" t="s">
        <v>81</v>
      </c>
      <c r="O118" s="13" t="s">
        <v>217</v>
      </c>
      <c r="P118" s="79" t="s">
        <v>260</v>
      </c>
      <c r="Q118" s="112" t="s">
        <v>100</v>
      </c>
      <c r="R118" s="79" t="s">
        <v>98</v>
      </c>
      <c r="S118" s="79" t="s">
        <v>99</v>
      </c>
      <c r="T118" s="79" t="s">
        <v>2915</v>
      </c>
      <c r="U118" s="79" t="s">
        <v>100</v>
      </c>
      <c r="V118" s="81">
        <v>1</v>
      </c>
      <c r="W118" s="149">
        <v>1761439</v>
      </c>
      <c r="X118" s="149">
        <v>0</v>
      </c>
      <c r="Y118" s="149">
        <v>0</v>
      </c>
      <c r="Z118" s="149">
        <v>0</v>
      </c>
      <c r="AA118" s="149">
        <v>1761439</v>
      </c>
      <c r="AB118" s="149">
        <v>0</v>
      </c>
      <c r="AC118" s="149">
        <v>0</v>
      </c>
      <c r="AD118" s="149">
        <v>0</v>
      </c>
      <c r="AE118" s="149">
        <v>0</v>
      </c>
      <c r="AF118" s="149">
        <v>0</v>
      </c>
      <c r="AG118" s="149">
        <v>0</v>
      </c>
      <c r="AH118" s="149">
        <v>0</v>
      </c>
      <c r="AI118" s="88" t="s">
        <v>88</v>
      </c>
      <c r="AJ118" s="149">
        <v>0</v>
      </c>
      <c r="AK118" s="149">
        <v>0</v>
      </c>
      <c r="AL118" s="149">
        <v>0</v>
      </c>
      <c r="AM118" s="149">
        <v>0</v>
      </c>
      <c r="AN118" s="149">
        <v>0</v>
      </c>
      <c r="AO118" s="149">
        <v>0</v>
      </c>
      <c r="AP118" s="149">
        <v>0</v>
      </c>
      <c r="AQ118" s="149">
        <v>0</v>
      </c>
      <c r="AR118" s="149">
        <v>0</v>
      </c>
      <c r="AS118" s="149">
        <v>0</v>
      </c>
      <c r="AT118" s="149">
        <v>0</v>
      </c>
      <c r="AU118" s="151"/>
      <c r="AV118" s="230">
        <v>0</v>
      </c>
      <c r="AW118" s="230">
        <v>0</v>
      </c>
      <c r="AX118" s="230" t="s">
        <v>3604</v>
      </c>
      <c r="AY118" s="141">
        <v>8</v>
      </c>
      <c r="AZ118" s="70">
        <v>1</v>
      </c>
      <c r="BA118" s="70">
        <v>1</v>
      </c>
      <c r="BB118" s="70">
        <v>1</v>
      </c>
      <c r="BC118" s="70">
        <v>1</v>
      </c>
      <c r="BD118" s="70">
        <v>1</v>
      </c>
      <c r="BE118" s="70">
        <v>0</v>
      </c>
      <c r="BF118" s="70">
        <v>0</v>
      </c>
      <c r="BG118" s="71">
        <v>0</v>
      </c>
      <c r="BH118" s="71">
        <v>1</v>
      </c>
      <c r="BI118" s="71">
        <v>0</v>
      </c>
      <c r="BJ118" s="71">
        <v>0</v>
      </c>
      <c r="BK118" s="71">
        <v>1</v>
      </c>
      <c r="BL118" s="70">
        <v>1</v>
      </c>
      <c r="BM118" s="70">
        <v>1</v>
      </c>
      <c r="BN118" s="70">
        <v>0</v>
      </c>
      <c r="BO118" s="70">
        <v>1</v>
      </c>
      <c r="BP118" s="403">
        <v>0</v>
      </c>
      <c r="BQ118" s="403">
        <v>0</v>
      </c>
      <c r="BR118" s="403">
        <v>1761439</v>
      </c>
      <c r="BS118" s="403">
        <v>0</v>
      </c>
      <c r="BT118" s="403">
        <v>0</v>
      </c>
      <c r="BU118" s="403">
        <v>0</v>
      </c>
      <c r="BV118" s="403">
        <v>0</v>
      </c>
      <c r="BW118" s="403">
        <v>0</v>
      </c>
      <c r="BX118" s="403">
        <v>0</v>
      </c>
      <c r="BY118" s="403">
        <v>0</v>
      </c>
      <c r="BZ118" s="401">
        <v>0</v>
      </c>
      <c r="CA118" s="401">
        <v>0</v>
      </c>
      <c r="CB118" s="401">
        <v>0</v>
      </c>
      <c r="CC118" s="401">
        <v>0</v>
      </c>
      <c r="CD118" s="401">
        <v>0</v>
      </c>
      <c r="CE118" s="401">
        <v>0</v>
      </c>
      <c r="CF118" s="401">
        <v>0</v>
      </c>
      <c r="CG118" s="401">
        <v>0</v>
      </c>
      <c r="CH118" s="401">
        <v>0</v>
      </c>
      <c r="CI118" s="401">
        <v>0</v>
      </c>
      <c r="CJ118" s="401">
        <v>0</v>
      </c>
      <c r="CK118" s="401">
        <v>0</v>
      </c>
      <c r="CL118" s="401">
        <v>0</v>
      </c>
      <c r="CM118" s="401">
        <v>0</v>
      </c>
      <c r="CN118" s="401">
        <v>0</v>
      </c>
      <c r="CO118" s="401">
        <v>0</v>
      </c>
      <c r="CP118" s="401">
        <v>0</v>
      </c>
      <c r="CQ118" s="401">
        <v>0</v>
      </c>
      <c r="CR118" s="401">
        <v>0</v>
      </c>
      <c r="CS118" s="401">
        <v>0</v>
      </c>
      <c r="CT118" s="401">
        <v>0</v>
      </c>
      <c r="CU118" s="401">
        <v>0</v>
      </c>
      <c r="CV118" s="401">
        <v>0</v>
      </c>
      <c r="CW118" s="401">
        <v>0</v>
      </c>
      <c r="CX118" s="401">
        <v>0</v>
      </c>
      <c r="CY118" s="401">
        <v>0</v>
      </c>
      <c r="CZ118" s="401">
        <v>0</v>
      </c>
      <c r="DA118" s="401">
        <v>0</v>
      </c>
      <c r="DB118" s="401">
        <v>0</v>
      </c>
      <c r="DC118" s="401">
        <v>0</v>
      </c>
      <c r="DD118" s="401">
        <v>0</v>
      </c>
      <c r="DE118" s="401">
        <v>0</v>
      </c>
      <c r="DF118" s="401">
        <v>0</v>
      </c>
      <c r="DG118" s="403">
        <v>0</v>
      </c>
      <c r="DH118" s="403">
        <v>0</v>
      </c>
      <c r="DI118" s="403">
        <v>0</v>
      </c>
      <c r="DJ118" s="403">
        <v>0</v>
      </c>
      <c r="DK118" s="403">
        <v>0</v>
      </c>
      <c r="DL118" s="403">
        <v>0</v>
      </c>
      <c r="DM118" s="403">
        <v>0</v>
      </c>
      <c r="DN118" s="403">
        <v>0</v>
      </c>
      <c r="DO118" s="403">
        <v>0</v>
      </c>
      <c r="DP118" s="403">
        <v>0</v>
      </c>
      <c r="DQ118" s="403">
        <v>0</v>
      </c>
      <c r="DR118" s="403">
        <v>0</v>
      </c>
      <c r="DS118" s="403">
        <v>0</v>
      </c>
      <c r="DT118" s="403">
        <v>0</v>
      </c>
      <c r="DU118" s="403">
        <v>0</v>
      </c>
      <c r="DV118" s="403">
        <v>0</v>
      </c>
      <c r="DW118" s="403">
        <v>0</v>
      </c>
      <c r="DX118" s="403">
        <v>0</v>
      </c>
      <c r="DY118" s="403">
        <v>0</v>
      </c>
      <c r="DZ118" s="403">
        <v>0</v>
      </c>
      <c r="EA118" s="403">
        <v>0</v>
      </c>
      <c r="EB118" s="403">
        <v>0</v>
      </c>
      <c r="EC118" s="403">
        <v>0</v>
      </c>
      <c r="ED118" s="403">
        <v>0</v>
      </c>
      <c r="EE118" s="403">
        <v>0</v>
      </c>
      <c r="EF118" s="403">
        <v>0</v>
      </c>
      <c r="EG118" s="403">
        <v>0</v>
      </c>
      <c r="EH118" s="403">
        <v>0</v>
      </c>
      <c r="EI118" s="403">
        <v>0</v>
      </c>
      <c r="EJ118" s="403">
        <v>0</v>
      </c>
      <c r="EK118" s="403">
        <v>0</v>
      </c>
      <c r="EL118" s="403">
        <v>0</v>
      </c>
      <c r="EM118" s="403">
        <v>0</v>
      </c>
      <c r="EN118" s="403">
        <v>0</v>
      </c>
      <c r="EO118" s="403">
        <v>0</v>
      </c>
      <c r="EP118" s="403">
        <v>0</v>
      </c>
      <c r="EQ118" s="403">
        <v>0</v>
      </c>
      <c r="ER118" s="403">
        <v>0</v>
      </c>
      <c r="ES118" s="403">
        <v>0</v>
      </c>
      <c r="ET118" s="403">
        <v>0</v>
      </c>
      <c r="EU118" s="403">
        <v>0</v>
      </c>
      <c r="EV118" s="403">
        <v>0</v>
      </c>
      <c r="EW118" s="403">
        <v>0</v>
      </c>
      <c r="EX118" s="404">
        <v>1597677.0975056689</v>
      </c>
      <c r="EY118" s="404">
        <v>0</v>
      </c>
      <c r="EZ118" s="404">
        <v>0</v>
      </c>
      <c r="FA118" s="404">
        <v>0</v>
      </c>
      <c r="FB118" s="404">
        <v>0</v>
      </c>
      <c r="FC118" s="404">
        <v>0</v>
      </c>
      <c r="FD118" s="404">
        <v>0</v>
      </c>
      <c r="FE118" s="404">
        <v>0</v>
      </c>
      <c r="FF118" s="404">
        <v>0</v>
      </c>
      <c r="FG118" s="404">
        <v>0</v>
      </c>
      <c r="FH118" s="404">
        <v>0</v>
      </c>
      <c r="FI118" s="404">
        <v>0</v>
      </c>
      <c r="FJ118" s="404">
        <v>0</v>
      </c>
      <c r="FK118" s="404">
        <v>0</v>
      </c>
      <c r="FL118" s="404">
        <v>0</v>
      </c>
      <c r="FM118" s="404">
        <v>0</v>
      </c>
      <c r="FN118" s="404">
        <v>0</v>
      </c>
      <c r="FO118" s="404">
        <v>0</v>
      </c>
      <c r="FP118" s="404">
        <v>0</v>
      </c>
      <c r="FQ118" s="404">
        <v>0</v>
      </c>
      <c r="FR118" s="404">
        <v>0</v>
      </c>
      <c r="FS118" s="404">
        <v>0</v>
      </c>
      <c r="FT118" s="404">
        <v>0</v>
      </c>
      <c r="FU118" s="404">
        <v>0</v>
      </c>
      <c r="FV118" s="404">
        <v>0</v>
      </c>
      <c r="FW118" s="404">
        <v>0</v>
      </c>
      <c r="FX118" s="404">
        <v>0</v>
      </c>
      <c r="FY118" s="404">
        <v>0</v>
      </c>
      <c r="FZ118" s="404">
        <v>0</v>
      </c>
      <c r="GA118" s="404">
        <v>0</v>
      </c>
      <c r="GB118" s="404">
        <v>0</v>
      </c>
      <c r="GC118" s="404">
        <v>0</v>
      </c>
      <c r="GD118" s="404">
        <v>0</v>
      </c>
      <c r="GE118" s="404">
        <v>0</v>
      </c>
      <c r="GF118" s="404">
        <v>0</v>
      </c>
      <c r="GG118" s="404">
        <v>0</v>
      </c>
      <c r="GH118" s="404">
        <v>0</v>
      </c>
      <c r="GI118" s="404">
        <v>0</v>
      </c>
      <c r="GJ118" s="404">
        <v>0</v>
      </c>
      <c r="GK118" s="404">
        <v>0</v>
      </c>
      <c r="GL118" s="404">
        <v>0</v>
      </c>
      <c r="GM118" s="404">
        <v>0</v>
      </c>
      <c r="GN118" s="404">
        <v>0</v>
      </c>
      <c r="GO118" s="404">
        <v>0</v>
      </c>
      <c r="GP118" s="404">
        <v>0</v>
      </c>
      <c r="GQ118" s="404">
        <v>0</v>
      </c>
      <c r="GR118" s="404">
        <v>0</v>
      </c>
      <c r="GS118" s="404">
        <v>0</v>
      </c>
      <c r="GT118" s="404">
        <v>0</v>
      </c>
      <c r="GU118" s="404">
        <v>0</v>
      </c>
      <c r="GV118" s="404">
        <v>0</v>
      </c>
      <c r="GW118" s="404">
        <v>0</v>
      </c>
      <c r="GX118" s="404">
        <v>0</v>
      </c>
      <c r="GY118" s="404">
        <v>0</v>
      </c>
      <c r="GZ118" s="404">
        <v>0</v>
      </c>
      <c r="HA118" s="404">
        <v>0</v>
      </c>
      <c r="HB118" s="404">
        <v>0</v>
      </c>
      <c r="HC118" s="404">
        <v>0</v>
      </c>
      <c r="HD118" s="404">
        <v>0</v>
      </c>
      <c r="HE118" s="404">
        <v>0</v>
      </c>
      <c r="HF118" s="404">
        <v>0</v>
      </c>
      <c r="HG118" s="404">
        <v>0</v>
      </c>
      <c r="HH118" s="404">
        <v>0</v>
      </c>
      <c r="HI118" s="404">
        <v>0</v>
      </c>
      <c r="HJ118" s="404">
        <v>0</v>
      </c>
      <c r="HK118" s="404">
        <v>0</v>
      </c>
      <c r="HL118" s="404">
        <v>0</v>
      </c>
      <c r="HM118" s="404">
        <v>0</v>
      </c>
      <c r="HN118" s="404">
        <v>0</v>
      </c>
      <c r="HO118" s="404">
        <v>0</v>
      </c>
      <c r="HP118" s="404">
        <v>0</v>
      </c>
      <c r="HQ118" s="404">
        <v>0</v>
      </c>
      <c r="HR118" s="404">
        <v>0</v>
      </c>
      <c r="HS118" s="404">
        <v>0</v>
      </c>
      <c r="HT118" s="404">
        <v>0</v>
      </c>
      <c r="HU118" s="404">
        <v>0</v>
      </c>
      <c r="HV118" s="404">
        <v>0</v>
      </c>
      <c r="HW118" s="404">
        <v>0</v>
      </c>
      <c r="HX118" s="404">
        <v>0</v>
      </c>
      <c r="HY118" s="404">
        <v>0</v>
      </c>
      <c r="HZ118" s="404">
        <v>1597677.0975056689</v>
      </c>
      <c r="IA118" s="404">
        <v>0</v>
      </c>
      <c r="IB118" s="401">
        <v>0</v>
      </c>
    </row>
    <row r="119" spans="1:236" s="416" customFormat="1" ht="90" customHeight="1" x14ac:dyDescent="0.25">
      <c r="A119" s="161" t="s">
        <v>2267</v>
      </c>
      <c r="B119" s="150" t="s">
        <v>2910</v>
      </c>
      <c r="C119" s="150" t="s">
        <v>2243</v>
      </c>
      <c r="D119" s="148">
        <v>2</v>
      </c>
      <c r="E119" s="150" t="s">
        <v>2916</v>
      </c>
      <c r="F119" s="151" t="s">
        <v>2917</v>
      </c>
      <c r="G119" s="151" t="s">
        <v>2918</v>
      </c>
      <c r="H119" s="79"/>
      <c r="I119" s="151" t="s">
        <v>316</v>
      </c>
      <c r="J119" s="151">
        <v>40</v>
      </c>
      <c r="K119" s="227" t="s">
        <v>94</v>
      </c>
      <c r="L119" s="79"/>
      <c r="M119" s="79" t="s">
        <v>2914</v>
      </c>
      <c r="N119" s="79" t="s">
        <v>81</v>
      </c>
      <c r="O119" s="13" t="s">
        <v>217</v>
      </c>
      <c r="P119" s="79" t="s">
        <v>260</v>
      </c>
      <c r="Q119" s="112" t="s">
        <v>100</v>
      </c>
      <c r="R119" s="79" t="s">
        <v>98</v>
      </c>
      <c r="S119" s="79" t="s">
        <v>99</v>
      </c>
      <c r="T119" s="79" t="s">
        <v>2915</v>
      </c>
      <c r="U119" s="79" t="s">
        <v>100</v>
      </c>
      <c r="V119" s="81">
        <v>1</v>
      </c>
      <c r="W119" s="149">
        <v>1197249</v>
      </c>
      <c r="X119" s="149">
        <v>0</v>
      </c>
      <c r="Y119" s="149">
        <v>0</v>
      </c>
      <c r="Z119" s="149">
        <v>510200</v>
      </c>
      <c r="AA119" s="149">
        <v>687049</v>
      </c>
      <c r="AB119" s="149">
        <v>0</v>
      </c>
      <c r="AC119" s="149">
        <v>0</v>
      </c>
      <c r="AD119" s="149">
        <v>0</v>
      </c>
      <c r="AE119" s="149">
        <v>0</v>
      </c>
      <c r="AF119" s="149">
        <v>0</v>
      </c>
      <c r="AG119" s="149">
        <v>0</v>
      </c>
      <c r="AH119" s="149">
        <v>0</v>
      </c>
      <c r="AI119" s="88" t="s">
        <v>88</v>
      </c>
      <c r="AJ119" s="149">
        <v>0</v>
      </c>
      <c r="AK119" s="149">
        <v>0</v>
      </c>
      <c r="AL119" s="149">
        <v>0</v>
      </c>
      <c r="AM119" s="149">
        <v>0</v>
      </c>
      <c r="AN119" s="149">
        <v>0</v>
      </c>
      <c r="AO119" s="149">
        <v>0</v>
      </c>
      <c r="AP119" s="149">
        <v>0</v>
      </c>
      <c r="AQ119" s="149">
        <v>0</v>
      </c>
      <c r="AR119" s="149">
        <v>0</v>
      </c>
      <c r="AS119" s="149">
        <v>0</v>
      </c>
      <c r="AT119" s="149">
        <v>0</v>
      </c>
      <c r="AU119" s="151"/>
      <c r="AV119" s="230">
        <v>0</v>
      </c>
      <c r="AW119" s="230">
        <v>0</v>
      </c>
      <c r="AX119" s="230" t="s">
        <v>3604</v>
      </c>
      <c r="AY119" s="141">
        <v>8</v>
      </c>
      <c r="AZ119" s="70">
        <v>1</v>
      </c>
      <c r="BA119" s="70">
        <v>1</v>
      </c>
      <c r="BB119" s="70">
        <v>1</v>
      </c>
      <c r="BC119" s="70">
        <v>1</v>
      </c>
      <c r="BD119" s="70">
        <v>1</v>
      </c>
      <c r="BE119" s="70">
        <v>0</v>
      </c>
      <c r="BF119" s="70">
        <v>0</v>
      </c>
      <c r="BG119" s="71">
        <v>0</v>
      </c>
      <c r="BH119" s="71">
        <v>1</v>
      </c>
      <c r="BI119" s="71">
        <v>0</v>
      </c>
      <c r="BJ119" s="71">
        <v>0</v>
      </c>
      <c r="BK119" s="71">
        <v>1</v>
      </c>
      <c r="BL119" s="70">
        <v>1</v>
      </c>
      <c r="BM119" s="70">
        <v>1</v>
      </c>
      <c r="BN119" s="70">
        <v>0</v>
      </c>
      <c r="BO119" s="70">
        <v>1</v>
      </c>
      <c r="BP119" s="403">
        <v>0</v>
      </c>
      <c r="BQ119" s="403">
        <v>510200</v>
      </c>
      <c r="BR119" s="403">
        <v>687049</v>
      </c>
      <c r="BS119" s="403">
        <v>0</v>
      </c>
      <c r="BT119" s="403">
        <v>0</v>
      </c>
      <c r="BU119" s="403">
        <v>0</v>
      </c>
      <c r="BV119" s="403">
        <v>0</v>
      </c>
      <c r="BW119" s="403">
        <v>0</v>
      </c>
      <c r="BX119" s="403">
        <v>0</v>
      </c>
      <c r="BY119" s="403">
        <v>0</v>
      </c>
      <c r="BZ119" s="401">
        <v>0</v>
      </c>
      <c r="CA119" s="401">
        <v>0</v>
      </c>
      <c r="CB119" s="401">
        <v>0</v>
      </c>
      <c r="CC119" s="401">
        <v>0</v>
      </c>
      <c r="CD119" s="401">
        <v>0</v>
      </c>
      <c r="CE119" s="401">
        <v>0</v>
      </c>
      <c r="CF119" s="401">
        <v>0</v>
      </c>
      <c r="CG119" s="401">
        <v>0</v>
      </c>
      <c r="CH119" s="401">
        <v>0</v>
      </c>
      <c r="CI119" s="401">
        <v>0</v>
      </c>
      <c r="CJ119" s="401">
        <v>0</v>
      </c>
      <c r="CK119" s="401">
        <v>0</v>
      </c>
      <c r="CL119" s="401">
        <v>0</v>
      </c>
      <c r="CM119" s="401">
        <v>0</v>
      </c>
      <c r="CN119" s="401">
        <v>0</v>
      </c>
      <c r="CO119" s="401">
        <v>0</v>
      </c>
      <c r="CP119" s="401">
        <v>0</v>
      </c>
      <c r="CQ119" s="401">
        <v>0</v>
      </c>
      <c r="CR119" s="401">
        <v>0</v>
      </c>
      <c r="CS119" s="401">
        <v>0</v>
      </c>
      <c r="CT119" s="401">
        <v>0</v>
      </c>
      <c r="CU119" s="401">
        <v>0</v>
      </c>
      <c r="CV119" s="401">
        <v>0</v>
      </c>
      <c r="CW119" s="401">
        <v>0</v>
      </c>
      <c r="CX119" s="401">
        <v>0</v>
      </c>
      <c r="CY119" s="401">
        <v>0</v>
      </c>
      <c r="CZ119" s="401">
        <v>0</v>
      </c>
      <c r="DA119" s="401">
        <v>0</v>
      </c>
      <c r="DB119" s="401">
        <v>0</v>
      </c>
      <c r="DC119" s="401">
        <v>0</v>
      </c>
      <c r="DD119" s="401">
        <v>0</v>
      </c>
      <c r="DE119" s="401">
        <v>0</v>
      </c>
      <c r="DF119" s="401">
        <v>0</v>
      </c>
      <c r="DG119" s="403">
        <v>0</v>
      </c>
      <c r="DH119" s="403">
        <v>0</v>
      </c>
      <c r="DI119" s="403">
        <v>0</v>
      </c>
      <c r="DJ119" s="403">
        <v>0</v>
      </c>
      <c r="DK119" s="403">
        <v>0</v>
      </c>
      <c r="DL119" s="403">
        <v>0</v>
      </c>
      <c r="DM119" s="403">
        <v>0</v>
      </c>
      <c r="DN119" s="403">
        <v>0</v>
      </c>
      <c r="DO119" s="403">
        <v>0</v>
      </c>
      <c r="DP119" s="403">
        <v>0</v>
      </c>
      <c r="DQ119" s="403">
        <v>0</v>
      </c>
      <c r="DR119" s="403">
        <v>0</v>
      </c>
      <c r="DS119" s="403">
        <v>0</v>
      </c>
      <c r="DT119" s="403">
        <v>0</v>
      </c>
      <c r="DU119" s="403">
        <v>0</v>
      </c>
      <c r="DV119" s="403">
        <v>0</v>
      </c>
      <c r="DW119" s="403">
        <v>0</v>
      </c>
      <c r="DX119" s="403">
        <v>0</v>
      </c>
      <c r="DY119" s="403">
        <v>0</v>
      </c>
      <c r="DZ119" s="403">
        <v>0</v>
      </c>
      <c r="EA119" s="403">
        <v>0</v>
      </c>
      <c r="EB119" s="403">
        <v>0</v>
      </c>
      <c r="EC119" s="403">
        <v>0</v>
      </c>
      <c r="ED119" s="403">
        <v>0</v>
      </c>
      <c r="EE119" s="403">
        <v>0</v>
      </c>
      <c r="EF119" s="403">
        <v>0</v>
      </c>
      <c r="EG119" s="403">
        <v>0</v>
      </c>
      <c r="EH119" s="403">
        <v>0</v>
      </c>
      <c r="EI119" s="403">
        <v>0</v>
      </c>
      <c r="EJ119" s="403">
        <v>0</v>
      </c>
      <c r="EK119" s="403">
        <v>0</v>
      </c>
      <c r="EL119" s="403">
        <v>0</v>
      </c>
      <c r="EM119" s="403">
        <v>0</v>
      </c>
      <c r="EN119" s="403">
        <v>0</v>
      </c>
      <c r="EO119" s="403">
        <v>0</v>
      </c>
      <c r="EP119" s="403">
        <v>0</v>
      </c>
      <c r="EQ119" s="403">
        <v>0</v>
      </c>
      <c r="ER119" s="403">
        <v>0</v>
      </c>
      <c r="ES119" s="403">
        <v>0</v>
      </c>
      <c r="ET119" s="403">
        <v>0</v>
      </c>
      <c r="EU119" s="403">
        <v>0</v>
      </c>
      <c r="EV119" s="403">
        <v>0</v>
      </c>
      <c r="EW119" s="403">
        <v>0</v>
      </c>
      <c r="EX119" s="404">
        <v>623173.69614512473</v>
      </c>
      <c r="EY119" s="404">
        <v>0</v>
      </c>
      <c r="EZ119" s="404">
        <v>0</v>
      </c>
      <c r="FA119" s="404">
        <v>0</v>
      </c>
      <c r="FB119" s="404">
        <v>0</v>
      </c>
      <c r="FC119" s="404">
        <v>0</v>
      </c>
      <c r="FD119" s="404">
        <v>0</v>
      </c>
      <c r="FE119" s="404">
        <v>0</v>
      </c>
      <c r="FF119" s="404">
        <v>0</v>
      </c>
      <c r="FG119" s="404">
        <v>0</v>
      </c>
      <c r="FH119" s="404">
        <v>0</v>
      </c>
      <c r="FI119" s="404">
        <v>0</v>
      </c>
      <c r="FJ119" s="404">
        <v>0</v>
      </c>
      <c r="FK119" s="404">
        <v>0</v>
      </c>
      <c r="FL119" s="404">
        <v>0</v>
      </c>
      <c r="FM119" s="404">
        <v>0</v>
      </c>
      <c r="FN119" s="404">
        <v>0</v>
      </c>
      <c r="FO119" s="404">
        <v>0</v>
      </c>
      <c r="FP119" s="404">
        <v>0</v>
      </c>
      <c r="FQ119" s="404">
        <v>0</v>
      </c>
      <c r="FR119" s="404">
        <v>0</v>
      </c>
      <c r="FS119" s="404">
        <v>0</v>
      </c>
      <c r="FT119" s="404">
        <v>0</v>
      </c>
      <c r="FU119" s="404">
        <v>0</v>
      </c>
      <c r="FV119" s="404">
        <v>0</v>
      </c>
      <c r="FW119" s="404">
        <v>0</v>
      </c>
      <c r="FX119" s="404">
        <v>0</v>
      </c>
      <c r="FY119" s="404">
        <v>0</v>
      </c>
      <c r="FZ119" s="404">
        <v>0</v>
      </c>
      <c r="GA119" s="404">
        <v>0</v>
      </c>
      <c r="GB119" s="404">
        <v>0</v>
      </c>
      <c r="GC119" s="404">
        <v>0</v>
      </c>
      <c r="GD119" s="404">
        <v>0</v>
      </c>
      <c r="GE119" s="404">
        <v>0</v>
      </c>
      <c r="GF119" s="404">
        <v>0</v>
      </c>
      <c r="GG119" s="404">
        <v>0</v>
      </c>
      <c r="GH119" s="404">
        <v>0</v>
      </c>
      <c r="GI119" s="404">
        <v>0</v>
      </c>
      <c r="GJ119" s="404">
        <v>0</v>
      </c>
      <c r="GK119" s="404">
        <v>0</v>
      </c>
      <c r="GL119" s="404">
        <v>0</v>
      </c>
      <c r="GM119" s="404">
        <v>0</v>
      </c>
      <c r="GN119" s="404">
        <v>0</v>
      </c>
      <c r="GO119" s="404">
        <v>0</v>
      </c>
      <c r="GP119" s="404">
        <v>0</v>
      </c>
      <c r="GQ119" s="404">
        <v>0</v>
      </c>
      <c r="GR119" s="404">
        <v>0</v>
      </c>
      <c r="GS119" s="404">
        <v>0</v>
      </c>
      <c r="GT119" s="404">
        <v>0</v>
      </c>
      <c r="GU119" s="404">
        <v>0</v>
      </c>
      <c r="GV119" s="404">
        <v>0</v>
      </c>
      <c r="GW119" s="404">
        <v>0</v>
      </c>
      <c r="GX119" s="404">
        <v>0</v>
      </c>
      <c r="GY119" s="404">
        <v>0</v>
      </c>
      <c r="GZ119" s="404">
        <v>0</v>
      </c>
      <c r="HA119" s="404">
        <v>0</v>
      </c>
      <c r="HB119" s="404">
        <v>0</v>
      </c>
      <c r="HC119" s="404">
        <v>0</v>
      </c>
      <c r="HD119" s="404">
        <v>0</v>
      </c>
      <c r="HE119" s="404">
        <v>0</v>
      </c>
      <c r="HF119" s="404">
        <v>0</v>
      </c>
      <c r="HG119" s="404">
        <v>0</v>
      </c>
      <c r="HH119" s="404">
        <v>0</v>
      </c>
      <c r="HI119" s="404">
        <v>0</v>
      </c>
      <c r="HJ119" s="404">
        <v>0</v>
      </c>
      <c r="HK119" s="404">
        <v>0</v>
      </c>
      <c r="HL119" s="404">
        <v>0</v>
      </c>
      <c r="HM119" s="404">
        <v>0</v>
      </c>
      <c r="HN119" s="404">
        <v>0</v>
      </c>
      <c r="HO119" s="404">
        <v>0</v>
      </c>
      <c r="HP119" s="404">
        <v>0</v>
      </c>
      <c r="HQ119" s="404">
        <v>0</v>
      </c>
      <c r="HR119" s="404">
        <v>0</v>
      </c>
      <c r="HS119" s="404">
        <v>0</v>
      </c>
      <c r="HT119" s="404">
        <v>0</v>
      </c>
      <c r="HU119" s="404">
        <v>0</v>
      </c>
      <c r="HV119" s="404">
        <v>0</v>
      </c>
      <c r="HW119" s="404">
        <v>0</v>
      </c>
      <c r="HX119" s="404">
        <v>0</v>
      </c>
      <c r="HY119" s="404">
        <v>0</v>
      </c>
      <c r="HZ119" s="404">
        <v>623173.69614512473</v>
      </c>
      <c r="IA119" s="404">
        <v>0</v>
      </c>
      <c r="IB119" s="401">
        <v>0</v>
      </c>
    </row>
    <row r="120" spans="1:236" s="416" customFormat="1" ht="90" customHeight="1" x14ac:dyDescent="0.25">
      <c r="A120" s="150" t="s">
        <v>2267</v>
      </c>
      <c r="B120" s="150" t="s">
        <v>2545</v>
      </c>
      <c r="C120" s="150" t="s">
        <v>2194</v>
      </c>
      <c r="D120" s="148">
        <v>2</v>
      </c>
      <c r="E120" s="150" t="s">
        <v>2713</v>
      </c>
      <c r="F120" s="151" t="s">
        <v>2714</v>
      </c>
      <c r="G120" s="151" t="s">
        <v>2715</v>
      </c>
      <c r="H120" s="79" t="s">
        <v>77</v>
      </c>
      <c r="I120" s="151" t="s">
        <v>2549</v>
      </c>
      <c r="J120" s="151">
        <v>40</v>
      </c>
      <c r="K120" s="227" t="s">
        <v>94</v>
      </c>
      <c r="L120" s="79"/>
      <c r="M120" s="151" t="s">
        <v>2716</v>
      </c>
      <c r="N120" s="79" t="s">
        <v>81</v>
      </c>
      <c r="O120" s="13" t="s">
        <v>217</v>
      </c>
      <c r="P120" s="79" t="s">
        <v>225</v>
      </c>
      <c r="Q120" s="112" t="s">
        <v>100</v>
      </c>
      <c r="R120" s="79" t="s">
        <v>108</v>
      </c>
      <c r="S120" s="79" t="s">
        <v>99</v>
      </c>
      <c r="T120" s="79" t="s">
        <v>2551</v>
      </c>
      <c r="U120" s="79" t="s">
        <v>100</v>
      </c>
      <c r="V120" s="81">
        <v>1</v>
      </c>
      <c r="W120" s="149">
        <v>750000</v>
      </c>
      <c r="X120" s="149">
        <v>2000</v>
      </c>
      <c r="Y120" s="149">
        <v>0</v>
      </c>
      <c r="Z120" s="149">
        <v>0</v>
      </c>
      <c r="AA120" s="149">
        <v>450000</v>
      </c>
      <c r="AB120" s="149">
        <v>300000</v>
      </c>
      <c r="AC120" s="149">
        <v>0</v>
      </c>
      <c r="AD120" s="149">
        <v>0</v>
      </c>
      <c r="AE120" s="149">
        <v>0</v>
      </c>
      <c r="AF120" s="149">
        <v>0</v>
      </c>
      <c r="AG120" s="149">
        <v>0</v>
      </c>
      <c r="AH120" s="149">
        <v>0</v>
      </c>
      <c r="AI120" s="88" t="s">
        <v>88</v>
      </c>
      <c r="AJ120" s="149">
        <v>0</v>
      </c>
      <c r="AK120" s="149">
        <v>0</v>
      </c>
      <c r="AL120" s="149">
        <v>0</v>
      </c>
      <c r="AM120" s="149">
        <v>0</v>
      </c>
      <c r="AN120" s="149">
        <v>0</v>
      </c>
      <c r="AO120" s="149">
        <v>0</v>
      </c>
      <c r="AP120" s="149">
        <v>0</v>
      </c>
      <c r="AQ120" s="149">
        <v>0</v>
      </c>
      <c r="AR120" s="149">
        <v>0</v>
      </c>
      <c r="AS120" s="149">
        <v>0</v>
      </c>
      <c r="AT120" s="149">
        <v>0</v>
      </c>
      <c r="AU120" s="151" t="s">
        <v>2557</v>
      </c>
      <c r="AV120" s="230">
        <v>0</v>
      </c>
      <c r="AW120" s="230">
        <v>0</v>
      </c>
      <c r="AX120" s="230" t="s">
        <v>3622</v>
      </c>
      <c r="AY120" s="141">
        <v>9</v>
      </c>
      <c r="AZ120" s="70">
        <v>1</v>
      </c>
      <c r="BA120" s="70">
        <v>1</v>
      </c>
      <c r="BB120" s="70">
        <v>1</v>
      </c>
      <c r="BC120" s="70">
        <v>1</v>
      </c>
      <c r="BD120" s="70">
        <v>1</v>
      </c>
      <c r="BE120" s="70">
        <v>1</v>
      </c>
      <c r="BF120" s="70">
        <v>1</v>
      </c>
      <c r="BG120" s="71">
        <v>0</v>
      </c>
      <c r="BH120" s="71">
        <v>1</v>
      </c>
      <c r="BI120" s="71">
        <v>0</v>
      </c>
      <c r="BJ120" s="71">
        <v>0</v>
      </c>
      <c r="BK120" s="71">
        <v>1</v>
      </c>
      <c r="BL120" s="70">
        <v>1</v>
      </c>
      <c r="BM120" s="70">
        <v>1</v>
      </c>
      <c r="BN120" s="70">
        <v>0</v>
      </c>
      <c r="BO120" s="70">
        <v>1</v>
      </c>
      <c r="BP120" s="403">
        <v>0</v>
      </c>
      <c r="BQ120" s="403">
        <v>0</v>
      </c>
      <c r="BR120" s="403">
        <v>450000</v>
      </c>
      <c r="BS120" s="403">
        <v>300000</v>
      </c>
      <c r="BT120" s="403">
        <v>0</v>
      </c>
      <c r="BU120" s="403">
        <v>0</v>
      </c>
      <c r="BV120" s="403">
        <v>0</v>
      </c>
      <c r="BW120" s="403">
        <v>0</v>
      </c>
      <c r="BX120" s="403">
        <v>0</v>
      </c>
      <c r="BY120" s="403">
        <v>0</v>
      </c>
      <c r="BZ120" s="401">
        <v>0</v>
      </c>
      <c r="CA120" s="401">
        <v>0</v>
      </c>
      <c r="CB120" s="401">
        <v>0</v>
      </c>
      <c r="CC120" s="401">
        <v>0</v>
      </c>
      <c r="CD120" s="401">
        <v>0</v>
      </c>
      <c r="CE120" s="401">
        <v>0</v>
      </c>
      <c r="CF120" s="401">
        <v>0</v>
      </c>
      <c r="CG120" s="401">
        <v>0</v>
      </c>
      <c r="CH120" s="401">
        <v>0</v>
      </c>
      <c r="CI120" s="401">
        <v>0</v>
      </c>
      <c r="CJ120" s="401">
        <v>0</v>
      </c>
      <c r="CK120" s="401">
        <v>0</v>
      </c>
      <c r="CL120" s="401">
        <v>0</v>
      </c>
      <c r="CM120" s="401">
        <v>0</v>
      </c>
      <c r="CN120" s="401">
        <v>0</v>
      </c>
      <c r="CO120" s="401">
        <v>0</v>
      </c>
      <c r="CP120" s="401">
        <v>0</v>
      </c>
      <c r="CQ120" s="401">
        <v>0</v>
      </c>
      <c r="CR120" s="401">
        <v>0</v>
      </c>
      <c r="CS120" s="401">
        <v>0</v>
      </c>
      <c r="CT120" s="401">
        <v>0</v>
      </c>
      <c r="CU120" s="401">
        <v>0</v>
      </c>
      <c r="CV120" s="401">
        <v>0</v>
      </c>
      <c r="CW120" s="401">
        <v>0</v>
      </c>
      <c r="CX120" s="401">
        <v>0</v>
      </c>
      <c r="CY120" s="401">
        <v>0</v>
      </c>
      <c r="CZ120" s="401">
        <v>0</v>
      </c>
      <c r="DA120" s="401">
        <v>0</v>
      </c>
      <c r="DB120" s="401">
        <v>0</v>
      </c>
      <c r="DC120" s="401">
        <v>0</v>
      </c>
      <c r="DD120" s="401">
        <v>0</v>
      </c>
      <c r="DE120" s="401">
        <v>0</v>
      </c>
      <c r="DF120" s="401">
        <v>0</v>
      </c>
      <c r="DG120" s="403">
        <v>0</v>
      </c>
      <c r="DH120" s="403">
        <v>0</v>
      </c>
      <c r="DI120" s="403">
        <v>0</v>
      </c>
      <c r="DJ120" s="403">
        <v>0</v>
      </c>
      <c r="DK120" s="403">
        <v>0</v>
      </c>
      <c r="DL120" s="403">
        <v>0</v>
      </c>
      <c r="DM120" s="403">
        <v>0</v>
      </c>
      <c r="DN120" s="403">
        <v>0</v>
      </c>
      <c r="DO120" s="403">
        <v>0</v>
      </c>
      <c r="DP120" s="403">
        <v>0</v>
      </c>
      <c r="DQ120" s="403">
        <v>0</v>
      </c>
      <c r="DR120" s="403">
        <v>0</v>
      </c>
      <c r="DS120" s="403">
        <v>0</v>
      </c>
      <c r="DT120" s="403">
        <v>0</v>
      </c>
      <c r="DU120" s="403">
        <v>0</v>
      </c>
      <c r="DV120" s="403">
        <v>0</v>
      </c>
      <c r="DW120" s="403">
        <v>0</v>
      </c>
      <c r="DX120" s="403">
        <v>0</v>
      </c>
      <c r="DY120" s="403">
        <v>0</v>
      </c>
      <c r="DZ120" s="403">
        <v>0</v>
      </c>
      <c r="EA120" s="403">
        <v>0</v>
      </c>
      <c r="EB120" s="403">
        <v>0</v>
      </c>
      <c r="EC120" s="403">
        <v>0</v>
      </c>
      <c r="ED120" s="403">
        <v>0</v>
      </c>
      <c r="EE120" s="403">
        <v>0</v>
      </c>
      <c r="EF120" s="403">
        <v>0</v>
      </c>
      <c r="EG120" s="403">
        <v>0</v>
      </c>
      <c r="EH120" s="403">
        <v>0</v>
      </c>
      <c r="EI120" s="403">
        <v>0</v>
      </c>
      <c r="EJ120" s="403">
        <v>0</v>
      </c>
      <c r="EK120" s="403">
        <v>0</v>
      </c>
      <c r="EL120" s="403">
        <v>0</v>
      </c>
      <c r="EM120" s="403">
        <v>0</v>
      </c>
      <c r="EN120" s="403">
        <v>0</v>
      </c>
      <c r="EO120" s="403">
        <v>0</v>
      </c>
      <c r="EP120" s="403">
        <v>0</v>
      </c>
      <c r="EQ120" s="403">
        <v>0</v>
      </c>
      <c r="ER120" s="403">
        <v>0</v>
      </c>
      <c r="ES120" s="403">
        <v>0</v>
      </c>
      <c r="ET120" s="403">
        <v>0</v>
      </c>
      <c r="EU120" s="403">
        <v>0</v>
      </c>
      <c r="EV120" s="403">
        <v>0</v>
      </c>
      <c r="EW120" s="403">
        <v>0</v>
      </c>
      <c r="EX120" s="404">
        <v>408163.26530612243</v>
      </c>
      <c r="EY120" s="404">
        <v>259151.2795594428</v>
      </c>
      <c r="EZ120" s="404">
        <v>0</v>
      </c>
      <c r="FA120" s="404">
        <v>0</v>
      </c>
      <c r="FB120" s="404">
        <v>0</v>
      </c>
      <c r="FC120" s="404">
        <v>0</v>
      </c>
      <c r="FD120" s="404">
        <v>0</v>
      </c>
      <c r="FE120" s="404">
        <v>0</v>
      </c>
      <c r="FF120" s="404">
        <v>0</v>
      </c>
      <c r="FG120" s="404">
        <v>0</v>
      </c>
      <c r="FH120" s="404">
        <v>0</v>
      </c>
      <c r="FI120" s="404">
        <v>0</v>
      </c>
      <c r="FJ120" s="404">
        <v>0</v>
      </c>
      <c r="FK120" s="404">
        <v>0</v>
      </c>
      <c r="FL120" s="404">
        <v>0</v>
      </c>
      <c r="FM120" s="404">
        <v>0</v>
      </c>
      <c r="FN120" s="404">
        <v>0</v>
      </c>
      <c r="FO120" s="404">
        <v>0</v>
      </c>
      <c r="FP120" s="404">
        <v>0</v>
      </c>
      <c r="FQ120" s="404">
        <v>0</v>
      </c>
      <c r="FR120" s="404">
        <v>0</v>
      </c>
      <c r="FS120" s="404">
        <v>0</v>
      </c>
      <c r="FT120" s="404">
        <v>0</v>
      </c>
      <c r="FU120" s="404">
        <v>0</v>
      </c>
      <c r="FV120" s="404">
        <v>0</v>
      </c>
      <c r="FW120" s="404">
        <v>0</v>
      </c>
      <c r="FX120" s="404">
        <v>0</v>
      </c>
      <c r="FY120" s="404">
        <v>0</v>
      </c>
      <c r="FZ120" s="404">
        <v>0</v>
      </c>
      <c r="GA120" s="404">
        <v>0</v>
      </c>
      <c r="GB120" s="404">
        <v>0</v>
      </c>
      <c r="GC120" s="404">
        <v>0</v>
      </c>
      <c r="GD120" s="404">
        <v>0</v>
      </c>
      <c r="GE120" s="404">
        <v>0</v>
      </c>
      <c r="GF120" s="404">
        <v>0</v>
      </c>
      <c r="GG120" s="404">
        <v>0</v>
      </c>
      <c r="GH120" s="404">
        <v>0</v>
      </c>
      <c r="GI120" s="404">
        <v>0</v>
      </c>
      <c r="GJ120" s="404">
        <v>0</v>
      </c>
      <c r="GK120" s="404">
        <v>0</v>
      </c>
      <c r="GL120" s="404">
        <v>0</v>
      </c>
      <c r="GM120" s="404">
        <v>0</v>
      </c>
      <c r="GN120" s="404">
        <v>0</v>
      </c>
      <c r="GO120" s="404">
        <v>0</v>
      </c>
      <c r="GP120" s="404">
        <v>0</v>
      </c>
      <c r="GQ120" s="404">
        <v>0</v>
      </c>
      <c r="GR120" s="404">
        <v>0</v>
      </c>
      <c r="GS120" s="404">
        <v>0</v>
      </c>
      <c r="GT120" s="404">
        <v>0</v>
      </c>
      <c r="GU120" s="404">
        <v>0</v>
      </c>
      <c r="GV120" s="404">
        <v>0</v>
      </c>
      <c r="GW120" s="404">
        <v>0</v>
      </c>
      <c r="GX120" s="404">
        <v>0</v>
      </c>
      <c r="GY120" s="404">
        <v>0</v>
      </c>
      <c r="GZ120" s="404">
        <v>0</v>
      </c>
      <c r="HA120" s="404">
        <v>0</v>
      </c>
      <c r="HB120" s="404">
        <v>0</v>
      </c>
      <c r="HC120" s="404">
        <v>0</v>
      </c>
      <c r="HD120" s="404">
        <v>0</v>
      </c>
      <c r="HE120" s="404">
        <v>0</v>
      </c>
      <c r="HF120" s="404">
        <v>0</v>
      </c>
      <c r="HG120" s="404">
        <v>0</v>
      </c>
      <c r="HH120" s="404">
        <v>0</v>
      </c>
      <c r="HI120" s="404">
        <v>0</v>
      </c>
      <c r="HJ120" s="404">
        <v>0</v>
      </c>
      <c r="HK120" s="404">
        <v>0</v>
      </c>
      <c r="HL120" s="404">
        <v>0</v>
      </c>
      <c r="HM120" s="404">
        <v>0</v>
      </c>
      <c r="HN120" s="404">
        <v>0</v>
      </c>
      <c r="HO120" s="404">
        <v>0</v>
      </c>
      <c r="HP120" s="404">
        <v>0</v>
      </c>
      <c r="HQ120" s="404">
        <v>0</v>
      </c>
      <c r="HR120" s="404">
        <v>0</v>
      </c>
      <c r="HS120" s="404">
        <v>0</v>
      </c>
      <c r="HT120" s="404">
        <v>0</v>
      </c>
      <c r="HU120" s="404">
        <v>0</v>
      </c>
      <c r="HV120" s="404">
        <v>0</v>
      </c>
      <c r="HW120" s="404">
        <v>0</v>
      </c>
      <c r="HX120" s="404">
        <v>0</v>
      </c>
      <c r="HY120" s="404">
        <v>0</v>
      </c>
      <c r="HZ120" s="404">
        <v>667314.54486556526</v>
      </c>
      <c r="IA120" s="404">
        <v>0</v>
      </c>
      <c r="IB120" s="401">
        <v>0</v>
      </c>
    </row>
    <row r="121" spans="1:236" s="180" customFormat="1" ht="90" customHeight="1" x14ac:dyDescent="0.25">
      <c r="A121" s="161" t="s">
        <v>2267</v>
      </c>
      <c r="B121" s="161" t="s">
        <v>2642</v>
      </c>
      <c r="C121" s="150" t="s">
        <v>2182</v>
      </c>
      <c r="D121" s="148">
        <v>8</v>
      </c>
      <c r="E121" s="161" t="s">
        <v>2665</v>
      </c>
      <c r="F121" s="151" t="s">
        <v>2666</v>
      </c>
      <c r="G121" s="151" t="s">
        <v>2667</v>
      </c>
      <c r="H121" s="79" t="s">
        <v>77</v>
      </c>
      <c r="I121" s="151" t="s">
        <v>2549</v>
      </c>
      <c r="J121" s="151">
        <v>40</v>
      </c>
      <c r="K121" s="227" t="s">
        <v>79</v>
      </c>
      <c r="L121" s="79"/>
      <c r="M121" s="160" t="s">
        <v>2668</v>
      </c>
      <c r="N121" s="79" t="s">
        <v>81</v>
      </c>
      <c r="O121" s="13" t="s">
        <v>217</v>
      </c>
      <c r="P121" s="79" t="s">
        <v>461</v>
      </c>
      <c r="Q121" s="79" t="s">
        <v>87</v>
      </c>
      <c r="R121" s="79" t="s">
        <v>108</v>
      </c>
      <c r="S121" s="79" t="s">
        <v>99</v>
      </c>
      <c r="T121" s="79" t="s">
        <v>2551</v>
      </c>
      <c r="U121" s="79" t="s">
        <v>100</v>
      </c>
      <c r="V121" s="81">
        <v>1</v>
      </c>
      <c r="W121" s="149">
        <v>450000</v>
      </c>
      <c r="X121" s="162">
        <v>0</v>
      </c>
      <c r="Y121" s="162">
        <v>0</v>
      </c>
      <c r="Z121" s="162">
        <v>0</v>
      </c>
      <c r="AA121" s="162">
        <v>0</v>
      </c>
      <c r="AB121" s="162">
        <v>50000</v>
      </c>
      <c r="AC121" s="162">
        <v>150000</v>
      </c>
      <c r="AD121" s="162">
        <v>150000</v>
      </c>
      <c r="AE121" s="162">
        <v>100000</v>
      </c>
      <c r="AF121" s="149">
        <v>0</v>
      </c>
      <c r="AG121" s="149">
        <v>0</v>
      </c>
      <c r="AH121" s="149">
        <v>0</v>
      </c>
      <c r="AI121" s="88" t="s">
        <v>88</v>
      </c>
      <c r="AJ121" s="149">
        <v>0</v>
      </c>
      <c r="AK121" s="162">
        <v>0</v>
      </c>
      <c r="AL121" s="162">
        <v>0</v>
      </c>
      <c r="AM121" s="162">
        <v>0</v>
      </c>
      <c r="AN121" s="162">
        <v>0</v>
      </c>
      <c r="AO121" s="162">
        <v>0</v>
      </c>
      <c r="AP121" s="162">
        <v>0</v>
      </c>
      <c r="AQ121" s="149">
        <v>0</v>
      </c>
      <c r="AR121" s="149">
        <v>0</v>
      </c>
      <c r="AS121" s="149">
        <v>0</v>
      </c>
      <c r="AT121" s="149">
        <v>0</v>
      </c>
      <c r="AU121" s="151" t="s">
        <v>2669</v>
      </c>
      <c r="AV121" s="230">
        <v>0</v>
      </c>
      <c r="AW121" s="230">
        <v>0</v>
      </c>
      <c r="AX121" s="230" t="s">
        <v>3616</v>
      </c>
      <c r="AY121" s="141">
        <v>9</v>
      </c>
      <c r="AZ121" s="70">
        <v>1</v>
      </c>
      <c r="BA121" s="70">
        <v>1</v>
      </c>
      <c r="BB121" s="70">
        <v>1</v>
      </c>
      <c r="BC121" s="70">
        <v>1</v>
      </c>
      <c r="BD121" s="70">
        <v>1</v>
      </c>
      <c r="BE121" s="70">
        <v>1</v>
      </c>
      <c r="BF121" s="70">
        <v>1</v>
      </c>
      <c r="BG121" s="71">
        <v>0</v>
      </c>
      <c r="BH121" s="71">
        <v>1</v>
      </c>
      <c r="BI121" s="71">
        <v>0</v>
      </c>
      <c r="BJ121" s="71">
        <v>0</v>
      </c>
      <c r="BK121" s="71">
        <v>1</v>
      </c>
      <c r="BL121" s="70">
        <v>1</v>
      </c>
      <c r="BM121" s="70">
        <v>1</v>
      </c>
      <c r="BN121" s="70">
        <v>0</v>
      </c>
      <c r="BO121" s="70">
        <v>1</v>
      </c>
      <c r="BP121" s="403">
        <v>0</v>
      </c>
      <c r="BQ121" s="403">
        <v>0</v>
      </c>
      <c r="BR121" s="403">
        <v>0</v>
      </c>
      <c r="BS121" s="403">
        <v>50000</v>
      </c>
      <c r="BT121" s="403">
        <v>150000</v>
      </c>
      <c r="BU121" s="403">
        <v>150000</v>
      </c>
      <c r="BV121" s="403">
        <v>100000</v>
      </c>
      <c r="BW121" s="403">
        <v>0</v>
      </c>
      <c r="BX121" s="403">
        <v>0</v>
      </c>
      <c r="BY121" s="403">
        <v>0</v>
      </c>
      <c r="BZ121" s="401">
        <v>0</v>
      </c>
      <c r="CA121" s="401">
        <v>0</v>
      </c>
      <c r="CB121" s="401">
        <v>0</v>
      </c>
      <c r="CC121" s="401">
        <v>0</v>
      </c>
      <c r="CD121" s="401">
        <v>0</v>
      </c>
      <c r="CE121" s="401">
        <v>0</v>
      </c>
      <c r="CF121" s="401">
        <v>0</v>
      </c>
      <c r="CG121" s="401">
        <v>0</v>
      </c>
      <c r="CH121" s="401">
        <v>0</v>
      </c>
      <c r="CI121" s="401">
        <v>0</v>
      </c>
      <c r="CJ121" s="401">
        <v>0</v>
      </c>
      <c r="CK121" s="401">
        <v>0</v>
      </c>
      <c r="CL121" s="401">
        <v>0</v>
      </c>
      <c r="CM121" s="401">
        <v>0</v>
      </c>
      <c r="CN121" s="401">
        <v>0</v>
      </c>
      <c r="CO121" s="401">
        <v>0</v>
      </c>
      <c r="CP121" s="401">
        <v>0</v>
      </c>
      <c r="CQ121" s="401">
        <v>0</v>
      </c>
      <c r="CR121" s="401">
        <v>0</v>
      </c>
      <c r="CS121" s="401">
        <v>0</v>
      </c>
      <c r="CT121" s="401">
        <v>0</v>
      </c>
      <c r="CU121" s="401">
        <v>0</v>
      </c>
      <c r="CV121" s="401">
        <v>0</v>
      </c>
      <c r="CW121" s="401">
        <v>0</v>
      </c>
      <c r="CX121" s="401">
        <v>0</v>
      </c>
      <c r="CY121" s="401">
        <v>0</v>
      </c>
      <c r="CZ121" s="401">
        <v>0</v>
      </c>
      <c r="DA121" s="401">
        <v>0</v>
      </c>
      <c r="DB121" s="401">
        <v>0</v>
      </c>
      <c r="DC121" s="401">
        <v>0</v>
      </c>
      <c r="DD121" s="401">
        <v>0</v>
      </c>
      <c r="DE121" s="401">
        <v>0</v>
      </c>
      <c r="DF121" s="401">
        <v>0</v>
      </c>
      <c r="DG121" s="403">
        <v>0</v>
      </c>
      <c r="DH121" s="403">
        <v>0</v>
      </c>
      <c r="DI121" s="403">
        <v>0</v>
      </c>
      <c r="DJ121" s="403">
        <v>0</v>
      </c>
      <c r="DK121" s="403">
        <v>0</v>
      </c>
      <c r="DL121" s="403">
        <v>0</v>
      </c>
      <c r="DM121" s="403">
        <v>0</v>
      </c>
      <c r="DN121" s="403">
        <v>0</v>
      </c>
      <c r="DO121" s="403">
        <v>0</v>
      </c>
      <c r="DP121" s="403">
        <v>0</v>
      </c>
      <c r="DQ121" s="403">
        <v>0</v>
      </c>
      <c r="DR121" s="403">
        <v>0</v>
      </c>
      <c r="DS121" s="403">
        <v>0</v>
      </c>
      <c r="DT121" s="403">
        <v>0</v>
      </c>
      <c r="DU121" s="403">
        <v>0</v>
      </c>
      <c r="DV121" s="403">
        <v>0</v>
      </c>
      <c r="DW121" s="403">
        <v>0</v>
      </c>
      <c r="DX121" s="403">
        <v>0</v>
      </c>
      <c r="DY121" s="403">
        <v>0</v>
      </c>
      <c r="DZ121" s="403">
        <v>0</v>
      </c>
      <c r="EA121" s="403">
        <v>0</v>
      </c>
      <c r="EB121" s="403">
        <v>0</v>
      </c>
      <c r="EC121" s="403">
        <v>0</v>
      </c>
      <c r="ED121" s="403">
        <v>0</v>
      </c>
      <c r="EE121" s="403">
        <v>0</v>
      </c>
      <c r="EF121" s="403">
        <v>0</v>
      </c>
      <c r="EG121" s="403">
        <v>0</v>
      </c>
      <c r="EH121" s="403">
        <v>0</v>
      </c>
      <c r="EI121" s="403">
        <v>0</v>
      </c>
      <c r="EJ121" s="403">
        <v>0</v>
      </c>
      <c r="EK121" s="403">
        <v>0</v>
      </c>
      <c r="EL121" s="403">
        <v>0</v>
      </c>
      <c r="EM121" s="403">
        <v>0</v>
      </c>
      <c r="EN121" s="403">
        <v>0</v>
      </c>
      <c r="EO121" s="403">
        <v>0</v>
      </c>
      <c r="EP121" s="403">
        <v>0</v>
      </c>
      <c r="EQ121" s="403">
        <v>0</v>
      </c>
      <c r="ER121" s="403">
        <v>0</v>
      </c>
      <c r="ES121" s="403">
        <v>0</v>
      </c>
      <c r="ET121" s="403">
        <v>0</v>
      </c>
      <c r="EU121" s="403">
        <v>0</v>
      </c>
      <c r="EV121" s="403">
        <v>0</v>
      </c>
      <c r="EW121" s="403">
        <v>0</v>
      </c>
      <c r="EX121" s="404">
        <v>0</v>
      </c>
      <c r="EY121" s="404">
        <v>43191.879926573798</v>
      </c>
      <c r="EZ121" s="404">
        <v>123405.3712187823</v>
      </c>
      <c r="FA121" s="404">
        <v>117528.92497026884</v>
      </c>
      <c r="FB121" s="404">
        <v>74621.53966366277</v>
      </c>
      <c r="FC121" s="404">
        <v>0</v>
      </c>
      <c r="FD121" s="404">
        <v>0</v>
      </c>
      <c r="FE121" s="404">
        <v>0</v>
      </c>
      <c r="FF121" s="404">
        <v>0</v>
      </c>
      <c r="FG121" s="404">
        <v>0</v>
      </c>
      <c r="FH121" s="404">
        <v>0</v>
      </c>
      <c r="FI121" s="404">
        <v>0</v>
      </c>
      <c r="FJ121" s="404">
        <v>0</v>
      </c>
      <c r="FK121" s="404">
        <v>0</v>
      </c>
      <c r="FL121" s="404">
        <v>0</v>
      </c>
      <c r="FM121" s="404">
        <v>0</v>
      </c>
      <c r="FN121" s="404">
        <v>0</v>
      </c>
      <c r="FO121" s="404">
        <v>0</v>
      </c>
      <c r="FP121" s="404">
        <v>0</v>
      </c>
      <c r="FQ121" s="404">
        <v>0</v>
      </c>
      <c r="FR121" s="404">
        <v>0</v>
      </c>
      <c r="FS121" s="404">
        <v>0</v>
      </c>
      <c r="FT121" s="404">
        <v>0</v>
      </c>
      <c r="FU121" s="404">
        <v>0</v>
      </c>
      <c r="FV121" s="404">
        <v>0</v>
      </c>
      <c r="FW121" s="404">
        <v>0</v>
      </c>
      <c r="FX121" s="404">
        <v>0</v>
      </c>
      <c r="FY121" s="404">
        <v>0</v>
      </c>
      <c r="FZ121" s="404">
        <v>0</v>
      </c>
      <c r="GA121" s="404">
        <v>0</v>
      </c>
      <c r="GB121" s="404">
        <v>0</v>
      </c>
      <c r="GC121" s="404">
        <v>0</v>
      </c>
      <c r="GD121" s="404">
        <v>0</v>
      </c>
      <c r="GE121" s="404">
        <v>0</v>
      </c>
      <c r="GF121" s="404">
        <v>0</v>
      </c>
      <c r="GG121" s="404">
        <v>0</v>
      </c>
      <c r="GH121" s="404">
        <v>0</v>
      </c>
      <c r="GI121" s="404">
        <v>0</v>
      </c>
      <c r="GJ121" s="404">
        <v>0</v>
      </c>
      <c r="GK121" s="404">
        <v>0</v>
      </c>
      <c r="GL121" s="404">
        <v>0</v>
      </c>
      <c r="GM121" s="404">
        <v>0</v>
      </c>
      <c r="GN121" s="404">
        <v>0</v>
      </c>
      <c r="GO121" s="404">
        <v>0</v>
      </c>
      <c r="GP121" s="404">
        <v>0</v>
      </c>
      <c r="GQ121" s="404">
        <v>0</v>
      </c>
      <c r="GR121" s="404">
        <v>0</v>
      </c>
      <c r="GS121" s="404">
        <v>0</v>
      </c>
      <c r="GT121" s="404">
        <v>0</v>
      </c>
      <c r="GU121" s="404">
        <v>0</v>
      </c>
      <c r="GV121" s="404">
        <v>0</v>
      </c>
      <c r="GW121" s="404">
        <v>0</v>
      </c>
      <c r="GX121" s="404">
        <v>0</v>
      </c>
      <c r="GY121" s="404">
        <v>0</v>
      </c>
      <c r="GZ121" s="404">
        <v>0</v>
      </c>
      <c r="HA121" s="404">
        <v>0</v>
      </c>
      <c r="HB121" s="404">
        <v>0</v>
      </c>
      <c r="HC121" s="404">
        <v>0</v>
      </c>
      <c r="HD121" s="404">
        <v>0</v>
      </c>
      <c r="HE121" s="404">
        <v>0</v>
      </c>
      <c r="HF121" s="404">
        <v>0</v>
      </c>
      <c r="HG121" s="404">
        <v>0</v>
      </c>
      <c r="HH121" s="404">
        <v>0</v>
      </c>
      <c r="HI121" s="404">
        <v>0</v>
      </c>
      <c r="HJ121" s="404">
        <v>0</v>
      </c>
      <c r="HK121" s="404">
        <v>0</v>
      </c>
      <c r="HL121" s="404">
        <v>0</v>
      </c>
      <c r="HM121" s="404">
        <v>0</v>
      </c>
      <c r="HN121" s="404">
        <v>0</v>
      </c>
      <c r="HO121" s="404">
        <v>0</v>
      </c>
      <c r="HP121" s="404">
        <v>0</v>
      </c>
      <c r="HQ121" s="404">
        <v>0</v>
      </c>
      <c r="HR121" s="404">
        <v>0</v>
      </c>
      <c r="HS121" s="404">
        <v>0</v>
      </c>
      <c r="HT121" s="404">
        <v>0</v>
      </c>
      <c r="HU121" s="404">
        <v>0</v>
      </c>
      <c r="HV121" s="404">
        <v>0</v>
      </c>
      <c r="HW121" s="404">
        <v>0</v>
      </c>
      <c r="HX121" s="404">
        <v>0</v>
      </c>
      <c r="HY121" s="404">
        <v>0</v>
      </c>
      <c r="HZ121" s="404">
        <v>358747.71577928774</v>
      </c>
      <c r="IA121" s="404">
        <v>0</v>
      </c>
      <c r="IB121" s="401">
        <v>0</v>
      </c>
    </row>
    <row r="122" spans="1:236" s="180" customFormat="1" ht="90" customHeight="1" x14ac:dyDescent="0.25">
      <c r="A122" s="161" t="s">
        <v>2267</v>
      </c>
      <c r="B122" s="150" t="s">
        <v>2910</v>
      </c>
      <c r="C122" s="150" t="s">
        <v>2245</v>
      </c>
      <c r="D122" s="148">
        <v>4</v>
      </c>
      <c r="E122" s="150" t="s">
        <v>2923</v>
      </c>
      <c r="F122" s="151" t="s">
        <v>2924</v>
      </c>
      <c r="G122" s="151" t="s">
        <v>2925</v>
      </c>
      <c r="H122" s="79" t="s">
        <v>77</v>
      </c>
      <c r="I122" s="151" t="s">
        <v>316</v>
      </c>
      <c r="J122" s="151">
        <v>40</v>
      </c>
      <c r="K122" s="227" t="s">
        <v>79</v>
      </c>
      <c r="L122" s="79"/>
      <c r="M122" s="79" t="s">
        <v>2914</v>
      </c>
      <c r="N122" s="79" t="s">
        <v>81</v>
      </c>
      <c r="O122" s="79" t="s">
        <v>454</v>
      </c>
      <c r="P122" s="79" t="s">
        <v>457</v>
      </c>
      <c r="Q122" s="112" t="s">
        <v>100</v>
      </c>
      <c r="R122" s="79" t="s">
        <v>108</v>
      </c>
      <c r="S122" s="79" t="s">
        <v>99</v>
      </c>
      <c r="T122" s="79" t="s">
        <v>2915</v>
      </c>
      <c r="U122" s="79" t="s">
        <v>100</v>
      </c>
      <c r="V122" s="81">
        <v>1</v>
      </c>
      <c r="W122" s="149">
        <v>333750</v>
      </c>
      <c r="X122" s="149">
        <v>29000</v>
      </c>
      <c r="Y122" s="149">
        <v>0</v>
      </c>
      <c r="Z122" s="127">
        <v>0</v>
      </c>
      <c r="AA122" s="149">
        <v>29000</v>
      </c>
      <c r="AB122" s="149">
        <v>304750</v>
      </c>
      <c r="AC122" s="149">
        <v>0</v>
      </c>
      <c r="AD122" s="149">
        <v>0</v>
      </c>
      <c r="AE122" s="149">
        <v>0</v>
      </c>
      <c r="AF122" s="149">
        <v>0</v>
      </c>
      <c r="AG122" s="149">
        <v>0</v>
      </c>
      <c r="AH122" s="149">
        <v>0</v>
      </c>
      <c r="AI122" s="88" t="s">
        <v>88</v>
      </c>
      <c r="AJ122" s="149">
        <v>0</v>
      </c>
      <c r="AK122" s="149">
        <v>0</v>
      </c>
      <c r="AL122" s="149">
        <v>0</v>
      </c>
      <c r="AM122" s="149">
        <v>0</v>
      </c>
      <c r="AN122" s="149">
        <v>0</v>
      </c>
      <c r="AO122" s="149">
        <v>0</v>
      </c>
      <c r="AP122" s="149">
        <v>0</v>
      </c>
      <c r="AQ122" s="149">
        <v>0</v>
      </c>
      <c r="AR122" s="149">
        <v>0</v>
      </c>
      <c r="AS122" s="149">
        <v>0</v>
      </c>
      <c r="AT122" s="149">
        <v>0</v>
      </c>
      <c r="AU122" s="151"/>
      <c r="AV122" s="230">
        <v>0</v>
      </c>
      <c r="AW122" s="230">
        <v>0</v>
      </c>
      <c r="AX122" s="230" t="s">
        <v>3602</v>
      </c>
      <c r="AY122" s="141">
        <v>8</v>
      </c>
      <c r="AZ122" s="70">
        <v>1</v>
      </c>
      <c r="BA122" s="70">
        <v>1</v>
      </c>
      <c r="BB122" s="70">
        <v>0</v>
      </c>
      <c r="BC122" s="70">
        <v>1</v>
      </c>
      <c r="BD122" s="70">
        <v>1</v>
      </c>
      <c r="BE122" s="70">
        <v>1</v>
      </c>
      <c r="BF122" s="70">
        <v>1</v>
      </c>
      <c r="BG122" s="71">
        <v>0</v>
      </c>
      <c r="BH122" s="71">
        <v>1</v>
      </c>
      <c r="BI122" s="71">
        <v>0</v>
      </c>
      <c r="BJ122" s="71">
        <v>0</v>
      </c>
      <c r="BK122" s="71">
        <v>1</v>
      </c>
      <c r="BL122" s="70">
        <v>1</v>
      </c>
      <c r="BM122" s="70">
        <v>1</v>
      </c>
      <c r="BN122" s="70">
        <v>0</v>
      </c>
      <c r="BO122" s="70">
        <v>1</v>
      </c>
      <c r="BP122" s="403">
        <v>0</v>
      </c>
      <c r="BQ122" s="403">
        <v>0</v>
      </c>
      <c r="BR122" s="403">
        <v>29000</v>
      </c>
      <c r="BS122" s="403">
        <v>304750</v>
      </c>
      <c r="BT122" s="403">
        <v>0</v>
      </c>
      <c r="BU122" s="403">
        <v>0</v>
      </c>
      <c r="BV122" s="403">
        <v>0</v>
      </c>
      <c r="BW122" s="403">
        <v>0</v>
      </c>
      <c r="BX122" s="403">
        <v>0</v>
      </c>
      <c r="BY122" s="403">
        <v>0</v>
      </c>
      <c r="BZ122" s="401">
        <v>0</v>
      </c>
      <c r="CA122" s="401">
        <v>0</v>
      </c>
      <c r="CB122" s="401">
        <v>0</v>
      </c>
      <c r="CC122" s="401">
        <v>0</v>
      </c>
      <c r="CD122" s="401">
        <v>0</v>
      </c>
      <c r="CE122" s="401">
        <v>0</v>
      </c>
      <c r="CF122" s="401">
        <v>0</v>
      </c>
      <c r="CG122" s="401">
        <v>0</v>
      </c>
      <c r="CH122" s="401">
        <v>0</v>
      </c>
      <c r="CI122" s="401">
        <v>0</v>
      </c>
      <c r="CJ122" s="401">
        <v>0</v>
      </c>
      <c r="CK122" s="401">
        <v>0</v>
      </c>
      <c r="CL122" s="401">
        <v>0</v>
      </c>
      <c r="CM122" s="401">
        <v>0</v>
      </c>
      <c r="CN122" s="401">
        <v>0</v>
      </c>
      <c r="CO122" s="401">
        <v>0</v>
      </c>
      <c r="CP122" s="401">
        <v>0</v>
      </c>
      <c r="CQ122" s="401">
        <v>0</v>
      </c>
      <c r="CR122" s="401">
        <v>0</v>
      </c>
      <c r="CS122" s="401">
        <v>0</v>
      </c>
      <c r="CT122" s="401">
        <v>0</v>
      </c>
      <c r="CU122" s="401">
        <v>0</v>
      </c>
      <c r="CV122" s="401">
        <v>0</v>
      </c>
      <c r="CW122" s="401">
        <v>0</v>
      </c>
      <c r="CX122" s="401">
        <v>0</v>
      </c>
      <c r="CY122" s="401">
        <v>0</v>
      </c>
      <c r="CZ122" s="401">
        <v>0</v>
      </c>
      <c r="DA122" s="401">
        <v>0</v>
      </c>
      <c r="DB122" s="401">
        <v>0</v>
      </c>
      <c r="DC122" s="401">
        <v>0</v>
      </c>
      <c r="DD122" s="401">
        <v>0</v>
      </c>
      <c r="DE122" s="401">
        <v>0</v>
      </c>
      <c r="DF122" s="401">
        <v>0</v>
      </c>
      <c r="DG122" s="403">
        <v>0</v>
      </c>
      <c r="DH122" s="403">
        <v>0</v>
      </c>
      <c r="DI122" s="403">
        <v>0</v>
      </c>
      <c r="DJ122" s="403">
        <v>0</v>
      </c>
      <c r="DK122" s="403">
        <v>0</v>
      </c>
      <c r="DL122" s="403">
        <v>0</v>
      </c>
      <c r="DM122" s="403">
        <v>0</v>
      </c>
      <c r="DN122" s="403">
        <v>0</v>
      </c>
      <c r="DO122" s="403">
        <v>0</v>
      </c>
      <c r="DP122" s="403">
        <v>0</v>
      </c>
      <c r="DQ122" s="403">
        <v>0</v>
      </c>
      <c r="DR122" s="403">
        <v>0</v>
      </c>
      <c r="DS122" s="403">
        <v>0</v>
      </c>
      <c r="DT122" s="403">
        <v>0</v>
      </c>
      <c r="DU122" s="403">
        <v>0</v>
      </c>
      <c r="DV122" s="403">
        <v>0</v>
      </c>
      <c r="DW122" s="403">
        <v>0</v>
      </c>
      <c r="DX122" s="403">
        <v>0</v>
      </c>
      <c r="DY122" s="403">
        <v>0</v>
      </c>
      <c r="DZ122" s="403">
        <v>0</v>
      </c>
      <c r="EA122" s="403">
        <v>0</v>
      </c>
      <c r="EB122" s="403">
        <v>0</v>
      </c>
      <c r="EC122" s="403">
        <v>0</v>
      </c>
      <c r="ED122" s="403">
        <v>0</v>
      </c>
      <c r="EE122" s="403">
        <v>0</v>
      </c>
      <c r="EF122" s="403">
        <v>0</v>
      </c>
      <c r="EG122" s="403">
        <v>0</v>
      </c>
      <c r="EH122" s="403">
        <v>0</v>
      </c>
      <c r="EI122" s="403">
        <v>0</v>
      </c>
      <c r="EJ122" s="403">
        <v>0</v>
      </c>
      <c r="EK122" s="403">
        <v>0</v>
      </c>
      <c r="EL122" s="403">
        <v>0</v>
      </c>
      <c r="EM122" s="403">
        <v>0</v>
      </c>
      <c r="EN122" s="403">
        <v>0</v>
      </c>
      <c r="EO122" s="403">
        <v>0</v>
      </c>
      <c r="EP122" s="403">
        <v>0</v>
      </c>
      <c r="EQ122" s="403">
        <v>0</v>
      </c>
      <c r="ER122" s="403">
        <v>0</v>
      </c>
      <c r="ES122" s="403">
        <v>0</v>
      </c>
      <c r="ET122" s="403">
        <v>0</v>
      </c>
      <c r="EU122" s="403">
        <v>0</v>
      </c>
      <c r="EV122" s="403">
        <v>0</v>
      </c>
      <c r="EW122" s="403">
        <v>0</v>
      </c>
      <c r="EX122" s="404">
        <v>26303.854875283447</v>
      </c>
      <c r="EY122" s="404">
        <v>263254.50815246732</v>
      </c>
      <c r="EZ122" s="404">
        <v>0</v>
      </c>
      <c r="FA122" s="404">
        <v>0</v>
      </c>
      <c r="FB122" s="404">
        <v>0</v>
      </c>
      <c r="FC122" s="404">
        <v>0</v>
      </c>
      <c r="FD122" s="404">
        <v>0</v>
      </c>
      <c r="FE122" s="404">
        <v>0</v>
      </c>
      <c r="FF122" s="404">
        <v>0</v>
      </c>
      <c r="FG122" s="404">
        <v>0</v>
      </c>
      <c r="FH122" s="404">
        <v>0</v>
      </c>
      <c r="FI122" s="404">
        <v>0</v>
      </c>
      <c r="FJ122" s="404">
        <v>0</v>
      </c>
      <c r="FK122" s="404">
        <v>0</v>
      </c>
      <c r="FL122" s="404">
        <v>0</v>
      </c>
      <c r="FM122" s="404">
        <v>0</v>
      </c>
      <c r="FN122" s="404">
        <v>0</v>
      </c>
      <c r="FO122" s="404">
        <v>0</v>
      </c>
      <c r="FP122" s="404">
        <v>0</v>
      </c>
      <c r="FQ122" s="404">
        <v>0</v>
      </c>
      <c r="FR122" s="404">
        <v>0</v>
      </c>
      <c r="FS122" s="404">
        <v>0</v>
      </c>
      <c r="FT122" s="404">
        <v>0</v>
      </c>
      <c r="FU122" s="404">
        <v>0</v>
      </c>
      <c r="FV122" s="404">
        <v>0</v>
      </c>
      <c r="FW122" s="404">
        <v>0</v>
      </c>
      <c r="FX122" s="404">
        <v>0</v>
      </c>
      <c r="FY122" s="404">
        <v>0</v>
      </c>
      <c r="FZ122" s="404">
        <v>0</v>
      </c>
      <c r="GA122" s="404">
        <v>0</v>
      </c>
      <c r="GB122" s="404">
        <v>0</v>
      </c>
      <c r="GC122" s="404">
        <v>0</v>
      </c>
      <c r="GD122" s="404">
        <v>0</v>
      </c>
      <c r="GE122" s="404">
        <v>0</v>
      </c>
      <c r="GF122" s="404">
        <v>0</v>
      </c>
      <c r="GG122" s="404">
        <v>0</v>
      </c>
      <c r="GH122" s="404">
        <v>0</v>
      </c>
      <c r="GI122" s="404">
        <v>0</v>
      </c>
      <c r="GJ122" s="404">
        <v>0</v>
      </c>
      <c r="GK122" s="404">
        <v>0</v>
      </c>
      <c r="GL122" s="404">
        <v>0</v>
      </c>
      <c r="GM122" s="404">
        <v>0</v>
      </c>
      <c r="GN122" s="404">
        <v>0</v>
      </c>
      <c r="GO122" s="404">
        <v>0</v>
      </c>
      <c r="GP122" s="404">
        <v>0</v>
      </c>
      <c r="GQ122" s="404">
        <v>0</v>
      </c>
      <c r="GR122" s="404">
        <v>0</v>
      </c>
      <c r="GS122" s="404">
        <v>0</v>
      </c>
      <c r="GT122" s="404">
        <v>0</v>
      </c>
      <c r="GU122" s="404">
        <v>0</v>
      </c>
      <c r="GV122" s="404">
        <v>0</v>
      </c>
      <c r="GW122" s="404">
        <v>0</v>
      </c>
      <c r="GX122" s="404">
        <v>0</v>
      </c>
      <c r="GY122" s="404">
        <v>0</v>
      </c>
      <c r="GZ122" s="404">
        <v>0</v>
      </c>
      <c r="HA122" s="404">
        <v>0</v>
      </c>
      <c r="HB122" s="404">
        <v>0</v>
      </c>
      <c r="HC122" s="404">
        <v>0</v>
      </c>
      <c r="HD122" s="404">
        <v>0</v>
      </c>
      <c r="HE122" s="404">
        <v>0</v>
      </c>
      <c r="HF122" s="404">
        <v>0</v>
      </c>
      <c r="HG122" s="404">
        <v>0</v>
      </c>
      <c r="HH122" s="404">
        <v>0</v>
      </c>
      <c r="HI122" s="404">
        <v>0</v>
      </c>
      <c r="HJ122" s="404">
        <v>0</v>
      </c>
      <c r="HK122" s="404">
        <v>0</v>
      </c>
      <c r="HL122" s="404">
        <v>0</v>
      </c>
      <c r="HM122" s="404">
        <v>0</v>
      </c>
      <c r="HN122" s="404">
        <v>0</v>
      </c>
      <c r="HO122" s="404">
        <v>0</v>
      </c>
      <c r="HP122" s="404">
        <v>0</v>
      </c>
      <c r="HQ122" s="404">
        <v>0</v>
      </c>
      <c r="HR122" s="404">
        <v>0</v>
      </c>
      <c r="HS122" s="404">
        <v>0</v>
      </c>
      <c r="HT122" s="404">
        <v>0</v>
      </c>
      <c r="HU122" s="404">
        <v>0</v>
      </c>
      <c r="HV122" s="404">
        <v>0</v>
      </c>
      <c r="HW122" s="404">
        <v>0</v>
      </c>
      <c r="HX122" s="404">
        <v>0</v>
      </c>
      <c r="HY122" s="404">
        <v>0</v>
      </c>
      <c r="HZ122" s="404">
        <v>289558.36302775075</v>
      </c>
      <c r="IA122" s="404">
        <v>0</v>
      </c>
      <c r="IB122" s="401">
        <v>0</v>
      </c>
    </row>
    <row r="123" spans="1:236" s="180" customFormat="1" ht="90" customHeight="1" x14ac:dyDescent="0.25">
      <c r="A123" s="137" t="s">
        <v>2026</v>
      </c>
      <c r="B123" s="138" t="s">
        <v>2027</v>
      </c>
      <c r="C123" s="138" t="s">
        <v>2120</v>
      </c>
      <c r="D123" s="142" t="s">
        <v>73</v>
      </c>
      <c r="E123" s="138" t="s">
        <v>2044</v>
      </c>
      <c r="F123" s="118" t="s">
        <v>3558</v>
      </c>
      <c r="G123" s="118" t="s">
        <v>3559</v>
      </c>
      <c r="H123" s="142" t="s">
        <v>77</v>
      </c>
      <c r="I123" s="118" t="s">
        <v>2040</v>
      </c>
      <c r="J123" s="142">
        <v>40</v>
      </c>
      <c r="K123" s="227" t="s">
        <v>94</v>
      </c>
      <c r="L123" s="142"/>
      <c r="M123" s="142"/>
      <c r="N123" s="142" t="s">
        <v>96</v>
      </c>
      <c r="O123" s="142" t="s">
        <v>217</v>
      </c>
      <c r="P123" s="142" t="s">
        <v>225</v>
      </c>
      <c r="Q123" s="112" t="s">
        <v>100</v>
      </c>
      <c r="R123" s="73" t="s">
        <v>162</v>
      </c>
      <c r="S123" s="142" t="s">
        <v>99</v>
      </c>
      <c r="T123" s="142" t="s">
        <v>2073</v>
      </c>
      <c r="U123" s="142" t="s">
        <v>87</v>
      </c>
      <c r="V123" s="117">
        <v>1</v>
      </c>
      <c r="W123" s="132">
        <v>440243</v>
      </c>
      <c r="X123" s="133">
        <v>10000</v>
      </c>
      <c r="Y123" s="133">
        <v>0</v>
      </c>
      <c r="Z123" s="133">
        <v>440243</v>
      </c>
      <c r="AA123" s="134">
        <v>0</v>
      </c>
      <c r="AB123" s="134">
        <v>0</v>
      </c>
      <c r="AC123" s="134">
        <v>0</v>
      </c>
      <c r="AD123" s="134">
        <v>0</v>
      </c>
      <c r="AE123" s="139">
        <v>0</v>
      </c>
      <c r="AF123" s="139">
        <v>0</v>
      </c>
      <c r="AG123" s="139">
        <v>0</v>
      </c>
      <c r="AH123" s="139">
        <v>0</v>
      </c>
      <c r="AI123" s="116" t="s">
        <v>88</v>
      </c>
      <c r="AJ123" s="136">
        <v>0</v>
      </c>
      <c r="AK123" s="136">
        <v>0</v>
      </c>
      <c r="AL123" s="136">
        <v>0</v>
      </c>
      <c r="AM123" s="136">
        <v>0</v>
      </c>
      <c r="AN123" s="136">
        <v>0</v>
      </c>
      <c r="AO123" s="136">
        <v>0</v>
      </c>
      <c r="AP123" s="136">
        <v>0</v>
      </c>
      <c r="AQ123" s="139">
        <v>0</v>
      </c>
      <c r="AR123" s="139">
        <v>0</v>
      </c>
      <c r="AS123" s="139">
        <v>0</v>
      </c>
      <c r="AT123" s="139">
        <v>0</v>
      </c>
      <c r="AU123" s="122" t="s">
        <v>2121</v>
      </c>
      <c r="AV123" s="230">
        <v>0</v>
      </c>
      <c r="AW123" s="230">
        <v>0</v>
      </c>
      <c r="AX123" s="230" t="s">
        <v>3622</v>
      </c>
      <c r="AY123" s="141">
        <v>8</v>
      </c>
      <c r="AZ123" s="70">
        <v>1</v>
      </c>
      <c r="BA123" s="70">
        <v>1</v>
      </c>
      <c r="BB123" s="70">
        <v>1</v>
      </c>
      <c r="BC123" s="70">
        <v>1</v>
      </c>
      <c r="BD123" s="70">
        <v>1</v>
      </c>
      <c r="BE123" s="70">
        <v>1</v>
      </c>
      <c r="BF123" s="70">
        <v>1</v>
      </c>
      <c r="BG123" s="71">
        <v>0</v>
      </c>
      <c r="BH123" s="71">
        <v>0</v>
      </c>
      <c r="BI123" s="71">
        <v>0</v>
      </c>
      <c r="BJ123" s="71">
        <v>0</v>
      </c>
      <c r="BK123" s="71">
        <v>0</v>
      </c>
      <c r="BL123" s="70">
        <v>1</v>
      </c>
      <c r="BM123" s="70">
        <v>1</v>
      </c>
      <c r="BN123" s="70">
        <v>1</v>
      </c>
      <c r="BO123" s="70">
        <v>0</v>
      </c>
      <c r="BP123" s="403">
        <v>0</v>
      </c>
      <c r="BQ123" s="403">
        <v>440243</v>
      </c>
      <c r="BR123" s="403">
        <v>0</v>
      </c>
      <c r="BS123" s="403">
        <v>0</v>
      </c>
      <c r="BT123" s="403">
        <v>0</v>
      </c>
      <c r="BU123" s="403">
        <v>0</v>
      </c>
      <c r="BV123" s="403">
        <v>0</v>
      </c>
      <c r="BW123" s="403">
        <v>0</v>
      </c>
      <c r="BX123" s="403">
        <v>0</v>
      </c>
      <c r="BY123" s="403">
        <v>0</v>
      </c>
      <c r="BZ123" s="401">
        <v>0</v>
      </c>
      <c r="CA123" s="401">
        <v>0</v>
      </c>
      <c r="CB123" s="401">
        <v>0</v>
      </c>
      <c r="CC123" s="401">
        <v>0</v>
      </c>
      <c r="CD123" s="401">
        <v>0</v>
      </c>
      <c r="CE123" s="401">
        <v>0</v>
      </c>
      <c r="CF123" s="401">
        <v>0</v>
      </c>
      <c r="CG123" s="401">
        <v>0</v>
      </c>
      <c r="CH123" s="401">
        <v>0</v>
      </c>
      <c r="CI123" s="401">
        <v>0</v>
      </c>
      <c r="CJ123" s="401">
        <v>0</v>
      </c>
      <c r="CK123" s="401">
        <v>0</v>
      </c>
      <c r="CL123" s="401">
        <v>0</v>
      </c>
      <c r="CM123" s="401">
        <v>0</v>
      </c>
      <c r="CN123" s="401">
        <v>0</v>
      </c>
      <c r="CO123" s="401">
        <v>0</v>
      </c>
      <c r="CP123" s="401">
        <v>0</v>
      </c>
      <c r="CQ123" s="401">
        <v>0</v>
      </c>
      <c r="CR123" s="401">
        <v>0</v>
      </c>
      <c r="CS123" s="401">
        <v>0</v>
      </c>
      <c r="CT123" s="401">
        <v>0</v>
      </c>
      <c r="CU123" s="401">
        <v>0</v>
      </c>
      <c r="CV123" s="401">
        <v>0</v>
      </c>
      <c r="CW123" s="401">
        <v>0</v>
      </c>
      <c r="CX123" s="401">
        <v>0</v>
      </c>
      <c r="CY123" s="401">
        <v>0</v>
      </c>
      <c r="CZ123" s="401">
        <v>0</v>
      </c>
      <c r="DA123" s="401">
        <v>0</v>
      </c>
      <c r="DB123" s="401">
        <v>0</v>
      </c>
      <c r="DC123" s="401">
        <v>0</v>
      </c>
      <c r="DD123" s="401">
        <v>0</v>
      </c>
      <c r="DE123" s="401">
        <v>0</v>
      </c>
      <c r="DF123" s="401">
        <v>0</v>
      </c>
      <c r="DG123" s="403">
        <v>0</v>
      </c>
      <c r="DH123" s="403">
        <v>0</v>
      </c>
      <c r="DI123" s="403">
        <v>0</v>
      </c>
      <c r="DJ123" s="403">
        <v>0</v>
      </c>
      <c r="DK123" s="403">
        <v>0</v>
      </c>
      <c r="DL123" s="403">
        <v>0</v>
      </c>
      <c r="DM123" s="403">
        <v>0</v>
      </c>
      <c r="DN123" s="403">
        <v>0</v>
      </c>
      <c r="DO123" s="403">
        <v>0</v>
      </c>
      <c r="DP123" s="403">
        <v>0</v>
      </c>
      <c r="DQ123" s="403">
        <v>0</v>
      </c>
      <c r="DR123" s="403">
        <v>0</v>
      </c>
      <c r="DS123" s="403">
        <v>0</v>
      </c>
      <c r="DT123" s="403">
        <v>0</v>
      </c>
      <c r="DU123" s="403">
        <v>0</v>
      </c>
      <c r="DV123" s="403">
        <v>0</v>
      </c>
      <c r="DW123" s="403">
        <v>0</v>
      </c>
      <c r="DX123" s="403">
        <v>0</v>
      </c>
      <c r="DY123" s="403">
        <v>0</v>
      </c>
      <c r="DZ123" s="403">
        <v>0</v>
      </c>
      <c r="EA123" s="403">
        <v>0</v>
      </c>
      <c r="EB123" s="403">
        <v>0</v>
      </c>
      <c r="EC123" s="403">
        <v>0</v>
      </c>
      <c r="ED123" s="403">
        <v>0</v>
      </c>
      <c r="EE123" s="403">
        <v>0</v>
      </c>
      <c r="EF123" s="403">
        <v>0</v>
      </c>
      <c r="EG123" s="403">
        <v>0</v>
      </c>
      <c r="EH123" s="403">
        <v>0</v>
      </c>
      <c r="EI123" s="403">
        <v>0</v>
      </c>
      <c r="EJ123" s="403">
        <v>0</v>
      </c>
      <c r="EK123" s="403">
        <v>0</v>
      </c>
      <c r="EL123" s="403">
        <v>0</v>
      </c>
      <c r="EM123" s="403">
        <v>0</v>
      </c>
      <c r="EN123" s="403">
        <v>0</v>
      </c>
      <c r="EO123" s="403">
        <v>0</v>
      </c>
      <c r="EP123" s="403">
        <v>0</v>
      </c>
      <c r="EQ123" s="403">
        <v>0</v>
      </c>
      <c r="ER123" s="403">
        <v>0</v>
      </c>
      <c r="ES123" s="403">
        <v>0</v>
      </c>
      <c r="ET123" s="403">
        <v>0</v>
      </c>
      <c r="EU123" s="403">
        <v>0</v>
      </c>
      <c r="EV123" s="403">
        <v>0</v>
      </c>
      <c r="EW123" s="403">
        <v>0</v>
      </c>
      <c r="EX123" s="404">
        <v>0</v>
      </c>
      <c r="EY123" s="404">
        <v>0</v>
      </c>
      <c r="EZ123" s="404">
        <v>0</v>
      </c>
      <c r="FA123" s="404">
        <v>0</v>
      </c>
      <c r="FB123" s="404">
        <v>0</v>
      </c>
      <c r="FC123" s="404">
        <v>0</v>
      </c>
      <c r="FD123" s="404">
        <v>0</v>
      </c>
      <c r="FE123" s="404">
        <v>0</v>
      </c>
      <c r="FF123" s="404">
        <v>0</v>
      </c>
      <c r="FG123" s="404">
        <v>0</v>
      </c>
      <c r="FH123" s="404">
        <v>0</v>
      </c>
      <c r="FI123" s="404">
        <v>0</v>
      </c>
      <c r="FJ123" s="404">
        <v>0</v>
      </c>
      <c r="FK123" s="404">
        <v>0</v>
      </c>
      <c r="FL123" s="404">
        <v>0</v>
      </c>
      <c r="FM123" s="404">
        <v>0</v>
      </c>
      <c r="FN123" s="404">
        <v>0</v>
      </c>
      <c r="FO123" s="404">
        <v>0</v>
      </c>
      <c r="FP123" s="404">
        <v>0</v>
      </c>
      <c r="FQ123" s="404">
        <v>0</v>
      </c>
      <c r="FR123" s="404">
        <v>0</v>
      </c>
      <c r="FS123" s="404">
        <v>0</v>
      </c>
      <c r="FT123" s="404">
        <v>0</v>
      </c>
      <c r="FU123" s="404">
        <v>0</v>
      </c>
      <c r="FV123" s="404">
        <v>0</v>
      </c>
      <c r="FW123" s="404">
        <v>0</v>
      </c>
      <c r="FX123" s="404">
        <v>0</v>
      </c>
      <c r="FY123" s="404">
        <v>0</v>
      </c>
      <c r="FZ123" s="404">
        <v>0</v>
      </c>
      <c r="GA123" s="404">
        <v>0</v>
      </c>
      <c r="GB123" s="404">
        <v>0</v>
      </c>
      <c r="GC123" s="404">
        <v>0</v>
      </c>
      <c r="GD123" s="404">
        <v>0</v>
      </c>
      <c r="GE123" s="404">
        <v>0</v>
      </c>
      <c r="GF123" s="404">
        <v>0</v>
      </c>
      <c r="GG123" s="404">
        <v>0</v>
      </c>
      <c r="GH123" s="404">
        <v>0</v>
      </c>
      <c r="GI123" s="404">
        <v>0</v>
      </c>
      <c r="GJ123" s="404">
        <v>0</v>
      </c>
      <c r="GK123" s="404">
        <v>0</v>
      </c>
      <c r="GL123" s="404">
        <v>0</v>
      </c>
      <c r="GM123" s="404">
        <v>0</v>
      </c>
      <c r="GN123" s="404">
        <v>0</v>
      </c>
      <c r="GO123" s="404">
        <v>0</v>
      </c>
      <c r="GP123" s="404">
        <v>0</v>
      </c>
      <c r="GQ123" s="404">
        <v>0</v>
      </c>
      <c r="GR123" s="404">
        <v>0</v>
      </c>
      <c r="GS123" s="404">
        <v>0</v>
      </c>
      <c r="GT123" s="404">
        <v>0</v>
      </c>
      <c r="GU123" s="404">
        <v>0</v>
      </c>
      <c r="GV123" s="404">
        <v>0</v>
      </c>
      <c r="GW123" s="404">
        <v>0</v>
      </c>
      <c r="GX123" s="404">
        <v>0</v>
      </c>
      <c r="GY123" s="404">
        <v>0</v>
      </c>
      <c r="GZ123" s="404">
        <v>0</v>
      </c>
      <c r="HA123" s="404">
        <v>0</v>
      </c>
      <c r="HB123" s="404">
        <v>0</v>
      </c>
      <c r="HC123" s="404">
        <v>0</v>
      </c>
      <c r="HD123" s="404">
        <v>0</v>
      </c>
      <c r="HE123" s="404">
        <v>0</v>
      </c>
      <c r="HF123" s="404">
        <v>0</v>
      </c>
      <c r="HG123" s="404">
        <v>0</v>
      </c>
      <c r="HH123" s="404">
        <v>0</v>
      </c>
      <c r="HI123" s="404">
        <v>0</v>
      </c>
      <c r="HJ123" s="404">
        <v>0</v>
      </c>
      <c r="HK123" s="404">
        <v>0</v>
      </c>
      <c r="HL123" s="404">
        <v>0</v>
      </c>
      <c r="HM123" s="404">
        <v>0</v>
      </c>
      <c r="HN123" s="404">
        <v>0</v>
      </c>
      <c r="HO123" s="404">
        <v>0</v>
      </c>
      <c r="HP123" s="404">
        <v>0</v>
      </c>
      <c r="HQ123" s="404">
        <v>0</v>
      </c>
      <c r="HR123" s="404">
        <v>0</v>
      </c>
      <c r="HS123" s="404">
        <v>0</v>
      </c>
      <c r="HT123" s="404">
        <v>0</v>
      </c>
      <c r="HU123" s="404">
        <v>0</v>
      </c>
      <c r="HV123" s="404">
        <v>0</v>
      </c>
      <c r="HW123" s="404">
        <v>0</v>
      </c>
      <c r="HX123" s="404">
        <v>0</v>
      </c>
      <c r="HY123" s="404">
        <v>0</v>
      </c>
      <c r="HZ123" s="404">
        <v>0</v>
      </c>
      <c r="IA123" s="404">
        <v>0</v>
      </c>
      <c r="IB123" s="401">
        <v>0</v>
      </c>
    </row>
    <row r="124" spans="1:236" s="180" customFormat="1" ht="90" customHeight="1" x14ac:dyDescent="0.25">
      <c r="A124" s="137" t="s">
        <v>2026</v>
      </c>
      <c r="B124" s="138" t="s">
        <v>2027</v>
      </c>
      <c r="C124" s="138" t="s">
        <v>3518</v>
      </c>
      <c r="D124" s="121" t="s">
        <v>73</v>
      </c>
      <c r="E124" s="138" t="s">
        <v>2127</v>
      </c>
      <c r="F124" s="118" t="s">
        <v>2038</v>
      </c>
      <c r="G124" s="118" t="s">
        <v>2039</v>
      </c>
      <c r="H124" s="142" t="s">
        <v>77</v>
      </c>
      <c r="I124" s="118" t="s">
        <v>2040</v>
      </c>
      <c r="J124" s="142">
        <v>40</v>
      </c>
      <c r="K124" s="227" t="s">
        <v>79</v>
      </c>
      <c r="L124" s="142"/>
      <c r="M124" s="142"/>
      <c r="N124" s="142" t="s">
        <v>81</v>
      </c>
      <c r="O124" s="13" t="s">
        <v>217</v>
      </c>
      <c r="P124" s="142" t="s">
        <v>218</v>
      </c>
      <c r="Q124" s="112" t="s">
        <v>100</v>
      </c>
      <c r="R124" s="73" t="s">
        <v>162</v>
      </c>
      <c r="S124" s="142" t="s">
        <v>99</v>
      </c>
      <c r="T124" s="142" t="s">
        <v>2034</v>
      </c>
      <c r="U124" s="142" t="s">
        <v>87</v>
      </c>
      <c r="V124" s="117">
        <v>1</v>
      </c>
      <c r="W124" s="136">
        <v>404805</v>
      </c>
      <c r="X124" s="136">
        <v>20000</v>
      </c>
      <c r="Y124" s="136">
        <v>0</v>
      </c>
      <c r="Z124" s="136">
        <v>312067</v>
      </c>
      <c r="AA124" s="136">
        <v>0</v>
      </c>
      <c r="AB124" s="136">
        <v>0</v>
      </c>
      <c r="AC124" s="136">
        <v>0</v>
      </c>
      <c r="AD124" s="136">
        <v>0</v>
      </c>
      <c r="AE124" s="139">
        <v>0</v>
      </c>
      <c r="AF124" s="139">
        <v>0</v>
      </c>
      <c r="AG124" s="139">
        <v>0</v>
      </c>
      <c r="AH124" s="139">
        <v>0</v>
      </c>
      <c r="AI124" s="116" t="s">
        <v>88</v>
      </c>
      <c r="AJ124" s="136">
        <v>0</v>
      </c>
      <c r="AK124" s="136">
        <v>0</v>
      </c>
      <c r="AL124" s="136">
        <v>0</v>
      </c>
      <c r="AM124" s="136">
        <v>0</v>
      </c>
      <c r="AN124" s="136">
        <v>0</v>
      </c>
      <c r="AO124" s="136">
        <v>0</v>
      </c>
      <c r="AP124" s="136">
        <v>0</v>
      </c>
      <c r="AQ124" s="139">
        <v>0</v>
      </c>
      <c r="AR124" s="139">
        <v>0</v>
      </c>
      <c r="AS124" s="139">
        <v>0</v>
      </c>
      <c r="AT124" s="139">
        <v>0</v>
      </c>
      <c r="AU124" s="118" t="s">
        <v>2042</v>
      </c>
      <c r="AV124" s="230">
        <v>0</v>
      </c>
      <c r="AW124" s="230">
        <v>0</v>
      </c>
      <c r="AX124" s="230" t="s">
        <v>3594</v>
      </c>
      <c r="AY124" s="141">
        <v>7</v>
      </c>
      <c r="AZ124" s="70">
        <v>0</v>
      </c>
      <c r="BA124" s="70">
        <v>1</v>
      </c>
      <c r="BB124" s="70">
        <v>1</v>
      </c>
      <c r="BC124" s="70">
        <v>1</v>
      </c>
      <c r="BD124" s="70">
        <v>1</v>
      </c>
      <c r="BE124" s="70">
        <v>1</v>
      </c>
      <c r="BF124" s="70">
        <v>1</v>
      </c>
      <c r="BG124" s="71">
        <v>0</v>
      </c>
      <c r="BH124" s="71">
        <v>1</v>
      </c>
      <c r="BI124" s="71">
        <v>0</v>
      </c>
      <c r="BJ124" s="71">
        <v>0</v>
      </c>
      <c r="BK124" s="71">
        <v>1</v>
      </c>
      <c r="BL124" s="70">
        <v>1</v>
      </c>
      <c r="BM124" s="70">
        <v>0</v>
      </c>
      <c r="BN124" s="70">
        <v>0</v>
      </c>
      <c r="BO124" s="70">
        <v>0</v>
      </c>
      <c r="BP124" s="403">
        <v>0</v>
      </c>
      <c r="BQ124" s="403">
        <v>312067</v>
      </c>
      <c r="BR124" s="403">
        <v>0</v>
      </c>
      <c r="BS124" s="403">
        <v>0</v>
      </c>
      <c r="BT124" s="403">
        <v>0</v>
      </c>
      <c r="BU124" s="403">
        <v>0</v>
      </c>
      <c r="BV124" s="403">
        <v>0</v>
      </c>
      <c r="BW124" s="403">
        <v>0</v>
      </c>
      <c r="BX124" s="403">
        <v>0</v>
      </c>
      <c r="BY124" s="403">
        <v>0</v>
      </c>
      <c r="BZ124" s="401">
        <v>0</v>
      </c>
      <c r="CA124" s="401">
        <v>0</v>
      </c>
      <c r="CB124" s="401">
        <v>0</v>
      </c>
      <c r="CC124" s="401">
        <v>0</v>
      </c>
      <c r="CD124" s="401">
        <v>0</v>
      </c>
      <c r="CE124" s="401">
        <v>0</v>
      </c>
      <c r="CF124" s="401">
        <v>0</v>
      </c>
      <c r="CG124" s="401">
        <v>0</v>
      </c>
      <c r="CH124" s="401">
        <v>0</v>
      </c>
      <c r="CI124" s="401">
        <v>0</v>
      </c>
      <c r="CJ124" s="401">
        <v>0</v>
      </c>
      <c r="CK124" s="401">
        <v>0</v>
      </c>
      <c r="CL124" s="401">
        <v>0</v>
      </c>
      <c r="CM124" s="401">
        <v>0</v>
      </c>
      <c r="CN124" s="401">
        <v>0</v>
      </c>
      <c r="CO124" s="401">
        <v>0</v>
      </c>
      <c r="CP124" s="401">
        <v>0</v>
      </c>
      <c r="CQ124" s="401">
        <v>0</v>
      </c>
      <c r="CR124" s="401">
        <v>0</v>
      </c>
      <c r="CS124" s="401">
        <v>0</v>
      </c>
      <c r="CT124" s="401">
        <v>0</v>
      </c>
      <c r="CU124" s="401">
        <v>0</v>
      </c>
      <c r="CV124" s="401">
        <v>0</v>
      </c>
      <c r="CW124" s="401">
        <v>0</v>
      </c>
      <c r="CX124" s="401">
        <v>0</v>
      </c>
      <c r="CY124" s="401">
        <v>0</v>
      </c>
      <c r="CZ124" s="401">
        <v>0</v>
      </c>
      <c r="DA124" s="401">
        <v>0</v>
      </c>
      <c r="DB124" s="401">
        <v>0</v>
      </c>
      <c r="DC124" s="401">
        <v>0</v>
      </c>
      <c r="DD124" s="401">
        <v>0</v>
      </c>
      <c r="DE124" s="401">
        <v>0</v>
      </c>
      <c r="DF124" s="401">
        <v>0</v>
      </c>
      <c r="DG124" s="403">
        <v>0</v>
      </c>
      <c r="DH124" s="403">
        <v>0</v>
      </c>
      <c r="DI124" s="403">
        <v>0</v>
      </c>
      <c r="DJ124" s="403">
        <v>0</v>
      </c>
      <c r="DK124" s="403">
        <v>0</v>
      </c>
      <c r="DL124" s="403">
        <v>0</v>
      </c>
      <c r="DM124" s="403">
        <v>0</v>
      </c>
      <c r="DN124" s="403">
        <v>0</v>
      </c>
      <c r="DO124" s="403">
        <v>0</v>
      </c>
      <c r="DP124" s="403">
        <v>0</v>
      </c>
      <c r="DQ124" s="403">
        <v>0</v>
      </c>
      <c r="DR124" s="403">
        <v>0</v>
      </c>
      <c r="DS124" s="403">
        <v>0</v>
      </c>
      <c r="DT124" s="403">
        <v>0</v>
      </c>
      <c r="DU124" s="403">
        <v>0</v>
      </c>
      <c r="DV124" s="403">
        <v>0</v>
      </c>
      <c r="DW124" s="403">
        <v>0</v>
      </c>
      <c r="DX124" s="403">
        <v>0</v>
      </c>
      <c r="DY124" s="403">
        <v>0</v>
      </c>
      <c r="DZ124" s="403">
        <v>0</v>
      </c>
      <c r="EA124" s="403">
        <v>0</v>
      </c>
      <c r="EB124" s="403">
        <v>0</v>
      </c>
      <c r="EC124" s="403">
        <v>0</v>
      </c>
      <c r="ED124" s="403">
        <v>0</v>
      </c>
      <c r="EE124" s="403">
        <v>0</v>
      </c>
      <c r="EF124" s="403">
        <v>0</v>
      </c>
      <c r="EG124" s="403">
        <v>0</v>
      </c>
      <c r="EH124" s="403">
        <v>0</v>
      </c>
      <c r="EI124" s="403">
        <v>0</v>
      </c>
      <c r="EJ124" s="403">
        <v>0</v>
      </c>
      <c r="EK124" s="403">
        <v>0</v>
      </c>
      <c r="EL124" s="403">
        <v>0</v>
      </c>
      <c r="EM124" s="403">
        <v>0</v>
      </c>
      <c r="EN124" s="403">
        <v>0</v>
      </c>
      <c r="EO124" s="403">
        <v>0</v>
      </c>
      <c r="EP124" s="403">
        <v>0</v>
      </c>
      <c r="EQ124" s="403">
        <v>0</v>
      </c>
      <c r="ER124" s="403">
        <v>0</v>
      </c>
      <c r="ES124" s="403">
        <v>0</v>
      </c>
      <c r="ET124" s="403">
        <v>0</v>
      </c>
      <c r="EU124" s="403">
        <v>0</v>
      </c>
      <c r="EV124" s="403">
        <v>0</v>
      </c>
      <c r="EW124" s="403">
        <v>0</v>
      </c>
      <c r="EX124" s="404">
        <v>0</v>
      </c>
      <c r="EY124" s="404">
        <v>0</v>
      </c>
      <c r="EZ124" s="404">
        <v>0</v>
      </c>
      <c r="FA124" s="404">
        <v>0</v>
      </c>
      <c r="FB124" s="404">
        <v>0</v>
      </c>
      <c r="FC124" s="404">
        <v>0</v>
      </c>
      <c r="FD124" s="404">
        <v>0</v>
      </c>
      <c r="FE124" s="404">
        <v>0</v>
      </c>
      <c r="FF124" s="404">
        <v>0</v>
      </c>
      <c r="FG124" s="404">
        <v>0</v>
      </c>
      <c r="FH124" s="404">
        <v>0</v>
      </c>
      <c r="FI124" s="404">
        <v>0</v>
      </c>
      <c r="FJ124" s="404">
        <v>0</v>
      </c>
      <c r="FK124" s="404">
        <v>0</v>
      </c>
      <c r="FL124" s="404">
        <v>0</v>
      </c>
      <c r="FM124" s="404">
        <v>0</v>
      </c>
      <c r="FN124" s="404">
        <v>0</v>
      </c>
      <c r="FO124" s="404">
        <v>0</v>
      </c>
      <c r="FP124" s="404">
        <v>0</v>
      </c>
      <c r="FQ124" s="404">
        <v>0</v>
      </c>
      <c r="FR124" s="404">
        <v>0</v>
      </c>
      <c r="FS124" s="404">
        <v>0</v>
      </c>
      <c r="FT124" s="404">
        <v>0</v>
      </c>
      <c r="FU124" s="404">
        <v>0</v>
      </c>
      <c r="FV124" s="404">
        <v>0</v>
      </c>
      <c r="FW124" s="404">
        <v>0</v>
      </c>
      <c r="FX124" s="404">
        <v>0</v>
      </c>
      <c r="FY124" s="404">
        <v>0</v>
      </c>
      <c r="FZ124" s="404">
        <v>0</v>
      </c>
      <c r="GA124" s="404">
        <v>0</v>
      </c>
      <c r="GB124" s="404">
        <v>0</v>
      </c>
      <c r="GC124" s="404">
        <v>0</v>
      </c>
      <c r="GD124" s="404">
        <v>0</v>
      </c>
      <c r="GE124" s="404">
        <v>0</v>
      </c>
      <c r="GF124" s="404">
        <v>0</v>
      </c>
      <c r="GG124" s="404">
        <v>0</v>
      </c>
      <c r="GH124" s="404">
        <v>0</v>
      </c>
      <c r="GI124" s="404">
        <v>0</v>
      </c>
      <c r="GJ124" s="404">
        <v>0</v>
      </c>
      <c r="GK124" s="404">
        <v>0</v>
      </c>
      <c r="GL124" s="404">
        <v>0</v>
      </c>
      <c r="GM124" s="404">
        <v>0</v>
      </c>
      <c r="GN124" s="404">
        <v>0</v>
      </c>
      <c r="GO124" s="404">
        <v>0</v>
      </c>
      <c r="GP124" s="404">
        <v>0</v>
      </c>
      <c r="GQ124" s="404">
        <v>0</v>
      </c>
      <c r="GR124" s="404">
        <v>0</v>
      </c>
      <c r="GS124" s="404">
        <v>0</v>
      </c>
      <c r="GT124" s="404">
        <v>0</v>
      </c>
      <c r="GU124" s="404">
        <v>0</v>
      </c>
      <c r="GV124" s="404">
        <v>0</v>
      </c>
      <c r="GW124" s="404">
        <v>0</v>
      </c>
      <c r="GX124" s="404">
        <v>0</v>
      </c>
      <c r="GY124" s="404">
        <v>0</v>
      </c>
      <c r="GZ124" s="404">
        <v>0</v>
      </c>
      <c r="HA124" s="404">
        <v>0</v>
      </c>
      <c r="HB124" s="404">
        <v>0</v>
      </c>
      <c r="HC124" s="404">
        <v>0</v>
      </c>
      <c r="HD124" s="404">
        <v>0</v>
      </c>
      <c r="HE124" s="404">
        <v>0</v>
      </c>
      <c r="HF124" s="404">
        <v>0</v>
      </c>
      <c r="HG124" s="404">
        <v>0</v>
      </c>
      <c r="HH124" s="404">
        <v>0</v>
      </c>
      <c r="HI124" s="404">
        <v>0</v>
      </c>
      <c r="HJ124" s="404">
        <v>0</v>
      </c>
      <c r="HK124" s="404">
        <v>0</v>
      </c>
      <c r="HL124" s="404">
        <v>0</v>
      </c>
      <c r="HM124" s="404">
        <v>0</v>
      </c>
      <c r="HN124" s="404">
        <v>0</v>
      </c>
      <c r="HO124" s="404">
        <v>0</v>
      </c>
      <c r="HP124" s="404">
        <v>0</v>
      </c>
      <c r="HQ124" s="404">
        <v>0</v>
      </c>
      <c r="HR124" s="404">
        <v>0</v>
      </c>
      <c r="HS124" s="404">
        <v>0</v>
      </c>
      <c r="HT124" s="404">
        <v>0</v>
      </c>
      <c r="HU124" s="404">
        <v>0</v>
      </c>
      <c r="HV124" s="404">
        <v>0</v>
      </c>
      <c r="HW124" s="404">
        <v>0</v>
      </c>
      <c r="HX124" s="404">
        <v>0</v>
      </c>
      <c r="HY124" s="404">
        <v>0</v>
      </c>
      <c r="HZ124" s="404">
        <v>0</v>
      </c>
      <c r="IA124" s="404">
        <v>0</v>
      </c>
      <c r="IB124" s="401">
        <v>0</v>
      </c>
    </row>
  </sheetData>
  <autoFilter ref="A2:IB124">
    <sortState ref="A3:IB124">
      <sortCondition descending="1" ref="IB2:IB124"/>
    </sortState>
  </autoFilter>
  <mergeCells count="8">
    <mergeCell ref="EX1:GK1"/>
    <mergeCell ref="GL1:HY1"/>
    <mergeCell ref="A1:V1"/>
    <mergeCell ref="W1:AH1"/>
    <mergeCell ref="AI1:AT1"/>
    <mergeCell ref="AV1:BO1"/>
    <mergeCell ref="BP1:DF1"/>
    <mergeCell ref="DG1:EW1"/>
  </mergeCells>
  <conditionalFormatting sqref="D1:D2 D125:D1048576">
    <cfRule type="cellIs" dxfId="16" priority="16" operator="equal">
      <formula>"R"</formula>
    </cfRule>
  </conditionalFormatting>
  <conditionalFormatting sqref="D3:D120">
    <cfRule type="cellIs" dxfId="15" priority="1" operator="equal">
      <formula>"R"</formula>
    </cfRule>
  </conditionalFormatting>
  <conditionalFormatting sqref="AZ3:BO124">
    <cfRule type="colorScale" priority="2">
      <colorScale>
        <cfvo type="num" val="0"/>
        <cfvo type="num" val="1"/>
        <color theme="5" tint="0.59999389629810485"/>
        <color theme="6" tint="0.59999389629810485"/>
      </colorScale>
    </cfRule>
  </conditionalFormatting>
  <conditionalFormatting sqref="AY3:AY124">
    <cfRule type="colorScale" priority="3">
      <colorScale>
        <cfvo type="min"/>
        <cfvo type="max"/>
        <color theme="0"/>
        <color rgb="FF1E4E9D"/>
      </colorScale>
    </cfRule>
  </conditionalFormatting>
  <hyperlinks>
    <hyperlink ref="AI82" r:id="rId1"/>
  </hyperlink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C40"/>
  <sheetViews>
    <sheetView zoomScale="80" zoomScaleNormal="80" workbookViewId="0">
      <pane xSplit="1" ySplit="2" topLeftCell="B3" activePane="bottomRight" state="frozen"/>
      <selection pane="topRight" activeCell="B1" sqref="B1"/>
      <selection pane="bottomLeft" activeCell="A3" sqref="A3"/>
      <selection pane="bottomRight" activeCell="E38" sqref="E38"/>
    </sheetView>
  </sheetViews>
  <sheetFormatPr defaultRowHeight="12.75" x14ac:dyDescent="0.2"/>
  <cols>
    <col min="1" max="1" width="7.42578125" style="319" customWidth="1"/>
    <col min="2" max="2" width="25.7109375" style="319" customWidth="1"/>
    <col min="3" max="3" width="15.7109375" style="319" customWidth="1"/>
    <col min="4" max="4" width="8.42578125" style="319" customWidth="1"/>
    <col min="5" max="8" width="45.7109375" style="319" customWidth="1"/>
    <col min="9" max="9" width="25.42578125" style="319" customWidth="1"/>
    <col min="10" max="10" width="21" style="319" customWidth="1"/>
    <col min="11" max="11" width="23.7109375" style="319" customWidth="1"/>
    <col min="12" max="12" width="20" style="320" customWidth="1"/>
    <col min="13" max="13" width="25.7109375" style="319" customWidth="1"/>
    <col min="14" max="14" width="22.5703125" style="319" customWidth="1"/>
    <col min="15" max="22" width="25.7109375" style="319" customWidth="1"/>
    <col min="23" max="46" width="18.7109375" style="319" customWidth="1"/>
    <col min="47" max="47" width="25.7109375" style="319" customWidth="1"/>
    <col min="48" max="50" width="18.7109375" style="319" customWidth="1"/>
    <col min="51" max="67" width="18.7109375" style="178" customWidth="1"/>
    <col min="68" max="236" width="15" style="178" customWidth="1"/>
    <col min="237" max="16384" width="9.140625" style="178"/>
  </cols>
  <sheetData>
    <row r="1" spans="1:237" ht="15" customHeight="1" x14ac:dyDescent="0.2">
      <c r="A1" s="487" t="s">
        <v>0</v>
      </c>
      <c r="B1" s="488"/>
      <c r="C1" s="488"/>
      <c r="D1" s="488"/>
      <c r="E1" s="488"/>
      <c r="F1" s="488"/>
      <c r="G1" s="488"/>
      <c r="H1" s="488"/>
      <c r="I1" s="488"/>
      <c r="J1" s="488"/>
      <c r="K1" s="488"/>
      <c r="L1" s="488"/>
      <c r="M1" s="488"/>
      <c r="N1" s="488"/>
      <c r="O1" s="488"/>
      <c r="P1" s="488"/>
      <c r="Q1" s="488"/>
      <c r="R1" s="488"/>
      <c r="S1" s="488"/>
      <c r="T1" s="488"/>
      <c r="U1" s="488"/>
      <c r="V1" s="489"/>
      <c r="W1" s="490" t="s">
        <v>22</v>
      </c>
      <c r="X1" s="490"/>
      <c r="Y1" s="490"/>
      <c r="Z1" s="490"/>
      <c r="AA1" s="490"/>
      <c r="AB1" s="490"/>
      <c r="AC1" s="490"/>
      <c r="AD1" s="490"/>
      <c r="AE1" s="490"/>
      <c r="AF1" s="490"/>
      <c r="AG1" s="490"/>
      <c r="AH1" s="490"/>
      <c r="AI1" s="491" t="s">
        <v>35</v>
      </c>
      <c r="AJ1" s="491"/>
      <c r="AK1" s="491"/>
      <c r="AL1" s="491"/>
      <c r="AM1" s="491"/>
      <c r="AN1" s="491"/>
      <c r="AO1" s="491"/>
      <c r="AP1" s="491"/>
      <c r="AQ1" s="491"/>
      <c r="AR1" s="491"/>
      <c r="AS1" s="491"/>
      <c r="AT1" s="491"/>
      <c r="AU1" s="389" t="s">
        <v>48</v>
      </c>
      <c r="AV1" s="492" t="s">
        <v>49</v>
      </c>
      <c r="AW1" s="492"/>
      <c r="AX1" s="492"/>
      <c r="AY1" s="492"/>
      <c r="AZ1" s="492"/>
      <c r="BA1" s="492"/>
      <c r="BB1" s="492"/>
      <c r="BC1" s="492"/>
      <c r="BD1" s="492"/>
      <c r="BE1" s="492"/>
      <c r="BF1" s="492"/>
      <c r="BG1" s="492"/>
      <c r="BH1" s="492"/>
      <c r="BI1" s="492"/>
      <c r="BJ1" s="492"/>
      <c r="BK1" s="492"/>
      <c r="BL1" s="492"/>
      <c r="BM1" s="492"/>
      <c r="BN1" s="492"/>
      <c r="BO1" s="492"/>
      <c r="BP1" s="483" t="s">
        <v>2269</v>
      </c>
      <c r="BQ1" s="484"/>
      <c r="BR1" s="484"/>
      <c r="BS1" s="484"/>
      <c r="BT1" s="484"/>
      <c r="BU1" s="484"/>
      <c r="BV1" s="484"/>
      <c r="BW1" s="484"/>
      <c r="BX1" s="484"/>
      <c r="BY1" s="484"/>
      <c r="BZ1" s="484"/>
      <c r="CA1" s="484"/>
      <c r="CB1" s="484"/>
      <c r="CC1" s="484"/>
      <c r="CD1" s="484"/>
      <c r="CE1" s="484"/>
      <c r="CF1" s="484"/>
      <c r="CG1" s="484"/>
      <c r="CH1" s="484"/>
      <c r="CI1" s="484"/>
      <c r="CJ1" s="484"/>
      <c r="CK1" s="484"/>
      <c r="CL1" s="484"/>
      <c r="CM1" s="484"/>
      <c r="CN1" s="484"/>
      <c r="CO1" s="484"/>
      <c r="CP1" s="484"/>
      <c r="CQ1" s="484"/>
      <c r="CR1" s="484"/>
      <c r="CS1" s="484"/>
      <c r="CT1" s="484"/>
      <c r="CU1" s="484"/>
      <c r="CV1" s="484"/>
      <c r="CW1" s="484"/>
      <c r="CX1" s="484"/>
      <c r="CY1" s="484"/>
      <c r="CZ1" s="484"/>
      <c r="DA1" s="484"/>
      <c r="DB1" s="484"/>
      <c r="DC1" s="484"/>
      <c r="DD1" s="484"/>
      <c r="DE1" s="484"/>
      <c r="DF1" s="485"/>
      <c r="DG1" s="486" t="s">
        <v>2270</v>
      </c>
      <c r="DH1" s="486"/>
      <c r="DI1" s="486"/>
      <c r="DJ1" s="486"/>
      <c r="DK1" s="486"/>
      <c r="DL1" s="486"/>
      <c r="DM1" s="486"/>
      <c r="DN1" s="486"/>
      <c r="DO1" s="486"/>
      <c r="DP1" s="486"/>
      <c r="DQ1" s="486"/>
      <c r="DR1" s="486"/>
      <c r="DS1" s="486"/>
      <c r="DT1" s="486"/>
      <c r="DU1" s="486"/>
      <c r="DV1" s="486"/>
      <c r="DW1" s="486"/>
      <c r="DX1" s="486"/>
      <c r="DY1" s="486"/>
      <c r="DZ1" s="486"/>
      <c r="EA1" s="486"/>
      <c r="EB1" s="486"/>
      <c r="EC1" s="486"/>
      <c r="ED1" s="486"/>
      <c r="EE1" s="486"/>
      <c r="EF1" s="486"/>
      <c r="EG1" s="486"/>
      <c r="EH1" s="486"/>
      <c r="EI1" s="486"/>
      <c r="EJ1" s="486"/>
      <c r="EK1" s="486"/>
      <c r="EL1" s="486"/>
      <c r="EM1" s="486"/>
      <c r="EN1" s="486"/>
      <c r="EO1" s="486"/>
      <c r="EP1" s="486"/>
      <c r="EQ1" s="486"/>
      <c r="ER1" s="486"/>
      <c r="ES1" s="486"/>
      <c r="ET1" s="486"/>
      <c r="EU1" s="486"/>
      <c r="EV1" s="486"/>
      <c r="EW1" s="486"/>
      <c r="EX1" s="486"/>
      <c r="EY1" s="486"/>
      <c r="EZ1" s="486"/>
      <c r="FA1" s="486"/>
      <c r="FB1" s="486"/>
      <c r="FC1" s="486"/>
      <c r="FD1" s="486"/>
      <c r="FE1" s="486"/>
      <c r="FF1" s="486"/>
      <c r="FG1" s="486"/>
      <c r="FH1" s="486"/>
      <c r="FI1" s="486"/>
      <c r="FJ1" s="486"/>
      <c r="FK1" s="486"/>
      <c r="FL1" s="486"/>
      <c r="FM1" s="486"/>
      <c r="FN1" s="486"/>
      <c r="FO1" s="486"/>
      <c r="FP1" s="486"/>
      <c r="FQ1" s="486"/>
      <c r="FR1" s="486"/>
      <c r="FS1" s="486"/>
      <c r="FT1" s="486"/>
      <c r="FU1" s="486"/>
      <c r="FV1" s="486"/>
      <c r="FW1" s="486"/>
      <c r="FX1" s="486"/>
      <c r="FY1" s="486"/>
      <c r="FZ1" s="486"/>
      <c r="GA1" s="486"/>
      <c r="GB1" s="486"/>
      <c r="GC1" s="486"/>
      <c r="GD1" s="486"/>
      <c r="GE1" s="486"/>
      <c r="GF1" s="486"/>
      <c r="GG1" s="486"/>
      <c r="GH1" s="486"/>
      <c r="GI1" s="486"/>
      <c r="GJ1" s="486"/>
      <c r="GK1" s="486"/>
      <c r="GL1" s="481"/>
      <c r="GM1" s="481"/>
      <c r="GN1" s="481"/>
      <c r="GO1" s="481"/>
      <c r="GP1" s="481"/>
      <c r="GQ1" s="481"/>
      <c r="GR1" s="481"/>
      <c r="GS1" s="481"/>
      <c r="GT1" s="481"/>
      <c r="GU1" s="481"/>
      <c r="GV1" s="481"/>
      <c r="GW1" s="481"/>
      <c r="GX1" s="481"/>
      <c r="GY1" s="481"/>
      <c r="GZ1" s="481"/>
      <c r="HA1" s="481"/>
      <c r="HB1" s="481"/>
      <c r="HC1" s="481"/>
      <c r="HD1" s="481"/>
      <c r="HE1" s="481"/>
      <c r="HF1" s="481"/>
      <c r="HG1" s="481"/>
      <c r="HH1" s="481"/>
      <c r="HI1" s="481"/>
      <c r="HJ1" s="481"/>
      <c r="HK1" s="481"/>
      <c r="HL1" s="481"/>
      <c r="HM1" s="481"/>
      <c r="HN1" s="481"/>
      <c r="HO1" s="481"/>
      <c r="HP1" s="481"/>
      <c r="HQ1" s="481"/>
      <c r="HR1" s="481"/>
      <c r="HS1" s="481"/>
      <c r="HT1" s="481"/>
      <c r="HU1" s="481"/>
      <c r="HV1" s="481"/>
      <c r="HW1" s="481"/>
      <c r="HX1" s="481"/>
      <c r="HY1" s="482"/>
      <c r="HZ1" s="186"/>
      <c r="IA1" s="186"/>
      <c r="IB1" s="409"/>
      <c r="IC1" s="410"/>
    </row>
    <row r="2" spans="1:237" ht="59.25" customHeight="1" x14ac:dyDescent="0.2">
      <c r="A2" s="1" t="s">
        <v>1</v>
      </c>
      <c r="B2" s="1" t="s">
        <v>2</v>
      </c>
      <c r="C2" s="1" t="s">
        <v>3</v>
      </c>
      <c r="D2" s="1" t="s">
        <v>4</v>
      </c>
      <c r="E2" s="1" t="s">
        <v>5</v>
      </c>
      <c r="F2" s="1" t="s">
        <v>6</v>
      </c>
      <c r="G2" s="1" t="s">
        <v>7</v>
      </c>
      <c r="H2" s="1" t="s">
        <v>8</v>
      </c>
      <c r="I2" s="1" t="s">
        <v>9</v>
      </c>
      <c r="J2" s="1" t="s">
        <v>10</v>
      </c>
      <c r="K2" s="1" t="s">
        <v>11</v>
      </c>
      <c r="L2" s="2" t="s">
        <v>12</v>
      </c>
      <c r="M2" s="1" t="s">
        <v>13</v>
      </c>
      <c r="N2" s="1" t="s">
        <v>14</v>
      </c>
      <c r="O2" s="1" t="s">
        <v>15</v>
      </c>
      <c r="P2" s="1" t="s">
        <v>16</v>
      </c>
      <c r="Q2" s="1" t="s">
        <v>3550</v>
      </c>
      <c r="R2" s="1" t="s">
        <v>17</v>
      </c>
      <c r="S2" s="1" t="s">
        <v>18</v>
      </c>
      <c r="T2" s="1" t="s">
        <v>19</v>
      </c>
      <c r="U2" s="1" t="s">
        <v>20</v>
      </c>
      <c r="V2" s="1" t="s">
        <v>21</v>
      </c>
      <c r="W2" s="10" t="s">
        <v>23</v>
      </c>
      <c r="X2" s="11" t="s">
        <v>24</v>
      </c>
      <c r="Y2" s="12" t="s">
        <v>25</v>
      </c>
      <c r="Z2" s="12" t="s">
        <v>26</v>
      </c>
      <c r="AA2" s="12" t="s">
        <v>27</v>
      </c>
      <c r="AB2" s="12" t="s">
        <v>28</v>
      </c>
      <c r="AC2" s="12" t="s">
        <v>29</v>
      </c>
      <c r="AD2" s="12" t="s">
        <v>30</v>
      </c>
      <c r="AE2" s="12" t="s">
        <v>31</v>
      </c>
      <c r="AF2" s="12" t="s">
        <v>32</v>
      </c>
      <c r="AG2" s="12" t="s">
        <v>33</v>
      </c>
      <c r="AH2" s="12" t="s">
        <v>34</v>
      </c>
      <c r="AI2" s="12" t="s">
        <v>36</v>
      </c>
      <c r="AJ2" s="10" t="s">
        <v>37</v>
      </c>
      <c r="AK2" s="10" t="s">
        <v>38</v>
      </c>
      <c r="AL2" s="12" t="s">
        <v>39</v>
      </c>
      <c r="AM2" s="12" t="s">
        <v>40</v>
      </c>
      <c r="AN2" s="12" t="s">
        <v>41</v>
      </c>
      <c r="AO2" s="12" t="s">
        <v>42</v>
      </c>
      <c r="AP2" s="12" t="s">
        <v>43</v>
      </c>
      <c r="AQ2" s="12" t="s">
        <v>44</v>
      </c>
      <c r="AR2" s="12" t="s">
        <v>45</v>
      </c>
      <c r="AS2" s="12" t="s">
        <v>46</v>
      </c>
      <c r="AT2" s="12" t="s">
        <v>47</v>
      </c>
      <c r="AU2" s="12" t="s">
        <v>48</v>
      </c>
      <c r="AV2" s="12" t="s">
        <v>3563</v>
      </c>
      <c r="AW2" s="12" t="s">
        <v>3564</v>
      </c>
      <c r="AX2" s="12" t="s">
        <v>52</v>
      </c>
      <c r="AY2" s="389" t="s">
        <v>53</v>
      </c>
      <c r="AZ2" s="389" t="s">
        <v>54</v>
      </c>
      <c r="BA2" s="389" t="s">
        <v>55</v>
      </c>
      <c r="BB2" s="389" t="s">
        <v>56</v>
      </c>
      <c r="BC2" s="389" t="s">
        <v>57</v>
      </c>
      <c r="BD2" s="389" t="s">
        <v>58</v>
      </c>
      <c r="BE2" s="389" t="s">
        <v>59</v>
      </c>
      <c r="BF2" s="3" t="s">
        <v>60</v>
      </c>
      <c r="BG2" s="3" t="s">
        <v>61</v>
      </c>
      <c r="BH2" s="389" t="s">
        <v>62</v>
      </c>
      <c r="BI2" s="3" t="s">
        <v>63</v>
      </c>
      <c r="BJ2" s="3" t="s">
        <v>64</v>
      </c>
      <c r="BK2" s="3" t="s">
        <v>65</v>
      </c>
      <c r="BL2" s="389" t="s">
        <v>66</v>
      </c>
      <c r="BM2" s="389" t="s">
        <v>67</v>
      </c>
      <c r="BN2" s="3" t="s">
        <v>68</v>
      </c>
      <c r="BO2" s="3" t="s">
        <v>69</v>
      </c>
      <c r="BP2" s="143" t="s">
        <v>2271</v>
      </c>
      <c r="BQ2" s="143" t="s">
        <v>2272</v>
      </c>
      <c r="BR2" s="143" t="s">
        <v>2273</v>
      </c>
      <c r="BS2" s="143" t="s">
        <v>2274</v>
      </c>
      <c r="BT2" s="143" t="s">
        <v>2275</v>
      </c>
      <c r="BU2" s="143" t="s">
        <v>2276</v>
      </c>
      <c r="BV2" s="143" t="s">
        <v>2277</v>
      </c>
      <c r="BW2" s="143" t="s">
        <v>2278</v>
      </c>
      <c r="BX2" s="143" t="s">
        <v>2279</v>
      </c>
      <c r="BY2" s="143" t="s">
        <v>2280</v>
      </c>
      <c r="BZ2" s="143" t="s">
        <v>2281</v>
      </c>
      <c r="CA2" s="143" t="s">
        <v>2282</v>
      </c>
      <c r="CB2" s="143" t="s">
        <v>2283</v>
      </c>
      <c r="CC2" s="143" t="s">
        <v>2284</v>
      </c>
      <c r="CD2" s="143" t="s">
        <v>2285</v>
      </c>
      <c r="CE2" s="143" t="s">
        <v>2286</v>
      </c>
      <c r="CF2" s="143" t="s">
        <v>2287</v>
      </c>
      <c r="CG2" s="143" t="s">
        <v>2288</v>
      </c>
      <c r="CH2" s="143" t="s">
        <v>2289</v>
      </c>
      <c r="CI2" s="143" t="s">
        <v>2290</v>
      </c>
      <c r="CJ2" s="143" t="s">
        <v>2291</v>
      </c>
      <c r="CK2" s="143" t="s">
        <v>2292</v>
      </c>
      <c r="CL2" s="143" t="s">
        <v>2293</v>
      </c>
      <c r="CM2" s="143" t="s">
        <v>2294</v>
      </c>
      <c r="CN2" s="143" t="s">
        <v>2295</v>
      </c>
      <c r="CO2" s="143" t="s">
        <v>2296</v>
      </c>
      <c r="CP2" s="143" t="s">
        <v>2297</v>
      </c>
      <c r="CQ2" s="143" t="s">
        <v>2298</v>
      </c>
      <c r="CR2" s="143" t="s">
        <v>2299</v>
      </c>
      <c r="CS2" s="143" t="s">
        <v>2300</v>
      </c>
      <c r="CT2" s="143" t="s">
        <v>2301</v>
      </c>
      <c r="CU2" s="143" t="s">
        <v>2302</v>
      </c>
      <c r="CV2" s="143" t="s">
        <v>2303</v>
      </c>
      <c r="CW2" s="143" t="s">
        <v>2304</v>
      </c>
      <c r="CX2" s="143" t="s">
        <v>2305</v>
      </c>
      <c r="CY2" s="143" t="s">
        <v>2306</v>
      </c>
      <c r="CZ2" s="143" t="s">
        <v>2307</v>
      </c>
      <c r="DA2" s="143" t="s">
        <v>2308</v>
      </c>
      <c r="DB2" s="143" t="s">
        <v>2309</v>
      </c>
      <c r="DC2" s="143" t="s">
        <v>2310</v>
      </c>
      <c r="DD2" s="143" t="s">
        <v>2311</v>
      </c>
      <c r="DE2" s="143" t="s">
        <v>2312</v>
      </c>
      <c r="DF2" s="143" t="s">
        <v>2313</v>
      </c>
      <c r="DG2" s="143" t="s">
        <v>2314</v>
      </c>
      <c r="DH2" s="143" t="s">
        <v>2315</v>
      </c>
      <c r="DI2" s="143" t="s">
        <v>2316</v>
      </c>
      <c r="DJ2" s="143" t="s">
        <v>2317</v>
      </c>
      <c r="DK2" s="143" t="s">
        <v>2318</v>
      </c>
      <c r="DL2" s="143" t="s">
        <v>2319</v>
      </c>
      <c r="DM2" s="143" t="s">
        <v>2320</v>
      </c>
      <c r="DN2" s="143" t="s">
        <v>2321</v>
      </c>
      <c r="DO2" s="143" t="s">
        <v>2322</v>
      </c>
      <c r="DP2" s="143" t="s">
        <v>2323</v>
      </c>
      <c r="DQ2" s="143" t="s">
        <v>2324</v>
      </c>
      <c r="DR2" s="143" t="s">
        <v>2325</v>
      </c>
      <c r="DS2" s="143" t="s">
        <v>2326</v>
      </c>
      <c r="DT2" s="143" t="s">
        <v>2327</v>
      </c>
      <c r="DU2" s="143" t="s">
        <v>2328</v>
      </c>
      <c r="DV2" s="143" t="s">
        <v>2329</v>
      </c>
      <c r="DW2" s="143" t="s">
        <v>2330</v>
      </c>
      <c r="DX2" s="143" t="s">
        <v>2331</v>
      </c>
      <c r="DY2" s="143" t="s">
        <v>2332</v>
      </c>
      <c r="DZ2" s="143" t="s">
        <v>2333</v>
      </c>
      <c r="EA2" s="143" t="s">
        <v>2334</v>
      </c>
      <c r="EB2" s="143" t="s">
        <v>2335</v>
      </c>
      <c r="EC2" s="143" t="s">
        <v>2336</v>
      </c>
      <c r="ED2" s="143" t="s">
        <v>2337</v>
      </c>
      <c r="EE2" s="143" t="s">
        <v>2338</v>
      </c>
      <c r="EF2" s="143" t="s">
        <v>2339</v>
      </c>
      <c r="EG2" s="143" t="s">
        <v>2340</v>
      </c>
      <c r="EH2" s="143" t="s">
        <v>2341</v>
      </c>
      <c r="EI2" s="143" t="s">
        <v>2342</v>
      </c>
      <c r="EJ2" s="143" t="s">
        <v>2343</v>
      </c>
      <c r="EK2" s="143" t="s">
        <v>2344</v>
      </c>
      <c r="EL2" s="143" t="s">
        <v>2345</v>
      </c>
      <c r="EM2" s="143" t="s">
        <v>2346</v>
      </c>
      <c r="EN2" s="143" t="s">
        <v>2347</v>
      </c>
      <c r="EO2" s="143" t="s">
        <v>2348</v>
      </c>
      <c r="EP2" s="143" t="s">
        <v>2349</v>
      </c>
      <c r="EQ2" s="143" t="s">
        <v>2350</v>
      </c>
      <c r="ER2" s="143" t="s">
        <v>2351</v>
      </c>
      <c r="ES2" s="143" t="s">
        <v>2352</v>
      </c>
      <c r="ET2" s="143" t="s">
        <v>2353</v>
      </c>
      <c r="EU2" s="143" t="s">
        <v>2354</v>
      </c>
      <c r="EV2" s="143" t="s">
        <v>2355</v>
      </c>
      <c r="EW2" s="143" t="s">
        <v>2356</v>
      </c>
      <c r="EX2" s="143" t="s">
        <v>2357</v>
      </c>
      <c r="EY2" s="143" t="s">
        <v>2358</v>
      </c>
      <c r="EZ2" s="143" t="s">
        <v>2359</v>
      </c>
      <c r="FA2" s="143" t="s">
        <v>2360</v>
      </c>
      <c r="FB2" s="143" t="s">
        <v>2361</v>
      </c>
      <c r="FC2" s="143" t="s">
        <v>2362</v>
      </c>
      <c r="FD2" s="143" t="s">
        <v>2363</v>
      </c>
      <c r="FE2" s="143" t="s">
        <v>2364</v>
      </c>
      <c r="FF2" s="143" t="s">
        <v>2365</v>
      </c>
      <c r="FG2" s="143" t="s">
        <v>2366</v>
      </c>
      <c r="FH2" s="143" t="s">
        <v>2367</v>
      </c>
      <c r="FI2" s="143" t="s">
        <v>2368</v>
      </c>
      <c r="FJ2" s="143" t="s">
        <v>2369</v>
      </c>
      <c r="FK2" s="143" t="s">
        <v>2370</v>
      </c>
      <c r="FL2" s="143" t="s">
        <v>2371</v>
      </c>
      <c r="FM2" s="143" t="s">
        <v>2372</v>
      </c>
      <c r="FN2" s="143" t="s">
        <v>2373</v>
      </c>
      <c r="FO2" s="143" t="s">
        <v>2374</v>
      </c>
      <c r="FP2" s="143" t="s">
        <v>2375</v>
      </c>
      <c r="FQ2" s="143" t="s">
        <v>2376</v>
      </c>
      <c r="FR2" s="143" t="s">
        <v>2377</v>
      </c>
      <c r="FS2" s="143" t="s">
        <v>2378</v>
      </c>
      <c r="FT2" s="143" t="s">
        <v>2379</v>
      </c>
      <c r="FU2" s="143" t="s">
        <v>2380</v>
      </c>
      <c r="FV2" s="143" t="s">
        <v>2381</v>
      </c>
      <c r="FW2" s="143" t="s">
        <v>2382</v>
      </c>
      <c r="FX2" s="143" t="s">
        <v>2383</v>
      </c>
      <c r="FY2" s="143" t="s">
        <v>2384</v>
      </c>
      <c r="FZ2" s="143" t="s">
        <v>2385</v>
      </c>
      <c r="GA2" s="143" t="s">
        <v>2386</v>
      </c>
      <c r="GB2" s="143" t="s">
        <v>2387</v>
      </c>
      <c r="GC2" s="143" t="s">
        <v>2388</v>
      </c>
      <c r="GD2" s="143" t="s">
        <v>2389</v>
      </c>
      <c r="GE2" s="143" t="s">
        <v>2390</v>
      </c>
      <c r="GF2" s="143" t="s">
        <v>2391</v>
      </c>
      <c r="GG2" s="143" t="s">
        <v>2392</v>
      </c>
      <c r="GH2" s="143" t="s">
        <v>2393</v>
      </c>
      <c r="GI2" s="143" t="s">
        <v>2394</v>
      </c>
      <c r="GJ2" s="143" t="s">
        <v>2395</v>
      </c>
      <c r="GK2" s="143" t="s">
        <v>2396</v>
      </c>
      <c r="GL2" s="143" t="s">
        <v>2397</v>
      </c>
      <c r="GM2" s="143" t="s">
        <v>2398</v>
      </c>
      <c r="GN2" s="143" t="s">
        <v>2399</v>
      </c>
      <c r="GO2" s="143" t="s">
        <v>2400</v>
      </c>
      <c r="GP2" s="143" t="s">
        <v>2401</v>
      </c>
      <c r="GQ2" s="143" t="s">
        <v>2402</v>
      </c>
      <c r="GR2" s="143" t="s">
        <v>2403</v>
      </c>
      <c r="GS2" s="143" t="s">
        <v>2404</v>
      </c>
      <c r="GT2" s="143" t="s">
        <v>2405</v>
      </c>
      <c r="GU2" s="143" t="s">
        <v>2406</v>
      </c>
      <c r="GV2" s="143" t="s">
        <v>2407</v>
      </c>
      <c r="GW2" s="143" t="s">
        <v>2408</v>
      </c>
      <c r="GX2" s="143" t="s">
        <v>2409</v>
      </c>
      <c r="GY2" s="143" t="s">
        <v>2410</v>
      </c>
      <c r="GZ2" s="143" t="s">
        <v>2411</v>
      </c>
      <c r="HA2" s="143" t="s">
        <v>2412</v>
      </c>
      <c r="HB2" s="143" t="s">
        <v>2413</v>
      </c>
      <c r="HC2" s="143" t="s">
        <v>2414</v>
      </c>
      <c r="HD2" s="143" t="s">
        <v>2415</v>
      </c>
      <c r="HE2" s="143" t="s">
        <v>2416</v>
      </c>
      <c r="HF2" s="143" t="s">
        <v>2417</v>
      </c>
      <c r="HG2" s="143" t="s">
        <v>2418</v>
      </c>
      <c r="HH2" s="143" t="s">
        <v>2419</v>
      </c>
      <c r="HI2" s="143" t="s">
        <v>2420</v>
      </c>
      <c r="HJ2" s="143" t="s">
        <v>2421</v>
      </c>
      <c r="HK2" s="143" t="s">
        <v>2422</v>
      </c>
      <c r="HL2" s="143" t="s">
        <v>2423</v>
      </c>
      <c r="HM2" s="143" t="s">
        <v>2424</v>
      </c>
      <c r="HN2" s="143" t="s">
        <v>2425</v>
      </c>
      <c r="HO2" s="143" t="s">
        <v>2426</v>
      </c>
      <c r="HP2" s="143" t="s">
        <v>2427</v>
      </c>
      <c r="HQ2" s="143" t="s">
        <v>2428</v>
      </c>
      <c r="HR2" s="143" t="s">
        <v>2429</v>
      </c>
      <c r="HS2" s="143" t="s">
        <v>2430</v>
      </c>
      <c r="HT2" s="143" t="s">
        <v>2431</v>
      </c>
      <c r="HU2" s="143" t="s">
        <v>2432</v>
      </c>
      <c r="HV2" s="143" t="s">
        <v>2433</v>
      </c>
      <c r="HW2" s="143" t="s">
        <v>2434</v>
      </c>
      <c r="HX2" s="143" t="s">
        <v>2435</v>
      </c>
      <c r="HY2" s="143" t="s">
        <v>2436</v>
      </c>
      <c r="HZ2" s="143" t="s">
        <v>2437</v>
      </c>
      <c r="IA2" s="143" t="s">
        <v>2438</v>
      </c>
      <c r="IB2" s="407" t="s">
        <v>2439</v>
      </c>
      <c r="IC2" s="410"/>
    </row>
    <row r="3" spans="1:237" ht="90" customHeight="1" x14ac:dyDescent="0.2">
      <c r="A3" s="276" t="s">
        <v>634</v>
      </c>
      <c r="B3" s="277" t="s">
        <v>1167</v>
      </c>
      <c r="C3" s="277" t="s">
        <v>1173</v>
      </c>
      <c r="D3" s="99"/>
      <c r="E3" s="350" t="s">
        <v>1174</v>
      </c>
      <c r="F3" s="103" t="s">
        <v>1175</v>
      </c>
      <c r="G3" s="103" t="s">
        <v>1176</v>
      </c>
      <c r="H3" s="99" t="s">
        <v>77</v>
      </c>
      <c r="I3" s="103" t="s">
        <v>1177</v>
      </c>
      <c r="J3" s="103">
        <v>40</v>
      </c>
      <c r="K3" s="227" t="s">
        <v>94</v>
      </c>
      <c r="L3" s="98">
        <v>3316941</v>
      </c>
      <c r="M3" s="99" t="s">
        <v>1178</v>
      </c>
      <c r="N3" s="99" t="s">
        <v>81</v>
      </c>
      <c r="O3" s="13" t="s">
        <v>217</v>
      </c>
      <c r="P3" s="99" t="s">
        <v>218</v>
      </c>
      <c r="Q3" s="112" t="s">
        <v>100</v>
      </c>
      <c r="R3" s="99" t="s">
        <v>108</v>
      </c>
      <c r="S3" s="99" t="s">
        <v>99</v>
      </c>
      <c r="T3" s="99" t="s">
        <v>366</v>
      </c>
      <c r="U3" s="99" t="s">
        <v>100</v>
      </c>
      <c r="V3" s="102">
        <v>1</v>
      </c>
      <c r="W3" s="105">
        <v>4000000</v>
      </c>
      <c r="X3" s="105">
        <v>0</v>
      </c>
      <c r="Y3" s="105">
        <v>0</v>
      </c>
      <c r="Z3" s="105">
        <v>0</v>
      </c>
      <c r="AA3" s="105">
        <v>0</v>
      </c>
      <c r="AB3" s="105">
        <v>0</v>
      </c>
      <c r="AC3" s="105">
        <v>0</v>
      </c>
      <c r="AD3" s="105">
        <v>4000000</v>
      </c>
      <c r="AE3" s="278">
        <v>0</v>
      </c>
      <c r="AF3" s="278">
        <v>0</v>
      </c>
      <c r="AG3" s="278">
        <v>0</v>
      </c>
      <c r="AH3" s="278">
        <v>0</v>
      </c>
      <c r="AI3" s="100" t="s">
        <v>88</v>
      </c>
      <c r="AJ3" s="105">
        <v>0</v>
      </c>
      <c r="AK3" s="105">
        <v>0</v>
      </c>
      <c r="AL3" s="105">
        <v>0</v>
      </c>
      <c r="AM3" s="105">
        <v>0</v>
      </c>
      <c r="AN3" s="105">
        <v>0</v>
      </c>
      <c r="AO3" s="105">
        <v>0</v>
      </c>
      <c r="AP3" s="105">
        <v>0</v>
      </c>
      <c r="AQ3" s="278">
        <v>0</v>
      </c>
      <c r="AR3" s="278">
        <v>0</v>
      </c>
      <c r="AS3" s="278">
        <v>0</v>
      </c>
      <c r="AT3" s="278">
        <v>0</v>
      </c>
      <c r="AU3" s="103"/>
      <c r="AV3" s="230">
        <v>0</v>
      </c>
      <c r="AW3" s="230">
        <v>1</v>
      </c>
      <c r="AX3" s="230" t="s">
        <v>3594</v>
      </c>
      <c r="AY3" s="141">
        <v>8</v>
      </c>
      <c r="AZ3" s="70">
        <v>1</v>
      </c>
      <c r="BA3" s="70">
        <v>1</v>
      </c>
      <c r="BB3" s="70">
        <v>1</v>
      </c>
      <c r="BC3" s="70">
        <v>0</v>
      </c>
      <c r="BD3" s="70">
        <v>1</v>
      </c>
      <c r="BE3" s="70">
        <v>1</v>
      </c>
      <c r="BF3" s="70">
        <v>0</v>
      </c>
      <c r="BG3" s="71">
        <v>1</v>
      </c>
      <c r="BH3" s="71">
        <v>1</v>
      </c>
      <c r="BI3" s="71">
        <v>0</v>
      </c>
      <c r="BJ3" s="71">
        <v>0</v>
      </c>
      <c r="BK3" s="71">
        <v>1</v>
      </c>
      <c r="BL3" s="70">
        <v>1</v>
      </c>
      <c r="BM3" s="70">
        <v>1</v>
      </c>
      <c r="BN3" s="70">
        <v>0</v>
      </c>
      <c r="BO3" s="70">
        <v>1</v>
      </c>
      <c r="BP3" s="403">
        <v>0</v>
      </c>
      <c r="BQ3" s="403">
        <v>0</v>
      </c>
      <c r="BR3" s="403">
        <v>0</v>
      </c>
      <c r="BS3" s="403">
        <v>0</v>
      </c>
      <c r="BT3" s="403">
        <v>0</v>
      </c>
      <c r="BU3" s="403">
        <v>4000000</v>
      </c>
      <c r="BV3" s="403">
        <v>0</v>
      </c>
      <c r="BW3" s="403">
        <v>0</v>
      </c>
      <c r="BX3" s="403">
        <v>0</v>
      </c>
      <c r="BY3" s="403">
        <v>0</v>
      </c>
      <c r="BZ3" s="401">
        <v>0</v>
      </c>
      <c r="CA3" s="401">
        <v>0</v>
      </c>
      <c r="CB3" s="401">
        <v>0</v>
      </c>
      <c r="CC3" s="401">
        <v>0</v>
      </c>
      <c r="CD3" s="401">
        <v>0</v>
      </c>
      <c r="CE3" s="401">
        <v>0</v>
      </c>
      <c r="CF3" s="401">
        <v>0</v>
      </c>
      <c r="CG3" s="401">
        <v>0</v>
      </c>
      <c r="CH3" s="401">
        <v>0</v>
      </c>
      <c r="CI3" s="401">
        <v>0</v>
      </c>
      <c r="CJ3" s="401">
        <v>0</v>
      </c>
      <c r="CK3" s="401">
        <v>0</v>
      </c>
      <c r="CL3" s="401">
        <v>0</v>
      </c>
      <c r="CM3" s="401">
        <v>0</v>
      </c>
      <c r="CN3" s="401">
        <v>0</v>
      </c>
      <c r="CO3" s="401">
        <v>0</v>
      </c>
      <c r="CP3" s="401">
        <v>0</v>
      </c>
      <c r="CQ3" s="401">
        <v>0</v>
      </c>
      <c r="CR3" s="401">
        <v>0</v>
      </c>
      <c r="CS3" s="401">
        <v>0</v>
      </c>
      <c r="CT3" s="401">
        <v>0</v>
      </c>
      <c r="CU3" s="401">
        <v>0</v>
      </c>
      <c r="CV3" s="401">
        <v>0</v>
      </c>
      <c r="CW3" s="401">
        <v>0</v>
      </c>
      <c r="CX3" s="401">
        <v>0</v>
      </c>
      <c r="CY3" s="401">
        <v>0</v>
      </c>
      <c r="CZ3" s="401">
        <v>0</v>
      </c>
      <c r="DA3" s="401">
        <v>0</v>
      </c>
      <c r="DB3" s="401">
        <v>0</v>
      </c>
      <c r="DC3" s="401">
        <v>0</v>
      </c>
      <c r="DD3" s="401">
        <v>0</v>
      </c>
      <c r="DE3" s="401">
        <v>0</v>
      </c>
      <c r="DF3" s="401">
        <v>0</v>
      </c>
      <c r="DG3" s="403">
        <v>3316941</v>
      </c>
      <c r="DH3" s="403">
        <v>3316941</v>
      </c>
      <c r="DI3" s="403">
        <v>3316941</v>
      </c>
      <c r="DJ3" s="403">
        <v>3316941</v>
      </c>
      <c r="DK3" s="403">
        <v>3316941</v>
      </c>
      <c r="DL3" s="403">
        <v>3316941</v>
      </c>
      <c r="DM3" s="403">
        <v>3316941</v>
      </c>
      <c r="DN3" s="403">
        <v>3316941</v>
      </c>
      <c r="DO3" s="403">
        <v>3316941</v>
      </c>
      <c r="DP3" s="403">
        <v>3316941</v>
      </c>
      <c r="DQ3" s="403">
        <v>3316941</v>
      </c>
      <c r="DR3" s="403">
        <v>3316941</v>
      </c>
      <c r="DS3" s="403">
        <v>3316941</v>
      </c>
      <c r="DT3" s="403">
        <v>3316941</v>
      </c>
      <c r="DU3" s="403">
        <v>3316941</v>
      </c>
      <c r="DV3" s="403">
        <v>3316941</v>
      </c>
      <c r="DW3" s="403">
        <v>3316941</v>
      </c>
      <c r="DX3" s="403">
        <v>3316941</v>
      </c>
      <c r="DY3" s="403">
        <v>3316941</v>
      </c>
      <c r="DZ3" s="403">
        <v>3316941</v>
      </c>
      <c r="EA3" s="403">
        <v>3316941</v>
      </c>
      <c r="EB3" s="403">
        <v>3316941</v>
      </c>
      <c r="EC3" s="403">
        <v>3316941</v>
      </c>
      <c r="ED3" s="403">
        <v>3316941</v>
      </c>
      <c r="EE3" s="403">
        <v>3316941</v>
      </c>
      <c r="EF3" s="403">
        <v>3316941</v>
      </c>
      <c r="EG3" s="403">
        <v>3316941</v>
      </c>
      <c r="EH3" s="403">
        <v>3316941</v>
      </c>
      <c r="EI3" s="403">
        <v>3316941</v>
      </c>
      <c r="EJ3" s="403">
        <v>3316941</v>
      </c>
      <c r="EK3" s="403">
        <v>3316941</v>
      </c>
      <c r="EL3" s="403">
        <v>3316941</v>
      </c>
      <c r="EM3" s="403">
        <v>3316941</v>
      </c>
      <c r="EN3" s="403">
        <v>3316941</v>
      </c>
      <c r="EO3" s="403">
        <v>3316941</v>
      </c>
      <c r="EP3" s="403">
        <v>3316941</v>
      </c>
      <c r="EQ3" s="403">
        <v>3316941</v>
      </c>
      <c r="ER3" s="403">
        <v>3316941</v>
      </c>
      <c r="ES3" s="403">
        <v>3316941</v>
      </c>
      <c r="ET3" s="403">
        <v>3316941</v>
      </c>
      <c r="EU3" s="403">
        <v>3316941</v>
      </c>
      <c r="EV3" s="403">
        <v>3316941</v>
      </c>
      <c r="EW3" s="403">
        <v>3316941</v>
      </c>
      <c r="EX3" s="404">
        <v>0</v>
      </c>
      <c r="EY3" s="404">
        <v>0</v>
      </c>
      <c r="EZ3" s="404">
        <v>0</v>
      </c>
      <c r="FA3" s="404">
        <v>3134104.6658738358</v>
      </c>
      <c r="FB3" s="404">
        <v>0</v>
      </c>
      <c r="FC3" s="404">
        <v>0</v>
      </c>
      <c r="FD3" s="404">
        <v>0</v>
      </c>
      <c r="FE3" s="404">
        <v>0</v>
      </c>
      <c r="FF3" s="404">
        <v>0</v>
      </c>
      <c r="FG3" s="404">
        <v>0</v>
      </c>
      <c r="FH3" s="404">
        <v>0</v>
      </c>
      <c r="FI3" s="404">
        <v>0</v>
      </c>
      <c r="FJ3" s="404">
        <v>0</v>
      </c>
      <c r="FK3" s="404">
        <v>0</v>
      </c>
      <c r="FL3" s="404">
        <v>0</v>
      </c>
      <c r="FM3" s="404">
        <v>0</v>
      </c>
      <c r="FN3" s="404">
        <v>0</v>
      </c>
      <c r="FO3" s="404">
        <v>0</v>
      </c>
      <c r="FP3" s="404">
        <v>0</v>
      </c>
      <c r="FQ3" s="404">
        <v>0</v>
      </c>
      <c r="FR3" s="404">
        <v>0</v>
      </c>
      <c r="FS3" s="404">
        <v>0</v>
      </c>
      <c r="FT3" s="404">
        <v>0</v>
      </c>
      <c r="FU3" s="404">
        <v>0</v>
      </c>
      <c r="FV3" s="404">
        <v>0</v>
      </c>
      <c r="FW3" s="404">
        <v>0</v>
      </c>
      <c r="FX3" s="404">
        <v>0</v>
      </c>
      <c r="FY3" s="404">
        <v>0</v>
      </c>
      <c r="FZ3" s="404">
        <v>0</v>
      </c>
      <c r="GA3" s="404">
        <v>0</v>
      </c>
      <c r="GB3" s="404">
        <v>0</v>
      </c>
      <c r="GC3" s="404">
        <v>0</v>
      </c>
      <c r="GD3" s="404">
        <v>0</v>
      </c>
      <c r="GE3" s="404">
        <v>0</v>
      </c>
      <c r="GF3" s="404">
        <v>0</v>
      </c>
      <c r="GG3" s="404">
        <v>0</v>
      </c>
      <c r="GH3" s="404">
        <v>0</v>
      </c>
      <c r="GI3" s="404">
        <v>0</v>
      </c>
      <c r="GJ3" s="404">
        <v>0</v>
      </c>
      <c r="GK3" s="404">
        <v>0</v>
      </c>
      <c r="GL3" s="404">
        <v>3008563.2653061221</v>
      </c>
      <c r="GM3" s="404">
        <v>2865298.3479105923</v>
      </c>
      <c r="GN3" s="404">
        <v>2728855.5694386596</v>
      </c>
      <c r="GO3" s="404">
        <v>2598910.0661320565</v>
      </c>
      <c r="GP3" s="404">
        <v>2475152.4439352923</v>
      </c>
      <c r="GQ3" s="404">
        <v>2357288.0418431354</v>
      </c>
      <c r="GR3" s="404">
        <v>2245036.2303267955</v>
      </c>
      <c r="GS3" s="404">
        <v>2138129.7431683769</v>
      </c>
      <c r="GT3" s="404">
        <v>2036314.0411127398</v>
      </c>
      <c r="GU3" s="404">
        <v>1939346.7058216569</v>
      </c>
      <c r="GV3" s="404">
        <v>1846996.8626872925</v>
      </c>
      <c r="GW3" s="404">
        <v>1759044.6311307545</v>
      </c>
      <c r="GX3" s="404">
        <v>1675280.6010769093</v>
      </c>
      <c r="GY3" s="404">
        <v>1595505.3343589606</v>
      </c>
      <c r="GZ3" s="404">
        <v>1519528.8898656771</v>
      </c>
      <c r="HA3" s="404">
        <v>1447170.3713006447</v>
      </c>
      <c r="HB3" s="404">
        <v>1378257.4964768044</v>
      </c>
      <c r="HC3" s="404">
        <v>1312626.1871207661</v>
      </c>
      <c r="HD3" s="404">
        <v>1250120.1782102534</v>
      </c>
      <c r="HE3" s="404">
        <v>1190590.6459145271</v>
      </c>
      <c r="HF3" s="404">
        <v>1133895.8532519308</v>
      </c>
      <c r="HG3" s="404">
        <v>1079900.8126208861</v>
      </c>
      <c r="HH3" s="404">
        <v>1028476.9644008441</v>
      </c>
      <c r="HI3" s="404">
        <v>979501.87085794669</v>
      </c>
      <c r="HJ3" s="404">
        <v>932858.92462661595</v>
      </c>
      <c r="HK3" s="404">
        <v>888437.07107296749</v>
      </c>
      <c r="HL3" s="404">
        <v>846130.54387901677</v>
      </c>
      <c r="HM3" s="404">
        <v>805838.61321811099</v>
      </c>
      <c r="HN3" s="404">
        <v>767465.34592201072</v>
      </c>
      <c r="HO3" s="404">
        <v>730919.37706858141</v>
      </c>
      <c r="HP3" s="404">
        <v>696113.69244626805</v>
      </c>
      <c r="HQ3" s="404">
        <v>662965.42137739807</v>
      </c>
      <c r="HR3" s="404">
        <v>631395.63940704591</v>
      </c>
      <c r="HS3" s="404">
        <v>601329.18038766261</v>
      </c>
      <c r="HT3" s="404">
        <v>572694.45751205971</v>
      </c>
      <c r="HU3" s="404">
        <v>545423.29286862828</v>
      </c>
      <c r="HV3" s="404">
        <v>519450.75511297939</v>
      </c>
      <c r="HW3" s="404">
        <v>494715.00486950408</v>
      </c>
      <c r="HX3" s="404">
        <v>471157.14749476587</v>
      </c>
      <c r="HY3" s="404">
        <v>448721.09285215789</v>
      </c>
      <c r="HZ3" s="404">
        <v>3134104.6658738358</v>
      </c>
      <c r="IA3" s="404">
        <v>54205406.71438539</v>
      </c>
      <c r="IB3" s="408">
        <v>17.295340294345944</v>
      </c>
      <c r="IC3" s="410"/>
    </row>
    <row r="4" spans="1:237" ht="90" customHeight="1" x14ac:dyDescent="0.2">
      <c r="A4" s="242" t="s">
        <v>997</v>
      </c>
      <c r="B4" s="195" t="s">
        <v>998</v>
      </c>
      <c r="C4" s="195" t="s">
        <v>558</v>
      </c>
      <c r="D4" s="115">
        <v>1</v>
      </c>
      <c r="E4" s="195" t="s">
        <v>999</v>
      </c>
      <c r="F4" s="113" t="s">
        <v>1000</v>
      </c>
      <c r="G4" s="113" t="s">
        <v>1001</v>
      </c>
      <c r="H4" s="113" t="s">
        <v>1002</v>
      </c>
      <c r="I4" s="113" t="s">
        <v>1003</v>
      </c>
      <c r="J4" s="113">
        <v>40</v>
      </c>
      <c r="K4" s="227" t="s">
        <v>94</v>
      </c>
      <c r="L4" s="111">
        <v>4000824.8</v>
      </c>
      <c r="M4" s="112" t="s">
        <v>1004</v>
      </c>
      <c r="N4" s="112" t="s">
        <v>81</v>
      </c>
      <c r="O4" s="13" t="s">
        <v>217</v>
      </c>
      <c r="P4" s="112" t="s">
        <v>225</v>
      </c>
      <c r="Q4" s="79" t="s">
        <v>87</v>
      </c>
      <c r="R4" s="112" t="s">
        <v>474</v>
      </c>
      <c r="S4" s="112" t="s">
        <v>191</v>
      </c>
      <c r="T4" s="112" t="s">
        <v>1005</v>
      </c>
      <c r="U4" s="112" t="s">
        <v>87</v>
      </c>
      <c r="V4" s="201">
        <v>1</v>
      </c>
      <c r="W4" s="287">
        <v>12414470</v>
      </c>
      <c r="X4" s="287">
        <v>351032</v>
      </c>
      <c r="Y4" s="287">
        <v>351032</v>
      </c>
      <c r="Z4" s="287">
        <v>0</v>
      </c>
      <c r="AA4" s="217">
        <v>0</v>
      </c>
      <c r="AB4" s="217">
        <v>3649792.8</v>
      </c>
      <c r="AC4" s="217">
        <v>3906561.6</v>
      </c>
      <c r="AD4" s="217">
        <v>3628651</v>
      </c>
      <c r="AE4" s="286">
        <v>878432.6</v>
      </c>
      <c r="AF4" s="286">
        <v>0</v>
      </c>
      <c r="AG4" s="286">
        <v>0</v>
      </c>
      <c r="AH4" s="286">
        <v>0</v>
      </c>
      <c r="AI4" s="112" t="s">
        <v>1006</v>
      </c>
      <c r="AJ4" s="217">
        <v>150000</v>
      </c>
      <c r="AK4" s="217">
        <v>0</v>
      </c>
      <c r="AL4" s="217">
        <v>0</v>
      </c>
      <c r="AM4" s="217">
        <v>150000</v>
      </c>
      <c r="AN4" s="217">
        <v>0</v>
      </c>
      <c r="AO4" s="217">
        <v>0</v>
      </c>
      <c r="AP4" s="217">
        <v>0</v>
      </c>
      <c r="AQ4" s="286">
        <v>0</v>
      </c>
      <c r="AR4" s="286">
        <v>0</v>
      </c>
      <c r="AS4" s="286">
        <v>0</v>
      </c>
      <c r="AT4" s="286">
        <v>0</v>
      </c>
      <c r="AU4" s="113" t="s">
        <v>1007</v>
      </c>
      <c r="AV4" s="230">
        <v>0</v>
      </c>
      <c r="AW4" s="230">
        <v>1</v>
      </c>
      <c r="AX4" s="230" t="s">
        <v>3622</v>
      </c>
      <c r="AY4" s="141">
        <v>9</v>
      </c>
      <c r="AZ4" s="70">
        <v>1</v>
      </c>
      <c r="BA4" s="70">
        <v>1</v>
      </c>
      <c r="BB4" s="70">
        <v>1</v>
      </c>
      <c r="BC4" s="70">
        <v>1</v>
      </c>
      <c r="BD4" s="70">
        <v>1</v>
      </c>
      <c r="BE4" s="70">
        <v>1</v>
      </c>
      <c r="BF4" s="70">
        <v>0</v>
      </c>
      <c r="BG4" s="71">
        <v>1</v>
      </c>
      <c r="BH4" s="71">
        <v>1</v>
      </c>
      <c r="BI4" s="71">
        <v>0</v>
      </c>
      <c r="BJ4" s="71">
        <v>0</v>
      </c>
      <c r="BK4" s="71">
        <v>1</v>
      </c>
      <c r="BL4" s="70">
        <v>1</v>
      </c>
      <c r="BM4" s="70">
        <v>1</v>
      </c>
      <c r="BN4" s="70">
        <v>1</v>
      </c>
      <c r="BO4" s="70">
        <v>0</v>
      </c>
      <c r="BP4" s="403">
        <v>351032</v>
      </c>
      <c r="BQ4" s="403">
        <v>0</v>
      </c>
      <c r="BR4" s="403">
        <v>150000</v>
      </c>
      <c r="BS4" s="403">
        <v>3649792.8</v>
      </c>
      <c r="BT4" s="403">
        <v>3906561.6</v>
      </c>
      <c r="BU4" s="403">
        <v>3628651</v>
      </c>
      <c r="BV4" s="403">
        <v>878432.6</v>
      </c>
      <c r="BW4" s="403">
        <v>0</v>
      </c>
      <c r="BX4" s="403">
        <v>0</v>
      </c>
      <c r="BY4" s="403">
        <v>0</v>
      </c>
      <c r="BZ4" s="401">
        <v>0</v>
      </c>
      <c r="CA4" s="401">
        <v>0</v>
      </c>
      <c r="CB4" s="401">
        <v>0</v>
      </c>
      <c r="CC4" s="401">
        <v>0</v>
      </c>
      <c r="CD4" s="401">
        <v>0</v>
      </c>
      <c r="CE4" s="401">
        <v>0</v>
      </c>
      <c r="CF4" s="401">
        <v>0</v>
      </c>
      <c r="CG4" s="401">
        <v>0</v>
      </c>
      <c r="CH4" s="401">
        <v>0</v>
      </c>
      <c r="CI4" s="401">
        <v>0</v>
      </c>
      <c r="CJ4" s="401">
        <v>0</v>
      </c>
      <c r="CK4" s="401">
        <v>0</v>
      </c>
      <c r="CL4" s="401">
        <v>0</v>
      </c>
      <c r="CM4" s="401">
        <v>0</v>
      </c>
      <c r="CN4" s="401">
        <v>0</v>
      </c>
      <c r="CO4" s="401">
        <v>0</v>
      </c>
      <c r="CP4" s="401">
        <v>0</v>
      </c>
      <c r="CQ4" s="401">
        <v>0</v>
      </c>
      <c r="CR4" s="401">
        <v>0</v>
      </c>
      <c r="CS4" s="401">
        <v>0</v>
      </c>
      <c r="CT4" s="401">
        <v>0</v>
      </c>
      <c r="CU4" s="401">
        <v>0</v>
      </c>
      <c r="CV4" s="401">
        <v>0</v>
      </c>
      <c r="CW4" s="401">
        <v>0</v>
      </c>
      <c r="CX4" s="401">
        <v>0</v>
      </c>
      <c r="CY4" s="401">
        <v>0</v>
      </c>
      <c r="CZ4" s="401">
        <v>0</v>
      </c>
      <c r="DA4" s="401">
        <v>0</v>
      </c>
      <c r="DB4" s="401">
        <v>0</v>
      </c>
      <c r="DC4" s="401">
        <v>0</v>
      </c>
      <c r="DD4" s="401">
        <v>0</v>
      </c>
      <c r="DE4" s="401">
        <v>0</v>
      </c>
      <c r="DF4" s="401">
        <v>0</v>
      </c>
      <c r="DG4" s="403">
        <v>4000824.8</v>
      </c>
      <c r="DH4" s="403">
        <v>4000824.8</v>
      </c>
      <c r="DI4" s="403">
        <v>4000824.8</v>
      </c>
      <c r="DJ4" s="403">
        <v>4000824.8</v>
      </c>
      <c r="DK4" s="403">
        <v>4000824.8</v>
      </c>
      <c r="DL4" s="403">
        <v>4000824.8</v>
      </c>
      <c r="DM4" s="403">
        <v>4000824.8</v>
      </c>
      <c r="DN4" s="403">
        <v>4000824.8</v>
      </c>
      <c r="DO4" s="403">
        <v>4000824.8</v>
      </c>
      <c r="DP4" s="403">
        <v>4000824.8</v>
      </c>
      <c r="DQ4" s="403">
        <v>4000824.8</v>
      </c>
      <c r="DR4" s="403">
        <v>4000824.8</v>
      </c>
      <c r="DS4" s="403">
        <v>4000824.8</v>
      </c>
      <c r="DT4" s="403">
        <v>4000824.8</v>
      </c>
      <c r="DU4" s="403">
        <v>4000824.8</v>
      </c>
      <c r="DV4" s="403">
        <v>4000824.8</v>
      </c>
      <c r="DW4" s="403">
        <v>4000824.8</v>
      </c>
      <c r="DX4" s="403">
        <v>4000824.8</v>
      </c>
      <c r="DY4" s="403">
        <v>4000824.8</v>
      </c>
      <c r="DZ4" s="403">
        <v>4000824.8</v>
      </c>
      <c r="EA4" s="403">
        <v>4000824.8</v>
      </c>
      <c r="EB4" s="403">
        <v>4000824.8</v>
      </c>
      <c r="EC4" s="403">
        <v>4000824.8</v>
      </c>
      <c r="ED4" s="403">
        <v>4000824.8</v>
      </c>
      <c r="EE4" s="403">
        <v>4000824.8</v>
      </c>
      <c r="EF4" s="403">
        <v>4000824.8</v>
      </c>
      <c r="EG4" s="403">
        <v>4000824.8</v>
      </c>
      <c r="EH4" s="403">
        <v>4000824.8</v>
      </c>
      <c r="EI4" s="403">
        <v>4000824.8</v>
      </c>
      <c r="EJ4" s="403">
        <v>4000824.8</v>
      </c>
      <c r="EK4" s="403">
        <v>4000824.8</v>
      </c>
      <c r="EL4" s="403">
        <v>4000824.8</v>
      </c>
      <c r="EM4" s="403">
        <v>4000824.8</v>
      </c>
      <c r="EN4" s="403">
        <v>4000824.8</v>
      </c>
      <c r="EO4" s="403">
        <v>4000824.8</v>
      </c>
      <c r="EP4" s="403">
        <v>4000824.8</v>
      </c>
      <c r="EQ4" s="403">
        <v>4000824.8</v>
      </c>
      <c r="ER4" s="403">
        <v>4000824.8</v>
      </c>
      <c r="ES4" s="403">
        <v>4000824.8</v>
      </c>
      <c r="ET4" s="403">
        <v>4000824.8</v>
      </c>
      <c r="EU4" s="403">
        <v>4000824.8</v>
      </c>
      <c r="EV4" s="403">
        <v>4000824.8</v>
      </c>
      <c r="EW4" s="403">
        <v>4000824.8</v>
      </c>
      <c r="EX4" s="404">
        <v>136054.42176870749</v>
      </c>
      <c r="EY4" s="404">
        <v>3152828.2474894715</v>
      </c>
      <c r="EZ4" s="404">
        <v>3213937.8962469343</v>
      </c>
      <c r="FA4" s="404">
        <v>2843143.0074819401</v>
      </c>
      <c r="FB4" s="404">
        <v>655499.93102754408</v>
      </c>
      <c r="FC4" s="404">
        <v>0</v>
      </c>
      <c r="FD4" s="404">
        <v>0</v>
      </c>
      <c r="FE4" s="404">
        <v>0</v>
      </c>
      <c r="FF4" s="404">
        <v>0</v>
      </c>
      <c r="FG4" s="404">
        <v>0</v>
      </c>
      <c r="FH4" s="404">
        <v>0</v>
      </c>
      <c r="FI4" s="404">
        <v>0</v>
      </c>
      <c r="FJ4" s="404">
        <v>0</v>
      </c>
      <c r="FK4" s="404">
        <v>0</v>
      </c>
      <c r="FL4" s="404">
        <v>0</v>
      </c>
      <c r="FM4" s="404">
        <v>0</v>
      </c>
      <c r="FN4" s="404">
        <v>0</v>
      </c>
      <c r="FO4" s="404">
        <v>0</v>
      </c>
      <c r="FP4" s="404">
        <v>0</v>
      </c>
      <c r="FQ4" s="404">
        <v>0</v>
      </c>
      <c r="FR4" s="404">
        <v>0</v>
      </c>
      <c r="FS4" s="404">
        <v>0</v>
      </c>
      <c r="FT4" s="404">
        <v>0</v>
      </c>
      <c r="FU4" s="404">
        <v>0</v>
      </c>
      <c r="FV4" s="404">
        <v>0</v>
      </c>
      <c r="FW4" s="404">
        <v>0</v>
      </c>
      <c r="FX4" s="404">
        <v>0</v>
      </c>
      <c r="FY4" s="404">
        <v>0</v>
      </c>
      <c r="FZ4" s="404">
        <v>0</v>
      </c>
      <c r="GA4" s="404">
        <v>0</v>
      </c>
      <c r="GB4" s="404">
        <v>0</v>
      </c>
      <c r="GC4" s="404">
        <v>0</v>
      </c>
      <c r="GD4" s="404">
        <v>0</v>
      </c>
      <c r="GE4" s="404">
        <v>0</v>
      </c>
      <c r="GF4" s="404">
        <v>0</v>
      </c>
      <c r="GG4" s="404">
        <v>0</v>
      </c>
      <c r="GH4" s="404">
        <v>0</v>
      </c>
      <c r="GI4" s="404">
        <v>0</v>
      </c>
      <c r="GJ4" s="404">
        <v>0</v>
      </c>
      <c r="GK4" s="404">
        <v>0</v>
      </c>
      <c r="GL4" s="404">
        <v>3628866.0317460313</v>
      </c>
      <c r="GM4" s="404">
        <v>3456062.8873771727</v>
      </c>
      <c r="GN4" s="404">
        <v>3291488.4641687362</v>
      </c>
      <c r="GO4" s="404">
        <v>3134750.9182559387</v>
      </c>
      <c r="GP4" s="404">
        <v>2985477.0650056563</v>
      </c>
      <c r="GQ4" s="404">
        <v>2843311.4904815769</v>
      </c>
      <c r="GR4" s="404">
        <v>2707915.7052205498</v>
      </c>
      <c r="GS4" s="404">
        <v>2578967.3383052857</v>
      </c>
      <c r="GT4" s="404">
        <v>2456159.3698145575</v>
      </c>
      <c r="GU4" s="404">
        <v>2339199.3998233881</v>
      </c>
      <c r="GV4" s="404">
        <v>2227808.9522127509</v>
      </c>
      <c r="GW4" s="404">
        <v>2121722.8116311911</v>
      </c>
      <c r="GX4" s="404">
        <v>2020688.3920297059</v>
      </c>
      <c r="GY4" s="404">
        <v>1924465.135266386</v>
      </c>
      <c r="GZ4" s="404">
        <v>1832823.9383489394</v>
      </c>
      <c r="HA4" s="404">
        <v>1745546.6079513705</v>
      </c>
      <c r="HB4" s="404">
        <v>1662425.3409060673</v>
      </c>
      <c r="HC4" s="404">
        <v>1583262.2294343498</v>
      </c>
      <c r="HD4" s="404">
        <v>1507868.7899374759</v>
      </c>
      <c r="HE4" s="404">
        <v>1436065.5142261677</v>
      </c>
      <c r="HF4" s="404">
        <v>1367681.4421201597</v>
      </c>
      <c r="HG4" s="404">
        <v>1302553.7544001518</v>
      </c>
      <c r="HH4" s="404">
        <v>1240527.385143002</v>
      </c>
      <c r="HI4" s="404">
        <v>1181454.6525171446</v>
      </c>
      <c r="HJ4" s="404">
        <v>1125194.9071591853</v>
      </c>
      <c r="HK4" s="404">
        <v>1071614.1972944622</v>
      </c>
      <c r="HL4" s="404">
        <v>1020584.9498042498</v>
      </c>
      <c r="HM4" s="404">
        <v>971985.66648023773</v>
      </c>
      <c r="HN4" s="404">
        <v>925700.63474308385</v>
      </c>
      <c r="HO4" s="404">
        <v>881619.65213627007</v>
      </c>
      <c r="HP4" s="404">
        <v>839637.76393930486</v>
      </c>
      <c r="HQ4" s="404">
        <v>799655.01327552844</v>
      </c>
      <c r="HR4" s="404">
        <v>761576.20311955083</v>
      </c>
      <c r="HS4" s="404">
        <v>725310.66963766736</v>
      </c>
      <c r="HT4" s="404">
        <v>690772.06632158812</v>
      </c>
      <c r="HU4" s="404">
        <v>657878.15840151242</v>
      </c>
      <c r="HV4" s="404">
        <v>626550.62704905949</v>
      </c>
      <c r="HW4" s="404">
        <v>596714.88290386612</v>
      </c>
      <c r="HX4" s="404">
        <v>568299.88847987261</v>
      </c>
      <c r="HY4" s="404">
        <v>541237.98902844999</v>
      </c>
      <c r="HZ4" s="404">
        <v>10001463.504014598</v>
      </c>
      <c r="IA4" s="404">
        <v>65381426.88609764</v>
      </c>
      <c r="IB4" s="408">
        <v>6.5371859688188101</v>
      </c>
      <c r="IC4" s="410"/>
    </row>
    <row r="5" spans="1:237" ht="90" customHeight="1" x14ac:dyDescent="0.2">
      <c r="A5" s="242" t="s">
        <v>997</v>
      </c>
      <c r="B5" s="195" t="s">
        <v>998</v>
      </c>
      <c r="C5" s="195" t="s">
        <v>1054</v>
      </c>
      <c r="D5" s="115">
        <v>9</v>
      </c>
      <c r="E5" s="195" t="s">
        <v>1055</v>
      </c>
      <c r="F5" s="113" t="s">
        <v>1056</v>
      </c>
      <c r="G5" s="113" t="s">
        <v>1057</v>
      </c>
      <c r="H5" s="112" t="s">
        <v>1058</v>
      </c>
      <c r="I5" s="113" t="s">
        <v>1059</v>
      </c>
      <c r="J5" s="113">
        <v>40</v>
      </c>
      <c r="K5" s="227" t="s">
        <v>94</v>
      </c>
      <c r="L5" s="111">
        <v>1295000</v>
      </c>
      <c r="M5" s="112" t="s">
        <v>1060</v>
      </c>
      <c r="N5" s="112" t="s">
        <v>81</v>
      </c>
      <c r="O5" s="13" t="s">
        <v>217</v>
      </c>
      <c r="P5" s="112" t="s">
        <v>225</v>
      </c>
      <c r="Q5" s="112" t="s">
        <v>100</v>
      </c>
      <c r="R5" s="112" t="s">
        <v>108</v>
      </c>
      <c r="S5" s="112" t="s">
        <v>99</v>
      </c>
      <c r="T5" s="112" t="s">
        <v>1046</v>
      </c>
      <c r="U5" s="112" t="s">
        <v>100</v>
      </c>
      <c r="V5" s="201">
        <v>1</v>
      </c>
      <c r="W5" s="217">
        <v>57860000</v>
      </c>
      <c r="X5" s="217">
        <v>1360000</v>
      </c>
      <c r="Y5" s="217">
        <v>0</v>
      </c>
      <c r="Z5" s="217">
        <v>0</v>
      </c>
      <c r="AA5" s="217">
        <v>0</v>
      </c>
      <c r="AB5" s="217">
        <v>110000</v>
      </c>
      <c r="AC5" s="217">
        <v>450000</v>
      </c>
      <c r="AD5" s="217">
        <v>800000</v>
      </c>
      <c r="AE5" s="286">
        <v>18125000</v>
      </c>
      <c r="AF5" s="286">
        <v>16150000</v>
      </c>
      <c r="AG5" s="286">
        <v>12100000</v>
      </c>
      <c r="AH5" s="286">
        <v>10125000</v>
      </c>
      <c r="AI5" s="112" t="s">
        <v>88</v>
      </c>
      <c r="AJ5" s="217">
        <v>0</v>
      </c>
      <c r="AK5" s="217">
        <v>0</v>
      </c>
      <c r="AL5" s="217">
        <v>0</v>
      </c>
      <c r="AM5" s="217">
        <v>0</v>
      </c>
      <c r="AN5" s="217">
        <v>0</v>
      </c>
      <c r="AO5" s="217">
        <v>0</v>
      </c>
      <c r="AP5" s="217">
        <v>0</v>
      </c>
      <c r="AQ5" s="286">
        <v>0</v>
      </c>
      <c r="AR5" s="286">
        <v>0</v>
      </c>
      <c r="AS5" s="286">
        <v>0</v>
      </c>
      <c r="AT5" s="286">
        <v>0</v>
      </c>
      <c r="AU5" s="113" t="s">
        <v>1061</v>
      </c>
      <c r="AV5" s="230">
        <v>0</v>
      </c>
      <c r="AW5" s="230">
        <v>1</v>
      </c>
      <c r="AX5" s="230" t="s">
        <v>3622</v>
      </c>
      <c r="AY5" s="141">
        <v>9</v>
      </c>
      <c r="AZ5" s="70">
        <v>1</v>
      </c>
      <c r="BA5" s="70">
        <v>1</v>
      </c>
      <c r="BB5" s="70">
        <v>1</v>
      </c>
      <c r="BC5" s="70">
        <v>1</v>
      </c>
      <c r="BD5" s="70">
        <v>1</v>
      </c>
      <c r="BE5" s="70">
        <v>1</v>
      </c>
      <c r="BF5" s="70">
        <v>0</v>
      </c>
      <c r="BG5" s="71">
        <v>1</v>
      </c>
      <c r="BH5" s="71">
        <v>1</v>
      </c>
      <c r="BI5" s="71">
        <v>0</v>
      </c>
      <c r="BJ5" s="71">
        <v>0</v>
      </c>
      <c r="BK5" s="71">
        <v>1</v>
      </c>
      <c r="BL5" s="70">
        <v>1</v>
      </c>
      <c r="BM5" s="70">
        <v>1</v>
      </c>
      <c r="BN5" s="70">
        <v>0</v>
      </c>
      <c r="BO5" s="70">
        <v>1</v>
      </c>
      <c r="BP5" s="403">
        <v>0</v>
      </c>
      <c r="BQ5" s="403">
        <v>0</v>
      </c>
      <c r="BR5" s="403">
        <v>0</v>
      </c>
      <c r="BS5" s="403">
        <v>110000</v>
      </c>
      <c r="BT5" s="403">
        <v>450000</v>
      </c>
      <c r="BU5" s="403">
        <v>800000</v>
      </c>
      <c r="BV5" s="403">
        <v>18125000</v>
      </c>
      <c r="BW5" s="403">
        <v>16150000</v>
      </c>
      <c r="BX5" s="403">
        <v>12100000</v>
      </c>
      <c r="BY5" s="403">
        <v>10125000</v>
      </c>
      <c r="BZ5" s="401">
        <v>0</v>
      </c>
      <c r="CA5" s="401">
        <v>0</v>
      </c>
      <c r="CB5" s="401">
        <v>0</v>
      </c>
      <c r="CC5" s="401">
        <v>0</v>
      </c>
      <c r="CD5" s="401">
        <v>0</v>
      </c>
      <c r="CE5" s="401">
        <v>0</v>
      </c>
      <c r="CF5" s="401">
        <v>0</v>
      </c>
      <c r="CG5" s="401">
        <v>0</v>
      </c>
      <c r="CH5" s="401">
        <v>0</v>
      </c>
      <c r="CI5" s="401">
        <v>0</v>
      </c>
      <c r="CJ5" s="401">
        <v>0</v>
      </c>
      <c r="CK5" s="401">
        <v>0</v>
      </c>
      <c r="CL5" s="401">
        <v>0</v>
      </c>
      <c r="CM5" s="401">
        <v>0</v>
      </c>
      <c r="CN5" s="401">
        <v>0</v>
      </c>
      <c r="CO5" s="401">
        <v>0</v>
      </c>
      <c r="CP5" s="401">
        <v>0</v>
      </c>
      <c r="CQ5" s="401">
        <v>0</v>
      </c>
      <c r="CR5" s="401">
        <v>0</v>
      </c>
      <c r="CS5" s="401">
        <v>0</v>
      </c>
      <c r="CT5" s="401">
        <v>0</v>
      </c>
      <c r="CU5" s="401">
        <v>0</v>
      </c>
      <c r="CV5" s="401">
        <v>0</v>
      </c>
      <c r="CW5" s="401">
        <v>0</v>
      </c>
      <c r="CX5" s="401">
        <v>0</v>
      </c>
      <c r="CY5" s="401">
        <v>0</v>
      </c>
      <c r="CZ5" s="401">
        <v>0</v>
      </c>
      <c r="DA5" s="401">
        <v>0</v>
      </c>
      <c r="DB5" s="401">
        <v>0</v>
      </c>
      <c r="DC5" s="401">
        <v>0</v>
      </c>
      <c r="DD5" s="401">
        <v>0</v>
      </c>
      <c r="DE5" s="401">
        <v>0</v>
      </c>
      <c r="DF5" s="401">
        <v>0</v>
      </c>
      <c r="DG5" s="403">
        <v>1295000</v>
      </c>
      <c r="DH5" s="403">
        <v>1295000</v>
      </c>
      <c r="DI5" s="403">
        <v>1295000</v>
      </c>
      <c r="DJ5" s="403">
        <v>1295000</v>
      </c>
      <c r="DK5" s="403">
        <v>1295000</v>
      </c>
      <c r="DL5" s="403">
        <v>1295000</v>
      </c>
      <c r="DM5" s="403">
        <v>1295000</v>
      </c>
      <c r="DN5" s="403">
        <v>1295000</v>
      </c>
      <c r="DO5" s="403">
        <v>1295000</v>
      </c>
      <c r="DP5" s="403">
        <v>1295000</v>
      </c>
      <c r="DQ5" s="403">
        <v>1295000</v>
      </c>
      <c r="DR5" s="403">
        <v>1295000</v>
      </c>
      <c r="DS5" s="403">
        <v>1295000</v>
      </c>
      <c r="DT5" s="403">
        <v>1295000</v>
      </c>
      <c r="DU5" s="403">
        <v>1295000</v>
      </c>
      <c r="DV5" s="403">
        <v>1295000</v>
      </c>
      <c r="DW5" s="403">
        <v>1295000</v>
      </c>
      <c r="DX5" s="403">
        <v>1295000</v>
      </c>
      <c r="DY5" s="403">
        <v>1295000</v>
      </c>
      <c r="DZ5" s="403">
        <v>1295000</v>
      </c>
      <c r="EA5" s="403">
        <v>1295000</v>
      </c>
      <c r="EB5" s="403">
        <v>1295000</v>
      </c>
      <c r="EC5" s="403">
        <v>1295000</v>
      </c>
      <c r="ED5" s="403">
        <v>1295000</v>
      </c>
      <c r="EE5" s="403">
        <v>1295000</v>
      </c>
      <c r="EF5" s="403">
        <v>1295000</v>
      </c>
      <c r="EG5" s="403">
        <v>1295000</v>
      </c>
      <c r="EH5" s="403">
        <v>1295000</v>
      </c>
      <c r="EI5" s="403">
        <v>1295000</v>
      </c>
      <c r="EJ5" s="403">
        <v>1295000</v>
      </c>
      <c r="EK5" s="403">
        <v>1295000</v>
      </c>
      <c r="EL5" s="403">
        <v>1295000</v>
      </c>
      <c r="EM5" s="403">
        <v>1295000</v>
      </c>
      <c r="EN5" s="403">
        <v>1295000</v>
      </c>
      <c r="EO5" s="403">
        <v>1295000</v>
      </c>
      <c r="EP5" s="403">
        <v>1295000</v>
      </c>
      <c r="EQ5" s="403">
        <v>1295000</v>
      </c>
      <c r="ER5" s="403">
        <v>1295000</v>
      </c>
      <c r="ES5" s="403">
        <v>1295000</v>
      </c>
      <c r="ET5" s="403">
        <v>1295000</v>
      </c>
      <c r="EU5" s="403">
        <v>1295000</v>
      </c>
      <c r="EV5" s="403">
        <v>1295000</v>
      </c>
      <c r="EW5" s="403">
        <v>1295000</v>
      </c>
      <c r="EX5" s="404">
        <v>0</v>
      </c>
      <c r="EY5" s="404">
        <v>95022.13583846236</v>
      </c>
      <c r="EZ5" s="404">
        <v>370216.11365634686</v>
      </c>
      <c r="FA5" s="404">
        <v>626820.93317476718</v>
      </c>
      <c r="FB5" s="404">
        <v>13525154.064038876</v>
      </c>
      <c r="FC5" s="404">
        <v>11477503.481601462</v>
      </c>
      <c r="FD5" s="404">
        <v>8189756.280547115</v>
      </c>
      <c r="FE5" s="404">
        <v>6526665.2767051971</v>
      </c>
      <c r="FF5" s="404">
        <v>0</v>
      </c>
      <c r="FG5" s="404">
        <v>0</v>
      </c>
      <c r="FH5" s="404">
        <v>0</v>
      </c>
      <c r="FI5" s="404">
        <v>0</v>
      </c>
      <c r="FJ5" s="404">
        <v>0</v>
      </c>
      <c r="FK5" s="404">
        <v>0</v>
      </c>
      <c r="FL5" s="404">
        <v>0</v>
      </c>
      <c r="FM5" s="404">
        <v>0</v>
      </c>
      <c r="FN5" s="404">
        <v>0</v>
      </c>
      <c r="FO5" s="404">
        <v>0</v>
      </c>
      <c r="FP5" s="404">
        <v>0</v>
      </c>
      <c r="FQ5" s="404">
        <v>0</v>
      </c>
      <c r="FR5" s="404">
        <v>0</v>
      </c>
      <c r="FS5" s="404">
        <v>0</v>
      </c>
      <c r="FT5" s="404">
        <v>0</v>
      </c>
      <c r="FU5" s="404">
        <v>0</v>
      </c>
      <c r="FV5" s="404">
        <v>0</v>
      </c>
      <c r="FW5" s="404">
        <v>0</v>
      </c>
      <c r="FX5" s="404">
        <v>0</v>
      </c>
      <c r="FY5" s="404">
        <v>0</v>
      </c>
      <c r="FZ5" s="404">
        <v>0</v>
      </c>
      <c r="GA5" s="404">
        <v>0</v>
      </c>
      <c r="GB5" s="404">
        <v>0</v>
      </c>
      <c r="GC5" s="404">
        <v>0</v>
      </c>
      <c r="GD5" s="404">
        <v>0</v>
      </c>
      <c r="GE5" s="404">
        <v>0</v>
      </c>
      <c r="GF5" s="404">
        <v>0</v>
      </c>
      <c r="GG5" s="404">
        <v>0</v>
      </c>
      <c r="GH5" s="404">
        <v>0</v>
      </c>
      <c r="GI5" s="404">
        <v>0</v>
      </c>
      <c r="GJ5" s="404">
        <v>0</v>
      </c>
      <c r="GK5" s="404">
        <v>0</v>
      </c>
      <c r="GL5" s="404">
        <v>1174603.1746031747</v>
      </c>
      <c r="GM5" s="404">
        <v>1118669.6900982615</v>
      </c>
      <c r="GN5" s="404">
        <v>1065399.7048554872</v>
      </c>
      <c r="GO5" s="404">
        <v>1014666.3855766543</v>
      </c>
      <c r="GP5" s="404">
        <v>966348.93864443281</v>
      </c>
      <c r="GQ5" s="404">
        <v>920332.32251850725</v>
      </c>
      <c r="GR5" s="404">
        <v>876506.97382714995</v>
      </c>
      <c r="GS5" s="404">
        <v>834768.54650204745</v>
      </c>
      <c r="GT5" s="404">
        <v>795017.66333528329</v>
      </c>
      <c r="GU5" s="404">
        <v>757159.67936693644</v>
      </c>
      <c r="GV5" s="404">
        <v>721104.45653993962</v>
      </c>
      <c r="GW5" s="404">
        <v>686766.14908565662</v>
      </c>
      <c r="GX5" s="404">
        <v>654062.99912919686</v>
      </c>
      <c r="GY5" s="404">
        <v>622917.14202780637</v>
      </c>
      <c r="GZ5" s="404">
        <v>593254.42097886326</v>
      </c>
      <c r="HA5" s="404">
        <v>565004.21045606025</v>
      </c>
      <c r="HB5" s="404">
        <v>538099.24805339065</v>
      </c>
      <c r="HC5" s="404">
        <v>512475.47433656256</v>
      </c>
      <c r="HD5" s="404">
        <v>488071.8803205358</v>
      </c>
      <c r="HE5" s="404">
        <v>464830.3622100341</v>
      </c>
      <c r="HF5" s="404">
        <v>442695.58305717533</v>
      </c>
      <c r="HG5" s="404">
        <v>421614.84100683359</v>
      </c>
      <c r="HH5" s="404">
        <v>401537.94381603203</v>
      </c>
      <c r="HI5" s="404">
        <v>382417.08934860193</v>
      </c>
      <c r="HJ5" s="404">
        <v>364206.75176057324</v>
      </c>
      <c r="HK5" s="404">
        <v>346863.57310530782</v>
      </c>
      <c r="HL5" s="404">
        <v>330346.26010029321</v>
      </c>
      <c r="HM5" s="404">
        <v>314615.48580980301</v>
      </c>
      <c r="HN5" s="404">
        <v>299633.79600933631</v>
      </c>
      <c r="HO5" s="404">
        <v>285365.52000889159</v>
      </c>
      <c r="HP5" s="404">
        <v>271776.68572275393</v>
      </c>
      <c r="HQ5" s="404">
        <v>258834.93878357517</v>
      </c>
      <c r="HR5" s="404">
        <v>246509.46550816682</v>
      </c>
      <c r="HS5" s="404">
        <v>234770.91953158742</v>
      </c>
      <c r="HT5" s="404">
        <v>223591.35193484518</v>
      </c>
      <c r="HU5" s="404">
        <v>212944.14469985254</v>
      </c>
      <c r="HV5" s="404">
        <v>202803.94733319292</v>
      </c>
      <c r="HW5" s="404">
        <v>193146.61650780274</v>
      </c>
      <c r="HX5" s="404">
        <v>183949.15857885979</v>
      </c>
      <c r="HY5" s="404">
        <v>175189.67483700931</v>
      </c>
      <c r="HZ5" s="404">
        <v>40811138.285562225</v>
      </c>
      <c r="IA5" s="404">
        <v>21162873.169926476</v>
      </c>
      <c r="IB5" s="408">
        <v>0.51855630739447611</v>
      </c>
      <c r="IC5" s="410"/>
    </row>
    <row r="6" spans="1:237" ht="90" customHeight="1" x14ac:dyDescent="0.2">
      <c r="A6" s="242" t="s">
        <v>997</v>
      </c>
      <c r="B6" s="195" t="s">
        <v>998</v>
      </c>
      <c r="C6" s="195" t="s">
        <v>1008</v>
      </c>
      <c r="D6" s="115">
        <v>7</v>
      </c>
      <c r="E6" s="195" t="s">
        <v>1009</v>
      </c>
      <c r="F6" s="213" t="s">
        <v>1010</v>
      </c>
      <c r="G6" s="213" t="s">
        <v>1011</v>
      </c>
      <c r="H6" s="213" t="s">
        <v>1012</v>
      </c>
      <c r="I6" s="113" t="s">
        <v>1013</v>
      </c>
      <c r="J6" s="113">
        <v>40</v>
      </c>
      <c r="K6" s="227" t="s">
        <v>94</v>
      </c>
      <c r="L6" s="111">
        <v>64190</v>
      </c>
      <c r="M6" s="112" t="s">
        <v>3390</v>
      </c>
      <c r="N6" s="112" t="s">
        <v>81</v>
      </c>
      <c r="O6" s="112" t="s">
        <v>454</v>
      </c>
      <c r="P6" s="112" t="s">
        <v>458</v>
      </c>
      <c r="Q6" s="112" t="s">
        <v>100</v>
      </c>
      <c r="R6" s="112" t="s">
        <v>261</v>
      </c>
      <c r="S6" s="112" t="s">
        <v>99</v>
      </c>
      <c r="T6" s="112" t="s">
        <v>1014</v>
      </c>
      <c r="U6" s="112" t="s">
        <v>100</v>
      </c>
      <c r="V6" s="201">
        <v>1</v>
      </c>
      <c r="W6" s="217">
        <v>3749200</v>
      </c>
      <c r="X6" s="217">
        <v>49200</v>
      </c>
      <c r="Y6" s="286">
        <v>0</v>
      </c>
      <c r="Z6" s="217">
        <v>49200</v>
      </c>
      <c r="AA6" s="217">
        <v>0</v>
      </c>
      <c r="AB6" s="217">
        <v>1500000</v>
      </c>
      <c r="AC6" s="217">
        <v>2000000</v>
      </c>
      <c r="AD6" s="217">
        <v>200000</v>
      </c>
      <c r="AE6" s="286">
        <v>0</v>
      </c>
      <c r="AF6" s="286">
        <v>0</v>
      </c>
      <c r="AG6" s="286">
        <v>0</v>
      </c>
      <c r="AH6" s="286">
        <v>0</v>
      </c>
      <c r="AI6" s="112" t="s">
        <v>88</v>
      </c>
      <c r="AJ6" s="217">
        <v>0</v>
      </c>
      <c r="AK6" s="217">
        <v>0</v>
      </c>
      <c r="AL6" s="217">
        <v>0</v>
      </c>
      <c r="AM6" s="217">
        <v>0</v>
      </c>
      <c r="AN6" s="217">
        <v>0</v>
      </c>
      <c r="AO6" s="217">
        <v>0</v>
      </c>
      <c r="AP6" s="217">
        <v>0</v>
      </c>
      <c r="AQ6" s="286">
        <v>0</v>
      </c>
      <c r="AR6" s="286">
        <v>0</v>
      </c>
      <c r="AS6" s="286">
        <v>0</v>
      </c>
      <c r="AT6" s="286">
        <v>0</v>
      </c>
      <c r="AU6" s="113" t="s">
        <v>1015</v>
      </c>
      <c r="AV6" s="230">
        <v>0</v>
      </c>
      <c r="AW6" s="230">
        <v>1</v>
      </c>
      <c r="AX6" s="230" t="s">
        <v>3624</v>
      </c>
      <c r="AY6" s="141">
        <v>9</v>
      </c>
      <c r="AZ6" s="70">
        <v>1</v>
      </c>
      <c r="BA6" s="70">
        <v>1</v>
      </c>
      <c r="BB6" s="70">
        <v>1</v>
      </c>
      <c r="BC6" s="70">
        <v>1</v>
      </c>
      <c r="BD6" s="70">
        <v>1</v>
      </c>
      <c r="BE6" s="70">
        <v>1</v>
      </c>
      <c r="BF6" s="70">
        <v>0</v>
      </c>
      <c r="BG6" s="71">
        <v>1</v>
      </c>
      <c r="BH6" s="71">
        <v>1</v>
      </c>
      <c r="BI6" s="71">
        <v>0</v>
      </c>
      <c r="BJ6" s="71">
        <v>0</v>
      </c>
      <c r="BK6" s="71">
        <v>1</v>
      </c>
      <c r="BL6" s="70">
        <v>1</v>
      </c>
      <c r="BM6" s="70">
        <v>1</v>
      </c>
      <c r="BN6" s="70">
        <v>0</v>
      </c>
      <c r="BO6" s="70">
        <v>1</v>
      </c>
      <c r="BP6" s="403">
        <v>0</v>
      </c>
      <c r="BQ6" s="403">
        <v>49200</v>
      </c>
      <c r="BR6" s="403">
        <v>0</v>
      </c>
      <c r="BS6" s="403">
        <v>1500000</v>
      </c>
      <c r="BT6" s="403">
        <v>2000000</v>
      </c>
      <c r="BU6" s="403">
        <v>200000</v>
      </c>
      <c r="BV6" s="403">
        <v>0</v>
      </c>
      <c r="BW6" s="403">
        <v>0</v>
      </c>
      <c r="BX6" s="403">
        <v>0</v>
      </c>
      <c r="BY6" s="403">
        <v>0</v>
      </c>
      <c r="BZ6" s="401">
        <v>0</v>
      </c>
      <c r="CA6" s="401">
        <v>0</v>
      </c>
      <c r="CB6" s="401">
        <v>0</v>
      </c>
      <c r="CC6" s="401">
        <v>0</v>
      </c>
      <c r="CD6" s="401">
        <v>0</v>
      </c>
      <c r="CE6" s="401">
        <v>0</v>
      </c>
      <c r="CF6" s="401">
        <v>0</v>
      </c>
      <c r="CG6" s="401">
        <v>0</v>
      </c>
      <c r="CH6" s="401">
        <v>0</v>
      </c>
      <c r="CI6" s="401">
        <v>0</v>
      </c>
      <c r="CJ6" s="401">
        <v>0</v>
      </c>
      <c r="CK6" s="401">
        <v>0</v>
      </c>
      <c r="CL6" s="401">
        <v>0</v>
      </c>
      <c r="CM6" s="401">
        <v>0</v>
      </c>
      <c r="CN6" s="401">
        <v>0</v>
      </c>
      <c r="CO6" s="401">
        <v>0</v>
      </c>
      <c r="CP6" s="401">
        <v>0</v>
      </c>
      <c r="CQ6" s="401">
        <v>0</v>
      </c>
      <c r="CR6" s="401">
        <v>0</v>
      </c>
      <c r="CS6" s="401">
        <v>0</v>
      </c>
      <c r="CT6" s="401">
        <v>0</v>
      </c>
      <c r="CU6" s="401">
        <v>0</v>
      </c>
      <c r="CV6" s="401">
        <v>0</v>
      </c>
      <c r="CW6" s="401">
        <v>0</v>
      </c>
      <c r="CX6" s="401">
        <v>0</v>
      </c>
      <c r="CY6" s="401">
        <v>0</v>
      </c>
      <c r="CZ6" s="401">
        <v>0</v>
      </c>
      <c r="DA6" s="401">
        <v>0</v>
      </c>
      <c r="DB6" s="401">
        <v>0</v>
      </c>
      <c r="DC6" s="401">
        <v>0</v>
      </c>
      <c r="DD6" s="401">
        <v>0</v>
      </c>
      <c r="DE6" s="401">
        <v>0</v>
      </c>
      <c r="DF6" s="401">
        <v>0</v>
      </c>
      <c r="DG6" s="403">
        <v>64190</v>
      </c>
      <c r="DH6" s="403">
        <v>64190</v>
      </c>
      <c r="DI6" s="403">
        <v>64190</v>
      </c>
      <c r="DJ6" s="403">
        <v>64190</v>
      </c>
      <c r="DK6" s="403">
        <v>64190</v>
      </c>
      <c r="DL6" s="403">
        <v>64190</v>
      </c>
      <c r="DM6" s="403">
        <v>64190</v>
      </c>
      <c r="DN6" s="403">
        <v>64190</v>
      </c>
      <c r="DO6" s="403">
        <v>64190</v>
      </c>
      <c r="DP6" s="403">
        <v>64190</v>
      </c>
      <c r="DQ6" s="403">
        <v>64190</v>
      </c>
      <c r="DR6" s="403">
        <v>64190</v>
      </c>
      <c r="DS6" s="403">
        <v>64190</v>
      </c>
      <c r="DT6" s="403">
        <v>64190</v>
      </c>
      <c r="DU6" s="403">
        <v>64190</v>
      </c>
      <c r="DV6" s="403">
        <v>64190</v>
      </c>
      <c r="DW6" s="403">
        <v>64190</v>
      </c>
      <c r="DX6" s="403">
        <v>64190</v>
      </c>
      <c r="DY6" s="403">
        <v>64190</v>
      </c>
      <c r="DZ6" s="403">
        <v>64190</v>
      </c>
      <c r="EA6" s="403">
        <v>64190</v>
      </c>
      <c r="EB6" s="403">
        <v>64190</v>
      </c>
      <c r="EC6" s="403">
        <v>64190</v>
      </c>
      <c r="ED6" s="403">
        <v>64190</v>
      </c>
      <c r="EE6" s="403">
        <v>64190</v>
      </c>
      <c r="EF6" s="403">
        <v>64190</v>
      </c>
      <c r="EG6" s="403">
        <v>64190</v>
      </c>
      <c r="EH6" s="403">
        <v>64190</v>
      </c>
      <c r="EI6" s="403">
        <v>64190</v>
      </c>
      <c r="EJ6" s="403">
        <v>64190</v>
      </c>
      <c r="EK6" s="403">
        <v>64190</v>
      </c>
      <c r="EL6" s="403">
        <v>64190</v>
      </c>
      <c r="EM6" s="403">
        <v>64190</v>
      </c>
      <c r="EN6" s="403">
        <v>64190</v>
      </c>
      <c r="EO6" s="403">
        <v>64190</v>
      </c>
      <c r="EP6" s="403">
        <v>64190</v>
      </c>
      <c r="EQ6" s="403">
        <v>64190</v>
      </c>
      <c r="ER6" s="403">
        <v>64190</v>
      </c>
      <c r="ES6" s="403">
        <v>64190</v>
      </c>
      <c r="ET6" s="403">
        <v>64190</v>
      </c>
      <c r="EU6" s="403">
        <v>64190</v>
      </c>
      <c r="EV6" s="403">
        <v>64190</v>
      </c>
      <c r="EW6" s="403">
        <v>64190</v>
      </c>
      <c r="EX6" s="404">
        <v>0</v>
      </c>
      <c r="EY6" s="404">
        <v>1295756.3977972139</v>
      </c>
      <c r="EZ6" s="404">
        <v>1645404.949583764</v>
      </c>
      <c r="FA6" s="404">
        <v>156705.2332936918</v>
      </c>
      <c r="FB6" s="404">
        <v>0</v>
      </c>
      <c r="FC6" s="404">
        <v>0</v>
      </c>
      <c r="FD6" s="404">
        <v>0</v>
      </c>
      <c r="FE6" s="404">
        <v>0</v>
      </c>
      <c r="FF6" s="404">
        <v>0</v>
      </c>
      <c r="FG6" s="404">
        <v>0</v>
      </c>
      <c r="FH6" s="404">
        <v>0</v>
      </c>
      <c r="FI6" s="404">
        <v>0</v>
      </c>
      <c r="FJ6" s="404">
        <v>0</v>
      </c>
      <c r="FK6" s="404">
        <v>0</v>
      </c>
      <c r="FL6" s="404">
        <v>0</v>
      </c>
      <c r="FM6" s="404">
        <v>0</v>
      </c>
      <c r="FN6" s="404">
        <v>0</v>
      </c>
      <c r="FO6" s="404">
        <v>0</v>
      </c>
      <c r="FP6" s="404">
        <v>0</v>
      </c>
      <c r="FQ6" s="404">
        <v>0</v>
      </c>
      <c r="FR6" s="404">
        <v>0</v>
      </c>
      <c r="FS6" s="404">
        <v>0</v>
      </c>
      <c r="FT6" s="404">
        <v>0</v>
      </c>
      <c r="FU6" s="404">
        <v>0</v>
      </c>
      <c r="FV6" s="404">
        <v>0</v>
      </c>
      <c r="FW6" s="404">
        <v>0</v>
      </c>
      <c r="FX6" s="404">
        <v>0</v>
      </c>
      <c r="FY6" s="404">
        <v>0</v>
      </c>
      <c r="FZ6" s="404">
        <v>0</v>
      </c>
      <c r="GA6" s="404">
        <v>0</v>
      </c>
      <c r="GB6" s="404">
        <v>0</v>
      </c>
      <c r="GC6" s="404">
        <v>0</v>
      </c>
      <c r="GD6" s="404">
        <v>0</v>
      </c>
      <c r="GE6" s="404">
        <v>0</v>
      </c>
      <c r="GF6" s="404">
        <v>0</v>
      </c>
      <c r="GG6" s="404">
        <v>0</v>
      </c>
      <c r="GH6" s="404">
        <v>0</v>
      </c>
      <c r="GI6" s="404">
        <v>0</v>
      </c>
      <c r="GJ6" s="404">
        <v>0</v>
      </c>
      <c r="GK6" s="404">
        <v>0</v>
      </c>
      <c r="GL6" s="404">
        <v>58222.222222222219</v>
      </c>
      <c r="GM6" s="404">
        <v>55449.735449735446</v>
      </c>
      <c r="GN6" s="404">
        <v>52809.271856890904</v>
      </c>
      <c r="GO6" s="404">
        <v>50294.544625610382</v>
      </c>
      <c r="GP6" s="404">
        <v>47899.566310105132</v>
      </c>
      <c r="GQ6" s="404">
        <v>45618.634581052494</v>
      </c>
      <c r="GR6" s="404">
        <v>43446.318648621433</v>
      </c>
      <c r="GS6" s="404">
        <v>41377.446332020409</v>
      </c>
      <c r="GT6" s="404">
        <v>39407.091744781341</v>
      </c>
      <c r="GU6" s="404">
        <v>37530.563566458419</v>
      </c>
      <c r="GV6" s="404">
        <v>35743.393872817542</v>
      </c>
      <c r="GW6" s="404">
        <v>34041.327497921462</v>
      </c>
      <c r="GX6" s="404">
        <v>32420.311902782356</v>
      </c>
      <c r="GY6" s="404">
        <v>30876.487526459376</v>
      </c>
      <c r="GZ6" s="404">
        <v>29406.178596627979</v>
      </c>
      <c r="HA6" s="404">
        <v>28005.884377740931</v>
      </c>
      <c r="HB6" s="404">
        <v>26672.270835943742</v>
      </c>
      <c r="HC6" s="404">
        <v>25402.162700898803</v>
      </c>
      <c r="HD6" s="404">
        <v>24192.535905617908</v>
      </c>
      <c r="HE6" s="404">
        <v>23040.510386302769</v>
      </c>
      <c r="HF6" s="404">
        <v>21943.343225050259</v>
      </c>
      <c r="HG6" s="404">
        <v>20898.422119095481</v>
      </c>
      <c r="HH6" s="404">
        <v>19903.259161043316</v>
      </c>
      <c r="HI6" s="404">
        <v>18955.48491527935</v>
      </c>
      <c r="HJ6" s="404">
        <v>18052.842776456524</v>
      </c>
      <c r="HK6" s="404">
        <v>17193.183596625258</v>
      </c>
      <c r="HL6" s="404">
        <v>16374.460568214534</v>
      </c>
      <c r="HM6" s="404">
        <v>15594.724350680506</v>
      </c>
      <c r="HN6" s="404">
        <v>14852.118429219534</v>
      </c>
      <c r="HO6" s="404">
        <v>14144.874694494789</v>
      </c>
      <c r="HP6" s="404">
        <v>13471.309232852182</v>
      </c>
      <c r="HQ6" s="404">
        <v>12829.818317002077</v>
      </c>
      <c r="HR6" s="404">
        <v>12218.874587621027</v>
      </c>
      <c r="HS6" s="404">
        <v>11637.023416781927</v>
      </c>
      <c r="HT6" s="404">
        <v>11082.879444554219</v>
      </c>
      <c r="HU6" s="404">
        <v>10555.123280527827</v>
      </c>
      <c r="HV6" s="404">
        <v>10052.498362407456</v>
      </c>
      <c r="HW6" s="404">
        <v>9573.8079641975746</v>
      </c>
      <c r="HX6" s="404">
        <v>9117.9123468548332</v>
      </c>
      <c r="HY6" s="404">
        <v>8683.7260446236505</v>
      </c>
      <c r="HZ6" s="404">
        <v>3097866.5806746697</v>
      </c>
      <c r="IA6" s="404">
        <v>1048992.1457741933</v>
      </c>
      <c r="IB6" s="408">
        <v>0.33861759971139183</v>
      </c>
      <c r="IC6" s="410"/>
    </row>
    <row r="7" spans="1:237" ht="90" customHeight="1" x14ac:dyDescent="0.2">
      <c r="A7" s="276" t="s">
        <v>634</v>
      </c>
      <c r="B7" s="277" t="s">
        <v>1167</v>
      </c>
      <c r="C7" s="277" t="s">
        <v>1199</v>
      </c>
      <c r="D7" s="99"/>
      <c r="E7" s="277" t="s">
        <v>1200</v>
      </c>
      <c r="F7" s="103" t="s">
        <v>1201</v>
      </c>
      <c r="G7" s="103" t="s">
        <v>1198</v>
      </c>
      <c r="H7" s="103"/>
      <c r="I7" s="103" t="s">
        <v>1189</v>
      </c>
      <c r="J7" s="103">
        <v>10</v>
      </c>
      <c r="K7" s="227" t="s">
        <v>79</v>
      </c>
      <c r="L7" s="98">
        <v>102474</v>
      </c>
      <c r="M7" s="99" t="s">
        <v>1194</v>
      </c>
      <c r="N7" s="99" t="s">
        <v>147</v>
      </c>
      <c r="O7" s="73" t="s">
        <v>106</v>
      </c>
      <c r="P7" s="99" t="s">
        <v>293</v>
      </c>
      <c r="Q7" s="112" t="s">
        <v>100</v>
      </c>
      <c r="R7" s="99" t="s">
        <v>108</v>
      </c>
      <c r="S7" s="99" t="s">
        <v>99</v>
      </c>
      <c r="T7" s="99" t="s">
        <v>366</v>
      </c>
      <c r="U7" s="99" t="s">
        <v>100</v>
      </c>
      <c r="V7" s="102">
        <v>1</v>
      </c>
      <c r="W7" s="104">
        <v>3500000</v>
      </c>
      <c r="X7" s="101">
        <v>0</v>
      </c>
      <c r="Y7" s="101">
        <v>0</v>
      </c>
      <c r="Z7" s="101">
        <v>0</v>
      </c>
      <c r="AA7" s="101">
        <v>256800</v>
      </c>
      <c r="AB7" s="101">
        <v>373200</v>
      </c>
      <c r="AC7" s="101">
        <v>2870000</v>
      </c>
      <c r="AD7" s="101">
        <v>0</v>
      </c>
      <c r="AE7" s="278">
        <v>0</v>
      </c>
      <c r="AF7" s="278">
        <v>0</v>
      </c>
      <c r="AG7" s="278">
        <v>0</v>
      </c>
      <c r="AH7" s="278">
        <v>0</v>
      </c>
      <c r="AI7" s="100" t="s">
        <v>88</v>
      </c>
      <c r="AJ7" s="105">
        <v>0</v>
      </c>
      <c r="AK7" s="105">
        <v>0</v>
      </c>
      <c r="AL7" s="105">
        <v>0</v>
      </c>
      <c r="AM7" s="105">
        <v>0</v>
      </c>
      <c r="AN7" s="105">
        <v>0</v>
      </c>
      <c r="AO7" s="105">
        <v>0</v>
      </c>
      <c r="AP7" s="105">
        <v>0</v>
      </c>
      <c r="AQ7" s="278">
        <v>0</v>
      </c>
      <c r="AR7" s="278">
        <v>0</v>
      </c>
      <c r="AS7" s="278">
        <v>0</v>
      </c>
      <c r="AT7" s="278">
        <v>0</v>
      </c>
      <c r="AU7" s="279"/>
      <c r="AV7" s="230">
        <v>0</v>
      </c>
      <c r="AW7" s="230">
        <v>1</v>
      </c>
      <c r="AX7" s="230" t="s">
        <v>3601</v>
      </c>
      <c r="AY7" s="141">
        <v>7</v>
      </c>
      <c r="AZ7" s="70">
        <v>1</v>
      </c>
      <c r="BA7" s="70">
        <v>1</v>
      </c>
      <c r="BB7" s="70">
        <v>1</v>
      </c>
      <c r="BC7" s="70">
        <v>0</v>
      </c>
      <c r="BD7" s="70">
        <v>1</v>
      </c>
      <c r="BE7" s="70">
        <v>0</v>
      </c>
      <c r="BF7" s="70">
        <v>0</v>
      </c>
      <c r="BG7" s="71">
        <v>0</v>
      </c>
      <c r="BH7" s="71">
        <v>1</v>
      </c>
      <c r="BI7" s="71">
        <v>0</v>
      </c>
      <c r="BJ7" s="71">
        <v>1</v>
      </c>
      <c r="BK7" s="71">
        <v>0</v>
      </c>
      <c r="BL7" s="70">
        <v>1</v>
      </c>
      <c r="BM7" s="70">
        <v>1</v>
      </c>
      <c r="BN7" s="70">
        <v>0</v>
      </c>
      <c r="BO7" s="70">
        <v>1</v>
      </c>
      <c r="BP7" s="403">
        <v>0</v>
      </c>
      <c r="BQ7" s="403">
        <v>0</v>
      </c>
      <c r="BR7" s="403">
        <v>256800</v>
      </c>
      <c r="BS7" s="403">
        <v>373200</v>
      </c>
      <c r="BT7" s="403">
        <v>2870000</v>
      </c>
      <c r="BU7" s="403">
        <v>0</v>
      </c>
      <c r="BV7" s="403">
        <v>0</v>
      </c>
      <c r="BW7" s="403">
        <v>0</v>
      </c>
      <c r="BX7" s="403">
        <v>0</v>
      </c>
      <c r="BY7" s="403">
        <v>0</v>
      </c>
      <c r="BZ7" s="401">
        <v>0</v>
      </c>
      <c r="CA7" s="401">
        <v>0</v>
      </c>
      <c r="CB7" s="401">
        <v>0</v>
      </c>
      <c r="CC7" s="401">
        <v>0</v>
      </c>
      <c r="CD7" s="401">
        <v>0</v>
      </c>
      <c r="CE7" s="401">
        <v>0</v>
      </c>
      <c r="CF7" s="401">
        <v>0</v>
      </c>
      <c r="CG7" s="401">
        <v>0</v>
      </c>
      <c r="CH7" s="401">
        <v>0</v>
      </c>
      <c r="CI7" s="401">
        <v>0</v>
      </c>
      <c r="CJ7" s="401">
        <v>0</v>
      </c>
      <c r="CK7" s="401">
        <v>0</v>
      </c>
      <c r="CL7" s="401">
        <v>0</v>
      </c>
      <c r="CM7" s="401">
        <v>0</v>
      </c>
      <c r="CN7" s="401">
        <v>0</v>
      </c>
      <c r="CO7" s="401">
        <v>0</v>
      </c>
      <c r="CP7" s="401">
        <v>0</v>
      </c>
      <c r="CQ7" s="401">
        <v>0</v>
      </c>
      <c r="CR7" s="401">
        <v>0</v>
      </c>
      <c r="CS7" s="401">
        <v>0</v>
      </c>
      <c r="CT7" s="401">
        <v>0</v>
      </c>
      <c r="CU7" s="401">
        <v>0</v>
      </c>
      <c r="CV7" s="401">
        <v>0</v>
      </c>
      <c r="CW7" s="401">
        <v>0</v>
      </c>
      <c r="CX7" s="401">
        <v>0</v>
      </c>
      <c r="CY7" s="401">
        <v>0</v>
      </c>
      <c r="CZ7" s="401">
        <v>0</v>
      </c>
      <c r="DA7" s="401">
        <v>0</v>
      </c>
      <c r="DB7" s="401">
        <v>0</v>
      </c>
      <c r="DC7" s="401">
        <v>0</v>
      </c>
      <c r="DD7" s="401">
        <v>0</v>
      </c>
      <c r="DE7" s="401">
        <v>0</v>
      </c>
      <c r="DF7" s="401">
        <v>0</v>
      </c>
      <c r="DG7" s="403">
        <v>102474</v>
      </c>
      <c r="DH7" s="403">
        <v>102474</v>
      </c>
      <c r="DI7" s="403">
        <v>102474</v>
      </c>
      <c r="DJ7" s="403">
        <v>102474</v>
      </c>
      <c r="DK7" s="403">
        <v>102474</v>
      </c>
      <c r="DL7" s="403">
        <v>102474</v>
      </c>
      <c r="DM7" s="403">
        <v>102474</v>
      </c>
      <c r="DN7" s="403">
        <v>102474</v>
      </c>
      <c r="DO7" s="403">
        <v>102474</v>
      </c>
      <c r="DP7" s="403">
        <v>102474</v>
      </c>
      <c r="DQ7" s="403">
        <v>102474</v>
      </c>
      <c r="DR7" s="403">
        <v>102474</v>
      </c>
      <c r="DS7" s="403">
        <v>102474</v>
      </c>
      <c r="DT7" s="403">
        <v>102474</v>
      </c>
      <c r="DU7" s="403">
        <v>102474</v>
      </c>
      <c r="DV7" s="403">
        <v>102474</v>
      </c>
      <c r="DW7" s="403">
        <v>102474</v>
      </c>
      <c r="DX7" s="403">
        <v>102474</v>
      </c>
      <c r="DY7" s="403">
        <v>102474</v>
      </c>
      <c r="DZ7" s="403">
        <v>102474</v>
      </c>
      <c r="EA7" s="403">
        <v>102474</v>
      </c>
      <c r="EB7" s="403">
        <v>102474</v>
      </c>
      <c r="EC7" s="403">
        <v>102474</v>
      </c>
      <c r="ED7" s="403">
        <v>102474</v>
      </c>
      <c r="EE7" s="403">
        <v>102474</v>
      </c>
      <c r="EF7" s="403">
        <v>102474</v>
      </c>
      <c r="EG7" s="403">
        <v>102474</v>
      </c>
      <c r="EH7" s="403">
        <v>102474</v>
      </c>
      <c r="EI7" s="403">
        <v>102474</v>
      </c>
      <c r="EJ7" s="403">
        <v>102474</v>
      </c>
      <c r="EK7" s="403">
        <v>102474</v>
      </c>
      <c r="EL7" s="403">
        <v>102474</v>
      </c>
      <c r="EM7" s="403">
        <v>102474</v>
      </c>
      <c r="EN7" s="403">
        <v>102474</v>
      </c>
      <c r="EO7" s="403">
        <v>102474</v>
      </c>
      <c r="EP7" s="403">
        <v>102474</v>
      </c>
      <c r="EQ7" s="403">
        <v>102474</v>
      </c>
      <c r="ER7" s="403">
        <v>102474</v>
      </c>
      <c r="ES7" s="403">
        <v>102474</v>
      </c>
      <c r="ET7" s="403">
        <v>102474</v>
      </c>
      <c r="EU7" s="403">
        <v>102474</v>
      </c>
      <c r="EV7" s="403">
        <v>102474</v>
      </c>
      <c r="EW7" s="403">
        <v>102474</v>
      </c>
      <c r="EX7" s="404">
        <v>232925.17006802719</v>
      </c>
      <c r="EY7" s="404">
        <v>322384.19177194685</v>
      </c>
      <c r="EZ7" s="404">
        <v>2361156.1026527011</v>
      </c>
      <c r="FA7" s="404">
        <v>0</v>
      </c>
      <c r="FB7" s="404">
        <v>0</v>
      </c>
      <c r="FC7" s="404">
        <v>0</v>
      </c>
      <c r="FD7" s="404">
        <v>0</v>
      </c>
      <c r="FE7" s="404">
        <v>0</v>
      </c>
      <c r="FF7" s="404">
        <v>0</v>
      </c>
      <c r="FG7" s="404">
        <v>0</v>
      </c>
      <c r="FH7" s="404">
        <v>0</v>
      </c>
      <c r="FI7" s="404">
        <v>0</v>
      </c>
      <c r="FJ7" s="404">
        <v>0</v>
      </c>
      <c r="FK7" s="404">
        <v>0</v>
      </c>
      <c r="FL7" s="404">
        <v>0</v>
      </c>
      <c r="FM7" s="404">
        <v>0</v>
      </c>
      <c r="FN7" s="404">
        <v>0</v>
      </c>
      <c r="FO7" s="404">
        <v>0</v>
      </c>
      <c r="FP7" s="404">
        <v>0</v>
      </c>
      <c r="FQ7" s="404">
        <v>0</v>
      </c>
      <c r="FR7" s="404">
        <v>0</v>
      </c>
      <c r="FS7" s="404">
        <v>0</v>
      </c>
      <c r="FT7" s="404">
        <v>0</v>
      </c>
      <c r="FU7" s="404">
        <v>0</v>
      </c>
      <c r="FV7" s="404">
        <v>0</v>
      </c>
      <c r="FW7" s="404">
        <v>0</v>
      </c>
      <c r="FX7" s="404">
        <v>0</v>
      </c>
      <c r="FY7" s="404">
        <v>0</v>
      </c>
      <c r="FZ7" s="404">
        <v>0</v>
      </c>
      <c r="GA7" s="404">
        <v>0</v>
      </c>
      <c r="GB7" s="404">
        <v>0</v>
      </c>
      <c r="GC7" s="404">
        <v>0</v>
      </c>
      <c r="GD7" s="404">
        <v>0</v>
      </c>
      <c r="GE7" s="404">
        <v>0</v>
      </c>
      <c r="GF7" s="404">
        <v>0</v>
      </c>
      <c r="GG7" s="404">
        <v>0</v>
      </c>
      <c r="GH7" s="404">
        <v>0</v>
      </c>
      <c r="GI7" s="404">
        <v>0</v>
      </c>
      <c r="GJ7" s="404">
        <v>0</v>
      </c>
      <c r="GK7" s="404">
        <v>0</v>
      </c>
      <c r="GL7" s="404">
        <v>92946.938775510207</v>
      </c>
      <c r="GM7" s="404">
        <v>88520.894071914474</v>
      </c>
      <c r="GN7" s="404">
        <v>84305.613401823313</v>
      </c>
      <c r="GO7" s="404">
        <v>80291.060382688869</v>
      </c>
      <c r="GP7" s="404">
        <v>76467.676554941791</v>
      </c>
      <c r="GQ7" s="404">
        <v>72826.358623754058</v>
      </c>
      <c r="GR7" s="404">
        <v>69358.436784527687</v>
      </c>
      <c r="GS7" s="404">
        <v>66055.654080502558</v>
      </c>
      <c r="GT7" s="404">
        <v>62910.146743335768</v>
      </c>
      <c r="GU7" s="404">
        <v>59914.425469843583</v>
      </c>
      <c r="GV7" s="404">
        <v>57061.357590327236</v>
      </c>
      <c r="GW7" s="404">
        <v>54344.150086025926</v>
      </c>
      <c r="GX7" s="404">
        <v>51756.333415262801</v>
      </c>
      <c r="GY7" s="404">
        <v>49291.746109774082</v>
      </c>
      <c r="GZ7" s="404">
        <v>46944.520104546747</v>
      </c>
      <c r="HA7" s="404">
        <v>44709.066766234988</v>
      </c>
      <c r="HB7" s="404">
        <v>42580.063586890465</v>
      </c>
      <c r="HC7" s="404">
        <v>40552.441511324258</v>
      </c>
      <c r="HD7" s="404">
        <v>38621.372867927865</v>
      </c>
      <c r="HE7" s="404">
        <v>36782.259874217016</v>
      </c>
      <c r="HF7" s="404">
        <v>35030.72368973049</v>
      </c>
      <c r="HG7" s="404">
        <v>33362.59399021951</v>
      </c>
      <c r="HH7" s="404">
        <v>31773.899038304298</v>
      </c>
      <c r="HI7" s="404">
        <v>30260.856226956472</v>
      </c>
      <c r="HJ7" s="404">
        <v>28819.863073291879</v>
      </c>
      <c r="HK7" s="404">
        <v>27447.488641230357</v>
      </c>
      <c r="HL7" s="404">
        <v>26140.465372600345</v>
      </c>
      <c r="HM7" s="404">
        <v>24895.681307238418</v>
      </c>
      <c r="HN7" s="404">
        <v>23710.172673560406</v>
      </c>
      <c r="HO7" s="404">
        <v>22581.116831962285</v>
      </c>
      <c r="HP7" s="404">
        <v>21505.825554249797</v>
      </c>
      <c r="HQ7" s="404">
        <v>20481.738623095043</v>
      </c>
      <c r="HR7" s="404">
        <v>19506.417736280993</v>
      </c>
      <c r="HS7" s="404">
        <v>18577.54070121999</v>
      </c>
      <c r="HT7" s="404">
        <v>17692.895905923804</v>
      </c>
      <c r="HU7" s="404">
        <v>16850.377053260763</v>
      </c>
      <c r="HV7" s="404">
        <v>16047.978145962636</v>
      </c>
      <c r="HW7" s="404">
        <v>15283.788710440602</v>
      </c>
      <c r="HX7" s="404">
        <v>14555.98924803867</v>
      </c>
      <c r="HY7" s="404">
        <v>13862.846902893971</v>
      </c>
      <c r="HZ7" s="404">
        <v>2916465.4644926749</v>
      </c>
      <c r="IA7" s="404">
        <v>753597.2048888423</v>
      </c>
      <c r="IB7" s="408">
        <v>0.25839400948295888</v>
      </c>
      <c r="IC7" s="410"/>
    </row>
    <row r="8" spans="1:237" ht="90" customHeight="1" x14ac:dyDescent="0.2">
      <c r="A8" s="150" t="s">
        <v>2267</v>
      </c>
      <c r="B8" s="150" t="s">
        <v>2961</v>
      </c>
      <c r="C8" s="150" t="s">
        <v>2259</v>
      </c>
      <c r="D8" s="148" t="s">
        <v>73</v>
      </c>
      <c r="E8" s="150" t="s">
        <v>2982</v>
      </c>
      <c r="F8" s="151" t="s">
        <v>2983</v>
      </c>
      <c r="G8" s="151" t="s">
        <v>2984</v>
      </c>
      <c r="H8" s="151"/>
      <c r="I8" s="151" t="s">
        <v>2985</v>
      </c>
      <c r="J8" s="151">
        <v>40</v>
      </c>
      <c r="K8" s="227" t="s">
        <v>79</v>
      </c>
      <c r="L8" s="159">
        <v>118338</v>
      </c>
      <c r="M8" s="79" t="s">
        <v>2986</v>
      </c>
      <c r="N8" s="79" t="s">
        <v>81</v>
      </c>
      <c r="O8" s="13" t="s">
        <v>217</v>
      </c>
      <c r="P8" s="79" t="s">
        <v>225</v>
      </c>
      <c r="Q8" s="112" t="s">
        <v>87</v>
      </c>
      <c r="R8" s="79" t="s">
        <v>162</v>
      </c>
      <c r="S8" s="79" t="s">
        <v>99</v>
      </c>
      <c r="T8" s="79" t="s">
        <v>2489</v>
      </c>
      <c r="U8" s="79" t="s">
        <v>87</v>
      </c>
      <c r="V8" s="81">
        <v>1</v>
      </c>
      <c r="W8" s="149">
        <v>9311330</v>
      </c>
      <c r="X8" s="149">
        <v>0</v>
      </c>
      <c r="Y8" s="149">
        <v>0</v>
      </c>
      <c r="Z8" s="149">
        <v>0</v>
      </c>
      <c r="AA8" s="149">
        <v>2000000</v>
      </c>
      <c r="AB8" s="149">
        <v>2200000</v>
      </c>
      <c r="AC8" s="149">
        <v>2300000</v>
      </c>
      <c r="AD8" s="149">
        <v>1993881</v>
      </c>
      <c r="AE8" s="149">
        <v>817449</v>
      </c>
      <c r="AF8" s="149">
        <v>0</v>
      </c>
      <c r="AG8" s="149">
        <v>0</v>
      </c>
      <c r="AH8" s="149">
        <v>0</v>
      </c>
      <c r="AI8" s="79" t="s">
        <v>88</v>
      </c>
      <c r="AJ8" s="149">
        <v>0</v>
      </c>
      <c r="AK8" s="149">
        <v>0</v>
      </c>
      <c r="AL8" s="149">
        <v>0</v>
      </c>
      <c r="AM8" s="149">
        <v>0</v>
      </c>
      <c r="AN8" s="149">
        <v>0</v>
      </c>
      <c r="AO8" s="149">
        <v>0</v>
      </c>
      <c r="AP8" s="149">
        <v>0</v>
      </c>
      <c r="AQ8" s="149">
        <v>0</v>
      </c>
      <c r="AR8" s="149">
        <v>0</v>
      </c>
      <c r="AS8" s="149">
        <v>0</v>
      </c>
      <c r="AT8" s="149">
        <v>0</v>
      </c>
      <c r="AU8" s="151" t="s">
        <v>2987</v>
      </c>
      <c r="AV8" s="230">
        <v>0</v>
      </c>
      <c r="AW8" s="230">
        <v>1</v>
      </c>
      <c r="AX8" s="230" t="s">
        <v>3622</v>
      </c>
      <c r="AY8" s="141">
        <v>8</v>
      </c>
      <c r="AZ8" s="70">
        <v>1</v>
      </c>
      <c r="BA8" s="70">
        <v>1</v>
      </c>
      <c r="BB8" s="70">
        <v>1</v>
      </c>
      <c r="BC8" s="70">
        <v>1</v>
      </c>
      <c r="BD8" s="70">
        <v>1</v>
      </c>
      <c r="BE8" s="70">
        <v>0</v>
      </c>
      <c r="BF8" s="70">
        <v>0</v>
      </c>
      <c r="BG8" s="71">
        <v>0</v>
      </c>
      <c r="BH8" s="71">
        <v>1</v>
      </c>
      <c r="BI8" s="71">
        <v>0</v>
      </c>
      <c r="BJ8" s="71">
        <v>0</v>
      </c>
      <c r="BK8" s="71">
        <v>1</v>
      </c>
      <c r="BL8" s="70">
        <v>1</v>
      </c>
      <c r="BM8" s="70">
        <v>1</v>
      </c>
      <c r="BN8" s="70">
        <v>1</v>
      </c>
      <c r="BO8" s="70">
        <v>0</v>
      </c>
      <c r="BP8" s="403">
        <v>0</v>
      </c>
      <c r="BQ8" s="403">
        <v>0</v>
      </c>
      <c r="BR8" s="403">
        <v>2000000</v>
      </c>
      <c r="BS8" s="403">
        <v>2200000</v>
      </c>
      <c r="BT8" s="403">
        <v>2300000</v>
      </c>
      <c r="BU8" s="403">
        <v>1993881</v>
      </c>
      <c r="BV8" s="403">
        <v>817449</v>
      </c>
      <c r="BW8" s="403">
        <v>0</v>
      </c>
      <c r="BX8" s="403">
        <v>0</v>
      </c>
      <c r="BY8" s="403">
        <v>0</v>
      </c>
      <c r="BZ8" s="401">
        <v>0</v>
      </c>
      <c r="CA8" s="401">
        <v>0</v>
      </c>
      <c r="CB8" s="401">
        <v>0</v>
      </c>
      <c r="CC8" s="401">
        <v>0</v>
      </c>
      <c r="CD8" s="401">
        <v>0</v>
      </c>
      <c r="CE8" s="401">
        <v>0</v>
      </c>
      <c r="CF8" s="401">
        <v>0</v>
      </c>
      <c r="CG8" s="401">
        <v>0</v>
      </c>
      <c r="CH8" s="401">
        <v>0</v>
      </c>
      <c r="CI8" s="401">
        <v>0</v>
      </c>
      <c r="CJ8" s="401">
        <v>0</v>
      </c>
      <c r="CK8" s="401">
        <v>0</v>
      </c>
      <c r="CL8" s="401">
        <v>0</v>
      </c>
      <c r="CM8" s="401">
        <v>0</v>
      </c>
      <c r="CN8" s="401">
        <v>0</v>
      </c>
      <c r="CO8" s="401">
        <v>0</v>
      </c>
      <c r="CP8" s="401">
        <v>0</v>
      </c>
      <c r="CQ8" s="401">
        <v>0</v>
      </c>
      <c r="CR8" s="401">
        <v>0</v>
      </c>
      <c r="CS8" s="401">
        <v>0</v>
      </c>
      <c r="CT8" s="401">
        <v>0</v>
      </c>
      <c r="CU8" s="401">
        <v>0</v>
      </c>
      <c r="CV8" s="401">
        <v>0</v>
      </c>
      <c r="CW8" s="401">
        <v>0</v>
      </c>
      <c r="CX8" s="401">
        <v>0</v>
      </c>
      <c r="CY8" s="401">
        <v>0</v>
      </c>
      <c r="CZ8" s="401">
        <v>0</v>
      </c>
      <c r="DA8" s="401">
        <v>0</v>
      </c>
      <c r="DB8" s="401">
        <v>0</v>
      </c>
      <c r="DC8" s="401">
        <v>0</v>
      </c>
      <c r="DD8" s="401">
        <v>0</v>
      </c>
      <c r="DE8" s="401">
        <v>0</v>
      </c>
      <c r="DF8" s="401">
        <v>0</v>
      </c>
      <c r="DG8" s="403">
        <v>118338</v>
      </c>
      <c r="DH8" s="403">
        <v>118338</v>
      </c>
      <c r="DI8" s="403">
        <v>118338</v>
      </c>
      <c r="DJ8" s="403">
        <v>118338</v>
      </c>
      <c r="DK8" s="403">
        <v>118338</v>
      </c>
      <c r="DL8" s="403">
        <v>118338</v>
      </c>
      <c r="DM8" s="403">
        <v>118338</v>
      </c>
      <c r="DN8" s="403">
        <v>118338</v>
      </c>
      <c r="DO8" s="403">
        <v>118338</v>
      </c>
      <c r="DP8" s="403">
        <v>118338</v>
      </c>
      <c r="DQ8" s="403">
        <v>118338</v>
      </c>
      <c r="DR8" s="403">
        <v>118338</v>
      </c>
      <c r="DS8" s="403">
        <v>118338</v>
      </c>
      <c r="DT8" s="403">
        <v>118338</v>
      </c>
      <c r="DU8" s="403">
        <v>118338</v>
      </c>
      <c r="DV8" s="403">
        <v>118338</v>
      </c>
      <c r="DW8" s="403">
        <v>118338</v>
      </c>
      <c r="DX8" s="403">
        <v>118338</v>
      </c>
      <c r="DY8" s="403">
        <v>118338</v>
      </c>
      <c r="DZ8" s="403">
        <v>118338</v>
      </c>
      <c r="EA8" s="403">
        <v>118338</v>
      </c>
      <c r="EB8" s="403">
        <v>118338</v>
      </c>
      <c r="EC8" s="403">
        <v>118338</v>
      </c>
      <c r="ED8" s="403">
        <v>118338</v>
      </c>
      <c r="EE8" s="403">
        <v>118338</v>
      </c>
      <c r="EF8" s="403">
        <v>118338</v>
      </c>
      <c r="EG8" s="403">
        <v>118338</v>
      </c>
      <c r="EH8" s="403">
        <v>118338</v>
      </c>
      <c r="EI8" s="403">
        <v>118338</v>
      </c>
      <c r="EJ8" s="403">
        <v>118338</v>
      </c>
      <c r="EK8" s="403">
        <v>118338</v>
      </c>
      <c r="EL8" s="403">
        <v>118338</v>
      </c>
      <c r="EM8" s="403">
        <v>118338</v>
      </c>
      <c r="EN8" s="403">
        <v>118338</v>
      </c>
      <c r="EO8" s="403">
        <v>118338</v>
      </c>
      <c r="EP8" s="403">
        <v>118338</v>
      </c>
      <c r="EQ8" s="403">
        <v>118338</v>
      </c>
      <c r="ER8" s="403">
        <v>118338</v>
      </c>
      <c r="ES8" s="403">
        <v>118338</v>
      </c>
      <c r="ET8" s="403">
        <v>118338</v>
      </c>
      <c r="EU8" s="403">
        <v>118338</v>
      </c>
      <c r="EV8" s="403">
        <v>118338</v>
      </c>
      <c r="EW8" s="403">
        <v>118338</v>
      </c>
      <c r="EX8" s="404">
        <v>1814058.9569160996</v>
      </c>
      <c r="EY8" s="404">
        <v>1900442.7167692471</v>
      </c>
      <c r="EZ8" s="404">
        <v>1892215.6920213285</v>
      </c>
      <c r="FA8" s="404">
        <v>1562257.9363242975</v>
      </c>
      <c r="FB8" s="404">
        <v>609993.02976521465</v>
      </c>
      <c r="FC8" s="404">
        <v>0</v>
      </c>
      <c r="FD8" s="404">
        <v>0</v>
      </c>
      <c r="FE8" s="404">
        <v>0</v>
      </c>
      <c r="FF8" s="404">
        <v>0</v>
      </c>
      <c r="FG8" s="404">
        <v>0</v>
      </c>
      <c r="FH8" s="404">
        <v>0</v>
      </c>
      <c r="FI8" s="404">
        <v>0</v>
      </c>
      <c r="FJ8" s="404">
        <v>0</v>
      </c>
      <c r="FK8" s="404">
        <v>0</v>
      </c>
      <c r="FL8" s="404">
        <v>0</v>
      </c>
      <c r="FM8" s="404">
        <v>0</v>
      </c>
      <c r="FN8" s="404">
        <v>0</v>
      </c>
      <c r="FO8" s="404">
        <v>0</v>
      </c>
      <c r="FP8" s="404">
        <v>0</v>
      </c>
      <c r="FQ8" s="404">
        <v>0</v>
      </c>
      <c r="FR8" s="404">
        <v>0</v>
      </c>
      <c r="FS8" s="404">
        <v>0</v>
      </c>
      <c r="FT8" s="404">
        <v>0</v>
      </c>
      <c r="FU8" s="404">
        <v>0</v>
      </c>
      <c r="FV8" s="404">
        <v>0</v>
      </c>
      <c r="FW8" s="404">
        <v>0</v>
      </c>
      <c r="FX8" s="404">
        <v>0</v>
      </c>
      <c r="FY8" s="404">
        <v>0</v>
      </c>
      <c r="FZ8" s="404">
        <v>0</v>
      </c>
      <c r="GA8" s="404">
        <v>0</v>
      </c>
      <c r="GB8" s="404">
        <v>0</v>
      </c>
      <c r="GC8" s="404">
        <v>0</v>
      </c>
      <c r="GD8" s="404">
        <v>0</v>
      </c>
      <c r="GE8" s="404">
        <v>0</v>
      </c>
      <c r="GF8" s="404">
        <v>0</v>
      </c>
      <c r="GG8" s="404">
        <v>0</v>
      </c>
      <c r="GH8" s="404">
        <v>0</v>
      </c>
      <c r="GI8" s="404">
        <v>0</v>
      </c>
      <c r="GJ8" s="404">
        <v>0</v>
      </c>
      <c r="GK8" s="404">
        <v>0</v>
      </c>
      <c r="GL8" s="404">
        <v>107336.0544217687</v>
      </c>
      <c r="GM8" s="404">
        <v>102224.8137350178</v>
      </c>
      <c r="GN8" s="404">
        <v>97356.965461921733</v>
      </c>
      <c r="GO8" s="404">
        <v>92720.919487544495</v>
      </c>
      <c r="GP8" s="404">
        <v>88305.637607185243</v>
      </c>
      <c r="GQ8" s="404">
        <v>84100.607244938306</v>
      </c>
      <c r="GR8" s="404">
        <v>80095.816423750788</v>
      </c>
      <c r="GS8" s="404">
        <v>76281.72992738169</v>
      </c>
      <c r="GT8" s="404">
        <v>72649.266597506372</v>
      </c>
      <c r="GU8" s="404">
        <v>69189.777711910836</v>
      </c>
      <c r="GV8" s="404">
        <v>65895.026392296044</v>
      </c>
      <c r="GW8" s="404">
        <v>62757.167992662879</v>
      </c>
      <c r="GX8" s="404">
        <v>59768.73142158371</v>
      </c>
      <c r="GY8" s="404">
        <v>56922.601353889229</v>
      </c>
      <c r="GZ8" s="404">
        <v>54212.001289418316</v>
      </c>
      <c r="HA8" s="404">
        <v>51630.477418493632</v>
      </c>
      <c r="HB8" s="404">
        <v>49171.883255708221</v>
      </c>
      <c r="HC8" s="404">
        <v>46830.365005436397</v>
      </c>
      <c r="HD8" s="404">
        <v>44600.347624225142</v>
      </c>
      <c r="HE8" s="404">
        <v>42476.521546881093</v>
      </c>
      <c r="HF8" s="404">
        <v>40453.830044648661</v>
      </c>
      <c r="HG8" s="404">
        <v>38527.457185379666</v>
      </c>
      <c r="HH8" s="404">
        <v>36692.816367028259</v>
      </c>
      <c r="HI8" s="404">
        <v>34945.53939716977</v>
      </c>
      <c r="HJ8" s="404">
        <v>33281.466092542636</v>
      </c>
      <c r="HK8" s="404">
        <v>31696.634373850127</v>
      </c>
      <c r="HL8" s="404">
        <v>30187.270832238224</v>
      </c>
      <c r="HM8" s="404">
        <v>28749.781744988777</v>
      </c>
      <c r="HN8" s="404">
        <v>27380.74451903694</v>
      </c>
      <c r="HO8" s="404">
        <v>26076.899541939933</v>
      </c>
      <c r="HP8" s="404">
        <v>24835.142420895176</v>
      </c>
      <c r="HQ8" s="404">
        <v>23652.516591328738</v>
      </c>
      <c r="HR8" s="404">
        <v>22526.206277455942</v>
      </c>
      <c r="HS8" s="404">
        <v>21453.529788053274</v>
      </c>
      <c r="HT8" s="404">
        <v>20431.933131479313</v>
      </c>
      <c r="HU8" s="404">
        <v>19458.983934742202</v>
      </c>
      <c r="HV8" s="404">
        <v>18532.365652135431</v>
      </c>
      <c r="HW8" s="404">
        <v>17649.872049652789</v>
      </c>
      <c r="HX8" s="404">
        <v>16809.401952050277</v>
      </c>
      <c r="HY8" s="404">
        <v>16008.954240047882</v>
      </c>
      <c r="HZ8" s="404">
        <v>7778968.331796187</v>
      </c>
      <c r="IA8" s="404">
        <v>1933878.058056185</v>
      </c>
      <c r="IB8" s="408">
        <v>0.24860341057715127</v>
      </c>
      <c r="IC8" s="410"/>
    </row>
    <row r="9" spans="1:237" ht="90" customHeight="1" x14ac:dyDescent="0.2">
      <c r="A9" s="82" t="s">
        <v>2266</v>
      </c>
      <c r="B9" s="84" t="s">
        <v>2483</v>
      </c>
      <c r="C9" s="84" t="s">
        <v>2158</v>
      </c>
      <c r="D9" s="78">
        <v>2</v>
      </c>
      <c r="E9" s="84" t="s">
        <v>2490</v>
      </c>
      <c r="F9" s="87" t="s">
        <v>2491</v>
      </c>
      <c r="G9" s="87" t="s">
        <v>2492</v>
      </c>
      <c r="H9" s="87" t="s">
        <v>2493</v>
      </c>
      <c r="I9" s="87" t="s">
        <v>2494</v>
      </c>
      <c r="J9" s="87">
        <v>10</v>
      </c>
      <c r="K9" s="227" t="s">
        <v>79</v>
      </c>
      <c r="L9" s="89">
        <v>99695</v>
      </c>
      <c r="M9" s="89" t="s">
        <v>2495</v>
      </c>
      <c r="N9" s="79" t="s">
        <v>81</v>
      </c>
      <c r="O9" s="13" t="s">
        <v>217</v>
      </c>
      <c r="P9" s="79" t="s">
        <v>107</v>
      </c>
      <c r="Q9" s="112" t="s">
        <v>100</v>
      </c>
      <c r="R9" s="79" t="s">
        <v>84</v>
      </c>
      <c r="S9" s="78" t="s">
        <v>99</v>
      </c>
      <c r="T9" s="89" t="s">
        <v>2489</v>
      </c>
      <c r="U9" s="79" t="s">
        <v>87</v>
      </c>
      <c r="V9" s="81">
        <v>1</v>
      </c>
      <c r="W9" s="80">
        <v>3458148</v>
      </c>
      <c r="X9" s="80">
        <v>0</v>
      </c>
      <c r="Y9" s="80">
        <v>0</v>
      </c>
      <c r="Z9" s="80">
        <v>126890</v>
      </c>
      <c r="AA9" s="80">
        <v>3331258</v>
      </c>
      <c r="AB9" s="80">
        <v>0</v>
      </c>
      <c r="AC9" s="80">
        <v>0</v>
      </c>
      <c r="AD9" s="80">
        <v>0</v>
      </c>
      <c r="AE9" s="86">
        <v>0</v>
      </c>
      <c r="AF9" s="86">
        <v>0</v>
      </c>
      <c r="AG9" s="86">
        <v>0</v>
      </c>
      <c r="AH9" s="86">
        <v>0</v>
      </c>
      <c r="AI9" s="88" t="s">
        <v>88</v>
      </c>
      <c r="AJ9" s="80">
        <v>0</v>
      </c>
      <c r="AK9" s="80">
        <v>0</v>
      </c>
      <c r="AL9" s="80">
        <v>0</v>
      </c>
      <c r="AM9" s="80">
        <v>0</v>
      </c>
      <c r="AN9" s="80">
        <v>0</v>
      </c>
      <c r="AO9" s="80">
        <v>0</v>
      </c>
      <c r="AP9" s="80">
        <v>0</v>
      </c>
      <c r="AQ9" s="395">
        <v>0</v>
      </c>
      <c r="AR9" s="395">
        <v>0</v>
      </c>
      <c r="AS9" s="395">
        <v>0</v>
      </c>
      <c r="AT9" s="395">
        <v>0</v>
      </c>
      <c r="AU9" s="396"/>
      <c r="AV9" s="230">
        <v>0</v>
      </c>
      <c r="AW9" s="230">
        <v>1</v>
      </c>
      <c r="AX9" s="230" t="s">
        <v>3597</v>
      </c>
      <c r="AY9" s="141">
        <v>9</v>
      </c>
      <c r="AZ9" s="70">
        <v>1</v>
      </c>
      <c r="BA9" s="70">
        <v>1</v>
      </c>
      <c r="BB9" s="70">
        <v>1</v>
      </c>
      <c r="BC9" s="70">
        <v>1</v>
      </c>
      <c r="BD9" s="70">
        <v>1</v>
      </c>
      <c r="BE9" s="70">
        <v>1</v>
      </c>
      <c r="BF9" s="70">
        <v>0</v>
      </c>
      <c r="BG9" s="71">
        <v>1</v>
      </c>
      <c r="BH9" s="71">
        <v>1</v>
      </c>
      <c r="BI9" s="71">
        <v>0</v>
      </c>
      <c r="BJ9" s="71">
        <v>0</v>
      </c>
      <c r="BK9" s="71">
        <v>1</v>
      </c>
      <c r="BL9" s="70">
        <v>1</v>
      </c>
      <c r="BM9" s="70">
        <v>1</v>
      </c>
      <c r="BN9" s="70">
        <v>1</v>
      </c>
      <c r="BO9" s="70">
        <v>0</v>
      </c>
      <c r="BP9" s="403">
        <v>0</v>
      </c>
      <c r="BQ9" s="403">
        <v>126890</v>
      </c>
      <c r="BR9" s="403">
        <v>3331258</v>
      </c>
      <c r="BS9" s="403">
        <v>0</v>
      </c>
      <c r="BT9" s="403">
        <v>0</v>
      </c>
      <c r="BU9" s="403">
        <v>0</v>
      </c>
      <c r="BV9" s="403">
        <v>0</v>
      </c>
      <c r="BW9" s="403">
        <v>0</v>
      </c>
      <c r="BX9" s="403">
        <v>0</v>
      </c>
      <c r="BY9" s="403">
        <v>0</v>
      </c>
      <c r="BZ9" s="401">
        <v>0</v>
      </c>
      <c r="CA9" s="401">
        <v>0</v>
      </c>
      <c r="CB9" s="401">
        <v>0</v>
      </c>
      <c r="CC9" s="401">
        <v>0</v>
      </c>
      <c r="CD9" s="401">
        <v>0</v>
      </c>
      <c r="CE9" s="401">
        <v>0</v>
      </c>
      <c r="CF9" s="401">
        <v>0</v>
      </c>
      <c r="CG9" s="401">
        <v>0</v>
      </c>
      <c r="CH9" s="401">
        <v>0</v>
      </c>
      <c r="CI9" s="401">
        <v>0</v>
      </c>
      <c r="CJ9" s="401">
        <v>0</v>
      </c>
      <c r="CK9" s="401">
        <v>0</v>
      </c>
      <c r="CL9" s="401">
        <v>0</v>
      </c>
      <c r="CM9" s="401">
        <v>0</v>
      </c>
      <c r="CN9" s="401">
        <v>0</v>
      </c>
      <c r="CO9" s="401">
        <v>0</v>
      </c>
      <c r="CP9" s="401">
        <v>0</v>
      </c>
      <c r="CQ9" s="401">
        <v>0</v>
      </c>
      <c r="CR9" s="401">
        <v>0</v>
      </c>
      <c r="CS9" s="401">
        <v>0</v>
      </c>
      <c r="CT9" s="401">
        <v>0</v>
      </c>
      <c r="CU9" s="401">
        <v>0</v>
      </c>
      <c r="CV9" s="401">
        <v>0</v>
      </c>
      <c r="CW9" s="401">
        <v>0</v>
      </c>
      <c r="CX9" s="401">
        <v>0</v>
      </c>
      <c r="CY9" s="401">
        <v>0</v>
      </c>
      <c r="CZ9" s="401">
        <v>0</v>
      </c>
      <c r="DA9" s="401">
        <v>0</v>
      </c>
      <c r="DB9" s="401">
        <v>0</v>
      </c>
      <c r="DC9" s="401">
        <v>0</v>
      </c>
      <c r="DD9" s="401">
        <v>0</v>
      </c>
      <c r="DE9" s="401">
        <v>0</v>
      </c>
      <c r="DF9" s="401">
        <v>0</v>
      </c>
      <c r="DG9" s="403">
        <v>99695</v>
      </c>
      <c r="DH9" s="403">
        <v>99695</v>
      </c>
      <c r="DI9" s="403">
        <v>99695</v>
      </c>
      <c r="DJ9" s="403">
        <v>99695</v>
      </c>
      <c r="DK9" s="403">
        <v>99695</v>
      </c>
      <c r="DL9" s="403">
        <v>99695</v>
      </c>
      <c r="DM9" s="403">
        <v>99695</v>
      </c>
      <c r="DN9" s="403">
        <v>99695</v>
      </c>
      <c r="DO9" s="403">
        <v>99695</v>
      </c>
      <c r="DP9" s="403">
        <v>99695</v>
      </c>
      <c r="DQ9" s="403">
        <v>99695</v>
      </c>
      <c r="DR9" s="403">
        <v>99695</v>
      </c>
      <c r="DS9" s="403">
        <v>99695</v>
      </c>
      <c r="DT9" s="403">
        <v>99695</v>
      </c>
      <c r="DU9" s="403">
        <v>99695</v>
      </c>
      <c r="DV9" s="403">
        <v>99695</v>
      </c>
      <c r="DW9" s="403">
        <v>99695</v>
      </c>
      <c r="DX9" s="403">
        <v>99695</v>
      </c>
      <c r="DY9" s="403">
        <v>99695</v>
      </c>
      <c r="DZ9" s="403">
        <v>99695</v>
      </c>
      <c r="EA9" s="403">
        <v>99695</v>
      </c>
      <c r="EB9" s="403">
        <v>99695</v>
      </c>
      <c r="EC9" s="403">
        <v>99695</v>
      </c>
      <c r="ED9" s="403">
        <v>99695</v>
      </c>
      <c r="EE9" s="403">
        <v>99695</v>
      </c>
      <c r="EF9" s="403">
        <v>99695</v>
      </c>
      <c r="EG9" s="403">
        <v>99695</v>
      </c>
      <c r="EH9" s="403">
        <v>99695</v>
      </c>
      <c r="EI9" s="403">
        <v>99695</v>
      </c>
      <c r="EJ9" s="403">
        <v>99695</v>
      </c>
      <c r="EK9" s="403">
        <v>99695</v>
      </c>
      <c r="EL9" s="403">
        <v>99695</v>
      </c>
      <c r="EM9" s="403">
        <v>99695</v>
      </c>
      <c r="EN9" s="403">
        <v>99695</v>
      </c>
      <c r="EO9" s="403">
        <v>99695</v>
      </c>
      <c r="EP9" s="403">
        <v>99695</v>
      </c>
      <c r="EQ9" s="403">
        <v>99695</v>
      </c>
      <c r="ER9" s="403">
        <v>99695</v>
      </c>
      <c r="ES9" s="403">
        <v>99695</v>
      </c>
      <c r="ET9" s="403">
        <v>99695</v>
      </c>
      <c r="EU9" s="403">
        <v>99695</v>
      </c>
      <c r="EV9" s="403">
        <v>99695</v>
      </c>
      <c r="EW9" s="403">
        <v>99695</v>
      </c>
      <c r="EX9" s="404">
        <v>3021549.2063492062</v>
      </c>
      <c r="EY9" s="404">
        <v>0</v>
      </c>
      <c r="EZ9" s="404">
        <v>0</v>
      </c>
      <c r="FA9" s="404">
        <v>0</v>
      </c>
      <c r="FB9" s="404">
        <v>0</v>
      </c>
      <c r="FC9" s="404">
        <v>0</v>
      </c>
      <c r="FD9" s="404">
        <v>0</v>
      </c>
      <c r="FE9" s="404">
        <v>0</v>
      </c>
      <c r="FF9" s="404">
        <v>0</v>
      </c>
      <c r="FG9" s="404">
        <v>0</v>
      </c>
      <c r="FH9" s="404">
        <v>0</v>
      </c>
      <c r="FI9" s="404">
        <v>0</v>
      </c>
      <c r="FJ9" s="404">
        <v>0</v>
      </c>
      <c r="FK9" s="404">
        <v>0</v>
      </c>
      <c r="FL9" s="404">
        <v>0</v>
      </c>
      <c r="FM9" s="404">
        <v>0</v>
      </c>
      <c r="FN9" s="404">
        <v>0</v>
      </c>
      <c r="FO9" s="404">
        <v>0</v>
      </c>
      <c r="FP9" s="404">
        <v>0</v>
      </c>
      <c r="FQ9" s="404">
        <v>0</v>
      </c>
      <c r="FR9" s="404">
        <v>0</v>
      </c>
      <c r="FS9" s="404">
        <v>0</v>
      </c>
      <c r="FT9" s="404">
        <v>0</v>
      </c>
      <c r="FU9" s="404">
        <v>0</v>
      </c>
      <c r="FV9" s="404">
        <v>0</v>
      </c>
      <c r="FW9" s="404">
        <v>0</v>
      </c>
      <c r="FX9" s="404">
        <v>0</v>
      </c>
      <c r="FY9" s="404">
        <v>0</v>
      </c>
      <c r="FZ9" s="404">
        <v>0</v>
      </c>
      <c r="GA9" s="404">
        <v>0</v>
      </c>
      <c r="GB9" s="404">
        <v>0</v>
      </c>
      <c r="GC9" s="404">
        <v>0</v>
      </c>
      <c r="GD9" s="404">
        <v>0</v>
      </c>
      <c r="GE9" s="404">
        <v>0</v>
      </c>
      <c r="GF9" s="404">
        <v>0</v>
      </c>
      <c r="GG9" s="404">
        <v>0</v>
      </c>
      <c r="GH9" s="404">
        <v>0</v>
      </c>
      <c r="GI9" s="404">
        <v>0</v>
      </c>
      <c r="GJ9" s="404">
        <v>0</v>
      </c>
      <c r="GK9" s="404">
        <v>0</v>
      </c>
      <c r="GL9" s="404">
        <v>90426.303854875281</v>
      </c>
      <c r="GM9" s="404">
        <v>86120.289385595504</v>
      </c>
      <c r="GN9" s="404">
        <v>82019.323224376669</v>
      </c>
      <c r="GO9" s="404">
        <v>78113.641166073008</v>
      </c>
      <c r="GP9" s="404">
        <v>74393.943967688596</v>
      </c>
      <c r="GQ9" s="404">
        <v>70851.37520732246</v>
      </c>
      <c r="GR9" s="404">
        <v>67477.500197449961</v>
      </c>
      <c r="GS9" s="404">
        <v>64264.2859023333</v>
      </c>
      <c r="GT9" s="404">
        <v>61204.081811746</v>
      </c>
      <c r="GU9" s="404">
        <v>58289.601725472377</v>
      </c>
      <c r="GV9" s="404">
        <v>55513.906405211797</v>
      </c>
      <c r="GW9" s="404">
        <v>52870.38705258265</v>
      </c>
      <c r="GX9" s="404">
        <v>50352.74957388825</v>
      </c>
      <c r="GY9" s="404">
        <v>47954.999594179273</v>
      </c>
      <c r="GZ9" s="404">
        <v>45671.428184932643</v>
      </c>
      <c r="HA9" s="404">
        <v>43496.598271364419</v>
      </c>
      <c r="HB9" s="404">
        <v>41425.331687013735</v>
      </c>
      <c r="HC9" s="404">
        <v>39452.696844774982</v>
      </c>
      <c r="HD9" s="404">
        <v>37573.996995023794</v>
      </c>
      <c r="HE9" s="404">
        <v>35784.759042879807</v>
      </c>
      <c r="HF9" s="404">
        <v>34080.72289798077</v>
      </c>
      <c r="HG9" s="404">
        <v>32457.831331410249</v>
      </c>
      <c r="HH9" s="404">
        <v>30912.220315628812</v>
      </c>
      <c r="HI9" s="404">
        <v>29440.209824408394</v>
      </c>
      <c r="HJ9" s="404">
        <v>28038.295070865133</v>
      </c>
      <c r="HK9" s="404">
        <v>26703.138162728697</v>
      </c>
      <c r="HL9" s="404">
        <v>25431.560154979714</v>
      </c>
      <c r="HM9" s="404">
        <v>24220.533480933056</v>
      </c>
      <c r="HN9" s="404">
        <v>23067.174743745778</v>
      </c>
      <c r="HO9" s="404">
        <v>21968.737851186444</v>
      </c>
      <c r="HP9" s="404">
        <v>20922.607477320427</v>
      </c>
      <c r="HQ9" s="404">
        <v>19926.292835543263</v>
      </c>
      <c r="HR9" s="404">
        <v>18977.421748136443</v>
      </c>
      <c r="HS9" s="404">
        <v>18073.73499822518</v>
      </c>
      <c r="HT9" s="404">
        <v>17213.080950690648</v>
      </c>
      <c r="HU9" s="404">
        <v>16393.410429229189</v>
      </c>
      <c r="HV9" s="404">
        <v>15612.771837361135</v>
      </c>
      <c r="HW9" s="404">
        <v>14869.306511772505</v>
      </c>
      <c r="HX9" s="404">
        <v>14161.244296926199</v>
      </c>
      <c r="HY9" s="404">
        <v>13486.899330405902</v>
      </c>
      <c r="HZ9" s="404">
        <v>3021549.2063492062</v>
      </c>
      <c r="IA9" s="404">
        <v>733160.34644293319</v>
      </c>
      <c r="IB9" s="408">
        <v>0.24264385464990521</v>
      </c>
      <c r="IC9" s="410"/>
    </row>
    <row r="10" spans="1:237" ht="90" customHeight="1" x14ac:dyDescent="0.2">
      <c r="A10" s="276" t="s">
        <v>634</v>
      </c>
      <c r="B10" s="277" t="s">
        <v>1167</v>
      </c>
      <c r="C10" s="277" t="s">
        <v>1195</v>
      </c>
      <c r="D10" s="99"/>
      <c r="E10" s="277" t="s">
        <v>1196</v>
      </c>
      <c r="F10" s="103" t="s">
        <v>1197</v>
      </c>
      <c r="G10" s="103" t="s">
        <v>1198</v>
      </c>
      <c r="H10" s="103"/>
      <c r="I10" s="103" t="s">
        <v>1189</v>
      </c>
      <c r="J10" s="103">
        <v>10</v>
      </c>
      <c r="K10" s="227" t="s">
        <v>79</v>
      </c>
      <c r="L10" s="98">
        <v>83516</v>
      </c>
      <c r="M10" s="99" t="s">
        <v>1190</v>
      </c>
      <c r="N10" s="99" t="s">
        <v>147</v>
      </c>
      <c r="O10" s="73" t="s">
        <v>106</v>
      </c>
      <c r="P10" s="99" t="s">
        <v>293</v>
      </c>
      <c r="Q10" s="112" t="s">
        <v>100</v>
      </c>
      <c r="R10" s="99" t="s">
        <v>108</v>
      </c>
      <c r="S10" s="99" t="s">
        <v>99</v>
      </c>
      <c r="T10" s="99" t="s">
        <v>366</v>
      </c>
      <c r="U10" s="99" t="s">
        <v>100</v>
      </c>
      <c r="V10" s="102">
        <v>1</v>
      </c>
      <c r="W10" s="105">
        <v>3500000</v>
      </c>
      <c r="X10" s="105">
        <v>0</v>
      </c>
      <c r="Y10" s="105">
        <v>0</v>
      </c>
      <c r="Z10" s="105">
        <v>0</v>
      </c>
      <c r="AA10" s="105">
        <v>328800</v>
      </c>
      <c r="AB10" s="105">
        <v>421200</v>
      </c>
      <c r="AC10" s="105">
        <v>2750000</v>
      </c>
      <c r="AD10" s="105">
        <v>0</v>
      </c>
      <c r="AE10" s="278">
        <v>0</v>
      </c>
      <c r="AF10" s="278">
        <v>0</v>
      </c>
      <c r="AG10" s="278">
        <v>0</v>
      </c>
      <c r="AH10" s="278">
        <v>0</v>
      </c>
      <c r="AI10" s="100" t="s">
        <v>88</v>
      </c>
      <c r="AJ10" s="105">
        <v>0</v>
      </c>
      <c r="AK10" s="105">
        <v>0</v>
      </c>
      <c r="AL10" s="105">
        <v>0</v>
      </c>
      <c r="AM10" s="105">
        <v>0</v>
      </c>
      <c r="AN10" s="105">
        <v>0</v>
      </c>
      <c r="AO10" s="105">
        <v>0</v>
      </c>
      <c r="AP10" s="105">
        <v>0</v>
      </c>
      <c r="AQ10" s="278">
        <v>0</v>
      </c>
      <c r="AR10" s="278">
        <v>0</v>
      </c>
      <c r="AS10" s="278">
        <v>0</v>
      </c>
      <c r="AT10" s="278">
        <v>0</v>
      </c>
      <c r="AU10" s="103"/>
      <c r="AV10" s="230">
        <v>0</v>
      </c>
      <c r="AW10" s="230">
        <v>1</v>
      </c>
      <c r="AX10" s="230" t="s">
        <v>3601</v>
      </c>
      <c r="AY10" s="141">
        <v>7</v>
      </c>
      <c r="AZ10" s="70">
        <v>1</v>
      </c>
      <c r="BA10" s="70">
        <v>1</v>
      </c>
      <c r="BB10" s="70">
        <v>1</v>
      </c>
      <c r="BC10" s="70">
        <v>0</v>
      </c>
      <c r="BD10" s="70">
        <v>1</v>
      </c>
      <c r="BE10" s="70">
        <v>0</v>
      </c>
      <c r="BF10" s="70">
        <v>0</v>
      </c>
      <c r="BG10" s="71">
        <v>0</v>
      </c>
      <c r="BH10" s="71">
        <v>1</v>
      </c>
      <c r="BI10" s="71">
        <v>0</v>
      </c>
      <c r="BJ10" s="71">
        <v>1</v>
      </c>
      <c r="BK10" s="71">
        <v>0</v>
      </c>
      <c r="BL10" s="70">
        <v>1</v>
      </c>
      <c r="BM10" s="70">
        <v>1</v>
      </c>
      <c r="BN10" s="70">
        <v>0</v>
      </c>
      <c r="BO10" s="70">
        <v>1</v>
      </c>
      <c r="BP10" s="403">
        <v>0</v>
      </c>
      <c r="BQ10" s="403">
        <v>0</v>
      </c>
      <c r="BR10" s="403">
        <v>328800</v>
      </c>
      <c r="BS10" s="403">
        <v>421200</v>
      </c>
      <c r="BT10" s="403">
        <v>2750000</v>
      </c>
      <c r="BU10" s="403">
        <v>0</v>
      </c>
      <c r="BV10" s="403">
        <v>0</v>
      </c>
      <c r="BW10" s="403">
        <v>0</v>
      </c>
      <c r="BX10" s="403">
        <v>0</v>
      </c>
      <c r="BY10" s="403">
        <v>0</v>
      </c>
      <c r="BZ10" s="401">
        <v>0</v>
      </c>
      <c r="CA10" s="401">
        <v>0</v>
      </c>
      <c r="CB10" s="401">
        <v>0</v>
      </c>
      <c r="CC10" s="401">
        <v>0</v>
      </c>
      <c r="CD10" s="401">
        <v>0</v>
      </c>
      <c r="CE10" s="401">
        <v>0</v>
      </c>
      <c r="CF10" s="401">
        <v>0</v>
      </c>
      <c r="CG10" s="401">
        <v>0</v>
      </c>
      <c r="CH10" s="401">
        <v>0</v>
      </c>
      <c r="CI10" s="401">
        <v>0</v>
      </c>
      <c r="CJ10" s="401">
        <v>0</v>
      </c>
      <c r="CK10" s="401">
        <v>0</v>
      </c>
      <c r="CL10" s="401">
        <v>0</v>
      </c>
      <c r="CM10" s="401">
        <v>0</v>
      </c>
      <c r="CN10" s="401">
        <v>0</v>
      </c>
      <c r="CO10" s="401">
        <v>0</v>
      </c>
      <c r="CP10" s="401">
        <v>0</v>
      </c>
      <c r="CQ10" s="401">
        <v>0</v>
      </c>
      <c r="CR10" s="401">
        <v>0</v>
      </c>
      <c r="CS10" s="401">
        <v>0</v>
      </c>
      <c r="CT10" s="401">
        <v>0</v>
      </c>
      <c r="CU10" s="401">
        <v>0</v>
      </c>
      <c r="CV10" s="401">
        <v>0</v>
      </c>
      <c r="CW10" s="401">
        <v>0</v>
      </c>
      <c r="CX10" s="401">
        <v>0</v>
      </c>
      <c r="CY10" s="401">
        <v>0</v>
      </c>
      <c r="CZ10" s="401">
        <v>0</v>
      </c>
      <c r="DA10" s="401">
        <v>0</v>
      </c>
      <c r="DB10" s="401">
        <v>0</v>
      </c>
      <c r="DC10" s="401">
        <v>0</v>
      </c>
      <c r="DD10" s="401">
        <v>0</v>
      </c>
      <c r="DE10" s="401">
        <v>0</v>
      </c>
      <c r="DF10" s="401">
        <v>0</v>
      </c>
      <c r="DG10" s="403">
        <v>83516</v>
      </c>
      <c r="DH10" s="403">
        <v>83516</v>
      </c>
      <c r="DI10" s="403">
        <v>83516</v>
      </c>
      <c r="DJ10" s="403">
        <v>83516</v>
      </c>
      <c r="DK10" s="403">
        <v>83516</v>
      </c>
      <c r="DL10" s="403">
        <v>83516</v>
      </c>
      <c r="DM10" s="403">
        <v>83516</v>
      </c>
      <c r="DN10" s="403">
        <v>83516</v>
      </c>
      <c r="DO10" s="403">
        <v>83516</v>
      </c>
      <c r="DP10" s="403">
        <v>83516</v>
      </c>
      <c r="DQ10" s="403">
        <v>83516</v>
      </c>
      <c r="DR10" s="403">
        <v>83516</v>
      </c>
      <c r="DS10" s="403">
        <v>83516</v>
      </c>
      <c r="DT10" s="403">
        <v>83516</v>
      </c>
      <c r="DU10" s="403">
        <v>83516</v>
      </c>
      <c r="DV10" s="403">
        <v>83516</v>
      </c>
      <c r="DW10" s="403">
        <v>83516</v>
      </c>
      <c r="DX10" s="403">
        <v>83516</v>
      </c>
      <c r="DY10" s="403">
        <v>83516</v>
      </c>
      <c r="DZ10" s="403">
        <v>83516</v>
      </c>
      <c r="EA10" s="403">
        <v>83516</v>
      </c>
      <c r="EB10" s="403">
        <v>83516</v>
      </c>
      <c r="EC10" s="403">
        <v>83516</v>
      </c>
      <c r="ED10" s="403">
        <v>83516</v>
      </c>
      <c r="EE10" s="403">
        <v>83516</v>
      </c>
      <c r="EF10" s="403">
        <v>83516</v>
      </c>
      <c r="EG10" s="403">
        <v>83516</v>
      </c>
      <c r="EH10" s="403">
        <v>83516</v>
      </c>
      <c r="EI10" s="403">
        <v>83516</v>
      </c>
      <c r="EJ10" s="403">
        <v>83516</v>
      </c>
      <c r="EK10" s="403">
        <v>83516</v>
      </c>
      <c r="EL10" s="403">
        <v>83516</v>
      </c>
      <c r="EM10" s="403">
        <v>83516</v>
      </c>
      <c r="EN10" s="403">
        <v>83516</v>
      </c>
      <c r="EO10" s="403">
        <v>83516</v>
      </c>
      <c r="EP10" s="403">
        <v>83516</v>
      </c>
      <c r="EQ10" s="403">
        <v>83516</v>
      </c>
      <c r="ER10" s="403">
        <v>83516</v>
      </c>
      <c r="ES10" s="403">
        <v>83516</v>
      </c>
      <c r="ET10" s="403">
        <v>83516</v>
      </c>
      <c r="EU10" s="403">
        <v>83516</v>
      </c>
      <c r="EV10" s="403">
        <v>83516</v>
      </c>
      <c r="EW10" s="403">
        <v>83516</v>
      </c>
      <c r="EX10" s="404">
        <v>298231.2925170068</v>
      </c>
      <c r="EY10" s="404">
        <v>363848.39650145767</v>
      </c>
      <c r="EZ10" s="404">
        <v>2262431.8056776756</v>
      </c>
      <c r="FA10" s="404">
        <v>0</v>
      </c>
      <c r="FB10" s="404">
        <v>0</v>
      </c>
      <c r="FC10" s="404">
        <v>0</v>
      </c>
      <c r="FD10" s="404">
        <v>0</v>
      </c>
      <c r="FE10" s="404">
        <v>0</v>
      </c>
      <c r="FF10" s="404">
        <v>0</v>
      </c>
      <c r="FG10" s="404">
        <v>0</v>
      </c>
      <c r="FH10" s="404">
        <v>0</v>
      </c>
      <c r="FI10" s="404">
        <v>0</v>
      </c>
      <c r="FJ10" s="404">
        <v>0</v>
      </c>
      <c r="FK10" s="404">
        <v>0</v>
      </c>
      <c r="FL10" s="404">
        <v>0</v>
      </c>
      <c r="FM10" s="404">
        <v>0</v>
      </c>
      <c r="FN10" s="404">
        <v>0</v>
      </c>
      <c r="FO10" s="404">
        <v>0</v>
      </c>
      <c r="FP10" s="404">
        <v>0</v>
      </c>
      <c r="FQ10" s="404">
        <v>0</v>
      </c>
      <c r="FR10" s="404">
        <v>0</v>
      </c>
      <c r="FS10" s="404">
        <v>0</v>
      </c>
      <c r="FT10" s="404">
        <v>0</v>
      </c>
      <c r="FU10" s="404">
        <v>0</v>
      </c>
      <c r="FV10" s="404">
        <v>0</v>
      </c>
      <c r="FW10" s="404">
        <v>0</v>
      </c>
      <c r="FX10" s="404">
        <v>0</v>
      </c>
      <c r="FY10" s="404">
        <v>0</v>
      </c>
      <c r="FZ10" s="404">
        <v>0</v>
      </c>
      <c r="GA10" s="404">
        <v>0</v>
      </c>
      <c r="GB10" s="404">
        <v>0</v>
      </c>
      <c r="GC10" s="404">
        <v>0</v>
      </c>
      <c r="GD10" s="404">
        <v>0</v>
      </c>
      <c r="GE10" s="404">
        <v>0</v>
      </c>
      <c r="GF10" s="404">
        <v>0</v>
      </c>
      <c r="GG10" s="404">
        <v>0</v>
      </c>
      <c r="GH10" s="404">
        <v>0</v>
      </c>
      <c r="GI10" s="404">
        <v>0</v>
      </c>
      <c r="GJ10" s="404">
        <v>0</v>
      </c>
      <c r="GK10" s="404">
        <v>0</v>
      </c>
      <c r="GL10" s="404">
        <v>75751.473922902485</v>
      </c>
      <c r="GM10" s="404">
        <v>72144.260878954752</v>
      </c>
      <c r="GN10" s="404">
        <v>68708.819884718818</v>
      </c>
      <c r="GO10" s="404">
        <v>65436.971318779819</v>
      </c>
      <c r="GP10" s="404">
        <v>62320.925065504598</v>
      </c>
      <c r="GQ10" s="404">
        <v>59353.26196714722</v>
      </c>
      <c r="GR10" s="404">
        <v>56526.916159187836</v>
      </c>
      <c r="GS10" s="404">
        <v>53835.15824684556</v>
      </c>
      <c r="GT10" s="404">
        <v>51271.579282710052</v>
      </c>
      <c r="GU10" s="404">
        <v>48830.075507342903</v>
      </c>
      <c r="GV10" s="404">
        <v>46504.833816517057</v>
      </c>
      <c r="GW10" s="404">
        <v>44290.317920492431</v>
      </c>
      <c r="GX10" s="404">
        <v>42181.255162373753</v>
      </c>
      <c r="GY10" s="404">
        <v>40172.623964165468</v>
      </c>
      <c r="GZ10" s="404">
        <v>38259.641870633779</v>
      </c>
      <c r="HA10" s="404">
        <v>36437.754162508361</v>
      </c>
      <c r="HB10" s="404">
        <v>34702.623011912721</v>
      </c>
      <c r="HC10" s="404">
        <v>33050.117154202591</v>
      </c>
      <c r="HD10" s="404">
        <v>31476.302051621518</v>
      </c>
      <c r="HE10" s="404">
        <v>29977.430525353826</v>
      </c>
      <c r="HF10" s="404">
        <v>28549.933833670315</v>
      </c>
      <c r="HG10" s="404">
        <v>27190.413174924102</v>
      </c>
      <c r="HH10" s="404">
        <v>25895.631595165814</v>
      </c>
      <c r="HI10" s="404">
        <v>24662.506281110298</v>
      </c>
      <c r="HJ10" s="404">
        <v>23488.101220105047</v>
      </c>
      <c r="HK10" s="404">
        <v>22369.620209623852</v>
      </c>
      <c r="HL10" s="404">
        <v>21304.400199641768</v>
      </c>
      <c r="HM10" s="404">
        <v>20289.904952039775</v>
      </c>
      <c r="HN10" s="404">
        <v>19323.719001942649</v>
      </c>
      <c r="HO10" s="404">
        <v>18403.541906612038</v>
      </c>
      <c r="HP10" s="404">
        <v>17527.182768201943</v>
      </c>
      <c r="HQ10" s="404">
        <v>16692.555017335184</v>
      </c>
      <c r="HR10" s="404">
        <v>15897.671445081129</v>
      </c>
      <c r="HS10" s="404">
        <v>15140.639471505834</v>
      </c>
      <c r="HT10" s="404">
        <v>14419.656639529367</v>
      </c>
      <c r="HU10" s="404">
        <v>13733.006323361302</v>
      </c>
      <c r="HV10" s="404">
        <v>13079.053641296479</v>
      </c>
      <c r="HW10" s="404">
        <v>12456.241563139502</v>
      </c>
      <c r="HX10" s="404">
        <v>11863.087202990004</v>
      </c>
      <c r="HY10" s="404">
        <v>11298.178288561907</v>
      </c>
      <c r="HZ10" s="404">
        <v>2924511.4946961403</v>
      </c>
      <c r="IA10" s="404">
        <v>614179.44223409414</v>
      </c>
      <c r="IB10" s="408">
        <v>0.21001095169157746</v>
      </c>
      <c r="IC10" s="410"/>
    </row>
    <row r="11" spans="1:237" ht="90" customHeight="1" x14ac:dyDescent="0.2">
      <c r="A11" s="137" t="s">
        <v>1644</v>
      </c>
      <c r="B11" s="138" t="s">
        <v>1645</v>
      </c>
      <c r="C11" s="138" t="s">
        <v>1653</v>
      </c>
      <c r="D11" s="142">
        <v>6</v>
      </c>
      <c r="E11" s="305" t="s">
        <v>1654</v>
      </c>
      <c r="F11" s="306" t="s">
        <v>1655</v>
      </c>
      <c r="G11" s="118" t="s">
        <v>1656</v>
      </c>
      <c r="H11" s="118"/>
      <c r="I11" s="118" t="s">
        <v>1657</v>
      </c>
      <c r="J11" s="118">
        <v>40</v>
      </c>
      <c r="K11" s="227" t="s">
        <v>79</v>
      </c>
      <c r="L11" s="142">
        <v>290389</v>
      </c>
      <c r="M11" s="142" t="s">
        <v>1651</v>
      </c>
      <c r="N11" s="142" t="s">
        <v>81</v>
      </c>
      <c r="O11" s="142" t="s">
        <v>454</v>
      </c>
      <c r="P11" s="142" t="s">
        <v>457</v>
      </c>
      <c r="Q11" s="112" t="s">
        <v>100</v>
      </c>
      <c r="R11" s="142" t="s">
        <v>108</v>
      </c>
      <c r="S11" s="142" t="s">
        <v>99</v>
      </c>
      <c r="T11" s="142" t="s">
        <v>1652</v>
      </c>
      <c r="U11" s="142" t="s">
        <v>100</v>
      </c>
      <c r="V11" s="117">
        <v>1</v>
      </c>
      <c r="W11" s="136">
        <v>33000000</v>
      </c>
      <c r="X11" s="136">
        <v>0</v>
      </c>
      <c r="Y11" s="136">
        <v>0</v>
      </c>
      <c r="Z11" s="136">
        <v>200000</v>
      </c>
      <c r="AA11" s="136">
        <v>460000</v>
      </c>
      <c r="AB11" s="136">
        <v>10000000</v>
      </c>
      <c r="AC11" s="136">
        <v>10000000</v>
      </c>
      <c r="AD11" s="136">
        <v>12340000</v>
      </c>
      <c r="AE11" s="139">
        <v>0</v>
      </c>
      <c r="AF11" s="139">
        <v>0</v>
      </c>
      <c r="AG11" s="139">
        <v>0</v>
      </c>
      <c r="AH11" s="139">
        <v>0</v>
      </c>
      <c r="AI11" s="116" t="s">
        <v>88</v>
      </c>
      <c r="AJ11" s="136">
        <v>0</v>
      </c>
      <c r="AK11" s="136">
        <v>0</v>
      </c>
      <c r="AL11" s="136">
        <v>0</v>
      </c>
      <c r="AM11" s="136">
        <v>0</v>
      </c>
      <c r="AN11" s="136">
        <v>0</v>
      </c>
      <c r="AO11" s="136">
        <v>0</v>
      </c>
      <c r="AP11" s="136">
        <v>0</v>
      </c>
      <c r="AQ11" s="139">
        <v>0</v>
      </c>
      <c r="AR11" s="139">
        <v>0</v>
      </c>
      <c r="AS11" s="139">
        <v>0</v>
      </c>
      <c r="AT11" s="139">
        <v>0</v>
      </c>
      <c r="AU11" s="118" t="s">
        <v>1658</v>
      </c>
      <c r="AV11" s="230">
        <v>0</v>
      </c>
      <c r="AW11" s="230">
        <v>1</v>
      </c>
      <c r="AX11" s="230" t="s">
        <v>3602</v>
      </c>
      <c r="AY11" s="141">
        <v>8</v>
      </c>
      <c r="AZ11" s="70">
        <v>1</v>
      </c>
      <c r="BA11" s="70">
        <v>1</v>
      </c>
      <c r="BB11" s="70">
        <v>1</v>
      </c>
      <c r="BC11" s="70">
        <v>1</v>
      </c>
      <c r="BD11" s="70">
        <v>1</v>
      </c>
      <c r="BE11" s="70">
        <v>0</v>
      </c>
      <c r="BF11" s="70">
        <v>0</v>
      </c>
      <c r="BG11" s="71">
        <v>0</v>
      </c>
      <c r="BH11" s="71">
        <v>1</v>
      </c>
      <c r="BI11" s="71">
        <v>0</v>
      </c>
      <c r="BJ11" s="71">
        <v>0</v>
      </c>
      <c r="BK11" s="71">
        <v>1</v>
      </c>
      <c r="BL11" s="70">
        <v>1</v>
      </c>
      <c r="BM11" s="70">
        <v>1</v>
      </c>
      <c r="BN11" s="70">
        <v>0</v>
      </c>
      <c r="BO11" s="70">
        <v>1</v>
      </c>
      <c r="BP11" s="403">
        <v>0</v>
      </c>
      <c r="BQ11" s="403">
        <v>200000</v>
      </c>
      <c r="BR11" s="403">
        <v>460000</v>
      </c>
      <c r="BS11" s="403">
        <v>10000000</v>
      </c>
      <c r="BT11" s="403">
        <v>10000000</v>
      </c>
      <c r="BU11" s="403">
        <v>12340000</v>
      </c>
      <c r="BV11" s="403">
        <v>0</v>
      </c>
      <c r="BW11" s="403">
        <v>0</v>
      </c>
      <c r="BX11" s="403">
        <v>0</v>
      </c>
      <c r="BY11" s="403">
        <v>0</v>
      </c>
      <c r="BZ11" s="401">
        <v>0</v>
      </c>
      <c r="CA11" s="401">
        <v>0</v>
      </c>
      <c r="CB11" s="401">
        <v>0</v>
      </c>
      <c r="CC11" s="401">
        <v>0</v>
      </c>
      <c r="CD11" s="401">
        <v>0</v>
      </c>
      <c r="CE11" s="401">
        <v>0</v>
      </c>
      <c r="CF11" s="401">
        <v>0</v>
      </c>
      <c r="CG11" s="401">
        <v>0</v>
      </c>
      <c r="CH11" s="401">
        <v>0</v>
      </c>
      <c r="CI11" s="401">
        <v>0</v>
      </c>
      <c r="CJ11" s="401">
        <v>0</v>
      </c>
      <c r="CK11" s="401">
        <v>0</v>
      </c>
      <c r="CL11" s="401">
        <v>0</v>
      </c>
      <c r="CM11" s="401">
        <v>0</v>
      </c>
      <c r="CN11" s="401">
        <v>0</v>
      </c>
      <c r="CO11" s="401">
        <v>0</v>
      </c>
      <c r="CP11" s="401">
        <v>0</v>
      </c>
      <c r="CQ11" s="401">
        <v>0</v>
      </c>
      <c r="CR11" s="401">
        <v>0</v>
      </c>
      <c r="CS11" s="401">
        <v>0</v>
      </c>
      <c r="CT11" s="401">
        <v>0</v>
      </c>
      <c r="CU11" s="401">
        <v>0</v>
      </c>
      <c r="CV11" s="401">
        <v>0</v>
      </c>
      <c r="CW11" s="401">
        <v>0</v>
      </c>
      <c r="CX11" s="401">
        <v>0</v>
      </c>
      <c r="CY11" s="401">
        <v>0</v>
      </c>
      <c r="CZ11" s="401">
        <v>0</v>
      </c>
      <c r="DA11" s="401">
        <v>0</v>
      </c>
      <c r="DB11" s="401">
        <v>0</v>
      </c>
      <c r="DC11" s="401">
        <v>0</v>
      </c>
      <c r="DD11" s="401">
        <v>0</v>
      </c>
      <c r="DE11" s="401">
        <v>0</v>
      </c>
      <c r="DF11" s="401">
        <v>0</v>
      </c>
      <c r="DG11" s="403">
        <v>290389</v>
      </c>
      <c r="DH11" s="403">
        <v>290389</v>
      </c>
      <c r="DI11" s="403">
        <v>290389</v>
      </c>
      <c r="DJ11" s="403">
        <v>290389</v>
      </c>
      <c r="DK11" s="403">
        <v>290389</v>
      </c>
      <c r="DL11" s="403">
        <v>290389</v>
      </c>
      <c r="DM11" s="403">
        <v>290389</v>
      </c>
      <c r="DN11" s="403">
        <v>290389</v>
      </c>
      <c r="DO11" s="403">
        <v>290389</v>
      </c>
      <c r="DP11" s="403">
        <v>290389</v>
      </c>
      <c r="DQ11" s="403">
        <v>290389</v>
      </c>
      <c r="DR11" s="403">
        <v>290389</v>
      </c>
      <c r="DS11" s="403">
        <v>290389</v>
      </c>
      <c r="DT11" s="403">
        <v>290389</v>
      </c>
      <c r="DU11" s="403">
        <v>290389</v>
      </c>
      <c r="DV11" s="403">
        <v>290389</v>
      </c>
      <c r="DW11" s="403">
        <v>290389</v>
      </c>
      <c r="DX11" s="403">
        <v>290389</v>
      </c>
      <c r="DY11" s="403">
        <v>290389</v>
      </c>
      <c r="DZ11" s="403">
        <v>290389</v>
      </c>
      <c r="EA11" s="403">
        <v>290389</v>
      </c>
      <c r="EB11" s="403">
        <v>290389</v>
      </c>
      <c r="EC11" s="403">
        <v>290389</v>
      </c>
      <c r="ED11" s="403">
        <v>290389</v>
      </c>
      <c r="EE11" s="403">
        <v>290389</v>
      </c>
      <c r="EF11" s="403">
        <v>290389</v>
      </c>
      <c r="EG11" s="403">
        <v>290389</v>
      </c>
      <c r="EH11" s="403">
        <v>290389</v>
      </c>
      <c r="EI11" s="403">
        <v>290389</v>
      </c>
      <c r="EJ11" s="403">
        <v>290389</v>
      </c>
      <c r="EK11" s="403">
        <v>290389</v>
      </c>
      <c r="EL11" s="403">
        <v>290389</v>
      </c>
      <c r="EM11" s="403">
        <v>290389</v>
      </c>
      <c r="EN11" s="403">
        <v>290389</v>
      </c>
      <c r="EO11" s="403">
        <v>290389</v>
      </c>
      <c r="EP11" s="403">
        <v>290389</v>
      </c>
      <c r="EQ11" s="403">
        <v>290389</v>
      </c>
      <c r="ER11" s="403">
        <v>290389</v>
      </c>
      <c r="ES11" s="403">
        <v>290389</v>
      </c>
      <c r="ET11" s="403">
        <v>290389</v>
      </c>
      <c r="EU11" s="403">
        <v>290389</v>
      </c>
      <c r="EV11" s="403">
        <v>290389</v>
      </c>
      <c r="EW11" s="403">
        <v>290389</v>
      </c>
      <c r="EX11" s="404">
        <v>417233.56009070296</v>
      </c>
      <c r="EY11" s="404">
        <v>8638375.9853147604</v>
      </c>
      <c r="EZ11" s="404">
        <v>8227024.74791882</v>
      </c>
      <c r="FA11" s="404">
        <v>9668712.8942207843</v>
      </c>
      <c r="FB11" s="404">
        <v>0</v>
      </c>
      <c r="FC11" s="404">
        <v>0</v>
      </c>
      <c r="FD11" s="404">
        <v>0</v>
      </c>
      <c r="FE11" s="404">
        <v>0</v>
      </c>
      <c r="FF11" s="404">
        <v>0</v>
      </c>
      <c r="FG11" s="404">
        <v>0</v>
      </c>
      <c r="FH11" s="404">
        <v>0</v>
      </c>
      <c r="FI11" s="404">
        <v>0</v>
      </c>
      <c r="FJ11" s="404">
        <v>0</v>
      </c>
      <c r="FK11" s="404">
        <v>0</v>
      </c>
      <c r="FL11" s="404">
        <v>0</v>
      </c>
      <c r="FM11" s="404">
        <v>0</v>
      </c>
      <c r="FN11" s="404">
        <v>0</v>
      </c>
      <c r="FO11" s="404">
        <v>0</v>
      </c>
      <c r="FP11" s="404">
        <v>0</v>
      </c>
      <c r="FQ11" s="404">
        <v>0</v>
      </c>
      <c r="FR11" s="404">
        <v>0</v>
      </c>
      <c r="FS11" s="404">
        <v>0</v>
      </c>
      <c r="FT11" s="404">
        <v>0</v>
      </c>
      <c r="FU11" s="404">
        <v>0</v>
      </c>
      <c r="FV11" s="404">
        <v>0</v>
      </c>
      <c r="FW11" s="404">
        <v>0</v>
      </c>
      <c r="FX11" s="404">
        <v>0</v>
      </c>
      <c r="FY11" s="404">
        <v>0</v>
      </c>
      <c r="FZ11" s="404">
        <v>0</v>
      </c>
      <c r="GA11" s="404">
        <v>0</v>
      </c>
      <c r="GB11" s="404">
        <v>0</v>
      </c>
      <c r="GC11" s="404">
        <v>0</v>
      </c>
      <c r="GD11" s="404">
        <v>0</v>
      </c>
      <c r="GE11" s="404">
        <v>0</v>
      </c>
      <c r="GF11" s="404">
        <v>0</v>
      </c>
      <c r="GG11" s="404">
        <v>0</v>
      </c>
      <c r="GH11" s="404">
        <v>0</v>
      </c>
      <c r="GI11" s="404">
        <v>0</v>
      </c>
      <c r="GJ11" s="404">
        <v>0</v>
      </c>
      <c r="GK11" s="404">
        <v>0</v>
      </c>
      <c r="GL11" s="404">
        <v>263391.38321995462</v>
      </c>
      <c r="GM11" s="404">
        <v>250848.93639995679</v>
      </c>
      <c r="GN11" s="404">
        <v>238903.74895233981</v>
      </c>
      <c r="GO11" s="404">
        <v>227527.37995460932</v>
      </c>
      <c r="GP11" s="404">
        <v>216692.74281391368</v>
      </c>
      <c r="GQ11" s="404">
        <v>206374.04077515585</v>
      </c>
      <c r="GR11" s="404">
        <v>196546.70550014844</v>
      </c>
      <c r="GS11" s="404">
        <v>187187.33857156994</v>
      </c>
      <c r="GT11" s="404">
        <v>178273.65578244755</v>
      </c>
      <c r="GU11" s="404">
        <v>169784.43407852147</v>
      </c>
      <c r="GV11" s="404">
        <v>161699.46102716334</v>
      </c>
      <c r="GW11" s="404">
        <v>153999.48669253648</v>
      </c>
      <c r="GX11" s="404">
        <v>146666.17780241571</v>
      </c>
      <c r="GY11" s="404">
        <v>139682.07409753875</v>
      </c>
      <c r="GZ11" s="404">
        <v>133030.54675956073</v>
      </c>
      <c r="HA11" s="404">
        <v>126695.75881862924</v>
      </c>
      <c r="HB11" s="404">
        <v>120662.62744631356</v>
      </c>
      <c r="HC11" s="404">
        <v>114916.78804410815</v>
      </c>
      <c r="HD11" s="404">
        <v>109444.56004200777</v>
      </c>
      <c r="HE11" s="404">
        <v>104232.91432572169</v>
      </c>
      <c r="HF11" s="404">
        <v>99269.442214973038</v>
      </c>
      <c r="HG11" s="404">
        <v>94542.325919021925</v>
      </c>
      <c r="HH11" s="404">
        <v>90040.310399068519</v>
      </c>
      <c r="HI11" s="404">
        <v>85752.676570541444</v>
      </c>
      <c r="HJ11" s="404">
        <v>81669.215781468039</v>
      </c>
      <c r="HK11" s="404">
        <v>77780.205506160026</v>
      </c>
      <c r="HL11" s="404">
        <v>74076.386196342894</v>
      </c>
      <c r="HM11" s="404">
        <v>70548.939234612262</v>
      </c>
      <c r="HN11" s="404">
        <v>67189.465937725996</v>
      </c>
      <c r="HO11" s="404">
        <v>63989.967559739016</v>
      </c>
      <c r="HP11" s="404">
        <v>60942.826247370496</v>
      </c>
      <c r="HQ11" s="404">
        <v>58040.786902257612</v>
      </c>
      <c r="HR11" s="404">
        <v>55276.939906912012</v>
      </c>
      <c r="HS11" s="404">
        <v>52644.704673249529</v>
      </c>
      <c r="HT11" s="404">
        <v>50137.813974523364</v>
      </c>
      <c r="HU11" s="404">
        <v>47750.299023355583</v>
      </c>
      <c r="HV11" s="404">
        <v>45476.475260338659</v>
      </c>
      <c r="HW11" s="404">
        <v>43310.928819370143</v>
      </c>
      <c r="HX11" s="404">
        <v>41248.503637495378</v>
      </c>
      <c r="HY11" s="404">
        <v>39284.289178567022</v>
      </c>
      <c r="HZ11" s="404">
        <v>26951347.187545069</v>
      </c>
      <c r="IA11" s="404">
        <v>4745533.2640477046</v>
      </c>
      <c r="IB11" s="408">
        <v>0.17607777566832508</v>
      </c>
      <c r="IC11" s="410"/>
    </row>
    <row r="12" spans="1:237" ht="90" customHeight="1" x14ac:dyDescent="0.2">
      <c r="A12" s="161" t="s">
        <v>2267</v>
      </c>
      <c r="B12" s="150" t="s">
        <v>2526</v>
      </c>
      <c r="C12" s="150" t="s">
        <v>2191</v>
      </c>
      <c r="D12" s="148">
        <v>2</v>
      </c>
      <c r="E12" s="150" t="s">
        <v>2527</v>
      </c>
      <c r="F12" s="151" t="s">
        <v>2528</v>
      </c>
      <c r="G12" s="151" t="s">
        <v>2529</v>
      </c>
      <c r="H12" s="151" t="s">
        <v>2530</v>
      </c>
      <c r="I12" s="151" t="s">
        <v>2531</v>
      </c>
      <c r="J12" s="151">
        <v>40</v>
      </c>
      <c r="K12" s="227" t="s">
        <v>79</v>
      </c>
      <c r="L12" s="79">
        <v>64542</v>
      </c>
      <c r="M12" s="151" t="s">
        <v>2532</v>
      </c>
      <c r="N12" s="79" t="s">
        <v>81</v>
      </c>
      <c r="O12" s="13" t="s">
        <v>217</v>
      </c>
      <c r="P12" s="79" t="s">
        <v>461</v>
      </c>
      <c r="Q12" s="112" t="s">
        <v>100</v>
      </c>
      <c r="R12" s="79" t="s">
        <v>108</v>
      </c>
      <c r="S12" s="79" t="s">
        <v>191</v>
      </c>
      <c r="T12" s="79" t="s">
        <v>2533</v>
      </c>
      <c r="U12" s="79" t="s">
        <v>87</v>
      </c>
      <c r="V12" s="81">
        <v>0.3</v>
      </c>
      <c r="W12" s="149">
        <v>7500000</v>
      </c>
      <c r="X12" s="149">
        <v>250000</v>
      </c>
      <c r="Y12" s="149">
        <v>0</v>
      </c>
      <c r="Z12" s="149">
        <v>0</v>
      </c>
      <c r="AA12" s="149">
        <v>0</v>
      </c>
      <c r="AB12" s="149">
        <v>2000000</v>
      </c>
      <c r="AC12" s="149">
        <v>3000000</v>
      </c>
      <c r="AD12" s="149">
        <v>2500000</v>
      </c>
      <c r="AE12" s="149">
        <v>0</v>
      </c>
      <c r="AF12" s="149">
        <v>0</v>
      </c>
      <c r="AG12" s="149">
        <v>0</v>
      </c>
      <c r="AH12" s="149">
        <v>0</v>
      </c>
      <c r="AI12" s="151" t="s">
        <v>2534</v>
      </c>
      <c r="AJ12" s="149">
        <v>200000</v>
      </c>
      <c r="AK12" s="149">
        <v>0</v>
      </c>
      <c r="AL12" s="149">
        <v>0</v>
      </c>
      <c r="AM12" s="149">
        <v>0</v>
      </c>
      <c r="AN12" s="149">
        <v>200000</v>
      </c>
      <c r="AO12" s="149">
        <v>0</v>
      </c>
      <c r="AP12" s="149">
        <v>0</v>
      </c>
      <c r="AQ12" s="149">
        <v>0</v>
      </c>
      <c r="AR12" s="149">
        <v>0</v>
      </c>
      <c r="AS12" s="149">
        <v>0</v>
      </c>
      <c r="AT12" s="149">
        <v>0</v>
      </c>
      <c r="AU12" s="151" t="s">
        <v>2535</v>
      </c>
      <c r="AV12" s="230">
        <v>0</v>
      </c>
      <c r="AW12" s="230">
        <v>1</v>
      </c>
      <c r="AX12" s="230" t="s">
        <v>3616</v>
      </c>
      <c r="AY12" s="141">
        <v>8</v>
      </c>
      <c r="AZ12" s="70">
        <v>1</v>
      </c>
      <c r="BA12" s="70">
        <v>1</v>
      </c>
      <c r="BB12" s="70">
        <v>1</v>
      </c>
      <c r="BC12" s="70">
        <v>1</v>
      </c>
      <c r="BD12" s="70">
        <v>1</v>
      </c>
      <c r="BE12" s="70">
        <v>1</v>
      </c>
      <c r="BF12" s="70">
        <v>0</v>
      </c>
      <c r="BG12" s="71">
        <v>1</v>
      </c>
      <c r="BH12" s="71">
        <v>1</v>
      </c>
      <c r="BI12" s="71">
        <v>0</v>
      </c>
      <c r="BJ12" s="71">
        <v>0</v>
      </c>
      <c r="BK12" s="71">
        <v>1</v>
      </c>
      <c r="BL12" s="70">
        <v>1</v>
      </c>
      <c r="BM12" s="70">
        <v>0</v>
      </c>
      <c r="BN12" s="70">
        <v>0</v>
      </c>
      <c r="BO12" s="70">
        <v>0</v>
      </c>
      <c r="BP12" s="403">
        <v>0</v>
      </c>
      <c r="BQ12" s="403">
        <v>0</v>
      </c>
      <c r="BR12" s="403">
        <v>0</v>
      </c>
      <c r="BS12" s="403">
        <v>2200000</v>
      </c>
      <c r="BT12" s="403">
        <v>3000000</v>
      </c>
      <c r="BU12" s="403">
        <v>2500000</v>
      </c>
      <c r="BV12" s="403">
        <v>0</v>
      </c>
      <c r="BW12" s="403">
        <v>0</v>
      </c>
      <c r="BX12" s="403">
        <v>0</v>
      </c>
      <c r="BY12" s="403">
        <v>0</v>
      </c>
      <c r="BZ12" s="401">
        <v>0</v>
      </c>
      <c r="CA12" s="401">
        <v>0</v>
      </c>
      <c r="CB12" s="401">
        <v>0</v>
      </c>
      <c r="CC12" s="401">
        <v>0</v>
      </c>
      <c r="CD12" s="401">
        <v>0</v>
      </c>
      <c r="CE12" s="401">
        <v>0</v>
      </c>
      <c r="CF12" s="401">
        <v>0</v>
      </c>
      <c r="CG12" s="401">
        <v>0</v>
      </c>
      <c r="CH12" s="401">
        <v>0</v>
      </c>
      <c r="CI12" s="401">
        <v>0</v>
      </c>
      <c r="CJ12" s="401">
        <v>0</v>
      </c>
      <c r="CK12" s="401">
        <v>0</v>
      </c>
      <c r="CL12" s="401">
        <v>0</v>
      </c>
      <c r="CM12" s="401">
        <v>0</v>
      </c>
      <c r="CN12" s="401">
        <v>0</v>
      </c>
      <c r="CO12" s="401">
        <v>0</v>
      </c>
      <c r="CP12" s="401">
        <v>0</v>
      </c>
      <c r="CQ12" s="401">
        <v>0</v>
      </c>
      <c r="CR12" s="401">
        <v>0</v>
      </c>
      <c r="CS12" s="401">
        <v>0</v>
      </c>
      <c r="CT12" s="401">
        <v>0</v>
      </c>
      <c r="CU12" s="401">
        <v>0</v>
      </c>
      <c r="CV12" s="401">
        <v>0</v>
      </c>
      <c r="CW12" s="401">
        <v>0</v>
      </c>
      <c r="CX12" s="401">
        <v>0</v>
      </c>
      <c r="CY12" s="401">
        <v>0</v>
      </c>
      <c r="CZ12" s="401">
        <v>0</v>
      </c>
      <c r="DA12" s="401">
        <v>0</v>
      </c>
      <c r="DB12" s="401">
        <v>0</v>
      </c>
      <c r="DC12" s="401">
        <v>0</v>
      </c>
      <c r="DD12" s="401">
        <v>0</v>
      </c>
      <c r="DE12" s="401">
        <v>0</v>
      </c>
      <c r="DF12" s="401">
        <v>0</v>
      </c>
      <c r="DG12" s="403">
        <v>64542</v>
      </c>
      <c r="DH12" s="403">
        <v>64542</v>
      </c>
      <c r="DI12" s="403">
        <v>64542</v>
      </c>
      <c r="DJ12" s="403">
        <v>64542</v>
      </c>
      <c r="DK12" s="403">
        <v>64542</v>
      </c>
      <c r="DL12" s="403">
        <v>64542</v>
      </c>
      <c r="DM12" s="403">
        <v>64542</v>
      </c>
      <c r="DN12" s="403">
        <v>64542</v>
      </c>
      <c r="DO12" s="403">
        <v>64542</v>
      </c>
      <c r="DP12" s="403">
        <v>64542</v>
      </c>
      <c r="DQ12" s="403">
        <v>64542</v>
      </c>
      <c r="DR12" s="403">
        <v>64542</v>
      </c>
      <c r="DS12" s="403">
        <v>64542</v>
      </c>
      <c r="DT12" s="403">
        <v>64542</v>
      </c>
      <c r="DU12" s="403">
        <v>64542</v>
      </c>
      <c r="DV12" s="403">
        <v>64542</v>
      </c>
      <c r="DW12" s="403">
        <v>64542</v>
      </c>
      <c r="DX12" s="403">
        <v>64542</v>
      </c>
      <c r="DY12" s="403">
        <v>64542</v>
      </c>
      <c r="DZ12" s="403">
        <v>64542</v>
      </c>
      <c r="EA12" s="403">
        <v>64542</v>
      </c>
      <c r="EB12" s="403">
        <v>64542</v>
      </c>
      <c r="EC12" s="403">
        <v>64542</v>
      </c>
      <c r="ED12" s="403">
        <v>64542</v>
      </c>
      <c r="EE12" s="403">
        <v>64542</v>
      </c>
      <c r="EF12" s="403">
        <v>64542</v>
      </c>
      <c r="EG12" s="403">
        <v>64542</v>
      </c>
      <c r="EH12" s="403">
        <v>64542</v>
      </c>
      <c r="EI12" s="403">
        <v>64542</v>
      </c>
      <c r="EJ12" s="403">
        <v>64542</v>
      </c>
      <c r="EK12" s="403">
        <v>64542</v>
      </c>
      <c r="EL12" s="403">
        <v>64542</v>
      </c>
      <c r="EM12" s="403">
        <v>64542</v>
      </c>
      <c r="EN12" s="403">
        <v>64542</v>
      </c>
      <c r="EO12" s="403">
        <v>64542</v>
      </c>
      <c r="EP12" s="403">
        <v>64542</v>
      </c>
      <c r="EQ12" s="403">
        <v>64542</v>
      </c>
      <c r="ER12" s="403">
        <v>64542</v>
      </c>
      <c r="ES12" s="403">
        <v>64542</v>
      </c>
      <c r="ET12" s="403">
        <v>64542</v>
      </c>
      <c r="EU12" s="403">
        <v>64542</v>
      </c>
      <c r="EV12" s="403">
        <v>64542</v>
      </c>
      <c r="EW12" s="403">
        <v>64542</v>
      </c>
      <c r="EX12" s="404">
        <v>0</v>
      </c>
      <c r="EY12" s="404">
        <v>1900442.7167692471</v>
      </c>
      <c r="EZ12" s="404">
        <v>2468107.4243756458</v>
      </c>
      <c r="FA12" s="404">
        <v>1958815.4161711475</v>
      </c>
      <c r="FB12" s="404">
        <v>0</v>
      </c>
      <c r="FC12" s="404">
        <v>0</v>
      </c>
      <c r="FD12" s="404">
        <v>0</v>
      </c>
      <c r="FE12" s="404">
        <v>0</v>
      </c>
      <c r="FF12" s="404">
        <v>0</v>
      </c>
      <c r="FG12" s="404">
        <v>0</v>
      </c>
      <c r="FH12" s="404">
        <v>0</v>
      </c>
      <c r="FI12" s="404">
        <v>0</v>
      </c>
      <c r="FJ12" s="404">
        <v>0</v>
      </c>
      <c r="FK12" s="404">
        <v>0</v>
      </c>
      <c r="FL12" s="404">
        <v>0</v>
      </c>
      <c r="FM12" s="404">
        <v>0</v>
      </c>
      <c r="FN12" s="404">
        <v>0</v>
      </c>
      <c r="FO12" s="404">
        <v>0</v>
      </c>
      <c r="FP12" s="404">
        <v>0</v>
      </c>
      <c r="FQ12" s="404">
        <v>0</v>
      </c>
      <c r="FR12" s="404">
        <v>0</v>
      </c>
      <c r="FS12" s="404">
        <v>0</v>
      </c>
      <c r="FT12" s="404">
        <v>0</v>
      </c>
      <c r="FU12" s="404">
        <v>0</v>
      </c>
      <c r="FV12" s="404">
        <v>0</v>
      </c>
      <c r="FW12" s="404">
        <v>0</v>
      </c>
      <c r="FX12" s="404">
        <v>0</v>
      </c>
      <c r="FY12" s="404">
        <v>0</v>
      </c>
      <c r="FZ12" s="404">
        <v>0</v>
      </c>
      <c r="GA12" s="404">
        <v>0</v>
      </c>
      <c r="GB12" s="404">
        <v>0</v>
      </c>
      <c r="GC12" s="404">
        <v>0</v>
      </c>
      <c r="GD12" s="404">
        <v>0</v>
      </c>
      <c r="GE12" s="404">
        <v>0</v>
      </c>
      <c r="GF12" s="404">
        <v>0</v>
      </c>
      <c r="GG12" s="404">
        <v>0</v>
      </c>
      <c r="GH12" s="404">
        <v>0</v>
      </c>
      <c r="GI12" s="404">
        <v>0</v>
      </c>
      <c r="GJ12" s="404">
        <v>0</v>
      </c>
      <c r="GK12" s="404">
        <v>0</v>
      </c>
      <c r="GL12" s="404">
        <v>58541.496598639453</v>
      </c>
      <c r="GM12" s="404">
        <v>55753.806284418526</v>
      </c>
      <c r="GN12" s="404">
        <v>53098.863128017649</v>
      </c>
      <c r="GO12" s="404">
        <v>50570.345836207278</v>
      </c>
      <c r="GP12" s="404">
        <v>48162.234129721226</v>
      </c>
      <c r="GQ12" s="404">
        <v>45868.794409258298</v>
      </c>
      <c r="GR12" s="404">
        <v>43684.566104055528</v>
      </c>
      <c r="GS12" s="404">
        <v>41604.348670529071</v>
      </c>
      <c r="GT12" s="404">
        <v>39623.189210027689</v>
      </c>
      <c r="GU12" s="404">
        <v>37736.370676216844</v>
      </c>
      <c r="GV12" s="404">
        <v>35939.400644016045</v>
      </c>
      <c r="GW12" s="404">
        <v>34228.000613348609</v>
      </c>
      <c r="GX12" s="404">
        <v>32598.095822236777</v>
      </c>
      <c r="GY12" s="404">
        <v>31045.805544987397</v>
      </c>
      <c r="GZ12" s="404">
        <v>29567.433852368955</v>
      </c>
      <c r="HA12" s="404">
        <v>28159.460811779951</v>
      </c>
      <c r="HB12" s="404">
        <v>26818.534106457097</v>
      </c>
      <c r="HC12" s="404">
        <v>25541.461053768664</v>
      </c>
      <c r="HD12" s="404">
        <v>24325.201003589205</v>
      </c>
      <c r="HE12" s="404">
        <v>23166.858098656387</v>
      </c>
      <c r="HF12" s="404">
        <v>22063.67437967275</v>
      </c>
      <c r="HG12" s="404">
        <v>21013.023218735947</v>
      </c>
      <c r="HH12" s="404">
        <v>20012.403065462811</v>
      </c>
      <c r="HI12" s="404">
        <v>19059.431490916963</v>
      </c>
      <c r="HJ12" s="404">
        <v>18151.839515159012</v>
      </c>
      <c r="HK12" s="404">
        <v>17287.46620491334</v>
      </c>
      <c r="HL12" s="404">
        <v>16464.253528488898</v>
      </c>
      <c r="HM12" s="404">
        <v>15680.24145570371</v>
      </c>
      <c r="HN12" s="404">
        <v>14933.563291146396</v>
      </c>
      <c r="HO12" s="404">
        <v>14222.441229663229</v>
      </c>
      <c r="HP12" s="404">
        <v>13545.18212348879</v>
      </c>
      <c r="HQ12" s="404">
        <v>12900.173450941706</v>
      </c>
      <c r="HR12" s="404">
        <v>12285.879477087339</v>
      </c>
      <c r="HS12" s="404">
        <v>11700.837597226035</v>
      </c>
      <c r="HT12" s="404">
        <v>11143.654854500986</v>
      </c>
      <c r="HU12" s="404">
        <v>10613.004623334273</v>
      </c>
      <c r="HV12" s="404">
        <v>10107.623450794546</v>
      </c>
      <c r="HW12" s="404">
        <v>9626.3080483757567</v>
      </c>
      <c r="HX12" s="404">
        <v>9167.912427024532</v>
      </c>
      <c r="HY12" s="404">
        <v>8731.3451685947912</v>
      </c>
      <c r="HZ12" s="404">
        <v>6327365.5573160406</v>
      </c>
      <c r="IA12" s="404">
        <v>1054744.5251995325</v>
      </c>
      <c r="IB12" s="408">
        <v>0.16669568332115411</v>
      </c>
      <c r="IC12" s="410"/>
    </row>
    <row r="13" spans="1:237" ht="90" customHeight="1" x14ac:dyDescent="0.2">
      <c r="A13" s="161" t="s">
        <v>2267</v>
      </c>
      <c r="B13" s="150" t="s">
        <v>2745</v>
      </c>
      <c r="C13" s="150" t="s">
        <v>2204</v>
      </c>
      <c r="D13" s="148">
        <v>1</v>
      </c>
      <c r="E13" s="150" t="s">
        <v>2757</v>
      </c>
      <c r="F13" s="151" t="s">
        <v>2758</v>
      </c>
      <c r="G13" s="151" t="s">
        <v>2759</v>
      </c>
      <c r="H13" s="79"/>
      <c r="I13" s="151" t="s">
        <v>316</v>
      </c>
      <c r="J13" s="151">
        <v>40</v>
      </c>
      <c r="K13" s="227" t="s">
        <v>79</v>
      </c>
      <c r="L13" s="159">
        <v>55326</v>
      </c>
      <c r="M13" s="79" t="s">
        <v>2749</v>
      </c>
      <c r="N13" s="79" t="s">
        <v>96</v>
      </c>
      <c r="O13" s="379" t="s">
        <v>454</v>
      </c>
      <c r="P13" s="379" t="s">
        <v>2750</v>
      </c>
      <c r="Q13" s="112" t="s">
        <v>100</v>
      </c>
      <c r="R13" s="79" t="s">
        <v>108</v>
      </c>
      <c r="S13" s="79" t="s">
        <v>191</v>
      </c>
      <c r="T13" s="79" t="s">
        <v>385</v>
      </c>
      <c r="U13" s="79" t="s">
        <v>87</v>
      </c>
      <c r="V13" s="81">
        <v>1</v>
      </c>
      <c r="W13" s="149">
        <v>5205000</v>
      </c>
      <c r="X13" s="149">
        <v>280000</v>
      </c>
      <c r="Y13" s="149">
        <v>0</v>
      </c>
      <c r="Z13" s="149">
        <v>0</v>
      </c>
      <c r="AA13" s="149">
        <v>300000</v>
      </c>
      <c r="AB13" s="149">
        <v>160000</v>
      </c>
      <c r="AC13" s="149">
        <v>905000</v>
      </c>
      <c r="AD13" s="149">
        <v>720000</v>
      </c>
      <c r="AE13" s="149">
        <v>1100000</v>
      </c>
      <c r="AF13" s="149">
        <v>615000</v>
      </c>
      <c r="AG13" s="149">
        <v>645000</v>
      </c>
      <c r="AH13" s="149">
        <v>760000</v>
      </c>
      <c r="AI13" s="88" t="s">
        <v>2760</v>
      </c>
      <c r="AJ13" s="149">
        <v>2067000</v>
      </c>
      <c r="AK13" s="149">
        <v>0</v>
      </c>
      <c r="AL13" s="149">
        <v>0</v>
      </c>
      <c r="AM13" s="149">
        <v>843000</v>
      </c>
      <c r="AN13" s="149">
        <v>177000</v>
      </c>
      <c r="AO13" s="149">
        <v>176000</v>
      </c>
      <c r="AP13" s="149">
        <v>189000</v>
      </c>
      <c r="AQ13" s="149">
        <v>178000</v>
      </c>
      <c r="AR13" s="149">
        <v>147000</v>
      </c>
      <c r="AS13" s="149">
        <v>179000</v>
      </c>
      <c r="AT13" s="149">
        <v>178000</v>
      </c>
      <c r="AU13" s="151" t="s">
        <v>2761</v>
      </c>
      <c r="AV13" s="230">
        <v>0</v>
      </c>
      <c r="AW13" s="230">
        <v>1</v>
      </c>
      <c r="AX13" s="230" t="s">
        <v>3621</v>
      </c>
      <c r="AY13" s="141">
        <v>5</v>
      </c>
      <c r="AZ13" s="70">
        <v>1</v>
      </c>
      <c r="BA13" s="70">
        <v>1</v>
      </c>
      <c r="BB13" s="70">
        <v>0</v>
      </c>
      <c r="BC13" s="70">
        <v>1</v>
      </c>
      <c r="BD13" s="70">
        <v>1</v>
      </c>
      <c r="BE13" s="70">
        <v>0</v>
      </c>
      <c r="BF13" s="70">
        <v>0</v>
      </c>
      <c r="BG13" s="71">
        <v>0</v>
      </c>
      <c r="BH13" s="71">
        <v>0</v>
      </c>
      <c r="BI13" s="71">
        <v>0</v>
      </c>
      <c r="BJ13" s="71">
        <v>0</v>
      </c>
      <c r="BK13" s="71">
        <v>0</v>
      </c>
      <c r="BL13" s="70">
        <v>1</v>
      </c>
      <c r="BM13" s="70">
        <v>0</v>
      </c>
      <c r="BN13" s="70">
        <v>0</v>
      </c>
      <c r="BO13" s="70">
        <v>0</v>
      </c>
      <c r="BP13" s="403">
        <v>0</v>
      </c>
      <c r="BQ13" s="403">
        <v>0</v>
      </c>
      <c r="BR13" s="403">
        <v>1143000</v>
      </c>
      <c r="BS13" s="403">
        <v>337000</v>
      </c>
      <c r="BT13" s="403">
        <v>1081000</v>
      </c>
      <c r="BU13" s="403">
        <v>909000</v>
      </c>
      <c r="BV13" s="403">
        <v>1278000</v>
      </c>
      <c r="BW13" s="403">
        <v>762000</v>
      </c>
      <c r="BX13" s="403">
        <v>824000</v>
      </c>
      <c r="BY13" s="403">
        <v>938000</v>
      </c>
      <c r="BZ13" s="401">
        <v>0</v>
      </c>
      <c r="CA13" s="401">
        <v>0</v>
      </c>
      <c r="CB13" s="401">
        <v>0</v>
      </c>
      <c r="CC13" s="401">
        <v>0</v>
      </c>
      <c r="CD13" s="401">
        <v>0</v>
      </c>
      <c r="CE13" s="401">
        <v>0</v>
      </c>
      <c r="CF13" s="401">
        <v>0</v>
      </c>
      <c r="CG13" s="401">
        <v>0</v>
      </c>
      <c r="CH13" s="401">
        <v>0</v>
      </c>
      <c r="CI13" s="401">
        <v>0</v>
      </c>
      <c r="CJ13" s="401">
        <v>0</v>
      </c>
      <c r="CK13" s="401">
        <v>0</v>
      </c>
      <c r="CL13" s="401">
        <v>0</v>
      </c>
      <c r="CM13" s="401">
        <v>0</v>
      </c>
      <c r="CN13" s="401">
        <v>0</v>
      </c>
      <c r="CO13" s="401">
        <v>0</v>
      </c>
      <c r="CP13" s="401">
        <v>0</v>
      </c>
      <c r="CQ13" s="401">
        <v>0</v>
      </c>
      <c r="CR13" s="401">
        <v>0</v>
      </c>
      <c r="CS13" s="401">
        <v>0</v>
      </c>
      <c r="CT13" s="401">
        <v>0</v>
      </c>
      <c r="CU13" s="401">
        <v>0</v>
      </c>
      <c r="CV13" s="401">
        <v>0</v>
      </c>
      <c r="CW13" s="401">
        <v>0</v>
      </c>
      <c r="CX13" s="401">
        <v>0</v>
      </c>
      <c r="CY13" s="401">
        <v>0</v>
      </c>
      <c r="CZ13" s="401">
        <v>0</v>
      </c>
      <c r="DA13" s="401">
        <v>0</v>
      </c>
      <c r="DB13" s="401">
        <v>0</v>
      </c>
      <c r="DC13" s="401">
        <v>0</v>
      </c>
      <c r="DD13" s="401">
        <v>0</v>
      </c>
      <c r="DE13" s="401">
        <v>0</v>
      </c>
      <c r="DF13" s="401">
        <v>0</v>
      </c>
      <c r="DG13" s="403">
        <v>55326</v>
      </c>
      <c r="DH13" s="403">
        <v>55326</v>
      </c>
      <c r="DI13" s="403">
        <v>55326</v>
      </c>
      <c r="DJ13" s="403">
        <v>55326</v>
      </c>
      <c r="DK13" s="403">
        <v>55326</v>
      </c>
      <c r="DL13" s="403">
        <v>55326</v>
      </c>
      <c r="DM13" s="403">
        <v>55326</v>
      </c>
      <c r="DN13" s="403">
        <v>55326</v>
      </c>
      <c r="DO13" s="403">
        <v>55326</v>
      </c>
      <c r="DP13" s="403">
        <v>55326</v>
      </c>
      <c r="DQ13" s="403">
        <v>55326</v>
      </c>
      <c r="DR13" s="403">
        <v>55326</v>
      </c>
      <c r="DS13" s="403">
        <v>55326</v>
      </c>
      <c r="DT13" s="403">
        <v>55326</v>
      </c>
      <c r="DU13" s="403">
        <v>55326</v>
      </c>
      <c r="DV13" s="403">
        <v>55326</v>
      </c>
      <c r="DW13" s="403">
        <v>55326</v>
      </c>
      <c r="DX13" s="403">
        <v>55326</v>
      </c>
      <c r="DY13" s="403">
        <v>55326</v>
      </c>
      <c r="DZ13" s="403">
        <v>55326</v>
      </c>
      <c r="EA13" s="403">
        <v>55326</v>
      </c>
      <c r="EB13" s="403">
        <v>55326</v>
      </c>
      <c r="EC13" s="403">
        <v>55326</v>
      </c>
      <c r="ED13" s="403">
        <v>55326</v>
      </c>
      <c r="EE13" s="403">
        <v>55326</v>
      </c>
      <c r="EF13" s="403">
        <v>55326</v>
      </c>
      <c r="EG13" s="403">
        <v>55326</v>
      </c>
      <c r="EH13" s="403">
        <v>55326</v>
      </c>
      <c r="EI13" s="403">
        <v>55326</v>
      </c>
      <c r="EJ13" s="403">
        <v>55326</v>
      </c>
      <c r="EK13" s="403">
        <v>55326</v>
      </c>
      <c r="EL13" s="403">
        <v>55326</v>
      </c>
      <c r="EM13" s="403">
        <v>55326</v>
      </c>
      <c r="EN13" s="403">
        <v>55326</v>
      </c>
      <c r="EO13" s="403">
        <v>55326</v>
      </c>
      <c r="EP13" s="403">
        <v>55326</v>
      </c>
      <c r="EQ13" s="403">
        <v>55326</v>
      </c>
      <c r="ER13" s="403">
        <v>55326</v>
      </c>
      <c r="ES13" s="403">
        <v>55326</v>
      </c>
      <c r="ET13" s="403">
        <v>55326</v>
      </c>
      <c r="EU13" s="403">
        <v>55326</v>
      </c>
      <c r="EV13" s="403">
        <v>55326</v>
      </c>
      <c r="EW13" s="403">
        <v>55326</v>
      </c>
      <c r="EX13" s="404">
        <v>1036734.693877551</v>
      </c>
      <c r="EY13" s="404">
        <v>291113.27070510742</v>
      </c>
      <c r="EZ13" s="404">
        <v>889341.37525002437</v>
      </c>
      <c r="FA13" s="404">
        <v>712225.28531982924</v>
      </c>
      <c r="FB13" s="404">
        <v>953663.2769016102</v>
      </c>
      <c r="FC13" s="404">
        <v>541539.17355915252</v>
      </c>
      <c r="FD13" s="404">
        <v>557715.63431163819</v>
      </c>
      <c r="FE13" s="404">
        <v>604643.16341229388</v>
      </c>
      <c r="FF13" s="404">
        <v>0</v>
      </c>
      <c r="FG13" s="404">
        <v>0</v>
      </c>
      <c r="FH13" s="404">
        <v>0</v>
      </c>
      <c r="FI13" s="404">
        <v>0</v>
      </c>
      <c r="FJ13" s="404">
        <v>0</v>
      </c>
      <c r="FK13" s="404">
        <v>0</v>
      </c>
      <c r="FL13" s="404">
        <v>0</v>
      </c>
      <c r="FM13" s="404">
        <v>0</v>
      </c>
      <c r="FN13" s="404">
        <v>0</v>
      </c>
      <c r="FO13" s="404">
        <v>0</v>
      </c>
      <c r="FP13" s="404">
        <v>0</v>
      </c>
      <c r="FQ13" s="404">
        <v>0</v>
      </c>
      <c r="FR13" s="404">
        <v>0</v>
      </c>
      <c r="FS13" s="404">
        <v>0</v>
      </c>
      <c r="FT13" s="404">
        <v>0</v>
      </c>
      <c r="FU13" s="404">
        <v>0</v>
      </c>
      <c r="FV13" s="404">
        <v>0</v>
      </c>
      <c r="FW13" s="404">
        <v>0</v>
      </c>
      <c r="FX13" s="404">
        <v>0</v>
      </c>
      <c r="FY13" s="404">
        <v>0</v>
      </c>
      <c r="FZ13" s="404">
        <v>0</v>
      </c>
      <c r="GA13" s="404">
        <v>0</v>
      </c>
      <c r="GB13" s="404">
        <v>0</v>
      </c>
      <c r="GC13" s="404">
        <v>0</v>
      </c>
      <c r="GD13" s="404">
        <v>0</v>
      </c>
      <c r="GE13" s="404">
        <v>0</v>
      </c>
      <c r="GF13" s="404">
        <v>0</v>
      </c>
      <c r="GG13" s="404">
        <v>0</v>
      </c>
      <c r="GH13" s="404">
        <v>0</v>
      </c>
      <c r="GI13" s="404">
        <v>0</v>
      </c>
      <c r="GJ13" s="404">
        <v>0</v>
      </c>
      <c r="GK13" s="404">
        <v>0</v>
      </c>
      <c r="GL13" s="404">
        <v>50182.312925170067</v>
      </c>
      <c r="GM13" s="404">
        <v>47792.678976352443</v>
      </c>
      <c r="GN13" s="404">
        <v>45516.837120335666</v>
      </c>
      <c r="GO13" s="404">
        <v>43349.368686033959</v>
      </c>
      <c r="GP13" s="404">
        <v>41285.113034318063</v>
      </c>
      <c r="GQ13" s="404">
        <v>39319.155270779098</v>
      </c>
      <c r="GR13" s="404">
        <v>37446.814543599146</v>
      </c>
      <c r="GS13" s="404">
        <v>35663.632898665855</v>
      </c>
      <c r="GT13" s="404">
        <v>33965.364665396053</v>
      </c>
      <c r="GU13" s="404">
        <v>32347.966347996236</v>
      </c>
      <c r="GV13" s="404">
        <v>30807.586998091658</v>
      </c>
      <c r="GW13" s="404">
        <v>29340.559045801572</v>
      </c>
      <c r="GX13" s="404">
        <v>27943.389567430077</v>
      </c>
      <c r="GY13" s="404">
        <v>26612.751968981018</v>
      </c>
      <c r="GZ13" s="404">
        <v>25345.47806569621</v>
      </c>
      <c r="HA13" s="404">
        <v>24138.550538758289</v>
      </c>
      <c r="HB13" s="404">
        <v>22989.095751198372</v>
      </c>
      <c r="HC13" s="404">
        <v>21894.376905903213</v>
      </c>
      <c r="HD13" s="404">
        <v>20851.787529431633</v>
      </c>
      <c r="HE13" s="404">
        <v>19858.845266125365</v>
      </c>
      <c r="HF13" s="404">
        <v>18913.185967738442</v>
      </c>
      <c r="HG13" s="404">
        <v>18012.558064512799</v>
      </c>
      <c r="HH13" s="404">
        <v>17154.817204297906</v>
      </c>
      <c r="HI13" s="404">
        <v>16337.921146950386</v>
      </c>
      <c r="HJ13" s="404">
        <v>15559.92490185751</v>
      </c>
      <c r="HK13" s="404">
        <v>14818.976097007151</v>
      </c>
      <c r="HL13" s="404">
        <v>14113.310568578241</v>
      </c>
      <c r="HM13" s="404">
        <v>13441.248160550704</v>
      </c>
      <c r="HN13" s="404">
        <v>12801.188724334008</v>
      </c>
      <c r="HO13" s="404">
        <v>12191.608308889527</v>
      </c>
      <c r="HP13" s="404">
        <v>11611.055532275741</v>
      </c>
      <c r="HQ13" s="404">
        <v>11058.148125976895</v>
      </c>
      <c r="HR13" s="404">
        <v>10531.569643787519</v>
      </c>
      <c r="HS13" s="404">
        <v>10030.066327416684</v>
      </c>
      <c r="HT13" s="404">
        <v>9552.4441213492246</v>
      </c>
      <c r="HU13" s="404">
        <v>9097.5658298564031</v>
      </c>
      <c r="HV13" s="404">
        <v>8664.348409387052</v>
      </c>
      <c r="HW13" s="404">
        <v>8251.7603898924281</v>
      </c>
      <c r="HX13" s="404">
        <v>7858.8194189451715</v>
      </c>
      <c r="HY13" s="404">
        <v>7484.5899228049248</v>
      </c>
      <c r="HZ13" s="404">
        <v>5586975.8733372074</v>
      </c>
      <c r="IA13" s="404">
        <v>904136.77297247259</v>
      </c>
      <c r="IB13" s="408">
        <v>0.16182936770629266</v>
      </c>
      <c r="IC13" s="410"/>
    </row>
    <row r="14" spans="1:237" ht="90" customHeight="1" x14ac:dyDescent="0.2">
      <c r="A14" s="150" t="s">
        <v>2267</v>
      </c>
      <c r="B14" s="150" t="s">
        <v>2580</v>
      </c>
      <c r="C14" s="150" t="s">
        <v>2163</v>
      </c>
      <c r="D14" s="148">
        <v>4</v>
      </c>
      <c r="E14" s="150" t="s">
        <v>2581</v>
      </c>
      <c r="F14" s="151" t="s">
        <v>2582</v>
      </c>
      <c r="G14" s="151" t="s">
        <v>2583</v>
      </c>
      <c r="H14" s="375" t="s">
        <v>77</v>
      </c>
      <c r="I14" s="151" t="s">
        <v>2584</v>
      </c>
      <c r="J14" s="151">
        <v>40</v>
      </c>
      <c r="K14" s="227" t="s">
        <v>79</v>
      </c>
      <c r="L14" s="79">
        <v>28000</v>
      </c>
      <c r="M14" s="79" t="s">
        <v>2585</v>
      </c>
      <c r="N14" s="79" t="s">
        <v>81</v>
      </c>
      <c r="O14" s="13" t="s">
        <v>217</v>
      </c>
      <c r="P14" s="79" t="s">
        <v>225</v>
      </c>
      <c r="Q14" s="112" t="s">
        <v>100</v>
      </c>
      <c r="R14" s="79" t="s">
        <v>261</v>
      </c>
      <c r="S14" s="79" t="s">
        <v>191</v>
      </c>
      <c r="T14" s="79" t="s">
        <v>2551</v>
      </c>
      <c r="U14" s="79" t="s">
        <v>87</v>
      </c>
      <c r="V14" s="81">
        <v>1</v>
      </c>
      <c r="W14" s="149">
        <v>3486200</v>
      </c>
      <c r="X14" s="149">
        <v>50000</v>
      </c>
      <c r="Y14" s="149">
        <v>0</v>
      </c>
      <c r="Z14" s="149">
        <v>0</v>
      </c>
      <c r="AA14" s="149">
        <v>215790</v>
      </c>
      <c r="AB14" s="149">
        <v>0</v>
      </c>
      <c r="AC14" s="149">
        <v>2026410</v>
      </c>
      <c r="AD14" s="149">
        <v>1000000</v>
      </c>
      <c r="AE14" s="149">
        <v>244000</v>
      </c>
      <c r="AF14" s="149">
        <v>0</v>
      </c>
      <c r="AG14" s="149">
        <v>0</v>
      </c>
      <c r="AH14" s="149">
        <v>0</v>
      </c>
      <c r="AI14" s="160" t="s">
        <v>2586</v>
      </c>
      <c r="AJ14" s="149">
        <v>260000</v>
      </c>
      <c r="AK14" s="149">
        <v>10000</v>
      </c>
      <c r="AL14" s="149">
        <v>10000</v>
      </c>
      <c r="AM14" s="149">
        <v>10000</v>
      </c>
      <c r="AN14" s="149">
        <v>50000</v>
      </c>
      <c r="AO14" s="149">
        <v>50000</v>
      </c>
      <c r="AP14" s="149">
        <v>50000</v>
      </c>
      <c r="AQ14" s="149">
        <v>50000</v>
      </c>
      <c r="AR14" s="149">
        <v>30000</v>
      </c>
      <c r="AS14" s="149">
        <v>0</v>
      </c>
      <c r="AT14" s="149">
        <v>0</v>
      </c>
      <c r="AU14" s="151" t="s">
        <v>2587</v>
      </c>
      <c r="AV14" s="230">
        <v>0</v>
      </c>
      <c r="AW14" s="230">
        <v>1</v>
      </c>
      <c r="AX14" s="230" t="s">
        <v>3622</v>
      </c>
      <c r="AY14" s="141">
        <v>8</v>
      </c>
      <c r="AZ14" s="70">
        <v>1</v>
      </c>
      <c r="BA14" s="70">
        <v>1</v>
      </c>
      <c r="BB14" s="70">
        <v>1</v>
      </c>
      <c r="BC14" s="70">
        <v>1</v>
      </c>
      <c r="BD14" s="70">
        <v>1</v>
      </c>
      <c r="BE14" s="70">
        <v>1</v>
      </c>
      <c r="BF14" s="70">
        <v>0</v>
      </c>
      <c r="BG14" s="71">
        <v>1</v>
      </c>
      <c r="BH14" s="71">
        <v>1</v>
      </c>
      <c r="BI14" s="71">
        <v>0</v>
      </c>
      <c r="BJ14" s="71">
        <v>0</v>
      </c>
      <c r="BK14" s="71">
        <v>1</v>
      </c>
      <c r="BL14" s="70">
        <v>1</v>
      </c>
      <c r="BM14" s="70">
        <v>0</v>
      </c>
      <c r="BN14" s="70">
        <v>0</v>
      </c>
      <c r="BO14" s="70">
        <v>0</v>
      </c>
      <c r="BP14" s="403">
        <v>10000</v>
      </c>
      <c r="BQ14" s="403">
        <v>10000</v>
      </c>
      <c r="BR14" s="403">
        <v>225790</v>
      </c>
      <c r="BS14" s="403">
        <v>50000</v>
      </c>
      <c r="BT14" s="403">
        <v>2076410</v>
      </c>
      <c r="BU14" s="403">
        <v>1050000</v>
      </c>
      <c r="BV14" s="403">
        <v>294000</v>
      </c>
      <c r="BW14" s="403">
        <v>30000</v>
      </c>
      <c r="BX14" s="403">
        <v>0</v>
      </c>
      <c r="BY14" s="403">
        <v>0</v>
      </c>
      <c r="BZ14" s="401">
        <v>0</v>
      </c>
      <c r="CA14" s="401">
        <v>0</v>
      </c>
      <c r="CB14" s="401">
        <v>0</v>
      </c>
      <c r="CC14" s="401">
        <v>0</v>
      </c>
      <c r="CD14" s="401">
        <v>0</v>
      </c>
      <c r="CE14" s="401">
        <v>0</v>
      </c>
      <c r="CF14" s="401">
        <v>0</v>
      </c>
      <c r="CG14" s="401">
        <v>0</v>
      </c>
      <c r="CH14" s="401">
        <v>0</v>
      </c>
      <c r="CI14" s="401">
        <v>0</v>
      </c>
      <c r="CJ14" s="401">
        <v>0</v>
      </c>
      <c r="CK14" s="401">
        <v>0</v>
      </c>
      <c r="CL14" s="401">
        <v>0</v>
      </c>
      <c r="CM14" s="401">
        <v>0</v>
      </c>
      <c r="CN14" s="401">
        <v>0</v>
      </c>
      <c r="CO14" s="401">
        <v>0</v>
      </c>
      <c r="CP14" s="401">
        <v>0</v>
      </c>
      <c r="CQ14" s="401">
        <v>0</v>
      </c>
      <c r="CR14" s="401">
        <v>0</v>
      </c>
      <c r="CS14" s="401">
        <v>0</v>
      </c>
      <c r="CT14" s="401">
        <v>0</v>
      </c>
      <c r="CU14" s="401">
        <v>0</v>
      </c>
      <c r="CV14" s="401">
        <v>0</v>
      </c>
      <c r="CW14" s="401">
        <v>0</v>
      </c>
      <c r="CX14" s="401">
        <v>0</v>
      </c>
      <c r="CY14" s="401">
        <v>0</v>
      </c>
      <c r="CZ14" s="401">
        <v>0</v>
      </c>
      <c r="DA14" s="401">
        <v>0</v>
      </c>
      <c r="DB14" s="401">
        <v>0</v>
      </c>
      <c r="DC14" s="401">
        <v>0</v>
      </c>
      <c r="DD14" s="401">
        <v>0</v>
      </c>
      <c r="DE14" s="401">
        <v>0</v>
      </c>
      <c r="DF14" s="401">
        <v>0</v>
      </c>
      <c r="DG14" s="403">
        <v>28000</v>
      </c>
      <c r="DH14" s="403">
        <v>28000</v>
      </c>
      <c r="DI14" s="403">
        <v>28000</v>
      </c>
      <c r="DJ14" s="403">
        <v>28000</v>
      </c>
      <c r="DK14" s="403">
        <v>28000</v>
      </c>
      <c r="DL14" s="403">
        <v>28000</v>
      </c>
      <c r="DM14" s="403">
        <v>28000</v>
      </c>
      <c r="DN14" s="403">
        <v>28000</v>
      </c>
      <c r="DO14" s="403">
        <v>28000</v>
      </c>
      <c r="DP14" s="403">
        <v>28000</v>
      </c>
      <c r="DQ14" s="403">
        <v>28000</v>
      </c>
      <c r="DR14" s="403">
        <v>28000</v>
      </c>
      <c r="DS14" s="403">
        <v>28000</v>
      </c>
      <c r="DT14" s="403">
        <v>28000</v>
      </c>
      <c r="DU14" s="403">
        <v>28000</v>
      </c>
      <c r="DV14" s="403">
        <v>28000</v>
      </c>
      <c r="DW14" s="403">
        <v>28000</v>
      </c>
      <c r="DX14" s="403">
        <v>28000</v>
      </c>
      <c r="DY14" s="403">
        <v>28000</v>
      </c>
      <c r="DZ14" s="403">
        <v>28000</v>
      </c>
      <c r="EA14" s="403">
        <v>28000</v>
      </c>
      <c r="EB14" s="403">
        <v>28000</v>
      </c>
      <c r="EC14" s="403">
        <v>28000</v>
      </c>
      <c r="ED14" s="403">
        <v>28000</v>
      </c>
      <c r="EE14" s="403">
        <v>28000</v>
      </c>
      <c r="EF14" s="403">
        <v>28000</v>
      </c>
      <c r="EG14" s="403">
        <v>28000</v>
      </c>
      <c r="EH14" s="403">
        <v>28000</v>
      </c>
      <c r="EI14" s="403">
        <v>28000</v>
      </c>
      <c r="EJ14" s="403">
        <v>28000</v>
      </c>
      <c r="EK14" s="403">
        <v>28000</v>
      </c>
      <c r="EL14" s="403">
        <v>28000</v>
      </c>
      <c r="EM14" s="403">
        <v>28000</v>
      </c>
      <c r="EN14" s="403">
        <v>28000</v>
      </c>
      <c r="EO14" s="403">
        <v>28000</v>
      </c>
      <c r="EP14" s="403">
        <v>28000</v>
      </c>
      <c r="EQ14" s="403">
        <v>28000</v>
      </c>
      <c r="ER14" s="403">
        <v>28000</v>
      </c>
      <c r="ES14" s="403">
        <v>28000</v>
      </c>
      <c r="ET14" s="403">
        <v>28000</v>
      </c>
      <c r="EU14" s="403">
        <v>28000</v>
      </c>
      <c r="EV14" s="403">
        <v>28000</v>
      </c>
      <c r="EW14" s="403">
        <v>28000</v>
      </c>
      <c r="EX14" s="404">
        <v>204798.18594104308</v>
      </c>
      <c r="EY14" s="404">
        <v>43191.879926573798</v>
      </c>
      <c r="EZ14" s="404">
        <v>1708267.6456826117</v>
      </c>
      <c r="FA14" s="404">
        <v>822702.47479188186</v>
      </c>
      <c r="FB14" s="404">
        <v>219387.32661116854</v>
      </c>
      <c r="FC14" s="404">
        <v>21320.439903903643</v>
      </c>
      <c r="FD14" s="404">
        <v>0</v>
      </c>
      <c r="FE14" s="404">
        <v>0</v>
      </c>
      <c r="FF14" s="404">
        <v>0</v>
      </c>
      <c r="FG14" s="404">
        <v>0</v>
      </c>
      <c r="FH14" s="404">
        <v>0</v>
      </c>
      <c r="FI14" s="404">
        <v>0</v>
      </c>
      <c r="FJ14" s="404">
        <v>0</v>
      </c>
      <c r="FK14" s="404">
        <v>0</v>
      </c>
      <c r="FL14" s="404">
        <v>0</v>
      </c>
      <c r="FM14" s="404">
        <v>0</v>
      </c>
      <c r="FN14" s="404">
        <v>0</v>
      </c>
      <c r="FO14" s="404">
        <v>0</v>
      </c>
      <c r="FP14" s="404">
        <v>0</v>
      </c>
      <c r="FQ14" s="404">
        <v>0</v>
      </c>
      <c r="FR14" s="404">
        <v>0</v>
      </c>
      <c r="FS14" s="404">
        <v>0</v>
      </c>
      <c r="FT14" s="404">
        <v>0</v>
      </c>
      <c r="FU14" s="404">
        <v>0</v>
      </c>
      <c r="FV14" s="404">
        <v>0</v>
      </c>
      <c r="FW14" s="404">
        <v>0</v>
      </c>
      <c r="FX14" s="404">
        <v>0</v>
      </c>
      <c r="FY14" s="404">
        <v>0</v>
      </c>
      <c r="FZ14" s="404">
        <v>0</v>
      </c>
      <c r="GA14" s="404">
        <v>0</v>
      </c>
      <c r="GB14" s="404">
        <v>0</v>
      </c>
      <c r="GC14" s="404">
        <v>0</v>
      </c>
      <c r="GD14" s="404">
        <v>0</v>
      </c>
      <c r="GE14" s="404">
        <v>0</v>
      </c>
      <c r="GF14" s="404">
        <v>0</v>
      </c>
      <c r="GG14" s="404">
        <v>0</v>
      </c>
      <c r="GH14" s="404">
        <v>0</v>
      </c>
      <c r="GI14" s="404">
        <v>0</v>
      </c>
      <c r="GJ14" s="404">
        <v>0</v>
      </c>
      <c r="GK14" s="404">
        <v>0</v>
      </c>
      <c r="GL14" s="404">
        <v>25396.825396825396</v>
      </c>
      <c r="GM14" s="404">
        <v>24187.452758881329</v>
      </c>
      <c r="GN14" s="404">
        <v>23035.669294172694</v>
      </c>
      <c r="GO14" s="404">
        <v>21938.73266111685</v>
      </c>
      <c r="GP14" s="404">
        <v>20894.031105825576</v>
      </c>
      <c r="GQ14" s="404">
        <v>19899.077243643402</v>
      </c>
      <c r="GR14" s="404">
        <v>18951.502136803239</v>
      </c>
      <c r="GS14" s="404">
        <v>18049.049654098322</v>
      </c>
      <c r="GT14" s="404">
        <v>17189.57109914126</v>
      </c>
      <c r="GU14" s="404">
        <v>16371.020094420248</v>
      </c>
      <c r="GV14" s="404">
        <v>15591.447708971666</v>
      </c>
      <c r="GW14" s="404">
        <v>14848.99781806825</v>
      </c>
      <c r="GX14" s="404">
        <v>14141.902683874529</v>
      </c>
      <c r="GY14" s="404">
        <v>13468.478746547165</v>
      </c>
      <c r="GZ14" s="404">
        <v>12827.122615759206</v>
      </c>
      <c r="HA14" s="404">
        <v>12216.307253104003</v>
      </c>
      <c r="HB14" s="404">
        <v>11634.578336289527</v>
      </c>
      <c r="HC14" s="404">
        <v>11080.550796466217</v>
      </c>
      <c r="HD14" s="404">
        <v>10552.905520444017</v>
      </c>
      <c r="HE14" s="404">
        <v>10050.386209946682</v>
      </c>
      <c r="HF14" s="404">
        <v>9571.796390425412</v>
      </c>
      <c r="HG14" s="404">
        <v>9115.9965623099142</v>
      </c>
      <c r="HH14" s="404">
        <v>8681.9014879142069</v>
      </c>
      <c r="HI14" s="404">
        <v>8268.4776075373393</v>
      </c>
      <c r="HJ14" s="404">
        <v>7874.7405786069894</v>
      </c>
      <c r="HK14" s="404">
        <v>7499.752932006656</v>
      </c>
      <c r="HL14" s="404">
        <v>7142.6218400063399</v>
      </c>
      <c r="HM14" s="404">
        <v>6802.4969904822274</v>
      </c>
      <c r="HN14" s="404">
        <v>6478.5685623640284</v>
      </c>
      <c r="HO14" s="404">
        <v>6170.0652974895484</v>
      </c>
      <c r="HP14" s="404">
        <v>5876.2526642757603</v>
      </c>
      <c r="HQ14" s="404">
        <v>5596.4311088340573</v>
      </c>
      <c r="HR14" s="404">
        <v>5329.9343893657697</v>
      </c>
      <c r="HS14" s="404">
        <v>5076.1279898721605</v>
      </c>
      <c r="HT14" s="404">
        <v>4834.4076094020584</v>
      </c>
      <c r="HU14" s="404">
        <v>4604.197723240055</v>
      </c>
      <c r="HV14" s="404">
        <v>4384.9502126095767</v>
      </c>
      <c r="HW14" s="404">
        <v>4176.143059628168</v>
      </c>
      <c r="HX14" s="404">
        <v>3977.2791044077794</v>
      </c>
      <c r="HY14" s="404">
        <v>3787.8848613407417</v>
      </c>
      <c r="HZ14" s="404">
        <v>3019667.9528571828</v>
      </c>
      <c r="IA14" s="404">
        <v>457575.63610651839</v>
      </c>
      <c r="IB14" s="408">
        <v>0.15153177211870741</v>
      </c>
      <c r="IC14" s="410"/>
    </row>
    <row r="15" spans="1:237" ht="90" customHeight="1" x14ac:dyDescent="0.2">
      <c r="A15" s="137" t="s">
        <v>1777</v>
      </c>
      <c r="B15" s="138" t="s">
        <v>1778</v>
      </c>
      <c r="C15" s="138" t="s">
        <v>1802</v>
      </c>
      <c r="D15" s="121">
        <v>5</v>
      </c>
      <c r="E15" s="138" t="s">
        <v>1803</v>
      </c>
      <c r="F15" s="118" t="s">
        <v>1804</v>
      </c>
      <c r="G15" s="118" t="s">
        <v>1805</v>
      </c>
      <c r="H15" s="118" t="s">
        <v>3400</v>
      </c>
      <c r="I15" s="118" t="s">
        <v>3401</v>
      </c>
      <c r="J15" s="118">
        <v>40</v>
      </c>
      <c r="K15" s="227" t="s">
        <v>79</v>
      </c>
      <c r="L15" s="110">
        <v>82589</v>
      </c>
      <c r="M15" s="142" t="s">
        <v>1806</v>
      </c>
      <c r="N15" s="142" t="s">
        <v>81</v>
      </c>
      <c r="O15" s="13" t="s">
        <v>217</v>
      </c>
      <c r="P15" s="142" t="s">
        <v>225</v>
      </c>
      <c r="Q15" s="112" t="s">
        <v>100</v>
      </c>
      <c r="R15" s="142" t="s">
        <v>108</v>
      </c>
      <c r="S15" s="142" t="s">
        <v>99</v>
      </c>
      <c r="T15" s="142" t="s">
        <v>1727</v>
      </c>
      <c r="U15" s="142" t="s">
        <v>100</v>
      </c>
      <c r="V15" s="117">
        <v>1</v>
      </c>
      <c r="W15" s="136">
        <v>11361532</v>
      </c>
      <c r="X15" s="136">
        <v>937252</v>
      </c>
      <c r="Y15" s="136">
        <v>0</v>
      </c>
      <c r="Z15" s="136">
        <v>22000</v>
      </c>
      <c r="AA15" s="136">
        <v>0</v>
      </c>
      <c r="AB15" s="136">
        <v>479950</v>
      </c>
      <c r="AC15" s="136">
        <v>212070</v>
      </c>
      <c r="AD15" s="136">
        <v>10424280</v>
      </c>
      <c r="AE15" s="139">
        <v>223232</v>
      </c>
      <c r="AF15" s="139">
        <v>0</v>
      </c>
      <c r="AG15" s="139">
        <v>0</v>
      </c>
      <c r="AH15" s="139">
        <v>0</v>
      </c>
      <c r="AI15" s="119" t="s">
        <v>1807</v>
      </c>
      <c r="AJ15" s="136">
        <v>424000</v>
      </c>
      <c r="AK15" s="136">
        <v>0</v>
      </c>
      <c r="AL15" s="136">
        <v>0</v>
      </c>
      <c r="AM15" s="136">
        <v>170000</v>
      </c>
      <c r="AN15" s="136">
        <v>254000</v>
      </c>
      <c r="AO15" s="136">
        <v>0</v>
      </c>
      <c r="AP15" s="136">
        <v>0</v>
      </c>
      <c r="AQ15" s="139">
        <v>0</v>
      </c>
      <c r="AR15" s="139">
        <v>0</v>
      </c>
      <c r="AS15" s="139">
        <v>0</v>
      </c>
      <c r="AT15" s="139">
        <v>0</v>
      </c>
      <c r="AU15" s="124" t="s">
        <v>1808</v>
      </c>
      <c r="AV15" s="230">
        <v>0</v>
      </c>
      <c r="AW15" s="230">
        <v>1</v>
      </c>
      <c r="AX15" s="230" t="s">
        <v>3622</v>
      </c>
      <c r="AY15" s="141">
        <v>8</v>
      </c>
      <c r="AZ15" s="70">
        <v>1</v>
      </c>
      <c r="BA15" s="70">
        <v>1</v>
      </c>
      <c r="BB15" s="70">
        <v>0</v>
      </c>
      <c r="BC15" s="70">
        <v>1</v>
      </c>
      <c r="BD15" s="70">
        <v>1</v>
      </c>
      <c r="BE15" s="70">
        <v>1</v>
      </c>
      <c r="BF15" s="70">
        <v>0</v>
      </c>
      <c r="BG15" s="71">
        <v>1</v>
      </c>
      <c r="BH15" s="71">
        <v>1</v>
      </c>
      <c r="BI15" s="71">
        <v>0</v>
      </c>
      <c r="BJ15" s="71">
        <v>0</v>
      </c>
      <c r="BK15" s="71">
        <v>1</v>
      </c>
      <c r="BL15" s="70">
        <v>1</v>
      </c>
      <c r="BM15" s="70">
        <v>1</v>
      </c>
      <c r="BN15" s="70">
        <v>0</v>
      </c>
      <c r="BO15" s="70">
        <v>1</v>
      </c>
      <c r="BP15" s="403">
        <v>0</v>
      </c>
      <c r="BQ15" s="403">
        <v>22000</v>
      </c>
      <c r="BR15" s="403">
        <v>170000</v>
      </c>
      <c r="BS15" s="403">
        <v>733950</v>
      </c>
      <c r="BT15" s="403">
        <v>212070</v>
      </c>
      <c r="BU15" s="403">
        <v>10424280</v>
      </c>
      <c r="BV15" s="403">
        <v>223232</v>
      </c>
      <c r="BW15" s="403">
        <v>0</v>
      </c>
      <c r="BX15" s="403">
        <v>0</v>
      </c>
      <c r="BY15" s="403">
        <v>0</v>
      </c>
      <c r="BZ15" s="401">
        <v>0</v>
      </c>
      <c r="CA15" s="401">
        <v>0</v>
      </c>
      <c r="CB15" s="401">
        <v>0</v>
      </c>
      <c r="CC15" s="401">
        <v>0</v>
      </c>
      <c r="CD15" s="401">
        <v>0</v>
      </c>
      <c r="CE15" s="401">
        <v>0</v>
      </c>
      <c r="CF15" s="401">
        <v>0</v>
      </c>
      <c r="CG15" s="401">
        <v>0</v>
      </c>
      <c r="CH15" s="401">
        <v>0</v>
      </c>
      <c r="CI15" s="401">
        <v>0</v>
      </c>
      <c r="CJ15" s="401">
        <v>0</v>
      </c>
      <c r="CK15" s="401">
        <v>0</v>
      </c>
      <c r="CL15" s="401">
        <v>0</v>
      </c>
      <c r="CM15" s="401">
        <v>0</v>
      </c>
      <c r="CN15" s="401">
        <v>0</v>
      </c>
      <c r="CO15" s="401">
        <v>0</v>
      </c>
      <c r="CP15" s="401">
        <v>0</v>
      </c>
      <c r="CQ15" s="401">
        <v>0</v>
      </c>
      <c r="CR15" s="401">
        <v>0</v>
      </c>
      <c r="CS15" s="401">
        <v>0</v>
      </c>
      <c r="CT15" s="401">
        <v>0</v>
      </c>
      <c r="CU15" s="401">
        <v>0</v>
      </c>
      <c r="CV15" s="401">
        <v>0</v>
      </c>
      <c r="CW15" s="401">
        <v>0</v>
      </c>
      <c r="CX15" s="401">
        <v>0</v>
      </c>
      <c r="CY15" s="401">
        <v>0</v>
      </c>
      <c r="CZ15" s="401">
        <v>0</v>
      </c>
      <c r="DA15" s="401">
        <v>0</v>
      </c>
      <c r="DB15" s="401">
        <v>0</v>
      </c>
      <c r="DC15" s="401">
        <v>0</v>
      </c>
      <c r="DD15" s="401">
        <v>0</v>
      </c>
      <c r="DE15" s="401">
        <v>0</v>
      </c>
      <c r="DF15" s="401">
        <v>0</v>
      </c>
      <c r="DG15" s="403">
        <v>82589</v>
      </c>
      <c r="DH15" s="403">
        <v>82589</v>
      </c>
      <c r="DI15" s="403">
        <v>82589</v>
      </c>
      <c r="DJ15" s="403">
        <v>82589</v>
      </c>
      <c r="DK15" s="403">
        <v>82589</v>
      </c>
      <c r="DL15" s="403">
        <v>82589</v>
      </c>
      <c r="DM15" s="403">
        <v>82589</v>
      </c>
      <c r="DN15" s="403">
        <v>82589</v>
      </c>
      <c r="DO15" s="403">
        <v>82589</v>
      </c>
      <c r="DP15" s="403">
        <v>82589</v>
      </c>
      <c r="DQ15" s="403">
        <v>82589</v>
      </c>
      <c r="DR15" s="403">
        <v>82589</v>
      </c>
      <c r="DS15" s="403">
        <v>82589</v>
      </c>
      <c r="DT15" s="403">
        <v>82589</v>
      </c>
      <c r="DU15" s="403">
        <v>82589</v>
      </c>
      <c r="DV15" s="403">
        <v>82589</v>
      </c>
      <c r="DW15" s="403">
        <v>82589</v>
      </c>
      <c r="DX15" s="403">
        <v>82589</v>
      </c>
      <c r="DY15" s="403">
        <v>82589</v>
      </c>
      <c r="DZ15" s="403">
        <v>82589</v>
      </c>
      <c r="EA15" s="403">
        <v>82589</v>
      </c>
      <c r="EB15" s="403">
        <v>82589</v>
      </c>
      <c r="EC15" s="403">
        <v>82589</v>
      </c>
      <c r="ED15" s="403">
        <v>82589</v>
      </c>
      <c r="EE15" s="403">
        <v>82589</v>
      </c>
      <c r="EF15" s="403">
        <v>82589</v>
      </c>
      <c r="EG15" s="403">
        <v>82589</v>
      </c>
      <c r="EH15" s="403">
        <v>82589</v>
      </c>
      <c r="EI15" s="403">
        <v>82589</v>
      </c>
      <c r="EJ15" s="403">
        <v>82589</v>
      </c>
      <c r="EK15" s="403">
        <v>82589</v>
      </c>
      <c r="EL15" s="403">
        <v>82589</v>
      </c>
      <c r="EM15" s="403">
        <v>82589</v>
      </c>
      <c r="EN15" s="403">
        <v>82589</v>
      </c>
      <c r="EO15" s="403">
        <v>82589</v>
      </c>
      <c r="EP15" s="403">
        <v>82589</v>
      </c>
      <c r="EQ15" s="403">
        <v>82589</v>
      </c>
      <c r="ER15" s="403">
        <v>82589</v>
      </c>
      <c r="ES15" s="403">
        <v>82589</v>
      </c>
      <c r="ET15" s="403">
        <v>82589</v>
      </c>
      <c r="EU15" s="403">
        <v>82589</v>
      </c>
      <c r="EV15" s="403">
        <v>82589</v>
      </c>
      <c r="EW15" s="403">
        <v>82589</v>
      </c>
      <c r="EX15" s="404">
        <v>154195.01133786846</v>
      </c>
      <c r="EY15" s="404">
        <v>634013.60544217681</v>
      </c>
      <c r="EZ15" s="404">
        <v>174470.51382911441</v>
      </c>
      <c r="FA15" s="404">
        <v>8167696.1465938268</v>
      </c>
      <c r="FB15" s="404">
        <v>166579.15542198767</v>
      </c>
      <c r="FC15" s="404">
        <v>0</v>
      </c>
      <c r="FD15" s="404">
        <v>0</v>
      </c>
      <c r="FE15" s="404">
        <v>0</v>
      </c>
      <c r="FF15" s="404">
        <v>0</v>
      </c>
      <c r="FG15" s="404">
        <v>0</v>
      </c>
      <c r="FH15" s="404">
        <v>0</v>
      </c>
      <c r="FI15" s="404">
        <v>0</v>
      </c>
      <c r="FJ15" s="404">
        <v>0</v>
      </c>
      <c r="FK15" s="404">
        <v>0</v>
      </c>
      <c r="FL15" s="404">
        <v>0</v>
      </c>
      <c r="FM15" s="404">
        <v>0</v>
      </c>
      <c r="FN15" s="404">
        <v>0</v>
      </c>
      <c r="FO15" s="404">
        <v>0</v>
      </c>
      <c r="FP15" s="404">
        <v>0</v>
      </c>
      <c r="FQ15" s="404">
        <v>0</v>
      </c>
      <c r="FR15" s="404">
        <v>0</v>
      </c>
      <c r="FS15" s="404">
        <v>0</v>
      </c>
      <c r="FT15" s="404">
        <v>0</v>
      </c>
      <c r="FU15" s="404">
        <v>0</v>
      </c>
      <c r="FV15" s="404">
        <v>0</v>
      </c>
      <c r="FW15" s="404">
        <v>0</v>
      </c>
      <c r="FX15" s="404">
        <v>0</v>
      </c>
      <c r="FY15" s="404">
        <v>0</v>
      </c>
      <c r="FZ15" s="404">
        <v>0</v>
      </c>
      <c r="GA15" s="404">
        <v>0</v>
      </c>
      <c r="GB15" s="404">
        <v>0</v>
      </c>
      <c r="GC15" s="404">
        <v>0</v>
      </c>
      <c r="GD15" s="404">
        <v>0</v>
      </c>
      <c r="GE15" s="404">
        <v>0</v>
      </c>
      <c r="GF15" s="404">
        <v>0</v>
      </c>
      <c r="GG15" s="404">
        <v>0</v>
      </c>
      <c r="GH15" s="404">
        <v>0</v>
      </c>
      <c r="GI15" s="404">
        <v>0</v>
      </c>
      <c r="GJ15" s="404">
        <v>0</v>
      </c>
      <c r="GK15" s="404">
        <v>0</v>
      </c>
      <c r="GL15" s="404">
        <v>74910.657596371879</v>
      </c>
      <c r="GM15" s="404">
        <v>71343.483425116065</v>
      </c>
      <c r="GN15" s="404">
        <v>67946.174690586748</v>
      </c>
      <c r="GO15" s="404">
        <v>64710.642562463559</v>
      </c>
      <c r="GP15" s="404">
        <v>61629.183392822444</v>
      </c>
      <c r="GQ15" s="404">
        <v>58694.460374116599</v>
      </c>
      <c r="GR15" s="404">
        <v>55899.486070587249</v>
      </c>
      <c r="GS15" s="404">
        <v>53237.605781511658</v>
      </c>
      <c r="GT15" s="404">
        <v>50702.481696677773</v>
      </c>
      <c r="GU15" s="404">
        <v>48288.077806359775</v>
      </c>
      <c r="GV15" s="404">
        <v>45988.645529866466</v>
      </c>
      <c r="GW15" s="404">
        <v>43798.710028444242</v>
      </c>
      <c r="GX15" s="404">
        <v>41713.057169946907</v>
      </c>
      <c r="GY15" s="404">
        <v>39726.721114235137</v>
      </c>
      <c r="GZ15" s="404">
        <v>37834.97248974775</v>
      </c>
      <c r="HA15" s="404">
        <v>36033.307133093091</v>
      </c>
      <c r="HB15" s="404">
        <v>34317.435364850564</v>
      </c>
      <c r="HC15" s="404">
        <v>32683.271776048157</v>
      </c>
      <c r="HD15" s="404">
        <v>31126.925500998248</v>
      </c>
      <c r="HE15" s="404">
        <v>29644.690953331665</v>
      </c>
      <c r="HF15" s="404">
        <v>28233.039003173017</v>
      </c>
      <c r="HG15" s="404">
        <v>26888.608574450485</v>
      </c>
      <c r="HH15" s="404">
        <v>25608.198642333798</v>
      </c>
      <c r="HI15" s="404">
        <v>24388.760611746475</v>
      </c>
      <c r="HJ15" s="404">
        <v>23227.391058806166</v>
      </c>
      <c r="HK15" s="404">
        <v>22121.32481791063</v>
      </c>
      <c r="HL15" s="404">
        <v>21067.928398010128</v>
      </c>
      <c r="HM15" s="404">
        <v>20064.693712390595</v>
      </c>
      <c r="HN15" s="404">
        <v>19109.232107038668</v>
      </c>
      <c r="HO15" s="404">
        <v>18199.268673370152</v>
      </c>
      <c r="HP15" s="404">
        <v>17332.636831781099</v>
      </c>
      <c r="HQ15" s="404">
        <v>16507.273173124857</v>
      </c>
      <c r="HR15" s="404">
        <v>15721.212545833198</v>
      </c>
      <c r="HS15" s="404">
        <v>14972.583376983996</v>
      </c>
      <c r="HT15" s="404">
        <v>14259.603216175236</v>
      </c>
      <c r="HU15" s="404">
        <v>13580.57449159546</v>
      </c>
      <c r="HV15" s="404">
        <v>12933.880468186155</v>
      </c>
      <c r="HW15" s="404">
        <v>12317.981398272526</v>
      </c>
      <c r="HX15" s="404">
        <v>11731.410855497646</v>
      </c>
      <c r="HY15" s="404">
        <v>11172.77224333109</v>
      </c>
      <c r="HZ15" s="404">
        <v>9296954.4326249734</v>
      </c>
      <c r="IA15" s="404">
        <v>1349668.3646571871</v>
      </c>
      <c r="IB15" s="408">
        <v>0.14517317197134111</v>
      </c>
      <c r="IC15" s="410"/>
    </row>
    <row r="16" spans="1:237" ht="90" customHeight="1" x14ac:dyDescent="0.2">
      <c r="A16" s="276" t="s">
        <v>634</v>
      </c>
      <c r="B16" s="277" t="s">
        <v>1167</v>
      </c>
      <c r="C16" s="277" t="s">
        <v>1191</v>
      </c>
      <c r="D16" s="99"/>
      <c r="E16" s="277" t="s">
        <v>1192</v>
      </c>
      <c r="F16" s="103" t="s">
        <v>1193</v>
      </c>
      <c r="G16" s="103" t="s">
        <v>1188</v>
      </c>
      <c r="H16" s="103"/>
      <c r="I16" s="103" t="s">
        <v>1189</v>
      </c>
      <c r="J16" s="103">
        <v>10</v>
      </c>
      <c r="K16" s="227" t="s">
        <v>79</v>
      </c>
      <c r="L16" s="98">
        <v>102474</v>
      </c>
      <c r="M16" s="99" t="s">
        <v>1194</v>
      </c>
      <c r="N16" s="99" t="s">
        <v>147</v>
      </c>
      <c r="O16" s="73" t="s">
        <v>106</v>
      </c>
      <c r="P16" s="99" t="s">
        <v>463</v>
      </c>
      <c r="Q16" s="112" t="s">
        <v>100</v>
      </c>
      <c r="R16" s="99" t="s">
        <v>108</v>
      </c>
      <c r="S16" s="99" t="s">
        <v>99</v>
      </c>
      <c r="T16" s="99" t="s">
        <v>366</v>
      </c>
      <c r="U16" s="99" t="s">
        <v>100</v>
      </c>
      <c r="V16" s="102">
        <v>1</v>
      </c>
      <c r="W16" s="105">
        <v>6200000</v>
      </c>
      <c r="X16" s="105">
        <v>0</v>
      </c>
      <c r="Y16" s="105">
        <v>0</v>
      </c>
      <c r="Z16" s="105">
        <v>0</v>
      </c>
      <c r="AA16" s="105">
        <v>0</v>
      </c>
      <c r="AB16" s="105">
        <v>6200000</v>
      </c>
      <c r="AC16" s="105">
        <v>0</v>
      </c>
      <c r="AD16" s="105">
        <v>0</v>
      </c>
      <c r="AE16" s="278">
        <v>0</v>
      </c>
      <c r="AF16" s="278">
        <v>0</v>
      </c>
      <c r="AG16" s="278">
        <v>0</v>
      </c>
      <c r="AH16" s="278">
        <v>0</v>
      </c>
      <c r="AI16" s="100" t="s">
        <v>88</v>
      </c>
      <c r="AJ16" s="105">
        <v>0</v>
      </c>
      <c r="AK16" s="105">
        <v>0</v>
      </c>
      <c r="AL16" s="105">
        <v>0</v>
      </c>
      <c r="AM16" s="105">
        <v>0</v>
      </c>
      <c r="AN16" s="105">
        <v>0</v>
      </c>
      <c r="AO16" s="105">
        <v>0</v>
      </c>
      <c r="AP16" s="105">
        <v>0</v>
      </c>
      <c r="AQ16" s="278">
        <v>0</v>
      </c>
      <c r="AR16" s="278">
        <v>0</v>
      </c>
      <c r="AS16" s="278">
        <v>0</v>
      </c>
      <c r="AT16" s="278">
        <v>0</v>
      </c>
      <c r="AU16" s="103"/>
      <c r="AV16" s="230">
        <v>0</v>
      </c>
      <c r="AW16" s="230">
        <v>1</v>
      </c>
      <c r="AX16" s="230" t="s">
        <v>3600</v>
      </c>
      <c r="AY16" s="141">
        <v>7</v>
      </c>
      <c r="AZ16" s="70">
        <v>1</v>
      </c>
      <c r="BA16" s="70">
        <v>1</v>
      </c>
      <c r="BB16" s="70">
        <v>1</v>
      </c>
      <c r="BC16" s="70">
        <v>0</v>
      </c>
      <c r="BD16" s="70">
        <v>1</v>
      </c>
      <c r="BE16" s="70">
        <v>0</v>
      </c>
      <c r="BF16" s="70">
        <v>0</v>
      </c>
      <c r="BG16" s="71">
        <v>0</v>
      </c>
      <c r="BH16" s="71">
        <v>1</v>
      </c>
      <c r="BI16" s="71">
        <v>0</v>
      </c>
      <c r="BJ16" s="71">
        <v>1</v>
      </c>
      <c r="BK16" s="71">
        <v>0</v>
      </c>
      <c r="BL16" s="70">
        <v>1</v>
      </c>
      <c r="BM16" s="70">
        <v>1</v>
      </c>
      <c r="BN16" s="70">
        <v>0</v>
      </c>
      <c r="BO16" s="70">
        <v>1</v>
      </c>
      <c r="BP16" s="403">
        <v>0</v>
      </c>
      <c r="BQ16" s="403">
        <v>0</v>
      </c>
      <c r="BR16" s="403">
        <v>0</v>
      </c>
      <c r="BS16" s="403">
        <v>6200000</v>
      </c>
      <c r="BT16" s="403">
        <v>0</v>
      </c>
      <c r="BU16" s="403">
        <v>0</v>
      </c>
      <c r="BV16" s="403">
        <v>0</v>
      </c>
      <c r="BW16" s="403">
        <v>0</v>
      </c>
      <c r="BX16" s="403">
        <v>0</v>
      </c>
      <c r="BY16" s="403">
        <v>0</v>
      </c>
      <c r="BZ16" s="401">
        <v>0</v>
      </c>
      <c r="CA16" s="401">
        <v>0</v>
      </c>
      <c r="CB16" s="401">
        <v>0</v>
      </c>
      <c r="CC16" s="401">
        <v>0</v>
      </c>
      <c r="CD16" s="401">
        <v>0</v>
      </c>
      <c r="CE16" s="401">
        <v>0</v>
      </c>
      <c r="CF16" s="401">
        <v>0</v>
      </c>
      <c r="CG16" s="401">
        <v>0</v>
      </c>
      <c r="CH16" s="401">
        <v>0</v>
      </c>
      <c r="CI16" s="401">
        <v>0</v>
      </c>
      <c r="CJ16" s="401">
        <v>0</v>
      </c>
      <c r="CK16" s="401">
        <v>0</v>
      </c>
      <c r="CL16" s="401">
        <v>0</v>
      </c>
      <c r="CM16" s="401">
        <v>0</v>
      </c>
      <c r="CN16" s="401">
        <v>0</v>
      </c>
      <c r="CO16" s="401">
        <v>0</v>
      </c>
      <c r="CP16" s="401">
        <v>0</v>
      </c>
      <c r="CQ16" s="401">
        <v>0</v>
      </c>
      <c r="CR16" s="401">
        <v>0</v>
      </c>
      <c r="CS16" s="401">
        <v>0</v>
      </c>
      <c r="CT16" s="401">
        <v>0</v>
      </c>
      <c r="CU16" s="401">
        <v>0</v>
      </c>
      <c r="CV16" s="401">
        <v>0</v>
      </c>
      <c r="CW16" s="401">
        <v>0</v>
      </c>
      <c r="CX16" s="401">
        <v>0</v>
      </c>
      <c r="CY16" s="401">
        <v>0</v>
      </c>
      <c r="CZ16" s="401">
        <v>0</v>
      </c>
      <c r="DA16" s="401">
        <v>0</v>
      </c>
      <c r="DB16" s="401">
        <v>0</v>
      </c>
      <c r="DC16" s="401">
        <v>0</v>
      </c>
      <c r="DD16" s="401">
        <v>0</v>
      </c>
      <c r="DE16" s="401">
        <v>0</v>
      </c>
      <c r="DF16" s="401">
        <v>0</v>
      </c>
      <c r="DG16" s="403">
        <v>102474</v>
      </c>
      <c r="DH16" s="403">
        <v>102474</v>
      </c>
      <c r="DI16" s="403">
        <v>102474</v>
      </c>
      <c r="DJ16" s="403">
        <v>102474</v>
      </c>
      <c r="DK16" s="403">
        <v>102474</v>
      </c>
      <c r="DL16" s="403">
        <v>102474</v>
      </c>
      <c r="DM16" s="403">
        <v>102474</v>
      </c>
      <c r="DN16" s="403">
        <v>102474</v>
      </c>
      <c r="DO16" s="403">
        <v>102474</v>
      </c>
      <c r="DP16" s="403">
        <v>102474</v>
      </c>
      <c r="DQ16" s="403">
        <v>102474</v>
      </c>
      <c r="DR16" s="403">
        <v>102474</v>
      </c>
      <c r="DS16" s="403">
        <v>102474</v>
      </c>
      <c r="DT16" s="403">
        <v>102474</v>
      </c>
      <c r="DU16" s="403">
        <v>102474</v>
      </c>
      <c r="DV16" s="403">
        <v>102474</v>
      </c>
      <c r="DW16" s="403">
        <v>102474</v>
      </c>
      <c r="DX16" s="403">
        <v>102474</v>
      </c>
      <c r="DY16" s="403">
        <v>102474</v>
      </c>
      <c r="DZ16" s="403">
        <v>102474</v>
      </c>
      <c r="EA16" s="403">
        <v>102474</v>
      </c>
      <c r="EB16" s="403">
        <v>102474</v>
      </c>
      <c r="EC16" s="403">
        <v>102474</v>
      </c>
      <c r="ED16" s="403">
        <v>102474</v>
      </c>
      <c r="EE16" s="403">
        <v>102474</v>
      </c>
      <c r="EF16" s="403">
        <v>102474</v>
      </c>
      <c r="EG16" s="403">
        <v>102474</v>
      </c>
      <c r="EH16" s="403">
        <v>102474</v>
      </c>
      <c r="EI16" s="403">
        <v>102474</v>
      </c>
      <c r="EJ16" s="403">
        <v>102474</v>
      </c>
      <c r="EK16" s="403">
        <v>102474</v>
      </c>
      <c r="EL16" s="403">
        <v>102474</v>
      </c>
      <c r="EM16" s="403">
        <v>102474</v>
      </c>
      <c r="EN16" s="403">
        <v>102474</v>
      </c>
      <c r="EO16" s="403">
        <v>102474</v>
      </c>
      <c r="EP16" s="403">
        <v>102474</v>
      </c>
      <c r="EQ16" s="403">
        <v>102474</v>
      </c>
      <c r="ER16" s="403">
        <v>102474</v>
      </c>
      <c r="ES16" s="403">
        <v>102474</v>
      </c>
      <c r="ET16" s="403">
        <v>102474</v>
      </c>
      <c r="EU16" s="403">
        <v>102474</v>
      </c>
      <c r="EV16" s="403">
        <v>102474</v>
      </c>
      <c r="EW16" s="403">
        <v>102474</v>
      </c>
      <c r="EX16" s="404">
        <v>0</v>
      </c>
      <c r="EY16" s="404">
        <v>5355793.1108951513</v>
      </c>
      <c r="EZ16" s="404">
        <v>0</v>
      </c>
      <c r="FA16" s="404">
        <v>0</v>
      </c>
      <c r="FB16" s="404">
        <v>0</v>
      </c>
      <c r="FC16" s="404">
        <v>0</v>
      </c>
      <c r="FD16" s="404">
        <v>0</v>
      </c>
      <c r="FE16" s="404">
        <v>0</v>
      </c>
      <c r="FF16" s="404">
        <v>0</v>
      </c>
      <c r="FG16" s="404">
        <v>0</v>
      </c>
      <c r="FH16" s="404">
        <v>0</v>
      </c>
      <c r="FI16" s="404">
        <v>0</v>
      </c>
      <c r="FJ16" s="404">
        <v>0</v>
      </c>
      <c r="FK16" s="404">
        <v>0</v>
      </c>
      <c r="FL16" s="404">
        <v>0</v>
      </c>
      <c r="FM16" s="404">
        <v>0</v>
      </c>
      <c r="FN16" s="404">
        <v>0</v>
      </c>
      <c r="FO16" s="404">
        <v>0</v>
      </c>
      <c r="FP16" s="404">
        <v>0</v>
      </c>
      <c r="FQ16" s="404">
        <v>0</v>
      </c>
      <c r="FR16" s="404">
        <v>0</v>
      </c>
      <c r="FS16" s="404">
        <v>0</v>
      </c>
      <c r="FT16" s="404">
        <v>0</v>
      </c>
      <c r="FU16" s="404">
        <v>0</v>
      </c>
      <c r="FV16" s="404">
        <v>0</v>
      </c>
      <c r="FW16" s="404">
        <v>0</v>
      </c>
      <c r="FX16" s="404">
        <v>0</v>
      </c>
      <c r="FY16" s="404">
        <v>0</v>
      </c>
      <c r="FZ16" s="404">
        <v>0</v>
      </c>
      <c r="GA16" s="404">
        <v>0</v>
      </c>
      <c r="GB16" s="404">
        <v>0</v>
      </c>
      <c r="GC16" s="404">
        <v>0</v>
      </c>
      <c r="GD16" s="404">
        <v>0</v>
      </c>
      <c r="GE16" s="404">
        <v>0</v>
      </c>
      <c r="GF16" s="404">
        <v>0</v>
      </c>
      <c r="GG16" s="404">
        <v>0</v>
      </c>
      <c r="GH16" s="404">
        <v>0</v>
      </c>
      <c r="GI16" s="404">
        <v>0</v>
      </c>
      <c r="GJ16" s="404">
        <v>0</v>
      </c>
      <c r="GK16" s="404">
        <v>0</v>
      </c>
      <c r="GL16" s="404">
        <v>92946.938775510207</v>
      </c>
      <c r="GM16" s="404">
        <v>88520.894071914474</v>
      </c>
      <c r="GN16" s="404">
        <v>84305.613401823313</v>
      </c>
      <c r="GO16" s="404">
        <v>80291.060382688869</v>
      </c>
      <c r="GP16" s="404">
        <v>76467.676554941791</v>
      </c>
      <c r="GQ16" s="404">
        <v>72826.358623754058</v>
      </c>
      <c r="GR16" s="404">
        <v>69358.436784527687</v>
      </c>
      <c r="GS16" s="404">
        <v>66055.654080502558</v>
      </c>
      <c r="GT16" s="404">
        <v>62910.146743335768</v>
      </c>
      <c r="GU16" s="404">
        <v>59914.425469843583</v>
      </c>
      <c r="GV16" s="404">
        <v>57061.357590327236</v>
      </c>
      <c r="GW16" s="404">
        <v>54344.150086025926</v>
      </c>
      <c r="GX16" s="404">
        <v>51756.333415262801</v>
      </c>
      <c r="GY16" s="404">
        <v>49291.746109774082</v>
      </c>
      <c r="GZ16" s="404">
        <v>46944.520104546747</v>
      </c>
      <c r="HA16" s="404">
        <v>44709.066766234988</v>
      </c>
      <c r="HB16" s="404">
        <v>42580.063586890465</v>
      </c>
      <c r="HC16" s="404">
        <v>40552.441511324258</v>
      </c>
      <c r="HD16" s="404">
        <v>38621.372867927865</v>
      </c>
      <c r="HE16" s="404">
        <v>36782.259874217016</v>
      </c>
      <c r="HF16" s="404">
        <v>35030.72368973049</v>
      </c>
      <c r="HG16" s="404">
        <v>33362.59399021951</v>
      </c>
      <c r="HH16" s="404">
        <v>31773.899038304298</v>
      </c>
      <c r="HI16" s="404">
        <v>30260.856226956472</v>
      </c>
      <c r="HJ16" s="404">
        <v>28819.863073291879</v>
      </c>
      <c r="HK16" s="404">
        <v>27447.488641230357</v>
      </c>
      <c r="HL16" s="404">
        <v>26140.465372600345</v>
      </c>
      <c r="HM16" s="404">
        <v>24895.681307238418</v>
      </c>
      <c r="HN16" s="404">
        <v>23710.172673560406</v>
      </c>
      <c r="HO16" s="404">
        <v>22581.116831962285</v>
      </c>
      <c r="HP16" s="404">
        <v>21505.825554249797</v>
      </c>
      <c r="HQ16" s="404">
        <v>20481.738623095043</v>
      </c>
      <c r="HR16" s="404">
        <v>19506.417736280993</v>
      </c>
      <c r="HS16" s="404">
        <v>18577.54070121999</v>
      </c>
      <c r="HT16" s="404">
        <v>17692.895905923804</v>
      </c>
      <c r="HU16" s="404">
        <v>16850.377053260763</v>
      </c>
      <c r="HV16" s="404">
        <v>16047.978145962636</v>
      </c>
      <c r="HW16" s="404">
        <v>15283.788710440602</v>
      </c>
      <c r="HX16" s="404">
        <v>14555.98924803867</v>
      </c>
      <c r="HY16" s="404">
        <v>13862.846902893971</v>
      </c>
      <c r="HZ16" s="404">
        <v>5355793.1108951513</v>
      </c>
      <c r="IA16" s="404">
        <v>753597.2048888423</v>
      </c>
      <c r="IB16" s="408">
        <v>0.14070692972733001</v>
      </c>
      <c r="IC16" s="410"/>
    </row>
    <row r="17" spans="1:237" ht="90" customHeight="1" x14ac:dyDescent="0.2">
      <c r="A17" s="276" t="s">
        <v>634</v>
      </c>
      <c r="B17" s="277" t="s">
        <v>1167</v>
      </c>
      <c r="C17" s="277" t="s">
        <v>1185</v>
      </c>
      <c r="D17" s="99"/>
      <c r="E17" s="277" t="s">
        <v>1186</v>
      </c>
      <c r="F17" s="103" t="s">
        <v>1187</v>
      </c>
      <c r="G17" s="103" t="s">
        <v>1188</v>
      </c>
      <c r="H17" s="103"/>
      <c r="I17" s="103" t="s">
        <v>1189</v>
      </c>
      <c r="J17" s="103">
        <v>10</v>
      </c>
      <c r="K17" s="227" t="s">
        <v>79</v>
      </c>
      <c r="L17" s="98">
        <v>83516</v>
      </c>
      <c r="M17" s="99" t="s">
        <v>1190</v>
      </c>
      <c r="N17" s="99" t="s">
        <v>147</v>
      </c>
      <c r="O17" s="73" t="s">
        <v>106</v>
      </c>
      <c r="P17" s="99" t="s">
        <v>463</v>
      </c>
      <c r="Q17" s="112" t="s">
        <v>100</v>
      </c>
      <c r="R17" s="99" t="s">
        <v>108</v>
      </c>
      <c r="S17" s="99" t="s">
        <v>99</v>
      </c>
      <c r="T17" s="99" t="s">
        <v>366</v>
      </c>
      <c r="U17" s="99" t="s">
        <v>100</v>
      </c>
      <c r="V17" s="102">
        <v>1</v>
      </c>
      <c r="W17" s="105">
        <v>6500000</v>
      </c>
      <c r="X17" s="105">
        <v>0</v>
      </c>
      <c r="Y17" s="105">
        <v>0</v>
      </c>
      <c r="Z17" s="105">
        <v>0</v>
      </c>
      <c r="AA17" s="105">
        <v>6500000</v>
      </c>
      <c r="AB17" s="105">
        <v>0</v>
      </c>
      <c r="AC17" s="105">
        <v>0</v>
      </c>
      <c r="AD17" s="105">
        <v>0</v>
      </c>
      <c r="AE17" s="278">
        <v>0</v>
      </c>
      <c r="AF17" s="278">
        <v>0</v>
      </c>
      <c r="AG17" s="278">
        <v>0</v>
      </c>
      <c r="AH17" s="278">
        <v>0</v>
      </c>
      <c r="AI17" s="100" t="s">
        <v>88</v>
      </c>
      <c r="AJ17" s="105">
        <v>0</v>
      </c>
      <c r="AK17" s="105">
        <v>0</v>
      </c>
      <c r="AL17" s="105">
        <v>0</v>
      </c>
      <c r="AM17" s="105">
        <v>0</v>
      </c>
      <c r="AN17" s="105">
        <v>0</v>
      </c>
      <c r="AO17" s="105">
        <v>0</v>
      </c>
      <c r="AP17" s="105">
        <v>0</v>
      </c>
      <c r="AQ17" s="278">
        <v>0</v>
      </c>
      <c r="AR17" s="278">
        <v>0</v>
      </c>
      <c r="AS17" s="278">
        <v>0</v>
      </c>
      <c r="AT17" s="278">
        <v>0</v>
      </c>
      <c r="AU17" s="103"/>
      <c r="AV17" s="230">
        <v>0</v>
      </c>
      <c r="AW17" s="230">
        <v>1</v>
      </c>
      <c r="AX17" s="230" t="s">
        <v>3600</v>
      </c>
      <c r="AY17" s="141">
        <v>7</v>
      </c>
      <c r="AZ17" s="70">
        <v>1</v>
      </c>
      <c r="BA17" s="70">
        <v>1</v>
      </c>
      <c r="BB17" s="70">
        <v>1</v>
      </c>
      <c r="BC17" s="70">
        <v>0</v>
      </c>
      <c r="BD17" s="70">
        <v>1</v>
      </c>
      <c r="BE17" s="70">
        <v>0</v>
      </c>
      <c r="BF17" s="70">
        <v>0</v>
      </c>
      <c r="BG17" s="71">
        <v>0</v>
      </c>
      <c r="BH17" s="71">
        <v>1</v>
      </c>
      <c r="BI17" s="71">
        <v>0</v>
      </c>
      <c r="BJ17" s="71">
        <v>1</v>
      </c>
      <c r="BK17" s="71">
        <v>0</v>
      </c>
      <c r="BL17" s="70">
        <v>1</v>
      </c>
      <c r="BM17" s="70">
        <v>1</v>
      </c>
      <c r="BN17" s="70">
        <v>0</v>
      </c>
      <c r="BO17" s="70">
        <v>1</v>
      </c>
      <c r="BP17" s="403">
        <v>0</v>
      </c>
      <c r="BQ17" s="403">
        <v>0</v>
      </c>
      <c r="BR17" s="403">
        <v>6500000</v>
      </c>
      <c r="BS17" s="403">
        <v>0</v>
      </c>
      <c r="BT17" s="403">
        <v>0</v>
      </c>
      <c r="BU17" s="403">
        <v>0</v>
      </c>
      <c r="BV17" s="403">
        <v>0</v>
      </c>
      <c r="BW17" s="403">
        <v>0</v>
      </c>
      <c r="BX17" s="403">
        <v>0</v>
      </c>
      <c r="BY17" s="403">
        <v>0</v>
      </c>
      <c r="BZ17" s="401">
        <v>0</v>
      </c>
      <c r="CA17" s="401">
        <v>0</v>
      </c>
      <c r="CB17" s="401">
        <v>0</v>
      </c>
      <c r="CC17" s="401">
        <v>0</v>
      </c>
      <c r="CD17" s="401">
        <v>0</v>
      </c>
      <c r="CE17" s="401">
        <v>0</v>
      </c>
      <c r="CF17" s="401">
        <v>0</v>
      </c>
      <c r="CG17" s="401">
        <v>0</v>
      </c>
      <c r="CH17" s="401">
        <v>0</v>
      </c>
      <c r="CI17" s="401">
        <v>0</v>
      </c>
      <c r="CJ17" s="401">
        <v>0</v>
      </c>
      <c r="CK17" s="401">
        <v>0</v>
      </c>
      <c r="CL17" s="401">
        <v>0</v>
      </c>
      <c r="CM17" s="401">
        <v>0</v>
      </c>
      <c r="CN17" s="401">
        <v>0</v>
      </c>
      <c r="CO17" s="401">
        <v>0</v>
      </c>
      <c r="CP17" s="401">
        <v>0</v>
      </c>
      <c r="CQ17" s="401">
        <v>0</v>
      </c>
      <c r="CR17" s="401">
        <v>0</v>
      </c>
      <c r="CS17" s="401">
        <v>0</v>
      </c>
      <c r="CT17" s="401">
        <v>0</v>
      </c>
      <c r="CU17" s="401">
        <v>0</v>
      </c>
      <c r="CV17" s="401">
        <v>0</v>
      </c>
      <c r="CW17" s="401">
        <v>0</v>
      </c>
      <c r="CX17" s="401">
        <v>0</v>
      </c>
      <c r="CY17" s="401">
        <v>0</v>
      </c>
      <c r="CZ17" s="401">
        <v>0</v>
      </c>
      <c r="DA17" s="401">
        <v>0</v>
      </c>
      <c r="DB17" s="401">
        <v>0</v>
      </c>
      <c r="DC17" s="401">
        <v>0</v>
      </c>
      <c r="DD17" s="401">
        <v>0</v>
      </c>
      <c r="DE17" s="401">
        <v>0</v>
      </c>
      <c r="DF17" s="401">
        <v>0</v>
      </c>
      <c r="DG17" s="403">
        <v>83516</v>
      </c>
      <c r="DH17" s="403">
        <v>83516</v>
      </c>
      <c r="DI17" s="403">
        <v>83516</v>
      </c>
      <c r="DJ17" s="403">
        <v>83516</v>
      </c>
      <c r="DK17" s="403">
        <v>83516</v>
      </c>
      <c r="DL17" s="403">
        <v>83516</v>
      </c>
      <c r="DM17" s="403">
        <v>83516</v>
      </c>
      <c r="DN17" s="403">
        <v>83516</v>
      </c>
      <c r="DO17" s="403">
        <v>83516</v>
      </c>
      <c r="DP17" s="403">
        <v>83516</v>
      </c>
      <c r="DQ17" s="403">
        <v>83516</v>
      </c>
      <c r="DR17" s="403">
        <v>83516</v>
      </c>
      <c r="DS17" s="403">
        <v>83516</v>
      </c>
      <c r="DT17" s="403">
        <v>83516</v>
      </c>
      <c r="DU17" s="403">
        <v>83516</v>
      </c>
      <c r="DV17" s="403">
        <v>83516</v>
      </c>
      <c r="DW17" s="403">
        <v>83516</v>
      </c>
      <c r="DX17" s="403">
        <v>83516</v>
      </c>
      <c r="DY17" s="403">
        <v>83516</v>
      </c>
      <c r="DZ17" s="403">
        <v>83516</v>
      </c>
      <c r="EA17" s="403">
        <v>83516</v>
      </c>
      <c r="EB17" s="403">
        <v>83516</v>
      </c>
      <c r="EC17" s="403">
        <v>83516</v>
      </c>
      <c r="ED17" s="403">
        <v>83516</v>
      </c>
      <c r="EE17" s="403">
        <v>83516</v>
      </c>
      <c r="EF17" s="403">
        <v>83516</v>
      </c>
      <c r="EG17" s="403">
        <v>83516</v>
      </c>
      <c r="EH17" s="403">
        <v>83516</v>
      </c>
      <c r="EI17" s="403">
        <v>83516</v>
      </c>
      <c r="EJ17" s="403">
        <v>83516</v>
      </c>
      <c r="EK17" s="403">
        <v>83516</v>
      </c>
      <c r="EL17" s="403">
        <v>83516</v>
      </c>
      <c r="EM17" s="403">
        <v>83516</v>
      </c>
      <c r="EN17" s="403">
        <v>83516</v>
      </c>
      <c r="EO17" s="403">
        <v>83516</v>
      </c>
      <c r="EP17" s="403">
        <v>83516</v>
      </c>
      <c r="EQ17" s="403">
        <v>83516</v>
      </c>
      <c r="ER17" s="403">
        <v>83516</v>
      </c>
      <c r="ES17" s="403">
        <v>83516</v>
      </c>
      <c r="ET17" s="403">
        <v>83516</v>
      </c>
      <c r="EU17" s="403">
        <v>83516</v>
      </c>
      <c r="EV17" s="403">
        <v>83516</v>
      </c>
      <c r="EW17" s="403">
        <v>83516</v>
      </c>
      <c r="EX17" s="404">
        <v>5895691.6099773245</v>
      </c>
      <c r="EY17" s="404">
        <v>0</v>
      </c>
      <c r="EZ17" s="404">
        <v>0</v>
      </c>
      <c r="FA17" s="404">
        <v>0</v>
      </c>
      <c r="FB17" s="404">
        <v>0</v>
      </c>
      <c r="FC17" s="404">
        <v>0</v>
      </c>
      <c r="FD17" s="404">
        <v>0</v>
      </c>
      <c r="FE17" s="404">
        <v>0</v>
      </c>
      <c r="FF17" s="404">
        <v>0</v>
      </c>
      <c r="FG17" s="404">
        <v>0</v>
      </c>
      <c r="FH17" s="404">
        <v>0</v>
      </c>
      <c r="FI17" s="404">
        <v>0</v>
      </c>
      <c r="FJ17" s="404">
        <v>0</v>
      </c>
      <c r="FK17" s="404">
        <v>0</v>
      </c>
      <c r="FL17" s="404">
        <v>0</v>
      </c>
      <c r="FM17" s="404">
        <v>0</v>
      </c>
      <c r="FN17" s="404">
        <v>0</v>
      </c>
      <c r="FO17" s="404">
        <v>0</v>
      </c>
      <c r="FP17" s="404">
        <v>0</v>
      </c>
      <c r="FQ17" s="404">
        <v>0</v>
      </c>
      <c r="FR17" s="404">
        <v>0</v>
      </c>
      <c r="FS17" s="404">
        <v>0</v>
      </c>
      <c r="FT17" s="404">
        <v>0</v>
      </c>
      <c r="FU17" s="404">
        <v>0</v>
      </c>
      <c r="FV17" s="404">
        <v>0</v>
      </c>
      <c r="FW17" s="404">
        <v>0</v>
      </c>
      <c r="FX17" s="404">
        <v>0</v>
      </c>
      <c r="FY17" s="404">
        <v>0</v>
      </c>
      <c r="FZ17" s="404">
        <v>0</v>
      </c>
      <c r="GA17" s="404">
        <v>0</v>
      </c>
      <c r="GB17" s="404">
        <v>0</v>
      </c>
      <c r="GC17" s="404">
        <v>0</v>
      </c>
      <c r="GD17" s="404">
        <v>0</v>
      </c>
      <c r="GE17" s="404">
        <v>0</v>
      </c>
      <c r="GF17" s="404">
        <v>0</v>
      </c>
      <c r="GG17" s="404">
        <v>0</v>
      </c>
      <c r="GH17" s="404">
        <v>0</v>
      </c>
      <c r="GI17" s="404">
        <v>0</v>
      </c>
      <c r="GJ17" s="404">
        <v>0</v>
      </c>
      <c r="GK17" s="404">
        <v>0</v>
      </c>
      <c r="GL17" s="404">
        <v>75751.473922902485</v>
      </c>
      <c r="GM17" s="404">
        <v>72144.260878954752</v>
      </c>
      <c r="GN17" s="404">
        <v>68708.819884718818</v>
      </c>
      <c r="GO17" s="404">
        <v>65436.971318779819</v>
      </c>
      <c r="GP17" s="404">
        <v>62320.925065504598</v>
      </c>
      <c r="GQ17" s="404">
        <v>59353.26196714722</v>
      </c>
      <c r="GR17" s="404">
        <v>56526.916159187836</v>
      </c>
      <c r="GS17" s="404">
        <v>53835.15824684556</v>
      </c>
      <c r="GT17" s="404">
        <v>51271.579282710052</v>
      </c>
      <c r="GU17" s="404">
        <v>48830.075507342903</v>
      </c>
      <c r="GV17" s="404">
        <v>46504.833816517057</v>
      </c>
      <c r="GW17" s="404">
        <v>44290.317920492431</v>
      </c>
      <c r="GX17" s="404">
        <v>42181.255162373753</v>
      </c>
      <c r="GY17" s="404">
        <v>40172.623964165468</v>
      </c>
      <c r="GZ17" s="404">
        <v>38259.641870633779</v>
      </c>
      <c r="HA17" s="404">
        <v>36437.754162508361</v>
      </c>
      <c r="HB17" s="404">
        <v>34702.623011912721</v>
      </c>
      <c r="HC17" s="404">
        <v>33050.117154202591</v>
      </c>
      <c r="HD17" s="404">
        <v>31476.302051621518</v>
      </c>
      <c r="HE17" s="404">
        <v>29977.430525353826</v>
      </c>
      <c r="HF17" s="404">
        <v>28549.933833670315</v>
      </c>
      <c r="HG17" s="404">
        <v>27190.413174924102</v>
      </c>
      <c r="HH17" s="404">
        <v>25895.631595165814</v>
      </c>
      <c r="HI17" s="404">
        <v>24662.506281110298</v>
      </c>
      <c r="HJ17" s="404">
        <v>23488.101220105047</v>
      </c>
      <c r="HK17" s="404">
        <v>22369.620209623852</v>
      </c>
      <c r="HL17" s="404">
        <v>21304.400199641768</v>
      </c>
      <c r="HM17" s="404">
        <v>20289.904952039775</v>
      </c>
      <c r="HN17" s="404">
        <v>19323.719001942649</v>
      </c>
      <c r="HO17" s="404">
        <v>18403.541906612038</v>
      </c>
      <c r="HP17" s="404">
        <v>17527.182768201943</v>
      </c>
      <c r="HQ17" s="404">
        <v>16692.555017335184</v>
      </c>
      <c r="HR17" s="404">
        <v>15897.671445081129</v>
      </c>
      <c r="HS17" s="404">
        <v>15140.639471505834</v>
      </c>
      <c r="HT17" s="404">
        <v>14419.656639529367</v>
      </c>
      <c r="HU17" s="404">
        <v>13733.006323361302</v>
      </c>
      <c r="HV17" s="404">
        <v>13079.053641296479</v>
      </c>
      <c r="HW17" s="404">
        <v>12456.241563139502</v>
      </c>
      <c r="HX17" s="404">
        <v>11863.087202990004</v>
      </c>
      <c r="HY17" s="404">
        <v>11298.178288561907</v>
      </c>
      <c r="HZ17" s="404">
        <v>5895691.6099773245</v>
      </c>
      <c r="IA17" s="404">
        <v>614179.44223409414</v>
      </c>
      <c r="IB17" s="408">
        <v>0.10417428231739827</v>
      </c>
      <c r="IC17" s="410"/>
    </row>
    <row r="18" spans="1:237" ht="90" customHeight="1" x14ac:dyDescent="0.2">
      <c r="A18" s="82" t="s">
        <v>2266</v>
      </c>
      <c r="B18" s="84" t="s">
        <v>2483</v>
      </c>
      <c r="C18" s="84" t="s">
        <v>2152</v>
      </c>
      <c r="D18" s="78">
        <v>1</v>
      </c>
      <c r="E18" s="84" t="s">
        <v>3438</v>
      </c>
      <c r="F18" s="87" t="s">
        <v>3439</v>
      </c>
      <c r="G18" s="87" t="s">
        <v>3440</v>
      </c>
      <c r="H18" s="87" t="s">
        <v>3441</v>
      </c>
      <c r="I18" s="87" t="s">
        <v>2494</v>
      </c>
      <c r="J18" s="87">
        <v>40</v>
      </c>
      <c r="K18" s="227" t="s">
        <v>79</v>
      </c>
      <c r="L18" s="89">
        <v>55000</v>
      </c>
      <c r="M18" s="89" t="s">
        <v>3442</v>
      </c>
      <c r="N18" s="79" t="s">
        <v>81</v>
      </c>
      <c r="O18" s="13" t="s">
        <v>217</v>
      </c>
      <c r="P18" s="79" t="s">
        <v>225</v>
      </c>
      <c r="Q18" s="79" t="s">
        <v>87</v>
      </c>
      <c r="R18" s="79" t="s">
        <v>84</v>
      </c>
      <c r="S18" s="78" t="s">
        <v>99</v>
      </c>
      <c r="T18" s="89" t="s">
        <v>2489</v>
      </c>
      <c r="U18" s="79" t="s">
        <v>87</v>
      </c>
      <c r="V18" s="81">
        <v>1</v>
      </c>
      <c r="W18" s="80">
        <v>49121951</v>
      </c>
      <c r="X18" s="80">
        <v>0</v>
      </c>
      <c r="Y18" s="80">
        <v>18321950.91</v>
      </c>
      <c r="Z18" s="80">
        <v>19500000</v>
      </c>
      <c r="AA18" s="80">
        <v>11000300</v>
      </c>
      <c r="AB18" s="80"/>
      <c r="AC18" s="80">
        <v>0</v>
      </c>
      <c r="AD18" s="80">
        <v>0</v>
      </c>
      <c r="AE18" s="86">
        <v>0</v>
      </c>
      <c r="AF18" s="86">
        <v>0</v>
      </c>
      <c r="AG18" s="86">
        <v>0</v>
      </c>
      <c r="AH18" s="86">
        <v>0</v>
      </c>
      <c r="AI18" s="88" t="s">
        <v>88</v>
      </c>
      <c r="AJ18" s="80">
        <v>0</v>
      </c>
      <c r="AK18" s="80">
        <v>0</v>
      </c>
      <c r="AL18" s="80">
        <v>0</v>
      </c>
      <c r="AM18" s="80">
        <v>0</v>
      </c>
      <c r="AN18" s="80">
        <v>0</v>
      </c>
      <c r="AO18" s="80">
        <v>0</v>
      </c>
      <c r="AP18" s="80">
        <v>0</v>
      </c>
      <c r="AQ18" s="395">
        <v>0</v>
      </c>
      <c r="AR18" s="395">
        <v>0</v>
      </c>
      <c r="AS18" s="395">
        <v>0</v>
      </c>
      <c r="AT18" s="395">
        <v>0</v>
      </c>
      <c r="AU18" s="396"/>
      <c r="AV18" s="230">
        <v>0</v>
      </c>
      <c r="AW18" s="230">
        <v>1</v>
      </c>
      <c r="AX18" s="230" t="s">
        <v>3622</v>
      </c>
      <c r="AY18" s="141">
        <v>8</v>
      </c>
      <c r="AZ18" s="70">
        <v>0</v>
      </c>
      <c r="BA18" s="70">
        <v>1</v>
      </c>
      <c r="BB18" s="70">
        <v>1</v>
      </c>
      <c r="BC18" s="70">
        <v>1</v>
      </c>
      <c r="BD18" s="70">
        <v>1</v>
      </c>
      <c r="BE18" s="70">
        <v>1</v>
      </c>
      <c r="BF18" s="70">
        <v>0</v>
      </c>
      <c r="BG18" s="71">
        <v>1</v>
      </c>
      <c r="BH18" s="71">
        <v>1</v>
      </c>
      <c r="BI18" s="71">
        <v>0</v>
      </c>
      <c r="BJ18" s="71">
        <v>0</v>
      </c>
      <c r="BK18" s="71">
        <v>1</v>
      </c>
      <c r="BL18" s="70">
        <v>1</v>
      </c>
      <c r="BM18" s="70">
        <v>1</v>
      </c>
      <c r="BN18" s="70">
        <v>1</v>
      </c>
      <c r="BO18" s="70">
        <v>0</v>
      </c>
      <c r="BP18" s="403">
        <v>18321950.91</v>
      </c>
      <c r="BQ18" s="403">
        <v>19500000</v>
      </c>
      <c r="BR18" s="403">
        <v>11000300</v>
      </c>
      <c r="BS18" s="403">
        <v>0</v>
      </c>
      <c r="BT18" s="403">
        <v>0</v>
      </c>
      <c r="BU18" s="403">
        <v>0</v>
      </c>
      <c r="BV18" s="403">
        <v>0</v>
      </c>
      <c r="BW18" s="403">
        <v>0</v>
      </c>
      <c r="BX18" s="403">
        <v>0</v>
      </c>
      <c r="BY18" s="403">
        <v>0</v>
      </c>
      <c r="BZ18" s="401">
        <v>0</v>
      </c>
      <c r="CA18" s="401">
        <v>0</v>
      </c>
      <c r="CB18" s="401">
        <v>0</v>
      </c>
      <c r="CC18" s="401">
        <v>0</v>
      </c>
      <c r="CD18" s="401">
        <v>0</v>
      </c>
      <c r="CE18" s="401">
        <v>0</v>
      </c>
      <c r="CF18" s="401">
        <v>0</v>
      </c>
      <c r="CG18" s="401">
        <v>0</v>
      </c>
      <c r="CH18" s="401">
        <v>0</v>
      </c>
      <c r="CI18" s="401">
        <v>0</v>
      </c>
      <c r="CJ18" s="401">
        <v>0</v>
      </c>
      <c r="CK18" s="401">
        <v>0</v>
      </c>
      <c r="CL18" s="401">
        <v>0</v>
      </c>
      <c r="CM18" s="401">
        <v>0</v>
      </c>
      <c r="CN18" s="401">
        <v>0</v>
      </c>
      <c r="CO18" s="401">
        <v>0</v>
      </c>
      <c r="CP18" s="401">
        <v>0</v>
      </c>
      <c r="CQ18" s="401">
        <v>0</v>
      </c>
      <c r="CR18" s="401">
        <v>0</v>
      </c>
      <c r="CS18" s="401">
        <v>0</v>
      </c>
      <c r="CT18" s="401">
        <v>0</v>
      </c>
      <c r="CU18" s="401">
        <v>0</v>
      </c>
      <c r="CV18" s="401">
        <v>0</v>
      </c>
      <c r="CW18" s="401">
        <v>0</v>
      </c>
      <c r="CX18" s="401">
        <v>0</v>
      </c>
      <c r="CY18" s="401">
        <v>0</v>
      </c>
      <c r="CZ18" s="401">
        <v>0</v>
      </c>
      <c r="DA18" s="401">
        <v>0</v>
      </c>
      <c r="DB18" s="401">
        <v>0</v>
      </c>
      <c r="DC18" s="401">
        <v>0</v>
      </c>
      <c r="DD18" s="401">
        <v>0</v>
      </c>
      <c r="DE18" s="401">
        <v>0</v>
      </c>
      <c r="DF18" s="401">
        <v>0</v>
      </c>
      <c r="DG18" s="403">
        <v>55000</v>
      </c>
      <c r="DH18" s="403">
        <v>55000</v>
      </c>
      <c r="DI18" s="403">
        <v>55000</v>
      </c>
      <c r="DJ18" s="403">
        <v>55000</v>
      </c>
      <c r="DK18" s="403">
        <v>55000</v>
      </c>
      <c r="DL18" s="403">
        <v>55000</v>
      </c>
      <c r="DM18" s="403">
        <v>55000</v>
      </c>
      <c r="DN18" s="403">
        <v>55000</v>
      </c>
      <c r="DO18" s="403">
        <v>55000</v>
      </c>
      <c r="DP18" s="403">
        <v>55000</v>
      </c>
      <c r="DQ18" s="403">
        <v>55000</v>
      </c>
      <c r="DR18" s="403">
        <v>55000</v>
      </c>
      <c r="DS18" s="403">
        <v>55000</v>
      </c>
      <c r="DT18" s="403">
        <v>55000</v>
      </c>
      <c r="DU18" s="403">
        <v>55000</v>
      </c>
      <c r="DV18" s="403">
        <v>55000</v>
      </c>
      <c r="DW18" s="403">
        <v>55000</v>
      </c>
      <c r="DX18" s="403">
        <v>55000</v>
      </c>
      <c r="DY18" s="403">
        <v>55000</v>
      </c>
      <c r="DZ18" s="403">
        <v>55000</v>
      </c>
      <c r="EA18" s="403">
        <v>55000</v>
      </c>
      <c r="EB18" s="403">
        <v>55000</v>
      </c>
      <c r="EC18" s="403">
        <v>55000</v>
      </c>
      <c r="ED18" s="403">
        <v>55000</v>
      </c>
      <c r="EE18" s="403">
        <v>55000</v>
      </c>
      <c r="EF18" s="403">
        <v>55000</v>
      </c>
      <c r="EG18" s="403">
        <v>55000</v>
      </c>
      <c r="EH18" s="403">
        <v>55000</v>
      </c>
      <c r="EI18" s="403">
        <v>55000</v>
      </c>
      <c r="EJ18" s="403">
        <v>55000</v>
      </c>
      <c r="EK18" s="403">
        <v>55000</v>
      </c>
      <c r="EL18" s="403">
        <v>55000</v>
      </c>
      <c r="EM18" s="403">
        <v>55000</v>
      </c>
      <c r="EN18" s="403">
        <v>55000</v>
      </c>
      <c r="EO18" s="403">
        <v>55000</v>
      </c>
      <c r="EP18" s="403">
        <v>55000</v>
      </c>
      <c r="EQ18" s="403">
        <v>55000</v>
      </c>
      <c r="ER18" s="403">
        <v>55000</v>
      </c>
      <c r="ES18" s="403">
        <v>55000</v>
      </c>
      <c r="ET18" s="403">
        <v>55000</v>
      </c>
      <c r="EU18" s="403">
        <v>55000</v>
      </c>
      <c r="EV18" s="403">
        <v>55000</v>
      </c>
      <c r="EW18" s="403">
        <v>55000</v>
      </c>
      <c r="EX18" s="404">
        <v>9977596.3718820866</v>
      </c>
      <c r="EY18" s="404">
        <v>0</v>
      </c>
      <c r="EZ18" s="404">
        <v>0</v>
      </c>
      <c r="FA18" s="404">
        <v>0</v>
      </c>
      <c r="FB18" s="404">
        <v>0</v>
      </c>
      <c r="FC18" s="404">
        <v>0</v>
      </c>
      <c r="FD18" s="404">
        <v>0</v>
      </c>
      <c r="FE18" s="404">
        <v>0</v>
      </c>
      <c r="FF18" s="404">
        <v>0</v>
      </c>
      <c r="FG18" s="404">
        <v>0</v>
      </c>
      <c r="FH18" s="404">
        <v>0</v>
      </c>
      <c r="FI18" s="404">
        <v>0</v>
      </c>
      <c r="FJ18" s="404">
        <v>0</v>
      </c>
      <c r="FK18" s="404">
        <v>0</v>
      </c>
      <c r="FL18" s="404">
        <v>0</v>
      </c>
      <c r="FM18" s="404">
        <v>0</v>
      </c>
      <c r="FN18" s="404">
        <v>0</v>
      </c>
      <c r="FO18" s="404">
        <v>0</v>
      </c>
      <c r="FP18" s="404">
        <v>0</v>
      </c>
      <c r="FQ18" s="404">
        <v>0</v>
      </c>
      <c r="FR18" s="404">
        <v>0</v>
      </c>
      <c r="FS18" s="404">
        <v>0</v>
      </c>
      <c r="FT18" s="404">
        <v>0</v>
      </c>
      <c r="FU18" s="404">
        <v>0</v>
      </c>
      <c r="FV18" s="404">
        <v>0</v>
      </c>
      <c r="FW18" s="404">
        <v>0</v>
      </c>
      <c r="FX18" s="404">
        <v>0</v>
      </c>
      <c r="FY18" s="404">
        <v>0</v>
      </c>
      <c r="FZ18" s="404">
        <v>0</v>
      </c>
      <c r="GA18" s="404">
        <v>0</v>
      </c>
      <c r="GB18" s="404">
        <v>0</v>
      </c>
      <c r="GC18" s="404">
        <v>0</v>
      </c>
      <c r="GD18" s="404">
        <v>0</v>
      </c>
      <c r="GE18" s="404">
        <v>0</v>
      </c>
      <c r="GF18" s="404">
        <v>0</v>
      </c>
      <c r="GG18" s="404">
        <v>0</v>
      </c>
      <c r="GH18" s="404">
        <v>0</v>
      </c>
      <c r="GI18" s="404">
        <v>0</v>
      </c>
      <c r="GJ18" s="404">
        <v>0</v>
      </c>
      <c r="GK18" s="404">
        <v>0</v>
      </c>
      <c r="GL18" s="404">
        <v>49886.621315192744</v>
      </c>
      <c r="GM18" s="404">
        <v>47511.06791923118</v>
      </c>
      <c r="GN18" s="404">
        <v>45248.636113553512</v>
      </c>
      <c r="GO18" s="404">
        <v>43093.939155765242</v>
      </c>
      <c r="GP18" s="404">
        <v>41041.84681501452</v>
      </c>
      <c r="GQ18" s="404">
        <v>39087.473157156681</v>
      </c>
      <c r="GR18" s="404">
        <v>37226.164911577798</v>
      </c>
      <c r="GS18" s="404">
        <v>35453.490391978848</v>
      </c>
      <c r="GT18" s="404">
        <v>33765.228944741764</v>
      </c>
      <c r="GU18" s="404">
        <v>32157.360899754058</v>
      </c>
      <c r="GV18" s="404">
        <v>30626.057999765773</v>
      </c>
      <c r="GW18" s="404">
        <v>29167.674285491208</v>
      </c>
      <c r="GX18" s="404">
        <v>27778.737414753537</v>
      </c>
      <c r="GY18" s="404">
        <v>26455.940395003359</v>
      </c>
      <c r="GZ18" s="404">
        <v>25196.133709527014</v>
      </c>
      <c r="HA18" s="404">
        <v>23996.317818597152</v>
      </c>
      <c r="HB18" s="404">
        <v>22853.636017711571</v>
      </c>
      <c r="HC18" s="404">
        <v>21765.367635915783</v>
      </c>
      <c r="HD18" s="404">
        <v>20728.921558015034</v>
      </c>
      <c r="HE18" s="404">
        <v>19741.830055252412</v>
      </c>
      <c r="HF18" s="404">
        <v>18801.742909764205</v>
      </c>
      <c r="HG18" s="404">
        <v>17906.421818823048</v>
      </c>
      <c r="HH18" s="404">
        <v>17053.735065545763</v>
      </c>
      <c r="HI18" s="404">
        <v>16241.652443376915</v>
      </c>
      <c r="HJ18" s="404">
        <v>15468.240422263729</v>
      </c>
      <c r="HK18" s="404">
        <v>14731.657545013073</v>
      </c>
      <c r="HL18" s="404">
        <v>14030.150042869596</v>
      </c>
      <c r="HM18" s="404">
        <v>13362.047659875803</v>
      </c>
      <c r="HN18" s="404">
        <v>12725.759676072197</v>
      </c>
      <c r="HO18" s="404">
        <v>12119.771120068755</v>
      </c>
      <c r="HP18" s="404">
        <v>11542.639161970244</v>
      </c>
      <c r="HQ18" s="404">
        <v>10992.989678066899</v>
      </c>
      <c r="HR18" s="404">
        <v>10469.513979111332</v>
      </c>
      <c r="HS18" s="404">
        <v>9970.9656943917435</v>
      </c>
      <c r="HT18" s="404">
        <v>9496.1578041826142</v>
      </c>
      <c r="HU18" s="404">
        <v>9043.9598135072501</v>
      </c>
      <c r="HV18" s="404">
        <v>8613.2950604830967</v>
      </c>
      <c r="HW18" s="404">
        <v>8203.1381528410438</v>
      </c>
      <c r="HX18" s="404">
        <v>7812.512526515281</v>
      </c>
      <c r="HY18" s="404">
        <v>7440.4881204907433</v>
      </c>
      <c r="HZ18" s="404">
        <v>9977596.3718820866</v>
      </c>
      <c r="IA18" s="404">
        <v>898809.28520923271</v>
      </c>
      <c r="IB18" s="408">
        <v>9.0082746556292018E-2</v>
      </c>
      <c r="IC18" s="410"/>
    </row>
    <row r="19" spans="1:237" ht="90" customHeight="1" x14ac:dyDescent="0.2">
      <c r="A19" s="161" t="s">
        <v>2267</v>
      </c>
      <c r="B19" s="150" t="s">
        <v>2961</v>
      </c>
      <c r="C19" s="150" t="s">
        <v>2256</v>
      </c>
      <c r="D19" s="148">
        <v>1</v>
      </c>
      <c r="E19" s="150" t="s">
        <v>2962</v>
      </c>
      <c r="F19" s="151" t="s">
        <v>2963</v>
      </c>
      <c r="G19" s="151" t="s">
        <v>2964</v>
      </c>
      <c r="H19" s="151" t="s">
        <v>2965</v>
      </c>
      <c r="I19" s="151" t="s">
        <v>2966</v>
      </c>
      <c r="J19" s="151">
        <v>40</v>
      </c>
      <c r="K19" s="227" t="s">
        <v>79</v>
      </c>
      <c r="L19" s="159">
        <v>118338</v>
      </c>
      <c r="M19" s="79" t="s">
        <v>2967</v>
      </c>
      <c r="N19" s="79" t="s">
        <v>81</v>
      </c>
      <c r="O19" s="13" t="s">
        <v>217</v>
      </c>
      <c r="P19" s="79" t="s">
        <v>225</v>
      </c>
      <c r="Q19" s="112" t="s">
        <v>87</v>
      </c>
      <c r="R19" s="79" t="s">
        <v>226</v>
      </c>
      <c r="S19" s="79" t="s">
        <v>191</v>
      </c>
      <c r="T19" s="79" t="s">
        <v>2489</v>
      </c>
      <c r="U19" s="79" t="s">
        <v>87</v>
      </c>
      <c r="V19" s="81">
        <v>1</v>
      </c>
      <c r="W19" s="149">
        <v>37587043</v>
      </c>
      <c r="X19" s="149">
        <v>1349775</v>
      </c>
      <c r="Y19" s="149">
        <v>0</v>
      </c>
      <c r="Z19" s="149">
        <v>30978</v>
      </c>
      <c r="AA19" s="149">
        <v>100000</v>
      </c>
      <c r="AB19" s="149">
        <v>2769383</v>
      </c>
      <c r="AC19" s="149">
        <v>5148414</v>
      </c>
      <c r="AD19" s="149">
        <v>6366598</v>
      </c>
      <c r="AE19" s="149">
        <v>7000000</v>
      </c>
      <c r="AF19" s="149">
        <v>5171670</v>
      </c>
      <c r="AG19" s="149">
        <v>5000000</v>
      </c>
      <c r="AH19" s="149">
        <v>6000000</v>
      </c>
      <c r="AI19" s="79" t="s">
        <v>88</v>
      </c>
      <c r="AJ19" s="149">
        <v>0</v>
      </c>
      <c r="AK19" s="149">
        <v>0</v>
      </c>
      <c r="AL19" s="149">
        <v>0</v>
      </c>
      <c r="AM19" s="149">
        <v>0</v>
      </c>
      <c r="AN19" s="149">
        <v>0</v>
      </c>
      <c r="AO19" s="149">
        <v>0</v>
      </c>
      <c r="AP19" s="149">
        <v>0</v>
      </c>
      <c r="AQ19" s="149">
        <v>0</v>
      </c>
      <c r="AR19" s="149">
        <v>0</v>
      </c>
      <c r="AS19" s="149">
        <v>0</v>
      </c>
      <c r="AT19" s="149">
        <v>0</v>
      </c>
      <c r="AU19" s="151" t="s">
        <v>2968</v>
      </c>
      <c r="AV19" s="230">
        <v>0</v>
      </c>
      <c r="AW19" s="230">
        <v>1</v>
      </c>
      <c r="AX19" s="230" t="s">
        <v>3622</v>
      </c>
      <c r="AY19" s="141">
        <v>8</v>
      </c>
      <c r="AZ19" s="70">
        <v>1</v>
      </c>
      <c r="BA19" s="70">
        <v>1</v>
      </c>
      <c r="BB19" s="70">
        <v>1</v>
      </c>
      <c r="BC19" s="70">
        <v>1</v>
      </c>
      <c r="BD19" s="70">
        <v>1</v>
      </c>
      <c r="BE19" s="70">
        <v>1</v>
      </c>
      <c r="BF19" s="70">
        <v>0</v>
      </c>
      <c r="BG19" s="71">
        <v>1</v>
      </c>
      <c r="BH19" s="71">
        <v>1</v>
      </c>
      <c r="BI19" s="71">
        <v>0</v>
      </c>
      <c r="BJ19" s="71">
        <v>0</v>
      </c>
      <c r="BK19" s="71">
        <v>1</v>
      </c>
      <c r="BL19" s="70">
        <v>1</v>
      </c>
      <c r="BM19" s="70">
        <v>0</v>
      </c>
      <c r="BN19" s="70">
        <v>0</v>
      </c>
      <c r="BO19" s="70">
        <v>0</v>
      </c>
      <c r="BP19" s="403">
        <v>0</v>
      </c>
      <c r="BQ19" s="403">
        <v>30978</v>
      </c>
      <c r="BR19" s="403">
        <v>100000</v>
      </c>
      <c r="BS19" s="403">
        <v>2769383</v>
      </c>
      <c r="BT19" s="403">
        <v>5148414</v>
      </c>
      <c r="BU19" s="403">
        <v>6366598</v>
      </c>
      <c r="BV19" s="403">
        <v>7000000</v>
      </c>
      <c r="BW19" s="403">
        <v>5171670</v>
      </c>
      <c r="BX19" s="403">
        <v>5000000</v>
      </c>
      <c r="BY19" s="403">
        <v>6000000</v>
      </c>
      <c r="BZ19" s="401">
        <v>0</v>
      </c>
      <c r="CA19" s="401">
        <v>0</v>
      </c>
      <c r="CB19" s="401">
        <v>0</v>
      </c>
      <c r="CC19" s="401">
        <v>0</v>
      </c>
      <c r="CD19" s="401">
        <v>0</v>
      </c>
      <c r="CE19" s="401">
        <v>0</v>
      </c>
      <c r="CF19" s="401">
        <v>0</v>
      </c>
      <c r="CG19" s="401">
        <v>0</v>
      </c>
      <c r="CH19" s="401">
        <v>0</v>
      </c>
      <c r="CI19" s="401">
        <v>0</v>
      </c>
      <c r="CJ19" s="401">
        <v>0</v>
      </c>
      <c r="CK19" s="401">
        <v>0</v>
      </c>
      <c r="CL19" s="401">
        <v>0</v>
      </c>
      <c r="CM19" s="401">
        <v>0</v>
      </c>
      <c r="CN19" s="401">
        <v>0</v>
      </c>
      <c r="CO19" s="401">
        <v>0</v>
      </c>
      <c r="CP19" s="401">
        <v>0</v>
      </c>
      <c r="CQ19" s="401">
        <v>0</v>
      </c>
      <c r="CR19" s="401">
        <v>0</v>
      </c>
      <c r="CS19" s="401">
        <v>0</v>
      </c>
      <c r="CT19" s="401">
        <v>0</v>
      </c>
      <c r="CU19" s="401">
        <v>0</v>
      </c>
      <c r="CV19" s="401">
        <v>0</v>
      </c>
      <c r="CW19" s="401">
        <v>0</v>
      </c>
      <c r="CX19" s="401">
        <v>0</v>
      </c>
      <c r="CY19" s="401">
        <v>0</v>
      </c>
      <c r="CZ19" s="401">
        <v>0</v>
      </c>
      <c r="DA19" s="401">
        <v>0</v>
      </c>
      <c r="DB19" s="401">
        <v>0</v>
      </c>
      <c r="DC19" s="401">
        <v>0</v>
      </c>
      <c r="DD19" s="401">
        <v>0</v>
      </c>
      <c r="DE19" s="401">
        <v>0</v>
      </c>
      <c r="DF19" s="401">
        <v>0</v>
      </c>
      <c r="DG19" s="403">
        <v>118338</v>
      </c>
      <c r="DH19" s="403">
        <v>118338</v>
      </c>
      <c r="DI19" s="403">
        <v>118338</v>
      </c>
      <c r="DJ19" s="403">
        <v>118338</v>
      </c>
      <c r="DK19" s="403">
        <v>118338</v>
      </c>
      <c r="DL19" s="403">
        <v>118338</v>
      </c>
      <c r="DM19" s="403">
        <v>118338</v>
      </c>
      <c r="DN19" s="403">
        <v>118338</v>
      </c>
      <c r="DO19" s="403">
        <v>118338</v>
      </c>
      <c r="DP19" s="403">
        <v>118338</v>
      </c>
      <c r="DQ19" s="403">
        <v>118338</v>
      </c>
      <c r="DR19" s="403">
        <v>118338</v>
      </c>
      <c r="DS19" s="403">
        <v>118338</v>
      </c>
      <c r="DT19" s="403">
        <v>118338</v>
      </c>
      <c r="DU19" s="403">
        <v>118338</v>
      </c>
      <c r="DV19" s="403">
        <v>118338</v>
      </c>
      <c r="DW19" s="403">
        <v>118338</v>
      </c>
      <c r="DX19" s="403">
        <v>118338</v>
      </c>
      <c r="DY19" s="403">
        <v>118338</v>
      </c>
      <c r="DZ19" s="403">
        <v>118338</v>
      </c>
      <c r="EA19" s="403">
        <v>118338</v>
      </c>
      <c r="EB19" s="403">
        <v>118338</v>
      </c>
      <c r="EC19" s="403">
        <v>118338</v>
      </c>
      <c r="ED19" s="403">
        <v>118338</v>
      </c>
      <c r="EE19" s="403">
        <v>118338</v>
      </c>
      <c r="EF19" s="403">
        <v>118338</v>
      </c>
      <c r="EG19" s="403">
        <v>118338</v>
      </c>
      <c r="EH19" s="403">
        <v>118338</v>
      </c>
      <c r="EI19" s="403">
        <v>118338</v>
      </c>
      <c r="EJ19" s="403">
        <v>118338</v>
      </c>
      <c r="EK19" s="403">
        <v>118338</v>
      </c>
      <c r="EL19" s="403">
        <v>118338</v>
      </c>
      <c r="EM19" s="403">
        <v>118338</v>
      </c>
      <c r="EN19" s="403">
        <v>118338</v>
      </c>
      <c r="EO19" s="403">
        <v>118338</v>
      </c>
      <c r="EP19" s="403">
        <v>118338</v>
      </c>
      <c r="EQ19" s="403">
        <v>118338</v>
      </c>
      <c r="ER19" s="403">
        <v>118338</v>
      </c>
      <c r="ES19" s="403">
        <v>118338</v>
      </c>
      <c r="ET19" s="403">
        <v>118338</v>
      </c>
      <c r="EU19" s="403">
        <v>118338</v>
      </c>
      <c r="EV19" s="403">
        <v>118338</v>
      </c>
      <c r="EW19" s="403">
        <v>118338</v>
      </c>
      <c r="EX19" s="404">
        <v>90702.947845804985</v>
      </c>
      <c r="EY19" s="404">
        <v>2392297.1601338945</v>
      </c>
      <c r="EZ19" s="404">
        <v>4235612.9390531722</v>
      </c>
      <c r="FA19" s="404">
        <v>4988396.1243857574</v>
      </c>
      <c r="FB19" s="404">
        <v>5223507.7764563933</v>
      </c>
      <c r="FC19" s="404">
        <v>3675409.3145940453</v>
      </c>
      <c r="FD19" s="404">
        <v>3384196.8101434358</v>
      </c>
      <c r="FE19" s="404">
        <v>3867653.4973067837</v>
      </c>
      <c r="FF19" s="404">
        <v>0</v>
      </c>
      <c r="FG19" s="404">
        <v>0</v>
      </c>
      <c r="FH19" s="404">
        <v>0</v>
      </c>
      <c r="FI19" s="404">
        <v>0</v>
      </c>
      <c r="FJ19" s="404">
        <v>0</v>
      </c>
      <c r="FK19" s="404">
        <v>0</v>
      </c>
      <c r="FL19" s="404">
        <v>0</v>
      </c>
      <c r="FM19" s="404">
        <v>0</v>
      </c>
      <c r="FN19" s="404">
        <v>0</v>
      </c>
      <c r="FO19" s="404">
        <v>0</v>
      </c>
      <c r="FP19" s="404">
        <v>0</v>
      </c>
      <c r="FQ19" s="404">
        <v>0</v>
      </c>
      <c r="FR19" s="404">
        <v>0</v>
      </c>
      <c r="FS19" s="404">
        <v>0</v>
      </c>
      <c r="FT19" s="404">
        <v>0</v>
      </c>
      <c r="FU19" s="404">
        <v>0</v>
      </c>
      <c r="FV19" s="404">
        <v>0</v>
      </c>
      <c r="FW19" s="404">
        <v>0</v>
      </c>
      <c r="FX19" s="404">
        <v>0</v>
      </c>
      <c r="FY19" s="404">
        <v>0</v>
      </c>
      <c r="FZ19" s="404">
        <v>0</v>
      </c>
      <c r="GA19" s="404">
        <v>0</v>
      </c>
      <c r="GB19" s="404">
        <v>0</v>
      </c>
      <c r="GC19" s="404">
        <v>0</v>
      </c>
      <c r="GD19" s="404">
        <v>0</v>
      </c>
      <c r="GE19" s="404">
        <v>0</v>
      </c>
      <c r="GF19" s="404">
        <v>0</v>
      </c>
      <c r="GG19" s="404">
        <v>0</v>
      </c>
      <c r="GH19" s="404">
        <v>0</v>
      </c>
      <c r="GI19" s="404">
        <v>0</v>
      </c>
      <c r="GJ19" s="404">
        <v>0</v>
      </c>
      <c r="GK19" s="404">
        <v>0</v>
      </c>
      <c r="GL19" s="404">
        <v>107336.0544217687</v>
      </c>
      <c r="GM19" s="404">
        <v>102224.8137350178</v>
      </c>
      <c r="GN19" s="404">
        <v>97356.965461921733</v>
      </c>
      <c r="GO19" s="404">
        <v>92720.919487544495</v>
      </c>
      <c r="GP19" s="404">
        <v>88305.637607185243</v>
      </c>
      <c r="GQ19" s="404">
        <v>84100.607244938306</v>
      </c>
      <c r="GR19" s="404">
        <v>80095.816423750788</v>
      </c>
      <c r="GS19" s="404">
        <v>76281.72992738169</v>
      </c>
      <c r="GT19" s="404">
        <v>72649.266597506372</v>
      </c>
      <c r="GU19" s="404">
        <v>69189.777711910836</v>
      </c>
      <c r="GV19" s="404">
        <v>65895.026392296044</v>
      </c>
      <c r="GW19" s="404">
        <v>62757.167992662879</v>
      </c>
      <c r="GX19" s="404">
        <v>59768.73142158371</v>
      </c>
      <c r="GY19" s="404">
        <v>56922.601353889229</v>
      </c>
      <c r="GZ19" s="404">
        <v>54212.001289418316</v>
      </c>
      <c r="HA19" s="404">
        <v>51630.477418493632</v>
      </c>
      <c r="HB19" s="404">
        <v>49171.883255708221</v>
      </c>
      <c r="HC19" s="404">
        <v>46830.365005436397</v>
      </c>
      <c r="HD19" s="404">
        <v>44600.347624225142</v>
      </c>
      <c r="HE19" s="404">
        <v>42476.521546881093</v>
      </c>
      <c r="HF19" s="404">
        <v>40453.830044648661</v>
      </c>
      <c r="HG19" s="404">
        <v>38527.457185379666</v>
      </c>
      <c r="HH19" s="404">
        <v>36692.816367028259</v>
      </c>
      <c r="HI19" s="404">
        <v>34945.53939716977</v>
      </c>
      <c r="HJ19" s="404">
        <v>33281.466092542636</v>
      </c>
      <c r="HK19" s="404">
        <v>31696.634373850127</v>
      </c>
      <c r="HL19" s="404">
        <v>30187.270832238224</v>
      </c>
      <c r="HM19" s="404">
        <v>28749.781744988777</v>
      </c>
      <c r="HN19" s="404">
        <v>27380.74451903694</v>
      </c>
      <c r="HO19" s="404">
        <v>26076.899541939933</v>
      </c>
      <c r="HP19" s="404">
        <v>24835.142420895176</v>
      </c>
      <c r="HQ19" s="404">
        <v>23652.516591328738</v>
      </c>
      <c r="HR19" s="404">
        <v>22526.206277455942</v>
      </c>
      <c r="HS19" s="404">
        <v>21453.529788053274</v>
      </c>
      <c r="HT19" s="404">
        <v>20431.933131479313</v>
      </c>
      <c r="HU19" s="404">
        <v>19458.983934742202</v>
      </c>
      <c r="HV19" s="404">
        <v>18532.365652135431</v>
      </c>
      <c r="HW19" s="404">
        <v>17649.872049652789</v>
      </c>
      <c r="HX19" s="404">
        <v>16809.401952050277</v>
      </c>
      <c r="HY19" s="404">
        <v>16008.954240047882</v>
      </c>
      <c r="HZ19" s="404">
        <v>27857776.569919288</v>
      </c>
      <c r="IA19" s="404">
        <v>1933878.058056185</v>
      </c>
      <c r="IB19" s="408">
        <v>6.9419684417469929E-2</v>
      </c>
      <c r="IC19" s="410"/>
    </row>
    <row r="20" spans="1:237" ht="90" customHeight="1" x14ac:dyDescent="0.2">
      <c r="A20" s="161" t="s">
        <v>2267</v>
      </c>
      <c r="B20" s="150" t="s">
        <v>2788</v>
      </c>
      <c r="C20" s="150" t="s">
        <v>2213</v>
      </c>
      <c r="D20" s="148">
        <v>1</v>
      </c>
      <c r="E20" s="150" t="s">
        <v>2789</v>
      </c>
      <c r="F20" s="151" t="s">
        <v>2790</v>
      </c>
      <c r="G20" s="151" t="s">
        <v>2791</v>
      </c>
      <c r="H20" s="151" t="s">
        <v>77</v>
      </c>
      <c r="I20" s="151" t="s">
        <v>2549</v>
      </c>
      <c r="J20" s="151">
        <v>40</v>
      </c>
      <c r="K20" s="227" t="s">
        <v>94</v>
      </c>
      <c r="L20" s="79">
        <v>20700</v>
      </c>
      <c r="M20" s="79" t="s">
        <v>2792</v>
      </c>
      <c r="N20" s="79" t="s">
        <v>81</v>
      </c>
      <c r="O20" s="13" t="s">
        <v>217</v>
      </c>
      <c r="P20" s="79" t="s">
        <v>225</v>
      </c>
      <c r="Q20" s="112" t="s">
        <v>100</v>
      </c>
      <c r="R20" s="79" t="s">
        <v>108</v>
      </c>
      <c r="S20" s="79" t="s">
        <v>99</v>
      </c>
      <c r="T20" s="79" t="s">
        <v>2793</v>
      </c>
      <c r="U20" s="79" t="s">
        <v>100</v>
      </c>
      <c r="V20" s="81">
        <v>1</v>
      </c>
      <c r="W20" s="149">
        <v>7000000</v>
      </c>
      <c r="X20" s="149">
        <v>500000</v>
      </c>
      <c r="Y20" s="149">
        <v>0</v>
      </c>
      <c r="Z20" s="149">
        <v>0</v>
      </c>
      <c r="AA20" s="149">
        <v>500000</v>
      </c>
      <c r="AB20" s="149">
        <v>4000000</v>
      </c>
      <c r="AC20" s="149">
        <v>2000000</v>
      </c>
      <c r="AD20" s="162">
        <v>500000</v>
      </c>
      <c r="AE20" s="149">
        <v>0</v>
      </c>
      <c r="AF20" s="149">
        <v>0</v>
      </c>
      <c r="AG20" s="149">
        <v>0</v>
      </c>
      <c r="AH20" s="149">
        <v>0</v>
      </c>
      <c r="AI20" s="88" t="s">
        <v>88</v>
      </c>
      <c r="AJ20" s="149">
        <v>0</v>
      </c>
      <c r="AK20" s="149">
        <v>0</v>
      </c>
      <c r="AL20" s="149">
        <v>0</v>
      </c>
      <c r="AM20" s="149">
        <v>0</v>
      </c>
      <c r="AN20" s="149">
        <v>0</v>
      </c>
      <c r="AO20" s="149">
        <v>0</v>
      </c>
      <c r="AP20" s="149">
        <v>0</v>
      </c>
      <c r="AQ20" s="149">
        <v>0</v>
      </c>
      <c r="AR20" s="149">
        <v>0</v>
      </c>
      <c r="AS20" s="149">
        <v>0</v>
      </c>
      <c r="AT20" s="149">
        <v>0</v>
      </c>
      <c r="AU20" s="151" t="s">
        <v>2794</v>
      </c>
      <c r="AV20" s="230">
        <v>0</v>
      </c>
      <c r="AW20" s="230">
        <v>1</v>
      </c>
      <c r="AX20" s="230" t="s">
        <v>3622</v>
      </c>
      <c r="AY20" s="141">
        <v>8</v>
      </c>
      <c r="AZ20" s="70">
        <v>1</v>
      </c>
      <c r="BA20" s="70">
        <v>1</v>
      </c>
      <c r="BB20" s="70">
        <v>0</v>
      </c>
      <c r="BC20" s="70">
        <v>1</v>
      </c>
      <c r="BD20" s="70">
        <v>1</v>
      </c>
      <c r="BE20" s="70">
        <v>1</v>
      </c>
      <c r="BF20" s="70">
        <v>0</v>
      </c>
      <c r="BG20" s="71">
        <v>1</v>
      </c>
      <c r="BH20" s="71">
        <v>1</v>
      </c>
      <c r="BI20" s="71">
        <v>0</v>
      </c>
      <c r="BJ20" s="71">
        <v>0</v>
      </c>
      <c r="BK20" s="71">
        <v>1</v>
      </c>
      <c r="BL20" s="70">
        <v>1</v>
      </c>
      <c r="BM20" s="70">
        <v>1</v>
      </c>
      <c r="BN20" s="70">
        <v>0</v>
      </c>
      <c r="BO20" s="70">
        <v>1</v>
      </c>
      <c r="BP20" s="403">
        <v>0</v>
      </c>
      <c r="BQ20" s="403">
        <v>0</v>
      </c>
      <c r="BR20" s="403">
        <v>500000</v>
      </c>
      <c r="BS20" s="403">
        <v>4000000</v>
      </c>
      <c r="BT20" s="403">
        <v>2000000</v>
      </c>
      <c r="BU20" s="403">
        <v>500000</v>
      </c>
      <c r="BV20" s="403">
        <v>0</v>
      </c>
      <c r="BW20" s="403">
        <v>0</v>
      </c>
      <c r="BX20" s="403">
        <v>0</v>
      </c>
      <c r="BY20" s="403">
        <v>0</v>
      </c>
      <c r="BZ20" s="401">
        <v>0</v>
      </c>
      <c r="CA20" s="401">
        <v>0</v>
      </c>
      <c r="CB20" s="401">
        <v>0</v>
      </c>
      <c r="CC20" s="401">
        <v>0</v>
      </c>
      <c r="CD20" s="401">
        <v>0</v>
      </c>
      <c r="CE20" s="401">
        <v>0</v>
      </c>
      <c r="CF20" s="401">
        <v>0</v>
      </c>
      <c r="CG20" s="401">
        <v>0</v>
      </c>
      <c r="CH20" s="401">
        <v>0</v>
      </c>
      <c r="CI20" s="401">
        <v>0</v>
      </c>
      <c r="CJ20" s="401">
        <v>0</v>
      </c>
      <c r="CK20" s="401">
        <v>0</v>
      </c>
      <c r="CL20" s="401">
        <v>0</v>
      </c>
      <c r="CM20" s="401">
        <v>0</v>
      </c>
      <c r="CN20" s="401">
        <v>0</v>
      </c>
      <c r="CO20" s="401">
        <v>0</v>
      </c>
      <c r="CP20" s="401">
        <v>0</v>
      </c>
      <c r="CQ20" s="401">
        <v>0</v>
      </c>
      <c r="CR20" s="401">
        <v>0</v>
      </c>
      <c r="CS20" s="401">
        <v>0</v>
      </c>
      <c r="CT20" s="401">
        <v>0</v>
      </c>
      <c r="CU20" s="401">
        <v>0</v>
      </c>
      <c r="CV20" s="401">
        <v>0</v>
      </c>
      <c r="CW20" s="401">
        <v>0</v>
      </c>
      <c r="CX20" s="401">
        <v>0</v>
      </c>
      <c r="CY20" s="401">
        <v>0</v>
      </c>
      <c r="CZ20" s="401">
        <v>0</v>
      </c>
      <c r="DA20" s="401">
        <v>0</v>
      </c>
      <c r="DB20" s="401">
        <v>0</v>
      </c>
      <c r="DC20" s="401">
        <v>0</v>
      </c>
      <c r="DD20" s="401">
        <v>0</v>
      </c>
      <c r="DE20" s="401">
        <v>0</v>
      </c>
      <c r="DF20" s="401">
        <v>0</v>
      </c>
      <c r="DG20" s="403">
        <v>20700</v>
      </c>
      <c r="DH20" s="403">
        <v>20700</v>
      </c>
      <c r="DI20" s="403">
        <v>20700</v>
      </c>
      <c r="DJ20" s="403">
        <v>20700</v>
      </c>
      <c r="DK20" s="403">
        <v>20700</v>
      </c>
      <c r="DL20" s="403">
        <v>20700</v>
      </c>
      <c r="DM20" s="403">
        <v>20700</v>
      </c>
      <c r="DN20" s="403">
        <v>20700</v>
      </c>
      <c r="DO20" s="403">
        <v>20700</v>
      </c>
      <c r="DP20" s="403">
        <v>20700</v>
      </c>
      <c r="DQ20" s="403">
        <v>20700</v>
      </c>
      <c r="DR20" s="403">
        <v>20700</v>
      </c>
      <c r="DS20" s="403">
        <v>20700</v>
      </c>
      <c r="DT20" s="403">
        <v>20700</v>
      </c>
      <c r="DU20" s="403">
        <v>20700</v>
      </c>
      <c r="DV20" s="403">
        <v>20700</v>
      </c>
      <c r="DW20" s="403">
        <v>20700</v>
      </c>
      <c r="DX20" s="403">
        <v>20700</v>
      </c>
      <c r="DY20" s="403">
        <v>20700</v>
      </c>
      <c r="DZ20" s="403">
        <v>20700</v>
      </c>
      <c r="EA20" s="403">
        <v>20700</v>
      </c>
      <c r="EB20" s="403">
        <v>20700</v>
      </c>
      <c r="EC20" s="403">
        <v>20700</v>
      </c>
      <c r="ED20" s="403">
        <v>20700</v>
      </c>
      <c r="EE20" s="403">
        <v>20700</v>
      </c>
      <c r="EF20" s="403">
        <v>20700</v>
      </c>
      <c r="EG20" s="403">
        <v>20700</v>
      </c>
      <c r="EH20" s="403">
        <v>20700</v>
      </c>
      <c r="EI20" s="403">
        <v>20700</v>
      </c>
      <c r="EJ20" s="403">
        <v>20700</v>
      </c>
      <c r="EK20" s="403">
        <v>20700</v>
      </c>
      <c r="EL20" s="403">
        <v>20700</v>
      </c>
      <c r="EM20" s="403">
        <v>20700</v>
      </c>
      <c r="EN20" s="403">
        <v>20700</v>
      </c>
      <c r="EO20" s="403">
        <v>20700</v>
      </c>
      <c r="EP20" s="403">
        <v>20700</v>
      </c>
      <c r="EQ20" s="403">
        <v>20700</v>
      </c>
      <c r="ER20" s="403">
        <v>20700</v>
      </c>
      <c r="ES20" s="403">
        <v>20700</v>
      </c>
      <c r="ET20" s="403">
        <v>20700</v>
      </c>
      <c r="EU20" s="403">
        <v>20700</v>
      </c>
      <c r="EV20" s="403">
        <v>20700</v>
      </c>
      <c r="EW20" s="403">
        <v>20700</v>
      </c>
      <c r="EX20" s="404">
        <v>453514.73922902491</v>
      </c>
      <c r="EY20" s="404">
        <v>3455350.394125904</v>
      </c>
      <c r="EZ20" s="404">
        <v>1645404.949583764</v>
      </c>
      <c r="FA20" s="404">
        <v>391763.08323422947</v>
      </c>
      <c r="FB20" s="404">
        <v>0</v>
      </c>
      <c r="FC20" s="404">
        <v>0</v>
      </c>
      <c r="FD20" s="404">
        <v>0</v>
      </c>
      <c r="FE20" s="404">
        <v>0</v>
      </c>
      <c r="FF20" s="404">
        <v>0</v>
      </c>
      <c r="FG20" s="404">
        <v>0</v>
      </c>
      <c r="FH20" s="404">
        <v>0</v>
      </c>
      <c r="FI20" s="404">
        <v>0</v>
      </c>
      <c r="FJ20" s="404">
        <v>0</v>
      </c>
      <c r="FK20" s="404">
        <v>0</v>
      </c>
      <c r="FL20" s="404">
        <v>0</v>
      </c>
      <c r="FM20" s="404">
        <v>0</v>
      </c>
      <c r="FN20" s="404">
        <v>0</v>
      </c>
      <c r="FO20" s="404">
        <v>0</v>
      </c>
      <c r="FP20" s="404">
        <v>0</v>
      </c>
      <c r="FQ20" s="404">
        <v>0</v>
      </c>
      <c r="FR20" s="404">
        <v>0</v>
      </c>
      <c r="FS20" s="404">
        <v>0</v>
      </c>
      <c r="FT20" s="404">
        <v>0</v>
      </c>
      <c r="FU20" s="404">
        <v>0</v>
      </c>
      <c r="FV20" s="404">
        <v>0</v>
      </c>
      <c r="FW20" s="404">
        <v>0</v>
      </c>
      <c r="FX20" s="404">
        <v>0</v>
      </c>
      <c r="FY20" s="404">
        <v>0</v>
      </c>
      <c r="FZ20" s="404">
        <v>0</v>
      </c>
      <c r="GA20" s="404">
        <v>0</v>
      </c>
      <c r="GB20" s="404">
        <v>0</v>
      </c>
      <c r="GC20" s="404">
        <v>0</v>
      </c>
      <c r="GD20" s="404">
        <v>0</v>
      </c>
      <c r="GE20" s="404">
        <v>0</v>
      </c>
      <c r="GF20" s="404">
        <v>0</v>
      </c>
      <c r="GG20" s="404">
        <v>0</v>
      </c>
      <c r="GH20" s="404">
        <v>0</v>
      </c>
      <c r="GI20" s="404">
        <v>0</v>
      </c>
      <c r="GJ20" s="404">
        <v>0</v>
      </c>
      <c r="GK20" s="404">
        <v>0</v>
      </c>
      <c r="GL20" s="404">
        <v>18775.510204081631</v>
      </c>
      <c r="GM20" s="404">
        <v>17881.438289601552</v>
      </c>
      <c r="GN20" s="404">
        <v>17029.941228191958</v>
      </c>
      <c r="GO20" s="404">
        <v>16218.9916458971</v>
      </c>
      <c r="GP20" s="404">
        <v>15446.658710378193</v>
      </c>
      <c r="GQ20" s="404">
        <v>14711.103533693515</v>
      </c>
      <c r="GR20" s="404">
        <v>14010.574793993825</v>
      </c>
      <c r="GS20" s="404">
        <v>13343.404565708404</v>
      </c>
      <c r="GT20" s="404">
        <v>12708.004348293718</v>
      </c>
      <c r="GU20" s="404">
        <v>12102.861284089255</v>
      </c>
      <c r="GV20" s="404">
        <v>11526.534556275481</v>
      </c>
      <c r="GW20" s="404">
        <v>10977.651958357599</v>
      </c>
      <c r="GX20" s="404">
        <v>10454.90662700724</v>
      </c>
      <c r="GY20" s="404">
        <v>9957.0539304830836</v>
      </c>
      <c r="GZ20" s="404">
        <v>9482.9085052219853</v>
      </c>
      <c r="HA20" s="404">
        <v>9031.3414335447469</v>
      </c>
      <c r="HB20" s="404">
        <v>8601.2775557569003</v>
      </c>
      <c r="HC20" s="404">
        <v>8191.6929102446675</v>
      </c>
      <c r="HD20" s="404">
        <v>7801.6122954711127</v>
      </c>
      <c r="HE20" s="404">
        <v>7430.1069480677261</v>
      </c>
      <c r="HF20" s="404">
        <v>7076.2923314930731</v>
      </c>
      <c r="HG20" s="404">
        <v>6739.3260299934018</v>
      </c>
      <c r="HH20" s="404">
        <v>6418.4057428508595</v>
      </c>
      <c r="HI20" s="404">
        <v>6112.7673741436756</v>
      </c>
      <c r="HJ20" s="404">
        <v>5821.6832134701672</v>
      </c>
      <c r="HK20" s="404">
        <v>5544.4602033049205</v>
      </c>
      <c r="HL20" s="404">
        <v>5280.4382888618293</v>
      </c>
      <c r="HM20" s="404">
        <v>5028.988846535075</v>
      </c>
      <c r="HN20" s="404">
        <v>4789.5131871762633</v>
      </c>
      <c r="HO20" s="404">
        <v>4561.4411306440588</v>
      </c>
      <c r="HP20" s="404">
        <v>4344.2296482324373</v>
      </c>
      <c r="HQ20" s="404">
        <v>4137.3615697451778</v>
      </c>
      <c r="HR20" s="404">
        <v>3940.3443521382651</v>
      </c>
      <c r="HS20" s="404">
        <v>3752.708906798347</v>
      </c>
      <c r="HT20" s="404">
        <v>3574.0084826650932</v>
      </c>
      <c r="HU20" s="404">
        <v>3403.8176025381836</v>
      </c>
      <c r="HV20" s="404">
        <v>3241.7310500363656</v>
      </c>
      <c r="HW20" s="404">
        <v>3087.3629047965383</v>
      </c>
      <c r="HX20" s="404">
        <v>2940.3456236157513</v>
      </c>
      <c r="HY20" s="404">
        <v>2800.3291653483343</v>
      </c>
      <c r="HZ20" s="404">
        <v>5946033.1661729217</v>
      </c>
      <c r="IA20" s="404">
        <v>338279.13097874768</v>
      </c>
      <c r="IB20" s="408">
        <v>5.6891564766779826E-2</v>
      </c>
      <c r="IC20" s="410"/>
    </row>
    <row r="21" spans="1:237" ht="90" customHeight="1" x14ac:dyDescent="0.2">
      <c r="A21" s="161" t="s">
        <v>2267</v>
      </c>
      <c r="B21" s="150" t="s">
        <v>2690</v>
      </c>
      <c r="C21" s="150" t="s">
        <v>2187</v>
      </c>
      <c r="D21" s="148">
        <v>1</v>
      </c>
      <c r="E21" s="150" t="s">
        <v>2691</v>
      </c>
      <c r="F21" s="151" t="s">
        <v>2692</v>
      </c>
      <c r="G21" s="151" t="s">
        <v>2693</v>
      </c>
      <c r="H21" s="164"/>
      <c r="I21" s="151" t="s">
        <v>2694</v>
      </c>
      <c r="J21" s="151">
        <v>40</v>
      </c>
      <c r="K21" s="227" t="s">
        <v>79</v>
      </c>
      <c r="L21" s="79">
        <v>151000</v>
      </c>
      <c r="M21" s="79" t="s">
        <v>644</v>
      </c>
      <c r="N21" s="79" t="s">
        <v>2695</v>
      </c>
      <c r="O21" s="13" t="s">
        <v>217</v>
      </c>
      <c r="P21" s="79" t="s">
        <v>225</v>
      </c>
      <c r="Q21" s="79" t="s">
        <v>87</v>
      </c>
      <c r="R21" s="79" t="s">
        <v>108</v>
      </c>
      <c r="S21" s="79" t="s">
        <v>191</v>
      </c>
      <c r="T21" s="79" t="s">
        <v>2696</v>
      </c>
      <c r="U21" s="79" t="s">
        <v>87</v>
      </c>
      <c r="V21" s="81">
        <v>1</v>
      </c>
      <c r="W21" s="149">
        <v>55000000</v>
      </c>
      <c r="X21" s="149">
        <v>2500000</v>
      </c>
      <c r="Y21" s="149">
        <v>0</v>
      </c>
      <c r="Z21" s="162">
        <v>0</v>
      </c>
      <c r="AA21" s="149">
        <v>1500000</v>
      </c>
      <c r="AB21" s="149">
        <v>11000000</v>
      </c>
      <c r="AC21" s="149">
        <v>17000000</v>
      </c>
      <c r="AD21" s="149">
        <v>17000000</v>
      </c>
      <c r="AE21" s="149">
        <v>8500000</v>
      </c>
      <c r="AF21" s="149">
        <v>0</v>
      </c>
      <c r="AG21" s="149">
        <v>0</v>
      </c>
      <c r="AH21" s="149">
        <v>0</v>
      </c>
      <c r="AI21" s="88" t="s">
        <v>88</v>
      </c>
      <c r="AJ21" s="149">
        <v>0</v>
      </c>
      <c r="AK21" s="149">
        <v>0</v>
      </c>
      <c r="AL21" s="149">
        <v>0</v>
      </c>
      <c r="AM21" s="149">
        <v>0</v>
      </c>
      <c r="AN21" s="149">
        <v>0</v>
      </c>
      <c r="AO21" s="149">
        <v>0</v>
      </c>
      <c r="AP21" s="149">
        <v>0</v>
      </c>
      <c r="AQ21" s="149">
        <v>0</v>
      </c>
      <c r="AR21" s="149">
        <v>0</v>
      </c>
      <c r="AS21" s="149">
        <v>0</v>
      </c>
      <c r="AT21" s="149">
        <v>0</v>
      </c>
      <c r="AU21" s="151" t="s">
        <v>2697</v>
      </c>
      <c r="AV21" s="230">
        <v>0</v>
      </c>
      <c r="AW21" s="230">
        <v>1</v>
      </c>
      <c r="AX21" s="230" t="s">
        <v>3622</v>
      </c>
      <c r="AY21" s="141">
        <v>6</v>
      </c>
      <c r="AZ21" s="70">
        <v>1</v>
      </c>
      <c r="BA21" s="70">
        <v>1</v>
      </c>
      <c r="BB21" s="70">
        <v>1</v>
      </c>
      <c r="BC21" s="70">
        <v>1</v>
      </c>
      <c r="BD21" s="70">
        <v>1</v>
      </c>
      <c r="BE21" s="70">
        <v>0</v>
      </c>
      <c r="BF21" s="70">
        <v>0</v>
      </c>
      <c r="BG21" s="71">
        <v>0</v>
      </c>
      <c r="BH21" s="71">
        <v>0</v>
      </c>
      <c r="BI21" s="71">
        <v>0</v>
      </c>
      <c r="BJ21" s="71">
        <v>0</v>
      </c>
      <c r="BK21" s="71">
        <v>0</v>
      </c>
      <c r="BL21" s="70">
        <v>1</v>
      </c>
      <c r="BM21" s="70">
        <v>0</v>
      </c>
      <c r="BN21" s="70">
        <v>0</v>
      </c>
      <c r="BO21" s="70">
        <v>0</v>
      </c>
      <c r="BP21" s="403">
        <v>0</v>
      </c>
      <c r="BQ21" s="403">
        <v>0</v>
      </c>
      <c r="BR21" s="403">
        <v>1500000</v>
      </c>
      <c r="BS21" s="403">
        <v>11000000</v>
      </c>
      <c r="BT21" s="403">
        <v>17000000</v>
      </c>
      <c r="BU21" s="403">
        <v>17000000</v>
      </c>
      <c r="BV21" s="403">
        <v>8500000</v>
      </c>
      <c r="BW21" s="403">
        <v>0</v>
      </c>
      <c r="BX21" s="403">
        <v>0</v>
      </c>
      <c r="BY21" s="403">
        <v>0</v>
      </c>
      <c r="BZ21" s="401">
        <v>0</v>
      </c>
      <c r="CA21" s="401">
        <v>0</v>
      </c>
      <c r="CB21" s="401">
        <v>0</v>
      </c>
      <c r="CC21" s="401">
        <v>0</v>
      </c>
      <c r="CD21" s="401">
        <v>0</v>
      </c>
      <c r="CE21" s="401">
        <v>0</v>
      </c>
      <c r="CF21" s="401">
        <v>0</v>
      </c>
      <c r="CG21" s="401">
        <v>0</v>
      </c>
      <c r="CH21" s="401">
        <v>0</v>
      </c>
      <c r="CI21" s="401">
        <v>0</v>
      </c>
      <c r="CJ21" s="401">
        <v>0</v>
      </c>
      <c r="CK21" s="401">
        <v>0</v>
      </c>
      <c r="CL21" s="401">
        <v>0</v>
      </c>
      <c r="CM21" s="401">
        <v>0</v>
      </c>
      <c r="CN21" s="401">
        <v>0</v>
      </c>
      <c r="CO21" s="401">
        <v>0</v>
      </c>
      <c r="CP21" s="401">
        <v>0</v>
      </c>
      <c r="CQ21" s="401">
        <v>0</v>
      </c>
      <c r="CR21" s="401">
        <v>0</v>
      </c>
      <c r="CS21" s="401">
        <v>0</v>
      </c>
      <c r="CT21" s="401">
        <v>0</v>
      </c>
      <c r="CU21" s="401">
        <v>0</v>
      </c>
      <c r="CV21" s="401">
        <v>0</v>
      </c>
      <c r="CW21" s="401">
        <v>0</v>
      </c>
      <c r="CX21" s="401">
        <v>0</v>
      </c>
      <c r="CY21" s="401">
        <v>0</v>
      </c>
      <c r="CZ21" s="401">
        <v>0</v>
      </c>
      <c r="DA21" s="401">
        <v>0</v>
      </c>
      <c r="DB21" s="401">
        <v>0</v>
      </c>
      <c r="DC21" s="401">
        <v>0</v>
      </c>
      <c r="DD21" s="401">
        <v>0</v>
      </c>
      <c r="DE21" s="401">
        <v>0</v>
      </c>
      <c r="DF21" s="401">
        <v>0</v>
      </c>
      <c r="DG21" s="403">
        <v>151000</v>
      </c>
      <c r="DH21" s="403">
        <v>151000</v>
      </c>
      <c r="DI21" s="403">
        <v>151000</v>
      </c>
      <c r="DJ21" s="403">
        <v>151000</v>
      </c>
      <c r="DK21" s="403">
        <v>151000</v>
      </c>
      <c r="DL21" s="403">
        <v>151000</v>
      </c>
      <c r="DM21" s="403">
        <v>151000</v>
      </c>
      <c r="DN21" s="403">
        <v>151000</v>
      </c>
      <c r="DO21" s="403">
        <v>151000</v>
      </c>
      <c r="DP21" s="403">
        <v>151000</v>
      </c>
      <c r="DQ21" s="403">
        <v>151000</v>
      </c>
      <c r="DR21" s="403">
        <v>151000</v>
      </c>
      <c r="DS21" s="403">
        <v>151000</v>
      </c>
      <c r="DT21" s="403">
        <v>151000</v>
      </c>
      <c r="DU21" s="403">
        <v>151000</v>
      </c>
      <c r="DV21" s="403">
        <v>151000</v>
      </c>
      <c r="DW21" s="403">
        <v>151000</v>
      </c>
      <c r="DX21" s="403">
        <v>151000</v>
      </c>
      <c r="DY21" s="403">
        <v>151000</v>
      </c>
      <c r="DZ21" s="403">
        <v>151000</v>
      </c>
      <c r="EA21" s="403">
        <v>151000</v>
      </c>
      <c r="EB21" s="403">
        <v>151000</v>
      </c>
      <c r="EC21" s="403">
        <v>151000</v>
      </c>
      <c r="ED21" s="403">
        <v>151000</v>
      </c>
      <c r="EE21" s="403">
        <v>151000</v>
      </c>
      <c r="EF21" s="403">
        <v>151000</v>
      </c>
      <c r="EG21" s="403">
        <v>151000</v>
      </c>
      <c r="EH21" s="403">
        <v>151000</v>
      </c>
      <c r="EI21" s="403">
        <v>151000</v>
      </c>
      <c r="EJ21" s="403">
        <v>151000</v>
      </c>
      <c r="EK21" s="403">
        <v>151000</v>
      </c>
      <c r="EL21" s="403">
        <v>151000</v>
      </c>
      <c r="EM21" s="403">
        <v>151000</v>
      </c>
      <c r="EN21" s="403">
        <v>151000</v>
      </c>
      <c r="EO21" s="403">
        <v>151000</v>
      </c>
      <c r="EP21" s="403">
        <v>151000</v>
      </c>
      <c r="EQ21" s="403">
        <v>151000</v>
      </c>
      <c r="ER21" s="403">
        <v>151000</v>
      </c>
      <c r="ES21" s="403">
        <v>151000</v>
      </c>
      <c r="ET21" s="403">
        <v>151000</v>
      </c>
      <c r="EU21" s="403">
        <v>151000</v>
      </c>
      <c r="EV21" s="403">
        <v>151000</v>
      </c>
      <c r="EW21" s="403">
        <v>151000</v>
      </c>
      <c r="EX21" s="404">
        <v>1360544.2176870748</v>
      </c>
      <c r="EY21" s="404">
        <v>9502213.5838462356</v>
      </c>
      <c r="EZ21" s="404">
        <v>13985942.071461994</v>
      </c>
      <c r="FA21" s="404">
        <v>13319944.829963801</v>
      </c>
      <c r="FB21" s="404">
        <v>6342830.8714113347</v>
      </c>
      <c r="FC21" s="404">
        <v>0</v>
      </c>
      <c r="FD21" s="404">
        <v>0</v>
      </c>
      <c r="FE21" s="404">
        <v>0</v>
      </c>
      <c r="FF21" s="404">
        <v>0</v>
      </c>
      <c r="FG21" s="404">
        <v>0</v>
      </c>
      <c r="FH21" s="404">
        <v>0</v>
      </c>
      <c r="FI21" s="404">
        <v>0</v>
      </c>
      <c r="FJ21" s="404">
        <v>0</v>
      </c>
      <c r="FK21" s="404">
        <v>0</v>
      </c>
      <c r="FL21" s="404">
        <v>0</v>
      </c>
      <c r="FM21" s="404">
        <v>0</v>
      </c>
      <c r="FN21" s="404">
        <v>0</v>
      </c>
      <c r="FO21" s="404">
        <v>0</v>
      </c>
      <c r="FP21" s="404">
        <v>0</v>
      </c>
      <c r="FQ21" s="404">
        <v>0</v>
      </c>
      <c r="FR21" s="404">
        <v>0</v>
      </c>
      <c r="FS21" s="404">
        <v>0</v>
      </c>
      <c r="FT21" s="404">
        <v>0</v>
      </c>
      <c r="FU21" s="404">
        <v>0</v>
      </c>
      <c r="FV21" s="404">
        <v>0</v>
      </c>
      <c r="FW21" s="404">
        <v>0</v>
      </c>
      <c r="FX21" s="404">
        <v>0</v>
      </c>
      <c r="FY21" s="404">
        <v>0</v>
      </c>
      <c r="FZ21" s="404">
        <v>0</v>
      </c>
      <c r="GA21" s="404">
        <v>0</v>
      </c>
      <c r="GB21" s="404">
        <v>0</v>
      </c>
      <c r="GC21" s="404">
        <v>0</v>
      </c>
      <c r="GD21" s="404">
        <v>0</v>
      </c>
      <c r="GE21" s="404">
        <v>0</v>
      </c>
      <c r="GF21" s="404">
        <v>0</v>
      </c>
      <c r="GG21" s="404">
        <v>0</v>
      </c>
      <c r="GH21" s="404">
        <v>0</v>
      </c>
      <c r="GI21" s="404">
        <v>0</v>
      </c>
      <c r="GJ21" s="404">
        <v>0</v>
      </c>
      <c r="GK21" s="404">
        <v>0</v>
      </c>
      <c r="GL21" s="404">
        <v>136961.45124716553</v>
      </c>
      <c r="GM21" s="404">
        <v>130439.47737825288</v>
      </c>
      <c r="GN21" s="404">
        <v>124228.07369357417</v>
      </c>
      <c r="GO21" s="404">
        <v>118312.45113673731</v>
      </c>
      <c r="GP21" s="404">
        <v>112678.52489213078</v>
      </c>
      <c r="GQ21" s="404">
        <v>107312.88084964834</v>
      </c>
      <c r="GR21" s="404">
        <v>102202.74366633176</v>
      </c>
      <c r="GS21" s="404">
        <v>97335.946348887388</v>
      </c>
      <c r="GT21" s="404">
        <v>92700.901284654654</v>
      </c>
      <c r="GU21" s="404">
        <v>88286.57265205204</v>
      </c>
      <c r="GV21" s="404">
        <v>84082.45014481149</v>
      </c>
      <c r="GW21" s="404">
        <v>80078.523947439491</v>
      </c>
      <c r="GX21" s="404">
        <v>76265.260902323353</v>
      </c>
      <c r="GY21" s="404">
        <v>72633.581811736498</v>
      </c>
      <c r="GZ21" s="404">
        <v>69174.83982070144</v>
      </c>
      <c r="HA21" s="404">
        <v>65880.799829239448</v>
      </c>
      <c r="HB21" s="404">
        <v>62743.618884989955</v>
      </c>
      <c r="HC21" s="404">
        <v>59755.827509514245</v>
      </c>
      <c r="HD21" s="404">
        <v>56910.31191382309</v>
      </c>
      <c r="HE21" s="404">
        <v>54200.297060783894</v>
      </c>
      <c r="HF21" s="404">
        <v>51619.330534079905</v>
      </c>
      <c r="HG21" s="404">
        <v>49161.267175314184</v>
      </c>
      <c r="HH21" s="404">
        <v>46820.254452680179</v>
      </c>
      <c r="HI21" s="404">
        <v>44590.718526362078</v>
      </c>
      <c r="HJ21" s="404">
        <v>42467.350977487695</v>
      </c>
      <c r="HK21" s="404">
        <v>40445.096169035896</v>
      </c>
      <c r="HL21" s="404">
        <v>38519.139208605615</v>
      </c>
      <c r="HM21" s="404">
        <v>36684.894484386292</v>
      </c>
      <c r="HN21" s="404">
        <v>34937.99474703458</v>
      </c>
      <c r="HO21" s="404">
        <v>33274.280711461492</v>
      </c>
      <c r="HP21" s="404">
        <v>31689.791153772851</v>
      </c>
      <c r="HQ21" s="404">
        <v>30180.753479783667</v>
      </c>
      <c r="HR21" s="404">
        <v>28743.574742651112</v>
      </c>
      <c r="HS21" s="404">
        <v>27374.833088239149</v>
      </c>
      <c r="HT21" s="404">
        <v>26071.269607846814</v>
      </c>
      <c r="HU21" s="404">
        <v>24829.780578901726</v>
      </c>
      <c r="HV21" s="404">
        <v>23647.410075144504</v>
      </c>
      <c r="HW21" s="404">
        <v>22521.342928709048</v>
      </c>
      <c r="HX21" s="404">
        <v>21448.898027341951</v>
      </c>
      <c r="HY21" s="404">
        <v>20427.521930801857</v>
      </c>
      <c r="HZ21" s="404">
        <v>44511475.574370444</v>
      </c>
      <c r="IA21" s="404">
        <v>2467640.0375744374</v>
      </c>
      <c r="IB21" s="408">
        <v>5.5438288794795565E-2</v>
      </c>
      <c r="IC21" s="410"/>
    </row>
    <row r="22" spans="1:237" ht="90" customHeight="1" x14ac:dyDescent="0.2">
      <c r="A22" s="276" t="s">
        <v>634</v>
      </c>
      <c r="B22" s="277" t="s">
        <v>1167</v>
      </c>
      <c r="C22" s="277" t="s">
        <v>594</v>
      </c>
      <c r="D22" s="99"/>
      <c r="E22" s="277" t="s">
        <v>1179</v>
      </c>
      <c r="F22" s="103" t="s">
        <v>1180</v>
      </c>
      <c r="G22" s="103" t="s">
        <v>1181</v>
      </c>
      <c r="H22" s="99"/>
      <c r="I22" s="103" t="s">
        <v>1182</v>
      </c>
      <c r="J22" s="103">
        <v>40</v>
      </c>
      <c r="K22" s="227" t="s">
        <v>94</v>
      </c>
      <c r="L22" s="98">
        <v>16150</v>
      </c>
      <c r="M22" s="99" t="s">
        <v>1183</v>
      </c>
      <c r="N22" s="99" t="s">
        <v>81</v>
      </c>
      <c r="O22" s="13" t="s">
        <v>217</v>
      </c>
      <c r="P22" s="99" t="s">
        <v>218</v>
      </c>
      <c r="Q22" s="112" t="s">
        <v>100</v>
      </c>
      <c r="R22" s="99" t="s">
        <v>108</v>
      </c>
      <c r="S22" s="99" t="s">
        <v>790</v>
      </c>
      <c r="T22" s="99" t="s">
        <v>366</v>
      </c>
      <c r="U22" s="99" t="s">
        <v>100</v>
      </c>
      <c r="V22" s="102">
        <v>0.63</v>
      </c>
      <c r="W22" s="105">
        <v>7115010</v>
      </c>
      <c r="X22" s="105">
        <v>325000</v>
      </c>
      <c r="Y22" s="105"/>
      <c r="Z22" s="105"/>
      <c r="AA22" s="105">
        <v>325000</v>
      </c>
      <c r="AB22" s="105">
        <v>6000000</v>
      </c>
      <c r="AC22" s="105">
        <v>790010</v>
      </c>
      <c r="AD22" s="105">
        <v>0</v>
      </c>
      <c r="AE22" s="278">
        <v>0</v>
      </c>
      <c r="AF22" s="278">
        <v>0</v>
      </c>
      <c r="AG22" s="278">
        <v>0</v>
      </c>
      <c r="AH22" s="278">
        <v>0</v>
      </c>
      <c r="AI22" s="100" t="s">
        <v>88</v>
      </c>
      <c r="AJ22" s="105">
        <v>0</v>
      </c>
      <c r="AK22" s="105">
        <v>0</v>
      </c>
      <c r="AL22" s="105">
        <v>0</v>
      </c>
      <c r="AM22" s="105">
        <v>0</v>
      </c>
      <c r="AN22" s="105">
        <v>0</v>
      </c>
      <c r="AO22" s="105">
        <v>0</v>
      </c>
      <c r="AP22" s="105">
        <v>0</v>
      </c>
      <c r="AQ22" s="278">
        <v>0</v>
      </c>
      <c r="AR22" s="278">
        <v>0</v>
      </c>
      <c r="AS22" s="278">
        <v>0</v>
      </c>
      <c r="AT22" s="278">
        <v>0</v>
      </c>
      <c r="AU22" s="103" t="s">
        <v>1184</v>
      </c>
      <c r="AV22" s="230">
        <v>0</v>
      </c>
      <c r="AW22" s="230">
        <v>1</v>
      </c>
      <c r="AX22" s="230" t="s">
        <v>3594</v>
      </c>
      <c r="AY22" s="141">
        <v>7</v>
      </c>
      <c r="AZ22" s="70">
        <v>1</v>
      </c>
      <c r="BA22" s="70">
        <v>1</v>
      </c>
      <c r="BB22" s="70">
        <v>1</v>
      </c>
      <c r="BC22" s="70">
        <v>0</v>
      </c>
      <c r="BD22" s="70">
        <v>1</v>
      </c>
      <c r="BE22" s="70">
        <v>0</v>
      </c>
      <c r="BF22" s="70">
        <v>0</v>
      </c>
      <c r="BG22" s="71">
        <v>0</v>
      </c>
      <c r="BH22" s="71">
        <v>1</v>
      </c>
      <c r="BI22" s="71">
        <v>0</v>
      </c>
      <c r="BJ22" s="71">
        <v>0</v>
      </c>
      <c r="BK22" s="71">
        <v>1</v>
      </c>
      <c r="BL22" s="70">
        <v>1</v>
      </c>
      <c r="BM22" s="70">
        <v>1</v>
      </c>
      <c r="BN22" s="70">
        <v>0</v>
      </c>
      <c r="BO22" s="70">
        <v>1</v>
      </c>
      <c r="BP22" s="403">
        <v>0</v>
      </c>
      <c r="BQ22" s="403">
        <v>0</v>
      </c>
      <c r="BR22" s="403">
        <v>325000</v>
      </c>
      <c r="BS22" s="403">
        <v>6000000</v>
      </c>
      <c r="BT22" s="403">
        <v>790010</v>
      </c>
      <c r="BU22" s="403">
        <v>0</v>
      </c>
      <c r="BV22" s="403">
        <v>0</v>
      </c>
      <c r="BW22" s="403">
        <v>0</v>
      </c>
      <c r="BX22" s="403">
        <v>0</v>
      </c>
      <c r="BY22" s="403">
        <v>0</v>
      </c>
      <c r="BZ22" s="401">
        <v>0</v>
      </c>
      <c r="CA22" s="401">
        <v>0</v>
      </c>
      <c r="CB22" s="401">
        <v>0</v>
      </c>
      <c r="CC22" s="401">
        <v>0</v>
      </c>
      <c r="CD22" s="401">
        <v>0</v>
      </c>
      <c r="CE22" s="401">
        <v>0</v>
      </c>
      <c r="CF22" s="401">
        <v>0</v>
      </c>
      <c r="CG22" s="401">
        <v>0</v>
      </c>
      <c r="CH22" s="401">
        <v>0</v>
      </c>
      <c r="CI22" s="401">
        <v>0</v>
      </c>
      <c r="CJ22" s="401">
        <v>0</v>
      </c>
      <c r="CK22" s="401">
        <v>0</v>
      </c>
      <c r="CL22" s="401">
        <v>0</v>
      </c>
      <c r="CM22" s="401">
        <v>0</v>
      </c>
      <c r="CN22" s="401">
        <v>0</v>
      </c>
      <c r="CO22" s="401">
        <v>0</v>
      </c>
      <c r="CP22" s="401">
        <v>0</v>
      </c>
      <c r="CQ22" s="401">
        <v>0</v>
      </c>
      <c r="CR22" s="401">
        <v>0</v>
      </c>
      <c r="CS22" s="401">
        <v>0</v>
      </c>
      <c r="CT22" s="401">
        <v>0</v>
      </c>
      <c r="CU22" s="401">
        <v>0</v>
      </c>
      <c r="CV22" s="401">
        <v>0</v>
      </c>
      <c r="CW22" s="401">
        <v>0</v>
      </c>
      <c r="CX22" s="401">
        <v>0</v>
      </c>
      <c r="CY22" s="401">
        <v>0</v>
      </c>
      <c r="CZ22" s="401">
        <v>0</v>
      </c>
      <c r="DA22" s="401">
        <v>0</v>
      </c>
      <c r="DB22" s="401">
        <v>0</v>
      </c>
      <c r="DC22" s="401">
        <v>0</v>
      </c>
      <c r="DD22" s="401">
        <v>0</v>
      </c>
      <c r="DE22" s="401">
        <v>0</v>
      </c>
      <c r="DF22" s="401">
        <v>0</v>
      </c>
      <c r="DG22" s="403">
        <v>16150</v>
      </c>
      <c r="DH22" s="403">
        <v>16150</v>
      </c>
      <c r="DI22" s="403">
        <v>16150</v>
      </c>
      <c r="DJ22" s="403">
        <v>16150</v>
      </c>
      <c r="DK22" s="403">
        <v>16150</v>
      </c>
      <c r="DL22" s="403">
        <v>16150</v>
      </c>
      <c r="DM22" s="403">
        <v>16150</v>
      </c>
      <c r="DN22" s="403">
        <v>16150</v>
      </c>
      <c r="DO22" s="403">
        <v>16150</v>
      </c>
      <c r="DP22" s="403">
        <v>16150</v>
      </c>
      <c r="DQ22" s="403">
        <v>16150</v>
      </c>
      <c r="DR22" s="403">
        <v>16150</v>
      </c>
      <c r="DS22" s="403">
        <v>16150</v>
      </c>
      <c r="DT22" s="403">
        <v>16150</v>
      </c>
      <c r="DU22" s="403">
        <v>16150</v>
      </c>
      <c r="DV22" s="403">
        <v>16150</v>
      </c>
      <c r="DW22" s="403">
        <v>16150</v>
      </c>
      <c r="DX22" s="403">
        <v>16150</v>
      </c>
      <c r="DY22" s="403">
        <v>16150</v>
      </c>
      <c r="DZ22" s="403">
        <v>16150</v>
      </c>
      <c r="EA22" s="403">
        <v>16150</v>
      </c>
      <c r="EB22" s="403">
        <v>16150</v>
      </c>
      <c r="EC22" s="403">
        <v>16150</v>
      </c>
      <c r="ED22" s="403">
        <v>16150</v>
      </c>
      <c r="EE22" s="403">
        <v>16150</v>
      </c>
      <c r="EF22" s="403">
        <v>16150</v>
      </c>
      <c r="EG22" s="403">
        <v>16150</v>
      </c>
      <c r="EH22" s="403">
        <v>16150</v>
      </c>
      <c r="EI22" s="403">
        <v>16150</v>
      </c>
      <c r="EJ22" s="403">
        <v>16150</v>
      </c>
      <c r="EK22" s="403">
        <v>16150</v>
      </c>
      <c r="EL22" s="403">
        <v>16150</v>
      </c>
      <c r="EM22" s="403">
        <v>16150</v>
      </c>
      <c r="EN22" s="403">
        <v>16150</v>
      </c>
      <c r="EO22" s="403">
        <v>16150</v>
      </c>
      <c r="EP22" s="403">
        <v>16150</v>
      </c>
      <c r="EQ22" s="403">
        <v>16150</v>
      </c>
      <c r="ER22" s="403">
        <v>16150</v>
      </c>
      <c r="ES22" s="403">
        <v>16150</v>
      </c>
      <c r="ET22" s="403">
        <v>16150</v>
      </c>
      <c r="EU22" s="403">
        <v>16150</v>
      </c>
      <c r="EV22" s="403">
        <v>16150</v>
      </c>
      <c r="EW22" s="403">
        <v>16150</v>
      </c>
      <c r="EX22" s="404">
        <v>294784.58049886621</v>
      </c>
      <c r="EY22" s="404">
        <v>5183025.5911888555</v>
      </c>
      <c r="EZ22" s="404">
        <v>649943.18211033463</v>
      </c>
      <c r="FA22" s="404">
        <v>0</v>
      </c>
      <c r="FB22" s="404">
        <v>0</v>
      </c>
      <c r="FC22" s="404">
        <v>0</v>
      </c>
      <c r="FD22" s="404">
        <v>0</v>
      </c>
      <c r="FE22" s="404">
        <v>0</v>
      </c>
      <c r="FF22" s="404">
        <v>0</v>
      </c>
      <c r="FG22" s="404">
        <v>0</v>
      </c>
      <c r="FH22" s="404">
        <v>0</v>
      </c>
      <c r="FI22" s="404">
        <v>0</v>
      </c>
      <c r="FJ22" s="404">
        <v>0</v>
      </c>
      <c r="FK22" s="404">
        <v>0</v>
      </c>
      <c r="FL22" s="404">
        <v>0</v>
      </c>
      <c r="FM22" s="404">
        <v>0</v>
      </c>
      <c r="FN22" s="404">
        <v>0</v>
      </c>
      <c r="FO22" s="404">
        <v>0</v>
      </c>
      <c r="FP22" s="404">
        <v>0</v>
      </c>
      <c r="FQ22" s="404">
        <v>0</v>
      </c>
      <c r="FR22" s="404">
        <v>0</v>
      </c>
      <c r="FS22" s="404">
        <v>0</v>
      </c>
      <c r="FT22" s="404">
        <v>0</v>
      </c>
      <c r="FU22" s="404">
        <v>0</v>
      </c>
      <c r="FV22" s="404">
        <v>0</v>
      </c>
      <c r="FW22" s="404">
        <v>0</v>
      </c>
      <c r="FX22" s="404">
        <v>0</v>
      </c>
      <c r="FY22" s="404">
        <v>0</v>
      </c>
      <c r="FZ22" s="404">
        <v>0</v>
      </c>
      <c r="GA22" s="404">
        <v>0</v>
      </c>
      <c r="GB22" s="404">
        <v>0</v>
      </c>
      <c r="GC22" s="404">
        <v>0</v>
      </c>
      <c r="GD22" s="404">
        <v>0</v>
      </c>
      <c r="GE22" s="404">
        <v>0</v>
      </c>
      <c r="GF22" s="404">
        <v>0</v>
      </c>
      <c r="GG22" s="404">
        <v>0</v>
      </c>
      <c r="GH22" s="404">
        <v>0</v>
      </c>
      <c r="GI22" s="404">
        <v>0</v>
      </c>
      <c r="GJ22" s="404">
        <v>0</v>
      </c>
      <c r="GK22" s="404">
        <v>0</v>
      </c>
      <c r="GL22" s="404">
        <v>14648.526077097506</v>
      </c>
      <c r="GM22" s="404">
        <v>13950.977216283338</v>
      </c>
      <c r="GN22" s="404">
        <v>13286.644967888895</v>
      </c>
      <c r="GO22" s="404">
        <v>12653.947588465611</v>
      </c>
      <c r="GP22" s="404">
        <v>12051.378655681538</v>
      </c>
      <c r="GQ22" s="404">
        <v>11477.503481601461</v>
      </c>
      <c r="GR22" s="404">
        <v>10930.955696763298</v>
      </c>
      <c r="GS22" s="404">
        <v>10410.433996917425</v>
      </c>
      <c r="GT22" s="404">
        <v>9914.6990446832624</v>
      </c>
      <c r="GU22" s="404">
        <v>9442.5705187459644</v>
      </c>
      <c r="GV22" s="404">
        <v>8992.9243035675863</v>
      </c>
      <c r="GW22" s="404">
        <v>8564.6898129215097</v>
      </c>
      <c r="GX22" s="404">
        <v>8156.8474408776292</v>
      </c>
      <c r="GY22" s="404">
        <v>7768.4261341691681</v>
      </c>
      <c r="GZ22" s="404">
        <v>7398.5010801611134</v>
      </c>
      <c r="HA22" s="404">
        <v>7046.1915049153449</v>
      </c>
      <c r="HB22" s="404">
        <v>6710.6585761098531</v>
      </c>
      <c r="HC22" s="404">
        <v>6391.103405818907</v>
      </c>
      <c r="HD22" s="404">
        <v>6086.7651483989594</v>
      </c>
      <c r="HE22" s="404">
        <v>5796.9191889513904</v>
      </c>
      <c r="HF22" s="404">
        <v>5520.8754180489432</v>
      </c>
      <c r="HG22" s="404">
        <v>5257.9765886180403</v>
      </c>
      <c r="HH22" s="404">
        <v>5007.5967510648006</v>
      </c>
      <c r="HI22" s="404">
        <v>4769.1397629188577</v>
      </c>
      <c r="HJ22" s="404">
        <v>4542.0378694465317</v>
      </c>
      <c r="HK22" s="404">
        <v>4325.7503518538388</v>
      </c>
      <c r="HL22" s="404">
        <v>4119.7622398607991</v>
      </c>
      <c r="HM22" s="404">
        <v>3923.583085581713</v>
      </c>
      <c r="HN22" s="404">
        <v>3736.7457957921092</v>
      </c>
      <c r="HO22" s="404">
        <v>3558.805519802007</v>
      </c>
      <c r="HP22" s="404">
        <v>3389.3385902876262</v>
      </c>
      <c r="HQ22" s="404">
        <v>3227.941514559644</v>
      </c>
      <c r="HR22" s="404">
        <v>3074.2300138663277</v>
      </c>
      <c r="HS22" s="404">
        <v>2927.8381084441212</v>
      </c>
      <c r="HT22" s="404">
        <v>2788.4172461372586</v>
      </c>
      <c r="HU22" s="404">
        <v>2655.6354725116744</v>
      </c>
      <c r="HV22" s="404">
        <v>2529.1766404873097</v>
      </c>
      <c r="HW22" s="404">
        <v>2408.7396576069609</v>
      </c>
      <c r="HX22" s="404">
        <v>2294.0377691494868</v>
      </c>
      <c r="HY22" s="404">
        <v>2184.7978753804637</v>
      </c>
      <c r="HZ22" s="404">
        <v>6127753.353798056</v>
      </c>
      <c r="IA22" s="404">
        <v>263923.09011143824</v>
      </c>
      <c r="IB22" s="408">
        <v>4.3070122910194401E-2</v>
      </c>
      <c r="IC22" s="410"/>
    </row>
    <row r="23" spans="1:237" ht="90" customHeight="1" x14ac:dyDescent="0.2">
      <c r="A23" s="82" t="s">
        <v>2266</v>
      </c>
      <c r="B23" s="152" t="s">
        <v>2483</v>
      </c>
      <c r="C23" s="152" t="s">
        <v>2160</v>
      </c>
      <c r="D23" s="153">
        <v>10</v>
      </c>
      <c r="E23" s="152" t="s">
        <v>2504</v>
      </c>
      <c r="F23" s="152" t="s">
        <v>2504</v>
      </c>
      <c r="G23" s="152" t="s">
        <v>2504</v>
      </c>
      <c r="H23" s="79" t="s">
        <v>77</v>
      </c>
      <c r="I23" s="154"/>
      <c r="J23" s="87">
        <v>40</v>
      </c>
      <c r="K23" s="227" t="s">
        <v>79</v>
      </c>
      <c r="L23" s="89">
        <v>14053</v>
      </c>
      <c r="M23" s="89" t="s">
        <v>2495</v>
      </c>
      <c r="N23" s="79" t="s">
        <v>81</v>
      </c>
      <c r="O23" s="13" t="s">
        <v>217</v>
      </c>
      <c r="P23" s="79" t="s">
        <v>225</v>
      </c>
      <c r="Q23" s="112" t="s">
        <v>100</v>
      </c>
      <c r="R23" s="78" t="s">
        <v>108</v>
      </c>
      <c r="S23" s="78" t="s">
        <v>191</v>
      </c>
      <c r="T23" s="89" t="s">
        <v>2489</v>
      </c>
      <c r="U23" s="79" t="s">
        <v>87</v>
      </c>
      <c r="V23" s="96">
        <v>0.15</v>
      </c>
      <c r="W23" s="155">
        <v>7200000</v>
      </c>
      <c r="X23" s="155">
        <v>300000</v>
      </c>
      <c r="Y23" s="155">
        <v>0</v>
      </c>
      <c r="Z23" s="155">
        <v>0</v>
      </c>
      <c r="AA23" s="155">
        <v>0</v>
      </c>
      <c r="AB23" s="155">
        <v>1300000</v>
      </c>
      <c r="AC23" s="155">
        <v>3000000</v>
      </c>
      <c r="AD23" s="155">
        <v>2900000</v>
      </c>
      <c r="AE23" s="86">
        <v>0</v>
      </c>
      <c r="AF23" s="86">
        <v>0</v>
      </c>
      <c r="AG23" s="86">
        <v>0</v>
      </c>
      <c r="AH23" s="86">
        <v>0</v>
      </c>
      <c r="AI23" s="88" t="s">
        <v>88</v>
      </c>
      <c r="AJ23" s="155">
        <v>0</v>
      </c>
      <c r="AK23" s="80">
        <v>0</v>
      </c>
      <c r="AL23" s="80">
        <v>0</v>
      </c>
      <c r="AM23" s="80">
        <v>0</v>
      </c>
      <c r="AN23" s="80">
        <v>0</v>
      </c>
      <c r="AO23" s="80">
        <v>0</v>
      </c>
      <c r="AP23" s="80">
        <v>0</v>
      </c>
      <c r="AQ23" s="395">
        <v>0</v>
      </c>
      <c r="AR23" s="395">
        <v>0</v>
      </c>
      <c r="AS23" s="395">
        <v>0</v>
      </c>
      <c r="AT23" s="395">
        <v>0</v>
      </c>
      <c r="AU23" s="396"/>
      <c r="AV23" s="230">
        <v>0</v>
      </c>
      <c r="AW23" s="230">
        <v>1</v>
      </c>
      <c r="AX23" s="230" t="s">
        <v>3622</v>
      </c>
      <c r="AY23" s="141">
        <v>7</v>
      </c>
      <c r="AZ23" s="70">
        <v>1</v>
      </c>
      <c r="BA23" s="70">
        <v>1</v>
      </c>
      <c r="BB23" s="70">
        <v>1</v>
      </c>
      <c r="BC23" s="70">
        <v>1</v>
      </c>
      <c r="BD23" s="70">
        <v>1</v>
      </c>
      <c r="BE23" s="70">
        <v>1</v>
      </c>
      <c r="BF23" s="70">
        <v>0</v>
      </c>
      <c r="BG23" s="71">
        <v>1</v>
      </c>
      <c r="BH23" s="71">
        <v>1</v>
      </c>
      <c r="BI23" s="71">
        <v>0</v>
      </c>
      <c r="BJ23" s="71">
        <v>0</v>
      </c>
      <c r="BK23" s="71">
        <v>1</v>
      </c>
      <c r="BL23" s="70">
        <v>0</v>
      </c>
      <c r="BM23" s="70">
        <v>0</v>
      </c>
      <c r="BN23" s="70">
        <v>0</v>
      </c>
      <c r="BO23" s="70">
        <v>0</v>
      </c>
      <c r="BP23" s="403">
        <v>0</v>
      </c>
      <c r="BQ23" s="403">
        <v>0</v>
      </c>
      <c r="BR23" s="403">
        <v>0</v>
      </c>
      <c r="BS23" s="403">
        <v>1300000</v>
      </c>
      <c r="BT23" s="403">
        <v>3000000</v>
      </c>
      <c r="BU23" s="403">
        <v>2900000</v>
      </c>
      <c r="BV23" s="403">
        <v>0</v>
      </c>
      <c r="BW23" s="403">
        <v>0</v>
      </c>
      <c r="BX23" s="403">
        <v>0</v>
      </c>
      <c r="BY23" s="403">
        <v>0</v>
      </c>
      <c r="BZ23" s="401">
        <v>0</v>
      </c>
      <c r="CA23" s="401">
        <v>0</v>
      </c>
      <c r="CB23" s="401">
        <v>0</v>
      </c>
      <c r="CC23" s="401">
        <v>0</v>
      </c>
      <c r="CD23" s="401">
        <v>0</v>
      </c>
      <c r="CE23" s="401">
        <v>0</v>
      </c>
      <c r="CF23" s="401">
        <v>0</v>
      </c>
      <c r="CG23" s="401">
        <v>0</v>
      </c>
      <c r="CH23" s="401">
        <v>0</v>
      </c>
      <c r="CI23" s="401">
        <v>0</v>
      </c>
      <c r="CJ23" s="401">
        <v>0</v>
      </c>
      <c r="CK23" s="401">
        <v>0</v>
      </c>
      <c r="CL23" s="401">
        <v>0</v>
      </c>
      <c r="CM23" s="401">
        <v>0</v>
      </c>
      <c r="CN23" s="401">
        <v>0</v>
      </c>
      <c r="CO23" s="401">
        <v>0</v>
      </c>
      <c r="CP23" s="401">
        <v>0</v>
      </c>
      <c r="CQ23" s="401">
        <v>0</v>
      </c>
      <c r="CR23" s="401">
        <v>0</v>
      </c>
      <c r="CS23" s="401">
        <v>0</v>
      </c>
      <c r="CT23" s="401">
        <v>0</v>
      </c>
      <c r="CU23" s="401">
        <v>0</v>
      </c>
      <c r="CV23" s="401">
        <v>0</v>
      </c>
      <c r="CW23" s="401">
        <v>0</v>
      </c>
      <c r="CX23" s="401">
        <v>0</v>
      </c>
      <c r="CY23" s="401">
        <v>0</v>
      </c>
      <c r="CZ23" s="401">
        <v>0</v>
      </c>
      <c r="DA23" s="401">
        <v>0</v>
      </c>
      <c r="DB23" s="401">
        <v>0</v>
      </c>
      <c r="DC23" s="401">
        <v>0</v>
      </c>
      <c r="DD23" s="401">
        <v>0</v>
      </c>
      <c r="DE23" s="401">
        <v>0</v>
      </c>
      <c r="DF23" s="401">
        <v>0</v>
      </c>
      <c r="DG23" s="403">
        <v>14053</v>
      </c>
      <c r="DH23" s="403">
        <v>14053</v>
      </c>
      <c r="DI23" s="403">
        <v>14053</v>
      </c>
      <c r="DJ23" s="403">
        <v>14053</v>
      </c>
      <c r="DK23" s="403">
        <v>14053</v>
      </c>
      <c r="DL23" s="403">
        <v>14053</v>
      </c>
      <c r="DM23" s="403">
        <v>14053</v>
      </c>
      <c r="DN23" s="403">
        <v>14053</v>
      </c>
      <c r="DO23" s="403">
        <v>14053</v>
      </c>
      <c r="DP23" s="403">
        <v>14053</v>
      </c>
      <c r="DQ23" s="403">
        <v>14053</v>
      </c>
      <c r="DR23" s="403">
        <v>14053</v>
      </c>
      <c r="DS23" s="403">
        <v>14053</v>
      </c>
      <c r="DT23" s="403">
        <v>14053</v>
      </c>
      <c r="DU23" s="403">
        <v>14053</v>
      </c>
      <c r="DV23" s="403">
        <v>14053</v>
      </c>
      <c r="DW23" s="403">
        <v>14053</v>
      </c>
      <c r="DX23" s="403">
        <v>14053</v>
      </c>
      <c r="DY23" s="403">
        <v>14053</v>
      </c>
      <c r="DZ23" s="403">
        <v>14053</v>
      </c>
      <c r="EA23" s="403">
        <v>14053</v>
      </c>
      <c r="EB23" s="403">
        <v>14053</v>
      </c>
      <c r="EC23" s="403">
        <v>14053</v>
      </c>
      <c r="ED23" s="403">
        <v>14053</v>
      </c>
      <c r="EE23" s="403">
        <v>14053</v>
      </c>
      <c r="EF23" s="403">
        <v>14053</v>
      </c>
      <c r="EG23" s="403">
        <v>14053</v>
      </c>
      <c r="EH23" s="403">
        <v>14053</v>
      </c>
      <c r="EI23" s="403">
        <v>14053</v>
      </c>
      <c r="EJ23" s="403">
        <v>14053</v>
      </c>
      <c r="EK23" s="403">
        <v>14053</v>
      </c>
      <c r="EL23" s="403">
        <v>14053</v>
      </c>
      <c r="EM23" s="403">
        <v>14053</v>
      </c>
      <c r="EN23" s="403">
        <v>14053</v>
      </c>
      <c r="EO23" s="403">
        <v>14053</v>
      </c>
      <c r="EP23" s="403">
        <v>14053</v>
      </c>
      <c r="EQ23" s="403">
        <v>14053</v>
      </c>
      <c r="ER23" s="403">
        <v>14053</v>
      </c>
      <c r="ES23" s="403">
        <v>14053</v>
      </c>
      <c r="ET23" s="403">
        <v>14053</v>
      </c>
      <c r="EU23" s="403">
        <v>14053</v>
      </c>
      <c r="EV23" s="403">
        <v>14053</v>
      </c>
      <c r="EW23" s="403">
        <v>14053</v>
      </c>
      <c r="EX23" s="404">
        <v>0</v>
      </c>
      <c r="EY23" s="404">
        <v>1122988.8780909188</v>
      </c>
      <c r="EZ23" s="404">
        <v>2468107.4243756458</v>
      </c>
      <c r="FA23" s="404">
        <v>2272225.8827585308</v>
      </c>
      <c r="FB23" s="404">
        <v>0</v>
      </c>
      <c r="FC23" s="404">
        <v>0</v>
      </c>
      <c r="FD23" s="404">
        <v>0</v>
      </c>
      <c r="FE23" s="404">
        <v>0</v>
      </c>
      <c r="FF23" s="404">
        <v>0</v>
      </c>
      <c r="FG23" s="404">
        <v>0</v>
      </c>
      <c r="FH23" s="404">
        <v>0</v>
      </c>
      <c r="FI23" s="404">
        <v>0</v>
      </c>
      <c r="FJ23" s="404">
        <v>0</v>
      </c>
      <c r="FK23" s="404">
        <v>0</v>
      </c>
      <c r="FL23" s="404">
        <v>0</v>
      </c>
      <c r="FM23" s="404">
        <v>0</v>
      </c>
      <c r="FN23" s="404">
        <v>0</v>
      </c>
      <c r="FO23" s="404">
        <v>0</v>
      </c>
      <c r="FP23" s="404">
        <v>0</v>
      </c>
      <c r="FQ23" s="404">
        <v>0</v>
      </c>
      <c r="FR23" s="404">
        <v>0</v>
      </c>
      <c r="FS23" s="404">
        <v>0</v>
      </c>
      <c r="FT23" s="404">
        <v>0</v>
      </c>
      <c r="FU23" s="404">
        <v>0</v>
      </c>
      <c r="FV23" s="404">
        <v>0</v>
      </c>
      <c r="FW23" s="404">
        <v>0</v>
      </c>
      <c r="FX23" s="404">
        <v>0</v>
      </c>
      <c r="FY23" s="404">
        <v>0</v>
      </c>
      <c r="FZ23" s="404">
        <v>0</v>
      </c>
      <c r="GA23" s="404">
        <v>0</v>
      </c>
      <c r="GB23" s="404">
        <v>0</v>
      </c>
      <c r="GC23" s="404">
        <v>0</v>
      </c>
      <c r="GD23" s="404">
        <v>0</v>
      </c>
      <c r="GE23" s="404">
        <v>0</v>
      </c>
      <c r="GF23" s="404">
        <v>0</v>
      </c>
      <c r="GG23" s="404">
        <v>0</v>
      </c>
      <c r="GH23" s="404">
        <v>0</v>
      </c>
      <c r="GI23" s="404">
        <v>0</v>
      </c>
      <c r="GJ23" s="404">
        <v>0</v>
      </c>
      <c r="GK23" s="404">
        <v>0</v>
      </c>
      <c r="GL23" s="404">
        <v>12746.485260770974</v>
      </c>
      <c r="GM23" s="404">
        <v>12139.509772162832</v>
      </c>
      <c r="GN23" s="404">
        <v>11561.437878250317</v>
      </c>
      <c r="GO23" s="404">
        <v>11010.893217381254</v>
      </c>
      <c r="GP23" s="404">
        <v>10486.564968934528</v>
      </c>
      <c r="GQ23" s="404">
        <v>9987.2047323185961</v>
      </c>
      <c r="GR23" s="404">
        <v>9511.6235545891413</v>
      </c>
      <c r="GS23" s="404">
        <v>9058.6890996087059</v>
      </c>
      <c r="GT23" s="404">
        <v>8627.3229520082914</v>
      </c>
      <c r="GU23" s="404">
        <v>8216.498049531705</v>
      </c>
      <c r="GV23" s="404">
        <v>7825.2362376492438</v>
      </c>
      <c r="GW23" s="404">
        <v>7452.6059406183258</v>
      </c>
      <c r="GX23" s="404">
        <v>7097.7199434460263</v>
      </c>
      <c r="GY23" s="404">
        <v>6759.7332794724043</v>
      </c>
      <c r="GZ23" s="404">
        <v>6437.8412185451471</v>
      </c>
      <c r="HA23" s="404">
        <v>6131.2773509953777</v>
      </c>
      <c r="HB23" s="404">
        <v>5839.3117628527407</v>
      </c>
      <c r="HC23" s="404">
        <v>5561.2492979549907</v>
      </c>
      <c r="HD23" s="404">
        <v>5296.4279028142773</v>
      </c>
      <c r="HE23" s="404">
        <v>5044.2170502993122</v>
      </c>
      <c r="HF23" s="404">
        <v>4804.0162383802972</v>
      </c>
      <c r="HG23" s="404">
        <v>4575.2535603621873</v>
      </c>
      <c r="HH23" s="404">
        <v>4357.3843432020831</v>
      </c>
      <c r="HI23" s="404">
        <v>4149.889850668651</v>
      </c>
      <c r="HJ23" s="404">
        <v>3952.2760482558579</v>
      </c>
      <c r="HK23" s="404">
        <v>3764.0724269103403</v>
      </c>
      <c r="HL23" s="404">
        <v>3584.8308827717533</v>
      </c>
      <c r="HM23" s="404">
        <v>3414.1246502588119</v>
      </c>
      <c r="HN23" s="404">
        <v>3251.5472859607744</v>
      </c>
      <c r="HO23" s="404">
        <v>3096.711700915022</v>
      </c>
      <c r="HP23" s="404">
        <v>2949.2492389666882</v>
      </c>
      <c r="HQ23" s="404">
        <v>2808.8087990158933</v>
      </c>
      <c r="HR23" s="404">
        <v>2675.0559990627557</v>
      </c>
      <c r="HS23" s="404">
        <v>2547.672380059767</v>
      </c>
      <c r="HT23" s="404">
        <v>2426.3546476759689</v>
      </c>
      <c r="HU23" s="404">
        <v>2310.8139501675892</v>
      </c>
      <c r="HV23" s="404">
        <v>2200.7751906357994</v>
      </c>
      <c r="HW23" s="404">
        <v>2095.9763720340943</v>
      </c>
      <c r="HX23" s="404">
        <v>1996.1679733658043</v>
      </c>
      <c r="HY23" s="404">
        <v>1901.1123555864801</v>
      </c>
      <c r="HZ23" s="404">
        <v>5863322.1852250956</v>
      </c>
      <c r="IA23" s="404">
        <v>229653.94336446075</v>
      </c>
      <c r="IB23" s="408">
        <v>3.9167887438142583E-2</v>
      </c>
      <c r="IC23" s="410"/>
    </row>
    <row r="24" spans="1:237" ht="90" customHeight="1" x14ac:dyDescent="0.2">
      <c r="A24" s="161" t="s">
        <v>2267</v>
      </c>
      <c r="B24" s="150" t="s">
        <v>2545</v>
      </c>
      <c r="C24" s="150" t="s">
        <v>3021</v>
      </c>
      <c r="D24" s="148">
        <v>5</v>
      </c>
      <c r="E24" s="150" t="s">
        <v>3022</v>
      </c>
      <c r="F24" s="151" t="s">
        <v>3023</v>
      </c>
      <c r="G24" s="151" t="s">
        <v>3024</v>
      </c>
      <c r="H24" s="79" t="s">
        <v>3014</v>
      </c>
      <c r="I24" s="151" t="s">
        <v>2549</v>
      </c>
      <c r="J24" s="151">
        <v>40</v>
      </c>
      <c r="K24" s="227" t="s">
        <v>79</v>
      </c>
      <c r="L24" s="79">
        <v>76801</v>
      </c>
      <c r="M24" s="79" t="s">
        <v>3025</v>
      </c>
      <c r="N24" s="79" t="s">
        <v>81</v>
      </c>
      <c r="O24" s="13" t="s">
        <v>217</v>
      </c>
      <c r="P24" s="79" t="s">
        <v>225</v>
      </c>
      <c r="Q24" s="79" t="s">
        <v>87</v>
      </c>
      <c r="R24" s="79" t="s">
        <v>108</v>
      </c>
      <c r="S24" s="79" t="s">
        <v>99</v>
      </c>
      <c r="T24" s="79" t="s">
        <v>2551</v>
      </c>
      <c r="U24" s="79" t="s">
        <v>100</v>
      </c>
      <c r="V24" s="81">
        <v>1</v>
      </c>
      <c r="W24" s="149">
        <v>70000000</v>
      </c>
      <c r="X24" s="149">
        <v>2900000</v>
      </c>
      <c r="Y24" s="149">
        <v>0</v>
      </c>
      <c r="Z24" s="149">
        <v>0</v>
      </c>
      <c r="AA24" s="149">
        <v>0</v>
      </c>
      <c r="AB24" s="149">
        <v>1000000</v>
      </c>
      <c r="AC24" s="149">
        <v>4000000</v>
      </c>
      <c r="AD24" s="149">
        <v>5000000</v>
      </c>
      <c r="AE24" s="149">
        <v>5000000</v>
      </c>
      <c r="AF24" s="149">
        <v>10000000</v>
      </c>
      <c r="AG24" s="149">
        <v>10000000</v>
      </c>
      <c r="AH24" s="149">
        <v>10000000</v>
      </c>
      <c r="AI24" s="88" t="s">
        <v>3026</v>
      </c>
      <c r="AJ24" s="149">
        <v>0</v>
      </c>
      <c r="AK24" s="149">
        <v>0</v>
      </c>
      <c r="AL24" s="149">
        <v>0</v>
      </c>
      <c r="AM24" s="149">
        <v>0</v>
      </c>
      <c r="AN24" s="149">
        <v>0</v>
      </c>
      <c r="AO24" s="149">
        <v>0</v>
      </c>
      <c r="AP24" s="149">
        <v>0</v>
      </c>
      <c r="AQ24" s="149">
        <v>0</v>
      </c>
      <c r="AR24" s="149">
        <v>0</v>
      </c>
      <c r="AS24" s="149">
        <v>0</v>
      </c>
      <c r="AT24" s="149">
        <v>0</v>
      </c>
      <c r="AU24" s="151" t="s">
        <v>3027</v>
      </c>
      <c r="AV24" s="230">
        <v>0</v>
      </c>
      <c r="AW24" s="230">
        <v>1</v>
      </c>
      <c r="AX24" s="230" t="s">
        <v>3622</v>
      </c>
      <c r="AY24" s="141">
        <v>8</v>
      </c>
      <c r="AZ24" s="70">
        <v>0</v>
      </c>
      <c r="BA24" s="70">
        <v>1</v>
      </c>
      <c r="BB24" s="70">
        <v>1</v>
      </c>
      <c r="BC24" s="70">
        <v>1</v>
      </c>
      <c r="BD24" s="70">
        <v>1</v>
      </c>
      <c r="BE24" s="70">
        <v>1</v>
      </c>
      <c r="BF24" s="70">
        <v>0</v>
      </c>
      <c r="BG24" s="71">
        <v>1</v>
      </c>
      <c r="BH24" s="71">
        <v>1</v>
      </c>
      <c r="BI24" s="71">
        <v>0</v>
      </c>
      <c r="BJ24" s="71">
        <v>0</v>
      </c>
      <c r="BK24" s="71">
        <v>1</v>
      </c>
      <c r="BL24" s="70">
        <v>1</v>
      </c>
      <c r="BM24" s="70">
        <v>1</v>
      </c>
      <c r="BN24" s="70">
        <v>0</v>
      </c>
      <c r="BO24" s="70">
        <v>1</v>
      </c>
      <c r="BP24" s="403">
        <v>0</v>
      </c>
      <c r="BQ24" s="403">
        <v>0</v>
      </c>
      <c r="BR24" s="403">
        <v>0</v>
      </c>
      <c r="BS24" s="403">
        <v>1000000</v>
      </c>
      <c r="BT24" s="403">
        <v>4000000</v>
      </c>
      <c r="BU24" s="403">
        <v>5000000</v>
      </c>
      <c r="BV24" s="403">
        <v>5000000</v>
      </c>
      <c r="BW24" s="403">
        <v>10000000</v>
      </c>
      <c r="BX24" s="403">
        <v>10000000</v>
      </c>
      <c r="BY24" s="403">
        <v>10000000</v>
      </c>
      <c r="BZ24" s="401">
        <v>0</v>
      </c>
      <c r="CA24" s="401">
        <v>0</v>
      </c>
      <c r="CB24" s="401">
        <v>0</v>
      </c>
      <c r="CC24" s="401">
        <v>0</v>
      </c>
      <c r="CD24" s="401">
        <v>0</v>
      </c>
      <c r="CE24" s="401">
        <v>0</v>
      </c>
      <c r="CF24" s="401">
        <v>0</v>
      </c>
      <c r="CG24" s="401">
        <v>0</v>
      </c>
      <c r="CH24" s="401">
        <v>0</v>
      </c>
      <c r="CI24" s="401">
        <v>0</v>
      </c>
      <c r="CJ24" s="401">
        <v>0</v>
      </c>
      <c r="CK24" s="401">
        <v>0</v>
      </c>
      <c r="CL24" s="401">
        <v>0</v>
      </c>
      <c r="CM24" s="401">
        <v>0</v>
      </c>
      <c r="CN24" s="401">
        <v>0</v>
      </c>
      <c r="CO24" s="401">
        <v>0</v>
      </c>
      <c r="CP24" s="401">
        <v>0</v>
      </c>
      <c r="CQ24" s="401">
        <v>0</v>
      </c>
      <c r="CR24" s="401">
        <v>0</v>
      </c>
      <c r="CS24" s="401">
        <v>0</v>
      </c>
      <c r="CT24" s="401">
        <v>0</v>
      </c>
      <c r="CU24" s="401">
        <v>0</v>
      </c>
      <c r="CV24" s="401">
        <v>0</v>
      </c>
      <c r="CW24" s="401">
        <v>0</v>
      </c>
      <c r="CX24" s="401">
        <v>0</v>
      </c>
      <c r="CY24" s="401">
        <v>0</v>
      </c>
      <c r="CZ24" s="401">
        <v>0</v>
      </c>
      <c r="DA24" s="401">
        <v>0</v>
      </c>
      <c r="DB24" s="401">
        <v>0</v>
      </c>
      <c r="DC24" s="401">
        <v>0</v>
      </c>
      <c r="DD24" s="401">
        <v>0</v>
      </c>
      <c r="DE24" s="401">
        <v>0</v>
      </c>
      <c r="DF24" s="401">
        <v>0</v>
      </c>
      <c r="DG24" s="403">
        <v>76801</v>
      </c>
      <c r="DH24" s="403">
        <v>76801</v>
      </c>
      <c r="DI24" s="403">
        <v>76801</v>
      </c>
      <c r="DJ24" s="403">
        <v>76801</v>
      </c>
      <c r="DK24" s="403">
        <v>76801</v>
      </c>
      <c r="DL24" s="403">
        <v>76801</v>
      </c>
      <c r="DM24" s="403">
        <v>76801</v>
      </c>
      <c r="DN24" s="403">
        <v>76801</v>
      </c>
      <c r="DO24" s="403">
        <v>76801</v>
      </c>
      <c r="DP24" s="403">
        <v>76801</v>
      </c>
      <c r="DQ24" s="403">
        <v>76801</v>
      </c>
      <c r="DR24" s="403">
        <v>76801</v>
      </c>
      <c r="DS24" s="403">
        <v>76801</v>
      </c>
      <c r="DT24" s="403">
        <v>76801</v>
      </c>
      <c r="DU24" s="403">
        <v>76801</v>
      </c>
      <c r="DV24" s="403">
        <v>76801</v>
      </c>
      <c r="DW24" s="403">
        <v>76801</v>
      </c>
      <c r="DX24" s="403">
        <v>76801</v>
      </c>
      <c r="DY24" s="403">
        <v>76801</v>
      </c>
      <c r="DZ24" s="403">
        <v>76801</v>
      </c>
      <c r="EA24" s="403">
        <v>76801</v>
      </c>
      <c r="EB24" s="403">
        <v>76801</v>
      </c>
      <c r="EC24" s="403">
        <v>76801</v>
      </c>
      <c r="ED24" s="403">
        <v>76801</v>
      </c>
      <c r="EE24" s="403">
        <v>76801</v>
      </c>
      <c r="EF24" s="403">
        <v>76801</v>
      </c>
      <c r="EG24" s="403">
        <v>76801</v>
      </c>
      <c r="EH24" s="403">
        <v>76801</v>
      </c>
      <c r="EI24" s="403">
        <v>76801</v>
      </c>
      <c r="EJ24" s="403">
        <v>76801</v>
      </c>
      <c r="EK24" s="403">
        <v>76801</v>
      </c>
      <c r="EL24" s="403">
        <v>76801</v>
      </c>
      <c r="EM24" s="403">
        <v>76801</v>
      </c>
      <c r="EN24" s="403">
        <v>76801</v>
      </c>
      <c r="EO24" s="403">
        <v>76801</v>
      </c>
      <c r="EP24" s="403">
        <v>76801</v>
      </c>
      <c r="EQ24" s="403">
        <v>76801</v>
      </c>
      <c r="ER24" s="403">
        <v>76801</v>
      </c>
      <c r="ES24" s="403">
        <v>76801</v>
      </c>
      <c r="ET24" s="403">
        <v>76801</v>
      </c>
      <c r="EU24" s="403">
        <v>76801</v>
      </c>
      <c r="EV24" s="403">
        <v>76801</v>
      </c>
      <c r="EW24" s="403">
        <v>76801</v>
      </c>
      <c r="EX24" s="404">
        <v>0</v>
      </c>
      <c r="EY24" s="404">
        <v>863837.59853147599</v>
      </c>
      <c r="EZ24" s="404">
        <v>3290809.8991675279</v>
      </c>
      <c r="FA24" s="404">
        <v>3917630.832342295</v>
      </c>
      <c r="FB24" s="404">
        <v>3731076.9831831385</v>
      </c>
      <c r="FC24" s="404">
        <v>7106813.3013012148</v>
      </c>
      <c r="FD24" s="404">
        <v>6768393.6202868717</v>
      </c>
      <c r="FE24" s="404">
        <v>6446089.1621779725</v>
      </c>
      <c r="FF24" s="404">
        <v>0</v>
      </c>
      <c r="FG24" s="404">
        <v>0</v>
      </c>
      <c r="FH24" s="404">
        <v>0</v>
      </c>
      <c r="FI24" s="404">
        <v>0</v>
      </c>
      <c r="FJ24" s="404">
        <v>0</v>
      </c>
      <c r="FK24" s="404">
        <v>0</v>
      </c>
      <c r="FL24" s="404">
        <v>0</v>
      </c>
      <c r="FM24" s="404">
        <v>0</v>
      </c>
      <c r="FN24" s="404">
        <v>0</v>
      </c>
      <c r="FO24" s="404">
        <v>0</v>
      </c>
      <c r="FP24" s="404">
        <v>0</v>
      </c>
      <c r="FQ24" s="404">
        <v>0</v>
      </c>
      <c r="FR24" s="404">
        <v>0</v>
      </c>
      <c r="FS24" s="404">
        <v>0</v>
      </c>
      <c r="FT24" s="404">
        <v>0</v>
      </c>
      <c r="FU24" s="404">
        <v>0</v>
      </c>
      <c r="FV24" s="404">
        <v>0</v>
      </c>
      <c r="FW24" s="404">
        <v>0</v>
      </c>
      <c r="FX24" s="404">
        <v>0</v>
      </c>
      <c r="FY24" s="404">
        <v>0</v>
      </c>
      <c r="FZ24" s="404">
        <v>0</v>
      </c>
      <c r="GA24" s="404">
        <v>0</v>
      </c>
      <c r="GB24" s="404">
        <v>0</v>
      </c>
      <c r="GC24" s="404">
        <v>0</v>
      </c>
      <c r="GD24" s="404">
        <v>0</v>
      </c>
      <c r="GE24" s="404">
        <v>0</v>
      </c>
      <c r="GF24" s="404">
        <v>0</v>
      </c>
      <c r="GG24" s="404">
        <v>0</v>
      </c>
      <c r="GH24" s="404">
        <v>0</v>
      </c>
      <c r="GI24" s="404">
        <v>0</v>
      </c>
      <c r="GJ24" s="404">
        <v>0</v>
      </c>
      <c r="GK24" s="404">
        <v>0</v>
      </c>
      <c r="GL24" s="404">
        <v>69660.770975056686</v>
      </c>
      <c r="GM24" s="404">
        <v>66343.591404815888</v>
      </c>
      <c r="GN24" s="404">
        <v>63184.372766491331</v>
      </c>
      <c r="GO24" s="404">
        <v>60175.593110944115</v>
      </c>
      <c r="GP24" s="404">
        <v>57310.08867708964</v>
      </c>
      <c r="GQ24" s="404">
        <v>54581.036835323459</v>
      </c>
      <c r="GR24" s="404">
        <v>51981.939843165201</v>
      </c>
      <c r="GS24" s="404">
        <v>49506.609374443047</v>
      </c>
      <c r="GT24" s="404">
        <v>47149.151785183858</v>
      </c>
      <c r="GU24" s="404">
        <v>44903.954081127478</v>
      </c>
      <c r="GV24" s="404">
        <v>42765.670553454751</v>
      </c>
      <c r="GW24" s="404">
        <v>40729.210050909278</v>
      </c>
      <c r="GX24" s="404">
        <v>38789.723858008845</v>
      </c>
      <c r="GY24" s="404">
        <v>36942.594150484598</v>
      </c>
      <c r="GZ24" s="404">
        <v>35183.423000461531</v>
      </c>
      <c r="HA24" s="404">
        <v>33508.021905201451</v>
      </c>
      <c r="HB24" s="404">
        <v>31912.401814477573</v>
      </c>
      <c r="HC24" s="404">
        <v>30392.763632835784</v>
      </c>
      <c r="HD24" s="404">
        <v>28945.489174129318</v>
      </c>
      <c r="HE24" s="404">
        <v>27567.132546789828</v>
      </c>
      <c r="HF24" s="404">
        <v>26254.411949323647</v>
      </c>
      <c r="HG24" s="404">
        <v>25004.201856498708</v>
      </c>
      <c r="HH24" s="404">
        <v>23813.52557761782</v>
      </c>
      <c r="HI24" s="404">
        <v>22679.548169159829</v>
      </c>
      <c r="HJ24" s="404">
        <v>21599.56968491412</v>
      </c>
      <c r="HK24" s="404">
        <v>20571.018747537255</v>
      </c>
      <c r="HL24" s="404">
        <v>19591.446426225961</v>
      </c>
      <c r="HM24" s="404">
        <v>18658.520405929481</v>
      </c>
      <c r="HN24" s="404">
        <v>17770.01943421856</v>
      </c>
      <c r="HO24" s="404">
        <v>16923.828032589099</v>
      </c>
      <c r="HP24" s="404">
        <v>16117.931459608668</v>
      </c>
      <c r="HQ24" s="404">
        <v>15350.410913913016</v>
      </c>
      <c r="HR24" s="404">
        <v>14619.438965631445</v>
      </c>
      <c r="HS24" s="404">
        <v>13923.275205363278</v>
      </c>
      <c r="HT24" s="404">
        <v>13260.262100345981</v>
      </c>
      <c r="HU24" s="404">
        <v>12628.821047948551</v>
      </c>
      <c r="HV24" s="404">
        <v>12027.448617093862</v>
      </c>
      <c r="HW24" s="404">
        <v>11454.712968660819</v>
      </c>
      <c r="HX24" s="404">
        <v>10909.250446343638</v>
      </c>
      <c r="HY24" s="404">
        <v>10389.762329851083</v>
      </c>
      <c r="HZ24" s="404">
        <v>32124651.396990497</v>
      </c>
      <c r="IA24" s="404">
        <v>1255080.9438791685</v>
      </c>
      <c r="IB24" s="408">
        <v>3.9069091470257854E-2</v>
      </c>
      <c r="IC24" s="410"/>
    </row>
    <row r="25" spans="1:237" ht="90" customHeight="1" x14ac:dyDescent="0.2">
      <c r="A25" s="161" t="s">
        <v>2267</v>
      </c>
      <c r="B25" s="150" t="s">
        <v>2526</v>
      </c>
      <c r="C25" s="150" t="s">
        <v>2190</v>
      </c>
      <c r="D25" s="148">
        <v>1</v>
      </c>
      <c r="E25" s="150" t="s">
        <v>2707</v>
      </c>
      <c r="F25" s="151" t="s">
        <v>2708</v>
      </c>
      <c r="G25" s="151" t="s">
        <v>2709</v>
      </c>
      <c r="H25" s="151" t="s">
        <v>2530</v>
      </c>
      <c r="I25" s="151" t="s">
        <v>2531</v>
      </c>
      <c r="J25" s="151">
        <v>40</v>
      </c>
      <c r="K25" s="227" t="s">
        <v>79</v>
      </c>
      <c r="L25" s="79">
        <v>56509</v>
      </c>
      <c r="M25" s="79" t="s">
        <v>2710</v>
      </c>
      <c r="N25" s="79" t="s">
        <v>81</v>
      </c>
      <c r="O25" s="13" t="s">
        <v>217</v>
      </c>
      <c r="P25" s="79" t="s">
        <v>225</v>
      </c>
      <c r="Q25" s="112" t="s">
        <v>100</v>
      </c>
      <c r="R25" s="79" t="s">
        <v>84</v>
      </c>
      <c r="S25" s="79" t="s">
        <v>99</v>
      </c>
      <c r="T25" s="79" t="s">
        <v>2533</v>
      </c>
      <c r="U25" s="79" t="s">
        <v>87</v>
      </c>
      <c r="V25" s="81">
        <v>1</v>
      </c>
      <c r="W25" s="149">
        <v>33442260</v>
      </c>
      <c r="X25" s="149">
        <v>850000</v>
      </c>
      <c r="Y25" s="149">
        <v>376386</v>
      </c>
      <c r="Z25" s="149">
        <v>2050000</v>
      </c>
      <c r="AA25" s="149">
        <v>8000000</v>
      </c>
      <c r="AB25" s="149">
        <v>8000000</v>
      </c>
      <c r="AC25" s="149">
        <v>8000000</v>
      </c>
      <c r="AD25" s="149">
        <v>7015874</v>
      </c>
      <c r="AE25" s="149">
        <v>0</v>
      </c>
      <c r="AF25" s="149">
        <v>0</v>
      </c>
      <c r="AG25" s="149">
        <v>0</v>
      </c>
      <c r="AH25" s="149">
        <v>0</v>
      </c>
      <c r="AI25" s="151" t="s">
        <v>2711</v>
      </c>
      <c r="AJ25" s="149">
        <v>1500000</v>
      </c>
      <c r="AK25" s="149">
        <v>0</v>
      </c>
      <c r="AL25" s="149">
        <v>0</v>
      </c>
      <c r="AM25" s="149">
        <v>400000</v>
      </c>
      <c r="AN25" s="149">
        <v>400000</v>
      </c>
      <c r="AO25" s="149">
        <v>350000</v>
      </c>
      <c r="AP25" s="149">
        <v>350000</v>
      </c>
      <c r="AQ25" s="149">
        <v>0</v>
      </c>
      <c r="AR25" s="149">
        <v>0</v>
      </c>
      <c r="AS25" s="149">
        <v>0</v>
      </c>
      <c r="AT25" s="149">
        <v>0</v>
      </c>
      <c r="AU25" s="151" t="s">
        <v>2712</v>
      </c>
      <c r="AV25" s="230">
        <v>0</v>
      </c>
      <c r="AW25" s="230">
        <v>1</v>
      </c>
      <c r="AX25" s="230" t="s">
        <v>3622</v>
      </c>
      <c r="AY25" s="141">
        <v>9</v>
      </c>
      <c r="AZ25" s="70">
        <v>1</v>
      </c>
      <c r="BA25" s="70">
        <v>1</v>
      </c>
      <c r="BB25" s="70">
        <v>1</v>
      </c>
      <c r="BC25" s="70">
        <v>1</v>
      </c>
      <c r="BD25" s="70">
        <v>1</v>
      </c>
      <c r="BE25" s="70">
        <v>1</v>
      </c>
      <c r="BF25" s="70">
        <v>0</v>
      </c>
      <c r="BG25" s="71">
        <v>1</v>
      </c>
      <c r="BH25" s="71">
        <v>1</v>
      </c>
      <c r="BI25" s="71">
        <v>0</v>
      </c>
      <c r="BJ25" s="71">
        <v>0</v>
      </c>
      <c r="BK25" s="71">
        <v>1</v>
      </c>
      <c r="BL25" s="70">
        <v>1</v>
      </c>
      <c r="BM25" s="70">
        <v>1</v>
      </c>
      <c r="BN25" s="70">
        <v>1</v>
      </c>
      <c r="BO25" s="70">
        <v>0</v>
      </c>
      <c r="BP25" s="403">
        <v>376386</v>
      </c>
      <c r="BQ25" s="403">
        <v>2050000</v>
      </c>
      <c r="BR25" s="403">
        <v>8400000</v>
      </c>
      <c r="BS25" s="403">
        <v>8400000</v>
      </c>
      <c r="BT25" s="403">
        <v>8350000</v>
      </c>
      <c r="BU25" s="403">
        <v>7365874</v>
      </c>
      <c r="BV25" s="403">
        <v>0</v>
      </c>
      <c r="BW25" s="403">
        <v>0</v>
      </c>
      <c r="BX25" s="403">
        <v>0</v>
      </c>
      <c r="BY25" s="403">
        <v>0</v>
      </c>
      <c r="BZ25" s="401">
        <v>0</v>
      </c>
      <c r="CA25" s="401">
        <v>0</v>
      </c>
      <c r="CB25" s="401">
        <v>0</v>
      </c>
      <c r="CC25" s="401">
        <v>0</v>
      </c>
      <c r="CD25" s="401">
        <v>0</v>
      </c>
      <c r="CE25" s="401">
        <v>0</v>
      </c>
      <c r="CF25" s="401">
        <v>0</v>
      </c>
      <c r="CG25" s="401">
        <v>0</v>
      </c>
      <c r="CH25" s="401">
        <v>0</v>
      </c>
      <c r="CI25" s="401">
        <v>0</v>
      </c>
      <c r="CJ25" s="401">
        <v>0</v>
      </c>
      <c r="CK25" s="401">
        <v>0</v>
      </c>
      <c r="CL25" s="401">
        <v>0</v>
      </c>
      <c r="CM25" s="401">
        <v>0</v>
      </c>
      <c r="CN25" s="401">
        <v>0</v>
      </c>
      <c r="CO25" s="401">
        <v>0</v>
      </c>
      <c r="CP25" s="401">
        <v>0</v>
      </c>
      <c r="CQ25" s="401">
        <v>0</v>
      </c>
      <c r="CR25" s="401">
        <v>0</v>
      </c>
      <c r="CS25" s="401">
        <v>0</v>
      </c>
      <c r="CT25" s="401">
        <v>0</v>
      </c>
      <c r="CU25" s="401">
        <v>0</v>
      </c>
      <c r="CV25" s="401">
        <v>0</v>
      </c>
      <c r="CW25" s="401">
        <v>0</v>
      </c>
      <c r="CX25" s="401">
        <v>0</v>
      </c>
      <c r="CY25" s="401">
        <v>0</v>
      </c>
      <c r="CZ25" s="401">
        <v>0</v>
      </c>
      <c r="DA25" s="401">
        <v>0</v>
      </c>
      <c r="DB25" s="401">
        <v>0</v>
      </c>
      <c r="DC25" s="401">
        <v>0</v>
      </c>
      <c r="DD25" s="401">
        <v>0</v>
      </c>
      <c r="DE25" s="401">
        <v>0</v>
      </c>
      <c r="DF25" s="401">
        <v>0</v>
      </c>
      <c r="DG25" s="403">
        <v>56509</v>
      </c>
      <c r="DH25" s="403">
        <v>56509</v>
      </c>
      <c r="DI25" s="403">
        <v>56509</v>
      </c>
      <c r="DJ25" s="403">
        <v>56509</v>
      </c>
      <c r="DK25" s="403">
        <v>56509</v>
      </c>
      <c r="DL25" s="403">
        <v>56509</v>
      </c>
      <c r="DM25" s="403">
        <v>56509</v>
      </c>
      <c r="DN25" s="403">
        <v>56509</v>
      </c>
      <c r="DO25" s="403">
        <v>56509</v>
      </c>
      <c r="DP25" s="403">
        <v>56509</v>
      </c>
      <c r="DQ25" s="403">
        <v>56509</v>
      </c>
      <c r="DR25" s="403">
        <v>56509</v>
      </c>
      <c r="DS25" s="403">
        <v>56509</v>
      </c>
      <c r="DT25" s="403">
        <v>56509</v>
      </c>
      <c r="DU25" s="403">
        <v>56509</v>
      </c>
      <c r="DV25" s="403">
        <v>56509</v>
      </c>
      <c r="DW25" s="403">
        <v>56509</v>
      </c>
      <c r="DX25" s="403">
        <v>56509</v>
      </c>
      <c r="DY25" s="403">
        <v>56509</v>
      </c>
      <c r="DZ25" s="403">
        <v>56509</v>
      </c>
      <c r="EA25" s="403">
        <v>56509</v>
      </c>
      <c r="EB25" s="403">
        <v>56509</v>
      </c>
      <c r="EC25" s="403">
        <v>56509</v>
      </c>
      <c r="ED25" s="403">
        <v>56509</v>
      </c>
      <c r="EE25" s="403">
        <v>56509</v>
      </c>
      <c r="EF25" s="403">
        <v>56509</v>
      </c>
      <c r="EG25" s="403">
        <v>56509</v>
      </c>
      <c r="EH25" s="403">
        <v>56509</v>
      </c>
      <c r="EI25" s="403">
        <v>56509</v>
      </c>
      <c r="EJ25" s="403">
        <v>56509</v>
      </c>
      <c r="EK25" s="403">
        <v>56509</v>
      </c>
      <c r="EL25" s="403">
        <v>56509</v>
      </c>
      <c r="EM25" s="403">
        <v>56509</v>
      </c>
      <c r="EN25" s="403">
        <v>56509</v>
      </c>
      <c r="EO25" s="403">
        <v>56509</v>
      </c>
      <c r="EP25" s="403">
        <v>56509</v>
      </c>
      <c r="EQ25" s="403">
        <v>56509</v>
      </c>
      <c r="ER25" s="403">
        <v>56509</v>
      </c>
      <c r="ES25" s="403">
        <v>56509</v>
      </c>
      <c r="ET25" s="403">
        <v>56509</v>
      </c>
      <c r="EU25" s="403">
        <v>56509</v>
      </c>
      <c r="EV25" s="403">
        <v>56509</v>
      </c>
      <c r="EW25" s="403">
        <v>56509</v>
      </c>
      <c r="EX25" s="404">
        <v>7619047.6190476185</v>
      </c>
      <c r="EY25" s="404">
        <v>7256235.8276643986</v>
      </c>
      <c r="EZ25" s="404">
        <v>6869565.6645122143</v>
      </c>
      <c r="FA25" s="404">
        <v>5771355.0179096935</v>
      </c>
      <c r="FB25" s="404">
        <v>0</v>
      </c>
      <c r="FC25" s="404">
        <v>0</v>
      </c>
      <c r="FD25" s="404">
        <v>0</v>
      </c>
      <c r="FE25" s="404">
        <v>0</v>
      </c>
      <c r="FF25" s="404">
        <v>0</v>
      </c>
      <c r="FG25" s="404">
        <v>0</v>
      </c>
      <c r="FH25" s="404">
        <v>0</v>
      </c>
      <c r="FI25" s="404">
        <v>0</v>
      </c>
      <c r="FJ25" s="404">
        <v>0</v>
      </c>
      <c r="FK25" s="404">
        <v>0</v>
      </c>
      <c r="FL25" s="404">
        <v>0</v>
      </c>
      <c r="FM25" s="404">
        <v>0</v>
      </c>
      <c r="FN25" s="404">
        <v>0</v>
      </c>
      <c r="FO25" s="404">
        <v>0</v>
      </c>
      <c r="FP25" s="404">
        <v>0</v>
      </c>
      <c r="FQ25" s="404">
        <v>0</v>
      </c>
      <c r="FR25" s="404">
        <v>0</v>
      </c>
      <c r="FS25" s="404">
        <v>0</v>
      </c>
      <c r="FT25" s="404">
        <v>0</v>
      </c>
      <c r="FU25" s="404">
        <v>0</v>
      </c>
      <c r="FV25" s="404">
        <v>0</v>
      </c>
      <c r="FW25" s="404">
        <v>0</v>
      </c>
      <c r="FX25" s="404">
        <v>0</v>
      </c>
      <c r="FY25" s="404">
        <v>0</v>
      </c>
      <c r="FZ25" s="404">
        <v>0</v>
      </c>
      <c r="GA25" s="404">
        <v>0</v>
      </c>
      <c r="GB25" s="404">
        <v>0</v>
      </c>
      <c r="GC25" s="404">
        <v>0</v>
      </c>
      <c r="GD25" s="404">
        <v>0</v>
      </c>
      <c r="GE25" s="404">
        <v>0</v>
      </c>
      <c r="GF25" s="404">
        <v>0</v>
      </c>
      <c r="GG25" s="404">
        <v>0</v>
      </c>
      <c r="GH25" s="404">
        <v>0</v>
      </c>
      <c r="GI25" s="404">
        <v>0</v>
      </c>
      <c r="GJ25" s="404">
        <v>0</v>
      </c>
      <c r="GK25" s="404">
        <v>0</v>
      </c>
      <c r="GL25" s="404">
        <v>51255.328798185939</v>
      </c>
      <c r="GM25" s="404">
        <v>48814.598855415177</v>
      </c>
      <c r="GN25" s="404">
        <v>46490.094148014461</v>
      </c>
      <c r="GO25" s="404">
        <v>44276.280140966148</v>
      </c>
      <c r="GP25" s="404">
        <v>42167.88584853919</v>
      </c>
      <c r="GQ25" s="404">
        <v>40159.891284323036</v>
      </c>
      <c r="GR25" s="404">
        <v>38247.515508879085</v>
      </c>
      <c r="GS25" s="404">
        <v>36426.205246551508</v>
      </c>
      <c r="GT25" s="404">
        <v>34691.624044334771</v>
      </c>
      <c r="GU25" s="404">
        <v>33039.641946985488</v>
      </c>
      <c r="GV25" s="404">
        <v>31466.325663795709</v>
      </c>
      <c r="GW25" s="404">
        <v>29967.929203614956</v>
      </c>
      <c r="GX25" s="404">
        <v>28540.884955823774</v>
      </c>
      <c r="GY25" s="404">
        <v>27181.795196022635</v>
      </c>
      <c r="GZ25" s="404">
        <v>25887.423996212034</v>
      </c>
      <c r="HA25" s="404">
        <v>24654.689520201933</v>
      </c>
      <c r="HB25" s="404">
        <v>23480.656685906604</v>
      </c>
      <c r="HC25" s="404">
        <v>22362.530177053908</v>
      </c>
      <c r="HD25" s="404">
        <v>21297.64778767039</v>
      </c>
      <c r="HE25" s="404">
        <v>20283.47408349561</v>
      </c>
      <c r="HF25" s="404">
        <v>19317.594365233916</v>
      </c>
      <c r="HG25" s="404">
        <v>18397.708919270393</v>
      </c>
      <c r="HH25" s="404">
        <v>17521.627542162281</v>
      </c>
      <c r="HI25" s="404">
        <v>16687.264325868837</v>
      </c>
      <c r="HJ25" s="404">
        <v>15892.632691303656</v>
      </c>
      <c r="HK25" s="404">
        <v>15135.840658384432</v>
      </c>
      <c r="HL25" s="404">
        <v>14415.086341318509</v>
      </c>
      <c r="HM25" s="404">
        <v>13728.653658398578</v>
      </c>
      <c r="HN25" s="404">
        <v>13074.908246093888</v>
      </c>
      <c r="HO25" s="404">
        <v>12452.293567708459</v>
      </c>
      <c r="HP25" s="404">
        <v>11859.327207341392</v>
      </c>
      <c r="HQ25" s="404">
        <v>11294.597340325134</v>
      </c>
      <c r="HR25" s="404">
        <v>10756.759371738224</v>
      </c>
      <c r="HS25" s="404">
        <v>10244.532734988783</v>
      </c>
      <c r="HT25" s="404">
        <v>9756.6978428464608</v>
      </c>
      <c r="HU25" s="404">
        <v>9292.0931836632953</v>
      </c>
      <c r="HV25" s="404">
        <v>8849.6125558698059</v>
      </c>
      <c r="HW25" s="404">
        <v>8428.202434161718</v>
      </c>
      <c r="HX25" s="404">
        <v>8026.8594611064</v>
      </c>
      <c r="HY25" s="404">
        <v>7644.6280581965711</v>
      </c>
      <c r="HZ25" s="404">
        <v>27516204.129133925</v>
      </c>
      <c r="IA25" s="404">
        <v>923469.343597973</v>
      </c>
      <c r="IB25" s="408">
        <v>3.3560927926836077E-2</v>
      </c>
      <c r="IC25" s="410"/>
    </row>
    <row r="26" spans="1:237" ht="90" customHeight="1" x14ac:dyDescent="0.2">
      <c r="A26" s="137" t="s">
        <v>1510</v>
      </c>
      <c r="B26" s="138" t="s">
        <v>1511</v>
      </c>
      <c r="C26" s="138" t="s">
        <v>1512</v>
      </c>
      <c r="D26" s="121">
        <v>1</v>
      </c>
      <c r="E26" s="138" t="s">
        <v>1513</v>
      </c>
      <c r="F26" s="124" t="s">
        <v>1514</v>
      </c>
      <c r="G26" s="118" t="s">
        <v>1515</v>
      </c>
      <c r="H26" s="118"/>
      <c r="I26" s="118" t="s">
        <v>1516</v>
      </c>
      <c r="J26" s="118">
        <v>40</v>
      </c>
      <c r="K26" s="227" t="s">
        <v>94</v>
      </c>
      <c r="L26" s="110">
        <v>58089</v>
      </c>
      <c r="M26" s="142" t="s">
        <v>1643</v>
      </c>
      <c r="N26" s="142" t="s">
        <v>81</v>
      </c>
      <c r="O26" s="13" t="s">
        <v>217</v>
      </c>
      <c r="P26" s="142" t="s">
        <v>225</v>
      </c>
      <c r="Q26" s="112" t="s">
        <v>87</v>
      </c>
      <c r="R26" s="123" t="s">
        <v>84</v>
      </c>
      <c r="S26" s="142" t="s">
        <v>99</v>
      </c>
      <c r="T26" s="142" t="s">
        <v>366</v>
      </c>
      <c r="U26" s="142" t="s">
        <v>87</v>
      </c>
      <c r="V26" s="117">
        <v>1</v>
      </c>
      <c r="W26" s="107">
        <v>41374680</v>
      </c>
      <c r="X26" s="107">
        <v>1908000</v>
      </c>
      <c r="Y26" s="107">
        <v>0</v>
      </c>
      <c r="Z26" s="107">
        <v>0</v>
      </c>
      <c r="AA26" s="107">
        <v>329890</v>
      </c>
      <c r="AB26" s="107">
        <v>2409770</v>
      </c>
      <c r="AC26" s="107">
        <v>4989330.0000000009</v>
      </c>
      <c r="AD26" s="107">
        <v>6798770</v>
      </c>
      <c r="AE26" s="107">
        <v>14899640.000000002</v>
      </c>
      <c r="AF26" s="107">
        <v>11947280</v>
      </c>
      <c r="AG26" s="139">
        <v>0</v>
      </c>
      <c r="AH26" s="139">
        <v>0</v>
      </c>
      <c r="AI26" s="116" t="s">
        <v>88</v>
      </c>
      <c r="AJ26" s="136">
        <v>64400</v>
      </c>
      <c r="AK26" s="136">
        <v>0</v>
      </c>
      <c r="AL26" s="134">
        <v>14400</v>
      </c>
      <c r="AM26" s="136">
        <v>0</v>
      </c>
      <c r="AN26" s="136">
        <v>50000</v>
      </c>
      <c r="AO26" s="136">
        <v>0</v>
      </c>
      <c r="AP26" s="136">
        <v>0</v>
      </c>
      <c r="AQ26" s="139">
        <v>0</v>
      </c>
      <c r="AR26" s="139">
        <v>0</v>
      </c>
      <c r="AS26" s="139">
        <v>0</v>
      </c>
      <c r="AT26" s="139">
        <v>0</v>
      </c>
      <c r="AU26" s="118" t="s">
        <v>1517</v>
      </c>
      <c r="AV26" s="230">
        <v>0</v>
      </c>
      <c r="AW26" s="230">
        <v>1</v>
      </c>
      <c r="AX26" s="230" t="s">
        <v>3622</v>
      </c>
      <c r="AY26" s="141">
        <v>8</v>
      </c>
      <c r="AZ26" s="70">
        <v>1</v>
      </c>
      <c r="BA26" s="70">
        <v>1</v>
      </c>
      <c r="BB26" s="70">
        <v>1</v>
      </c>
      <c r="BC26" s="70">
        <v>1</v>
      </c>
      <c r="BD26" s="70">
        <v>1</v>
      </c>
      <c r="BE26" s="70">
        <v>0</v>
      </c>
      <c r="BF26" s="70">
        <v>0</v>
      </c>
      <c r="BG26" s="71">
        <v>0</v>
      </c>
      <c r="BH26" s="71">
        <v>1</v>
      </c>
      <c r="BI26" s="71">
        <v>0</v>
      </c>
      <c r="BJ26" s="71">
        <v>0</v>
      </c>
      <c r="BK26" s="71">
        <v>1</v>
      </c>
      <c r="BL26" s="70">
        <v>1</v>
      </c>
      <c r="BM26" s="70">
        <v>1</v>
      </c>
      <c r="BN26" s="70">
        <v>1</v>
      </c>
      <c r="BO26" s="70">
        <v>0</v>
      </c>
      <c r="BP26" s="403">
        <v>0</v>
      </c>
      <c r="BQ26" s="403">
        <v>14400</v>
      </c>
      <c r="BR26" s="403">
        <v>329890</v>
      </c>
      <c r="BS26" s="403">
        <v>2459770</v>
      </c>
      <c r="BT26" s="403">
        <v>4989330.0000000009</v>
      </c>
      <c r="BU26" s="403">
        <v>6798770</v>
      </c>
      <c r="BV26" s="403">
        <v>14899640.000000002</v>
      </c>
      <c r="BW26" s="403">
        <v>11947280</v>
      </c>
      <c r="BX26" s="403">
        <v>0</v>
      </c>
      <c r="BY26" s="403">
        <v>0</v>
      </c>
      <c r="BZ26" s="401">
        <v>0</v>
      </c>
      <c r="CA26" s="401">
        <v>0</v>
      </c>
      <c r="CB26" s="401">
        <v>0</v>
      </c>
      <c r="CC26" s="401">
        <v>0</v>
      </c>
      <c r="CD26" s="401">
        <v>0</v>
      </c>
      <c r="CE26" s="401">
        <v>0</v>
      </c>
      <c r="CF26" s="401">
        <v>0</v>
      </c>
      <c r="CG26" s="401">
        <v>0</v>
      </c>
      <c r="CH26" s="401">
        <v>0</v>
      </c>
      <c r="CI26" s="401">
        <v>0</v>
      </c>
      <c r="CJ26" s="401">
        <v>0</v>
      </c>
      <c r="CK26" s="401">
        <v>0</v>
      </c>
      <c r="CL26" s="401">
        <v>0</v>
      </c>
      <c r="CM26" s="401">
        <v>0</v>
      </c>
      <c r="CN26" s="401">
        <v>0</v>
      </c>
      <c r="CO26" s="401">
        <v>0</v>
      </c>
      <c r="CP26" s="401">
        <v>0</v>
      </c>
      <c r="CQ26" s="401">
        <v>0</v>
      </c>
      <c r="CR26" s="401">
        <v>0</v>
      </c>
      <c r="CS26" s="401">
        <v>0</v>
      </c>
      <c r="CT26" s="401">
        <v>0</v>
      </c>
      <c r="CU26" s="401">
        <v>0</v>
      </c>
      <c r="CV26" s="401">
        <v>0</v>
      </c>
      <c r="CW26" s="401">
        <v>0</v>
      </c>
      <c r="CX26" s="401">
        <v>0</v>
      </c>
      <c r="CY26" s="401">
        <v>0</v>
      </c>
      <c r="CZ26" s="401">
        <v>0</v>
      </c>
      <c r="DA26" s="401">
        <v>0</v>
      </c>
      <c r="DB26" s="401">
        <v>0</v>
      </c>
      <c r="DC26" s="401">
        <v>0</v>
      </c>
      <c r="DD26" s="401">
        <v>0</v>
      </c>
      <c r="DE26" s="401">
        <v>0</v>
      </c>
      <c r="DF26" s="401">
        <v>0</v>
      </c>
      <c r="DG26" s="403">
        <v>58089</v>
      </c>
      <c r="DH26" s="403">
        <v>58089</v>
      </c>
      <c r="DI26" s="403">
        <v>58089</v>
      </c>
      <c r="DJ26" s="403">
        <v>58089</v>
      </c>
      <c r="DK26" s="403">
        <v>58089</v>
      </c>
      <c r="DL26" s="403">
        <v>58089</v>
      </c>
      <c r="DM26" s="403">
        <v>58089</v>
      </c>
      <c r="DN26" s="403">
        <v>58089</v>
      </c>
      <c r="DO26" s="403">
        <v>58089</v>
      </c>
      <c r="DP26" s="403">
        <v>58089</v>
      </c>
      <c r="DQ26" s="403">
        <v>58089</v>
      </c>
      <c r="DR26" s="403">
        <v>58089</v>
      </c>
      <c r="DS26" s="403">
        <v>58089</v>
      </c>
      <c r="DT26" s="403">
        <v>58089</v>
      </c>
      <c r="DU26" s="403">
        <v>58089</v>
      </c>
      <c r="DV26" s="403">
        <v>58089</v>
      </c>
      <c r="DW26" s="403">
        <v>58089</v>
      </c>
      <c r="DX26" s="403">
        <v>58089</v>
      </c>
      <c r="DY26" s="403">
        <v>58089</v>
      </c>
      <c r="DZ26" s="403">
        <v>58089</v>
      </c>
      <c r="EA26" s="403">
        <v>58089</v>
      </c>
      <c r="EB26" s="403">
        <v>58089</v>
      </c>
      <c r="EC26" s="403">
        <v>58089</v>
      </c>
      <c r="ED26" s="403">
        <v>58089</v>
      </c>
      <c r="EE26" s="403">
        <v>58089</v>
      </c>
      <c r="EF26" s="403">
        <v>58089</v>
      </c>
      <c r="EG26" s="403">
        <v>58089</v>
      </c>
      <c r="EH26" s="403">
        <v>58089</v>
      </c>
      <c r="EI26" s="403">
        <v>58089</v>
      </c>
      <c r="EJ26" s="403">
        <v>58089</v>
      </c>
      <c r="EK26" s="403">
        <v>58089</v>
      </c>
      <c r="EL26" s="403">
        <v>58089</v>
      </c>
      <c r="EM26" s="403">
        <v>58089</v>
      </c>
      <c r="EN26" s="403">
        <v>58089</v>
      </c>
      <c r="EO26" s="403">
        <v>58089</v>
      </c>
      <c r="EP26" s="403">
        <v>58089</v>
      </c>
      <c r="EQ26" s="403">
        <v>58089</v>
      </c>
      <c r="ER26" s="403">
        <v>58089</v>
      </c>
      <c r="ES26" s="403">
        <v>58089</v>
      </c>
      <c r="ET26" s="403">
        <v>58089</v>
      </c>
      <c r="EU26" s="403">
        <v>58089</v>
      </c>
      <c r="EV26" s="403">
        <v>58089</v>
      </c>
      <c r="EW26" s="403">
        <v>58089</v>
      </c>
      <c r="EX26" s="404">
        <v>299219.95464852609</v>
      </c>
      <c r="EY26" s="404">
        <v>2124841.8097397685</v>
      </c>
      <c r="EZ26" s="404">
        <v>4104734.1385533814</v>
      </c>
      <c r="FA26" s="404">
        <v>5327014.1948007643</v>
      </c>
      <c r="FB26" s="404">
        <v>11118340.772342965</v>
      </c>
      <c r="FC26" s="404">
        <v>8490708.8418369982</v>
      </c>
      <c r="FD26" s="404">
        <v>0</v>
      </c>
      <c r="FE26" s="404">
        <v>0</v>
      </c>
      <c r="FF26" s="404">
        <v>0</v>
      </c>
      <c r="FG26" s="404">
        <v>0</v>
      </c>
      <c r="FH26" s="404">
        <v>0</v>
      </c>
      <c r="FI26" s="404">
        <v>0</v>
      </c>
      <c r="FJ26" s="404">
        <v>0</v>
      </c>
      <c r="FK26" s="404">
        <v>0</v>
      </c>
      <c r="FL26" s="404">
        <v>0</v>
      </c>
      <c r="FM26" s="404">
        <v>0</v>
      </c>
      <c r="FN26" s="404">
        <v>0</v>
      </c>
      <c r="FO26" s="404">
        <v>0</v>
      </c>
      <c r="FP26" s="404">
        <v>0</v>
      </c>
      <c r="FQ26" s="404">
        <v>0</v>
      </c>
      <c r="FR26" s="404">
        <v>0</v>
      </c>
      <c r="FS26" s="404">
        <v>0</v>
      </c>
      <c r="FT26" s="404">
        <v>0</v>
      </c>
      <c r="FU26" s="404">
        <v>0</v>
      </c>
      <c r="FV26" s="404">
        <v>0</v>
      </c>
      <c r="FW26" s="404">
        <v>0</v>
      </c>
      <c r="FX26" s="404">
        <v>0</v>
      </c>
      <c r="FY26" s="404">
        <v>0</v>
      </c>
      <c r="FZ26" s="404">
        <v>0</v>
      </c>
      <c r="GA26" s="404">
        <v>0</v>
      </c>
      <c r="GB26" s="404">
        <v>0</v>
      </c>
      <c r="GC26" s="404">
        <v>0</v>
      </c>
      <c r="GD26" s="404">
        <v>0</v>
      </c>
      <c r="GE26" s="404">
        <v>0</v>
      </c>
      <c r="GF26" s="404">
        <v>0</v>
      </c>
      <c r="GG26" s="404">
        <v>0</v>
      </c>
      <c r="GH26" s="404">
        <v>0</v>
      </c>
      <c r="GI26" s="404">
        <v>0</v>
      </c>
      <c r="GJ26" s="404">
        <v>0</v>
      </c>
      <c r="GK26" s="404">
        <v>0</v>
      </c>
      <c r="GL26" s="404">
        <v>52688.43537414966</v>
      </c>
      <c r="GM26" s="404">
        <v>50179.462261094908</v>
      </c>
      <c r="GN26" s="404">
        <v>47789.964058185629</v>
      </c>
      <c r="GO26" s="404">
        <v>45514.251483986314</v>
      </c>
      <c r="GP26" s="404">
        <v>43346.906175225064</v>
      </c>
      <c r="GQ26" s="404">
        <v>41282.767785928627</v>
      </c>
      <c r="GR26" s="404">
        <v>39316.921700884406</v>
      </c>
      <c r="GS26" s="404">
        <v>37444.687334175629</v>
      </c>
      <c r="GT26" s="404">
        <v>35661.606984929167</v>
      </c>
      <c r="GU26" s="404">
        <v>33963.435223742061</v>
      </c>
      <c r="GV26" s="404">
        <v>32346.128784516255</v>
      </c>
      <c r="GW26" s="404">
        <v>30805.836937634522</v>
      </c>
      <c r="GX26" s="404">
        <v>29338.892321556694</v>
      </c>
      <c r="GY26" s="404">
        <v>27941.802211006368</v>
      </c>
      <c r="GZ26" s="404">
        <v>26611.240200958448</v>
      </c>
      <c r="HA26" s="404">
        <v>25344.038286627088</v>
      </c>
      <c r="HB26" s="404">
        <v>24137.179320597228</v>
      </c>
      <c r="HC26" s="404">
        <v>22987.789829140216</v>
      </c>
      <c r="HD26" s="404">
        <v>21893.133170609733</v>
      </c>
      <c r="HE26" s="404">
        <v>20850.603019628317</v>
      </c>
      <c r="HF26" s="404">
        <v>19857.71716155078</v>
      </c>
      <c r="HG26" s="404">
        <v>18912.111582429308</v>
      </c>
      <c r="HH26" s="404">
        <v>18011.534840408869</v>
      </c>
      <c r="HI26" s="404">
        <v>17153.842705151303</v>
      </c>
      <c r="HJ26" s="404">
        <v>16336.993052525049</v>
      </c>
      <c r="HK26" s="404">
        <v>15559.041002404807</v>
      </c>
      <c r="HL26" s="404">
        <v>14818.134288004581</v>
      </c>
      <c r="HM26" s="404">
        <v>14112.508845718647</v>
      </c>
      <c r="HN26" s="404">
        <v>13440.484614970144</v>
      </c>
      <c r="HO26" s="404">
        <v>12800.461538066798</v>
      </c>
      <c r="HP26" s="404">
        <v>12190.915750539809</v>
      </c>
      <c r="HQ26" s="404">
        <v>11610.395952895056</v>
      </c>
      <c r="HR26" s="404">
        <v>11057.519955138148</v>
      </c>
      <c r="HS26" s="404">
        <v>10530.971385845854</v>
      </c>
      <c r="HT26" s="404">
        <v>10029.496557948434</v>
      </c>
      <c r="HU26" s="404">
        <v>9551.9014837604118</v>
      </c>
      <c r="HV26" s="404">
        <v>9097.0490321527759</v>
      </c>
      <c r="HW26" s="404">
        <v>8663.8562210978798</v>
      </c>
      <c r="HX26" s="404">
        <v>8251.2916391408398</v>
      </c>
      <c r="HY26" s="404">
        <v>7858.3729896579416</v>
      </c>
      <c r="HZ26" s="404">
        <v>31464859.7119224</v>
      </c>
      <c r="IA26" s="404">
        <v>949289.68306398357</v>
      </c>
      <c r="IB26" s="408">
        <v>3.0169836819716907E-2</v>
      </c>
      <c r="IC26" s="410"/>
    </row>
    <row r="27" spans="1:237" ht="90" customHeight="1" x14ac:dyDescent="0.2">
      <c r="A27" s="161" t="s">
        <v>2267</v>
      </c>
      <c r="B27" s="150" t="s">
        <v>2515</v>
      </c>
      <c r="C27" s="150" t="s">
        <v>592</v>
      </c>
      <c r="D27" s="148">
        <v>1</v>
      </c>
      <c r="E27" s="150" t="s">
        <v>2602</v>
      </c>
      <c r="F27" s="151" t="s">
        <v>2603</v>
      </c>
      <c r="G27" s="151" t="s">
        <v>2604</v>
      </c>
      <c r="H27" s="151"/>
      <c r="I27" s="151" t="s">
        <v>2562</v>
      </c>
      <c r="J27" s="151">
        <v>40</v>
      </c>
      <c r="K27" s="227" t="s">
        <v>79</v>
      </c>
      <c r="L27" s="79">
        <v>60990</v>
      </c>
      <c r="M27" s="79" t="s">
        <v>2605</v>
      </c>
      <c r="N27" s="79" t="s">
        <v>81</v>
      </c>
      <c r="O27" s="13" t="s">
        <v>217</v>
      </c>
      <c r="P27" s="79" t="s">
        <v>225</v>
      </c>
      <c r="Q27" s="112" t="s">
        <v>100</v>
      </c>
      <c r="R27" s="79" t="s">
        <v>108</v>
      </c>
      <c r="S27" s="79" t="s">
        <v>99</v>
      </c>
      <c r="T27" s="79" t="s">
        <v>2034</v>
      </c>
      <c r="U27" s="79" t="s">
        <v>100</v>
      </c>
      <c r="V27" s="81">
        <v>1</v>
      </c>
      <c r="W27" s="149">
        <v>50000000</v>
      </c>
      <c r="X27" s="149">
        <v>1800000</v>
      </c>
      <c r="Y27" s="149">
        <v>0</v>
      </c>
      <c r="Z27" s="149">
        <v>0</v>
      </c>
      <c r="AA27" s="149">
        <v>280000</v>
      </c>
      <c r="AB27" s="149">
        <v>170000</v>
      </c>
      <c r="AC27" s="149">
        <v>1350000</v>
      </c>
      <c r="AD27" s="149">
        <v>8200000</v>
      </c>
      <c r="AE27" s="149">
        <v>20000000</v>
      </c>
      <c r="AF27" s="149">
        <v>20000000</v>
      </c>
      <c r="AG27" s="149">
        <v>0</v>
      </c>
      <c r="AH27" s="149">
        <v>0</v>
      </c>
      <c r="AI27" s="160" t="s">
        <v>2606</v>
      </c>
      <c r="AJ27" s="149">
        <v>0</v>
      </c>
      <c r="AK27" s="149">
        <v>0</v>
      </c>
      <c r="AL27" s="149">
        <v>0</v>
      </c>
      <c r="AM27" s="149">
        <v>0</v>
      </c>
      <c r="AN27" s="149">
        <v>0</v>
      </c>
      <c r="AO27" s="149">
        <v>0</v>
      </c>
      <c r="AP27" s="149">
        <v>0</v>
      </c>
      <c r="AQ27" s="149">
        <v>0</v>
      </c>
      <c r="AR27" s="149">
        <v>0</v>
      </c>
      <c r="AS27" s="149">
        <v>0</v>
      </c>
      <c r="AT27" s="149">
        <v>0</v>
      </c>
      <c r="AU27" s="151" t="s">
        <v>2607</v>
      </c>
      <c r="AV27" s="230">
        <v>0</v>
      </c>
      <c r="AW27" s="230">
        <v>1</v>
      </c>
      <c r="AX27" s="230" t="s">
        <v>3622</v>
      </c>
      <c r="AY27" s="141">
        <v>8</v>
      </c>
      <c r="AZ27" s="70">
        <v>1</v>
      </c>
      <c r="BA27" s="70">
        <v>1</v>
      </c>
      <c r="BB27" s="70">
        <v>1</v>
      </c>
      <c r="BC27" s="70">
        <v>1</v>
      </c>
      <c r="BD27" s="70">
        <v>1</v>
      </c>
      <c r="BE27" s="70">
        <v>0</v>
      </c>
      <c r="BF27" s="70">
        <v>0</v>
      </c>
      <c r="BG27" s="71">
        <v>0</v>
      </c>
      <c r="BH27" s="71">
        <v>1</v>
      </c>
      <c r="BI27" s="71">
        <v>0</v>
      </c>
      <c r="BJ27" s="71">
        <v>0</v>
      </c>
      <c r="BK27" s="71">
        <v>1</v>
      </c>
      <c r="BL27" s="70">
        <v>1</v>
      </c>
      <c r="BM27" s="70">
        <v>1</v>
      </c>
      <c r="BN27" s="70">
        <v>0</v>
      </c>
      <c r="BO27" s="70">
        <v>1</v>
      </c>
      <c r="BP27" s="403">
        <v>0</v>
      </c>
      <c r="BQ27" s="403">
        <v>0</v>
      </c>
      <c r="BR27" s="403">
        <v>280000</v>
      </c>
      <c r="BS27" s="403">
        <v>170000</v>
      </c>
      <c r="BT27" s="403">
        <v>1350000</v>
      </c>
      <c r="BU27" s="403">
        <v>8200000</v>
      </c>
      <c r="BV27" s="403">
        <v>20000000</v>
      </c>
      <c r="BW27" s="403">
        <v>20000000</v>
      </c>
      <c r="BX27" s="403">
        <v>0</v>
      </c>
      <c r="BY27" s="403">
        <v>0</v>
      </c>
      <c r="BZ27" s="401">
        <v>0</v>
      </c>
      <c r="CA27" s="401">
        <v>0</v>
      </c>
      <c r="CB27" s="401">
        <v>0</v>
      </c>
      <c r="CC27" s="401">
        <v>0</v>
      </c>
      <c r="CD27" s="401">
        <v>0</v>
      </c>
      <c r="CE27" s="401">
        <v>0</v>
      </c>
      <c r="CF27" s="401">
        <v>0</v>
      </c>
      <c r="CG27" s="401">
        <v>0</v>
      </c>
      <c r="CH27" s="401">
        <v>0</v>
      </c>
      <c r="CI27" s="401">
        <v>0</v>
      </c>
      <c r="CJ27" s="401">
        <v>0</v>
      </c>
      <c r="CK27" s="401">
        <v>0</v>
      </c>
      <c r="CL27" s="401">
        <v>0</v>
      </c>
      <c r="CM27" s="401">
        <v>0</v>
      </c>
      <c r="CN27" s="401">
        <v>0</v>
      </c>
      <c r="CO27" s="401">
        <v>0</v>
      </c>
      <c r="CP27" s="401">
        <v>0</v>
      </c>
      <c r="CQ27" s="401">
        <v>0</v>
      </c>
      <c r="CR27" s="401">
        <v>0</v>
      </c>
      <c r="CS27" s="401">
        <v>0</v>
      </c>
      <c r="CT27" s="401">
        <v>0</v>
      </c>
      <c r="CU27" s="401">
        <v>0</v>
      </c>
      <c r="CV27" s="401">
        <v>0</v>
      </c>
      <c r="CW27" s="401">
        <v>0</v>
      </c>
      <c r="CX27" s="401">
        <v>0</v>
      </c>
      <c r="CY27" s="401">
        <v>0</v>
      </c>
      <c r="CZ27" s="401">
        <v>0</v>
      </c>
      <c r="DA27" s="401">
        <v>0</v>
      </c>
      <c r="DB27" s="401">
        <v>0</v>
      </c>
      <c r="DC27" s="401">
        <v>0</v>
      </c>
      <c r="DD27" s="401">
        <v>0</v>
      </c>
      <c r="DE27" s="401">
        <v>0</v>
      </c>
      <c r="DF27" s="401">
        <v>0</v>
      </c>
      <c r="DG27" s="403">
        <v>60990</v>
      </c>
      <c r="DH27" s="403">
        <v>60990</v>
      </c>
      <c r="DI27" s="403">
        <v>60990</v>
      </c>
      <c r="DJ27" s="403">
        <v>60990</v>
      </c>
      <c r="DK27" s="403">
        <v>60990</v>
      </c>
      <c r="DL27" s="403">
        <v>60990</v>
      </c>
      <c r="DM27" s="403">
        <v>60990</v>
      </c>
      <c r="DN27" s="403">
        <v>60990</v>
      </c>
      <c r="DO27" s="403">
        <v>60990</v>
      </c>
      <c r="DP27" s="403">
        <v>60990</v>
      </c>
      <c r="DQ27" s="403">
        <v>60990</v>
      </c>
      <c r="DR27" s="403">
        <v>60990</v>
      </c>
      <c r="DS27" s="403">
        <v>60990</v>
      </c>
      <c r="DT27" s="403">
        <v>60990</v>
      </c>
      <c r="DU27" s="403">
        <v>60990</v>
      </c>
      <c r="DV27" s="403">
        <v>60990</v>
      </c>
      <c r="DW27" s="403">
        <v>60990</v>
      </c>
      <c r="DX27" s="403">
        <v>60990</v>
      </c>
      <c r="DY27" s="403">
        <v>60990</v>
      </c>
      <c r="DZ27" s="403">
        <v>60990</v>
      </c>
      <c r="EA27" s="403">
        <v>60990</v>
      </c>
      <c r="EB27" s="403">
        <v>60990</v>
      </c>
      <c r="EC27" s="403">
        <v>60990</v>
      </c>
      <c r="ED27" s="403">
        <v>60990</v>
      </c>
      <c r="EE27" s="403">
        <v>60990</v>
      </c>
      <c r="EF27" s="403">
        <v>60990</v>
      </c>
      <c r="EG27" s="403">
        <v>60990</v>
      </c>
      <c r="EH27" s="403">
        <v>60990</v>
      </c>
      <c r="EI27" s="403">
        <v>60990</v>
      </c>
      <c r="EJ27" s="403">
        <v>60990</v>
      </c>
      <c r="EK27" s="403">
        <v>60990</v>
      </c>
      <c r="EL27" s="403">
        <v>60990</v>
      </c>
      <c r="EM27" s="403">
        <v>60990</v>
      </c>
      <c r="EN27" s="403">
        <v>60990</v>
      </c>
      <c r="EO27" s="403">
        <v>60990</v>
      </c>
      <c r="EP27" s="403">
        <v>60990</v>
      </c>
      <c r="EQ27" s="403">
        <v>60990</v>
      </c>
      <c r="ER27" s="403">
        <v>60990</v>
      </c>
      <c r="ES27" s="403">
        <v>60990</v>
      </c>
      <c r="ET27" s="403">
        <v>60990</v>
      </c>
      <c r="EU27" s="403">
        <v>60990</v>
      </c>
      <c r="EV27" s="403">
        <v>60990</v>
      </c>
      <c r="EW27" s="403">
        <v>60990</v>
      </c>
      <c r="EX27" s="404">
        <v>253968.25396825396</v>
      </c>
      <c r="EY27" s="404">
        <v>146852.39175035091</v>
      </c>
      <c r="EZ27" s="404">
        <v>1110648.3409690408</v>
      </c>
      <c r="FA27" s="404">
        <v>6424914.5650413632</v>
      </c>
      <c r="FB27" s="404">
        <v>14924307.932732554</v>
      </c>
      <c r="FC27" s="404">
        <v>14213626.60260243</v>
      </c>
      <c r="FD27" s="404">
        <v>0</v>
      </c>
      <c r="FE27" s="404">
        <v>0</v>
      </c>
      <c r="FF27" s="404">
        <v>0</v>
      </c>
      <c r="FG27" s="404">
        <v>0</v>
      </c>
      <c r="FH27" s="404">
        <v>0</v>
      </c>
      <c r="FI27" s="404">
        <v>0</v>
      </c>
      <c r="FJ27" s="404">
        <v>0</v>
      </c>
      <c r="FK27" s="404">
        <v>0</v>
      </c>
      <c r="FL27" s="404">
        <v>0</v>
      </c>
      <c r="FM27" s="404">
        <v>0</v>
      </c>
      <c r="FN27" s="404">
        <v>0</v>
      </c>
      <c r="FO27" s="404">
        <v>0</v>
      </c>
      <c r="FP27" s="404">
        <v>0</v>
      </c>
      <c r="FQ27" s="404">
        <v>0</v>
      </c>
      <c r="FR27" s="404">
        <v>0</v>
      </c>
      <c r="FS27" s="404">
        <v>0</v>
      </c>
      <c r="FT27" s="404">
        <v>0</v>
      </c>
      <c r="FU27" s="404">
        <v>0</v>
      </c>
      <c r="FV27" s="404">
        <v>0</v>
      </c>
      <c r="FW27" s="404">
        <v>0</v>
      </c>
      <c r="FX27" s="404">
        <v>0</v>
      </c>
      <c r="FY27" s="404">
        <v>0</v>
      </c>
      <c r="FZ27" s="404">
        <v>0</v>
      </c>
      <c r="GA27" s="404">
        <v>0</v>
      </c>
      <c r="GB27" s="404">
        <v>0</v>
      </c>
      <c r="GC27" s="404">
        <v>0</v>
      </c>
      <c r="GD27" s="404">
        <v>0</v>
      </c>
      <c r="GE27" s="404">
        <v>0</v>
      </c>
      <c r="GF27" s="404">
        <v>0</v>
      </c>
      <c r="GG27" s="404">
        <v>0</v>
      </c>
      <c r="GH27" s="404">
        <v>0</v>
      </c>
      <c r="GI27" s="404">
        <v>0</v>
      </c>
      <c r="GJ27" s="404">
        <v>0</v>
      </c>
      <c r="GK27" s="404">
        <v>0</v>
      </c>
      <c r="GL27" s="404">
        <v>55319.727891156457</v>
      </c>
      <c r="GM27" s="404">
        <v>52685.45513443472</v>
      </c>
      <c r="GN27" s="404">
        <v>50176.623937556884</v>
      </c>
      <c r="GO27" s="404">
        <v>47787.260892911312</v>
      </c>
      <c r="GP27" s="404">
        <v>45511.677040867922</v>
      </c>
      <c r="GQ27" s="404">
        <v>43344.454324636106</v>
      </c>
      <c r="GR27" s="404">
        <v>41280.43269012963</v>
      </c>
      <c r="GS27" s="404">
        <v>39314.697800123453</v>
      </c>
      <c r="GT27" s="404">
        <v>37442.569333450912</v>
      </c>
      <c r="GU27" s="404">
        <v>35659.589841381814</v>
      </c>
      <c r="GV27" s="404">
        <v>33961.514134649355</v>
      </c>
      <c r="GW27" s="404">
        <v>32344.299175856522</v>
      </c>
      <c r="GX27" s="404">
        <v>30804.094453196696</v>
      </c>
      <c r="GY27" s="404">
        <v>29337.232812568272</v>
      </c>
      <c r="GZ27" s="404">
        <v>27940.221726255499</v>
      </c>
      <c r="HA27" s="404">
        <v>26609.734977386186</v>
      </c>
      <c r="HB27" s="404">
        <v>25342.604740367799</v>
      </c>
      <c r="HC27" s="404">
        <v>24135.814038445522</v>
      </c>
      <c r="HD27" s="404">
        <v>22986.489560424307</v>
      </c>
      <c r="HE27" s="404">
        <v>21891.894819451722</v>
      </c>
      <c r="HF27" s="404">
        <v>20849.423637573069</v>
      </c>
      <c r="HG27" s="404">
        <v>19856.593940545776</v>
      </c>
      <c r="HH27" s="404">
        <v>18911.041848138837</v>
      </c>
      <c r="HI27" s="404">
        <v>18010.516045846511</v>
      </c>
      <c r="HJ27" s="404">
        <v>17152.872424615725</v>
      </c>
      <c r="HK27" s="404">
        <v>16336.068975824497</v>
      </c>
      <c r="HL27" s="404">
        <v>15558.160929356667</v>
      </c>
      <c r="HM27" s="404">
        <v>14817.296123196822</v>
      </c>
      <c r="HN27" s="404">
        <v>14111.710593520787</v>
      </c>
      <c r="HO27" s="404">
        <v>13439.724374781697</v>
      </c>
      <c r="HP27" s="404">
        <v>12799.737499792094</v>
      </c>
      <c r="HQ27" s="404">
        <v>12190.226190278185</v>
      </c>
      <c r="HR27" s="404">
        <v>11609.739228836366</v>
      </c>
      <c r="HS27" s="404">
        <v>11056.894503653681</v>
      </c>
      <c r="HT27" s="404">
        <v>10530.375717765412</v>
      </c>
      <c r="HU27" s="404">
        <v>10028.929255014677</v>
      </c>
      <c r="HV27" s="404">
        <v>9551.361195252075</v>
      </c>
      <c r="HW27" s="404">
        <v>9096.5344716686413</v>
      </c>
      <c r="HX27" s="404">
        <v>8663.3661634939454</v>
      </c>
      <c r="HY27" s="404">
        <v>8250.8249176132795</v>
      </c>
      <c r="HZ27" s="404">
        <v>37074318.087063991</v>
      </c>
      <c r="IA27" s="404">
        <v>996697.78736202</v>
      </c>
      <c r="IB27" s="408">
        <v>2.6883779359647583E-2</v>
      </c>
      <c r="IC27" s="410"/>
    </row>
    <row r="28" spans="1:237" ht="90" customHeight="1" x14ac:dyDescent="0.2">
      <c r="A28" s="137" t="s">
        <v>1436</v>
      </c>
      <c r="B28" s="138" t="s">
        <v>1437</v>
      </c>
      <c r="C28" s="138" t="s">
        <v>1492</v>
      </c>
      <c r="D28" s="121">
        <v>12</v>
      </c>
      <c r="E28" s="138" t="s">
        <v>1493</v>
      </c>
      <c r="F28" s="118" t="s">
        <v>1494</v>
      </c>
      <c r="G28" s="118" t="s">
        <v>1495</v>
      </c>
      <c r="H28" s="118"/>
      <c r="I28" s="118" t="s">
        <v>1496</v>
      </c>
      <c r="J28" s="118">
        <v>40</v>
      </c>
      <c r="K28" s="95" t="s">
        <v>206</v>
      </c>
      <c r="L28" s="142">
        <v>6217</v>
      </c>
      <c r="M28" s="142" t="s">
        <v>1497</v>
      </c>
      <c r="N28" s="142" t="s">
        <v>81</v>
      </c>
      <c r="O28" s="142" t="s">
        <v>454</v>
      </c>
      <c r="P28" s="142" t="s">
        <v>456</v>
      </c>
      <c r="Q28" s="79" t="s">
        <v>87</v>
      </c>
      <c r="R28" s="142" t="s">
        <v>108</v>
      </c>
      <c r="S28" s="142" t="s">
        <v>99</v>
      </c>
      <c r="T28" s="142" t="s">
        <v>866</v>
      </c>
      <c r="U28" s="142" t="s">
        <v>100</v>
      </c>
      <c r="V28" s="117">
        <v>1</v>
      </c>
      <c r="W28" s="136">
        <v>4500000</v>
      </c>
      <c r="X28" s="136">
        <v>0</v>
      </c>
      <c r="Y28" s="136">
        <v>0</v>
      </c>
      <c r="Z28" s="136">
        <v>0</v>
      </c>
      <c r="AA28" s="136">
        <v>0</v>
      </c>
      <c r="AB28" s="136">
        <v>4500000</v>
      </c>
      <c r="AC28" s="136">
        <v>0</v>
      </c>
      <c r="AD28" s="136">
        <v>0</v>
      </c>
      <c r="AE28" s="139">
        <v>0</v>
      </c>
      <c r="AF28" s="139">
        <v>0</v>
      </c>
      <c r="AG28" s="139">
        <v>0</v>
      </c>
      <c r="AH28" s="139">
        <v>0</v>
      </c>
      <c r="AI28" s="142" t="s">
        <v>88</v>
      </c>
      <c r="AJ28" s="134">
        <v>0</v>
      </c>
      <c r="AK28" s="136">
        <v>0</v>
      </c>
      <c r="AL28" s="136">
        <v>0</v>
      </c>
      <c r="AM28" s="136">
        <v>0</v>
      </c>
      <c r="AN28" s="136">
        <v>0</v>
      </c>
      <c r="AO28" s="136">
        <v>0</v>
      </c>
      <c r="AP28" s="136">
        <v>0</v>
      </c>
      <c r="AQ28" s="139">
        <v>0</v>
      </c>
      <c r="AR28" s="139">
        <v>0</v>
      </c>
      <c r="AS28" s="139">
        <v>0</v>
      </c>
      <c r="AT28" s="139">
        <v>0</v>
      </c>
      <c r="AU28" s="118"/>
      <c r="AV28" s="230">
        <v>0</v>
      </c>
      <c r="AW28" s="230">
        <v>1</v>
      </c>
      <c r="AX28" s="230" t="s">
        <v>3617</v>
      </c>
      <c r="AY28" s="141">
        <v>8</v>
      </c>
      <c r="AZ28" s="70">
        <v>1</v>
      </c>
      <c r="BA28" s="70">
        <v>1</v>
      </c>
      <c r="BB28" s="70">
        <v>1</v>
      </c>
      <c r="BC28" s="70">
        <v>1</v>
      </c>
      <c r="BD28" s="70">
        <v>1</v>
      </c>
      <c r="BE28" s="70">
        <v>0</v>
      </c>
      <c r="BF28" s="70">
        <v>0</v>
      </c>
      <c r="BG28" s="71">
        <v>0</v>
      </c>
      <c r="BH28" s="71">
        <v>1</v>
      </c>
      <c r="BI28" s="71">
        <v>0</v>
      </c>
      <c r="BJ28" s="71">
        <v>0</v>
      </c>
      <c r="BK28" s="71">
        <v>1</v>
      </c>
      <c r="BL28" s="70">
        <v>1</v>
      </c>
      <c r="BM28" s="70">
        <v>1</v>
      </c>
      <c r="BN28" s="70">
        <v>0</v>
      </c>
      <c r="BO28" s="70">
        <v>1</v>
      </c>
      <c r="BP28" s="403">
        <v>0</v>
      </c>
      <c r="BQ28" s="403">
        <v>0</v>
      </c>
      <c r="BR28" s="403">
        <v>0</v>
      </c>
      <c r="BS28" s="403">
        <v>4500000</v>
      </c>
      <c r="BT28" s="403">
        <v>0</v>
      </c>
      <c r="BU28" s="403">
        <v>0</v>
      </c>
      <c r="BV28" s="403">
        <v>0</v>
      </c>
      <c r="BW28" s="403">
        <v>0</v>
      </c>
      <c r="BX28" s="403">
        <v>0</v>
      </c>
      <c r="BY28" s="403">
        <v>0</v>
      </c>
      <c r="BZ28" s="401">
        <v>0</v>
      </c>
      <c r="CA28" s="401">
        <v>0</v>
      </c>
      <c r="CB28" s="401">
        <v>0</v>
      </c>
      <c r="CC28" s="401">
        <v>0</v>
      </c>
      <c r="CD28" s="401">
        <v>0</v>
      </c>
      <c r="CE28" s="401">
        <v>0</v>
      </c>
      <c r="CF28" s="401">
        <v>0</v>
      </c>
      <c r="CG28" s="401">
        <v>0</v>
      </c>
      <c r="CH28" s="401">
        <v>0</v>
      </c>
      <c r="CI28" s="401">
        <v>0</v>
      </c>
      <c r="CJ28" s="401">
        <v>0</v>
      </c>
      <c r="CK28" s="401">
        <v>0</v>
      </c>
      <c r="CL28" s="401">
        <v>0</v>
      </c>
      <c r="CM28" s="401">
        <v>0</v>
      </c>
      <c r="CN28" s="401">
        <v>0</v>
      </c>
      <c r="CO28" s="401">
        <v>0</v>
      </c>
      <c r="CP28" s="401">
        <v>0</v>
      </c>
      <c r="CQ28" s="401">
        <v>0</v>
      </c>
      <c r="CR28" s="401">
        <v>0</v>
      </c>
      <c r="CS28" s="401">
        <v>0</v>
      </c>
      <c r="CT28" s="401">
        <v>0</v>
      </c>
      <c r="CU28" s="401">
        <v>0</v>
      </c>
      <c r="CV28" s="401">
        <v>0</v>
      </c>
      <c r="CW28" s="401">
        <v>0</v>
      </c>
      <c r="CX28" s="401">
        <v>0</v>
      </c>
      <c r="CY28" s="401">
        <v>0</v>
      </c>
      <c r="CZ28" s="401">
        <v>0</v>
      </c>
      <c r="DA28" s="401">
        <v>0</v>
      </c>
      <c r="DB28" s="401">
        <v>0</v>
      </c>
      <c r="DC28" s="401">
        <v>0</v>
      </c>
      <c r="DD28" s="401">
        <v>0</v>
      </c>
      <c r="DE28" s="401">
        <v>0</v>
      </c>
      <c r="DF28" s="401">
        <v>0</v>
      </c>
      <c r="DG28" s="403">
        <v>6217</v>
      </c>
      <c r="DH28" s="403">
        <v>6217</v>
      </c>
      <c r="DI28" s="403">
        <v>6217</v>
      </c>
      <c r="DJ28" s="403">
        <v>6217</v>
      </c>
      <c r="DK28" s="403">
        <v>6217</v>
      </c>
      <c r="DL28" s="403">
        <v>6217</v>
      </c>
      <c r="DM28" s="403">
        <v>6217</v>
      </c>
      <c r="DN28" s="403">
        <v>6217</v>
      </c>
      <c r="DO28" s="403">
        <v>6217</v>
      </c>
      <c r="DP28" s="403">
        <v>6217</v>
      </c>
      <c r="DQ28" s="403">
        <v>6217</v>
      </c>
      <c r="DR28" s="403">
        <v>6217</v>
      </c>
      <c r="DS28" s="403">
        <v>6217</v>
      </c>
      <c r="DT28" s="403">
        <v>6217</v>
      </c>
      <c r="DU28" s="403">
        <v>6217</v>
      </c>
      <c r="DV28" s="403">
        <v>6217</v>
      </c>
      <c r="DW28" s="403">
        <v>6217</v>
      </c>
      <c r="DX28" s="403">
        <v>6217</v>
      </c>
      <c r="DY28" s="403">
        <v>6217</v>
      </c>
      <c r="DZ28" s="403">
        <v>6217</v>
      </c>
      <c r="EA28" s="403">
        <v>6217</v>
      </c>
      <c r="EB28" s="403">
        <v>6217</v>
      </c>
      <c r="EC28" s="403">
        <v>6217</v>
      </c>
      <c r="ED28" s="403">
        <v>6217</v>
      </c>
      <c r="EE28" s="403">
        <v>6217</v>
      </c>
      <c r="EF28" s="403">
        <v>6217</v>
      </c>
      <c r="EG28" s="403">
        <v>6217</v>
      </c>
      <c r="EH28" s="403">
        <v>6217</v>
      </c>
      <c r="EI28" s="403">
        <v>6217</v>
      </c>
      <c r="EJ28" s="403">
        <v>6217</v>
      </c>
      <c r="EK28" s="403">
        <v>6217</v>
      </c>
      <c r="EL28" s="403">
        <v>6217</v>
      </c>
      <c r="EM28" s="403">
        <v>6217</v>
      </c>
      <c r="EN28" s="403">
        <v>6217</v>
      </c>
      <c r="EO28" s="403">
        <v>6217</v>
      </c>
      <c r="EP28" s="403">
        <v>6217</v>
      </c>
      <c r="EQ28" s="403">
        <v>6217</v>
      </c>
      <c r="ER28" s="403">
        <v>6217</v>
      </c>
      <c r="ES28" s="403">
        <v>6217</v>
      </c>
      <c r="ET28" s="403">
        <v>6217</v>
      </c>
      <c r="EU28" s="403">
        <v>6217</v>
      </c>
      <c r="EV28" s="403">
        <v>6217</v>
      </c>
      <c r="EW28" s="403">
        <v>6217</v>
      </c>
      <c r="EX28" s="404">
        <v>0</v>
      </c>
      <c r="EY28" s="404">
        <v>3887269.1933916421</v>
      </c>
      <c r="EZ28" s="404">
        <v>0</v>
      </c>
      <c r="FA28" s="404">
        <v>0</v>
      </c>
      <c r="FB28" s="404">
        <v>0</v>
      </c>
      <c r="FC28" s="404">
        <v>0</v>
      </c>
      <c r="FD28" s="404">
        <v>0</v>
      </c>
      <c r="FE28" s="404">
        <v>0</v>
      </c>
      <c r="FF28" s="404">
        <v>0</v>
      </c>
      <c r="FG28" s="404">
        <v>0</v>
      </c>
      <c r="FH28" s="404">
        <v>0</v>
      </c>
      <c r="FI28" s="404">
        <v>0</v>
      </c>
      <c r="FJ28" s="404">
        <v>0</v>
      </c>
      <c r="FK28" s="404">
        <v>0</v>
      </c>
      <c r="FL28" s="404">
        <v>0</v>
      </c>
      <c r="FM28" s="404">
        <v>0</v>
      </c>
      <c r="FN28" s="404">
        <v>0</v>
      </c>
      <c r="FO28" s="404">
        <v>0</v>
      </c>
      <c r="FP28" s="404">
        <v>0</v>
      </c>
      <c r="FQ28" s="404">
        <v>0</v>
      </c>
      <c r="FR28" s="404">
        <v>0</v>
      </c>
      <c r="FS28" s="404">
        <v>0</v>
      </c>
      <c r="FT28" s="404">
        <v>0</v>
      </c>
      <c r="FU28" s="404">
        <v>0</v>
      </c>
      <c r="FV28" s="404">
        <v>0</v>
      </c>
      <c r="FW28" s="404">
        <v>0</v>
      </c>
      <c r="FX28" s="404">
        <v>0</v>
      </c>
      <c r="FY28" s="404">
        <v>0</v>
      </c>
      <c r="FZ28" s="404">
        <v>0</v>
      </c>
      <c r="GA28" s="404">
        <v>0</v>
      </c>
      <c r="GB28" s="404">
        <v>0</v>
      </c>
      <c r="GC28" s="404">
        <v>0</v>
      </c>
      <c r="GD28" s="404">
        <v>0</v>
      </c>
      <c r="GE28" s="404">
        <v>0</v>
      </c>
      <c r="GF28" s="404">
        <v>0</v>
      </c>
      <c r="GG28" s="404">
        <v>0</v>
      </c>
      <c r="GH28" s="404">
        <v>0</v>
      </c>
      <c r="GI28" s="404">
        <v>0</v>
      </c>
      <c r="GJ28" s="404">
        <v>0</v>
      </c>
      <c r="GK28" s="404">
        <v>0</v>
      </c>
      <c r="GL28" s="404">
        <v>5639.0022675736964</v>
      </c>
      <c r="GM28" s="404">
        <v>5370.478350070186</v>
      </c>
      <c r="GN28" s="404">
        <v>5114.7412857811305</v>
      </c>
      <c r="GO28" s="404">
        <v>4871.1821769344097</v>
      </c>
      <c r="GP28" s="404">
        <v>4639.2211208899143</v>
      </c>
      <c r="GQ28" s="404">
        <v>4418.305829418965</v>
      </c>
      <c r="GR28" s="404">
        <v>4207.9103137323482</v>
      </c>
      <c r="GS28" s="404">
        <v>4007.5336321260456</v>
      </c>
      <c r="GT28" s="404">
        <v>3816.6986972629006</v>
      </c>
      <c r="GU28" s="404">
        <v>3634.9511402503813</v>
      </c>
      <c r="GV28" s="404">
        <v>3461.8582288098874</v>
      </c>
      <c r="GW28" s="404">
        <v>3297.0078369617968</v>
      </c>
      <c r="GX28" s="404">
        <v>3140.0074637731409</v>
      </c>
      <c r="GY28" s="404">
        <v>2990.4832988315616</v>
      </c>
      <c r="GZ28" s="404">
        <v>2848.079332220535</v>
      </c>
      <c r="HA28" s="404">
        <v>2712.4565068766997</v>
      </c>
      <c r="HB28" s="404">
        <v>2583.2919113111429</v>
      </c>
      <c r="HC28" s="404">
        <v>2460.2780107725171</v>
      </c>
      <c r="HD28" s="404">
        <v>2343.1219150214447</v>
      </c>
      <c r="HE28" s="404">
        <v>2231.5446809728046</v>
      </c>
      <c r="HF28" s="404">
        <v>2125.2806485455285</v>
      </c>
      <c r="HG28" s="404">
        <v>2024.0768081385979</v>
      </c>
      <c r="HH28" s="404">
        <v>1927.6921982272363</v>
      </c>
      <c r="HI28" s="404">
        <v>1835.8973316449869</v>
      </c>
      <c r="HJ28" s="404">
        <v>1748.4736491857018</v>
      </c>
      <c r="HK28" s="404">
        <v>1665.2129992244777</v>
      </c>
      <c r="HL28" s="404">
        <v>1585.9171421185506</v>
      </c>
      <c r="HM28" s="404">
        <v>1510.397278208143</v>
      </c>
      <c r="HN28" s="404">
        <v>1438.4735982934701</v>
      </c>
      <c r="HO28" s="404">
        <v>1369.97485551759</v>
      </c>
      <c r="HP28" s="404">
        <v>1304.7379576358001</v>
      </c>
      <c r="HQ28" s="404">
        <v>1242.6075787007619</v>
      </c>
      <c r="HR28" s="404">
        <v>1183.4357892388209</v>
      </c>
      <c r="HS28" s="404">
        <v>1127.0817040369723</v>
      </c>
      <c r="HT28" s="404">
        <v>1073.4111467018784</v>
      </c>
      <c r="HU28" s="404">
        <v>1022.296330192265</v>
      </c>
      <c r="HV28" s="404">
        <v>973.61555256406211</v>
      </c>
      <c r="HW28" s="404">
        <v>927.25290720386852</v>
      </c>
      <c r="HX28" s="404">
        <v>883.09800686082724</v>
      </c>
      <c r="HY28" s="404">
        <v>841.04572081983542</v>
      </c>
      <c r="HZ28" s="404">
        <v>3887269.1933916421</v>
      </c>
      <c r="IA28" s="404">
        <v>101598.13320265088</v>
      </c>
      <c r="IB28" s="408">
        <v>2.613611976638194E-2</v>
      </c>
      <c r="IC28" s="410"/>
    </row>
    <row r="29" spans="1:237" ht="90" customHeight="1" x14ac:dyDescent="0.2">
      <c r="A29" s="161" t="s">
        <v>2267</v>
      </c>
      <c r="B29" s="150" t="s">
        <v>2745</v>
      </c>
      <c r="C29" s="150" t="s">
        <v>2202</v>
      </c>
      <c r="D29" s="148">
        <v>2</v>
      </c>
      <c r="E29" s="150" t="s">
        <v>2746</v>
      </c>
      <c r="F29" s="151" t="s">
        <v>2747</v>
      </c>
      <c r="G29" s="151" t="s">
        <v>2748</v>
      </c>
      <c r="H29" s="79"/>
      <c r="I29" s="151" t="s">
        <v>316</v>
      </c>
      <c r="J29" s="151">
        <v>40</v>
      </c>
      <c r="K29" s="227" t="s">
        <v>79</v>
      </c>
      <c r="L29" s="159">
        <v>55326</v>
      </c>
      <c r="M29" s="79" t="s">
        <v>2749</v>
      </c>
      <c r="N29" s="79" t="s">
        <v>96</v>
      </c>
      <c r="O29" s="380" t="s">
        <v>217</v>
      </c>
      <c r="P29" s="379" t="s">
        <v>2750</v>
      </c>
      <c r="Q29" s="112" t="s">
        <v>87</v>
      </c>
      <c r="R29" s="79" t="s">
        <v>108</v>
      </c>
      <c r="S29" s="79" t="s">
        <v>191</v>
      </c>
      <c r="T29" s="79" t="s">
        <v>385</v>
      </c>
      <c r="U29" s="79" t="s">
        <v>87</v>
      </c>
      <c r="V29" s="81">
        <v>1</v>
      </c>
      <c r="W29" s="149">
        <v>44480000</v>
      </c>
      <c r="X29" s="149">
        <v>480000</v>
      </c>
      <c r="Y29" s="149">
        <v>0</v>
      </c>
      <c r="Z29" s="149">
        <v>0</v>
      </c>
      <c r="AA29" s="149">
        <v>480000</v>
      </c>
      <c r="AB29" s="149">
        <v>12000000</v>
      </c>
      <c r="AC29" s="149">
        <v>15000000</v>
      </c>
      <c r="AD29" s="149">
        <v>15000000</v>
      </c>
      <c r="AE29" s="149">
        <v>2000000</v>
      </c>
      <c r="AF29" s="149">
        <v>0</v>
      </c>
      <c r="AG29" s="149">
        <v>0</v>
      </c>
      <c r="AH29" s="149">
        <v>0</v>
      </c>
      <c r="AI29" s="88" t="s">
        <v>2751</v>
      </c>
      <c r="AJ29" s="149">
        <v>6720000</v>
      </c>
      <c r="AK29" s="149">
        <v>0</v>
      </c>
      <c r="AL29" s="149">
        <v>0</v>
      </c>
      <c r="AM29" s="149">
        <v>1500000</v>
      </c>
      <c r="AN29" s="149">
        <v>1000000</v>
      </c>
      <c r="AO29" s="149">
        <v>1600000</v>
      </c>
      <c r="AP29" s="149">
        <v>2620000</v>
      </c>
      <c r="AQ29" s="149">
        <v>0</v>
      </c>
      <c r="AR29" s="149">
        <v>0</v>
      </c>
      <c r="AS29" s="149">
        <v>0</v>
      </c>
      <c r="AT29" s="149">
        <v>0</v>
      </c>
      <c r="AU29" s="151" t="s">
        <v>2752</v>
      </c>
      <c r="AV29" s="230">
        <v>0</v>
      </c>
      <c r="AW29" s="230">
        <v>1</v>
      </c>
      <c r="AX29" s="230" t="s">
        <v>3621</v>
      </c>
      <c r="AY29" s="141">
        <v>6</v>
      </c>
      <c r="AZ29" s="70">
        <v>1</v>
      </c>
      <c r="BA29" s="70">
        <v>1</v>
      </c>
      <c r="BB29" s="70">
        <v>1</v>
      </c>
      <c r="BC29" s="70">
        <v>1</v>
      </c>
      <c r="BD29" s="70">
        <v>1</v>
      </c>
      <c r="BE29" s="70">
        <v>0</v>
      </c>
      <c r="BF29" s="70">
        <v>0</v>
      </c>
      <c r="BG29" s="71">
        <v>0</v>
      </c>
      <c r="BH29" s="71">
        <v>0</v>
      </c>
      <c r="BI29" s="71">
        <v>0</v>
      </c>
      <c r="BJ29" s="71">
        <v>0</v>
      </c>
      <c r="BK29" s="71">
        <v>0</v>
      </c>
      <c r="BL29" s="70">
        <v>1</v>
      </c>
      <c r="BM29" s="70">
        <v>0</v>
      </c>
      <c r="BN29" s="70">
        <v>0</v>
      </c>
      <c r="BO29" s="70">
        <v>0</v>
      </c>
      <c r="BP29" s="403">
        <v>0</v>
      </c>
      <c r="BQ29" s="403">
        <v>0</v>
      </c>
      <c r="BR29" s="403">
        <v>1980000</v>
      </c>
      <c r="BS29" s="403">
        <v>13000000</v>
      </c>
      <c r="BT29" s="403">
        <v>16600000</v>
      </c>
      <c r="BU29" s="403">
        <v>17620000</v>
      </c>
      <c r="BV29" s="403">
        <v>2000000</v>
      </c>
      <c r="BW29" s="403">
        <v>0</v>
      </c>
      <c r="BX29" s="403">
        <v>0</v>
      </c>
      <c r="BY29" s="403">
        <v>0</v>
      </c>
      <c r="BZ29" s="401">
        <v>0</v>
      </c>
      <c r="CA29" s="401">
        <v>0</v>
      </c>
      <c r="CB29" s="401">
        <v>0</v>
      </c>
      <c r="CC29" s="401">
        <v>0</v>
      </c>
      <c r="CD29" s="401">
        <v>0</v>
      </c>
      <c r="CE29" s="401">
        <v>0</v>
      </c>
      <c r="CF29" s="401">
        <v>0</v>
      </c>
      <c r="CG29" s="401">
        <v>0</v>
      </c>
      <c r="CH29" s="401">
        <v>0</v>
      </c>
      <c r="CI29" s="401">
        <v>0</v>
      </c>
      <c r="CJ29" s="401">
        <v>0</v>
      </c>
      <c r="CK29" s="401">
        <v>0</v>
      </c>
      <c r="CL29" s="401">
        <v>0</v>
      </c>
      <c r="CM29" s="401">
        <v>0</v>
      </c>
      <c r="CN29" s="401">
        <v>0</v>
      </c>
      <c r="CO29" s="401">
        <v>0</v>
      </c>
      <c r="CP29" s="401">
        <v>0</v>
      </c>
      <c r="CQ29" s="401">
        <v>0</v>
      </c>
      <c r="CR29" s="401">
        <v>0</v>
      </c>
      <c r="CS29" s="401">
        <v>0</v>
      </c>
      <c r="CT29" s="401">
        <v>0</v>
      </c>
      <c r="CU29" s="401">
        <v>0</v>
      </c>
      <c r="CV29" s="401">
        <v>0</v>
      </c>
      <c r="CW29" s="401">
        <v>0</v>
      </c>
      <c r="CX29" s="401">
        <v>0</v>
      </c>
      <c r="CY29" s="401">
        <v>0</v>
      </c>
      <c r="CZ29" s="401">
        <v>0</v>
      </c>
      <c r="DA29" s="401">
        <v>0</v>
      </c>
      <c r="DB29" s="401">
        <v>0</v>
      </c>
      <c r="DC29" s="401">
        <v>0</v>
      </c>
      <c r="DD29" s="401">
        <v>0</v>
      </c>
      <c r="DE29" s="401">
        <v>0</v>
      </c>
      <c r="DF29" s="401">
        <v>0</v>
      </c>
      <c r="DG29" s="403">
        <v>55326</v>
      </c>
      <c r="DH29" s="403">
        <v>55326</v>
      </c>
      <c r="DI29" s="403">
        <v>55326</v>
      </c>
      <c r="DJ29" s="403">
        <v>55326</v>
      </c>
      <c r="DK29" s="403">
        <v>55326</v>
      </c>
      <c r="DL29" s="403">
        <v>55326</v>
      </c>
      <c r="DM29" s="403">
        <v>55326</v>
      </c>
      <c r="DN29" s="403">
        <v>55326</v>
      </c>
      <c r="DO29" s="403">
        <v>55326</v>
      </c>
      <c r="DP29" s="403">
        <v>55326</v>
      </c>
      <c r="DQ29" s="403">
        <v>55326</v>
      </c>
      <c r="DR29" s="403">
        <v>55326</v>
      </c>
      <c r="DS29" s="403">
        <v>55326</v>
      </c>
      <c r="DT29" s="403">
        <v>55326</v>
      </c>
      <c r="DU29" s="403">
        <v>55326</v>
      </c>
      <c r="DV29" s="403">
        <v>55326</v>
      </c>
      <c r="DW29" s="403">
        <v>55326</v>
      </c>
      <c r="DX29" s="403">
        <v>55326</v>
      </c>
      <c r="DY29" s="403">
        <v>55326</v>
      </c>
      <c r="DZ29" s="403">
        <v>55326</v>
      </c>
      <c r="EA29" s="403">
        <v>55326</v>
      </c>
      <c r="EB29" s="403">
        <v>55326</v>
      </c>
      <c r="EC29" s="403">
        <v>55326</v>
      </c>
      <c r="ED29" s="403">
        <v>55326</v>
      </c>
      <c r="EE29" s="403">
        <v>55326</v>
      </c>
      <c r="EF29" s="403">
        <v>55326</v>
      </c>
      <c r="EG29" s="403">
        <v>55326</v>
      </c>
      <c r="EH29" s="403">
        <v>55326</v>
      </c>
      <c r="EI29" s="403">
        <v>55326</v>
      </c>
      <c r="EJ29" s="403">
        <v>55326</v>
      </c>
      <c r="EK29" s="403">
        <v>55326</v>
      </c>
      <c r="EL29" s="403">
        <v>55326</v>
      </c>
      <c r="EM29" s="403">
        <v>55326</v>
      </c>
      <c r="EN29" s="403">
        <v>55326</v>
      </c>
      <c r="EO29" s="403">
        <v>55326</v>
      </c>
      <c r="EP29" s="403">
        <v>55326</v>
      </c>
      <c r="EQ29" s="403">
        <v>55326</v>
      </c>
      <c r="ER29" s="403">
        <v>55326</v>
      </c>
      <c r="ES29" s="403">
        <v>55326</v>
      </c>
      <c r="ET29" s="403">
        <v>55326</v>
      </c>
      <c r="EU29" s="403">
        <v>55326</v>
      </c>
      <c r="EV29" s="403">
        <v>55326</v>
      </c>
      <c r="EW29" s="403">
        <v>55326</v>
      </c>
      <c r="EX29" s="404">
        <v>1795918.3673469387</v>
      </c>
      <c r="EY29" s="404">
        <v>11229888.780909188</v>
      </c>
      <c r="EZ29" s="404">
        <v>13656861.081545241</v>
      </c>
      <c r="FA29" s="404">
        <v>13805731.053174246</v>
      </c>
      <c r="FB29" s="404">
        <v>1492430.7932732552</v>
      </c>
      <c r="FC29" s="404">
        <v>0</v>
      </c>
      <c r="FD29" s="404">
        <v>0</v>
      </c>
      <c r="FE29" s="404">
        <v>0</v>
      </c>
      <c r="FF29" s="404">
        <v>0</v>
      </c>
      <c r="FG29" s="404">
        <v>0</v>
      </c>
      <c r="FH29" s="404">
        <v>0</v>
      </c>
      <c r="FI29" s="404">
        <v>0</v>
      </c>
      <c r="FJ29" s="404">
        <v>0</v>
      </c>
      <c r="FK29" s="404">
        <v>0</v>
      </c>
      <c r="FL29" s="404">
        <v>0</v>
      </c>
      <c r="FM29" s="404">
        <v>0</v>
      </c>
      <c r="FN29" s="404">
        <v>0</v>
      </c>
      <c r="FO29" s="404">
        <v>0</v>
      </c>
      <c r="FP29" s="404">
        <v>0</v>
      </c>
      <c r="FQ29" s="404">
        <v>0</v>
      </c>
      <c r="FR29" s="404">
        <v>0</v>
      </c>
      <c r="FS29" s="404">
        <v>0</v>
      </c>
      <c r="FT29" s="404">
        <v>0</v>
      </c>
      <c r="FU29" s="404">
        <v>0</v>
      </c>
      <c r="FV29" s="404">
        <v>0</v>
      </c>
      <c r="FW29" s="404">
        <v>0</v>
      </c>
      <c r="FX29" s="404">
        <v>0</v>
      </c>
      <c r="FY29" s="404">
        <v>0</v>
      </c>
      <c r="FZ29" s="404">
        <v>0</v>
      </c>
      <c r="GA29" s="404">
        <v>0</v>
      </c>
      <c r="GB29" s="404">
        <v>0</v>
      </c>
      <c r="GC29" s="404">
        <v>0</v>
      </c>
      <c r="GD29" s="404">
        <v>0</v>
      </c>
      <c r="GE29" s="404">
        <v>0</v>
      </c>
      <c r="GF29" s="404">
        <v>0</v>
      </c>
      <c r="GG29" s="404">
        <v>0</v>
      </c>
      <c r="GH29" s="404">
        <v>0</v>
      </c>
      <c r="GI29" s="404">
        <v>0</v>
      </c>
      <c r="GJ29" s="404">
        <v>0</v>
      </c>
      <c r="GK29" s="404">
        <v>0</v>
      </c>
      <c r="GL29" s="404">
        <v>50182.312925170067</v>
      </c>
      <c r="GM29" s="404">
        <v>47792.678976352443</v>
      </c>
      <c r="GN29" s="404">
        <v>45516.837120335666</v>
      </c>
      <c r="GO29" s="404">
        <v>43349.368686033959</v>
      </c>
      <c r="GP29" s="404">
        <v>41285.113034318063</v>
      </c>
      <c r="GQ29" s="404">
        <v>39319.155270779098</v>
      </c>
      <c r="GR29" s="404">
        <v>37446.814543599146</v>
      </c>
      <c r="GS29" s="404">
        <v>35663.632898665855</v>
      </c>
      <c r="GT29" s="404">
        <v>33965.364665396053</v>
      </c>
      <c r="GU29" s="404">
        <v>32347.966347996236</v>
      </c>
      <c r="GV29" s="404">
        <v>30807.586998091658</v>
      </c>
      <c r="GW29" s="404">
        <v>29340.559045801572</v>
      </c>
      <c r="GX29" s="404">
        <v>27943.389567430077</v>
      </c>
      <c r="GY29" s="404">
        <v>26612.751968981018</v>
      </c>
      <c r="GZ29" s="404">
        <v>25345.47806569621</v>
      </c>
      <c r="HA29" s="404">
        <v>24138.550538758289</v>
      </c>
      <c r="HB29" s="404">
        <v>22989.095751198372</v>
      </c>
      <c r="HC29" s="404">
        <v>21894.376905903213</v>
      </c>
      <c r="HD29" s="404">
        <v>20851.787529431633</v>
      </c>
      <c r="HE29" s="404">
        <v>19858.845266125365</v>
      </c>
      <c r="HF29" s="404">
        <v>18913.185967738442</v>
      </c>
      <c r="HG29" s="404">
        <v>18012.558064512799</v>
      </c>
      <c r="HH29" s="404">
        <v>17154.817204297906</v>
      </c>
      <c r="HI29" s="404">
        <v>16337.921146950386</v>
      </c>
      <c r="HJ29" s="404">
        <v>15559.92490185751</v>
      </c>
      <c r="HK29" s="404">
        <v>14818.976097007151</v>
      </c>
      <c r="HL29" s="404">
        <v>14113.310568578241</v>
      </c>
      <c r="HM29" s="404">
        <v>13441.248160550704</v>
      </c>
      <c r="HN29" s="404">
        <v>12801.188724334008</v>
      </c>
      <c r="HO29" s="404">
        <v>12191.608308889527</v>
      </c>
      <c r="HP29" s="404">
        <v>11611.055532275741</v>
      </c>
      <c r="HQ29" s="404">
        <v>11058.148125976895</v>
      </c>
      <c r="HR29" s="404">
        <v>10531.569643787519</v>
      </c>
      <c r="HS29" s="404">
        <v>10030.066327416684</v>
      </c>
      <c r="HT29" s="404">
        <v>9552.4441213492246</v>
      </c>
      <c r="HU29" s="404">
        <v>9097.5658298564031</v>
      </c>
      <c r="HV29" s="404">
        <v>8664.348409387052</v>
      </c>
      <c r="HW29" s="404">
        <v>8251.7603898924281</v>
      </c>
      <c r="HX29" s="404">
        <v>7858.8194189451715</v>
      </c>
      <c r="HY29" s="404">
        <v>7484.5899228049248</v>
      </c>
      <c r="HZ29" s="404">
        <v>41980830.076248869</v>
      </c>
      <c r="IA29" s="404">
        <v>904136.77297247259</v>
      </c>
      <c r="IB29" s="408">
        <v>2.153689603874694E-2</v>
      </c>
      <c r="IC29" s="410"/>
    </row>
    <row r="30" spans="1:237" ht="90" customHeight="1" x14ac:dyDescent="0.2">
      <c r="A30" s="161" t="s">
        <v>2267</v>
      </c>
      <c r="B30" s="161" t="s">
        <v>2642</v>
      </c>
      <c r="C30" s="150" t="s">
        <v>2180</v>
      </c>
      <c r="D30" s="148">
        <v>1</v>
      </c>
      <c r="E30" s="161" t="s">
        <v>2655</v>
      </c>
      <c r="F30" s="151" t="s">
        <v>3055</v>
      </c>
      <c r="G30" s="151" t="s">
        <v>2656</v>
      </c>
      <c r="H30" s="151"/>
      <c r="I30" s="151" t="s">
        <v>2657</v>
      </c>
      <c r="J30" s="151">
        <v>40</v>
      </c>
      <c r="K30" s="227" t="s">
        <v>79</v>
      </c>
      <c r="L30" s="79">
        <v>3990</v>
      </c>
      <c r="M30" s="151" t="s">
        <v>2658</v>
      </c>
      <c r="N30" s="79" t="s">
        <v>81</v>
      </c>
      <c r="O30" s="13" t="s">
        <v>217</v>
      </c>
      <c r="P30" s="79" t="s">
        <v>225</v>
      </c>
      <c r="Q30" s="79" t="s">
        <v>87</v>
      </c>
      <c r="R30" s="79" t="s">
        <v>84</v>
      </c>
      <c r="S30" s="79" t="s">
        <v>191</v>
      </c>
      <c r="T30" s="79" t="s">
        <v>2551</v>
      </c>
      <c r="U30" s="79" t="s">
        <v>87</v>
      </c>
      <c r="V30" s="81">
        <v>0.53</v>
      </c>
      <c r="W30" s="149">
        <v>4768145.5999999996</v>
      </c>
      <c r="X30" s="162">
        <v>35000</v>
      </c>
      <c r="Y30" s="162">
        <v>0</v>
      </c>
      <c r="Z30" s="162">
        <v>1018800</v>
      </c>
      <c r="AA30" s="162">
        <v>2154899.5999999996</v>
      </c>
      <c r="AB30" s="162">
        <v>394446</v>
      </c>
      <c r="AC30" s="162">
        <v>1200000</v>
      </c>
      <c r="AD30" s="162">
        <v>0</v>
      </c>
      <c r="AE30" s="149">
        <v>0</v>
      </c>
      <c r="AF30" s="149">
        <v>0</v>
      </c>
      <c r="AG30" s="149">
        <v>0</v>
      </c>
      <c r="AH30" s="149">
        <v>0</v>
      </c>
      <c r="AI30" s="88" t="s">
        <v>88</v>
      </c>
      <c r="AJ30" s="149">
        <v>780000</v>
      </c>
      <c r="AK30" s="162">
        <v>0</v>
      </c>
      <c r="AL30" s="162">
        <v>0</v>
      </c>
      <c r="AM30" s="162">
        <v>0</v>
      </c>
      <c r="AN30" s="162">
        <v>280000</v>
      </c>
      <c r="AO30" s="162">
        <v>250000</v>
      </c>
      <c r="AP30" s="162">
        <v>250000</v>
      </c>
      <c r="AQ30" s="149">
        <v>0</v>
      </c>
      <c r="AR30" s="149">
        <v>0</v>
      </c>
      <c r="AS30" s="149">
        <v>0</v>
      </c>
      <c r="AT30" s="149">
        <v>0</v>
      </c>
      <c r="AU30" s="151" t="s">
        <v>2659</v>
      </c>
      <c r="AV30" s="230">
        <v>0</v>
      </c>
      <c r="AW30" s="230">
        <v>1</v>
      </c>
      <c r="AX30" s="230" t="s">
        <v>3622</v>
      </c>
      <c r="AY30" s="141">
        <v>8</v>
      </c>
      <c r="AZ30" s="70">
        <v>1</v>
      </c>
      <c r="BA30" s="70">
        <v>1</v>
      </c>
      <c r="BB30" s="70">
        <v>1</v>
      </c>
      <c r="BC30" s="70">
        <v>1</v>
      </c>
      <c r="BD30" s="70">
        <v>1</v>
      </c>
      <c r="BE30" s="70">
        <v>0</v>
      </c>
      <c r="BF30" s="70">
        <v>0</v>
      </c>
      <c r="BG30" s="71">
        <v>0</v>
      </c>
      <c r="BH30" s="71">
        <v>1</v>
      </c>
      <c r="BI30" s="71">
        <v>0</v>
      </c>
      <c r="BJ30" s="71">
        <v>0</v>
      </c>
      <c r="BK30" s="71">
        <v>1</v>
      </c>
      <c r="BL30" s="70">
        <v>1</v>
      </c>
      <c r="BM30" s="70">
        <v>1</v>
      </c>
      <c r="BN30" s="70">
        <v>1</v>
      </c>
      <c r="BO30" s="70">
        <v>0</v>
      </c>
      <c r="BP30" s="403">
        <v>0</v>
      </c>
      <c r="BQ30" s="403">
        <v>1018800</v>
      </c>
      <c r="BR30" s="403">
        <v>2154899.5999999996</v>
      </c>
      <c r="BS30" s="403">
        <v>674446</v>
      </c>
      <c r="BT30" s="403">
        <v>1450000</v>
      </c>
      <c r="BU30" s="403">
        <v>250000</v>
      </c>
      <c r="BV30" s="403">
        <v>0</v>
      </c>
      <c r="BW30" s="403">
        <v>0</v>
      </c>
      <c r="BX30" s="403">
        <v>0</v>
      </c>
      <c r="BY30" s="403">
        <v>0</v>
      </c>
      <c r="BZ30" s="401">
        <v>0</v>
      </c>
      <c r="CA30" s="401">
        <v>0</v>
      </c>
      <c r="CB30" s="401">
        <v>0</v>
      </c>
      <c r="CC30" s="401">
        <v>0</v>
      </c>
      <c r="CD30" s="401">
        <v>0</v>
      </c>
      <c r="CE30" s="401">
        <v>0</v>
      </c>
      <c r="CF30" s="401">
        <v>0</v>
      </c>
      <c r="CG30" s="401">
        <v>0</v>
      </c>
      <c r="CH30" s="401">
        <v>0</v>
      </c>
      <c r="CI30" s="401">
        <v>0</v>
      </c>
      <c r="CJ30" s="401">
        <v>0</v>
      </c>
      <c r="CK30" s="401">
        <v>0</v>
      </c>
      <c r="CL30" s="401">
        <v>0</v>
      </c>
      <c r="CM30" s="401">
        <v>0</v>
      </c>
      <c r="CN30" s="401">
        <v>0</v>
      </c>
      <c r="CO30" s="401">
        <v>0</v>
      </c>
      <c r="CP30" s="401">
        <v>0</v>
      </c>
      <c r="CQ30" s="401">
        <v>0</v>
      </c>
      <c r="CR30" s="401">
        <v>0</v>
      </c>
      <c r="CS30" s="401">
        <v>0</v>
      </c>
      <c r="CT30" s="401">
        <v>0</v>
      </c>
      <c r="CU30" s="401">
        <v>0</v>
      </c>
      <c r="CV30" s="401">
        <v>0</v>
      </c>
      <c r="CW30" s="401">
        <v>0</v>
      </c>
      <c r="CX30" s="401">
        <v>0</v>
      </c>
      <c r="CY30" s="401">
        <v>0</v>
      </c>
      <c r="CZ30" s="401">
        <v>0</v>
      </c>
      <c r="DA30" s="401">
        <v>0</v>
      </c>
      <c r="DB30" s="401">
        <v>0</v>
      </c>
      <c r="DC30" s="401">
        <v>0</v>
      </c>
      <c r="DD30" s="401">
        <v>0</v>
      </c>
      <c r="DE30" s="401">
        <v>0</v>
      </c>
      <c r="DF30" s="401">
        <v>0</v>
      </c>
      <c r="DG30" s="403">
        <v>3990</v>
      </c>
      <c r="DH30" s="403">
        <v>3990</v>
      </c>
      <c r="DI30" s="403">
        <v>3990</v>
      </c>
      <c r="DJ30" s="403">
        <v>3990</v>
      </c>
      <c r="DK30" s="403">
        <v>3990</v>
      </c>
      <c r="DL30" s="403">
        <v>3990</v>
      </c>
      <c r="DM30" s="403">
        <v>3990</v>
      </c>
      <c r="DN30" s="403">
        <v>3990</v>
      </c>
      <c r="DO30" s="403">
        <v>3990</v>
      </c>
      <c r="DP30" s="403">
        <v>3990</v>
      </c>
      <c r="DQ30" s="403">
        <v>3990</v>
      </c>
      <c r="DR30" s="403">
        <v>3990</v>
      </c>
      <c r="DS30" s="403">
        <v>3990</v>
      </c>
      <c r="DT30" s="403">
        <v>3990</v>
      </c>
      <c r="DU30" s="403">
        <v>3990</v>
      </c>
      <c r="DV30" s="403">
        <v>3990</v>
      </c>
      <c r="DW30" s="403">
        <v>3990</v>
      </c>
      <c r="DX30" s="403">
        <v>3990</v>
      </c>
      <c r="DY30" s="403">
        <v>3990</v>
      </c>
      <c r="DZ30" s="403">
        <v>3990</v>
      </c>
      <c r="EA30" s="403">
        <v>3990</v>
      </c>
      <c r="EB30" s="403">
        <v>3990</v>
      </c>
      <c r="EC30" s="403">
        <v>3990</v>
      </c>
      <c r="ED30" s="403">
        <v>3990</v>
      </c>
      <c r="EE30" s="403">
        <v>3990</v>
      </c>
      <c r="EF30" s="403">
        <v>3990</v>
      </c>
      <c r="EG30" s="403">
        <v>3990</v>
      </c>
      <c r="EH30" s="403">
        <v>3990</v>
      </c>
      <c r="EI30" s="403">
        <v>3990</v>
      </c>
      <c r="EJ30" s="403">
        <v>3990</v>
      </c>
      <c r="EK30" s="403">
        <v>3990</v>
      </c>
      <c r="EL30" s="403">
        <v>3990</v>
      </c>
      <c r="EM30" s="403">
        <v>3990</v>
      </c>
      <c r="EN30" s="403">
        <v>3990</v>
      </c>
      <c r="EO30" s="403">
        <v>3990</v>
      </c>
      <c r="EP30" s="403">
        <v>3990</v>
      </c>
      <c r="EQ30" s="403">
        <v>3990</v>
      </c>
      <c r="ER30" s="403">
        <v>3990</v>
      </c>
      <c r="ES30" s="403">
        <v>3990</v>
      </c>
      <c r="ET30" s="403">
        <v>3990</v>
      </c>
      <c r="EU30" s="403">
        <v>3990</v>
      </c>
      <c r="EV30" s="403">
        <v>3990</v>
      </c>
      <c r="EW30" s="403">
        <v>3990</v>
      </c>
      <c r="EX30" s="404">
        <v>1954557.4603174599</v>
      </c>
      <c r="EY30" s="404">
        <v>582611.81297915988</v>
      </c>
      <c r="EZ30" s="404">
        <v>1192918.5884482288</v>
      </c>
      <c r="FA30" s="404">
        <v>195881.54161711474</v>
      </c>
      <c r="FB30" s="404">
        <v>0</v>
      </c>
      <c r="FC30" s="404">
        <v>0</v>
      </c>
      <c r="FD30" s="404">
        <v>0</v>
      </c>
      <c r="FE30" s="404">
        <v>0</v>
      </c>
      <c r="FF30" s="404">
        <v>0</v>
      </c>
      <c r="FG30" s="404">
        <v>0</v>
      </c>
      <c r="FH30" s="404">
        <v>0</v>
      </c>
      <c r="FI30" s="404">
        <v>0</v>
      </c>
      <c r="FJ30" s="404">
        <v>0</v>
      </c>
      <c r="FK30" s="404">
        <v>0</v>
      </c>
      <c r="FL30" s="404">
        <v>0</v>
      </c>
      <c r="FM30" s="404">
        <v>0</v>
      </c>
      <c r="FN30" s="404">
        <v>0</v>
      </c>
      <c r="FO30" s="404">
        <v>0</v>
      </c>
      <c r="FP30" s="404">
        <v>0</v>
      </c>
      <c r="FQ30" s="404">
        <v>0</v>
      </c>
      <c r="FR30" s="404">
        <v>0</v>
      </c>
      <c r="FS30" s="404">
        <v>0</v>
      </c>
      <c r="FT30" s="404">
        <v>0</v>
      </c>
      <c r="FU30" s="404">
        <v>0</v>
      </c>
      <c r="FV30" s="404">
        <v>0</v>
      </c>
      <c r="FW30" s="404">
        <v>0</v>
      </c>
      <c r="FX30" s="404">
        <v>0</v>
      </c>
      <c r="FY30" s="404">
        <v>0</v>
      </c>
      <c r="FZ30" s="404">
        <v>0</v>
      </c>
      <c r="GA30" s="404">
        <v>0</v>
      </c>
      <c r="GB30" s="404">
        <v>0</v>
      </c>
      <c r="GC30" s="404">
        <v>0</v>
      </c>
      <c r="GD30" s="404">
        <v>0</v>
      </c>
      <c r="GE30" s="404">
        <v>0</v>
      </c>
      <c r="GF30" s="404">
        <v>0</v>
      </c>
      <c r="GG30" s="404">
        <v>0</v>
      </c>
      <c r="GH30" s="404">
        <v>0</v>
      </c>
      <c r="GI30" s="404">
        <v>0</v>
      </c>
      <c r="GJ30" s="404">
        <v>0</v>
      </c>
      <c r="GK30" s="404">
        <v>0</v>
      </c>
      <c r="GL30" s="404">
        <v>3619.0476190476188</v>
      </c>
      <c r="GM30" s="404">
        <v>3446.7120181405894</v>
      </c>
      <c r="GN30" s="404">
        <v>3282.5828744196092</v>
      </c>
      <c r="GO30" s="404">
        <v>3126.2694042091512</v>
      </c>
      <c r="GP30" s="404">
        <v>2977.3994325801445</v>
      </c>
      <c r="GQ30" s="404">
        <v>2835.6185072191847</v>
      </c>
      <c r="GR30" s="404">
        <v>2700.5890544944618</v>
      </c>
      <c r="GS30" s="404">
        <v>2571.9895757090112</v>
      </c>
      <c r="GT30" s="404">
        <v>2449.5138816276299</v>
      </c>
      <c r="GU30" s="404">
        <v>2332.8703634548851</v>
      </c>
      <c r="GV30" s="404">
        <v>2221.7812985284622</v>
      </c>
      <c r="GW30" s="404">
        <v>2115.9821890747257</v>
      </c>
      <c r="GX30" s="404">
        <v>2015.2211324521202</v>
      </c>
      <c r="GY30" s="404">
        <v>1919.258221382971</v>
      </c>
      <c r="GZ30" s="404">
        <v>1827.8649727456868</v>
      </c>
      <c r="HA30" s="404">
        <v>1740.8237835673206</v>
      </c>
      <c r="HB30" s="404">
        <v>1657.9274129212577</v>
      </c>
      <c r="HC30" s="404">
        <v>1578.9784884964358</v>
      </c>
      <c r="HD30" s="404">
        <v>1503.7890366632723</v>
      </c>
      <c r="HE30" s="404">
        <v>1432.1800349174023</v>
      </c>
      <c r="HF30" s="404">
        <v>1363.9809856356214</v>
      </c>
      <c r="HG30" s="404">
        <v>1299.0295101291629</v>
      </c>
      <c r="HH30" s="404">
        <v>1237.1709620277743</v>
      </c>
      <c r="HI30" s="404">
        <v>1178.2580590740708</v>
      </c>
      <c r="HJ30" s="404">
        <v>1122.150532451496</v>
      </c>
      <c r="HK30" s="404">
        <v>1068.7147928109484</v>
      </c>
      <c r="HL30" s="404">
        <v>1017.8236122009034</v>
      </c>
      <c r="HM30" s="404">
        <v>969.35582114371732</v>
      </c>
      <c r="HN30" s="404">
        <v>923.19602013687404</v>
      </c>
      <c r="HO30" s="404">
        <v>879.23430489226064</v>
      </c>
      <c r="HP30" s="404">
        <v>837.36600465929587</v>
      </c>
      <c r="HQ30" s="404">
        <v>797.49143300885316</v>
      </c>
      <c r="HR30" s="404">
        <v>759.51565048462214</v>
      </c>
      <c r="HS30" s="404">
        <v>723.3482385567828</v>
      </c>
      <c r="HT30" s="404">
        <v>688.90308433979328</v>
      </c>
      <c r="HU30" s="404">
        <v>656.09817556170788</v>
      </c>
      <c r="HV30" s="404">
        <v>624.85540529686466</v>
      </c>
      <c r="HW30" s="404">
        <v>595.10038599701386</v>
      </c>
      <c r="HX30" s="404">
        <v>566.76227237810849</v>
      </c>
      <c r="HY30" s="404">
        <v>539.77359274105572</v>
      </c>
      <c r="HZ30" s="404">
        <v>3925969.4033619631</v>
      </c>
      <c r="IA30" s="404">
        <v>65204.528145178869</v>
      </c>
      <c r="IB30" s="408">
        <v>1.6608516635239604E-2</v>
      </c>
      <c r="IC30" s="410"/>
    </row>
    <row r="31" spans="1:237" ht="90" customHeight="1" x14ac:dyDescent="0.2">
      <c r="A31" s="82" t="s">
        <v>2266</v>
      </c>
      <c r="B31" s="152" t="s">
        <v>2483</v>
      </c>
      <c r="C31" s="152" t="s">
        <v>2161</v>
      </c>
      <c r="D31" s="153">
        <v>11</v>
      </c>
      <c r="E31" s="152" t="s">
        <v>2505</v>
      </c>
      <c r="F31" s="152" t="s">
        <v>2505</v>
      </c>
      <c r="G31" s="152" t="s">
        <v>2505</v>
      </c>
      <c r="H31" s="79" t="s">
        <v>2506</v>
      </c>
      <c r="I31" s="154"/>
      <c r="J31" s="87">
        <v>40</v>
      </c>
      <c r="K31" s="227" t="s">
        <v>79</v>
      </c>
      <c r="L31" s="89">
        <v>31487</v>
      </c>
      <c r="M31" s="89" t="s">
        <v>2495</v>
      </c>
      <c r="N31" s="79" t="s">
        <v>81</v>
      </c>
      <c r="O31" s="13" t="s">
        <v>217</v>
      </c>
      <c r="P31" s="79" t="s">
        <v>225</v>
      </c>
      <c r="Q31" s="112" t="s">
        <v>100</v>
      </c>
      <c r="R31" s="78" t="s">
        <v>108</v>
      </c>
      <c r="S31" s="78" t="s">
        <v>191</v>
      </c>
      <c r="T31" s="89" t="s">
        <v>2489</v>
      </c>
      <c r="U31" s="79" t="s">
        <v>87</v>
      </c>
      <c r="V31" s="96">
        <v>0.15</v>
      </c>
      <c r="W31" s="155">
        <v>46500000</v>
      </c>
      <c r="X31" s="155">
        <v>1000000</v>
      </c>
      <c r="Y31" s="155">
        <v>0</v>
      </c>
      <c r="Z31" s="155">
        <v>0</v>
      </c>
      <c r="AA31" s="155">
        <v>0</v>
      </c>
      <c r="AB31" s="155">
        <v>5000000</v>
      </c>
      <c r="AC31" s="155">
        <v>16000000</v>
      </c>
      <c r="AD31" s="155">
        <v>20000000</v>
      </c>
      <c r="AE31" s="86">
        <v>5500000</v>
      </c>
      <c r="AF31" s="86">
        <v>0</v>
      </c>
      <c r="AG31" s="86">
        <v>0</v>
      </c>
      <c r="AH31" s="86">
        <v>0</v>
      </c>
      <c r="AI31" s="88" t="s">
        <v>88</v>
      </c>
      <c r="AJ31" s="155">
        <v>300000</v>
      </c>
      <c r="AK31" s="80">
        <v>0</v>
      </c>
      <c r="AL31" s="80">
        <v>0</v>
      </c>
      <c r="AM31" s="80">
        <v>0</v>
      </c>
      <c r="AN31" s="80">
        <v>0</v>
      </c>
      <c r="AO31" s="80">
        <v>0</v>
      </c>
      <c r="AP31" s="80">
        <v>0</v>
      </c>
      <c r="AQ31" s="395">
        <v>0</v>
      </c>
      <c r="AR31" s="395">
        <v>0</v>
      </c>
      <c r="AS31" s="395">
        <v>0</v>
      </c>
      <c r="AT31" s="395">
        <v>0</v>
      </c>
      <c r="AU31" s="396"/>
      <c r="AV31" s="230">
        <v>0</v>
      </c>
      <c r="AW31" s="230">
        <v>1</v>
      </c>
      <c r="AX31" s="230" t="s">
        <v>3622</v>
      </c>
      <c r="AY31" s="141">
        <v>6</v>
      </c>
      <c r="AZ31" s="70">
        <v>1</v>
      </c>
      <c r="BA31" s="70">
        <v>0</v>
      </c>
      <c r="BB31" s="70">
        <v>1</v>
      </c>
      <c r="BC31" s="70">
        <v>1</v>
      </c>
      <c r="BD31" s="70">
        <v>1</v>
      </c>
      <c r="BE31" s="70">
        <v>1</v>
      </c>
      <c r="BF31" s="70">
        <v>0</v>
      </c>
      <c r="BG31" s="71">
        <v>1</v>
      </c>
      <c r="BH31" s="71">
        <v>1</v>
      </c>
      <c r="BI31" s="71">
        <v>0</v>
      </c>
      <c r="BJ31" s="71">
        <v>0</v>
      </c>
      <c r="BK31" s="71">
        <v>1</v>
      </c>
      <c r="BL31" s="70">
        <v>0</v>
      </c>
      <c r="BM31" s="70">
        <v>0</v>
      </c>
      <c r="BN31" s="70">
        <v>0</v>
      </c>
      <c r="BO31" s="70">
        <v>0</v>
      </c>
      <c r="BP31" s="403">
        <v>0</v>
      </c>
      <c r="BQ31" s="403">
        <v>0</v>
      </c>
      <c r="BR31" s="403">
        <v>0</v>
      </c>
      <c r="BS31" s="403">
        <v>5000000</v>
      </c>
      <c r="BT31" s="403">
        <v>16000000</v>
      </c>
      <c r="BU31" s="403">
        <v>20000000</v>
      </c>
      <c r="BV31" s="403">
        <v>5500000</v>
      </c>
      <c r="BW31" s="403">
        <v>0</v>
      </c>
      <c r="BX31" s="403">
        <v>0</v>
      </c>
      <c r="BY31" s="403">
        <v>0</v>
      </c>
      <c r="BZ31" s="401">
        <v>0</v>
      </c>
      <c r="CA31" s="401">
        <v>0</v>
      </c>
      <c r="CB31" s="401">
        <v>0</v>
      </c>
      <c r="CC31" s="401">
        <v>0</v>
      </c>
      <c r="CD31" s="401">
        <v>0</v>
      </c>
      <c r="CE31" s="401">
        <v>0</v>
      </c>
      <c r="CF31" s="401">
        <v>0</v>
      </c>
      <c r="CG31" s="401">
        <v>0</v>
      </c>
      <c r="CH31" s="401">
        <v>0</v>
      </c>
      <c r="CI31" s="401">
        <v>0</v>
      </c>
      <c r="CJ31" s="401">
        <v>0</v>
      </c>
      <c r="CK31" s="401">
        <v>0</v>
      </c>
      <c r="CL31" s="401">
        <v>0</v>
      </c>
      <c r="CM31" s="401">
        <v>0</v>
      </c>
      <c r="CN31" s="401">
        <v>0</v>
      </c>
      <c r="CO31" s="401">
        <v>0</v>
      </c>
      <c r="CP31" s="401">
        <v>0</v>
      </c>
      <c r="CQ31" s="401">
        <v>0</v>
      </c>
      <c r="CR31" s="401">
        <v>0</v>
      </c>
      <c r="CS31" s="401">
        <v>0</v>
      </c>
      <c r="CT31" s="401">
        <v>0</v>
      </c>
      <c r="CU31" s="401">
        <v>0</v>
      </c>
      <c r="CV31" s="401">
        <v>0</v>
      </c>
      <c r="CW31" s="401">
        <v>0</v>
      </c>
      <c r="CX31" s="401">
        <v>0</v>
      </c>
      <c r="CY31" s="401">
        <v>0</v>
      </c>
      <c r="CZ31" s="401">
        <v>0</v>
      </c>
      <c r="DA31" s="401">
        <v>0</v>
      </c>
      <c r="DB31" s="401">
        <v>0</v>
      </c>
      <c r="DC31" s="401">
        <v>0</v>
      </c>
      <c r="DD31" s="401">
        <v>0</v>
      </c>
      <c r="DE31" s="401">
        <v>0</v>
      </c>
      <c r="DF31" s="401">
        <v>0</v>
      </c>
      <c r="DG31" s="403">
        <v>31487</v>
      </c>
      <c r="DH31" s="403">
        <v>31487</v>
      </c>
      <c r="DI31" s="403">
        <v>31487</v>
      </c>
      <c r="DJ31" s="403">
        <v>31487</v>
      </c>
      <c r="DK31" s="403">
        <v>31487</v>
      </c>
      <c r="DL31" s="403">
        <v>31487</v>
      </c>
      <c r="DM31" s="403">
        <v>31487</v>
      </c>
      <c r="DN31" s="403">
        <v>31487</v>
      </c>
      <c r="DO31" s="403">
        <v>31487</v>
      </c>
      <c r="DP31" s="403">
        <v>31487</v>
      </c>
      <c r="DQ31" s="403">
        <v>31487</v>
      </c>
      <c r="DR31" s="403">
        <v>31487</v>
      </c>
      <c r="DS31" s="403">
        <v>31487</v>
      </c>
      <c r="DT31" s="403">
        <v>31487</v>
      </c>
      <c r="DU31" s="403">
        <v>31487</v>
      </c>
      <c r="DV31" s="403">
        <v>31487</v>
      </c>
      <c r="DW31" s="403">
        <v>31487</v>
      </c>
      <c r="DX31" s="403">
        <v>31487</v>
      </c>
      <c r="DY31" s="403">
        <v>31487</v>
      </c>
      <c r="DZ31" s="403">
        <v>31487</v>
      </c>
      <c r="EA31" s="403">
        <v>31487</v>
      </c>
      <c r="EB31" s="403">
        <v>31487</v>
      </c>
      <c r="EC31" s="403">
        <v>31487</v>
      </c>
      <c r="ED31" s="403">
        <v>31487</v>
      </c>
      <c r="EE31" s="403">
        <v>31487</v>
      </c>
      <c r="EF31" s="403">
        <v>31487</v>
      </c>
      <c r="EG31" s="403">
        <v>31487</v>
      </c>
      <c r="EH31" s="403">
        <v>31487</v>
      </c>
      <c r="EI31" s="403">
        <v>31487</v>
      </c>
      <c r="EJ31" s="403">
        <v>31487</v>
      </c>
      <c r="EK31" s="403">
        <v>31487</v>
      </c>
      <c r="EL31" s="403">
        <v>31487</v>
      </c>
      <c r="EM31" s="403">
        <v>31487</v>
      </c>
      <c r="EN31" s="403">
        <v>31487</v>
      </c>
      <c r="EO31" s="403">
        <v>31487</v>
      </c>
      <c r="EP31" s="403">
        <v>31487</v>
      </c>
      <c r="EQ31" s="403">
        <v>31487</v>
      </c>
      <c r="ER31" s="403">
        <v>31487</v>
      </c>
      <c r="ES31" s="403">
        <v>31487</v>
      </c>
      <c r="ET31" s="403">
        <v>31487</v>
      </c>
      <c r="EU31" s="403">
        <v>31487</v>
      </c>
      <c r="EV31" s="403">
        <v>31487</v>
      </c>
      <c r="EW31" s="403">
        <v>31487</v>
      </c>
      <c r="EX31" s="404">
        <v>0</v>
      </c>
      <c r="EY31" s="404">
        <v>4319187.9926573802</v>
      </c>
      <c r="EZ31" s="404">
        <v>13163239.596670112</v>
      </c>
      <c r="FA31" s="404">
        <v>15670523.32936918</v>
      </c>
      <c r="FB31" s="404">
        <v>4104184.6815014523</v>
      </c>
      <c r="FC31" s="404">
        <v>0</v>
      </c>
      <c r="FD31" s="404">
        <v>0</v>
      </c>
      <c r="FE31" s="404">
        <v>0</v>
      </c>
      <c r="FF31" s="404">
        <v>0</v>
      </c>
      <c r="FG31" s="404">
        <v>0</v>
      </c>
      <c r="FH31" s="404">
        <v>0</v>
      </c>
      <c r="FI31" s="404">
        <v>0</v>
      </c>
      <c r="FJ31" s="404">
        <v>0</v>
      </c>
      <c r="FK31" s="404">
        <v>0</v>
      </c>
      <c r="FL31" s="404">
        <v>0</v>
      </c>
      <c r="FM31" s="404">
        <v>0</v>
      </c>
      <c r="FN31" s="404">
        <v>0</v>
      </c>
      <c r="FO31" s="404">
        <v>0</v>
      </c>
      <c r="FP31" s="404">
        <v>0</v>
      </c>
      <c r="FQ31" s="404">
        <v>0</v>
      </c>
      <c r="FR31" s="404">
        <v>0</v>
      </c>
      <c r="FS31" s="404">
        <v>0</v>
      </c>
      <c r="FT31" s="404">
        <v>0</v>
      </c>
      <c r="FU31" s="404">
        <v>0</v>
      </c>
      <c r="FV31" s="404">
        <v>0</v>
      </c>
      <c r="FW31" s="404">
        <v>0</v>
      </c>
      <c r="FX31" s="404">
        <v>0</v>
      </c>
      <c r="FY31" s="404">
        <v>0</v>
      </c>
      <c r="FZ31" s="404">
        <v>0</v>
      </c>
      <c r="GA31" s="404">
        <v>0</v>
      </c>
      <c r="GB31" s="404">
        <v>0</v>
      </c>
      <c r="GC31" s="404">
        <v>0</v>
      </c>
      <c r="GD31" s="404">
        <v>0</v>
      </c>
      <c r="GE31" s="404">
        <v>0</v>
      </c>
      <c r="GF31" s="404">
        <v>0</v>
      </c>
      <c r="GG31" s="404">
        <v>0</v>
      </c>
      <c r="GH31" s="404">
        <v>0</v>
      </c>
      <c r="GI31" s="404">
        <v>0</v>
      </c>
      <c r="GJ31" s="404">
        <v>0</v>
      </c>
      <c r="GK31" s="404">
        <v>0</v>
      </c>
      <c r="GL31" s="404">
        <v>28559.637188208617</v>
      </c>
      <c r="GM31" s="404">
        <v>27199.654464960586</v>
      </c>
      <c r="GN31" s="404">
        <v>25904.432823771989</v>
      </c>
      <c r="GO31" s="404">
        <v>24670.888403592366</v>
      </c>
      <c r="GP31" s="404">
        <v>23496.084193897495</v>
      </c>
      <c r="GQ31" s="404">
        <v>22377.223041807134</v>
      </c>
      <c r="GR31" s="404">
        <v>21311.640992197274</v>
      </c>
      <c r="GS31" s="404">
        <v>20296.800944949784</v>
      </c>
      <c r="GT31" s="404">
        <v>19330.286614237888</v>
      </c>
      <c r="GU31" s="404">
        <v>18409.796775464656</v>
      </c>
      <c r="GV31" s="404">
        <v>17533.139786156815</v>
      </c>
      <c r="GW31" s="404">
        <v>16698.228367768392</v>
      </c>
      <c r="GX31" s="404">
        <v>15903.074635969902</v>
      </c>
      <c r="GY31" s="404">
        <v>15145.785367590379</v>
      </c>
      <c r="GZ31" s="404">
        <v>14424.557492943219</v>
      </c>
      <c r="HA31" s="404">
        <v>13737.673802803063</v>
      </c>
      <c r="HB31" s="404">
        <v>13083.498859812442</v>
      </c>
      <c r="HC31" s="404">
        <v>12460.475104583278</v>
      </c>
      <c r="HD31" s="404">
        <v>11867.119147222169</v>
      </c>
      <c r="HE31" s="404">
        <v>11302.018235449686</v>
      </c>
      <c r="HF31" s="404">
        <v>10763.826890904464</v>
      </c>
      <c r="HG31" s="404">
        <v>10251.263705623296</v>
      </c>
      <c r="HH31" s="404">
        <v>9763.1082910698078</v>
      </c>
      <c r="HI31" s="404">
        <v>9298.1983724474358</v>
      </c>
      <c r="HJ31" s="404">
        <v>8855.4270213785094</v>
      </c>
      <c r="HK31" s="404">
        <v>8433.7400203604848</v>
      </c>
      <c r="HL31" s="404">
        <v>8032.1333527242723</v>
      </c>
      <c r="HM31" s="404">
        <v>7649.6508121183524</v>
      </c>
      <c r="HN31" s="404">
        <v>7285.3817258270055</v>
      </c>
      <c r="HO31" s="404">
        <v>6938.4587865019075</v>
      </c>
      <c r="HP31" s="404">
        <v>6608.055987144674</v>
      </c>
      <c r="HQ31" s="404">
        <v>6293.3866544234988</v>
      </c>
      <c r="HR31" s="404">
        <v>5993.7015756414276</v>
      </c>
      <c r="HS31" s="404">
        <v>5708.2872148965971</v>
      </c>
      <c r="HT31" s="404">
        <v>5436.464014187236</v>
      </c>
      <c r="HU31" s="404">
        <v>5177.5847754164151</v>
      </c>
      <c r="HV31" s="404">
        <v>4931.0331194442051</v>
      </c>
      <c r="HW31" s="404">
        <v>4696.2220185182896</v>
      </c>
      <c r="HX31" s="404">
        <v>4472.5923985888485</v>
      </c>
      <c r="HY31" s="404">
        <v>4259.611808179855</v>
      </c>
      <c r="HZ31" s="404">
        <v>37257135.600198127</v>
      </c>
      <c r="IA31" s="404">
        <v>514560.14478878357</v>
      </c>
      <c r="IB31" s="408">
        <v>1.3811049521102937E-2</v>
      </c>
      <c r="IC31" s="410"/>
    </row>
    <row r="32" spans="1:237" ht="90" customHeight="1" x14ac:dyDescent="0.2">
      <c r="A32" s="161" t="s">
        <v>2267</v>
      </c>
      <c r="B32" s="150" t="s">
        <v>2515</v>
      </c>
      <c r="C32" s="150" t="s">
        <v>2170</v>
      </c>
      <c r="D32" s="148">
        <v>5</v>
      </c>
      <c r="E32" s="150" t="s">
        <v>2521</v>
      </c>
      <c r="F32" s="151" t="s">
        <v>2522</v>
      </c>
      <c r="G32" s="151" t="s">
        <v>2523</v>
      </c>
      <c r="H32" s="151"/>
      <c r="I32" s="151" t="s">
        <v>2519</v>
      </c>
      <c r="J32" s="151">
        <v>40</v>
      </c>
      <c r="K32" s="227" t="s">
        <v>79</v>
      </c>
      <c r="L32" s="159">
        <v>30000</v>
      </c>
      <c r="M32" s="151" t="s">
        <v>2524</v>
      </c>
      <c r="N32" s="79" t="s">
        <v>81</v>
      </c>
      <c r="O32" s="79" t="s">
        <v>116</v>
      </c>
      <c r="P32" s="79" t="s">
        <v>116</v>
      </c>
      <c r="Q32" s="112" t="s">
        <v>100</v>
      </c>
      <c r="R32" s="79" t="s">
        <v>108</v>
      </c>
      <c r="S32" s="79" t="s">
        <v>99</v>
      </c>
      <c r="T32" s="79" t="s">
        <v>2034</v>
      </c>
      <c r="U32" s="79" t="s">
        <v>100</v>
      </c>
      <c r="V32" s="81">
        <v>1</v>
      </c>
      <c r="W32" s="149">
        <v>53500000</v>
      </c>
      <c r="X32" s="149">
        <v>2000000</v>
      </c>
      <c r="Y32" s="149">
        <v>0</v>
      </c>
      <c r="Z32" s="149">
        <v>0</v>
      </c>
      <c r="AA32" s="149">
        <v>0</v>
      </c>
      <c r="AB32" s="149">
        <v>100000</v>
      </c>
      <c r="AC32" s="149">
        <v>1000000</v>
      </c>
      <c r="AD32" s="149">
        <v>2000000</v>
      </c>
      <c r="AE32" s="149">
        <v>25000000</v>
      </c>
      <c r="AF32" s="149">
        <v>25400000</v>
      </c>
      <c r="AG32" s="149">
        <v>0</v>
      </c>
      <c r="AH32" s="149">
        <v>0</v>
      </c>
      <c r="AI32" s="88" t="s">
        <v>88</v>
      </c>
      <c r="AJ32" s="149">
        <v>600000</v>
      </c>
      <c r="AK32" s="149">
        <v>0</v>
      </c>
      <c r="AL32" s="149">
        <v>100000</v>
      </c>
      <c r="AM32" s="149">
        <v>100000</v>
      </c>
      <c r="AN32" s="149">
        <v>100000</v>
      </c>
      <c r="AO32" s="149">
        <v>100000</v>
      </c>
      <c r="AP32" s="149">
        <v>200000</v>
      </c>
      <c r="AQ32" s="149">
        <v>0</v>
      </c>
      <c r="AR32" s="149">
        <v>0</v>
      </c>
      <c r="AS32" s="149">
        <v>0</v>
      </c>
      <c r="AT32" s="149">
        <v>0</v>
      </c>
      <c r="AU32" s="151" t="s">
        <v>2525</v>
      </c>
      <c r="AV32" s="230">
        <v>0</v>
      </c>
      <c r="AW32" s="230">
        <v>1</v>
      </c>
      <c r="AX32" s="230" t="s">
        <v>3611</v>
      </c>
      <c r="AY32" s="141">
        <v>8</v>
      </c>
      <c r="AZ32" s="70">
        <v>1</v>
      </c>
      <c r="BA32" s="70">
        <v>1</v>
      </c>
      <c r="BB32" s="70">
        <v>1</v>
      </c>
      <c r="BC32" s="70">
        <v>1</v>
      </c>
      <c r="BD32" s="70">
        <v>1</v>
      </c>
      <c r="BE32" s="70">
        <v>0</v>
      </c>
      <c r="BF32" s="70">
        <v>0</v>
      </c>
      <c r="BG32" s="71">
        <v>0</v>
      </c>
      <c r="BH32" s="71">
        <v>1</v>
      </c>
      <c r="BI32" s="71">
        <v>0</v>
      </c>
      <c r="BJ32" s="71">
        <v>0</v>
      </c>
      <c r="BK32" s="71">
        <v>1</v>
      </c>
      <c r="BL32" s="70">
        <v>1</v>
      </c>
      <c r="BM32" s="70">
        <v>1</v>
      </c>
      <c r="BN32" s="70">
        <v>0</v>
      </c>
      <c r="BO32" s="70">
        <v>1</v>
      </c>
      <c r="BP32" s="403">
        <v>0</v>
      </c>
      <c r="BQ32" s="403">
        <v>100000</v>
      </c>
      <c r="BR32" s="403">
        <v>100000</v>
      </c>
      <c r="BS32" s="403">
        <v>200000</v>
      </c>
      <c r="BT32" s="403">
        <v>1100000</v>
      </c>
      <c r="BU32" s="403">
        <v>2200000</v>
      </c>
      <c r="BV32" s="403">
        <v>25000000</v>
      </c>
      <c r="BW32" s="403">
        <v>25400000</v>
      </c>
      <c r="BX32" s="403">
        <v>0</v>
      </c>
      <c r="BY32" s="403">
        <v>0</v>
      </c>
      <c r="BZ32" s="401">
        <v>0</v>
      </c>
      <c r="CA32" s="401">
        <v>0</v>
      </c>
      <c r="CB32" s="401">
        <v>0</v>
      </c>
      <c r="CC32" s="401">
        <v>0</v>
      </c>
      <c r="CD32" s="401">
        <v>0</v>
      </c>
      <c r="CE32" s="401">
        <v>0</v>
      </c>
      <c r="CF32" s="401">
        <v>0</v>
      </c>
      <c r="CG32" s="401">
        <v>0</v>
      </c>
      <c r="CH32" s="401">
        <v>0</v>
      </c>
      <c r="CI32" s="401">
        <v>0</v>
      </c>
      <c r="CJ32" s="401">
        <v>0</v>
      </c>
      <c r="CK32" s="401">
        <v>0</v>
      </c>
      <c r="CL32" s="401">
        <v>0</v>
      </c>
      <c r="CM32" s="401">
        <v>0</v>
      </c>
      <c r="CN32" s="401">
        <v>0</v>
      </c>
      <c r="CO32" s="401">
        <v>0</v>
      </c>
      <c r="CP32" s="401">
        <v>0</v>
      </c>
      <c r="CQ32" s="401">
        <v>0</v>
      </c>
      <c r="CR32" s="401">
        <v>0</v>
      </c>
      <c r="CS32" s="401">
        <v>0</v>
      </c>
      <c r="CT32" s="401">
        <v>0</v>
      </c>
      <c r="CU32" s="401">
        <v>0</v>
      </c>
      <c r="CV32" s="401">
        <v>0</v>
      </c>
      <c r="CW32" s="401">
        <v>0</v>
      </c>
      <c r="CX32" s="401">
        <v>0</v>
      </c>
      <c r="CY32" s="401">
        <v>0</v>
      </c>
      <c r="CZ32" s="401">
        <v>0</v>
      </c>
      <c r="DA32" s="401">
        <v>0</v>
      </c>
      <c r="DB32" s="401">
        <v>0</v>
      </c>
      <c r="DC32" s="401">
        <v>0</v>
      </c>
      <c r="DD32" s="401">
        <v>0</v>
      </c>
      <c r="DE32" s="401">
        <v>0</v>
      </c>
      <c r="DF32" s="401">
        <v>0</v>
      </c>
      <c r="DG32" s="403">
        <v>30000</v>
      </c>
      <c r="DH32" s="403">
        <v>30000</v>
      </c>
      <c r="DI32" s="403">
        <v>30000</v>
      </c>
      <c r="DJ32" s="403">
        <v>30000</v>
      </c>
      <c r="DK32" s="403">
        <v>30000</v>
      </c>
      <c r="DL32" s="403">
        <v>30000</v>
      </c>
      <c r="DM32" s="403">
        <v>30000</v>
      </c>
      <c r="DN32" s="403">
        <v>30000</v>
      </c>
      <c r="DO32" s="403">
        <v>30000</v>
      </c>
      <c r="DP32" s="403">
        <v>30000</v>
      </c>
      <c r="DQ32" s="403">
        <v>30000</v>
      </c>
      <c r="DR32" s="403">
        <v>30000</v>
      </c>
      <c r="DS32" s="403">
        <v>30000</v>
      </c>
      <c r="DT32" s="403">
        <v>30000</v>
      </c>
      <c r="DU32" s="403">
        <v>30000</v>
      </c>
      <c r="DV32" s="403">
        <v>30000</v>
      </c>
      <c r="DW32" s="403">
        <v>30000</v>
      </c>
      <c r="DX32" s="403">
        <v>30000</v>
      </c>
      <c r="DY32" s="403">
        <v>30000</v>
      </c>
      <c r="DZ32" s="403">
        <v>30000</v>
      </c>
      <c r="EA32" s="403">
        <v>30000</v>
      </c>
      <c r="EB32" s="403">
        <v>30000</v>
      </c>
      <c r="EC32" s="403">
        <v>30000</v>
      </c>
      <c r="ED32" s="403">
        <v>30000</v>
      </c>
      <c r="EE32" s="403">
        <v>30000</v>
      </c>
      <c r="EF32" s="403">
        <v>30000</v>
      </c>
      <c r="EG32" s="403">
        <v>30000</v>
      </c>
      <c r="EH32" s="403">
        <v>30000</v>
      </c>
      <c r="EI32" s="403">
        <v>30000</v>
      </c>
      <c r="EJ32" s="403">
        <v>30000</v>
      </c>
      <c r="EK32" s="403">
        <v>30000</v>
      </c>
      <c r="EL32" s="403">
        <v>30000</v>
      </c>
      <c r="EM32" s="403">
        <v>30000</v>
      </c>
      <c r="EN32" s="403">
        <v>30000</v>
      </c>
      <c r="EO32" s="403">
        <v>30000</v>
      </c>
      <c r="EP32" s="403">
        <v>30000</v>
      </c>
      <c r="EQ32" s="403">
        <v>30000</v>
      </c>
      <c r="ER32" s="403">
        <v>30000</v>
      </c>
      <c r="ES32" s="403">
        <v>30000</v>
      </c>
      <c r="ET32" s="403">
        <v>30000</v>
      </c>
      <c r="EU32" s="403">
        <v>30000</v>
      </c>
      <c r="EV32" s="403">
        <v>30000</v>
      </c>
      <c r="EW32" s="403">
        <v>30000</v>
      </c>
      <c r="EX32" s="404">
        <v>90702.947845804985</v>
      </c>
      <c r="EY32" s="404">
        <v>172767.51970629519</v>
      </c>
      <c r="EZ32" s="404">
        <v>904972.72227107012</v>
      </c>
      <c r="FA32" s="404">
        <v>1723757.5662306098</v>
      </c>
      <c r="FB32" s="404">
        <v>18655384.91591569</v>
      </c>
      <c r="FC32" s="404">
        <v>18051305.785305087</v>
      </c>
      <c r="FD32" s="404">
        <v>0</v>
      </c>
      <c r="FE32" s="404">
        <v>0</v>
      </c>
      <c r="FF32" s="404">
        <v>0</v>
      </c>
      <c r="FG32" s="404">
        <v>0</v>
      </c>
      <c r="FH32" s="404">
        <v>0</v>
      </c>
      <c r="FI32" s="404">
        <v>0</v>
      </c>
      <c r="FJ32" s="404">
        <v>0</v>
      </c>
      <c r="FK32" s="404">
        <v>0</v>
      </c>
      <c r="FL32" s="404">
        <v>0</v>
      </c>
      <c r="FM32" s="404">
        <v>0</v>
      </c>
      <c r="FN32" s="404">
        <v>0</v>
      </c>
      <c r="FO32" s="404">
        <v>0</v>
      </c>
      <c r="FP32" s="404">
        <v>0</v>
      </c>
      <c r="FQ32" s="404">
        <v>0</v>
      </c>
      <c r="FR32" s="404">
        <v>0</v>
      </c>
      <c r="FS32" s="404">
        <v>0</v>
      </c>
      <c r="FT32" s="404">
        <v>0</v>
      </c>
      <c r="FU32" s="404">
        <v>0</v>
      </c>
      <c r="FV32" s="404">
        <v>0</v>
      </c>
      <c r="FW32" s="404">
        <v>0</v>
      </c>
      <c r="FX32" s="404">
        <v>0</v>
      </c>
      <c r="FY32" s="404">
        <v>0</v>
      </c>
      <c r="FZ32" s="404">
        <v>0</v>
      </c>
      <c r="GA32" s="404">
        <v>0</v>
      </c>
      <c r="GB32" s="404">
        <v>0</v>
      </c>
      <c r="GC32" s="404">
        <v>0</v>
      </c>
      <c r="GD32" s="404">
        <v>0</v>
      </c>
      <c r="GE32" s="404">
        <v>0</v>
      </c>
      <c r="GF32" s="404">
        <v>0</v>
      </c>
      <c r="GG32" s="404">
        <v>0</v>
      </c>
      <c r="GH32" s="404">
        <v>0</v>
      </c>
      <c r="GI32" s="404">
        <v>0</v>
      </c>
      <c r="GJ32" s="404">
        <v>0</v>
      </c>
      <c r="GK32" s="404">
        <v>0</v>
      </c>
      <c r="GL32" s="404">
        <v>27210.884353741494</v>
      </c>
      <c r="GM32" s="404">
        <v>25915.127955944281</v>
      </c>
      <c r="GN32" s="404">
        <v>24681.074243756459</v>
      </c>
      <c r="GO32" s="404">
        <v>23505.784994053767</v>
      </c>
      <c r="GP32" s="404">
        <v>22386.461899098831</v>
      </c>
      <c r="GQ32" s="404">
        <v>21320.439903903643</v>
      </c>
      <c r="GR32" s="404">
        <v>20305.180860860615</v>
      </c>
      <c r="GS32" s="404">
        <v>19338.267486533918</v>
      </c>
      <c r="GT32" s="404">
        <v>18417.397606222781</v>
      </c>
      <c r="GU32" s="404">
        <v>17540.37867259312</v>
      </c>
      <c r="GV32" s="404">
        <v>16705.122545326787</v>
      </c>
      <c r="GW32" s="404">
        <v>15909.64051935884</v>
      </c>
      <c r="GX32" s="404">
        <v>15152.038589865566</v>
      </c>
      <c r="GY32" s="404">
        <v>14430.512942729105</v>
      </c>
      <c r="GZ32" s="404">
        <v>13743.345659742006</v>
      </c>
      <c r="HA32" s="404">
        <v>13088.900628325719</v>
      </c>
      <c r="HB32" s="404">
        <v>12465.619646024494</v>
      </c>
      <c r="HC32" s="404">
        <v>11872.018710499518</v>
      </c>
      <c r="HD32" s="404">
        <v>11306.684486190017</v>
      </c>
      <c r="HE32" s="404">
        <v>10768.270939228589</v>
      </c>
      <c r="HF32" s="404">
        <v>10255.496132598657</v>
      </c>
      <c r="HG32" s="404">
        <v>9767.1391739034807</v>
      </c>
      <c r="HH32" s="404">
        <v>9302.0373084795065</v>
      </c>
      <c r="HI32" s="404">
        <v>8859.0831509328636</v>
      </c>
      <c r="HJ32" s="404">
        <v>8437.2220485074886</v>
      </c>
      <c r="HK32" s="404">
        <v>8035.4495700071311</v>
      </c>
      <c r="HL32" s="404">
        <v>7652.8091142925068</v>
      </c>
      <c r="HM32" s="404">
        <v>7288.3896326595286</v>
      </c>
      <c r="HN32" s="404">
        <v>6941.3234596757438</v>
      </c>
      <c r="HO32" s="404">
        <v>6610.7842473102301</v>
      </c>
      <c r="HP32" s="404">
        <v>6295.9849974383151</v>
      </c>
      <c r="HQ32" s="404">
        <v>5996.1761880364902</v>
      </c>
      <c r="HR32" s="404">
        <v>5710.6439886061817</v>
      </c>
      <c r="HS32" s="404">
        <v>5438.7085605773145</v>
      </c>
      <c r="HT32" s="404">
        <v>5179.7224386450625</v>
      </c>
      <c r="HU32" s="404">
        <v>4933.0689891857728</v>
      </c>
      <c r="HV32" s="404">
        <v>4698.1609420816894</v>
      </c>
      <c r="HW32" s="404">
        <v>4474.4389924587513</v>
      </c>
      <c r="HX32" s="404">
        <v>4261.370469008335</v>
      </c>
      <c r="HY32" s="404">
        <v>4058.4480657222234</v>
      </c>
      <c r="HZ32" s="404">
        <v>39598891.457274556</v>
      </c>
      <c r="IA32" s="404">
        <v>490259.61011412699</v>
      </c>
      <c r="IB32" s="408">
        <v>1.2380639762178578E-2</v>
      </c>
      <c r="IC32" s="410"/>
    </row>
    <row r="33" spans="1:237" ht="90" customHeight="1" x14ac:dyDescent="0.2">
      <c r="A33" s="161" t="s">
        <v>2267</v>
      </c>
      <c r="B33" s="150" t="s">
        <v>2515</v>
      </c>
      <c r="C33" s="150" t="s">
        <v>2169</v>
      </c>
      <c r="D33" s="148">
        <v>4</v>
      </c>
      <c r="E33" s="150" t="s">
        <v>2516</v>
      </c>
      <c r="F33" s="151" t="s">
        <v>2517</v>
      </c>
      <c r="G33" s="151" t="s">
        <v>2518</v>
      </c>
      <c r="H33" s="151"/>
      <c r="I33" s="151" t="s">
        <v>2519</v>
      </c>
      <c r="J33" s="151">
        <v>40</v>
      </c>
      <c r="K33" s="227" t="s">
        <v>79</v>
      </c>
      <c r="L33" s="159">
        <v>10000</v>
      </c>
      <c r="M33" s="151" t="s">
        <v>2520</v>
      </c>
      <c r="N33" s="79" t="s">
        <v>81</v>
      </c>
      <c r="O33" s="79" t="s">
        <v>454</v>
      </c>
      <c r="P33" s="79" t="s">
        <v>457</v>
      </c>
      <c r="Q33" s="112" t="s">
        <v>100</v>
      </c>
      <c r="R33" s="79" t="s">
        <v>108</v>
      </c>
      <c r="S33" s="79" t="s">
        <v>99</v>
      </c>
      <c r="T33" s="79" t="s">
        <v>2034</v>
      </c>
      <c r="U33" s="79" t="s">
        <v>100</v>
      </c>
      <c r="V33" s="81">
        <v>1</v>
      </c>
      <c r="W33" s="149">
        <v>20000000</v>
      </c>
      <c r="X33" s="149">
        <v>1000000</v>
      </c>
      <c r="Y33" s="149">
        <v>0</v>
      </c>
      <c r="Z33" s="149">
        <v>0</v>
      </c>
      <c r="AA33" s="149">
        <v>150000</v>
      </c>
      <c r="AB33" s="149">
        <v>350000</v>
      </c>
      <c r="AC33" s="149">
        <v>500000</v>
      </c>
      <c r="AD33" s="149">
        <v>9000000</v>
      </c>
      <c r="AE33" s="149">
        <v>10000000</v>
      </c>
      <c r="AF33" s="149">
        <v>0</v>
      </c>
      <c r="AG33" s="149">
        <v>0</v>
      </c>
      <c r="AH33" s="149">
        <v>0</v>
      </c>
      <c r="AI33" s="88" t="s">
        <v>88</v>
      </c>
      <c r="AJ33" s="149">
        <v>0</v>
      </c>
      <c r="AK33" s="149">
        <v>0</v>
      </c>
      <c r="AL33" s="149">
        <v>0</v>
      </c>
      <c r="AM33" s="149">
        <v>0</v>
      </c>
      <c r="AN33" s="149">
        <v>0</v>
      </c>
      <c r="AO33" s="149">
        <v>0</v>
      </c>
      <c r="AP33" s="149">
        <v>0</v>
      </c>
      <c r="AQ33" s="149">
        <v>0</v>
      </c>
      <c r="AR33" s="149">
        <v>0</v>
      </c>
      <c r="AS33" s="149">
        <v>0</v>
      </c>
      <c r="AT33" s="149">
        <v>0</v>
      </c>
      <c r="AU33" s="151"/>
      <c r="AV33" s="230">
        <v>0</v>
      </c>
      <c r="AW33" s="230">
        <v>1</v>
      </c>
      <c r="AX33" s="230" t="s">
        <v>3602</v>
      </c>
      <c r="AY33" s="141">
        <v>7</v>
      </c>
      <c r="AZ33" s="70">
        <v>1</v>
      </c>
      <c r="BA33" s="70">
        <v>1</v>
      </c>
      <c r="BB33" s="70">
        <v>0</v>
      </c>
      <c r="BC33" s="70">
        <v>1</v>
      </c>
      <c r="BD33" s="70">
        <v>1</v>
      </c>
      <c r="BE33" s="70">
        <v>0</v>
      </c>
      <c r="BF33" s="70">
        <v>0</v>
      </c>
      <c r="BG33" s="71">
        <v>0</v>
      </c>
      <c r="BH33" s="71">
        <v>1</v>
      </c>
      <c r="BI33" s="71">
        <v>0</v>
      </c>
      <c r="BJ33" s="71">
        <v>0</v>
      </c>
      <c r="BK33" s="71">
        <v>1</v>
      </c>
      <c r="BL33" s="70">
        <v>1</v>
      </c>
      <c r="BM33" s="70">
        <v>1</v>
      </c>
      <c r="BN33" s="70">
        <v>0</v>
      </c>
      <c r="BO33" s="70">
        <v>1</v>
      </c>
      <c r="BP33" s="403">
        <v>0</v>
      </c>
      <c r="BQ33" s="403">
        <v>0</v>
      </c>
      <c r="BR33" s="403">
        <v>150000</v>
      </c>
      <c r="BS33" s="403">
        <v>350000</v>
      </c>
      <c r="BT33" s="403">
        <v>500000</v>
      </c>
      <c r="BU33" s="403">
        <v>9000000</v>
      </c>
      <c r="BV33" s="403">
        <v>10000000</v>
      </c>
      <c r="BW33" s="403">
        <v>0</v>
      </c>
      <c r="BX33" s="403">
        <v>0</v>
      </c>
      <c r="BY33" s="403">
        <v>0</v>
      </c>
      <c r="BZ33" s="401">
        <v>0</v>
      </c>
      <c r="CA33" s="401">
        <v>0</v>
      </c>
      <c r="CB33" s="401">
        <v>0</v>
      </c>
      <c r="CC33" s="401">
        <v>0</v>
      </c>
      <c r="CD33" s="401">
        <v>0</v>
      </c>
      <c r="CE33" s="401">
        <v>0</v>
      </c>
      <c r="CF33" s="401">
        <v>0</v>
      </c>
      <c r="CG33" s="401">
        <v>0</v>
      </c>
      <c r="CH33" s="401">
        <v>0</v>
      </c>
      <c r="CI33" s="401">
        <v>0</v>
      </c>
      <c r="CJ33" s="401">
        <v>0</v>
      </c>
      <c r="CK33" s="401">
        <v>0</v>
      </c>
      <c r="CL33" s="401">
        <v>0</v>
      </c>
      <c r="CM33" s="401">
        <v>0</v>
      </c>
      <c r="CN33" s="401">
        <v>0</v>
      </c>
      <c r="CO33" s="401">
        <v>0</v>
      </c>
      <c r="CP33" s="401">
        <v>0</v>
      </c>
      <c r="CQ33" s="401">
        <v>0</v>
      </c>
      <c r="CR33" s="401">
        <v>0</v>
      </c>
      <c r="CS33" s="401">
        <v>0</v>
      </c>
      <c r="CT33" s="401">
        <v>0</v>
      </c>
      <c r="CU33" s="401">
        <v>0</v>
      </c>
      <c r="CV33" s="401">
        <v>0</v>
      </c>
      <c r="CW33" s="401">
        <v>0</v>
      </c>
      <c r="CX33" s="401">
        <v>0</v>
      </c>
      <c r="CY33" s="401">
        <v>0</v>
      </c>
      <c r="CZ33" s="401">
        <v>0</v>
      </c>
      <c r="DA33" s="401">
        <v>0</v>
      </c>
      <c r="DB33" s="401">
        <v>0</v>
      </c>
      <c r="DC33" s="401">
        <v>0</v>
      </c>
      <c r="DD33" s="401">
        <v>0</v>
      </c>
      <c r="DE33" s="401">
        <v>0</v>
      </c>
      <c r="DF33" s="401">
        <v>0</v>
      </c>
      <c r="DG33" s="403">
        <v>10000</v>
      </c>
      <c r="DH33" s="403">
        <v>10000</v>
      </c>
      <c r="DI33" s="403">
        <v>10000</v>
      </c>
      <c r="DJ33" s="403">
        <v>10000</v>
      </c>
      <c r="DK33" s="403">
        <v>10000</v>
      </c>
      <c r="DL33" s="403">
        <v>10000</v>
      </c>
      <c r="DM33" s="403">
        <v>10000</v>
      </c>
      <c r="DN33" s="403">
        <v>10000</v>
      </c>
      <c r="DO33" s="403">
        <v>10000</v>
      </c>
      <c r="DP33" s="403">
        <v>10000</v>
      </c>
      <c r="DQ33" s="403">
        <v>10000</v>
      </c>
      <c r="DR33" s="403">
        <v>10000</v>
      </c>
      <c r="DS33" s="403">
        <v>10000</v>
      </c>
      <c r="DT33" s="403">
        <v>10000</v>
      </c>
      <c r="DU33" s="403">
        <v>10000</v>
      </c>
      <c r="DV33" s="403">
        <v>10000</v>
      </c>
      <c r="DW33" s="403">
        <v>10000</v>
      </c>
      <c r="DX33" s="403">
        <v>10000</v>
      </c>
      <c r="DY33" s="403">
        <v>10000</v>
      </c>
      <c r="DZ33" s="403">
        <v>10000</v>
      </c>
      <c r="EA33" s="403">
        <v>10000</v>
      </c>
      <c r="EB33" s="403">
        <v>10000</v>
      </c>
      <c r="EC33" s="403">
        <v>10000</v>
      </c>
      <c r="ED33" s="403">
        <v>10000</v>
      </c>
      <c r="EE33" s="403">
        <v>10000</v>
      </c>
      <c r="EF33" s="403">
        <v>10000</v>
      </c>
      <c r="EG33" s="403">
        <v>10000</v>
      </c>
      <c r="EH33" s="403">
        <v>10000</v>
      </c>
      <c r="EI33" s="403">
        <v>10000</v>
      </c>
      <c r="EJ33" s="403">
        <v>10000</v>
      </c>
      <c r="EK33" s="403">
        <v>10000</v>
      </c>
      <c r="EL33" s="403">
        <v>10000</v>
      </c>
      <c r="EM33" s="403">
        <v>10000</v>
      </c>
      <c r="EN33" s="403">
        <v>10000</v>
      </c>
      <c r="EO33" s="403">
        <v>10000</v>
      </c>
      <c r="EP33" s="403">
        <v>10000</v>
      </c>
      <c r="EQ33" s="403">
        <v>10000</v>
      </c>
      <c r="ER33" s="403">
        <v>10000</v>
      </c>
      <c r="ES33" s="403">
        <v>10000</v>
      </c>
      <c r="ET33" s="403">
        <v>10000</v>
      </c>
      <c r="EU33" s="403">
        <v>10000</v>
      </c>
      <c r="EV33" s="403">
        <v>10000</v>
      </c>
      <c r="EW33" s="403">
        <v>10000</v>
      </c>
      <c r="EX33" s="404">
        <v>136054.42176870749</v>
      </c>
      <c r="EY33" s="404">
        <v>302343.15948601661</v>
      </c>
      <c r="EZ33" s="404">
        <v>411351.23739594099</v>
      </c>
      <c r="FA33" s="404">
        <v>7051735.4982161308</v>
      </c>
      <c r="FB33" s="404">
        <v>7462153.9663662771</v>
      </c>
      <c r="FC33" s="404">
        <v>0</v>
      </c>
      <c r="FD33" s="404">
        <v>0</v>
      </c>
      <c r="FE33" s="404">
        <v>0</v>
      </c>
      <c r="FF33" s="404">
        <v>0</v>
      </c>
      <c r="FG33" s="404">
        <v>0</v>
      </c>
      <c r="FH33" s="404">
        <v>0</v>
      </c>
      <c r="FI33" s="404">
        <v>0</v>
      </c>
      <c r="FJ33" s="404">
        <v>0</v>
      </c>
      <c r="FK33" s="404">
        <v>0</v>
      </c>
      <c r="FL33" s="404">
        <v>0</v>
      </c>
      <c r="FM33" s="404">
        <v>0</v>
      </c>
      <c r="FN33" s="404">
        <v>0</v>
      </c>
      <c r="FO33" s="404">
        <v>0</v>
      </c>
      <c r="FP33" s="404">
        <v>0</v>
      </c>
      <c r="FQ33" s="404">
        <v>0</v>
      </c>
      <c r="FR33" s="404">
        <v>0</v>
      </c>
      <c r="FS33" s="404">
        <v>0</v>
      </c>
      <c r="FT33" s="404">
        <v>0</v>
      </c>
      <c r="FU33" s="404">
        <v>0</v>
      </c>
      <c r="FV33" s="404">
        <v>0</v>
      </c>
      <c r="FW33" s="404">
        <v>0</v>
      </c>
      <c r="FX33" s="404">
        <v>0</v>
      </c>
      <c r="FY33" s="404">
        <v>0</v>
      </c>
      <c r="FZ33" s="404">
        <v>0</v>
      </c>
      <c r="GA33" s="404">
        <v>0</v>
      </c>
      <c r="GB33" s="404">
        <v>0</v>
      </c>
      <c r="GC33" s="404">
        <v>0</v>
      </c>
      <c r="GD33" s="404">
        <v>0</v>
      </c>
      <c r="GE33" s="404">
        <v>0</v>
      </c>
      <c r="GF33" s="404">
        <v>0</v>
      </c>
      <c r="GG33" s="404">
        <v>0</v>
      </c>
      <c r="GH33" s="404">
        <v>0</v>
      </c>
      <c r="GI33" s="404">
        <v>0</v>
      </c>
      <c r="GJ33" s="404">
        <v>0</v>
      </c>
      <c r="GK33" s="404">
        <v>0</v>
      </c>
      <c r="GL33" s="404">
        <v>9070.2947845804993</v>
      </c>
      <c r="GM33" s="404">
        <v>8638.3759853147603</v>
      </c>
      <c r="GN33" s="404">
        <v>8227.0247479188201</v>
      </c>
      <c r="GO33" s="404">
        <v>7835.2616646845891</v>
      </c>
      <c r="GP33" s="404">
        <v>7462.153966366277</v>
      </c>
      <c r="GQ33" s="404">
        <v>7106.8133013012148</v>
      </c>
      <c r="GR33" s="404">
        <v>6768.3936202868717</v>
      </c>
      <c r="GS33" s="404">
        <v>6446.0891621779729</v>
      </c>
      <c r="GT33" s="404">
        <v>6139.1325354075934</v>
      </c>
      <c r="GU33" s="404">
        <v>5846.7928908643744</v>
      </c>
      <c r="GV33" s="404">
        <v>5568.3741817755954</v>
      </c>
      <c r="GW33" s="404">
        <v>5303.2135064529466</v>
      </c>
      <c r="GX33" s="404">
        <v>5050.6795299551886</v>
      </c>
      <c r="GY33" s="404">
        <v>4810.1709809097019</v>
      </c>
      <c r="GZ33" s="404">
        <v>4581.1152199140024</v>
      </c>
      <c r="HA33" s="404">
        <v>4362.9668761085732</v>
      </c>
      <c r="HB33" s="404">
        <v>4155.2065486748315</v>
      </c>
      <c r="HC33" s="404">
        <v>3957.3395701665063</v>
      </c>
      <c r="HD33" s="404">
        <v>3768.8948287300059</v>
      </c>
      <c r="HE33" s="404">
        <v>3589.4236464095297</v>
      </c>
      <c r="HF33" s="404">
        <v>3418.498710866219</v>
      </c>
      <c r="HG33" s="404">
        <v>3255.7130579678269</v>
      </c>
      <c r="HH33" s="404">
        <v>3100.679102826502</v>
      </c>
      <c r="HI33" s="404">
        <v>2953.0277169776209</v>
      </c>
      <c r="HJ33" s="404">
        <v>2812.4073495024963</v>
      </c>
      <c r="HK33" s="404">
        <v>2678.4831900023769</v>
      </c>
      <c r="HL33" s="404">
        <v>2550.9363714308356</v>
      </c>
      <c r="HM33" s="404">
        <v>2429.4632108865098</v>
      </c>
      <c r="HN33" s="404">
        <v>2313.7744865585814</v>
      </c>
      <c r="HO33" s="404">
        <v>2203.5947491034099</v>
      </c>
      <c r="HP33" s="404">
        <v>2098.6616658127714</v>
      </c>
      <c r="HQ33" s="404">
        <v>1998.7253960121634</v>
      </c>
      <c r="HR33" s="404">
        <v>1903.5479962020604</v>
      </c>
      <c r="HS33" s="404">
        <v>1812.9028535257717</v>
      </c>
      <c r="HT33" s="404">
        <v>1726.5741462150208</v>
      </c>
      <c r="HU33" s="404">
        <v>1644.3563297285912</v>
      </c>
      <c r="HV33" s="404">
        <v>1566.0536473605632</v>
      </c>
      <c r="HW33" s="404">
        <v>1491.4796641529169</v>
      </c>
      <c r="HX33" s="404">
        <v>1420.4568230027783</v>
      </c>
      <c r="HY33" s="404">
        <v>1352.8160219074077</v>
      </c>
      <c r="HZ33" s="404">
        <v>15363638.283233073</v>
      </c>
      <c r="IA33" s="404">
        <v>163419.87003804228</v>
      </c>
      <c r="IB33" s="408">
        <v>1.0636794945660017E-2</v>
      </c>
      <c r="IC33" s="410"/>
    </row>
    <row r="34" spans="1:237" ht="90" customHeight="1" x14ac:dyDescent="0.2">
      <c r="A34" s="276" t="s">
        <v>634</v>
      </c>
      <c r="B34" s="277" t="s">
        <v>1167</v>
      </c>
      <c r="C34" s="277" t="s">
        <v>596</v>
      </c>
      <c r="D34" s="99"/>
      <c r="E34" s="277" t="s">
        <v>1168</v>
      </c>
      <c r="F34" s="103" t="s">
        <v>1169</v>
      </c>
      <c r="G34" s="103" t="s">
        <v>1170</v>
      </c>
      <c r="H34" s="99"/>
      <c r="I34" s="103" t="s">
        <v>1171</v>
      </c>
      <c r="J34" s="103">
        <v>40</v>
      </c>
      <c r="K34" s="227" t="s">
        <v>79</v>
      </c>
      <c r="L34" s="98">
        <v>16734</v>
      </c>
      <c r="M34" s="99" t="s">
        <v>1172</v>
      </c>
      <c r="N34" s="99" t="s">
        <v>81</v>
      </c>
      <c r="O34" s="13" t="s">
        <v>217</v>
      </c>
      <c r="P34" s="99" t="s">
        <v>225</v>
      </c>
      <c r="Q34" s="79" t="s">
        <v>87</v>
      </c>
      <c r="R34" s="99" t="s">
        <v>108</v>
      </c>
      <c r="S34" s="99" t="s">
        <v>99</v>
      </c>
      <c r="T34" s="99" t="s">
        <v>366</v>
      </c>
      <c r="U34" s="99" t="s">
        <v>100</v>
      </c>
      <c r="V34" s="102">
        <v>1</v>
      </c>
      <c r="W34" s="105">
        <v>50878453.904282108</v>
      </c>
      <c r="X34" s="105">
        <v>5087845.3904282115</v>
      </c>
      <c r="Y34" s="105">
        <v>0</v>
      </c>
      <c r="Z34" s="105">
        <v>0</v>
      </c>
      <c r="AA34" s="105">
        <v>0</v>
      </c>
      <c r="AB34" s="105">
        <v>100000</v>
      </c>
      <c r="AC34" s="105">
        <v>2243922.6952141058</v>
      </c>
      <c r="AD34" s="105">
        <v>2243922.6952141058</v>
      </c>
      <c r="AE34" s="105">
        <v>500000</v>
      </c>
      <c r="AF34" s="278">
        <v>15263536.171284633</v>
      </c>
      <c r="AG34" s="278">
        <v>15263536.171284633</v>
      </c>
      <c r="AH34" s="278">
        <v>15263536.171284633</v>
      </c>
      <c r="AI34" s="100" t="s">
        <v>88</v>
      </c>
      <c r="AJ34" s="105">
        <v>0</v>
      </c>
      <c r="AK34" s="105">
        <v>0</v>
      </c>
      <c r="AL34" s="105">
        <v>0</v>
      </c>
      <c r="AM34" s="105">
        <v>0</v>
      </c>
      <c r="AN34" s="105">
        <v>0</v>
      </c>
      <c r="AO34" s="105">
        <v>0</v>
      </c>
      <c r="AP34" s="105">
        <v>0</v>
      </c>
      <c r="AQ34" s="278">
        <v>0</v>
      </c>
      <c r="AR34" s="278">
        <v>0</v>
      </c>
      <c r="AS34" s="278">
        <v>0</v>
      </c>
      <c r="AT34" s="278">
        <v>0</v>
      </c>
      <c r="AU34" s="103"/>
      <c r="AV34" s="230">
        <v>0</v>
      </c>
      <c r="AW34" s="230">
        <v>1</v>
      </c>
      <c r="AX34" s="230" t="s">
        <v>3622</v>
      </c>
      <c r="AY34" s="141">
        <v>6</v>
      </c>
      <c r="AZ34" s="70">
        <v>1</v>
      </c>
      <c r="BA34" s="70">
        <v>1</v>
      </c>
      <c r="BB34" s="70">
        <v>0</v>
      </c>
      <c r="BC34" s="70">
        <v>0</v>
      </c>
      <c r="BD34" s="70">
        <v>1</v>
      </c>
      <c r="BE34" s="70">
        <v>0</v>
      </c>
      <c r="BF34" s="70">
        <v>0</v>
      </c>
      <c r="BG34" s="71">
        <v>0</v>
      </c>
      <c r="BH34" s="71">
        <v>1</v>
      </c>
      <c r="BI34" s="71">
        <v>0</v>
      </c>
      <c r="BJ34" s="71">
        <v>0</v>
      </c>
      <c r="BK34" s="71">
        <v>1</v>
      </c>
      <c r="BL34" s="70">
        <v>1</v>
      </c>
      <c r="BM34" s="70">
        <v>1</v>
      </c>
      <c r="BN34" s="70">
        <v>0</v>
      </c>
      <c r="BO34" s="70">
        <v>1</v>
      </c>
      <c r="BP34" s="403">
        <v>0</v>
      </c>
      <c r="BQ34" s="403">
        <v>0</v>
      </c>
      <c r="BR34" s="403">
        <v>0</v>
      </c>
      <c r="BS34" s="403">
        <v>100000</v>
      </c>
      <c r="BT34" s="403">
        <v>2243922.6952141058</v>
      </c>
      <c r="BU34" s="403">
        <v>2243922.6952141058</v>
      </c>
      <c r="BV34" s="403">
        <v>500000</v>
      </c>
      <c r="BW34" s="403">
        <v>15263536.171284633</v>
      </c>
      <c r="BX34" s="403">
        <v>15263536.171284633</v>
      </c>
      <c r="BY34" s="403">
        <v>15263536.171284633</v>
      </c>
      <c r="BZ34" s="401">
        <v>0</v>
      </c>
      <c r="CA34" s="401">
        <v>0</v>
      </c>
      <c r="CB34" s="401">
        <v>0</v>
      </c>
      <c r="CC34" s="401">
        <v>0</v>
      </c>
      <c r="CD34" s="401">
        <v>0</v>
      </c>
      <c r="CE34" s="401">
        <v>0</v>
      </c>
      <c r="CF34" s="401">
        <v>0</v>
      </c>
      <c r="CG34" s="401">
        <v>0</v>
      </c>
      <c r="CH34" s="401">
        <v>0</v>
      </c>
      <c r="CI34" s="401">
        <v>0</v>
      </c>
      <c r="CJ34" s="401">
        <v>0</v>
      </c>
      <c r="CK34" s="401">
        <v>0</v>
      </c>
      <c r="CL34" s="401">
        <v>0</v>
      </c>
      <c r="CM34" s="401">
        <v>0</v>
      </c>
      <c r="CN34" s="401">
        <v>0</v>
      </c>
      <c r="CO34" s="401">
        <v>0</v>
      </c>
      <c r="CP34" s="401">
        <v>0</v>
      </c>
      <c r="CQ34" s="401">
        <v>0</v>
      </c>
      <c r="CR34" s="401">
        <v>0</v>
      </c>
      <c r="CS34" s="401">
        <v>0</v>
      </c>
      <c r="CT34" s="401">
        <v>0</v>
      </c>
      <c r="CU34" s="401">
        <v>0</v>
      </c>
      <c r="CV34" s="401">
        <v>0</v>
      </c>
      <c r="CW34" s="401">
        <v>0</v>
      </c>
      <c r="CX34" s="401">
        <v>0</v>
      </c>
      <c r="CY34" s="401">
        <v>0</v>
      </c>
      <c r="CZ34" s="401">
        <v>0</v>
      </c>
      <c r="DA34" s="401">
        <v>0</v>
      </c>
      <c r="DB34" s="401">
        <v>0</v>
      </c>
      <c r="DC34" s="401">
        <v>0</v>
      </c>
      <c r="DD34" s="401">
        <v>0</v>
      </c>
      <c r="DE34" s="401">
        <v>0</v>
      </c>
      <c r="DF34" s="401">
        <v>0</v>
      </c>
      <c r="DG34" s="403">
        <v>16734</v>
      </c>
      <c r="DH34" s="403">
        <v>16734</v>
      </c>
      <c r="DI34" s="403">
        <v>16734</v>
      </c>
      <c r="DJ34" s="403">
        <v>16734</v>
      </c>
      <c r="DK34" s="403">
        <v>16734</v>
      </c>
      <c r="DL34" s="403">
        <v>16734</v>
      </c>
      <c r="DM34" s="403">
        <v>16734</v>
      </c>
      <c r="DN34" s="403">
        <v>16734</v>
      </c>
      <c r="DO34" s="403">
        <v>16734</v>
      </c>
      <c r="DP34" s="403">
        <v>16734</v>
      </c>
      <c r="DQ34" s="403">
        <v>16734</v>
      </c>
      <c r="DR34" s="403">
        <v>16734</v>
      </c>
      <c r="DS34" s="403">
        <v>16734</v>
      </c>
      <c r="DT34" s="403">
        <v>16734</v>
      </c>
      <c r="DU34" s="403">
        <v>16734</v>
      </c>
      <c r="DV34" s="403">
        <v>16734</v>
      </c>
      <c r="DW34" s="403">
        <v>16734</v>
      </c>
      <c r="DX34" s="403">
        <v>16734</v>
      </c>
      <c r="DY34" s="403">
        <v>16734</v>
      </c>
      <c r="DZ34" s="403">
        <v>16734</v>
      </c>
      <c r="EA34" s="403">
        <v>16734</v>
      </c>
      <c r="EB34" s="403">
        <v>16734</v>
      </c>
      <c r="EC34" s="403">
        <v>16734</v>
      </c>
      <c r="ED34" s="403">
        <v>16734</v>
      </c>
      <c r="EE34" s="403">
        <v>16734</v>
      </c>
      <c r="EF34" s="403">
        <v>16734</v>
      </c>
      <c r="EG34" s="403">
        <v>16734</v>
      </c>
      <c r="EH34" s="403">
        <v>16734</v>
      </c>
      <c r="EI34" s="403">
        <v>16734</v>
      </c>
      <c r="EJ34" s="403">
        <v>16734</v>
      </c>
      <c r="EK34" s="403">
        <v>16734</v>
      </c>
      <c r="EL34" s="403">
        <v>16734</v>
      </c>
      <c r="EM34" s="403">
        <v>16734</v>
      </c>
      <c r="EN34" s="403">
        <v>16734</v>
      </c>
      <c r="EO34" s="403">
        <v>16734</v>
      </c>
      <c r="EP34" s="403">
        <v>16734</v>
      </c>
      <c r="EQ34" s="403">
        <v>16734</v>
      </c>
      <c r="ER34" s="403">
        <v>16734</v>
      </c>
      <c r="ES34" s="403">
        <v>16734</v>
      </c>
      <c r="ET34" s="403">
        <v>16734</v>
      </c>
      <c r="EU34" s="403">
        <v>16734</v>
      </c>
      <c r="EV34" s="403">
        <v>16734</v>
      </c>
      <c r="EW34" s="403">
        <v>16734</v>
      </c>
      <c r="EX34" s="404">
        <v>0</v>
      </c>
      <c r="EY34" s="404">
        <v>86383.759853147596</v>
      </c>
      <c r="EZ34" s="404">
        <v>1846080.7545943146</v>
      </c>
      <c r="FA34" s="404">
        <v>1758172.1472326806</v>
      </c>
      <c r="FB34" s="404">
        <v>373107.69831831381</v>
      </c>
      <c r="FC34" s="404">
        <v>10847510.188697783</v>
      </c>
      <c r="FD34" s="404">
        <v>10330962.084474081</v>
      </c>
      <c r="FE34" s="404">
        <v>9839011.5090229344</v>
      </c>
      <c r="FF34" s="404">
        <v>0</v>
      </c>
      <c r="FG34" s="404">
        <v>0</v>
      </c>
      <c r="FH34" s="404">
        <v>0</v>
      </c>
      <c r="FI34" s="404">
        <v>0</v>
      </c>
      <c r="FJ34" s="404">
        <v>0</v>
      </c>
      <c r="FK34" s="404">
        <v>0</v>
      </c>
      <c r="FL34" s="404">
        <v>0</v>
      </c>
      <c r="FM34" s="404">
        <v>0</v>
      </c>
      <c r="FN34" s="404">
        <v>0</v>
      </c>
      <c r="FO34" s="404">
        <v>0</v>
      </c>
      <c r="FP34" s="404">
        <v>0</v>
      </c>
      <c r="FQ34" s="404">
        <v>0</v>
      </c>
      <c r="FR34" s="404">
        <v>0</v>
      </c>
      <c r="FS34" s="404">
        <v>0</v>
      </c>
      <c r="FT34" s="404">
        <v>0</v>
      </c>
      <c r="FU34" s="404">
        <v>0</v>
      </c>
      <c r="FV34" s="404">
        <v>0</v>
      </c>
      <c r="FW34" s="404">
        <v>0</v>
      </c>
      <c r="FX34" s="404">
        <v>0</v>
      </c>
      <c r="FY34" s="404">
        <v>0</v>
      </c>
      <c r="FZ34" s="404">
        <v>0</v>
      </c>
      <c r="GA34" s="404">
        <v>0</v>
      </c>
      <c r="GB34" s="404">
        <v>0</v>
      </c>
      <c r="GC34" s="404">
        <v>0</v>
      </c>
      <c r="GD34" s="404">
        <v>0</v>
      </c>
      <c r="GE34" s="404">
        <v>0</v>
      </c>
      <c r="GF34" s="404">
        <v>0</v>
      </c>
      <c r="GG34" s="404">
        <v>0</v>
      </c>
      <c r="GH34" s="404">
        <v>0</v>
      </c>
      <c r="GI34" s="404">
        <v>0</v>
      </c>
      <c r="GJ34" s="404">
        <v>0</v>
      </c>
      <c r="GK34" s="404">
        <v>0</v>
      </c>
      <c r="GL34" s="404">
        <v>15178.231292517006</v>
      </c>
      <c r="GM34" s="404">
        <v>14455.458373825719</v>
      </c>
      <c r="GN34" s="404">
        <v>13767.103213167353</v>
      </c>
      <c r="GO34" s="404">
        <v>13111.526869683192</v>
      </c>
      <c r="GP34" s="404">
        <v>12487.168447317328</v>
      </c>
      <c r="GQ34" s="404">
        <v>11892.541378397453</v>
      </c>
      <c r="GR34" s="404">
        <v>11326.229884188051</v>
      </c>
      <c r="GS34" s="404">
        <v>10786.88560398862</v>
      </c>
      <c r="GT34" s="404">
        <v>10273.224384751067</v>
      </c>
      <c r="GU34" s="404">
        <v>9784.0232235724434</v>
      </c>
      <c r="GV34" s="404">
        <v>9318.1173557832808</v>
      </c>
      <c r="GW34" s="404">
        <v>8874.3974816983609</v>
      </c>
      <c r="GX34" s="404">
        <v>8451.8071254270126</v>
      </c>
      <c r="GY34" s="404">
        <v>8049.3401194542948</v>
      </c>
      <c r="GZ34" s="404">
        <v>7666.0382090040912</v>
      </c>
      <c r="HA34" s="404">
        <v>7300.9887704800858</v>
      </c>
      <c r="HB34" s="404">
        <v>6953.3226385524631</v>
      </c>
      <c r="HC34" s="404">
        <v>6622.2120367166317</v>
      </c>
      <c r="HD34" s="404">
        <v>6306.8686063967916</v>
      </c>
      <c r="HE34" s="404">
        <v>6006.5415299017068</v>
      </c>
      <c r="HF34" s="404">
        <v>5720.5157427635304</v>
      </c>
      <c r="HG34" s="404">
        <v>5448.1102312033618</v>
      </c>
      <c r="HH34" s="404">
        <v>5188.6764106698683</v>
      </c>
      <c r="HI34" s="404">
        <v>4941.596581590351</v>
      </c>
      <c r="HJ34" s="404">
        <v>4706.282458657477</v>
      </c>
      <c r="HK34" s="404">
        <v>4482.1737701499778</v>
      </c>
      <c r="HL34" s="404">
        <v>4268.7369239523605</v>
      </c>
      <c r="HM34" s="404">
        <v>4065.4637370974851</v>
      </c>
      <c r="HN34" s="404">
        <v>3871.8702258071303</v>
      </c>
      <c r="HO34" s="404">
        <v>3687.4954531496464</v>
      </c>
      <c r="HP34" s="404">
        <v>3511.9004315710922</v>
      </c>
      <c r="HQ34" s="404">
        <v>3344.6670776867541</v>
      </c>
      <c r="HR34" s="404">
        <v>3185.397216844528</v>
      </c>
      <c r="HS34" s="404">
        <v>3033.711635090026</v>
      </c>
      <c r="HT34" s="404">
        <v>2889.2491762762156</v>
      </c>
      <c r="HU34" s="404">
        <v>2751.6658821678243</v>
      </c>
      <c r="HV34" s="404">
        <v>2620.6341734931666</v>
      </c>
      <c r="HW34" s="404">
        <v>2495.8420699934914</v>
      </c>
      <c r="HX34" s="404">
        <v>2376.9924476128494</v>
      </c>
      <c r="HY34" s="404">
        <v>2263.8023310598564</v>
      </c>
      <c r="HZ34" s="404">
        <v>35081228.142193258</v>
      </c>
      <c r="IA34" s="404">
        <v>273466.81052165997</v>
      </c>
      <c r="IB34" s="408">
        <v>7.7952462044153219E-3</v>
      </c>
      <c r="IC34" s="410"/>
    </row>
    <row r="35" spans="1:237" ht="90" customHeight="1" x14ac:dyDescent="0.2">
      <c r="A35" s="242" t="s">
        <v>997</v>
      </c>
      <c r="B35" s="195" t="s">
        <v>998</v>
      </c>
      <c r="C35" s="195" t="s">
        <v>1024</v>
      </c>
      <c r="D35" s="115">
        <v>4</v>
      </c>
      <c r="E35" s="195" t="s">
        <v>1025</v>
      </c>
      <c r="F35" s="113" t="s">
        <v>1026</v>
      </c>
      <c r="G35" s="113" t="s">
        <v>1027</v>
      </c>
      <c r="H35" s="113" t="s">
        <v>1028</v>
      </c>
      <c r="I35" s="113" t="s">
        <v>1029</v>
      </c>
      <c r="J35" s="113">
        <v>5</v>
      </c>
      <c r="K35" s="95" t="s">
        <v>206</v>
      </c>
      <c r="L35" s="112">
        <v>6240</v>
      </c>
      <c r="M35" s="112" t="s">
        <v>1030</v>
      </c>
      <c r="N35" s="112" t="s">
        <v>81</v>
      </c>
      <c r="O35" s="112" t="s">
        <v>82</v>
      </c>
      <c r="P35" s="112" t="s">
        <v>83</v>
      </c>
      <c r="Q35" s="112" t="s">
        <v>100</v>
      </c>
      <c r="R35" s="112" t="s">
        <v>226</v>
      </c>
      <c r="S35" s="112" t="s">
        <v>99</v>
      </c>
      <c r="T35" s="112" t="s">
        <v>1023</v>
      </c>
      <c r="U35" s="112" t="s">
        <v>100</v>
      </c>
      <c r="V35" s="201">
        <v>1</v>
      </c>
      <c r="W35" s="217">
        <v>7000000</v>
      </c>
      <c r="X35" s="217">
        <v>0</v>
      </c>
      <c r="Y35" s="217">
        <v>0</v>
      </c>
      <c r="Z35" s="217">
        <v>0</v>
      </c>
      <c r="AA35" s="217">
        <v>2000000</v>
      </c>
      <c r="AB35" s="217">
        <v>2000000</v>
      </c>
      <c r="AC35" s="217">
        <v>1000000</v>
      </c>
      <c r="AD35" s="217">
        <v>1000000</v>
      </c>
      <c r="AE35" s="286">
        <v>1000000</v>
      </c>
      <c r="AF35" s="286">
        <v>0</v>
      </c>
      <c r="AG35" s="286">
        <v>0</v>
      </c>
      <c r="AH35" s="286">
        <v>0</v>
      </c>
      <c r="AI35" s="112" t="s">
        <v>88</v>
      </c>
      <c r="AJ35" s="217">
        <v>0</v>
      </c>
      <c r="AK35" s="217">
        <v>0</v>
      </c>
      <c r="AL35" s="217">
        <v>0</v>
      </c>
      <c r="AM35" s="217">
        <v>0</v>
      </c>
      <c r="AN35" s="217">
        <v>0</v>
      </c>
      <c r="AO35" s="217">
        <v>0</v>
      </c>
      <c r="AP35" s="217">
        <v>0</v>
      </c>
      <c r="AQ35" s="286">
        <v>0</v>
      </c>
      <c r="AR35" s="286">
        <v>0</v>
      </c>
      <c r="AS35" s="286">
        <v>0</v>
      </c>
      <c r="AT35" s="286">
        <v>0</v>
      </c>
      <c r="AU35" s="113" t="s">
        <v>1031</v>
      </c>
      <c r="AV35" s="230">
        <v>0</v>
      </c>
      <c r="AW35" s="230">
        <v>1</v>
      </c>
      <c r="AX35" s="230" t="s">
        <v>3598</v>
      </c>
      <c r="AY35" s="141">
        <v>9</v>
      </c>
      <c r="AZ35" s="70">
        <v>1</v>
      </c>
      <c r="BA35" s="70">
        <v>1</v>
      </c>
      <c r="BB35" s="70">
        <v>1</v>
      </c>
      <c r="BC35" s="70">
        <v>1</v>
      </c>
      <c r="BD35" s="70">
        <v>1</v>
      </c>
      <c r="BE35" s="70">
        <v>1</v>
      </c>
      <c r="BF35" s="70">
        <v>0</v>
      </c>
      <c r="BG35" s="71">
        <v>1</v>
      </c>
      <c r="BH35" s="71">
        <v>1</v>
      </c>
      <c r="BI35" s="71">
        <v>0</v>
      </c>
      <c r="BJ35" s="71">
        <v>0</v>
      </c>
      <c r="BK35" s="71">
        <v>1</v>
      </c>
      <c r="BL35" s="70">
        <v>1</v>
      </c>
      <c r="BM35" s="70">
        <v>1</v>
      </c>
      <c r="BN35" s="70">
        <v>0</v>
      </c>
      <c r="BO35" s="70">
        <v>1</v>
      </c>
      <c r="BP35" s="403">
        <v>0</v>
      </c>
      <c r="BQ35" s="403">
        <v>0</v>
      </c>
      <c r="BR35" s="403">
        <v>2000000</v>
      </c>
      <c r="BS35" s="403">
        <v>2000000</v>
      </c>
      <c r="BT35" s="403">
        <v>1000000</v>
      </c>
      <c r="BU35" s="403">
        <v>1000000</v>
      </c>
      <c r="BV35" s="403">
        <v>1000000</v>
      </c>
      <c r="BW35" s="403">
        <v>0</v>
      </c>
      <c r="BX35" s="403">
        <v>0</v>
      </c>
      <c r="BY35" s="403">
        <v>0</v>
      </c>
      <c r="BZ35" s="401">
        <v>0</v>
      </c>
      <c r="CA35" s="401">
        <v>0</v>
      </c>
      <c r="CB35" s="401">
        <v>0</v>
      </c>
      <c r="CC35" s="401">
        <v>0</v>
      </c>
      <c r="CD35" s="401">
        <v>0</v>
      </c>
      <c r="CE35" s="401">
        <v>0</v>
      </c>
      <c r="CF35" s="401">
        <v>0</v>
      </c>
      <c r="CG35" s="401">
        <v>0</v>
      </c>
      <c r="CH35" s="401">
        <v>0</v>
      </c>
      <c r="CI35" s="401">
        <v>0</v>
      </c>
      <c r="CJ35" s="401">
        <v>0</v>
      </c>
      <c r="CK35" s="401">
        <v>0</v>
      </c>
      <c r="CL35" s="401">
        <v>0</v>
      </c>
      <c r="CM35" s="401">
        <v>0</v>
      </c>
      <c r="CN35" s="401">
        <v>0</v>
      </c>
      <c r="CO35" s="401">
        <v>0</v>
      </c>
      <c r="CP35" s="401">
        <v>0</v>
      </c>
      <c r="CQ35" s="401">
        <v>0</v>
      </c>
      <c r="CR35" s="401">
        <v>0</v>
      </c>
      <c r="CS35" s="401">
        <v>0</v>
      </c>
      <c r="CT35" s="401">
        <v>0</v>
      </c>
      <c r="CU35" s="401">
        <v>0</v>
      </c>
      <c r="CV35" s="401">
        <v>0</v>
      </c>
      <c r="CW35" s="401">
        <v>0</v>
      </c>
      <c r="CX35" s="401">
        <v>0</v>
      </c>
      <c r="CY35" s="401">
        <v>0</v>
      </c>
      <c r="CZ35" s="401">
        <v>0</v>
      </c>
      <c r="DA35" s="401">
        <v>0</v>
      </c>
      <c r="DB35" s="401">
        <v>0</v>
      </c>
      <c r="DC35" s="401">
        <v>0</v>
      </c>
      <c r="DD35" s="401">
        <v>0</v>
      </c>
      <c r="DE35" s="401">
        <v>0</v>
      </c>
      <c r="DF35" s="401">
        <v>0</v>
      </c>
      <c r="DG35" s="403">
        <v>6240</v>
      </c>
      <c r="DH35" s="403">
        <v>6240</v>
      </c>
      <c r="DI35" s="403">
        <v>6240</v>
      </c>
      <c r="DJ35" s="403">
        <v>6240</v>
      </c>
      <c r="DK35" s="403">
        <v>6240</v>
      </c>
      <c r="DL35" s="403">
        <v>6240</v>
      </c>
      <c r="DM35" s="403">
        <v>6240</v>
      </c>
      <c r="DN35" s="403">
        <v>6240</v>
      </c>
      <c r="DO35" s="403">
        <v>6240</v>
      </c>
      <c r="DP35" s="403">
        <v>6240</v>
      </c>
      <c r="DQ35" s="403">
        <v>6240</v>
      </c>
      <c r="DR35" s="403">
        <v>6240</v>
      </c>
      <c r="DS35" s="403">
        <v>6240</v>
      </c>
      <c r="DT35" s="403">
        <v>6240</v>
      </c>
      <c r="DU35" s="403">
        <v>6240</v>
      </c>
      <c r="DV35" s="403">
        <v>6240</v>
      </c>
      <c r="DW35" s="403">
        <v>6240</v>
      </c>
      <c r="DX35" s="403">
        <v>6240</v>
      </c>
      <c r="DY35" s="403">
        <v>6240</v>
      </c>
      <c r="DZ35" s="403">
        <v>6240</v>
      </c>
      <c r="EA35" s="403">
        <v>6240</v>
      </c>
      <c r="EB35" s="403">
        <v>6240</v>
      </c>
      <c r="EC35" s="403">
        <v>6240</v>
      </c>
      <c r="ED35" s="403">
        <v>6240</v>
      </c>
      <c r="EE35" s="403">
        <v>6240</v>
      </c>
      <c r="EF35" s="403">
        <v>6240</v>
      </c>
      <c r="EG35" s="403">
        <v>6240</v>
      </c>
      <c r="EH35" s="403">
        <v>6240</v>
      </c>
      <c r="EI35" s="403">
        <v>6240</v>
      </c>
      <c r="EJ35" s="403">
        <v>6240</v>
      </c>
      <c r="EK35" s="403">
        <v>6240</v>
      </c>
      <c r="EL35" s="403">
        <v>6240</v>
      </c>
      <c r="EM35" s="403">
        <v>6240</v>
      </c>
      <c r="EN35" s="403">
        <v>6240</v>
      </c>
      <c r="EO35" s="403">
        <v>6240</v>
      </c>
      <c r="EP35" s="403">
        <v>6240</v>
      </c>
      <c r="EQ35" s="403">
        <v>6240</v>
      </c>
      <c r="ER35" s="403">
        <v>6240</v>
      </c>
      <c r="ES35" s="403">
        <v>6240</v>
      </c>
      <c r="ET35" s="403">
        <v>6240</v>
      </c>
      <c r="EU35" s="403">
        <v>6240</v>
      </c>
      <c r="EV35" s="403">
        <v>6240</v>
      </c>
      <c r="EW35" s="403">
        <v>6240</v>
      </c>
      <c r="EX35" s="404">
        <v>1814058.9569160996</v>
      </c>
      <c r="EY35" s="404">
        <v>1727675.197062952</v>
      </c>
      <c r="EZ35" s="404">
        <v>822702.47479188198</v>
      </c>
      <c r="FA35" s="404">
        <v>783526.16646845895</v>
      </c>
      <c r="FB35" s="404">
        <v>746215.39663662761</v>
      </c>
      <c r="FC35" s="404">
        <v>0</v>
      </c>
      <c r="FD35" s="404">
        <v>0</v>
      </c>
      <c r="FE35" s="404">
        <v>0</v>
      </c>
      <c r="FF35" s="404">
        <v>0</v>
      </c>
      <c r="FG35" s="404">
        <v>0</v>
      </c>
      <c r="FH35" s="404">
        <v>0</v>
      </c>
      <c r="FI35" s="404">
        <v>0</v>
      </c>
      <c r="FJ35" s="404">
        <v>0</v>
      </c>
      <c r="FK35" s="404">
        <v>0</v>
      </c>
      <c r="FL35" s="404">
        <v>0</v>
      </c>
      <c r="FM35" s="404">
        <v>0</v>
      </c>
      <c r="FN35" s="404">
        <v>0</v>
      </c>
      <c r="FO35" s="404">
        <v>0</v>
      </c>
      <c r="FP35" s="404">
        <v>0</v>
      </c>
      <c r="FQ35" s="404">
        <v>0</v>
      </c>
      <c r="FR35" s="404">
        <v>0</v>
      </c>
      <c r="FS35" s="404">
        <v>0</v>
      </c>
      <c r="FT35" s="404">
        <v>0</v>
      </c>
      <c r="FU35" s="404">
        <v>0</v>
      </c>
      <c r="FV35" s="404">
        <v>0</v>
      </c>
      <c r="FW35" s="404">
        <v>0</v>
      </c>
      <c r="FX35" s="404">
        <v>0</v>
      </c>
      <c r="FY35" s="404">
        <v>0</v>
      </c>
      <c r="FZ35" s="404">
        <v>0</v>
      </c>
      <c r="GA35" s="404">
        <v>0</v>
      </c>
      <c r="GB35" s="404">
        <v>0</v>
      </c>
      <c r="GC35" s="404">
        <v>0</v>
      </c>
      <c r="GD35" s="404">
        <v>0</v>
      </c>
      <c r="GE35" s="404">
        <v>0</v>
      </c>
      <c r="GF35" s="404">
        <v>0</v>
      </c>
      <c r="GG35" s="404">
        <v>0</v>
      </c>
      <c r="GH35" s="404">
        <v>0</v>
      </c>
      <c r="GI35" s="404">
        <v>0</v>
      </c>
      <c r="GJ35" s="404">
        <v>0</v>
      </c>
      <c r="GK35" s="404">
        <v>0</v>
      </c>
      <c r="GL35" s="404">
        <v>5659.8639455782313</v>
      </c>
      <c r="GM35" s="404">
        <v>5390.3466148364105</v>
      </c>
      <c r="GN35" s="404">
        <v>5133.6634427013432</v>
      </c>
      <c r="GO35" s="404">
        <v>4889.2032787631842</v>
      </c>
      <c r="GP35" s="404">
        <v>4656.3840750125564</v>
      </c>
      <c r="GQ35" s="404">
        <v>4434.651500011958</v>
      </c>
      <c r="GR35" s="404">
        <v>4223.4776190590082</v>
      </c>
      <c r="GS35" s="404">
        <v>4022.3596371990552</v>
      </c>
      <c r="GT35" s="404">
        <v>3830.8187020943383</v>
      </c>
      <c r="GU35" s="404">
        <v>3648.3987638993694</v>
      </c>
      <c r="GV35" s="404">
        <v>3474.6654894279714</v>
      </c>
      <c r="GW35" s="404">
        <v>3309.2052280266389</v>
      </c>
      <c r="GX35" s="404">
        <v>3151.6240266920377</v>
      </c>
      <c r="GY35" s="404">
        <v>3001.5466920876538</v>
      </c>
      <c r="GZ35" s="404">
        <v>2858.6158972263374</v>
      </c>
      <c r="HA35" s="404">
        <v>2722.4913306917497</v>
      </c>
      <c r="HB35" s="404">
        <v>2592.848886373095</v>
      </c>
      <c r="HC35" s="404">
        <v>2469.3798917838999</v>
      </c>
      <c r="HD35" s="404">
        <v>2351.7903731275237</v>
      </c>
      <c r="HE35" s="404">
        <v>2239.8003553595463</v>
      </c>
      <c r="HF35" s="404">
        <v>2133.1431955805206</v>
      </c>
      <c r="HG35" s="404">
        <v>2031.564948171924</v>
      </c>
      <c r="HH35" s="404">
        <v>1934.8237601637372</v>
      </c>
      <c r="HI35" s="404">
        <v>1842.6892953940355</v>
      </c>
      <c r="HJ35" s="404">
        <v>1754.9421860895575</v>
      </c>
      <c r="HK35" s="404">
        <v>1671.3735105614833</v>
      </c>
      <c r="HL35" s="404">
        <v>1591.7842957728415</v>
      </c>
      <c r="HM35" s="404">
        <v>1515.9850435931819</v>
      </c>
      <c r="HN35" s="404">
        <v>1443.7952796125549</v>
      </c>
      <c r="HO35" s="404">
        <v>1375.0431234405278</v>
      </c>
      <c r="HP35" s="404">
        <v>1309.5648794671695</v>
      </c>
      <c r="HQ35" s="404">
        <v>1247.20464711159</v>
      </c>
      <c r="HR35" s="404">
        <v>1187.8139496300857</v>
      </c>
      <c r="HS35" s="404">
        <v>1131.2513806000813</v>
      </c>
      <c r="HT35" s="404">
        <v>1077.382267238173</v>
      </c>
      <c r="HU35" s="404">
        <v>1026.0783497506409</v>
      </c>
      <c r="HV35" s="404">
        <v>977.21747595299144</v>
      </c>
      <c r="HW35" s="404">
        <v>930.68331043142018</v>
      </c>
      <c r="HX35" s="404">
        <v>886.36505755373366</v>
      </c>
      <c r="HY35" s="404">
        <v>844.15719767022244</v>
      </c>
      <c r="HZ35" s="404">
        <v>5894178.1918760203</v>
      </c>
      <c r="IA35" s="404">
        <v>25729.461356891727</v>
      </c>
      <c r="IB35" s="408">
        <v>4.3652330349216095E-3</v>
      </c>
      <c r="IC35" s="410"/>
    </row>
    <row r="36" spans="1:237" ht="90" customHeight="1" x14ac:dyDescent="0.2">
      <c r="A36" s="231" t="s">
        <v>703</v>
      </c>
      <c r="B36" s="85" t="s">
        <v>704</v>
      </c>
      <c r="C36" s="85" t="s">
        <v>756</v>
      </c>
      <c r="D36" s="199" t="s">
        <v>73</v>
      </c>
      <c r="E36" s="85" t="s">
        <v>757</v>
      </c>
      <c r="F36" s="85" t="s">
        <v>758</v>
      </c>
      <c r="G36" s="95" t="s">
        <v>759</v>
      </c>
      <c r="H36" s="90"/>
      <c r="I36" s="95" t="s">
        <v>709</v>
      </c>
      <c r="J36" s="95">
        <v>40</v>
      </c>
      <c r="K36" s="227" t="s">
        <v>94</v>
      </c>
      <c r="L36" s="191"/>
      <c r="M36" s="73"/>
      <c r="N36" s="90" t="s">
        <v>81</v>
      </c>
      <c r="O36" s="90" t="s">
        <v>454</v>
      </c>
      <c r="P36" s="90" t="s">
        <v>456</v>
      </c>
      <c r="Q36" s="112" t="s">
        <v>100</v>
      </c>
      <c r="R36" s="73" t="s">
        <v>162</v>
      </c>
      <c r="S36" s="90" t="s">
        <v>99</v>
      </c>
      <c r="T36" s="90"/>
      <c r="U36" s="90" t="s">
        <v>100</v>
      </c>
      <c r="V36" s="193">
        <v>1</v>
      </c>
      <c r="W36" s="92">
        <v>3500000</v>
      </c>
      <c r="X36" s="192">
        <v>0</v>
      </c>
      <c r="Y36" s="192">
        <v>0</v>
      </c>
      <c r="Z36" s="192">
        <v>0</v>
      </c>
      <c r="AA36" s="192">
        <v>3500000</v>
      </c>
      <c r="AB36" s="192">
        <v>0</v>
      </c>
      <c r="AC36" s="192">
        <v>0</v>
      </c>
      <c r="AD36" s="192">
        <v>0</v>
      </c>
      <c r="AE36" s="192">
        <v>0</v>
      </c>
      <c r="AF36" s="192">
        <v>0</v>
      </c>
      <c r="AG36" s="192">
        <v>0</v>
      </c>
      <c r="AH36" s="192">
        <v>0</v>
      </c>
      <c r="AI36" s="90" t="s">
        <v>88</v>
      </c>
      <c r="AJ36" s="192">
        <v>0</v>
      </c>
      <c r="AK36" s="192">
        <v>0</v>
      </c>
      <c r="AL36" s="192">
        <v>0</v>
      </c>
      <c r="AM36" s="192">
        <v>0</v>
      </c>
      <c r="AN36" s="192">
        <v>0</v>
      </c>
      <c r="AO36" s="192">
        <v>0</v>
      </c>
      <c r="AP36" s="192">
        <v>0</v>
      </c>
      <c r="AQ36" s="192">
        <v>0</v>
      </c>
      <c r="AR36" s="192">
        <v>0</v>
      </c>
      <c r="AS36" s="192">
        <v>0</v>
      </c>
      <c r="AT36" s="192">
        <v>0</v>
      </c>
      <c r="AU36" s="95" t="s">
        <v>760</v>
      </c>
      <c r="AV36" s="230">
        <v>0</v>
      </c>
      <c r="AW36" s="230">
        <v>1</v>
      </c>
      <c r="AX36" s="230" t="s">
        <v>3617</v>
      </c>
      <c r="AY36" s="141">
        <v>7</v>
      </c>
      <c r="AZ36" s="70">
        <v>1</v>
      </c>
      <c r="BA36" s="70">
        <v>1</v>
      </c>
      <c r="BB36" s="70">
        <v>1</v>
      </c>
      <c r="BC36" s="70">
        <v>1</v>
      </c>
      <c r="BD36" s="70">
        <v>1</v>
      </c>
      <c r="BE36" s="70">
        <v>0</v>
      </c>
      <c r="BF36" s="70">
        <v>0</v>
      </c>
      <c r="BG36" s="71">
        <v>0</v>
      </c>
      <c r="BH36" s="71">
        <v>1</v>
      </c>
      <c r="BI36" s="71">
        <v>0</v>
      </c>
      <c r="BJ36" s="71">
        <v>0</v>
      </c>
      <c r="BK36" s="71">
        <v>1</v>
      </c>
      <c r="BL36" s="70">
        <v>1</v>
      </c>
      <c r="BM36" s="70">
        <v>0</v>
      </c>
      <c r="BN36" s="70">
        <v>0</v>
      </c>
      <c r="BO36" s="70">
        <v>0</v>
      </c>
      <c r="BP36" s="403">
        <v>0</v>
      </c>
      <c r="BQ36" s="403">
        <v>0</v>
      </c>
      <c r="BR36" s="403">
        <v>3500000</v>
      </c>
      <c r="BS36" s="403">
        <v>0</v>
      </c>
      <c r="BT36" s="403">
        <v>0</v>
      </c>
      <c r="BU36" s="403">
        <v>0</v>
      </c>
      <c r="BV36" s="403">
        <v>0</v>
      </c>
      <c r="BW36" s="403">
        <v>0</v>
      </c>
      <c r="BX36" s="403">
        <v>0</v>
      </c>
      <c r="BY36" s="403">
        <v>0</v>
      </c>
      <c r="BZ36" s="401">
        <v>0</v>
      </c>
      <c r="CA36" s="401">
        <v>0</v>
      </c>
      <c r="CB36" s="401">
        <v>0</v>
      </c>
      <c r="CC36" s="401">
        <v>0</v>
      </c>
      <c r="CD36" s="401">
        <v>0</v>
      </c>
      <c r="CE36" s="401">
        <v>0</v>
      </c>
      <c r="CF36" s="401">
        <v>0</v>
      </c>
      <c r="CG36" s="401">
        <v>0</v>
      </c>
      <c r="CH36" s="401">
        <v>0</v>
      </c>
      <c r="CI36" s="401">
        <v>0</v>
      </c>
      <c r="CJ36" s="401">
        <v>0</v>
      </c>
      <c r="CK36" s="401">
        <v>0</v>
      </c>
      <c r="CL36" s="401">
        <v>0</v>
      </c>
      <c r="CM36" s="401">
        <v>0</v>
      </c>
      <c r="CN36" s="401">
        <v>0</v>
      </c>
      <c r="CO36" s="401">
        <v>0</v>
      </c>
      <c r="CP36" s="401">
        <v>0</v>
      </c>
      <c r="CQ36" s="401">
        <v>0</v>
      </c>
      <c r="CR36" s="401">
        <v>0</v>
      </c>
      <c r="CS36" s="401">
        <v>0</v>
      </c>
      <c r="CT36" s="401">
        <v>0</v>
      </c>
      <c r="CU36" s="401">
        <v>0</v>
      </c>
      <c r="CV36" s="401">
        <v>0</v>
      </c>
      <c r="CW36" s="401">
        <v>0</v>
      </c>
      <c r="CX36" s="401">
        <v>0</v>
      </c>
      <c r="CY36" s="401">
        <v>0</v>
      </c>
      <c r="CZ36" s="401">
        <v>0</v>
      </c>
      <c r="DA36" s="401">
        <v>0</v>
      </c>
      <c r="DB36" s="401">
        <v>0</v>
      </c>
      <c r="DC36" s="401">
        <v>0</v>
      </c>
      <c r="DD36" s="401">
        <v>0</v>
      </c>
      <c r="DE36" s="401">
        <v>0</v>
      </c>
      <c r="DF36" s="401">
        <v>0</v>
      </c>
      <c r="DG36" s="403">
        <v>0</v>
      </c>
      <c r="DH36" s="403">
        <v>0</v>
      </c>
      <c r="DI36" s="403">
        <v>0</v>
      </c>
      <c r="DJ36" s="403">
        <v>0</v>
      </c>
      <c r="DK36" s="403">
        <v>0</v>
      </c>
      <c r="DL36" s="403">
        <v>0</v>
      </c>
      <c r="DM36" s="403">
        <v>0</v>
      </c>
      <c r="DN36" s="403">
        <v>0</v>
      </c>
      <c r="DO36" s="403">
        <v>0</v>
      </c>
      <c r="DP36" s="403">
        <v>0</v>
      </c>
      <c r="DQ36" s="403">
        <v>0</v>
      </c>
      <c r="DR36" s="403">
        <v>0</v>
      </c>
      <c r="DS36" s="403">
        <v>0</v>
      </c>
      <c r="DT36" s="403">
        <v>0</v>
      </c>
      <c r="DU36" s="403">
        <v>0</v>
      </c>
      <c r="DV36" s="403">
        <v>0</v>
      </c>
      <c r="DW36" s="403">
        <v>0</v>
      </c>
      <c r="DX36" s="403">
        <v>0</v>
      </c>
      <c r="DY36" s="403">
        <v>0</v>
      </c>
      <c r="DZ36" s="403">
        <v>0</v>
      </c>
      <c r="EA36" s="403">
        <v>0</v>
      </c>
      <c r="EB36" s="403">
        <v>0</v>
      </c>
      <c r="EC36" s="403">
        <v>0</v>
      </c>
      <c r="ED36" s="403">
        <v>0</v>
      </c>
      <c r="EE36" s="403">
        <v>0</v>
      </c>
      <c r="EF36" s="403">
        <v>0</v>
      </c>
      <c r="EG36" s="403">
        <v>0</v>
      </c>
      <c r="EH36" s="403">
        <v>0</v>
      </c>
      <c r="EI36" s="403">
        <v>0</v>
      </c>
      <c r="EJ36" s="403">
        <v>0</v>
      </c>
      <c r="EK36" s="403">
        <v>0</v>
      </c>
      <c r="EL36" s="403">
        <v>0</v>
      </c>
      <c r="EM36" s="403">
        <v>0</v>
      </c>
      <c r="EN36" s="403">
        <v>0</v>
      </c>
      <c r="EO36" s="403">
        <v>0</v>
      </c>
      <c r="EP36" s="403">
        <v>0</v>
      </c>
      <c r="EQ36" s="403">
        <v>0</v>
      </c>
      <c r="ER36" s="403">
        <v>0</v>
      </c>
      <c r="ES36" s="403">
        <v>0</v>
      </c>
      <c r="ET36" s="403">
        <v>0</v>
      </c>
      <c r="EU36" s="403">
        <v>0</v>
      </c>
      <c r="EV36" s="403">
        <v>0</v>
      </c>
      <c r="EW36" s="403">
        <v>0</v>
      </c>
      <c r="EX36" s="404">
        <v>3174603.1746031744</v>
      </c>
      <c r="EY36" s="404">
        <v>0</v>
      </c>
      <c r="EZ36" s="404">
        <v>0</v>
      </c>
      <c r="FA36" s="404">
        <v>0</v>
      </c>
      <c r="FB36" s="404">
        <v>0</v>
      </c>
      <c r="FC36" s="404">
        <v>0</v>
      </c>
      <c r="FD36" s="404">
        <v>0</v>
      </c>
      <c r="FE36" s="404">
        <v>0</v>
      </c>
      <c r="FF36" s="404">
        <v>0</v>
      </c>
      <c r="FG36" s="404">
        <v>0</v>
      </c>
      <c r="FH36" s="404">
        <v>0</v>
      </c>
      <c r="FI36" s="404">
        <v>0</v>
      </c>
      <c r="FJ36" s="404">
        <v>0</v>
      </c>
      <c r="FK36" s="404">
        <v>0</v>
      </c>
      <c r="FL36" s="404">
        <v>0</v>
      </c>
      <c r="FM36" s="404">
        <v>0</v>
      </c>
      <c r="FN36" s="404">
        <v>0</v>
      </c>
      <c r="FO36" s="404">
        <v>0</v>
      </c>
      <c r="FP36" s="404">
        <v>0</v>
      </c>
      <c r="FQ36" s="404">
        <v>0</v>
      </c>
      <c r="FR36" s="404">
        <v>0</v>
      </c>
      <c r="FS36" s="404">
        <v>0</v>
      </c>
      <c r="FT36" s="404">
        <v>0</v>
      </c>
      <c r="FU36" s="404">
        <v>0</v>
      </c>
      <c r="FV36" s="404">
        <v>0</v>
      </c>
      <c r="FW36" s="404">
        <v>0</v>
      </c>
      <c r="FX36" s="404">
        <v>0</v>
      </c>
      <c r="FY36" s="404">
        <v>0</v>
      </c>
      <c r="FZ36" s="404">
        <v>0</v>
      </c>
      <c r="GA36" s="404">
        <v>0</v>
      </c>
      <c r="GB36" s="404">
        <v>0</v>
      </c>
      <c r="GC36" s="404">
        <v>0</v>
      </c>
      <c r="GD36" s="404">
        <v>0</v>
      </c>
      <c r="GE36" s="404">
        <v>0</v>
      </c>
      <c r="GF36" s="404">
        <v>0</v>
      </c>
      <c r="GG36" s="404">
        <v>0</v>
      </c>
      <c r="GH36" s="404">
        <v>0</v>
      </c>
      <c r="GI36" s="404">
        <v>0</v>
      </c>
      <c r="GJ36" s="404">
        <v>0</v>
      </c>
      <c r="GK36" s="404">
        <v>0</v>
      </c>
      <c r="GL36" s="404">
        <v>0</v>
      </c>
      <c r="GM36" s="404">
        <v>0</v>
      </c>
      <c r="GN36" s="404">
        <v>0</v>
      </c>
      <c r="GO36" s="404">
        <v>0</v>
      </c>
      <c r="GP36" s="404">
        <v>0</v>
      </c>
      <c r="GQ36" s="404">
        <v>0</v>
      </c>
      <c r="GR36" s="404">
        <v>0</v>
      </c>
      <c r="GS36" s="404">
        <v>0</v>
      </c>
      <c r="GT36" s="404">
        <v>0</v>
      </c>
      <c r="GU36" s="404">
        <v>0</v>
      </c>
      <c r="GV36" s="404">
        <v>0</v>
      </c>
      <c r="GW36" s="404">
        <v>0</v>
      </c>
      <c r="GX36" s="404">
        <v>0</v>
      </c>
      <c r="GY36" s="404">
        <v>0</v>
      </c>
      <c r="GZ36" s="404">
        <v>0</v>
      </c>
      <c r="HA36" s="404">
        <v>0</v>
      </c>
      <c r="HB36" s="404">
        <v>0</v>
      </c>
      <c r="HC36" s="404">
        <v>0</v>
      </c>
      <c r="HD36" s="404">
        <v>0</v>
      </c>
      <c r="HE36" s="404">
        <v>0</v>
      </c>
      <c r="HF36" s="404">
        <v>0</v>
      </c>
      <c r="HG36" s="404">
        <v>0</v>
      </c>
      <c r="HH36" s="404">
        <v>0</v>
      </c>
      <c r="HI36" s="404">
        <v>0</v>
      </c>
      <c r="HJ36" s="404">
        <v>0</v>
      </c>
      <c r="HK36" s="404">
        <v>0</v>
      </c>
      <c r="HL36" s="404">
        <v>0</v>
      </c>
      <c r="HM36" s="404">
        <v>0</v>
      </c>
      <c r="HN36" s="404">
        <v>0</v>
      </c>
      <c r="HO36" s="404">
        <v>0</v>
      </c>
      <c r="HP36" s="404">
        <v>0</v>
      </c>
      <c r="HQ36" s="404">
        <v>0</v>
      </c>
      <c r="HR36" s="404">
        <v>0</v>
      </c>
      <c r="HS36" s="404">
        <v>0</v>
      </c>
      <c r="HT36" s="404">
        <v>0</v>
      </c>
      <c r="HU36" s="404">
        <v>0</v>
      </c>
      <c r="HV36" s="404">
        <v>0</v>
      </c>
      <c r="HW36" s="404">
        <v>0</v>
      </c>
      <c r="HX36" s="404">
        <v>0</v>
      </c>
      <c r="HY36" s="404">
        <v>0</v>
      </c>
      <c r="HZ36" s="404">
        <v>3174603.1746031744</v>
      </c>
      <c r="IA36" s="404">
        <v>0</v>
      </c>
      <c r="IB36" s="408">
        <v>0</v>
      </c>
      <c r="IC36" s="410"/>
    </row>
    <row r="37" spans="1:237" s="181" customFormat="1" ht="90" customHeight="1" x14ac:dyDescent="0.25">
      <c r="A37" s="161" t="s">
        <v>2265</v>
      </c>
      <c r="B37" s="150" t="s">
        <v>3213</v>
      </c>
      <c r="C37" s="150" t="s">
        <v>2149</v>
      </c>
      <c r="D37" s="148" t="s">
        <v>73</v>
      </c>
      <c r="E37" s="150" t="s">
        <v>3318</v>
      </c>
      <c r="F37" s="151" t="s">
        <v>3319</v>
      </c>
      <c r="G37" s="151" t="s">
        <v>3320</v>
      </c>
      <c r="H37" s="79" t="s">
        <v>77</v>
      </c>
      <c r="I37" s="151" t="s">
        <v>3321</v>
      </c>
      <c r="J37" s="151">
        <v>5</v>
      </c>
      <c r="K37" s="95" t="s">
        <v>206</v>
      </c>
      <c r="L37" s="111"/>
      <c r="M37" s="214" t="s">
        <v>3322</v>
      </c>
      <c r="N37" s="79" t="s">
        <v>81</v>
      </c>
      <c r="O37" s="79" t="s">
        <v>82</v>
      </c>
      <c r="P37" s="79" t="s">
        <v>83</v>
      </c>
      <c r="Q37" s="112" t="s">
        <v>100</v>
      </c>
      <c r="R37" s="79" t="s">
        <v>162</v>
      </c>
      <c r="S37" s="79" t="s">
        <v>99</v>
      </c>
      <c r="T37" s="79" t="s">
        <v>3323</v>
      </c>
      <c r="U37" s="79" t="s">
        <v>87</v>
      </c>
      <c r="V37" s="223">
        <v>1</v>
      </c>
      <c r="W37" s="149">
        <v>3898023.6</v>
      </c>
      <c r="X37" s="149">
        <v>0</v>
      </c>
      <c r="Y37" s="149">
        <v>0</v>
      </c>
      <c r="Z37" s="149">
        <v>0</v>
      </c>
      <c r="AA37" s="149">
        <v>3898023.6</v>
      </c>
      <c r="AB37" s="149">
        <v>0</v>
      </c>
      <c r="AC37" s="149">
        <v>0</v>
      </c>
      <c r="AD37" s="149">
        <v>0</v>
      </c>
      <c r="AE37" s="149">
        <v>0</v>
      </c>
      <c r="AF37" s="149">
        <v>0</v>
      </c>
      <c r="AG37" s="149">
        <v>0</v>
      </c>
      <c r="AH37" s="149">
        <v>0</v>
      </c>
      <c r="AI37" s="79" t="s">
        <v>88</v>
      </c>
      <c r="AJ37" s="127">
        <v>4175951.9999999995</v>
      </c>
      <c r="AK37" s="149">
        <v>0</v>
      </c>
      <c r="AL37" s="149">
        <v>0</v>
      </c>
      <c r="AM37" s="149">
        <v>29600</v>
      </c>
      <c r="AN37" s="127">
        <v>835190.39999999991</v>
      </c>
      <c r="AO37" s="127">
        <v>835190.39999999991</v>
      </c>
      <c r="AP37" s="127">
        <v>835190.39999999991</v>
      </c>
      <c r="AQ37" s="127">
        <v>835190.39999999991</v>
      </c>
      <c r="AR37" s="127">
        <v>805590.4</v>
      </c>
      <c r="AS37" s="321">
        <v>0</v>
      </c>
      <c r="AT37" s="149">
        <v>0</v>
      </c>
      <c r="AU37" s="151" t="s">
        <v>3324</v>
      </c>
      <c r="AV37" s="230">
        <v>0</v>
      </c>
      <c r="AW37" s="230">
        <v>1</v>
      </c>
      <c r="AX37" s="230" t="s">
        <v>3598</v>
      </c>
      <c r="AY37" s="141">
        <v>9</v>
      </c>
      <c r="AZ37" s="70">
        <v>1</v>
      </c>
      <c r="BA37" s="70">
        <v>1</v>
      </c>
      <c r="BB37" s="70">
        <v>1</v>
      </c>
      <c r="BC37" s="70">
        <v>1</v>
      </c>
      <c r="BD37" s="70">
        <v>1</v>
      </c>
      <c r="BE37" s="70">
        <v>1</v>
      </c>
      <c r="BF37" s="70">
        <v>0</v>
      </c>
      <c r="BG37" s="71">
        <v>1</v>
      </c>
      <c r="BH37" s="71">
        <v>1</v>
      </c>
      <c r="BI37" s="71">
        <v>0</v>
      </c>
      <c r="BJ37" s="71">
        <v>0</v>
      </c>
      <c r="BK37" s="71">
        <v>1</v>
      </c>
      <c r="BL37" s="70">
        <v>1</v>
      </c>
      <c r="BM37" s="70">
        <v>1</v>
      </c>
      <c r="BN37" s="70">
        <v>1</v>
      </c>
      <c r="BO37" s="70">
        <v>0</v>
      </c>
      <c r="BP37" s="403">
        <v>0</v>
      </c>
      <c r="BQ37" s="403">
        <v>0</v>
      </c>
      <c r="BR37" s="403">
        <v>3927623.6</v>
      </c>
      <c r="BS37" s="403">
        <v>835190.39999999991</v>
      </c>
      <c r="BT37" s="403">
        <v>835190.39999999991</v>
      </c>
      <c r="BU37" s="403">
        <v>835190.39999999991</v>
      </c>
      <c r="BV37" s="403">
        <v>835190.39999999991</v>
      </c>
      <c r="BW37" s="403">
        <v>805590.4</v>
      </c>
      <c r="BX37" s="403">
        <v>0</v>
      </c>
      <c r="BY37" s="403">
        <v>0</v>
      </c>
      <c r="BZ37" s="401">
        <v>0</v>
      </c>
      <c r="CA37" s="401">
        <v>0</v>
      </c>
      <c r="CB37" s="401">
        <v>0</v>
      </c>
      <c r="CC37" s="401">
        <v>0</v>
      </c>
      <c r="CD37" s="401">
        <v>0</v>
      </c>
      <c r="CE37" s="401">
        <v>0</v>
      </c>
      <c r="CF37" s="401">
        <v>0</v>
      </c>
      <c r="CG37" s="401">
        <v>0</v>
      </c>
      <c r="CH37" s="401">
        <v>0</v>
      </c>
      <c r="CI37" s="401">
        <v>0</v>
      </c>
      <c r="CJ37" s="401">
        <v>0</v>
      </c>
      <c r="CK37" s="401">
        <v>0</v>
      </c>
      <c r="CL37" s="401">
        <v>0</v>
      </c>
      <c r="CM37" s="401">
        <v>0</v>
      </c>
      <c r="CN37" s="401">
        <v>0</v>
      </c>
      <c r="CO37" s="401">
        <v>0</v>
      </c>
      <c r="CP37" s="401">
        <v>0</v>
      </c>
      <c r="CQ37" s="401">
        <v>0</v>
      </c>
      <c r="CR37" s="401">
        <v>0</v>
      </c>
      <c r="CS37" s="401">
        <v>0</v>
      </c>
      <c r="CT37" s="401">
        <v>0</v>
      </c>
      <c r="CU37" s="401">
        <v>0</v>
      </c>
      <c r="CV37" s="401">
        <v>0</v>
      </c>
      <c r="CW37" s="401">
        <v>0</v>
      </c>
      <c r="CX37" s="401">
        <v>0</v>
      </c>
      <c r="CY37" s="401">
        <v>0</v>
      </c>
      <c r="CZ37" s="401">
        <v>0</v>
      </c>
      <c r="DA37" s="401">
        <v>0</v>
      </c>
      <c r="DB37" s="401">
        <v>0</v>
      </c>
      <c r="DC37" s="401">
        <v>0</v>
      </c>
      <c r="DD37" s="401">
        <v>0</v>
      </c>
      <c r="DE37" s="401">
        <v>0</v>
      </c>
      <c r="DF37" s="401">
        <v>0</v>
      </c>
      <c r="DG37" s="403">
        <v>0</v>
      </c>
      <c r="DH37" s="403">
        <v>0</v>
      </c>
      <c r="DI37" s="403">
        <v>0</v>
      </c>
      <c r="DJ37" s="403">
        <v>0</v>
      </c>
      <c r="DK37" s="403">
        <v>0</v>
      </c>
      <c r="DL37" s="403">
        <v>0</v>
      </c>
      <c r="DM37" s="403">
        <v>0</v>
      </c>
      <c r="DN37" s="403">
        <v>0</v>
      </c>
      <c r="DO37" s="403">
        <v>0</v>
      </c>
      <c r="DP37" s="403">
        <v>0</v>
      </c>
      <c r="DQ37" s="403">
        <v>0</v>
      </c>
      <c r="DR37" s="403">
        <v>0</v>
      </c>
      <c r="DS37" s="403">
        <v>0</v>
      </c>
      <c r="DT37" s="403">
        <v>0</v>
      </c>
      <c r="DU37" s="403">
        <v>0</v>
      </c>
      <c r="DV37" s="403">
        <v>0</v>
      </c>
      <c r="DW37" s="403">
        <v>0</v>
      </c>
      <c r="DX37" s="403">
        <v>0</v>
      </c>
      <c r="DY37" s="403">
        <v>0</v>
      </c>
      <c r="DZ37" s="403">
        <v>0</v>
      </c>
      <c r="EA37" s="403">
        <v>0</v>
      </c>
      <c r="EB37" s="403">
        <v>0</v>
      </c>
      <c r="EC37" s="403">
        <v>0</v>
      </c>
      <c r="ED37" s="403">
        <v>0</v>
      </c>
      <c r="EE37" s="403">
        <v>0</v>
      </c>
      <c r="EF37" s="403">
        <v>0</v>
      </c>
      <c r="EG37" s="403">
        <v>0</v>
      </c>
      <c r="EH37" s="403">
        <v>0</v>
      </c>
      <c r="EI37" s="403">
        <v>0</v>
      </c>
      <c r="EJ37" s="403">
        <v>0</v>
      </c>
      <c r="EK37" s="403">
        <v>0</v>
      </c>
      <c r="EL37" s="403">
        <v>0</v>
      </c>
      <c r="EM37" s="403">
        <v>0</v>
      </c>
      <c r="EN37" s="403">
        <v>0</v>
      </c>
      <c r="EO37" s="403">
        <v>0</v>
      </c>
      <c r="EP37" s="403">
        <v>0</v>
      </c>
      <c r="EQ37" s="403">
        <v>0</v>
      </c>
      <c r="ER37" s="403">
        <v>0</v>
      </c>
      <c r="ES37" s="403">
        <v>0</v>
      </c>
      <c r="ET37" s="403">
        <v>0</v>
      </c>
      <c r="EU37" s="403">
        <v>0</v>
      </c>
      <c r="EV37" s="403">
        <v>0</v>
      </c>
      <c r="EW37" s="403">
        <v>0</v>
      </c>
      <c r="EX37" s="404">
        <v>3562470.3854875285</v>
      </c>
      <c r="EY37" s="404">
        <v>721468.86945254274</v>
      </c>
      <c r="EZ37" s="404">
        <v>687113.2090024217</v>
      </c>
      <c r="FA37" s="404">
        <v>654393.53238325869</v>
      </c>
      <c r="FB37" s="404">
        <v>623231.9356031036</v>
      </c>
      <c r="FC37" s="404">
        <v>572518.05701205658</v>
      </c>
      <c r="FD37" s="404">
        <v>0</v>
      </c>
      <c r="FE37" s="404">
        <v>0</v>
      </c>
      <c r="FF37" s="404">
        <v>0</v>
      </c>
      <c r="FG37" s="404">
        <v>0</v>
      </c>
      <c r="FH37" s="404">
        <v>0</v>
      </c>
      <c r="FI37" s="404">
        <v>0</v>
      </c>
      <c r="FJ37" s="404">
        <v>0</v>
      </c>
      <c r="FK37" s="404">
        <v>0</v>
      </c>
      <c r="FL37" s="404">
        <v>0</v>
      </c>
      <c r="FM37" s="404">
        <v>0</v>
      </c>
      <c r="FN37" s="404">
        <v>0</v>
      </c>
      <c r="FO37" s="404">
        <v>0</v>
      </c>
      <c r="FP37" s="404">
        <v>0</v>
      </c>
      <c r="FQ37" s="404">
        <v>0</v>
      </c>
      <c r="FR37" s="404">
        <v>0</v>
      </c>
      <c r="FS37" s="404">
        <v>0</v>
      </c>
      <c r="FT37" s="404">
        <v>0</v>
      </c>
      <c r="FU37" s="404">
        <v>0</v>
      </c>
      <c r="FV37" s="404">
        <v>0</v>
      </c>
      <c r="FW37" s="404">
        <v>0</v>
      </c>
      <c r="FX37" s="404">
        <v>0</v>
      </c>
      <c r="FY37" s="404">
        <v>0</v>
      </c>
      <c r="FZ37" s="404">
        <v>0</v>
      </c>
      <c r="GA37" s="404">
        <v>0</v>
      </c>
      <c r="GB37" s="404">
        <v>0</v>
      </c>
      <c r="GC37" s="404">
        <v>0</v>
      </c>
      <c r="GD37" s="404">
        <v>0</v>
      </c>
      <c r="GE37" s="404">
        <v>0</v>
      </c>
      <c r="GF37" s="404">
        <v>0</v>
      </c>
      <c r="GG37" s="404">
        <v>0</v>
      </c>
      <c r="GH37" s="404">
        <v>0</v>
      </c>
      <c r="GI37" s="404">
        <v>0</v>
      </c>
      <c r="GJ37" s="404">
        <v>0</v>
      </c>
      <c r="GK37" s="404">
        <v>0</v>
      </c>
      <c r="GL37" s="404">
        <v>0</v>
      </c>
      <c r="GM37" s="404">
        <v>0</v>
      </c>
      <c r="GN37" s="404">
        <v>0</v>
      </c>
      <c r="GO37" s="404">
        <v>0</v>
      </c>
      <c r="GP37" s="404">
        <v>0</v>
      </c>
      <c r="GQ37" s="404">
        <v>0</v>
      </c>
      <c r="GR37" s="404">
        <v>0</v>
      </c>
      <c r="GS37" s="404">
        <v>0</v>
      </c>
      <c r="GT37" s="404">
        <v>0</v>
      </c>
      <c r="GU37" s="404">
        <v>0</v>
      </c>
      <c r="GV37" s="404">
        <v>0</v>
      </c>
      <c r="GW37" s="404">
        <v>0</v>
      </c>
      <c r="GX37" s="404">
        <v>0</v>
      </c>
      <c r="GY37" s="404">
        <v>0</v>
      </c>
      <c r="GZ37" s="404">
        <v>0</v>
      </c>
      <c r="HA37" s="404">
        <v>0</v>
      </c>
      <c r="HB37" s="404">
        <v>0</v>
      </c>
      <c r="HC37" s="404">
        <v>0</v>
      </c>
      <c r="HD37" s="404">
        <v>0</v>
      </c>
      <c r="HE37" s="404">
        <v>0</v>
      </c>
      <c r="HF37" s="404">
        <v>0</v>
      </c>
      <c r="HG37" s="404">
        <v>0</v>
      </c>
      <c r="HH37" s="404">
        <v>0</v>
      </c>
      <c r="HI37" s="404">
        <v>0</v>
      </c>
      <c r="HJ37" s="404">
        <v>0</v>
      </c>
      <c r="HK37" s="404">
        <v>0</v>
      </c>
      <c r="HL37" s="404">
        <v>0</v>
      </c>
      <c r="HM37" s="404">
        <v>0</v>
      </c>
      <c r="HN37" s="404">
        <v>0</v>
      </c>
      <c r="HO37" s="404">
        <v>0</v>
      </c>
      <c r="HP37" s="404">
        <v>0</v>
      </c>
      <c r="HQ37" s="404">
        <v>0</v>
      </c>
      <c r="HR37" s="404">
        <v>0</v>
      </c>
      <c r="HS37" s="404">
        <v>0</v>
      </c>
      <c r="HT37" s="404">
        <v>0</v>
      </c>
      <c r="HU37" s="404">
        <v>0</v>
      </c>
      <c r="HV37" s="404">
        <v>0</v>
      </c>
      <c r="HW37" s="404">
        <v>0</v>
      </c>
      <c r="HX37" s="404">
        <v>0</v>
      </c>
      <c r="HY37" s="404">
        <v>0</v>
      </c>
      <c r="HZ37" s="404">
        <v>6248677.9319288544</v>
      </c>
      <c r="IA37" s="404">
        <v>0</v>
      </c>
      <c r="IB37" s="408">
        <v>0</v>
      </c>
      <c r="IC37" s="411"/>
    </row>
    <row r="38" spans="1:237" s="181" customFormat="1" ht="90" customHeight="1" x14ac:dyDescent="0.25">
      <c r="A38" s="161" t="s">
        <v>2267</v>
      </c>
      <c r="B38" s="150" t="s">
        <v>2558</v>
      </c>
      <c r="C38" s="150" t="s">
        <v>2250</v>
      </c>
      <c r="D38" s="148">
        <v>3</v>
      </c>
      <c r="E38" s="150" t="s">
        <v>2559</v>
      </c>
      <c r="F38" s="151" t="s">
        <v>2560</v>
      </c>
      <c r="G38" s="151" t="s">
        <v>2561</v>
      </c>
      <c r="H38" s="151"/>
      <c r="I38" s="151" t="s">
        <v>2562</v>
      </c>
      <c r="J38" s="151">
        <v>40</v>
      </c>
      <c r="K38" s="227" t="s">
        <v>94</v>
      </c>
      <c r="L38" s="79"/>
      <c r="M38" s="79" t="s">
        <v>2563</v>
      </c>
      <c r="N38" s="79" t="s">
        <v>81</v>
      </c>
      <c r="O38" s="79" t="s">
        <v>454</v>
      </c>
      <c r="P38" s="79" t="s">
        <v>457</v>
      </c>
      <c r="Q38" s="112" t="s">
        <v>100</v>
      </c>
      <c r="R38" s="79" t="s">
        <v>108</v>
      </c>
      <c r="S38" s="79" t="s">
        <v>99</v>
      </c>
      <c r="T38" s="79" t="s">
        <v>1126</v>
      </c>
      <c r="U38" s="79" t="s">
        <v>100</v>
      </c>
      <c r="V38" s="81">
        <v>1</v>
      </c>
      <c r="W38" s="149">
        <v>10000000</v>
      </c>
      <c r="X38" s="149">
        <v>900000</v>
      </c>
      <c r="Y38" s="149">
        <v>0</v>
      </c>
      <c r="Z38" s="149">
        <v>0</v>
      </c>
      <c r="AA38" s="149">
        <v>0</v>
      </c>
      <c r="AB38" s="149">
        <v>2000000</v>
      </c>
      <c r="AC38" s="149">
        <v>6000000</v>
      </c>
      <c r="AD38" s="149">
        <v>2000000</v>
      </c>
      <c r="AE38" s="149">
        <v>0</v>
      </c>
      <c r="AF38" s="149">
        <v>0</v>
      </c>
      <c r="AG38" s="149">
        <v>0</v>
      </c>
      <c r="AH38" s="149">
        <v>0</v>
      </c>
      <c r="AI38" s="88" t="s">
        <v>88</v>
      </c>
      <c r="AJ38" s="149">
        <v>0</v>
      </c>
      <c r="AK38" s="149">
        <v>0</v>
      </c>
      <c r="AL38" s="149">
        <v>0</v>
      </c>
      <c r="AM38" s="149">
        <v>0</v>
      </c>
      <c r="AN38" s="149">
        <v>0</v>
      </c>
      <c r="AO38" s="149">
        <v>0</v>
      </c>
      <c r="AP38" s="149">
        <v>0</v>
      </c>
      <c r="AQ38" s="149">
        <v>0</v>
      </c>
      <c r="AR38" s="149">
        <v>0</v>
      </c>
      <c r="AS38" s="149">
        <v>0</v>
      </c>
      <c r="AT38" s="149">
        <v>0</v>
      </c>
      <c r="AU38" s="151"/>
      <c r="AV38" s="230">
        <v>0</v>
      </c>
      <c r="AW38" s="230">
        <v>1</v>
      </c>
      <c r="AX38" s="230" t="s">
        <v>3602</v>
      </c>
      <c r="AY38" s="141">
        <v>7</v>
      </c>
      <c r="AZ38" s="70">
        <v>1</v>
      </c>
      <c r="BA38" s="70">
        <v>1</v>
      </c>
      <c r="BB38" s="70">
        <v>0</v>
      </c>
      <c r="BC38" s="70">
        <v>1</v>
      </c>
      <c r="BD38" s="70">
        <v>1</v>
      </c>
      <c r="BE38" s="70">
        <v>0</v>
      </c>
      <c r="BF38" s="70">
        <v>0</v>
      </c>
      <c r="BG38" s="71">
        <v>0</v>
      </c>
      <c r="BH38" s="71">
        <v>1</v>
      </c>
      <c r="BI38" s="71">
        <v>0</v>
      </c>
      <c r="BJ38" s="71">
        <v>0</v>
      </c>
      <c r="BK38" s="71">
        <v>1</v>
      </c>
      <c r="BL38" s="70">
        <v>1</v>
      </c>
      <c r="BM38" s="70">
        <v>1</v>
      </c>
      <c r="BN38" s="70">
        <v>0</v>
      </c>
      <c r="BO38" s="70">
        <v>1</v>
      </c>
      <c r="BP38" s="403">
        <v>0</v>
      </c>
      <c r="BQ38" s="403">
        <v>0</v>
      </c>
      <c r="BR38" s="403">
        <v>0</v>
      </c>
      <c r="BS38" s="403">
        <v>2000000</v>
      </c>
      <c r="BT38" s="403">
        <v>6000000</v>
      </c>
      <c r="BU38" s="403">
        <v>2000000</v>
      </c>
      <c r="BV38" s="403">
        <v>0</v>
      </c>
      <c r="BW38" s="403">
        <v>0</v>
      </c>
      <c r="BX38" s="403">
        <v>0</v>
      </c>
      <c r="BY38" s="403">
        <v>0</v>
      </c>
      <c r="BZ38" s="401">
        <v>0</v>
      </c>
      <c r="CA38" s="401">
        <v>0</v>
      </c>
      <c r="CB38" s="401">
        <v>0</v>
      </c>
      <c r="CC38" s="401">
        <v>0</v>
      </c>
      <c r="CD38" s="401">
        <v>0</v>
      </c>
      <c r="CE38" s="401">
        <v>0</v>
      </c>
      <c r="CF38" s="401">
        <v>0</v>
      </c>
      <c r="CG38" s="401">
        <v>0</v>
      </c>
      <c r="CH38" s="401">
        <v>0</v>
      </c>
      <c r="CI38" s="401">
        <v>0</v>
      </c>
      <c r="CJ38" s="401">
        <v>0</v>
      </c>
      <c r="CK38" s="401">
        <v>0</v>
      </c>
      <c r="CL38" s="401">
        <v>0</v>
      </c>
      <c r="CM38" s="401">
        <v>0</v>
      </c>
      <c r="CN38" s="401">
        <v>0</v>
      </c>
      <c r="CO38" s="401">
        <v>0</v>
      </c>
      <c r="CP38" s="401">
        <v>0</v>
      </c>
      <c r="CQ38" s="401">
        <v>0</v>
      </c>
      <c r="CR38" s="401">
        <v>0</v>
      </c>
      <c r="CS38" s="401">
        <v>0</v>
      </c>
      <c r="CT38" s="401">
        <v>0</v>
      </c>
      <c r="CU38" s="401">
        <v>0</v>
      </c>
      <c r="CV38" s="401">
        <v>0</v>
      </c>
      <c r="CW38" s="401">
        <v>0</v>
      </c>
      <c r="CX38" s="401">
        <v>0</v>
      </c>
      <c r="CY38" s="401">
        <v>0</v>
      </c>
      <c r="CZ38" s="401">
        <v>0</v>
      </c>
      <c r="DA38" s="401">
        <v>0</v>
      </c>
      <c r="DB38" s="401">
        <v>0</v>
      </c>
      <c r="DC38" s="401">
        <v>0</v>
      </c>
      <c r="DD38" s="401">
        <v>0</v>
      </c>
      <c r="DE38" s="401">
        <v>0</v>
      </c>
      <c r="DF38" s="401">
        <v>0</v>
      </c>
      <c r="DG38" s="403">
        <v>0</v>
      </c>
      <c r="DH38" s="403">
        <v>0</v>
      </c>
      <c r="DI38" s="403">
        <v>0</v>
      </c>
      <c r="DJ38" s="403">
        <v>0</v>
      </c>
      <c r="DK38" s="403">
        <v>0</v>
      </c>
      <c r="DL38" s="403">
        <v>0</v>
      </c>
      <c r="DM38" s="403">
        <v>0</v>
      </c>
      <c r="DN38" s="403">
        <v>0</v>
      </c>
      <c r="DO38" s="403">
        <v>0</v>
      </c>
      <c r="DP38" s="403">
        <v>0</v>
      </c>
      <c r="DQ38" s="403">
        <v>0</v>
      </c>
      <c r="DR38" s="403">
        <v>0</v>
      </c>
      <c r="DS38" s="403">
        <v>0</v>
      </c>
      <c r="DT38" s="403">
        <v>0</v>
      </c>
      <c r="DU38" s="403">
        <v>0</v>
      </c>
      <c r="DV38" s="403">
        <v>0</v>
      </c>
      <c r="DW38" s="403">
        <v>0</v>
      </c>
      <c r="DX38" s="403">
        <v>0</v>
      </c>
      <c r="DY38" s="403">
        <v>0</v>
      </c>
      <c r="DZ38" s="403">
        <v>0</v>
      </c>
      <c r="EA38" s="403">
        <v>0</v>
      </c>
      <c r="EB38" s="403">
        <v>0</v>
      </c>
      <c r="EC38" s="403">
        <v>0</v>
      </c>
      <c r="ED38" s="403">
        <v>0</v>
      </c>
      <c r="EE38" s="403">
        <v>0</v>
      </c>
      <c r="EF38" s="403">
        <v>0</v>
      </c>
      <c r="EG38" s="403">
        <v>0</v>
      </c>
      <c r="EH38" s="403">
        <v>0</v>
      </c>
      <c r="EI38" s="403">
        <v>0</v>
      </c>
      <c r="EJ38" s="403">
        <v>0</v>
      </c>
      <c r="EK38" s="403">
        <v>0</v>
      </c>
      <c r="EL38" s="403">
        <v>0</v>
      </c>
      <c r="EM38" s="403">
        <v>0</v>
      </c>
      <c r="EN38" s="403">
        <v>0</v>
      </c>
      <c r="EO38" s="403">
        <v>0</v>
      </c>
      <c r="EP38" s="403">
        <v>0</v>
      </c>
      <c r="EQ38" s="403">
        <v>0</v>
      </c>
      <c r="ER38" s="403">
        <v>0</v>
      </c>
      <c r="ES38" s="403">
        <v>0</v>
      </c>
      <c r="ET38" s="403">
        <v>0</v>
      </c>
      <c r="EU38" s="403">
        <v>0</v>
      </c>
      <c r="EV38" s="403">
        <v>0</v>
      </c>
      <c r="EW38" s="403">
        <v>0</v>
      </c>
      <c r="EX38" s="404">
        <v>0</v>
      </c>
      <c r="EY38" s="404">
        <v>1727675.197062952</v>
      </c>
      <c r="EZ38" s="404">
        <v>4936214.8487512916</v>
      </c>
      <c r="FA38" s="404">
        <v>1567052.3329369179</v>
      </c>
      <c r="FB38" s="404">
        <v>0</v>
      </c>
      <c r="FC38" s="404">
        <v>0</v>
      </c>
      <c r="FD38" s="404">
        <v>0</v>
      </c>
      <c r="FE38" s="404">
        <v>0</v>
      </c>
      <c r="FF38" s="404">
        <v>0</v>
      </c>
      <c r="FG38" s="404">
        <v>0</v>
      </c>
      <c r="FH38" s="404">
        <v>0</v>
      </c>
      <c r="FI38" s="404">
        <v>0</v>
      </c>
      <c r="FJ38" s="404">
        <v>0</v>
      </c>
      <c r="FK38" s="404">
        <v>0</v>
      </c>
      <c r="FL38" s="404">
        <v>0</v>
      </c>
      <c r="FM38" s="404">
        <v>0</v>
      </c>
      <c r="FN38" s="404">
        <v>0</v>
      </c>
      <c r="FO38" s="404">
        <v>0</v>
      </c>
      <c r="FP38" s="404">
        <v>0</v>
      </c>
      <c r="FQ38" s="404">
        <v>0</v>
      </c>
      <c r="FR38" s="404">
        <v>0</v>
      </c>
      <c r="FS38" s="404">
        <v>0</v>
      </c>
      <c r="FT38" s="404">
        <v>0</v>
      </c>
      <c r="FU38" s="404">
        <v>0</v>
      </c>
      <c r="FV38" s="404">
        <v>0</v>
      </c>
      <c r="FW38" s="404">
        <v>0</v>
      </c>
      <c r="FX38" s="404">
        <v>0</v>
      </c>
      <c r="FY38" s="404">
        <v>0</v>
      </c>
      <c r="FZ38" s="404">
        <v>0</v>
      </c>
      <c r="GA38" s="404">
        <v>0</v>
      </c>
      <c r="GB38" s="404">
        <v>0</v>
      </c>
      <c r="GC38" s="404">
        <v>0</v>
      </c>
      <c r="GD38" s="404">
        <v>0</v>
      </c>
      <c r="GE38" s="404">
        <v>0</v>
      </c>
      <c r="GF38" s="404">
        <v>0</v>
      </c>
      <c r="GG38" s="404">
        <v>0</v>
      </c>
      <c r="GH38" s="404">
        <v>0</v>
      </c>
      <c r="GI38" s="404">
        <v>0</v>
      </c>
      <c r="GJ38" s="404">
        <v>0</v>
      </c>
      <c r="GK38" s="404">
        <v>0</v>
      </c>
      <c r="GL38" s="404">
        <v>0</v>
      </c>
      <c r="GM38" s="404">
        <v>0</v>
      </c>
      <c r="GN38" s="404">
        <v>0</v>
      </c>
      <c r="GO38" s="404">
        <v>0</v>
      </c>
      <c r="GP38" s="404">
        <v>0</v>
      </c>
      <c r="GQ38" s="404">
        <v>0</v>
      </c>
      <c r="GR38" s="404">
        <v>0</v>
      </c>
      <c r="GS38" s="404">
        <v>0</v>
      </c>
      <c r="GT38" s="404">
        <v>0</v>
      </c>
      <c r="GU38" s="404">
        <v>0</v>
      </c>
      <c r="GV38" s="404">
        <v>0</v>
      </c>
      <c r="GW38" s="404">
        <v>0</v>
      </c>
      <c r="GX38" s="404">
        <v>0</v>
      </c>
      <c r="GY38" s="404">
        <v>0</v>
      </c>
      <c r="GZ38" s="404">
        <v>0</v>
      </c>
      <c r="HA38" s="404">
        <v>0</v>
      </c>
      <c r="HB38" s="404">
        <v>0</v>
      </c>
      <c r="HC38" s="404">
        <v>0</v>
      </c>
      <c r="HD38" s="404">
        <v>0</v>
      </c>
      <c r="HE38" s="404">
        <v>0</v>
      </c>
      <c r="HF38" s="404">
        <v>0</v>
      </c>
      <c r="HG38" s="404">
        <v>0</v>
      </c>
      <c r="HH38" s="404">
        <v>0</v>
      </c>
      <c r="HI38" s="404">
        <v>0</v>
      </c>
      <c r="HJ38" s="404">
        <v>0</v>
      </c>
      <c r="HK38" s="404">
        <v>0</v>
      </c>
      <c r="HL38" s="404">
        <v>0</v>
      </c>
      <c r="HM38" s="404">
        <v>0</v>
      </c>
      <c r="HN38" s="404">
        <v>0</v>
      </c>
      <c r="HO38" s="404">
        <v>0</v>
      </c>
      <c r="HP38" s="404">
        <v>0</v>
      </c>
      <c r="HQ38" s="404">
        <v>0</v>
      </c>
      <c r="HR38" s="404">
        <v>0</v>
      </c>
      <c r="HS38" s="404">
        <v>0</v>
      </c>
      <c r="HT38" s="404">
        <v>0</v>
      </c>
      <c r="HU38" s="404">
        <v>0</v>
      </c>
      <c r="HV38" s="404">
        <v>0</v>
      </c>
      <c r="HW38" s="404">
        <v>0</v>
      </c>
      <c r="HX38" s="404">
        <v>0</v>
      </c>
      <c r="HY38" s="404">
        <v>0</v>
      </c>
      <c r="HZ38" s="404">
        <v>8230942.3787511624</v>
      </c>
      <c r="IA38" s="404">
        <v>0</v>
      </c>
      <c r="IB38" s="408">
        <v>0</v>
      </c>
      <c r="IC38" s="411"/>
    </row>
    <row r="39" spans="1:237" s="180" customFormat="1" ht="90" customHeight="1" x14ac:dyDescent="0.25">
      <c r="A39" s="161" t="s">
        <v>2267</v>
      </c>
      <c r="B39" s="161" t="s">
        <v>2642</v>
      </c>
      <c r="C39" s="150" t="s">
        <v>2178</v>
      </c>
      <c r="D39" s="148">
        <v>4</v>
      </c>
      <c r="E39" s="161" t="s">
        <v>2643</v>
      </c>
      <c r="F39" s="151" t="s">
        <v>2644</v>
      </c>
      <c r="G39" s="151" t="s">
        <v>2645</v>
      </c>
      <c r="H39" s="151" t="s">
        <v>2646</v>
      </c>
      <c r="I39" s="151" t="s">
        <v>2611</v>
      </c>
      <c r="J39" s="151">
        <v>40</v>
      </c>
      <c r="K39" s="227" t="s">
        <v>94</v>
      </c>
      <c r="L39" s="79"/>
      <c r="M39" s="151" t="s">
        <v>2647</v>
      </c>
      <c r="N39" s="79" t="s">
        <v>81</v>
      </c>
      <c r="O39" s="79" t="s">
        <v>454</v>
      </c>
      <c r="P39" s="79" t="s">
        <v>457</v>
      </c>
      <c r="Q39" s="79" t="s">
        <v>87</v>
      </c>
      <c r="R39" s="79" t="s">
        <v>473</v>
      </c>
      <c r="S39" s="79" t="s">
        <v>99</v>
      </c>
      <c r="T39" s="79" t="s">
        <v>2551</v>
      </c>
      <c r="U39" s="79" t="s">
        <v>100</v>
      </c>
      <c r="V39" s="81">
        <v>1</v>
      </c>
      <c r="W39" s="149">
        <v>6780000</v>
      </c>
      <c r="X39" s="162">
        <v>160000</v>
      </c>
      <c r="Y39" s="162">
        <v>0</v>
      </c>
      <c r="Z39" s="162">
        <v>0</v>
      </c>
      <c r="AA39" s="162">
        <v>160000</v>
      </c>
      <c r="AB39" s="162">
        <v>1620000</v>
      </c>
      <c r="AC39" s="162">
        <v>3000000</v>
      </c>
      <c r="AD39" s="162">
        <v>2000000</v>
      </c>
      <c r="AE39" s="149">
        <v>0</v>
      </c>
      <c r="AF39" s="149">
        <v>0</v>
      </c>
      <c r="AG39" s="149">
        <v>0</v>
      </c>
      <c r="AH39" s="149">
        <v>0</v>
      </c>
      <c r="AI39" s="163" t="s">
        <v>2648</v>
      </c>
      <c r="AJ39" s="149">
        <v>80000</v>
      </c>
      <c r="AK39" s="162">
        <v>0</v>
      </c>
      <c r="AL39" s="162">
        <v>0</v>
      </c>
      <c r="AM39" s="162">
        <v>0</v>
      </c>
      <c r="AN39" s="162">
        <v>0</v>
      </c>
      <c r="AO39" s="162">
        <v>0</v>
      </c>
      <c r="AP39" s="162">
        <v>80000</v>
      </c>
      <c r="AQ39" s="149">
        <v>0</v>
      </c>
      <c r="AR39" s="149">
        <v>0</v>
      </c>
      <c r="AS39" s="149">
        <v>0</v>
      </c>
      <c r="AT39" s="149">
        <v>0</v>
      </c>
      <c r="AU39" s="151" t="s">
        <v>2649</v>
      </c>
      <c r="AV39" s="230">
        <v>0</v>
      </c>
      <c r="AW39" s="230">
        <v>1</v>
      </c>
      <c r="AX39" s="230" t="s">
        <v>3602</v>
      </c>
      <c r="AY39" s="141">
        <v>9</v>
      </c>
      <c r="AZ39" s="70">
        <v>1</v>
      </c>
      <c r="BA39" s="70">
        <v>1</v>
      </c>
      <c r="BB39" s="70">
        <v>1</v>
      </c>
      <c r="BC39" s="70">
        <v>1</v>
      </c>
      <c r="BD39" s="70">
        <v>1</v>
      </c>
      <c r="BE39" s="70">
        <v>1</v>
      </c>
      <c r="BF39" s="70">
        <v>0</v>
      </c>
      <c r="BG39" s="71">
        <v>1</v>
      </c>
      <c r="BH39" s="71">
        <v>1</v>
      </c>
      <c r="BI39" s="71">
        <v>0</v>
      </c>
      <c r="BJ39" s="71">
        <v>0</v>
      </c>
      <c r="BK39" s="71">
        <v>1</v>
      </c>
      <c r="BL39" s="70">
        <v>1</v>
      </c>
      <c r="BM39" s="70">
        <v>1</v>
      </c>
      <c r="BN39" s="70">
        <v>0</v>
      </c>
      <c r="BO39" s="70">
        <v>1</v>
      </c>
      <c r="BP39" s="403">
        <v>0</v>
      </c>
      <c r="BQ39" s="403">
        <v>0</v>
      </c>
      <c r="BR39" s="403">
        <v>160000</v>
      </c>
      <c r="BS39" s="403">
        <v>1620000</v>
      </c>
      <c r="BT39" s="403">
        <v>3000000</v>
      </c>
      <c r="BU39" s="403">
        <v>2080000</v>
      </c>
      <c r="BV39" s="403">
        <v>0</v>
      </c>
      <c r="BW39" s="403">
        <v>0</v>
      </c>
      <c r="BX39" s="403">
        <v>0</v>
      </c>
      <c r="BY39" s="403">
        <v>0</v>
      </c>
      <c r="BZ39" s="401">
        <v>0</v>
      </c>
      <c r="CA39" s="401">
        <v>0</v>
      </c>
      <c r="CB39" s="401">
        <v>0</v>
      </c>
      <c r="CC39" s="401">
        <v>0</v>
      </c>
      <c r="CD39" s="401">
        <v>0</v>
      </c>
      <c r="CE39" s="401">
        <v>0</v>
      </c>
      <c r="CF39" s="401">
        <v>0</v>
      </c>
      <c r="CG39" s="401">
        <v>0</v>
      </c>
      <c r="CH39" s="401">
        <v>0</v>
      </c>
      <c r="CI39" s="401">
        <v>0</v>
      </c>
      <c r="CJ39" s="401">
        <v>0</v>
      </c>
      <c r="CK39" s="401">
        <v>0</v>
      </c>
      <c r="CL39" s="401">
        <v>0</v>
      </c>
      <c r="CM39" s="401">
        <v>0</v>
      </c>
      <c r="CN39" s="401">
        <v>0</v>
      </c>
      <c r="CO39" s="401">
        <v>0</v>
      </c>
      <c r="CP39" s="401">
        <v>0</v>
      </c>
      <c r="CQ39" s="401">
        <v>0</v>
      </c>
      <c r="CR39" s="401">
        <v>0</v>
      </c>
      <c r="CS39" s="401">
        <v>0</v>
      </c>
      <c r="CT39" s="401">
        <v>0</v>
      </c>
      <c r="CU39" s="401">
        <v>0</v>
      </c>
      <c r="CV39" s="401">
        <v>0</v>
      </c>
      <c r="CW39" s="401">
        <v>0</v>
      </c>
      <c r="CX39" s="401">
        <v>0</v>
      </c>
      <c r="CY39" s="401">
        <v>0</v>
      </c>
      <c r="CZ39" s="401">
        <v>0</v>
      </c>
      <c r="DA39" s="401">
        <v>0</v>
      </c>
      <c r="DB39" s="401">
        <v>0</v>
      </c>
      <c r="DC39" s="401">
        <v>0</v>
      </c>
      <c r="DD39" s="401">
        <v>0</v>
      </c>
      <c r="DE39" s="401">
        <v>0</v>
      </c>
      <c r="DF39" s="401">
        <v>0</v>
      </c>
      <c r="DG39" s="403">
        <v>0</v>
      </c>
      <c r="DH39" s="403">
        <v>0</v>
      </c>
      <c r="DI39" s="403">
        <v>0</v>
      </c>
      <c r="DJ39" s="403">
        <v>0</v>
      </c>
      <c r="DK39" s="403">
        <v>0</v>
      </c>
      <c r="DL39" s="403">
        <v>0</v>
      </c>
      <c r="DM39" s="403">
        <v>0</v>
      </c>
      <c r="DN39" s="403">
        <v>0</v>
      </c>
      <c r="DO39" s="403">
        <v>0</v>
      </c>
      <c r="DP39" s="403">
        <v>0</v>
      </c>
      <c r="DQ39" s="403">
        <v>0</v>
      </c>
      <c r="DR39" s="403">
        <v>0</v>
      </c>
      <c r="DS39" s="403">
        <v>0</v>
      </c>
      <c r="DT39" s="403">
        <v>0</v>
      </c>
      <c r="DU39" s="403">
        <v>0</v>
      </c>
      <c r="DV39" s="403">
        <v>0</v>
      </c>
      <c r="DW39" s="403">
        <v>0</v>
      </c>
      <c r="DX39" s="403">
        <v>0</v>
      </c>
      <c r="DY39" s="403">
        <v>0</v>
      </c>
      <c r="DZ39" s="403">
        <v>0</v>
      </c>
      <c r="EA39" s="403">
        <v>0</v>
      </c>
      <c r="EB39" s="403">
        <v>0</v>
      </c>
      <c r="EC39" s="403">
        <v>0</v>
      </c>
      <c r="ED39" s="403">
        <v>0</v>
      </c>
      <c r="EE39" s="403">
        <v>0</v>
      </c>
      <c r="EF39" s="403">
        <v>0</v>
      </c>
      <c r="EG39" s="403">
        <v>0</v>
      </c>
      <c r="EH39" s="403">
        <v>0</v>
      </c>
      <c r="EI39" s="403">
        <v>0</v>
      </c>
      <c r="EJ39" s="403">
        <v>0</v>
      </c>
      <c r="EK39" s="403">
        <v>0</v>
      </c>
      <c r="EL39" s="403">
        <v>0</v>
      </c>
      <c r="EM39" s="403">
        <v>0</v>
      </c>
      <c r="EN39" s="403">
        <v>0</v>
      </c>
      <c r="EO39" s="403">
        <v>0</v>
      </c>
      <c r="EP39" s="403">
        <v>0</v>
      </c>
      <c r="EQ39" s="403">
        <v>0</v>
      </c>
      <c r="ER39" s="403">
        <v>0</v>
      </c>
      <c r="ES39" s="403">
        <v>0</v>
      </c>
      <c r="ET39" s="403">
        <v>0</v>
      </c>
      <c r="EU39" s="403">
        <v>0</v>
      </c>
      <c r="EV39" s="403">
        <v>0</v>
      </c>
      <c r="EW39" s="403">
        <v>0</v>
      </c>
      <c r="EX39" s="404">
        <v>145124.71655328799</v>
      </c>
      <c r="EY39" s="404">
        <v>1399416.9096209912</v>
      </c>
      <c r="EZ39" s="404">
        <v>2468107.4243756458</v>
      </c>
      <c r="FA39" s="404">
        <v>1629734.4262543947</v>
      </c>
      <c r="FB39" s="404">
        <v>0</v>
      </c>
      <c r="FC39" s="404">
        <v>0</v>
      </c>
      <c r="FD39" s="404">
        <v>0</v>
      </c>
      <c r="FE39" s="404">
        <v>0</v>
      </c>
      <c r="FF39" s="404">
        <v>0</v>
      </c>
      <c r="FG39" s="404">
        <v>0</v>
      </c>
      <c r="FH39" s="404">
        <v>0</v>
      </c>
      <c r="FI39" s="404">
        <v>0</v>
      </c>
      <c r="FJ39" s="404">
        <v>0</v>
      </c>
      <c r="FK39" s="404">
        <v>0</v>
      </c>
      <c r="FL39" s="404">
        <v>0</v>
      </c>
      <c r="FM39" s="404">
        <v>0</v>
      </c>
      <c r="FN39" s="404">
        <v>0</v>
      </c>
      <c r="FO39" s="404">
        <v>0</v>
      </c>
      <c r="FP39" s="404">
        <v>0</v>
      </c>
      <c r="FQ39" s="404">
        <v>0</v>
      </c>
      <c r="FR39" s="404">
        <v>0</v>
      </c>
      <c r="FS39" s="404">
        <v>0</v>
      </c>
      <c r="FT39" s="404">
        <v>0</v>
      </c>
      <c r="FU39" s="404">
        <v>0</v>
      </c>
      <c r="FV39" s="404">
        <v>0</v>
      </c>
      <c r="FW39" s="404">
        <v>0</v>
      </c>
      <c r="FX39" s="404">
        <v>0</v>
      </c>
      <c r="FY39" s="404">
        <v>0</v>
      </c>
      <c r="FZ39" s="404">
        <v>0</v>
      </c>
      <c r="GA39" s="404">
        <v>0</v>
      </c>
      <c r="GB39" s="404">
        <v>0</v>
      </c>
      <c r="GC39" s="404">
        <v>0</v>
      </c>
      <c r="GD39" s="404">
        <v>0</v>
      </c>
      <c r="GE39" s="404">
        <v>0</v>
      </c>
      <c r="GF39" s="404">
        <v>0</v>
      </c>
      <c r="GG39" s="404">
        <v>0</v>
      </c>
      <c r="GH39" s="404">
        <v>0</v>
      </c>
      <c r="GI39" s="404">
        <v>0</v>
      </c>
      <c r="GJ39" s="404">
        <v>0</v>
      </c>
      <c r="GK39" s="404">
        <v>0</v>
      </c>
      <c r="GL39" s="404">
        <v>0</v>
      </c>
      <c r="GM39" s="404">
        <v>0</v>
      </c>
      <c r="GN39" s="404">
        <v>0</v>
      </c>
      <c r="GO39" s="404">
        <v>0</v>
      </c>
      <c r="GP39" s="404">
        <v>0</v>
      </c>
      <c r="GQ39" s="404">
        <v>0</v>
      </c>
      <c r="GR39" s="404">
        <v>0</v>
      </c>
      <c r="GS39" s="404">
        <v>0</v>
      </c>
      <c r="GT39" s="404">
        <v>0</v>
      </c>
      <c r="GU39" s="404">
        <v>0</v>
      </c>
      <c r="GV39" s="404">
        <v>0</v>
      </c>
      <c r="GW39" s="404">
        <v>0</v>
      </c>
      <c r="GX39" s="404">
        <v>0</v>
      </c>
      <c r="GY39" s="404">
        <v>0</v>
      </c>
      <c r="GZ39" s="404">
        <v>0</v>
      </c>
      <c r="HA39" s="404">
        <v>0</v>
      </c>
      <c r="HB39" s="404">
        <v>0</v>
      </c>
      <c r="HC39" s="404">
        <v>0</v>
      </c>
      <c r="HD39" s="404">
        <v>0</v>
      </c>
      <c r="HE39" s="404">
        <v>0</v>
      </c>
      <c r="HF39" s="404">
        <v>0</v>
      </c>
      <c r="HG39" s="404">
        <v>0</v>
      </c>
      <c r="HH39" s="404">
        <v>0</v>
      </c>
      <c r="HI39" s="404">
        <v>0</v>
      </c>
      <c r="HJ39" s="404">
        <v>0</v>
      </c>
      <c r="HK39" s="404">
        <v>0</v>
      </c>
      <c r="HL39" s="404">
        <v>0</v>
      </c>
      <c r="HM39" s="404">
        <v>0</v>
      </c>
      <c r="HN39" s="404">
        <v>0</v>
      </c>
      <c r="HO39" s="404">
        <v>0</v>
      </c>
      <c r="HP39" s="404">
        <v>0</v>
      </c>
      <c r="HQ39" s="404">
        <v>0</v>
      </c>
      <c r="HR39" s="404">
        <v>0</v>
      </c>
      <c r="HS39" s="404">
        <v>0</v>
      </c>
      <c r="HT39" s="404">
        <v>0</v>
      </c>
      <c r="HU39" s="404">
        <v>0</v>
      </c>
      <c r="HV39" s="404">
        <v>0</v>
      </c>
      <c r="HW39" s="404">
        <v>0</v>
      </c>
      <c r="HX39" s="404">
        <v>0</v>
      </c>
      <c r="HY39" s="404">
        <v>0</v>
      </c>
      <c r="HZ39" s="404">
        <v>5642383.4768043198</v>
      </c>
      <c r="IA39" s="404">
        <v>0</v>
      </c>
      <c r="IB39" s="408">
        <v>0</v>
      </c>
      <c r="IC39" s="412"/>
    </row>
    <row r="40" spans="1:237" s="180" customFormat="1" ht="90" customHeight="1" x14ac:dyDescent="0.25">
      <c r="A40" s="161" t="s">
        <v>2267</v>
      </c>
      <c r="B40" s="161" t="s">
        <v>2642</v>
      </c>
      <c r="C40" s="150" t="s">
        <v>2179</v>
      </c>
      <c r="D40" s="148">
        <v>5</v>
      </c>
      <c r="E40" s="150" t="s">
        <v>2650</v>
      </c>
      <c r="F40" s="151" t="s">
        <v>2651</v>
      </c>
      <c r="G40" s="151" t="s">
        <v>2652</v>
      </c>
      <c r="H40" s="151"/>
      <c r="I40" s="151" t="s">
        <v>2653</v>
      </c>
      <c r="J40" s="151">
        <v>40</v>
      </c>
      <c r="K40" s="227" t="s">
        <v>79</v>
      </c>
      <c r="L40" s="79"/>
      <c r="M40" s="160" t="s">
        <v>2654</v>
      </c>
      <c r="N40" s="79" t="s">
        <v>81</v>
      </c>
      <c r="O40" s="13" t="s">
        <v>217</v>
      </c>
      <c r="P40" s="79" t="s">
        <v>461</v>
      </c>
      <c r="Q40" s="79" t="s">
        <v>87</v>
      </c>
      <c r="R40" s="157" t="s">
        <v>98</v>
      </c>
      <c r="S40" s="79" t="s">
        <v>99</v>
      </c>
      <c r="T40" s="79" t="s">
        <v>2551</v>
      </c>
      <c r="U40" s="79" t="s">
        <v>100</v>
      </c>
      <c r="V40" s="81">
        <v>1</v>
      </c>
      <c r="W40" s="149">
        <v>6400000</v>
      </c>
      <c r="X40" s="162">
        <v>100000</v>
      </c>
      <c r="Y40" s="162">
        <v>0</v>
      </c>
      <c r="Z40" s="162">
        <v>0</v>
      </c>
      <c r="AA40" s="162">
        <v>100000</v>
      </c>
      <c r="AB40" s="162">
        <v>1300000</v>
      </c>
      <c r="AC40" s="162">
        <v>1000000</v>
      </c>
      <c r="AD40" s="162">
        <v>2000000</v>
      </c>
      <c r="AE40" s="162">
        <v>2000000</v>
      </c>
      <c r="AF40" s="149">
        <v>0</v>
      </c>
      <c r="AG40" s="149">
        <v>0</v>
      </c>
      <c r="AH40" s="149">
        <v>0</v>
      </c>
      <c r="AI40" s="88" t="s">
        <v>88</v>
      </c>
      <c r="AJ40" s="149">
        <v>0</v>
      </c>
      <c r="AK40" s="162">
        <v>0</v>
      </c>
      <c r="AL40" s="162">
        <v>0</v>
      </c>
      <c r="AM40" s="162">
        <v>0</v>
      </c>
      <c r="AN40" s="162">
        <v>0</v>
      </c>
      <c r="AO40" s="162">
        <v>0</v>
      </c>
      <c r="AP40" s="162">
        <v>0</v>
      </c>
      <c r="AQ40" s="149">
        <v>0</v>
      </c>
      <c r="AR40" s="149">
        <v>0</v>
      </c>
      <c r="AS40" s="149">
        <v>0</v>
      </c>
      <c r="AT40" s="149">
        <v>0</v>
      </c>
      <c r="AU40" s="151"/>
      <c r="AV40" s="230">
        <v>0</v>
      </c>
      <c r="AW40" s="230">
        <v>1</v>
      </c>
      <c r="AX40" s="230" t="s">
        <v>3616</v>
      </c>
      <c r="AY40" s="141">
        <v>8</v>
      </c>
      <c r="AZ40" s="70">
        <v>1</v>
      </c>
      <c r="BA40" s="70">
        <v>1</v>
      </c>
      <c r="BB40" s="70">
        <v>1</v>
      </c>
      <c r="BC40" s="70">
        <v>1</v>
      </c>
      <c r="BD40" s="70">
        <v>1</v>
      </c>
      <c r="BE40" s="70">
        <v>0</v>
      </c>
      <c r="BF40" s="70">
        <v>0</v>
      </c>
      <c r="BG40" s="71">
        <v>0</v>
      </c>
      <c r="BH40" s="71">
        <v>1</v>
      </c>
      <c r="BI40" s="71">
        <v>0</v>
      </c>
      <c r="BJ40" s="71">
        <v>0</v>
      </c>
      <c r="BK40" s="71">
        <v>1</v>
      </c>
      <c r="BL40" s="70">
        <v>1</v>
      </c>
      <c r="BM40" s="70">
        <v>1</v>
      </c>
      <c r="BN40" s="70">
        <v>0</v>
      </c>
      <c r="BO40" s="70">
        <v>1</v>
      </c>
      <c r="BP40" s="403">
        <v>0</v>
      </c>
      <c r="BQ40" s="403">
        <v>0</v>
      </c>
      <c r="BR40" s="403">
        <v>100000</v>
      </c>
      <c r="BS40" s="403">
        <v>1300000</v>
      </c>
      <c r="BT40" s="403">
        <v>1000000</v>
      </c>
      <c r="BU40" s="403">
        <v>2000000</v>
      </c>
      <c r="BV40" s="403">
        <v>2000000</v>
      </c>
      <c r="BW40" s="403">
        <v>0</v>
      </c>
      <c r="BX40" s="403">
        <v>0</v>
      </c>
      <c r="BY40" s="403">
        <v>0</v>
      </c>
      <c r="BZ40" s="401">
        <v>0</v>
      </c>
      <c r="CA40" s="401">
        <v>0</v>
      </c>
      <c r="CB40" s="401">
        <v>0</v>
      </c>
      <c r="CC40" s="401">
        <v>0</v>
      </c>
      <c r="CD40" s="401">
        <v>0</v>
      </c>
      <c r="CE40" s="401">
        <v>0</v>
      </c>
      <c r="CF40" s="401">
        <v>0</v>
      </c>
      <c r="CG40" s="401">
        <v>0</v>
      </c>
      <c r="CH40" s="401">
        <v>0</v>
      </c>
      <c r="CI40" s="401">
        <v>0</v>
      </c>
      <c r="CJ40" s="401">
        <v>0</v>
      </c>
      <c r="CK40" s="401">
        <v>0</v>
      </c>
      <c r="CL40" s="401">
        <v>0</v>
      </c>
      <c r="CM40" s="401">
        <v>0</v>
      </c>
      <c r="CN40" s="401">
        <v>0</v>
      </c>
      <c r="CO40" s="401">
        <v>0</v>
      </c>
      <c r="CP40" s="401">
        <v>0</v>
      </c>
      <c r="CQ40" s="401">
        <v>0</v>
      </c>
      <c r="CR40" s="401">
        <v>0</v>
      </c>
      <c r="CS40" s="401">
        <v>0</v>
      </c>
      <c r="CT40" s="401">
        <v>0</v>
      </c>
      <c r="CU40" s="401">
        <v>0</v>
      </c>
      <c r="CV40" s="401">
        <v>0</v>
      </c>
      <c r="CW40" s="401">
        <v>0</v>
      </c>
      <c r="CX40" s="401">
        <v>0</v>
      </c>
      <c r="CY40" s="401">
        <v>0</v>
      </c>
      <c r="CZ40" s="401">
        <v>0</v>
      </c>
      <c r="DA40" s="401">
        <v>0</v>
      </c>
      <c r="DB40" s="401">
        <v>0</v>
      </c>
      <c r="DC40" s="401">
        <v>0</v>
      </c>
      <c r="DD40" s="401">
        <v>0</v>
      </c>
      <c r="DE40" s="401">
        <v>0</v>
      </c>
      <c r="DF40" s="401">
        <v>0</v>
      </c>
      <c r="DG40" s="403">
        <v>0</v>
      </c>
      <c r="DH40" s="403">
        <v>0</v>
      </c>
      <c r="DI40" s="403">
        <v>0</v>
      </c>
      <c r="DJ40" s="403">
        <v>0</v>
      </c>
      <c r="DK40" s="403">
        <v>0</v>
      </c>
      <c r="DL40" s="403">
        <v>0</v>
      </c>
      <c r="DM40" s="403">
        <v>0</v>
      </c>
      <c r="DN40" s="403">
        <v>0</v>
      </c>
      <c r="DO40" s="403">
        <v>0</v>
      </c>
      <c r="DP40" s="403">
        <v>0</v>
      </c>
      <c r="DQ40" s="403">
        <v>0</v>
      </c>
      <c r="DR40" s="403">
        <v>0</v>
      </c>
      <c r="DS40" s="403">
        <v>0</v>
      </c>
      <c r="DT40" s="403">
        <v>0</v>
      </c>
      <c r="DU40" s="403">
        <v>0</v>
      </c>
      <c r="DV40" s="403">
        <v>0</v>
      </c>
      <c r="DW40" s="403">
        <v>0</v>
      </c>
      <c r="DX40" s="403">
        <v>0</v>
      </c>
      <c r="DY40" s="403">
        <v>0</v>
      </c>
      <c r="DZ40" s="403">
        <v>0</v>
      </c>
      <c r="EA40" s="403">
        <v>0</v>
      </c>
      <c r="EB40" s="403">
        <v>0</v>
      </c>
      <c r="EC40" s="403">
        <v>0</v>
      </c>
      <c r="ED40" s="403">
        <v>0</v>
      </c>
      <c r="EE40" s="403">
        <v>0</v>
      </c>
      <c r="EF40" s="403">
        <v>0</v>
      </c>
      <c r="EG40" s="403">
        <v>0</v>
      </c>
      <c r="EH40" s="403">
        <v>0</v>
      </c>
      <c r="EI40" s="403">
        <v>0</v>
      </c>
      <c r="EJ40" s="403">
        <v>0</v>
      </c>
      <c r="EK40" s="403">
        <v>0</v>
      </c>
      <c r="EL40" s="403">
        <v>0</v>
      </c>
      <c r="EM40" s="403">
        <v>0</v>
      </c>
      <c r="EN40" s="403">
        <v>0</v>
      </c>
      <c r="EO40" s="403">
        <v>0</v>
      </c>
      <c r="EP40" s="403">
        <v>0</v>
      </c>
      <c r="EQ40" s="403">
        <v>0</v>
      </c>
      <c r="ER40" s="403">
        <v>0</v>
      </c>
      <c r="ES40" s="403">
        <v>0</v>
      </c>
      <c r="ET40" s="403">
        <v>0</v>
      </c>
      <c r="EU40" s="403">
        <v>0</v>
      </c>
      <c r="EV40" s="403">
        <v>0</v>
      </c>
      <c r="EW40" s="403">
        <v>0</v>
      </c>
      <c r="EX40" s="404">
        <v>90702.947845804985</v>
      </c>
      <c r="EY40" s="404">
        <v>1122988.8780909188</v>
      </c>
      <c r="EZ40" s="404">
        <v>822702.47479188198</v>
      </c>
      <c r="FA40" s="404">
        <v>1567052.3329369179</v>
      </c>
      <c r="FB40" s="404">
        <v>1492430.7932732552</v>
      </c>
      <c r="FC40" s="404">
        <v>0</v>
      </c>
      <c r="FD40" s="404">
        <v>0</v>
      </c>
      <c r="FE40" s="404">
        <v>0</v>
      </c>
      <c r="FF40" s="404">
        <v>0</v>
      </c>
      <c r="FG40" s="404">
        <v>0</v>
      </c>
      <c r="FH40" s="404">
        <v>0</v>
      </c>
      <c r="FI40" s="404">
        <v>0</v>
      </c>
      <c r="FJ40" s="404">
        <v>0</v>
      </c>
      <c r="FK40" s="404">
        <v>0</v>
      </c>
      <c r="FL40" s="404">
        <v>0</v>
      </c>
      <c r="FM40" s="404">
        <v>0</v>
      </c>
      <c r="FN40" s="404">
        <v>0</v>
      </c>
      <c r="FO40" s="404">
        <v>0</v>
      </c>
      <c r="FP40" s="404">
        <v>0</v>
      </c>
      <c r="FQ40" s="404">
        <v>0</v>
      </c>
      <c r="FR40" s="404">
        <v>0</v>
      </c>
      <c r="FS40" s="404">
        <v>0</v>
      </c>
      <c r="FT40" s="404">
        <v>0</v>
      </c>
      <c r="FU40" s="404">
        <v>0</v>
      </c>
      <c r="FV40" s="404">
        <v>0</v>
      </c>
      <c r="FW40" s="404">
        <v>0</v>
      </c>
      <c r="FX40" s="404">
        <v>0</v>
      </c>
      <c r="FY40" s="404">
        <v>0</v>
      </c>
      <c r="FZ40" s="404">
        <v>0</v>
      </c>
      <c r="GA40" s="404">
        <v>0</v>
      </c>
      <c r="GB40" s="404">
        <v>0</v>
      </c>
      <c r="GC40" s="404">
        <v>0</v>
      </c>
      <c r="GD40" s="404">
        <v>0</v>
      </c>
      <c r="GE40" s="404">
        <v>0</v>
      </c>
      <c r="GF40" s="404">
        <v>0</v>
      </c>
      <c r="GG40" s="404">
        <v>0</v>
      </c>
      <c r="GH40" s="404">
        <v>0</v>
      </c>
      <c r="GI40" s="404">
        <v>0</v>
      </c>
      <c r="GJ40" s="404">
        <v>0</v>
      </c>
      <c r="GK40" s="404">
        <v>0</v>
      </c>
      <c r="GL40" s="404">
        <v>0</v>
      </c>
      <c r="GM40" s="404">
        <v>0</v>
      </c>
      <c r="GN40" s="404">
        <v>0</v>
      </c>
      <c r="GO40" s="404">
        <v>0</v>
      </c>
      <c r="GP40" s="404">
        <v>0</v>
      </c>
      <c r="GQ40" s="404">
        <v>0</v>
      </c>
      <c r="GR40" s="404">
        <v>0</v>
      </c>
      <c r="GS40" s="404">
        <v>0</v>
      </c>
      <c r="GT40" s="404">
        <v>0</v>
      </c>
      <c r="GU40" s="404">
        <v>0</v>
      </c>
      <c r="GV40" s="404">
        <v>0</v>
      </c>
      <c r="GW40" s="404">
        <v>0</v>
      </c>
      <c r="GX40" s="404">
        <v>0</v>
      </c>
      <c r="GY40" s="404">
        <v>0</v>
      </c>
      <c r="GZ40" s="404">
        <v>0</v>
      </c>
      <c r="HA40" s="404">
        <v>0</v>
      </c>
      <c r="HB40" s="404">
        <v>0</v>
      </c>
      <c r="HC40" s="404">
        <v>0</v>
      </c>
      <c r="HD40" s="404">
        <v>0</v>
      </c>
      <c r="HE40" s="404">
        <v>0</v>
      </c>
      <c r="HF40" s="404">
        <v>0</v>
      </c>
      <c r="HG40" s="404">
        <v>0</v>
      </c>
      <c r="HH40" s="404">
        <v>0</v>
      </c>
      <c r="HI40" s="404">
        <v>0</v>
      </c>
      <c r="HJ40" s="404">
        <v>0</v>
      </c>
      <c r="HK40" s="404">
        <v>0</v>
      </c>
      <c r="HL40" s="404">
        <v>0</v>
      </c>
      <c r="HM40" s="404">
        <v>0</v>
      </c>
      <c r="HN40" s="404">
        <v>0</v>
      </c>
      <c r="HO40" s="404">
        <v>0</v>
      </c>
      <c r="HP40" s="404">
        <v>0</v>
      </c>
      <c r="HQ40" s="404">
        <v>0</v>
      </c>
      <c r="HR40" s="404">
        <v>0</v>
      </c>
      <c r="HS40" s="404">
        <v>0</v>
      </c>
      <c r="HT40" s="404">
        <v>0</v>
      </c>
      <c r="HU40" s="404">
        <v>0</v>
      </c>
      <c r="HV40" s="404">
        <v>0</v>
      </c>
      <c r="HW40" s="404">
        <v>0</v>
      </c>
      <c r="HX40" s="404">
        <v>0</v>
      </c>
      <c r="HY40" s="404">
        <v>0</v>
      </c>
      <c r="HZ40" s="404">
        <v>5095877.4269387787</v>
      </c>
      <c r="IA40" s="404">
        <v>0</v>
      </c>
      <c r="IB40" s="408">
        <v>0</v>
      </c>
      <c r="IC40" s="412"/>
    </row>
  </sheetData>
  <autoFilter ref="A2:IB40">
    <sortState ref="A3:IB40">
      <sortCondition descending="1" ref="IB2:IB40"/>
    </sortState>
  </autoFilter>
  <mergeCells count="8">
    <mergeCell ref="EX1:GK1"/>
    <mergeCell ref="GL1:HY1"/>
    <mergeCell ref="A1:V1"/>
    <mergeCell ref="W1:AH1"/>
    <mergeCell ref="AI1:AT1"/>
    <mergeCell ref="AV1:BO1"/>
    <mergeCell ref="BP1:DF1"/>
    <mergeCell ref="DG1:EW1"/>
  </mergeCells>
  <conditionalFormatting sqref="D1:D2 D41:D1048576">
    <cfRule type="cellIs" dxfId="14" priority="16" operator="equal">
      <formula>"R"</formula>
    </cfRule>
  </conditionalFormatting>
  <conditionalFormatting sqref="AZ3:BO40">
    <cfRule type="colorScale" priority="2">
      <colorScale>
        <cfvo type="num" val="0"/>
        <cfvo type="num" val="1"/>
        <color theme="5" tint="0.59999389629810485"/>
        <color theme="6" tint="0.59999389629810485"/>
      </colorScale>
    </cfRule>
  </conditionalFormatting>
  <conditionalFormatting sqref="D3:D40">
    <cfRule type="cellIs" dxfId="13" priority="1" operator="equal">
      <formula>"R"</formula>
    </cfRule>
  </conditionalFormatting>
  <conditionalFormatting sqref="AY3:AY40">
    <cfRule type="colorScale" priority="3">
      <colorScale>
        <cfvo type="min"/>
        <cfvo type="max"/>
        <color theme="0"/>
        <color rgb="FF1E4E9D"/>
      </colorScale>
    </cfRule>
  </conditionalFormatting>
  <hyperlinks>
    <hyperlink ref="I59" r:id="rId1" display="http://www.strategiakultury.sk/sites/default/files/STRATEGIA_ROZVOJA_KULTURY_SR_NA_ROKY_2014-2020.pdf, strategická oblasť 2.4.1"/>
  </hyperlink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51"/>
  <sheetViews>
    <sheetView zoomScaleNormal="100" workbookViewId="0">
      <selection activeCell="K18" sqref="K18"/>
    </sheetView>
  </sheetViews>
  <sheetFormatPr defaultColWidth="9.140625" defaultRowHeight="12.75" x14ac:dyDescent="0.2"/>
  <cols>
    <col min="1" max="1" width="26.85546875" style="39" customWidth="1"/>
    <col min="2" max="2" width="15.7109375" style="39" bestFit="1" customWidth="1"/>
    <col min="3" max="3" width="13.140625" style="39" customWidth="1"/>
    <col min="4" max="9" width="13.140625" style="39" bestFit="1" customWidth="1"/>
    <col min="10" max="11" width="9.140625" style="39"/>
    <col min="12" max="13" width="9.5703125" style="39" bestFit="1" customWidth="1"/>
    <col min="14" max="14" width="9.5703125" style="39" customWidth="1"/>
    <col min="15" max="15" width="9.140625" style="39"/>
    <col min="16" max="16" width="18.28515625" style="39" customWidth="1"/>
    <col min="17" max="17" width="24" style="39" customWidth="1"/>
    <col min="18" max="18" width="12.7109375" style="39" bestFit="1" customWidth="1"/>
    <col min="19" max="21" width="9.140625" style="39"/>
    <col min="22" max="22" width="12.85546875" style="39" bestFit="1" customWidth="1"/>
    <col min="23" max="25" width="12.7109375" style="39" bestFit="1" customWidth="1"/>
    <col min="26" max="16384" width="9.140625" style="39"/>
  </cols>
  <sheetData>
    <row r="1" spans="1:26" ht="15" customHeight="1" x14ac:dyDescent="0.2">
      <c r="A1" s="496" t="s">
        <v>516</v>
      </c>
      <c r="B1" s="497"/>
      <c r="C1" s="497"/>
      <c r="D1" s="497"/>
      <c r="E1" s="497"/>
      <c r="F1" s="497"/>
      <c r="G1" s="497"/>
      <c r="H1" s="497"/>
      <c r="I1" s="497"/>
      <c r="J1" s="497"/>
      <c r="K1" s="497"/>
      <c r="L1" s="497"/>
      <c r="M1" s="498"/>
      <c r="N1" s="38"/>
      <c r="P1" s="496" t="s">
        <v>517</v>
      </c>
      <c r="Q1" s="497"/>
      <c r="R1" s="497"/>
      <c r="S1" s="497"/>
      <c r="T1" s="497"/>
      <c r="U1" s="497"/>
      <c r="V1" s="497"/>
      <c r="W1" s="497"/>
      <c r="X1" s="497"/>
      <c r="Y1" s="497"/>
    </row>
    <row r="2" spans="1:26" x14ac:dyDescent="0.2">
      <c r="A2" s="39" t="s">
        <v>518</v>
      </c>
      <c r="B2" s="40" t="s">
        <v>519</v>
      </c>
      <c r="C2" s="39" t="s">
        <v>520</v>
      </c>
      <c r="D2" s="39" t="s">
        <v>521</v>
      </c>
      <c r="E2" s="39" t="s">
        <v>522</v>
      </c>
      <c r="F2" s="39" t="s">
        <v>523</v>
      </c>
      <c r="G2" s="39" t="s">
        <v>524</v>
      </c>
      <c r="H2" s="39" t="s">
        <v>525</v>
      </c>
      <c r="I2" s="39" t="s">
        <v>526</v>
      </c>
      <c r="J2" s="39" t="s">
        <v>527</v>
      </c>
      <c r="K2" s="39" t="s">
        <v>528</v>
      </c>
      <c r="L2" s="39" t="s">
        <v>529</v>
      </c>
      <c r="M2" s="39" t="s">
        <v>530</v>
      </c>
      <c r="N2" s="39" t="s">
        <v>531</v>
      </c>
      <c r="P2" s="39" t="s">
        <v>532</v>
      </c>
    </row>
    <row r="3" spans="1:26" x14ac:dyDescent="0.2">
      <c r="A3" s="503" t="s">
        <v>533</v>
      </c>
      <c r="B3" s="504" t="s">
        <v>534</v>
      </c>
      <c r="C3" s="39" t="s">
        <v>535</v>
      </c>
      <c r="D3" s="41">
        <v>24857447.300000004</v>
      </c>
      <c r="E3" s="41">
        <v>33227556.656326473</v>
      </c>
      <c r="F3" s="41">
        <v>32582834.755012512</v>
      </c>
      <c r="G3" s="41">
        <v>33729297.659860373</v>
      </c>
      <c r="H3" s="41">
        <v>39551278.485094994</v>
      </c>
      <c r="I3" s="41">
        <v>53168324.710000001</v>
      </c>
      <c r="J3" s="41" t="s">
        <v>536</v>
      </c>
      <c r="K3" s="41" t="s">
        <v>536</v>
      </c>
      <c r="L3" s="41" t="s">
        <v>536</v>
      </c>
      <c r="M3" s="41" t="s">
        <v>536</v>
      </c>
      <c r="N3" s="41" t="s">
        <v>536</v>
      </c>
      <c r="P3" s="39" t="s">
        <v>537</v>
      </c>
    </row>
    <row r="4" spans="1:26" x14ac:dyDescent="0.2">
      <c r="A4" s="503"/>
      <c r="B4" s="504"/>
      <c r="C4" s="39" t="s">
        <v>538</v>
      </c>
      <c r="D4" s="41">
        <f>AVERAGE($E$3:$I$3)</f>
        <v>38451858.453258872</v>
      </c>
      <c r="E4" s="41">
        <f t="shared" ref="E4:N4" si="0">AVERAGE($E$3:$I$3)</f>
        <v>38451858.453258872</v>
      </c>
      <c r="F4" s="41">
        <f t="shared" si="0"/>
        <v>38451858.453258872</v>
      </c>
      <c r="G4" s="41">
        <f t="shared" si="0"/>
        <v>38451858.453258872</v>
      </c>
      <c r="H4" s="41">
        <f t="shared" si="0"/>
        <v>38451858.453258872</v>
      </c>
      <c r="I4" s="41">
        <f>AVERAGE($E$3:$I$3)</f>
        <v>38451858.453258872</v>
      </c>
      <c r="J4" s="41">
        <f t="shared" si="0"/>
        <v>38451858.453258872</v>
      </c>
      <c r="K4" s="41">
        <f t="shared" si="0"/>
        <v>38451858.453258872</v>
      </c>
      <c r="L4" s="41">
        <f t="shared" si="0"/>
        <v>38451858.453258872</v>
      </c>
      <c r="M4" s="41">
        <f t="shared" si="0"/>
        <v>38451858.453258872</v>
      </c>
      <c r="N4" s="41">
        <f t="shared" si="0"/>
        <v>38451858.453258872</v>
      </c>
    </row>
    <row r="5" spans="1:26" s="42" customFormat="1" x14ac:dyDescent="0.2">
      <c r="A5" s="493" t="s">
        <v>539</v>
      </c>
      <c r="B5" s="494" t="s">
        <v>534</v>
      </c>
      <c r="C5" s="42" t="s">
        <v>540</v>
      </c>
      <c r="I5" s="43"/>
      <c r="J5" s="43">
        <v>3690000</v>
      </c>
      <c r="K5" s="43">
        <v>3690000</v>
      </c>
      <c r="L5" s="43">
        <v>3690000</v>
      </c>
      <c r="M5" s="43">
        <v>3690000</v>
      </c>
      <c r="N5" s="43">
        <v>3690000</v>
      </c>
      <c r="P5" s="42" t="s">
        <v>541</v>
      </c>
    </row>
    <row r="6" spans="1:26" s="42" customFormat="1" x14ac:dyDescent="0.2">
      <c r="A6" s="493"/>
      <c r="B6" s="494"/>
      <c r="C6" s="42" t="s">
        <v>542</v>
      </c>
      <c r="I6" s="43"/>
      <c r="J6" s="43">
        <v>700000</v>
      </c>
      <c r="K6" s="43">
        <v>700000</v>
      </c>
      <c r="L6" s="43">
        <v>700000</v>
      </c>
      <c r="M6" s="43">
        <v>700000</v>
      </c>
      <c r="N6" s="43">
        <v>700000</v>
      </c>
      <c r="P6" s="42" t="s">
        <v>543</v>
      </c>
    </row>
    <row r="7" spans="1:26" ht="12.75" customHeight="1" x14ac:dyDescent="0.2">
      <c r="A7" s="503" t="s">
        <v>3569</v>
      </c>
      <c r="B7" s="502" t="s">
        <v>534</v>
      </c>
      <c r="C7" s="39" t="s">
        <v>544</v>
      </c>
      <c r="I7" s="41"/>
      <c r="J7" s="41">
        <f>5800000+14015.64</f>
        <v>5814015.6399999997</v>
      </c>
      <c r="K7" s="41">
        <v>0</v>
      </c>
      <c r="L7" s="41">
        <v>0</v>
      </c>
      <c r="M7" s="41">
        <v>0</v>
      </c>
      <c r="N7" s="41">
        <v>0</v>
      </c>
      <c r="P7" s="39" t="s">
        <v>545</v>
      </c>
    </row>
    <row r="8" spans="1:26" x14ac:dyDescent="0.2">
      <c r="A8" s="503"/>
      <c r="B8" s="502"/>
      <c r="C8" s="39" t="s">
        <v>546</v>
      </c>
      <c r="I8" s="41"/>
      <c r="J8" s="44">
        <v>329890</v>
      </c>
      <c r="K8" s="44">
        <v>2409770</v>
      </c>
      <c r="L8" s="44">
        <v>4989330</v>
      </c>
      <c r="M8" s="44">
        <v>6798770</v>
      </c>
      <c r="N8" s="41">
        <v>0</v>
      </c>
      <c r="P8" s="39" t="s">
        <v>547</v>
      </c>
    </row>
    <row r="9" spans="1:26" x14ac:dyDescent="0.2">
      <c r="A9" s="503"/>
      <c r="B9" s="502"/>
      <c r="C9" s="39" t="s">
        <v>548</v>
      </c>
      <c r="I9" s="41"/>
      <c r="J9" s="44">
        <v>2547875</v>
      </c>
      <c r="K9" s="44">
        <v>15582840</v>
      </c>
      <c r="L9" s="44">
        <v>7895000</v>
      </c>
      <c r="M9" s="44">
        <v>2560000</v>
      </c>
      <c r="N9" s="41">
        <v>0</v>
      </c>
      <c r="P9" s="39" t="s">
        <v>549</v>
      </c>
    </row>
    <row r="10" spans="1:26" x14ac:dyDescent="0.2">
      <c r="A10" s="503"/>
      <c r="B10" s="502"/>
      <c r="C10" s="39" t="s">
        <v>550</v>
      </c>
      <c r="I10" s="41"/>
      <c r="J10" s="44">
        <v>1918190</v>
      </c>
      <c r="K10" s="44">
        <v>1800000</v>
      </c>
      <c r="L10" s="44">
        <v>1100000</v>
      </c>
      <c r="M10" s="44">
        <v>0</v>
      </c>
      <c r="N10" s="41">
        <v>0</v>
      </c>
      <c r="P10" s="39" t="s">
        <v>551</v>
      </c>
    </row>
    <row r="11" spans="1:26" x14ac:dyDescent="0.2">
      <c r="A11" s="503"/>
      <c r="B11" s="502" t="s">
        <v>200</v>
      </c>
      <c r="C11" s="39" t="s">
        <v>552</v>
      </c>
      <c r="I11" s="41"/>
      <c r="J11" s="41">
        <v>3331258.58</v>
      </c>
      <c r="K11" s="39">
        <v>0</v>
      </c>
      <c r="L11" s="41">
        <v>0</v>
      </c>
      <c r="M11" s="41">
        <v>0</v>
      </c>
      <c r="N11" s="41">
        <v>0</v>
      </c>
    </row>
    <row r="12" spans="1:26" x14ac:dyDescent="0.2">
      <c r="A12" s="503"/>
      <c r="B12" s="502"/>
      <c r="C12" s="39" t="s">
        <v>553</v>
      </c>
      <c r="I12" s="41"/>
      <c r="J12" s="41">
        <v>1390414.83</v>
      </c>
      <c r="K12" s="41">
        <v>0</v>
      </c>
      <c r="L12" s="41">
        <v>0</v>
      </c>
      <c r="M12" s="41">
        <v>0</v>
      </c>
      <c r="N12" s="41">
        <v>0</v>
      </c>
    </row>
    <row r="13" spans="1:26" x14ac:dyDescent="0.2">
      <c r="A13" s="503"/>
      <c r="B13" s="502"/>
      <c r="C13" s="39" t="s">
        <v>554</v>
      </c>
      <c r="I13" s="41"/>
      <c r="J13" s="41">
        <v>987036</v>
      </c>
      <c r="K13" s="41">
        <v>0</v>
      </c>
      <c r="L13" s="41">
        <v>0</v>
      </c>
      <c r="M13" s="41">
        <v>0</v>
      </c>
      <c r="N13" s="41">
        <v>0</v>
      </c>
    </row>
    <row r="14" spans="1:26" ht="12.75" customHeight="1" x14ac:dyDescent="0.2">
      <c r="A14" s="503"/>
      <c r="B14" s="502"/>
      <c r="C14" s="39" t="s">
        <v>555</v>
      </c>
      <c r="I14" s="41"/>
      <c r="J14" s="41">
        <v>2000</v>
      </c>
      <c r="K14" s="41">
        <v>700000</v>
      </c>
      <c r="L14" s="41">
        <v>800000</v>
      </c>
      <c r="M14" s="41">
        <v>500000</v>
      </c>
      <c r="N14" s="41">
        <v>0</v>
      </c>
      <c r="P14" s="51" t="s">
        <v>556</v>
      </c>
      <c r="Q14" s="52" t="str">
        <f>VLOOKUP($P14,'Zásobník_Máj 2023'!$C$3:$BN$557,3,FALSE)</f>
        <v>Galéria Ľudovíta Fullu v Ružomberku - projekt obnovy a rekonštrukcie</v>
      </c>
      <c r="R14" s="52">
        <f>VLOOKUP($P14,'Zásobník_Máj 2023'!$C$3:$BN$557,21,FALSE)</f>
        <v>2722690</v>
      </c>
      <c r="S14" s="52">
        <f>VLOOKUP($P14,'Zásobník_Máj 2023'!$C$3:$BN$557,22,FALSE)</f>
        <v>0</v>
      </c>
      <c r="T14" s="52">
        <f>VLOOKUP($P14,'Zásobník_Máj 2023'!$C$3:$BN$557,23,FALSE)</f>
        <v>0</v>
      </c>
      <c r="U14" s="52">
        <f>VLOOKUP($P14,'Zásobník_Máj 2023'!$C$3:$BN$557,24,FALSE)</f>
        <v>0</v>
      </c>
      <c r="V14" s="52">
        <f>VLOOKUP($P14,'Zásobník_Máj 2023'!$C$3:$BN$557,25,FALSE)</f>
        <v>400000</v>
      </c>
      <c r="W14" s="52">
        <f>VLOOKUP($P14,'Zásobník_Máj 2023'!$C$3:$BN$557,26,FALSE)</f>
        <v>1800000</v>
      </c>
      <c r="X14" s="52">
        <f>VLOOKUP($P14,'Zásobník_Máj 2023'!$C$3:$BN$557,27,FALSE)</f>
        <v>522690</v>
      </c>
      <c r="Y14" s="52">
        <f>VLOOKUP($P14,'Zásobník_Máj 2023'!$C$3:$BN$557,28,FALSE)</f>
        <v>0</v>
      </c>
      <c r="Z14" s="52">
        <f>VLOOKUP($P14,'Zásobník_Máj 2023'!$C$3:$BN$557,29,FALSE)</f>
        <v>0</v>
      </c>
    </row>
    <row r="15" spans="1:26" x14ac:dyDescent="0.2">
      <c r="A15" s="503"/>
      <c r="B15" s="502"/>
      <c r="C15" s="39" t="s">
        <v>557</v>
      </c>
      <c r="I15" s="41"/>
      <c r="J15" s="41">
        <v>0</v>
      </c>
      <c r="K15" s="41">
        <v>3649793</v>
      </c>
      <c r="L15" s="41">
        <v>3906562</v>
      </c>
      <c r="M15" s="41">
        <v>2373158</v>
      </c>
      <c r="N15" s="41">
        <v>0</v>
      </c>
      <c r="P15" s="51" t="s">
        <v>558</v>
      </c>
      <c r="Q15" s="52" t="str">
        <f>VLOOKUP($P15,'Zásobník_Máj 2023'!$C$3:$BN$557,3,FALSE)</f>
        <v>Oprava a obnova 1. historickej budovy Matice slovenskej – Literárneho múzea SNK,  IA č. 27501</v>
      </c>
      <c r="R15" s="52">
        <f>VLOOKUP($P15,'Zásobník_Máj 2023'!$C$3:$BN$557,21,FALSE)</f>
        <v>12414470</v>
      </c>
      <c r="S15" s="52">
        <f>VLOOKUP($P15,'Zásobník_Máj 2023'!$C$3:$BN$557,22,FALSE)</f>
        <v>351032</v>
      </c>
      <c r="T15" s="52">
        <f>VLOOKUP($P15,'Zásobník_Máj 2023'!$C$3:$BN$557,23,FALSE)</f>
        <v>351032</v>
      </c>
      <c r="U15" s="52">
        <f>VLOOKUP($P15,'Zásobník_Máj 2023'!$C$3:$BN$557,24,FALSE)</f>
        <v>0</v>
      </c>
      <c r="V15" s="52">
        <f>VLOOKUP($P15,'Zásobník_Máj 2023'!$C$3:$BN$557,25,FALSE)</f>
        <v>0</v>
      </c>
      <c r="W15" s="52">
        <f>VLOOKUP($P15,'Zásobník_Máj 2023'!$C$3:$BN$557,26,FALSE)</f>
        <v>3649792.8</v>
      </c>
      <c r="X15" s="52">
        <f>VLOOKUP($P15,'Zásobník_Máj 2023'!$C$3:$BN$557,27,FALSE)</f>
        <v>3906561.6</v>
      </c>
      <c r="Y15" s="52">
        <f>VLOOKUP($P15,'Zásobník_Máj 2023'!$C$3:$BN$557,28,FALSE)</f>
        <v>3628651</v>
      </c>
      <c r="Z15" s="52">
        <f>VLOOKUP($P15,'Zásobník_Máj 2023'!$C$3:$BN$557,29,FALSE)</f>
        <v>878432.6</v>
      </c>
    </row>
    <row r="16" spans="1:26" ht="15" x14ac:dyDescent="0.25">
      <c r="A16" s="503"/>
      <c r="B16" s="502"/>
      <c r="C16" s="39" t="s">
        <v>559</v>
      </c>
      <c r="D16" s="16"/>
      <c r="E16" s="46"/>
      <c r="I16" s="41"/>
      <c r="J16" s="41">
        <v>490800</v>
      </c>
      <c r="K16" s="41">
        <v>490800</v>
      </c>
      <c r="L16" s="41">
        <v>490809</v>
      </c>
      <c r="M16" s="41">
        <v>448819</v>
      </c>
      <c r="N16" s="41">
        <v>0</v>
      </c>
    </row>
    <row r="17" spans="1:16" s="42" customFormat="1" ht="38.25" x14ac:dyDescent="0.2">
      <c r="A17" s="387" t="s">
        <v>3570</v>
      </c>
      <c r="B17" s="388" t="s">
        <v>200</v>
      </c>
      <c r="C17" s="390" t="s">
        <v>3574</v>
      </c>
      <c r="I17" s="43"/>
      <c r="J17" s="43">
        <v>0</v>
      </c>
      <c r="K17" s="43">
        <v>0</v>
      </c>
      <c r="L17" s="43">
        <v>0</v>
      </c>
      <c r="M17" s="43">
        <v>0</v>
      </c>
      <c r="N17" s="43">
        <v>0</v>
      </c>
    </row>
    <row r="18" spans="1:16" ht="15" x14ac:dyDescent="0.25">
      <c r="A18" s="503" t="s">
        <v>3568</v>
      </c>
      <c r="B18" s="502" t="s">
        <v>200</v>
      </c>
      <c r="C18" s="39" t="s">
        <v>560</v>
      </c>
      <c r="D18" s="16"/>
      <c r="E18" s="46"/>
      <c r="I18" s="41"/>
      <c r="J18" s="41">
        <v>0</v>
      </c>
      <c r="K18" s="41">
        <v>100000</v>
      </c>
      <c r="L18" s="41">
        <v>300000</v>
      </c>
      <c r="M18" s="41">
        <v>210000</v>
      </c>
      <c r="N18" s="41">
        <v>0</v>
      </c>
    </row>
    <row r="19" spans="1:16" ht="15" x14ac:dyDescent="0.25">
      <c r="A19" s="503"/>
      <c r="B19" s="502"/>
      <c r="C19" s="39" t="s">
        <v>561</v>
      </c>
      <c r="D19" s="16"/>
      <c r="E19" s="46"/>
      <c r="I19" s="41"/>
      <c r="J19" s="41">
        <v>0</v>
      </c>
      <c r="K19" s="41">
        <v>50000</v>
      </c>
      <c r="L19" s="41">
        <v>170000</v>
      </c>
      <c r="M19" s="41">
        <v>0</v>
      </c>
      <c r="N19" s="41">
        <v>0</v>
      </c>
    </row>
    <row r="20" spans="1:16" ht="15" x14ac:dyDescent="0.25">
      <c r="A20" s="503"/>
      <c r="B20" s="502"/>
      <c r="C20" s="39" t="s">
        <v>562</v>
      </c>
      <c r="D20" s="16"/>
      <c r="E20" s="46"/>
      <c r="I20" s="41"/>
      <c r="J20" s="41">
        <v>0</v>
      </c>
      <c r="K20" s="41">
        <v>20000</v>
      </c>
      <c r="L20" s="41">
        <v>119000</v>
      </c>
      <c r="M20" s="41">
        <v>0</v>
      </c>
      <c r="N20" s="41">
        <v>0</v>
      </c>
    </row>
    <row r="21" spans="1:16" ht="15" x14ac:dyDescent="0.25">
      <c r="A21" s="503"/>
      <c r="B21" s="502"/>
      <c r="C21" s="39" t="s">
        <v>563</v>
      </c>
      <c r="D21" s="16"/>
      <c r="E21" s="46"/>
      <c r="I21" s="41"/>
      <c r="J21" s="41">
        <v>0</v>
      </c>
      <c r="K21" s="41">
        <v>30000</v>
      </c>
      <c r="L21" s="41">
        <v>84000</v>
      </c>
      <c r="M21" s="41">
        <v>0</v>
      </c>
      <c r="N21" s="41">
        <v>0</v>
      </c>
    </row>
    <row r="22" spans="1:16" ht="15" x14ac:dyDescent="0.25">
      <c r="A22" s="503"/>
      <c r="B22" s="502"/>
      <c r="C22" s="39" t="s">
        <v>564</v>
      </c>
      <c r="D22" s="16"/>
      <c r="E22" s="46"/>
      <c r="I22" s="41"/>
      <c r="J22" s="41">
        <v>0</v>
      </c>
      <c r="K22" s="41">
        <v>150000</v>
      </c>
      <c r="L22" s="41">
        <v>70000</v>
      </c>
      <c r="M22" s="41">
        <v>0</v>
      </c>
      <c r="N22" s="41">
        <v>0</v>
      </c>
      <c r="P22" s="41"/>
    </row>
    <row r="23" spans="1:16" ht="15" x14ac:dyDescent="0.25">
      <c r="A23" s="503"/>
      <c r="B23" s="502"/>
      <c r="C23" s="39" t="s">
        <v>565</v>
      </c>
      <c r="D23" s="16"/>
      <c r="E23" s="46"/>
      <c r="I23" s="41"/>
      <c r="J23" s="41">
        <v>0</v>
      </c>
      <c r="K23" s="41">
        <v>1050000</v>
      </c>
      <c r="L23" s="41">
        <v>1000000</v>
      </c>
      <c r="M23" s="41">
        <v>0</v>
      </c>
      <c r="N23" s="41">
        <v>0</v>
      </c>
    </row>
    <row r="24" spans="1:16" ht="15" x14ac:dyDescent="0.25">
      <c r="A24" s="503"/>
      <c r="B24" s="502"/>
      <c r="C24" s="39" t="s">
        <v>566</v>
      </c>
      <c r="D24" s="16"/>
      <c r="E24" s="46"/>
      <c r="I24" s="41"/>
      <c r="J24" s="41">
        <v>0</v>
      </c>
      <c r="K24" s="41">
        <v>430000</v>
      </c>
      <c r="L24" s="41">
        <v>340000</v>
      </c>
      <c r="M24" s="41">
        <v>0</v>
      </c>
      <c r="N24" s="41">
        <v>0</v>
      </c>
    </row>
    <row r="25" spans="1:16" ht="15" x14ac:dyDescent="0.25">
      <c r="A25" s="503"/>
      <c r="B25" s="502"/>
      <c r="C25" s="39" t="s">
        <v>567</v>
      </c>
      <c r="D25" s="16"/>
      <c r="E25" s="46"/>
      <c r="I25" s="41"/>
      <c r="J25" s="41">
        <v>0</v>
      </c>
      <c r="K25" s="41">
        <v>2300000</v>
      </c>
      <c r="L25" s="41">
        <v>2000000</v>
      </c>
      <c r="M25" s="41">
        <v>1170000</v>
      </c>
      <c r="N25" s="41">
        <v>0</v>
      </c>
    </row>
    <row r="26" spans="1:16" ht="15" x14ac:dyDescent="0.25">
      <c r="A26" s="503"/>
      <c r="B26" s="502"/>
      <c r="C26" s="39" t="s">
        <v>568</v>
      </c>
      <c r="D26" s="16"/>
      <c r="E26" s="46"/>
      <c r="I26" s="41"/>
      <c r="J26" s="41">
        <v>0</v>
      </c>
      <c r="K26" s="41">
        <v>1300000</v>
      </c>
      <c r="L26" s="41">
        <v>1000000</v>
      </c>
      <c r="M26" s="41">
        <v>750000</v>
      </c>
      <c r="N26" s="41">
        <v>0</v>
      </c>
    </row>
    <row r="27" spans="1:16" ht="15" x14ac:dyDescent="0.25">
      <c r="A27" s="503"/>
      <c r="B27" s="502"/>
      <c r="C27" s="39" t="s">
        <v>569</v>
      </c>
      <c r="D27" s="16"/>
      <c r="E27" s="46"/>
      <c r="I27" s="41"/>
      <c r="J27" s="41">
        <v>0</v>
      </c>
      <c r="K27" s="41">
        <v>300000</v>
      </c>
      <c r="L27" s="41">
        <v>2200000</v>
      </c>
      <c r="M27" s="41">
        <v>4150000</v>
      </c>
      <c r="N27" s="41">
        <v>0</v>
      </c>
    </row>
    <row r="28" spans="1:16" ht="15" x14ac:dyDescent="0.25">
      <c r="A28" s="503"/>
      <c r="B28" s="502"/>
      <c r="C28" s="39" t="s">
        <v>570</v>
      </c>
      <c r="D28" s="16"/>
      <c r="E28" s="46"/>
      <c r="I28" s="41"/>
      <c r="J28" s="41">
        <v>0</v>
      </c>
      <c r="K28" s="41">
        <v>1150000</v>
      </c>
      <c r="L28" s="41">
        <v>1000000</v>
      </c>
      <c r="M28" s="41">
        <v>1110000</v>
      </c>
      <c r="N28" s="41">
        <v>0</v>
      </c>
    </row>
    <row r="29" spans="1:16" ht="15" x14ac:dyDescent="0.25">
      <c r="A29" s="503"/>
      <c r="B29" s="502"/>
      <c r="C29" s="39" t="s">
        <v>571</v>
      </c>
      <c r="D29" s="16"/>
      <c r="E29" s="46"/>
      <c r="I29" s="41"/>
      <c r="J29" s="41">
        <v>0</v>
      </c>
      <c r="K29" s="41">
        <v>200000</v>
      </c>
      <c r="L29" s="41">
        <v>200000</v>
      </c>
      <c r="M29" s="41">
        <v>267500</v>
      </c>
      <c r="N29" s="41">
        <v>0</v>
      </c>
    </row>
    <row r="30" spans="1:16" ht="15" x14ac:dyDescent="0.25">
      <c r="A30" s="503"/>
      <c r="B30" s="502"/>
      <c r="C30" s="39" t="s">
        <v>572</v>
      </c>
      <c r="D30" s="16"/>
      <c r="E30" s="46"/>
      <c r="I30" s="41"/>
      <c r="J30" s="41">
        <v>0</v>
      </c>
      <c r="K30" s="41">
        <v>2200000</v>
      </c>
      <c r="L30" s="41">
        <v>4500000</v>
      </c>
      <c r="M30" s="41">
        <v>2600000</v>
      </c>
      <c r="N30" s="41">
        <v>0</v>
      </c>
    </row>
    <row r="31" spans="1:16" ht="15" x14ac:dyDescent="0.25">
      <c r="A31" s="503"/>
      <c r="B31" s="502"/>
      <c r="C31" s="39" t="s">
        <v>573</v>
      </c>
      <c r="D31" s="16"/>
      <c r="E31" s="46"/>
      <c r="I31" s="41"/>
      <c r="J31" s="41">
        <v>200000</v>
      </c>
      <c r="K31" s="41">
        <v>3000000</v>
      </c>
      <c r="L31" s="41">
        <v>16500000</v>
      </c>
      <c r="M31" s="41">
        <v>27700000</v>
      </c>
      <c r="N31" s="41">
        <v>0</v>
      </c>
    </row>
    <row r="32" spans="1:16" ht="15" x14ac:dyDescent="0.25">
      <c r="A32" s="503"/>
      <c r="B32" s="502"/>
      <c r="C32" s="39" t="s">
        <v>574</v>
      </c>
      <c r="D32" s="16"/>
      <c r="E32" s="46"/>
      <c r="I32" s="41"/>
      <c r="J32" s="41">
        <v>200000</v>
      </c>
      <c r="K32" s="41">
        <v>2400000</v>
      </c>
      <c r="L32" s="41">
        <v>10400000</v>
      </c>
      <c r="M32" s="41">
        <v>12000000</v>
      </c>
      <c r="N32" s="41">
        <v>0</v>
      </c>
    </row>
    <row r="33" spans="1:26" ht="15" x14ac:dyDescent="0.25">
      <c r="A33" s="503"/>
      <c r="B33" s="502"/>
      <c r="C33" s="39" t="s">
        <v>575</v>
      </c>
      <c r="D33" s="16"/>
      <c r="E33" s="46"/>
      <c r="I33" s="41"/>
      <c r="J33" s="41">
        <v>150000</v>
      </c>
      <c r="K33" s="41">
        <v>10500000</v>
      </c>
      <c r="L33" s="41">
        <v>15850000</v>
      </c>
      <c r="M33" s="41">
        <v>18250000</v>
      </c>
      <c r="N33" s="41">
        <v>0</v>
      </c>
    </row>
    <row r="34" spans="1:26" ht="15" x14ac:dyDescent="0.25">
      <c r="A34" s="503"/>
      <c r="B34" s="502"/>
      <c r="C34" s="39" t="s">
        <v>576</v>
      </c>
      <c r="D34" s="16"/>
      <c r="E34" s="46"/>
      <c r="I34" s="41"/>
      <c r="J34" s="41">
        <v>0</v>
      </c>
      <c r="K34" s="41">
        <v>10500000</v>
      </c>
      <c r="L34" s="41">
        <v>16000000</v>
      </c>
      <c r="M34" s="41">
        <v>13250000</v>
      </c>
      <c r="N34" s="41">
        <v>0</v>
      </c>
    </row>
    <row r="35" spans="1:26" ht="15" x14ac:dyDescent="0.25">
      <c r="A35" s="503"/>
      <c r="B35" s="502"/>
      <c r="C35" s="39" t="s">
        <v>577</v>
      </c>
      <c r="D35" s="16"/>
      <c r="E35" s="46"/>
      <c r="I35" s="41"/>
      <c r="J35" s="41">
        <v>0</v>
      </c>
      <c r="K35" s="41">
        <v>585072</v>
      </c>
      <c r="L35" s="41">
        <v>1170144</v>
      </c>
      <c r="M35" s="41">
        <v>1170144</v>
      </c>
      <c r="N35" s="41">
        <v>0</v>
      </c>
    </row>
    <row r="36" spans="1:26" ht="15" x14ac:dyDescent="0.25">
      <c r="A36" s="503"/>
      <c r="B36" s="502"/>
      <c r="C36" s="39" t="s">
        <v>578</v>
      </c>
      <c r="D36" s="16"/>
      <c r="E36" s="46"/>
      <c r="I36" s="41"/>
      <c r="J36" s="41">
        <v>0</v>
      </c>
      <c r="K36" s="41">
        <v>2000</v>
      </c>
      <c r="L36" s="41">
        <v>38040</v>
      </c>
      <c r="M36" s="41">
        <v>0</v>
      </c>
      <c r="N36" s="41">
        <v>0</v>
      </c>
    </row>
    <row r="37" spans="1:26" ht="15" x14ac:dyDescent="0.25">
      <c r="A37" s="503"/>
      <c r="B37" s="502"/>
      <c r="C37" s="39" t="s">
        <v>579</v>
      </c>
      <c r="D37" s="16"/>
      <c r="E37" s="46"/>
      <c r="I37" s="41"/>
      <c r="J37" s="41">
        <v>0</v>
      </c>
      <c r="K37" s="41">
        <v>1820235</v>
      </c>
      <c r="L37" s="41">
        <v>3640470</v>
      </c>
      <c r="M37" s="41">
        <v>3640470</v>
      </c>
      <c r="N37" s="41">
        <v>0</v>
      </c>
    </row>
    <row r="38" spans="1:26" ht="15" x14ac:dyDescent="0.25">
      <c r="A38" s="503"/>
      <c r="B38" s="502"/>
      <c r="C38" s="39" t="s">
        <v>580</v>
      </c>
      <c r="D38" s="16"/>
      <c r="E38" s="46"/>
      <c r="I38" s="41"/>
      <c r="J38" s="41">
        <v>0</v>
      </c>
      <c r="K38" s="41">
        <v>602185</v>
      </c>
      <c r="L38" s="41">
        <v>1204370</v>
      </c>
      <c r="M38" s="41">
        <v>1204370</v>
      </c>
      <c r="N38" s="41">
        <v>0</v>
      </c>
    </row>
    <row r="39" spans="1:26" s="42" customFormat="1" x14ac:dyDescent="0.2">
      <c r="A39" s="493" t="s">
        <v>3566</v>
      </c>
      <c r="B39" s="494" t="s">
        <v>581</v>
      </c>
      <c r="C39" s="42" t="s">
        <v>3578</v>
      </c>
      <c r="I39" s="43"/>
      <c r="J39" s="43">
        <v>6132294</v>
      </c>
      <c r="K39" s="43">
        <v>2365700</v>
      </c>
      <c r="L39" s="43">
        <v>945800</v>
      </c>
      <c r="M39" s="43">
        <v>297000</v>
      </c>
      <c r="N39" s="43">
        <v>222430</v>
      </c>
      <c r="O39" s="43"/>
    </row>
    <row r="40" spans="1:26" s="42" customFormat="1" x14ac:dyDescent="0.2">
      <c r="A40" s="493"/>
      <c r="B40" s="494"/>
      <c r="C40" s="42" t="s">
        <v>582</v>
      </c>
      <c r="I40" s="43"/>
      <c r="J40" s="43">
        <v>875782</v>
      </c>
      <c r="K40" s="43">
        <v>0</v>
      </c>
      <c r="L40" s="43">
        <v>0</v>
      </c>
      <c r="M40" s="43"/>
      <c r="N40" s="43">
        <v>0</v>
      </c>
    </row>
    <row r="41" spans="1:26" s="42" customFormat="1" x14ac:dyDescent="0.2">
      <c r="A41" s="405"/>
      <c r="B41" s="406"/>
      <c r="C41" s="42" t="s">
        <v>3627</v>
      </c>
      <c r="I41" s="43"/>
      <c r="J41" s="42">
        <v>0</v>
      </c>
      <c r="K41" s="43">
        <v>783332</v>
      </c>
      <c r="L41" s="43">
        <v>5756432</v>
      </c>
      <c r="M41" s="43">
        <v>5041129</v>
      </c>
      <c r="N41" s="43">
        <v>4222395</v>
      </c>
      <c r="O41" s="43"/>
    </row>
    <row r="42" spans="1:26" x14ac:dyDescent="0.2">
      <c r="A42" s="47" t="s">
        <v>583</v>
      </c>
      <c r="B42" s="45" t="s">
        <v>200</v>
      </c>
      <c r="C42" s="39" t="s">
        <v>584</v>
      </c>
      <c r="I42" s="41"/>
      <c r="J42" s="41">
        <v>399000</v>
      </c>
      <c r="K42" s="41">
        <v>0</v>
      </c>
      <c r="L42" s="41">
        <v>0</v>
      </c>
      <c r="M42" s="41">
        <v>0</v>
      </c>
      <c r="N42" s="41">
        <v>0</v>
      </c>
      <c r="P42" s="48" t="s">
        <v>3</v>
      </c>
      <c r="Q42" s="48" t="s">
        <v>437</v>
      </c>
      <c r="R42" s="48" t="s">
        <v>585</v>
      </c>
      <c r="S42" s="48" t="s">
        <v>586</v>
      </c>
      <c r="T42" s="48">
        <v>2021</v>
      </c>
      <c r="U42" s="48">
        <v>2022</v>
      </c>
      <c r="V42" s="48">
        <v>2023</v>
      </c>
      <c r="W42" s="48">
        <v>2024</v>
      </c>
      <c r="X42" s="48">
        <v>2025</v>
      </c>
      <c r="Y42" s="48">
        <v>2026</v>
      </c>
      <c r="Z42" s="48">
        <v>2027</v>
      </c>
    </row>
    <row r="43" spans="1:26" s="42" customFormat="1" x14ac:dyDescent="0.2">
      <c r="A43" s="493" t="s">
        <v>3567</v>
      </c>
      <c r="B43" s="494" t="s">
        <v>200</v>
      </c>
      <c r="C43" s="42" t="s">
        <v>588</v>
      </c>
      <c r="I43" s="43"/>
      <c r="J43" s="43">
        <v>850000</v>
      </c>
      <c r="K43" s="43">
        <v>875815</v>
      </c>
      <c r="L43" s="43">
        <v>0</v>
      </c>
      <c r="M43" s="43">
        <v>0</v>
      </c>
      <c r="N43" s="43">
        <v>0</v>
      </c>
      <c r="P43" s="42" t="s">
        <v>589</v>
      </c>
      <c r="Q43" s="43" t="str">
        <f>VLOOKUP($P43,'Zásobník_Máj 2023'!$C$3:$BN$557,3,FALSE)</f>
        <v>Komplexná revitalizácia budovy SNM-Múzea Ľudovíta Štúra v Modre</v>
      </c>
      <c r="R43" s="43">
        <f>VLOOKUP($P43,'Zásobník_Máj 2023'!$C$3:$BN$557,21,FALSE)</f>
        <v>2020000</v>
      </c>
      <c r="S43" s="43">
        <f>VLOOKUP($P43,'Zásobník_Máj 2023'!$C$3:$BN$557,22,FALSE)</f>
        <v>20000</v>
      </c>
      <c r="T43" s="43">
        <f>VLOOKUP($P43,'Zásobník_Máj 2023'!$C$3:$BN$557,23,FALSE)</f>
        <v>0</v>
      </c>
      <c r="U43" s="43">
        <f>VLOOKUP($P43,'Zásobník_Máj 2023'!$C$3:$BN$557,24,FALSE)</f>
        <v>0</v>
      </c>
      <c r="V43" s="43">
        <f>VLOOKUP($P43,'Zásobník_Máj 2023'!$C$3:$BN$557,25,FALSE)</f>
        <v>20000</v>
      </c>
      <c r="W43" s="43">
        <f>VLOOKUP($P43,'Zásobník_Máj 2023'!$C$3:$BN$557,26,FALSE)</f>
        <v>1000000</v>
      </c>
      <c r="X43" s="43">
        <f>VLOOKUP($P43,'Zásobník_Máj 2023'!$C$3:$BN$557,27,FALSE)</f>
        <v>1000000</v>
      </c>
      <c r="Y43" s="43">
        <f>VLOOKUP($P43,'Zásobník_Máj 2023'!$C$3:$BN$557,28,FALSE)</f>
        <v>0</v>
      </c>
      <c r="Z43" s="43">
        <f>VLOOKUP($P43,'Zásobník_Máj 2023'!$C$3:$BN$557,29,FALSE)</f>
        <v>0</v>
      </c>
    </row>
    <row r="44" spans="1:26" s="42" customFormat="1" x14ac:dyDescent="0.2">
      <c r="A44" s="493"/>
      <c r="B44" s="494"/>
      <c r="C44" s="42" t="s">
        <v>590</v>
      </c>
      <c r="I44" s="43"/>
      <c r="J44" s="43">
        <v>2600000</v>
      </c>
      <c r="K44" s="43">
        <v>0</v>
      </c>
      <c r="L44" s="43">
        <v>0</v>
      </c>
      <c r="M44" s="43">
        <v>0</v>
      </c>
      <c r="N44" s="43">
        <v>0</v>
      </c>
      <c r="P44" s="42" t="s">
        <v>219</v>
      </c>
      <c r="Q44" s="43" t="str">
        <f>VLOOKUP($P44,'Zásobník_Máj 2023'!$C$3:$BN$557,3,FALSE)</f>
        <v>Rekonštrukcia budovy MK SR, Jakubovo námestie, BA</v>
      </c>
      <c r="R44" s="43">
        <f>VLOOKUP($P44,'Zásobník_Máj 2023'!$C$3:$BN$557,21,FALSE)</f>
        <v>2600000</v>
      </c>
      <c r="S44" s="43">
        <f>VLOOKUP($P44,'Zásobník_Máj 2023'!$C$3:$BN$557,22,FALSE)</f>
        <v>130000</v>
      </c>
      <c r="T44" s="43">
        <f>VLOOKUP($P44,'Zásobník_Máj 2023'!$C$3:$BN$557,23,FALSE)</f>
        <v>0</v>
      </c>
      <c r="U44" s="43">
        <f>VLOOKUP($P44,'Zásobník_Máj 2023'!$C$3:$BN$557,24,FALSE)</f>
        <v>0</v>
      </c>
      <c r="V44" s="43">
        <f>VLOOKUP($P44,'Zásobník_Máj 2023'!$C$3:$BN$557,25,FALSE)</f>
        <v>130000</v>
      </c>
      <c r="W44" s="43">
        <f>VLOOKUP($P44,'Zásobník_Máj 2023'!$C$3:$BN$557,26,FALSE)</f>
        <v>2470000</v>
      </c>
      <c r="X44" s="43">
        <f>VLOOKUP($P44,'Zásobník_Máj 2023'!$C$3:$BN$557,27,FALSE)</f>
        <v>0</v>
      </c>
      <c r="Y44" s="43">
        <f>VLOOKUP($P44,'Zásobník_Máj 2023'!$C$3:$BN$557,28,FALSE)</f>
        <v>0</v>
      </c>
      <c r="Z44" s="43">
        <f>VLOOKUP($P44,'Zásobník_Máj 2023'!$C$3:$BN$557,29,FALSE)</f>
        <v>0</v>
      </c>
    </row>
    <row r="45" spans="1:26" s="42" customFormat="1" x14ac:dyDescent="0.2">
      <c r="A45" s="493"/>
      <c r="B45" s="494"/>
      <c r="C45" s="42" t="s">
        <v>591</v>
      </c>
      <c r="I45" s="43"/>
      <c r="J45" s="43">
        <v>280000</v>
      </c>
      <c r="K45" s="43">
        <v>170000</v>
      </c>
      <c r="L45" s="43">
        <v>1350000</v>
      </c>
      <c r="M45" s="43">
        <v>8200000</v>
      </c>
      <c r="N45" s="43">
        <v>20000000</v>
      </c>
      <c r="P45" s="42" t="s">
        <v>592</v>
      </c>
      <c r="Q45" s="43" t="str">
        <f>VLOOKUP($P45,'Zásobník_Máj 2023'!$C$3:$BN$557,3,FALSE)</f>
        <v>Sídelná budova SNM Bratislava
(jedná sa o komplexnú obnovu budovy, ktorá je národnou kultúrnou pamiatkou)</v>
      </c>
      <c r="R45" s="43">
        <f>VLOOKUP($P45,'Zásobník_Máj 2023'!$C$3:$BN$557,21,FALSE)</f>
        <v>50000000</v>
      </c>
      <c r="S45" s="43">
        <f>VLOOKUP($P45,'Zásobník_Máj 2023'!$C$3:$BN$557,22,FALSE)</f>
        <v>1800000</v>
      </c>
      <c r="T45" s="43">
        <f>VLOOKUP($P45,'Zásobník_Máj 2023'!$C$3:$BN$557,23,FALSE)</f>
        <v>0</v>
      </c>
      <c r="U45" s="43">
        <f>VLOOKUP($P45,'Zásobník_Máj 2023'!$C$3:$BN$557,24,FALSE)</f>
        <v>0</v>
      </c>
      <c r="V45" s="43">
        <f>VLOOKUP($P45,'Zásobník_Máj 2023'!$C$3:$BN$557,25,FALSE)</f>
        <v>280000</v>
      </c>
      <c r="W45" s="43">
        <f>VLOOKUP($P45,'Zásobník_Máj 2023'!$C$3:$BN$557,26,FALSE)</f>
        <v>170000</v>
      </c>
      <c r="X45" s="43">
        <f>VLOOKUP($P45,'Zásobník_Máj 2023'!$C$3:$BN$557,27,FALSE)</f>
        <v>1350000</v>
      </c>
      <c r="Y45" s="43">
        <f>VLOOKUP($P45,'Zásobník_Máj 2023'!$C$3:$BN$557,28,FALSE)</f>
        <v>8200000</v>
      </c>
      <c r="Z45" s="43">
        <f>VLOOKUP($P45,'Zásobník_Máj 2023'!$C$3:$BN$557,29,FALSE)</f>
        <v>20000000</v>
      </c>
    </row>
    <row r="46" spans="1:26" s="42" customFormat="1" x14ac:dyDescent="0.2">
      <c r="A46" s="493"/>
      <c r="B46" s="494"/>
      <c r="C46" s="42" t="s">
        <v>593</v>
      </c>
      <c r="I46" s="43"/>
      <c r="J46" s="43">
        <v>325000</v>
      </c>
      <c r="K46" s="43">
        <v>6000000</v>
      </c>
      <c r="L46" s="43">
        <v>790010</v>
      </c>
      <c r="M46" s="43">
        <v>0</v>
      </c>
      <c r="N46" s="43">
        <v>0</v>
      </c>
      <c r="P46" s="42" t="s">
        <v>594</v>
      </c>
      <c r="Q46" s="43" t="str">
        <f>VLOOKUP($P46,'Zásobník_Máj 2023'!$C$3:$BN$557,3,FALSE)</f>
        <v>Rekonštrukcia Umelecko-dekoračných dielní</v>
      </c>
      <c r="R46" s="43">
        <f>VLOOKUP($P46,'Zásobník_Máj 2023'!$C$3:$BN$557,21,FALSE)</f>
        <v>7115010</v>
      </c>
      <c r="S46" s="43">
        <f>VLOOKUP($P46,'Zásobník_Máj 2023'!$C$3:$BN$557,22,FALSE)</f>
        <v>325000</v>
      </c>
      <c r="T46" s="43">
        <f>VLOOKUP($P46,'Zásobník_Máj 2023'!$C$3:$BN$557,23,FALSE)</f>
        <v>0</v>
      </c>
      <c r="U46" s="43">
        <f>VLOOKUP($P46,'Zásobník_Máj 2023'!$C$3:$BN$557,24,FALSE)</f>
        <v>0</v>
      </c>
      <c r="V46" s="43">
        <f>VLOOKUP($P46,'Zásobník_Máj 2023'!$C$3:$BN$557,25,FALSE)</f>
        <v>325000</v>
      </c>
      <c r="W46" s="43">
        <f>VLOOKUP($P46,'Zásobník_Máj 2023'!$C$3:$BN$557,26,FALSE)</f>
        <v>6000000</v>
      </c>
      <c r="X46" s="43">
        <f>VLOOKUP($P46,'Zásobník_Máj 2023'!$C$3:$BN$557,27,FALSE)</f>
        <v>790010</v>
      </c>
      <c r="Y46" s="43">
        <f>VLOOKUP($P46,'Zásobník_Máj 2023'!$C$3:$BN$557,28,FALSE)</f>
        <v>0</v>
      </c>
      <c r="Z46" s="43">
        <f>VLOOKUP($P46,'Zásobník_Máj 2023'!$C$3:$BN$557,29,FALSE)</f>
        <v>0</v>
      </c>
    </row>
    <row r="47" spans="1:26" s="42" customFormat="1" x14ac:dyDescent="0.2">
      <c r="A47" s="493"/>
      <c r="B47" s="494"/>
      <c r="C47" s="42" t="s">
        <v>595</v>
      </c>
      <c r="I47" s="43"/>
      <c r="J47" s="43">
        <v>0</v>
      </c>
      <c r="K47" s="43">
        <v>100000</v>
      </c>
      <c r="L47" s="43">
        <v>2243922.6952141058</v>
      </c>
      <c r="M47" s="43">
        <v>2243922.6952141058</v>
      </c>
      <c r="N47" s="43">
        <v>500000</v>
      </c>
      <c r="P47" s="42" t="s">
        <v>596</v>
      </c>
      <c r="Q47" s="43" t="str">
        <f>VLOOKUP($P47,'Zásobník_Máj 2023'!$C$3:$BN$557,3,FALSE)</f>
        <v>Rekonštrukcia Historickej budovy SND</v>
      </c>
      <c r="R47" s="43">
        <f>VLOOKUP($P47,'Zásobník_Máj 2023'!$C$3:$BN$557,21,FALSE)</f>
        <v>50878453.904282108</v>
      </c>
      <c r="S47" s="43">
        <f>VLOOKUP($P47,'Zásobník_Máj 2023'!$C$3:$BN$557,22,FALSE)</f>
        <v>5087845.3904282115</v>
      </c>
      <c r="T47" s="43">
        <f>VLOOKUP($P47,'Zásobník_Máj 2023'!$C$3:$BN$557,23,FALSE)</f>
        <v>0</v>
      </c>
      <c r="U47" s="43">
        <f>VLOOKUP($P47,'Zásobník_Máj 2023'!$C$3:$BN$557,24,FALSE)</f>
        <v>0</v>
      </c>
      <c r="V47" s="43">
        <f>VLOOKUP($P47,'Zásobník_Máj 2023'!$C$3:$BN$557,25,FALSE)</f>
        <v>0</v>
      </c>
      <c r="W47" s="43">
        <f>VLOOKUP($P47,'Zásobník_Máj 2023'!$C$3:$BN$557,26,FALSE)</f>
        <v>100000</v>
      </c>
      <c r="X47" s="43">
        <f>VLOOKUP($P47,'Zásobník_Máj 2023'!$C$3:$BN$557,27,FALSE)</f>
        <v>2243922.6952141058</v>
      </c>
      <c r="Y47" s="43">
        <f>VLOOKUP($P47,'Zásobník_Máj 2023'!$C$3:$BN$557,28,FALSE)</f>
        <v>2243922.6952141058</v>
      </c>
      <c r="Z47" s="43">
        <f>VLOOKUP($P47,'Zásobník_Máj 2023'!$C$3:$BN$557,29,FALSE)</f>
        <v>500000</v>
      </c>
    </row>
    <row r="48" spans="1:26" s="42" customFormat="1" x14ac:dyDescent="0.2">
      <c r="A48" s="493"/>
      <c r="B48" s="494"/>
      <c r="C48" s="42" t="s">
        <v>597</v>
      </c>
      <c r="I48" s="43"/>
      <c r="J48" s="43">
        <f>1314786.29+414000</f>
        <v>1728786.29</v>
      </c>
      <c r="K48" s="43">
        <v>0</v>
      </c>
      <c r="L48" s="43">
        <v>0</v>
      </c>
      <c r="M48" s="43">
        <v>0</v>
      </c>
      <c r="N48" s="43">
        <v>0</v>
      </c>
      <c r="P48" s="42" t="s">
        <v>265</v>
      </c>
      <c r="Q48" s="43" t="str">
        <f>VLOOKUP($P48,'Zásobník_Máj 2023'!$C$3:$BN$557,3,FALSE)</f>
        <v xml:space="preserve">Rekonštrukcia fasády, strechy a sanácia vlhkosti Hurbanove kasárne </v>
      </c>
      <c r="R48" s="43">
        <f>VLOOKUP($P48,'Zásobník_Máj 2023'!$C$3:$BN$557,21,FALSE)</f>
        <v>1620000</v>
      </c>
      <c r="S48" s="43">
        <f>VLOOKUP($P48,'Zásobník_Máj 2023'!$C$3:$BN$557,22,FALSE)</f>
        <v>60000</v>
      </c>
      <c r="T48" s="43">
        <f>VLOOKUP($P48,'Zásobník_Máj 2023'!$C$3:$BN$557,23,FALSE)</f>
        <v>0</v>
      </c>
      <c r="U48" s="43">
        <f>VLOOKUP($P48,'Zásobník_Máj 2023'!$C$3:$BN$557,24,FALSE)</f>
        <v>0</v>
      </c>
      <c r="V48" s="43">
        <f>VLOOKUP($P48,'Zásobník_Máj 2023'!$C$3:$BN$557,25,FALSE)</f>
        <v>1620000</v>
      </c>
      <c r="W48" s="43">
        <f>VLOOKUP($P48,'Zásobník_Máj 2023'!$C$3:$BN$557,26,FALSE)</f>
        <v>0</v>
      </c>
      <c r="X48" s="43">
        <f>VLOOKUP($P48,'Zásobník_Máj 2023'!$C$3:$BN$557,27,FALSE)</f>
        <v>0</v>
      </c>
      <c r="Y48" s="43">
        <f>VLOOKUP($P48,'Zásobník_Máj 2023'!$C$3:$BN$557,28,FALSE)</f>
        <v>0</v>
      </c>
      <c r="Z48" s="43">
        <f>VLOOKUP($P48,'Zásobník_Máj 2023'!$C$3:$BN$557,29,FALSE)</f>
        <v>0</v>
      </c>
    </row>
    <row r="49" spans="1:25" s="51" customFormat="1" ht="12.75" customHeight="1" x14ac:dyDescent="0.2">
      <c r="A49" s="49" t="s">
        <v>3628</v>
      </c>
      <c r="B49" s="50" t="s">
        <v>200</v>
      </c>
      <c r="C49" s="51" t="s">
        <v>3629</v>
      </c>
      <c r="I49" s="52"/>
      <c r="J49" s="52">
        <v>700580</v>
      </c>
      <c r="K49" s="52">
        <v>2576040</v>
      </c>
      <c r="L49" s="52">
        <v>300000</v>
      </c>
      <c r="M49" s="52">
        <v>65000</v>
      </c>
      <c r="N49" s="52">
        <v>0</v>
      </c>
      <c r="R49" s="52"/>
      <c r="S49" s="52"/>
      <c r="T49" s="52"/>
      <c r="U49" s="52"/>
      <c r="V49" s="52"/>
      <c r="W49" s="52"/>
      <c r="X49" s="52"/>
      <c r="Y49" s="52"/>
    </row>
    <row r="50" spans="1:25" s="42" customFormat="1" ht="12.75" customHeight="1" x14ac:dyDescent="0.2">
      <c r="A50" s="493" t="s">
        <v>3576</v>
      </c>
      <c r="B50" s="494" t="s">
        <v>200</v>
      </c>
      <c r="C50" s="42" t="s">
        <v>3626</v>
      </c>
      <c r="I50" s="43"/>
      <c r="J50" s="43">
        <v>430000</v>
      </c>
      <c r="K50" s="43">
        <v>430000</v>
      </c>
      <c r="L50" s="43">
        <v>430000</v>
      </c>
      <c r="M50" s="43">
        <v>430000</v>
      </c>
      <c r="N50" s="43">
        <v>430000</v>
      </c>
      <c r="R50" s="43"/>
      <c r="S50" s="43"/>
      <c r="T50" s="43"/>
      <c r="U50" s="43"/>
      <c r="V50" s="43"/>
      <c r="W50" s="43"/>
      <c r="X50" s="43"/>
      <c r="Y50" s="43"/>
    </row>
    <row r="51" spans="1:25" s="42" customFormat="1" ht="12.75" customHeight="1" x14ac:dyDescent="0.2">
      <c r="A51" s="493"/>
      <c r="B51" s="494"/>
      <c r="C51" s="42" t="s">
        <v>3577</v>
      </c>
      <c r="I51" s="43"/>
      <c r="J51" s="43">
        <v>360000</v>
      </c>
      <c r="K51" s="43">
        <v>360000</v>
      </c>
      <c r="L51" s="43">
        <v>360000</v>
      </c>
      <c r="M51" s="43">
        <v>360000</v>
      </c>
      <c r="N51" s="43">
        <v>360000</v>
      </c>
      <c r="R51" s="43"/>
      <c r="S51" s="43"/>
      <c r="T51" s="43"/>
      <c r="U51" s="43"/>
      <c r="V51" s="43"/>
      <c r="W51" s="43"/>
      <c r="X51" s="43"/>
      <c r="Y51" s="43"/>
    </row>
    <row r="52" spans="1:25" x14ac:dyDescent="0.2">
      <c r="A52" s="499" t="s">
        <v>598</v>
      </c>
      <c r="B52" s="499"/>
      <c r="C52" s="499"/>
      <c r="I52" s="41"/>
      <c r="J52" s="41">
        <f>SUM(J5:J51)</f>
        <v>36432922.339999996</v>
      </c>
      <c r="K52" s="41">
        <f>SUM(K5:K51)</f>
        <v>81373582</v>
      </c>
      <c r="L52" s="41">
        <f>SUM(L5:L51)</f>
        <v>113533889.69521411</v>
      </c>
      <c r="M52" s="41">
        <f>SUM(M5:M51)</f>
        <v>121180282.69521411</v>
      </c>
      <c r="N52" s="41">
        <f>SUM(N5:N51)</f>
        <v>30124825</v>
      </c>
    </row>
    <row r="54" spans="1:25" x14ac:dyDescent="0.2">
      <c r="J54" s="52"/>
      <c r="K54" s="52"/>
      <c r="L54" s="52"/>
      <c r="M54" s="52"/>
      <c r="N54" s="52"/>
    </row>
    <row r="55" spans="1:25" x14ac:dyDescent="0.2">
      <c r="A55" s="496" t="s">
        <v>599</v>
      </c>
      <c r="B55" s="497"/>
      <c r="C55" s="497"/>
      <c r="D55" s="497"/>
      <c r="E55" s="497"/>
      <c r="F55" s="497"/>
      <c r="G55" s="497"/>
      <c r="H55" s="497"/>
      <c r="I55" s="497"/>
      <c r="J55" s="497"/>
      <c r="K55" s="497"/>
      <c r="L55" s="497"/>
      <c r="M55" s="498"/>
      <c r="N55" s="38"/>
    </row>
    <row r="56" spans="1:25" x14ac:dyDescent="0.2">
      <c r="D56" s="39" t="s">
        <v>521</v>
      </c>
      <c r="E56" s="39" t="s">
        <v>522</v>
      </c>
      <c r="F56" s="39" t="s">
        <v>523</v>
      </c>
      <c r="G56" s="39" t="s">
        <v>524</v>
      </c>
      <c r="H56" s="39" t="s">
        <v>525</v>
      </c>
      <c r="I56" s="39" t="s">
        <v>526</v>
      </c>
      <c r="J56" s="39" t="s">
        <v>527</v>
      </c>
      <c r="K56" s="39" t="s">
        <v>528</v>
      </c>
      <c r="L56" s="39" t="s">
        <v>529</v>
      </c>
      <c r="M56" s="39" t="s">
        <v>530</v>
      </c>
      <c r="N56" s="39" t="s">
        <v>531</v>
      </c>
    </row>
    <row r="57" spans="1:25" x14ac:dyDescent="0.2">
      <c r="A57" s="53"/>
      <c r="B57" s="54"/>
      <c r="C57" s="39" t="s">
        <v>600</v>
      </c>
      <c r="D57" s="41">
        <f t="shared" ref="D57:H58" si="1">D3</f>
        <v>24857447.300000004</v>
      </c>
      <c r="E57" s="41">
        <f t="shared" si="1"/>
        <v>33227556.656326473</v>
      </c>
      <c r="F57" s="41">
        <f t="shared" si="1"/>
        <v>32582834.755012512</v>
      </c>
      <c r="G57" s="41">
        <f t="shared" si="1"/>
        <v>33729297.659860373</v>
      </c>
      <c r="H57" s="41">
        <f t="shared" si="1"/>
        <v>39551278.485094994</v>
      </c>
      <c r="I57" s="41">
        <v>53168324.710000001</v>
      </c>
      <c r="J57" s="41"/>
      <c r="K57" s="41"/>
      <c r="L57" s="41"/>
      <c r="M57" s="41"/>
      <c r="N57" s="41"/>
    </row>
    <row r="58" spans="1:25" x14ac:dyDescent="0.2">
      <c r="A58" s="53"/>
      <c r="B58" s="54"/>
      <c r="C58" s="39" t="s">
        <v>601</v>
      </c>
      <c r="D58" s="41">
        <f t="shared" si="1"/>
        <v>38451858.453258872</v>
      </c>
      <c r="E58" s="41">
        <f t="shared" si="1"/>
        <v>38451858.453258872</v>
      </c>
      <c r="F58" s="41">
        <f t="shared" si="1"/>
        <v>38451858.453258872</v>
      </c>
      <c r="G58" s="41">
        <f t="shared" si="1"/>
        <v>38451858.453258872</v>
      </c>
      <c r="H58" s="41">
        <f t="shared" si="1"/>
        <v>38451858.453258872</v>
      </c>
      <c r="I58" s="41">
        <f t="shared" ref="I58:N58" si="2">I4</f>
        <v>38451858.453258872</v>
      </c>
      <c r="J58" s="41">
        <f t="shared" si="2"/>
        <v>38451858.453258872</v>
      </c>
      <c r="K58" s="41">
        <f t="shared" si="2"/>
        <v>38451858.453258872</v>
      </c>
      <c r="L58" s="41">
        <f t="shared" si="2"/>
        <v>38451858.453258872</v>
      </c>
      <c r="M58" s="41">
        <f t="shared" si="2"/>
        <v>38451858.453258872</v>
      </c>
      <c r="N58" s="41">
        <f t="shared" si="2"/>
        <v>38451858.453258872</v>
      </c>
    </row>
    <row r="59" spans="1:25" x14ac:dyDescent="0.2">
      <c r="C59" s="39" t="s">
        <v>602</v>
      </c>
      <c r="H59" s="41"/>
      <c r="I59" s="41">
        <v>53168324.710000001</v>
      </c>
      <c r="J59" s="41">
        <f>SUM(J75:J77,J79:J83)</f>
        <v>35882922.340000004</v>
      </c>
      <c r="K59" s="41">
        <f t="shared" ref="K59:N59" si="3">SUM(K75:K77,K79:K83)</f>
        <v>42684090</v>
      </c>
      <c r="L59" s="41">
        <f t="shared" si="3"/>
        <v>35747865.695214108</v>
      </c>
      <c r="M59" s="41">
        <f t="shared" si="3"/>
        <v>33707798.695214108</v>
      </c>
      <c r="N59" s="41">
        <f t="shared" si="3"/>
        <v>30124825</v>
      </c>
    </row>
    <row r="60" spans="1:25" x14ac:dyDescent="0.2">
      <c r="C60" s="39" t="s">
        <v>603</v>
      </c>
      <c r="I60" s="41">
        <v>53168324.710000001</v>
      </c>
      <c r="J60" s="41">
        <f>J85</f>
        <v>36432922.340000004</v>
      </c>
      <c r="K60" s="41">
        <f t="shared" ref="K60:N60" si="4">K85</f>
        <v>81373582</v>
      </c>
      <c r="L60" s="41">
        <f t="shared" si="4"/>
        <v>113533889.69521411</v>
      </c>
      <c r="M60" s="41">
        <f t="shared" si="4"/>
        <v>121180282.69521411</v>
      </c>
      <c r="N60" s="41">
        <f t="shared" si="4"/>
        <v>30124825</v>
      </c>
    </row>
    <row r="63" spans="1:25" x14ac:dyDescent="0.2">
      <c r="F63" s="41"/>
    </row>
    <row r="73" spans="1:14" x14ac:dyDescent="0.2">
      <c r="A73" s="496" t="s">
        <v>604</v>
      </c>
      <c r="B73" s="497"/>
      <c r="C73" s="497"/>
      <c r="D73" s="497"/>
      <c r="E73" s="497"/>
      <c r="F73" s="497"/>
      <c r="G73" s="497"/>
      <c r="H73" s="497"/>
      <c r="I73" s="497"/>
      <c r="J73" s="497"/>
      <c r="K73" s="497"/>
      <c r="L73" s="497"/>
      <c r="M73" s="498"/>
      <c r="N73" s="38"/>
    </row>
    <row r="74" spans="1:14" x14ac:dyDescent="0.2">
      <c r="D74" s="39" t="s">
        <v>521</v>
      </c>
      <c r="E74" s="39" t="s">
        <v>522</v>
      </c>
      <c r="F74" s="39" t="s">
        <v>523</v>
      </c>
      <c r="G74" s="39" t="s">
        <v>524</v>
      </c>
      <c r="H74" s="39" t="s">
        <v>525</v>
      </c>
      <c r="I74" s="39" t="s">
        <v>526</v>
      </c>
      <c r="J74" s="39" t="s">
        <v>527</v>
      </c>
      <c r="K74" s="39" t="s">
        <v>528</v>
      </c>
      <c r="L74" s="39" t="s">
        <v>529</v>
      </c>
      <c r="M74" s="39" t="s">
        <v>530</v>
      </c>
      <c r="N74" s="39" t="s">
        <v>531</v>
      </c>
    </row>
    <row r="75" spans="1:14" x14ac:dyDescent="0.2">
      <c r="C75" s="51" t="s">
        <v>605</v>
      </c>
      <c r="I75" s="41">
        <f t="shared" ref="I75:N75" si="5">SUM(I5:I6)</f>
        <v>0</v>
      </c>
      <c r="J75" s="41">
        <f t="shared" si="5"/>
        <v>4390000</v>
      </c>
      <c r="K75" s="41">
        <f t="shared" si="5"/>
        <v>4390000</v>
      </c>
      <c r="L75" s="41">
        <f t="shared" si="5"/>
        <v>4390000</v>
      </c>
      <c r="M75" s="41">
        <f t="shared" si="5"/>
        <v>4390000</v>
      </c>
      <c r="N75" s="41">
        <f t="shared" si="5"/>
        <v>4390000</v>
      </c>
    </row>
    <row r="76" spans="1:14" x14ac:dyDescent="0.2">
      <c r="C76" s="51" t="s">
        <v>3571</v>
      </c>
      <c r="I76" s="41">
        <f t="shared" ref="I76:N76" si="6">SUM(I7:I16)</f>
        <v>0</v>
      </c>
      <c r="J76" s="41">
        <f t="shared" si="6"/>
        <v>16811480.050000001</v>
      </c>
      <c r="K76" s="41">
        <f t="shared" si="6"/>
        <v>24633203</v>
      </c>
      <c r="L76" s="41">
        <f t="shared" si="6"/>
        <v>19181701</v>
      </c>
      <c r="M76" s="41">
        <f t="shared" si="6"/>
        <v>12680747</v>
      </c>
      <c r="N76" s="41">
        <f t="shared" si="6"/>
        <v>0</v>
      </c>
    </row>
    <row r="77" spans="1:14" x14ac:dyDescent="0.2">
      <c r="C77" s="51" t="s">
        <v>3572</v>
      </c>
      <c r="I77" s="41">
        <f t="shared" ref="I77:N77" si="7">SUM(I17)</f>
        <v>0</v>
      </c>
      <c r="J77" s="41">
        <f t="shared" si="7"/>
        <v>0</v>
      </c>
      <c r="K77" s="41">
        <f t="shared" si="7"/>
        <v>0</v>
      </c>
      <c r="L77" s="41">
        <f t="shared" si="7"/>
        <v>0</v>
      </c>
      <c r="M77" s="41">
        <f t="shared" si="7"/>
        <v>0</v>
      </c>
      <c r="N77" s="41">
        <f t="shared" si="7"/>
        <v>0</v>
      </c>
    </row>
    <row r="78" spans="1:14" x14ac:dyDescent="0.2">
      <c r="C78" s="51" t="s">
        <v>3573</v>
      </c>
      <c r="I78" s="41">
        <f t="shared" ref="I78:N78" si="8">SUM(I18:I38)</f>
        <v>0</v>
      </c>
      <c r="J78" s="41">
        <f t="shared" si="8"/>
        <v>550000</v>
      </c>
      <c r="K78" s="41">
        <f t="shared" si="8"/>
        <v>38689492</v>
      </c>
      <c r="L78" s="41">
        <f t="shared" si="8"/>
        <v>77786024</v>
      </c>
      <c r="M78" s="41">
        <f t="shared" si="8"/>
        <v>87472484</v>
      </c>
      <c r="N78" s="41">
        <f t="shared" si="8"/>
        <v>0</v>
      </c>
    </row>
    <row r="79" spans="1:14" x14ac:dyDescent="0.2">
      <c r="C79" s="51" t="s">
        <v>3630</v>
      </c>
      <c r="I79" s="41">
        <f>SUM(I39:I41)</f>
        <v>0</v>
      </c>
      <c r="J79" s="41">
        <f>SUM(J39:J41)</f>
        <v>7008076</v>
      </c>
      <c r="K79" s="41">
        <f t="shared" ref="K79:N79" si="9">SUM(K39:K41)</f>
        <v>3149032</v>
      </c>
      <c r="L79" s="41">
        <f t="shared" si="9"/>
        <v>6702232</v>
      </c>
      <c r="M79" s="41">
        <f t="shared" si="9"/>
        <v>5338129</v>
      </c>
      <c r="N79" s="41">
        <f t="shared" si="9"/>
        <v>4444825</v>
      </c>
    </row>
    <row r="80" spans="1:14" x14ac:dyDescent="0.2">
      <c r="C80" s="51" t="s">
        <v>606</v>
      </c>
      <c r="I80" s="41">
        <f t="shared" ref="I80:N80" si="10">I42</f>
        <v>0</v>
      </c>
      <c r="J80" s="41">
        <f t="shared" si="10"/>
        <v>399000</v>
      </c>
      <c r="K80" s="41">
        <f t="shared" si="10"/>
        <v>0</v>
      </c>
      <c r="L80" s="41">
        <f t="shared" si="10"/>
        <v>0</v>
      </c>
      <c r="M80" s="41">
        <f t="shared" si="10"/>
        <v>0</v>
      </c>
      <c r="N80" s="41">
        <f t="shared" si="10"/>
        <v>0</v>
      </c>
    </row>
    <row r="81" spans="1:26" x14ac:dyDescent="0.2">
      <c r="C81" s="51" t="s">
        <v>3631</v>
      </c>
      <c r="I81" s="41">
        <f t="shared" ref="I81:N81" si="11">SUM(I43:I48)</f>
        <v>0</v>
      </c>
      <c r="J81" s="41">
        <f t="shared" si="11"/>
        <v>5783786.29</v>
      </c>
      <c r="K81" s="41">
        <f t="shared" si="11"/>
        <v>7145815</v>
      </c>
      <c r="L81" s="41">
        <f t="shared" si="11"/>
        <v>4383932.6952141058</v>
      </c>
      <c r="M81" s="41">
        <f t="shared" si="11"/>
        <v>10443922.695214106</v>
      </c>
      <c r="N81" s="41">
        <f t="shared" si="11"/>
        <v>20500000</v>
      </c>
    </row>
    <row r="82" spans="1:26" x14ac:dyDescent="0.2">
      <c r="C82" s="51" t="s">
        <v>3632</v>
      </c>
      <c r="I82" s="41">
        <f t="shared" ref="I82:N82" si="12">I49</f>
        <v>0</v>
      </c>
      <c r="J82" s="41">
        <f t="shared" si="12"/>
        <v>700580</v>
      </c>
      <c r="K82" s="41">
        <f t="shared" si="12"/>
        <v>2576040</v>
      </c>
      <c r="L82" s="41">
        <f t="shared" si="12"/>
        <v>300000</v>
      </c>
      <c r="M82" s="41">
        <f t="shared" si="12"/>
        <v>65000</v>
      </c>
      <c r="N82" s="41">
        <f t="shared" si="12"/>
        <v>0</v>
      </c>
    </row>
    <row r="83" spans="1:26" x14ac:dyDescent="0.2">
      <c r="C83" s="51" t="s">
        <v>3575</v>
      </c>
      <c r="I83" s="41">
        <f t="shared" ref="I83:N83" si="13">SUM(I50:I51)</f>
        <v>0</v>
      </c>
      <c r="J83" s="41">
        <f>SUM(J50:J51)</f>
        <v>790000</v>
      </c>
      <c r="K83" s="41">
        <f t="shared" si="13"/>
        <v>790000</v>
      </c>
      <c r="L83" s="41">
        <f t="shared" si="13"/>
        <v>790000</v>
      </c>
      <c r="M83" s="41">
        <f t="shared" si="13"/>
        <v>790000</v>
      </c>
      <c r="N83" s="41">
        <f t="shared" si="13"/>
        <v>790000</v>
      </c>
    </row>
    <row r="84" spans="1:26" x14ac:dyDescent="0.2">
      <c r="C84" s="51" t="s">
        <v>601</v>
      </c>
      <c r="H84" s="41"/>
      <c r="I84" s="41">
        <f t="shared" ref="I84:N84" si="14">I4</f>
        <v>38451858.453258872</v>
      </c>
      <c r="J84" s="41">
        <f t="shared" si="14"/>
        <v>38451858.453258872</v>
      </c>
      <c r="K84" s="41">
        <f t="shared" si="14"/>
        <v>38451858.453258872</v>
      </c>
      <c r="L84" s="41">
        <f t="shared" si="14"/>
        <v>38451858.453258872</v>
      </c>
      <c r="M84" s="41">
        <f t="shared" si="14"/>
        <v>38451858.453258872</v>
      </c>
      <c r="N84" s="41">
        <f t="shared" si="14"/>
        <v>38451858.453258872</v>
      </c>
      <c r="O84" s="41"/>
    </row>
    <row r="85" spans="1:26" x14ac:dyDescent="0.2">
      <c r="C85" s="391" t="s">
        <v>607</v>
      </c>
      <c r="I85" s="56">
        <f>SUM(I75:I83)</f>
        <v>0</v>
      </c>
      <c r="J85" s="56">
        <f>SUM(J75:J83)</f>
        <v>36432922.340000004</v>
      </c>
      <c r="K85" s="56">
        <f t="shared" ref="K85:N85" si="15">SUM(K75:K83)</f>
        <v>81373582</v>
      </c>
      <c r="L85" s="56">
        <f t="shared" si="15"/>
        <v>113533889.69521411</v>
      </c>
      <c r="M85" s="56">
        <f t="shared" si="15"/>
        <v>121180282.69521411</v>
      </c>
      <c r="N85" s="56">
        <f t="shared" si="15"/>
        <v>30124825</v>
      </c>
    </row>
    <row r="86" spans="1:26" x14ac:dyDescent="0.2">
      <c r="C86" s="456" t="s">
        <v>3625</v>
      </c>
      <c r="D86" s="456"/>
      <c r="E86" s="456"/>
      <c r="F86" s="456"/>
      <c r="G86" s="456"/>
      <c r="H86" s="456"/>
      <c r="I86" s="457">
        <f>I85-I78</f>
        <v>0</v>
      </c>
      <c r="J86" s="457">
        <f t="shared" ref="J86:N86" si="16">J85-J78</f>
        <v>35882922.340000004</v>
      </c>
      <c r="K86" s="457">
        <f>K85-K78</f>
        <v>42684090</v>
      </c>
      <c r="L86" s="457">
        <f t="shared" si="16"/>
        <v>35747865.695214108</v>
      </c>
      <c r="M86" s="457">
        <f t="shared" si="16"/>
        <v>33707798.695214108</v>
      </c>
      <c r="N86" s="457">
        <f t="shared" si="16"/>
        <v>30124825</v>
      </c>
    </row>
    <row r="87" spans="1:26" x14ac:dyDescent="0.2">
      <c r="C87" s="55"/>
      <c r="I87" s="56"/>
      <c r="J87" s="56">
        <f>J84-J86</f>
        <v>2568936.1132588685</v>
      </c>
      <c r="K87" s="56">
        <f t="shared" ref="K87:N87" si="17">K84-K86</f>
        <v>-4232231.546741128</v>
      </c>
      <c r="L87" s="56">
        <f t="shared" si="17"/>
        <v>2703992.7580447644</v>
      </c>
      <c r="M87" s="56">
        <f t="shared" si="17"/>
        <v>4744059.7580447644</v>
      </c>
      <c r="N87" s="56">
        <f t="shared" si="17"/>
        <v>8327033.453258872</v>
      </c>
    </row>
    <row r="88" spans="1:26" x14ac:dyDescent="0.2">
      <c r="A88" s="39" t="s">
        <v>51</v>
      </c>
      <c r="B88" s="57">
        <v>0</v>
      </c>
    </row>
    <row r="89" spans="1:26" x14ac:dyDescent="0.2">
      <c r="A89" s="39" t="s">
        <v>20</v>
      </c>
      <c r="B89" s="39" t="s">
        <v>100</v>
      </c>
    </row>
    <row r="90" spans="1:26" x14ac:dyDescent="0.2">
      <c r="A90" s="39" t="s">
        <v>18</v>
      </c>
      <c r="B90" s="39" t="s">
        <v>99</v>
      </c>
      <c r="K90" s="41"/>
    </row>
    <row r="92" spans="1:26" ht="15" x14ac:dyDescent="0.25">
      <c r="A92" s="39" t="s">
        <v>608</v>
      </c>
      <c r="B92" s="39" t="s">
        <v>609</v>
      </c>
      <c r="C92" s="39" t="s">
        <v>610</v>
      </c>
      <c r="D92" s="39" t="s">
        <v>611</v>
      </c>
      <c r="E92" s="39" t="s">
        <v>612</v>
      </c>
      <c r="F92" s="39" t="s">
        <v>613</v>
      </c>
      <c r="G92" s="39" t="s">
        <v>614</v>
      </c>
      <c r="H92" s="16"/>
      <c r="I92" s="16"/>
      <c r="Z92" s="58"/>
    </row>
    <row r="93" spans="1:26" ht="15" x14ac:dyDescent="0.25">
      <c r="A93" s="57" t="s">
        <v>96</v>
      </c>
      <c r="B93" s="41">
        <v>947700</v>
      </c>
      <c r="C93" s="41">
        <v>396196</v>
      </c>
      <c r="D93" s="41">
        <v>70000</v>
      </c>
      <c r="E93" s="41">
        <v>0</v>
      </c>
      <c r="F93" s="41">
        <v>0</v>
      </c>
      <c r="G93" s="41">
        <v>0</v>
      </c>
      <c r="H93" s="16"/>
      <c r="I93" s="16"/>
    </row>
    <row r="94" spans="1:26" ht="15" x14ac:dyDescent="0.25">
      <c r="A94" s="57" t="s">
        <v>147</v>
      </c>
      <c r="B94" s="41">
        <v>11344024.879999999</v>
      </c>
      <c r="C94" s="41">
        <v>4912982.88</v>
      </c>
      <c r="D94" s="41">
        <v>2368810</v>
      </c>
      <c r="E94" s="41">
        <v>1265500</v>
      </c>
      <c r="F94" s="41">
        <v>1202742</v>
      </c>
      <c r="G94" s="41">
        <v>0</v>
      </c>
      <c r="H94" s="16"/>
      <c r="I94" s="16"/>
    </row>
    <row r="95" spans="1:26" ht="15" x14ac:dyDescent="0.25">
      <c r="A95" s="57" t="s">
        <v>81</v>
      </c>
      <c r="B95" s="41">
        <v>30938758.560000002</v>
      </c>
      <c r="C95" s="41">
        <v>11261999.559999999</v>
      </c>
      <c r="D95" s="41">
        <v>6848068</v>
      </c>
      <c r="E95" s="41">
        <v>3024586</v>
      </c>
      <c r="F95" s="41">
        <v>3198236</v>
      </c>
      <c r="G95" s="41">
        <v>10000</v>
      </c>
      <c r="H95" s="16"/>
      <c r="I95" s="16"/>
    </row>
    <row r="96" spans="1:26" ht="15" x14ac:dyDescent="0.25">
      <c r="A96" s="57" t="s">
        <v>615</v>
      </c>
      <c r="B96" s="41">
        <v>43230483.439999998</v>
      </c>
      <c r="C96" s="41">
        <v>16571178.439999998</v>
      </c>
      <c r="D96" s="41">
        <v>9286878</v>
      </c>
      <c r="E96" s="41">
        <v>4290086</v>
      </c>
      <c r="F96" s="41">
        <v>4400978</v>
      </c>
      <c r="G96" s="41">
        <v>10000</v>
      </c>
      <c r="H96" s="16"/>
      <c r="I96" s="16"/>
    </row>
    <row r="97" spans="1:14" ht="15" x14ac:dyDescent="0.25">
      <c r="A97" s="16"/>
      <c r="B97" s="16"/>
      <c r="C97" s="16"/>
    </row>
    <row r="98" spans="1:14" ht="15" x14ac:dyDescent="0.25">
      <c r="A98" s="16"/>
      <c r="B98" s="16"/>
      <c r="C98" s="16"/>
    </row>
    <row r="99" spans="1:14" ht="15" x14ac:dyDescent="0.25">
      <c r="A99" s="16"/>
      <c r="B99" s="16"/>
      <c r="C99" s="16"/>
    </row>
    <row r="100" spans="1:14" ht="15" x14ac:dyDescent="0.25">
      <c r="A100" s="16"/>
      <c r="B100" s="16"/>
      <c r="C100" s="16"/>
    </row>
    <row r="101" spans="1:14" x14ac:dyDescent="0.2">
      <c r="A101" s="496" t="s">
        <v>616</v>
      </c>
      <c r="B101" s="497"/>
      <c r="C101" s="497"/>
      <c r="D101" s="497"/>
      <c r="E101" s="497"/>
      <c r="F101" s="497"/>
      <c r="G101" s="497"/>
      <c r="H101" s="497"/>
      <c r="I101" s="497"/>
      <c r="J101" s="497"/>
      <c r="K101" s="497"/>
      <c r="L101" s="497"/>
      <c r="M101" s="498"/>
      <c r="N101" s="38"/>
    </row>
    <row r="102" spans="1:14" ht="12.75" hidden="1" customHeight="1" x14ac:dyDescent="0.2">
      <c r="A102" s="500" t="s">
        <v>617</v>
      </c>
      <c r="B102" s="500"/>
      <c r="C102" s="500"/>
      <c r="D102" s="500"/>
      <c r="E102" s="500"/>
      <c r="F102" s="500"/>
      <c r="G102" s="500"/>
      <c r="H102" s="500"/>
      <c r="I102" s="500"/>
      <c r="J102" s="500"/>
      <c r="K102" s="500"/>
      <c r="L102" s="500"/>
      <c r="M102" s="500"/>
      <c r="N102" s="59"/>
    </row>
    <row r="103" spans="1:14" hidden="1" x14ac:dyDescent="0.2">
      <c r="A103" s="39" t="s">
        <v>618</v>
      </c>
      <c r="B103" s="39" t="s">
        <v>619</v>
      </c>
      <c r="C103" s="39" t="s">
        <v>620</v>
      </c>
    </row>
    <row r="104" spans="1:14" hidden="1" x14ac:dyDescent="0.2">
      <c r="A104" s="41" t="e">
        <f>D4-I5-#REF!-I6</f>
        <v>#REF!</v>
      </c>
      <c r="B104" s="39">
        <v>0.05</v>
      </c>
      <c r="C104" s="41" t="e">
        <f>A104*B104</f>
        <v>#REF!</v>
      </c>
    </row>
    <row r="105" spans="1:14" hidden="1" x14ac:dyDescent="0.2">
      <c r="A105" s="501" t="s">
        <v>621</v>
      </c>
      <c r="B105" s="501"/>
      <c r="C105" s="501"/>
      <c r="D105" s="501"/>
      <c r="E105" s="501"/>
      <c r="F105" s="501"/>
      <c r="G105" s="501"/>
      <c r="H105" s="501"/>
      <c r="I105" s="501"/>
      <c r="J105" s="501"/>
      <c r="K105" s="501"/>
      <c r="L105" s="501"/>
      <c r="M105" s="501"/>
      <c r="N105" s="60"/>
    </row>
    <row r="106" spans="1:14" hidden="1" x14ac:dyDescent="0.2">
      <c r="A106" s="41" t="e">
        <f>K4-K5-#REF!-K6-K7-K8-K9-K10-K11-K12-K13-#REF!-K43-#REF!-#REF!-K47</f>
        <v>#REF!</v>
      </c>
      <c r="B106" s="39">
        <v>0.05</v>
      </c>
      <c r="C106" s="41" t="e">
        <f>A106*B106</f>
        <v>#REF!</v>
      </c>
    </row>
    <row r="107" spans="1:14" hidden="1" x14ac:dyDescent="0.2">
      <c r="A107" s="495" t="s">
        <v>622</v>
      </c>
      <c r="B107" s="495"/>
      <c r="C107" s="495"/>
      <c r="D107" s="495"/>
      <c r="E107" s="495"/>
      <c r="F107" s="495"/>
      <c r="G107" s="495"/>
      <c r="H107" s="495"/>
      <c r="I107" s="495"/>
      <c r="J107" s="495"/>
      <c r="K107" s="495"/>
      <c r="L107" s="495"/>
      <c r="M107" s="495"/>
      <c r="N107" s="61"/>
    </row>
    <row r="108" spans="1:14" hidden="1" x14ac:dyDescent="0.2">
      <c r="A108" s="41"/>
      <c r="C108" s="41">
        <f>'[1]Zásobník_Február 2023'!V54+'[1]Zásobník_Február 2023'!V56+'[1]Zásobník_Február 2023'!V59</f>
        <v>13673944.4</v>
      </c>
    </row>
    <row r="109" spans="1:14" x14ac:dyDescent="0.2">
      <c r="A109" s="496" t="s">
        <v>623</v>
      </c>
      <c r="B109" s="497"/>
      <c r="C109" s="497"/>
      <c r="D109" s="497"/>
      <c r="E109" s="497"/>
      <c r="F109" s="497"/>
      <c r="G109" s="497"/>
      <c r="H109" s="497"/>
      <c r="I109" s="497"/>
      <c r="J109" s="497"/>
      <c r="K109" s="497"/>
      <c r="L109" s="497"/>
      <c r="M109" s="498"/>
      <c r="N109" s="38"/>
    </row>
    <row r="110" spans="1:14" hidden="1" x14ac:dyDescent="0.2">
      <c r="B110" s="39" t="s">
        <v>609</v>
      </c>
      <c r="C110" s="39" t="s">
        <v>624</v>
      </c>
      <c r="D110" s="39" t="s">
        <v>625</v>
      </c>
      <c r="E110" s="39" t="s">
        <v>610</v>
      </c>
      <c r="F110" s="39" t="s">
        <v>611</v>
      </c>
      <c r="G110" s="39" t="s">
        <v>612</v>
      </c>
      <c r="H110" s="39" t="s">
        <v>613</v>
      </c>
    </row>
    <row r="111" spans="1:14" hidden="1" x14ac:dyDescent="0.2">
      <c r="A111" s="39" t="s">
        <v>96</v>
      </c>
      <c r="B111" s="41">
        <v>4100792</v>
      </c>
      <c r="C111" s="41">
        <v>7200</v>
      </c>
      <c r="D111" s="41">
        <v>3125472</v>
      </c>
      <c r="E111" s="41">
        <v>884016</v>
      </c>
      <c r="F111" s="41">
        <v>40000</v>
      </c>
      <c r="G111" s="41">
        <v>40000</v>
      </c>
      <c r="H111" s="41">
        <v>0</v>
      </c>
    </row>
    <row r="112" spans="1:14" hidden="1" x14ac:dyDescent="0.2">
      <c r="A112" s="39" t="s">
        <v>147</v>
      </c>
      <c r="B112" s="41">
        <v>11085366.879999999</v>
      </c>
      <c r="C112" s="41">
        <v>157020</v>
      </c>
      <c r="D112" s="41">
        <v>2718274.88</v>
      </c>
      <c r="E112" s="41">
        <v>4093654</v>
      </c>
      <c r="F112" s="41">
        <v>1822176</v>
      </c>
      <c r="G112" s="41">
        <v>1132142</v>
      </c>
      <c r="H112" s="41">
        <v>1092100</v>
      </c>
    </row>
    <row r="113" spans="1:11" hidden="1" x14ac:dyDescent="0.2">
      <c r="A113" s="39" t="s">
        <v>81</v>
      </c>
      <c r="B113" s="41">
        <v>33829165.689999998</v>
      </c>
      <c r="C113" s="41">
        <v>943800</v>
      </c>
      <c r="D113" s="41">
        <v>8292255.6899999995</v>
      </c>
      <c r="E113" s="41">
        <v>10147444</v>
      </c>
      <c r="F113" s="41">
        <v>6697546</v>
      </c>
      <c r="G113" s="41">
        <v>4603420</v>
      </c>
      <c r="H113" s="41">
        <v>2930000</v>
      </c>
    </row>
    <row r="114" spans="1:11" hidden="1" x14ac:dyDescent="0.2">
      <c r="A114" s="39" t="s">
        <v>615</v>
      </c>
      <c r="B114" s="41">
        <v>49015324.569999993</v>
      </c>
      <c r="C114" s="41">
        <v>1108020</v>
      </c>
      <c r="D114" s="41">
        <v>14136002.57</v>
      </c>
      <c r="E114" s="41">
        <v>15125114</v>
      </c>
      <c r="F114" s="41">
        <v>8559722</v>
      </c>
      <c r="G114" s="41">
        <v>5775562</v>
      </c>
      <c r="H114" s="41">
        <v>4022100</v>
      </c>
    </row>
    <row r="115" spans="1:11" hidden="1" x14ac:dyDescent="0.2"/>
    <row r="116" spans="1:11" hidden="1" x14ac:dyDescent="0.2">
      <c r="D116" s="39" t="s">
        <v>626</v>
      </c>
      <c r="E116" s="39" t="s">
        <v>527</v>
      </c>
      <c r="F116" s="39" t="s">
        <v>528</v>
      </c>
      <c r="G116" s="39" t="s">
        <v>529</v>
      </c>
      <c r="H116" s="39" t="s">
        <v>530</v>
      </c>
    </row>
    <row r="117" spans="1:11" hidden="1" x14ac:dyDescent="0.2">
      <c r="A117" s="39" t="s">
        <v>96</v>
      </c>
      <c r="D117" s="41">
        <f>D111</f>
        <v>3125472</v>
      </c>
      <c r="E117" s="41">
        <f>E111+C111</f>
        <v>891216</v>
      </c>
      <c r="F117" s="41">
        <f>F111</f>
        <v>40000</v>
      </c>
      <c r="G117" s="41">
        <f>G111</f>
        <v>40000</v>
      </c>
      <c r="H117" s="41">
        <f>H111</f>
        <v>0</v>
      </c>
    </row>
    <row r="118" spans="1:11" hidden="1" x14ac:dyDescent="0.2">
      <c r="A118" s="39" t="s">
        <v>147</v>
      </c>
      <c r="D118" s="41">
        <f>D112</f>
        <v>2718274.88</v>
      </c>
      <c r="E118" s="41">
        <f>E112</f>
        <v>4093654</v>
      </c>
      <c r="F118" s="41">
        <f t="shared" ref="F118:H118" si="18">F112</f>
        <v>1822176</v>
      </c>
      <c r="G118" s="41">
        <f t="shared" si="18"/>
        <v>1132142</v>
      </c>
      <c r="H118" s="41">
        <f t="shared" si="18"/>
        <v>1092100</v>
      </c>
    </row>
    <row r="119" spans="1:11" hidden="1" x14ac:dyDescent="0.2">
      <c r="A119" s="39" t="s">
        <v>81</v>
      </c>
      <c r="D119" s="41">
        <v>0</v>
      </c>
      <c r="E119" s="41">
        <f>B113/5/3</f>
        <v>2255277.7126666666</v>
      </c>
      <c r="F119" s="41">
        <f t="shared" ref="F119:H119" si="19">E119</f>
        <v>2255277.7126666666</v>
      </c>
      <c r="G119" s="41">
        <f t="shared" si="19"/>
        <v>2255277.7126666666</v>
      </c>
      <c r="H119" s="41">
        <f t="shared" si="19"/>
        <v>2255277.7126666666</v>
      </c>
    </row>
    <row r="120" spans="1:11" hidden="1" x14ac:dyDescent="0.2"/>
    <row r="121" spans="1:11" hidden="1" x14ac:dyDescent="0.2"/>
    <row r="123" spans="1:11" x14ac:dyDescent="0.2">
      <c r="A123" s="55" t="s">
        <v>627</v>
      </c>
    </row>
    <row r="124" spans="1:11" hidden="1" x14ac:dyDescent="0.2">
      <c r="A124" s="62" t="s">
        <v>628</v>
      </c>
      <c r="B124" s="62"/>
      <c r="C124" s="62"/>
      <c r="D124" s="62"/>
      <c r="E124" s="62"/>
      <c r="F124" s="62"/>
      <c r="G124" s="62"/>
      <c r="H124" s="62"/>
      <c r="I124" s="62"/>
      <c r="J124" s="62"/>
    </row>
    <row r="125" spans="1:11" hidden="1" x14ac:dyDescent="0.2">
      <c r="A125" s="39" t="s">
        <v>629</v>
      </c>
      <c r="B125" s="39">
        <v>2022</v>
      </c>
      <c r="C125" s="39">
        <v>2023</v>
      </c>
      <c r="D125" s="39">
        <v>2024</v>
      </c>
      <c r="E125" s="39">
        <v>2025</v>
      </c>
      <c r="F125" s="39">
        <v>2026</v>
      </c>
      <c r="G125" s="39">
        <v>2027</v>
      </c>
      <c r="H125" s="39">
        <v>2028</v>
      </c>
      <c r="I125" s="39">
        <v>2029</v>
      </c>
      <c r="J125" s="39">
        <v>2030</v>
      </c>
      <c r="K125" s="63"/>
    </row>
    <row r="126" spans="1:11" hidden="1" x14ac:dyDescent="0.2">
      <c r="A126" s="39" t="s">
        <v>630</v>
      </c>
      <c r="B126" s="64">
        <v>32789682.971258871</v>
      </c>
      <c r="C126" s="64">
        <f>B126*(1+C127)</f>
        <v>33937321.875252932</v>
      </c>
      <c r="D126" s="64">
        <f t="shared" ref="D126:J126" si="20">C126*(1+D127)</f>
        <v>35125128.140886784</v>
      </c>
      <c r="E126" s="64">
        <f t="shared" si="20"/>
        <v>36354507.62581782</v>
      </c>
      <c r="F126" s="64">
        <f t="shared" si="20"/>
        <v>37626915.392721444</v>
      </c>
      <c r="G126" s="64">
        <f t="shared" si="20"/>
        <v>38943857.431466691</v>
      </c>
      <c r="H126" s="64">
        <f t="shared" si="20"/>
        <v>40306892.441568024</v>
      </c>
      <c r="I126" s="64">
        <f t="shared" si="20"/>
        <v>41717633.677022904</v>
      </c>
      <c r="J126" s="64">
        <f t="shared" si="20"/>
        <v>43177750.855718702</v>
      </c>
      <c r="K126" s="65"/>
    </row>
    <row r="127" spans="1:11" hidden="1" x14ac:dyDescent="0.2">
      <c r="A127" s="66" t="s">
        <v>631</v>
      </c>
      <c r="B127" s="66"/>
      <c r="C127" s="67">
        <v>3.5000000000000003E-2</v>
      </c>
      <c r="D127" s="67">
        <v>3.5000000000000003E-2</v>
      </c>
      <c r="E127" s="67">
        <v>3.5000000000000003E-2</v>
      </c>
      <c r="F127" s="67">
        <v>3.5000000000000003E-2</v>
      </c>
      <c r="G127" s="67">
        <v>3.5000000000000003E-2</v>
      </c>
      <c r="H127" s="67">
        <v>3.5000000000000003E-2</v>
      </c>
      <c r="I127" s="67">
        <v>3.5000000000000003E-2</v>
      </c>
      <c r="J127" s="67">
        <v>3.5000000000000003E-2</v>
      </c>
    </row>
    <row r="128" spans="1:11" hidden="1" x14ac:dyDescent="0.2">
      <c r="B128" s="39" t="s">
        <v>632</v>
      </c>
    </row>
    <row r="129" spans="1:2" hidden="1" x14ac:dyDescent="0.2">
      <c r="A129" s="39" t="s">
        <v>633</v>
      </c>
      <c r="B129" s="64">
        <f>SUM(B126:J126)</f>
        <v>339979690.4117142</v>
      </c>
    </row>
    <row r="130" spans="1:2" hidden="1" x14ac:dyDescent="0.2">
      <c r="A130" s="39" t="s">
        <v>634</v>
      </c>
      <c r="B130" s="64">
        <v>59224417.810000002</v>
      </c>
    </row>
    <row r="131" spans="1:2" hidden="1" x14ac:dyDescent="0.2">
      <c r="A131" s="66" t="s">
        <v>635</v>
      </c>
      <c r="B131" s="68">
        <f>SUM(I78:M78)</f>
        <v>204498000</v>
      </c>
    </row>
    <row r="132" spans="1:2" hidden="1" x14ac:dyDescent="0.2">
      <c r="A132" s="55" t="s">
        <v>607</v>
      </c>
      <c r="B132" s="69">
        <f>SUM(B129:B131)</f>
        <v>603702108.22171426</v>
      </c>
    </row>
    <row r="133" spans="1:2" hidden="1" x14ac:dyDescent="0.2">
      <c r="A133" s="39" t="s">
        <v>636</v>
      </c>
      <c r="B133" s="64">
        <v>883040178</v>
      </c>
    </row>
    <row r="134" spans="1:2" hidden="1" x14ac:dyDescent="0.2">
      <c r="A134" s="39" t="s">
        <v>637</v>
      </c>
      <c r="B134" s="64">
        <f>B133-B132</f>
        <v>279338069.77828574</v>
      </c>
    </row>
    <row r="142" spans="1:2" x14ac:dyDescent="0.2">
      <c r="B142" s="39" t="s">
        <v>3653</v>
      </c>
    </row>
    <row r="143" spans="1:2" x14ac:dyDescent="0.2">
      <c r="A143" s="39" t="s">
        <v>97</v>
      </c>
      <c r="B143" s="478">
        <v>3481620.48</v>
      </c>
    </row>
    <row r="144" spans="1:2" x14ac:dyDescent="0.2">
      <c r="A144" s="39" t="s">
        <v>454</v>
      </c>
      <c r="B144" s="478">
        <v>86752005</v>
      </c>
    </row>
    <row r="145" spans="1:2" x14ac:dyDescent="0.2">
      <c r="A145" s="39" t="s">
        <v>217</v>
      </c>
      <c r="B145" s="478">
        <v>327103200</v>
      </c>
    </row>
    <row r="146" spans="1:2" x14ac:dyDescent="0.2">
      <c r="A146" s="39" t="s">
        <v>106</v>
      </c>
      <c r="B146" s="478">
        <v>34761408.439999998</v>
      </c>
    </row>
    <row r="147" spans="1:2" x14ac:dyDescent="0.2">
      <c r="A147" s="39" t="s">
        <v>82</v>
      </c>
      <c r="B147" s="478">
        <v>20660595.495999999</v>
      </c>
    </row>
    <row r="148" spans="1:2" x14ac:dyDescent="0.2">
      <c r="A148" s="39" t="s">
        <v>148</v>
      </c>
      <c r="B148" s="478">
        <v>5244930</v>
      </c>
    </row>
    <row r="149" spans="1:2" x14ac:dyDescent="0.2">
      <c r="A149" s="39" t="s">
        <v>133</v>
      </c>
      <c r="B149" s="478">
        <v>4898600</v>
      </c>
    </row>
    <row r="150" spans="1:2" x14ac:dyDescent="0.2">
      <c r="A150" s="39" t="s">
        <v>116</v>
      </c>
      <c r="B150" s="478">
        <v>54260000</v>
      </c>
    </row>
    <row r="151" spans="1:2" x14ac:dyDescent="0.2">
      <c r="A151" s="39" t="s">
        <v>607</v>
      </c>
      <c r="B151" s="478">
        <v>537162359.41600001</v>
      </c>
    </row>
  </sheetData>
  <mergeCells count="25">
    <mergeCell ref="A1:M1"/>
    <mergeCell ref="P1:Y1"/>
    <mergeCell ref="A3:A4"/>
    <mergeCell ref="B3:B4"/>
    <mergeCell ref="A5:A6"/>
    <mergeCell ref="B5:B6"/>
    <mergeCell ref="B7:B10"/>
    <mergeCell ref="A39:A40"/>
    <mergeCell ref="B39:B40"/>
    <mergeCell ref="A43:A48"/>
    <mergeCell ref="A18:A38"/>
    <mergeCell ref="A7:A16"/>
    <mergeCell ref="B43:B48"/>
    <mergeCell ref="B18:B38"/>
    <mergeCell ref="B11:B16"/>
    <mergeCell ref="A50:A51"/>
    <mergeCell ref="B50:B51"/>
    <mergeCell ref="A107:M107"/>
    <mergeCell ref="A109:M109"/>
    <mergeCell ref="A52:C52"/>
    <mergeCell ref="A55:M55"/>
    <mergeCell ref="A73:M73"/>
    <mergeCell ref="A101:M101"/>
    <mergeCell ref="A102:M102"/>
    <mergeCell ref="A105:M105"/>
  </mergeCells>
  <pageMargins left="0.7" right="0.7" top="0.75" bottom="0.75" header="0.3" footer="0.3"/>
  <pageSetup paperSize="9" orientation="portrait" r:id="rId2"/>
  <ignoredErrors>
    <ignoredError sqref="J74:N75 J83:N83 J76:N78 J80:N81 J79:N79" formulaRange="1"/>
  </ignoredError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158"/>
  <sheetViews>
    <sheetView topLeftCell="O1" workbookViewId="0">
      <selection activeCell="W20" sqref="W20"/>
    </sheetView>
  </sheetViews>
  <sheetFormatPr defaultRowHeight="15" x14ac:dyDescent="0.25"/>
  <cols>
    <col min="1" max="16384" width="9.140625" style="146"/>
  </cols>
  <sheetData>
    <row r="1" spans="1:43" ht="25.5" x14ac:dyDescent="0.25">
      <c r="A1" s="145" t="s">
        <v>2440</v>
      </c>
      <c r="B1" s="145" t="s">
        <v>2441</v>
      </c>
      <c r="C1" s="145" t="s">
        <v>2442</v>
      </c>
      <c r="D1" s="145" t="s">
        <v>2443</v>
      </c>
      <c r="E1" s="145" t="s">
        <v>2444</v>
      </c>
      <c r="F1" s="145" t="s">
        <v>2445</v>
      </c>
      <c r="G1" s="145" t="s">
        <v>2446</v>
      </c>
      <c r="H1" s="145" t="s">
        <v>2447</v>
      </c>
      <c r="I1" s="145" t="s">
        <v>2448</v>
      </c>
      <c r="J1" s="145" t="s">
        <v>2449</v>
      </c>
      <c r="K1" s="145" t="s">
        <v>2450</v>
      </c>
      <c r="L1" s="145" t="s">
        <v>2451</v>
      </c>
      <c r="M1" s="145" t="s">
        <v>2452</v>
      </c>
      <c r="N1" s="145" t="s">
        <v>2453</v>
      </c>
      <c r="O1" s="145" t="s">
        <v>2454</v>
      </c>
      <c r="P1" s="145" t="s">
        <v>2455</v>
      </c>
      <c r="Q1" s="145" t="s">
        <v>2456</v>
      </c>
      <c r="R1" s="145" t="s">
        <v>2457</v>
      </c>
      <c r="S1" s="145" t="s">
        <v>2458</v>
      </c>
      <c r="T1" s="145" t="s">
        <v>2459</v>
      </c>
      <c r="U1" s="145" t="s">
        <v>2460</v>
      </c>
      <c r="V1" s="145" t="s">
        <v>2461</v>
      </c>
      <c r="W1" s="145" t="s">
        <v>2462</v>
      </c>
      <c r="X1" s="145" t="s">
        <v>2463</v>
      </c>
      <c r="Y1" s="145" t="s">
        <v>2464</v>
      </c>
      <c r="Z1" s="145" t="s">
        <v>2465</v>
      </c>
      <c r="AA1" s="145" t="s">
        <v>2466</v>
      </c>
      <c r="AB1" s="145" t="s">
        <v>2467</v>
      </c>
      <c r="AC1" s="145" t="s">
        <v>2468</v>
      </c>
      <c r="AD1" s="145" t="s">
        <v>2469</v>
      </c>
      <c r="AE1" s="145" t="s">
        <v>2470</v>
      </c>
      <c r="AF1" s="145" t="s">
        <v>2471</v>
      </c>
      <c r="AG1" s="145" t="s">
        <v>2472</v>
      </c>
      <c r="AH1" s="145" t="s">
        <v>2473</v>
      </c>
      <c r="AI1" s="145" t="s">
        <v>2474</v>
      </c>
      <c r="AJ1" s="145" t="s">
        <v>2475</v>
      </c>
      <c r="AK1" s="145" t="s">
        <v>2476</v>
      </c>
      <c r="AL1" s="145" t="s">
        <v>2477</v>
      </c>
      <c r="AM1" s="145" t="s">
        <v>2478</v>
      </c>
      <c r="AN1" s="145" t="s">
        <v>2479</v>
      </c>
      <c r="AO1" s="145" t="s">
        <v>2480</v>
      </c>
      <c r="AP1" s="145" t="s">
        <v>2481</v>
      </c>
      <c r="AQ1" s="145" t="s">
        <v>2482</v>
      </c>
    </row>
    <row r="2" spans="1:43" x14ac:dyDescent="0.25">
      <c r="A2" s="146">
        <v>1</v>
      </c>
      <c r="B2" s="146">
        <v>0.95238095238095233</v>
      </c>
      <c r="C2" s="146">
        <v>0.90702947845804982</v>
      </c>
      <c r="D2" s="146">
        <v>0.86383759853147601</v>
      </c>
      <c r="E2" s="146">
        <v>0.82270247479188197</v>
      </c>
      <c r="F2" s="146">
        <v>0.78352616646845896</v>
      </c>
      <c r="G2" s="146">
        <v>0.74621539663662761</v>
      </c>
      <c r="H2" s="146">
        <v>0.71068133013012147</v>
      </c>
      <c r="I2" s="146">
        <v>0.67683936202868722</v>
      </c>
      <c r="J2" s="146">
        <v>0.64460891621779726</v>
      </c>
      <c r="K2" s="146">
        <v>0.61391325354075932</v>
      </c>
      <c r="L2" s="146">
        <v>0.5846792890864374</v>
      </c>
      <c r="M2" s="146">
        <v>0.5568374181775595</v>
      </c>
      <c r="N2" s="146">
        <v>0.53032135064529462</v>
      </c>
      <c r="O2" s="146">
        <v>0.50506795299551888</v>
      </c>
      <c r="P2" s="146">
        <v>0.48101709809097021</v>
      </c>
      <c r="Q2" s="146">
        <v>0.45811152199140021</v>
      </c>
      <c r="R2" s="146">
        <v>0.43629668761085727</v>
      </c>
      <c r="S2" s="146">
        <v>0.41552065486748313</v>
      </c>
      <c r="T2" s="146">
        <v>0.39573395701665059</v>
      </c>
      <c r="U2" s="146">
        <v>0.37688948287300061</v>
      </c>
      <c r="V2" s="146">
        <v>0.35894236464095297</v>
      </c>
      <c r="W2" s="146">
        <v>0.3418498710866219</v>
      </c>
      <c r="X2" s="146">
        <v>0.32557130579678267</v>
      </c>
      <c r="Y2" s="146">
        <v>0.31006791028265024</v>
      </c>
      <c r="Z2" s="146">
        <v>0.29530277169776209</v>
      </c>
      <c r="AA2" s="146">
        <v>0.28124073495024959</v>
      </c>
      <c r="AB2" s="146">
        <v>0.2678483190002377</v>
      </c>
      <c r="AC2" s="146">
        <v>0.25509363714308358</v>
      </c>
      <c r="AD2" s="146">
        <v>0.24294632108865097</v>
      </c>
      <c r="AE2" s="146">
        <v>0.23137744865585813</v>
      </c>
      <c r="AF2" s="146">
        <v>0.220359474910341</v>
      </c>
      <c r="AG2" s="146">
        <v>0.20986616658127716</v>
      </c>
      <c r="AH2" s="146">
        <v>0.19987253960121634</v>
      </c>
      <c r="AI2" s="146">
        <v>0.19035479962020604</v>
      </c>
      <c r="AJ2" s="146">
        <v>0.18129028535257716</v>
      </c>
      <c r="AK2" s="146">
        <v>0.17265741462150208</v>
      </c>
      <c r="AL2" s="146">
        <v>0.1644356329728591</v>
      </c>
      <c r="AM2" s="146">
        <v>0.15660536473605632</v>
      </c>
      <c r="AN2" s="146">
        <v>0.14914796641529171</v>
      </c>
      <c r="AO2" s="146">
        <v>0.14204568230027784</v>
      </c>
      <c r="AP2" s="146">
        <v>0.13528160219074079</v>
      </c>
      <c r="AQ2" s="146">
        <v>0.12883962113403885</v>
      </c>
    </row>
    <row r="3" spans="1:43" x14ac:dyDescent="0.25">
      <c r="A3" s="146">
        <v>0</v>
      </c>
      <c r="B3" s="146">
        <v>1</v>
      </c>
      <c r="C3" s="146">
        <v>2</v>
      </c>
      <c r="D3" s="146">
        <v>3</v>
      </c>
      <c r="E3" s="146">
        <v>4</v>
      </c>
      <c r="F3" s="146">
        <v>5</v>
      </c>
      <c r="G3" s="146">
        <v>6</v>
      </c>
      <c r="H3" s="146">
        <v>7</v>
      </c>
      <c r="I3" s="146">
        <v>8</v>
      </c>
      <c r="J3" s="146">
        <v>9</v>
      </c>
      <c r="K3" s="146">
        <v>10</v>
      </c>
      <c r="L3" s="146">
        <v>11</v>
      </c>
      <c r="M3" s="146">
        <v>12</v>
      </c>
      <c r="N3" s="146">
        <v>13</v>
      </c>
      <c r="O3" s="146">
        <v>14</v>
      </c>
      <c r="P3" s="146">
        <v>15</v>
      </c>
      <c r="Q3" s="146">
        <v>16</v>
      </c>
      <c r="R3" s="146">
        <v>17</v>
      </c>
      <c r="S3" s="146">
        <v>18</v>
      </c>
      <c r="T3" s="146">
        <v>19</v>
      </c>
      <c r="U3" s="146">
        <v>20</v>
      </c>
      <c r="V3" s="146">
        <v>21</v>
      </c>
      <c r="W3" s="146">
        <v>22</v>
      </c>
      <c r="X3" s="146">
        <v>23</v>
      </c>
      <c r="Y3" s="146">
        <v>24</v>
      </c>
      <c r="Z3" s="146">
        <v>25</v>
      </c>
      <c r="AA3" s="146">
        <v>26</v>
      </c>
      <c r="AB3" s="146">
        <v>27</v>
      </c>
      <c r="AC3" s="146">
        <v>28</v>
      </c>
      <c r="AD3" s="146">
        <v>29</v>
      </c>
      <c r="AE3" s="146">
        <v>30</v>
      </c>
      <c r="AF3" s="146">
        <v>31</v>
      </c>
      <c r="AG3" s="146">
        <v>32</v>
      </c>
      <c r="AH3" s="146">
        <v>33</v>
      </c>
      <c r="AI3" s="146">
        <v>34</v>
      </c>
      <c r="AJ3" s="146">
        <v>35</v>
      </c>
      <c r="AK3" s="146">
        <v>36</v>
      </c>
      <c r="AL3" s="146">
        <v>37</v>
      </c>
      <c r="AM3" s="146">
        <v>38</v>
      </c>
      <c r="AN3" s="146">
        <v>39</v>
      </c>
      <c r="AO3" s="146">
        <v>40</v>
      </c>
      <c r="AP3" s="146">
        <v>41</v>
      </c>
      <c r="AQ3" s="146">
        <v>42</v>
      </c>
    </row>
    <row r="4" spans="1:43" x14ac:dyDescent="0.25">
      <c r="A4" s="146">
        <v>0</v>
      </c>
      <c r="B4" s="146">
        <v>1</v>
      </c>
      <c r="C4" s="146">
        <v>2</v>
      </c>
      <c r="D4" s="146">
        <v>3</v>
      </c>
      <c r="E4" s="146">
        <v>4</v>
      </c>
      <c r="F4" s="146">
        <v>5</v>
      </c>
      <c r="G4" s="146">
        <v>6</v>
      </c>
      <c r="H4" s="146">
        <v>7</v>
      </c>
      <c r="I4" s="146">
        <v>8</v>
      </c>
      <c r="J4" s="146">
        <v>9</v>
      </c>
      <c r="K4" s="146">
        <v>10</v>
      </c>
      <c r="L4" s="146">
        <v>11</v>
      </c>
      <c r="M4" s="146">
        <v>12</v>
      </c>
      <c r="N4" s="146">
        <v>13</v>
      </c>
      <c r="O4" s="146">
        <v>14</v>
      </c>
      <c r="P4" s="146">
        <v>15</v>
      </c>
      <c r="Q4" s="146">
        <v>16</v>
      </c>
      <c r="R4" s="146">
        <v>17</v>
      </c>
      <c r="S4" s="146">
        <v>18</v>
      </c>
      <c r="T4" s="146">
        <v>19</v>
      </c>
      <c r="U4" s="146">
        <v>20</v>
      </c>
      <c r="V4" s="146">
        <v>21</v>
      </c>
      <c r="W4" s="146">
        <v>22</v>
      </c>
      <c r="X4" s="146">
        <v>23</v>
      </c>
      <c r="Y4" s="146">
        <v>24</v>
      </c>
      <c r="Z4" s="146">
        <v>25</v>
      </c>
      <c r="AA4" s="146">
        <v>26</v>
      </c>
      <c r="AB4" s="146">
        <v>27</v>
      </c>
      <c r="AC4" s="146">
        <v>28</v>
      </c>
      <c r="AD4" s="146">
        <v>29</v>
      </c>
      <c r="AE4" s="146">
        <v>30</v>
      </c>
      <c r="AF4" s="146">
        <v>31</v>
      </c>
      <c r="AG4" s="146">
        <v>32</v>
      </c>
      <c r="AH4" s="146">
        <v>33</v>
      </c>
      <c r="AI4" s="146">
        <v>34</v>
      </c>
      <c r="AJ4" s="146">
        <v>35</v>
      </c>
      <c r="AK4" s="146">
        <v>36</v>
      </c>
      <c r="AL4" s="146">
        <v>37</v>
      </c>
      <c r="AM4" s="146">
        <v>38</v>
      </c>
      <c r="AN4" s="146">
        <v>39</v>
      </c>
      <c r="AO4" s="146">
        <v>40</v>
      </c>
      <c r="AP4" s="146">
        <v>41</v>
      </c>
      <c r="AQ4" s="146">
        <v>42</v>
      </c>
    </row>
    <row r="5" spans="1:43" x14ac:dyDescent="0.25">
      <c r="A5" s="146">
        <v>0</v>
      </c>
      <c r="B5" s="146">
        <v>1</v>
      </c>
      <c r="C5" s="146">
        <v>2</v>
      </c>
      <c r="D5" s="146">
        <v>3</v>
      </c>
      <c r="E5" s="146">
        <v>4</v>
      </c>
      <c r="F5" s="146">
        <v>5</v>
      </c>
      <c r="G5" s="146">
        <v>6</v>
      </c>
      <c r="H5" s="146">
        <v>7</v>
      </c>
      <c r="I5" s="146">
        <v>8</v>
      </c>
      <c r="J5" s="146">
        <v>9</v>
      </c>
      <c r="K5" s="146">
        <v>10</v>
      </c>
      <c r="L5" s="146">
        <v>11</v>
      </c>
      <c r="M5" s="146">
        <v>12</v>
      </c>
      <c r="N5" s="146">
        <v>13</v>
      </c>
      <c r="O5" s="146">
        <v>14</v>
      </c>
      <c r="P5" s="146">
        <v>15</v>
      </c>
      <c r="Q5" s="146">
        <v>16</v>
      </c>
      <c r="R5" s="146">
        <v>17</v>
      </c>
      <c r="S5" s="146">
        <v>18</v>
      </c>
      <c r="T5" s="146">
        <v>19</v>
      </c>
      <c r="U5" s="146">
        <v>20</v>
      </c>
      <c r="V5" s="146">
        <v>21</v>
      </c>
      <c r="W5" s="146">
        <v>22</v>
      </c>
      <c r="X5" s="146">
        <v>23</v>
      </c>
      <c r="Y5" s="146">
        <v>24</v>
      </c>
      <c r="Z5" s="146">
        <v>25</v>
      </c>
      <c r="AA5" s="146">
        <v>26</v>
      </c>
      <c r="AB5" s="146">
        <v>27</v>
      </c>
      <c r="AC5" s="146">
        <v>28</v>
      </c>
      <c r="AD5" s="146">
        <v>29</v>
      </c>
      <c r="AE5" s="146">
        <v>30</v>
      </c>
      <c r="AF5" s="146">
        <v>31</v>
      </c>
      <c r="AG5" s="146">
        <v>32</v>
      </c>
      <c r="AH5" s="146">
        <v>33</v>
      </c>
      <c r="AI5" s="146">
        <v>34</v>
      </c>
      <c r="AJ5" s="146">
        <v>35</v>
      </c>
      <c r="AK5" s="146">
        <v>36</v>
      </c>
      <c r="AL5" s="146">
        <v>37</v>
      </c>
      <c r="AM5" s="146">
        <v>38</v>
      </c>
      <c r="AN5" s="146">
        <v>39</v>
      </c>
      <c r="AO5" s="146">
        <v>40</v>
      </c>
      <c r="AP5" s="146">
        <v>41</v>
      </c>
      <c r="AQ5" s="146">
        <v>42</v>
      </c>
    </row>
    <row r="6" spans="1:43" x14ac:dyDescent="0.25">
      <c r="A6" s="146">
        <v>0</v>
      </c>
      <c r="B6" s="146">
        <v>1</v>
      </c>
      <c r="C6" s="146">
        <v>2</v>
      </c>
      <c r="D6" s="146">
        <v>3</v>
      </c>
      <c r="E6" s="146">
        <v>4</v>
      </c>
      <c r="F6" s="146">
        <v>5</v>
      </c>
      <c r="G6" s="146">
        <v>6</v>
      </c>
      <c r="H6" s="146">
        <v>7</v>
      </c>
      <c r="I6" s="146">
        <v>8</v>
      </c>
      <c r="J6" s="146">
        <v>9</v>
      </c>
      <c r="K6" s="146">
        <v>10</v>
      </c>
      <c r="L6" s="146">
        <v>11</v>
      </c>
      <c r="M6" s="146">
        <v>12</v>
      </c>
      <c r="N6" s="146">
        <v>13</v>
      </c>
      <c r="O6" s="146">
        <v>14</v>
      </c>
      <c r="P6" s="146">
        <v>15</v>
      </c>
      <c r="Q6" s="146">
        <v>16</v>
      </c>
      <c r="R6" s="146">
        <v>17</v>
      </c>
      <c r="S6" s="146">
        <v>18</v>
      </c>
      <c r="T6" s="146">
        <v>19</v>
      </c>
      <c r="U6" s="146">
        <v>20</v>
      </c>
      <c r="V6" s="146">
        <v>21</v>
      </c>
      <c r="W6" s="146">
        <v>22</v>
      </c>
      <c r="X6" s="146">
        <v>23</v>
      </c>
      <c r="Y6" s="146">
        <v>24</v>
      </c>
      <c r="Z6" s="146">
        <v>25</v>
      </c>
      <c r="AA6" s="146">
        <v>26</v>
      </c>
      <c r="AB6" s="146">
        <v>27</v>
      </c>
      <c r="AC6" s="146">
        <v>28</v>
      </c>
      <c r="AD6" s="146">
        <v>29</v>
      </c>
      <c r="AE6" s="146">
        <v>30</v>
      </c>
      <c r="AF6" s="146">
        <v>31</v>
      </c>
      <c r="AG6" s="146">
        <v>32</v>
      </c>
      <c r="AH6" s="146">
        <v>33</v>
      </c>
      <c r="AI6" s="146">
        <v>34</v>
      </c>
      <c r="AJ6" s="146">
        <v>35</v>
      </c>
      <c r="AK6" s="146">
        <v>36</v>
      </c>
      <c r="AL6" s="146">
        <v>37</v>
      </c>
      <c r="AM6" s="146">
        <v>38</v>
      </c>
      <c r="AN6" s="146">
        <v>39</v>
      </c>
      <c r="AO6" s="146">
        <v>40</v>
      </c>
      <c r="AP6" s="146">
        <v>41</v>
      </c>
      <c r="AQ6" s="146">
        <v>42</v>
      </c>
    </row>
    <row r="7" spans="1:43" x14ac:dyDescent="0.25">
      <c r="A7" s="146">
        <v>0</v>
      </c>
      <c r="B7" s="146">
        <v>1</v>
      </c>
      <c r="C7" s="146">
        <v>2</v>
      </c>
      <c r="D7" s="146">
        <v>3</v>
      </c>
      <c r="E7" s="146">
        <v>4</v>
      </c>
      <c r="F7" s="146">
        <v>5</v>
      </c>
      <c r="G7" s="146">
        <v>6</v>
      </c>
      <c r="H7" s="146">
        <v>7</v>
      </c>
      <c r="I7" s="146">
        <v>8</v>
      </c>
      <c r="J7" s="146">
        <v>9</v>
      </c>
      <c r="K7" s="146">
        <v>10</v>
      </c>
      <c r="L7" s="146">
        <v>11</v>
      </c>
      <c r="M7" s="146">
        <v>12</v>
      </c>
      <c r="N7" s="146">
        <v>13</v>
      </c>
      <c r="O7" s="146">
        <v>14</v>
      </c>
      <c r="P7" s="146">
        <v>15</v>
      </c>
      <c r="Q7" s="146">
        <v>16</v>
      </c>
      <c r="R7" s="146">
        <v>17</v>
      </c>
      <c r="S7" s="146">
        <v>18</v>
      </c>
      <c r="T7" s="146">
        <v>19</v>
      </c>
      <c r="U7" s="146">
        <v>20</v>
      </c>
      <c r="V7" s="146">
        <v>21</v>
      </c>
      <c r="W7" s="146">
        <v>22</v>
      </c>
      <c r="X7" s="146">
        <v>23</v>
      </c>
      <c r="Y7" s="146">
        <v>24</v>
      </c>
      <c r="Z7" s="146">
        <v>25</v>
      </c>
      <c r="AA7" s="146">
        <v>26</v>
      </c>
      <c r="AB7" s="146">
        <v>27</v>
      </c>
      <c r="AC7" s="146">
        <v>28</v>
      </c>
      <c r="AD7" s="146">
        <v>29</v>
      </c>
      <c r="AE7" s="146">
        <v>30</v>
      </c>
      <c r="AF7" s="146">
        <v>31</v>
      </c>
      <c r="AG7" s="146">
        <v>32</v>
      </c>
      <c r="AH7" s="146">
        <v>33</v>
      </c>
      <c r="AI7" s="146">
        <v>34</v>
      </c>
      <c r="AJ7" s="146">
        <v>35</v>
      </c>
      <c r="AK7" s="146">
        <v>36</v>
      </c>
      <c r="AL7" s="146">
        <v>37</v>
      </c>
      <c r="AM7" s="146">
        <v>38</v>
      </c>
      <c r="AN7" s="146">
        <v>39</v>
      </c>
      <c r="AO7" s="146">
        <v>40</v>
      </c>
      <c r="AP7" s="146">
        <v>41</v>
      </c>
      <c r="AQ7" s="146">
        <v>42</v>
      </c>
    </row>
    <row r="8" spans="1:43" x14ac:dyDescent="0.25">
      <c r="A8" s="146">
        <v>0</v>
      </c>
      <c r="B8" s="146">
        <v>1</v>
      </c>
      <c r="C8" s="146">
        <v>2</v>
      </c>
      <c r="D8" s="146">
        <v>3</v>
      </c>
      <c r="E8" s="146">
        <v>4</v>
      </c>
      <c r="F8" s="146">
        <v>5</v>
      </c>
      <c r="G8" s="146">
        <v>6</v>
      </c>
      <c r="H8" s="146">
        <v>7</v>
      </c>
      <c r="I8" s="146">
        <v>8</v>
      </c>
      <c r="J8" s="146">
        <v>9</v>
      </c>
      <c r="K8" s="146">
        <v>10</v>
      </c>
      <c r="L8" s="146">
        <v>11</v>
      </c>
      <c r="M8" s="146">
        <v>12</v>
      </c>
      <c r="N8" s="146">
        <v>13</v>
      </c>
      <c r="O8" s="146">
        <v>14</v>
      </c>
      <c r="P8" s="146">
        <v>15</v>
      </c>
      <c r="Q8" s="146">
        <v>16</v>
      </c>
      <c r="R8" s="146">
        <v>17</v>
      </c>
      <c r="S8" s="146">
        <v>18</v>
      </c>
      <c r="T8" s="146">
        <v>19</v>
      </c>
      <c r="U8" s="146">
        <v>20</v>
      </c>
      <c r="V8" s="146">
        <v>21</v>
      </c>
      <c r="W8" s="146">
        <v>22</v>
      </c>
      <c r="X8" s="146">
        <v>23</v>
      </c>
      <c r="Y8" s="146">
        <v>24</v>
      </c>
      <c r="Z8" s="146">
        <v>25</v>
      </c>
      <c r="AA8" s="146">
        <v>26</v>
      </c>
      <c r="AB8" s="146">
        <v>27</v>
      </c>
      <c r="AC8" s="146">
        <v>28</v>
      </c>
      <c r="AD8" s="146">
        <v>29</v>
      </c>
      <c r="AE8" s="146">
        <v>30</v>
      </c>
      <c r="AF8" s="146">
        <v>31</v>
      </c>
      <c r="AG8" s="146">
        <v>32</v>
      </c>
      <c r="AH8" s="146">
        <v>33</v>
      </c>
      <c r="AI8" s="146">
        <v>34</v>
      </c>
      <c r="AJ8" s="146">
        <v>35</v>
      </c>
      <c r="AK8" s="146">
        <v>36</v>
      </c>
      <c r="AL8" s="146">
        <v>37</v>
      </c>
      <c r="AM8" s="146">
        <v>38</v>
      </c>
      <c r="AN8" s="146">
        <v>39</v>
      </c>
      <c r="AO8" s="146">
        <v>40</v>
      </c>
      <c r="AP8" s="146">
        <v>41</v>
      </c>
      <c r="AQ8" s="146">
        <v>42</v>
      </c>
    </row>
    <row r="9" spans="1:43" x14ac:dyDescent="0.25">
      <c r="A9" s="146">
        <v>0</v>
      </c>
      <c r="B9" s="146">
        <v>1</v>
      </c>
      <c r="C9" s="146">
        <v>2</v>
      </c>
      <c r="D9" s="146">
        <v>3</v>
      </c>
      <c r="E9" s="146">
        <v>4</v>
      </c>
      <c r="F9" s="146">
        <v>5</v>
      </c>
      <c r="G9" s="146">
        <v>6</v>
      </c>
      <c r="H9" s="146">
        <v>7</v>
      </c>
      <c r="I9" s="146">
        <v>8</v>
      </c>
      <c r="J9" s="146">
        <v>9</v>
      </c>
      <c r="K9" s="146">
        <v>10</v>
      </c>
      <c r="L9" s="146">
        <v>11</v>
      </c>
      <c r="M9" s="146">
        <v>12</v>
      </c>
      <c r="N9" s="146">
        <v>13</v>
      </c>
      <c r="O9" s="146">
        <v>14</v>
      </c>
      <c r="P9" s="146">
        <v>15</v>
      </c>
      <c r="Q9" s="146">
        <v>16</v>
      </c>
      <c r="R9" s="146">
        <v>17</v>
      </c>
      <c r="S9" s="146">
        <v>18</v>
      </c>
      <c r="T9" s="146">
        <v>19</v>
      </c>
      <c r="U9" s="146">
        <v>20</v>
      </c>
      <c r="V9" s="146">
        <v>21</v>
      </c>
      <c r="W9" s="146">
        <v>22</v>
      </c>
      <c r="X9" s="146">
        <v>23</v>
      </c>
      <c r="Y9" s="146">
        <v>24</v>
      </c>
      <c r="Z9" s="146">
        <v>25</v>
      </c>
      <c r="AA9" s="146">
        <v>26</v>
      </c>
      <c r="AB9" s="146">
        <v>27</v>
      </c>
      <c r="AC9" s="146">
        <v>28</v>
      </c>
      <c r="AD9" s="146">
        <v>29</v>
      </c>
      <c r="AE9" s="146">
        <v>30</v>
      </c>
      <c r="AF9" s="146">
        <v>31</v>
      </c>
      <c r="AG9" s="146">
        <v>32</v>
      </c>
      <c r="AH9" s="146">
        <v>33</v>
      </c>
      <c r="AI9" s="146">
        <v>34</v>
      </c>
      <c r="AJ9" s="146">
        <v>35</v>
      </c>
      <c r="AK9" s="146">
        <v>36</v>
      </c>
      <c r="AL9" s="146">
        <v>37</v>
      </c>
      <c r="AM9" s="146">
        <v>38</v>
      </c>
      <c r="AN9" s="146">
        <v>39</v>
      </c>
      <c r="AO9" s="146">
        <v>40</v>
      </c>
      <c r="AP9" s="146">
        <v>41</v>
      </c>
      <c r="AQ9" s="146">
        <v>42</v>
      </c>
    </row>
    <row r="10" spans="1:43" x14ac:dyDescent="0.25">
      <c r="A10" s="146">
        <v>0</v>
      </c>
      <c r="B10" s="146">
        <v>1</v>
      </c>
      <c r="C10" s="146">
        <v>2</v>
      </c>
      <c r="D10" s="146">
        <v>3</v>
      </c>
      <c r="E10" s="146">
        <v>4</v>
      </c>
      <c r="F10" s="146">
        <v>5</v>
      </c>
      <c r="G10" s="146">
        <v>6</v>
      </c>
      <c r="H10" s="146">
        <v>7</v>
      </c>
      <c r="I10" s="146">
        <v>8</v>
      </c>
      <c r="J10" s="146">
        <v>9</v>
      </c>
      <c r="K10" s="146">
        <v>10</v>
      </c>
      <c r="L10" s="146">
        <v>11</v>
      </c>
      <c r="M10" s="146">
        <v>12</v>
      </c>
      <c r="N10" s="146">
        <v>13</v>
      </c>
      <c r="O10" s="146">
        <v>14</v>
      </c>
      <c r="P10" s="146">
        <v>15</v>
      </c>
      <c r="Q10" s="146">
        <v>16</v>
      </c>
      <c r="R10" s="146">
        <v>17</v>
      </c>
      <c r="S10" s="146">
        <v>18</v>
      </c>
      <c r="T10" s="146">
        <v>19</v>
      </c>
      <c r="U10" s="146">
        <v>20</v>
      </c>
      <c r="V10" s="146">
        <v>21</v>
      </c>
      <c r="W10" s="146">
        <v>22</v>
      </c>
      <c r="X10" s="146">
        <v>23</v>
      </c>
      <c r="Y10" s="146">
        <v>24</v>
      </c>
      <c r="Z10" s="146">
        <v>25</v>
      </c>
      <c r="AA10" s="146">
        <v>26</v>
      </c>
      <c r="AB10" s="146">
        <v>27</v>
      </c>
      <c r="AC10" s="146">
        <v>28</v>
      </c>
      <c r="AD10" s="146">
        <v>29</v>
      </c>
      <c r="AE10" s="146">
        <v>30</v>
      </c>
      <c r="AF10" s="146">
        <v>31</v>
      </c>
      <c r="AG10" s="146">
        <v>32</v>
      </c>
      <c r="AH10" s="146">
        <v>33</v>
      </c>
      <c r="AI10" s="146">
        <v>34</v>
      </c>
      <c r="AJ10" s="146">
        <v>35</v>
      </c>
      <c r="AK10" s="146">
        <v>36</v>
      </c>
      <c r="AL10" s="146">
        <v>37</v>
      </c>
      <c r="AM10" s="146">
        <v>38</v>
      </c>
      <c r="AN10" s="146">
        <v>39</v>
      </c>
      <c r="AO10" s="146">
        <v>40</v>
      </c>
      <c r="AP10" s="146">
        <v>41</v>
      </c>
      <c r="AQ10" s="146">
        <v>42</v>
      </c>
    </row>
    <row r="11" spans="1:43" x14ac:dyDescent="0.25">
      <c r="A11" s="146">
        <v>0</v>
      </c>
      <c r="B11" s="146">
        <v>1</v>
      </c>
      <c r="C11" s="146">
        <v>2</v>
      </c>
      <c r="D11" s="146">
        <v>3</v>
      </c>
      <c r="E11" s="146">
        <v>4</v>
      </c>
      <c r="F11" s="146">
        <v>5</v>
      </c>
      <c r="G11" s="146">
        <v>6</v>
      </c>
      <c r="H11" s="146">
        <v>7</v>
      </c>
      <c r="I11" s="146">
        <v>8</v>
      </c>
      <c r="J11" s="146">
        <v>9</v>
      </c>
      <c r="K11" s="146">
        <v>10</v>
      </c>
      <c r="L11" s="146">
        <v>11</v>
      </c>
      <c r="M11" s="146">
        <v>12</v>
      </c>
      <c r="N11" s="146">
        <v>13</v>
      </c>
      <c r="O11" s="146">
        <v>14</v>
      </c>
      <c r="P11" s="146">
        <v>15</v>
      </c>
      <c r="Q11" s="146">
        <v>16</v>
      </c>
      <c r="R11" s="146">
        <v>17</v>
      </c>
      <c r="S11" s="146">
        <v>18</v>
      </c>
      <c r="T11" s="146">
        <v>19</v>
      </c>
      <c r="U11" s="146">
        <v>20</v>
      </c>
      <c r="V11" s="146">
        <v>21</v>
      </c>
      <c r="W11" s="146">
        <v>22</v>
      </c>
      <c r="X11" s="146">
        <v>23</v>
      </c>
      <c r="Y11" s="146">
        <v>24</v>
      </c>
      <c r="Z11" s="146">
        <v>25</v>
      </c>
      <c r="AA11" s="146">
        <v>26</v>
      </c>
      <c r="AB11" s="146">
        <v>27</v>
      </c>
      <c r="AC11" s="146">
        <v>28</v>
      </c>
      <c r="AD11" s="146">
        <v>29</v>
      </c>
      <c r="AE11" s="146">
        <v>30</v>
      </c>
      <c r="AF11" s="146">
        <v>31</v>
      </c>
      <c r="AG11" s="146">
        <v>32</v>
      </c>
      <c r="AH11" s="146">
        <v>33</v>
      </c>
      <c r="AI11" s="146">
        <v>34</v>
      </c>
      <c r="AJ11" s="146">
        <v>35</v>
      </c>
      <c r="AK11" s="146">
        <v>36</v>
      </c>
      <c r="AL11" s="146">
        <v>37</v>
      </c>
      <c r="AM11" s="146">
        <v>38</v>
      </c>
      <c r="AN11" s="146">
        <v>39</v>
      </c>
      <c r="AO11" s="146">
        <v>40</v>
      </c>
      <c r="AP11" s="146">
        <v>41</v>
      </c>
      <c r="AQ11" s="146">
        <v>42</v>
      </c>
    </row>
    <row r="12" spans="1:43" x14ac:dyDescent="0.25">
      <c r="A12" s="146">
        <v>0</v>
      </c>
      <c r="B12" s="146">
        <v>1</v>
      </c>
      <c r="C12" s="146">
        <v>2</v>
      </c>
      <c r="D12" s="146">
        <v>3</v>
      </c>
      <c r="E12" s="146">
        <v>4</v>
      </c>
      <c r="F12" s="146">
        <v>5</v>
      </c>
      <c r="G12" s="146">
        <v>6</v>
      </c>
      <c r="H12" s="146">
        <v>7</v>
      </c>
      <c r="I12" s="146">
        <v>8</v>
      </c>
      <c r="J12" s="146">
        <v>9</v>
      </c>
      <c r="K12" s="146">
        <v>10</v>
      </c>
      <c r="L12" s="146">
        <v>11</v>
      </c>
      <c r="M12" s="146">
        <v>12</v>
      </c>
      <c r="N12" s="146">
        <v>13</v>
      </c>
      <c r="O12" s="146">
        <v>14</v>
      </c>
      <c r="P12" s="146">
        <v>15</v>
      </c>
      <c r="Q12" s="146">
        <v>16</v>
      </c>
      <c r="R12" s="146">
        <v>17</v>
      </c>
      <c r="S12" s="146">
        <v>18</v>
      </c>
      <c r="T12" s="146">
        <v>19</v>
      </c>
      <c r="U12" s="146">
        <v>20</v>
      </c>
      <c r="V12" s="146">
        <v>21</v>
      </c>
      <c r="W12" s="146">
        <v>22</v>
      </c>
      <c r="X12" s="146">
        <v>23</v>
      </c>
      <c r="Y12" s="146">
        <v>24</v>
      </c>
      <c r="Z12" s="146">
        <v>25</v>
      </c>
      <c r="AA12" s="146">
        <v>26</v>
      </c>
      <c r="AB12" s="146">
        <v>27</v>
      </c>
      <c r="AC12" s="146">
        <v>28</v>
      </c>
      <c r="AD12" s="146">
        <v>29</v>
      </c>
      <c r="AE12" s="146">
        <v>30</v>
      </c>
      <c r="AF12" s="146">
        <v>31</v>
      </c>
      <c r="AG12" s="146">
        <v>32</v>
      </c>
      <c r="AH12" s="146">
        <v>33</v>
      </c>
      <c r="AI12" s="146">
        <v>34</v>
      </c>
      <c r="AJ12" s="146">
        <v>35</v>
      </c>
      <c r="AK12" s="146">
        <v>36</v>
      </c>
      <c r="AL12" s="146">
        <v>37</v>
      </c>
      <c r="AM12" s="146">
        <v>38</v>
      </c>
      <c r="AN12" s="146">
        <v>39</v>
      </c>
      <c r="AO12" s="146">
        <v>40</v>
      </c>
      <c r="AP12" s="146">
        <v>41</v>
      </c>
      <c r="AQ12" s="146">
        <v>42</v>
      </c>
    </row>
    <row r="13" spans="1:43" x14ac:dyDescent="0.25">
      <c r="A13" s="146">
        <v>0</v>
      </c>
      <c r="B13" s="146">
        <v>1</v>
      </c>
      <c r="C13" s="146">
        <v>2</v>
      </c>
      <c r="D13" s="146">
        <v>3</v>
      </c>
      <c r="E13" s="146">
        <v>4</v>
      </c>
      <c r="F13" s="146">
        <v>5</v>
      </c>
      <c r="G13" s="146">
        <v>6</v>
      </c>
      <c r="H13" s="146">
        <v>7</v>
      </c>
      <c r="I13" s="146">
        <v>8</v>
      </c>
      <c r="J13" s="146">
        <v>9</v>
      </c>
      <c r="K13" s="146">
        <v>10</v>
      </c>
      <c r="L13" s="146">
        <v>11</v>
      </c>
      <c r="M13" s="146">
        <v>12</v>
      </c>
      <c r="N13" s="146">
        <v>13</v>
      </c>
      <c r="O13" s="146">
        <v>14</v>
      </c>
      <c r="P13" s="146">
        <v>15</v>
      </c>
      <c r="Q13" s="146">
        <v>16</v>
      </c>
      <c r="R13" s="146">
        <v>17</v>
      </c>
      <c r="S13" s="146">
        <v>18</v>
      </c>
      <c r="T13" s="146">
        <v>19</v>
      </c>
      <c r="U13" s="146">
        <v>20</v>
      </c>
      <c r="V13" s="146">
        <v>21</v>
      </c>
      <c r="W13" s="146">
        <v>22</v>
      </c>
      <c r="X13" s="146">
        <v>23</v>
      </c>
      <c r="Y13" s="146">
        <v>24</v>
      </c>
      <c r="Z13" s="146">
        <v>25</v>
      </c>
      <c r="AA13" s="146">
        <v>26</v>
      </c>
      <c r="AB13" s="146">
        <v>27</v>
      </c>
      <c r="AC13" s="146">
        <v>28</v>
      </c>
      <c r="AD13" s="146">
        <v>29</v>
      </c>
      <c r="AE13" s="146">
        <v>30</v>
      </c>
      <c r="AF13" s="146">
        <v>31</v>
      </c>
      <c r="AG13" s="146">
        <v>32</v>
      </c>
      <c r="AH13" s="146">
        <v>33</v>
      </c>
      <c r="AI13" s="146">
        <v>34</v>
      </c>
      <c r="AJ13" s="146">
        <v>35</v>
      </c>
      <c r="AK13" s="146">
        <v>36</v>
      </c>
      <c r="AL13" s="146">
        <v>37</v>
      </c>
      <c r="AM13" s="146">
        <v>38</v>
      </c>
      <c r="AN13" s="146">
        <v>39</v>
      </c>
      <c r="AO13" s="146">
        <v>40</v>
      </c>
      <c r="AP13" s="146">
        <v>41</v>
      </c>
      <c r="AQ13" s="146">
        <v>42</v>
      </c>
    </row>
    <row r="14" spans="1:43" x14ac:dyDescent="0.25">
      <c r="A14" s="146">
        <v>0</v>
      </c>
      <c r="B14" s="146">
        <v>1</v>
      </c>
      <c r="C14" s="146">
        <v>2</v>
      </c>
      <c r="D14" s="146">
        <v>3</v>
      </c>
      <c r="E14" s="146">
        <v>4</v>
      </c>
      <c r="F14" s="146">
        <v>5</v>
      </c>
      <c r="G14" s="146">
        <v>6</v>
      </c>
      <c r="H14" s="146">
        <v>7</v>
      </c>
      <c r="I14" s="146">
        <v>8</v>
      </c>
      <c r="J14" s="146">
        <v>9</v>
      </c>
      <c r="K14" s="146">
        <v>10</v>
      </c>
      <c r="L14" s="146">
        <v>11</v>
      </c>
      <c r="M14" s="146">
        <v>12</v>
      </c>
      <c r="N14" s="146">
        <v>13</v>
      </c>
      <c r="O14" s="146">
        <v>14</v>
      </c>
      <c r="P14" s="146">
        <v>15</v>
      </c>
      <c r="Q14" s="146">
        <v>16</v>
      </c>
      <c r="R14" s="146">
        <v>17</v>
      </c>
      <c r="S14" s="146">
        <v>18</v>
      </c>
      <c r="T14" s="146">
        <v>19</v>
      </c>
      <c r="U14" s="146">
        <v>20</v>
      </c>
      <c r="V14" s="146">
        <v>21</v>
      </c>
      <c r="W14" s="146">
        <v>22</v>
      </c>
      <c r="X14" s="146">
        <v>23</v>
      </c>
      <c r="Y14" s="146">
        <v>24</v>
      </c>
      <c r="Z14" s="146">
        <v>25</v>
      </c>
      <c r="AA14" s="146">
        <v>26</v>
      </c>
      <c r="AB14" s="146">
        <v>27</v>
      </c>
      <c r="AC14" s="146">
        <v>28</v>
      </c>
      <c r="AD14" s="146">
        <v>29</v>
      </c>
      <c r="AE14" s="146">
        <v>30</v>
      </c>
      <c r="AF14" s="146">
        <v>31</v>
      </c>
      <c r="AG14" s="146">
        <v>32</v>
      </c>
      <c r="AH14" s="146">
        <v>33</v>
      </c>
      <c r="AI14" s="146">
        <v>34</v>
      </c>
      <c r="AJ14" s="146">
        <v>35</v>
      </c>
      <c r="AK14" s="146">
        <v>36</v>
      </c>
      <c r="AL14" s="146">
        <v>37</v>
      </c>
      <c r="AM14" s="146">
        <v>38</v>
      </c>
      <c r="AN14" s="146">
        <v>39</v>
      </c>
      <c r="AO14" s="146">
        <v>40</v>
      </c>
      <c r="AP14" s="146">
        <v>41</v>
      </c>
      <c r="AQ14" s="146">
        <v>42</v>
      </c>
    </row>
    <row r="15" spans="1:43" x14ac:dyDescent="0.25">
      <c r="A15" s="146">
        <v>0</v>
      </c>
      <c r="B15" s="146">
        <v>1</v>
      </c>
      <c r="C15" s="146">
        <v>2</v>
      </c>
      <c r="D15" s="146">
        <v>3</v>
      </c>
      <c r="E15" s="146">
        <v>4</v>
      </c>
      <c r="F15" s="146">
        <v>5</v>
      </c>
      <c r="G15" s="146">
        <v>6</v>
      </c>
      <c r="H15" s="146">
        <v>7</v>
      </c>
      <c r="I15" s="146">
        <v>8</v>
      </c>
      <c r="J15" s="146">
        <v>9</v>
      </c>
      <c r="K15" s="146">
        <v>10</v>
      </c>
      <c r="L15" s="146">
        <v>11</v>
      </c>
      <c r="M15" s="146">
        <v>12</v>
      </c>
      <c r="N15" s="146">
        <v>13</v>
      </c>
      <c r="O15" s="146">
        <v>14</v>
      </c>
      <c r="P15" s="146">
        <v>15</v>
      </c>
      <c r="Q15" s="146">
        <v>16</v>
      </c>
      <c r="R15" s="146">
        <v>17</v>
      </c>
      <c r="S15" s="146">
        <v>18</v>
      </c>
      <c r="T15" s="146">
        <v>19</v>
      </c>
      <c r="U15" s="146">
        <v>20</v>
      </c>
      <c r="V15" s="146">
        <v>21</v>
      </c>
      <c r="W15" s="146">
        <v>22</v>
      </c>
      <c r="X15" s="146">
        <v>23</v>
      </c>
      <c r="Y15" s="146">
        <v>24</v>
      </c>
      <c r="Z15" s="146">
        <v>25</v>
      </c>
      <c r="AA15" s="146">
        <v>26</v>
      </c>
      <c r="AB15" s="146">
        <v>27</v>
      </c>
      <c r="AC15" s="146">
        <v>28</v>
      </c>
      <c r="AD15" s="146">
        <v>29</v>
      </c>
      <c r="AE15" s="146">
        <v>30</v>
      </c>
      <c r="AF15" s="146">
        <v>31</v>
      </c>
      <c r="AG15" s="146">
        <v>32</v>
      </c>
      <c r="AH15" s="146">
        <v>33</v>
      </c>
      <c r="AI15" s="146">
        <v>34</v>
      </c>
      <c r="AJ15" s="146">
        <v>35</v>
      </c>
      <c r="AK15" s="146">
        <v>36</v>
      </c>
      <c r="AL15" s="146">
        <v>37</v>
      </c>
      <c r="AM15" s="146">
        <v>38</v>
      </c>
      <c r="AN15" s="146">
        <v>39</v>
      </c>
      <c r="AO15" s="146">
        <v>40</v>
      </c>
      <c r="AP15" s="146">
        <v>41</v>
      </c>
      <c r="AQ15" s="146">
        <v>42</v>
      </c>
    </row>
    <row r="16" spans="1:43" x14ac:dyDescent="0.25">
      <c r="A16" s="146">
        <v>0</v>
      </c>
      <c r="B16" s="146">
        <v>1</v>
      </c>
      <c r="C16" s="146">
        <v>2</v>
      </c>
      <c r="D16" s="146">
        <v>3</v>
      </c>
      <c r="E16" s="146">
        <v>4</v>
      </c>
      <c r="F16" s="146">
        <v>5</v>
      </c>
      <c r="G16" s="146">
        <v>6</v>
      </c>
      <c r="H16" s="146">
        <v>7</v>
      </c>
      <c r="I16" s="146">
        <v>8</v>
      </c>
      <c r="J16" s="146">
        <v>9</v>
      </c>
      <c r="K16" s="146">
        <v>10</v>
      </c>
      <c r="L16" s="146">
        <v>11</v>
      </c>
      <c r="M16" s="146">
        <v>12</v>
      </c>
      <c r="N16" s="146">
        <v>13</v>
      </c>
      <c r="O16" s="146">
        <v>14</v>
      </c>
      <c r="P16" s="146">
        <v>15</v>
      </c>
      <c r="Q16" s="146">
        <v>16</v>
      </c>
      <c r="R16" s="146">
        <v>17</v>
      </c>
      <c r="S16" s="146">
        <v>18</v>
      </c>
      <c r="T16" s="146">
        <v>19</v>
      </c>
      <c r="U16" s="146">
        <v>20</v>
      </c>
      <c r="V16" s="146">
        <v>21</v>
      </c>
      <c r="W16" s="146">
        <v>22</v>
      </c>
      <c r="X16" s="146">
        <v>23</v>
      </c>
      <c r="Y16" s="146">
        <v>24</v>
      </c>
      <c r="Z16" s="146">
        <v>25</v>
      </c>
      <c r="AA16" s="146">
        <v>26</v>
      </c>
      <c r="AB16" s="146">
        <v>27</v>
      </c>
      <c r="AC16" s="146">
        <v>28</v>
      </c>
      <c r="AD16" s="146">
        <v>29</v>
      </c>
      <c r="AE16" s="146">
        <v>30</v>
      </c>
      <c r="AF16" s="146">
        <v>31</v>
      </c>
      <c r="AG16" s="146">
        <v>32</v>
      </c>
      <c r="AH16" s="146">
        <v>33</v>
      </c>
      <c r="AI16" s="146">
        <v>34</v>
      </c>
      <c r="AJ16" s="146">
        <v>35</v>
      </c>
      <c r="AK16" s="146">
        <v>36</v>
      </c>
      <c r="AL16" s="146">
        <v>37</v>
      </c>
      <c r="AM16" s="146">
        <v>38</v>
      </c>
      <c r="AN16" s="146">
        <v>39</v>
      </c>
      <c r="AO16" s="146">
        <v>40</v>
      </c>
      <c r="AP16" s="146">
        <v>41</v>
      </c>
      <c r="AQ16" s="146">
        <v>42</v>
      </c>
    </row>
    <row r="17" spans="1:43" x14ac:dyDescent="0.25">
      <c r="A17" s="146">
        <v>0</v>
      </c>
      <c r="B17" s="146">
        <v>1</v>
      </c>
      <c r="C17" s="146">
        <v>2</v>
      </c>
      <c r="D17" s="146">
        <v>3</v>
      </c>
      <c r="E17" s="146">
        <v>4</v>
      </c>
      <c r="F17" s="146">
        <v>5</v>
      </c>
      <c r="G17" s="146">
        <v>6</v>
      </c>
      <c r="H17" s="146">
        <v>7</v>
      </c>
      <c r="I17" s="146">
        <v>8</v>
      </c>
      <c r="J17" s="146">
        <v>9</v>
      </c>
      <c r="K17" s="146">
        <v>10</v>
      </c>
      <c r="L17" s="146">
        <v>11</v>
      </c>
      <c r="M17" s="146">
        <v>12</v>
      </c>
      <c r="N17" s="146">
        <v>13</v>
      </c>
      <c r="O17" s="146">
        <v>14</v>
      </c>
      <c r="P17" s="146">
        <v>15</v>
      </c>
      <c r="Q17" s="146">
        <v>16</v>
      </c>
      <c r="R17" s="146">
        <v>17</v>
      </c>
      <c r="S17" s="146">
        <v>18</v>
      </c>
      <c r="T17" s="146">
        <v>19</v>
      </c>
      <c r="U17" s="146">
        <v>20</v>
      </c>
      <c r="V17" s="146">
        <v>21</v>
      </c>
      <c r="W17" s="146">
        <v>22</v>
      </c>
      <c r="X17" s="146">
        <v>23</v>
      </c>
      <c r="Y17" s="146">
        <v>24</v>
      </c>
      <c r="Z17" s="146">
        <v>25</v>
      </c>
      <c r="AA17" s="146">
        <v>26</v>
      </c>
      <c r="AB17" s="146">
        <v>27</v>
      </c>
      <c r="AC17" s="146">
        <v>28</v>
      </c>
      <c r="AD17" s="146">
        <v>29</v>
      </c>
      <c r="AE17" s="146">
        <v>30</v>
      </c>
      <c r="AF17" s="146">
        <v>31</v>
      </c>
      <c r="AG17" s="146">
        <v>32</v>
      </c>
      <c r="AH17" s="146">
        <v>33</v>
      </c>
      <c r="AI17" s="146">
        <v>34</v>
      </c>
      <c r="AJ17" s="146">
        <v>35</v>
      </c>
      <c r="AK17" s="146">
        <v>36</v>
      </c>
      <c r="AL17" s="146">
        <v>37</v>
      </c>
      <c r="AM17" s="146">
        <v>38</v>
      </c>
      <c r="AN17" s="146">
        <v>39</v>
      </c>
      <c r="AO17" s="146">
        <v>40</v>
      </c>
      <c r="AP17" s="146">
        <v>41</v>
      </c>
      <c r="AQ17" s="146">
        <v>42</v>
      </c>
    </row>
    <row r="18" spans="1:43" x14ac:dyDescent="0.25">
      <c r="A18" s="146">
        <v>0</v>
      </c>
      <c r="B18" s="146">
        <v>1</v>
      </c>
      <c r="C18" s="146">
        <v>2</v>
      </c>
      <c r="D18" s="146">
        <v>3</v>
      </c>
      <c r="E18" s="146">
        <v>4</v>
      </c>
      <c r="F18" s="146">
        <v>5</v>
      </c>
      <c r="G18" s="146">
        <v>6</v>
      </c>
      <c r="H18" s="146">
        <v>7</v>
      </c>
      <c r="I18" s="146">
        <v>8</v>
      </c>
      <c r="J18" s="146">
        <v>9</v>
      </c>
      <c r="K18" s="146">
        <v>10</v>
      </c>
      <c r="L18" s="146">
        <v>11</v>
      </c>
      <c r="M18" s="146">
        <v>12</v>
      </c>
      <c r="N18" s="146">
        <v>13</v>
      </c>
      <c r="O18" s="146">
        <v>14</v>
      </c>
      <c r="P18" s="146">
        <v>15</v>
      </c>
      <c r="Q18" s="146">
        <v>16</v>
      </c>
      <c r="R18" s="146">
        <v>17</v>
      </c>
      <c r="S18" s="146">
        <v>18</v>
      </c>
      <c r="T18" s="146">
        <v>19</v>
      </c>
      <c r="U18" s="146">
        <v>20</v>
      </c>
      <c r="V18" s="146">
        <v>21</v>
      </c>
      <c r="W18" s="146">
        <v>22</v>
      </c>
      <c r="X18" s="146">
        <v>23</v>
      </c>
      <c r="Y18" s="146">
        <v>24</v>
      </c>
      <c r="Z18" s="146">
        <v>25</v>
      </c>
      <c r="AA18" s="146">
        <v>26</v>
      </c>
      <c r="AB18" s="146">
        <v>27</v>
      </c>
      <c r="AC18" s="146">
        <v>28</v>
      </c>
      <c r="AD18" s="146">
        <v>29</v>
      </c>
      <c r="AE18" s="146">
        <v>30</v>
      </c>
      <c r="AF18" s="146">
        <v>31</v>
      </c>
      <c r="AG18" s="146">
        <v>32</v>
      </c>
      <c r="AH18" s="146">
        <v>33</v>
      </c>
      <c r="AI18" s="146">
        <v>34</v>
      </c>
      <c r="AJ18" s="146">
        <v>35</v>
      </c>
      <c r="AK18" s="146">
        <v>36</v>
      </c>
      <c r="AL18" s="146">
        <v>37</v>
      </c>
      <c r="AM18" s="146">
        <v>38</v>
      </c>
      <c r="AN18" s="146">
        <v>39</v>
      </c>
      <c r="AO18" s="146">
        <v>40</v>
      </c>
      <c r="AP18" s="146">
        <v>41</v>
      </c>
      <c r="AQ18" s="146">
        <v>42</v>
      </c>
    </row>
    <row r="19" spans="1:43" x14ac:dyDescent="0.25">
      <c r="A19" s="146">
        <v>0</v>
      </c>
      <c r="B19" s="146">
        <v>1</v>
      </c>
      <c r="C19" s="146">
        <v>2</v>
      </c>
      <c r="D19" s="146">
        <v>3</v>
      </c>
      <c r="E19" s="146">
        <v>4</v>
      </c>
      <c r="F19" s="146">
        <v>5</v>
      </c>
      <c r="G19" s="146">
        <v>6</v>
      </c>
      <c r="H19" s="146">
        <v>7</v>
      </c>
      <c r="I19" s="146">
        <v>8</v>
      </c>
      <c r="J19" s="146">
        <v>9</v>
      </c>
      <c r="K19" s="146">
        <v>10</v>
      </c>
      <c r="L19" s="146">
        <v>11</v>
      </c>
      <c r="M19" s="146">
        <v>12</v>
      </c>
      <c r="N19" s="146">
        <v>13</v>
      </c>
      <c r="O19" s="146">
        <v>14</v>
      </c>
      <c r="P19" s="146">
        <v>15</v>
      </c>
      <c r="Q19" s="146">
        <v>16</v>
      </c>
      <c r="R19" s="146">
        <v>17</v>
      </c>
      <c r="S19" s="146">
        <v>18</v>
      </c>
      <c r="T19" s="146">
        <v>19</v>
      </c>
      <c r="U19" s="146">
        <v>20</v>
      </c>
      <c r="V19" s="146">
        <v>21</v>
      </c>
      <c r="W19" s="146">
        <v>22</v>
      </c>
      <c r="X19" s="146">
        <v>23</v>
      </c>
      <c r="Y19" s="146">
        <v>24</v>
      </c>
      <c r="Z19" s="146">
        <v>25</v>
      </c>
      <c r="AA19" s="146">
        <v>26</v>
      </c>
      <c r="AB19" s="146">
        <v>27</v>
      </c>
      <c r="AC19" s="146">
        <v>28</v>
      </c>
      <c r="AD19" s="146">
        <v>29</v>
      </c>
      <c r="AE19" s="146">
        <v>30</v>
      </c>
      <c r="AF19" s="146">
        <v>31</v>
      </c>
      <c r="AG19" s="146">
        <v>32</v>
      </c>
      <c r="AH19" s="146">
        <v>33</v>
      </c>
      <c r="AI19" s="146">
        <v>34</v>
      </c>
      <c r="AJ19" s="146">
        <v>35</v>
      </c>
      <c r="AK19" s="146">
        <v>36</v>
      </c>
      <c r="AL19" s="146">
        <v>37</v>
      </c>
      <c r="AM19" s="146">
        <v>38</v>
      </c>
      <c r="AN19" s="146">
        <v>39</v>
      </c>
      <c r="AO19" s="146">
        <v>40</v>
      </c>
      <c r="AP19" s="146">
        <v>41</v>
      </c>
      <c r="AQ19" s="146">
        <v>42</v>
      </c>
    </row>
    <row r="20" spans="1:43" x14ac:dyDescent="0.25">
      <c r="A20" s="146">
        <v>0</v>
      </c>
      <c r="B20" s="146">
        <v>1</v>
      </c>
      <c r="C20" s="146">
        <v>2</v>
      </c>
      <c r="D20" s="146">
        <v>3</v>
      </c>
      <c r="E20" s="146">
        <v>4</v>
      </c>
      <c r="F20" s="146">
        <v>5</v>
      </c>
      <c r="G20" s="146">
        <v>6</v>
      </c>
      <c r="H20" s="146">
        <v>7</v>
      </c>
      <c r="I20" s="146">
        <v>8</v>
      </c>
      <c r="J20" s="146">
        <v>9</v>
      </c>
      <c r="K20" s="146">
        <v>10</v>
      </c>
      <c r="L20" s="146">
        <v>11</v>
      </c>
      <c r="M20" s="146">
        <v>12</v>
      </c>
      <c r="N20" s="146">
        <v>13</v>
      </c>
      <c r="O20" s="146">
        <v>14</v>
      </c>
      <c r="P20" s="146">
        <v>15</v>
      </c>
      <c r="Q20" s="146">
        <v>16</v>
      </c>
      <c r="R20" s="146">
        <v>17</v>
      </c>
      <c r="S20" s="146">
        <v>18</v>
      </c>
      <c r="T20" s="146">
        <v>19</v>
      </c>
      <c r="U20" s="146">
        <v>20</v>
      </c>
      <c r="V20" s="146">
        <v>21</v>
      </c>
      <c r="W20" s="146">
        <v>22</v>
      </c>
      <c r="X20" s="146">
        <v>23</v>
      </c>
      <c r="Y20" s="146">
        <v>24</v>
      </c>
      <c r="Z20" s="146">
        <v>25</v>
      </c>
      <c r="AA20" s="146">
        <v>26</v>
      </c>
      <c r="AB20" s="146">
        <v>27</v>
      </c>
      <c r="AC20" s="146">
        <v>28</v>
      </c>
      <c r="AD20" s="146">
        <v>29</v>
      </c>
      <c r="AE20" s="146">
        <v>30</v>
      </c>
      <c r="AF20" s="146">
        <v>31</v>
      </c>
      <c r="AG20" s="146">
        <v>32</v>
      </c>
      <c r="AH20" s="146">
        <v>33</v>
      </c>
      <c r="AI20" s="146">
        <v>34</v>
      </c>
      <c r="AJ20" s="146">
        <v>35</v>
      </c>
      <c r="AK20" s="146">
        <v>36</v>
      </c>
      <c r="AL20" s="146">
        <v>37</v>
      </c>
      <c r="AM20" s="146">
        <v>38</v>
      </c>
      <c r="AN20" s="146">
        <v>39</v>
      </c>
      <c r="AO20" s="146">
        <v>40</v>
      </c>
      <c r="AP20" s="146">
        <v>41</v>
      </c>
      <c r="AQ20" s="146">
        <v>42</v>
      </c>
    </row>
    <row r="21" spans="1:43" x14ac:dyDescent="0.25">
      <c r="A21" s="146">
        <v>0</v>
      </c>
      <c r="B21" s="146">
        <v>1</v>
      </c>
      <c r="C21" s="146">
        <v>2</v>
      </c>
      <c r="D21" s="146">
        <v>3</v>
      </c>
      <c r="E21" s="146">
        <v>4</v>
      </c>
      <c r="F21" s="146">
        <v>5</v>
      </c>
      <c r="G21" s="146">
        <v>6</v>
      </c>
      <c r="H21" s="146">
        <v>7</v>
      </c>
      <c r="I21" s="146">
        <v>8</v>
      </c>
      <c r="J21" s="146">
        <v>9</v>
      </c>
      <c r="K21" s="146">
        <v>10</v>
      </c>
      <c r="L21" s="146">
        <v>11</v>
      </c>
      <c r="M21" s="146">
        <v>12</v>
      </c>
      <c r="N21" s="146">
        <v>13</v>
      </c>
      <c r="O21" s="146">
        <v>14</v>
      </c>
      <c r="P21" s="146">
        <v>15</v>
      </c>
      <c r="Q21" s="146">
        <v>16</v>
      </c>
      <c r="R21" s="146">
        <v>17</v>
      </c>
      <c r="S21" s="146">
        <v>18</v>
      </c>
      <c r="T21" s="146">
        <v>19</v>
      </c>
      <c r="U21" s="146">
        <v>20</v>
      </c>
      <c r="V21" s="146">
        <v>21</v>
      </c>
      <c r="W21" s="146">
        <v>22</v>
      </c>
      <c r="X21" s="146">
        <v>23</v>
      </c>
      <c r="Y21" s="146">
        <v>24</v>
      </c>
      <c r="Z21" s="146">
        <v>25</v>
      </c>
      <c r="AA21" s="146">
        <v>26</v>
      </c>
      <c r="AB21" s="146">
        <v>27</v>
      </c>
      <c r="AC21" s="146">
        <v>28</v>
      </c>
      <c r="AD21" s="146">
        <v>29</v>
      </c>
      <c r="AE21" s="146">
        <v>30</v>
      </c>
      <c r="AF21" s="146">
        <v>31</v>
      </c>
      <c r="AG21" s="146">
        <v>32</v>
      </c>
      <c r="AH21" s="146">
        <v>33</v>
      </c>
      <c r="AI21" s="146">
        <v>34</v>
      </c>
      <c r="AJ21" s="146">
        <v>35</v>
      </c>
      <c r="AK21" s="146">
        <v>36</v>
      </c>
      <c r="AL21" s="146">
        <v>37</v>
      </c>
      <c r="AM21" s="146">
        <v>38</v>
      </c>
      <c r="AN21" s="146">
        <v>39</v>
      </c>
      <c r="AO21" s="146">
        <v>40</v>
      </c>
      <c r="AP21" s="146">
        <v>41</v>
      </c>
      <c r="AQ21" s="146">
        <v>42</v>
      </c>
    </row>
    <row r="22" spans="1:43" x14ac:dyDescent="0.25">
      <c r="A22" s="146">
        <v>0</v>
      </c>
      <c r="B22" s="146">
        <v>1</v>
      </c>
      <c r="C22" s="146">
        <v>2</v>
      </c>
      <c r="D22" s="146">
        <v>3</v>
      </c>
      <c r="E22" s="146">
        <v>4</v>
      </c>
      <c r="F22" s="146">
        <v>5</v>
      </c>
      <c r="G22" s="146">
        <v>6</v>
      </c>
      <c r="H22" s="146">
        <v>7</v>
      </c>
      <c r="I22" s="146">
        <v>8</v>
      </c>
      <c r="J22" s="146">
        <v>9</v>
      </c>
      <c r="K22" s="146">
        <v>10</v>
      </c>
      <c r="L22" s="146">
        <v>11</v>
      </c>
      <c r="M22" s="146">
        <v>12</v>
      </c>
      <c r="N22" s="146">
        <v>13</v>
      </c>
      <c r="O22" s="146">
        <v>14</v>
      </c>
      <c r="P22" s="146">
        <v>15</v>
      </c>
      <c r="Q22" s="146">
        <v>16</v>
      </c>
      <c r="R22" s="146">
        <v>17</v>
      </c>
      <c r="S22" s="146">
        <v>18</v>
      </c>
      <c r="T22" s="146">
        <v>19</v>
      </c>
      <c r="U22" s="146">
        <v>20</v>
      </c>
      <c r="V22" s="146">
        <v>21</v>
      </c>
      <c r="W22" s="146">
        <v>22</v>
      </c>
      <c r="X22" s="146">
        <v>23</v>
      </c>
      <c r="Y22" s="146">
        <v>24</v>
      </c>
      <c r="Z22" s="146">
        <v>25</v>
      </c>
      <c r="AA22" s="146">
        <v>26</v>
      </c>
      <c r="AB22" s="146">
        <v>27</v>
      </c>
      <c r="AC22" s="146">
        <v>28</v>
      </c>
      <c r="AD22" s="146">
        <v>29</v>
      </c>
      <c r="AE22" s="146">
        <v>30</v>
      </c>
      <c r="AF22" s="146">
        <v>31</v>
      </c>
      <c r="AG22" s="146">
        <v>32</v>
      </c>
      <c r="AH22" s="146">
        <v>33</v>
      </c>
      <c r="AI22" s="146">
        <v>34</v>
      </c>
      <c r="AJ22" s="146">
        <v>35</v>
      </c>
      <c r="AK22" s="146">
        <v>36</v>
      </c>
      <c r="AL22" s="146">
        <v>37</v>
      </c>
      <c r="AM22" s="146">
        <v>38</v>
      </c>
      <c r="AN22" s="146">
        <v>39</v>
      </c>
      <c r="AO22" s="146">
        <v>40</v>
      </c>
      <c r="AP22" s="146">
        <v>41</v>
      </c>
      <c r="AQ22" s="146">
        <v>42</v>
      </c>
    </row>
    <row r="23" spans="1:43" x14ac:dyDescent="0.25">
      <c r="A23" s="146">
        <v>0</v>
      </c>
      <c r="B23" s="146">
        <v>1</v>
      </c>
      <c r="C23" s="146">
        <v>2</v>
      </c>
      <c r="D23" s="146">
        <v>3</v>
      </c>
      <c r="E23" s="146">
        <v>4</v>
      </c>
      <c r="F23" s="146">
        <v>5</v>
      </c>
      <c r="G23" s="146">
        <v>6</v>
      </c>
      <c r="H23" s="146">
        <v>7</v>
      </c>
      <c r="I23" s="146">
        <v>8</v>
      </c>
      <c r="J23" s="146">
        <v>9</v>
      </c>
      <c r="K23" s="146">
        <v>10</v>
      </c>
      <c r="L23" s="146">
        <v>11</v>
      </c>
      <c r="M23" s="146">
        <v>12</v>
      </c>
      <c r="N23" s="146">
        <v>13</v>
      </c>
      <c r="O23" s="146">
        <v>14</v>
      </c>
      <c r="P23" s="146">
        <v>15</v>
      </c>
      <c r="Q23" s="146">
        <v>16</v>
      </c>
      <c r="R23" s="146">
        <v>17</v>
      </c>
      <c r="S23" s="146">
        <v>18</v>
      </c>
      <c r="T23" s="146">
        <v>19</v>
      </c>
      <c r="U23" s="146">
        <v>20</v>
      </c>
      <c r="V23" s="146">
        <v>21</v>
      </c>
      <c r="W23" s="146">
        <v>22</v>
      </c>
      <c r="X23" s="146">
        <v>23</v>
      </c>
      <c r="Y23" s="146">
        <v>24</v>
      </c>
      <c r="Z23" s="146">
        <v>25</v>
      </c>
      <c r="AA23" s="146">
        <v>26</v>
      </c>
      <c r="AB23" s="146">
        <v>27</v>
      </c>
      <c r="AC23" s="146">
        <v>28</v>
      </c>
      <c r="AD23" s="146">
        <v>29</v>
      </c>
      <c r="AE23" s="146">
        <v>30</v>
      </c>
      <c r="AF23" s="146">
        <v>31</v>
      </c>
      <c r="AG23" s="146">
        <v>32</v>
      </c>
      <c r="AH23" s="146">
        <v>33</v>
      </c>
      <c r="AI23" s="146">
        <v>34</v>
      </c>
      <c r="AJ23" s="146">
        <v>35</v>
      </c>
      <c r="AK23" s="146">
        <v>36</v>
      </c>
      <c r="AL23" s="146">
        <v>37</v>
      </c>
      <c r="AM23" s="146">
        <v>38</v>
      </c>
      <c r="AN23" s="146">
        <v>39</v>
      </c>
      <c r="AO23" s="146">
        <v>40</v>
      </c>
      <c r="AP23" s="146">
        <v>41</v>
      </c>
      <c r="AQ23" s="146">
        <v>42</v>
      </c>
    </row>
    <row r="24" spans="1:43" x14ac:dyDescent="0.25">
      <c r="A24" s="146">
        <v>0</v>
      </c>
      <c r="B24" s="146">
        <v>1</v>
      </c>
      <c r="C24" s="146">
        <v>2</v>
      </c>
      <c r="D24" s="146">
        <v>3</v>
      </c>
      <c r="E24" s="146">
        <v>4</v>
      </c>
      <c r="F24" s="146">
        <v>5</v>
      </c>
      <c r="G24" s="146">
        <v>6</v>
      </c>
      <c r="H24" s="146">
        <v>7</v>
      </c>
      <c r="I24" s="146">
        <v>8</v>
      </c>
      <c r="J24" s="146">
        <v>9</v>
      </c>
      <c r="K24" s="146">
        <v>10</v>
      </c>
      <c r="L24" s="146">
        <v>11</v>
      </c>
      <c r="M24" s="146">
        <v>12</v>
      </c>
      <c r="N24" s="146">
        <v>13</v>
      </c>
      <c r="O24" s="146">
        <v>14</v>
      </c>
      <c r="P24" s="146">
        <v>15</v>
      </c>
      <c r="Q24" s="146">
        <v>16</v>
      </c>
      <c r="R24" s="146">
        <v>17</v>
      </c>
      <c r="S24" s="146">
        <v>18</v>
      </c>
      <c r="T24" s="146">
        <v>19</v>
      </c>
      <c r="U24" s="146">
        <v>20</v>
      </c>
      <c r="V24" s="146">
        <v>21</v>
      </c>
      <c r="W24" s="146">
        <v>22</v>
      </c>
      <c r="X24" s="146">
        <v>23</v>
      </c>
      <c r="Y24" s="146">
        <v>24</v>
      </c>
      <c r="Z24" s="146">
        <v>25</v>
      </c>
      <c r="AA24" s="146">
        <v>26</v>
      </c>
      <c r="AB24" s="146">
        <v>27</v>
      </c>
      <c r="AC24" s="146">
        <v>28</v>
      </c>
      <c r="AD24" s="146">
        <v>29</v>
      </c>
      <c r="AE24" s="146">
        <v>30</v>
      </c>
      <c r="AF24" s="146">
        <v>31</v>
      </c>
      <c r="AG24" s="146">
        <v>32</v>
      </c>
      <c r="AH24" s="146">
        <v>33</v>
      </c>
      <c r="AI24" s="146">
        <v>34</v>
      </c>
      <c r="AJ24" s="146">
        <v>35</v>
      </c>
      <c r="AK24" s="146">
        <v>36</v>
      </c>
      <c r="AL24" s="146">
        <v>37</v>
      </c>
      <c r="AM24" s="146">
        <v>38</v>
      </c>
      <c r="AN24" s="146">
        <v>39</v>
      </c>
      <c r="AO24" s="146">
        <v>40</v>
      </c>
      <c r="AP24" s="146">
        <v>41</v>
      </c>
      <c r="AQ24" s="146">
        <v>42</v>
      </c>
    </row>
    <row r="25" spans="1:43" x14ac:dyDescent="0.25">
      <c r="A25" s="146">
        <v>0</v>
      </c>
      <c r="B25" s="146">
        <v>1</v>
      </c>
      <c r="C25" s="146">
        <v>2</v>
      </c>
      <c r="D25" s="146">
        <v>3</v>
      </c>
      <c r="E25" s="146">
        <v>4</v>
      </c>
      <c r="F25" s="146">
        <v>5</v>
      </c>
      <c r="G25" s="146">
        <v>6</v>
      </c>
      <c r="H25" s="146">
        <v>7</v>
      </c>
      <c r="I25" s="146">
        <v>8</v>
      </c>
      <c r="J25" s="146">
        <v>9</v>
      </c>
      <c r="K25" s="146">
        <v>10</v>
      </c>
      <c r="L25" s="146">
        <v>11</v>
      </c>
      <c r="M25" s="146">
        <v>12</v>
      </c>
      <c r="N25" s="146">
        <v>13</v>
      </c>
      <c r="O25" s="146">
        <v>14</v>
      </c>
      <c r="P25" s="146">
        <v>15</v>
      </c>
      <c r="Q25" s="146">
        <v>16</v>
      </c>
      <c r="R25" s="146">
        <v>17</v>
      </c>
      <c r="S25" s="146">
        <v>18</v>
      </c>
      <c r="T25" s="146">
        <v>19</v>
      </c>
      <c r="U25" s="146">
        <v>20</v>
      </c>
      <c r="V25" s="146">
        <v>21</v>
      </c>
      <c r="W25" s="146">
        <v>22</v>
      </c>
      <c r="X25" s="146">
        <v>23</v>
      </c>
      <c r="Y25" s="146">
        <v>24</v>
      </c>
      <c r="Z25" s="146">
        <v>25</v>
      </c>
      <c r="AA25" s="146">
        <v>26</v>
      </c>
      <c r="AB25" s="146">
        <v>27</v>
      </c>
      <c r="AC25" s="146">
        <v>28</v>
      </c>
      <c r="AD25" s="146">
        <v>29</v>
      </c>
      <c r="AE25" s="146">
        <v>30</v>
      </c>
      <c r="AF25" s="146">
        <v>31</v>
      </c>
      <c r="AG25" s="146">
        <v>32</v>
      </c>
      <c r="AH25" s="146">
        <v>33</v>
      </c>
      <c r="AI25" s="146">
        <v>34</v>
      </c>
      <c r="AJ25" s="146">
        <v>35</v>
      </c>
      <c r="AK25" s="146">
        <v>36</v>
      </c>
      <c r="AL25" s="146">
        <v>37</v>
      </c>
      <c r="AM25" s="146">
        <v>38</v>
      </c>
      <c r="AN25" s="146">
        <v>39</v>
      </c>
      <c r="AO25" s="146">
        <v>40</v>
      </c>
      <c r="AP25" s="146">
        <v>41</v>
      </c>
      <c r="AQ25" s="146">
        <v>42</v>
      </c>
    </row>
    <row r="26" spans="1:43" x14ac:dyDescent="0.25">
      <c r="A26" s="146">
        <v>0</v>
      </c>
      <c r="B26" s="146">
        <v>1</v>
      </c>
      <c r="C26" s="146">
        <v>2</v>
      </c>
      <c r="D26" s="146">
        <v>3</v>
      </c>
      <c r="E26" s="146">
        <v>4</v>
      </c>
      <c r="F26" s="146">
        <v>5</v>
      </c>
      <c r="G26" s="146">
        <v>6</v>
      </c>
      <c r="H26" s="146">
        <v>7</v>
      </c>
      <c r="I26" s="146">
        <v>8</v>
      </c>
      <c r="J26" s="146">
        <v>9</v>
      </c>
      <c r="K26" s="146">
        <v>10</v>
      </c>
      <c r="L26" s="146">
        <v>11</v>
      </c>
      <c r="M26" s="146">
        <v>12</v>
      </c>
      <c r="N26" s="146">
        <v>13</v>
      </c>
      <c r="O26" s="146">
        <v>14</v>
      </c>
      <c r="P26" s="146">
        <v>15</v>
      </c>
      <c r="Q26" s="146">
        <v>16</v>
      </c>
      <c r="R26" s="146">
        <v>17</v>
      </c>
      <c r="S26" s="146">
        <v>18</v>
      </c>
      <c r="T26" s="146">
        <v>19</v>
      </c>
      <c r="U26" s="146">
        <v>20</v>
      </c>
      <c r="V26" s="146">
        <v>21</v>
      </c>
      <c r="W26" s="146">
        <v>22</v>
      </c>
      <c r="X26" s="146">
        <v>23</v>
      </c>
      <c r="Y26" s="146">
        <v>24</v>
      </c>
      <c r="Z26" s="146">
        <v>25</v>
      </c>
      <c r="AA26" s="146">
        <v>26</v>
      </c>
      <c r="AB26" s="146">
        <v>27</v>
      </c>
      <c r="AC26" s="146">
        <v>28</v>
      </c>
      <c r="AD26" s="146">
        <v>29</v>
      </c>
      <c r="AE26" s="146">
        <v>30</v>
      </c>
      <c r="AF26" s="146">
        <v>31</v>
      </c>
      <c r="AG26" s="146">
        <v>32</v>
      </c>
      <c r="AH26" s="146">
        <v>33</v>
      </c>
      <c r="AI26" s="146">
        <v>34</v>
      </c>
      <c r="AJ26" s="146">
        <v>35</v>
      </c>
      <c r="AK26" s="146">
        <v>36</v>
      </c>
      <c r="AL26" s="146">
        <v>37</v>
      </c>
      <c r="AM26" s="146">
        <v>38</v>
      </c>
      <c r="AN26" s="146">
        <v>39</v>
      </c>
      <c r="AO26" s="146">
        <v>40</v>
      </c>
      <c r="AP26" s="146">
        <v>41</v>
      </c>
      <c r="AQ26" s="146">
        <v>42</v>
      </c>
    </row>
    <row r="27" spans="1:43" x14ac:dyDescent="0.25">
      <c r="A27" s="146">
        <v>0</v>
      </c>
      <c r="B27" s="146">
        <v>1</v>
      </c>
      <c r="C27" s="146">
        <v>2</v>
      </c>
      <c r="D27" s="146">
        <v>3</v>
      </c>
      <c r="E27" s="146">
        <v>4</v>
      </c>
      <c r="F27" s="146">
        <v>5</v>
      </c>
      <c r="G27" s="146">
        <v>6</v>
      </c>
      <c r="H27" s="146">
        <v>7</v>
      </c>
      <c r="I27" s="146">
        <v>8</v>
      </c>
      <c r="J27" s="146">
        <v>9</v>
      </c>
      <c r="K27" s="146">
        <v>10</v>
      </c>
      <c r="L27" s="146">
        <v>11</v>
      </c>
      <c r="M27" s="146">
        <v>12</v>
      </c>
      <c r="N27" s="146">
        <v>13</v>
      </c>
      <c r="O27" s="146">
        <v>14</v>
      </c>
      <c r="P27" s="146">
        <v>15</v>
      </c>
      <c r="Q27" s="146">
        <v>16</v>
      </c>
      <c r="R27" s="146">
        <v>17</v>
      </c>
      <c r="S27" s="146">
        <v>18</v>
      </c>
      <c r="T27" s="146">
        <v>19</v>
      </c>
      <c r="U27" s="146">
        <v>20</v>
      </c>
      <c r="V27" s="146">
        <v>21</v>
      </c>
      <c r="W27" s="146">
        <v>22</v>
      </c>
      <c r="X27" s="146">
        <v>23</v>
      </c>
      <c r="Y27" s="146">
        <v>24</v>
      </c>
      <c r="Z27" s="146">
        <v>25</v>
      </c>
      <c r="AA27" s="146">
        <v>26</v>
      </c>
      <c r="AB27" s="146">
        <v>27</v>
      </c>
      <c r="AC27" s="146">
        <v>28</v>
      </c>
      <c r="AD27" s="146">
        <v>29</v>
      </c>
      <c r="AE27" s="146">
        <v>30</v>
      </c>
      <c r="AF27" s="146">
        <v>31</v>
      </c>
      <c r="AG27" s="146">
        <v>32</v>
      </c>
      <c r="AH27" s="146">
        <v>33</v>
      </c>
      <c r="AI27" s="146">
        <v>34</v>
      </c>
      <c r="AJ27" s="146">
        <v>35</v>
      </c>
      <c r="AK27" s="146">
        <v>36</v>
      </c>
      <c r="AL27" s="146">
        <v>37</v>
      </c>
      <c r="AM27" s="146">
        <v>38</v>
      </c>
      <c r="AN27" s="146">
        <v>39</v>
      </c>
      <c r="AO27" s="146">
        <v>40</v>
      </c>
      <c r="AP27" s="146">
        <v>41</v>
      </c>
      <c r="AQ27" s="146">
        <v>42</v>
      </c>
    </row>
    <row r="28" spans="1:43" x14ac:dyDescent="0.25">
      <c r="A28" s="146">
        <v>0</v>
      </c>
      <c r="B28" s="146">
        <v>1</v>
      </c>
      <c r="C28" s="146">
        <v>2</v>
      </c>
      <c r="D28" s="146">
        <v>3</v>
      </c>
      <c r="E28" s="146">
        <v>4</v>
      </c>
      <c r="F28" s="146">
        <v>5</v>
      </c>
      <c r="G28" s="146">
        <v>6</v>
      </c>
      <c r="H28" s="146">
        <v>7</v>
      </c>
      <c r="I28" s="146">
        <v>8</v>
      </c>
      <c r="J28" s="146">
        <v>9</v>
      </c>
      <c r="K28" s="146">
        <v>10</v>
      </c>
      <c r="L28" s="146">
        <v>11</v>
      </c>
      <c r="M28" s="146">
        <v>12</v>
      </c>
      <c r="N28" s="146">
        <v>13</v>
      </c>
      <c r="O28" s="146">
        <v>14</v>
      </c>
      <c r="P28" s="146">
        <v>15</v>
      </c>
      <c r="Q28" s="146">
        <v>16</v>
      </c>
      <c r="R28" s="146">
        <v>17</v>
      </c>
      <c r="S28" s="146">
        <v>18</v>
      </c>
      <c r="T28" s="146">
        <v>19</v>
      </c>
      <c r="U28" s="146">
        <v>20</v>
      </c>
      <c r="V28" s="146">
        <v>21</v>
      </c>
      <c r="W28" s="146">
        <v>22</v>
      </c>
      <c r="X28" s="146">
        <v>23</v>
      </c>
      <c r="Y28" s="146">
        <v>24</v>
      </c>
      <c r="Z28" s="146">
        <v>25</v>
      </c>
      <c r="AA28" s="146">
        <v>26</v>
      </c>
      <c r="AB28" s="146">
        <v>27</v>
      </c>
      <c r="AC28" s="146">
        <v>28</v>
      </c>
      <c r="AD28" s="146">
        <v>29</v>
      </c>
      <c r="AE28" s="146">
        <v>30</v>
      </c>
      <c r="AF28" s="146">
        <v>31</v>
      </c>
      <c r="AG28" s="146">
        <v>32</v>
      </c>
      <c r="AH28" s="146">
        <v>33</v>
      </c>
      <c r="AI28" s="146">
        <v>34</v>
      </c>
      <c r="AJ28" s="146">
        <v>35</v>
      </c>
      <c r="AK28" s="146">
        <v>36</v>
      </c>
      <c r="AL28" s="146">
        <v>37</v>
      </c>
      <c r="AM28" s="146">
        <v>38</v>
      </c>
      <c r="AN28" s="146">
        <v>39</v>
      </c>
      <c r="AO28" s="146">
        <v>40</v>
      </c>
      <c r="AP28" s="146">
        <v>41</v>
      </c>
      <c r="AQ28" s="146">
        <v>42</v>
      </c>
    </row>
    <row r="29" spans="1:43" x14ac:dyDescent="0.25">
      <c r="A29" s="146">
        <v>0</v>
      </c>
      <c r="B29" s="146">
        <v>1</v>
      </c>
      <c r="C29" s="146">
        <v>2</v>
      </c>
      <c r="D29" s="146">
        <v>3</v>
      </c>
      <c r="E29" s="146">
        <v>4</v>
      </c>
      <c r="F29" s="146">
        <v>5</v>
      </c>
      <c r="G29" s="146">
        <v>6</v>
      </c>
      <c r="H29" s="146">
        <v>7</v>
      </c>
      <c r="I29" s="146">
        <v>8</v>
      </c>
      <c r="J29" s="146">
        <v>9</v>
      </c>
      <c r="K29" s="146">
        <v>10</v>
      </c>
      <c r="L29" s="146">
        <v>11</v>
      </c>
      <c r="M29" s="146">
        <v>12</v>
      </c>
      <c r="N29" s="146">
        <v>13</v>
      </c>
      <c r="O29" s="146">
        <v>14</v>
      </c>
      <c r="P29" s="146">
        <v>15</v>
      </c>
      <c r="Q29" s="146">
        <v>16</v>
      </c>
      <c r="R29" s="146">
        <v>17</v>
      </c>
      <c r="S29" s="146">
        <v>18</v>
      </c>
      <c r="T29" s="146">
        <v>19</v>
      </c>
      <c r="U29" s="146">
        <v>20</v>
      </c>
      <c r="V29" s="146">
        <v>21</v>
      </c>
      <c r="W29" s="146">
        <v>22</v>
      </c>
      <c r="X29" s="146">
        <v>23</v>
      </c>
      <c r="Y29" s="146">
        <v>24</v>
      </c>
      <c r="Z29" s="146">
        <v>25</v>
      </c>
      <c r="AA29" s="146">
        <v>26</v>
      </c>
      <c r="AB29" s="146">
        <v>27</v>
      </c>
      <c r="AC29" s="146">
        <v>28</v>
      </c>
      <c r="AD29" s="146">
        <v>29</v>
      </c>
      <c r="AE29" s="146">
        <v>30</v>
      </c>
      <c r="AF29" s="146">
        <v>31</v>
      </c>
      <c r="AG29" s="146">
        <v>32</v>
      </c>
      <c r="AH29" s="146">
        <v>33</v>
      </c>
      <c r="AI29" s="146">
        <v>34</v>
      </c>
      <c r="AJ29" s="146">
        <v>35</v>
      </c>
      <c r="AK29" s="146">
        <v>36</v>
      </c>
      <c r="AL29" s="146">
        <v>37</v>
      </c>
      <c r="AM29" s="146">
        <v>38</v>
      </c>
      <c r="AN29" s="146">
        <v>39</v>
      </c>
      <c r="AO29" s="146">
        <v>40</v>
      </c>
      <c r="AP29" s="146">
        <v>41</v>
      </c>
      <c r="AQ29" s="146">
        <v>42</v>
      </c>
    </row>
    <row r="30" spans="1:43" x14ac:dyDescent="0.25">
      <c r="A30" s="146">
        <v>0</v>
      </c>
      <c r="B30" s="146">
        <v>1</v>
      </c>
      <c r="C30" s="146">
        <v>2</v>
      </c>
      <c r="D30" s="146">
        <v>3</v>
      </c>
      <c r="E30" s="146">
        <v>4</v>
      </c>
      <c r="F30" s="146">
        <v>5</v>
      </c>
      <c r="G30" s="146">
        <v>6</v>
      </c>
      <c r="H30" s="146">
        <v>7</v>
      </c>
      <c r="I30" s="146">
        <v>8</v>
      </c>
      <c r="J30" s="146">
        <v>9</v>
      </c>
      <c r="K30" s="146">
        <v>10</v>
      </c>
      <c r="L30" s="146">
        <v>11</v>
      </c>
      <c r="M30" s="146">
        <v>12</v>
      </c>
      <c r="N30" s="146">
        <v>13</v>
      </c>
      <c r="O30" s="146">
        <v>14</v>
      </c>
      <c r="P30" s="146">
        <v>15</v>
      </c>
      <c r="Q30" s="146">
        <v>16</v>
      </c>
      <c r="R30" s="146">
        <v>17</v>
      </c>
      <c r="S30" s="146">
        <v>18</v>
      </c>
      <c r="T30" s="146">
        <v>19</v>
      </c>
      <c r="U30" s="146">
        <v>20</v>
      </c>
      <c r="V30" s="146">
        <v>21</v>
      </c>
      <c r="W30" s="146">
        <v>22</v>
      </c>
      <c r="X30" s="146">
        <v>23</v>
      </c>
      <c r="Y30" s="146">
        <v>24</v>
      </c>
      <c r="Z30" s="146">
        <v>25</v>
      </c>
      <c r="AA30" s="146">
        <v>26</v>
      </c>
      <c r="AB30" s="146">
        <v>27</v>
      </c>
      <c r="AC30" s="146">
        <v>28</v>
      </c>
      <c r="AD30" s="146">
        <v>29</v>
      </c>
      <c r="AE30" s="146">
        <v>30</v>
      </c>
      <c r="AF30" s="146">
        <v>31</v>
      </c>
      <c r="AG30" s="146">
        <v>32</v>
      </c>
      <c r="AH30" s="146">
        <v>33</v>
      </c>
      <c r="AI30" s="146">
        <v>34</v>
      </c>
      <c r="AJ30" s="146">
        <v>35</v>
      </c>
      <c r="AK30" s="146">
        <v>36</v>
      </c>
      <c r="AL30" s="146">
        <v>37</v>
      </c>
      <c r="AM30" s="146">
        <v>38</v>
      </c>
      <c r="AN30" s="146">
        <v>39</v>
      </c>
      <c r="AO30" s="146">
        <v>40</v>
      </c>
      <c r="AP30" s="146">
        <v>41</v>
      </c>
      <c r="AQ30" s="146">
        <v>42</v>
      </c>
    </row>
    <row r="31" spans="1:43" x14ac:dyDescent="0.25">
      <c r="A31" s="146">
        <v>0</v>
      </c>
      <c r="B31" s="146">
        <v>1</v>
      </c>
      <c r="C31" s="146">
        <v>2</v>
      </c>
      <c r="D31" s="146">
        <v>3</v>
      </c>
      <c r="E31" s="146">
        <v>4</v>
      </c>
      <c r="F31" s="146">
        <v>5</v>
      </c>
      <c r="G31" s="146">
        <v>6</v>
      </c>
      <c r="H31" s="146">
        <v>7</v>
      </c>
      <c r="I31" s="146">
        <v>8</v>
      </c>
      <c r="J31" s="146">
        <v>9</v>
      </c>
      <c r="K31" s="146">
        <v>10</v>
      </c>
      <c r="L31" s="146">
        <v>11</v>
      </c>
      <c r="M31" s="146">
        <v>12</v>
      </c>
      <c r="N31" s="146">
        <v>13</v>
      </c>
      <c r="O31" s="146">
        <v>14</v>
      </c>
      <c r="P31" s="146">
        <v>15</v>
      </c>
      <c r="Q31" s="146">
        <v>16</v>
      </c>
      <c r="R31" s="146">
        <v>17</v>
      </c>
      <c r="S31" s="146">
        <v>18</v>
      </c>
      <c r="T31" s="146">
        <v>19</v>
      </c>
      <c r="U31" s="146">
        <v>20</v>
      </c>
      <c r="V31" s="146">
        <v>21</v>
      </c>
      <c r="W31" s="146">
        <v>22</v>
      </c>
      <c r="X31" s="146">
        <v>23</v>
      </c>
      <c r="Y31" s="146">
        <v>24</v>
      </c>
      <c r="Z31" s="146">
        <v>25</v>
      </c>
      <c r="AA31" s="146">
        <v>26</v>
      </c>
      <c r="AB31" s="146">
        <v>27</v>
      </c>
      <c r="AC31" s="146">
        <v>28</v>
      </c>
      <c r="AD31" s="146">
        <v>29</v>
      </c>
      <c r="AE31" s="146">
        <v>30</v>
      </c>
      <c r="AF31" s="146">
        <v>31</v>
      </c>
      <c r="AG31" s="146">
        <v>32</v>
      </c>
      <c r="AH31" s="146">
        <v>33</v>
      </c>
      <c r="AI31" s="146">
        <v>34</v>
      </c>
      <c r="AJ31" s="146">
        <v>35</v>
      </c>
      <c r="AK31" s="146">
        <v>36</v>
      </c>
      <c r="AL31" s="146">
        <v>37</v>
      </c>
      <c r="AM31" s="146">
        <v>38</v>
      </c>
      <c r="AN31" s="146">
        <v>39</v>
      </c>
      <c r="AO31" s="146">
        <v>40</v>
      </c>
      <c r="AP31" s="146">
        <v>41</v>
      </c>
      <c r="AQ31" s="146">
        <v>42</v>
      </c>
    </row>
    <row r="32" spans="1:43" x14ac:dyDescent="0.25">
      <c r="A32" s="146">
        <v>0</v>
      </c>
      <c r="B32" s="146">
        <v>1</v>
      </c>
      <c r="C32" s="146">
        <v>2</v>
      </c>
      <c r="D32" s="146">
        <v>3</v>
      </c>
      <c r="E32" s="146">
        <v>4</v>
      </c>
      <c r="F32" s="146">
        <v>5</v>
      </c>
      <c r="G32" s="146">
        <v>6</v>
      </c>
      <c r="H32" s="146">
        <v>7</v>
      </c>
      <c r="I32" s="146">
        <v>8</v>
      </c>
      <c r="J32" s="146">
        <v>9</v>
      </c>
      <c r="K32" s="146">
        <v>10</v>
      </c>
      <c r="L32" s="146">
        <v>11</v>
      </c>
      <c r="M32" s="146">
        <v>12</v>
      </c>
      <c r="N32" s="146">
        <v>13</v>
      </c>
      <c r="O32" s="146">
        <v>14</v>
      </c>
      <c r="P32" s="146">
        <v>15</v>
      </c>
      <c r="Q32" s="146">
        <v>16</v>
      </c>
      <c r="R32" s="146">
        <v>17</v>
      </c>
      <c r="S32" s="146">
        <v>18</v>
      </c>
      <c r="T32" s="146">
        <v>19</v>
      </c>
      <c r="U32" s="146">
        <v>20</v>
      </c>
      <c r="V32" s="146">
        <v>21</v>
      </c>
      <c r="W32" s="146">
        <v>22</v>
      </c>
      <c r="X32" s="146">
        <v>23</v>
      </c>
      <c r="Y32" s="146">
        <v>24</v>
      </c>
      <c r="Z32" s="146">
        <v>25</v>
      </c>
      <c r="AA32" s="146">
        <v>26</v>
      </c>
      <c r="AB32" s="146">
        <v>27</v>
      </c>
      <c r="AC32" s="146">
        <v>28</v>
      </c>
      <c r="AD32" s="146">
        <v>29</v>
      </c>
      <c r="AE32" s="146">
        <v>30</v>
      </c>
      <c r="AF32" s="146">
        <v>31</v>
      </c>
      <c r="AG32" s="146">
        <v>32</v>
      </c>
      <c r="AH32" s="146">
        <v>33</v>
      </c>
      <c r="AI32" s="146">
        <v>34</v>
      </c>
      <c r="AJ32" s="146">
        <v>35</v>
      </c>
      <c r="AK32" s="146">
        <v>36</v>
      </c>
      <c r="AL32" s="146">
        <v>37</v>
      </c>
      <c r="AM32" s="146">
        <v>38</v>
      </c>
      <c r="AN32" s="146">
        <v>39</v>
      </c>
      <c r="AO32" s="146">
        <v>40</v>
      </c>
      <c r="AP32" s="146">
        <v>41</v>
      </c>
      <c r="AQ32" s="146">
        <v>42</v>
      </c>
    </row>
    <row r="33" spans="1:43" x14ac:dyDescent="0.25">
      <c r="A33" s="146">
        <v>0</v>
      </c>
      <c r="B33" s="146">
        <v>1</v>
      </c>
      <c r="C33" s="146">
        <v>2</v>
      </c>
      <c r="D33" s="146">
        <v>3</v>
      </c>
      <c r="E33" s="146">
        <v>4</v>
      </c>
      <c r="F33" s="146">
        <v>5</v>
      </c>
      <c r="G33" s="146">
        <v>6</v>
      </c>
      <c r="H33" s="146">
        <v>7</v>
      </c>
      <c r="I33" s="146">
        <v>8</v>
      </c>
      <c r="J33" s="146">
        <v>9</v>
      </c>
      <c r="K33" s="146">
        <v>10</v>
      </c>
      <c r="L33" s="146">
        <v>11</v>
      </c>
      <c r="M33" s="146">
        <v>12</v>
      </c>
      <c r="N33" s="146">
        <v>13</v>
      </c>
      <c r="O33" s="146">
        <v>14</v>
      </c>
      <c r="P33" s="146">
        <v>15</v>
      </c>
      <c r="Q33" s="146">
        <v>16</v>
      </c>
      <c r="R33" s="146">
        <v>17</v>
      </c>
      <c r="S33" s="146">
        <v>18</v>
      </c>
      <c r="T33" s="146">
        <v>19</v>
      </c>
      <c r="U33" s="146">
        <v>20</v>
      </c>
      <c r="V33" s="146">
        <v>21</v>
      </c>
      <c r="W33" s="146">
        <v>22</v>
      </c>
      <c r="X33" s="146">
        <v>23</v>
      </c>
      <c r="Y33" s="146">
        <v>24</v>
      </c>
      <c r="Z33" s="146">
        <v>25</v>
      </c>
      <c r="AA33" s="146">
        <v>26</v>
      </c>
      <c r="AB33" s="146">
        <v>27</v>
      </c>
      <c r="AC33" s="146">
        <v>28</v>
      </c>
      <c r="AD33" s="146">
        <v>29</v>
      </c>
      <c r="AE33" s="146">
        <v>30</v>
      </c>
      <c r="AF33" s="146">
        <v>31</v>
      </c>
      <c r="AG33" s="146">
        <v>32</v>
      </c>
      <c r="AH33" s="146">
        <v>33</v>
      </c>
      <c r="AI33" s="146">
        <v>34</v>
      </c>
      <c r="AJ33" s="146">
        <v>35</v>
      </c>
      <c r="AK33" s="146">
        <v>36</v>
      </c>
      <c r="AL33" s="146">
        <v>37</v>
      </c>
      <c r="AM33" s="146">
        <v>38</v>
      </c>
      <c r="AN33" s="146">
        <v>39</v>
      </c>
      <c r="AO33" s="146">
        <v>40</v>
      </c>
      <c r="AP33" s="146">
        <v>41</v>
      </c>
      <c r="AQ33" s="146">
        <v>42</v>
      </c>
    </row>
    <row r="34" spans="1:43" x14ac:dyDescent="0.25">
      <c r="A34" s="146">
        <v>0</v>
      </c>
      <c r="B34" s="146">
        <v>1</v>
      </c>
      <c r="C34" s="146">
        <v>2</v>
      </c>
      <c r="D34" s="146">
        <v>3</v>
      </c>
      <c r="E34" s="146">
        <v>4</v>
      </c>
      <c r="F34" s="146">
        <v>5</v>
      </c>
      <c r="G34" s="146">
        <v>6</v>
      </c>
      <c r="H34" s="146">
        <v>7</v>
      </c>
      <c r="I34" s="146">
        <v>8</v>
      </c>
      <c r="J34" s="146">
        <v>9</v>
      </c>
      <c r="K34" s="146">
        <v>10</v>
      </c>
      <c r="L34" s="146">
        <v>11</v>
      </c>
      <c r="M34" s="146">
        <v>12</v>
      </c>
      <c r="N34" s="146">
        <v>13</v>
      </c>
      <c r="O34" s="146">
        <v>14</v>
      </c>
      <c r="P34" s="146">
        <v>15</v>
      </c>
      <c r="Q34" s="146">
        <v>16</v>
      </c>
      <c r="R34" s="146">
        <v>17</v>
      </c>
      <c r="S34" s="146">
        <v>18</v>
      </c>
      <c r="T34" s="146">
        <v>19</v>
      </c>
      <c r="U34" s="146">
        <v>20</v>
      </c>
      <c r="V34" s="146">
        <v>21</v>
      </c>
      <c r="W34" s="146">
        <v>22</v>
      </c>
      <c r="X34" s="146">
        <v>23</v>
      </c>
      <c r="Y34" s="146">
        <v>24</v>
      </c>
      <c r="Z34" s="146">
        <v>25</v>
      </c>
      <c r="AA34" s="146">
        <v>26</v>
      </c>
      <c r="AB34" s="146">
        <v>27</v>
      </c>
      <c r="AC34" s="146">
        <v>28</v>
      </c>
      <c r="AD34" s="146">
        <v>29</v>
      </c>
      <c r="AE34" s="146">
        <v>30</v>
      </c>
      <c r="AF34" s="146">
        <v>31</v>
      </c>
      <c r="AG34" s="146">
        <v>32</v>
      </c>
      <c r="AH34" s="146">
        <v>33</v>
      </c>
      <c r="AI34" s="146">
        <v>34</v>
      </c>
      <c r="AJ34" s="146">
        <v>35</v>
      </c>
      <c r="AK34" s="146">
        <v>36</v>
      </c>
      <c r="AL34" s="146">
        <v>37</v>
      </c>
      <c r="AM34" s="146">
        <v>38</v>
      </c>
      <c r="AN34" s="146">
        <v>39</v>
      </c>
      <c r="AO34" s="146">
        <v>40</v>
      </c>
      <c r="AP34" s="146">
        <v>41</v>
      </c>
      <c r="AQ34" s="146">
        <v>42</v>
      </c>
    </row>
    <row r="35" spans="1:43" x14ac:dyDescent="0.25">
      <c r="A35" s="146">
        <v>0</v>
      </c>
      <c r="B35" s="146">
        <v>1</v>
      </c>
      <c r="C35" s="146">
        <v>2</v>
      </c>
      <c r="D35" s="146">
        <v>3</v>
      </c>
      <c r="E35" s="146">
        <v>4</v>
      </c>
      <c r="F35" s="146">
        <v>5</v>
      </c>
      <c r="G35" s="146">
        <v>6</v>
      </c>
      <c r="H35" s="146">
        <v>7</v>
      </c>
      <c r="I35" s="146">
        <v>8</v>
      </c>
      <c r="J35" s="146">
        <v>9</v>
      </c>
      <c r="K35" s="146">
        <v>10</v>
      </c>
      <c r="L35" s="146">
        <v>11</v>
      </c>
      <c r="M35" s="146">
        <v>12</v>
      </c>
      <c r="N35" s="146">
        <v>13</v>
      </c>
      <c r="O35" s="146">
        <v>14</v>
      </c>
      <c r="P35" s="146">
        <v>15</v>
      </c>
      <c r="Q35" s="146">
        <v>16</v>
      </c>
      <c r="R35" s="146">
        <v>17</v>
      </c>
      <c r="S35" s="146">
        <v>18</v>
      </c>
      <c r="T35" s="146">
        <v>19</v>
      </c>
      <c r="U35" s="146">
        <v>20</v>
      </c>
      <c r="V35" s="146">
        <v>21</v>
      </c>
      <c r="W35" s="146">
        <v>22</v>
      </c>
      <c r="X35" s="146">
        <v>23</v>
      </c>
      <c r="Y35" s="146">
        <v>24</v>
      </c>
      <c r="Z35" s="146">
        <v>25</v>
      </c>
      <c r="AA35" s="146">
        <v>26</v>
      </c>
      <c r="AB35" s="146">
        <v>27</v>
      </c>
      <c r="AC35" s="146">
        <v>28</v>
      </c>
      <c r="AD35" s="146">
        <v>29</v>
      </c>
      <c r="AE35" s="146">
        <v>30</v>
      </c>
      <c r="AF35" s="146">
        <v>31</v>
      </c>
      <c r="AG35" s="146">
        <v>32</v>
      </c>
      <c r="AH35" s="146">
        <v>33</v>
      </c>
      <c r="AI35" s="146">
        <v>34</v>
      </c>
      <c r="AJ35" s="146">
        <v>35</v>
      </c>
      <c r="AK35" s="146">
        <v>36</v>
      </c>
      <c r="AL35" s="146">
        <v>37</v>
      </c>
      <c r="AM35" s="146">
        <v>38</v>
      </c>
      <c r="AN35" s="146">
        <v>39</v>
      </c>
      <c r="AO35" s="146">
        <v>40</v>
      </c>
      <c r="AP35" s="146">
        <v>41</v>
      </c>
      <c r="AQ35" s="146">
        <v>42</v>
      </c>
    </row>
    <row r="36" spans="1:43" x14ac:dyDescent="0.25">
      <c r="A36" s="146">
        <v>0</v>
      </c>
      <c r="B36" s="146">
        <v>1</v>
      </c>
      <c r="C36" s="146">
        <v>2</v>
      </c>
      <c r="D36" s="146">
        <v>3</v>
      </c>
      <c r="E36" s="146">
        <v>4</v>
      </c>
      <c r="F36" s="146">
        <v>5</v>
      </c>
      <c r="G36" s="146">
        <v>6</v>
      </c>
      <c r="H36" s="146">
        <v>7</v>
      </c>
      <c r="I36" s="146">
        <v>8</v>
      </c>
      <c r="J36" s="146">
        <v>9</v>
      </c>
      <c r="K36" s="146">
        <v>10</v>
      </c>
      <c r="L36" s="146">
        <v>11</v>
      </c>
      <c r="M36" s="146">
        <v>12</v>
      </c>
      <c r="N36" s="146">
        <v>13</v>
      </c>
      <c r="O36" s="146">
        <v>14</v>
      </c>
      <c r="P36" s="146">
        <v>15</v>
      </c>
      <c r="Q36" s="146">
        <v>16</v>
      </c>
      <c r="R36" s="146">
        <v>17</v>
      </c>
      <c r="S36" s="146">
        <v>18</v>
      </c>
      <c r="T36" s="146">
        <v>19</v>
      </c>
      <c r="U36" s="146">
        <v>20</v>
      </c>
      <c r="V36" s="146">
        <v>21</v>
      </c>
      <c r="W36" s="146">
        <v>22</v>
      </c>
      <c r="X36" s="146">
        <v>23</v>
      </c>
      <c r="Y36" s="146">
        <v>24</v>
      </c>
      <c r="Z36" s="146">
        <v>25</v>
      </c>
      <c r="AA36" s="146">
        <v>26</v>
      </c>
      <c r="AB36" s="146">
        <v>27</v>
      </c>
      <c r="AC36" s="146">
        <v>28</v>
      </c>
      <c r="AD36" s="146">
        <v>29</v>
      </c>
      <c r="AE36" s="146">
        <v>30</v>
      </c>
      <c r="AF36" s="146">
        <v>31</v>
      </c>
      <c r="AG36" s="146">
        <v>32</v>
      </c>
      <c r="AH36" s="146">
        <v>33</v>
      </c>
      <c r="AI36" s="146">
        <v>34</v>
      </c>
      <c r="AJ36" s="146">
        <v>35</v>
      </c>
      <c r="AK36" s="146">
        <v>36</v>
      </c>
      <c r="AL36" s="146">
        <v>37</v>
      </c>
      <c r="AM36" s="146">
        <v>38</v>
      </c>
      <c r="AN36" s="146">
        <v>39</v>
      </c>
      <c r="AO36" s="146">
        <v>40</v>
      </c>
      <c r="AP36" s="146">
        <v>41</v>
      </c>
      <c r="AQ36" s="146">
        <v>42</v>
      </c>
    </row>
    <row r="37" spans="1:43" x14ac:dyDescent="0.25">
      <c r="A37" s="146">
        <v>0</v>
      </c>
      <c r="B37" s="146">
        <v>1</v>
      </c>
      <c r="C37" s="146">
        <v>2</v>
      </c>
      <c r="D37" s="146">
        <v>3</v>
      </c>
      <c r="E37" s="146">
        <v>4</v>
      </c>
      <c r="F37" s="146">
        <v>5</v>
      </c>
      <c r="G37" s="146">
        <v>6</v>
      </c>
      <c r="H37" s="146">
        <v>7</v>
      </c>
      <c r="I37" s="146">
        <v>8</v>
      </c>
      <c r="J37" s="146">
        <v>9</v>
      </c>
      <c r="K37" s="146">
        <v>10</v>
      </c>
      <c r="L37" s="146">
        <v>11</v>
      </c>
      <c r="M37" s="146">
        <v>12</v>
      </c>
      <c r="N37" s="146">
        <v>13</v>
      </c>
      <c r="O37" s="146">
        <v>14</v>
      </c>
      <c r="P37" s="146">
        <v>15</v>
      </c>
      <c r="Q37" s="146">
        <v>16</v>
      </c>
      <c r="R37" s="146">
        <v>17</v>
      </c>
      <c r="S37" s="146">
        <v>18</v>
      </c>
      <c r="T37" s="146">
        <v>19</v>
      </c>
      <c r="U37" s="146">
        <v>20</v>
      </c>
      <c r="V37" s="146">
        <v>21</v>
      </c>
      <c r="W37" s="146">
        <v>22</v>
      </c>
      <c r="X37" s="146">
        <v>23</v>
      </c>
      <c r="Y37" s="146">
        <v>24</v>
      </c>
      <c r="Z37" s="146">
        <v>25</v>
      </c>
      <c r="AA37" s="146">
        <v>26</v>
      </c>
      <c r="AB37" s="146">
        <v>27</v>
      </c>
      <c r="AC37" s="146">
        <v>28</v>
      </c>
      <c r="AD37" s="146">
        <v>29</v>
      </c>
      <c r="AE37" s="146">
        <v>30</v>
      </c>
      <c r="AF37" s="146">
        <v>31</v>
      </c>
      <c r="AG37" s="146">
        <v>32</v>
      </c>
      <c r="AH37" s="146">
        <v>33</v>
      </c>
      <c r="AI37" s="146">
        <v>34</v>
      </c>
      <c r="AJ37" s="146">
        <v>35</v>
      </c>
      <c r="AK37" s="146">
        <v>36</v>
      </c>
      <c r="AL37" s="146">
        <v>37</v>
      </c>
      <c r="AM37" s="146">
        <v>38</v>
      </c>
      <c r="AN37" s="146">
        <v>39</v>
      </c>
      <c r="AO37" s="146">
        <v>40</v>
      </c>
      <c r="AP37" s="146">
        <v>41</v>
      </c>
      <c r="AQ37" s="146">
        <v>42</v>
      </c>
    </row>
    <row r="38" spans="1:43" x14ac:dyDescent="0.25">
      <c r="A38" s="146">
        <v>0</v>
      </c>
      <c r="B38" s="146">
        <v>1</v>
      </c>
      <c r="C38" s="146">
        <v>2</v>
      </c>
      <c r="D38" s="146">
        <v>3</v>
      </c>
      <c r="E38" s="146">
        <v>4</v>
      </c>
      <c r="F38" s="146">
        <v>5</v>
      </c>
      <c r="G38" s="146">
        <v>6</v>
      </c>
      <c r="H38" s="146">
        <v>7</v>
      </c>
      <c r="I38" s="146">
        <v>8</v>
      </c>
      <c r="J38" s="146">
        <v>9</v>
      </c>
      <c r="K38" s="146">
        <v>10</v>
      </c>
      <c r="L38" s="146">
        <v>11</v>
      </c>
      <c r="M38" s="146">
        <v>12</v>
      </c>
      <c r="N38" s="146">
        <v>13</v>
      </c>
      <c r="O38" s="146">
        <v>14</v>
      </c>
      <c r="P38" s="146">
        <v>15</v>
      </c>
      <c r="Q38" s="146">
        <v>16</v>
      </c>
      <c r="R38" s="146">
        <v>17</v>
      </c>
      <c r="S38" s="146">
        <v>18</v>
      </c>
      <c r="T38" s="146">
        <v>19</v>
      </c>
      <c r="U38" s="146">
        <v>20</v>
      </c>
      <c r="V38" s="146">
        <v>21</v>
      </c>
      <c r="W38" s="146">
        <v>22</v>
      </c>
      <c r="X38" s="146">
        <v>23</v>
      </c>
      <c r="Y38" s="146">
        <v>24</v>
      </c>
      <c r="Z38" s="146">
        <v>25</v>
      </c>
      <c r="AA38" s="146">
        <v>26</v>
      </c>
      <c r="AB38" s="146">
        <v>27</v>
      </c>
      <c r="AC38" s="146">
        <v>28</v>
      </c>
      <c r="AD38" s="146">
        <v>29</v>
      </c>
      <c r="AE38" s="146">
        <v>30</v>
      </c>
      <c r="AF38" s="146">
        <v>31</v>
      </c>
      <c r="AG38" s="146">
        <v>32</v>
      </c>
      <c r="AH38" s="146">
        <v>33</v>
      </c>
      <c r="AI38" s="146">
        <v>34</v>
      </c>
      <c r="AJ38" s="146">
        <v>35</v>
      </c>
      <c r="AK38" s="146">
        <v>36</v>
      </c>
      <c r="AL38" s="146">
        <v>37</v>
      </c>
      <c r="AM38" s="146">
        <v>38</v>
      </c>
      <c r="AN38" s="146">
        <v>39</v>
      </c>
      <c r="AO38" s="146">
        <v>40</v>
      </c>
      <c r="AP38" s="146">
        <v>41</v>
      </c>
      <c r="AQ38" s="146">
        <v>42</v>
      </c>
    </row>
    <row r="39" spans="1:43" x14ac:dyDescent="0.25">
      <c r="A39" s="146">
        <v>0</v>
      </c>
      <c r="B39" s="146">
        <v>1</v>
      </c>
      <c r="C39" s="146">
        <v>2</v>
      </c>
      <c r="D39" s="146">
        <v>3</v>
      </c>
      <c r="E39" s="146">
        <v>4</v>
      </c>
      <c r="F39" s="146">
        <v>5</v>
      </c>
      <c r="G39" s="146">
        <v>6</v>
      </c>
      <c r="H39" s="146">
        <v>7</v>
      </c>
      <c r="I39" s="146">
        <v>8</v>
      </c>
      <c r="J39" s="146">
        <v>9</v>
      </c>
      <c r="K39" s="146">
        <v>10</v>
      </c>
      <c r="L39" s="146">
        <v>11</v>
      </c>
      <c r="M39" s="146">
        <v>12</v>
      </c>
      <c r="N39" s="146">
        <v>13</v>
      </c>
      <c r="O39" s="146">
        <v>14</v>
      </c>
      <c r="P39" s="146">
        <v>15</v>
      </c>
      <c r="Q39" s="146">
        <v>16</v>
      </c>
      <c r="R39" s="146">
        <v>17</v>
      </c>
      <c r="S39" s="146">
        <v>18</v>
      </c>
      <c r="T39" s="146">
        <v>19</v>
      </c>
      <c r="U39" s="146">
        <v>20</v>
      </c>
      <c r="V39" s="146">
        <v>21</v>
      </c>
      <c r="W39" s="146">
        <v>22</v>
      </c>
      <c r="X39" s="146">
        <v>23</v>
      </c>
      <c r="Y39" s="146">
        <v>24</v>
      </c>
      <c r="Z39" s="146">
        <v>25</v>
      </c>
      <c r="AA39" s="146">
        <v>26</v>
      </c>
      <c r="AB39" s="146">
        <v>27</v>
      </c>
      <c r="AC39" s="146">
        <v>28</v>
      </c>
      <c r="AD39" s="146">
        <v>29</v>
      </c>
      <c r="AE39" s="146">
        <v>30</v>
      </c>
      <c r="AF39" s="146">
        <v>31</v>
      </c>
      <c r="AG39" s="146">
        <v>32</v>
      </c>
      <c r="AH39" s="146">
        <v>33</v>
      </c>
      <c r="AI39" s="146">
        <v>34</v>
      </c>
      <c r="AJ39" s="146">
        <v>35</v>
      </c>
      <c r="AK39" s="146">
        <v>36</v>
      </c>
      <c r="AL39" s="146">
        <v>37</v>
      </c>
      <c r="AM39" s="146">
        <v>38</v>
      </c>
      <c r="AN39" s="146">
        <v>39</v>
      </c>
      <c r="AO39" s="146">
        <v>40</v>
      </c>
      <c r="AP39" s="146">
        <v>41</v>
      </c>
      <c r="AQ39" s="146">
        <v>42</v>
      </c>
    </row>
    <row r="40" spans="1:43" x14ac:dyDescent="0.25">
      <c r="A40" s="146">
        <v>0</v>
      </c>
      <c r="B40" s="146">
        <v>1</v>
      </c>
      <c r="C40" s="146">
        <v>2</v>
      </c>
      <c r="D40" s="146">
        <v>3</v>
      </c>
      <c r="E40" s="146">
        <v>4</v>
      </c>
      <c r="F40" s="146">
        <v>5</v>
      </c>
      <c r="G40" s="146">
        <v>6</v>
      </c>
      <c r="H40" s="146">
        <v>7</v>
      </c>
      <c r="I40" s="146">
        <v>8</v>
      </c>
      <c r="J40" s="146">
        <v>9</v>
      </c>
      <c r="K40" s="146">
        <v>10</v>
      </c>
      <c r="L40" s="146">
        <v>11</v>
      </c>
      <c r="M40" s="146">
        <v>12</v>
      </c>
      <c r="N40" s="146">
        <v>13</v>
      </c>
      <c r="O40" s="146">
        <v>14</v>
      </c>
      <c r="P40" s="146">
        <v>15</v>
      </c>
      <c r="Q40" s="146">
        <v>16</v>
      </c>
      <c r="R40" s="146">
        <v>17</v>
      </c>
      <c r="S40" s="146">
        <v>18</v>
      </c>
      <c r="T40" s="146">
        <v>19</v>
      </c>
      <c r="U40" s="146">
        <v>20</v>
      </c>
      <c r="V40" s="146">
        <v>21</v>
      </c>
      <c r="W40" s="146">
        <v>22</v>
      </c>
      <c r="X40" s="146">
        <v>23</v>
      </c>
      <c r="Y40" s="146">
        <v>24</v>
      </c>
      <c r="Z40" s="146">
        <v>25</v>
      </c>
      <c r="AA40" s="146">
        <v>26</v>
      </c>
      <c r="AB40" s="146">
        <v>27</v>
      </c>
      <c r="AC40" s="146">
        <v>28</v>
      </c>
      <c r="AD40" s="146">
        <v>29</v>
      </c>
      <c r="AE40" s="146">
        <v>30</v>
      </c>
      <c r="AF40" s="146">
        <v>31</v>
      </c>
      <c r="AG40" s="146">
        <v>32</v>
      </c>
      <c r="AH40" s="146">
        <v>33</v>
      </c>
      <c r="AI40" s="146">
        <v>34</v>
      </c>
      <c r="AJ40" s="146">
        <v>35</v>
      </c>
      <c r="AK40" s="146">
        <v>36</v>
      </c>
      <c r="AL40" s="146">
        <v>37</v>
      </c>
      <c r="AM40" s="146">
        <v>38</v>
      </c>
      <c r="AN40" s="146">
        <v>39</v>
      </c>
      <c r="AO40" s="146">
        <v>40</v>
      </c>
      <c r="AP40" s="146">
        <v>41</v>
      </c>
      <c r="AQ40" s="146">
        <v>42</v>
      </c>
    </row>
    <row r="41" spans="1:43" x14ac:dyDescent="0.25">
      <c r="A41" s="146">
        <v>0</v>
      </c>
      <c r="B41" s="146">
        <v>1</v>
      </c>
      <c r="C41" s="146">
        <v>2</v>
      </c>
      <c r="D41" s="146">
        <v>3</v>
      </c>
      <c r="E41" s="146">
        <v>4</v>
      </c>
      <c r="F41" s="146">
        <v>5</v>
      </c>
      <c r="G41" s="146">
        <v>6</v>
      </c>
      <c r="H41" s="146">
        <v>7</v>
      </c>
      <c r="I41" s="146">
        <v>8</v>
      </c>
      <c r="J41" s="146">
        <v>9</v>
      </c>
      <c r="K41" s="146">
        <v>10</v>
      </c>
      <c r="L41" s="146">
        <v>11</v>
      </c>
      <c r="M41" s="146">
        <v>12</v>
      </c>
      <c r="N41" s="146">
        <v>13</v>
      </c>
      <c r="O41" s="146">
        <v>14</v>
      </c>
      <c r="P41" s="146">
        <v>15</v>
      </c>
      <c r="Q41" s="146">
        <v>16</v>
      </c>
      <c r="R41" s="146">
        <v>17</v>
      </c>
      <c r="S41" s="146">
        <v>18</v>
      </c>
      <c r="T41" s="146">
        <v>19</v>
      </c>
      <c r="U41" s="146">
        <v>20</v>
      </c>
      <c r="V41" s="146">
        <v>21</v>
      </c>
      <c r="W41" s="146">
        <v>22</v>
      </c>
      <c r="X41" s="146">
        <v>23</v>
      </c>
      <c r="Y41" s="146">
        <v>24</v>
      </c>
      <c r="Z41" s="146">
        <v>25</v>
      </c>
      <c r="AA41" s="146">
        <v>26</v>
      </c>
      <c r="AB41" s="146">
        <v>27</v>
      </c>
      <c r="AC41" s="146">
        <v>28</v>
      </c>
      <c r="AD41" s="146">
        <v>29</v>
      </c>
      <c r="AE41" s="146">
        <v>30</v>
      </c>
      <c r="AF41" s="146">
        <v>31</v>
      </c>
      <c r="AG41" s="146">
        <v>32</v>
      </c>
      <c r="AH41" s="146">
        <v>33</v>
      </c>
      <c r="AI41" s="146">
        <v>34</v>
      </c>
      <c r="AJ41" s="146">
        <v>35</v>
      </c>
      <c r="AK41" s="146">
        <v>36</v>
      </c>
      <c r="AL41" s="146">
        <v>37</v>
      </c>
      <c r="AM41" s="146">
        <v>38</v>
      </c>
      <c r="AN41" s="146">
        <v>39</v>
      </c>
      <c r="AO41" s="146">
        <v>40</v>
      </c>
      <c r="AP41" s="146">
        <v>41</v>
      </c>
      <c r="AQ41" s="146">
        <v>42</v>
      </c>
    </row>
    <row r="42" spans="1:43" x14ac:dyDescent="0.25">
      <c r="A42" s="146">
        <v>0</v>
      </c>
      <c r="B42" s="146">
        <v>1</v>
      </c>
      <c r="C42" s="146">
        <v>2</v>
      </c>
      <c r="D42" s="146">
        <v>3</v>
      </c>
      <c r="E42" s="146">
        <v>4</v>
      </c>
      <c r="F42" s="146">
        <v>5</v>
      </c>
      <c r="G42" s="146">
        <v>6</v>
      </c>
      <c r="H42" s="146">
        <v>7</v>
      </c>
      <c r="I42" s="146">
        <v>8</v>
      </c>
      <c r="J42" s="146">
        <v>9</v>
      </c>
      <c r="K42" s="146">
        <v>10</v>
      </c>
      <c r="L42" s="146">
        <v>11</v>
      </c>
      <c r="M42" s="146">
        <v>12</v>
      </c>
      <c r="N42" s="146">
        <v>13</v>
      </c>
      <c r="O42" s="146">
        <v>14</v>
      </c>
      <c r="P42" s="146">
        <v>15</v>
      </c>
      <c r="Q42" s="146">
        <v>16</v>
      </c>
      <c r="R42" s="146">
        <v>17</v>
      </c>
      <c r="S42" s="146">
        <v>18</v>
      </c>
      <c r="T42" s="146">
        <v>19</v>
      </c>
      <c r="U42" s="146">
        <v>20</v>
      </c>
      <c r="V42" s="146">
        <v>21</v>
      </c>
      <c r="W42" s="146">
        <v>22</v>
      </c>
      <c r="X42" s="146">
        <v>23</v>
      </c>
      <c r="Y42" s="146">
        <v>24</v>
      </c>
      <c r="Z42" s="146">
        <v>25</v>
      </c>
      <c r="AA42" s="146">
        <v>26</v>
      </c>
      <c r="AB42" s="146">
        <v>27</v>
      </c>
      <c r="AC42" s="146">
        <v>28</v>
      </c>
      <c r="AD42" s="146">
        <v>29</v>
      </c>
      <c r="AE42" s="146">
        <v>30</v>
      </c>
      <c r="AF42" s="146">
        <v>31</v>
      </c>
      <c r="AG42" s="146">
        <v>32</v>
      </c>
      <c r="AH42" s="146">
        <v>33</v>
      </c>
      <c r="AI42" s="146">
        <v>34</v>
      </c>
      <c r="AJ42" s="146">
        <v>35</v>
      </c>
      <c r="AK42" s="146">
        <v>36</v>
      </c>
      <c r="AL42" s="146">
        <v>37</v>
      </c>
      <c r="AM42" s="146">
        <v>38</v>
      </c>
      <c r="AN42" s="146">
        <v>39</v>
      </c>
      <c r="AO42" s="146">
        <v>40</v>
      </c>
      <c r="AP42" s="146">
        <v>41</v>
      </c>
      <c r="AQ42" s="146">
        <v>42</v>
      </c>
    </row>
    <row r="43" spans="1:43" x14ac:dyDescent="0.25">
      <c r="A43" s="146">
        <v>0</v>
      </c>
      <c r="B43" s="146">
        <v>1</v>
      </c>
      <c r="C43" s="146">
        <v>2</v>
      </c>
      <c r="D43" s="146">
        <v>3</v>
      </c>
      <c r="E43" s="146">
        <v>4</v>
      </c>
      <c r="F43" s="146">
        <v>5</v>
      </c>
      <c r="G43" s="146">
        <v>6</v>
      </c>
      <c r="H43" s="146">
        <v>7</v>
      </c>
      <c r="I43" s="146">
        <v>8</v>
      </c>
      <c r="J43" s="146">
        <v>9</v>
      </c>
      <c r="K43" s="146">
        <v>10</v>
      </c>
      <c r="L43" s="146">
        <v>11</v>
      </c>
      <c r="M43" s="146">
        <v>12</v>
      </c>
      <c r="N43" s="146">
        <v>13</v>
      </c>
      <c r="O43" s="146">
        <v>14</v>
      </c>
      <c r="P43" s="146">
        <v>15</v>
      </c>
      <c r="Q43" s="146">
        <v>16</v>
      </c>
      <c r="R43" s="146">
        <v>17</v>
      </c>
      <c r="S43" s="146">
        <v>18</v>
      </c>
      <c r="T43" s="146">
        <v>19</v>
      </c>
      <c r="U43" s="146">
        <v>20</v>
      </c>
      <c r="V43" s="146">
        <v>21</v>
      </c>
      <c r="W43" s="146">
        <v>22</v>
      </c>
      <c r="X43" s="146">
        <v>23</v>
      </c>
      <c r="Y43" s="146">
        <v>24</v>
      </c>
      <c r="Z43" s="146">
        <v>25</v>
      </c>
      <c r="AA43" s="146">
        <v>26</v>
      </c>
      <c r="AB43" s="146">
        <v>27</v>
      </c>
      <c r="AC43" s="146">
        <v>28</v>
      </c>
      <c r="AD43" s="146">
        <v>29</v>
      </c>
      <c r="AE43" s="146">
        <v>30</v>
      </c>
      <c r="AF43" s="146">
        <v>31</v>
      </c>
      <c r="AG43" s="146">
        <v>32</v>
      </c>
      <c r="AH43" s="146">
        <v>33</v>
      </c>
      <c r="AI43" s="146">
        <v>34</v>
      </c>
      <c r="AJ43" s="146">
        <v>35</v>
      </c>
      <c r="AK43" s="146">
        <v>36</v>
      </c>
      <c r="AL43" s="146">
        <v>37</v>
      </c>
      <c r="AM43" s="146">
        <v>38</v>
      </c>
      <c r="AN43" s="146">
        <v>39</v>
      </c>
      <c r="AO43" s="146">
        <v>40</v>
      </c>
      <c r="AP43" s="146">
        <v>41</v>
      </c>
      <c r="AQ43" s="146">
        <v>42</v>
      </c>
    </row>
    <row r="44" spans="1:43" x14ac:dyDescent="0.25">
      <c r="A44" s="146">
        <v>0</v>
      </c>
      <c r="B44" s="146">
        <v>1</v>
      </c>
      <c r="C44" s="146">
        <v>2</v>
      </c>
      <c r="D44" s="146">
        <v>3</v>
      </c>
      <c r="E44" s="146">
        <v>4</v>
      </c>
      <c r="F44" s="146">
        <v>5</v>
      </c>
      <c r="G44" s="146">
        <v>6</v>
      </c>
      <c r="H44" s="146">
        <v>7</v>
      </c>
      <c r="I44" s="146">
        <v>8</v>
      </c>
      <c r="J44" s="146">
        <v>9</v>
      </c>
      <c r="K44" s="146">
        <v>10</v>
      </c>
      <c r="L44" s="146">
        <v>11</v>
      </c>
      <c r="M44" s="146">
        <v>12</v>
      </c>
      <c r="N44" s="146">
        <v>13</v>
      </c>
      <c r="O44" s="146">
        <v>14</v>
      </c>
      <c r="P44" s="146">
        <v>15</v>
      </c>
      <c r="Q44" s="146">
        <v>16</v>
      </c>
      <c r="R44" s="146">
        <v>17</v>
      </c>
      <c r="S44" s="146">
        <v>18</v>
      </c>
      <c r="T44" s="146">
        <v>19</v>
      </c>
      <c r="U44" s="146">
        <v>20</v>
      </c>
      <c r="V44" s="146">
        <v>21</v>
      </c>
      <c r="W44" s="146">
        <v>22</v>
      </c>
      <c r="X44" s="146">
        <v>23</v>
      </c>
      <c r="Y44" s="146">
        <v>24</v>
      </c>
      <c r="Z44" s="146">
        <v>25</v>
      </c>
      <c r="AA44" s="146">
        <v>26</v>
      </c>
      <c r="AB44" s="146">
        <v>27</v>
      </c>
      <c r="AC44" s="146">
        <v>28</v>
      </c>
      <c r="AD44" s="146">
        <v>29</v>
      </c>
      <c r="AE44" s="146">
        <v>30</v>
      </c>
      <c r="AF44" s="146">
        <v>31</v>
      </c>
      <c r="AG44" s="146">
        <v>32</v>
      </c>
      <c r="AH44" s="146">
        <v>33</v>
      </c>
      <c r="AI44" s="146">
        <v>34</v>
      </c>
      <c r="AJ44" s="146">
        <v>35</v>
      </c>
      <c r="AK44" s="146">
        <v>36</v>
      </c>
      <c r="AL44" s="146">
        <v>37</v>
      </c>
      <c r="AM44" s="146">
        <v>38</v>
      </c>
      <c r="AN44" s="146">
        <v>39</v>
      </c>
      <c r="AO44" s="146">
        <v>40</v>
      </c>
      <c r="AP44" s="146">
        <v>41</v>
      </c>
      <c r="AQ44" s="146">
        <v>42</v>
      </c>
    </row>
    <row r="45" spans="1:43" x14ac:dyDescent="0.25">
      <c r="A45" s="146">
        <v>0</v>
      </c>
      <c r="B45" s="146">
        <v>1</v>
      </c>
      <c r="C45" s="146">
        <v>2</v>
      </c>
      <c r="D45" s="146">
        <v>3</v>
      </c>
      <c r="E45" s="146">
        <v>4</v>
      </c>
      <c r="F45" s="146">
        <v>5</v>
      </c>
      <c r="G45" s="146">
        <v>6</v>
      </c>
      <c r="H45" s="146">
        <v>7</v>
      </c>
      <c r="I45" s="146">
        <v>8</v>
      </c>
      <c r="J45" s="146">
        <v>9</v>
      </c>
      <c r="K45" s="146">
        <v>10</v>
      </c>
      <c r="L45" s="146">
        <v>11</v>
      </c>
      <c r="M45" s="146">
        <v>12</v>
      </c>
      <c r="N45" s="146">
        <v>13</v>
      </c>
      <c r="O45" s="146">
        <v>14</v>
      </c>
      <c r="P45" s="146">
        <v>15</v>
      </c>
      <c r="Q45" s="146">
        <v>16</v>
      </c>
      <c r="R45" s="146">
        <v>17</v>
      </c>
      <c r="S45" s="146">
        <v>18</v>
      </c>
      <c r="T45" s="146">
        <v>19</v>
      </c>
      <c r="U45" s="146">
        <v>20</v>
      </c>
      <c r="V45" s="146">
        <v>21</v>
      </c>
      <c r="W45" s="146">
        <v>22</v>
      </c>
      <c r="X45" s="146">
        <v>23</v>
      </c>
      <c r="Y45" s="146">
        <v>24</v>
      </c>
      <c r="Z45" s="146">
        <v>25</v>
      </c>
      <c r="AA45" s="146">
        <v>26</v>
      </c>
      <c r="AB45" s="146">
        <v>27</v>
      </c>
      <c r="AC45" s="146">
        <v>28</v>
      </c>
      <c r="AD45" s="146">
        <v>29</v>
      </c>
      <c r="AE45" s="146">
        <v>30</v>
      </c>
      <c r="AF45" s="146">
        <v>31</v>
      </c>
      <c r="AG45" s="146">
        <v>32</v>
      </c>
      <c r="AH45" s="146">
        <v>33</v>
      </c>
      <c r="AI45" s="146">
        <v>34</v>
      </c>
      <c r="AJ45" s="146">
        <v>35</v>
      </c>
      <c r="AK45" s="146">
        <v>36</v>
      </c>
      <c r="AL45" s="146">
        <v>37</v>
      </c>
      <c r="AM45" s="146">
        <v>38</v>
      </c>
      <c r="AN45" s="146">
        <v>39</v>
      </c>
      <c r="AO45" s="146">
        <v>40</v>
      </c>
      <c r="AP45" s="146">
        <v>41</v>
      </c>
      <c r="AQ45" s="146">
        <v>42</v>
      </c>
    </row>
    <row r="46" spans="1:43" x14ac:dyDescent="0.25">
      <c r="A46" s="146">
        <v>0</v>
      </c>
      <c r="B46" s="146">
        <v>1</v>
      </c>
      <c r="C46" s="146">
        <v>2</v>
      </c>
      <c r="D46" s="146">
        <v>3</v>
      </c>
      <c r="E46" s="146">
        <v>4</v>
      </c>
      <c r="F46" s="146">
        <v>5</v>
      </c>
      <c r="G46" s="146">
        <v>6</v>
      </c>
      <c r="H46" s="146">
        <v>7</v>
      </c>
      <c r="I46" s="146">
        <v>8</v>
      </c>
      <c r="J46" s="146">
        <v>9</v>
      </c>
      <c r="K46" s="146">
        <v>10</v>
      </c>
      <c r="L46" s="146">
        <v>11</v>
      </c>
      <c r="M46" s="146">
        <v>12</v>
      </c>
      <c r="N46" s="146">
        <v>13</v>
      </c>
      <c r="O46" s="146">
        <v>14</v>
      </c>
      <c r="P46" s="146">
        <v>15</v>
      </c>
      <c r="Q46" s="146">
        <v>16</v>
      </c>
      <c r="R46" s="146">
        <v>17</v>
      </c>
      <c r="S46" s="146">
        <v>18</v>
      </c>
      <c r="T46" s="146">
        <v>19</v>
      </c>
      <c r="U46" s="146">
        <v>20</v>
      </c>
      <c r="V46" s="146">
        <v>21</v>
      </c>
      <c r="W46" s="146">
        <v>22</v>
      </c>
      <c r="X46" s="146">
        <v>23</v>
      </c>
      <c r="Y46" s="146">
        <v>24</v>
      </c>
      <c r="Z46" s="146">
        <v>25</v>
      </c>
      <c r="AA46" s="146">
        <v>26</v>
      </c>
      <c r="AB46" s="146">
        <v>27</v>
      </c>
      <c r="AC46" s="146">
        <v>28</v>
      </c>
      <c r="AD46" s="146">
        <v>29</v>
      </c>
      <c r="AE46" s="146">
        <v>30</v>
      </c>
      <c r="AF46" s="146">
        <v>31</v>
      </c>
      <c r="AG46" s="146">
        <v>32</v>
      </c>
      <c r="AH46" s="146">
        <v>33</v>
      </c>
      <c r="AI46" s="146">
        <v>34</v>
      </c>
      <c r="AJ46" s="146">
        <v>35</v>
      </c>
      <c r="AK46" s="146">
        <v>36</v>
      </c>
      <c r="AL46" s="146">
        <v>37</v>
      </c>
      <c r="AM46" s="146">
        <v>38</v>
      </c>
      <c r="AN46" s="146">
        <v>39</v>
      </c>
      <c r="AO46" s="146">
        <v>40</v>
      </c>
      <c r="AP46" s="146">
        <v>41</v>
      </c>
      <c r="AQ46" s="146">
        <v>42</v>
      </c>
    </row>
    <row r="47" spans="1:43" x14ac:dyDescent="0.25">
      <c r="A47" s="146">
        <v>0</v>
      </c>
      <c r="B47" s="146">
        <v>1</v>
      </c>
      <c r="C47" s="146">
        <v>2</v>
      </c>
      <c r="D47" s="146">
        <v>3</v>
      </c>
      <c r="E47" s="146">
        <v>4</v>
      </c>
      <c r="F47" s="146">
        <v>5</v>
      </c>
      <c r="G47" s="146">
        <v>6</v>
      </c>
      <c r="H47" s="146">
        <v>7</v>
      </c>
      <c r="I47" s="146">
        <v>8</v>
      </c>
      <c r="J47" s="146">
        <v>9</v>
      </c>
      <c r="K47" s="146">
        <v>10</v>
      </c>
      <c r="L47" s="146">
        <v>11</v>
      </c>
      <c r="M47" s="146">
        <v>12</v>
      </c>
      <c r="N47" s="146">
        <v>13</v>
      </c>
      <c r="O47" s="146">
        <v>14</v>
      </c>
      <c r="P47" s="146">
        <v>15</v>
      </c>
      <c r="Q47" s="146">
        <v>16</v>
      </c>
      <c r="R47" s="146">
        <v>17</v>
      </c>
      <c r="S47" s="146">
        <v>18</v>
      </c>
      <c r="T47" s="146">
        <v>19</v>
      </c>
      <c r="U47" s="146">
        <v>20</v>
      </c>
      <c r="V47" s="146">
        <v>21</v>
      </c>
      <c r="W47" s="146">
        <v>22</v>
      </c>
      <c r="X47" s="146">
        <v>23</v>
      </c>
      <c r="Y47" s="146">
        <v>24</v>
      </c>
      <c r="Z47" s="146">
        <v>25</v>
      </c>
      <c r="AA47" s="146">
        <v>26</v>
      </c>
      <c r="AB47" s="146">
        <v>27</v>
      </c>
      <c r="AC47" s="146">
        <v>28</v>
      </c>
      <c r="AD47" s="146">
        <v>29</v>
      </c>
      <c r="AE47" s="146">
        <v>30</v>
      </c>
      <c r="AF47" s="146">
        <v>31</v>
      </c>
      <c r="AG47" s="146">
        <v>32</v>
      </c>
      <c r="AH47" s="146">
        <v>33</v>
      </c>
      <c r="AI47" s="146">
        <v>34</v>
      </c>
      <c r="AJ47" s="146">
        <v>35</v>
      </c>
      <c r="AK47" s="146">
        <v>36</v>
      </c>
      <c r="AL47" s="146">
        <v>37</v>
      </c>
      <c r="AM47" s="146">
        <v>38</v>
      </c>
      <c r="AN47" s="146">
        <v>39</v>
      </c>
      <c r="AO47" s="146">
        <v>40</v>
      </c>
      <c r="AP47" s="146">
        <v>41</v>
      </c>
      <c r="AQ47" s="146">
        <v>42</v>
      </c>
    </row>
    <row r="48" spans="1:43" x14ac:dyDescent="0.25">
      <c r="A48" s="146">
        <v>0</v>
      </c>
      <c r="B48" s="146">
        <v>1</v>
      </c>
      <c r="C48" s="146">
        <v>2</v>
      </c>
      <c r="D48" s="146">
        <v>3</v>
      </c>
      <c r="E48" s="146">
        <v>4</v>
      </c>
      <c r="F48" s="146">
        <v>5</v>
      </c>
      <c r="G48" s="146">
        <v>6</v>
      </c>
      <c r="H48" s="146">
        <v>7</v>
      </c>
      <c r="I48" s="146">
        <v>8</v>
      </c>
      <c r="J48" s="146">
        <v>9</v>
      </c>
      <c r="K48" s="146">
        <v>10</v>
      </c>
      <c r="L48" s="146">
        <v>11</v>
      </c>
      <c r="M48" s="146">
        <v>12</v>
      </c>
      <c r="N48" s="146">
        <v>13</v>
      </c>
      <c r="O48" s="146">
        <v>14</v>
      </c>
      <c r="P48" s="146">
        <v>15</v>
      </c>
      <c r="Q48" s="146">
        <v>16</v>
      </c>
      <c r="R48" s="146">
        <v>17</v>
      </c>
      <c r="S48" s="146">
        <v>18</v>
      </c>
      <c r="T48" s="146">
        <v>19</v>
      </c>
      <c r="U48" s="146">
        <v>20</v>
      </c>
      <c r="V48" s="146">
        <v>21</v>
      </c>
      <c r="W48" s="146">
        <v>22</v>
      </c>
      <c r="X48" s="146">
        <v>23</v>
      </c>
      <c r="Y48" s="146">
        <v>24</v>
      </c>
      <c r="Z48" s="146">
        <v>25</v>
      </c>
      <c r="AA48" s="146">
        <v>26</v>
      </c>
      <c r="AB48" s="146">
        <v>27</v>
      </c>
      <c r="AC48" s="146">
        <v>28</v>
      </c>
      <c r="AD48" s="146">
        <v>29</v>
      </c>
      <c r="AE48" s="146">
        <v>30</v>
      </c>
      <c r="AF48" s="146">
        <v>31</v>
      </c>
      <c r="AG48" s="146">
        <v>32</v>
      </c>
      <c r="AH48" s="146">
        <v>33</v>
      </c>
      <c r="AI48" s="146">
        <v>34</v>
      </c>
      <c r="AJ48" s="146">
        <v>35</v>
      </c>
      <c r="AK48" s="146">
        <v>36</v>
      </c>
      <c r="AL48" s="146">
        <v>37</v>
      </c>
      <c r="AM48" s="146">
        <v>38</v>
      </c>
      <c r="AN48" s="146">
        <v>39</v>
      </c>
      <c r="AO48" s="146">
        <v>40</v>
      </c>
      <c r="AP48" s="146">
        <v>41</v>
      </c>
      <c r="AQ48" s="146">
        <v>42</v>
      </c>
    </row>
    <row r="49" spans="1:43" x14ac:dyDescent="0.25">
      <c r="A49" s="146">
        <v>0</v>
      </c>
      <c r="B49" s="146">
        <v>1</v>
      </c>
      <c r="C49" s="146">
        <v>2</v>
      </c>
      <c r="D49" s="146">
        <v>3</v>
      </c>
      <c r="E49" s="146">
        <v>4</v>
      </c>
      <c r="F49" s="146">
        <v>5</v>
      </c>
      <c r="G49" s="146">
        <v>6</v>
      </c>
      <c r="H49" s="146">
        <v>7</v>
      </c>
      <c r="I49" s="146">
        <v>8</v>
      </c>
      <c r="J49" s="146">
        <v>9</v>
      </c>
      <c r="K49" s="146">
        <v>10</v>
      </c>
      <c r="L49" s="146">
        <v>11</v>
      </c>
      <c r="M49" s="146">
        <v>12</v>
      </c>
      <c r="N49" s="146">
        <v>13</v>
      </c>
      <c r="O49" s="146">
        <v>14</v>
      </c>
      <c r="P49" s="146">
        <v>15</v>
      </c>
      <c r="Q49" s="146">
        <v>16</v>
      </c>
      <c r="R49" s="146">
        <v>17</v>
      </c>
      <c r="S49" s="146">
        <v>18</v>
      </c>
      <c r="T49" s="146">
        <v>19</v>
      </c>
      <c r="U49" s="146">
        <v>20</v>
      </c>
      <c r="V49" s="146">
        <v>21</v>
      </c>
      <c r="W49" s="146">
        <v>22</v>
      </c>
      <c r="X49" s="146">
        <v>23</v>
      </c>
      <c r="Y49" s="146">
        <v>24</v>
      </c>
      <c r="Z49" s="146">
        <v>25</v>
      </c>
      <c r="AA49" s="146">
        <v>26</v>
      </c>
      <c r="AB49" s="146">
        <v>27</v>
      </c>
      <c r="AC49" s="146">
        <v>28</v>
      </c>
      <c r="AD49" s="146">
        <v>29</v>
      </c>
      <c r="AE49" s="146">
        <v>30</v>
      </c>
      <c r="AF49" s="146">
        <v>31</v>
      </c>
      <c r="AG49" s="146">
        <v>32</v>
      </c>
      <c r="AH49" s="146">
        <v>33</v>
      </c>
      <c r="AI49" s="146">
        <v>34</v>
      </c>
      <c r="AJ49" s="146">
        <v>35</v>
      </c>
      <c r="AK49" s="146">
        <v>36</v>
      </c>
      <c r="AL49" s="146">
        <v>37</v>
      </c>
      <c r="AM49" s="146">
        <v>38</v>
      </c>
      <c r="AN49" s="146">
        <v>39</v>
      </c>
      <c r="AO49" s="146">
        <v>40</v>
      </c>
      <c r="AP49" s="146">
        <v>41</v>
      </c>
      <c r="AQ49" s="146">
        <v>42</v>
      </c>
    </row>
    <row r="50" spans="1:43" x14ac:dyDescent="0.25">
      <c r="A50" s="146">
        <v>0</v>
      </c>
      <c r="B50" s="146">
        <v>1</v>
      </c>
      <c r="C50" s="146">
        <v>2</v>
      </c>
      <c r="D50" s="146">
        <v>3</v>
      </c>
      <c r="E50" s="146">
        <v>4</v>
      </c>
      <c r="F50" s="146">
        <v>5</v>
      </c>
      <c r="G50" s="146">
        <v>6</v>
      </c>
      <c r="H50" s="146">
        <v>7</v>
      </c>
      <c r="I50" s="146">
        <v>8</v>
      </c>
      <c r="J50" s="146">
        <v>9</v>
      </c>
      <c r="K50" s="146">
        <v>10</v>
      </c>
      <c r="L50" s="146">
        <v>11</v>
      </c>
      <c r="M50" s="146">
        <v>12</v>
      </c>
      <c r="N50" s="146">
        <v>13</v>
      </c>
      <c r="O50" s="146">
        <v>14</v>
      </c>
      <c r="P50" s="146">
        <v>15</v>
      </c>
      <c r="Q50" s="146">
        <v>16</v>
      </c>
      <c r="R50" s="146">
        <v>17</v>
      </c>
      <c r="S50" s="146">
        <v>18</v>
      </c>
      <c r="T50" s="146">
        <v>19</v>
      </c>
      <c r="U50" s="146">
        <v>20</v>
      </c>
      <c r="V50" s="146">
        <v>21</v>
      </c>
      <c r="W50" s="146">
        <v>22</v>
      </c>
      <c r="X50" s="146">
        <v>23</v>
      </c>
      <c r="Y50" s="146">
        <v>24</v>
      </c>
      <c r="Z50" s="146">
        <v>25</v>
      </c>
      <c r="AA50" s="146">
        <v>26</v>
      </c>
      <c r="AB50" s="146">
        <v>27</v>
      </c>
      <c r="AC50" s="146">
        <v>28</v>
      </c>
      <c r="AD50" s="146">
        <v>29</v>
      </c>
      <c r="AE50" s="146">
        <v>30</v>
      </c>
      <c r="AF50" s="146">
        <v>31</v>
      </c>
      <c r="AG50" s="146">
        <v>32</v>
      </c>
      <c r="AH50" s="146">
        <v>33</v>
      </c>
      <c r="AI50" s="146">
        <v>34</v>
      </c>
      <c r="AJ50" s="146">
        <v>35</v>
      </c>
      <c r="AK50" s="146">
        <v>36</v>
      </c>
      <c r="AL50" s="146">
        <v>37</v>
      </c>
      <c r="AM50" s="146">
        <v>38</v>
      </c>
      <c r="AN50" s="146">
        <v>39</v>
      </c>
      <c r="AO50" s="146">
        <v>40</v>
      </c>
      <c r="AP50" s="146">
        <v>41</v>
      </c>
      <c r="AQ50" s="146">
        <v>42</v>
      </c>
    </row>
    <row r="51" spans="1:43" x14ac:dyDescent="0.25">
      <c r="A51" s="146">
        <v>0</v>
      </c>
      <c r="B51" s="146">
        <v>1</v>
      </c>
      <c r="C51" s="146">
        <v>2</v>
      </c>
      <c r="D51" s="146">
        <v>3</v>
      </c>
      <c r="E51" s="146">
        <v>4</v>
      </c>
      <c r="F51" s="146">
        <v>5</v>
      </c>
      <c r="G51" s="146">
        <v>6</v>
      </c>
      <c r="H51" s="146">
        <v>7</v>
      </c>
      <c r="I51" s="146">
        <v>8</v>
      </c>
      <c r="J51" s="146">
        <v>9</v>
      </c>
      <c r="K51" s="146">
        <v>10</v>
      </c>
      <c r="L51" s="146">
        <v>11</v>
      </c>
      <c r="M51" s="146">
        <v>12</v>
      </c>
      <c r="N51" s="146">
        <v>13</v>
      </c>
      <c r="O51" s="146">
        <v>14</v>
      </c>
      <c r="P51" s="146">
        <v>15</v>
      </c>
      <c r="Q51" s="146">
        <v>16</v>
      </c>
      <c r="R51" s="146">
        <v>17</v>
      </c>
      <c r="S51" s="146">
        <v>18</v>
      </c>
      <c r="T51" s="146">
        <v>19</v>
      </c>
      <c r="U51" s="146">
        <v>20</v>
      </c>
      <c r="V51" s="146">
        <v>21</v>
      </c>
      <c r="W51" s="146">
        <v>22</v>
      </c>
      <c r="X51" s="146">
        <v>23</v>
      </c>
      <c r="Y51" s="146">
        <v>24</v>
      </c>
      <c r="Z51" s="146">
        <v>25</v>
      </c>
      <c r="AA51" s="146">
        <v>26</v>
      </c>
      <c r="AB51" s="146">
        <v>27</v>
      </c>
      <c r="AC51" s="146">
        <v>28</v>
      </c>
      <c r="AD51" s="146">
        <v>29</v>
      </c>
      <c r="AE51" s="146">
        <v>30</v>
      </c>
      <c r="AF51" s="146">
        <v>31</v>
      </c>
      <c r="AG51" s="146">
        <v>32</v>
      </c>
      <c r="AH51" s="146">
        <v>33</v>
      </c>
      <c r="AI51" s="146">
        <v>34</v>
      </c>
      <c r="AJ51" s="146">
        <v>35</v>
      </c>
      <c r="AK51" s="146">
        <v>36</v>
      </c>
      <c r="AL51" s="146">
        <v>37</v>
      </c>
      <c r="AM51" s="146">
        <v>38</v>
      </c>
      <c r="AN51" s="146">
        <v>39</v>
      </c>
      <c r="AO51" s="146">
        <v>40</v>
      </c>
      <c r="AP51" s="146">
        <v>41</v>
      </c>
      <c r="AQ51" s="146">
        <v>42</v>
      </c>
    </row>
    <row r="52" spans="1:43" x14ac:dyDescent="0.25">
      <c r="A52" s="146">
        <v>0</v>
      </c>
      <c r="B52" s="146">
        <v>1</v>
      </c>
      <c r="C52" s="146">
        <v>2</v>
      </c>
      <c r="D52" s="146">
        <v>3</v>
      </c>
      <c r="E52" s="146">
        <v>4</v>
      </c>
      <c r="F52" s="146">
        <v>5</v>
      </c>
      <c r="G52" s="146">
        <v>6</v>
      </c>
      <c r="H52" s="146">
        <v>7</v>
      </c>
      <c r="I52" s="146">
        <v>8</v>
      </c>
      <c r="J52" s="146">
        <v>9</v>
      </c>
      <c r="K52" s="146">
        <v>10</v>
      </c>
      <c r="L52" s="146">
        <v>11</v>
      </c>
      <c r="M52" s="146">
        <v>12</v>
      </c>
      <c r="N52" s="146">
        <v>13</v>
      </c>
      <c r="O52" s="146">
        <v>14</v>
      </c>
      <c r="P52" s="146">
        <v>15</v>
      </c>
      <c r="Q52" s="146">
        <v>16</v>
      </c>
      <c r="R52" s="146">
        <v>17</v>
      </c>
      <c r="S52" s="146">
        <v>18</v>
      </c>
      <c r="T52" s="146">
        <v>19</v>
      </c>
      <c r="U52" s="146">
        <v>20</v>
      </c>
      <c r="V52" s="146">
        <v>21</v>
      </c>
      <c r="W52" s="146">
        <v>22</v>
      </c>
      <c r="X52" s="146">
        <v>23</v>
      </c>
      <c r="Y52" s="146">
        <v>24</v>
      </c>
      <c r="Z52" s="146">
        <v>25</v>
      </c>
      <c r="AA52" s="146">
        <v>26</v>
      </c>
      <c r="AB52" s="146">
        <v>27</v>
      </c>
      <c r="AC52" s="146">
        <v>28</v>
      </c>
      <c r="AD52" s="146">
        <v>29</v>
      </c>
      <c r="AE52" s="146">
        <v>30</v>
      </c>
      <c r="AF52" s="146">
        <v>31</v>
      </c>
      <c r="AG52" s="146">
        <v>32</v>
      </c>
      <c r="AH52" s="146">
        <v>33</v>
      </c>
      <c r="AI52" s="146">
        <v>34</v>
      </c>
      <c r="AJ52" s="146">
        <v>35</v>
      </c>
      <c r="AK52" s="146">
        <v>36</v>
      </c>
      <c r="AL52" s="146">
        <v>37</v>
      </c>
      <c r="AM52" s="146">
        <v>38</v>
      </c>
      <c r="AN52" s="146">
        <v>39</v>
      </c>
      <c r="AO52" s="146">
        <v>40</v>
      </c>
      <c r="AP52" s="146">
        <v>41</v>
      </c>
      <c r="AQ52" s="146">
        <v>42</v>
      </c>
    </row>
    <row r="53" spans="1:43" x14ac:dyDescent="0.25">
      <c r="A53" s="146">
        <v>0</v>
      </c>
      <c r="B53" s="146">
        <v>1</v>
      </c>
      <c r="C53" s="146">
        <v>2</v>
      </c>
      <c r="D53" s="146">
        <v>3</v>
      </c>
      <c r="E53" s="146">
        <v>4</v>
      </c>
      <c r="F53" s="146">
        <v>5</v>
      </c>
      <c r="G53" s="146">
        <v>6</v>
      </c>
      <c r="H53" s="146">
        <v>7</v>
      </c>
      <c r="I53" s="146">
        <v>8</v>
      </c>
      <c r="J53" s="146">
        <v>9</v>
      </c>
      <c r="K53" s="146">
        <v>10</v>
      </c>
      <c r="L53" s="146">
        <v>11</v>
      </c>
      <c r="M53" s="146">
        <v>12</v>
      </c>
      <c r="N53" s="146">
        <v>13</v>
      </c>
      <c r="O53" s="146">
        <v>14</v>
      </c>
      <c r="P53" s="146">
        <v>15</v>
      </c>
      <c r="Q53" s="146">
        <v>16</v>
      </c>
      <c r="R53" s="146">
        <v>17</v>
      </c>
      <c r="S53" s="146">
        <v>18</v>
      </c>
      <c r="T53" s="146">
        <v>19</v>
      </c>
      <c r="U53" s="146">
        <v>20</v>
      </c>
      <c r="V53" s="146">
        <v>21</v>
      </c>
      <c r="W53" s="146">
        <v>22</v>
      </c>
      <c r="X53" s="146">
        <v>23</v>
      </c>
      <c r="Y53" s="146">
        <v>24</v>
      </c>
      <c r="Z53" s="146">
        <v>25</v>
      </c>
      <c r="AA53" s="146">
        <v>26</v>
      </c>
      <c r="AB53" s="146">
        <v>27</v>
      </c>
      <c r="AC53" s="146">
        <v>28</v>
      </c>
      <c r="AD53" s="146">
        <v>29</v>
      </c>
      <c r="AE53" s="146">
        <v>30</v>
      </c>
      <c r="AF53" s="146">
        <v>31</v>
      </c>
      <c r="AG53" s="146">
        <v>32</v>
      </c>
      <c r="AH53" s="146">
        <v>33</v>
      </c>
      <c r="AI53" s="146">
        <v>34</v>
      </c>
      <c r="AJ53" s="146">
        <v>35</v>
      </c>
      <c r="AK53" s="146">
        <v>36</v>
      </c>
      <c r="AL53" s="146">
        <v>37</v>
      </c>
      <c r="AM53" s="146">
        <v>38</v>
      </c>
      <c r="AN53" s="146">
        <v>39</v>
      </c>
      <c r="AO53" s="146">
        <v>40</v>
      </c>
      <c r="AP53" s="146">
        <v>41</v>
      </c>
      <c r="AQ53" s="146">
        <v>42</v>
      </c>
    </row>
    <row r="54" spans="1:43" x14ac:dyDescent="0.25">
      <c r="A54" s="146">
        <v>0</v>
      </c>
      <c r="B54" s="146">
        <v>1</v>
      </c>
      <c r="C54" s="146">
        <v>2</v>
      </c>
      <c r="D54" s="146">
        <v>3</v>
      </c>
      <c r="E54" s="146">
        <v>4</v>
      </c>
      <c r="F54" s="146">
        <v>5</v>
      </c>
      <c r="G54" s="146">
        <v>6</v>
      </c>
      <c r="H54" s="146">
        <v>7</v>
      </c>
      <c r="I54" s="146">
        <v>8</v>
      </c>
      <c r="J54" s="146">
        <v>9</v>
      </c>
      <c r="K54" s="146">
        <v>10</v>
      </c>
      <c r="L54" s="146">
        <v>11</v>
      </c>
      <c r="M54" s="146">
        <v>12</v>
      </c>
      <c r="N54" s="146">
        <v>13</v>
      </c>
      <c r="O54" s="146">
        <v>14</v>
      </c>
      <c r="P54" s="146">
        <v>15</v>
      </c>
      <c r="Q54" s="146">
        <v>16</v>
      </c>
      <c r="R54" s="146">
        <v>17</v>
      </c>
      <c r="S54" s="146">
        <v>18</v>
      </c>
      <c r="T54" s="146">
        <v>19</v>
      </c>
      <c r="U54" s="146">
        <v>20</v>
      </c>
      <c r="V54" s="146">
        <v>21</v>
      </c>
      <c r="W54" s="146">
        <v>22</v>
      </c>
      <c r="X54" s="146">
        <v>23</v>
      </c>
      <c r="Y54" s="146">
        <v>24</v>
      </c>
      <c r="Z54" s="146">
        <v>25</v>
      </c>
      <c r="AA54" s="146">
        <v>26</v>
      </c>
      <c r="AB54" s="146">
        <v>27</v>
      </c>
      <c r="AC54" s="146">
        <v>28</v>
      </c>
      <c r="AD54" s="146">
        <v>29</v>
      </c>
      <c r="AE54" s="146">
        <v>30</v>
      </c>
      <c r="AF54" s="146">
        <v>31</v>
      </c>
      <c r="AG54" s="146">
        <v>32</v>
      </c>
      <c r="AH54" s="146">
        <v>33</v>
      </c>
      <c r="AI54" s="146">
        <v>34</v>
      </c>
      <c r="AJ54" s="146">
        <v>35</v>
      </c>
      <c r="AK54" s="146">
        <v>36</v>
      </c>
      <c r="AL54" s="146">
        <v>37</v>
      </c>
      <c r="AM54" s="146">
        <v>38</v>
      </c>
      <c r="AN54" s="146">
        <v>39</v>
      </c>
      <c r="AO54" s="146">
        <v>40</v>
      </c>
      <c r="AP54" s="146">
        <v>41</v>
      </c>
      <c r="AQ54" s="146">
        <v>42</v>
      </c>
    </row>
    <row r="55" spans="1:43" x14ac:dyDescent="0.25">
      <c r="A55" s="146">
        <v>0</v>
      </c>
      <c r="B55" s="146">
        <v>1</v>
      </c>
      <c r="C55" s="146">
        <v>2</v>
      </c>
      <c r="D55" s="146">
        <v>3</v>
      </c>
      <c r="E55" s="146">
        <v>4</v>
      </c>
      <c r="F55" s="146">
        <v>5</v>
      </c>
      <c r="G55" s="146">
        <v>6</v>
      </c>
      <c r="H55" s="146">
        <v>7</v>
      </c>
      <c r="I55" s="146">
        <v>8</v>
      </c>
      <c r="J55" s="146">
        <v>9</v>
      </c>
      <c r="K55" s="146">
        <v>10</v>
      </c>
      <c r="L55" s="146">
        <v>11</v>
      </c>
      <c r="M55" s="146">
        <v>12</v>
      </c>
      <c r="N55" s="146">
        <v>13</v>
      </c>
      <c r="O55" s="146">
        <v>14</v>
      </c>
      <c r="P55" s="146">
        <v>15</v>
      </c>
      <c r="Q55" s="146">
        <v>16</v>
      </c>
      <c r="R55" s="146">
        <v>17</v>
      </c>
      <c r="S55" s="146">
        <v>18</v>
      </c>
      <c r="T55" s="146">
        <v>19</v>
      </c>
      <c r="U55" s="146">
        <v>20</v>
      </c>
      <c r="V55" s="146">
        <v>21</v>
      </c>
      <c r="W55" s="146">
        <v>22</v>
      </c>
      <c r="X55" s="146">
        <v>23</v>
      </c>
      <c r="Y55" s="146">
        <v>24</v>
      </c>
      <c r="Z55" s="146">
        <v>25</v>
      </c>
      <c r="AA55" s="146">
        <v>26</v>
      </c>
      <c r="AB55" s="146">
        <v>27</v>
      </c>
      <c r="AC55" s="146">
        <v>28</v>
      </c>
      <c r="AD55" s="146">
        <v>29</v>
      </c>
      <c r="AE55" s="146">
        <v>30</v>
      </c>
      <c r="AF55" s="146">
        <v>31</v>
      </c>
      <c r="AG55" s="146">
        <v>32</v>
      </c>
      <c r="AH55" s="146">
        <v>33</v>
      </c>
      <c r="AI55" s="146">
        <v>34</v>
      </c>
      <c r="AJ55" s="146">
        <v>35</v>
      </c>
      <c r="AK55" s="146">
        <v>36</v>
      </c>
      <c r="AL55" s="146">
        <v>37</v>
      </c>
      <c r="AM55" s="146">
        <v>38</v>
      </c>
      <c r="AN55" s="146">
        <v>39</v>
      </c>
      <c r="AO55" s="146">
        <v>40</v>
      </c>
      <c r="AP55" s="146">
        <v>41</v>
      </c>
      <c r="AQ55" s="146">
        <v>42</v>
      </c>
    </row>
    <row r="56" spans="1:43" x14ac:dyDescent="0.25">
      <c r="A56" s="146">
        <v>0</v>
      </c>
      <c r="B56" s="146">
        <v>1</v>
      </c>
      <c r="C56" s="146">
        <v>2</v>
      </c>
      <c r="D56" s="146">
        <v>3</v>
      </c>
      <c r="E56" s="146">
        <v>4</v>
      </c>
      <c r="F56" s="146">
        <v>5</v>
      </c>
      <c r="G56" s="146">
        <v>6</v>
      </c>
      <c r="H56" s="146">
        <v>7</v>
      </c>
      <c r="I56" s="146">
        <v>8</v>
      </c>
      <c r="J56" s="146">
        <v>9</v>
      </c>
      <c r="K56" s="146">
        <v>10</v>
      </c>
      <c r="L56" s="146">
        <v>11</v>
      </c>
      <c r="M56" s="146">
        <v>12</v>
      </c>
      <c r="N56" s="146">
        <v>13</v>
      </c>
      <c r="O56" s="146">
        <v>14</v>
      </c>
      <c r="P56" s="146">
        <v>15</v>
      </c>
      <c r="Q56" s="146">
        <v>16</v>
      </c>
      <c r="R56" s="146">
        <v>17</v>
      </c>
      <c r="S56" s="146">
        <v>18</v>
      </c>
      <c r="T56" s="146">
        <v>19</v>
      </c>
      <c r="U56" s="146">
        <v>20</v>
      </c>
      <c r="V56" s="146">
        <v>21</v>
      </c>
      <c r="W56" s="146">
        <v>22</v>
      </c>
      <c r="X56" s="146">
        <v>23</v>
      </c>
      <c r="Y56" s="146">
        <v>24</v>
      </c>
      <c r="Z56" s="146">
        <v>25</v>
      </c>
      <c r="AA56" s="146">
        <v>26</v>
      </c>
      <c r="AB56" s="146">
        <v>27</v>
      </c>
      <c r="AC56" s="146">
        <v>28</v>
      </c>
      <c r="AD56" s="146">
        <v>29</v>
      </c>
      <c r="AE56" s="146">
        <v>30</v>
      </c>
      <c r="AF56" s="146">
        <v>31</v>
      </c>
      <c r="AG56" s="146">
        <v>32</v>
      </c>
      <c r="AH56" s="146">
        <v>33</v>
      </c>
      <c r="AI56" s="146">
        <v>34</v>
      </c>
      <c r="AJ56" s="146">
        <v>35</v>
      </c>
      <c r="AK56" s="146">
        <v>36</v>
      </c>
      <c r="AL56" s="146">
        <v>37</v>
      </c>
      <c r="AM56" s="146">
        <v>38</v>
      </c>
      <c r="AN56" s="146">
        <v>39</v>
      </c>
      <c r="AO56" s="146">
        <v>40</v>
      </c>
      <c r="AP56" s="146">
        <v>41</v>
      </c>
      <c r="AQ56" s="146">
        <v>42</v>
      </c>
    </row>
    <row r="57" spans="1:43" x14ac:dyDescent="0.25">
      <c r="A57" s="146">
        <v>0</v>
      </c>
      <c r="B57" s="146">
        <v>1</v>
      </c>
      <c r="C57" s="146">
        <v>2</v>
      </c>
      <c r="D57" s="146">
        <v>3</v>
      </c>
      <c r="E57" s="146">
        <v>4</v>
      </c>
      <c r="F57" s="146">
        <v>5</v>
      </c>
      <c r="G57" s="146">
        <v>6</v>
      </c>
      <c r="H57" s="146">
        <v>7</v>
      </c>
      <c r="I57" s="146">
        <v>8</v>
      </c>
      <c r="J57" s="146">
        <v>9</v>
      </c>
      <c r="K57" s="146">
        <v>10</v>
      </c>
      <c r="L57" s="146">
        <v>11</v>
      </c>
      <c r="M57" s="146">
        <v>12</v>
      </c>
      <c r="N57" s="146">
        <v>13</v>
      </c>
      <c r="O57" s="146">
        <v>14</v>
      </c>
      <c r="P57" s="146">
        <v>15</v>
      </c>
      <c r="Q57" s="146">
        <v>16</v>
      </c>
      <c r="R57" s="146">
        <v>17</v>
      </c>
      <c r="S57" s="146">
        <v>18</v>
      </c>
      <c r="T57" s="146">
        <v>19</v>
      </c>
      <c r="U57" s="146">
        <v>20</v>
      </c>
      <c r="V57" s="146">
        <v>21</v>
      </c>
      <c r="W57" s="146">
        <v>22</v>
      </c>
      <c r="X57" s="146">
        <v>23</v>
      </c>
      <c r="Y57" s="146">
        <v>24</v>
      </c>
      <c r="Z57" s="146">
        <v>25</v>
      </c>
      <c r="AA57" s="146">
        <v>26</v>
      </c>
      <c r="AB57" s="146">
        <v>27</v>
      </c>
      <c r="AC57" s="146">
        <v>28</v>
      </c>
      <c r="AD57" s="146">
        <v>29</v>
      </c>
      <c r="AE57" s="146">
        <v>30</v>
      </c>
      <c r="AF57" s="146">
        <v>31</v>
      </c>
      <c r="AG57" s="146">
        <v>32</v>
      </c>
      <c r="AH57" s="146">
        <v>33</v>
      </c>
      <c r="AI57" s="146">
        <v>34</v>
      </c>
      <c r="AJ57" s="146">
        <v>35</v>
      </c>
      <c r="AK57" s="146">
        <v>36</v>
      </c>
      <c r="AL57" s="146">
        <v>37</v>
      </c>
      <c r="AM57" s="146">
        <v>38</v>
      </c>
      <c r="AN57" s="146">
        <v>39</v>
      </c>
      <c r="AO57" s="146">
        <v>40</v>
      </c>
      <c r="AP57" s="146">
        <v>41</v>
      </c>
      <c r="AQ57" s="146">
        <v>42</v>
      </c>
    </row>
    <row r="58" spans="1:43" x14ac:dyDescent="0.25">
      <c r="A58" s="146">
        <v>0</v>
      </c>
      <c r="B58" s="146">
        <v>1</v>
      </c>
      <c r="C58" s="146">
        <v>2</v>
      </c>
      <c r="D58" s="146">
        <v>3</v>
      </c>
      <c r="E58" s="146">
        <v>4</v>
      </c>
      <c r="F58" s="146">
        <v>5</v>
      </c>
      <c r="G58" s="146">
        <v>6</v>
      </c>
      <c r="H58" s="146">
        <v>7</v>
      </c>
      <c r="I58" s="146">
        <v>8</v>
      </c>
      <c r="J58" s="146">
        <v>9</v>
      </c>
      <c r="K58" s="146">
        <v>10</v>
      </c>
      <c r="L58" s="146">
        <v>11</v>
      </c>
      <c r="M58" s="146">
        <v>12</v>
      </c>
      <c r="N58" s="146">
        <v>13</v>
      </c>
      <c r="O58" s="146">
        <v>14</v>
      </c>
      <c r="P58" s="146">
        <v>15</v>
      </c>
      <c r="Q58" s="146">
        <v>16</v>
      </c>
      <c r="R58" s="146">
        <v>17</v>
      </c>
      <c r="S58" s="146">
        <v>18</v>
      </c>
      <c r="T58" s="146">
        <v>19</v>
      </c>
      <c r="U58" s="146">
        <v>20</v>
      </c>
      <c r="V58" s="146">
        <v>21</v>
      </c>
      <c r="W58" s="146">
        <v>22</v>
      </c>
      <c r="X58" s="146">
        <v>23</v>
      </c>
      <c r="Y58" s="146">
        <v>24</v>
      </c>
      <c r="Z58" s="146">
        <v>25</v>
      </c>
      <c r="AA58" s="146">
        <v>26</v>
      </c>
      <c r="AB58" s="146">
        <v>27</v>
      </c>
      <c r="AC58" s="146">
        <v>28</v>
      </c>
      <c r="AD58" s="146">
        <v>29</v>
      </c>
      <c r="AE58" s="146">
        <v>30</v>
      </c>
      <c r="AF58" s="146">
        <v>31</v>
      </c>
      <c r="AG58" s="146">
        <v>32</v>
      </c>
      <c r="AH58" s="146">
        <v>33</v>
      </c>
      <c r="AI58" s="146">
        <v>34</v>
      </c>
      <c r="AJ58" s="146">
        <v>35</v>
      </c>
      <c r="AK58" s="146">
        <v>36</v>
      </c>
      <c r="AL58" s="146">
        <v>37</v>
      </c>
      <c r="AM58" s="146">
        <v>38</v>
      </c>
      <c r="AN58" s="146">
        <v>39</v>
      </c>
      <c r="AO58" s="146">
        <v>40</v>
      </c>
      <c r="AP58" s="146">
        <v>41</v>
      </c>
      <c r="AQ58" s="146">
        <v>42</v>
      </c>
    </row>
    <row r="59" spans="1:43" x14ac:dyDescent="0.25">
      <c r="A59" s="146">
        <v>0</v>
      </c>
      <c r="B59" s="146">
        <v>1</v>
      </c>
      <c r="C59" s="146">
        <v>2</v>
      </c>
      <c r="D59" s="146">
        <v>3</v>
      </c>
      <c r="E59" s="146">
        <v>4</v>
      </c>
      <c r="F59" s="146">
        <v>5</v>
      </c>
      <c r="G59" s="146">
        <v>6</v>
      </c>
      <c r="H59" s="146">
        <v>7</v>
      </c>
      <c r="I59" s="146">
        <v>8</v>
      </c>
      <c r="J59" s="146">
        <v>9</v>
      </c>
      <c r="K59" s="146">
        <v>10</v>
      </c>
      <c r="L59" s="146">
        <v>11</v>
      </c>
      <c r="M59" s="146">
        <v>12</v>
      </c>
      <c r="N59" s="146">
        <v>13</v>
      </c>
      <c r="O59" s="146">
        <v>14</v>
      </c>
      <c r="P59" s="146">
        <v>15</v>
      </c>
      <c r="Q59" s="146">
        <v>16</v>
      </c>
      <c r="R59" s="146">
        <v>17</v>
      </c>
      <c r="S59" s="146">
        <v>18</v>
      </c>
      <c r="T59" s="146">
        <v>19</v>
      </c>
      <c r="U59" s="146">
        <v>20</v>
      </c>
      <c r="V59" s="146">
        <v>21</v>
      </c>
      <c r="W59" s="146">
        <v>22</v>
      </c>
      <c r="X59" s="146">
        <v>23</v>
      </c>
      <c r="Y59" s="146">
        <v>24</v>
      </c>
      <c r="Z59" s="146">
        <v>25</v>
      </c>
      <c r="AA59" s="146">
        <v>26</v>
      </c>
      <c r="AB59" s="146">
        <v>27</v>
      </c>
      <c r="AC59" s="146">
        <v>28</v>
      </c>
      <c r="AD59" s="146">
        <v>29</v>
      </c>
      <c r="AE59" s="146">
        <v>30</v>
      </c>
      <c r="AF59" s="146">
        <v>31</v>
      </c>
      <c r="AG59" s="146">
        <v>32</v>
      </c>
      <c r="AH59" s="146">
        <v>33</v>
      </c>
      <c r="AI59" s="146">
        <v>34</v>
      </c>
      <c r="AJ59" s="146">
        <v>35</v>
      </c>
      <c r="AK59" s="146">
        <v>36</v>
      </c>
      <c r="AL59" s="146">
        <v>37</v>
      </c>
      <c r="AM59" s="146">
        <v>38</v>
      </c>
      <c r="AN59" s="146">
        <v>39</v>
      </c>
      <c r="AO59" s="146">
        <v>40</v>
      </c>
      <c r="AP59" s="146">
        <v>41</v>
      </c>
      <c r="AQ59" s="146">
        <v>42</v>
      </c>
    </row>
    <row r="60" spans="1:43" x14ac:dyDescent="0.25">
      <c r="A60" s="146">
        <v>0</v>
      </c>
      <c r="B60" s="146">
        <v>1</v>
      </c>
      <c r="C60" s="146">
        <v>2</v>
      </c>
      <c r="D60" s="146">
        <v>3</v>
      </c>
      <c r="E60" s="146">
        <v>4</v>
      </c>
      <c r="F60" s="146">
        <v>5</v>
      </c>
      <c r="G60" s="146">
        <v>6</v>
      </c>
      <c r="H60" s="146">
        <v>7</v>
      </c>
      <c r="I60" s="146">
        <v>8</v>
      </c>
      <c r="J60" s="146">
        <v>9</v>
      </c>
      <c r="K60" s="146">
        <v>10</v>
      </c>
      <c r="L60" s="146">
        <v>11</v>
      </c>
      <c r="M60" s="146">
        <v>12</v>
      </c>
      <c r="N60" s="146">
        <v>13</v>
      </c>
      <c r="O60" s="146">
        <v>14</v>
      </c>
      <c r="P60" s="146">
        <v>15</v>
      </c>
      <c r="Q60" s="146">
        <v>16</v>
      </c>
      <c r="R60" s="146">
        <v>17</v>
      </c>
      <c r="S60" s="146">
        <v>18</v>
      </c>
      <c r="T60" s="146">
        <v>19</v>
      </c>
      <c r="U60" s="146">
        <v>20</v>
      </c>
      <c r="V60" s="146">
        <v>21</v>
      </c>
      <c r="W60" s="146">
        <v>22</v>
      </c>
      <c r="X60" s="146">
        <v>23</v>
      </c>
      <c r="Y60" s="146">
        <v>24</v>
      </c>
      <c r="Z60" s="146">
        <v>25</v>
      </c>
      <c r="AA60" s="146">
        <v>26</v>
      </c>
      <c r="AB60" s="146">
        <v>27</v>
      </c>
      <c r="AC60" s="146">
        <v>28</v>
      </c>
      <c r="AD60" s="146">
        <v>29</v>
      </c>
      <c r="AE60" s="146">
        <v>30</v>
      </c>
      <c r="AF60" s="146">
        <v>31</v>
      </c>
      <c r="AG60" s="146">
        <v>32</v>
      </c>
      <c r="AH60" s="146">
        <v>33</v>
      </c>
      <c r="AI60" s="146">
        <v>34</v>
      </c>
      <c r="AJ60" s="146">
        <v>35</v>
      </c>
      <c r="AK60" s="146">
        <v>36</v>
      </c>
      <c r="AL60" s="146">
        <v>37</v>
      </c>
      <c r="AM60" s="146">
        <v>38</v>
      </c>
      <c r="AN60" s="146">
        <v>39</v>
      </c>
      <c r="AO60" s="146">
        <v>40</v>
      </c>
      <c r="AP60" s="146">
        <v>41</v>
      </c>
      <c r="AQ60" s="146">
        <v>42</v>
      </c>
    </row>
    <row r="61" spans="1:43" x14ac:dyDescent="0.25">
      <c r="A61" s="146">
        <v>0</v>
      </c>
      <c r="B61" s="146">
        <v>1</v>
      </c>
      <c r="C61" s="146">
        <v>2</v>
      </c>
      <c r="D61" s="146">
        <v>3</v>
      </c>
      <c r="E61" s="146">
        <v>4</v>
      </c>
      <c r="F61" s="146">
        <v>5</v>
      </c>
      <c r="G61" s="146">
        <v>6</v>
      </c>
      <c r="H61" s="146">
        <v>7</v>
      </c>
      <c r="I61" s="146">
        <v>8</v>
      </c>
      <c r="J61" s="146">
        <v>9</v>
      </c>
      <c r="K61" s="146">
        <v>10</v>
      </c>
      <c r="L61" s="146">
        <v>11</v>
      </c>
      <c r="M61" s="146">
        <v>12</v>
      </c>
      <c r="N61" s="146">
        <v>13</v>
      </c>
      <c r="O61" s="146">
        <v>14</v>
      </c>
      <c r="P61" s="146">
        <v>15</v>
      </c>
      <c r="Q61" s="146">
        <v>16</v>
      </c>
      <c r="R61" s="146">
        <v>17</v>
      </c>
      <c r="S61" s="146">
        <v>18</v>
      </c>
      <c r="T61" s="146">
        <v>19</v>
      </c>
      <c r="U61" s="146">
        <v>20</v>
      </c>
      <c r="V61" s="146">
        <v>21</v>
      </c>
      <c r="W61" s="146">
        <v>22</v>
      </c>
      <c r="X61" s="146">
        <v>23</v>
      </c>
      <c r="Y61" s="146">
        <v>24</v>
      </c>
      <c r="Z61" s="146">
        <v>25</v>
      </c>
      <c r="AA61" s="146">
        <v>26</v>
      </c>
      <c r="AB61" s="146">
        <v>27</v>
      </c>
      <c r="AC61" s="146">
        <v>28</v>
      </c>
      <c r="AD61" s="146">
        <v>29</v>
      </c>
      <c r="AE61" s="146">
        <v>30</v>
      </c>
      <c r="AF61" s="146">
        <v>31</v>
      </c>
      <c r="AG61" s="146">
        <v>32</v>
      </c>
      <c r="AH61" s="146">
        <v>33</v>
      </c>
      <c r="AI61" s="146">
        <v>34</v>
      </c>
      <c r="AJ61" s="146">
        <v>35</v>
      </c>
      <c r="AK61" s="146">
        <v>36</v>
      </c>
      <c r="AL61" s="146">
        <v>37</v>
      </c>
      <c r="AM61" s="146">
        <v>38</v>
      </c>
      <c r="AN61" s="146">
        <v>39</v>
      </c>
      <c r="AO61" s="146">
        <v>40</v>
      </c>
      <c r="AP61" s="146">
        <v>41</v>
      </c>
      <c r="AQ61" s="146">
        <v>42</v>
      </c>
    </row>
    <row r="62" spans="1:43" x14ac:dyDescent="0.25">
      <c r="A62" s="146">
        <v>0</v>
      </c>
      <c r="B62" s="146">
        <v>1</v>
      </c>
      <c r="C62" s="146">
        <v>2</v>
      </c>
      <c r="D62" s="146">
        <v>3</v>
      </c>
      <c r="E62" s="146">
        <v>4</v>
      </c>
      <c r="F62" s="146">
        <v>5</v>
      </c>
      <c r="G62" s="146">
        <v>6</v>
      </c>
      <c r="H62" s="146">
        <v>7</v>
      </c>
      <c r="I62" s="146">
        <v>8</v>
      </c>
      <c r="J62" s="146">
        <v>9</v>
      </c>
      <c r="K62" s="146">
        <v>10</v>
      </c>
      <c r="L62" s="146">
        <v>11</v>
      </c>
      <c r="M62" s="146">
        <v>12</v>
      </c>
      <c r="N62" s="146">
        <v>13</v>
      </c>
      <c r="O62" s="146">
        <v>14</v>
      </c>
      <c r="P62" s="146">
        <v>15</v>
      </c>
      <c r="Q62" s="146">
        <v>16</v>
      </c>
      <c r="R62" s="146">
        <v>17</v>
      </c>
      <c r="S62" s="146">
        <v>18</v>
      </c>
      <c r="T62" s="146">
        <v>19</v>
      </c>
      <c r="U62" s="146">
        <v>20</v>
      </c>
      <c r="V62" s="146">
        <v>21</v>
      </c>
      <c r="W62" s="146">
        <v>22</v>
      </c>
      <c r="X62" s="146">
        <v>23</v>
      </c>
      <c r="Y62" s="146">
        <v>24</v>
      </c>
      <c r="Z62" s="146">
        <v>25</v>
      </c>
      <c r="AA62" s="146">
        <v>26</v>
      </c>
      <c r="AB62" s="146">
        <v>27</v>
      </c>
      <c r="AC62" s="146">
        <v>28</v>
      </c>
      <c r="AD62" s="146">
        <v>29</v>
      </c>
      <c r="AE62" s="146">
        <v>30</v>
      </c>
      <c r="AF62" s="146">
        <v>31</v>
      </c>
      <c r="AG62" s="146">
        <v>32</v>
      </c>
      <c r="AH62" s="146">
        <v>33</v>
      </c>
      <c r="AI62" s="146">
        <v>34</v>
      </c>
      <c r="AJ62" s="146">
        <v>35</v>
      </c>
      <c r="AK62" s="146">
        <v>36</v>
      </c>
      <c r="AL62" s="146">
        <v>37</v>
      </c>
      <c r="AM62" s="146">
        <v>38</v>
      </c>
      <c r="AN62" s="146">
        <v>39</v>
      </c>
      <c r="AO62" s="146">
        <v>40</v>
      </c>
      <c r="AP62" s="146">
        <v>41</v>
      </c>
      <c r="AQ62" s="146">
        <v>42</v>
      </c>
    </row>
    <row r="63" spans="1:43" x14ac:dyDescent="0.25">
      <c r="A63" s="146">
        <v>0</v>
      </c>
      <c r="B63" s="146">
        <v>1</v>
      </c>
      <c r="C63" s="146">
        <v>2</v>
      </c>
      <c r="D63" s="146">
        <v>3</v>
      </c>
      <c r="E63" s="146">
        <v>4</v>
      </c>
      <c r="F63" s="146">
        <v>5</v>
      </c>
      <c r="G63" s="146">
        <v>6</v>
      </c>
      <c r="H63" s="146">
        <v>7</v>
      </c>
      <c r="I63" s="146">
        <v>8</v>
      </c>
      <c r="J63" s="146">
        <v>9</v>
      </c>
      <c r="K63" s="146">
        <v>10</v>
      </c>
      <c r="L63" s="146">
        <v>11</v>
      </c>
      <c r="M63" s="146">
        <v>12</v>
      </c>
      <c r="N63" s="146">
        <v>13</v>
      </c>
      <c r="O63" s="146">
        <v>14</v>
      </c>
      <c r="P63" s="146">
        <v>15</v>
      </c>
      <c r="Q63" s="146">
        <v>16</v>
      </c>
      <c r="R63" s="146">
        <v>17</v>
      </c>
      <c r="S63" s="146">
        <v>18</v>
      </c>
      <c r="T63" s="146">
        <v>19</v>
      </c>
      <c r="U63" s="146">
        <v>20</v>
      </c>
      <c r="V63" s="146">
        <v>21</v>
      </c>
      <c r="W63" s="146">
        <v>22</v>
      </c>
      <c r="X63" s="146">
        <v>23</v>
      </c>
      <c r="Y63" s="146">
        <v>24</v>
      </c>
      <c r="Z63" s="146">
        <v>25</v>
      </c>
      <c r="AA63" s="146">
        <v>26</v>
      </c>
      <c r="AB63" s="146">
        <v>27</v>
      </c>
      <c r="AC63" s="146">
        <v>28</v>
      </c>
      <c r="AD63" s="146">
        <v>29</v>
      </c>
      <c r="AE63" s="146">
        <v>30</v>
      </c>
      <c r="AF63" s="146">
        <v>31</v>
      </c>
      <c r="AG63" s="146">
        <v>32</v>
      </c>
      <c r="AH63" s="146">
        <v>33</v>
      </c>
      <c r="AI63" s="146">
        <v>34</v>
      </c>
      <c r="AJ63" s="146">
        <v>35</v>
      </c>
      <c r="AK63" s="146">
        <v>36</v>
      </c>
      <c r="AL63" s="146">
        <v>37</v>
      </c>
      <c r="AM63" s="146">
        <v>38</v>
      </c>
      <c r="AN63" s="146">
        <v>39</v>
      </c>
      <c r="AO63" s="146">
        <v>40</v>
      </c>
      <c r="AP63" s="146">
        <v>41</v>
      </c>
      <c r="AQ63" s="146">
        <v>42</v>
      </c>
    </row>
    <row r="64" spans="1:43" x14ac:dyDescent="0.25">
      <c r="A64" s="146">
        <v>0</v>
      </c>
      <c r="B64" s="146">
        <v>1</v>
      </c>
      <c r="C64" s="146">
        <v>2</v>
      </c>
      <c r="D64" s="146">
        <v>3</v>
      </c>
      <c r="E64" s="146">
        <v>4</v>
      </c>
      <c r="F64" s="146">
        <v>5</v>
      </c>
      <c r="G64" s="146">
        <v>6</v>
      </c>
      <c r="H64" s="146">
        <v>7</v>
      </c>
      <c r="I64" s="146">
        <v>8</v>
      </c>
      <c r="J64" s="146">
        <v>9</v>
      </c>
      <c r="K64" s="146">
        <v>10</v>
      </c>
      <c r="L64" s="146">
        <v>11</v>
      </c>
      <c r="M64" s="146">
        <v>12</v>
      </c>
      <c r="N64" s="146">
        <v>13</v>
      </c>
      <c r="O64" s="146">
        <v>14</v>
      </c>
      <c r="P64" s="146">
        <v>15</v>
      </c>
      <c r="Q64" s="146">
        <v>16</v>
      </c>
      <c r="R64" s="146">
        <v>17</v>
      </c>
      <c r="S64" s="146">
        <v>18</v>
      </c>
      <c r="T64" s="146">
        <v>19</v>
      </c>
      <c r="U64" s="146">
        <v>20</v>
      </c>
      <c r="V64" s="146">
        <v>21</v>
      </c>
      <c r="W64" s="146">
        <v>22</v>
      </c>
      <c r="X64" s="146">
        <v>23</v>
      </c>
      <c r="Y64" s="146">
        <v>24</v>
      </c>
      <c r="Z64" s="146">
        <v>25</v>
      </c>
      <c r="AA64" s="146">
        <v>26</v>
      </c>
      <c r="AB64" s="146">
        <v>27</v>
      </c>
      <c r="AC64" s="146">
        <v>28</v>
      </c>
      <c r="AD64" s="146">
        <v>29</v>
      </c>
      <c r="AE64" s="146">
        <v>30</v>
      </c>
      <c r="AF64" s="146">
        <v>31</v>
      </c>
      <c r="AG64" s="146">
        <v>32</v>
      </c>
      <c r="AH64" s="146">
        <v>33</v>
      </c>
      <c r="AI64" s="146">
        <v>34</v>
      </c>
      <c r="AJ64" s="146">
        <v>35</v>
      </c>
      <c r="AK64" s="146">
        <v>36</v>
      </c>
      <c r="AL64" s="146">
        <v>37</v>
      </c>
      <c r="AM64" s="146">
        <v>38</v>
      </c>
      <c r="AN64" s="146">
        <v>39</v>
      </c>
      <c r="AO64" s="146">
        <v>40</v>
      </c>
      <c r="AP64" s="146">
        <v>41</v>
      </c>
      <c r="AQ64" s="146">
        <v>42</v>
      </c>
    </row>
    <row r="65" spans="1:43" x14ac:dyDescent="0.25">
      <c r="A65" s="146">
        <v>0</v>
      </c>
      <c r="B65" s="146">
        <v>1</v>
      </c>
      <c r="C65" s="146">
        <v>2</v>
      </c>
      <c r="D65" s="146">
        <v>3</v>
      </c>
      <c r="E65" s="146">
        <v>4</v>
      </c>
      <c r="F65" s="146">
        <v>5</v>
      </c>
      <c r="G65" s="146">
        <v>6</v>
      </c>
      <c r="H65" s="146">
        <v>7</v>
      </c>
      <c r="I65" s="146">
        <v>8</v>
      </c>
      <c r="J65" s="146">
        <v>9</v>
      </c>
      <c r="K65" s="146">
        <v>10</v>
      </c>
      <c r="L65" s="146">
        <v>11</v>
      </c>
      <c r="M65" s="146">
        <v>12</v>
      </c>
      <c r="N65" s="146">
        <v>13</v>
      </c>
      <c r="O65" s="146">
        <v>14</v>
      </c>
      <c r="P65" s="146">
        <v>15</v>
      </c>
      <c r="Q65" s="146">
        <v>16</v>
      </c>
      <c r="R65" s="146">
        <v>17</v>
      </c>
      <c r="S65" s="146">
        <v>18</v>
      </c>
      <c r="T65" s="146">
        <v>19</v>
      </c>
      <c r="U65" s="146">
        <v>20</v>
      </c>
      <c r="V65" s="146">
        <v>21</v>
      </c>
      <c r="W65" s="146">
        <v>22</v>
      </c>
      <c r="X65" s="146">
        <v>23</v>
      </c>
      <c r="Y65" s="146">
        <v>24</v>
      </c>
      <c r="Z65" s="146">
        <v>25</v>
      </c>
      <c r="AA65" s="146">
        <v>26</v>
      </c>
      <c r="AB65" s="146">
        <v>27</v>
      </c>
      <c r="AC65" s="146">
        <v>28</v>
      </c>
      <c r="AD65" s="146">
        <v>29</v>
      </c>
      <c r="AE65" s="146">
        <v>30</v>
      </c>
      <c r="AF65" s="146">
        <v>31</v>
      </c>
      <c r="AG65" s="146">
        <v>32</v>
      </c>
      <c r="AH65" s="146">
        <v>33</v>
      </c>
      <c r="AI65" s="146">
        <v>34</v>
      </c>
      <c r="AJ65" s="146">
        <v>35</v>
      </c>
      <c r="AK65" s="146">
        <v>36</v>
      </c>
      <c r="AL65" s="146">
        <v>37</v>
      </c>
      <c r="AM65" s="146">
        <v>38</v>
      </c>
      <c r="AN65" s="146">
        <v>39</v>
      </c>
      <c r="AO65" s="146">
        <v>40</v>
      </c>
      <c r="AP65" s="146">
        <v>41</v>
      </c>
      <c r="AQ65" s="146">
        <v>42</v>
      </c>
    </row>
    <row r="66" spans="1:43" x14ac:dyDescent="0.25">
      <c r="A66" s="146">
        <v>0</v>
      </c>
      <c r="B66" s="146">
        <v>1</v>
      </c>
      <c r="C66" s="146">
        <v>2</v>
      </c>
      <c r="D66" s="146">
        <v>3</v>
      </c>
      <c r="E66" s="146">
        <v>4</v>
      </c>
      <c r="F66" s="146">
        <v>5</v>
      </c>
      <c r="G66" s="146">
        <v>6</v>
      </c>
      <c r="H66" s="146">
        <v>7</v>
      </c>
      <c r="I66" s="146">
        <v>8</v>
      </c>
      <c r="J66" s="146">
        <v>9</v>
      </c>
      <c r="K66" s="146">
        <v>10</v>
      </c>
      <c r="L66" s="146">
        <v>11</v>
      </c>
      <c r="M66" s="146">
        <v>12</v>
      </c>
      <c r="N66" s="146">
        <v>13</v>
      </c>
      <c r="O66" s="146">
        <v>14</v>
      </c>
      <c r="P66" s="146">
        <v>15</v>
      </c>
      <c r="Q66" s="146">
        <v>16</v>
      </c>
      <c r="R66" s="146">
        <v>17</v>
      </c>
      <c r="S66" s="146">
        <v>18</v>
      </c>
      <c r="T66" s="146">
        <v>19</v>
      </c>
      <c r="U66" s="146">
        <v>20</v>
      </c>
      <c r="V66" s="146">
        <v>21</v>
      </c>
      <c r="W66" s="146">
        <v>22</v>
      </c>
      <c r="X66" s="146">
        <v>23</v>
      </c>
      <c r="Y66" s="146">
        <v>24</v>
      </c>
      <c r="Z66" s="146">
        <v>25</v>
      </c>
      <c r="AA66" s="146">
        <v>26</v>
      </c>
      <c r="AB66" s="146">
        <v>27</v>
      </c>
      <c r="AC66" s="146">
        <v>28</v>
      </c>
      <c r="AD66" s="146">
        <v>29</v>
      </c>
      <c r="AE66" s="146">
        <v>30</v>
      </c>
      <c r="AF66" s="146">
        <v>31</v>
      </c>
      <c r="AG66" s="146">
        <v>32</v>
      </c>
      <c r="AH66" s="146">
        <v>33</v>
      </c>
      <c r="AI66" s="146">
        <v>34</v>
      </c>
      <c r="AJ66" s="146">
        <v>35</v>
      </c>
      <c r="AK66" s="146">
        <v>36</v>
      </c>
      <c r="AL66" s="146">
        <v>37</v>
      </c>
      <c r="AM66" s="146">
        <v>38</v>
      </c>
      <c r="AN66" s="146">
        <v>39</v>
      </c>
      <c r="AO66" s="146">
        <v>40</v>
      </c>
      <c r="AP66" s="146">
        <v>41</v>
      </c>
      <c r="AQ66" s="146">
        <v>42</v>
      </c>
    </row>
    <row r="67" spans="1:43" x14ac:dyDescent="0.25">
      <c r="A67" s="146">
        <v>0</v>
      </c>
      <c r="B67" s="146">
        <v>1</v>
      </c>
      <c r="C67" s="146">
        <v>2</v>
      </c>
      <c r="D67" s="146">
        <v>3</v>
      </c>
      <c r="E67" s="146">
        <v>4</v>
      </c>
      <c r="F67" s="146">
        <v>5</v>
      </c>
      <c r="G67" s="146">
        <v>6</v>
      </c>
      <c r="H67" s="146">
        <v>7</v>
      </c>
      <c r="I67" s="146">
        <v>8</v>
      </c>
      <c r="J67" s="146">
        <v>9</v>
      </c>
      <c r="K67" s="146">
        <v>10</v>
      </c>
      <c r="L67" s="146">
        <v>11</v>
      </c>
      <c r="M67" s="146">
        <v>12</v>
      </c>
      <c r="N67" s="146">
        <v>13</v>
      </c>
      <c r="O67" s="146">
        <v>14</v>
      </c>
      <c r="P67" s="146">
        <v>15</v>
      </c>
      <c r="Q67" s="146">
        <v>16</v>
      </c>
      <c r="R67" s="146">
        <v>17</v>
      </c>
      <c r="S67" s="146">
        <v>18</v>
      </c>
      <c r="T67" s="146">
        <v>19</v>
      </c>
      <c r="U67" s="146">
        <v>20</v>
      </c>
      <c r="V67" s="146">
        <v>21</v>
      </c>
      <c r="W67" s="146">
        <v>22</v>
      </c>
      <c r="X67" s="146">
        <v>23</v>
      </c>
      <c r="Y67" s="146">
        <v>24</v>
      </c>
      <c r="Z67" s="146">
        <v>25</v>
      </c>
      <c r="AA67" s="146">
        <v>26</v>
      </c>
      <c r="AB67" s="146">
        <v>27</v>
      </c>
      <c r="AC67" s="146">
        <v>28</v>
      </c>
      <c r="AD67" s="146">
        <v>29</v>
      </c>
      <c r="AE67" s="146">
        <v>30</v>
      </c>
      <c r="AF67" s="146">
        <v>31</v>
      </c>
      <c r="AG67" s="146">
        <v>32</v>
      </c>
      <c r="AH67" s="146">
        <v>33</v>
      </c>
      <c r="AI67" s="146">
        <v>34</v>
      </c>
      <c r="AJ67" s="146">
        <v>35</v>
      </c>
      <c r="AK67" s="146">
        <v>36</v>
      </c>
      <c r="AL67" s="146">
        <v>37</v>
      </c>
      <c r="AM67" s="146">
        <v>38</v>
      </c>
      <c r="AN67" s="146">
        <v>39</v>
      </c>
      <c r="AO67" s="146">
        <v>40</v>
      </c>
      <c r="AP67" s="146">
        <v>41</v>
      </c>
      <c r="AQ67" s="146">
        <v>42</v>
      </c>
    </row>
    <row r="68" spans="1:43" x14ac:dyDescent="0.25">
      <c r="A68" s="146">
        <v>0</v>
      </c>
      <c r="B68" s="146">
        <v>1</v>
      </c>
      <c r="C68" s="146">
        <v>2</v>
      </c>
      <c r="D68" s="146">
        <v>3</v>
      </c>
      <c r="E68" s="146">
        <v>4</v>
      </c>
      <c r="F68" s="146">
        <v>5</v>
      </c>
      <c r="G68" s="146">
        <v>6</v>
      </c>
      <c r="H68" s="146">
        <v>7</v>
      </c>
      <c r="I68" s="146">
        <v>8</v>
      </c>
      <c r="J68" s="146">
        <v>9</v>
      </c>
      <c r="K68" s="146">
        <v>10</v>
      </c>
      <c r="L68" s="146">
        <v>11</v>
      </c>
      <c r="M68" s="146">
        <v>12</v>
      </c>
      <c r="N68" s="146">
        <v>13</v>
      </c>
      <c r="O68" s="146">
        <v>14</v>
      </c>
      <c r="P68" s="146">
        <v>15</v>
      </c>
      <c r="Q68" s="146">
        <v>16</v>
      </c>
      <c r="R68" s="146">
        <v>17</v>
      </c>
      <c r="S68" s="146">
        <v>18</v>
      </c>
      <c r="T68" s="146">
        <v>19</v>
      </c>
      <c r="U68" s="146">
        <v>20</v>
      </c>
      <c r="V68" s="146">
        <v>21</v>
      </c>
      <c r="W68" s="146">
        <v>22</v>
      </c>
      <c r="X68" s="146">
        <v>23</v>
      </c>
      <c r="Y68" s="146">
        <v>24</v>
      </c>
      <c r="Z68" s="146">
        <v>25</v>
      </c>
      <c r="AA68" s="146">
        <v>26</v>
      </c>
      <c r="AB68" s="146">
        <v>27</v>
      </c>
      <c r="AC68" s="146">
        <v>28</v>
      </c>
      <c r="AD68" s="146">
        <v>29</v>
      </c>
      <c r="AE68" s="146">
        <v>30</v>
      </c>
      <c r="AF68" s="146">
        <v>31</v>
      </c>
      <c r="AG68" s="146">
        <v>32</v>
      </c>
      <c r="AH68" s="146">
        <v>33</v>
      </c>
      <c r="AI68" s="146">
        <v>34</v>
      </c>
      <c r="AJ68" s="146">
        <v>35</v>
      </c>
      <c r="AK68" s="146">
        <v>36</v>
      </c>
      <c r="AL68" s="146">
        <v>37</v>
      </c>
      <c r="AM68" s="146">
        <v>38</v>
      </c>
      <c r="AN68" s="146">
        <v>39</v>
      </c>
      <c r="AO68" s="146">
        <v>40</v>
      </c>
      <c r="AP68" s="146">
        <v>41</v>
      </c>
      <c r="AQ68" s="146">
        <v>42</v>
      </c>
    </row>
    <row r="69" spans="1:43" x14ac:dyDescent="0.25">
      <c r="A69" s="146">
        <v>0</v>
      </c>
      <c r="B69" s="146">
        <v>1</v>
      </c>
      <c r="C69" s="146">
        <v>2</v>
      </c>
      <c r="D69" s="146">
        <v>3</v>
      </c>
      <c r="E69" s="146">
        <v>4</v>
      </c>
      <c r="F69" s="146">
        <v>5</v>
      </c>
      <c r="G69" s="146">
        <v>6</v>
      </c>
      <c r="H69" s="146">
        <v>7</v>
      </c>
      <c r="I69" s="146">
        <v>8</v>
      </c>
      <c r="J69" s="146">
        <v>9</v>
      </c>
      <c r="K69" s="146">
        <v>10</v>
      </c>
      <c r="L69" s="146">
        <v>11</v>
      </c>
      <c r="M69" s="146">
        <v>12</v>
      </c>
      <c r="N69" s="146">
        <v>13</v>
      </c>
      <c r="O69" s="146">
        <v>14</v>
      </c>
      <c r="P69" s="146">
        <v>15</v>
      </c>
      <c r="Q69" s="146">
        <v>16</v>
      </c>
      <c r="R69" s="146">
        <v>17</v>
      </c>
      <c r="S69" s="146">
        <v>18</v>
      </c>
      <c r="T69" s="146">
        <v>19</v>
      </c>
      <c r="U69" s="146">
        <v>20</v>
      </c>
      <c r="V69" s="146">
        <v>21</v>
      </c>
      <c r="W69" s="146">
        <v>22</v>
      </c>
      <c r="X69" s="146">
        <v>23</v>
      </c>
      <c r="Y69" s="146">
        <v>24</v>
      </c>
      <c r="Z69" s="146">
        <v>25</v>
      </c>
      <c r="AA69" s="146">
        <v>26</v>
      </c>
      <c r="AB69" s="146">
        <v>27</v>
      </c>
      <c r="AC69" s="146">
        <v>28</v>
      </c>
      <c r="AD69" s="146">
        <v>29</v>
      </c>
      <c r="AE69" s="146">
        <v>30</v>
      </c>
      <c r="AF69" s="146">
        <v>31</v>
      </c>
      <c r="AG69" s="146">
        <v>32</v>
      </c>
      <c r="AH69" s="146">
        <v>33</v>
      </c>
      <c r="AI69" s="146">
        <v>34</v>
      </c>
      <c r="AJ69" s="146">
        <v>35</v>
      </c>
      <c r="AK69" s="146">
        <v>36</v>
      </c>
      <c r="AL69" s="146">
        <v>37</v>
      </c>
      <c r="AM69" s="146">
        <v>38</v>
      </c>
      <c r="AN69" s="146">
        <v>39</v>
      </c>
      <c r="AO69" s="146">
        <v>40</v>
      </c>
      <c r="AP69" s="146">
        <v>41</v>
      </c>
      <c r="AQ69" s="146">
        <v>42</v>
      </c>
    </row>
    <row r="70" spans="1:43" x14ac:dyDescent="0.25">
      <c r="A70" s="146">
        <v>0</v>
      </c>
      <c r="B70" s="146">
        <v>1</v>
      </c>
      <c r="C70" s="146">
        <v>2</v>
      </c>
      <c r="D70" s="146">
        <v>3</v>
      </c>
      <c r="E70" s="146">
        <v>4</v>
      </c>
      <c r="F70" s="146">
        <v>5</v>
      </c>
      <c r="G70" s="146">
        <v>6</v>
      </c>
      <c r="H70" s="146">
        <v>7</v>
      </c>
      <c r="I70" s="146">
        <v>8</v>
      </c>
      <c r="J70" s="146">
        <v>9</v>
      </c>
      <c r="K70" s="146">
        <v>10</v>
      </c>
      <c r="L70" s="146">
        <v>11</v>
      </c>
      <c r="M70" s="146">
        <v>12</v>
      </c>
      <c r="N70" s="146">
        <v>13</v>
      </c>
      <c r="O70" s="146">
        <v>14</v>
      </c>
      <c r="P70" s="146">
        <v>15</v>
      </c>
      <c r="Q70" s="146">
        <v>16</v>
      </c>
      <c r="R70" s="146">
        <v>17</v>
      </c>
      <c r="S70" s="146">
        <v>18</v>
      </c>
      <c r="T70" s="146">
        <v>19</v>
      </c>
      <c r="U70" s="146">
        <v>20</v>
      </c>
      <c r="V70" s="146">
        <v>21</v>
      </c>
      <c r="W70" s="146">
        <v>22</v>
      </c>
      <c r="X70" s="146">
        <v>23</v>
      </c>
      <c r="Y70" s="146">
        <v>24</v>
      </c>
      <c r="Z70" s="146">
        <v>25</v>
      </c>
      <c r="AA70" s="146">
        <v>26</v>
      </c>
      <c r="AB70" s="146">
        <v>27</v>
      </c>
      <c r="AC70" s="146">
        <v>28</v>
      </c>
      <c r="AD70" s="146">
        <v>29</v>
      </c>
      <c r="AE70" s="146">
        <v>30</v>
      </c>
      <c r="AF70" s="146">
        <v>31</v>
      </c>
      <c r="AG70" s="146">
        <v>32</v>
      </c>
      <c r="AH70" s="146">
        <v>33</v>
      </c>
      <c r="AI70" s="146">
        <v>34</v>
      </c>
      <c r="AJ70" s="146">
        <v>35</v>
      </c>
      <c r="AK70" s="146">
        <v>36</v>
      </c>
      <c r="AL70" s="146">
        <v>37</v>
      </c>
      <c r="AM70" s="146">
        <v>38</v>
      </c>
      <c r="AN70" s="146">
        <v>39</v>
      </c>
      <c r="AO70" s="146">
        <v>40</v>
      </c>
      <c r="AP70" s="146">
        <v>41</v>
      </c>
      <c r="AQ70" s="146">
        <v>42</v>
      </c>
    </row>
    <row r="71" spans="1:43" x14ac:dyDescent="0.25">
      <c r="A71" s="146">
        <v>0</v>
      </c>
      <c r="B71" s="146">
        <v>1</v>
      </c>
      <c r="C71" s="146">
        <v>2</v>
      </c>
      <c r="D71" s="146">
        <v>3</v>
      </c>
      <c r="E71" s="146">
        <v>4</v>
      </c>
      <c r="F71" s="146">
        <v>5</v>
      </c>
      <c r="G71" s="146">
        <v>6</v>
      </c>
      <c r="H71" s="146">
        <v>7</v>
      </c>
      <c r="I71" s="146">
        <v>8</v>
      </c>
      <c r="J71" s="146">
        <v>9</v>
      </c>
      <c r="K71" s="146">
        <v>10</v>
      </c>
      <c r="L71" s="146">
        <v>11</v>
      </c>
      <c r="M71" s="146">
        <v>12</v>
      </c>
      <c r="N71" s="146">
        <v>13</v>
      </c>
      <c r="O71" s="146">
        <v>14</v>
      </c>
      <c r="P71" s="146">
        <v>15</v>
      </c>
      <c r="Q71" s="146">
        <v>16</v>
      </c>
      <c r="R71" s="146">
        <v>17</v>
      </c>
      <c r="S71" s="146">
        <v>18</v>
      </c>
      <c r="T71" s="146">
        <v>19</v>
      </c>
      <c r="U71" s="146">
        <v>20</v>
      </c>
      <c r="V71" s="146">
        <v>21</v>
      </c>
      <c r="W71" s="146">
        <v>22</v>
      </c>
      <c r="X71" s="146">
        <v>23</v>
      </c>
      <c r="Y71" s="146">
        <v>24</v>
      </c>
      <c r="Z71" s="146">
        <v>25</v>
      </c>
      <c r="AA71" s="146">
        <v>26</v>
      </c>
      <c r="AB71" s="146">
        <v>27</v>
      </c>
      <c r="AC71" s="146">
        <v>28</v>
      </c>
      <c r="AD71" s="146">
        <v>29</v>
      </c>
      <c r="AE71" s="146">
        <v>30</v>
      </c>
      <c r="AF71" s="146">
        <v>31</v>
      </c>
      <c r="AG71" s="146">
        <v>32</v>
      </c>
      <c r="AH71" s="146">
        <v>33</v>
      </c>
      <c r="AI71" s="146">
        <v>34</v>
      </c>
      <c r="AJ71" s="146">
        <v>35</v>
      </c>
      <c r="AK71" s="146">
        <v>36</v>
      </c>
      <c r="AL71" s="146">
        <v>37</v>
      </c>
      <c r="AM71" s="146">
        <v>38</v>
      </c>
      <c r="AN71" s="146">
        <v>39</v>
      </c>
      <c r="AO71" s="146">
        <v>40</v>
      </c>
      <c r="AP71" s="146">
        <v>41</v>
      </c>
      <c r="AQ71" s="146">
        <v>42</v>
      </c>
    </row>
    <row r="72" spans="1:43" x14ac:dyDescent="0.25">
      <c r="A72" s="146">
        <v>0</v>
      </c>
      <c r="B72" s="146">
        <v>1</v>
      </c>
      <c r="C72" s="146">
        <v>2</v>
      </c>
      <c r="D72" s="146">
        <v>3</v>
      </c>
      <c r="E72" s="146">
        <v>4</v>
      </c>
      <c r="F72" s="146">
        <v>5</v>
      </c>
      <c r="G72" s="146">
        <v>6</v>
      </c>
      <c r="H72" s="146">
        <v>7</v>
      </c>
      <c r="I72" s="146">
        <v>8</v>
      </c>
      <c r="J72" s="146">
        <v>9</v>
      </c>
      <c r="K72" s="146">
        <v>10</v>
      </c>
      <c r="L72" s="146">
        <v>11</v>
      </c>
      <c r="M72" s="146">
        <v>12</v>
      </c>
      <c r="N72" s="146">
        <v>13</v>
      </c>
      <c r="O72" s="146">
        <v>14</v>
      </c>
      <c r="P72" s="146">
        <v>15</v>
      </c>
      <c r="Q72" s="146">
        <v>16</v>
      </c>
      <c r="R72" s="146">
        <v>17</v>
      </c>
      <c r="S72" s="146">
        <v>18</v>
      </c>
      <c r="T72" s="146">
        <v>19</v>
      </c>
      <c r="U72" s="146">
        <v>20</v>
      </c>
      <c r="V72" s="146">
        <v>21</v>
      </c>
      <c r="W72" s="146">
        <v>22</v>
      </c>
      <c r="X72" s="146">
        <v>23</v>
      </c>
      <c r="Y72" s="146">
        <v>24</v>
      </c>
      <c r="Z72" s="146">
        <v>25</v>
      </c>
      <c r="AA72" s="146">
        <v>26</v>
      </c>
      <c r="AB72" s="146">
        <v>27</v>
      </c>
      <c r="AC72" s="146">
        <v>28</v>
      </c>
      <c r="AD72" s="146">
        <v>29</v>
      </c>
      <c r="AE72" s="146">
        <v>30</v>
      </c>
      <c r="AF72" s="146">
        <v>31</v>
      </c>
      <c r="AG72" s="146">
        <v>32</v>
      </c>
      <c r="AH72" s="146">
        <v>33</v>
      </c>
      <c r="AI72" s="146">
        <v>34</v>
      </c>
      <c r="AJ72" s="146">
        <v>35</v>
      </c>
      <c r="AK72" s="146">
        <v>36</v>
      </c>
      <c r="AL72" s="146">
        <v>37</v>
      </c>
      <c r="AM72" s="146">
        <v>38</v>
      </c>
      <c r="AN72" s="146">
        <v>39</v>
      </c>
      <c r="AO72" s="146">
        <v>40</v>
      </c>
      <c r="AP72" s="146">
        <v>41</v>
      </c>
      <c r="AQ72" s="146">
        <v>42</v>
      </c>
    </row>
    <row r="73" spans="1:43" x14ac:dyDescent="0.25">
      <c r="A73" s="146">
        <v>0</v>
      </c>
      <c r="B73" s="146">
        <v>1</v>
      </c>
      <c r="C73" s="146">
        <v>2</v>
      </c>
      <c r="D73" s="146">
        <v>3</v>
      </c>
      <c r="E73" s="146">
        <v>4</v>
      </c>
      <c r="F73" s="146">
        <v>5</v>
      </c>
      <c r="G73" s="146">
        <v>6</v>
      </c>
      <c r="H73" s="146">
        <v>7</v>
      </c>
      <c r="I73" s="146">
        <v>8</v>
      </c>
      <c r="J73" s="146">
        <v>9</v>
      </c>
      <c r="K73" s="146">
        <v>10</v>
      </c>
      <c r="L73" s="146">
        <v>11</v>
      </c>
      <c r="M73" s="146">
        <v>12</v>
      </c>
      <c r="N73" s="146">
        <v>13</v>
      </c>
      <c r="O73" s="146">
        <v>14</v>
      </c>
      <c r="P73" s="146">
        <v>15</v>
      </c>
      <c r="Q73" s="146">
        <v>16</v>
      </c>
      <c r="R73" s="146">
        <v>17</v>
      </c>
      <c r="S73" s="146">
        <v>18</v>
      </c>
      <c r="T73" s="146">
        <v>19</v>
      </c>
      <c r="U73" s="146">
        <v>20</v>
      </c>
      <c r="V73" s="146">
        <v>21</v>
      </c>
      <c r="W73" s="146">
        <v>22</v>
      </c>
      <c r="X73" s="146">
        <v>23</v>
      </c>
      <c r="Y73" s="146">
        <v>24</v>
      </c>
      <c r="Z73" s="146">
        <v>25</v>
      </c>
      <c r="AA73" s="146">
        <v>26</v>
      </c>
      <c r="AB73" s="146">
        <v>27</v>
      </c>
      <c r="AC73" s="146">
        <v>28</v>
      </c>
      <c r="AD73" s="146">
        <v>29</v>
      </c>
      <c r="AE73" s="146">
        <v>30</v>
      </c>
      <c r="AF73" s="146">
        <v>31</v>
      </c>
      <c r="AG73" s="146">
        <v>32</v>
      </c>
      <c r="AH73" s="146">
        <v>33</v>
      </c>
      <c r="AI73" s="146">
        <v>34</v>
      </c>
      <c r="AJ73" s="146">
        <v>35</v>
      </c>
      <c r="AK73" s="146">
        <v>36</v>
      </c>
      <c r="AL73" s="146">
        <v>37</v>
      </c>
      <c r="AM73" s="146">
        <v>38</v>
      </c>
      <c r="AN73" s="146">
        <v>39</v>
      </c>
      <c r="AO73" s="146">
        <v>40</v>
      </c>
      <c r="AP73" s="146">
        <v>41</v>
      </c>
      <c r="AQ73" s="146">
        <v>42</v>
      </c>
    </row>
    <row r="74" spans="1:43" x14ac:dyDescent="0.25">
      <c r="A74" s="146">
        <v>0</v>
      </c>
      <c r="B74" s="146">
        <v>1</v>
      </c>
      <c r="C74" s="146">
        <v>2</v>
      </c>
      <c r="D74" s="146">
        <v>3</v>
      </c>
      <c r="E74" s="146">
        <v>4</v>
      </c>
      <c r="F74" s="146">
        <v>5</v>
      </c>
      <c r="G74" s="146">
        <v>6</v>
      </c>
      <c r="H74" s="146">
        <v>7</v>
      </c>
      <c r="I74" s="146">
        <v>8</v>
      </c>
      <c r="J74" s="146">
        <v>9</v>
      </c>
      <c r="K74" s="146">
        <v>10</v>
      </c>
      <c r="L74" s="146">
        <v>11</v>
      </c>
      <c r="M74" s="146">
        <v>12</v>
      </c>
      <c r="N74" s="146">
        <v>13</v>
      </c>
      <c r="O74" s="146">
        <v>14</v>
      </c>
      <c r="P74" s="146">
        <v>15</v>
      </c>
      <c r="Q74" s="146">
        <v>16</v>
      </c>
      <c r="R74" s="146">
        <v>17</v>
      </c>
      <c r="S74" s="146">
        <v>18</v>
      </c>
      <c r="T74" s="146">
        <v>19</v>
      </c>
      <c r="U74" s="146">
        <v>20</v>
      </c>
      <c r="V74" s="146">
        <v>21</v>
      </c>
      <c r="W74" s="146">
        <v>22</v>
      </c>
      <c r="X74" s="146">
        <v>23</v>
      </c>
      <c r="Y74" s="146">
        <v>24</v>
      </c>
      <c r="Z74" s="146">
        <v>25</v>
      </c>
      <c r="AA74" s="146">
        <v>26</v>
      </c>
      <c r="AB74" s="146">
        <v>27</v>
      </c>
      <c r="AC74" s="146">
        <v>28</v>
      </c>
      <c r="AD74" s="146">
        <v>29</v>
      </c>
      <c r="AE74" s="146">
        <v>30</v>
      </c>
      <c r="AF74" s="146">
        <v>31</v>
      </c>
      <c r="AG74" s="146">
        <v>32</v>
      </c>
      <c r="AH74" s="146">
        <v>33</v>
      </c>
      <c r="AI74" s="146">
        <v>34</v>
      </c>
      <c r="AJ74" s="146">
        <v>35</v>
      </c>
      <c r="AK74" s="146">
        <v>36</v>
      </c>
      <c r="AL74" s="146">
        <v>37</v>
      </c>
      <c r="AM74" s="146">
        <v>38</v>
      </c>
      <c r="AN74" s="146">
        <v>39</v>
      </c>
      <c r="AO74" s="146">
        <v>40</v>
      </c>
      <c r="AP74" s="146">
        <v>41</v>
      </c>
      <c r="AQ74" s="146">
        <v>42</v>
      </c>
    </row>
    <row r="75" spans="1:43" x14ac:dyDescent="0.25">
      <c r="A75" s="146">
        <v>0</v>
      </c>
      <c r="B75" s="146">
        <v>1</v>
      </c>
      <c r="C75" s="146">
        <v>2</v>
      </c>
      <c r="D75" s="146">
        <v>3</v>
      </c>
      <c r="E75" s="146">
        <v>4</v>
      </c>
      <c r="F75" s="146">
        <v>5</v>
      </c>
      <c r="G75" s="146">
        <v>6</v>
      </c>
      <c r="H75" s="146">
        <v>7</v>
      </c>
      <c r="I75" s="146">
        <v>8</v>
      </c>
      <c r="J75" s="146">
        <v>9</v>
      </c>
      <c r="K75" s="146">
        <v>10</v>
      </c>
      <c r="L75" s="146">
        <v>11</v>
      </c>
      <c r="M75" s="146">
        <v>12</v>
      </c>
      <c r="N75" s="146">
        <v>13</v>
      </c>
      <c r="O75" s="146">
        <v>14</v>
      </c>
      <c r="P75" s="146">
        <v>15</v>
      </c>
      <c r="Q75" s="146">
        <v>16</v>
      </c>
      <c r="R75" s="146">
        <v>17</v>
      </c>
      <c r="S75" s="146">
        <v>18</v>
      </c>
      <c r="T75" s="146">
        <v>19</v>
      </c>
      <c r="U75" s="146">
        <v>20</v>
      </c>
      <c r="V75" s="146">
        <v>21</v>
      </c>
      <c r="W75" s="146">
        <v>22</v>
      </c>
      <c r="X75" s="146">
        <v>23</v>
      </c>
      <c r="Y75" s="146">
        <v>24</v>
      </c>
      <c r="Z75" s="146">
        <v>25</v>
      </c>
      <c r="AA75" s="146">
        <v>26</v>
      </c>
      <c r="AB75" s="146">
        <v>27</v>
      </c>
      <c r="AC75" s="146">
        <v>28</v>
      </c>
      <c r="AD75" s="146">
        <v>29</v>
      </c>
      <c r="AE75" s="146">
        <v>30</v>
      </c>
      <c r="AF75" s="146">
        <v>31</v>
      </c>
      <c r="AG75" s="146">
        <v>32</v>
      </c>
      <c r="AH75" s="146">
        <v>33</v>
      </c>
      <c r="AI75" s="146">
        <v>34</v>
      </c>
      <c r="AJ75" s="146">
        <v>35</v>
      </c>
      <c r="AK75" s="146">
        <v>36</v>
      </c>
      <c r="AL75" s="146">
        <v>37</v>
      </c>
      <c r="AM75" s="146">
        <v>38</v>
      </c>
      <c r="AN75" s="146">
        <v>39</v>
      </c>
      <c r="AO75" s="146">
        <v>40</v>
      </c>
      <c r="AP75" s="146">
        <v>41</v>
      </c>
      <c r="AQ75" s="146">
        <v>42</v>
      </c>
    </row>
    <row r="76" spans="1:43" x14ac:dyDescent="0.25">
      <c r="A76" s="146">
        <v>0</v>
      </c>
      <c r="B76" s="146">
        <v>1</v>
      </c>
      <c r="C76" s="146">
        <v>2</v>
      </c>
      <c r="D76" s="146">
        <v>3</v>
      </c>
      <c r="E76" s="146">
        <v>4</v>
      </c>
      <c r="F76" s="146">
        <v>5</v>
      </c>
      <c r="G76" s="146">
        <v>6</v>
      </c>
      <c r="H76" s="146">
        <v>7</v>
      </c>
      <c r="I76" s="146">
        <v>8</v>
      </c>
      <c r="J76" s="146">
        <v>9</v>
      </c>
      <c r="K76" s="146">
        <v>10</v>
      </c>
      <c r="L76" s="146">
        <v>11</v>
      </c>
      <c r="M76" s="146">
        <v>12</v>
      </c>
      <c r="N76" s="146">
        <v>13</v>
      </c>
      <c r="O76" s="146">
        <v>14</v>
      </c>
      <c r="P76" s="146">
        <v>15</v>
      </c>
      <c r="Q76" s="146">
        <v>16</v>
      </c>
      <c r="R76" s="146">
        <v>17</v>
      </c>
      <c r="S76" s="146">
        <v>18</v>
      </c>
      <c r="T76" s="146">
        <v>19</v>
      </c>
      <c r="U76" s="146">
        <v>20</v>
      </c>
      <c r="V76" s="146">
        <v>21</v>
      </c>
      <c r="W76" s="146">
        <v>22</v>
      </c>
      <c r="X76" s="146">
        <v>23</v>
      </c>
      <c r="Y76" s="146">
        <v>24</v>
      </c>
      <c r="Z76" s="146">
        <v>25</v>
      </c>
      <c r="AA76" s="146">
        <v>26</v>
      </c>
      <c r="AB76" s="146">
        <v>27</v>
      </c>
      <c r="AC76" s="146">
        <v>28</v>
      </c>
      <c r="AD76" s="146">
        <v>29</v>
      </c>
      <c r="AE76" s="146">
        <v>30</v>
      </c>
      <c r="AF76" s="146">
        <v>31</v>
      </c>
      <c r="AG76" s="146">
        <v>32</v>
      </c>
      <c r="AH76" s="146">
        <v>33</v>
      </c>
      <c r="AI76" s="146">
        <v>34</v>
      </c>
      <c r="AJ76" s="146">
        <v>35</v>
      </c>
      <c r="AK76" s="146">
        <v>36</v>
      </c>
      <c r="AL76" s="146">
        <v>37</v>
      </c>
      <c r="AM76" s="146">
        <v>38</v>
      </c>
      <c r="AN76" s="146">
        <v>39</v>
      </c>
      <c r="AO76" s="146">
        <v>40</v>
      </c>
      <c r="AP76" s="146">
        <v>41</v>
      </c>
      <c r="AQ76" s="146">
        <v>42</v>
      </c>
    </row>
    <row r="77" spans="1:43" x14ac:dyDescent="0.25">
      <c r="A77" s="146">
        <v>0</v>
      </c>
      <c r="B77" s="146">
        <v>1</v>
      </c>
      <c r="C77" s="146">
        <v>2</v>
      </c>
      <c r="D77" s="146">
        <v>3</v>
      </c>
      <c r="E77" s="146">
        <v>4</v>
      </c>
      <c r="F77" s="146">
        <v>5</v>
      </c>
      <c r="G77" s="146">
        <v>6</v>
      </c>
      <c r="H77" s="146">
        <v>7</v>
      </c>
      <c r="I77" s="146">
        <v>8</v>
      </c>
      <c r="J77" s="146">
        <v>9</v>
      </c>
      <c r="K77" s="146">
        <v>10</v>
      </c>
      <c r="L77" s="146">
        <v>11</v>
      </c>
      <c r="M77" s="146">
        <v>12</v>
      </c>
      <c r="N77" s="146">
        <v>13</v>
      </c>
      <c r="O77" s="146">
        <v>14</v>
      </c>
      <c r="P77" s="146">
        <v>15</v>
      </c>
      <c r="Q77" s="146">
        <v>16</v>
      </c>
      <c r="R77" s="146">
        <v>17</v>
      </c>
      <c r="S77" s="146">
        <v>18</v>
      </c>
      <c r="T77" s="146">
        <v>19</v>
      </c>
      <c r="U77" s="146">
        <v>20</v>
      </c>
      <c r="V77" s="146">
        <v>21</v>
      </c>
      <c r="W77" s="146">
        <v>22</v>
      </c>
      <c r="X77" s="146">
        <v>23</v>
      </c>
      <c r="Y77" s="146">
        <v>24</v>
      </c>
      <c r="Z77" s="146">
        <v>25</v>
      </c>
      <c r="AA77" s="146">
        <v>26</v>
      </c>
      <c r="AB77" s="146">
        <v>27</v>
      </c>
      <c r="AC77" s="146">
        <v>28</v>
      </c>
      <c r="AD77" s="146">
        <v>29</v>
      </c>
      <c r="AE77" s="146">
        <v>30</v>
      </c>
      <c r="AF77" s="146">
        <v>31</v>
      </c>
      <c r="AG77" s="146">
        <v>32</v>
      </c>
      <c r="AH77" s="146">
        <v>33</v>
      </c>
      <c r="AI77" s="146">
        <v>34</v>
      </c>
      <c r="AJ77" s="146">
        <v>35</v>
      </c>
      <c r="AK77" s="146">
        <v>36</v>
      </c>
      <c r="AL77" s="146">
        <v>37</v>
      </c>
      <c r="AM77" s="146">
        <v>38</v>
      </c>
      <c r="AN77" s="146">
        <v>39</v>
      </c>
      <c r="AO77" s="146">
        <v>40</v>
      </c>
      <c r="AP77" s="146">
        <v>41</v>
      </c>
      <c r="AQ77" s="146">
        <v>42</v>
      </c>
    </row>
    <row r="78" spans="1:43" x14ac:dyDescent="0.25">
      <c r="A78" s="146">
        <v>0</v>
      </c>
      <c r="B78" s="146">
        <v>1</v>
      </c>
      <c r="C78" s="146">
        <v>2</v>
      </c>
      <c r="D78" s="146">
        <v>3</v>
      </c>
      <c r="E78" s="146">
        <v>4</v>
      </c>
      <c r="F78" s="146">
        <v>5</v>
      </c>
      <c r="G78" s="146">
        <v>6</v>
      </c>
      <c r="H78" s="146">
        <v>7</v>
      </c>
      <c r="I78" s="146">
        <v>8</v>
      </c>
      <c r="J78" s="146">
        <v>9</v>
      </c>
      <c r="K78" s="146">
        <v>10</v>
      </c>
      <c r="L78" s="146">
        <v>11</v>
      </c>
      <c r="M78" s="146">
        <v>12</v>
      </c>
      <c r="N78" s="146">
        <v>13</v>
      </c>
      <c r="O78" s="146">
        <v>14</v>
      </c>
      <c r="P78" s="146">
        <v>15</v>
      </c>
      <c r="Q78" s="146">
        <v>16</v>
      </c>
      <c r="R78" s="146">
        <v>17</v>
      </c>
      <c r="S78" s="146">
        <v>18</v>
      </c>
      <c r="T78" s="146">
        <v>19</v>
      </c>
      <c r="U78" s="146">
        <v>20</v>
      </c>
      <c r="V78" s="146">
        <v>21</v>
      </c>
      <c r="W78" s="146">
        <v>22</v>
      </c>
      <c r="X78" s="146">
        <v>23</v>
      </c>
      <c r="Y78" s="146">
        <v>24</v>
      </c>
      <c r="Z78" s="146">
        <v>25</v>
      </c>
      <c r="AA78" s="146">
        <v>26</v>
      </c>
      <c r="AB78" s="146">
        <v>27</v>
      </c>
      <c r="AC78" s="146">
        <v>28</v>
      </c>
      <c r="AD78" s="146">
        <v>29</v>
      </c>
      <c r="AE78" s="146">
        <v>30</v>
      </c>
      <c r="AF78" s="146">
        <v>31</v>
      </c>
      <c r="AG78" s="146">
        <v>32</v>
      </c>
      <c r="AH78" s="146">
        <v>33</v>
      </c>
      <c r="AI78" s="146">
        <v>34</v>
      </c>
      <c r="AJ78" s="146">
        <v>35</v>
      </c>
      <c r="AK78" s="146">
        <v>36</v>
      </c>
      <c r="AL78" s="146">
        <v>37</v>
      </c>
      <c r="AM78" s="146">
        <v>38</v>
      </c>
      <c r="AN78" s="146">
        <v>39</v>
      </c>
      <c r="AO78" s="146">
        <v>40</v>
      </c>
      <c r="AP78" s="146">
        <v>41</v>
      </c>
      <c r="AQ78" s="146">
        <v>42</v>
      </c>
    </row>
    <row r="79" spans="1:43" x14ac:dyDescent="0.25">
      <c r="A79" s="146">
        <v>0</v>
      </c>
      <c r="B79" s="146">
        <v>1</v>
      </c>
      <c r="C79" s="146">
        <v>2</v>
      </c>
      <c r="D79" s="146">
        <v>3</v>
      </c>
      <c r="E79" s="146">
        <v>4</v>
      </c>
      <c r="F79" s="146">
        <v>5</v>
      </c>
      <c r="G79" s="146">
        <v>6</v>
      </c>
      <c r="H79" s="146">
        <v>7</v>
      </c>
      <c r="I79" s="146">
        <v>8</v>
      </c>
      <c r="J79" s="146">
        <v>9</v>
      </c>
      <c r="K79" s="146">
        <v>10</v>
      </c>
      <c r="L79" s="146">
        <v>11</v>
      </c>
      <c r="M79" s="146">
        <v>12</v>
      </c>
      <c r="N79" s="146">
        <v>13</v>
      </c>
      <c r="O79" s="146">
        <v>14</v>
      </c>
      <c r="P79" s="146">
        <v>15</v>
      </c>
      <c r="Q79" s="146">
        <v>16</v>
      </c>
      <c r="R79" s="146">
        <v>17</v>
      </c>
      <c r="S79" s="146">
        <v>18</v>
      </c>
      <c r="T79" s="146">
        <v>19</v>
      </c>
      <c r="U79" s="146">
        <v>20</v>
      </c>
      <c r="V79" s="146">
        <v>21</v>
      </c>
      <c r="W79" s="146">
        <v>22</v>
      </c>
      <c r="X79" s="146">
        <v>23</v>
      </c>
      <c r="Y79" s="146">
        <v>24</v>
      </c>
      <c r="Z79" s="146">
        <v>25</v>
      </c>
      <c r="AA79" s="146">
        <v>26</v>
      </c>
      <c r="AB79" s="146">
        <v>27</v>
      </c>
      <c r="AC79" s="146">
        <v>28</v>
      </c>
      <c r="AD79" s="146">
        <v>29</v>
      </c>
      <c r="AE79" s="146">
        <v>30</v>
      </c>
      <c r="AF79" s="146">
        <v>31</v>
      </c>
      <c r="AG79" s="146">
        <v>32</v>
      </c>
      <c r="AH79" s="146">
        <v>33</v>
      </c>
      <c r="AI79" s="146">
        <v>34</v>
      </c>
      <c r="AJ79" s="146">
        <v>35</v>
      </c>
      <c r="AK79" s="146">
        <v>36</v>
      </c>
      <c r="AL79" s="146">
        <v>37</v>
      </c>
      <c r="AM79" s="146">
        <v>38</v>
      </c>
      <c r="AN79" s="146">
        <v>39</v>
      </c>
      <c r="AO79" s="146">
        <v>40</v>
      </c>
      <c r="AP79" s="146">
        <v>41</v>
      </c>
      <c r="AQ79" s="146">
        <v>42</v>
      </c>
    </row>
    <row r="80" spans="1:43" x14ac:dyDescent="0.25">
      <c r="A80" s="146">
        <v>0</v>
      </c>
      <c r="B80" s="146">
        <v>1</v>
      </c>
      <c r="C80" s="146">
        <v>2</v>
      </c>
      <c r="D80" s="146">
        <v>3</v>
      </c>
      <c r="E80" s="146">
        <v>4</v>
      </c>
      <c r="F80" s="146">
        <v>5</v>
      </c>
      <c r="G80" s="146">
        <v>6</v>
      </c>
      <c r="H80" s="146">
        <v>7</v>
      </c>
      <c r="I80" s="146">
        <v>8</v>
      </c>
      <c r="J80" s="146">
        <v>9</v>
      </c>
      <c r="K80" s="146">
        <v>10</v>
      </c>
      <c r="L80" s="146">
        <v>11</v>
      </c>
      <c r="M80" s="146">
        <v>12</v>
      </c>
      <c r="N80" s="146">
        <v>13</v>
      </c>
      <c r="O80" s="146">
        <v>14</v>
      </c>
      <c r="P80" s="146">
        <v>15</v>
      </c>
      <c r="Q80" s="146">
        <v>16</v>
      </c>
      <c r="R80" s="146">
        <v>17</v>
      </c>
      <c r="S80" s="146">
        <v>18</v>
      </c>
      <c r="T80" s="146">
        <v>19</v>
      </c>
      <c r="U80" s="146">
        <v>20</v>
      </c>
      <c r="V80" s="146">
        <v>21</v>
      </c>
      <c r="W80" s="146">
        <v>22</v>
      </c>
      <c r="X80" s="146">
        <v>23</v>
      </c>
      <c r="Y80" s="146">
        <v>24</v>
      </c>
      <c r="Z80" s="146">
        <v>25</v>
      </c>
      <c r="AA80" s="146">
        <v>26</v>
      </c>
      <c r="AB80" s="146">
        <v>27</v>
      </c>
      <c r="AC80" s="146">
        <v>28</v>
      </c>
      <c r="AD80" s="146">
        <v>29</v>
      </c>
      <c r="AE80" s="146">
        <v>30</v>
      </c>
      <c r="AF80" s="146">
        <v>31</v>
      </c>
      <c r="AG80" s="146">
        <v>32</v>
      </c>
      <c r="AH80" s="146">
        <v>33</v>
      </c>
      <c r="AI80" s="146">
        <v>34</v>
      </c>
      <c r="AJ80" s="146">
        <v>35</v>
      </c>
      <c r="AK80" s="146">
        <v>36</v>
      </c>
      <c r="AL80" s="146">
        <v>37</v>
      </c>
      <c r="AM80" s="146">
        <v>38</v>
      </c>
      <c r="AN80" s="146">
        <v>39</v>
      </c>
      <c r="AO80" s="146">
        <v>40</v>
      </c>
      <c r="AP80" s="146">
        <v>41</v>
      </c>
      <c r="AQ80" s="146">
        <v>42</v>
      </c>
    </row>
    <row r="81" spans="1:43" x14ac:dyDescent="0.25">
      <c r="A81" s="146">
        <v>0</v>
      </c>
      <c r="B81" s="146">
        <v>1</v>
      </c>
      <c r="C81" s="146">
        <v>2</v>
      </c>
      <c r="D81" s="146">
        <v>3</v>
      </c>
      <c r="E81" s="146">
        <v>4</v>
      </c>
      <c r="F81" s="146">
        <v>5</v>
      </c>
      <c r="G81" s="146">
        <v>6</v>
      </c>
      <c r="H81" s="146">
        <v>7</v>
      </c>
      <c r="I81" s="146">
        <v>8</v>
      </c>
      <c r="J81" s="146">
        <v>9</v>
      </c>
      <c r="K81" s="146">
        <v>10</v>
      </c>
      <c r="L81" s="146">
        <v>11</v>
      </c>
      <c r="M81" s="146">
        <v>12</v>
      </c>
      <c r="N81" s="146">
        <v>13</v>
      </c>
      <c r="O81" s="146">
        <v>14</v>
      </c>
      <c r="P81" s="146">
        <v>15</v>
      </c>
      <c r="Q81" s="146">
        <v>16</v>
      </c>
      <c r="R81" s="146">
        <v>17</v>
      </c>
      <c r="S81" s="146">
        <v>18</v>
      </c>
      <c r="T81" s="146">
        <v>19</v>
      </c>
      <c r="U81" s="146">
        <v>20</v>
      </c>
      <c r="V81" s="146">
        <v>21</v>
      </c>
      <c r="W81" s="146">
        <v>22</v>
      </c>
      <c r="X81" s="146">
        <v>23</v>
      </c>
      <c r="Y81" s="146">
        <v>24</v>
      </c>
      <c r="Z81" s="146">
        <v>25</v>
      </c>
      <c r="AA81" s="146">
        <v>26</v>
      </c>
      <c r="AB81" s="146">
        <v>27</v>
      </c>
      <c r="AC81" s="146">
        <v>28</v>
      </c>
      <c r="AD81" s="146">
        <v>29</v>
      </c>
      <c r="AE81" s="146">
        <v>30</v>
      </c>
      <c r="AF81" s="146">
        <v>31</v>
      </c>
      <c r="AG81" s="146">
        <v>32</v>
      </c>
      <c r="AH81" s="146">
        <v>33</v>
      </c>
      <c r="AI81" s="146">
        <v>34</v>
      </c>
      <c r="AJ81" s="146">
        <v>35</v>
      </c>
      <c r="AK81" s="146">
        <v>36</v>
      </c>
      <c r="AL81" s="146">
        <v>37</v>
      </c>
      <c r="AM81" s="146">
        <v>38</v>
      </c>
      <c r="AN81" s="146">
        <v>39</v>
      </c>
      <c r="AO81" s="146">
        <v>40</v>
      </c>
      <c r="AP81" s="146">
        <v>41</v>
      </c>
      <c r="AQ81" s="146">
        <v>42</v>
      </c>
    </row>
    <row r="82" spans="1:43" x14ac:dyDescent="0.25">
      <c r="A82" s="146">
        <v>0</v>
      </c>
      <c r="B82" s="146">
        <v>1</v>
      </c>
      <c r="C82" s="146">
        <v>2</v>
      </c>
      <c r="D82" s="146">
        <v>3</v>
      </c>
      <c r="E82" s="146">
        <v>4</v>
      </c>
      <c r="F82" s="146">
        <v>5</v>
      </c>
      <c r="G82" s="146">
        <v>6</v>
      </c>
      <c r="H82" s="146">
        <v>7</v>
      </c>
      <c r="I82" s="146">
        <v>8</v>
      </c>
      <c r="J82" s="146">
        <v>9</v>
      </c>
      <c r="K82" s="146">
        <v>10</v>
      </c>
      <c r="L82" s="146">
        <v>11</v>
      </c>
      <c r="M82" s="146">
        <v>12</v>
      </c>
      <c r="N82" s="146">
        <v>13</v>
      </c>
      <c r="O82" s="146">
        <v>14</v>
      </c>
      <c r="P82" s="146">
        <v>15</v>
      </c>
      <c r="Q82" s="146">
        <v>16</v>
      </c>
      <c r="R82" s="146">
        <v>17</v>
      </c>
      <c r="S82" s="146">
        <v>18</v>
      </c>
      <c r="T82" s="146">
        <v>19</v>
      </c>
      <c r="U82" s="146">
        <v>20</v>
      </c>
      <c r="V82" s="146">
        <v>21</v>
      </c>
      <c r="W82" s="146">
        <v>22</v>
      </c>
      <c r="X82" s="146">
        <v>23</v>
      </c>
      <c r="Y82" s="146">
        <v>24</v>
      </c>
      <c r="Z82" s="146">
        <v>25</v>
      </c>
      <c r="AA82" s="146">
        <v>26</v>
      </c>
      <c r="AB82" s="146">
        <v>27</v>
      </c>
      <c r="AC82" s="146">
        <v>28</v>
      </c>
      <c r="AD82" s="146">
        <v>29</v>
      </c>
      <c r="AE82" s="146">
        <v>30</v>
      </c>
      <c r="AF82" s="146">
        <v>31</v>
      </c>
      <c r="AG82" s="146">
        <v>32</v>
      </c>
      <c r="AH82" s="146">
        <v>33</v>
      </c>
      <c r="AI82" s="146">
        <v>34</v>
      </c>
      <c r="AJ82" s="146">
        <v>35</v>
      </c>
      <c r="AK82" s="146">
        <v>36</v>
      </c>
      <c r="AL82" s="146">
        <v>37</v>
      </c>
      <c r="AM82" s="146">
        <v>38</v>
      </c>
      <c r="AN82" s="146">
        <v>39</v>
      </c>
      <c r="AO82" s="146">
        <v>40</v>
      </c>
      <c r="AP82" s="146">
        <v>41</v>
      </c>
      <c r="AQ82" s="146">
        <v>42</v>
      </c>
    </row>
    <row r="83" spans="1:43" x14ac:dyDescent="0.25">
      <c r="A83" s="146">
        <v>0</v>
      </c>
      <c r="B83" s="146">
        <v>1</v>
      </c>
      <c r="C83" s="146">
        <v>2</v>
      </c>
      <c r="D83" s="146">
        <v>3</v>
      </c>
      <c r="E83" s="146">
        <v>4</v>
      </c>
      <c r="F83" s="146">
        <v>5</v>
      </c>
      <c r="G83" s="146">
        <v>6</v>
      </c>
      <c r="H83" s="146">
        <v>7</v>
      </c>
      <c r="I83" s="146">
        <v>8</v>
      </c>
      <c r="J83" s="146">
        <v>9</v>
      </c>
      <c r="K83" s="146">
        <v>10</v>
      </c>
      <c r="L83" s="146">
        <v>11</v>
      </c>
      <c r="M83" s="146">
        <v>12</v>
      </c>
      <c r="N83" s="146">
        <v>13</v>
      </c>
      <c r="O83" s="146">
        <v>14</v>
      </c>
      <c r="P83" s="146">
        <v>15</v>
      </c>
      <c r="Q83" s="146">
        <v>16</v>
      </c>
      <c r="R83" s="146">
        <v>17</v>
      </c>
      <c r="S83" s="146">
        <v>18</v>
      </c>
      <c r="T83" s="146">
        <v>19</v>
      </c>
      <c r="U83" s="146">
        <v>20</v>
      </c>
      <c r="V83" s="146">
        <v>21</v>
      </c>
      <c r="W83" s="146">
        <v>22</v>
      </c>
      <c r="X83" s="146">
        <v>23</v>
      </c>
      <c r="Y83" s="146">
        <v>24</v>
      </c>
      <c r="Z83" s="146">
        <v>25</v>
      </c>
      <c r="AA83" s="146">
        <v>26</v>
      </c>
      <c r="AB83" s="146">
        <v>27</v>
      </c>
      <c r="AC83" s="146">
        <v>28</v>
      </c>
      <c r="AD83" s="146">
        <v>29</v>
      </c>
      <c r="AE83" s="146">
        <v>30</v>
      </c>
      <c r="AF83" s="146">
        <v>31</v>
      </c>
      <c r="AG83" s="146">
        <v>32</v>
      </c>
      <c r="AH83" s="146">
        <v>33</v>
      </c>
      <c r="AI83" s="146">
        <v>34</v>
      </c>
      <c r="AJ83" s="146">
        <v>35</v>
      </c>
      <c r="AK83" s="146">
        <v>36</v>
      </c>
      <c r="AL83" s="146">
        <v>37</v>
      </c>
      <c r="AM83" s="146">
        <v>38</v>
      </c>
      <c r="AN83" s="146">
        <v>39</v>
      </c>
      <c r="AO83" s="146">
        <v>40</v>
      </c>
      <c r="AP83" s="146">
        <v>41</v>
      </c>
      <c r="AQ83" s="146">
        <v>42</v>
      </c>
    </row>
    <row r="84" spans="1:43" x14ac:dyDescent="0.25">
      <c r="A84" s="146">
        <v>0</v>
      </c>
      <c r="B84" s="146">
        <v>1</v>
      </c>
      <c r="C84" s="146">
        <v>2</v>
      </c>
      <c r="D84" s="146">
        <v>3</v>
      </c>
      <c r="E84" s="146">
        <v>4</v>
      </c>
      <c r="F84" s="146">
        <v>5</v>
      </c>
      <c r="G84" s="146">
        <v>6</v>
      </c>
      <c r="H84" s="146">
        <v>7</v>
      </c>
      <c r="I84" s="146">
        <v>8</v>
      </c>
      <c r="J84" s="146">
        <v>9</v>
      </c>
      <c r="K84" s="146">
        <v>10</v>
      </c>
      <c r="L84" s="146">
        <v>11</v>
      </c>
      <c r="M84" s="146">
        <v>12</v>
      </c>
      <c r="N84" s="146">
        <v>13</v>
      </c>
      <c r="O84" s="146">
        <v>14</v>
      </c>
      <c r="P84" s="146">
        <v>15</v>
      </c>
      <c r="Q84" s="146">
        <v>16</v>
      </c>
      <c r="R84" s="146">
        <v>17</v>
      </c>
      <c r="S84" s="146">
        <v>18</v>
      </c>
      <c r="T84" s="146">
        <v>19</v>
      </c>
      <c r="U84" s="146">
        <v>20</v>
      </c>
      <c r="V84" s="146">
        <v>21</v>
      </c>
      <c r="W84" s="146">
        <v>22</v>
      </c>
      <c r="X84" s="146">
        <v>23</v>
      </c>
      <c r="Y84" s="146">
        <v>24</v>
      </c>
      <c r="Z84" s="146">
        <v>25</v>
      </c>
      <c r="AA84" s="146">
        <v>26</v>
      </c>
      <c r="AB84" s="146">
        <v>27</v>
      </c>
      <c r="AC84" s="146">
        <v>28</v>
      </c>
      <c r="AD84" s="146">
        <v>29</v>
      </c>
      <c r="AE84" s="146">
        <v>30</v>
      </c>
      <c r="AF84" s="146">
        <v>31</v>
      </c>
      <c r="AG84" s="146">
        <v>32</v>
      </c>
      <c r="AH84" s="146">
        <v>33</v>
      </c>
      <c r="AI84" s="146">
        <v>34</v>
      </c>
      <c r="AJ84" s="146">
        <v>35</v>
      </c>
      <c r="AK84" s="146">
        <v>36</v>
      </c>
      <c r="AL84" s="146">
        <v>37</v>
      </c>
      <c r="AM84" s="146">
        <v>38</v>
      </c>
      <c r="AN84" s="146">
        <v>39</v>
      </c>
      <c r="AO84" s="146">
        <v>40</v>
      </c>
      <c r="AP84" s="146">
        <v>41</v>
      </c>
      <c r="AQ84" s="146">
        <v>42</v>
      </c>
    </row>
    <row r="85" spans="1:43" x14ac:dyDescent="0.25">
      <c r="A85" s="146">
        <v>0</v>
      </c>
      <c r="B85" s="146">
        <v>1</v>
      </c>
      <c r="C85" s="146">
        <v>2</v>
      </c>
      <c r="D85" s="146">
        <v>3</v>
      </c>
      <c r="E85" s="146">
        <v>4</v>
      </c>
      <c r="F85" s="146">
        <v>5</v>
      </c>
      <c r="G85" s="146">
        <v>6</v>
      </c>
      <c r="H85" s="146">
        <v>7</v>
      </c>
      <c r="I85" s="146">
        <v>8</v>
      </c>
      <c r="J85" s="146">
        <v>9</v>
      </c>
      <c r="K85" s="146">
        <v>10</v>
      </c>
      <c r="L85" s="146">
        <v>11</v>
      </c>
      <c r="M85" s="146">
        <v>12</v>
      </c>
      <c r="N85" s="146">
        <v>13</v>
      </c>
      <c r="O85" s="146">
        <v>14</v>
      </c>
      <c r="P85" s="146">
        <v>15</v>
      </c>
      <c r="Q85" s="146">
        <v>16</v>
      </c>
      <c r="R85" s="146">
        <v>17</v>
      </c>
      <c r="S85" s="146">
        <v>18</v>
      </c>
      <c r="T85" s="146">
        <v>19</v>
      </c>
      <c r="U85" s="146">
        <v>20</v>
      </c>
      <c r="V85" s="146">
        <v>21</v>
      </c>
      <c r="W85" s="146">
        <v>22</v>
      </c>
      <c r="X85" s="146">
        <v>23</v>
      </c>
      <c r="Y85" s="146">
        <v>24</v>
      </c>
      <c r="Z85" s="146">
        <v>25</v>
      </c>
      <c r="AA85" s="146">
        <v>26</v>
      </c>
      <c r="AB85" s="146">
        <v>27</v>
      </c>
      <c r="AC85" s="146">
        <v>28</v>
      </c>
      <c r="AD85" s="146">
        <v>29</v>
      </c>
      <c r="AE85" s="146">
        <v>30</v>
      </c>
      <c r="AF85" s="146">
        <v>31</v>
      </c>
      <c r="AG85" s="146">
        <v>32</v>
      </c>
      <c r="AH85" s="146">
        <v>33</v>
      </c>
      <c r="AI85" s="146">
        <v>34</v>
      </c>
      <c r="AJ85" s="146">
        <v>35</v>
      </c>
      <c r="AK85" s="146">
        <v>36</v>
      </c>
      <c r="AL85" s="146">
        <v>37</v>
      </c>
      <c r="AM85" s="146">
        <v>38</v>
      </c>
      <c r="AN85" s="146">
        <v>39</v>
      </c>
      <c r="AO85" s="146">
        <v>40</v>
      </c>
      <c r="AP85" s="146">
        <v>41</v>
      </c>
      <c r="AQ85" s="146">
        <v>42</v>
      </c>
    </row>
    <row r="86" spans="1:43" x14ac:dyDescent="0.25">
      <c r="A86" s="146">
        <v>0</v>
      </c>
      <c r="B86" s="146">
        <v>1</v>
      </c>
      <c r="C86" s="146">
        <v>2</v>
      </c>
      <c r="D86" s="146">
        <v>3</v>
      </c>
      <c r="E86" s="146">
        <v>4</v>
      </c>
      <c r="F86" s="146">
        <v>5</v>
      </c>
      <c r="G86" s="146">
        <v>6</v>
      </c>
      <c r="H86" s="146">
        <v>7</v>
      </c>
      <c r="I86" s="146">
        <v>8</v>
      </c>
      <c r="J86" s="146">
        <v>9</v>
      </c>
      <c r="K86" s="146">
        <v>10</v>
      </c>
      <c r="L86" s="146">
        <v>11</v>
      </c>
      <c r="M86" s="146">
        <v>12</v>
      </c>
      <c r="N86" s="146">
        <v>13</v>
      </c>
      <c r="O86" s="146">
        <v>14</v>
      </c>
      <c r="P86" s="146">
        <v>15</v>
      </c>
      <c r="Q86" s="146">
        <v>16</v>
      </c>
      <c r="R86" s="146">
        <v>17</v>
      </c>
      <c r="S86" s="146">
        <v>18</v>
      </c>
      <c r="T86" s="146">
        <v>19</v>
      </c>
      <c r="U86" s="146">
        <v>20</v>
      </c>
      <c r="V86" s="146">
        <v>21</v>
      </c>
      <c r="W86" s="146">
        <v>22</v>
      </c>
      <c r="X86" s="146">
        <v>23</v>
      </c>
      <c r="Y86" s="146">
        <v>24</v>
      </c>
      <c r="Z86" s="146">
        <v>25</v>
      </c>
      <c r="AA86" s="146">
        <v>26</v>
      </c>
      <c r="AB86" s="146">
        <v>27</v>
      </c>
      <c r="AC86" s="146">
        <v>28</v>
      </c>
      <c r="AD86" s="146">
        <v>29</v>
      </c>
      <c r="AE86" s="146">
        <v>30</v>
      </c>
      <c r="AF86" s="146">
        <v>31</v>
      </c>
      <c r="AG86" s="146">
        <v>32</v>
      </c>
      <c r="AH86" s="146">
        <v>33</v>
      </c>
      <c r="AI86" s="146">
        <v>34</v>
      </c>
      <c r="AJ86" s="146">
        <v>35</v>
      </c>
      <c r="AK86" s="146">
        <v>36</v>
      </c>
      <c r="AL86" s="146">
        <v>37</v>
      </c>
      <c r="AM86" s="146">
        <v>38</v>
      </c>
      <c r="AN86" s="146">
        <v>39</v>
      </c>
      <c r="AO86" s="146">
        <v>40</v>
      </c>
      <c r="AP86" s="146">
        <v>41</v>
      </c>
      <c r="AQ86" s="146">
        <v>42</v>
      </c>
    </row>
    <row r="87" spans="1:43" x14ac:dyDescent="0.25">
      <c r="A87" s="146">
        <v>0</v>
      </c>
      <c r="B87" s="146">
        <v>1</v>
      </c>
      <c r="C87" s="146">
        <v>2</v>
      </c>
      <c r="D87" s="146">
        <v>3</v>
      </c>
      <c r="E87" s="146">
        <v>4</v>
      </c>
      <c r="F87" s="146">
        <v>5</v>
      </c>
      <c r="G87" s="146">
        <v>6</v>
      </c>
      <c r="H87" s="146">
        <v>7</v>
      </c>
      <c r="I87" s="146">
        <v>8</v>
      </c>
      <c r="J87" s="146">
        <v>9</v>
      </c>
      <c r="K87" s="146">
        <v>10</v>
      </c>
      <c r="L87" s="146">
        <v>11</v>
      </c>
      <c r="M87" s="146">
        <v>12</v>
      </c>
      <c r="N87" s="146">
        <v>13</v>
      </c>
      <c r="O87" s="146">
        <v>14</v>
      </c>
      <c r="P87" s="146">
        <v>15</v>
      </c>
      <c r="Q87" s="146">
        <v>16</v>
      </c>
      <c r="R87" s="146">
        <v>17</v>
      </c>
      <c r="S87" s="146">
        <v>18</v>
      </c>
      <c r="T87" s="146">
        <v>19</v>
      </c>
      <c r="U87" s="146">
        <v>20</v>
      </c>
      <c r="V87" s="146">
        <v>21</v>
      </c>
      <c r="W87" s="146">
        <v>22</v>
      </c>
      <c r="X87" s="146">
        <v>23</v>
      </c>
      <c r="Y87" s="146">
        <v>24</v>
      </c>
      <c r="Z87" s="146">
        <v>25</v>
      </c>
      <c r="AA87" s="146">
        <v>26</v>
      </c>
      <c r="AB87" s="146">
        <v>27</v>
      </c>
      <c r="AC87" s="146">
        <v>28</v>
      </c>
      <c r="AD87" s="146">
        <v>29</v>
      </c>
      <c r="AE87" s="146">
        <v>30</v>
      </c>
      <c r="AF87" s="146">
        <v>31</v>
      </c>
      <c r="AG87" s="146">
        <v>32</v>
      </c>
      <c r="AH87" s="146">
        <v>33</v>
      </c>
      <c r="AI87" s="146">
        <v>34</v>
      </c>
      <c r="AJ87" s="146">
        <v>35</v>
      </c>
      <c r="AK87" s="146">
        <v>36</v>
      </c>
      <c r="AL87" s="146">
        <v>37</v>
      </c>
      <c r="AM87" s="146">
        <v>38</v>
      </c>
      <c r="AN87" s="146">
        <v>39</v>
      </c>
      <c r="AO87" s="146">
        <v>40</v>
      </c>
      <c r="AP87" s="146">
        <v>41</v>
      </c>
      <c r="AQ87" s="146">
        <v>42</v>
      </c>
    </row>
    <row r="88" spans="1:43" x14ac:dyDescent="0.25">
      <c r="A88" s="146">
        <v>0</v>
      </c>
      <c r="B88" s="146">
        <v>1</v>
      </c>
      <c r="C88" s="146">
        <v>2</v>
      </c>
      <c r="D88" s="146">
        <v>3</v>
      </c>
      <c r="E88" s="146">
        <v>4</v>
      </c>
      <c r="F88" s="146">
        <v>5</v>
      </c>
      <c r="G88" s="146">
        <v>6</v>
      </c>
      <c r="H88" s="146">
        <v>7</v>
      </c>
      <c r="I88" s="146">
        <v>8</v>
      </c>
      <c r="J88" s="146">
        <v>9</v>
      </c>
      <c r="K88" s="146">
        <v>10</v>
      </c>
      <c r="L88" s="146">
        <v>11</v>
      </c>
      <c r="M88" s="146">
        <v>12</v>
      </c>
      <c r="N88" s="146">
        <v>13</v>
      </c>
      <c r="O88" s="146">
        <v>14</v>
      </c>
      <c r="P88" s="146">
        <v>15</v>
      </c>
      <c r="Q88" s="146">
        <v>16</v>
      </c>
      <c r="R88" s="146">
        <v>17</v>
      </c>
      <c r="S88" s="146">
        <v>18</v>
      </c>
      <c r="T88" s="146">
        <v>19</v>
      </c>
      <c r="U88" s="146">
        <v>20</v>
      </c>
      <c r="V88" s="146">
        <v>21</v>
      </c>
      <c r="W88" s="146">
        <v>22</v>
      </c>
      <c r="X88" s="146">
        <v>23</v>
      </c>
      <c r="Y88" s="146">
        <v>24</v>
      </c>
      <c r="Z88" s="146">
        <v>25</v>
      </c>
      <c r="AA88" s="146">
        <v>26</v>
      </c>
      <c r="AB88" s="146">
        <v>27</v>
      </c>
      <c r="AC88" s="146">
        <v>28</v>
      </c>
      <c r="AD88" s="146">
        <v>29</v>
      </c>
      <c r="AE88" s="146">
        <v>30</v>
      </c>
      <c r="AF88" s="146">
        <v>31</v>
      </c>
      <c r="AG88" s="146">
        <v>32</v>
      </c>
      <c r="AH88" s="146">
        <v>33</v>
      </c>
      <c r="AI88" s="146">
        <v>34</v>
      </c>
      <c r="AJ88" s="146">
        <v>35</v>
      </c>
      <c r="AK88" s="146">
        <v>36</v>
      </c>
      <c r="AL88" s="146">
        <v>37</v>
      </c>
      <c r="AM88" s="146">
        <v>38</v>
      </c>
      <c r="AN88" s="146">
        <v>39</v>
      </c>
      <c r="AO88" s="146">
        <v>40</v>
      </c>
      <c r="AP88" s="146">
        <v>41</v>
      </c>
      <c r="AQ88" s="146">
        <v>42</v>
      </c>
    </row>
    <row r="89" spans="1:43" x14ac:dyDescent="0.25">
      <c r="A89" s="146">
        <v>0</v>
      </c>
      <c r="B89" s="146">
        <v>1</v>
      </c>
      <c r="C89" s="146">
        <v>2</v>
      </c>
      <c r="D89" s="146">
        <v>3</v>
      </c>
      <c r="E89" s="146">
        <v>4</v>
      </c>
      <c r="F89" s="146">
        <v>5</v>
      </c>
      <c r="G89" s="146">
        <v>6</v>
      </c>
      <c r="H89" s="146">
        <v>7</v>
      </c>
      <c r="I89" s="146">
        <v>8</v>
      </c>
      <c r="J89" s="146">
        <v>9</v>
      </c>
      <c r="K89" s="146">
        <v>10</v>
      </c>
      <c r="L89" s="146">
        <v>11</v>
      </c>
      <c r="M89" s="146">
        <v>12</v>
      </c>
      <c r="N89" s="146">
        <v>13</v>
      </c>
      <c r="O89" s="146">
        <v>14</v>
      </c>
      <c r="P89" s="146">
        <v>15</v>
      </c>
      <c r="Q89" s="146">
        <v>16</v>
      </c>
      <c r="R89" s="146">
        <v>17</v>
      </c>
      <c r="S89" s="146">
        <v>18</v>
      </c>
      <c r="T89" s="146">
        <v>19</v>
      </c>
      <c r="U89" s="146">
        <v>20</v>
      </c>
      <c r="V89" s="146">
        <v>21</v>
      </c>
      <c r="W89" s="146">
        <v>22</v>
      </c>
      <c r="X89" s="146">
        <v>23</v>
      </c>
      <c r="Y89" s="146">
        <v>24</v>
      </c>
      <c r="Z89" s="146">
        <v>25</v>
      </c>
      <c r="AA89" s="146">
        <v>26</v>
      </c>
      <c r="AB89" s="146">
        <v>27</v>
      </c>
      <c r="AC89" s="146">
        <v>28</v>
      </c>
      <c r="AD89" s="146">
        <v>29</v>
      </c>
      <c r="AE89" s="146">
        <v>30</v>
      </c>
      <c r="AF89" s="146">
        <v>31</v>
      </c>
      <c r="AG89" s="146">
        <v>32</v>
      </c>
      <c r="AH89" s="146">
        <v>33</v>
      </c>
      <c r="AI89" s="146">
        <v>34</v>
      </c>
      <c r="AJ89" s="146">
        <v>35</v>
      </c>
      <c r="AK89" s="146">
        <v>36</v>
      </c>
      <c r="AL89" s="146">
        <v>37</v>
      </c>
      <c r="AM89" s="146">
        <v>38</v>
      </c>
      <c r="AN89" s="146">
        <v>39</v>
      </c>
      <c r="AO89" s="146">
        <v>40</v>
      </c>
      <c r="AP89" s="146">
        <v>41</v>
      </c>
      <c r="AQ89" s="146">
        <v>42</v>
      </c>
    </row>
    <row r="90" spans="1:43" x14ac:dyDescent="0.25">
      <c r="A90" s="146">
        <v>0</v>
      </c>
      <c r="B90" s="146">
        <v>1</v>
      </c>
      <c r="C90" s="146">
        <v>2</v>
      </c>
      <c r="D90" s="146">
        <v>3</v>
      </c>
      <c r="E90" s="146">
        <v>4</v>
      </c>
      <c r="F90" s="146">
        <v>5</v>
      </c>
      <c r="G90" s="146">
        <v>6</v>
      </c>
      <c r="H90" s="146">
        <v>7</v>
      </c>
      <c r="I90" s="146">
        <v>8</v>
      </c>
      <c r="J90" s="146">
        <v>9</v>
      </c>
      <c r="K90" s="146">
        <v>10</v>
      </c>
      <c r="L90" s="146">
        <v>11</v>
      </c>
      <c r="M90" s="146">
        <v>12</v>
      </c>
      <c r="N90" s="146">
        <v>13</v>
      </c>
      <c r="O90" s="146">
        <v>14</v>
      </c>
      <c r="P90" s="146">
        <v>15</v>
      </c>
      <c r="Q90" s="146">
        <v>16</v>
      </c>
      <c r="R90" s="146">
        <v>17</v>
      </c>
      <c r="S90" s="146">
        <v>18</v>
      </c>
      <c r="T90" s="146">
        <v>19</v>
      </c>
      <c r="U90" s="146">
        <v>20</v>
      </c>
      <c r="V90" s="146">
        <v>21</v>
      </c>
      <c r="W90" s="146">
        <v>22</v>
      </c>
      <c r="X90" s="146">
        <v>23</v>
      </c>
      <c r="Y90" s="146">
        <v>24</v>
      </c>
      <c r="Z90" s="146">
        <v>25</v>
      </c>
      <c r="AA90" s="146">
        <v>26</v>
      </c>
      <c r="AB90" s="146">
        <v>27</v>
      </c>
      <c r="AC90" s="146">
        <v>28</v>
      </c>
      <c r="AD90" s="146">
        <v>29</v>
      </c>
      <c r="AE90" s="146">
        <v>30</v>
      </c>
      <c r="AF90" s="146">
        <v>31</v>
      </c>
      <c r="AG90" s="146">
        <v>32</v>
      </c>
      <c r="AH90" s="146">
        <v>33</v>
      </c>
      <c r="AI90" s="146">
        <v>34</v>
      </c>
      <c r="AJ90" s="146">
        <v>35</v>
      </c>
      <c r="AK90" s="146">
        <v>36</v>
      </c>
      <c r="AL90" s="146">
        <v>37</v>
      </c>
      <c r="AM90" s="146">
        <v>38</v>
      </c>
      <c r="AN90" s="146">
        <v>39</v>
      </c>
      <c r="AO90" s="146">
        <v>40</v>
      </c>
      <c r="AP90" s="146">
        <v>41</v>
      </c>
      <c r="AQ90" s="146">
        <v>42</v>
      </c>
    </row>
    <row r="91" spans="1:43" x14ac:dyDescent="0.25">
      <c r="A91" s="146">
        <v>0</v>
      </c>
      <c r="B91" s="146">
        <v>1</v>
      </c>
      <c r="C91" s="146">
        <v>2</v>
      </c>
      <c r="D91" s="146">
        <v>3</v>
      </c>
      <c r="E91" s="146">
        <v>4</v>
      </c>
      <c r="F91" s="146">
        <v>5</v>
      </c>
      <c r="G91" s="146">
        <v>6</v>
      </c>
      <c r="H91" s="146">
        <v>7</v>
      </c>
      <c r="I91" s="146">
        <v>8</v>
      </c>
      <c r="J91" s="146">
        <v>9</v>
      </c>
      <c r="K91" s="146">
        <v>10</v>
      </c>
      <c r="L91" s="146">
        <v>11</v>
      </c>
      <c r="M91" s="146">
        <v>12</v>
      </c>
      <c r="N91" s="146">
        <v>13</v>
      </c>
      <c r="O91" s="146">
        <v>14</v>
      </c>
      <c r="P91" s="146">
        <v>15</v>
      </c>
      <c r="Q91" s="146">
        <v>16</v>
      </c>
      <c r="R91" s="146">
        <v>17</v>
      </c>
      <c r="S91" s="146">
        <v>18</v>
      </c>
      <c r="T91" s="146">
        <v>19</v>
      </c>
      <c r="U91" s="146">
        <v>20</v>
      </c>
      <c r="V91" s="146">
        <v>21</v>
      </c>
      <c r="W91" s="146">
        <v>22</v>
      </c>
      <c r="X91" s="146">
        <v>23</v>
      </c>
      <c r="Y91" s="146">
        <v>24</v>
      </c>
      <c r="Z91" s="146">
        <v>25</v>
      </c>
      <c r="AA91" s="146">
        <v>26</v>
      </c>
      <c r="AB91" s="146">
        <v>27</v>
      </c>
      <c r="AC91" s="146">
        <v>28</v>
      </c>
      <c r="AD91" s="146">
        <v>29</v>
      </c>
      <c r="AE91" s="146">
        <v>30</v>
      </c>
      <c r="AF91" s="146">
        <v>31</v>
      </c>
      <c r="AG91" s="146">
        <v>32</v>
      </c>
      <c r="AH91" s="146">
        <v>33</v>
      </c>
      <c r="AI91" s="146">
        <v>34</v>
      </c>
      <c r="AJ91" s="146">
        <v>35</v>
      </c>
      <c r="AK91" s="146">
        <v>36</v>
      </c>
      <c r="AL91" s="146">
        <v>37</v>
      </c>
      <c r="AM91" s="146">
        <v>38</v>
      </c>
      <c r="AN91" s="146">
        <v>39</v>
      </c>
      <c r="AO91" s="146">
        <v>40</v>
      </c>
      <c r="AP91" s="146">
        <v>41</v>
      </c>
      <c r="AQ91" s="146">
        <v>42</v>
      </c>
    </row>
    <row r="92" spans="1:43" x14ac:dyDescent="0.25">
      <c r="A92" s="146">
        <v>0</v>
      </c>
      <c r="B92" s="146">
        <v>1</v>
      </c>
      <c r="C92" s="146">
        <v>2</v>
      </c>
      <c r="D92" s="146">
        <v>3</v>
      </c>
      <c r="E92" s="146">
        <v>4</v>
      </c>
      <c r="F92" s="146">
        <v>5</v>
      </c>
      <c r="G92" s="146">
        <v>6</v>
      </c>
      <c r="H92" s="146">
        <v>7</v>
      </c>
      <c r="I92" s="146">
        <v>8</v>
      </c>
      <c r="J92" s="146">
        <v>9</v>
      </c>
      <c r="K92" s="146">
        <v>10</v>
      </c>
      <c r="L92" s="146">
        <v>11</v>
      </c>
      <c r="M92" s="146">
        <v>12</v>
      </c>
      <c r="N92" s="146">
        <v>13</v>
      </c>
      <c r="O92" s="146">
        <v>14</v>
      </c>
      <c r="P92" s="146">
        <v>15</v>
      </c>
      <c r="Q92" s="146">
        <v>16</v>
      </c>
      <c r="R92" s="146">
        <v>17</v>
      </c>
      <c r="S92" s="146">
        <v>18</v>
      </c>
      <c r="T92" s="146">
        <v>19</v>
      </c>
      <c r="U92" s="146">
        <v>20</v>
      </c>
      <c r="V92" s="146">
        <v>21</v>
      </c>
      <c r="W92" s="146">
        <v>22</v>
      </c>
      <c r="X92" s="146">
        <v>23</v>
      </c>
      <c r="Y92" s="146">
        <v>24</v>
      </c>
      <c r="Z92" s="146">
        <v>25</v>
      </c>
      <c r="AA92" s="146">
        <v>26</v>
      </c>
      <c r="AB92" s="146">
        <v>27</v>
      </c>
      <c r="AC92" s="146">
        <v>28</v>
      </c>
      <c r="AD92" s="146">
        <v>29</v>
      </c>
      <c r="AE92" s="146">
        <v>30</v>
      </c>
      <c r="AF92" s="146">
        <v>31</v>
      </c>
      <c r="AG92" s="146">
        <v>32</v>
      </c>
      <c r="AH92" s="146">
        <v>33</v>
      </c>
      <c r="AI92" s="146">
        <v>34</v>
      </c>
      <c r="AJ92" s="146">
        <v>35</v>
      </c>
      <c r="AK92" s="146">
        <v>36</v>
      </c>
      <c r="AL92" s="146">
        <v>37</v>
      </c>
      <c r="AM92" s="146">
        <v>38</v>
      </c>
      <c r="AN92" s="146">
        <v>39</v>
      </c>
      <c r="AO92" s="146">
        <v>40</v>
      </c>
      <c r="AP92" s="146">
        <v>41</v>
      </c>
      <c r="AQ92" s="146">
        <v>42</v>
      </c>
    </row>
    <row r="93" spans="1:43" x14ac:dyDescent="0.25">
      <c r="A93" s="146">
        <v>0</v>
      </c>
      <c r="B93" s="146">
        <v>1</v>
      </c>
      <c r="C93" s="146">
        <v>2</v>
      </c>
      <c r="D93" s="146">
        <v>3</v>
      </c>
      <c r="E93" s="146">
        <v>4</v>
      </c>
      <c r="F93" s="146">
        <v>5</v>
      </c>
      <c r="G93" s="146">
        <v>6</v>
      </c>
      <c r="H93" s="146">
        <v>7</v>
      </c>
      <c r="I93" s="146">
        <v>8</v>
      </c>
      <c r="J93" s="146">
        <v>9</v>
      </c>
      <c r="K93" s="146">
        <v>10</v>
      </c>
      <c r="L93" s="146">
        <v>11</v>
      </c>
      <c r="M93" s="146">
        <v>12</v>
      </c>
      <c r="N93" s="146">
        <v>13</v>
      </c>
      <c r="O93" s="146">
        <v>14</v>
      </c>
      <c r="P93" s="146">
        <v>15</v>
      </c>
      <c r="Q93" s="146">
        <v>16</v>
      </c>
      <c r="R93" s="146">
        <v>17</v>
      </c>
      <c r="S93" s="146">
        <v>18</v>
      </c>
      <c r="T93" s="146">
        <v>19</v>
      </c>
      <c r="U93" s="146">
        <v>20</v>
      </c>
      <c r="V93" s="146">
        <v>21</v>
      </c>
      <c r="W93" s="146">
        <v>22</v>
      </c>
      <c r="X93" s="146">
        <v>23</v>
      </c>
      <c r="Y93" s="146">
        <v>24</v>
      </c>
      <c r="Z93" s="146">
        <v>25</v>
      </c>
      <c r="AA93" s="146">
        <v>26</v>
      </c>
      <c r="AB93" s="146">
        <v>27</v>
      </c>
      <c r="AC93" s="146">
        <v>28</v>
      </c>
      <c r="AD93" s="146">
        <v>29</v>
      </c>
      <c r="AE93" s="146">
        <v>30</v>
      </c>
      <c r="AF93" s="146">
        <v>31</v>
      </c>
      <c r="AG93" s="146">
        <v>32</v>
      </c>
      <c r="AH93" s="146">
        <v>33</v>
      </c>
      <c r="AI93" s="146">
        <v>34</v>
      </c>
      <c r="AJ93" s="146">
        <v>35</v>
      </c>
      <c r="AK93" s="146">
        <v>36</v>
      </c>
      <c r="AL93" s="146">
        <v>37</v>
      </c>
      <c r="AM93" s="146">
        <v>38</v>
      </c>
      <c r="AN93" s="146">
        <v>39</v>
      </c>
      <c r="AO93" s="146">
        <v>40</v>
      </c>
      <c r="AP93" s="146">
        <v>41</v>
      </c>
      <c r="AQ93" s="146">
        <v>42</v>
      </c>
    </row>
    <row r="94" spans="1:43" x14ac:dyDescent="0.25">
      <c r="A94" s="146">
        <v>0</v>
      </c>
      <c r="B94" s="146">
        <v>1</v>
      </c>
      <c r="C94" s="146">
        <v>2</v>
      </c>
      <c r="D94" s="146">
        <v>3</v>
      </c>
      <c r="E94" s="146">
        <v>4</v>
      </c>
      <c r="F94" s="146">
        <v>5</v>
      </c>
      <c r="G94" s="146">
        <v>6</v>
      </c>
      <c r="H94" s="146">
        <v>7</v>
      </c>
      <c r="I94" s="146">
        <v>8</v>
      </c>
      <c r="J94" s="146">
        <v>9</v>
      </c>
      <c r="K94" s="146">
        <v>10</v>
      </c>
      <c r="L94" s="146">
        <v>11</v>
      </c>
      <c r="M94" s="146">
        <v>12</v>
      </c>
      <c r="N94" s="146">
        <v>13</v>
      </c>
      <c r="O94" s="146">
        <v>14</v>
      </c>
      <c r="P94" s="146">
        <v>15</v>
      </c>
      <c r="Q94" s="146">
        <v>16</v>
      </c>
      <c r="R94" s="146">
        <v>17</v>
      </c>
      <c r="S94" s="146">
        <v>18</v>
      </c>
      <c r="T94" s="146">
        <v>19</v>
      </c>
      <c r="U94" s="146">
        <v>20</v>
      </c>
      <c r="V94" s="146">
        <v>21</v>
      </c>
      <c r="W94" s="146">
        <v>22</v>
      </c>
      <c r="X94" s="146">
        <v>23</v>
      </c>
      <c r="Y94" s="146">
        <v>24</v>
      </c>
      <c r="Z94" s="146">
        <v>25</v>
      </c>
      <c r="AA94" s="146">
        <v>26</v>
      </c>
      <c r="AB94" s="146">
        <v>27</v>
      </c>
      <c r="AC94" s="146">
        <v>28</v>
      </c>
      <c r="AD94" s="146">
        <v>29</v>
      </c>
      <c r="AE94" s="146">
        <v>30</v>
      </c>
      <c r="AF94" s="146">
        <v>31</v>
      </c>
      <c r="AG94" s="146">
        <v>32</v>
      </c>
      <c r="AH94" s="146">
        <v>33</v>
      </c>
      <c r="AI94" s="146">
        <v>34</v>
      </c>
      <c r="AJ94" s="146">
        <v>35</v>
      </c>
      <c r="AK94" s="146">
        <v>36</v>
      </c>
      <c r="AL94" s="146">
        <v>37</v>
      </c>
      <c r="AM94" s="146">
        <v>38</v>
      </c>
      <c r="AN94" s="146">
        <v>39</v>
      </c>
      <c r="AO94" s="146">
        <v>40</v>
      </c>
      <c r="AP94" s="146">
        <v>41</v>
      </c>
      <c r="AQ94" s="146">
        <v>42</v>
      </c>
    </row>
    <row r="95" spans="1:43" x14ac:dyDescent="0.25">
      <c r="A95" s="146">
        <v>0</v>
      </c>
      <c r="B95" s="146">
        <v>1</v>
      </c>
      <c r="C95" s="146">
        <v>2</v>
      </c>
      <c r="D95" s="146">
        <v>3</v>
      </c>
      <c r="E95" s="146">
        <v>4</v>
      </c>
      <c r="F95" s="146">
        <v>5</v>
      </c>
      <c r="G95" s="146">
        <v>6</v>
      </c>
      <c r="H95" s="146">
        <v>7</v>
      </c>
      <c r="I95" s="146">
        <v>8</v>
      </c>
      <c r="J95" s="146">
        <v>9</v>
      </c>
      <c r="K95" s="146">
        <v>10</v>
      </c>
      <c r="L95" s="146">
        <v>11</v>
      </c>
      <c r="M95" s="146">
        <v>12</v>
      </c>
      <c r="N95" s="146">
        <v>13</v>
      </c>
      <c r="O95" s="146">
        <v>14</v>
      </c>
      <c r="P95" s="146">
        <v>15</v>
      </c>
      <c r="Q95" s="146">
        <v>16</v>
      </c>
      <c r="R95" s="146">
        <v>17</v>
      </c>
      <c r="S95" s="146">
        <v>18</v>
      </c>
      <c r="T95" s="146">
        <v>19</v>
      </c>
      <c r="U95" s="146">
        <v>20</v>
      </c>
      <c r="V95" s="146">
        <v>21</v>
      </c>
      <c r="W95" s="146">
        <v>22</v>
      </c>
      <c r="X95" s="146">
        <v>23</v>
      </c>
      <c r="Y95" s="146">
        <v>24</v>
      </c>
      <c r="Z95" s="146">
        <v>25</v>
      </c>
      <c r="AA95" s="146">
        <v>26</v>
      </c>
      <c r="AB95" s="146">
        <v>27</v>
      </c>
      <c r="AC95" s="146">
        <v>28</v>
      </c>
      <c r="AD95" s="146">
        <v>29</v>
      </c>
      <c r="AE95" s="146">
        <v>30</v>
      </c>
      <c r="AF95" s="146">
        <v>31</v>
      </c>
      <c r="AG95" s="146">
        <v>32</v>
      </c>
      <c r="AH95" s="146">
        <v>33</v>
      </c>
      <c r="AI95" s="146">
        <v>34</v>
      </c>
      <c r="AJ95" s="146">
        <v>35</v>
      </c>
      <c r="AK95" s="146">
        <v>36</v>
      </c>
      <c r="AL95" s="146">
        <v>37</v>
      </c>
      <c r="AM95" s="146">
        <v>38</v>
      </c>
      <c r="AN95" s="146">
        <v>39</v>
      </c>
      <c r="AO95" s="146">
        <v>40</v>
      </c>
      <c r="AP95" s="146">
        <v>41</v>
      </c>
      <c r="AQ95" s="146">
        <v>42</v>
      </c>
    </row>
    <row r="96" spans="1:43" x14ac:dyDescent="0.25">
      <c r="A96" s="146">
        <v>0</v>
      </c>
      <c r="B96" s="146">
        <v>1</v>
      </c>
      <c r="C96" s="146">
        <v>2</v>
      </c>
      <c r="D96" s="146">
        <v>3</v>
      </c>
      <c r="E96" s="146">
        <v>4</v>
      </c>
      <c r="F96" s="146">
        <v>5</v>
      </c>
      <c r="G96" s="146">
        <v>6</v>
      </c>
      <c r="H96" s="146">
        <v>7</v>
      </c>
      <c r="I96" s="146">
        <v>8</v>
      </c>
      <c r="J96" s="146">
        <v>9</v>
      </c>
      <c r="K96" s="146">
        <v>10</v>
      </c>
      <c r="L96" s="146">
        <v>11</v>
      </c>
      <c r="M96" s="146">
        <v>12</v>
      </c>
      <c r="N96" s="146">
        <v>13</v>
      </c>
      <c r="O96" s="146">
        <v>14</v>
      </c>
      <c r="P96" s="146">
        <v>15</v>
      </c>
      <c r="Q96" s="146">
        <v>16</v>
      </c>
      <c r="R96" s="146">
        <v>17</v>
      </c>
      <c r="S96" s="146">
        <v>18</v>
      </c>
      <c r="T96" s="146">
        <v>19</v>
      </c>
      <c r="U96" s="146">
        <v>20</v>
      </c>
      <c r="V96" s="146">
        <v>21</v>
      </c>
      <c r="W96" s="146">
        <v>22</v>
      </c>
      <c r="X96" s="146">
        <v>23</v>
      </c>
      <c r="Y96" s="146">
        <v>24</v>
      </c>
      <c r="Z96" s="146">
        <v>25</v>
      </c>
      <c r="AA96" s="146">
        <v>26</v>
      </c>
      <c r="AB96" s="146">
        <v>27</v>
      </c>
      <c r="AC96" s="146">
        <v>28</v>
      </c>
      <c r="AD96" s="146">
        <v>29</v>
      </c>
      <c r="AE96" s="146">
        <v>30</v>
      </c>
      <c r="AF96" s="146">
        <v>31</v>
      </c>
      <c r="AG96" s="146">
        <v>32</v>
      </c>
      <c r="AH96" s="146">
        <v>33</v>
      </c>
      <c r="AI96" s="146">
        <v>34</v>
      </c>
      <c r="AJ96" s="146">
        <v>35</v>
      </c>
      <c r="AK96" s="146">
        <v>36</v>
      </c>
      <c r="AL96" s="146">
        <v>37</v>
      </c>
      <c r="AM96" s="146">
        <v>38</v>
      </c>
      <c r="AN96" s="146">
        <v>39</v>
      </c>
      <c r="AO96" s="146">
        <v>40</v>
      </c>
      <c r="AP96" s="146">
        <v>41</v>
      </c>
      <c r="AQ96" s="146">
        <v>42</v>
      </c>
    </row>
    <row r="97" spans="1:43" x14ac:dyDescent="0.25">
      <c r="A97" s="146">
        <v>0</v>
      </c>
      <c r="B97" s="146">
        <v>1</v>
      </c>
      <c r="C97" s="146">
        <v>2</v>
      </c>
      <c r="D97" s="146">
        <v>3</v>
      </c>
      <c r="E97" s="146">
        <v>4</v>
      </c>
      <c r="F97" s="146">
        <v>5</v>
      </c>
      <c r="G97" s="146">
        <v>6</v>
      </c>
      <c r="H97" s="146">
        <v>7</v>
      </c>
      <c r="I97" s="146">
        <v>8</v>
      </c>
      <c r="J97" s="146">
        <v>9</v>
      </c>
      <c r="K97" s="146">
        <v>10</v>
      </c>
      <c r="L97" s="146">
        <v>11</v>
      </c>
      <c r="M97" s="146">
        <v>12</v>
      </c>
      <c r="N97" s="146">
        <v>13</v>
      </c>
      <c r="O97" s="146">
        <v>14</v>
      </c>
      <c r="P97" s="146">
        <v>15</v>
      </c>
      <c r="Q97" s="146">
        <v>16</v>
      </c>
      <c r="R97" s="146">
        <v>17</v>
      </c>
      <c r="S97" s="146">
        <v>18</v>
      </c>
      <c r="T97" s="146">
        <v>19</v>
      </c>
      <c r="U97" s="146">
        <v>20</v>
      </c>
      <c r="V97" s="146">
        <v>21</v>
      </c>
      <c r="W97" s="146">
        <v>22</v>
      </c>
      <c r="X97" s="146">
        <v>23</v>
      </c>
      <c r="Y97" s="146">
        <v>24</v>
      </c>
      <c r="Z97" s="146">
        <v>25</v>
      </c>
      <c r="AA97" s="146">
        <v>26</v>
      </c>
      <c r="AB97" s="146">
        <v>27</v>
      </c>
      <c r="AC97" s="146">
        <v>28</v>
      </c>
      <c r="AD97" s="146">
        <v>29</v>
      </c>
      <c r="AE97" s="146">
        <v>30</v>
      </c>
      <c r="AF97" s="146">
        <v>31</v>
      </c>
      <c r="AG97" s="146">
        <v>32</v>
      </c>
      <c r="AH97" s="146">
        <v>33</v>
      </c>
      <c r="AI97" s="146">
        <v>34</v>
      </c>
      <c r="AJ97" s="146">
        <v>35</v>
      </c>
      <c r="AK97" s="146">
        <v>36</v>
      </c>
      <c r="AL97" s="146">
        <v>37</v>
      </c>
      <c r="AM97" s="146">
        <v>38</v>
      </c>
      <c r="AN97" s="146">
        <v>39</v>
      </c>
      <c r="AO97" s="146">
        <v>40</v>
      </c>
      <c r="AP97" s="146">
        <v>41</v>
      </c>
      <c r="AQ97" s="146">
        <v>42</v>
      </c>
    </row>
    <row r="98" spans="1:43" x14ac:dyDescent="0.25">
      <c r="A98" s="146">
        <v>0</v>
      </c>
      <c r="B98" s="146">
        <v>1</v>
      </c>
      <c r="C98" s="146">
        <v>2</v>
      </c>
      <c r="D98" s="146">
        <v>3</v>
      </c>
      <c r="E98" s="146">
        <v>4</v>
      </c>
      <c r="F98" s="146">
        <v>5</v>
      </c>
      <c r="G98" s="146">
        <v>6</v>
      </c>
      <c r="H98" s="146">
        <v>7</v>
      </c>
      <c r="I98" s="146">
        <v>8</v>
      </c>
      <c r="J98" s="146">
        <v>9</v>
      </c>
      <c r="K98" s="146">
        <v>10</v>
      </c>
      <c r="L98" s="146">
        <v>11</v>
      </c>
      <c r="M98" s="146">
        <v>12</v>
      </c>
      <c r="N98" s="146">
        <v>13</v>
      </c>
      <c r="O98" s="146">
        <v>14</v>
      </c>
      <c r="P98" s="146">
        <v>15</v>
      </c>
      <c r="Q98" s="146">
        <v>16</v>
      </c>
      <c r="R98" s="146">
        <v>17</v>
      </c>
      <c r="S98" s="146">
        <v>18</v>
      </c>
      <c r="T98" s="146">
        <v>19</v>
      </c>
      <c r="U98" s="146">
        <v>20</v>
      </c>
      <c r="V98" s="146">
        <v>21</v>
      </c>
      <c r="W98" s="146">
        <v>22</v>
      </c>
      <c r="X98" s="146">
        <v>23</v>
      </c>
      <c r="Y98" s="146">
        <v>24</v>
      </c>
      <c r="Z98" s="146">
        <v>25</v>
      </c>
      <c r="AA98" s="146">
        <v>26</v>
      </c>
      <c r="AB98" s="146">
        <v>27</v>
      </c>
      <c r="AC98" s="146">
        <v>28</v>
      </c>
      <c r="AD98" s="146">
        <v>29</v>
      </c>
      <c r="AE98" s="146">
        <v>30</v>
      </c>
      <c r="AF98" s="146">
        <v>31</v>
      </c>
      <c r="AG98" s="146">
        <v>32</v>
      </c>
      <c r="AH98" s="146">
        <v>33</v>
      </c>
      <c r="AI98" s="146">
        <v>34</v>
      </c>
      <c r="AJ98" s="146">
        <v>35</v>
      </c>
      <c r="AK98" s="146">
        <v>36</v>
      </c>
      <c r="AL98" s="146">
        <v>37</v>
      </c>
      <c r="AM98" s="146">
        <v>38</v>
      </c>
      <c r="AN98" s="146">
        <v>39</v>
      </c>
      <c r="AO98" s="146">
        <v>40</v>
      </c>
      <c r="AP98" s="146">
        <v>41</v>
      </c>
      <c r="AQ98" s="146">
        <v>42</v>
      </c>
    </row>
    <row r="99" spans="1:43" x14ac:dyDescent="0.25">
      <c r="A99" s="146">
        <v>0</v>
      </c>
      <c r="B99" s="146">
        <v>1</v>
      </c>
      <c r="C99" s="146">
        <v>2</v>
      </c>
      <c r="D99" s="146">
        <v>3</v>
      </c>
      <c r="E99" s="146">
        <v>4</v>
      </c>
      <c r="F99" s="146">
        <v>5</v>
      </c>
      <c r="G99" s="146">
        <v>6</v>
      </c>
      <c r="H99" s="146">
        <v>7</v>
      </c>
      <c r="I99" s="146">
        <v>8</v>
      </c>
      <c r="J99" s="146">
        <v>9</v>
      </c>
      <c r="K99" s="146">
        <v>10</v>
      </c>
      <c r="L99" s="146">
        <v>11</v>
      </c>
      <c r="M99" s="146">
        <v>12</v>
      </c>
      <c r="N99" s="146">
        <v>13</v>
      </c>
      <c r="O99" s="146">
        <v>14</v>
      </c>
      <c r="P99" s="146">
        <v>15</v>
      </c>
      <c r="Q99" s="146">
        <v>16</v>
      </c>
      <c r="R99" s="146">
        <v>17</v>
      </c>
      <c r="S99" s="146">
        <v>18</v>
      </c>
      <c r="T99" s="146">
        <v>19</v>
      </c>
      <c r="U99" s="146">
        <v>20</v>
      </c>
      <c r="V99" s="146">
        <v>21</v>
      </c>
      <c r="W99" s="146">
        <v>22</v>
      </c>
      <c r="X99" s="146">
        <v>23</v>
      </c>
      <c r="Y99" s="146">
        <v>24</v>
      </c>
      <c r="Z99" s="146">
        <v>25</v>
      </c>
      <c r="AA99" s="146">
        <v>26</v>
      </c>
      <c r="AB99" s="146">
        <v>27</v>
      </c>
      <c r="AC99" s="146">
        <v>28</v>
      </c>
      <c r="AD99" s="146">
        <v>29</v>
      </c>
      <c r="AE99" s="146">
        <v>30</v>
      </c>
      <c r="AF99" s="146">
        <v>31</v>
      </c>
      <c r="AG99" s="146">
        <v>32</v>
      </c>
      <c r="AH99" s="146">
        <v>33</v>
      </c>
      <c r="AI99" s="146">
        <v>34</v>
      </c>
      <c r="AJ99" s="146">
        <v>35</v>
      </c>
      <c r="AK99" s="146">
        <v>36</v>
      </c>
      <c r="AL99" s="146">
        <v>37</v>
      </c>
      <c r="AM99" s="146">
        <v>38</v>
      </c>
      <c r="AN99" s="146">
        <v>39</v>
      </c>
      <c r="AO99" s="146">
        <v>40</v>
      </c>
      <c r="AP99" s="146">
        <v>41</v>
      </c>
      <c r="AQ99" s="146">
        <v>42</v>
      </c>
    </row>
    <row r="100" spans="1:43" x14ac:dyDescent="0.25">
      <c r="A100" s="146">
        <v>0</v>
      </c>
      <c r="B100" s="146">
        <v>1</v>
      </c>
      <c r="C100" s="146">
        <v>2</v>
      </c>
      <c r="D100" s="146">
        <v>3</v>
      </c>
      <c r="E100" s="146">
        <v>4</v>
      </c>
      <c r="F100" s="146">
        <v>5</v>
      </c>
      <c r="G100" s="146">
        <v>6</v>
      </c>
      <c r="H100" s="146">
        <v>7</v>
      </c>
      <c r="I100" s="146">
        <v>8</v>
      </c>
      <c r="J100" s="146">
        <v>9</v>
      </c>
      <c r="K100" s="146">
        <v>10</v>
      </c>
      <c r="L100" s="146">
        <v>11</v>
      </c>
      <c r="M100" s="146">
        <v>12</v>
      </c>
      <c r="N100" s="146">
        <v>13</v>
      </c>
      <c r="O100" s="146">
        <v>14</v>
      </c>
      <c r="P100" s="146">
        <v>15</v>
      </c>
      <c r="Q100" s="146">
        <v>16</v>
      </c>
      <c r="R100" s="146">
        <v>17</v>
      </c>
      <c r="S100" s="146">
        <v>18</v>
      </c>
      <c r="T100" s="146">
        <v>19</v>
      </c>
      <c r="U100" s="146">
        <v>20</v>
      </c>
      <c r="V100" s="146">
        <v>21</v>
      </c>
      <c r="W100" s="146">
        <v>22</v>
      </c>
      <c r="X100" s="146">
        <v>23</v>
      </c>
      <c r="Y100" s="146">
        <v>24</v>
      </c>
      <c r="Z100" s="146">
        <v>25</v>
      </c>
      <c r="AA100" s="146">
        <v>26</v>
      </c>
      <c r="AB100" s="146">
        <v>27</v>
      </c>
      <c r="AC100" s="146">
        <v>28</v>
      </c>
      <c r="AD100" s="146">
        <v>29</v>
      </c>
      <c r="AE100" s="146">
        <v>30</v>
      </c>
      <c r="AF100" s="146">
        <v>31</v>
      </c>
      <c r="AG100" s="146">
        <v>32</v>
      </c>
      <c r="AH100" s="146">
        <v>33</v>
      </c>
      <c r="AI100" s="146">
        <v>34</v>
      </c>
      <c r="AJ100" s="146">
        <v>35</v>
      </c>
      <c r="AK100" s="146">
        <v>36</v>
      </c>
      <c r="AL100" s="146">
        <v>37</v>
      </c>
      <c r="AM100" s="146">
        <v>38</v>
      </c>
      <c r="AN100" s="146">
        <v>39</v>
      </c>
      <c r="AO100" s="146">
        <v>40</v>
      </c>
      <c r="AP100" s="146">
        <v>41</v>
      </c>
      <c r="AQ100" s="146">
        <v>42</v>
      </c>
    </row>
    <row r="101" spans="1:43" x14ac:dyDescent="0.25">
      <c r="A101" s="146">
        <v>0</v>
      </c>
      <c r="B101" s="146">
        <v>1</v>
      </c>
      <c r="C101" s="146">
        <v>2</v>
      </c>
      <c r="D101" s="146">
        <v>3</v>
      </c>
      <c r="E101" s="146">
        <v>4</v>
      </c>
      <c r="F101" s="146">
        <v>5</v>
      </c>
      <c r="G101" s="146">
        <v>6</v>
      </c>
      <c r="H101" s="146">
        <v>7</v>
      </c>
      <c r="I101" s="146">
        <v>8</v>
      </c>
      <c r="J101" s="146">
        <v>9</v>
      </c>
      <c r="K101" s="146">
        <v>10</v>
      </c>
      <c r="L101" s="146">
        <v>11</v>
      </c>
      <c r="M101" s="146">
        <v>12</v>
      </c>
      <c r="N101" s="146">
        <v>13</v>
      </c>
      <c r="O101" s="146">
        <v>14</v>
      </c>
      <c r="P101" s="146">
        <v>15</v>
      </c>
      <c r="Q101" s="146">
        <v>16</v>
      </c>
      <c r="R101" s="146">
        <v>17</v>
      </c>
      <c r="S101" s="146">
        <v>18</v>
      </c>
      <c r="T101" s="146">
        <v>19</v>
      </c>
      <c r="U101" s="146">
        <v>20</v>
      </c>
      <c r="V101" s="146">
        <v>21</v>
      </c>
      <c r="W101" s="146">
        <v>22</v>
      </c>
      <c r="X101" s="146">
        <v>23</v>
      </c>
      <c r="Y101" s="146">
        <v>24</v>
      </c>
      <c r="Z101" s="146">
        <v>25</v>
      </c>
      <c r="AA101" s="146">
        <v>26</v>
      </c>
      <c r="AB101" s="146">
        <v>27</v>
      </c>
      <c r="AC101" s="146">
        <v>28</v>
      </c>
      <c r="AD101" s="146">
        <v>29</v>
      </c>
      <c r="AE101" s="146">
        <v>30</v>
      </c>
      <c r="AF101" s="146">
        <v>31</v>
      </c>
      <c r="AG101" s="146">
        <v>32</v>
      </c>
      <c r="AH101" s="146">
        <v>33</v>
      </c>
      <c r="AI101" s="146">
        <v>34</v>
      </c>
      <c r="AJ101" s="146">
        <v>35</v>
      </c>
      <c r="AK101" s="146">
        <v>36</v>
      </c>
      <c r="AL101" s="146">
        <v>37</v>
      </c>
      <c r="AM101" s="146">
        <v>38</v>
      </c>
      <c r="AN101" s="146">
        <v>39</v>
      </c>
      <c r="AO101" s="146">
        <v>40</v>
      </c>
      <c r="AP101" s="146">
        <v>41</v>
      </c>
      <c r="AQ101" s="146">
        <v>42</v>
      </c>
    </row>
    <row r="102" spans="1:43" x14ac:dyDescent="0.25">
      <c r="A102" s="146">
        <v>0</v>
      </c>
      <c r="B102" s="146">
        <v>1</v>
      </c>
      <c r="C102" s="146">
        <v>2</v>
      </c>
      <c r="D102" s="146">
        <v>3</v>
      </c>
      <c r="E102" s="146">
        <v>4</v>
      </c>
      <c r="F102" s="146">
        <v>5</v>
      </c>
      <c r="G102" s="146">
        <v>6</v>
      </c>
      <c r="H102" s="146">
        <v>7</v>
      </c>
      <c r="I102" s="146">
        <v>8</v>
      </c>
      <c r="J102" s="146">
        <v>9</v>
      </c>
      <c r="K102" s="146">
        <v>10</v>
      </c>
      <c r="L102" s="146">
        <v>11</v>
      </c>
      <c r="M102" s="146">
        <v>12</v>
      </c>
      <c r="N102" s="146">
        <v>13</v>
      </c>
      <c r="O102" s="146">
        <v>14</v>
      </c>
      <c r="P102" s="146">
        <v>15</v>
      </c>
      <c r="Q102" s="146">
        <v>16</v>
      </c>
      <c r="R102" s="146">
        <v>17</v>
      </c>
      <c r="S102" s="146">
        <v>18</v>
      </c>
      <c r="T102" s="146">
        <v>19</v>
      </c>
      <c r="U102" s="146">
        <v>20</v>
      </c>
      <c r="V102" s="146">
        <v>21</v>
      </c>
      <c r="W102" s="146">
        <v>22</v>
      </c>
      <c r="X102" s="146">
        <v>23</v>
      </c>
      <c r="Y102" s="146">
        <v>24</v>
      </c>
      <c r="Z102" s="146">
        <v>25</v>
      </c>
      <c r="AA102" s="146">
        <v>26</v>
      </c>
      <c r="AB102" s="146">
        <v>27</v>
      </c>
      <c r="AC102" s="146">
        <v>28</v>
      </c>
      <c r="AD102" s="146">
        <v>29</v>
      </c>
      <c r="AE102" s="146">
        <v>30</v>
      </c>
      <c r="AF102" s="146">
        <v>31</v>
      </c>
      <c r="AG102" s="146">
        <v>32</v>
      </c>
      <c r="AH102" s="146">
        <v>33</v>
      </c>
      <c r="AI102" s="146">
        <v>34</v>
      </c>
      <c r="AJ102" s="146">
        <v>35</v>
      </c>
      <c r="AK102" s="146">
        <v>36</v>
      </c>
      <c r="AL102" s="146">
        <v>37</v>
      </c>
      <c r="AM102" s="146">
        <v>38</v>
      </c>
      <c r="AN102" s="146">
        <v>39</v>
      </c>
      <c r="AO102" s="146">
        <v>40</v>
      </c>
      <c r="AP102" s="146">
        <v>41</v>
      </c>
      <c r="AQ102" s="146">
        <v>42</v>
      </c>
    </row>
    <row r="103" spans="1:43" x14ac:dyDescent="0.25">
      <c r="A103" s="146">
        <v>0</v>
      </c>
      <c r="B103" s="146">
        <v>1</v>
      </c>
      <c r="C103" s="146">
        <v>2</v>
      </c>
      <c r="D103" s="146">
        <v>3</v>
      </c>
      <c r="E103" s="146">
        <v>4</v>
      </c>
      <c r="F103" s="146">
        <v>5</v>
      </c>
      <c r="G103" s="146">
        <v>6</v>
      </c>
      <c r="H103" s="146">
        <v>7</v>
      </c>
      <c r="I103" s="146">
        <v>8</v>
      </c>
      <c r="J103" s="146">
        <v>9</v>
      </c>
      <c r="K103" s="146">
        <v>10</v>
      </c>
      <c r="L103" s="146">
        <v>11</v>
      </c>
      <c r="M103" s="146">
        <v>12</v>
      </c>
      <c r="N103" s="146">
        <v>13</v>
      </c>
      <c r="O103" s="146">
        <v>14</v>
      </c>
      <c r="P103" s="146">
        <v>15</v>
      </c>
      <c r="Q103" s="146">
        <v>16</v>
      </c>
      <c r="R103" s="146">
        <v>17</v>
      </c>
      <c r="S103" s="146">
        <v>18</v>
      </c>
      <c r="T103" s="146">
        <v>19</v>
      </c>
      <c r="U103" s="146">
        <v>20</v>
      </c>
      <c r="V103" s="146">
        <v>21</v>
      </c>
      <c r="W103" s="146">
        <v>22</v>
      </c>
      <c r="X103" s="146">
        <v>23</v>
      </c>
      <c r="Y103" s="146">
        <v>24</v>
      </c>
      <c r="Z103" s="146">
        <v>25</v>
      </c>
      <c r="AA103" s="146">
        <v>26</v>
      </c>
      <c r="AB103" s="146">
        <v>27</v>
      </c>
      <c r="AC103" s="146">
        <v>28</v>
      </c>
      <c r="AD103" s="146">
        <v>29</v>
      </c>
      <c r="AE103" s="146">
        <v>30</v>
      </c>
      <c r="AF103" s="146">
        <v>31</v>
      </c>
      <c r="AG103" s="146">
        <v>32</v>
      </c>
      <c r="AH103" s="146">
        <v>33</v>
      </c>
      <c r="AI103" s="146">
        <v>34</v>
      </c>
      <c r="AJ103" s="146">
        <v>35</v>
      </c>
      <c r="AK103" s="146">
        <v>36</v>
      </c>
      <c r="AL103" s="146">
        <v>37</v>
      </c>
      <c r="AM103" s="146">
        <v>38</v>
      </c>
      <c r="AN103" s="146">
        <v>39</v>
      </c>
      <c r="AO103" s="146">
        <v>40</v>
      </c>
      <c r="AP103" s="146">
        <v>41</v>
      </c>
      <c r="AQ103" s="146">
        <v>42</v>
      </c>
    </row>
    <row r="104" spans="1:43" x14ac:dyDescent="0.25">
      <c r="A104" s="146">
        <v>0</v>
      </c>
      <c r="B104" s="146">
        <v>1</v>
      </c>
      <c r="C104" s="146">
        <v>2</v>
      </c>
      <c r="D104" s="146">
        <v>3</v>
      </c>
      <c r="E104" s="146">
        <v>4</v>
      </c>
      <c r="F104" s="146">
        <v>5</v>
      </c>
      <c r="G104" s="146">
        <v>6</v>
      </c>
      <c r="H104" s="146">
        <v>7</v>
      </c>
      <c r="I104" s="146">
        <v>8</v>
      </c>
      <c r="J104" s="146">
        <v>9</v>
      </c>
      <c r="K104" s="146">
        <v>10</v>
      </c>
      <c r="L104" s="146">
        <v>11</v>
      </c>
      <c r="M104" s="146">
        <v>12</v>
      </c>
      <c r="N104" s="146">
        <v>13</v>
      </c>
      <c r="O104" s="146">
        <v>14</v>
      </c>
      <c r="P104" s="146">
        <v>15</v>
      </c>
      <c r="Q104" s="146">
        <v>16</v>
      </c>
      <c r="R104" s="146">
        <v>17</v>
      </c>
      <c r="S104" s="146">
        <v>18</v>
      </c>
      <c r="T104" s="146">
        <v>19</v>
      </c>
      <c r="U104" s="146">
        <v>20</v>
      </c>
      <c r="V104" s="146">
        <v>21</v>
      </c>
      <c r="W104" s="146">
        <v>22</v>
      </c>
      <c r="X104" s="146">
        <v>23</v>
      </c>
      <c r="Y104" s="146">
        <v>24</v>
      </c>
      <c r="Z104" s="146">
        <v>25</v>
      </c>
      <c r="AA104" s="146">
        <v>26</v>
      </c>
      <c r="AB104" s="146">
        <v>27</v>
      </c>
      <c r="AC104" s="146">
        <v>28</v>
      </c>
      <c r="AD104" s="146">
        <v>29</v>
      </c>
      <c r="AE104" s="146">
        <v>30</v>
      </c>
      <c r="AF104" s="146">
        <v>31</v>
      </c>
      <c r="AG104" s="146">
        <v>32</v>
      </c>
      <c r="AH104" s="146">
        <v>33</v>
      </c>
      <c r="AI104" s="146">
        <v>34</v>
      </c>
      <c r="AJ104" s="146">
        <v>35</v>
      </c>
      <c r="AK104" s="146">
        <v>36</v>
      </c>
      <c r="AL104" s="146">
        <v>37</v>
      </c>
      <c r="AM104" s="146">
        <v>38</v>
      </c>
      <c r="AN104" s="146">
        <v>39</v>
      </c>
      <c r="AO104" s="146">
        <v>40</v>
      </c>
      <c r="AP104" s="146">
        <v>41</v>
      </c>
      <c r="AQ104" s="146">
        <v>42</v>
      </c>
    </row>
    <row r="105" spans="1:43" x14ac:dyDescent="0.25">
      <c r="A105" s="146">
        <v>0</v>
      </c>
      <c r="B105" s="146">
        <v>1</v>
      </c>
      <c r="C105" s="146">
        <v>2</v>
      </c>
      <c r="D105" s="146">
        <v>3</v>
      </c>
      <c r="E105" s="146">
        <v>4</v>
      </c>
      <c r="F105" s="146">
        <v>5</v>
      </c>
      <c r="G105" s="146">
        <v>6</v>
      </c>
      <c r="H105" s="146">
        <v>7</v>
      </c>
      <c r="I105" s="146">
        <v>8</v>
      </c>
      <c r="J105" s="146">
        <v>9</v>
      </c>
      <c r="K105" s="146">
        <v>10</v>
      </c>
      <c r="L105" s="146">
        <v>11</v>
      </c>
      <c r="M105" s="146">
        <v>12</v>
      </c>
      <c r="N105" s="146">
        <v>13</v>
      </c>
      <c r="O105" s="146">
        <v>14</v>
      </c>
      <c r="P105" s="146">
        <v>15</v>
      </c>
      <c r="Q105" s="146">
        <v>16</v>
      </c>
      <c r="R105" s="146">
        <v>17</v>
      </c>
      <c r="S105" s="146">
        <v>18</v>
      </c>
      <c r="T105" s="146">
        <v>19</v>
      </c>
      <c r="U105" s="146">
        <v>20</v>
      </c>
      <c r="V105" s="146">
        <v>21</v>
      </c>
      <c r="W105" s="146">
        <v>22</v>
      </c>
      <c r="X105" s="146">
        <v>23</v>
      </c>
      <c r="Y105" s="146">
        <v>24</v>
      </c>
      <c r="Z105" s="146">
        <v>25</v>
      </c>
      <c r="AA105" s="146">
        <v>26</v>
      </c>
      <c r="AB105" s="146">
        <v>27</v>
      </c>
      <c r="AC105" s="146">
        <v>28</v>
      </c>
      <c r="AD105" s="146">
        <v>29</v>
      </c>
      <c r="AE105" s="146">
        <v>30</v>
      </c>
      <c r="AF105" s="146">
        <v>31</v>
      </c>
      <c r="AG105" s="146">
        <v>32</v>
      </c>
      <c r="AH105" s="146">
        <v>33</v>
      </c>
      <c r="AI105" s="146">
        <v>34</v>
      </c>
      <c r="AJ105" s="146">
        <v>35</v>
      </c>
      <c r="AK105" s="146">
        <v>36</v>
      </c>
      <c r="AL105" s="146">
        <v>37</v>
      </c>
      <c r="AM105" s="146">
        <v>38</v>
      </c>
      <c r="AN105" s="146">
        <v>39</v>
      </c>
      <c r="AO105" s="146">
        <v>40</v>
      </c>
      <c r="AP105" s="146">
        <v>41</v>
      </c>
      <c r="AQ105" s="146">
        <v>42</v>
      </c>
    </row>
    <row r="106" spans="1:43" x14ac:dyDescent="0.25">
      <c r="A106" s="146">
        <v>0</v>
      </c>
      <c r="B106" s="146">
        <v>1</v>
      </c>
      <c r="C106" s="146">
        <v>2</v>
      </c>
      <c r="D106" s="146">
        <v>3</v>
      </c>
      <c r="E106" s="146">
        <v>4</v>
      </c>
      <c r="F106" s="146">
        <v>5</v>
      </c>
      <c r="G106" s="146">
        <v>6</v>
      </c>
      <c r="H106" s="146">
        <v>7</v>
      </c>
      <c r="I106" s="146">
        <v>8</v>
      </c>
      <c r="J106" s="146">
        <v>9</v>
      </c>
      <c r="K106" s="146">
        <v>10</v>
      </c>
      <c r="L106" s="146">
        <v>11</v>
      </c>
      <c r="M106" s="146">
        <v>12</v>
      </c>
      <c r="N106" s="146">
        <v>13</v>
      </c>
      <c r="O106" s="146">
        <v>14</v>
      </c>
      <c r="P106" s="146">
        <v>15</v>
      </c>
      <c r="Q106" s="146">
        <v>16</v>
      </c>
      <c r="R106" s="146">
        <v>17</v>
      </c>
      <c r="S106" s="146">
        <v>18</v>
      </c>
      <c r="T106" s="146">
        <v>19</v>
      </c>
      <c r="U106" s="146">
        <v>20</v>
      </c>
      <c r="V106" s="146">
        <v>21</v>
      </c>
      <c r="W106" s="146">
        <v>22</v>
      </c>
      <c r="X106" s="146">
        <v>23</v>
      </c>
      <c r="Y106" s="146">
        <v>24</v>
      </c>
      <c r="Z106" s="146">
        <v>25</v>
      </c>
      <c r="AA106" s="146">
        <v>26</v>
      </c>
      <c r="AB106" s="146">
        <v>27</v>
      </c>
      <c r="AC106" s="146">
        <v>28</v>
      </c>
      <c r="AD106" s="146">
        <v>29</v>
      </c>
      <c r="AE106" s="146">
        <v>30</v>
      </c>
      <c r="AF106" s="146">
        <v>31</v>
      </c>
      <c r="AG106" s="146">
        <v>32</v>
      </c>
      <c r="AH106" s="146">
        <v>33</v>
      </c>
      <c r="AI106" s="146">
        <v>34</v>
      </c>
      <c r="AJ106" s="146">
        <v>35</v>
      </c>
      <c r="AK106" s="146">
        <v>36</v>
      </c>
      <c r="AL106" s="146">
        <v>37</v>
      </c>
      <c r="AM106" s="146">
        <v>38</v>
      </c>
      <c r="AN106" s="146">
        <v>39</v>
      </c>
      <c r="AO106" s="146">
        <v>40</v>
      </c>
      <c r="AP106" s="146">
        <v>41</v>
      </c>
      <c r="AQ106" s="146">
        <v>42</v>
      </c>
    </row>
    <row r="107" spans="1:43" x14ac:dyDescent="0.25">
      <c r="A107" s="146">
        <v>0</v>
      </c>
      <c r="B107" s="146">
        <v>1</v>
      </c>
      <c r="C107" s="146">
        <v>2</v>
      </c>
      <c r="D107" s="146">
        <v>3</v>
      </c>
      <c r="E107" s="146">
        <v>4</v>
      </c>
      <c r="F107" s="146">
        <v>5</v>
      </c>
      <c r="G107" s="146">
        <v>6</v>
      </c>
      <c r="H107" s="146">
        <v>7</v>
      </c>
      <c r="I107" s="146">
        <v>8</v>
      </c>
      <c r="J107" s="146">
        <v>9</v>
      </c>
      <c r="K107" s="146">
        <v>10</v>
      </c>
      <c r="L107" s="146">
        <v>11</v>
      </c>
      <c r="M107" s="146">
        <v>12</v>
      </c>
      <c r="N107" s="146">
        <v>13</v>
      </c>
      <c r="O107" s="146">
        <v>14</v>
      </c>
      <c r="P107" s="146">
        <v>15</v>
      </c>
      <c r="Q107" s="146">
        <v>16</v>
      </c>
      <c r="R107" s="146">
        <v>17</v>
      </c>
      <c r="S107" s="146">
        <v>18</v>
      </c>
      <c r="T107" s="146">
        <v>19</v>
      </c>
      <c r="U107" s="146">
        <v>20</v>
      </c>
      <c r="V107" s="146">
        <v>21</v>
      </c>
      <c r="W107" s="146">
        <v>22</v>
      </c>
      <c r="X107" s="146">
        <v>23</v>
      </c>
      <c r="Y107" s="146">
        <v>24</v>
      </c>
      <c r="Z107" s="146">
        <v>25</v>
      </c>
      <c r="AA107" s="146">
        <v>26</v>
      </c>
      <c r="AB107" s="146">
        <v>27</v>
      </c>
      <c r="AC107" s="146">
        <v>28</v>
      </c>
      <c r="AD107" s="146">
        <v>29</v>
      </c>
      <c r="AE107" s="146">
        <v>30</v>
      </c>
      <c r="AF107" s="146">
        <v>31</v>
      </c>
      <c r="AG107" s="146">
        <v>32</v>
      </c>
      <c r="AH107" s="146">
        <v>33</v>
      </c>
      <c r="AI107" s="146">
        <v>34</v>
      </c>
      <c r="AJ107" s="146">
        <v>35</v>
      </c>
      <c r="AK107" s="146">
        <v>36</v>
      </c>
      <c r="AL107" s="146">
        <v>37</v>
      </c>
      <c r="AM107" s="146">
        <v>38</v>
      </c>
      <c r="AN107" s="146">
        <v>39</v>
      </c>
      <c r="AO107" s="146">
        <v>40</v>
      </c>
      <c r="AP107" s="146">
        <v>41</v>
      </c>
      <c r="AQ107" s="146">
        <v>42</v>
      </c>
    </row>
    <row r="108" spans="1:43" x14ac:dyDescent="0.25">
      <c r="A108" s="146">
        <v>0</v>
      </c>
      <c r="B108" s="146">
        <v>1</v>
      </c>
      <c r="C108" s="146">
        <v>2</v>
      </c>
      <c r="D108" s="146">
        <v>3</v>
      </c>
      <c r="E108" s="146">
        <v>4</v>
      </c>
      <c r="F108" s="146">
        <v>5</v>
      </c>
      <c r="G108" s="146">
        <v>6</v>
      </c>
      <c r="H108" s="146">
        <v>7</v>
      </c>
      <c r="I108" s="146">
        <v>8</v>
      </c>
      <c r="J108" s="146">
        <v>9</v>
      </c>
      <c r="K108" s="146">
        <v>10</v>
      </c>
      <c r="L108" s="146">
        <v>11</v>
      </c>
      <c r="M108" s="146">
        <v>12</v>
      </c>
      <c r="N108" s="146">
        <v>13</v>
      </c>
      <c r="O108" s="146">
        <v>14</v>
      </c>
      <c r="P108" s="146">
        <v>15</v>
      </c>
      <c r="Q108" s="146">
        <v>16</v>
      </c>
      <c r="R108" s="146">
        <v>17</v>
      </c>
      <c r="S108" s="146">
        <v>18</v>
      </c>
      <c r="T108" s="146">
        <v>19</v>
      </c>
      <c r="U108" s="146">
        <v>20</v>
      </c>
      <c r="V108" s="146">
        <v>21</v>
      </c>
      <c r="W108" s="146">
        <v>22</v>
      </c>
      <c r="X108" s="146">
        <v>23</v>
      </c>
      <c r="Y108" s="146">
        <v>24</v>
      </c>
      <c r="Z108" s="146">
        <v>25</v>
      </c>
      <c r="AA108" s="146">
        <v>26</v>
      </c>
      <c r="AB108" s="146">
        <v>27</v>
      </c>
      <c r="AC108" s="146">
        <v>28</v>
      </c>
      <c r="AD108" s="146">
        <v>29</v>
      </c>
      <c r="AE108" s="146">
        <v>30</v>
      </c>
      <c r="AF108" s="146">
        <v>31</v>
      </c>
      <c r="AG108" s="146">
        <v>32</v>
      </c>
      <c r="AH108" s="146">
        <v>33</v>
      </c>
      <c r="AI108" s="146">
        <v>34</v>
      </c>
      <c r="AJ108" s="146">
        <v>35</v>
      </c>
      <c r="AK108" s="146">
        <v>36</v>
      </c>
      <c r="AL108" s="146">
        <v>37</v>
      </c>
      <c r="AM108" s="146">
        <v>38</v>
      </c>
      <c r="AN108" s="146">
        <v>39</v>
      </c>
      <c r="AO108" s="146">
        <v>40</v>
      </c>
      <c r="AP108" s="146">
        <v>41</v>
      </c>
      <c r="AQ108" s="146">
        <v>42</v>
      </c>
    </row>
    <row r="109" spans="1:43" x14ac:dyDescent="0.25">
      <c r="A109" s="146">
        <v>0</v>
      </c>
      <c r="B109" s="146">
        <v>1</v>
      </c>
      <c r="C109" s="146">
        <v>2</v>
      </c>
      <c r="D109" s="146">
        <v>3</v>
      </c>
      <c r="E109" s="146">
        <v>4</v>
      </c>
      <c r="F109" s="146">
        <v>5</v>
      </c>
      <c r="G109" s="146">
        <v>6</v>
      </c>
      <c r="H109" s="146">
        <v>7</v>
      </c>
      <c r="I109" s="146">
        <v>8</v>
      </c>
      <c r="J109" s="146">
        <v>9</v>
      </c>
      <c r="K109" s="146">
        <v>10</v>
      </c>
      <c r="L109" s="146">
        <v>11</v>
      </c>
      <c r="M109" s="146">
        <v>12</v>
      </c>
      <c r="N109" s="146">
        <v>13</v>
      </c>
      <c r="O109" s="146">
        <v>14</v>
      </c>
      <c r="P109" s="146">
        <v>15</v>
      </c>
      <c r="Q109" s="146">
        <v>16</v>
      </c>
      <c r="R109" s="146">
        <v>17</v>
      </c>
      <c r="S109" s="146">
        <v>18</v>
      </c>
      <c r="T109" s="146">
        <v>19</v>
      </c>
      <c r="U109" s="146">
        <v>20</v>
      </c>
      <c r="V109" s="146">
        <v>21</v>
      </c>
      <c r="W109" s="146">
        <v>22</v>
      </c>
      <c r="X109" s="146">
        <v>23</v>
      </c>
      <c r="Y109" s="146">
        <v>24</v>
      </c>
      <c r="Z109" s="146">
        <v>25</v>
      </c>
      <c r="AA109" s="146">
        <v>26</v>
      </c>
      <c r="AB109" s="146">
        <v>27</v>
      </c>
      <c r="AC109" s="146">
        <v>28</v>
      </c>
      <c r="AD109" s="146">
        <v>29</v>
      </c>
      <c r="AE109" s="146">
        <v>30</v>
      </c>
      <c r="AF109" s="146">
        <v>31</v>
      </c>
      <c r="AG109" s="146">
        <v>32</v>
      </c>
      <c r="AH109" s="146">
        <v>33</v>
      </c>
      <c r="AI109" s="146">
        <v>34</v>
      </c>
      <c r="AJ109" s="146">
        <v>35</v>
      </c>
      <c r="AK109" s="146">
        <v>36</v>
      </c>
      <c r="AL109" s="146">
        <v>37</v>
      </c>
      <c r="AM109" s="146">
        <v>38</v>
      </c>
      <c r="AN109" s="146">
        <v>39</v>
      </c>
      <c r="AO109" s="146">
        <v>40</v>
      </c>
      <c r="AP109" s="146">
        <v>41</v>
      </c>
      <c r="AQ109" s="146">
        <v>42</v>
      </c>
    </row>
    <row r="110" spans="1:43" x14ac:dyDescent="0.25">
      <c r="A110" s="146">
        <v>0</v>
      </c>
      <c r="B110" s="146">
        <v>1</v>
      </c>
      <c r="C110" s="146">
        <v>2</v>
      </c>
      <c r="D110" s="146">
        <v>3</v>
      </c>
      <c r="E110" s="146">
        <v>4</v>
      </c>
      <c r="F110" s="146">
        <v>5</v>
      </c>
      <c r="G110" s="146">
        <v>6</v>
      </c>
      <c r="H110" s="146">
        <v>7</v>
      </c>
      <c r="I110" s="146">
        <v>8</v>
      </c>
      <c r="J110" s="146">
        <v>9</v>
      </c>
      <c r="K110" s="146">
        <v>10</v>
      </c>
      <c r="L110" s="146">
        <v>11</v>
      </c>
      <c r="M110" s="146">
        <v>12</v>
      </c>
      <c r="N110" s="146">
        <v>13</v>
      </c>
      <c r="O110" s="146">
        <v>14</v>
      </c>
      <c r="P110" s="146">
        <v>15</v>
      </c>
      <c r="Q110" s="146">
        <v>16</v>
      </c>
      <c r="R110" s="146">
        <v>17</v>
      </c>
      <c r="S110" s="146">
        <v>18</v>
      </c>
      <c r="T110" s="146">
        <v>19</v>
      </c>
      <c r="U110" s="146">
        <v>20</v>
      </c>
      <c r="V110" s="146">
        <v>21</v>
      </c>
      <c r="W110" s="146">
        <v>22</v>
      </c>
      <c r="X110" s="146">
        <v>23</v>
      </c>
      <c r="Y110" s="146">
        <v>24</v>
      </c>
      <c r="Z110" s="146">
        <v>25</v>
      </c>
      <c r="AA110" s="146">
        <v>26</v>
      </c>
      <c r="AB110" s="146">
        <v>27</v>
      </c>
      <c r="AC110" s="146">
        <v>28</v>
      </c>
      <c r="AD110" s="146">
        <v>29</v>
      </c>
      <c r="AE110" s="146">
        <v>30</v>
      </c>
      <c r="AF110" s="146">
        <v>31</v>
      </c>
      <c r="AG110" s="146">
        <v>32</v>
      </c>
      <c r="AH110" s="146">
        <v>33</v>
      </c>
      <c r="AI110" s="146">
        <v>34</v>
      </c>
      <c r="AJ110" s="146">
        <v>35</v>
      </c>
      <c r="AK110" s="146">
        <v>36</v>
      </c>
      <c r="AL110" s="146">
        <v>37</v>
      </c>
      <c r="AM110" s="146">
        <v>38</v>
      </c>
      <c r="AN110" s="146">
        <v>39</v>
      </c>
      <c r="AO110" s="146">
        <v>40</v>
      </c>
      <c r="AP110" s="146">
        <v>41</v>
      </c>
      <c r="AQ110" s="146">
        <v>42</v>
      </c>
    </row>
    <row r="111" spans="1:43" x14ac:dyDescent="0.25">
      <c r="A111" s="146">
        <v>0</v>
      </c>
      <c r="B111" s="146">
        <v>1</v>
      </c>
      <c r="C111" s="146">
        <v>2</v>
      </c>
      <c r="D111" s="146">
        <v>3</v>
      </c>
      <c r="E111" s="146">
        <v>4</v>
      </c>
      <c r="F111" s="146">
        <v>5</v>
      </c>
      <c r="G111" s="146">
        <v>6</v>
      </c>
      <c r="H111" s="146">
        <v>7</v>
      </c>
      <c r="I111" s="146">
        <v>8</v>
      </c>
      <c r="J111" s="146">
        <v>9</v>
      </c>
      <c r="K111" s="146">
        <v>10</v>
      </c>
      <c r="L111" s="146">
        <v>11</v>
      </c>
      <c r="M111" s="146">
        <v>12</v>
      </c>
      <c r="N111" s="146">
        <v>13</v>
      </c>
      <c r="O111" s="146">
        <v>14</v>
      </c>
      <c r="P111" s="146">
        <v>15</v>
      </c>
      <c r="Q111" s="146">
        <v>16</v>
      </c>
      <c r="R111" s="146">
        <v>17</v>
      </c>
      <c r="S111" s="146">
        <v>18</v>
      </c>
      <c r="T111" s="146">
        <v>19</v>
      </c>
      <c r="U111" s="146">
        <v>20</v>
      </c>
      <c r="V111" s="146">
        <v>21</v>
      </c>
      <c r="W111" s="146">
        <v>22</v>
      </c>
      <c r="X111" s="146">
        <v>23</v>
      </c>
      <c r="Y111" s="146">
        <v>24</v>
      </c>
      <c r="Z111" s="146">
        <v>25</v>
      </c>
      <c r="AA111" s="146">
        <v>26</v>
      </c>
      <c r="AB111" s="146">
        <v>27</v>
      </c>
      <c r="AC111" s="146">
        <v>28</v>
      </c>
      <c r="AD111" s="146">
        <v>29</v>
      </c>
      <c r="AE111" s="146">
        <v>30</v>
      </c>
      <c r="AF111" s="146">
        <v>31</v>
      </c>
      <c r="AG111" s="146">
        <v>32</v>
      </c>
      <c r="AH111" s="146">
        <v>33</v>
      </c>
      <c r="AI111" s="146">
        <v>34</v>
      </c>
      <c r="AJ111" s="146">
        <v>35</v>
      </c>
      <c r="AK111" s="146">
        <v>36</v>
      </c>
      <c r="AL111" s="146">
        <v>37</v>
      </c>
      <c r="AM111" s="146">
        <v>38</v>
      </c>
      <c r="AN111" s="146">
        <v>39</v>
      </c>
      <c r="AO111" s="146">
        <v>40</v>
      </c>
      <c r="AP111" s="146">
        <v>41</v>
      </c>
      <c r="AQ111" s="146">
        <v>42</v>
      </c>
    </row>
    <row r="112" spans="1:43" x14ac:dyDescent="0.25">
      <c r="A112" s="146">
        <v>0</v>
      </c>
      <c r="B112" s="146">
        <v>1</v>
      </c>
      <c r="C112" s="146">
        <v>2</v>
      </c>
      <c r="D112" s="146">
        <v>3</v>
      </c>
      <c r="E112" s="146">
        <v>4</v>
      </c>
      <c r="F112" s="146">
        <v>5</v>
      </c>
      <c r="G112" s="146">
        <v>6</v>
      </c>
      <c r="H112" s="146">
        <v>7</v>
      </c>
      <c r="I112" s="146">
        <v>8</v>
      </c>
      <c r="J112" s="146">
        <v>9</v>
      </c>
      <c r="K112" s="146">
        <v>10</v>
      </c>
      <c r="L112" s="146">
        <v>11</v>
      </c>
      <c r="M112" s="146">
        <v>12</v>
      </c>
      <c r="N112" s="146">
        <v>13</v>
      </c>
      <c r="O112" s="146">
        <v>14</v>
      </c>
      <c r="P112" s="146">
        <v>15</v>
      </c>
      <c r="Q112" s="146">
        <v>16</v>
      </c>
      <c r="R112" s="146">
        <v>17</v>
      </c>
      <c r="S112" s="146">
        <v>18</v>
      </c>
      <c r="T112" s="146">
        <v>19</v>
      </c>
      <c r="U112" s="146">
        <v>20</v>
      </c>
      <c r="V112" s="146">
        <v>21</v>
      </c>
      <c r="W112" s="146">
        <v>22</v>
      </c>
      <c r="X112" s="146">
        <v>23</v>
      </c>
      <c r="Y112" s="146">
        <v>24</v>
      </c>
      <c r="Z112" s="146">
        <v>25</v>
      </c>
      <c r="AA112" s="146">
        <v>26</v>
      </c>
      <c r="AB112" s="146">
        <v>27</v>
      </c>
      <c r="AC112" s="146">
        <v>28</v>
      </c>
      <c r="AD112" s="146">
        <v>29</v>
      </c>
      <c r="AE112" s="146">
        <v>30</v>
      </c>
      <c r="AF112" s="146">
        <v>31</v>
      </c>
      <c r="AG112" s="146">
        <v>32</v>
      </c>
      <c r="AH112" s="146">
        <v>33</v>
      </c>
      <c r="AI112" s="146">
        <v>34</v>
      </c>
      <c r="AJ112" s="146">
        <v>35</v>
      </c>
      <c r="AK112" s="146">
        <v>36</v>
      </c>
      <c r="AL112" s="146">
        <v>37</v>
      </c>
      <c r="AM112" s="146">
        <v>38</v>
      </c>
      <c r="AN112" s="146">
        <v>39</v>
      </c>
      <c r="AO112" s="146">
        <v>40</v>
      </c>
      <c r="AP112" s="146">
        <v>41</v>
      </c>
      <c r="AQ112" s="146">
        <v>42</v>
      </c>
    </row>
    <row r="113" spans="1:43" x14ac:dyDescent="0.25">
      <c r="A113" s="146">
        <v>0</v>
      </c>
      <c r="B113" s="146">
        <v>1</v>
      </c>
      <c r="C113" s="146">
        <v>2</v>
      </c>
      <c r="D113" s="146">
        <v>3</v>
      </c>
      <c r="E113" s="146">
        <v>4</v>
      </c>
      <c r="F113" s="146">
        <v>5</v>
      </c>
      <c r="G113" s="146">
        <v>6</v>
      </c>
      <c r="H113" s="146">
        <v>7</v>
      </c>
      <c r="I113" s="146">
        <v>8</v>
      </c>
      <c r="J113" s="146">
        <v>9</v>
      </c>
      <c r="K113" s="146">
        <v>10</v>
      </c>
      <c r="L113" s="146">
        <v>11</v>
      </c>
      <c r="M113" s="146">
        <v>12</v>
      </c>
      <c r="N113" s="146">
        <v>13</v>
      </c>
      <c r="O113" s="146">
        <v>14</v>
      </c>
      <c r="P113" s="146">
        <v>15</v>
      </c>
      <c r="Q113" s="146">
        <v>16</v>
      </c>
      <c r="R113" s="146">
        <v>17</v>
      </c>
      <c r="S113" s="146">
        <v>18</v>
      </c>
      <c r="T113" s="146">
        <v>19</v>
      </c>
      <c r="U113" s="146">
        <v>20</v>
      </c>
      <c r="V113" s="146">
        <v>21</v>
      </c>
      <c r="W113" s="146">
        <v>22</v>
      </c>
      <c r="X113" s="146">
        <v>23</v>
      </c>
      <c r="Y113" s="146">
        <v>24</v>
      </c>
      <c r="Z113" s="146">
        <v>25</v>
      </c>
      <c r="AA113" s="146">
        <v>26</v>
      </c>
      <c r="AB113" s="146">
        <v>27</v>
      </c>
      <c r="AC113" s="146">
        <v>28</v>
      </c>
      <c r="AD113" s="146">
        <v>29</v>
      </c>
      <c r="AE113" s="146">
        <v>30</v>
      </c>
      <c r="AF113" s="146">
        <v>31</v>
      </c>
      <c r="AG113" s="146">
        <v>32</v>
      </c>
      <c r="AH113" s="146">
        <v>33</v>
      </c>
      <c r="AI113" s="146">
        <v>34</v>
      </c>
      <c r="AJ113" s="146">
        <v>35</v>
      </c>
      <c r="AK113" s="146">
        <v>36</v>
      </c>
      <c r="AL113" s="146">
        <v>37</v>
      </c>
      <c r="AM113" s="146">
        <v>38</v>
      </c>
      <c r="AN113" s="146">
        <v>39</v>
      </c>
      <c r="AO113" s="146">
        <v>40</v>
      </c>
      <c r="AP113" s="146">
        <v>41</v>
      </c>
      <c r="AQ113" s="146">
        <v>42</v>
      </c>
    </row>
    <row r="114" spans="1:43" x14ac:dyDescent="0.25">
      <c r="A114" s="146">
        <v>0</v>
      </c>
      <c r="B114" s="146">
        <v>1</v>
      </c>
      <c r="C114" s="146">
        <v>2</v>
      </c>
      <c r="D114" s="146">
        <v>3</v>
      </c>
      <c r="E114" s="146">
        <v>4</v>
      </c>
      <c r="F114" s="146">
        <v>5</v>
      </c>
      <c r="G114" s="146">
        <v>6</v>
      </c>
      <c r="H114" s="146">
        <v>7</v>
      </c>
      <c r="I114" s="146">
        <v>8</v>
      </c>
      <c r="J114" s="146">
        <v>9</v>
      </c>
      <c r="K114" s="146">
        <v>10</v>
      </c>
      <c r="L114" s="146">
        <v>11</v>
      </c>
      <c r="M114" s="146">
        <v>12</v>
      </c>
      <c r="N114" s="146">
        <v>13</v>
      </c>
      <c r="O114" s="146">
        <v>14</v>
      </c>
      <c r="P114" s="146">
        <v>15</v>
      </c>
      <c r="Q114" s="146">
        <v>16</v>
      </c>
      <c r="R114" s="146">
        <v>17</v>
      </c>
      <c r="S114" s="146">
        <v>18</v>
      </c>
      <c r="T114" s="146">
        <v>19</v>
      </c>
      <c r="U114" s="146">
        <v>20</v>
      </c>
      <c r="V114" s="146">
        <v>21</v>
      </c>
      <c r="W114" s="146">
        <v>22</v>
      </c>
      <c r="X114" s="146">
        <v>23</v>
      </c>
      <c r="Y114" s="146">
        <v>24</v>
      </c>
      <c r="Z114" s="146">
        <v>25</v>
      </c>
      <c r="AA114" s="146">
        <v>26</v>
      </c>
      <c r="AB114" s="146">
        <v>27</v>
      </c>
      <c r="AC114" s="146">
        <v>28</v>
      </c>
      <c r="AD114" s="146">
        <v>29</v>
      </c>
      <c r="AE114" s="146">
        <v>30</v>
      </c>
      <c r="AF114" s="146">
        <v>31</v>
      </c>
      <c r="AG114" s="146">
        <v>32</v>
      </c>
      <c r="AH114" s="146">
        <v>33</v>
      </c>
      <c r="AI114" s="146">
        <v>34</v>
      </c>
      <c r="AJ114" s="146">
        <v>35</v>
      </c>
      <c r="AK114" s="146">
        <v>36</v>
      </c>
      <c r="AL114" s="146">
        <v>37</v>
      </c>
      <c r="AM114" s="146">
        <v>38</v>
      </c>
      <c r="AN114" s="146">
        <v>39</v>
      </c>
      <c r="AO114" s="146">
        <v>40</v>
      </c>
      <c r="AP114" s="146">
        <v>41</v>
      </c>
      <c r="AQ114" s="146">
        <v>42</v>
      </c>
    </row>
    <row r="115" spans="1:43" x14ac:dyDescent="0.25">
      <c r="A115" s="146">
        <v>0</v>
      </c>
      <c r="B115" s="146">
        <v>1</v>
      </c>
      <c r="C115" s="146">
        <v>2</v>
      </c>
      <c r="D115" s="146">
        <v>3</v>
      </c>
      <c r="E115" s="146">
        <v>4</v>
      </c>
      <c r="F115" s="146">
        <v>5</v>
      </c>
      <c r="G115" s="146">
        <v>6</v>
      </c>
      <c r="H115" s="146">
        <v>7</v>
      </c>
      <c r="I115" s="146">
        <v>8</v>
      </c>
      <c r="J115" s="146">
        <v>9</v>
      </c>
      <c r="K115" s="146">
        <v>10</v>
      </c>
      <c r="L115" s="146">
        <v>11</v>
      </c>
      <c r="M115" s="146">
        <v>12</v>
      </c>
      <c r="N115" s="146">
        <v>13</v>
      </c>
      <c r="O115" s="146">
        <v>14</v>
      </c>
      <c r="P115" s="146">
        <v>15</v>
      </c>
      <c r="Q115" s="146">
        <v>16</v>
      </c>
      <c r="R115" s="146">
        <v>17</v>
      </c>
      <c r="S115" s="146">
        <v>18</v>
      </c>
      <c r="T115" s="146">
        <v>19</v>
      </c>
      <c r="U115" s="146">
        <v>20</v>
      </c>
      <c r="V115" s="146">
        <v>21</v>
      </c>
      <c r="W115" s="146">
        <v>22</v>
      </c>
      <c r="X115" s="146">
        <v>23</v>
      </c>
      <c r="Y115" s="146">
        <v>24</v>
      </c>
      <c r="Z115" s="146">
        <v>25</v>
      </c>
      <c r="AA115" s="146">
        <v>26</v>
      </c>
      <c r="AB115" s="146">
        <v>27</v>
      </c>
      <c r="AC115" s="146">
        <v>28</v>
      </c>
      <c r="AD115" s="146">
        <v>29</v>
      </c>
      <c r="AE115" s="146">
        <v>30</v>
      </c>
      <c r="AF115" s="146">
        <v>31</v>
      </c>
      <c r="AG115" s="146">
        <v>32</v>
      </c>
      <c r="AH115" s="146">
        <v>33</v>
      </c>
      <c r="AI115" s="146">
        <v>34</v>
      </c>
      <c r="AJ115" s="146">
        <v>35</v>
      </c>
      <c r="AK115" s="146">
        <v>36</v>
      </c>
      <c r="AL115" s="146">
        <v>37</v>
      </c>
      <c r="AM115" s="146">
        <v>38</v>
      </c>
      <c r="AN115" s="146">
        <v>39</v>
      </c>
      <c r="AO115" s="146">
        <v>40</v>
      </c>
      <c r="AP115" s="146">
        <v>41</v>
      </c>
      <c r="AQ115" s="146">
        <v>42</v>
      </c>
    </row>
    <row r="116" spans="1:43" x14ac:dyDescent="0.25">
      <c r="A116" s="146">
        <v>0</v>
      </c>
      <c r="B116" s="146">
        <v>1</v>
      </c>
      <c r="C116" s="146">
        <v>2</v>
      </c>
      <c r="D116" s="146">
        <v>3</v>
      </c>
      <c r="E116" s="146">
        <v>4</v>
      </c>
      <c r="F116" s="146">
        <v>5</v>
      </c>
      <c r="G116" s="146">
        <v>6</v>
      </c>
      <c r="H116" s="146">
        <v>7</v>
      </c>
      <c r="I116" s="146">
        <v>8</v>
      </c>
      <c r="J116" s="146">
        <v>9</v>
      </c>
      <c r="K116" s="146">
        <v>10</v>
      </c>
      <c r="L116" s="146">
        <v>11</v>
      </c>
      <c r="M116" s="146">
        <v>12</v>
      </c>
      <c r="N116" s="146">
        <v>13</v>
      </c>
      <c r="O116" s="146">
        <v>14</v>
      </c>
      <c r="P116" s="146">
        <v>15</v>
      </c>
      <c r="Q116" s="146">
        <v>16</v>
      </c>
      <c r="R116" s="146">
        <v>17</v>
      </c>
      <c r="S116" s="146">
        <v>18</v>
      </c>
      <c r="T116" s="146">
        <v>19</v>
      </c>
      <c r="U116" s="146">
        <v>20</v>
      </c>
      <c r="V116" s="146">
        <v>21</v>
      </c>
      <c r="W116" s="146">
        <v>22</v>
      </c>
      <c r="X116" s="146">
        <v>23</v>
      </c>
      <c r="Y116" s="146">
        <v>24</v>
      </c>
      <c r="Z116" s="146">
        <v>25</v>
      </c>
      <c r="AA116" s="146">
        <v>26</v>
      </c>
      <c r="AB116" s="146">
        <v>27</v>
      </c>
      <c r="AC116" s="146">
        <v>28</v>
      </c>
      <c r="AD116" s="146">
        <v>29</v>
      </c>
      <c r="AE116" s="146">
        <v>30</v>
      </c>
      <c r="AF116" s="146">
        <v>31</v>
      </c>
      <c r="AG116" s="146">
        <v>32</v>
      </c>
      <c r="AH116" s="146">
        <v>33</v>
      </c>
      <c r="AI116" s="146">
        <v>34</v>
      </c>
      <c r="AJ116" s="146">
        <v>35</v>
      </c>
      <c r="AK116" s="146">
        <v>36</v>
      </c>
      <c r="AL116" s="146">
        <v>37</v>
      </c>
      <c r="AM116" s="146">
        <v>38</v>
      </c>
      <c r="AN116" s="146">
        <v>39</v>
      </c>
      <c r="AO116" s="146">
        <v>40</v>
      </c>
      <c r="AP116" s="146">
        <v>41</v>
      </c>
      <c r="AQ116" s="146">
        <v>42</v>
      </c>
    </row>
    <row r="117" spans="1:43" x14ac:dyDescent="0.25">
      <c r="A117" s="146">
        <v>0</v>
      </c>
      <c r="B117" s="146">
        <v>1</v>
      </c>
      <c r="C117" s="146">
        <v>2</v>
      </c>
      <c r="D117" s="146">
        <v>3</v>
      </c>
      <c r="E117" s="146">
        <v>4</v>
      </c>
      <c r="F117" s="146">
        <v>5</v>
      </c>
      <c r="G117" s="146">
        <v>6</v>
      </c>
      <c r="H117" s="146">
        <v>7</v>
      </c>
      <c r="I117" s="146">
        <v>8</v>
      </c>
      <c r="J117" s="146">
        <v>9</v>
      </c>
      <c r="K117" s="146">
        <v>10</v>
      </c>
      <c r="L117" s="146">
        <v>11</v>
      </c>
      <c r="M117" s="146">
        <v>12</v>
      </c>
      <c r="N117" s="146">
        <v>13</v>
      </c>
      <c r="O117" s="146">
        <v>14</v>
      </c>
      <c r="P117" s="146">
        <v>15</v>
      </c>
      <c r="Q117" s="146">
        <v>16</v>
      </c>
      <c r="R117" s="146">
        <v>17</v>
      </c>
      <c r="S117" s="146">
        <v>18</v>
      </c>
      <c r="T117" s="146">
        <v>19</v>
      </c>
      <c r="U117" s="146">
        <v>20</v>
      </c>
      <c r="V117" s="146">
        <v>21</v>
      </c>
      <c r="W117" s="146">
        <v>22</v>
      </c>
      <c r="X117" s="146">
        <v>23</v>
      </c>
      <c r="Y117" s="146">
        <v>24</v>
      </c>
      <c r="Z117" s="146">
        <v>25</v>
      </c>
      <c r="AA117" s="146">
        <v>26</v>
      </c>
      <c r="AB117" s="146">
        <v>27</v>
      </c>
      <c r="AC117" s="146">
        <v>28</v>
      </c>
      <c r="AD117" s="146">
        <v>29</v>
      </c>
      <c r="AE117" s="146">
        <v>30</v>
      </c>
      <c r="AF117" s="146">
        <v>31</v>
      </c>
      <c r="AG117" s="146">
        <v>32</v>
      </c>
      <c r="AH117" s="146">
        <v>33</v>
      </c>
      <c r="AI117" s="146">
        <v>34</v>
      </c>
      <c r="AJ117" s="146">
        <v>35</v>
      </c>
      <c r="AK117" s="146">
        <v>36</v>
      </c>
      <c r="AL117" s="146">
        <v>37</v>
      </c>
      <c r="AM117" s="146">
        <v>38</v>
      </c>
      <c r="AN117" s="146">
        <v>39</v>
      </c>
      <c r="AO117" s="146">
        <v>40</v>
      </c>
      <c r="AP117" s="146">
        <v>41</v>
      </c>
      <c r="AQ117" s="146">
        <v>42</v>
      </c>
    </row>
    <row r="118" spans="1:43" x14ac:dyDescent="0.25">
      <c r="A118" s="146">
        <v>0</v>
      </c>
      <c r="B118" s="146">
        <v>1</v>
      </c>
      <c r="C118" s="146">
        <v>2</v>
      </c>
      <c r="D118" s="146">
        <v>3</v>
      </c>
      <c r="E118" s="146">
        <v>4</v>
      </c>
      <c r="F118" s="146">
        <v>5</v>
      </c>
      <c r="G118" s="146">
        <v>6</v>
      </c>
      <c r="H118" s="146">
        <v>7</v>
      </c>
      <c r="I118" s="146">
        <v>8</v>
      </c>
      <c r="J118" s="146">
        <v>9</v>
      </c>
      <c r="K118" s="146">
        <v>10</v>
      </c>
      <c r="L118" s="146">
        <v>11</v>
      </c>
      <c r="M118" s="146">
        <v>12</v>
      </c>
      <c r="N118" s="146">
        <v>13</v>
      </c>
      <c r="O118" s="146">
        <v>14</v>
      </c>
      <c r="P118" s="146">
        <v>15</v>
      </c>
      <c r="Q118" s="146">
        <v>16</v>
      </c>
      <c r="R118" s="146">
        <v>17</v>
      </c>
      <c r="S118" s="146">
        <v>18</v>
      </c>
      <c r="T118" s="146">
        <v>19</v>
      </c>
      <c r="U118" s="146">
        <v>20</v>
      </c>
      <c r="V118" s="146">
        <v>21</v>
      </c>
      <c r="W118" s="146">
        <v>22</v>
      </c>
      <c r="X118" s="146">
        <v>23</v>
      </c>
      <c r="Y118" s="146">
        <v>24</v>
      </c>
      <c r="Z118" s="146">
        <v>25</v>
      </c>
      <c r="AA118" s="146">
        <v>26</v>
      </c>
      <c r="AB118" s="146">
        <v>27</v>
      </c>
      <c r="AC118" s="146">
        <v>28</v>
      </c>
      <c r="AD118" s="146">
        <v>29</v>
      </c>
      <c r="AE118" s="146">
        <v>30</v>
      </c>
      <c r="AF118" s="146">
        <v>31</v>
      </c>
      <c r="AG118" s="146">
        <v>32</v>
      </c>
      <c r="AH118" s="146">
        <v>33</v>
      </c>
      <c r="AI118" s="146">
        <v>34</v>
      </c>
      <c r="AJ118" s="146">
        <v>35</v>
      </c>
      <c r="AK118" s="146">
        <v>36</v>
      </c>
      <c r="AL118" s="146">
        <v>37</v>
      </c>
      <c r="AM118" s="146">
        <v>38</v>
      </c>
      <c r="AN118" s="146">
        <v>39</v>
      </c>
      <c r="AO118" s="146">
        <v>40</v>
      </c>
      <c r="AP118" s="146">
        <v>41</v>
      </c>
      <c r="AQ118" s="146">
        <v>42</v>
      </c>
    </row>
    <row r="119" spans="1:43" x14ac:dyDescent="0.25">
      <c r="A119" s="146">
        <v>0</v>
      </c>
      <c r="B119" s="146">
        <v>1</v>
      </c>
      <c r="C119" s="146">
        <v>2</v>
      </c>
      <c r="D119" s="146">
        <v>3</v>
      </c>
      <c r="E119" s="146">
        <v>4</v>
      </c>
      <c r="F119" s="146">
        <v>5</v>
      </c>
      <c r="G119" s="146">
        <v>6</v>
      </c>
      <c r="H119" s="146">
        <v>7</v>
      </c>
      <c r="I119" s="146">
        <v>8</v>
      </c>
      <c r="J119" s="146">
        <v>9</v>
      </c>
      <c r="K119" s="146">
        <v>10</v>
      </c>
      <c r="L119" s="146">
        <v>11</v>
      </c>
      <c r="M119" s="146">
        <v>12</v>
      </c>
      <c r="N119" s="146">
        <v>13</v>
      </c>
      <c r="O119" s="146">
        <v>14</v>
      </c>
      <c r="P119" s="146">
        <v>15</v>
      </c>
      <c r="Q119" s="146">
        <v>16</v>
      </c>
      <c r="R119" s="146">
        <v>17</v>
      </c>
      <c r="S119" s="146">
        <v>18</v>
      </c>
      <c r="T119" s="146">
        <v>19</v>
      </c>
      <c r="U119" s="146">
        <v>20</v>
      </c>
      <c r="V119" s="146">
        <v>21</v>
      </c>
      <c r="W119" s="146">
        <v>22</v>
      </c>
      <c r="X119" s="146">
        <v>23</v>
      </c>
      <c r="Y119" s="146">
        <v>24</v>
      </c>
      <c r="Z119" s="146">
        <v>25</v>
      </c>
      <c r="AA119" s="146">
        <v>26</v>
      </c>
      <c r="AB119" s="146">
        <v>27</v>
      </c>
      <c r="AC119" s="146">
        <v>28</v>
      </c>
      <c r="AD119" s="146">
        <v>29</v>
      </c>
      <c r="AE119" s="146">
        <v>30</v>
      </c>
      <c r="AF119" s="146">
        <v>31</v>
      </c>
      <c r="AG119" s="146">
        <v>32</v>
      </c>
      <c r="AH119" s="146">
        <v>33</v>
      </c>
      <c r="AI119" s="146">
        <v>34</v>
      </c>
      <c r="AJ119" s="146">
        <v>35</v>
      </c>
      <c r="AK119" s="146">
        <v>36</v>
      </c>
      <c r="AL119" s="146">
        <v>37</v>
      </c>
      <c r="AM119" s="146">
        <v>38</v>
      </c>
      <c r="AN119" s="146">
        <v>39</v>
      </c>
      <c r="AO119" s="146">
        <v>40</v>
      </c>
      <c r="AP119" s="146">
        <v>41</v>
      </c>
      <c r="AQ119" s="146">
        <v>42</v>
      </c>
    </row>
    <row r="120" spans="1:43" x14ac:dyDescent="0.25">
      <c r="A120" s="146">
        <v>0</v>
      </c>
      <c r="B120" s="146">
        <v>1</v>
      </c>
      <c r="C120" s="146">
        <v>2</v>
      </c>
      <c r="D120" s="146">
        <v>3</v>
      </c>
      <c r="E120" s="146">
        <v>4</v>
      </c>
      <c r="F120" s="146">
        <v>5</v>
      </c>
      <c r="G120" s="146">
        <v>6</v>
      </c>
      <c r="H120" s="146">
        <v>7</v>
      </c>
      <c r="I120" s="146">
        <v>8</v>
      </c>
      <c r="J120" s="146">
        <v>9</v>
      </c>
      <c r="K120" s="146">
        <v>10</v>
      </c>
      <c r="L120" s="146">
        <v>11</v>
      </c>
      <c r="M120" s="146">
        <v>12</v>
      </c>
      <c r="N120" s="146">
        <v>13</v>
      </c>
      <c r="O120" s="146">
        <v>14</v>
      </c>
      <c r="P120" s="146">
        <v>15</v>
      </c>
      <c r="Q120" s="146">
        <v>16</v>
      </c>
      <c r="R120" s="146">
        <v>17</v>
      </c>
      <c r="S120" s="146">
        <v>18</v>
      </c>
      <c r="T120" s="146">
        <v>19</v>
      </c>
      <c r="U120" s="146">
        <v>20</v>
      </c>
      <c r="V120" s="146">
        <v>21</v>
      </c>
      <c r="W120" s="146">
        <v>22</v>
      </c>
      <c r="X120" s="146">
        <v>23</v>
      </c>
      <c r="Y120" s="146">
        <v>24</v>
      </c>
      <c r="Z120" s="146">
        <v>25</v>
      </c>
      <c r="AA120" s="146">
        <v>26</v>
      </c>
      <c r="AB120" s="146">
        <v>27</v>
      </c>
      <c r="AC120" s="146">
        <v>28</v>
      </c>
      <c r="AD120" s="146">
        <v>29</v>
      </c>
      <c r="AE120" s="146">
        <v>30</v>
      </c>
      <c r="AF120" s="146">
        <v>31</v>
      </c>
      <c r="AG120" s="146">
        <v>32</v>
      </c>
      <c r="AH120" s="146">
        <v>33</v>
      </c>
      <c r="AI120" s="146">
        <v>34</v>
      </c>
      <c r="AJ120" s="146">
        <v>35</v>
      </c>
      <c r="AK120" s="146">
        <v>36</v>
      </c>
      <c r="AL120" s="146">
        <v>37</v>
      </c>
      <c r="AM120" s="146">
        <v>38</v>
      </c>
      <c r="AN120" s="146">
        <v>39</v>
      </c>
      <c r="AO120" s="146">
        <v>40</v>
      </c>
      <c r="AP120" s="146">
        <v>41</v>
      </c>
      <c r="AQ120" s="146">
        <v>42</v>
      </c>
    </row>
    <row r="121" spans="1:43" x14ac:dyDescent="0.25">
      <c r="A121" s="146">
        <v>0</v>
      </c>
      <c r="B121" s="146">
        <v>1</v>
      </c>
      <c r="C121" s="146">
        <v>2</v>
      </c>
      <c r="D121" s="146">
        <v>3</v>
      </c>
      <c r="E121" s="146">
        <v>4</v>
      </c>
      <c r="F121" s="146">
        <v>5</v>
      </c>
      <c r="G121" s="146">
        <v>6</v>
      </c>
      <c r="H121" s="146">
        <v>7</v>
      </c>
      <c r="I121" s="146">
        <v>8</v>
      </c>
      <c r="J121" s="146">
        <v>9</v>
      </c>
      <c r="K121" s="146">
        <v>10</v>
      </c>
      <c r="L121" s="146">
        <v>11</v>
      </c>
      <c r="M121" s="146">
        <v>12</v>
      </c>
      <c r="N121" s="146">
        <v>13</v>
      </c>
      <c r="O121" s="146">
        <v>14</v>
      </c>
      <c r="P121" s="146">
        <v>15</v>
      </c>
      <c r="Q121" s="146">
        <v>16</v>
      </c>
      <c r="R121" s="146">
        <v>17</v>
      </c>
      <c r="S121" s="146">
        <v>18</v>
      </c>
      <c r="T121" s="146">
        <v>19</v>
      </c>
      <c r="U121" s="146">
        <v>20</v>
      </c>
      <c r="V121" s="146">
        <v>21</v>
      </c>
      <c r="W121" s="146">
        <v>22</v>
      </c>
      <c r="X121" s="146">
        <v>23</v>
      </c>
      <c r="Y121" s="146">
        <v>24</v>
      </c>
      <c r="Z121" s="146">
        <v>25</v>
      </c>
      <c r="AA121" s="146">
        <v>26</v>
      </c>
      <c r="AB121" s="146">
        <v>27</v>
      </c>
      <c r="AC121" s="146">
        <v>28</v>
      </c>
      <c r="AD121" s="146">
        <v>29</v>
      </c>
      <c r="AE121" s="146">
        <v>30</v>
      </c>
      <c r="AF121" s="146">
        <v>31</v>
      </c>
      <c r="AG121" s="146">
        <v>32</v>
      </c>
      <c r="AH121" s="146">
        <v>33</v>
      </c>
      <c r="AI121" s="146">
        <v>34</v>
      </c>
      <c r="AJ121" s="146">
        <v>35</v>
      </c>
      <c r="AK121" s="146">
        <v>36</v>
      </c>
      <c r="AL121" s="146">
        <v>37</v>
      </c>
      <c r="AM121" s="146">
        <v>38</v>
      </c>
      <c r="AN121" s="146">
        <v>39</v>
      </c>
      <c r="AO121" s="146">
        <v>40</v>
      </c>
      <c r="AP121" s="146">
        <v>41</v>
      </c>
      <c r="AQ121" s="146">
        <v>42</v>
      </c>
    </row>
    <row r="122" spans="1:43" x14ac:dyDescent="0.25">
      <c r="A122" s="146">
        <v>0</v>
      </c>
      <c r="B122" s="146">
        <v>1</v>
      </c>
      <c r="C122" s="146">
        <v>2</v>
      </c>
      <c r="D122" s="146">
        <v>3</v>
      </c>
      <c r="E122" s="146">
        <v>4</v>
      </c>
      <c r="F122" s="146">
        <v>5</v>
      </c>
      <c r="G122" s="146">
        <v>6</v>
      </c>
      <c r="H122" s="146">
        <v>7</v>
      </c>
      <c r="I122" s="146">
        <v>8</v>
      </c>
      <c r="J122" s="146">
        <v>9</v>
      </c>
      <c r="K122" s="146">
        <v>10</v>
      </c>
      <c r="L122" s="146">
        <v>11</v>
      </c>
      <c r="M122" s="146">
        <v>12</v>
      </c>
      <c r="N122" s="146">
        <v>13</v>
      </c>
      <c r="O122" s="146">
        <v>14</v>
      </c>
      <c r="P122" s="146">
        <v>15</v>
      </c>
      <c r="Q122" s="146">
        <v>16</v>
      </c>
      <c r="R122" s="146">
        <v>17</v>
      </c>
      <c r="S122" s="146">
        <v>18</v>
      </c>
      <c r="T122" s="146">
        <v>19</v>
      </c>
      <c r="U122" s="146">
        <v>20</v>
      </c>
      <c r="V122" s="146">
        <v>21</v>
      </c>
      <c r="W122" s="146">
        <v>22</v>
      </c>
      <c r="X122" s="146">
        <v>23</v>
      </c>
      <c r="Y122" s="146">
        <v>24</v>
      </c>
      <c r="Z122" s="146">
        <v>25</v>
      </c>
      <c r="AA122" s="146">
        <v>26</v>
      </c>
      <c r="AB122" s="146">
        <v>27</v>
      </c>
      <c r="AC122" s="146">
        <v>28</v>
      </c>
      <c r="AD122" s="146">
        <v>29</v>
      </c>
      <c r="AE122" s="146">
        <v>30</v>
      </c>
      <c r="AF122" s="146">
        <v>31</v>
      </c>
      <c r="AG122" s="146">
        <v>32</v>
      </c>
      <c r="AH122" s="146">
        <v>33</v>
      </c>
      <c r="AI122" s="146">
        <v>34</v>
      </c>
      <c r="AJ122" s="146">
        <v>35</v>
      </c>
      <c r="AK122" s="146">
        <v>36</v>
      </c>
      <c r="AL122" s="146">
        <v>37</v>
      </c>
      <c r="AM122" s="146">
        <v>38</v>
      </c>
      <c r="AN122" s="146">
        <v>39</v>
      </c>
      <c r="AO122" s="146">
        <v>40</v>
      </c>
      <c r="AP122" s="146">
        <v>41</v>
      </c>
      <c r="AQ122" s="146">
        <v>42</v>
      </c>
    </row>
    <row r="123" spans="1:43" x14ac:dyDescent="0.25">
      <c r="A123" s="146">
        <v>0</v>
      </c>
      <c r="B123" s="146">
        <v>1</v>
      </c>
      <c r="C123" s="146">
        <v>2</v>
      </c>
      <c r="D123" s="146">
        <v>3</v>
      </c>
      <c r="E123" s="146">
        <v>4</v>
      </c>
      <c r="F123" s="146">
        <v>5</v>
      </c>
      <c r="G123" s="146">
        <v>6</v>
      </c>
      <c r="H123" s="146">
        <v>7</v>
      </c>
      <c r="I123" s="146">
        <v>8</v>
      </c>
      <c r="J123" s="146">
        <v>9</v>
      </c>
      <c r="K123" s="146">
        <v>10</v>
      </c>
      <c r="L123" s="146">
        <v>11</v>
      </c>
      <c r="M123" s="146">
        <v>12</v>
      </c>
      <c r="N123" s="146">
        <v>13</v>
      </c>
      <c r="O123" s="146">
        <v>14</v>
      </c>
      <c r="P123" s="146">
        <v>15</v>
      </c>
      <c r="Q123" s="146">
        <v>16</v>
      </c>
      <c r="R123" s="146">
        <v>17</v>
      </c>
      <c r="S123" s="146">
        <v>18</v>
      </c>
      <c r="T123" s="146">
        <v>19</v>
      </c>
      <c r="U123" s="146">
        <v>20</v>
      </c>
      <c r="V123" s="146">
        <v>21</v>
      </c>
      <c r="W123" s="146">
        <v>22</v>
      </c>
      <c r="X123" s="146">
        <v>23</v>
      </c>
      <c r="Y123" s="146">
        <v>24</v>
      </c>
      <c r="Z123" s="146">
        <v>25</v>
      </c>
      <c r="AA123" s="146">
        <v>26</v>
      </c>
      <c r="AB123" s="146">
        <v>27</v>
      </c>
      <c r="AC123" s="146">
        <v>28</v>
      </c>
      <c r="AD123" s="146">
        <v>29</v>
      </c>
      <c r="AE123" s="146">
        <v>30</v>
      </c>
      <c r="AF123" s="146">
        <v>31</v>
      </c>
      <c r="AG123" s="146">
        <v>32</v>
      </c>
      <c r="AH123" s="146">
        <v>33</v>
      </c>
      <c r="AI123" s="146">
        <v>34</v>
      </c>
      <c r="AJ123" s="146">
        <v>35</v>
      </c>
      <c r="AK123" s="146">
        <v>36</v>
      </c>
      <c r="AL123" s="146">
        <v>37</v>
      </c>
      <c r="AM123" s="146">
        <v>38</v>
      </c>
      <c r="AN123" s="146">
        <v>39</v>
      </c>
      <c r="AO123" s="146">
        <v>40</v>
      </c>
      <c r="AP123" s="146">
        <v>41</v>
      </c>
      <c r="AQ123" s="146">
        <v>42</v>
      </c>
    </row>
    <row r="124" spans="1:43" x14ac:dyDescent="0.25">
      <c r="A124" s="146">
        <v>0</v>
      </c>
      <c r="B124" s="146">
        <v>1</v>
      </c>
      <c r="C124" s="146">
        <v>2</v>
      </c>
      <c r="D124" s="146">
        <v>3</v>
      </c>
      <c r="E124" s="146">
        <v>4</v>
      </c>
      <c r="F124" s="146">
        <v>5</v>
      </c>
      <c r="G124" s="146">
        <v>6</v>
      </c>
      <c r="H124" s="146">
        <v>7</v>
      </c>
      <c r="I124" s="146">
        <v>8</v>
      </c>
      <c r="J124" s="146">
        <v>9</v>
      </c>
      <c r="K124" s="146">
        <v>10</v>
      </c>
      <c r="L124" s="146">
        <v>11</v>
      </c>
      <c r="M124" s="146">
        <v>12</v>
      </c>
      <c r="N124" s="146">
        <v>13</v>
      </c>
      <c r="O124" s="146">
        <v>14</v>
      </c>
      <c r="P124" s="146">
        <v>15</v>
      </c>
      <c r="Q124" s="146">
        <v>16</v>
      </c>
      <c r="R124" s="146">
        <v>17</v>
      </c>
      <c r="S124" s="146">
        <v>18</v>
      </c>
      <c r="T124" s="146">
        <v>19</v>
      </c>
      <c r="U124" s="146">
        <v>20</v>
      </c>
      <c r="V124" s="146">
        <v>21</v>
      </c>
      <c r="W124" s="146">
        <v>22</v>
      </c>
      <c r="X124" s="146">
        <v>23</v>
      </c>
      <c r="Y124" s="146">
        <v>24</v>
      </c>
      <c r="Z124" s="146">
        <v>25</v>
      </c>
      <c r="AA124" s="146">
        <v>26</v>
      </c>
      <c r="AB124" s="146">
        <v>27</v>
      </c>
      <c r="AC124" s="146">
        <v>28</v>
      </c>
      <c r="AD124" s="146">
        <v>29</v>
      </c>
      <c r="AE124" s="146">
        <v>30</v>
      </c>
      <c r="AF124" s="146">
        <v>31</v>
      </c>
      <c r="AG124" s="146">
        <v>32</v>
      </c>
      <c r="AH124" s="146">
        <v>33</v>
      </c>
      <c r="AI124" s="146">
        <v>34</v>
      </c>
      <c r="AJ124" s="146">
        <v>35</v>
      </c>
      <c r="AK124" s="146">
        <v>36</v>
      </c>
      <c r="AL124" s="146">
        <v>37</v>
      </c>
      <c r="AM124" s="146">
        <v>38</v>
      </c>
      <c r="AN124" s="146">
        <v>39</v>
      </c>
      <c r="AO124" s="146">
        <v>40</v>
      </c>
      <c r="AP124" s="146">
        <v>41</v>
      </c>
      <c r="AQ124" s="146">
        <v>42</v>
      </c>
    </row>
    <row r="125" spans="1:43" x14ac:dyDescent="0.25">
      <c r="A125" s="146">
        <v>0</v>
      </c>
      <c r="B125" s="146">
        <v>1</v>
      </c>
      <c r="C125" s="146">
        <v>2</v>
      </c>
      <c r="D125" s="146">
        <v>3</v>
      </c>
      <c r="E125" s="146">
        <v>4</v>
      </c>
      <c r="F125" s="146">
        <v>5</v>
      </c>
      <c r="G125" s="146">
        <v>6</v>
      </c>
      <c r="H125" s="146">
        <v>7</v>
      </c>
      <c r="I125" s="146">
        <v>8</v>
      </c>
      <c r="J125" s="146">
        <v>9</v>
      </c>
      <c r="K125" s="146">
        <v>10</v>
      </c>
      <c r="L125" s="146">
        <v>11</v>
      </c>
      <c r="M125" s="146">
        <v>12</v>
      </c>
      <c r="N125" s="146">
        <v>13</v>
      </c>
      <c r="O125" s="146">
        <v>14</v>
      </c>
      <c r="P125" s="146">
        <v>15</v>
      </c>
      <c r="Q125" s="146">
        <v>16</v>
      </c>
      <c r="R125" s="146">
        <v>17</v>
      </c>
      <c r="S125" s="146">
        <v>18</v>
      </c>
      <c r="T125" s="146">
        <v>19</v>
      </c>
      <c r="U125" s="146">
        <v>20</v>
      </c>
      <c r="V125" s="146">
        <v>21</v>
      </c>
      <c r="W125" s="146">
        <v>22</v>
      </c>
      <c r="X125" s="146">
        <v>23</v>
      </c>
      <c r="Y125" s="146">
        <v>24</v>
      </c>
      <c r="Z125" s="146">
        <v>25</v>
      </c>
      <c r="AA125" s="146">
        <v>26</v>
      </c>
      <c r="AB125" s="146">
        <v>27</v>
      </c>
      <c r="AC125" s="146">
        <v>28</v>
      </c>
      <c r="AD125" s="146">
        <v>29</v>
      </c>
      <c r="AE125" s="146">
        <v>30</v>
      </c>
      <c r="AF125" s="146">
        <v>31</v>
      </c>
      <c r="AG125" s="146">
        <v>32</v>
      </c>
      <c r="AH125" s="146">
        <v>33</v>
      </c>
      <c r="AI125" s="146">
        <v>34</v>
      </c>
      <c r="AJ125" s="146">
        <v>35</v>
      </c>
      <c r="AK125" s="146">
        <v>36</v>
      </c>
      <c r="AL125" s="146">
        <v>37</v>
      </c>
      <c r="AM125" s="146">
        <v>38</v>
      </c>
      <c r="AN125" s="146">
        <v>39</v>
      </c>
      <c r="AO125" s="146">
        <v>40</v>
      </c>
      <c r="AP125" s="146">
        <v>41</v>
      </c>
      <c r="AQ125" s="146">
        <v>42</v>
      </c>
    </row>
    <row r="126" spans="1:43" x14ac:dyDescent="0.25">
      <c r="A126" s="146">
        <v>0</v>
      </c>
      <c r="B126" s="146">
        <v>1</v>
      </c>
      <c r="C126" s="146">
        <v>2</v>
      </c>
      <c r="D126" s="146">
        <v>3</v>
      </c>
      <c r="E126" s="146">
        <v>4</v>
      </c>
      <c r="F126" s="146">
        <v>5</v>
      </c>
      <c r="G126" s="146">
        <v>6</v>
      </c>
      <c r="H126" s="146">
        <v>7</v>
      </c>
      <c r="I126" s="146">
        <v>8</v>
      </c>
      <c r="J126" s="146">
        <v>9</v>
      </c>
      <c r="K126" s="146">
        <v>10</v>
      </c>
      <c r="L126" s="146">
        <v>11</v>
      </c>
      <c r="M126" s="146">
        <v>12</v>
      </c>
      <c r="N126" s="146">
        <v>13</v>
      </c>
      <c r="O126" s="146">
        <v>14</v>
      </c>
      <c r="P126" s="146">
        <v>15</v>
      </c>
      <c r="Q126" s="146">
        <v>16</v>
      </c>
      <c r="R126" s="146">
        <v>17</v>
      </c>
      <c r="S126" s="146">
        <v>18</v>
      </c>
      <c r="T126" s="146">
        <v>19</v>
      </c>
      <c r="U126" s="146">
        <v>20</v>
      </c>
      <c r="V126" s="146">
        <v>21</v>
      </c>
      <c r="W126" s="146">
        <v>22</v>
      </c>
      <c r="X126" s="146">
        <v>23</v>
      </c>
      <c r="Y126" s="146">
        <v>24</v>
      </c>
      <c r="Z126" s="146">
        <v>25</v>
      </c>
      <c r="AA126" s="146">
        <v>26</v>
      </c>
      <c r="AB126" s="146">
        <v>27</v>
      </c>
      <c r="AC126" s="146">
        <v>28</v>
      </c>
      <c r="AD126" s="146">
        <v>29</v>
      </c>
      <c r="AE126" s="146">
        <v>30</v>
      </c>
      <c r="AF126" s="146">
        <v>31</v>
      </c>
      <c r="AG126" s="146">
        <v>32</v>
      </c>
      <c r="AH126" s="146">
        <v>33</v>
      </c>
      <c r="AI126" s="146">
        <v>34</v>
      </c>
      <c r="AJ126" s="146">
        <v>35</v>
      </c>
      <c r="AK126" s="146">
        <v>36</v>
      </c>
      <c r="AL126" s="146">
        <v>37</v>
      </c>
      <c r="AM126" s="146">
        <v>38</v>
      </c>
      <c r="AN126" s="146">
        <v>39</v>
      </c>
      <c r="AO126" s="146">
        <v>40</v>
      </c>
      <c r="AP126" s="146">
        <v>41</v>
      </c>
      <c r="AQ126" s="146">
        <v>42</v>
      </c>
    </row>
    <row r="127" spans="1:43" x14ac:dyDescent="0.25">
      <c r="A127" s="146">
        <v>0</v>
      </c>
      <c r="B127" s="146">
        <v>1</v>
      </c>
      <c r="C127" s="146">
        <v>2</v>
      </c>
      <c r="D127" s="146">
        <v>3</v>
      </c>
      <c r="E127" s="146">
        <v>4</v>
      </c>
      <c r="F127" s="146">
        <v>5</v>
      </c>
      <c r="G127" s="146">
        <v>6</v>
      </c>
      <c r="H127" s="146">
        <v>7</v>
      </c>
      <c r="I127" s="146">
        <v>8</v>
      </c>
      <c r="J127" s="146">
        <v>9</v>
      </c>
      <c r="K127" s="146">
        <v>10</v>
      </c>
      <c r="L127" s="146">
        <v>11</v>
      </c>
      <c r="M127" s="146">
        <v>12</v>
      </c>
      <c r="N127" s="146">
        <v>13</v>
      </c>
      <c r="O127" s="146">
        <v>14</v>
      </c>
      <c r="P127" s="146">
        <v>15</v>
      </c>
      <c r="Q127" s="146">
        <v>16</v>
      </c>
      <c r="R127" s="146">
        <v>17</v>
      </c>
      <c r="S127" s="146">
        <v>18</v>
      </c>
      <c r="T127" s="146">
        <v>19</v>
      </c>
      <c r="U127" s="146">
        <v>20</v>
      </c>
      <c r="V127" s="146">
        <v>21</v>
      </c>
      <c r="W127" s="146">
        <v>22</v>
      </c>
      <c r="X127" s="146">
        <v>23</v>
      </c>
      <c r="Y127" s="146">
        <v>24</v>
      </c>
      <c r="Z127" s="146">
        <v>25</v>
      </c>
      <c r="AA127" s="146">
        <v>26</v>
      </c>
      <c r="AB127" s="146">
        <v>27</v>
      </c>
      <c r="AC127" s="146">
        <v>28</v>
      </c>
      <c r="AD127" s="146">
        <v>29</v>
      </c>
      <c r="AE127" s="146">
        <v>30</v>
      </c>
      <c r="AF127" s="146">
        <v>31</v>
      </c>
      <c r="AG127" s="146">
        <v>32</v>
      </c>
      <c r="AH127" s="146">
        <v>33</v>
      </c>
      <c r="AI127" s="146">
        <v>34</v>
      </c>
      <c r="AJ127" s="146">
        <v>35</v>
      </c>
      <c r="AK127" s="146">
        <v>36</v>
      </c>
      <c r="AL127" s="146">
        <v>37</v>
      </c>
      <c r="AM127" s="146">
        <v>38</v>
      </c>
      <c r="AN127" s="146">
        <v>39</v>
      </c>
      <c r="AO127" s="146">
        <v>40</v>
      </c>
      <c r="AP127" s="146">
        <v>41</v>
      </c>
      <c r="AQ127" s="146">
        <v>42</v>
      </c>
    </row>
    <row r="128" spans="1:43" x14ac:dyDescent="0.25">
      <c r="A128" s="146">
        <v>0</v>
      </c>
      <c r="B128" s="146">
        <v>1</v>
      </c>
      <c r="C128" s="146">
        <v>2</v>
      </c>
      <c r="D128" s="146">
        <v>3</v>
      </c>
      <c r="E128" s="146">
        <v>4</v>
      </c>
      <c r="F128" s="146">
        <v>5</v>
      </c>
      <c r="G128" s="146">
        <v>6</v>
      </c>
      <c r="H128" s="146">
        <v>7</v>
      </c>
      <c r="I128" s="146">
        <v>8</v>
      </c>
      <c r="J128" s="146">
        <v>9</v>
      </c>
      <c r="K128" s="146">
        <v>10</v>
      </c>
      <c r="L128" s="146">
        <v>11</v>
      </c>
      <c r="M128" s="146">
        <v>12</v>
      </c>
      <c r="N128" s="146">
        <v>13</v>
      </c>
      <c r="O128" s="146">
        <v>14</v>
      </c>
      <c r="P128" s="146">
        <v>15</v>
      </c>
      <c r="Q128" s="146">
        <v>16</v>
      </c>
      <c r="R128" s="146">
        <v>17</v>
      </c>
      <c r="S128" s="146">
        <v>18</v>
      </c>
      <c r="T128" s="146">
        <v>19</v>
      </c>
      <c r="U128" s="146">
        <v>20</v>
      </c>
      <c r="V128" s="146">
        <v>21</v>
      </c>
      <c r="W128" s="146">
        <v>22</v>
      </c>
      <c r="X128" s="146">
        <v>23</v>
      </c>
      <c r="Y128" s="146">
        <v>24</v>
      </c>
      <c r="Z128" s="146">
        <v>25</v>
      </c>
      <c r="AA128" s="146">
        <v>26</v>
      </c>
      <c r="AB128" s="146">
        <v>27</v>
      </c>
      <c r="AC128" s="146">
        <v>28</v>
      </c>
      <c r="AD128" s="146">
        <v>29</v>
      </c>
      <c r="AE128" s="146">
        <v>30</v>
      </c>
      <c r="AF128" s="146">
        <v>31</v>
      </c>
      <c r="AG128" s="146">
        <v>32</v>
      </c>
      <c r="AH128" s="146">
        <v>33</v>
      </c>
      <c r="AI128" s="146">
        <v>34</v>
      </c>
      <c r="AJ128" s="146">
        <v>35</v>
      </c>
      <c r="AK128" s="146">
        <v>36</v>
      </c>
      <c r="AL128" s="146">
        <v>37</v>
      </c>
      <c r="AM128" s="146">
        <v>38</v>
      </c>
      <c r="AN128" s="146">
        <v>39</v>
      </c>
      <c r="AO128" s="146">
        <v>40</v>
      </c>
      <c r="AP128" s="146">
        <v>41</v>
      </c>
      <c r="AQ128" s="146">
        <v>42</v>
      </c>
    </row>
    <row r="129" spans="1:43" x14ac:dyDescent="0.25">
      <c r="A129" s="146">
        <v>0</v>
      </c>
      <c r="B129" s="146">
        <v>1</v>
      </c>
      <c r="C129" s="146">
        <v>2</v>
      </c>
      <c r="D129" s="146">
        <v>3</v>
      </c>
      <c r="E129" s="146">
        <v>4</v>
      </c>
      <c r="F129" s="146">
        <v>5</v>
      </c>
      <c r="G129" s="146">
        <v>6</v>
      </c>
      <c r="H129" s="146">
        <v>7</v>
      </c>
      <c r="I129" s="146">
        <v>8</v>
      </c>
      <c r="J129" s="146">
        <v>9</v>
      </c>
      <c r="K129" s="146">
        <v>10</v>
      </c>
      <c r="L129" s="146">
        <v>11</v>
      </c>
      <c r="M129" s="146">
        <v>12</v>
      </c>
      <c r="N129" s="146">
        <v>13</v>
      </c>
      <c r="O129" s="146">
        <v>14</v>
      </c>
      <c r="P129" s="146">
        <v>15</v>
      </c>
      <c r="Q129" s="146">
        <v>16</v>
      </c>
      <c r="R129" s="146">
        <v>17</v>
      </c>
      <c r="S129" s="146">
        <v>18</v>
      </c>
      <c r="T129" s="146">
        <v>19</v>
      </c>
      <c r="U129" s="146">
        <v>20</v>
      </c>
      <c r="V129" s="146">
        <v>21</v>
      </c>
      <c r="W129" s="146">
        <v>22</v>
      </c>
      <c r="X129" s="146">
        <v>23</v>
      </c>
      <c r="Y129" s="146">
        <v>24</v>
      </c>
      <c r="Z129" s="146">
        <v>25</v>
      </c>
      <c r="AA129" s="146">
        <v>26</v>
      </c>
      <c r="AB129" s="146">
        <v>27</v>
      </c>
      <c r="AC129" s="146">
        <v>28</v>
      </c>
      <c r="AD129" s="146">
        <v>29</v>
      </c>
      <c r="AE129" s="146">
        <v>30</v>
      </c>
      <c r="AF129" s="146">
        <v>31</v>
      </c>
      <c r="AG129" s="146">
        <v>32</v>
      </c>
      <c r="AH129" s="146">
        <v>33</v>
      </c>
      <c r="AI129" s="146">
        <v>34</v>
      </c>
      <c r="AJ129" s="146">
        <v>35</v>
      </c>
      <c r="AK129" s="146">
        <v>36</v>
      </c>
      <c r="AL129" s="146">
        <v>37</v>
      </c>
      <c r="AM129" s="146">
        <v>38</v>
      </c>
      <c r="AN129" s="146">
        <v>39</v>
      </c>
      <c r="AO129" s="146">
        <v>40</v>
      </c>
      <c r="AP129" s="146">
        <v>41</v>
      </c>
      <c r="AQ129" s="146">
        <v>42</v>
      </c>
    </row>
    <row r="130" spans="1:43" x14ac:dyDescent="0.25">
      <c r="A130" s="146">
        <v>0</v>
      </c>
      <c r="B130" s="146">
        <v>1</v>
      </c>
      <c r="C130" s="146">
        <v>2</v>
      </c>
      <c r="D130" s="146">
        <v>3</v>
      </c>
      <c r="E130" s="146">
        <v>4</v>
      </c>
      <c r="F130" s="146">
        <v>5</v>
      </c>
      <c r="G130" s="146">
        <v>6</v>
      </c>
      <c r="H130" s="146">
        <v>7</v>
      </c>
      <c r="I130" s="146">
        <v>8</v>
      </c>
      <c r="J130" s="146">
        <v>9</v>
      </c>
      <c r="K130" s="146">
        <v>10</v>
      </c>
      <c r="L130" s="146">
        <v>11</v>
      </c>
      <c r="M130" s="146">
        <v>12</v>
      </c>
      <c r="N130" s="146">
        <v>13</v>
      </c>
      <c r="O130" s="146">
        <v>14</v>
      </c>
      <c r="P130" s="146">
        <v>15</v>
      </c>
      <c r="Q130" s="146">
        <v>16</v>
      </c>
      <c r="R130" s="146">
        <v>17</v>
      </c>
      <c r="S130" s="146">
        <v>18</v>
      </c>
      <c r="T130" s="146">
        <v>19</v>
      </c>
      <c r="U130" s="146">
        <v>20</v>
      </c>
      <c r="V130" s="146">
        <v>21</v>
      </c>
      <c r="W130" s="146">
        <v>22</v>
      </c>
      <c r="X130" s="146">
        <v>23</v>
      </c>
      <c r="Y130" s="146">
        <v>24</v>
      </c>
      <c r="Z130" s="146">
        <v>25</v>
      </c>
      <c r="AA130" s="146">
        <v>26</v>
      </c>
      <c r="AB130" s="146">
        <v>27</v>
      </c>
      <c r="AC130" s="146">
        <v>28</v>
      </c>
      <c r="AD130" s="146">
        <v>29</v>
      </c>
      <c r="AE130" s="146">
        <v>30</v>
      </c>
      <c r="AF130" s="146">
        <v>31</v>
      </c>
      <c r="AG130" s="146">
        <v>32</v>
      </c>
      <c r="AH130" s="146">
        <v>33</v>
      </c>
      <c r="AI130" s="146">
        <v>34</v>
      </c>
      <c r="AJ130" s="146">
        <v>35</v>
      </c>
      <c r="AK130" s="146">
        <v>36</v>
      </c>
      <c r="AL130" s="146">
        <v>37</v>
      </c>
      <c r="AM130" s="146">
        <v>38</v>
      </c>
      <c r="AN130" s="146">
        <v>39</v>
      </c>
      <c r="AO130" s="146">
        <v>40</v>
      </c>
      <c r="AP130" s="146">
        <v>41</v>
      </c>
      <c r="AQ130" s="146">
        <v>42</v>
      </c>
    </row>
    <row r="131" spans="1:43" x14ac:dyDescent="0.25">
      <c r="A131" s="146">
        <v>0</v>
      </c>
      <c r="B131" s="146">
        <v>1</v>
      </c>
      <c r="C131" s="146">
        <v>2</v>
      </c>
      <c r="D131" s="146">
        <v>3</v>
      </c>
      <c r="E131" s="146">
        <v>4</v>
      </c>
      <c r="F131" s="146">
        <v>5</v>
      </c>
      <c r="G131" s="146">
        <v>6</v>
      </c>
      <c r="H131" s="146">
        <v>7</v>
      </c>
      <c r="I131" s="146">
        <v>8</v>
      </c>
      <c r="J131" s="146">
        <v>9</v>
      </c>
      <c r="K131" s="146">
        <v>10</v>
      </c>
      <c r="L131" s="146">
        <v>11</v>
      </c>
      <c r="M131" s="146">
        <v>12</v>
      </c>
      <c r="N131" s="146">
        <v>13</v>
      </c>
      <c r="O131" s="146">
        <v>14</v>
      </c>
      <c r="P131" s="146">
        <v>15</v>
      </c>
      <c r="Q131" s="146">
        <v>16</v>
      </c>
      <c r="R131" s="146">
        <v>17</v>
      </c>
      <c r="S131" s="146">
        <v>18</v>
      </c>
      <c r="T131" s="146">
        <v>19</v>
      </c>
      <c r="U131" s="146">
        <v>20</v>
      </c>
      <c r="V131" s="146">
        <v>21</v>
      </c>
      <c r="W131" s="146">
        <v>22</v>
      </c>
      <c r="X131" s="146">
        <v>23</v>
      </c>
      <c r="Y131" s="146">
        <v>24</v>
      </c>
      <c r="Z131" s="146">
        <v>25</v>
      </c>
      <c r="AA131" s="146">
        <v>26</v>
      </c>
      <c r="AB131" s="146">
        <v>27</v>
      </c>
      <c r="AC131" s="146">
        <v>28</v>
      </c>
      <c r="AD131" s="146">
        <v>29</v>
      </c>
      <c r="AE131" s="146">
        <v>30</v>
      </c>
      <c r="AF131" s="146">
        <v>31</v>
      </c>
      <c r="AG131" s="146">
        <v>32</v>
      </c>
      <c r="AH131" s="146">
        <v>33</v>
      </c>
      <c r="AI131" s="146">
        <v>34</v>
      </c>
      <c r="AJ131" s="146">
        <v>35</v>
      </c>
      <c r="AK131" s="146">
        <v>36</v>
      </c>
      <c r="AL131" s="146">
        <v>37</v>
      </c>
      <c r="AM131" s="146">
        <v>38</v>
      </c>
      <c r="AN131" s="146">
        <v>39</v>
      </c>
      <c r="AO131" s="146">
        <v>40</v>
      </c>
      <c r="AP131" s="146">
        <v>41</v>
      </c>
      <c r="AQ131" s="146">
        <v>42</v>
      </c>
    </row>
    <row r="132" spans="1:43" x14ac:dyDescent="0.25">
      <c r="A132" s="146">
        <v>0</v>
      </c>
      <c r="B132" s="146">
        <v>1</v>
      </c>
      <c r="C132" s="146">
        <v>2</v>
      </c>
      <c r="D132" s="146">
        <v>3</v>
      </c>
      <c r="E132" s="146">
        <v>4</v>
      </c>
      <c r="F132" s="146">
        <v>5</v>
      </c>
      <c r="G132" s="146">
        <v>6</v>
      </c>
      <c r="H132" s="146">
        <v>7</v>
      </c>
      <c r="I132" s="146">
        <v>8</v>
      </c>
      <c r="J132" s="146">
        <v>9</v>
      </c>
      <c r="K132" s="146">
        <v>10</v>
      </c>
      <c r="L132" s="146">
        <v>11</v>
      </c>
      <c r="M132" s="146">
        <v>12</v>
      </c>
      <c r="N132" s="146">
        <v>13</v>
      </c>
      <c r="O132" s="146">
        <v>14</v>
      </c>
      <c r="P132" s="146">
        <v>15</v>
      </c>
      <c r="Q132" s="146">
        <v>16</v>
      </c>
      <c r="R132" s="146">
        <v>17</v>
      </c>
      <c r="S132" s="146">
        <v>18</v>
      </c>
      <c r="T132" s="146">
        <v>19</v>
      </c>
      <c r="U132" s="146">
        <v>20</v>
      </c>
      <c r="V132" s="146">
        <v>21</v>
      </c>
      <c r="W132" s="146">
        <v>22</v>
      </c>
      <c r="X132" s="146">
        <v>23</v>
      </c>
      <c r="Y132" s="146">
        <v>24</v>
      </c>
      <c r="Z132" s="146">
        <v>25</v>
      </c>
      <c r="AA132" s="146">
        <v>26</v>
      </c>
      <c r="AB132" s="146">
        <v>27</v>
      </c>
      <c r="AC132" s="146">
        <v>28</v>
      </c>
      <c r="AD132" s="146">
        <v>29</v>
      </c>
      <c r="AE132" s="146">
        <v>30</v>
      </c>
      <c r="AF132" s="146">
        <v>31</v>
      </c>
      <c r="AG132" s="146">
        <v>32</v>
      </c>
      <c r="AH132" s="146">
        <v>33</v>
      </c>
      <c r="AI132" s="146">
        <v>34</v>
      </c>
      <c r="AJ132" s="146">
        <v>35</v>
      </c>
      <c r="AK132" s="146">
        <v>36</v>
      </c>
      <c r="AL132" s="146">
        <v>37</v>
      </c>
      <c r="AM132" s="146">
        <v>38</v>
      </c>
      <c r="AN132" s="146">
        <v>39</v>
      </c>
      <c r="AO132" s="146">
        <v>40</v>
      </c>
      <c r="AP132" s="146">
        <v>41</v>
      </c>
      <c r="AQ132" s="146">
        <v>42</v>
      </c>
    </row>
    <row r="133" spans="1:43" x14ac:dyDescent="0.25">
      <c r="A133" s="146">
        <v>0</v>
      </c>
      <c r="B133" s="146">
        <v>1</v>
      </c>
      <c r="C133" s="146">
        <v>2</v>
      </c>
      <c r="D133" s="146">
        <v>3</v>
      </c>
      <c r="E133" s="146">
        <v>4</v>
      </c>
      <c r="F133" s="146">
        <v>5</v>
      </c>
      <c r="G133" s="146">
        <v>6</v>
      </c>
      <c r="H133" s="146">
        <v>7</v>
      </c>
      <c r="I133" s="146">
        <v>8</v>
      </c>
      <c r="J133" s="146">
        <v>9</v>
      </c>
      <c r="K133" s="146">
        <v>10</v>
      </c>
      <c r="L133" s="146">
        <v>11</v>
      </c>
      <c r="M133" s="146">
        <v>12</v>
      </c>
      <c r="N133" s="146">
        <v>13</v>
      </c>
      <c r="O133" s="146">
        <v>14</v>
      </c>
      <c r="P133" s="146">
        <v>15</v>
      </c>
      <c r="Q133" s="146">
        <v>16</v>
      </c>
      <c r="R133" s="146">
        <v>17</v>
      </c>
      <c r="S133" s="146">
        <v>18</v>
      </c>
      <c r="T133" s="146">
        <v>19</v>
      </c>
      <c r="U133" s="146">
        <v>20</v>
      </c>
      <c r="V133" s="146">
        <v>21</v>
      </c>
      <c r="W133" s="146">
        <v>22</v>
      </c>
      <c r="X133" s="146">
        <v>23</v>
      </c>
      <c r="Y133" s="146">
        <v>24</v>
      </c>
      <c r="Z133" s="146">
        <v>25</v>
      </c>
      <c r="AA133" s="146">
        <v>26</v>
      </c>
      <c r="AB133" s="146">
        <v>27</v>
      </c>
      <c r="AC133" s="146">
        <v>28</v>
      </c>
      <c r="AD133" s="146">
        <v>29</v>
      </c>
      <c r="AE133" s="146">
        <v>30</v>
      </c>
      <c r="AF133" s="146">
        <v>31</v>
      </c>
      <c r="AG133" s="146">
        <v>32</v>
      </c>
      <c r="AH133" s="146">
        <v>33</v>
      </c>
      <c r="AI133" s="146">
        <v>34</v>
      </c>
      <c r="AJ133" s="146">
        <v>35</v>
      </c>
      <c r="AK133" s="146">
        <v>36</v>
      </c>
      <c r="AL133" s="146">
        <v>37</v>
      </c>
      <c r="AM133" s="146">
        <v>38</v>
      </c>
      <c r="AN133" s="146">
        <v>39</v>
      </c>
      <c r="AO133" s="146">
        <v>40</v>
      </c>
      <c r="AP133" s="146">
        <v>41</v>
      </c>
      <c r="AQ133" s="146">
        <v>42</v>
      </c>
    </row>
    <row r="134" spans="1:43" x14ac:dyDescent="0.25">
      <c r="A134" s="146">
        <v>0</v>
      </c>
      <c r="B134" s="146">
        <v>1</v>
      </c>
      <c r="C134" s="146">
        <v>2</v>
      </c>
      <c r="D134" s="146">
        <v>3</v>
      </c>
      <c r="E134" s="146">
        <v>4</v>
      </c>
      <c r="F134" s="146">
        <v>5</v>
      </c>
      <c r="G134" s="146">
        <v>6</v>
      </c>
      <c r="H134" s="146">
        <v>7</v>
      </c>
      <c r="I134" s="146">
        <v>8</v>
      </c>
      <c r="J134" s="146">
        <v>9</v>
      </c>
      <c r="K134" s="146">
        <v>10</v>
      </c>
      <c r="L134" s="146">
        <v>11</v>
      </c>
      <c r="M134" s="146">
        <v>12</v>
      </c>
      <c r="N134" s="146">
        <v>13</v>
      </c>
      <c r="O134" s="146">
        <v>14</v>
      </c>
      <c r="P134" s="146">
        <v>15</v>
      </c>
      <c r="Q134" s="146">
        <v>16</v>
      </c>
      <c r="R134" s="146">
        <v>17</v>
      </c>
      <c r="S134" s="146">
        <v>18</v>
      </c>
      <c r="T134" s="146">
        <v>19</v>
      </c>
      <c r="U134" s="146">
        <v>20</v>
      </c>
      <c r="V134" s="146">
        <v>21</v>
      </c>
      <c r="W134" s="146">
        <v>22</v>
      </c>
      <c r="X134" s="146">
        <v>23</v>
      </c>
      <c r="Y134" s="146">
        <v>24</v>
      </c>
      <c r="Z134" s="146">
        <v>25</v>
      </c>
      <c r="AA134" s="146">
        <v>26</v>
      </c>
      <c r="AB134" s="146">
        <v>27</v>
      </c>
      <c r="AC134" s="146">
        <v>28</v>
      </c>
      <c r="AD134" s="146">
        <v>29</v>
      </c>
      <c r="AE134" s="146">
        <v>30</v>
      </c>
      <c r="AF134" s="146">
        <v>31</v>
      </c>
      <c r="AG134" s="146">
        <v>32</v>
      </c>
      <c r="AH134" s="146">
        <v>33</v>
      </c>
      <c r="AI134" s="146">
        <v>34</v>
      </c>
      <c r="AJ134" s="146">
        <v>35</v>
      </c>
      <c r="AK134" s="146">
        <v>36</v>
      </c>
      <c r="AL134" s="146">
        <v>37</v>
      </c>
      <c r="AM134" s="146">
        <v>38</v>
      </c>
      <c r="AN134" s="146">
        <v>39</v>
      </c>
      <c r="AO134" s="146">
        <v>40</v>
      </c>
      <c r="AP134" s="146">
        <v>41</v>
      </c>
      <c r="AQ134" s="146">
        <v>42</v>
      </c>
    </row>
    <row r="135" spans="1:43" x14ac:dyDescent="0.25">
      <c r="A135" s="146">
        <v>0</v>
      </c>
      <c r="B135" s="146">
        <v>1</v>
      </c>
      <c r="C135" s="146">
        <v>2</v>
      </c>
      <c r="D135" s="146">
        <v>3</v>
      </c>
      <c r="E135" s="146">
        <v>4</v>
      </c>
      <c r="F135" s="146">
        <v>5</v>
      </c>
      <c r="G135" s="146">
        <v>6</v>
      </c>
      <c r="H135" s="146">
        <v>7</v>
      </c>
      <c r="I135" s="146">
        <v>8</v>
      </c>
      <c r="J135" s="146">
        <v>9</v>
      </c>
      <c r="K135" s="146">
        <v>10</v>
      </c>
      <c r="L135" s="146">
        <v>11</v>
      </c>
      <c r="M135" s="146">
        <v>12</v>
      </c>
      <c r="N135" s="146">
        <v>13</v>
      </c>
      <c r="O135" s="146">
        <v>14</v>
      </c>
      <c r="P135" s="146">
        <v>15</v>
      </c>
      <c r="Q135" s="146">
        <v>16</v>
      </c>
      <c r="R135" s="146">
        <v>17</v>
      </c>
      <c r="S135" s="146">
        <v>18</v>
      </c>
      <c r="T135" s="146">
        <v>19</v>
      </c>
      <c r="U135" s="146">
        <v>20</v>
      </c>
      <c r="V135" s="146">
        <v>21</v>
      </c>
      <c r="W135" s="146">
        <v>22</v>
      </c>
      <c r="X135" s="146">
        <v>23</v>
      </c>
      <c r="Y135" s="146">
        <v>24</v>
      </c>
      <c r="Z135" s="146">
        <v>25</v>
      </c>
      <c r="AA135" s="146">
        <v>26</v>
      </c>
      <c r="AB135" s="146">
        <v>27</v>
      </c>
      <c r="AC135" s="146">
        <v>28</v>
      </c>
      <c r="AD135" s="146">
        <v>29</v>
      </c>
      <c r="AE135" s="146">
        <v>30</v>
      </c>
      <c r="AF135" s="146">
        <v>31</v>
      </c>
      <c r="AG135" s="146">
        <v>32</v>
      </c>
      <c r="AH135" s="146">
        <v>33</v>
      </c>
      <c r="AI135" s="146">
        <v>34</v>
      </c>
      <c r="AJ135" s="146">
        <v>35</v>
      </c>
      <c r="AK135" s="146">
        <v>36</v>
      </c>
      <c r="AL135" s="146">
        <v>37</v>
      </c>
      <c r="AM135" s="146">
        <v>38</v>
      </c>
      <c r="AN135" s="146">
        <v>39</v>
      </c>
      <c r="AO135" s="146">
        <v>40</v>
      </c>
      <c r="AP135" s="146">
        <v>41</v>
      </c>
      <c r="AQ135" s="146">
        <v>42</v>
      </c>
    </row>
    <row r="136" spans="1:43" x14ac:dyDescent="0.25">
      <c r="A136" s="146">
        <v>0</v>
      </c>
      <c r="B136" s="146">
        <v>1</v>
      </c>
      <c r="C136" s="146">
        <v>2</v>
      </c>
      <c r="D136" s="146">
        <v>3</v>
      </c>
      <c r="E136" s="146">
        <v>4</v>
      </c>
      <c r="F136" s="146">
        <v>5</v>
      </c>
      <c r="G136" s="146">
        <v>6</v>
      </c>
      <c r="H136" s="146">
        <v>7</v>
      </c>
      <c r="I136" s="146">
        <v>8</v>
      </c>
      <c r="J136" s="146">
        <v>9</v>
      </c>
      <c r="K136" s="146">
        <v>10</v>
      </c>
      <c r="L136" s="146">
        <v>11</v>
      </c>
      <c r="M136" s="146">
        <v>12</v>
      </c>
      <c r="N136" s="146">
        <v>13</v>
      </c>
      <c r="O136" s="146">
        <v>14</v>
      </c>
      <c r="P136" s="146">
        <v>15</v>
      </c>
      <c r="Q136" s="146">
        <v>16</v>
      </c>
      <c r="R136" s="146">
        <v>17</v>
      </c>
      <c r="S136" s="146">
        <v>18</v>
      </c>
      <c r="T136" s="146">
        <v>19</v>
      </c>
      <c r="U136" s="146">
        <v>20</v>
      </c>
      <c r="V136" s="146">
        <v>21</v>
      </c>
      <c r="W136" s="146">
        <v>22</v>
      </c>
      <c r="X136" s="146">
        <v>23</v>
      </c>
      <c r="Y136" s="146">
        <v>24</v>
      </c>
      <c r="Z136" s="146">
        <v>25</v>
      </c>
      <c r="AA136" s="146">
        <v>26</v>
      </c>
      <c r="AB136" s="146">
        <v>27</v>
      </c>
      <c r="AC136" s="146">
        <v>28</v>
      </c>
      <c r="AD136" s="146">
        <v>29</v>
      </c>
      <c r="AE136" s="146">
        <v>30</v>
      </c>
      <c r="AF136" s="146">
        <v>31</v>
      </c>
      <c r="AG136" s="146">
        <v>32</v>
      </c>
      <c r="AH136" s="146">
        <v>33</v>
      </c>
      <c r="AI136" s="146">
        <v>34</v>
      </c>
      <c r="AJ136" s="146">
        <v>35</v>
      </c>
      <c r="AK136" s="146">
        <v>36</v>
      </c>
      <c r="AL136" s="146">
        <v>37</v>
      </c>
      <c r="AM136" s="146">
        <v>38</v>
      </c>
      <c r="AN136" s="146">
        <v>39</v>
      </c>
      <c r="AO136" s="146">
        <v>40</v>
      </c>
      <c r="AP136" s="146">
        <v>41</v>
      </c>
      <c r="AQ136" s="146">
        <v>42</v>
      </c>
    </row>
    <row r="137" spans="1:43" x14ac:dyDescent="0.25">
      <c r="A137" s="146">
        <v>0</v>
      </c>
      <c r="B137" s="146">
        <v>1</v>
      </c>
      <c r="C137" s="146">
        <v>2</v>
      </c>
      <c r="D137" s="146">
        <v>3</v>
      </c>
      <c r="E137" s="146">
        <v>4</v>
      </c>
      <c r="F137" s="146">
        <v>5</v>
      </c>
      <c r="G137" s="146">
        <v>6</v>
      </c>
      <c r="H137" s="146">
        <v>7</v>
      </c>
      <c r="I137" s="146">
        <v>8</v>
      </c>
      <c r="J137" s="146">
        <v>9</v>
      </c>
      <c r="K137" s="146">
        <v>10</v>
      </c>
      <c r="L137" s="146">
        <v>11</v>
      </c>
      <c r="M137" s="146">
        <v>12</v>
      </c>
      <c r="N137" s="146">
        <v>13</v>
      </c>
      <c r="O137" s="146">
        <v>14</v>
      </c>
      <c r="P137" s="146">
        <v>15</v>
      </c>
      <c r="Q137" s="146">
        <v>16</v>
      </c>
      <c r="R137" s="146">
        <v>17</v>
      </c>
      <c r="S137" s="146">
        <v>18</v>
      </c>
      <c r="T137" s="146">
        <v>19</v>
      </c>
      <c r="U137" s="146">
        <v>20</v>
      </c>
      <c r="V137" s="146">
        <v>21</v>
      </c>
      <c r="W137" s="146">
        <v>22</v>
      </c>
      <c r="X137" s="146">
        <v>23</v>
      </c>
      <c r="Y137" s="146">
        <v>24</v>
      </c>
      <c r="Z137" s="146">
        <v>25</v>
      </c>
      <c r="AA137" s="146">
        <v>26</v>
      </c>
      <c r="AB137" s="146">
        <v>27</v>
      </c>
      <c r="AC137" s="146">
        <v>28</v>
      </c>
      <c r="AD137" s="146">
        <v>29</v>
      </c>
      <c r="AE137" s="146">
        <v>30</v>
      </c>
      <c r="AF137" s="146">
        <v>31</v>
      </c>
      <c r="AG137" s="146">
        <v>32</v>
      </c>
      <c r="AH137" s="146">
        <v>33</v>
      </c>
      <c r="AI137" s="146">
        <v>34</v>
      </c>
      <c r="AJ137" s="146">
        <v>35</v>
      </c>
      <c r="AK137" s="146">
        <v>36</v>
      </c>
      <c r="AL137" s="146">
        <v>37</v>
      </c>
      <c r="AM137" s="146">
        <v>38</v>
      </c>
      <c r="AN137" s="146">
        <v>39</v>
      </c>
      <c r="AO137" s="146">
        <v>40</v>
      </c>
      <c r="AP137" s="146">
        <v>41</v>
      </c>
      <c r="AQ137" s="146">
        <v>42</v>
      </c>
    </row>
    <row r="138" spans="1:43" x14ac:dyDescent="0.25">
      <c r="A138" s="146">
        <v>0</v>
      </c>
      <c r="B138" s="146">
        <v>1</v>
      </c>
      <c r="C138" s="146">
        <v>2</v>
      </c>
      <c r="D138" s="146">
        <v>3</v>
      </c>
      <c r="E138" s="146">
        <v>4</v>
      </c>
      <c r="F138" s="146">
        <v>5</v>
      </c>
      <c r="G138" s="146">
        <v>6</v>
      </c>
      <c r="H138" s="146">
        <v>7</v>
      </c>
      <c r="I138" s="146">
        <v>8</v>
      </c>
      <c r="J138" s="146">
        <v>9</v>
      </c>
      <c r="K138" s="146">
        <v>10</v>
      </c>
      <c r="L138" s="146">
        <v>11</v>
      </c>
      <c r="M138" s="146">
        <v>12</v>
      </c>
      <c r="N138" s="146">
        <v>13</v>
      </c>
      <c r="O138" s="146">
        <v>14</v>
      </c>
      <c r="P138" s="146">
        <v>15</v>
      </c>
      <c r="Q138" s="146">
        <v>16</v>
      </c>
      <c r="R138" s="146">
        <v>17</v>
      </c>
      <c r="S138" s="146">
        <v>18</v>
      </c>
      <c r="T138" s="146">
        <v>19</v>
      </c>
      <c r="U138" s="146">
        <v>20</v>
      </c>
      <c r="V138" s="146">
        <v>21</v>
      </c>
      <c r="W138" s="146">
        <v>22</v>
      </c>
      <c r="X138" s="146">
        <v>23</v>
      </c>
      <c r="Y138" s="146">
        <v>24</v>
      </c>
      <c r="Z138" s="146">
        <v>25</v>
      </c>
      <c r="AA138" s="146">
        <v>26</v>
      </c>
      <c r="AB138" s="146">
        <v>27</v>
      </c>
      <c r="AC138" s="146">
        <v>28</v>
      </c>
      <c r="AD138" s="146">
        <v>29</v>
      </c>
      <c r="AE138" s="146">
        <v>30</v>
      </c>
      <c r="AF138" s="146">
        <v>31</v>
      </c>
      <c r="AG138" s="146">
        <v>32</v>
      </c>
      <c r="AH138" s="146">
        <v>33</v>
      </c>
      <c r="AI138" s="146">
        <v>34</v>
      </c>
      <c r="AJ138" s="146">
        <v>35</v>
      </c>
      <c r="AK138" s="146">
        <v>36</v>
      </c>
      <c r="AL138" s="146">
        <v>37</v>
      </c>
      <c r="AM138" s="146">
        <v>38</v>
      </c>
      <c r="AN138" s="146">
        <v>39</v>
      </c>
      <c r="AO138" s="146">
        <v>40</v>
      </c>
      <c r="AP138" s="146">
        <v>41</v>
      </c>
      <c r="AQ138" s="146">
        <v>42</v>
      </c>
    </row>
    <row r="139" spans="1:43" x14ac:dyDescent="0.25">
      <c r="A139" s="146">
        <v>0</v>
      </c>
      <c r="B139" s="146">
        <v>1</v>
      </c>
      <c r="C139" s="146">
        <v>2</v>
      </c>
      <c r="D139" s="146">
        <v>3</v>
      </c>
      <c r="E139" s="146">
        <v>4</v>
      </c>
      <c r="F139" s="146">
        <v>5</v>
      </c>
      <c r="G139" s="146">
        <v>6</v>
      </c>
      <c r="H139" s="146">
        <v>7</v>
      </c>
      <c r="I139" s="146">
        <v>8</v>
      </c>
      <c r="J139" s="146">
        <v>9</v>
      </c>
      <c r="K139" s="146">
        <v>10</v>
      </c>
      <c r="L139" s="146">
        <v>11</v>
      </c>
      <c r="M139" s="146">
        <v>12</v>
      </c>
      <c r="N139" s="146">
        <v>13</v>
      </c>
      <c r="O139" s="146">
        <v>14</v>
      </c>
      <c r="P139" s="146">
        <v>15</v>
      </c>
      <c r="Q139" s="146">
        <v>16</v>
      </c>
      <c r="R139" s="146">
        <v>17</v>
      </c>
      <c r="S139" s="146">
        <v>18</v>
      </c>
      <c r="T139" s="146">
        <v>19</v>
      </c>
      <c r="U139" s="146">
        <v>20</v>
      </c>
      <c r="V139" s="146">
        <v>21</v>
      </c>
      <c r="W139" s="146">
        <v>22</v>
      </c>
      <c r="X139" s="146">
        <v>23</v>
      </c>
      <c r="Y139" s="146">
        <v>24</v>
      </c>
      <c r="Z139" s="146">
        <v>25</v>
      </c>
      <c r="AA139" s="146">
        <v>26</v>
      </c>
      <c r="AB139" s="146">
        <v>27</v>
      </c>
      <c r="AC139" s="146">
        <v>28</v>
      </c>
      <c r="AD139" s="146">
        <v>29</v>
      </c>
      <c r="AE139" s="146">
        <v>30</v>
      </c>
      <c r="AF139" s="146">
        <v>31</v>
      </c>
      <c r="AG139" s="146">
        <v>32</v>
      </c>
      <c r="AH139" s="146">
        <v>33</v>
      </c>
      <c r="AI139" s="146">
        <v>34</v>
      </c>
      <c r="AJ139" s="146">
        <v>35</v>
      </c>
      <c r="AK139" s="146">
        <v>36</v>
      </c>
      <c r="AL139" s="146">
        <v>37</v>
      </c>
      <c r="AM139" s="146">
        <v>38</v>
      </c>
      <c r="AN139" s="146">
        <v>39</v>
      </c>
      <c r="AO139" s="146">
        <v>40</v>
      </c>
      <c r="AP139" s="146">
        <v>41</v>
      </c>
      <c r="AQ139" s="146">
        <v>42</v>
      </c>
    </row>
    <row r="140" spans="1:43" x14ac:dyDescent="0.25">
      <c r="A140" s="146">
        <v>0</v>
      </c>
      <c r="B140" s="146">
        <v>1</v>
      </c>
      <c r="C140" s="146">
        <v>2</v>
      </c>
      <c r="D140" s="146">
        <v>3</v>
      </c>
      <c r="E140" s="146">
        <v>4</v>
      </c>
      <c r="F140" s="146">
        <v>5</v>
      </c>
      <c r="G140" s="146">
        <v>6</v>
      </c>
      <c r="H140" s="146">
        <v>7</v>
      </c>
      <c r="I140" s="146">
        <v>8</v>
      </c>
      <c r="J140" s="146">
        <v>9</v>
      </c>
      <c r="K140" s="146">
        <v>10</v>
      </c>
      <c r="L140" s="146">
        <v>11</v>
      </c>
      <c r="M140" s="146">
        <v>12</v>
      </c>
      <c r="N140" s="146">
        <v>13</v>
      </c>
      <c r="O140" s="146">
        <v>14</v>
      </c>
      <c r="P140" s="146">
        <v>15</v>
      </c>
      <c r="Q140" s="146">
        <v>16</v>
      </c>
      <c r="R140" s="146">
        <v>17</v>
      </c>
      <c r="S140" s="146">
        <v>18</v>
      </c>
      <c r="T140" s="146">
        <v>19</v>
      </c>
      <c r="U140" s="146">
        <v>20</v>
      </c>
      <c r="V140" s="146">
        <v>21</v>
      </c>
      <c r="W140" s="146">
        <v>22</v>
      </c>
      <c r="X140" s="146">
        <v>23</v>
      </c>
      <c r="Y140" s="146">
        <v>24</v>
      </c>
      <c r="Z140" s="146">
        <v>25</v>
      </c>
      <c r="AA140" s="146">
        <v>26</v>
      </c>
      <c r="AB140" s="146">
        <v>27</v>
      </c>
      <c r="AC140" s="146">
        <v>28</v>
      </c>
      <c r="AD140" s="146">
        <v>29</v>
      </c>
      <c r="AE140" s="146">
        <v>30</v>
      </c>
      <c r="AF140" s="146">
        <v>31</v>
      </c>
      <c r="AG140" s="146">
        <v>32</v>
      </c>
      <c r="AH140" s="146">
        <v>33</v>
      </c>
      <c r="AI140" s="146">
        <v>34</v>
      </c>
      <c r="AJ140" s="146">
        <v>35</v>
      </c>
      <c r="AK140" s="146">
        <v>36</v>
      </c>
      <c r="AL140" s="146">
        <v>37</v>
      </c>
      <c r="AM140" s="146">
        <v>38</v>
      </c>
      <c r="AN140" s="146">
        <v>39</v>
      </c>
      <c r="AO140" s="146">
        <v>40</v>
      </c>
      <c r="AP140" s="146">
        <v>41</v>
      </c>
      <c r="AQ140" s="146">
        <v>42</v>
      </c>
    </row>
    <row r="141" spans="1:43" x14ac:dyDescent="0.25">
      <c r="A141" s="146">
        <v>0</v>
      </c>
      <c r="B141" s="146">
        <v>1</v>
      </c>
      <c r="C141" s="146">
        <v>2</v>
      </c>
      <c r="D141" s="146">
        <v>3</v>
      </c>
      <c r="E141" s="146">
        <v>4</v>
      </c>
      <c r="F141" s="146">
        <v>5</v>
      </c>
      <c r="G141" s="146">
        <v>6</v>
      </c>
      <c r="H141" s="146">
        <v>7</v>
      </c>
      <c r="I141" s="146">
        <v>8</v>
      </c>
      <c r="J141" s="146">
        <v>9</v>
      </c>
      <c r="K141" s="146">
        <v>10</v>
      </c>
      <c r="L141" s="146">
        <v>11</v>
      </c>
      <c r="M141" s="146">
        <v>12</v>
      </c>
      <c r="N141" s="146">
        <v>13</v>
      </c>
      <c r="O141" s="146">
        <v>14</v>
      </c>
      <c r="P141" s="146">
        <v>15</v>
      </c>
      <c r="Q141" s="146">
        <v>16</v>
      </c>
      <c r="R141" s="146">
        <v>17</v>
      </c>
      <c r="S141" s="146">
        <v>18</v>
      </c>
      <c r="T141" s="146">
        <v>19</v>
      </c>
      <c r="U141" s="146">
        <v>20</v>
      </c>
      <c r="V141" s="146">
        <v>21</v>
      </c>
      <c r="W141" s="146">
        <v>22</v>
      </c>
      <c r="X141" s="146">
        <v>23</v>
      </c>
      <c r="Y141" s="146">
        <v>24</v>
      </c>
      <c r="Z141" s="146">
        <v>25</v>
      </c>
      <c r="AA141" s="146">
        <v>26</v>
      </c>
      <c r="AB141" s="146">
        <v>27</v>
      </c>
      <c r="AC141" s="146">
        <v>28</v>
      </c>
      <c r="AD141" s="146">
        <v>29</v>
      </c>
      <c r="AE141" s="146">
        <v>30</v>
      </c>
      <c r="AF141" s="146">
        <v>31</v>
      </c>
      <c r="AG141" s="146">
        <v>32</v>
      </c>
      <c r="AH141" s="146">
        <v>33</v>
      </c>
      <c r="AI141" s="146">
        <v>34</v>
      </c>
      <c r="AJ141" s="146">
        <v>35</v>
      </c>
      <c r="AK141" s="146">
        <v>36</v>
      </c>
      <c r="AL141" s="146">
        <v>37</v>
      </c>
      <c r="AM141" s="146">
        <v>38</v>
      </c>
      <c r="AN141" s="146">
        <v>39</v>
      </c>
      <c r="AO141" s="146">
        <v>40</v>
      </c>
      <c r="AP141" s="146">
        <v>41</v>
      </c>
      <c r="AQ141" s="146">
        <v>42</v>
      </c>
    </row>
    <row r="142" spans="1:43" x14ac:dyDescent="0.25">
      <c r="A142" s="146">
        <v>0</v>
      </c>
      <c r="B142" s="146">
        <v>1</v>
      </c>
      <c r="C142" s="146">
        <v>2</v>
      </c>
      <c r="D142" s="146">
        <v>3</v>
      </c>
      <c r="E142" s="146">
        <v>4</v>
      </c>
      <c r="F142" s="146">
        <v>5</v>
      </c>
      <c r="G142" s="146">
        <v>6</v>
      </c>
      <c r="H142" s="146">
        <v>7</v>
      </c>
      <c r="I142" s="146">
        <v>8</v>
      </c>
      <c r="J142" s="146">
        <v>9</v>
      </c>
      <c r="K142" s="146">
        <v>10</v>
      </c>
      <c r="L142" s="146">
        <v>11</v>
      </c>
      <c r="M142" s="146">
        <v>12</v>
      </c>
      <c r="N142" s="146">
        <v>13</v>
      </c>
      <c r="O142" s="146">
        <v>14</v>
      </c>
      <c r="P142" s="146">
        <v>15</v>
      </c>
      <c r="Q142" s="146">
        <v>16</v>
      </c>
      <c r="R142" s="146">
        <v>17</v>
      </c>
      <c r="S142" s="146">
        <v>18</v>
      </c>
      <c r="T142" s="146">
        <v>19</v>
      </c>
      <c r="U142" s="146">
        <v>20</v>
      </c>
      <c r="V142" s="146">
        <v>21</v>
      </c>
      <c r="W142" s="146">
        <v>22</v>
      </c>
      <c r="X142" s="146">
        <v>23</v>
      </c>
      <c r="Y142" s="146">
        <v>24</v>
      </c>
      <c r="Z142" s="146">
        <v>25</v>
      </c>
      <c r="AA142" s="146">
        <v>26</v>
      </c>
      <c r="AB142" s="146">
        <v>27</v>
      </c>
      <c r="AC142" s="146">
        <v>28</v>
      </c>
      <c r="AD142" s="146">
        <v>29</v>
      </c>
      <c r="AE142" s="146">
        <v>30</v>
      </c>
      <c r="AF142" s="146">
        <v>31</v>
      </c>
      <c r="AG142" s="146">
        <v>32</v>
      </c>
      <c r="AH142" s="146">
        <v>33</v>
      </c>
      <c r="AI142" s="146">
        <v>34</v>
      </c>
      <c r="AJ142" s="146">
        <v>35</v>
      </c>
      <c r="AK142" s="146">
        <v>36</v>
      </c>
      <c r="AL142" s="146">
        <v>37</v>
      </c>
      <c r="AM142" s="146">
        <v>38</v>
      </c>
      <c r="AN142" s="146">
        <v>39</v>
      </c>
      <c r="AO142" s="146">
        <v>40</v>
      </c>
      <c r="AP142" s="146">
        <v>41</v>
      </c>
      <c r="AQ142" s="146">
        <v>42</v>
      </c>
    </row>
    <row r="143" spans="1:43" x14ac:dyDescent="0.25">
      <c r="A143" s="146">
        <v>0</v>
      </c>
      <c r="B143" s="146">
        <v>1</v>
      </c>
      <c r="C143" s="146">
        <v>2</v>
      </c>
      <c r="D143" s="146">
        <v>3</v>
      </c>
      <c r="E143" s="146">
        <v>4</v>
      </c>
      <c r="F143" s="146">
        <v>5</v>
      </c>
      <c r="G143" s="146">
        <v>6</v>
      </c>
      <c r="H143" s="146">
        <v>7</v>
      </c>
      <c r="I143" s="146">
        <v>8</v>
      </c>
      <c r="J143" s="146">
        <v>9</v>
      </c>
      <c r="K143" s="146">
        <v>10</v>
      </c>
      <c r="L143" s="146">
        <v>11</v>
      </c>
      <c r="M143" s="146">
        <v>12</v>
      </c>
      <c r="N143" s="146">
        <v>13</v>
      </c>
      <c r="O143" s="146">
        <v>14</v>
      </c>
      <c r="P143" s="146">
        <v>15</v>
      </c>
      <c r="Q143" s="146">
        <v>16</v>
      </c>
      <c r="R143" s="146">
        <v>17</v>
      </c>
      <c r="S143" s="146">
        <v>18</v>
      </c>
      <c r="T143" s="146">
        <v>19</v>
      </c>
      <c r="U143" s="146">
        <v>20</v>
      </c>
      <c r="V143" s="146">
        <v>21</v>
      </c>
      <c r="W143" s="146">
        <v>22</v>
      </c>
      <c r="X143" s="146">
        <v>23</v>
      </c>
      <c r="Y143" s="146">
        <v>24</v>
      </c>
      <c r="Z143" s="146">
        <v>25</v>
      </c>
      <c r="AA143" s="146">
        <v>26</v>
      </c>
      <c r="AB143" s="146">
        <v>27</v>
      </c>
      <c r="AC143" s="146">
        <v>28</v>
      </c>
      <c r="AD143" s="146">
        <v>29</v>
      </c>
      <c r="AE143" s="146">
        <v>30</v>
      </c>
      <c r="AF143" s="146">
        <v>31</v>
      </c>
      <c r="AG143" s="146">
        <v>32</v>
      </c>
      <c r="AH143" s="146">
        <v>33</v>
      </c>
      <c r="AI143" s="146">
        <v>34</v>
      </c>
      <c r="AJ143" s="146">
        <v>35</v>
      </c>
      <c r="AK143" s="146">
        <v>36</v>
      </c>
      <c r="AL143" s="146">
        <v>37</v>
      </c>
      <c r="AM143" s="146">
        <v>38</v>
      </c>
      <c r="AN143" s="146">
        <v>39</v>
      </c>
      <c r="AO143" s="146">
        <v>40</v>
      </c>
      <c r="AP143" s="146">
        <v>41</v>
      </c>
      <c r="AQ143" s="146">
        <v>42</v>
      </c>
    </row>
    <row r="144" spans="1:43" x14ac:dyDescent="0.25">
      <c r="A144" s="146">
        <v>0</v>
      </c>
      <c r="B144" s="146">
        <v>1</v>
      </c>
      <c r="C144" s="146">
        <v>2</v>
      </c>
      <c r="D144" s="146">
        <v>3</v>
      </c>
      <c r="E144" s="146">
        <v>4</v>
      </c>
      <c r="F144" s="146">
        <v>5</v>
      </c>
      <c r="G144" s="146">
        <v>6</v>
      </c>
      <c r="H144" s="146">
        <v>7</v>
      </c>
      <c r="I144" s="146">
        <v>8</v>
      </c>
      <c r="J144" s="146">
        <v>9</v>
      </c>
      <c r="K144" s="146">
        <v>10</v>
      </c>
      <c r="L144" s="146">
        <v>11</v>
      </c>
      <c r="M144" s="146">
        <v>12</v>
      </c>
      <c r="N144" s="146">
        <v>13</v>
      </c>
      <c r="O144" s="146">
        <v>14</v>
      </c>
      <c r="P144" s="146">
        <v>15</v>
      </c>
      <c r="Q144" s="146">
        <v>16</v>
      </c>
      <c r="R144" s="146">
        <v>17</v>
      </c>
      <c r="S144" s="146">
        <v>18</v>
      </c>
      <c r="T144" s="146">
        <v>19</v>
      </c>
      <c r="U144" s="146">
        <v>20</v>
      </c>
      <c r="V144" s="146">
        <v>21</v>
      </c>
      <c r="W144" s="146">
        <v>22</v>
      </c>
      <c r="X144" s="146">
        <v>23</v>
      </c>
      <c r="Y144" s="146">
        <v>24</v>
      </c>
      <c r="Z144" s="146">
        <v>25</v>
      </c>
      <c r="AA144" s="146">
        <v>26</v>
      </c>
      <c r="AB144" s="146">
        <v>27</v>
      </c>
      <c r="AC144" s="146">
        <v>28</v>
      </c>
      <c r="AD144" s="146">
        <v>29</v>
      </c>
      <c r="AE144" s="146">
        <v>30</v>
      </c>
      <c r="AF144" s="146">
        <v>31</v>
      </c>
      <c r="AG144" s="146">
        <v>32</v>
      </c>
      <c r="AH144" s="146">
        <v>33</v>
      </c>
      <c r="AI144" s="146">
        <v>34</v>
      </c>
      <c r="AJ144" s="146">
        <v>35</v>
      </c>
      <c r="AK144" s="146">
        <v>36</v>
      </c>
      <c r="AL144" s="146">
        <v>37</v>
      </c>
      <c r="AM144" s="146">
        <v>38</v>
      </c>
      <c r="AN144" s="146">
        <v>39</v>
      </c>
      <c r="AO144" s="146">
        <v>40</v>
      </c>
      <c r="AP144" s="146">
        <v>41</v>
      </c>
      <c r="AQ144" s="146">
        <v>42</v>
      </c>
    </row>
    <row r="145" spans="1:43" x14ac:dyDescent="0.25">
      <c r="A145" s="146">
        <v>0</v>
      </c>
      <c r="B145" s="146">
        <v>1</v>
      </c>
      <c r="C145" s="146">
        <v>2</v>
      </c>
      <c r="D145" s="146">
        <v>3</v>
      </c>
      <c r="E145" s="146">
        <v>4</v>
      </c>
      <c r="F145" s="146">
        <v>5</v>
      </c>
      <c r="G145" s="146">
        <v>6</v>
      </c>
      <c r="H145" s="146">
        <v>7</v>
      </c>
      <c r="I145" s="146">
        <v>8</v>
      </c>
      <c r="J145" s="146">
        <v>9</v>
      </c>
      <c r="K145" s="146">
        <v>10</v>
      </c>
      <c r="L145" s="146">
        <v>11</v>
      </c>
      <c r="M145" s="146">
        <v>12</v>
      </c>
      <c r="N145" s="146">
        <v>13</v>
      </c>
      <c r="O145" s="146">
        <v>14</v>
      </c>
      <c r="P145" s="146">
        <v>15</v>
      </c>
      <c r="Q145" s="146">
        <v>16</v>
      </c>
      <c r="R145" s="146">
        <v>17</v>
      </c>
      <c r="S145" s="146">
        <v>18</v>
      </c>
      <c r="T145" s="146">
        <v>19</v>
      </c>
      <c r="U145" s="146">
        <v>20</v>
      </c>
      <c r="V145" s="146">
        <v>21</v>
      </c>
      <c r="W145" s="146">
        <v>22</v>
      </c>
      <c r="X145" s="146">
        <v>23</v>
      </c>
      <c r="Y145" s="146">
        <v>24</v>
      </c>
      <c r="Z145" s="146">
        <v>25</v>
      </c>
      <c r="AA145" s="146">
        <v>26</v>
      </c>
      <c r="AB145" s="146">
        <v>27</v>
      </c>
      <c r="AC145" s="146">
        <v>28</v>
      </c>
      <c r="AD145" s="146">
        <v>29</v>
      </c>
      <c r="AE145" s="146">
        <v>30</v>
      </c>
      <c r="AF145" s="146">
        <v>31</v>
      </c>
      <c r="AG145" s="146">
        <v>32</v>
      </c>
      <c r="AH145" s="146">
        <v>33</v>
      </c>
      <c r="AI145" s="146">
        <v>34</v>
      </c>
      <c r="AJ145" s="146">
        <v>35</v>
      </c>
      <c r="AK145" s="146">
        <v>36</v>
      </c>
      <c r="AL145" s="146">
        <v>37</v>
      </c>
      <c r="AM145" s="146">
        <v>38</v>
      </c>
      <c r="AN145" s="146">
        <v>39</v>
      </c>
      <c r="AO145" s="146">
        <v>40</v>
      </c>
      <c r="AP145" s="146">
        <v>41</v>
      </c>
      <c r="AQ145" s="146">
        <v>42</v>
      </c>
    </row>
    <row r="146" spans="1:43" x14ac:dyDescent="0.25">
      <c r="A146" s="146">
        <v>0</v>
      </c>
      <c r="B146" s="146">
        <v>1</v>
      </c>
      <c r="C146" s="146">
        <v>2</v>
      </c>
      <c r="D146" s="146">
        <v>3</v>
      </c>
      <c r="E146" s="146">
        <v>4</v>
      </c>
      <c r="F146" s="146">
        <v>5</v>
      </c>
      <c r="G146" s="146">
        <v>6</v>
      </c>
      <c r="H146" s="146">
        <v>7</v>
      </c>
      <c r="I146" s="146">
        <v>8</v>
      </c>
      <c r="J146" s="146">
        <v>9</v>
      </c>
      <c r="K146" s="146">
        <v>10</v>
      </c>
      <c r="L146" s="146">
        <v>11</v>
      </c>
      <c r="M146" s="146">
        <v>12</v>
      </c>
      <c r="N146" s="146">
        <v>13</v>
      </c>
      <c r="O146" s="146">
        <v>14</v>
      </c>
      <c r="P146" s="146">
        <v>15</v>
      </c>
      <c r="Q146" s="146">
        <v>16</v>
      </c>
      <c r="R146" s="146">
        <v>17</v>
      </c>
      <c r="S146" s="146">
        <v>18</v>
      </c>
      <c r="T146" s="146">
        <v>19</v>
      </c>
      <c r="U146" s="146">
        <v>20</v>
      </c>
      <c r="V146" s="146">
        <v>21</v>
      </c>
      <c r="W146" s="146">
        <v>22</v>
      </c>
      <c r="X146" s="146">
        <v>23</v>
      </c>
      <c r="Y146" s="146">
        <v>24</v>
      </c>
      <c r="Z146" s="146">
        <v>25</v>
      </c>
      <c r="AA146" s="146">
        <v>26</v>
      </c>
      <c r="AB146" s="146">
        <v>27</v>
      </c>
      <c r="AC146" s="146">
        <v>28</v>
      </c>
      <c r="AD146" s="146">
        <v>29</v>
      </c>
      <c r="AE146" s="146">
        <v>30</v>
      </c>
      <c r="AF146" s="146">
        <v>31</v>
      </c>
      <c r="AG146" s="146">
        <v>32</v>
      </c>
      <c r="AH146" s="146">
        <v>33</v>
      </c>
      <c r="AI146" s="146">
        <v>34</v>
      </c>
      <c r="AJ146" s="146">
        <v>35</v>
      </c>
      <c r="AK146" s="146">
        <v>36</v>
      </c>
      <c r="AL146" s="146">
        <v>37</v>
      </c>
      <c r="AM146" s="146">
        <v>38</v>
      </c>
      <c r="AN146" s="146">
        <v>39</v>
      </c>
      <c r="AO146" s="146">
        <v>40</v>
      </c>
      <c r="AP146" s="146">
        <v>41</v>
      </c>
      <c r="AQ146" s="146">
        <v>42</v>
      </c>
    </row>
    <row r="147" spans="1:43" x14ac:dyDescent="0.25">
      <c r="A147" s="146">
        <v>0</v>
      </c>
      <c r="B147" s="146">
        <v>1</v>
      </c>
      <c r="C147" s="146">
        <v>2</v>
      </c>
      <c r="D147" s="146">
        <v>3</v>
      </c>
      <c r="E147" s="146">
        <v>4</v>
      </c>
      <c r="F147" s="146">
        <v>5</v>
      </c>
      <c r="G147" s="146">
        <v>6</v>
      </c>
      <c r="H147" s="146">
        <v>7</v>
      </c>
      <c r="I147" s="146">
        <v>8</v>
      </c>
      <c r="J147" s="146">
        <v>9</v>
      </c>
      <c r="K147" s="146">
        <v>10</v>
      </c>
      <c r="L147" s="146">
        <v>11</v>
      </c>
      <c r="M147" s="146">
        <v>12</v>
      </c>
      <c r="N147" s="146">
        <v>13</v>
      </c>
      <c r="O147" s="146">
        <v>14</v>
      </c>
      <c r="P147" s="146">
        <v>15</v>
      </c>
      <c r="Q147" s="146">
        <v>16</v>
      </c>
      <c r="R147" s="146">
        <v>17</v>
      </c>
      <c r="S147" s="146">
        <v>18</v>
      </c>
      <c r="T147" s="146">
        <v>19</v>
      </c>
      <c r="U147" s="146">
        <v>20</v>
      </c>
      <c r="V147" s="146">
        <v>21</v>
      </c>
      <c r="W147" s="146">
        <v>22</v>
      </c>
      <c r="X147" s="146">
        <v>23</v>
      </c>
      <c r="Y147" s="146">
        <v>24</v>
      </c>
      <c r="Z147" s="146">
        <v>25</v>
      </c>
      <c r="AA147" s="146">
        <v>26</v>
      </c>
      <c r="AB147" s="146">
        <v>27</v>
      </c>
      <c r="AC147" s="146">
        <v>28</v>
      </c>
      <c r="AD147" s="146">
        <v>29</v>
      </c>
      <c r="AE147" s="146">
        <v>30</v>
      </c>
      <c r="AF147" s="146">
        <v>31</v>
      </c>
      <c r="AG147" s="146">
        <v>32</v>
      </c>
      <c r="AH147" s="146">
        <v>33</v>
      </c>
      <c r="AI147" s="146">
        <v>34</v>
      </c>
      <c r="AJ147" s="146">
        <v>35</v>
      </c>
      <c r="AK147" s="146">
        <v>36</v>
      </c>
      <c r="AL147" s="146">
        <v>37</v>
      </c>
      <c r="AM147" s="146">
        <v>38</v>
      </c>
      <c r="AN147" s="146">
        <v>39</v>
      </c>
      <c r="AO147" s="146">
        <v>40</v>
      </c>
      <c r="AP147" s="146">
        <v>41</v>
      </c>
      <c r="AQ147" s="146">
        <v>42</v>
      </c>
    </row>
    <row r="148" spans="1:43" x14ac:dyDescent="0.25">
      <c r="A148" s="146">
        <v>0</v>
      </c>
      <c r="B148" s="146">
        <v>1</v>
      </c>
      <c r="C148" s="146">
        <v>2</v>
      </c>
      <c r="D148" s="146">
        <v>3</v>
      </c>
      <c r="E148" s="146">
        <v>4</v>
      </c>
      <c r="F148" s="146">
        <v>5</v>
      </c>
      <c r="G148" s="146">
        <v>6</v>
      </c>
      <c r="H148" s="146">
        <v>7</v>
      </c>
      <c r="I148" s="146">
        <v>8</v>
      </c>
      <c r="J148" s="146">
        <v>9</v>
      </c>
      <c r="K148" s="146">
        <v>10</v>
      </c>
      <c r="L148" s="146">
        <v>11</v>
      </c>
      <c r="M148" s="146">
        <v>12</v>
      </c>
      <c r="N148" s="146">
        <v>13</v>
      </c>
      <c r="O148" s="146">
        <v>14</v>
      </c>
      <c r="P148" s="146">
        <v>15</v>
      </c>
      <c r="Q148" s="146">
        <v>16</v>
      </c>
      <c r="R148" s="146">
        <v>17</v>
      </c>
      <c r="S148" s="146">
        <v>18</v>
      </c>
      <c r="T148" s="146">
        <v>19</v>
      </c>
      <c r="U148" s="146">
        <v>20</v>
      </c>
      <c r="V148" s="146">
        <v>21</v>
      </c>
      <c r="W148" s="146">
        <v>22</v>
      </c>
      <c r="X148" s="146">
        <v>23</v>
      </c>
      <c r="Y148" s="146">
        <v>24</v>
      </c>
      <c r="Z148" s="146">
        <v>25</v>
      </c>
      <c r="AA148" s="146">
        <v>26</v>
      </c>
      <c r="AB148" s="146">
        <v>27</v>
      </c>
      <c r="AC148" s="146">
        <v>28</v>
      </c>
      <c r="AD148" s="146">
        <v>29</v>
      </c>
      <c r="AE148" s="146">
        <v>30</v>
      </c>
      <c r="AF148" s="146">
        <v>31</v>
      </c>
      <c r="AG148" s="146">
        <v>32</v>
      </c>
      <c r="AH148" s="146">
        <v>33</v>
      </c>
      <c r="AI148" s="146">
        <v>34</v>
      </c>
      <c r="AJ148" s="146">
        <v>35</v>
      </c>
      <c r="AK148" s="146">
        <v>36</v>
      </c>
      <c r="AL148" s="146">
        <v>37</v>
      </c>
      <c r="AM148" s="146">
        <v>38</v>
      </c>
      <c r="AN148" s="146">
        <v>39</v>
      </c>
      <c r="AO148" s="146">
        <v>40</v>
      </c>
      <c r="AP148" s="146">
        <v>41</v>
      </c>
      <c r="AQ148" s="146">
        <v>42</v>
      </c>
    </row>
    <row r="149" spans="1:43" x14ac:dyDescent="0.25">
      <c r="A149" s="146">
        <v>0</v>
      </c>
      <c r="B149" s="146">
        <v>1</v>
      </c>
      <c r="C149" s="146">
        <v>2</v>
      </c>
      <c r="D149" s="146">
        <v>3</v>
      </c>
      <c r="E149" s="146">
        <v>4</v>
      </c>
      <c r="F149" s="146">
        <v>5</v>
      </c>
      <c r="G149" s="146">
        <v>6</v>
      </c>
      <c r="H149" s="146">
        <v>7</v>
      </c>
      <c r="I149" s="146">
        <v>8</v>
      </c>
      <c r="J149" s="146">
        <v>9</v>
      </c>
      <c r="K149" s="146">
        <v>10</v>
      </c>
      <c r="L149" s="146">
        <v>11</v>
      </c>
      <c r="M149" s="146">
        <v>12</v>
      </c>
      <c r="N149" s="146">
        <v>13</v>
      </c>
      <c r="O149" s="146">
        <v>14</v>
      </c>
      <c r="P149" s="146">
        <v>15</v>
      </c>
      <c r="Q149" s="146">
        <v>16</v>
      </c>
      <c r="R149" s="146">
        <v>17</v>
      </c>
      <c r="S149" s="146">
        <v>18</v>
      </c>
      <c r="T149" s="146">
        <v>19</v>
      </c>
      <c r="U149" s="146">
        <v>20</v>
      </c>
      <c r="V149" s="146">
        <v>21</v>
      </c>
      <c r="W149" s="146">
        <v>22</v>
      </c>
      <c r="X149" s="146">
        <v>23</v>
      </c>
      <c r="Y149" s="146">
        <v>24</v>
      </c>
      <c r="Z149" s="146">
        <v>25</v>
      </c>
      <c r="AA149" s="146">
        <v>26</v>
      </c>
      <c r="AB149" s="146">
        <v>27</v>
      </c>
      <c r="AC149" s="146">
        <v>28</v>
      </c>
      <c r="AD149" s="146">
        <v>29</v>
      </c>
      <c r="AE149" s="146">
        <v>30</v>
      </c>
      <c r="AF149" s="146">
        <v>31</v>
      </c>
      <c r="AG149" s="146">
        <v>32</v>
      </c>
      <c r="AH149" s="146">
        <v>33</v>
      </c>
      <c r="AI149" s="146">
        <v>34</v>
      </c>
      <c r="AJ149" s="146">
        <v>35</v>
      </c>
      <c r="AK149" s="146">
        <v>36</v>
      </c>
      <c r="AL149" s="146">
        <v>37</v>
      </c>
      <c r="AM149" s="146">
        <v>38</v>
      </c>
      <c r="AN149" s="146">
        <v>39</v>
      </c>
      <c r="AO149" s="146">
        <v>40</v>
      </c>
      <c r="AP149" s="146">
        <v>41</v>
      </c>
      <c r="AQ149" s="146">
        <v>42</v>
      </c>
    </row>
    <row r="150" spans="1:43" x14ac:dyDescent="0.25">
      <c r="A150" s="146">
        <v>0</v>
      </c>
      <c r="B150" s="146">
        <v>1</v>
      </c>
      <c r="C150" s="146">
        <v>2</v>
      </c>
      <c r="D150" s="146">
        <v>3</v>
      </c>
      <c r="E150" s="146">
        <v>4</v>
      </c>
      <c r="F150" s="146">
        <v>5</v>
      </c>
      <c r="G150" s="146">
        <v>6</v>
      </c>
      <c r="H150" s="146">
        <v>7</v>
      </c>
      <c r="I150" s="146">
        <v>8</v>
      </c>
      <c r="J150" s="146">
        <v>9</v>
      </c>
      <c r="K150" s="146">
        <v>10</v>
      </c>
      <c r="L150" s="146">
        <v>11</v>
      </c>
      <c r="M150" s="146">
        <v>12</v>
      </c>
      <c r="N150" s="146">
        <v>13</v>
      </c>
      <c r="O150" s="146">
        <v>14</v>
      </c>
      <c r="P150" s="146">
        <v>15</v>
      </c>
      <c r="Q150" s="146">
        <v>16</v>
      </c>
      <c r="R150" s="146">
        <v>17</v>
      </c>
      <c r="S150" s="146">
        <v>18</v>
      </c>
      <c r="T150" s="146">
        <v>19</v>
      </c>
      <c r="U150" s="146">
        <v>20</v>
      </c>
      <c r="V150" s="146">
        <v>21</v>
      </c>
      <c r="W150" s="146">
        <v>22</v>
      </c>
      <c r="X150" s="146">
        <v>23</v>
      </c>
      <c r="Y150" s="146">
        <v>24</v>
      </c>
      <c r="Z150" s="146">
        <v>25</v>
      </c>
      <c r="AA150" s="146">
        <v>26</v>
      </c>
      <c r="AB150" s="146">
        <v>27</v>
      </c>
      <c r="AC150" s="146">
        <v>28</v>
      </c>
      <c r="AD150" s="146">
        <v>29</v>
      </c>
      <c r="AE150" s="146">
        <v>30</v>
      </c>
      <c r="AF150" s="146">
        <v>31</v>
      </c>
      <c r="AG150" s="146">
        <v>32</v>
      </c>
      <c r="AH150" s="146">
        <v>33</v>
      </c>
      <c r="AI150" s="146">
        <v>34</v>
      </c>
      <c r="AJ150" s="146">
        <v>35</v>
      </c>
      <c r="AK150" s="146">
        <v>36</v>
      </c>
      <c r="AL150" s="146">
        <v>37</v>
      </c>
      <c r="AM150" s="146">
        <v>38</v>
      </c>
      <c r="AN150" s="146">
        <v>39</v>
      </c>
      <c r="AO150" s="146">
        <v>40</v>
      </c>
      <c r="AP150" s="146">
        <v>41</v>
      </c>
      <c r="AQ150" s="146">
        <v>42</v>
      </c>
    </row>
    <row r="151" spans="1:43" x14ac:dyDescent="0.25">
      <c r="A151" s="146">
        <v>0</v>
      </c>
      <c r="B151" s="146">
        <v>1</v>
      </c>
      <c r="C151" s="146">
        <v>2</v>
      </c>
      <c r="D151" s="146">
        <v>3</v>
      </c>
      <c r="E151" s="146">
        <v>4</v>
      </c>
      <c r="F151" s="146">
        <v>5</v>
      </c>
      <c r="G151" s="146">
        <v>6</v>
      </c>
      <c r="H151" s="146">
        <v>7</v>
      </c>
      <c r="I151" s="146">
        <v>8</v>
      </c>
      <c r="J151" s="146">
        <v>9</v>
      </c>
      <c r="K151" s="146">
        <v>10</v>
      </c>
      <c r="L151" s="146">
        <v>11</v>
      </c>
      <c r="M151" s="146">
        <v>12</v>
      </c>
      <c r="N151" s="146">
        <v>13</v>
      </c>
      <c r="O151" s="146">
        <v>14</v>
      </c>
      <c r="P151" s="146">
        <v>15</v>
      </c>
      <c r="Q151" s="146">
        <v>16</v>
      </c>
      <c r="R151" s="146">
        <v>17</v>
      </c>
      <c r="S151" s="146">
        <v>18</v>
      </c>
      <c r="T151" s="146">
        <v>19</v>
      </c>
      <c r="U151" s="146">
        <v>20</v>
      </c>
      <c r="V151" s="146">
        <v>21</v>
      </c>
      <c r="W151" s="146">
        <v>22</v>
      </c>
      <c r="X151" s="146">
        <v>23</v>
      </c>
      <c r="Y151" s="146">
        <v>24</v>
      </c>
      <c r="Z151" s="146">
        <v>25</v>
      </c>
      <c r="AA151" s="146">
        <v>26</v>
      </c>
      <c r="AB151" s="146">
        <v>27</v>
      </c>
      <c r="AC151" s="146">
        <v>28</v>
      </c>
      <c r="AD151" s="146">
        <v>29</v>
      </c>
      <c r="AE151" s="146">
        <v>30</v>
      </c>
      <c r="AF151" s="146">
        <v>31</v>
      </c>
      <c r="AG151" s="146">
        <v>32</v>
      </c>
      <c r="AH151" s="146">
        <v>33</v>
      </c>
      <c r="AI151" s="146">
        <v>34</v>
      </c>
      <c r="AJ151" s="146">
        <v>35</v>
      </c>
      <c r="AK151" s="146">
        <v>36</v>
      </c>
      <c r="AL151" s="146">
        <v>37</v>
      </c>
      <c r="AM151" s="146">
        <v>38</v>
      </c>
      <c r="AN151" s="146">
        <v>39</v>
      </c>
      <c r="AO151" s="146">
        <v>40</v>
      </c>
      <c r="AP151" s="146">
        <v>41</v>
      </c>
      <c r="AQ151" s="146">
        <v>42</v>
      </c>
    </row>
    <row r="152" spans="1:43" x14ac:dyDescent="0.25">
      <c r="A152" s="146">
        <v>0</v>
      </c>
      <c r="B152" s="146">
        <v>1</v>
      </c>
      <c r="C152" s="146">
        <v>2</v>
      </c>
      <c r="D152" s="146">
        <v>3</v>
      </c>
      <c r="E152" s="146">
        <v>4</v>
      </c>
      <c r="F152" s="146">
        <v>5</v>
      </c>
      <c r="G152" s="146">
        <v>6</v>
      </c>
      <c r="H152" s="146">
        <v>7</v>
      </c>
      <c r="I152" s="146">
        <v>8</v>
      </c>
      <c r="J152" s="146">
        <v>9</v>
      </c>
      <c r="K152" s="146">
        <v>10</v>
      </c>
      <c r="L152" s="146">
        <v>11</v>
      </c>
      <c r="M152" s="146">
        <v>12</v>
      </c>
      <c r="N152" s="146">
        <v>13</v>
      </c>
      <c r="O152" s="146">
        <v>14</v>
      </c>
      <c r="P152" s="146">
        <v>15</v>
      </c>
      <c r="Q152" s="146">
        <v>16</v>
      </c>
      <c r="R152" s="146">
        <v>17</v>
      </c>
      <c r="S152" s="146">
        <v>18</v>
      </c>
      <c r="T152" s="146">
        <v>19</v>
      </c>
      <c r="U152" s="146">
        <v>20</v>
      </c>
      <c r="V152" s="146">
        <v>21</v>
      </c>
      <c r="W152" s="146">
        <v>22</v>
      </c>
      <c r="X152" s="146">
        <v>23</v>
      </c>
      <c r="Y152" s="146">
        <v>24</v>
      </c>
      <c r="Z152" s="146">
        <v>25</v>
      </c>
      <c r="AA152" s="146">
        <v>26</v>
      </c>
      <c r="AB152" s="146">
        <v>27</v>
      </c>
      <c r="AC152" s="146">
        <v>28</v>
      </c>
      <c r="AD152" s="146">
        <v>29</v>
      </c>
      <c r="AE152" s="146">
        <v>30</v>
      </c>
      <c r="AF152" s="146">
        <v>31</v>
      </c>
      <c r="AG152" s="146">
        <v>32</v>
      </c>
      <c r="AH152" s="146">
        <v>33</v>
      </c>
      <c r="AI152" s="146">
        <v>34</v>
      </c>
      <c r="AJ152" s="146">
        <v>35</v>
      </c>
      <c r="AK152" s="146">
        <v>36</v>
      </c>
      <c r="AL152" s="146">
        <v>37</v>
      </c>
      <c r="AM152" s="146">
        <v>38</v>
      </c>
      <c r="AN152" s="146">
        <v>39</v>
      </c>
      <c r="AO152" s="146">
        <v>40</v>
      </c>
      <c r="AP152" s="146">
        <v>41</v>
      </c>
      <c r="AQ152" s="146">
        <v>42</v>
      </c>
    </row>
    <row r="153" spans="1:43" x14ac:dyDescent="0.25">
      <c r="A153" s="146">
        <v>0</v>
      </c>
      <c r="B153" s="146">
        <v>1</v>
      </c>
      <c r="C153" s="146">
        <v>2</v>
      </c>
      <c r="D153" s="146">
        <v>3</v>
      </c>
      <c r="E153" s="146">
        <v>4</v>
      </c>
      <c r="F153" s="146">
        <v>5</v>
      </c>
      <c r="G153" s="146">
        <v>6</v>
      </c>
      <c r="H153" s="146">
        <v>7</v>
      </c>
      <c r="I153" s="146">
        <v>8</v>
      </c>
      <c r="J153" s="146">
        <v>9</v>
      </c>
      <c r="K153" s="146">
        <v>10</v>
      </c>
      <c r="L153" s="146">
        <v>11</v>
      </c>
      <c r="M153" s="146">
        <v>12</v>
      </c>
      <c r="N153" s="146">
        <v>13</v>
      </c>
      <c r="O153" s="146">
        <v>14</v>
      </c>
      <c r="P153" s="146">
        <v>15</v>
      </c>
      <c r="Q153" s="146">
        <v>16</v>
      </c>
      <c r="R153" s="146">
        <v>17</v>
      </c>
      <c r="S153" s="146">
        <v>18</v>
      </c>
      <c r="T153" s="146">
        <v>19</v>
      </c>
      <c r="U153" s="146">
        <v>20</v>
      </c>
      <c r="V153" s="146">
        <v>21</v>
      </c>
      <c r="W153" s="146">
        <v>22</v>
      </c>
      <c r="X153" s="146">
        <v>23</v>
      </c>
      <c r="Y153" s="146">
        <v>24</v>
      </c>
      <c r="Z153" s="146">
        <v>25</v>
      </c>
      <c r="AA153" s="146">
        <v>26</v>
      </c>
      <c r="AB153" s="146">
        <v>27</v>
      </c>
      <c r="AC153" s="146">
        <v>28</v>
      </c>
      <c r="AD153" s="146">
        <v>29</v>
      </c>
      <c r="AE153" s="146">
        <v>30</v>
      </c>
      <c r="AF153" s="146">
        <v>31</v>
      </c>
      <c r="AG153" s="146">
        <v>32</v>
      </c>
      <c r="AH153" s="146">
        <v>33</v>
      </c>
      <c r="AI153" s="146">
        <v>34</v>
      </c>
      <c r="AJ153" s="146">
        <v>35</v>
      </c>
      <c r="AK153" s="146">
        <v>36</v>
      </c>
      <c r="AL153" s="146">
        <v>37</v>
      </c>
      <c r="AM153" s="146">
        <v>38</v>
      </c>
      <c r="AN153" s="146">
        <v>39</v>
      </c>
      <c r="AO153" s="146">
        <v>40</v>
      </c>
      <c r="AP153" s="146">
        <v>41</v>
      </c>
      <c r="AQ153" s="146">
        <v>42</v>
      </c>
    </row>
    <row r="154" spans="1:43" x14ac:dyDescent="0.25">
      <c r="A154" s="146">
        <v>0</v>
      </c>
      <c r="B154" s="146">
        <v>1</v>
      </c>
      <c r="C154" s="146">
        <v>2</v>
      </c>
      <c r="D154" s="146">
        <v>3</v>
      </c>
      <c r="E154" s="146">
        <v>4</v>
      </c>
      <c r="F154" s="146">
        <v>5</v>
      </c>
      <c r="G154" s="146">
        <v>6</v>
      </c>
      <c r="H154" s="146">
        <v>7</v>
      </c>
      <c r="I154" s="146">
        <v>8</v>
      </c>
      <c r="J154" s="146">
        <v>9</v>
      </c>
      <c r="K154" s="146">
        <v>10</v>
      </c>
      <c r="L154" s="146">
        <v>11</v>
      </c>
      <c r="M154" s="146">
        <v>12</v>
      </c>
      <c r="N154" s="146">
        <v>13</v>
      </c>
      <c r="O154" s="146">
        <v>14</v>
      </c>
      <c r="P154" s="146">
        <v>15</v>
      </c>
      <c r="Q154" s="146">
        <v>16</v>
      </c>
      <c r="R154" s="146">
        <v>17</v>
      </c>
      <c r="S154" s="146">
        <v>18</v>
      </c>
      <c r="T154" s="146">
        <v>19</v>
      </c>
      <c r="U154" s="146">
        <v>20</v>
      </c>
      <c r="V154" s="146">
        <v>21</v>
      </c>
      <c r="W154" s="146">
        <v>22</v>
      </c>
      <c r="X154" s="146">
        <v>23</v>
      </c>
      <c r="Y154" s="146">
        <v>24</v>
      </c>
      <c r="Z154" s="146">
        <v>25</v>
      </c>
      <c r="AA154" s="146">
        <v>26</v>
      </c>
      <c r="AB154" s="146">
        <v>27</v>
      </c>
      <c r="AC154" s="146">
        <v>28</v>
      </c>
      <c r="AD154" s="146">
        <v>29</v>
      </c>
      <c r="AE154" s="146">
        <v>30</v>
      </c>
      <c r="AF154" s="146">
        <v>31</v>
      </c>
      <c r="AG154" s="146">
        <v>32</v>
      </c>
      <c r="AH154" s="146">
        <v>33</v>
      </c>
      <c r="AI154" s="146">
        <v>34</v>
      </c>
      <c r="AJ154" s="146">
        <v>35</v>
      </c>
      <c r="AK154" s="146">
        <v>36</v>
      </c>
      <c r="AL154" s="146">
        <v>37</v>
      </c>
      <c r="AM154" s="146">
        <v>38</v>
      </c>
      <c r="AN154" s="146">
        <v>39</v>
      </c>
      <c r="AO154" s="146">
        <v>40</v>
      </c>
      <c r="AP154" s="146">
        <v>41</v>
      </c>
      <c r="AQ154" s="146">
        <v>42</v>
      </c>
    </row>
    <row r="155" spans="1:43" x14ac:dyDescent="0.25">
      <c r="A155" s="146">
        <v>0</v>
      </c>
      <c r="B155" s="146">
        <v>1</v>
      </c>
      <c r="C155" s="146">
        <v>2</v>
      </c>
      <c r="D155" s="146">
        <v>3</v>
      </c>
      <c r="E155" s="146">
        <v>4</v>
      </c>
      <c r="F155" s="146">
        <v>5</v>
      </c>
      <c r="G155" s="146">
        <v>6</v>
      </c>
      <c r="H155" s="146">
        <v>7</v>
      </c>
      <c r="I155" s="146">
        <v>8</v>
      </c>
      <c r="J155" s="146">
        <v>9</v>
      </c>
      <c r="K155" s="146">
        <v>10</v>
      </c>
      <c r="L155" s="146">
        <v>11</v>
      </c>
      <c r="M155" s="146">
        <v>12</v>
      </c>
      <c r="N155" s="146">
        <v>13</v>
      </c>
      <c r="O155" s="146">
        <v>14</v>
      </c>
      <c r="P155" s="146">
        <v>15</v>
      </c>
      <c r="Q155" s="146">
        <v>16</v>
      </c>
      <c r="R155" s="146">
        <v>17</v>
      </c>
      <c r="S155" s="146">
        <v>18</v>
      </c>
      <c r="T155" s="146">
        <v>19</v>
      </c>
      <c r="U155" s="146">
        <v>20</v>
      </c>
      <c r="V155" s="146">
        <v>21</v>
      </c>
      <c r="W155" s="146">
        <v>22</v>
      </c>
      <c r="X155" s="146">
        <v>23</v>
      </c>
      <c r="Y155" s="146">
        <v>24</v>
      </c>
      <c r="Z155" s="146">
        <v>25</v>
      </c>
      <c r="AA155" s="146">
        <v>26</v>
      </c>
      <c r="AB155" s="146">
        <v>27</v>
      </c>
      <c r="AC155" s="146">
        <v>28</v>
      </c>
      <c r="AD155" s="146">
        <v>29</v>
      </c>
      <c r="AE155" s="146">
        <v>30</v>
      </c>
      <c r="AF155" s="146">
        <v>31</v>
      </c>
      <c r="AG155" s="146">
        <v>32</v>
      </c>
      <c r="AH155" s="146">
        <v>33</v>
      </c>
      <c r="AI155" s="146">
        <v>34</v>
      </c>
      <c r="AJ155" s="146">
        <v>35</v>
      </c>
      <c r="AK155" s="146">
        <v>36</v>
      </c>
      <c r="AL155" s="146">
        <v>37</v>
      </c>
      <c r="AM155" s="146">
        <v>38</v>
      </c>
      <c r="AN155" s="146">
        <v>39</v>
      </c>
      <c r="AO155" s="146">
        <v>40</v>
      </c>
      <c r="AP155" s="146">
        <v>41</v>
      </c>
      <c r="AQ155" s="146">
        <v>42</v>
      </c>
    </row>
    <row r="156" spans="1:43" x14ac:dyDescent="0.25">
      <c r="A156" s="146">
        <v>0</v>
      </c>
      <c r="B156" s="146">
        <v>1</v>
      </c>
      <c r="C156" s="146">
        <v>2</v>
      </c>
      <c r="D156" s="146">
        <v>3</v>
      </c>
      <c r="E156" s="146">
        <v>4</v>
      </c>
      <c r="F156" s="146">
        <v>5</v>
      </c>
      <c r="G156" s="146">
        <v>6</v>
      </c>
      <c r="H156" s="146">
        <v>7</v>
      </c>
      <c r="I156" s="146">
        <v>8</v>
      </c>
      <c r="J156" s="146">
        <v>9</v>
      </c>
      <c r="K156" s="146">
        <v>10</v>
      </c>
      <c r="L156" s="146">
        <v>11</v>
      </c>
      <c r="M156" s="146">
        <v>12</v>
      </c>
      <c r="N156" s="146">
        <v>13</v>
      </c>
      <c r="O156" s="146">
        <v>14</v>
      </c>
      <c r="P156" s="146">
        <v>15</v>
      </c>
      <c r="Q156" s="146">
        <v>16</v>
      </c>
      <c r="R156" s="146">
        <v>17</v>
      </c>
      <c r="S156" s="146">
        <v>18</v>
      </c>
      <c r="T156" s="146">
        <v>19</v>
      </c>
      <c r="U156" s="146">
        <v>20</v>
      </c>
      <c r="V156" s="146">
        <v>21</v>
      </c>
      <c r="W156" s="146">
        <v>22</v>
      </c>
      <c r="X156" s="146">
        <v>23</v>
      </c>
      <c r="Y156" s="146">
        <v>24</v>
      </c>
      <c r="Z156" s="146">
        <v>25</v>
      </c>
      <c r="AA156" s="146">
        <v>26</v>
      </c>
      <c r="AB156" s="146">
        <v>27</v>
      </c>
      <c r="AC156" s="146">
        <v>28</v>
      </c>
      <c r="AD156" s="146">
        <v>29</v>
      </c>
      <c r="AE156" s="146">
        <v>30</v>
      </c>
      <c r="AF156" s="146">
        <v>31</v>
      </c>
      <c r="AG156" s="146">
        <v>32</v>
      </c>
      <c r="AH156" s="146">
        <v>33</v>
      </c>
      <c r="AI156" s="146">
        <v>34</v>
      </c>
      <c r="AJ156" s="146">
        <v>35</v>
      </c>
      <c r="AK156" s="146">
        <v>36</v>
      </c>
      <c r="AL156" s="146">
        <v>37</v>
      </c>
      <c r="AM156" s="146">
        <v>38</v>
      </c>
      <c r="AN156" s="146">
        <v>39</v>
      </c>
      <c r="AO156" s="146">
        <v>40</v>
      </c>
      <c r="AP156" s="146">
        <v>41</v>
      </c>
      <c r="AQ156" s="146">
        <v>42</v>
      </c>
    </row>
    <row r="157" spans="1:43" x14ac:dyDescent="0.25">
      <c r="A157" s="146">
        <v>0</v>
      </c>
      <c r="B157" s="146">
        <v>1</v>
      </c>
      <c r="C157" s="146">
        <v>2</v>
      </c>
      <c r="D157" s="146">
        <v>3</v>
      </c>
      <c r="E157" s="146">
        <v>4</v>
      </c>
      <c r="F157" s="146">
        <v>5</v>
      </c>
      <c r="G157" s="146">
        <v>6</v>
      </c>
      <c r="H157" s="146">
        <v>7</v>
      </c>
      <c r="I157" s="146">
        <v>8</v>
      </c>
      <c r="J157" s="146">
        <v>9</v>
      </c>
      <c r="K157" s="146">
        <v>10</v>
      </c>
      <c r="L157" s="146">
        <v>11</v>
      </c>
      <c r="M157" s="146">
        <v>12</v>
      </c>
      <c r="N157" s="146">
        <v>13</v>
      </c>
      <c r="O157" s="146">
        <v>14</v>
      </c>
      <c r="P157" s="146">
        <v>15</v>
      </c>
      <c r="Q157" s="146">
        <v>16</v>
      </c>
      <c r="R157" s="146">
        <v>17</v>
      </c>
      <c r="S157" s="146">
        <v>18</v>
      </c>
      <c r="T157" s="146">
        <v>19</v>
      </c>
      <c r="U157" s="146">
        <v>20</v>
      </c>
      <c r="V157" s="146">
        <v>21</v>
      </c>
      <c r="W157" s="146">
        <v>22</v>
      </c>
      <c r="X157" s="146">
        <v>23</v>
      </c>
      <c r="Y157" s="146">
        <v>24</v>
      </c>
      <c r="Z157" s="146">
        <v>25</v>
      </c>
      <c r="AA157" s="146">
        <v>26</v>
      </c>
      <c r="AB157" s="146">
        <v>27</v>
      </c>
      <c r="AC157" s="146">
        <v>28</v>
      </c>
      <c r="AD157" s="146">
        <v>29</v>
      </c>
      <c r="AE157" s="146">
        <v>30</v>
      </c>
      <c r="AF157" s="146">
        <v>31</v>
      </c>
      <c r="AG157" s="146">
        <v>32</v>
      </c>
      <c r="AH157" s="146">
        <v>33</v>
      </c>
      <c r="AI157" s="146">
        <v>34</v>
      </c>
      <c r="AJ157" s="146">
        <v>35</v>
      </c>
      <c r="AK157" s="146">
        <v>36</v>
      </c>
      <c r="AL157" s="146">
        <v>37</v>
      </c>
      <c r="AM157" s="146">
        <v>38</v>
      </c>
      <c r="AN157" s="146">
        <v>39</v>
      </c>
      <c r="AO157" s="146">
        <v>40</v>
      </c>
      <c r="AP157" s="146">
        <v>41</v>
      </c>
      <c r="AQ157" s="146">
        <v>42</v>
      </c>
    </row>
    <row r="158" spans="1:43" x14ac:dyDescent="0.25">
      <c r="A158" s="146">
        <v>0</v>
      </c>
      <c r="B158" s="146">
        <v>1</v>
      </c>
      <c r="C158" s="146">
        <v>2</v>
      </c>
      <c r="D158" s="146">
        <v>3</v>
      </c>
      <c r="E158" s="146">
        <v>4</v>
      </c>
      <c r="F158" s="146">
        <v>5</v>
      </c>
      <c r="G158" s="146">
        <v>6</v>
      </c>
      <c r="H158" s="146">
        <v>7</v>
      </c>
      <c r="I158" s="146">
        <v>8</v>
      </c>
      <c r="J158" s="146">
        <v>9</v>
      </c>
      <c r="K158" s="146">
        <v>10</v>
      </c>
      <c r="L158" s="146">
        <v>11</v>
      </c>
      <c r="M158" s="146">
        <v>12</v>
      </c>
      <c r="N158" s="146">
        <v>13</v>
      </c>
      <c r="O158" s="146">
        <v>14</v>
      </c>
      <c r="P158" s="146">
        <v>15</v>
      </c>
      <c r="Q158" s="146">
        <v>16</v>
      </c>
      <c r="R158" s="146">
        <v>17</v>
      </c>
      <c r="S158" s="146">
        <v>18</v>
      </c>
      <c r="T158" s="146">
        <v>19</v>
      </c>
      <c r="U158" s="146">
        <v>20</v>
      </c>
      <c r="V158" s="146">
        <v>21</v>
      </c>
      <c r="W158" s="146">
        <v>22</v>
      </c>
      <c r="X158" s="146">
        <v>23</v>
      </c>
      <c r="Y158" s="146">
        <v>24</v>
      </c>
      <c r="Z158" s="146">
        <v>25</v>
      </c>
      <c r="AA158" s="146">
        <v>26</v>
      </c>
      <c r="AB158" s="146">
        <v>27</v>
      </c>
      <c r="AC158" s="146">
        <v>28</v>
      </c>
      <c r="AD158" s="146">
        <v>29</v>
      </c>
      <c r="AE158" s="146">
        <v>30</v>
      </c>
      <c r="AF158" s="146">
        <v>31</v>
      </c>
      <c r="AG158" s="146">
        <v>32</v>
      </c>
      <c r="AH158" s="146">
        <v>33</v>
      </c>
      <c r="AI158" s="146">
        <v>34</v>
      </c>
      <c r="AJ158" s="146">
        <v>35</v>
      </c>
      <c r="AK158" s="146">
        <v>36</v>
      </c>
      <c r="AL158" s="146">
        <v>37</v>
      </c>
      <c r="AM158" s="146">
        <v>38</v>
      </c>
      <c r="AN158" s="146">
        <v>39</v>
      </c>
      <c r="AO158" s="146">
        <v>40</v>
      </c>
      <c r="AP158" s="146">
        <v>41</v>
      </c>
      <c r="AQ158" s="146">
        <v>42</v>
      </c>
    </row>
    <row r="159" spans="1:43" x14ac:dyDescent="0.25">
      <c r="A159" s="146">
        <v>0</v>
      </c>
      <c r="B159" s="146">
        <v>1</v>
      </c>
      <c r="C159" s="146">
        <v>2</v>
      </c>
      <c r="D159" s="146">
        <v>3</v>
      </c>
      <c r="E159" s="146">
        <v>4</v>
      </c>
      <c r="F159" s="146">
        <v>5</v>
      </c>
      <c r="G159" s="146">
        <v>6</v>
      </c>
      <c r="H159" s="146">
        <v>7</v>
      </c>
      <c r="I159" s="146">
        <v>8</v>
      </c>
      <c r="J159" s="146">
        <v>9</v>
      </c>
      <c r="K159" s="146">
        <v>10</v>
      </c>
      <c r="L159" s="146">
        <v>11</v>
      </c>
      <c r="M159" s="146">
        <v>12</v>
      </c>
      <c r="N159" s="146">
        <v>13</v>
      </c>
      <c r="O159" s="146">
        <v>14</v>
      </c>
      <c r="P159" s="146">
        <v>15</v>
      </c>
      <c r="Q159" s="146">
        <v>16</v>
      </c>
      <c r="R159" s="146">
        <v>17</v>
      </c>
      <c r="S159" s="146">
        <v>18</v>
      </c>
      <c r="T159" s="146">
        <v>19</v>
      </c>
      <c r="U159" s="146">
        <v>20</v>
      </c>
      <c r="V159" s="146">
        <v>21</v>
      </c>
      <c r="W159" s="146">
        <v>22</v>
      </c>
      <c r="X159" s="146">
        <v>23</v>
      </c>
      <c r="Y159" s="146">
        <v>24</v>
      </c>
      <c r="Z159" s="146">
        <v>25</v>
      </c>
      <c r="AA159" s="146">
        <v>26</v>
      </c>
      <c r="AB159" s="146">
        <v>27</v>
      </c>
      <c r="AC159" s="146">
        <v>28</v>
      </c>
      <c r="AD159" s="146">
        <v>29</v>
      </c>
      <c r="AE159" s="146">
        <v>30</v>
      </c>
      <c r="AF159" s="146">
        <v>31</v>
      </c>
      <c r="AG159" s="146">
        <v>32</v>
      </c>
      <c r="AH159" s="146">
        <v>33</v>
      </c>
      <c r="AI159" s="146">
        <v>34</v>
      </c>
      <c r="AJ159" s="146">
        <v>35</v>
      </c>
      <c r="AK159" s="146">
        <v>36</v>
      </c>
      <c r="AL159" s="146">
        <v>37</v>
      </c>
      <c r="AM159" s="146">
        <v>38</v>
      </c>
      <c r="AN159" s="146">
        <v>39</v>
      </c>
      <c r="AO159" s="146">
        <v>40</v>
      </c>
      <c r="AP159" s="146">
        <v>41</v>
      </c>
      <c r="AQ159" s="146">
        <v>42</v>
      </c>
    </row>
    <row r="160" spans="1:43" x14ac:dyDescent="0.25">
      <c r="A160" s="146">
        <v>0</v>
      </c>
      <c r="B160" s="146">
        <v>1</v>
      </c>
      <c r="C160" s="146">
        <v>2</v>
      </c>
      <c r="D160" s="146">
        <v>3</v>
      </c>
      <c r="E160" s="146">
        <v>4</v>
      </c>
      <c r="F160" s="146">
        <v>5</v>
      </c>
      <c r="G160" s="146">
        <v>6</v>
      </c>
      <c r="H160" s="146">
        <v>7</v>
      </c>
      <c r="I160" s="146">
        <v>8</v>
      </c>
      <c r="J160" s="146">
        <v>9</v>
      </c>
      <c r="K160" s="146">
        <v>10</v>
      </c>
      <c r="L160" s="146">
        <v>11</v>
      </c>
      <c r="M160" s="146">
        <v>12</v>
      </c>
      <c r="N160" s="146">
        <v>13</v>
      </c>
      <c r="O160" s="146">
        <v>14</v>
      </c>
      <c r="P160" s="146">
        <v>15</v>
      </c>
      <c r="Q160" s="146">
        <v>16</v>
      </c>
      <c r="R160" s="146">
        <v>17</v>
      </c>
      <c r="S160" s="146">
        <v>18</v>
      </c>
      <c r="T160" s="146">
        <v>19</v>
      </c>
      <c r="U160" s="146">
        <v>20</v>
      </c>
      <c r="V160" s="146">
        <v>21</v>
      </c>
      <c r="W160" s="146">
        <v>22</v>
      </c>
      <c r="X160" s="146">
        <v>23</v>
      </c>
      <c r="Y160" s="146">
        <v>24</v>
      </c>
      <c r="Z160" s="146">
        <v>25</v>
      </c>
      <c r="AA160" s="146">
        <v>26</v>
      </c>
      <c r="AB160" s="146">
        <v>27</v>
      </c>
      <c r="AC160" s="146">
        <v>28</v>
      </c>
      <c r="AD160" s="146">
        <v>29</v>
      </c>
      <c r="AE160" s="146">
        <v>30</v>
      </c>
      <c r="AF160" s="146">
        <v>31</v>
      </c>
      <c r="AG160" s="146">
        <v>32</v>
      </c>
      <c r="AH160" s="146">
        <v>33</v>
      </c>
      <c r="AI160" s="146">
        <v>34</v>
      </c>
      <c r="AJ160" s="146">
        <v>35</v>
      </c>
      <c r="AK160" s="146">
        <v>36</v>
      </c>
      <c r="AL160" s="146">
        <v>37</v>
      </c>
      <c r="AM160" s="146">
        <v>38</v>
      </c>
      <c r="AN160" s="146">
        <v>39</v>
      </c>
      <c r="AO160" s="146">
        <v>40</v>
      </c>
      <c r="AP160" s="146">
        <v>41</v>
      </c>
      <c r="AQ160" s="146">
        <v>42</v>
      </c>
    </row>
    <row r="161" spans="1:43" x14ac:dyDescent="0.25">
      <c r="A161" s="146">
        <v>0</v>
      </c>
      <c r="B161" s="146">
        <v>1</v>
      </c>
      <c r="C161" s="146">
        <v>2</v>
      </c>
      <c r="D161" s="146">
        <v>3</v>
      </c>
      <c r="E161" s="146">
        <v>4</v>
      </c>
      <c r="F161" s="146">
        <v>5</v>
      </c>
      <c r="G161" s="146">
        <v>6</v>
      </c>
      <c r="H161" s="146">
        <v>7</v>
      </c>
      <c r="I161" s="146">
        <v>8</v>
      </c>
      <c r="J161" s="146">
        <v>9</v>
      </c>
      <c r="K161" s="146">
        <v>10</v>
      </c>
      <c r="L161" s="146">
        <v>11</v>
      </c>
      <c r="M161" s="146">
        <v>12</v>
      </c>
      <c r="N161" s="146">
        <v>13</v>
      </c>
      <c r="O161" s="146">
        <v>14</v>
      </c>
      <c r="P161" s="146">
        <v>15</v>
      </c>
      <c r="Q161" s="146">
        <v>16</v>
      </c>
      <c r="R161" s="146">
        <v>17</v>
      </c>
      <c r="S161" s="146">
        <v>18</v>
      </c>
      <c r="T161" s="146">
        <v>19</v>
      </c>
      <c r="U161" s="146">
        <v>20</v>
      </c>
      <c r="V161" s="146">
        <v>21</v>
      </c>
      <c r="W161" s="146">
        <v>22</v>
      </c>
      <c r="X161" s="146">
        <v>23</v>
      </c>
      <c r="Y161" s="146">
        <v>24</v>
      </c>
      <c r="Z161" s="146">
        <v>25</v>
      </c>
      <c r="AA161" s="146">
        <v>26</v>
      </c>
      <c r="AB161" s="146">
        <v>27</v>
      </c>
      <c r="AC161" s="146">
        <v>28</v>
      </c>
      <c r="AD161" s="146">
        <v>29</v>
      </c>
      <c r="AE161" s="146">
        <v>30</v>
      </c>
      <c r="AF161" s="146">
        <v>31</v>
      </c>
      <c r="AG161" s="146">
        <v>32</v>
      </c>
      <c r="AH161" s="146">
        <v>33</v>
      </c>
      <c r="AI161" s="146">
        <v>34</v>
      </c>
      <c r="AJ161" s="146">
        <v>35</v>
      </c>
      <c r="AK161" s="146">
        <v>36</v>
      </c>
      <c r="AL161" s="146">
        <v>37</v>
      </c>
      <c r="AM161" s="146">
        <v>38</v>
      </c>
      <c r="AN161" s="146">
        <v>39</v>
      </c>
      <c r="AO161" s="146">
        <v>40</v>
      </c>
      <c r="AP161" s="146">
        <v>41</v>
      </c>
      <c r="AQ161" s="146">
        <v>42</v>
      </c>
    </row>
    <row r="162" spans="1:43" x14ac:dyDescent="0.25">
      <c r="A162" s="146">
        <v>0</v>
      </c>
      <c r="B162" s="146">
        <v>1</v>
      </c>
      <c r="C162" s="146">
        <v>2</v>
      </c>
      <c r="D162" s="146">
        <v>3</v>
      </c>
      <c r="E162" s="146">
        <v>4</v>
      </c>
      <c r="F162" s="146">
        <v>5</v>
      </c>
      <c r="G162" s="146">
        <v>6</v>
      </c>
      <c r="H162" s="146">
        <v>7</v>
      </c>
      <c r="I162" s="146">
        <v>8</v>
      </c>
      <c r="J162" s="146">
        <v>9</v>
      </c>
      <c r="K162" s="146">
        <v>10</v>
      </c>
      <c r="L162" s="146">
        <v>11</v>
      </c>
      <c r="M162" s="146">
        <v>12</v>
      </c>
      <c r="N162" s="146">
        <v>13</v>
      </c>
      <c r="O162" s="146">
        <v>14</v>
      </c>
      <c r="P162" s="146">
        <v>15</v>
      </c>
      <c r="Q162" s="146">
        <v>16</v>
      </c>
      <c r="R162" s="146">
        <v>17</v>
      </c>
      <c r="S162" s="146">
        <v>18</v>
      </c>
      <c r="T162" s="146">
        <v>19</v>
      </c>
      <c r="U162" s="146">
        <v>20</v>
      </c>
      <c r="V162" s="146">
        <v>21</v>
      </c>
      <c r="W162" s="146">
        <v>22</v>
      </c>
      <c r="X162" s="146">
        <v>23</v>
      </c>
      <c r="Y162" s="146">
        <v>24</v>
      </c>
      <c r="Z162" s="146">
        <v>25</v>
      </c>
      <c r="AA162" s="146">
        <v>26</v>
      </c>
      <c r="AB162" s="146">
        <v>27</v>
      </c>
      <c r="AC162" s="146">
        <v>28</v>
      </c>
      <c r="AD162" s="146">
        <v>29</v>
      </c>
      <c r="AE162" s="146">
        <v>30</v>
      </c>
      <c r="AF162" s="146">
        <v>31</v>
      </c>
      <c r="AG162" s="146">
        <v>32</v>
      </c>
      <c r="AH162" s="146">
        <v>33</v>
      </c>
      <c r="AI162" s="146">
        <v>34</v>
      </c>
      <c r="AJ162" s="146">
        <v>35</v>
      </c>
      <c r="AK162" s="146">
        <v>36</v>
      </c>
      <c r="AL162" s="146">
        <v>37</v>
      </c>
      <c r="AM162" s="146">
        <v>38</v>
      </c>
      <c r="AN162" s="146">
        <v>39</v>
      </c>
      <c r="AO162" s="146">
        <v>40</v>
      </c>
      <c r="AP162" s="146">
        <v>41</v>
      </c>
      <c r="AQ162" s="146">
        <v>42</v>
      </c>
    </row>
    <row r="163" spans="1:43" x14ac:dyDescent="0.25">
      <c r="A163" s="146">
        <v>0</v>
      </c>
      <c r="B163" s="146">
        <v>1</v>
      </c>
      <c r="C163" s="146">
        <v>2</v>
      </c>
      <c r="D163" s="146">
        <v>3</v>
      </c>
      <c r="E163" s="146">
        <v>4</v>
      </c>
      <c r="F163" s="146">
        <v>5</v>
      </c>
      <c r="G163" s="146">
        <v>6</v>
      </c>
      <c r="H163" s="146">
        <v>7</v>
      </c>
      <c r="I163" s="146">
        <v>8</v>
      </c>
      <c r="J163" s="146">
        <v>9</v>
      </c>
      <c r="K163" s="146">
        <v>10</v>
      </c>
      <c r="L163" s="146">
        <v>11</v>
      </c>
      <c r="M163" s="146">
        <v>12</v>
      </c>
      <c r="N163" s="146">
        <v>13</v>
      </c>
      <c r="O163" s="146">
        <v>14</v>
      </c>
      <c r="P163" s="146">
        <v>15</v>
      </c>
      <c r="Q163" s="146">
        <v>16</v>
      </c>
      <c r="R163" s="146">
        <v>17</v>
      </c>
      <c r="S163" s="146">
        <v>18</v>
      </c>
      <c r="T163" s="146">
        <v>19</v>
      </c>
      <c r="U163" s="146">
        <v>20</v>
      </c>
      <c r="V163" s="146">
        <v>21</v>
      </c>
      <c r="W163" s="146">
        <v>22</v>
      </c>
      <c r="X163" s="146">
        <v>23</v>
      </c>
      <c r="Y163" s="146">
        <v>24</v>
      </c>
      <c r="Z163" s="146">
        <v>25</v>
      </c>
      <c r="AA163" s="146">
        <v>26</v>
      </c>
      <c r="AB163" s="146">
        <v>27</v>
      </c>
      <c r="AC163" s="146">
        <v>28</v>
      </c>
      <c r="AD163" s="146">
        <v>29</v>
      </c>
      <c r="AE163" s="146">
        <v>30</v>
      </c>
      <c r="AF163" s="146">
        <v>31</v>
      </c>
      <c r="AG163" s="146">
        <v>32</v>
      </c>
      <c r="AH163" s="146">
        <v>33</v>
      </c>
      <c r="AI163" s="146">
        <v>34</v>
      </c>
      <c r="AJ163" s="146">
        <v>35</v>
      </c>
      <c r="AK163" s="146">
        <v>36</v>
      </c>
      <c r="AL163" s="146">
        <v>37</v>
      </c>
      <c r="AM163" s="146">
        <v>38</v>
      </c>
      <c r="AN163" s="146">
        <v>39</v>
      </c>
      <c r="AO163" s="146">
        <v>40</v>
      </c>
      <c r="AP163" s="146">
        <v>41</v>
      </c>
      <c r="AQ163" s="146">
        <v>42</v>
      </c>
    </row>
    <row r="164" spans="1:43" x14ac:dyDescent="0.25">
      <c r="A164" s="146">
        <v>0</v>
      </c>
      <c r="B164" s="146">
        <v>1</v>
      </c>
      <c r="C164" s="146">
        <v>2</v>
      </c>
      <c r="D164" s="146">
        <v>3</v>
      </c>
      <c r="E164" s="146">
        <v>4</v>
      </c>
      <c r="F164" s="146">
        <v>5</v>
      </c>
      <c r="G164" s="146">
        <v>6</v>
      </c>
      <c r="H164" s="146">
        <v>7</v>
      </c>
      <c r="I164" s="146">
        <v>8</v>
      </c>
      <c r="J164" s="146">
        <v>9</v>
      </c>
      <c r="K164" s="146">
        <v>10</v>
      </c>
      <c r="L164" s="146">
        <v>11</v>
      </c>
      <c r="M164" s="146">
        <v>12</v>
      </c>
      <c r="N164" s="146">
        <v>13</v>
      </c>
      <c r="O164" s="146">
        <v>14</v>
      </c>
      <c r="P164" s="146">
        <v>15</v>
      </c>
      <c r="Q164" s="146">
        <v>16</v>
      </c>
      <c r="R164" s="146">
        <v>17</v>
      </c>
      <c r="S164" s="146">
        <v>18</v>
      </c>
      <c r="T164" s="146">
        <v>19</v>
      </c>
      <c r="U164" s="146">
        <v>20</v>
      </c>
      <c r="V164" s="146">
        <v>21</v>
      </c>
      <c r="W164" s="146">
        <v>22</v>
      </c>
      <c r="X164" s="146">
        <v>23</v>
      </c>
      <c r="Y164" s="146">
        <v>24</v>
      </c>
      <c r="Z164" s="146">
        <v>25</v>
      </c>
      <c r="AA164" s="146">
        <v>26</v>
      </c>
      <c r="AB164" s="146">
        <v>27</v>
      </c>
      <c r="AC164" s="146">
        <v>28</v>
      </c>
      <c r="AD164" s="146">
        <v>29</v>
      </c>
      <c r="AE164" s="146">
        <v>30</v>
      </c>
      <c r="AF164" s="146">
        <v>31</v>
      </c>
      <c r="AG164" s="146">
        <v>32</v>
      </c>
      <c r="AH164" s="146">
        <v>33</v>
      </c>
      <c r="AI164" s="146">
        <v>34</v>
      </c>
      <c r="AJ164" s="146">
        <v>35</v>
      </c>
      <c r="AK164" s="146">
        <v>36</v>
      </c>
      <c r="AL164" s="146">
        <v>37</v>
      </c>
      <c r="AM164" s="146">
        <v>38</v>
      </c>
      <c r="AN164" s="146">
        <v>39</v>
      </c>
      <c r="AO164" s="146">
        <v>40</v>
      </c>
      <c r="AP164" s="146">
        <v>41</v>
      </c>
      <c r="AQ164" s="146">
        <v>42</v>
      </c>
    </row>
    <row r="165" spans="1:43" x14ac:dyDescent="0.25">
      <c r="A165" s="146">
        <v>0</v>
      </c>
      <c r="B165" s="146">
        <v>1</v>
      </c>
      <c r="C165" s="146">
        <v>2</v>
      </c>
      <c r="D165" s="146">
        <v>3</v>
      </c>
      <c r="E165" s="146">
        <v>4</v>
      </c>
      <c r="F165" s="146">
        <v>5</v>
      </c>
      <c r="G165" s="146">
        <v>6</v>
      </c>
      <c r="H165" s="146">
        <v>7</v>
      </c>
      <c r="I165" s="146">
        <v>8</v>
      </c>
      <c r="J165" s="146">
        <v>9</v>
      </c>
      <c r="K165" s="146">
        <v>10</v>
      </c>
      <c r="L165" s="146">
        <v>11</v>
      </c>
      <c r="M165" s="146">
        <v>12</v>
      </c>
      <c r="N165" s="146">
        <v>13</v>
      </c>
      <c r="O165" s="146">
        <v>14</v>
      </c>
      <c r="P165" s="146">
        <v>15</v>
      </c>
      <c r="Q165" s="146">
        <v>16</v>
      </c>
      <c r="R165" s="146">
        <v>17</v>
      </c>
      <c r="S165" s="146">
        <v>18</v>
      </c>
      <c r="T165" s="146">
        <v>19</v>
      </c>
      <c r="U165" s="146">
        <v>20</v>
      </c>
      <c r="V165" s="146">
        <v>21</v>
      </c>
      <c r="W165" s="146">
        <v>22</v>
      </c>
      <c r="X165" s="146">
        <v>23</v>
      </c>
      <c r="Y165" s="146">
        <v>24</v>
      </c>
      <c r="Z165" s="146">
        <v>25</v>
      </c>
      <c r="AA165" s="146">
        <v>26</v>
      </c>
      <c r="AB165" s="146">
        <v>27</v>
      </c>
      <c r="AC165" s="146">
        <v>28</v>
      </c>
      <c r="AD165" s="146">
        <v>29</v>
      </c>
      <c r="AE165" s="146">
        <v>30</v>
      </c>
      <c r="AF165" s="146">
        <v>31</v>
      </c>
      <c r="AG165" s="146">
        <v>32</v>
      </c>
      <c r="AH165" s="146">
        <v>33</v>
      </c>
      <c r="AI165" s="146">
        <v>34</v>
      </c>
      <c r="AJ165" s="146">
        <v>35</v>
      </c>
      <c r="AK165" s="146">
        <v>36</v>
      </c>
      <c r="AL165" s="146">
        <v>37</v>
      </c>
      <c r="AM165" s="146">
        <v>38</v>
      </c>
      <c r="AN165" s="146">
        <v>39</v>
      </c>
      <c r="AO165" s="146">
        <v>40</v>
      </c>
      <c r="AP165" s="146">
        <v>41</v>
      </c>
      <c r="AQ165" s="146">
        <v>42</v>
      </c>
    </row>
    <row r="166" spans="1:43" x14ac:dyDescent="0.25">
      <c r="A166" s="146">
        <v>0</v>
      </c>
      <c r="B166" s="146">
        <v>1</v>
      </c>
      <c r="C166" s="146">
        <v>2</v>
      </c>
      <c r="D166" s="146">
        <v>3</v>
      </c>
      <c r="E166" s="146">
        <v>4</v>
      </c>
      <c r="F166" s="146">
        <v>5</v>
      </c>
      <c r="G166" s="146">
        <v>6</v>
      </c>
      <c r="H166" s="146">
        <v>7</v>
      </c>
      <c r="I166" s="146">
        <v>8</v>
      </c>
      <c r="J166" s="146">
        <v>9</v>
      </c>
      <c r="K166" s="146">
        <v>10</v>
      </c>
      <c r="L166" s="146">
        <v>11</v>
      </c>
      <c r="M166" s="146">
        <v>12</v>
      </c>
      <c r="N166" s="146">
        <v>13</v>
      </c>
      <c r="O166" s="146">
        <v>14</v>
      </c>
      <c r="P166" s="146">
        <v>15</v>
      </c>
      <c r="Q166" s="146">
        <v>16</v>
      </c>
      <c r="R166" s="146">
        <v>17</v>
      </c>
      <c r="S166" s="146">
        <v>18</v>
      </c>
      <c r="T166" s="146">
        <v>19</v>
      </c>
      <c r="U166" s="146">
        <v>20</v>
      </c>
      <c r="V166" s="146">
        <v>21</v>
      </c>
      <c r="W166" s="146">
        <v>22</v>
      </c>
      <c r="X166" s="146">
        <v>23</v>
      </c>
      <c r="Y166" s="146">
        <v>24</v>
      </c>
      <c r="Z166" s="146">
        <v>25</v>
      </c>
      <c r="AA166" s="146">
        <v>26</v>
      </c>
      <c r="AB166" s="146">
        <v>27</v>
      </c>
      <c r="AC166" s="146">
        <v>28</v>
      </c>
      <c r="AD166" s="146">
        <v>29</v>
      </c>
      <c r="AE166" s="146">
        <v>30</v>
      </c>
      <c r="AF166" s="146">
        <v>31</v>
      </c>
      <c r="AG166" s="146">
        <v>32</v>
      </c>
      <c r="AH166" s="146">
        <v>33</v>
      </c>
      <c r="AI166" s="146">
        <v>34</v>
      </c>
      <c r="AJ166" s="146">
        <v>35</v>
      </c>
      <c r="AK166" s="146">
        <v>36</v>
      </c>
      <c r="AL166" s="146">
        <v>37</v>
      </c>
      <c r="AM166" s="146">
        <v>38</v>
      </c>
      <c r="AN166" s="146">
        <v>39</v>
      </c>
      <c r="AO166" s="146">
        <v>40</v>
      </c>
      <c r="AP166" s="146">
        <v>41</v>
      </c>
      <c r="AQ166" s="146">
        <v>42</v>
      </c>
    </row>
    <row r="167" spans="1:43" x14ac:dyDescent="0.25">
      <c r="A167" s="146">
        <v>0</v>
      </c>
      <c r="B167" s="146">
        <v>1</v>
      </c>
      <c r="C167" s="146">
        <v>2</v>
      </c>
      <c r="D167" s="146">
        <v>3</v>
      </c>
      <c r="E167" s="146">
        <v>4</v>
      </c>
      <c r="F167" s="146">
        <v>5</v>
      </c>
      <c r="G167" s="146">
        <v>6</v>
      </c>
      <c r="H167" s="146">
        <v>7</v>
      </c>
      <c r="I167" s="146">
        <v>8</v>
      </c>
      <c r="J167" s="146">
        <v>9</v>
      </c>
      <c r="K167" s="146">
        <v>10</v>
      </c>
      <c r="L167" s="146">
        <v>11</v>
      </c>
      <c r="M167" s="146">
        <v>12</v>
      </c>
      <c r="N167" s="146">
        <v>13</v>
      </c>
      <c r="O167" s="146">
        <v>14</v>
      </c>
      <c r="P167" s="146">
        <v>15</v>
      </c>
      <c r="Q167" s="146">
        <v>16</v>
      </c>
      <c r="R167" s="146">
        <v>17</v>
      </c>
      <c r="S167" s="146">
        <v>18</v>
      </c>
      <c r="T167" s="146">
        <v>19</v>
      </c>
      <c r="U167" s="146">
        <v>20</v>
      </c>
      <c r="V167" s="146">
        <v>21</v>
      </c>
      <c r="W167" s="146">
        <v>22</v>
      </c>
      <c r="X167" s="146">
        <v>23</v>
      </c>
      <c r="Y167" s="146">
        <v>24</v>
      </c>
      <c r="Z167" s="146">
        <v>25</v>
      </c>
      <c r="AA167" s="146">
        <v>26</v>
      </c>
      <c r="AB167" s="146">
        <v>27</v>
      </c>
      <c r="AC167" s="146">
        <v>28</v>
      </c>
      <c r="AD167" s="146">
        <v>29</v>
      </c>
      <c r="AE167" s="146">
        <v>30</v>
      </c>
      <c r="AF167" s="146">
        <v>31</v>
      </c>
      <c r="AG167" s="146">
        <v>32</v>
      </c>
      <c r="AH167" s="146">
        <v>33</v>
      </c>
      <c r="AI167" s="146">
        <v>34</v>
      </c>
      <c r="AJ167" s="146">
        <v>35</v>
      </c>
      <c r="AK167" s="146">
        <v>36</v>
      </c>
      <c r="AL167" s="146">
        <v>37</v>
      </c>
      <c r="AM167" s="146">
        <v>38</v>
      </c>
      <c r="AN167" s="146">
        <v>39</v>
      </c>
      <c r="AO167" s="146">
        <v>40</v>
      </c>
      <c r="AP167" s="146">
        <v>41</v>
      </c>
      <c r="AQ167" s="146">
        <v>42</v>
      </c>
    </row>
    <row r="168" spans="1:43" x14ac:dyDescent="0.25">
      <c r="A168" s="146">
        <v>0</v>
      </c>
      <c r="B168" s="146">
        <v>1</v>
      </c>
      <c r="C168" s="146">
        <v>2</v>
      </c>
      <c r="D168" s="146">
        <v>3</v>
      </c>
      <c r="E168" s="146">
        <v>4</v>
      </c>
      <c r="F168" s="146">
        <v>5</v>
      </c>
      <c r="G168" s="146">
        <v>6</v>
      </c>
      <c r="H168" s="146">
        <v>7</v>
      </c>
      <c r="I168" s="146">
        <v>8</v>
      </c>
      <c r="J168" s="146">
        <v>9</v>
      </c>
      <c r="K168" s="146">
        <v>10</v>
      </c>
      <c r="L168" s="146">
        <v>11</v>
      </c>
      <c r="M168" s="146">
        <v>12</v>
      </c>
      <c r="N168" s="146">
        <v>13</v>
      </c>
      <c r="O168" s="146">
        <v>14</v>
      </c>
      <c r="P168" s="146">
        <v>15</v>
      </c>
      <c r="Q168" s="146">
        <v>16</v>
      </c>
      <c r="R168" s="146">
        <v>17</v>
      </c>
      <c r="S168" s="146">
        <v>18</v>
      </c>
      <c r="T168" s="146">
        <v>19</v>
      </c>
      <c r="U168" s="146">
        <v>20</v>
      </c>
      <c r="V168" s="146">
        <v>21</v>
      </c>
      <c r="W168" s="146">
        <v>22</v>
      </c>
      <c r="X168" s="146">
        <v>23</v>
      </c>
      <c r="Y168" s="146">
        <v>24</v>
      </c>
      <c r="Z168" s="146">
        <v>25</v>
      </c>
      <c r="AA168" s="146">
        <v>26</v>
      </c>
      <c r="AB168" s="146">
        <v>27</v>
      </c>
      <c r="AC168" s="146">
        <v>28</v>
      </c>
      <c r="AD168" s="146">
        <v>29</v>
      </c>
      <c r="AE168" s="146">
        <v>30</v>
      </c>
      <c r="AF168" s="146">
        <v>31</v>
      </c>
      <c r="AG168" s="146">
        <v>32</v>
      </c>
      <c r="AH168" s="146">
        <v>33</v>
      </c>
      <c r="AI168" s="146">
        <v>34</v>
      </c>
      <c r="AJ168" s="146">
        <v>35</v>
      </c>
      <c r="AK168" s="146">
        <v>36</v>
      </c>
      <c r="AL168" s="146">
        <v>37</v>
      </c>
      <c r="AM168" s="146">
        <v>38</v>
      </c>
      <c r="AN168" s="146">
        <v>39</v>
      </c>
      <c r="AO168" s="146">
        <v>40</v>
      </c>
      <c r="AP168" s="146">
        <v>41</v>
      </c>
      <c r="AQ168" s="146">
        <v>42</v>
      </c>
    </row>
    <row r="169" spans="1:43" x14ac:dyDescent="0.25">
      <c r="A169" s="146">
        <v>0</v>
      </c>
      <c r="B169" s="146">
        <v>1</v>
      </c>
      <c r="C169" s="146">
        <v>2</v>
      </c>
      <c r="D169" s="146">
        <v>3</v>
      </c>
      <c r="E169" s="146">
        <v>4</v>
      </c>
      <c r="F169" s="146">
        <v>5</v>
      </c>
      <c r="G169" s="146">
        <v>6</v>
      </c>
      <c r="H169" s="146">
        <v>7</v>
      </c>
      <c r="I169" s="146">
        <v>8</v>
      </c>
      <c r="J169" s="146">
        <v>9</v>
      </c>
      <c r="K169" s="146">
        <v>10</v>
      </c>
      <c r="L169" s="146">
        <v>11</v>
      </c>
      <c r="M169" s="146">
        <v>12</v>
      </c>
      <c r="N169" s="146">
        <v>13</v>
      </c>
      <c r="O169" s="146">
        <v>14</v>
      </c>
      <c r="P169" s="146">
        <v>15</v>
      </c>
      <c r="Q169" s="146">
        <v>16</v>
      </c>
      <c r="R169" s="146">
        <v>17</v>
      </c>
      <c r="S169" s="146">
        <v>18</v>
      </c>
      <c r="T169" s="146">
        <v>19</v>
      </c>
      <c r="U169" s="146">
        <v>20</v>
      </c>
      <c r="V169" s="146">
        <v>21</v>
      </c>
      <c r="W169" s="146">
        <v>22</v>
      </c>
      <c r="X169" s="146">
        <v>23</v>
      </c>
      <c r="Y169" s="146">
        <v>24</v>
      </c>
      <c r="Z169" s="146">
        <v>25</v>
      </c>
      <c r="AA169" s="146">
        <v>26</v>
      </c>
      <c r="AB169" s="146">
        <v>27</v>
      </c>
      <c r="AC169" s="146">
        <v>28</v>
      </c>
      <c r="AD169" s="146">
        <v>29</v>
      </c>
      <c r="AE169" s="146">
        <v>30</v>
      </c>
      <c r="AF169" s="146">
        <v>31</v>
      </c>
      <c r="AG169" s="146">
        <v>32</v>
      </c>
      <c r="AH169" s="146">
        <v>33</v>
      </c>
      <c r="AI169" s="146">
        <v>34</v>
      </c>
      <c r="AJ169" s="146">
        <v>35</v>
      </c>
      <c r="AK169" s="146">
        <v>36</v>
      </c>
      <c r="AL169" s="146">
        <v>37</v>
      </c>
      <c r="AM169" s="146">
        <v>38</v>
      </c>
      <c r="AN169" s="146">
        <v>39</v>
      </c>
      <c r="AO169" s="146">
        <v>40</v>
      </c>
      <c r="AP169" s="146">
        <v>41</v>
      </c>
      <c r="AQ169" s="146">
        <v>42</v>
      </c>
    </row>
    <row r="170" spans="1:43" x14ac:dyDescent="0.25">
      <c r="A170" s="146">
        <v>0</v>
      </c>
      <c r="B170" s="146">
        <v>1</v>
      </c>
      <c r="C170" s="146">
        <v>2</v>
      </c>
      <c r="D170" s="146">
        <v>3</v>
      </c>
      <c r="E170" s="146">
        <v>4</v>
      </c>
      <c r="F170" s="146">
        <v>5</v>
      </c>
      <c r="G170" s="146">
        <v>6</v>
      </c>
      <c r="H170" s="146">
        <v>7</v>
      </c>
      <c r="I170" s="146">
        <v>8</v>
      </c>
      <c r="J170" s="146">
        <v>9</v>
      </c>
      <c r="K170" s="146">
        <v>10</v>
      </c>
      <c r="L170" s="146">
        <v>11</v>
      </c>
      <c r="M170" s="146">
        <v>12</v>
      </c>
      <c r="N170" s="146">
        <v>13</v>
      </c>
      <c r="O170" s="146">
        <v>14</v>
      </c>
      <c r="P170" s="146">
        <v>15</v>
      </c>
      <c r="Q170" s="146">
        <v>16</v>
      </c>
      <c r="R170" s="146">
        <v>17</v>
      </c>
      <c r="S170" s="146">
        <v>18</v>
      </c>
      <c r="T170" s="146">
        <v>19</v>
      </c>
      <c r="U170" s="146">
        <v>20</v>
      </c>
      <c r="V170" s="146">
        <v>21</v>
      </c>
      <c r="W170" s="146">
        <v>22</v>
      </c>
      <c r="X170" s="146">
        <v>23</v>
      </c>
      <c r="Y170" s="146">
        <v>24</v>
      </c>
      <c r="Z170" s="146">
        <v>25</v>
      </c>
      <c r="AA170" s="146">
        <v>26</v>
      </c>
      <c r="AB170" s="146">
        <v>27</v>
      </c>
      <c r="AC170" s="146">
        <v>28</v>
      </c>
      <c r="AD170" s="146">
        <v>29</v>
      </c>
      <c r="AE170" s="146">
        <v>30</v>
      </c>
      <c r="AF170" s="146">
        <v>31</v>
      </c>
      <c r="AG170" s="146">
        <v>32</v>
      </c>
      <c r="AH170" s="146">
        <v>33</v>
      </c>
      <c r="AI170" s="146">
        <v>34</v>
      </c>
      <c r="AJ170" s="146">
        <v>35</v>
      </c>
      <c r="AK170" s="146">
        <v>36</v>
      </c>
      <c r="AL170" s="146">
        <v>37</v>
      </c>
      <c r="AM170" s="146">
        <v>38</v>
      </c>
      <c r="AN170" s="146">
        <v>39</v>
      </c>
      <c r="AO170" s="146">
        <v>40</v>
      </c>
      <c r="AP170" s="146">
        <v>41</v>
      </c>
      <c r="AQ170" s="146">
        <v>42</v>
      </c>
    </row>
    <row r="171" spans="1:43" x14ac:dyDescent="0.25">
      <c r="A171" s="146">
        <v>0</v>
      </c>
      <c r="B171" s="146">
        <v>1</v>
      </c>
      <c r="C171" s="146">
        <v>2</v>
      </c>
      <c r="D171" s="146">
        <v>3</v>
      </c>
      <c r="E171" s="146">
        <v>4</v>
      </c>
      <c r="F171" s="146">
        <v>5</v>
      </c>
      <c r="G171" s="146">
        <v>6</v>
      </c>
      <c r="H171" s="146">
        <v>7</v>
      </c>
      <c r="I171" s="146">
        <v>8</v>
      </c>
      <c r="J171" s="146">
        <v>9</v>
      </c>
      <c r="K171" s="146">
        <v>10</v>
      </c>
      <c r="L171" s="146">
        <v>11</v>
      </c>
      <c r="M171" s="146">
        <v>12</v>
      </c>
      <c r="N171" s="146">
        <v>13</v>
      </c>
      <c r="O171" s="146">
        <v>14</v>
      </c>
      <c r="P171" s="146">
        <v>15</v>
      </c>
      <c r="Q171" s="146">
        <v>16</v>
      </c>
      <c r="R171" s="146">
        <v>17</v>
      </c>
      <c r="S171" s="146">
        <v>18</v>
      </c>
      <c r="T171" s="146">
        <v>19</v>
      </c>
      <c r="U171" s="146">
        <v>20</v>
      </c>
      <c r="V171" s="146">
        <v>21</v>
      </c>
      <c r="W171" s="146">
        <v>22</v>
      </c>
      <c r="X171" s="146">
        <v>23</v>
      </c>
      <c r="Y171" s="146">
        <v>24</v>
      </c>
      <c r="Z171" s="146">
        <v>25</v>
      </c>
      <c r="AA171" s="146">
        <v>26</v>
      </c>
      <c r="AB171" s="146">
        <v>27</v>
      </c>
      <c r="AC171" s="146">
        <v>28</v>
      </c>
      <c r="AD171" s="146">
        <v>29</v>
      </c>
      <c r="AE171" s="146">
        <v>30</v>
      </c>
      <c r="AF171" s="146">
        <v>31</v>
      </c>
      <c r="AG171" s="146">
        <v>32</v>
      </c>
      <c r="AH171" s="146">
        <v>33</v>
      </c>
      <c r="AI171" s="146">
        <v>34</v>
      </c>
      <c r="AJ171" s="146">
        <v>35</v>
      </c>
      <c r="AK171" s="146">
        <v>36</v>
      </c>
      <c r="AL171" s="146">
        <v>37</v>
      </c>
      <c r="AM171" s="146">
        <v>38</v>
      </c>
      <c r="AN171" s="146">
        <v>39</v>
      </c>
      <c r="AO171" s="146">
        <v>40</v>
      </c>
      <c r="AP171" s="146">
        <v>41</v>
      </c>
      <c r="AQ171" s="146">
        <v>42</v>
      </c>
    </row>
    <row r="172" spans="1:43" x14ac:dyDescent="0.25">
      <c r="A172" s="146">
        <v>0</v>
      </c>
      <c r="B172" s="146">
        <v>1</v>
      </c>
      <c r="C172" s="146">
        <v>2</v>
      </c>
      <c r="D172" s="146">
        <v>3</v>
      </c>
      <c r="E172" s="146">
        <v>4</v>
      </c>
      <c r="F172" s="146">
        <v>5</v>
      </c>
      <c r="G172" s="146">
        <v>6</v>
      </c>
      <c r="H172" s="146">
        <v>7</v>
      </c>
      <c r="I172" s="146">
        <v>8</v>
      </c>
      <c r="J172" s="146">
        <v>9</v>
      </c>
      <c r="K172" s="146">
        <v>10</v>
      </c>
      <c r="L172" s="146">
        <v>11</v>
      </c>
      <c r="M172" s="146">
        <v>12</v>
      </c>
      <c r="N172" s="146">
        <v>13</v>
      </c>
      <c r="O172" s="146">
        <v>14</v>
      </c>
      <c r="P172" s="146">
        <v>15</v>
      </c>
      <c r="Q172" s="146">
        <v>16</v>
      </c>
      <c r="R172" s="146">
        <v>17</v>
      </c>
      <c r="S172" s="146">
        <v>18</v>
      </c>
      <c r="T172" s="146">
        <v>19</v>
      </c>
      <c r="U172" s="146">
        <v>20</v>
      </c>
      <c r="V172" s="146">
        <v>21</v>
      </c>
      <c r="W172" s="146">
        <v>22</v>
      </c>
      <c r="X172" s="146">
        <v>23</v>
      </c>
      <c r="Y172" s="146">
        <v>24</v>
      </c>
      <c r="Z172" s="146">
        <v>25</v>
      </c>
      <c r="AA172" s="146">
        <v>26</v>
      </c>
      <c r="AB172" s="146">
        <v>27</v>
      </c>
      <c r="AC172" s="146">
        <v>28</v>
      </c>
      <c r="AD172" s="146">
        <v>29</v>
      </c>
      <c r="AE172" s="146">
        <v>30</v>
      </c>
      <c r="AF172" s="146">
        <v>31</v>
      </c>
      <c r="AG172" s="146">
        <v>32</v>
      </c>
      <c r="AH172" s="146">
        <v>33</v>
      </c>
      <c r="AI172" s="146">
        <v>34</v>
      </c>
      <c r="AJ172" s="146">
        <v>35</v>
      </c>
      <c r="AK172" s="146">
        <v>36</v>
      </c>
      <c r="AL172" s="146">
        <v>37</v>
      </c>
      <c r="AM172" s="146">
        <v>38</v>
      </c>
      <c r="AN172" s="146">
        <v>39</v>
      </c>
      <c r="AO172" s="146">
        <v>40</v>
      </c>
      <c r="AP172" s="146">
        <v>41</v>
      </c>
      <c r="AQ172" s="146">
        <v>42</v>
      </c>
    </row>
    <row r="173" spans="1:43" x14ac:dyDescent="0.25">
      <c r="A173" s="146">
        <v>0</v>
      </c>
      <c r="B173" s="146">
        <v>1</v>
      </c>
      <c r="C173" s="146">
        <v>2</v>
      </c>
      <c r="D173" s="146">
        <v>3</v>
      </c>
      <c r="E173" s="146">
        <v>4</v>
      </c>
      <c r="F173" s="146">
        <v>5</v>
      </c>
      <c r="G173" s="146">
        <v>6</v>
      </c>
      <c r="H173" s="146">
        <v>7</v>
      </c>
      <c r="I173" s="146">
        <v>8</v>
      </c>
      <c r="J173" s="146">
        <v>9</v>
      </c>
      <c r="K173" s="146">
        <v>10</v>
      </c>
      <c r="L173" s="146">
        <v>11</v>
      </c>
      <c r="M173" s="146">
        <v>12</v>
      </c>
      <c r="N173" s="146">
        <v>13</v>
      </c>
      <c r="O173" s="146">
        <v>14</v>
      </c>
      <c r="P173" s="146">
        <v>15</v>
      </c>
      <c r="Q173" s="146">
        <v>16</v>
      </c>
      <c r="R173" s="146">
        <v>17</v>
      </c>
      <c r="S173" s="146">
        <v>18</v>
      </c>
      <c r="T173" s="146">
        <v>19</v>
      </c>
      <c r="U173" s="146">
        <v>20</v>
      </c>
      <c r="V173" s="146">
        <v>21</v>
      </c>
      <c r="W173" s="146">
        <v>22</v>
      </c>
      <c r="X173" s="146">
        <v>23</v>
      </c>
      <c r="Y173" s="146">
        <v>24</v>
      </c>
      <c r="Z173" s="146">
        <v>25</v>
      </c>
      <c r="AA173" s="146">
        <v>26</v>
      </c>
      <c r="AB173" s="146">
        <v>27</v>
      </c>
      <c r="AC173" s="146">
        <v>28</v>
      </c>
      <c r="AD173" s="146">
        <v>29</v>
      </c>
      <c r="AE173" s="146">
        <v>30</v>
      </c>
      <c r="AF173" s="146">
        <v>31</v>
      </c>
      <c r="AG173" s="146">
        <v>32</v>
      </c>
      <c r="AH173" s="146">
        <v>33</v>
      </c>
      <c r="AI173" s="146">
        <v>34</v>
      </c>
      <c r="AJ173" s="146">
        <v>35</v>
      </c>
      <c r="AK173" s="146">
        <v>36</v>
      </c>
      <c r="AL173" s="146">
        <v>37</v>
      </c>
      <c r="AM173" s="146">
        <v>38</v>
      </c>
      <c r="AN173" s="146">
        <v>39</v>
      </c>
      <c r="AO173" s="146">
        <v>40</v>
      </c>
      <c r="AP173" s="146">
        <v>41</v>
      </c>
      <c r="AQ173" s="146">
        <v>42</v>
      </c>
    </row>
    <row r="174" spans="1:43" x14ac:dyDescent="0.25">
      <c r="A174" s="146">
        <v>0</v>
      </c>
      <c r="B174" s="146">
        <v>1</v>
      </c>
      <c r="C174" s="146">
        <v>2</v>
      </c>
      <c r="D174" s="146">
        <v>3</v>
      </c>
      <c r="E174" s="146">
        <v>4</v>
      </c>
      <c r="F174" s="146">
        <v>5</v>
      </c>
      <c r="G174" s="146">
        <v>6</v>
      </c>
      <c r="H174" s="146">
        <v>7</v>
      </c>
      <c r="I174" s="146">
        <v>8</v>
      </c>
      <c r="J174" s="146">
        <v>9</v>
      </c>
      <c r="K174" s="146">
        <v>10</v>
      </c>
      <c r="L174" s="146">
        <v>11</v>
      </c>
      <c r="M174" s="146">
        <v>12</v>
      </c>
      <c r="N174" s="146">
        <v>13</v>
      </c>
      <c r="O174" s="146">
        <v>14</v>
      </c>
      <c r="P174" s="146">
        <v>15</v>
      </c>
      <c r="Q174" s="146">
        <v>16</v>
      </c>
      <c r="R174" s="146">
        <v>17</v>
      </c>
      <c r="S174" s="146">
        <v>18</v>
      </c>
      <c r="T174" s="146">
        <v>19</v>
      </c>
      <c r="U174" s="146">
        <v>20</v>
      </c>
      <c r="V174" s="146">
        <v>21</v>
      </c>
      <c r="W174" s="146">
        <v>22</v>
      </c>
      <c r="X174" s="146">
        <v>23</v>
      </c>
      <c r="Y174" s="146">
        <v>24</v>
      </c>
      <c r="Z174" s="146">
        <v>25</v>
      </c>
      <c r="AA174" s="146">
        <v>26</v>
      </c>
      <c r="AB174" s="146">
        <v>27</v>
      </c>
      <c r="AC174" s="146">
        <v>28</v>
      </c>
      <c r="AD174" s="146">
        <v>29</v>
      </c>
      <c r="AE174" s="146">
        <v>30</v>
      </c>
      <c r="AF174" s="146">
        <v>31</v>
      </c>
      <c r="AG174" s="146">
        <v>32</v>
      </c>
      <c r="AH174" s="146">
        <v>33</v>
      </c>
      <c r="AI174" s="146">
        <v>34</v>
      </c>
      <c r="AJ174" s="146">
        <v>35</v>
      </c>
      <c r="AK174" s="146">
        <v>36</v>
      </c>
      <c r="AL174" s="146">
        <v>37</v>
      </c>
      <c r="AM174" s="146">
        <v>38</v>
      </c>
      <c r="AN174" s="146">
        <v>39</v>
      </c>
      <c r="AO174" s="146">
        <v>40</v>
      </c>
      <c r="AP174" s="146">
        <v>41</v>
      </c>
      <c r="AQ174" s="146">
        <v>42</v>
      </c>
    </row>
    <row r="175" spans="1:43" x14ac:dyDescent="0.25">
      <c r="A175" s="146">
        <v>0</v>
      </c>
      <c r="B175" s="146">
        <v>1</v>
      </c>
      <c r="C175" s="146">
        <v>2</v>
      </c>
      <c r="D175" s="146">
        <v>3</v>
      </c>
      <c r="E175" s="146">
        <v>4</v>
      </c>
      <c r="F175" s="146">
        <v>5</v>
      </c>
      <c r="G175" s="146">
        <v>6</v>
      </c>
      <c r="H175" s="146">
        <v>7</v>
      </c>
      <c r="I175" s="146">
        <v>8</v>
      </c>
      <c r="J175" s="146">
        <v>9</v>
      </c>
      <c r="K175" s="146">
        <v>10</v>
      </c>
      <c r="L175" s="146">
        <v>11</v>
      </c>
      <c r="M175" s="146">
        <v>12</v>
      </c>
      <c r="N175" s="146">
        <v>13</v>
      </c>
      <c r="O175" s="146">
        <v>14</v>
      </c>
      <c r="P175" s="146">
        <v>15</v>
      </c>
      <c r="Q175" s="146">
        <v>16</v>
      </c>
      <c r="R175" s="146">
        <v>17</v>
      </c>
      <c r="S175" s="146">
        <v>18</v>
      </c>
      <c r="T175" s="146">
        <v>19</v>
      </c>
      <c r="U175" s="146">
        <v>20</v>
      </c>
      <c r="V175" s="146">
        <v>21</v>
      </c>
      <c r="W175" s="146">
        <v>22</v>
      </c>
      <c r="X175" s="146">
        <v>23</v>
      </c>
      <c r="Y175" s="146">
        <v>24</v>
      </c>
      <c r="Z175" s="146">
        <v>25</v>
      </c>
      <c r="AA175" s="146">
        <v>26</v>
      </c>
      <c r="AB175" s="146">
        <v>27</v>
      </c>
      <c r="AC175" s="146">
        <v>28</v>
      </c>
      <c r="AD175" s="146">
        <v>29</v>
      </c>
      <c r="AE175" s="146">
        <v>30</v>
      </c>
      <c r="AF175" s="146">
        <v>31</v>
      </c>
      <c r="AG175" s="146">
        <v>32</v>
      </c>
      <c r="AH175" s="146">
        <v>33</v>
      </c>
      <c r="AI175" s="146">
        <v>34</v>
      </c>
      <c r="AJ175" s="146">
        <v>35</v>
      </c>
      <c r="AK175" s="146">
        <v>36</v>
      </c>
      <c r="AL175" s="146">
        <v>37</v>
      </c>
      <c r="AM175" s="146">
        <v>38</v>
      </c>
      <c r="AN175" s="146">
        <v>39</v>
      </c>
      <c r="AO175" s="146">
        <v>40</v>
      </c>
      <c r="AP175" s="146">
        <v>41</v>
      </c>
      <c r="AQ175" s="146">
        <v>42</v>
      </c>
    </row>
    <row r="176" spans="1:43" x14ac:dyDescent="0.25">
      <c r="A176" s="146">
        <v>0</v>
      </c>
      <c r="B176" s="146">
        <v>1</v>
      </c>
      <c r="C176" s="146">
        <v>2</v>
      </c>
      <c r="D176" s="146">
        <v>3</v>
      </c>
      <c r="E176" s="146">
        <v>4</v>
      </c>
      <c r="F176" s="146">
        <v>5</v>
      </c>
      <c r="G176" s="146">
        <v>6</v>
      </c>
      <c r="H176" s="146">
        <v>7</v>
      </c>
      <c r="I176" s="146">
        <v>8</v>
      </c>
      <c r="J176" s="146">
        <v>9</v>
      </c>
      <c r="K176" s="146">
        <v>10</v>
      </c>
      <c r="L176" s="146">
        <v>11</v>
      </c>
      <c r="M176" s="146">
        <v>12</v>
      </c>
      <c r="N176" s="146">
        <v>13</v>
      </c>
      <c r="O176" s="146">
        <v>14</v>
      </c>
      <c r="P176" s="146">
        <v>15</v>
      </c>
      <c r="Q176" s="146">
        <v>16</v>
      </c>
      <c r="R176" s="146">
        <v>17</v>
      </c>
      <c r="S176" s="146">
        <v>18</v>
      </c>
      <c r="T176" s="146">
        <v>19</v>
      </c>
      <c r="U176" s="146">
        <v>20</v>
      </c>
      <c r="V176" s="146">
        <v>21</v>
      </c>
      <c r="W176" s="146">
        <v>22</v>
      </c>
      <c r="X176" s="146">
        <v>23</v>
      </c>
      <c r="Y176" s="146">
        <v>24</v>
      </c>
      <c r="Z176" s="146">
        <v>25</v>
      </c>
      <c r="AA176" s="146">
        <v>26</v>
      </c>
      <c r="AB176" s="146">
        <v>27</v>
      </c>
      <c r="AC176" s="146">
        <v>28</v>
      </c>
      <c r="AD176" s="146">
        <v>29</v>
      </c>
      <c r="AE176" s="146">
        <v>30</v>
      </c>
      <c r="AF176" s="146">
        <v>31</v>
      </c>
      <c r="AG176" s="146">
        <v>32</v>
      </c>
      <c r="AH176" s="146">
        <v>33</v>
      </c>
      <c r="AI176" s="146">
        <v>34</v>
      </c>
      <c r="AJ176" s="146">
        <v>35</v>
      </c>
      <c r="AK176" s="146">
        <v>36</v>
      </c>
      <c r="AL176" s="146">
        <v>37</v>
      </c>
      <c r="AM176" s="146">
        <v>38</v>
      </c>
      <c r="AN176" s="146">
        <v>39</v>
      </c>
      <c r="AO176" s="146">
        <v>40</v>
      </c>
      <c r="AP176" s="146">
        <v>41</v>
      </c>
      <c r="AQ176" s="146">
        <v>42</v>
      </c>
    </row>
    <row r="177" spans="1:43" x14ac:dyDescent="0.25">
      <c r="A177" s="146">
        <v>0</v>
      </c>
      <c r="B177" s="146">
        <v>1</v>
      </c>
      <c r="C177" s="146">
        <v>2</v>
      </c>
      <c r="D177" s="146">
        <v>3</v>
      </c>
      <c r="E177" s="146">
        <v>4</v>
      </c>
      <c r="F177" s="146">
        <v>5</v>
      </c>
      <c r="G177" s="146">
        <v>6</v>
      </c>
      <c r="H177" s="146">
        <v>7</v>
      </c>
      <c r="I177" s="146">
        <v>8</v>
      </c>
      <c r="J177" s="146">
        <v>9</v>
      </c>
      <c r="K177" s="146">
        <v>10</v>
      </c>
      <c r="L177" s="146">
        <v>11</v>
      </c>
      <c r="M177" s="146">
        <v>12</v>
      </c>
      <c r="N177" s="146">
        <v>13</v>
      </c>
      <c r="O177" s="146">
        <v>14</v>
      </c>
      <c r="P177" s="146">
        <v>15</v>
      </c>
      <c r="Q177" s="146">
        <v>16</v>
      </c>
      <c r="R177" s="146">
        <v>17</v>
      </c>
      <c r="S177" s="146">
        <v>18</v>
      </c>
      <c r="T177" s="146">
        <v>19</v>
      </c>
      <c r="U177" s="146">
        <v>20</v>
      </c>
      <c r="V177" s="146">
        <v>21</v>
      </c>
      <c r="W177" s="146">
        <v>22</v>
      </c>
      <c r="X177" s="146">
        <v>23</v>
      </c>
      <c r="Y177" s="146">
        <v>24</v>
      </c>
      <c r="Z177" s="146">
        <v>25</v>
      </c>
      <c r="AA177" s="146">
        <v>26</v>
      </c>
      <c r="AB177" s="146">
        <v>27</v>
      </c>
      <c r="AC177" s="146">
        <v>28</v>
      </c>
      <c r="AD177" s="146">
        <v>29</v>
      </c>
      <c r="AE177" s="146">
        <v>30</v>
      </c>
      <c r="AF177" s="146">
        <v>31</v>
      </c>
      <c r="AG177" s="146">
        <v>32</v>
      </c>
      <c r="AH177" s="146">
        <v>33</v>
      </c>
      <c r="AI177" s="146">
        <v>34</v>
      </c>
      <c r="AJ177" s="146">
        <v>35</v>
      </c>
      <c r="AK177" s="146">
        <v>36</v>
      </c>
      <c r="AL177" s="146">
        <v>37</v>
      </c>
      <c r="AM177" s="146">
        <v>38</v>
      </c>
      <c r="AN177" s="146">
        <v>39</v>
      </c>
      <c r="AO177" s="146">
        <v>40</v>
      </c>
      <c r="AP177" s="146">
        <v>41</v>
      </c>
      <c r="AQ177" s="146">
        <v>42</v>
      </c>
    </row>
    <row r="178" spans="1:43" x14ac:dyDescent="0.25">
      <c r="A178" s="146">
        <v>0</v>
      </c>
      <c r="B178" s="146">
        <v>1</v>
      </c>
      <c r="C178" s="146">
        <v>2</v>
      </c>
      <c r="D178" s="146">
        <v>3</v>
      </c>
      <c r="E178" s="146">
        <v>4</v>
      </c>
      <c r="F178" s="146">
        <v>5</v>
      </c>
      <c r="G178" s="146">
        <v>6</v>
      </c>
      <c r="H178" s="146">
        <v>7</v>
      </c>
      <c r="I178" s="146">
        <v>8</v>
      </c>
      <c r="J178" s="146">
        <v>9</v>
      </c>
      <c r="K178" s="146">
        <v>10</v>
      </c>
      <c r="L178" s="146">
        <v>11</v>
      </c>
      <c r="M178" s="146">
        <v>12</v>
      </c>
      <c r="N178" s="146">
        <v>13</v>
      </c>
      <c r="O178" s="146">
        <v>14</v>
      </c>
      <c r="P178" s="146">
        <v>15</v>
      </c>
      <c r="Q178" s="146">
        <v>16</v>
      </c>
      <c r="R178" s="146">
        <v>17</v>
      </c>
      <c r="S178" s="146">
        <v>18</v>
      </c>
      <c r="T178" s="146">
        <v>19</v>
      </c>
      <c r="U178" s="146">
        <v>20</v>
      </c>
      <c r="V178" s="146">
        <v>21</v>
      </c>
      <c r="W178" s="146">
        <v>22</v>
      </c>
      <c r="X178" s="146">
        <v>23</v>
      </c>
      <c r="Y178" s="146">
        <v>24</v>
      </c>
      <c r="Z178" s="146">
        <v>25</v>
      </c>
      <c r="AA178" s="146">
        <v>26</v>
      </c>
      <c r="AB178" s="146">
        <v>27</v>
      </c>
      <c r="AC178" s="146">
        <v>28</v>
      </c>
      <c r="AD178" s="146">
        <v>29</v>
      </c>
      <c r="AE178" s="146">
        <v>30</v>
      </c>
      <c r="AF178" s="146">
        <v>31</v>
      </c>
      <c r="AG178" s="146">
        <v>32</v>
      </c>
      <c r="AH178" s="146">
        <v>33</v>
      </c>
      <c r="AI178" s="146">
        <v>34</v>
      </c>
      <c r="AJ178" s="146">
        <v>35</v>
      </c>
      <c r="AK178" s="146">
        <v>36</v>
      </c>
      <c r="AL178" s="146">
        <v>37</v>
      </c>
      <c r="AM178" s="146">
        <v>38</v>
      </c>
      <c r="AN178" s="146">
        <v>39</v>
      </c>
      <c r="AO178" s="146">
        <v>40</v>
      </c>
      <c r="AP178" s="146">
        <v>41</v>
      </c>
      <c r="AQ178" s="146">
        <v>42</v>
      </c>
    </row>
    <row r="179" spans="1:43" x14ac:dyDescent="0.25">
      <c r="A179" s="146">
        <v>0</v>
      </c>
      <c r="B179" s="146">
        <v>1</v>
      </c>
      <c r="C179" s="146">
        <v>2</v>
      </c>
      <c r="D179" s="146">
        <v>3</v>
      </c>
      <c r="E179" s="146">
        <v>4</v>
      </c>
      <c r="F179" s="146">
        <v>5</v>
      </c>
      <c r="G179" s="146">
        <v>6</v>
      </c>
      <c r="H179" s="146">
        <v>7</v>
      </c>
      <c r="I179" s="146">
        <v>8</v>
      </c>
      <c r="J179" s="146">
        <v>9</v>
      </c>
      <c r="K179" s="146">
        <v>10</v>
      </c>
      <c r="L179" s="146">
        <v>11</v>
      </c>
      <c r="M179" s="146">
        <v>12</v>
      </c>
      <c r="N179" s="146">
        <v>13</v>
      </c>
      <c r="O179" s="146">
        <v>14</v>
      </c>
      <c r="P179" s="146">
        <v>15</v>
      </c>
      <c r="Q179" s="146">
        <v>16</v>
      </c>
      <c r="R179" s="146">
        <v>17</v>
      </c>
      <c r="S179" s="146">
        <v>18</v>
      </c>
      <c r="T179" s="146">
        <v>19</v>
      </c>
      <c r="U179" s="146">
        <v>20</v>
      </c>
      <c r="V179" s="146">
        <v>21</v>
      </c>
      <c r="W179" s="146">
        <v>22</v>
      </c>
      <c r="X179" s="146">
        <v>23</v>
      </c>
      <c r="Y179" s="146">
        <v>24</v>
      </c>
      <c r="Z179" s="146">
        <v>25</v>
      </c>
      <c r="AA179" s="146">
        <v>26</v>
      </c>
      <c r="AB179" s="146">
        <v>27</v>
      </c>
      <c r="AC179" s="146">
        <v>28</v>
      </c>
      <c r="AD179" s="146">
        <v>29</v>
      </c>
      <c r="AE179" s="146">
        <v>30</v>
      </c>
      <c r="AF179" s="146">
        <v>31</v>
      </c>
      <c r="AG179" s="146">
        <v>32</v>
      </c>
      <c r="AH179" s="146">
        <v>33</v>
      </c>
      <c r="AI179" s="146">
        <v>34</v>
      </c>
      <c r="AJ179" s="146">
        <v>35</v>
      </c>
      <c r="AK179" s="146">
        <v>36</v>
      </c>
      <c r="AL179" s="146">
        <v>37</v>
      </c>
      <c r="AM179" s="146">
        <v>38</v>
      </c>
      <c r="AN179" s="146">
        <v>39</v>
      </c>
      <c r="AO179" s="146">
        <v>40</v>
      </c>
      <c r="AP179" s="146">
        <v>41</v>
      </c>
      <c r="AQ179" s="146">
        <v>42</v>
      </c>
    </row>
    <row r="180" spans="1:43" x14ac:dyDescent="0.25">
      <c r="A180" s="146">
        <v>0</v>
      </c>
      <c r="B180" s="146">
        <v>1</v>
      </c>
      <c r="C180" s="146">
        <v>2</v>
      </c>
      <c r="D180" s="146">
        <v>3</v>
      </c>
      <c r="E180" s="146">
        <v>4</v>
      </c>
      <c r="F180" s="146">
        <v>5</v>
      </c>
      <c r="G180" s="146">
        <v>6</v>
      </c>
      <c r="H180" s="146">
        <v>7</v>
      </c>
      <c r="I180" s="146">
        <v>8</v>
      </c>
      <c r="J180" s="146">
        <v>9</v>
      </c>
      <c r="K180" s="146">
        <v>10</v>
      </c>
      <c r="L180" s="146">
        <v>11</v>
      </c>
      <c r="M180" s="146">
        <v>12</v>
      </c>
      <c r="N180" s="146">
        <v>13</v>
      </c>
      <c r="O180" s="146">
        <v>14</v>
      </c>
      <c r="P180" s="146">
        <v>15</v>
      </c>
      <c r="Q180" s="146">
        <v>16</v>
      </c>
      <c r="R180" s="146">
        <v>17</v>
      </c>
      <c r="S180" s="146">
        <v>18</v>
      </c>
      <c r="T180" s="146">
        <v>19</v>
      </c>
      <c r="U180" s="146">
        <v>20</v>
      </c>
      <c r="V180" s="146">
        <v>21</v>
      </c>
      <c r="W180" s="146">
        <v>22</v>
      </c>
      <c r="X180" s="146">
        <v>23</v>
      </c>
      <c r="Y180" s="146">
        <v>24</v>
      </c>
      <c r="Z180" s="146">
        <v>25</v>
      </c>
      <c r="AA180" s="146">
        <v>26</v>
      </c>
      <c r="AB180" s="146">
        <v>27</v>
      </c>
      <c r="AC180" s="146">
        <v>28</v>
      </c>
      <c r="AD180" s="146">
        <v>29</v>
      </c>
      <c r="AE180" s="146">
        <v>30</v>
      </c>
      <c r="AF180" s="146">
        <v>31</v>
      </c>
      <c r="AG180" s="146">
        <v>32</v>
      </c>
      <c r="AH180" s="146">
        <v>33</v>
      </c>
      <c r="AI180" s="146">
        <v>34</v>
      </c>
      <c r="AJ180" s="146">
        <v>35</v>
      </c>
      <c r="AK180" s="146">
        <v>36</v>
      </c>
      <c r="AL180" s="146">
        <v>37</v>
      </c>
      <c r="AM180" s="146">
        <v>38</v>
      </c>
      <c r="AN180" s="146">
        <v>39</v>
      </c>
      <c r="AO180" s="146">
        <v>40</v>
      </c>
      <c r="AP180" s="146">
        <v>41</v>
      </c>
      <c r="AQ180" s="146">
        <v>42</v>
      </c>
    </row>
    <row r="181" spans="1:43" x14ac:dyDescent="0.25">
      <c r="A181" s="146">
        <v>0</v>
      </c>
      <c r="B181" s="146">
        <v>1</v>
      </c>
      <c r="C181" s="146">
        <v>2</v>
      </c>
      <c r="D181" s="146">
        <v>3</v>
      </c>
      <c r="E181" s="146">
        <v>4</v>
      </c>
      <c r="F181" s="146">
        <v>5</v>
      </c>
      <c r="G181" s="146">
        <v>6</v>
      </c>
      <c r="H181" s="146">
        <v>7</v>
      </c>
      <c r="I181" s="146">
        <v>8</v>
      </c>
      <c r="J181" s="146">
        <v>9</v>
      </c>
      <c r="K181" s="146">
        <v>10</v>
      </c>
      <c r="L181" s="146">
        <v>11</v>
      </c>
      <c r="M181" s="146">
        <v>12</v>
      </c>
      <c r="N181" s="146">
        <v>13</v>
      </c>
      <c r="O181" s="146">
        <v>14</v>
      </c>
      <c r="P181" s="146">
        <v>15</v>
      </c>
      <c r="Q181" s="146">
        <v>16</v>
      </c>
      <c r="R181" s="146">
        <v>17</v>
      </c>
      <c r="S181" s="146">
        <v>18</v>
      </c>
      <c r="T181" s="146">
        <v>19</v>
      </c>
      <c r="U181" s="146">
        <v>20</v>
      </c>
      <c r="V181" s="146">
        <v>21</v>
      </c>
      <c r="W181" s="146">
        <v>22</v>
      </c>
      <c r="X181" s="146">
        <v>23</v>
      </c>
      <c r="Y181" s="146">
        <v>24</v>
      </c>
      <c r="Z181" s="146">
        <v>25</v>
      </c>
      <c r="AA181" s="146">
        <v>26</v>
      </c>
      <c r="AB181" s="146">
        <v>27</v>
      </c>
      <c r="AC181" s="146">
        <v>28</v>
      </c>
      <c r="AD181" s="146">
        <v>29</v>
      </c>
      <c r="AE181" s="146">
        <v>30</v>
      </c>
      <c r="AF181" s="146">
        <v>31</v>
      </c>
      <c r="AG181" s="146">
        <v>32</v>
      </c>
      <c r="AH181" s="146">
        <v>33</v>
      </c>
      <c r="AI181" s="146">
        <v>34</v>
      </c>
      <c r="AJ181" s="146">
        <v>35</v>
      </c>
      <c r="AK181" s="146">
        <v>36</v>
      </c>
      <c r="AL181" s="146">
        <v>37</v>
      </c>
      <c r="AM181" s="146">
        <v>38</v>
      </c>
      <c r="AN181" s="146">
        <v>39</v>
      </c>
      <c r="AO181" s="146">
        <v>40</v>
      </c>
      <c r="AP181" s="146">
        <v>41</v>
      </c>
      <c r="AQ181" s="146">
        <v>42</v>
      </c>
    </row>
    <row r="182" spans="1:43" x14ac:dyDescent="0.25">
      <c r="A182" s="146">
        <v>0</v>
      </c>
      <c r="B182" s="146">
        <v>1</v>
      </c>
      <c r="C182" s="146">
        <v>2</v>
      </c>
      <c r="D182" s="146">
        <v>3</v>
      </c>
      <c r="E182" s="146">
        <v>4</v>
      </c>
      <c r="F182" s="146">
        <v>5</v>
      </c>
      <c r="G182" s="146">
        <v>6</v>
      </c>
      <c r="H182" s="146">
        <v>7</v>
      </c>
      <c r="I182" s="146">
        <v>8</v>
      </c>
      <c r="J182" s="146">
        <v>9</v>
      </c>
      <c r="K182" s="146">
        <v>10</v>
      </c>
      <c r="L182" s="146">
        <v>11</v>
      </c>
      <c r="M182" s="146">
        <v>12</v>
      </c>
      <c r="N182" s="146">
        <v>13</v>
      </c>
      <c r="O182" s="146">
        <v>14</v>
      </c>
      <c r="P182" s="146">
        <v>15</v>
      </c>
      <c r="Q182" s="146">
        <v>16</v>
      </c>
      <c r="R182" s="146">
        <v>17</v>
      </c>
      <c r="S182" s="146">
        <v>18</v>
      </c>
      <c r="T182" s="146">
        <v>19</v>
      </c>
      <c r="U182" s="146">
        <v>20</v>
      </c>
      <c r="V182" s="146">
        <v>21</v>
      </c>
      <c r="W182" s="146">
        <v>22</v>
      </c>
      <c r="X182" s="146">
        <v>23</v>
      </c>
      <c r="Y182" s="146">
        <v>24</v>
      </c>
      <c r="Z182" s="146">
        <v>25</v>
      </c>
      <c r="AA182" s="146">
        <v>26</v>
      </c>
      <c r="AB182" s="146">
        <v>27</v>
      </c>
      <c r="AC182" s="146">
        <v>28</v>
      </c>
      <c r="AD182" s="146">
        <v>29</v>
      </c>
      <c r="AE182" s="146">
        <v>30</v>
      </c>
      <c r="AF182" s="146">
        <v>31</v>
      </c>
      <c r="AG182" s="146">
        <v>32</v>
      </c>
      <c r="AH182" s="146">
        <v>33</v>
      </c>
      <c r="AI182" s="146">
        <v>34</v>
      </c>
      <c r="AJ182" s="146">
        <v>35</v>
      </c>
      <c r="AK182" s="146">
        <v>36</v>
      </c>
      <c r="AL182" s="146">
        <v>37</v>
      </c>
      <c r="AM182" s="146">
        <v>38</v>
      </c>
      <c r="AN182" s="146">
        <v>39</v>
      </c>
      <c r="AO182" s="146">
        <v>40</v>
      </c>
      <c r="AP182" s="146">
        <v>41</v>
      </c>
      <c r="AQ182" s="146">
        <v>42</v>
      </c>
    </row>
    <row r="183" spans="1:43" x14ac:dyDescent="0.25">
      <c r="A183" s="146">
        <v>0</v>
      </c>
      <c r="B183" s="146">
        <v>1</v>
      </c>
      <c r="C183" s="146">
        <v>2</v>
      </c>
      <c r="D183" s="146">
        <v>3</v>
      </c>
      <c r="E183" s="146">
        <v>4</v>
      </c>
      <c r="F183" s="146">
        <v>5</v>
      </c>
      <c r="G183" s="146">
        <v>6</v>
      </c>
      <c r="H183" s="146">
        <v>7</v>
      </c>
      <c r="I183" s="146">
        <v>8</v>
      </c>
      <c r="J183" s="146">
        <v>9</v>
      </c>
      <c r="K183" s="146">
        <v>10</v>
      </c>
      <c r="L183" s="146">
        <v>11</v>
      </c>
      <c r="M183" s="146">
        <v>12</v>
      </c>
      <c r="N183" s="146">
        <v>13</v>
      </c>
      <c r="O183" s="146">
        <v>14</v>
      </c>
      <c r="P183" s="146">
        <v>15</v>
      </c>
      <c r="Q183" s="146">
        <v>16</v>
      </c>
      <c r="R183" s="146">
        <v>17</v>
      </c>
      <c r="S183" s="146">
        <v>18</v>
      </c>
      <c r="T183" s="146">
        <v>19</v>
      </c>
      <c r="U183" s="146">
        <v>20</v>
      </c>
      <c r="V183" s="146">
        <v>21</v>
      </c>
      <c r="W183" s="146">
        <v>22</v>
      </c>
      <c r="X183" s="146">
        <v>23</v>
      </c>
      <c r="Y183" s="146">
        <v>24</v>
      </c>
      <c r="Z183" s="146">
        <v>25</v>
      </c>
      <c r="AA183" s="146">
        <v>26</v>
      </c>
      <c r="AB183" s="146">
        <v>27</v>
      </c>
      <c r="AC183" s="146">
        <v>28</v>
      </c>
      <c r="AD183" s="146">
        <v>29</v>
      </c>
      <c r="AE183" s="146">
        <v>30</v>
      </c>
      <c r="AF183" s="146">
        <v>31</v>
      </c>
      <c r="AG183" s="146">
        <v>32</v>
      </c>
      <c r="AH183" s="146">
        <v>33</v>
      </c>
      <c r="AI183" s="146">
        <v>34</v>
      </c>
      <c r="AJ183" s="146">
        <v>35</v>
      </c>
      <c r="AK183" s="146">
        <v>36</v>
      </c>
      <c r="AL183" s="146">
        <v>37</v>
      </c>
      <c r="AM183" s="146">
        <v>38</v>
      </c>
      <c r="AN183" s="146">
        <v>39</v>
      </c>
      <c r="AO183" s="146">
        <v>40</v>
      </c>
      <c r="AP183" s="146">
        <v>41</v>
      </c>
      <c r="AQ183" s="146">
        <v>42</v>
      </c>
    </row>
    <row r="184" spans="1:43" x14ac:dyDescent="0.25">
      <c r="A184" s="146">
        <v>0</v>
      </c>
      <c r="B184" s="146">
        <v>1</v>
      </c>
      <c r="C184" s="146">
        <v>2</v>
      </c>
      <c r="D184" s="146">
        <v>3</v>
      </c>
      <c r="E184" s="146">
        <v>4</v>
      </c>
      <c r="F184" s="146">
        <v>5</v>
      </c>
      <c r="G184" s="146">
        <v>6</v>
      </c>
      <c r="H184" s="146">
        <v>7</v>
      </c>
      <c r="I184" s="146">
        <v>8</v>
      </c>
      <c r="J184" s="146">
        <v>9</v>
      </c>
      <c r="K184" s="146">
        <v>10</v>
      </c>
      <c r="L184" s="146">
        <v>11</v>
      </c>
      <c r="M184" s="146">
        <v>12</v>
      </c>
      <c r="N184" s="146">
        <v>13</v>
      </c>
      <c r="O184" s="146">
        <v>14</v>
      </c>
      <c r="P184" s="146">
        <v>15</v>
      </c>
      <c r="Q184" s="146">
        <v>16</v>
      </c>
      <c r="R184" s="146">
        <v>17</v>
      </c>
      <c r="S184" s="146">
        <v>18</v>
      </c>
      <c r="T184" s="146">
        <v>19</v>
      </c>
      <c r="U184" s="146">
        <v>20</v>
      </c>
      <c r="V184" s="146">
        <v>21</v>
      </c>
      <c r="W184" s="146">
        <v>22</v>
      </c>
      <c r="X184" s="146">
        <v>23</v>
      </c>
      <c r="Y184" s="146">
        <v>24</v>
      </c>
      <c r="Z184" s="146">
        <v>25</v>
      </c>
      <c r="AA184" s="146">
        <v>26</v>
      </c>
      <c r="AB184" s="146">
        <v>27</v>
      </c>
      <c r="AC184" s="146">
        <v>28</v>
      </c>
      <c r="AD184" s="146">
        <v>29</v>
      </c>
      <c r="AE184" s="146">
        <v>30</v>
      </c>
      <c r="AF184" s="146">
        <v>31</v>
      </c>
      <c r="AG184" s="146">
        <v>32</v>
      </c>
      <c r="AH184" s="146">
        <v>33</v>
      </c>
      <c r="AI184" s="146">
        <v>34</v>
      </c>
      <c r="AJ184" s="146">
        <v>35</v>
      </c>
      <c r="AK184" s="146">
        <v>36</v>
      </c>
      <c r="AL184" s="146">
        <v>37</v>
      </c>
      <c r="AM184" s="146">
        <v>38</v>
      </c>
      <c r="AN184" s="146">
        <v>39</v>
      </c>
      <c r="AO184" s="146">
        <v>40</v>
      </c>
      <c r="AP184" s="146">
        <v>41</v>
      </c>
      <c r="AQ184" s="146">
        <v>42</v>
      </c>
    </row>
    <row r="185" spans="1:43" x14ac:dyDescent="0.25">
      <c r="A185" s="146">
        <v>0</v>
      </c>
      <c r="B185" s="146">
        <v>1</v>
      </c>
      <c r="C185" s="146">
        <v>2</v>
      </c>
      <c r="D185" s="146">
        <v>3</v>
      </c>
      <c r="E185" s="146">
        <v>4</v>
      </c>
      <c r="F185" s="146">
        <v>5</v>
      </c>
      <c r="G185" s="146">
        <v>6</v>
      </c>
      <c r="H185" s="146">
        <v>7</v>
      </c>
      <c r="I185" s="146">
        <v>8</v>
      </c>
      <c r="J185" s="146">
        <v>9</v>
      </c>
      <c r="K185" s="146">
        <v>10</v>
      </c>
      <c r="L185" s="146">
        <v>11</v>
      </c>
      <c r="M185" s="146">
        <v>12</v>
      </c>
      <c r="N185" s="146">
        <v>13</v>
      </c>
      <c r="O185" s="146">
        <v>14</v>
      </c>
      <c r="P185" s="146">
        <v>15</v>
      </c>
      <c r="Q185" s="146">
        <v>16</v>
      </c>
      <c r="R185" s="146">
        <v>17</v>
      </c>
      <c r="S185" s="146">
        <v>18</v>
      </c>
      <c r="T185" s="146">
        <v>19</v>
      </c>
      <c r="U185" s="146">
        <v>20</v>
      </c>
      <c r="V185" s="146">
        <v>21</v>
      </c>
      <c r="W185" s="146">
        <v>22</v>
      </c>
      <c r="X185" s="146">
        <v>23</v>
      </c>
      <c r="Y185" s="146">
        <v>24</v>
      </c>
      <c r="Z185" s="146">
        <v>25</v>
      </c>
      <c r="AA185" s="146">
        <v>26</v>
      </c>
      <c r="AB185" s="146">
        <v>27</v>
      </c>
      <c r="AC185" s="146">
        <v>28</v>
      </c>
      <c r="AD185" s="146">
        <v>29</v>
      </c>
      <c r="AE185" s="146">
        <v>30</v>
      </c>
      <c r="AF185" s="146">
        <v>31</v>
      </c>
      <c r="AG185" s="146">
        <v>32</v>
      </c>
      <c r="AH185" s="146">
        <v>33</v>
      </c>
      <c r="AI185" s="146">
        <v>34</v>
      </c>
      <c r="AJ185" s="146">
        <v>35</v>
      </c>
      <c r="AK185" s="146">
        <v>36</v>
      </c>
      <c r="AL185" s="146">
        <v>37</v>
      </c>
      <c r="AM185" s="146">
        <v>38</v>
      </c>
      <c r="AN185" s="146">
        <v>39</v>
      </c>
      <c r="AO185" s="146">
        <v>40</v>
      </c>
      <c r="AP185" s="146">
        <v>41</v>
      </c>
      <c r="AQ185" s="146">
        <v>42</v>
      </c>
    </row>
    <row r="186" spans="1:43" x14ac:dyDescent="0.25">
      <c r="A186" s="146">
        <v>0</v>
      </c>
      <c r="B186" s="146">
        <v>1</v>
      </c>
      <c r="C186" s="146">
        <v>2</v>
      </c>
      <c r="D186" s="146">
        <v>3</v>
      </c>
      <c r="E186" s="146">
        <v>4</v>
      </c>
      <c r="F186" s="146">
        <v>5</v>
      </c>
      <c r="G186" s="146">
        <v>6</v>
      </c>
      <c r="H186" s="146">
        <v>7</v>
      </c>
      <c r="I186" s="146">
        <v>8</v>
      </c>
      <c r="J186" s="146">
        <v>9</v>
      </c>
      <c r="K186" s="146">
        <v>10</v>
      </c>
      <c r="L186" s="146">
        <v>11</v>
      </c>
      <c r="M186" s="146">
        <v>12</v>
      </c>
      <c r="N186" s="146">
        <v>13</v>
      </c>
      <c r="O186" s="146">
        <v>14</v>
      </c>
      <c r="P186" s="146">
        <v>15</v>
      </c>
      <c r="Q186" s="146">
        <v>16</v>
      </c>
      <c r="R186" s="146">
        <v>17</v>
      </c>
      <c r="S186" s="146">
        <v>18</v>
      </c>
      <c r="T186" s="146">
        <v>19</v>
      </c>
      <c r="U186" s="146">
        <v>20</v>
      </c>
      <c r="V186" s="146">
        <v>21</v>
      </c>
      <c r="W186" s="146">
        <v>22</v>
      </c>
      <c r="X186" s="146">
        <v>23</v>
      </c>
      <c r="Y186" s="146">
        <v>24</v>
      </c>
      <c r="Z186" s="146">
        <v>25</v>
      </c>
      <c r="AA186" s="146">
        <v>26</v>
      </c>
      <c r="AB186" s="146">
        <v>27</v>
      </c>
      <c r="AC186" s="146">
        <v>28</v>
      </c>
      <c r="AD186" s="146">
        <v>29</v>
      </c>
      <c r="AE186" s="146">
        <v>30</v>
      </c>
      <c r="AF186" s="146">
        <v>31</v>
      </c>
      <c r="AG186" s="146">
        <v>32</v>
      </c>
      <c r="AH186" s="146">
        <v>33</v>
      </c>
      <c r="AI186" s="146">
        <v>34</v>
      </c>
      <c r="AJ186" s="146">
        <v>35</v>
      </c>
      <c r="AK186" s="146">
        <v>36</v>
      </c>
      <c r="AL186" s="146">
        <v>37</v>
      </c>
      <c r="AM186" s="146">
        <v>38</v>
      </c>
      <c r="AN186" s="146">
        <v>39</v>
      </c>
      <c r="AO186" s="146">
        <v>40</v>
      </c>
      <c r="AP186" s="146">
        <v>41</v>
      </c>
      <c r="AQ186" s="146">
        <v>42</v>
      </c>
    </row>
    <row r="187" spans="1:43" x14ac:dyDescent="0.25">
      <c r="A187" s="146">
        <v>0</v>
      </c>
      <c r="B187" s="146">
        <v>1</v>
      </c>
      <c r="C187" s="146">
        <v>2</v>
      </c>
      <c r="D187" s="146">
        <v>3</v>
      </c>
      <c r="E187" s="146">
        <v>4</v>
      </c>
      <c r="F187" s="146">
        <v>5</v>
      </c>
      <c r="G187" s="146">
        <v>6</v>
      </c>
      <c r="H187" s="146">
        <v>7</v>
      </c>
      <c r="I187" s="146">
        <v>8</v>
      </c>
      <c r="J187" s="146">
        <v>9</v>
      </c>
      <c r="K187" s="146">
        <v>10</v>
      </c>
      <c r="L187" s="146">
        <v>11</v>
      </c>
      <c r="M187" s="146">
        <v>12</v>
      </c>
      <c r="N187" s="146">
        <v>13</v>
      </c>
      <c r="O187" s="146">
        <v>14</v>
      </c>
      <c r="P187" s="146">
        <v>15</v>
      </c>
      <c r="Q187" s="146">
        <v>16</v>
      </c>
      <c r="R187" s="146">
        <v>17</v>
      </c>
      <c r="S187" s="146">
        <v>18</v>
      </c>
      <c r="T187" s="146">
        <v>19</v>
      </c>
      <c r="U187" s="146">
        <v>20</v>
      </c>
      <c r="V187" s="146">
        <v>21</v>
      </c>
      <c r="W187" s="146">
        <v>22</v>
      </c>
      <c r="X187" s="146">
        <v>23</v>
      </c>
      <c r="Y187" s="146">
        <v>24</v>
      </c>
      <c r="Z187" s="146">
        <v>25</v>
      </c>
      <c r="AA187" s="146">
        <v>26</v>
      </c>
      <c r="AB187" s="146">
        <v>27</v>
      </c>
      <c r="AC187" s="146">
        <v>28</v>
      </c>
      <c r="AD187" s="146">
        <v>29</v>
      </c>
      <c r="AE187" s="146">
        <v>30</v>
      </c>
      <c r="AF187" s="146">
        <v>31</v>
      </c>
      <c r="AG187" s="146">
        <v>32</v>
      </c>
      <c r="AH187" s="146">
        <v>33</v>
      </c>
      <c r="AI187" s="146">
        <v>34</v>
      </c>
      <c r="AJ187" s="146">
        <v>35</v>
      </c>
      <c r="AK187" s="146">
        <v>36</v>
      </c>
      <c r="AL187" s="146">
        <v>37</v>
      </c>
      <c r="AM187" s="146">
        <v>38</v>
      </c>
      <c r="AN187" s="146">
        <v>39</v>
      </c>
      <c r="AO187" s="146">
        <v>40</v>
      </c>
      <c r="AP187" s="146">
        <v>41</v>
      </c>
      <c r="AQ187" s="146">
        <v>42</v>
      </c>
    </row>
    <row r="188" spans="1:43" x14ac:dyDescent="0.25">
      <c r="A188" s="146">
        <v>0</v>
      </c>
      <c r="B188" s="146">
        <v>1</v>
      </c>
      <c r="C188" s="146">
        <v>2</v>
      </c>
      <c r="D188" s="146">
        <v>3</v>
      </c>
      <c r="E188" s="146">
        <v>4</v>
      </c>
      <c r="F188" s="146">
        <v>5</v>
      </c>
      <c r="G188" s="146">
        <v>6</v>
      </c>
      <c r="H188" s="146">
        <v>7</v>
      </c>
      <c r="I188" s="146">
        <v>8</v>
      </c>
      <c r="J188" s="146">
        <v>9</v>
      </c>
      <c r="K188" s="146">
        <v>10</v>
      </c>
      <c r="L188" s="146">
        <v>11</v>
      </c>
      <c r="M188" s="146">
        <v>12</v>
      </c>
      <c r="N188" s="146">
        <v>13</v>
      </c>
      <c r="O188" s="146">
        <v>14</v>
      </c>
      <c r="P188" s="146">
        <v>15</v>
      </c>
      <c r="Q188" s="146">
        <v>16</v>
      </c>
      <c r="R188" s="146">
        <v>17</v>
      </c>
      <c r="S188" s="146">
        <v>18</v>
      </c>
      <c r="T188" s="146">
        <v>19</v>
      </c>
      <c r="U188" s="146">
        <v>20</v>
      </c>
      <c r="V188" s="146">
        <v>21</v>
      </c>
      <c r="W188" s="146">
        <v>22</v>
      </c>
      <c r="X188" s="146">
        <v>23</v>
      </c>
      <c r="Y188" s="146">
        <v>24</v>
      </c>
      <c r="Z188" s="146">
        <v>25</v>
      </c>
      <c r="AA188" s="146">
        <v>26</v>
      </c>
      <c r="AB188" s="146">
        <v>27</v>
      </c>
      <c r="AC188" s="146">
        <v>28</v>
      </c>
      <c r="AD188" s="146">
        <v>29</v>
      </c>
      <c r="AE188" s="146">
        <v>30</v>
      </c>
      <c r="AF188" s="146">
        <v>31</v>
      </c>
      <c r="AG188" s="146">
        <v>32</v>
      </c>
      <c r="AH188" s="146">
        <v>33</v>
      </c>
      <c r="AI188" s="146">
        <v>34</v>
      </c>
      <c r="AJ188" s="146">
        <v>35</v>
      </c>
      <c r="AK188" s="146">
        <v>36</v>
      </c>
      <c r="AL188" s="146">
        <v>37</v>
      </c>
      <c r="AM188" s="146">
        <v>38</v>
      </c>
      <c r="AN188" s="146">
        <v>39</v>
      </c>
      <c r="AO188" s="146">
        <v>40</v>
      </c>
      <c r="AP188" s="146">
        <v>41</v>
      </c>
      <c r="AQ188" s="146">
        <v>42</v>
      </c>
    </row>
    <row r="189" spans="1:43" x14ac:dyDescent="0.25">
      <c r="A189" s="146">
        <v>0</v>
      </c>
      <c r="B189" s="146">
        <v>1</v>
      </c>
      <c r="C189" s="146">
        <v>2</v>
      </c>
      <c r="D189" s="146">
        <v>3</v>
      </c>
      <c r="E189" s="146">
        <v>4</v>
      </c>
      <c r="F189" s="146">
        <v>5</v>
      </c>
      <c r="G189" s="146">
        <v>6</v>
      </c>
      <c r="H189" s="146">
        <v>7</v>
      </c>
      <c r="I189" s="146">
        <v>8</v>
      </c>
      <c r="J189" s="146">
        <v>9</v>
      </c>
      <c r="K189" s="146">
        <v>10</v>
      </c>
      <c r="L189" s="146">
        <v>11</v>
      </c>
      <c r="M189" s="146">
        <v>12</v>
      </c>
      <c r="N189" s="146">
        <v>13</v>
      </c>
      <c r="O189" s="146">
        <v>14</v>
      </c>
      <c r="P189" s="146">
        <v>15</v>
      </c>
      <c r="Q189" s="146">
        <v>16</v>
      </c>
      <c r="R189" s="146">
        <v>17</v>
      </c>
      <c r="S189" s="146">
        <v>18</v>
      </c>
      <c r="T189" s="146">
        <v>19</v>
      </c>
      <c r="U189" s="146">
        <v>20</v>
      </c>
      <c r="V189" s="146">
        <v>21</v>
      </c>
      <c r="W189" s="146">
        <v>22</v>
      </c>
      <c r="X189" s="146">
        <v>23</v>
      </c>
      <c r="Y189" s="146">
        <v>24</v>
      </c>
      <c r="Z189" s="146">
        <v>25</v>
      </c>
      <c r="AA189" s="146">
        <v>26</v>
      </c>
      <c r="AB189" s="146">
        <v>27</v>
      </c>
      <c r="AC189" s="146">
        <v>28</v>
      </c>
      <c r="AD189" s="146">
        <v>29</v>
      </c>
      <c r="AE189" s="146">
        <v>30</v>
      </c>
      <c r="AF189" s="146">
        <v>31</v>
      </c>
      <c r="AG189" s="146">
        <v>32</v>
      </c>
      <c r="AH189" s="146">
        <v>33</v>
      </c>
      <c r="AI189" s="146">
        <v>34</v>
      </c>
      <c r="AJ189" s="146">
        <v>35</v>
      </c>
      <c r="AK189" s="146">
        <v>36</v>
      </c>
      <c r="AL189" s="146">
        <v>37</v>
      </c>
      <c r="AM189" s="146">
        <v>38</v>
      </c>
      <c r="AN189" s="146">
        <v>39</v>
      </c>
      <c r="AO189" s="146">
        <v>40</v>
      </c>
      <c r="AP189" s="146">
        <v>41</v>
      </c>
      <c r="AQ189" s="146">
        <v>42</v>
      </c>
    </row>
    <row r="190" spans="1:43" x14ac:dyDescent="0.25">
      <c r="A190" s="146">
        <v>0</v>
      </c>
      <c r="B190" s="146">
        <v>1</v>
      </c>
      <c r="C190" s="146">
        <v>2</v>
      </c>
      <c r="D190" s="146">
        <v>3</v>
      </c>
      <c r="E190" s="146">
        <v>4</v>
      </c>
      <c r="F190" s="146">
        <v>5</v>
      </c>
      <c r="G190" s="146">
        <v>6</v>
      </c>
      <c r="H190" s="146">
        <v>7</v>
      </c>
      <c r="I190" s="146">
        <v>8</v>
      </c>
      <c r="J190" s="146">
        <v>9</v>
      </c>
      <c r="K190" s="146">
        <v>10</v>
      </c>
      <c r="L190" s="146">
        <v>11</v>
      </c>
      <c r="M190" s="146">
        <v>12</v>
      </c>
      <c r="N190" s="146">
        <v>13</v>
      </c>
      <c r="O190" s="146">
        <v>14</v>
      </c>
      <c r="P190" s="146">
        <v>15</v>
      </c>
      <c r="Q190" s="146">
        <v>16</v>
      </c>
      <c r="R190" s="146">
        <v>17</v>
      </c>
      <c r="S190" s="146">
        <v>18</v>
      </c>
      <c r="T190" s="146">
        <v>19</v>
      </c>
      <c r="U190" s="146">
        <v>20</v>
      </c>
      <c r="V190" s="146">
        <v>21</v>
      </c>
      <c r="W190" s="146">
        <v>22</v>
      </c>
      <c r="X190" s="146">
        <v>23</v>
      </c>
      <c r="Y190" s="146">
        <v>24</v>
      </c>
      <c r="Z190" s="146">
        <v>25</v>
      </c>
      <c r="AA190" s="146">
        <v>26</v>
      </c>
      <c r="AB190" s="146">
        <v>27</v>
      </c>
      <c r="AC190" s="146">
        <v>28</v>
      </c>
      <c r="AD190" s="146">
        <v>29</v>
      </c>
      <c r="AE190" s="146">
        <v>30</v>
      </c>
      <c r="AF190" s="146">
        <v>31</v>
      </c>
      <c r="AG190" s="146">
        <v>32</v>
      </c>
      <c r="AH190" s="146">
        <v>33</v>
      </c>
      <c r="AI190" s="146">
        <v>34</v>
      </c>
      <c r="AJ190" s="146">
        <v>35</v>
      </c>
      <c r="AK190" s="146">
        <v>36</v>
      </c>
      <c r="AL190" s="146">
        <v>37</v>
      </c>
      <c r="AM190" s="146">
        <v>38</v>
      </c>
      <c r="AN190" s="146">
        <v>39</v>
      </c>
      <c r="AO190" s="146">
        <v>40</v>
      </c>
      <c r="AP190" s="146">
        <v>41</v>
      </c>
      <c r="AQ190" s="146">
        <v>42</v>
      </c>
    </row>
    <row r="191" spans="1:43" x14ac:dyDescent="0.25">
      <c r="A191" s="146">
        <v>0</v>
      </c>
      <c r="B191" s="146">
        <v>1</v>
      </c>
      <c r="C191" s="146">
        <v>2</v>
      </c>
      <c r="D191" s="146">
        <v>3</v>
      </c>
      <c r="E191" s="146">
        <v>4</v>
      </c>
      <c r="F191" s="146">
        <v>5</v>
      </c>
      <c r="G191" s="146">
        <v>6</v>
      </c>
      <c r="H191" s="146">
        <v>7</v>
      </c>
      <c r="I191" s="146">
        <v>8</v>
      </c>
      <c r="J191" s="146">
        <v>9</v>
      </c>
      <c r="K191" s="146">
        <v>10</v>
      </c>
      <c r="L191" s="146">
        <v>11</v>
      </c>
      <c r="M191" s="146">
        <v>12</v>
      </c>
      <c r="N191" s="146">
        <v>13</v>
      </c>
      <c r="O191" s="146">
        <v>14</v>
      </c>
      <c r="P191" s="146">
        <v>15</v>
      </c>
      <c r="Q191" s="146">
        <v>16</v>
      </c>
      <c r="R191" s="146">
        <v>17</v>
      </c>
      <c r="S191" s="146">
        <v>18</v>
      </c>
      <c r="T191" s="146">
        <v>19</v>
      </c>
      <c r="U191" s="146">
        <v>20</v>
      </c>
      <c r="V191" s="146">
        <v>21</v>
      </c>
      <c r="W191" s="146">
        <v>22</v>
      </c>
      <c r="X191" s="146">
        <v>23</v>
      </c>
      <c r="Y191" s="146">
        <v>24</v>
      </c>
      <c r="Z191" s="146">
        <v>25</v>
      </c>
      <c r="AA191" s="146">
        <v>26</v>
      </c>
      <c r="AB191" s="146">
        <v>27</v>
      </c>
      <c r="AC191" s="146">
        <v>28</v>
      </c>
      <c r="AD191" s="146">
        <v>29</v>
      </c>
      <c r="AE191" s="146">
        <v>30</v>
      </c>
      <c r="AF191" s="146">
        <v>31</v>
      </c>
      <c r="AG191" s="146">
        <v>32</v>
      </c>
      <c r="AH191" s="146">
        <v>33</v>
      </c>
      <c r="AI191" s="146">
        <v>34</v>
      </c>
      <c r="AJ191" s="146">
        <v>35</v>
      </c>
      <c r="AK191" s="146">
        <v>36</v>
      </c>
      <c r="AL191" s="146">
        <v>37</v>
      </c>
      <c r="AM191" s="146">
        <v>38</v>
      </c>
      <c r="AN191" s="146">
        <v>39</v>
      </c>
      <c r="AO191" s="146">
        <v>40</v>
      </c>
      <c r="AP191" s="146">
        <v>41</v>
      </c>
      <c r="AQ191" s="146">
        <v>42</v>
      </c>
    </row>
    <row r="192" spans="1:43" x14ac:dyDescent="0.25">
      <c r="A192" s="146">
        <v>0</v>
      </c>
      <c r="B192" s="146">
        <v>1</v>
      </c>
      <c r="C192" s="146">
        <v>2</v>
      </c>
      <c r="D192" s="146">
        <v>3</v>
      </c>
      <c r="E192" s="146">
        <v>4</v>
      </c>
      <c r="F192" s="146">
        <v>5</v>
      </c>
      <c r="G192" s="146">
        <v>6</v>
      </c>
      <c r="H192" s="146">
        <v>7</v>
      </c>
      <c r="I192" s="146">
        <v>8</v>
      </c>
      <c r="J192" s="146">
        <v>9</v>
      </c>
      <c r="K192" s="146">
        <v>10</v>
      </c>
      <c r="L192" s="146">
        <v>11</v>
      </c>
      <c r="M192" s="146">
        <v>12</v>
      </c>
      <c r="N192" s="146">
        <v>13</v>
      </c>
      <c r="O192" s="146">
        <v>14</v>
      </c>
      <c r="P192" s="146">
        <v>15</v>
      </c>
      <c r="Q192" s="146">
        <v>16</v>
      </c>
      <c r="R192" s="146">
        <v>17</v>
      </c>
      <c r="S192" s="146">
        <v>18</v>
      </c>
      <c r="T192" s="146">
        <v>19</v>
      </c>
      <c r="U192" s="146">
        <v>20</v>
      </c>
      <c r="V192" s="146">
        <v>21</v>
      </c>
      <c r="W192" s="146">
        <v>22</v>
      </c>
      <c r="X192" s="146">
        <v>23</v>
      </c>
      <c r="Y192" s="146">
        <v>24</v>
      </c>
      <c r="Z192" s="146">
        <v>25</v>
      </c>
      <c r="AA192" s="146">
        <v>26</v>
      </c>
      <c r="AB192" s="146">
        <v>27</v>
      </c>
      <c r="AC192" s="146">
        <v>28</v>
      </c>
      <c r="AD192" s="146">
        <v>29</v>
      </c>
      <c r="AE192" s="146">
        <v>30</v>
      </c>
      <c r="AF192" s="146">
        <v>31</v>
      </c>
      <c r="AG192" s="146">
        <v>32</v>
      </c>
      <c r="AH192" s="146">
        <v>33</v>
      </c>
      <c r="AI192" s="146">
        <v>34</v>
      </c>
      <c r="AJ192" s="146">
        <v>35</v>
      </c>
      <c r="AK192" s="146">
        <v>36</v>
      </c>
      <c r="AL192" s="146">
        <v>37</v>
      </c>
      <c r="AM192" s="146">
        <v>38</v>
      </c>
      <c r="AN192" s="146">
        <v>39</v>
      </c>
      <c r="AO192" s="146">
        <v>40</v>
      </c>
      <c r="AP192" s="146">
        <v>41</v>
      </c>
      <c r="AQ192" s="146">
        <v>42</v>
      </c>
    </row>
    <row r="193" spans="1:43" x14ac:dyDescent="0.25">
      <c r="A193" s="146">
        <v>0</v>
      </c>
      <c r="B193" s="146">
        <v>1</v>
      </c>
      <c r="C193" s="146">
        <v>2</v>
      </c>
      <c r="D193" s="146">
        <v>3</v>
      </c>
      <c r="E193" s="146">
        <v>4</v>
      </c>
      <c r="F193" s="146">
        <v>5</v>
      </c>
      <c r="G193" s="146">
        <v>6</v>
      </c>
      <c r="H193" s="146">
        <v>7</v>
      </c>
      <c r="I193" s="146">
        <v>8</v>
      </c>
      <c r="J193" s="146">
        <v>9</v>
      </c>
      <c r="K193" s="146">
        <v>10</v>
      </c>
      <c r="L193" s="146">
        <v>11</v>
      </c>
      <c r="M193" s="146">
        <v>12</v>
      </c>
      <c r="N193" s="146">
        <v>13</v>
      </c>
      <c r="O193" s="146">
        <v>14</v>
      </c>
      <c r="P193" s="146">
        <v>15</v>
      </c>
      <c r="Q193" s="146">
        <v>16</v>
      </c>
      <c r="R193" s="146">
        <v>17</v>
      </c>
      <c r="S193" s="146">
        <v>18</v>
      </c>
      <c r="T193" s="146">
        <v>19</v>
      </c>
      <c r="U193" s="146">
        <v>20</v>
      </c>
      <c r="V193" s="146">
        <v>21</v>
      </c>
      <c r="W193" s="146">
        <v>22</v>
      </c>
      <c r="X193" s="146">
        <v>23</v>
      </c>
      <c r="Y193" s="146">
        <v>24</v>
      </c>
      <c r="Z193" s="146">
        <v>25</v>
      </c>
      <c r="AA193" s="146">
        <v>26</v>
      </c>
      <c r="AB193" s="146">
        <v>27</v>
      </c>
      <c r="AC193" s="146">
        <v>28</v>
      </c>
      <c r="AD193" s="146">
        <v>29</v>
      </c>
      <c r="AE193" s="146">
        <v>30</v>
      </c>
      <c r="AF193" s="146">
        <v>31</v>
      </c>
      <c r="AG193" s="146">
        <v>32</v>
      </c>
      <c r="AH193" s="146">
        <v>33</v>
      </c>
      <c r="AI193" s="146">
        <v>34</v>
      </c>
      <c r="AJ193" s="146">
        <v>35</v>
      </c>
      <c r="AK193" s="146">
        <v>36</v>
      </c>
      <c r="AL193" s="146">
        <v>37</v>
      </c>
      <c r="AM193" s="146">
        <v>38</v>
      </c>
      <c r="AN193" s="146">
        <v>39</v>
      </c>
      <c r="AO193" s="146">
        <v>40</v>
      </c>
      <c r="AP193" s="146">
        <v>41</v>
      </c>
      <c r="AQ193" s="146">
        <v>42</v>
      </c>
    </row>
    <row r="194" spans="1:43" x14ac:dyDescent="0.25">
      <c r="A194" s="146">
        <v>0</v>
      </c>
      <c r="B194" s="146">
        <v>1</v>
      </c>
      <c r="C194" s="146">
        <v>2</v>
      </c>
      <c r="D194" s="146">
        <v>3</v>
      </c>
      <c r="E194" s="146">
        <v>4</v>
      </c>
      <c r="F194" s="146">
        <v>5</v>
      </c>
      <c r="G194" s="146">
        <v>6</v>
      </c>
      <c r="H194" s="146">
        <v>7</v>
      </c>
      <c r="I194" s="146">
        <v>8</v>
      </c>
      <c r="J194" s="146">
        <v>9</v>
      </c>
      <c r="K194" s="146">
        <v>10</v>
      </c>
      <c r="L194" s="146">
        <v>11</v>
      </c>
      <c r="M194" s="146">
        <v>12</v>
      </c>
      <c r="N194" s="146">
        <v>13</v>
      </c>
      <c r="O194" s="146">
        <v>14</v>
      </c>
      <c r="P194" s="146">
        <v>15</v>
      </c>
      <c r="Q194" s="146">
        <v>16</v>
      </c>
      <c r="R194" s="146">
        <v>17</v>
      </c>
      <c r="S194" s="146">
        <v>18</v>
      </c>
      <c r="T194" s="146">
        <v>19</v>
      </c>
      <c r="U194" s="146">
        <v>20</v>
      </c>
      <c r="V194" s="146">
        <v>21</v>
      </c>
      <c r="W194" s="146">
        <v>22</v>
      </c>
      <c r="X194" s="146">
        <v>23</v>
      </c>
      <c r="Y194" s="146">
        <v>24</v>
      </c>
      <c r="Z194" s="146">
        <v>25</v>
      </c>
      <c r="AA194" s="146">
        <v>26</v>
      </c>
      <c r="AB194" s="146">
        <v>27</v>
      </c>
      <c r="AC194" s="146">
        <v>28</v>
      </c>
      <c r="AD194" s="146">
        <v>29</v>
      </c>
      <c r="AE194" s="146">
        <v>30</v>
      </c>
      <c r="AF194" s="146">
        <v>31</v>
      </c>
      <c r="AG194" s="146">
        <v>32</v>
      </c>
      <c r="AH194" s="146">
        <v>33</v>
      </c>
      <c r="AI194" s="146">
        <v>34</v>
      </c>
      <c r="AJ194" s="146">
        <v>35</v>
      </c>
      <c r="AK194" s="146">
        <v>36</v>
      </c>
      <c r="AL194" s="146">
        <v>37</v>
      </c>
      <c r="AM194" s="146">
        <v>38</v>
      </c>
      <c r="AN194" s="146">
        <v>39</v>
      </c>
      <c r="AO194" s="146">
        <v>40</v>
      </c>
      <c r="AP194" s="146">
        <v>41</v>
      </c>
      <c r="AQ194" s="146">
        <v>42</v>
      </c>
    </row>
    <row r="195" spans="1:43" x14ac:dyDescent="0.25">
      <c r="A195" s="146">
        <v>0</v>
      </c>
      <c r="B195" s="146">
        <v>1</v>
      </c>
      <c r="C195" s="146">
        <v>2</v>
      </c>
      <c r="D195" s="146">
        <v>3</v>
      </c>
      <c r="E195" s="146">
        <v>4</v>
      </c>
      <c r="F195" s="146">
        <v>5</v>
      </c>
      <c r="G195" s="146">
        <v>6</v>
      </c>
      <c r="H195" s="146">
        <v>7</v>
      </c>
      <c r="I195" s="146">
        <v>8</v>
      </c>
      <c r="J195" s="146">
        <v>9</v>
      </c>
      <c r="K195" s="146">
        <v>10</v>
      </c>
      <c r="L195" s="146">
        <v>11</v>
      </c>
      <c r="M195" s="146">
        <v>12</v>
      </c>
      <c r="N195" s="146">
        <v>13</v>
      </c>
      <c r="O195" s="146">
        <v>14</v>
      </c>
      <c r="P195" s="146">
        <v>15</v>
      </c>
      <c r="Q195" s="146">
        <v>16</v>
      </c>
      <c r="R195" s="146">
        <v>17</v>
      </c>
      <c r="S195" s="146">
        <v>18</v>
      </c>
      <c r="T195" s="146">
        <v>19</v>
      </c>
      <c r="U195" s="146">
        <v>20</v>
      </c>
      <c r="V195" s="146">
        <v>21</v>
      </c>
      <c r="W195" s="146">
        <v>22</v>
      </c>
      <c r="X195" s="146">
        <v>23</v>
      </c>
      <c r="Y195" s="146">
        <v>24</v>
      </c>
      <c r="Z195" s="146">
        <v>25</v>
      </c>
      <c r="AA195" s="146">
        <v>26</v>
      </c>
      <c r="AB195" s="146">
        <v>27</v>
      </c>
      <c r="AC195" s="146">
        <v>28</v>
      </c>
      <c r="AD195" s="146">
        <v>29</v>
      </c>
      <c r="AE195" s="146">
        <v>30</v>
      </c>
      <c r="AF195" s="146">
        <v>31</v>
      </c>
      <c r="AG195" s="146">
        <v>32</v>
      </c>
      <c r="AH195" s="146">
        <v>33</v>
      </c>
      <c r="AI195" s="146">
        <v>34</v>
      </c>
      <c r="AJ195" s="146">
        <v>35</v>
      </c>
      <c r="AK195" s="146">
        <v>36</v>
      </c>
      <c r="AL195" s="146">
        <v>37</v>
      </c>
      <c r="AM195" s="146">
        <v>38</v>
      </c>
      <c r="AN195" s="146">
        <v>39</v>
      </c>
      <c r="AO195" s="146">
        <v>40</v>
      </c>
      <c r="AP195" s="146">
        <v>41</v>
      </c>
      <c r="AQ195" s="146">
        <v>42</v>
      </c>
    </row>
    <row r="196" spans="1:43" x14ac:dyDescent="0.25">
      <c r="A196" s="146">
        <v>0</v>
      </c>
      <c r="B196" s="146">
        <v>1</v>
      </c>
      <c r="C196" s="146">
        <v>2</v>
      </c>
      <c r="D196" s="146">
        <v>3</v>
      </c>
      <c r="E196" s="146">
        <v>4</v>
      </c>
      <c r="F196" s="146">
        <v>5</v>
      </c>
      <c r="G196" s="146">
        <v>6</v>
      </c>
      <c r="H196" s="146">
        <v>7</v>
      </c>
      <c r="I196" s="146">
        <v>8</v>
      </c>
      <c r="J196" s="146">
        <v>9</v>
      </c>
      <c r="K196" s="146">
        <v>10</v>
      </c>
      <c r="L196" s="146">
        <v>11</v>
      </c>
      <c r="M196" s="146">
        <v>12</v>
      </c>
      <c r="N196" s="146">
        <v>13</v>
      </c>
      <c r="O196" s="146">
        <v>14</v>
      </c>
      <c r="P196" s="146">
        <v>15</v>
      </c>
      <c r="Q196" s="146">
        <v>16</v>
      </c>
      <c r="R196" s="146">
        <v>17</v>
      </c>
      <c r="S196" s="146">
        <v>18</v>
      </c>
      <c r="T196" s="146">
        <v>19</v>
      </c>
      <c r="U196" s="146">
        <v>20</v>
      </c>
      <c r="V196" s="146">
        <v>21</v>
      </c>
      <c r="W196" s="146">
        <v>22</v>
      </c>
      <c r="X196" s="146">
        <v>23</v>
      </c>
      <c r="Y196" s="146">
        <v>24</v>
      </c>
      <c r="Z196" s="146">
        <v>25</v>
      </c>
      <c r="AA196" s="146">
        <v>26</v>
      </c>
      <c r="AB196" s="146">
        <v>27</v>
      </c>
      <c r="AC196" s="146">
        <v>28</v>
      </c>
      <c r="AD196" s="146">
        <v>29</v>
      </c>
      <c r="AE196" s="146">
        <v>30</v>
      </c>
      <c r="AF196" s="146">
        <v>31</v>
      </c>
      <c r="AG196" s="146">
        <v>32</v>
      </c>
      <c r="AH196" s="146">
        <v>33</v>
      </c>
      <c r="AI196" s="146">
        <v>34</v>
      </c>
      <c r="AJ196" s="146">
        <v>35</v>
      </c>
      <c r="AK196" s="146">
        <v>36</v>
      </c>
      <c r="AL196" s="146">
        <v>37</v>
      </c>
      <c r="AM196" s="146">
        <v>38</v>
      </c>
      <c r="AN196" s="146">
        <v>39</v>
      </c>
      <c r="AO196" s="146">
        <v>40</v>
      </c>
      <c r="AP196" s="146">
        <v>41</v>
      </c>
      <c r="AQ196" s="146">
        <v>42</v>
      </c>
    </row>
    <row r="197" spans="1:43" x14ac:dyDescent="0.25">
      <c r="A197" s="146">
        <v>0</v>
      </c>
      <c r="B197" s="146">
        <v>1</v>
      </c>
      <c r="C197" s="146">
        <v>2</v>
      </c>
      <c r="D197" s="146">
        <v>3</v>
      </c>
      <c r="E197" s="146">
        <v>4</v>
      </c>
      <c r="F197" s="146">
        <v>5</v>
      </c>
      <c r="G197" s="146">
        <v>6</v>
      </c>
      <c r="H197" s="146">
        <v>7</v>
      </c>
      <c r="I197" s="146">
        <v>8</v>
      </c>
      <c r="J197" s="146">
        <v>9</v>
      </c>
      <c r="K197" s="146">
        <v>10</v>
      </c>
      <c r="L197" s="146">
        <v>11</v>
      </c>
      <c r="M197" s="146">
        <v>12</v>
      </c>
      <c r="N197" s="146">
        <v>13</v>
      </c>
      <c r="O197" s="146">
        <v>14</v>
      </c>
      <c r="P197" s="146">
        <v>15</v>
      </c>
      <c r="Q197" s="146">
        <v>16</v>
      </c>
      <c r="R197" s="146">
        <v>17</v>
      </c>
      <c r="S197" s="146">
        <v>18</v>
      </c>
      <c r="T197" s="146">
        <v>19</v>
      </c>
      <c r="U197" s="146">
        <v>20</v>
      </c>
      <c r="V197" s="146">
        <v>21</v>
      </c>
      <c r="W197" s="146">
        <v>22</v>
      </c>
      <c r="X197" s="146">
        <v>23</v>
      </c>
      <c r="Y197" s="146">
        <v>24</v>
      </c>
      <c r="Z197" s="146">
        <v>25</v>
      </c>
      <c r="AA197" s="146">
        <v>26</v>
      </c>
      <c r="AB197" s="146">
        <v>27</v>
      </c>
      <c r="AC197" s="146">
        <v>28</v>
      </c>
      <c r="AD197" s="146">
        <v>29</v>
      </c>
      <c r="AE197" s="146">
        <v>30</v>
      </c>
      <c r="AF197" s="146">
        <v>31</v>
      </c>
      <c r="AG197" s="146">
        <v>32</v>
      </c>
      <c r="AH197" s="146">
        <v>33</v>
      </c>
      <c r="AI197" s="146">
        <v>34</v>
      </c>
      <c r="AJ197" s="146">
        <v>35</v>
      </c>
      <c r="AK197" s="146">
        <v>36</v>
      </c>
      <c r="AL197" s="146">
        <v>37</v>
      </c>
      <c r="AM197" s="146">
        <v>38</v>
      </c>
      <c r="AN197" s="146">
        <v>39</v>
      </c>
      <c r="AO197" s="146">
        <v>40</v>
      </c>
      <c r="AP197" s="146">
        <v>41</v>
      </c>
      <c r="AQ197" s="146">
        <v>42</v>
      </c>
    </row>
    <row r="198" spans="1:43" x14ac:dyDescent="0.25">
      <c r="A198" s="146">
        <v>0</v>
      </c>
      <c r="B198" s="146">
        <v>1</v>
      </c>
      <c r="C198" s="146">
        <v>2</v>
      </c>
      <c r="D198" s="146">
        <v>3</v>
      </c>
      <c r="E198" s="146">
        <v>4</v>
      </c>
      <c r="F198" s="146">
        <v>5</v>
      </c>
      <c r="G198" s="146">
        <v>6</v>
      </c>
      <c r="H198" s="146">
        <v>7</v>
      </c>
      <c r="I198" s="146">
        <v>8</v>
      </c>
      <c r="J198" s="146">
        <v>9</v>
      </c>
      <c r="K198" s="146">
        <v>10</v>
      </c>
      <c r="L198" s="146">
        <v>11</v>
      </c>
      <c r="M198" s="146">
        <v>12</v>
      </c>
      <c r="N198" s="146">
        <v>13</v>
      </c>
      <c r="O198" s="146">
        <v>14</v>
      </c>
      <c r="P198" s="146">
        <v>15</v>
      </c>
      <c r="Q198" s="146">
        <v>16</v>
      </c>
      <c r="R198" s="146">
        <v>17</v>
      </c>
      <c r="S198" s="146">
        <v>18</v>
      </c>
      <c r="T198" s="146">
        <v>19</v>
      </c>
      <c r="U198" s="146">
        <v>20</v>
      </c>
      <c r="V198" s="146">
        <v>21</v>
      </c>
      <c r="W198" s="146">
        <v>22</v>
      </c>
      <c r="X198" s="146">
        <v>23</v>
      </c>
      <c r="Y198" s="146">
        <v>24</v>
      </c>
      <c r="Z198" s="146">
        <v>25</v>
      </c>
      <c r="AA198" s="146">
        <v>26</v>
      </c>
      <c r="AB198" s="146">
        <v>27</v>
      </c>
      <c r="AC198" s="146">
        <v>28</v>
      </c>
      <c r="AD198" s="146">
        <v>29</v>
      </c>
      <c r="AE198" s="146">
        <v>30</v>
      </c>
      <c r="AF198" s="146">
        <v>31</v>
      </c>
      <c r="AG198" s="146">
        <v>32</v>
      </c>
      <c r="AH198" s="146">
        <v>33</v>
      </c>
      <c r="AI198" s="146">
        <v>34</v>
      </c>
      <c r="AJ198" s="146">
        <v>35</v>
      </c>
      <c r="AK198" s="146">
        <v>36</v>
      </c>
      <c r="AL198" s="146">
        <v>37</v>
      </c>
      <c r="AM198" s="146">
        <v>38</v>
      </c>
      <c r="AN198" s="146">
        <v>39</v>
      </c>
      <c r="AO198" s="146">
        <v>40</v>
      </c>
      <c r="AP198" s="146">
        <v>41</v>
      </c>
      <c r="AQ198" s="146">
        <v>42</v>
      </c>
    </row>
    <row r="199" spans="1:43" x14ac:dyDescent="0.25">
      <c r="A199" s="146">
        <v>0</v>
      </c>
      <c r="B199" s="146">
        <v>1</v>
      </c>
      <c r="C199" s="146">
        <v>2</v>
      </c>
      <c r="D199" s="146">
        <v>3</v>
      </c>
      <c r="E199" s="146">
        <v>4</v>
      </c>
      <c r="F199" s="146">
        <v>5</v>
      </c>
      <c r="G199" s="146">
        <v>6</v>
      </c>
      <c r="H199" s="146">
        <v>7</v>
      </c>
      <c r="I199" s="146">
        <v>8</v>
      </c>
      <c r="J199" s="146">
        <v>9</v>
      </c>
      <c r="K199" s="146">
        <v>10</v>
      </c>
      <c r="L199" s="146">
        <v>11</v>
      </c>
      <c r="M199" s="146">
        <v>12</v>
      </c>
      <c r="N199" s="146">
        <v>13</v>
      </c>
      <c r="O199" s="146">
        <v>14</v>
      </c>
      <c r="P199" s="146">
        <v>15</v>
      </c>
      <c r="Q199" s="146">
        <v>16</v>
      </c>
      <c r="R199" s="146">
        <v>17</v>
      </c>
      <c r="S199" s="146">
        <v>18</v>
      </c>
      <c r="T199" s="146">
        <v>19</v>
      </c>
      <c r="U199" s="146">
        <v>20</v>
      </c>
      <c r="V199" s="146">
        <v>21</v>
      </c>
      <c r="W199" s="146">
        <v>22</v>
      </c>
      <c r="X199" s="146">
        <v>23</v>
      </c>
      <c r="Y199" s="146">
        <v>24</v>
      </c>
      <c r="Z199" s="146">
        <v>25</v>
      </c>
      <c r="AA199" s="146">
        <v>26</v>
      </c>
      <c r="AB199" s="146">
        <v>27</v>
      </c>
      <c r="AC199" s="146">
        <v>28</v>
      </c>
      <c r="AD199" s="146">
        <v>29</v>
      </c>
      <c r="AE199" s="146">
        <v>30</v>
      </c>
      <c r="AF199" s="146">
        <v>31</v>
      </c>
      <c r="AG199" s="146">
        <v>32</v>
      </c>
      <c r="AH199" s="146">
        <v>33</v>
      </c>
      <c r="AI199" s="146">
        <v>34</v>
      </c>
      <c r="AJ199" s="146">
        <v>35</v>
      </c>
      <c r="AK199" s="146">
        <v>36</v>
      </c>
      <c r="AL199" s="146">
        <v>37</v>
      </c>
      <c r="AM199" s="146">
        <v>38</v>
      </c>
      <c r="AN199" s="146">
        <v>39</v>
      </c>
      <c r="AO199" s="146">
        <v>40</v>
      </c>
      <c r="AP199" s="146">
        <v>41</v>
      </c>
      <c r="AQ199" s="146">
        <v>42</v>
      </c>
    </row>
    <row r="200" spans="1:43" x14ac:dyDescent="0.25">
      <c r="A200" s="146">
        <v>0</v>
      </c>
      <c r="B200" s="146">
        <v>1</v>
      </c>
      <c r="C200" s="146">
        <v>2</v>
      </c>
      <c r="D200" s="146">
        <v>3</v>
      </c>
      <c r="E200" s="146">
        <v>4</v>
      </c>
      <c r="F200" s="146">
        <v>5</v>
      </c>
      <c r="G200" s="146">
        <v>6</v>
      </c>
      <c r="H200" s="146">
        <v>7</v>
      </c>
      <c r="I200" s="146">
        <v>8</v>
      </c>
      <c r="J200" s="146">
        <v>9</v>
      </c>
      <c r="K200" s="146">
        <v>10</v>
      </c>
      <c r="L200" s="146">
        <v>11</v>
      </c>
      <c r="M200" s="146">
        <v>12</v>
      </c>
      <c r="N200" s="146">
        <v>13</v>
      </c>
      <c r="O200" s="146">
        <v>14</v>
      </c>
      <c r="P200" s="146">
        <v>15</v>
      </c>
      <c r="Q200" s="146">
        <v>16</v>
      </c>
      <c r="R200" s="146">
        <v>17</v>
      </c>
      <c r="S200" s="146">
        <v>18</v>
      </c>
      <c r="T200" s="146">
        <v>19</v>
      </c>
      <c r="U200" s="146">
        <v>20</v>
      </c>
      <c r="V200" s="146">
        <v>21</v>
      </c>
      <c r="W200" s="146">
        <v>22</v>
      </c>
      <c r="X200" s="146">
        <v>23</v>
      </c>
      <c r="Y200" s="146">
        <v>24</v>
      </c>
      <c r="Z200" s="146">
        <v>25</v>
      </c>
      <c r="AA200" s="146">
        <v>26</v>
      </c>
      <c r="AB200" s="146">
        <v>27</v>
      </c>
      <c r="AC200" s="146">
        <v>28</v>
      </c>
      <c r="AD200" s="146">
        <v>29</v>
      </c>
      <c r="AE200" s="146">
        <v>30</v>
      </c>
      <c r="AF200" s="146">
        <v>31</v>
      </c>
      <c r="AG200" s="146">
        <v>32</v>
      </c>
      <c r="AH200" s="146">
        <v>33</v>
      </c>
      <c r="AI200" s="146">
        <v>34</v>
      </c>
      <c r="AJ200" s="146">
        <v>35</v>
      </c>
      <c r="AK200" s="146">
        <v>36</v>
      </c>
      <c r="AL200" s="146">
        <v>37</v>
      </c>
      <c r="AM200" s="146">
        <v>38</v>
      </c>
      <c r="AN200" s="146">
        <v>39</v>
      </c>
      <c r="AO200" s="146">
        <v>40</v>
      </c>
      <c r="AP200" s="146">
        <v>41</v>
      </c>
      <c r="AQ200" s="146">
        <v>42</v>
      </c>
    </row>
    <row r="201" spans="1:43" x14ac:dyDescent="0.25">
      <c r="A201" s="146">
        <v>0</v>
      </c>
      <c r="B201" s="146">
        <v>1</v>
      </c>
      <c r="C201" s="146">
        <v>2</v>
      </c>
      <c r="D201" s="146">
        <v>3</v>
      </c>
      <c r="E201" s="146">
        <v>4</v>
      </c>
      <c r="F201" s="146">
        <v>5</v>
      </c>
      <c r="G201" s="146">
        <v>6</v>
      </c>
      <c r="H201" s="146">
        <v>7</v>
      </c>
      <c r="I201" s="146">
        <v>8</v>
      </c>
      <c r="J201" s="146">
        <v>9</v>
      </c>
      <c r="K201" s="146">
        <v>10</v>
      </c>
      <c r="L201" s="146">
        <v>11</v>
      </c>
      <c r="M201" s="146">
        <v>12</v>
      </c>
      <c r="N201" s="146">
        <v>13</v>
      </c>
      <c r="O201" s="146">
        <v>14</v>
      </c>
      <c r="P201" s="146">
        <v>15</v>
      </c>
      <c r="Q201" s="146">
        <v>16</v>
      </c>
      <c r="R201" s="146">
        <v>17</v>
      </c>
      <c r="S201" s="146">
        <v>18</v>
      </c>
      <c r="T201" s="146">
        <v>19</v>
      </c>
      <c r="U201" s="146">
        <v>20</v>
      </c>
      <c r="V201" s="146">
        <v>21</v>
      </c>
      <c r="W201" s="146">
        <v>22</v>
      </c>
      <c r="X201" s="146">
        <v>23</v>
      </c>
      <c r="Y201" s="146">
        <v>24</v>
      </c>
      <c r="Z201" s="146">
        <v>25</v>
      </c>
      <c r="AA201" s="146">
        <v>26</v>
      </c>
      <c r="AB201" s="146">
        <v>27</v>
      </c>
      <c r="AC201" s="146">
        <v>28</v>
      </c>
      <c r="AD201" s="146">
        <v>29</v>
      </c>
      <c r="AE201" s="146">
        <v>30</v>
      </c>
      <c r="AF201" s="146">
        <v>31</v>
      </c>
      <c r="AG201" s="146">
        <v>32</v>
      </c>
      <c r="AH201" s="146">
        <v>33</v>
      </c>
      <c r="AI201" s="146">
        <v>34</v>
      </c>
      <c r="AJ201" s="146">
        <v>35</v>
      </c>
      <c r="AK201" s="146">
        <v>36</v>
      </c>
      <c r="AL201" s="146">
        <v>37</v>
      </c>
      <c r="AM201" s="146">
        <v>38</v>
      </c>
      <c r="AN201" s="146">
        <v>39</v>
      </c>
      <c r="AO201" s="146">
        <v>40</v>
      </c>
      <c r="AP201" s="146">
        <v>41</v>
      </c>
      <c r="AQ201" s="146">
        <v>42</v>
      </c>
    </row>
    <row r="202" spans="1:43" x14ac:dyDescent="0.25">
      <c r="A202" s="146">
        <v>0</v>
      </c>
      <c r="B202" s="146">
        <v>1</v>
      </c>
      <c r="C202" s="146">
        <v>2</v>
      </c>
      <c r="D202" s="146">
        <v>3</v>
      </c>
      <c r="E202" s="146">
        <v>4</v>
      </c>
      <c r="F202" s="146">
        <v>5</v>
      </c>
      <c r="G202" s="146">
        <v>6</v>
      </c>
      <c r="H202" s="146">
        <v>7</v>
      </c>
      <c r="I202" s="146">
        <v>8</v>
      </c>
      <c r="J202" s="146">
        <v>9</v>
      </c>
      <c r="K202" s="146">
        <v>10</v>
      </c>
      <c r="L202" s="146">
        <v>11</v>
      </c>
      <c r="M202" s="146">
        <v>12</v>
      </c>
      <c r="N202" s="146">
        <v>13</v>
      </c>
      <c r="O202" s="146">
        <v>14</v>
      </c>
      <c r="P202" s="146">
        <v>15</v>
      </c>
      <c r="Q202" s="146">
        <v>16</v>
      </c>
      <c r="R202" s="146">
        <v>17</v>
      </c>
      <c r="S202" s="146">
        <v>18</v>
      </c>
      <c r="T202" s="146">
        <v>19</v>
      </c>
      <c r="U202" s="146">
        <v>20</v>
      </c>
      <c r="V202" s="146">
        <v>21</v>
      </c>
      <c r="W202" s="146">
        <v>22</v>
      </c>
      <c r="X202" s="146">
        <v>23</v>
      </c>
      <c r="Y202" s="146">
        <v>24</v>
      </c>
      <c r="Z202" s="146">
        <v>25</v>
      </c>
      <c r="AA202" s="146">
        <v>26</v>
      </c>
      <c r="AB202" s="146">
        <v>27</v>
      </c>
      <c r="AC202" s="146">
        <v>28</v>
      </c>
      <c r="AD202" s="146">
        <v>29</v>
      </c>
      <c r="AE202" s="146">
        <v>30</v>
      </c>
      <c r="AF202" s="146">
        <v>31</v>
      </c>
      <c r="AG202" s="146">
        <v>32</v>
      </c>
      <c r="AH202" s="146">
        <v>33</v>
      </c>
      <c r="AI202" s="146">
        <v>34</v>
      </c>
      <c r="AJ202" s="146">
        <v>35</v>
      </c>
      <c r="AK202" s="146">
        <v>36</v>
      </c>
      <c r="AL202" s="146">
        <v>37</v>
      </c>
      <c r="AM202" s="146">
        <v>38</v>
      </c>
      <c r="AN202" s="146">
        <v>39</v>
      </c>
      <c r="AO202" s="146">
        <v>40</v>
      </c>
      <c r="AP202" s="146">
        <v>41</v>
      </c>
      <c r="AQ202" s="146">
        <v>42</v>
      </c>
    </row>
    <row r="203" spans="1:43" x14ac:dyDescent="0.25">
      <c r="A203" s="146">
        <v>0</v>
      </c>
      <c r="B203" s="146">
        <v>1</v>
      </c>
      <c r="C203" s="146">
        <v>2</v>
      </c>
      <c r="D203" s="146">
        <v>3</v>
      </c>
      <c r="E203" s="146">
        <v>4</v>
      </c>
      <c r="F203" s="146">
        <v>5</v>
      </c>
      <c r="G203" s="146">
        <v>6</v>
      </c>
      <c r="H203" s="146">
        <v>7</v>
      </c>
      <c r="I203" s="146">
        <v>8</v>
      </c>
      <c r="J203" s="146">
        <v>9</v>
      </c>
      <c r="K203" s="146">
        <v>10</v>
      </c>
      <c r="L203" s="146">
        <v>11</v>
      </c>
      <c r="M203" s="146">
        <v>12</v>
      </c>
      <c r="N203" s="146">
        <v>13</v>
      </c>
      <c r="O203" s="146">
        <v>14</v>
      </c>
      <c r="P203" s="146">
        <v>15</v>
      </c>
      <c r="Q203" s="146">
        <v>16</v>
      </c>
      <c r="R203" s="146">
        <v>17</v>
      </c>
      <c r="S203" s="146">
        <v>18</v>
      </c>
      <c r="T203" s="146">
        <v>19</v>
      </c>
      <c r="U203" s="146">
        <v>20</v>
      </c>
      <c r="V203" s="146">
        <v>21</v>
      </c>
      <c r="W203" s="146">
        <v>22</v>
      </c>
      <c r="X203" s="146">
        <v>23</v>
      </c>
      <c r="Y203" s="146">
        <v>24</v>
      </c>
      <c r="Z203" s="146">
        <v>25</v>
      </c>
      <c r="AA203" s="146">
        <v>26</v>
      </c>
      <c r="AB203" s="146">
        <v>27</v>
      </c>
      <c r="AC203" s="146">
        <v>28</v>
      </c>
      <c r="AD203" s="146">
        <v>29</v>
      </c>
      <c r="AE203" s="146">
        <v>30</v>
      </c>
      <c r="AF203" s="146">
        <v>31</v>
      </c>
      <c r="AG203" s="146">
        <v>32</v>
      </c>
      <c r="AH203" s="146">
        <v>33</v>
      </c>
      <c r="AI203" s="146">
        <v>34</v>
      </c>
      <c r="AJ203" s="146">
        <v>35</v>
      </c>
      <c r="AK203" s="146">
        <v>36</v>
      </c>
      <c r="AL203" s="146">
        <v>37</v>
      </c>
      <c r="AM203" s="146">
        <v>38</v>
      </c>
      <c r="AN203" s="146">
        <v>39</v>
      </c>
      <c r="AO203" s="146">
        <v>40</v>
      </c>
      <c r="AP203" s="146">
        <v>41</v>
      </c>
      <c r="AQ203" s="146">
        <v>42</v>
      </c>
    </row>
    <row r="204" spans="1:43" x14ac:dyDescent="0.25">
      <c r="A204" s="146">
        <v>0</v>
      </c>
      <c r="B204" s="146">
        <v>1</v>
      </c>
      <c r="C204" s="146">
        <v>2</v>
      </c>
      <c r="D204" s="146">
        <v>3</v>
      </c>
      <c r="E204" s="146">
        <v>4</v>
      </c>
      <c r="F204" s="146">
        <v>5</v>
      </c>
      <c r="G204" s="146">
        <v>6</v>
      </c>
      <c r="H204" s="146">
        <v>7</v>
      </c>
      <c r="I204" s="146">
        <v>8</v>
      </c>
      <c r="J204" s="146">
        <v>9</v>
      </c>
      <c r="K204" s="146">
        <v>10</v>
      </c>
      <c r="L204" s="146">
        <v>11</v>
      </c>
      <c r="M204" s="146">
        <v>12</v>
      </c>
      <c r="N204" s="146">
        <v>13</v>
      </c>
      <c r="O204" s="146">
        <v>14</v>
      </c>
      <c r="P204" s="146">
        <v>15</v>
      </c>
      <c r="Q204" s="146">
        <v>16</v>
      </c>
      <c r="R204" s="146">
        <v>17</v>
      </c>
      <c r="S204" s="146">
        <v>18</v>
      </c>
      <c r="T204" s="146">
        <v>19</v>
      </c>
      <c r="U204" s="146">
        <v>20</v>
      </c>
      <c r="V204" s="146">
        <v>21</v>
      </c>
      <c r="W204" s="146">
        <v>22</v>
      </c>
      <c r="X204" s="146">
        <v>23</v>
      </c>
      <c r="Y204" s="146">
        <v>24</v>
      </c>
      <c r="Z204" s="146">
        <v>25</v>
      </c>
      <c r="AA204" s="146">
        <v>26</v>
      </c>
      <c r="AB204" s="146">
        <v>27</v>
      </c>
      <c r="AC204" s="146">
        <v>28</v>
      </c>
      <c r="AD204" s="146">
        <v>29</v>
      </c>
      <c r="AE204" s="146">
        <v>30</v>
      </c>
      <c r="AF204" s="146">
        <v>31</v>
      </c>
      <c r="AG204" s="146">
        <v>32</v>
      </c>
      <c r="AH204" s="146">
        <v>33</v>
      </c>
      <c r="AI204" s="146">
        <v>34</v>
      </c>
      <c r="AJ204" s="146">
        <v>35</v>
      </c>
      <c r="AK204" s="146">
        <v>36</v>
      </c>
      <c r="AL204" s="146">
        <v>37</v>
      </c>
      <c r="AM204" s="146">
        <v>38</v>
      </c>
      <c r="AN204" s="146">
        <v>39</v>
      </c>
      <c r="AO204" s="146">
        <v>40</v>
      </c>
      <c r="AP204" s="146">
        <v>41</v>
      </c>
      <c r="AQ204" s="146">
        <v>42</v>
      </c>
    </row>
    <row r="205" spans="1:43" x14ac:dyDescent="0.25">
      <c r="A205" s="146">
        <v>0</v>
      </c>
      <c r="B205" s="146">
        <v>1</v>
      </c>
      <c r="C205" s="146">
        <v>2</v>
      </c>
      <c r="D205" s="146">
        <v>3</v>
      </c>
      <c r="E205" s="146">
        <v>4</v>
      </c>
      <c r="F205" s="146">
        <v>5</v>
      </c>
      <c r="G205" s="146">
        <v>6</v>
      </c>
      <c r="H205" s="146">
        <v>7</v>
      </c>
      <c r="I205" s="146">
        <v>8</v>
      </c>
      <c r="J205" s="146">
        <v>9</v>
      </c>
      <c r="K205" s="146">
        <v>10</v>
      </c>
      <c r="L205" s="146">
        <v>11</v>
      </c>
      <c r="M205" s="146">
        <v>12</v>
      </c>
      <c r="N205" s="146">
        <v>13</v>
      </c>
      <c r="O205" s="146">
        <v>14</v>
      </c>
      <c r="P205" s="146">
        <v>15</v>
      </c>
      <c r="Q205" s="146">
        <v>16</v>
      </c>
      <c r="R205" s="146">
        <v>17</v>
      </c>
      <c r="S205" s="146">
        <v>18</v>
      </c>
      <c r="T205" s="146">
        <v>19</v>
      </c>
      <c r="U205" s="146">
        <v>20</v>
      </c>
      <c r="V205" s="146">
        <v>21</v>
      </c>
      <c r="W205" s="146">
        <v>22</v>
      </c>
      <c r="X205" s="146">
        <v>23</v>
      </c>
      <c r="Y205" s="146">
        <v>24</v>
      </c>
      <c r="Z205" s="146">
        <v>25</v>
      </c>
      <c r="AA205" s="146">
        <v>26</v>
      </c>
      <c r="AB205" s="146">
        <v>27</v>
      </c>
      <c r="AC205" s="146">
        <v>28</v>
      </c>
      <c r="AD205" s="146">
        <v>29</v>
      </c>
      <c r="AE205" s="146">
        <v>30</v>
      </c>
      <c r="AF205" s="146">
        <v>31</v>
      </c>
      <c r="AG205" s="146">
        <v>32</v>
      </c>
      <c r="AH205" s="146">
        <v>33</v>
      </c>
      <c r="AI205" s="146">
        <v>34</v>
      </c>
      <c r="AJ205" s="146">
        <v>35</v>
      </c>
      <c r="AK205" s="146">
        <v>36</v>
      </c>
      <c r="AL205" s="146">
        <v>37</v>
      </c>
      <c r="AM205" s="146">
        <v>38</v>
      </c>
      <c r="AN205" s="146">
        <v>39</v>
      </c>
      <c r="AO205" s="146">
        <v>40</v>
      </c>
      <c r="AP205" s="146">
        <v>41</v>
      </c>
      <c r="AQ205" s="146">
        <v>42</v>
      </c>
    </row>
    <row r="206" spans="1:43" x14ac:dyDescent="0.25">
      <c r="A206" s="146">
        <v>0</v>
      </c>
      <c r="B206" s="146">
        <v>1</v>
      </c>
      <c r="C206" s="146">
        <v>2</v>
      </c>
      <c r="D206" s="146">
        <v>3</v>
      </c>
      <c r="E206" s="146">
        <v>4</v>
      </c>
      <c r="F206" s="146">
        <v>5</v>
      </c>
      <c r="G206" s="146">
        <v>6</v>
      </c>
      <c r="H206" s="146">
        <v>7</v>
      </c>
      <c r="I206" s="146">
        <v>8</v>
      </c>
      <c r="J206" s="146">
        <v>9</v>
      </c>
      <c r="K206" s="146">
        <v>10</v>
      </c>
      <c r="L206" s="146">
        <v>11</v>
      </c>
      <c r="M206" s="146">
        <v>12</v>
      </c>
      <c r="N206" s="146">
        <v>13</v>
      </c>
      <c r="O206" s="146">
        <v>14</v>
      </c>
      <c r="P206" s="146">
        <v>15</v>
      </c>
      <c r="Q206" s="146">
        <v>16</v>
      </c>
      <c r="R206" s="146">
        <v>17</v>
      </c>
      <c r="S206" s="146">
        <v>18</v>
      </c>
      <c r="T206" s="146">
        <v>19</v>
      </c>
      <c r="U206" s="146">
        <v>20</v>
      </c>
      <c r="V206" s="146">
        <v>21</v>
      </c>
      <c r="W206" s="146">
        <v>22</v>
      </c>
      <c r="X206" s="146">
        <v>23</v>
      </c>
      <c r="Y206" s="146">
        <v>24</v>
      </c>
      <c r="Z206" s="146">
        <v>25</v>
      </c>
      <c r="AA206" s="146">
        <v>26</v>
      </c>
      <c r="AB206" s="146">
        <v>27</v>
      </c>
      <c r="AC206" s="146">
        <v>28</v>
      </c>
      <c r="AD206" s="146">
        <v>29</v>
      </c>
      <c r="AE206" s="146">
        <v>30</v>
      </c>
      <c r="AF206" s="146">
        <v>31</v>
      </c>
      <c r="AG206" s="146">
        <v>32</v>
      </c>
      <c r="AH206" s="146">
        <v>33</v>
      </c>
      <c r="AI206" s="146">
        <v>34</v>
      </c>
      <c r="AJ206" s="146">
        <v>35</v>
      </c>
      <c r="AK206" s="146">
        <v>36</v>
      </c>
      <c r="AL206" s="146">
        <v>37</v>
      </c>
      <c r="AM206" s="146">
        <v>38</v>
      </c>
      <c r="AN206" s="146">
        <v>39</v>
      </c>
      <c r="AO206" s="146">
        <v>40</v>
      </c>
      <c r="AP206" s="146">
        <v>41</v>
      </c>
      <c r="AQ206" s="146">
        <v>42</v>
      </c>
    </row>
    <row r="207" spans="1:43" x14ac:dyDescent="0.25">
      <c r="A207" s="146">
        <v>0</v>
      </c>
      <c r="B207" s="146">
        <v>1</v>
      </c>
      <c r="C207" s="146">
        <v>2</v>
      </c>
      <c r="D207" s="146">
        <v>3</v>
      </c>
      <c r="E207" s="146">
        <v>4</v>
      </c>
      <c r="F207" s="146">
        <v>5</v>
      </c>
      <c r="G207" s="146">
        <v>6</v>
      </c>
      <c r="H207" s="146">
        <v>7</v>
      </c>
      <c r="I207" s="146">
        <v>8</v>
      </c>
      <c r="J207" s="146">
        <v>9</v>
      </c>
      <c r="K207" s="146">
        <v>10</v>
      </c>
      <c r="L207" s="146">
        <v>11</v>
      </c>
      <c r="M207" s="146">
        <v>12</v>
      </c>
      <c r="N207" s="146">
        <v>13</v>
      </c>
      <c r="O207" s="146">
        <v>14</v>
      </c>
      <c r="P207" s="146">
        <v>15</v>
      </c>
      <c r="Q207" s="146">
        <v>16</v>
      </c>
      <c r="R207" s="146">
        <v>17</v>
      </c>
      <c r="S207" s="146">
        <v>18</v>
      </c>
      <c r="T207" s="146">
        <v>19</v>
      </c>
      <c r="U207" s="146">
        <v>20</v>
      </c>
      <c r="V207" s="146">
        <v>21</v>
      </c>
      <c r="W207" s="146">
        <v>22</v>
      </c>
      <c r="X207" s="146">
        <v>23</v>
      </c>
      <c r="Y207" s="146">
        <v>24</v>
      </c>
      <c r="Z207" s="146">
        <v>25</v>
      </c>
      <c r="AA207" s="146">
        <v>26</v>
      </c>
      <c r="AB207" s="146">
        <v>27</v>
      </c>
      <c r="AC207" s="146">
        <v>28</v>
      </c>
      <c r="AD207" s="146">
        <v>29</v>
      </c>
      <c r="AE207" s="146">
        <v>30</v>
      </c>
      <c r="AF207" s="146">
        <v>31</v>
      </c>
      <c r="AG207" s="146">
        <v>32</v>
      </c>
      <c r="AH207" s="146">
        <v>33</v>
      </c>
      <c r="AI207" s="146">
        <v>34</v>
      </c>
      <c r="AJ207" s="146">
        <v>35</v>
      </c>
      <c r="AK207" s="146">
        <v>36</v>
      </c>
      <c r="AL207" s="146">
        <v>37</v>
      </c>
      <c r="AM207" s="146">
        <v>38</v>
      </c>
      <c r="AN207" s="146">
        <v>39</v>
      </c>
      <c r="AO207" s="146">
        <v>40</v>
      </c>
      <c r="AP207" s="146">
        <v>41</v>
      </c>
      <c r="AQ207" s="146">
        <v>42</v>
      </c>
    </row>
    <row r="208" spans="1:43" x14ac:dyDescent="0.25">
      <c r="A208" s="146">
        <v>0</v>
      </c>
      <c r="B208" s="146">
        <v>1</v>
      </c>
      <c r="C208" s="146">
        <v>2</v>
      </c>
      <c r="D208" s="146">
        <v>3</v>
      </c>
      <c r="E208" s="146">
        <v>4</v>
      </c>
      <c r="F208" s="146">
        <v>5</v>
      </c>
      <c r="G208" s="146">
        <v>6</v>
      </c>
      <c r="H208" s="146">
        <v>7</v>
      </c>
      <c r="I208" s="146">
        <v>8</v>
      </c>
      <c r="J208" s="146">
        <v>9</v>
      </c>
      <c r="K208" s="146">
        <v>10</v>
      </c>
      <c r="L208" s="146">
        <v>11</v>
      </c>
      <c r="M208" s="146">
        <v>12</v>
      </c>
      <c r="N208" s="146">
        <v>13</v>
      </c>
      <c r="O208" s="146">
        <v>14</v>
      </c>
      <c r="P208" s="146">
        <v>15</v>
      </c>
      <c r="Q208" s="146">
        <v>16</v>
      </c>
      <c r="R208" s="146">
        <v>17</v>
      </c>
      <c r="S208" s="146">
        <v>18</v>
      </c>
      <c r="T208" s="146">
        <v>19</v>
      </c>
      <c r="U208" s="146">
        <v>20</v>
      </c>
      <c r="V208" s="146">
        <v>21</v>
      </c>
      <c r="W208" s="146">
        <v>22</v>
      </c>
      <c r="X208" s="146">
        <v>23</v>
      </c>
      <c r="Y208" s="146">
        <v>24</v>
      </c>
      <c r="Z208" s="146">
        <v>25</v>
      </c>
      <c r="AA208" s="146">
        <v>26</v>
      </c>
      <c r="AB208" s="146">
        <v>27</v>
      </c>
      <c r="AC208" s="146">
        <v>28</v>
      </c>
      <c r="AD208" s="146">
        <v>29</v>
      </c>
      <c r="AE208" s="146">
        <v>30</v>
      </c>
      <c r="AF208" s="146">
        <v>31</v>
      </c>
      <c r="AG208" s="146">
        <v>32</v>
      </c>
      <c r="AH208" s="146">
        <v>33</v>
      </c>
      <c r="AI208" s="146">
        <v>34</v>
      </c>
      <c r="AJ208" s="146">
        <v>35</v>
      </c>
      <c r="AK208" s="146">
        <v>36</v>
      </c>
      <c r="AL208" s="146">
        <v>37</v>
      </c>
      <c r="AM208" s="146">
        <v>38</v>
      </c>
      <c r="AN208" s="146">
        <v>39</v>
      </c>
      <c r="AO208" s="146">
        <v>40</v>
      </c>
      <c r="AP208" s="146">
        <v>41</v>
      </c>
      <c r="AQ208" s="146">
        <v>42</v>
      </c>
    </row>
    <row r="209" spans="1:43" x14ac:dyDescent="0.25">
      <c r="A209" s="146">
        <v>0</v>
      </c>
      <c r="B209" s="146">
        <v>1</v>
      </c>
      <c r="C209" s="146">
        <v>2</v>
      </c>
      <c r="D209" s="146">
        <v>3</v>
      </c>
      <c r="E209" s="146">
        <v>4</v>
      </c>
      <c r="F209" s="146">
        <v>5</v>
      </c>
      <c r="G209" s="146">
        <v>6</v>
      </c>
      <c r="H209" s="146">
        <v>7</v>
      </c>
      <c r="I209" s="146">
        <v>8</v>
      </c>
      <c r="J209" s="146">
        <v>9</v>
      </c>
      <c r="K209" s="146">
        <v>10</v>
      </c>
      <c r="L209" s="146">
        <v>11</v>
      </c>
      <c r="M209" s="146">
        <v>12</v>
      </c>
      <c r="N209" s="146">
        <v>13</v>
      </c>
      <c r="O209" s="146">
        <v>14</v>
      </c>
      <c r="P209" s="146">
        <v>15</v>
      </c>
      <c r="Q209" s="146">
        <v>16</v>
      </c>
      <c r="R209" s="146">
        <v>17</v>
      </c>
      <c r="S209" s="146">
        <v>18</v>
      </c>
      <c r="T209" s="146">
        <v>19</v>
      </c>
      <c r="U209" s="146">
        <v>20</v>
      </c>
      <c r="V209" s="146">
        <v>21</v>
      </c>
      <c r="W209" s="146">
        <v>22</v>
      </c>
      <c r="X209" s="146">
        <v>23</v>
      </c>
      <c r="Y209" s="146">
        <v>24</v>
      </c>
      <c r="Z209" s="146">
        <v>25</v>
      </c>
      <c r="AA209" s="146">
        <v>26</v>
      </c>
      <c r="AB209" s="146">
        <v>27</v>
      </c>
      <c r="AC209" s="146">
        <v>28</v>
      </c>
      <c r="AD209" s="146">
        <v>29</v>
      </c>
      <c r="AE209" s="146">
        <v>30</v>
      </c>
      <c r="AF209" s="146">
        <v>31</v>
      </c>
      <c r="AG209" s="146">
        <v>32</v>
      </c>
      <c r="AH209" s="146">
        <v>33</v>
      </c>
      <c r="AI209" s="146">
        <v>34</v>
      </c>
      <c r="AJ209" s="146">
        <v>35</v>
      </c>
      <c r="AK209" s="146">
        <v>36</v>
      </c>
      <c r="AL209" s="146">
        <v>37</v>
      </c>
      <c r="AM209" s="146">
        <v>38</v>
      </c>
      <c r="AN209" s="146">
        <v>39</v>
      </c>
      <c r="AO209" s="146">
        <v>40</v>
      </c>
      <c r="AP209" s="146">
        <v>41</v>
      </c>
      <c r="AQ209" s="146">
        <v>42</v>
      </c>
    </row>
    <row r="210" spans="1:43" x14ac:dyDescent="0.25">
      <c r="A210" s="146">
        <v>0</v>
      </c>
      <c r="B210" s="146">
        <v>1</v>
      </c>
      <c r="C210" s="146">
        <v>2</v>
      </c>
      <c r="D210" s="146">
        <v>3</v>
      </c>
      <c r="E210" s="146">
        <v>4</v>
      </c>
      <c r="F210" s="146">
        <v>5</v>
      </c>
      <c r="G210" s="146">
        <v>6</v>
      </c>
      <c r="H210" s="146">
        <v>7</v>
      </c>
      <c r="I210" s="146">
        <v>8</v>
      </c>
      <c r="J210" s="146">
        <v>9</v>
      </c>
      <c r="K210" s="146">
        <v>10</v>
      </c>
      <c r="L210" s="146">
        <v>11</v>
      </c>
      <c r="M210" s="146">
        <v>12</v>
      </c>
      <c r="N210" s="146">
        <v>13</v>
      </c>
      <c r="O210" s="146">
        <v>14</v>
      </c>
      <c r="P210" s="146">
        <v>15</v>
      </c>
      <c r="Q210" s="146">
        <v>16</v>
      </c>
      <c r="R210" s="146">
        <v>17</v>
      </c>
      <c r="S210" s="146">
        <v>18</v>
      </c>
      <c r="T210" s="146">
        <v>19</v>
      </c>
      <c r="U210" s="146">
        <v>20</v>
      </c>
      <c r="V210" s="146">
        <v>21</v>
      </c>
      <c r="W210" s="146">
        <v>22</v>
      </c>
      <c r="X210" s="146">
        <v>23</v>
      </c>
      <c r="Y210" s="146">
        <v>24</v>
      </c>
      <c r="Z210" s="146">
        <v>25</v>
      </c>
      <c r="AA210" s="146">
        <v>26</v>
      </c>
      <c r="AB210" s="146">
        <v>27</v>
      </c>
      <c r="AC210" s="146">
        <v>28</v>
      </c>
      <c r="AD210" s="146">
        <v>29</v>
      </c>
      <c r="AE210" s="146">
        <v>30</v>
      </c>
      <c r="AF210" s="146">
        <v>31</v>
      </c>
      <c r="AG210" s="146">
        <v>32</v>
      </c>
      <c r="AH210" s="146">
        <v>33</v>
      </c>
      <c r="AI210" s="146">
        <v>34</v>
      </c>
      <c r="AJ210" s="146">
        <v>35</v>
      </c>
      <c r="AK210" s="146">
        <v>36</v>
      </c>
      <c r="AL210" s="146">
        <v>37</v>
      </c>
      <c r="AM210" s="146">
        <v>38</v>
      </c>
      <c r="AN210" s="146">
        <v>39</v>
      </c>
      <c r="AO210" s="146">
        <v>40</v>
      </c>
      <c r="AP210" s="146">
        <v>41</v>
      </c>
      <c r="AQ210" s="146">
        <v>42</v>
      </c>
    </row>
    <row r="211" spans="1:43" x14ac:dyDescent="0.25">
      <c r="A211" s="146">
        <v>0</v>
      </c>
      <c r="B211" s="146">
        <v>1</v>
      </c>
      <c r="C211" s="146">
        <v>2</v>
      </c>
      <c r="D211" s="146">
        <v>3</v>
      </c>
      <c r="E211" s="146">
        <v>4</v>
      </c>
      <c r="F211" s="146">
        <v>5</v>
      </c>
      <c r="G211" s="146">
        <v>6</v>
      </c>
      <c r="H211" s="146">
        <v>7</v>
      </c>
      <c r="I211" s="146">
        <v>8</v>
      </c>
      <c r="J211" s="146">
        <v>9</v>
      </c>
      <c r="K211" s="146">
        <v>10</v>
      </c>
      <c r="L211" s="146">
        <v>11</v>
      </c>
      <c r="M211" s="146">
        <v>12</v>
      </c>
      <c r="N211" s="146">
        <v>13</v>
      </c>
      <c r="O211" s="146">
        <v>14</v>
      </c>
      <c r="P211" s="146">
        <v>15</v>
      </c>
      <c r="Q211" s="146">
        <v>16</v>
      </c>
      <c r="R211" s="146">
        <v>17</v>
      </c>
      <c r="S211" s="146">
        <v>18</v>
      </c>
      <c r="T211" s="146">
        <v>19</v>
      </c>
      <c r="U211" s="146">
        <v>20</v>
      </c>
      <c r="V211" s="146">
        <v>21</v>
      </c>
      <c r="W211" s="146">
        <v>22</v>
      </c>
      <c r="X211" s="146">
        <v>23</v>
      </c>
      <c r="Y211" s="146">
        <v>24</v>
      </c>
      <c r="Z211" s="146">
        <v>25</v>
      </c>
      <c r="AA211" s="146">
        <v>26</v>
      </c>
      <c r="AB211" s="146">
        <v>27</v>
      </c>
      <c r="AC211" s="146">
        <v>28</v>
      </c>
      <c r="AD211" s="146">
        <v>29</v>
      </c>
      <c r="AE211" s="146">
        <v>30</v>
      </c>
      <c r="AF211" s="146">
        <v>31</v>
      </c>
      <c r="AG211" s="146">
        <v>32</v>
      </c>
      <c r="AH211" s="146">
        <v>33</v>
      </c>
      <c r="AI211" s="146">
        <v>34</v>
      </c>
      <c r="AJ211" s="146">
        <v>35</v>
      </c>
      <c r="AK211" s="146">
        <v>36</v>
      </c>
      <c r="AL211" s="146">
        <v>37</v>
      </c>
      <c r="AM211" s="146">
        <v>38</v>
      </c>
      <c r="AN211" s="146">
        <v>39</v>
      </c>
      <c r="AO211" s="146">
        <v>40</v>
      </c>
      <c r="AP211" s="146">
        <v>41</v>
      </c>
      <c r="AQ211" s="146">
        <v>42</v>
      </c>
    </row>
    <row r="212" spans="1:43" x14ac:dyDescent="0.25">
      <c r="A212" s="146">
        <v>0</v>
      </c>
      <c r="B212" s="146">
        <v>1</v>
      </c>
      <c r="C212" s="146">
        <v>2</v>
      </c>
      <c r="D212" s="146">
        <v>3</v>
      </c>
      <c r="E212" s="146">
        <v>4</v>
      </c>
      <c r="F212" s="146">
        <v>5</v>
      </c>
      <c r="G212" s="146">
        <v>6</v>
      </c>
      <c r="H212" s="146">
        <v>7</v>
      </c>
      <c r="I212" s="146">
        <v>8</v>
      </c>
      <c r="J212" s="146">
        <v>9</v>
      </c>
      <c r="K212" s="146">
        <v>10</v>
      </c>
      <c r="L212" s="146">
        <v>11</v>
      </c>
      <c r="M212" s="146">
        <v>12</v>
      </c>
      <c r="N212" s="146">
        <v>13</v>
      </c>
      <c r="O212" s="146">
        <v>14</v>
      </c>
      <c r="P212" s="146">
        <v>15</v>
      </c>
      <c r="Q212" s="146">
        <v>16</v>
      </c>
      <c r="R212" s="146">
        <v>17</v>
      </c>
      <c r="S212" s="146">
        <v>18</v>
      </c>
      <c r="T212" s="146">
        <v>19</v>
      </c>
      <c r="U212" s="146">
        <v>20</v>
      </c>
      <c r="V212" s="146">
        <v>21</v>
      </c>
      <c r="W212" s="146">
        <v>22</v>
      </c>
      <c r="X212" s="146">
        <v>23</v>
      </c>
      <c r="Y212" s="146">
        <v>24</v>
      </c>
      <c r="Z212" s="146">
        <v>25</v>
      </c>
      <c r="AA212" s="146">
        <v>26</v>
      </c>
      <c r="AB212" s="146">
        <v>27</v>
      </c>
      <c r="AC212" s="146">
        <v>28</v>
      </c>
      <c r="AD212" s="146">
        <v>29</v>
      </c>
      <c r="AE212" s="146">
        <v>30</v>
      </c>
      <c r="AF212" s="146">
        <v>31</v>
      </c>
      <c r="AG212" s="146">
        <v>32</v>
      </c>
      <c r="AH212" s="146">
        <v>33</v>
      </c>
      <c r="AI212" s="146">
        <v>34</v>
      </c>
      <c r="AJ212" s="146">
        <v>35</v>
      </c>
      <c r="AK212" s="146">
        <v>36</v>
      </c>
      <c r="AL212" s="146">
        <v>37</v>
      </c>
      <c r="AM212" s="146">
        <v>38</v>
      </c>
      <c r="AN212" s="146">
        <v>39</v>
      </c>
      <c r="AO212" s="146">
        <v>40</v>
      </c>
      <c r="AP212" s="146">
        <v>41</v>
      </c>
      <c r="AQ212" s="146">
        <v>42</v>
      </c>
    </row>
    <row r="213" spans="1:43" x14ac:dyDescent="0.25">
      <c r="A213" s="146">
        <v>0</v>
      </c>
      <c r="B213" s="146">
        <v>1</v>
      </c>
      <c r="C213" s="146">
        <v>2</v>
      </c>
      <c r="D213" s="146">
        <v>3</v>
      </c>
      <c r="E213" s="146">
        <v>4</v>
      </c>
      <c r="F213" s="146">
        <v>5</v>
      </c>
      <c r="G213" s="146">
        <v>6</v>
      </c>
      <c r="H213" s="146">
        <v>7</v>
      </c>
      <c r="I213" s="146">
        <v>8</v>
      </c>
      <c r="J213" s="146">
        <v>9</v>
      </c>
      <c r="K213" s="146">
        <v>10</v>
      </c>
      <c r="L213" s="146">
        <v>11</v>
      </c>
      <c r="M213" s="146">
        <v>12</v>
      </c>
      <c r="N213" s="146">
        <v>13</v>
      </c>
      <c r="O213" s="146">
        <v>14</v>
      </c>
      <c r="P213" s="146">
        <v>15</v>
      </c>
      <c r="Q213" s="146">
        <v>16</v>
      </c>
      <c r="R213" s="146">
        <v>17</v>
      </c>
      <c r="S213" s="146">
        <v>18</v>
      </c>
      <c r="T213" s="146">
        <v>19</v>
      </c>
      <c r="U213" s="146">
        <v>20</v>
      </c>
      <c r="V213" s="146">
        <v>21</v>
      </c>
      <c r="W213" s="146">
        <v>22</v>
      </c>
      <c r="X213" s="146">
        <v>23</v>
      </c>
      <c r="Y213" s="146">
        <v>24</v>
      </c>
      <c r="Z213" s="146">
        <v>25</v>
      </c>
      <c r="AA213" s="146">
        <v>26</v>
      </c>
      <c r="AB213" s="146">
        <v>27</v>
      </c>
      <c r="AC213" s="146">
        <v>28</v>
      </c>
      <c r="AD213" s="146">
        <v>29</v>
      </c>
      <c r="AE213" s="146">
        <v>30</v>
      </c>
      <c r="AF213" s="146">
        <v>31</v>
      </c>
      <c r="AG213" s="146">
        <v>32</v>
      </c>
      <c r="AH213" s="146">
        <v>33</v>
      </c>
      <c r="AI213" s="146">
        <v>34</v>
      </c>
      <c r="AJ213" s="146">
        <v>35</v>
      </c>
      <c r="AK213" s="146">
        <v>36</v>
      </c>
      <c r="AL213" s="146">
        <v>37</v>
      </c>
      <c r="AM213" s="146">
        <v>38</v>
      </c>
      <c r="AN213" s="146">
        <v>39</v>
      </c>
      <c r="AO213" s="146">
        <v>40</v>
      </c>
      <c r="AP213" s="146">
        <v>41</v>
      </c>
      <c r="AQ213" s="146">
        <v>42</v>
      </c>
    </row>
    <row r="214" spans="1:43" x14ac:dyDescent="0.25">
      <c r="A214" s="146">
        <v>0</v>
      </c>
      <c r="B214" s="146">
        <v>1</v>
      </c>
      <c r="C214" s="146">
        <v>2</v>
      </c>
      <c r="D214" s="146">
        <v>3</v>
      </c>
      <c r="E214" s="146">
        <v>4</v>
      </c>
      <c r="F214" s="146">
        <v>5</v>
      </c>
      <c r="G214" s="146">
        <v>6</v>
      </c>
      <c r="H214" s="146">
        <v>7</v>
      </c>
      <c r="I214" s="146">
        <v>8</v>
      </c>
      <c r="J214" s="146">
        <v>9</v>
      </c>
      <c r="K214" s="146">
        <v>10</v>
      </c>
      <c r="L214" s="146">
        <v>11</v>
      </c>
      <c r="M214" s="146">
        <v>12</v>
      </c>
      <c r="N214" s="146">
        <v>13</v>
      </c>
      <c r="O214" s="146">
        <v>14</v>
      </c>
      <c r="P214" s="146">
        <v>15</v>
      </c>
      <c r="Q214" s="146">
        <v>16</v>
      </c>
      <c r="R214" s="146">
        <v>17</v>
      </c>
      <c r="S214" s="146">
        <v>18</v>
      </c>
      <c r="T214" s="146">
        <v>19</v>
      </c>
      <c r="U214" s="146">
        <v>20</v>
      </c>
      <c r="V214" s="146">
        <v>21</v>
      </c>
      <c r="W214" s="146">
        <v>22</v>
      </c>
      <c r="X214" s="146">
        <v>23</v>
      </c>
      <c r="Y214" s="146">
        <v>24</v>
      </c>
      <c r="Z214" s="146">
        <v>25</v>
      </c>
      <c r="AA214" s="146">
        <v>26</v>
      </c>
      <c r="AB214" s="146">
        <v>27</v>
      </c>
      <c r="AC214" s="146">
        <v>28</v>
      </c>
      <c r="AD214" s="146">
        <v>29</v>
      </c>
      <c r="AE214" s="146">
        <v>30</v>
      </c>
      <c r="AF214" s="146">
        <v>31</v>
      </c>
      <c r="AG214" s="146">
        <v>32</v>
      </c>
      <c r="AH214" s="146">
        <v>33</v>
      </c>
      <c r="AI214" s="146">
        <v>34</v>
      </c>
      <c r="AJ214" s="146">
        <v>35</v>
      </c>
      <c r="AK214" s="146">
        <v>36</v>
      </c>
      <c r="AL214" s="146">
        <v>37</v>
      </c>
      <c r="AM214" s="146">
        <v>38</v>
      </c>
      <c r="AN214" s="146">
        <v>39</v>
      </c>
      <c r="AO214" s="146">
        <v>40</v>
      </c>
      <c r="AP214" s="146">
        <v>41</v>
      </c>
      <c r="AQ214" s="146">
        <v>42</v>
      </c>
    </row>
    <row r="215" spans="1:43" x14ac:dyDescent="0.25">
      <c r="A215" s="146">
        <v>0</v>
      </c>
      <c r="B215" s="146">
        <v>1</v>
      </c>
      <c r="C215" s="146">
        <v>2</v>
      </c>
      <c r="D215" s="146">
        <v>3</v>
      </c>
      <c r="E215" s="146">
        <v>4</v>
      </c>
      <c r="F215" s="146">
        <v>5</v>
      </c>
      <c r="G215" s="146">
        <v>6</v>
      </c>
      <c r="H215" s="146">
        <v>7</v>
      </c>
      <c r="I215" s="146">
        <v>8</v>
      </c>
      <c r="J215" s="146">
        <v>9</v>
      </c>
      <c r="K215" s="146">
        <v>10</v>
      </c>
      <c r="L215" s="146">
        <v>11</v>
      </c>
      <c r="M215" s="146">
        <v>12</v>
      </c>
      <c r="N215" s="146">
        <v>13</v>
      </c>
      <c r="O215" s="146">
        <v>14</v>
      </c>
      <c r="P215" s="146">
        <v>15</v>
      </c>
      <c r="Q215" s="146">
        <v>16</v>
      </c>
      <c r="R215" s="146">
        <v>17</v>
      </c>
      <c r="S215" s="146">
        <v>18</v>
      </c>
      <c r="T215" s="146">
        <v>19</v>
      </c>
      <c r="U215" s="146">
        <v>20</v>
      </c>
      <c r="V215" s="146">
        <v>21</v>
      </c>
      <c r="W215" s="146">
        <v>22</v>
      </c>
      <c r="X215" s="146">
        <v>23</v>
      </c>
      <c r="Y215" s="146">
        <v>24</v>
      </c>
      <c r="Z215" s="146">
        <v>25</v>
      </c>
      <c r="AA215" s="146">
        <v>26</v>
      </c>
      <c r="AB215" s="146">
        <v>27</v>
      </c>
      <c r="AC215" s="146">
        <v>28</v>
      </c>
      <c r="AD215" s="146">
        <v>29</v>
      </c>
      <c r="AE215" s="146">
        <v>30</v>
      </c>
      <c r="AF215" s="146">
        <v>31</v>
      </c>
      <c r="AG215" s="146">
        <v>32</v>
      </c>
      <c r="AH215" s="146">
        <v>33</v>
      </c>
      <c r="AI215" s="146">
        <v>34</v>
      </c>
      <c r="AJ215" s="146">
        <v>35</v>
      </c>
      <c r="AK215" s="146">
        <v>36</v>
      </c>
      <c r="AL215" s="146">
        <v>37</v>
      </c>
      <c r="AM215" s="146">
        <v>38</v>
      </c>
      <c r="AN215" s="146">
        <v>39</v>
      </c>
      <c r="AO215" s="146">
        <v>40</v>
      </c>
      <c r="AP215" s="146">
        <v>41</v>
      </c>
      <c r="AQ215" s="146">
        <v>42</v>
      </c>
    </row>
    <row r="216" spans="1:43" x14ac:dyDescent="0.25">
      <c r="A216" s="146">
        <v>0</v>
      </c>
      <c r="B216" s="146">
        <v>1</v>
      </c>
      <c r="C216" s="146">
        <v>2</v>
      </c>
      <c r="D216" s="146">
        <v>3</v>
      </c>
      <c r="E216" s="146">
        <v>4</v>
      </c>
      <c r="F216" s="146">
        <v>5</v>
      </c>
      <c r="G216" s="146">
        <v>6</v>
      </c>
      <c r="H216" s="146">
        <v>7</v>
      </c>
      <c r="I216" s="146">
        <v>8</v>
      </c>
      <c r="J216" s="146">
        <v>9</v>
      </c>
      <c r="K216" s="146">
        <v>10</v>
      </c>
      <c r="L216" s="146">
        <v>11</v>
      </c>
      <c r="M216" s="146">
        <v>12</v>
      </c>
      <c r="N216" s="146">
        <v>13</v>
      </c>
      <c r="O216" s="146">
        <v>14</v>
      </c>
      <c r="P216" s="146">
        <v>15</v>
      </c>
      <c r="Q216" s="146">
        <v>16</v>
      </c>
      <c r="R216" s="146">
        <v>17</v>
      </c>
      <c r="S216" s="146">
        <v>18</v>
      </c>
      <c r="T216" s="146">
        <v>19</v>
      </c>
      <c r="U216" s="146">
        <v>20</v>
      </c>
      <c r="V216" s="146">
        <v>21</v>
      </c>
      <c r="W216" s="146">
        <v>22</v>
      </c>
      <c r="X216" s="146">
        <v>23</v>
      </c>
      <c r="Y216" s="146">
        <v>24</v>
      </c>
      <c r="Z216" s="146">
        <v>25</v>
      </c>
      <c r="AA216" s="146">
        <v>26</v>
      </c>
      <c r="AB216" s="146">
        <v>27</v>
      </c>
      <c r="AC216" s="146">
        <v>28</v>
      </c>
      <c r="AD216" s="146">
        <v>29</v>
      </c>
      <c r="AE216" s="146">
        <v>30</v>
      </c>
      <c r="AF216" s="146">
        <v>31</v>
      </c>
      <c r="AG216" s="146">
        <v>32</v>
      </c>
      <c r="AH216" s="146">
        <v>33</v>
      </c>
      <c r="AI216" s="146">
        <v>34</v>
      </c>
      <c r="AJ216" s="146">
        <v>35</v>
      </c>
      <c r="AK216" s="146">
        <v>36</v>
      </c>
      <c r="AL216" s="146">
        <v>37</v>
      </c>
      <c r="AM216" s="146">
        <v>38</v>
      </c>
      <c r="AN216" s="146">
        <v>39</v>
      </c>
      <c r="AO216" s="146">
        <v>40</v>
      </c>
      <c r="AP216" s="146">
        <v>41</v>
      </c>
      <c r="AQ216" s="146">
        <v>42</v>
      </c>
    </row>
    <row r="217" spans="1:43" x14ac:dyDescent="0.25">
      <c r="A217" s="146">
        <v>0</v>
      </c>
      <c r="B217" s="146">
        <v>1</v>
      </c>
      <c r="C217" s="146">
        <v>2</v>
      </c>
      <c r="D217" s="146">
        <v>3</v>
      </c>
      <c r="E217" s="146">
        <v>4</v>
      </c>
      <c r="F217" s="146">
        <v>5</v>
      </c>
      <c r="G217" s="146">
        <v>6</v>
      </c>
      <c r="H217" s="146">
        <v>7</v>
      </c>
      <c r="I217" s="146">
        <v>8</v>
      </c>
      <c r="J217" s="146">
        <v>9</v>
      </c>
      <c r="K217" s="146">
        <v>10</v>
      </c>
      <c r="L217" s="146">
        <v>11</v>
      </c>
      <c r="M217" s="146">
        <v>12</v>
      </c>
      <c r="N217" s="146">
        <v>13</v>
      </c>
      <c r="O217" s="146">
        <v>14</v>
      </c>
      <c r="P217" s="146">
        <v>15</v>
      </c>
      <c r="Q217" s="146">
        <v>16</v>
      </c>
      <c r="R217" s="146">
        <v>17</v>
      </c>
      <c r="S217" s="146">
        <v>18</v>
      </c>
      <c r="T217" s="146">
        <v>19</v>
      </c>
      <c r="U217" s="146">
        <v>20</v>
      </c>
      <c r="V217" s="146">
        <v>21</v>
      </c>
      <c r="W217" s="146">
        <v>22</v>
      </c>
      <c r="X217" s="146">
        <v>23</v>
      </c>
      <c r="Y217" s="146">
        <v>24</v>
      </c>
      <c r="Z217" s="146">
        <v>25</v>
      </c>
      <c r="AA217" s="146">
        <v>26</v>
      </c>
      <c r="AB217" s="146">
        <v>27</v>
      </c>
      <c r="AC217" s="146">
        <v>28</v>
      </c>
      <c r="AD217" s="146">
        <v>29</v>
      </c>
      <c r="AE217" s="146">
        <v>30</v>
      </c>
      <c r="AF217" s="146">
        <v>31</v>
      </c>
      <c r="AG217" s="146">
        <v>32</v>
      </c>
      <c r="AH217" s="146">
        <v>33</v>
      </c>
      <c r="AI217" s="146">
        <v>34</v>
      </c>
      <c r="AJ217" s="146">
        <v>35</v>
      </c>
      <c r="AK217" s="146">
        <v>36</v>
      </c>
      <c r="AL217" s="146">
        <v>37</v>
      </c>
      <c r="AM217" s="146">
        <v>38</v>
      </c>
      <c r="AN217" s="146">
        <v>39</v>
      </c>
      <c r="AO217" s="146">
        <v>40</v>
      </c>
      <c r="AP217" s="146">
        <v>41</v>
      </c>
      <c r="AQ217" s="146">
        <v>42</v>
      </c>
    </row>
    <row r="218" spans="1:43" x14ac:dyDescent="0.25">
      <c r="A218" s="146">
        <v>0</v>
      </c>
      <c r="B218" s="146">
        <v>1</v>
      </c>
      <c r="C218" s="146">
        <v>2</v>
      </c>
      <c r="D218" s="146">
        <v>3</v>
      </c>
      <c r="E218" s="146">
        <v>4</v>
      </c>
      <c r="F218" s="146">
        <v>5</v>
      </c>
      <c r="G218" s="146">
        <v>6</v>
      </c>
      <c r="H218" s="146">
        <v>7</v>
      </c>
      <c r="I218" s="146">
        <v>8</v>
      </c>
      <c r="J218" s="146">
        <v>9</v>
      </c>
      <c r="K218" s="146">
        <v>10</v>
      </c>
      <c r="L218" s="146">
        <v>11</v>
      </c>
      <c r="M218" s="146">
        <v>12</v>
      </c>
      <c r="N218" s="146">
        <v>13</v>
      </c>
      <c r="O218" s="146">
        <v>14</v>
      </c>
      <c r="P218" s="146">
        <v>15</v>
      </c>
      <c r="Q218" s="146">
        <v>16</v>
      </c>
      <c r="R218" s="146">
        <v>17</v>
      </c>
      <c r="S218" s="146">
        <v>18</v>
      </c>
      <c r="T218" s="146">
        <v>19</v>
      </c>
      <c r="U218" s="146">
        <v>20</v>
      </c>
      <c r="V218" s="146">
        <v>21</v>
      </c>
      <c r="W218" s="146">
        <v>22</v>
      </c>
      <c r="X218" s="146">
        <v>23</v>
      </c>
      <c r="Y218" s="146">
        <v>24</v>
      </c>
      <c r="Z218" s="146">
        <v>25</v>
      </c>
      <c r="AA218" s="146">
        <v>26</v>
      </c>
      <c r="AB218" s="146">
        <v>27</v>
      </c>
      <c r="AC218" s="146">
        <v>28</v>
      </c>
      <c r="AD218" s="146">
        <v>29</v>
      </c>
      <c r="AE218" s="146">
        <v>30</v>
      </c>
      <c r="AF218" s="146">
        <v>31</v>
      </c>
      <c r="AG218" s="146">
        <v>32</v>
      </c>
      <c r="AH218" s="146">
        <v>33</v>
      </c>
      <c r="AI218" s="146">
        <v>34</v>
      </c>
      <c r="AJ218" s="146">
        <v>35</v>
      </c>
      <c r="AK218" s="146">
        <v>36</v>
      </c>
      <c r="AL218" s="146">
        <v>37</v>
      </c>
      <c r="AM218" s="146">
        <v>38</v>
      </c>
      <c r="AN218" s="146">
        <v>39</v>
      </c>
      <c r="AO218" s="146">
        <v>40</v>
      </c>
      <c r="AP218" s="146">
        <v>41</v>
      </c>
      <c r="AQ218" s="146">
        <v>42</v>
      </c>
    </row>
    <row r="219" spans="1:43" x14ac:dyDescent="0.25">
      <c r="A219" s="146">
        <v>0</v>
      </c>
      <c r="B219" s="146">
        <v>1</v>
      </c>
      <c r="C219" s="146">
        <v>2</v>
      </c>
      <c r="D219" s="146">
        <v>3</v>
      </c>
      <c r="E219" s="146">
        <v>4</v>
      </c>
      <c r="F219" s="146">
        <v>5</v>
      </c>
      <c r="G219" s="146">
        <v>6</v>
      </c>
      <c r="H219" s="146">
        <v>7</v>
      </c>
      <c r="I219" s="146">
        <v>8</v>
      </c>
      <c r="J219" s="146">
        <v>9</v>
      </c>
      <c r="K219" s="146">
        <v>10</v>
      </c>
      <c r="L219" s="146">
        <v>11</v>
      </c>
      <c r="M219" s="146">
        <v>12</v>
      </c>
      <c r="N219" s="146">
        <v>13</v>
      </c>
      <c r="O219" s="146">
        <v>14</v>
      </c>
      <c r="P219" s="146">
        <v>15</v>
      </c>
      <c r="Q219" s="146">
        <v>16</v>
      </c>
      <c r="R219" s="146">
        <v>17</v>
      </c>
      <c r="S219" s="146">
        <v>18</v>
      </c>
      <c r="T219" s="146">
        <v>19</v>
      </c>
      <c r="U219" s="146">
        <v>20</v>
      </c>
      <c r="V219" s="146">
        <v>21</v>
      </c>
      <c r="W219" s="146">
        <v>22</v>
      </c>
      <c r="X219" s="146">
        <v>23</v>
      </c>
      <c r="Y219" s="146">
        <v>24</v>
      </c>
      <c r="Z219" s="146">
        <v>25</v>
      </c>
      <c r="AA219" s="146">
        <v>26</v>
      </c>
      <c r="AB219" s="146">
        <v>27</v>
      </c>
      <c r="AC219" s="146">
        <v>28</v>
      </c>
      <c r="AD219" s="146">
        <v>29</v>
      </c>
      <c r="AE219" s="146">
        <v>30</v>
      </c>
      <c r="AF219" s="146">
        <v>31</v>
      </c>
      <c r="AG219" s="146">
        <v>32</v>
      </c>
      <c r="AH219" s="146">
        <v>33</v>
      </c>
      <c r="AI219" s="146">
        <v>34</v>
      </c>
      <c r="AJ219" s="146">
        <v>35</v>
      </c>
      <c r="AK219" s="146">
        <v>36</v>
      </c>
      <c r="AL219" s="146">
        <v>37</v>
      </c>
      <c r="AM219" s="146">
        <v>38</v>
      </c>
      <c r="AN219" s="146">
        <v>39</v>
      </c>
      <c r="AO219" s="146">
        <v>40</v>
      </c>
      <c r="AP219" s="146">
        <v>41</v>
      </c>
      <c r="AQ219" s="146">
        <v>42</v>
      </c>
    </row>
    <row r="220" spans="1:43" x14ac:dyDescent="0.25">
      <c r="A220" s="146">
        <v>0</v>
      </c>
      <c r="B220" s="146">
        <v>1</v>
      </c>
      <c r="C220" s="146">
        <v>2</v>
      </c>
      <c r="D220" s="146">
        <v>3</v>
      </c>
      <c r="E220" s="146">
        <v>4</v>
      </c>
      <c r="F220" s="146">
        <v>5</v>
      </c>
      <c r="G220" s="146">
        <v>6</v>
      </c>
      <c r="H220" s="146">
        <v>7</v>
      </c>
      <c r="I220" s="146">
        <v>8</v>
      </c>
      <c r="J220" s="146">
        <v>9</v>
      </c>
      <c r="K220" s="146">
        <v>10</v>
      </c>
      <c r="L220" s="146">
        <v>11</v>
      </c>
      <c r="M220" s="146">
        <v>12</v>
      </c>
      <c r="N220" s="146">
        <v>13</v>
      </c>
      <c r="O220" s="146">
        <v>14</v>
      </c>
      <c r="P220" s="146">
        <v>15</v>
      </c>
      <c r="Q220" s="146">
        <v>16</v>
      </c>
      <c r="R220" s="146">
        <v>17</v>
      </c>
      <c r="S220" s="146">
        <v>18</v>
      </c>
      <c r="T220" s="146">
        <v>19</v>
      </c>
      <c r="U220" s="146">
        <v>20</v>
      </c>
      <c r="V220" s="146">
        <v>21</v>
      </c>
      <c r="W220" s="146">
        <v>22</v>
      </c>
      <c r="X220" s="146">
        <v>23</v>
      </c>
      <c r="Y220" s="146">
        <v>24</v>
      </c>
      <c r="Z220" s="146">
        <v>25</v>
      </c>
      <c r="AA220" s="146">
        <v>26</v>
      </c>
      <c r="AB220" s="146">
        <v>27</v>
      </c>
      <c r="AC220" s="146">
        <v>28</v>
      </c>
      <c r="AD220" s="146">
        <v>29</v>
      </c>
      <c r="AE220" s="146">
        <v>30</v>
      </c>
      <c r="AF220" s="146">
        <v>31</v>
      </c>
      <c r="AG220" s="146">
        <v>32</v>
      </c>
      <c r="AH220" s="146">
        <v>33</v>
      </c>
      <c r="AI220" s="146">
        <v>34</v>
      </c>
      <c r="AJ220" s="146">
        <v>35</v>
      </c>
      <c r="AK220" s="146">
        <v>36</v>
      </c>
      <c r="AL220" s="146">
        <v>37</v>
      </c>
      <c r="AM220" s="146">
        <v>38</v>
      </c>
      <c r="AN220" s="146">
        <v>39</v>
      </c>
      <c r="AO220" s="146">
        <v>40</v>
      </c>
      <c r="AP220" s="146">
        <v>41</v>
      </c>
      <c r="AQ220" s="146">
        <v>42</v>
      </c>
    </row>
    <row r="221" spans="1:43" x14ac:dyDescent="0.25">
      <c r="A221" s="146">
        <v>0</v>
      </c>
      <c r="B221" s="146">
        <v>1</v>
      </c>
      <c r="C221" s="146">
        <v>2</v>
      </c>
      <c r="D221" s="146">
        <v>3</v>
      </c>
      <c r="E221" s="146">
        <v>4</v>
      </c>
      <c r="F221" s="146">
        <v>5</v>
      </c>
      <c r="G221" s="146">
        <v>6</v>
      </c>
      <c r="H221" s="146">
        <v>7</v>
      </c>
      <c r="I221" s="146">
        <v>8</v>
      </c>
      <c r="J221" s="146">
        <v>9</v>
      </c>
      <c r="K221" s="146">
        <v>10</v>
      </c>
      <c r="L221" s="146">
        <v>11</v>
      </c>
      <c r="M221" s="146">
        <v>12</v>
      </c>
      <c r="N221" s="146">
        <v>13</v>
      </c>
      <c r="O221" s="146">
        <v>14</v>
      </c>
      <c r="P221" s="146">
        <v>15</v>
      </c>
      <c r="Q221" s="146">
        <v>16</v>
      </c>
      <c r="R221" s="146">
        <v>17</v>
      </c>
      <c r="S221" s="146">
        <v>18</v>
      </c>
      <c r="T221" s="146">
        <v>19</v>
      </c>
      <c r="U221" s="146">
        <v>20</v>
      </c>
      <c r="V221" s="146">
        <v>21</v>
      </c>
      <c r="W221" s="146">
        <v>22</v>
      </c>
      <c r="X221" s="146">
        <v>23</v>
      </c>
      <c r="Y221" s="146">
        <v>24</v>
      </c>
      <c r="Z221" s="146">
        <v>25</v>
      </c>
      <c r="AA221" s="146">
        <v>26</v>
      </c>
      <c r="AB221" s="146">
        <v>27</v>
      </c>
      <c r="AC221" s="146">
        <v>28</v>
      </c>
      <c r="AD221" s="146">
        <v>29</v>
      </c>
      <c r="AE221" s="146">
        <v>30</v>
      </c>
      <c r="AF221" s="146">
        <v>31</v>
      </c>
      <c r="AG221" s="146">
        <v>32</v>
      </c>
      <c r="AH221" s="146">
        <v>33</v>
      </c>
      <c r="AI221" s="146">
        <v>34</v>
      </c>
      <c r="AJ221" s="146">
        <v>35</v>
      </c>
      <c r="AK221" s="146">
        <v>36</v>
      </c>
      <c r="AL221" s="146">
        <v>37</v>
      </c>
      <c r="AM221" s="146">
        <v>38</v>
      </c>
      <c r="AN221" s="146">
        <v>39</v>
      </c>
      <c r="AO221" s="146">
        <v>40</v>
      </c>
      <c r="AP221" s="146">
        <v>41</v>
      </c>
      <c r="AQ221" s="146">
        <v>42</v>
      </c>
    </row>
    <row r="222" spans="1:43" x14ac:dyDescent="0.25">
      <c r="A222" s="146">
        <v>0</v>
      </c>
      <c r="B222" s="146">
        <v>1</v>
      </c>
      <c r="C222" s="146">
        <v>2</v>
      </c>
      <c r="D222" s="146">
        <v>3</v>
      </c>
      <c r="E222" s="146">
        <v>4</v>
      </c>
      <c r="F222" s="146">
        <v>5</v>
      </c>
      <c r="G222" s="146">
        <v>6</v>
      </c>
      <c r="H222" s="146">
        <v>7</v>
      </c>
      <c r="I222" s="146">
        <v>8</v>
      </c>
      <c r="J222" s="146">
        <v>9</v>
      </c>
      <c r="K222" s="146">
        <v>10</v>
      </c>
      <c r="L222" s="146">
        <v>11</v>
      </c>
      <c r="M222" s="146">
        <v>12</v>
      </c>
      <c r="N222" s="146">
        <v>13</v>
      </c>
      <c r="O222" s="146">
        <v>14</v>
      </c>
      <c r="P222" s="146">
        <v>15</v>
      </c>
      <c r="Q222" s="146">
        <v>16</v>
      </c>
      <c r="R222" s="146">
        <v>17</v>
      </c>
      <c r="S222" s="146">
        <v>18</v>
      </c>
      <c r="T222" s="146">
        <v>19</v>
      </c>
      <c r="U222" s="146">
        <v>20</v>
      </c>
      <c r="V222" s="146">
        <v>21</v>
      </c>
      <c r="W222" s="146">
        <v>22</v>
      </c>
      <c r="X222" s="146">
        <v>23</v>
      </c>
      <c r="Y222" s="146">
        <v>24</v>
      </c>
      <c r="Z222" s="146">
        <v>25</v>
      </c>
      <c r="AA222" s="146">
        <v>26</v>
      </c>
      <c r="AB222" s="146">
        <v>27</v>
      </c>
      <c r="AC222" s="146">
        <v>28</v>
      </c>
      <c r="AD222" s="146">
        <v>29</v>
      </c>
      <c r="AE222" s="146">
        <v>30</v>
      </c>
      <c r="AF222" s="146">
        <v>31</v>
      </c>
      <c r="AG222" s="146">
        <v>32</v>
      </c>
      <c r="AH222" s="146">
        <v>33</v>
      </c>
      <c r="AI222" s="146">
        <v>34</v>
      </c>
      <c r="AJ222" s="146">
        <v>35</v>
      </c>
      <c r="AK222" s="146">
        <v>36</v>
      </c>
      <c r="AL222" s="146">
        <v>37</v>
      </c>
      <c r="AM222" s="146">
        <v>38</v>
      </c>
      <c r="AN222" s="146">
        <v>39</v>
      </c>
      <c r="AO222" s="146">
        <v>40</v>
      </c>
      <c r="AP222" s="146">
        <v>41</v>
      </c>
      <c r="AQ222" s="146">
        <v>42</v>
      </c>
    </row>
    <row r="223" spans="1:43" x14ac:dyDescent="0.25">
      <c r="A223" s="146">
        <v>0</v>
      </c>
      <c r="B223" s="146">
        <v>1</v>
      </c>
      <c r="C223" s="146">
        <v>2</v>
      </c>
      <c r="D223" s="146">
        <v>3</v>
      </c>
      <c r="E223" s="146">
        <v>4</v>
      </c>
      <c r="F223" s="146">
        <v>5</v>
      </c>
      <c r="G223" s="146">
        <v>6</v>
      </c>
      <c r="H223" s="146">
        <v>7</v>
      </c>
      <c r="I223" s="146">
        <v>8</v>
      </c>
      <c r="J223" s="146">
        <v>9</v>
      </c>
      <c r="K223" s="146">
        <v>10</v>
      </c>
      <c r="L223" s="146">
        <v>11</v>
      </c>
      <c r="M223" s="146">
        <v>12</v>
      </c>
      <c r="N223" s="146">
        <v>13</v>
      </c>
      <c r="O223" s="146">
        <v>14</v>
      </c>
      <c r="P223" s="146">
        <v>15</v>
      </c>
      <c r="Q223" s="146">
        <v>16</v>
      </c>
      <c r="R223" s="146">
        <v>17</v>
      </c>
      <c r="S223" s="146">
        <v>18</v>
      </c>
      <c r="T223" s="146">
        <v>19</v>
      </c>
      <c r="U223" s="146">
        <v>20</v>
      </c>
      <c r="V223" s="146">
        <v>21</v>
      </c>
      <c r="W223" s="146">
        <v>22</v>
      </c>
      <c r="X223" s="146">
        <v>23</v>
      </c>
      <c r="Y223" s="146">
        <v>24</v>
      </c>
      <c r="Z223" s="146">
        <v>25</v>
      </c>
      <c r="AA223" s="146">
        <v>26</v>
      </c>
      <c r="AB223" s="146">
        <v>27</v>
      </c>
      <c r="AC223" s="146">
        <v>28</v>
      </c>
      <c r="AD223" s="146">
        <v>29</v>
      </c>
      <c r="AE223" s="146">
        <v>30</v>
      </c>
      <c r="AF223" s="146">
        <v>31</v>
      </c>
      <c r="AG223" s="146">
        <v>32</v>
      </c>
      <c r="AH223" s="146">
        <v>33</v>
      </c>
      <c r="AI223" s="146">
        <v>34</v>
      </c>
      <c r="AJ223" s="146">
        <v>35</v>
      </c>
      <c r="AK223" s="146">
        <v>36</v>
      </c>
      <c r="AL223" s="146">
        <v>37</v>
      </c>
      <c r="AM223" s="146">
        <v>38</v>
      </c>
      <c r="AN223" s="146">
        <v>39</v>
      </c>
      <c r="AO223" s="146">
        <v>40</v>
      </c>
      <c r="AP223" s="146">
        <v>41</v>
      </c>
      <c r="AQ223" s="146">
        <v>42</v>
      </c>
    </row>
    <row r="224" spans="1:43" x14ac:dyDescent="0.25">
      <c r="A224" s="146">
        <v>0</v>
      </c>
      <c r="B224" s="146">
        <v>1</v>
      </c>
      <c r="C224" s="146">
        <v>2</v>
      </c>
      <c r="D224" s="146">
        <v>3</v>
      </c>
      <c r="E224" s="146">
        <v>4</v>
      </c>
      <c r="F224" s="146">
        <v>5</v>
      </c>
      <c r="G224" s="146">
        <v>6</v>
      </c>
      <c r="H224" s="146">
        <v>7</v>
      </c>
      <c r="I224" s="146">
        <v>8</v>
      </c>
      <c r="J224" s="146">
        <v>9</v>
      </c>
      <c r="K224" s="146">
        <v>10</v>
      </c>
      <c r="L224" s="146">
        <v>11</v>
      </c>
      <c r="M224" s="146">
        <v>12</v>
      </c>
      <c r="N224" s="146">
        <v>13</v>
      </c>
      <c r="O224" s="146">
        <v>14</v>
      </c>
      <c r="P224" s="146">
        <v>15</v>
      </c>
      <c r="Q224" s="146">
        <v>16</v>
      </c>
      <c r="R224" s="146">
        <v>17</v>
      </c>
      <c r="S224" s="146">
        <v>18</v>
      </c>
      <c r="T224" s="146">
        <v>19</v>
      </c>
      <c r="U224" s="146">
        <v>20</v>
      </c>
      <c r="V224" s="146">
        <v>21</v>
      </c>
      <c r="W224" s="146">
        <v>22</v>
      </c>
      <c r="X224" s="146">
        <v>23</v>
      </c>
      <c r="Y224" s="146">
        <v>24</v>
      </c>
      <c r="Z224" s="146">
        <v>25</v>
      </c>
      <c r="AA224" s="146">
        <v>26</v>
      </c>
      <c r="AB224" s="146">
        <v>27</v>
      </c>
      <c r="AC224" s="146">
        <v>28</v>
      </c>
      <c r="AD224" s="146">
        <v>29</v>
      </c>
      <c r="AE224" s="146">
        <v>30</v>
      </c>
      <c r="AF224" s="146">
        <v>31</v>
      </c>
      <c r="AG224" s="146">
        <v>32</v>
      </c>
      <c r="AH224" s="146">
        <v>33</v>
      </c>
      <c r="AI224" s="146">
        <v>34</v>
      </c>
      <c r="AJ224" s="146">
        <v>35</v>
      </c>
      <c r="AK224" s="146">
        <v>36</v>
      </c>
      <c r="AL224" s="146">
        <v>37</v>
      </c>
      <c r="AM224" s="146">
        <v>38</v>
      </c>
      <c r="AN224" s="146">
        <v>39</v>
      </c>
      <c r="AO224" s="146">
        <v>40</v>
      </c>
      <c r="AP224" s="146">
        <v>41</v>
      </c>
      <c r="AQ224" s="146">
        <v>42</v>
      </c>
    </row>
    <row r="225" spans="1:43" x14ac:dyDescent="0.25">
      <c r="A225" s="146">
        <v>0</v>
      </c>
      <c r="B225" s="146">
        <v>1</v>
      </c>
      <c r="C225" s="146">
        <v>2</v>
      </c>
      <c r="D225" s="146">
        <v>3</v>
      </c>
      <c r="E225" s="146">
        <v>4</v>
      </c>
      <c r="F225" s="146">
        <v>5</v>
      </c>
      <c r="G225" s="146">
        <v>6</v>
      </c>
      <c r="H225" s="146">
        <v>7</v>
      </c>
      <c r="I225" s="146">
        <v>8</v>
      </c>
      <c r="J225" s="146">
        <v>9</v>
      </c>
      <c r="K225" s="146">
        <v>10</v>
      </c>
      <c r="L225" s="146">
        <v>11</v>
      </c>
      <c r="M225" s="146">
        <v>12</v>
      </c>
      <c r="N225" s="146">
        <v>13</v>
      </c>
      <c r="O225" s="146">
        <v>14</v>
      </c>
      <c r="P225" s="146">
        <v>15</v>
      </c>
      <c r="Q225" s="146">
        <v>16</v>
      </c>
      <c r="R225" s="146">
        <v>17</v>
      </c>
      <c r="S225" s="146">
        <v>18</v>
      </c>
      <c r="T225" s="146">
        <v>19</v>
      </c>
      <c r="U225" s="146">
        <v>20</v>
      </c>
      <c r="V225" s="146">
        <v>21</v>
      </c>
      <c r="W225" s="146">
        <v>22</v>
      </c>
      <c r="X225" s="146">
        <v>23</v>
      </c>
      <c r="Y225" s="146">
        <v>24</v>
      </c>
      <c r="Z225" s="146">
        <v>25</v>
      </c>
      <c r="AA225" s="146">
        <v>26</v>
      </c>
      <c r="AB225" s="146">
        <v>27</v>
      </c>
      <c r="AC225" s="146">
        <v>28</v>
      </c>
      <c r="AD225" s="146">
        <v>29</v>
      </c>
      <c r="AE225" s="146">
        <v>30</v>
      </c>
      <c r="AF225" s="146">
        <v>31</v>
      </c>
      <c r="AG225" s="146">
        <v>32</v>
      </c>
      <c r="AH225" s="146">
        <v>33</v>
      </c>
      <c r="AI225" s="146">
        <v>34</v>
      </c>
      <c r="AJ225" s="146">
        <v>35</v>
      </c>
      <c r="AK225" s="146">
        <v>36</v>
      </c>
      <c r="AL225" s="146">
        <v>37</v>
      </c>
      <c r="AM225" s="146">
        <v>38</v>
      </c>
      <c r="AN225" s="146">
        <v>39</v>
      </c>
      <c r="AO225" s="146">
        <v>40</v>
      </c>
      <c r="AP225" s="146">
        <v>41</v>
      </c>
      <c r="AQ225" s="146">
        <v>42</v>
      </c>
    </row>
    <row r="226" spans="1:43" x14ac:dyDescent="0.25">
      <c r="A226" s="146">
        <v>0</v>
      </c>
      <c r="B226" s="146">
        <v>1</v>
      </c>
      <c r="C226" s="146">
        <v>2</v>
      </c>
      <c r="D226" s="146">
        <v>3</v>
      </c>
      <c r="E226" s="146">
        <v>4</v>
      </c>
      <c r="F226" s="146">
        <v>5</v>
      </c>
      <c r="G226" s="146">
        <v>6</v>
      </c>
      <c r="H226" s="146">
        <v>7</v>
      </c>
      <c r="I226" s="146">
        <v>8</v>
      </c>
      <c r="J226" s="146">
        <v>9</v>
      </c>
      <c r="K226" s="146">
        <v>10</v>
      </c>
      <c r="L226" s="146">
        <v>11</v>
      </c>
      <c r="M226" s="146">
        <v>12</v>
      </c>
      <c r="N226" s="146">
        <v>13</v>
      </c>
      <c r="O226" s="146">
        <v>14</v>
      </c>
      <c r="P226" s="146">
        <v>15</v>
      </c>
      <c r="Q226" s="146">
        <v>16</v>
      </c>
      <c r="R226" s="146">
        <v>17</v>
      </c>
      <c r="S226" s="146">
        <v>18</v>
      </c>
      <c r="T226" s="146">
        <v>19</v>
      </c>
      <c r="U226" s="146">
        <v>20</v>
      </c>
      <c r="V226" s="146">
        <v>21</v>
      </c>
      <c r="W226" s="146">
        <v>22</v>
      </c>
      <c r="X226" s="146">
        <v>23</v>
      </c>
      <c r="Y226" s="146">
        <v>24</v>
      </c>
      <c r="Z226" s="146">
        <v>25</v>
      </c>
      <c r="AA226" s="146">
        <v>26</v>
      </c>
      <c r="AB226" s="146">
        <v>27</v>
      </c>
      <c r="AC226" s="146">
        <v>28</v>
      </c>
      <c r="AD226" s="146">
        <v>29</v>
      </c>
      <c r="AE226" s="146">
        <v>30</v>
      </c>
      <c r="AF226" s="146">
        <v>31</v>
      </c>
      <c r="AG226" s="146">
        <v>32</v>
      </c>
      <c r="AH226" s="146">
        <v>33</v>
      </c>
      <c r="AI226" s="146">
        <v>34</v>
      </c>
      <c r="AJ226" s="146">
        <v>35</v>
      </c>
      <c r="AK226" s="146">
        <v>36</v>
      </c>
      <c r="AL226" s="146">
        <v>37</v>
      </c>
      <c r="AM226" s="146">
        <v>38</v>
      </c>
      <c r="AN226" s="146">
        <v>39</v>
      </c>
      <c r="AO226" s="146">
        <v>40</v>
      </c>
      <c r="AP226" s="146">
        <v>41</v>
      </c>
      <c r="AQ226" s="146">
        <v>42</v>
      </c>
    </row>
    <row r="227" spans="1:43" x14ac:dyDescent="0.25">
      <c r="A227" s="146">
        <v>0</v>
      </c>
      <c r="B227" s="146">
        <v>1</v>
      </c>
      <c r="C227" s="146">
        <v>2</v>
      </c>
      <c r="D227" s="146">
        <v>3</v>
      </c>
      <c r="E227" s="146">
        <v>4</v>
      </c>
      <c r="F227" s="146">
        <v>5</v>
      </c>
      <c r="G227" s="146">
        <v>6</v>
      </c>
      <c r="H227" s="146">
        <v>7</v>
      </c>
      <c r="I227" s="146">
        <v>8</v>
      </c>
      <c r="J227" s="146">
        <v>9</v>
      </c>
      <c r="K227" s="146">
        <v>10</v>
      </c>
      <c r="L227" s="146">
        <v>11</v>
      </c>
      <c r="M227" s="146">
        <v>12</v>
      </c>
      <c r="N227" s="146">
        <v>13</v>
      </c>
      <c r="O227" s="146">
        <v>14</v>
      </c>
      <c r="P227" s="146">
        <v>15</v>
      </c>
      <c r="Q227" s="146">
        <v>16</v>
      </c>
      <c r="R227" s="146">
        <v>17</v>
      </c>
      <c r="S227" s="146">
        <v>18</v>
      </c>
      <c r="T227" s="146">
        <v>19</v>
      </c>
      <c r="U227" s="146">
        <v>20</v>
      </c>
      <c r="V227" s="146">
        <v>21</v>
      </c>
      <c r="W227" s="146">
        <v>22</v>
      </c>
      <c r="X227" s="146">
        <v>23</v>
      </c>
      <c r="Y227" s="146">
        <v>24</v>
      </c>
      <c r="Z227" s="146">
        <v>25</v>
      </c>
      <c r="AA227" s="146">
        <v>26</v>
      </c>
      <c r="AB227" s="146">
        <v>27</v>
      </c>
      <c r="AC227" s="146">
        <v>28</v>
      </c>
      <c r="AD227" s="146">
        <v>29</v>
      </c>
      <c r="AE227" s="146">
        <v>30</v>
      </c>
      <c r="AF227" s="146">
        <v>31</v>
      </c>
      <c r="AG227" s="146">
        <v>32</v>
      </c>
      <c r="AH227" s="146">
        <v>33</v>
      </c>
      <c r="AI227" s="146">
        <v>34</v>
      </c>
      <c r="AJ227" s="146">
        <v>35</v>
      </c>
      <c r="AK227" s="146">
        <v>36</v>
      </c>
      <c r="AL227" s="146">
        <v>37</v>
      </c>
      <c r="AM227" s="146">
        <v>38</v>
      </c>
      <c r="AN227" s="146">
        <v>39</v>
      </c>
      <c r="AO227" s="146">
        <v>40</v>
      </c>
      <c r="AP227" s="146">
        <v>41</v>
      </c>
      <c r="AQ227" s="146">
        <v>42</v>
      </c>
    </row>
    <row r="228" spans="1:43" x14ac:dyDescent="0.25">
      <c r="A228" s="146">
        <v>0</v>
      </c>
      <c r="B228" s="146">
        <v>1</v>
      </c>
      <c r="C228" s="146">
        <v>2</v>
      </c>
      <c r="D228" s="146">
        <v>3</v>
      </c>
      <c r="E228" s="146">
        <v>4</v>
      </c>
      <c r="F228" s="146">
        <v>5</v>
      </c>
      <c r="G228" s="146">
        <v>6</v>
      </c>
      <c r="H228" s="146">
        <v>7</v>
      </c>
      <c r="I228" s="146">
        <v>8</v>
      </c>
      <c r="J228" s="146">
        <v>9</v>
      </c>
      <c r="K228" s="146">
        <v>10</v>
      </c>
      <c r="L228" s="146">
        <v>11</v>
      </c>
      <c r="M228" s="146">
        <v>12</v>
      </c>
      <c r="N228" s="146">
        <v>13</v>
      </c>
      <c r="O228" s="146">
        <v>14</v>
      </c>
      <c r="P228" s="146">
        <v>15</v>
      </c>
      <c r="Q228" s="146">
        <v>16</v>
      </c>
      <c r="R228" s="146">
        <v>17</v>
      </c>
      <c r="S228" s="146">
        <v>18</v>
      </c>
      <c r="T228" s="146">
        <v>19</v>
      </c>
      <c r="U228" s="146">
        <v>20</v>
      </c>
      <c r="V228" s="146">
        <v>21</v>
      </c>
      <c r="W228" s="146">
        <v>22</v>
      </c>
      <c r="X228" s="146">
        <v>23</v>
      </c>
      <c r="Y228" s="146">
        <v>24</v>
      </c>
      <c r="Z228" s="146">
        <v>25</v>
      </c>
      <c r="AA228" s="146">
        <v>26</v>
      </c>
      <c r="AB228" s="146">
        <v>27</v>
      </c>
      <c r="AC228" s="146">
        <v>28</v>
      </c>
      <c r="AD228" s="146">
        <v>29</v>
      </c>
      <c r="AE228" s="146">
        <v>30</v>
      </c>
      <c r="AF228" s="146">
        <v>31</v>
      </c>
      <c r="AG228" s="146">
        <v>32</v>
      </c>
      <c r="AH228" s="146">
        <v>33</v>
      </c>
      <c r="AI228" s="146">
        <v>34</v>
      </c>
      <c r="AJ228" s="146">
        <v>35</v>
      </c>
      <c r="AK228" s="146">
        <v>36</v>
      </c>
      <c r="AL228" s="146">
        <v>37</v>
      </c>
      <c r="AM228" s="146">
        <v>38</v>
      </c>
      <c r="AN228" s="146">
        <v>39</v>
      </c>
      <c r="AO228" s="146">
        <v>40</v>
      </c>
      <c r="AP228" s="146">
        <v>41</v>
      </c>
      <c r="AQ228" s="146">
        <v>42</v>
      </c>
    </row>
    <row r="229" spans="1:43" x14ac:dyDescent="0.25">
      <c r="A229" s="146">
        <v>0</v>
      </c>
      <c r="B229" s="146">
        <v>1</v>
      </c>
      <c r="C229" s="146">
        <v>2</v>
      </c>
      <c r="D229" s="146">
        <v>3</v>
      </c>
      <c r="E229" s="146">
        <v>4</v>
      </c>
      <c r="F229" s="146">
        <v>5</v>
      </c>
      <c r="G229" s="146">
        <v>6</v>
      </c>
      <c r="H229" s="146">
        <v>7</v>
      </c>
      <c r="I229" s="146">
        <v>8</v>
      </c>
      <c r="J229" s="146">
        <v>9</v>
      </c>
      <c r="K229" s="146">
        <v>10</v>
      </c>
      <c r="L229" s="146">
        <v>11</v>
      </c>
      <c r="M229" s="146">
        <v>12</v>
      </c>
      <c r="N229" s="146">
        <v>13</v>
      </c>
      <c r="O229" s="146">
        <v>14</v>
      </c>
      <c r="P229" s="146">
        <v>15</v>
      </c>
      <c r="Q229" s="146">
        <v>16</v>
      </c>
      <c r="R229" s="146">
        <v>17</v>
      </c>
      <c r="S229" s="146">
        <v>18</v>
      </c>
      <c r="T229" s="146">
        <v>19</v>
      </c>
      <c r="U229" s="146">
        <v>20</v>
      </c>
      <c r="V229" s="146">
        <v>21</v>
      </c>
      <c r="W229" s="146">
        <v>22</v>
      </c>
      <c r="X229" s="146">
        <v>23</v>
      </c>
      <c r="Y229" s="146">
        <v>24</v>
      </c>
      <c r="Z229" s="146">
        <v>25</v>
      </c>
      <c r="AA229" s="146">
        <v>26</v>
      </c>
      <c r="AB229" s="146">
        <v>27</v>
      </c>
      <c r="AC229" s="146">
        <v>28</v>
      </c>
      <c r="AD229" s="146">
        <v>29</v>
      </c>
      <c r="AE229" s="146">
        <v>30</v>
      </c>
      <c r="AF229" s="146">
        <v>31</v>
      </c>
      <c r="AG229" s="146">
        <v>32</v>
      </c>
      <c r="AH229" s="146">
        <v>33</v>
      </c>
      <c r="AI229" s="146">
        <v>34</v>
      </c>
      <c r="AJ229" s="146">
        <v>35</v>
      </c>
      <c r="AK229" s="146">
        <v>36</v>
      </c>
      <c r="AL229" s="146">
        <v>37</v>
      </c>
      <c r="AM229" s="146">
        <v>38</v>
      </c>
      <c r="AN229" s="146">
        <v>39</v>
      </c>
      <c r="AO229" s="146">
        <v>40</v>
      </c>
      <c r="AP229" s="146">
        <v>41</v>
      </c>
      <c r="AQ229" s="146">
        <v>42</v>
      </c>
    </row>
    <row r="230" spans="1:43" x14ac:dyDescent="0.25">
      <c r="A230" s="146">
        <v>0</v>
      </c>
      <c r="B230" s="146">
        <v>1</v>
      </c>
      <c r="C230" s="146">
        <v>2</v>
      </c>
      <c r="D230" s="146">
        <v>3</v>
      </c>
      <c r="E230" s="146">
        <v>4</v>
      </c>
      <c r="F230" s="146">
        <v>5</v>
      </c>
      <c r="G230" s="146">
        <v>6</v>
      </c>
      <c r="H230" s="146">
        <v>7</v>
      </c>
      <c r="I230" s="146">
        <v>8</v>
      </c>
      <c r="J230" s="146">
        <v>9</v>
      </c>
      <c r="K230" s="146">
        <v>10</v>
      </c>
      <c r="L230" s="146">
        <v>11</v>
      </c>
      <c r="M230" s="146">
        <v>12</v>
      </c>
      <c r="N230" s="146">
        <v>13</v>
      </c>
      <c r="O230" s="146">
        <v>14</v>
      </c>
      <c r="P230" s="146">
        <v>15</v>
      </c>
      <c r="Q230" s="146">
        <v>16</v>
      </c>
      <c r="R230" s="146">
        <v>17</v>
      </c>
      <c r="S230" s="146">
        <v>18</v>
      </c>
      <c r="T230" s="146">
        <v>19</v>
      </c>
      <c r="U230" s="146">
        <v>20</v>
      </c>
      <c r="V230" s="146">
        <v>21</v>
      </c>
      <c r="W230" s="146">
        <v>22</v>
      </c>
      <c r="X230" s="146">
        <v>23</v>
      </c>
      <c r="Y230" s="146">
        <v>24</v>
      </c>
      <c r="Z230" s="146">
        <v>25</v>
      </c>
      <c r="AA230" s="146">
        <v>26</v>
      </c>
      <c r="AB230" s="146">
        <v>27</v>
      </c>
      <c r="AC230" s="146">
        <v>28</v>
      </c>
      <c r="AD230" s="146">
        <v>29</v>
      </c>
      <c r="AE230" s="146">
        <v>30</v>
      </c>
      <c r="AF230" s="146">
        <v>31</v>
      </c>
      <c r="AG230" s="146">
        <v>32</v>
      </c>
      <c r="AH230" s="146">
        <v>33</v>
      </c>
      <c r="AI230" s="146">
        <v>34</v>
      </c>
      <c r="AJ230" s="146">
        <v>35</v>
      </c>
      <c r="AK230" s="146">
        <v>36</v>
      </c>
      <c r="AL230" s="146">
        <v>37</v>
      </c>
      <c r="AM230" s="146">
        <v>38</v>
      </c>
      <c r="AN230" s="146">
        <v>39</v>
      </c>
      <c r="AO230" s="146">
        <v>40</v>
      </c>
      <c r="AP230" s="146">
        <v>41</v>
      </c>
      <c r="AQ230" s="146">
        <v>42</v>
      </c>
    </row>
    <row r="231" spans="1:43" x14ac:dyDescent="0.25">
      <c r="A231" s="146">
        <v>0</v>
      </c>
      <c r="B231" s="146">
        <v>1</v>
      </c>
      <c r="C231" s="146">
        <v>2</v>
      </c>
      <c r="D231" s="146">
        <v>3</v>
      </c>
      <c r="E231" s="146">
        <v>4</v>
      </c>
      <c r="F231" s="146">
        <v>5</v>
      </c>
      <c r="G231" s="146">
        <v>6</v>
      </c>
      <c r="H231" s="146">
        <v>7</v>
      </c>
      <c r="I231" s="146">
        <v>8</v>
      </c>
      <c r="J231" s="146">
        <v>9</v>
      </c>
      <c r="K231" s="146">
        <v>10</v>
      </c>
      <c r="L231" s="146">
        <v>11</v>
      </c>
      <c r="M231" s="146">
        <v>12</v>
      </c>
      <c r="N231" s="146">
        <v>13</v>
      </c>
      <c r="O231" s="146">
        <v>14</v>
      </c>
      <c r="P231" s="146">
        <v>15</v>
      </c>
      <c r="Q231" s="146">
        <v>16</v>
      </c>
      <c r="R231" s="146">
        <v>17</v>
      </c>
      <c r="S231" s="146">
        <v>18</v>
      </c>
      <c r="T231" s="146">
        <v>19</v>
      </c>
      <c r="U231" s="146">
        <v>20</v>
      </c>
      <c r="V231" s="146">
        <v>21</v>
      </c>
      <c r="W231" s="146">
        <v>22</v>
      </c>
      <c r="X231" s="146">
        <v>23</v>
      </c>
      <c r="Y231" s="146">
        <v>24</v>
      </c>
      <c r="Z231" s="146">
        <v>25</v>
      </c>
      <c r="AA231" s="146">
        <v>26</v>
      </c>
      <c r="AB231" s="146">
        <v>27</v>
      </c>
      <c r="AC231" s="146">
        <v>28</v>
      </c>
      <c r="AD231" s="146">
        <v>29</v>
      </c>
      <c r="AE231" s="146">
        <v>30</v>
      </c>
      <c r="AF231" s="146">
        <v>31</v>
      </c>
      <c r="AG231" s="146">
        <v>32</v>
      </c>
      <c r="AH231" s="146">
        <v>33</v>
      </c>
      <c r="AI231" s="146">
        <v>34</v>
      </c>
      <c r="AJ231" s="146">
        <v>35</v>
      </c>
      <c r="AK231" s="146">
        <v>36</v>
      </c>
      <c r="AL231" s="146">
        <v>37</v>
      </c>
      <c r="AM231" s="146">
        <v>38</v>
      </c>
      <c r="AN231" s="146">
        <v>39</v>
      </c>
      <c r="AO231" s="146">
        <v>40</v>
      </c>
      <c r="AP231" s="146">
        <v>41</v>
      </c>
      <c r="AQ231" s="146">
        <v>42</v>
      </c>
    </row>
    <row r="232" spans="1:43" x14ac:dyDescent="0.25">
      <c r="A232" s="146">
        <v>0</v>
      </c>
      <c r="B232" s="146">
        <v>1</v>
      </c>
      <c r="C232" s="146">
        <v>2</v>
      </c>
      <c r="D232" s="146">
        <v>3</v>
      </c>
      <c r="E232" s="146">
        <v>4</v>
      </c>
      <c r="F232" s="146">
        <v>5</v>
      </c>
      <c r="G232" s="146">
        <v>6</v>
      </c>
      <c r="H232" s="146">
        <v>7</v>
      </c>
      <c r="I232" s="146">
        <v>8</v>
      </c>
      <c r="J232" s="146">
        <v>9</v>
      </c>
      <c r="K232" s="146">
        <v>10</v>
      </c>
      <c r="L232" s="146">
        <v>11</v>
      </c>
      <c r="M232" s="146">
        <v>12</v>
      </c>
      <c r="N232" s="146">
        <v>13</v>
      </c>
      <c r="O232" s="146">
        <v>14</v>
      </c>
      <c r="P232" s="146">
        <v>15</v>
      </c>
      <c r="Q232" s="146">
        <v>16</v>
      </c>
      <c r="R232" s="146">
        <v>17</v>
      </c>
      <c r="S232" s="146">
        <v>18</v>
      </c>
      <c r="T232" s="146">
        <v>19</v>
      </c>
      <c r="U232" s="146">
        <v>20</v>
      </c>
      <c r="V232" s="146">
        <v>21</v>
      </c>
      <c r="W232" s="146">
        <v>22</v>
      </c>
      <c r="X232" s="146">
        <v>23</v>
      </c>
      <c r="Y232" s="146">
        <v>24</v>
      </c>
      <c r="Z232" s="146">
        <v>25</v>
      </c>
      <c r="AA232" s="146">
        <v>26</v>
      </c>
      <c r="AB232" s="146">
        <v>27</v>
      </c>
      <c r="AC232" s="146">
        <v>28</v>
      </c>
      <c r="AD232" s="146">
        <v>29</v>
      </c>
      <c r="AE232" s="146">
        <v>30</v>
      </c>
      <c r="AF232" s="146">
        <v>31</v>
      </c>
      <c r="AG232" s="146">
        <v>32</v>
      </c>
      <c r="AH232" s="146">
        <v>33</v>
      </c>
      <c r="AI232" s="146">
        <v>34</v>
      </c>
      <c r="AJ232" s="146">
        <v>35</v>
      </c>
      <c r="AK232" s="146">
        <v>36</v>
      </c>
      <c r="AL232" s="146">
        <v>37</v>
      </c>
      <c r="AM232" s="146">
        <v>38</v>
      </c>
      <c r="AN232" s="146">
        <v>39</v>
      </c>
      <c r="AO232" s="146">
        <v>40</v>
      </c>
      <c r="AP232" s="146">
        <v>41</v>
      </c>
      <c r="AQ232" s="146">
        <v>42</v>
      </c>
    </row>
    <row r="233" spans="1:43" x14ac:dyDescent="0.25">
      <c r="A233" s="146">
        <v>0</v>
      </c>
      <c r="B233" s="146">
        <v>1</v>
      </c>
      <c r="C233" s="146">
        <v>2</v>
      </c>
      <c r="D233" s="146">
        <v>3</v>
      </c>
      <c r="E233" s="146">
        <v>4</v>
      </c>
      <c r="F233" s="146">
        <v>5</v>
      </c>
      <c r="G233" s="146">
        <v>6</v>
      </c>
      <c r="H233" s="146">
        <v>7</v>
      </c>
      <c r="I233" s="146">
        <v>8</v>
      </c>
      <c r="J233" s="146">
        <v>9</v>
      </c>
      <c r="K233" s="146">
        <v>10</v>
      </c>
      <c r="L233" s="146">
        <v>11</v>
      </c>
      <c r="M233" s="146">
        <v>12</v>
      </c>
      <c r="N233" s="146">
        <v>13</v>
      </c>
      <c r="O233" s="146">
        <v>14</v>
      </c>
      <c r="P233" s="146">
        <v>15</v>
      </c>
      <c r="Q233" s="146">
        <v>16</v>
      </c>
      <c r="R233" s="146">
        <v>17</v>
      </c>
      <c r="S233" s="146">
        <v>18</v>
      </c>
      <c r="T233" s="146">
        <v>19</v>
      </c>
      <c r="U233" s="146">
        <v>20</v>
      </c>
      <c r="V233" s="146">
        <v>21</v>
      </c>
      <c r="W233" s="146">
        <v>22</v>
      </c>
      <c r="X233" s="146">
        <v>23</v>
      </c>
      <c r="Y233" s="146">
        <v>24</v>
      </c>
      <c r="Z233" s="146">
        <v>25</v>
      </c>
      <c r="AA233" s="146">
        <v>26</v>
      </c>
      <c r="AB233" s="146">
        <v>27</v>
      </c>
      <c r="AC233" s="146">
        <v>28</v>
      </c>
      <c r="AD233" s="146">
        <v>29</v>
      </c>
      <c r="AE233" s="146">
        <v>30</v>
      </c>
      <c r="AF233" s="146">
        <v>31</v>
      </c>
      <c r="AG233" s="146">
        <v>32</v>
      </c>
      <c r="AH233" s="146">
        <v>33</v>
      </c>
      <c r="AI233" s="146">
        <v>34</v>
      </c>
      <c r="AJ233" s="146">
        <v>35</v>
      </c>
      <c r="AK233" s="146">
        <v>36</v>
      </c>
      <c r="AL233" s="146">
        <v>37</v>
      </c>
      <c r="AM233" s="146">
        <v>38</v>
      </c>
      <c r="AN233" s="146">
        <v>39</v>
      </c>
      <c r="AO233" s="146">
        <v>40</v>
      </c>
      <c r="AP233" s="146">
        <v>41</v>
      </c>
      <c r="AQ233" s="146">
        <v>42</v>
      </c>
    </row>
    <row r="234" spans="1:43" x14ac:dyDescent="0.25">
      <c r="A234" s="146">
        <v>0</v>
      </c>
      <c r="B234" s="146">
        <v>1</v>
      </c>
      <c r="C234" s="146">
        <v>2</v>
      </c>
      <c r="D234" s="146">
        <v>3</v>
      </c>
      <c r="E234" s="146">
        <v>4</v>
      </c>
      <c r="F234" s="146">
        <v>5</v>
      </c>
      <c r="G234" s="146">
        <v>6</v>
      </c>
      <c r="H234" s="146">
        <v>7</v>
      </c>
      <c r="I234" s="146">
        <v>8</v>
      </c>
      <c r="J234" s="146">
        <v>9</v>
      </c>
      <c r="K234" s="146">
        <v>10</v>
      </c>
      <c r="L234" s="146">
        <v>11</v>
      </c>
      <c r="M234" s="146">
        <v>12</v>
      </c>
      <c r="N234" s="146">
        <v>13</v>
      </c>
      <c r="O234" s="146">
        <v>14</v>
      </c>
      <c r="P234" s="146">
        <v>15</v>
      </c>
      <c r="Q234" s="146">
        <v>16</v>
      </c>
      <c r="R234" s="146">
        <v>17</v>
      </c>
      <c r="S234" s="146">
        <v>18</v>
      </c>
      <c r="T234" s="146">
        <v>19</v>
      </c>
      <c r="U234" s="146">
        <v>20</v>
      </c>
      <c r="V234" s="146">
        <v>21</v>
      </c>
      <c r="W234" s="146">
        <v>22</v>
      </c>
      <c r="X234" s="146">
        <v>23</v>
      </c>
      <c r="Y234" s="146">
        <v>24</v>
      </c>
      <c r="Z234" s="146">
        <v>25</v>
      </c>
      <c r="AA234" s="146">
        <v>26</v>
      </c>
      <c r="AB234" s="146">
        <v>27</v>
      </c>
      <c r="AC234" s="146">
        <v>28</v>
      </c>
      <c r="AD234" s="146">
        <v>29</v>
      </c>
      <c r="AE234" s="146">
        <v>30</v>
      </c>
      <c r="AF234" s="146">
        <v>31</v>
      </c>
      <c r="AG234" s="146">
        <v>32</v>
      </c>
      <c r="AH234" s="146">
        <v>33</v>
      </c>
      <c r="AI234" s="146">
        <v>34</v>
      </c>
      <c r="AJ234" s="146">
        <v>35</v>
      </c>
      <c r="AK234" s="146">
        <v>36</v>
      </c>
      <c r="AL234" s="146">
        <v>37</v>
      </c>
      <c r="AM234" s="146">
        <v>38</v>
      </c>
      <c r="AN234" s="146">
        <v>39</v>
      </c>
      <c r="AO234" s="146">
        <v>40</v>
      </c>
      <c r="AP234" s="146">
        <v>41</v>
      </c>
      <c r="AQ234" s="146">
        <v>42</v>
      </c>
    </row>
    <row r="235" spans="1:43" x14ac:dyDescent="0.25">
      <c r="A235" s="146">
        <v>0</v>
      </c>
      <c r="B235" s="146">
        <v>1</v>
      </c>
      <c r="C235" s="146">
        <v>2</v>
      </c>
      <c r="D235" s="146">
        <v>3</v>
      </c>
      <c r="E235" s="146">
        <v>4</v>
      </c>
      <c r="F235" s="146">
        <v>5</v>
      </c>
      <c r="G235" s="146">
        <v>6</v>
      </c>
      <c r="H235" s="146">
        <v>7</v>
      </c>
      <c r="I235" s="146">
        <v>8</v>
      </c>
      <c r="J235" s="146">
        <v>9</v>
      </c>
      <c r="K235" s="146">
        <v>10</v>
      </c>
      <c r="L235" s="146">
        <v>11</v>
      </c>
      <c r="M235" s="146">
        <v>12</v>
      </c>
      <c r="N235" s="146">
        <v>13</v>
      </c>
      <c r="O235" s="146">
        <v>14</v>
      </c>
      <c r="P235" s="146">
        <v>15</v>
      </c>
      <c r="Q235" s="146">
        <v>16</v>
      </c>
      <c r="R235" s="146">
        <v>17</v>
      </c>
      <c r="S235" s="146">
        <v>18</v>
      </c>
      <c r="T235" s="146">
        <v>19</v>
      </c>
      <c r="U235" s="146">
        <v>20</v>
      </c>
      <c r="V235" s="146">
        <v>21</v>
      </c>
      <c r="W235" s="146">
        <v>22</v>
      </c>
      <c r="X235" s="146">
        <v>23</v>
      </c>
      <c r="Y235" s="146">
        <v>24</v>
      </c>
      <c r="Z235" s="146">
        <v>25</v>
      </c>
      <c r="AA235" s="146">
        <v>26</v>
      </c>
      <c r="AB235" s="146">
        <v>27</v>
      </c>
      <c r="AC235" s="146">
        <v>28</v>
      </c>
      <c r="AD235" s="146">
        <v>29</v>
      </c>
      <c r="AE235" s="146">
        <v>30</v>
      </c>
      <c r="AF235" s="146">
        <v>31</v>
      </c>
      <c r="AG235" s="146">
        <v>32</v>
      </c>
      <c r="AH235" s="146">
        <v>33</v>
      </c>
      <c r="AI235" s="146">
        <v>34</v>
      </c>
      <c r="AJ235" s="146">
        <v>35</v>
      </c>
      <c r="AK235" s="146">
        <v>36</v>
      </c>
      <c r="AL235" s="146">
        <v>37</v>
      </c>
      <c r="AM235" s="146">
        <v>38</v>
      </c>
      <c r="AN235" s="146">
        <v>39</v>
      </c>
      <c r="AO235" s="146">
        <v>40</v>
      </c>
      <c r="AP235" s="146">
        <v>41</v>
      </c>
      <c r="AQ235" s="146">
        <v>42</v>
      </c>
    </row>
    <row r="236" spans="1:43" x14ac:dyDescent="0.25">
      <c r="A236" s="146">
        <v>0</v>
      </c>
      <c r="B236" s="146">
        <v>1</v>
      </c>
      <c r="C236" s="146">
        <v>2</v>
      </c>
      <c r="D236" s="146">
        <v>3</v>
      </c>
      <c r="E236" s="146">
        <v>4</v>
      </c>
      <c r="F236" s="146">
        <v>5</v>
      </c>
      <c r="G236" s="146">
        <v>6</v>
      </c>
      <c r="H236" s="146">
        <v>7</v>
      </c>
      <c r="I236" s="146">
        <v>8</v>
      </c>
      <c r="J236" s="146">
        <v>9</v>
      </c>
      <c r="K236" s="146">
        <v>10</v>
      </c>
      <c r="L236" s="146">
        <v>11</v>
      </c>
      <c r="M236" s="146">
        <v>12</v>
      </c>
      <c r="N236" s="146">
        <v>13</v>
      </c>
      <c r="O236" s="146">
        <v>14</v>
      </c>
      <c r="P236" s="146">
        <v>15</v>
      </c>
      <c r="Q236" s="146">
        <v>16</v>
      </c>
      <c r="R236" s="146">
        <v>17</v>
      </c>
      <c r="S236" s="146">
        <v>18</v>
      </c>
      <c r="T236" s="146">
        <v>19</v>
      </c>
      <c r="U236" s="146">
        <v>20</v>
      </c>
      <c r="V236" s="146">
        <v>21</v>
      </c>
      <c r="W236" s="146">
        <v>22</v>
      </c>
      <c r="X236" s="146">
        <v>23</v>
      </c>
      <c r="Y236" s="146">
        <v>24</v>
      </c>
      <c r="Z236" s="146">
        <v>25</v>
      </c>
      <c r="AA236" s="146">
        <v>26</v>
      </c>
      <c r="AB236" s="146">
        <v>27</v>
      </c>
      <c r="AC236" s="146">
        <v>28</v>
      </c>
      <c r="AD236" s="146">
        <v>29</v>
      </c>
      <c r="AE236" s="146">
        <v>30</v>
      </c>
      <c r="AF236" s="146">
        <v>31</v>
      </c>
      <c r="AG236" s="146">
        <v>32</v>
      </c>
      <c r="AH236" s="146">
        <v>33</v>
      </c>
      <c r="AI236" s="146">
        <v>34</v>
      </c>
      <c r="AJ236" s="146">
        <v>35</v>
      </c>
      <c r="AK236" s="146">
        <v>36</v>
      </c>
      <c r="AL236" s="146">
        <v>37</v>
      </c>
      <c r="AM236" s="146">
        <v>38</v>
      </c>
      <c r="AN236" s="146">
        <v>39</v>
      </c>
      <c r="AO236" s="146">
        <v>40</v>
      </c>
      <c r="AP236" s="146">
        <v>41</v>
      </c>
      <c r="AQ236" s="146">
        <v>42</v>
      </c>
    </row>
    <row r="237" spans="1:43" x14ac:dyDescent="0.25">
      <c r="A237" s="146">
        <v>0</v>
      </c>
      <c r="B237" s="146">
        <v>1</v>
      </c>
      <c r="C237" s="146">
        <v>2</v>
      </c>
      <c r="D237" s="146">
        <v>3</v>
      </c>
      <c r="E237" s="146">
        <v>4</v>
      </c>
      <c r="F237" s="146">
        <v>5</v>
      </c>
      <c r="G237" s="146">
        <v>6</v>
      </c>
      <c r="H237" s="146">
        <v>7</v>
      </c>
      <c r="I237" s="146">
        <v>8</v>
      </c>
      <c r="J237" s="146">
        <v>9</v>
      </c>
      <c r="K237" s="146">
        <v>10</v>
      </c>
      <c r="L237" s="146">
        <v>11</v>
      </c>
      <c r="M237" s="146">
        <v>12</v>
      </c>
      <c r="N237" s="146">
        <v>13</v>
      </c>
      <c r="O237" s="146">
        <v>14</v>
      </c>
      <c r="P237" s="146">
        <v>15</v>
      </c>
      <c r="Q237" s="146">
        <v>16</v>
      </c>
      <c r="R237" s="146">
        <v>17</v>
      </c>
      <c r="S237" s="146">
        <v>18</v>
      </c>
      <c r="T237" s="146">
        <v>19</v>
      </c>
      <c r="U237" s="146">
        <v>20</v>
      </c>
      <c r="V237" s="146">
        <v>21</v>
      </c>
      <c r="W237" s="146">
        <v>22</v>
      </c>
      <c r="X237" s="146">
        <v>23</v>
      </c>
      <c r="Y237" s="146">
        <v>24</v>
      </c>
      <c r="Z237" s="146">
        <v>25</v>
      </c>
      <c r="AA237" s="146">
        <v>26</v>
      </c>
      <c r="AB237" s="146">
        <v>27</v>
      </c>
      <c r="AC237" s="146">
        <v>28</v>
      </c>
      <c r="AD237" s="146">
        <v>29</v>
      </c>
      <c r="AE237" s="146">
        <v>30</v>
      </c>
      <c r="AF237" s="146">
        <v>31</v>
      </c>
      <c r="AG237" s="146">
        <v>32</v>
      </c>
      <c r="AH237" s="146">
        <v>33</v>
      </c>
      <c r="AI237" s="146">
        <v>34</v>
      </c>
      <c r="AJ237" s="146">
        <v>35</v>
      </c>
      <c r="AK237" s="146">
        <v>36</v>
      </c>
      <c r="AL237" s="146">
        <v>37</v>
      </c>
      <c r="AM237" s="146">
        <v>38</v>
      </c>
      <c r="AN237" s="146">
        <v>39</v>
      </c>
      <c r="AO237" s="146">
        <v>40</v>
      </c>
      <c r="AP237" s="146">
        <v>41</v>
      </c>
      <c r="AQ237" s="146">
        <v>42</v>
      </c>
    </row>
    <row r="238" spans="1:43" x14ac:dyDescent="0.25">
      <c r="A238" s="146">
        <v>0</v>
      </c>
      <c r="B238" s="146">
        <v>1</v>
      </c>
      <c r="C238" s="146">
        <v>2</v>
      </c>
      <c r="D238" s="146">
        <v>3</v>
      </c>
      <c r="E238" s="146">
        <v>4</v>
      </c>
      <c r="F238" s="146">
        <v>5</v>
      </c>
      <c r="G238" s="146">
        <v>6</v>
      </c>
      <c r="H238" s="146">
        <v>7</v>
      </c>
      <c r="I238" s="146">
        <v>8</v>
      </c>
      <c r="J238" s="146">
        <v>9</v>
      </c>
      <c r="K238" s="146">
        <v>10</v>
      </c>
      <c r="L238" s="146">
        <v>11</v>
      </c>
      <c r="M238" s="146">
        <v>12</v>
      </c>
      <c r="N238" s="146">
        <v>13</v>
      </c>
      <c r="O238" s="146">
        <v>14</v>
      </c>
      <c r="P238" s="146">
        <v>15</v>
      </c>
      <c r="Q238" s="146">
        <v>16</v>
      </c>
      <c r="R238" s="146">
        <v>17</v>
      </c>
      <c r="S238" s="146">
        <v>18</v>
      </c>
      <c r="T238" s="146">
        <v>19</v>
      </c>
      <c r="U238" s="146">
        <v>20</v>
      </c>
      <c r="V238" s="146">
        <v>21</v>
      </c>
      <c r="W238" s="146">
        <v>22</v>
      </c>
      <c r="X238" s="146">
        <v>23</v>
      </c>
      <c r="Y238" s="146">
        <v>24</v>
      </c>
      <c r="Z238" s="146">
        <v>25</v>
      </c>
      <c r="AA238" s="146">
        <v>26</v>
      </c>
      <c r="AB238" s="146">
        <v>27</v>
      </c>
      <c r="AC238" s="146">
        <v>28</v>
      </c>
      <c r="AD238" s="146">
        <v>29</v>
      </c>
      <c r="AE238" s="146">
        <v>30</v>
      </c>
      <c r="AF238" s="146">
        <v>31</v>
      </c>
      <c r="AG238" s="146">
        <v>32</v>
      </c>
      <c r="AH238" s="146">
        <v>33</v>
      </c>
      <c r="AI238" s="146">
        <v>34</v>
      </c>
      <c r="AJ238" s="146">
        <v>35</v>
      </c>
      <c r="AK238" s="146">
        <v>36</v>
      </c>
      <c r="AL238" s="146">
        <v>37</v>
      </c>
      <c r="AM238" s="146">
        <v>38</v>
      </c>
      <c r="AN238" s="146">
        <v>39</v>
      </c>
      <c r="AO238" s="146">
        <v>40</v>
      </c>
      <c r="AP238" s="146">
        <v>41</v>
      </c>
      <c r="AQ238" s="146">
        <v>42</v>
      </c>
    </row>
    <row r="239" spans="1:43" x14ac:dyDescent="0.25">
      <c r="A239" s="146">
        <v>0</v>
      </c>
      <c r="B239" s="146">
        <v>1</v>
      </c>
      <c r="C239" s="146">
        <v>2</v>
      </c>
      <c r="D239" s="146">
        <v>3</v>
      </c>
      <c r="E239" s="146">
        <v>4</v>
      </c>
      <c r="F239" s="146">
        <v>5</v>
      </c>
      <c r="G239" s="146">
        <v>6</v>
      </c>
      <c r="H239" s="146">
        <v>7</v>
      </c>
      <c r="I239" s="146">
        <v>8</v>
      </c>
      <c r="J239" s="146">
        <v>9</v>
      </c>
      <c r="K239" s="146">
        <v>10</v>
      </c>
      <c r="L239" s="146">
        <v>11</v>
      </c>
      <c r="M239" s="146">
        <v>12</v>
      </c>
      <c r="N239" s="146">
        <v>13</v>
      </c>
      <c r="O239" s="146">
        <v>14</v>
      </c>
      <c r="P239" s="146">
        <v>15</v>
      </c>
      <c r="Q239" s="146">
        <v>16</v>
      </c>
      <c r="R239" s="146">
        <v>17</v>
      </c>
      <c r="S239" s="146">
        <v>18</v>
      </c>
      <c r="T239" s="146">
        <v>19</v>
      </c>
      <c r="U239" s="146">
        <v>20</v>
      </c>
      <c r="V239" s="146">
        <v>21</v>
      </c>
      <c r="W239" s="146">
        <v>22</v>
      </c>
      <c r="X239" s="146">
        <v>23</v>
      </c>
      <c r="Y239" s="146">
        <v>24</v>
      </c>
      <c r="Z239" s="146">
        <v>25</v>
      </c>
      <c r="AA239" s="146">
        <v>26</v>
      </c>
      <c r="AB239" s="146">
        <v>27</v>
      </c>
      <c r="AC239" s="146">
        <v>28</v>
      </c>
      <c r="AD239" s="146">
        <v>29</v>
      </c>
      <c r="AE239" s="146">
        <v>30</v>
      </c>
      <c r="AF239" s="146">
        <v>31</v>
      </c>
      <c r="AG239" s="146">
        <v>32</v>
      </c>
      <c r="AH239" s="146">
        <v>33</v>
      </c>
      <c r="AI239" s="146">
        <v>34</v>
      </c>
      <c r="AJ239" s="146">
        <v>35</v>
      </c>
      <c r="AK239" s="146">
        <v>36</v>
      </c>
      <c r="AL239" s="146">
        <v>37</v>
      </c>
      <c r="AM239" s="146">
        <v>38</v>
      </c>
      <c r="AN239" s="146">
        <v>39</v>
      </c>
      <c r="AO239" s="146">
        <v>40</v>
      </c>
      <c r="AP239" s="146">
        <v>41</v>
      </c>
      <c r="AQ239" s="146">
        <v>42</v>
      </c>
    </row>
    <row r="240" spans="1:43" x14ac:dyDescent="0.25">
      <c r="A240" s="146">
        <v>0</v>
      </c>
      <c r="B240" s="146">
        <v>1</v>
      </c>
      <c r="C240" s="146">
        <v>2</v>
      </c>
      <c r="D240" s="146">
        <v>3</v>
      </c>
      <c r="E240" s="146">
        <v>4</v>
      </c>
      <c r="F240" s="146">
        <v>5</v>
      </c>
      <c r="G240" s="146">
        <v>6</v>
      </c>
      <c r="H240" s="146">
        <v>7</v>
      </c>
      <c r="I240" s="146">
        <v>8</v>
      </c>
      <c r="J240" s="146">
        <v>9</v>
      </c>
      <c r="K240" s="146">
        <v>10</v>
      </c>
      <c r="L240" s="146">
        <v>11</v>
      </c>
      <c r="M240" s="146">
        <v>12</v>
      </c>
      <c r="N240" s="146">
        <v>13</v>
      </c>
      <c r="O240" s="146">
        <v>14</v>
      </c>
      <c r="P240" s="146">
        <v>15</v>
      </c>
      <c r="Q240" s="146">
        <v>16</v>
      </c>
      <c r="R240" s="146">
        <v>17</v>
      </c>
      <c r="S240" s="146">
        <v>18</v>
      </c>
      <c r="T240" s="146">
        <v>19</v>
      </c>
      <c r="U240" s="146">
        <v>20</v>
      </c>
      <c r="V240" s="146">
        <v>21</v>
      </c>
      <c r="W240" s="146">
        <v>22</v>
      </c>
      <c r="X240" s="146">
        <v>23</v>
      </c>
      <c r="Y240" s="146">
        <v>24</v>
      </c>
      <c r="Z240" s="146">
        <v>25</v>
      </c>
      <c r="AA240" s="146">
        <v>26</v>
      </c>
      <c r="AB240" s="146">
        <v>27</v>
      </c>
      <c r="AC240" s="146">
        <v>28</v>
      </c>
      <c r="AD240" s="146">
        <v>29</v>
      </c>
      <c r="AE240" s="146">
        <v>30</v>
      </c>
      <c r="AF240" s="146">
        <v>31</v>
      </c>
      <c r="AG240" s="146">
        <v>32</v>
      </c>
      <c r="AH240" s="146">
        <v>33</v>
      </c>
      <c r="AI240" s="146">
        <v>34</v>
      </c>
      <c r="AJ240" s="146">
        <v>35</v>
      </c>
      <c r="AK240" s="146">
        <v>36</v>
      </c>
      <c r="AL240" s="146">
        <v>37</v>
      </c>
      <c r="AM240" s="146">
        <v>38</v>
      </c>
      <c r="AN240" s="146">
        <v>39</v>
      </c>
      <c r="AO240" s="146">
        <v>40</v>
      </c>
      <c r="AP240" s="146">
        <v>41</v>
      </c>
      <c r="AQ240" s="146">
        <v>42</v>
      </c>
    </row>
    <row r="241" spans="1:43" x14ac:dyDescent="0.25">
      <c r="A241" s="146">
        <v>0</v>
      </c>
      <c r="B241" s="146">
        <v>1</v>
      </c>
      <c r="C241" s="146">
        <v>2</v>
      </c>
      <c r="D241" s="146">
        <v>3</v>
      </c>
      <c r="E241" s="146">
        <v>4</v>
      </c>
      <c r="F241" s="146">
        <v>5</v>
      </c>
      <c r="G241" s="146">
        <v>6</v>
      </c>
      <c r="H241" s="146">
        <v>7</v>
      </c>
      <c r="I241" s="146">
        <v>8</v>
      </c>
      <c r="J241" s="146">
        <v>9</v>
      </c>
      <c r="K241" s="146">
        <v>10</v>
      </c>
      <c r="L241" s="146">
        <v>11</v>
      </c>
      <c r="M241" s="146">
        <v>12</v>
      </c>
      <c r="N241" s="146">
        <v>13</v>
      </c>
      <c r="O241" s="146">
        <v>14</v>
      </c>
      <c r="P241" s="146">
        <v>15</v>
      </c>
      <c r="Q241" s="146">
        <v>16</v>
      </c>
      <c r="R241" s="146">
        <v>17</v>
      </c>
      <c r="S241" s="146">
        <v>18</v>
      </c>
      <c r="T241" s="146">
        <v>19</v>
      </c>
      <c r="U241" s="146">
        <v>20</v>
      </c>
      <c r="V241" s="146">
        <v>21</v>
      </c>
      <c r="W241" s="146">
        <v>22</v>
      </c>
      <c r="X241" s="146">
        <v>23</v>
      </c>
      <c r="Y241" s="146">
        <v>24</v>
      </c>
      <c r="Z241" s="146">
        <v>25</v>
      </c>
      <c r="AA241" s="146">
        <v>26</v>
      </c>
      <c r="AB241" s="146">
        <v>27</v>
      </c>
      <c r="AC241" s="146">
        <v>28</v>
      </c>
      <c r="AD241" s="146">
        <v>29</v>
      </c>
      <c r="AE241" s="146">
        <v>30</v>
      </c>
      <c r="AF241" s="146">
        <v>31</v>
      </c>
      <c r="AG241" s="146">
        <v>32</v>
      </c>
      <c r="AH241" s="146">
        <v>33</v>
      </c>
      <c r="AI241" s="146">
        <v>34</v>
      </c>
      <c r="AJ241" s="146">
        <v>35</v>
      </c>
      <c r="AK241" s="146">
        <v>36</v>
      </c>
      <c r="AL241" s="146">
        <v>37</v>
      </c>
      <c r="AM241" s="146">
        <v>38</v>
      </c>
      <c r="AN241" s="146">
        <v>39</v>
      </c>
      <c r="AO241" s="146">
        <v>40</v>
      </c>
      <c r="AP241" s="146">
        <v>41</v>
      </c>
      <c r="AQ241" s="146">
        <v>42</v>
      </c>
    </row>
    <row r="242" spans="1:43" x14ac:dyDescent="0.25">
      <c r="A242" s="146">
        <v>0</v>
      </c>
      <c r="B242" s="146">
        <v>1</v>
      </c>
      <c r="C242" s="146">
        <v>2</v>
      </c>
      <c r="D242" s="146">
        <v>3</v>
      </c>
      <c r="E242" s="146">
        <v>4</v>
      </c>
      <c r="F242" s="146">
        <v>5</v>
      </c>
      <c r="G242" s="146">
        <v>6</v>
      </c>
      <c r="H242" s="146">
        <v>7</v>
      </c>
      <c r="I242" s="146">
        <v>8</v>
      </c>
      <c r="J242" s="146">
        <v>9</v>
      </c>
      <c r="K242" s="146">
        <v>10</v>
      </c>
      <c r="L242" s="146">
        <v>11</v>
      </c>
      <c r="M242" s="146">
        <v>12</v>
      </c>
      <c r="N242" s="146">
        <v>13</v>
      </c>
      <c r="O242" s="146">
        <v>14</v>
      </c>
      <c r="P242" s="146">
        <v>15</v>
      </c>
      <c r="Q242" s="146">
        <v>16</v>
      </c>
      <c r="R242" s="146">
        <v>17</v>
      </c>
      <c r="S242" s="146">
        <v>18</v>
      </c>
      <c r="T242" s="146">
        <v>19</v>
      </c>
      <c r="U242" s="146">
        <v>20</v>
      </c>
      <c r="V242" s="146">
        <v>21</v>
      </c>
      <c r="W242" s="146">
        <v>22</v>
      </c>
      <c r="X242" s="146">
        <v>23</v>
      </c>
      <c r="Y242" s="146">
        <v>24</v>
      </c>
      <c r="Z242" s="146">
        <v>25</v>
      </c>
      <c r="AA242" s="146">
        <v>26</v>
      </c>
      <c r="AB242" s="146">
        <v>27</v>
      </c>
      <c r="AC242" s="146">
        <v>28</v>
      </c>
      <c r="AD242" s="146">
        <v>29</v>
      </c>
      <c r="AE242" s="146">
        <v>30</v>
      </c>
      <c r="AF242" s="146">
        <v>31</v>
      </c>
      <c r="AG242" s="146">
        <v>32</v>
      </c>
      <c r="AH242" s="146">
        <v>33</v>
      </c>
      <c r="AI242" s="146">
        <v>34</v>
      </c>
      <c r="AJ242" s="146">
        <v>35</v>
      </c>
      <c r="AK242" s="146">
        <v>36</v>
      </c>
      <c r="AL242" s="146">
        <v>37</v>
      </c>
      <c r="AM242" s="146">
        <v>38</v>
      </c>
      <c r="AN242" s="146">
        <v>39</v>
      </c>
      <c r="AO242" s="146">
        <v>40</v>
      </c>
      <c r="AP242" s="146">
        <v>41</v>
      </c>
      <c r="AQ242" s="146">
        <v>42</v>
      </c>
    </row>
    <row r="243" spans="1:43" x14ac:dyDescent="0.25">
      <c r="A243" s="146">
        <v>0</v>
      </c>
      <c r="B243" s="146">
        <v>1</v>
      </c>
      <c r="C243" s="146">
        <v>2</v>
      </c>
      <c r="D243" s="146">
        <v>3</v>
      </c>
      <c r="E243" s="146">
        <v>4</v>
      </c>
      <c r="F243" s="146">
        <v>5</v>
      </c>
      <c r="G243" s="146">
        <v>6</v>
      </c>
      <c r="H243" s="146">
        <v>7</v>
      </c>
      <c r="I243" s="146">
        <v>8</v>
      </c>
      <c r="J243" s="146">
        <v>9</v>
      </c>
      <c r="K243" s="146">
        <v>10</v>
      </c>
      <c r="L243" s="146">
        <v>11</v>
      </c>
      <c r="M243" s="146">
        <v>12</v>
      </c>
      <c r="N243" s="146">
        <v>13</v>
      </c>
      <c r="O243" s="146">
        <v>14</v>
      </c>
      <c r="P243" s="146">
        <v>15</v>
      </c>
      <c r="Q243" s="146">
        <v>16</v>
      </c>
      <c r="R243" s="146">
        <v>17</v>
      </c>
      <c r="S243" s="146">
        <v>18</v>
      </c>
      <c r="T243" s="146">
        <v>19</v>
      </c>
      <c r="U243" s="146">
        <v>20</v>
      </c>
      <c r="V243" s="146">
        <v>21</v>
      </c>
      <c r="W243" s="146">
        <v>22</v>
      </c>
      <c r="X243" s="146">
        <v>23</v>
      </c>
      <c r="Y243" s="146">
        <v>24</v>
      </c>
      <c r="Z243" s="146">
        <v>25</v>
      </c>
      <c r="AA243" s="146">
        <v>26</v>
      </c>
      <c r="AB243" s="146">
        <v>27</v>
      </c>
      <c r="AC243" s="146">
        <v>28</v>
      </c>
      <c r="AD243" s="146">
        <v>29</v>
      </c>
      <c r="AE243" s="146">
        <v>30</v>
      </c>
      <c r="AF243" s="146">
        <v>31</v>
      </c>
      <c r="AG243" s="146">
        <v>32</v>
      </c>
      <c r="AH243" s="146">
        <v>33</v>
      </c>
      <c r="AI243" s="146">
        <v>34</v>
      </c>
      <c r="AJ243" s="146">
        <v>35</v>
      </c>
      <c r="AK243" s="146">
        <v>36</v>
      </c>
      <c r="AL243" s="146">
        <v>37</v>
      </c>
      <c r="AM243" s="146">
        <v>38</v>
      </c>
      <c r="AN243" s="146">
        <v>39</v>
      </c>
      <c r="AO243" s="146">
        <v>40</v>
      </c>
      <c r="AP243" s="146">
        <v>41</v>
      </c>
      <c r="AQ243" s="146">
        <v>42</v>
      </c>
    </row>
    <row r="244" spans="1:43" x14ac:dyDescent="0.25">
      <c r="A244" s="146">
        <v>0</v>
      </c>
      <c r="B244" s="146">
        <v>1</v>
      </c>
      <c r="C244" s="146">
        <v>2</v>
      </c>
      <c r="D244" s="146">
        <v>3</v>
      </c>
      <c r="E244" s="146">
        <v>4</v>
      </c>
      <c r="F244" s="146">
        <v>5</v>
      </c>
      <c r="G244" s="146">
        <v>6</v>
      </c>
      <c r="H244" s="146">
        <v>7</v>
      </c>
      <c r="I244" s="146">
        <v>8</v>
      </c>
      <c r="J244" s="146">
        <v>9</v>
      </c>
      <c r="K244" s="146">
        <v>10</v>
      </c>
      <c r="L244" s="146">
        <v>11</v>
      </c>
      <c r="M244" s="146">
        <v>12</v>
      </c>
      <c r="N244" s="146">
        <v>13</v>
      </c>
      <c r="O244" s="146">
        <v>14</v>
      </c>
      <c r="P244" s="146">
        <v>15</v>
      </c>
      <c r="Q244" s="146">
        <v>16</v>
      </c>
      <c r="R244" s="146">
        <v>17</v>
      </c>
      <c r="S244" s="146">
        <v>18</v>
      </c>
      <c r="T244" s="146">
        <v>19</v>
      </c>
      <c r="U244" s="146">
        <v>20</v>
      </c>
      <c r="V244" s="146">
        <v>21</v>
      </c>
      <c r="W244" s="146">
        <v>22</v>
      </c>
      <c r="X244" s="146">
        <v>23</v>
      </c>
      <c r="Y244" s="146">
        <v>24</v>
      </c>
      <c r="Z244" s="146">
        <v>25</v>
      </c>
      <c r="AA244" s="146">
        <v>26</v>
      </c>
      <c r="AB244" s="146">
        <v>27</v>
      </c>
      <c r="AC244" s="146">
        <v>28</v>
      </c>
      <c r="AD244" s="146">
        <v>29</v>
      </c>
      <c r="AE244" s="146">
        <v>30</v>
      </c>
      <c r="AF244" s="146">
        <v>31</v>
      </c>
      <c r="AG244" s="146">
        <v>32</v>
      </c>
      <c r="AH244" s="146">
        <v>33</v>
      </c>
      <c r="AI244" s="146">
        <v>34</v>
      </c>
      <c r="AJ244" s="146">
        <v>35</v>
      </c>
      <c r="AK244" s="146">
        <v>36</v>
      </c>
      <c r="AL244" s="146">
        <v>37</v>
      </c>
      <c r="AM244" s="146">
        <v>38</v>
      </c>
      <c r="AN244" s="146">
        <v>39</v>
      </c>
      <c r="AO244" s="146">
        <v>40</v>
      </c>
      <c r="AP244" s="146">
        <v>41</v>
      </c>
      <c r="AQ244" s="146">
        <v>42</v>
      </c>
    </row>
    <row r="245" spans="1:43" x14ac:dyDescent="0.25">
      <c r="A245" s="146">
        <v>0</v>
      </c>
      <c r="B245" s="146">
        <v>1</v>
      </c>
      <c r="C245" s="146">
        <v>2</v>
      </c>
      <c r="D245" s="146">
        <v>3</v>
      </c>
      <c r="E245" s="146">
        <v>4</v>
      </c>
      <c r="F245" s="146">
        <v>5</v>
      </c>
      <c r="G245" s="146">
        <v>6</v>
      </c>
      <c r="H245" s="146">
        <v>7</v>
      </c>
      <c r="I245" s="146">
        <v>8</v>
      </c>
      <c r="J245" s="146">
        <v>9</v>
      </c>
      <c r="K245" s="146">
        <v>10</v>
      </c>
      <c r="L245" s="146">
        <v>11</v>
      </c>
      <c r="M245" s="146">
        <v>12</v>
      </c>
      <c r="N245" s="146">
        <v>13</v>
      </c>
      <c r="O245" s="146">
        <v>14</v>
      </c>
      <c r="P245" s="146">
        <v>15</v>
      </c>
      <c r="Q245" s="146">
        <v>16</v>
      </c>
      <c r="R245" s="146">
        <v>17</v>
      </c>
      <c r="S245" s="146">
        <v>18</v>
      </c>
      <c r="T245" s="146">
        <v>19</v>
      </c>
      <c r="U245" s="146">
        <v>20</v>
      </c>
      <c r="V245" s="146">
        <v>21</v>
      </c>
      <c r="W245" s="146">
        <v>22</v>
      </c>
      <c r="X245" s="146">
        <v>23</v>
      </c>
      <c r="Y245" s="146">
        <v>24</v>
      </c>
      <c r="Z245" s="146">
        <v>25</v>
      </c>
      <c r="AA245" s="146">
        <v>26</v>
      </c>
      <c r="AB245" s="146">
        <v>27</v>
      </c>
      <c r="AC245" s="146">
        <v>28</v>
      </c>
      <c r="AD245" s="146">
        <v>29</v>
      </c>
      <c r="AE245" s="146">
        <v>30</v>
      </c>
      <c r="AF245" s="146">
        <v>31</v>
      </c>
      <c r="AG245" s="146">
        <v>32</v>
      </c>
      <c r="AH245" s="146">
        <v>33</v>
      </c>
      <c r="AI245" s="146">
        <v>34</v>
      </c>
      <c r="AJ245" s="146">
        <v>35</v>
      </c>
      <c r="AK245" s="146">
        <v>36</v>
      </c>
      <c r="AL245" s="146">
        <v>37</v>
      </c>
      <c r="AM245" s="146">
        <v>38</v>
      </c>
      <c r="AN245" s="146">
        <v>39</v>
      </c>
      <c r="AO245" s="146">
        <v>40</v>
      </c>
      <c r="AP245" s="146">
        <v>41</v>
      </c>
      <c r="AQ245" s="146">
        <v>42</v>
      </c>
    </row>
    <row r="246" spans="1:43" x14ac:dyDescent="0.25">
      <c r="A246" s="146">
        <v>0</v>
      </c>
      <c r="B246" s="146">
        <v>1</v>
      </c>
      <c r="C246" s="146">
        <v>2</v>
      </c>
      <c r="D246" s="146">
        <v>3</v>
      </c>
      <c r="E246" s="146">
        <v>4</v>
      </c>
      <c r="F246" s="146">
        <v>5</v>
      </c>
      <c r="G246" s="146">
        <v>6</v>
      </c>
      <c r="H246" s="146">
        <v>7</v>
      </c>
      <c r="I246" s="146">
        <v>8</v>
      </c>
      <c r="J246" s="146">
        <v>9</v>
      </c>
      <c r="K246" s="146">
        <v>10</v>
      </c>
      <c r="L246" s="146">
        <v>11</v>
      </c>
      <c r="M246" s="146">
        <v>12</v>
      </c>
      <c r="N246" s="146">
        <v>13</v>
      </c>
      <c r="O246" s="146">
        <v>14</v>
      </c>
      <c r="P246" s="146">
        <v>15</v>
      </c>
      <c r="Q246" s="146">
        <v>16</v>
      </c>
      <c r="R246" s="146">
        <v>17</v>
      </c>
      <c r="S246" s="146">
        <v>18</v>
      </c>
      <c r="T246" s="146">
        <v>19</v>
      </c>
      <c r="U246" s="146">
        <v>20</v>
      </c>
      <c r="V246" s="146">
        <v>21</v>
      </c>
      <c r="W246" s="146">
        <v>22</v>
      </c>
      <c r="X246" s="146">
        <v>23</v>
      </c>
      <c r="Y246" s="146">
        <v>24</v>
      </c>
      <c r="Z246" s="146">
        <v>25</v>
      </c>
      <c r="AA246" s="146">
        <v>26</v>
      </c>
      <c r="AB246" s="146">
        <v>27</v>
      </c>
      <c r="AC246" s="146">
        <v>28</v>
      </c>
      <c r="AD246" s="146">
        <v>29</v>
      </c>
      <c r="AE246" s="146">
        <v>30</v>
      </c>
      <c r="AF246" s="146">
        <v>31</v>
      </c>
      <c r="AG246" s="146">
        <v>32</v>
      </c>
      <c r="AH246" s="146">
        <v>33</v>
      </c>
      <c r="AI246" s="146">
        <v>34</v>
      </c>
      <c r="AJ246" s="146">
        <v>35</v>
      </c>
      <c r="AK246" s="146">
        <v>36</v>
      </c>
      <c r="AL246" s="146">
        <v>37</v>
      </c>
      <c r="AM246" s="146">
        <v>38</v>
      </c>
      <c r="AN246" s="146">
        <v>39</v>
      </c>
      <c r="AO246" s="146">
        <v>40</v>
      </c>
      <c r="AP246" s="146">
        <v>41</v>
      </c>
      <c r="AQ246" s="146">
        <v>42</v>
      </c>
    </row>
    <row r="247" spans="1:43" x14ac:dyDescent="0.25">
      <c r="A247" s="146">
        <v>0</v>
      </c>
      <c r="B247" s="146">
        <v>1</v>
      </c>
      <c r="C247" s="146">
        <v>2</v>
      </c>
      <c r="D247" s="146">
        <v>3</v>
      </c>
      <c r="E247" s="146">
        <v>4</v>
      </c>
      <c r="F247" s="146">
        <v>5</v>
      </c>
      <c r="G247" s="146">
        <v>6</v>
      </c>
      <c r="H247" s="146">
        <v>7</v>
      </c>
      <c r="I247" s="146">
        <v>8</v>
      </c>
      <c r="J247" s="146">
        <v>9</v>
      </c>
      <c r="K247" s="146">
        <v>10</v>
      </c>
      <c r="L247" s="146">
        <v>11</v>
      </c>
      <c r="M247" s="146">
        <v>12</v>
      </c>
      <c r="N247" s="146">
        <v>13</v>
      </c>
      <c r="O247" s="146">
        <v>14</v>
      </c>
      <c r="P247" s="146">
        <v>15</v>
      </c>
      <c r="Q247" s="146">
        <v>16</v>
      </c>
      <c r="R247" s="146">
        <v>17</v>
      </c>
      <c r="S247" s="146">
        <v>18</v>
      </c>
      <c r="T247" s="146">
        <v>19</v>
      </c>
      <c r="U247" s="146">
        <v>20</v>
      </c>
      <c r="V247" s="146">
        <v>21</v>
      </c>
      <c r="W247" s="146">
        <v>22</v>
      </c>
      <c r="X247" s="146">
        <v>23</v>
      </c>
      <c r="Y247" s="146">
        <v>24</v>
      </c>
      <c r="Z247" s="146">
        <v>25</v>
      </c>
      <c r="AA247" s="146">
        <v>26</v>
      </c>
      <c r="AB247" s="146">
        <v>27</v>
      </c>
      <c r="AC247" s="146">
        <v>28</v>
      </c>
      <c r="AD247" s="146">
        <v>29</v>
      </c>
      <c r="AE247" s="146">
        <v>30</v>
      </c>
      <c r="AF247" s="146">
        <v>31</v>
      </c>
      <c r="AG247" s="146">
        <v>32</v>
      </c>
      <c r="AH247" s="146">
        <v>33</v>
      </c>
      <c r="AI247" s="146">
        <v>34</v>
      </c>
      <c r="AJ247" s="146">
        <v>35</v>
      </c>
      <c r="AK247" s="146">
        <v>36</v>
      </c>
      <c r="AL247" s="146">
        <v>37</v>
      </c>
      <c r="AM247" s="146">
        <v>38</v>
      </c>
      <c r="AN247" s="146">
        <v>39</v>
      </c>
      <c r="AO247" s="146">
        <v>40</v>
      </c>
      <c r="AP247" s="146">
        <v>41</v>
      </c>
      <c r="AQ247" s="146">
        <v>42</v>
      </c>
    </row>
    <row r="248" spans="1:43" x14ac:dyDescent="0.25">
      <c r="A248" s="146">
        <v>0</v>
      </c>
      <c r="B248" s="146">
        <v>1</v>
      </c>
      <c r="C248" s="146">
        <v>2</v>
      </c>
      <c r="D248" s="146">
        <v>3</v>
      </c>
      <c r="E248" s="146">
        <v>4</v>
      </c>
      <c r="F248" s="146">
        <v>5</v>
      </c>
      <c r="G248" s="146">
        <v>6</v>
      </c>
      <c r="H248" s="146">
        <v>7</v>
      </c>
      <c r="I248" s="146">
        <v>8</v>
      </c>
      <c r="J248" s="146">
        <v>9</v>
      </c>
      <c r="K248" s="146">
        <v>10</v>
      </c>
      <c r="L248" s="146">
        <v>11</v>
      </c>
      <c r="M248" s="146">
        <v>12</v>
      </c>
      <c r="N248" s="146">
        <v>13</v>
      </c>
      <c r="O248" s="146">
        <v>14</v>
      </c>
      <c r="P248" s="146">
        <v>15</v>
      </c>
      <c r="Q248" s="146">
        <v>16</v>
      </c>
      <c r="R248" s="146">
        <v>17</v>
      </c>
      <c r="S248" s="146">
        <v>18</v>
      </c>
      <c r="T248" s="146">
        <v>19</v>
      </c>
      <c r="U248" s="146">
        <v>20</v>
      </c>
      <c r="V248" s="146">
        <v>21</v>
      </c>
      <c r="W248" s="146">
        <v>22</v>
      </c>
      <c r="X248" s="146">
        <v>23</v>
      </c>
      <c r="Y248" s="146">
        <v>24</v>
      </c>
      <c r="Z248" s="146">
        <v>25</v>
      </c>
      <c r="AA248" s="146">
        <v>26</v>
      </c>
      <c r="AB248" s="146">
        <v>27</v>
      </c>
      <c r="AC248" s="146">
        <v>28</v>
      </c>
      <c r="AD248" s="146">
        <v>29</v>
      </c>
      <c r="AE248" s="146">
        <v>30</v>
      </c>
      <c r="AF248" s="146">
        <v>31</v>
      </c>
      <c r="AG248" s="146">
        <v>32</v>
      </c>
      <c r="AH248" s="146">
        <v>33</v>
      </c>
      <c r="AI248" s="146">
        <v>34</v>
      </c>
      <c r="AJ248" s="146">
        <v>35</v>
      </c>
      <c r="AK248" s="146">
        <v>36</v>
      </c>
      <c r="AL248" s="146">
        <v>37</v>
      </c>
      <c r="AM248" s="146">
        <v>38</v>
      </c>
      <c r="AN248" s="146">
        <v>39</v>
      </c>
      <c r="AO248" s="146">
        <v>40</v>
      </c>
      <c r="AP248" s="146">
        <v>41</v>
      </c>
      <c r="AQ248" s="146">
        <v>42</v>
      </c>
    </row>
    <row r="249" spans="1:43" x14ac:dyDescent="0.25">
      <c r="A249" s="146">
        <v>0</v>
      </c>
      <c r="B249" s="146">
        <v>1</v>
      </c>
      <c r="C249" s="146">
        <v>2</v>
      </c>
      <c r="D249" s="146">
        <v>3</v>
      </c>
      <c r="E249" s="146">
        <v>4</v>
      </c>
      <c r="F249" s="146">
        <v>5</v>
      </c>
      <c r="G249" s="146">
        <v>6</v>
      </c>
      <c r="H249" s="146">
        <v>7</v>
      </c>
      <c r="I249" s="146">
        <v>8</v>
      </c>
      <c r="J249" s="146">
        <v>9</v>
      </c>
      <c r="K249" s="146">
        <v>10</v>
      </c>
      <c r="L249" s="146">
        <v>11</v>
      </c>
      <c r="M249" s="146">
        <v>12</v>
      </c>
      <c r="N249" s="146">
        <v>13</v>
      </c>
      <c r="O249" s="146">
        <v>14</v>
      </c>
      <c r="P249" s="146">
        <v>15</v>
      </c>
      <c r="Q249" s="146">
        <v>16</v>
      </c>
      <c r="R249" s="146">
        <v>17</v>
      </c>
      <c r="S249" s="146">
        <v>18</v>
      </c>
      <c r="T249" s="146">
        <v>19</v>
      </c>
      <c r="U249" s="146">
        <v>20</v>
      </c>
      <c r="V249" s="146">
        <v>21</v>
      </c>
      <c r="W249" s="146">
        <v>22</v>
      </c>
      <c r="X249" s="146">
        <v>23</v>
      </c>
      <c r="Y249" s="146">
        <v>24</v>
      </c>
      <c r="Z249" s="146">
        <v>25</v>
      </c>
      <c r="AA249" s="146">
        <v>26</v>
      </c>
      <c r="AB249" s="146">
        <v>27</v>
      </c>
      <c r="AC249" s="146">
        <v>28</v>
      </c>
      <c r="AD249" s="146">
        <v>29</v>
      </c>
      <c r="AE249" s="146">
        <v>30</v>
      </c>
      <c r="AF249" s="146">
        <v>31</v>
      </c>
      <c r="AG249" s="146">
        <v>32</v>
      </c>
      <c r="AH249" s="146">
        <v>33</v>
      </c>
      <c r="AI249" s="146">
        <v>34</v>
      </c>
      <c r="AJ249" s="146">
        <v>35</v>
      </c>
      <c r="AK249" s="146">
        <v>36</v>
      </c>
      <c r="AL249" s="146">
        <v>37</v>
      </c>
      <c r="AM249" s="146">
        <v>38</v>
      </c>
      <c r="AN249" s="146">
        <v>39</v>
      </c>
      <c r="AO249" s="146">
        <v>40</v>
      </c>
      <c r="AP249" s="146">
        <v>41</v>
      </c>
      <c r="AQ249" s="146">
        <v>42</v>
      </c>
    </row>
    <row r="250" spans="1:43" x14ac:dyDescent="0.25">
      <c r="A250" s="146">
        <v>0</v>
      </c>
      <c r="B250" s="146">
        <v>1</v>
      </c>
      <c r="C250" s="146">
        <v>2</v>
      </c>
      <c r="D250" s="146">
        <v>3</v>
      </c>
      <c r="E250" s="146">
        <v>4</v>
      </c>
      <c r="F250" s="146">
        <v>5</v>
      </c>
      <c r="G250" s="146">
        <v>6</v>
      </c>
      <c r="H250" s="146">
        <v>7</v>
      </c>
      <c r="I250" s="146">
        <v>8</v>
      </c>
      <c r="J250" s="146">
        <v>9</v>
      </c>
      <c r="K250" s="146">
        <v>10</v>
      </c>
      <c r="L250" s="146">
        <v>11</v>
      </c>
      <c r="M250" s="146">
        <v>12</v>
      </c>
      <c r="N250" s="146">
        <v>13</v>
      </c>
      <c r="O250" s="146">
        <v>14</v>
      </c>
      <c r="P250" s="146">
        <v>15</v>
      </c>
      <c r="Q250" s="146">
        <v>16</v>
      </c>
      <c r="R250" s="146">
        <v>17</v>
      </c>
      <c r="S250" s="146">
        <v>18</v>
      </c>
      <c r="T250" s="146">
        <v>19</v>
      </c>
      <c r="U250" s="146">
        <v>20</v>
      </c>
      <c r="V250" s="146">
        <v>21</v>
      </c>
      <c r="W250" s="146">
        <v>22</v>
      </c>
      <c r="X250" s="146">
        <v>23</v>
      </c>
      <c r="Y250" s="146">
        <v>24</v>
      </c>
      <c r="Z250" s="146">
        <v>25</v>
      </c>
      <c r="AA250" s="146">
        <v>26</v>
      </c>
      <c r="AB250" s="146">
        <v>27</v>
      </c>
      <c r="AC250" s="146">
        <v>28</v>
      </c>
      <c r="AD250" s="146">
        <v>29</v>
      </c>
      <c r="AE250" s="146">
        <v>30</v>
      </c>
      <c r="AF250" s="146">
        <v>31</v>
      </c>
      <c r="AG250" s="146">
        <v>32</v>
      </c>
      <c r="AH250" s="146">
        <v>33</v>
      </c>
      <c r="AI250" s="146">
        <v>34</v>
      </c>
      <c r="AJ250" s="146">
        <v>35</v>
      </c>
      <c r="AK250" s="146">
        <v>36</v>
      </c>
      <c r="AL250" s="146">
        <v>37</v>
      </c>
      <c r="AM250" s="146">
        <v>38</v>
      </c>
      <c r="AN250" s="146">
        <v>39</v>
      </c>
      <c r="AO250" s="146">
        <v>40</v>
      </c>
      <c r="AP250" s="146">
        <v>41</v>
      </c>
      <c r="AQ250" s="146">
        <v>42</v>
      </c>
    </row>
    <row r="251" spans="1:43" x14ac:dyDescent="0.25">
      <c r="A251" s="146">
        <v>0</v>
      </c>
      <c r="B251" s="146">
        <v>1</v>
      </c>
      <c r="C251" s="146">
        <v>2</v>
      </c>
      <c r="D251" s="146">
        <v>3</v>
      </c>
      <c r="E251" s="146">
        <v>4</v>
      </c>
      <c r="F251" s="146">
        <v>5</v>
      </c>
      <c r="G251" s="146">
        <v>6</v>
      </c>
      <c r="H251" s="146">
        <v>7</v>
      </c>
      <c r="I251" s="146">
        <v>8</v>
      </c>
      <c r="J251" s="146">
        <v>9</v>
      </c>
      <c r="K251" s="146">
        <v>10</v>
      </c>
      <c r="L251" s="146">
        <v>11</v>
      </c>
      <c r="M251" s="146">
        <v>12</v>
      </c>
      <c r="N251" s="146">
        <v>13</v>
      </c>
      <c r="O251" s="146">
        <v>14</v>
      </c>
      <c r="P251" s="146">
        <v>15</v>
      </c>
      <c r="Q251" s="146">
        <v>16</v>
      </c>
      <c r="R251" s="146">
        <v>17</v>
      </c>
      <c r="S251" s="146">
        <v>18</v>
      </c>
      <c r="T251" s="146">
        <v>19</v>
      </c>
      <c r="U251" s="146">
        <v>20</v>
      </c>
      <c r="V251" s="146">
        <v>21</v>
      </c>
      <c r="W251" s="146">
        <v>22</v>
      </c>
      <c r="X251" s="146">
        <v>23</v>
      </c>
      <c r="Y251" s="146">
        <v>24</v>
      </c>
      <c r="Z251" s="146">
        <v>25</v>
      </c>
      <c r="AA251" s="146">
        <v>26</v>
      </c>
      <c r="AB251" s="146">
        <v>27</v>
      </c>
      <c r="AC251" s="146">
        <v>28</v>
      </c>
      <c r="AD251" s="146">
        <v>29</v>
      </c>
      <c r="AE251" s="146">
        <v>30</v>
      </c>
      <c r="AF251" s="146">
        <v>31</v>
      </c>
      <c r="AG251" s="146">
        <v>32</v>
      </c>
      <c r="AH251" s="146">
        <v>33</v>
      </c>
      <c r="AI251" s="146">
        <v>34</v>
      </c>
      <c r="AJ251" s="146">
        <v>35</v>
      </c>
      <c r="AK251" s="146">
        <v>36</v>
      </c>
      <c r="AL251" s="146">
        <v>37</v>
      </c>
      <c r="AM251" s="146">
        <v>38</v>
      </c>
      <c r="AN251" s="146">
        <v>39</v>
      </c>
      <c r="AO251" s="146">
        <v>40</v>
      </c>
      <c r="AP251" s="146">
        <v>41</v>
      </c>
      <c r="AQ251" s="146">
        <v>42</v>
      </c>
    </row>
    <row r="252" spans="1:43" x14ac:dyDescent="0.25">
      <c r="A252" s="146">
        <v>0</v>
      </c>
      <c r="B252" s="146">
        <v>1</v>
      </c>
      <c r="C252" s="146">
        <v>2</v>
      </c>
      <c r="D252" s="146">
        <v>3</v>
      </c>
      <c r="E252" s="146">
        <v>4</v>
      </c>
      <c r="F252" s="146">
        <v>5</v>
      </c>
      <c r="G252" s="146">
        <v>6</v>
      </c>
      <c r="H252" s="146">
        <v>7</v>
      </c>
      <c r="I252" s="146">
        <v>8</v>
      </c>
      <c r="J252" s="146">
        <v>9</v>
      </c>
      <c r="K252" s="146">
        <v>10</v>
      </c>
      <c r="L252" s="146">
        <v>11</v>
      </c>
      <c r="M252" s="146">
        <v>12</v>
      </c>
      <c r="N252" s="146">
        <v>13</v>
      </c>
      <c r="O252" s="146">
        <v>14</v>
      </c>
      <c r="P252" s="146">
        <v>15</v>
      </c>
      <c r="Q252" s="146">
        <v>16</v>
      </c>
      <c r="R252" s="146">
        <v>17</v>
      </c>
      <c r="S252" s="146">
        <v>18</v>
      </c>
      <c r="T252" s="146">
        <v>19</v>
      </c>
      <c r="U252" s="146">
        <v>20</v>
      </c>
      <c r="V252" s="146">
        <v>21</v>
      </c>
      <c r="W252" s="146">
        <v>22</v>
      </c>
      <c r="X252" s="146">
        <v>23</v>
      </c>
      <c r="Y252" s="146">
        <v>24</v>
      </c>
      <c r="Z252" s="146">
        <v>25</v>
      </c>
      <c r="AA252" s="146">
        <v>26</v>
      </c>
      <c r="AB252" s="146">
        <v>27</v>
      </c>
      <c r="AC252" s="146">
        <v>28</v>
      </c>
      <c r="AD252" s="146">
        <v>29</v>
      </c>
      <c r="AE252" s="146">
        <v>30</v>
      </c>
      <c r="AF252" s="146">
        <v>31</v>
      </c>
      <c r="AG252" s="146">
        <v>32</v>
      </c>
      <c r="AH252" s="146">
        <v>33</v>
      </c>
      <c r="AI252" s="146">
        <v>34</v>
      </c>
      <c r="AJ252" s="146">
        <v>35</v>
      </c>
      <c r="AK252" s="146">
        <v>36</v>
      </c>
      <c r="AL252" s="146">
        <v>37</v>
      </c>
      <c r="AM252" s="146">
        <v>38</v>
      </c>
      <c r="AN252" s="146">
        <v>39</v>
      </c>
      <c r="AO252" s="146">
        <v>40</v>
      </c>
      <c r="AP252" s="146">
        <v>41</v>
      </c>
      <c r="AQ252" s="146">
        <v>42</v>
      </c>
    </row>
    <row r="253" spans="1:43" x14ac:dyDescent="0.25">
      <c r="A253" s="146">
        <v>0</v>
      </c>
      <c r="B253" s="146">
        <v>1</v>
      </c>
      <c r="C253" s="146">
        <v>2</v>
      </c>
      <c r="D253" s="146">
        <v>3</v>
      </c>
      <c r="E253" s="146">
        <v>4</v>
      </c>
      <c r="F253" s="146">
        <v>5</v>
      </c>
      <c r="G253" s="146">
        <v>6</v>
      </c>
      <c r="H253" s="146">
        <v>7</v>
      </c>
      <c r="I253" s="146">
        <v>8</v>
      </c>
      <c r="J253" s="146">
        <v>9</v>
      </c>
      <c r="K253" s="146">
        <v>10</v>
      </c>
      <c r="L253" s="146">
        <v>11</v>
      </c>
      <c r="M253" s="146">
        <v>12</v>
      </c>
      <c r="N253" s="146">
        <v>13</v>
      </c>
      <c r="O253" s="146">
        <v>14</v>
      </c>
      <c r="P253" s="146">
        <v>15</v>
      </c>
      <c r="Q253" s="146">
        <v>16</v>
      </c>
      <c r="R253" s="146">
        <v>17</v>
      </c>
      <c r="S253" s="146">
        <v>18</v>
      </c>
      <c r="T253" s="146">
        <v>19</v>
      </c>
      <c r="U253" s="146">
        <v>20</v>
      </c>
      <c r="V253" s="146">
        <v>21</v>
      </c>
      <c r="W253" s="146">
        <v>22</v>
      </c>
      <c r="X253" s="146">
        <v>23</v>
      </c>
      <c r="Y253" s="146">
        <v>24</v>
      </c>
      <c r="Z253" s="146">
        <v>25</v>
      </c>
      <c r="AA253" s="146">
        <v>26</v>
      </c>
      <c r="AB253" s="146">
        <v>27</v>
      </c>
      <c r="AC253" s="146">
        <v>28</v>
      </c>
      <c r="AD253" s="146">
        <v>29</v>
      </c>
      <c r="AE253" s="146">
        <v>30</v>
      </c>
      <c r="AF253" s="146">
        <v>31</v>
      </c>
      <c r="AG253" s="146">
        <v>32</v>
      </c>
      <c r="AH253" s="146">
        <v>33</v>
      </c>
      <c r="AI253" s="146">
        <v>34</v>
      </c>
      <c r="AJ253" s="146">
        <v>35</v>
      </c>
      <c r="AK253" s="146">
        <v>36</v>
      </c>
      <c r="AL253" s="146">
        <v>37</v>
      </c>
      <c r="AM253" s="146">
        <v>38</v>
      </c>
      <c r="AN253" s="146">
        <v>39</v>
      </c>
      <c r="AO253" s="146">
        <v>40</v>
      </c>
      <c r="AP253" s="146">
        <v>41</v>
      </c>
      <c r="AQ253" s="146">
        <v>42</v>
      </c>
    </row>
    <row r="254" spans="1:43" x14ac:dyDescent="0.25">
      <c r="A254" s="146">
        <v>0</v>
      </c>
      <c r="B254" s="146">
        <v>1</v>
      </c>
      <c r="C254" s="146">
        <v>2</v>
      </c>
      <c r="D254" s="146">
        <v>3</v>
      </c>
      <c r="E254" s="146">
        <v>4</v>
      </c>
      <c r="F254" s="146">
        <v>5</v>
      </c>
      <c r="G254" s="146">
        <v>6</v>
      </c>
      <c r="H254" s="146">
        <v>7</v>
      </c>
      <c r="I254" s="146">
        <v>8</v>
      </c>
      <c r="J254" s="146">
        <v>9</v>
      </c>
      <c r="K254" s="146">
        <v>10</v>
      </c>
      <c r="L254" s="146">
        <v>11</v>
      </c>
      <c r="M254" s="146">
        <v>12</v>
      </c>
      <c r="N254" s="146">
        <v>13</v>
      </c>
      <c r="O254" s="146">
        <v>14</v>
      </c>
      <c r="P254" s="146">
        <v>15</v>
      </c>
      <c r="Q254" s="146">
        <v>16</v>
      </c>
      <c r="R254" s="146">
        <v>17</v>
      </c>
      <c r="S254" s="146">
        <v>18</v>
      </c>
      <c r="T254" s="146">
        <v>19</v>
      </c>
      <c r="U254" s="146">
        <v>20</v>
      </c>
      <c r="V254" s="146">
        <v>21</v>
      </c>
      <c r="W254" s="146">
        <v>22</v>
      </c>
      <c r="X254" s="146">
        <v>23</v>
      </c>
      <c r="Y254" s="146">
        <v>24</v>
      </c>
      <c r="Z254" s="146">
        <v>25</v>
      </c>
      <c r="AA254" s="146">
        <v>26</v>
      </c>
      <c r="AB254" s="146">
        <v>27</v>
      </c>
      <c r="AC254" s="146">
        <v>28</v>
      </c>
      <c r="AD254" s="146">
        <v>29</v>
      </c>
      <c r="AE254" s="146">
        <v>30</v>
      </c>
      <c r="AF254" s="146">
        <v>31</v>
      </c>
      <c r="AG254" s="146">
        <v>32</v>
      </c>
      <c r="AH254" s="146">
        <v>33</v>
      </c>
      <c r="AI254" s="146">
        <v>34</v>
      </c>
      <c r="AJ254" s="146">
        <v>35</v>
      </c>
      <c r="AK254" s="146">
        <v>36</v>
      </c>
      <c r="AL254" s="146">
        <v>37</v>
      </c>
      <c r="AM254" s="146">
        <v>38</v>
      </c>
      <c r="AN254" s="146">
        <v>39</v>
      </c>
      <c r="AO254" s="146">
        <v>40</v>
      </c>
      <c r="AP254" s="146">
        <v>41</v>
      </c>
      <c r="AQ254" s="146">
        <v>42</v>
      </c>
    </row>
    <row r="255" spans="1:43" x14ac:dyDescent="0.25">
      <c r="A255" s="146">
        <v>0</v>
      </c>
      <c r="B255" s="146">
        <v>1</v>
      </c>
      <c r="C255" s="146">
        <v>2</v>
      </c>
      <c r="D255" s="146">
        <v>3</v>
      </c>
      <c r="E255" s="146">
        <v>4</v>
      </c>
      <c r="F255" s="146">
        <v>5</v>
      </c>
      <c r="G255" s="146">
        <v>6</v>
      </c>
      <c r="H255" s="146">
        <v>7</v>
      </c>
      <c r="I255" s="146">
        <v>8</v>
      </c>
      <c r="J255" s="146">
        <v>9</v>
      </c>
      <c r="K255" s="146">
        <v>10</v>
      </c>
      <c r="L255" s="146">
        <v>11</v>
      </c>
      <c r="M255" s="146">
        <v>12</v>
      </c>
      <c r="N255" s="146">
        <v>13</v>
      </c>
      <c r="O255" s="146">
        <v>14</v>
      </c>
      <c r="P255" s="146">
        <v>15</v>
      </c>
      <c r="Q255" s="146">
        <v>16</v>
      </c>
      <c r="R255" s="146">
        <v>17</v>
      </c>
      <c r="S255" s="146">
        <v>18</v>
      </c>
      <c r="T255" s="146">
        <v>19</v>
      </c>
      <c r="U255" s="146">
        <v>20</v>
      </c>
      <c r="V255" s="146">
        <v>21</v>
      </c>
      <c r="W255" s="146">
        <v>22</v>
      </c>
      <c r="X255" s="146">
        <v>23</v>
      </c>
      <c r="Y255" s="146">
        <v>24</v>
      </c>
      <c r="Z255" s="146">
        <v>25</v>
      </c>
      <c r="AA255" s="146">
        <v>26</v>
      </c>
      <c r="AB255" s="146">
        <v>27</v>
      </c>
      <c r="AC255" s="146">
        <v>28</v>
      </c>
      <c r="AD255" s="146">
        <v>29</v>
      </c>
      <c r="AE255" s="146">
        <v>30</v>
      </c>
      <c r="AF255" s="146">
        <v>31</v>
      </c>
      <c r="AG255" s="146">
        <v>32</v>
      </c>
      <c r="AH255" s="146">
        <v>33</v>
      </c>
      <c r="AI255" s="146">
        <v>34</v>
      </c>
      <c r="AJ255" s="146">
        <v>35</v>
      </c>
      <c r="AK255" s="146">
        <v>36</v>
      </c>
      <c r="AL255" s="146">
        <v>37</v>
      </c>
      <c r="AM255" s="146">
        <v>38</v>
      </c>
      <c r="AN255" s="146">
        <v>39</v>
      </c>
      <c r="AO255" s="146">
        <v>40</v>
      </c>
      <c r="AP255" s="146">
        <v>41</v>
      </c>
      <c r="AQ255" s="146">
        <v>42</v>
      </c>
    </row>
    <row r="256" spans="1:43" x14ac:dyDescent="0.25">
      <c r="A256" s="146">
        <v>0</v>
      </c>
      <c r="B256" s="146">
        <v>1</v>
      </c>
      <c r="C256" s="146">
        <v>2</v>
      </c>
      <c r="D256" s="146">
        <v>3</v>
      </c>
      <c r="E256" s="146">
        <v>4</v>
      </c>
      <c r="F256" s="146">
        <v>5</v>
      </c>
      <c r="G256" s="146">
        <v>6</v>
      </c>
      <c r="H256" s="146">
        <v>7</v>
      </c>
      <c r="I256" s="146">
        <v>8</v>
      </c>
      <c r="J256" s="146">
        <v>9</v>
      </c>
      <c r="K256" s="146">
        <v>10</v>
      </c>
      <c r="L256" s="146">
        <v>11</v>
      </c>
      <c r="M256" s="146">
        <v>12</v>
      </c>
      <c r="N256" s="146">
        <v>13</v>
      </c>
      <c r="O256" s="146">
        <v>14</v>
      </c>
      <c r="P256" s="146">
        <v>15</v>
      </c>
      <c r="Q256" s="146">
        <v>16</v>
      </c>
      <c r="R256" s="146">
        <v>17</v>
      </c>
      <c r="S256" s="146">
        <v>18</v>
      </c>
      <c r="T256" s="146">
        <v>19</v>
      </c>
      <c r="U256" s="146">
        <v>20</v>
      </c>
      <c r="V256" s="146">
        <v>21</v>
      </c>
      <c r="W256" s="146">
        <v>22</v>
      </c>
      <c r="X256" s="146">
        <v>23</v>
      </c>
      <c r="Y256" s="146">
        <v>24</v>
      </c>
      <c r="Z256" s="146">
        <v>25</v>
      </c>
      <c r="AA256" s="146">
        <v>26</v>
      </c>
      <c r="AB256" s="146">
        <v>27</v>
      </c>
      <c r="AC256" s="146">
        <v>28</v>
      </c>
      <c r="AD256" s="146">
        <v>29</v>
      </c>
      <c r="AE256" s="146">
        <v>30</v>
      </c>
      <c r="AF256" s="146">
        <v>31</v>
      </c>
      <c r="AG256" s="146">
        <v>32</v>
      </c>
      <c r="AH256" s="146">
        <v>33</v>
      </c>
      <c r="AI256" s="146">
        <v>34</v>
      </c>
      <c r="AJ256" s="146">
        <v>35</v>
      </c>
      <c r="AK256" s="146">
        <v>36</v>
      </c>
      <c r="AL256" s="146">
        <v>37</v>
      </c>
      <c r="AM256" s="146">
        <v>38</v>
      </c>
      <c r="AN256" s="146">
        <v>39</v>
      </c>
      <c r="AO256" s="146">
        <v>40</v>
      </c>
      <c r="AP256" s="146">
        <v>41</v>
      </c>
      <c r="AQ256" s="146">
        <v>42</v>
      </c>
    </row>
    <row r="257" spans="1:43" x14ac:dyDescent="0.25">
      <c r="A257" s="146">
        <v>0</v>
      </c>
      <c r="B257" s="146">
        <v>1</v>
      </c>
      <c r="C257" s="146">
        <v>2</v>
      </c>
      <c r="D257" s="146">
        <v>3</v>
      </c>
      <c r="E257" s="146">
        <v>4</v>
      </c>
      <c r="F257" s="146">
        <v>5</v>
      </c>
      <c r="G257" s="146">
        <v>6</v>
      </c>
      <c r="H257" s="146">
        <v>7</v>
      </c>
      <c r="I257" s="146">
        <v>8</v>
      </c>
      <c r="J257" s="146">
        <v>9</v>
      </c>
      <c r="K257" s="146">
        <v>10</v>
      </c>
      <c r="L257" s="146">
        <v>11</v>
      </c>
      <c r="M257" s="146">
        <v>12</v>
      </c>
      <c r="N257" s="146">
        <v>13</v>
      </c>
      <c r="O257" s="146">
        <v>14</v>
      </c>
      <c r="P257" s="146">
        <v>15</v>
      </c>
      <c r="Q257" s="146">
        <v>16</v>
      </c>
      <c r="R257" s="146">
        <v>17</v>
      </c>
      <c r="S257" s="146">
        <v>18</v>
      </c>
      <c r="T257" s="146">
        <v>19</v>
      </c>
      <c r="U257" s="146">
        <v>20</v>
      </c>
      <c r="V257" s="146">
        <v>21</v>
      </c>
      <c r="W257" s="146">
        <v>22</v>
      </c>
      <c r="X257" s="146">
        <v>23</v>
      </c>
      <c r="Y257" s="146">
        <v>24</v>
      </c>
      <c r="Z257" s="146">
        <v>25</v>
      </c>
      <c r="AA257" s="146">
        <v>26</v>
      </c>
      <c r="AB257" s="146">
        <v>27</v>
      </c>
      <c r="AC257" s="146">
        <v>28</v>
      </c>
      <c r="AD257" s="146">
        <v>29</v>
      </c>
      <c r="AE257" s="146">
        <v>30</v>
      </c>
      <c r="AF257" s="146">
        <v>31</v>
      </c>
      <c r="AG257" s="146">
        <v>32</v>
      </c>
      <c r="AH257" s="146">
        <v>33</v>
      </c>
      <c r="AI257" s="146">
        <v>34</v>
      </c>
      <c r="AJ257" s="146">
        <v>35</v>
      </c>
      <c r="AK257" s="146">
        <v>36</v>
      </c>
      <c r="AL257" s="146">
        <v>37</v>
      </c>
      <c r="AM257" s="146">
        <v>38</v>
      </c>
      <c r="AN257" s="146">
        <v>39</v>
      </c>
      <c r="AO257" s="146">
        <v>40</v>
      </c>
      <c r="AP257" s="146">
        <v>41</v>
      </c>
      <c r="AQ257" s="146">
        <v>42</v>
      </c>
    </row>
    <row r="258" spans="1:43" x14ac:dyDescent="0.25">
      <c r="A258" s="146">
        <v>0</v>
      </c>
      <c r="B258" s="146">
        <v>1</v>
      </c>
      <c r="C258" s="146">
        <v>2</v>
      </c>
      <c r="D258" s="146">
        <v>3</v>
      </c>
      <c r="E258" s="146">
        <v>4</v>
      </c>
      <c r="F258" s="146">
        <v>5</v>
      </c>
      <c r="G258" s="146">
        <v>6</v>
      </c>
      <c r="H258" s="146">
        <v>7</v>
      </c>
      <c r="I258" s="146">
        <v>8</v>
      </c>
      <c r="J258" s="146">
        <v>9</v>
      </c>
      <c r="K258" s="146">
        <v>10</v>
      </c>
      <c r="L258" s="146">
        <v>11</v>
      </c>
      <c r="M258" s="146">
        <v>12</v>
      </c>
      <c r="N258" s="146">
        <v>13</v>
      </c>
      <c r="O258" s="146">
        <v>14</v>
      </c>
      <c r="P258" s="146">
        <v>15</v>
      </c>
      <c r="Q258" s="146">
        <v>16</v>
      </c>
      <c r="R258" s="146">
        <v>17</v>
      </c>
      <c r="S258" s="146">
        <v>18</v>
      </c>
      <c r="T258" s="146">
        <v>19</v>
      </c>
      <c r="U258" s="146">
        <v>20</v>
      </c>
      <c r="V258" s="146">
        <v>21</v>
      </c>
      <c r="W258" s="146">
        <v>22</v>
      </c>
      <c r="X258" s="146">
        <v>23</v>
      </c>
      <c r="Y258" s="146">
        <v>24</v>
      </c>
      <c r="Z258" s="146">
        <v>25</v>
      </c>
      <c r="AA258" s="146">
        <v>26</v>
      </c>
      <c r="AB258" s="146">
        <v>27</v>
      </c>
      <c r="AC258" s="146">
        <v>28</v>
      </c>
      <c r="AD258" s="146">
        <v>29</v>
      </c>
      <c r="AE258" s="146">
        <v>30</v>
      </c>
      <c r="AF258" s="146">
        <v>31</v>
      </c>
      <c r="AG258" s="146">
        <v>32</v>
      </c>
      <c r="AH258" s="146">
        <v>33</v>
      </c>
      <c r="AI258" s="146">
        <v>34</v>
      </c>
      <c r="AJ258" s="146">
        <v>35</v>
      </c>
      <c r="AK258" s="146">
        <v>36</v>
      </c>
      <c r="AL258" s="146">
        <v>37</v>
      </c>
      <c r="AM258" s="146">
        <v>38</v>
      </c>
      <c r="AN258" s="146">
        <v>39</v>
      </c>
      <c r="AO258" s="146">
        <v>40</v>
      </c>
      <c r="AP258" s="146">
        <v>41</v>
      </c>
      <c r="AQ258" s="146">
        <v>42</v>
      </c>
    </row>
    <row r="259" spans="1:43" x14ac:dyDescent="0.25">
      <c r="A259" s="146">
        <v>0</v>
      </c>
      <c r="B259" s="146">
        <v>1</v>
      </c>
      <c r="C259" s="146">
        <v>2</v>
      </c>
      <c r="D259" s="146">
        <v>3</v>
      </c>
      <c r="E259" s="146">
        <v>4</v>
      </c>
      <c r="F259" s="146">
        <v>5</v>
      </c>
      <c r="G259" s="146">
        <v>6</v>
      </c>
      <c r="H259" s="146">
        <v>7</v>
      </c>
      <c r="I259" s="146">
        <v>8</v>
      </c>
      <c r="J259" s="146">
        <v>9</v>
      </c>
      <c r="K259" s="146">
        <v>10</v>
      </c>
      <c r="L259" s="146">
        <v>11</v>
      </c>
      <c r="M259" s="146">
        <v>12</v>
      </c>
      <c r="N259" s="146">
        <v>13</v>
      </c>
      <c r="O259" s="146">
        <v>14</v>
      </c>
      <c r="P259" s="146">
        <v>15</v>
      </c>
      <c r="Q259" s="146">
        <v>16</v>
      </c>
      <c r="R259" s="146">
        <v>17</v>
      </c>
      <c r="S259" s="146">
        <v>18</v>
      </c>
      <c r="T259" s="146">
        <v>19</v>
      </c>
      <c r="U259" s="146">
        <v>20</v>
      </c>
      <c r="V259" s="146">
        <v>21</v>
      </c>
      <c r="W259" s="146">
        <v>22</v>
      </c>
      <c r="X259" s="146">
        <v>23</v>
      </c>
      <c r="Y259" s="146">
        <v>24</v>
      </c>
      <c r="Z259" s="146">
        <v>25</v>
      </c>
      <c r="AA259" s="146">
        <v>26</v>
      </c>
      <c r="AB259" s="146">
        <v>27</v>
      </c>
      <c r="AC259" s="146">
        <v>28</v>
      </c>
      <c r="AD259" s="146">
        <v>29</v>
      </c>
      <c r="AE259" s="146">
        <v>30</v>
      </c>
      <c r="AF259" s="146">
        <v>31</v>
      </c>
      <c r="AG259" s="146">
        <v>32</v>
      </c>
      <c r="AH259" s="146">
        <v>33</v>
      </c>
      <c r="AI259" s="146">
        <v>34</v>
      </c>
      <c r="AJ259" s="146">
        <v>35</v>
      </c>
      <c r="AK259" s="146">
        <v>36</v>
      </c>
      <c r="AL259" s="146">
        <v>37</v>
      </c>
      <c r="AM259" s="146">
        <v>38</v>
      </c>
      <c r="AN259" s="146">
        <v>39</v>
      </c>
      <c r="AO259" s="146">
        <v>40</v>
      </c>
      <c r="AP259" s="146">
        <v>41</v>
      </c>
      <c r="AQ259" s="146">
        <v>42</v>
      </c>
    </row>
    <row r="260" spans="1:43" x14ac:dyDescent="0.25">
      <c r="A260" s="146">
        <v>0</v>
      </c>
      <c r="B260" s="146">
        <v>1</v>
      </c>
      <c r="C260" s="146">
        <v>2</v>
      </c>
      <c r="D260" s="146">
        <v>3</v>
      </c>
      <c r="E260" s="146">
        <v>4</v>
      </c>
      <c r="F260" s="146">
        <v>5</v>
      </c>
      <c r="G260" s="146">
        <v>6</v>
      </c>
      <c r="H260" s="146">
        <v>7</v>
      </c>
      <c r="I260" s="146">
        <v>8</v>
      </c>
      <c r="J260" s="146">
        <v>9</v>
      </c>
      <c r="K260" s="146">
        <v>10</v>
      </c>
      <c r="L260" s="146">
        <v>11</v>
      </c>
      <c r="M260" s="146">
        <v>12</v>
      </c>
      <c r="N260" s="146">
        <v>13</v>
      </c>
      <c r="O260" s="146">
        <v>14</v>
      </c>
      <c r="P260" s="146">
        <v>15</v>
      </c>
      <c r="Q260" s="146">
        <v>16</v>
      </c>
      <c r="R260" s="146">
        <v>17</v>
      </c>
      <c r="S260" s="146">
        <v>18</v>
      </c>
      <c r="T260" s="146">
        <v>19</v>
      </c>
      <c r="U260" s="146">
        <v>20</v>
      </c>
      <c r="V260" s="146">
        <v>21</v>
      </c>
      <c r="W260" s="146">
        <v>22</v>
      </c>
      <c r="X260" s="146">
        <v>23</v>
      </c>
      <c r="Y260" s="146">
        <v>24</v>
      </c>
      <c r="Z260" s="146">
        <v>25</v>
      </c>
      <c r="AA260" s="146">
        <v>26</v>
      </c>
      <c r="AB260" s="146">
        <v>27</v>
      </c>
      <c r="AC260" s="146">
        <v>28</v>
      </c>
      <c r="AD260" s="146">
        <v>29</v>
      </c>
      <c r="AE260" s="146">
        <v>30</v>
      </c>
      <c r="AF260" s="146">
        <v>31</v>
      </c>
      <c r="AG260" s="146">
        <v>32</v>
      </c>
      <c r="AH260" s="146">
        <v>33</v>
      </c>
      <c r="AI260" s="146">
        <v>34</v>
      </c>
      <c r="AJ260" s="146">
        <v>35</v>
      </c>
      <c r="AK260" s="146">
        <v>36</v>
      </c>
      <c r="AL260" s="146">
        <v>37</v>
      </c>
      <c r="AM260" s="146">
        <v>38</v>
      </c>
      <c r="AN260" s="146">
        <v>39</v>
      </c>
      <c r="AO260" s="146">
        <v>40</v>
      </c>
      <c r="AP260" s="146">
        <v>41</v>
      </c>
      <c r="AQ260" s="146">
        <v>42</v>
      </c>
    </row>
    <row r="261" spans="1:43" x14ac:dyDescent="0.25">
      <c r="A261" s="146">
        <v>0</v>
      </c>
      <c r="B261" s="146">
        <v>1</v>
      </c>
      <c r="C261" s="146">
        <v>2</v>
      </c>
      <c r="D261" s="146">
        <v>3</v>
      </c>
      <c r="E261" s="146">
        <v>4</v>
      </c>
      <c r="F261" s="146">
        <v>5</v>
      </c>
      <c r="G261" s="146">
        <v>6</v>
      </c>
      <c r="H261" s="146">
        <v>7</v>
      </c>
      <c r="I261" s="146">
        <v>8</v>
      </c>
      <c r="J261" s="146">
        <v>9</v>
      </c>
      <c r="K261" s="146">
        <v>10</v>
      </c>
      <c r="L261" s="146">
        <v>11</v>
      </c>
      <c r="M261" s="146">
        <v>12</v>
      </c>
      <c r="N261" s="146">
        <v>13</v>
      </c>
      <c r="O261" s="146">
        <v>14</v>
      </c>
      <c r="P261" s="146">
        <v>15</v>
      </c>
      <c r="Q261" s="146">
        <v>16</v>
      </c>
      <c r="R261" s="146">
        <v>17</v>
      </c>
      <c r="S261" s="146">
        <v>18</v>
      </c>
      <c r="T261" s="146">
        <v>19</v>
      </c>
      <c r="U261" s="146">
        <v>20</v>
      </c>
      <c r="V261" s="146">
        <v>21</v>
      </c>
      <c r="W261" s="146">
        <v>22</v>
      </c>
      <c r="X261" s="146">
        <v>23</v>
      </c>
      <c r="Y261" s="146">
        <v>24</v>
      </c>
      <c r="Z261" s="146">
        <v>25</v>
      </c>
      <c r="AA261" s="146">
        <v>26</v>
      </c>
      <c r="AB261" s="146">
        <v>27</v>
      </c>
      <c r="AC261" s="146">
        <v>28</v>
      </c>
      <c r="AD261" s="146">
        <v>29</v>
      </c>
      <c r="AE261" s="146">
        <v>30</v>
      </c>
      <c r="AF261" s="146">
        <v>31</v>
      </c>
      <c r="AG261" s="146">
        <v>32</v>
      </c>
      <c r="AH261" s="146">
        <v>33</v>
      </c>
      <c r="AI261" s="146">
        <v>34</v>
      </c>
      <c r="AJ261" s="146">
        <v>35</v>
      </c>
      <c r="AK261" s="146">
        <v>36</v>
      </c>
      <c r="AL261" s="146">
        <v>37</v>
      </c>
      <c r="AM261" s="146">
        <v>38</v>
      </c>
      <c r="AN261" s="146">
        <v>39</v>
      </c>
      <c r="AO261" s="146">
        <v>40</v>
      </c>
      <c r="AP261" s="146">
        <v>41</v>
      </c>
      <c r="AQ261" s="146">
        <v>42</v>
      </c>
    </row>
    <row r="262" spans="1:43" x14ac:dyDescent="0.25">
      <c r="A262" s="146">
        <v>0</v>
      </c>
      <c r="B262" s="146">
        <v>1</v>
      </c>
      <c r="C262" s="146">
        <v>2</v>
      </c>
      <c r="D262" s="146">
        <v>3</v>
      </c>
      <c r="E262" s="146">
        <v>4</v>
      </c>
      <c r="F262" s="146">
        <v>5</v>
      </c>
      <c r="G262" s="146">
        <v>6</v>
      </c>
      <c r="H262" s="146">
        <v>7</v>
      </c>
      <c r="I262" s="146">
        <v>8</v>
      </c>
      <c r="J262" s="146">
        <v>9</v>
      </c>
      <c r="K262" s="146">
        <v>10</v>
      </c>
      <c r="L262" s="146">
        <v>11</v>
      </c>
      <c r="M262" s="146">
        <v>12</v>
      </c>
      <c r="N262" s="146">
        <v>13</v>
      </c>
      <c r="O262" s="146">
        <v>14</v>
      </c>
      <c r="P262" s="146">
        <v>15</v>
      </c>
      <c r="Q262" s="146">
        <v>16</v>
      </c>
      <c r="R262" s="146">
        <v>17</v>
      </c>
      <c r="S262" s="146">
        <v>18</v>
      </c>
      <c r="T262" s="146">
        <v>19</v>
      </c>
      <c r="U262" s="146">
        <v>20</v>
      </c>
      <c r="V262" s="146">
        <v>21</v>
      </c>
      <c r="W262" s="146">
        <v>22</v>
      </c>
      <c r="X262" s="146">
        <v>23</v>
      </c>
      <c r="Y262" s="146">
        <v>24</v>
      </c>
      <c r="Z262" s="146">
        <v>25</v>
      </c>
      <c r="AA262" s="146">
        <v>26</v>
      </c>
      <c r="AB262" s="146">
        <v>27</v>
      </c>
      <c r="AC262" s="146">
        <v>28</v>
      </c>
      <c r="AD262" s="146">
        <v>29</v>
      </c>
      <c r="AE262" s="146">
        <v>30</v>
      </c>
      <c r="AF262" s="146">
        <v>31</v>
      </c>
      <c r="AG262" s="146">
        <v>32</v>
      </c>
      <c r="AH262" s="146">
        <v>33</v>
      </c>
      <c r="AI262" s="146">
        <v>34</v>
      </c>
      <c r="AJ262" s="146">
        <v>35</v>
      </c>
      <c r="AK262" s="146">
        <v>36</v>
      </c>
      <c r="AL262" s="146">
        <v>37</v>
      </c>
      <c r="AM262" s="146">
        <v>38</v>
      </c>
      <c r="AN262" s="146">
        <v>39</v>
      </c>
      <c r="AO262" s="146">
        <v>40</v>
      </c>
      <c r="AP262" s="146">
        <v>41</v>
      </c>
      <c r="AQ262" s="146">
        <v>42</v>
      </c>
    </row>
    <row r="263" spans="1:43" x14ac:dyDescent="0.25">
      <c r="A263" s="146">
        <v>0</v>
      </c>
      <c r="B263" s="146">
        <v>1</v>
      </c>
      <c r="C263" s="146">
        <v>2</v>
      </c>
      <c r="D263" s="146">
        <v>3</v>
      </c>
      <c r="E263" s="146">
        <v>4</v>
      </c>
      <c r="F263" s="146">
        <v>5</v>
      </c>
      <c r="G263" s="146">
        <v>6</v>
      </c>
      <c r="H263" s="146">
        <v>7</v>
      </c>
      <c r="I263" s="146">
        <v>8</v>
      </c>
      <c r="J263" s="146">
        <v>9</v>
      </c>
      <c r="K263" s="146">
        <v>10</v>
      </c>
      <c r="L263" s="146">
        <v>11</v>
      </c>
      <c r="M263" s="146">
        <v>12</v>
      </c>
      <c r="N263" s="146">
        <v>13</v>
      </c>
      <c r="O263" s="146">
        <v>14</v>
      </c>
      <c r="P263" s="146">
        <v>15</v>
      </c>
      <c r="Q263" s="146">
        <v>16</v>
      </c>
      <c r="R263" s="146">
        <v>17</v>
      </c>
      <c r="S263" s="146">
        <v>18</v>
      </c>
      <c r="T263" s="146">
        <v>19</v>
      </c>
      <c r="U263" s="146">
        <v>20</v>
      </c>
      <c r="V263" s="146">
        <v>21</v>
      </c>
      <c r="W263" s="146">
        <v>22</v>
      </c>
      <c r="X263" s="146">
        <v>23</v>
      </c>
      <c r="Y263" s="146">
        <v>24</v>
      </c>
      <c r="Z263" s="146">
        <v>25</v>
      </c>
      <c r="AA263" s="146">
        <v>26</v>
      </c>
      <c r="AB263" s="146">
        <v>27</v>
      </c>
      <c r="AC263" s="146">
        <v>28</v>
      </c>
      <c r="AD263" s="146">
        <v>29</v>
      </c>
      <c r="AE263" s="146">
        <v>30</v>
      </c>
      <c r="AF263" s="146">
        <v>31</v>
      </c>
      <c r="AG263" s="146">
        <v>32</v>
      </c>
      <c r="AH263" s="146">
        <v>33</v>
      </c>
      <c r="AI263" s="146">
        <v>34</v>
      </c>
      <c r="AJ263" s="146">
        <v>35</v>
      </c>
      <c r="AK263" s="146">
        <v>36</v>
      </c>
      <c r="AL263" s="146">
        <v>37</v>
      </c>
      <c r="AM263" s="146">
        <v>38</v>
      </c>
      <c r="AN263" s="146">
        <v>39</v>
      </c>
      <c r="AO263" s="146">
        <v>40</v>
      </c>
      <c r="AP263" s="146">
        <v>41</v>
      </c>
      <c r="AQ263" s="146">
        <v>42</v>
      </c>
    </row>
    <row r="264" spans="1:43" x14ac:dyDescent="0.25">
      <c r="A264" s="146">
        <v>0</v>
      </c>
      <c r="B264" s="146">
        <v>1</v>
      </c>
      <c r="C264" s="146">
        <v>2</v>
      </c>
      <c r="D264" s="146">
        <v>3</v>
      </c>
      <c r="E264" s="146">
        <v>4</v>
      </c>
      <c r="F264" s="146">
        <v>5</v>
      </c>
      <c r="G264" s="146">
        <v>6</v>
      </c>
      <c r="H264" s="146">
        <v>7</v>
      </c>
      <c r="I264" s="146">
        <v>8</v>
      </c>
      <c r="J264" s="146">
        <v>9</v>
      </c>
      <c r="K264" s="146">
        <v>10</v>
      </c>
      <c r="L264" s="146">
        <v>11</v>
      </c>
      <c r="M264" s="146">
        <v>12</v>
      </c>
      <c r="N264" s="146">
        <v>13</v>
      </c>
      <c r="O264" s="146">
        <v>14</v>
      </c>
      <c r="P264" s="146">
        <v>15</v>
      </c>
      <c r="Q264" s="146">
        <v>16</v>
      </c>
      <c r="R264" s="146">
        <v>17</v>
      </c>
      <c r="S264" s="146">
        <v>18</v>
      </c>
      <c r="T264" s="146">
        <v>19</v>
      </c>
      <c r="U264" s="146">
        <v>20</v>
      </c>
      <c r="V264" s="146">
        <v>21</v>
      </c>
      <c r="W264" s="146">
        <v>22</v>
      </c>
      <c r="X264" s="146">
        <v>23</v>
      </c>
      <c r="Y264" s="146">
        <v>24</v>
      </c>
      <c r="Z264" s="146">
        <v>25</v>
      </c>
      <c r="AA264" s="146">
        <v>26</v>
      </c>
      <c r="AB264" s="146">
        <v>27</v>
      </c>
      <c r="AC264" s="146">
        <v>28</v>
      </c>
      <c r="AD264" s="146">
        <v>29</v>
      </c>
      <c r="AE264" s="146">
        <v>30</v>
      </c>
      <c r="AF264" s="146">
        <v>31</v>
      </c>
      <c r="AG264" s="146">
        <v>32</v>
      </c>
      <c r="AH264" s="146">
        <v>33</v>
      </c>
      <c r="AI264" s="146">
        <v>34</v>
      </c>
      <c r="AJ264" s="146">
        <v>35</v>
      </c>
      <c r="AK264" s="146">
        <v>36</v>
      </c>
      <c r="AL264" s="146">
        <v>37</v>
      </c>
      <c r="AM264" s="146">
        <v>38</v>
      </c>
      <c r="AN264" s="146">
        <v>39</v>
      </c>
      <c r="AO264" s="146">
        <v>40</v>
      </c>
      <c r="AP264" s="146">
        <v>41</v>
      </c>
      <c r="AQ264" s="146">
        <v>42</v>
      </c>
    </row>
    <row r="265" spans="1:43" x14ac:dyDescent="0.25">
      <c r="A265" s="146">
        <v>0</v>
      </c>
      <c r="B265" s="146">
        <v>1</v>
      </c>
      <c r="C265" s="146">
        <v>2</v>
      </c>
      <c r="D265" s="146">
        <v>3</v>
      </c>
      <c r="E265" s="146">
        <v>4</v>
      </c>
      <c r="F265" s="146">
        <v>5</v>
      </c>
      <c r="G265" s="146">
        <v>6</v>
      </c>
      <c r="H265" s="146">
        <v>7</v>
      </c>
      <c r="I265" s="146">
        <v>8</v>
      </c>
      <c r="J265" s="146">
        <v>9</v>
      </c>
      <c r="K265" s="146">
        <v>10</v>
      </c>
      <c r="L265" s="146">
        <v>11</v>
      </c>
      <c r="M265" s="146">
        <v>12</v>
      </c>
      <c r="N265" s="146">
        <v>13</v>
      </c>
      <c r="O265" s="146">
        <v>14</v>
      </c>
      <c r="P265" s="146">
        <v>15</v>
      </c>
      <c r="Q265" s="146">
        <v>16</v>
      </c>
      <c r="R265" s="146">
        <v>17</v>
      </c>
      <c r="S265" s="146">
        <v>18</v>
      </c>
      <c r="T265" s="146">
        <v>19</v>
      </c>
      <c r="U265" s="146">
        <v>20</v>
      </c>
      <c r="V265" s="146">
        <v>21</v>
      </c>
      <c r="W265" s="146">
        <v>22</v>
      </c>
      <c r="X265" s="146">
        <v>23</v>
      </c>
      <c r="Y265" s="146">
        <v>24</v>
      </c>
      <c r="Z265" s="146">
        <v>25</v>
      </c>
      <c r="AA265" s="146">
        <v>26</v>
      </c>
      <c r="AB265" s="146">
        <v>27</v>
      </c>
      <c r="AC265" s="146">
        <v>28</v>
      </c>
      <c r="AD265" s="146">
        <v>29</v>
      </c>
      <c r="AE265" s="146">
        <v>30</v>
      </c>
      <c r="AF265" s="146">
        <v>31</v>
      </c>
      <c r="AG265" s="146">
        <v>32</v>
      </c>
      <c r="AH265" s="146">
        <v>33</v>
      </c>
      <c r="AI265" s="146">
        <v>34</v>
      </c>
      <c r="AJ265" s="146">
        <v>35</v>
      </c>
      <c r="AK265" s="146">
        <v>36</v>
      </c>
      <c r="AL265" s="146">
        <v>37</v>
      </c>
      <c r="AM265" s="146">
        <v>38</v>
      </c>
      <c r="AN265" s="146">
        <v>39</v>
      </c>
      <c r="AO265" s="146">
        <v>40</v>
      </c>
      <c r="AP265" s="146">
        <v>41</v>
      </c>
      <c r="AQ265" s="146">
        <v>42</v>
      </c>
    </row>
    <row r="266" spans="1:43" x14ac:dyDescent="0.25">
      <c r="A266" s="146">
        <v>0</v>
      </c>
      <c r="B266" s="146">
        <v>1</v>
      </c>
      <c r="C266" s="146">
        <v>2</v>
      </c>
      <c r="D266" s="146">
        <v>3</v>
      </c>
      <c r="E266" s="146">
        <v>4</v>
      </c>
      <c r="F266" s="146">
        <v>5</v>
      </c>
      <c r="G266" s="146">
        <v>6</v>
      </c>
      <c r="H266" s="146">
        <v>7</v>
      </c>
      <c r="I266" s="146">
        <v>8</v>
      </c>
      <c r="J266" s="146">
        <v>9</v>
      </c>
      <c r="K266" s="146">
        <v>10</v>
      </c>
      <c r="L266" s="146">
        <v>11</v>
      </c>
      <c r="M266" s="146">
        <v>12</v>
      </c>
      <c r="N266" s="146">
        <v>13</v>
      </c>
      <c r="O266" s="146">
        <v>14</v>
      </c>
      <c r="P266" s="146">
        <v>15</v>
      </c>
      <c r="Q266" s="146">
        <v>16</v>
      </c>
      <c r="R266" s="146">
        <v>17</v>
      </c>
      <c r="S266" s="146">
        <v>18</v>
      </c>
      <c r="T266" s="146">
        <v>19</v>
      </c>
      <c r="U266" s="146">
        <v>20</v>
      </c>
      <c r="V266" s="146">
        <v>21</v>
      </c>
      <c r="W266" s="146">
        <v>22</v>
      </c>
      <c r="X266" s="146">
        <v>23</v>
      </c>
      <c r="Y266" s="146">
        <v>24</v>
      </c>
      <c r="Z266" s="146">
        <v>25</v>
      </c>
      <c r="AA266" s="146">
        <v>26</v>
      </c>
      <c r="AB266" s="146">
        <v>27</v>
      </c>
      <c r="AC266" s="146">
        <v>28</v>
      </c>
      <c r="AD266" s="146">
        <v>29</v>
      </c>
      <c r="AE266" s="146">
        <v>30</v>
      </c>
      <c r="AF266" s="146">
        <v>31</v>
      </c>
      <c r="AG266" s="146">
        <v>32</v>
      </c>
      <c r="AH266" s="146">
        <v>33</v>
      </c>
      <c r="AI266" s="146">
        <v>34</v>
      </c>
      <c r="AJ266" s="146">
        <v>35</v>
      </c>
      <c r="AK266" s="146">
        <v>36</v>
      </c>
      <c r="AL266" s="146">
        <v>37</v>
      </c>
      <c r="AM266" s="146">
        <v>38</v>
      </c>
      <c r="AN266" s="146">
        <v>39</v>
      </c>
      <c r="AO266" s="146">
        <v>40</v>
      </c>
      <c r="AP266" s="146">
        <v>41</v>
      </c>
      <c r="AQ266" s="146">
        <v>42</v>
      </c>
    </row>
    <row r="267" spans="1:43" x14ac:dyDescent="0.25">
      <c r="A267" s="146">
        <v>0</v>
      </c>
      <c r="B267" s="146">
        <v>1</v>
      </c>
      <c r="C267" s="146">
        <v>2</v>
      </c>
      <c r="D267" s="146">
        <v>3</v>
      </c>
      <c r="E267" s="146">
        <v>4</v>
      </c>
      <c r="F267" s="146">
        <v>5</v>
      </c>
      <c r="G267" s="146">
        <v>6</v>
      </c>
      <c r="H267" s="146">
        <v>7</v>
      </c>
      <c r="I267" s="146">
        <v>8</v>
      </c>
      <c r="J267" s="146">
        <v>9</v>
      </c>
      <c r="K267" s="146">
        <v>10</v>
      </c>
      <c r="L267" s="146">
        <v>11</v>
      </c>
      <c r="M267" s="146">
        <v>12</v>
      </c>
      <c r="N267" s="146">
        <v>13</v>
      </c>
      <c r="O267" s="146">
        <v>14</v>
      </c>
      <c r="P267" s="146">
        <v>15</v>
      </c>
      <c r="Q267" s="146">
        <v>16</v>
      </c>
      <c r="R267" s="146">
        <v>17</v>
      </c>
      <c r="S267" s="146">
        <v>18</v>
      </c>
      <c r="T267" s="146">
        <v>19</v>
      </c>
      <c r="U267" s="146">
        <v>20</v>
      </c>
      <c r="V267" s="146">
        <v>21</v>
      </c>
      <c r="W267" s="146">
        <v>22</v>
      </c>
      <c r="X267" s="146">
        <v>23</v>
      </c>
      <c r="Y267" s="146">
        <v>24</v>
      </c>
      <c r="Z267" s="146">
        <v>25</v>
      </c>
      <c r="AA267" s="146">
        <v>26</v>
      </c>
      <c r="AB267" s="146">
        <v>27</v>
      </c>
      <c r="AC267" s="146">
        <v>28</v>
      </c>
      <c r="AD267" s="146">
        <v>29</v>
      </c>
      <c r="AE267" s="146">
        <v>30</v>
      </c>
      <c r="AF267" s="146">
        <v>31</v>
      </c>
      <c r="AG267" s="146">
        <v>32</v>
      </c>
      <c r="AH267" s="146">
        <v>33</v>
      </c>
      <c r="AI267" s="146">
        <v>34</v>
      </c>
      <c r="AJ267" s="146">
        <v>35</v>
      </c>
      <c r="AK267" s="146">
        <v>36</v>
      </c>
      <c r="AL267" s="146">
        <v>37</v>
      </c>
      <c r="AM267" s="146">
        <v>38</v>
      </c>
      <c r="AN267" s="146">
        <v>39</v>
      </c>
      <c r="AO267" s="146">
        <v>40</v>
      </c>
      <c r="AP267" s="146">
        <v>41</v>
      </c>
      <c r="AQ267" s="146">
        <v>42</v>
      </c>
    </row>
    <row r="268" spans="1:43" x14ac:dyDescent="0.25">
      <c r="A268" s="146">
        <v>0</v>
      </c>
      <c r="B268" s="146">
        <v>1</v>
      </c>
      <c r="C268" s="146">
        <v>2</v>
      </c>
      <c r="D268" s="146">
        <v>3</v>
      </c>
      <c r="E268" s="146">
        <v>4</v>
      </c>
      <c r="F268" s="146">
        <v>5</v>
      </c>
      <c r="G268" s="146">
        <v>6</v>
      </c>
      <c r="H268" s="146">
        <v>7</v>
      </c>
      <c r="I268" s="146">
        <v>8</v>
      </c>
      <c r="J268" s="146">
        <v>9</v>
      </c>
      <c r="K268" s="146">
        <v>10</v>
      </c>
      <c r="L268" s="146">
        <v>11</v>
      </c>
      <c r="M268" s="146">
        <v>12</v>
      </c>
      <c r="N268" s="146">
        <v>13</v>
      </c>
      <c r="O268" s="146">
        <v>14</v>
      </c>
      <c r="P268" s="146">
        <v>15</v>
      </c>
      <c r="Q268" s="146">
        <v>16</v>
      </c>
      <c r="R268" s="146">
        <v>17</v>
      </c>
      <c r="S268" s="146">
        <v>18</v>
      </c>
      <c r="T268" s="146">
        <v>19</v>
      </c>
      <c r="U268" s="146">
        <v>20</v>
      </c>
      <c r="V268" s="146">
        <v>21</v>
      </c>
      <c r="W268" s="146">
        <v>22</v>
      </c>
      <c r="X268" s="146">
        <v>23</v>
      </c>
      <c r="Y268" s="146">
        <v>24</v>
      </c>
      <c r="Z268" s="146">
        <v>25</v>
      </c>
      <c r="AA268" s="146">
        <v>26</v>
      </c>
      <c r="AB268" s="146">
        <v>27</v>
      </c>
      <c r="AC268" s="146">
        <v>28</v>
      </c>
      <c r="AD268" s="146">
        <v>29</v>
      </c>
      <c r="AE268" s="146">
        <v>30</v>
      </c>
      <c r="AF268" s="146">
        <v>31</v>
      </c>
      <c r="AG268" s="146">
        <v>32</v>
      </c>
      <c r="AH268" s="146">
        <v>33</v>
      </c>
      <c r="AI268" s="146">
        <v>34</v>
      </c>
      <c r="AJ268" s="146">
        <v>35</v>
      </c>
      <c r="AK268" s="146">
        <v>36</v>
      </c>
      <c r="AL268" s="146">
        <v>37</v>
      </c>
      <c r="AM268" s="146">
        <v>38</v>
      </c>
      <c r="AN268" s="146">
        <v>39</v>
      </c>
      <c r="AO268" s="146">
        <v>40</v>
      </c>
      <c r="AP268" s="146">
        <v>41</v>
      </c>
      <c r="AQ268" s="146">
        <v>42</v>
      </c>
    </row>
    <row r="269" spans="1:43" x14ac:dyDescent="0.25">
      <c r="A269" s="146">
        <v>0</v>
      </c>
      <c r="B269" s="146">
        <v>1</v>
      </c>
      <c r="C269" s="146">
        <v>2</v>
      </c>
      <c r="D269" s="146">
        <v>3</v>
      </c>
      <c r="E269" s="146">
        <v>4</v>
      </c>
      <c r="F269" s="146">
        <v>5</v>
      </c>
      <c r="G269" s="146">
        <v>6</v>
      </c>
      <c r="H269" s="146">
        <v>7</v>
      </c>
      <c r="I269" s="146">
        <v>8</v>
      </c>
      <c r="J269" s="146">
        <v>9</v>
      </c>
      <c r="K269" s="146">
        <v>10</v>
      </c>
      <c r="L269" s="146">
        <v>11</v>
      </c>
      <c r="M269" s="146">
        <v>12</v>
      </c>
      <c r="N269" s="146">
        <v>13</v>
      </c>
      <c r="O269" s="146">
        <v>14</v>
      </c>
      <c r="P269" s="146">
        <v>15</v>
      </c>
      <c r="Q269" s="146">
        <v>16</v>
      </c>
      <c r="R269" s="146">
        <v>17</v>
      </c>
      <c r="S269" s="146">
        <v>18</v>
      </c>
      <c r="T269" s="146">
        <v>19</v>
      </c>
      <c r="U269" s="146">
        <v>20</v>
      </c>
      <c r="V269" s="146">
        <v>21</v>
      </c>
      <c r="W269" s="146">
        <v>22</v>
      </c>
      <c r="X269" s="146">
        <v>23</v>
      </c>
      <c r="Y269" s="146">
        <v>24</v>
      </c>
      <c r="Z269" s="146">
        <v>25</v>
      </c>
      <c r="AA269" s="146">
        <v>26</v>
      </c>
      <c r="AB269" s="146">
        <v>27</v>
      </c>
      <c r="AC269" s="146">
        <v>28</v>
      </c>
      <c r="AD269" s="146">
        <v>29</v>
      </c>
      <c r="AE269" s="146">
        <v>30</v>
      </c>
      <c r="AF269" s="146">
        <v>31</v>
      </c>
      <c r="AG269" s="146">
        <v>32</v>
      </c>
      <c r="AH269" s="146">
        <v>33</v>
      </c>
      <c r="AI269" s="146">
        <v>34</v>
      </c>
      <c r="AJ269" s="146">
        <v>35</v>
      </c>
      <c r="AK269" s="146">
        <v>36</v>
      </c>
      <c r="AL269" s="146">
        <v>37</v>
      </c>
      <c r="AM269" s="146">
        <v>38</v>
      </c>
      <c r="AN269" s="146">
        <v>39</v>
      </c>
      <c r="AO269" s="146">
        <v>40</v>
      </c>
      <c r="AP269" s="146">
        <v>41</v>
      </c>
      <c r="AQ269" s="146">
        <v>42</v>
      </c>
    </row>
    <row r="270" spans="1:43" x14ac:dyDescent="0.25">
      <c r="A270" s="146">
        <v>0</v>
      </c>
      <c r="B270" s="146">
        <v>1</v>
      </c>
      <c r="C270" s="146">
        <v>2</v>
      </c>
      <c r="D270" s="146">
        <v>3</v>
      </c>
      <c r="E270" s="146">
        <v>4</v>
      </c>
      <c r="F270" s="146">
        <v>5</v>
      </c>
      <c r="G270" s="146">
        <v>6</v>
      </c>
      <c r="H270" s="146">
        <v>7</v>
      </c>
      <c r="I270" s="146">
        <v>8</v>
      </c>
      <c r="J270" s="146">
        <v>9</v>
      </c>
      <c r="K270" s="146">
        <v>10</v>
      </c>
      <c r="L270" s="146">
        <v>11</v>
      </c>
      <c r="M270" s="146">
        <v>12</v>
      </c>
      <c r="N270" s="146">
        <v>13</v>
      </c>
      <c r="O270" s="146">
        <v>14</v>
      </c>
      <c r="P270" s="146">
        <v>15</v>
      </c>
      <c r="Q270" s="146">
        <v>16</v>
      </c>
      <c r="R270" s="146">
        <v>17</v>
      </c>
      <c r="S270" s="146">
        <v>18</v>
      </c>
      <c r="T270" s="146">
        <v>19</v>
      </c>
      <c r="U270" s="146">
        <v>20</v>
      </c>
      <c r="V270" s="146">
        <v>21</v>
      </c>
      <c r="W270" s="146">
        <v>22</v>
      </c>
      <c r="X270" s="146">
        <v>23</v>
      </c>
      <c r="Y270" s="146">
        <v>24</v>
      </c>
      <c r="Z270" s="146">
        <v>25</v>
      </c>
      <c r="AA270" s="146">
        <v>26</v>
      </c>
      <c r="AB270" s="146">
        <v>27</v>
      </c>
      <c r="AC270" s="146">
        <v>28</v>
      </c>
      <c r="AD270" s="146">
        <v>29</v>
      </c>
      <c r="AE270" s="146">
        <v>30</v>
      </c>
      <c r="AF270" s="146">
        <v>31</v>
      </c>
      <c r="AG270" s="146">
        <v>32</v>
      </c>
      <c r="AH270" s="146">
        <v>33</v>
      </c>
      <c r="AI270" s="146">
        <v>34</v>
      </c>
      <c r="AJ270" s="146">
        <v>35</v>
      </c>
      <c r="AK270" s="146">
        <v>36</v>
      </c>
      <c r="AL270" s="146">
        <v>37</v>
      </c>
      <c r="AM270" s="146">
        <v>38</v>
      </c>
      <c r="AN270" s="146">
        <v>39</v>
      </c>
      <c r="AO270" s="146">
        <v>40</v>
      </c>
      <c r="AP270" s="146">
        <v>41</v>
      </c>
      <c r="AQ270" s="146">
        <v>42</v>
      </c>
    </row>
    <row r="271" spans="1:43" x14ac:dyDescent="0.25">
      <c r="A271" s="146">
        <v>0</v>
      </c>
      <c r="B271" s="146">
        <v>1</v>
      </c>
      <c r="C271" s="146">
        <v>2</v>
      </c>
      <c r="D271" s="146">
        <v>3</v>
      </c>
      <c r="E271" s="146">
        <v>4</v>
      </c>
      <c r="F271" s="146">
        <v>5</v>
      </c>
      <c r="G271" s="146">
        <v>6</v>
      </c>
      <c r="H271" s="146">
        <v>7</v>
      </c>
      <c r="I271" s="146">
        <v>8</v>
      </c>
      <c r="J271" s="146">
        <v>9</v>
      </c>
      <c r="K271" s="146">
        <v>10</v>
      </c>
      <c r="L271" s="146">
        <v>11</v>
      </c>
      <c r="M271" s="146">
        <v>12</v>
      </c>
      <c r="N271" s="146">
        <v>13</v>
      </c>
      <c r="O271" s="146">
        <v>14</v>
      </c>
      <c r="P271" s="146">
        <v>15</v>
      </c>
      <c r="Q271" s="146">
        <v>16</v>
      </c>
      <c r="R271" s="146">
        <v>17</v>
      </c>
      <c r="S271" s="146">
        <v>18</v>
      </c>
      <c r="T271" s="146">
        <v>19</v>
      </c>
      <c r="U271" s="146">
        <v>20</v>
      </c>
      <c r="V271" s="146">
        <v>21</v>
      </c>
      <c r="W271" s="146">
        <v>22</v>
      </c>
      <c r="X271" s="146">
        <v>23</v>
      </c>
      <c r="Y271" s="146">
        <v>24</v>
      </c>
      <c r="Z271" s="146">
        <v>25</v>
      </c>
      <c r="AA271" s="146">
        <v>26</v>
      </c>
      <c r="AB271" s="146">
        <v>27</v>
      </c>
      <c r="AC271" s="146">
        <v>28</v>
      </c>
      <c r="AD271" s="146">
        <v>29</v>
      </c>
      <c r="AE271" s="146">
        <v>30</v>
      </c>
      <c r="AF271" s="146">
        <v>31</v>
      </c>
      <c r="AG271" s="146">
        <v>32</v>
      </c>
      <c r="AH271" s="146">
        <v>33</v>
      </c>
      <c r="AI271" s="146">
        <v>34</v>
      </c>
      <c r="AJ271" s="146">
        <v>35</v>
      </c>
      <c r="AK271" s="146">
        <v>36</v>
      </c>
      <c r="AL271" s="146">
        <v>37</v>
      </c>
      <c r="AM271" s="146">
        <v>38</v>
      </c>
      <c r="AN271" s="146">
        <v>39</v>
      </c>
      <c r="AO271" s="146">
        <v>40</v>
      </c>
      <c r="AP271" s="146">
        <v>41</v>
      </c>
      <c r="AQ271" s="146">
        <v>42</v>
      </c>
    </row>
    <row r="272" spans="1:43" x14ac:dyDescent="0.25">
      <c r="A272" s="146">
        <v>0</v>
      </c>
      <c r="B272" s="146">
        <v>1</v>
      </c>
      <c r="C272" s="146">
        <v>2</v>
      </c>
      <c r="D272" s="146">
        <v>3</v>
      </c>
      <c r="E272" s="146">
        <v>4</v>
      </c>
      <c r="F272" s="146">
        <v>5</v>
      </c>
      <c r="G272" s="146">
        <v>6</v>
      </c>
      <c r="H272" s="146">
        <v>7</v>
      </c>
      <c r="I272" s="146">
        <v>8</v>
      </c>
      <c r="J272" s="146">
        <v>9</v>
      </c>
      <c r="K272" s="146">
        <v>10</v>
      </c>
      <c r="L272" s="146">
        <v>11</v>
      </c>
      <c r="M272" s="146">
        <v>12</v>
      </c>
      <c r="N272" s="146">
        <v>13</v>
      </c>
      <c r="O272" s="146">
        <v>14</v>
      </c>
      <c r="P272" s="146">
        <v>15</v>
      </c>
      <c r="Q272" s="146">
        <v>16</v>
      </c>
      <c r="R272" s="146">
        <v>17</v>
      </c>
      <c r="S272" s="146">
        <v>18</v>
      </c>
      <c r="T272" s="146">
        <v>19</v>
      </c>
      <c r="U272" s="146">
        <v>20</v>
      </c>
      <c r="V272" s="146">
        <v>21</v>
      </c>
      <c r="W272" s="146">
        <v>22</v>
      </c>
      <c r="X272" s="146">
        <v>23</v>
      </c>
      <c r="Y272" s="146">
        <v>24</v>
      </c>
      <c r="Z272" s="146">
        <v>25</v>
      </c>
      <c r="AA272" s="146">
        <v>26</v>
      </c>
      <c r="AB272" s="146">
        <v>27</v>
      </c>
      <c r="AC272" s="146">
        <v>28</v>
      </c>
      <c r="AD272" s="146">
        <v>29</v>
      </c>
      <c r="AE272" s="146">
        <v>30</v>
      </c>
      <c r="AF272" s="146">
        <v>31</v>
      </c>
      <c r="AG272" s="146">
        <v>32</v>
      </c>
      <c r="AH272" s="146">
        <v>33</v>
      </c>
      <c r="AI272" s="146">
        <v>34</v>
      </c>
      <c r="AJ272" s="146">
        <v>35</v>
      </c>
      <c r="AK272" s="146">
        <v>36</v>
      </c>
      <c r="AL272" s="146">
        <v>37</v>
      </c>
      <c r="AM272" s="146">
        <v>38</v>
      </c>
      <c r="AN272" s="146">
        <v>39</v>
      </c>
      <c r="AO272" s="146">
        <v>40</v>
      </c>
      <c r="AP272" s="146">
        <v>41</v>
      </c>
      <c r="AQ272" s="146">
        <v>42</v>
      </c>
    </row>
    <row r="273" spans="1:43" x14ac:dyDescent="0.25">
      <c r="A273" s="146">
        <v>0</v>
      </c>
      <c r="B273" s="146">
        <v>1</v>
      </c>
      <c r="C273" s="146">
        <v>2</v>
      </c>
      <c r="D273" s="146">
        <v>3</v>
      </c>
      <c r="E273" s="146">
        <v>4</v>
      </c>
      <c r="F273" s="146">
        <v>5</v>
      </c>
      <c r="G273" s="146">
        <v>6</v>
      </c>
      <c r="H273" s="146">
        <v>7</v>
      </c>
      <c r="I273" s="146">
        <v>8</v>
      </c>
      <c r="J273" s="146">
        <v>9</v>
      </c>
      <c r="K273" s="146">
        <v>10</v>
      </c>
      <c r="L273" s="146">
        <v>11</v>
      </c>
      <c r="M273" s="146">
        <v>12</v>
      </c>
      <c r="N273" s="146">
        <v>13</v>
      </c>
      <c r="O273" s="146">
        <v>14</v>
      </c>
      <c r="P273" s="146">
        <v>15</v>
      </c>
      <c r="Q273" s="146">
        <v>16</v>
      </c>
      <c r="R273" s="146">
        <v>17</v>
      </c>
      <c r="S273" s="146">
        <v>18</v>
      </c>
      <c r="T273" s="146">
        <v>19</v>
      </c>
      <c r="U273" s="146">
        <v>20</v>
      </c>
      <c r="V273" s="146">
        <v>21</v>
      </c>
      <c r="W273" s="146">
        <v>22</v>
      </c>
      <c r="X273" s="146">
        <v>23</v>
      </c>
      <c r="Y273" s="146">
        <v>24</v>
      </c>
      <c r="Z273" s="146">
        <v>25</v>
      </c>
      <c r="AA273" s="146">
        <v>26</v>
      </c>
      <c r="AB273" s="146">
        <v>27</v>
      </c>
      <c r="AC273" s="146">
        <v>28</v>
      </c>
      <c r="AD273" s="146">
        <v>29</v>
      </c>
      <c r="AE273" s="146">
        <v>30</v>
      </c>
      <c r="AF273" s="146">
        <v>31</v>
      </c>
      <c r="AG273" s="146">
        <v>32</v>
      </c>
      <c r="AH273" s="146">
        <v>33</v>
      </c>
      <c r="AI273" s="146">
        <v>34</v>
      </c>
      <c r="AJ273" s="146">
        <v>35</v>
      </c>
      <c r="AK273" s="146">
        <v>36</v>
      </c>
      <c r="AL273" s="146">
        <v>37</v>
      </c>
      <c r="AM273" s="146">
        <v>38</v>
      </c>
      <c r="AN273" s="146">
        <v>39</v>
      </c>
      <c r="AO273" s="146">
        <v>40</v>
      </c>
      <c r="AP273" s="146">
        <v>41</v>
      </c>
      <c r="AQ273" s="146">
        <v>42</v>
      </c>
    </row>
    <row r="274" spans="1:43" x14ac:dyDescent="0.25">
      <c r="A274" s="146">
        <v>0</v>
      </c>
      <c r="B274" s="146">
        <v>1</v>
      </c>
      <c r="C274" s="146">
        <v>2</v>
      </c>
      <c r="D274" s="146">
        <v>3</v>
      </c>
      <c r="E274" s="146">
        <v>4</v>
      </c>
      <c r="F274" s="146">
        <v>5</v>
      </c>
      <c r="G274" s="146">
        <v>6</v>
      </c>
      <c r="H274" s="146">
        <v>7</v>
      </c>
      <c r="I274" s="146">
        <v>8</v>
      </c>
      <c r="J274" s="146">
        <v>9</v>
      </c>
      <c r="K274" s="146">
        <v>10</v>
      </c>
      <c r="L274" s="146">
        <v>11</v>
      </c>
      <c r="M274" s="146">
        <v>12</v>
      </c>
      <c r="N274" s="146">
        <v>13</v>
      </c>
      <c r="O274" s="146">
        <v>14</v>
      </c>
      <c r="P274" s="146">
        <v>15</v>
      </c>
      <c r="Q274" s="146">
        <v>16</v>
      </c>
      <c r="R274" s="146">
        <v>17</v>
      </c>
      <c r="S274" s="146">
        <v>18</v>
      </c>
      <c r="T274" s="146">
        <v>19</v>
      </c>
      <c r="U274" s="146">
        <v>20</v>
      </c>
      <c r="V274" s="146">
        <v>21</v>
      </c>
      <c r="W274" s="146">
        <v>22</v>
      </c>
      <c r="X274" s="146">
        <v>23</v>
      </c>
      <c r="Y274" s="146">
        <v>24</v>
      </c>
      <c r="Z274" s="146">
        <v>25</v>
      </c>
      <c r="AA274" s="146">
        <v>26</v>
      </c>
      <c r="AB274" s="146">
        <v>27</v>
      </c>
      <c r="AC274" s="146">
        <v>28</v>
      </c>
      <c r="AD274" s="146">
        <v>29</v>
      </c>
      <c r="AE274" s="146">
        <v>30</v>
      </c>
      <c r="AF274" s="146">
        <v>31</v>
      </c>
      <c r="AG274" s="146">
        <v>32</v>
      </c>
      <c r="AH274" s="146">
        <v>33</v>
      </c>
      <c r="AI274" s="146">
        <v>34</v>
      </c>
      <c r="AJ274" s="146">
        <v>35</v>
      </c>
      <c r="AK274" s="146">
        <v>36</v>
      </c>
      <c r="AL274" s="146">
        <v>37</v>
      </c>
      <c r="AM274" s="146">
        <v>38</v>
      </c>
      <c r="AN274" s="146">
        <v>39</v>
      </c>
      <c r="AO274" s="146">
        <v>40</v>
      </c>
      <c r="AP274" s="146">
        <v>41</v>
      </c>
      <c r="AQ274" s="146">
        <v>42</v>
      </c>
    </row>
    <row r="275" spans="1:43" x14ac:dyDescent="0.25">
      <c r="A275" s="146">
        <v>0</v>
      </c>
      <c r="B275" s="146">
        <v>1</v>
      </c>
      <c r="C275" s="146">
        <v>2</v>
      </c>
      <c r="D275" s="146">
        <v>3</v>
      </c>
      <c r="E275" s="146">
        <v>4</v>
      </c>
      <c r="F275" s="146">
        <v>5</v>
      </c>
      <c r="G275" s="146">
        <v>6</v>
      </c>
      <c r="H275" s="146">
        <v>7</v>
      </c>
      <c r="I275" s="146">
        <v>8</v>
      </c>
      <c r="J275" s="146">
        <v>9</v>
      </c>
      <c r="K275" s="146">
        <v>10</v>
      </c>
      <c r="L275" s="146">
        <v>11</v>
      </c>
      <c r="M275" s="146">
        <v>12</v>
      </c>
      <c r="N275" s="146">
        <v>13</v>
      </c>
      <c r="O275" s="146">
        <v>14</v>
      </c>
      <c r="P275" s="146">
        <v>15</v>
      </c>
      <c r="Q275" s="146">
        <v>16</v>
      </c>
      <c r="R275" s="146">
        <v>17</v>
      </c>
      <c r="S275" s="146">
        <v>18</v>
      </c>
      <c r="T275" s="146">
        <v>19</v>
      </c>
      <c r="U275" s="146">
        <v>20</v>
      </c>
      <c r="V275" s="146">
        <v>21</v>
      </c>
      <c r="W275" s="146">
        <v>22</v>
      </c>
      <c r="X275" s="146">
        <v>23</v>
      </c>
      <c r="Y275" s="146">
        <v>24</v>
      </c>
      <c r="Z275" s="146">
        <v>25</v>
      </c>
      <c r="AA275" s="146">
        <v>26</v>
      </c>
      <c r="AB275" s="146">
        <v>27</v>
      </c>
      <c r="AC275" s="146">
        <v>28</v>
      </c>
      <c r="AD275" s="146">
        <v>29</v>
      </c>
      <c r="AE275" s="146">
        <v>30</v>
      </c>
      <c r="AF275" s="146">
        <v>31</v>
      </c>
      <c r="AG275" s="146">
        <v>32</v>
      </c>
      <c r="AH275" s="146">
        <v>33</v>
      </c>
      <c r="AI275" s="146">
        <v>34</v>
      </c>
      <c r="AJ275" s="146">
        <v>35</v>
      </c>
      <c r="AK275" s="146">
        <v>36</v>
      </c>
      <c r="AL275" s="146">
        <v>37</v>
      </c>
      <c r="AM275" s="146">
        <v>38</v>
      </c>
      <c r="AN275" s="146">
        <v>39</v>
      </c>
      <c r="AO275" s="146">
        <v>40</v>
      </c>
      <c r="AP275" s="146">
        <v>41</v>
      </c>
      <c r="AQ275" s="146">
        <v>42</v>
      </c>
    </row>
    <row r="276" spans="1:43" x14ac:dyDescent="0.25">
      <c r="A276" s="146">
        <v>0</v>
      </c>
      <c r="B276" s="146">
        <v>1</v>
      </c>
      <c r="C276" s="146">
        <v>2</v>
      </c>
      <c r="D276" s="146">
        <v>3</v>
      </c>
      <c r="E276" s="146">
        <v>4</v>
      </c>
      <c r="F276" s="146">
        <v>5</v>
      </c>
      <c r="G276" s="146">
        <v>6</v>
      </c>
      <c r="H276" s="146">
        <v>7</v>
      </c>
      <c r="I276" s="146">
        <v>8</v>
      </c>
      <c r="J276" s="146">
        <v>9</v>
      </c>
      <c r="K276" s="146">
        <v>10</v>
      </c>
      <c r="L276" s="146">
        <v>11</v>
      </c>
      <c r="M276" s="146">
        <v>12</v>
      </c>
      <c r="N276" s="146">
        <v>13</v>
      </c>
      <c r="O276" s="146">
        <v>14</v>
      </c>
      <c r="P276" s="146">
        <v>15</v>
      </c>
      <c r="Q276" s="146">
        <v>16</v>
      </c>
      <c r="R276" s="146">
        <v>17</v>
      </c>
      <c r="S276" s="146">
        <v>18</v>
      </c>
      <c r="T276" s="146">
        <v>19</v>
      </c>
      <c r="U276" s="146">
        <v>20</v>
      </c>
      <c r="V276" s="146">
        <v>21</v>
      </c>
      <c r="W276" s="146">
        <v>22</v>
      </c>
      <c r="X276" s="146">
        <v>23</v>
      </c>
      <c r="Y276" s="146">
        <v>24</v>
      </c>
      <c r="Z276" s="146">
        <v>25</v>
      </c>
      <c r="AA276" s="146">
        <v>26</v>
      </c>
      <c r="AB276" s="146">
        <v>27</v>
      </c>
      <c r="AC276" s="146">
        <v>28</v>
      </c>
      <c r="AD276" s="146">
        <v>29</v>
      </c>
      <c r="AE276" s="146">
        <v>30</v>
      </c>
      <c r="AF276" s="146">
        <v>31</v>
      </c>
      <c r="AG276" s="146">
        <v>32</v>
      </c>
      <c r="AH276" s="146">
        <v>33</v>
      </c>
      <c r="AI276" s="146">
        <v>34</v>
      </c>
      <c r="AJ276" s="146">
        <v>35</v>
      </c>
      <c r="AK276" s="146">
        <v>36</v>
      </c>
      <c r="AL276" s="146">
        <v>37</v>
      </c>
      <c r="AM276" s="146">
        <v>38</v>
      </c>
      <c r="AN276" s="146">
        <v>39</v>
      </c>
      <c r="AO276" s="146">
        <v>40</v>
      </c>
      <c r="AP276" s="146">
        <v>41</v>
      </c>
      <c r="AQ276" s="146">
        <v>42</v>
      </c>
    </row>
    <row r="277" spans="1:43" x14ac:dyDescent="0.25">
      <c r="A277" s="146">
        <v>0</v>
      </c>
      <c r="B277" s="146">
        <v>1</v>
      </c>
      <c r="C277" s="146">
        <v>2</v>
      </c>
      <c r="D277" s="146">
        <v>3</v>
      </c>
      <c r="E277" s="146">
        <v>4</v>
      </c>
      <c r="F277" s="146">
        <v>5</v>
      </c>
      <c r="G277" s="146">
        <v>6</v>
      </c>
      <c r="H277" s="146">
        <v>7</v>
      </c>
      <c r="I277" s="146">
        <v>8</v>
      </c>
      <c r="J277" s="146">
        <v>9</v>
      </c>
      <c r="K277" s="146">
        <v>10</v>
      </c>
      <c r="L277" s="146">
        <v>11</v>
      </c>
      <c r="M277" s="146">
        <v>12</v>
      </c>
      <c r="N277" s="146">
        <v>13</v>
      </c>
      <c r="O277" s="146">
        <v>14</v>
      </c>
      <c r="P277" s="146">
        <v>15</v>
      </c>
      <c r="Q277" s="146">
        <v>16</v>
      </c>
      <c r="R277" s="146">
        <v>17</v>
      </c>
      <c r="S277" s="146">
        <v>18</v>
      </c>
      <c r="T277" s="146">
        <v>19</v>
      </c>
      <c r="U277" s="146">
        <v>20</v>
      </c>
      <c r="V277" s="146">
        <v>21</v>
      </c>
      <c r="W277" s="146">
        <v>22</v>
      </c>
      <c r="X277" s="146">
        <v>23</v>
      </c>
      <c r="Y277" s="146">
        <v>24</v>
      </c>
      <c r="Z277" s="146">
        <v>25</v>
      </c>
      <c r="AA277" s="146">
        <v>26</v>
      </c>
      <c r="AB277" s="146">
        <v>27</v>
      </c>
      <c r="AC277" s="146">
        <v>28</v>
      </c>
      <c r="AD277" s="146">
        <v>29</v>
      </c>
      <c r="AE277" s="146">
        <v>30</v>
      </c>
      <c r="AF277" s="146">
        <v>31</v>
      </c>
      <c r="AG277" s="146">
        <v>32</v>
      </c>
      <c r="AH277" s="146">
        <v>33</v>
      </c>
      <c r="AI277" s="146">
        <v>34</v>
      </c>
      <c r="AJ277" s="146">
        <v>35</v>
      </c>
      <c r="AK277" s="146">
        <v>36</v>
      </c>
      <c r="AL277" s="146">
        <v>37</v>
      </c>
      <c r="AM277" s="146">
        <v>38</v>
      </c>
      <c r="AN277" s="146">
        <v>39</v>
      </c>
      <c r="AO277" s="146">
        <v>40</v>
      </c>
      <c r="AP277" s="146">
        <v>41</v>
      </c>
      <c r="AQ277" s="146">
        <v>42</v>
      </c>
    </row>
    <row r="278" spans="1:43" x14ac:dyDescent="0.25">
      <c r="A278" s="146">
        <v>0</v>
      </c>
      <c r="B278" s="146">
        <v>1</v>
      </c>
      <c r="C278" s="146">
        <v>2</v>
      </c>
      <c r="D278" s="146">
        <v>3</v>
      </c>
      <c r="E278" s="146">
        <v>4</v>
      </c>
      <c r="F278" s="146">
        <v>5</v>
      </c>
      <c r="G278" s="146">
        <v>6</v>
      </c>
      <c r="H278" s="146">
        <v>7</v>
      </c>
      <c r="I278" s="146">
        <v>8</v>
      </c>
      <c r="J278" s="146">
        <v>9</v>
      </c>
      <c r="K278" s="146">
        <v>10</v>
      </c>
      <c r="L278" s="146">
        <v>11</v>
      </c>
      <c r="M278" s="146">
        <v>12</v>
      </c>
      <c r="N278" s="146">
        <v>13</v>
      </c>
      <c r="O278" s="146">
        <v>14</v>
      </c>
      <c r="P278" s="146">
        <v>15</v>
      </c>
      <c r="Q278" s="146">
        <v>16</v>
      </c>
      <c r="R278" s="146">
        <v>17</v>
      </c>
      <c r="S278" s="146">
        <v>18</v>
      </c>
      <c r="T278" s="146">
        <v>19</v>
      </c>
      <c r="U278" s="146">
        <v>20</v>
      </c>
      <c r="V278" s="146">
        <v>21</v>
      </c>
      <c r="W278" s="146">
        <v>22</v>
      </c>
      <c r="X278" s="146">
        <v>23</v>
      </c>
      <c r="Y278" s="146">
        <v>24</v>
      </c>
      <c r="Z278" s="146">
        <v>25</v>
      </c>
      <c r="AA278" s="146">
        <v>26</v>
      </c>
      <c r="AB278" s="146">
        <v>27</v>
      </c>
      <c r="AC278" s="146">
        <v>28</v>
      </c>
      <c r="AD278" s="146">
        <v>29</v>
      </c>
      <c r="AE278" s="146">
        <v>30</v>
      </c>
      <c r="AF278" s="146">
        <v>31</v>
      </c>
      <c r="AG278" s="146">
        <v>32</v>
      </c>
      <c r="AH278" s="146">
        <v>33</v>
      </c>
      <c r="AI278" s="146">
        <v>34</v>
      </c>
      <c r="AJ278" s="146">
        <v>35</v>
      </c>
      <c r="AK278" s="146">
        <v>36</v>
      </c>
      <c r="AL278" s="146">
        <v>37</v>
      </c>
      <c r="AM278" s="146">
        <v>38</v>
      </c>
      <c r="AN278" s="146">
        <v>39</v>
      </c>
      <c r="AO278" s="146">
        <v>40</v>
      </c>
      <c r="AP278" s="146">
        <v>41</v>
      </c>
      <c r="AQ278" s="146">
        <v>42</v>
      </c>
    </row>
    <row r="279" spans="1:43" x14ac:dyDescent="0.25">
      <c r="A279" s="146">
        <v>0</v>
      </c>
      <c r="B279" s="146">
        <v>1</v>
      </c>
      <c r="C279" s="146">
        <v>2</v>
      </c>
      <c r="D279" s="146">
        <v>3</v>
      </c>
      <c r="E279" s="146">
        <v>4</v>
      </c>
      <c r="F279" s="146">
        <v>5</v>
      </c>
      <c r="G279" s="146">
        <v>6</v>
      </c>
      <c r="H279" s="146">
        <v>7</v>
      </c>
      <c r="I279" s="146">
        <v>8</v>
      </c>
      <c r="J279" s="146">
        <v>9</v>
      </c>
      <c r="K279" s="146">
        <v>10</v>
      </c>
      <c r="L279" s="146">
        <v>11</v>
      </c>
      <c r="M279" s="146">
        <v>12</v>
      </c>
      <c r="N279" s="146">
        <v>13</v>
      </c>
      <c r="O279" s="146">
        <v>14</v>
      </c>
      <c r="P279" s="146">
        <v>15</v>
      </c>
      <c r="Q279" s="146">
        <v>16</v>
      </c>
      <c r="R279" s="146">
        <v>17</v>
      </c>
      <c r="S279" s="146">
        <v>18</v>
      </c>
      <c r="T279" s="146">
        <v>19</v>
      </c>
      <c r="U279" s="146">
        <v>20</v>
      </c>
      <c r="V279" s="146">
        <v>21</v>
      </c>
      <c r="W279" s="146">
        <v>22</v>
      </c>
      <c r="X279" s="146">
        <v>23</v>
      </c>
      <c r="Y279" s="146">
        <v>24</v>
      </c>
      <c r="Z279" s="146">
        <v>25</v>
      </c>
      <c r="AA279" s="146">
        <v>26</v>
      </c>
      <c r="AB279" s="146">
        <v>27</v>
      </c>
      <c r="AC279" s="146">
        <v>28</v>
      </c>
      <c r="AD279" s="146">
        <v>29</v>
      </c>
      <c r="AE279" s="146">
        <v>30</v>
      </c>
      <c r="AF279" s="146">
        <v>31</v>
      </c>
      <c r="AG279" s="146">
        <v>32</v>
      </c>
      <c r="AH279" s="146">
        <v>33</v>
      </c>
      <c r="AI279" s="146">
        <v>34</v>
      </c>
      <c r="AJ279" s="146">
        <v>35</v>
      </c>
      <c r="AK279" s="146">
        <v>36</v>
      </c>
      <c r="AL279" s="146">
        <v>37</v>
      </c>
      <c r="AM279" s="146">
        <v>38</v>
      </c>
      <c r="AN279" s="146">
        <v>39</v>
      </c>
      <c r="AO279" s="146">
        <v>40</v>
      </c>
      <c r="AP279" s="146">
        <v>41</v>
      </c>
      <c r="AQ279" s="146">
        <v>42</v>
      </c>
    </row>
    <row r="280" spans="1:43" x14ac:dyDescent="0.25">
      <c r="A280" s="146">
        <v>0</v>
      </c>
      <c r="B280" s="146">
        <v>1</v>
      </c>
      <c r="C280" s="146">
        <v>2</v>
      </c>
      <c r="D280" s="146">
        <v>3</v>
      </c>
      <c r="E280" s="146">
        <v>4</v>
      </c>
      <c r="F280" s="146">
        <v>5</v>
      </c>
      <c r="G280" s="146">
        <v>6</v>
      </c>
      <c r="H280" s="146">
        <v>7</v>
      </c>
      <c r="I280" s="146">
        <v>8</v>
      </c>
      <c r="J280" s="146">
        <v>9</v>
      </c>
      <c r="K280" s="146">
        <v>10</v>
      </c>
      <c r="L280" s="146">
        <v>11</v>
      </c>
      <c r="M280" s="146">
        <v>12</v>
      </c>
      <c r="N280" s="146">
        <v>13</v>
      </c>
      <c r="O280" s="146">
        <v>14</v>
      </c>
      <c r="P280" s="146">
        <v>15</v>
      </c>
      <c r="Q280" s="146">
        <v>16</v>
      </c>
      <c r="R280" s="146">
        <v>17</v>
      </c>
      <c r="S280" s="146">
        <v>18</v>
      </c>
      <c r="T280" s="146">
        <v>19</v>
      </c>
      <c r="U280" s="146">
        <v>20</v>
      </c>
      <c r="V280" s="146">
        <v>21</v>
      </c>
      <c r="W280" s="146">
        <v>22</v>
      </c>
      <c r="X280" s="146">
        <v>23</v>
      </c>
      <c r="Y280" s="146">
        <v>24</v>
      </c>
      <c r="Z280" s="146">
        <v>25</v>
      </c>
      <c r="AA280" s="146">
        <v>26</v>
      </c>
      <c r="AB280" s="146">
        <v>27</v>
      </c>
      <c r="AC280" s="146">
        <v>28</v>
      </c>
      <c r="AD280" s="146">
        <v>29</v>
      </c>
      <c r="AE280" s="146">
        <v>30</v>
      </c>
      <c r="AF280" s="146">
        <v>31</v>
      </c>
      <c r="AG280" s="146">
        <v>32</v>
      </c>
      <c r="AH280" s="146">
        <v>33</v>
      </c>
      <c r="AI280" s="146">
        <v>34</v>
      </c>
      <c r="AJ280" s="146">
        <v>35</v>
      </c>
      <c r="AK280" s="146">
        <v>36</v>
      </c>
      <c r="AL280" s="146">
        <v>37</v>
      </c>
      <c r="AM280" s="146">
        <v>38</v>
      </c>
      <c r="AN280" s="146">
        <v>39</v>
      </c>
      <c r="AO280" s="146">
        <v>40</v>
      </c>
      <c r="AP280" s="146">
        <v>41</v>
      </c>
      <c r="AQ280" s="146">
        <v>42</v>
      </c>
    </row>
    <row r="281" spans="1:43" x14ac:dyDescent="0.25">
      <c r="A281" s="146">
        <v>0</v>
      </c>
      <c r="B281" s="146">
        <v>1</v>
      </c>
      <c r="C281" s="146">
        <v>2</v>
      </c>
      <c r="D281" s="146">
        <v>3</v>
      </c>
      <c r="E281" s="146">
        <v>4</v>
      </c>
      <c r="F281" s="146">
        <v>5</v>
      </c>
      <c r="G281" s="146">
        <v>6</v>
      </c>
      <c r="H281" s="146">
        <v>7</v>
      </c>
      <c r="I281" s="146">
        <v>8</v>
      </c>
      <c r="J281" s="146">
        <v>9</v>
      </c>
      <c r="K281" s="146">
        <v>10</v>
      </c>
      <c r="L281" s="146">
        <v>11</v>
      </c>
      <c r="M281" s="146">
        <v>12</v>
      </c>
      <c r="N281" s="146">
        <v>13</v>
      </c>
      <c r="O281" s="146">
        <v>14</v>
      </c>
      <c r="P281" s="146">
        <v>15</v>
      </c>
      <c r="Q281" s="146">
        <v>16</v>
      </c>
      <c r="R281" s="146">
        <v>17</v>
      </c>
      <c r="S281" s="146">
        <v>18</v>
      </c>
      <c r="T281" s="146">
        <v>19</v>
      </c>
      <c r="U281" s="146">
        <v>20</v>
      </c>
      <c r="V281" s="146">
        <v>21</v>
      </c>
      <c r="W281" s="146">
        <v>22</v>
      </c>
      <c r="X281" s="146">
        <v>23</v>
      </c>
      <c r="Y281" s="146">
        <v>24</v>
      </c>
      <c r="Z281" s="146">
        <v>25</v>
      </c>
      <c r="AA281" s="146">
        <v>26</v>
      </c>
      <c r="AB281" s="146">
        <v>27</v>
      </c>
      <c r="AC281" s="146">
        <v>28</v>
      </c>
      <c r="AD281" s="146">
        <v>29</v>
      </c>
      <c r="AE281" s="146">
        <v>30</v>
      </c>
      <c r="AF281" s="146">
        <v>31</v>
      </c>
      <c r="AG281" s="146">
        <v>32</v>
      </c>
      <c r="AH281" s="146">
        <v>33</v>
      </c>
      <c r="AI281" s="146">
        <v>34</v>
      </c>
      <c r="AJ281" s="146">
        <v>35</v>
      </c>
      <c r="AK281" s="146">
        <v>36</v>
      </c>
      <c r="AL281" s="146">
        <v>37</v>
      </c>
      <c r="AM281" s="146">
        <v>38</v>
      </c>
      <c r="AN281" s="146">
        <v>39</v>
      </c>
      <c r="AO281" s="146">
        <v>40</v>
      </c>
      <c r="AP281" s="146">
        <v>41</v>
      </c>
      <c r="AQ281" s="146">
        <v>42</v>
      </c>
    </row>
    <row r="282" spans="1:43" x14ac:dyDescent="0.25">
      <c r="A282" s="146">
        <v>0</v>
      </c>
      <c r="B282" s="146">
        <v>1</v>
      </c>
      <c r="C282" s="146">
        <v>2</v>
      </c>
      <c r="D282" s="146">
        <v>3</v>
      </c>
      <c r="E282" s="146">
        <v>4</v>
      </c>
      <c r="F282" s="146">
        <v>5</v>
      </c>
      <c r="G282" s="146">
        <v>6</v>
      </c>
      <c r="H282" s="146">
        <v>7</v>
      </c>
      <c r="I282" s="146">
        <v>8</v>
      </c>
      <c r="J282" s="146">
        <v>9</v>
      </c>
      <c r="K282" s="146">
        <v>10</v>
      </c>
      <c r="L282" s="146">
        <v>11</v>
      </c>
      <c r="M282" s="146">
        <v>12</v>
      </c>
      <c r="N282" s="146">
        <v>13</v>
      </c>
      <c r="O282" s="146">
        <v>14</v>
      </c>
      <c r="P282" s="146">
        <v>15</v>
      </c>
      <c r="Q282" s="146">
        <v>16</v>
      </c>
      <c r="R282" s="146">
        <v>17</v>
      </c>
      <c r="S282" s="146">
        <v>18</v>
      </c>
      <c r="T282" s="146">
        <v>19</v>
      </c>
      <c r="U282" s="146">
        <v>20</v>
      </c>
      <c r="V282" s="146">
        <v>21</v>
      </c>
      <c r="W282" s="146">
        <v>22</v>
      </c>
      <c r="X282" s="146">
        <v>23</v>
      </c>
      <c r="Y282" s="146">
        <v>24</v>
      </c>
      <c r="Z282" s="146">
        <v>25</v>
      </c>
      <c r="AA282" s="146">
        <v>26</v>
      </c>
      <c r="AB282" s="146">
        <v>27</v>
      </c>
      <c r="AC282" s="146">
        <v>28</v>
      </c>
      <c r="AD282" s="146">
        <v>29</v>
      </c>
      <c r="AE282" s="146">
        <v>30</v>
      </c>
      <c r="AF282" s="146">
        <v>31</v>
      </c>
      <c r="AG282" s="146">
        <v>32</v>
      </c>
      <c r="AH282" s="146">
        <v>33</v>
      </c>
      <c r="AI282" s="146">
        <v>34</v>
      </c>
      <c r="AJ282" s="146">
        <v>35</v>
      </c>
      <c r="AK282" s="146">
        <v>36</v>
      </c>
      <c r="AL282" s="146">
        <v>37</v>
      </c>
      <c r="AM282" s="146">
        <v>38</v>
      </c>
      <c r="AN282" s="146">
        <v>39</v>
      </c>
      <c r="AO282" s="146">
        <v>40</v>
      </c>
      <c r="AP282" s="146">
        <v>41</v>
      </c>
      <c r="AQ282" s="146">
        <v>42</v>
      </c>
    </row>
    <row r="283" spans="1:43" x14ac:dyDescent="0.25">
      <c r="A283" s="146">
        <v>0</v>
      </c>
      <c r="B283" s="146">
        <v>1</v>
      </c>
      <c r="C283" s="146">
        <v>2</v>
      </c>
      <c r="D283" s="146">
        <v>3</v>
      </c>
      <c r="E283" s="146">
        <v>4</v>
      </c>
      <c r="F283" s="146">
        <v>5</v>
      </c>
      <c r="G283" s="146">
        <v>6</v>
      </c>
      <c r="H283" s="146">
        <v>7</v>
      </c>
      <c r="I283" s="146">
        <v>8</v>
      </c>
      <c r="J283" s="146">
        <v>9</v>
      </c>
      <c r="K283" s="146">
        <v>10</v>
      </c>
      <c r="L283" s="146">
        <v>11</v>
      </c>
      <c r="M283" s="146">
        <v>12</v>
      </c>
      <c r="N283" s="146">
        <v>13</v>
      </c>
      <c r="O283" s="146">
        <v>14</v>
      </c>
      <c r="P283" s="146">
        <v>15</v>
      </c>
      <c r="Q283" s="146">
        <v>16</v>
      </c>
      <c r="R283" s="146">
        <v>17</v>
      </c>
      <c r="S283" s="146">
        <v>18</v>
      </c>
      <c r="T283" s="146">
        <v>19</v>
      </c>
      <c r="U283" s="146">
        <v>20</v>
      </c>
      <c r="V283" s="146">
        <v>21</v>
      </c>
      <c r="W283" s="146">
        <v>22</v>
      </c>
      <c r="X283" s="146">
        <v>23</v>
      </c>
      <c r="Y283" s="146">
        <v>24</v>
      </c>
      <c r="Z283" s="146">
        <v>25</v>
      </c>
      <c r="AA283" s="146">
        <v>26</v>
      </c>
      <c r="AB283" s="146">
        <v>27</v>
      </c>
      <c r="AC283" s="146">
        <v>28</v>
      </c>
      <c r="AD283" s="146">
        <v>29</v>
      </c>
      <c r="AE283" s="146">
        <v>30</v>
      </c>
      <c r="AF283" s="146">
        <v>31</v>
      </c>
      <c r="AG283" s="146">
        <v>32</v>
      </c>
      <c r="AH283" s="146">
        <v>33</v>
      </c>
      <c r="AI283" s="146">
        <v>34</v>
      </c>
      <c r="AJ283" s="146">
        <v>35</v>
      </c>
      <c r="AK283" s="146">
        <v>36</v>
      </c>
      <c r="AL283" s="146">
        <v>37</v>
      </c>
      <c r="AM283" s="146">
        <v>38</v>
      </c>
      <c r="AN283" s="146">
        <v>39</v>
      </c>
      <c r="AO283" s="146">
        <v>40</v>
      </c>
      <c r="AP283" s="146">
        <v>41</v>
      </c>
      <c r="AQ283" s="146">
        <v>42</v>
      </c>
    </row>
    <row r="284" spans="1:43" x14ac:dyDescent="0.25">
      <c r="A284" s="146">
        <v>0</v>
      </c>
      <c r="B284" s="146">
        <v>1</v>
      </c>
      <c r="C284" s="146">
        <v>2</v>
      </c>
      <c r="D284" s="146">
        <v>3</v>
      </c>
      <c r="E284" s="146">
        <v>4</v>
      </c>
      <c r="F284" s="146">
        <v>5</v>
      </c>
      <c r="G284" s="146">
        <v>6</v>
      </c>
      <c r="H284" s="146">
        <v>7</v>
      </c>
      <c r="I284" s="146">
        <v>8</v>
      </c>
      <c r="J284" s="146">
        <v>9</v>
      </c>
      <c r="K284" s="146">
        <v>10</v>
      </c>
      <c r="L284" s="146">
        <v>11</v>
      </c>
      <c r="M284" s="146">
        <v>12</v>
      </c>
      <c r="N284" s="146">
        <v>13</v>
      </c>
      <c r="O284" s="146">
        <v>14</v>
      </c>
      <c r="P284" s="146">
        <v>15</v>
      </c>
      <c r="Q284" s="146">
        <v>16</v>
      </c>
      <c r="R284" s="146">
        <v>17</v>
      </c>
      <c r="S284" s="146">
        <v>18</v>
      </c>
      <c r="T284" s="146">
        <v>19</v>
      </c>
      <c r="U284" s="146">
        <v>20</v>
      </c>
      <c r="V284" s="146">
        <v>21</v>
      </c>
      <c r="W284" s="146">
        <v>22</v>
      </c>
      <c r="X284" s="146">
        <v>23</v>
      </c>
      <c r="Y284" s="146">
        <v>24</v>
      </c>
      <c r="Z284" s="146">
        <v>25</v>
      </c>
      <c r="AA284" s="146">
        <v>26</v>
      </c>
      <c r="AB284" s="146">
        <v>27</v>
      </c>
      <c r="AC284" s="146">
        <v>28</v>
      </c>
      <c r="AD284" s="146">
        <v>29</v>
      </c>
      <c r="AE284" s="146">
        <v>30</v>
      </c>
      <c r="AF284" s="146">
        <v>31</v>
      </c>
      <c r="AG284" s="146">
        <v>32</v>
      </c>
      <c r="AH284" s="146">
        <v>33</v>
      </c>
      <c r="AI284" s="146">
        <v>34</v>
      </c>
      <c r="AJ284" s="146">
        <v>35</v>
      </c>
      <c r="AK284" s="146">
        <v>36</v>
      </c>
      <c r="AL284" s="146">
        <v>37</v>
      </c>
      <c r="AM284" s="146">
        <v>38</v>
      </c>
      <c r="AN284" s="146">
        <v>39</v>
      </c>
      <c r="AO284" s="146">
        <v>40</v>
      </c>
      <c r="AP284" s="146">
        <v>41</v>
      </c>
      <c r="AQ284" s="146">
        <v>42</v>
      </c>
    </row>
    <row r="285" spans="1:43" x14ac:dyDescent="0.25">
      <c r="A285" s="146">
        <v>0</v>
      </c>
      <c r="B285" s="146">
        <v>1</v>
      </c>
      <c r="C285" s="146">
        <v>2</v>
      </c>
      <c r="D285" s="146">
        <v>3</v>
      </c>
      <c r="E285" s="146">
        <v>4</v>
      </c>
      <c r="F285" s="146">
        <v>5</v>
      </c>
      <c r="G285" s="146">
        <v>6</v>
      </c>
      <c r="H285" s="146">
        <v>7</v>
      </c>
      <c r="I285" s="146">
        <v>8</v>
      </c>
      <c r="J285" s="146">
        <v>9</v>
      </c>
      <c r="K285" s="146">
        <v>10</v>
      </c>
      <c r="L285" s="146">
        <v>11</v>
      </c>
      <c r="M285" s="146">
        <v>12</v>
      </c>
      <c r="N285" s="146">
        <v>13</v>
      </c>
      <c r="O285" s="146">
        <v>14</v>
      </c>
      <c r="P285" s="146">
        <v>15</v>
      </c>
      <c r="Q285" s="146">
        <v>16</v>
      </c>
      <c r="R285" s="146">
        <v>17</v>
      </c>
      <c r="S285" s="146">
        <v>18</v>
      </c>
      <c r="T285" s="146">
        <v>19</v>
      </c>
      <c r="U285" s="146">
        <v>20</v>
      </c>
      <c r="V285" s="146">
        <v>21</v>
      </c>
      <c r="W285" s="146">
        <v>22</v>
      </c>
      <c r="X285" s="146">
        <v>23</v>
      </c>
      <c r="Y285" s="146">
        <v>24</v>
      </c>
      <c r="Z285" s="146">
        <v>25</v>
      </c>
      <c r="AA285" s="146">
        <v>26</v>
      </c>
      <c r="AB285" s="146">
        <v>27</v>
      </c>
      <c r="AC285" s="146">
        <v>28</v>
      </c>
      <c r="AD285" s="146">
        <v>29</v>
      </c>
      <c r="AE285" s="146">
        <v>30</v>
      </c>
      <c r="AF285" s="146">
        <v>31</v>
      </c>
      <c r="AG285" s="146">
        <v>32</v>
      </c>
      <c r="AH285" s="146">
        <v>33</v>
      </c>
      <c r="AI285" s="146">
        <v>34</v>
      </c>
      <c r="AJ285" s="146">
        <v>35</v>
      </c>
      <c r="AK285" s="146">
        <v>36</v>
      </c>
      <c r="AL285" s="146">
        <v>37</v>
      </c>
      <c r="AM285" s="146">
        <v>38</v>
      </c>
      <c r="AN285" s="146">
        <v>39</v>
      </c>
      <c r="AO285" s="146">
        <v>40</v>
      </c>
      <c r="AP285" s="146">
        <v>41</v>
      </c>
      <c r="AQ285" s="146">
        <v>42</v>
      </c>
    </row>
    <row r="286" spans="1:43" x14ac:dyDescent="0.25">
      <c r="A286" s="146">
        <v>0</v>
      </c>
      <c r="B286" s="146">
        <v>1</v>
      </c>
      <c r="C286" s="146">
        <v>2</v>
      </c>
      <c r="D286" s="146">
        <v>3</v>
      </c>
      <c r="E286" s="146">
        <v>4</v>
      </c>
      <c r="F286" s="146">
        <v>5</v>
      </c>
      <c r="G286" s="146">
        <v>6</v>
      </c>
      <c r="H286" s="146">
        <v>7</v>
      </c>
      <c r="I286" s="146">
        <v>8</v>
      </c>
      <c r="J286" s="146">
        <v>9</v>
      </c>
      <c r="K286" s="146">
        <v>10</v>
      </c>
      <c r="L286" s="146">
        <v>11</v>
      </c>
      <c r="M286" s="146">
        <v>12</v>
      </c>
      <c r="N286" s="146">
        <v>13</v>
      </c>
      <c r="O286" s="146">
        <v>14</v>
      </c>
      <c r="P286" s="146">
        <v>15</v>
      </c>
      <c r="Q286" s="146">
        <v>16</v>
      </c>
      <c r="R286" s="146">
        <v>17</v>
      </c>
      <c r="S286" s="146">
        <v>18</v>
      </c>
      <c r="T286" s="146">
        <v>19</v>
      </c>
      <c r="U286" s="146">
        <v>20</v>
      </c>
      <c r="V286" s="146">
        <v>21</v>
      </c>
      <c r="W286" s="146">
        <v>22</v>
      </c>
      <c r="X286" s="146">
        <v>23</v>
      </c>
      <c r="Y286" s="146">
        <v>24</v>
      </c>
      <c r="Z286" s="146">
        <v>25</v>
      </c>
      <c r="AA286" s="146">
        <v>26</v>
      </c>
      <c r="AB286" s="146">
        <v>27</v>
      </c>
      <c r="AC286" s="146">
        <v>28</v>
      </c>
      <c r="AD286" s="146">
        <v>29</v>
      </c>
      <c r="AE286" s="146">
        <v>30</v>
      </c>
      <c r="AF286" s="146">
        <v>31</v>
      </c>
      <c r="AG286" s="146">
        <v>32</v>
      </c>
      <c r="AH286" s="146">
        <v>33</v>
      </c>
      <c r="AI286" s="146">
        <v>34</v>
      </c>
      <c r="AJ286" s="146">
        <v>35</v>
      </c>
      <c r="AK286" s="146">
        <v>36</v>
      </c>
      <c r="AL286" s="146">
        <v>37</v>
      </c>
      <c r="AM286" s="146">
        <v>38</v>
      </c>
      <c r="AN286" s="146">
        <v>39</v>
      </c>
      <c r="AO286" s="146">
        <v>40</v>
      </c>
      <c r="AP286" s="146">
        <v>41</v>
      </c>
      <c r="AQ286" s="146">
        <v>42</v>
      </c>
    </row>
    <row r="287" spans="1:43" x14ac:dyDescent="0.25">
      <c r="A287" s="146">
        <v>0</v>
      </c>
      <c r="B287" s="146">
        <v>1</v>
      </c>
      <c r="C287" s="146">
        <v>2</v>
      </c>
      <c r="D287" s="146">
        <v>3</v>
      </c>
      <c r="E287" s="146">
        <v>4</v>
      </c>
      <c r="F287" s="146">
        <v>5</v>
      </c>
      <c r="G287" s="146">
        <v>6</v>
      </c>
      <c r="H287" s="146">
        <v>7</v>
      </c>
      <c r="I287" s="146">
        <v>8</v>
      </c>
      <c r="J287" s="146">
        <v>9</v>
      </c>
      <c r="K287" s="146">
        <v>10</v>
      </c>
      <c r="L287" s="146">
        <v>11</v>
      </c>
      <c r="M287" s="146">
        <v>12</v>
      </c>
      <c r="N287" s="146">
        <v>13</v>
      </c>
      <c r="O287" s="146">
        <v>14</v>
      </c>
      <c r="P287" s="146">
        <v>15</v>
      </c>
      <c r="Q287" s="146">
        <v>16</v>
      </c>
      <c r="R287" s="146">
        <v>17</v>
      </c>
      <c r="S287" s="146">
        <v>18</v>
      </c>
      <c r="T287" s="146">
        <v>19</v>
      </c>
      <c r="U287" s="146">
        <v>20</v>
      </c>
      <c r="V287" s="146">
        <v>21</v>
      </c>
      <c r="W287" s="146">
        <v>22</v>
      </c>
      <c r="X287" s="146">
        <v>23</v>
      </c>
      <c r="Y287" s="146">
        <v>24</v>
      </c>
      <c r="Z287" s="146">
        <v>25</v>
      </c>
      <c r="AA287" s="146">
        <v>26</v>
      </c>
      <c r="AB287" s="146">
        <v>27</v>
      </c>
      <c r="AC287" s="146">
        <v>28</v>
      </c>
      <c r="AD287" s="146">
        <v>29</v>
      </c>
      <c r="AE287" s="146">
        <v>30</v>
      </c>
      <c r="AF287" s="146">
        <v>31</v>
      </c>
      <c r="AG287" s="146">
        <v>32</v>
      </c>
      <c r="AH287" s="146">
        <v>33</v>
      </c>
      <c r="AI287" s="146">
        <v>34</v>
      </c>
      <c r="AJ287" s="146">
        <v>35</v>
      </c>
      <c r="AK287" s="146">
        <v>36</v>
      </c>
      <c r="AL287" s="146">
        <v>37</v>
      </c>
      <c r="AM287" s="146">
        <v>38</v>
      </c>
      <c r="AN287" s="146">
        <v>39</v>
      </c>
      <c r="AO287" s="146">
        <v>40</v>
      </c>
      <c r="AP287" s="146">
        <v>41</v>
      </c>
      <c r="AQ287" s="146">
        <v>42</v>
      </c>
    </row>
    <row r="288" spans="1:43" x14ac:dyDescent="0.25">
      <c r="A288" s="146">
        <v>0</v>
      </c>
      <c r="B288" s="146">
        <v>1</v>
      </c>
      <c r="C288" s="146">
        <v>2</v>
      </c>
      <c r="D288" s="146">
        <v>3</v>
      </c>
      <c r="E288" s="146">
        <v>4</v>
      </c>
      <c r="F288" s="146">
        <v>5</v>
      </c>
      <c r="G288" s="146">
        <v>6</v>
      </c>
      <c r="H288" s="146">
        <v>7</v>
      </c>
      <c r="I288" s="146">
        <v>8</v>
      </c>
      <c r="J288" s="146">
        <v>9</v>
      </c>
      <c r="K288" s="146">
        <v>10</v>
      </c>
      <c r="L288" s="146">
        <v>11</v>
      </c>
      <c r="M288" s="146">
        <v>12</v>
      </c>
      <c r="N288" s="146">
        <v>13</v>
      </c>
      <c r="O288" s="146">
        <v>14</v>
      </c>
      <c r="P288" s="146">
        <v>15</v>
      </c>
      <c r="Q288" s="146">
        <v>16</v>
      </c>
      <c r="R288" s="146">
        <v>17</v>
      </c>
      <c r="S288" s="146">
        <v>18</v>
      </c>
      <c r="T288" s="146">
        <v>19</v>
      </c>
      <c r="U288" s="146">
        <v>20</v>
      </c>
      <c r="V288" s="146">
        <v>21</v>
      </c>
      <c r="W288" s="146">
        <v>22</v>
      </c>
      <c r="X288" s="146">
        <v>23</v>
      </c>
      <c r="Y288" s="146">
        <v>24</v>
      </c>
      <c r="Z288" s="146">
        <v>25</v>
      </c>
      <c r="AA288" s="146">
        <v>26</v>
      </c>
      <c r="AB288" s="146">
        <v>27</v>
      </c>
      <c r="AC288" s="146">
        <v>28</v>
      </c>
      <c r="AD288" s="146">
        <v>29</v>
      </c>
      <c r="AE288" s="146">
        <v>30</v>
      </c>
      <c r="AF288" s="146">
        <v>31</v>
      </c>
      <c r="AG288" s="146">
        <v>32</v>
      </c>
      <c r="AH288" s="146">
        <v>33</v>
      </c>
      <c r="AI288" s="146">
        <v>34</v>
      </c>
      <c r="AJ288" s="146">
        <v>35</v>
      </c>
      <c r="AK288" s="146">
        <v>36</v>
      </c>
      <c r="AL288" s="146">
        <v>37</v>
      </c>
      <c r="AM288" s="146">
        <v>38</v>
      </c>
      <c r="AN288" s="146">
        <v>39</v>
      </c>
      <c r="AO288" s="146">
        <v>40</v>
      </c>
      <c r="AP288" s="146">
        <v>41</v>
      </c>
      <c r="AQ288" s="146">
        <v>42</v>
      </c>
    </row>
    <row r="289" spans="1:43" x14ac:dyDescent="0.25">
      <c r="A289" s="146">
        <v>0</v>
      </c>
      <c r="B289" s="146">
        <v>1</v>
      </c>
      <c r="C289" s="146">
        <v>2</v>
      </c>
      <c r="D289" s="146">
        <v>3</v>
      </c>
      <c r="E289" s="146">
        <v>4</v>
      </c>
      <c r="F289" s="146">
        <v>5</v>
      </c>
      <c r="G289" s="146">
        <v>6</v>
      </c>
      <c r="H289" s="146">
        <v>7</v>
      </c>
      <c r="I289" s="146">
        <v>8</v>
      </c>
      <c r="J289" s="146">
        <v>9</v>
      </c>
      <c r="K289" s="146">
        <v>10</v>
      </c>
      <c r="L289" s="146">
        <v>11</v>
      </c>
      <c r="M289" s="146">
        <v>12</v>
      </c>
      <c r="N289" s="146">
        <v>13</v>
      </c>
      <c r="O289" s="146">
        <v>14</v>
      </c>
      <c r="P289" s="146">
        <v>15</v>
      </c>
      <c r="Q289" s="146">
        <v>16</v>
      </c>
      <c r="R289" s="146">
        <v>17</v>
      </c>
      <c r="S289" s="146">
        <v>18</v>
      </c>
      <c r="T289" s="146">
        <v>19</v>
      </c>
      <c r="U289" s="146">
        <v>20</v>
      </c>
      <c r="V289" s="146">
        <v>21</v>
      </c>
      <c r="W289" s="146">
        <v>22</v>
      </c>
      <c r="X289" s="146">
        <v>23</v>
      </c>
      <c r="Y289" s="146">
        <v>24</v>
      </c>
      <c r="Z289" s="146">
        <v>25</v>
      </c>
      <c r="AA289" s="146">
        <v>26</v>
      </c>
      <c r="AB289" s="146">
        <v>27</v>
      </c>
      <c r="AC289" s="146">
        <v>28</v>
      </c>
      <c r="AD289" s="146">
        <v>29</v>
      </c>
      <c r="AE289" s="146">
        <v>30</v>
      </c>
      <c r="AF289" s="146">
        <v>31</v>
      </c>
      <c r="AG289" s="146">
        <v>32</v>
      </c>
      <c r="AH289" s="146">
        <v>33</v>
      </c>
      <c r="AI289" s="146">
        <v>34</v>
      </c>
      <c r="AJ289" s="146">
        <v>35</v>
      </c>
      <c r="AK289" s="146">
        <v>36</v>
      </c>
      <c r="AL289" s="146">
        <v>37</v>
      </c>
      <c r="AM289" s="146">
        <v>38</v>
      </c>
      <c r="AN289" s="146">
        <v>39</v>
      </c>
      <c r="AO289" s="146">
        <v>40</v>
      </c>
      <c r="AP289" s="146">
        <v>41</v>
      </c>
      <c r="AQ289" s="146">
        <v>42</v>
      </c>
    </row>
    <row r="290" spans="1:43" x14ac:dyDescent="0.25">
      <c r="A290" s="146">
        <v>0</v>
      </c>
      <c r="B290" s="146">
        <v>1</v>
      </c>
      <c r="C290" s="146">
        <v>2</v>
      </c>
      <c r="D290" s="146">
        <v>3</v>
      </c>
      <c r="E290" s="146">
        <v>4</v>
      </c>
      <c r="F290" s="146">
        <v>5</v>
      </c>
      <c r="G290" s="146">
        <v>6</v>
      </c>
      <c r="H290" s="146">
        <v>7</v>
      </c>
      <c r="I290" s="146">
        <v>8</v>
      </c>
      <c r="J290" s="146">
        <v>9</v>
      </c>
      <c r="K290" s="146">
        <v>10</v>
      </c>
      <c r="L290" s="146">
        <v>11</v>
      </c>
      <c r="M290" s="146">
        <v>12</v>
      </c>
      <c r="N290" s="146">
        <v>13</v>
      </c>
      <c r="O290" s="146">
        <v>14</v>
      </c>
      <c r="P290" s="146">
        <v>15</v>
      </c>
      <c r="Q290" s="146">
        <v>16</v>
      </c>
      <c r="R290" s="146">
        <v>17</v>
      </c>
      <c r="S290" s="146">
        <v>18</v>
      </c>
      <c r="T290" s="146">
        <v>19</v>
      </c>
      <c r="U290" s="146">
        <v>20</v>
      </c>
      <c r="V290" s="146">
        <v>21</v>
      </c>
      <c r="W290" s="146">
        <v>22</v>
      </c>
      <c r="X290" s="146">
        <v>23</v>
      </c>
      <c r="Y290" s="146">
        <v>24</v>
      </c>
      <c r="Z290" s="146">
        <v>25</v>
      </c>
      <c r="AA290" s="146">
        <v>26</v>
      </c>
      <c r="AB290" s="146">
        <v>27</v>
      </c>
      <c r="AC290" s="146">
        <v>28</v>
      </c>
      <c r="AD290" s="146">
        <v>29</v>
      </c>
      <c r="AE290" s="146">
        <v>30</v>
      </c>
      <c r="AF290" s="146">
        <v>31</v>
      </c>
      <c r="AG290" s="146">
        <v>32</v>
      </c>
      <c r="AH290" s="146">
        <v>33</v>
      </c>
      <c r="AI290" s="146">
        <v>34</v>
      </c>
      <c r="AJ290" s="146">
        <v>35</v>
      </c>
      <c r="AK290" s="146">
        <v>36</v>
      </c>
      <c r="AL290" s="146">
        <v>37</v>
      </c>
      <c r="AM290" s="146">
        <v>38</v>
      </c>
      <c r="AN290" s="146">
        <v>39</v>
      </c>
      <c r="AO290" s="146">
        <v>40</v>
      </c>
      <c r="AP290" s="146">
        <v>41</v>
      </c>
      <c r="AQ290" s="146">
        <v>42</v>
      </c>
    </row>
    <row r="291" spans="1:43" x14ac:dyDescent="0.25">
      <c r="A291" s="146">
        <v>0</v>
      </c>
      <c r="B291" s="146">
        <v>1</v>
      </c>
      <c r="C291" s="146">
        <v>2</v>
      </c>
      <c r="D291" s="146">
        <v>3</v>
      </c>
      <c r="E291" s="146">
        <v>4</v>
      </c>
      <c r="F291" s="146">
        <v>5</v>
      </c>
      <c r="G291" s="146">
        <v>6</v>
      </c>
      <c r="H291" s="146">
        <v>7</v>
      </c>
      <c r="I291" s="146">
        <v>8</v>
      </c>
      <c r="J291" s="146">
        <v>9</v>
      </c>
      <c r="K291" s="146">
        <v>10</v>
      </c>
      <c r="L291" s="146">
        <v>11</v>
      </c>
      <c r="M291" s="146">
        <v>12</v>
      </c>
      <c r="N291" s="146">
        <v>13</v>
      </c>
      <c r="O291" s="146">
        <v>14</v>
      </c>
      <c r="P291" s="146">
        <v>15</v>
      </c>
      <c r="Q291" s="146">
        <v>16</v>
      </c>
      <c r="R291" s="146">
        <v>17</v>
      </c>
      <c r="S291" s="146">
        <v>18</v>
      </c>
      <c r="T291" s="146">
        <v>19</v>
      </c>
      <c r="U291" s="146">
        <v>20</v>
      </c>
      <c r="V291" s="146">
        <v>21</v>
      </c>
      <c r="W291" s="146">
        <v>22</v>
      </c>
      <c r="X291" s="146">
        <v>23</v>
      </c>
      <c r="Y291" s="146">
        <v>24</v>
      </c>
      <c r="Z291" s="146">
        <v>25</v>
      </c>
      <c r="AA291" s="146">
        <v>26</v>
      </c>
      <c r="AB291" s="146">
        <v>27</v>
      </c>
      <c r="AC291" s="146">
        <v>28</v>
      </c>
      <c r="AD291" s="146">
        <v>29</v>
      </c>
      <c r="AE291" s="146">
        <v>30</v>
      </c>
      <c r="AF291" s="146">
        <v>31</v>
      </c>
      <c r="AG291" s="146">
        <v>32</v>
      </c>
      <c r="AH291" s="146">
        <v>33</v>
      </c>
      <c r="AI291" s="146">
        <v>34</v>
      </c>
      <c r="AJ291" s="146">
        <v>35</v>
      </c>
      <c r="AK291" s="146">
        <v>36</v>
      </c>
      <c r="AL291" s="146">
        <v>37</v>
      </c>
      <c r="AM291" s="146">
        <v>38</v>
      </c>
      <c r="AN291" s="146">
        <v>39</v>
      </c>
      <c r="AO291" s="146">
        <v>40</v>
      </c>
      <c r="AP291" s="146">
        <v>41</v>
      </c>
      <c r="AQ291" s="146">
        <v>42</v>
      </c>
    </row>
    <row r="292" spans="1:43" x14ac:dyDescent="0.25">
      <c r="A292" s="146">
        <v>0</v>
      </c>
      <c r="B292" s="146">
        <v>1</v>
      </c>
      <c r="C292" s="146">
        <v>2</v>
      </c>
      <c r="D292" s="146">
        <v>3</v>
      </c>
      <c r="E292" s="146">
        <v>4</v>
      </c>
      <c r="F292" s="146">
        <v>5</v>
      </c>
      <c r="G292" s="146">
        <v>6</v>
      </c>
      <c r="H292" s="146">
        <v>7</v>
      </c>
      <c r="I292" s="146">
        <v>8</v>
      </c>
      <c r="J292" s="146">
        <v>9</v>
      </c>
      <c r="K292" s="146">
        <v>10</v>
      </c>
      <c r="L292" s="146">
        <v>11</v>
      </c>
      <c r="M292" s="146">
        <v>12</v>
      </c>
      <c r="N292" s="146">
        <v>13</v>
      </c>
      <c r="O292" s="146">
        <v>14</v>
      </c>
      <c r="P292" s="146">
        <v>15</v>
      </c>
      <c r="Q292" s="146">
        <v>16</v>
      </c>
      <c r="R292" s="146">
        <v>17</v>
      </c>
      <c r="S292" s="146">
        <v>18</v>
      </c>
      <c r="T292" s="146">
        <v>19</v>
      </c>
      <c r="U292" s="146">
        <v>20</v>
      </c>
      <c r="V292" s="146">
        <v>21</v>
      </c>
      <c r="W292" s="146">
        <v>22</v>
      </c>
      <c r="X292" s="146">
        <v>23</v>
      </c>
      <c r="Y292" s="146">
        <v>24</v>
      </c>
      <c r="Z292" s="146">
        <v>25</v>
      </c>
      <c r="AA292" s="146">
        <v>26</v>
      </c>
      <c r="AB292" s="146">
        <v>27</v>
      </c>
      <c r="AC292" s="146">
        <v>28</v>
      </c>
      <c r="AD292" s="146">
        <v>29</v>
      </c>
      <c r="AE292" s="146">
        <v>30</v>
      </c>
      <c r="AF292" s="146">
        <v>31</v>
      </c>
      <c r="AG292" s="146">
        <v>32</v>
      </c>
      <c r="AH292" s="146">
        <v>33</v>
      </c>
      <c r="AI292" s="146">
        <v>34</v>
      </c>
      <c r="AJ292" s="146">
        <v>35</v>
      </c>
      <c r="AK292" s="146">
        <v>36</v>
      </c>
      <c r="AL292" s="146">
        <v>37</v>
      </c>
      <c r="AM292" s="146">
        <v>38</v>
      </c>
      <c r="AN292" s="146">
        <v>39</v>
      </c>
      <c r="AO292" s="146">
        <v>40</v>
      </c>
      <c r="AP292" s="146">
        <v>41</v>
      </c>
      <c r="AQ292" s="146">
        <v>42</v>
      </c>
    </row>
    <row r="293" spans="1:43" x14ac:dyDescent="0.25">
      <c r="A293" s="146">
        <v>0</v>
      </c>
      <c r="B293" s="146">
        <v>1</v>
      </c>
      <c r="C293" s="146">
        <v>2</v>
      </c>
      <c r="D293" s="146">
        <v>3</v>
      </c>
      <c r="E293" s="146">
        <v>4</v>
      </c>
      <c r="F293" s="146">
        <v>5</v>
      </c>
      <c r="G293" s="146">
        <v>6</v>
      </c>
      <c r="H293" s="146">
        <v>7</v>
      </c>
      <c r="I293" s="146">
        <v>8</v>
      </c>
      <c r="J293" s="146">
        <v>9</v>
      </c>
      <c r="K293" s="146">
        <v>10</v>
      </c>
      <c r="L293" s="146">
        <v>11</v>
      </c>
      <c r="M293" s="146">
        <v>12</v>
      </c>
      <c r="N293" s="146">
        <v>13</v>
      </c>
      <c r="O293" s="146">
        <v>14</v>
      </c>
      <c r="P293" s="146">
        <v>15</v>
      </c>
      <c r="Q293" s="146">
        <v>16</v>
      </c>
      <c r="R293" s="146">
        <v>17</v>
      </c>
      <c r="S293" s="146">
        <v>18</v>
      </c>
      <c r="T293" s="146">
        <v>19</v>
      </c>
      <c r="U293" s="146">
        <v>20</v>
      </c>
      <c r="V293" s="146">
        <v>21</v>
      </c>
      <c r="W293" s="146">
        <v>22</v>
      </c>
      <c r="X293" s="146">
        <v>23</v>
      </c>
      <c r="Y293" s="146">
        <v>24</v>
      </c>
      <c r="Z293" s="146">
        <v>25</v>
      </c>
      <c r="AA293" s="146">
        <v>26</v>
      </c>
      <c r="AB293" s="146">
        <v>27</v>
      </c>
      <c r="AC293" s="146">
        <v>28</v>
      </c>
      <c r="AD293" s="146">
        <v>29</v>
      </c>
      <c r="AE293" s="146">
        <v>30</v>
      </c>
      <c r="AF293" s="146">
        <v>31</v>
      </c>
      <c r="AG293" s="146">
        <v>32</v>
      </c>
      <c r="AH293" s="146">
        <v>33</v>
      </c>
      <c r="AI293" s="146">
        <v>34</v>
      </c>
      <c r="AJ293" s="146">
        <v>35</v>
      </c>
      <c r="AK293" s="146">
        <v>36</v>
      </c>
      <c r="AL293" s="146">
        <v>37</v>
      </c>
      <c r="AM293" s="146">
        <v>38</v>
      </c>
      <c r="AN293" s="146">
        <v>39</v>
      </c>
      <c r="AO293" s="146">
        <v>40</v>
      </c>
      <c r="AP293" s="146">
        <v>41</v>
      </c>
      <c r="AQ293" s="146">
        <v>42</v>
      </c>
    </row>
    <row r="294" spans="1:43" x14ac:dyDescent="0.25">
      <c r="A294" s="146">
        <v>0</v>
      </c>
      <c r="B294" s="146">
        <v>1</v>
      </c>
      <c r="C294" s="146">
        <v>2</v>
      </c>
      <c r="D294" s="146">
        <v>3</v>
      </c>
      <c r="E294" s="146">
        <v>4</v>
      </c>
      <c r="F294" s="146">
        <v>5</v>
      </c>
      <c r="G294" s="146">
        <v>6</v>
      </c>
      <c r="H294" s="146">
        <v>7</v>
      </c>
      <c r="I294" s="146">
        <v>8</v>
      </c>
      <c r="J294" s="146">
        <v>9</v>
      </c>
      <c r="K294" s="146">
        <v>10</v>
      </c>
      <c r="L294" s="146">
        <v>11</v>
      </c>
      <c r="M294" s="146">
        <v>12</v>
      </c>
      <c r="N294" s="146">
        <v>13</v>
      </c>
      <c r="O294" s="146">
        <v>14</v>
      </c>
      <c r="P294" s="146">
        <v>15</v>
      </c>
      <c r="Q294" s="146">
        <v>16</v>
      </c>
      <c r="R294" s="146">
        <v>17</v>
      </c>
      <c r="S294" s="146">
        <v>18</v>
      </c>
      <c r="T294" s="146">
        <v>19</v>
      </c>
      <c r="U294" s="146">
        <v>20</v>
      </c>
      <c r="V294" s="146">
        <v>21</v>
      </c>
      <c r="W294" s="146">
        <v>22</v>
      </c>
      <c r="X294" s="146">
        <v>23</v>
      </c>
      <c r="Y294" s="146">
        <v>24</v>
      </c>
      <c r="Z294" s="146">
        <v>25</v>
      </c>
      <c r="AA294" s="146">
        <v>26</v>
      </c>
      <c r="AB294" s="146">
        <v>27</v>
      </c>
      <c r="AC294" s="146">
        <v>28</v>
      </c>
      <c r="AD294" s="146">
        <v>29</v>
      </c>
      <c r="AE294" s="146">
        <v>30</v>
      </c>
      <c r="AF294" s="146">
        <v>31</v>
      </c>
      <c r="AG294" s="146">
        <v>32</v>
      </c>
      <c r="AH294" s="146">
        <v>33</v>
      </c>
      <c r="AI294" s="146">
        <v>34</v>
      </c>
      <c r="AJ294" s="146">
        <v>35</v>
      </c>
      <c r="AK294" s="146">
        <v>36</v>
      </c>
      <c r="AL294" s="146">
        <v>37</v>
      </c>
      <c r="AM294" s="146">
        <v>38</v>
      </c>
      <c r="AN294" s="146">
        <v>39</v>
      </c>
      <c r="AO294" s="146">
        <v>40</v>
      </c>
      <c r="AP294" s="146">
        <v>41</v>
      </c>
      <c r="AQ294" s="146">
        <v>42</v>
      </c>
    </row>
    <row r="295" spans="1:43" x14ac:dyDescent="0.25">
      <c r="A295" s="146">
        <v>0</v>
      </c>
      <c r="B295" s="146">
        <v>1</v>
      </c>
      <c r="C295" s="146">
        <v>2</v>
      </c>
      <c r="D295" s="146">
        <v>3</v>
      </c>
      <c r="E295" s="146">
        <v>4</v>
      </c>
      <c r="F295" s="146">
        <v>5</v>
      </c>
      <c r="G295" s="146">
        <v>6</v>
      </c>
      <c r="H295" s="146">
        <v>7</v>
      </c>
      <c r="I295" s="146">
        <v>8</v>
      </c>
      <c r="J295" s="146">
        <v>9</v>
      </c>
      <c r="K295" s="146">
        <v>10</v>
      </c>
      <c r="L295" s="146">
        <v>11</v>
      </c>
      <c r="M295" s="146">
        <v>12</v>
      </c>
      <c r="N295" s="146">
        <v>13</v>
      </c>
      <c r="O295" s="146">
        <v>14</v>
      </c>
      <c r="P295" s="146">
        <v>15</v>
      </c>
      <c r="Q295" s="146">
        <v>16</v>
      </c>
      <c r="R295" s="146">
        <v>17</v>
      </c>
      <c r="S295" s="146">
        <v>18</v>
      </c>
      <c r="T295" s="146">
        <v>19</v>
      </c>
      <c r="U295" s="146">
        <v>20</v>
      </c>
      <c r="V295" s="146">
        <v>21</v>
      </c>
      <c r="W295" s="146">
        <v>22</v>
      </c>
      <c r="X295" s="146">
        <v>23</v>
      </c>
      <c r="Y295" s="146">
        <v>24</v>
      </c>
      <c r="Z295" s="146">
        <v>25</v>
      </c>
      <c r="AA295" s="146">
        <v>26</v>
      </c>
      <c r="AB295" s="146">
        <v>27</v>
      </c>
      <c r="AC295" s="146">
        <v>28</v>
      </c>
      <c r="AD295" s="146">
        <v>29</v>
      </c>
      <c r="AE295" s="146">
        <v>30</v>
      </c>
      <c r="AF295" s="146">
        <v>31</v>
      </c>
      <c r="AG295" s="146">
        <v>32</v>
      </c>
      <c r="AH295" s="146">
        <v>33</v>
      </c>
      <c r="AI295" s="146">
        <v>34</v>
      </c>
      <c r="AJ295" s="146">
        <v>35</v>
      </c>
      <c r="AK295" s="146">
        <v>36</v>
      </c>
      <c r="AL295" s="146">
        <v>37</v>
      </c>
      <c r="AM295" s="146">
        <v>38</v>
      </c>
      <c r="AN295" s="146">
        <v>39</v>
      </c>
      <c r="AO295" s="146">
        <v>40</v>
      </c>
      <c r="AP295" s="146">
        <v>41</v>
      </c>
      <c r="AQ295" s="146">
        <v>42</v>
      </c>
    </row>
    <row r="296" spans="1:43" x14ac:dyDescent="0.25">
      <c r="A296" s="146">
        <v>0</v>
      </c>
      <c r="B296" s="146">
        <v>1</v>
      </c>
      <c r="C296" s="146">
        <v>2</v>
      </c>
      <c r="D296" s="146">
        <v>3</v>
      </c>
      <c r="E296" s="146">
        <v>4</v>
      </c>
      <c r="F296" s="146">
        <v>5</v>
      </c>
      <c r="G296" s="146">
        <v>6</v>
      </c>
      <c r="H296" s="146">
        <v>7</v>
      </c>
      <c r="I296" s="146">
        <v>8</v>
      </c>
      <c r="J296" s="146">
        <v>9</v>
      </c>
      <c r="K296" s="146">
        <v>10</v>
      </c>
      <c r="L296" s="146">
        <v>11</v>
      </c>
      <c r="M296" s="146">
        <v>12</v>
      </c>
      <c r="N296" s="146">
        <v>13</v>
      </c>
      <c r="O296" s="146">
        <v>14</v>
      </c>
      <c r="P296" s="146">
        <v>15</v>
      </c>
      <c r="Q296" s="146">
        <v>16</v>
      </c>
      <c r="R296" s="146">
        <v>17</v>
      </c>
      <c r="S296" s="146">
        <v>18</v>
      </c>
      <c r="T296" s="146">
        <v>19</v>
      </c>
      <c r="U296" s="146">
        <v>20</v>
      </c>
      <c r="V296" s="146">
        <v>21</v>
      </c>
      <c r="W296" s="146">
        <v>22</v>
      </c>
      <c r="X296" s="146">
        <v>23</v>
      </c>
      <c r="Y296" s="146">
        <v>24</v>
      </c>
      <c r="Z296" s="146">
        <v>25</v>
      </c>
      <c r="AA296" s="146">
        <v>26</v>
      </c>
      <c r="AB296" s="146">
        <v>27</v>
      </c>
      <c r="AC296" s="146">
        <v>28</v>
      </c>
      <c r="AD296" s="146">
        <v>29</v>
      </c>
      <c r="AE296" s="146">
        <v>30</v>
      </c>
      <c r="AF296" s="146">
        <v>31</v>
      </c>
      <c r="AG296" s="146">
        <v>32</v>
      </c>
      <c r="AH296" s="146">
        <v>33</v>
      </c>
      <c r="AI296" s="146">
        <v>34</v>
      </c>
      <c r="AJ296" s="146">
        <v>35</v>
      </c>
      <c r="AK296" s="146">
        <v>36</v>
      </c>
      <c r="AL296" s="146">
        <v>37</v>
      </c>
      <c r="AM296" s="146">
        <v>38</v>
      </c>
      <c r="AN296" s="146">
        <v>39</v>
      </c>
      <c r="AO296" s="146">
        <v>40</v>
      </c>
      <c r="AP296" s="146">
        <v>41</v>
      </c>
      <c r="AQ296" s="146">
        <v>42</v>
      </c>
    </row>
    <row r="297" spans="1:43" x14ac:dyDescent="0.25">
      <c r="A297" s="146">
        <v>0</v>
      </c>
      <c r="B297" s="146">
        <v>1</v>
      </c>
      <c r="C297" s="146">
        <v>2</v>
      </c>
      <c r="D297" s="146">
        <v>3</v>
      </c>
      <c r="E297" s="146">
        <v>4</v>
      </c>
      <c r="F297" s="146">
        <v>5</v>
      </c>
      <c r="G297" s="146">
        <v>6</v>
      </c>
      <c r="H297" s="146">
        <v>7</v>
      </c>
      <c r="I297" s="146">
        <v>8</v>
      </c>
      <c r="J297" s="146">
        <v>9</v>
      </c>
      <c r="K297" s="146">
        <v>10</v>
      </c>
      <c r="L297" s="146">
        <v>11</v>
      </c>
      <c r="M297" s="146">
        <v>12</v>
      </c>
      <c r="N297" s="146">
        <v>13</v>
      </c>
      <c r="O297" s="146">
        <v>14</v>
      </c>
      <c r="P297" s="146">
        <v>15</v>
      </c>
      <c r="Q297" s="146">
        <v>16</v>
      </c>
      <c r="R297" s="146">
        <v>17</v>
      </c>
      <c r="S297" s="146">
        <v>18</v>
      </c>
      <c r="T297" s="146">
        <v>19</v>
      </c>
      <c r="U297" s="146">
        <v>20</v>
      </c>
      <c r="V297" s="146">
        <v>21</v>
      </c>
      <c r="W297" s="146">
        <v>22</v>
      </c>
      <c r="X297" s="146">
        <v>23</v>
      </c>
      <c r="Y297" s="146">
        <v>24</v>
      </c>
      <c r="Z297" s="146">
        <v>25</v>
      </c>
      <c r="AA297" s="146">
        <v>26</v>
      </c>
      <c r="AB297" s="146">
        <v>27</v>
      </c>
      <c r="AC297" s="146">
        <v>28</v>
      </c>
      <c r="AD297" s="146">
        <v>29</v>
      </c>
      <c r="AE297" s="146">
        <v>30</v>
      </c>
      <c r="AF297" s="146">
        <v>31</v>
      </c>
      <c r="AG297" s="146">
        <v>32</v>
      </c>
      <c r="AH297" s="146">
        <v>33</v>
      </c>
      <c r="AI297" s="146">
        <v>34</v>
      </c>
      <c r="AJ297" s="146">
        <v>35</v>
      </c>
      <c r="AK297" s="146">
        <v>36</v>
      </c>
      <c r="AL297" s="146">
        <v>37</v>
      </c>
      <c r="AM297" s="146">
        <v>38</v>
      </c>
      <c r="AN297" s="146">
        <v>39</v>
      </c>
      <c r="AO297" s="146">
        <v>40</v>
      </c>
      <c r="AP297" s="146">
        <v>41</v>
      </c>
      <c r="AQ297" s="146">
        <v>42</v>
      </c>
    </row>
    <row r="298" spans="1:43" x14ac:dyDescent="0.25">
      <c r="A298" s="146">
        <v>0</v>
      </c>
      <c r="B298" s="146">
        <v>1</v>
      </c>
      <c r="C298" s="146">
        <v>2</v>
      </c>
      <c r="D298" s="146">
        <v>3</v>
      </c>
      <c r="E298" s="146">
        <v>4</v>
      </c>
      <c r="F298" s="146">
        <v>5</v>
      </c>
      <c r="G298" s="146">
        <v>6</v>
      </c>
      <c r="H298" s="146">
        <v>7</v>
      </c>
      <c r="I298" s="146">
        <v>8</v>
      </c>
      <c r="J298" s="146">
        <v>9</v>
      </c>
      <c r="K298" s="146">
        <v>10</v>
      </c>
      <c r="L298" s="146">
        <v>11</v>
      </c>
      <c r="M298" s="146">
        <v>12</v>
      </c>
      <c r="N298" s="146">
        <v>13</v>
      </c>
      <c r="O298" s="146">
        <v>14</v>
      </c>
      <c r="P298" s="146">
        <v>15</v>
      </c>
      <c r="Q298" s="146">
        <v>16</v>
      </c>
      <c r="R298" s="146">
        <v>17</v>
      </c>
      <c r="S298" s="146">
        <v>18</v>
      </c>
      <c r="T298" s="146">
        <v>19</v>
      </c>
      <c r="U298" s="146">
        <v>20</v>
      </c>
      <c r="V298" s="146">
        <v>21</v>
      </c>
      <c r="W298" s="146">
        <v>22</v>
      </c>
      <c r="X298" s="146">
        <v>23</v>
      </c>
      <c r="Y298" s="146">
        <v>24</v>
      </c>
      <c r="Z298" s="146">
        <v>25</v>
      </c>
      <c r="AA298" s="146">
        <v>26</v>
      </c>
      <c r="AB298" s="146">
        <v>27</v>
      </c>
      <c r="AC298" s="146">
        <v>28</v>
      </c>
      <c r="AD298" s="146">
        <v>29</v>
      </c>
      <c r="AE298" s="146">
        <v>30</v>
      </c>
      <c r="AF298" s="146">
        <v>31</v>
      </c>
      <c r="AG298" s="146">
        <v>32</v>
      </c>
      <c r="AH298" s="146">
        <v>33</v>
      </c>
      <c r="AI298" s="146">
        <v>34</v>
      </c>
      <c r="AJ298" s="146">
        <v>35</v>
      </c>
      <c r="AK298" s="146">
        <v>36</v>
      </c>
      <c r="AL298" s="146">
        <v>37</v>
      </c>
      <c r="AM298" s="146">
        <v>38</v>
      </c>
      <c r="AN298" s="146">
        <v>39</v>
      </c>
      <c r="AO298" s="146">
        <v>40</v>
      </c>
      <c r="AP298" s="146">
        <v>41</v>
      </c>
      <c r="AQ298" s="146">
        <v>42</v>
      </c>
    </row>
    <row r="299" spans="1:43" x14ac:dyDescent="0.25">
      <c r="A299" s="146">
        <v>0</v>
      </c>
      <c r="B299" s="146">
        <v>1</v>
      </c>
      <c r="C299" s="146">
        <v>2</v>
      </c>
      <c r="D299" s="146">
        <v>3</v>
      </c>
      <c r="E299" s="146">
        <v>4</v>
      </c>
      <c r="F299" s="146">
        <v>5</v>
      </c>
      <c r="G299" s="146">
        <v>6</v>
      </c>
      <c r="H299" s="146">
        <v>7</v>
      </c>
      <c r="I299" s="146">
        <v>8</v>
      </c>
      <c r="J299" s="146">
        <v>9</v>
      </c>
      <c r="K299" s="146">
        <v>10</v>
      </c>
      <c r="L299" s="146">
        <v>11</v>
      </c>
      <c r="M299" s="146">
        <v>12</v>
      </c>
      <c r="N299" s="146">
        <v>13</v>
      </c>
      <c r="O299" s="146">
        <v>14</v>
      </c>
      <c r="P299" s="146">
        <v>15</v>
      </c>
      <c r="Q299" s="146">
        <v>16</v>
      </c>
      <c r="R299" s="146">
        <v>17</v>
      </c>
      <c r="S299" s="146">
        <v>18</v>
      </c>
      <c r="T299" s="146">
        <v>19</v>
      </c>
      <c r="U299" s="146">
        <v>20</v>
      </c>
      <c r="V299" s="146">
        <v>21</v>
      </c>
      <c r="W299" s="146">
        <v>22</v>
      </c>
      <c r="X299" s="146">
        <v>23</v>
      </c>
      <c r="Y299" s="146">
        <v>24</v>
      </c>
      <c r="Z299" s="146">
        <v>25</v>
      </c>
      <c r="AA299" s="146">
        <v>26</v>
      </c>
      <c r="AB299" s="146">
        <v>27</v>
      </c>
      <c r="AC299" s="146">
        <v>28</v>
      </c>
      <c r="AD299" s="146">
        <v>29</v>
      </c>
      <c r="AE299" s="146">
        <v>30</v>
      </c>
      <c r="AF299" s="146">
        <v>31</v>
      </c>
      <c r="AG299" s="146">
        <v>32</v>
      </c>
      <c r="AH299" s="146">
        <v>33</v>
      </c>
      <c r="AI299" s="146">
        <v>34</v>
      </c>
      <c r="AJ299" s="146">
        <v>35</v>
      </c>
      <c r="AK299" s="146">
        <v>36</v>
      </c>
      <c r="AL299" s="146">
        <v>37</v>
      </c>
      <c r="AM299" s="146">
        <v>38</v>
      </c>
      <c r="AN299" s="146">
        <v>39</v>
      </c>
      <c r="AO299" s="146">
        <v>40</v>
      </c>
      <c r="AP299" s="146">
        <v>41</v>
      </c>
      <c r="AQ299" s="146">
        <v>42</v>
      </c>
    </row>
    <row r="300" spans="1:43" x14ac:dyDescent="0.25">
      <c r="A300" s="146">
        <v>0</v>
      </c>
      <c r="B300" s="146">
        <v>1</v>
      </c>
      <c r="C300" s="146">
        <v>2</v>
      </c>
      <c r="D300" s="146">
        <v>3</v>
      </c>
      <c r="E300" s="146">
        <v>4</v>
      </c>
      <c r="F300" s="146">
        <v>5</v>
      </c>
      <c r="G300" s="146">
        <v>6</v>
      </c>
      <c r="H300" s="146">
        <v>7</v>
      </c>
      <c r="I300" s="146">
        <v>8</v>
      </c>
      <c r="J300" s="146">
        <v>9</v>
      </c>
      <c r="K300" s="146">
        <v>10</v>
      </c>
      <c r="L300" s="146">
        <v>11</v>
      </c>
      <c r="M300" s="146">
        <v>12</v>
      </c>
      <c r="N300" s="146">
        <v>13</v>
      </c>
      <c r="O300" s="146">
        <v>14</v>
      </c>
      <c r="P300" s="146">
        <v>15</v>
      </c>
      <c r="Q300" s="146">
        <v>16</v>
      </c>
      <c r="R300" s="146">
        <v>17</v>
      </c>
      <c r="S300" s="146">
        <v>18</v>
      </c>
      <c r="T300" s="146">
        <v>19</v>
      </c>
      <c r="U300" s="146">
        <v>20</v>
      </c>
      <c r="V300" s="146">
        <v>21</v>
      </c>
      <c r="W300" s="146">
        <v>22</v>
      </c>
      <c r="X300" s="146">
        <v>23</v>
      </c>
      <c r="Y300" s="146">
        <v>24</v>
      </c>
      <c r="Z300" s="146">
        <v>25</v>
      </c>
      <c r="AA300" s="146">
        <v>26</v>
      </c>
      <c r="AB300" s="146">
        <v>27</v>
      </c>
      <c r="AC300" s="146">
        <v>28</v>
      </c>
      <c r="AD300" s="146">
        <v>29</v>
      </c>
      <c r="AE300" s="146">
        <v>30</v>
      </c>
      <c r="AF300" s="146">
        <v>31</v>
      </c>
      <c r="AG300" s="146">
        <v>32</v>
      </c>
      <c r="AH300" s="146">
        <v>33</v>
      </c>
      <c r="AI300" s="146">
        <v>34</v>
      </c>
      <c r="AJ300" s="146">
        <v>35</v>
      </c>
      <c r="AK300" s="146">
        <v>36</v>
      </c>
      <c r="AL300" s="146">
        <v>37</v>
      </c>
      <c r="AM300" s="146">
        <v>38</v>
      </c>
      <c r="AN300" s="146">
        <v>39</v>
      </c>
      <c r="AO300" s="146">
        <v>40</v>
      </c>
      <c r="AP300" s="146">
        <v>41</v>
      </c>
      <c r="AQ300" s="146">
        <v>42</v>
      </c>
    </row>
    <row r="301" spans="1:43" x14ac:dyDescent="0.25">
      <c r="A301" s="146">
        <v>0</v>
      </c>
      <c r="B301" s="146">
        <v>1</v>
      </c>
      <c r="C301" s="146">
        <v>2</v>
      </c>
      <c r="D301" s="146">
        <v>3</v>
      </c>
      <c r="E301" s="146">
        <v>4</v>
      </c>
      <c r="F301" s="146">
        <v>5</v>
      </c>
      <c r="G301" s="146">
        <v>6</v>
      </c>
      <c r="H301" s="146">
        <v>7</v>
      </c>
      <c r="I301" s="146">
        <v>8</v>
      </c>
      <c r="J301" s="146">
        <v>9</v>
      </c>
      <c r="K301" s="146">
        <v>10</v>
      </c>
      <c r="L301" s="146">
        <v>11</v>
      </c>
      <c r="M301" s="146">
        <v>12</v>
      </c>
      <c r="N301" s="146">
        <v>13</v>
      </c>
      <c r="O301" s="146">
        <v>14</v>
      </c>
      <c r="P301" s="146">
        <v>15</v>
      </c>
      <c r="Q301" s="146">
        <v>16</v>
      </c>
      <c r="R301" s="146">
        <v>17</v>
      </c>
      <c r="S301" s="146">
        <v>18</v>
      </c>
      <c r="T301" s="146">
        <v>19</v>
      </c>
      <c r="U301" s="146">
        <v>20</v>
      </c>
      <c r="V301" s="146">
        <v>21</v>
      </c>
      <c r="W301" s="146">
        <v>22</v>
      </c>
      <c r="X301" s="146">
        <v>23</v>
      </c>
      <c r="Y301" s="146">
        <v>24</v>
      </c>
      <c r="Z301" s="146">
        <v>25</v>
      </c>
      <c r="AA301" s="146">
        <v>26</v>
      </c>
      <c r="AB301" s="146">
        <v>27</v>
      </c>
      <c r="AC301" s="146">
        <v>28</v>
      </c>
      <c r="AD301" s="146">
        <v>29</v>
      </c>
      <c r="AE301" s="146">
        <v>30</v>
      </c>
      <c r="AF301" s="146">
        <v>31</v>
      </c>
      <c r="AG301" s="146">
        <v>32</v>
      </c>
      <c r="AH301" s="146">
        <v>33</v>
      </c>
      <c r="AI301" s="146">
        <v>34</v>
      </c>
      <c r="AJ301" s="146">
        <v>35</v>
      </c>
      <c r="AK301" s="146">
        <v>36</v>
      </c>
      <c r="AL301" s="146">
        <v>37</v>
      </c>
      <c r="AM301" s="146">
        <v>38</v>
      </c>
      <c r="AN301" s="146">
        <v>39</v>
      </c>
      <c r="AO301" s="146">
        <v>40</v>
      </c>
      <c r="AP301" s="146">
        <v>41</v>
      </c>
      <c r="AQ301" s="146">
        <v>42</v>
      </c>
    </row>
    <row r="302" spans="1:43" x14ac:dyDescent="0.25">
      <c r="A302" s="146">
        <v>0</v>
      </c>
      <c r="B302" s="146">
        <v>1</v>
      </c>
      <c r="C302" s="146">
        <v>2</v>
      </c>
      <c r="D302" s="146">
        <v>3</v>
      </c>
      <c r="E302" s="146">
        <v>4</v>
      </c>
      <c r="F302" s="146">
        <v>5</v>
      </c>
      <c r="G302" s="146">
        <v>6</v>
      </c>
      <c r="H302" s="146">
        <v>7</v>
      </c>
      <c r="I302" s="146">
        <v>8</v>
      </c>
      <c r="J302" s="146">
        <v>9</v>
      </c>
      <c r="K302" s="146">
        <v>10</v>
      </c>
      <c r="L302" s="146">
        <v>11</v>
      </c>
      <c r="M302" s="146">
        <v>12</v>
      </c>
      <c r="N302" s="146">
        <v>13</v>
      </c>
      <c r="O302" s="146">
        <v>14</v>
      </c>
      <c r="P302" s="146">
        <v>15</v>
      </c>
      <c r="Q302" s="146">
        <v>16</v>
      </c>
      <c r="R302" s="146">
        <v>17</v>
      </c>
      <c r="S302" s="146">
        <v>18</v>
      </c>
      <c r="T302" s="146">
        <v>19</v>
      </c>
      <c r="U302" s="146">
        <v>20</v>
      </c>
      <c r="V302" s="146">
        <v>21</v>
      </c>
      <c r="W302" s="146">
        <v>22</v>
      </c>
      <c r="X302" s="146">
        <v>23</v>
      </c>
      <c r="Y302" s="146">
        <v>24</v>
      </c>
      <c r="Z302" s="146">
        <v>25</v>
      </c>
      <c r="AA302" s="146">
        <v>26</v>
      </c>
      <c r="AB302" s="146">
        <v>27</v>
      </c>
      <c r="AC302" s="146">
        <v>28</v>
      </c>
      <c r="AD302" s="146">
        <v>29</v>
      </c>
      <c r="AE302" s="146">
        <v>30</v>
      </c>
      <c r="AF302" s="146">
        <v>31</v>
      </c>
      <c r="AG302" s="146">
        <v>32</v>
      </c>
      <c r="AH302" s="146">
        <v>33</v>
      </c>
      <c r="AI302" s="146">
        <v>34</v>
      </c>
      <c r="AJ302" s="146">
        <v>35</v>
      </c>
      <c r="AK302" s="146">
        <v>36</v>
      </c>
      <c r="AL302" s="146">
        <v>37</v>
      </c>
      <c r="AM302" s="146">
        <v>38</v>
      </c>
      <c r="AN302" s="146">
        <v>39</v>
      </c>
      <c r="AO302" s="146">
        <v>40</v>
      </c>
      <c r="AP302" s="146">
        <v>41</v>
      </c>
      <c r="AQ302" s="146">
        <v>42</v>
      </c>
    </row>
    <row r="303" spans="1:43" x14ac:dyDescent="0.25">
      <c r="A303" s="146">
        <v>0</v>
      </c>
      <c r="B303" s="146">
        <v>1</v>
      </c>
      <c r="C303" s="146">
        <v>2</v>
      </c>
      <c r="D303" s="146">
        <v>3</v>
      </c>
      <c r="E303" s="146">
        <v>4</v>
      </c>
      <c r="F303" s="146">
        <v>5</v>
      </c>
      <c r="G303" s="146">
        <v>6</v>
      </c>
      <c r="H303" s="146">
        <v>7</v>
      </c>
      <c r="I303" s="146">
        <v>8</v>
      </c>
      <c r="J303" s="146">
        <v>9</v>
      </c>
      <c r="K303" s="146">
        <v>10</v>
      </c>
      <c r="L303" s="146">
        <v>11</v>
      </c>
      <c r="M303" s="146">
        <v>12</v>
      </c>
      <c r="N303" s="146">
        <v>13</v>
      </c>
      <c r="O303" s="146">
        <v>14</v>
      </c>
      <c r="P303" s="146">
        <v>15</v>
      </c>
      <c r="Q303" s="146">
        <v>16</v>
      </c>
      <c r="R303" s="146">
        <v>17</v>
      </c>
      <c r="S303" s="146">
        <v>18</v>
      </c>
      <c r="T303" s="146">
        <v>19</v>
      </c>
      <c r="U303" s="146">
        <v>20</v>
      </c>
      <c r="V303" s="146">
        <v>21</v>
      </c>
      <c r="W303" s="146">
        <v>22</v>
      </c>
      <c r="X303" s="146">
        <v>23</v>
      </c>
      <c r="Y303" s="146">
        <v>24</v>
      </c>
      <c r="Z303" s="146">
        <v>25</v>
      </c>
      <c r="AA303" s="146">
        <v>26</v>
      </c>
      <c r="AB303" s="146">
        <v>27</v>
      </c>
      <c r="AC303" s="146">
        <v>28</v>
      </c>
      <c r="AD303" s="146">
        <v>29</v>
      </c>
      <c r="AE303" s="146">
        <v>30</v>
      </c>
      <c r="AF303" s="146">
        <v>31</v>
      </c>
      <c r="AG303" s="146">
        <v>32</v>
      </c>
      <c r="AH303" s="146">
        <v>33</v>
      </c>
      <c r="AI303" s="146">
        <v>34</v>
      </c>
      <c r="AJ303" s="146">
        <v>35</v>
      </c>
      <c r="AK303" s="146">
        <v>36</v>
      </c>
      <c r="AL303" s="146">
        <v>37</v>
      </c>
      <c r="AM303" s="146">
        <v>38</v>
      </c>
      <c r="AN303" s="146">
        <v>39</v>
      </c>
      <c r="AO303" s="146">
        <v>40</v>
      </c>
      <c r="AP303" s="146">
        <v>41</v>
      </c>
      <c r="AQ303" s="146">
        <v>42</v>
      </c>
    </row>
    <row r="304" spans="1:43" x14ac:dyDescent="0.25">
      <c r="A304" s="146">
        <v>0</v>
      </c>
      <c r="B304" s="146">
        <v>1</v>
      </c>
      <c r="C304" s="146">
        <v>2</v>
      </c>
      <c r="D304" s="146">
        <v>3</v>
      </c>
      <c r="E304" s="146">
        <v>4</v>
      </c>
      <c r="F304" s="146">
        <v>5</v>
      </c>
      <c r="G304" s="146">
        <v>6</v>
      </c>
      <c r="H304" s="146">
        <v>7</v>
      </c>
      <c r="I304" s="146">
        <v>8</v>
      </c>
      <c r="J304" s="146">
        <v>9</v>
      </c>
      <c r="K304" s="146">
        <v>10</v>
      </c>
      <c r="L304" s="146">
        <v>11</v>
      </c>
      <c r="M304" s="146">
        <v>12</v>
      </c>
      <c r="N304" s="146">
        <v>13</v>
      </c>
      <c r="O304" s="146">
        <v>14</v>
      </c>
      <c r="P304" s="146">
        <v>15</v>
      </c>
      <c r="Q304" s="146">
        <v>16</v>
      </c>
      <c r="R304" s="146">
        <v>17</v>
      </c>
      <c r="S304" s="146">
        <v>18</v>
      </c>
      <c r="T304" s="146">
        <v>19</v>
      </c>
      <c r="U304" s="146">
        <v>20</v>
      </c>
      <c r="V304" s="146">
        <v>21</v>
      </c>
      <c r="W304" s="146">
        <v>22</v>
      </c>
      <c r="X304" s="146">
        <v>23</v>
      </c>
      <c r="Y304" s="146">
        <v>24</v>
      </c>
      <c r="Z304" s="146">
        <v>25</v>
      </c>
      <c r="AA304" s="146">
        <v>26</v>
      </c>
      <c r="AB304" s="146">
        <v>27</v>
      </c>
      <c r="AC304" s="146">
        <v>28</v>
      </c>
      <c r="AD304" s="146">
        <v>29</v>
      </c>
      <c r="AE304" s="146">
        <v>30</v>
      </c>
      <c r="AF304" s="146">
        <v>31</v>
      </c>
      <c r="AG304" s="146">
        <v>32</v>
      </c>
      <c r="AH304" s="146">
        <v>33</v>
      </c>
      <c r="AI304" s="146">
        <v>34</v>
      </c>
      <c r="AJ304" s="146">
        <v>35</v>
      </c>
      <c r="AK304" s="146">
        <v>36</v>
      </c>
      <c r="AL304" s="146">
        <v>37</v>
      </c>
      <c r="AM304" s="146">
        <v>38</v>
      </c>
      <c r="AN304" s="146">
        <v>39</v>
      </c>
      <c r="AO304" s="146">
        <v>40</v>
      </c>
      <c r="AP304" s="146">
        <v>41</v>
      </c>
      <c r="AQ304" s="146">
        <v>42</v>
      </c>
    </row>
    <row r="305" spans="1:43" x14ac:dyDescent="0.25">
      <c r="A305" s="146">
        <v>0</v>
      </c>
      <c r="B305" s="146">
        <v>1</v>
      </c>
      <c r="C305" s="146">
        <v>2</v>
      </c>
      <c r="D305" s="146">
        <v>3</v>
      </c>
      <c r="E305" s="146">
        <v>4</v>
      </c>
      <c r="F305" s="146">
        <v>5</v>
      </c>
      <c r="G305" s="146">
        <v>6</v>
      </c>
      <c r="H305" s="146">
        <v>7</v>
      </c>
      <c r="I305" s="146">
        <v>8</v>
      </c>
      <c r="J305" s="146">
        <v>9</v>
      </c>
      <c r="K305" s="146">
        <v>10</v>
      </c>
      <c r="L305" s="146">
        <v>11</v>
      </c>
      <c r="M305" s="146">
        <v>12</v>
      </c>
      <c r="N305" s="146">
        <v>13</v>
      </c>
      <c r="O305" s="146">
        <v>14</v>
      </c>
      <c r="P305" s="146">
        <v>15</v>
      </c>
      <c r="Q305" s="146">
        <v>16</v>
      </c>
      <c r="R305" s="146">
        <v>17</v>
      </c>
      <c r="S305" s="146">
        <v>18</v>
      </c>
      <c r="T305" s="146">
        <v>19</v>
      </c>
      <c r="U305" s="146">
        <v>20</v>
      </c>
      <c r="V305" s="146">
        <v>21</v>
      </c>
      <c r="W305" s="146">
        <v>22</v>
      </c>
      <c r="X305" s="146">
        <v>23</v>
      </c>
      <c r="Y305" s="146">
        <v>24</v>
      </c>
      <c r="Z305" s="146">
        <v>25</v>
      </c>
      <c r="AA305" s="146">
        <v>26</v>
      </c>
      <c r="AB305" s="146">
        <v>27</v>
      </c>
      <c r="AC305" s="146">
        <v>28</v>
      </c>
      <c r="AD305" s="146">
        <v>29</v>
      </c>
      <c r="AE305" s="146">
        <v>30</v>
      </c>
      <c r="AF305" s="146">
        <v>31</v>
      </c>
      <c r="AG305" s="146">
        <v>32</v>
      </c>
      <c r="AH305" s="146">
        <v>33</v>
      </c>
      <c r="AI305" s="146">
        <v>34</v>
      </c>
      <c r="AJ305" s="146">
        <v>35</v>
      </c>
      <c r="AK305" s="146">
        <v>36</v>
      </c>
      <c r="AL305" s="146">
        <v>37</v>
      </c>
      <c r="AM305" s="146">
        <v>38</v>
      </c>
      <c r="AN305" s="146">
        <v>39</v>
      </c>
      <c r="AO305" s="146">
        <v>40</v>
      </c>
      <c r="AP305" s="146">
        <v>41</v>
      </c>
      <c r="AQ305" s="146">
        <v>42</v>
      </c>
    </row>
    <row r="306" spans="1:43" x14ac:dyDescent="0.25">
      <c r="A306" s="146">
        <v>0</v>
      </c>
      <c r="B306" s="146">
        <v>1</v>
      </c>
      <c r="C306" s="146">
        <v>2</v>
      </c>
      <c r="D306" s="146">
        <v>3</v>
      </c>
      <c r="E306" s="146">
        <v>4</v>
      </c>
      <c r="F306" s="146">
        <v>5</v>
      </c>
      <c r="G306" s="146">
        <v>6</v>
      </c>
      <c r="H306" s="146">
        <v>7</v>
      </c>
      <c r="I306" s="146">
        <v>8</v>
      </c>
      <c r="J306" s="146">
        <v>9</v>
      </c>
      <c r="K306" s="146">
        <v>10</v>
      </c>
      <c r="L306" s="146">
        <v>11</v>
      </c>
      <c r="M306" s="146">
        <v>12</v>
      </c>
      <c r="N306" s="146">
        <v>13</v>
      </c>
      <c r="O306" s="146">
        <v>14</v>
      </c>
      <c r="P306" s="146">
        <v>15</v>
      </c>
      <c r="Q306" s="146">
        <v>16</v>
      </c>
      <c r="R306" s="146">
        <v>17</v>
      </c>
      <c r="S306" s="146">
        <v>18</v>
      </c>
      <c r="T306" s="146">
        <v>19</v>
      </c>
      <c r="U306" s="146">
        <v>20</v>
      </c>
      <c r="V306" s="146">
        <v>21</v>
      </c>
      <c r="W306" s="146">
        <v>22</v>
      </c>
      <c r="X306" s="146">
        <v>23</v>
      </c>
      <c r="Y306" s="146">
        <v>24</v>
      </c>
      <c r="Z306" s="146">
        <v>25</v>
      </c>
      <c r="AA306" s="146">
        <v>26</v>
      </c>
      <c r="AB306" s="146">
        <v>27</v>
      </c>
      <c r="AC306" s="146">
        <v>28</v>
      </c>
      <c r="AD306" s="146">
        <v>29</v>
      </c>
      <c r="AE306" s="146">
        <v>30</v>
      </c>
      <c r="AF306" s="146">
        <v>31</v>
      </c>
      <c r="AG306" s="146">
        <v>32</v>
      </c>
      <c r="AH306" s="146">
        <v>33</v>
      </c>
      <c r="AI306" s="146">
        <v>34</v>
      </c>
      <c r="AJ306" s="146">
        <v>35</v>
      </c>
      <c r="AK306" s="146">
        <v>36</v>
      </c>
      <c r="AL306" s="146">
        <v>37</v>
      </c>
      <c r="AM306" s="146">
        <v>38</v>
      </c>
      <c r="AN306" s="146">
        <v>39</v>
      </c>
      <c r="AO306" s="146">
        <v>40</v>
      </c>
      <c r="AP306" s="146">
        <v>41</v>
      </c>
      <c r="AQ306" s="146">
        <v>42</v>
      </c>
    </row>
    <row r="307" spans="1:43" x14ac:dyDescent="0.25">
      <c r="A307" s="146">
        <v>0</v>
      </c>
      <c r="B307" s="146">
        <v>1</v>
      </c>
      <c r="C307" s="146">
        <v>2</v>
      </c>
      <c r="D307" s="146">
        <v>3</v>
      </c>
      <c r="E307" s="146">
        <v>4</v>
      </c>
      <c r="F307" s="146">
        <v>5</v>
      </c>
      <c r="G307" s="146">
        <v>6</v>
      </c>
      <c r="H307" s="146">
        <v>7</v>
      </c>
      <c r="I307" s="146">
        <v>8</v>
      </c>
      <c r="J307" s="146">
        <v>9</v>
      </c>
      <c r="K307" s="146">
        <v>10</v>
      </c>
      <c r="L307" s="146">
        <v>11</v>
      </c>
      <c r="M307" s="146">
        <v>12</v>
      </c>
      <c r="N307" s="146">
        <v>13</v>
      </c>
      <c r="O307" s="146">
        <v>14</v>
      </c>
      <c r="P307" s="146">
        <v>15</v>
      </c>
      <c r="Q307" s="146">
        <v>16</v>
      </c>
      <c r="R307" s="146">
        <v>17</v>
      </c>
      <c r="S307" s="146">
        <v>18</v>
      </c>
      <c r="T307" s="146">
        <v>19</v>
      </c>
      <c r="U307" s="146">
        <v>20</v>
      </c>
      <c r="V307" s="146">
        <v>21</v>
      </c>
      <c r="W307" s="146">
        <v>22</v>
      </c>
      <c r="X307" s="146">
        <v>23</v>
      </c>
      <c r="Y307" s="146">
        <v>24</v>
      </c>
      <c r="Z307" s="146">
        <v>25</v>
      </c>
      <c r="AA307" s="146">
        <v>26</v>
      </c>
      <c r="AB307" s="146">
        <v>27</v>
      </c>
      <c r="AC307" s="146">
        <v>28</v>
      </c>
      <c r="AD307" s="146">
        <v>29</v>
      </c>
      <c r="AE307" s="146">
        <v>30</v>
      </c>
      <c r="AF307" s="146">
        <v>31</v>
      </c>
      <c r="AG307" s="146">
        <v>32</v>
      </c>
      <c r="AH307" s="146">
        <v>33</v>
      </c>
      <c r="AI307" s="146">
        <v>34</v>
      </c>
      <c r="AJ307" s="146">
        <v>35</v>
      </c>
      <c r="AK307" s="146">
        <v>36</v>
      </c>
      <c r="AL307" s="146">
        <v>37</v>
      </c>
      <c r="AM307" s="146">
        <v>38</v>
      </c>
      <c r="AN307" s="146">
        <v>39</v>
      </c>
      <c r="AO307" s="146">
        <v>40</v>
      </c>
      <c r="AP307" s="146">
        <v>41</v>
      </c>
      <c r="AQ307" s="146">
        <v>42</v>
      </c>
    </row>
    <row r="308" spans="1:43" x14ac:dyDescent="0.25">
      <c r="A308" s="146">
        <v>0</v>
      </c>
      <c r="B308" s="146">
        <v>1</v>
      </c>
      <c r="C308" s="146">
        <v>2</v>
      </c>
      <c r="D308" s="146">
        <v>3</v>
      </c>
      <c r="E308" s="146">
        <v>4</v>
      </c>
      <c r="F308" s="146">
        <v>5</v>
      </c>
      <c r="G308" s="146">
        <v>6</v>
      </c>
      <c r="H308" s="146">
        <v>7</v>
      </c>
      <c r="I308" s="146">
        <v>8</v>
      </c>
      <c r="J308" s="146">
        <v>9</v>
      </c>
      <c r="K308" s="146">
        <v>10</v>
      </c>
      <c r="L308" s="146">
        <v>11</v>
      </c>
      <c r="M308" s="146">
        <v>12</v>
      </c>
      <c r="N308" s="146">
        <v>13</v>
      </c>
      <c r="O308" s="146">
        <v>14</v>
      </c>
      <c r="P308" s="146">
        <v>15</v>
      </c>
      <c r="Q308" s="146">
        <v>16</v>
      </c>
      <c r="R308" s="146">
        <v>17</v>
      </c>
      <c r="S308" s="146">
        <v>18</v>
      </c>
      <c r="T308" s="146">
        <v>19</v>
      </c>
      <c r="U308" s="146">
        <v>20</v>
      </c>
      <c r="V308" s="146">
        <v>21</v>
      </c>
      <c r="W308" s="146">
        <v>22</v>
      </c>
      <c r="X308" s="146">
        <v>23</v>
      </c>
      <c r="Y308" s="146">
        <v>24</v>
      </c>
      <c r="Z308" s="146">
        <v>25</v>
      </c>
      <c r="AA308" s="146">
        <v>26</v>
      </c>
      <c r="AB308" s="146">
        <v>27</v>
      </c>
      <c r="AC308" s="146">
        <v>28</v>
      </c>
      <c r="AD308" s="146">
        <v>29</v>
      </c>
      <c r="AE308" s="146">
        <v>30</v>
      </c>
      <c r="AF308" s="146">
        <v>31</v>
      </c>
      <c r="AG308" s="146">
        <v>32</v>
      </c>
      <c r="AH308" s="146">
        <v>33</v>
      </c>
      <c r="AI308" s="146">
        <v>34</v>
      </c>
      <c r="AJ308" s="146">
        <v>35</v>
      </c>
      <c r="AK308" s="146">
        <v>36</v>
      </c>
      <c r="AL308" s="146">
        <v>37</v>
      </c>
      <c r="AM308" s="146">
        <v>38</v>
      </c>
      <c r="AN308" s="146">
        <v>39</v>
      </c>
      <c r="AO308" s="146">
        <v>40</v>
      </c>
      <c r="AP308" s="146">
        <v>41</v>
      </c>
      <c r="AQ308" s="146">
        <v>42</v>
      </c>
    </row>
    <row r="309" spans="1:43" x14ac:dyDescent="0.25">
      <c r="A309" s="146">
        <v>0</v>
      </c>
      <c r="B309" s="146">
        <v>1</v>
      </c>
      <c r="C309" s="146">
        <v>2</v>
      </c>
      <c r="D309" s="146">
        <v>3</v>
      </c>
      <c r="E309" s="146">
        <v>4</v>
      </c>
      <c r="F309" s="146">
        <v>5</v>
      </c>
      <c r="G309" s="146">
        <v>6</v>
      </c>
      <c r="H309" s="146">
        <v>7</v>
      </c>
      <c r="I309" s="146">
        <v>8</v>
      </c>
      <c r="J309" s="146">
        <v>9</v>
      </c>
      <c r="K309" s="146">
        <v>10</v>
      </c>
      <c r="L309" s="146">
        <v>11</v>
      </c>
      <c r="M309" s="146">
        <v>12</v>
      </c>
      <c r="N309" s="146">
        <v>13</v>
      </c>
      <c r="O309" s="146">
        <v>14</v>
      </c>
      <c r="P309" s="146">
        <v>15</v>
      </c>
      <c r="Q309" s="146">
        <v>16</v>
      </c>
      <c r="R309" s="146">
        <v>17</v>
      </c>
      <c r="S309" s="146">
        <v>18</v>
      </c>
      <c r="T309" s="146">
        <v>19</v>
      </c>
      <c r="U309" s="146">
        <v>20</v>
      </c>
      <c r="V309" s="146">
        <v>21</v>
      </c>
      <c r="W309" s="146">
        <v>22</v>
      </c>
      <c r="X309" s="146">
        <v>23</v>
      </c>
      <c r="Y309" s="146">
        <v>24</v>
      </c>
      <c r="Z309" s="146">
        <v>25</v>
      </c>
      <c r="AA309" s="146">
        <v>26</v>
      </c>
      <c r="AB309" s="146">
        <v>27</v>
      </c>
      <c r="AC309" s="146">
        <v>28</v>
      </c>
      <c r="AD309" s="146">
        <v>29</v>
      </c>
      <c r="AE309" s="146">
        <v>30</v>
      </c>
      <c r="AF309" s="146">
        <v>31</v>
      </c>
      <c r="AG309" s="146">
        <v>32</v>
      </c>
      <c r="AH309" s="146">
        <v>33</v>
      </c>
      <c r="AI309" s="146">
        <v>34</v>
      </c>
      <c r="AJ309" s="146">
        <v>35</v>
      </c>
      <c r="AK309" s="146">
        <v>36</v>
      </c>
      <c r="AL309" s="146">
        <v>37</v>
      </c>
      <c r="AM309" s="146">
        <v>38</v>
      </c>
      <c r="AN309" s="146">
        <v>39</v>
      </c>
      <c r="AO309" s="146">
        <v>40</v>
      </c>
      <c r="AP309" s="146">
        <v>41</v>
      </c>
      <c r="AQ309" s="146">
        <v>42</v>
      </c>
    </row>
    <row r="310" spans="1:43" x14ac:dyDescent="0.25">
      <c r="A310" s="146">
        <v>0</v>
      </c>
      <c r="B310" s="146">
        <v>1</v>
      </c>
      <c r="C310" s="146">
        <v>2</v>
      </c>
      <c r="D310" s="146">
        <v>3</v>
      </c>
      <c r="E310" s="146">
        <v>4</v>
      </c>
      <c r="F310" s="146">
        <v>5</v>
      </c>
      <c r="G310" s="146">
        <v>6</v>
      </c>
      <c r="H310" s="146">
        <v>7</v>
      </c>
      <c r="I310" s="146">
        <v>8</v>
      </c>
      <c r="J310" s="146">
        <v>9</v>
      </c>
      <c r="K310" s="146">
        <v>10</v>
      </c>
      <c r="L310" s="146">
        <v>11</v>
      </c>
      <c r="M310" s="146">
        <v>12</v>
      </c>
      <c r="N310" s="146">
        <v>13</v>
      </c>
      <c r="O310" s="146">
        <v>14</v>
      </c>
      <c r="P310" s="146">
        <v>15</v>
      </c>
      <c r="Q310" s="146">
        <v>16</v>
      </c>
      <c r="R310" s="146">
        <v>17</v>
      </c>
      <c r="S310" s="146">
        <v>18</v>
      </c>
      <c r="T310" s="146">
        <v>19</v>
      </c>
      <c r="U310" s="146">
        <v>20</v>
      </c>
      <c r="V310" s="146">
        <v>21</v>
      </c>
      <c r="W310" s="146">
        <v>22</v>
      </c>
      <c r="X310" s="146">
        <v>23</v>
      </c>
      <c r="Y310" s="146">
        <v>24</v>
      </c>
      <c r="Z310" s="146">
        <v>25</v>
      </c>
      <c r="AA310" s="146">
        <v>26</v>
      </c>
      <c r="AB310" s="146">
        <v>27</v>
      </c>
      <c r="AC310" s="146">
        <v>28</v>
      </c>
      <c r="AD310" s="146">
        <v>29</v>
      </c>
      <c r="AE310" s="146">
        <v>30</v>
      </c>
      <c r="AF310" s="146">
        <v>31</v>
      </c>
      <c r="AG310" s="146">
        <v>32</v>
      </c>
      <c r="AH310" s="146">
        <v>33</v>
      </c>
      <c r="AI310" s="146">
        <v>34</v>
      </c>
      <c r="AJ310" s="146">
        <v>35</v>
      </c>
      <c r="AK310" s="146">
        <v>36</v>
      </c>
      <c r="AL310" s="146">
        <v>37</v>
      </c>
      <c r="AM310" s="146">
        <v>38</v>
      </c>
      <c r="AN310" s="146">
        <v>39</v>
      </c>
      <c r="AO310" s="146">
        <v>40</v>
      </c>
      <c r="AP310" s="146">
        <v>41</v>
      </c>
      <c r="AQ310" s="146">
        <v>42</v>
      </c>
    </row>
    <row r="311" spans="1:43" x14ac:dyDescent="0.25">
      <c r="A311" s="146">
        <v>0</v>
      </c>
      <c r="B311" s="146">
        <v>1</v>
      </c>
      <c r="C311" s="146">
        <v>2</v>
      </c>
      <c r="D311" s="146">
        <v>3</v>
      </c>
      <c r="E311" s="146">
        <v>4</v>
      </c>
      <c r="F311" s="146">
        <v>5</v>
      </c>
      <c r="G311" s="146">
        <v>6</v>
      </c>
      <c r="H311" s="146">
        <v>7</v>
      </c>
      <c r="I311" s="146">
        <v>8</v>
      </c>
      <c r="J311" s="146">
        <v>9</v>
      </c>
      <c r="K311" s="146">
        <v>10</v>
      </c>
      <c r="L311" s="146">
        <v>11</v>
      </c>
      <c r="M311" s="146">
        <v>12</v>
      </c>
      <c r="N311" s="146">
        <v>13</v>
      </c>
      <c r="O311" s="146">
        <v>14</v>
      </c>
      <c r="P311" s="146">
        <v>15</v>
      </c>
      <c r="Q311" s="146">
        <v>16</v>
      </c>
      <c r="R311" s="146">
        <v>17</v>
      </c>
      <c r="S311" s="146">
        <v>18</v>
      </c>
      <c r="T311" s="146">
        <v>19</v>
      </c>
      <c r="U311" s="146">
        <v>20</v>
      </c>
      <c r="V311" s="146">
        <v>21</v>
      </c>
      <c r="W311" s="146">
        <v>22</v>
      </c>
      <c r="X311" s="146">
        <v>23</v>
      </c>
      <c r="Y311" s="146">
        <v>24</v>
      </c>
      <c r="Z311" s="146">
        <v>25</v>
      </c>
      <c r="AA311" s="146">
        <v>26</v>
      </c>
      <c r="AB311" s="146">
        <v>27</v>
      </c>
      <c r="AC311" s="146">
        <v>28</v>
      </c>
      <c r="AD311" s="146">
        <v>29</v>
      </c>
      <c r="AE311" s="146">
        <v>30</v>
      </c>
      <c r="AF311" s="146">
        <v>31</v>
      </c>
      <c r="AG311" s="146">
        <v>32</v>
      </c>
      <c r="AH311" s="146">
        <v>33</v>
      </c>
      <c r="AI311" s="146">
        <v>34</v>
      </c>
      <c r="AJ311" s="146">
        <v>35</v>
      </c>
      <c r="AK311" s="146">
        <v>36</v>
      </c>
      <c r="AL311" s="146">
        <v>37</v>
      </c>
      <c r="AM311" s="146">
        <v>38</v>
      </c>
      <c r="AN311" s="146">
        <v>39</v>
      </c>
      <c r="AO311" s="146">
        <v>40</v>
      </c>
      <c r="AP311" s="146">
        <v>41</v>
      </c>
      <c r="AQ311" s="146">
        <v>42</v>
      </c>
    </row>
    <row r="312" spans="1:43" x14ac:dyDescent="0.25">
      <c r="A312" s="146">
        <v>0</v>
      </c>
      <c r="B312" s="146">
        <v>1</v>
      </c>
      <c r="C312" s="146">
        <v>2</v>
      </c>
      <c r="D312" s="146">
        <v>3</v>
      </c>
      <c r="E312" s="146">
        <v>4</v>
      </c>
      <c r="F312" s="146">
        <v>5</v>
      </c>
      <c r="G312" s="146">
        <v>6</v>
      </c>
      <c r="H312" s="146">
        <v>7</v>
      </c>
      <c r="I312" s="146">
        <v>8</v>
      </c>
      <c r="J312" s="146">
        <v>9</v>
      </c>
      <c r="K312" s="146">
        <v>10</v>
      </c>
      <c r="L312" s="146">
        <v>11</v>
      </c>
      <c r="M312" s="146">
        <v>12</v>
      </c>
      <c r="N312" s="146">
        <v>13</v>
      </c>
      <c r="O312" s="146">
        <v>14</v>
      </c>
      <c r="P312" s="146">
        <v>15</v>
      </c>
      <c r="Q312" s="146">
        <v>16</v>
      </c>
      <c r="R312" s="146">
        <v>17</v>
      </c>
      <c r="S312" s="146">
        <v>18</v>
      </c>
      <c r="T312" s="146">
        <v>19</v>
      </c>
      <c r="U312" s="146">
        <v>20</v>
      </c>
      <c r="V312" s="146">
        <v>21</v>
      </c>
      <c r="W312" s="146">
        <v>22</v>
      </c>
      <c r="X312" s="146">
        <v>23</v>
      </c>
      <c r="Y312" s="146">
        <v>24</v>
      </c>
      <c r="Z312" s="146">
        <v>25</v>
      </c>
      <c r="AA312" s="146">
        <v>26</v>
      </c>
      <c r="AB312" s="146">
        <v>27</v>
      </c>
      <c r="AC312" s="146">
        <v>28</v>
      </c>
      <c r="AD312" s="146">
        <v>29</v>
      </c>
      <c r="AE312" s="146">
        <v>30</v>
      </c>
      <c r="AF312" s="146">
        <v>31</v>
      </c>
      <c r="AG312" s="146">
        <v>32</v>
      </c>
      <c r="AH312" s="146">
        <v>33</v>
      </c>
      <c r="AI312" s="146">
        <v>34</v>
      </c>
      <c r="AJ312" s="146">
        <v>35</v>
      </c>
      <c r="AK312" s="146">
        <v>36</v>
      </c>
      <c r="AL312" s="146">
        <v>37</v>
      </c>
      <c r="AM312" s="146">
        <v>38</v>
      </c>
      <c r="AN312" s="146">
        <v>39</v>
      </c>
      <c r="AO312" s="146">
        <v>40</v>
      </c>
      <c r="AP312" s="146">
        <v>41</v>
      </c>
      <c r="AQ312" s="146">
        <v>42</v>
      </c>
    </row>
    <row r="313" spans="1:43" x14ac:dyDescent="0.25">
      <c r="A313" s="146">
        <v>0</v>
      </c>
      <c r="B313" s="146">
        <v>1</v>
      </c>
      <c r="C313" s="146">
        <v>2</v>
      </c>
      <c r="D313" s="146">
        <v>3</v>
      </c>
      <c r="E313" s="146">
        <v>4</v>
      </c>
      <c r="F313" s="146">
        <v>5</v>
      </c>
      <c r="G313" s="146">
        <v>6</v>
      </c>
      <c r="H313" s="146">
        <v>7</v>
      </c>
      <c r="I313" s="146">
        <v>8</v>
      </c>
      <c r="J313" s="146">
        <v>9</v>
      </c>
      <c r="K313" s="146">
        <v>10</v>
      </c>
      <c r="L313" s="146">
        <v>11</v>
      </c>
      <c r="M313" s="146">
        <v>12</v>
      </c>
      <c r="N313" s="146">
        <v>13</v>
      </c>
      <c r="O313" s="146">
        <v>14</v>
      </c>
      <c r="P313" s="146">
        <v>15</v>
      </c>
      <c r="Q313" s="146">
        <v>16</v>
      </c>
      <c r="R313" s="146">
        <v>17</v>
      </c>
      <c r="S313" s="146">
        <v>18</v>
      </c>
      <c r="T313" s="146">
        <v>19</v>
      </c>
      <c r="U313" s="146">
        <v>20</v>
      </c>
      <c r="V313" s="146">
        <v>21</v>
      </c>
      <c r="W313" s="146">
        <v>22</v>
      </c>
      <c r="X313" s="146">
        <v>23</v>
      </c>
      <c r="Y313" s="146">
        <v>24</v>
      </c>
      <c r="Z313" s="146">
        <v>25</v>
      </c>
      <c r="AA313" s="146">
        <v>26</v>
      </c>
      <c r="AB313" s="146">
        <v>27</v>
      </c>
      <c r="AC313" s="146">
        <v>28</v>
      </c>
      <c r="AD313" s="146">
        <v>29</v>
      </c>
      <c r="AE313" s="146">
        <v>30</v>
      </c>
      <c r="AF313" s="146">
        <v>31</v>
      </c>
      <c r="AG313" s="146">
        <v>32</v>
      </c>
      <c r="AH313" s="146">
        <v>33</v>
      </c>
      <c r="AI313" s="146">
        <v>34</v>
      </c>
      <c r="AJ313" s="146">
        <v>35</v>
      </c>
      <c r="AK313" s="146">
        <v>36</v>
      </c>
      <c r="AL313" s="146">
        <v>37</v>
      </c>
      <c r="AM313" s="146">
        <v>38</v>
      </c>
      <c r="AN313" s="146">
        <v>39</v>
      </c>
      <c r="AO313" s="146">
        <v>40</v>
      </c>
      <c r="AP313" s="146">
        <v>41</v>
      </c>
      <c r="AQ313" s="146">
        <v>42</v>
      </c>
    </row>
    <row r="314" spans="1:43" x14ac:dyDescent="0.25">
      <c r="A314" s="146">
        <v>0</v>
      </c>
      <c r="B314" s="146">
        <v>1</v>
      </c>
      <c r="C314" s="146">
        <v>2</v>
      </c>
      <c r="D314" s="146">
        <v>3</v>
      </c>
      <c r="E314" s="146">
        <v>4</v>
      </c>
      <c r="F314" s="146">
        <v>5</v>
      </c>
      <c r="G314" s="146">
        <v>6</v>
      </c>
      <c r="H314" s="146">
        <v>7</v>
      </c>
      <c r="I314" s="146">
        <v>8</v>
      </c>
      <c r="J314" s="146">
        <v>9</v>
      </c>
      <c r="K314" s="146">
        <v>10</v>
      </c>
      <c r="L314" s="146">
        <v>11</v>
      </c>
      <c r="M314" s="146">
        <v>12</v>
      </c>
      <c r="N314" s="146">
        <v>13</v>
      </c>
      <c r="O314" s="146">
        <v>14</v>
      </c>
      <c r="P314" s="146">
        <v>15</v>
      </c>
      <c r="Q314" s="146">
        <v>16</v>
      </c>
      <c r="R314" s="146">
        <v>17</v>
      </c>
      <c r="S314" s="146">
        <v>18</v>
      </c>
      <c r="T314" s="146">
        <v>19</v>
      </c>
      <c r="U314" s="146">
        <v>20</v>
      </c>
      <c r="V314" s="146">
        <v>21</v>
      </c>
      <c r="W314" s="146">
        <v>22</v>
      </c>
      <c r="X314" s="146">
        <v>23</v>
      </c>
      <c r="Y314" s="146">
        <v>24</v>
      </c>
      <c r="Z314" s="146">
        <v>25</v>
      </c>
      <c r="AA314" s="146">
        <v>26</v>
      </c>
      <c r="AB314" s="146">
        <v>27</v>
      </c>
      <c r="AC314" s="146">
        <v>28</v>
      </c>
      <c r="AD314" s="146">
        <v>29</v>
      </c>
      <c r="AE314" s="146">
        <v>30</v>
      </c>
      <c r="AF314" s="146">
        <v>31</v>
      </c>
      <c r="AG314" s="146">
        <v>32</v>
      </c>
      <c r="AH314" s="146">
        <v>33</v>
      </c>
      <c r="AI314" s="146">
        <v>34</v>
      </c>
      <c r="AJ314" s="146">
        <v>35</v>
      </c>
      <c r="AK314" s="146">
        <v>36</v>
      </c>
      <c r="AL314" s="146">
        <v>37</v>
      </c>
      <c r="AM314" s="146">
        <v>38</v>
      </c>
      <c r="AN314" s="146">
        <v>39</v>
      </c>
      <c r="AO314" s="146">
        <v>40</v>
      </c>
      <c r="AP314" s="146">
        <v>41</v>
      </c>
      <c r="AQ314" s="146">
        <v>42</v>
      </c>
    </row>
    <row r="315" spans="1:43" x14ac:dyDescent="0.25">
      <c r="A315" s="146">
        <v>0</v>
      </c>
      <c r="B315" s="146">
        <v>1</v>
      </c>
      <c r="C315" s="146">
        <v>2</v>
      </c>
      <c r="D315" s="146">
        <v>3</v>
      </c>
      <c r="E315" s="146">
        <v>4</v>
      </c>
      <c r="F315" s="146">
        <v>5</v>
      </c>
      <c r="G315" s="146">
        <v>6</v>
      </c>
      <c r="H315" s="146">
        <v>7</v>
      </c>
      <c r="I315" s="146">
        <v>8</v>
      </c>
      <c r="J315" s="146">
        <v>9</v>
      </c>
      <c r="K315" s="146">
        <v>10</v>
      </c>
      <c r="L315" s="146">
        <v>11</v>
      </c>
      <c r="M315" s="146">
        <v>12</v>
      </c>
      <c r="N315" s="146">
        <v>13</v>
      </c>
      <c r="O315" s="146">
        <v>14</v>
      </c>
      <c r="P315" s="146">
        <v>15</v>
      </c>
      <c r="Q315" s="146">
        <v>16</v>
      </c>
      <c r="R315" s="146">
        <v>17</v>
      </c>
      <c r="S315" s="146">
        <v>18</v>
      </c>
      <c r="T315" s="146">
        <v>19</v>
      </c>
      <c r="U315" s="146">
        <v>20</v>
      </c>
      <c r="V315" s="146">
        <v>21</v>
      </c>
      <c r="W315" s="146">
        <v>22</v>
      </c>
      <c r="X315" s="146">
        <v>23</v>
      </c>
      <c r="Y315" s="146">
        <v>24</v>
      </c>
      <c r="Z315" s="146">
        <v>25</v>
      </c>
      <c r="AA315" s="146">
        <v>26</v>
      </c>
      <c r="AB315" s="146">
        <v>27</v>
      </c>
      <c r="AC315" s="146">
        <v>28</v>
      </c>
      <c r="AD315" s="146">
        <v>29</v>
      </c>
      <c r="AE315" s="146">
        <v>30</v>
      </c>
      <c r="AF315" s="146">
        <v>31</v>
      </c>
      <c r="AG315" s="146">
        <v>32</v>
      </c>
      <c r="AH315" s="146">
        <v>33</v>
      </c>
      <c r="AI315" s="146">
        <v>34</v>
      </c>
      <c r="AJ315" s="146">
        <v>35</v>
      </c>
      <c r="AK315" s="146">
        <v>36</v>
      </c>
      <c r="AL315" s="146">
        <v>37</v>
      </c>
      <c r="AM315" s="146">
        <v>38</v>
      </c>
      <c r="AN315" s="146">
        <v>39</v>
      </c>
      <c r="AO315" s="146">
        <v>40</v>
      </c>
      <c r="AP315" s="146">
        <v>41</v>
      </c>
      <c r="AQ315" s="146">
        <v>42</v>
      </c>
    </row>
    <row r="316" spans="1:43" x14ac:dyDescent="0.25">
      <c r="A316" s="146">
        <v>0</v>
      </c>
      <c r="B316" s="146">
        <v>1</v>
      </c>
      <c r="C316" s="146">
        <v>2</v>
      </c>
      <c r="D316" s="146">
        <v>3</v>
      </c>
      <c r="E316" s="146">
        <v>4</v>
      </c>
      <c r="F316" s="146">
        <v>5</v>
      </c>
      <c r="G316" s="146">
        <v>6</v>
      </c>
      <c r="H316" s="146">
        <v>7</v>
      </c>
      <c r="I316" s="146">
        <v>8</v>
      </c>
      <c r="J316" s="146">
        <v>9</v>
      </c>
      <c r="K316" s="146">
        <v>10</v>
      </c>
      <c r="L316" s="146">
        <v>11</v>
      </c>
      <c r="M316" s="146">
        <v>12</v>
      </c>
      <c r="N316" s="146">
        <v>13</v>
      </c>
      <c r="O316" s="146">
        <v>14</v>
      </c>
      <c r="P316" s="146">
        <v>15</v>
      </c>
      <c r="Q316" s="146">
        <v>16</v>
      </c>
      <c r="R316" s="146">
        <v>17</v>
      </c>
      <c r="S316" s="146">
        <v>18</v>
      </c>
      <c r="T316" s="146">
        <v>19</v>
      </c>
      <c r="U316" s="146">
        <v>20</v>
      </c>
      <c r="V316" s="146">
        <v>21</v>
      </c>
      <c r="W316" s="146">
        <v>22</v>
      </c>
      <c r="X316" s="146">
        <v>23</v>
      </c>
      <c r="Y316" s="146">
        <v>24</v>
      </c>
      <c r="Z316" s="146">
        <v>25</v>
      </c>
      <c r="AA316" s="146">
        <v>26</v>
      </c>
      <c r="AB316" s="146">
        <v>27</v>
      </c>
      <c r="AC316" s="146">
        <v>28</v>
      </c>
      <c r="AD316" s="146">
        <v>29</v>
      </c>
      <c r="AE316" s="146">
        <v>30</v>
      </c>
      <c r="AF316" s="146">
        <v>31</v>
      </c>
      <c r="AG316" s="146">
        <v>32</v>
      </c>
      <c r="AH316" s="146">
        <v>33</v>
      </c>
      <c r="AI316" s="146">
        <v>34</v>
      </c>
      <c r="AJ316" s="146">
        <v>35</v>
      </c>
      <c r="AK316" s="146">
        <v>36</v>
      </c>
      <c r="AL316" s="146">
        <v>37</v>
      </c>
      <c r="AM316" s="146">
        <v>38</v>
      </c>
      <c r="AN316" s="146">
        <v>39</v>
      </c>
      <c r="AO316" s="146">
        <v>40</v>
      </c>
      <c r="AP316" s="146">
        <v>41</v>
      </c>
      <c r="AQ316" s="146">
        <v>42</v>
      </c>
    </row>
    <row r="317" spans="1:43" x14ac:dyDescent="0.25">
      <c r="A317" s="146">
        <v>0</v>
      </c>
      <c r="B317" s="146">
        <v>1</v>
      </c>
      <c r="C317" s="146">
        <v>2</v>
      </c>
      <c r="D317" s="146">
        <v>3</v>
      </c>
      <c r="E317" s="146">
        <v>4</v>
      </c>
      <c r="F317" s="146">
        <v>5</v>
      </c>
      <c r="G317" s="146">
        <v>6</v>
      </c>
      <c r="H317" s="146">
        <v>7</v>
      </c>
      <c r="I317" s="146">
        <v>8</v>
      </c>
      <c r="J317" s="146">
        <v>9</v>
      </c>
      <c r="K317" s="146">
        <v>10</v>
      </c>
      <c r="L317" s="146">
        <v>11</v>
      </c>
      <c r="M317" s="146">
        <v>12</v>
      </c>
      <c r="N317" s="146">
        <v>13</v>
      </c>
      <c r="O317" s="146">
        <v>14</v>
      </c>
      <c r="P317" s="146">
        <v>15</v>
      </c>
      <c r="Q317" s="146">
        <v>16</v>
      </c>
      <c r="R317" s="146">
        <v>17</v>
      </c>
      <c r="S317" s="146">
        <v>18</v>
      </c>
      <c r="T317" s="146">
        <v>19</v>
      </c>
      <c r="U317" s="146">
        <v>20</v>
      </c>
      <c r="V317" s="146">
        <v>21</v>
      </c>
      <c r="W317" s="146">
        <v>22</v>
      </c>
      <c r="X317" s="146">
        <v>23</v>
      </c>
      <c r="Y317" s="146">
        <v>24</v>
      </c>
      <c r="Z317" s="146">
        <v>25</v>
      </c>
      <c r="AA317" s="146">
        <v>26</v>
      </c>
      <c r="AB317" s="146">
        <v>27</v>
      </c>
      <c r="AC317" s="146">
        <v>28</v>
      </c>
      <c r="AD317" s="146">
        <v>29</v>
      </c>
      <c r="AE317" s="146">
        <v>30</v>
      </c>
      <c r="AF317" s="146">
        <v>31</v>
      </c>
      <c r="AG317" s="146">
        <v>32</v>
      </c>
      <c r="AH317" s="146">
        <v>33</v>
      </c>
      <c r="AI317" s="146">
        <v>34</v>
      </c>
      <c r="AJ317" s="146">
        <v>35</v>
      </c>
      <c r="AK317" s="146">
        <v>36</v>
      </c>
      <c r="AL317" s="146">
        <v>37</v>
      </c>
      <c r="AM317" s="146">
        <v>38</v>
      </c>
      <c r="AN317" s="146">
        <v>39</v>
      </c>
      <c r="AO317" s="146">
        <v>40</v>
      </c>
      <c r="AP317" s="146">
        <v>41</v>
      </c>
      <c r="AQ317" s="146">
        <v>42</v>
      </c>
    </row>
    <row r="318" spans="1:43" x14ac:dyDescent="0.25">
      <c r="A318" s="146">
        <v>0</v>
      </c>
      <c r="B318" s="146">
        <v>1</v>
      </c>
      <c r="C318" s="146">
        <v>2</v>
      </c>
      <c r="D318" s="146">
        <v>3</v>
      </c>
      <c r="E318" s="146">
        <v>4</v>
      </c>
      <c r="F318" s="146">
        <v>5</v>
      </c>
      <c r="G318" s="146">
        <v>6</v>
      </c>
      <c r="H318" s="146">
        <v>7</v>
      </c>
      <c r="I318" s="146">
        <v>8</v>
      </c>
      <c r="J318" s="146">
        <v>9</v>
      </c>
      <c r="K318" s="146">
        <v>10</v>
      </c>
      <c r="L318" s="146">
        <v>11</v>
      </c>
      <c r="M318" s="146">
        <v>12</v>
      </c>
      <c r="N318" s="146">
        <v>13</v>
      </c>
      <c r="O318" s="146">
        <v>14</v>
      </c>
      <c r="P318" s="146">
        <v>15</v>
      </c>
      <c r="Q318" s="146">
        <v>16</v>
      </c>
      <c r="R318" s="146">
        <v>17</v>
      </c>
      <c r="S318" s="146">
        <v>18</v>
      </c>
      <c r="T318" s="146">
        <v>19</v>
      </c>
      <c r="U318" s="146">
        <v>20</v>
      </c>
      <c r="V318" s="146">
        <v>21</v>
      </c>
      <c r="W318" s="146">
        <v>22</v>
      </c>
      <c r="X318" s="146">
        <v>23</v>
      </c>
      <c r="Y318" s="146">
        <v>24</v>
      </c>
      <c r="Z318" s="146">
        <v>25</v>
      </c>
      <c r="AA318" s="146">
        <v>26</v>
      </c>
      <c r="AB318" s="146">
        <v>27</v>
      </c>
      <c r="AC318" s="146">
        <v>28</v>
      </c>
      <c r="AD318" s="146">
        <v>29</v>
      </c>
      <c r="AE318" s="146">
        <v>30</v>
      </c>
      <c r="AF318" s="146">
        <v>31</v>
      </c>
      <c r="AG318" s="146">
        <v>32</v>
      </c>
      <c r="AH318" s="146">
        <v>33</v>
      </c>
      <c r="AI318" s="146">
        <v>34</v>
      </c>
      <c r="AJ318" s="146">
        <v>35</v>
      </c>
      <c r="AK318" s="146">
        <v>36</v>
      </c>
      <c r="AL318" s="146">
        <v>37</v>
      </c>
      <c r="AM318" s="146">
        <v>38</v>
      </c>
      <c r="AN318" s="146">
        <v>39</v>
      </c>
      <c r="AO318" s="146">
        <v>40</v>
      </c>
      <c r="AP318" s="146">
        <v>41</v>
      </c>
      <c r="AQ318" s="146">
        <v>42</v>
      </c>
    </row>
    <row r="319" spans="1:43" x14ac:dyDescent="0.25">
      <c r="A319" s="146">
        <v>0</v>
      </c>
      <c r="B319" s="146">
        <v>1</v>
      </c>
      <c r="C319" s="146">
        <v>2</v>
      </c>
      <c r="D319" s="146">
        <v>3</v>
      </c>
      <c r="E319" s="146">
        <v>4</v>
      </c>
      <c r="F319" s="146">
        <v>5</v>
      </c>
      <c r="G319" s="146">
        <v>6</v>
      </c>
      <c r="H319" s="146">
        <v>7</v>
      </c>
      <c r="I319" s="146">
        <v>8</v>
      </c>
      <c r="J319" s="146">
        <v>9</v>
      </c>
      <c r="K319" s="146">
        <v>10</v>
      </c>
      <c r="L319" s="146">
        <v>11</v>
      </c>
      <c r="M319" s="146">
        <v>12</v>
      </c>
      <c r="N319" s="146">
        <v>13</v>
      </c>
      <c r="O319" s="146">
        <v>14</v>
      </c>
      <c r="P319" s="146">
        <v>15</v>
      </c>
      <c r="Q319" s="146">
        <v>16</v>
      </c>
      <c r="R319" s="146">
        <v>17</v>
      </c>
      <c r="S319" s="146">
        <v>18</v>
      </c>
      <c r="T319" s="146">
        <v>19</v>
      </c>
      <c r="U319" s="146">
        <v>20</v>
      </c>
      <c r="V319" s="146">
        <v>21</v>
      </c>
      <c r="W319" s="146">
        <v>22</v>
      </c>
      <c r="X319" s="146">
        <v>23</v>
      </c>
      <c r="Y319" s="146">
        <v>24</v>
      </c>
      <c r="Z319" s="146">
        <v>25</v>
      </c>
      <c r="AA319" s="146">
        <v>26</v>
      </c>
      <c r="AB319" s="146">
        <v>27</v>
      </c>
      <c r="AC319" s="146">
        <v>28</v>
      </c>
      <c r="AD319" s="146">
        <v>29</v>
      </c>
      <c r="AE319" s="146">
        <v>30</v>
      </c>
      <c r="AF319" s="146">
        <v>31</v>
      </c>
      <c r="AG319" s="146">
        <v>32</v>
      </c>
      <c r="AH319" s="146">
        <v>33</v>
      </c>
      <c r="AI319" s="146">
        <v>34</v>
      </c>
      <c r="AJ319" s="146">
        <v>35</v>
      </c>
      <c r="AK319" s="146">
        <v>36</v>
      </c>
      <c r="AL319" s="146">
        <v>37</v>
      </c>
      <c r="AM319" s="146">
        <v>38</v>
      </c>
      <c r="AN319" s="146">
        <v>39</v>
      </c>
      <c r="AO319" s="146">
        <v>40</v>
      </c>
      <c r="AP319" s="146">
        <v>41</v>
      </c>
      <c r="AQ319" s="146">
        <v>42</v>
      </c>
    </row>
    <row r="320" spans="1:43" x14ac:dyDescent="0.25">
      <c r="A320" s="146">
        <v>0</v>
      </c>
      <c r="B320" s="146">
        <v>1</v>
      </c>
      <c r="C320" s="146">
        <v>2</v>
      </c>
      <c r="D320" s="146">
        <v>3</v>
      </c>
      <c r="E320" s="146">
        <v>4</v>
      </c>
      <c r="F320" s="146">
        <v>5</v>
      </c>
      <c r="G320" s="146">
        <v>6</v>
      </c>
      <c r="H320" s="146">
        <v>7</v>
      </c>
      <c r="I320" s="146">
        <v>8</v>
      </c>
      <c r="J320" s="146">
        <v>9</v>
      </c>
      <c r="K320" s="146">
        <v>10</v>
      </c>
      <c r="L320" s="146">
        <v>11</v>
      </c>
      <c r="M320" s="146">
        <v>12</v>
      </c>
      <c r="N320" s="146">
        <v>13</v>
      </c>
      <c r="O320" s="146">
        <v>14</v>
      </c>
      <c r="P320" s="146">
        <v>15</v>
      </c>
      <c r="Q320" s="146">
        <v>16</v>
      </c>
      <c r="R320" s="146">
        <v>17</v>
      </c>
      <c r="S320" s="146">
        <v>18</v>
      </c>
      <c r="T320" s="146">
        <v>19</v>
      </c>
      <c r="U320" s="146">
        <v>20</v>
      </c>
      <c r="V320" s="146">
        <v>21</v>
      </c>
      <c r="W320" s="146">
        <v>22</v>
      </c>
      <c r="X320" s="146">
        <v>23</v>
      </c>
      <c r="Y320" s="146">
        <v>24</v>
      </c>
      <c r="Z320" s="146">
        <v>25</v>
      </c>
      <c r="AA320" s="146">
        <v>26</v>
      </c>
      <c r="AB320" s="146">
        <v>27</v>
      </c>
      <c r="AC320" s="146">
        <v>28</v>
      </c>
      <c r="AD320" s="146">
        <v>29</v>
      </c>
      <c r="AE320" s="146">
        <v>30</v>
      </c>
      <c r="AF320" s="146">
        <v>31</v>
      </c>
      <c r="AG320" s="146">
        <v>32</v>
      </c>
      <c r="AH320" s="146">
        <v>33</v>
      </c>
      <c r="AI320" s="146">
        <v>34</v>
      </c>
      <c r="AJ320" s="146">
        <v>35</v>
      </c>
      <c r="AK320" s="146">
        <v>36</v>
      </c>
      <c r="AL320" s="146">
        <v>37</v>
      </c>
      <c r="AM320" s="146">
        <v>38</v>
      </c>
      <c r="AN320" s="146">
        <v>39</v>
      </c>
      <c r="AO320" s="146">
        <v>40</v>
      </c>
      <c r="AP320" s="146">
        <v>41</v>
      </c>
      <c r="AQ320" s="146">
        <v>42</v>
      </c>
    </row>
    <row r="321" spans="1:43" x14ac:dyDescent="0.25">
      <c r="A321" s="146">
        <v>0</v>
      </c>
      <c r="B321" s="146">
        <v>1</v>
      </c>
      <c r="C321" s="146">
        <v>2</v>
      </c>
      <c r="D321" s="146">
        <v>3</v>
      </c>
      <c r="E321" s="146">
        <v>4</v>
      </c>
      <c r="F321" s="146">
        <v>5</v>
      </c>
      <c r="G321" s="146">
        <v>6</v>
      </c>
      <c r="H321" s="146">
        <v>7</v>
      </c>
      <c r="I321" s="146">
        <v>8</v>
      </c>
      <c r="J321" s="146">
        <v>9</v>
      </c>
      <c r="K321" s="146">
        <v>10</v>
      </c>
      <c r="L321" s="146">
        <v>11</v>
      </c>
      <c r="M321" s="146">
        <v>12</v>
      </c>
      <c r="N321" s="146">
        <v>13</v>
      </c>
      <c r="O321" s="146">
        <v>14</v>
      </c>
      <c r="P321" s="146">
        <v>15</v>
      </c>
      <c r="Q321" s="146">
        <v>16</v>
      </c>
      <c r="R321" s="146">
        <v>17</v>
      </c>
      <c r="S321" s="146">
        <v>18</v>
      </c>
      <c r="T321" s="146">
        <v>19</v>
      </c>
      <c r="U321" s="146">
        <v>20</v>
      </c>
      <c r="V321" s="146">
        <v>21</v>
      </c>
      <c r="W321" s="146">
        <v>22</v>
      </c>
      <c r="X321" s="146">
        <v>23</v>
      </c>
      <c r="Y321" s="146">
        <v>24</v>
      </c>
      <c r="Z321" s="146">
        <v>25</v>
      </c>
      <c r="AA321" s="146">
        <v>26</v>
      </c>
      <c r="AB321" s="146">
        <v>27</v>
      </c>
      <c r="AC321" s="146">
        <v>28</v>
      </c>
      <c r="AD321" s="146">
        <v>29</v>
      </c>
      <c r="AE321" s="146">
        <v>30</v>
      </c>
      <c r="AF321" s="146">
        <v>31</v>
      </c>
      <c r="AG321" s="146">
        <v>32</v>
      </c>
      <c r="AH321" s="146">
        <v>33</v>
      </c>
      <c r="AI321" s="146">
        <v>34</v>
      </c>
      <c r="AJ321" s="146">
        <v>35</v>
      </c>
      <c r="AK321" s="146">
        <v>36</v>
      </c>
      <c r="AL321" s="146">
        <v>37</v>
      </c>
      <c r="AM321" s="146">
        <v>38</v>
      </c>
      <c r="AN321" s="146">
        <v>39</v>
      </c>
      <c r="AO321" s="146">
        <v>40</v>
      </c>
      <c r="AP321" s="146">
        <v>41</v>
      </c>
      <c r="AQ321" s="146">
        <v>42</v>
      </c>
    </row>
    <row r="322" spans="1:43" x14ac:dyDescent="0.25">
      <c r="A322" s="146">
        <v>0</v>
      </c>
      <c r="B322" s="146">
        <v>1</v>
      </c>
      <c r="C322" s="146">
        <v>2</v>
      </c>
      <c r="D322" s="146">
        <v>3</v>
      </c>
      <c r="E322" s="146">
        <v>4</v>
      </c>
      <c r="F322" s="146">
        <v>5</v>
      </c>
      <c r="G322" s="146">
        <v>6</v>
      </c>
      <c r="H322" s="146">
        <v>7</v>
      </c>
      <c r="I322" s="146">
        <v>8</v>
      </c>
      <c r="J322" s="146">
        <v>9</v>
      </c>
      <c r="K322" s="146">
        <v>10</v>
      </c>
      <c r="L322" s="146">
        <v>11</v>
      </c>
      <c r="M322" s="146">
        <v>12</v>
      </c>
      <c r="N322" s="146">
        <v>13</v>
      </c>
      <c r="O322" s="146">
        <v>14</v>
      </c>
      <c r="P322" s="146">
        <v>15</v>
      </c>
      <c r="Q322" s="146">
        <v>16</v>
      </c>
      <c r="R322" s="146">
        <v>17</v>
      </c>
      <c r="S322" s="146">
        <v>18</v>
      </c>
      <c r="T322" s="146">
        <v>19</v>
      </c>
      <c r="U322" s="146">
        <v>20</v>
      </c>
      <c r="V322" s="146">
        <v>21</v>
      </c>
      <c r="W322" s="146">
        <v>22</v>
      </c>
      <c r="X322" s="146">
        <v>23</v>
      </c>
      <c r="Y322" s="146">
        <v>24</v>
      </c>
      <c r="Z322" s="146">
        <v>25</v>
      </c>
      <c r="AA322" s="146">
        <v>26</v>
      </c>
      <c r="AB322" s="146">
        <v>27</v>
      </c>
      <c r="AC322" s="146">
        <v>28</v>
      </c>
      <c r="AD322" s="146">
        <v>29</v>
      </c>
      <c r="AE322" s="146">
        <v>30</v>
      </c>
      <c r="AF322" s="146">
        <v>31</v>
      </c>
      <c r="AG322" s="146">
        <v>32</v>
      </c>
      <c r="AH322" s="146">
        <v>33</v>
      </c>
      <c r="AI322" s="146">
        <v>34</v>
      </c>
      <c r="AJ322" s="146">
        <v>35</v>
      </c>
      <c r="AK322" s="146">
        <v>36</v>
      </c>
      <c r="AL322" s="146">
        <v>37</v>
      </c>
      <c r="AM322" s="146">
        <v>38</v>
      </c>
      <c r="AN322" s="146">
        <v>39</v>
      </c>
      <c r="AO322" s="146">
        <v>40</v>
      </c>
      <c r="AP322" s="146">
        <v>41</v>
      </c>
      <c r="AQ322" s="146">
        <v>42</v>
      </c>
    </row>
    <row r="323" spans="1:43" x14ac:dyDescent="0.25">
      <c r="A323" s="146">
        <v>0</v>
      </c>
      <c r="B323" s="146">
        <v>1</v>
      </c>
      <c r="C323" s="146">
        <v>2</v>
      </c>
      <c r="D323" s="146">
        <v>3</v>
      </c>
      <c r="E323" s="146">
        <v>4</v>
      </c>
      <c r="F323" s="146">
        <v>5</v>
      </c>
      <c r="G323" s="146">
        <v>6</v>
      </c>
      <c r="H323" s="146">
        <v>7</v>
      </c>
      <c r="I323" s="146">
        <v>8</v>
      </c>
      <c r="J323" s="146">
        <v>9</v>
      </c>
      <c r="K323" s="146">
        <v>10</v>
      </c>
      <c r="L323" s="146">
        <v>11</v>
      </c>
      <c r="M323" s="146">
        <v>12</v>
      </c>
      <c r="N323" s="146">
        <v>13</v>
      </c>
      <c r="O323" s="146">
        <v>14</v>
      </c>
      <c r="P323" s="146">
        <v>15</v>
      </c>
      <c r="Q323" s="146">
        <v>16</v>
      </c>
      <c r="R323" s="146">
        <v>17</v>
      </c>
      <c r="S323" s="146">
        <v>18</v>
      </c>
      <c r="T323" s="146">
        <v>19</v>
      </c>
      <c r="U323" s="146">
        <v>20</v>
      </c>
      <c r="V323" s="146">
        <v>21</v>
      </c>
      <c r="W323" s="146">
        <v>22</v>
      </c>
      <c r="X323" s="146">
        <v>23</v>
      </c>
      <c r="Y323" s="146">
        <v>24</v>
      </c>
      <c r="Z323" s="146">
        <v>25</v>
      </c>
      <c r="AA323" s="146">
        <v>26</v>
      </c>
      <c r="AB323" s="146">
        <v>27</v>
      </c>
      <c r="AC323" s="146">
        <v>28</v>
      </c>
      <c r="AD323" s="146">
        <v>29</v>
      </c>
      <c r="AE323" s="146">
        <v>30</v>
      </c>
      <c r="AF323" s="146">
        <v>31</v>
      </c>
      <c r="AG323" s="146">
        <v>32</v>
      </c>
      <c r="AH323" s="146">
        <v>33</v>
      </c>
      <c r="AI323" s="146">
        <v>34</v>
      </c>
      <c r="AJ323" s="146">
        <v>35</v>
      </c>
      <c r="AK323" s="146">
        <v>36</v>
      </c>
      <c r="AL323" s="146">
        <v>37</v>
      </c>
      <c r="AM323" s="146">
        <v>38</v>
      </c>
      <c r="AN323" s="146">
        <v>39</v>
      </c>
      <c r="AO323" s="146">
        <v>40</v>
      </c>
      <c r="AP323" s="146">
        <v>41</v>
      </c>
      <c r="AQ323" s="146">
        <v>42</v>
      </c>
    </row>
    <row r="324" spans="1:43" x14ac:dyDescent="0.25">
      <c r="A324" s="146">
        <v>0</v>
      </c>
      <c r="B324" s="146">
        <v>1</v>
      </c>
      <c r="C324" s="146">
        <v>2</v>
      </c>
      <c r="D324" s="146">
        <v>3</v>
      </c>
      <c r="E324" s="146">
        <v>4</v>
      </c>
      <c r="F324" s="146">
        <v>5</v>
      </c>
      <c r="G324" s="146">
        <v>6</v>
      </c>
      <c r="H324" s="146">
        <v>7</v>
      </c>
      <c r="I324" s="146">
        <v>8</v>
      </c>
      <c r="J324" s="146">
        <v>9</v>
      </c>
      <c r="K324" s="146">
        <v>10</v>
      </c>
      <c r="L324" s="146">
        <v>11</v>
      </c>
      <c r="M324" s="146">
        <v>12</v>
      </c>
      <c r="N324" s="146">
        <v>13</v>
      </c>
      <c r="O324" s="146">
        <v>14</v>
      </c>
      <c r="P324" s="146">
        <v>15</v>
      </c>
      <c r="Q324" s="146">
        <v>16</v>
      </c>
      <c r="R324" s="146">
        <v>17</v>
      </c>
      <c r="S324" s="146">
        <v>18</v>
      </c>
      <c r="T324" s="146">
        <v>19</v>
      </c>
      <c r="U324" s="146">
        <v>20</v>
      </c>
      <c r="V324" s="146">
        <v>21</v>
      </c>
      <c r="W324" s="146">
        <v>22</v>
      </c>
      <c r="X324" s="146">
        <v>23</v>
      </c>
      <c r="Y324" s="146">
        <v>24</v>
      </c>
      <c r="Z324" s="146">
        <v>25</v>
      </c>
      <c r="AA324" s="146">
        <v>26</v>
      </c>
      <c r="AB324" s="146">
        <v>27</v>
      </c>
      <c r="AC324" s="146">
        <v>28</v>
      </c>
      <c r="AD324" s="146">
        <v>29</v>
      </c>
      <c r="AE324" s="146">
        <v>30</v>
      </c>
      <c r="AF324" s="146">
        <v>31</v>
      </c>
      <c r="AG324" s="146">
        <v>32</v>
      </c>
      <c r="AH324" s="146">
        <v>33</v>
      </c>
      <c r="AI324" s="146">
        <v>34</v>
      </c>
      <c r="AJ324" s="146">
        <v>35</v>
      </c>
      <c r="AK324" s="146">
        <v>36</v>
      </c>
      <c r="AL324" s="146">
        <v>37</v>
      </c>
      <c r="AM324" s="146">
        <v>38</v>
      </c>
      <c r="AN324" s="146">
        <v>39</v>
      </c>
      <c r="AO324" s="146">
        <v>40</v>
      </c>
      <c r="AP324" s="146">
        <v>41</v>
      </c>
      <c r="AQ324" s="146">
        <v>42</v>
      </c>
    </row>
    <row r="325" spans="1:43" x14ac:dyDescent="0.25">
      <c r="A325" s="146">
        <v>0</v>
      </c>
      <c r="B325" s="146">
        <v>1</v>
      </c>
      <c r="C325" s="146">
        <v>2</v>
      </c>
      <c r="D325" s="146">
        <v>3</v>
      </c>
      <c r="E325" s="146">
        <v>4</v>
      </c>
      <c r="F325" s="146">
        <v>5</v>
      </c>
      <c r="G325" s="146">
        <v>6</v>
      </c>
      <c r="H325" s="146">
        <v>7</v>
      </c>
      <c r="I325" s="146">
        <v>8</v>
      </c>
      <c r="J325" s="146">
        <v>9</v>
      </c>
      <c r="K325" s="146">
        <v>10</v>
      </c>
      <c r="L325" s="146">
        <v>11</v>
      </c>
      <c r="M325" s="146">
        <v>12</v>
      </c>
      <c r="N325" s="146">
        <v>13</v>
      </c>
      <c r="O325" s="146">
        <v>14</v>
      </c>
      <c r="P325" s="146">
        <v>15</v>
      </c>
      <c r="Q325" s="146">
        <v>16</v>
      </c>
      <c r="R325" s="146">
        <v>17</v>
      </c>
      <c r="S325" s="146">
        <v>18</v>
      </c>
      <c r="T325" s="146">
        <v>19</v>
      </c>
      <c r="U325" s="146">
        <v>20</v>
      </c>
      <c r="V325" s="146">
        <v>21</v>
      </c>
      <c r="W325" s="146">
        <v>22</v>
      </c>
      <c r="X325" s="146">
        <v>23</v>
      </c>
      <c r="Y325" s="146">
        <v>24</v>
      </c>
      <c r="Z325" s="146">
        <v>25</v>
      </c>
      <c r="AA325" s="146">
        <v>26</v>
      </c>
      <c r="AB325" s="146">
        <v>27</v>
      </c>
      <c r="AC325" s="146">
        <v>28</v>
      </c>
      <c r="AD325" s="146">
        <v>29</v>
      </c>
      <c r="AE325" s="146">
        <v>30</v>
      </c>
      <c r="AF325" s="146">
        <v>31</v>
      </c>
      <c r="AG325" s="146">
        <v>32</v>
      </c>
      <c r="AH325" s="146">
        <v>33</v>
      </c>
      <c r="AI325" s="146">
        <v>34</v>
      </c>
      <c r="AJ325" s="146">
        <v>35</v>
      </c>
      <c r="AK325" s="146">
        <v>36</v>
      </c>
      <c r="AL325" s="146">
        <v>37</v>
      </c>
      <c r="AM325" s="146">
        <v>38</v>
      </c>
      <c r="AN325" s="146">
        <v>39</v>
      </c>
      <c r="AO325" s="146">
        <v>40</v>
      </c>
      <c r="AP325" s="146">
        <v>41</v>
      </c>
      <c r="AQ325" s="146">
        <v>42</v>
      </c>
    </row>
    <row r="326" spans="1:43" x14ac:dyDescent="0.25">
      <c r="A326" s="146">
        <v>0</v>
      </c>
      <c r="B326" s="146">
        <v>1</v>
      </c>
      <c r="C326" s="146">
        <v>2</v>
      </c>
      <c r="D326" s="146">
        <v>3</v>
      </c>
      <c r="E326" s="146">
        <v>4</v>
      </c>
      <c r="F326" s="146">
        <v>5</v>
      </c>
      <c r="G326" s="146">
        <v>6</v>
      </c>
      <c r="H326" s="146">
        <v>7</v>
      </c>
      <c r="I326" s="146">
        <v>8</v>
      </c>
      <c r="J326" s="146">
        <v>9</v>
      </c>
      <c r="K326" s="146">
        <v>10</v>
      </c>
      <c r="L326" s="146">
        <v>11</v>
      </c>
      <c r="M326" s="146">
        <v>12</v>
      </c>
      <c r="N326" s="146">
        <v>13</v>
      </c>
      <c r="O326" s="146">
        <v>14</v>
      </c>
      <c r="P326" s="146">
        <v>15</v>
      </c>
      <c r="Q326" s="146">
        <v>16</v>
      </c>
      <c r="R326" s="146">
        <v>17</v>
      </c>
      <c r="S326" s="146">
        <v>18</v>
      </c>
      <c r="T326" s="146">
        <v>19</v>
      </c>
      <c r="U326" s="146">
        <v>20</v>
      </c>
      <c r="V326" s="146">
        <v>21</v>
      </c>
      <c r="W326" s="146">
        <v>22</v>
      </c>
      <c r="X326" s="146">
        <v>23</v>
      </c>
      <c r="Y326" s="146">
        <v>24</v>
      </c>
      <c r="Z326" s="146">
        <v>25</v>
      </c>
      <c r="AA326" s="146">
        <v>26</v>
      </c>
      <c r="AB326" s="146">
        <v>27</v>
      </c>
      <c r="AC326" s="146">
        <v>28</v>
      </c>
      <c r="AD326" s="146">
        <v>29</v>
      </c>
      <c r="AE326" s="146">
        <v>30</v>
      </c>
      <c r="AF326" s="146">
        <v>31</v>
      </c>
      <c r="AG326" s="146">
        <v>32</v>
      </c>
      <c r="AH326" s="146">
        <v>33</v>
      </c>
      <c r="AI326" s="146">
        <v>34</v>
      </c>
      <c r="AJ326" s="146">
        <v>35</v>
      </c>
      <c r="AK326" s="146">
        <v>36</v>
      </c>
      <c r="AL326" s="146">
        <v>37</v>
      </c>
      <c r="AM326" s="146">
        <v>38</v>
      </c>
      <c r="AN326" s="146">
        <v>39</v>
      </c>
      <c r="AO326" s="146">
        <v>40</v>
      </c>
      <c r="AP326" s="146">
        <v>41</v>
      </c>
      <c r="AQ326" s="146">
        <v>42</v>
      </c>
    </row>
    <row r="327" spans="1:43" x14ac:dyDescent="0.25">
      <c r="A327" s="146">
        <v>0</v>
      </c>
      <c r="B327" s="146">
        <v>1</v>
      </c>
      <c r="C327" s="146">
        <v>2</v>
      </c>
      <c r="D327" s="146">
        <v>3</v>
      </c>
      <c r="E327" s="146">
        <v>4</v>
      </c>
      <c r="F327" s="146">
        <v>5</v>
      </c>
      <c r="G327" s="146">
        <v>6</v>
      </c>
      <c r="H327" s="146">
        <v>7</v>
      </c>
      <c r="I327" s="146">
        <v>8</v>
      </c>
      <c r="J327" s="146">
        <v>9</v>
      </c>
      <c r="K327" s="146">
        <v>10</v>
      </c>
      <c r="L327" s="146">
        <v>11</v>
      </c>
      <c r="M327" s="146">
        <v>12</v>
      </c>
      <c r="N327" s="146">
        <v>13</v>
      </c>
      <c r="O327" s="146">
        <v>14</v>
      </c>
      <c r="P327" s="146">
        <v>15</v>
      </c>
      <c r="Q327" s="146">
        <v>16</v>
      </c>
      <c r="R327" s="146">
        <v>17</v>
      </c>
      <c r="S327" s="146">
        <v>18</v>
      </c>
      <c r="T327" s="146">
        <v>19</v>
      </c>
      <c r="U327" s="146">
        <v>20</v>
      </c>
      <c r="V327" s="146">
        <v>21</v>
      </c>
      <c r="W327" s="146">
        <v>22</v>
      </c>
      <c r="X327" s="146">
        <v>23</v>
      </c>
      <c r="Y327" s="146">
        <v>24</v>
      </c>
      <c r="Z327" s="146">
        <v>25</v>
      </c>
      <c r="AA327" s="146">
        <v>26</v>
      </c>
      <c r="AB327" s="146">
        <v>27</v>
      </c>
      <c r="AC327" s="146">
        <v>28</v>
      </c>
      <c r="AD327" s="146">
        <v>29</v>
      </c>
      <c r="AE327" s="146">
        <v>30</v>
      </c>
      <c r="AF327" s="146">
        <v>31</v>
      </c>
      <c r="AG327" s="146">
        <v>32</v>
      </c>
      <c r="AH327" s="146">
        <v>33</v>
      </c>
      <c r="AI327" s="146">
        <v>34</v>
      </c>
      <c r="AJ327" s="146">
        <v>35</v>
      </c>
      <c r="AK327" s="146">
        <v>36</v>
      </c>
      <c r="AL327" s="146">
        <v>37</v>
      </c>
      <c r="AM327" s="146">
        <v>38</v>
      </c>
      <c r="AN327" s="146">
        <v>39</v>
      </c>
      <c r="AO327" s="146">
        <v>40</v>
      </c>
      <c r="AP327" s="146">
        <v>41</v>
      </c>
      <c r="AQ327" s="146">
        <v>42</v>
      </c>
    </row>
    <row r="328" spans="1:43" x14ac:dyDescent="0.25">
      <c r="A328" s="146">
        <v>0</v>
      </c>
      <c r="B328" s="146">
        <v>1</v>
      </c>
      <c r="C328" s="146">
        <v>2</v>
      </c>
      <c r="D328" s="146">
        <v>3</v>
      </c>
      <c r="E328" s="146">
        <v>4</v>
      </c>
      <c r="F328" s="146">
        <v>5</v>
      </c>
      <c r="G328" s="146">
        <v>6</v>
      </c>
      <c r="H328" s="146">
        <v>7</v>
      </c>
      <c r="I328" s="146">
        <v>8</v>
      </c>
      <c r="J328" s="146">
        <v>9</v>
      </c>
      <c r="K328" s="146">
        <v>10</v>
      </c>
      <c r="L328" s="146">
        <v>11</v>
      </c>
      <c r="M328" s="146">
        <v>12</v>
      </c>
      <c r="N328" s="146">
        <v>13</v>
      </c>
      <c r="O328" s="146">
        <v>14</v>
      </c>
      <c r="P328" s="146">
        <v>15</v>
      </c>
      <c r="Q328" s="146">
        <v>16</v>
      </c>
      <c r="R328" s="146">
        <v>17</v>
      </c>
      <c r="S328" s="146">
        <v>18</v>
      </c>
      <c r="T328" s="146">
        <v>19</v>
      </c>
      <c r="U328" s="146">
        <v>20</v>
      </c>
      <c r="V328" s="146">
        <v>21</v>
      </c>
      <c r="W328" s="146">
        <v>22</v>
      </c>
      <c r="X328" s="146">
        <v>23</v>
      </c>
      <c r="Y328" s="146">
        <v>24</v>
      </c>
      <c r="Z328" s="146">
        <v>25</v>
      </c>
      <c r="AA328" s="146">
        <v>26</v>
      </c>
      <c r="AB328" s="146">
        <v>27</v>
      </c>
      <c r="AC328" s="146">
        <v>28</v>
      </c>
      <c r="AD328" s="146">
        <v>29</v>
      </c>
      <c r="AE328" s="146">
        <v>30</v>
      </c>
      <c r="AF328" s="146">
        <v>31</v>
      </c>
      <c r="AG328" s="146">
        <v>32</v>
      </c>
      <c r="AH328" s="146">
        <v>33</v>
      </c>
      <c r="AI328" s="146">
        <v>34</v>
      </c>
      <c r="AJ328" s="146">
        <v>35</v>
      </c>
      <c r="AK328" s="146">
        <v>36</v>
      </c>
      <c r="AL328" s="146">
        <v>37</v>
      </c>
      <c r="AM328" s="146">
        <v>38</v>
      </c>
      <c r="AN328" s="146">
        <v>39</v>
      </c>
      <c r="AO328" s="146">
        <v>40</v>
      </c>
      <c r="AP328" s="146">
        <v>41</v>
      </c>
      <c r="AQ328" s="146">
        <v>42</v>
      </c>
    </row>
    <row r="329" spans="1:43" x14ac:dyDescent="0.25">
      <c r="A329" s="146">
        <v>0</v>
      </c>
      <c r="B329" s="146">
        <v>1</v>
      </c>
      <c r="C329" s="146">
        <v>2</v>
      </c>
      <c r="D329" s="146">
        <v>3</v>
      </c>
      <c r="E329" s="146">
        <v>4</v>
      </c>
      <c r="F329" s="146">
        <v>5</v>
      </c>
      <c r="G329" s="146">
        <v>6</v>
      </c>
      <c r="H329" s="146">
        <v>7</v>
      </c>
      <c r="I329" s="146">
        <v>8</v>
      </c>
      <c r="J329" s="146">
        <v>9</v>
      </c>
      <c r="K329" s="146">
        <v>10</v>
      </c>
      <c r="L329" s="146">
        <v>11</v>
      </c>
      <c r="M329" s="146">
        <v>12</v>
      </c>
      <c r="N329" s="146">
        <v>13</v>
      </c>
      <c r="O329" s="146">
        <v>14</v>
      </c>
      <c r="P329" s="146">
        <v>15</v>
      </c>
      <c r="Q329" s="146">
        <v>16</v>
      </c>
      <c r="R329" s="146">
        <v>17</v>
      </c>
      <c r="S329" s="146">
        <v>18</v>
      </c>
      <c r="T329" s="146">
        <v>19</v>
      </c>
      <c r="U329" s="146">
        <v>20</v>
      </c>
      <c r="V329" s="146">
        <v>21</v>
      </c>
      <c r="W329" s="146">
        <v>22</v>
      </c>
      <c r="X329" s="146">
        <v>23</v>
      </c>
      <c r="Y329" s="146">
        <v>24</v>
      </c>
      <c r="Z329" s="146">
        <v>25</v>
      </c>
      <c r="AA329" s="146">
        <v>26</v>
      </c>
      <c r="AB329" s="146">
        <v>27</v>
      </c>
      <c r="AC329" s="146">
        <v>28</v>
      </c>
      <c r="AD329" s="146">
        <v>29</v>
      </c>
      <c r="AE329" s="146">
        <v>30</v>
      </c>
      <c r="AF329" s="146">
        <v>31</v>
      </c>
      <c r="AG329" s="146">
        <v>32</v>
      </c>
      <c r="AH329" s="146">
        <v>33</v>
      </c>
      <c r="AI329" s="146">
        <v>34</v>
      </c>
      <c r="AJ329" s="146">
        <v>35</v>
      </c>
      <c r="AK329" s="146">
        <v>36</v>
      </c>
      <c r="AL329" s="146">
        <v>37</v>
      </c>
      <c r="AM329" s="146">
        <v>38</v>
      </c>
      <c r="AN329" s="146">
        <v>39</v>
      </c>
      <c r="AO329" s="146">
        <v>40</v>
      </c>
      <c r="AP329" s="146">
        <v>41</v>
      </c>
      <c r="AQ329" s="146">
        <v>42</v>
      </c>
    </row>
    <row r="330" spans="1:43" x14ac:dyDescent="0.25">
      <c r="A330" s="146">
        <v>0</v>
      </c>
      <c r="B330" s="146">
        <v>1</v>
      </c>
      <c r="C330" s="146">
        <v>2</v>
      </c>
      <c r="D330" s="146">
        <v>3</v>
      </c>
      <c r="E330" s="146">
        <v>4</v>
      </c>
      <c r="F330" s="146">
        <v>5</v>
      </c>
      <c r="G330" s="146">
        <v>6</v>
      </c>
      <c r="H330" s="146">
        <v>7</v>
      </c>
      <c r="I330" s="146">
        <v>8</v>
      </c>
      <c r="J330" s="146">
        <v>9</v>
      </c>
      <c r="K330" s="146">
        <v>10</v>
      </c>
      <c r="L330" s="146">
        <v>11</v>
      </c>
      <c r="M330" s="146">
        <v>12</v>
      </c>
      <c r="N330" s="146">
        <v>13</v>
      </c>
      <c r="O330" s="146">
        <v>14</v>
      </c>
      <c r="P330" s="146">
        <v>15</v>
      </c>
      <c r="Q330" s="146">
        <v>16</v>
      </c>
      <c r="R330" s="146">
        <v>17</v>
      </c>
      <c r="S330" s="146">
        <v>18</v>
      </c>
      <c r="T330" s="146">
        <v>19</v>
      </c>
      <c r="U330" s="146">
        <v>20</v>
      </c>
      <c r="V330" s="146">
        <v>21</v>
      </c>
      <c r="W330" s="146">
        <v>22</v>
      </c>
      <c r="X330" s="146">
        <v>23</v>
      </c>
      <c r="Y330" s="146">
        <v>24</v>
      </c>
      <c r="Z330" s="146">
        <v>25</v>
      </c>
      <c r="AA330" s="146">
        <v>26</v>
      </c>
      <c r="AB330" s="146">
        <v>27</v>
      </c>
      <c r="AC330" s="146">
        <v>28</v>
      </c>
      <c r="AD330" s="146">
        <v>29</v>
      </c>
      <c r="AE330" s="146">
        <v>30</v>
      </c>
      <c r="AF330" s="146">
        <v>31</v>
      </c>
      <c r="AG330" s="146">
        <v>32</v>
      </c>
      <c r="AH330" s="146">
        <v>33</v>
      </c>
      <c r="AI330" s="146">
        <v>34</v>
      </c>
      <c r="AJ330" s="146">
        <v>35</v>
      </c>
      <c r="AK330" s="146">
        <v>36</v>
      </c>
      <c r="AL330" s="146">
        <v>37</v>
      </c>
      <c r="AM330" s="146">
        <v>38</v>
      </c>
      <c r="AN330" s="146">
        <v>39</v>
      </c>
      <c r="AO330" s="146">
        <v>40</v>
      </c>
      <c r="AP330" s="146">
        <v>41</v>
      </c>
      <c r="AQ330" s="146">
        <v>42</v>
      </c>
    </row>
    <row r="331" spans="1:43" x14ac:dyDescent="0.25">
      <c r="A331" s="146">
        <v>0</v>
      </c>
      <c r="B331" s="146">
        <v>1</v>
      </c>
      <c r="C331" s="146">
        <v>2</v>
      </c>
      <c r="D331" s="146">
        <v>3</v>
      </c>
      <c r="E331" s="146">
        <v>4</v>
      </c>
      <c r="F331" s="146">
        <v>5</v>
      </c>
      <c r="G331" s="146">
        <v>6</v>
      </c>
      <c r="H331" s="146">
        <v>7</v>
      </c>
      <c r="I331" s="146">
        <v>8</v>
      </c>
      <c r="J331" s="146">
        <v>9</v>
      </c>
      <c r="K331" s="146">
        <v>10</v>
      </c>
      <c r="L331" s="146">
        <v>11</v>
      </c>
      <c r="M331" s="146">
        <v>12</v>
      </c>
      <c r="N331" s="146">
        <v>13</v>
      </c>
      <c r="O331" s="146">
        <v>14</v>
      </c>
      <c r="P331" s="146">
        <v>15</v>
      </c>
      <c r="Q331" s="146">
        <v>16</v>
      </c>
      <c r="R331" s="146">
        <v>17</v>
      </c>
      <c r="S331" s="146">
        <v>18</v>
      </c>
      <c r="T331" s="146">
        <v>19</v>
      </c>
      <c r="U331" s="146">
        <v>20</v>
      </c>
      <c r="V331" s="146">
        <v>21</v>
      </c>
      <c r="W331" s="146">
        <v>22</v>
      </c>
      <c r="X331" s="146">
        <v>23</v>
      </c>
      <c r="Y331" s="146">
        <v>24</v>
      </c>
      <c r="Z331" s="146">
        <v>25</v>
      </c>
      <c r="AA331" s="146">
        <v>26</v>
      </c>
      <c r="AB331" s="146">
        <v>27</v>
      </c>
      <c r="AC331" s="146">
        <v>28</v>
      </c>
      <c r="AD331" s="146">
        <v>29</v>
      </c>
      <c r="AE331" s="146">
        <v>30</v>
      </c>
      <c r="AF331" s="146">
        <v>31</v>
      </c>
      <c r="AG331" s="146">
        <v>32</v>
      </c>
      <c r="AH331" s="146">
        <v>33</v>
      </c>
      <c r="AI331" s="146">
        <v>34</v>
      </c>
      <c r="AJ331" s="146">
        <v>35</v>
      </c>
      <c r="AK331" s="146">
        <v>36</v>
      </c>
      <c r="AL331" s="146">
        <v>37</v>
      </c>
      <c r="AM331" s="146">
        <v>38</v>
      </c>
      <c r="AN331" s="146">
        <v>39</v>
      </c>
      <c r="AO331" s="146">
        <v>40</v>
      </c>
      <c r="AP331" s="146">
        <v>41</v>
      </c>
      <c r="AQ331" s="146">
        <v>42</v>
      </c>
    </row>
    <row r="332" spans="1:43" x14ac:dyDescent="0.25">
      <c r="A332" s="146">
        <v>0</v>
      </c>
      <c r="B332" s="146">
        <v>1</v>
      </c>
      <c r="C332" s="146">
        <v>2</v>
      </c>
      <c r="D332" s="146">
        <v>3</v>
      </c>
      <c r="E332" s="146">
        <v>4</v>
      </c>
      <c r="F332" s="146">
        <v>5</v>
      </c>
      <c r="G332" s="146">
        <v>6</v>
      </c>
      <c r="H332" s="146">
        <v>7</v>
      </c>
      <c r="I332" s="146">
        <v>8</v>
      </c>
      <c r="J332" s="146">
        <v>9</v>
      </c>
      <c r="K332" s="146">
        <v>10</v>
      </c>
      <c r="L332" s="146">
        <v>11</v>
      </c>
      <c r="M332" s="146">
        <v>12</v>
      </c>
      <c r="N332" s="146">
        <v>13</v>
      </c>
      <c r="O332" s="146">
        <v>14</v>
      </c>
      <c r="P332" s="146">
        <v>15</v>
      </c>
      <c r="Q332" s="146">
        <v>16</v>
      </c>
      <c r="R332" s="146">
        <v>17</v>
      </c>
      <c r="S332" s="146">
        <v>18</v>
      </c>
      <c r="T332" s="146">
        <v>19</v>
      </c>
      <c r="U332" s="146">
        <v>20</v>
      </c>
      <c r="V332" s="146">
        <v>21</v>
      </c>
      <c r="W332" s="146">
        <v>22</v>
      </c>
      <c r="X332" s="146">
        <v>23</v>
      </c>
      <c r="Y332" s="146">
        <v>24</v>
      </c>
      <c r="Z332" s="146">
        <v>25</v>
      </c>
      <c r="AA332" s="146">
        <v>26</v>
      </c>
      <c r="AB332" s="146">
        <v>27</v>
      </c>
      <c r="AC332" s="146">
        <v>28</v>
      </c>
      <c r="AD332" s="146">
        <v>29</v>
      </c>
      <c r="AE332" s="146">
        <v>30</v>
      </c>
      <c r="AF332" s="146">
        <v>31</v>
      </c>
      <c r="AG332" s="146">
        <v>32</v>
      </c>
      <c r="AH332" s="146">
        <v>33</v>
      </c>
      <c r="AI332" s="146">
        <v>34</v>
      </c>
      <c r="AJ332" s="146">
        <v>35</v>
      </c>
      <c r="AK332" s="146">
        <v>36</v>
      </c>
      <c r="AL332" s="146">
        <v>37</v>
      </c>
      <c r="AM332" s="146">
        <v>38</v>
      </c>
      <c r="AN332" s="146">
        <v>39</v>
      </c>
      <c r="AO332" s="146">
        <v>40</v>
      </c>
      <c r="AP332" s="146">
        <v>41</v>
      </c>
      <c r="AQ332" s="146">
        <v>42</v>
      </c>
    </row>
    <row r="333" spans="1:43" x14ac:dyDescent="0.25">
      <c r="A333" s="146">
        <v>0</v>
      </c>
      <c r="B333" s="146">
        <v>1</v>
      </c>
      <c r="C333" s="146">
        <v>2</v>
      </c>
      <c r="D333" s="146">
        <v>3</v>
      </c>
      <c r="E333" s="146">
        <v>4</v>
      </c>
      <c r="F333" s="146">
        <v>5</v>
      </c>
      <c r="G333" s="146">
        <v>6</v>
      </c>
      <c r="H333" s="146">
        <v>7</v>
      </c>
      <c r="I333" s="146">
        <v>8</v>
      </c>
      <c r="J333" s="146">
        <v>9</v>
      </c>
      <c r="K333" s="146">
        <v>10</v>
      </c>
      <c r="L333" s="146">
        <v>11</v>
      </c>
      <c r="M333" s="146">
        <v>12</v>
      </c>
      <c r="N333" s="146">
        <v>13</v>
      </c>
      <c r="O333" s="146">
        <v>14</v>
      </c>
      <c r="P333" s="146">
        <v>15</v>
      </c>
      <c r="Q333" s="146">
        <v>16</v>
      </c>
      <c r="R333" s="146">
        <v>17</v>
      </c>
      <c r="S333" s="146">
        <v>18</v>
      </c>
      <c r="T333" s="146">
        <v>19</v>
      </c>
      <c r="U333" s="146">
        <v>20</v>
      </c>
      <c r="V333" s="146">
        <v>21</v>
      </c>
      <c r="W333" s="146">
        <v>22</v>
      </c>
      <c r="X333" s="146">
        <v>23</v>
      </c>
      <c r="Y333" s="146">
        <v>24</v>
      </c>
      <c r="Z333" s="146">
        <v>25</v>
      </c>
      <c r="AA333" s="146">
        <v>26</v>
      </c>
      <c r="AB333" s="146">
        <v>27</v>
      </c>
      <c r="AC333" s="146">
        <v>28</v>
      </c>
      <c r="AD333" s="146">
        <v>29</v>
      </c>
      <c r="AE333" s="146">
        <v>30</v>
      </c>
      <c r="AF333" s="146">
        <v>31</v>
      </c>
      <c r="AG333" s="146">
        <v>32</v>
      </c>
      <c r="AH333" s="146">
        <v>33</v>
      </c>
      <c r="AI333" s="146">
        <v>34</v>
      </c>
      <c r="AJ333" s="146">
        <v>35</v>
      </c>
      <c r="AK333" s="146">
        <v>36</v>
      </c>
      <c r="AL333" s="146">
        <v>37</v>
      </c>
      <c r="AM333" s="146">
        <v>38</v>
      </c>
      <c r="AN333" s="146">
        <v>39</v>
      </c>
      <c r="AO333" s="146">
        <v>40</v>
      </c>
      <c r="AP333" s="146">
        <v>41</v>
      </c>
      <c r="AQ333" s="146">
        <v>42</v>
      </c>
    </row>
    <row r="334" spans="1:43" x14ac:dyDescent="0.25">
      <c r="A334" s="146">
        <v>0</v>
      </c>
      <c r="B334" s="146">
        <v>1</v>
      </c>
      <c r="C334" s="146">
        <v>2</v>
      </c>
      <c r="D334" s="146">
        <v>3</v>
      </c>
      <c r="E334" s="146">
        <v>4</v>
      </c>
      <c r="F334" s="146">
        <v>5</v>
      </c>
      <c r="G334" s="146">
        <v>6</v>
      </c>
      <c r="H334" s="146">
        <v>7</v>
      </c>
      <c r="I334" s="146">
        <v>8</v>
      </c>
      <c r="J334" s="146">
        <v>9</v>
      </c>
      <c r="K334" s="146">
        <v>10</v>
      </c>
      <c r="L334" s="146">
        <v>11</v>
      </c>
      <c r="M334" s="146">
        <v>12</v>
      </c>
      <c r="N334" s="146">
        <v>13</v>
      </c>
      <c r="O334" s="146">
        <v>14</v>
      </c>
      <c r="P334" s="146">
        <v>15</v>
      </c>
      <c r="Q334" s="146">
        <v>16</v>
      </c>
      <c r="R334" s="146">
        <v>17</v>
      </c>
      <c r="S334" s="146">
        <v>18</v>
      </c>
      <c r="T334" s="146">
        <v>19</v>
      </c>
      <c r="U334" s="146">
        <v>20</v>
      </c>
      <c r="V334" s="146">
        <v>21</v>
      </c>
      <c r="W334" s="146">
        <v>22</v>
      </c>
      <c r="X334" s="146">
        <v>23</v>
      </c>
      <c r="Y334" s="146">
        <v>24</v>
      </c>
      <c r="Z334" s="146">
        <v>25</v>
      </c>
      <c r="AA334" s="146">
        <v>26</v>
      </c>
      <c r="AB334" s="146">
        <v>27</v>
      </c>
      <c r="AC334" s="146">
        <v>28</v>
      </c>
      <c r="AD334" s="146">
        <v>29</v>
      </c>
      <c r="AE334" s="146">
        <v>30</v>
      </c>
      <c r="AF334" s="146">
        <v>31</v>
      </c>
      <c r="AG334" s="146">
        <v>32</v>
      </c>
      <c r="AH334" s="146">
        <v>33</v>
      </c>
      <c r="AI334" s="146">
        <v>34</v>
      </c>
      <c r="AJ334" s="146">
        <v>35</v>
      </c>
      <c r="AK334" s="146">
        <v>36</v>
      </c>
      <c r="AL334" s="146">
        <v>37</v>
      </c>
      <c r="AM334" s="146">
        <v>38</v>
      </c>
      <c r="AN334" s="146">
        <v>39</v>
      </c>
      <c r="AO334" s="146">
        <v>40</v>
      </c>
      <c r="AP334" s="146">
        <v>41</v>
      </c>
      <c r="AQ334" s="146">
        <v>42</v>
      </c>
    </row>
    <row r="335" spans="1:43" x14ac:dyDescent="0.25">
      <c r="A335" s="146">
        <v>0</v>
      </c>
      <c r="B335" s="146">
        <v>1</v>
      </c>
      <c r="C335" s="146">
        <v>2</v>
      </c>
      <c r="D335" s="146">
        <v>3</v>
      </c>
      <c r="E335" s="146">
        <v>4</v>
      </c>
      <c r="F335" s="146">
        <v>5</v>
      </c>
      <c r="G335" s="146">
        <v>6</v>
      </c>
      <c r="H335" s="146">
        <v>7</v>
      </c>
      <c r="I335" s="146">
        <v>8</v>
      </c>
      <c r="J335" s="146">
        <v>9</v>
      </c>
      <c r="K335" s="146">
        <v>10</v>
      </c>
      <c r="L335" s="146">
        <v>11</v>
      </c>
      <c r="M335" s="146">
        <v>12</v>
      </c>
      <c r="N335" s="146">
        <v>13</v>
      </c>
      <c r="O335" s="146">
        <v>14</v>
      </c>
      <c r="P335" s="146">
        <v>15</v>
      </c>
      <c r="Q335" s="146">
        <v>16</v>
      </c>
      <c r="R335" s="146">
        <v>17</v>
      </c>
      <c r="S335" s="146">
        <v>18</v>
      </c>
      <c r="T335" s="146">
        <v>19</v>
      </c>
      <c r="U335" s="146">
        <v>20</v>
      </c>
      <c r="V335" s="146">
        <v>21</v>
      </c>
      <c r="W335" s="146">
        <v>22</v>
      </c>
      <c r="X335" s="146">
        <v>23</v>
      </c>
      <c r="Y335" s="146">
        <v>24</v>
      </c>
      <c r="Z335" s="146">
        <v>25</v>
      </c>
      <c r="AA335" s="146">
        <v>26</v>
      </c>
      <c r="AB335" s="146">
        <v>27</v>
      </c>
      <c r="AC335" s="146">
        <v>28</v>
      </c>
      <c r="AD335" s="146">
        <v>29</v>
      </c>
      <c r="AE335" s="146">
        <v>30</v>
      </c>
      <c r="AF335" s="146">
        <v>31</v>
      </c>
      <c r="AG335" s="146">
        <v>32</v>
      </c>
      <c r="AH335" s="146">
        <v>33</v>
      </c>
      <c r="AI335" s="146">
        <v>34</v>
      </c>
      <c r="AJ335" s="146">
        <v>35</v>
      </c>
      <c r="AK335" s="146">
        <v>36</v>
      </c>
      <c r="AL335" s="146">
        <v>37</v>
      </c>
      <c r="AM335" s="146">
        <v>38</v>
      </c>
      <c r="AN335" s="146">
        <v>39</v>
      </c>
      <c r="AO335" s="146">
        <v>40</v>
      </c>
      <c r="AP335" s="146">
        <v>41</v>
      </c>
      <c r="AQ335" s="146">
        <v>42</v>
      </c>
    </row>
    <row r="336" spans="1:43" x14ac:dyDescent="0.25">
      <c r="A336" s="146">
        <v>0</v>
      </c>
      <c r="B336" s="146">
        <v>1</v>
      </c>
      <c r="C336" s="146">
        <v>2</v>
      </c>
      <c r="D336" s="146">
        <v>3</v>
      </c>
      <c r="E336" s="146">
        <v>4</v>
      </c>
      <c r="F336" s="146">
        <v>5</v>
      </c>
      <c r="G336" s="146">
        <v>6</v>
      </c>
      <c r="H336" s="146">
        <v>7</v>
      </c>
      <c r="I336" s="146">
        <v>8</v>
      </c>
      <c r="J336" s="146">
        <v>9</v>
      </c>
      <c r="K336" s="146">
        <v>10</v>
      </c>
      <c r="L336" s="146">
        <v>11</v>
      </c>
      <c r="M336" s="146">
        <v>12</v>
      </c>
      <c r="N336" s="146">
        <v>13</v>
      </c>
      <c r="O336" s="146">
        <v>14</v>
      </c>
      <c r="P336" s="146">
        <v>15</v>
      </c>
      <c r="Q336" s="146">
        <v>16</v>
      </c>
      <c r="R336" s="146">
        <v>17</v>
      </c>
      <c r="S336" s="146">
        <v>18</v>
      </c>
      <c r="T336" s="146">
        <v>19</v>
      </c>
      <c r="U336" s="146">
        <v>20</v>
      </c>
      <c r="V336" s="146">
        <v>21</v>
      </c>
      <c r="W336" s="146">
        <v>22</v>
      </c>
      <c r="X336" s="146">
        <v>23</v>
      </c>
      <c r="Y336" s="146">
        <v>24</v>
      </c>
      <c r="Z336" s="146">
        <v>25</v>
      </c>
      <c r="AA336" s="146">
        <v>26</v>
      </c>
      <c r="AB336" s="146">
        <v>27</v>
      </c>
      <c r="AC336" s="146">
        <v>28</v>
      </c>
      <c r="AD336" s="146">
        <v>29</v>
      </c>
      <c r="AE336" s="146">
        <v>30</v>
      </c>
      <c r="AF336" s="146">
        <v>31</v>
      </c>
      <c r="AG336" s="146">
        <v>32</v>
      </c>
      <c r="AH336" s="146">
        <v>33</v>
      </c>
      <c r="AI336" s="146">
        <v>34</v>
      </c>
      <c r="AJ336" s="146">
        <v>35</v>
      </c>
      <c r="AK336" s="146">
        <v>36</v>
      </c>
      <c r="AL336" s="146">
        <v>37</v>
      </c>
      <c r="AM336" s="146">
        <v>38</v>
      </c>
      <c r="AN336" s="146">
        <v>39</v>
      </c>
      <c r="AO336" s="146">
        <v>40</v>
      </c>
      <c r="AP336" s="146">
        <v>41</v>
      </c>
      <c r="AQ336" s="146">
        <v>42</v>
      </c>
    </row>
    <row r="337" spans="1:43" x14ac:dyDescent="0.25">
      <c r="A337" s="146">
        <v>0</v>
      </c>
      <c r="B337" s="146">
        <v>1</v>
      </c>
      <c r="C337" s="146">
        <v>2</v>
      </c>
      <c r="D337" s="146">
        <v>3</v>
      </c>
      <c r="E337" s="146">
        <v>4</v>
      </c>
      <c r="F337" s="146">
        <v>5</v>
      </c>
      <c r="G337" s="146">
        <v>6</v>
      </c>
      <c r="H337" s="146">
        <v>7</v>
      </c>
      <c r="I337" s="146">
        <v>8</v>
      </c>
      <c r="J337" s="146">
        <v>9</v>
      </c>
      <c r="K337" s="146">
        <v>10</v>
      </c>
      <c r="L337" s="146">
        <v>11</v>
      </c>
      <c r="M337" s="146">
        <v>12</v>
      </c>
      <c r="N337" s="146">
        <v>13</v>
      </c>
      <c r="O337" s="146">
        <v>14</v>
      </c>
      <c r="P337" s="146">
        <v>15</v>
      </c>
      <c r="Q337" s="146">
        <v>16</v>
      </c>
      <c r="R337" s="146">
        <v>17</v>
      </c>
      <c r="S337" s="146">
        <v>18</v>
      </c>
      <c r="T337" s="146">
        <v>19</v>
      </c>
      <c r="U337" s="146">
        <v>20</v>
      </c>
      <c r="V337" s="146">
        <v>21</v>
      </c>
      <c r="W337" s="146">
        <v>22</v>
      </c>
      <c r="X337" s="146">
        <v>23</v>
      </c>
      <c r="Y337" s="146">
        <v>24</v>
      </c>
      <c r="Z337" s="146">
        <v>25</v>
      </c>
      <c r="AA337" s="146">
        <v>26</v>
      </c>
      <c r="AB337" s="146">
        <v>27</v>
      </c>
      <c r="AC337" s="146">
        <v>28</v>
      </c>
      <c r="AD337" s="146">
        <v>29</v>
      </c>
      <c r="AE337" s="146">
        <v>30</v>
      </c>
      <c r="AF337" s="146">
        <v>31</v>
      </c>
      <c r="AG337" s="146">
        <v>32</v>
      </c>
      <c r="AH337" s="146">
        <v>33</v>
      </c>
      <c r="AI337" s="146">
        <v>34</v>
      </c>
      <c r="AJ337" s="146">
        <v>35</v>
      </c>
      <c r="AK337" s="146">
        <v>36</v>
      </c>
      <c r="AL337" s="146">
        <v>37</v>
      </c>
      <c r="AM337" s="146">
        <v>38</v>
      </c>
      <c r="AN337" s="146">
        <v>39</v>
      </c>
      <c r="AO337" s="146">
        <v>40</v>
      </c>
      <c r="AP337" s="146">
        <v>41</v>
      </c>
      <c r="AQ337" s="146">
        <v>42</v>
      </c>
    </row>
    <row r="338" spans="1:43" x14ac:dyDescent="0.25">
      <c r="A338" s="146">
        <v>0</v>
      </c>
      <c r="B338" s="146">
        <v>1</v>
      </c>
      <c r="C338" s="146">
        <v>2</v>
      </c>
      <c r="D338" s="146">
        <v>3</v>
      </c>
      <c r="E338" s="146">
        <v>4</v>
      </c>
      <c r="F338" s="146">
        <v>5</v>
      </c>
      <c r="G338" s="146">
        <v>6</v>
      </c>
      <c r="H338" s="146">
        <v>7</v>
      </c>
      <c r="I338" s="146">
        <v>8</v>
      </c>
      <c r="J338" s="146">
        <v>9</v>
      </c>
      <c r="K338" s="146">
        <v>10</v>
      </c>
      <c r="L338" s="146">
        <v>11</v>
      </c>
      <c r="M338" s="146">
        <v>12</v>
      </c>
      <c r="N338" s="146">
        <v>13</v>
      </c>
      <c r="O338" s="146">
        <v>14</v>
      </c>
      <c r="P338" s="146">
        <v>15</v>
      </c>
      <c r="Q338" s="146">
        <v>16</v>
      </c>
      <c r="R338" s="146">
        <v>17</v>
      </c>
      <c r="S338" s="146">
        <v>18</v>
      </c>
      <c r="T338" s="146">
        <v>19</v>
      </c>
      <c r="U338" s="146">
        <v>20</v>
      </c>
      <c r="V338" s="146">
        <v>21</v>
      </c>
      <c r="W338" s="146">
        <v>22</v>
      </c>
      <c r="X338" s="146">
        <v>23</v>
      </c>
      <c r="Y338" s="146">
        <v>24</v>
      </c>
      <c r="Z338" s="146">
        <v>25</v>
      </c>
      <c r="AA338" s="146">
        <v>26</v>
      </c>
      <c r="AB338" s="146">
        <v>27</v>
      </c>
      <c r="AC338" s="146">
        <v>28</v>
      </c>
      <c r="AD338" s="146">
        <v>29</v>
      </c>
      <c r="AE338" s="146">
        <v>30</v>
      </c>
      <c r="AF338" s="146">
        <v>31</v>
      </c>
      <c r="AG338" s="146">
        <v>32</v>
      </c>
      <c r="AH338" s="146">
        <v>33</v>
      </c>
      <c r="AI338" s="146">
        <v>34</v>
      </c>
      <c r="AJ338" s="146">
        <v>35</v>
      </c>
      <c r="AK338" s="146">
        <v>36</v>
      </c>
      <c r="AL338" s="146">
        <v>37</v>
      </c>
      <c r="AM338" s="146">
        <v>38</v>
      </c>
      <c r="AN338" s="146">
        <v>39</v>
      </c>
      <c r="AO338" s="146">
        <v>40</v>
      </c>
      <c r="AP338" s="146">
        <v>41</v>
      </c>
      <c r="AQ338" s="146">
        <v>42</v>
      </c>
    </row>
    <row r="339" spans="1:43" x14ac:dyDescent="0.25">
      <c r="A339" s="146">
        <v>0</v>
      </c>
      <c r="B339" s="146">
        <v>1</v>
      </c>
      <c r="C339" s="146">
        <v>2</v>
      </c>
      <c r="D339" s="146">
        <v>3</v>
      </c>
      <c r="E339" s="146">
        <v>4</v>
      </c>
      <c r="F339" s="146">
        <v>5</v>
      </c>
      <c r="G339" s="146">
        <v>6</v>
      </c>
      <c r="H339" s="146">
        <v>7</v>
      </c>
      <c r="I339" s="146">
        <v>8</v>
      </c>
      <c r="J339" s="146">
        <v>9</v>
      </c>
      <c r="K339" s="146">
        <v>10</v>
      </c>
      <c r="L339" s="146">
        <v>11</v>
      </c>
      <c r="M339" s="146">
        <v>12</v>
      </c>
      <c r="N339" s="146">
        <v>13</v>
      </c>
      <c r="O339" s="146">
        <v>14</v>
      </c>
      <c r="P339" s="146">
        <v>15</v>
      </c>
      <c r="Q339" s="146">
        <v>16</v>
      </c>
      <c r="R339" s="146">
        <v>17</v>
      </c>
      <c r="S339" s="146">
        <v>18</v>
      </c>
      <c r="T339" s="146">
        <v>19</v>
      </c>
      <c r="U339" s="146">
        <v>20</v>
      </c>
      <c r="V339" s="146">
        <v>21</v>
      </c>
      <c r="W339" s="146">
        <v>22</v>
      </c>
      <c r="X339" s="146">
        <v>23</v>
      </c>
      <c r="Y339" s="146">
        <v>24</v>
      </c>
      <c r="Z339" s="146">
        <v>25</v>
      </c>
      <c r="AA339" s="146">
        <v>26</v>
      </c>
      <c r="AB339" s="146">
        <v>27</v>
      </c>
      <c r="AC339" s="146">
        <v>28</v>
      </c>
      <c r="AD339" s="146">
        <v>29</v>
      </c>
      <c r="AE339" s="146">
        <v>30</v>
      </c>
      <c r="AF339" s="146">
        <v>31</v>
      </c>
      <c r="AG339" s="146">
        <v>32</v>
      </c>
      <c r="AH339" s="146">
        <v>33</v>
      </c>
      <c r="AI339" s="146">
        <v>34</v>
      </c>
      <c r="AJ339" s="146">
        <v>35</v>
      </c>
      <c r="AK339" s="146">
        <v>36</v>
      </c>
      <c r="AL339" s="146">
        <v>37</v>
      </c>
      <c r="AM339" s="146">
        <v>38</v>
      </c>
      <c r="AN339" s="146">
        <v>39</v>
      </c>
      <c r="AO339" s="146">
        <v>40</v>
      </c>
      <c r="AP339" s="146">
        <v>41</v>
      </c>
      <c r="AQ339" s="146">
        <v>42</v>
      </c>
    </row>
    <row r="340" spans="1:43" x14ac:dyDescent="0.25">
      <c r="A340" s="146">
        <v>0</v>
      </c>
      <c r="B340" s="146">
        <v>1</v>
      </c>
      <c r="C340" s="146">
        <v>2</v>
      </c>
      <c r="D340" s="146">
        <v>3</v>
      </c>
      <c r="E340" s="146">
        <v>4</v>
      </c>
      <c r="F340" s="146">
        <v>5</v>
      </c>
      <c r="G340" s="146">
        <v>6</v>
      </c>
      <c r="H340" s="146">
        <v>7</v>
      </c>
      <c r="I340" s="146">
        <v>8</v>
      </c>
      <c r="J340" s="146">
        <v>9</v>
      </c>
      <c r="K340" s="146">
        <v>10</v>
      </c>
      <c r="L340" s="146">
        <v>11</v>
      </c>
      <c r="M340" s="146">
        <v>12</v>
      </c>
      <c r="N340" s="146">
        <v>13</v>
      </c>
      <c r="O340" s="146">
        <v>14</v>
      </c>
      <c r="P340" s="146">
        <v>15</v>
      </c>
      <c r="Q340" s="146">
        <v>16</v>
      </c>
      <c r="R340" s="146">
        <v>17</v>
      </c>
      <c r="S340" s="146">
        <v>18</v>
      </c>
      <c r="T340" s="146">
        <v>19</v>
      </c>
      <c r="U340" s="146">
        <v>20</v>
      </c>
      <c r="V340" s="146">
        <v>21</v>
      </c>
      <c r="W340" s="146">
        <v>22</v>
      </c>
      <c r="X340" s="146">
        <v>23</v>
      </c>
      <c r="Y340" s="146">
        <v>24</v>
      </c>
      <c r="Z340" s="146">
        <v>25</v>
      </c>
      <c r="AA340" s="146">
        <v>26</v>
      </c>
      <c r="AB340" s="146">
        <v>27</v>
      </c>
      <c r="AC340" s="146">
        <v>28</v>
      </c>
      <c r="AD340" s="146">
        <v>29</v>
      </c>
      <c r="AE340" s="146">
        <v>30</v>
      </c>
      <c r="AF340" s="146">
        <v>31</v>
      </c>
      <c r="AG340" s="146">
        <v>32</v>
      </c>
      <c r="AH340" s="146">
        <v>33</v>
      </c>
      <c r="AI340" s="146">
        <v>34</v>
      </c>
      <c r="AJ340" s="146">
        <v>35</v>
      </c>
      <c r="AK340" s="146">
        <v>36</v>
      </c>
      <c r="AL340" s="146">
        <v>37</v>
      </c>
      <c r="AM340" s="146">
        <v>38</v>
      </c>
      <c r="AN340" s="146">
        <v>39</v>
      </c>
      <c r="AO340" s="146">
        <v>40</v>
      </c>
      <c r="AP340" s="146">
        <v>41</v>
      </c>
      <c r="AQ340" s="146">
        <v>42</v>
      </c>
    </row>
    <row r="341" spans="1:43" x14ac:dyDescent="0.25">
      <c r="A341" s="146">
        <v>0</v>
      </c>
      <c r="B341" s="146">
        <v>1</v>
      </c>
      <c r="C341" s="146">
        <v>2</v>
      </c>
      <c r="D341" s="146">
        <v>3</v>
      </c>
      <c r="E341" s="146">
        <v>4</v>
      </c>
      <c r="F341" s="146">
        <v>5</v>
      </c>
      <c r="G341" s="146">
        <v>6</v>
      </c>
      <c r="H341" s="146">
        <v>7</v>
      </c>
      <c r="I341" s="146">
        <v>8</v>
      </c>
      <c r="J341" s="146">
        <v>9</v>
      </c>
      <c r="K341" s="146">
        <v>10</v>
      </c>
      <c r="L341" s="146">
        <v>11</v>
      </c>
      <c r="M341" s="146">
        <v>12</v>
      </c>
      <c r="N341" s="146">
        <v>13</v>
      </c>
      <c r="O341" s="146">
        <v>14</v>
      </c>
      <c r="P341" s="146">
        <v>15</v>
      </c>
      <c r="Q341" s="146">
        <v>16</v>
      </c>
      <c r="R341" s="146">
        <v>17</v>
      </c>
      <c r="S341" s="146">
        <v>18</v>
      </c>
      <c r="T341" s="146">
        <v>19</v>
      </c>
      <c r="U341" s="146">
        <v>20</v>
      </c>
      <c r="V341" s="146">
        <v>21</v>
      </c>
      <c r="W341" s="146">
        <v>22</v>
      </c>
      <c r="X341" s="146">
        <v>23</v>
      </c>
      <c r="Y341" s="146">
        <v>24</v>
      </c>
      <c r="Z341" s="146">
        <v>25</v>
      </c>
      <c r="AA341" s="146">
        <v>26</v>
      </c>
      <c r="AB341" s="146">
        <v>27</v>
      </c>
      <c r="AC341" s="146">
        <v>28</v>
      </c>
      <c r="AD341" s="146">
        <v>29</v>
      </c>
      <c r="AE341" s="146">
        <v>30</v>
      </c>
      <c r="AF341" s="146">
        <v>31</v>
      </c>
      <c r="AG341" s="146">
        <v>32</v>
      </c>
      <c r="AH341" s="146">
        <v>33</v>
      </c>
      <c r="AI341" s="146">
        <v>34</v>
      </c>
      <c r="AJ341" s="146">
        <v>35</v>
      </c>
      <c r="AK341" s="146">
        <v>36</v>
      </c>
      <c r="AL341" s="146">
        <v>37</v>
      </c>
      <c r="AM341" s="146">
        <v>38</v>
      </c>
      <c r="AN341" s="146">
        <v>39</v>
      </c>
      <c r="AO341" s="146">
        <v>40</v>
      </c>
      <c r="AP341" s="146">
        <v>41</v>
      </c>
      <c r="AQ341" s="146">
        <v>42</v>
      </c>
    </row>
    <row r="342" spans="1:43" x14ac:dyDescent="0.25">
      <c r="A342" s="146">
        <v>0</v>
      </c>
      <c r="B342" s="146">
        <v>1</v>
      </c>
      <c r="C342" s="146">
        <v>2</v>
      </c>
      <c r="D342" s="146">
        <v>3</v>
      </c>
      <c r="E342" s="146">
        <v>4</v>
      </c>
      <c r="F342" s="146">
        <v>5</v>
      </c>
      <c r="G342" s="146">
        <v>6</v>
      </c>
      <c r="H342" s="146">
        <v>7</v>
      </c>
      <c r="I342" s="146">
        <v>8</v>
      </c>
      <c r="J342" s="146">
        <v>9</v>
      </c>
      <c r="K342" s="146">
        <v>10</v>
      </c>
      <c r="L342" s="146">
        <v>11</v>
      </c>
      <c r="M342" s="146">
        <v>12</v>
      </c>
      <c r="N342" s="146">
        <v>13</v>
      </c>
      <c r="O342" s="146">
        <v>14</v>
      </c>
      <c r="P342" s="146">
        <v>15</v>
      </c>
      <c r="Q342" s="146">
        <v>16</v>
      </c>
      <c r="R342" s="146">
        <v>17</v>
      </c>
      <c r="S342" s="146">
        <v>18</v>
      </c>
      <c r="T342" s="146">
        <v>19</v>
      </c>
      <c r="U342" s="146">
        <v>20</v>
      </c>
      <c r="V342" s="146">
        <v>21</v>
      </c>
      <c r="W342" s="146">
        <v>22</v>
      </c>
      <c r="X342" s="146">
        <v>23</v>
      </c>
      <c r="Y342" s="146">
        <v>24</v>
      </c>
      <c r="Z342" s="146">
        <v>25</v>
      </c>
      <c r="AA342" s="146">
        <v>26</v>
      </c>
      <c r="AB342" s="146">
        <v>27</v>
      </c>
      <c r="AC342" s="146">
        <v>28</v>
      </c>
      <c r="AD342" s="146">
        <v>29</v>
      </c>
      <c r="AE342" s="146">
        <v>30</v>
      </c>
      <c r="AF342" s="146">
        <v>31</v>
      </c>
      <c r="AG342" s="146">
        <v>32</v>
      </c>
      <c r="AH342" s="146">
        <v>33</v>
      </c>
      <c r="AI342" s="146">
        <v>34</v>
      </c>
      <c r="AJ342" s="146">
        <v>35</v>
      </c>
      <c r="AK342" s="146">
        <v>36</v>
      </c>
      <c r="AL342" s="146">
        <v>37</v>
      </c>
      <c r="AM342" s="146">
        <v>38</v>
      </c>
      <c r="AN342" s="146">
        <v>39</v>
      </c>
      <c r="AO342" s="146">
        <v>40</v>
      </c>
      <c r="AP342" s="146">
        <v>41</v>
      </c>
      <c r="AQ342" s="146">
        <v>42</v>
      </c>
    </row>
    <row r="343" spans="1:43" x14ac:dyDescent="0.25">
      <c r="A343" s="146">
        <v>0</v>
      </c>
      <c r="B343" s="146">
        <v>1</v>
      </c>
      <c r="C343" s="146">
        <v>2</v>
      </c>
      <c r="D343" s="146">
        <v>3</v>
      </c>
      <c r="E343" s="146">
        <v>4</v>
      </c>
      <c r="F343" s="146">
        <v>5</v>
      </c>
      <c r="G343" s="146">
        <v>6</v>
      </c>
      <c r="H343" s="146">
        <v>7</v>
      </c>
      <c r="I343" s="146">
        <v>8</v>
      </c>
      <c r="J343" s="146">
        <v>9</v>
      </c>
      <c r="K343" s="146">
        <v>10</v>
      </c>
      <c r="L343" s="146">
        <v>11</v>
      </c>
      <c r="M343" s="146">
        <v>12</v>
      </c>
      <c r="N343" s="146">
        <v>13</v>
      </c>
      <c r="O343" s="146">
        <v>14</v>
      </c>
      <c r="P343" s="146">
        <v>15</v>
      </c>
      <c r="Q343" s="146">
        <v>16</v>
      </c>
      <c r="R343" s="146">
        <v>17</v>
      </c>
      <c r="S343" s="146">
        <v>18</v>
      </c>
      <c r="T343" s="146">
        <v>19</v>
      </c>
      <c r="U343" s="146">
        <v>20</v>
      </c>
      <c r="V343" s="146">
        <v>21</v>
      </c>
      <c r="W343" s="146">
        <v>22</v>
      </c>
      <c r="X343" s="146">
        <v>23</v>
      </c>
      <c r="Y343" s="146">
        <v>24</v>
      </c>
      <c r="Z343" s="146">
        <v>25</v>
      </c>
      <c r="AA343" s="146">
        <v>26</v>
      </c>
      <c r="AB343" s="146">
        <v>27</v>
      </c>
      <c r="AC343" s="146">
        <v>28</v>
      </c>
      <c r="AD343" s="146">
        <v>29</v>
      </c>
      <c r="AE343" s="146">
        <v>30</v>
      </c>
      <c r="AF343" s="146">
        <v>31</v>
      </c>
      <c r="AG343" s="146">
        <v>32</v>
      </c>
      <c r="AH343" s="146">
        <v>33</v>
      </c>
      <c r="AI343" s="146">
        <v>34</v>
      </c>
      <c r="AJ343" s="146">
        <v>35</v>
      </c>
      <c r="AK343" s="146">
        <v>36</v>
      </c>
      <c r="AL343" s="146">
        <v>37</v>
      </c>
      <c r="AM343" s="146">
        <v>38</v>
      </c>
      <c r="AN343" s="146">
        <v>39</v>
      </c>
      <c r="AO343" s="146">
        <v>40</v>
      </c>
      <c r="AP343" s="146">
        <v>41</v>
      </c>
      <c r="AQ343" s="146">
        <v>42</v>
      </c>
    </row>
    <row r="344" spans="1:43" x14ac:dyDescent="0.25">
      <c r="A344" s="146">
        <v>0</v>
      </c>
      <c r="B344" s="146">
        <v>1</v>
      </c>
      <c r="C344" s="146">
        <v>2</v>
      </c>
      <c r="D344" s="146">
        <v>3</v>
      </c>
      <c r="E344" s="146">
        <v>4</v>
      </c>
      <c r="F344" s="146">
        <v>5</v>
      </c>
      <c r="G344" s="146">
        <v>6</v>
      </c>
      <c r="H344" s="146">
        <v>7</v>
      </c>
      <c r="I344" s="146">
        <v>8</v>
      </c>
      <c r="J344" s="146">
        <v>9</v>
      </c>
      <c r="K344" s="146">
        <v>10</v>
      </c>
      <c r="L344" s="146">
        <v>11</v>
      </c>
      <c r="M344" s="146">
        <v>12</v>
      </c>
      <c r="N344" s="146">
        <v>13</v>
      </c>
      <c r="O344" s="146">
        <v>14</v>
      </c>
      <c r="P344" s="146">
        <v>15</v>
      </c>
      <c r="Q344" s="146">
        <v>16</v>
      </c>
      <c r="R344" s="146">
        <v>17</v>
      </c>
      <c r="S344" s="146">
        <v>18</v>
      </c>
      <c r="T344" s="146">
        <v>19</v>
      </c>
      <c r="U344" s="146">
        <v>20</v>
      </c>
      <c r="V344" s="146">
        <v>21</v>
      </c>
      <c r="W344" s="146">
        <v>22</v>
      </c>
      <c r="X344" s="146">
        <v>23</v>
      </c>
      <c r="Y344" s="146">
        <v>24</v>
      </c>
      <c r="Z344" s="146">
        <v>25</v>
      </c>
      <c r="AA344" s="146">
        <v>26</v>
      </c>
      <c r="AB344" s="146">
        <v>27</v>
      </c>
      <c r="AC344" s="146">
        <v>28</v>
      </c>
      <c r="AD344" s="146">
        <v>29</v>
      </c>
      <c r="AE344" s="146">
        <v>30</v>
      </c>
      <c r="AF344" s="146">
        <v>31</v>
      </c>
      <c r="AG344" s="146">
        <v>32</v>
      </c>
      <c r="AH344" s="146">
        <v>33</v>
      </c>
      <c r="AI344" s="146">
        <v>34</v>
      </c>
      <c r="AJ344" s="146">
        <v>35</v>
      </c>
      <c r="AK344" s="146">
        <v>36</v>
      </c>
      <c r="AL344" s="146">
        <v>37</v>
      </c>
      <c r="AM344" s="146">
        <v>38</v>
      </c>
      <c r="AN344" s="146">
        <v>39</v>
      </c>
      <c r="AO344" s="146">
        <v>40</v>
      </c>
      <c r="AP344" s="146">
        <v>41</v>
      </c>
      <c r="AQ344" s="146">
        <v>42</v>
      </c>
    </row>
    <row r="345" spans="1:43" x14ac:dyDescent="0.25">
      <c r="A345" s="146">
        <v>0</v>
      </c>
      <c r="B345" s="146">
        <v>1</v>
      </c>
      <c r="C345" s="146">
        <v>2</v>
      </c>
      <c r="D345" s="146">
        <v>3</v>
      </c>
      <c r="E345" s="146">
        <v>4</v>
      </c>
      <c r="F345" s="146">
        <v>5</v>
      </c>
      <c r="G345" s="146">
        <v>6</v>
      </c>
      <c r="H345" s="146">
        <v>7</v>
      </c>
      <c r="I345" s="146">
        <v>8</v>
      </c>
      <c r="J345" s="146">
        <v>9</v>
      </c>
      <c r="K345" s="146">
        <v>10</v>
      </c>
      <c r="L345" s="146">
        <v>11</v>
      </c>
      <c r="M345" s="146">
        <v>12</v>
      </c>
      <c r="N345" s="146">
        <v>13</v>
      </c>
      <c r="O345" s="146">
        <v>14</v>
      </c>
      <c r="P345" s="146">
        <v>15</v>
      </c>
      <c r="Q345" s="146">
        <v>16</v>
      </c>
      <c r="R345" s="146">
        <v>17</v>
      </c>
      <c r="S345" s="146">
        <v>18</v>
      </c>
      <c r="T345" s="146">
        <v>19</v>
      </c>
      <c r="U345" s="146">
        <v>20</v>
      </c>
      <c r="V345" s="146">
        <v>21</v>
      </c>
      <c r="W345" s="146">
        <v>22</v>
      </c>
      <c r="X345" s="146">
        <v>23</v>
      </c>
      <c r="Y345" s="146">
        <v>24</v>
      </c>
      <c r="Z345" s="146">
        <v>25</v>
      </c>
      <c r="AA345" s="146">
        <v>26</v>
      </c>
      <c r="AB345" s="146">
        <v>27</v>
      </c>
      <c r="AC345" s="146">
        <v>28</v>
      </c>
      <c r="AD345" s="146">
        <v>29</v>
      </c>
      <c r="AE345" s="146">
        <v>30</v>
      </c>
      <c r="AF345" s="146">
        <v>31</v>
      </c>
      <c r="AG345" s="146">
        <v>32</v>
      </c>
      <c r="AH345" s="146">
        <v>33</v>
      </c>
      <c r="AI345" s="146">
        <v>34</v>
      </c>
      <c r="AJ345" s="146">
        <v>35</v>
      </c>
      <c r="AK345" s="146">
        <v>36</v>
      </c>
      <c r="AL345" s="146">
        <v>37</v>
      </c>
      <c r="AM345" s="146">
        <v>38</v>
      </c>
      <c r="AN345" s="146">
        <v>39</v>
      </c>
      <c r="AO345" s="146">
        <v>40</v>
      </c>
      <c r="AP345" s="146">
        <v>41</v>
      </c>
      <c r="AQ345" s="146">
        <v>42</v>
      </c>
    </row>
    <row r="346" spans="1:43" x14ac:dyDescent="0.25">
      <c r="A346" s="146">
        <v>0</v>
      </c>
      <c r="B346" s="146">
        <v>1</v>
      </c>
      <c r="C346" s="146">
        <v>2</v>
      </c>
      <c r="D346" s="146">
        <v>3</v>
      </c>
      <c r="E346" s="146">
        <v>4</v>
      </c>
      <c r="F346" s="146">
        <v>5</v>
      </c>
      <c r="G346" s="146">
        <v>6</v>
      </c>
      <c r="H346" s="146">
        <v>7</v>
      </c>
      <c r="I346" s="146">
        <v>8</v>
      </c>
      <c r="J346" s="146">
        <v>9</v>
      </c>
      <c r="K346" s="146">
        <v>10</v>
      </c>
      <c r="L346" s="146">
        <v>11</v>
      </c>
      <c r="M346" s="146">
        <v>12</v>
      </c>
      <c r="N346" s="146">
        <v>13</v>
      </c>
      <c r="O346" s="146">
        <v>14</v>
      </c>
      <c r="P346" s="146">
        <v>15</v>
      </c>
      <c r="Q346" s="146">
        <v>16</v>
      </c>
      <c r="R346" s="146">
        <v>17</v>
      </c>
      <c r="S346" s="146">
        <v>18</v>
      </c>
      <c r="T346" s="146">
        <v>19</v>
      </c>
      <c r="U346" s="146">
        <v>20</v>
      </c>
      <c r="V346" s="146">
        <v>21</v>
      </c>
      <c r="W346" s="146">
        <v>22</v>
      </c>
      <c r="X346" s="146">
        <v>23</v>
      </c>
      <c r="Y346" s="146">
        <v>24</v>
      </c>
      <c r="Z346" s="146">
        <v>25</v>
      </c>
      <c r="AA346" s="146">
        <v>26</v>
      </c>
      <c r="AB346" s="146">
        <v>27</v>
      </c>
      <c r="AC346" s="146">
        <v>28</v>
      </c>
      <c r="AD346" s="146">
        <v>29</v>
      </c>
      <c r="AE346" s="146">
        <v>30</v>
      </c>
      <c r="AF346" s="146">
        <v>31</v>
      </c>
      <c r="AG346" s="146">
        <v>32</v>
      </c>
      <c r="AH346" s="146">
        <v>33</v>
      </c>
      <c r="AI346" s="146">
        <v>34</v>
      </c>
      <c r="AJ346" s="146">
        <v>35</v>
      </c>
      <c r="AK346" s="146">
        <v>36</v>
      </c>
      <c r="AL346" s="146">
        <v>37</v>
      </c>
      <c r="AM346" s="146">
        <v>38</v>
      </c>
      <c r="AN346" s="146">
        <v>39</v>
      </c>
      <c r="AO346" s="146">
        <v>40</v>
      </c>
      <c r="AP346" s="146">
        <v>41</v>
      </c>
      <c r="AQ346" s="146">
        <v>42</v>
      </c>
    </row>
    <row r="347" spans="1:43" x14ac:dyDescent="0.25">
      <c r="A347" s="146">
        <v>0</v>
      </c>
      <c r="B347" s="146">
        <v>1</v>
      </c>
      <c r="C347" s="146">
        <v>2</v>
      </c>
      <c r="D347" s="146">
        <v>3</v>
      </c>
      <c r="E347" s="146">
        <v>4</v>
      </c>
      <c r="F347" s="146">
        <v>5</v>
      </c>
      <c r="G347" s="146">
        <v>6</v>
      </c>
      <c r="H347" s="146">
        <v>7</v>
      </c>
      <c r="I347" s="146">
        <v>8</v>
      </c>
      <c r="J347" s="146">
        <v>9</v>
      </c>
      <c r="K347" s="146">
        <v>10</v>
      </c>
      <c r="L347" s="146">
        <v>11</v>
      </c>
      <c r="M347" s="146">
        <v>12</v>
      </c>
      <c r="N347" s="146">
        <v>13</v>
      </c>
      <c r="O347" s="146">
        <v>14</v>
      </c>
      <c r="P347" s="146">
        <v>15</v>
      </c>
      <c r="Q347" s="146">
        <v>16</v>
      </c>
      <c r="R347" s="146">
        <v>17</v>
      </c>
      <c r="S347" s="146">
        <v>18</v>
      </c>
      <c r="T347" s="146">
        <v>19</v>
      </c>
      <c r="U347" s="146">
        <v>20</v>
      </c>
      <c r="V347" s="146">
        <v>21</v>
      </c>
      <c r="W347" s="146">
        <v>22</v>
      </c>
      <c r="X347" s="146">
        <v>23</v>
      </c>
      <c r="Y347" s="146">
        <v>24</v>
      </c>
      <c r="Z347" s="146">
        <v>25</v>
      </c>
      <c r="AA347" s="146">
        <v>26</v>
      </c>
      <c r="AB347" s="146">
        <v>27</v>
      </c>
      <c r="AC347" s="146">
        <v>28</v>
      </c>
      <c r="AD347" s="146">
        <v>29</v>
      </c>
      <c r="AE347" s="146">
        <v>30</v>
      </c>
      <c r="AF347" s="146">
        <v>31</v>
      </c>
      <c r="AG347" s="146">
        <v>32</v>
      </c>
      <c r="AH347" s="146">
        <v>33</v>
      </c>
      <c r="AI347" s="146">
        <v>34</v>
      </c>
      <c r="AJ347" s="146">
        <v>35</v>
      </c>
      <c r="AK347" s="146">
        <v>36</v>
      </c>
      <c r="AL347" s="146">
        <v>37</v>
      </c>
      <c r="AM347" s="146">
        <v>38</v>
      </c>
      <c r="AN347" s="146">
        <v>39</v>
      </c>
      <c r="AO347" s="146">
        <v>40</v>
      </c>
      <c r="AP347" s="146">
        <v>41</v>
      </c>
      <c r="AQ347" s="146">
        <v>42</v>
      </c>
    </row>
    <row r="348" spans="1:43" x14ac:dyDescent="0.25">
      <c r="A348" s="146">
        <v>0</v>
      </c>
      <c r="B348" s="146">
        <v>1</v>
      </c>
      <c r="C348" s="146">
        <v>2</v>
      </c>
      <c r="D348" s="146">
        <v>3</v>
      </c>
      <c r="E348" s="146">
        <v>4</v>
      </c>
      <c r="F348" s="146">
        <v>5</v>
      </c>
      <c r="G348" s="146">
        <v>6</v>
      </c>
      <c r="H348" s="146">
        <v>7</v>
      </c>
      <c r="I348" s="146">
        <v>8</v>
      </c>
      <c r="J348" s="146">
        <v>9</v>
      </c>
      <c r="K348" s="146">
        <v>10</v>
      </c>
      <c r="L348" s="146">
        <v>11</v>
      </c>
      <c r="M348" s="146">
        <v>12</v>
      </c>
      <c r="N348" s="146">
        <v>13</v>
      </c>
      <c r="O348" s="146">
        <v>14</v>
      </c>
      <c r="P348" s="146">
        <v>15</v>
      </c>
      <c r="Q348" s="146">
        <v>16</v>
      </c>
      <c r="R348" s="146">
        <v>17</v>
      </c>
      <c r="S348" s="146">
        <v>18</v>
      </c>
      <c r="T348" s="146">
        <v>19</v>
      </c>
      <c r="U348" s="146">
        <v>20</v>
      </c>
      <c r="V348" s="146">
        <v>21</v>
      </c>
      <c r="W348" s="146">
        <v>22</v>
      </c>
      <c r="X348" s="146">
        <v>23</v>
      </c>
      <c r="Y348" s="146">
        <v>24</v>
      </c>
      <c r="Z348" s="146">
        <v>25</v>
      </c>
      <c r="AA348" s="146">
        <v>26</v>
      </c>
      <c r="AB348" s="146">
        <v>27</v>
      </c>
      <c r="AC348" s="146">
        <v>28</v>
      </c>
      <c r="AD348" s="146">
        <v>29</v>
      </c>
      <c r="AE348" s="146">
        <v>30</v>
      </c>
      <c r="AF348" s="146">
        <v>31</v>
      </c>
      <c r="AG348" s="146">
        <v>32</v>
      </c>
      <c r="AH348" s="146">
        <v>33</v>
      </c>
      <c r="AI348" s="146">
        <v>34</v>
      </c>
      <c r="AJ348" s="146">
        <v>35</v>
      </c>
      <c r="AK348" s="146">
        <v>36</v>
      </c>
      <c r="AL348" s="146">
        <v>37</v>
      </c>
      <c r="AM348" s="146">
        <v>38</v>
      </c>
      <c r="AN348" s="146">
        <v>39</v>
      </c>
      <c r="AO348" s="146">
        <v>40</v>
      </c>
      <c r="AP348" s="146">
        <v>41</v>
      </c>
      <c r="AQ348" s="146">
        <v>42</v>
      </c>
    </row>
    <row r="349" spans="1:43" x14ac:dyDescent="0.25">
      <c r="A349" s="146">
        <v>0</v>
      </c>
      <c r="B349" s="146">
        <v>1</v>
      </c>
      <c r="C349" s="146">
        <v>2</v>
      </c>
      <c r="D349" s="146">
        <v>3</v>
      </c>
      <c r="E349" s="146">
        <v>4</v>
      </c>
      <c r="F349" s="146">
        <v>5</v>
      </c>
      <c r="G349" s="146">
        <v>6</v>
      </c>
      <c r="H349" s="146">
        <v>7</v>
      </c>
      <c r="I349" s="146">
        <v>8</v>
      </c>
      <c r="J349" s="146">
        <v>9</v>
      </c>
      <c r="K349" s="146">
        <v>10</v>
      </c>
      <c r="L349" s="146">
        <v>11</v>
      </c>
      <c r="M349" s="146">
        <v>12</v>
      </c>
      <c r="N349" s="146">
        <v>13</v>
      </c>
      <c r="O349" s="146">
        <v>14</v>
      </c>
      <c r="P349" s="146">
        <v>15</v>
      </c>
      <c r="Q349" s="146">
        <v>16</v>
      </c>
      <c r="R349" s="146">
        <v>17</v>
      </c>
      <c r="S349" s="146">
        <v>18</v>
      </c>
      <c r="T349" s="146">
        <v>19</v>
      </c>
      <c r="U349" s="146">
        <v>20</v>
      </c>
      <c r="V349" s="146">
        <v>21</v>
      </c>
      <c r="W349" s="146">
        <v>22</v>
      </c>
      <c r="X349" s="146">
        <v>23</v>
      </c>
      <c r="Y349" s="146">
        <v>24</v>
      </c>
      <c r="Z349" s="146">
        <v>25</v>
      </c>
      <c r="AA349" s="146">
        <v>26</v>
      </c>
      <c r="AB349" s="146">
        <v>27</v>
      </c>
      <c r="AC349" s="146">
        <v>28</v>
      </c>
      <c r="AD349" s="146">
        <v>29</v>
      </c>
      <c r="AE349" s="146">
        <v>30</v>
      </c>
      <c r="AF349" s="146">
        <v>31</v>
      </c>
      <c r="AG349" s="146">
        <v>32</v>
      </c>
      <c r="AH349" s="146">
        <v>33</v>
      </c>
      <c r="AI349" s="146">
        <v>34</v>
      </c>
      <c r="AJ349" s="146">
        <v>35</v>
      </c>
      <c r="AK349" s="146">
        <v>36</v>
      </c>
      <c r="AL349" s="146">
        <v>37</v>
      </c>
      <c r="AM349" s="146">
        <v>38</v>
      </c>
      <c r="AN349" s="146">
        <v>39</v>
      </c>
      <c r="AO349" s="146">
        <v>40</v>
      </c>
      <c r="AP349" s="146">
        <v>41</v>
      </c>
      <c r="AQ349" s="146">
        <v>42</v>
      </c>
    </row>
    <row r="350" spans="1:43" x14ac:dyDescent="0.25">
      <c r="A350" s="146">
        <v>0</v>
      </c>
      <c r="B350" s="146">
        <v>1</v>
      </c>
      <c r="C350" s="146">
        <v>2</v>
      </c>
      <c r="D350" s="146">
        <v>3</v>
      </c>
      <c r="E350" s="146">
        <v>4</v>
      </c>
      <c r="F350" s="146">
        <v>5</v>
      </c>
      <c r="G350" s="146">
        <v>6</v>
      </c>
      <c r="H350" s="146">
        <v>7</v>
      </c>
      <c r="I350" s="146">
        <v>8</v>
      </c>
      <c r="J350" s="146">
        <v>9</v>
      </c>
      <c r="K350" s="146">
        <v>10</v>
      </c>
      <c r="L350" s="146">
        <v>11</v>
      </c>
      <c r="M350" s="146">
        <v>12</v>
      </c>
      <c r="N350" s="146">
        <v>13</v>
      </c>
      <c r="O350" s="146">
        <v>14</v>
      </c>
      <c r="P350" s="146">
        <v>15</v>
      </c>
      <c r="Q350" s="146">
        <v>16</v>
      </c>
      <c r="R350" s="146">
        <v>17</v>
      </c>
      <c r="S350" s="146">
        <v>18</v>
      </c>
      <c r="T350" s="146">
        <v>19</v>
      </c>
      <c r="U350" s="146">
        <v>20</v>
      </c>
      <c r="V350" s="146">
        <v>21</v>
      </c>
      <c r="W350" s="146">
        <v>22</v>
      </c>
      <c r="X350" s="146">
        <v>23</v>
      </c>
      <c r="Y350" s="146">
        <v>24</v>
      </c>
      <c r="Z350" s="146">
        <v>25</v>
      </c>
      <c r="AA350" s="146">
        <v>26</v>
      </c>
      <c r="AB350" s="146">
        <v>27</v>
      </c>
      <c r="AC350" s="146">
        <v>28</v>
      </c>
      <c r="AD350" s="146">
        <v>29</v>
      </c>
      <c r="AE350" s="146">
        <v>30</v>
      </c>
      <c r="AF350" s="146">
        <v>31</v>
      </c>
      <c r="AG350" s="146">
        <v>32</v>
      </c>
      <c r="AH350" s="146">
        <v>33</v>
      </c>
      <c r="AI350" s="146">
        <v>34</v>
      </c>
      <c r="AJ350" s="146">
        <v>35</v>
      </c>
      <c r="AK350" s="146">
        <v>36</v>
      </c>
      <c r="AL350" s="146">
        <v>37</v>
      </c>
      <c r="AM350" s="146">
        <v>38</v>
      </c>
      <c r="AN350" s="146">
        <v>39</v>
      </c>
      <c r="AO350" s="146">
        <v>40</v>
      </c>
      <c r="AP350" s="146">
        <v>41</v>
      </c>
      <c r="AQ350" s="146">
        <v>42</v>
      </c>
    </row>
    <row r="351" spans="1:43" x14ac:dyDescent="0.25">
      <c r="A351" s="146">
        <v>0</v>
      </c>
      <c r="B351" s="146">
        <v>1</v>
      </c>
      <c r="C351" s="146">
        <v>2</v>
      </c>
      <c r="D351" s="146">
        <v>3</v>
      </c>
      <c r="E351" s="146">
        <v>4</v>
      </c>
      <c r="F351" s="146">
        <v>5</v>
      </c>
      <c r="G351" s="146">
        <v>6</v>
      </c>
      <c r="H351" s="146">
        <v>7</v>
      </c>
      <c r="I351" s="146">
        <v>8</v>
      </c>
      <c r="J351" s="146">
        <v>9</v>
      </c>
      <c r="K351" s="146">
        <v>10</v>
      </c>
      <c r="L351" s="146">
        <v>11</v>
      </c>
      <c r="M351" s="146">
        <v>12</v>
      </c>
      <c r="N351" s="146">
        <v>13</v>
      </c>
      <c r="O351" s="146">
        <v>14</v>
      </c>
      <c r="P351" s="146">
        <v>15</v>
      </c>
      <c r="Q351" s="146">
        <v>16</v>
      </c>
      <c r="R351" s="146">
        <v>17</v>
      </c>
      <c r="S351" s="146">
        <v>18</v>
      </c>
      <c r="T351" s="146">
        <v>19</v>
      </c>
      <c r="U351" s="146">
        <v>20</v>
      </c>
      <c r="V351" s="146">
        <v>21</v>
      </c>
      <c r="W351" s="146">
        <v>22</v>
      </c>
      <c r="X351" s="146">
        <v>23</v>
      </c>
      <c r="Y351" s="146">
        <v>24</v>
      </c>
      <c r="Z351" s="146">
        <v>25</v>
      </c>
      <c r="AA351" s="146">
        <v>26</v>
      </c>
      <c r="AB351" s="146">
        <v>27</v>
      </c>
      <c r="AC351" s="146">
        <v>28</v>
      </c>
      <c r="AD351" s="146">
        <v>29</v>
      </c>
      <c r="AE351" s="146">
        <v>30</v>
      </c>
      <c r="AF351" s="146">
        <v>31</v>
      </c>
      <c r="AG351" s="146">
        <v>32</v>
      </c>
      <c r="AH351" s="146">
        <v>33</v>
      </c>
      <c r="AI351" s="146">
        <v>34</v>
      </c>
      <c r="AJ351" s="146">
        <v>35</v>
      </c>
      <c r="AK351" s="146">
        <v>36</v>
      </c>
      <c r="AL351" s="146">
        <v>37</v>
      </c>
      <c r="AM351" s="146">
        <v>38</v>
      </c>
      <c r="AN351" s="146">
        <v>39</v>
      </c>
      <c r="AO351" s="146">
        <v>40</v>
      </c>
      <c r="AP351" s="146">
        <v>41</v>
      </c>
      <c r="AQ351" s="146">
        <v>42</v>
      </c>
    </row>
    <row r="352" spans="1:43" x14ac:dyDescent="0.25">
      <c r="A352" s="146">
        <v>0</v>
      </c>
      <c r="B352" s="146">
        <v>1</v>
      </c>
      <c r="C352" s="146">
        <v>2</v>
      </c>
      <c r="D352" s="146">
        <v>3</v>
      </c>
      <c r="E352" s="146">
        <v>4</v>
      </c>
      <c r="F352" s="146">
        <v>5</v>
      </c>
      <c r="G352" s="146">
        <v>6</v>
      </c>
      <c r="H352" s="146">
        <v>7</v>
      </c>
      <c r="I352" s="146">
        <v>8</v>
      </c>
      <c r="J352" s="146">
        <v>9</v>
      </c>
      <c r="K352" s="146">
        <v>10</v>
      </c>
      <c r="L352" s="146">
        <v>11</v>
      </c>
      <c r="M352" s="146">
        <v>12</v>
      </c>
      <c r="N352" s="146">
        <v>13</v>
      </c>
      <c r="O352" s="146">
        <v>14</v>
      </c>
      <c r="P352" s="146">
        <v>15</v>
      </c>
      <c r="Q352" s="146">
        <v>16</v>
      </c>
      <c r="R352" s="146">
        <v>17</v>
      </c>
      <c r="S352" s="146">
        <v>18</v>
      </c>
      <c r="T352" s="146">
        <v>19</v>
      </c>
      <c r="U352" s="146">
        <v>20</v>
      </c>
      <c r="V352" s="146">
        <v>21</v>
      </c>
      <c r="W352" s="146">
        <v>22</v>
      </c>
      <c r="X352" s="146">
        <v>23</v>
      </c>
      <c r="Y352" s="146">
        <v>24</v>
      </c>
      <c r="Z352" s="146">
        <v>25</v>
      </c>
      <c r="AA352" s="146">
        <v>26</v>
      </c>
      <c r="AB352" s="146">
        <v>27</v>
      </c>
      <c r="AC352" s="146">
        <v>28</v>
      </c>
      <c r="AD352" s="146">
        <v>29</v>
      </c>
      <c r="AE352" s="146">
        <v>30</v>
      </c>
      <c r="AF352" s="146">
        <v>31</v>
      </c>
      <c r="AG352" s="146">
        <v>32</v>
      </c>
      <c r="AH352" s="146">
        <v>33</v>
      </c>
      <c r="AI352" s="146">
        <v>34</v>
      </c>
      <c r="AJ352" s="146">
        <v>35</v>
      </c>
      <c r="AK352" s="146">
        <v>36</v>
      </c>
      <c r="AL352" s="146">
        <v>37</v>
      </c>
      <c r="AM352" s="146">
        <v>38</v>
      </c>
      <c r="AN352" s="146">
        <v>39</v>
      </c>
      <c r="AO352" s="146">
        <v>40</v>
      </c>
      <c r="AP352" s="146">
        <v>41</v>
      </c>
      <c r="AQ352" s="146">
        <v>42</v>
      </c>
    </row>
    <row r="353" spans="1:43" x14ac:dyDescent="0.25">
      <c r="A353" s="146">
        <v>0</v>
      </c>
      <c r="B353" s="146">
        <v>1</v>
      </c>
      <c r="C353" s="146">
        <v>2</v>
      </c>
      <c r="D353" s="146">
        <v>3</v>
      </c>
      <c r="E353" s="146">
        <v>4</v>
      </c>
      <c r="F353" s="146">
        <v>5</v>
      </c>
      <c r="G353" s="146">
        <v>6</v>
      </c>
      <c r="H353" s="146">
        <v>7</v>
      </c>
      <c r="I353" s="146">
        <v>8</v>
      </c>
      <c r="J353" s="146">
        <v>9</v>
      </c>
      <c r="K353" s="146">
        <v>10</v>
      </c>
      <c r="L353" s="146">
        <v>11</v>
      </c>
      <c r="M353" s="146">
        <v>12</v>
      </c>
      <c r="N353" s="146">
        <v>13</v>
      </c>
      <c r="O353" s="146">
        <v>14</v>
      </c>
      <c r="P353" s="146">
        <v>15</v>
      </c>
      <c r="Q353" s="146">
        <v>16</v>
      </c>
      <c r="R353" s="146">
        <v>17</v>
      </c>
      <c r="S353" s="146">
        <v>18</v>
      </c>
      <c r="T353" s="146">
        <v>19</v>
      </c>
      <c r="U353" s="146">
        <v>20</v>
      </c>
      <c r="V353" s="146">
        <v>21</v>
      </c>
      <c r="W353" s="146">
        <v>22</v>
      </c>
      <c r="X353" s="146">
        <v>23</v>
      </c>
      <c r="Y353" s="146">
        <v>24</v>
      </c>
      <c r="Z353" s="146">
        <v>25</v>
      </c>
      <c r="AA353" s="146">
        <v>26</v>
      </c>
      <c r="AB353" s="146">
        <v>27</v>
      </c>
      <c r="AC353" s="146">
        <v>28</v>
      </c>
      <c r="AD353" s="146">
        <v>29</v>
      </c>
      <c r="AE353" s="146">
        <v>30</v>
      </c>
      <c r="AF353" s="146">
        <v>31</v>
      </c>
      <c r="AG353" s="146">
        <v>32</v>
      </c>
      <c r="AH353" s="146">
        <v>33</v>
      </c>
      <c r="AI353" s="146">
        <v>34</v>
      </c>
      <c r="AJ353" s="146">
        <v>35</v>
      </c>
      <c r="AK353" s="146">
        <v>36</v>
      </c>
      <c r="AL353" s="146">
        <v>37</v>
      </c>
      <c r="AM353" s="146">
        <v>38</v>
      </c>
      <c r="AN353" s="146">
        <v>39</v>
      </c>
      <c r="AO353" s="146">
        <v>40</v>
      </c>
      <c r="AP353" s="146">
        <v>41</v>
      </c>
      <c r="AQ353" s="146">
        <v>42</v>
      </c>
    </row>
    <row r="354" spans="1:43" x14ac:dyDescent="0.25">
      <c r="A354" s="146">
        <v>0</v>
      </c>
      <c r="B354" s="146">
        <v>1</v>
      </c>
      <c r="C354" s="146">
        <v>2</v>
      </c>
      <c r="D354" s="146">
        <v>3</v>
      </c>
      <c r="E354" s="146">
        <v>4</v>
      </c>
      <c r="F354" s="146">
        <v>5</v>
      </c>
      <c r="G354" s="146">
        <v>6</v>
      </c>
      <c r="H354" s="146">
        <v>7</v>
      </c>
      <c r="I354" s="146">
        <v>8</v>
      </c>
      <c r="J354" s="146">
        <v>9</v>
      </c>
      <c r="K354" s="146">
        <v>10</v>
      </c>
      <c r="L354" s="146">
        <v>11</v>
      </c>
      <c r="M354" s="146">
        <v>12</v>
      </c>
      <c r="N354" s="146">
        <v>13</v>
      </c>
      <c r="O354" s="146">
        <v>14</v>
      </c>
      <c r="P354" s="146">
        <v>15</v>
      </c>
      <c r="Q354" s="146">
        <v>16</v>
      </c>
      <c r="R354" s="146">
        <v>17</v>
      </c>
      <c r="S354" s="146">
        <v>18</v>
      </c>
      <c r="T354" s="146">
        <v>19</v>
      </c>
      <c r="U354" s="146">
        <v>20</v>
      </c>
      <c r="V354" s="146">
        <v>21</v>
      </c>
      <c r="W354" s="146">
        <v>22</v>
      </c>
      <c r="X354" s="146">
        <v>23</v>
      </c>
      <c r="Y354" s="146">
        <v>24</v>
      </c>
      <c r="Z354" s="146">
        <v>25</v>
      </c>
      <c r="AA354" s="146">
        <v>26</v>
      </c>
      <c r="AB354" s="146">
        <v>27</v>
      </c>
      <c r="AC354" s="146">
        <v>28</v>
      </c>
      <c r="AD354" s="146">
        <v>29</v>
      </c>
      <c r="AE354" s="146">
        <v>30</v>
      </c>
      <c r="AF354" s="146">
        <v>31</v>
      </c>
      <c r="AG354" s="146">
        <v>32</v>
      </c>
      <c r="AH354" s="146">
        <v>33</v>
      </c>
      <c r="AI354" s="146">
        <v>34</v>
      </c>
      <c r="AJ354" s="146">
        <v>35</v>
      </c>
      <c r="AK354" s="146">
        <v>36</v>
      </c>
      <c r="AL354" s="146">
        <v>37</v>
      </c>
      <c r="AM354" s="146">
        <v>38</v>
      </c>
      <c r="AN354" s="146">
        <v>39</v>
      </c>
      <c r="AO354" s="146">
        <v>40</v>
      </c>
      <c r="AP354" s="146">
        <v>41</v>
      </c>
      <c r="AQ354" s="146">
        <v>42</v>
      </c>
    </row>
    <row r="355" spans="1:43" x14ac:dyDescent="0.25">
      <c r="A355" s="146">
        <v>0</v>
      </c>
      <c r="B355" s="146">
        <v>1</v>
      </c>
      <c r="C355" s="146">
        <v>2</v>
      </c>
      <c r="D355" s="146">
        <v>3</v>
      </c>
      <c r="E355" s="146">
        <v>4</v>
      </c>
      <c r="F355" s="146">
        <v>5</v>
      </c>
      <c r="G355" s="146">
        <v>6</v>
      </c>
      <c r="H355" s="146">
        <v>7</v>
      </c>
      <c r="I355" s="146">
        <v>8</v>
      </c>
      <c r="J355" s="146">
        <v>9</v>
      </c>
      <c r="K355" s="146">
        <v>10</v>
      </c>
      <c r="L355" s="146">
        <v>11</v>
      </c>
      <c r="M355" s="146">
        <v>12</v>
      </c>
      <c r="N355" s="146">
        <v>13</v>
      </c>
      <c r="O355" s="146">
        <v>14</v>
      </c>
      <c r="P355" s="146">
        <v>15</v>
      </c>
      <c r="Q355" s="146">
        <v>16</v>
      </c>
      <c r="R355" s="146">
        <v>17</v>
      </c>
      <c r="S355" s="146">
        <v>18</v>
      </c>
      <c r="T355" s="146">
        <v>19</v>
      </c>
      <c r="U355" s="146">
        <v>20</v>
      </c>
      <c r="V355" s="146">
        <v>21</v>
      </c>
      <c r="W355" s="146">
        <v>22</v>
      </c>
      <c r="X355" s="146">
        <v>23</v>
      </c>
      <c r="Y355" s="146">
        <v>24</v>
      </c>
      <c r="Z355" s="146">
        <v>25</v>
      </c>
      <c r="AA355" s="146">
        <v>26</v>
      </c>
      <c r="AB355" s="146">
        <v>27</v>
      </c>
      <c r="AC355" s="146">
        <v>28</v>
      </c>
      <c r="AD355" s="146">
        <v>29</v>
      </c>
      <c r="AE355" s="146">
        <v>30</v>
      </c>
      <c r="AF355" s="146">
        <v>31</v>
      </c>
      <c r="AG355" s="146">
        <v>32</v>
      </c>
      <c r="AH355" s="146">
        <v>33</v>
      </c>
      <c r="AI355" s="146">
        <v>34</v>
      </c>
      <c r="AJ355" s="146">
        <v>35</v>
      </c>
      <c r="AK355" s="146">
        <v>36</v>
      </c>
      <c r="AL355" s="146">
        <v>37</v>
      </c>
      <c r="AM355" s="146">
        <v>38</v>
      </c>
      <c r="AN355" s="146">
        <v>39</v>
      </c>
      <c r="AO355" s="146">
        <v>40</v>
      </c>
      <c r="AP355" s="146">
        <v>41</v>
      </c>
      <c r="AQ355" s="146">
        <v>42</v>
      </c>
    </row>
    <row r="356" spans="1:43" x14ac:dyDescent="0.25">
      <c r="A356" s="146">
        <v>0</v>
      </c>
      <c r="B356" s="146">
        <v>1</v>
      </c>
      <c r="C356" s="146">
        <v>2</v>
      </c>
      <c r="D356" s="146">
        <v>3</v>
      </c>
      <c r="E356" s="146">
        <v>4</v>
      </c>
      <c r="F356" s="146">
        <v>5</v>
      </c>
      <c r="G356" s="146">
        <v>6</v>
      </c>
      <c r="H356" s="146">
        <v>7</v>
      </c>
      <c r="I356" s="146">
        <v>8</v>
      </c>
      <c r="J356" s="146">
        <v>9</v>
      </c>
      <c r="K356" s="146">
        <v>10</v>
      </c>
      <c r="L356" s="146">
        <v>11</v>
      </c>
      <c r="M356" s="146">
        <v>12</v>
      </c>
      <c r="N356" s="146">
        <v>13</v>
      </c>
      <c r="O356" s="146">
        <v>14</v>
      </c>
      <c r="P356" s="146">
        <v>15</v>
      </c>
      <c r="Q356" s="146">
        <v>16</v>
      </c>
      <c r="R356" s="146">
        <v>17</v>
      </c>
      <c r="S356" s="146">
        <v>18</v>
      </c>
      <c r="T356" s="146">
        <v>19</v>
      </c>
      <c r="U356" s="146">
        <v>20</v>
      </c>
      <c r="V356" s="146">
        <v>21</v>
      </c>
      <c r="W356" s="146">
        <v>22</v>
      </c>
      <c r="X356" s="146">
        <v>23</v>
      </c>
      <c r="Y356" s="146">
        <v>24</v>
      </c>
      <c r="Z356" s="146">
        <v>25</v>
      </c>
      <c r="AA356" s="146">
        <v>26</v>
      </c>
      <c r="AB356" s="146">
        <v>27</v>
      </c>
      <c r="AC356" s="146">
        <v>28</v>
      </c>
      <c r="AD356" s="146">
        <v>29</v>
      </c>
      <c r="AE356" s="146">
        <v>30</v>
      </c>
      <c r="AF356" s="146">
        <v>31</v>
      </c>
      <c r="AG356" s="146">
        <v>32</v>
      </c>
      <c r="AH356" s="146">
        <v>33</v>
      </c>
      <c r="AI356" s="146">
        <v>34</v>
      </c>
      <c r="AJ356" s="146">
        <v>35</v>
      </c>
      <c r="AK356" s="146">
        <v>36</v>
      </c>
      <c r="AL356" s="146">
        <v>37</v>
      </c>
      <c r="AM356" s="146">
        <v>38</v>
      </c>
      <c r="AN356" s="146">
        <v>39</v>
      </c>
      <c r="AO356" s="146">
        <v>40</v>
      </c>
      <c r="AP356" s="146">
        <v>41</v>
      </c>
      <c r="AQ356" s="146">
        <v>42</v>
      </c>
    </row>
    <row r="357" spans="1:43" x14ac:dyDescent="0.25">
      <c r="A357" s="146">
        <v>0</v>
      </c>
      <c r="B357" s="146">
        <v>1</v>
      </c>
      <c r="C357" s="146">
        <v>2</v>
      </c>
      <c r="D357" s="146">
        <v>3</v>
      </c>
      <c r="E357" s="146">
        <v>4</v>
      </c>
      <c r="F357" s="146">
        <v>5</v>
      </c>
      <c r="G357" s="146">
        <v>6</v>
      </c>
      <c r="H357" s="146">
        <v>7</v>
      </c>
      <c r="I357" s="146">
        <v>8</v>
      </c>
      <c r="J357" s="146">
        <v>9</v>
      </c>
      <c r="K357" s="146">
        <v>10</v>
      </c>
      <c r="L357" s="146">
        <v>11</v>
      </c>
      <c r="M357" s="146">
        <v>12</v>
      </c>
      <c r="N357" s="146">
        <v>13</v>
      </c>
      <c r="O357" s="146">
        <v>14</v>
      </c>
      <c r="P357" s="146">
        <v>15</v>
      </c>
      <c r="Q357" s="146">
        <v>16</v>
      </c>
      <c r="R357" s="146">
        <v>17</v>
      </c>
      <c r="S357" s="146">
        <v>18</v>
      </c>
      <c r="T357" s="146">
        <v>19</v>
      </c>
      <c r="U357" s="146">
        <v>20</v>
      </c>
      <c r="V357" s="146">
        <v>21</v>
      </c>
      <c r="W357" s="146">
        <v>22</v>
      </c>
      <c r="X357" s="146">
        <v>23</v>
      </c>
      <c r="Y357" s="146">
        <v>24</v>
      </c>
      <c r="Z357" s="146">
        <v>25</v>
      </c>
      <c r="AA357" s="146">
        <v>26</v>
      </c>
      <c r="AB357" s="146">
        <v>27</v>
      </c>
      <c r="AC357" s="146">
        <v>28</v>
      </c>
      <c r="AD357" s="146">
        <v>29</v>
      </c>
      <c r="AE357" s="146">
        <v>30</v>
      </c>
      <c r="AF357" s="146">
        <v>31</v>
      </c>
      <c r="AG357" s="146">
        <v>32</v>
      </c>
      <c r="AH357" s="146">
        <v>33</v>
      </c>
      <c r="AI357" s="146">
        <v>34</v>
      </c>
      <c r="AJ357" s="146">
        <v>35</v>
      </c>
      <c r="AK357" s="146">
        <v>36</v>
      </c>
      <c r="AL357" s="146">
        <v>37</v>
      </c>
      <c r="AM357" s="146">
        <v>38</v>
      </c>
      <c r="AN357" s="146">
        <v>39</v>
      </c>
      <c r="AO357" s="146">
        <v>40</v>
      </c>
      <c r="AP357" s="146">
        <v>41</v>
      </c>
      <c r="AQ357" s="146">
        <v>42</v>
      </c>
    </row>
    <row r="358" spans="1:43" x14ac:dyDescent="0.25">
      <c r="A358" s="146">
        <v>0</v>
      </c>
      <c r="B358" s="146">
        <v>1</v>
      </c>
      <c r="C358" s="146">
        <v>2</v>
      </c>
      <c r="D358" s="146">
        <v>3</v>
      </c>
      <c r="E358" s="146">
        <v>4</v>
      </c>
      <c r="F358" s="146">
        <v>5</v>
      </c>
      <c r="G358" s="146">
        <v>6</v>
      </c>
      <c r="H358" s="146">
        <v>7</v>
      </c>
      <c r="I358" s="146">
        <v>8</v>
      </c>
      <c r="J358" s="146">
        <v>9</v>
      </c>
      <c r="K358" s="146">
        <v>10</v>
      </c>
      <c r="L358" s="146">
        <v>11</v>
      </c>
      <c r="M358" s="146">
        <v>12</v>
      </c>
      <c r="N358" s="146">
        <v>13</v>
      </c>
      <c r="O358" s="146">
        <v>14</v>
      </c>
      <c r="P358" s="146">
        <v>15</v>
      </c>
      <c r="Q358" s="146">
        <v>16</v>
      </c>
      <c r="R358" s="146">
        <v>17</v>
      </c>
      <c r="S358" s="146">
        <v>18</v>
      </c>
      <c r="T358" s="146">
        <v>19</v>
      </c>
      <c r="U358" s="146">
        <v>20</v>
      </c>
      <c r="V358" s="146">
        <v>21</v>
      </c>
      <c r="W358" s="146">
        <v>22</v>
      </c>
      <c r="X358" s="146">
        <v>23</v>
      </c>
      <c r="Y358" s="146">
        <v>24</v>
      </c>
      <c r="Z358" s="146">
        <v>25</v>
      </c>
      <c r="AA358" s="146">
        <v>26</v>
      </c>
      <c r="AB358" s="146">
        <v>27</v>
      </c>
      <c r="AC358" s="146">
        <v>28</v>
      </c>
      <c r="AD358" s="146">
        <v>29</v>
      </c>
      <c r="AE358" s="146">
        <v>30</v>
      </c>
      <c r="AF358" s="146">
        <v>31</v>
      </c>
      <c r="AG358" s="146">
        <v>32</v>
      </c>
      <c r="AH358" s="146">
        <v>33</v>
      </c>
      <c r="AI358" s="146">
        <v>34</v>
      </c>
      <c r="AJ358" s="146">
        <v>35</v>
      </c>
      <c r="AK358" s="146">
        <v>36</v>
      </c>
      <c r="AL358" s="146">
        <v>37</v>
      </c>
      <c r="AM358" s="146">
        <v>38</v>
      </c>
      <c r="AN358" s="146">
        <v>39</v>
      </c>
      <c r="AO358" s="146">
        <v>40</v>
      </c>
      <c r="AP358" s="146">
        <v>41</v>
      </c>
      <c r="AQ358" s="146">
        <v>42</v>
      </c>
    </row>
    <row r="359" spans="1:43" x14ac:dyDescent="0.25">
      <c r="A359" s="146">
        <v>0</v>
      </c>
      <c r="B359" s="146">
        <v>1</v>
      </c>
      <c r="C359" s="146">
        <v>2</v>
      </c>
      <c r="D359" s="146">
        <v>3</v>
      </c>
      <c r="E359" s="146">
        <v>4</v>
      </c>
      <c r="F359" s="146">
        <v>5</v>
      </c>
      <c r="G359" s="146">
        <v>6</v>
      </c>
      <c r="H359" s="146">
        <v>7</v>
      </c>
      <c r="I359" s="146">
        <v>8</v>
      </c>
      <c r="J359" s="146">
        <v>9</v>
      </c>
      <c r="K359" s="146">
        <v>10</v>
      </c>
      <c r="L359" s="146">
        <v>11</v>
      </c>
      <c r="M359" s="146">
        <v>12</v>
      </c>
      <c r="N359" s="146">
        <v>13</v>
      </c>
      <c r="O359" s="146">
        <v>14</v>
      </c>
      <c r="P359" s="146">
        <v>15</v>
      </c>
      <c r="Q359" s="146">
        <v>16</v>
      </c>
      <c r="R359" s="146">
        <v>17</v>
      </c>
      <c r="S359" s="146">
        <v>18</v>
      </c>
      <c r="T359" s="146">
        <v>19</v>
      </c>
      <c r="U359" s="146">
        <v>20</v>
      </c>
      <c r="V359" s="146">
        <v>21</v>
      </c>
      <c r="W359" s="146">
        <v>22</v>
      </c>
      <c r="X359" s="146">
        <v>23</v>
      </c>
      <c r="Y359" s="146">
        <v>24</v>
      </c>
      <c r="Z359" s="146">
        <v>25</v>
      </c>
      <c r="AA359" s="146">
        <v>26</v>
      </c>
      <c r="AB359" s="146">
        <v>27</v>
      </c>
      <c r="AC359" s="146">
        <v>28</v>
      </c>
      <c r="AD359" s="146">
        <v>29</v>
      </c>
      <c r="AE359" s="146">
        <v>30</v>
      </c>
      <c r="AF359" s="146">
        <v>31</v>
      </c>
      <c r="AG359" s="146">
        <v>32</v>
      </c>
      <c r="AH359" s="146">
        <v>33</v>
      </c>
      <c r="AI359" s="146">
        <v>34</v>
      </c>
      <c r="AJ359" s="146">
        <v>35</v>
      </c>
      <c r="AK359" s="146">
        <v>36</v>
      </c>
      <c r="AL359" s="146">
        <v>37</v>
      </c>
      <c r="AM359" s="146">
        <v>38</v>
      </c>
      <c r="AN359" s="146">
        <v>39</v>
      </c>
      <c r="AO359" s="146">
        <v>40</v>
      </c>
      <c r="AP359" s="146">
        <v>41</v>
      </c>
      <c r="AQ359" s="146">
        <v>42</v>
      </c>
    </row>
    <row r="360" spans="1:43" x14ac:dyDescent="0.25">
      <c r="A360" s="146">
        <v>0</v>
      </c>
      <c r="B360" s="146">
        <v>1</v>
      </c>
      <c r="C360" s="146">
        <v>2</v>
      </c>
      <c r="D360" s="146">
        <v>3</v>
      </c>
      <c r="E360" s="146">
        <v>4</v>
      </c>
      <c r="F360" s="146">
        <v>5</v>
      </c>
      <c r="G360" s="146">
        <v>6</v>
      </c>
      <c r="H360" s="146">
        <v>7</v>
      </c>
      <c r="I360" s="146">
        <v>8</v>
      </c>
      <c r="J360" s="146">
        <v>9</v>
      </c>
      <c r="K360" s="146">
        <v>10</v>
      </c>
      <c r="L360" s="146">
        <v>11</v>
      </c>
      <c r="M360" s="146">
        <v>12</v>
      </c>
      <c r="N360" s="146">
        <v>13</v>
      </c>
      <c r="O360" s="146">
        <v>14</v>
      </c>
      <c r="P360" s="146">
        <v>15</v>
      </c>
      <c r="Q360" s="146">
        <v>16</v>
      </c>
      <c r="R360" s="146">
        <v>17</v>
      </c>
      <c r="S360" s="146">
        <v>18</v>
      </c>
      <c r="T360" s="146">
        <v>19</v>
      </c>
      <c r="U360" s="146">
        <v>20</v>
      </c>
      <c r="V360" s="146">
        <v>21</v>
      </c>
      <c r="W360" s="146">
        <v>22</v>
      </c>
      <c r="X360" s="146">
        <v>23</v>
      </c>
      <c r="Y360" s="146">
        <v>24</v>
      </c>
      <c r="Z360" s="146">
        <v>25</v>
      </c>
      <c r="AA360" s="146">
        <v>26</v>
      </c>
      <c r="AB360" s="146">
        <v>27</v>
      </c>
      <c r="AC360" s="146">
        <v>28</v>
      </c>
      <c r="AD360" s="146">
        <v>29</v>
      </c>
      <c r="AE360" s="146">
        <v>30</v>
      </c>
      <c r="AF360" s="146">
        <v>31</v>
      </c>
      <c r="AG360" s="146">
        <v>32</v>
      </c>
      <c r="AH360" s="146">
        <v>33</v>
      </c>
      <c r="AI360" s="146">
        <v>34</v>
      </c>
      <c r="AJ360" s="146">
        <v>35</v>
      </c>
      <c r="AK360" s="146">
        <v>36</v>
      </c>
      <c r="AL360" s="146">
        <v>37</v>
      </c>
      <c r="AM360" s="146">
        <v>38</v>
      </c>
      <c r="AN360" s="146">
        <v>39</v>
      </c>
      <c r="AO360" s="146">
        <v>40</v>
      </c>
      <c r="AP360" s="146">
        <v>41</v>
      </c>
      <c r="AQ360" s="146">
        <v>42</v>
      </c>
    </row>
    <row r="361" spans="1:43" x14ac:dyDescent="0.25">
      <c r="A361" s="146">
        <v>0</v>
      </c>
      <c r="B361" s="146">
        <v>1</v>
      </c>
      <c r="C361" s="146">
        <v>2</v>
      </c>
      <c r="D361" s="146">
        <v>3</v>
      </c>
      <c r="E361" s="146">
        <v>4</v>
      </c>
      <c r="F361" s="146">
        <v>5</v>
      </c>
      <c r="G361" s="146">
        <v>6</v>
      </c>
      <c r="H361" s="146">
        <v>7</v>
      </c>
      <c r="I361" s="146">
        <v>8</v>
      </c>
      <c r="J361" s="146">
        <v>9</v>
      </c>
      <c r="K361" s="146">
        <v>10</v>
      </c>
      <c r="L361" s="146">
        <v>11</v>
      </c>
      <c r="M361" s="146">
        <v>12</v>
      </c>
      <c r="N361" s="146">
        <v>13</v>
      </c>
      <c r="O361" s="146">
        <v>14</v>
      </c>
      <c r="P361" s="146">
        <v>15</v>
      </c>
      <c r="Q361" s="146">
        <v>16</v>
      </c>
      <c r="R361" s="146">
        <v>17</v>
      </c>
      <c r="S361" s="146">
        <v>18</v>
      </c>
      <c r="T361" s="146">
        <v>19</v>
      </c>
      <c r="U361" s="146">
        <v>20</v>
      </c>
      <c r="V361" s="146">
        <v>21</v>
      </c>
      <c r="W361" s="146">
        <v>22</v>
      </c>
      <c r="X361" s="146">
        <v>23</v>
      </c>
      <c r="Y361" s="146">
        <v>24</v>
      </c>
      <c r="Z361" s="146">
        <v>25</v>
      </c>
      <c r="AA361" s="146">
        <v>26</v>
      </c>
      <c r="AB361" s="146">
        <v>27</v>
      </c>
      <c r="AC361" s="146">
        <v>28</v>
      </c>
      <c r="AD361" s="146">
        <v>29</v>
      </c>
      <c r="AE361" s="146">
        <v>30</v>
      </c>
      <c r="AF361" s="146">
        <v>31</v>
      </c>
      <c r="AG361" s="146">
        <v>32</v>
      </c>
      <c r="AH361" s="146">
        <v>33</v>
      </c>
      <c r="AI361" s="146">
        <v>34</v>
      </c>
      <c r="AJ361" s="146">
        <v>35</v>
      </c>
      <c r="AK361" s="146">
        <v>36</v>
      </c>
      <c r="AL361" s="146">
        <v>37</v>
      </c>
      <c r="AM361" s="146">
        <v>38</v>
      </c>
      <c r="AN361" s="146">
        <v>39</v>
      </c>
      <c r="AO361" s="146">
        <v>40</v>
      </c>
      <c r="AP361" s="146">
        <v>41</v>
      </c>
      <c r="AQ361" s="146">
        <v>42</v>
      </c>
    </row>
    <row r="362" spans="1:43" x14ac:dyDescent="0.25">
      <c r="A362" s="146">
        <v>0</v>
      </c>
      <c r="B362" s="146">
        <v>1</v>
      </c>
      <c r="C362" s="146">
        <v>2</v>
      </c>
      <c r="D362" s="146">
        <v>3</v>
      </c>
      <c r="E362" s="146">
        <v>4</v>
      </c>
      <c r="F362" s="146">
        <v>5</v>
      </c>
      <c r="G362" s="146">
        <v>6</v>
      </c>
      <c r="H362" s="146">
        <v>7</v>
      </c>
      <c r="I362" s="146">
        <v>8</v>
      </c>
      <c r="J362" s="146">
        <v>9</v>
      </c>
      <c r="K362" s="146">
        <v>10</v>
      </c>
      <c r="L362" s="146">
        <v>11</v>
      </c>
      <c r="M362" s="146">
        <v>12</v>
      </c>
      <c r="N362" s="146">
        <v>13</v>
      </c>
      <c r="O362" s="146">
        <v>14</v>
      </c>
      <c r="P362" s="146">
        <v>15</v>
      </c>
      <c r="Q362" s="146">
        <v>16</v>
      </c>
      <c r="R362" s="146">
        <v>17</v>
      </c>
      <c r="S362" s="146">
        <v>18</v>
      </c>
      <c r="T362" s="146">
        <v>19</v>
      </c>
      <c r="U362" s="146">
        <v>20</v>
      </c>
      <c r="V362" s="146">
        <v>21</v>
      </c>
      <c r="W362" s="146">
        <v>22</v>
      </c>
      <c r="X362" s="146">
        <v>23</v>
      </c>
      <c r="Y362" s="146">
        <v>24</v>
      </c>
      <c r="Z362" s="146">
        <v>25</v>
      </c>
      <c r="AA362" s="146">
        <v>26</v>
      </c>
      <c r="AB362" s="146">
        <v>27</v>
      </c>
      <c r="AC362" s="146">
        <v>28</v>
      </c>
      <c r="AD362" s="146">
        <v>29</v>
      </c>
      <c r="AE362" s="146">
        <v>30</v>
      </c>
      <c r="AF362" s="146">
        <v>31</v>
      </c>
      <c r="AG362" s="146">
        <v>32</v>
      </c>
      <c r="AH362" s="146">
        <v>33</v>
      </c>
      <c r="AI362" s="146">
        <v>34</v>
      </c>
      <c r="AJ362" s="146">
        <v>35</v>
      </c>
      <c r="AK362" s="146">
        <v>36</v>
      </c>
      <c r="AL362" s="146">
        <v>37</v>
      </c>
      <c r="AM362" s="146">
        <v>38</v>
      </c>
      <c r="AN362" s="146">
        <v>39</v>
      </c>
      <c r="AO362" s="146">
        <v>40</v>
      </c>
      <c r="AP362" s="146">
        <v>41</v>
      </c>
      <c r="AQ362" s="146">
        <v>42</v>
      </c>
    </row>
    <row r="363" spans="1:43" x14ac:dyDescent="0.25">
      <c r="A363" s="146">
        <v>0</v>
      </c>
      <c r="B363" s="146">
        <v>1</v>
      </c>
      <c r="C363" s="146">
        <v>2</v>
      </c>
      <c r="D363" s="146">
        <v>3</v>
      </c>
      <c r="E363" s="146">
        <v>4</v>
      </c>
      <c r="F363" s="146">
        <v>5</v>
      </c>
      <c r="G363" s="146">
        <v>6</v>
      </c>
      <c r="H363" s="146">
        <v>7</v>
      </c>
      <c r="I363" s="146">
        <v>8</v>
      </c>
      <c r="J363" s="146">
        <v>9</v>
      </c>
      <c r="K363" s="146">
        <v>10</v>
      </c>
      <c r="L363" s="146">
        <v>11</v>
      </c>
      <c r="M363" s="146">
        <v>12</v>
      </c>
      <c r="N363" s="146">
        <v>13</v>
      </c>
      <c r="O363" s="146">
        <v>14</v>
      </c>
      <c r="P363" s="146">
        <v>15</v>
      </c>
      <c r="Q363" s="146">
        <v>16</v>
      </c>
      <c r="R363" s="146">
        <v>17</v>
      </c>
      <c r="S363" s="146">
        <v>18</v>
      </c>
      <c r="T363" s="146">
        <v>19</v>
      </c>
      <c r="U363" s="146">
        <v>20</v>
      </c>
      <c r="V363" s="146">
        <v>21</v>
      </c>
      <c r="W363" s="146">
        <v>22</v>
      </c>
      <c r="X363" s="146">
        <v>23</v>
      </c>
      <c r="Y363" s="146">
        <v>24</v>
      </c>
      <c r="Z363" s="146">
        <v>25</v>
      </c>
      <c r="AA363" s="146">
        <v>26</v>
      </c>
      <c r="AB363" s="146">
        <v>27</v>
      </c>
      <c r="AC363" s="146">
        <v>28</v>
      </c>
      <c r="AD363" s="146">
        <v>29</v>
      </c>
      <c r="AE363" s="146">
        <v>30</v>
      </c>
      <c r="AF363" s="146">
        <v>31</v>
      </c>
      <c r="AG363" s="146">
        <v>32</v>
      </c>
      <c r="AH363" s="146">
        <v>33</v>
      </c>
      <c r="AI363" s="146">
        <v>34</v>
      </c>
      <c r="AJ363" s="146">
        <v>35</v>
      </c>
      <c r="AK363" s="146">
        <v>36</v>
      </c>
      <c r="AL363" s="146">
        <v>37</v>
      </c>
      <c r="AM363" s="146">
        <v>38</v>
      </c>
      <c r="AN363" s="146">
        <v>39</v>
      </c>
      <c r="AO363" s="146">
        <v>40</v>
      </c>
      <c r="AP363" s="146">
        <v>41</v>
      </c>
      <c r="AQ363" s="146">
        <v>42</v>
      </c>
    </row>
    <row r="364" spans="1:43" x14ac:dyDescent="0.25">
      <c r="A364" s="146">
        <v>0</v>
      </c>
      <c r="B364" s="146">
        <v>1</v>
      </c>
      <c r="C364" s="146">
        <v>2</v>
      </c>
      <c r="D364" s="146">
        <v>3</v>
      </c>
      <c r="E364" s="146">
        <v>4</v>
      </c>
      <c r="F364" s="146">
        <v>5</v>
      </c>
      <c r="G364" s="146">
        <v>6</v>
      </c>
      <c r="H364" s="146">
        <v>7</v>
      </c>
      <c r="I364" s="146">
        <v>8</v>
      </c>
      <c r="J364" s="146">
        <v>9</v>
      </c>
      <c r="K364" s="146">
        <v>10</v>
      </c>
      <c r="L364" s="146">
        <v>11</v>
      </c>
      <c r="M364" s="146">
        <v>12</v>
      </c>
      <c r="N364" s="146">
        <v>13</v>
      </c>
      <c r="O364" s="146">
        <v>14</v>
      </c>
      <c r="P364" s="146">
        <v>15</v>
      </c>
      <c r="Q364" s="146">
        <v>16</v>
      </c>
      <c r="R364" s="146">
        <v>17</v>
      </c>
      <c r="S364" s="146">
        <v>18</v>
      </c>
      <c r="T364" s="146">
        <v>19</v>
      </c>
      <c r="U364" s="146">
        <v>20</v>
      </c>
      <c r="V364" s="146">
        <v>21</v>
      </c>
      <c r="W364" s="146">
        <v>22</v>
      </c>
      <c r="X364" s="146">
        <v>23</v>
      </c>
      <c r="Y364" s="146">
        <v>24</v>
      </c>
      <c r="Z364" s="146">
        <v>25</v>
      </c>
      <c r="AA364" s="146">
        <v>26</v>
      </c>
      <c r="AB364" s="146">
        <v>27</v>
      </c>
      <c r="AC364" s="146">
        <v>28</v>
      </c>
      <c r="AD364" s="146">
        <v>29</v>
      </c>
      <c r="AE364" s="146">
        <v>30</v>
      </c>
      <c r="AF364" s="146">
        <v>31</v>
      </c>
      <c r="AG364" s="146">
        <v>32</v>
      </c>
      <c r="AH364" s="146">
        <v>33</v>
      </c>
      <c r="AI364" s="146">
        <v>34</v>
      </c>
      <c r="AJ364" s="146">
        <v>35</v>
      </c>
      <c r="AK364" s="146">
        <v>36</v>
      </c>
      <c r="AL364" s="146">
        <v>37</v>
      </c>
      <c r="AM364" s="146">
        <v>38</v>
      </c>
      <c r="AN364" s="146">
        <v>39</v>
      </c>
      <c r="AO364" s="146">
        <v>40</v>
      </c>
      <c r="AP364" s="146">
        <v>41</v>
      </c>
      <c r="AQ364" s="146">
        <v>42</v>
      </c>
    </row>
    <row r="365" spans="1:43" x14ac:dyDescent="0.25">
      <c r="A365" s="146">
        <v>0</v>
      </c>
      <c r="B365" s="146">
        <v>1</v>
      </c>
      <c r="C365" s="146">
        <v>2</v>
      </c>
      <c r="D365" s="146">
        <v>3</v>
      </c>
      <c r="E365" s="146">
        <v>4</v>
      </c>
      <c r="F365" s="146">
        <v>5</v>
      </c>
      <c r="G365" s="146">
        <v>6</v>
      </c>
      <c r="H365" s="146">
        <v>7</v>
      </c>
      <c r="I365" s="146">
        <v>8</v>
      </c>
      <c r="J365" s="146">
        <v>9</v>
      </c>
      <c r="K365" s="146">
        <v>10</v>
      </c>
      <c r="L365" s="146">
        <v>11</v>
      </c>
      <c r="M365" s="146">
        <v>12</v>
      </c>
      <c r="N365" s="146">
        <v>13</v>
      </c>
      <c r="O365" s="146">
        <v>14</v>
      </c>
      <c r="P365" s="146">
        <v>15</v>
      </c>
      <c r="Q365" s="146">
        <v>16</v>
      </c>
      <c r="R365" s="146">
        <v>17</v>
      </c>
      <c r="S365" s="146">
        <v>18</v>
      </c>
      <c r="T365" s="146">
        <v>19</v>
      </c>
      <c r="U365" s="146">
        <v>20</v>
      </c>
      <c r="V365" s="146">
        <v>21</v>
      </c>
      <c r="W365" s="146">
        <v>22</v>
      </c>
      <c r="X365" s="146">
        <v>23</v>
      </c>
      <c r="Y365" s="146">
        <v>24</v>
      </c>
      <c r="Z365" s="146">
        <v>25</v>
      </c>
      <c r="AA365" s="146">
        <v>26</v>
      </c>
      <c r="AB365" s="146">
        <v>27</v>
      </c>
      <c r="AC365" s="146">
        <v>28</v>
      </c>
      <c r="AD365" s="146">
        <v>29</v>
      </c>
      <c r="AE365" s="146">
        <v>30</v>
      </c>
      <c r="AF365" s="146">
        <v>31</v>
      </c>
      <c r="AG365" s="146">
        <v>32</v>
      </c>
      <c r="AH365" s="146">
        <v>33</v>
      </c>
      <c r="AI365" s="146">
        <v>34</v>
      </c>
      <c r="AJ365" s="146">
        <v>35</v>
      </c>
      <c r="AK365" s="146">
        <v>36</v>
      </c>
      <c r="AL365" s="146">
        <v>37</v>
      </c>
      <c r="AM365" s="146">
        <v>38</v>
      </c>
      <c r="AN365" s="146">
        <v>39</v>
      </c>
      <c r="AO365" s="146">
        <v>40</v>
      </c>
      <c r="AP365" s="146">
        <v>41</v>
      </c>
      <c r="AQ365" s="146">
        <v>42</v>
      </c>
    </row>
    <row r="366" spans="1:43" x14ac:dyDescent="0.25">
      <c r="A366" s="146">
        <v>0</v>
      </c>
      <c r="B366" s="146">
        <v>1</v>
      </c>
      <c r="C366" s="146">
        <v>2</v>
      </c>
      <c r="D366" s="146">
        <v>3</v>
      </c>
      <c r="E366" s="146">
        <v>4</v>
      </c>
      <c r="F366" s="146">
        <v>5</v>
      </c>
      <c r="G366" s="146">
        <v>6</v>
      </c>
      <c r="H366" s="146">
        <v>7</v>
      </c>
      <c r="I366" s="146">
        <v>8</v>
      </c>
      <c r="J366" s="146">
        <v>9</v>
      </c>
      <c r="K366" s="146">
        <v>10</v>
      </c>
      <c r="L366" s="146">
        <v>11</v>
      </c>
      <c r="M366" s="146">
        <v>12</v>
      </c>
      <c r="N366" s="146">
        <v>13</v>
      </c>
      <c r="O366" s="146">
        <v>14</v>
      </c>
      <c r="P366" s="146">
        <v>15</v>
      </c>
      <c r="Q366" s="146">
        <v>16</v>
      </c>
      <c r="R366" s="146">
        <v>17</v>
      </c>
      <c r="S366" s="146">
        <v>18</v>
      </c>
      <c r="T366" s="146">
        <v>19</v>
      </c>
      <c r="U366" s="146">
        <v>20</v>
      </c>
      <c r="V366" s="146">
        <v>21</v>
      </c>
      <c r="W366" s="146">
        <v>22</v>
      </c>
      <c r="X366" s="146">
        <v>23</v>
      </c>
      <c r="Y366" s="146">
        <v>24</v>
      </c>
      <c r="Z366" s="146">
        <v>25</v>
      </c>
      <c r="AA366" s="146">
        <v>26</v>
      </c>
      <c r="AB366" s="146">
        <v>27</v>
      </c>
      <c r="AC366" s="146">
        <v>28</v>
      </c>
      <c r="AD366" s="146">
        <v>29</v>
      </c>
      <c r="AE366" s="146">
        <v>30</v>
      </c>
      <c r="AF366" s="146">
        <v>31</v>
      </c>
      <c r="AG366" s="146">
        <v>32</v>
      </c>
      <c r="AH366" s="146">
        <v>33</v>
      </c>
      <c r="AI366" s="146">
        <v>34</v>
      </c>
      <c r="AJ366" s="146">
        <v>35</v>
      </c>
      <c r="AK366" s="146">
        <v>36</v>
      </c>
      <c r="AL366" s="146">
        <v>37</v>
      </c>
      <c r="AM366" s="146">
        <v>38</v>
      </c>
      <c r="AN366" s="146">
        <v>39</v>
      </c>
      <c r="AO366" s="146">
        <v>40</v>
      </c>
      <c r="AP366" s="146">
        <v>41</v>
      </c>
      <c r="AQ366" s="146">
        <v>42</v>
      </c>
    </row>
    <row r="367" spans="1:43" x14ac:dyDescent="0.25">
      <c r="A367" s="146">
        <v>0</v>
      </c>
      <c r="B367" s="146">
        <v>1</v>
      </c>
      <c r="C367" s="146">
        <v>2</v>
      </c>
      <c r="D367" s="146">
        <v>3</v>
      </c>
      <c r="E367" s="146">
        <v>4</v>
      </c>
      <c r="F367" s="146">
        <v>5</v>
      </c>
      <c r="G367" s="146">
        <v>6</v>
      </c>
      <c r="H367" s="146">
        <v>7</v>
      </c>
      <c r="I367" s="146">
        <v>8</v>
      </c>
      <c r="J367" s="146">
        <v>9</v>
      </c>
      <c r="K367" s="146">
        <v>10</v>
      </c>
      <c r="L367" s="146">
        <v>11</v>
      </c>
      <c r="M367" s="146">
        <v>12</v>
      </c>
      <c r="N367" s="146">
        <v>13</v>
      </c>
      <c r="O367" s="146">
        <v>14</v>
      </c>
      <c r="P367" s="146">
        <v>15</v>
      </c>
      <c r="Q367" s="146">
        <v>16</v>
      </c>
      <c r="R367" s="146">
        <v>17</v>
      </c>
      <c r="S367" s="146">
        <v>18</v>
      </c>
      <c r="T367" s="146">
        <v>19</v>
      </c>
      <c r="U367" s="146">
        <v>20</v>
      </c>
      <c r="V367" s="146">
        <v>21</v>
      </c>
      <c r="W367" s="146">
        <v>22</v>
      </c>
      <c r="X367" s="146">
        <v>23</v>
      </c>
      <c r="Y367" s="146">
        <v>24</v>
      </c>
      <c r="Z367" s="146">
        <v>25</v>
      </c>
      <c r="AA367" s="146">
        <v>26</v>
      </c>
      <c r="AB367" s="146">
        <v>27</v>
      </c>
      <c r="AC367" s="146">
        <v>28</v>
      </c>
      <c r="AD367" s="146">
        <v>29</v>
      </c>
      <c r="AE367" s="146">
        <v>30</v>
      </c>
      <c r="AF367" s="146">
        <v>31</v>
      </c>
      <c r="AG367" s="146">
        <v>32</v>
      </c>
      <c r="AH367" s="146">
        <v>33</v>
      </c>
      <c r="AI367" s="146">
        <v>34</v>
      </c>
      <c r="AJ367" s="146">
        <v>35</v>
      </c>
      <c r="AK367" s="146">
        <v>36</v>
      </c>
      <c r="AL367" s="146">
        <v>37</v>
      </c>
      <c r="AM367" s="146">
        <v>38</v>
      </c>
      <c r="AN367" s="146">
        <v>39</v>
      </c>
      <c r="AO367" s="146">
        <v>40</v>
      </c>
      <c r="AP367" s="146">
        <v>41</v>
      </c>
      <c r="AQ367" s="146">
        <v>42</v>
      </c>
    </row>
    <row r="368" spans="1:43" x14ac:dyDescent="0.25">
      <c r="A368" s="146">
        <v>0</v>
      </c>
      <c r="B368" s="146">
        <v>1</v>
      </c>
      <c r="C368" s="146">
        <v>2</v>
      </c>
      <c r="D368" s="146">
        <v>3</v>
      </c>
      <c r="E368" s="146">
        <v>4</v>
      </c>
      <c r="F368" s="146">
        <v>5</v>
      </c>
      <c r="G368" s="146">
        <v>6</v>
      </c>
      <c r="H368" s="146">
        <v>7</v>
      </c>
      <c r="I368" s="146">
        <v>8</v>
      </c>
      <c r="J368" s="146">
        <v>9</v>
      </c>
      <c r="K368" s="146">
        <v>10</v>
      </c>
      <c r="L368" s="146">
        <v>11</v>
      </c>
      <c r="M368" s="146">
        <v>12</v>
      </c>
      <c r="N368" s="146">
        <v>13</v>
      </c>
      <c r="O368" s="146">
        <v>14</v>
      </c>
      <c r="P368" s="146">
        <v>15</v>
      </c>
      <c r="Q368" s="146">
        <v>16</v>
      </c>
      <c r="R368" s="146">
        <v>17</v>
      </c>
      <c r="S368" s="146">
        <v>18</v>
      </c>
      <c r="T368" s="146">
        <v>19</v>
      </c>
      <c r="U368" s="146">
        <v>20</v>
      </c>
      <c r="V368" s="146">
        <v>21</v>
      </c>
      <c r="W368" s="146">
        <v>22</v>
      </c>
      <c r="X368" s="146">
        <v>23</v>
      </c>
      <c r="Y368" s="146">
        <v>24</v>
      </c>
      <c r="Z368" s="146">
        <v>25</v>
      </c>
      <c r="AA368" s="146">
        <v>26</v>
      </c>
      <c r="AB368" s="146">
        <v>27</v>
      </c>
      <c r="AC368" s="146">
        <v>28</v>
      </c>
      <c r="AD368" s="146">
        <v>29</v>
      </c>
      <c r="AE368" s="146">
        <v>30</v>
      </c>
      <c r="AF368" s="146">
        <v>31</v>
      </c>
      <c r="AG368" s="146">
        <v>32</v>
      </c>
      <c r="AH368" s="146">
        <v>33</v>
      </c>
      <c r="AI368" s="146">
        <v>34</v>
      </c>
      <c r="AJ368" s="146">
        <v>35</v>
      </c>
      <c r="AK368" s="146">
        <v>36</v>
      </c>
      <c r="AL368" s="146">
        <v>37</v>
      </c>
      <c r="AM368" s="146">
        <v>38</v>
      </c>
      <c r="AN368" s="146">
        <v>39</v>
      </c>
      <c r="AO368" s="146">
        <v>40</v>
      </c>
      <c r="AP368" s="146">
        <v>41</v>
      </c>
      <c r="AQ368" s="146">
        <v>42</v>
      </c>
    </row>
    <row r="369" spans="1:43" x14ac:dyDescent="0.25">
      <c r="A369" s="146">
        <v>0</v>
      </c>
      <c r="B369" s="146">
        <v>1</v>
      </c>
      <c r="C369" s="146">
        <v>2</v>
      </c>
      <c r="D369" s="146">
        <v>3</v>
      </c>
      <c r="E369" s="146">
        <v>4</v>
      </c>
      <c r="F369" s="146">
        <v>5</v>
      </c>
      <c r="G369" s="146">
        <v>6</v>
      </c>
      <c r="H369" s="146">
        <v>7</v>
      </c>
      <c r="I369" s="146">
        <v>8</v>
      </c>
      <c r="J369" s="146">
        <v>9</v>
      </c>
      <c r="K369" s="146">
        <v>10</v>
      </c>
      <c r="L369" s="146">
        <v>11</v>
      </c>
      <c r="M369" s="146">
        <v>12</v>
      </c>
      <c r="N369" s="146">
        <v>13</v>
      </c>
      <c r="O369" s="146">
        <v>14</v>
      </c>
      <c r="P369" s="146">
        <v>15</v>
      </c>
      <c r="Q369" s="146">
        <v>16</v>
      </c>
      <c r="R369" s="146">
        <v>17</v>
      </c>
      <c r="S369" s="146">
        <v>18</v>
      </c>
      <c r="T369" s="146">
        <v>19</v>
      </c>
      <c r="U369" s="146">
        <v>20</v>
      </c>
      <c r="V369" s="146">
        <v>21</v>
      </c>
      <c r="W369" s="146">
        <v>22</v>
      </c>
      <c r="X369" s="146">
        <v>23</v>
      </c>
      <c r="Y369" s="146">
        <v>24</v>
      </c>
      <c r="Z369" s="146">
        <v>25</v>
      </c>
      <c r="AA369" s="146">
        <v>26</v>
      </c>
      <c r="AB369" s="146">
        <v>27</v>
      </c>
      <c r="AC369" s="146">
        <v>28</v>
      </c>
      <c r="AD369" s="146">
        <v>29</v>
      </c>
      <c r="AE369" s="146">
        <v>30</v>
      </c>
      <c r="AF369" s="146">
        <v>31</v>
      </c>
      <c r="AG369" s="146">
        <v>32</v>
      </c>
      <c r="AH369" s="146">
        <v>33</v>
      </c>
      <c r="AI369" s="146">
        <v>34</v>
      </c>
      <c r="AJ369" s="146">
        <v>35</v>
      </c>
      <c r="AK369" s="146">
        <v>36</v>
      </c>
      <c r="AL369" s="146">
        <v>37</v>
      </c>
      <c r="AM369" s="146">
        <v>38</v>
      </c>
      <c r="AN369" s="146">
        <v>39</v>
      </c>
      <c r="AO369" s="146">
        <v>40</v>
      </c>
      <c r="AP369" s="146">
        <v>41</v>
      </c>
      <c r="AQ369" s="146">
        <v>42</v>
      </c>
    </row>
    <row r="370" spans="1:43" x14ac:dyDescent="0.25">
      <c r="A370" s="146">
        <v>0</v>
      </c>
      <c r="B370" s="146">
        <v>1</v>
      </c>
      <c r="C370" s="146">
        <v>2</v>
      </c>
      <c r="D370" s="146">
        <v>3</v>
      </c>
      <c r="E370" s="146">
        <v>4</v>
      </c>
      <c r="F370" s="146">
        <v>5</v>
      </c>
      <c r="G370" s="146">
        <v>6</v>
      </c>
      <c r="H370" s="146">
        <v>7</v>
      </c>
      <c r="I370" s="146">
        <v>8</v>
      </c>
      <c r="J370" s="146">
        <v>9</v>
      </c>
      <c r="K370" s="146">
        <v>10</v>
      </c>
      <c r="L370" s="146">
        <v>11</v>
      </c>
      <c r="M370" s="146">
        <v>12</v>
      </c>
      <c r="N370" s="146">
        <v>13</v>
      </c>
      <c r="O370" s="146">
        <v>14</v>
      </c>
      <c r="P370" s="146">
        <v>15</v>
      </c>
      <c r="Q370" s="146">
        <v>16</v>
      </c>
      <c r="R370" s="146">
        <v>17</v>
      </c>
      <c r="S370" s="146">
        <v>18</v>
      </c>
      <c r="T370" s="146">
        <v>19</v>
      </c>
      <c r="U370" s="146">
        <v>20</v>
      </c>
      <c r="V370" s="146">
        <v>21</v>
      </c>
      <c r="W370" s="146">
        <v>22</v>
      </c>
      <c r="X370" s="146">
        <v>23</v>
      </c>
      <c r="Y370" s="146">
        <v>24</v>
      </c>
      <c r="Z370" s="146">
        <v>25</v>
      </c>
      <c r="AA370" s="146">
        <v>26</v>
      </c>
      <c r="AB370" s="146">
        <v>27</v>
      </c>
      <c r="AC370" s="146">
        <v>28</v>
      </c>
      <c r="AD370" s="146">
        <v>29</v>
      </c>
      <c r="AE370" s="146">
        <v>30</v>
      </c>
      <c r="AF370" s="146">
        <v>31</v>
      </c>
      <c r="AG370" s="146">
        <v>32</v>
      </c>
      <c r="AH370" s="146">
        <v>33</v>
      </c>
      <c r="AI370" s="146">
        <v>34</v>
      </c>
      <c r="AJ370" s="146">
        <v>35</v>
      </c>
      <c r="AK370" s="146">
        <v>36</v>
      </c>
      <c r="AL370" s="146">
        <v>37</v>
      </c>
      <c r="AM370" s="146">
        <v>38</v>
      </c>
      <c r="AN370" s="146">
        <v>39</v>
      </c>
      <c r="AO370" s="146">
        <v>40</v>
      </c>
      <c r="AP370" s="146">
        <v>41</v>
      </c>
      <c r="AQ370" s="146">
        <v>42</v>
      </c>
    </row>
    <row r="371" spans="1:43" x14ac:dyDescent="0.25">
      <c r="A371" s="146">
        <v>0</v>
      </c>
      <c r="B371" s="146">
        <v>1</v>
      </c>
      <c r="C371" s="146">
        <v>2</v>
      </c>
      <c r="D371" s="146">
        <v>3</v>
      </c>
      <c r="E371" s="146">
        <v>4</v>
      </c>
      <c r="F371" s="146">
        <v>5</v>
      </c>
      <c r="G371" s="146">
        <v>6</v>
      </c>
      <c r="H371" s="146">
        <v>7</v>
      </c>
      <c r="I371" s="146">
        <v>8</v>
      </c>
      <c r="J371" s="146">
        <v>9</v>
      </c>
      <c r="K371" s="146">
        <v>10</v>
      </c>
      <c r="L371" s="146">
        <v>11</v>
      </c>
      <c r="M371" s="146">
        <v>12</v>
      </c>
      <c r="N371" s="146">
        <v>13</v>
      </c>
      <c r="O371" s="146">
        <v>14</v>
      </c>
      <c r="P371" s="146">
        <v>15</v>
      </c>
      <c r="Q371" s="146">
        <v>16</v>
      </c>
      <c r="R371" s="146">
        <v>17</v>
      </c>
      <c r="S371" s="146">
        <v>18</v>
      </c>
      <c r="T371" s="146">
        <v>19</v>
      </c>
      <c r="U371" s="146">
        <v>20</v>
      </c>
      <c r="V371" s="146">
        <v>21</v>
      </c>
      <c r="W371" s="146">
        <v>22</v>
      </c>
      <c r="X371" s="146">
        <v>23</v>
      </c>
      <c r="Y371" s="146">
        <v>24</v>
      </c>
      <c r="Z371" s="146">
        <v>25</v>
      </c>
      <c r="AA371" s="146">
        <v>26</v>
      </c>
      <c r="AB371" s="146">
        <v>27</v>
      </c>
      <c r="AC371" s="146">
        <v>28</v>
      </c>
      <c r="AD371" s="146">
        <v>29</v>
      </c>
      <c r="AE371" s="146">
        <v>30</v>
      </c>
      <c r="AF371" s="146">
        <v>31</v>
      </c>
      <c r="AG371" s="146">
        <v>32</v>
      </c>
      <c r="AH371" s="146">
        <v>33</v>
      </c>
      <c r="AI371" s="146">
        <v>34</v>
      </c>
      <c r="AJ371" s="146">
        <v>35</v>
      </c>
      <c r="AK371" s="146">
        <v>36</v>
      </c>
      <c r="AL371" s="146">
        <v>37</v>
      </c>
      <c r="AM371" s="146">
        <v>38</v>
      </c>
      <c r="AN371" s="146">
        <v>39</v>
      </c>
      <c r="AO371" s="146">
        <v>40</v>
      </c>
      <c r="AP371" s="146">
        <v>41</v>
      </c>
      <c r="AQ371" s="146">
        <v>42</v>
      </c>
    </row>
    <row r="372" spans="1:43" x14ac:dyDescent="0.25">
      <c r="A372" s="146">
        <v>0</v>
      </c>
      <c r="B372" s="146">
        <v>1</v>
      </c>
      <c r="C372" s="146">
        <v>2</v>
      </c>
      <c r="D372" s="146">
        <v>3</v>
      </c>
      <c r="E372" s="146">
        <v>4</v>
      </c>
      <c r="F372" s="146">
        <v>5</v>
      </c>
      <c r="G372" s="146">
        <v>6</v>
      </c>
      <c r="H372" s="146">
        <v>7</v>
      </c>
      <c r="I372" s="146">
        <v>8</v>
      </c>
      <c r="J372" s="146">
        <v>9</v>
      </c>
      <c r="K372" s="146">
        <v>10</v>
      </c>
      <c r="L372" s="146">
        <v>11</v>
      </c>
      <c r="M372" s="146">
        <v>12</v>
      </c>
      <c r="N372" s="146">
        <v>13</v>
      </c>
      <c r="O372" s="146">
        <v>14</v>
      </c>
      <c r="P372" s="146">
        <v>15</v>
      </c>
      <c r="Q372" s="146">
        <v>16</v>
      </c>
      <c r="R372" s="146">
        <v>17</v>
      </c>
      <c r="S372" s="146">
        <v>18</v>
      </c>
      <c r="T372" s="146">
        <v>19</v>
      </c>
      <c r="U372" s="146">
        <v>20</v>
      </c>
      <c r="V372" s="146">
        <v>21</v>
      </c>
      <c r="W372" s="146">
        <v>22</v>
      </c>
      <c r="X372" s="146">
        <v>23</v>
      </c>
      <c r="Y372" s="146">
        <v>24</v>
      </c>
      <c r="Z372" s="146">
        <v>25</v>
      </c>
      <c r="AA372" s="146">
        <v>26</v>
      </c>
      <c r="AB372" s="146">
        <v>27</v>
      </c>
      <c r="AC372" s="146">
        <v>28</v>
      </c>
      <c r="AD372" s="146">
        <v>29</v>
      </c>
      <c r="AE372" s="146">
        <v>30</v>
      </c>
      <c r="AF372" s="146">
        <v>31</v>
      </c>
      <c r="AG372" s="146">
        <v>32</v>
      </c>
      <c r="AH372" s="146">
        <v>33</v>
      </c>
      <c r="AI372" s="146">
        <v>34</v>
      </c>
      <c r="AJ372" s="146">
        <v>35</v>
      </c>
      <c r="AK372" s="146">
        <v>36</v>
      </c>
      <c r="AL372" s="146">
        <v>37</v>
      </c>
      <c r="AM372" s="146">
        <v>38</v>
      </c>
      <c r="AN372" s="146">
        <v>39</v>
      </c>
      <c r="AO372" s="146">
        <v>40</v>
      </c>
      <c r="AP372" s="146">
        <v>41</v>
      </c>
      <c r="AQ372" s="146">
        <v>42</v>
      </c>
    </row>
    <row r="373" spans="1:43" x14ac:dyDescent="0.25">
      <c r="A373" s="146">
        <v>0</v>
      </c>
      <c r="B373" s="146">
        <v>1</v>
      </c>
      <c r="C373" s="146">
        <v>2</v>
      </c>
      <c r="D373" s="146">
        <v>3</v>
      </c>
      <c r="E373" s="146">
        <v>4</v>
      </c>
      <c r="F373" s="146">
        <v>5</v>
      </c>
      <c r="G373" s="146">
        <v>6</v>
      </c>
      <c r="H373" s="146">
        <v>7</v>
      </c>
      <c r="I373" s="146">
        <v>8</v>
      </c>
      <c r="J373" s="146">
        <v>9</v>
      </c>
      <c r="K373" s="146">
        <v>10</v>
      </c>
      <c r="L373" s="146">
        <v>11</v>
      </c>
      <c r="M373" s="146">
        <v>12</v>
      </c>
      <c r="N373" s="146">
        <v>13</v>
      </c>
      <c r="O373" s="146">
        <v>14</v>
      </c>
      <c r="P373" s="146">
        <v>15</v>
      </c>
      <c r="Q373" s="146">
        <v>16</v>
      </c>
      <c r="R373" s="146">
        <v>17</v>
      </c>
      <c r="S373" s="146">
        <v>18</v>
      </c>
      <c r="T373" s="146">
        <v>19</v>
      </c>
      <c r="U373" s="146">
        <v>20</v>
      </c>
      <c r="V373" s="146">
        <v>21</v>
      </c>
      <c r="W373" s="146">
        <v>22</v>
      </c>
      <c r="X373" s="146">
        <v>23</v>
      </c>
      <c r="Y373" s="146">
        <v>24</v>
      </c>
      <c r="Z373" s="146">
        <v>25</v>
      </c>
      <c r="AA373" s="146">
        <v>26</v>
      </c>
      <c r="AB373" s="146">
        <v>27</v>
      </c>
      <c r="AC373" s="146">
        <v>28</v>
      </c>
      <c r="AD373" s="146">
        <v>29</v>
      </c>
      <c r="AE373" s="146">
        <v>30</v>
      </c>
      <c r="AF373" s="146">
        <v>31</v>
      </c>
      <c r="AG373" s="146">
        <v>32</v>
      </c>
      <c r="AH373" s="146">
        <v>33</v>
      </c>
      <c r="AI373" s="146">
        <v>34</v>
      </c>
      <c r="AJ373" s="146">
        <v>35</v>
      </c>
      <c r="AK373" s="146">
        <v>36</v>
      </c>
      <c r="AL373" s="146">
        <v>37</v>
      </c>
      <c r="AM373" s="146">
        <v>38</v>
      </c>
      <c r="AN373" s="146">
        <v>39</v>
      </c>
      <c r="AO373" s="146">
        <v>40</v>
      </c>
      <c r="AP373" s="146">
        <v>41</v>
      </c>
      <c r="AQ373" s="146">
        <v>42</v>
      </c>
    </row>
    <row r="374" spans="1:43" x14ac:dyDescent="0.25">
      <c r="A374" s="146">
        <v>0</v>
      </c>
      <c r="B374" s="146">
        <v>1</v>
      </c>
      <c r="C374" s="146">
        <v>2</v>
      </c>
      <c r="D374" s="146">
        <v>3</v>
      </c>
      <c r="E374" s="146">
        <v>4</v>
      </c>
      <c r="F374" s="146">
        <v>5</v>
      </c>
      <c r="G374" s="146">
        <v>6</v>
      </c>
      <c r="H374" s="146">
        <v>7</v>
      </c>
      <c r="I374" s="146">
        <v>8</v>
      </c>
      <c r="J374" s="146">
        <v>9</v>
      </c>
      <c r="K374" s="146">
        <v>10</v>
      </c>
      <c r="L374" s="146">
        <v>11</v>
      </c>
      <c r="M374" s="146">
        <v>12</v>
      </c>
      <c r="N374" s="146">
        <v>13</v>
      </c>
      <c r="O374" s="146">
        <v>14</v>
      </c>
      <c r="P374" s="146">
        <v>15</v>
      </c>
      <c r="Q374" s="146">
        <v>16</v>
      </c>
      <c r="R374" s="146">
        <v>17</v>
      </c>
      <c r="S374" s="146">
        <v>18</v>
      </c>
      <c r="T374" s="146">
        <v>19</v>
      </c>
      <c r="U374" s="146">
        <v>20</v>
      </c>
      <c r="V374" s="146">
        <v>21</v>
      </c>
      <c r="W374" s="146">
        <v>22</v>
      </c>
      <c r="X374" s="146">
        <v>23</v>
      </c>
      <c r="Y374" s="146">
        <v>24</v>
      </c>
      <c r="Z374" s="146">
        <v>25</v>
      </c>
      <c r="AA374" s="146">
        <v>26</v>
      </c>
      <c r="AB374" s="146">
        <v>27</v>
      </c>
      <c r="AC374" s="146">
        <v>28</v>
      </c>
      <c r="AD374" s="146">
        <v>29</v>
      </c>
      <c r="AE374" s="146">
        <v>30</v>
      </c>
      <c r="AF374" s="146">
        <v>31</v>
      </c>
      <c r="AG374" s="146">
        <v>32</v>
      </c>
      <c r="AH374" s="146">
        <v>33</v>
      </c>
      <c r="AI374" s="146">
        <v>34</v>
      </c>
      <c r="AJ374" s="146">
        <v>35</v>
      </c>
      <c r="AK374" s="146">
        <v>36</v>
      </c>
      <c r="AL374" s="146">
        <v>37</v>
      </c>
      <c r="AM374" s="146">
        <v>38</v>
      </c>
      <c r="AN374" s="146">
        <v>39</v>
      </c>
      <c r="AO374" s="146">
        <v>40</v>
      </c>
      <c r="AP374" s="146">
        <v>41</v>
      </c>
      <c r="AQ374" s="146">
        <v>42</v>
      </c>
    </row>
    <row r="375" spans="1:43" x14ac:dyDescent="0.25">
      <c r="A375" s="146">
        <v>0</v>
      </c>
      <c r="B375" s="146">
        <v>1</v>
      </c>
      <c r="C375" s="146">
        <v>2</v>
      </c>
      <c r="D375" s="146">
        <v>3</v>
      </c>
      <c r="E375" s="146">
        <v>4</v>
      </c>
      <c r="F375" s="146">
        <v>5</v>
      </c>
      <c r="G375" s="146">
        <v>6</v>
      </c>
      <c r="H375" s="146">
        <v>7</v>
      </c>
      <c r="I375" s="146">
        <v>8</v>
      </c>
      <c r="J375" s="146">
        <v>9</v>
      </c>
      <c r="K375" s="146">
        <v>10</v>
      </c>
      <c r="L375" s="146">
        <v>11</v>
      </c>
      <c r="M375" s="146">
        <v>12</v>
      </c>
      <c r="N375" s="146">
        <v>13</v>
      </c>
      <c r="O375" s="146">
        <v>14</v>
      </c>
      <c r="P375" s="146">
        <v>15</v>
      </c>
      <c r="Q375" s="146">
        <v>16</v>
      </c>
      <c r="R375" s="146">
        <v>17</v>
      </c>
      <c r="S375" s="146">
        <v>18</v>
      </c>
      <c r="T375" s="146">
        <v>19</v>
      </c>
      <c r="U375" s="146">
        <v>20</v>
      </c>
      <c r="V375" s="146">
        <v>21</v>
      </c>
      <c r="W375" s="146">
        <v>22</v>
      </c>
      <c r="X375" s="146">
        <v>23</v>
      </c>
      <c r="Y375" s="146">
        <v>24</v>
      </c>
      <c r="Z375" s="146">
        <v>25</v>
      </c>
      <c r="AA375" s="146">
        <v>26</v>
      </c>
      <c r="AB375" s="146">
        <v>27</v>
      </c>
      <c r="AC375" s="146">
        <v>28</v>
      </c>
      <c r="AD375" s="146">
        <v>29</v>
      </c>
      <c r="AE375" s="146">
        <v>30</v>
      </c>
      <c r="AF375" s="146">
        <v>31</v>
      </c>
      <c r="AG375" s="146">
        <v>32</v>
      </c>
      <c r="AH375" s="146">
        <v>33</v>
      </c>
      <c r="AI375" s="146">
        <v>34</v>
      </c>
      <c r="AJ375" s="146">
        <v>35</v>
      </c>
      <c r="AK375" s="146">
        <v>36</v>
      </c>
      <c r="AL375" s="146">
        <v>37</v>
      </c>
      <c r="AM375" s="146">
        <v>38</v>
      </c>
      <c r="AN375" s="146">
        <v>39</v>
      </c>
      <c r="AO375" s="146">
        <v>40</v>
      </c>
      <c r="AP375" s="146">
        <v>41</v>
      </c>
      <c r="AQ375" s="146">
        <v>42</v>
      </c>
    </row>
    <row r="376" spans="1:43" x14ac:dyDescent="0.25">
      <c r="A376" s="146">
        <v>0</v>
      </c>
      <c r="B376" s="146">
        <v>1</v>
      </c>
      <c r="C376" s="146">
        <v>2</v>
      </c>
      <c r="D376" s="146">
        <v>3</v>
      </c>
      <c r="E376" s="146">
        <v>4</v>
      </c>
      <c r="F376" s="146">
        <v>5</v>
      </c>
      <c r="G376" s="146">
        <v>6</v>
      </c>
      <c r="H376" s="146">
        <v>7</v>
      </c>
      <c r="I376" s="146">
        <v>8</v>
      </c>
      <c r="J376" s="146">
        <v>9</v>
      </c>
      <c r="K376" s="146">
        <v>10</v>
      </c>
      <c r="L376" s="146">
        <v>11</v>
      </c>
      <c r="M376" s="146">
        <v>12</v>
      </c>
      <c r="N376" s="146">
        <v>13</v>
      </c>
      <c r="O376" s="146">
        <v>14</v>
      </c>
      <c r="P376" s="146">
        <v>15</v>
      </c>
      <c r="Q376" s="146">
        <v>16</v>
      </c>
      <c r="R376" s="146">
        <v>17</v>
      </c>
      <c r="S376" s="146">
        <v>18</v>
      </c>
      <c r="T376" s="146">
        <v>19</v>
      </c>
      <c r="U376" s="146">
        <v>20</v>
      </c>
      <c r="V376" s="146">
        <v>21</v>
      </c>
      <c r="W376" s="146">
        <v>22</v>
      </c>
      <c r="X376" s="146">
        <v>23</v>
      </c>
      <c r="Y376" s="146">
        <v>24</v>
      </c>
      <c r="Z376" s="146">
        <v>25</v>
      </c>
      <c r="AA376" s="146">
        <v>26</v>
      </c>
      <c r="AB376" s="146">
        <v>27</v>
      </c>
      <c r="AC376" s="146">
        <v>28</v>
      </c>
      <c r="AD376" s="146">
        <v>29</v>
      </c>
      <c r="AE376" s="146">
        <v>30</v>
      </c>
      <c r="AF376" s="146">
        <v>31</v>
      </c>
      <c r="AG376" s="146">
        <v>32</v>
      </c>
      <c r="AH376" s="146">
        <v>33</v>
      </c>
      <c r="AI376" s="146">
        <v>34</v>
      </c>
      <c r="AJ376" s="146">
        <v>35</v>
      </c>
      <c r="AK376" s="146">
        <v>36</v>
      </c>
      <c r="AL376" s="146">
        <v>37</v>
      </c>
      <c r="AM376" s="146">
        <v>38</v>
      </c>
      <c r="AN376" s="146">
        <v>39</v>
      </c>
      <c r="AO376" s="146">
        <v>40</v>
      </c>
      <c r="AP376" s="146">
        <v>41</v>
      </c>
      <c r="AQ376" s="146">
        <v>42</v>
      </c>
    </row>
    <row r="377" spans="1:43" x14ac:dyDescent="0.25">
      <c r="A377" s="146">
        <v>0</v>
      </c>
      <c r="B377" s="146">
        <v>1</v>
      </c>
      <c r="C377" s="146">
        <v>2</v>
      </c>
      <c r="D377" s="146">
        <v>3</v>
      </c>
      <c r="E377" s="146">
        <v>4</v>
      </c>
      <c r="F377" s="146">
        <v>5</v>
      </c>
      <c r="G377" s="146">
        <v>6</v>
      </c>
      <c r="H377" s="146">
        <v>7</v>
      </c>
      <c r="I377" s="146">
        <v>8</v>
      </c>
      <c r="J377" s="146">
        <v>9</v>
      </c>
      <c r="K377" s="146">
        <v>10</v>
      </c>
      <c r="L377" s="146">
        <v>11</v>
      </c>
      <c r="M377" s="146">
        <v>12</v>
      </c>
      <c r="N377" s="146">
        <v>13</v>
      </c>
      <c r="O377" s="146">
        <v>14</v>
      </c>
      <c r="P377" s="146">
        <v>15</v>
      </c>
      <c r="Q377" s="146">
        <v>16</v>
      </c>
      <c r="R377" s="146">
        <v>17</v>
      </c>
      <c r="S377" s="146">
        <v>18</v>
      </c>
      <c r="T377" s="146">
        <v>19</v>
      </c>
      <c r="U377" s="146">
        <v>20</v>
      </c>
      <c r="V377" s="146">
        <v>21</v>
      </c>
      <c r="W377" s="146">
        <v>22</v>
      </c>
      <c r="X377" s="146">
        <v>23</v>
      </c>
      <c r="Y377" s="146">
        <v>24</v>
      </c>
      <c r="Z377" s="146">
        <v>25</v>
      </c>
      <c r="AA377" s="146">
        <v>26</v>
      </c>
      <c r="AB377" s="146">
        <v>27</v>
      </c>
      <c r="AC377" s="146">
        <v>28</v>
      </c>
      <c r="AD377" s="146">
        <v>29</v>
      </c>
      <c r="AE377" s="146">
        <v>30</v>
      </c>
      <c r="AF377" s="146">
        <v>31</v>
      </c>
      <c r="AG377" s="146">
        <v>32</v>
      </c>
      <c r="AH377" s="146">
        <v>33</v>
      </c>
      <c r="AI377" s="146">
        <v>34</v>
      </c>
      <c r="AJ377" s="146">
        <v>35</v>
      </c>
      <c r="AK377" s="146">
        <v>36</v>
      </c>
      <c r="AL377" s="146">
        <v>37</v>
      </c>
      <c r="AM377" s="146">
        <v>38</v>
      </c>
      <c r="AN377" s="146">
        <v>39</v>
      </c>
      <c r="AO377" s="146">
        <v>40</v>
      </c>
      <c r="AP377" s="146">
        <v>41</v>
      </c>
      <c r="AQ377" s="146">
        <v>42</v>
      </c>
    </row>
    <row r="378" spans="1:43" x14ac:dyDescent="0.25">
      <c r="A378" s="146">
        <v>0</v>
      </c>
      <c r="B378" s="146">
        <v>1</v>
      </c>
      <c r="C378" s="146">
        <v>2</v>
      </c>
      <c r="D378" s="146">
        <v>3</v>
      </c>
      <c r="E378" s="146">
        <v>4</v>
      </c>
      <c r="F378" s="146">
        <v>5</v>
      </c>
      <c r="G378" s="146">
        <v>6</v>
      </c>
      <c r="H378" s="146">
        <v>7</v>
      </c>
      <c r="I378" s="146">
        <v>8</v>
      </c>
      <c r="J378" s="146">
        <v>9</v>
      </c>
      <c r="K378" s="146">
        <v>10</v>
      </c>
      <c r="L378" s="146">
        <v>11</v>
      </c>
      <c r="M378" s="146">
        <v>12</v>
      </c>
      <c r="N378" s="146">
        <v>13</v>
      </c>
      <c r="O378" s="146">
        <v>14</v>
      </c>
      <c r="P378" s="146">
        <v>15</v>
      </c>
      <c r="Q378" s="146">
        <v>16</v>
      </c>
      <c r="R378" s="146">
        <v>17</v>
      </c>
      <c r="S378" s="146">
        <v>18</v>
      </c>
      <c r="T378" s="146">
        <v>19</v>
      </c>
      <c r="U378" s="146">
        <v>20</v>
      </c>
      <c r="V378" s="146">
        <v>21</v>
      </c>
      <c r="W378" s="146">
        <v>22</v>
      </c>
      <c r="X378" s="146">
        <v>23</v>
      </c>
      <c r="Y378" s="146">
        <v>24</v>
      </c>
      <c r="Z378" s="146">
        <v>25</v>
      </c>
      <c r="AA378" s="146">
        <v>26</v>
      </c>
      <c r="AB378" s="146">
        <v>27</v>
      </c>
      <c r="AC378" s="146">
        <v>28</v>
      </c>
      <c r="AD378" s="146">
        <v>29</v>
      </c>
      <c r="AE378" s="146">
        <v>30</v>
      </c>
      <c r="AF378" s="146">
        <v>31</v>
      </c>
      <c r="AG378" s="146">
        <v>32</v>
      </c>
      <c r="AH378" s="146">
        <v>33</v>
      </c>
      <c r="AI378" s="146">
        <v>34</v>
      </c>
      <c r="AJ378" s="146">
        <v>35</v>
      </c>
      <c r="AK378" s="146">
        <v>36</v>
      </c>
      <c r="AL378" s="146">
        <v>37</v>
      </c>
      <c r="AM378" s="146">
        <v>38</v>
      </c>
      <c r="AN378" s="146">
        <v>39</v>
      </c>
      <c r="AO378" s="146">
        <v>40</v>
      </c>
      <c r="AP378" s="146">
        <v>41</v>
      </c>
      <c r="AQ378" s="146">
        <v>42</v>
      </c>
    </row>
    <row r="379" spans="1:43" x14ac:dyDescent="0.25">
      <c r="A379" s="146">
        <v>0</v>
      </c>
      <c r="B379" s="146">
        <v>1</v>
      </c>
      <c r="C379" s="146">
        <v>2</v>
      </c>
      <c r="D379" s="146">
        <v>3</v>
      </c>
      <c r="E379" s="146">
        <v>4</v>
      </c>
      <c r="F379" s="146">
        <v>5</v>
      </c>
      <c r="G379" s="146">
        <v>6</v>
      </c>
      <c r="H379" s="146">
        <v>7</v>
      </c>
      <c r="I379" s="146">
        <v>8</v>
      </c>
      <c r="J379" s="146">
        <v>9</v>
      </c>
      <c r="K379" s="146">
        <v>10</v>
      </c>
      <c r="L379" s="146">
        <v>11</v>
      </c>
      <c r="M379" s="146">
        <v>12</v>
      </c>
      <c r="N379" s="146">
        <v>13</v>
      </c>
      <c r="O379" s="146">
        <v>14</v>
      </c>
      <c r="P379" s="146">
        <v>15</v>
      </c>
      <c r="Q379" s="146">
        <v>16</v>
      </c>
      <c r="R379" s="146">
        <v>17</v>
      </c>
      <c r="S379" s="146">
        <v>18</v>
      </c>
      <c r="T379" s="146">
        <v>19</v>
      </c>
      <c r="U379" s="146">
        <v>20</v>
      </c>
      <c r="V379" s="146">
        <v>21</v>
      </c>
      <c r="W379" s="146">
        <v>22</v>
      </c>
      <c r="X379" s="146">
        <v>23</v>
      </c>
      <c r="Y379" s="146">
        <v>24</v>
      </c>
      <c r="Z379" s="146">
        <v>25</v>
      </c>
      <c r="AA379" s="146">
        <v>26</v>
      </c>
      <c r="AB379" s="146">
        <v>27</v>
      </c>
      <c r="AC379" s="146">
        <v>28</v>
      </c>
      <c r="AD379" s="146">
        <v>29</v>
      </c>
      <c r="AE379" s="146">
        <v>30</v>
      </c>
      <c r="AF379" s="146">
        <v>31</v>
      </c>
      <c r="AG379" s="146">
        <v>32</v>
      </c>
      <c r="AH379" s="146">
        <v>33</v>
      </c>
      <c r="AI379" s="146">
        <v>34</v>
      </c>
      <c r="AJ379" s="146">
        <v>35</v>
      </c>
      <c r="AK379" s="146">
        <v>36</v>
      </c>
      <c r="AL379" s="146">
        <v>37</v>
      </c>
      <c r="AM379" s="146">
        <v>38</v>
      </c>
      <c r="AN379" s="146">
        <v>39</v>
      </c>
      <c r="AO379" s="146">
        <v>40</v>
      </c>
      <c r="AP379" s="146">
        <v>41</v>
      </c>
      <c r="AQ379" s="146">
        <v>42</v>
      </c>
    </row>
    <row r="380" spans="1:43" x14ac:dyDescent="0.25">
      <c r="A380" s="146">
        <v>0</v>
      </c>
      <c r="B380" s="146">
        <v>1</v>
      </c>
      <c r="C380" s="146">
        <v>2</v>
      </c>
      <c r="D380" s="146">
        <v>3</v>
      </c>
      <c r="E380" s="146">
        <v>4</v>
      </c>
      <c r="F380" s="146">
        <v>5</v>
      </c>
      <c r="G380" s="146">
        <v>6</v>
      </c>
      <c r="H380" s="146">
        <v>7</v>
      </c>
      <c r="I380" s="146">
        <v>8</v>
      </c>
      <c r="J380" s="146">
        <v>9</v>
      </c>
      <c r="K380" s="146">
        <v>10</v>
      </c>
      <c r="L380" s="146">
        <v>11</v>
      </c>
      <c r="M380" s="146">
        <v>12</v>
      </c>
      <c r="N380" s="146">
        <v>13</v>
      </c>
      <c r="O380" s="146">
        <v>14</v>
      </c>
      <c r="P380" s="146">
        <v>15</v>
      </c>
      <c r="Q380" s="146">
        <v>16</v>
      </c>
      <c r="R380" s="146">
        <v>17</v>
      </c>
      <c r="S380" s="146">
        <v>18</v>
      </c>
      <c r="T380" s="146">
        <v>19</v>
      </c>
      <c r="U380" s="146">
        <v>20</v>
      </c>
      <c r="V380" s="146">
        <v>21</v>
      </c>
      <c r="W380" s="146">
        <v>22</v>
      </c>
      <c r="X380" s="146">
        <v>23</v>
      </c>
      <c r="Y380" s="146">
        <v>24</v>
      </c>
      <c r="Z380" s="146">
        <v>25</v>
      </c>
      <c r="AA380" s="146">
        <v>26</v>
      </c>
      <c r="AB380" s="146">
        <v>27</v>
      </c>
      <c r="AC380" s="146">
        <v>28</v>
      </c>
      <c r="AD380" s="146">
        <v>29</v>
      </c>
      <c r="AE380" s="146">
        <v>30</v>
      </c>
      <c r="AF380" s="146">
        <v>31</v>
      </c>
      <c r="AG380" s="146">
        <v>32</v>
      </c>
      <c r="AH380" s="146">
        <v>33</v>
      </c>
      <c r="AI380" s="146">
        <v>34</v>
      </c>
      <c r="AJ380" s="146">
        <v>35</v>
      </c>
      <c r="AK380" s="146">
        <v>36</v>
      </c>
      <c r="AL380" s="146">
        <v>37</v>
      </c>
      <c r="AM380" s="146">
        <v>38</v>
      </c>
      <c r="AN380" s="146">
        <v>39</v>
      </c>
      <c r="AO380" s="146">
        <v>40</v>
      </c>
      <c r="AP380" s="146">
        <v>41</v>
      </c>
      <c r="AQ380" s="146">
        <v>42</v>
      </c>
    </row>
    <row r="381" spans="1:43" x14ac:dyDescent="0.25">
      <c r="A381" s="146">
        <v>0</v>
      </c>
      <c r="B381" s="146">
        <v>1</v>
      </c>
      <c r="C381" s="146">
        <v>2</v>
      </c>
      <c r="D381" s="146">
        <v>3</v>
      </c>
      <c r="E381" s="146">
        <v>4</v>
      </c>
      <c r="F381" s="146">
        <v>5</v>
      </c>
      <c r="G381" s="146">
        <v>6</v>
      </c>
      <c r="H381" s="146">
        <v>7</v>
      </c>
      <c r="I381" s="146">
        <v>8</v>
      </c>
      <c r="J381" s="146">
        <v>9</v>
      </c>
      <c r="K381" s="146">
        <v>10</v>
      </c>
      <c r="L381" s="146">
        <v>11</v>
      </c>
      <c r="M381" s="146">
        <v>12</v>
      </c>
      <c r="N381" s="146">
        <v>13</v>
      </c>
      <c r="O381" s="146">
        <v>14</v>
      </c>
      <c r="P381" s="146">
        <v>15</v>
      </c>
      <c r="Q381" s="146">
        <v>16</v>
      </c>
      <c r="R381" s="146">
        <v>17</v>
      </c>
      <c r="S381" s="146">
        <v>18</v>
      </c>
      <c r="T381" s="146">
        <v>19</v>
      </c>
      <c r="U381" s="146">
        <v>20</v>
      </c>
      <c r="V381" s="146">
        <v>21</v>
      </c>
      <c r="W381" s="146">
        <v>22</v>
      </c>
      <c r="X381" s="146">
        <v>23</v>
      </c>
      <c r="Y381" s="146">
        <v>24</v>
      </c>
      <c r="Z381" s="146">
        <v>25</v>
      </c>
      <c r="AA381" s="146">
        <v>26</v>
      </c>
      <c r="AB381" s="146">
        <v>27</v>
      </c>
      <c r="AC381" s="146">
        <v>28</v>
      </c>
      <c r="AD381" s="146">
        <v>29</v>
      </c>
      <c r="AE381" s="146">
        <v>30</v>
      </c>
      <c r="AF381" s="146">
        <v>31</v>
      </c>
      <c r="AG381" s="146">
        <v>32</v>
      </c>
      <c r="AH381" s="146">
        <v>33</v>
      </c>
      <c r="AI381" s="146">
        <v>34</v>
      </c>
      <c r="AJ381" s="146">
        <v>35</v>
      </c>
      <c r="AK381" s="146">
        <v>36</v>
      </c>
      <c r="AL381" s="146">
        <v>37</v>
      </c>
      <c r="AM381" s="146">
        <v>38</v>
      </c>
      <c r="AN381" s="146">
        <v>39</v>
      </c>
      <c r="AO381" s="146">
        <v>40</v>
      </c>
      <c r="AP381" s="146">
        <v>41</v>
      </c>
      <c r="AQ381" s="146">
        <v>42</v>
      </c>
    </row>
    <row r="382" spans="1:43" x14ac:dyDescent="0.25">
      <c r="A382" s="146">
        <v>0</v>
      </c>
      <c r="B382" s="146">
        <v>1</v>
      </c>
      <c r="C382" s="146">
        <v>2</v>
      </c>
      <c r="D382" s="146">
        <v>3</v>
      </c>
      <c r="E382" s="146">
        <v>4</v>
      </c>
      <c r="F382" s="146">
        <v>5</v>
      </c>
      <c r="G382" s="146">
        <v>6</v>
      </c>
      <c r="H382" s="146">
        <v>7</v>
      </c>
      <c r="I382" s="146">
        <v>8</v>
      </c>
      <c r="J382" s="146">
        <v>9</v>
      </c>
      <c r="K382" s="146">
        <v>10</v>
      </c>
      <c r="L382" s="146">
        <v>11</v>
      </c>
      <c r="M382" s="146">
        <v>12</v>
      </c>
      <c r="N382" s="146">
        <v>13</v>
      </c>
      <c r="O382" s="146">
        <v>14</v>
      </c>
      <c r="P382" s="146">
        <v>15</v>
      </c>
      <c r="Q382" s="146">
        <v>16</v>
      </c>
      <c r="R382" s="146">
        <v>17</v>
      </c>
      <c r="S382" s="146">
        <v>18</v>
      </c>
      <c r="T382" s="146">
        <v>19</v>
      </c>
      <c r="U382" s="146">
        <v>20</v>
      </c>
      <c r="V382" s="146">
        <v>21</v>
      </c>
      <c r="W382" s="146">
        <v>22</v>
      </c>
      <c r="X382" s="146">
        <v>23</v>
      </c>
      <c r="Y382" s="146">
        <v>24</v>
      </c>
      <c r="Z382" s="146">
        <v>25</v>
      </c>
      <c r="AA382" s="146">
        <v>26</v>
      </c>
      <c r="AB382" s="146">
        <v>27</v>
      </c>
      <c r="AC382" s="146">
        <v>28</v>
      </c>
      <c r="AD382" s="146">
        <v>29</v>
      </c>
      <c r="AE382" s="146">
        <v>30</v>
      </c>
      <c r="AF382" s="146">
        <v>31</v>
      </c>
      <c r="AG382" s="146">
        <v>32</v>
      </c>
      <c r="AH382" s="146">
        <v>33</v>
      </c>
      <c r="AI382" s="146">
        <v>34</v>
      </c>
      <c r="AJ382" s="146">
        <v>35</v>
      </c>
      <c r="AK382" s="146">
        <v>36</v>
      </c>
      <c r="AL382" s="146">
        <v>37</v>
      </c>
      <c r="AM382" s="146">
        <v>38</v>
      </c>
      <c r="AN382" s="146">
        <v>39</v>
      </c>
      <c r="AO382" s="146">
        <v>40</v>
      </c>
      <c r="AP382" s="146">
        <v>41</v>
      </c>
      <c r="AQ382" s="146">
        <v>42</v>
      </c>
    </row>
    <row r="383" spans="1:43" x14ac:dyDescent="0.25">
      <c r="A383" s="146">
        <v>0</v>
      </c>
      <c r="B383" s="146">
        <v>1</v>
      </c>
      <c r="C383" s="146">
        <v>2</v>
      </c>
      <c r="D383" s="146">
        <v>3</v>
      </c>
      <c r="E383" s="146">
        <v>4</v>
      </c>
      <c r="F383" s="146">
        <v>5</v>
      </c>
      <c r="G383" s="146">
        <v>6</v>
      </c>
      <c r="H383" s="146">
        <v>7</v>
      </c>
      <c r="I383" s="146">
        <v>8</v>
      </c>
      <c r="J383" s="146">
        <v>9</v>
      </c>
      <c r="K383" s="146">
        <v>10</v>
      </c>
      <c r="L383" s="146">
        <v>11</v>
      </c>
      <c r="M383" s="146">
        <v>12</v>
      </c>
      <c r="N383" s="146">
        <v>13</v>
      </c>
      <c r="O383" s="146">
        <v>14</v>
      </c>
      <c r="P383" s="146">
        <v>15</v>
      </c>
      <c r="Q383" s="146">
        <v>16</v>
      </c>
      <c r="R383" s="146">
        <v>17</v>
      </c>
      <c r="S383" s="146">
        <v>18</v>
      </c>
      <c r="T383" s="146">
        <v>19</v>
      </c>
      <c r="U383" s="146">
        <v>20</v>
      </c>
      <c r="V383" s="146">
        <v>21</v>
      </c>
      <c r="W383" s="146">
        <v>22</v>
      </c>
      <c r="X383" s="146">
        <v>23</v>
      </c>
      <c r="Y383" s="146">
        <v>24</v>
      </c>
      <c r="Z383" s="146">
        <v>25</v>
      </c>
      <c r="AA383" s="146">
        <v>26</v>
      </c>
      <c r="AB383" s="146">
        <v>27</v>
      </c>
      <c r="AC383" s="146">
        <v>28</v>
      </c>
      <c r="AD383" s="146">
        <v>29</v>
      </c>
      <c r="AE383" s="146">
        <v>30</v>
      </c>
      <c r="AF383" s="146">
        <v>31</v>
      </c>
      <c r="AG383" s="146">
        <v>32</v>
      </c>
      <c r="AH383" s="146">
        <v>33</v>
      </c>
      <c r="AI383" s="146">
        <v>34</v>
      </c>
      <c r="AJ383" s="146">
        <v>35</v>
      </c>
      <c r="AK383" s="146">
        <v>36</v>
      </c>
      <c r="AL383" s="146">
        <v>37</v>
      </c>
      <c r="AM383" s="146">
        <v>38</v>
      </c>
      <c r="AN383" s="146">
        <v>39</v>
      </c>
      <c r="AO383" s="146">
        <v>40</v>
      </c>
      <c r="AP383" s="146">
        <v>41</v>
      </c>
      <c r="AQ383" s="146">
        <v>42</v>
      </c>
    </row>
    <row r="384" spans="1:43" x14ac:dyDescent="0.25">
      <c r="A384" s="146">
        <v>0</v>
      </c>
      <c r="B384" s="146">
        <v>1</v>
      </c>
      <c r="C384" s="146">
        <v>2</v>
      </c>
      <c r="D384" s="146">
        <v>3</v>
      </c>
      <c r="E384" s="146">
        <v>4</v>
      </c>
      <c r="F384" s="146">
        <v>5</v>
      </c>
      <c r="G384" s="146">
        <v>6</v>
      </c>
      <c r="H384" s="146">
        <v>7</v>
      </c>
      <c r="I384" s="146">
        <v>8</v>
      </c>
      <c r="J384" s="146">
        <v>9</v>
      </c>
      <c r="K384" s="146">
        <v>10</v>
      </c>
      <c r="L384" s="146">
        <v>11</v>
      </c>
      <c r="M384" s="146">
        <v>12</v>
      </c>
      <c r="N384" s="146">
        <v>13</v>
      </c>
      <c r="O384" s="146">
        <v>14</v>
      </c>
      <c r="P384" s="146">
        <v>15</v>
      </c>
      <c r="Q384" s="146">
        <v>16</v>
      </c>
      <c r="R384" s="146">
        <v>17</v>
      </c>
      <c r="S384" s="146">
        <v>18</v>
      </c>
      <c r="T384" s="146">
        <v>19</v>
      </c>
      <c r="U384" s="146">
        <v>20</v>
      </c>
      <c r="V384" s="146">
        <v>21</v>
      </c>
      <c r="W384" s="146">
        <v>22</v>
      </c>
      <c r="X384" s="146">
        <v>23</v>
      </c>
      <c r="Y384" s="146">
        <v>24</v>
      </c>
      <c r="Z384" s="146">
        <v>25</v>
      </c>
      <c r="AA384" s="146">
        <v>26</v>
      </c>
      <c r="AB384" s="146">
        <v>27</v>
      </c>
      <c r="AC384" s="146">
        <v>28</v>
      </c>
      <c r="AD384" s="146">
        <v>29</v>
      </c>
      <c r="AE384" s="146">
        <v>30</v>
      </c>
      <c r="AF384" s="146">
        <v>31</v>
      </c>
      <c r="AG384" s="146">
        <v>32</v>
      </c>
      <c r="AH384" s="146">
        <v>33</v>
      </c>
      <c r="AI384" s="146">
        <v>34</v>
      </c>
      <c r="AJ384" s="146">
        <v>35</v>
      </c>
      <c r="AK384" s="146">
        <v>36</v>
      </c>
      <c r="AL384" s="146">
        <v>37</v>
      </c>
      <c r="AM384" s="146">
        <v>38</v>
      </c>
      <c r="AN384" s="146">
        <v>39</v>
      </c>
      <c r="AO384" s="146">
        <v>40</v>
      </c>
      <c r="AP384" s="146">
        <v>41</v>
      </c>
      <c r="AQ384" s="146">
        <v>42</v>
      </c>
    </row>
    <row r="385" spans="1:43" x14ac:dyDescent="0.25">
      <c r="A385" s="146">
        <v>0</v>
      </c>
      <c r="B385" s="146">
        <v>1</v>
      </c>
      <c r="C385" s="146">
        <v>2</v>
      </c>
      <c r="D385" s="146">
        <v>3</v>
      </c>
      <c r="E385" s="146">
        <v>4</v>
      </c>
      <c r="F385" s="146">
        <v>5</v>
      </c>
      <c r="G385" s="146">
        <v>6</v>
      </c>
      <c r="H385" s="146">
        <v>7</v>
      </c>
      <c r="I385" s="146">
        <v>8</v>
      </c>
      <c r="J385" s="146">
        <v>9</v>
      </c>
      <c r="K385" s="146">
        <v>10</v>
      </c>
      <c r="L385" s="146">
        <v>11</v>
      </c>
      <c r="M385" s="146">
        <v>12</v>
      </c>
      <c r="N385" s="146">
        <v>13</v>
      </c>
      <c r="O385" s="146">
        <v>14</v>
      </c>
      <c r="P385" s="146">
        <v>15</v>
      </c>
      <c r="Q385" s="146">
        <v>16</v>
      </c>
      <c r="R385" s="146">
        <v>17</v>
      </c>
      <c r="S385" s="146">
        <v>18</v>
      </c>
      <c r="T385" s="146">
        <v>19</v>
      </c>
      <c r="U385" s="146">
        <v>20</v>
      </c>
      <c r="V385" s="146">
        <v>21</v>
      </c>
      <c r="W385" s="146">
        <v>22</v>
      </c>
      <c r="X385" s="146">
        <v>23</v>
      </c>
      <c r="Y385" s="146">
        <v>24</v>
      </c>
      <c r="Z385" s="146">
        <v>25</v>
      </c>
      <c r="AA385" s="146">
        <v>26</v>
      </c>
      <c r="AB385" s="146">
        <v>27</v>
      </c>
      <c r="AC385" s="146">
        <v>28</v>
      </c>
      <c r="AD385" s="146">
        <v>29</v>
      </c>
      <c r="AE385" s="146">
        <v>30</v>
      </c>
      <c r="AF385" s="146">
        <v>31</v>
      </c>
      <c r="AG385" s="146">
        <v>32</v>
      </c>
      <c r="AH385" s="146">
        <v>33</v>
      </c>
      <c r="AI385" s="146">
        <v>34</v>
      </c>
      <c r="AJ385" s="146">
        <v>35</v>
      </c>
      <c r="AK385" s="146">
        <v>36</v>
      </c>
      <c r="AL385" s="146">
        <v>37</v>
      </c>
      <c r="AM385" s="146">
        <v>38</v>
      </c>
      <c r="AN385" s="146">
        <v>39</v>
      </c>
      <c r="AO385" s="146">
        <v>40</v>
      </c>
      <c r="AP385" s="146">
        <v>41</v>
      </c>
      <c r="AQ385" s="146">
        <v>42</v>
      </c>
    </row>
    <row r="386" spans="1:43" x14ac:dyDescent="0.25">
      <c r="A386" s="146">
        <v>0</v>
      </c>
      <c r="B386" s="146">
        <v>1</v>
      </c>
      <c r="C386" s="146">
        <v>2</v>
      </c>
      <c r="D386" s="146">
        <v>3</v>
      </c>
      <c r="E386" s="146">
        <v>4</v>
      </c>
      <c r="F386" s="146">
        <v>5</v>
      </c>
      <c r="G386" s="146">
        <v>6</v>
      </c>
      <c r="H386" s="146">
        <v>7</v>
      </c>
      <c r="I386" s="146">
        <v>8</v>
      </c>
      <c r="J386" s="146">
        <v>9</v>
      </c>
      <c r="K386" s="146">
        <v>10</v>
      </c>
      <c r="L386" s="146">
        <v>11</v>
      </c>
      <c r="M386" s="146">
        <v>12</v>
      </c>
      <c r="N386" s="146">
        <v>13</v>
      </c>
      <c r="O386" s="146">
        <v>14</v>
      </c>
      <c r="P386" s="146">
        <v>15</v>
      </c>
      <c r="Q386" s="146">
        <v>16</v>
      </c>
      <c r="R386" s="146">
        <v>17</v>
      </c>
      <c r="S386" s="146">
        <v>18</v>
      </c>
      <c r="T386" s="146">
        <v>19</v>
      </c>
      <c r="U386" s="146">
        <v>20</v>
      </c>
      <c r="V386" s="146">
        <v>21</v>
      </c>
      <c r="W386" s="146">
        <v>22</v>
      </c>
      <c r="X386" s="146">
        <v>23</v>
      </c>
      <c r="Y386" s="146">
        <v>24</v>
      </c>
      <c r="Z386" s="146">
        <v>25</v>
      </c>
      <c r="AA386" s="146">
        <v>26</v>
      </c>
      <c r="AB386" s="146">
        <v>27</v>
      </c>
      <c r="AC386" s="146">
        <v>28</v>
      </c>
      <c r="AD386" s="146">
        <v>29</v>
      </c>
      <c r="AE386" s="146">
        <v>30</v>
      </c>
      <c r="AF386" s="146">
        <v>31</v>
      </c>
      <c r="AG386" s="146">
        <v>32</v>
      </c>
      <c r="AH386" s="146">
        <v>33</v>
      </c>
      <c r="AI386" s="146">
        <v>34</v>
      </c>
      <c r="AJ386" s="146">
        <v>35</v>
      </c>
      <c r="AK386" s="146">
        <v>36</v>
      </c>
      <c r="AL386" s="146">
        <v>37</v>
      </c>
      <c r="AM386" s="146">
        <v>38</v>
      </c>
      <c r="AN386" s="146">
        <v>39</v>
      </c>
      <c r="AO386" s="146">
        <v>40</v>
      </c>
      <c r="AP386" s="146">
        <v>41</v>
      </c>
      <c r="AQ386" s="146">
        <v>42</v>
      </c>
    </row>
    <row r="387" spans="1:43" x14ac:dyDescent="0.25">
      <c r="A387" s="146">
        <v>0</v>
      </c>
      <c r="B387" s="146">
        <v>1</v>
      </c>
      <c r="C387" s="146">
        <v>2</v>
      </c>
      <c r="D387" s="146">
        <v>3</v>
      </c>
      <c r="E387" s="146">
        <v>4</v>
      </c>
      <c r="F387" s="146">
        <v>5</v>
      </c>
      <c r="G387" s="146">
        <v>6</v>
      </c>
      <c r="H387" s="146">
        <v>7</v>
      </c>
      <c r="I387" s="146">
        <v>8</v>
      </c>
      <c r="J387" s="146">
        <v>9</v>
      </c>
      <c r="K387" s="146">
        <v>10</v>
      </c>
      <c r="L387" s="146">
        <v>11</v>
      </c>
      <c r="M387" s="146">
        <v>12</v>
      </c>
      <c r="N387" s="146">
        <v>13</v>
      </c>
      <c r="O387" s="146">
        <v>14</v>
      </c>
      <c r="P387" s="146">
        <v>15</v>
      </c>
      <c r="Q387" s="146">
        <v>16</v>
      </c>
      <c r="R387" s="146">
        <v>17</v>
      </c>
      <c r="S387" s="146">
        <v>18</v>
      </c>
      <c r="T387" s="146">
        <v>19</v>
      </c>
      <c r="U387" s="146">
        <v>20</v>
      </c>
      <c r="V387" s="146">
        <v>21</v>
      </c>
      <c r="W387" s="146">
        <v>22</v>
      </c>
      <c r="X387" s="146">
        <v>23</v>
      </c>
      <c r="Y387" s="146">
        <v>24</v>
      </c>
      <c r="Z387" s="146">
        <v>25</v>
      </c>
      <c r="AA387" s="146">
        <v>26</v>
      </c>
      <c r="AB387" s="146">
        <v>27</v>
      </c>
      <c r="AC387" s="146">
        <v>28</v>
      </c>
      <c r="AD387" s="146">
        <v>29</v>
      </c>
      <c r="AE387" s="146">
        <v>30</v>
      </c>
      <c r="AF387" s="146">
        <v>31</v>
      </c>
      <c r="AG387" s="146">
        <v>32</v>
      </c>
      <c r="AH387" s="146">
        <v>33</v>
      </c>
      <c r="AI387" s="146">
        <v>34</v>
      </c>
      <c r="AJ387" s="146">
        <v>35</v>
      </c>
      <c r="AK387" s="146">
        <v>36</v>
      </c>
      <c r="AL387" s="146">
        <v>37</v>
      </c>
      <c r="AM387" s="146">
        <v>38</v>
      </c>
      <c r="AN387" s="146">
        <v>39</v>
      </c>
      <c r="AO387" s="146">
        <v>40</v>
      </c>
      <c r="AP387" s="146">
        <v>41</v>
      </c>
      <c r="AQ387" s="146">
        <v>42</v>
      </c>
    </row>
    <row r="388" spans="1:43" x14ac:dyDescent="0.25">
      <c r="A388" s="146">
        <v>0</v>
      </c>
      <c r="B388" s="146">
        <v>1</v>
      </c>
      <c r="C388" s="146">
        <v>2</v>
      </c>
      <c r="D388" s="146">
        <v>3</v>
      </c>
      <c r="E388" s="146">
        <v>4</v>
      </c>
      <c r="F388" s="146">
        <v>5</v>
      </c>
      <c r="G388" s="146">
        <v>6</v>
      </c>
      <c r="H388" s="146">
        <v>7</v>
      </c>
      <c r="I388" s="146">
        <v>8</v>
      </c>
      <c r="J388" s="146">
        <v>9</v>
      </c>
      <c r="K388" s="146">
        <v>10</v>
      </c>
      <c r="L388" s="146">
        <v>11</v>
      </c>
      <c r="M388" s="146">
        <v>12</v>
      </c>
      <c r="N388" s="146">
        <v>13</v>
      </c>
      <c r="O388" s="146">
        <v>14</v>
      </c>
      <c r="P388" s="146">
        <v>15</v>
      </c>
      <c r="Q388" s="146">
        <v>16</v>
      </c>
      <c r="R388" s="146">
        <v>17</v>
      </c>
      <c r="S388" s="146">
        <v>18</v>
      </c>
      <c r="T388" s="146">
        <v>19</v>
      </c>
      <c r="U388" s="146">
        <v>20</v>
      </c>
      <c r="V388" s="146">
        <v>21</v>
      </c>
      <c r="W388" s="146">
        <v>22</v>
      </c>
      <c r="X388" s="146">
        <v>23</v>
      </c>
      <c r="Y388" s="146">
        <v>24</v>
      </c>
      <c r="Z388" s="146">
        <v>25</v>
      </c>
      <c r="AA388" s="146">
        <v>26</v>
      </c>
      <c r="AB388" s="146">
        <v>27</v>
      </c>
      <c r="AC388" s="146">
        <v>28</v>
      </c>
      <c r="AD388" s="146">
        <v>29</v>
      </c>
      <c r="AE388" s="146">
        <v>30</v>
      </c>
      <c r="AF388" s="146">
        <v>31</v>
      </c>
      <c r="AG388" s="146">
        <v>32</v>
      </c>
      <c r="AH388" s="146">
        <v>33</v>
      </c>
      <c r="AI388" s="146">
        <v>34</v>
      </c>
      <c r="AJ388" s="146">
        <v>35</v>
      </c>
      <c r="AK388" s="146">
        <v>36</v>
      </c>
      <c r="AL388" s="146">
        <v>37</v>
      </c>
      <c r="AM388" s="146">
        <v>38</v>
      </c>
      <c r="AN388" s="146">
        <v>39</v>
      </c>
      <c r="AO388" s="146">
        <v>40</v>
      </c>
      <c r="AP388" s="146">
        <v>41</v>
      </c>
      <c r="AQ388" s="146">
        <v>42</v>
      </c>
    </row>
    <row r="389" spans="1:43" x14ac:dyDescent="0.25">
      <c r="A389" s="146">
        <v>0</v>
      </c>
      <c r="B389" s="146">
        <v>1</v>
      </c>
      <c r="C389" s="146">
        <v>2</v>
      </c>
      <c r="D389" s="146">
        <v>3</v>
      </c>
      <c r="E389" s="146">
        <v>4</v>
      </c>
      <c r="F389" s="146">
        <v>5</v>
      </c>
      <c r="G389" s="146">
        <v>6</v>
      </c>
      <c r="H389" s="146">
        <v>7</v>
      </c>
      <c r="I389" s="146">
        <v>8</v>
      </c>
      <c r="J389" s="146">
        <v>9</v>
      </c>
      <c r="K389" s="146">
        <v>10</v>
      </c>
      <c r="L389" s="146">
        <v>11</v>
      </c>
      <c r="M389" s="146">
        <v>12</v>
      </c>
      <c r="N389" s="146">
        <v>13</v>
      </c>
      <c r="O389" s="146">
        <v>14</v>
      </c>
      <c r="P389" s="146">
        <v>15</v>
      </c>
      <c r="Q389" s="146">
        <v>16</v>
      </c>
      <c r="R389" s="146">
        <v>17</v>
      </c>
      <c r="S389" s="146">
        <v>18</v>
      </c>
      <c r="T389" s="146">
        <v>19</v>
      </c>
      <c r="U389" s="146">
        <v>20</v>
      </c>
      <c r="V389" s="146">
        <v>21</v>
      </c>
      <c r="W389" s="146">
        <v>22</v>
      </c>
      <c r="X389" s="146">
        <v>23</v>
      </c>
      <c r="Y389" s="146">
        <v>24</v>
      </c>
      <c r="Z389" s="146">
        <v>25</v>
      </c>
      <c r="AA389" s="146">
        <v>26</v>
      </c>
      <c r="AB389" s="146">
        <v>27</v>
      </c>
      <c r="AC389" s="146">
        <v>28</v>
      </c>
      <c r="AD389" s="146">
        <v>29</v>
      </c>
      <c r="AE389" s="146">
        <v>30</v>
      </c>
      <c r="AF389" s="146">
        <v>31</v>
      </c>
      <c r="AG389" s="146">
        <v>32</v>
      </c>
      <c r="AH389" s="146">
        <v>33</v>
      </c>
      <c r="AI389" s="146">
        <v>34</v>
      </c>
      <c r="AJ389" s="146">
        <v>35</v>
      </c>
      <c r="AK389" s="146">
        <v>36</v>
      </c>
      <c r="AL389" s="146">
        <v>37</v>
      </c>
      <c r="AM389" s="146">
        <v>38</v>
      </c>
      <c r="AN389" s="146">
        <v>39</v>
      </c>
      <c r="AO389" s="146">
        <v>40</v>
      </c>
      <c r="AP389" s="146">
        <v>41</v>
      </c>
      <c r="AQ389" s="146">
        <v>42</v>
      </c>
    </row>
    <row r="390" spans="1:43" x14ac:dyDescent="0.25">
      <c r="A390" s="146">
        <v>0</v>
      </c>
      <c r="B390" s="146">
        <v>1</v>
      </c>
      <c r="C390" s="146">
        <v>2</v>
      </c>
      <c r="D390" s="146">
        <v>3</v>
      </c>
      <c r="E390" s="146">
        <v>4</v>
      </c>
      <c r="F390" s="146">
        <v>5</v>
      </c>
      <c r="G390" s="146">
        <v>6</v>
      </c>
      <c r="H390" s="146">
        <v>7</v>
      </c>
      <c r="I390" s="146">
        <v>8</v>
      </c>
      <c r="J390" s="146">
        <v>9</v>
      </c>
      <c r="K390" s="146">
        <v>10</v>
      </c>
      <c r="L390" s="146">
        <v>11</v>
      </c>
      <c r="M390" s="146">
        <v>12</v>
      </c>
      <c r="N390" s="146">
        <v>13</v>
      </c>
      <c r="O390" s="146">
        <v>14</v>
      </c>
      <c r="P390" s="146">
        <v>15</v>
      </c>
      <c r="Q390" s="146">
        <v>16</v>
      </c>
      <c r="R390" s="146">
        <v>17</v>
      </c>
      <c r="S390" s="146">
        <v>18</v>
      </c>
      <c r="T390" s="146">
        <v>19</v>
      </c>
      <c r="U390" s="146">
        <v>20</v>
      </c>
      <c r="V390" s="146">
        <v>21</v>
      </c>
      <c r="W390" s="146">
        <v>22</v>
      </c>
      <c r="X390" s="146">
        <v>23</v>
      </c>
      <c r="Y390" s="146">
        <v>24</v>
      </c>
      <c r="Z390" s="146">
        <v>25</v>
      </c>
      <c r="AA390" s="146">
        <v>26</v>
      </c>
      <c r="AB390" s="146">
        <v>27</v>
      </c>
      <c r="AC390" s="146">
        <v>28</v>
      </c>
      <c r="AD390" s="146">
        <v>29</v>
      </c>
      <c r="AE390" s="146">
        <v>30</v>
      </c>
      <c r="AF390" s="146">
        <v>31</v>
      </c>
      <c r="AG390" s="146">
        <v>32</v>
      </c>
      <c r="AH390" s="146">
        <v>33</v>
      </c>
      <c r="AI390" s="146">
        <v>34</v>
      </c>
      <c r="AJ390" s="146">
        <v>35</v>
      </c>
      <c r="AK390" s="146">
        <v>36</v>
      </c>
      <c r="AL390" s="146">
        <v>37</v>
      </c>
      <c r="AM390" s="146">
        <v>38</v>
      </c>
      <c r="AN390" s="146">
        <v>39</v>
      </c>
      <c r="AO390" s="146">
        <v>40</v>
      </c>
      <c r="AP390" s="146">
        <v>41</v>
      </c>
      <c r="AQ390" s="146">
        <v>42</v>
      </c>
    </row>
    <row r="391" spans="1:43" x14ac:dyDescent="0.25">
      <c r="A391" s="146">
        <v>0</v>
      </c>
      <c r="B391" s="146">
        <v>1</v>
      </c>
      <c r="C391" s="146">
        <v>2</v>
      </c>
      <c r="D391" s="146">
        <v>3</v>
      </c>
      <c r="E391" s="146">
        <v>4</v>
      </c>
      <c r="F391" s="146">
        <v>5</v>
      </c>
      <c r="G391" s="146">
        <v>6</v>
      </c>
      <c r="H391" s="146">
        <v>7</v>
      </c>
      <c r="I391" s="146">
        <v>8</v>
      </c>
      <c r="J391" s="146">
        <v>9</v>
      </c>
      <c r="K391" s="146">
        <v>10</v>
      </c>
      <c r="L391" s="146">
        <v>11</v>
      </c>
      <c r="M391" s="146">
        <v>12</v>
      </c>
      <c r="N391" s="146">
        <v>13</v>
      </c>
      <c r="O391" s="146">
        <v>14</v>
      </c>
      <c r="P391" s="146">
        <v>15</v>
      </c>
      <c r="Q391" s="146">
        <v>16</v>
      </c>
      <c r="R391" s="146">
        <v>17</v>
      </c>
      <c r="S391" s="146">
        <v>18</v>
      </c>
      <c r="T391" s="146">
        <v>19</v>
      </c>
      <c r="U391" s="146">
        <v>20</v>
      </c>
      <c r="V391" s="146">
        <v>21</v>
      </c>
      <c r="W391" s="146">
        <v>22</v>
      </c>
      <c r="X391" s="146">
        <v>23</v>
      </c>
      <c r="Y391" s="146">
        <v>24</v>
      </c>
      <c r="Z391" s="146">
        <v>25</v>
      </c>
      <c r="AA391" s="146">
        <v>26</v>
      </c>
      <c r="AB391" s="146">
        <v>27</v>
      </c>
      <c r="AC391" s="146">
        <v>28</v>
      </c>
      <c r="AD391" s="146">
        <v>29</v>
      </c>
      <c r="AE391" s="146">
        <v>30</v>
      </c>
      <c r="AF391" s="146">
        <v>31</v>
      </c>
      <c r="AG391" s="146">
        <v>32</v>
      </c>
      <c r="AH391" s="146">
        <v>33</v>
      </c>
      <c r="AI391" s="146">
        <v>34</v>
      </c>
      <c r="AJ391" s="146">
        <v>35</v>
      </c>
      <c r="AK391" s="146">
        <v>36</v>
      </c>
      <c r="AL391" s="146">
        <v>37</v>
      </c>
      <c r="AM391" s="146">
        <v>38</v>
      </c>
      <c r="AN391" s="146">
        <v>39</v>
      </c>
      <c r="AO391" s="146">
        <v>40</v>
      </c>
      <c r="AP391" s="146">
        <v>41</v>
      </c>
      <c r="AQ391" s="146">
        <v>42</v>
      </c>
    </row>
    <row r="392" spans="1:43" x14ac:dyDescent="0.25">
      <c r="A392" s="146">
        <v>0</v>
      </c>
      <c r="B392" s="146">
        <v>1</v>
      </c>
      <c r="C392" s="146">
        <v>2</v>
      </c>
      <c r="D392" s="146">
        <v>3</v>
      </c>
      <c r="E392" s="146">
        <v>4</v>
      </c>
      <c r="F392" s="146">
        <v>5</v>
      </c>
      <c r="G392" s="146">
        <v>6</v>
      </c>
      <c r="H392" s="146">
        <v>7</v>
      </c>
      <c r="I392" s="146">
        <v>8</v>
      </c>
      <c r="J392" s="146">
        <v>9</v>
      </c>
      <c r="K392" s="146">
        <v>10</v>
      </c>
      <c r="L392" s="146">
        <v>11</v>
      </c>
      <c r="M392" s="146">
        <v>12</v>
      </c>
      <c r="N392" s="146">
        <v>13</v>
      </c>
      <c r="O392" s="146">
        <v>14</v>
      </c>
      <c r="P392" s="146">
        <v>15</v>
      </c>
      <c r="Q392" s="146">
        <v>16</v>
      </c>
      <c r="R392" s="146">
        <v>17</v>
      </c>
      <c r="S392" s="146">
        <v>18</v>
      </c>
      <c r="T392" s="146">
        <v>19</v>
      </c>
      <c r="U392" s="146">
        <v>20</v>
      </c>
      <c r="V392" s="146">
        <v>21</v>
      </c>
      <c r="W392" s="146">
        <v>22</v>
      </c>
      <c r="X392" s="146">
        <v>23</v>
      </c>
      <c r="Y392" s="146">
        <v>24</v>
      </c>
      <c r="Z392" s="146">
        <v>25</v>
      </c>
      <c r="AA392" s="146">
        <v>26</v>
      </c>
      <c r="AB392" s="146">
        <v>27</v>
      </c>
      <c r="AC392" s="146">
        <v>28</v>
      </c>
      <c r="AD392" s="146">
        <v>29</v>
      </c>
      <c r="AE392" s="146">
        <v>30</v>
      </c>
      <c r="AF392" s="146">
        <v>31</v>
      </c>
      <c r="AG392" s="146">
        <v>32</v>
      </c>
      <c r="AH392" s="146">
        <v>33</v>
      </c>
      <c r="AI392" s="146">
        <v>34</v>
      </c>
      <c r="AJ392" s="146">
        <v>35</v>
      </c>
      <c r="AK392" s="146">
        <v>36</v>
      </c>
      <c r="AL392" s="146">
        <v>37</v>
      </c>
      <c r="AM392" s="146">
        <v>38</v>
      </c>
      <c r="AN392" s="146">
        <v>39</v>
      </c>
      <c r="AO392" s="146">
        <v>40</v>
      </c>
      <c r="AP392" s="146">
        <v>41</v>
      </c>
      <c r="AQ392" s="146">
        <v>42</v>
      </c>
    </row>
    <row r="393" spans="1:43" x14ac:dyDescent="0.25">
      <c r="A393" s="146">
        <v>0</v>
      </c>
      <c r="B393" s="146">
        <v>1</v>
      </c>
      <c r="C393" s="146">
        <v>2</v>
      </c>
      <c r="D393" s="146">
        <v>3</v>
      </c>
      <c r="E393" s="146">
        <v>4</v>
      </c>
      <c r="F393" s="146">
        <v>5</v>
      </c>
      <c r="G393" s="146">
        <v>6</v>
      </c>
      <c r="H393" s="146">
        <v>7</v>
      </c>
      <c r="I393" s="146">
        <v>8</v>
      </c>
      <c r="J393" s="146">
        <v>9</v>
      </c>
      <c r="K393" s="146">
        <v>10</v>
      </c>
      <c r="L393" s="146">
        <v>11</v>
      </c>
      <c r="M393" s="146">
        <v>12</v>
      </c>
      <c r="N393" s="146">
        <v>13</v>
      </c>
      <c r="O393" s="146">
        <v>14</v>
      </c>
      <c r="P393" s="146">
        <v>15</v>
      </c>
      <c r="Q393" s="146">
        <v>16</v>
      </c>
      <c r="R393" s="146">
        <v>17</v>
      </c>
      <c r="S393" s="146">
        <v>18</v>
      </c>
      <c r="T393" s="146">
        <v>19</v>
      </c>
      <c r="U393" s="146">
        <v>20</v>
      </c>
      <c r="V393" s="146">
        <v>21</v>
      </c>
      <c r="W393" s="146">
        <v>22</v>
      </c>
      <c r="X393" s="146">
        <v>23</v>
      </c>
      <c r="Y393" s="146">
        <v>24</v>
      </c>
      <c r="Z393" s="146">
        <v>25</v>
      </c>
      <c r="AA393" s="146">
        <v>26</v>
      </c>
      <c r="AB393" s="146">
        <v>27</v>
      </c>
      <c r="AC393" s="146">
        <v>28</v>
      </c>
      <c r="AD393" s="146">
        <v>29</v>
      </c>
      <c r="AE393" s="146">
        <v>30</v>
      </c>
      <c r="AF393" s="146">
        <v>31</v>
      </c>
      <c r="AG393" s="146">
        <v>32</v>
      </c>
      <c r="AH393" s="146">
        <v>33</v>
      </c>
      <c r="AI393" s="146">
        <v>34</v>
      </c>
      <c r="AJ393" s="146">
        <v>35</v>
      </c>
      <c r="AK393" s="146">
        <v>36</v>
      </c>
      <c r="AL393" s="146">
        <v>37</v>
      </c>
      <c r="AM393" s="146">
        <v>38</v>
      </c>
      <c r="AN393" s="146">
        <v>39</v>
      </c>
      <c r="AO393" s="146">
        <v>40</v>
      </c>
      <c r="AP393" s="146">
        <v>41</v>
      </c>
      <c r="AQ393" s="146">
        <v>42</v>
      </c>
    </row>
    <row r="394" spans="1:43" x14ac:dyDescent="0.25">
      <c r="A394" s="146">
        <v>0</v>
      </c>
      <c r="B394" s="146">
        <v>1</v>
      </c>
      <c r="C394" s="146">
        <v>2</v>
      </c>
      <c r="D394" s="146">
        <v>3</v>
      </c>
      <c r="E394" s="146">
        <v>4</v>
      </c>
      <c r="F394" s="146">
        <v>5</v>
      </c>
      <c r="G394" s="146">
        <v>6</v>
      </c>
      <c r="H394" s="146">
        <v>7</v>
      </c>
      <c r="I394" s="146">
        <v>8</v>
      </c>
      <c r="J394" s="146">
        <v>9</v>
      </c>
      <c r="K394" s="146">
        <v>10</v>
      </c>
      <c r="L394" s="146">
        <v>11</v>
      </c>
      <c r="M394" s="146">
        <v>12</v>
      </c>
      <c r="N394" s="146">
        <v>13</v>
      </c>
      <c r="O394" s="146">
        <v>14</v>
      </c>
      <c r="P394" s="146">
        <v>15</v>
      </c>
      <c r="Q394" s="146">
        <v>16</v>
      </c>
      <c r="R394" s="146">
        <v>17</v>
      </c>
      <c r="S394" s="146">
        <v>18</v>
      </c>
      <c r="T394" s="146">
        <v>19</v>
      </c>
      <c r="U394" s="146">
        <v>20</v>
      </c>
      <c r="V394" s="146">
        <v>21</v>
      </c>
      <c r="W394" s="146">
        <v>22</v>
      </c>
      <c r="X394" s="146">
        <v>23</v>
      </c>
      <c r="Y394" s="146">
        <v>24</v>
      </c>
      <c r="Z394" s="146">
        <v>25</v>
      </c>
      <c r="AA394" s="146">
        <v>26</v>
      </c>
      <c r="AB394" s="146">
        <v>27</v>
      </c>
      <c r="AC394" s="146">
        <v>28</v>
      </c>
      <c r="AD394" s="146">
        <v>29</v>
      </c>
      <c r="AE394" s="146">
        <v>30</v>
      </c>
      <c r="AF394" s="146">
        <v>31</v>
      </c>
      <c r="AG394" s="146">
        <v>32</v>
      </c>
      <c r="AH394" s="146">
        <v>33</v>
      </c>
      <c r="AI394" s="146">
        <v>34</v>
      </c>
      <c r="AJ394" s="146">
        <v>35</v>
      </c>
      <c r="AK394" s="146">
        <v>36</v>
      </c>
      <c r="AL394" s="146">
        <v>37</v>
      </c>
      <c r="AM394" s="146">
        <v>38</v>
      </c>
      <c r="AN394" s="146">
        <v>39</v>
      </c>
      <c r="AO394" s="146">
        <v>40</v>
      </c>
      <c r="AP394" s="146">
        <v>41</v>
      </c>
      <c r="AQ394" s="146">
        <v>42</v>
      </c>
    </row>
    <row r="395" spans="1:43" x14ac:dyDescent="0.25">
      <c r="A395" s="146">
        <v>0</v>
      </c>
      <c r="B395" s="146">
        <v>1</v>
      </c>
      <c r="C395" s="146">
        <v>2</v>
      </c>
      <c r="D395" s="146">
        <v>3</v>
      </c>
      <c r="E395" s="146">
        <v>4</v>
      </c>
      <c r="F395" s="146">
        <v>5</v>
      </c>
      <c r="G395" s="146">
        <v>6</v>
      </c>
      <c r="H395" s="146">
        <v>7</v>
      </c>
      <c r="I395" s="146">
        <v>8</v>
      </c>
      <c r="J395" s="146">
        <v>9</v>
      </c>
      <c r="K395" s="146">
        <v>10</v>
      </c>
      <c r="L395" s="146">
        <v>11</v>
      </c>
      <c r="M395" s="146">
        <v>12</v>
      </c>
      <c r="N395" s="146">
        <v>13</v>
      </c>
      <c r="O395" s="146">
        <v>14</v>
      </c>
      <c r="P395" s="146">
        <v>15</v>
      </c>
      <c r="Q395" s="146">
        <v>16</v>
      </c>
      <c r="R395" s="146">
        <v>17</v>
      </c>
      <c r="S395" s="146">
        <v>18</v>
      </c>
      <c r="T395" s="146">
        <v>19</v>
      </c>
      <c r="U395" s="146">
        <v>20</v>
      </c>
      <c r="V395" s="146">
        <v>21</v>
      </c>
      <c r="W395" s="146">
        <v>22</v>
      </c>
      <c r="X395" s="146">
        <v>23</v>
      </c>
      <c r="Y395" s="146">
        <v>24</v>
      </c>
      <c r="Z395" s="146">
        <v>25</v>
      </c>
      <c r="AA395" s="146">
        <v>26</v>
      </c>
      <c r="AB395" s="146">
        <v>27</v>
      </c>
      <c r="AC395" s="146">
        <v>28</v>
      </c>
      <c r="AD395" s="146">
        <v>29</v>
      </c>
      <c r="AE395" s="146">
        <v>30</v>
      </c>
      <c r="AF395" s="146">
        <v>31</v>
      </c>
      <c r="AG395" s="146">
        <v>32</v>
      </c>
      <c r="AH395" s="146">
        <v>33</v>
      </c>
      <c r="AI395" s="146">
        <v>34</v>
      </c>
      <c r="AJ395" s="146">
        <v>35</v>
      </c>
      <c r="AK395" s="146">
        <v>36</v>
      </c>
      <c r="AL395" s="146">
        <v>37</v>
      </c>
      <c r="AM395" s="146">
        <v>38</v>
      </c>
      <c r="AN395" s="146">
        <v>39</v>
      </c>
      <c r="AO395" s="146">
        <v>40</v>
      </c>
      <c r="AP395" s="146">
        <v>41</v>
      </c>
      <c r="AQ395" s="146">
        <v>42</v>
      </c>
    </row>
    <row r="396" spans="1:43" x14ac:dyDescent="0.25">
      <c r="A396" s="146">
        <v>0</v>
      </c>
      <c r="B396" s="146">
        <v>1</v>
      </c>
      <c r="C396" s="146">
        <v>2</v>
      </c>
      <c r="D396" s="146">
        <v>3</v>
      </c>
      <c r="E396" s="146">
        <v>4</v>
      </c>
      <c r="F396" s="146">
        <v>5</v>
      </c>
      <c r="G396" s="146">
        <v>6</v>
      </c>
      <c r="H396" s="146">
        <v>7</v>
      </c>
      <c r="I396" s="146">
        <v>8</v>
      </c>
      <c r="J396" s="146">
        <v>9</v>
      </c>
      <c r="K396" s="146">
        <v>10</v>
      </c>
      <c r="L396" s="146">
        <v>11</v>
      </c>
      <c r="M396" s="146">
        <v>12</v>
      </c>
      <c r="N396" s="146">
        <v>13</v>
      </c>
      <c r="O396" s="146">
        <v>14</v>
      </c>
      <c r="P396" s="146">
        <v>15</v>
      </c>
      <c r="Q396" s="146">
        <v>16</v>
      </c>
      <c r="R396" s="146">
        <v>17</v>
      </c>
      <c r="S396" s="146">
        <v>18</v>
      </c>
      <c r="T396" s="146">
        <v>19</v>
      </c>
      <c r="U396" s="146">
        <v>20</v>
      </c>
      <c r="V396" s="146">
        <v>21</v>
      </c>
      <c r="W396" s="146">
        <v>22</v>
      </c>
      <c r="X396" s="146">
        <v>23</v>
      </c>
      <c r="Y396" s="146">
        <v>24</v>
      </c>
      <c r="Z396" s="146">
        <v>25</v>
      </c>
      <c r="AA396" s="146">
        <v>26</v>
      </c>
      <c r="AB396" s="146">
        <v>27</v>
      </c>
      <c r="AC396" s="146">
        <v>28</v>
      </c>
      <c r="AD396" s="146">
        <v>29</v>
      </c>
      <c r="AE396" s="146">
        <v>30</v>
      </c>
      <c r="AF396" s="146">
        <v>31</v>
      </c>
      <c r="AG396" s="146">
        <v>32</v>
      </c>
      <c r="AH396" s="146">
        <v>33</v>
      </c>
      <c r="AI396" s="146">
        <v>34</v>
      </c>
      <c r="AJ396" s="146">
        <v>35</v>
      </c>
      <c r="AK396" s="146">
        <v>36</v>
      </c>
      <c r="AL396" s="146">
        <v>37</v>
      </c>
      <c r="AM396" s="146">
        <v>38</v>
      </c>
      <c r="AN396" s="146">
        <v>39</v>
      </c>
      <c r="AO396" s="146">
        <v>40</v>
      </c>
      <c r="AP396" s="146">
        <v>41</v>
      </c>
      <c r="AQ396" s="146">
        <v>42</v>
      </c>
    </row>
    <row r="397" spans="1:43" x14ac:dyDescent="0.25">
      <c r="A397" s="146">
        <v>0</v>
      </c>
      <c r="B397" s="146">
        <v>1</v>
      </c>
      <c r="C397" s="146">
        <v>2</v>
      </c>
      <c r="D397" s="146">
        <v>3</v>
      </c>
      <c r="E397" s="146">
        <v>4</v>
      </c>
      <c r="F397" s="146">
        <v>5</v>
      </c>
      <c r="G397" s="146">
        <v>6</v>
      </c>
      <c r="H397" s="146">
        <v>7</v>
      </c>
      <c r="I397" s="146">
        <v>8</v>
      </c>
      <c r="J397" s="146">
        <v>9</v>
      </c>
      <c r="K397" s="146">
        <v>10</v>
      </c>
      <c r="L397" s="146">
        <v>11</v>
      </c>
      <c r="M397" s="146">
        <v>12</v>
      </c>
      <c r="N397" s="146">
        <v>13</v>
      </c>
      <c r="O397" s="146">
        <v>14</v>
      </c>
      <c r="P397" s="146">
        <v>15</v>
      </c>
      <c r="Q397" s="146">
        <v>16</v>
      </c>
      <c r="R397" s="146">
        <v>17</v>
      </c>
      <c r="S397" s="146">
        <v>18</v>
      </c>
      <c r="T397" s="146">
        <v>19</v>
      </c>
      <c r="U397" s="146">
        <v>20</v>
      </c>
      <c r="V397" s="146">
        <v>21</v>
      </c>
      <c r="W397" s="146">
        <v>22</v>
      </c>
      <c r="X397" s="146">
        <v>23</v>
      </c>
      <c r="Y397" s="146">
        <v>24</v>
      </c>
      <c r="Z397" s="146">
        <v>25</v>
      </c>
      <c r="AA397" s="146">
        <v>26</v>
      </c>
      <c r="AB397" s="146">
        <v>27</v>
      </c>
      <c r="AC397" s="146">
        <v>28</v>
      </c>
      <c r="AD397" s="146">
        <v>29</v>
      </c>
      <c r="AE397" s="146">
        <v>30</v>
      </c>
      <c r="AF397" s="146">
        <v>31</v>
      </c>
      <c r="AG397" s="146">
        <v>32</v>
      </c>
      <c r="AH397" s="146">
        <v>33</v>
      </c>
      <c r="AI397" s="146">
        <v>34</v>
      </c>
      <c r="AJ397" s="146">
        <v>35</v>
      </c>
      <c r="AK397" s="146">
        <v>36</v>
      </c>
      <c r="AL397" s="146">
        <v>37</v>
      </c>
      <c r="AM397" s="146">
        <v>38</v>
      </c>
      <c r="AN397" s="146">
        <v>39</v>
      </c>
      <c r="AO397" s="146">
        <v>40</v>
      </c>
      <c r="AP397" s="146">
        <v>41</v>
      </c>
      <c r="AQ397" s="146">
        <v>42</v>
      </c>
    </row>
    <row r="398" spans="1:43" x14ac:dyDescent="0.25">
      <c r="A398" s="146">
        <v>0</v>
      </c>
      <c r="B398" s="146">
        <v>1</v>
      </c>
      <c r="C398" s="146">
        <v>2</v>
      </c>
      <c r="D398" s="146">
        <v>3</v>
      </c>
      <c r="E398" s="146">
        <v>4</v>
      </c>
      <c r="F398" s="146">
        <v>5</v>
      </c>
      <c r="G398" s="146">
        <v>6</v>
      </c>
      <c r="H398" s="146">
        <v>7</v>
      </c>
      <c r="I398" s="146">
        <v>8</v>
      </c>
      <c r="J398" s="146">
        <v>9</v>
      </c>
      <c r="K398" s="146">
        <v>10</v>
      </c>
      <c r="L398" s="146">
        <v>11</v>
      </c>
      <c r="M398" s="146">
        <v>12</v>
      </c>
      <c r="N398" s="146">
        <v>13</v>
      </c>
      <c r="O398" s="146">
        <v>14</v>
      </c>
      <c r="P398" s="146">
        <v>15</v>
      </c>
      <c r="Q398" s="146">
        <v>16</v>
      </c>
      <c r="R398" s="146">
        <v>17</v>
      </c>
      <c r="S398" s="146">
        <v>18</v>
      </c>
      <c r="T398" s="146">
        <v>19</v>
      </c>
      <c r="U398" s="146">
        <v>20</v>
      </c>
      <c r="V398" s="146">
        <v>21</v>
      </c>
      <c r="W398" s="146">
        <v>22</v>
      </c>
      <c r="X398" s="146">
        <v>23</v>
      </c>
      <c r="Y398" s="146">
        <v>24</v>
      </c>
      <c r="Z398" s="146">
        <v>25</v>
      </c>
      <c r="AA398" s="146">
        <v>26</v>
      </c>
      <c r="AB398" s="146">
        <v>27</v>
      </c>
      <c r="AC398" s="146">
        <v>28</v>
      </c>
      <c r="AD398" s="146">
        <v>29</v>
      </c>
      <c r="AE398" s="146">
        <v>30</v>
      </c>
      <c r="AF398" s="146">
        <v>31</v>
      </c>
      <c r="AG398" s="146">
        <v>32</v>
      </c>
      <c r="AH398" s="146">
        <v>33</v>
      </c>
      <c r="AI398" s="146">
        <v>34</v>
      </c>
      <c r="AJ398" s="146">
        <v>35</v>
      </c>
      <c r="AK398" s="146">
        <v>36</v>
      </c>
      <c r="AL398" s="146">
        <v>37</v>
      </c>
      <c r="AM398" s="146">
        <v>38</v>
      </c>
      <c r="AN398" s="146">
        <v>39</v>
      </c>
      <c r="AO398" s="146">
        <v>40</v>
      </c>
      <c r="AP398" s="146">
        <v>41</v>
      </c>
      <c r="AQ398" s="146">
        <v>42</v>
      </c>
    </row>
    <row r="399" spans="1:43" x14ac:dyDescent="0.25">
      <c r="A399" s="146">
        <v>0</v>
      </c>
      <c r="B399" s="146">
        <v>1</v>
      </c>
      <c r="C399" s="146">
        <v>2</v>
      </c>
      <c r="D399" s="146">
        <v>3</v>
      </c>
      <c r="E399" s="146">
        <v>4</v>
      </c>
      <c r="F399" s="146">
        <v>5</v>
      </c>
      <c r="G399" s="146">
        <v>6</v>
      </c>
      <c r="H399" s="146">
        <v>7</v>
      </c>
      <c r="I399" s="146">
        <v>8</v>
      </c>
      <c r="J399" s="146">
        <v>9</v>
      </c>
      <c r="K399" s="146">
        <v>10</v>
      </c>
      <c r="L399" s="146">
        <v>11</v>
      </c>
      <c r="M399" s="146">
        <v>12</v>
      </c>
      <c r="N399" s="146">
        <v>13</v>
      </c>
      <c r="O399" s="146">
        <v>14</v>
      </c>
      <c r="P399" s="146">
        <v>15</v>
      </c>
      <c r="Q399" s="146">
        <v>16</v>
      </c>
      <c r="R399" s="146">
        <v>17</v>
      </c>
      <c r="S399" s="146">
        <v>18</v>
      </c>
      <c r="T399" s="146">
        <v>19</v>
      </c>
      <c r="U399" s="146">
        <v>20</v>
      </c>
      <c r="V399" s="146">
        <v>21</v>
      </c>
      <c r="W399" s="146">
        <v>22</v>
      </c>
      <c r="X399" s="146">
        <v>23</v>
      </c>
      <c r="Y399" s="146">
        <v>24</v>
      </c>
      <c r="Z399" s="146">
        <v>25</v>
      </c>
      <c r="AA399" s="146">
        <v>26</v>
      </c>
      <c r="AB399" s="146">
        <v>27</v>
      </c>
      <c r="AC399" s="146">
        <v>28</v>
      </c>
      <c r="AD399" s="146">
        <v>29</v>
      </c>
      <c r="AE399" s="146">
        <v>30</v>
      </c>
      <c r="AF399" s="146">
        <v>31</v>
      </c>
      <c r="AG399" s="146">
        <v>32</v>
      </c>
      <c r="AH399" s="146">
        <v>33</v>
      </c>
      <c r="AI399" s="146">
        <v>34</v>
      </c>
      <c r="AJ399" s="146">
        <v>35</v>
      </c>
      <c r="AK399" s="146">
        <v>36</v>
      </c>
      <c r="AL399" s="146">
        <v>37</v>
      </c>
      <c r="AM399" s="146">
        <v>38</v>
      </c>
      <c r="AN399" s="146">
        <v>39</v>
      </c>
      <c r="AO399" s="146">
        <v>40</v>
      </c>
      <c r="AP399" s="146">
        <v>41</v>
      </c>
      <c r="AQ399" s="146">
        <v>42</v>
      </c>
    </row>
    <row r="400" spans="1:43" x14ac:dyDescent="0.25">
      <c r="A400" s="146">
        <v>0</v>
      </c>
      <c r="B400" s="146">
        <v>1</v>
      </c>
      <c r="C400" s="146">
        <v>2</v>
      </c>
      <c r="D400" s="146">
        <v>3</v>
      </c>
      <c r="E400" s="146">
        <v>4</v>
      </c>
      <c r="F400" s="146">
        <v>5</v>
      </c>
      <c r="G400" s="146">
        <v>6</v>
      </c>
      <c r="H400" s="146">
        <v>7</v>
      </c>
      <c r="I400" s="146">
        <v>8</v>
      </c>
      <c r="J400" s="146">
        <v>9</v>
      </c>
      <c r="K400" s="146">
        <v>10</v>
      </c>
      <c r="L400" s="146">
        <v>11</v>
      </c>
      <c r="M400" s="146">
        <v>12</v>
      </c>
      <c r="N400" s="146">
        <v>13</v>
      </c>
      <c r="O400" s="146">
        <v>14</v>
      </c>
      <c r="P400" s="146">
        <v>15</v>
      </c>
      <c r="Q400" s="146">
        <v>16</v>
      </c>
      <c r="R400" s="146">
        <v>17</v>
      </c>
      <c r="S400" s="146">
        <v>18</v>
      </c>
      <c r="T400" s="146">
        <v>19</v>
      </c>
      <c r="U400" s="146">
        <v>20</v>
      </c>
      <c r="V400" s="146">
        <v>21</v>
      </c>
      <c r="W400" s="146">
        <v>22</v>
      </c>
      <c r="X400" s="146">
        <v>23</v>
      </c>
      <c r="Y400" s="146">
        <v>24</v>
      </c>
      <c r="Z400" s="146">
        <v>25</v>
      </c>
      <c r="AA400" s="146">
        <v>26</v>
      </c>
      <c r="AB400" s="146">
        <v>27</v>
      </c>
      <c r="AC400" s="146">
        <v>28</v>
      </c>
      <c r="AD400" s="146">
        <v>29</v>
      </c>
      <c r="AE400" s="146">
        <v>30</v>
      </c>
      <c r="AF400" s="146">
        <v>31</v>
      </c>
      <c r="AG400" s="146">
        <v>32</v>
      </c>
      <c r="AH400" s="146">
        <v>33</v>
      </c>
      <c r="AI400" s="146">
        <v>34</v>
      </c>
      <c r="AJ400" s="146">
        <v>35</v>
      </c>
      <c r="AK400" s="146">
        <v>36</v>
      </c>
      <c r="AL400" s="146">
        <v>37</v>
      </c>
      <c r="AM400" s="146">
        <v>38</v>
      </c>
      <c r="AN400" s="146">
        <v>39</v>
      </c>
      <c r="AO400" s="146">
        <v>40</v>
      </c>
      <c r="AP400" s="146">
        <v>41</v>
      </c>
      <c r="AQ400" s="146">
        <v>42</v>
      </c>
    </row>
    <row r="401" spans="1:43" x14ac:dyDescent="0.25">
      <c r="A401" s="146">
        <v>0</v>
      </c>
      <c r="B401" s="146">
        <v>1</v>
      </c>
      <c r="C401" s="146">
        <v>2</v>
      </c>
      <c r="D401" s="146">
        <v>3</v>
      </c>
      <c r="E401" s="146">
        <v>4</v>
      </c>
      <c r="F401" s="146">
        <v>5</v>
      </c>
      <c r="G401" s="146">
        <v>6</v>
      </c>
      <c r="H401" s="146">
        <v>7</v>
      </c>
      <c r="I401" s="146">
        <v>8</v>
      </c>
      <c r="J401" s="146">
        <v>9</v>
      </c>
      <c r="K401" s="146">
        <v>10</v>
      </c>
      <c r="L401" s="146">
        <v>11</v>
      </c>
      <c r="M401" s="146">
        <v>12</v>
      </c>
      <c r="N401" s="146">
        <v>13</v>
      </c>
      <c r="O401" s="146">
        <v>14</v>
      </c>
      <c r="P401" s="146">
        <v>15</v>
      </c>
      <c r="Q401" s="146">
        <v>16</v>
      </c>
      <c r="R401" s="146">
        <v>17</v>
      </c>
      <c r="S401" s="146">
        <v>18</v>
      </c>
      <c r="T401" s="146">
        <v>19</v>
      </c>
      <c r="U401" s="146">
        <v>20</v>
      </c>
      <c r="V401" s="146">
        <v>21</v>
      </c>
      <c r="W401" s="146">
        <v>22</v>
      </c>
      <c r="X401" s="146">
        <v>23</v>
      </c>
      <c r="Y401" s="146">
        <v>24</v>
      </c>
      <c r="Z401" s="146">
        <v>25</v>
      </c>
      <c r="AA401" s="146">
        <v>26</v>
      </c>
      <c r="AB401" s="146">
        <v>27</v>
      </c>
      <c r="AC401" s="146">
        <v>28</v>
      </c>
      <c r="AD401" s="146">
        <v>29</v>
      </c>
      <c r="AE401" s="146">
        <v>30</v>
      </c>
      <c r="AF401" s="146">
        <v>31</v>
      </c>
      <c r="AG401" s="146">
        <v>32</v>
      </c>
      <c r="AH401" s="146">
        <v>33</v>
      </c>
      <c r="AI401" s="146">
        <v>34</v>
      </c>
      <c r="AJ401" s="146">
        <v>35</v>
      </c>
      <c r="AK401" s="146">
        <v>36</v>
      </c>
      <c r="AL401" s="146">
        <v>37</v>
      </c>
      <c r="AM401" s="146">
        <v>38</v>
      </c>
      <c r="AN401" s="146">
        <v>39</v>
      </c>
      <c r="AO401" s="146">
        <v>40</v>
      </c>
      <c r="AP401" s="146">
        <v>41</v>
      </c>
      <c r="AQ401" s="146">
        <v>42</v>
      </c>
    </row>
    <row r="402" spans="1:43" x14ac:dyDescent="0.25">
      <c r="A402" s="146">
        <v>0</v>
      </c>
      <c r="B402" s="146">
        <v>1</v>
      </c>
      <c r="C402" s="146">
        <v>2</v>
      </c>
      <c r="D402" s="146">
        <v>3</v>
      </c>
      <c r="E402" s="146">
        <v>4</v>
      </c>
      <c r="F402" s="146">
        <v>5</v>
      </c>
      <c r="G402" s="146">
        <v>6</v>
      </c>
      <c r="H402" s="146">
        <v>7</v>
      </c>
      <c r="I402" s="146">
        <v>8</v>
      </c>
      <c r="J402" s="146">
        <v>9</v>
      </c>
      <c r="K402" s="146">
        <v>10</v>
      </c>
      <c r="L402" s="146">
        <v>11</v>
      </c>
      <c r="M402" s="146">
        <v>12</v>
      </c>
      <c r="N402" s="146">
        <v>13</v>
      </c>
      <c r="O402" s="146">
        <v>14</v>
      </c>
      <c r="P402" s="146">
        <v>15</v>
      </c>
      <c r="Q402" s="146">
        <v>16</v>
      </c>
      <c r="R402" s="146">
        <v>17</v>
      </c>
      <c r="S402" s="146">
        <v>18</v>
      </c>
      <c r="T402" s="146">
        <v>19</v>
      </c>
      <c r="U402" s="146">
        <v>20</v>
      </c>
      <c r="V402" s="146">
        <v>21</v>
      </c>
      <c r="W402" s="146">
        <v>22</v>
      </c>
      <c r="X402" s="146">
        <v>23</v>
      </c>
      <c r="Y402" s="146">
        <v>24</v>
      </c>
      <c r="Z402" s="146">
        <v>25</v>
      </c>
      <c r="AA402" s="146">
        <v>26</v>
      </c>
      <c r="AB402" s="146">
        <v>27</v>
      </c>
      <c r="AC402" s="146">
        <v>28</v>
      </c>
      <c r="AD402" s="146">
        <v>29</v>
      </c>
      <c r="AE402" s="146">
        <v>30</v>
      </c>
      <c r="AF402" s="146">
        <v>31</v>
      </c>
      <c r="AG402" s="146">
        <v>32</v>
      </c>
      <c r="AH402" s="146">
        <v>33</v>
      </c>
      <c r="AI402" s="146">
        <v>34</v>
      </c>
      <c r="AJ402" s="146">
        <v>35</v>
      </c>
      <c r="AK402" s="146">
        <v>36</v>
      </c>
      <c r="AL402" s="146">
        <v>37</v>
      </c>
      <c r="AM402" s="146">
        <v>38</v>
      </c>
      <c r="AN402" s="146">
        <v>39</v>
      </c>
      <c r="AO402" s="146">
        <v>40</v>
      </c>
      <c r="AP402" s="146">
        <v>41</v>
      </c>
      <c r="AQ402" s="146">
        <v>42</v>
      </c>
    </row>
    <row r="403" spans="1:43" x14ac:dyDescent="0.25">
      <c r="A403" s="146">
        <v>0</v>
      </c>
      <c r="B403" s="146">
        <v>1</v>
      </c>
      <c r="C403" s="146">
        <v>2</v>
      </c>
      <c r="D403" s="146">
        <v>3</v>
      </c>
      <c r="E403" s="146">
        <v>4</v>
      </c>
      <c r="F403" s="146">
        <v>5</v>
      </c>
      <c r="G403" s="146">
        <v>6</v>
      </c>
      <c r="H403" s="146">
        <v>7</v>
      </c>
      <c r="I403" s="146">
        <v>8</v>
      </c>
      <c r="J403" s="146">
        <v>9</v>
      </c>
      <c r="K403" s="146">
        <v>10</v>
      </c>
      <c r="L403" s="146">
        <v>11</v>
      </c>
      <c r="M403" s="146">
        <v>12</v>
      </c>
      <c r="N403" s="146">
        <v>13</v>
      </c>
      <c r="O403" s="146">
        <v>14</v>
      </c>
      <c r="P403" s="146">
        <v>15</v>
      </c>
      <c r="Q403" s="146">
        <v>16</v>
      </c>
      <c r="R403" s="146">
        <v>17</v>
      </c>
      <c r="S403" s="146">
        <v>18</v>
      </c>
      <c r="T403" s="146">
        <v>19</v>
      </c>
      <c r="U403" s="146">
        <v>20</v>
      </c>
      <c r="V403" s="146">
        <v>21</v>
      </c>
      <c r="W403" s="146">
        <v>22</v>
      </c>
      <c r="X403" s="146">
        <v>23</v>
      </c>
      <c r="Y403" s="146">
        <v>24</v>
      </c>
      <c r="Z403" s="146">
        <v>25</v>
      </c>
      <c r="AA403" s="146">
        <v>26</v>
      </c>
      <c r="AB403" s="146">
        <v>27</v>
      </c>
      <c r="AC403" s="146">
        <v>28</v>
      </c>
      <c r="AD403" s="146">
        <v>29</v>
      </c>
      <c r="AE403" s="146">
        <v>30</v>
      </c>
      <c r="AF403" s="146">
        <v>31</v>
      </c>
      <c r="AG403" s="146">
        <v>32</v>
      </c>
      <c r="AH403" s="146">
        <v>33</v>
      </c>
      <c r="AI403" s="146">
        <v>34</v>
      </c>
      <c r="AJ403" s="146">
        <v>35</v>
      </c>
      <c r="AK403" s="146">
        <v>36</v>
      </c>
      <c r="AL403" s="146">
        <v>37</v>
      </c>
      <c r="AM403" s="146">
        <v>38</v>
      </c>
      <c r="AN403" s="146">
        <v>39</v>
      </c>
      <c r="AO403" s="146">
        <v>40</v>
      </c>
      <c r="AP403" s="146">
        <v>41</v>
      </c>
      <c r="AQ403" s="146">
        <v>42</v>
      </c>
    </row>
    <row r="404" spans="1:43" x14ac:dyDescent="0.25">
      <c r="A404" s="146">
        <v>0</v>
      </c>
      <c r="B404" s="146">
        <v>1</v>
      </c>
      <c r="C404" s="146">
        <v>2</v>
      </c>
      <c r="D404" s="146">
        <v>3</v>
      </c>
      <c r="E404" s="146">
        <v>4</v>
      </c>
      <c r="F404" s="146">
        <v>5</v>
      </c>
      <c r="G404" s="146">
        <v>6</v>
      </c>
      <c r="H404" s="146">
        <v>7</v>
      </c>
      <c r="I404" s="146">
        <v>8</v>
      </c>
      <c r="J404" s="146">
        <v>9</v>
      </c>
      <c r="K404" s="146">
        <v>10</v>
      </c>
      <c r="L404" s="146">
        <v>11</v>
      </c>
      <c r="M404" s="146">
        <v>12</v>
      </c>
      <c r="N404" s="146">
        <v>13</v>
      </c>
      <c r="O404" s="146">
        <v>14</v>
      </c>
      <c r="P404" s="146">
        <v>15</v>
      </c>
      <c r="Q404" s="146">
        <v>16</v>
      </c>
      <c r="R404" s="146">
        <v>17</v>
      </c>
      <c r="S404" s="146">
        <v>18</v>
      </c>
      <c r="T404" s="146">
        <v>19</v>
      </c>
      <c r="U404" s="146">
        <v>20</v>
      </c>
      <c r="V404" s="146">
        <v>21</v>
      </c>
      <c r="W404" s="146">
        <v>22</v>
      </c>
      <c r="X404" s="146">
        <v>23</v>
      </c>
      <c r="Y404" s="146">
        <v>24</v>
      </c>
      <c r="Z404" s="146">
        <v>25</v>
      </c>
      <c r="AA404" s="146">
        <v>26</v>
      </c>
      <c r="AB404" s="146">
        <v>27</v>
      </c>
      <c r="AC404" s="146">
        <v>28</v>
      </c>
      <c r="AD404" s="146">
        <v>29</v>
      </c>
      <c r="AE404" s="146">
        <v>30</v>
      </c>
      <c r="AF404" s="146">
        <v>31</v>
      </c>
      <c r="AG404" s="146">
        <v>32</v>
      </c>
      <c r="AH404" s="146">
        <v>33</v>
      </c>
      <c r="AI404" s="146">
        <v>34</v>
      </c>
      <c r="AJ404" s="146">
        <v>35</v>
      </c>
      <c r="AK404" s="146">
        <v>36</v>
      </c>
      <c r="AL404" s="146">
        <v>37</v>
      </c>
      <c r="AM404" s="146">
        <v>38</v>
      </c>
      <c r="AN404" s="146">
        <v>39</v>
      </c>
      <c r="AO404" s="146">
        <v>40</v>
      </c>
      <c r="AP404" s="146">
        <v>41</v>
      </c>
      <c r="AQ404" s="146">
        <v>42</v>
      </c>
    </row>
    <row r="405" spans="1:43" x14ac:dyDescent="0.25">
      <c r="A405" s="146">
        <v>0</v>
      </c>
      <c r="B405" s="146">
        <v>1</v>
      </c>
      <c r="C405" s="146">
        <v>2</v>
      </c>
      <c r="D405" s="146">
        <v>3</v>
      </c>
      <c r="E405" s="146">
        <v>4</v>
      </c>
      <c r="F405" s="146">
        <v>5</v>
      </c>
      <c r="G405" s="146">
        <v>6</v>
      </c>
      <c r="H405" s="146">
        <v>7</v>
      </c>
      <c r="I405" s="146">
        <v>8</v>
      </c>
      <c r="J405" s="146">
        <v>9</v>
      </c>
      <c r="K405" s="146">
        <v>10</v>
      </c>
      <c r="L405" s="146">
        <v>11</v>
      </c>
      <c r="M405" s="146">
        <v>12</v>
      </c>
      <c r="N405" s="146">
        <v>13</v>
      </c>
      <c r="O405" s="146">
        <v>14</v>
      </c>
      <c r="P405" s="146">
        <v>15</v>
      </c>
      <c r="Q405" s="146">
        <v>16</v>
      </c>
      <c r="R405" s="146">
        <v>17</v>
      </c>
      <c r="S405" s="146">
        <v>18</v>
      </c>
      <c r="T405" s="146">
        <v>19</v>
      </c>
      <c r="U405" s="146">
        <v>20</v>
      </c>
      <c r="V405" s="146">
        <v>21</v>
      </c>
      <c r="W405" s="146">
        <v>22</v>
      </c>
      <c r="X405" s="146">
        <v>23</v>
      </c>
      <c r="Y405" s="146">
        <v>24</v>
      </c>
      <c r="Z405" s="146">
        <v>25</v>
      </c>
      <c r="AA405" s="146">
        <v>26</v>
      </c>
      <c r="AB405" s="146">
        <v>27</v>
      </c>
      <c r="AC405" s="146">
        <v>28</v>
      </c>
      <c r="AD405" s="146">
        <v>29</v>
      </c>
      <c r="AE405" s="146">
        <v>30</v>
      </c>
      <c r="AF405" s="146">
        <v>31</v>
      </c>
      <c r="AG405" s="146">
        <v>32</v>
      </c>
      <c r="AH405" s="146">
        <v>33</v>
      </c>
      <c r="AI405" s="146">
        <v>34</v>
      </c>
      <c r="AJ405" s="146">
        <v>35</v>
      </c>
      <c r="AK405" s="146">
        <v>36</v>
      </c>
      <c r="AL405" s="146">
        <v>37</v>
      </c>
      <c r="AM405" s="146">
        <v>38</v>
      </c>
      <c r="AN405" s="146">
        <v>39</v>
      </c>
      <c r="AO405" s="146">
        <v>40</v>
      </c>
      <c r="AP405" s="146">
        <v>41</v>
      </c>
      <c r="AQ405" s="146">
        <v>42</v>
      </c>
    </row>
    <row r="406" spans="1:43" x14ac:dyDescent="0.25">
      <c r="A406" s="146">
        <v>0</v>
      </c>
      <c r="B406" s="146">
        <v>1</v>
      </c>
      <c r="C406" s="146">
        <v>2</v>
      </c>
      <c r="D406" s="146">
        <v>3</v>
      </c>
      <c r="E406" s="146">
        <v>4</v>
      </c>
      <c r="F406" s="146">
        <v>5</v>
      </c>
      <c r="G406" s="146">
        <v>6</v>
      </c>
      <c r="H406" s="146">
        <v>7</v>
      </c>
      <c r="I406" s="146">
        <v>8</v>
      </c>
      <c r="J406" s="146">
        <v>9</v>
      </c>
      <c r="K406" s="146">
        <v>10</v>
      </c>
      <c r="L406" s="146">
        <v>11</v>
      </c>
      <c r="M406" s="146">
        <v>12</v>
      </c>
      <c r="N406" s="146">
        <v>13</v>
      </c>
      <c r="O406" s="146">
        <v>14</v>
      </c>
      <c r="P406" s="146">
        <v>15</v>
      </c>
      <c r="Q406" s="146">
        <v>16</v>
      </c>
      <c r="R406" s="146">
        <v>17</v>
      </c>
      <c r="S406" s="146">
        <v>18</v>
      </c>
      <c r="T406" s="146">
        <v>19</v>
      </c>
      <c r="U406" s="146">
        <v>20</v>
      </c>
      <c r="V406" s="146">
        <v>21</v>
      </c>
      <c r="W406" s="146">
        <v>22</v>
      </c>
      <c r="X406" s="146">
        <v>23</v>
      </c>
      <c r="Y406" s="146">
        <v>24</v>
      </c>
      <c r="Z406" s="146">
        <v>25</v>
      </c>
      <c r="AA406" s="146">
        <v>26</v>
      </c>
      <c r="AB406" s="146">
        <v>27</v>
      </c>
      <c r="AC406" s="146">
        <v>28</v>
      </c>
      <c r="AD406" s="146">
        <v>29</v>
      </c>
      <c r="AE406" s="146">
        <v>30</v>
      </c>
      <c r="AF406" s="146">
        <v>31</v>
      </c>
      <c r="AG406" s="146">
        <v>32</v>
      </c>
      <c r="AH406" s="146">
        <v>33</v>
      </c>
      <c r="AI406" s="146">
        <v>34</v>
      </c>
      <c r="AJ406" s="146">
        <v>35</v>
      </c>
      <c r="AK406" s="146">
        <v>36</v>
      </c>
      <c r="AL406" s="146">
        <v>37</v>
      </c>
      <c r="AM406" s="146">
        <v>38</v>
      </c>
      <c r="AN406" s="146">
        <v>39</v>
      </c>
      <c r="AO406" s="146">
        <v>40</v>
      </c>
      <c r="AP406" s="146">
        <v>41</v>
      </c>
      <c r="AQ406" s="146">
        <v>42</v>
      </c>
    </row>
    <row r="407" spans="1:43" x14ac:dyDescent="0.25">
      <c r="A407" s="146">
        <v>0</v>
      </c>
      <c r="B407" s="146">
        <v>1</v>
      </c>
      <c r="C407" s="146">
        <v>2</v>
      </c>
      <c r="D407" s="146">
        <v>3</v>
      </c>
      <c r="E407" s="146">
        <v>4</v>
      </c>
      <c r="F407" s="146">
        <v>5</v>
      </c>
      <c r="G407" s="146">
        <v>6</v>
      </c>
      <c r="H407" s="146">
        <v>7</v>
      </c>
      <c r="I407" s="146">
        <v>8</v>
      </c>
      <c r="J407" s="146">
        <v>9</v>
      </c>
      <c r="K407" s="146">
        <v>10</v>
      </c>
      <c r="L407" s="146">
        <v>11</v>
      </c>
      <c r="M407" s="146">
        <v>12</v>
      </c>
      <c r="N407" s="146">
        <v>13</v>
      </c>
      <c r="O407" s="146">
        <v>14</v>
      </c>
      <c r="P407" s="146">
        <v>15</v>
      </c>
      <c r="Q407" s="146">
        <v>16</v>
      </c>
      <c r="R407" s="146">
        <v>17</v>
      </c>
      <c r="S407" s="146">
        <v>18</v>
      </c>
      <c r="T407" s="146">
        <v>19</v>
      </c>
      <c r="U407" s="146">
        <v>20</v>
      </c>
      <c r="V407" s="146">
        <v>21</v>
      </c>
      <c r="W407" s="146">
        <v>22</v>
      </c>
      <c r="X407" s="146">
        <v>23</v>
      </c>
      <c r="Y407" s="146">
        <v>24</v>
      </c>
      <c r="Z407" s="146">
        <v>25</v>
      </c>
      <c r="AA407" s="146">
        <v>26</v>
      </c>
      <c r="AB407" s="146">
        <v>27</v>
      </c>
      <c r="AC407" s="146">
        <v>28</v>
      </c>
      <c r="AD407" s="146">
        <v>29</v>
      </c>
      <c r="AE407" s="146">
        <v>30</v>
      </c>
      <c r="AF407" s="146">
        <v>31</v>
      </c>
      <c r="AG407" s="146">
        <v>32</v>
      </c>
      <c r="AH407" s="146">
        <v>33</v>
      </c>
      <c r="AI407" s="146">
        <v>34</v>
      </c>
      <c r="AJ407" s="146">
        <v>35</v>
      </c>
      <c r="AK407" s="146">
        <v>36</v>
      </c>
      <c r="AL407" s="146">
        <v>37</v>
      </c>
      <c r="AM407" s="146">
        <v>38</v>
      </c>
      <c r="AN407" s="146">
        <v>39</v>
      </c>
      <c r="AO407" s="146">
        <v>40</v>
      </c>
      <c r="AP407" s="146">
        <v>41</v>
      </c>
      <c r="AQ407" s="146">
        <v>42</v>
      </c>
    </row>
    <row r="408" spans="1:43" x14ac:dyDescent="0.25">
      <c r="A408" s="146">
        <v>0</v>
      </c>
      <c r="B408" s="146">
        <v>1</v>
      </c>
      <c r="C408" s="146">
        <v>2</v>
      </c>
      <c r="D408" s="146">
        <v>3</v>
      </c>
      <c r="E408" s="146">
        <v>4</v>
      </c>
      <c r="F408" s="146">
        <v>5</v>
      </c>
      <c r="G408" s="146">
        <v>6</v>
      </c>
      <c r="H408" s="146">
        <v>7</v>
      </c>
      <c r="I408" s="146">
        <v>8</v>
      </c>
      <c r="J408" s="146">
        <v>9</v>
      </c>
      <c r="K408" s="146">
        <v>10</v>
      </c>
      <c r="L408" s="146">
        <v>11</v>
      </c>
      <c r="M408" s="146">
        <v>12</v>
      </c>
      <c r="N408" s="146">
        <v>13</v>
      </c>
      <c r="O408" s="146">
        <v>14</v>
      </c>
      <c r="P408" s="146">
        <v>15</v>
      </c>
      <c r="Q408" s="146">
        <v>16</v>
      </c>
      <c r="R408" s="146">
        <v>17</v>
      </c>
      <c r="S408" s="146">
        <v>18</v>
      </c>
      <c r="T408" s="146">
        <v>19</v>
      </c>
      <c r="U408" s="146">
        <v>20</v>
      </c>
      <c r="V408" s="146">
        <v>21</v>
      </c>
      <c r="W408" s="146">
        <v>22</v>
      </c>
      <c r="X408" s="146">
        <v>23</v>
      </c>
      <c r="Y408" s="146">
        <v>24</v>
      </c>
      <c r="Z408" s="146">
        <v>25</v>
      </c>
      <c r="AA408" s="146">
        <v>26</v>
      </c>
      <c r="AB408" s="146">
        <v>27</v>
      </c>
      <c r="AC408" s="146">
        <v>28</v>
      </c>
      <c r="AD408" s="146">
        <v>29</v>
      </c>
      <c r="AE408" s="146">
        <v>30</v>
      </c>
      <c r="AF408" s="146">
        <v>31</v>
      </c>
      <c r="AG408" s="146">
        <v>32</v>
      </c>
      <c r="AH408" s="146">
        <v>33</v>
      </c>
      <c r="AI408" s="146">
        <v>34</v>
      </c>
      <c r="AJ408" s="146">
        <v>35</v>
      </c>
      <c r="AK408" s="146">
        <v>36</v>
      </c>
      <c r="AL408" s="146">
        <v>37</v>
      </c>
      <c r="AM408" s="146">
        <v>38</v>
      </c>
      <c r="AN408" s="146">
        <v>39</v>
      </c>
      <c r="AO408" s="146">
        <v>40</v>
      </c>
      <c r="AP408" s="146">
        <v>41</v>
      </c>
      <c r="AQ408" s="146">
        <v>42</v>
      </c>
    </row>
    <row r="409" spans="1:43" x14ac:dyDescent="0.25">
      <c r="A409" s="146">
        <v>0</v>
      </c>
      <c r="B409" s="146">
        <v>1</v>
      </c>
      <c r="C409" s="146">
        <v>2</v>
      </c>
      <c r="D409" s="146">
        <v>3</v>
      </c>
      <c r="E409" s="146">
        <v>4</v>
      </c>
      <c r="F409" s="146">
        <v>5</v>
      </c>
      <c r="G409" s="146">
        <v>6</v>
      </c>
      <c r="H409" s="146">
        <v>7</v>
      </c>
      <c r="I409" s="146">
        <v>8</v>
      </c>
      <c r="J409" s="146">
        <v>9</v>
      </c>
      <c r="K409" s="146">
        <v>10</v>
      </c>
      <c r="L409" s="146">
        <v>11</v>
      </c>
      <c r="M409" s="146">
        <v>12</v>
      </c>
      <c r="N409" s="146">
        <v>13</v>
      </c>
      <c r="O409" s="146">
        <v>14</v>
      </c>
      <c r="P409" s="146">
        <v>15</v>
      </c>
      <c r="Q409" s="146">
        <v>16</v>
      </c>
      <c r="R409" s="146">
        <v>17</v>
      </c>
      <c r="S409" s="146">
        <v>18</v>
      </c>
      <c r="T409" s="146">
        <v>19</v>
      </c>
      <c r="U409" s="146">
        <v>20</v>
      </c>
      <c r="V409" s="146">
        <v>21</v>
      </c>
      <c r="W409" s="146">
        <v>22</v>
      </c>
      <c r="X409" s="146">
        <v>23</v>
      </c>
      <c r="Y409" s="146">
        <v>24</v>
      </c>
      <c r="Z409" s="146">
        <v>25</v>
      </c>
      <c r="AA409" s="146">
        <v>26</v>
      </c>
      <c r="AB409" s="146">
        <v>27</v>
      </c>
      <c r="AC409" s="146">
        <v>28</v>
      </c>
      <c r="AD409" s="146">
        <v>29</v>
      </c>
      <c r="AE409" s="146">
        <v>30</v>
      </c>
      <c r="AF409" s="146">
        <v>31</v>
      </c>
      <c r="AG409" s="146">
        <v>32</v>
      </c>
      <c r="AH409" s="146">
        <v>33</v>
      </c>
      <c r="AI409" s="146">
        <v>34</v>
      </c>
      <c r="AJ409" s="146">
        <v>35</v>
      </c>
      <c r="AK409" s="146">
        <v>36</v>
      </c>
      <c r="AL409" s="146">
        <v>37</v>
      </c>
      <c r="AM409" s="146">
        <v>38</v>
      </c>
      <c r="AN409" s="146">
        <v>39</v>
      </c>
      <c r="AO409" s="146">
        <v>40</v>
      </c>
      <c r="AP409" s="146">
        <v>41</v>
      </c>
      <c r="AQ409" s="146">
        <v>42</v>
      </c>
    </row>
    <row r="410" spans="1:43" x14ac:dyDescent="0.25">
      <c r="A410" s="146">
        <v>0</v>
      </c>
      <c r="B410" s="146">
        <v>1</v>
      </c>
      <c r="C410" s="146">
        <v>2</v>
      </c>
      <c r="D410" s="146">
        <v>3</v>
      </c>
      <c r="E410" s="146">
        <v>4</v>
      </c>
      <c r="F410" s="146">
        <v>5</v>
      </c>
      <c r="G410" s="146">
        <v>6</v>
      </c>
      <c r="H410" s="146">
        <v>7</v>
      </c>
      <c r="I410" s="146">
        <v>8</v>
      </c>
      <c r="J410" s="146">
        <v>9</v>
      </c>
      <c r="K410" s="146">
        <v>10</v>
      </c>
      <c r="L410" s="146">
        <v>11</v>
      </c>
      <c r="M410" s="146">
        <v>12</v>
      </c>
      <c r="N410" s="146">
        <v>13</v>
      </c>
      <c r="O410" s="146">
        <v>14</v>
      </c>
      <c r="P410" s="146">
        <v>15</v>
      </c>
      <c r="Q410" s="146">
        <v>16</v>
      </c>
      <c r="R410" s="146">
        <v>17</v>
      </c>
      <c r="S410" s="146">
        <v>18</v>
      </c>
      <c r="T410" s="146">
        <v>19</v>
      </c>
      <c r="U410" s="146">
        <v>20</v>
      </c>
      <c r="V410" s="146">
        <v>21</v>
      </c>
      <c r="W410" s="146">
        <v>22</v>
      </c>
      <c r="X410" s="146">
        <v>23</v>
      </c>
      <c r="Y410" s="146">
        <v>24</v>
      </c>
      <c r="Z410" s="146">
        <v>25</v>
      </c>
      <c r="AA410" s="146">
        <v>26</v>
      </c>
      <c r="AB410" s="146">
        <v>27</v>
      </c>
      <c r="AC410" s="146">
        <v>28</v>
      </c>
      <c r="AD410" s="146">
        <v>29</v>
      </c>
      <c r="AE410" s="146">
        <v>30</v>
      </c>
      <c r="AF410" s="146">
        <v>31</v>
      </c>
      <c r="AG410" s="146">
        <v>32</v>
      </c>
      <c r="AH410" s="146">
        <v>33</v>
      </c>
      <c r="AI410" s="146">
        <v>34</v>
      </c>
      <c r="AJ410" s="146">
        <v>35</v>
      </c>
      <c r="AK410" s="146">
        <v>36</v>
      </c>
      <c r="AL410" s="146">
        <v>37</v>
      </c>
      <c r="AM410" s="146">
        <v>38</v>
      </c>
      <c r="AN410" s="146">
        <v>39</v>
      </c>
      <c r="AO410" s="146">
        <v>40</v>
      </c>
      <c r="AP410" s="146">
        <v>41</v>
      </c>
      <c r="AQ410" s="146">
        <v>42</v>
      </c>
    </row>
    <row r="411" spans="1:43" x14ac:dyDescent="0.25">
      <c r="A411" s="146">
        <v>0</v>
      </c>
      <c r="B411" s="146">
        <v>1</v>
      </c>
      <c r="C411" s="146">
        <v>2</v>
      </c>
      <c r="D411" s="146">
        <v>3</v>
      </c>
      <c r="E411" s="146">
        <v>4</v>
      </c>
      <c r="F411" s="146">
        <v>5</v>
      </c>
      <c r="G411" s="146">
        <v>6</v>
      </c>
      <c r="H411" s="146">
        <v>7</v>
      </c>
      <c r="I411" s="146">
        <v>8</v>
      </c>
      <c r="J411" s="146">
        <v>9</v>
      </c>
      <c r="K411" s="146">
        <v>10</v>
      </c>
      <c r="L411" s="146">
        <v>11</v>
      </c>
      <c r="M411" s="146">
        <v>12</v>
      </c>
      <c r="N411" s="146">
        <v>13</v>
      </c>
      <c r="O411" s="146">
        <v>14</v>
      </c>
      <c r="P411" s="146">
        <v>15</v>
      </c>
      <c r="Q411" s="146">
        <v>16</v>
      </c>
      <c r="R411" s="146">
        <v>17</v>
      </c>
      <c r="S411" s="146">
        <v>18</v>
      </c>
      <c r="T411" s="146">
        <v>19</v>
      </c>
      <c r="U411" s="146">
        <v>20</v>
      </c>
      <c r="V411" s="146">
        <v>21</v>
      </c>
      <c r="W411" s="146">
        <v>22</v>
      </c>
      <c r="X411" s="146">
        <v>23</v>
      </c>
      <c r="Y411" s="146">
        <v>24</v>
      </c>
      <c r="Z411" s="146">
        <v>25</v>
      </c>
      <c r="AA411" s="146">
        <v>26</v>
      </c>
      <c r="AB411" s="146">
        <v>27</v>
      </c>
      <c r="AC411" s="146">
        <v>28</v>
      </c>
      <c r="AD411" s="146">
        <v>29</v>
      </c>
      <c r="AE411" s="146">
        <v>30</v>
      </c>
      <c r="AF411" s="146">
        <v>31</v>
      </c>
      <c r="AG411" s="146">
        <v>32</v>
      </c>
      <c r="AH411" s="146">
        <v>33</v>
      </c>
      <c r="AI411" s="146">
        <v>34</v>
      </c>
      <c r="AJ411" s="146">
        <v>35</v>
      </c>
      <c r="AK411" s="146">
        <v>36</v>
      </c>
      <c r="AL411" s="146">
        <v>37</v>
      </c>
      <c r="AM411" s="146">
        <v>38</v>
      </c>
      <c r="AN411" s="146">
        <v>39</v>
      </c>
      <c r="AO411" s="146">
        <v>40</v>
      </c>
      <c r="AP411" s="146">
        <v>41</v>
      </c>
      <c r="AQ411" s="146">
        <v>42</v>
      </c>
    </row>
    <row r="412" spans="1:43" x14ac:dyDescent="0.25">
      <c r="A412" s="146">
        <v>0</v>
      </c>
      <c r="B412" s="146">
        <v>1</v>
      </c>
      <c r="C412" s="146">
        <v>2</v>
      </c>
      <c r="D412" s="146">
        <v>3</v>
      </c>
      <c r="E412" s="146">
        <v>4</v>
      </c>
      <c r="F412" s="146">
        <v>5</v>
      </c>
      <c r="G412" s="146">
        <v>6</v>
      </c>
      <c r="H412" s="146">
        <v>7</v>
      </c>
      <c r="I412" s="146">
        <v>8</v>
      </c>
      <c r="J412" s="146">
        <v>9</v>
      </c>
      <c r="K412" s="146">
        <v>10</v>
      </c>
      <c r="L412" s="146">
        <v>11</v>
      </c>
      <c r="M412" s="146">
        <v>12</v>
      </c>
      <c r="N412" s="146">
        <v>13</v>
      </c>
      <c r="O412" s="146">
        <v>14</v>
      </c>
      <c r="P412" s="146">
        <v>15</v>
      </c>
      <c r="Q412" s="146">
        <v>16</v>
      </c>
      <c r="R412" s="146">
        <v>17</v>
      </c>
      <c r="S412" s="146">
        <v>18</v>
      </c>
      <c r="T412" s="146">
        <v>19</v>
      </c>
      <c r="U412" s="146">
        <v>20</v>
      </c>
      <c r="V412" s="146">
        <v>21</v>
      </c>
      <c r="W412" s="146">
        <v>22</v>
      </c>
      <c r="X412" s="146">
        <v>23</v>
      </c>
      <c r="Y412" s="146">
        <v>24</v>
      </c>
      <c r="Z412" s="146">
        <v>25</v>
      </c>
      <c r="AA412" s="146">
        <v>26</v>
      </c>
      <c r="AB412" s="146">
        <v>27</v>
      </c>
      <c r="AC412" s="146">
        <v>28</v>
      </c>
      <c r="AD412" s="146">
        <v>29</v>
      </c>
      <c r="AE412" s="146">
        <v>30</v>
      </c>
      <c r="AF412" s="146">
        <v>31</v>
      </c>
      <c r="AG412" s="146">
        <v>32</v>
      </c>
      <c r="AH412" s="146">
        <v>33</v>
      </c>
      <c r="AI412" s="146">
        <v>34</v>
      </c>
      <c r="AJ412" s="146">
        <v>35</v>
      </c>
      <c r="AK412" s="146">
        <v>36</v>
      </c>
      <c r="AL412" s="146">
        <v>37</v>
      </c>
      <c r="AM412" s="146">
        <v>38</v>
      </c>
      <c r="AN412" s="146">
        <v>39</v>
      </c>
      <c r="AO412" s="146">
        <v>40</v>
      </c>
      <c r="AP412" s="146">
        <v>41</v>
      </c>
      <c r="AQ412" s="146">
        <v>42</v>
      </c>
    </row>
    <row r="413" spans="1:43" x14ac:dyDescent="0.25">
      <c r="A413" s="146">
        <v>0</v>
      </c>
      <c r="B413" s="146">
        <v>1</v>
      </c>
      <c r="C413" s="146">
        <v>2</v>
      </c>
      <c r="D413" s="146">
        <v>3</v>
      </c>
      <c r="E413" s="146">
        <v>4</v>
      </c>
      <c r="F413" s="146">
        <v>5</v>
      </c>
      <c r="G413" s="146">
        <v>6</v>
      </c>
      <c r="H413" s="146">
        <v>7</v>
      </c>
      <c r="I413" s="146">
        <v>8</v>
      </c>
      <c r="J413" s="146">
        <v>9</v>
      </c>
      <c r="K413" s="146">
        <v>10</v>
      </c>
      <c r="L413" s="146">
        <v>11</v>
      </c>
      <c r="M413" s="146">
        <v>12</v>
      </c>
      <c r="N413" s="146">
        <v>13</v>
      </c>
      <c r="O413" s="146">
        <v>14</v>
      </c>
      <c r="P413" s="146">
        <v>15</v>
      </c>
      <c r="Q413" s="146">
        <v>16</v>
      </c>
      <c r="R413" s="146">
        <v>17</v>
      </c>
      <c r="S413" s="146">
        <v>18</v>
      </c>
      <c r="T413" s="146">
        <v>19</v>
      </c>
      <c r="U413" s="146">
        <v>20</v>
      </c>
      <c r="V413" s="146">
        <v>21</v>
      </c>
      <c r="W413" s="146">
        <v>22</v>
      </c>
      <c r="X413" s="146">
        <v>23</v>
      </c>
      <c r="Y413" s="146">
        <v>24</v>
      </c>
      <c r="Z413" s="146">
        <v>25</v>
      </c>
      <c r="AA413" s="146">
        <v>26</v>
      </c>
      <c r="AB413" s="146">
        <v>27</v>
      </c>
      <c r="AC413" s="146">
        <v>28</v>
      </c>
      <c r="AD413" s="146">
        <v>29</v>
      </c>
      <c r="AE413" s="146">
        <v>30</v>
      </c>
      <c r="AF413" s="146">
        <v>31</v>
      </c>
      <c r="AG413" s="146">
        <v>32</v>
      </c>
      <c r="AH413" s="146">
        <v>33</v>
      </c>
      <c r="AI413" s="146">
        <v>34</v>
      </c>
      <c r="AJ413" s="146">
        <v>35</v>
      </c>
      <c r="AK413" s="146">
        <v>36</v>
      </c>
      <c r="AL413" s="146">
        <v>37</v>
      </c>
      <c r="AM413" s="146">
        <v>38</v>
      </c>
      <c r="AN413" s="146">
        <v>39</v>
      </c>
      <c r="AO413" s="146">
        <v>40</v>
      </c>
      <c r="AP413" s="146">
        <v>41</v>
      </c>
      <c r="AQ413" s="146">
        <v>42</v>
      </c>
    </row>
    <row r="414" spans="1:43" x14ac:dyDescent="0.25">
      <c r="A414" s="146">
        <v>0</v>
      </c>
      <c r="B414" s="146">
        <v>1</v>
      </c>
      <c r="C414" s="146">
        <v>2</v>
      </c>
      <c r="D414" s="146">
        <v>3</v>
      </c>
      <c r="E414" s="146">
        <v>4</v>
      </c>
      <c r="F414" s="146">
        <v>5</v>
      </c>
      <c r="G414" s="146">
        <v>6</v>
      </c>
      <c r="H414" s="146">
        <v>7</v>
      </c>
      <c r="I414" s="146">
        <v>8</v>
      </c>
      <c r="J414" s="146">
        <v>9</v>
      </c>
      <c r="K414" s="146">
        <v>10</v>
      </c>
      <c r="L414" s="146">
        <v>11</v>
      </c>
      <c r="M414" s="146">
        <v>12</v>
      </c>
      <c r="N414" s="146">
        <v>13</v>
      </c>
      <c r="O414" s="146">
        <v>14</v>
      </c>
      <c r="P414" s="146">
        <v>15</v>
      </c>
      <c r="Q414" s="146">
        <v>16</v>
      </c>
      <c r="R414" s="146">
        <v>17</v>
      </c>
      <c r="S414" s="146">
        <v>18</v>
      </c>
      <c r="T414" s="146">
        <v>19</v>
      </c>
      <c r="U414" s="146">
        <v>20</v>
      </c>
      <c r="V414" s="146">
        <v>21</v>
      </c>
      <c r="W414" s="146">
        <v>22</v>
      </c>
      <c r="X414" s="146">
        <v>23</v>
      </c>
      <c r="Y414" s="146">
        <v>24</v>
      </c>
      <c r="Z414" s="146">
        <v>25</v>
      </c>
      <c r="AA414" s="146">
        <v>26</v>
      </c>
      <c r="AB414" s="146">
        <v>27</v>
      </c>
      <c r="AC414" s="146">
        <v>28</v>
      </c>
      <c r="AD414" s="146">
        <v>29</v>
      </c>
      <c r="AE414" s="146">
        <v>30</v>
      </c>
      <c r="AF414" s="146">
        <v>31</v>
      </c>
      <c r="AG414" s="146">
        <v>32</v>
      </c>
      <c r="AH414" s="146">
        <v>33</v>
      </c>
      <c r="AI414" s="146">
        <v>34</v>
      </c>
      <c r="AJ414" s="146">
        <v>35</v>
      </c>
      <c r="AK414" s="146">
        <v>36</v>
      </c>
      <c r="AL414" s="146">
        <v>37</v>
      </c>
      <c r="AM414" s="146">
        <v>38</v>
      </c>
      <c r="AN414" s="146">
        <v>39</v>
      </c>
      <c r="AO414" s="146">
        <v>40</v>
      </c>
      <c r="AP414" s="146">
        <v>41</v>
      </c>
      <c r="AQ414" s="146">
        <v>42</v>
      </c>
    </row>
    <row r="415" spans="1:43" x14ac:dyDescent="0.25">
      <c r="A415" s="146">
        <v>0</v>
      </c>
      <c r="B415" s="146">
        <v>1</v>
      </c>
      <c r="C415" s="146">
        <v>2</v>
      </c>
      <c r="D415" s="146">
        <v>3</v>
      </c>
      <c r="E415" s="146">
        <v>4</v>
      </c>
      <c r="F415" s="146">
        <v>5</v>
      </c>
      <c r="G415" s="146">
        <v>6</v>
      </c>
      <c r="H415" s="146">
        <v>7</v>
      </c>
      <c r="I415" s="146">
        <v>8</v>
      </c>
      <c r="J415" s="146">
        <v>9</v>
      </c>
      <c r="K415" s="146">
        <v>10</v>
      </c>
      <c r="L415" s="146">
        <v>11</v>
      </c>
      <c r="M415" s="146">
        <v>12</v>
      </c>
      <c r="N415" s="146">
        <v>13</v>
      </c>
      <c r="O415" s="146">
        <v>14</v>
      </c>
      <c r="P415" s="146">
        <v>15</v>
      </c>
      <c r="Q415" s="146">
        <v>16</v>
      </c>
      <c r="R415" s="146">
        <v>17</v>
      </c>
      <c r="S415" s="146">
        <v>18</v>
      </c>
      <c r="T415" s="146">
        <v>19</v>
      </c>
      <c r="U415" s="146">
        <v>20</v>
      </c>
      <c r="V415" s="146">
        <v>21</v>
      </c>
      <c r="W415" s="146">
        <v>22</v>
      </c>
      <c r="X415" s="146">
        <v>23</v>
      </c>
      <c r="Y415" s="146">
        <v>24</v>
      </c>
      <c r="Z415" s="146">
        <v>25</v>
      </c>
      <c r="AA415" s="146">
        <v>26</v>
      </c>
      <c r="AB415" s="146">
        <v>27</v>
      </c>
      <c r="AC415" s="146">
        <v>28</v>
      </c>
      <c r="AD415" s="146">
        <v>29</v>
      </c>
      <c r="AE415" s="146">
        <v>30</v>
      </c>
      <c r="AF415" s="146">
        <v>31</v>
      </c>
      <c r="AG415" s="146">
        <v>32</v>
      </c>
      <c r="AH415" s="146">
        <v>33</v>
      </c>
      <c r="AI415" s="146">
        <v>34</v>
      </c>
      <c r="AJ415" s="146">
        <v>35</v>
      </c>
      <c r="AK415" s="146">
        <v>36</v>
      </c>
      <c r="AL415" s="146">
        <v>37</v>
      </c>
      <c r="AM415" s="146">
        <v>38</v>
      </c>
      <c r="AN415" s="146">
        <v>39</v>
      </c>
      <c r="AO415" s="146">
        <v>40</v>
      </c>
      <c r="AP415" s="146">
        <v>41</v>
      </c>
      <c r="AQ415" s="146">
        <v>42</v>
      </c>
    </row>
    <row r="416" spans="1:43" x14ac:dyDescent="0.25">
      <c r="A416" s="146">
        <v>0</v>
      </c>
      <c r="B416" s="146">
        <v>1</v>
      </c>
      <c r="C416" s="146">
        <v>2</v>
      </c>
      <c r="D416" s="146">
        <v>3</v>
      </c>
      <c r="E416" s="146">
        <v>4</v>
      </c>
      <c r="F416" s="146">
        <v>5</v>
      </c>
      <c r="G416" s="146">
        <v>6</v>
      </c>
      <c r="H416" s="146">
        <v>7</v>
      </c>
      <c r="I416" s="146">
        <v>8</v>
      </c>
      <c r="J416" s="146">
        <v>9</v>
      </c>
      <c r="K416" s="146">
        <v>10</v>
      </c>
      <c r="L416" s="146">
        <v>11</v>
      </c>
      <c r="M416" s="146">
        <v>12</v>
      </c>
      <c r="N416" s="146">
        <v>13</v>
      </c>
      <c r="O416" s="146">
        <v>14</v>
      </c>
      <c r="P416" s="146">
        <v>15</v>
      </c>
      <c r="Q416" s="146">
        <v>16</v>
      </c>
      <c r="R416" s="146">
        <v>17</v>
      </c>
      <c r="S416" s="146">
        <v>18</v>
      </c>
      <c r="T416" s="146">
        <v>19</v>
      </c>
      <c r="U416" s="146">
        <v>20</v>
      </c>
      <c r="V416" s="146">
        <v>21</v>
      </c>
      <c r="W416" s="146">
        <v>22</v>
      </c>
      <c r="X416" s="146">
        <v>23</v>
      </c>
      <c r="Y416" s="146">
        <v>24</v>
      </c>
      <c r="Z416" s="146">
        <v>25</v>
      </c>
      <c r="AA416" s="146">
        <v>26</v>
      </c>
      <c r="AB416" s="146">
        <v>27</v>
      </c>
      <c r="AC416" s="146">
        <v>28</v>
      </c>
      <c r="AD416" s="146">
        <v>29</v>
      </c>
      <c r="AE416" s="146">
        <v>30</v>
      </c>
      <c r="AF416" s="146">
        <v>31</v>
      </c>
      <c r="AG416" s="146">
        <v>32</v>
      </c>
      <c r="AH416" s="146">
        <v>33</v>
      </c>
      <c r="AI416" s="146">
        <v>34</v>
      </c>
      <c r="AJ416" s="146">
        <v>35</v>
      </c>
      <c r="AK416" s="146">
        <v>36</v>
      </c>
      <c r="AL416" s="146">
        <v>37</v>
      </c>
      <c r="AM416" s="146">
        <v>38</v>
      </c>
      <c r="AN416" s="146">
        <v>39</v>
      </c>
      <c r="AO416" s="146">
        <v>40</v>
      </c>
      <c r="AP416" s="146">
        <v>41</v>
      </c>
      <c r="AQ416" s="146">
        <v>42</v>
      </c>
    </row>
    <row r="417" spans="1:43" x14ac:dyDescent="0.25">
      <c r="A417" s="146">
        <v>0</v>
      </c>
      <c r="B417" s="146">
        <v>1</v>
      </c>
      <c r="C417" s="146">
        <v>2</v>
      </c>
      <c r="D417" s="146">
        <v>3</v>
      </c>
      <c r="E417" s="146">
        <v>4</v>
      </c>
      <c r="F417" s="146">
        <v>5</v>
      </c>
      <c r="G417" s="146">
        <v>6</v>
      </c>
      <c r="H417" s="146">
        <v>7</v>
      </c>
      <c r="I417" s="146">
        <v>8</v>
      </c>
      <c r="J417" s="146">
        <v>9</v>
      </c>
      <c r="K417" s="146">
        <v>10</v>
      </c>
      <c r="L417" s="146">
        <v>11</v>
      </c>
      <c r="M417" s="146">
        <v>12</v>
      </c>
      <c r="N417" s="146">
        <v>13</v>
      </c>
      <c r="O417" s="146">
        <v>14</v>
      </c>
      <c r="P417" s="146">
        <v>15</v>
      </c>
      <c r="Q417" s="146">
        <v>16</v>
      </c>
      <c r="R417" s="146">
        <v>17</v>
      </c>
      <c r="S417" s="146">
        <v>18</v>
      </c>
      <c r="T417" s="146">
        <v>19</v>
      </c>
      <c r="U417" s="146">
        <v>20</v>
      </c>
      <c r="V417" s="146">
        <v>21</v>
      </c>
      <c r="W417" s="146">
        <v>22</v>
      </c>
      <c r="X417" s="146">
        <v>23</v>
      </c>
      <c r="Y417" s="146">
        <v>24</v>
      </c>
      <c r="Z417" s="146">
        <v>25</v>
      </c>
      <c r="AA417" s="146">
        <v>26</v>
      </c>
      <c r="AB417" s="146">
        <v>27</v>
      </c>
      <c r="AC417" s="146">
        <v>28</v>
      </c>
      <c r="AD417" s="146">
        <v>29</v>
      </c>
      <c r="AE417" s="146">
        <v>30</v>
      </c>
      <c r="AF417" s="146">
        <v>31</v>
      </c>
      <c r="AG417" s="146">
        <v>32</v>
      </c>
      <c r="AH417" s="146">
        <v>33</v>
      </c>
      <c r="AI417" s="146">
        <v>34</v>
      </c>
      <c r="AJ417" s="146">
        <v>35</v>
      </c>
      <c r="AK417" s="146">
        <v>36</v>
      </c>
      <c r="AL417" s="146">
        <v>37</v>
      </c>
      <c r="AM417" s="146">
        <v>38</v>
      </c>
      <c r="AN417" s="146">
        <v>39</v>
      </c>
      <c r="AO417" s="146">
        <v>40</v>
      </c>
      <c r="AP417" s="146">
        <v>41</v>
      </c>
      <c r="AQ417" s="146">
        <v>42</v>
      </c>
    </row>
    <row r="418" spans="1:43" x14ac:dyDescent="0.25">
      <c r="A418" s="146">
        <v>0</v>
      </c>
      <c r="B418" s="146">
        <v>1</v>
      </c>
      <c r="C418" s="146">
        <v>2</v>
      </c>
      <c r="D418" s="146">
        <v>3</v>
      </c>
      <c r="E418" s="146">
        <v>4</v>
      </c>
      <c r="F418" s="146">
        <v>5</v>
      </c>
      <c r="G418" s="146">
        <v>6</v>
      </c>
      <c r="H418" s="146">
        <v>7</v>
      </c>
      <c r="I418" s="146">
        <v>8</v>
      </c>
      <c r="J418" s="146">
        <v>9</v>
      </c>
      <c r="K418" s="146">
        <v>10</v>
      </c>
      <c r="L418" s="146">
        <v>11</v>
      </c>
      <c r="M418" s="146">
        <v>12</v>
      </c>
      <c r="N418" s="146">
        <v>13</v>
      </c>
      <c r="O418" s="146">
        <v>14</v>
      </c>
      <c r="P418" s="146">
        <v>15</v>
      </c>
      <c r="Q418" s="146">
        <v>16</v>
      </c>
      <c r="R418" s="146">
        <v>17</v>
      </c>
      <c r="S418" s="146">
        <v>18</v>
      </c>
      <c r="T418" s="146">
        <v>19</v>
      </c>
      <c r="U418" s="146">
        <v>20</v>
      </c>
      <c r="V418" s="146">
        <v>21</v>
      </c>
      <c r="W418" s="146">
        <v>22</v>
      </c>
      <c r="X418" s="146">
        <v>23</v>
      </c>
      <c r="Y418" s="146">
        <v>24</v>
      </c>
      <c r="Z418" s="146">
        <v>25</v>
      </c>
      <c r="AA418" s="146">
        <v>26</v>
      </c>
      <c r="AB418" s="146">
        <v>27</v>
      </c>
      <c r="AC418" s="146">
        <v>28</v>
      </c>
      <c r="AD418" s="146">
        <v>29</v>
      </c>
      <c r="AE418" s="146">
        <v>30</v>
      </c>
      <c r="AF418" s="146">
        <v>31</v>
      </c>
      <c r="AG418" s="146">
        <v>32</v>
      </c>
      <c r="AH418" s="146">
        <v>33</v>
      </c>
      <c r="AI418" s="146">
        <v>34</v>
      </c>
      <c r="AJ418" s="146">
        <v>35</v>
      </c>
      <c r="AK418" s="146">
        <v>36</v>
      </c>
      <c r="AL418" s="146">
        <v>37</v>
      </c>
      <c r="AM418" s="146">
        <v>38</v>
      </c>
      <c r="AN418" s="146">
        <v>39</v>
      </c>
      <c r="AO418" s="146">
        <v>40</v>
      </c>
      <c r="AP418" s="146">
        <v>41</v>
      </c>
      <c r="AQ418" s="146">
        <v>42</v>
      </c>
    </row>
    <row r="419" spans="1:43" x14ac:dyDescent="0.25">
      <c r="A419" s="146">
        <v>0</v>
      </c>
      <c r="B419" s="146">
        <v>1</v>
      </c>
      <c r="C419" s="146">
        <v>2</v>
      </c>
      <c r="D419" s="146">
        <v>3</v>
      </c>
      <c r="E419" s="146">
        <v>4</v>
      </c>
      <c r="F419" s="146">
        <v>5</v>
      </c>
      <c r="G419" s="146">
        <v>6</v>
      </c>
      <c r="H419" s="146">
        <v>7</v>
      </c>
      <c r="I419" s="146">
        <v>8</v>
      </c>
      <c r="J419" s="146">
        <v>9</v>
      </c>
      <c r="K419" s="146">
        <v>10</v>
      </c>
      <c r="L419" s="146">
        <v>11</v>
      </c>
      <c r="M419" s="146">
        <v>12</v>
      </c>
      <c r="N419" s="146">
        <v>13</v>
      </c>
      <c r="O419" s="146">
        <v>14</v>
      </c>
      <c r="P419" s="146">
        <v>15</v>
      </c>
      <c r="Q419" s="146">
        <v>16</v>
      </c>
      <c r="R419" s="146">
        <v>17</v>
      </c>
      <c r="S419" s="146">
        <v>18</v>
      </c>
      <c r="T419" s="146">
        <v>19</v>
      </c>
      <c r="U419" s="146">
        <v>20</v>
      </c>
      <c r="V419" s="146">
        <v>21</v>
      </c>
      <c r="W419" s="146">
        <v>22</v>
      </c>
      <c r="X419" s="146">
        <v>23</v>
      </c>
      <c r="Y419" s="146">
        <v>24</v>
      </c>
      <c r="Z419" s="146">
        <v>25</v>
      </c>
      <c r="AA419" s="146">
        <v>26</v>
      </c>
      <c r="AB419" s="146">
        <v>27</v>
      </c>
      <c r="AC419" s="146">
        <v>28</v>
      </c>
      <c r="AD419" s="146">
        <v>29</v>
      </c>
      <c r="AE419" s="146">
        <v>30</v>
      </c>
      <c r="AF419" s="146">
        <v>31</v>
      </c>
      <c r="AG419" s="146">
        <v>32</v>
      </c>
      <c r="AH419" s="146">
        <v>33</v>
      </c>
      <c r="AI419" s="146">
        <v>34</v>
      </c>
      <c r="AJ419" s="146">
        <v>35</v>
      </c>
      <c r="AK419" s="146">
        <v>36</v>
      </c>
      <c r="AL419" s="146">
        <v>37</v>
      </c>
      <c r="AM419" s="146">
        <v>38</v>
      </c>
      <c r="AN419" s="146">
        <v>39</v>
      </c>
      <c r="AO419" s="146">
        <v>40</v>
      </c>
      <c r="AP419" s="146">
        <v>41</v>
      </c>
      <c r="AQ419" s="146">
        <v>42</v>
      </c>
    </row>
    <row r="420" spans="1:43" x14ac:dyDescent="0.25">
      <c r="A420" s="146">
        <v>0</v>
      </c>
      <c r="B420" s="146">
        <v>1</v>
      </c>
      <c r="C420" s="146">
        <v>2</v>
      </c>
      <c r="D420" s="146">
        <v>3</v>
      </c>
      <c r="E420" s="146">
        <v>4</v>
      </c>
      <c r="F420" s="146">
        <v>5</v>
      </c>
      <c r="G420" s="146">
        <v>6</v>
      </c>
      <c r="H420" s="146">
        <v>7</v>
      </c>
      <c r="I420" s="146">
        <v>8</v>
      </c>
      <c r="J420" s="146">
        <v>9</v>
      </c>
      <c r="K420" s="146">
        <v>10</v>
      </c>
      <c r="L420" s="146">
        <v>11</v>
      </c>
      <c r="M420" s="146">
        <v>12</v>
      </c>
      <c r="N420" s="146">
        <v>13</v>
      </c>
      <c r="O420" s="146">
        <v>14</v>
      </c>
      <c r="P420" s="146">
        <v>15</v>
      </c>
      <c r="Q420" s="146">
        <v>16</v>
      </c>
      <c r="R420" s="146">
        <v>17</v>
      </c>
      <c r="S420" s="146">
        <v>18</v>
      </c>
      <c r="T420" s="146">
        <v>19</v>
      </c>
      <c r="U420" s="146">
        <v>20</v>
      </c>
      <c r="V420" s="146">
        <v>21</v>
      </c>
      <c r="W420" s="146">
        <v>22</v>
      </c>
      <c r="X420" s="146">
        <v>23</v>
      </c>
      <c r="Y420" s="146">
        <v>24</v>
      </c>
      <c r="Z420" s="146">
        <v>25</v>
      </c>
      <c r="AA420" s="146">
        <v>26</v>
      </c>
      <c r="AB420" s="146">
        <v>27</v>
      </c>
      <c r="AC420" s="146">
        <v>28</v>
      </c>
      <c r="AD420" s="146">
        <v>29</v>
      </c>
      <c r="AE420" s="146">
        <v>30</v>
      </c>
      <c r="AF420" s="146">
        <v>31</v>
      </c>
      <c r="AG420" s="146">
        <v>32</v>
      </c>
      <c r="AH420" s="146">
        <v>33</v>
      </c>
      <c r="AI420" s="146">
        <v>34</v>
      </c>
      <c r="AJ420" s="146">
        <v>35</v>
      </c>
      <c r="AK420" s="146">
        <v>36</v>
      </c>
      <c r="AL420" s="146">
        <v>37</v>
      </c>
      <c r="AM420" s="146">
        <v>38</v>
      </c>
      <c r="AN420" s="146">
        <v>39</v>
      </c>
      <c r="AO420" s="146">
        <v>40</v>
      </c>
      <c r="AP420" s="146">
        <v>41</v>
      </c>
      <c r="AQ420" s="146">
        <v>42</v>
      </c>
    </row>
    <row r="421" spans="1:43" x14ac:dyDescent="0.25">
      <c r="A421" s="146">
        <v>0</v>
      </c>
      <c r="B421" s="146">
        <v>1</v>
      </c>
      <c r="C421" s="146">
        <v>2</v>
      </c>
      <c r="D421" s="146">
        <v>3</v>
      </c>
      <c r="E421" s="146">
        <v>4</v>
      </c>
      <c r="F421" s="146">
        <v>5</v>
      </c>
      <c r="G421" s="146">
        <v>6</v>
      </c>
      <c r="H421" s="146">
        <v>7</v>
      </c>
      <c r="I421" s="146">
        <v>8</v>
      </c>
      <c r="J421" s="146">
        <v>9</v>
      </c>
      <c r="K421" s="146">
        <v>10</v>
      </c>
      <c r="L421" s="146">
        <v>11</v>
      </c>
      <c r="M421" s="146">
        <v>12</v>
      </c>
      <c r="N421" s="146">
        <v>13</v>
      </c>
      <c r="O421" s="146">
        <v>14</v>
      </c>
      <c r="P421" s="146">
        <v>15</v>
      </c>
      <c r="Q421" s="146">
        <v>16</v>
      </c>
      <c r="R421" s="146">
        <v>17</v>
      </c>
      <c r="S421" s="146">
        <v>18</v>
      </c>
      <c r="T421" s="146">
        <v>19</v>
      </c>
      <c r="U421" s="146">
        <v>20</v>
      </c>
      <c r="V421" s="146">
        <v>21</v>
      </c>
      <c r="W421" s="146">
        <v>22</v>
      </c>
      <c r="X421" s="146">
        <v>23</v>
      </c>
      <c r="Y421" s="146">
        <v>24</v>
      </c>
      <c r="Z421" s="146">
        <v>25</v>
      </c>
      <c r="AA421" s="146">
        <v>26</v>
      </c>
      <c r="AB421" s="146">
        <v>27</v>
      </c>
      <c r="AC421" s="146">
        <v>28</v>
      </c>
      <c r="AD421" s="146">
        <v>29</v>
      </c>
      <c r="AE421" s="146">
        <v>30</v>
      </c>
      <c r="AF421" s="146">
        <v>31</v>
      </c>
      <c r="AG421" s="146">
        <v>32</v>
      </c>
      <c r="AH421" s="146">
        <v>33</v>
      </c>
      <c r="AI421" s="146">
        <v>34</v>
      </c>
      <c r="AJ421" s="146">
        <v>35</v>
      </c>
      <c r="AK421" s="146">
        <v>36</v>
      </c>
      <c r="AL421" s="146">
        <v>37</v>
      </c>
      <c r="AM421" s="146">
        <v>38</v>
      </c>
      <c r="AN421" s="146">
        <v>39</v>
      </c>
      <c r="AO421" s="146">
        <v>40</v>
      </c>
      <c r="AP421" s="146">
        <v>41</v>
      </c>
      <c r="AQ421" s="146">
        <v>42</v>
      </c>
    </row>
    <row r="422" spans="1:43" x14ac:dyDescent="0.25">
      <c r="A422" s="146">
        <v>0</v>
      </c>
      <c r="B422" s="146">
        <v>1</v>
      </c>
      <c r="C422" s="146">
        <v>2</v>
      </c>
      <c r="D422" s="146">
        <v>3</v>
      </c>
      <c r="E422" s="146">
        <v>4</v>
      </c>
      <c r="F422" s="146">
        <v>5</v>
      </c>
      <c r="G422" s="146">
        <v>6</v>
      </c>
      <c r="H422" s="146">
        <v>7</v>
      </c>
      <c r="I422" s="146">
        <v>8</v>
      </c>
      <c r="J422" s="146">
        <v>9</v>
      </c>
      <c r="K422" s="146">
        <v>10</v>
      </c>
      <c r="L422" s="146">
        <v>11</v>
      </c>
      <c r="M422" s="146">
        <v>12</v>
      </c>
      <c r="N422" s="146">
        <v>13</v>
      </c>
      <c r="O422" s="146">
        <v>14</v>
      </c>
      <c r="P422" s="146">
        <v>15</v>
      </c>
      <c r="Q422" s="146">
        <v>16</v>
      </c>
      <c r="R422" s="146">
        <v>17</v>
      </c>
      <c r="S422" s="146">
        <v>18</v>
      </c>
      <c r="T422" s="146">
        <v>19</v>
      </c>
      <c r="U422" s="146">
        <v>20</v>
      </c>
      <c r="V422" s="146">
        <v>21</v>
      </c>
      <c r="W422" s="146">
        <v>22</v>
      </c>
      <c r="X422" s="146">
        <v>23</v>
      </c>
      <c r="Y422" s="146">
        <v>24</v>
      </c>
      <c r="Z422" s="146">
        <v>25</v>
      </c>
      <c r="AA422" s="146">
        <v>26</v>
      </c>
      <c r="AB422" s="146">
        <v>27</v>
      </c>
      <c r="AC422" s="146">
        <v>28</v>
      </c>
      <c r="AD422" s="146">
        <v>29</v>
      </c>
      <c r="AE422" s="146">
        <v>30</v>
      </c>
      <c r="AF422" s="146">
        <v>31</v>
      </c>
      <c r="AG422" s="146">
        <v>32</v>
      </c>
      <c r="AH422" s="146">
        <v>33</v>
      </c>
      <c r="AI422" s="146">
        <v>34</v>
      </c>
      <c r="AJ422" s="146">
        <v>35</v>
      </c>
      <c r="AK422" s="146">
        <v>36</v>
      </c>
      <c r="AL422" s="146">
        <v>37</v>
      </c>
      <c r="AM422" s="146">
        <v>38</v>
      </c>
      <c r="AN422" s="146">
        <v>39</v>
      </c>
      <c r="AO422" s="146">
        <v>40</v>
      </c>
      <c r="AP422" s="146">
        <v>41</v>
      </c>
      <c r="AQ422" s="146">
        <v>42</v>
      </c>
    </row>
    <row r="423" spans="1:43" x14ac:dyDescent="0.25">
      <c r="A423" s="146">
        <v>0</v>
      </c>
      <c r="B423" s="146">
        <v>1</v>
      </c>
      <c r="C423" s="146">
        <v>2</v>
      </c>
      <c r="D423" s="146">
        <v>3</v>
      </c>
      <c r="E423" s="146">
        <v>4</v>
      </c>
      <c r="F423" s="146">
        <v>5</v>
      </c>
      <c r="G423" s="146">
        <v>6</v>
      </c>
      <c r="H423" s="146">
        <v>7</v>
      </c>
      <c r="I423" s="146">
        <v>8</v>
      </c>
      <c r="J423" s="146">
        <v>9</v>
      </c>
      <c r="K423" s="146">
        <v>10</v>
      </c>
      <c r="L423" s="146">
        <v>11</v>
      </c>
      <c r="M423" s="146">
        <v>12</v>
      </c>
      <c r="N423" s="146">
        <v>13</v>
      </c>
      <c r="O423" s="146">
        <v>14</v>
      </c>
      <c r="P423" s="146">
        <v>15</v>
      </c>
      <c r="Q423" s="146">
        <v>16</v>
      </c>
      <c r="R423" s="146">
        <v>17</v>
      </c>
      <c r="S423" s="146">
        <v>18</v>
      </c>
      <c r="T423" s="146">
        <v>19</v>
      </c>
      <c r="U423" s="146">
        <v>20</v>
      </c>
      <c r="V423" s="146">
        <v>21</v>
      </c>
      <c r="W423" s="146">
        <v>22</v>
      </c>
      <c r="X423" s="146">
        <v>23</v>
      </c>
      <c r="Y423" s="146">
        <v>24</v>
      </c>
      <c r="Z423" s="146">
        <v>25</v>
      </c>
      <c r="AA423" s="146">
        <v>26</v>
      </c>
      <c r="AB423" s="146">
        <v>27</v>
      </c>
      <c r="AC423" s="146">
        <v>28</v>
      </c>
      <c r="AD423" s="146">
        <v>29</v>
      </c>
      <c r="AE423" s="146">
        <v>30</v>
      </c>
      <c r="AF423" s="146">
        <v>31</v>
      </c>
      <c r="AG423" s="146">
        <v>32</v>
      </c>
      <c r="AH423" s="146">
        <v>33</v>
      </c>
      <c r="AI423" s="146">
        <v>34</v>
      </c>
      <c r="AJ423" s="146">
        <v>35</v>
      </c>
      <c r="AK423" s="146">
        <v>36</v>
      </c>
      <c r="AL423" s="146">
        <v>37</v>
      </c>
      <c r="AM423" s="146">
        <v>38</v>
      </c>
      <c r="AN423" s="146">
        <v>39</v>
      </c>
      <c r="AO423" s="146">
        <v>40</v>
      </c>
      <c r="AP423" s="146">
        <v>41</v>
      </c>
      <c r="AQ423" s="146">
        <v>42</v>
      </c>
    </row>
    <row r="424" spans="1:43" x14ac:dyDescent="0.25">
      <c r="A424" s="146">
        <v>0</v>
      </c>
      <c r="B424" s="146">
        <v>1</v>
      </c>
      <c r="C424" s="146">
        <v>2</v>
      </c>
      <c r="D424" s="146">
        <v>3</v>
      </c>
      <c r="E424" s="146">
        <v>4</v>
      </c>
      <c r="F424" s="146">
        <v>5</v>
      </c>
      <c r="G424" s="146">
        <v>6</v>
      </c>
      <c r="H424" s="146">
        <v>7</v>
      </c>
      <c r="I424" s="146">
        <v>8</v>
      </c>
      <c r="J424" s="146">
        <v>9</v>
      </c>
      <c r="K424" s="146">
        <v>10</v>
      </c>
      <c r="L424" s="146">
        <v>11</v>
      </c>
      <c r="M424" s="146">
        <v>12</v>
      </c>
      <c r="N424" s="146">
        <v>13</v>
      </c>
      <c r="O424" s="146">
        <v>14</v>
      </c>
      <c r="P424" s="146">
        <v>15</v>
      </c>
      <c r="Q424" s="146">
        <v>16</v>
      </c>
      <c r="R424" s="146">
        <v>17</v>
      </c>
      <c r="S424" s="146">
        <v>18</v>
      </c>
      <c r="T424" s="146">
        <v>19</v>
      </c>
      <c r="U424" s="146">
        <v>20</v>
      </c>
      <c r="V424" s="146">
        <v>21</v>
      </c>
      <c r="W424" s="146">
        <v>22</v>
      </c>
      <c r="X424" s="146">
        <v>23</v>
      </c>
      <c r="Y424" s="146">
        <v>24</v>
      </c>
      <c r="Z424" s="146">
        <v>25</v>
      </c>
      <c r="AA424" s="146">
        <v>26</v>
      </c>
      <c r="AB424" s="146">
        <v>27</v>
      </c>
      <c r="AC424" s="146">
        <v>28</v>
      </c>
      <c r="AD424" s="146">
        <v>29</v>
      </c>
      <c r="AE424" s="146">
        <v>30</v>
      </c>
      <c r="AF424" s="146">
        <v>31</v>
      </c>
      <c r="AG424" s="146">
        <v>32</v>
      </c>
      <c r="AH424" s="146">
        <v>33</v>
      </c>
      <c r="AI424" s="146">
        <v>34</v>
      </c>
      <c r="AJ424" s="146">
        <v>35</v>
      </c>
      <c r="AK424" s="146">
        <v>36</v>
      </c>
      <c r="AL424" s="146">
        <v>37</v>
      </c>
      <c r="AM424" s="146">
        <v>38</v>
      </c>
      <c r="AN424" s="146">
        <v>39</v>
      </c>
      <c r="AO424" s="146">
        <v>40</v>
      </c>
      <c r="AP424" s="146">
        <v>41</v>
      </c>
      <c r="AQ424" s="146">
        <v>42</v>
      </c>
    </row>
    <row r="425" spans="1:43" x14ac:dyDescent="0.25">
      <c r="A425" s="146">
        <v>0</v>
      </c>
      <c r="B425" s="146">
        <v>1</v>
      </c>
      <c r="C425" s="146">
        <v>2</v>
      </c>
      <c r="D425" s="146">
        <v>3</v>
      </c>
      <c r="E425" s="146">
        <v>4</v>
      </c>
      <c r="F425" s="146">
        <v>5</v>
      </c>
      <c r="G425" s="146">
        <v>6</v>
      </c>
      <c r="H425" s="146">
        <v>7</v>
      </c>
      <c r="I425" s="146">
        <v>8</v>
      </c>
      <c r="J425" s="146">
        <v>9</v>
      </c>
      <c r="K425" s="146">
        <v>10</v>
      </c>
      <c r="L425" s="146">
        <v>11</v>
      </c>
      <c r="M425" s="146">
        <v>12</v>
      </c>
      <c r="N425" s="146">
        <v>13</v>
      </c>
      <c r="O425" s="146">
        <v>14</v>
      </c>
      <c r="P425" s="146">
        <v>15</v>
      </c>
      <c r="Q425" s="146">
        <v>16</v>
      </c>
      <c r="R425" s="146">
        <v>17</v>
      </c>
      <c r="S425" s="146">
        <v>18</v>
      </c>
      <c r="T425" s="146">
        <v>19</v>
      </c>
      <c r="U425" s="146">
        <v>20</v>
      </c>
      <c r="V425" s="146">
        <v>21</v>
      </c>
      <c r="W425" s="146">
        <v>22</v>
      </c>
      <c r="X425" s="146">
        <v>23</v>
      </c>
      <c r="Y425" s="146">
        <v>24</v>
      </c>
      <c r="Z425" s="146">
        <v>25</v>
      </c>
      <c r="AA425" s="146">
        <v>26</v>
      </c>
      <c r="AB425" s="146">
        <v>27</v>
      </c>
      <c r="AC425" s="146">
        <v>28</v>
      </c>
      <c r="AD425" s="146">
        <v>29</v>
      </c>
      <c r="AE425" s="146">
        <v>30</v>
      </c>
      <c r="AF425" s="146">
        <v>31</v>
      </c>
      <c r="AG425" s="146">
        <v>32</v>
      </c>
      <c r="AH425" s="146">
        <v>33</v>
      </c>
      <c r="AI425" s="146">
        <v>34</v>
      </c>
      <c r="AJ425" s="146">
        <v>35</v>
      </c>
      <c r="AK425" s="146">
        <v>36</v>
      </c>
      <c r="AL425" s="146">
        <v>37</v>
      </c>
      <c r="AM425" s="146">
        <v>38</v>
      </c>
      <c r="AN425" s="146">
        <v>39</v>
      </c>
      <c r="AO425" s="146">
        <v>40</v>
      </c>
      <c r="AP425" s="146">
        <v>41</v>
      </c>
      <c r="AQ425" s="146">
        <v>42</v>
      </c>
    </row>
    <row r="426" spans="1:43" x14ac:dyDescent="0.25">
      <c r="A426" s="146">
        <v>0</v>
      </c>
      <c r="B426" s="146">
        <v>1</v>
      </c>
      <c r="C426" s="146">
        <v>2</v>
      </c>
      <c r="D426" s="146">
        <v>3</v>
      </c>
      <c r="E426" s="146">
        <v>4</v>
      </c>
      <c r="F426" s="146">
        <v>5</v>
      </c>
      <c r="G426" s="146">
        <v>6</v>
      </c>
      <c r="H426" s="146">
        <v>7</v>
      </c>
      <c r="I426" s="146">
        <v>8</v>
      </c>
      <c r="J426" s="146">
        <v>9</v>
      </c>
      <c r="K426" s="146">
        <v>10</v>
      </c>
      <c r="L426" s="146">
        <v>11</v>
      </c>
      <c r="M426" s="146">
        <v>12</v>
      </c>
      <c r="N426" s="146">
        <v>13</v>
      </c>
      <c r="O426" s="146">
        <v>14</v>
      </c>
      <c r="P426" s="146">
        <v>15</v>
      </c>
      <c r="Q426" s="146">
        <v>16</v>
      </c>
      <c r="R426" s="146">
        <v>17</v>
      </c>
      <c r="S426" s="146">
        <v>18</v>
      </c>
      <c r="T426" s="146">
        <v>19</v>
      </c>
      <c r="U426" s="146">
        <v>20</v>
      </c>
      <c r="V426" s="146">
        <v>21</v>
      </c>
      <c r="W426" s="146">
        <v>22</v>
      </c>
      <c r="X426" s="146">
        <v>23</v>
      </c>
      <c r="Y426" s="146">
        <v>24</v>
      </c>
      <c r="Z426" s="146">
        <v>25</v>
      </c>
      <c r="AA426" s="146">
        <v>26</v>
      </c>
      <c r="AB426" s="146">
        <v>27</v>
      </c>
      <c r="AC426" s="146">
        <v>28</v>
      </c>
      <c r="AD426" s="146">
        <v>29</v>
      </c>
      <c r="AE426" s="146">
        <v>30</v>
      </c>
      <c r="AF426" s="146">
        <v>31</v>
      </c>
      <c r="AG426" s="146">
        <v>32</v>
      </c>
      <c r="AH426" s="146">
        <v>33</v>
      </c>
      <c r="AI426" s="146">
        <v>34</v>
      </c>
      <c r="AJ426" s="146">
        <v>35</v>
      </c>
      <c r="AK426" s="146">
        <v>36</v>
      </c>
      <c r="AL426" s="146">
        <v>37</v>
      </c>
      <c r="AM426" s="146">
        <v>38</v>
      </c>
      <c r="AN426" s="146">
        <v>39</v>
      </c>
      <c r="AO426" s="146">
        <v>40</v>
      </c>
      <c r="AP426" s="146">
        <v>41</v>
      </c>
      <c r="AQ426" s="146">
        <v>42</v>
      </c>
    </row>
    <row r="427" spans="1:43" x14ac:dyDescent="0.25">
      <c r="A427" s="146">
        <v>0</v>
      </c>
      <c r="B427" s="146">
        <v>1</v>
      </c>
      <c r="C427" s="146">
        <v>2</v>
      </c>
      <c r="D427" s="146">
        <v>3</v>
      </c>
      <c r="E427" s="146">
        <v>4</v>
      </c>
      <c r="F427" s="146">
        <v>5</v>
      </c>
      <c r="G427" s="146">
        <v>6</v>
      </c>
      <c r="H427" s="146">
        <v>7</v>
      </c>
      <c r="I427" s="146">
        <v>8</v>
      </c>
      <c r="J427" s="146">
        <v>9</v>
      </c>
      <c r="K427" s="146">
        <v>10</v>
      </c>
      <c r="L427" s="146">
        <v>11</v>
      </c>
      <c r="M427" s="146">
        <v>12</v>
      </c>
      <c r="N427" s="146">
        <v>13</v>
      </c>
      <c r="O427" s="146">
        <v>14</v>
      </c>
      <c r="P427" s="146">
        <v>15</v>
      </c>
      <c r="Q427" s="146">
        <v>16</v>
      </c>
      <c r="R427" s="146">
        <v>17</v>
      </c>
      <c r="S427" s="146">
        <v>18</v>
      </c>
      <c r="T427" s="146">
        <v>19</v>
      </c>
      <c r="U427" s="146">
        <v>20</v>
      </c>
      <c r="V427" s="146">
        <v>21</v>
      </c>
      <c r="W427" s="146">
        <v>22</v>
      </c>
      <c r="X427" s="146">
        <v>23</v>
      </c>
      <c r="Y427" s="146">
        <v>24</v>
      </c>
      <c r="Z427" s="146">
        <v>25</v>
      </c>
      <c r="AA427" s="146">
        <v>26</v>
      </c>
      <c r="AB427" s="146">
        <v>27</v>
      </c>
      <c r="AC427" s="146">
        <v>28</v>
      </c>
      <c r="AD427" s="146">
        <v>29</v>
      </c>
      <c r="AE427" s="146">
        <v>30</v>
      </c>
      <c r="AF427" s="146">
        <v>31</v>
      </c>
      <c r="AG427" s="146">
        <v>32</v>
      </c>
      <c r="AH427" s="146">
        <v>33</v>
      </c>
      <c r="AI427" s="146">
        <v>34</v>
      </c>
      <c r="AJ427" s="146">
        <v>35</v>
      </c>
      <c r="AK427" s="146">
        <v>36</v>
      </c>
      <c r="AL427" s="146">
        <v>37</v>
      </c>
      <c r="AM427" s="146">
        <v>38</v>
      </c>
      <c r="AN427" s="146">
        <v>39</v>
      </c>
      <c r="AO427" s="146">
        <v>40</v>
      </c>
      <c r="AP427" s="146">
        <v>41</v>
      </c>
      <c r="AQ427" s="146">
        <v>42</v>
      </c>
    </row>
    <row r="428" spans="1:43" x14ac:dyDescent="0.25">
      <c r="A428" s="146">
        <v>0</v>
      </c>
      <c r="B428" s="146">
        <v>1</v>
      </c>
      <c r="C428" s="146">
        <v>2</v>
      </c>
      <c r="D428" s="146">
        <v>3</v>
      </c>
      <c r="E428" s="146">
        <v>4</v>
      </c>
      <c r="F428" s="146">
        <v>5</v>
      </c>
      <c r="G428" s="146">
        <v>6</v>
      </c>
      <c r="H428" s="146">
        <v>7</v>
      </c>
      <c r="I428" s="146">
        <v>8</v>
      </c>
      <c r="J428" s="146">
        <v>9</v>
      </c>
      <c r="K428" s="146">
        <v>10</v>
      </c>
      <c r="L428" s="146">
        <v>11</v>
      </c>
      <c r="M428" s="146">
        <v>12</v>
      </c>
      <c r="N428" s="146">
        <v>13</v>
      </c>
      <c r="O428" s="146">
        <v>14</v>
      </c>
      <c r="P428" s="146">
        <v>15</v>
      </c>
      <c r="Q428" s="146">
        <v>16</v>
      </c>
      <c r="R428" s="146">
        <v>17</v>
      </c>
      <c r="S428" s="146">
        <v>18</v>
      </c>
      <c r="T428" s="146">
        <v>19</v>
      </c>
      <c r="U428" s="146">
        <v>20</v>
      </c>
      <c r="V428" s="146">
        <v>21</v>
      </c>
      <c r="W428" s="146">
        <v>22</v>
      </c>
      <c r="X428" s="146">
        <v>23</v>
      </c>
      <c r="Y428" s="146">
        <v>24</v>
      </c>
      <c r="Z428" s="146">
        <v>25</v>
      </c>
      <c r="AA428" s="146">
        <v>26</v>
      </c>
      <c r="AB428" s="146">
        <v>27</v>
      </c>
      <c r="AC428" s="146">
        <v>28</v>
      </c>
      <c r="AD428" s="146">
        <v>29</v>
      </c>
      <c r="AE428" s="146">
        <v>30</v>
      </c>
      <c r="AF428" s="146">
        <v>31</v>
      </c>
      <c r="AG428" s="146">
        <v>32</v>
      </c>
      <c r="AH428" s="146">
        <v>33</v>
      </c>
      <c r="AI428" s="146">
        <v>34</v>
      </c>
      <c r="AJ428" s="146">
        <v>35</v>
      </c>
      <c r="AK428" s="146">
        <v>36</v>
      </c>
      <c r="AL428" s="146">
        <v>37</v>
      </c>
      <c r="AM428" s="146">
        <v>38</v>
      </c>
      <c r="AN428" s="146">
        <v>39</v>
      </c>
      <c r="AO428" s="146">
        <v>40</v>
      </c>
      <c r="AP428" s="146">
        <v>41</v>
      </c>
      <c r="AQ428" s="146">
        <v>42</v>
      </c>
    </row>
    <row r="429" spans="1:43" x14ac:dyDescent="0.25">
      <c r="A429" s="146">
        <v>0</v>
      </c>
      <c r="B429" s="146">
        <v>1</v>
      </c>
      <c r="C429" s="146">
        <v>2</v>
      </c>
      <c r="D429" s="146">
        <v>3</v>
      </c>
      <c r="E429" s="146">
        <v>4</v>
      </c>
      <c r="F429" s="146">
        <v>5</v>
      </c>
      <c r="G429" s="146">
        <v>6</v>
      </c>
      <c r="H429" s="146">
        <v>7</v>
      </c>
      <c r="I429" s="146">
        <v>8</v>
      </c>
      <c r="J429" s="146">
        <v>9</v>
      </c>
      <c r="K429" s="146">
        <v>10</v>
      </c>
      <c r="L429" s="146">
        <v>11</v>
      </c>
      <c r="M429" s="146">
        <v>12</v>
      </c>
      <c r="N429" s="146">
        <v>13</v>
      </c>
      <c r="O429" s="146">
        <v>14</v>
      </c>
      <c r="P429" s="146">
        <v>15</v>
      </c>
      <c r="Q429" s="146">
        <v>16</v>
      </c>
      <c r="R429" s="146">
        <v>17</v>
      </c>
      <c r="S429" s="146">
        <v>18</v>
      </c>
      <c r="T429" s="146">
        <v>19</v>
      </c>
      <c r="U429" s="146">
        <v>20</v>
      </c>
      <c r="V429" s="146">
        <v>21</v>
      </c>
      <c r="W429" s="146">
        <v>22</v>
      </c>
      <c r="X429" s="146">
        <v>23</v>
      </c>
      <c r="Y429" s="146">
        <v>24</v>
      </c>
      <c r="Z429" s="146">
        <v>25</v>
      </c>
      <c r="AA429" s="146">
        <v>26</v>
      </c>
      <c r="AB429" s="146">
        <v>27</v>
      </c>
      <c r="AC429" s="146">
        <v>28</v>
      </c>
      <c r="AD429" s="146">
        <v>29</v>
      </c>
      <c r="AE429" s="146">
        <v>30</v>
      </c>
      <c r="AF429" s="146">
        <v>31</v>
      </c>
      <c r="AG429" s="146">
        <v>32</v>
      </c>
      <c r="AH429" s="146">
        <v>33</v>
      </c>
      <c r="AI429" s="146">
        <v>34</v>
      </c>
      <c r="AJ429" s="146">
        <v>35</v>
      </c>
      <c r="AK429" s="146">
        <v>36</v>
      </c>
      <c r="AL429" s="146">
        <v>37</v>
      </c>
      <c r="AM429" s="146">
        <v>38</v>
      </c>
      <c r="AN429" s="146">
        <v>39</v>
      </c>
      <c r="AO429" s="146">
        <v>40</v>
      </c>
      <c r="AP429" s="146">
        <v>41</v>
      </c>
      <c r="AQ429" s="146">
        <v>42</v>
      </c>
    </row>
    <row r="430" spans="1:43" x14ac:dyDescent="0.25">
      <c r="A430" s="146">
        <v>0</v>
      </c>
      <c r="B430" s="146">
        <v>1</v>
      </c>
      <c r="C430" s="146">
        <v>2</v>
      </c>
      <c r="D430" s="146">
        <v>3</v>
      </c>
      <c r="E430" s="146">
        <v>4</v>
      </c>
      <c r="F430" s="146">
        <v>5</v>
      </c>
      <c r="G430" s="146">
        <v>6</v>
      </c>
      <c r="H430" s="146">
        <v>7</v>
      </c>
      <c r="I430" s="146">
        <v>8</v>
      </c>
      <c r="J430" s="146">
        <v>9</v>
      </c>
      <c r="K430" s="146">
        <v>10</v>
      </c>
      <c r="L430" s="146">
        <v>11</v>
      </c>
      <c r="M430" s="146">
        <v>12</v>
      </c>
      <c r="N430" s="146">
        <v>13</v>
      </c>
      <c r="O430" s="146">
        <v>14</v>
      </c>
      <c r="P430" s="146">
        <v>15</v>
      </c>
      <c r="Q430" s="146">
        <v>16</v>
      </c>
      <c r="R430" s="146">
        <v>17</v>
      </c>
      <c r="S430" s="146">
        <v>18</v>
      </c>
      <c r="T430" s="146">
        <v>19</v>
      </c>
      <c r="U430" s="146">
        <v>20</v>
      </c>
      <c r="V430" s="146">
        <v>21</v>
      </c>
      <c r="W430" s="146">
        <v>22</v>
      </c>
      <c r="X430" s="146">
        <v>23</v>
      </c>
      <c r="Y430" s="146">
        <v>24</v>
      </c>
      <c r="Z430" s="146">
        <v>25</v>
      </c>
      <c r="AA430" s="146">
        <v>26</v>
      </c>
      <c r="AB430" s="146">
        <v>27</v>
      </c>
      <c r="AC430" s="146">
        <v>28</v>
      </c>
      <c r="AD430" s="146">
        <v>29</v>
      </c>
      <c r="AE430" s="146">
        <v>30</v>
      </c>
      <c r="AF430" s="146">
        <v>31</v>
      </c>
      <c r="AG430" s="146">
        <v>32</v>
      </c>
      <c r="AH430" s="146">
        <v>33</v>
      </c>
      <c r="AI430" s="146">
        <v>34</v>
      </c>
      <c r="AJ430" s="146">
        <v>35</v>
      </c>
      <c r="AK430" s="146">
        <v>36</v>
      </c>
      <c r="AL430" s="146">
        <v>37</v>
      </c>
      <c r="AM430" s="146">
        <v>38</v>
      </c>
      <c r="AN430" s="146">
        <v>39</v>
      </c>
      <c r="AO430" s="146">
        <v>40</v>
      </c>
      <c r="AP430" s="146">
        <v>41</v>
      </c>
      <c r="AQ430" s="146">
        <v>42</v>
      </c>
    </row>
    <row r="431" spans="1:43" x14ac:dyDescent="0.25">
      <c r="A431" s="146">
        <v>0</v>
      </c>
      <c r="B431" s="146">
        <v>1</v>
      </c>
      <c r="C431" s="146">
        <v>2</v>
      </c>
      <c r="D431" s="146">
        <v>3</v>
      </c>
      <c r="E431" s="146">
        <v>4</v>
      </c>
      <c r="F431" s="146">
        <v>5</v>
      </c>
      <c r="G431" s="146">
        <v>6</v>
      </c>
      <c r="H431" s="146">
        <v>7</v>
      </c>
      <c r="I431" s="146">
        <v>8</v>
      </c>
      <c r="J431" s="146">
        <v>9</v>
      </c>
      <c r="K431" s="146">
        <v>10</v>
      </c>
      <c r="L431" s="146">
        <v>11</v>
      </c>
      <c r="M431" s="146">
        <v>12</v>
      </c>
      <c r="N431" s="146">
        <v>13</v>
      </c>
      <c r="O431" s="146">
        <v>14</v>
      </c>
      <c r="P431" s="146">
        <v>15</v>
      </c>
      <c r="Q431" s="146">
        <v>16</v>
      </c>
      <c r="R431" s="146">
        <v>17</v>
      </c>
      <c r="S431" s="146">
        <v>18</v>
      </c>
      <c r="T431" s="146">
        <v>19</v>
      </c>
      <c r="U431" s="146">
        <v>20</v>
      </c>
      <c r="V431" s="146">
        <v>21</v>
      </c>
      <c r="W431" s="146">
        <v>22</v>
      </c>
      <c r="X431" s="146">
        <v>23</v>
      </c>
      <c r="Y431" s="146">
        <v>24</v>
      </c>
      <c r="Z431" s="146">
        <v>25</v>
      </c>
      <c r="AA431" s="146">
        <v>26</v>
      </c>
      <c r="AB431" s="146">
        <v>27</v>
      </c>
      <c r="AC431" s="146">
        <v>28</v>
      </c>
      <c r="AD431" s="146">
        <v>29</v>
      </c>
      <c r="AE431" s="146">
        <v>30</v>
      </c>
      <c r="AF431" s="146">
        <v>31</v>
      </c>
      <c r="AG431" s="146">
        <v>32</v>
      </c>
      <c r="AH431" s="146">
        <v>33</v>
      </c>
      <c r="AI431" s="146">
        <v>34</v>
      </c>
      <c r="AJ431" s="146">
        <v>35</v>
      </c>
      <c r="AK431" s="146">
        <v>36</v>
      </c>
      <c r="AL431" s="146">
        <v>37</v>
      </c>
      <c r="AM431" s="146">
        <v>38</v>
      </c>
      <c r="AN431" s="146">
        <v>39</v>
      </c>
      <c r="AO431" s="146">
        <v>40</v>
      </c>
      <c r="AP431" s="146">
        <v>41</v>
      </c>
      <c r="AQ431" s="146">
        <v>42</v>
      </c>
    </row>
    <row r="432" spans="1:43" x14ac:dyDescent="0.25">
      <c r="A432" s="146">
        <v>0</v>
      </c>
      <c r="B432" s="146">
        <v>1</v>
      </c>
      <c r="C432" s="146">
        <v>2</v>
      </c>
      <c r="D432" s="146">
        <v>3</v>
      </c>
      <c r="E432" s="146">
        <v>4</v>
      </c>
      <c r="F432" s="146">
        <v>5</v>
      </c>
      <c r="G432" s="146">
        <v>6</v>
      </c>
      <c r="H432" s="146">
        <v>7</v>
      </c>
      <c r="I432" s="146">
        <v>8</v>
      </c>
      <c r="J432" s="146">
        <v>9</v>
      </c>
      <c r="K432" s="146">
        <v>10</v>
      </c>
      <c r="L432" s="146">
        <v>11</v>
      </c>
      <c r="M432" s="146">
        <v>12</v>
      </c>
      <c r="N432" s="146">
        <v>13</v>
      </c>
      <c r="O432" s="146">
        <v>14</v>
      </c>
      <c r="P432" s="146">
        <v>15</v>
      </c>
      <c r="Q432" s="146">
        <v>16</v>
      </c>
      <c r="R432" s="146">
        <v>17</v>
      </c>
      <c r="S432" s="146">
        <v>18</v>
      </c>
      <c r="T432" s="146">
        <v>19</v>
      </c>
      <c r="U432" s="146">
        <v>20</v>
      </c>
      <c r="V432" s="146">
        <v>21</v>
      </c>
      <c r="W432" s="146">
        <v>22</v>
      </c>
      <c r="X432" s="146">
        <v>23</v>
      </c>
      <c r="Y432" s="146">
        <v>24</v>
      </c>
      <c r="Z432" s="146">
        <v>25</v>
      </c>
      <c r="AA432" s="146">
        <v>26</v>
      </c>
      <c r="AB432" s="146">
        <v>27</v>
      </c>
      <c r="AC432" s="146">
        <v>28</v>
      </c>
      <c r="AD432" s="146">
        <v>29</v>
      </c>
      <c r="AE432" s="146">
        <v>30</v>
      </c>
      <c r="AF432" s="146">
        <v>31</v>
      </c>
      <c r="AG432" s="146">
        <v>32</v>
      </c>
      <c r="AH432" s="146">
        <v>33</v>
      </c>
      <c r="AI432" s="146">
        <v>34</v>
      </c>
      <c r="AJ432" s="146">
        <v>35</v>
      </c>
      <c r="AK432" s="146">
        <v>36</v>
      </c>
      <c r="AL432" s="146">
        <v>37</v>
      </c>
      <c r="AM432" s="146">
        <v>38</v>
      </c>
      <c r="AN432" s="146">
        <v>39</v>
      </c>
      <c r="AO432" s="146">
        <v>40</v>
      </c>
      <c r="AP432" s="146">
        <v>41</v>
      </c>
      <c r="AQ432" s="146">
        <v>42</v>
      </c>
    </row>
    <row r="433" spans="1:43" x14ac:dyDescent="0.25">
      <c r="A433" s="146">
        <v>0</v>
      </c>
      <c r="B433" s="146">
        <v>1</v>
      </c>
      <c r="C433" s="146">
        <v>2</v>
      </c>
      <c r="D433" s="146">
        <v>3</v>
      </c>
      <c r="E433" s="146">
        <v>4</v>
      </c>
      <c r="F433" s="146">
        <v>5</v>
      </c>
      <c r="G433" s="146">
        <v>6</v>
      </c>
      <c r="H433" s="146">
        <v>7</v>
      </c>
      <c r="I433" s="146">
        <v>8</v>
      </c>
      <c r="J433" s="146">
        <v>9</v>
      </c>
      <c r="K433" s="146">
        <v>10</v>
      </c>
      <c r="L433" s="146">
        <v>11</v>
      </c>
      <c r="M433" s="146">
        <v>12</v>
      </c>
      <c r="N433" s="146">
        <v>13</v>
      </c>
      <c r="O433" s="146">
        <v>14</v>
      </c>
      <c r="P433" s="146">
        <v>15</v>
      </c>
      <c r="Q433" s="146">
        <v>16</v>
      </c>
      <c r="R433" s="146">
        <v>17</v>
      </c>
      <c r="S433" s="146">
        <v>18</v>
      </c>
      <c r="T433" s="146">
        <v>19</v>
      </c>
      <c r="U433" s="146">
        <v>20</v>
      </c>
      <c r="V433" s="146">
        <v>21</v>
      </c>
      <c r="W433" s="146">
        <v>22</v>
      </c>
      <c r="X433" s="146">
        <v>23</v>
      </c>
      <c r="Y433" s="146">
        <v>24</v>
      </c>
      <c r="Z433" s="146">
        <v>25</v>
      </c>
      <c r="AA433" s="146">
        <v>26</v>
      </c>
      <c r="AB433" s="146">
        <v>27</v>
      </c>
      <c r="AC433" s="146">
        <v>28</v>
      </c>
      <c r="AD433" s="146">
        <v>29</v>
      </c>
      <c r="AE433" s="146">
        <v>30</v>
      </c>
      <c r="AF433" s="146">
        <v>31</v>
      </c>
      <c r="AG433" s="146">
        <v>32</v>
      </c>
      <c r="AH433" s="146">
        <v>33</v>
      </c>
      <c r="AI433" s="146">
        <v>34</v>
      </c>
      <c r="AJ433" s="146">
        <v>35</v>
      </c>
      <c r="AK433" s="146">
        <v>36</v>
      </c>
      <c r="AL433" s="146">
        <v>37</v>
      </c>
      <c r="AM433" s="146">
        <v>38</v>
      </c>
      <c r="AN433" s="146">
        <v>39</v>
      </c>
      <c r="AO433" s="146">
        <v>40</v>
      </c>
      <c r="AP433" s="146">
        <v>41</v>
      </c>
      <c r="AQ433" s="146">
        <v>42</v>
      </c>
    </row>
    <row r="434" spans="1:43" x14ac:dyDescent="0.25">
      <c r="A434" s="146">
        <v>0</v>
      </c>
      <c r="B434" s="146">
        <v>1</v>
      </c>
      <c r="C434" s="146">
        <v>2</v>
      </c>
      <c r="D434" s="146">
        <v>3</v>
      </c>
      <c r="E434" s="146">
        <v>4</v>
      </c>
      <c r="F434" s="146">
        <v>5</v>
      </c>
      <c r="G434" s="146">
        <v>6</v>
      </c>
      <c r="H434" s="146">
        <v>7</v>
      </c>
      <c r="I434" s="146">
        <v>8</v>
      </c>
      <c r="J434" s="146">
        <v>9</v>
      </c>
      <c r="K434" s="146">
        <v>10</v>
      </c>
      <c r="L434" s="146">
        <v>11</v>
      </c>
      <c r="M434" s="146">
        <v>12</v>
      </c>
      <c r="N434" s="146">
        <v>13</v>
      </c>
      <c r="O434" s="146">
        <v>14</v>
      </c>
      <c r="P434" s="146">
        <v>15</v>
      </c>
      <c r="Q434" s="146">
        <v>16</v>
      </c>
      <c r="R434" s="146">
        <v>17</v>
      </c>
      <c r="S434" s="146">
        <v>18</v>
      </c>
      <c r="T434" s="146">
        <v>19</v>
      </c>
      <c r="U434" s="146">
        <v>20</v>
      </c>
      <c r="V434" s="146">
        <v>21</v>
      </c>
      <c r="W434" s="146">
        <v>22</v>
      </c>
      <c r="X434" s="146">
        <v>23</v>
      </c>
      <c r="Y434" s="146">
        <v>24</v>
      </c>
      <c r="Z434" s="146">
        <v>25</v>
      </c>
      <c r="AA434" s="146">
        <v>26</v>
      </c>
      <c r="AB434" s="146">
        <v>27</v>
      </c>
      <c r="AC434" s="146">
        <v>28</v>
      </c>
      <c r="AD434" s="146">
        <v>29</v>
      </c>
      <c r="AE434" s="146">
        <v>30</v>
      </c>
      <c r="AF434" s="146">
        <v>31</v>
      </c>
      <c r="AG434" s="146">
        <v>32</v>
      </c>
      <c r="AH434" s="146">
        <v>33</v>
      </c>
      <c r="AI434" s="146">
        <v>34</v>
      </c>
      <c r="AJ434" s="146">
        <v>35</v>
      </c>
      <c r="AK434" s="146">
        <v>36</v>
      </c>
      <c r="AL434" s="146">
        <v>37</v>
      </c>
      <c r="AM434" s="146">
        <v>38</v>
      </c>
      <c r="AN434" s="146">
        <v>39</v>
      </c>
      <c r="AO434" s="146">
        <v>40</v>
      </c>
      <c r="AP434" s="146">
        <v>41</v>
      </c>
      <c r="AQ434" s="146">
        <v>42</v>
      </c>
    </row>
    <row r="435" spans="1:43" x14ac:dyDescent="0.25">
      <c r="A435" s="146">
        <v>0</v>
      </c>
      <c r="B435" s="146">
        <v>1</v>
      </c>
      <c r="C435" s="146">
        <v>2</v>
      </c>
      <c r="D435" s="146">
        <v>3</v>
      </c>
      <c r="E435" s="146">
        <v>4</v>
      </c>
      <c r="F435" s="146">
        <v>5</v>
      </c>
      <c r="G435" s="146">
        <v>6</v>
      </c>
      <c r="H435" s="146">
        <v>7</v>
      </c>
      <c r="I435" s="146">
        <v>8</v>
      </c>
      <c r="J435" s="146">
        <v>9</v>
      </c>
      <c r="K435" s="146">
        <v>10</v>
      </c>
      <c r="L435" s="146">
        <v>11</v>
      </c>
      <c r="M435" s="146">
        <v>12</v>
      </c>
      <c r="N435" s="146">
        <v>13</v>
      </c>
      <c r="O435" s="146">
        <v>14</v>
      </c>
      <c r="P435" s="146">
        <v>15</v>
      </c>
      <c r="Q435" s="146">
        <v>16</v>
      </c>
      <c r="R435" s="146">
        <v>17</v>
      </c>
      <c r="S435" s="146">
        <v>18</v>
      </c>
      <c r="T435" s="146">
        <v>19</v>
      </c>
      <c r="U435" s="146">
        <v>20</v>
      </c>
      <c r="V435" s="146">
        <v>21</v>
      </c>
      <c r="W435" s="146">
        <v>22</v>
      </c>
      <c r="X435" s="146">
        <v>23</v>
      </c>
      <c r="Y435" s="146">
        <v>24</v>
      </c>
      <c r="Z435" s="146">
        <v>25</v>
      </c>
      <c r="AA435" s="146">
        <v>26</v>
      </c>
      <c r="AB435" s="146">
        <v>27</v>
      </c>
      <c r="AC435" s="146">
        <v>28</v>
      </c>
      <c r="AD435" s="146">
        <v>29</v>
      </c>
      <c r="AE435" s="146">
        <v>30</v>
      </c>
      <c r="AF435" s="146">
        <v>31</v>
      </c>
      <c r="AG435" s="146">
        <v>32</v>
      </c>
      <c r="AH435" s="146">
        <v>33</v>
      </c>
      <c r="AI435" s="146">
        <v>34</v>
      </c>
      <c r="AJ435" s="146">
        <v>35</v>
      </c>
      <c r="AK435" s="146">
        <v>36</v>
      </c>
      <c r="AL435" s="146">
        <v>37</v>
      </c>
      <c r="AM435" s="146">
        <v>38</v>
      </c>
      <c r="AN435" s="146">
        <v>39</v>
      </c>
      <c r="AO435" s="146">
        <v>40</v>
      </c>
      <c r="AP435" s="146">
        <v>41</v>
      </c>
      <c r="AQ435" s="146">
        <v>42</v>
      </c>
    </row>
    <row r="436" spans="1:43" x14ac:dyDescent="0.25">
      <c r="A436" s="146">
        <v>0</v>
      </c>
      <c r="B436" s="146">
        <v>1</v>
      </c>
      <c r="C436" s="146">
        <v>2</v>
      </c>
      <c r="D436" s="146">
        <v>3</v>
      </c>
      <c r="E436" s="146">
        <v>4</v>
      </c>
      <c r="F436" s="146">
        <v>5</v>
      </c>
      <c r="G436" s="146">
        <v>6</v>
      </c>
      <c r="H436" s="146">
        <v>7</v>
      </c>
      <c r="I436" s="146">
        <v>8</v>
      </c>
      <c r="J436" s="146">
        <v>9</v>
      </c>
      <c r="K436" s="146">
        <v>10</v>
      </c>
      <c r="L436" s="146">
        <v>11</v>
      </c>
      <c r="M436" s="146">
        <v>12</v>
      </c>
      <c r="N436" s="146">
        <v>13</v>
      </c>
      <c r="O436" s="146">
        <v>14</v>
      </c>
      <c r="P436" s="146">
        <v>15</v>
      </c>
      <c r="Q436" s="146">
        <v>16</v>
      </c>
      <c r="R436" s="146">
        <v>17</v>
      </c>
      <c r="S436" s="146">
        <v>18</v>
      </c>
      <c r="T436" s="146">
        <v>19</v>
      </c>
      <c r="U436" s="146">
        <v>20</v>
      </c>
      <c r="V436" s="146">
        <v>21</v>
      </c>
      <c r="W436" s="146">
        <v>22</v>
      </c>
      <c r="X436" s="146">
        <v>23</v>
      </c>
      <c r="Y436" s="146">
        <v>24</v>
      </c>
      <c r="Z436" s="146">
        <v>25</v>
      </c>
      <c r="AA436" s="146">
        <v>26</v>
      </c>
      <c r="AB436" s="146">
        <v>27</v>
      </c>
      <c r="AC436" s="146">
        <v>28</v>
      </c>
      <c r="AD436" s="146">
        <v>29</v>
      </c>
      <c r="AE436" s="146">
        <v>30</v>
      </c>
      <c r="AF436" s="146">
        <v>31</v>
      </c>
      <c r="AG436" s="146">
        <v>32</v>
      </c>
      <c r="AH436" s="146">
        <v>33</v>
      </c>
      <c r="AI436" s="146">
        <v>34</v>
      </c>
      <c r="AJ436" s="146">
        <v>35</v>
      </c>
      <c r="AK436" s="146">
        <v>36</v>
      </c>
      <c r="AL436" s="146">
        <v>37</v>
      </c>
      <c r="AM436" s="146">
        <v>38</v>
      </c>
      <c r="AN436" s="146">
        <v>39</v>
      </c>
      <c r="AO436" s="146">
        <v>40</v>
      </c>
      <c r="AP436" s="146">
        <v>41</v>
      </c>
      <c r="AQ436" s="146">
        <v>42</v>
      </c>
    </row>
    <row r="437" spans="1:43" x14ac:dyDescent="0.25">
      <c r="A437" s="146">
        <v>0</v>
      </c>
      <c r="B437" s="146">
        <v>1</v>
      </c>
      <c r="C437" s="146">
        <v>2</v>
      </c>
      <c r="D437" s="146">
        <v>3</v>
      </c>
      <c r="E437" s="146">
        <v>4</v>
      </c>
      <c r="F437" s="146">
        <v>5</v>
      </c>
      <c r="G437" s="146">
        <v>6</v>
      </c>
      <c r="H437" s="146">
        <v>7</v>
      </c>
      <c r="I437" s="146">
        <v>8</v>
      </c>
      <c r="J437" s="146">
        <v>9</v>
      </c>
      <c r="K437" s="146">
        <v>10</v>
      </c>
      <c r="L437" s="146">
        <v>11</v>
      </c>
      <c r="M437" s="146">
        <v>12</v>
      </c>
      <c r="N437" s="146">
        <v>13</v>
      </c>
      <c r="O437" s="146">
        <v>14</v>
      </c>
      <c r="P437" s="146">
        <v>15</v>
      </c>
      <c r="Q437" s="146">
        <v>16</v>
      </c>
      <c r="R437" s="146">
        <v>17</v>
      </c>
      <c r="S437" s="146">
        <v>18</v>
      </c>
      <c r="T437" s="146">
        <v>19</v>
      </c>
      <c r="U437" s="146">
        <v>20</v>
      </c>
      <c r="V437" s="146">
        <v>21</v>
      </c>
      <c r="W437" s="146">
        <v>22</v>
      </c>
      <c r="X437" s="146">
        <v>23</v>
      </c>
      <c r="Y437" s="146">
        <v>24</v>
      </c>
      <c r="Z437" s="146">
        <v>25</v>
      </c>
      <c r="AA437" s="146">
        <v>26</v>
      </c>
      <c r="AB437" s="146">
        <v>27</v>
      </c>
      <c r="AC437" s="146">
        <v>28</v>
      </c>
      <c r="AD437" s="146">
        <v>29</v>
      </c>
      <c r="AE437" s="146">
        <v>30</v>
      </c>
      <c r="AF437" s="146">
        <v>31</v>
      </c>
      <c r="AG437" s="146">
        <v>32</v>
      </c>
      <c r="AH437" s="146">
        <v>33</v>
      </c>
      <c r="AI437" s="146">
        <v>34</v>
      </c>
      <c r="AJ437" s="146">
        <v>35</v>
      </c>
      <c r="AK437" s="146">
        <v>36</v>
      </c>
      <c r="AL437" s="146">
        <v>37</v>
      </c>
      <c r="AM437" s="146">
        <v>38</v>
      </c>
      <c r="AN437" s="146">
        <v>39</v>
      </c>
      <c r="AO437" s="146">
        <v>40</v>
      </c>
      <c r="AP437" s="146">
        <v>41</v>
      </c>
      <c r="AQ437" s="146">
        <v>42</v>
      </c>
    </row>
    <row r="438" spans="1:43" x14ac:dyDescent="0.25">
      <c r="A438" s="146">
        <v>0</v>
      </c>
      <c r="B438" s="146">
        <v>1</v>
      </c>
      <c r="C438" s="146">
        <v>2</v>
      </c>
      <c r="D438" s="146">
        <v>3</v>
      </c>
      <c r="E438" s="146">
        <v>4</v>
      </c>
      <c r="F438" s="146">
        <v>5</v>
      </c>
      <c r="G438" s="146">
        <v>6</v>
      </c>
      <c r="H438" s="146">
        <v>7</v>
      </c>
      <c r="I438" s="146">
        <v>8</v>
      </c>
      <c r="J438" s="146">
        <v>9</v>
      </c>
      <c r="K438" s="146">
        <v>10</v>
      </c>
      <c r="L438" s="146">
        <v>11</v>
      </c>
      <c r="M438" s="146">
        <v>12</v>
      </c>
      <c r="N438" s="146">
        <v>13</v>
      </c>
      <c r="O438" s="146">
        <v>14</v>
      </c>
      <c r="P438" s="146">
        <v>15</v>
      </c>
      <c r="Q438" s="146">
        <v>16</v>
      </c>
      <c r="R438" s="146">
        <v>17</v>
      </c>
      <c r="S438" s="146">
        <v>18</v>
      </c>
      <c r="T438" s="146">
        <v>19</v>
      </c>
      <c r="U438" s="146">
        <v>20</v>
      </c>
      <c r="V438" s="146">
        <v>21</v>
      </c>
      <c r="W438" s="146">
        <v>22</v>
      </c>
      <c r="X438" s="146">
        <v>23</v>
      </c>
      <c r="Y438" s="146">
        <v>24</v>
      </c>
      <c r="Z438" s="146">
        <v>25</v>
      </c>
      <c r="AA438" s="146">
        <v>26</v>
      </c>
      <c r="AB438" s="146">
        <v>27</v>
      </c>
      <c r="AC438" s="146">
        <v>28</v>
      </c>
      <c r="AD438" s="146">
        <v>29</v>
      </c>
      <c r="AE438" s="146">
        <v>30</v>
      </c>
      <c r="AF438" s="146">
        <v>31</v>
      </c>
      <c r="AG438" s="146">
        <v>32</v>
      </c>
      <c r="AH438" s="146">
        <v>33</v>
      </c>
      <c r="AI438" s="146">
        <v>34</v>
      </c>
      <c r="AJ438" s="146">
        <v>35</v>
      </c>
      <c r="AK438" s="146">
        <v>36</v>
      </c>
      <c r="AL438" s="146">
        <v>37</v>
      </c>
      <c r="AM438" s="146">
        <v>38</v>
      </c>
      <c r="AN438" s="146">
        <v>39</v>
      </c>
      <c r="AO438" s="146">
        <v>40</v>
      </c>
      <c r="AP438" s="146">
        <v>41</v>
      </c>
      <c r="AQ438" s="146">
        <v>42</v>
      </c>
    </row>
    <row r="439" spans="1:43" x14ac:dyDescent="0.25">
      <c r="A439" s="146">
        <v>0</v>
      </c>
      <c r="B439" s="146">
        <v>1</v>
      </c>
      <c r="C439" s="146">
        <v>2</v>
      </c>
      <c r="D439" s="146">
        <v>3</v>
      </c>
      <c r="E439" s="146">
        <v>4</v>
      </c>
      <c r="F439" s="146">
        <v>5</v>
      </c>
      <c r="G439" s="146">
        <v>6</v>
      </c>
      <c r="H439" s="146">
        <v>7</v>
      </c>
      <c r="I439" s="146">
        <v>8</v>
      </c>
      <c r="J439" s="146">
        <v>9</v>
      </c>
      <c r="K439" s="146">
        <v>10</v>
      </c>
      <c r="L439" s="146">
        <v>11</v>
      </c>
      <c r="M439" s="146">
        <v>12</v>
      </c>
      <c r="N439" s="146">
        <v>13</v>
      </c>
      <c r="O439" s="146">
        <v>14</v>
      </c>
      <c r="P439" s="146">
        <v>15</v>
      </c>
      <c r="Q439" s="146">
        <v>16</v>
      </c>
      <c r="R439" s="146">
        <v>17</v>
      </c>
      <c r="S439" s="146">
        <v>18</v>
      </c>
      <c r="T439" s="146">
        <v>19</v>
      </c>
      <c r="U439" s="146">
        <v>20</v>
      </c>
      <c r="V439" s="146">
        <v>21</v>
      </c>
      <c r="W439" s="146">
        <v>22</v>
      </c>
      <c r="X439" s="146">
        <v>23</v>
      </c>
      <c r="Y439" s="146">
        <v>24</v>
      </c>
      <c r="Z439" s="146">
        <v>25</v>
      </c>
      <c r="AA439" s="146">
        <v>26</v>
      </c>
      <c r="AB439" s="146">
        <v>27</v>
      </c>
      <c r="AC439" s="146">
        <v>28</v>
      </c>
      <c r="AD439" s="146">
        <v>29</v>
      </c>
      <c r="AE439" s="146">
        <v>30</v>
      </c>
      <c r="AF439" s="146">
        <v>31</v>
      </c>
      <c r="AG439" s="146">
        <v>32</v>
      </c>
      <c r="AH439" s="146">
        <v>33</v>
      </c>
      <c r="AI439" s="146">
        <v>34</v>
      </c>
      <c r="AJ439" s="146">
        <v>35</v>
      </c>
      <c r="AK439" s="146">
        <v>36</v>
      </c>
      <c r="AL439" s="146">
        <v>37</v>
      </c>
      <c r="AM439" s="146">
        <v>38</v>
      </c>
      <c r="AN439" s="146">
        <v>39</v>
      </c>
      <c r="AO439" s="146">
        <v>40</v>
      </c>
      <c r="AP439" s="146">
        <v>41</v>
      </c>
      <c r="AQ439" s="146">
        <v>42</v>
      </c>
    </row>
    <row r="440" spans="1:43" x14ac:dyDescent="0.25">
      <c r="A440" s="146">
        <v>0</v>
      </c>
      <c r="B440" s="146">
        <v>1</v>
      </c>
      <c r="C440" s="146">
        <v>2</v>
      </c>
      <c r="D440" s="146">
        <v>3</v>
      </c>
      <c r="E440" s="146">
        <v>4</v>
      </c>
      <c r="F440" s="146">
        <v>5</v>
      </c>
      <c r="G440" s="146">
        <v>6</v>
      </c>
      <c r="H440" s="146">
        <v>7</v>
      </c>
      <c r="I440" s="146">
        <v>8</v>
      </c>
      <c r="J440" s="146">
        <v>9</v>
      </c>
      <c r="K440" s="146">
        <v>10</v>
      </c>
      <c r="L440" s="146">
        <v>11</v>
      </c>
      <c r="M440" s="146">
        <v>12</v>
      </c>
      <c r="N440" s="146">
        <v>13</v>
      </c>
      <c r="O440" s="146">
        <v>14</v>
      </c>
      <c r="P440" s="146">
        <v>15</v>
      </c>
      <c r="Q440" s="146">
        <v>16</v>
      </c>
      <c r="R440" s="146">
        <v>17</v>
      </c>
      <c r="S440" s="146">
        <v>18</v>
      </c>
      <c r="T440" s="146">
        <v>19</v>
      </c>
      <c r="U440" s="146">
        <v>20</v>
      </c>
      <c r="V440" s="146">
        <v>21</v>
      </c>
      <c r="W440" s="146">
        <v>22</v>
      </c>
      <c r="X440" s="146">
        <v>23</v>
      </c>
      <c r="Y440" s="146">
        <v>24</v>
      </c>
      <c r="Z440" s="146">
        <v>25</v>
      </c>
      <c r="AA440" s="146">
        <v>26</v>
      </c>
      <c r="AB440" s="146">
        <v>27</v>
      </c>
      <c r="AC440" s="146">
        <v>28</v>
      </c>
      <c r="AD440" s="146">
        <v>29</v>
      </c>
      <c r="AE440" s="146">
        <v>30</v>
      </c>
      <c r="AF440" s="146">
        <v>31</v>
      </c>
      <c r="AG440" s="146">
        <v>32</v>
      </c>
      <c r="AH440" s="146">
        <v>33</v>
      </c>
      <c r="AI440" s="146">
        <v>34</v>
      </c>
      <c r="AJ440" s="146">
        <v>35</v>
      </c>
      <c r="AK440" s="146">
        <v>36</v>
      </c>
      <c r="AL440" s="146">
        <v>37</v>
      </c>
      <c r="AM440" s="146">
        <v>38</v>
      </c>
      <c r="AN440" s="146">
        <v>39</v>
      </c>
      <c r="AO440" s="146">
        <v>40</v>
      </c>
      <c r="AP440" s="146">
        <v>41</v>
      </c>
      <c r="AQ440" s="146">
        <v>42</v>
      </c>
    </row>
    <row r="441" spans="1:43" x14ac:dyDescent="0.25">
      <c r="A441" s="146">
        <v>0</v>
      </c>
      <c r="B441" s="146">
        <v>1</v>
      </c>
      <c r="C441" s="146">
        <v>2</v>
      </c>
      <c r="D441" s="146">
        <v>3</v>
      </c>
      <c r="E441" s="146">
        <v>4</v>
      </c>
      <c r="F441" s="146">
        <v>5</v>
      </c>
      <c r="G441" s="146">
        <v>6</v>
      </c>
      <c r="H441" s="146">
        <v>7</v>
      </c>
      <c r="I441" s="146">
        <v>8</v>
      </c>
      <c r="J441" s="146">
        <v>9</v>
      </c>
      <c r="K441" s="146">
        <v>10</v>
      </c>
      <c r="L441" s="146">
        <v>11</v>
      </c>
      <c r="M441" s="146">
        <v>12</v>
      </c>
      <c r="N441" s="146">
        <v>13</v>
      </c>
      <c r="O441" s="146">
        <v>14</v>
      </c>
      <c r="P441" s="146">
        <v>15</v>
      </c>
      <c r="Q441" s="146">
        <v>16</v>
      </c>
      <c r="R441" s="146">
        <v>17</v>
      </c>
      <c r="S441" s="146">
        <v>18</v>
      </c>
      <c r="T441" s="146">
        <v>19</v>
      </c>
      <c r="U441" s="146">
        <v>20</v>
      </c>
      <c r="V441" s="146">
        <v>21</v>
      </c>
      <c r="W441" s="146">
        <v>22</v>
      </c>
      <c r="X441" s="146">
        <v>23</v>
      </c>
      <c r="Y441" s="146">
        <v>24</v>
      </c>
      <c r="Z441" s="146">
        <v>25</v>
      </c>
      <c r="AA441" s="146">
        <v>26</v>
      </c>
      <c r="AB441" s="146">
        <v>27</v>
      </c>
      <c r="AC441" s="146">
        <v>28</v>
      </c>
      <c r="AD441" s="146">
        <v>29</v>
      </c>
      <c r="AE441" s="146">
        <v>30</v>
      </c>
      <c r="AF441" s="146">
        <v>31</v>
      </c>
      <c r="AG441" s="146">
        <v>32</v>
      </c>
      <c r="AH441" s="146">
        <v>33</v>
      </c>
      <c r="AI441" s="146">
        <v>34</v>
      </c>
      <c r="AJ441" s="146">
        <v>35</v>
      </c>
      <c r="AK441" s="146">
        <v>36</v>
      </c>
      <c r="AL441" s="146">
        <v>37</v>
      </c>
      <c r="AM441" s="146">
        <v>38</v>
      </c>
      <c r="AN441" s="146">
        <v>39</v>
      </c>
      <c r="AO441" s="146">
        <v>40</v>
      </c>
      <c r="AP441" s="146">
        <v>41</v>
      </c>
      <c r="AQ441" s="146">
        <v>42</v>
      </c>
    </row>
    <row r="442" spans="1:43" x14ac:dyDescent="0.25">
      <c r="A442" s="146">
        <v>0</v>
      </c>
      <c r="B442" s="146">
        <v>1</v>
      </c>
      <c r="C442" s="146">
        <v>2</v>
      </c>
      <c r="D442" s="146">
        <v>3</v>
      </c>
      <c r="E442" s="146">
        <v>4</v>
      </c>
      <c r="F442" s="146">
        <v>5</v>
      </c>
      <c r="G442" s="146">
        <v>6</v>
      </c>
      <c r="H442" s="146">
        <v>7</v>
      </c>
      <c r="I442" s="146">
        <v>8</v>
      </c>
      <c r="J442" s="146">
        <v>9</v>
      </c>
      <c r="K442" s="146">
        <v>10</v>
      </c>
      <c r="L442" s="146">
        <v>11</v>
      </c>
      <c r="M442" s="146">
        <v>12</v>
      </c>
      <c r="N442" s="146">
        <v>13</v>
      </c>
      <c r="O442" s="146">
        <v>14</v>
      </c>
      <c r="P442" s="146">
        <v>15</v>
      </c>
      <c r="Q442" s="146">
        <v>16</v>
      </c>
      <c r="R442" s="146">
        <v>17</v>
      </c>
      <c r="S442" s="146">
        <v>18</v>
      </c>
      <c r="T442" s="146">
        <v>19</v>
      </c>
      <c r="U442" s="146">
        <v>20</v>
      </c>
      <c r="V442" s="146">
        <v>21</v>
      </c>
      <c r="W442" s="146">
        <v>22</v>
      </c>
      <c r="X442" s="146">
        <v>23</v>
      </c>
      <c r="Y442" s="146">
        <v>24</v>
      </c>
      <c r="Z442" s="146">
        <v>25</v>
      </c>
      <c r="AA442" s="146">
        <v>26</v>
      </c>
      <c r="AB442" s="146">
        <v>27</v>
      </c>
      <c r="AC442" s="146">
        <v>28</v>
      </c>
      <c r="AD442" s="146">
        <v>29</v>
      </c>
      <c r="AE442" s="146">
        <v>30</v>
      </c>
      <c r="AF442" s="146">
        <v>31</v>
      </c>
      <c r="AG442" s="146">
        <v>32</v>
      </c>
      <c r="AH442" s="146">
        <v>33</v>
      </c>
      <c r="AI442" s="146">
        <v>34</v>
      </c>
      <c r="AJ442" s="146">
        <v>35</v>
      </c>
      <c r="AK442" s="146">
        <v>36</v>
      </c>
      <c r="AL442" s="146">
        <v>37</v>
      </c>
      <c r="AM442" s="146">
        <v>38</v>
      </c>
      <c r="AN442" s="146">
        <v>39</v>
      </c>
      <c r="AO442" s="146">
        <v>40</v>
      </c>
      <c r="AP442" s="146">
        <v>41</v>
      </c>
      <c r="AQ442" s="146">
        <v>42</v>
      </c>
    </row>
    <row r="443" spans="1:43" x14ac:dyDescent="0.25">
      <c r="A443" s="146">
        <v>0</v>
      </c>
      <c r="B443" s="146">
        <v>1</v>
      </c>
      <c r="C443" s="146">
        <v>2</v>
      </c>
      <c r="D443" s="146">
        <v>3</v>
      </c>
      <c r="E443" s="146">
        <v>4</v>
      </c>
      <c r="F443" s="146">
        <v>5</v>
      </c>
      <c r="G443" s="146">
        <v>6</v>
      </c>
      <c r="H443" s="146">
        <v>7</v>
      </c>
      <c r="I443" s="146">
        <v>8</v>
      </c>
      <c r="J443" s="146">
        <v>9</v>
      </c>
      <c r="K443" s="146">
        <v>10</v>
      </c>
      <c r="L443" s="146">
        <v>11</v>
      </c>
      <c r="M443" s="146">
        <v>12</v>
      </c>
      <c r="N443" s="146">
        <v>13</v>
      </c>
      <c r="O443" s="146">
        <v>14</v>
      </c>
      <c r="P443" s="146">
        <v>15</v>
      </c>
      <c r="Q443" s="146">
        <v>16</v>
      </c>
      <c r="R443" s="146">
        <v>17</v>
      </c>
      <c r="S443" s="146">
        <v>18</v>
      </c>
      <c r="T443" s="146">
        <v>19</v>
      </c>
      <c r="U443" s="146">
        <v>20</v>
      </c>
      <c r="V443" s="146">
        <v>21</v>
      </c>
      <c r="W443" s="146">
        <v>22</v>
      </c>
      <c r="X443" s="146">
        <v>23</v>
      </c>
      <c r="Y443" s="146">
        <v>24</v>
      </c>
      <c r="Z443" s="146">
        <v>25</v>
      </c>
      <c r="AA443" s="146">
        <v>26</v>
      </c>
      <c r="AB443" s="146">
        <v>27</v>
      </c>
      <c r="AC443" s="146">
        <v>28</v>
      </c>
      <c r="AD443" s="146">
        <v>29</v>
      </c>
      <c r="AE443" s="146">
        <v>30</v>
      </c>
      <c r="AF443" s="146">
        <v>31</v>
      </c>
      <c r="AG443" s="146">
        <v>32</v>
      </c>
      <c r="AH443" s="146">
        <v>33</v>
      </c>
      <c r="AI443" s="146">
        <v>34</v>
      </c>
      <c r="AJ443" s="146">
        <v>35</v>
      </c>
      <c r="AK443" s="146">
        <v>36</v>
      </c>
      <c r="AL443" s="146">
        <v>37</v>
      </c>
      <c r="AM443" s="146">
        <v>38</v>
      </c>
      <c r="AN443" s="146">
        <v>39</v>
      </c>
      <c r="AO443" s="146">
        <v>40</v>
      </c>
      <c r="AP443" s="146">
        <v>41</v>
      </c>
      <c r="AQ443" s="146">
        <v>42</v>
      </c>
    </row>
    <row r="444" spans="1:43" x14ac:dyDescent="0.25">
      <c r="A444" s="146">
        <v>0</v>
      </c>
      <c r="B444" s="146">
        <v>1</v>
      </c>
      <c r="C444" s="146">
        <v>2</v>
      </c>
      <c r="D444" s="146">
        <v>3</v>
      </c>
      <c r="E444" s="146">
        <v>4</v>
      </c>
      <c r="F444" s="146">
        <v>5</v>
      </c>
      <c r="G444" s="146">
        <v>6</v>
      </c>
      <c r="H444" s="146">
        <v>7</v>
      </c>
      <c r="I444" s="146">
        <v>8</v>
      </c>
      <c r="J444" s="146">
        <v>9</v>
      </c>
      <c r="K444" s="146">
        <v>10</v>
      </c>
      <c r="L444" s="146">
        <v>11</v>
      </c>
      <c r="M444" s="146">
        <v>12</v>
      </c>
      <c r="N444" s="146">
        <v>13</v>
      </c>
      <c r="O444" s="146">
        <v>14</v>
      </c>
      <c r="P444" s="146">
        <v>15</v>
      </c>
      <c r="Q444" s="146">
        <v>16</v>
      </c>
      <c r="R444" s="146">
        <v>17</v>
      </c>
      <c r="S444" s="146">
        <v>18</v>
      </c>
      <c r="T444" s="146">
        <v>19</v>
      </c>
      <c r="U444" s="146">
        <v>20</v>
      </c>
      <c r="V444" s="146">
        <v>21</v>
      </c>
      <c r="W444" s="146">
        <v>22</v>
      </c>
      <c r="X444" s="146">
        <v>23</v>
      </c>
      <c r="Y444" s="146">
        <v>24</v>
      </c>
      <c r="Z444" s="146">
        <v>25</v>
      </c>
      <c r="AA444" s="146">
        <v>26</v>
      </c>
      <c r="AB444" s="146">
        <v>27</v>
      </c>
      <c r="AC444" s="146">
        <v>28</v>
      </c>
      <c r="AD444" s="146">
        <v>29</v>
      </c>
      <c r="AE444" s="146">
        <v>30</v>
      </c>
      <c r="AF444" s="146">
        <v>31</v>
      </c>
      <c r="AG444" s="146">
        <v>32</v>
      </c>
      <c r="AH444" s="146">
        <v>33</v>
      </c>
      <c r="AI444" s="146">
        <v>34</v>
      </c>
      <c r="AJ444" s="146">
        <v>35</v>
      </c>
      <c r="AK444" s="146">
        <v>36</v>
      </c>
      <c r="AL444" s="146">
        <v>37</v>
      </c>
      <c r="AM444" s="146">
        <v>38</v>
      </c>
      <c r="AN444" s="146">
        <v>39</v>
      </c>
      <c r="AO444" s="146">
        <v>40</v>
      </c>
      <c r="AP444" s="146">
        <v>41</v>
      </c>
      <c r="AQ444" s="146">
        <v>42</v>
      </c>
    </row>
    <row r="445" spans="1:43" x14ac:dyDescent="0.25">
      <c r="A445" s="146">
        <v>0</v>
      </c>
      <c r="B445" s="146">
        <v>1</v>
      </c>
      <c r="C445" s="146">
        <v>2</v>
      </c>
      <c r="D445" s="146">
        <v>3</v>
      </c>
      <c r="E445" s="146">
        <v>4</v>
      </c>
      <c r="F445" s="146">
        <v>5</v>
      </c>
      <c r="G445" s="146">
        <v>6</v>
      </c>
      <c r="H445" s="146">
        <v>7</v>
      </c>
      <c r="I445" s="146">
        <v>8</v>
      </c>
      <c r="J445" s="146">
        <v>9</v>
      </c>
      <c r="K445" s="146">
        <v>10</v>
      </c>
      <c r="L445" s="146">
        <v>11</v>
      </c>
      <c r="M445" s="146">
        <v>12</v>
      </c>
      <c r="N445" s="146">
        <v>13</v>
      </c>
      <c r="O445" s="146">
        <v>14</v>
      </c>
      <c r="P445" s="146">
        <v>15</v>
      </c>
      <c r="Q445" s="146">
        <v>16</v>
      </c>
      <c r="R445" s="146">
        <v>17</v>
      </c>
      <c r="S445" s="146">
        <v>18</v>
      </c>
      <c r="T445" s="146">
        <v>19</v>
      </c>
      <c r="U445" s="146">
        <v>20</v>
      </c>
      <c r="V445" s="146">
        <v>21</v>
      </c>
      <c r="W445" s="146">
        <v>22</v>
      </c>
      <c r="X445" s="146">
        <v>23</v>
      </c>
      <c r="Y445" s="146">
        <v>24</v>
      </c>
      <c r="Z445" s="146">
        <v>25</v>
      </c>
      <c r="AA445" s="146">
        <v>26</v>
      </c>
      <c r="AB445" s="146">
        <v>27</v>
      </c>
      <c r="AC445" s="146">
        <v>28</v>
      </c>
      <c r="AD445" s="146">
        <v>29</v>
      </c>
      <c r="AE445" s="146">
        <v>30</v>
      </c>
      <c r="AF445" s="146">
        <v>31</v>
      </c>
      <c r="AG445" s="146">
        <v>32</v>
      </c>
      <c r="AH445" s="146">
        <v>33</v>
      </c>
      <c r="AI445" s="146">
        <v>34</v>
      </c>
      <c r="AJ445" s="146">
        <v>35</v>
      </c>
      <c r="AK445" s="146">
        <v>36</v>
      </c>
      <c r="AL445" s="146">
        <v>37</v>
      </c>
      <c r="AM445" s="146">
        <v>38</v>
      </c>
      <c r="AN445" s="146">
        <v>39</v>
      </c>
      <c r="AO445" s="146">
        <v>40</v>
      </c>
      <c r="AP445" s="146">
        <v>41</v>
      </c>
      <c r="AQ445" s="146">
        <v>42</v>
      </c>
    </row>
    <row r="446" spans="1:43" x14ac:dyDescent="0.25">
      <c r="A446" s="146">
        <v>0</v>
      </c>
      <c r="B446" s="146">
        <v>1</v>
      </c>
      <c r="C446" s="146">
        <v>2</v>
      </c>
      <c r="D446" s="146">
        <v>3</v>
      </c>
      <c r="E446" s="146">
        <v>4</v>
      </c>
      <c r="F446" s="146">
        <v>5</v>
      </c>
      <c r="G446" s="146">
        <v>6</v>
      </c>
      <c r="H446" s="146">
        <v>7</v>
      </c>
      <c r="I446" s="146">
        <v>8</v>
      </c>
      <c r="J446" s="146">
        <v>9</v>
      </c>
      <c r="K446" s="146">
        <v>10</v>
      </c>
      <c r="L446" s="146">
        <v>11</v>
      </c>
      <c r="M446" s="146">
        <v>12</v>
      </c>
      <c r="N446" s="146">
        <v>13</v>
      </c>
      <c r="O446" s="146">
        <v>14</v>
      </c>
      <c r="P446" s="146">
        <v>15</v>
      </c>
      <c r="Q446" s="146">
        <v>16</v>
      </c>
      <c r="R446" s="146">
        <v>17</v>
      </c>
      <c r="S446" s="146">
        <v>18</v>
      </c>
      <c r="T446" s="146">
        <v>19</v>
      </c>
      <c r="U446" s="146">
        <v>20</v>
      </c>
      <c r="V446" s="146">
        <v>21</v>
      </c>
      <c r="W446" s="146">
        <v>22</v>
      </c>
      <c r="X446" s="146">
        <v>23</v>
      </c>
      <c r="Y446" s="146">
        <v>24</v>
      </c>
      <c r="Z446" s="146">
        <v>25</v>
      </c>
      <c r="AA446" s="146">
        <v>26</v>
      </c>
      <c r="AB446" s="146">
        <v>27</v>
      </c>
      <c r="AC446" s="146">
        <v>28</v>
      </c>
      <c r="AD446" s="146">
        <v>29</v>
      </c>
      <c r="AE446" s="146">
        <v>30</v>
      </c>
      <c r="AF446" s="146">
        <v>31</v>
      </c>
      <c r="AG446" s="146">
        <v>32</v>
      </c>
      <c r="AH446" s="146">
        <v>33</v>
      </c>
      <c r="AI446" s="146">
        <v>34</v>
      </c>
      <c r="AJ446" s="146">
        <v>35</v>
      </c>
      <c r="AK446" s="146">
        <v>36</v>
      </c>
      <c r="AL446" s="146">
        <v>37</v>
      </c>
      <c r="AM446" s="146">
        <v>38</v>
      </c>
      <c r="AN446" s="146">
        <v>39</v>
      </c>
      <c r="AO446" s="146">
        <v>40</v>
      </c>
      <c r="AP446" s="146">
        <v>41</v>
      </c>
      <c r="AQ446" s="146">
        <v>42</v>
      </c>
    </row>
    <row r="447" spans="1:43" x14ac:dyDescent="0.25">
      <c r="A447" s="146">
        <v>0</v>
      </c>
      <c r="B447" s="146">
        <v>1</v>
      </c>
      <c r="C447" s="146">
        <v>2</v>
      </c>
      <c r="D447" s="146">
        <v>3</v>
      </c>
      <c r="E447" s="146">
        <v>4</v>
      </c>
      <c r="F447" s="146">
        <v>5</v>
      </c>
      <c r="G447" s="146">
        <v>6</v>
      </c>
      <c r="H447" s="146">
        <v>7</v>
      </c>
      <c r="I447" s="146">
        <v>8</v>
      </c>
      <c r="J447" s="146">
        <v>9</v>
      </c>
      <c r="K447" s="146">
        <v>10</v>
      </c>
      <c r="L447" s="146">
        <v>11</v>
      </c>
      <c r="M447" s="146">
        <v>12</v>
      </c>
      <c r="N447" s="146">
        <v>13</v>
      </c>
      <c r="O447" s="146">
        <v>14</v>
      </c>
      <c r="P447" s="146">
        <v>15</v>
      </c>
      <c r="Q447" s="146">
        <v>16</v>
      </c>
      <c r="R447" s="146">
        <v>17</v>
      </c>
      <c r="S447" s="146">
        <v>18</v>
      </c>
      <c r="T447" s="146">
        <v>19</v>
      </c>
      <c r="U447" s="146">
        <v>20</v>
      </c>
      <c r="V447" s="146">
        <v>21</v>
      </c>
      <c r="W447" s="146">
        <v>22</v>
      </c>
      <c r="X447" s="146">
        <v>23</v>
      </c>
      <c r="Y447" s="146">
        <v>24</v>
      </c>
      <c r="Z447" s="146">
        <v>25</v>
      </c>
      <c r="AA447" s="146">
        <v>26</v>
      </c>
      <c r="AB447" s="146">
        <v>27</v>
      </c>
      <c r="AC447" s="146">
        <v>28</v>
      </c>
      <c r="AD447" s="146">
        <v>29</v>
      </c>
      <c r="AE447" s="146">
        <v>30</v>
      </c>
      <c r="AF447" s="146">
        <v>31</v>
      </c>
      <c r="AG447" s="146">
        <v>32</v>
      </c>
      <c r="AH447" s="146">
        <v>33</v>
      </c>
      <c r="AI447" s="146">
        <v>34</v>
      </c>
      <c r="AJ447" s="146">
        <v>35</v>
      </c>
      <c r="AK447" s="146">
        <v>36</v>
      </c>
      <c r="AL447" s="146">
        <v>37</v>
      </c>
      <c r="AM447" s="146">
        <v>38</v>
      </c>
      <c r="AN447" s="146">
        <v>39</v>
      </c>
      <c r="AO447" s="146">
        <v>40</v>
      </c>
      <c r="AP447" s="146">
        <v>41</v>
      </c>
      <c r="AQ447" s="146">
        <v>42</v>
      </c>
    </row>
    <row r="448" spans="1:43" x14ac:dyDescent="0.25">
      <c r="A448" s="146">
        <v>0</v>
      </c>
      <c r="B448" s="146">
        <v>1</v>
      </c>
      <c r="C448" s="146">
        <v>2</v>
      </c>
      <c r="D448" s="146">
        <v>3</v>
      </c>
      <c r="E448" s="146">
        <v>4</v>
      </c>
      <c r="F448" s="146">
        <v>5</v>
      </c>
      <c r="G448" s="146">
        <v>6</v>
      </c>
      <c r="H448" s="146">
        <v>7</v>
      </c>
      <c r="I448" s="146">
        <v>8</v>
      </c>
      <c r="J448" s="146">
        <v>9</v>
      </c>
      <c r="K448" s="146">
        <v>10</v>
      </c>
      <c r="L448" s="146">
        <v>11</v>
      </c>
      <c r="M448" s="146">
        <v>12</v>
      </c>
      <c r="N448" s="146">
        <v>13</v>
      </c>
      <c r="O448" s="146">
        <v>14</v>
      </c>
      <c r="P448" s="146">
        <v>15</v>
      </c>
      <c r="Q448" s="146">
        <v>16</v>
      </c>
      <c r="R448" s="146">
        <v>17</v>
      </c>
      <c r="S448" s="146">
        <v>18</v>
      </c>
      <c r="T448" s="146">
        <v>19</v>
      </c>
      <c r="U448" s="146">
        <v>20</v>
      </c>
      <c r="V448" s="146">
        <v>21</v>
      </c>
      <c r="W448" s="146">
        <v>22</v>
      </c>
      <c r="X448" s="146">
        <v>23</v>
      </c>
      <c r="Y448" s="146">
        <v>24</v>
      </c>
      <c r="Z448" s="146">
        <v>25</v>
      </c>
      <c r="AA448" s="146">
        <v>26</v>
      </c>
      <c r="AB448" s="146">
        <v>27</v>
      </c>
      <c r="AC448" s="146">
        <v>28</v>
      </c>
      <c r="AD448" s="146">
        <v>29</v>
      </c>
      <c r="AE448" s="146">
        <v>30</v>
      </c>
      <c r="AF448" s="146">
        <v>31</v>
      </c>
      <c r="AG448" s="146">
        <v>32</v>
      </c>
      <c r="AH448" s="146">
        <v>33</v>
      </c>
      <c r="AI448" s="146">
        <v>34</v>
      </c>
      <c r="AJ448" s="146">
        <v>35</v>
      </c>
      <c r="AK448" s="146">
        <v>36</v>
      </c>
      <c r="AL448" s="146">
        <v>37</v>
      </c>
      <c r="AM448" s="146">
        <v>38</v>
      </c>
      <c r="AN448" s="146">
        <v>39</v>
      </c>
      <c r="AO448" s="146">
        <v>40</v>
      </c>
      <c r="AP448" s="146">
        <v>41</v>
      </c>
      <c r="AQ448" s="146">
        <v>42</v>
      </c>
    </row>
    <row r="449" spans="1:43" x14ac:dyDescent="0.25">
      <c r="A449" s="146">
        <v>0</v>
      </c>
      <c r="B449" s="146">
        <v>1</v>
      </c>
      <c r="C449" s="146">
        <v>2</v>
      </c>
      <c r="D449" s="146">
        <v>3</v>
      </c>
      <c r="E449" s="146">
        <v>4</v>
      </c>
      <c r="F449" s="146">
        <v>5</v>
      </c>
      <c r="G449" s="146">
        <v>6</v>
      </c>
      <c r="H449" s="146">
        <v>7</v>
      </c>
      <c r="I449" s="146">
        <v>8</v>
      </c>
      <c r="J449" s="146">
        <v>9</v>
      </c>
      <c r="K449" s="146">
        <v>10</v>
      </c>
      <c r="L449" s="146">
        <v>11</v>
      </c>
      <c r="M449" s="146">
        <v>12</v>
      </c>
      <c r="N449" s="146">
        <v>13</v>
      </c>
      <c r="O449" s="146">
        <v>14</v>
      </c>
      <c r="P449" s="146">
        <v>15</v>
      </c>
      <c r="Q449" s="146">
        <v>16</v>
      </c>
      <c r="R449" s="146">
        <v>17</v>
      </c>
      <c r="S449" s="146">
        <v>18</v>
      </c>
      <c r="T449" s="146">
        <v>19</v>
      </c>
      <c r="U449" s="146">
        <v>20</v>
      </c>
      <c r="V449" s="146">
        <v>21</v>
      </c>
      <c r="W449" s="146">
        <v>22</v>
      </c>
      <c r="X449" s="146">
        <v>23</v>
      </c>
      <c r="Y449" s="146">
        <v>24</v>
      </c>
      <c r="Z449" s="146">
        <v>25</v>
      </c>
      <c r="AA449" s="146">
        <v>26</v>
      </c>
      <c r="AB449" s="146">
        <v>27</v>
      </c>
      <c r="AC449" s="146">
        <v>28</v>
      </c>
      <c r="AD449" s="146">
        <v>29</v>
      </c>
      <c r="AE449" s="146">
        <v>30</v>
      </c>
      <c r="AF449" s="146">
        <v>31</v>
      </c>
      <c r="AG449" s="146">
        <v>32</v>
      </c>
      <c r="AH449" s="146">
        <v>33</v>
      </c>
      <c r="AI449" s="146">
        <v>34</v>
      </c>
      <c r="AJ449" s="146">
        <v>35</v>
      </c>
      <c r="AK449" s="146">
        <v>36</v>
      </c>
      <c r="AL449" s="146">
        <v>37</v>
      </c>
      <c r="AM449" s="146">
        <v>38</v>
      </c>
      <c r="AN449" s="146">
        <v>39</v>
      </c>
      <c r="AO449" s="146">
        <v>40</v>
      </c>
      <c r="AP449" s="146">
        <v>41</v>
      </c>
      <c r="AQ449" s="146">
        <v>42</v>
      </c>
    </row>
    <row r="450" spans="1:43" x14ac:dyDescent="0.25">
      <c r="A450" s="146">
        <v>0</v>
      </c>
      <c r="B450" s="146">
        <v>1</v>
      </c>
      <c r="C450" s="146">
        <v>2</v>
      </c>
      <c r="D450" s="146">
        <v>3</v>
      </c>
      <c r="E450" s="146">
        <v>4</v>
      </c>
      <c r="F450" s="146">
        <v>5</v>
      </c>
      <c r="G450" s="146">
        <v>6</v>
      </c>
      <c r="H450" s="146">
        <v>7</v>
      </c>
      <c r="I450" s="146">
        <v>8</v>
      </c>
      <c r="J450" s="146">
        <v>9</v>
      </c>
      <c r="K450" s="146">
        <v>10</v>
      </c>
      <c r="L450" s="146">
        <v>11</v>
      </c>
      <c r="M450" s="146">
        <v>12</v>
      </c>
      <c r="N450" s="146">
        <v>13</v>
      </c>
      <c r="O450" s="146">
        <v>14</v>
      </c>
      <c r="P450" s="146">
        <v>15</v>
      </c>
      <c r="Q450" s="146">
        <v>16</v>
      </c>
      <c r="R450" s="146">
        <v>17</v>
      </c>
      <c r="S450" s="146">
        <v>18</v>
      </c>
      <c r="T450" s="146">
        <v>19</v>
      </c>
      <c r="U450" s="146">
        <v>20</v>
      </c>
      <c r="V450" s="146">
        <v>21</v>
      </c>
      <c r="W450" s="146">
        <v>22</v>
      </c>
      <c r="X450" s="146">
        <v>23</v>
      </c>
      <c r="Y450" s="146">
        <v>24</v>
      </c>
      <c r="Z450" s="146">
        <v>25</v>
      </c>
      <c r="AA450" s="146">
        <v>26</v>
      </c>
      <c r="AB450" s="146">
        <v>27</v>
      </c>
      <c r="AC450" s="146">
        <v>28</v>
      </c>
      <c r="AD450" s="146">
        <v>29</v>
      </c>
      <c r="AE450" s="146">
        <v>30</v>
      </c>
      <c r="AF450" s="146">
        <v>31</v>
      </c>
      <c r="AG450" s="146">
        <v>32</v>
      </c>
      <c r="AH450" s="146">
        <v>33</v>
      </c>
      <c r="AI450" s="146">
        <v>34</v>
      </c>
      <c r="AJ450" s="146">
        <v>35</v>
      </c>
      <c r="AK450" s="146">
        <v>36</v>
      </c>
      <c r="AL450" s="146">
        <v>37</v>
      </c>
      <c r="AM450" s="146">
        <v>38</v>
      </c>
      <c r="AN450" s="146">
        <v>39</v>
      </c>
      <c r="AO450" s="146">
        <v>40</v>
      </c>
      <c r="AP450" s="146">
        <v>41</v>
      </c>
      <c r="AQ450" s="146">
        <v>42</v>
      </c>
    </row>
    <row r="451" spans="1:43" x14ac:dyDescent="0.25">
      <c r="A451" s="146">
        <v>0</v>
      </c>
      <c r="B451" s="146">
        <v>1</v>
      </c>
      <c r="C451" s="146">
        <v>2</v>
      </c>
      <c r="D451" s="146">
        <v>3</v>
      </c>
      <c r="E451" s="146">
        <v>4</v>
      </c>
      <c r="F451" s="146">
        <v>5</v>
      </c>
      <c r="G451" s="146">
        <v>6</v>
      </c>
      <c r="H451" s="146">
        <v>7</v>
      </c>
      <c r="I451" s="146">
        <v>8</v>
      </c>
      <c r="J451" s="146">
        <v>9</v>
      </c>
      <c r="K451" s="146">
        <v>10</v>
      </c>
      <c r="L451" s="146">
        <v>11</v>
      </c>
      <c r="M451" s="146">
        <v>12</v>
      </c>
      <c r="N451" s="146">
        <v>13</v>
      </c>
      <c r="O451" s="146">
        <v>14</v>
      </c>
      <c r="P451" s="146">
        <v>15</v>
      </c>
      <c r="Q451" s="146">
        <v>16</v>
      </c>
      <c r="R451" s="146">
        <v>17</v>
      </c>
      <c r="S451" s="146">
        <v>18</v>
      </c>
      <c r="T451" s="146">
        <v>19</v>
      </c>
      <c r="U451" s="146">
        <v>20</v>
      </c>
      <c r="V451" s="146">
        <v>21</v>
      </c>
      <c r="W451" s="146">
        <v>22</v>
      </c>
      <c r="X451" s="146">
        <v>23</v>
      </c>
      <c r="Y451" s="146">
        <v>24</v>
      </c>
      <c r="Z451" s="146">
        <v>25</v>
      </c>
      <c r="AA451" s="146">
        <v>26</v>
      </c>
      <c r="AB451" s="146">
        <v>27</v>
      </c>
      <c r="AC451" s="146">
        <v>28</v>
      </c>
      <c r="AD451" s="146">
        <v>29</v>
      </c>
      <c r="AE451" s="146">
        <v>30</v>
      </c>
      <c r="AF451" s="146">
        <v>31</v>
      </c>
      <c r="AG451" s="146">
        <v>32</v>
      </c>
      <c r="AH451" s="146">
        <v>33</v>
      </c>
      <c r="AI451" s="146">
        <v>34</v>
      </c>
      <c r="AJ451" s="146">
        <v>35</v>
      </c>
      <c r="AK451" s="146">
        <v>36</v>
      </c>
      <c r="AL451" s="146">
        <v>37</v>
      </c>
      <c r="AM451" s="146">
        <v>38</v>
      </c>
      <c r="AN451" s="146">
        <v>39</v>
      </c>
      <c r="AO451" s="146">
        <v>40</v>
      </c>
      <c r="AP451" s="146">
        <v>41</v>
      </c>
      <c r="AQ451" s="146">
        <v>42</v>
      </c>
    </row>
    <row r="452" spans="1:43" x14ac:dyDescent="0.25">
      <c r="A452" s="146">
        <v>0</v>
      </c>
      <c r="B452" s="146">
        <v>1</v>
      </c>
      <c r="C452" s="146">
        <v>2</v>
      </c>
      <c r="D452" s="146">
        <v>3</v>
      </c>
      <c r="E452" s="146">
        <v>4</v>
      </c>
      <c r="F452" s="146">
        <v>5</v>
      </c>
      <c r="G452" s="146">
        <v>6</v>
      </c>
      <c r="H452" s="146">
        <v>7</v>
      </c>
      <c r="I452" s="146">
        <v>8</v>
      </c>
      <c r="J452" s="146">
        <v>9</v>
      </c>
      <c r="K452" s="146">
        <v>10</v>
      </c>
      <c r="L452" s="146">
        <v>11</v>
      </c>
      <c r="M452" s="146">
        <v>12</v>
      </c>
      <c r="N452" s="146">
        <v>13</v>
      </c>
      <c r="O452" s="146">
        <v>14</v>
      </c>
      <c r="P452" s="146">
        <v>15</v>
      </c>
      <c r="Q452" s="146">
        <v>16</v>
      </c>
      <c r="R452" s="146">
        <v>17</v>
      </c>
      <c r="S452" s="146">
        <v>18</v>
      </c>
      <c r="T452" s="146">
        <v>19</v>
      </c>
      <c r="U452" s="146">
        <v>20</v>
      </c>
      <c r="V452" s="146">
        <v>21</v>
      </c>
      <c r="W452" s="146">
        <v>22</v>
      </c>
      <c r="X452" s="146">
        <v>23</v>
      </c>
      <c r="Y452" s="146">
        <v>24</v>
      </c>
      <c r="Z452" s="146">
        <v>25</v>
      </c>
      <c r="AA452" s="146">
        <v>26</v>
      </c>
      <c r="AB452" s="146">
        <v>27</v>
      </c>
      <c r="AC452" s="146">
        <v>28</v>
      </c>
      <c r="AD452" s="146">
        <v>29</v>
      </c>
      <c r="AE452" s="146">
        <v>30</v>
      </c>
      <c r="AF452" s="146">
        <v>31</v>
      </c>
      <c r="AG452" s="146">
        <v>32</v>
      </c>
      <c r="AH452" s="146">
        <v>33</v>
      </c>
      <c r="AI452" s="146">
        <v>34</v>
      </c>
      <c r="AJ452" s="146">
        <v>35</v>
      </c>
      <c r="AK452" s="146">
        <v>36</v>
      </c>
      <c r="AL452" s="146">
        <v>37</v>
      </c>
      <c r="AM452" s="146">
        <v>38</v>
      </c>
      <c r="AN452" s="146">
        <v>39</v>
      </c>
      <c r="AO452" s="146">
        <v>40</v>
      </c>
      <c r="AP452" s="146">
        <v>41</v>
      </c>
      <c r="AQ452" s="146">
        <v>42</v>
      </c>
    </row>
    <row r="453" spans="1:43" x14ac:dyDescent="0.25">
      <c r="A453" s="146">
        <v>0</v>
      </c>
      <c r="B453" s="146">
        <v>1</v>
      </c>
      <c r="C453" s="146">
        <v>2</v>
      </c>
      <c r="D453" s="146">
        <v>3</v>
      </c>
      <c r="E453" s="146">
        <v>4</v>
      </c>
      <c r="F453" s="146">
        <v>5</v>
      </c>
      <c r="G453" s="146">
        <v>6</v>
      </c>
      <c r="H453" s="146">
        <v>7</v>
      </c>
      <c r="I453" s="146">
        <v>8</v>
      </c>
      <c r="J453" s="146">
        <v>9</v>
      </c>
      <c r="K453" s="146">
        <v>10</v>
      </c>
      <c r="L453" s="146">
        <v>11</v>
      </c>
      <c r="M453" s="146">
        <v>12</v>
      </c>
      <c r="N453" s="146">
        <v>13</v>
      </c>
      <c r="O453" s="146">
        <v>14</v>
      </c>
      <c r="P453" s="146">
        <v>15</v>
      </c>
      <c r="Q453" s="146">
        <v>16</v>
      </c>
      <c r="R453" s="146">
        <v>17</v>
      </c>
      <c r="S453" s="146">
        <v>18</v>
      </c>
      <c r="T453" s="146">
        <v>19</v>
      </c>
      <c r="U453" s="146">
        <v>20</v>
      </c>
      <c r="V453" s="146">
        <v>21</v>
      </c>
      <c r="W453" s="146">
        <v>22</v>
      </c>
      <c r="X453" s="146">
        <v>23</v>
      </c>
      <c r="Y453" s="146">
        <v>24</v>
      </c>
      <c r="Z453" s="146">
        <v>25</v>
      </c>
      <c r="AA453" s="146">
        <v>26</v>
      </c>
      <c r="AB453" s="146">
        <v>27</v>
      </c>
      <c r="AC453" s="146">
        <v>28</v>
      </c>
      <c r="AD453" s="146">
        <v>29</v>
      </c>
      <c r="AE453" s="146">
        <v>30</v>
      </c>
      <c r="AF453" s="146">
        <v>31</v>
      </c>
      <c r="AG453" s="146">
        <v>32</v>
      </c>
      <c r="AH453" s="146">
        <v>33</v>
      </c>
      <c r="AI453" s="146">
        <v>34</v>
      </c>
      <c r="AJ453" s="146">
        <v>35</v>
      </c>
      <c r="AK453" s="146">
        <v>36</v>
      </c>
      <c r="AL453" s="146">
        <v>37</v>
      </c>
      <c r="AM453" s="146">
        <v>38</v>
      </c>
      <c r="AN453" s="146">
        <v>39</v>
      </c>
      <c r="AO453" s="146">
        <v>40</v>
      </c>
      <c r="AP453" s="146">
        <v>41</v>
      </c>
      <c r="AQ453" s="146">
        <v>42</v>
      </c>
    </row>
    <row r="454" spans="1:43" x14ac:dyDescent="0.25">
      <c r="A454" s="146">
        <v>0</v>
      </c>
      <c r="B454" s="146">
        <v>1</v>
      </c>
      <c r="C454" s="146">
        <v>2</v>
      </c>
      <c r="D454" s="146">
        <v>3</v>
      </c>
      <c r="E454" s="146">
        <v>4</v>
      </c>
      <c r="F454" s="146">
        <v>5</v>
      </c>
      <c r="G454" s="146">
        <v>6</v>
      </c>
      <c r="H454" s="146">
        <v>7</v>
      </c>
      <c r="I454" s="146">
        <v>8</v>
      </c>
      <c r="J454" s="146">
        <v>9</v>
      </c>
      <c r="K454" s="146">
        <v>10</v>
      </c>
      <c r="L454" s="146">
        <v>11</v>
      </c>
      <c r="M454" s="146">
        <v>12</v>
      </c>
      <c r="N454" s="146">
        <v>13</v>
      </c>
      <c r="O454" s="146">
        <v>14</v>
      </c>
      <c r="P454" s="146">
        <v>15</v>
      </c>
      <c r="Q454" s="146">
        <v>16</v>
      </c>
      <c r="R454" s="146">
        <v>17</v>
      </c>
      <c r="S454" s="146">
        <v>18</v>
      </c>
      <c r="T454" s="146">
        <v>19</v>
      </c>
      <c r="U454" s="146">
        <v>20</v>
      </c>
      <c r="V454" s="146">
        <v>21</v>
      </c>
      <c r="W454" s="146">
        <v>22</v>
      </c>
      <c r="X454" s="146">
        <v>23</v>
      </c>
      <c r="Y454" s="146">
        <v>24</v>
      </c>
      <c r="Z454" s="146">
        <v>25</v>
      </c>
      <c r="AA454" s="146">
        <v>26</v>
      </c>
      <c r="AB454" s="146">
        <v>27</v>
      </c>
      <c r="AC454" s="146">
        <v>28</v>
      </c>
      <c r="AD454" s="146">
        <v>29</v>
      </c>
      <c r="AE454" s="146">
        <v>30</v>
      </c>
      <c r="AF454" s="146">
        <v>31</v>
      </c>
      <c r="AG454" s="146">
        <v>32</v>
      </c>
      <c r="AH454" s="146">
        <v>33</v>
      </c>
      <c r="AI454" s="146">
        <v>34</v>
      </c>
      <c r="AJ454" s="146">
        <v>35</v>
      </c>
      <c r="AK454" s="146">
        <v>36</v>
      </c>
      <c r="AL454" s="146">
        <v>37</v>
      </c>
      <c r="AM454" s="146">
        <v>38</v>
      </c>
      <c r="AN454" s="146">
        <v>39</v>
      </c>
      <c r="AO454" s="146">
        <v>40</v>
      </c>
      <c r="AP454" s="146">
        <v>41</v>
      </c>
      <c r="AQ454" s="146">
        <v>42</v>
      </c>
    </row>
    <row r="455" spans="1:43" x14ac:dyDescent="0.25">
      <c r="A455" s="146">
        <v>0</v>
      </c>
      <c r="B455" s="146">
        <v>1</v>
      </c>
      <c r="C455" s="146">
        <v>2</v>
      </c>
      <c r="D455" s="146">
        <v>3</v>
      </c>
      <c r="E455" s="146">
        <v>4</v>
      </c>
      <c r="F455" s="146">
        <v>5</v>
      </c>
      <c r="G455" s="146">
        <v>6</v>
      </c>
      <c r="H455" s="146">
        <v>7</v>
      </c>
      <c r="I455" s="146">
        <v>8</v>
      </c>
      <c r="J455" s="146">
        <v>9</v>
      </c>
      <c r="K455" s="146">
        <v>10</v>
      </c>
      <c r="L455" s="146">
        <v>11</v>
      </c>
      <c r="M455" s="146">
        <v>12</v>
      </c>
      <c r="N455" s="146">
        <v>13</v>
      </c>
      <c r="O455" s="146">
        <v>14</v>
      </c>
      <c r="P455" s="146">
        <v>15</v>
      </c>
      <c r="Q455" s="146">
        <v>16</v>
      </c>
      <c r="R455" s="146">
        <v>17</v>
      </c>
      <c r="S455" s="146">
        <v>18</v>
      </c>
      <c r="T455" s="146">
        <v>19</v>
      </c>
      <c r="U455" s="146">
        <v>20</v>
      </c>
      <c r="V455" s="146">
        <v>21</v>
      </c>
      <c r="W455" s="146">
        <v>22</v>
      </c>
      <c r="X455" s="146">
        <v>23</v>
      </c>
      <c r="Y455" s="146">
        <v>24</v>
      </c>
      <c r="Z455" s="146">
        <v>25</v>
      </c>
      <c r="AA455" s="146">
        <v>26</v>
      </c>
      <c r="AB455" s="146">
        <v>27</v>
      </c>
      <c r="AC455" s="146">
        <v>28</v>
      </c>
      <c r="AD455" s="146">
        <v>29</v>
      </c>
      <c r="AE455" s="146">
        <v>30</v>
      </c>
      <c r="AF455" s="146">
        <v>31</v>
      </c>
      <c r="AG455" s="146">
        <v>32</v>
      </c>
      <c r="AH455" s="146">
        <v>33</v>
      </c>
      <c r="AI455" s="146">
        <v>34</v>
      </c>
      <c r="AJ455" s="146">
        <v>35</v>
      </c>
      <c r="AK455" s="146">
        <v>36</v>
      </c>
      <c r="AL455" s="146">
        <v>37</v>
      </c>
      <c r="AM455" s="146">
        <v>38</v>
      </c>
      <c r="AN455" s="146">
        <v>39</v>
      </c>
      <c r="AO455" s="146">
        <v>40</v>
      </c>
      <c r="AP455" s="146">
        <v>41</v>
      </c>
      <c r="AQ455" s="146">
        <v>42</v>
      </c>
    </row>
    <row r="456" spans="1:43" x14ac:dyDescent="0.25">
      <c r="A456" s="146">
        <v>0</v>
      </c>
      <c r="B456" s="146">
        <v>1</v>
      </c>
      <c r="C456" s="146">
        <v>2</v>
      </c>
      <c r="D456" s="146">
        <v>3</v>
      </c>
      <c r="E456" s="146">
        <v>4</v>
      </c>
      <c r="F456" s="146">
        <v>5</v>
      </c>
      <c r="G456" s="146">
        <v>6</v>
      </c>
      <c r="H456" s="146">
        <v>7</v>
      </c>
      <c r="I456" s="146">
        <v>8</v>
      </c>
      <c r="J456" s="146">
        <v>9</v>
      </c>
      <c r="K456" s="146">
        <v>10</v>
      </c>
      <c r="L456" s="146">
        <v>11</v>
      </c>
      <c r="M456" s="146">
        <v>12</v>
      </c>
      <c r="N456" s="146">
        <v>13</v>
      </c>
      <c r="O456" s="146">
        <v>14</v>
      </c>
      <c r="P456" s="146">
        <v>15</v>
      </c>
      <c r="Q456" s="146">
        <v>16</v>
      </c>
      <c r="R456" s="146">
        <v>17</v>
      </c>
      <c r="S456" s="146">
        <v>18</v>
      </c>
      <c r="T456" s="146">
        <v>19</v>
      </c>
      <c r="U456" s="146">
        <v>20</v>
      </c>
      <c r="V456" s="146">
        <v>21</v>
      </c>
      <c r="W456" s="146">
        <v>22</v>
      </c>
      <c r="X456" s="146">
        <v>23</v>
      </c>
      <c r="Y456" s="146">
        <v>24</v>
      </c>
      <c r="Z456" s="146">
        <v>25</v>
      </c>
      <c r="AA456" s="146">
        <v>26</v>
      </c>
      <c r="AB456" s="146">
        <v>27</v>
      </c>
      <c r="AC456" s="146">
        <v>28</v>
      </c>
      <c r="AD456" s="146">
        <v>29</v>
      </c>
      <c r="AE456" s="146">
        <v>30</v>
      </c>
      <c r="AF456" s="146">
        <v>31</v>
      </c>
      <c r="AG456" s="146">
        <v>32</v>
      </c>
      <c r="AH456" s="146">
        <v>33</v>
      </c>
      <c r="AI456" s="146">
        <v>34</v>
      </c>
      <c r="AJ456" s="146">
        <v>35</v>
      </c>
      <c r="AK456" s="146">
        <v>36</v>
      </c>
      <c r="AL456" s="146">
        <v>37</v>
      </c>
      <c r="AM456" s="146">
        <v>38</v>
      </c>
      <c r="AN456" s="146">
        <v>39</v>
      </c>
      <c r="AO456" s="146">
        <v>40</v>
      </c>
      <c r="AP456" s="146">
        <v>41</v>
      </c>
      <c r="AQ456" s="146">
        <v>42</v>
      </c>
    </row>
    <row r="457" spans="1:43" x14ac:dyDescent="0.25">
      <c r="A457" s="146">
        <v>0</v>
      </c>
      <c r="B457" s="146">
        <v>1</v>
      </c>
      <c r="C457" s="146">
        <v>2</v>
      </c>
      <c r="D457" s="146">
        <v>3</v>
      </c>
      <c r="E457" s="146">
        <v>4</v>
      </c>
      <c r="F457" s="146">
        <v>5</v>
      </c>
      <c r="G457" s="146">
        <v>6</v>
      </c>
      <c r="H457" s="146">
        <v>7</v>
      </c>
      <c r="I457" s="146">
        <v>8</v>
      </c>
      <c r="J457" s="146">
        <v>9</v>
      </c>
      <c r="K457" s="146">
        <v>10</v>
      </c>
      <c r="L457" s="146">
        <v>11</v>
      </c>
      <c r="M457" s="146">
        <v>12</v>
      </c>
      <c r="N457" s="146">
        <v>13</v>
      </c>
      <c r="O457" s="146">
        <v>14</v>
      </c>
      <c r="P457" s="146">
        <v>15</v>
      </c>
      <c r="Q457" s="146">
        <v>16</v>
      </c>
      <c r="R457" s="146">
        <v>17</v>
      </c>
      <c r="S457" s="146">
        <v>18</v>
      </c>
      <c r="T457" s="146">
        <v>19</v>
      </c>
      <c r="U457" s="146">
        <v>20</v>
      </c>
      <c r="V457" s="146">
        <v>21</v>
      </c>
      <c r="W457" s="146">
        <v>22</v>
      </c>
      <c r="X457" s="146">
        <v>23</v>
      </c>
      <c r="Y457" s="146">
        <v>24</v>
      </c>
      <c r="Z457" s="146">
        <v>25</v>
      </c>
      <c r="AA457" s="146">
        <v>26</v>
      </c>
      <c r="AB457" s="146">
        <v>27</v>
      </c>
      <c r="AC457" s="146">
        <v>28</v>
      </c>
      <c r="AD457" s="146">
        <v>29</v>
      </c>
      <c r="AE457" s="146">
        <v>30</v>
      </c>
      <c r="AF457" s="146">
        <v>31</v>
      </c>
      <c r="AG457" s="146">
        <v>32</v>
      </c>
      <c r="AH457" s="146">
        <v>33</v>
      </c>
      <c r="AI457" s="146">
        <v>34</v>
      </c>
      <c r="AJ457" s="146">
        <v>35</v>
      </c>
      <c r="AK457" s="146">
        <v>36</v>
      </c>
      <c r="AL457" s="146">
        <v>37</v>
      </c>
      <c r="AM457" s="146">
        <v>38</v>
      </c>
      <c r="AN457" s="146">
        <v>39</v>
      </c>
      <c r="AO457" s="146">
        <v>40</v>
      </c>
      <c r="AP457" s="146">
        <v>41</v>
      </c>
      <c r="AQ457" s="146">
        <v>42</v>
      </c>
    </row>
    <row r="458" spans="1:43" x14ac:dyDescent="0.25">
      <c r="A458" s="146">
        <v>0</v>
      </c>
      <c r="B458" s="146">
        <v>1</v>
      </c>
      <c r="C458" s="146">
        <v>2</v>
      </c>
      <c r="D458" s="146">
        <v>3</v>
      </c>
      <c r="E458" s="146">
        <v>4</v>
      </c>
      <c r="F458" s="146">
        <v>5</v>
      </c>
      <c r="G458" s="146">
        <v>6</v>
      </c>
      <c r="H458" s="146">
        <v>7</v>
      </c>
      <c r="I458" s="146">
        <v>8</v>
      </c>
      <c r="J458" s="146">
        <v>9</v>
      </c>
      <c r="K458" s="146">
        <v>10</v>
      </c>
      <c r="L458" s="146">
        <v>11</v>
      </c>
      <c r="M458" s="146">
        <v>12</v>
      </c>
      <c r="N458" s="146">
        <v>13</v>
      </c>
      <c r="O458" s="146">
        <v>14</v>
      </c>
      <c r="P458" s="146">
        <v>15</v>
      </c>
      <c r="Q458" s="146">
        <v>16</v>
      </c>
      <c r="R458" s="146">
        <v>17</v>
      </c>
      <c r="S458" s="146">
        <v>18</v>
      </c>
      <c r="T458" s="146">
        <v>19</v>
      </c>
      <c r="U458" s="146">
        <v>20</v>
      </c>
      <c r="V458" s="146">
        <v>21</v>
      </c>
      <c r="W458" s="146">
        <v>22</v>
      </c>
      <c r="X458" s="146">
        <v>23</v>
      </c>
      <c r="Y458" s="146">
        <v>24</v>
      </c>
      <c r="Z458" s="146">
        <v>25</v>
      </c>
      <c r="AA458" s="146">
        <v>26</v>
      </c>
      <c r="AB458" s="146">
        <v>27</v>
      </c>
      <c r="AC458" s="146">
        <v>28</v>
      </c>
      <c r="AD458" s="146">
        <v>29</v>
      </c>
      <c r="AE458" s="146">
        <v>30</v>
      </c>
      <c r="AF458" s="146">
        <v>31</v>
      </c>
      <c r="AG458" s="146">
        <v>32</v>
      </c>
      <c r="AH458" s="146">
        <v>33</v>
      </c>
      <c r="AI458" s="146">
        <v>34</v>
      </c>
      <c r="AJ458" s="146">
        <v>35</v>
      </c>
      <c r="AK458" s="146">
        <v>36</v>
      </c>
      <c r="AL458" s="146">
        <v>37</v>
      </c>
      <c r="AM458" s="146">
        <v>38</v>
      </c>
      <c r="AN458" s="146">
        <v>39</v>
      </c>
      <c r="AO458" s="146">
        <v>40</v>
      </c>
      <c r="AP458" s="146">
        <v>41</v>
      </c>
      <c r="AQ458" s="146">
        <v>42</v>
      </c>
    </row>
    <row r="459" spans="1:43" x14ac:dyDescent="0.25">
      <c r="A459" s="146">
        <v>0</v>
      </c>
      <c r="B459" s="146">
        <v>1</v>
      </c>
      <c r="C459" s="146">
        <v>2</v>
      </c>
      <c r="D459" s="146">
        <v>3</v>
      </c>
      <c r="E459" s="146">
        <v>4</v>
      </c>
      <c r="F459" s="146">
        <v>5</v>
      </c>
      <c r="G459" s="146">
        <v>6</v>
      </c>
      <c r="H459" s="146">
        <v>7</v>
      </c>
      <c r="I459" s="146">
        <v>8</v>
      </c>
      <c r="J459" s="146">
        <v>9</v>
      </c>
      <c r="K459" s="146">
        <v>10</v>
      </c>
      <c r="L459" s="146">
        <v>11</v>
      </c>
      <c r="M459" s="146">
        <v>12</v>
      </c>
      <c r="N459" s="146">
        <v>13</v>
      </c>
      <c r="O459" s="146">
        <v>14</v>
      </c>
      <c r="P459" s="146">
        <v>15</v>
      </c>
      <c r="Q459" s="146">
        <v>16</v>
      </c>
      <c r="R459" s="146">
        <v>17</v>
      </c>
      <c r="S459" s="146">
        <v>18</v>
      </c>
      <c r="T459" s="146">
        <v>19</v>
      </c>
      <c r="U459" s="146">
        <v>20</v>
      </c>
      <c r="V459" s="146">
        <v>21</v>
      </c>
      <c r="W459" s="146">
        <v>22</v>
      </c>
      <c r="X459" s="146">
        <v>23</v>
      </c>
      <c r="Y459" s="146">
        <v>24</v>
      </c>
      <c r="Z459" s="146">
        <v>25</v>
      </c>
      <c r="AA459" s="146">
        <v>26</v>
      </c>
      <c r="AB459" s="146">
        <v>27</v>
      </c>
      <c r="AC459" s="146">
        <v>28</v>
      </c>
      <c r="AD459" s="146">
        <v>29</v>
      </c>
      <c r="AE459" s="146">
        <v>30</v>
      </c>
      <c r="AF459" s="146">
        <v>31</v>
      </c>
      <c r="AG459" s="146">
        <v>32</v>
      </c>
      <c r="AH459" s="146">
        <v>33</v>
      </c>
      <c r="AI459" s="146">
        <v>34</v>
      </c>
      <c r="AJ459" s="146">
        <v>35</v>
      </c>
      <c r="AK459" s="146">
        <v>36</v>
      </c>
      <c r="AL459" s="146">
        <v>37</v>
      </c>
      <c r="AM459" s="146">
        <v>38</v>
      </c>
      <c r="AN459" s="146">
        <v>39</v>
      </c>
      <c r="AO459" s="146">
        <v>40</v>
      </c>
      <c r="AP459" s="146">
        <v>41</v>
      </c>
      <c r="AQ459" s="146">
        <v>42</v>
      </c>
    </row>
    <row r="460" spans="1:43" x14ac:dyDescent="0.25">
      <c r="A460" s="146">
        <v>0</v>
      </c>
      <c r="B460" s="146">
        <v>1</v>
      </c>
      <c r="C460" s="146">
        <v>2</v>
      </c>
      <c r="D460" s="146">
        <v>3</v>
      </c>
      <c r="E460" s="146">
        <v>4</v>
      </c>
      <c r="F460" s="146">
        <v>5</v>
      </c>
      <c r="G460" s="146">
        <v>6</v>
      </c>
      <c r="H460" s="146">
        <v>7</v>
      </c>
      <c r="I460" s="146">
        <v>8</v>
      </c>
      <c r="J460" s="146">
        <v>9</v>
      </c>
      <c r="K460" s="146">
        <v>10</v>
      </c>
      <c r="L460" s="146">
        <v>11</v>
      </c>
      <c r="M460" s="146">
        <v>12</v>
      </c>
      <c r="N460" s="146">
        <v>13</v>
      </c>
      <c r="O460" s="146">
        <v>14</v>
      </c>
      <c r="P460" s="146">
        <v>15</v>
      </c>
      <c r="Q460" s="146">
        <v>16</v>
      </c>
      <c r="R460" s="146">
        <v>17</v>
      </c>
      <c r="S460" s="146">
        <v>18</v>
      </c>
      <c r="T460" s="146">
        <v>19</v>
      </c>
      <c r="U460" s="146">
        <v>20</v>
      </c>
      <c r="V460" s="146">
        <v>21</v>
      </c>
      <c r="W460" s="146">
        <v>22</v>
      </c>
      <c r="X460" s="146">
        <v>23</v>
      </c>
      <c r="Y460" s="146">
        <v>24</v>
      </c>
      <c r="Z460" s="146">
        <v>25</v>
      </c>
      <c r="AA460" s="146">
        <v>26</v>
      </c>
      <c r="AB460" s="146">
        <v>27</v>
      </c>
      <c r="AC460" s="146">
        <v>28</v>
      </c>
      <c r="AD460" s="146">
        <v>29</v>
      </c>
      <c r="AE460" s="146">
        <v>30</v>
      </c>
      <c r="AF460" s="146">
        <v>31</v>
      </c>
      <c r="AG460" s="146">
        <v>32</v>
      </c>
      <c r="AH460" s="146">
        <v>33</v>
      </c>
      <c r="AI460" s="146">
        <v>34</v>
      </c>
      <c r="AJ460" s="146">
        <v>35</v>
      </c>
      <c r="AK460" s="146">
        <v>36</v>
      </c>
      <c r="AL460" s="146">
        <v>37</v>
      </c>
      <c r="AM460" s="146">
        <v>38</v>
      </c>
      <c r="AN460" s="146">
        <v>39</v>
      </c>
      <c r="AO460" s="146">
        <v>40</v>
      </c>
      <c r="AP460" s="146">
        <v>41</v>
      </c>
      <c r="AQ460" s="146">
        <v>42</v>
      </c>
    </row>
    <row r="461" spans="1:43" x14ac:dyDescent="0.25">
      <c r="A461" s="146">
        <v>0</v>
      </c>
      <c r="B461" s="146">
        <v>1</v>
      </c>
      <c r="C461" s="146">
        <v>2</v>
      </c>
      <c r="D461" s="146">
        <v>3</v>
      </c>
      <c r="E461" s="146">
        <v>4</v>
      </c>
      <c r="F461" s="146">
        <v>5</v>
      </c>
      <c r="G461" s="146">
        <v>6</v>
      </c>
      <c r="H461" s="146">
        <v>7</v>
      </c>
      <c r="I461" s="146">
        <v>8</v>
      </c>
      <c r="J461" s="146">
        <v>9</v>
      </c>
      <c r="K461" s="146">
        <v>10</v>
      </c>
      <c r="L461" s="146">
        <v>11</v>
      </c>
      <c r="M461" s="146">
        <v>12</v>
      </c>
      <c r="N461" s="146">
        <v>13</v>
      </c>
      <c r="O461" s="146">
        <v>14</v>
      </c>
      <c r="P461" s="146">
        <v>15</v>
      </c>
      <c r="Q461" s="146">
        <v>16</v>
      </c>
      <c r="R461" s="146">
        <v>17</v>
      </c>
      <c r="S461" s="146">
        <v>18</v>
      </c>
      <c r="T461" s="146">
        <v>19</v>
      </c>
      <c r="U461" s="146">
        <v>20</v>
      </c>
      <c r="V461" s="146">
        <v>21</v>
      </c>
      <c r="W461" s="146">
        <v>22</v>
      </c>
      <c r="X461" s="146">
        <v>23</v>
      </c>
      <c r="Y461" s="146">
        <v>24</v>
      </c>
      <c r="Z461" s="146">
        <v>25</v>
      </c>
      <c r="AA461" s="146">
        <v>26</v>
      </c>
      <c r="AB461" s="146">
        <v>27</v>
      </c>
      <c r="AC461" s="146">
        <v>28</v>
      </c>
      <c r="AD461" s="146">
        <v>29</v>
      </c>
      <c r="AE461" s="146">
        <v>30</v>
      </c>
      <c r="AF461" s="146">
        <v>31</v>
      </c>
      <c r="AG461" s="146">
        <v>32</v>
      </c>
      <c r="AH461" s="146">
        <v>33</v>
      </c>
      <c r="AI461" s="146">
        <v>34</v>
      </c>
      <c r="AJ461" s="146">
        <v>35</v>
      </c>
      <c r="AK461" s="146">
        <v>36</v>
      </c>
      <c r="AL461" s="146">
        <v>37</v>
      </c>
      <c r="AM461" s="146">
        <v>38</v>
      </c>
      <c r="AN461" s="146">
        <v>39</v>
      </c>
      <c r="AO461" s="146">
        <v>40</v>
      </c>
      <c r="AP461" s="146">
        <v>41</v>
      </c>
      <c r="AQ461" s="146">
        <v>42</v>
      </c>
    </row>
    <row r="462" spans="1:43" x14ac:dyDescent="0.25">
      <c r="A462" s="146">
        <v>0</v>
      </c>
      <c r="B462" s="146">
        <v>1</v>
      </c>
      <c r="C462" s="146">
        <v>2</v>
      </c>
      <c r="D462" s="146">
        <v>3</v>
      </c>
      <c r="E462" s="146">
        <v>4</v>
      </c>
      <c r="F462" s="146">
        <v>5</v>
      </c>
      <c r="G462" s="146">
        <v>6</v>
      </c>
      <c r="H462" s="146">
        <v>7</v>
      </c>
      <c r="I462" s="146">
        <v>8</v>
      </c>
      <c r="J462" s="146">
        <v>9</v>
      </c>
      <c r="K462" s="146">
        <v>10</v>
      </c>
      <c r="L462" s="146">
        <v>11</v>
      </c>
      <c r="M462" s="146">
        <v>12</v>
      </c>
      <c r="N462" s="146">
        <v>13</v>
      </c>
      <c r="O462" s="146">
        <v>14</v>
      </c>
      <c r="P462" s="146">
        <v>15</v>
      </c>
      <c r="Q462" s="146">
        <v>16</v>
      </c>
      <c r="R462" s="146">
        <v>17</v>
      </c>
      <c r="S462" s="146">
        <v>18</v>
      </c>
      <c r="T462" s="146">
        <v>19</v>
      </c>
      <c r="U462" s="146">
        <v>20</v>
      </c>
      <c r="V462" s="146">
        <v>21</v>
      </c>
      <c r="W462" s="146">
        <v>22</v>
      </c>
      <c r="X462" s="146">
        <v>23</v>
      </c>
      <c r="Y462" s="146">
        <v>24</v>
      </c>
      <c r="Z462" s="146">
        <v>25</v>
      </c>
      <c r="AA462" s="146">
        <v>26</v>
      </c>
      <c r="AB462" s="146">
        <v>27</v>
      </c>
      <c r="AC462" s="146">
        <v>28</v>
      </c>
      <c r="AD462" s="146">
        <v>29</v>
      </c>
      <c r="AE462" s="146">
        <v>30</v>
      </c>
      <c r="AF462" s="146">
        <v>31</v>
      </c>
      <c r="AG462" s="146">
        <v>32</v>
      </c>
      <c r="AH462" s="146">
        <v>33</v>
      </c>
      <c r="AI462" s="146">
        <v>34</v>
      </c>
      <c r="AJ462" s="146">
        <v>35</v>
      </c>
      <c r="AK462" s="146">
        <v>36</v>
      </c>
      <c r="AL462" s="146">
        <v>37</v>
      </c>
      <c r="AM462" s="146">
        <v>38</v>
      </c>
      <c r="AN462" s="146">
        <v>39</v>
      </c>
      <c r="AO462" s="146">
        <v>40</v>
      </c>
      <c r="AP462" s="146">
        <v>41</v>
      </c>
      <c r="AQ462" s="146">
        <v>42</v>
      </c>
    </row>
    <row r="463" spans="1:43" x14ac:dyDescent="0.25">
      <c r="A463" s="146">
        <v>0</v>
      </c>
      <c r="B463" s="146">
        <v>1</v>
      </c>
      <c r="C463" s="146">
        <v>2</v>
      </c>
      <c r="D463" s="146">
        <v>3</v>
      </c>
      <c r="E463" s="146">
        <v>4</v>
      </c>
      <c r="F463" s="146">
        <v>5</v>
      </c>
      <c r="G463" s="146">
        <v>6</v>
      </c>
      <c r="H463" s="146">
        <v>7</v>
      </c>
      <c r="I463" s="146">
        <v>8</v>
      </c>
      <c r="J463" s="146">
        <v>9</v>
      </c>
      <c r="K463" s="146">
        <v>10</v>
      </c>
      <c r="L463" s="146">
        <v>11</v>
      </c>
      <c r="M463" s="146">
        <v>12</v>
      </c>
      <c r="N463" s="146">
        <v>13</v>
      </c>
      <c r="O463" s="146">
        <v>14</v>
      </c>
      <c r="P463" s="146">
        <v>15</v>
      </c>
      <c r="Q463" s="146">
        <v>16</v>
      </c>
      <c r="R463" s="146">
        <v>17</v>
      </c>
      <c r="S463" s="146">
        <v>18</v>
      </c>
      <c r="T463" s="146">
        <v>19</v>
      </c>
      <c r="U463" s="146">
        <v>20</v>
      </c>
      <c r="V463" s="146">
        <v>21</v>
      </c>
      <c r="W463" s="146">
        <v>22</v>
      </c>
      <c r="X463" s="146">
        <v>23</v>
      </c>
      <c r="Y463" s="146">
        <v>24</v>
      </c>
      <c r="Z463" s="146">
        <v>25</v>
      </c>
      <c r="AA463" s="146">
        <v>26</v>
      </c>
      <c r="AB463" s="146">
        <v>27</v>
      </c>
      <c r="AC463" s="146">
        <v>28</v>
      </c>
      <c r="AD463" s="146">
        <v>29</v>
      </c>
      <c r="AE463" s="146">
        <v>30</v>
      </c>
      <c r="AF463" s="146">
        <v>31</v>
      </c>
      <c r="AG463" s="146">
        <v>32</v>
      </c>
      <c r="AH463" s="146">
        <v>33</v>
      </c>
      <c r="AI463" s="146">
        <v>34</v>
      </c>
      <c r="AJ463" s="146">
        <v>35</v>
      </c>
      <c r="AK463" s="146">
        <v>36</v>
      </c>
      <c r="AL463" s="146">
        <v>37</v>
      </c>
      <c r="AM463" s="146">
        <v>38</v>
      </c>
      <c r="AN463" s="146">
        <v>39</v>
      </c>
      <c r="AO463" s="146">
        <v>40</v>
      </c>
      <c r="AP463" s="146">
        <v>41</v>
      </c>
      <c r="AQ463" s="146">
        <v>42</v>
      </c>
    </row>
    <row r="464" spans="1:43" x14ac:dyDescent="0.25">
      <c r="A464" s="146">
        <v>0</v>
      </c>
      <c r="B464" s="146">
        <v>1</v>
      </c>
      <c r="C464" s="146">
        <v>2</v>
      </c>
      <c r="D464" s="146">
        <v>3</v>
      </c>
      <c r="E464" s="146">
        <v>4</v>
      </c>
      <c r="F464" s="146">
        <v>5</v>
      </c>
      <c r="G464" s="146">
        <v>6</v>
      </c>
      <c r="H464" s="146">
        <v>7</v>
      </c>
      <c r="I464" s="146">
        <v>8</v>
      </c>
      <c r="J464" s="146">
        <v>9</v>
      </c>
      <c r="K464" s="146">
        <v>10</v>
      </c>
      <c r="L464" s="146">
        <v>11</v>
      </c>
      <c r="M464" s="146">
        <v>12</v>
      </c>
      <c r="N464" s="146">
        <v>13</v>
      </c>
      <c r="O464" s="146">
        <v>14</v>
      </c>
      <c r="P464" s="146">
        <v>15</v>
      </c>
      <c r="Q464" s="146">
        <v>16</v>
      </c>
      <c r="R464" s="146">
        <v>17</v>
      </c>
      <c r="S464" s="146">
        <v>18</v>
      </c>
      <c r="T464" s="146">
        <v>19</v>
      </c>
      <c r="U464" s="146">
        <v>20</v>
      </c>
      <c r="V464" s="146">
        <v>21</v>
      </c>
      <c r="W464" s="146">
        <v>22</v>
      </c>
      <c r="X464" s="146">
        <v>23</v>
      </c>
      <c r="Y464" s="146">
        <v>24</v>
      </c>
      <c r="Z464" s="146">
        <v>25</v>
      </c>
      <c r="AA464" s="146">
        <v>26</v>
      </c>
      <c r="AB464" s="146">
        <v>27</v>
      </c>
      <c r="AC464" s="146">
        <v>28</v>
      </c>
      <c r="AD464" s="146">
        <v>29</v>
      </c>
      <c r="AE464" s="146">
        <v>30</v>
      </c>
      <c r="AF464" s="146">
        <v>31</v>
      </c>
      <c r="AG464" s="146">
        <v>32</v>
      </c>
      <c r="AH464" s="146">
        <v>33</v>
      </c>
      <c r="AI464" s="146">
        <v>34</v>
      </c>
      <c r="AJ464" s="146">
        <v>35</v>
      </c>
      <c r="AK464" s="146">
        <v>36</v>
      </c>
      <c r="AL464" s="146">
        <v>37</v>
      </c>
      <c r="AM464" s="146">
        <v>38</v>
      </c>
      <c r="AN464" s="146">
        <v>39</v>
      </c>
      <c r="AO464" s="146">
        <v>40</v>
      </c>
      <c r="AP464" s="146">
        <v>41</v>
      </c>
      <c r="AQ464" s="146">
        <v>42</v>
      </c>
    </row>
    <row r="465" spans="1:43" x14ac:dyDescent="0.25">
      <c r="A465" s="146">
        <v>0</v>
      </c>
      <c r="B465" s="146">
        <v>1</v>
      </c>
      <c r="C465" s="146">
        <v>2</v>
      </c>
      <c r="D465" s="146">
        <v>3</v>
      </c>
      <c r="E465" s="146">
        <v>4</v>
      </c>
      <c r="F465" s="146">
        <v>5</v>
      </c>
      <c r="G465" s="146">
        <v>6</v>
      </c>
      <c r="H465" s="146">
        <v>7</v>
      </c>
      <c r="I465" s="146">
        <v>8</v>
      </c>
      <c r="J465" s="146">
        <v>9</v>
      </c>
      <c r="K465" s="146">
        <v>10</v>
      </c>
      <c r="L465" s="146">
        <v>11</v>
      </c>
      <c r="M465" s="146">
        <v>12</v>
      </c>
      <c r="N465" s="146">
        <v>13</v>
      </c>
      <c r="O465" s="146">
        <v>14</v>
      </c>
      <c r="P465" s="146">
        <v>15</v>
      </c>
      <c r="Q465" s="146">
        <v>16</v>
      </c>
      <c r="R465" s="146">
        <v>17</v>
      </c>
      <c r="S465" s="146">
        <v>18</v>
      </c>
      <c r="T465" s="146">
        <v>19</v>
      </c>
      <c r="U465" s="146">
        <v>20</v>
      </c>
      <c r="V465" s="146">
        <v>21</v>
      </c>
      <c r="W465" s="146">
        <v>22</v>
      </c>
      <c r="X465" s="146">
        <v>23</v>
      </c>
      <c r="Y465" s="146">
        <v>24</v>
      </c>
      <c r="Z465" s="146">
        <v>25</v>
      </c>
      <c r="AA465" s="146">
        <v>26</v>
      </c>
      <c r="AB465" s="146">
        <v>27</v>
      </c>
      <c r="AC465" s="146">
        <v>28</v>
      </c>
      <c r="AD465" s="146">
        <v>29</v>
      </c>
      <c r="AE465" s="146">
        <v>30</v>
      </c>
      <c r="AF465" s="146">
        <v>31</v>
      </c>
      <c r="AG465" s="146">
        <v>32</v>
      </c>
      <c r="AH465" s="146">
        <v>33</v>
      </c>
      <c r="AI465" s="146">
        <v>34</v>
      </c>
      <c r="AJ465" s="146">
        <v>35</v>
      </c>
      <c r="AK465" s="146">
        <v>36</v>
      </c>
      <c r="AL465" s="146">
        <v>37</v>
      </c>
      <c r="AM465" s="146">
        <v>38</v>
      </c>
      <c r="AN465" s="146">
        <v>39</v>
      </c>
      <c r="AO465" s="146">
        <v>40</v>
      </c>
      <c r="AP465" s="146">
        <v>41</v>
      </c>
      <c r="AQ465" s="146">
        <v>42</v>
      </c>
    </row>
    <row r="466" spans="1:43" x14ac:dyDescent="0.25">
      <c r="A466" s="146">
        <v>0</v>
      </c>
      <c r="B466" s="146">
        <v>1</v>
      </c>
      <c r="C466" s="146">
        <v>2</v>
      </c>
      <c r="D466" s="146">
        <v>3</v>
      </c>
      <c r="E466" s="146">
        <v>4</v>
      </c>
      <c r="F466" s="146">
        <v>5</v>
      </c>
      <c r="G466" s="146">
        <v>6</v>
      </c>
      <c r="H466" s="146">
        <v>7</v>
      </c>
      <c r="I466" s="146">
        <v>8</v>
      </c>
      <c r="J466" s="146">
        <v>9</v>
      </c>
      <c r="K466" s="146">
        <v>10</v>
      </c>
      <c r="L466" s="146">
        <v>11</v>
      </c>
      <c r="M466" s="146">
        <v>12</v>
      </c>
      <c r="N466" s="146">
        <v>13</v>
      </c>
      <c r="O466" s="146">
        <v>14</v>
      </c>
      <c r="P466" s="146">
        <v>15</v>
      </c>
      <c r="Q466" s="146">
        <v>16</v>
      </c>
      <c r="R466" s="146">
        <v>17</v>
      </c>
      <c r="S466" s="146">
        <v>18</v>
      </c>
      <c r="T466" s="146">
        <v>19</v>
      </c>
      <c r="U466" s="146">
        <v>20</v>
      </c>
      <c r="V466" s="146">
        <v>21</v>
      </c>
      <c r="W466" s="146">
        <v>22</v>
      </c>
      <c r="X466" s="146">
        <v>23</v>
      </c>
      <c r="Y466" s="146">
        <v>24</v>
      </c>
      <c r="Z466" s="146">
        <v>25</v>
      </c>
      <c r="AA466" s="146">
        <v>26</v>
      </c>
      <c r="AB466" s="146">
        <v>27</v>
      </c>
      <c r="AC466" s="146">
        <v>28</v>
      </c>
      <c r="AD466" s="146">
        <v>29</v>
      </c>
      <c r="AE466" s="146">
        <v>30</v>
      </c>
      <c r="AF466" s="146">
        <v>31</v>
      </c>
      <c r="AG466" s="146">
        <v>32</v>
      </c>
      <c r="AH466" s="146">
        <v>33</v>
      </c>
      <c r="AI466" s="146">
        <v>34</v>
      </c>
      <c r="AJ466" s="146">
        <v>35</v>
      </c>
      <c r="AK466" s="146">
        <v>36</v>
      </c>
      <c r="AL466" s="146">
        <v>37</v>
      </c>
      <c r="AM466" s="146">
        <v>38</v>
      </c>
      <c r="AN466" s="146">
        <v>39</v>
      </c>
      <c r="AO466" s="146">
        <v>40</v>
      </c>
      <c r="AP466" s="146">
        <v>41</v>
      </c>
      <c r="AQ466" s="146">
        <v>42</v>
      </c>
    </row>
    <row r="467" spans="1:43" x14ac:dyDescent="0.25">
      <c r="A467" s="146">
        <v>0</v>
      </c>
      <c r="B467" s="146">
        <v>1</v>
      </c>
      <c r="C467" s="146">
        <v>2</v>
      </c>
      <c r="D467" s="146">
        <v>3</v>
      </c>
      <c r="E467" s="146">
        <v>4</v>
      </c>
      <c r="F467" s="146">
        <v>5</v>
      </c>
      <c r="G467" s="146">
        <v>6</v>
      </c>
      <c r="H467" s="146">
        <v>7</v>
      </c>
      <c r="I467" s="146">
        <v>8</v>
      </c>
      <c r="J467" s="146">
        <v>9</v>
      </c>
      <c r="K467" s="146">
        <v>10</v>
      </c>
      <c r="L467" s="146">
        <v>11</v>
      </c>
      <c r="M467" s="146">
        <v>12</v>
      </c>
      <c r="N467" s="146">
        <v>13</v>
      </c>
      <c r="O467" s="146">
        <v>14</v>
      </c>
      <c r="P467" s="146">
        <v>15</v>
      </c>
      <c r="Q467" s="146">
        <v>16</v>
      </c>
      <c r="R467" s="146">
        <v>17</v>
      </c>
      <c r="S467" s="146">
        <v>18</v>
      </c>
      <c r="T467" s="146">
        <v>19</v>
      </c>
      <c r="U467" s="146">
        <v>20</v>
      </c>
      <c r="V467" s="146">
        <v>21</v>
      </c>
      <c r="W467" s="146">
        <v>22</v>
      </c>
      <c r="X467" s="146">
        <v>23</v>
      </c>
      <c r="Y467" s="146">
        <v>24</v>
      </c>
      <c r="Z467" s="146">
        <v>25</v>
      </c>
      <c r="AA467" s="146">
        <v>26</v>
      </c>
      <c r="AB467" s="146">
        <v>27</v>
      </c>
      <c r="AC467" s="146">
        <v>28</v>
      </c>
      <c r="AD467" s="146">
        <v>29</v>
      </c>
      <c r="AE467" s="146">
        <v>30</v>
      </c>
      <c r="AF467" s="146">
        <v>31</v>
      </c>
      <c r="AG467" s="146">
        <v>32</v>
      </c>
      <c r="AH467" s="146">
        <v>33</v>
      </c>
      <c r="AI467" s="146">
        <v>34</v>
      </c>
      <c r="AJ467" s="146">
        <v>35</v>
      </c>
      <c r="AK467" s="146">
        <v>36</v>
      </c>
      <c r="AL467" s="146">
        <v>37</v>
      </c>
      <c r="AM467" s="146">
        <v>38</v>
      </c>
      <c r="AN467" s="146">
        <v>39</v>
      </c>
      <c r="AO467" s="146">
        <v>40</v>
      </c>
      <c r="AP467" s="146">
        <v>41</v>
      </c>
      <c r="AQ467" s="146">
        <v>42</v>
      </c>
    </row>
    <row r="468" spans="1:43" x14ac:dyDescent="0.25">
      <c r="A468" s="146">
        <v>0</v>
      </c>
      <c r="B468" s="146">
        <v>1</v>
      </c>
      <c r="C468" s="146">
        <v>2</v>
      </c>
      <c r="D468" s="146">
        <v>3</v>
      </c>
      <c r="E468" s="146">
        <v>4</v>
      </c>
      <c r="F468" s="146">
        <v>5</v>
      </c>
      <c r="G468" s="146">
        <v>6</v>
      </c>
      <c r="H468" s="146">
        <v>7</v>
      </c>
      <c r="I468" s="146">
        <v>8</v>
      </c>
      <c r="J468" s="146">
        <v>9</v>
      </c>
      <c r="K468" s="146">
        <v>10</v>
      </c>
      <c r="L468" s="146">
        <v>11</v>
      </c>
      <c r="M468" s="146">
        <v>12</v>
      </c>
      <c r="N468" s="146">
        <v>13</v>
      </c>
      <c r="O468" s="146">
        <v>14</v>
      </c>
      <c r="P468" s="146">
        <v>15</v>
      </c>
      <c r="Q468" s="146">
        <v>16</v>
      </c>
      <c r="R468" s="146">
        <v>17</v>
      </c>
      <c r="S468" s="146">
        <v>18</v>
      </c>
      <c r="T468" s="146">
        <v>19</v>
      </c>
      <c r="U468" s="146">
        <v>20</v>
      </c>
      <c r="V468" s="146">
        <v>21</v>
      </c>
      <c r="W468" s="146">
        <v>22</v>
      </c>
      <c r="X468" s="146">
        <v>23</v>
      </c>
      <c r="Y468" s="146">
        <v>24</v>
      </c>
      <c r="Z468" s="146">
        <v>25</v>
      </c>
      <c r="AA468" s="146">
        <v>26</v>
      </c>
      <c r="AB468" s="146">
        <v>27</v>
      </c>
      <c r="AC468" s="146">
        <v>28</v>
      </c>
      <c r="AD468" s="146">
        <v>29</v>
      </c>
      <c r="AE468" s="146">
        <v>30</v>
      </c>
      <c r="AF468" s="146">
        <v>31</v>
      </c>
      <c r="AG468" s="146">
        <v>32</v>
      </c>
      <c r="AH468" s="146">
        <v>33</v>
      </c>
      <c r="AI468" s="146">
        <v>34</v>
      </c>
      <c r="AJ468" s="146">
        <v>35</v>
      </c>
      <c r="AK468" s="146">
        <v>36</v>
      </c>
      <c r="AL468" s="146">
        <v>37</v>
      </c>
      <c r="AM468" s="146">
        <v>38</v>
      </c>
      <c r="AN468" s="146">
        <v>39</v>
      </c>
      <c r="AO468" s="146">
        <v>40</v>
      </c>
      <c r="AP468" s="146">
        <v>41</v>
      </c>
      <c r="AQ468" s="146">
        <v>42</v>
      </c>
    </row>
    <row r="469" spans="1:43" x14ac:dyDescent="0.25">
      <c r="A469" s="146">
        <v>0</v>
      </c>
      <c r="B469" s="146">
        <v>1</v>
      </c>
      <c r="C469" s="146">
        <v>2</v>
      </c>
      <c r="D469" s="146">
        <v>3</v>
      </c>
      <c r="E469" s="146">
        <v>4</v>
      </c>
      <c r="F469" s="146">
        <v>5</v>
      </c>
      <c r="G469" s="146">
        <v>6</v>
      </c>
      <c r="H469" s="146">
        <v>7</v>
      </c>
      <c r="I469" s="146">
        <v>8</v>
      </c>
      <c r="J469" s="146">
        <v>9</v>
      </c>
      <c r="K469" s="146">
        <v>10</v>
      </c>
      <c r="L469" s="146">
        <v>11</v>
      </c>
      <c r="M469" s="146">
        <v>12</v>
      </c>
      <c r="N469" s="146">
        <v>13</v>
      </c>
      <c r="O469" s="146">
        <v>14</v>
      </c>
      <c r="P469" s="146">
        <v>15</v>
      </c>
      <c r="Q469" s="146">
        <v>16</v>
      </c>
      <c r="R469" s="146">
        <v>17</v>
      </c>
      <c r="S469" s="146">
        <v>18</v>
      </c>
      <c r="T469" s="146">
        <v>19</v>
      </c>
      <c r="U469" s="146">
        <v>20</v>
      </c>
      <c r="V469" s="146">
        <v>21</v>
      </c>
      <c r="W469" s="146">
        <v>22</v>
      </c>
      <c r="X469" s="146">
        <v>23</v>
      </c>
      <c r="Y469" s="146">
        <v>24</v>
      </c>
      <c r="Z469" s="146">
        <v>25</v>
      </c>
      <c r="AA469" s="146">
        <v>26</v>
      </c>
      <c r="AB469" s="146">
        <v>27</v>
      </c>
      <c r="AC469" s="146">
        <v>28</v>
      </c>
      <c r="AD469" s="146">
        <v>29</v>
      </c>
      <c r="AE469" s="146">
        <v>30</v>
      </c>
      <c r="AF469" s="146">
        <v>31</v>
      </c>
      <c r="AG469" s="146">
        <v>32</v>
      </c>
      <c r="AH469" s="146">
        <v>33</v>
      </c>
      <c r="AI469" s="146">
        <v>34</v>
      </c>
      <c r="AJ469" s="146">
        <v>35</v>
      </c>
      <c r="AK469" s="146">
        <v>36</v>
      </c>
      <c r="AL469" s="146">
        <v>37</v>
      </c>
      <c r="AM469" s="146">
        <v>38</v>
      </c>
      <c r="AN469" s="146">
        <v>39</v>
      </c>
      <c r="AO469" s="146">
        <v>40</v>
      </c>
      <c r="AP469" s="146">
        <v>41</v>
      </c>
      <c r="AQ469" s="146">
        <v>42</v>
      </c>
    </row>
    <row r="470" spans="1:43" x14ac:dyDescent="0.25">
      <c r="A470" s="146">
        <v>0</v>
      </c>
      <c r="B470" s="146">
        <v>1</v>
      </c>
      <c r="C470" s="146">
        <v>2</v>
      </c>
      <c r="D470" s="146">
        <v>3</v>
      </c>
      <c r="E470" s="146">
        <v>4</v>
      </c>
      <c r="F470" s="146">
        <v>5</v>
      </c>
      <c r="G470" s="146">
        <v>6</v>
      </c>
      <c r="H470" s="146">
        <v>7</v>
      </c>
      <c r="I470" s="146">
        <v>8</v>
      </c>
      <c r="J470" s="146">
        <v>9</v>
      </c>
      <c r="K470" s="146">
        <v>10</v>
      </c>
      <c r="L470" s="146">
        <v>11</v>
      </c>
      <c r="M470" s="146">
        <v>12</v>
      </c>
      <c r="N470" s="146">
        <v>13</v>
      </c>
      <c r="O470" s="146">
        <v>14</v>
      </c>
      <c r="P470" s="146">
        <v>15</v>
      </c>
      <c r="Q470" s="146">
        <v>16</v>
      </c>
      <c r="R470" s="146">
        <v>17</v>
      </c>
      <c r="S470" s="146">
        <v>18</v>
      </c>
      <c r="T470" s="146">
        <v>19</v>
      </c>
      <c r="U470" s="146">
        <v>20</v>
      </c>
      <c r="V470" s="146">
        <v>21</v>
      </c>
      <c r="W470" s="146">
        <v>22</v>
      </c>
      <c r="X470" s="146">
        <v>23</v>
      </c>
      <c r="Y470" s="146">
        <v>24</v>
      </c>
      <c r="Z470" s="146">
        <v>25</v>
      </c>
      <c r="AA470" s="146">
        <v>26</v>
      </c>
      <c r="AB470" s="146">
        <v>27</v>
      </c>
      <c r="AC470" s="146">
        <v>28</v>
      </c>
      <c r="AD470" s="146">
        <v>29</v>
      </c>
      <c r="AE470" s="146">
        <v>30</v>
      </c>
      <c r="AF470" s="146">
        <v>31</v>
      </c>
      <c r="AG470" s="146">
        <v>32</v>
      </c>
      <c r="AH470" s="146">
        <v>33</v>
      </c>
      <c r="AI470" s="146">
        <v>34</v>
      </c>
      <c r="AJ470" s="146">
        <v>35</v>
      </c>
      <c r="AK470" s="146">
        <v>36</v>
      </c>
      <c r="AL470" s="146">
        <v>37</v>
      </c>
      <c r="AM470" s="146">
        <v>38</v>
      </c>
      <c r="AN470" s="146">
        <v>39</v>
      </c>
      <c r="AO470" s="146">
        <v>40</v>
      </c>
      <c r="AP470" s="146">
        <v>41</v>
      </c>
      <c r="AQ470" s="146">
        <v>42</v>
      </c>
    </row>
    <row r="471" spans="1:43" x14ac:dyDescent="0.25">
      <c r="A471" s="146">
        <v>0</v>
      </c>
      <c r="B471" s="146">
        <v>1</v>
      </c>
      <c r="C471" s="146">
        <v>2</v>
      </c>
      <c r="D471" s="146">
        <v>3</v>
      </c>
      <c r="E471" s="146">
        <v>4</v>
      </c>
      <c r="F471" s="146">
        <v>5</v>
      </c>
      <c r="G471" s="146">
        <v>6</v>
      </c>
      <c r="H471" s="146">
        <v>7</v>
      </c>
      <c r="I471" s="146">
        <v>8</v>
      </c>
      <c r="J471" s="146">
        <v>9</v>
      </c>
      <c r="K471" s="146">
        <v>10</v>
      </c>
      <c r="L471" s="146">
        <v>11</v>
      </c>
      <c r="M471" s="146">
        <v>12</v>
      </c>
      <c r="N471" s="146">
        <v>13</v>
      </c>
      <c r="O471" s="146">
        <v>14</v>
      </c>
      <c r="P471" s="146">
        <v>15</v>
      </c>
      <c r="Q471" s="146">
        <v>16</v>
      </c>
      <c r="R471" s="146">
        <v>17</v>
      </c>
      <c r="S471" s="146">
        <v>18</v>
      </c>
      <c r="T471" s="146">
        <v>19</v>
      </c>
      <c r="U471" s="146">
        <v>20</v>
      </c>
      <c r="V471" s="146">
        <v>21</v>
      </c>
      <c r="W471" s="146">
        <v>22</v>
      </c>
      <c r="X471" s="146">
        <v>23</v>
      </c>
      <c r="Y471" s="146">
        <v>24</v>
      </c>
      <c r="Z471" s="146">
        <v>25</v>
      </c>
      <c r="AA471" s="146">
        <v>26</v>
      </c>
      <c r="AB471" s="146">
        <v>27</v>
      </c>
      <c r="AC471" s="146">
        <v>28</v>
      </c>
      <c r="AD471" s="146">
        <v>29</v>
      </c>
      <c r="AE471" s="146">
        <v>30</v>
      </c>
      <c r="AF471" s="146">
        <v>31</v>
      </c>
      <c r="AG471" s="146">
        <v>32</v>
      </c>
      <c r="AH471" s="146">
        <v>33</v>
      </c>
      <c r="AI471" s="146">
        <v>34</v>
      </c>
      <c r="AJ471" s="146">
        <v>35</v>
      </c>
      <c r="AK471" s="146">
        <v>36</v>
      </c>
      <c r="AL471" s="146">
        <v>37</v>
      </c>
      <c r="AM471" s="146">
        <v>38</v>
      </c>
      <c r="AN471" s="146">
        <v>39</v>
      </c>
      <c r="AO471" s="146">
        <v>40</v>
      </c>
      <c r="AP471" s="146">
        <v>41</v>
      </c>
      <c r="AQ471" s="146">
        <v>42</v>
      </c>
    </row>
    <row r="472" spans="1:43" x14ac:dyDescent="0.25">
      <c r="A472" s="146">
        <v>0</v>
      </c>
      <c r="B472" s="146">
        <v>1</v>
      </c>
      <c r="C472" s="146">
        <v>2</v>
      </c>
      <c r="D472" s="146">
        <v>3</v>
      </c>
      <c r="E472" s="146">
        <v>4</v>
      </c>
      <c r="F472" s="146">
        <v>5</v>
      </c>
      <c r="G472" s="146">
        <v>6</v>
      </c>
      <c r="H472" s="146">
        <v>7</v>
      </c>
      <c r="I472" s="146">
        <v>8</v>
      </c>
      <c r="J472" s="146">
        <v>9</v>
      </c>
      <c r="K472" s="146">
        <v>10</v>
      </c>
      <c r="L472" s="146">
        <v>11</v>
      </c>
      <c r="M472" s="146">
        <v>12</v>
      </c>
      <c r="N472" s="146">
        <v>13</v>
      </c>
      <c r="O472" s="146">
        <v>14</v>
      </c>
      <c r="P472" s="146">
        <v>15</v>
      </c>
      <c r="Q472" s="146">
        <v>16</v>
      </c>
      <c r="R472" s="146">
        <v>17</v>
      </c>
      <c r="S472" s="146">
        <v>18</v>
      </c>
      <c r="T472" s="146">
        <v>19</v>
      </c>
      <c r="U472" s="146">
        <v>20</v>
      </c>
      <c r="V472" s="146">
        <v>21</v>
      </c>
      <c r="W472" s="146">
        <v>22</v>
      </c>
      <c r="X472" s="146">
        <v>23</v>
      </c>
      <c r="Y472" s="146">
        <v>24</v>
      </c>
      <c r="Z472" s="146">
        <v>25</v>
      </c>
      <c r="AA472" s="146">
        <v>26</v>
      </c>
      <c r="AB472" s="146">
        <v>27</v>
      </c>
      <c r="AC472" s="146">
        <v>28</v>
      </c>
      <c r="AD472" s="146">
        <v>29</v>
      </c>
      <c r="AE472" s="146">
        <v>30</v>
      </c>
      <c r="AF472" s="146">
        <v>31</v>
      </c>
      <c r="AG472" s="146">
        <v>32</v>
      </c>
      <c r="AH472" s="146">
        <v>33</v>
      </c>
      <c r="AI472" s="146">
        <v>34</v>
      </c>
      <c r="AJ472" s="146">
        <v>35</v>
      </c>
      <c r="AK472" s="146">
        <v>36</v>
      </c>
      <c r="AL472" s="146">
        <v>37</v>
      </c>
      <c r="AM472" s="146">
        <v>38</v>
      </c>
      <c r="AN472" s="146">
        <v>39</v>
      </c>
      <c r="AO472" s="146">
        <v>40</v>
      </c>
      <c r="AP472" s="146">
        <v>41</v>
      </c>
      <c r="AQ472" s="146">
        <v>42</v>
      </c>
    </row>
    <row r="473" spans="1:43" x14ac:dyDescent="0.25">
      <c r="A473" s="146">
        <v>0</v>
      </c>
      <c r="B473" s="146">
        <v>1</v>
      </c>
      <c r="C473" s="146">
        <v>2</v>
      </c>
      <c r="D473" s="146">
        <v>3</v>
      </c>
      <c r="E473" s="146">
        <v>4</v>
      </c>
      <c r="F473" s="146">
        <v>5</v>
      </c>
      <c r="G473" s="146">
        <v>6</v>
      </c>
      <c r="H473" s="146">
        <v>7</v>
      </c>
      <c r="I473" s="146">
        <v>8</v>
      </c>
      <c r="J473" s="146">
        <v>9</v>
      </c>
      <c r="K473" s="146">
        <v>10</v>
      </c>
      <c r="L473" s="146">
        <v>11</v>
      </c>
      <c r="M473" s="146">
        <v>12</v>
      </c>
      <c r="N473" s="146">
        <v>13</v>
      </c>
      <c r="O473" s="146">
        <v>14</v>
      </c>
      <c r="P473" s="146">
        <v>15</v>
      </c>
      <c r="Q473" s="146">
        <v>16</v>
      </c>
      <c r="R473" s="146">
        <v>17</v>
      </c>
      <c r="S473" s="146">
        <v>18</v>
      </c>
      <c r="T473" s="146">
        <v>19</v>
      </c>
      <c r="U473" s="146">
        <v>20</v>
      </c>
      <c r="V473" s="146">
        <v>21</v>
      </c>
      <c r="W473" s="146">
        <v>22</v>
      </c>
      <c r="X473" s="146">
        <v>23</v>
      </c>
      <c r="Y473" s="146">
        <v>24</v>
      </c>
      <c r="Z473" s="146">
        <v>25</v>
      </c>
      <c r="AA473" s="146">
        <v>26</v>
      </c>
      <c r="AB473" s="146">
        <v>27</v>
      </c>
      <c r="AC473" s="146">
        <v>28</v>
      </c>
      <c r="AD473" s="146">
        <v>29</v>
      </c>
      <c r="AE473" s="146">
        <v>30</v>
      </c>
      <c r="AF473" s="146">
        <v>31</v>
      </c>
      <c r="AG473" s="146">
        <v>32</v>
      </c>
      <c r="AH473" s="146">
        <v>33</v>
      </c>
      <c r="AI473" s="146">
        <v>34</v>
      </c>
      <c r="AJ473" s="146">
        <v>35</v>
      </c>
      <c r="AK473" s="146">
        <v>36</v>
      </c>
      <c r="AL473" s="146">
        <v>37</v>
      </c>
      <c r="AM473" s="146">
        <v>38</v>
      </c>
      <c r="AN473" s="146">
        <v>39</v>
      </c>
      <c r="AO473" s="146">
        <v>40</v>
      </c>
      <c r="AP473" s="146">
        <v>41</v>
      </c>
      <c r="AQ473" s="146">
        <v>42</v>
      </c>
    </row>
    <row r="474" spans="1:43" x14ac:dyDescent="0.25">
      <c r="A474" s="146">
        <v>0</v>
      </c>
      <c r="B474" s="146">
        <v>1</v>
      </c>
      <c r="C474" s="146">
        <v>2</v>
      </c>
      <c r="D474" s="146">
        <v>3</v>
      </c>
      <c r="E474" s="146">
        <v>4</v>
      </c>
      <c r="F474" s="146">
        <v>5</v>
      </c>
      <c r="G474" s="146">
        <v>6</v>
      </c>
      <c r="H474" s="146">
        <v>7</v>
      </c>
      <c r="I474" s="146">
        <v>8</v>
      </c>
      <c r="J474" s="146">
        <v>9</v>
      </c>
      <c r="K474" s="146">
        <v>10</v>
      </c>
      <c r="L474" s="146">
        <v>11</v>
      </c>
      <c r="M474" s="146">
        <v>12</v>
      </c>
      <c r="N474" s="146">
        <v>13</v>
      </c>
      <c r="O474" s="146">
        <v>14</v>
      </c>
      <c r="P474" s="146">
        <v>15</v>
      </c>
      <c r="Q474" s="146">
        <v>16</v>
      </c>
      <c r="R474" s="146">
        <v>17</v>
      </c>
      <c r="S474" s="146">
        <v>18</v>
      </c>
      <c r="T474" s="146">
        <v>19</v>
      </c>
      <c r="U474" s="146">
        <v>20</v>
      </c>
      <c r="V474" s="146">
        <v>21</v>
      </c>
      <c r="W474" s="146">
        <v>22</v>
      </c>
      <c r="X474" s="146">
        <v>23</v>
      </c>
      <c r="Y474" s="146">
        <v>24</v>
      </c>
      <c r="Z474" s="146">
        <v>25</v>
      </c>
      <c r="AA474" s="146">
        <v>26</v>
      </c>
      <c r="AB474" s="146">
        <v>27</v>
      </c>
      <c r="AC474" s="146">
        <v>28</v>
      </c>
      <c r="AD474" s="146">
        <v>29</v>
      </c>
      <c r="AE474" s="146">
        <v>30</v>
      </c>
      <c r="AF474" s="146">
        <v>31</v>
      </c>
      <c r="AG474" s="146">
        <v>32</v>
      </c>
      <c r="AH474" s="146">
        <v>33</v>
      </c>
      <c r="AI474" s="146">
        <v>34</v>
      </c>
      <c r="AJ474" s="146">
        <v>35</v>
      </c>
      <c r="AK474" s="146">
        <v>36</v>
      </c>
      <c r="AL474" s="146">
        <v>37</v>
      </c>
      <c r="AM474" s="146">
        <v>38</v>
      </c>
      <c r="AN474" s="146">
        <v>39</v>
      </c>
      <c r="AO474" s="146">
        <v>40</v>
      </c>
      <c r="AP474" s="146">
        <v>41</v>
      </c>
      <c r="AQ474" s="146">
        <v>42</v>
      </c>
    </row>
    <row r="475" spans="1:43" x14ac:dyDescent="0.25">
      <c r="A475" s="146">
        <v>0</v>
      </c>
      <c r="B475" s="146">
        <v>1</v>
      </c>
      <c r="C475" s="146">
        <v>2</v>
      </c>
      <c r="D475" s="146">
        <v>3</v>
      </c>
      <c r="E475" s="146">
        <v>4</v>
      </c>
      <c r="F475" s="146">
        <v>5</v>
      </c>
      <c r="G475" s="146">
        <v>6</v>
      </c>
      <c r="H475" s="146">
        <v>7</v>
      </c>
      <c r="I475" s="146">
        <v>8</v>
      </c>
      <c r="J475" s="146">
        <v>9</v>
      </c>
      <c r="K475" s="146">
        <v>10</v>
      </c>
      <c r="L475" s="146">
        <v>11</v>
      </c>
      <c r="M475" s="146">
        <v>12</v>
      </c>
      <c r="N475" s="146">
        <v>13</v>
      </c>
      <c r="O475" s="146">
        <v>14</v>
      </c>
      <c r="P475" s="146">
        <v>15</v>
      </c>
      <c r="Q475" s="146">
        <v>16</v>
      </c>
      <c r="R475" s="146">
        <v>17</v>
      </c>
      <c r="S475" s="146">
        <v>18</v>
      </c>
      <c r="T475" s="146">
        <v>19</v>
      </c>
      <c r="U475" s="146">
        <v>20</v>
      </c>
      <c r="V475" s="146">
        <v>21</v>
      </c>
      <c r="W475" s="146">
        <v>22</v>
      </c>
      <c r="X475" s="146">
        <v>23</v>
      </c>
      <c r="Y475" s="146">
        <v>24</v>
      </c>
      <c r="Z475" s="146">
        <v>25</v>
      </c>
      <c r="AA475" s="146">
        <v>26</v>
      </c>
      <c r="AB475" s="146">
        <v>27</v>
      </c>
      <c r="AC475" s="146">
        <v>28</v>
      </c>
      <c r="AD475" s="146">
        <v>29</v>
      </c>
      <c r="AE475" s="146">
        <v>30</v>
      </c>
      <c r="AF475" s="146">
        <v>31</v>
      </c>
      <c r="AG475" s="146">
        <v>32</v>
      </c>
      <c r="AH475" s="146">
        <v>33</v>
      </c>
      <c r="AI475" s="146">
        <v>34</v>
      </c>
      <c r="AJ475" s="146">
        <v>35</v>
      </c>
      <c r="AK475" s="146">
        <v>36</v>
      </c>
      <c r="AL475" s="146">
        <v>37</v>
      </c>
      <c r="AM475" s="146">
        <v>38</v>
      </c>
      <c r="AN475" s="146">
        <v>39</v>
      </c>
      <c r="AO475" s="146">
        <v>40</v>
      </c>
      <c r="AP475" s="146">
        <v>41</v>
      </c>
      <c r="AQ475" s="146">
        <v>42</v>
      </c>
    </row>
    <row r="476" spans="1:43" x14ac:dyDescent="0.25">
      <c r="A476" s="146">
        <v>0</v>
      </c>
      <c r="B476" s="146">
        <v>1</v>
      </c>
      <c r="C476" s="146">
        <v>2</v>
      </c>
      <c r="D476" s="146">
        <v>3</v>
      </c>
      <c r="E476" s="146">
        <v>4</v>
      </c>
      <c r="F476" s="146">
        <v>5</v>
      </c>
      <c r="G476" s="146">
        <v>6</v>
      </c>
      <c r="H476" s="146">
        <v>7</v>
      </c>
      <c r="I476" s="146">
        <v>8</v>
      </c>
      <c r="J476" s="146">
        <v>9</v>
      </c>
      <c r="K476" s="146">
        <v>10</v>
      </c>
      <c r="L476" s="146">
        <v>11</v>
      </c>
      <c r="M476" s="146">
        <v>12</v>
      </c>
      <c r="N476" s="146">
        <v>13</v>
      </c>
      <c r="O476" s="146">
        <v>14</v>
      </c>
      <c r="P476" s="146">
        <v>15</v>
      </c>
      <c r="Q476" s="146">
        <v>16</v>
      </c>
      <c r="R476" s="146">
        <v>17</v>
      </c>
      <c r="S476" s="146">
        <v>18</v>
      </c>
      <c r="T476" s="146">
        <v>19</v>
      </c>
      <c r="U476" s="146">
        <v>20</v>
      </c>
      <c r="V476" s="146">
        <v>21</v>
      </c>
      <c r="W476" s="146">
        <v>22</v>
      </c>
      <c r="X476" s="146">
        <v>23</v>
      </c>
      <c r="Y476" s="146">
        <v>24</v>
      </c>
      <c r="Z476" s="146">
        <v>25</v>
      </c>
      <c r="AA476" s="146">
        <v>26</v>
      </c>
      <c r="AB476" s="146">
        <v>27</v>
      </c>
      <c r="AC476" s="146">
        <v>28</v>
      </c>
      <c r="AD476" s="146">
        <v>29</v>
      </c>
      <c r="AE476" s="146">
        <v>30</v>
      </c>
      <c r="AF476" s="146">
        <v>31</v>
      </c>
      <c r="AG476" s="146">
        <v>32</v>
      </c>
      <c r="AH476" s="146">
        <v>33</v>
      </c>
      <c r="AI476" s="146">
        <v>34</v>
      </c>
      <c r="AJ476" s="146">
        <v>35</v>
      </c>
      <c r="AK476" s="146">
        <v>36</v>
      </c>
      <c r="AL476" s="146">
        <v>37</v>
      </c>
      <c r="AM476" s="146">
        <v>38</v>
      </c>
      <c r="AN476" s="146">
        <v>39</v>
      </c>
      <c r="AO476" s="146">
        <v>40</v>
      </c>
      <c r="AP476" s="146">
        <v>41</v>
      </c>
      <c r="AQ476" s="146">
        <v>42</v>
      </c>
    </row>
    <row r="477" spans="1:43" x14ac:dyDescent="0.25">
      <c r="A477" s="146">
        <v>0</v>
      </c>
      <c r="B477" s="146">
        <v>1</v>
      </c>
      <c r="C477" s="146">
        <v>2</v>
      </c>
      <c r="D477" s="146">
        <v>3</v>
      </c>
      <c r="E477" s="146">
        <v>4</v>
      </c>
      <c r="F477" s="146">
        <v>5</v>
      </c>
      <c r="G477" s="146">
        <v>6</v>
      </c>
      <c r="H477" s="146">
        <v>7</v>
      </c>
      <c r="I477" s="146">
        <v>8</v>
      </c>
      <c r="J477" s="146">
        <v>9</v>
      </c>
      <c r="K477" s="146">
        <v>10</v>
      </c>
      <c r="L477" s="146">
        <v>11</v>
      </c>
      <c r="M477" s="146">
        <v>12</v>
      </c>
      <c r="N477" s="146">
        <v>13</v>
      </c>
      <c r="O477" s="146">
        <v>14</v>
      </c>
      <c r="P477" s="146">
        <v>15</v>
      </c>
      <c r="Q477" s="146">
        <v>16</v>
      </c>
      <c r="R477" s="146">
        <v>17</v>
      </c>
      <c r="S477" s="146">
        <v>18</v>
      </c>
      <c r="T477" s="146">
        <v>19</v>
      </c>
      <c r="U477" s="146">
        <v>20</v>
      </c>
      <c r="V477" s="146">
        <v>21</v>
      </c>
      <c r="W477" s="146">
        <v>22</v>
      </c>
      <c r="X477" s="146">
        <v>23</v>
      </c>
      <c r="Y477" s="146">
        <v>24</v>
      </c>
      <c r="Z477" s="146">
        <v>25</v>
      </c>
      <c r="AA477" s="146">
        <v>26</v>
      </c>
      <c r="AB477" s="146">
        <v>27</v>
      </c>
      <c r="AC477" s="146">
        <v>28</v>
      </c>
      <c r="AD477" s="146">
        <v>29</v>
      </c>
      <c r="AE477" s="146">
        <v>30</v>
      </c>
      <c r="AF477" s="146">
        <v>31</v>
      </c>
      <c r="AG477" s="146">
        <v>32</v>
      </c>
      <c r="AH477" s="146">
        <v>33</v>
      </c>
      <c r="AI477" s="146">
        <v>34</v>
      </c>
      <c r="AJ477" s="146">
        <v>35</v>
      </c>
      <c r="AK477" s="146">
        <v>36</v>
      </c>
      <c r="AL477" s="146">
        <v>37</v>
      </c>
      <c r="AM477" s="146">
        <v>38</v>
      </c>
      <c r="AN477" s="146">
        <v>39</v>
      </c>
      <c r="AO477" s="146">
        <v>40</v>
      </c>
      <c r="AP477" s="146">
        <v>41</v>
      </c>
      <c r="AQ477" s="146">
        <v>42</v>
      </c>
    </row>
    <row r="478" spans="1:43" x14ac:dyDescent="0.25">
      <c r="A478" s="146">
        <v>0</v>
      </c>
      <c r="B478" s="146">
        <v>1</v>
      </c>
      <c r="C478" s="146">
        <v>2</v>
      </c>
      <c r="D478" s="146">
        <v>3</v>
      </c>
      <c r="E478" s="146">
        <v>4</v>
      </c>
      <c r="F478" s="146">
        <v>5</v>
      </c>
      <c r="G478" s="146">
        <v>6</v>
      </c>
      <c r="H478" s="146">
        <v>7</v>
      </c>
      <c r="I478" s="146">
        <v>8</v>
      </c>
      <c r="J478" s="146">
        <v>9</v>
      </c>
      <c r="K478" s="146">
        <v>10</v>
      </c>
      <c r="L478" s="146">
        <v>11</v>
      </c>
      <c r="M478" s="146">
        <v>12</v>
      </c>
      <c r="N478" s="146">
        <v>13</v>
      </c>
      <c r="O478" s="146">
        <v>14</v>
      </c>
      <c r="P478" s="146">
        <v>15</v>
      </c>
      <c r="Q478" s="146">
        <v>16</v>
      </c>
      <c r="R478" s="146">
        <v>17</v>
      </c>
      <c r="S478" s="146">
        <v>18</v>
      </c>
      <c r="T478" s="146">
        <v>19</v>
      </c>
      <c r="U478" s="146">
        <v>20</v>
      </c>
      <c r="V478" s="146">
        <v>21</v>
      </c>
      <c r="W478" s="146">
        <v>22</v>
      </c>
      <c r="X478" s="146">
        <v>23</v>
      </c>
      <c r="Y478" s="146">
        <v>24</v>
      </c>
      <c r="Z478" s="146">
        <v>25</v>
      </c>
      <c r="AA478" s="146">
        <v>26</v>
      </c>
      <c r="AB478" s="146">
        <v>27</v>
      </c>
      <c r="AC478" s="146">
        <v>28</v>
      </c>
      <c r="AD478" s="146">
        <v>29</v>
      </c>
      <c r="AE478" s="146">
        <v>30</v>
      </c>
      <c r="AF478" s="146">
        <v>31</v>
      </c>
      <c r="AG478" s="146">
        <v>32</v>
      </c>
      <c r="AH478" s="146">
        <v>33</v>
      </c>
      <c r="AI478" s="146">
        <v>34</v>
      </c>
      <c r="AJ478" s="146">
        <v>35</v>
      </c>
      <c r="AK478" s="146">
        <v>36</v>
      </c>
      <c r="AL478" s="146">
        <v>37</v>
      </c>
      <c r="AM478" s="146">
        <v>38</v>
      </c>
      <c r="AN478" s="146">
        <v>39</v>
      </c>
      <c r="AO478" s="146">
        <v>40</v>
      </c>
      <c r="AP478" s="146">
        <v>41</v>
      </c>
      <c r="AQ478" s="146">
        <v>42</v>
      </c>
    </row>
    <row r="479" spans="1:43" x14ac:dyDescent="0.25">
      <c r="A479" s="146">
        <v>0</v>
      </c>
      <c r="B479" s="146">
        <v>1</v>
      </c>
      <c r="C479" s="146">
        <v>2</v>
      </c>
      <c r="D479" s="146">
        <v>3</v>
      </c>
      <c r="E479" s="146">
        <v>4</v>
      </c>
      <c r="F479" s="146">
        <v>5</v>
      </c>
      <c r="G479" s="146">
        <v>6</v>
      </c>
      <c r="H479" s="146">
        <v>7</v>
      </c>
      <c r="I479" s="146">
        <v>8</v>
      </c>
      <c r="J479" s="146">
        <v>9</v>
      </c>
      <c r="K479" s="146">
        <v>10</v>
      </c>
      <c r="L479" s="146">
        <v>11</v>
      </c>
      <c r="M479" s="146">
        <v>12</v>
      </c>
      <c r="N479" s="146">
        <v>13</v>
      </c>
      <c r="O479" s="146">
        <v>14</v>
      </c>
      <c r="P479" s="146">
        <v>15</v>
      </c>
      <c r="Q479" s="146">
        <v>16</v>
      </c>
      <c r="R479" s="146">
        <v>17</v>
      </c>
      <c r="S479" s="146">
        <v>18</v>
      </c>
      <c r="T479" s="146">
        <v>19</v>
      </c>
      <c r="U479" s="146">
        <v>20</v>
      </c>
      <c r="V479" s="146">
        <v>21</v>
      </c>
      <c r="W479" s="146">
        <v>22</v>
      </c>
      <c r="X479" s="146">
        <v>23</v>
      </c>
      <c r="Y479" s="146">
        <v>24</v>
      </c>
      <c r="Z479" s="146">
        <v>25</v>
      </c>
      <c r="AA479" s="146">
        <v>26</v>
      </c>
      <c r="AB479" s="146">
        <v>27</v>
      </c>
      <c r="AC479" s="146">
        <v>28</v>
      </c>
      <c r="AD479" s="146">
        <v>29</v>
      </c>
      <c r="AE479" s="146">
        <v>30</v>
      </c>
      <c r="AF479" s="146">
        <v>31</v>
      </c>
      <c r="AG479" s="146">
        <v>32</v>
      </c>
      <c r="AH479" s="146">
        <v>33</v>
      </c>
      <c r="AI479" s="146">
        <v>34</v>
      </c>
      <c r="AJ479" s="146">
        <v>35</v>
      </c>
      <c r="AK479" s="146">
        <v>36</v>
      </c>
      <c r="AL479" s="146">
        <v>37</v>
      </c>
      <c r="AM479" s="146">
        <v>38</v>
      </c>
      <c r="AN479" s="146">
        <v>39</v>
      </c>
      <c r="AO479" s="146">
        <v>40</v>
      </c>
      <c r="AP479" s="146">
        <v>41</v>
      </c>
      <c r="AQ479" s="146">
        <v>42</v>
      </c>
    </row>
    <row r="480" spans="1:43" x14ac:dyDescent="0.25">
      <c r="A480" s="146">
        <v>0</v>
      </c>
      <c r="B480" s="146">
        <v>1</v>
      </c>
      <c r="C480" s="146">
        <v>2</v>
      </c>
      <c r="D480" s="146">
        <v>3</v>
      </c>
      <c r="E480" s="146">
        <v>4</v>
      </c>
      <c r="F480" s="146">
        <v>5</v>
      </c>
      <c r="G480" s="146">
        <v>6</v>
      </c>
      <c r="H480" s="146">
        <v>7</v>
      </c>
      <c r="I480" s="146">
        <v>8</v>
      </c>
      <c r="J480" s="146">
        <v>9</v>
      </c>
      <c r="K480" s="146">
        <v>10</v>
      </c>
      <c r="L480" s="146">
        <v>11</v>
      </c>
      <c r="M480" s="146">
        <v>12</v>
      </c>
      <c r="N480" s="146">
        <v>13</v>
      </c>
      <c r="O480" s="146">
        <v>14</v>
      </c>
      <c r="P480" s="146">
        <v>15</v>
      </c>
      <c r="Q480" s="146">
        <v>16</v>
      </c>
      <c r="R480" s="146">
        <v>17</v>
      </c>
      <c r="S480" s="146">
        <v>18</v>
      </c>
      <c r="T480" s="146">
        <v>19</v>
      </c>
      <c r="U480" s="146">
        <v>20</v>
      </c>
      <c r="V480" s="146">
        <v>21</v>
      </c>
      <c r="W480" s="146">
        <v>22</v>
      </c>
      <c r="X480" s="146">
        <v>23</v>
      </c>
      <c r="Y480" s="146">
        <v>24</v>
      </c>
      <c r="Z480" s="146">
        <v>25</v>
      </c>
      <c r="AA480" s="146">
        <v>26</v>
      </c>
      <c r="AB480" s="146">
        <v>27</v>
      </c>
      <c r="AC480" s="146">
        <v>28</v>
      </c>
      <c r="AD480" s="146">
        <v>29</v>
      </c>
      <c r="AE480" s="146">
        <v>30</v>
      </c>
      <c r="AF480" s="146">
        <v>31</v>
      </c>
      <c r="AG480" s="146">
        <v>32</v>
      </c>
      <c r="AH480" s="146">
        <v>33</v>
      </c>
      <c r="AI480" s="146">
        <v>34</v>
      </c>
      <c r="AJ480" s="146">
        <v>35</v>
      </c>
      <c r="AK480" s="146">
        <v>36</v>
      </c>
      <c r="AL480" s="146">
        <v>37</v>
      </c>
      <c r="AM480" s="146">
        <v>38</v>
      </c>
      <c r="AN480" s="146">
        <v>39</v>
      </c>
      <c r="AO480" s="146">
        <v>40</v>
      </c>
      <c r="AP480" s="146">
        <v>41</v>
      </c>
      <c r="AQ480" s="146">
        <v>42</v>
      </c>
    </row>
    <row r="481" spans="1:43" x14ac:dyDescent="0.25">
      <c r="A481" s="146">
        <v>0</v>
      </c>
      <c r="B481" s="146">
        <v>1</v>
      </c>
      <c r="C481" s="146">
        <v>2</v>
      </c>
      <c r="D481" s="146">
        <v>3</v>
      </c>
      <c r="E481" s="146">
        <v>4</v>
      </c>
      <c r="F481" s="146">
        <v>5</v>
      </c>
      <c r="G481" s="146">
        <v>6</v>
      </c>
      <c r="H481" s="146">
        <v>7</v>
      </c>
      <c r="I481" s="146">
        <v>8</v>
      </c>
      <c r="J481" s="146">
        <v>9</v>
      </c>
      <c r="K481" s="146">
        <v>10</v>
      </c>
      <c r="L481" s="146">
        <v>11</v>
      </c>
      <c r="M481" s="146">
        <v>12</v>
      </c>
      <c r="N481" s="146">
        <v>13</v>
      </c>
      <c r="O481" s="146">
        <v>14</v>
      </c>
      <c r="P481" s="146">
        <v>15</v>
      </c>
      <c r="Q481" s="146">
        <v>16</v>
      </c>
      <c r="R481" s="146">
        <v>17</v>
      </c>
      <c r="S481" s="146">
        <v>18</v>
      </c>
      <c r="T481" s="146">
        <v>19</v>
      </c>
      <c r="U481" s="146">
        <v>20</v>
      </c>
      <c r="V481" s="146">
        <v>21</v>
      </c>
      <c r="W481" s="146">
        <v>22</v>
      </c>
      <c r="X481" s="146">
        <v>23</v>
      </c>
      <c r="Y481" s="146">
        <v>24</v>
      </c>
      <c r="Z481" s="146">
        <v>25</v>
      </c>
      <c r="AA481" s="146">
        <v>26</v>
      </c>
      <c r="AB481" s="146">
        <v>27</v>
      </c>
      <c r="AC481" s="146">
        <v>28</v>
      </c>
      <c r="AD481" s="146">
        <v>29</v>
      </c>
      <c r="AE481" s="146">
        <v>30</v>
      </c>
      <c r="AF481" s="146">
        <v>31</v>
      </c>
      <c r="AG481" s="146">
        <v>32</v>
      </c>
      <c r="AH481" s="146">
        <v>33</v>
      </c>
      <c r="AI481" s="146">
        <v>34</v>
      </c>
      <c r="AJ481" s="146">
        <v>35</v>
      </c>
      <c r="AK481" s="146">
        <v>36</v>
      </c>
      <c r="AL481" s="146">
        <v>37</v>
      </c>
      <c r="AM481" s="146">
        <v>38</v>
      </c>
      <c r="AN481" s="146">
        <v>39</v>
      </c>
      <c r="AO481" s="146">
        <v>40</v>
      </c>
      <c r="AP481" s="146">
        <v>41</v>
      </c>
      <c r="AQ481" s="146">
        <v>42</v>
      </c>
    </row>
    <row r="482" spans="1:43" x14ac:dyDescent="0.25">
      <c r="A482" s="146">
        <v>0</v>
      </c>
      <c r="B482" s="146">
        <v>1</v>
      </c>
      <c r="C482" s="146">
        <v>2</v>
      </c>
      <c r="D482" s="146">
        <v>3</v>
      </c>
      <c r="E482" s="146">
        <v>4</v>
      </c>
      <c r="F482" s="146">
        <v>5</v>
      </c>
      <c r="G482" s="146">
        <v>6</v>
      </c>
      <c r="H482" s="146">
        <v>7</v>
      </c>
      <c r="I482" s="146">
        <v>8</v>
      </c>
      <c r="J482" s="146">
        <v>9</v>
      </c>
      <c r="K482" s="146">
        <v>10</v>
      </c>
      <c r="L482" s="146">
        <v>11</v>
      </c>
      <c r="M482" s="146">
        <v>12</v>
      </c>
      <c r="N482" s="146">
        <v>13</v>
      </c>
      <c r="O482" s="146">
        <v>14</v>
      </c>
      <c r="P482" s="146">
        <v>15</v>
      </c>
      <c r="Q482" s="146">
        <v>16</v>
      </c>
      <c r="R482" s="146">
        <v>17</v>
      </c>
      <c r="S482" s="146">
        <v>18</v>
      </c>
      <c r="T482" s="146">
        <v>19</v>
      </c>
      <c r="U482" s="146">
        <v>20</v>
      </c>
      <c r="V482" s="146">
        <v>21</v>
      </c>
      <c r="W482" s="146">
        <v>22</v>
      </c>
      <c r="X482" s="146">
        <v>23</v>
      </c>
      <c r="Y482" s="146">
        <v>24</v>
      </c>
      <c r="Z482" s="146">
        <v>25</v>
      </c>
      <c r="AA482" s="146">
        <v>26</v>
      </c>
      <c r="AB482" s="146">
        <v>27</v>
      </c>
      <c r="AC482" s="146">
        <v>28</v>
      </c>
      <c r="AD482" s="146">
        <v>29</v>
      </c>
      <c r="AE482" s="146">
        <v>30</v>
      </c>
      <c r="AF482" s="146">
        <v>31</v>
      </c>
      <c r="AG482" s="146">
        <v>32</v>
      </c>
      <c r="AH482" s="146">
        <v>33</v>
      </c>
      <c r="AI482" s="146">
        <v>34</v>
      </c>
      <c r="AJ482" s="146">
        <v>35</v>
      </c>
      <c r="AK482" s="146">
        <v>36</v>
      </c>
      <c r="AL482" s="146">
        <v>37</v>
      </c>
      <c r="AM482" s="146">
        <v>38</v>
      </c>
      <c r="AN482" s="146">
        <v>39</v>
      </c>
      <c r="AO482" s="146">
        <v>40</v>
      </c>
      <c r="AP482" s="146">
        <v>41</v>
      </c>
      <c r="AQ482" s="146">
        <v>42</v>
      </c>
    </row>
    <row r="483" spans="1:43" x14ac:dyDescent="0.25">
      <c r="A483" s="146">
        <v>0</v>
      </c>
      <c r="B483" s="146">
        <v>1</v>
      </c>
      <c r="C483" s="146">
        <v>2</v>
      </c>
      <c r="D483" s="146">
        <v>3</v>
      </c>
      <c r="E483" s="146">
        <v>4</v>
      </c>
      <c r="F483" s="146">
        <v>5</v>
      </c>
      <c r="G483" s="146">
        <v>6</v>
      </c>
      <c r="H483" s="146">
        <v>7</v>
      </c>
      <c r="I483" s="146">
        <v>8</v>
      </c>
      <c r="J483" s="146">
        <v>9</v>
      </c>
      <c r="K483" s="146">
        <v>10</v>
      </c>
      <c r="L483" s="146">
        <v>11</v>
      </c>
      <c r="M483" s="146">
        <v>12</v>
      </c>
      <c r="N483" s="146">
        <v>13</v>
      </c>
      <c r="O483" s="146">
        <v>14</v>
      </c>
      <c r="P483" s="146">
        <v>15</v>
      </c>
      <c r="Q483" s="146">
        <v>16</v>
      </c>
      <c r="R483" s="146">
        <v>17</v>
      </c>
      <c r="S483" s="146">
        <v>18</v>
      </c>
      <c r="T483" s="146">
        <v>19</v>
      </c>
      <c r="U483" s="146">
        <v>20</v>
      </c>
      <c r="V483" s="146">
        <v>21</v>
      </c>
      <c r="W483" s="146">
        <v>22</v>
      </c>
      <c r="X483" s="146">
        <v>23</v>
      </c>
      <c r="Y483" s="146">
        <v>24</v>
      </c>
      <c r="Z483" s="146">
        <v>25</v>
      </c>
      <c r="AA483" s="146">
        <v>26</v>
      </c>
      <c r="AB483" s="146">
        <v>27</v>
      </c>
      <c r="AC483" s="146">
        <v>28</v>
      </c>
      <c r="AD483" s="146">
        <v>29</v>
      </c>
      <c r="AE483" s="146">
        <v>30</v>
      </c>
      <c r="AF483" s="146">
        <v>31</v>
      </c>
      <c r="AG483" s="146">
        <v>32</v>
      </c>
      <c r="AH483" s="146">
        <v>33</v>
      </c>
      <c r="AI483" s="146">
        <v>34</v>
      </c>
      <c r="AJ483" s="146">
        <v>35</v>
      </c>
      <c r="AK483" s="146">
        <v>36</v>
      </c>
      <c r="AL483" s="146">
        <v>37</v>
      </c>
      <c r="AM483" s="146">
        <v>38</v>
      </c>
      <c r="AN483" s="146">
        <v>39</v>
      </c>
      <c r="AO483" s="146">
        <v>40</v>
      </c>
      <c r="AP483" s="146">
        <v>41</v>
      </c>
      <c r="AQ483" s="146">
        <v>42</v>
      </c>
    </row>
    <row r="484" spans="1:43" x14ac:dyDescent="0.25">
      <c r="A484" s="146">
        <v>0</v>
      </c>
      <c r="B484" s="146">
        <v>1</v>
      </c>
      <c r="C484" s="146">
        <v>2</v>
      </c>
      <c r="D484" s="146">
        <v>3</v>
      </c>
      <c r="E484" s="146">
        <v>4</v>
      </c>
      <c r="F484" s="146">
        <v>5</v>
      </c>
      <c r="G484" s="146">
        <v>6</v>
      </c>
      <c r="H484" s="146">
        <v>7</v>
      </c>
      <c r="I484" s="146">
        <v>8</v>
      </c>
      <c r="J484" s="146">
        <v>9</v>
      </c>
      <c r="K484" s="146">
        <v>10</v>
      </c>
      <c r="L484" s="146">
        <v>11</v>
      </c>
      <c r="M484" s="146">
        <v>12</v>
      </c>
      <c r="N484" s="146">
        <v>13</v>
      </c>
      <c r="O484" s="146">
        <v>14</v>
      </c>
      <c r="P484" s="146">
        <v>15</v>
      </c>
      <c r="Q484" s="146">
        <v>16</v>
      </c>
      <c r="R484" s="146">
        <v>17</v>
      </c>
      <c r="S484" s="146">
        <v>18</v>
      </c>
      <c r="T484" s="146">
        <v>19</v>
      </c>
      <c r="U484" s="146">
        <v>20</v>
      </c>
      <c r="V484" s="146">
        <v>21</v>
      </c>
      <c r="W484" s="146">
        <v>22</v>
      </c>
      <c r="X484" s="146">
        <v>23</v>
      </c>
      <c r="Y484" s="146">
        <v>24</v>
      </c>
      <c r="Z484" s="146">
        <v>25</v>
      </c>
      <c r="AA484" s="146">
        <v>26</v>
      </c>
      <c r="AB484" s="146">
        <v>27</v>
      </c>
      <c r="AC484" s="146">
        <v>28</v>
      </c>
      <c r="AD484" s="146">
        <v>29</v>
      </c>
      <c r="AE484" s="146">
        <v>30</v>
      </c>
      <c r="AF484" s="146">
        <v>31</v>
      </c>
      <c r="AG484" s="146">
        <v>32</v>
      </c>
      <c r="AH484" s="146">
        <v>33</v>
      </c>
      <c r="AI484" s="146">
        <v>34</v>
      </c>
      <c r="AJ484" s="146">
        <v>35</v>
      </c>
      <c r="AK484" s="146">
        <v>36</v>
      </c>
      <c r="AL484" s="146">
        <v>37</v>
      </c>
      <c r="AM484" s="146">
        <v>38</v>
      </c>
      <c r="AN484" s="146">
        <v>39</v>
      </c>
      <c r="AO484" s="146">
        <v>40</v>
      </c>
      <c r="AP484" s="146">
        <v>41</v>
      </c>
      <c r="AQ484" s="146">
        <v>42</v>
      </c>
    </row>
    <row r="485" spans="1:43" x14ac:dyDescent="0.25">
      <c r="A485" s="146">
        <v>0</v>
      </c>
      <c r="B485" s="146">
        <v>1</v>
      </c>
      <c r="C485" s="146">
        <v>2</v>
      </c>
      <c r="D485" s="146">
        <v>3</v>
      </c>
      <c r="E485" s="146">
        <v>4</v>
      </c>
      <c r="F485" s="146">
        <v>5</v>
      </c>
      <c r="G485" s="146">
        <v>6</v>
      </c>
      <c r="H485" s="146">
        <v>7</v>
      </c>
      <c r="I485" s="146">
        <v>8</v>
      </c>
      <c r="J485" s="146">
        <v>9</v>
      </c>
      <c r="K485" s="146">
        <v>10</v>
      </c>
      <c r="L485" s="146">
        <v>11</v>
      </c>
      <c r="M485" s="146">
        <v>12</v>
      </c>
      <c r="N485" s="146">
        <v>13</v>
      </c>
      <c r="O485" s="146">
        <v>14</v>
      </c>
      <c r="P485" s="146">
        <v>15</v>
      </c>
      <c r="Q485" s="146">
        <v>16</v>
      </c>
      <c r="R485" s="146">
        <v>17</v>
      </c>
      <c r="S485" s="146">
        <v>18</v>
      </c>
      <c r="T485" s="146">
        <v>19</v>
      </c>
      <c r="U485" s="146">
        <v>20</v>
      </c>
      <c r="V485" s="146">
        <v>21</v>
      </c>
      <c r="W485" s="146">
        <v>22</v>
      </c>
      <c r="X485" s="146">
        <v>23</v>
      </c>
      <c r="Y485" s="146">
        <v>24</v>
      </c>
      <c r="Z485" s="146">
        <v>25</v>
      </c>
      <c r="AA485" s="146">
        <v>26</v>
      </c>
      <c r="AB485" s="146">
        <v>27</v>
      </c>
      <c r="AC485" s="146">
        <v>28</v>
      </c>
      <c r="AD485" s="146">
        <v>29</v>
      </c>
      <c r="AE485" s="146">
        <v>30</v>
      </c>
      <c r="AF485" s="146">
        <v>31</v>
      </c>
      <c r="AG485" s="146">
        <v>32</v>
      </c>
      <c r="AH485" s="146">
        <v>33</v>
      </c>
      <c r="AI485" s="146">
        <v>34</v>
      </c>
      <c r="AJ485" s="146">
        <v>35</v>
      </c>
      <c r="AK485" s="146">
        <v>36</v>
      </c>
      <c r="AL485" s="146">
        <v>37</v>
      </c>
      <c r="AM485" s="146">
        <v>38</v>
      </c>
      <c r="AN485" s="146">
        <v>39</v>
      </c>
      <c r="AO485" s="146">
        <v>40</v>
      </c>
      <c r="AP485" s="146">
        <v>41</v>
      </c>
      <c r="AQ485" s="146">
        <v>42</v>
      </c>
    </row>
    <row r="486" spans="1:43" x14ac:dyDescent="0.25">
      <c r="A486" s="146">
        <v>0</v>
      </c>
      <c r="B486" s="146">
        <v>1</v>
      </c>
      <c r="C486" s="146">
        <v>2</v>
      </c>
      <c r="D486" s="146">
        <v>3</v>
      </c>
      <c r="E486" s="146">
        <v>4</v>
      </c>
      <c r="F486" s="146">
        <v>5</v>
      </c>
      <c r="G486" s="146">
        <v>6</v>
      </c>
      <c r="H486" s="146">
        <v>7</v>
      </c>
      <c r="I486" s="146">
        <v>8</v>
      </c>
      <c r="J486" s="146">
        <v>9</v>
      </c>
      <c r="K486" s="146">
        <v>10</v>
      </c>
      <c r="L486" s="146">
        <v>11</v>
      </c>
      <c r="M486" s="146">
        <v>12</v>
      </c>
      <c r="N486" s="146">
        <v>13</v>
      </c>
      <c r="O486" s="146">
        <v>14</v>
      </c>
      <c r="P486" s="146">
        <v>15</v>
      </c>
      <c r="Q486" s="146">
        <v>16</v>
      </c>
      <c r="R486" s="146">
        <v>17</v>
      </c>
      <c r="S486" s="146">
        <v>18</v>
      </c>
      <c r="T486" s="146">
        <v>19</v>
      </c>
      <c r="U486" s="146">
        <v>20</v>
      </c>
      <c r="V486" s="146">
        <v>21</v>
      </c>
      <c r="W486" s="146">
        <v>22</v>
      </c>
      <c r="X486" s="146">
        <v>23</v>
      </c>
      <c r="Y486" s="146">
        <v>24</v>
      </c>
      <c r="Z486" s="146">
        <v>25</v>
      </c>
      <c r="AA486" s="146">
        <v>26</v>
      </c>
      <c r="AB486" s="146">
        <v>27</v>
      </c>
      <c r="AC486" s="146">
        <v>28</v>
      </c>
      <c r="AD486" s="146">
        <v>29</v>
      </c>
      <c r="AE486" s="146">
        <v>30</v>
      </c>
      <c r="AF486" s="146">
        <v>31</v>
      </c>
      <c r="AG486" s="146">
        <v>32</v>
      </c>
      <c r="AH486" s="146">
        <v>33</v>
      </c>
      <c r="AI486" s="146">
        <v>34</v>
      </c>
      <c r="AJ486" s="146">
        <v>35</v>
      </c>
      <c r="AK486" s="146">
        <v>36</v>
      </c>
      <c r="AL486" s="146">
        <v>37</v>
      </c>
      <c r="AM486" s="146">
        <v>38</v>
      </c>
      <c r="AN486" s="146">
        <v>39</v>
      </c>
      <c r="AO486" s="146">
        <v>40</v>
      </c>
      <c r="AP486" s="146">
        <v>41</v>
      </c>
      <c r="AQ486" s="146">
        <v>42</v>
      </c>
    </row>
    <row r="487" spans="1:43" x14ac:dyDescent="0.25">
      <c r="A487" s="146">
        <v>0</v>
      </c>
      <c r="B487" s="146">
        <v>1</v>
      </c>
      <c r="C487" s="146">
        <v>2</v>
      </c>
      <c r="D487" s="146">
        <v>3</v>
      </c>
      <c r="E487" s="146">
        <v>4</v>
      </c>
      <c r="F487" s="146">
        <v>5</v>
      </c>
      <c r="G487" s="146">
        <v>6</v>
      </c>
      <c r="H487" s="146">
        <v>7</v>
      </c>
      <c r="I487" s="146">
        <v>8</v>
      </c>
      <c r="J487" s="146">
        <v>9</v>
      </c>
      <c r="K487" s="146">
        <v>10</v>
      </c>
      <c r="L487" s="146">
        <v>11</v>
      </c>
      <c r="M487" s="146">
        <v>12</v>
      </c>
      <c r="N487" s="146">
        <v>13</v>
      </c>
      <c r="O487" s="146">
        <v>14</v>
      </c>
      <c r="P487" s="146">
        <v>15</v>
      </c>
      <c r="Q487" s="146">
        <v>16</v>
      </c>
      <c r="R487" s="146">
        <v>17</v>
      </c>
      <c r="S487" s="146">
        <v>18</v>
      </c>
      <c r="T487" s="146">
        <v>19</v>
      </c>
      <c r="U487" s="146">
        <v>20</v>
      </c>
      <c r="V487" s="146">
        <v>21</v>
      </c>
      <c r="W487" s="146">
        <v>22</v>
      </c>
      <c r="X487" s="146">
        <v>23</v>
      </c>
      <c r="Y487" s="146">
        <v>24</v>
      </c>
      <c r="Z487" s="146">
        <v>25</v>
      </c>
      <c r="AA487" s="146">
        <v>26</v>
      </c>
      <c r="AB487" s="146">
        <v>27</v>
      </c>
      <c r="AC487" s="146">
        <v>28</v>
      </c>
      <c r="AD487" s="146">
        <v>29</v>
      </c>
      <c r="AE487" s="146">
        <v>30</v>
      </c>
      <c r="AF487" s="146">
        <v>31</v>
      </c>
      <c r="AG487" s="146">
        <v>32</v>
      </c>
      <c r="AH487" s="146">
        <v>33</v>
      </c>
      <c r="AI487" s="146">
        <v>34</v>
      </c>
      <c r="AJ487" s="146">
        <v>35</v>
      </c>
      <c r="AK487" s="146">
        <v>36</v>
      </c>
      <c r="AL487" s="146">
        <v>37</v>
      </c>
      <c r="AM487" s="146">
        <v>38</v>
      </c>
      <c r="AN487" s="146">
        <v>39</v>
      </c>
      <c r="AO487" s="146">
        <v>40</v>
      </c>
      <c r="AP487" s="146">
        <v>41</v>
      </c>
      <c r="AQ487" s="146">
        <v>42</v>
      </c>
    </row>
    <row r="488" spans="1:43" x14ac:dyDescent="0.25">
      <c r="A488" s="146">
        <v>0</v>
      </c>
      <c r="B488" s="146">
        <v>1</v>
      </c>
      <c r="C488" s="146">
        <v>2</v>
      </c>
      <c r="D488" s="146">
        <v>3</v>
      </c>
      <c r="E488" s="146">
        <v>4</v>
      </c>
      <c r="F488" s="146">
        <v>5</v>
      </c>
      <c r="G488" s="146">
        <v>6</v>
      </c>
      <c r="H488" s="146">
        <v>7</v>
      </c>
      <c r="I488" s="146">
        <v>8</v>
      </c>
      <c r="J488" s="146">
        <v>9</v>
      </c>
      <c r="K488" s="146">
        <v>10</v>
      </c>
      <c r="L488" s="146">
        <v>11</v>
      </c>
      <c r="M488" s="146">
        <v>12</v>
      </c>
      <c r="N488" s="146">
        <v>13</v>
      </c>
      <c r="O488" s="146">
        <v>14</v>
      </c>
      <c r="P488" s="146">
        <v>15</v>
      </c>
      <c r="Q488" s="146">
        <v>16</v>
      </c>
      <c r="R488" s="146">
        <v>17</v>
      </c>
      <c r="S488" s="146">
        <v>18</v>
      </c>
      <c r="T488" s="146">
        <v>19</v>
      </c>
      <c r="U488" s="146">
        <v>20</v>
      </c>
      <c r="V488" s="146">
        <v>21</v>
      </c>
      <c r="W488" s="146">
        <v>22</v>
      </c>
      <c r="X488" s="146">
        <v>23</v>
      </c>
      <c r="Y488" s="146">
        <v>24</v>
      </c>
      <c r="Z488" s="146">
        <v>25</v>
      </c>
      <c r="AA488" s="146">
        <v>26</v>
      </c>
      <c r="AB488" s="146">
        <v>27</v>
      </c>
      <c r="AC488" s="146">
        <v>28</v>
      </c>
      <c r="AD488" s="146">
        <v>29</v>
      </c>
      <c r="AE488" s="146">
        <v>30</v>
      </c>
      <c r="AF488" s="146">
        <v>31</v>
      </c>
      <c r="AG488" s="146">
        <v>32</v>
      </c>
      <c r="AH488" s="146">
        <v>33</v>
      </c>
      <c r="AI488" s="146">
        <v>34</v>
      </c>
      <c r="AJ488" s="146">
        <v>35</v>
      </c>
      <c r="AK488" s="146">
        <v>36</v>
      </c>
      <c r="AL488" s="146">
        <v>37</v>
      </c>
      <c r="AM488" s="146">
        <v>38</v>
      </c>
      <c r="AN488" s="146">
        <v>39</v>
      </c>
      <c r="AO488" s="146">
        <v>40</v>
      </c>
      <c r="AP488" s="146">
        <v>41</v>
      </c>
      <c r="AQ488" s="146">
        <v>42</v>
      </c>
    </row>
    <row r="489" spans="1:43" x14ac:dyDescent="0.25">
      <c r="A489" s="146">
        <v>0</v>
      </c>
      <c r="B489" s="146">
        <v>1</v>
      </c>
      <c r="C489" s="146">
        <v>2</v>
      </c>
      <c r="D489" s="146">
        <v>3</v>
      </c>
      <c r="E489" s="146">
        <v>4</v>
      </c>
      <c r="F489" s="146">
        <v>5</v>
      </c>
      <c r="G489" s="146">
        <v>6</v>
      </c>
      <c r="H489" s="146">
        <v>7</v>
      </c>
      <c r="I489" s="146">
        <v>8</v>
      </c>
      <c r="J489" s="146">
        <v>9</v>
      </c>
      <c r="K489" s="146">
        <v>10</v>
      </c>
      <c r="L489" s="146">
        <v>11</v>
      </c>
      <c r="M489" s="146">
        <v>12</v>
      </c>
      <c r="N489" s="146">
        <v>13</v>
      </c>
      <c r="O489" s="146">
        <v>14</v>
      </c>
      <c r="P489" s="146">
        <v>15</v>
      </c>
      <c r="Q489" s="146">
        <v>16</v>
      </c>
      <c r="R489" s="146">
        <v>17</v>
      </c>
      <c r="S489" s="146">
        <v>18</v>
      </c>
      <c r="T489" s="146">
        <v>19</v>
      </c>
      <c r="U489" s="146">
        <v>20</v>
      </c>
      <c r="V489" s="146">
        <v>21</v>
      </c>
      <c r="W489" s="146">
        <v>22</v>
      </c>
      <c r="X489" s="146">
        <v>23</v>
      </c>
      <c r="Y489" s="146">
        <v>24</v>
      </c>
      <c r="Z489" s="146">
        <v>25</v>
      </c>
      <c r="AA489" s="146">
        <v>26</v>
      </c>
      <c r="AB489" s="146">
        <v>27</v>
      </c>
      <c r="AC489" s="146">
        <v>28</v>
      </c>
      <c r="AD489" s="146">
        <v>29</v>
      </c>
      <c r="AE489" s="146">
        <v>30</v>
      </c>
      <c r="AF489" s="146">
        <v>31</v>
      </c>
      <c r="AG489" s="146">
        <v>32</v>
      </c>
      <c r="AH489" s="146">
        <v>33</v>
      </c>
      <c r="AI489" s="146">
        <v>34</v>
      </c>
      <c r="AJ489" s="146">
        <v>35</v>
      </c>
      <c r="AK489" s="146">
        <v>36</v>
      </c>
      <c r="AL489" s="146">
        <v>37</v>
      </c>
      <c r="AM489" s="146">
        <v>38</v>
      </c>
      <c r="AN489" s="146">
        <v>39</v>
      </c>
      <c r="AO489" s="146">
        <v>40</v>
      </c>
      <c r="AP489" s="146">
        <v>41</v>
      </c>
      <c r="AQ489" s="146">
        <v>42</v>
      </c>
    </row>
    <row r="490" spans="1:43" x14ac:dyDescent="0.25">
      <c r="A490" s="146">
        <v>0</v>
      </c>
      <c r="B490" s="146">
        <v>1</v>
      </c>
      <c r="C490" s="146">
        <v>2</v>
      </c>
      <c r="D490" s="146">
        <v>3</v>
      </c>
      <c r="E490" s="146">
        <v>4</v>
      </c>
      <c r="F490" s="146">
        <v>5</v>
      </c>
      <c r="G490" s="146">
        <v>6</v>
      </c>
      <c r="H490" s="146">
        <v>7</v>
      </c>
      <c r="I490" s="146">
        <v>8</v>
      </c>
      <c r="J490" s="146">
        <v>9</v>
      </c>
      <c r="K490" s="146">
        <v>10</v>
      </c>
      <c r="L490" s="146">
        <v>11</v>
      </c>
      <c r="M490" s="146">
        <v>12</v>
      </c>
      <c r="N490" s="146">
        <v>13</v>
      </c>
      <c r="O490" s="146">
        <v>14</v>
      </c>
      <c r="P490" s="146">
        <v>15</v>
      </c>
      <c r="Q490" s="146">
        <v>16</v>
      </c>
      <c r="R490" s="146">
        <v>17</v>
      </c>
      <c r="S490" s="146">
        <v>18</v>
      </c>
      <c r="T490" s="146">
        <v>19</v>
      </c>
      <c r="U490" s="146">
        <v>20</v>
      </c>
      <c r="V490" s="146">
        <v>21</v>
      </c>
      <c r="W490" s="146">
        <v>22</v>
      </c>
      <c r="X490" s="146">
        <v>23</v>
      </c>
      <c r="Y490" s="146">
        <v>24</v>
      </c>
      <c r="Z490" s="146">
        <v>25</v>
      </c>
      <c r="AA490" s="146">
        <v>26</v>
      </c>
      <c r="AB490" s="146">
        <v>27</v>
      </c>
      <c r="AC490" s="146">
        <v>28</v>
      </c>
      <c r="AD490" s="146">
        <v>29</v>
      </c>
      <c r="AE490" s="146">
        <v>30</v>
      </c>
      <c r="AF490" s="146">
        <v>31</v>
      </c>
      <c r="AG490" s="146">
        <v>32</v>
      </c>
      <c r="AH490" s="146">
        <v>33</v>
      </c>
      <c r="AI490" s="146">
        <v>34</v>
      </c>
      <c r="AJ490" s="146">
        <v>35</v>
      </c>
      <c r="AK490" s="146">
        <v>36</v>
      </c>
      <c r="AL490" s="146">
        <v>37</v>
      </c>
      <c r="AM490" s="146">
        <v>38</v>
      </c>
      <c r="AN490" s="146">
        <v>39</v>
      </c>
      <c r="AO490" s="146">
        <v>40</v>
      </c>
      <c r="AP490" s="146">
        <v>41</v>
      </c>
      <c r="AQ490" s="146">
        <v>42</v>
      </c>
    </row>
    <row r="491" spans="1:43" x14ac:dyDescent="0.25">
      <c r="A491" s="146">
        <v>0</v>
      </c>
      <c r="B491" s="146">
        <v>1</v>
      </c>
      <c r="C491" s="146">
        <v>2</v>
      </c>
      <c r="D491" s="146">
        <v>3</v>
      </c>
      <c r="E491" s="146">
        <v>4</v>
      </c>
      <c r="F491" s="146">
        <v>5</v>
      </c>
      <c r="G491" s="146">
        <v>6</v>
      </c>
      <c r="H491" s="146">
        <v>7</v>
      </c>
      <c r="I491" s="146">
        <v>8</v>
      </c>
      <c r="J491" s="146">
        <v>9</v>
      </c>
      <c r="K491" s="146">
        <v>10</v>
      </c>
      <c r="L491" s="146">
        <v>11</v>
      </c>
      <c r="M491" s="146">
        <v>12</v>
      </c>
      <c r="N491" s="146">
        <v>13</v>
      </c>
      <c r="O491" s="146">
        <v>14</v>
      </c>
      <c r="P491" s="146">
        <v>15</v>
      </c>
      <c r="Q491" s="146">
        <v>16</v>
      </c>
      <c r="R491" s="146">
        <v>17</v>
      </c>
      <c r="S491" s="146">
        <v>18</v>
      </c>
      <c r="T491" s="146">
        <v>19</v>
      </c>
      <c r="U491" s="146">
        <v>20</v>
      </c>
      <c r="V491" s="146">
        <v>21</v>
      </c>
      <c r="W491" s="146">
        <v>22</v>
      </c>
      <c r="X491" s="146">
        <v>23</v>
      </c>
      <c r="Y491" s="146">
        <v>24</v>
      </c>
      <c r="Z491" s="146">
        <v>25</v>
      </c>
      <c r="AA491" s="146">
        <v>26</v>
      </c>
      <c r="AB491" s="146">
        <v>27</v>
      </c>
      <c r="AC491" s="146">
        <v>28</v>
      </c>
      <c r="AD491" s="146">
        <v>29</v>
      </c>
      <c r="AE491" s="146">
        <v>30</v>
      </c>
      <c r="AF491" s="146">
        <v>31</v>
      </c>
      <c r="AG491" s="146">
        <v>32</v>
      </c>
      <c r="AH491" s="146">
        <v>33</v>
      </c>
      <c r="AI491" s="146">
        <v>34</v>
      </c>
      <c r="AJ491" s="146">
        <v>35</v>
      </c>
      <c r="AK491" s="146">
        <v>36</v>
      </c>
      <c r="AL491" s="146">
        <v>37</v>
      </c>
      <c r="AM491" s="146">
        <v>38</v>
      </c>
      <c r="AN491" s="146">
        <v>39</v>
      </c>
      <c r="AO491" s="146">
        <v>40</v>
      </c>
      <c r="AP491" s="146">
        <v>41</v>
      </c>
      <c r="AQ491" s="146">
        <v>42</v>
      </c>
    </row>
    <row r="492" spans="1:43" x14ac:dyDescent="0.25">
      <c r="A492" s="146">
        <v>0</v>
      </c>
      <c r="B492" s="146">
        <v>1</v>
      </c>
      <c r="C492" s="146">
        <v>2</v>
      </c>
      <c r="D492" s="146">
        <v>3</v>
      </c>
      <c r="E492" s="146">
        <v>4</v>
      </c>
      <c r="F492" s="146">
        <v>5</v>
      </c>
      <c r="G492" s="146">
        <v>6</v>
      </c>
      <c r="H492" s="146">
        <v>7</v>
      </c>
      <c r="I492" s="146">
        <v>8</v>
      </c>
      <c r="J492" s="146">
        <v>9</v>
      </c>
      <c r="K492" s="146">
        <v>10</v>
      </c>
      <c r="L492" s="146">
        <v>11</v>
      </c>
      <c r="M492" s="146">
        <v>12</v>
      </c>
      <c r="N492" s="146">
        <v>13</v>
      </c>
      <c r="O492" s="146">
        <v>14</v>
      </c>
      <c r="P492" s="146">
        <v>15</v>
      </c>
      <c r="Q492" s="146">
        <v>16</v>
      </c>
      <c r="R492" s="146">
        <v>17</v>
      </c>
      <c r="S492" s="146">
        <v>18</v>
      </c>
      <c r="T492" s="146">
        <v>19</v>
      </c>
      <c r="U492" s="146">
        <v>20</v>
      </c>
      <c r="V492" s="146">
        <v>21</v>
      </c>
      <c r="W492" s="146">
        <v>22</v>
      </c>
      <c r="X492" s="146">
        <v>23</v>
      </c>
      <c r="Y492" s="146">
        <v>24</v>
      </c>
      <c r="Z492" s="146">
        <v>25</v>
      </c>
      <c r="AA492" s="146">
        <v>26</v>
      </c>
      <c r="AB492" s="146">
        <v>27</v>
      </c>
      <c r="AC492" s="146">
        <v>28</v>
      </c>
      <c r="AD492" s="146">
        <v>29</v>
      </c>
      <c r="AE492" s="146">
        <v>30</v>
      </c>
      <c r="AF492" s="146">
        <v>31</v>
      </c>
      <c r="AG492" s="146">
        <v>32</v>
      </c>
      <c r="AH492" s="146">
        <v>33</v>
      </c>
      <c r="AI492" s="146">
        <v>34</v>
      </c>
      <c r="AJ492" s="146">
        <v>35</v>
      </c>
      <c r="AK492" s="146">
        <v>36</v>
      </c>
      <c r="AL492" s="146">
        <v>37</v>
      </c>
      <c r="AM492" s="146">
        <v>38</v>
      </c>
      <c r="AN492" s="146">
        <v>39</v>
      </c>
      <c r="AO492" s="146">
        <v>40</v>
      </c>
      <c r="AP492" s="146">
        <v>41</v>
      </c>
      <c r="AQ492" s="146">
        <v>42</v>
      </c>
    </row>
    <row r="493" spans="1:43" x14ac:dyDescent="0.25">
      <c r="A493" s="146">
        <v>0</v>
      </c>
      <c r="B493" s="146">
        <v>1</v>
      </c>
      <c r="C493" s="146">
        <v>2</v>
      </c>
      <c r="D493" s="146">
        <v>3</v>
      </c>
      <c r="E493" s="146">
        <v>4</v>
      </c>
      <c r="F493" s="146">
        <v>5</v>
      </c>
      <c r="G493" s="146">
        <v>6</v>
      </c>
      <c r="H493" s="146">
        <v>7</v>
      </c>
      <c r="I493" s="146">
        <v>8</v>
      </c>
      <c r="J493" s="146">
        <v>9</v>
      </c>
      <c r="K493" s="146">
        <v>10</v>
      </c>
      <c r="L493" s="146">
        <v>11</v>
      </c>
      <c r="M493" s="146">
        <v>12</v>
      </c>
      <c r="N493" s="146">
        <v>13</v>
      </c>
      <c r="O493" s="146">
        <v>14</v>
      </c>
      <c r="P493" s="146">
        <v>15</v>
      </c>
      <c r="Q493" s="146">
        <v>16</v>
      </c>
      <c r="R493" s="146">
        <v>17</v>
      </c>
      <c r="S493" s="146">
        <v>18</v>
      </c>
      <c r="T493" s="146">
        <v>19</v>
      </c>
      <c r="U493" s="146">
        <v>20</v>
      </c>
      <c r="V493" s="146">
        <v>21</v>
      </c>
      <c r="W493" s="146">
        <v>22</v>
      </c>
      <c r="X493" s="146">
        <v>23</v>
      </c>
      <c r="Y493" s="146">
        <v>24</v>
      </c>
      <c r="Z493" s="146">
        <v>25</v>
      </c>
      <c r="AA493" s="146">
        <v>26</v>
      </c>
      <c r="AB493" s="146">
        <v>27</v>
      </c>
      <c r="AC493" s="146">
        <v>28</v>
      </c>
      <c r="AD493" s="146">
        <v>29</v>
      </c>
      <c r="AE493" s="146">
        <v>30</v>
      </c>
      <c r="AF493" s="146">
        <v>31</v>
      </c>
      <c r="AG493" s="146">
        <v>32</v>
      </c>
      <c r="AH493" s="146">
        <v>33</v>
      </c>
      <c r="AI493" s="146">
        <v>34</v>
      </c>
      <c r="AJ493" s="146">
        <v>35</v>
      </c>
      <c r="AK493" s="146">
        <v>36</v>
      </c>
      <c r="AL493" s="146">
        <v>37</v>
      </c>
      <c r="AM493" s="146">
        <v>38</v>
      </c>
      <c r="AN493" s="146">
        <v>39</v>
      </c>
      <c r="AO493" s="146">
        <v>40</v>
      </c>
      <c r="AP493" s="146">
        <v>41</v>
      </c>
      <c r="AQ493" s="146">
        <v>42</v>
      </c>
    </row>
    <row r="494" spans="1:43" x14ac:dyDescent="0.25">
      <c r="A494" s="146">
        <v>0</v>
      </c>
      <c r="B494" s="146">
        <v>1</v>
      </c>
      <c r="C494" s="146">
        <v>2</v>
      </c>
      <c r="D494" s="146">
        <v>3</v>
      </c>
      <c r="E494" s="146">
        <v>4</v>
      </c>
      <c r="F494" s="146">
        <v>5</v>
      </c>
      <c r="G494" s="146">
        <v>6</v>
      </c>
      <c r="H494" s="146">
        <v>7</v>
      </c>
      <c r="I494" s="146">
        <v>8</v>
      </c>
      <c r="J494" s="146">
        <v>9</v>
      </c>
      <c r="K494" s="146">
        <v>10</v>
      </c>
      <c r="L494" s="146">
        <v>11</v>
      </c>
      <c r="M494" s="146">
        <v>12</v>
      </c>
      <c r="N494" s="146">
        <v>13</v>
      </c>
      <c r="O494" s="146">
        <v>14</v>
      </c>
      <c r="P494" s="146">
        <v>15</v>
      </c>
      <c r="Q494" s="146">
        <v>16</v>
      </c>
      <c r="R494" s="146">
        <v>17</v>
      </c>
      <c r="S494" s="146">
        <v>18</v>
      </c>
      <c r="T494" s="146">
        <v>19</v>
      </c>
      <c r="U494" s="146">
        <v>20</v>
      </c>
      <c r="V494" s="146">
        <v>21</v>
      </c>
      <c r="W494" s="146">
        <v>22</v>
      </c>
      <c r="X494" s="146">
        <v>23</v>
      </c>
      <c r="Y494" s="146">
        <v>24</v>
      </c>
      <c r="Z494" s="146">
        <v>25</v>
      </c>
      <c r="AA494" s="146">
        <v>26</v>
      </c>
      <c r="AB494" s="146">
        <v>27</v>
      </c>
      <c r="AC494" s="146">
        <v>28</v>
      </c>
      <c r="AD494" s="146">
        <v>29</v>
      </c>
      <c r="AE494" s="146">
        <v>30</v>
      </c>
      <c r="AF494" s="146">
        <v>31</v>
      </c>
      <c r="AG494" s="146">
        <v>32</v>
      </c>
      <c r="AH494" s="146">
        <v>33</v>
      </c>
      <c r="AI494" s="146">
        <v>34</v>
      </c>
      <c r="AJ494" s="146">
        <v>35</v>
      </c>
      <c r="AK494" s="146">
        <v>36</v>
      </c>
      <c r="AL494" s="146">
        <v>37</v>
      </c>
      <c r="AM494" s="146">
        <v>38</v>
      </c>
      <c r="AN494" s="146">
        <v>39</v>
      </c>
      <c r="AO494" s="146">
        <v>40</v>
      </c>
      <c r="AP494" s="146">
        <v>41</v>
      </c>
      <c r="AQ494" s="146">
        <v>42</v>
      </c>
    </row>
    <row r="495" spans="1:43" x14ac:dyDescent="0.25">
      <c r="A495" s="146">
        <v>0</v>
      </c>
      <c r="B495" s="146">
        <v>1</v>
      </c>
      <c r="C495" s="146">
        <v>2</v>
      </c>
      <c r="D495" s="146">
        <v>3</v>
      </c>
      <c r="E495" s="146">
        <v>4</v>
      </c>
      <c r="F495" s="146">
        <v>5</v>
      </c>
      <c r="G495" s="146">
        <v>6</v>
      </c>
      <c r="H495" s="146">
        <v>7</v>
      </c>
      <c r="I495" s="146">
        <v>8</v>
      </c>
      <c r="J495" s="146">
        <v>9</v>
      </c>
      <c r="K495" s="146">
        <v>10</v>
      </c>
      <c r="L495" s="146">
        <v>11</v>
      </c>
      <c r="M495" s="146">
        <v>12</v>
      </c>
      <c r="N495" s="146">
        <v>13</v>
      </c>
      <c r="O495" s="146">
        <v>14</v>
      </c>
      <c r="P495" s="146">
        <v>15</v>
      </c>
      <c r="Q495" s="146">
        <v>16</v>
      </c>
      <c r="R495" s="146">
        <v>17</v>
      </c>
      <c r="S495" s="146">
        <v>18</v>
      </c>
      <c r="T495" s="146">
        <v>19</v>
      </c>
      <c r="U495" s="146">
        <v>20</v>
      </c>
      <c r="V495" s="146">
        <v>21</v>
      </c>
      <c r="W495" s="146">
        <v>22</v>
      </c>
      <c r="X495" s="146">
        <v>23</v>
      </c>
      <c r="Y495" s="146">
        <v>24</v>
      </c>
      <c r="Z495" s="146">
        <v>25</v>
      </c>
      <c r="AA495" s="146">
        <v>26</v>
      </c>
      <c r="AB495" s="146">
        <v>27</v>
      </c>
      <c r="AC495" s="146">
        <v>28</v>
      </c>
      <c r="AD495" s="146">
        <v>29</v>
      </c>
      <c r="AE495" s="146">
        <v>30</v>
      </c>
      <c r="AF495" s="146">
        <v>31</v>
      </c>
      <c r="AG495" s="146">
        <v>32</v>
      </c>
      <c r="AH495" s="146">
        <v>33</v>
      </c>
      <c r="AI495" s="146">
        <v>34</v>
      </c>
      <c r="AJ495" s="146">
        <v>35</v>
      </c>
      <c r="AK495" s="146">
        <v>36</v>
      </c>
      <c r="AL495" s="146">
        <v>37</v>
      </c>
      <c r="AM495" s="146">
        <v>38</v>
      </c>
      <c r="AN495" s="146">
        <v>39</v>
      </c>
      <c r="AO495" s="146">
        <v>40</v>
      </c>
      <c r="AP495" s="146">
        <v>41</v>
      </c>
      <c r="AQ495" s="146">
        <v>42</v>
      </c>
    </row>
    <row r="496" spans="1:43" x14ac:dyDescent="0.25">
      <c r="A496" s="146">
        <v>0</v>
      </c>
      <c r="B496" s="146">
        <v>1</v>
      </c>
      <c r="C496" s="146">
        <v>2</v>
      </c>
      <c r="D496" s="146">
        <v>3</v>
      </c>
      <c r="E496" s="146">
        <v>4</v>
      </c>
      <c r="F496" s="146">
        <v>5</v>
      </c>
      <c r="G496" s="146">
        <v>6</v>
      </c>
      <c r="H496" s="146">
        <v>7</v>
      </c>
      <c r="I496" s="146">
        <v>8</v>
      </c>
      <c r="J496" s="146">
        <v>9</v>
      </c>
      <c r="K496" s="146">
        <v>10</v>
      </c>
      <c r="L496" s="146">
        <v>11</v>
      </c>
      <c r="M496" s="146">
        <v>12</v>
      </c>
      <c r="N496" s="146">
        <v>13</v>
      </c>
      <c r="O496" s="146">
        <v>14</v>
      </c>
      <c r="P496" s="146">
        <v>15</v>
      </c>
      <c r="Q496" s="146">
        <v>16</v>
      </c>
      <c r="R496" s="146">
        <v>17</v>
      </c>
      <c r="S496" s="146">
        <v>18</v>
      </c>
      <c r="T496" s="146">
        <v>19</v>
      </c>
      <c r="U496" s="146">
        <v>20</v>
      </c>
      <c r="V496" s="146">
        <v>21</v>
      </c>
      <c r="W496" s="146">
        <v>22</v>
      </c>
      <c r="X496" s="146">
        <v>23</v>
      </c>
      <c r="Y496" s="146">
        <v>24</v>
      </c>
      <c r="Z496" s="146">
        <v>25</v>
      </c>
      <c r="AA496" s="146">
        <v>26</v>
      </c>
      <c r="AB496" s="146">
        <v>27</v>
      </c>
      <c r="AC496" s="146">
        <v>28</v>
      </c>
      <c r="AD496" s="146">
        <v>29</v>
      </c>
      <c r="AE496" s="146">
        <v>30</v>
      </c>
      <c r="AF496" s="146">
        <v>31</v>
      </c>
      <c r="AG496" s="146">
        <v>32</v>
      </c>
      <c r="AH496" s="146">
        <v>33</v>
      </c>
      <c r="AI496" s="146">
        <v>34</v>
      </c>
      <c r="AJ496" s="146">
        <v>35</v>
      </c>
      <c r="AK496" s="146">
        <v>36</v>
      </c>
      <c r="AL496" s="146">
        <v>37</v>
      </c>
      <c r="AM496" s="146">
        <v>38</v>
      </c>
      <c r="AN496" s="146">
        <v>39</v>
      </c>
      <c r="AO496" s="146">
        <v>40</v>
      </c>
      <c r="AP496" s="146">
        <v>41</v>
      </c>
      <c r="AQ496" s="146">
        <v>42</v>
      </c>
    </row>
    <row r="497" spans="1:43" x14ac:dyDescent="0.25">
      <c r="A497" s="146">
        <v>0</v>
      </c>
      <c r="B497" s="146">
        <v>1</v>
      </c>
      <c r="C497" s="146">
        <v>2</v>
      </c>
      <c r="D497" s="146">
        <v>3</v>
      </c>
      <c r="E497" s="146">
        <v>4</v>
      </c>
      <c r="F497" s="146">
        <v>5</v>
      </c>
      <c r="G497" s="146">
        <v>6</v>
      </c>
      <c r="H497" s="146">
        <v>7</v>
      </c>
      <c r="I497" s="146">
        <v>8</v>
      </c>
      <c r="J497" s="146">
        <v>9</v>
      </c>
      <c r="K497" s="146">
        <v>10</v>
      </c>
      <c r="L497" s="146">
        <v>11</v>
      </c>
      <c r="M497" s="146">
        <v>12</v>
      </c>
      <c r="N497" s="146">
        <v>13</v>
      </c>
      <c r="O497" s="146">
        <v>14</v>
      </c>
      <c r="P497" s="146">
        <v>15</v>
      </c>
      <c r="Q497" s="146">
        <v>16</v>
      </c>
      <c r="R497" s="146">
        <v>17</v>
      </c>
      <c r="S497" s="146">
        <v>18</v>
      </c>
      <c r="T497" s="146">
        <v>19</v>
      </c>
      <c r="U497" s="146">
        <v>20</v>
      </c>
      <c r="V497" s="146">
        <v>21</v>
      </c>
      <c r="W497" s="146">
        <v>22</v>
      </c>
      <c r="X497" s="146">
        <v>23</v>
      </c>
      <c r="Y497" s="146">
        <v>24</v>
      </c>
      <c r="Z497" s="146">
        <v>25</v>
      </c>
      <c r="AA497" s="146">
        <v>26</v>
      </c>
      <c r="AB497" s="146">
        <v>27</v>
      </c>
      <c r="AC497" s="146">
        <v>28</v>
      </c>
      <c r="AD497" s="146">
        <v>29</v>
      </c>
      <c r="AE497" s="146">
        <v>30</v>
      </c>
      <c r="AF497" s="146">
        <v>31</v>
      </c>
      <c r="AG497" s="146">
        <v>32</v>
      </c>
      <c r="AH497" s="146">
        <v>33</v>
      </c>
      <c r="AI497" s="146">
        <v>34</v>
      </c>
      <c r="AJ497" s="146">
        <v>35</v>
      </c>
      <c r="AK497" s="146">
        <v>36</v>
      </c>
      <c r="AL497" s="146">
        <v>37</v>
      </c>
      <c r="AM497" s="146">
        <v>38</v>
      </c>
      <c r="AN497" s="146">
        <v>39</v>
      </c>
      <c r="AO497" s="146">
        <v>40</v>
      </c>
      <c r="AP497" s="146">
        <v>41</v>
      </c>
      <c r="AQ497" s="146">
        <v>42</v>
      </c>
    </row>
    <row r="498" spans="1:43" x14ac:dyDescent="0.25">
      <c r="A498" s="146">
        <v>0</v>
      </c>
      <c r="B498" s="146">
        <v>1</v>
      </c>
      <c r="C498" s="146">
        <v>2</v>
      </c>
      <c r="D498" s="146">
        <v>3</v>
      </c>
      <c r="E498" s="146">
        <v>4</v>
      </c>
      <c r="F498" s="146">
        <v>5</v>
      </c>
      <c r="G498" s="146">
        <v>6</v>
      </c>
      <c r="H498" s="146">
        <v>7</v>
      </c>
      <c r="I498" s="146">
        <v>8</v>
      </c>
      <c r="J498" s="146">
        <v>9</v>
      </c>
      <c r="K498" s="146">
        <v>10</v>
      </c>
      <c r="L498" s="146">
        <v>11</v>
      </c>
      <c r="M498" s="146">
        <v>12</v>
      </c>
      <c r="N498" s="146">
        <v>13</v>
      </c>
      <c r="O498" s="146">
        <v>14</v>
      </c>
      <c r="P498" s="146">
        <v>15</v>
      </c>
      <c r="Q498" s="146">
        <v>16</v>
      </c>
      <c r="R498" s="146">
        <v>17</v>
      </c>
      <c r="S498" s="146">
        <v>18</v>
      </c>
      <c r="T498" s="146">
        <v>19</v>
      </c>
      <c r="U498" s="146">
        <v>20</v>
      </c>
      <c r="V498" s="146">
        <v>21</v>
      </c>
      <c r="W498" s="146">
        <v>22</v>
      </c>
      <c r="X498" s="146">
        <v>23</v>
      </c>
      <c r="Y498" s="146">
        <v>24</v>
      </c>
      <c r="Z498" s="146">
        <v>25</v>
      </c>
      <c r="AA498" s="146">
        <v>26</v>
      </c>
      <c r="AB498" s="146">
        <v>27</v>
      </c>
      <c r="AC498" s="146">
        <v>28</v>
      </c>
      <c r="AD498" s="146">
        <v>29</v>
      </c>
      <c r="AE498" s="146">
        <v>30</v>
      </c>
      <c r="AF498" s="146">
        <v>31</v>
      </c>
      <c r="AG498" s="146">
        <v>32</v>
      </c>
      <c r="AH498" s="146">
        <v>33</v>
      </c>
      <c r="AI498" s="146">
        <v>34</v>
      </c>
      <c r="AJ498" s="146">
        <v>35</v>
      </c>
      <c r="AK498" s="146">
        <v>36</v>
      </c>
      <c r="AL498" s="146">
        <v>37</v>
      </c>
      <c r="AM498" s="146">
        <v>38</v>
      </c>
      <c r="AN498" s="146">
        <v>39</v>
      </c>
      <c r="AO498" s="146">
        <v>40</v>
      </c>
      <c r="AP498" s="146">
        <v>41</v>
      </c>
      <c r="AQ498" s="146">
        <v>42</v>
      </c>
    </row>
    <row r="499" spans="1:43" x14ac:dyDescent="0.25">
      <c r="A499" s="146">
        <v>0</v>
      </c>
      <c r="B499" s="146">
        <v>1</v>
      </c>
      <c r="C499" s="146">
        <v>2</v>
      </c>
      <c r="D499" s="146">
        <v>3</v>
      </c>
      <c r="E499" s="146">
        <v>4</v>
      </c>
      <c r="F499" s="146">
        <v>5</v>
      </c>
      <c r="G499" s="146">
        <v>6</v>
      </c>
      <c r="H499" s="146">
        <v>7</v>
      </c>
      <c r="I499" s="146">
        <v>8</v>
      </c>
      <c r="J499" s="146">
        <v>9</v>
      </c>
      <c r="K499" s="146">
        <v>10</v>
      </c>
      <c r="L499" s="146">
        <v>11</v>
      </c>
      <c r="M499" s="146">
        <v>12</v>
      </c>
      <c r="N499" s="146">
        <v>13</v>
      </c>
      <c r="O499" s="146">
        <v>14</v>
      </c>
      <c r="P499" s="146">
        <v>15</v>
      </c>
      <c r="Q499" s="146">
        <v>16</v>
      </c>
      <c r="R499" s="146">
        <v>17</v>
      </c>
      <c r="S499" s="146">
        <v>18</v>
      </c>
      <c r="T499" s="146">
        <v>19</v>
      </c>
      <c r="U499" s="146">
        <v>20</v>
      </c>
      <c r="V499" s="146">
        <v>21</v>
      </c>
      <c r="W499" s="146">
        <v>22</v>
      </c>
      <c r="X499" s="146">
        <v>23</v>
      </c>
      <c r="Y499" s="146">
        <v>24</v>
      </c>
      <c r="Z499" s="146">
        <v>25</v>
      </c>
      <c r="AA499" s="146">
        <v>26</v>
      </c>
      <c r="AB499" s="146">
        <v>27</v>
      </c>
      <c r="AC499" s="146">
        <v>28</v>
      </c>
      <c r="AD499" s="146">
        <v>29</v>
      </c>
      <c r="AE499" s="146">
        <v>30</v>
      </c>
      <c r="AF499" s="146">
        <v>31</v>
      </c>
      <c r="AG499" s="146">
        <v>32</v>
      </c>
      <c r="AH499" s="146">
        <v>33</v>
      </c>
      <c r="AI499" s="146">
        <v>34</v>
      </c>
      <c r="AJ499" s="146">
        <v>35</v>
      </c>
      <c r="AK499" s="146">
        <v>36</v>
      </c>
      <c r="AL499" s="146">
        <v>37</v>
      </c>
      <c r="AM499" s="146">
        <v>38</v>
      </c>
      <c r="AN499" s="146">
        <v>39</v>
      </c>
      <c r="AO499" s="146">
        <v>40</v>
      </c>
      <c r="AP499" s="146">
        <v>41</v>
      </c>
      <c r="AQ499" s="146">
        <v>42</v>
      </c>
    </row>
    <row r="500" spans="1:43" x14ac:dyDescent="0.25">
      <c r="A500" s="146">
        <v>0</v>
      </c>
      <c r="B500" s="146">
        <v>1</v>
      </c>
      <c r="C500" s="146">
        <v>2</v>
      </c>
      <c r="D500" s="146">
        <v>3</v>
      </c>
      <c r="E500" s="146">
        <v>4</v>
      </c>
      <c r="F500" s="146">
        <v>5</v>
      </c>
      <c r="G500" s="146">
        <v>6</v>
      </c>
      <c r="H500" s="146">
        <v>7</v>
      </c>
      <c r="I500" s="146">
        <v>8</v>
      </c>
      <c r="J500" s="146">
        <v>9</v>
      </c>
      <c r="K500" s="146">
        <v>10</v>
      </c>
      <c r="L500" s="146">
        <v>11</v>
      </c>
      <c r="M500" s="146">
        <v>12</v>
      </c>
      <c r="N500" s="146">
        <v>13</v>
      </c>
      <c r="O500" s="146">
        <v>14</v>
      </c>
      <c r="P500" s="146">
        <v>15</v>
      </c>
      <c r="Q500" s="146">
        <v>16</v>
      </c>
      <c r="R500" s="146">
        <v>17</v>
      </c>
      <c r="S500" s="146">
        <v>18</v>
      </c>
      <c r="T500" s="146">
        <v>19</v>
      </c>
      <c r="U500" s="146">
        <v>20</v>
      </c>
      <c r="V500" s="146">
        <v>21</v>
      </c>
      <c r="W500" s="146">
        <v>22</v>
      </c>
      <c r="X500" s="146">
        <v>23</v>
      </c>
      <c r="Y500" s="146">
        <v>24</v>
      </c>
      <c r="Z500" s="146">
        <v>25</v>
      </c>
      <c r="AA500" s="146">
        <v>26</v>
      </c>
      <c r="AB500" s="146">
        <v>27</v>
      </c>
      <c r="AC500" s="146">
        <v>28</v>
      </c>
      <c r="AD500" s="146">
        <v>29</v>
      </c>
      <c r="AE500" s="146">
        <v>30</v>
      </c>
      <c r="AF500" s="146">
        <v>31</v>
      </c>
      <c r="AG500" s="146">
        <v>32</v>
      </c>
      <c r="AH500" s="146">
        <v>33</v>
      </c>
      <c r="AI500" s="146">
        <v>34</v>
      </c>
      <c r="AJ500" s="146">
        <v>35</v>
      </c>
      <c r="AK500" s="146">
        <v>36</v>
      </c>
      <c r="AL500" s="146">
        <v>37</v>
      </c>
      <c r="AM500" s="146">
        <v>38</v>
      </c>
      <c r="AN500" s="146">
        <v>39</v>
      </c>
      <c r="AO500" s="146">
        <v>40</v>
      </c>
      <c r="AP500" s="146">
        <v>41</v>
      </c>
      <c r="AQ500" s="146">
        <v>42</v>
      </c>
    </row>
    <row r="501" spans="1:43" x14ac:dyDescent="0.25">
      <c r="A501" s="146">
        <v>0</v>
      </c>
      <c r="B501" s="146">
        <v>1</v>
      </c>
      <c r="C501" s="146">
        <v>2</v>
      </c>
      <c r="D501" s="146">
        <v>3</v>
      </c>
      <c r="E501" s="146">
        <v>4</v>
      </c>
      <c r="F501" s="146">
        <v>5</v>
      </c>
      <c r="G501" s="146">
        <v>6</v>
      </c>
      <c r="H501" s="146">
        <v>7</v>
      </c>
      <c r="I501" s="146">
        <v>8</v>
      </c>
      <c r="J501" s="146">
        <v>9</v>
      </c>
      <c r="K501" s="146">
        <v>10</v>
      </c>
      <c r="L501" s="146">
        <v>11</v>
      </c>
      <c r="M501" s="146">
        <v>12</v>
      </c>
      <c r="N501" s="146">
        <v>13</v>
      </c>
      <c r="O501" s="146">
        <v>14</v>
      </c>
      <c r="P501" s="146">
        <v>15</v>
      </c>
      <c r="Q501" s="146">
        <v>16</v>
      </c>
      <c r="R501" s="146">
        <v>17</v>
      </c>
      <c r="S501" s="146">
        <v>18</v>
      </c>
      <c r="T501" s="146">
        <v>19</v>
      </c>
      <c r="U501" s="146">
        <v>20</v>
      </c>
      <c r="V501" s="146">
        <v>21</v>
      </c>
      <c r="W501" s="146">
        <v>22</v>
      </c>
      <c r="X501" s="146">
        <v>23</v>
      </c>
      <c r="Y501" s="146">
        <v>24</v>
      </c>
      <c r="Z501" s="146">
        <v>25</v>
      </c>
      <c r="AA501" s="146">
        <v>26</v>
      </c>
      <c r="AB501" s="146">
        <v>27</v>
      </c>
      <c r="AC501" s="146">
        <v>28</v>
      </c>
      <c r="AD501" s="146">
        <v>29</v>
      </c>
      <c r="AE501" s="146">
        <v>30</v>
      </c>
      <c r="AF501" s="146">
        <v>31</v>
      </c>
      <c r="AG501" s="146">
        <v>32</v>
      </c>
      <c r="AH501" s="146">
        <v>33</v>
      </c>
      <c r="AI501" s="146">
        <v>34</v>
      </c>
      <c r="AJ501" s="146">
        <v>35</v>
      </c>
      <c r="AK501" s="146">
        <v>36</v>
      </c>
      <c r="AL501" s="146">
        <v>37</v>
      </c>
      <c r="AM501" s="146">
        <v>38</v>
      </c>
      <c r="AN501" s="146">
        <v>39</v>
      </c>
      <c r="AO501" s="146">
        <v>40</v>
      </c>
      <c r="AP501" s="146">
        <v>41</v>
      </c>
      <c r="AQ501" s="146">
        <v>42</v>
      </c>
    </row>
    <row r="502" spans="1:43" x14ac:dyDescent="0.25">
      <c r="A502" s="146">
        <v>0</v>
      </c>
      <c r="B502" s="146">
        <v>1</v>
      </c>
      <c r="C502" s="146">
        <v>2</v>
      </c>
      <c r="D502" s="146">
        <v>3</v>
      </c>
      <c r="E502" s="146">
        <v>4</v>
      </c>
      <c r="F502" s="146">
        <v>5</v>
      </c>
      <c r="G502" s="146">
        <v>6</v>
      </c>
      <c r="H502" s="146">
        <v>7</v>
      </c>
      <c r="I502" s="146">
        <v>8</v>
      </c>
      <c r="J502" s="146">
        <v>9</v>
      </c>
      <c r="K502" s="146">
        <v>10</v>
      </c>
      <c r="L502" s="146">
        <v>11</v>
      </c>
      <c r="M502" s="146">
        <v>12</v>
      </c>
      <c r="N502" s="146">
        <v>13</v>
      </c>
      <c r="O502" s="146">
        <v>14</v>
      </c>
      <c r="P502" s="146">
        <v>15</v>
      </c>
      <c r="Q502" s="146">
        <v>16</v>
      </c>
      <c r="R502" s="146">
        <v>17</v>
      </c>
      <c r="S502" s="146">
        <v>18</v>
      </c>
      <c r="T502" s="146">
        <v>19</v>
      </c>
      <c r="U502" s="146">
        <v>20</v>
      </c>
      <c r="V502" s="146">
        <v>21</v>
      </c>
      <c r="W502" s="146">
        <v>22</v>
      </c>
      <c r="X502" s="146">
        <v>23</v>
      </c>
      <c r="Y502" s="146">
        <v>24</v>
      </c>
      <c r="Z502" s="146">
        <v>25</v>
      </c>
      <c r="AA502" s="146">
        <v>26</v>
      </c>
      <c r="AB502" s="146">
        <v>27</v>
      </c>
      <c r="AC502" s="146">
        <v>28</v>
      </c>
      <c r="AD502" s="146">
        <v>29</v>
      </c>
      <c r="AE502" s="146">
        <v>30</v>
      </c>
      <c r="AF502" s="146">
        <v>31</v>
      </c>
      <c r="AG502" s="146">
        <v>32</v>
      </c>
      <c r="AH502" s="146">
        <v>33</v>
      </c>
      <c r="AI502" s="146">
        <v>34</v>
      </c>
      <c r="AJ502" s="146">
        <v>35</v>
      </c>
      <c r="AK502" s="146">
        <v>36</v>
      </c>
      <c r="AL502" s="146">
        <v>37</v>
      </c>
      <c r="AM502" s="146">
        <v>38</v>
      </c>
      <c r="AN502" s="146">
        <v>39</v>
      </c>
      <c r="AO502" s="146">
        <v>40</v>
      </c>
      <c r="AP502" s="146">
        <v>41</v>
      </c>
      <c r="AQ502" s="146">
        <v>42</v>
      </c>
    </row>
    <row r="503" spans="1:43" x14ac:dyDescent="0.25">
      <c r="A503" s="146">
        <v>0</v>
      </c>
      <c r="B503" s="146">
        <v>1</v>
      </c>
      <c r="C503" s="146">
        <v>2</v>
      </c>
      <c r="D503" s="146">
        <v>3</v>
      </c>
      <c r="E503" s="146">
        <v>4</v>
      </c>
      <c r="F503" s="146">
        <v>5</v>
      </c>
      <c r="G503" s="146">
        <v>6</v>
      </c>
      <c r="H503" s="146">
        <v>7</v>
      </c>
      <c r="I503" s="146">
        <v>8</v>
      </c>
      <c r="J503" s="146">
        <v>9</v>
      </c>
      <c r="K503" s="146">
        <v>10</v>
      </c>
      <c r="L503" s="146">
        <v>11</v>
      </c>
      <c r="M503" s="146">
        <v>12</v>
      </c>
      <c r="N503" s="146">
        <v>13</v>
      </c>
      <c r="O503" s="146">
        <v>14</v>
      </c>
      <c r="P503" s="146">
        <v>15</v>
      </c>
      <c r="Q503" s="146">
        <v>16</v>
      </c>
      <c r="R503" s="146">
        <v>17</v>
      </c>
      <c r="S503" s="146">
        <v>18</v>
      </c>
      <c r="T503" s="146">
        <v>19</v>
      </c>
      <c r="U503" s="146">
        <v>20</v>
      </c>
      <c r="V503" s="146">
        <v>21</v>
      </c>
      <c r="W503" s="146">
        <v>22</v>
      </c>
      <c r="X503" s="146">
        <v>23</v>
      </c>
      <c r="Y503" s="146">
        <v>24</v>
      </c>
      <c r="Z503" s="146">
        <v>25</v>
      </c>
      <c r="AA503" s="146">
        <v>26</v>
      </c>
      <c r="AB503" s="146">
        <v>27</v>
      </c>
      <c r="AC503" s="146">
        <v>28</v>
      </c>
      <c r="AD503" s="146">
        <v>29</v>
      </c>
      <c r="AE503" s="146">
        <v>30</v>
      </c>
      <c r="AF503" s="146">
        <v>31</v>
      </c>
      <c r="AG503" s="146">
        <v>32</v>
      </c>
      <c r="AH503" s="146">
        <v>33</v>
      </c>
      <c r="AI503" s="146">
        <v>34</v>
      </c>
      <c r="AJ503" s="146">
        <v>35</v>
      </c>
      <c r="AK503" s="146">
        <v>36</v>
      </c>
      <c r="AL503" s="146">
        <v>37</v>
      </c>
      <c r="AM503" s="146">
        <v>38</v>
      </c>
      <c r="AN503" s="146">
        <v>39</v>
      </c>
      <c r="AO503" s="146">
        <v>40</v>
      </c>
      <c r="AP503" s="146">
        <v>41</v>
      </c>
      <c r="AQ503" s="146">
        <v>42</v>
      </c>
    </row>
    <row r="504" spans="1:43" x14ac:dyDescent="0.25">
      <c r="A504" s="146">
        <v>0</v>
      </c>
      <c r="B504" s="146">
        <v>1</v>
      </c>
      <c r="C504" s="146">
        <v>2</v>
      </c>
      <c r="D504" s="146">
        <v>3</v>
      </c>
      <c r="E504" s="146">
        <v>4</v>
      </c>
      <c r="F504" s="146">
        <v>5</v>
      </c>
      <c r="G504" s="146">
        <v>6</v>
      </c>
      <c r="H504" s="146">
        <v>7</v>
      </c>
      <c r="I504" s="146">
        <v>8</v>
      </c>
      <c r="J504" s="146">
        <v>9</v>
      </c>
      <c r="K504" s="146">
        <v>10</v>
      </c>
      <c r="L504" s="146">
        <v>11</v>
      </c>
      <c r="M504" s="146">
        <v>12</v>
      </c>
      <c r="N504" s="146">
        <v>13</v>
      </c>
      <c r="O504" s="146">
        <v>14</v>
      </c>
      <c r="P504" s="146">
        <v>15</v>
      </c>
      <c r="Q504" s="146">
        <v>16</v>
      </c>
      <c r="R504" s="146">
        <v>17</v>
      </c>
      <c r="S504" s="146">
        <v>18</v>
      </c>
      <c r="T504" s="146">
        <v>19</v>
      </c>
      <c r="U504" s="146">
        <v>20</v>
      </c>
      <c r="V504" s="146">
        <v>21</v>
      </c>
      <c r="W504" s="146">
        <v>22</v>
      </c>
      <c r="X504" s="146">
        <v>23</v>
      </c>
      <c r="Y504" s="146">
        <v>24</v>
      </c>
      <c r="Z504" s="146">
        <v>25</v>
      </c>
      <c r="AA504" s="146">
        <v>26</v>
      </c>
      <c r="AB504" s="146">
        <v>27</v>
      </c>
      <c r="AC504" s="146">
        <v>28</v>
      </c>
      <c r="AD504" s="146">
        <v>29</v>
      </c>
      <c r="AE504" s="146">
        <v>30</v>
      </c>
      <c r="AF504" s="146">
        <v>31</v>
      </c>
      <c r="AG504" s="146">
        <v>32</v>
      </c>
      <c r="AH504" s="146">
        <v>33</v>
      </c>
      <c r="AI504" s="146">
        <v>34</v>
      </c>
      <c r="AJ504" s="146">
        <v>35</v>
      </c>
      <c r="AK504" s="146">
        <v>36</v>
      </c>
      <c r="AL504" s="146">
        <v>37</v>
      </c>
      <c r="AM504" s="146">
        <v>38</v>
      </c>
      <c r="AN504" s="146">
        <v>39</v>
      </c>
      <c r="AO504" s="146">
        <v>40</v>
      </c>
      <c r="AP504" s="146">
        <v>41</v>
      </c>
      <c r="AQ504" s="146">
        <v>42</v>
      </c>
    </row>
    <row r="505" spans="1:43" x14ac:dyDescent="0.25">
      <c r="A505" s="146">
        <v>0</v>
      </c>
      <c r="B505" s="146">
        <v>1</v>
      </c>
      <c r="C505" s="146">
        <v>2</v>
      </c>
      <c r="D505" s="146">
        <v>3</v>
      </c>
      <c r="E505" s="146">
        <v>4</v>
      </c>
      <c r="F505" s="146">
        <v>5</v>
      </c>
      <c r="G505" s="146">
        <v>6</v>
      </c>
      <c r="H505" s="146">
        <v>7</v>
      </c>
      <c r="I505" s="146">
        <v>8</v>
      </c>
      <c r="J505" s="146">
        <v>9</v>
      </c>
      <c r="K505" s="146">
        <v>10</v>
      </c>
      <c r="L505" s="146">
        <v>11</v>
      </c>
      <c r="M505" s="146">
        <v>12</v>
      </c>
      <c r="N505" s="146">
        <v>13</v>
      </c>
      <c r="O505" s="146">
        <v>14</v>
      </c>
      <c r="P505" s="146">
        <v>15</v>
      </c>
      <c r="Q505" s="146">
        <v>16</v>
      </c>
      <c r="R505" s="146">
        <v>17</v>
      </c>
      <c r="S505" s="146">
        <v>18</v>
      </c>
      <c r="T505" s="146">
        <v>19</v>
      </c>
      <c r="U505" s="146">
        <v>20</v>
      </c>
      <c r="V505" s="146">
        <v>21</v>
      </c>
      <c r="W505" s="146">
        <v>22</v>
      </c>
      <c r="X505" s="146">
        <v>23</v>
      </c>
      <c r="Y505" s="146">
        <v>24</v>
      </c>
      <c r="Z505" s="146">
        <v>25</v>
      </c>
      <c r="AA505" s="146">
        <v>26</v>
      </c>
      <c r="AB505" s="146">
        <v>27</v>
      </c>
      <c r="AC505" s="146">
        <v>28</v>
      </c>
      <c r="AD505" s="146">
        <v>29</v>
      </c>
      <c r="AE505" s="146">
        <v>30</v>
      </c>
      <c r="AF505" s="146">
        <v>31</v>
      </c>
      <c r="AG505" s="146">
        <v>32</v>
      </c>
      <c r="AH505" s="146">
        <v>33</v>
      </c>
      <c r="AI505" s="146">
        <v>34</v>
      </c>
      <c r="AJ505" s="146">
        <v>35</v>
      </c>
      <c r="AK505" s="146">
        <v>36</v>
      </c>
      <c r="AL505" s="146">
        <v>37</v>
      </c>
      <c r="AM505" s="146">
        <v>38</v>
      </c>
      <c r="AN505" s="146">
        <v>39</v>
      </c>
      <c r="AO505" s="146">
        <v>40</v>
      </c>
      <c r="AP505" s="146">
        <v>41</v>
      </c>
      <c r="AQ505" s="146">
        <v>42</v>
      </c>
    </row>
    <row r="506" spans="1:43" x14ac:dyDescent="0.25">
      <c r="A506" s="146">
        <v>0</v>
      </c>
      <c r="B506" s="146">
        <v>1</v>
      </c>
      <c r="C506" s="146">
        <v>2</v>
      </c>
      <c r="D506" s="146">
        <v>3</v>
      </c>
      <c r="E506" s="146">
        <v>4</v>
      </c>
      <c r="F506" s="146">
        <v>5</v>
      </c>
      <c r="G506" s="146">
        <v>6</v>
      </c>
      <c r="H506" s="146">
        <v>7</v>
      </c>
      <c r="I506" s="146">
        <v>8</v>
      </c>
      <c r="J506" s="146">
        <v>9</v>
      </c>
      <c r="K506" s="146">
        <v>10</v>
      </c>
      <c r="L506" s="146">
        <v>11</v>
      </c>
      <c r="M506" s="146">
        <v>12</v>
      </c>
      <c r="N506" s="146">
        <v>13</v>
      </c>
      <c r="O506" s="146">
        <v>14</v>
      </c>
      <c r="P506" s="146">
        <v>15</v>
      </c>
      <c r="Q506" s="146">
        <v>16</v>
      </c>
      <c r="R506" s="146">
        <v>17</v>
      </c>
      <c r="S506" s="146">
        <v>18</v>
      </c>
      <c r="T506" s="146">
        <v>19</v>
      </c>
      <c r="U506" s="146">
        <v>20</v>
      </c>
      <c r="V506" s="146">
        <v>21</v>
      </c>
      <c r="W506" s="146">
        <v>22</v>
      </c>
      <c r="X506" s="146">
        <v>23</v>
      </c>
      <c r="Y506" s="146">
        <v>24</v>
      </c>
      <c r="Z506" s="146">
        <v>25</v>
      </c>
      <c r="AA506" s="146">
        <v>26</v>
      </c>
      <c r="AB506" s="146">
        <v>27</v>
      </c>
      <c r="AC506" s="146">
        <v>28</v>
      </c>
      <c r="AD506" s="146">
        <v>29</v>
      </c>
      <c r="AE506" s="146">
        <v>30</v>
      </c>
      <c r="AF506" s="146">
        <v>31</v>
      </c>
      <c r="AG506" s="146">
        <v>32</v>
      </c>
      <c r="AH506" s="146">
        <v>33</v>
      </c>
      <c r="AI506" s="146">
        <v>34</v>
      </c>
      <c r="AJ506" s="146">
        <v>35</v>
      </c>
      <c r="AK506" s="146">
        <v>36</v>
      </c>
      <c r="AL506" s="146">
        <v>37</v>
      </c>
      <c r="AM506" s="146">
        <v>38</v>
      </c>
      <c r="AN506" s="146">
        <v>39</v>
      </c>
      <c r="AO506" s="146">
        <v>40</v>
      </c>
      <c r="AP506" s="146">
        <v>41</v>
      </c>
      <c r="AQ506" s="146">
        <v>42</v>
      </c>
    </row>
    <row r="507" spans="1:43" x14ac:dyDescent="0.25">
      <c r="A507" s="146">
        <v>0</v>
      </c>
      <c r="B507" s="146">
        <v>1</v>
      </c>
      <c r="C507" s="146">
        <v>2</v>
      </c>
      <c r="D507" s="146">
        <v>3</v>
      </c>
      <c r="E507" s="146">
        <v>4</v>
      </c>
      <c r="F507" s="146">
        <v>5</v>
      </c>
      <c r="G507" s="146">
        <v>6</v>
      </c>
      <c r="H507" s="146">
        <v>7</v>
      </c>
      <c r="I507" s="146">
        <v>8</v>
      </c>
      <c r="J507" s="146">
        <v>9</v>
      </c>
      <c r="K507" s="146">
        <v>10</v>
      </c>
      <c r="L507" s="146">
        <v>11</v>
      </c>
      <c r="M507" s="146">
        <v>12</v>
      </c>
      <c r="N507" s="146">
        <v>13</v>
      </c>
      <c r="O507" s="146">
        <v>14</v>
      </c>
      <c r="P507" s="146">
        <v>15</v>
      </c>
      <c r="Q507" s="146">
        <v>16</v>
      </c>
      <c r="R507" s="146">
        <v>17</v>
      </c>
      <c r="S507" s="146">
        <v>18</v>
      </c>
      <c r="T507" s="146">
        <v>19</v>
      </c>
      <c r="U507" s="146">
        <v>20</v>
      </c>
      <c r="V507" s="146">
        <v>21</v>
      </c>
      <c r="W507" s="146">
        <v>22</v>
      </c>
      <c r="X507" s="146">
        <v>23</v>
      </c>
      <c r="Y507" s="146">
        <v>24</v>
      </c>
      <c r="Z507" s="146">
        <v>25</v>
      </c>
      <c r="AA507" s="146">
        <v>26</v>
      </c>
      <c r="AB507" s="146">
        <v>27</v>
      </c>
      <c r="AC507" s="146">
        <v>28</v>
      </c>
      <c r="AD507" s="146">
        <v>29</v>
      </c>
      <c r="AE507" s="146">
        <v>30</v>
      </c>
      <c r="AF507" s="146">
        <v>31</v>
      </c>
      <c r="AG507" s="146">
        <v>32</v>
      </c>
      <c r="AH507" s="146">
        <v>33</v>
      </c>
      <c r="AI507" s="146">
        <v>34</v>
      </c>
      <c r="AJ507" s="146">
        <v>35</v>
      </c>
      <c r="AK507" s="146">
        <v>36</v>
      </c>
      <c r="AL507" s="146">
        <v>37</v>
      </c>
      <c r="AM507" s="146">
        <v>38</v>
      </c>
      <c r="AN507" s="146">
        <v>39</v>
      </c>
      <c r="AO507" s="146">
        <v>40</v>
      </c>
      <c r="AP507" s="146">
        <v>41</v>
      </c>
      <c r="AQ507" s="146">
        <v>42</v>
      </c>
    </row>
    <row r="508" spans="1:43" x14ac:dyDescent="0.25">
      <c r="A508" s="146">
        <v>0</v>
      </c>
      <c r="B508" s="146">
        <v>1</v>
      </c>
      <c r="C508" s="146">
        <v>2</v>
      </c>
      <c r="D508" s="146">
        <v>3</v>
      </c>
      <c r="E508" s="146">
        <v>4</v>
      </c>
      <c r="F508" s="146">
        <v>5</v>
      </c>
      <c r="G508" s="146">
        <v>6</v>
      </c>
      <c r="H508" s="146">
        <v>7</v>
      </c>
      <c r="I508" s="146">
        <v>8</v>
      </c>
      <c r="J508" s="146">
        <v>9</v>
      </c>
      <c r="K508" s="146">
        <v>10</v>
      </c>
      <c r="L508" s="146">
        <v>11</v>
      </c>
      <c r="M508" s="146">
        <v>12</v>
      </c>
      <c r="N508" s="146">
        <v>13</v>
      </c>
      <c r="O508" s="146">
        <v>14</v>
      </c>
      <c r="P508" s="146">
        <v>15</v>
      </c>
      <c r="Q508" s="146">
        <v>16</v>
      </c>
      <c r="R508" s="146">
        <v>17</v>
      </c>
      <c r="S508" s="146">
        <v>18</v>
      </c>
      <c r="T508" s="146">
        <v>19</v>
      </c>
      <c r="U508" s="146">
        <v>20</v>
      </c>
      <c r="V508" s="146">
        <v>21</v>
      </c>
      <c r="W508" s="146">
        <v>22</v>
      </c>
      <c r="X508" s="146">
        <v>23</v>
      </c>
      <c r="Y508" s="146">
        <v>24</v>
      </c>
      <c r="Z508" s="146">
        <v>25</v>
      </c>
      <c r="AA508" s="146">
        <v>26</v>
      </c>
      <c r="AB508" s="146">
        <v>27</v>
      </c>
      <c r="AC508" s="146">
        <v>28</v>
      </c>
      <c r="AD508" s="146">
        <v>29</v>
      </c>
      <c r="AE508" s="146">
        <v>30</v>
      </c>
      <c r="AF508" s="146">
        <v>31</v>
      </c>
      <c r="AG508" s="146">
        <v>32</v>
      </c>
      <c r="AH508" s="146">
        <v>33</v>
      </c>
      <c r="AI508" s="146">
        <v>34</v>
      </c>
      <c r="AJ508" s="146">
        <v>35</v>
      </c>
      <c r="AK508" s="146">
        <v>36</v>
      </c>
      <c r="AL508" s="146">
        <v>37</v>
      </c>
      <c r="AM508" s="146">
        <v>38</v>
      </c>
      <c r="AN508" s="146">
        <v>39</v>
      </c>
      <c r="AO508" s="146">
        <v>40</v>
      </c>
      <c r="AP508" s="146">
        <v>41</v>
      </c>
      <c r="AQ508" s="146">
        <v>42</v>
      </c>
    </row>
    <row r="509" spans="1:43" x14ac:dyDescent="0.25">
      <c r="A509" s="146">
        <v>0</v>
      </c>
      <c r="B509" s="146">
        <v>1</v>
      </c>
      <c r="C509" s="146">
        <v>2</v>
      </c>
      <c r="D509" s="146">
        <v>3</v>
      </c>
      <c r="E509" s="146">
        <v>4</v>
      </c>
      <c r="F509" s="146">
        <v>5</v>
      </c>
      <c r="G509" s="146">
        <v>6</v>
      </c>
      <c r="H509" s="146">
        <v>7</v>
      </c>
      <c r="I509" s="146">
        <v>8</v>
      </c>
      <c r="J509" s="146">
        <v>9</v>
      </c>
      <c r="K509" s="146">
        <v>10</v>
      </c>
      <c r="L509" s="146">
        <v>11</v>
      </c>
      <c r="M509" s="146">
        <v>12</v>
      </c>
      <c r="N509" s="146">
        <v>13</v>
      </c>
      <c r="O509" s="146">
        <v>14</v>
      </c>
      <c r="P509" s="146">
        <v>15</v>
      </c>
      <c r="Q509" s="146">
        <v>16</v>
      </c>
      <c r="R509" s="146">
        <v>17</v>
      </c>
      <c r="S509" s="146">
        <v>18</v>
      </c>
      <c r="T509" s="146">
        <v>19</v>
      </c>
      <c r="U509" s="146">
        <v>20</v>
      </c>
      <c r="V509" s="146">
        <v>21</v>
      </c>
      <c r="W509" s="146">
        <v>22</v>
      </c>
      <c r="X509" s="146">
        <v>23</v>
      </c>
      <c r="Y509" s="146">
        <v>24</v>
      </c>
      <c r="Z509" s="146">
        <v>25</v>
      </c>
      <c r="AA509" s="146">
        <v>26</v>
      </c>
      <c r="AB509" s="146">
        <v>27</v>
      </c>
      <c r="AC509" s="146">
        <v>28</v>
      </c>
      <c r="AD509" s="146">
        <v>29</v>
      </c>
      <c r="AE509" s="146">
        <v>30</v>
      </c>
      <c r="AF509" s="146">
        <v>31</v>
      </c>
      <c r="AG509" s="146">
        <v>32</v>
      </c>
      <c r="AH509" s="146">
        <v>33</v>
      </c>
      <c r="AI509" s="146">
        <v>34</v>
      </c>
      <c r="AJ509" s="146">
        <v>35</v>
      </c>
      <c r="AK509" s="146">
        <v>36</v>
      </c>
      <c r="AL509" s="146">
        <v>37</v>
      </c>
      <c r="AM509" s="146">
        <v>38</v>
      </c>
      <c r="AN509" s="146">
        <v>39</v>
      </c>
      <c r="AO509" s="146">
        <v>40</v>
      </c>
      <c r="AP509" s="146">
        <v>41</v>
      </c>
      <c r="AQ509" s="146">
        <v>42</v>
      </c>
    </row>
    <row r="510" spans="1:43" x14ac:dyDescent="0.25">
      <c r="A510" s="146">
        <v>0</v>
      </c>
      <c r="B510" s="146">
        <v>1</v>
      </c>
      <c r="C510" s="146">
        <v>2</v>
      </c>
      <c r="D510" s="146">
        <v>3</v>
      </c>
      <c r="E510" s="146">
        <v>4</v>
      </c>
      <c r="F510" s="146">
        <v>5</v>
      </c>
      <c r="G510" s="146">
        <v>6</v>
      </c>
      <c r="H510" s="146">
        <v>7</v>
      </c>
      <c r="I510" s="146">
        <v>8</v>
      </c>
      <c r="J510" s="146">
        <v>9</v>
      </c>
      <c r="K510" s="146">
        <v>10</v>
      </c>
      <c r="L510" s="146">
        <v>11</v>
      </c>
      <c r="M510" s="146">
        <v>12</v>
      </c>
      <c r="N510" s="146">
        <v>13</v>
      </c>
      <c r="O510" s="146">
        <v>14</v>
      </c>
      <c r="P510" s="146">
        <v>15</v>
      </c>
      <c r="Q510" s="146">
        <v>16</v>
      </c>
      <c r="R510" s="146">
        <v>17</v>
      </c>
      <c r="S510" s="146">
        <v>18</v>
      </c>
      <c r="T510" s="146">
        <v>19</v>
      </c>
      <c r="U510" s="146">
        <v>20</v>
      </c>
      <c r="V510" s="146">
        <v>21</v>
      </c>
      <c r="W510" s="146">
        <v>22</v>
      </c>
      <c r="X510" s="146">
        <v>23</v>
      </c>
      <c r="Y510" s="146">
        <v>24</v>
      </c>
      <c r="Z510" s="146">
        <v>25</v>
      </c>
      <c r="AA510" s="146">
        <v>26</v>
      </c>
      <c r="AB510" s="146">
        <v>27</v>
      </c>
      <c r="AC510" s="146">
        <v>28</v>
      </c>
      <c r="AD510" s="146">
        <v>29</v>
      </c>
      <c r="AE510" s="146">
        <v>30</v>
      </c>
      <c r="AF510" s="146">
        <v>31</v>
      </c>
      <c r="AG510" s="146">
        <v>32</v>
      </c>
      <c r="AH510" s="146">
        <v>33</v>
      </c>
      <c r="AI510" s="146">
        <v>34</v>
      </c>
      <c r="AJ510" s="146">
        <v>35</v>
      </c>
      <c r="AK510" s="146">
        <v>36</v>
      </c>
      <c r="AL510" s="146">
        <v>37</v>
      </c>
      <c r="AM510" s="146">
        <v>38</v>
      </c>
      <c r="AN510" s="146">
        <v>39</v>
      </c>
      <c r="AO510" s="146">
        <v>40</v>
      </c>
      <c r="AP510" s="146">
        <v>41</v>
      </c>
      <c r="AQ510" s="146">
        <v>42</v>
      </c>
    </row>
    <row r="511" spans="1:43" x14ac:dyDescent="0.25">
      <c r="A511" s="146">
        <v>0</v>
      </c>
      <c r="B511" s="146">
        <v>1</v>
      </c>
      <c r="C511" s="146">
        <v>2</v>
      </c>
      <c r="D511" s="146">
        <v>3</v>
      </c>
      <c r="E511" s="146">
        <v>4</v>
      </c>
      <c r="F511" s="146">
        <v>5</v>
      </c>
      <c r="G511" s="146">
        <v>6</v>
      </c>
      <c r="H511" s="146">
        <v>7</v>
      </c>
      <c r="I511" s="146">
        <v>8</v>
      </c>
      <c r="J511" s="146">
        <v>9</v>
      </c>
      <c r="K511" s="146">
        <v>10</v>
      </c>
      <c r="L511" s="146">
        <v>11</v>
      </c>
      <c r="M511" s="146">
        <v>12</v>
      </c>
      <c r="N511" s="146">
        <v>13</v>
      </c>
      <c r="O511" s="146">
        <v>14</v>
      </c>
      <c r="P511" s="146">
        <v>15</v>
      </c>
      <c r="Q511" s="146">
        <v>16</v>
      </c>
      <c r="R511" s="146">
        <v>17</v>
      </c>
      <c r="S511" s="146">
        <v>18</v>
      </c>
      <c r="T511" s="146">
        <v>19</v>
      </c>
      <c r="U511" s="146">
        <v>20</v>
      </c>
      <c r="V511" s="146">
        <v>21</v>
      </c>
      <c r="W511" s="146">
        <v>22</v>
      </c>
      <c r="X511" s="146">
        <v>23</v>
      </c>
      <c r="Y511" s="146">
        <v>24</v>
      </c>
      <c r="Z511" s="146">
        <v>25</v>
      </c>
      <c r="AA511" s="146">
        <v>26</v>
      </c>
      <c r="AB511" s="146">
        <v>27</v>
      </c>
      <c r="AC511" s="146">
        <v>28</v>
      </c>
      <c r="AD511" s="146">
        <v>29</v>
      </c>
      <c r="AE511" s="146">
        <v>30</v>
      </c>
      <c r="AF511" s="146">
        <v>31</v>
      </c>
      <c r="AG511" s="146">
        <v>32</v>
      </c>
      <c r="AH511" s="146">
        <v>33</v>
      </c>
      <c r="AI511" s="146">
        <v>34</v>
      </c>
      <c r="AJ511" s="146">
        <v>35</v>
      </c>
      <c r="AK511" s="146">
        <v>36</v>
      </c>
      <c r="AL511" s="146">
        <v>37</v>
      </c>
      <c r="AM511" s="146">
        <v>38</v>
      </c>
      <c r="AN511" s="146">
        <v>39</v>
      </c>
      <c r="AO511" s="146">
        <v>40</v>
      </c>
      <c r="AP511" s="146">
        <v>41</v>
      </c>
      <c r="AQ511" s="146">
        <v>42</v>
      </c>
    </row>
    <row r="512" spans="1:43" x14ac:dyDescent="0.25">
      <c r="A512" s="146">
        <v>0</v>
      </c>
      <c r="B512" s="146">
        <v>1</v>
      </c>
      <c r="C512" s="146">
        <v>2</v>
      </c>
      <c r="D512" s="146">
        <v>3</v>
      </c>
      <c r="E512" s="146">
        <v>4</v>
      </c>
      <c r="F512" s="146">
        <v>5</v>
      </c>
      <c r="G512" s="146">
        <v>6</v>
      </c>
      <c r="H512" s="146">
        <v>7</v>
      </c>
      <c r="I512" s="146">
        <v>8</v>
      </c>
      <c r="J512" s="146">
        <v>9</v>
      </c>
      <c r="K512" s="146">
        <v>10</v>
      </c>
      <c r="L512" s="146">
        <v>11</v>
      </c>
      <c r="M512" s="146">
        <v>12</v>
      </c>
      <c r="N512" s="146">
        <v>13</v>
      </c>
      <c r="O512" s="146">
        <v>14</v>
      </c>
      <c r="P512" s="146">
        <v>15</v>
      </c>
      <c r="Q512" s="146">
        <v>16</v>
      </c>
      <c r="R512" s="146">
        <v>17</v>
      </c>
      <c r="S512" s="146">
        <v>18</v>
      </c>
      <c r="T512" s="146">
        <v>19</v>
      </c>
      <c r="U512" s="146">
        <v>20</v>
      </c>
      <c r="V512" s="146">
        <v>21</v>
      </c>
      <c r="W512" s="146">
        <v>22</v>
      </c>
      <c r="X512" s="146">
        <v>23</v>
      </c>
      <c r="Y512" s="146">
        <v>24</v>
      </c>
      <c r="Z512" s="146">
        <v>25</v>
      </c>
      <c r="AA512" s="146">
        <v>26</v>
      </c>
      <c r="AB512" s="146">
        <v>27</v>
      </c>
      <c r="AC512" s="146">
        <v>28</v>
      </c>
      <c r="AD512" s="146">
        <v>29</v>
      </c>
      <c r="AE512" s="146">
        <v>30</v>
      </c>
      <c r="AF512" s="146">
        <v>31</v>
      </c>
      <c r="AG512" s="146">
        <v>32</v>
      </c>
      <c r="AH512" s="146">
        <v>33</v>
      </c>
      <c r="AI512" s="146">
        <v>34</v>
      </c>
      <c r="AJ512" s="146">
        <v>35</v>
      </c>
      <c r="AK512" s="146">
        <v>36</v>
      </c>
      <c r="AL512" s="146">
        <v>37</v>
      </c>
      <c r="AM512" s="146">
        <v>38</v>
      </c>
      <c r="AN512" s="146">
        <v>39</v>
      </c>
      <c r="AO512" s="146">
        <v>40</v>
      </c>
      <c r="AP512" s="146">
        <v>41</v>
      </c>
      <c r="AQ512" s="146">
        <v>42</v>
      </c>
    </row>
    <row r="513" spans="1:43" x14ac:dyDescent="0.25">
      <c r="A513" s="146">
        <v>0</v>
      </c>
      <c r="B513" s="146">
        <v>1</v>
      </c>
      <c r="C513" s="146">
        <v>2</v>
      </c>
      <c r="D513" s="146">
        <v>3</v>
      </c>
      <c r="E513" s="146">
        <v>4</v>
      </c>
      <c r="F513" s="146">
        <v>5</v>
      </c>
      <c r="G513" s="146">
        <v>6</v>
      </c>
      <c r="H513" s="146">
        <v>7</v>
      </c>
      <c r="I513" s="146">
        <v>8</v>
      </c>
      <c r="J513" s="146">
        <v>9</v>
      </c>
      <c r="K513" s="146">
        <v>10</v>
      </c>
      <c r="L513" s="146">
        <v>11</v>
      </c>
      <c r="M513" s="146">
        <v>12</v>
      </c>
      <c r="N513" s="146">
        <v>13</v>
      </c>
      <c r="O513" s="146">
        <v>14</v>
      </c>
      <c r="P513" s="146">
        <v>15</v>
      </c>
      <c r="Q513" s="146">
        <v>16</v>
      </c>
      <c r="R513" s="146">
        <v>17</v>
      </c>
      <c r="S513" s="146">
        <v>18</v>
      </c>
      <c r="T513" s="146">
        <v>19</v>
      </c>
      <c r="U513" s="146">
        <v>20</v>
      </c>
      <c r="V513" s="146">
        <v>21</v>
      </c>
      <c r="W513" s="146">
        <v>22</v>
      </c>
      <c r="X513" s="146">
        <v>23</v>
      </c>
      <c r="Y513" s="146">
        <v>24</v>
      </c>
      <c r="Z513" s="146">
        <v>25</v>
      </c>
      <c r="AA513" s="146">
        <v>26</v>
      </c>
      <c r="AB513" s="146">
        <v>27</v>
      </c>
      <c r="AC513" s="146">
        <v>28</v>
      </c>
      <c r="AD513" s="146">
        <v>29</v>
      </c>
      <c r="AE513" s="146">
        <v>30</v>
      </c>
      <c r="AF513" s="146">
        <v>31</v>
      </c>
      <c r="AG513" s="146">
        <v>32</v>
      </c>
      <c r="AH513" s="146">
        <v>33</v>
      </c>
      <c r="AI513" s="146">
        <v>34</v>
      </c>
      <c r="AJ513" s="146">
        <v>35</v>
      </c>
      <c r="AK513" s="146">
        <v>36</v>
      </c>
      <c r="AL513" s="146">
        <v>37</v>
      </c>
      <c r="AM513" s="146">
        <v>38</v>
      </c>
      <c r="AN513" s="146">
        <v>39</v>
      </c>
      <c r="AO513" s="146">
        <v>40</v>
      </c>
      <c r="AP513" s="146">
        <v>41</v>
      </c>
      <c r="AQ513" s="146">
        <v>42</v>
      </c>
    </row>
    <row r="514" spans="1:43" x14ac:dyDescent="0.25">
      <c r="A514" s="146">
        <v>0</v>
      </c>
      <c r="B514" s="146">
        <v>1</v>
      </c>
      <c r="C514" s="146">
        <v>2</v>
      </c>
      <c r="D514" s="146">
        <v>3</v>
      </c>
      <c r="E514" s="146">
        <v>4</v>
      </c>
      <c r="F514" s="146">
        <v>5</v>
      </c>
      <c r="G514" s="146">
        <v>6</v>
      </c>
      <c r="H514" s="146">
        <v>7</v>
      </c>
      <c r="I514" s="146">
        <v>8</v>
      </c>
      <c r="J514" s="146">
        <v>9</v>
      </c>
      <c r="K514" s="146">
        <v>10</v>
      </c>
      <c r="L514" s="146">
        <v>11</v>
      </c>
      <c r="M514" s="146">
        <v>12</v>
      </c>
      <c r="N514" s="146">
        <v>13</v>
      </c>
      <c r="O514" s="146">
        <v>14</v>
      </c>
      <c r="P514" s="146">
        <v>15</v>
      </c>
      <c r="Q514" s="146">
        <v>16</v>
      </c>
      <c r="R514" s="146">
        <v>17</v>
      </c>
      <c r="S514" s="146">
        <v>18</v>
      </c>
      <c r="T514" s="146">
        <v>19</v>
      </c>
      <c r="U514" s="146">
        <v>20</v>
      </c>
      <c r="V514" s="146">
        <v>21</v>
      </c>
      <c r="W514" s="146">
        <v>22</v>
      </c>
      <c r="X514" s="146">
        <v>23</v>
      </c>
      <c r="Y514" s="146">
        <v>24</v>
      </c>
      <c r="Z514" s="146">
        <v>25</v>
      </c>
      <c r="AA514" s="146">
        <v>26</v>
      </c>
      <c r="AB514" s="146">
        <v>27</v>
      </c>
      <c r="AC514" s="146">
        <v>28</v>
      </c>
      <c r="AD514" s="146">
        <v>29</v>
      </c>
      <c r="AE514" s="146">
        <v>30</v>
      </c>
      <c r="AF514" s="146">
        <v>31</v>
      </c>
      <c r="AG514" s="146">
        <v>32</v>
      </c>
      <c r="AH514" s="146">
        <v>33</v>
      </c>
      <c r="AI514" s="146">
        <v>34</v>
      </c>
      <c r="AJ514" s="146">
        <v>35</v>
      </c>
      <c r="AK514" s="146">
        <v>36</v>
      </c>
      <c r="AL514" s="146">
        <v>37</v>
      </c>
      <c r="AM514" s="146">
        <v>38</v>
      </c>
      <c r="AN514" s="146">
        <v>39</v>
      </c>
      <c r="AO514" s="146">
        <v>40</v>
      </c>
      <c r="AP514" s="146">
        <v>41</v>
      </c>
      <c r="AQ514" s="146">
        <v>42</v>
      </c>
    </row>
    <row r="515" spans="1:43" x14ac:dyDescent="0.25">
      <c r="A515" s="146">
        <v>0</v>
      </c>
      <c r="B515" s="146">
        <v>1</v>
      </c>
      <c r="C515" s="146">
        <v>2</v>
      </c>
      <c r="D515" s="146">
        <v>3</v>
      </c>
      <c r="E515" s="146">
        <v>4</v>
      </c>
      <c r="F515" s="146">
        <v>5</v>
      </c>
      <c r="G515" s="146">
        <v>6</v>
      </c>
      <c r="H515" s="146">
        <v>7</v>
      </c>
      <c r="I515" s="146">
        <v>8</v>
      </c>
      <c r="J515" s="146">
        <v>9</v>
      </c>
      <c r="K515" s="146">
        <v>10</v>
      </c>
      <c r="L515" s="146">
        <v>11</v>
      </c>
      <c r="M515" s="146">
        <v>12</v>
      </c>
      <c r="N515" s="146">
        <v>13</v>
      </c>
      <c r="O515" s="146">
        <v>14</v>
      </c>
      <c r="P515" s="146">
        <v>15</v>
      </c>
      <c r="Q515" s="146">
        <v>16</v>
      </c>
      <c r="R515" s="146">
        <v>17</v>
      </c>
      <c r="S515" s="146">
        <v>18</v>
      </c>
      <c r="T515" s="146">
        <v>19</v>
      </c>
      <c r="U515" s="146">
        <v>20</v>
      </c>
      <c r="V515" s="146">
        <v>21</v>
      </c>
      <c r="W515" s="146">
        <v>22</v>
      </c>
      <c r="X515" s="146">
        <v>23</v>
      </c>
      <c r="Y515" s="146">
        <v>24</v>
      </c>
      <c r="Z515" s="146">
        <v>25</v>
      </c>
      <c r="AA515" s="146">
        <v>26</v>
      </c>
      <c r="AB515" s="146">
        <v>27</v>
      </c>
      <c r="AC515" s="146">
        <v>28</v>
      </c>
      <c r="AD515" s="146">
        <v>29</v>
      </c>
      <c r="AE515" s="146">
        <v>30</v>
      </c>
      <c r="AF515" s="146">
        <v>31</v>
      </c>
      <c r="AG515" s="146">
        <v>32</v>
      </c>
      <c r="AH515" s="146">
        <v>33</v>
      </c>
      <c r="AI515" s="146">
        <v>34</v>
      </c>
      <c r="AJ515" s="146">
        <v>35</v>
      </c>
      <c r="AK515" s="146">
        <v>36</v>
      </c>
      <c r="AL515" s="146">
        <v>37</v>
      </c>
      <c r="AM515" s="146">
        <v>38</v>
      </c>
      <c r="AN515" s="146">
        <v>39</v>
      </c>
      <c r="AO515" s="146">
        <v>40</v>
      </c>
      <c r="AP515" s="146">
        <v>41</v>
      </c>
      <c r="AQ515" s="146">
        <v>42</v>
      </c>
    </row>
    <row r="516" spans="1:43" x14ac:dyDescent="0.25">
      <c r="A516" s="146">
        <v>0</v>
      </c>
      <c r="B516" s="146">
        <v>1</v>
      </c>
      <c r="C516" s="146">
        <v>2</v>
      </c>
      <c r="D516" s="146">
        <v>3</v>
      </c>
      <c r="E516" s="146">
        <v>4</v>
      </c>
      <c r="F516" s="146">
        <v>5</v>
      </c>
      <c r="G516" s="146">
        <v>6</v>
      </c>
      <c r="H516" s="146">
        <v>7</v>
      </c>
      <c r="I516" s="146">
        <v>8</v>
      </c>
      <c r="J516" s="146">
        <v>9</v>
      </c>
      <c r="K516" s="146">
        <v>10</v>
      </c>
      <c r="L516" s="146">
        <v>11</v>
      </c>
      <c r="M516" s="146">
        <v>12</v>
      </c>
      <c r="N516" s="146">
        <v>13</v>
      </c>
      <c r="O516" s="146">
        <v>14</v>
      </c>
      <c r="P516" s="146">
        <v>15</v>
      </c>
      <c r="Q516" s="146">
        <v>16</v>
      </c>
      <c r="R516" s="146">
        <v>17</v>
      </c>
      <c r="S516" s="146">
        <v>18</v>
      </c>
      <c r="T516" s="146">
        <v>19</v>
      </c>
      <c r="U516" s="146">
        <v>20</v>
      </c>
      <c r="V516" s="146">
        <v>21</v>
      </c>
      <c r="W516" s="146">
        <v>22</v>
      </c>
      <c r="X516" s="146">
        <v>23</v>
      </c>
      <c r="Y516" s="146">
        <v>24</v>
      </c>
      <c r="Z516" s="146">
        <v>25</v>
      </c>
      <c r="AA516" s="146">
        <v>26</v>
      </c>
      <c r="AB516" s="146">
        <v>27</v>
      </c>
      <c r="AC516" s="146">
        <v>28</v>
      </c>
      <c r="AD516" s="146">
        <v>29</v>
      </c>
      <c r="AE516" s="146">
        <v>30</v>
      </c>
      <c r="AF516" s="146">
        <v>31</v>
      </c>
      <c r="AG516" s="146">
        <v>32</v>
      </c>
      <c r="AH516" s="146">
        <v>33</v>
      </c>
      <c r="AI516" s="146">
        <v>34</v>
      </c>
      <c r="AJ516" s="146">
        <v>35</v>
      </c>
      <c r="AK516" s="146">
        <v>36</v>
      </c>
      <c r="AL516" s="146">
        <v>37</v>
      </c>
      <c r="AM516" s="146">
        <v>38</v>
      </c>
      <c r="AN516" s="146">
        <v>39</v>
      </c>
      <c r="AO516" s="146">
        <v>40</v>
      </c>
      <c r="AP516" s="146">
        <v>41</v>
      </c>
      <c r="AQ516" s="146">
        <v>42</v>
      </c>
    </row>
    <row r="517" spans="1:43" x14ac:dyDescent="0.25">
      <c r="A517" s="146">
        <v>0</v>
      </c>
      <c r="B517" s="146">
        <v>1</v>
      </c>
      <c r="C517" s="146">
        <v>2</v>
      </c>
      <c r="D517" s="146">
        <v>3</v>
      </c>
      <c r="E517" s="146">
        <v>4</v>
      </c>
      <c r="F517" s="146">
        <v>5</v>
      </c>
      <c r="G517" s="146">
        <v>6</v>
      </c>
      <c r="H517" s="146">
        <v>7</v>
      </c>
      <c r="I517" s="146">
        <v>8</v>
      </c>
      <c r="J517" s="146">
        <v>9</v>
      </c>
      <c r="K517" s="146">
        <v>10</v>
      </c>
      <c r="L517" s="146">
        <v>11</v>
      </c>
      <c r="M517" s="146">
        <v>12</v>
      </c>
      <c r="N517" s="146">
        <v>13</v>
      </c>
      <c r="O517" s="146">
        <v>14</v>
      </c>
      <c r="P517" s="146">
        <v>15</v>
      </c>
      <c r="Q517" s="146">
        <v>16</v>
      </c>
      <c r="R517" s="146">
        <v>17</v>
      </c>
      <c r="S517" s="146">
        <v>18</v>
      </c>
      <c r="T517" s="146">
        <v>19</v>
      </c>
      <c r="U517" s="146">
        <v>20</v>
      </c>
      <c r="V517" s="146">
        <v>21</v>
      </c>
      <c r="W517" s="146">
        <v>22</v>
      </c>
      <c r="X517" s="146">
        <v>23</v>
      </c>
      <c r="Y517" s="146">
        <v>24</v>
      </c>
      <c r="Z517" s="146">
        <v>25</v>
      </c>
      <c r="AA517" s="146">
        <v>26</v>
      </c>
      <c r="AB517" s="146">
        <v>27</v>
      </c>
      <c r="AC517" s="146">
        <v>28</v>
      </c>
      <c r="AD517" s="146">
        <v>29</v>
      </c>
      <c r="AE517" s="146">
        <v>30</v>
      </c>
      <c r="AF517" s="146">
        <v>31</v>
      </c>
      <c r="AG517" s="146">
        <v>32</v>
      </c>
      <c r="AH517" s="146">
        <v>33</v>
      </c>
      <c r="AI517" s="146">
        <v>34</v>
      </c>
      <c r="AJ517" s="146">
        <v>35</v>
      </c>
      <c r="AK517" s="146">
        <v>36</v>
      </c>
      <c r="AL517" s="146">
        <v>37</v>
      </c>
      <c r="AM517" s="146">
        <v>38</v>
      </c>
      <c r="AN517" s="146">
        <v>39</v>
      </c>
      <c r="AO517" s="146">
        <v>40</v>
      </c>
      <c r="AP517" s="146">
        <v>41</v>
      </c>
      <c r="AQ517" s="146">
        <v>42</v>
      </c>
    </row>
    <row r="518" spans="1:43" x14ac:dyDescent="0.25">
      <c r="A518" s="146">
        <v>0</v>
      </c>
      <c r="B518" s="146">
        <v>1</v>
      </c>
      <c r="C518" s="146">
        <v>2</v>
      </c>
      <c r="D518" s="146">
        <v>3</v>
      </c>
      <c r="E518" s="146">
        <v>4</v>
      </c>
      <c r="F518" s="146">
        <v>5</v>
      </c>
      <c r="G518" s="146">
        <v>6</v>
      </c>
      <c r="H518" s="146">
        <v>7</v>
      </c>
      <c r="I518" s="146">
        <v>8</v>
      </c>
      <c r="J518" s="146">
        <v>9</v>
      </c>
      <c r="K518" s="146">
        <v>10</v>
      </c>
      <c r="L518" s="146">
        <v>11</v>
      </c>
      <c r="M518" s="146">
        <v>12</v>
      </c>
      <c r="N518" s="146">
        <v>13</v>
      </c>
      <c r="O518" s="146">
        <v>14</v>
      </c>
      <c r="P518" s="146">
        <v>15</v>
      </c>
      <c r="Q518" s="146">
        <v>16</v>
      </c>
      <c r="R518" s="146">
        <v>17</v>
      </c>
      <c r="S518" s="146">
        <v>18</v>
      </c>
      <c r="T518" s="146">
        <v>19</v>
      </c>
      <c r="U518" s="146">
        <v>20</v>
      </c>
      <c r="V518" s="146">
        <v>21</v>
      </c>
      <c r="W518" s="146">
        <v>22</v>
      </c>
      <c r="X518" s="146">
        <v>23</v>
      </c>
      <c r="Y518" s="146">
        <v>24</v>
      </c>
      <c r="Z518" s="146">
        <v>25</v>
      </c>
      <c r="AA518" s="146">
        <v>26</v>
      </c>
      <c r="AB518" s="146">
        <v>27</v>
      </c>
      <c r="AC518" s="146">
        <v>28</v>
      </c>
      <c r="AD518" s="146">
        <v>29</v>
      </c>
      <c r="AE518" s="146">
        <v>30</v>
      </c>
      <c r="AF518" s="146">
        <v>31</v>
      </c>
      <c r="AG518" s="146">
        <v>32</v>
      </c>
      <c r="AH518" s="146">
        <v>33</v>
      </c>
      <c r="AI518" s="146">
        <v>34</v>
      </c>
      <c r="AJ518" s="146">
        <v>35</v>
      </c>
      <c r="AK518" s="146">
        <v>36</v>
      </c>
      <c r="AL518" s="146">
        <v>37</v>
      </c>
      <c r="AM518" s="146">
        <v>38</v>
      </c>
      <c r="AN518" s="146">
        <v>39</v>
      </c>
      <c r="AO518" s="146">
        <v>40</v>
      </c>
      <c r="AP518" s="146">
        <v>41</v>
      </c>
      <c r="AQ518" s="146">
        <v>42</v>
      </c>
    </row>
    <row r="519" spans="1:43" x14ac:dyDescent="0.25">
      <c r="A519" s="146">
        <v>0</v>
      </c>
      <c r="B519" s="146">
        <v>1</v>
      </c>
      <c r="C519" s="146">
        <v>2</v>
      </c>
      <c r="D519" s="146">
        <v>3</v>
      </c>
      <c r="E519" s="146">
        <v>4</v>
      </c>
      <c r="F519" s="146">
        <v>5</v>
      </c>
      <c r="G519" s="146">
        <v>6</v>
      </c>
      <c r="H519" s="146">
        <v>7</v>
      </c>
      <c r="I519" s="146">
        <v>8</v>
      </c>
      <c r="J519" s="146">
        <v>9</v>
      </c>
      <c r="K519" s="146">
        <v>10</v>
      </c>
      <c r="L519" s="146">
        <v>11</v>
      </c>
      <c r="M519" s="146">
        <v>12</v>
      </c>
      <c r="N519" s="146">
        <v>13</v>
      </c>
      <c r="O519" s="146">
        <v>14</v>
      </c>
      <c r="P519" s="146">
        <v>15</v>
      </c>
      <c r="Q519" s="146">
        <v>16</v>
      </c>
      <c r="R519" s="146">
        <v>17</v>
      </c>
      <c r="S519" s="146">
        <v>18</v>
      </c>
      <c r="T519" s="146">
        <v>19</v>
      </c>
      <c r="U519" s="146">
        <v>20</v>
      </c>
      <c r="V519" s="146">
        <v>21</v>
      </c>
      <c r="W519" s="146">
        <v>22</v>
      </c>
      <c r="X519" s="146">
        <v>23</v>
      </c>
      <c r="Y519" s="146">
        <v>24</v>
      </c>
      <c r="Z519" s="146">
        <v>25</v>
      </c>
      <c r="AA519" s="146">
        <v>26</v>
      </c>
      <c r="AB519" s="146">
        <v>27</v>
      </c>
      <c r="AC519" s="146">
        <v>28</v>
      </c>
      <c r="AD519" s="146">
        <v>29</v>
      </c>
      <c r="AE519" s="146">
        <v>30</v>
      </c>
      <c r="AF519" s="146">
        <v>31</v>
      </c>
      <c r="AG519" s="146">
        <v>32</v>
      </c>
      <c r="AH519" s="146">
        <v>33</v>
      </c>
      <c r="AI519" s="146">
        <v>34</v>
      </c>
      <c r="AJ519" s="146">
        <v>35</v>
      </c>
      <c r="AK519" s="146">
        <v>36</v>
      </c>
      <c r="AL519" s="146">
        <v>37</v>
      </c>
      <c r="AM519" s="146">
        <v>38</v>
      </c>
      <c r="AN519" s="146">
        <v>39</v>
      </c>
      <c r="AO519" s="146">
        <v>40</v>
      </c>
      <c r="AP519" s="146">
        <v>41</v>
      </c>
      <c r="AQ519" s="146">
        <v>42</v>
      </c>
    </row>
    <row r="520" spans="1:43" x14ac:dyDescent="0.25">
      <c r="A520" s="146">
        <v>0</v>
      </c>
      <c r="B520" s="146">
        <v>1</v>
      </c>
      <c r="C520" s="146">
        <v>2</v>
      </c>
      <c r="D520" s="146">
        <v>3</v>
      </c>
      <c r="E520" s="146">
        <v>4</v>
      </c>
      <c r="F520" s="146">
        <v>5</v>
      </c>
      <c r="G520" s="146">
        <v>6</v>
      </c>
      <c r="H520" s="146">
        <v>7</v>
      </c>
      <c r="I520" s="146">
        <v>8</v>
      </c>
      <c r="J520" s="146">
        <v>9</v>
      </c>
      <c r="K520" s="146">
        <v>10</v>
      </c>
      <c r="L520" s="146">
        <v>11</v>
      </c>
      <c r="M520" s="146">
        <v>12</v>
      </c>
      <c r="N520" s="146">
        <v>13</v>
      </c>
      <c r="O520" s="146">
        <v>14</v>
      </c>
      <c r="P520" s="146">
        <v>15</v>
      </c>
      <c r="Q520" s="146">
        <v>16</v>
      </c>
      <c r="R520" s="146">
        <v>17</v>
      </c>
      <c r="S520" s="146">
        <v>18</v>
      </c>
      <c r="T520" s="146">
        <v>19</v>
      </c>
      <c r="U520" s="146">
        <v>20</v>
      </c>
      <c r="V520" s="146">
        <v>21</v>
      </c>
      <c r="W520" s="146">
        <v>22</v>
      </c>
      <c r="X520" s="146">
        <v>23</v>
      </c>
      <c r="Y520" s="146">
        <v>24</v>
      </c>
      <c r="Z520" s="146">
        <v>25</v>
      </c>
      <c r="AA520" s="146">
        <v>26</v>
      </c>
      <c r="AB520" s="146">
        <v>27</v>
      </c>
      <c r="AC520" s="146">
        <v>28</v>
      </c>
      <c r="AD520" s="146">
        <v>29</v>
      </c>
      <c r="AE520" s="146">
        <v>30</v>
      </c>
      <c r="AF520" s="146">
        <v>31</v>
      </c>
      <c r="AG520" s="146">
        <v>32</v>
      </c>
      <c r="AH520" s="146">
        <v>33</v>
      </c>
      <c r="AI520" s="146">
        <v>34</v>
      </c>
      <c r="AJ520" s="146">
        <v>35</v>
      </c>
      <c r="AK520" s="146">
        <v>36</v>
      </c>
      <c r="AL520" s="146">
        <v>37</v>
      </c>
      <c r="AM520" s="146">
        <v>38</v>
      </c>
      <c r="AN520" s="146">
        <v>39</v>
      </c>
      <c r="AO520" s="146">
        <v>40</v>
      </c>
      <c r="AP520" s="146">
        <v>41</v>
      </c>
      <c r="AQ520" s="146">
        <v>42</v>
      </c>
    </row>
    <row r="521" spans="1:43" x14ac:dyDescent="0.25">
      <c r="A521" s="146">
        <v>0</v>
      </c>
      <c r="B521" s="146">
        <v>1</v>
      </c>
      <c r="C521" s="146">
        <v>2</v>
      </c>
      <c r="D521" s="146">
        <v>3</v>
      </c>
      <c r="E521" s="146">
        <v>4</v>
      </c>
      <c r="F521" s="146">
        <v>5</v>
      </c>
      <c r="G521" s="146">
        <v>6</v>
      </c>
      <c r="H521" s="146">
        <v>7</v>
      </c>
      <c r="I521" s="146">
        <v>8</v>
      </c>
      <c r="J521" s="146">
        <v>9</v>
      </c>
      <c r="K521" s="146">
        <v>10</v>
      </c>
      <c r="L521" s="146">
        <v>11</v>
      </c>
      <c r="M521" s="146">
        <v>12</v>
      </c>
      <c r="N521" s="146">
        <v>13</v>
      </c>
      <c r="O521" s="146">
        <v>14</v>
      </c>
      <c r="P521" s="146">
        <v>15</v>
      </c>
      <c r="Q521" s="146">
        <v>16</v>
      </c>
      <c r="R521" s="146">
        <v>17</v>
      </c>
      <c r="S521" s="146">
        <v>18</v>
      </c>
      <c r="T521" s="146">
        <v>19</v>
      </c>
      <c r="U521" s="146">
        <v>20</v>
      </c>
      <c r="V521" s="146">
        <v>21</v>
      </c>
      <c r="W521" s="146">
        <v>22</v>
      </c>
      <c r="X521" s="146">
        <v>23</v>
      </c>
      <c r="Y521" s="146">
        <v>24</v>
      </c>
      <c r="Z521" s="146">
        <v>25</v>
      </c>
      <c r="AA521" s="146">
        <v>26</v>
      </c>
      <c r="AB521" s="146">
        <v>27</v>
      </c>
      <c r="AC521" s="146">
        <v>28</v>
      </c>
      <c r="AD521" s="146">
        <v>29</v>
      </c>
      <c r="AE521" s="146">
        <v>30</v>
      </c>
      <c r="AF521" s="146">
        <v>31</v>
      </c>
      <c r="AG521" s="146">
        <v>32</v>
      </c>
      <c r="AH521" s="146">
        <v>33</v>
      </c>
      <c r="AI521" s="146">
        <v>34</v>
      </c>
      <c r="AJ521" s="146">
        <v>35</v>
      </c>
      <c r="AK521" s="146">
        <v>36</v>
      </c>
      <c r="AL521" s="146">
        <v>37</v>
      </c>
      <c r="AM521" s="146">
        <v>38</v>
      </c>
      <c r="AN521" s="146">
        <v>39</v>
      </c>
      <c r="AO521" s="146">
        <v>40</v>
      </c>
      <c r="AP521" s="146">
        <v>41</v>
      </c>
      <c r="AQ521" s="146">
        <v>42</v>
      </c>
    </row>
    <row r="522" spans="1:43" x14ac:dyDescent="0.25">
      <c r="A522" s="146">
        <v>0</v>
      </c>
      <c r="B522" s="146">
        <v>1</v>
      </c>
      <c r="C522" s="146">
        <v>2</v>
      </c>
      <c r="D522" s="146">
        <v>3</v>
      </c>
      <c r="E522" s="146">
        <v>4</v>
      </c>
      <c r="F522" s="146">
        <v>5</v>
      </c>
      <c r="G522" s="146">
        <v>6</v>
      </c>
      <c r="H522" s="146">
        <v>7</v>
      </c>
      <c r="I522" s="146">
        <v>8</v>
      </c>
      <c r="J522" s="146">
        <v>9</v>
      </c>
      <c r="K522" s="146">
        <v>10</v>
      </c>
      <c r="L522" s="146">
        <v>11</v>
      </c>
      <c r="M522" s="146">
        <v>12</v>
      </c>
      <c r="N522" s="146">
        <v>13</v>
      </c>
      <c r="O522" s="146">
        <v>14</v>
      </c>
      <c r="P522" s="146">
        <v>15</v>
      </c>
      <c r="Q522" s="146">
        <v>16</v>
      </c>
      <c r="R522" s="146">
        <v>17</v>
      </c>
      <c r="S522" s="146">
        <v>18</v>
      </c>
      <c r="T522" s="146">
        <v>19</v>
      </c>
      <c r="U522" s="146">
        <v>20</v>
      </c>
      <c r="V522" s="146">
        <v>21</v>
      </c>
      <c r="W522" s="146">
        <v>22</v>
      </c>
      <c r="X522" s="146">
        <v>23</v>
      </c>
      <c r="Y522" s="146">
        <v>24</v>
      </c>
      <c r="Z522" s="146">
        <v>25</v>
      </c>
      <c r="AA522" s="146">
        <v>26</v>
      </c>
      <c r="AB522" s="146">
        <v>27</v>
      </c>
      <c r="AC522" s="146">
        <v>28</v>
      </c>
      <c r="AD522" s="146">
        <v>29</v>
      </c>
      <c r="AE522" s="146">
        <v>30</v>
      </c>
      <c r="AF522" s="146">
        <v>31</v>
      </c>
      <c r="AG522" s="146">
        <v>32</v>
      </c>
      <c r="AH522" s="146">
        <v>33</v>
      </c>
      <c r="AI522" s="146">
        <v>34</v>
      </c>
      <c r="AJ522" s="146">
        <v>35</v>
      </c>
      <c r="AK522" s="146">
        <v>36</v>
      </c>
      <c r="AL522" s="146">
        <v>37</v>
      </c>
      <c r="AM522" s="146">
        <v>38</v>
      </c>
      <c r="AN522" s="146">
        <v>39</v>
      </c>
      <c r="AO522" s="146">
        <v>40</v>
      </c>
      <c r="AP522" s="146">
        <v>41</v>
      </c>
      <c r="AQ522" s="146">
        <v>42</v>
      </c>
    </row>
    <row r="523" spans="1:43" x14ac:dyDescent="0.25">
      <c r="A523" s="146">
        <v>0</v>
      </c>
      <c r="B523" s="146">
        <v>1</v>
      </c>
      <c r="C523" s="146">
        <v>2</v>
      </c>
      <c r="D523" s="146">
        <v>3</v>
      </c>
      <c r="E523" s="146">
        <v>4</v>
      </c>
      <c r="F523" s="146">
        <v>5</v>
      </c>
      <c r="G523" s="146">
        <v>6</v>
      </c>
      <c r="H523" s="146">
        <v>7</v>
      </c>
      <c r="I523" s="146">
        <v>8</v>
      </c>
      <c r="J523" s="146">
        <v>9</v>
      </c>
      <c r="K523" s="146">
        <v>10</v>
      </c>
      <c r="L523" s="146">
        <v>11</v>
      </c>
      <c r="M523" s="146">
        <v>12</v>
      </c>
      <c r="N523" s="146">
        <v>13</v>
      </c>
      <c r="O523" s="146">
        <v>14</v>
      </c>
      <c r="P523" s="146">
        <v>15</v>
      </c>
      <c r="Q523" s="146">
        <v>16</v>
      </c>
      <c r="R523" s="146">
        <v>17</v>
      </c>
      <c r="S523" s="146">
        <v>18</v>
      </c>
      <c r="T523" s="146">
        <v>19</v>
      </c>
      <c r="U523" s="146">
        <v>20</v>
      </c>
      <c r="V523" s="146">
        <v>21</v>
      </c>
      <c r="W523" s="146">
        <v>22</v>
      </c>
      <c r="X523" s="146">
        <v>23</v>
      </c>
      <c r="Y523" s="146">
        <v>24</v>
      </c>
      <c r="Z523" s="146">
        <v>25</v>
      </c>
      <c r="AA523" s="146">
        <v>26</v>
      </c>
      <c r="AB523" s="146">
        <v>27</v>
      </c>
      <c r="AC523" s="146">
        <v>28</v>
      </c>
      <c r="AD523" s="146">
        <v>29</v>
      </c>
      <c r="AE523" s="146">
        <v>30</v>
      </c>
      <c r="AF523" s="146">
        <v>31</v>
      </c>
      <c r="AG523" s="146">
        <v>32</v>
      </c>
      <c r="AH523" s="146">
        <v>33</v>
      </c>
      <c r="AI523" s="146">
        <v>34</v>
      </c>
      <c r="AJ523" s="146">
        <v>35</v>
      </c>
      <c r="AK523" s="146">
        <v>36</v>
      </c>
      <c r="AL523" s="146">
        <v>37</v>
      </c>
      <c r="AM523" s="146">
        <v>38</v>
      </c>
      <c r="AN523" s="146">
        <v>39</v>
      </c>
      <c r="AO523" s="146">
        <v>40</v>
      </c>
      <c r="AP523" s="146">
        <v>41</v>
      </c>
      <c r="AQ523" s="146">
        <v>42</v>
      </c>
    </row>
    <row r="524" spans="1:43" x14ac:dyDescent="0.25">
      <c r="A524" s="146">
        <v>0</v>
      </c>
      <c r="B524" s="146">
        <v>1</v>
      </c>
      <c r="C524" s="146">
        <v>2</v>
      </c>
      <c r="D524" s="146">
        <v>3</v>
      </c>
      <c r="E524" s="146">
        <v>4</v>
      </c>
      <c r="F524" s="146">
        <v>5</v>
      </c>
      <c r="G524" s="146">
        <v>6</v>
      </c>
      <c r="H524" s="146">
        <v>7</v>
      </c>
      <c r="I524" s="146">
        <v>8</v>
      </c>
      <c r="J524" s="146">
        <v>9</v>
      </c>
      <c r="K524" s="146">
        <v>10</v>
      </c>
      <c r="L524" s="146">
        <v>11</v>
      </c>
      <c r="M524" s="146">
        <v>12</v>
      </c>
      <c r="N524" s="146">
        <v>13</v>
      </c>
      <c r="O524" s="146">
        <v>14</v>
      </c>
      <c r="P524" s="146">
        <v>15</v>
      </c>
      <c r="Q524" s="146">
        <v>16</v>
      </c>
      <c r="R524" s="146">
        <v>17</v>
      </c>
      <c r="S524" s="146">
        <v>18</v>
      </c>
      <c r="T524" s="146">
        <v>19</v>
      </c>
      <c r="U524" s="146">
        <v>20</v>
      </c>
      <c r="V524" s="146">
        <v>21</v>
      </c>
      <c r="W524" s="146">
        <v>22</v>
      </c>
      <c r="X524" s="146">
        <v>23</v>
      </c>
      <c r="Y524" s="146">
        <v>24</v>
      </c>
      <c r="Z524" s="146">
        <v>25</v>
      </c>
      <c r="AA524" s="146">
        <v>26</v>
      </c>
      <c r="AB524" s="146">
        <v>27</v>
      </c>
      <c r="AC524" s="146">
        <v>28</v>
      </c>
      <c r="AD524" s="146">
        <v>29</v>
      </c>
      <c r="AE524" s="146">
        <v>30</v>
      </c>
      <c r="AF524" s="146">
        <v>31</v>
      </c>
      <c r="AG524" s="146">
        <v>32</v>
      </c>
      <c r="AH524" s="146">
        <v>33</v>
      </c>
      <c r="AI524" s="146">
        <v>34</v>
      </c>
      <c r="AJ524" s="146">
        <v>35</v>
      </c>
      <c r="AK524" s="146">
        <v>36</v>
      </c>
      <c r="AL524" s="146">
        <v>37</v>
      </c>
      <c r="AM524" s="146">
        <v>38</v>
      </c>
      <c r="AN524" s="146">
        <v>39</v>
      </c>
      <c r="AO524" s="146">
        <v>40</v>
      </c>
      <c r="AP524" s="146">
        <v>41</v>
      </c>
      <c r="AQ524" s="146">
        <v>42</v>
      </c>
    </row>
    <row r="525" spans="1:43" x14ac:dyDescent="0.25">
      <c r="A525" s="146">
        <v>0</v>
      </c>
      <c r="B525" s="146">
        <v>1</v>
      </c>
      <c r="C525" s="146">
        <v>2</v>
      </c>
      <c r="D525" s="146">
        <v>3</v>
      </c>
      <c r="E525" s="146">
        <v>4</v>
      </c>
      <c r="F525" s="146">
        <v>5</v>
      </c>
      <c r="G525" s="146">
        <v>6</v>
      </c>
      <c r="H525" s="146">
        <v>7</v>
      </c>
      <c r="I525" s="146">
        <v>8</v>
      </c>
      <c r="J525" s="146">
        <v>9</v>
      </c>
      <c r="K525" s="146">
        <v>10</v>
      </c>
      <c r="L525" s="146">
        <v>11</v>
      </c>
      <c r="M525" s="146">
        <v>12</v>
      </c>
      <c r="N525" s="146">
        <v>13</v>
      </c>
      <c r="O525" s="146">
        <v>14</v>
      </c>
      <c r="P525" s="146">
        <v>15</v>
      </c>
      <c r="Q525" s="146">
        <v>16</v>
      </c>
      <c r="R525" s="146">
        <v>17</v>
      </c>
      <c r="S525" s="146">
        <v>18</v>
      </c>
      <c r="T525" s="146">
        <v>19</v>
      </c>
      <c r="U525" s="146">
        <v>20</v>
      </c>
      <c r="V525" s="146">
        <v>21</v>
      </c>
      <c r="W525" s="146">
        <v>22</v>
      </c>
      <c r="X525" s="146">
        <v>23</v>
      </c>
      <c r="Y525" s="146">
        <v>24</v>
      </c>
      <c r="Z525" s="146">
        <v>25</v>
      </c>
      <c r="AA525" s="146">
        <v>26</v>
      </c>
      <c r="AB525" s="146">
        <v>27</v>
      </c>
      <c r="AC525" s="146">
        <v>28</v>
      </c>
      <c r="AD525" s="146">
        <v>29</v>
      </c>
      <c r="AE525" s="146">
        <v>30</v>
      </c>
      <c r="AF525" s="146">
        <v>31</v>
      </c>
      <c r="AG525" s="146">
        <v>32</v>
      </c>
      <c r="AH525" s="146">
        <v>33</v>
      </c>
      <c r="AI525" s="146">
        <v>34</v>
      </c>
      <c r="AJ525" s="146">
        <v>35</v>
      </c>
      <c r="AK525" s="146">
        <v>36</v>
      </c>
      <c r="AL525" s="146">
        <v>37</v>
      </c>
      <c r="AM525" s="146">
        <v>38</v>
      </c>
      <c r="AN525" s="146">
        <v>39</v>
      </c>
      <c r="AO525" s="146">
        <v>40</v>
      </c>
      <c r="AP525" s="146">
        <v>41</v>
      </c>
      <c r="AQ525" s="146">
        <v>42</v>
      </c>
    </row>
    <row r="526" spans="1:43" x14ac:dyDescent="0.25">
      <c r="A526" s="146">
        <v>0</v>
      </c>
      <c r="B526" s="146">
        <v>1</v>
      </c>
      <c r="C526" s="146">
        <v>2</v>
      </c>
      <c r="D526" s="146">
        <v>3</v>
      </c>
      <c r="E526" s="146">
        <v>4</v>
      </c>
      <c r="F526" s="146">
        <v>5</v>
      </c>
      <c r="G526" s="146">
        <v>6</v>
      </c>
      <c r="H526" s="146">
        <v>7</v>
      </c>
      <c r="I526" s="146">
        <v>8</v>
      </c>
      <c r="J526" s="146">
        <v>9</v>
      </c>
      <c r="K526" s="146">
        <v>10</v>
      </c>
      <c r="L526" s="146">
        <v>11</v>
      </c>
      <c r="M526" s="146">
        <v>12</v>
      </c>
      <c r="N526" s="146">
        <v>13</v>
      </c>
      <c r="O526" s="146">
        <v>14</v>
      </c>
      <c r="P526" s="146">
        <v>15</v>
      </c>
      <c r="Q526" s="146">
        <v>16</v>
      </c>
      <c r="R526" s="146">
        <v>17</v>
      </c>
      <c r="S526" s="146">
        <v>18</v>
      </c>
      <c r="T526" s="146">
        <v>19</v>
      </c>
      <c r="U526" s="146">
        <v>20</v>
      </c>
      <c r="V526" s="146">
        <v>21</v>
      </c>
      <c r="W526" s="146">
        <v>22</v>
      </c>
      <c r="X526" s="146">
        <v>23</v>
      </c>
      <c r="Y526" s="146">
        <v>24</v>
      </c>
      <c r="Z526" s="146">
        <v>25</v>
      </c>
      <c r="AA526" s="146">
        <v>26</v>
      </c>
      <c r="AB526" s="146">
        <v>27</v>
      </c>
      <c r="AC526" s="146">
        <v>28</v>
      </c>
      <c r="AD526" s="146">
        <v>29</v>
      </c>
      <c r="AE526" s="146">
        <v>30</v>
      </c>
      <c r="AF526" s="146">
        <v>31</v>
      </c>
      <c r="AG526" s="146">
        <v>32</v>
      </c>
      <c r="AH526" s="146">
        <v>33</v>
      </c>
      <c r="AI526" s="146">
        <v>34</v>
      </c>
      <c r="AJ526" s="146">
        <v>35</v>
      </c>
      <c r="AK526" s="146">
        <v>36</v>
      </c>
      <c r="AL526" s="146">
        <v>37</v>
      </c>
      <c r="AM526" s="146">
        <v>38</v>
      </c>
      <c r="AN526" s="146">
        <v>39</v>
      </c>
      <c r="AO526" s="146">
        <v>40</v>
      </c>
      <c r="AP526" s="146">
        <v>41</v>
      </c>
      <c r="AQ526" s="146">
        <v>42</v>
      </c>
    </row>
    <row r="527" spans="1:43" x14ac:dyDescent="0.25">
      <c r="A527" s="146">
        <v>0</v>
      </c>
      <c r="B527" s="146">
        <v>1</v>
      </c>
      <c r="C527" s="146">
        <v>2</v>
      </c>
      <c r="D527" s="146">
        <v>3</v>
      </c>
      <c r="E527" s="146">
        <v>4</v>
      </c>
      <c r="F527" s="146">
        <v>5</v>
      </c>
      <c r="G527" s="146">
        <v>6</v>
      </c>
      <c r="H527" s="146">
        <v>7</v>
      </c>
      <c r="I527" s="146">
        <v>8</v>
      </c>
      <c r="J527" s="146">
        <v>9</v>
      </c>
      <c r="K527" s="146">
        <v>10</v>
      </c>
      <c r="L527" s="146">
        <v>11</v>
      </c>
      <c r="M527" s="146">
        <v>12</v>
      </c>
      <c r="N527" s="146">
        <v>13</v>
      </c>
      <c r="O527" s="146">
        <v>14</v>
      </c>
      <c r="P527" s="146">
        <v>15</v>
      </c>
      <c r="Q527" s="146">
        <v>16</v>
      </c>
      <c r="R527" s="146">
        <v>17</v>
      </c>
      <c r="S527" s="146">
        <v>18</v>
      </c>
      <c r="T527" s="146">
        <v>19</v>
      </c>
      <c r="U527" s="146">
        <v>20</v>
      </c>
      <c r="V527" s="146">
        <v>21</v>
      </c>
      <c r="W527" s="146">
        <v>22</v>
      </c>
      <c r="X527" s="146">
        <v>23</v>
      </c>
      <c r="Y527" s="146">
        <v>24</v>
      </c>
      <c r="Z527" s="146">
        <v>25</v>
      </c>
      <c r="AA527" s="146">
        <v>26</v>
      </c>
      <c r="AB527" s="146">
        <v>27</v>
      </c>
      <c r="AC527" s="146">
        <v>28</v>
      </c>
      <c r="AD527" s="146">
        <v>29</v>
      </c>
      <c r="AE527" s="146">
        <v>30</v>
      </c>
      <c r="AF527" s="146">
        <v>31</v>
      </c>
      <c r="AG527" s="146">
        <v>32</v>
      </c>
      <c r="AH527" s="146">
        <v>33</v>
      </c>
      <c r="AI527" s="146">
        <v>34</v>
      </c>
      <c r="AJ527" s="146">
        <v>35</v>
      </c>
      <c r="AK527" s="146">
        <v>36</v>
      </c>
      <c r="AL527" s="146">
        <v>37</v>
      </c>
      <c r="AM527" s="146">
        <v>38</v>
      </c>
      <c r="AN527" s="146">
        <v>39</v>
      </c>
      <c r="AO527" s="146">
        <v>40</v>
      </c>
      <c r="AP527" s="146">
        <v>41</v>
      </c>
      <c r="AQ527" s="146">
        <v>42</v>
      </c>
    </row>
    <row r="528" spans="1:43" x14ac:dyDescent="0.25">
      <c r="A528" s="146">
        <v>0</v>
      </c>
      <c r="B528" s="146">
        <v>1</v>
      </c>
      <c r="C528" s="146">
        <v>2</v>
      </c>
      <c r="D528" s="146">
        <v>3</v>
      </c>
      <c r="E528" s="146">
        <v>4</v>
      </c>
      <c r="F528" s="146">
        <v>5</v>
      </c>
      <c r="G528" s="146">
        <v>6</v>
      </c>
      <c r="H528" s="146">
        <v>7</v>
      </c>
      <c r="I528" s="146">
        <v>8</v>
      </c>
      <c r="J528" s="146">
        <v>9</v>
      </c>
      <c r="K528" s="146">
        <v>10</v>
      </c>
      <c r="L528" s="146">
        <v>11</v>
      </c>
      <c r="M528" s="146">
        <v>12</v>
      </c>
      <c r="N528" s="146">
        <v>13</v>
      </c>
      <c r="O528" s="146">
        <v>14</v>
      </c>
      <c r="P528" s="146">
        <v>15</v>
      </c>
      <c r="Q528" s="146">
        <v>16</v>
      </c>
      <c r="R528" s="146">
        <v>17</v>
      </c>
      <c r="S528" s="146">
        <v>18</v>
      </c>
      <c r="T528" s="146">
        <v>19</v>
      </c>
      <c r="U528" s="146">
        <v>20</v>
      </c>
      <c r="V528" s="146">
        <v>21</v>
      </c>
      <c r="W528" s="146">
        <v>22</v>
      </c>
      <c r="X528" s="146">
        <v>23</v>
      </c>
      <c r="Y528" s="146">
        <v>24</v>
      </c>
      <c r="Z528" s="146">
        <v>25</v>
      </c>
      <c r="AA528" s="146">
        <v>26</v>
      </c>
      <c r="AB528" s="146">
        <v>27</v>
      </c>
      <c r="AC528" s="146">
        <v>28</v>
      </c>
      <c r="AD528" s="146">
        <v>29</v>
      </c>
      <c r="AE528" s="146">
        <v>30</v>
      </c>
      <c r="AF528" s="146">
        <v>31</v>
      </c>
      <c r="AG528" s="146">
        <v>32</v>
      </c>
      <c r="AH528" s="146">
        <v>33</v>
      </c>
      <c r="AI528" s="146">
        <v>34</v>
      </c>
      <c r="AJ528" s="146">
        <v>35</v>
      </c>
      <c r="AK528" s="146">
        <v>36</v>
      </c>
      <c r="AL528" s="146">
        <v>37</v>
      </c>
      <c r="AM528" s="146">
        <v>38</v>
      </c>
      <c r="AN528" s="146">
        <v>39</v>
      </c>
      <c r="AO528" s="146">
        <v>40</v>
      </c>
      <c r="AP528" s="146">
        <v>41</v>
      </c>
      <c r="AQ528" s="146">
        <v>42</v>
      </c>
    </row>
    <row r="529" spans="1:43" x14ac:dyDescent="0.25">
      <c r="A529" s="146">
        <v>0</v>
      </c>
      <c r="B529" s="146">
        <v>1</v>
      </c>
      <c r="C529" s="146">
        <v>2</v>
      </c>
      <c r="D529" s="146">
        <v>3</v>
      </c>
      <c r="E529" s="146">
        <v>4</v>
      </c>
      <c r="F529" s="146">
        <v>5</v>
      </c>
      <c r="G529" s="146">
        <v>6</v>
      </c>
      <c r="H529" s="146">
        <v>7</v>
      </c>
      <c r="I529" s="146">
        <v>8</v>
      </c>
      <c r="J529" s="146">
        <v>9</v>
      </c>
      <c r="K529" s="146">
        <v>10</v>
      </c>
      <c r="L529" s="146">
        <v>11</v>
      </c>
      <c r="M529" s="146">
        <v>12</v>
      </c>
      <c r="N529" s="146">
        <v>13</v>
      </c>
      <c r="O529" s="146">
        <v>14</v>
      </c>
      <c r="P529" s="146">
        <v>15</v>
      </c>
      <c r="Q529" s="146">
        <v>16</v>
      </c>
      <c r="R529" s="146">
        <v>17</v>
      </c>
      <c r="S529" s="146">
        <v>18</v>
      </c>
      <c r="T529" s="146">
        <v>19</v>
      </c>
      <c r="U529" s="146">
        <v>20</v>
      </c>
      <c r="V529" s="146">
        <v>21</v>
      </c>
      <c r="W529" s="146">
        <v>22</v>
      </c>
      <c r="X529" s="146">
        <v>23</v>
      </c>
      <c r="Y529" s="146">
        <v>24</v>
      </c>
      <c r="Z529" s="146">
        <v>25</v>
      </c>
      <c r="AA529" s="146">
        <v>26</v>
      </c>
      <c r="AB529" s="146">
        <v>27</v>
      </c>
      <c r="AC529" s="146">
        <v>28</v>
      </c>
      <c r="AD529" s="146">
        <v>29</v>
      </c>
      <c r="AE529" s="146">
        <v>30</v>
      </c>
      <c r="AF529" s="146">
        <v>31</v>
      </c>
      <c r="AG529" s="146">
        <v>32</v>
      </c>
      <c r="AH529" s="146">
        <v>33</v>
      </c>
      <c r="AI529" s="146">
        <v>34</v>
      </c>
      <c r="AJ529" s="146">
        <v>35</v>
      </c>
      <c r="AK529" s="146">
        <v>36</v>
      </c>
      <c r="AL529" s="146">
        <v>37</v>
      </c>
      <c r="AM529" s="146">
        <v>38</v>
      </c>
      <c r="AN529" s="146">
        <v>39</v>
      </c>
      <c r="AO529" s="146">
        <v>40</v>
      </c>
      <c r="AP529" s="146">
        <v>41</v>
      </c>
      <c r="AQ529" s="146">
        <v>42</v>
      </c>
    </row>
    <row r="530" spans="1:43" x14ac:dyDescent="0.25">
      <c r="A530" s="146">
        <v>0</v>
      </c>
      <c r="B530" s="146">
        <v>1</v>
      </c>
      <c r="C530" s="146">
        <v>2</v>
      </c>
      <c r="D530" s="146">
        <v>3</v>
      </c>
      <c r="E530" s="146">
        <v>4</v>
      </c>
      <c r="F530" s="146">
        <v>5</v>
      </c>
      <c r="G530" s="146">
        <v>6</v>
      </c>
      <c r="H530" s="146">
        <v>7</v>
      </c>
      <c r="I530" s="146">
        <v>8</v>
      </c>
      <c r="J530" s="146">
        <v>9</v>
      </c>
      <c r="K530" s="146">
        <v>10</v>
      </c>
      <c r="L530" s="146">
        <v>11</v>
      </c>
      <c r="M530" s="146">
        <v>12</v>
      </c>
      <c r="N530" s="146">
        <v>13</v>
      </c>
      <c r="O530" s="146">
        <v>14</v>
      </c>
      <c r="P530" s="146">
        <v>15</v>
      </c>
      <c r="Q530" s="146">
        <v>16</v>
      </c>
      <c r="R530" s="146">
        <v>17</v>
      </c>
      <c r="S530" s="146">
        <v>18</v>
      </c>
      <c r="T530" s="146">
        <v>19</v>
      </c>
      <c r="U530" s="146">
        <v>20</v>
      </c>
      <c r="V530" s="146">
        <v>21</v>
      </c>
      <c r="W530" s="146">
        <v>22</v>
      </c>
      <c r="X530" s="146">
        <v>23</v>
      </c>
      <c r="Y530" s="146">
        <v>24</v>
      </c>
      <c r="Z530" s="146">
        <v>25</v>
      </c>
      <c r="AA530" s="146">
        <v>26</v>
      </c>
      <c r="AB530" s="146">
        <v>27</v>
      </c>
      <c r="AC530" s="146">
        <v>28</v>
      </c>
      <c r="AD530" s="146">
        <v>29</v>
      </c>
      <c r="AE530" s="146">
        <v>30</v>
      </c>
      <c r="AF530" s="146">
        <v>31</v>
      </c>
      <c r="AG530" s="146">
        <v>32</v>
      </c>
      <c r="AH530" s="146">
        <v>33</v>
      </c>
      <c r="AI530" s="146">
        <v>34</v>
      </c>
      <c r="AJ530" s="146">
        <v>35</v>
      </c>
      <c r="AK530" s="146">
        <v>36</v>
      </c>
      <c r="AL530" s="146">
        <v>37</v>
      </c>
      <c r="AM530" s="146">
        <v>38</v>
      </c>
      <c r="AN530" s="146">
        <v>39</v>
      </c>
      <c r="AO530" s="146">
        <v>40</v>
      </c>
      <c r="AP530" s="146">
        <v>41</v>
      </c>
      <c r="AQ530" s="146">
        <v>42</v>
      </c>
    </row>
    <row r="531" spans="1:43" x14ac:dyDescent="0.25">
      <c r="A531" s="146">
        <v>0</v>
      </c>
      <c r="B531" s="146">
        <v>1</v>
      </c>
      <c r="C531" s="146">
        <v>2</v>
      </c>
      <c r="D531" s="146">
        <v>3</v>
      </c>
      <c r="E531" s="146">
        <v>4</v>
      </c>
      <c r="F531" s="146">
        <v>5</v>
      </c>
      <c r="G531" s="146">
        <v>6</v>
      </c>
      <c r="H531" s="146">
        <v>7</v>
      </c>
      <c r="I531" s="146">
        <v>8</v>
      </c>
      <c r="J531" s="146">
        <v>9</v>
      </c>
      <c r="K531" s="146">
        <v>10</v>
      </c>
      <c r="L531" s="146">
        <v>11</v>
      </c>
      <c r="M531" s="146">
        <v>12</v>
      </c>
      <c r="N531" s="146">
        <v>13</v>
      </c>
      <c r="O531" s="146">
        <v>14</v>
      </c>
      <c r="P531" s="146">
        <v>15</v>
      </c>
      <c r="Q531" s="146">
        <v>16</v>
      </c>
      <c r="R531" s="146">
        <v>17</v>
      </c>
      <c r="S531" s="146">
        <v>18</v>
      </c>
      <c r="T531" s="146">
        <v>19</v>
      </c>
      <c r="U531" s="146">
        <v>20</v>
      </c>
      <c r="V531" s="146">
        <v>21</v>
      </c>
      <c r="W531" s="146">
        <v>22</v>
      </c>
      <c r="X531" s="146">
        <v>23</v>
      </c>
      <c r="Y531" s="146">
        <v>24</v>
      </c>
      <c r="Z531" s="146">
        <v>25</v>
      </c>
      <c r="AA531" s="146">
        <v>26</v>
      </c>
      <c r="AB531" s="146">
        <v>27</v>
      </c>
      <c r="AC531" s="146">
        <v>28</v>
      </c>
      <c r="AD531" s="146">
        <v>29</v>
      </c>
      <c r="AE531" s="146">
        <v>30</v>
      </c>
      <c r="AF531" s="146">
        <v>31</v>
      </c>
      <c r="AG531" s="146">
        <v>32</v>
      </c>
      <c r="AH531" s="146">
        <v>33</v>
      </c>
      <c r="AI531" s="146">
        <v>34</v>
      </c>
      <c r="AJ531" s="146">
        <v>35</v>
      </c>
      <c r="AK531" s="146">
        <v>36</v>
      </c>
      <c r="AL531" s="146">
        <v>37</v>
      </c>
      <c r="AM531" s="146">
        <v>38</v>
      </c>
      <c r="AN531" s="146">
        <v>39</v>
      </c>
      <c r="AO531" s="146">
        <v>40</v>
      </c>
      <c r="AP531" s="146">
        <v>41</v>
      </c>
      <c r="AQ531" s="146">
        <v>42</v>
      </c>
    </row>
    <row r="532" spans="1:43" x14ac:dyDescent="0.25">
      <c r="A532" s="146">
        <v>0</v>
      </c>
      <c r="B532" s="146">
        <v>1</v>
      </c>
      <c r="C532" s="146">
        <v>2</v>
      </c>
      <c r="D532" s="146">
        <v>3</v>
      </c>
      <c r="E532" s="146">
        <v>4</v>
      </c>
      <c r="F532" s="146">
        <v>5</v>
      </c>
      <c r="G532" s="146">
        <v>6</v>
      </c>
      <c r="H532" s="146">
        <v>7</v>
      </c>
      <c r="I532" s="146">
        <v>8</v>
      </c>
      <c r="J532" s="146">
        <v>9</v>
      </c>
      <c r="K532" s="146">
        <v>10</v>
      </c>
      <c r="L532" s="146">
        <v>11</v>
      </c>
      <c r="M532" s="146">
        <v>12</v>
      </c>
      <c r="N532" s="146">
        <v>13</v>
      </c>
      <c r="O532" s="146">
        <v>14</v>
      </c>
      <c r="P532" s="146">
        <v>15</v>
      </c>
      <c r="Q532" s="146">
        <v>16</v>
      </c>
      <c r="R532" s="146">
        <v>17</v>
      </c>
      <c r="S532" s="146">
        <v>18</v>
      </c>
      <c r="T532" s="146">
        <v>19</v>
      </c>
      <c r="U532" s="146">
        <v>20</v>
      </c>
      <c r="V532" s="146">
        <v>21</v>
      </c>
      <c r="W532" s="146">
        <v>22</v>
      </c>
      <c r="X532" s="146">
        <v>23</v>
      </c>
      <c r="Y532" s="146">
        <v>24</v>
      </c>
      <c r="Z532" s="146">
        <v>25</v>
      </c>
      <c r="AA532" s="146">
        <v>26</v>
      </c>
      <c r="AB532" s="146">
        <v>27</v>
      </c>
      <c r="AC532" s="146">
        <v>28</v>
      </c>
      <c r="AD532" s="146">
        <v>29</v>
      </c>
      <c r="AE532" s="146">
        <v>30</v>
      </c>
      <c r="AF532" s="146">
        <v>31</v>
      </c>
      <c r="AG532" s="146">
        <v>32</v>
      </c>
      <c r="AH532" s="146">
        <v>33</v>
      </c>
      <c r="AI532" s="146">
        <v>34</v>
      </c>
      <c r="AJ532" s="146">
        <v>35</v>
      </c>
      <c r="AK532" s="146">
        <v>36</v>
      </c>
      <c r="AL532" s="146">
        <v>37</v>
      </c>
      <c r="AM532" s="146">
        <v>38</v>
      </c>
      <c r="AN532" s="146">
        <v>39</v>
      </c>
      <c r="AO532" s="146">
        <v>40</v>
      </c>
      <c r="AP532" s="146">
        <v>41</v>
      </c>
      <c r="AQ532" s="146">
        <v>42</v>
      </c>
    </row>
    <row r="533" spans="1:43" x14ac:dyDescent="0.25">
      <c r="A533" s="146">
        <v>0</v>
      </c>
      <c r="B533" s="146">
        <v>1</v>
      </c>
      <c r="C533" s="146">
        <v>2</v>
      </c>
      <c r="D533" s="146">
        <v>3</v>
      </c>
      <c r="E533" s="146">
        <v>4</v>
      </c>
      <c r="F533" s="146">
        <v>5</v>
      </c>
      <c r="G533" s="146">
        <v>6</v>
      </c>
      <c r="H533" s="146">
        <v>7</v>
      </c>
      <c r="I533" s="146">
        <v>8</v>
      </c>
      <c r="J533" s="146">
        <v>9</v>
      </c>
      <c r="K533" s="146">
        <v>10</v>
      </c>
      <c r="L533" s="146">
        <v>11</v>
      </c>
      <c r="M533" s="146">
        <v>12</v>
      </c>
      <c r="N533" s="146">
        <v>13</v>
      </c>
      <c r="O533" s="146">
        <v>14</v>
      </c>
      <c r="P533" s="146">
        <v>15</v>
      </c>
      <c r="Q533" s="146">
        <v>16</v>
      </c>
      <c r="R533" s="146">
        <v>17</v>
      </c>
      <c r="S533" s="146">
        <v>18</v>
      </c>
      <c r="T533" s="146">
        <v>19</v>
      </c>
      <c r="U533" s="146">
        <v>20</v>
      </c>
      <c r="V533" s="146">
        <v>21</v>
      </c>
      <c r="W533" s="146">
        <v>22</v>
      </c>
      <c r="X533" s="146">
        <v>23</v>
      </c>
      <c r="Y533" s="146">
        <v>24</v>
      </c>
      <c r="Z533" s="146">
        <v>25</v>
      </c>
      <c r="AA533" s="146">
        <v>26</v>
      </c>
      <c r="AB533" s="146">
        <v>27</v>
      </c>
      <c r="AC533" s="146">
        <v>28</v>
      </c>
      <c r="AD533" s="146">
        <v>29</v>
      </c>
      <c r="AE533" s="146">
        <v>30</v>
      </c>
      <c r="AF533" s="146">
        <v>31</v>
      </c>
      <c r="AG533" s="146">
        <v>32</v>
      </c>
      <c r="AH533" s="146">
        <v>33</v>
      </c>
      <c r="AI533" s="146">
        <v>34</v>
      </c>
      <c r="AJ533" s="146">
        <v>35</v>
      </c>
      <c r="AK533" s="146">
        <v>36</v>
      </c>
      <c r="AL533" s="146">
        <v>37</v>
      </c>
      <c r="AM533" s="146">
        <v>38</v>
      </c>
      <c r="AN533" s="146">
        <v>39</v>
      </c>
      <c r="AO533" s="146">
        <v>40</v>
      </c>
      <c r="AP533" s="146">
        <v>41</v>
      </c>
      <c r="AQ533" s="146">
        <v>42</v>
      </c>
    </row>
    <row r="534" spans="1:43" x14ac:dyDescent="0.25">
      <c r="A534" s="146">
        <v>0</v>
      </c>
      <c r="B534" s="146">
        <v>1</v>
      </c>
      <c r="C534" s="146">
        <v>2</v>
      </c>
      <c r="D534" s="146">
        <v>3</v>
      </c>
      <c r="E534" s="146">
        <v>4</v>
      </c>
      <c r="F534" s="146">
        <v>5</v>
      </c>
      <c r="G534" s="146">
        <v>6</v>
      </c>
      <c r="H534" s="146">
        <v>7</v>
      </c>
      <c r="I534" s="146">
        <v>8</v>
      </c>
      <c r="J534" s="146">
        <v>9</v>
      </c>
      <c r="K534" s="146">
        <v>10</v>
      </c>
      <c r="L534" s="146">
        <v>11</v>
      </c>
      <c r="M534" s="146">
        <v>12</v>
      </c>
      <c r="N534" s="146">
        <v>13</v>
      </c>
      <c r="O534" s="146">
        <v>14</v>
      </c>
      <c r="P534" s="146">
        <v>15</v>
      </c>
      <c r="Q534" s="146">
        <v>16</v>
      </c>
      <c r="R534" s="146">
        <v>17</v>
      </c>
      <c r="S534" s="146">
        <v>18</v>
      </c>
      <c r="T534" s="146">
        <v>19</v>
      </c>
      <c r="U534" s="146">
        <v>20</v>
      </c>
      <c r="V534" s="146">
        <v>21</v>
      </c>
      <c r="W534" s="146">
        <v>22</v>
      </c>
      <c r="X534" s="146">
        <v>23</v>
      </c>
      <c r="Y534" s="146">
        <v>24</v>
      </c>
      <c r="Z534" s="146">
        <v>25</v>
      </c>
      <c r="AA534" s="146">
        <v>26</v>
      </c>
      <c r="AB534" s="146">
        <v>27</v>
      </c>
      <c r="AC534" s="146">
        <v>28</v>
      </c>
      <c r="AD534" s="146">
        <v>29</v>
      </c>
      <c r="AE534" s="146">
        <v>30</v>
      </c>
      <c r="AF534" s="146">
        <v>31</v>
      </c>
      <c r="AG534" s="146">
        <v>32</v>
      </c>
      <c r="AH534" s="146">
        <v>33</v>
      </c>
      <c r="AI534" s="146">
        <v>34</v>
      </c>
      <c r="AJ534" s="146">
        <v>35</v>
      </c>
      <c r="AK534" s="146">
        <v>36</v>
      </c>
      <c r="AL534" s="146">
        <v>37</v>
      </c>
      <c r="AM534" s="146">
        <v>38</v>
      </c>
      <c r="AN534" s="146">
        <v>39</v>
      </c>
      <c r="AO534" s="146">
        <v>40</v>
      </c>
      <c r="AP534" s="146">
        <v>41</v>
      </c>
      <c r="AQ534" s="146">
        <v>42</v>
      </c>
    </row>
    <row r="535" spans="1:43" x14ac:dyDescent="0.25">
      <c r="A535" s="146">
        <v>0</v>
      </c>
      <c r="B535" s="146">
        <v>1</v>
      </c>
      <c r="C535" s="146">
        <v>2</v>
      </c>
      <c r="D535" s="146">
        <v>3</v>
      </c>
      <c r="E535" s="146">
        <v>4</v>
      </c>
      <c r="F535" s="146">
        <v>5</v>
      </c>
      <c r="G535" s="146">
        <v>6</v>
      </c>
      <c r="H535" s="146">
        <v>7</v>
      </c>
      <c r="I535" s="146">
        <v>8</v>
      </c>
      <c r="J535" s="146">
        <v>9</v>
      </c>
      <c r="K535" s="146">
        <v>10</v>
      </c>
      <c r="L535" s="146">
        <v>11</v>
      </c>
      <c r="M535" s="146">
        <v>12</v>
      </c>
      <c r="N535" s="146">
        <v>13</v>
      </c>
      <c r="O535" s="146">
        <v>14</v>
      </c>
      <c r="P535" s="146">
        <v>15</v>
      </c>
      <c r="Q535" s="146">
        <v>16</v>
      </c>
      <c r="R535" s="146">
        <v>17</v>
      </c>
      <c r="S535" s="146">
        <v>18</v>
      </c>
      <c r="T535" s="146">
        <v>19</v>
      </c>
      <c r="U535" s="146">
        <v>20</v>
      </c>
      <c r="V535" s="146">
        <v>21</v>
      </c>
      <c r="W535" s="146">
        <v>22</v>
      </c>
      <c r="X535" s="146">
        <v>23</v>
      </c>
      <c r="Y535" s="146">
        <v>24</v>
      </c>
      <c r="Z535" s="146">
        <v>25</v>
      </c>
      <c r="AA535" s="146">
        <v>26</v>
      </c>
      <c r="AB535" s="146">
        <v>27</v>
      </c>
      <c r="AC535" s="146">
        <v>28</v>
      </c>
      <c r="AD535" s="146">
        <v>29</v>
      </c>
      <c r="AE535" s="146">
        <v>30</v>
      </c>
      <c r="AF535" s="146">
        <v>31</v>
      </c>
      <c r="AG535" s="146">
        <v>32</v>
      </c>
      <c r="AH535" s="146">
        <v>33</v>
      </c>
      <c r="AI535" s="146">
        <v>34</v>
      </c>
      <c r="AJ535" s="146">
        <v>35</v>
      </c>
      <c r="AK535" s="146">
        <v>36</v>
      </c>
      <c r="AL535" s="146">
        <v>37</v>
      </c>
      <c r="AM535" s="146">
        <v>38</v>
      </c>
      <c r="AN535" s="146">
        <v>39</v>
      </c>
      <c r="AO535" s="146">
        <v>40</v>
      </c>
      <c r="AP535" s="146">
        <v>41</v>
      </c>
      <c r="AQ535" s="146">
        <v>42</v>
      </c>
    </row>
    <row r="536" spans="1:43" x14ac:dyDescent="0.25">
      <c r="A536" s="146">
        <v>0</v>
      </c>
      <c r="B536" s="146">
        <v>1</v>
      </c>
      <c r="C536" s="146">
        <v>2</v>
      </c>
      <c r="D536" s="146">
        <v>3</v>
      </c>
      <c r="E536" s="146">
        <v>4</v>
      </c>
      <c r="F536" s="146">
        <v>5</v>
      </c>
      <c r="G536" s="146">
        <v>6</v>
      </c>
      <c r="H536" s="146">
        <v>7</v>
      </c>
      <c r="I536" s="146">
        <v>8</v>
      </c>
      <c r="J536" s="146">
        <v>9</v>
      </c>
      <c r="K536" s="146">
        <v>10</v>
      </c>
      <c r="L536" s="146">
        <v>11</v>
      </c>
      <c r="M536" s="146">
        <v>12</v>
      </c>
      <c r="N536" s="146">
        <v>13</v>
      </c>
      <c r="O536" s="146">
        <v>14</v>
      </c>
      <c r="P536" s="146">
        <v>15</v>
      </c>
      <c r="Q536" s="146">
        <v>16</v>
      </c>
      <c r="R536" s="146">
        <v>17</v>
      </c>
      <c r="S536" s="146">
        <v>18</v>
      </c>
      <c r="T536" s="146">
        <v>19</v>
      </c>
      <c r="U536" s="146">
        <v>20</v>
      </c>
      <c r="V536" s="146">
        <v>21</v>
      </c>
      <c r="W536" s="146">
        <v>22</v>
      </c>
      <c r="X536" s="146">
        <v>23</v>
      </c>
      <c r="Y536" s="146">
        <v>24</v>
      </c>
      <c r="Z536" s="146">
        <v>25</v>
      </c>
      <c r="AA536" s="146">
        <v>26</v>
      </c>
      <c r="AB536" s="146">
        <v>27</v>
      </c>
      <c r="AC536" s="146">
        <v>28</v>
      </c>
      <c r="AD536" s="146">
        <v>29</v>
      </c>
      <c r="AE536" s="146">
        <v>30</v>
      </c>
      <c r="AF536" s="146">
        <v>31</v>
      </c>
      <c r="AG536" s="146">
        <v>32</v>
      </c>
      <c r="AH536" s="146">
        <v>33</v>
      </c>
      <c r="AI536" s="146">
        <v>34</v>
      </c>
      <c r="AJ536" s="146">
        <v>35</v>
      </c>
      <c r="AK536" s="146">
        <v>36</v>
      </c>
      <c r="AL536" s="146">
        <v>37</v>
      </c>
      <c r="AM536" s="146">
        <v>38</v>
      </c>
      <c r="AN536" s="146">
        <v>39</v>
      </c>
      <c r="AO536" s="146">
        <v>40</v>
      </c>
      <c r="AP536" s="146">
        <v>41</v>
      </c>
      <c r="AQ536" s="146">
        <v>42</v>
      </c>
    </row>
    <row r="537" spans="1:43" x14ac:dyDescent="0.25">
      <c r="A537" s="146">
        <v>0</v>
      </c>
      <c r="B537" s="146">
        <v>1</v>
      </c>
      <c r="C537" s="146">
        <v>2</v>
      </c>
      <c r="D537" s="146">
        <v>3</v>
      </c>
      <c r="E537" s="146">
        <v>4</v>
      </c>
      <c r="F537" s="146">
        <v>5</v>
      </c>
      <c r="G537" s="146">
        <v>6</v>
      </c>
      <c r="H537" s="146">
        <v>7</v>
      </c>
      <c r="I537" s="146">
        <v>8</v>
      </c>
      <c r="J537" s="146">
        <v>9</v>
      </c>
      <c r="K537" s="146">
        <v>10</v>
      </c>
      <c r="L537" s="146">
        <v>11</v>
      </c>
      <c r="M537" s="146">
        <v>12</v>
      </c>
      <c r="N537" s="146">
        <v>13</v>
      </c>
      <c r="O537" s="146">
        <v>14</v>
      </c>
      <c r="P537" s="146">
        <v>15</v>
      </c>
      <c r="Q537" s="146">
        <v>16</v>
      </c>
      <c r="R537" s="146">
        <v>17</v>
      </c>
      <c r="S537" s="146">
        <v>18</v>
      </c>
      <c r="T537" s="146">
        <v>19</v>
      </c>
      <c r="U537" s="146">
        <v>20</v>
      </c>
      <c r="V537" s="146">
        <v>21</v>
      </c>
      <c r="W537" s="146">
        <v>22</v>
      </c>
      <c r="X537" s="146">
        <v>23</v>
      </c>
      <c r="Y537" s="146">
        <v>24</v>
      </c>
      <c r="Z537" s="146">
        <v>25</v>
      </c>
      <c r="AA537" s="146">
        <v>26</v>
      </c>
      <c r="AB537" s="146">
        <v>27</v>
      </c>
      <c r="AC537" s="146">
        <v>28</v>
      </c>
      <c r="AD537" s="146">
        <v>29</v>
      </c>
      <c r="AE537" s="146">
        <v>30</v>
      </c>
      <c r="AF537" s="146">
        <v>31</v>
      </c>
      <c r="AG537" s="146">
        <v>32</v>
      </c>
      <c r="AH537" s="146">
        <v>33</v>
      </c>
      <c r="AI537" s="146">
        <v>34</v>
      </c>
      <c r="AJ537" s="146">
        <v>35</v>
      </c>
      <c r="AK537" s="146">
        <v>36</v>
      </c>
      <c r="AL537" s="146">
        <v>37</v>
      </c>
      <c r="AM537" s="146">
        <v>38</v>
      </c>
      <c r="AN537" s="146">
        <v>39</v>
      </c>
      <c r="AO537" s="146">
        <v>40</v>
      </c>
      <c r="AP537" s="146">
        <v>41</v>
      </c>
      <c r="AQ537" s="146">
        <v>42</v>
      </c>
    </row>
    <row r="538" spans="1:43" x14ac:dyDescent="0.25">
      <c r="A538" s="146">
        <v>0</v>
      </c>
      <c r="B538" s="146">
        <v>1</v>
      </c>
      <c r="C538" s="146">
        <v>2</v>
      </c>
      <c r="D538" s="146">
        <v>3</v>
      </c>
      <c r="E538" s="146">
        <v>4</v>
      </c>
      <c r="F538" s="146">
        <v>5</v>
      </c>
      <c r="G538" s="146">
        <v>6</v>
      </c>
      <c r="H538" s="146">
        <v>7</v>
      </c>
      <c r="I538" s="146">
        <v>8</v>
      </c>
      <c r="J538" s="146">
        <v>9</v>
      </c>
      <c r="K538" s="146">
        <v>10</v>
      </c>
      <c r="L538" s="146">
        <v>11</v>
      </c>
      <c r="M538" s="146">
        <v>12</v>
      </c>
      <c r="N538" s="146">
        <v>13</v>
      </c>
      <c r="O538" s="146">
        <v>14</v>
      </c>
      <c r="P538" s="146">
        <v>15</v>
      </c>
      <c r="Q538" s="146">
        <v>16</v>
      </c>
      <c r="R538" s="146">
        <v>17</v>
      </c>
      <c r="S538" s="146">
        <v>18</v>
      </c>
      <c r="T538" s="146">
        <v>19</v>
      </c>
      <c r="U538" s="146">
        <v>20</v>
      </c>
      <c r="V538" s="146">
        <v>21</v>
      </c>
      <c r="W538" s="146">
        <v>22</v>
      </c>
      <c r="X538" s="146">
        <v>23</v>
      </c>
      <c r="Y538" s="146">
        <v>24</v>
      </c>
      <c r="Z538" s="146">
        <v>25</v>
      </c>
      <c r="AA538" s="146">
        <v>26</v>
      </c>
      <c r="AB538" s="146">
        <v>27</v>
      </c>
      <c r="AC538" s="146">
        <v>28</v>
      </c>
      <c r="AD538" s="146">
        <v>29</v>
      </c>
      <c r="AE538" s="146">
        <v>30</v>
      </c>
      <c r="AF538" s="146">
        <v>31</v>
      </c>
      <c r="AG538" s="146">
        <v>32</v>
      </c>
      <c r="AH538" s="146">
        <v>33</v>
      </c>
      <c r="AI538" s="146">
        <v>34</v>
      </c>
      <c r="AJ538" s="146">
        <v>35</v>
      </c>
      <c r="AK538" s="146">
        <v>36</v>
      </c>
      <c r="AL538" s="146">
        <v>37</v>
      </c>
      <c r="AM538" s="146">
        <v>38</v>
      </c>
      <c r="AN538" s="146">
        <v>39</v>
      </c>
      <c r="AO538" s="146">
        <v>40</v>
      </c>
      <c r="AP538" s="146">
        <v>41</v>
      </c>
      <c r="AQ538" s="146">
        <v>42</v>
      </c>
    </row>
    <row r="539" spans="1:43" x14ac:dyDescent="0.25">
      <c r="A539" s="146">
        <v>0</v>
      </c>
      <c r="B539" s="146">
        <v>1</v>
      </c>
      <c r="C539" s="146">
        <v>2</v>
      </c>
      <c r="D539" s="146">
        <v>3</v>
      </c>
      <c r="E539" s="146">
        <v>4</v>
      </c>
      <c r="F539" s="146">
        <v>5</v>
      </c>
      <c r="G539" s="146">
        <v>6</v>
      </c>
      <c r="H539" s="146">
        <v>7</v>
      </c>
      <c r="I539" s="146">
        <v>8</v>
      </c>
      <c r="J539" s="146">
        <v>9</v>
      </c>
      <c r="K539" s="146">
        <v>10</v>
      </c>
      <c r="L539" s="146">
        <v>11</v>
      </c>
      <c r="M539" s="146">
        <v>12</v>
      </c>
      <c r="N539" s="146">
        <v>13</v>
      </c>
      <c r="O539" s="146">
        <v>14</v>
      </c>
      <c r="P539" s="146">
        <v>15</v>
      </c>
      <c r="Q539" s="146">
        <v>16</v>
      </c>
      <c r="R539" s="146">
        <v>17</v>
      </c>
      <c r="S539" s="146">
        <v>18</v>
      </c>
      <c r="T539" s="146">
        <v>19</v>
      </c>
      <c r="U539" s="146">
        <v>20</v>
      </c>
      <c r="V539" s="146">
        <v>21</v>
      </c>
      <c r="W539" s="146">
        <v>22</v>
      </c>
      <c r="X539" s="146">
        <v>23</v>
      </c>
      <c r="Y539" s="146">
        <v>24</v>
      </c>
      <c r="Z539" s="146">
        <v>25</v>
      </c>
      <c r="AA539" s="146">
        <v>26</v>
      </c>
      <c r="AB539" s="146">
        <v>27</v>
      </c>
      <c r="AC539" s="146">
        <v>28</v>
      </c>
      <c r="AD539" s="146">
        <v>29</v>
      </c>
      <c r="AE539" s="146">
        <v>30</v>
      </c>
      <c r="AF539" s="146">
        <v>31</v>
      </c>
      <c r="AG539" s="146">
        <v>32</v>
      </c>
      <c r="AH539" s="146">
        <v>33</v>
      </c>
      <c r="AI539" s="146">
        <v>34</v>
      </c>
      <c r="AJ539" s="146">
        <v>35</v>
      </c>
      <c r="AK539" s="146">
        <v>36</v>
      </c>
      <c r="AL539" s="146">
        <v>37</v>
      </c>
      <c r="AM539" s="146">
        <v>38</v>
      </c>
      <c r="AN539" s="146">
        <v>39</v>
      </c>
      <c r="AO539" s="146">
        <v>40</v>
      </c>
      <c r="AP539" s="146">
        <v>41</v>
      </c>
      <c r="AQ539" s="146">
        <v>42</v>
      </c>
    </row>
    <row r="540" spans="1:43" x14ac:dyDescent="0.25">
      <c r="A540" s="146">
        <v>0</v>
      </c>
      <c r="B540" s="146">
        <v>1</v>
      </c>
      <c r="C540" s="146">
        <v>2</v>
      </c>
      <c r="D540" s="146">
        <v>3</v>
      </c>
      <c r="E540" s="146">
        <v>4</v>
      </c>
      <c r="F540" s="146">
        <v>5</v>
      </c>
      <c r="G540" s="146">
        <v>6</v>
      </c>
      <c r="H540" s="146">
        <v>7</v>
      </c>
      <c r="I540" s="146">
        <v>8</v>
      </c>
      <c r="J540" s="146">
        <v>9</v>
      </c>
      <c r="K540" s="146">
        <v>10</v>
      </c>
      <c r="L540" s="146">
        <v>11</v>
      </c>
      <c r="M540" s="146">
        <v>12</v>
      </c>
      <c r="N540" s="146">
        <v>13</v>
      </c>
      <c r="O540" s="146">
        <v>14</v>
      </c>
      <c r="P540" s="146">
        <v>15</v>
      </c>
      <c r="Q540" s="146">
        <v>16</v>
      </c>
      <c r="R540" s="146">
        <v>17</v>
      </c>
      <c r="S540" s="146">
        <v>18</v>
      </c>
      <c r="T540" s="146">
        <v>19</v>
      </c>
      <c r="U540" s="146">
        <v>20</v>
      </c>
      <c r="V540" s="146">
        <v>21</v>
      </c>
      <c r="W540" s="146">
        <v>22</v>
      </c>
      <c r="X540" s="146">
        <v>23</v>
      </c>
      <c r="Y540" s="146">
        <v>24</v>
      </c>
      <c r="Z540" s="146">
        <v>25</v>
      </c>
      <c r="AA540" s="146">
        <v>26</v>
      </c>
      <c r="AB540" s="146">
        <v>27</v>
      </c>
      <c r="AC540" s="146">
        <v>28</v>
      </c>
      <c r="AD540" s="146">
        <v>29</v>
      </c>
      <c r="AE540" s="146">
        <v>30</v>
      </c>
      <c r="AF540" s="146">
        <v>31</v>
      </c>
      <c r="AG540" s="146">
        <v>32</v>
      </c>
      <c r="AH540" s="146">
        <v>33</v>
      </c>
      <c r="AI540" s="146">
        <v>34</v>
      </c>
      <c r="AJ540" s="146">
        <v>35</v>
      </c>
      <c r="AK540" s="146">
        <v>36</v>
      </c>
      <c r="AL540" s="146">
        <v>37</v>
      </c>
      <c r="AM540" s="146">
        <v>38</v>
      </c>
      <c r="AN540" s="146">
        <v>39</v>
      </c>
      <c r="AO540" s="146">
        <v>40</v>
      </c>
      <c r="AP540" s="146">
        <v>41</v>
      </c>
      <c r="AQ540" s="146">
        <v>42</v>
      </c>
    </row>
    <row r="541" spans="1:43" x14ac:dyDescent="0.25">
      <c r="A541" s="146">
        <v>0</v>
      </c>
      <c r="B541" s="146">
        <v>1</v>
      </c>
      <c r="C541" s="146">
        <v>2</v>
      </c>
      <c r="D541" s="146">
        <v>3</v>
      </c>
      <c r="E541" s="146">
        <v>4</v>
      </c>
      <c r="F541" s="146">
        <v>5</v>
      </c>
      <c r="G541" s="146">
        <v>6</v>
      </c>
      <c r="H541" s="146">
        <v>7</v>
      </c>
      <c r="I541" s="146">
        <v>8</v>
      </c>
      <c r="J541" s="146">
        <v>9</v>
      </c>
      <c r="K541" s="146">
        <v>10</v>
      </c>
      <c r="L541" s="146">
        <v>11</v>
      </c>
      <c r="M541" s="146">
        <v>12</v>
      </c>
      <c r="N541" s="146">
        <v>13</v>
      </c>
      <c r="O541" s="146">
        <v>14</v>
      </c>
      <c r="P541" s="146">
        <v>15</v>
      </c>
      <c r="Q541" s="146">
        <v>16</v>
      </c>
      <c r="R541" s="146">
        <v>17</v>
      </c>
      <c r="S541" s="146">
        <v>18</v>
      </c>
      <c r="T541" s="146">
        <v>19</v>
      </c>
      <c r="U541" s="146">
        <v>20</v>
      </c>
      <c r="V541" s="146">
        <v>21</v>
      </c>
      <c r="W541" s="146">
        <v>22</v>
      </c>
      <c r="X541" s="146">
        <v>23</v>
      </c>
      <c r="Y541" s="146">
        <v>24</v>
      </c>
      <c r="Z541" s="146">
        <v>25</v>
      </c>
      <c r="AA541" s="146">
        <v>26</v>
      </c>
      <c r="AB541" s="146">
        <v>27</v>
      </c>
      <c r="AC541" s="146">
        <v>28</v>
      </c>
      <c r="AD541" s="146">
        <v>29</v>
      </c>
      <c r="AE541" s="146">
        <v>30</v>
      </c>
      <c r="AF541" s="146">
        <v>31</v>
      </c>
      <c r="AG541" s="146">
        <v>32</v>
      </c>
      <c r="AH541" s="146">
        <v>33</v>
      </c>
      <c r="AI541" s="146">
        <v>34</v>
      </c>
      <c r="AJ541" s="146">
        <v>35</v>
      </c>
      <c r="AK541" s="146">
        <v>36</v>
      </c>
      <c r="AL541" s="146">
        <v>37</v>
      </c>
      <c r="AM541" s="146">
        <v>38</v>
      </c>
      <c r="AN541" s="146">
        <v>39</v>
      </c>
      <c r="AO541" s="146">
        <v>40</v>
      </c>
      <c r="AP541" s="146">
        <v>41</v>
      </c>
      <c r="AQ541" s="146">
        <v>42</v>
      </c>
    </row>
    <row r="542" spans="1:43" x14ac:dyDescent="0.25">
      <c r="A542" s="146">
        <v>0</v>
      </c>
      <c r="B542" s="146">
        <v>1</v>
      </c>
      <c r="C542" s="146">
        <v>2</v>
      </c>
      <c r="D542" s="146">
        <v>3</v>
      </c>
      <c r="E542" s="146">
        <v>4</v>
      </c>
      <c r="F542" s="146">
        <v>5</v>
      </c>
      <c r="G542" s="146">
        <v>6</v>
      </c>
      <c r="H542" s="146">
        <v>7</v>
      </c>
      <c r="I542" s="146">
        <v>8</v>
      </c>
      <c r="J542" s="146">
        <v>9</v>
      </c>
      <c r="K542" s="146">
        <v>10</v>
      </c>
      <c r="L542" s="146">
        <v>11</v>
      </c>
      <c r="M542" s="146">
        <v>12</v>
      </c>
      <c r="N542" s="146">
        <v>13</v>
      </c>
      <c r="O542" s="146">
        <v>14</v>
      </c>
      <c r="P542" s="146">
        <v>15</v>
      </c>
      <c r="Q542" s="146">
        <v>16</v>
      </c>
      <c r="R542" s="146">
        <v>17</v>
      </c>
      <c r="S542" s="146">
        <v>18</v>
      </c>
      <c r="T542" s="146">
        <v>19</v>
      </c>
      <c r="U542" s="146">
        <v>20</v>
      </c>
      <c r="V542" s="146">
        <v>21</v>
      </c>
      <c r="W542" s="146">
        <v>22</v>
      </c>
      <c r="X542" s="146">
        <v>23</v>
      </c>
      <c r="Y542" s="146">
        <v>24</v>
      </c>
      <c r="Z542" s="146">
        <v>25</v>
      </c>
      <c r="AA542" s="146">
        <v>26</v>
      </c>
      <c r="AB542" s="146">
        <v>27</v>
      </c>
      <c r="AC542" s="146">
        <v>28</v>
      </c>
      <c r="AD542" s="146">
        <v>29</v>
      </c>
      <c r="AE542" s="146">
        <v>30</v>
      </c>
      <c r="AF542" s="146">
        <v>31</v>
      </c>
      <c r="AG542" s="146">
        <v>32</v>
      </c>
      <c r="AH542" s="146">
        <v>33</v>
      </c>
      <c r="AI542" s="146">
        <v>34</v>
      </c>
      <c r="AJ542" s="146">
        <v>35</v>
      </c>
      <c r="AK542" s="146">
        <v>36</v>
      </c>
      <c r="AL542" s="146">
        <v>37</v>
      </c>
      <c r="AM542" s="146">
        <v>38</v>
      </c>
      <c r="AN542" s="146">
        <v>39</v>
      </c>
      <c r="AO542" s="146">
        <v>40</v>
      </c>
      <c r="AP542" s="146">
        <v>41</v>
      </c>
      <c r="AQ542" s="146">
        <v>42</v>
      </c>
    </row>
    <row r="543" spans="1:43" x14ac:dyDescent="0.25">
      <c r="A543" s="146">
        <v>0</v>
      </c>
      <c r="B543" s="146">
        <v>1</v>
      </c>
      <c r="C543" s="146">
        <v>2</v>
      </c>
      <c r="D543" s="146">
        <v>3</v>
      </c>
      <c r="E543" s="146">
        <v>4</v>
      </c>
      <c r="F543" s="146">
        <v>5</v>
      </c>
      <c r="G543" s="146">
        <v>6</v>
      </c>
      <c r="H543" s="146">
        <v>7</v>
      </c>
      <c r="I543" s="146">
        <v>8</v>
      </c>
      <c r="J543" s="146">
        <v>9</v>
      </c>
      <c r="K543" s="146">
        <v>10</v>
      </c>
      <c r="L543" s="146">
        <v>11</v>
      </c>
      <c r="M543" s="146">
        <v>12</v>
      </c>
      <c r="N543" s="146">
        <v>13</v>
      </c>
      <c r="O543" s="146">
        <v>14</v>
      </c>
      <c r="P543" s="146">
        <v>15</v>
      </c>
      <c r="Q543" s="146">
        <v>16</v>
      </c>
      <c r="R543" s="146">
        <v>17</v>
      </c>
      <c r="S543" s="146">
        <v>18</v>
      </c>
      <c r="T543" s="146">
        <v>19</v>
      </c>
      <c r="U543" s="146">
        <v>20</v>
      </c>
      <c r="V543" s="146">
        <v>21</v>
      </c>
      <c r="W543" s="146">
        <v>22</v>
      </c>
      <c r="X543" s="146">
        <v>23</v>
      </c>
      <c r="Y543" s="146">
        <v>24</v>
      </c>
      <c r="Z543" s="146">
        <v>25</v>
      </c>
      <c r="AA543" s="146">
        <v>26</v>
      </c>
      <c r="AB543" s="146">
        <v>27</v>
      </c>
      <c r="AC543" s="146">
        <v>28</v>
      </c>
      <c r="AD543" s="146">
        <v>29</v>
      </c>
      <c r="AE543" s="146">
        <v>30</v>
      </c>
      <c r="AF543" s="146">
        <v>31</v>
      </c>
      <c r="AG543" s="146">
        <v>32</v>
      </c>
      <c r="AH543" s="146">
        <v>33</v>
      </c>
      <c r="AI543" s="146">
        <v>34</v>
      </c>
      <c r="AJ543" s="146">
        <v>35</v>
      </c>
      <c r="AK543" s="146">
        <v>36</v>
      </c>
      <c r="AL543" s="146">
        <v>37</v>
      </c>
      <c r="AM543" s="146">
        <v>38</v>
      </c>
      <c r="AN543" s="146">
        <v>39</v>
      </c>
      <c r="AO543" s="146">
        <v>40</v>
      </c>
      <c r="AP543" s="146">
        <v>41</v>
      </c>
      <c r="AQ543" s="146">
        <v>42</v>
      </c>
    </row>
    <row r="544" spans="1:43" x14ac:dyDescent="0.25">
      <c r="A544" s="146">
        <v>0</v>
      </c>
      <c r="B544" s="146">
        <v>1</v>
      </c>
      <c r="C544" s="146">
        <v>2</v>
      </c>
      <c r="D544" s="146">
        <v>3</v>
      </c>
      <c r="E544" s="146">
        <v>4</v>
      </c>
      <c r="F544" s="146">
        <v>5</v>
      </c>
      <c r="G544" s="146">
        <v>6</v>
      </c>
      <c r="H544" s="146">
        <v>7</v>
      </c>
      <c r="I544" s="146">
        <v>8</v>
      </c>
      <c r="J544" s="146">
        <v>9</v>
      </c>
      <c r="K544" s="146">
        <v>10</v>
      </c>
      <c r="L544" s="146">
        <v>11</v>
      </c>
      <c r="M544" s="146">
        <v>12</v>
      </c>
      <c r="N544" s="146">
        <v>13</v>
      </c>
      <c r="O544" s="146">
        <v>14</v>
      </c>
      <c r="P544" s="146">
        <v>15</v>
      </c>
      <c r="Q544" s="146">
        <v>16</v>
      </c>
      <c r="R544" s="146">
        <v>17</v>
      </c>
      <c r="S544" s="146">
        <v>18</v>
      </c>
      <c r="T544" s="146">
        <v>19</v>
      </c>
      <c r="U544" s="146">
        <v>20</v>
      </c>
      <c r="V544" s="146">
        <v>21</v>
      </c>
      <c r="W544" s="146">
        <v>22</v>
      </c>
      <c r="X544" s="146">
        <v>23</v>
      </c>
      <c r="Y544" s="146">
        <v>24</v>
      </c>
      <c r="Z544" s="146">
        <v>25</v>
      </c>
      <c r="AA544" s="146">
        <v>26</v>
      </c>
      <c r="AB544" s="146">
        <v>27</v>
      </c>
      <c r="AC544" s="146">
        <v>28</v>
      </c>
      <c r="AD544" s="146">
        <v>29</v>
      </c>
      <c r="AE544" s="146">
        <v>30</v>
      </c>
      <c r="AF544" s="146">
        <v>31</v>
      </c>
      <c r="AG544" s="146">
        <v>32</v>
      </c>
      <c r="AH544" s="146">
        <v>33</v>
      </c>
      <c r="AI544" s="146">
        <v>34</v>
      </c>
      <c r="AJ544" s="146">
        <v>35</v>
      </c>
      <c r="AK544" s="146">
        <v>36</v>
      </c>
      <c r="AL544" s="146">
        <v>37</v>
      </c>
      <c r="AM544" s="146">
        <v>38</v>
      </c>
      <c r="AN544" s="146">
        <v>39</v>
      </c>
      <c r="AO544" s="146">
        <v>40</v>
      </c>
      <c r="AP544" s="146">
        <v>41</v>
      </c>
      <c r="AQ544" s="146">
        <v>42</v>
      </c>
    </row>
    <row r="545" spans="1:43" x14ac:dyDescent="0.25">
      <c r="A545" s="146">
        <v>0</v>
      </c>
      <c r="B545" s="146">
        <v>1</v>
      </c>
      <c r="C545" s="146">
        <v>2</v>
      </c>
      <c r="D545" s="146">
        <v>3</v>
      </c>
      <c r="E545" s="146">
        <v>4</v>
      </c>
      <c r="F545" s="146">
        <v>5</v>
      </c>
      <c r="G545" s="146">
        <v>6</v>
      </c>
      <c r="H545" s="146">
        <v>7</v>
      </c>
      <c r="I545" s="146">
        <v>8</v>
      </c>
      <c r="J545" s="146">
        <v>9</v>
      </c>
      <c r="K545" s="146">
        <v>10</v>
      </c>
      <c r="L545" s="146">
        <v>11</v>
      </c>
      <c r="M545" s="146">
        <v>12</v>
      </c>
      <c r="N545" s="146">
        <v>13</v>
      </c>
      <c r="O545" s="146">
        <v>14</v>
      </c>
      <c r="P545" s="146">
        <v>15</v>
      </c>
      <c r="Q545" s="146">
        <v>16</v>
      </c>
      <c r="R545" s="146">
        <v>17</v>
      </c>
      <c r="S545" s="146">
        <v>18</v>
      </c>
      <c r="T545" s="146">
        <v>19</v>
      </c>
      <c r="U545" s="146">
        <v>20</v>
      </c>
      <c r="V545" s="146">
        <v>21</v>
      </c>
      <c r="W545" s="146">
        <v>22</v>
      </c>
      <c r="X545" s="146">
        <v>23</v>
      </c>
      <c r="Y545" s="146">
        <v>24</v>
      </c>
      <c r="Z545" s="146">
        <v>25</v>
      </c>
      <c r="AA545" s="146">
        <v>26</v>
      </c>
      <c r="AB545" s="146">
        <v>27</v>
      </c>
      <c r="AC545" s="146">
        <v>28</v>
      </c>
      <c r="AD545" s="146">
        <v>29</v>
      </c>
      <c r="AE545" s="146">
        <v>30</v>
      </c>
      <c r="AF545" s="146">
        <v>31</v>
      </c>
      <c r="AG545" s="146">
        <v>32</v>
      </c>
      <c r="AH545" s="146">
        <v>33</v>
      </c>
      <c r="AI545" s="146">
        <v>34</v>
      </c>
      <c r="AJ545" s="146">
        <v>35</v>
      </c>
      <c r="AK545" s="146">
        <v>36</v>
      </c>
      <c r="AL545" s="146">
        <v>37</v>
      </c>
      <c r="AM545" s="146">
        <v>38</v>
      </c>
      <c r="AN545" s="146">
        <v>39</v>
      </c>
      <c r="AO545" s="146">
        <v>40</v>
      </c>
      <c r="AP545" s="146">
        <v>41</v>
      </c>
      <c r="AQ545" s="146">
        <v>42</v>
      </c>
    </row>
    <row r="546" spans="1:43" x14ac:dyDescent="0.25">
      <c r="A546" s="146">
        <v>0</v>
      </c>
      <c r="B546" s="146">
        <v>1</v>
      </c>
      <c r="C546" s="146">
        <v>2</v>
      </c>
      <c r="D546" s="146">
        <v>3</v>
      </c>
      <c r="E546" s="146">
        <v>4</v>
      </c>
      <c r="F546" s="146">
        <v>5</v>
      </c>
      <c r="G546" s="146">
        <v>6</v>
      </c>
      <c r="H546" s="146">
        <v>7</v>
      </c>
      <c r="I546" s="146">
        <v>8</v>
      </c>
      <c r="J546" s="146">
        <v>9</v>
      </c>
      <c r="K546" s="146">
        <v>10</v>
      </c>
      <c r="L546" s="146">
        <v>11</v>
      </c>
      <c r="M546" s="146">
        <v>12</v>
      </c>
      <c r="N546" s="146">
        <v>13</v>
      </c>
      <c r="O546" s="146">
        <v>14</v>
      </c>
      <c r="P546" s="146">
        <v>15</v>
      </c>
      <c r="Q546" s="146">
        <v>16</v>
      </c>
      <c r="R546" s="146">
        <v>17</v>
      </c>
      <c r="S546" s="146">
        <v>18</v>
      </c>
      <c r="T546" s="146">
        <v>19</v>
      </c>
      <c r="U546" s="146">
        <v>20</v>
      </c>
      <c r="V546" s="146">
        <v>21</v>
      </c>
      <c r="W546" s="146">
        <v>22</v>
      </c>
      <c r="X546" s="146">
        <v>23</v>
      </c>
      <c r="Y546" s="146">
        <v>24</v>
      </c>
      <c r="Z546" s="146">
        <v>25</v>
      </c>
      <c r="AA546" s="146">
        <v>26</v>
      </c>
      <c r="AB546" s="146">
        <v>27</v>
      </c>
      <c r="AC546" s="146">
        <v>28</v>
      </c>
      <c r="AD546" s="146">
        <v>29</v>
      </c>
      <c r="AE546" s="146">
        <v>30</v>
      </c>
      <c r="AF546" s="146">
        <v>31</v>
      </c>
      <c r="AG546" s="146">
        <v>32</v>
      </c>
      <c r="AH546" s="146">
        <v>33</v>
      </c>
      <c r="AI546" s="146">
        <v>34</v>
      </c>
      <c r="AJ546" s="146">
        <v>35</v>
      </c>
      <c r="AK546" s="146">
        <v>36</v>
      </c>
      <c r="AL546" s="146">
        <v>37</v>
      </c>
      <c r="AM546" s="146">
        <v>38</v>
      </c>
      <c r="AN546" s="146">
        <v>39</v>
      </c>
      <c r="AO546" s="146">
        <v>40</v>
      </c>
      <c r="AP546" s="146">
        <v>41</v>
      </c>
      <c r="AQ546" s="146">
        <v>42</v>
      </c>
    </row>
    <row r="547" spans="1:43" x14ac:dyDescent="0.25">
      <c r="A547" s="146">
        <v>0</v>
      </c>
      <c r="B547" s="146">
        <v>1</v>
      </c>
      <c r="C547" s="146">
        <v>2</v>
      </c>
      <c r="D547" s="146">
        <v>3</v>
      </c>
      <c r="E547" s="146">
        <v>4</v>
      </c>
      <c r="F547" s="146">
        <v>5</v>
      </c>
      <c r="G547" s="146">
        <v>6</v>
      </c>
      <c r="H547" s="146">
        <v>7</v>
      </c>
      <c r="I547" s="146">
        <v>8</v>
      </c>
      <c r="J547" s="146">
        <v>9</v>
      </c>
      <c r="K547" s="146">
        <v>10</v>
      </c>
      <c r="L547" s="146">
        <v>11</v>
      </c>
      <c r="M547" s="146">
        <v>12</v>
      </c>
      <c r="N547" s="146">
        <v>13</v>
      </c>
      <c r="O547" s="146">
        <v>14</v>
      </c>
      <c r="P547" s="146">
        <v>15</v>
      </c>
      <c r="Q547" s="146">
        <v>16</v>
      </c>
      <c r="R547" s="146">
        <v>17</v>
      </c>
      <c r="S547" s="146">
        <v>18</v>
      </c>
      <c r="T547" s="146">
        <v>19</v>
      </c>
      <c r="U547" s="146">
        <v>20</v>
      </c>
      <c r="V547" s="146">
        <v>21</v>
      </c>
      <c r="W547" s="146">
        <v>22</v>
      </c>
      <c r="X547" s="146">
        <v>23</v>
      </c>
      <c r="Y547" s="146">
        <v>24</v>
      </c>
      <c r="Z547" s="146">
        <v>25</v>
      </c>
      <c r="AA547" s="146">
        <v>26</v>
      </c>
      <c r="AB547" s="146">
        <v>27</v>
      </c>
      <c r="AC547" s="146">
        <v>28</v>
      </c>
      <c r="AD547" s="146">
        <v>29</v>
      </c>
      <c r="AE547" s="146">
        <v>30</v>
      </c>
      <c r="AF547" s="146">
        <v>31</v>
      </c>
      <c r="AG547" s="146">
        <v>32</v>
      </c>
      <c r="AH547" s="146">
        <v>33</v>
      </c>
      <c r="AI547" s="146">
        <v>34</v>
      </c>
      <c r="AJ547" s="146">
        <v>35</v>
      </c>
      <c r="AK547" s="146">
        <v>36</v>
      </c>
      <c r="AL547" s="146">
        <v>37</v>
      </c>
      <c r="AM547" s="146">
        <v>38</v>
      </c>
      <c r="AN547" s="146">
        <v>39</v>
      </c>
      <c r="AO547" s="146">
        <v>40</v>
      </c>
      <c r="AP547" s="146">
        <v>41</v>
      </c>
      <c r="AQ547" s="146">
        <v>42</v>
      </c>
    </row>
    <row r="548" spans="1:43" x14ac:dyDescent="0.25">
      <c r="A548" s="146">
        <v>0</v>
      </c>
      <c r="B548" s="146">
        <v>1</v>
      </c>
      <c r="C548" s="146">
        <v>2</v>
      </c>
      <c r="D548" s="146">
        <v>3</v>
      </c>
      <c r="E548" s="146">
        <v>4</v>
      </c>
      <c r="F548" s="146">
        <v>5</v>
      </c>
      <c r="G548" s="146">
        <v>6</v>
      </c>
      <c r="H548" s="146">
        <v>7</v>
      </c>
      <c r="I548" s="146">
        <v>8</v>
      </c>
      <c r="J548" s="146">
        <v>9</v>
      </c>
      <c r="K548" s="146">
        <v>10</v>
      </c>
      <c r="L548" s="146">
        <v>11</v>
      </c>
      <c r="M548" s="146">
        <v>12</v>
      </c>
      <c r="N548" s="146">
        <v>13</v>
      </c>
      <c r="O548" s="146">
        <v>14</v>
      </c>
      <c r="P548" s="146">
        <v>15</v>
      </c>
      <c r="Q548" s="146">
        <v>16</v>
      </c>
      <c r="R548" s="146">
        <v>17</v>
      </c>
      <c r="S548" s="146">
        <v>18</v>
      </c>
      <c r="T548" s="146">
        <v>19</v>
      </c>
      <c r="U548" s="146">
        <v>20</v>
      </c>
      <c r="V548" s="146">
        <v>21</v>
      </c>
      <c r="W548" s="146">
        <v>22</v>
      </c>
      <c r="X548" s="146">
        <v>23</v>
      </c>
      <c r="Y548" s="146">
        <v>24</v>
      </c>
      <c r="Z548" s="146">
        <v>25</v>
      </c>
      <c r="AA548" s="146">
        <v>26</v>
      </c>
      <c r="AB548" s="146">
        <v>27</v>
      </c>
      <c r="AC548" s="146">
        <v>28</v>
      </c>
      <c r="AD548" s="146">
        <v>29</v>
      </c>
      <c r="AE548" s="146">
        <v>30</v>
      </c>
      <c r="AF548" s="146">
        <v>31</v>
      </c>
      <c r="AG548" s="146">
        <v>32</v>
      </c>
      <c r="AH548" s="146">
        <v>33</v>
      </c>
      <c r="AI548" s="146">
        <v>34</v>
      </c>
      <c r="AJ548" s="146">
        <v>35</v>
      </c>
      <c r="AK548" s="146">
        <v>36</v>
      </c>
      <c r="AL548" s="146">
        <v>37</v>
      </c>
      <c r="AM548" s="146">
        <v>38</v>
      </c>
      <c r="AN548" s="146">
        <v>39</v>
      </c>
      <c r="AO548" s="146">
        <v>40</v>
      </c>
      <c r="AP548" s="146">
        <v>41</v>
      </c>
      <c r="AQ548" s="146">
        <v>42</v>
      </c>
    </row>
    <row r="549" spans="1:43" x14ac:dyDescent="0.25">
      <c r="A549" s="146">
        <v>0</v>
      </c>
      <c r="B549" s="146">
        <v>1</v>
      </c>
      <c r="C549" s="146">
        <v>2</v>
      </c>
      <c r="D549" s="146">
        <v>3</v>
      </c>
      <c r="E549" s="146">
        <v>4</v>
      </c>
      <c r="F549" s="146">
        <v>5</v>
      </c>
      <c r="G549" s="146">
        <v>6</v>
      </c>
      <c r="H549" s="146">
        <v>7</v>
      </c>
      <c r="I549" s="146">
        <v>8</v>
      </c>
      <c r="J549" s="146">
        <v>9</v>
      </c>
      <c r="K549" s="146">
        <v>10</v>
      </c>
      <c r="L549" s="146">
        <v>11</v>
      </c>
      <c r="M549" s="146">
        <v>12</v>
      </c>
      <c r="N549" s="146">
        <v>13</v>
      </c>
      <c r="O549" s="146">
        <v>14</v>
      </c>
      <c r="P549" s="146">
        <v>15</v>
      </c>
      <c r="Q549" s="146">
        <v>16</v>
      </c>
      <c r="R549" s="146">
        <v>17</v>
      </c>
      <c r="S549" s="146">
        <v>18</v>
      </c>
      <c r="T549" s="146">
        <v>19</v>
      </c>
      <c r="U549" s="146">
        <v>20</v>
      </c>
      <c r="V549" s="146">
        <v>21</v>
      </c>
      <c r="W549" s="146">
        <v>22</v>
      </c>
      <c r="X549" s="146">
        <v>23</v>
      </c>
      <c r="Y549" s="146">
        <v>24</v>
      </c>
      <c r="Z549" s="146">
        <v>25</v>
      </c>
      <c r="AA549" s="146">
        <v>26</v>
      </c>
      <c r="AB549" s="146">
        <v>27</v>
      </c>
      <c r="AC549" s="146">
        <v>28</v>
      </c>
      <c r="AD549" s="146">
        <v>29</v>
      </c>
      <c r="AE549" s="146">
        <v>30</v>
      </c>
      <c r="AF549" s="146">
        <v>31</v>
      </c>
      <c r="AG549" s="146">
        <v>32</v>
      </c>
      <c r="AH549" s="146">
        <v>33</v>
      </c>
      <c r="AI549" s="146">
        <v>34</v>
      </c>
      <c r="AJ549" s="146">
        <v>35</v>
      </c>
      <c r="AK549" s="146">
        <v>36</v>
      </c>
      <c r="AL549" s="146">
        <v>37</v>
      </c>
      <c r="AM549" s="146">
        <v>38</v>
      </c>
      <c r="AN549" s="146">
        <v>39</v>
      </c>
      <c r="AO549" s="146">
        <v>40</v>
      </c>
      <c r="AP549" s="146">
        <v>41</v>
      </c>
      <c r="AQ549" s="146">
        <v>42</v>
      </c>
    </row>
    <row r="550" spans="1:43" x14ac:dyDescent="0.25">
      <c r="A550" s="146">
        <v>0</v>
      </c>
      <c r="B550" s="146">
        <v>1</v>
      </c>
      <c r="C550" s="146">
        <v>2</v>
      </c>
      <c r="D550" s="146">
        <v>3</v>
      </c>
      <c r="E550" s="146">
        <v>4</v>
      </c>
      <c r="F550" s="146">
        <v>5</v>
      </c>
      <c r="G550" s="146">
        <v>6</v>
      </c>
      <c r="H550" s="146">
        <v>7</v>
      </c>
      <c r="I550" s="146">
        <v>8</v>
      </c>
      <c r="J550" s="146">
        <v>9</v>
      </c>
      <c r="K550" s="146">
        <v>10</v>
      </c>
      <c r="L550" s="146">
        <v>11</v>
      </c>
      <c r="M550" s="146">
        <v>12</v>
      </c>
      <c r="N550" s="146">
        <v>13</v>
      </c>
      <c r="O550" s="146">
        <v>14</v>
      </c>
      <c r="P550" s="146">
        <v>15</v>
      </c>
      <c r="Q550" s="146">
        <v>16</v>
      </c>
      <c r="R550" s="146">
        <v>17</v>
      </c>
      <c r="S550" s="146">
        <v>18</v>
      </c>
      <c r="T550" s="146">
        <v>19</v>
      </c>
      <c r="U550" s="146">
        <v>20</v>
      </c>
      <c r="V550" s="146">
        <v>21</v>
      </c>
      <c r="W550" s="146">
        <v>22</v>
      </c>
      <c r="X550" s="146">
        <v>23</v>
      </c>
      <c r="Y550" s="146">
        <v>24</v>
      </c>
      <c r="Z550" s="146">
        <v>25</v>
      </c>
      <c r="AA550" s="146">
        <v>26</v>
      </c>
      <c r="AB550" s="146">
        <v>27</v>
      </c>
      <c r="AC550" s="146">
        <v>28</v>
      </c>
      <c r="AD550" s="146">
        <v>29</v>
      </c>
      <c r="AE550" s="146">
        <v>30</v>
      </c>
      <c r="AF550" s="146">
        <v>31</v>
      </c>
      <c r="AG550" s="146">
        <v>32</v>
      </c>
      <c r="AH550" s="146">
        <v>33</v>
      </c>
      <c r="AI550" s="146">
        <v>34</v>
      </c>
      <c r="AJ550" s="146">
        <v>35</v>
      </c>
      <c r="AK550" s="146">
        <v>36</v>
      </c>
      <c r="AL550" s="146">
        <v>37</v>
      </c>
      <c r="AM550" s="146">
        <v>38</v>
      </c>
      <c r="AN550" s="146">
        <v>39</v>
      </c>
      <c r="AO550" s="146">
        <v>40</v>
      </c>
      <c r="AP550" s="146">
        <v>41</v>
      </c>
      <c r="AQ550" s="146">
        <v>42</v>
      </c>
    </row>
    <row r="551" spans="1:43" x14ac:dyDescent="0.25">
      <c r="A551" s="146">
        <v>0</v>
      </c>
      <c r="B551" s="146">
        <v>1</v>
      </c>
      <c r="C551" s="146">
        <v>2</v>
      </c>
      <c r="D551" s="146">
        <v>3</v>
      </c>
      <c r="E551" s="146">
        <v>4</v>
      </c>
      <c r="F551" s="146">
        <v>5</v>
      </c>
      <c r="G551" s="146">
        <v>6</v>
      </c>
      <c r="H551" s="146">
        <v>7</v>
      </c>
      <c r="I551" s="146">
        <v>8</v>
      </c>
      <c r="J551" s="146">
        <v>9</v>
      </c>
      <c r="K551" s="146">
        <v>10</v>
      </c>
      <c r="L551" s="146">
        <v>11</v>
      </c>
      <c r="M551" s="146">
        <v>12</v>
      </c>
      <c r="N551" s="146">
        <v>13</v>
      </c>
      <c r="O551" s="146">
        <v>14</v>
      </c>
      <c r="P551" s="146">
        <v>15</v>
      </c>
      <c r="Q551" s="146">
        <v>16</v>
      </c>
      <c r="R551" s="146">
        <v>17</v>
      </c>
      <c r="S551" s="146">
        <v>18</v>
      </c>
      <c r="T551" s="146">
        <v>19</v>
      </c>
      <c r="U551" s="146">
        <v>20</v>
      </c>
      <c r="V551" s="146">
        <v>21</v>
      </c>
      <c r="W551" s="146">
        <v>22</v>
      </c>
      <c r="X551" s="146">
        <v>23</v>
      </c>
      <c r="Y551" s="146">
        <v>24</v>
      </c>
      <c r="Z551" s="146">
        <v>25</v>
      </c>
      <c r="AA551" s="146">
        <v>26</v>
      </c>
      <c r="AB551" s="146">
        <v>27</v>
      </c>
      <c r="AC551" s="146">
        <v>28</v>
      </c>
      <c r="AD551" s="146">
        <v>29</v>
      </c>
      <c r="AE551" s="146">
        <v>30</v>
      </c>
      <c r="AF551" s="146">
        <v>31</v>
      </c>
      <c r="AG551" s="146">
        <v>32</v>
      </c>
      <c r="AH551" s="146">
        <v>33</v>
      </c>
      <c r="AI551" s="146">
        <v>34</v>
      </c>
      <c r="AJ551" s="146">
        <v>35</v>
      </c>
      <c r="AK551" s="146">
        <v>36</v>
      </c>
      <c r="AL551" s="146">
        <v>37</v>
      </c>
      <c r="AM551" s="146">
        <v>38</v>
      </c>
      <c r="AN551" s="146">
        <v>39</v>
      </c>
      <c r="AO551" s="146">
        <v>40</v>
      </c>
      <c r="AP551" s="146">
        <v>41</v>
      </c>
      <c r="AQ551" s="146">
        <v>42</v>
      </c>
    </row>
    <row r="552" spans="1:43" x14ac:dyDescent="0.25">
      <c r="A552" s="146">
        <v>0</v>
      </c>
      <c r="B552" s="146">
        <v>1</v>
      </c>
      <c r="C552" s="146">
        <v>2</v>
      </c>
      <c r="D552" s="146">
        <v>3</v>
      </c>
      <c r="E552" s="146">
        <v>4</v>
      </c>
      <c r="F552" s="146">
        <v>5</v>
      </c>
      <c r="G552" s="146">
        <v>6</v>
      </c>
      <c r="H552" s="146">
        <v>7</v>
      </c>
      <c r="I552" s="146">
        <v>8</v>
      </c>
      <c r="J552" s="146">
        <v>9</v>
      </c>
      <c r="K552" s="146">
        <v>10</v>
      </c>
      <c r="L552" s="146">
        <v>11</v>
      </c>
      <c r="M552" s="146">
        <v>12</v>
      </c>
      <c r="N552" s="146">
        <v>13</v>
      </c>
      <c r="O552" s="146">
        <v>14</v>
      </c>
      <c r="P552" s="146">
        <v>15</v>
      </c>
      <c r="Q552" s="146">
        <v>16</v>
      </c>
      <c r="R552" s="146">
        <v>17</v>
      </c>
      <c r="S552" s="146">
        <v>18</v>
      </c>
      <c r="T552" s="146">
        <v>19</v>
      </c>
      <c r="U552" s="146">
        <v>20</v>
      </c>
      <c r="V552" s="146">
        <v>21</v>
      </c>
      <c r="W552" s="146">
        <v>22</v>
      </c>
      <c r="X552" s="146">
        <v>23</v>
      </c>
      <c r="Y552" s="146">
        <v>24</v>
      </c>
      <c r="Z552" s="146">
        <v>25</v>
      </c>
      <c r="AA552" s="146">
        <v>26</v>
      </c>
      <c r="AB552" s="146">
        <v>27</v>
      </c>
      <c r="AC552" s="146">
        <v>28</v>
      </c>
      <c r="AD552" s="146">
        <v>29</v>
      </c>
      <c r="AE552" s="146">
        <v>30</v>
      </c>
      <c r="AF552" s="146">
        <v>31</v>
      </c>
      <c r="AG552" s="146">
        <v>32</v>
      </c>
      <c r="AH552" s="146">
        <v>33</v>
      </c>
      <c r="AI552" s="146">
        <v>34</v>
      </c>
      <c r="AJ552" s="146">
        <v>35</v>
      </c>
      <c r="AK552" s="146">
        <v>36</v>
      </c>
      <c r="AL552" s="146">
        <v>37</v>
      </c>
      <c r="AM552" s="146">
        <v>38</v>
      </c>
      <c r="AN552" s="146">
        <v>39</v>
      </c>
      <c r="AO552" s="146">
        <v>40</v>
      </c>
      <c r="AP552" s="146">
        <v>41</v>
      </c>
      <c r="AQ552" s="146">
        <v>42</v>
      </c>
    </row>
    <row r="553" spans="1:43" x14ac:dyDescent="0.25">
      <c r="A553" s="146">
        <v>0</v>
      </c>
      <c r="B553" s="146">
        <v>1</v>
      </c>
      <c r="C553" s="146">
        <v>2</v>
      </c>
      <c r="D553" s="146">
        <v>3</v>
      </c>
      <c r="E553" s="146">
        <v>4</v>
      </c>
      <c r="F553" s="146">
        <v>5</v>
      </c>
      <c r="G553" s="146">
        <v>6</v>
      </c>
      <c r="H553" s="146">
        <v>7</v>
      </c>
      <c r="I553" s="146">
        <v>8</v>
      </c>
      <c r="J553" s="146">
        <v>9</v>
      </c>
      <c r="K553" s="146">
        <v>10</v>
      </c>
      <c r="L553" s="146">
        <v>11</v>
      </c>
      <c r="M553" s="146">
        <v>12</v>
      </c>
      <c r="N553" s="146">
        <v>13</v>
      </c>
      <c r="O553" s="146">
        <v>14</v>
      </c>
      <c r="P553" s="146">
        <v>15</v>
      </c>
      <c r="Q553" s="146">
        <v>16</v>
      </c>
      <c r="R553" s="146">
        <v>17</v>
      </c>
      <c r="S553" s="146">
        <v>18</v>
      </c>
      <c r="T553" s="146">
        <v>19</v>
      </c>
      <c r="U553" s="146">
        <v>20</v>
      </c>
      <c r="V553" s="146">
        <v>21</v>
      </c>
      <c r="W553" s="146">
        <v>22</v>
      </c>
      <c r="X553" s="146">
        <v>23</v>
      </c>
      <c r="Y553" s="146">
        <v>24</v>
      </c>
      <c r="Z553" s="146">
        <v>25</v>
      </c>
      <c r="AA553" s="146">
        <v>26</v>
      </c>
      <c r="AB553" s="146">
        <v>27</v>
      </c>
      <c r="AC553" s="146">
        <v>28</v>
      </c>
      <c r="AD553" s="146">
        <v>29</v>
      </c>
      <c r="AE553" s="146">
        <v>30</v>
      </c>
      <c r="AF553" s="146">
        <v>31</v>
      </c>
      <c r="AG553" s="146">
        <v>32</v>
      </c>
      <c r="AH553" s="146">
        <v>33</v>
      </c>
      <c r="AI553" s="146">
        <v>34</v>
      </c>
      <c r="AJ553" s="146">
        <v>35</v>
      </c>
      <c r="AK553" s="146">
        <v>36</v>
      </c>
      <c r="AL553" s="146">
        <v>37</v>
      </c>
      <c r="AM553" s="146">
        <v>38</v>
      </c>
      <c r="AN553" s="146">
        <v>39</v>
      </c>
      <c r="AO553" s="146">
        <v>40</v>
      </c>
      <c r="AP553" s="146">
        <v>41</v>
      </c>
      <c r="AQ553" s="146">
        <v>42</v>
      </c>
    </row>
    <row r="554" spans="1:43" x14ac:dyDescent="0.25">
      <c r="A554" s="146">
        <v>0</v>
      </c>
      <c r="B554" s="146">
        <v>1</v>
      </c>
      <c r="C554" s="146">
        <v>2</v>
      </c>
      <c r="D554" s="146">
        <v>3</v>
      </c>
      <c r="E554" s="146">
        <v>4</v>
      </c>
      <c r="F554" s="146">
        <v>5</v>
      </c>
      <c r="G554" s="146">
        <v>6</v>
      </c>
      <c r="H554" s="146">
        <v>7</v>
      </c>
      <c r="I554" s="146">
        <v>8</v>
      </c>
      <c r="J554" s="146">
        <v>9</v>
      </c>
      <c r="K554" s="146">
        <v>10</v>
      </c>
      <c r="L554" s="146">
        <v>11</v>
      </c>
      <c r="M554" s="146">
        <v>12</v>
      </c>
      <c r="N554" s="146">
        <v>13</v>
      </c>
      <c r="O554" s="146">
        <v>14</v>
      </c>
      <c r="P554" s="146">
        <v>15</v>
      </c>
      <c r="Q554" s="146">
        <v>16</v>
      </c>
      <c r="R554" s="146">
        <v>17</v>
      </c>
      <c r="S554" s="146">
        <v>18</v>
      </c>
      <c r="T554" s="146">
        <v>19</v>
      </c>
      <c r="U554" s="146">
        <v>20</v>
      </c>
      <c r="V554" s="146">
        <v>21</v>
      </c>
      <c r="W554" s="146">
        <v>22</v>
      </c>
      <c r="X554" s="146">
        <v>23</v>
      </c>
      <c r="Y554" s="146">
        <v>24</v>
      </c>
      <c r="Z554" s="146">
        <v>25</v>
      </c>
      <c r="AA554" s="146">
        <v>26</v>
      </c>
      <c r="AB554" s="146">
        <v>27</v>
      </c>
      <c r="AC554" s="146">
        <v>28</v>
      </c>
      <c r="AD554" s="146">
        <v>29</v>
      </c>
      <c r="AE554" s="146">
        <v>30</v>
      </c>
      <c r="AF554" s="146">
        <v>31</v>
      </c>
      <c r="AG554" s="146">
        <v>32</v>
      </c>
      <c r="AH554" s="146">
        <v>33</v>
      </c>
      <c r="AI554" s="146">
        <v>34</v>
      </c>
      <c r="AJ554" s="146">
        <v>35</v>
      </c>
      <c r="AK554" s="146">
        <v>36</v>
      </c>
      <c r="AL554" s="146">
        <v>37</v>
      </c>
      <c r="AM554" s="146">
        <v>38</v>
      </c>
      <c r="AN554" s="146">
        <v>39</v>
      </c>
      <c r="AO554" s="146">
        <v>40</v>
      </c>
      <c r="AP554" s="146">
        <v>41</v>
      </c>
      <c r="AQ554" s="146">
        <v>42</v>
      </c>
    </row>
    <row r="555" spans="1:43" x14ac:dyDescent="0.25">
      <c r="A555" s="146">
        <v>0</v>
      </c>
      <c r="B555" s="146">
        <v>1</v>
      </c>
      <c r="C555" s="146">
        <v>2</v>
      </c>
      <c r="D555" s="146">
        <v>3</v>
      </c>
      <c r="E555" s="146">
        <v>4</v>
      </c>
      <c r="F555" s="146">
        <v>5</v>
      </c>
      <c r="G555" s="146">
        <v>6</v>
      </c>
      <c r="H555" s="146">
        <v>7</v>
      </c>
      <c r="I555" s="146">
        <v>8</v>
      </c>
      <c r="J555" s="146">
        <v>9</v>
      </c>
      <c r="K555" s="146">
        <v>10</v>
      </c>
      <c r="L555" s="146">
        <v>11</v>
      </c>
      <c r="M555" s="146">
        <v>12</v>
      </c>
      <c r="N555" s="146">
        <v>13</v>
      </c>
      <c r="O555" s="146">
        <v>14</v>
      </c>
      <c r="P555" s="146">
        <v>15</v>
      </c>
      <c r="Q555" s="146">
        <v>16</v>
      </c>
      <c r="R555" s="146">
        <v>17</v>
      </c>
      <c r="S555" s="146">
        <v>18</v>
      </c>
      <c r="T555" s="146">
        <v>19</v>
      </c>
      <c r="U555" s="146">
        <v>20</v>
      </c>
      <c r="V555" s="146">
        <v>21</v>
      </c>
      <c r="W555" s="146">
        <v>22</v>
      </c>
      <c r="X555" s="146">
        <v>23</v>
      </c>
      <c r="Y555" s="146">
        <v>24</v>
      </c>
      <c r="Z555" s="146">
        <v>25</v>
      </c>
      <c r="AA555" s="146">
        <v>26</v>
      </c>
      <c r="AB555" s="146">
        <v>27</v>
      </c>
      <c r="AC555" s="146">
        <v>28</v>
      </c>
      <c r="AD555" s="146">
        <v>29</v>
      </c>
      <c r="AE555" s="146">
        <v>30</v>
      </c>
      <c r="AF555" s="146">
        <v>31</v>
      </c>
      <c r="AG555" s="146">
        <v>32</v>
      </c>
      <c r="AH555" s="146">
        <v>33</v>
      </c>
      <c r="AI555" s="146">
        <v>34</v>
      </c>
      <c r="AJ555" s="146">
        <v>35</v>
      </c>
      <c r="AK555" s="146">
        <v>36</v>
      </c>
      <c r="AL555" s="146">
        <v>37</v>
      </c>
      <c r="AM555" s="146">
        <v>38</v>
      </c>
      <c r="AN555" s="146">
        <v>39</v>
      </c>
      <c r="AO555" s="146">
        <v>40</v>
      </c>
      <c r="AP555" s="146">
        <v>41</v>
      </c>
      <c r="AQ555" s="146">
        <v>42</v>
      </c>
    </row>
    <row r="556" spans="1:43" x14ac:dyDescent="0.25">
      <c r="A556" s="146">
        <v>0</v>
      </c>
      <c r="B556" s="146">
        <v>1</v>
      </c>
      <c r="C556" s="146">
        <v>2</v>
      </c>
      <c r="D556" s="146">
        <v>3</v>
      </c>
      <c r="E556" s="146">
        <v>4</v>
      </c>
      <c r="F556" s="146">
        <v>5</v>
      </c>
      <c r="G556" s="146">
        <v>6</v>
      </c>
      <c r="H556" s="146">
        <v>7</v>
      </c>
      <c r="I556" s="146">
        <v>8</v>
      </c>
      <c r="J556" s="146">
        <v>9</v>
      </c>
      <c r="K556" s="146">
        <v>10</v>
      </c>
      <c r="L556" s="146">
        <v>11</v>
      </c>
      <c r="M556" s="146">
        <v>12</v>
      </c>
      <c r="N556" s="146">
        <v>13</v>
      </c>
      <c r="O556" s="146">
        <v>14</v>
      </c>
      <c r="P556" s="146">
        <v>15</v>
      </c>
      <c r="Q556" s="146">
        <v>16</v>
      </c>
      <c r="R556" s="146">
        <v>17</v>
      </c>
      <c r="S556" s="146">
        <v>18</v>
      </c>
      <c r="T556" s="146">
        <v>19</v>
      </c>
      <c r="U556" s="146">
        <v>20</v>
      </c>
      <c r="V556" s="146">
        <v>21</v>
      </c>
      <c r="W556" s="146">
        <v>22</v>
      </c>
      <c r="X556" s="146">
        <v>23</v>
      </c>
      <c r="Y556" s="146">
        <v>24</v>
      </c>
      <c r="Z556" s="146">
        <v>25</v>
      </c>
      <c r="AA556" s="146">
        <v>26</v>
      </c>
      <c r="AB556" s="146">
        <v>27</v>
      </c>
      <c r="AC556" s="146">
        <v>28</v>
      </c>
      <c r="AD556" s="146">
        <v>29</v>
      </c>
      <c r="AE556" s="146">
        <v>30</v>
      </c>
      <c r="AF556" s="146">
        <v>31</v>
      </c>
      <c r="AG556" s="146">
        <v>32</v>
      </c>
      <c r="AH556" s="146">
        <v>33</v>
      </c>
      <c r="AI556" s="146">
        <v>34</v>
      </c>
      <c r="AJ556" s="146">
        <v>35</v>
      </c>
      <c r="AK556" s="146">
        <v>36</v>
      </c>
      <c r="AL556" s="146">
        <v>37</v>
      </c>
      <c r="AM556" s="146">
        <v>38</v>
      </c>
      <c r="AN556" s="146">
        <v>39</v>
      </c>
      <c r="AO556" s="146">
        <v>40</v>
      </c>
      <c r="AP556" s="146">
        <v>41</v>
      </c>
      <c r="AQ556" s="146">
        <v>42</v>
      </c>
    </row>
    <row r="557" spans="1:43" x14ac:dyDescent="0.25">
      <c r="A557" s="146">
        <v>0</v>
      </c>
      <c r="B557" s="146">
        <v>1</v>
      </c>
      <c r="C557" s="146">
        <v>2</v>
      </c>
      <c r="D557" s="146">
        <v>3</v>
      </c>
      <c r="E557" s="146">
        <v>4</v>
      </c>
      <c r="F557" s="146">
        <v>5</v>
      </c>
      <c r="G557" s="146">
        <v>6</v>
      </c>
      <c r="H557" s="146">
        <v>7</v>
      </c>
      <c r="I557" s="146">
        <v>8</v>
      </c>
      <c r="J557" s="146">
        <v>9</v>
      </c>
      <c r="K557" s="146">
        <v>10</v>
      </c>
      <c r="L557" s="146">
        <v>11</v>
      </c>
      <c r="M557" s="146">
        <v>12</v>
      </c>
      <c r="N557" s="146">
        <v>13</v>
      </c>
      <c r="O557" s="146">
        <v>14</v>
      </c>
      <c r="P557" s="146">
        <v>15</v>
      </c>
      <c r="Q557" s="146">
        <v>16</v>
      </c>
      <c r="R557" s="146">
        <v>17</v>
      </c>
      <c r="S557" s="146">
        <v>18</v>
      </c>
      <c r="T557" s="146">
        <v>19</v>
      </c>
      <c r="U557" s="146">
        <v>20</v>
      </c>
      <c r="V557" s="146">
        <v>21</v>
      </c>
      <c r="W557" s="146">
        <v>22</v>
      </c>
      <c r="X557" s="146">
        <v>23</v>
      </c>
      <c r="Y557" s="146">
        <v>24</v>
      </c>
      <c r="Z557" s="146">
        <v>25</v>
      </c>
      <c r="AA557" s="146">
        <v>26</v>
      </c>
      <c r="AB557" s="146">
        <v>27</v>
      </c>
      <c r="AC557" s="146">
        <v>28</v>
      </c>
      <c r="AD557" s="146">
        <v>29</v>
      </c>
      <c r="AE557" s="146">
        <v>30</v>
      </c>
      <c r="AF557" s="146">
        <v>31</v>
      </c>
      <c r="AG557" s="146">
        <v>32</v>
      </c>
      <c r="AH557" s="146">
        <v>33</v>
      </c>
      <c r="AI557" s="146">
        <v>34</v>
      </c>
      <c r="AJ557" s="146">
        <v>35</v>
      </c>
      <c r="AK557" s="146">
        <v>36</v>
      </c>
      <c r="AL557" s="146">
        <v>37</v>
      </c>
      <c r="AM557" s="146">
        <v>38</v>
      </c>
      <c r="AN557" s="146">
        <v>39</v>
      </c>
      <c r="AO557" s="146">
        <v>40</v>
      </c>
      <c r="AP557" s="146">
        <v>41</v>
      </c>
      <c r="AQ557" s="146">
        <v>42</v>
      </c>
    </row>
    <row r="558" spans="1:43" x14ac:dyDescent="0.25">
      <c r="A558" s="146">
        <v>0</v>
      </c>
      <c r="B558" s="146">
        <v>1</v>
      </c>
      <c r="C558" s="146">
        <v>2</v>
      </c>
      <c r="D558" s="146">
        <v>3</v>
      </c>
      <c r="E558" s="146">
        <v>4</v>
      </c>
      <c r="F558" s="146">
        <v>5</v>
      </c>
      <c r="G558" s="146">
        <v>6</v>
      </c>
      <c r="H558" s="146">
        <v>7</v>
      </c>
      <c r="I558" s="146">
        <v>8</v>
      </c>
      <c r="J558" s="146">
        <v>9</v>
      </c>
      <c r="K558" s="146">
        <v>10</v>
      </c>
      <c r="L558" s="146">
        <v>11</v>
      </c>
      <c r="M558" s="146">
        <v>12</v>
      </c>
      <c r="N558" s="146">
        <v>13</v>
      </c>
      <c r="O558" s="146">
        <v>14</v>
      </c>
      <c r="P558" s="146">
        <v>15</v>
      </c>
      <c r="Q558" s="146">
        <v>16</v>
      </c>
      <c r="R558" s="146">
        <v>17</v>
      </c>
      <c r="S558" s="146">
        <v>18</v>
      </c>
      <c r="T558" s="146">
        <v>19</v>
      </c>
      <c r="U558" s="146">
        <v>20</v>
      </c>
      <c r="V558" s="146">
        <v>21</v>
      </c>
      <c r="W558" s="146">
        <v>22</v>
      </c>
      <c r="X558" s="146">
        <v>23</v>
      </c>
      <c r="Y558" s="146">
        <v>24</v>
      </c>
      <c r="Z558" s="146">
        <v>25</v>
      </c>
      <c r="AA558" s="146">
        <v>26</v>
      </c>
      <c r="AB558" s="146">
        <v>27</v>
      </c>
      <c r="AC558" s="146">
        <v>28</v>
      </c>
      <c r="AD558" s="146">
        <v>29</v>
      </c>
      <c r="AE558" s="146">
        <v>30</v>
      </c>
      <c r="AF558" s="146">
        <v>31</v>
      </c>
      <c r="AG558" s="146">
        <v>32</v>
      </c>
      <c r="AH558" s="146">
        <v>33</v>
      </c>
      <c r="AI558" s="146">
        <v>34</v>
      </c>
      <c r="AJ558" s="146">
        <v>35</v>
      </c>
      <c r="AK558" s="146">
        <v>36</v>
      </c>
      <c r="AL558" s="146">
        <v>37</v>
      </c>
      <c r="AM558" s="146">
        <v>38</v>
      </c>
      <c r="AN558" s="146">
        <v>39</v>
      </c>
      <c r="AO558" s="146">
        <v>40</v>
      </c>
      <c r="AP558" s="146">
        <v>41</v>
      </c>
      <c r="AQ558" s="146">
        <v>42</v>
      </c>
    </row>
    <row r="559" spans="1:43" x14ac:dyDescent="0.25">
      <c r="A559" s="146">
        <v>0</v>
      </c>
      <c r="B559" s="146">
        <v>1</v>
      </c>
      <c r="C559" s="146">
        <v>2</v>
      </c>
      <c r="D559" s="146">
        <v>3</v>
      </c>
      <c r="E559" s="146">
        <v>4</v>
      </c>
      <c r="F559" s="146">
        <v>5</v>
      </c>
      <c r="G559" s="146">
        <v>6</v>
      </c>
      <c r="H559" s="146">
        <v>7</v>
      </c>
      <c r="I559" s="146">
        <v>8</v>
      </c>
      <c r="J559" s="146">
        <v>9</v>
      </c>
      <c r="K559" s="146">
        <v>10</v>
      </c>
      <c r="L559" s="146">
        <v>11</v>
      </c>
      <c r="M559" s="146">
        <v>12</v>
      </c>
      <c r="N559" s="146">
        <v>13</v>
      </c>
      <c r="O559" s="146">
        <v>14</v>
      </c>
      <c r="P559" s="146">
        <v>15</v>
      </c>
      <c r="Q559" s="146">
        <v>16</v>
      </c>
      <c r="R559" s="146">
        <v>17</v>
      </c>
      <c r="S559" s="146">
        <v>18</v>
      </c>
      <c r="T559" s="146">
        <v>19</v>
      </c>
      <c r="U559" s="146">
        <v>20</v>
      </c>
      <c r="V559" s="146">
        <v>21</v>
      </c>
      <c r="W559" s="146">
        <v>22</v>
      </c>
      <c r="X559" s="146">
        <v>23</v>
      </c>
      <c r="Y559" s="146">
        <v>24</v>
      </c>
      <c r="Z559" s="146">
        <v>25</v>
      </c>
      <c r="AA559" s="146">
        <v>26</v>
      </c>
      <c r="AB559" s="146">
        <v>27</v>
      </c>
      <c r="AC559" s="146">
        <v>28</v>
      </c>
      <c r="AD559" s="146">
        <v>29</v>
      </c>
      <c r="AE559" s="146">
        <v>30</v>
      </c>
      <c r="AF559" s="146">
        <v>31</v>
      </c>
      <c r="AG559" s="146">
        <v>32</v>
      </c>
      <c r="AH559" s="146">
        <v>33</v>
      </c>
      <c r="AI559" s="146">
        <v>34</v>
      </c>
      <c r="AJ559" s="146">
        <v>35</v>
      </c>
      <c r="AK559" s="146">
        <v>36</v>
      </c>
      <c r="AL559" s="146">
        <v>37</v>
      </c>
      <c r="AM559" s="146">
        <v>38</v>
      </c>
      <c r="AN559" s="146">
        <v>39</v>
      </c>
      <c r="AO559" s="146">
        <v>40</v>
      </c>
      <c r="AP559" s="146">
        <v>41</v>
      </c>
      <c r="AQ559" s="146">
        <v>42</v>
      </c>
    </row>
    <row r="560" spans="1:43" x14ac:dyDescent="0.25">
      <c r="A560" s="146">
        <v>0</v>
      </c>
      <c r="B560" s="146">
        <v>1</v>
      </c>
      <c r="C560" s="146">
        <v>2</v>
      </c>
      <c r="D560" s="146">
        <v>3</v>
      </c>
      <c r="E560" s="146">
        <v>4</v>
      </c>
      <c r="F560" s="146">
        <v>5</v>
      </c>
      <c r="G560" s="146">
        <v>6</v>
      </c>
      <c r="H560" s="146">
        <v>7</v>
      </c>
      <c r="I560" s="146">
        <v>8</v>
      </c>
      <c r="J560" s="146">
        <v>9</v>
      </c>
      <c r="K560" s="146">
        <v>10</v>
      </c>
      <c r="L560" s="146">
        <v>11</v>
      </c>
      <c r="M560" s="146">
        <v>12</v>
      </c>
      <c r="N560" s="146">
        <v>13</v>
      </c>
      <c r="O560" s="146">
        <v>14</v>
      </c>
      <c r="P560" s="146">
        <v>15</v>
      </c>
      <c r="Q560" s="146">
        <v>16</v>
      </c>
      <c r="R560" s="146">
        <v>17</v>
      </c>
      <c r="S560" s="146">
        <v>18</v>
      </c>
      <c r="T560" s="146">
        <v>19</v>
      </c>
      <c r="U560" s="146">
        <v>20</v>
      </c>
      <c r="V560" s="146">
        <v>21</v>
      </c>
      <c r="W560" s="146">
        <v>22</v>
      </c>
      <c r="X560" s="146">
        <v>23</v>
      </c>
      <c r="Y560" s="146">
        <v>24</v>
      </c>
      <c r="Z560" s="146">
        <v>25</v>
      </c>
      <c r="AA560" s="146">
        <v>26</v>
      </c>
      <c r="AB560" s="146">
        <v>27</v>
      </c>
      <c r="AC560" s="146">
        <v>28</v>
      </c>
      <c r="AD560" s="146">
        <v>29</v>
      </c>
      <c r="AE560" s="146">
        <v>30</v>
      </c>
      <c r="AF560" s="146">
        <v>31</v>
      </c>
      <c r="AG560" s="146">
        <v>32</v>
      </c>
      <c r="AH560" s="146">
        <v>33</v>
      </c>
      <c r="AI560" s="146">
        <v>34</v>
      </c>
      <c r="AJ560" s="146">
        <v>35</v>
      </c>
      <c r="AK560" s="146">
        <v>36</v>
      </c>
      <c r="AL560" s="146">
        <v>37</v>
      </c>
      <c r="AM560" s="146">
        <v>38</v>
      </c>
      <c r="AN560" s="146">
        <v>39</v>
      </c>
      <c r="AO560" s="146">
        <v>40</v>
      </c>
      <c r="AP560" s="146">
        <v>41</v>
      </c>
      <c r="AQ560" s="146">
        <v>42</v>
      </c>
    </row>
    <row r="561" spans="1:43" x14ac:dyDescent="0.25">
      <c r="A561" s="146">
        <v>0</v>
      </c>
      <c r="B561" s="146">
        <v>1</v>
      </c>
      <c r="C561" s="146">
        <v>2</v>
      </c>
      <c r="D561" s="146">
        <v>3</v>
      </c>
      <c r="E561" s="146">
        <v>4</v>
      </c>
      <c r="F561" s="146">
        <v>5</v>
      </c>
      <c r="G561" s="146">
        <v>6</v>
      </c>
      <c r="H561" s="146">
        <v>7</v>
      </c>
      <c r="I561" s="146">
        <v>8</v>
      </c>
      <c r="J561" s="146">
        <v>9</v>
      </c>
      <c r="K561" s="146">
        <v>10</v>
      </c>
      <c r="L561" s="146">
        <v>11</v>
      </c>
      <c r="M561" s="146">
        <v>12</v>
      </c>
      <c r="N561" s="146">
        <v>13</v>
      </c>
      <c r="O561" s="146">
        <v>14</v>
      </c>
      <c r="P561" s="146">
        <v>15</v>
      </c>
      <c r="Q561" s="146">
        <v>16</v>
      </c>
      <c r="R561" s="146">
        <v>17</v>
      </c>
      <c r="S561" s="146">
        <v>18</v>
      </c>
      <c r="T561" s="146">
        <v>19</v>
      </c>
      <c r="U561" s="146">
        <v>20</v>
      </c>
      <c r="V561" s="146">
        <v>21</v>
      </c>
      <c r="W561" s="146">
        <v>22</v>
      </c>
      <c r="X561" s="146">
        <v>23</v>
      </c>
      <c r="Y561" s="146">
        <v>24</v>
      </c>
      <c r="Z561" s="146">
        <v>25</v>
      </c>
      <c r="AA561" s="146">
        <v>26</v>
      </c>
      <c r="AB561" s="146">
        <v>27</v>
      </c>
      <c r="AC561" s="146">
        <v>28</v>
      </c>
      <c r="AD561" s="146">
        <v>29</v>
      </c>
      <c r="AE561" s="146">
        <v>30</v>
      </c>
      <c r="AF561" s="146">
        <v>31</v>
      </c>
      <c r="AG561" s="146">
        <v>32</v>
      </c>
      <c r="AH561" s="146">
        <v>33</v>
      </c>
      <c r="AI561" s="146">
        <v>34</v>
      </c>
      <c r="AJ561" s="146">
        <v>35</v>
      </c>
      <c r="AK561" s="146">
        <v>36</v>
      </c>
      <c r="AL561" s="146">
        <v>37</v>
      </c>
      <c r="AM561" s="146">
        <v>38</v>
      </c>
      <c r="AN561" s="146">
        <v>39</v>
      </c>
      <c r="AO561" s="146">
        <v>40</v>
      </c>
      <c r="AP561" s="146">
        <v>41</v>
      </c>
      <c r="AQ561" s="146">
        <v>42</v>
      </c>
    </row>
    <row r="562" spans="1:43" x14ac:dyDescent="0.25">
      <c r="A562" s="146">
        <v>0</v>
      </c>
      <c r="B562" s="146">
        <v>1</v>
      </c>
      <c r="C562" s="146">
        <v>2</v>
      </c>
      <c r="D562" s="146">
        <v>3</v>
      </c>
      <c r="E562" s="146">
        <v>4</v>
      </c>
      <c r="F562" s="146">
        <v>5</v>
      </c>
      <c r="G562" s="146">
        <v>6</v>
      </c>
      <c r="H562" s="146">
        <v>7</v>
      </c>
      <c r="I562" s="146">
        <v>8</v>
      </c>
      <c r="J562" s="146">
        <v>9</v>
      </c>
      <c r="K562" s="146">
        <v>10</v>
      </c>
      <c r="L562" s="146">
        <v>11</v>
      </c>
      <c r="M562" s="146">
        <v>12</v>
      </c>
      <c r="N562" s="146">
        <v>13</v>
      </c>
      <c r="O562" s="146">
        <v>14</v>
      </c>
      <c r="P562" s="146">
        <v>15</v>
      </c>
      <c r="Q562" s="146">
        <v>16</v>
      </c>
      <c r="R562" s="146">
        <v>17</v>
      </c>
      <c r="S562" s="146">
        <v>18</v>
      </c>
      <c r="T562" s="146">
        <v>19</v>
      </c>
      <c r="U562" s="146">
        <v>20</v>
      </c>
      <c r="V562" s="146">
        <v>21</v>
      </c>
      <c r="W562" s="146">
        <v>22</v>
      </c>
      <c r="X562" s="146">
        <v>23</v>
      </c>
      <c r="Y562" s="146">
        <v>24</v>
      </c>
      <c r="Z562" s="146">
        <v>25</v>
      </c>
      <c r="AA562" s="146">
        <v>26</v>
      </c>
      <c r="AB562" s="146">
        <v>27</v>
      </c>
      <c r="AC562" s="146">
        <v>28</v>
      </c>
      <c r="AD562" s="146">
        <v>29</v>
      </c>
      <c r="AE562" s="146">
        <v>30</v>
      </c>
      <c r="AF562" s="146">
        <v>31</v>
      </c>
      <c r="AG562" s="146">
        <v>32</v>
      </c>
      <c r="AH562" s="146">
        <v>33</v>
      </c>
      <c r="AI562" s="146">
        <v>34</v>
      </c>
      <c r="AJ562" s="146">
        <v>35</v>
      </c>
      <c r="AK562" s="146">
        <v>36</v>
      </c>
      <c r="AL562" s="146">
        <v>37</v>
      </c>
      <c r="AM562" s="146">
        <v>38</v>
      </c>
      <c r="AN562" s="146">
        <v>39</v>
      </c>
      <c r="AO562" s="146">
        <v>40</v>
      </c>
      <c r="AP562" s="146">
        <v>41</v>
      </c>
      <c r="AQ562" s="146">
        <v>42</v>
      </c>
    </row>
    <row r="563" spans="1:43" x14ac:dyDescent="0.25">
      <c r="A563" s="146">
        <v>0</v>
      </c>
      <c r="B563" s="146">
        <v>1</v>
      </c>
      <c r="C563" s="146">
        <v>2</v>
      </c>
      <c r="D563" s="146">
        <v>3</v>
      </c>
      <c r="E563" s="146">
        <v>4</v>
      </c>
      <c r="F563" s="146">
        <v>5</v>
      </c>
      <c r="G563" s="146">
        <v>6</v>
      </c>
      <c r="H563" s="146">
        <v>7</v>
      </c>
      <c r="I563" s="146">
        <v>8</v>
      </c>
      <c r="J563" s="146">
        <v>9</v>
      </c>
      <c r="K563" s="146">
        <v>10</v>
      </c>
      <c r="L563" s="146">
        <v>11</v>
      </c>
      <c r="M563" s="146">
        <v>12</v>
      </c>
      <c r="N563" s="146">
        <v>13</v>
      </c>
      <c r="O563" s="146">
        <v>14</v>
      </c>
      <c r="P563" s="146">
        <v>15</v>
      </c>
      <c r="Q563" s="146">
        <v>16</v>
      </c>
      <c r="R563" s="146">
        <v>17</v>
      </c>
      <c r="S563" s="146">
        <v>18</v>
      </c>
      <c r="T563" s="146">
        <v>19</v>
      </c>
      <c r="U563" s="146">
        <v>20</v>
      </c>
      <c r="V563" s="146">
        <v>21</v>
      </c>
      <c r="W563" s="146">
        <v>22</v>
      </c>
      <c r="X563" s="146">
        <v>23</v>
      </c>
      <c r="Y563" s="146">
        <v>24</v>
      </c>
      <c r="Z563" s="146">
        <v>25</v>
      </c>
      <c r="AA563" s="146">
        <v>26</v>
      </c>
      <c r="AB563" s="146">
        <v>27</v>
      </c>
      <c r="AC563" s="146">
        <v>28</v>
      </c>
      <c r="AD563" s="146">
        <v>29</v>
      </c>
      <c r="AE563" s="146">
        <v>30</v>
      </c>
      <c r="AF563" s="146">
        <v>31</v>
      </c>
      <c r="AG563" s="146">
        <v>32</v>
      </c>
      <c r="AH563" s="146">
        <v>33</v>
      </c>
      <c r="AI563" s="146">
        <v>34</v>
      </c>
      <c r="AJ563" s="146">
        <v>35</v>
      </c>
      <c r="AK563" s="146">
        <v>36</v>
      </c>
      <c r="AL563" s="146">
        <v>37</v>
      </c>
      <c r="AM563" s="146">
        <v>38</v>
      </c>
      <c r="AN563" s="146">
        <v>39</v>
      </c>
      <c r="AO563" s="146">
        <v>40</v>
      </c>
      <c r="AP563" s="146">
        <v>41</v>
      </c>
      <c r="AQ563" s="146">
        <v>42</v>
      </c>
    </row>
    <row r="564" spans="1:43" x14ac:dyDescent="0.25">
      <c r="A564" s="146">
        <v>0</v>
      </c>
      <c r="B564" s="146">
        <v>1</v>
      </c>
      <c r="C564" s="146">
        <v>2</v>
      </c>
      <c r="D564" s="146">
        <v>3</v>
      </c>
      <c r="E564" s="146">
        <v>4</v>
      </c>
      <c r="F564" s="146">
        <v>5</v>
      </c>
      <c r="G564" s="146">
        <v>6</v>
      </c>
      <c r="H564" s="146">
        <v>7</v>
      </c>
      <c r="I564" s="146">
        <v>8</v>
      </c>
      <c r="J564" s="146">
        <v>9</v>
      </c>
      <c r="K564" s="146">
        <v>10</v>
      </c>
      <c r="L564" s="146">
        <v>11</v>
      </c>
      <c r="M564" s="146">
        <v>12</v>
      </c>
      <c r="N564" s="146">
        <v>13</v>
      </c>
      <c r="O564" s="146">
        <v>14</v>
      </c>
      <c r="P564" s="146">
        <v>15</v>
      </c>
      <c r="Q564" s="146">
        <v>16</v>
      </c>
      <c r="R564" s="146">
        <v>17</v>
      </c>
      <c r="S564" s="146">
        <v>18</v>
      </c>
      <c r="T564" s="146">
        <v>19</v>
      </c>
      <c r="U564" s="146">
        <v>20</v>
      </c>
      <c r="V564" s="146">
        <v>21</v>
      </c>
      <c r="W564" s="146">
        <v>22</v>
      </c>
      <c r="X564" s="146">
        <v>23</v>
      </c>
      <c r="Y564" s="146">
        <v>24</v>
      </c>
      <c r="Z564" s="146">
        <v>25</v>
      </c>
      <c r="AA564" s="146">
        <v>26</v>
      </c>
      <c r="AB564" s="146">
        <v>27</v>
      </c>
      <c r="AC564" s="146">
        <v>28</v>
      </c>
      <c r="AD564" s="146">
        <v>29</v>
      </c>
      <c r="AE564" s="146">
        <v>30</v>
      </c>
      <c r="AF564" s="146">
        <v>31</v>
      </c>
      <c r="AG564" s="146">
        <v>32</v>
      </c>
      <c r="AH564" s="146">
        <v>33</v>
      </c>
      <c r="AI564" s="146">
        <v>34</v>
      </c>
      <c r="AJ564" s="146">
        <v>35</v>
      </c>
      <c r="AK564" s="146">
        <v>36</v>
      </c>
      <c r="AL564" s="146">
        <v>37</v>
      </c>
      <c r="AM564" s="146">
        <v>38</v>
      </c>
      <c r="AN564" s="146">
        <v>39</v>
      </c>
      <c r="AO564" s="146">
        <v>40</v>
      </c>
      <c r="AP564" s="146">
        <v>41</v>
      </c>
      <c r="AQ564" s="146">
        <v>42</v>
      </c>
    </row>
    <row r="565" spans="1:43" x14ac:dyDescent="0.25">
      <c r="A565" s="146">
        <v>0</v>
      </c>
      <c r="B565" s="146">
        <v>1</v>
      </c>
      <c r="C565" s="146">
        <v>2</v>
      </c>
      <c r="D565" s="146">
        <v>3</v>
      </c>
      <c r="E565" s="146">
        <v>4</v>
      </c>
      <c r="F565" s="146">
        <v>5</v>
      </c>
      <c r="G565" s="146">
        <v>6</v>
      </c>
      <c r="H565" s="146">
        <v>7</v>
      </c>
      <c r="I565" s="146">
        <v>8</v>
      </c>
      <c r="J565" s="146">
        <v>9</v>
      </c>
      <c r="K565" s="146">
        <v>10</v>
      </c>
      <c r="L565" s="146">
        <v>11</v>
      </c>
      <c r="M565" s="146">
        <v>12</v>
      </c>
      <c r="N565" s="146">
        <v>13</v>
      </c>
      <c r="O565" s="146">
        <v>14</v>
      </c>
      <c r="P565" s="146">
        <v>15</v>
      </c>
      <c r="Q565" s="146">
        <v>16</v>
      </c>
      <c r="R565" s="146">
        <v>17</v>
      </c>
      <c r="S565" s="146">
        <v>18</v>
      </c>
      <c r="T565" s="146">
        <v>19</v>
      </c>
      <c r="U565" s="146">
        <v>20</v>
      </c>
      <c r="V565" s="146">
        <v>21</v>
      </c>
      <c r="W565" s="146">
        <v>22</v>
      </c>
      <c r="X565" s="146">
        <v>23</v>
      </c>
      <c r="Y565" s="146">
        <v>24</v>
      </c>
      <c r="Z565" s="146">
        <v>25</v>
      </c>
      <c r="AA565" s="146">
        <v>26</v>
      </c>
      <c r="AB565" s="146">
        <v>27</v>
      </c>
      <c r="AC565" s="146">
        <v>28</v>
      </c>
      <c r="AD565" s="146">
        <v>29</v>
      </c>
      <c r="AE565" s="146">
        <v>30</v>
      </c>
      <c r="AF565" s="146">
        <v>31</v>
      </c>
      <c r="AG565" s="146">
        <v>32</v>
      </c>
      <c r="AH565" s="146">
        <v>33</v>
      </c>
      <c r="AI565" s="146">
        <v>34</v>
      </c>
      <c r="AJ565" s="146">
        <v>35</v>
      </c>
      <c r="AK565" s="146">
        <v>36</v>
      </c>
      <c r="AL565" s="146">
        <v>37</v>
      </c>
      <c r="AM565" s="146">
        <v>38</v>
      </c>
      <c r="AN565" s="146">
        <v>39</v>
      </c>
      <c r="AO565" s="146">
        <v>40</v>
      </c>
      <c r="AP565" s="146">
        <v>41</v>
      </c>
      <c r="AQ565" s="146">
        <v>42</v>
      </c>
    </row>
    <row r="566" spans="1:43" x14ac:dyDescent="0.25">
      <c r="A566" s="146">
        <v>0</v>
      </c>
      <c r="B566" s="146">
        <v>1</v>
      </c>
      <c r="C566" s="146">
        <v>2</v>
      </c>
      <c r="D566" s="146">
        <v>3</v>
      </c>
      <c r="E566" s="146">
        <v>4</v>
      </c>
      <c r="F566" s="146">
        <v>5</v>
      </c>
      <c r="G566" s="146">
        <v>6</v>
      </c>
      <c r="H566" s="146">
        <v>7</v>
      </c>
      <c r="I566" s="146">
        <v>8</v>
      </c>
      <c r="J566" s="146">
        <v>9</v>
      </c>
      <c r="K566" s="146">
        <v>10</v>
      </c>
      <c r="L566" s="146">
        <v>11</v>
      </c>
      <c r="M566" s="146">
        <v>12</v>
      </c>
      <c r="N566" s="146">
        <v>13</v>
      </c>
      <c r="O566" s="146">
        <v>14</v>
      </c>
      <c r="P566" s="146">
        <v>15</v>
      </c>
      <c r="Q566" s="146">
        <v>16</v>
      </c>
      <c r="R566" s="146">
        <v>17</v>
      </c>
      <c r="S566" s="146">
        <v>18</v>
      </c>
      <c r="T566" s="146">
        <v>19</v>
      </c>
      <c r="U566" s="146">
        <v>20</v>
      </c>
      <c r="V566" s="146">
        <v>21</v>
      </c>
      <c r="W566" s="146">
        <v>22</v>
      </c>
      <c r="X566" s="146">
        <v>23</v>
      </c>
      <c r="Y566" s="146">
        <v>24</v>
      </c>
      <c r="Z566" s="146">
        <v>25</v>
      </c>
      <c r="AA566" s="146">
        <v>26</v>
      </c>
      <c r="AB566" s="146">
        <v>27</v>
      </c>
      <c r="AC566" s="146">
        <v>28</v>
      </c>
      <c r="AD566" s="146">
        <v>29</v>
      </c>
      <c r="AE566" s="146">
        <v>30</v>
      </c>
      <c r="AF566" s="146">
        <v>31</v>
      </c>
      <c r="AG566" s="146">
        <v>32</v>
      </c>
      <c r="AH566" s="146">
        <v>33</v>
      </c>
      <c r="AI566" s="146">
        <v>34</v>
      </c>
      <c r="AJ566" s="146">
        <v>35</v>
      </c>
      <c r="AK566" s="146">
        <v>36</v>
      </c>
      <c r="AL566" s="146">
        <v>37</v>
      </c>
      <c r="AM566" s="146">
        <v>38</v>
      </c>
      <c r="AN566" s="146">
        <v>39</v>
      </c>
      <c r="AO566" s="146">
        <v>40</v>
      </c>
      <c r="AP566" s="146">
        <v>41</v>
      </c>
      <c r="AQ566" s="146">
        <v>42</v>
      </c>
    </row>
    <row r="567" spans="1:43" x14ac:dyDescent="0.25">
      <c r="A567" s="146">
        <v>0</v>
      </c>
      <c r="B567" s="146">
        <v>1</v>
      </c>
      <c r="C567" s="146">
        <v>2</v>
      </c>
      <c r="D567" s="146">
        <v>3</v>
      </c>
      <c r="E567" s="146">
        <v>4</v>
      </c>
      <c r="F567" s="146">
        <v>5</v>
      </c>
      <c r="G567" s="146">
        <v>6</v>
      </c>
      <c r="H567" s="146">
        <v>7</v>
      </c>
      <c r="I567" s="146">
        <v>8</v>
      </c>
      <c r="J567" s="146">
        <v>9</v>
      </c>
      <c r="K567" s="146">
        <v>10</v>
      </c>
      <c r="L567" s="146">
        <v>11</v>
      </c>
      <c r="M567" s="146">
        <v>12</v>
      </c>
      <c r="N567" s="146">
        <v>13</v>
      </c>
      <c r="O567" s="146">
        <v>14</v>
      </c>
      <c r="P567" s="146">
        <v>15</v>
      </c>
      <c r="Q567" s="146">
        <v>16</v>
      </c>
      <c r="R567" s="146">
        <v>17</v>
      </c>
      <c r="S567" s="146">
        <v>18</v>
      </c>
      <c r="T567" s="146">
        <v>19</v>
      </c>
      <c r="U567" s="146">
        <v>20</v>
      </c>
      <c r="V567" s="146">
        <v>21</v>
      </c>
      <c r="W567" s="146">
        <v>22</v>
      </c>
      <c r="X567" s="146">
        <v>23</v>
      </c>
      <c r="Y567" s="146">
        <v>24</v>
      </c>
      <c r="Z567" s="146">
        <v>25</v>
      </c>
      <c r="AA567" s="146">
        <v>26</v>
      </c>
      <c r="AB567" s="146">
        <v>27</v>
      </c>
      <c r="AC567" s="146">
        <v>28</v>
      </c>
      <c r="AD567" s="146">
        <v>29</v>
      </c>
      <c r="AE567" s="146">
        <v>30</v>
      </c>
      <c r="AF567" s="146">
        <v>31</v>
      </c>
      <c r="AG567" s="146">
        <v>32</v>
      </c>
      <c r="AH567" s="146">
        <v>33</v>
      </c>
      <c r="AI567" s="146">
        <v>34</v>
      </c>
      <c r="AJ567" s="146">
        <v>35</v>
      </c>
      <c r="AK567" s="146">
        <v>36</v>
      </c>
      <c r="AL567" s="146">
        <v>37</v>
      </c>
      <c r="AM567" s="146">
        <v>38</v>
      </c>
      <c r="AN567" s="146">
        <v>39</v>
      </c>
      <c r="AO567" s="146">
        <v>40</v>
      </c>
      <c r="AP567" s="146">
        <v>41</v>
      </c>
      <c r="AQ567" s="146">
        <v>42</v>
      </c>
    </row>
    <row r="568" spans="1:43" x14ac:dyDescent="0.25">
      <c r="A568" s="146">
        <v>0</v>
      </c>
      <c r="B568" s="146">
        <v>1</v>
      </c>
      <c r="C568" s="146">
        <v>2</v>
      </c>
      <c r="D568" s="146">
        <v>3</v>
      </c>
      <c r="E568" s="146">
        <v>4</v>
      </c>
      <c r="F568" s="146">
        <v>5</v>
      </c>
      <c r="G568" s="146">
        <v>6</v>
      </c>
      <c r="H568" s="146">
        <v>7</v>
      </c>
      <c r="I568" s="146">
        <v>8</v>
      </c>
      <c r="J568" s="146">
        <v>9</v>
      </c>
      <c r="K568" s="146">
        <v>10</v>
      </c>
      <c r="L568" s="146">
        <v>11</v>
      </c>
      <c r="M568" s="146">
        <v>12</v>
      </c>
      <c r="N568" s="146">
        <v>13</v>
      </c>
      <c r="O568" s="146">
        <v>14</v>
      </c>
      <c r="P568" s="146">
        <v>15</v>
      </c>
      <c r="Q568" s="146">
        <v>16</v>
      </c>
      <c r="R568" s="146">
        <v>17</v>
      </c>
      <c r="S568" s="146">
        <v>18</v>
      </c>
      <c r="T568" s="146">
        <v>19</v>
      </c>
      <c r="U568" s="146">
        <v>20</v>
      </c>
      <c r="V568" s="146">
        <v>21</v>
      </c>
      <c r="W568" s="146">
        <v>22</v>
      </c>
      <c r="X568" s="146">
        <v>23</v>
      </c>
      <c r="Y568" s="146">
        <v>24</v>
      </c>
      <c r="Z568" s="146">
        <v>25</v>
      </c>
      <c r="AA568" s="146">
        <v>26</v>
      </c>
      <c r="AB568" s="146">
        <v>27</v>
      </c>
      <c r="AC568" s="146">
        <v>28</v>
      </c>
      <c r="AD568" s="146">
        <v>29</v>
      </c>
      <c r="AE568" s="146">
        <v>30</v>
      </c>
      <c r="AF568" s="146">
        <v>31</v>
      </c>
      <c r="AG568" s="146">
        <v>32</v>
      </c>
      <c r="AH568" s="146">
        <v>33</v>
      </c>
      <c r="AI568" s="146">
        <v>34</v>
      </c>
      <c r="AJ568" s="146">
        <v>35</v>
      </c>
      <c r="AK568" s="146">
        <v>36</v>
      </c>
      <c r="AL568" s="146">
        <v>37</v>
      </c>
      <c r="AM568" s="146">
        <v>38</v>
      </c>
      <c r="AN568" s="146">
        <v>39</v>
      </c>
      <c r="AO568" s="146">
        <v>40</v>
      </c>
      <c r="AP568" s="146">
        <v>41</v>
      </c>
      <c r="AQ568" s="146">
        <v>42</v>
      </c>
    </row>
    <row r="569" spans="1:43" x14ac:dyDescent="0.25">
      <c r="A569" s="146">
        <v>0</v>
      </c>
      <c r="B569" s="146">
        <v>1</v>
      </c>
      <c r="C569" s="146">
        <v>2</v>
      </c>
      <c r="D569" s="146">
        <v>3</v>
      </c>
      <c r="E569" s="146">
        <v>4</v>
      </c>
      <c r="F569" s="146">
        <v>5</v>
      </c>
      <c r="G569" s="146">
        <v>6</v>
      </c>
      <c r="H569" s="146">
        <v>7</v>
      </c>
      <c r="I569" s="146">
        <v>8</v>
      </c>
      <c r="J569" s="146">
        <v>9</v>
      </c>
      <c r="K569" s="146">
        <v>10</v>
      </c>
      <c r="L569" s="146">
        <v>11</v>
      </c>
      <c r="M569" s="146">
        <v>12</v>
      </c>
      <c r="N569" s="146">
        <v>13</v>
      </c>
      <c r="O569" s="146">
        <v>14</v>
      </c>
      <c r="P569" s="146">
        <v>15</v>
      </c>
      <c r="Q569" s="146">
        <v>16</v>
      </c>
      <c r="R569" s="146">
        <v>17</v>
      </c>
      <c r="S569" s="146">
        <v>18</v>
      </c>
      <c r="T569" s="146">
        <v>19</v>
      </c>
      <c r="U569" s="146">
        <v>20</v>
      </c>
      <c r="V569" s="146">
        <v>21</v>
      </c>
      <c r="W569" s="146">
        <v>22</v>
      </c>
      <c r="X569" s="146">
        <v>23</v>
      </c>
      <c r="Y569" s="146">
        <v>24</v>
      </c>
      <c r="Z569" s="146">
        <v>25</v>
      </c>
      <c r="AA569" s="146">
        <v>26</v>
      </c>
      <c r="AB569" s="146">
        <v>27</v>
      </c>
      <c r="AC569" s="146">
        <v>28</v>
      </c>
      <c r="AD569" s="146">
        <v>29</v>
      </c>
      <c r="AE569" s="146">
        <v>30</v>
      </c>
      <c r="AF569" s="146">
        <v>31</v>
      </c>
      <c r="AG569" s="146">
        <v>32</v>
      </c>
      <c r="AH569" s="146">
        <v>33</v>
      </c>
      <c r="AI569" s="146">
        <v>34</v>
      </c>
      <c r="AJ569" s="146">
        <v>35</v>
      </c>
      <c r="AK569" s="146">
        <v>36</v>
      </c>
      <c r="AL569" s="146">
        <v>37</v>
      </c>
      <c r="AM569" s="146">
        <v>38</v>
      </c>
      <c r="AN569" s="146">
        <v>39</v>
      </c>
      <c r="AO569" s="146">
        <v>40</v>
      </c>
      <c r="AP569" s="146">
        <v>41</v>
      </c>
      <c r="AQ569" s="146">
        <v>42</v>
      </c>
    </row>
    <row r="570" spans="1:43" x14ac:dyDescent="0.25">
      <c r="A570" s="146">
        <v>0</v>
      </c>
      <c r="B570" s="146">
        <v>1</v>
      </c>
      <c r="C570" s="146">
        <v>2</v>
      </c>
      <c r="D570" s="146">
        <v>3</v>
      </c>
      <c r="E570" s="146">
        <v>4</v>
      </c>
      <c r="F570" s="146">
        <v>5</v>
      </c>
      <c r="G570" s="146">
        <v>6</v>
      </c>
      <c r="H570" s="146">
        <v>7</v>
      </c>
      <c r="I570" s="146">
        <v>8</v>
      </c>
      <c r="J570" s="146">
        <v>9</v>
      </c>
      <c r="K570" s="146">
        <v>10</v>
      </c>
      <c r="L570" s="146">
        <v>11</v>
      </c>
      <c r="M570" s="146">
        <v>12</v>
      </c>
      <c r="N570" s="146">
        <v>13</v>
      </c>
      <c r="O570" s="146">
        <v>14</v>
      </c>
      <c r="P570" s="146">
        <v>15</v>
      </c>
      <c r="Q570" s="146">
        <v>16</v>
      </c>
      <c r="R570" s="146">
        <v>17</v>
      </c>
      <c r="S570" s="146">
        <v>18</v>
      </c>
      <c r="T570" s="146">
        <v>19</v>
      </c>
      <c r="U570" s="146">
        <v>20</v>
      </c>
      <c r="V570" s="146">
        <v>21</v>
      </c>
      <c r="W570" s="146">
        <v>22</v>
      </c>
      <c r="X570" s="146">
        <v>23</v>
      </c>
      <c r="Y570" s="146">
        <v>24</v>
      </c>
      <c r="Z570" s="146">
        <v>25</v>
      </c>
      <c r="AA570" s="146">
        <v>26</v>
      </c>
      <c r="AB570" s="146">
        <v>27</v>
      </c>
      <c r="AC570" s="146">
        <v>28</v>
      </c>
      <c r="AD570" s="146">
        <v>29</v>
      </c>
      <c r="AE570" s="146">
        <v>30</v>
      </c>
      <c r="AF570" s="146">
        <v>31</v>
      </c>
      <c r="AG570" s="146">
        <v>32</v>
      </c>
      <c r="AH570" s="146">
        <v>33</v>
      </c>
      <c r="AI570" s="146">
        <v>34</v>
      </c>
      <c r="AJ570" s="146">
        <v>35</v>
      </c>
      <c r="AK570" s="146">
        <v>36</v>
      </c>
      <c r="AL570" s="146">
        <v>37</v>
      </c>
      <c r="AM570" s="146">
        <v>38</v>
      </c>
      <c r="AN570" s="146">
        <v>39</v>
      </c>
      <c r="AO570" s="146">
        <v>40</v>
      </c>
      <c r="AP570" s="146">
        <v>41</v>
      </c>
      <c r="AQ570" s="146">
        <v>42</v>
      </c>
    </row>
    <row r="571" spans="1:43" x14ac:dyDescent="0.25">
      <c r="A571" s="146">
        <v>0</v>
      </c>
      <c r="B571" s="146">
        <v>1</v>
      </c>
      <c r="C571" s="146">
        <v>2</v>
      </c>
      <c r="D571" s="146">
        <v>3</v>
      </c>
      <c r="E571" s="146">
        <v>4</v>
      </c>
      <c r="F571" s="146">
        <v>5</v>
      </c>
      <c r="G571" s="146">
        <v>6</v>
      </c>
      <c r="H571" s="146">
        <v>7</v>
      </c>
      <c r="I571" s="146">
        <v>8</v>
      </c>
      <c r="J571" s="146">
        <v>9</v>
      </c>
      <c r="K571" s="146">
        <v>10</v>
      </c>
      <c r="L571" s="146">
        <v>11</v>
      </c>
      <c r="M571" s="146">
        <v>12</v>
      </c>
      <c r="N571" s="146">
        <v>13</v>
      </c>
      <c r="O571" s="146">
        <v>14</v>
      </c>
      <c r="P571" s="146">
        <v>15</v>
      </c>
      <c r="Q571" s="146">
        <v>16</v>
      </c>
      <c r="R571" s="146">
        <v>17</v>
      </c>
      <c r="S571" s="146">
        <v>18</v>
      </c>
      <c r="T571" s="146">
        <v>19</v>
      </c>
      <c r="U571" s="146">
        <v>20</v>
      </c>
      <c r="V571" s="146">
        <v>21</v>
      </c>
      <c r="W571" s="146">
        <v>22</v>
      </c>
      <c r="X571" s="146">
        <v>23</v>
      </c>
      <c r="Y571" s="146">
        <v>24</v>
      </c>
      <c r="Z571" s="146">
        <v>25</v>
      </c>
      <c r="AA571" s="146">
        <v>26</v>
      </c>
      <c r="AB571" s="146">
        <v>27</v>
      </c>
      <c r="AC571" s="146">
        <v>28</v>
      </c>
      <c r="AD571" s="146">
        <v>29</v>
      </c>
      <c r="AE571" s="146">
        <v>30</v>
      </c>
      <c r="AF571" s="146">
        <v>31</v>
      </c>
      <c r="AG571" s="146">
        <v>32</v>
      </c>
      <c r="AH571" s="146">
        <v>33</v>
      </c>
      <c r="AI571" s="146">
        <v>34</v>
      </c>
      <c r="AJ571" s="146">
        <v>35</v>
      </c>
      <c r="AK571" s="146">
        <v>36</v>
      </c>
      <c r="AL571" s="146">
        <v>37</v>
      </c>
      <c r="AM571" s="146">
        <v>38</v>
      </c>
      <c r="AN571" s="146">
        <v>39</v>
      </c>
      <c r="AO571" s="146">
        <v>40</v>
      </c>
      <c r="AP571" s="146">
        <v>41</v>
      </c>
      <c r="AQ571" s="146">
        <v>42</v>
      </c>
    </row>
    <row r="572" spans="1:43" x14ac:dyDescent="0.25">
      <c r="A572" s="146">
        <v>0</v>
      </c>
      <c r="B572" s="146">
        <v>1</v>
      </c>
      <c r="C572" s="146">
        <v>2</v>
      </c>
      <c r="D572" s="146">
        <v>3</v>
      </c>
      <c r="E572" s="146">
        <v>4</v>
      </c>
      <c r="F572" s="146">
        <v>5</v>
      </c>
      <c r="G572" s="146">
        <v>6</v>
      </c>
      <c r="H572" s="146">
        <v>7</v>
      </c>
      <c r="I572" s="146">
        <v>8</v>
      </c>
      <c r="J572" s="146">
        <v>9</v>
      </c>
      <c r="K572" s="146">
        <v>10</v>
      </c>
      <c r="L572" s="146">
        <v>11</v>
      </c>
      <c r="M572" s="146">
        <v>12</v>
      </c>
      <c r="N572" s="146">
        <v>13</v>
      </c>
      <c r="O572" s="146">
        <v>14</v>
      </c>
      <c r="P572" s="146">
        <v>15</v>
      </c>
      <c r="Q572" s="146">
        <v>16</v>
      </c>
      <c r="R572" s="146">
        <v>17</v>
      </c>
      <c r="S572" s="146">
        <v>18</v>
      </c>
      <c r="T572" s="146">
        <v>19</v>
      </c>
      <c r="U572" s="146">
        <v>20</v>
      </c>
      <c r="V572" s="146">
        <v>21</v>
      </c>
      <c r="W572" s="146">
        <v>22</v>
      </c>
      <c r="X572" s="146">
        <v>23</v>
      </c>
      <c r="Y572" s="146">
        <v>24</v>
      </c>
      <c r="Z572" s="146">
        <v>25</v>
      </c>
      <c r="AA572" s="146">
        <v>26</v>
      </c>
      <c r="AB572" s="146">
        <v>27</v>
      </c>
      <c r="AC572" s="146">
        <v>28</v>
      </c>
      <c r="AD572" s="146">
        <v>29</v>
      </c>
      <c r="AE572" s="146">
        <v>30</v>
      </c>
      <c r="AF572" s="146">
        <v>31</v>
      </c>
      <c r="AG572" s="146">
        <v>32</v>
      </c>
      <c r="AH572" s="146">
        <v>33</v>
      </c>
      <c r="AI572" s="146">
        <v>34</v>
      </c>
      <c r="AJ572" s="146">
        <v>35</v>
      </c>
      <c r="AK572" s="146">
        <v>36</v>
      </c>
      <c r="AL572" s="146">
        <v>37</v>
      </c>
      <c r="AM572" s="146">
        <v>38</v>
      </c>
      <c r="AN572" s="146">
        <v>39</v>
      </c>
      <c r="AO572" s="146">
        <v>40</v>
      </c>
      <c r="AP572" s="146">
        <v>41</v>
      </c>
      <c r="AQ572" s="146">
        <v>42</v>
      </c>
    </row>
    <row r="573" spans="1:43" x14ac:dyDescent="0.25">
      <c r="A573" s="146">
        <v>0</v>
      </c>
      <c r="B573" s="146">
        <v>1</v>
      </c>
      <c r="C573" s="146">
        <v>2</v>
      </c>
      <c r="D573" s="146">
        <v>3</v>
      </c>
      <c r="E573" s="146">
        <v>4</v>
      </c>
      <c r="F573" s="146">
        <v>5</v>
      </c>
      <c r="G573" s="146">
        <v>6</v>
      </c>
      <c r="H573" s="146">
        <v>7</v>
      </c>
      <c r="I573" s="146">
        <v>8</v>
      </c>
      <c r="J573" s="146">
        <v>9</v>
      </c>
      <c r="K573" s="146">
        <v>10</v>
      </c>
      <c r="L573" s="146">
        <v>11</v>
      </c>
      <c r="M573" s="146">
        <v>12</v>
      </c>
      <c r="N573" s="146">
        <v>13</v>
      </c>
      <c r="O573" s="146">
        <v>14</v>
      </c>
      <c r="P573" s="146">
        <v>15</v>
      </c>
      <c r="Q573" s="146">
        <v>16</v>
      </c>
      <c r="R573" s="146">
        <v>17</v>
      </c>
      <c r="S573" s="146">
        <v>18</v>
      </c>
      <c r="T573" s="146">
        <v>19</v>
      </c>
      <c r="U573" s="146">
        <v>20</v>
      </c>
      <c r="V573" s="146">
        <v>21</v>
      </c>
      <c r="W573" s="146">
        <v>22</v>
      </c>
      <c r="X573" s="146">
        <v>23</v>
      </c>
      <c r="Y573" s="146">
        <v>24</v>
      </c>
      <c r="Z573" s="146">
        <v>25</v>
      </c>
      <c r="AA573" s="146">
        <v>26</v>
      </c>
      <c r="AB573" s="146">
        <v>27</v>
      </c>
      <c r="AC573" s="146">
        <v>28</v>
      </c>
      <c r="AD573" s="146">
        <v>29</v>
      </c>
      <c r="AE573" s="146">
        <v>30</v>
      </c>
      <c r="AF573" s="146">
        <v>31</v>
      </c>
      <c r="AG573" s="146">
        <v>32</v>
      </c>
      <c r="AH573" s="146">
        <v>33</v>
      </c>
      <c r="AI573" s="146">
        <v>34</v>
      </c>
      <c r="AJ573" s="146">
        <v>35</v>
      </c>
      <c r="AK573" s="146">
        <v>36</v>
      </c>
      <c r="AL573" s="146">
        <v>37</v>
      </c>
      <c r="AM573" s="146">
        <v>38</v>
      </c>
      <c r="AN573" s="146">
        <v>39</v>
      </c>
      <c r="AO573" s="146">
        <v>40</v>
      </c>
      <c r="AP573" s="146">
        <v>41</v>
      </c>
      <c r="AQ573" s="146">
        <v>42</v>
      </c>
    </row>
    <row r="574" spans="1:43" x14ac:dyDescent="0.25">
      <c r="A574" s="146">
        <v>0</v>
      </c>
      <c r="B574" s="146">
        <v>1</v>
      </c>
      <c r="C574" s="146">
        <v>2</v>
      </c>
      <c r="D574" s="146">
        <v>3</v>
      </c>
      <c r="E574" s="146">
        <v>4</v>
      </c>
      <c r="F574" s="146">
        <v>5</v>
      </c>
      <c r="G574" s="146">
        <v>6</v>
      </c>
      <c r="H574" s="146">
        <v>7</v>
      </c>
      <c r="I574" s="146">
        <v>8</v>
      </c>
      <c r="J574" s="146">
        <v>9</v>
      </c>
      <c r="K574" s="146">
        <v>10</v>
      </c>
      <c r="L574" s="146">
        <v>11</v>
      </c>
      <c r="M574" s="146">
        <v>12</v>
      </c>
      <c r="N574" s="146">
        <v>13</v>
      </c>
      <c r="O574" s="146">
        <v>14</v>
      </c>
      <c r="P574" s="146">
        <v>15</v>
      </c>
      <c r="Q574" s="146">
        <v>16</v>
      </c>
      <c r="R574" s="146">
        <v>17</v>
      </c>
      <c r="S574" s="146">
        <v>18</v>
      </c>
      <c r="T574" s="146">
        <v>19</v>
      </c>
      <c r="U574" s="146">
        <v>20</v>
      </c>
      <c r="V574" s="146">
        <v>21</v>
      </c>
      <c r="W574" s="146">
        <v>22</v>
      </c>
      <c r="X574" s="146">
        <v>23</v>
      </c>
      <c r="Y574" s="146">
        <v>24</v>
      </c>
      <c r="Z574" s="146">
        <v>25</v>
      </c>
      <c r="AA574" s="146">
        <v>26</v>
      </c>
      <c r="AB574" s="146">
        <v>27</v>
      </c>
      <c r="AC574" s="146">
        <v>28</v>
      </c>
      <c r="AD574" s="146">
        <v>29</v>
      </c>
      <c r="AE574" s="146">
        <v>30</v>
      </c>
      <c r="AF574" s="146">
        <v>31</v>
      </c>
      <c r="AG574" s="146">
        <v>32</v>
      </c>
      <c r="AH574" s="146">
        <v>33</v>
      </c>
      <c r="AI574" s="146">
        <v>34</v>
      </c>
      <c r="AJ574" s="146">
        <v>35</v>
      </c>
      <c r="AK574" s="146">
        <v>36</v>
      </c>
      <c r="AL574" s="146">
        <v>37</v>
      </c>
      <c r="AM574" s="146">
        <v>38</v>
      </c>
      <c r="AN574" s="146">
        <v>39</v>
      </c>
      <c r="AO574" s="146">
        <v>40</v>
      </c>
      <c r="AP574" s="146">
        <v>41</v>
      </c>
      <c r="AQ574" s="146">
        <v>42</v>
      </c>
    </row>
    <row r="575" spans="1:43" x14ac:dyDescent="0.25">
      <c r="A575" s="146">
        <v>0</v>
      </c>
      <c r="B575" s="146">
        <v>1</v>
      </c>
      <c r="C575" s="146">
        <v>2</v>
      </c>
      <c r="D575" s="146">
        <v>3</v>
      </c>
      <c r="E575" s="146">
        <v>4</v>
      </c>
      <c r="F575" s="146">
        <v>5</v>
      </c>
      <c r="G575" s="146">
        <v>6</v>
      </c>
      <c r="H575" s="146">
        <v>7</v>
      </c>
      <c r="I575" s="146">
        <v>8</v>
      </c>
      <c r="J575" s="146">
        <v>9</v>
      </c>
      <c r="K575" s="146">
        <v>10</v>
      </c>
      <c r="L575" s="146">
        <v>11</v>
      </c>
      <c r="M575" s="146">
        <v>12</v>
      </c>
      <c r="N575" s="146">
        <v>13</v>
      </c>
      <c r="O575" s="146">
        <v>14</v>
      </c>
      <c r="P575" s="146">
        <v>15</v>
      </c>
      <c r="Q575" s="146">
        <v>16</v>
      </c>
      <c r="R575" s="146">
        <v>17</v>
      </c>
      <c r="S575" s="146">
        <v>18</v>
      </c>
      <c r="T575" s="146">
        <v>19</v>
      </c>
      <c r="U575" s="146">
        <v>20</v>
      </c>
      <c r="V575" s="146">
        <v>21</v>
      </c>
      <c r="W575" s="146">
        <v>22</v>
      </c>
      <c r="X575" s="146">
        <v>23</v>
      </c>
      <c r="Y575" s="146">
        <v>24</v>
      </c>
      <c r="Z575" s="146">
        <v>25</v>
      </c>
      <c r="AA575" s="146">
        <v>26</v>
      </c>
      <c r="AB575" s="146">
        <v>27</v>
      </c>
      <c r="AC575" s="146">
        <v>28</v>
      </c>
      <c r="AD575" s="146">
        <v>29</v>
      </c>
      <c r="AE575" s="146">
        <v>30</v>
      </c>
      <c r="AF575" s="146">
        <v>31</v>
      </c>
      <c r="AG575" s="146">
        <v>32</v>
      </c>
      <c r="AH575" s="146">
        <v>33</v>
      </c>
      <c r="AI575" s="146">
        <v>34</v>
      </c>
      <c r="AJ575" s="146">
        <v>35</v>
      </c>
      <c r="AK575" s="146">
        <v>36</v>
      </c>
      <c r="AL575" s="146">
        <v>37</v>
      </c>
      <c r="AM575" s="146">
        <v>38</v>
      </c>
      <c r="AN575" s="146">
        <v>39</v>
      </c>
      <c r="AO575" s="146">
        <v>40</v>
      </c>
      <c r="AP575" s="146">
        <v>41</v>
      </c>
      <c r="AQ575" s="146">
        <v>42</v>
      </c>
    </row>
    <row r="576" spans="1:43" x14ac:dyDescent="0.25">
      <c r="A576" s="146">
        <v>0</v>
      </c>
      <c r="B576" s="146">
        <v>1</v>
      </c>
      <c r="C576" s="146">
        <v>2</v>
      </c>
      <c r="D576" s="146">
        <v>3</v>
      </c>
      <c r="E576" s="146">
        <v>4</v>
      </c>
      <c r="F576" s="146">
        <v>5</v>
      </c>
      <c r="G576" s="146">
        <v>6</v>
      </c>
      <c r="H576" s="146">
        <v>7</v>
      </c>
      <c r="I576" s="146">
        <v>8</v>
      </c>
      <c r="J576" s="146">
        <v>9</v>
      </c>
      <c r="K576" s="146">
        <v>10</v>
      </c>
      <c r="L576" s="146">
        <v>11</v>
      </c>
      <c r="M576" s="146">
        <v>12</v>
      </c>
      <c r="N576" s="146">
        <v>13</v>
      </c>
      <c r="O576" s="146">
        <v>14</v>
      </c>
      <c r="P576" s="146">
        <v>15</v>
      </c>
      <c r="Q576" s="146">
        <v>16</v>
      </c>
      <c r="R576" s="146">
        <v>17</v>
      </c>
      <c r="S576" s="146">
        <v>18</v>
      </c>
      <c r="T576" s="146">
        <v>19</v>
      </c>
      <c r="U576" s="146">
        <v>20</v>
      </c>
      <c r="V576" s="146">
        <v>21</v>
      </c>
      <c r="W576" s="146">
        <v>22</v>
      </c>
      <c r="X576" s="146">
        <v>23</v>
      </c>
      <c r="Y576" s="146">
        <v>24</v>
      </c>
      <c r="Z576" s="146">
        <v>25</v>
      </c>
      <c r="AA576" s="146">
        <v>26</v>
      </c>
      <c r="AB576" s="146">
        <v>27</v>
      </c>
      <c r="AC576" s="146">
        <v>28</v>
      </c>
      <c r="AD576" s="146">
        <v>29</v>
      </c>
      <c r="AE576" s="146">
        <v>30</v>
      </c>
      <c r="AF576" s="146">
        <v>31</v>
      </c>
      <c r="AG576" s="146">
        <v>32</v>
      </c>
      <c r="AH576" s="146">
        <v>33</v>
      </c>
      <c r="AI576" s="146">
        <v>34</v>
      </c>
      <c r="AJ576" s="146">
        <v>35</v>
      </c>
      <c r="AK576" s="146">
        <v>36</v>
      </c>
      <c r="AL576" s="146">
        <v>37</v>
      </c>
      <c r="AM576" s="146">
        <v>38</v>
      </c>
      <c r="AN576" s="146">
        <v>39</v>
      </c>
      <c r="AO576" s="146">
        <v>40</v>
      </c>
      <c r="AP576" s="146">
        <v>41</v>
      </c>
      <c r="AQ576" s="146">
        <v>42</v>
      </c>
    </row>
    <row r="577" spans="1:43" x14ac:dyDescent="0.25">
      <c r="A577" s="146">
        <v>0</v>
      </c>
      <c r="B577" s="146">
        <v>1</v>
      </c>
      <c r="C577" s="146">
        <v>2</v>
      </c>
      <c r="D577" s="146">
        <v>3</v>
      </c>
      <c r="E577" s="146">
        <v>4</v>
      </c>
      <c r="F577" s="146">
        <v>5</v>
      </c>
      <c r="G577" s="146">
        <v>6</v>
      </c>
      <c r="H577" s="146">
        <v>7</v>
      </c>
      <c r="I577" s="146">
        <v>8</v>
      </c>
      <c r="J577" s="146">
        <v>9</v>
      </c>
      <c r="K577" s="146">
        <v>10</v>
      </c>
      <c r="L577" s="146">
        <v>11</v>
      </c>
      <c r="M577" s="146">
        <v>12</v>
      </c>
      <c r="N577" s="146">
        <v>13</v>
      </c>
      <c r="O577" s="146">
        <v>14</v>
      </c>
      <c r="P577" s="146">
        <v>15</v>
      </c>
      <c r="Q577" s="146">
        <v>16</v>
      </c>
      <c r="R577" s="146">
        <v>17</v>
      </c>
      <c r="S577" s="146">
        <v>18</v>
      </c>
      <c r="T577" s="146">
        <v>19</v>
      </c>
      <c r="U577" s="146">
        <v>20</v>
      </c>
      <c r="V577" s="146">
        <v>21</v>
      </c>
      <c r="W577" s="146">
        <v>22</v>
      </c>
      <c r="X577" s="146">
        <v>23</v>
      </c>
      <c r="Y577" s="146">
        <v>24</v>
      </c>
      <c r="Z577" s="146">
        <v>25</v>
      </c>
      <c r="AA577" s="146">
        <v>26</v>
      </c>
      <c r="AB577" s="146">
        <v>27</v>
      </c>
      <c r="AC577" s="146">
        <v>28</v>
      </c>
      <c r="AD577" s="146">
        <v>29</v>
      </c>
      <c r="AE577" s="146">
        <v>30</v>
      </c>
      <c r="AF577" s="146">
        <v>31</v>
      </c>
      <c r="AG577" s="146">
        <v>32</v>
      </c>
      <c r="AH577" s="146">
        <v>33</v>
      </c>
      <c r="AI577" s="146">
        <v>34</v>
      </c>
      <c r="AJ577" s="146">
        <v>35</v>
      </c>
      <c r="AK577" s="146">
        <v>36</v>
      </c>
      <c r="AL577" s="146">
        <v>37</v>
      </c>
      <c r="AM577" s="146">
        <v>38</v>
      </c>
      <c r="AN577" s="146">
        <v>39</v>
      </c>
      <c r="AO577" s="146">
        <v>40</v>
      </c>
      <c r="AP577" s="146">
        <v>41</v>
      </c>
      <c r="AQ577" s="146">
        <v>42</v>
      </c>
    </row>
    <row r="578" spans="1:43" x14ac:dyDescent="0.25">
      <c r="A578" s="146">
        <v>0</v>
      </c>
      <c r="B578" s="146">
        <v>1</v>
      </c>
      <c r="C578" s="146">
        <v>2</v>
      </c>
      <c r="D578" s="146">
        <v>3</v>
      </c>
      <c r="E578" s="146">
        <v>4</v>
      </c>
      <c r="F578" s="146">
        <v>5</v>
      </c>
      <c r="G578" s="146">
        <v>6</v>
      </c>
      <c r="H578" s="146">
        <v>7</v>
      </c>
      <c r="I578" s="146">
        <v>8</v>
      </c>
      <c r="J578" s="146">
        <v>9</v>
      </c>
      <c r="K578" s="146">
        <v>10</v>
      </c>
      <c r="L578" s="146">
        <v>11</v>
      </c>
      <c r="M578" s="146">
        <v>12</v>
      </c>
      <c r="N578" s="146">
        <v>13</v>
      </c>
      <c r="O578" s="146">
        <v>14</v>
      </c>
      <c r="P578" s="146">
        <v>15</v>
      </c>
      <c r="Q578" s="146">
        <v>16</v>
      </c>
      <c r="R578" s="146">
        <v>17</v>
      </c>
      <c r="S578" s="146">
        <v>18</v>
      </c>
      <c r="T578" s="146">
        <v>19</v>
      </c>
      <c r="U578" s="146">
        <v>20</v>
      </c>
      <c r="V578" s="146">
        <v>21</v>
      </c>
      <c r="W578" s="146">
        <v>22</v>
      </c>
      <c r="X578" s="146">
        <v>23</v>
      </c>
      <c r="Y578" s="146">
        <v>24</v>
      </c>
      <c r="Z578" s="146">
        <v>25</v>
      </c>
      <c r="AA578" s="146">
        <v>26</v>
      </c>
      <c r="AB578" s="146">
        <v>27</v>
      </c>
      <c r="AC578" s="146">
        <v>28</v>
      </c>
      <c r="AD578" s="146">
        <v>29</v>
      </c>
      <c r="AE578" s="146">
        <v>30</v>
      </c>
      <c r="AF578" s="146">
        <v>31</v>
      </c>
      <c r="AG578" s="146">
        <v>32</v>
      </c>
      <c r="AH578" s="146">
        <v>33</v>
      </c>
      <c r="AI578" s="146">
        <v>34</v>
      </c>
      <c r="AJ578" s="146">
        <v>35</v>
      </c>
      <c r="AK578" s="146">
        <v>36</v>
      </c>
      <c r="AL578" s="146">
        <v>37</v>
      </c>
      <c r="AM578" s="146">
        <v>38</v>
      </c>
      <c r="AN578" s="146">
        <v>39</v>
      </c>
      <c r="AO578" s="146">
        <v>40</v>
      </c>
      <c r="AP578" s="146">
        <v>41</v>
      </c>
      <c r="AQ578" s="146">
        <v>42</v>
      </c>
    </row>
    <row r="579" spans="1:43" x14ac:dyDescent="0.25">
      <c r="A579" s="146">
        <v>0</v>
      </c>
      <c r="B579" s="146">
        <v>1</v>
      </c>
      <c r="C579" s="146">
        <v>2</v>
      </c>
      <c r="D579" s="146">
        <v>3</v>
      </c>
      <c r="E579" s="146">
        <v>4</v>
      </c>
      <c r="F579" s="146">
        <v>5</v>
      </c>
      <c r="G579" s="146">
        <v>6</v>
      </c>
      <c r="H579" s="146">
        <v>7</v>
      </c>
      <c r="I579" s="146">
        <v>8</v>
      </c>
      <c r="J579" s="146">
        <v>9</v>
      </c>
      <c r="K579" s="146">
        <v>10</v>
      </c>
      <c r="L579" s="146">
        <v>11</v>
      </c>
      <c r="M579" s="146">
        <v>12</v>
      </c>
      <c r="N579" s="146">
        <v>13</v>
      </c>
      <c r="O579" s="146">
        <v>14</v>
      </c>
      <c r="P579" s="146">
        <v>15</v>
      </c>
      <c r="Q579" s="146">
        <v>16</v>
      </c>
      <c r="R579" s="146">
        <v>17</v>
      </c>
      <c r="S579" s="146">
        <v>18</v>
      </c>
      <c r="T579" s="146">
        <v>19</v>
      </c>
      <c r="U579" s="146">
        <v>20</v>
      </c>
      <c r="V579" s="146">
        <v>21</v>
      </c>
      <c r="W579" s="146">
        <v>22</v>
      </c>
      <c r="X579" s="146">
        <v>23</v>
      </c>
      <c r="Y579" s="146">
        <v>24</v>
      </c>
      <c r="Z579" s="146">
        <v>25</v>
      </c>
      <c r="AA579" s="146">
        <v>26</v>
      </c>
      <c r="AB579" s="146">
        <v>27</v>
      </c>
      <c r="AC579" s="146">
        <v>28</v>
      </c>
      <c r="AD579" s="146">
        <v>29</v>
      </c>
      <c r="AE579" s="146">
        <v>30</v>
      </c>
      <c r="AF579" s="146">
        <v>31</v>
      </c>
      <c r="AG579" s="146">
        <v>32</v>
      </c>
      <c r="AH579" s="146">
        <v>33</v>
      </c>
      <c r="AI579" s="146">
        <v>34</v>
      </c>
      <c r="AJ579" s="146">
        <v>35</v>
      </c>
      <c r="AK579" s="146">
        <v>36</v>
      </c>
      <c r="AL579" s="146">
        <v>37</v>
      </c>
      <c r="AM579" s="146">
        <v>38</v>
      </c>
      <c r="AN579" s="146">
        <v>39</v>
      </c>
      <c r="AO579" s="146">
        <v>40</v>
      </c>
      <c r="AP579" s="146">
        <v>41</v>
      </c>
      <c r="AQ579" s="146">
        <v>42</v>
      </c>
    </row>
    <row r="580" spans="1:43" x14ac:dyDescent="0.25">
      <c r="A580" s="146">
        <v>0</v>
      </c>
      <c r="B580" s="146">
        <v>1</v>
      </c>
      <c r="C580" s="146">
        <v>2</v>
      </c>
      <c r="D580" s="146">
        <v>3</v>
      </c>
      <c r="E580" s="146">
        <v>4</v>
      </c>
      <c r="F580" s="146">
        <v>5</v>
      </c>
      <c r="G580" s="146">
        <v>6</v>
      </c>
      <c r="H580" s="146">
        <v>7</v>
      </c>
      <c r="I580" s="146">
        <v>8</v>
      </c>
      <c r="J580" s="146">
        <v>9</v>
      </c>
      <c r="K580" s="146">
        <v>10</v>
      </c>
      <c r="L580" s="146">
        <v>11</v>
      </c>
      <c r="M580" s="146">
        <v>12</v>
      </c>
      <c r="N580" s="146">
        <v>13</v>
      </c>
      <c r="O580" s="146">
        <v>14</v>
      </c>
      <c r="P580" s="146">
        <v>15</v>
      </c>
      <c r="Q580" s="146">
        <v>16</v>
      </c>
      <c r="R580" s="146">
        <v>17</v>
      </c>
      <c r="S580" s="146">
        <v>18</v>
      </c>
      <c r="T580" s="146">
        <v>19</v>
      </c>
      <c r="U580" s="146">
        <v>20</v>
      </c>
      <c r="V580" s="146">
        <v>21</v>
      </c>
      <c r="W580" s="146">
        <v>22</v>
      </c>
      <c r="X580" s="146">
        <v>23</v>
      </c>
      <c r="Y580" s="146">
        <v>24</v>
      </c>
      <c r="Z580" s="146">
        <v>25</v>
      </c>
      <c r="AA580" s="146">
        <v>26</v>
      </c>
      <c r="AB580" s="146">
        <v>27</v>
      </c>
      <c r="AC580" s="146">
        <v>28</v>
      </c>
      <c r="AD580" s="146">
        <v>29</v>
      </c>
      <c r="AE580" s="146">
        <v>30</v>
      </c>
      <c r="AF580" s="146">
        <v>31</v>
      </c>
      <c r="AG580" s="146">
        <v>32</v>
      </c>
      <c r="AH580" s="146">
        <v>33</v>
      </c>
      <c r="AI580" s="146">
        <v>34</v>
      </c>
      <c r="AJ580" s="146">
        <v>35</v>
      </c>
      <c r="AK580" s="146">
        <v>36</v>
      </c>
      <c r="AL580" s="146">
        <v>37</v>
      </c>
      <c r="AM580" s="146">
        <v>38</v>
      </c>
      <c r="AN580" s="146">
        <v>39</v>
      </c>
      <c r="AO580" s="146">
        <v>40</v>
      </c>
      <c r="AP580" s="146">
        <v>41</v>
      </c>
      <c r="AQ580" s="146">
        <v>42</v>
      </c>
    </row>
    <row r="581" spans="1:43" x14ac:dyDescent="0.25">
      <c r="A581" s="146">
        <v>0</v>
      </c>
      <c r="B581" s="146">
        <v>1</v>
      </c>
      <c r="C581" s="146">
        <v>2</v>
      </c>
      <c r="D581" s="146">
        <v>3</v>
      </c>
      <c r="E581" s="146">
        <v>4</v>
      </c>
      <c r="F581" s="146">
        <v>5</v>
      </c>
      <c r="G581" s="146">
        <v>6</v>
      </c>
      <c r="H581" s="146">
        <v>7</v>
      </c>
      <c r="I581" s="146">
        <v>8</v>
      </c>
      <c r="J581" s="146">
        <v>9</v>
      </c>
      <c r="K581" s="146">
        <v>10</v>
      </c>
      <c r="L581" s="146">
        <v>11</v>
      </c>
      <c r="M581" s="146">
        <v>12</v>
      </c>
      <c r="N581" s="146">
        <v>13</v>
      </c>
      <c r="O581" s="146">
        <v>14</v>
      </c>
      <c r="P581" s="146">
        <v>15</v>
      </c>
      <c r="Q581" s="146">
        <v>16</v>
      </c>
      <c r="R581" s="146">
        <v>17</v>
      </c>
      <c r="S581" s="146">
        <v>18</v>
      </c>
      <c r="T581" s="146">
        <v>19</v>
      </c>
      <c r="U581" s="146">
        <v>20</v>
      </c>
      <c r="V581" s="146">
        <v>21</v>
      </c>
      <c r="W581" s="146">
        <v>22</v>
      </c>
      <c r="X581" s="146">
        <v>23</v>
      </c>
      <c r="Y581" s="146">
        <v>24</v>
      </c>
      <c r="Z581" s="146">
        <v>25</v>
      </c>
      <c r="AA581" s="146">
        <v>26</v>
      </c>
      <c r="AB581" s="146">
        <v>27</v>
      </c>
      <c r="AC581" s="146">
        <v>28</v>
      </c>
      <c r="AD581" s="146">
        <v>29</v>
      </c>
      <c r="AE581" s="146">
        <v>30</v>
      </c>
      <c r="AF581" s="146">
        <v>31</v>
      </c>
      <c r="AG581" s="146">
        <v>32</v>
      </c>
      <c r="AH581" s="146">
        <v>33</v>
      </c>
      <c r="AI581" s="146">
        <v>34</v>
      </c>
      <c r="AJ581" s="146">
        <v>35</v>
      </c>
      <c r="AK581" s="146">
        <v>36</v>
      </c>
      <c r="AL581" s="146">
        <v>37</v>
      </c>
      <c r="AM581" s="146">
        <v>38</v>
      </c>
      <c r="AN581" s="146">
        <v>39</v>
      </c>
      <c r="AO581" s="146">
        <v>40</v>
      </c>
      <c r="AP581" s="146">
        <v>41</v>
      </c>
      <c r="AQ581" s="146">
        <v>42</v>
      </c>
    </row>
    <row r="582" spans="1:43" x14ac:dyDescent="0.25">
      <c r="A582" s="146">
        <v>0</v>
      </c>
      <c r="B582" s="146">
        <v>1</v>
      </c>
      <c r="C582" s="146">
        <v>2</v>
      </c>
      <c r="D582" s="146">
        <v>3</v>
      </c>
      <c r="E582" s="146">
        <v>4</v>
      </c>
      <c r="F582" s="146">
        <v>5</v>
      </c>
      <c r="G582" s="146">
        <v>6</v>
      </c>
      <c r="H582" s="146">
        <v>7</v>
      </c>
      <c r="I582" s="146">
        <v>8</v>
      </c>
      <c r="J582" s="146">
        <v>9</v>
      </c>
      <c r="K582" s="146">
        <v>10</v>
      </c>
      <c r="L582" s="146">
        <v>11</v>
      </c>
      <c r="M582" s="146">
        <v>12</v>
      </c>
      <c r="N582" s="146">
        <v>13</v>
      </c>
      <c r="O582" s="146">
        <v>14</v>
      </c>
      <c r="P582" s="146">
        <v>15</v>
      </c>
      <c r="Q582" s="146">
        <v>16</v>
      </c>
      <c r="R582" s="146">
        <v>17</v>
      </c>
      <c r="S582" s="146">
        <v>18</v>
      </c>
      <c r="T582" s="146">
        <v>19</v>
      </c>
      <c r="U582" s="146">
        <v>20</v>
      </c>
      <c r="V582" s="146">
        <v>21</v>
      </c>
      <c r="W582" s="146">
        <v>22</v>
      </c>
      <c r="X582" s="146">
        <v>23</v>
      </c>
      <c r="Y582" s="146">
        <v>24</v>
      </c>
      <c r="Z582" s="146">
        <v>25</v>
      </c>
      <c r="AA582" s="146">
        <v>26</v>
      </c>
      <c r="AB582" s="146">
        <v>27</v>
      </c>
      <c r="AC582" s="146">
        <v>28</v>
      </c>
      <c r="AD582" s="146">
        <v>29</v>
      </c>
      <c r="AE582" s="146">
        <v>30</v>
      </c>
      <c r="AF582" s="146">
        <v>31</v>
      </c>
      <c r="AG582" s="146">
        <v>32</v>
      </c>
      <c r="AH582" s="146">
        <v>33</v>
      </c>
      <c r="AI582" s="146">
        <v>34</v>
      </c>
      <c r="AJ582" s="146">
        <v>35</v>
      </c>
      <c r="AK582" s="146">
        <v>36</v>
      </c>
      <c r="AL582" s="146">
        <v>37</v>
      </c>
      <c r="AM582" s="146">
        <v>38</v>
      </c>
      <c r="AN582" s="146">
        <v>39</v>
      </c>
      <c r="AO582" s="146">
        <v>40</v>
      </c>
      <c r="AP582" s="146">
        <v>41</v>
      </c>
      <c r="AQ582" s="146">
        <v>42</v>
      </c>
    </row>
    <row r="583" spans="1:43" x14ac:dyDescent="0.25">
      <c r="A583" s="146">
        <v>0</v>
      </c>
      <c r="B583" s="146">
        <v>1</v>
      </c>
      <c r="C583" s="146">
        <v>2</v>
      </c>
      <c r="D583" s="146">
        <v>3</v>
      </c>
      <c r="E583" s="146">
        <v>4</v>
      </c>
      <c r="F583" s="146">
        <v>5</v>
      </c>
      <c r="G583" s="146">
        <v>6</v>
      </c>
      <c r="H583" s="146">
        <v>7</v>
      </c>
      <c r="I583" s="146">
        <v>8</v>
      </c>
      <c r="J583" s="146">
        <v>9</v>
      </c>
      <c r="K583" s="146">
        <v>10</v>
      </c>
      <c r="L583" s="146">
        <v>11</v>
      </c>
      <c r="M583" s="146">
        <v>12</v>
      </c>
      <c r="N583" s="146">
        <v>13</v>
      </c>
      <c r="O583" s="146">
        <v>14</v>
      </c>
      <c r="P583" s="146">
        <v>15</v>
      </c>
      <c r="Q583" s="146">
        <v>16</v>
      </c>
      <c r="R583" s="146">
        <v>17</v>
      </c>
      <c r="S583" s="146">
        <v>18</v>
      </c>
      <c r="T583" s="146">
        <v>19</v>
      </c>
      <c r="U583" s="146">
        <v>20</v>
      </c>
      <c r="V583" s="146">
        <v>21</v>
      </c>
      <c r="W583" s="146">
        <v>22</v>
      </c>
      <c r="X583" s="146">
        <v>23</v>
      </c>
      <c r="Y583" s="146">
        <v>24</v>
      </c>
      <c r="Z583" s="146">
        <v>25</v>
      </c>
      <c r="AA583" s="146">
        <v>26</v>
      </c>
      <c r="AB583" s="146">
        <v>27</v>
      </c>
      <c r="AC583" s="146">
        <v>28</v>
      </c>
      <c r="AD583" s="146">
        <v>29</v>
      </c>
      <c r="AE583" s="146">
        <v>30</v>
      </c>
      <c r="AF583" s="146">
        <v>31</v>
      </c>
      <c r="AG583" s="146">
        <v>32</v>
      </c>
      <c r="AH583" s="146">
        <v>33</v>
      </c>
      <c r="AI583" s="146">
        <v>34</v>
      </c>
      <c r="AJ583" s="146">
        <v>35</v>
      </c>
      <c r="AK583" s="146">
        <v>36</v>
      </c>
      <c r="AL583" s="146">
        <v>37</v>
      </c>
      <c r="AM583" s="146">
        <v>38</v>
      </c>
      <c r="AN583" s="146">
        <v>39</v>
      </c>
      <c r="AO583" s="146">
        <v>40</v>
      </c>
      <c r="AP583" s="146">
        <v>41</v>
      </c>
      <c r="AQ583" s="146">
        <v>42</v>
      </c>
    </row>
    <row r="584" spans="1:43" x14ac:dyDescent="0.25">
      <c r="A584" s="146">
        <v>0</v>
      </c>
      <c r="B584" s="146">
        <v>1</v>
      </c>
      <c r="C584" s="146">
        <v>2</v>
      </c>
      <c r="D584" s="146">
        <v>3</v>
      </c>
      <c r="E584" s="146">
        <v>4</v>
      </c>
      <c r="F584" s="146">
        <v>5</v>
      </c>
      <c r="G584" s="146">
        <v>6</v>
      </c>
      <c r="H584" s="146">
        <v>7</v>
      </c>
      <c r="I584" s="146">
        <v>8</v>
      </c>
      <c r="J584" s="146">
        <v>9</v>
      </c>
      <c r="K584" s="146">
        <v>10</v>
      </c>
      <c r="L584" s="146">
        <v>11</v>
      </c>
      <c r="M584" s="146">
        <v>12</v>
      </c>
      <c r="N584" s="146">
        <v>13</v>
      </c>
      <c r="O584" s="146">
        <v>14</v>
      </c>
      <c r="P584" s="146">
        <v>15</v>
      </c>
      <c r="Q584" s="146">
        <v>16</v>
      </c>
      <c r="R584" s="146">
        <v>17</v>
      </c>
      <c r="S584" s="146">
        <v>18</v>
      </c>
      <c r="T584" s="146">
        <v>19</v>
      </c>
      <c r="U584" s="146">
        <v>20</v>
      </c>
      <c r="V584" s="146">
        <v>21</v>
      </c>
      <c r="W584" s="146">
        <v>22</v>
      </c>
      <c r="X584" s="146">
        <v>23</v>
      </c>
      <c r="Y584" s="146">
        <v>24</v>
      </c>
      <c r="Z584" s="146">
        <v>25</v>
      </c>
      <c r="AA584" s="146">
        <v>26</v>
      </c>
      <c r="AB584" s="146">
        <v>27</v>
      </c>
      <c r="AC584" s="146">
        <v>28</v>
      </c>
      <c r="AD584" s="146">
        <v>29</v>
      </c>
      <c r="AE584" s="146">
        <v>30</v>
      </c>
      <c r="AF584" s="146">
        <v>31</v>
      </c>
      <c r="AG584" s="146">
        <v>32</v>
      </c>
      <c r="AH584" s="146">
        <v>33</v>
      </c>
      <c r="AI584" s="146">
        <v>34</v>
      </c>
      <c r="AJ584" s="146">
        <v>35</v>
      </c>
      <c r="AK584" s="146">
        <v>36</v>
      </c>
      <c r="AL584" s="146">
        <v>37</v>
      </c>
      <c r="AM584" s="146">
        <v>38</v>
      </c>
      <c r="AN584" s="146">
        <v>39</v>
      </c>
      <c r="AO584" s="146">
        <v>40</v>
      </c>
      <c r="AP584" s="146">
        <v>41</v>
      </c>
      <c r="AQ584" s="146">
        <v>42</v>
      </c>
    </row>
    <row r="585" spans="1:43" x14ac:dyDescent="0.25">
      <c r="A585" s="146">
        <v>0</v>
      </c>
      <c r="B585" s="146">
        <v>1</v>
      </c>
      <c r="C585" s="146">
        <v>2</v>
      </c>
      <c r="D585" s="146">
        <v>3</v>
      </c>
      <c r="E585" s="146">
        <v>4</v>
      </c>
      <c r="F585" s="146">
        <v>5</v>
      </c>
      <c r="G585" s="146">
        <v>6</v>
      </c>
      <c r="H585" s="146">
        <v>7</v>
      </c>
      <c r="I585" s="146">
        <v>8</v>
      </c>
      <c r="J585" s="146">
        <v>9</v>
      </c>
      <c r="K585" s="146">
        <v>10</v>
      </c>
      <c r="L585" s="146">
        <v>11</v>
      </c>
      <c r="M585" s="146">
        <v>12</v>
      </c>
      <c r="N585" s="146">
        <v>13</v>
      </c>
      <c r="O585" s="146">
        <v>14</v>
      </c>
      <c r="P585" s="146">
        <v>15</v>
      </c>
      <c r="Q585" s="146">
        <v>16</v>
      </c>
      <c r="R585" s="146">
        <v>17</v>
      </c>
      <c r="S585" s="146">
        <v>18</v>
      </c>
      <c r="T585" s="146">
        <v>19</v>
      </c>
      <c r="U585" s="146">
        <v>20</v>
      </c>
      <c r="V585" s="146">
        <v>21</v>
      </c>
      <c r="W585" s="146">
        <v>22</v>
      </c>
      <c r="X585" s="146">
        <v>23</v>
      </c>
      <c r="Y585" s="146">
        <v>24</v>
      </c>
      <c r="Z585" s="146">
        <v>25</v>
      </c>
      <c r="AA585" s="146">
        <v>26</v>
      </c>
      <c r="AB585" s="146">
        <v>27</v>
      </c>
      <c r="AC585" s="146">
        <v>28</v>
      </c>
      <c r="AD585" s="146">
        <v>29</v>
      </c>
      <c r="AE585" s="146">
        <v>30</v>
      </c>
      <c r="AF585" s="146">
        <v>31</v>
      </c>
      <c r="AG585" s="146">
        <v>32</v>
      </c>
      <c r="AH585" s="146">
        <v>33</v>
      </c>
      <c r="AI585" s="146">
        <v>34</v>
      </c>
      <c r="AJ585" s="146">
        <v>35</v>
      </c>
      <c r="AK585" s="146">
        <v>36</v>
      </c>
      <c r="AL585" s="146">
        <v>37</v>
      </c>
      <c r="AM585" s="146">
        <v>38</v>
      </c>
      <c r="AN585" s="146">
        <v>39</v>
      </c>
      <c r="AO585" s="146">
        <v>40</v>
      </c>
      <c r="AP585" s="146">
        <v>41</v>
      </c>
      <c r="AQ585" s="146">
        <v>42</v>
      </c>
    </row>
    <row r="586" spans="1:43" x14ac:dyDescent="0.25">
      <c r="A586" s="146">
        <v>0</v>
      </c>
      <c r="B586" s="146">
        <v>1</v>
      </c>
      <c r="C586" s="146">
        <v>2</v>
      </c>
      <c r="D586" s="146">
        <v>3</v>
      </c>
      <c r="E586" s="146">
        <v>4</v>
      </c>
      <c r="F586" s="146">
        <v>5</v>
      </c>
      <c r="G586" s="146">
        <v>6</v>
      </c>
      <c r="H586" s="146">
        <v>7</v>
      </c>
      <c r="I586" s="146">
        <v>8</v>
      </c>
      <c r="J586" s="146">
        <v>9</v>
      </c>
      <c r="K586" s="146">
        <v>10</v>
      </c>
      <c r="L586" s="146">
        <v>11</v>
      </c>
      <c r="M586" s="146">
        <v>12</v>
      </c>
      <c r="N586" s="146">
        <v>13</v>
      </c>
      <c r="O586" s="146">
        <v>14</v>
      </c>
      <c r="P586" s="146">
        <v>15</v>
      </c>
      <c r="Q586" s="146">
        <v>16</v>
      </c>
      <c r="R586" s="146">
        <v>17</v>
      </c>
      <c r="S586" s="146">
        <v>18</v>
      </c>
      <c r="T586" s="146">
        <v>19</v>
      </c>
      <c r="U586" s="146">
        <v>20</v>
      </c>
      <c r="V586" s="146">
        <v>21</v>
      </c>
      <c r="W586" s="146">
        <v>22</v>
      </c>
      <c r="X586" s="146">
        <v>23</v>
      </c>
      <c r="Y586" s="146">
        <v>24</v>
      </c>
      <c r="Z586" s="146">
        <v>25</v>
      </c>
      <c r="AA586" s="146">
        <v>26</v>
      </c>
      <c r="AB586" s="146">
        <v>27</v>
      </c>
      <c r="AC586" s="146">
        <v>28</v>
      </c>
      <c r="AD586" s="146">
        <v>29</v>
      </c>
      <c r="AE586" s="146">
        <v>30</v>
      </c>
      <c r="AF586" s="146">
        <v>31</v>
      </c>
      <c r="AG586" s="146">
        <v>32</v>
      </c>
      <c r="AH586" s="146">
        <v>33</v>
      </c>
      <c r="AI586" s="146">
        <v>34</v>
      </c>
      <c r="AJ586" s="146">
        <v>35</v>
      </c>
      <c r="AK586" s="146">
        <v>36</v>
      </c>
      <c r="AL586" s="146">
        <v>37</v>
      </c>
      <c r="AM586" s="146">
        <v>38</v>
      </c>
      <c r="AN586" s="146">
        <v>39</v>
      </c>
      <c r="AO586" s="146">
        <v>40</v>
      </c>
      <c r="AP586" s="146">
        <v>41</v>
      </c>
      <c r="AQ586" s="146">
        <v>42</v>
      </c>
    </row>
    <row r="587" spans="1:43" x14ac:dyDescent="0.25">
      <c r="A587" s="146">
        <v>0</v>
      </c>
      <c r="B587" s="146">
        <v>1</v>
      </c>
      <c r="C587" s="146">
        <v>2</v>
      </c>
      <c r="D587" s="146">
        <v>3</v>
      </c>
      <c r="E587" s="146">
        <v>4</v>
      </c>
      <c r="F587" s="146">
        <v>5</v>
      </c>
      <c r="G587" s="146">
        <v>6</v>
      </c>
      <c r="H587" s="146">
        <v>7</v>
      </c>
      <c r="I587" s="146">
        <v>8</v>
      </c>
      <c r="J587" s="146">
        <v>9</v>
      </c>
      <c r="K587" s="146">
        <v>10</v>
      </c>
      <c r="L587" s="146">
        <v>11</v>
      </c>
      <c r="M587" s="146">
        <v>12</v>
      </c>
      <c r="N587" s="146">
        <v>13</v>
      </c>
      <c r="O587" s="146">
        <v>14</v>
      </c>
      <c r="P587" s="146">
        <v>15</v>
      </c>
      <c r="Q587" s="146">
        <v>16</v>
      </c>
      <c r="R587" s="146">
        <v>17</v>
      </c>
      <c r="S587" s="146">
        <v>18</v>
      </c>
      <c r="T587" s="146">
        <v>19</v>
      </c>
      <c r="U587" s="146">
        <v>20</v>
      </c>
      <c r="V587" s="146">
        <v>21</v>
      </c>
      <c r="W587" s="146">
        <v>22</v>
      </c>
      <c r="X587" s="146">
        <v>23</v>
      </c>
      <c r="Y587" s="146">
        <v>24</v>
      </c>
      <c r="Z587" s="146">
        <v>25</v>
      </c>
      <c r="AA587" s="146">
        <v>26</v>
      </c>
      <c r="AB587" s="146">
        <v>27</v>
      </c>
      <c r="AC587" s="146">
        <v>28</v>
      </c>
      <c r="AD587" s="146">
        <v>29</v>
      </c>
      <c r="AE587" s="146">
        <v>30</v>
      </c>
      <c r="AF587" s="146">
        <v>31</v>
      </c>
      <c r="AG587" s="146">
        <v>32</v>
      </c>
      <c r="AH587" s="146">
        <v>33</v>
      </c>
      <c r="AI587" s="146">
        <v>34</v>
      </c>
      <c r="AJ587" s="146">
        <v>35</v>
      </c>
      <c r="AK587" s="146">
        <v>36</v>
      </c>
      <c r="AL587" s="146">
        <v>37</v>
      </c>
      <c r="AM587" s="146">
        <v>38</v>
      </c>
      <c r="AN587" s="146">
        <v>39</v>
      </c>
      <c r="AO587" s="146">
        <v>40</v>
      </c>
      <c r="AP587" s="146">
        <v>41</v>
      </c>
      <c r="AQ587" s="146">
        <v>42</v>
      </c>
    </row>
    <row r="588" spans="1:43" x14ac:dyDescent="0.25">
      <c r="A588" s="146">
        <v>0</v>
      </c>
      <c r="B588" s="146">
        <v>1</v>
      </c>
      <c r="C588" s="146">
        <v>2</v>
      </c>
      <c r="D588" s="146">
        <v>3</v>
      </c>
      <c r="E588" s="146">
        <v>4</v>
      </c>
      <c r="F588" s="146">
        <v>5</v>
      </c>
      <c r="G588" s="146">
        <v>6</v>
      </c>
      <c r="H588" s="146">
        <v>7</v>
      </c>
      <c r="I588" s="146">
        <v>8</v>
      </c>
      <c r="J588" s="146">
        <v>9</v>
      </c>
      <c r="K588" s="146">
        <v>10</v>
      </c>
      <c r="L588" s="146">
        <v>11</v>
      </c>
      <c r="M588" s="146">
        <v>12</v>
      </c>
      <c r="N588" s="146">
        <v>13</v>
      </c>
      <c r="O588" s="146">
        <v>14</v>
      </c>
      <c r="P588" s="146">
        <v>15</v>
      </c>
      <c r="Q588" s="146">
        <v>16</v>
      </c>
      <c r="R588" s="146">
        <v>17</v>
      </c>
      <c r="S588" s="146">
        <v>18</v>
      </c>
      <c r="T588" s="146">
        <v>19</v>
      </c>
      <c r="U588" s="146">
        <v>20</v>
      </c>
      <c r="V588" s="146">
        <v>21</v>
      </c>
      <c r="W588" s="146">
        <v>22</v>
      </c>
      <c r="X588" s="146">
        <v>23</v>
      </c>
      <c r="Y588" s="146">
        <v>24</v>
      </c>
      <c r="Z588" s="146">
        <v>25</v>
      </c>
      <c r="AA588" s="146">
        <v>26</v>
      </c>
      <c r="AB588" s="146">
        <v>27</v>
      </c>
      <c r="AC588" s="146">
        <v>28</v>
      </c>
      <c r="AD588" s="146">
        <v>29</v>
      </c>
      <c r="AE588" s="146">
        <v>30</v>
      </c>
      <c r="AF588" s="146">
        <v>31</v>
      </c>
      <c r="AG588" s="146">
        <v>32</v>
      </c>
      <c r="AH588" s="146">
        <v>33</v>
      </c>
      <c r="AI588" s="146">
        <v>34</v>
      </c>
      <c r="AJ588" s="146">
        <v>35</v>
      </c>
      <c r="AK588" s="146">
        <v>36</v>
      </c>
      <c r="AL588" s="146">
        <v>37</v>
      </c>
      <c r="AM588" s="146">
        <v>38</v>
      </c>
      <c r="AN588" s="146">
        <v>39</v>
      </c>
      <c r="AO588" s="146">
        <v>40</v>
      </c>
      <c r="AP588" s="146">
        <v>41</v>
      </c>
      <c r="AQ588" s="146">
        <v>42</v>
      </c>
    </row>
    <row r="589" spans="1:43" x14ac:dyDescent="0.25">
      <c r="A589" s="146">
        <v>0</v>
      </c>
      <c r="B589" s="146">
        <v>1</v>
      </c>
      <c r="C589" s="146">
        <v>2</v>
      </c>
      <c r="D589" s="146">
        <v>3</v>
      </c>
      <c r="E589" s="146">
        <v>4</v>
      </c>
      <c r="F589" s="146">
        <v>5</v>
      </c>
      <c r="G589" s="146">
        <v>6</v>
      </c>
      <c r="H589" s="146">
        <v>7</v>
      </c>
      <c r="I589" s="146">
        <v>8</v>
      </c>
      <c r="J589" s="146">
        <v>9</v>
      </c>
      <c r="K589" s="146">
        <v>10</v>
      </c>
      <c r="L589" s="146">
        <v>11</v>
      </c>
      <c r="M589" s="146">
        <v>12</v>
      </c>
      <c r="N589" s="146">
        <v>13</v>
      </c>
      <c r="O589" s="146">
        <v>14</v>
      </c>
      <c r="P589" s="146">
        <v>15</v>
      </c>
      <c r="Q589" s="146">
        <v>16</v>
      </c>
      <c r="R589" s="146">
        <v>17</v>
      </c>
      <c r="S589" s="146">
        <v>18</v>
      </c>
      <c r="T589" s="146">
        <v>19</v>
      </c>
      <c r="U589" s="146">
        <v>20</v>
      </c>
      <c r="V589" s="146">
        <v>21</v>
      </c>
      <c r="W589" s="146">
        <v>22</v>
      </c>
      <c r="X589" s="146">
        <v>23</v>
      </c>
      <c r="Y589" s="146">
        <v>24</v>
      </c>
      <c r="Z589" s="146">
        <v>25</v>
      </c>
      <c r="AA589" s="146">
        <v>26</v>
      </c>
      <c r="AB589" s="146">
        <v>27</v>
      </c>
      <c r="AC589" s="146">
        <v>28</v>
      </c>
      <c r="AD589" s="146">
        <v>29</v>
      </c>
      <c r="AE589" s="146">
        <v>30</v>
      </c>
      <c r="AF589" s="146">
        <v>31</v>
      </c>
      <c r="AG589" s="146">
        <v>32</v>
      </c>
      <c r="AH589" s="146">
        <v>33</v>
      </c>
      <c r="AI589" s="146">
        <v>34</v>
      </c>
      <c r="AJ589" s="146">
        <v>35</v>
      </c>
      <c r="AK589" s="146">
        <v>36</v>
      </c>
      <c r="AL589" s="146">
        <v>37</v>
      </c>
      <c r="AM589" s="146">
        <v>38</v>
      </c>
      <c r="AN589" s="146">
        <v>39</v>
      </c>
      <c r="AO589" s="146">
        <v>40</v>
      </c>
      <c r="AP589" s="146">
        <v>41</v>
      </c>
      <c r="AQ589" s="146">
        <v>42</v>
      </c>
    </row>
    <row r="590" spans="1:43" x14ac:dyDescent="0.25">
      <c r="A590" s="146">
        <v>0</v>
      </c>
      <c r="B590" s="146">
        <v>1</v>
      </c>
      <c r="C590" s="146">
        <v>2</v>
      </c>
      <c r="D590" s="146">
        <v>3</v>
      </c>
      <c r="E590" s="146">
        <v>4</v>
      </c>
      <c r="F590" s="146">
        <v>5</v>
      </c>
      <c r="G590" s="146">
        <v>6</v>
      </c>
      <c r="H590" s="146">
        <v>7</v>
      </c>
      <c r="I590" s="146">
        <v>8</v>
      </c>
      <c r="J590" s="146">
        <v>9</v>
      </c>
      <c r="K590" s="146">
        <v>10</v>
      </c>
      <c r="L590" s="146">
        <v>11</v>
      </c>
      <c r="M590" s="146">
        <v>12</v>
      </c>
      <c r="N590" s="146">
        <v>13</v>
      </c>
      <c r="O590" s="146">
        <v>14</v>
      </c>
      <c r="P590" s="146">
        <v>15</v>
      </c>
      <c r="Q590" s="146">
        <v>16</v>
      </c>
      <c r="R590" s="146">
        <v>17</v>
      </c>
      <c r="S590" s="146">
        <v>18</v>
      </c>
      <c r="T590" s="146">
        <v>19</v>
      </c>
      <c r="U590" s="146">
        <v>20</v>
      </c>
      <c r="V590" s="146">
        <v>21</v>
      </c>
      <c r="W590" s="146">
        <v>22</v>
      </c>
      <c r="X590" s="146">
        <v>23</v>
      </c>
      <c r="Y590" s="146">
        <v>24</v>
      </c>
      <c r="Z590" s="146">
        <v>25</v>
      </c>
      <c r="AA590" s="146">
        <v>26</v>
      </c>
      <c r="AB590" s="146">
        <v>27</v>
      </c>
      <c r="AC590" s="146">
        <v>28</v>
      </c>
      <c r="AD590" s="146">
        <v>29</v>
      </c>
      <c r="AE590" s="146">
        <v>30</v>
      </c>
      <c r="AF590" s="146">
        <v>31</v>
      </c>
      <c r="AG590" s="146">
        <v>32</v>
      </c>
      <c r="AH590" s="146">
        <v>33</v>
      </c>
      <c r="AI590" s="146">
        <v>34</v>
      </c>
      <c r="AJ590" s="146">
        <v>35</v>
      </c>
      <c r="AK590" s="146">
        <v>36</v>
      </c>
      <c r="AL590" s="146">
        <v>37</v>
      </c>
      <c r="AM590" s="146">
        <v>38</v>
      </c>
      <c r="AN590" s="146">
        <v>39</v>
      </c>
      <c r="AO590" s="146">
        <v>40</v>
      </c>
      <c r="AP590" s="146">
        <v>41</v>
      </c>
      <c r="AQ590" s="146">
        <v>42</v>
      </c>
    </row>
    <row r="591" spans="1:43" x14ac:dyDescent="0.25">
      <c r="A591" s="146">
        <v>0</v>
      </c>
      <c r="B591" s="146">
        <v>1</v>
      </c>
      <c r="C591" s="146">
        <v>2</v>
      </c>
      <c r="D591" s="146">
        <v>3</v>
      </c>
      <c r="E591" s="146">
        <v>4</v>
      </c>
      <c r="F591" s="146">
        <v>5</v>
      </c>
      <c r="G591" s="146">
        <v>6</v>
      </c>
      <c r="H591" s="146">
        <v>7</v>
      </c>
      <c r="I591" s="146">
        <v>8</v>
      </c>
      <c r="J591" s="146">
        <v>9</v>
      </c>
      <c r="K591" s="146">
        <v>10</v>
      </c>
      <c r="L591" s="146">
        <v>11</v>
      </c>
      <c r="M591" s="146">
        <v>12</v>
      </c>
      <c r="N591" s="146">
        <v>13</v>
      </c>
      <c r="O591" s="146">
        <v>14</v>
      </c>
      <c r="P591" s="146">
        <v>15</v>
      </c>
      <c r="Q591" s="146">
        <v>16</v>
      </c>
      <c r="R591" s="146">
        <v>17</v>
      </c>
      <c r="S591" s="146">
        <v>18</v>
      </c>
      <c r="T591" s="146">
        <v>19</v>
      </c>
      <c r="U591" s="146">
        <v>20</v>
      </c>
      <c r="V591" s="146">
        <v>21</v>
      </c>
      <c r="W591" s="146">
        <v>22</v>
      </c>
      <c r="X591" s="146">
        <v>23</v>
      </c>
      <c r="Y591" s="146">
        <v>24</v>
      </c>
      <c r="Z591" s="146">
        <v>25</v>
      </c>
      <c r="AA591" s="146">
        <v>26</v>
      </c>
      <c r="AB591" s="146">
        <v>27</v>
      </c>
      <c r="AC591" s="146">
        <v>28</v>
      </c>
      <c r="AD591" s="146">
        <v>29</v>
      </c>
      <c r="AE591" s="146">
        <v>30</v>
      </c>
      <c r="AF591" s="146">
        <v>31</v>
      </c>
      <c r="AG591" s="146">
        <v>32</v>
      </c>
      <c r="AH591" s="146">
        <v>33</v>
      </c>
      <c r="AI591" s="146">
        <v>34</v>
      </c>
      <c r="AJ591" s="146">
        <v>35</v>
      </c>
      <c r="AK591" s="146">
        <v>36</v>
      </c>
      <c r="AL591" s="146">
        <v>37</v>
      </c>
      <c r="AM591" s="146">
        <v>38</v>
      </c>
      <c r="AN591" s="146">
        <v>39</v>
      </c>
      <c r="AO591" s="146">
        <v>40</v>
      </c>
      <c r="AP591" s="146">
        <v>41</v>
      </c>
      <c r="AQ591" s="146">
        <v>42</v>
      </c>
    </row>
    <row r="592" spans="1:43" x14ac:dyDescent="0.25">
      <c r="A592" s="146">
        <v>0</v>
      </c>
      <c r="B592" s="146">
        <v>1</v>
      </c>
      <c r="C592" s="146">
        <v>2</v>
      </c>
      <c r="D592" s="146">
        <v>3</v>
      </c>
      <c r="E592" s="146">
        <v>4</v>
      </c>
      <c r="F592" s="146">
        <v>5</v>
      </c>
      <c r="G592" s="146">
        <v>6</v>
      </c>
      <c r="H592" s="146">
        <v>7</v>
      </c>
      <c r="I592" s="146">
        <v>8</v>
      </c>
      <c r="J592" s="146">
        <v>9</v>
      </c>
      <c r="K592" s="146">
        <v>10</v>
      </c>
      <c r="L592" s="146">
        <v>11</v>
      </c>
      <c r="M592" s="146">
        <v>12</v>
      </c>
      <c r="N592" s="146">
        <v>13</v>
      </c>
      <c r="O592" s="146">
        <v>14</v>
      </c>
      <c r="P592" s="146">
        <v>15</v>
      </c>
      <c r="Q592" s="146">
        <v>16</v>
      </c>
      <c r="R592" s="146">
        <v>17</v>
      </c>
      <c r="S592" s="146">
        <v>18</v>
      </c>
      <c r="T592" s="146">
        <v>19</v>
      </c>
      <c r="U592" s="146">
        <v>20</v>
      </c>
      <c r="V592" s="146">
        <v>21</v>
      </c>
      <c r="W592" s="146">
        <v>22</v>
      </c>
      <c r="X592" s="146">
        <v>23</v>
      </c>
      <c r="Y592" s="146">
        <v>24</v>
      </c>
      <c r="Z592" s="146">
        <v>25</v>
      </c>
      <c r="AA592" s="146">
        <v>26</v>
      </c>
      <c r="AB592" s="146">
        <v>27</v>
      </c>
      <c r="AC592" s="146">
        <v>28</v>
      </c>
      <c r="AD592" s="146">
        <v>29</v>
      </c>
      <c r="AE592" s="146">
        <v>30</v>
      </c>
      <c r="AF592" s="146">
        <v>31</v>
      </c>
      <c r="AG592" s="146">
        <v>32</v>
      </c>
      <c r="AH592" s="146">
        <v>33</v>
      </c>
      <c r="AI592" s="146">
        <v>34</v>
      </c>
      <c r="AJ592" s="146">
        <v>35</v>
      </c>
      <c r="AK592" s="146">
        <v>36</v>
      </c>
      <c r="AL592" s="146">
        <v>37</v>
      </c>
      <c r="AM592" s="146">
        <v>38</v>
      </c>
      <c r="AN592" s="146">
        <v>39</v>
      </c>
      <c r="AO592" s="146">
        <v>40</v>
      </c>
      <c r="AP592" s="146">
        <v>41</v>
      </c>
      <c r="AQ592" s="146">
        <v>42</v>
      </c>
    </row>
    <row r="593" spans="1:43" x14ac:dyDescent="0.25">
      <c r="A593" s="146">
        <v>0</v>
      </c>
      <c r="B593" s="146">
        <v>1</v>
      </c>
      <c r="C593" s="146">
        <v>2</v>
      </c>
      <c r="D593" s="146">
        <v>3</v>
      </c>
      <c r="E593" s="146">
        <v>4</v>
      </c>
      <c r="F593" s="146">
        <v>5</v>
      </c>
      <c r="G593" s="146">
        <v>6</v>
      </c>
      <c r="H593" s="146">
        <v>7</v>
      </c>
      <c r="I593" s="146">
        <v>8</v>
      </c>
      <c r="J593" s="146">
        <v>9</v>
      </c>
      <c r="K593" s="146">
        <v>10</v>
      </c>
      <c r="L593" s="146">
        <v>11</v>
      </c>
      <c r="M593" s="146">
        <v>12</v>
      </c>
      <c r="N593" s="146">
        <v>13</v>
      </c>
      <c r="O593" s="146">
        <v>14</v>
      </c>
      <c r="P593" s="146">
        <v>15</v>
      </c>
      <c r="Q593" s="146">
        <v>16</v>
      </c>
      <c r="R593" s="146">
        <v>17</v>
      </c>
      <c r="S593" s="146">
        <v>18</v>
      </c>
      <c r="T593" s="146">
        <v>19</v>
      </c>
      <c r="U593" s="146">
        <v>20</v>
      </c>
      <c r="V593" s="146">
        <v>21</v>
      </c>
      <c r="W593" s="146">
        <v>22</v>
      </c>
      <c r="X593" s="146">
        <v>23</v>
      </c>
      <c r="Y593" s="146">
        <v>24</v>
      </c>
      <c r="Z593" s="146">
        <v>25</v>
      </c>
      <c r="AA593" s="146">
        <v>26</v>
      </c>
      <c r="AB593" s="146">
        <v>27</v>
      </c>
      <c r="AC593" s="146">
        <v>28</v>
      </c>
      <c r="AD593" s="146">
        <v>29</v>
      </c>
      <c r="AE593" s="146">
        <v>30</v>
      </c>
      <c r="AF593" s="146">
        <v>31</v>
      </c>
      <c r="AG593" s="146">
        <v>32</v>
      </c>
      <c r="AH593" s="146">
        <v>33</v>
      </c>
      <c r="AI593" s="146">
        <v>34</v>
      </c>
      <c r="AJ593" s="146">
        <v>35</v>
      </c>
      <c r="AK593" s="146">
        <v>36</v>
      </c>
      <c r="AL593" s="146">
        <v>37</v>
      </c>
      <c r="AM593" s="146">
        <v>38</v>
      </c>
      <c r="AN593" s="146">
        <v>39</v>
      </c>
      <c r="AO593" s="146">
        <v>40</v>
      </c>
      <c r="AP593" s="146">
        <v>41</v>
      </c>
      <c r="AQ593" s="146">
        <v>42</v>
      </c>
    </row>
    <row r="594" spans="1:43" x14ac:dyDescent="0.25">
      <c r="A594" s="146">
        <v>0</v>
      </c>
      <c r="B594" s="146">
        <v>1</v>
      </c>
      <c r="C594" s="146">
        <v>2</v>
      </c>
      <c r="D594" s="146">
        <v>3</v>
      </c>
      <c r="E594" s="146">
        <v>4</v>
      </c>
      <c r="F594" s="146">
        <v>5</v>
      </c>
      <c r="G594" s="146">
        <v>6</v>
      </c>
      <c r="H594" s="146">
        <v>7</v>
      </c>
      <c r="I594" s="146">
        <v>8</v>
      </c>
      <c r="J594" s="146">
        <v>9</v>
      </c>
      <c r="K594" s="146">
        <v>10</v>
      </c>
      <c r="L594" s="146">
        <v>11</v>
      </c>
      <c r="M594" s="146">
        <v>12</v>
      </c>
      <c r="N594" s="146">
        <v>13</v>
      </c>
      <c r="O594" s="146">
        <v>14</v>
      </c>
      <c r="P594" s="146">
        <v>15</v>
      </c>
      <c r="Q594" s="146">
        <v>16</v>
      </c>
      <c r="R594" s="146">
        <v>17</v>
      </c>
      <c r="S594" s="146">
        <v>18</v>
      </c>
      <c r="T594" s="146">
        <v>19</v>
      </c>
      <c r="U594" s="146">
        <v>20</v>
      </c>
      <c r="V594" s="146">
        <v>21</v>
      </c>
      <c r="W594" s="146">
        <v>22</v>
      </c>
      <c r="X594" s="146">
        <v>23</v>
      </c>
      <c r="Y594" s="146">
        <v>24</v>
      </c>
      <c r="Z594" s="146">
        <v>25</v>
      </c>
      <c r="AA594" s="146">
        <v>26</v>
      </c>
      <c r="AB594" s="146">
        <v>27</v>
      </c>
      <c r="AC594" s="146">
        <v>28</v>
      </c>
      <c r="AD594" s="146">
        <v>29</v>
      </c>
      <c r="AE594" s="146">
        <v>30</v>
      </c>
      <c r="AF594" s="146">
        <v>31</v>
      </c>
      <c r="AG594" s="146">
        <v>32</v>
      </c>
      <c r="AH594" s="146">
        <v>33</v>
      </c>
      <c r="AI594" s="146">
        <v>34</v>
      </c>
      <c r="AJ594" s="146">
        <v>35</v>
      </c>
      <c r="AK594" s="146">
        <v>36</v>
      </c>
      <c r="AL594" s="146">
        <v>37</v>
      </c>
      <c r="AM594" s="146">
        <v>38</v>
      </c>
      <c r="AN594" s="146">
        <v>39</v>
      </c>
      <c r="AO594" s="146">
        <v>40</v>
      </c>
      <c r="AP594" s="146">
        <v>41</v>
      </c>
      <c r="AQ594" s="146">
        <v>42</v>
      </c>
    </row>
    <row r="595" spans="1:43" x14ac:dyDescent="0.25">
      <c r="A595" s="146">
        <v>0</v>
      </c>
      <c r="B595" s="146">
        <v>1</v>
      </c>
      <c r="C595" s="146">
        <v>2</v>
      </c>
      <c r="D595" s="146">
        <v>3</v>
      </c>
      <c r="E595" s="146">
        <v>4</v>
      </c>
      <c r="F595" s="146">
        <v>5</v>
      </c>
      <c r="G595" s="146">
        <v>6</v>
      </c>
      <c r="H595" s="146">
        <v>7</v>
      </c>
      <c r="I595" s="146">
        <v>8</v>
      </c>
      <c r="J595" s="146">
        <v>9</v>
      </c>
      <c r="K595" s="146">
        <v>10</v>
      </c>
      <c r="L595" s="146">
        <v>11</v>
      </c>
      <c r="M595" s="146">
        <v>12</v>
      </c>
      <c r="N595" s="146">
        <v>13</v>
      </c>
      <c r="O595" s="146">
        <v>14</v>
      </c>
      <c r="P595" s="146">
        <v>15</v>
      </c>
      <c r="Q595" s="146">
        <v>16</v>
      </c>
      <c r="R595" s="146">
        <v>17</v>
      </c>
      <c r="S595" s="146">
        <v>18</v>
      </c>
      <c r="T595" s="146">
        <v>19</v>
      </c>
      <c r="U595" s="146">
        <v>20</v>
      </c>
      <c r="V595" s="146">
        <v>21</v>
      </c>
      <c r="W595" s="146">
        <v>22</v>
      </c>
      <c r="X595" s="146">
        <v>23</v>
      </c>
      <c r="Y595" s="146">
        <v>24</v>
      </c>
      <c r="Z595" s="146">
        <v>25</v>
      </c>
      <c r="AA595" s="146">
        <v>26</v>
      </c>
      <c r="AB595" s="146">
        <v>27</v>
      </c>
      <c r="AC595" s="146">
        <v>28</v>
      </c>
      <c r="AD595" s="146">
        <v>29</v>
      </c>
      <c r="AE595" s="146">
        <v>30</v>
      </c>
      <c r="AF595" s="146">
        <v>31</v>
      </c>
      <c r="AG595" s="146">
        <v>32</v>
      </c>
      <c r="AH595" s="146">
        <v>33</v>
      </c>
      <c r="AI595" s="146">
        <v>34</v>
      </c>
      <c r="AJ595" s="146">
        <v>35</v>
      </c>
      <c r="AK595" s="146">
        <v>36</v>
      </c>
      <c r="AL595" s="146">
        <v>37</v>
      </c>
      <c r="AM595" s="146">
        <v>38</v>
      </c>
      <c r="AN595" s="146">
        <v>39</v>
      </c>
      <c r="AO595" s="146">
        <v>40</v>
      </c>
      <c r="AP595" s="146">
        <v>41</v>
      </c>
      <c r="AQ595" s="146">
        <v>42</v>
      </c>
    </row>
    <row r="596" spans="1:43" x14ac:dyDescent="0.25">
      <c r="A596" s="146">
        <v>0</v>
      </c>
      <c r="B596" s="146">
        <v>1</v>
      </c>
      <c r="C596" s="146">
        <v>2</v>
      </c>
      <c r="D596" s="146">
        <v>3</v>
      </c>
      <c r="E596" s="146">
        <v>4</v>
      </c>
      <c r="F596" s="146">
        <v>5</v>
      </c>
      <c r="G596" s="146">
        <v>6</v>
      </c>
      <c r="H596" s="146">
        <v>7</v>
      </c>
      <c r="I596" s="146">
        <v>8</v>
      </c>
      <c r="J596" s="146">
        <v>9</v>
      </c>
      <c r="K596" s="146">
        <v>10</v>
      </c>
      <c r="L596" s="146">
        <v>11</v>
      </c>
      <c r="M596" s="146">
        <v>12</v>
      </c>
      <c r="N596" s="146">
        <v>13</v>
      </c>
      <c r="O596" s="146">
        <v>14</v>
      </c>
      <c r="P596" s="146">
        <v>15</v>
      </c>
      <c r="Q596" s="146">
        <v>16</v>
      </c>
      <c r="R596" s="146">
        <v>17</v>
      </c>
      <c r="S596" s="146">
        <v>18</v>
      </c>
      <c r="T596" s="146">
        <v>19</v>
      </c>
      <c r="U596" s="146">
        <v>20</v>
      </c>
      <c r="V596" s="146">
        <v>21</v>
      </c>
      <c r="W596" s="146">
        <v>22</v>
      </c>
      <c r="X596" s="146">
        <v>23</v>
      </c>
      <c r="Y596" s="146">
        <v>24</v>
      </c>
      <c r="Z596" s="146">
        <v>25</v>
      </c>
      <c r="AA596" s="146">
        <v>26</v>
      </c>
      <c r="AB596" s="146">
        <v>27</v>
      </c>
      <c r="AC596" s="146">
        <v>28</v>
      </c>
      <c r="AD596" s="146">
        <v>29</v>
      </c>
      <c r="AE596" s="146">
        <v>30</v>
      </c>
      <c r="AF596" s="146">
        <v>31</v>
      </c>
      <c r="AG596" s="146">
        <v>32</v>
      </c>
      <c r="AH596" s="146">
        <v>33</v>
      </c>
      <c r="AI596" s="146">
        <v>34</v>
      </c>
      <c r="AJ596" s="146">
        <v>35</v>
      </c>
      <c r="AK596" s="146">
        <v>36</v>
      </c>
      <c r="AL596" s="146">
        <v>37</v>
      </c>
      <c r="AM596" s="146">
        <v>38</v>
      </c>
      <c r="AN596" s="146">
        <v>39</v>
      </c>
      <c r="AO596" s="146">
        <v>40</v>
      </c>
      <c r="AP596" s="146">
        <v>41</v>
      </c>
      <c r="AQ596" s="146">
        <v>42</v>
      </c>
    </row>
    <row r="597" spans="1:43" x14ac:dyDescent="0.25">
      <c r="A597" s="146">
        <v>0</v>
      </c>
      <c r="B597" s="146">
        <v>1</v>
      </c>
      <c r="C597" s="146">
        <v>2</v>
      </c>
      <c r="D597" s="146">
        <v>3</v>
      </c>
      <c r="E597" s="146">
        <v>4</v>
      </c>
      <c r="F597" s="146">
        <v>5</v>
      </c>
      <c r="G597" s="146">
        <v>6</v>
      </c>
      <c r="H597" s="146">
        <v>7</v>
      </c>
      <c r="I597" s="146">
        <v>8</v>
      </c>
      <c r="J597" s="146">
        <v>9</v>
      </c>
      <c r="K597" s="146">
        <v>10</v>
      </c>
      <c r="L597" s="146">
        <v>11</v>
      </c>
      <c r="M597" s="146">
        <v>12</v>
      </c>
      <c r="N597" s="146">
        <v>13</v>
      </c>
      <c r="O597" s="146">
        <v>14</v>
      </c>
      <c r="P597" s="146">
        <v>15</v>
      </c>
      <c r="Q597" s="146">
        <v>16</v>
      </c>
      <c r="R597" s="146">
        <v>17</v>
      </c>
      <c r="S597" s="146">
        <v>18</v>
      </c>
      <c r="T597" s="146">
        <v>19</v>
      </c>
      <c r="U597" s="146">
        <v>20</v>
      </c>
      <c r="V597" s="146">
        <v>21</v>
      </c>
      <c r="W597" s="146">
        <v>22</v>
      </c>
      <c r="X597" s="146">
        <v>23</v>
      </c>
      <c r="Y597" s="146">
        <v>24</v>
      </c>
      <c r="Z597" s="146">
        <v>25</v>
      </c>
      <c r="AA597" s="146">
        <v>26</v>
      </c>
      <c r="AB597" s="146">
        <v>27</v>
      </c>
      <c r="AC597" s="146">
        <v>28</v>
      </c>
      <c r="AD597" s="146">
        <v>29</v>
      </c>
      <c r="AE597" s="146">
        <v>30</v>
      </c>
      <c r="AF597" s="146">
        <v>31</v>
      </c>
      <c r="AG597" s="146">
        <v>32</v>
      </c>
      <c r="AH597" s="146">
        <v>33</v>
      </c>
      <c r="AI597" s="146">
        <v>34</v>
      </c>
      <c r="AJ597" s="146">
        <v>35</v>
      </c>
      <c r="AK597" s="146">
        <v>36</v>
      </c>
      <c r="AL597" s="146">
        <v>37</v>
      </c>
      <c r="AM597" s="146">
        <v>38</v>
      </c>
      <c r="AN597" s="146">
        <v>39</v>
      </c>
      <c r="AO597" s="146">
        <v>40</v>
      </c>
      <c r="AP597" s="146">
        <v>41</v>
      </c>
      <c r="AQ597" s="146">
        <v>42</v>
      </c>
    </row>
    <row r="598" spans="1:43" x14ac:dyDescent="0.25">
      <c r="A598" s="146">
        <v>0</v>
      </c>
      <c r="B598" s="146">
        <v>1</v>
      </c>
      <c r="C598" s="146">
        <v>2</v>
      </c>
      <c r="D598" s="146">
        <v>3</v>
      </c>
      <c r="E598" s="146">
        <v>4</v>
      </c>
      <c r="F598" s="146">
        <v>5</v>
      </c>
      <c r="G598" s="146">
        <v>6</v>
      </c>
      <c r="H598" s="146">
        <v>7</v>
      </c>
      <c r="I598" s="146">
        <v>8</v>
      </c>
      <c r="J598" s="146">
        <v>9</v>
      </c>
      <c r="K598" s="146">
        <v>10</v>
      </c>
      <c r="L598" s="146">
        <v>11</v>
      </c>
      <c r="M598" s="146">
        <v>12</v>
      </c>
      <c r="N598" s="146">
        <v>13</v>
      </c>
      <c r="O598" s="146">
        <v>14</v>
      </c>
      <c r="P598" s="146">
        <v>15</v>
      </c>
      <c r="Q598" s="146">
        <v>16</v>
      </c>
      <c r="R598" s="146">
        <v>17</v>
      </c>
      <c r="S598" s="146">
        <v>18</v>
      </c>
      <c r="T598" s="146">
        <v>19</v>
      </c>
      <c r="U598" s="146">
        <v>20</v>
      </c>
      <c r="V598" s="146">
        <v>21</v>
      </c>
      <c r="W598" s="146">
        <v>22</v>
      </c>
      <c r="X598" s="146">
        <v>23</v>
      </c>
      <c r="Y598" s="146">
        <v>24</v>
      </c>
      <c r="Z598" s="146">
        <v>25</v>
      </c>
      <c r="AA598" s="146">
        <v>26</v>
      </c>
      <c r="AB598" s="146">
        <v>27</v>
      </c>
      <c r="AC598" s="146">
        <v>28</v>
      </c>
      <c r="AD598" s="146">
        <v>29</v>
      </c>
      <c r="AE598" s="146">
        <v>30</v>
      </c>
      <c r="AF598" s="146">
        <v>31</v>
      </c>
      <c r="AG598" s="146">
        <v>32</v>
      </c>
      <c r="AH598" s="146">
        <v>33</v>
      </c>
      <c r="AI598" s="146">
        <v>34</v>
      </c>
      <c r="AJ598" s="146">
        <v>35</v>
      </c>
      <c r="AK598" s="146">
        <v>36</v>
      </c>
      <c r="AL598" s="146">
        <v>37</v>
      </c>
      <c r="AM598" s="146">
        <v>38</v>
      </c>
      <c r="AN598" s="146">
        <v>39</v>
      </c>
      <c r="AO598" s="146">
        <v>40</v>
      </c>
      <c r="AP598" s="146">
        <v>41</v>
      </c>
      <c r="AQ598" s="146">
        <v>42</v>
      </c>
    </row>
    <row r="599" spans="1:43" x14ac:dyDescent="0.25">
      <c r="A599" s="146">
        <v>0</v>
      </c>
      <c r="B599" s="146">
        <v>1</v>
      </c>
      <c r="C599" s="146">
        <v>2</v>
      </c>
      <c r="D599" s="146">
        <v>3</v>
      </c>
      <c r="E599" s="146">
        <v>4</v>
      </c>
      <c r="F599" s="146">
        <v>5</v>
      </c>
      <c r="G599" s="146">
        <v>6</v>
      </c>
      <c r="H599" s="146">
        <v>7</v>
      </c>
      <c r="I599" s="146">
        <v>8</v>
      </c>
      <c r="J599" s="146">
        <v>9</v>
      </c>
      <c r="K599" s="146">
        <v>10</v>
      </c>
      <c r="L599" s="146">
        <v>11</v>
      </c>
      <c r="M599" s="146">
        <v>12</v>
      </c>
      <c r="N599" s="146">
        <v>13</v>
      </c>
      <c r="O599" s="146">
        <v>14</v>
      </c>
      <c r="P599" s="146">
        <v>15</v>
      </c>
      <c r="Q599" s="146">
        <v>16</v>
      </c>
      <c r="R599" s="146">
        <v>17</v>
      </c>
      <c r="S599" s="146">
        <v>18</v>
      </c>
      <c r="T599" s="146">
        <v>19</v>
      </c>
      <c r="U599" s="146">
        <v>20</v>
      </c>
      <c r="V599" s="146">
        <v>21</v>
      </c>
      <c r="W599" s="146">
        <v>22</v>
      </c>
      <c r="X599" s="146">
        <v>23</v>
      </c>
      <c r="Y599" s="146">
        <v>24</v>
      </c>
      <c r="Z599" s="146">
        <v>25</v>
      </c>
      <c r="AA599" s="146">
        <v>26</v>
      </c>
      <c r="AB599" s="146">
        <v>27</v>
      </c>
      <c r="AC599" s="146">
        <v>28</v>
      </c>
      <c r="AD599" s="146">
        <v>29</v>
      </c>
      <c r="AE599" s="146">
        <v>30</v>
      </c>
      <c r="AF599" s="146">
        <v>31</v>
      </c>
      <c r="AG599" s="146">
        <v>32</v>
      </c>
      <c r="AH599" s="146">
        <v>33</v>
      </c>
      <c r="AI599" s="146">
        <v>34</v>
      </c>
      <c r="AJ599" s="146">
        <v>35</v>
      </c>
      <c r="AK599" s="146">
        <v>36</v>
      </c>
      <c r="AL599" s="146">
        <v>37</v>
      </c>
      <c r="AM599" s="146">
        <v>38</v>
      </c>
      <c r="AN599" s="146">
        <v>39</v>
      </c>
      <c r="AO599" s="146">
        <v>40</v>
      </c>
      <c r="AP599" s="146">
        <v>41</v>
      </c>
      <c r="AQ599" s="146">
        <v>42</v>
      </c>
    </row>
    <row r="600" spans="1:43" x14ac:dyDescent="0.25">
      <c r="A600" s="146">
        <v>0</v>
      </c>
      <c r="B600" s="146">
        <v>1</v>
      </c>
      <c r="C600" s="146">
        <v>2</v>
      </c>
      <c r="D600" s="146">
        <v>3</v>
      </c>
      <c r="E600" s="146">
        <v>4</v>
      </c>
      <c r="F600" s="146">
        <v>5</v>
      </c>
      <c r="G600" s="146">
        <v>6</v>
      </c>
      <c r="H600" s="146">
        <v>7</v>
      </c>
      <c r="I600" s="146">
        <v>8</v>
      </c>
      <c r="J600" s="146">
        <v>9</v>
      </c>
      <c r="K600" s="146">
        <v>10</v>
      </c>
      <c r="L600" s="146">
        <v>11</v>
      </c>
      <c r="M600" s="146">
        <v>12</v>
      </c>
      <c r="N600" s="146">
        <v>13</v>
      </c>
      <c r="O600" s="146">
        <v>14</v>
      </c>
      <c r="P600" s="146">
        <v>15</v>
      </c>
      <c r="Q600" s="146">
        <v>16</v>
      </c>
      <c r="R600" s="146">
        <v>17</v>
      </c>
      <c r="S600" s="146">
        <v>18</v>
      </c>
      <c r="T600" s="146">
        <v>19</v>
      </c>
      <c r="U600" s="146">
        <v>20</v>
      </c>
      <c r="V600" s="146">
        <v>21</v>
      </c>
      <c r="W600" s="146">
        <v>22</v>
      </c>
      <c r="X600" s="146">
        <v>23</v>
      </c>
      <c r="Y600" s="146">
        <v>24</v>
      </c>
      <c r="Z600" s="146">
        <v>25</v>
      </c>
      <c r="AA600" s="146">
        <v>26</v>
      </c>
      <c r="AB600" s="146">
        <v>27</v>
      </c>
      <c r="AC600" s="146">
        <v>28</v>
      </c>
      <c r="AD600" s="146">
        <v>29</v>
      </c>
      <c r="AE600" s="146">
        <v>30</v>
      </c>
      <c r="AF600" s="146">
        <v>31</v>
      </c>
      <c r="AG600" s="146">
        <v>32</v>
      </c>
      <c r="AH600" s="146">
        <v>33</v>
      </c>
      <c r="AI600" s="146">
        <v>34</v>
      </c>
      <c r="AJ600" s="146">
        <v>35</v>
      </c>
      <c r="AK600" s="146">
        <v>36</v>
      </c>
      <c r="AL600" s="146">
        <v>37</v>
      </c>
      <c r="AM600" s="146">
        <v>38</v>
      </c>
      <c r="AN600" s="146">
        <v>39</v>
      </c>
      <c r="AO600" s="146">
        <v>40</v>
      </c>
      <c r="AP600" s="146">
        <v>41</v>
      </c>
      <c r="AQ600" s="146">
        <v>42</v>
      </c>
    </row>
    <row r="601" spans="1:43" x14ac:dyDescent="0.25">
      <c r="A601" s="146">
        <v>0</v>
      </c>
      <c r="B601" s="146">
        <v>1</v>
      </c>
      <c r="C601" s="146">
        <v>2</v>
      </c>
      <c r="D601" s="146">
        <v>3</v>
      </c>
      <c r="E601" s="146">
        <v>4</v>
      </c>
      <c r="F601" s="146">
        <v>5</v>
      </c>
      <c r="G601" s="146">
        <v>6</v>
      </c>
      <c r="H601" s="146">
        <v>7</v>
      </c>
      <c r="I601" s="146">
        <v>8</v>
      </c>
      <c r="J601" s="146">
        <v>9</v>
      </c>
      <c r="K601" s="146">
        <v>10</v>
      </c>
      <c r="L601" s="146">
        <v>11</v>
      </c>
      <c r="M601" s="146">
        <v>12</v>
      </c>
      <c r="N601" s="146">
        <v>13</v>
      </c>
      <c r="O601" s="146">
        <v>14</v>
      </c>
      <c r="P601" s="146">
        <v>15</v>
      </c>
      <c r="Q601" s="146">
        <v>16</v>
      </c>
      <c r="R601" s="146">
        <v>17</v>
      </c>
      <c r="S601" s="146">
        <v>18</v>
      </c>
      <c r="T601" s="146">
        <v>19</v>
      </c>
      <c r="U601" s="146">
        <v>20</v>
      </c>
      <c r="V601" s="146">
        <v>21</v>
      </c>
      <c r="W601" s="146">
        <v>22</v>
      </c>
      <c r="X601" s="146">
        <v>23</v>
      </c>
      <c r="Y601" s="146">
        <v>24</v>
      </c>
      <c r="Z601" s="146">
        <v>25</v>
      </c>
      <c r="AA601" s="146">
        <v>26</v>
      </c>
      <c r="AB601" s="146">
        <v>27</v>
      </c>
      <c r="AC601" s="146">
        <v>28</v>
      </c>
      <c r="AD601" s="146">
        <v>29</v>
      </c>
      <c r="AE601" s="146">
        <v>30</v>
      </c>
      <c r="AF601" s="146">
        <v>31</v>
      </c>
      <c r="AG601" s="146">
        <v>32</v>
      </c>
      <c r="AH601" s="146">
        <v>33</v>
      </c>
      <c r="AI601" s="146">
        <v>34</v>
      </c>
      <c r="AJ601" s="146">
        <v>35</v>
      </c>
      <c r="AK601" s="146">
        <v>36</v>
      </c>
      <c r="AL601" s="146">
        <v>37</v>
      </c>
      <c r="AM601" s="146">
        <v>38</v>
      </c>
      <c r="AN601" s="146">
        <v>39</v>
      </c>
      <c r="AO601" s="146">
        <v>40</v>
      </c>
      <c r="AP601" s="146">
        <v>41</v>
      </c>
      <c r="AQ601" s="146">
        <v>42</v>
      </c>
    </row>
    <row r="602" spans="1:43" x14ac:dyDescent="0.25">
      <c r="A602" s="146">
        <v>0</v>
      </c>
      <c r="B602" s="146">
        <v>1</v>
      </c>
      <c r="C602" s="146">
        <v>2</v>
      </c>
      <c r="D602" s="146">
        <v>3</v>
      </c>
      <c r="E602" s="146">
        <v>4</v>
      </c>
      <c r="F602" s="146">
        <v>5</v>
      </c>
      <c r="G602" s="146">
        <v>6</v>
      </c>
      <c r="H602" s="146">
        <v>7</v>
      </c>
      <c r="I602" s="146">
        <v>8</v>
      </c>
      <c r="J602" s="146">
        <v>9</v>
      </c>
      <c r="K602" s="146">
        <v>10</v>
      </c>
      <c r="L602" s="146">
        <v>11</v>
      </c>
      <c r="M602" s="146">
        <v>12</v>
      </c>
      <c r="N602" s="146">
        <v>13</v>
      </c>
      <c r="O602" s="146">
        <v>14</v>
      </c>
      <c r="P602" s="146">
        <v>15</v>
      </c>
      <c r="Q602" s="146">
        <v>16</v>
      </c>
      <c r="R602" s="146">
        <v>17</v>
      </c>
      <c r="S602" s="146">
        <v>18</v>
      </c>
      <c r="T602" s="146">
        <v>19</v>
      </c>
      <c r="U602" s="146">
        <v>20</v>
      </c>
      <c r="V602" s="146">
        <v>21</v>
      </c>
      <c r="W602" s="146">
        <v>22</v>
      </c>
      <c r="X602" s="146">
        <v>23</v>
      </c>
      <c r="Y602" s="146">
        <v>24</v>
      </c>
      <c r="Z602" s="146">
        <v>25</v>
      </c>
      <c r="AA602" s="146">
        <v>26</v>
      </c>
      <c r="AB602" s="146">
        <v>27</v>
      </c>
      <c r="AC602" s="146">
        <v>28</v>
      </c>
      <c r="AD602" s="146">
        <v>29</v>
      </c>
      <c r="AE602" s="146">
        <v>30</v>
      </c>
      <c r="AF602" s="146">
        <v>31</v>
      </c>
      <c r="AG602" s="146">
        <v>32</v>
      </c>
      <c r="AH602" s="146">
        <v>33</v>
      </c>
      <c r="AI602" s="146">
        <v>34</v>
      </c>
      <c r="AJ602" s="146">
        <v>35</v>
      </c>
      <c r="AK602" s="146">
        <v>36</v>
      </c>
      <c r="AL602" s="146">
        <v>37</v>
      </c>
      <c r="AM602" s="146">
        <v>38</v>
      </c>
      <c r="AN602" s="146">
        <v>39</v>
      </c>
      <c r="AO602" s="146">
        <v>40</v>
      </c>
      <c r="AP602" s="146">
        <v>41</v>
      </c>
      <c r="AQ602" s="146">
        <v>42</v>
      </c>
    </row>
    <row r="603" spans="1:43" x14ac:dyDescent="0.25">
      <c r="A603" s="146">
        <v>0</v>
      </c>
      <c r="B603" s="146">
        <v>1</v>
      </c>
      <c r="C603" s="146">
        <v>2</v>
      </c>
      <c r="D603" s="146">
        <v>3</v>
      </c>
      <c r="E603" s="146">
        <v>4</v>
      </c>
      <c r="F603" s="146">
        <v>5</v>
      </c>
      <c r="G603" s="146">
        <v>6</v>
      </c>
      <c r="H603" s="146">
        <v>7</v>
      </c>
      <c r="I603" s="146">
        <v>8</v>
      </c>
      <c r="J603" s="146">
        <v>9</v>
      </c>
      <c r="K603" s="146">
        <v>10</v>
      </c>
      <c r="L603" s="146">
        <v>11</v>
      </c>
      <c r="M603" s="146">
        <v>12</v>
      </c>
      <c r="N603" s="146">
        <v>13</v>
      </c>
      <c r="O603" s="146">
        <v>14</v>
      </c>
      <c r="P603" s="146">
        <v>15</v>
      </c>
      <c r="Q603" s="146">
        <v>16</v>
      </c>
      <c r="R603" s="146">
        <v>17</v>
      </c>
      <c r="S603" s="146">
        <v>18</v>
      </c>
      <c r="T603" s="146">
        <v>19</v>
      </c>
      <c r="U603" s="146">
        <v>20</v>
      </c>
      <c r="V603" s="146">
        <v>21</v>
      </c>
      <c r="W603" s="146">
        <v>22</v>
      </c>
      <c r="X603" s="146">
        <v>23</v>
      </c>
      <c r="Y603" s="146">
        <v>24</v>
      </c>
      <c r="Z603" s="146">
        <v>25</v>
      </c>
      <c r="AA603" s="146">
        <v>26</v>
      </c>
      <c r="AB603" s="146">
        <v>27</v>
      </c>
      <c r="AC603" s="146">
        <v>28</v>
      </c>
      <c r="AD603" s="146">
        <v>29</v>
      </c>
      <c r="AE603" s="146">
        <v>30</v>
      </c>
      <c r="AF603" s="146">
        <v>31</v>
      </c>
      <c r="AG603" s="146">
        <v>32</v>
      </c>
      <c r="AH603" s="146">
        <v>33</v>
      </c>
      <c r="AI603" s="146">
        <v>34</v>
      </c>
      <c r="AJ603" s="146">
        <v>35</v>
      </c>
      <c r="AK603" s="146">
        <v>36</v>
      </c>
      <c r="AL603" s="146">
        <v>37</v>
      </c>
      <c r="AM603" s="146">
        <v>38</v>
      </c>
      <c r="AN603" s="146">
        <v>39</v>
      </c>
      <c r="AO603" s="146">
        <v>40</v>
      </c>
      <c r="AP603" s="146">
        <v>41</v>
      </c>
      <c r="AQ603" s="146">
        <v>42</v>
      </c>
    </row>
    <row r="604" spans="1:43" x14ac:dyDescent="0.25">
      <c r="A604" s="146">
        <v>0</v>
      </c>
      <c r="B604" s="146">
        <v>1</v>
      </c>
      <c r="C604" s="146">
        <v>2</v>
      </c>
      <c r="D604" s="146">
        <v>3</v>
      </c>
      <c r="E604" s="146">
        <v>4</v>
      </c>
      <c r="F604" s="146">
        <v>5</v>
      </c>
      <c r="G604" s="146">
        <v>6</v>
      </c>
      <c r="H604" s="146">
        <v>7</v>
      </c>
      <c r="I604" s="146">
        <v>8</v>
      </c>
      <c r="J604" s="146">
        <v>9</v>
      </c>
      <c r="K604" s="146">
        <v>10</v>
      </c>
      <c r="L604" s="146">
        <v>11</v>
      </c>
      <c r="M604" s="146">
        <v>12</v>
      </c>
      <c r="N604" s="146">
        <v>13</v>
      </c>
      <c r="O604" s="146">
        <v>14</v>
      </c>
      <c r="P604" s="146">
        <v>15</v>
      </c>
      <c r="Q604" s="146">
        <v>16</v>
      </c>
      <c r="R604" s="146">
        <v>17</v>
      </c>
      <c r="S604" s="146">
        <v>18</v>
      </c>
      <c r="T604" s="146">
        <v>19</v>
      </c>
      <c r="U604" s="146">
        <v>20</v>
      </c>
      <c r="V604" s="146">
        <v>21</v>
      </c>
      <c r="W604" s="146">
        <v>22</v>
      </c>
      <c r="X604" s="146">
        <v>23</v>
      </c>
      <c r="Y604" s="146">
        <v>24</v>
      </c>
      <c r="Z604" s="146">
        <v>25</v>
      </c>
      <c r="AA604" s="146">
        <v>26</v>
      </c>
      <c r="AB604" s="146">
        <v>27</v>
      </c>
      <c r="AC604" s="146">
        <v>28</v>
      </c>
      <c r="AD604" s="146">
        <v>29</v>
      </c>
      <c r="AE604" s="146">
        <v>30</v>
      </c>
      <c r="AF604" s="146">
        <v>31</v>
      </c>
      <c r="AG604" s="146">
        <v>32</v>
      </c>
      <c r="AH604" s="146">
        <v>33</v>
      </c>
      <c r="AI604" s="146">
        <v>34</v>
      </c>
      <c r="AJ604" s="146">
        <v>35</v>
      </c>
      <c r="AK604" s="146">
        <v>36</v>
      </c>
      <c r="AL604" s="146">
        <v>37</v>
      </c>
      <c r="AM604" s="146">
        <v>38</v>
      </c>
      <c r="AN604" s="146">
        <v>39</v>
      </c>
      <c r="AO604" s="146">
        <v>40</v>
      </c>
      <c r="AP604" s="146">
        <v>41</v>
      </c>
      <c r="AQ604" s="146">
        <v>42</v>
      </c>
    </row>
    <row r="605" spans="1:43" x14ac:dyDescent="0.25">
      <c r="A605" s="146">
        <v>0</v>
      </c>
      <c r="B605" s="146">
        <v>1</v>
      </c>
      <c r="C605" s="146">
        <v>2</v>
      </c>
      <c r="D605" s="146">
        <v>3</v>
      </c>
      <c r="E605" s="146">
        <v>4</v>
      </c>
      <c r="F605" s="146">
        <v>5</v>
      </c>
      <c r="G605" s="146">
        <v>6</v>
      </c>
      <c r="H605" s="146">
        <v>7</v>
      </c>
      <c r="I605" s="146">
        <v>8</v>
      </c>
      <c r="J605" s="146">
        <v>9</v>
      </c>
      <c r="K605" s="146">
        <v>10</v>
      </c>
      <c r="L605" s="146">
        <v>11</v>
      </c>
      <c r="M605" s="146">
        <v>12</v>
      </c>
      <c r="N605" s="146">
        <v>13</v>
      </c>
      <c r="O605" s="146">
        <v>14</v>
      </c>
      <c r="P605" s="146">
        <v>15</v>
      </c>
      <c r="Q605" s="146">
        <v>16</v>
      </c>
      <c r="R605" s="146">
        <v>17</v>
      </c>
      <c r="S605" s="146">
        <v>18</v>
      </c>
      <c r="T605" s="146">
        <v>19</v>
      </c>
      <c r="U605" s="146">
        <v>20</v>
      </c>
      <c r="V605" s="146">
        <v>21</v>
      </c>
      <c r="W605" s="146">
        <v>22</v>
      </c>
      <c r="X605" s="146">
        <v>23</v>
      </c>
      <c r="Y605" s="146">
        <v>24</v>
      </c>
      <c r="Z605" s="146">
        <v>25</v>
      </c>
      <c r="AA605" s="146">
        <v>26</v>
      </c>
      <c r="AB605" s="146">
        <v>27</v>
      </c>
      <c r="AC605" s="146">
        <v>28</v>
      </c>
      <c r="AD605" s="146">
        <v>29</v>
      </c>
      <c r="AE605" s="146">
        <v>30</v>
      </c>
      <c r="AF605" s="146">
        <v>31</v>
      </c>
      <c r="AG605" s="146">
        <v>32</v>
      </c>
      <c r="AH605" s="146">
        <v>33</v>
      </c>
      <c r="AI605" s="146">
        <v>34</v>
      </c>
      <c r="AJ605" s="146">
        <v>35</v>
      </c>
      <c r="AK605" s="146">
        <v>36</v>
      </c>
      <c r="AL605" s="146">
        <v>37</v>
      </c>
      <c r="AM605" s="146">
        <v>38</v>
      </c>
      <c r="AN605" s="146">
        <v>39</v>
      </c>
      <c r="AO605" s="146">
        <v>40</v>
      </c>
      <c r="AP605" s="146">
        <v>41</v>
      </c>
      <c r="AQ605" s="146">
        <v>42</v>
      </c>
    </row>
    <row r="606" spans="1:43" x14ac:dyDescent="0.25">
      <c r="A606" s="146">
        <v>0</v>
      </c>
      <c r="B606" s="146">
        <v>1</v>
      </c>
      <c r="C606" s="146">
        <v>2</v>
      </c>
      <c r="D606" s="146">
        <v>3</v>
      </c>
      <c r="E606" s="146">
        <v>4</v>
      </c>
      <c r="F606" s="146">
        <v>5</v>
      </c>
      <c r="G606" s="146">
        <v>6</v>
      </c>
      <c r="H606" s="146">
        <v>7</v>
      </c>
      <c r="I606" s="146">
        <v>8</v>
      </c>
      <c r="J606" s="146">
        <v>9</v>
      </c>
      <c r="K606" s="146">
        <v>10</v>
      </c>
      <c r="L606" s="146">
        <v>11</v>
      </c>
      <c r="M606" s="146">
        <v>12</v>
      </c>
      <c r="N606" s="146">
        <v>13</v>
      </c>
      <c r="O606" s="146">
        <v>14</v>
      </c>
      <c r="P606" s="146">
        <v>15</v>
      </c>
      <c r="Q606" s="146">
        <v>16</v>
      </c>
      <c r="R606" s="146">
        <v>17</v>
      </c>
      <c r="S606" s="146">
        <v>18</v>
      </c>
      <c r="T606" s="146">
        <v>19</v>
      </c>
      <c r="U606" s="146">
        <v>20</v>
      </c>
      <c r="V606" s="146">
        <v>21</v>
      </c>
      <c r="W606" s="146">
        <v>22</v>
      </c>
      <c r="X606" s="146">
        <v>23</v>
      </c>
      <c r="Y606" s="146">
        <v>24</v>
      </c>
      <c r="Z606" s="146">
        <v>25</v>
      </c>
      <c r="AA606" s="146">
        <v>26</v>
      </c>
      <c r="AB606" s="146">
        <v>27</v>
      </c>
      <c r="AC606" s="146">
        <v>28</v>
      </c>
      <c r="AD606" s="146">
        <v>29</v>
      </c>
      <c r="AE606" s="146">
        <v>30</v>
      </c>
      <c r="AF606" s="146">
        <v>31</v>
      </c>
      <c r="AG606" s="146">
        <v>32</v>
      </c>
      <c r="AH606" s="146">
        <v>33</v>
      </c>
      <c r="AI606" s="146">
        <v>34</v>
      </c>
      <c r="AJ606" s="146">
        <v>35</v>
      </c>
      <c r="AK606" s="146">
        <v>36</v>
      </c>
      <c r="AL606" s="146">
        <v>37</v>
      </c>
      <c r="AM606" s="146">
        <v>38</v>
      </c>
      <c r="AN606" s="146">
        <v>39</v>
      </c>
      <c r="AO606" s="146">
        <v>40</v>
      </c>
      <c r="AP606" s="146">
        <v>41</v>
      </c>
      <c r="AQ606" s="146">
        <v>42</v>
      </c>
    </row>
    <row r="607" spans="1:43" x14ac:dyDescent="0.25">
      <c r="A607" s="146">
        <v>0</v>
      </c>
      <c r="B607" s="146">
        <v>1</v>
      </c>
      <c r="C607" s="146">
        <v>2</v>
      </c>
      <c r="D607" s="146">
        <v>3</v>
      </c>
      <c r="E607" s="146">
        <v>4</v>
      </c>
      <c r="F607" s="146">
        <v>5</v>
      </c>
      <c r="G607" s="146">
        <v>6</v>
      </c>
      <c r="H607" s="146">
        <v>7</v>
      </c>
      <c r="I607" s="146">
        <v>8</v>
      </c>
      <c r="J607" s="146">
        <v>9</v>
      </c>
      <c r="K607" s="146">
        <v>10</v>
      </c>
      <c r="L607" s="146">
        <v>11</v>
      </c>
      <c r="M607" s="146">
        <v>12</v>
      </c>
      <c r="N607" s="146">
        <v>13</v>
      </c>
      <c r="O607" s="146">
        <v>14</v>
      </c>
      <c r="P607" s="146">
        <v>15</v>
      </c>
      <c r="Q607" s="146">
        <v>16</v>
      </c>
      <c r="R607" s="146">
        <v>17</v>
      </c>
      <c r="S607" s="146">
        <v>18</v>
      </c>
      <c r="T607" s="146">
        <v>19</v>
      </c>
      <c r="U607" s="146">
        <v>20</v>
      </c>
      <c r="V607" s="146">
        <v>21</v>
      </c>
      <c r="W607" s="146">
        <v>22</v>
      </c>
      <c r="X607" s="146">
        <v>23</v>
      </c>
      <c r="Y607" s="146">
        <v>24</v>
      </c>
      <c r="Z607" s="146">
        <v>25</v>
      </c>
      <c r="AA607" s="146">
        <v>26</v>
      </c>
      <c r="AB607" s="146">
        <v>27</v>
      </c>
      <c r="AC607" s="146">
        <v>28</v>
      </c>
      <c r="AD607" s="146">
        <v>29</v>
      </c>
      <c r="AE607" s="146">
        <v>30</v>
      </c>
      <c r="AF607" s="146">
        <v>31</v>
      </c>
      <c r="AG607" s="146">
        <v>32</v>
      </c>
      <c r="AH607" s="146">
        <v>33</v>
      </c>
      <c r="AI607" s="146">
        <v>34</v>
      </c>
      <c r="AJ607" s="146">
        <v>35</v>
      </c>
      <c r="AK607" s="146">
        <v>36</v>
      </c>
      <c r="AL607" s="146">
        <v>37</v>
      </c>
      <c r="AM607" s="146">
        <v>38</v>
      </c>
      <c r="AN607" s="146">
        <v>39</v>
      </c>
      <c r="AO607" s="146">
        <v>40</v>
      </c>
      <c r="AP607" s="146">
        <v>41</v>
      </c>
      <c r="AQ607" s="146">
        <v>42</v>
      </c>
    </row>
    <row r="608" spans="1:43" x14ac:dyDescent="0.25">
      <c r="A608" s="146">
        <v>0</v>
      </c>
      <c r="B608" s="146">
        <v>1</v>
      </c>
      <c r="C608" s="146">
        <v>2</v>
      </c>
      <c r="D608" s="146">
        <v>3</v>
      </c>
      <c r="E608" s="146">
        <v>4</v>
      </c>
      <c r="F608" s="146">
        <v>5</v>
      </c>
      <c r="G608" s="146">
        <v>6</v>
      </c>
      <c r="H608" s="146">
        <v>7</v>
      </c>
      <c r="I608" s="146">
        <v>8</v>
      </c>
      <c r="J608" s="146">
        <v>9</v>
      </c>
      <c r="K608" s="146">
        <v>10</v>
      </c>
      <c r="L608" s="146">
        <v>11</v>
      </c>
      <c r="M608" s="146">
        <v>12</v>
      </c>
      <c r="N608" s="146">
        <v>13</v>
      </c>
      <c r="O608" s="146">
        <v>14</v>
      </c>
      <c r="P608" s="146">
        <v>15</v>
      </c>
      <c r="Q608" s="146">
        <v>16</v>
      </c>
      <c r="R608" s="146">
        <v>17</v>
      </c>
      <c r="S608" s="146">
        <v>18</v>
      </c>
      <c r="T608" s="146">
        <v>19</v>
      </c>
      <c r="U608" s="146">
        <v>20</v>
      </c>
      <c r="V608" s="146">
        <v>21</v>
      </c>
      <c r="W608" s="146">
        <v>22</v>
      </c>
      <c r="X608" s="146">
        <v>23</v>
      </c>
      <c r="Y608" s="146">
        <v>24</v>
      </c>
      <c r="Z608" s="146">
        <v>25</v>
      </c>
      <c r="AA608" s="146">
        <v>26</v>
      </c>
      <c r="AB608" s="146">
        <v>27</v>
      </c>
      <c r="AC608" s="146">
        <v>28</v>
      </c>
      <c r="AD608" s="146">
        <v>29</v>
      </c>
      <c r="AE608" s="146">
        <v>30</v>
      </c>
      <c r="AF608" s="146">
        <v>31</v>
      </c>
      <c r="AG608" s="146">
        <v>32</v>
      </c>
      <c r="AH608" s="146">
        <v>33</v>
      </c>
      <c r="AI608" s="146">
        <v>34</v>
      </c>
      <c r="AJ608" s="146">
        <v>35</v>
      </c>
      <c r="AK608" s="146">
        <v>36</v>
      </c>
      <c r="AL608" s="146">
        <v>37</v>
      </c>
      <c r="AM608" s="146">
        <v>38</v>
      </c>
      <c r="AN608" s="146">
        <v>39</v>
      </c>
      <c r="AO608" s="146">
        <v>40</v>
      </c>
      <c r="AP608" s="146">
        <v>41</v>
      </c>
      <c r="AQ608" s="146">
        <v>42</v>
      </c>
    </row>
    <row r="609" spans="1:43" x14ac:dyDescent="0.25">
      <c r="A609" s="146">
        <v>0</v>
      </c>
      <c r="B609" s="146">
        <v>1</v>
      </c>
      <c r="C609" s="146">
        <v>2</v>
      </c>
      <c r="D609" s="146">
        <v>3</v>
      </c>
      <c r="E609" s="146">
        <v>4</v>
      </c>
      <c r="F609" s="146">
        <v>5</v>
      </c>
      <c r="G609" s="146">
        <v>6</v>
      </c>
      <c r="H609" s="146">
        <v>7</v>
      </c>
      <c r="I609" s="146">
        <v>8</v>
      </c>
      <c r="J609" s="146">
        <v>9</v>
      </c>
      <c r="K609" s="146">
        <v>10</v>
      </c>
      <c r="L609" s="146">
        <v>11</v>
      </c>
      <c r="M609" s="146">
        <v>12</v>
      </c>
      <c r="N609" s="146">
        <v>13</v>
      </c>
      <c r="O609" s="146">
        <v>14</v>
      </c>
      <c r="P609" s="146">
        <v>15</v>
      </c>
      <c r="Q609" s="146">
        <v>16</v>
      </c>
      <c r="R609" s="146">
        <v>17</v>
      </c>
      <c r="S609" s="146">
        <v>18</v>
      </c>
      <c r="T609" s="146">
        <v>19</v>
      </c>
      <c r="U609" s="146">
        <v>20</v>
      </c>
      <c r="V609" s="146">
        <v>21</v>
      </c>
      <c r="W609" s="146">
        <v>22</v>
      </c>
      <c r="X609" s="146">
        <v>23</v>
      </c>
      <c r="Y609" s="146">
        <v>24</v>
      </c>
      <c r="Z609" s="146">
        <v>25</v>
      </c>
      <c r="AA609" s="146">
        <v>26</v>
      </c>
      <c r="AB609" s="146">
        <v>27</v>
      </c>
      <c r="AC609" s="146">
        <v>28</v>
      </c>
      <c r="AD609" s="146">
        <v>29</v>
      </c>
      <c r="AE609" s="146">
        <v>30</v>
      </c>
      <c r="AF609" s="146">
        <v>31</v>
      </c>
      <c r="AG609" s="146">
        <v>32</v>
      </c>
      <c r="AH609" s="146">
        <v>33</v>
      </c>
      <c r="AI609" s="146">
        <v>34</v>
      </c>
      <c r="AJ609" s="146">
        <v>35</v>
      </c>
      <c r="AK609" s="146">
        <v>36</v>
      </c>
      <c r="AL609" s="146">
        <v>37</v>
      </c>
      <c r="AM609" s="146">
        <v>38</v>
      </c>
      <c r="AN609" s="146">
        <v>39</v>
      </c>
      <c r="AO609" s="146">
        <v>40</v>
      </c>
      <c r="AP609" s="146">
        <v>41</v>
      </c>
      <c r="AQ609" s="146">
        <v>42</v>
      </c>
    </row>
    <row r="610" spans="1:43" x14ac:dyDescent="0.25">
      <c r="A610" s="146">
        <v>0</v>
      </c>
      <c r="B610" s="146">
        <v>1</v>
      </c>
      <c r="C610" s="146">
        <v>2</v>
      </c>
      <c r="D610" s="146">
        <v>3</v>
      </c>
      <c r="E610" s="146">
        <v>4</v>
      </c>
      <c r="F610" s="146">
        <v>5</v>
      </c>
      <c r="G610" s="146">
        <v>6</v>
      </c>
      <c r="H610" s="146">
        <v>7</v>
      </c>
      <c r="I610" s="146">
        <v>8</v>
      </c>
      <c r="J610" s="146">
        <v>9</v>
      </c>
      <c r="K610" s="146">
        <v>10</v>
      </c>
      <c r="L610" s="146">
        <v>11</v>
      </c>
      <c r="M610" s="146">
        <v>12</v>
      </c>
      <c r="N610" s="146">
        <v>13</v>
      </c>
      <c r="O610" s="146">
        <v>14</v>
      </c>
      <c r="P610" s="146">
        <v>15</v>
      </c>
      <c r="Q610" s="146">
        <v>16</v>
      </c>
      <c r="R610" s="146">
        <v>17</v>
      </c>
      <c r="S610" s="146">
        <v>18</v>
      </c>
      <c r="T610" s="146">
        <v>19</v>
      </c>
      <c r="U610" s="146">
        <v>20</v>
      </c>
      <c r="V610" s="146">
        <v>21</v>
      </c>
      <c r="W610" s="146">
        <v>22</v>
      </c>
      <c r="X610" s="146">
        <v>23</v>
      </c>
      <c r="Y610" s="146">
        <v>24</v>
      </c>
      <c r="Z610" s="146">
        <v>25</v>
      </c>
      <c r="AA610" s="146">
        <v>26</v>
      </c>
      <c r="AB610" s="146">
        <v>27</v>
      </c>
      <c r="AC610" s="146">
        <v>28</v>
      </c>
      <c r="AD610" s="146">
        <v>29</v>
      </c>
      <c r="AE610" s="146">
        <v>30</v>
      </c>
      <c r="AF610" s="146">
        <v>31</v>
      </c>
      <c r="AG610" s="146">
        <v>32</v>
      </c>
      <c r="AH610" s="146">
        <v>33</v>
      </c>
      <c r="AI610" s="146">
        <v>34</v>
      </c>
      <c r="AJ610" s="146">
        <v>35</v>
      </c>
      <c r="AK610" s="146">
        <v>36</v>
      </c>
      <c r="AL610" s="146">
        <v>37</v>
      </c>
      <c r="AM610" s="146">
        <v>38</v>
      </c>
      <c r="AN610" s="146">
        <v>39</v>
      </c>
      <c r="AO610" s="146">
        <v>40</v>
      </c>
      <c r="AP610" s="146">
        <v>41</v>
      </c>
      <c r="AQ610" s="146">
        <v>42</v>
      </c>
    </row>
    <row r="611" spans="1:43" x14ac:dyDescent="0.25">
      <c r="A611" s="146">
        <v>0</v>
      </c>
      <c r="B611" s="146">
        <v>1</v>
      </c>
      <c r="C611" s="146">
        <v>2</v>
      </c>
      <c r="D611" s="146">
        <v>3</v>
      </c>
      <c r="E611" s="146">
        <v>4</v>
      </c>
      <c r="F611" s="146">
        <v>5</v>
      </c>
      <c r="G611" s="146">
        <v>6</v>
      </c>
      <c r="H611" s="146">
        <v>7</v>
      </c>
      <c r="I611" s="146">
        <v>8</v>
      </c>
      <c r="J611" s="146">
        <v>9</v>
      </c>
      <c r="K611" s="146">
        <v>10</v>
      </c>
      <c r="L611" s="146">
        <v>11</v>
      </c>
      <c r="M611" s="146">
        <v>12</v>
      </c>
      <c r="N611" s="146">
        <v>13</v>
      </c>
      <c r="O611" s="146">
        <v>14</v>
      </c>
      <c r="P611" s="146">
        <v>15</v>
      </c>
      <c r="Q611" s="146">
        <v>16</v>
      </c>
      <c r="R611" s="146">
        <v>17</v>
      </c>
      <c r="S611" s="146">
        <v>18</v>
      </c>
      <c r="T611" s="146">
        <v>19</v>
      </c>
      <c r="U611" s="146">
        <v>20</v>
      </c>
      <c r="V611" s="146">
        <v>21</v>
      </c>
      <c r="W611" s="146">
        <v>22</v>
      </c>
      <c r="X611" s="146">
        <v>23</v>
      </c>
      <c r="Y611" s="146">
        <v>24</v>
      </c>
      <c r="Z611" s="146">
        <v>25</v>
      </c>
      <c r="AA611" s="146">
        <v>26</v>
      </c>
      <c r="AB611" s="146">
        <v>27</v>
      </c>
      <c r="AC611" s="146">
        <v>28</v>
      </c>
      <c r="AD611" s="146">
        <v>29</v>
      </c>
      <c r="AE611" s="146">
        <v>30</v>
      </c>
      <c r="AF611" s="146">
        <v>31</v>
      </c>
      <c r="AG611" s="146">
        <v>32</v>
      </c>
      <c r="AH611" s="146">
        <v>33</v>
      </c>
      <c r="AI611" s="146">
        <v>34</v>
      </c>
      <c r="AJ611" s="146">
        <v>35</v>
      </c>
      <c r="AK611" s="146">
        <v>36</v>
      </c>
      <c r="AL611" s="146">
        <v>37</v>
      </c>
      <c r="AM611" s="146">
        <v>38</v>
      </c>
      <c r="AN611" s="146">
        <v>39</v>
      </c>
      <c r="AO611" s="146">
        <v>40</v>
      </c>
      <c r="AP611" s="146">
        <v>41</v>
      </c>
      <c r="AQ611" s="146">
        <v>42</v>
      </c>
    </row>
    <row r="612" spans="1:43" x14ac:dyDescent="0.25">
      <c r="A612" s="146">
        <v>0</v>
      </c>
      <c r="B612" s="146">
        <v>1</v>
      </c>
      <c r="C612" s="146">
        <v>2</v>
      </c>
      <c r="D612" s="146">
        <v>3</v>
      </c>
      <c r="E612" s="146">
        <v>4</v>
      </c>
      <c r="F612" s="146">
        <v>5</v>
      </c>
      <c r="G612" s="146">
        <v>6</v>
      </c>
      <c r="H612" s="146">
        <v>7</v>
      </c>
      <c r="I612" s="146">
        <v>8</v>
      </c>
      <c r="J612" s="146">
        <v>9</v>
      </c>
      <c r="K612" s="146">
        <v>10</v>
      </c>
      <c r="L612" s="146">
        <v>11</v>
      </c>
      <c r="M612" s="146">
        <v>12</v>
      </c>
      <c r="N612" s="146">
        <v>13</v>
      </c>
      <c r="O612" s="146">
        <v>14</v>
      </c>
      <c r="P612" s="146">
        <v>15</v>
      </c>
      <c r="Q612" s="146">
        <v>16</v>
      </c>
      <c r="R612" s="146">
        <v>17</v>
      </c>
      <c r="S612" s="146">
        <v>18</v>
      </c>
      <c r="T612" s="146">
        <v>19</v>
      </c>
      <c r="U612" s="146">
        <v>20</v>
      </c>
      <c r="V612" s="146">
        <v>21</v>
      </c>
      <c r="W612" s="146">
        <v>22</v>
      </c>
      <c r="X612" s="146">
        <v>23</v>
      </c>
      <c r="Y612" s="146">
        <v>24</v>
      </c>
      <c r="Z612" s="146">
        <v>25</v>
      </c>
      <c r="AA612" s="146">
        <v>26</v>
      </c>
      <c r="AB612" s="146">
        <v>27</v>
      </c>
      <c r="AC612" s="146">
        <v>28</v>
      </c>
      <c r="AD612" s="146">
        <v>29</v>
      </c>
      <c r="AE612" s="146">
        <v>30</v>
      </c>
      <c r="AF612" s="146">
        <v>31</v>
      </c>
      <c r="AG612" s="146">
        <v>32</v>
      </c>
      <c r="AH612" s="146">
        <v>33</v>
      </c>
      <c r="AI612" s="146">
        <v>34</v>
      </c>
      <c r="AJ612" s="146">
        <v>35</v>
      </c>
      <c r="AK612" s="146">
        <v>36</v>
      </c>
      <c r="AL612" s="146">
        <v>37</v>
      </c>
      <c r="AM612" s="146">
        <v>38</v>
      </c>
      <c r="AN612" s="146">
        <v>39</v>
      </c>
      <c r="AO612" s="146">
        <v>40</v>
      </c>
      <c r="AP612" s="146">
        <v>41</v>
      </c>
      <c r="AQ612" s="146">
        <v>42</v>
      </c>
    </row>
    <row r="613" spans="1:43" x14ac:dyDescent="0.25">
      <c r="A613" s="146">
        <v>0</v>
      </c>
      <c r="B613" s="146">
        <v>1</v>
      </c>
      <c r="C613" s="146">
        <v>2</v>
      </c>
      <c r="D613" s="146">
        <v>3</v>
      </c>
      <c r="E613" s="146">
        <v>4</v>
      </c>
      <c r="F613" s="146">
        <v>5</v>
      </c>
      <c r="G613" s="146">
        <v>6</v>
      </c>
      <c r="H613" s="146">
        <v>7</v>
      </c>
      <c r="I613" s="146">
        <v>8</v>
      </c>
      <c r="J613" s="146">
        <v>9</v>
      </c>
      <c r="K613" s="146">
        <v>10</v>
      </c>
      <c r="L613" s="146">
        <v>11</v>
      </c>
      <c r="M613" s="146">
        <v>12</v>
      </c>
      <c r="N613" s="146">
        <v>13</v>
      </c>
      <c r="O613" s="146">
        <v>14</v>
      </c>
      <c r="P613" s="146">
        <v>15</v>
      </c>
      <c r="Q613" s="146">
        <v>16</v>
      </c>
      <c r="R613" s="146">
        <v>17</v>
      </c>
      <c r="S613" s="146">
        <v>18</v>
      </c>
      <c r="T613" s="146">
        <v>19</v>
      </c>
      <c r="U613" s="146">
        <v>20</v>
      </c>
      <c r="V613" s="146">
        <v>21</v>
      </c>
      <c r="W613" s="146">
        <v>22</v>
      </c>
      <c r="X613" s="146">
        <v>23</v>
      </c>
      <c r="Y613" s="146">
        <v>24</v>
      </c>
      <c r="Z613" s="146">
        <v>25</v>
      </c>
      <c r="AA613" s="146">
        <v>26</v>
      </c>
      <c r="AB613" s="146">
        <v>27</v>
      </c>
      <c r="AC613" s="146">
        <v>28</v>
      </c>
      <c r="AD613" s="146">
        <v>29</v>
      </c>
      <c r="AE613" s="146">
        <v>30</v>
      </c>
      <c r="AF613" s="146">
        <v>31</v>
      </c>
      <c r="AG613" s="146">
        <v>32</v>
      </c>
      <c r="AH613" s="146">
        <v>33</v>
      </c>
      <c r="AI613" s="146">
        <v>34</v>
      </c>
      <c r="AJ613" s="146">
        <v>35</v>
      </c>
      <c r="AK613" s="146">
        <v>36</v>
      </c>
      <c r="AL613" s="146">
        <v>37</v>
      </c>
      <c r="AM613" s="146">
        <v>38</v>
      </c>
      <c r="AN613" s="146">
        <v>39</v>
      </c>
      <c r="AO613" s="146">
        <v>40</v>
      </c>
      <c r="AP613" s="146">
        <v>41</v>
      </c>
      <c r="AQ613" s="146">
        <v>42</v>
      </c>
    </row>
    <row r="614" spans="1:43" x14ac:dyDescent="0.25">
      <c r="A614" s="146">
        <v>0</v>
      </c>
      <c r="B614" s="146">
        <v>1</v>
      </c>
      <c r="C614" s="146">
        <v>2</v>
      </c>
      <c r="D614" s="146">
        <v>3</v>
      </c>
      <c r="E614" s="146">
        <v>4</v>
      </c>
      <c r="F614" s="146">
        <v>5</v>
      </c>
      <c r="G614" s="146">
        <v>6</v>
      </c>
      <c r="H614" s="146">
        <v>7</v>
      </c>
      <c r="I614" s="146">
        <v>8</v>
      </c>
      <c r="J614" s="146">
        <v>9</v>
      </c>
      <c r="K614" s="146">
        <v>10</v>
      </c>
      <c r="L614" s="146">
        <v>11</v>
      </c>
      <c r="M614" s="146">
        <v>12</v>
      </c>
      <c r="N614" s="146">
        <v>13</v>
      </c>
      <c r="O614" s="146">
        <v>14</v>
      </c>
      <c r="P614" s="146">
        <v>15</v>
      </c>
      <c r="Q614" s="146">
        <v>16</v>
      </c>
      <c r="R614" s="146">
        <v>17</v>
      </c>
      <c r="S614" s="146">
        <v>18</v>
      </c>
      <c r="T614" s="146">
        <v>19</v>
      </c>
      <c r="U614" s="146">
        <v>20</v>
      </c>
      <c r="V614" s="146">
        <v>21</v>
      </c>
      <c r="W614" s="146">
        <v>22</v>
      </c>
      <c r="X614" s="146">
        <v>23</v>
      </c>
      <c r="Y614" s="146">
        <v>24</v>
      </c>
      <c r="Z614" s="146">
        <v>25</v>
      </c>
      <c r="AA614" s="146">
        <v>26</v>
      </c>
      <c r="AB614" s="146">
        <v>27</v>
      </c>
      <c r="AC614" s="146">
        <v>28</v>
      </c>
      <c r="AD614" s="146">
        <v>29</v>
      </c>
      <c r="AE614" s="146">
        <v>30</v>
      </c>
      <c r="AF614" s="146">
        <v>31</v>
      </c>
      <c r="AG614" s="146">
        <v>32</v>
      </c>
      <c r="AH614" s="146">
        <v>33</v>
      </c>
      <c r="AI614" s="146">
        <v>34</v>
      </c>
      <c r="AJ614" s="146">
        <v>35</v>
      </c>
      <c r="AK614" s="146">
        <v>36</v>
      </c>
      <c r="AL614" s="146">
        <v>37</v>
      </c>
      <c r="AM614" s="146">
        <v>38</v>
      </c>
      <c r="AN614" s="146">
        <v>39</v>
      </c>
      <c r="AO614" s="146">
        <v>40</v>
      </c>
      <c r="AP614" s="146">
        <v>41</v>
      </c>
      <c r="AQ614" s="146">
        <v>42</v>
      </c>
    </row>
    <row r="615" spans="1:43" x14ac:dyDescent="0.25">
      <c r="A615" s="146">
        <v>0</v>
      </c>
      <c r="B615" s="146">
        <v>1</v>
      </c>
      <c r="C615" s="146">
        <v>2</v>
      </c>
      <c r="D615" s="146">
        <v>3</v>
      </c>
      <c r="E615" s="146">
        <v>4</v>
      </c>
      <c r="F615" s="146">
        <v>5</v>
      </c>
      <c r="G615" s="146">
        <v>6</v>
      </c>
      <c r="H615" s="146">
        <v>7</v>
      </c>
      <c r="I615" s="146">
        <v>8</v>
      </c>
      <c r="J615" s="146">
        <v>9</v>
      </c>
      <c r="K615" s="146">
        <v>10</v>
      </c>
      <c r="L615" s="146">
        <v>11</v>
      </c>
      <c r="M615" s="146">
        <v>12</v>
      </c>
      <c r="N615" s="146">
        <v>13</v>
      </c>
      <c r="O615" s="146">
        <v>14</v>
      </c>
      <c r="P615" s="146">
        <v>15</v>
      </c>
      <c r="Q615" s="146">
        <v>16</v>
      </c>
      <c r="R615" s="146">
        <v>17</v>
      </c>
      <c r="S615" s="146">
        <v>18</v>
      </c>
      <c r="T615" s="146">
        <v>19</v>
      </c>
      <c r="U615" s="146">
        <v>20</v>
      </c>
      <c r="V615" s="146">
        <v>21</v>
      </c>
      <c r="W615" s="146">
        <v>22</v>
      </c>
      <c r="X615" s="146">
        <v>23</v>
      </c>
      <c r="Y615" s="146">
        <v>24</v>
      </c>
      <c r="Z615" s="146">
        <v>25</v>
      </c>
      <c r="AA615" s="146">
        <v>26</v>
      </c>
      <c r="AB615" s="146">
        <v>27</v>
      </c>
      <c r="AC615" s="146">
        <v>28</v>
      </c>
      <c r="AD615" s="146">
        <v>29</v>
      </c>
      <c r="AE615" s="146">
        <v>30</v>
      </c>
      <c r="AF615" s="146">
        <v>31</v>
      </c>
      <c r="AG615" s="146">
        <v>32</v>
      </c>
      <c r="AH615" s="146">
        <v>33</v>
      </c>
      <c r="AI615" s="146">
        <v>34</v>
      </c>
      <c r="AJ615" s="146">
        <v>35</v>
      </c>
      <c r="AK615" s="146">
        <v>36</v>
      </c>
      <c r="AL615" s="146">
        <v>37</v>
      </c>
      <c r="AM615" s="146">
        <v>38</v>
      </c>
      <c r="AN615" s="146">
        <v>39</v>
      </c>
      <c r="AO615" s="146">
        <v>40</v>
      </c>
      <c r="AP615" s="146">
        <v>41</v>
      </c>
      <c r="AQ615" s="146">
        <v>42</v>
      </c>
    </row>
    <row r="616" spans="1:43" x14ac:dyDescent="0.25">
      <c r="A616" s="146">
        <v>0</v>
      </c>
      <c r="B616" s="146">
        <v>1</v>
      </c>
      <c r="C616" s="146">
        <v>2</v>
      </c>
      <c r="D616" s="146">
        <v>3</v>
      </c>
      <c r="E616" s="146">
        <v>4</v>
      </c>
      <c r="F616" s="146">
        <v>5</v>
      </c>
      <c r="G616" s="146">
        <v>6</v>
      </c>
      <c r="H616" s="146">
        <v>7</v>
      </c>
      <c r="I616" s="146">
        <v>8</v>
      </c>
      <c r="J616" s="146">
        <v>9</v>
      </c>
      <c r="K616" s="146">
        <v>10</v>
      </c>
      <c r="L616" s="146">
        <v>11</v>
      </c>
      <c r="M616" s="146">
        <v>12</v>
      </c>
      <c r="N616" s="146">
        <v>13</v>
      </c>
      <c r="O616" s="146">
        <v>14</v>
      </c>
      <c r="P616" s="146">
        <v>15</v>
      </c>
      <c r="Q616" s="146">
        <v>16</v>
      </c>
      <c r="R616" s="146">
        <v>17</v>
      </c>
      <c r="S616" s="146">
        <v>18</v>
      </c>
      <c r="T616" s="146">
        <v>19</v>
      </c>
      <c r="U616" s="146">
        <v>20</v>
      </c>
      <c r="V616" s="146">
        <v>21</v>
      </c>
      <c r="W616" s="146">
        <v>22</v>
      </c>
      <c r="X616" s="146">
        <v>23</v>
      </c>
      <c r="Y616" s="146">
        <v>24</v>
      </c>
      <c r="Z616" s="146">
        <v>25</v>
      </c>
      <c r="AA616" s="146">
        <v>26</v>
      </c>
      <c r="AB616" s="146">
        <v>27</v>
      </c>
      <c r="AC616" s="146">
        <v>28</v>
      </c>
      <c r="AD616" s="146">
        <v>29</v>
      </c>
      <c r="AE616" s="146">
        <v>30</v>
      </c>
      <c r="AF616" s="146">
        <v>31</v>
      </c>
      <c r="AG616" s="146">
        <v>32</v>
      </c>
      <c r="AH616" s="146">
        <v>33</v>
      </c>
      <c r="AI616" s="146">
        <v>34</v>
      </c>
      <c r="AJ616" s="146">
        <v>35</v>
      </c>
      <c r="AK616" s="146">
        <v>36</v>
      </c>
      <c r="AL616" s="146">
        <v>37</v>
      </c>
      <c r="AM616" s="146">
        <v>38</v>
      </c>
      <c r="AN616" s="146">
        <v>39</v>
      </c>
      <c r="AO616" s="146">
        <v>40</v>
      </c>
      <c r="AP616" s="146">
        <v>41</v>
      </c>
      <c r="AQ616" s="146">
        <v>42</v>
      </c>
    </row>
    <row r="617" spans="1:43" x14ac:dyDescent="0.25">
      <c r="A617" s="146">
        <v>0</v>
      </c>
      <c r="B617" s="146">
        <v>1</v>
      </c>
      <c r="C617" s="146">
        <v>2</v>
      </c>
      <c r="D617" s="146">
        <v>3</v>
      </c>
      <c r="E617" s="146">
        <v>4</v>
      </c>
      <c r="F617" s="146">
        <v>5</v>
      </c>
      <c r="G617" s="146">
        <v>6</v>
      </c>
      <c r="H617" s="146">
        <v>7</v>
      </c>
      <c r="I617" s="146">
        <v>8</v>
      </c>
      <c r="J617" s="146">
        <v>9</v>
      </c>
      <c r="K617" s="146">
        <v>10</v>
      </c>
      <c r="L617" s="146">
        <v>11</v>
      </c>
      <c r="M617" s="146">
        <v>12</v>
      </c>
      <c r="N617" s="146">
        <v>13</v>
      </c>
      <c r="O617" s="146">
        <v>14</v>
      </c>
      <c r="P617" s="146">
        <v>15</v>
      </c>
      <c r="Q617" s="146">
        <v>16</v>
      </c>
      <c r="R617" s="146">
        <v>17</v>
      </c>
      <c r="S617" s="146">
        <v>18</v>
      </c>
      <c r="T617" s="146">
        <v>19</v>
      </c>
      <c r="U617" s="146">
        <v>20</v>
      </c>
      <c r="V617" s="146">
        <v>21</v>
      </c>
      <c r="W617" s="146">
        <v>22</v>
      </c>
      <c r="X617" s="146">
        <v>23</v>
      </c>
      <c r="Y617" s="146">
        <v>24</v>
      </c>
      <c r="Z617" s="146">
        <v>25</v>
      </c>
      <c r="AA617" s="146">
        <v>26</v>
      </c>
      <c r="AB617" s="146">
        <v>27</v>
      </c>
      <c r="AC617" s="146">
        <v>28</v>
      </c>
      <c r="AD617" s="146">
        <v>29</v>
      </c>
      <c r="AE617" s="146">
        <v>30</v>
      </c>
      <c r="AF617" s="146">
        <v>31</v>
      </c>
      <c r="AG617" s="146">
        <v>32</v>
      </c>
      <c r="AH617" s="146">
        <v>33</v>
      </c>
      <c r="AI617" s="146">
        <v>34</v>
      </c>
      <c r="AJ617" s="146">
        <v>35</v>
      </c>
      <c r="AK617" s="146">
        <v>36</v>
      </c>
      <c r="AL617" s="146">
        <v>37</v>
      </c>
      <c r="AM617" s="146">
        <v>38</v>
      </c>
      <c r="AN617" s="146">
        <v>39</v>
      </c>
      <c r="AO617" s="146">
        <v>40</v>
      </c>
      <c r="AP617" s="146">
        <v>41</v>
      </c>
      <c r="AQ617" s="146">
        <v>42</v>
      </c>
    </row>
    <row r="618" spans="1:43" x14ac:dyDescent="0.25">
      <c r="A618" s="146">
        <v>0</v>
      </c>
      <c r="B618" s="146">
        <v>1</v>
      </c>
      <c r="C618" s="146">
        <v>2</v>
      </c>
      <c r="D618" s="146">
        <v>3</v>
      </c>
      <c r="E618" s="146">
        <v>4</v>
      </c>
      <c r="F618" s="146">
        <v>5</v>
      </c>
      <c r="G618" s="146">
        <v>6</v>
      </c>
      <c r="H618" s="146">
        <v>7</v>
      </c>
      <c r="I618" s="146">
        <v>8</v>
      </c>
      <c r="J618" s="146">
        <v>9</v>
      </c>
      <c r="K618" s="146">
        <v>10</v>
      </c>
      <c r="L618" s="146">
        <v>11</v>
      </c>
      <c r="M618" s="146">
        <v>12</v>
      </c>
      <c r="N618" s="146">
        <v>13</v>
      </c>
      <c r="O618" s="146">
        <v>14</v>
      </c>
      <c r="P618" s="146">
        <v>15</v>
      </c>
      <c r="Q618" s="146">
        <v>16</v>
      </c>
      <c r="R618" s="146">
        <v>17</v>
      </c>
      <c r="S618" s="146">
        <v>18</v>
      </c>
      <c r="T618" s="146">
        <v>19</v>
      </c>
      <c r="U618" s="146">
        <v>20</v>
      </c>
      <c r="V618" s="146">
        <v>21</v>
      </c>
      <c r="W618" s="146">
        <v>22</v>
      </c>
      <c r="X618" s="146">
        <v>23</v>
      </c>
      <c r="Y618" s="146">
        <v>24</v>
      </c>
      <c r="Z618" s="146">
        <v>25</v>
      </c>
      <c r="AA618" s="146">
        <v>26</v>
      </c>
      <c r="AB618" s="146">
        <v>27</v>
      </c>
      <c r="AC618" s="146">
        <v>28</v>
      </c>
      <c r="AD618" s="146">
        <v>29</v>
      </c>
      <c r="AE618" s="146">
        <v>30</v>
      </c>
      <c r="AF618" s="146">
        <v>31</v>
      </c>
      <c r="AG618" s="146">
        <v>32</v>
      </c>
      <c r="AH618" s="146">
        <v>33</v>
      </c>
      <c r="AI618" s="146">
        <v>34</v>
      </c>
      <c r="AJ618" s="146">
        <v>35</v>
      </c>
      <c r="AK618" s="146">
        <v>36</v>
      </c>
      <c r="AL618" s="146">
        <v>37</v>
      </c>
      <c r="AM618" s="146">
        <v>38</v>
      </c>
      <c r="AN618" s="146">
        <v>39</v>
      </c>
      <c r="AO618" s="146">
        <v>40</v>
      </c>
      <c r="AP618" s="146">
        <v>41</v>
      </c>
      <c r="AQ618" s="146">
        <v>42</v>
      </c>
    </row>
    <row r="619" spans="1:43" x14ac:dyDescent="0.25">
      <c r="A619" s="146">
        <v>0</v>
      </c>
      <c r="B619" s="146">
        <v>1</v>
      </c>
      <c r="C619" s="146">
        <v>2</v>
      </c>
      <c r="D619" s="146">
        <v>3</v>
      </c>
      <c r="E619" s="146">
        <v>4</v>
      </c>
      <c r="F619" s="146">
        <v>5</v>
      </c>
      <c r="G619" s="146">
        <v>6</v>
      </c>
      <c r="H619" s="146">
        <v>7</v>
      </c>
      <c r="I619" s="146">
        <v>8</v>
      </c>
      <c r="J619" s="146">
        <v>9</v>
      </c>
      <c r="K619" s="146">
        <v>10</v>
      </c>
      <c r="L619" s="146">
        <v>11</v>
      </c>
      <c r="M619" s="146">
        <v>12</v>
      </c>
      <c r="N619" s="146">
        <v>13</v>
      </c>
      <c r="O619" s="146">
        <v>14</v>
      </c>
      <c r="P619" s="146">
        <v>15</v>
      </c>
      <c r="Q619" s="146">
        <v>16</v>
      </c>
      <c r="R619" s="146">
        <v>17</v>
      </c>
      <c r="S619" s="146">
        <v>18</v>
      </c>
      <c r="T619" s="146">
        <v>19</v>
      </c>
      <c r="U619" s="146">
        <v>20</v>
      </c>
      <c r="V619" s="146">
        <v>21</v>
      </c>
      <c r="W619" s="146">
        <v>22</v>
      </c>
      <c r="X619" s="146">
        <v>23</v>
      </c>
      <c r="Y619" s="146">
        <v>24</v>
      </c>
      <c r="Z619" s="146">
        <v>25</v>
      </c>
      <c r="AA619" s="146">
        <v>26</v>
      </c>
      <c r="AB619" s="146">
        <v>27</v>
      </c>
      <c r="AC619" s="146">
        <v>28</v>
      </c>
      <c r="AD619" s="146">
        <v>29</v>
      </c>
      <c r="AE619" s="146">
        <v>30</v>
      </c>
      <c r="AF619" s="146">
        <v>31</v>
      </c>
      <c r="AG619" s="146">
        <v>32</v>
      </c>
      <c r="AH619" s="146">
        <v>33</v>
      </c>
      <c r="AI619" s="146">
        <v>34</v>
      </c>
      <c r="AJ619" s="146">
        <v>35</v>
      </c>
      <c r="AK619" s="146">
        <v>36</v>
      </c>
      <c r="AL619" s="146">
        <v>37</v>
      </c>
      <c r="AM619" s="146">
        <v>38</v>
      </c>
      <c r="AN619" s="146">
        <v>39</v>
      </c>
      <c r="AO619" s="146">
        <v>40</v>
      </c>
      <c r="AP619" s="146">
        <v>41</v>
      </c>
      <c r="AQ619" s="146">
        <v>42</v>
      </c>
    </row>
    <row r="620" spans="1:43" x14ac:dyDescent="0.25">
      <c r="A620" s="146">
        <v>0</v>
      </c>
      <c r="B620" s="146">
        <v>1</v>
      </c>
      <c r="C620" s="146">
        <v>2</v>
      </c>
      <c r="D620" s="146">
        <v>3</v>
      </c>
      <c r="E620" s="146">
        <v>4</v>
      </c>
      <c r="F620" s="146">
        <v>5</v>
      </c>
      <c r="G620" s="146">
        <v>6</v>
      </c>
      <c r="H620" s="146">
        <v>7</v>
      </c>
      <c r="I620" s="146">
        <v>8</v>
      </c>
      <c r="J620" s="146">
        <v>9</v>
      </c>
      <c r="K620" s="146">
        <v>10</v>
      </c>
      <c r="L620" s="146">
        <v>11</v>
      </c>
      <c r="M620" s="146">
        <v>12</v>
      </c>
      <c r="N620" s="146">
        <v>13</v>
      </c>
      <c r="O620" s="146">
        <v>14</v>
      </c>
      <c r="P620" s="146">
        <v>15</v>
      </c>
      <c r="Q620" s="146">
        <v>16</v>
      </c>
      <c r="R620" s="146">
        <v>17</v>
      </c>
      <c r="S620" s="146">
        <v>18</v>
      </c>
      <c r="T620" s="146">
        <v>19</v>
      </c>
      <c r="U620" s="146">
        <v>20</v>
      </c>
      <c r="V620" s="146">
        <v>21</v>
      </c>
      <c r="W620" s="146">
        <v>22</v>
      </c>
      <c r="X620" s="146">
        <v>23</v>
      </c>
      <c r="Y620" s="146">
        <v>24</v>
      </c>
      <c r="Z620" s="146">
        <v>25</v>
      </c>
      <c r="AA620" s="146">
        <v>26</v>
      </c>
      <c r="AB620" s="146">
        <v>27</v>
      </c>
      <c r="AC620" s="146">
        <v>28</v>
      </c>
      <c r="AD620" s="146">
        <v>29</v>
      </c>
      <c r="AE620" s="146">
        <v>30</v>
      </c>
      <c r="AF620" s="146">
        <v>31</v>
      </c>
      <c r="AG620" s="146">
        <v>32</v>
      </c>
      <c r="AH620" s="146">
        <v>33</v>
      </c>
      <c r="AI620" s="146">
        <v>34</v>
      </c>
      <c r="AJ620" s="146">
        <v>35</v>
      </c>
      <c r="AK620" s="146">
        <v>36</v>
      </c>
      <c r="AL620" s="146">
        <v>37</v>
      </c>
      <c r="AM620" s="146">
        <v>38</v>
      </c>
      <c r="AN620" s="146">
        <v>39</v>
      </c>
      <c r="AO620" s="146">
        <v>40</v>
      </c>
      <c r="AP620" s="146">
        <v>41</v>
      </c>
      <c r="AQ620" s="146">
        <v>42</v>
      </c>
    </row>
    <row r="621" spans="1:43" x14ac:dyDescent="0.25">
      <c r="A621" s="146">
        <v>0</v>
      </c>
      <c r="B621" s="146">
        <v>1</v>
      </c>
      <c r="C621" s="146">
        <v>2</v>
      </c>
      <c r="D621" s="146">
        <v>3</v>
      </c>
      <c r="E621" s="146">
        <v>4</v>
      </c>
      <c r="F621" s="146">
        <v>5</v>
      </c>
      <c r="G621" s="146">
        <v>6</v>
      </c>
      <c r="H621" s="146">
        <v>7</v>
      </c>
      <c r="I621" s="146">
        <v>8</v>
      </c>
      <c r="J621" s="146">
        <v>9</v>
      </c>
      <c r="K621" s="146">
        <v>10</v>
      </c>
      <c r="L621" s="146">
        <v>11</v>
      </c>
      <c r="M621" s="146">
        <v>12</v>
      </c>
      <c r="N621" s="146">
        <v>13</v>
      </c>
      <c r="O621" s="146">
        <v>14</v>
      </c>
      <c r="P621" s="146">
        <v>15</v>
      </c>
      <c r="Q621" s="146">
        <v>16</v>
      </c>
      <c r="R621" s="146">
        <v>17</v>
      </c>
      <c r="S621" s="146">
        <v>18</v>
      </c>
      <c r="T621" s="146">
        <v>19</v>
      </c>
      <c r="U621" s="146">
        <v>20</v>
      </c>
      <c r="V621" s="146">
        <v>21</v>
      </c>
      <c r="W621" s="146">
        <v>22</v>
      </c>
      <c r="X621" s="146">
        <v>23</v>
      </c>
      <c r="Y621" s="146">
        <v>24</v>
      </c>
      <c r="Z621" s="146">
        <v>25</v>
      </c>
      <c r="AA621" s="146">
        <v>26</v>
      </c>
      <c r="AB621" s="146">
        <v>27</v>
      </c>
      <c r="AC621" s="146">
        <v>28</v>
      </c>
      <c r="AD621" s="146">
        <v>29</v>
      </c>
      <c r="AE621" s="146">
        <v>30</v>
      </c>
      <c r="AF621" s="146">
        <v>31</v>
      </c>
      <c r="AG621" s="146">
        <v>32</v>
      </c>
      <c r="AH621" s="146">
        <v>33</v>
      </c>
      <c r="AI621" s="146">
        <v>34</v>
      </c>
      <c r="AJ621" s="146">
        <v>35</v>
      </c>
      <c r="AK621" s="146">
        <v>36</v>
      </c>
      <c r="AL621" s="146">
        <v>37</v>
      </c>
      <c r="AM621" s="146">
        <v>38</v>
      </c>
      <c r="AN621" s="146">
        <v>39</v>
      </c>
      <c r="AO621" s="146">
        <v>40</v>
      </c>
      <c r="AP621" s="146">
        <v>41</v>
      </c>
      <c r="AQ621" s="146">
        <v>42</v>
      </c>
    </row>
    <row r="622" spans="1:43" x14ac:dyDescent="0.25">
      <c r="A622" s="146">
        <v>0</v>
      </c>
      <c r="B622" s="146">
        <v>1</v>
      </c>
      <c r="C622" s="146">
        <v>2</v>
      </c>
      <c r="D622" s="146">
        <v>3</v>
      </c>
      <c r="E622" s="146">
        <v>4</v>
      </c>
      <c r="F622" s="146">
        <v>5</v>
      </c>
      <c r="G622" s="146">
        <v>6</v>
      </c>
      <c r="H622" s="146">
        <v>7</v>
      </c>
      <c r="I622" s="146">
        <v>8</v>
      </c>
      <c r="J622" s="146">
        <v>9</v>
      </c>
      <c r="K622" s="146">
        <v>10</v>
      </c>
      <c r="L622" s="146">
        <v>11</v>
      </c>
      <c r="M622" s="146">
        <v>12</v>
      </c>
      <c r="N622" s="146">
        <v>13</v>
      </c>
      <c r="O622" s="146">
        <v>14</v>
      </c>
      <c r="P622" s="146">
        <v>15</v>
      </c>
      <c r="Q622" s="146">
        <v>16</v>
      </c>
      <c r="R622" s="146">
        <v>17</v>
      </c>
      <c r="S622" s="146">
        <v>18</v>
      </c>
      <c r="T622" s="146">
        <v>19</v>
      </c>
      <c r="U622" s="146">
        <v>20</v>
      </c>
      <c r="V622" s="146">
        <v>21</v>
      </c>
      <c r="W622" s="146">
        <v>22</v>
      </c>
      <c r="X622" s="146">
        <v>23</v>
      </c>
      <c r="Y622" s="146">
        <v>24</v>
      </c>
      <c r="Z622" s="146">
        <v>25</v>
      </c>
      <c r="AA622" s="146">
        <v>26</v>
      </c>
      <c r="AB622" s="146">
        <v>27</v>
      </c>
      <c r="AC622" s="146">
        <v>28</v>
      </c>
      <c r="AD622" s="146">
        <v>29</v>
      </c>
      <c r="AE622" s="146">
        <v>30</v>
      </c>
      <c r="AF622" s="146">
        <v>31</v>
      </c>
      <c r="AG622" s="146">
        <v>32</v>
      </c>
      <c r="AH622" s="146">
        <v>33</v>
      </c>
      <c r="AI622" s="146">
        <v>34</v>
      </c>
      <c r="AJ622" s="146">
        <v>35</v>
      </c>
      <c r="AK622" s="146">
        <v>36</v>
      </c>
      <c r="AL622" s="146">
        <v>37</v>
      </c>
      <c r="AM622" s="146">
        <v>38</v>
      </c>
      <c r="AN622" s="146">
        <v>39</v>
      </c>
      <c r="AO622" s="146">
        <v>40</v>
      </c>
      <c r="AP622" s="146">
        <v>41</v>
      </c>
      <c r="AQ622" s="146">
        <v>42</v>
      </c>
    </row>
    <row r="623" spans="1:43" x14ac:dyDescent="0.25">
      <c r="A623" s="146">
        <v>0</v>
      </c>
      <c r="B623" s="146">
        <v>1</v>
      </c>
      <c r="C623" s="146">
        <v>2</v>
      </c>
      <c r="D623" s="146">
        <v>3</v>
      </c>
      <c r="E623" s="146">
        <v>4</v>
      </c>
      <c r="F623" s="146">
        <v>5</v>
      </c>
      <c r="G623" s="146">
        <v>6</v>
      </c>
      <c r="H623" s="146">
        <v>7</v>
      </c>
      <c r="I623" s="146">
        <v>8</v>
      </c>
      <c r="J623" s="146">
        <v>9</v>
      </c>
      <c r="K623" s="146">
        <v>10</v>
      </c>
      <c r="L623" s="146">
        <v>11</v>
      </c>
      <c r="M623" s="146">
        <v>12</v>
      </c>
      <c r="N623" s="146">
        <v>13</v>
      </c>
      <c r="O623" s="146">
        <v>14</v>
      </c>
      <c r="P623" s="146">
        <v>15</v>
      </c>
      <c r="Q623" s="146">
        <v>16</v>
      </c>
      <c r="R623" s="146">
        <v>17</v>
      </c>
      <c r="S623" s="146">
        <v>18</v>
      </c>
      <c r="T623" s="146">
        <v>19</v>
      </c>
      <c r="U623" s="146">
        <v>20</v>
      </c>
      <c r="V623" s="146">
        <v>21</v>
      </c>
      <c r="W623" s="146">
        <v>22</v>
      </c>
      <c r="X623" s="146">
        <v>23</v>
      </c>
      <c r="Y623" s="146">
        <v>24</v>
      </c>
      <c r="Z623" s="146">
        <v>25</v>
      </c>
      <c r="AA623" s="146">
        <v>26</v>
      </c>
      <c r="AB623" s="146">
        <v>27</v>
      </c>
      <c r="AC623" s="146">
        <v>28</v>
      </c>
      <c r="AD623" s="146">
        <v>29</v>
      </c>
      <c r="AE623" s="146">
        <v>30</v>
      </c>
      <c r="AF623" s="146">
        <v>31</v>
      </c>
      <c r="AG623" s="146">
        <v>32</v>
      </c>
      <c r="AH623" s="146">
        <v>33</v>
      </c>
      <c r="AI623" s="146">
        <v>34</v>
      </c>
      <c r="AJ623" s="146">
        <v>35</v>
      </c>
      <c r="AK623" s="146">
        <v>36</v>
      </c>
      <c r="AL623" s="146">
        <v>37</v>
      </c>
      <c r="AM623" s="146">
        <v>38</v>
      </c>
      <c r="AN623" s="146">
        <v>39</v>
      </c>
      <c r="AO623" s="146">
        <v>40</v>
      </c>
      <c r="AP623" s="146">
        <v>41</v>
      </c>
      <c r="AQ623" s="146">
        <v>42</v>
      </c>
    </row>
    <row r="624" spans="1:43" x14ac:dyDescent="0.25">
      <c r="A624" s="146">
        <v>0</v>
      </c>
      <c r="B624" s="146">
        <v>1</v>
      </c>
      <c r="C624" s="146">
        <v>2</v>
      </c>
      <c r="D624" s="146">
        <v>3</v>
      </c>
      <c r="E624" s="146">
        <v>4</v>
      </c>
      <c r="F624" s="146">
        <v>5</v>
      </c>
      <c r="G624" s="146">
        <v>6</v>
      </c>
      <c r="H624" s="146">
        <v>7</v>
      </c>
      <c r="I624" s="146">
        <v>8</v>
      </c>
      <c r="J624" s="146">
        <v>9</v>
      </c>
      <c r="K624" s="146">
        <v>10</v>
      </c>
      <c r="L624" s="146">
        <v>11</v>
      </c>
      <c r="M624" s="146">
        <v>12</v>
      </c>
      <c r="N624" s="146">
        <v>13</v>
      </c>
      <c r="O624" s="146">
        <v>14</v>
      </c>
      <c r="P624" s="146">
        <v>15</v>
      </c>
      <c r="Q624" s="146">
        <v>16</v>
      </c>
      <c r="R624" s="146">
        <v>17</v>
      </c>
      <c r="S624" s="146">
        <v>18</v>
      </c>
      <c r="T624" s="146">
        <v>19</v>
      </c>
      <c r="U624" s="146">
        <v>20</v>
      </c>
      <c r="V624" s="146">
        <v>21</v>
      </c>
      <c r="W624" s="146">
        <v>22</v>
      </c>
      <c r="X624" s="146">
        <v>23</v>
      </c>
      <c r="Y624" s="146">
        <v>24</v>
      </c>
      <c r="Z624" s="146">
        <v>25</v>
      </c>
      <c r="AA624" s="146">
        <v>26</v>
      </c>
      <c r="AB624" s="146">
        <v>27</v>
      </c>
      <c r="AC624" s="146">
        <v>28</v>
      </c>
      <c r="AD624" s="146">
        <v>29</v>
      </c>
      <c r="AE624" s="146">
        <v>30</v>
      </c>
      <c r="AF624" s="146">
        <v>31</v>
      </c>
      <c r="AG624" s="146">
        <v>32</v>
      </c>
      <c r="AH624" s="146">
        <v>33</v>
      </c>
      <c r="AI624" s="146">
        <v>34</v>
      </c>
      <c r="AJ624" s="146">
        <v>35</v>
      </c>
      <c r="AK624" s="146">
        <v>36</v>
      </c>
      <c r="AL624" s="146">
        <v>37</v>
      </c>
      <c r="AM624" s="146">
        <v>38</v>
      </c>
      <c r="AN624" s="146">
        <v>39</v>
      </c>
      <c r="AO624" s="146">
        <v>40</v>
      </c>
      <c r="AP624" s="146">
        <v>41</v>
      </c>
      <c r="AQ624" s="146">
        <v>42</v>
      </c>
    </row>
    <row r="625" spans="1:43" x14ac:dyDescent="0.25">
      <c r="A625" s="146">
        <v>0</v>
      </c>
      <c r="B625" s="146">
        <v>1</v>
      </c>
      <c r="C625" s="146">
        <v>2</v>
      </c>
      <c r="D625" s="146">
        <v>3</v>
      </c>
      <c r="E625" s="146">
        <v>4</v>
      </c>
      <c r="F625" s="146">
        <v>5</v>
      </c>
      <c r="G625" s="146">
        <v>6</v>
      </c>
      <c r="H625" s="146">
        <v>7</v>
      </c>
      <c r="I625" s="146">
        <v>8</v>
      </c>
      <c r="J625" s="146">
        <v>9</v>
      </c>
      <c r="K625" s="146">
        <v>10</v>
      </c>
      <c r="L625" s="146">
        <v>11</v>
      </c>
      <c r="M625" s="146">
        <v>12</v>
      </c>
      <c r="N625" s="146">
        <v>13</v>
      </c>
      <c r="O625" s="146">
        <v>14</v>
      </c>
      <c r="P625" s="146">
        <v>15</v>
      </c>
      <c r="Q625" s="146">
        <v>16</v>
      </c>
      <c r="R625" s="146">
        <v>17</v>
      </c>
      <c r="S625" s="146">
        <v>18</v>
      </c>
      <c r="T625" s="146">
        <v>19</v>
      </c>
      <c r="U625" s="146">
        <v>20</v>
      </c>
      <c r="V625" s="146">
        <v>21</v>
      </c>
      <c r="W625" s="146">
        <v>22</v>
      </c>
      <c r="X625" s="146">
        <v>23</v>
      </c>
      <c r="Y625" s="146">
        <v>24</v>
      </c>
      <c r="Z625" s="146">
        <v>25</v>
      </c>
      <c r="AA625" s="146">
        <v>26</v>
      </c>
      <c r="AB625" s="146">
        <v>27</v>
      </c>
      <c r="AC625" s="146">
        <v>28</v>
      </c>
      <c r="AD625" s="146">
        <v>29</v>
      </c>
      <c r="AE625" s="146">
        <v>30</v>
      </c>
      <c r="AF625" s="146">
        <v>31</v>
      </c>
      <c r="AG625" s="146">
        <v>32</v>
      </c>
      <c r="AH625" s="146">
        <v>33</v>
      </c>
      <c r="AI625" s="146">
        <v>34</v>
      </c>
      <c r="AJ625" s="146">
        <v>35</v>
      </c>
      <c r="AK625" s="146">
        <v>36</v>
      </c>
      <c r="AL625" s="146">
        <v>37</v>
      </c>
      <c r="AM625" s="146">
        <v>38</v>
      </c>
      <c r="AN625" s="146">
        <v>39</v>
      </c>
      <c r="AO625" s="146">
        <v>40</v>
      </c>
      <c r="AP625" s="146">
        <v>41</v>
      </c>
      <c r="AQ625" s="146">
        <v>42</v>
      </c>
    </row>
    <row r="626" spans="1:43" x14ac:dyDescent="0.25">
      <c r="A626" s="146">
        <v>0</v>
      </c>
      <c r="B626" s="146">
        <v>1</v>
      </c>
      <c r="C626" s="146">
        <v>2</v>
      </c>
      <c r="D626" s="146">
        <v>3</v>
      </c>
      <c r="E626" s="146">
        <v>4</v>
      </c>
      <c r="F626" s="146">
        <v>5</v>
      </c>
      <c r="G626" s="146">
        <v>6</v>
      </c>
      <c r="H626" s="146">
        <v>7</v>
      </c>
      <c r="I626" s="146">
        <v>8</v>
      </c>
      <c r="J626" s="146">
        <v>9</v>
      </c>
      <c r="K626" s="146">
        <v>10</v>
      </c>
      <c r="L626" s="146">
        <v>11</v>
      </c>
      <c r="M626" s="146">
        <v>12</v>
      </c>
      <c r="N626" s="146">
        <v>13</v>
      </c>
      <c r="O626" s="146">
        <v>14</v>
      </c>
      <c r="P626" s="146">
        <v>15</v>
      </c>
      <c r="Q626" s="146">
        <v>16</v>
      </c>
      <c r="R626" s="146">
        <v>17</v>
      </c>
      <c r="S626" s="146">
        <v>18</v>
      </c>
      <c r="T626" s="146">
        <v>19</v>
      </c>
      <c r="U626" s="146">
        <v>20</v>
      </c>
      <c r="V626" s="146">
        <v>21</v>
      </c>
      <c r="W626" s="146">
        <v>22</v>
      </c>
      <c r="X626" s="146">
        <v>23</v>
      </c>
      <c r="Y626" s="146">
        <v>24</v>
      </c>
      <c r="Z626" s="146">
        <v>25</v>
      </c>
      <c r="AA626" s="146">
        <v>26</v>
      </c>
      <c r="AB626" s="146">
        <v>27</v>
      </c>
      <c r="AC626" s="146">
        <v>28</v>
      </c>
      <c r="AD626" s="146">
        <v>29</v>
      </c>
      <c r="AE626" s="146">
        <v>30</v>
      </c>
      <c r="AF626" s="146">
        <v>31</v>
      </c>
      <c r="AG626" s="146">
        <v>32</v>
      </c>
      <c r="AH626" s="146">
        <v>33</v>
      </c>
      <c r="AI626" s="146">
        <v>34</v>
      </c>
      <c r="AJ626" s="146">
        <v>35</v>
      </c>
      <c r="AK626" s="146">
        <v>36</v>
      </c>
      <c r="AL626" s="146">
        <v>37</v>
      </c>
      <c r="AM626" s="146">
        <v>38</v>
      </c>
      <c r="AN626" s="146">
        <v>39</v>
      </c>
      <c r="AO626" s="146">
        <v>40</v>
      </c>
      <c r="AP626" s="146">
        <v>41</v>
      </c>
      <c r="AQ626" s="146">
        <v>42</v>
      </c>
    </row>
    <row r="627" spans="1:43" x14ac:dyDescent="0.25">
      <c r="A627" s="146">
        <v>0</v>
      </c>
      <c r="B627" s="146">
        <v>1</v>
      </c>
      <c r="C627" s="146">
        <v>2</v>
      </c>
      <c r="D627" s="146">
        <v>3</v>
      </c>
      <c r="E627" s="146">
        <v>4</v>
      </c>
      <c r="F627" s="146">
        <v>5</v>
      </c>
      <c r="G627" s="146">
        <v>6</v>
      </c>
      <c r="H627" s="146">
        <v>7</v>
      </c>
      <c r="I627" s="146">
        <v>8</v>
      </c>
      <c r="J627" s="146">
        <v>9</v>
      </c>
      <c r="K627" s="146">
        <v>10</v>
      </c>
      <c r="L627" s="146">
        <v>11</v>
      </c>
      <c r="M627" s="146">
        <v>12</v>
      </c>
      <c r="N627" s="146">
        <v>13</v>
      </c>
      <c r="O627" s="146">
        <v>14</v>
      </c>
      <c r="P627" s="146">
        <v>15</v>
      </c>
      <c r="Q627" s="146">
        <v>16</v>
      </c>
      <c r="R627" s="146">
        <v>17</v>
      </c>
      <c r="S627" s="146">
        <v>18</v>
      </c>
      <c r="T627" s="146">
        <v>19</v>
      </c>
      <c r="U627" s="146">
        <v>20</v>
      </c>
      <c r="V627" s="146">
        <v>21</v>
      </c>
      <c r="W627" s="146">
        <v>22</v>
      </c>
      <c r="X627" s="146">
        <v>23</v>
      </c>
      <c r="Y627" s="146">
        <v>24</v>
      </c>
      <c r="Z627" s="146">
        <v>25</v>
      </c>
      <c r="AA627" s="146">
        <v>26</v>
      </c>
      <c r="AB627" s="146">
        <v>27</v>
      </c>
      <c r="AC627" s="146">
        <v>28</v>
      </c>
      <c r="AD627" s="146">
        <v>29</v>
      </c>
      <c r="AE627" s="146">
        <v>30</v>
      </c>
      <c r="AF627" s="146">
        <v>31</v>
      </c>
      <c r="AG627" s="146">
        <v>32</v>
      </c>
      <c r="AH627" s="146">
        <v>33</v>
      </c>
      <c r="AI627" s="146">
        <v>34</v>
      </c>
      <c r="AJ627" s="146">
        <v>35</v>
      </c>
      <c r="AK627" s="146">
        <v>36</v>
      </c>
      <c r="AL627" s="146">
        <v>37</v>
      </c>
      <c r="AM627" s="146">
        <v>38</v>
      </c>
      <c r="AN627" s="146">
        <v>39</v>
      </c>
      <c r="AO627" s="146">
        <v>40</v>
      </c>
      <c r="AP627" s="146">
        <v>41</v>
      </c>
      <c r="AQ627" s="146">
        <v>42</v>
      </c>
    </row>
    <row r="628" spans="1:43" x14ac:dyDescent="0.25">
      <c r="A628" s="146">
        <v>0</v>
      </c>
      <c r="B628" s="146">
        <v>1</v>
      </c>
      <c r="C628" s="146">
        <v>2</v>
      </c>
      <c r="D628" s="146">
        <v>3</v>
      </c>
      <c r="E628" s="146">
        <v>4</v>
      </c>
      <c r="F628" s="146">
        <v>5</v>
      </c>
      <c r="G628" s="146">
        <v>6</v>
      </c>
      <c r="H628" s="146">
        <v>7</v>
      </c>
      <c r="I628" s="146">
        <v>8</v>
      </c>
      <c r="J628" s="146">
        <v>9</v>
      </c>
      <c r="K628" s="146">
        <v>10</v>
      </c>
      <c r="L628" s="146">
        <v>11</v>
      </c>
      <c r="M628" s="146">
        <v>12</v>
      </c>
      <c r="N628" s="146">
        <v>13</v>
      </c>
      <c r="O628" s="146">
        <v>14</v>
      </c>
      <c r="P628" s="146">
        <v>15</v>
      </c>
      <c r="Q628" s="146">
        <v>16</v>
      </c>
      <c r="R628" s="146">
        <v>17</v>
      </c>
      <c r="S628" s="146">
        <v>18</v>
      </c>
      <c r="T628" s="146">
        <v>19</v>
      </c>
      <c r="U628" s="146">
        <v>20</v>
      </c>
      <c r="V628" s="146">
        <v>21</v>
      </c>
      <c r="W628" s="146">
        <v>22</v>
      </c>
      <c r="X628" s="146">
        <v>23</v>
      </c>
      <c r="Y628" s="146">
        <v>24</v>
      </c>
      <c r="Z628" s="146">
        <v>25</v>
      </c>
      <c r="AA628" s="146">
        <v>26</v>
      </c>
      <c r="AB628" s="146">
        <v>27</v>
      </c>
      <c r="AC628" s="146">
        <v>28</v>
      </c>
      <c r="AD628" s="146">
        <v>29</v>
      </c>
      <c r="AE628" s="146">
        <v>30</v>
      </c>
      <c r="AF628" s="146">
        <v>31</v>
      </c>
      <c r="AG628" s="146">
        <v>32</v>
      </c>
      <c r="AH628" s="146">
        <v>33</v>
      </c>
      <c r="AI628" s="146">
        <v>34</v>
      </c>
      <c r="AJ628" s="146">
        <v>35</v>
      </c>
      <c r="AK628" s="146">
        <v>36</v>
      </c>
      <c r="AL628" s="146">
        <v>37</v>
      </c>
      <c r="AM628" s="146">
        <v>38</v>
      </c>
      <c r="AN628" s="146">
        <v>39</v>
      </c>
      <c r="AO628" s="146">
        <v>40</v>
      </c>
      <c r="AP628" s="146">
        <v>41</v>
      </c>
      <c r="AQ628" s="146">
        <v>42</v>
      </c>
    </row>
    <row r="629" spans="1:43" x14ac:dyDescent="0.25">
      <c r="A629" s="146">
        <v>0</v>
      </c>
      <c r="B629" s="146">
        <v>1</v>
      </c>
      <c r="C629" s="146">
        <v>2</v>
      </c>
      <c r="D629" s="146">
        <v>3</v>
      </c>
      <c r="E629" s="146">
        <v>4</v>
      </c>
      <c r="F629" s="146">
        <v>5</v>
      </c>
      <c r="G629" s="146">
        <v>6</v>
      </c>
      <c r="H629" s="146">
        <v>7</v>
      </c>
      <c r="I629" s="146">
        <v>8</v>
      </c>
      <c r="J629" s="146">
        <v>9</v>
      </c>
      <c r="K629" s="146">
        <v>10</v>
      </c>
      <c r="L629" s="146">
        <v>11</v>
      </c>
      <c r="M629" s="146">
        <v>12</v>
      </c>
      <c r="N629" s="146">
        <v>13</v>
      </c>
      <c r="O629" s="146">
        <v>14</v>
      </c>
      <c r="P629" s="146">
        <v>15</v>
      </c>
      <c r="Q629" s="146">
        <v>16</v>
      </c>
      <c r="R629" s="146">
        <v>17</v>
      </c>
      <c r="S629" s="146">
        <v>18</v>
      </c>
      <c r="T629" s="146">
        <v>19</v>
      </c>
      <c r="U629" s="146">
        <v>20</v>
      </c>
      <c r="V629" s="146">
        <v>21</v>
      </c>
      <c r="W629" s="146">
        <v>22</v>
      </c>
      <c r="X629" s="146">
        <v>23</v>
      </c>
      <c r="Y629" s="146">
        <v>24</v>
      </c>
      <c r="Z629" s="146">
        <v>25</v>
      </c>
      <c r="AA629" s="146">
        <v>26</v>
      </c>
      <c r="AB629" s="146">
        <v>27</v>
      </c>
      <c r="AC629" s="146">
        <v>28</v>
      </c>
      <c r="AD629" s="146">
        <v>29</v>
      </c>
      <c r="AE629" s="146">
        <v>30</v>
      </c>
      <c r="AF629" s="146">
        <v>31</v>
      </c>
      <c r="AG629" s="146">
        <v>32</v>
      </c>
      <c r="AH629" s="146">
        <v>33</v>
      </c>
      <c r="AI629" s="146">
        <v>34</v>
      </c>
      <c r="AJ629" s="146">
        <v>35</v>
      </c>
      <c r="AK629" s="146">
        <v>36</v>
      </c>
      <c r="AL629" s="146">
        <v>37</v>
      </c>
      <c r="AM629" s="146">
        <v>38</v>
      </c>
      <c r="AN629" s="146">
        <v>39</v>
      </c>
      <c r="AO629" s="146">
        <v>40</v>
      </c>
      <c r="AP629" s="146">
        <v>41</v>
      </c>
      <c r="AQ629" s="146">
        <v>42</v>
      </c>
    </row>
    <row r="630" spans="1:43" x14ac:dyDescent="0.25">
      <c r="A630" s="146">
        <v>0</v>
      </c>
      <c r="B630" s="146">
        <v>1</v>
      </c>
      <c r="C630" s="146">
        <v>2</v>
      </c>
      <c r="D630" s="146">
        <v>3</v>
      </c>
      <c r="E630" s="146">
        <v>4</v>
      </c>
      <c r="F630" s="146">
        <v>5</v>
      </c>
      <c r="G630" s="146">
        <v>6</v>
      </c>
      <c r="H630" s="146">
        <v>7</v>
      </c>
      <c r="I630" s="146">
        <v>8</v>
      </c>
      <c r="J630" s="146">
        <v>9</v>
      </c>
      <c r="K630" s="146">
        <v>10</v>
      </c>
      <c r="L630" s="146">
        <v>11</v>
      </c>
      <c r="M630" s="146">
        <v>12</v>
      </c>
      <c r="N630" s="146">
        <v>13</v>
      </c>
      <c r="O630" s="146">
        <v>14</v>
      </c>
      <c r="P630" s="146">
        <v>15</v>
      </c>
      <c r="Q630" s="146">
        <v>16</v>
      </c>
      <c r="R630" s="146">
        <v>17</v>
      </c>
      <c r="S630" s="146">
        <v>18</v>
      </c>
      <c r="T630" s="146">
        <v>19</v>
      </c>
      <c r="U630" s="146">
        <v>20</v>
      </c>
      <c r="V630" s="146">
        <v>21</v>
      </c>
      <c r="W630" s="146">
        <v>22</v>
      </c>
      <c r="X630" s="146">
        <v>23</v>
      </c>
      <c r="Y630" s="146">
        <v>24</v>
      </c>
      <c r="Z630" s="146">
        <v>25</v>
      </c>
      <c r="AA630" s="146">
        <v>26</v>
      </c>
      <c r="AB630" s="146">
        <v>27</v>
      </c>
      <c r="AC630" s="146">
        <v>28</v>
      </c>
      <c r="AD630" s="146">
        <v>29</v>
      </c>
      <c r="AE630" s="146">
        <v>30</v>
      </c>
      <c r="AF630" s="146">
        <v>31</v>
      </c>
      <c r="AG630" s="146">
        <v>32</v>
      </c>
      <c r="AH630" s="146">
        <v>33</v>
      </c>
      <c r="AI630" s="146">
        <v>34</v>
      </c>
      <c r="AJ630" s="146">
        <v>35</v>
      </c>
      <c r="AK630" s="146">
        <v>36</v>
      </c>
      <c r="AL630" s="146">
        <v>37</v>
      </c>
      <c r="AM630" s="146">
        <v>38</v>
      </c>
      <c r="AN630" s="146">
        <v>39</v>
      </c>
      <c r="AO630" s="146">
        <v>40</v>
      </c>
      <c r="AP630" s="146">
        <v>41</v>
      </c>
      <c r="AQ630" s="146">
        <v>42</v>
      </c>
    </row>
    <row r="631" spans="1:43" x14ac:dyDescent="0.25">
      <c r="A631" s="146">
        <v>0</v>
      </c>
      <c r="B631" s="146">
        <v>1</v>
      </c>
      <c r="C631" s="146">
        <v>2</v>
      </c>
      <c r="D631" s="146">
        <v>3</v>
      </c>
      <c r="E631" s="146">
        <v>4</v>
      </c>
      <c r="F631" s="146">
        <v>5</v>
      </c>
      <c r="G631" s="146">
        <v>6</v>
      </c>
      <c r="H631" s="146">
        <v>7</v>
      </c>
      <c r="I631" s="146">
        <v>8</v>
      </c>
      <c r="J631" s="146">
        <v>9</v>
      </c>
      <c r="K631" s="146">
        <v>10</v>
      </c>
      <c r="L631" s="146">
        <v>11</v>
      </c>
      <c r="M631" s="146">
        <v>12</v>
      </c>
      <c r="N631" s="146">
        <v>13</v>
      </c>
      <c r="O631" s="146">
        <v>14</v>
      </c>
      <c r="P631" s="146">
        <v>15</v>
      </c>
      <c r="Q631" s="146">
        <v>16</v>
      </c>
      <c r="R631" s="146">
        <v>17</v>
      </c>
      <c r="S631" s="146">
        <v>18</v>
      </c>
      <c r="T631" s="146">
        <v>19</v>
      </c>
      <c r="U631" s="146">
        <v>20</v>
      </c>
      <c r="V631" s="146">
        <v>21</v>
      </c>
      <c r="W631" s="146">
        <v>22</v>
      </c>
      <c r="X631" s="146">
        <v>23</v>
      </c>
      <c r="Y631" s="146">
        <v>24</v>
      </c>
      <c r="Z631" s="146">
        <v>25</v>
      </c>
      <c r="AA631" s="146">
        <v>26</v>
      </c>
      <c r="AB631" s="146">
        <v>27</v>
      </c>
      <c r="AC631" s="146">
        <v>28</v>
      </c>
      <c r="AD631" s="146">
        <v>29</v>
      </c>
      <c r="AE631" s="146">
        <v>30</v>
      </c>
      <c r="AF631" s="146">
        <v>31</v>
      </c>
      <c r="AG631" s="146">
        <v>32</v>
      </c>
      <c r="AH631" s="146">
        <v>33</v>
      </c>
      <c r="AI631" s="146">
        <v>34</v>
      </c>
      <c r="AJ631" s="146">
        <v>35</v>
      </c>
      <c r="AK631" s="146">
        <v>36</v>
      </c>
      <c r="AL631" s="146">
        <v>37</v>
      </c>
      <c r="AM631" s="146">
        <v>38</v>
      </c>
      <c r="AN631" s="146">
        <v>39</v>
      </c>
      <c r="AO631" s="146">
        <v>40</v>
      </c>
      <c r="AP631" s="146">
        <v>41</v>
      </c>
      <c r="AQ631" s="146">
        <v>42</v>
      </c>
    </row>
    <row r="632" spans="1:43" x14ac:dyDescent="0.25">
      <c r="A632" s="146">
        <v>0</v>
      </c>
      <c r="B632" s="146">
        <v>1</v>
      </c>
      <c r="C632" s="146">
        <v>2</v>
      </c>
      <c r="D632" s="146">
        <v>3</v>
      </c>
      <c r="E632" s="146">
        <v>4</v>
      </c>
      <c r="F632" s="146">
        <v>5</v>
      </c>
      <c r="G632" s="146">
        <v>6</v>
      </c>
      <c r="H632" s="146">
        <v>7</v>
      </c>
      <c r="I632" s="146">
        <v>8</v>
      </c>
      <c r="J632" s="146">
        <v>9</v>
      </c>
      <c r="K632" s="146">
        <v>10</v>
      </c>
      <c r="L632" s="146">
        <v>11</v>
      </c>
      <c r="M632" s="146">
        <v>12</v>
      </c>
      <c r="N632" s="146">
        <v>13</v>
      </c>
      <c r="O632" s="146">
        <v>14</v>
      </c>
      <c r="P632" s="146">
        <v>15</v>
      </c>
      <c r="Q632" s="146">
        <v>16</v>
      </c>
      <c r="R632" s="146">
        <v>17</v>
      </c>
      <c r="S632" s="146">
        <v>18</v>
      </c>
      <c r="T632" s="146">
        <v>19</v>
      </c>
      <c r="U632" s="146">
        <v>20</v>
      </c>
      <c r="V632" s="146">
        <v>21</v>
      </c>
      <c r="W632" s="146">
        <v>22</v>
      </c>
      <c r="X632" s="146">
        <v>23</v>
      </c>
      <c r="Y632" s="146">
        <v>24</v>
      </c>
      <c r="Z632" s="146">
        <v>25</v>
      </c>
      <c r="AA632" s="146">
        <v>26</v>
      </c>
      <c r="AB632" s="146">
        <v>27</v>
      </c>
      <c r="AC632" s="146">
        <v>28</v>
      </c>
      <c r="AD632" s="146">
        <v>29</v>
      </c>
      <c r="AE632" s="146">
        <v>30</v>
      </c>
      <c r="AF632" s="146">
        <v>31</v>
      </c>
      <c r="AG632" s="146">
        <v>32</v>
      </c>
      <c r="AH632" s="146">
        <v>33</v>
      </c>
      <c r="AI632" s="146">
        <v>34</v>
      </c>
      <c r="AJ632" s="146">
        <v>35</v>
      </c>
      <c r="AK632" s="146">
        <v>36</v>
      </c>
      <c r="AL632" s="146">
        <v>37</v>
      </c>
      <c r="AM632" s="146">
        <v>38</v>
      </c>
      <c r="AN632" s="146">
        <v>39</v>
      </c>
      <c r="AO632" s="146">
        <v>40</v>
      </c>
      <c r="AP632" s="146">
        <v>41</v>
      </c>
      <c r="AQ632" s="146">
        <v>42</v>
      </c>
    </row>
    <row r="633" spans="1:43" x14ac:dyDescent="0.25">
      <c r="A633" s="146">
        <v>0</v>
      </c>
      <c r="B633" s="146">
        <v>1</v>
      </c>
      <c r="C633" s="146">
        <v>2</v>
      </c>
      <c r="D633" s="146">
        <v>3</v>
      </c>
      <c r="E633" s="146">
        <v>4</v>
      </c>
      <c r="F633" s="146">
        <v>5</v>
      </c>
      <c r="G633" s="146">
        <v>6</v>
      </c>
      <c r="H633" s="146">
        <v>7</v>
      </c>
      <c r="I633" s="146">
        <v>8</v>
      </c>
      <c r="J633" s="146">
        <v>9</v>
      </c>
      <c r="K633" s="146">
        <v>10</v>
      </c>
      <c r="L633" s="146">
        <v>11</v>
      </c>
      <c r="M633" s="146">
        <v>12</v>
      </c>
      <c r="N633" s="146">
        <v>13</v>
      </c>
      <c r="O633" s="146">
        <v>14</v>
      </c>
      <c r="P633" s="146">
        <v>15</v>
      </c>
      <c r="Q633" s="146">
        <v>16</v>
      </c>
      <c r="R633" s="146">
        <v>17</v>
      </c>
      <c r="S633" s="146">
        <v>18</v>
      </c>
      <c r="T633" s="146">
        <v>19</v>
      </c>
      <c r="U633" s="146">
        <v>20</v>
      </c>
      <c r="V633" s="146">
        <v>21</v>
      </c>
      <c r="W633" s="146">
        <v>22</v>
      </c>
      <c r="X633" s="146">
        <v>23</v>
      </c>
      <c r="Y633" s="146">
        <v>24</v>
      </c>
      <c r="Z633" s="146">
        <v>25</v>
      </c>
      <c r="AA633" s="146">
        <v>26</v>
      </c>
      <c r="AB633" s="146">
        <v>27</v>
      </c>
      <c r="AC633" s="146">
        <v>28</v>
      </c>
      <c r="AD633" s="146">
        <v>29</v>
      </c>
      <c r="AE633" s="146">
        <v>30</v>
      </c>
      <c r="AF633" s="146">
        <v>31</v>
      </c>
      <c r="AG633" s="146">
        <v>32</v>
      </c>
      <c r="AH633" s="146">
        <v>33</v>
      </c>
      <c r="AI633" s="146">
        <v>34</v>
      </c>
      <c r="AJ633" s="146">
        <v>35</v>
      </c>
      <c r="AK633" s="146">
        <v>36</v>
      </c>
      <c r="AL633" s="146">
        <v>37</v>
      </c>
      <c r="AM633" s="146">
        <v>38</v>
      </c>
      <c r="AN633" s="146">
        <v>39</v>
      </c>
      <c r="AO633" s="146">
        <v>40</v>
      </c>
      <c r="AP633" s="146">
        <v>41</v>
      </c>
      <c r="AQ633" s="146">
        <v>42</v>
      </c>
    </row>
    <row r="634" spans="1:43" x14ac:dyDescent="0.25">
      <c r="A634" s="146">
        <v>0</v>
      </c>
      <c r="B634" s="146">
        <v>1</v>
      </c>
      <c r="C634" s="146">
        <v>2</v>
      </c>
      <c r="D634" s="146">
        <v>3</v>
      </c>
      <c r="E634" s="146">
        <v>4</v>
      </c>
      <c r="F634" s="146">
        <v>5</v>
      </c>
      <c r="G634" s="146">
        <v>6</v>
      </c>
      <c r="H634" s="146">
        <v>7</v>
      </c>
      <c r="I634" s="146">
        <v>8</v>
      </c>
      <c r="J634" s="146">
        <v>9</v>
      </c>
      <c r="K634" s="146">
        <v>10</v>
      </c>
      <c r="L634" s="146">
        <v>11</v>
      </c>
      <c r="M634" s="146">
        <v>12</v>
      </c>
      <c r="N634" s="146">
        <v>13</v>
      </c>
      <c r="O634" s="146">
        <v>14</v>
      </c>
      <c r="P634" s="146">
        <v>15</v>
      </c>
      <c r="Q634" s="146">
        <v>16</v>
      </c>
      <c r="R634" s="146">
        <v>17</v>
      </c>
      <c r="S634" s="146">
        <v>18</v>
      </c>
      <c r="T634" s="146">
        <v>19</v>
      </c>
      <c r="U634" s="146">
        <v>20</v>
      </c>
      <c r="V634" s="146">
        <v>21</v>
      </c>
      <c r="W634" s="146">
        <v>22</v>
      </c>
      <c r="X634" s="146">
        <v>23</v>
      </c>
      <c r="Y634" s="146">
        <v>24</v>
      </c>
      <c r="Z634" s="146">
        <v>25</v>
      </c>
      <c r="AA634" s="146">
        <v>26</v>
      </c>
      <c r="AB634" s="146">
        <v>27</v>
      </c>
      <c r="AC634" s="146">
        <v>28</v>
      </c>
      <c r="AD634" s="146">
        <v>29</v>
      </c>
      <c r="AE634" s="146">
        <v>30</v>
      </c>
      <c r="AF634" s="146">
        <v>31</v>
      </c>
      <c r="AG634" s="146">
        <v>32</v>
      </c>
      <c r="AH634" s="146">
        <v>33</v>
      </c>
      <c r="AI634" s="146">
        <v>34</v>
      </c>
      <c r="AJ634" s="146">
        <v>35</v>
      </c>
      <c r="AK634" s="146">
        <v>36</v>
      </c>
      <c r="AL634" s="146">
        <v>37</v>
      </c>
      <c r="AM634" s="146">
        <v>38</v>
      </c>
      <c r="AN634" s="146">
        <v>39</v>
      </c>
      <c r="AO634" s="146">
        <v>40</v>
      </c>
      <c r="AP634" s="146">
        <v>41</v>
      </c>
      <c r="AQ634" s="146">
        <v>42</v>
      </c>
    </row>
    <row r="635" spans="1:43" x14ac:dyDescent="0.25">
      <c r="A635" s="146">
        <v>0</v>
      </c>
      <c r="B635" s="146">
        <v>1</v>
      </c>
      <c r="C635" s="146">
        <v>2</v>
      </c>
      <c r="D635" s="146">
        <v>3</v>
      </c>
      <c r="E635" s="146">
        <v>4</v>
      </c>
      <c r="F635" s="146">
        <v>5</v>
      </c>
      <c r="G635" s="146">
        <v>6</v>
      </c>
      <c r="H635" s="146">
        <v>7</v>
      </c>
      <c r="I635" s="146">
        <v>8</v>
      </c>
      <c r="J635" s="146">
        <v>9</v>
      </c>
      <c r="K635" s="146">
        <v>10</v>
      </c>
      <c r="L635" s="146">
        <v>11</v>
      </c>
      <c r="M635" s="146">
        <v>12</v>
      </c>
      <c r="N635" s="146">
        <v>13</v>
      </c>
      <c r="O635" s="146">
        <v>14</v>
      </c>
      <c r="P635" s="146">
        <v>15</v>
      </c>
      <c r="Q635" s="146">
        <v>16</v>
      </c>
      <c r="R635" s="146">
        <v>17</v>
      </c>
      <c r="S635" s="146">
        <v>18</v>
      </c>
      <c r="T635" s="146">
        <v>19</v>
      </c>
      <c r="U635" s="146">
        <v>20</v>
      </c>
      <c r="V635" s="146">
        <v>21</v>
      </c>
      <c r="W635" s="146">
        <v>22</v>
      </c>
      <c r="X635" s="146">
        <v>23</v>
      </c>
      <c r="Y635" s="146">
        <v>24</v>
      </c>
      <c r="Z635" s="146">
        <v>25</v>
      </c>
      <c r="AA635" s="146">
        <v>26</v>
      </c>
      <c r="AB635" s="146">
        <v>27</v>
      </c>
      <c r="AC635" s="146">
        <v>28</v>
      </c>
      <c r="AD635" s="146">
        <v>29</v>
      </c>
      <c r="AE635" s="146">
        <v>30</v>
      </c>
      <c r="AF635" s="146">
        <v>31</v>
      </c>
      <c r="AG635" s="146">
        <v>32</v>
      </c>
      <c r="AH635" s="146">
        <v>33</v>
      </c>
      <c r="AI635" s="146">
        <v>34</v>
      </c>
      <c r="AJ635" s="146">
        <v>35</v>
      </c>
      <c r="AK635" s="146">
        <v>36</v>
      </c>
      <c r="AL635" s="146">
        <v>37</v>
      </c>
      <c r="AM635" s="146">
        <v>38</v>
      </c>
      <c r="AN635" s="146">
        <v>39</v>
      </c>
      <c r="AO635" s="146">
        <v>40</v>
      </c>
      <c r="AP635" s="146">
        <v>41</v>
      </c>
      <c r="AQ635" s="146">
        <v>42</v>
      </c>
    </row>
    <row r="636" spans="1:43" x14ac:dyDescent="0.25">
      <c r="A636" s="146">
        <v>0</v>
      </c>
      <c r="B636" s="146">
        <v>1</v>
      </c>
      <c r="C636" s="146">
        <v>2</v>
      </c>
      <c r="D636" s="146">
        <v>3</v>
      </c>
      <c r="E636" s="146">
        <v>4</v>
      </c>
      <c r="F636" s="146">
        <v>5</v>
      </c>
      <c r="G636" s="146">
        <v>6</v>
      </c>
      <c r="H636" s="146">
        <v>7</v>
      </c>
      <c r="I636" s="146">
        <v>8</v>
      </c>
      <c r="J636" s="146">
        <v>9</v>
      </c>
      <c r="K636" s="146">
        <v>10</v>
      </c>
      <c r="L636" s="146">
        <v>11</v>
      </c>
      <c r="M636" s="146">
        <v>12</v>
      </c>
      <c r="N636" s="146">
        <v>13</v>
      </c>
      <c r="O636" s="146">
        <v>14</v>
      </c>
      <c r="P636" s="146">
        <v>15</v>
      </c>
      <c r="Q636" s="146">
        <v>16</v>
      </c>
      <c r="R636" s="146">
        <v>17</v>
      </c>
      <c r="S636" s="146">
        <v>18</v>
      </c>
      <c r="T636" s="146">
        <v>19</v>
      </c>
      <c r="U636" s="146">
        <v>20</v>
      </c>
      <c r="V636" s="146">
        <v>21</v>
      </c>
      <c r="W636" s="146">
        <v>22</v>
      </c>
      <c r="X636" s="146">
        <v>23</v>
      </c>
      <c r="Y636" s="146">
        <v>24</v>
      </c>
      <c r="Z636" s="146">
        <v>25</v>
      </c>
      <c r="AA636" s="146">
        <v>26</v>
      </c>
      <c r="AB636" s="146">
        <v>27</v>
      </c>
      <c r="AC636" s="146">
        <v>28</v>
      </c>
      <c r="AD636" s="146">
        <v>29</v>
      </c>
      <c r="AE636" s="146">
        <v>30</v>
      </c>
      <c r="AF636" s="146">
        <v>31</v>
      </c>
      <c r="AG636" s="146">
        <v>32</v>
      </c>
      <c r="AH636" s="146">
        <v>33</v>
      </c>
      <c r="AI636" s="146">
        <v>34</v>
      </c>
      <c r="AJ636" s="146">
        <v>35</v>
      </c>
      <c r="AK636" s="146">
        <v>36</v>
      </c>
      <c r="AL636" s="146">
        <v>37</v>
      </c>
      <c r="AM636" s="146">
        <v>38</v>
      </c>
      <c r="AN636" s="146">
        <v>39</v>
      </c>
      <c r="AO636" s="146">
        <v>40</v>
      </c>
      <c r="AP636" s="146">
        <v>41</v>
      </c>
      <c r="AQ636" s="146">
        <v>42</v>
      </c>
    </row>
    <row r="637" spans="1:43" x14ac:dyDescent="0.25">
      <c r="A637" s="146">
        <v>0</v>
      </c>
      <c r="B637" s="146">
        <v>1</v>
      </c>
      <c r="C637" s="146">
        <v>2</v>
      </c>
      <c r="D637" s="146">
        <v>3</v>
      </c>
      <c r="E637" s="146">
        <v>4</v>
      </c>
      <c r="F637" s="146">
        <v>5</v>
      </c>
      <c r="G637" s="146">
        <v>6</v>
      </c>
      <c r="H637" s="146">
        <v>7</v>
      </c>
      <c r="I637" s="146">
        <v>8</v>
      </c>
      <c r="J637" s="146">
        <v>9</v>
      </c>
      <c r="K637" s="146">
        <v>10</v>
      </c>
      <c r="L637" s="146">
        <v>11</v>
      </c>
      <c r="M637" s="146">
        <v>12</v>
      </c>
      <c r="N637" s="146">
        <v>13</v>
      </c>
      <c r="O637" s="146">
        <v>14</v>
      </c>
      <c r="P637" s="146">
        <v>15</v>
      </c>
      <c r="Q637" s="146">
        <v>16</v>
      </c>
      <c r="R637" s="146">
        <v>17</v>
      </c>
      <c r="S637" s="146">
        <v>18</v>
      </c>
      <c r="T637" s="146">
        <v>19</v>
      </c>
      <c r="U637" s="146">
        <v>20</v>
      </c>
      <c r="V637" s="146">
        <v>21</v>
      </c>
      <c r="W637" s="146">
        <v>22</v>
      </c>
      <c r="X637" s="146">
        <v>23</v>
      </c>
      <c r="Y637" s="146">
        <v>24</v>
      </c>
      <c r="Z637" s="146">
        <v>25</v>
      </c>
      <c r="AA637" s="146">
        <v>26</v>
      </c>
      <c r="AB637" s="146">
        <v>27</v>
      </c>
      <c r="AC637" s="146">
        <v>28</v>
      </c>
      <c r="AD637" s="146">
        <v>29</v>
      </c>
      <c r="AE637" s="146">
        <v>30</v>
      </c>
      <c r="AF637" s="146">
        <v>31</v>
      </c>
      <c r="AG637" s="146">
        <v>32</v>
      </c>
      <c r="AH637" s="146">
        <v>33</v>
      </c>
      <c r="AI637" s="146">
        <v>34</v>
      </c>
      <c r="AJ637" s="146">
        <v>35</v>
      </c>
      <c r="AK637" s="146">
        <v>36</v>
      </c>
      <c r="AL637" s="146">
        <v>37</v>
      </c>
      <c r="AM637" s="146">
        <v>38</v>
      </c>
      <c r="AN637" s="146">
        <v>39</v>
      </c>
      <c r="AO637" s="146">
        <v>40</v>
      </c>
      <c r="AP637" s="146">
        <v>41</v>
      </c>
      <c r="AQ637" s="146">
        <v>42</v>
      </c>
    </row>
    <row r="638" spans="1:43" x14ac:dyDescent="0.25">
      <c r="A638" s="146">
        <v>0</v>
      </c>
      <c r="B638" s="146">
        <v>1</v>
      </c>
      <c r="C638" s="146">
        <v>2</v>
      </c>
      <c r="D638" s="146">
        <v>3</v>
      </c>
      <c r="E638" s="146">
        <v>4</v>
      </c>
      <c r="F638" s="146">
        <v>5</v>
      </c>
      <c r="G638" s="146">
        <v>6</v>
      </c>
      <c r="H638" s="146">
        <v>7</v>
      </c>
      <c r="I638" s="146">
        <v>8</v>
      </c>
      <c r="J638" s="146">
        <v>9</v>
      </c>
      <c r="K638" s="146">
        <v>10</v>
      </c>
      <c r="L638" s="146">
        <v>11</v>
      </c>
      <c r="M638" s="146">
        <v>12</v>
      </c>
      <c r="N638" s="146">
        <v>13</v>
      </c>
      <c r="O638" s="146">
        <v>14</v>
      </c>
      <c r="P638" s="146">
        <v>15</v>
      </c>
      <c r="Q638" s="146">
        <v>16</v>
      </c>
      <c r="R638" s="146">
        <v>17</v>
      </c>
      <c r="S638" s="146">
        <v>18</v>
      </c>
      <c r="T638" s="146">
        <v>19</v>
      </c>
      <c r="U638" s="146">
        <v>20</v>
      </c>
      <c r="V638" s="146">
        <v>21</v>
      </c>
      <c r="W638" s="146">
        <v>22</v>
      </c>
      <c r="X638" s="146">
        <v>23</v>
      </c>
      <c r="Y638" s="146">
        <v>24</v>
      </c>
      <c r="Z638" s="146">
        <v>25</v>
      </c>
      <c r="AA638" s="146">
        <v>26</v>
      </c>
      <c r="AB638" s="146">
        <v>27</v>
      </c>
      <c r="AC638" s="146">
        <v>28</v>
      </c>
      <c r="AD638" s="146">
        <v>29</v>
      </c>
      <c r="AE638" s="146">
        <v>30</v>
      </c>
      <c r="AF638" s="146">
        <v>31</v>
      </c>
      <c r="AG638" s="146">
        <v>32</v>
      </c>
      <c r="AH638" s="146">
        <v>33</v>
      </c>
      <c r="AI638" s="146">
        <v>34</v>
      </c>
      <c r="AJ638" s="146">
        <v>35</v>
      </c>
      <c r="AK638" s="146">
        <v>36</v>
      </c>
      <c r="AL638" s="146">
        <v>37</v>
      </c>
      <c r="AM638" s="146">
        <v>38</v>
      </c>
      <c r="AN638" s="146">
        <v>39</v>
      </c>
      <c r="AO638" s="146">
        <v>40</v>
      </c>
      <c r="AP638" s="146">
        <v>41</v>
      </c>
      <c r="AQ638" s="146">
        <v>42</v>
      </c>
    </row>
    <row r="639" spans="1:43" x14ac:dyDescent="0.25">
      <c r="A639" s="146">
        <v>0</v>
      </c>
      <c r="B639" s="146">
        <v>1</v>
      </c>
      <c r="C639" s="146">
        <v>2</v>
      </c>
      <c r="D639" s="146">
        <v>3</v>
      </c>
      <c r="E639" s="146">
        <v>4</v>
      </c>
      <c r="F639" s="146">
        <v>5</v>
      </c>
      <c r="G639" s="146">
        <v>6</v>
      </c>
      <c r="H639" s="146">
        <v>7</v>
      </c>
      <c r="I639" s="146">
        <v>8</v>
      </c>
      <c r="J639" s="146">
        <v>9</v>
      </c>
      <c r="K639" s="146">
        <v>10</v>
      </c>
      <c r="L639" s="146">
        <v>11</v>
      </c>
      <c r="M639" s="146">
        <v>12</v>
      </c>
      <c r="N639" s="146">
        <v>13</v>
      </c>
      <c r="O639" s="146">
        <v>14</v>
      </c>
      <c r="P639" s="146">
        <v>15</v>
      </c>
      <c r="Q639" s="146">
        <v>16</v>
      </c>
      <c r="R639" s="146">
        <v>17</v>
      </c>
      <c r="S639" s="146">
        <v>18</v>
      </c>
      <c r="T639" s="146">
        <v>19</v>
      </c>
      <c r="U639" s="146">
        <v>20</v>
      </c>
      <c r="V639" s="146">
        <v>21</v>
      </c>
      <c r="W639" s="146">
        <v>22</v>
      </c>
      <c r="X639" s="146">
        <v>23</v>
      </c>
      <c r="Y639" s="146">
        <v>24</v>
      </c>
      <c r="Z639" s="146">
        <v>25</v>
      </c>
      <c r="AA639" s="146">
        <v>26</v>
      </c>
      <c r="AB639" s="146">
        <v>27</v>
      </c>
      <c r="AC639" s="146">
        <v>28</v>
      </c>
      <c r="AD639" s="146">
        <v>29</v>
      </c>
      <c r="AE639" s="146">
        <v>30</v>
      </c>
      <c r="AF639" s="146">
        <v>31</v>
      </c>
      <c r="AG639" s="146">
        <v>32</v>
      </c>
      <c r="AH639" s="146">
        <v>33</v>
      </c>
      <c r="AI639" s="146">
        <v>34</v>
      </c>
      <c r="AJ639" s="146">
        <v>35</v>
      </c>
      <c r="AK639" s="146">
        <v>36</v>
      </c>
      <c r="AL639" s="146">
        <v>37</v>
      </c>
      <c r="AM639" s="146">
        <v>38</v>
      </c>
      <c r="AN639" s="146">
        <v>39</v>
      </c>
      <c r="AO639" s="146">
        <v>40</v>
      </c>
      <c r="AP639" s="146">
        <v>41</v>
      </c>
      <c r="AQ639" s="146">
        <v>42</v>
      </c>
    </row>
    <row r="640" spans="1:43" x14ac:dyDescent="0.25">
      <c r="A640" s="146">
        <v>0</v>
      </c>
      <c r="B640" s="146">
        <v>1</v>
      </c>
      <c r="C640" s="146">
        <v>2</v>
      </c>
      <c r="D640" s="146">
        <v>3</v>
      </c>
      <c r="E640" s="146">
        <v>4</v>
      </c>
      <c r="F640" s="146">
        <v>5</v>
      </c>
      <c r="G640" s="146">
        <v>6</v>
      </c>
      <c r="H640" s="146">
        <v>7</v>
      </c>
      <c r="I640" s="146">
        <v>8</v>
      </c>
      <c r="J640" s="146">
        <v>9</v>
      </c>
      <c r="K640" s="146">
        <v>10</v>
      </c>
      <c r="L640" s="146">
        <v>11</v>
      </c>
      <c r="M640" s="146">
        <v>12</v>
      </c>
      <c r="N640" s="146">
        <v>13</v>
      </c>
      <c r="O640" s="146">
        <v>14</v>
      </c>
      <c r="P640" s="146">
        <v>15</v>
      </c>
      <c r="Q640" s="146">
        <v>16</v>
      </c>
      <c r="R640" s="146">
        <v>17</v>
      </c>
      <c r="S640" s="146">
        <v>18</v>
      </c>
      <c r="T640" s="146">
        <v>19</v>
      </c>
      <c r="U640" s="146">
        <v>20</v>
      </c>
      <c r="V640" s="146">
        <v>21</v>
      </c>
      <c r="W640" s="146">
        <v>22</v>
      </c>
      <c r="X640" s="146">
        <v>23</v>
      </c>
      <c r="Y640" s="146">
        <v>24</v>
      </c>
      <c r="Z640" s="146">
        <v>25</v>
      </c>
      <c r="AA640" s="146">
        <v>26</v>
      </c>
      <c r="AB640" s="146">
        <v>27</v>
      </c>
      <c r="AC640" s="146">
        <v>28</v>
      </c>
      <c r="AD640" s="146">
        <v>29</v>
      </c>
      <c r="AE640" s="146">
        <v>30</v>
      </c>
      <c r="AF640" s="146">
        <v>31</v>
      </c>
      <c r="AG640" s="146">
        <v>32</v>
      </c>
      <c r="AH640" s="146">
        <v>33</v>
      </c>
      <c r="AI640" s="146">
        <v>34</v>
      </c>
      <c r="AJ640" s="146">
        <v>35</v>
      </c>
      <c r="AK640" s="146">
        <v>36</v>
      </c>
      <c r="AL640" s="146">
        <v>37</v>
      </c>
      <c r="AM640" s="146">
        <v>38</v>
      </c>
      <c r="AN640" s="146">
        <v>39</v>
      </c>
      <c r="AO640" s="146">
        <v>40</v>
      </c>
      <c r="AP640" s="146">
        <v>41</v>
      </c>
      <c r="AQ640" s="146">
        <v>42</v>
      </c>
    </row>
    <row r="641" spans="1:43" x14ac:dyDescent="0.25">
      <c r="A641" s="146">
        <v>0</v>
      </c>
      <c r="B641" s="146">
        <v>1</v>
      </c>
      <c r="C641" s="146">
        <v>2</v>
      </c>
      <c r="D641" s="146">
        <v>3</v>
      </c>
      <c r="E641" s="146">
        <v>4</v>
      </c>
      <c r="F641" s="146">
        <v>5</v>
      </c>
      <c r="G641" s="146">
        <v>6</v>
      </c>
      <c r="H641" s="146">
        <v>7</v>
      </c>
      <c r="I641" s="146">
        <v>8</v>
      </c>
      <c r="J641" s="146">
        <v>9</v>
      </c>
      <c r="K641" s="146">
        <v>10</v>
      </c>
      <c r="L641" s="146">
        <v>11</v>
      </c>
      <c r="M641" s="146">
        <v>12</v>
      </c>
      <c r="N641" s="146">
        <v>13</v>
      </c>
      <c r="O641" s="146">
        <v>14</v>
      </c>
      <c r="P641" s="146">
        <v>15</v>
      </c>
      <c r="Q641" s="146">
        <v>16</v>
      </c>
      <c r="R641" s="146">
        <v>17</v>
      </c>
      <c r="S641" s="146">
        <v>18</v>
      </c>
      <c r="T641" s="146">
        <v>19</v>
      </c>
      <c r="U641" s="146">
        <v>20</v>
      </c>
      <c r="V641" s="146">
        <v>21</v>
      </c>
      <c r="W641" s="146">
        <v>22</v>
      </c>
      <c r="X641" s="146">
        <v>23</v>
      </c>
      <c r="Y641" s="146">
        <v>24</v>
      </c>
      <c r="Z641" s="146">
        <v>25</v>
      </c>
      <c r="AA641" s="146">
        <v>26</v>
      </c>
      <c r="AB641" s="146">
        <v>27</v>
      </c>
      <c r="AC641" s="146">
        <v>28</v>
      </c>
      <c r="AD641" s="146">
        <v>29</v>
      </c>
      <c r="AE641" s="146">
        <v>30</v>
      </c>
      <c r="AF641" s="146">
        <v>31</v>
      </c>
      <c r="AG641" s="146">
        <v>32</v>
      </c>
      <c r="AH641" s="146">
        <v>33</v>
      </c>
      <c r="AI641" s="146">
        <v>34</v>
      </c>
      <c r="AJ641" s="146">
        <v>35</v>
      </c>
      <c r="AK641" s="146">
        <v>36</v>
      </c>
      <c r="AL641" s="146">
        <v>37</v>
      </c>
      <c r="AM641" s="146">
        <v>38</v>
      </c>
      <c r="AN641" s="146">
        <v>39</v>
      </c>
      <c r="AO641" s="146">
        <v>40</v>
      </c>
      <c r="AP641" s="146">
        <v>41</v>
      </c>
      <c r="AQ641" s="146">
        <v>42</v>
      </c>
    </row>
    <row r="642" spans="1:43" x14ac:dyDescent="0.25">
      <c r="A642" s="146">
        <v>0</v>
      </c>
      <c r="B642" s="146">
        <v>1</v>
      </c>
      <c r="C642" s="146">
        <v>2</v>
      </c>
      <c r="D642" s="146">
        <v>3</v>
      </c>
      <c r="E642" s="146">
        <v>4</v>
      </c>
      <c r="F642" s="146">
        <v>5</v>
      </c>
      <c r="G642" s="146">
        <v>6</v>
      </c>
      <c r="H642" s="146">
        <v>7</v>
      </c>
      <c r="I642" s="146">
        <v>8</v>
      </c>
      <c r="J642" s="146">
        <v>9</v>
      </c>
      <c r="K642" s="146">
        <v>10</v>
      </c>
      <c r="L642" s="146">
        <v>11</v>
      </c>
      <c r="M642" s="146">
        <v>12</v>
      </c>
      <c r="N642" s="146">
        <v>13</v>
      </c>
      <c r="O642" s="146">
        <v>14</v>
      </c>
      <c r="P642" s="146">
        <v>15</v>
      </c>
      <c r="Q642" s="146">
        <v>16</v>
      </c>
      <c r="R642" s="146">
        <v>17</v>
      </c>
      <c r="S642" s="146">
        <v>18</v>
      </c>
      <c r="T642" s="146">
        <v>19</v>
      </c>
      <c r="U642" s="146">
        <v>20</v>
      </c>
      <c r="V642" s="146">
        <v>21</v>
      </c>
      <c r="W642" s="146">
        <v>22</v>
      </c>
      <c r="X642" s="146">
        <v>23</v>
      </c>
      <c r="Y642" s="146">
        <v>24</v>
      </c>
      <c r="Z642" s="146">
        <v>25</v>
      </c>
      <c r="AA642" s="146">
        <v>26</v>
      </c>
      <c r="AB642" s="146">
        <v>27</v>
      </c>
      <c r="AC642" s="146">
        <v>28</v>
      </c>
      <c r="AD642" s="146">
        <v>29</v>
      </c>
      <c r="AE642" s="146">
        <v>30</v>
      </c>
      <c r="AF642" s="146">
        <v>31</v>
      </c>
      <c r="AG642" s="146">
        <v>32</v>
      </c>
      <c r="AH642" s="146">
        <v>33</v>
      </c>
      <c r="AI642" s="146">
        <v>34</v>
      </c>
      <c r="AJ642" s="146">
        <v>35</v>
      </c>
      <c r="AK642" s="146">
        <v>36</v>
      </c>
      <c r="AL642" s="146">
        <v>37</v>
      </c>
      <c r="AM642" s="146">
        <v>38</v>
      </c>
      <c r="AN642" s="146">
        <v>39</v>
      </c>
      <c r="AO642" s="146">
        <v>40</v>
      </c>
      <c r="AP642" s="146">
        <v>41</v>
      </c>
      <c r="AQ642" s="146">
        <v>42</v>
      </c>
    </row>
    <row r="643" spans="1:43" x14ac:dyDescent="0.25">
      <c r="A643" s="146">
        <v>0</v>
      </c>
      <c r="B643" s="146">
        <v>1</v>
      </c>
      <c r="C643" s="146">
        <v>2</v>
      </c>
      <c r="D643" s="146">
        <v>3</v>
      </c>
      <c r="E643" s="146">
        <v>4</v>
      </c>
      <c r="F643" s="146">
        <v>5</v>
      </c>
      <c r="G643" s="146">
        <v>6</v>
      </c>
      <c r="H643" s="146">
        <v>7</v>
      </c>
      <c r="I643" s="146">
        <v>8</v>
      </c>
      <c r="J643" s="146">
        <v>9</v>
      </c>
      <c r="K643" s="146">
        <v>10</v>
      </c>
      <c r="L643" s="146">
        <v>11</v>
      </c>
      <c r="M643" s="146">
        <v>12</v>
      </c>
      <c r="N643" s="146">
        <v>13</v>
      </c>
      <c r="O643" s="146">
        <v>14</v>
      </c>
      <c r="P643" s="146">
        <v>15</v>
      </c>
      <c r="Q643" s="146">
        <v>16</v>
      </c>
      <c r="R643" s="146">
        <v>17</v>
      </c>
      <c r="S643" s="146">
        <v>18</v>
      </c>
      <c r="T643" s="146">
        <v>19</v>
      </c>
      <c r="U643" s="146">
        <v>20</v>
      </c>
      <c r="V643" s="146">
        <v>21</v>
      </c>
      <c r="W643" s="146">
        <v>22</v>
      </c>
      <c r="X643" s="146">
        <v>23</v>
      </c>
      <c r="Y643" s="146">
        <v>24</v>
      </c>
      <c r="Z643" s="146">
        <v>25</v>
      </c>
      <c r="AA643" s="146">
        <v>26</v>
      </c>
      <c r="AB643" s="146">
        <v>27</v>
      </c>
      <c r="AC643" s="146">
        <v>28</v>
      </c>
      <c r="AD643" s="146">
        <v>29</v>
      </c>
      <c r="AE643" s="146">
        <v>30</v>
      </c>
      <c r="AF643" s="146">
        <v>31</v>
      </c>
      <c r="AG643" s="146">
        <v>32</v>
      </c>
      <c r="AH643" s="146">
        <v>33</v>
      </c>
      <c r="AI643" s="146">
        <v>34</v>
      </c>
      <c r="AJ643" s="146">
        <v>35</v>
      </c>
      <c r="AK643" s="146">
        <v>36</v>
      </c>
      <c r="AL643" s="146">
        <v>37</v>
      </c>
      <c r="AM643" s="146">
        <v>38</v>
      </c>
      <c r="AN643" s="146">
        <v>39</v>
      </c>
      <c r="AO643" s="146">
        <v>40</v>
      </c>
      <c r="AP643" s="146">
        <v>41</v>
      </c>
      <c r="AQ643" s="146">
        <v>42</v>
      </c>
    </row>
    <row r="644" spans="1:43" x14ac:dyDescent="0.25">
      <c r="A644" s="146">
        <v>0</v>
      </c>
      <c r="B644" s="146">
        <v>1</v>
      </c>
      <c r="C644" s="146">
        <v>2</v>
      </c>
      <c r="D644" s="146">
        <v>3</v>
      </c>
      <c r="E644" s="146">
        <v>4</v>
      </c>
      <c r="F644" s="146">
        <v>5</v>
      </c>
      <c r="G644" s="146">
        <v>6</v>
      </c>
      <c r="H644" s="146">
        <v>7</v>
      </c>
      <c r="I644" s="146">
        <v>8</v>
      </c>
      <c r="J644" s="146">
        <v>9</v>
      </c>
      <c r="K644" s="146">
        <v>10</v>
      </c>
      <c r="L644" s="146">
        <v>11</v>
      </c>
      <c r="M644" s="146">
        <v>12</v>
      </c>
      <c r="N644" s="146">
        <v>13</v>
      </c>
      <c r="O644" s="146">
        <v>14</v>
      </c>
      <c r="P644" s="146">
        <v>15</v>
      </c>
      <c r="Q644" s="146">
        <v>16</v>
      </c>
      <c r="R644" s="146">
        <v>17</v>
      </c>
      <c r="S644" s="146">
        <v>18</v>
      </c>
      <c r="T644" s="146">
        <v>19</v>
      </c>
      <c r="U644" s="146">
        <v>20</v>
      </c>
      <c r="V644" s="146">
        <v>21</v>
      </c>
      <c r="W644" s="146">
        <v>22</v>
      </c>
      <c r="X644" s="146">
        <v>23</v>
      </c>
      <c r="Y644" s="146">
        <v>24</v>
      </c>
      <c r="Z644" s="146">
        <v>25</v>
      </c>
      <c r="AA644" s="146">
        <v>26</v>
      </c>
      <c r="AB644" s="146">
        <v>27</v>
      </c>
      <c r="AC644" s="146">
        <v>28</v>
      </c>
      <c r="AD644" s="146">
        <v>29</v>
      </c>
      <c r="AE644" s="146">
        <v>30</v>
      </c>
      <c r="AF644" s="146">
        <v>31</v>
      </c>
      <c r="AG644" s="146">
        <v>32</v>
      </c>
      <c r="AH644" s="146">
        <v>33</v>
      </c>
      <c r="AI644" s="146">
        <v>34</v>
      </c>
      <c r="AJ644" s="146">
        <v>35</v>
      </c>
      <c r="AK644" s="146">
        <v>36</v>
      </c>
      <c r="AL644" s="146">
        <v>37</v>
      </c>
      <c r="AM644" s="146">
        <v>38</v>
      </c>
      <c r="AN644" s="146">
        <v>39</v>
      </c>
      <c r="AO644" s="146">
        <v>40</v>
      </c>
      <c r="AP644" s="146">
        <v>41</v>
      </c>
      <c r="AQ644" s="146">
        <v>42</v>
      </c>
    </row>
    <row r="645" spans="1:43" x14ac:dyDescent="0.25">
      <c r="A645" s="146">
        <v>0</v>
      </c>
      <c r="B645" s="146">
        <v>1</v>
      </c>
      <c r="C645" s="146">
        <v>2</v>
      </c>
      <c r="D645" s="146">
        <v>3</v>
      </c>
      <c r="E645" s="146">
        <v>4</v>
      </c>
      <c r="F645" s="146">
        <v>5</v>
      </c>
      <c r="G645" s="146">
        <v>6</v>
      </c>
      <c r="H645" s="146">
        <v>7</v>
      </c>
      <c r="I645" s="146">
        <v>8</v>
      </c>
      <c r="J645" s="146">
        <v>9</v>
      </c>
      <c r="K645" s="146">
        <v>10</v>
      </c>
      <c r="L645" s="146">
        <v>11</v>
      </c>
      <c r="M645" s="146">
        <v>12</v>
      </c>
      <c r="N645" s="146">
        <v>13</v>
      </c>
      <c r="O645" s="146">
        <v>14</v>
      </c>
      <c r="P645" s="146">
        <v>15</v>
      </c>
      <c r="Q645" s="146">
        <v>16</v>
      </c>
      <c r="R645" s="146">
        <v>17</v>
      </c>
      <c r="S645" s="146">
        <v>18</v>
      </c>
      <c r="T645" s="146">
        <v>19</v>
      </c>
      <c r="U645" s="146">
        <v>20</v>
      </c>
      <c r="V645" s="146">
        <v>21</v>
      </c>
      <c r="W645" s="146">
        <v>22</v>
      </c>
      <c r="X645" s="146">
        <v>23</v>
      </c>
      <c r="Y645" s="146">
        <v>24</v>
      </c>
      <c r="Z645" s="146">
        <v>25</v>
      </c>
      <c r="AA645" s="146">
        <v>26</v>
      </c>
      <c r="AB645" s="146">
        <v>27</v>
      </c>
      <c r="AC645" s="146">
        <v>28</v>
      </c>
      <c r="AD645" s="146">
        <v>29</v>
      </c>
      <c r="AE645" s="146">
        <v>30</v>
      </c>
      <c r="AF645" s="146">
        <v>31</v>
      </c>
      <c r="AG645" s="146">
        <v>32</v>
      </c>
      <c r="AH645" s="146">
        <v>33</v>
      </c>
      <c r="AI645" s="146">
        <v>34</v>
      </c>
      <c r="AJ645" s="146">
        <v>35</v>
      </c>
      <c r="AK645" s="146">
        <v>36</v>
      </c>
      <c r="AL645" s="146">
        <v>37</v>
      </c>
      <c r="AM645" s="146">
        <v>38</v>
      </c>
      <c r="AN645" s="146">
        <v>39</v>
      </c>
      <c r="AO645" s="146">
        <v>40</v>
      </c>
      <c r="AP645" s="146">
        <v>41</v>
      </c>
      <c r="AQ645" s="146">
        <v>42</v>
      </c>
    </row>
    <row r="646" spans="1:43" x14ac:dyDescent="0.25">
      <c r="A646" s="146">
        <v>0</v>
      </c>
      <c r="B646" s="146">
        <v>1</v>
      </c>
      <c r="C646" s="146">
        <v>2</v>
      </c>
      <c r="D646" s="146">
        <v>3</v>
      </c>
      <c r="E646" s="146">
        <v>4</v>
      </c>
      <c r="F646" s="146">
        <v>5</v>
      </c>
      <c r="G646" s="146">
        <v>6</v>
      </c>
      <c r="H646" s="146">
        <v>7</v>
      </c>
      <c r="I646" s="146">
        <v>8</v>
      </c>
      <c r="J646" s="146">
        <v>9</v>
      </c>
      <c r="K646" s="146">
        <v>10</v>
      </c>
      <c r="L646" s="146">
        <v>11</v>
      </c>
      <c r="M646" s="146">
        <v>12</v>
      </c>
      <c r="N646" s="146">
        <v>13</v>
      </c>
      <c r="O646" s="146">
        <v>14</v>
      </c>
      <c r="P646" s="146">
        <v>15</v>
      </c>
      <c r="Q646" s="146">
        <v>16</v>
      </c>
      <c r="R646" s="146">
        <v>17</v>
      </c>
      <c r="S646" s="146">
        <v>18</v>
      </c>
      <c r="T646" s="146">
        <v>19</v>
      </c>
      <c r="U646" s="146">
        <v>20</v>
      </c>
      <c r="V646" s="146">
        <v>21</v>
      </c>
      <c r="W646" s="146">
        <v>22</v>
      </c>
      <c r="X646" s="146">
        <v>23</v>
      </c>
      <c r="Y646" s="146">
        <v>24</v>
      </c>
      <c r="Z646" s="146">
        <v>25</v>
      </c>
      <c r="AA646" s="146">
        <v>26</v>
      </c>
      <c r="AB646" s="146">
        <v>27</v>
      </c>
      <c r="AC646" s="146">
        <v>28</v>
      </c>
      <c r="AD646" s="146">
        <v>29</v>
      </c>
      <c r="AE646" s="146">
        <v>30</v>
      </c>
      <c r="AF646" s="146">
        <v>31</v>
      </c>
      <c r="AG646" s="146">
        <v>32</v>
      </c>
      <c r="AH646" s="146">
        <v>33</v>
      </c>
      <c r="AI646" s="146">
        <v>34</v>
      </c>
      <c r="AJ646" s="146">
        <v>35</v>
      </c>
      <c r="AK646" s="146">
        <v>36</v>
      </c>
      <c r="AL646" s="146">
        <v>37</v>
      </c>
      <c r="AM646" s="146">
        <v>38</v>
      </c>
      <c r="AN646" s="146">
        <v>39</v>
      </c>
      <c r="AO646" s="146">
        <v>40</v>
      </c>
      <c r="AP646" s="146">
        <v>41</v>
      </c>
      <c r="AQ646" s="146">
        <v>42</v>
      </c>
    </row>
    <row r="647" spans="1:43" x14ac:dyDescent="0.25">
      <c r="A647" s="146">
        <v>0</v>
      </c>
      <c r="B647" s="146">
        <v>1</v>
      </c>
      <c r="C647" s="146">
        <v>2</v>
      </c>
      <c r="D647" s="146">
        <v>3</v>
      </c>
      <c r="E647" s="146">
        <v>4</v>
      </c>
      <c r="F647" s="146">
        <v>5</v>
      </c>
      <c r="G647" s="146">
        <v>6</v>
      </c>
      <c r="H647" s="146">
        <v>7</v>
      </c>
      <c r="I647" s="146">
        <v>8</v>
      </c>
      <c r="J647" s="146">
        <v>9</v>
      </c>
      <c r="K647" s="146">
        <v>10</v>
      </c>
      <c r="L647" s="146">
        <v>11</v>
      </c>
      <c r="M647" s="146">
        <v>12</v>
      </c>
      <c r="N647" s="146">
        <v>13</v>
      </c>
      <c r="O647" s="146">
        <v>14</v>
      </c>
      <c r="P647" s="146">
        <v>15</v>
      </c>
      <c r="Q647" s="146">
        <v>16</v>
      </c>
      <c r="R647" s="146">
        <v>17</v>
      </c>
      <c r="S647" s="146">
        <v>18</v>
      </c>
      <c r="T647" s="146">
        <v>19</v>
      </c>
      <c r="U647" s="146">
        <v>20</v>
      </c>
      <c r="V647" s="146">
        <v>21</v>
      </c>
      <c r="W647" s="146">
        <v>22</v>
      </c>
      <c r="X647" s="146">
        <v>23</v>
      </c>
      <c r="Y647" s="146">
        <v>24</v>
      </c>
      <c r="Z647" s="146">
        <v>25</v>
      </c>
      <c r="AA647" s="146">
        <v>26</v>
      </c>
      <c r="AB647" s="146">
        <v>27</v>
      </c>
      <c r="AC647" s="146">
        <v>28</v>
      </c>
      <c r="AD647" s="146">
        <v>29</v>
      </c>
      <c r="AE647" s="146">
        <v>30</v>
      </c>
      <c r="AF647" s="146">
        <v>31</v>
      </c>
      <c r="AG647" s="146">
        <v>32</v>
      </c>
      <c r="AH647" s="146">
        <v>33</v>
      </c>
      <c r="AI647" s="146">
        <v>34</v>
      </c>
      <c r="AJ647" s="146">
        <v>35</v>
      </c>
      <c r="AK647" s="146">
        <v>36</v>
      </c>
      <c r="AL647" s="146">
        <v>37</v>
      </c>
      <c r="AM647" s="146">
        <v>38</v>
      </c>
      <c r="AN647" s="146">
        <v>39</v>
      </c>
      <c r="AO647" s="146">
        <v>40</v>
      </c>
      <c r="AP647" s="146">
        <v>41</v>
      </c>
      <c r="AQ647" s="146">
        <v>42</v>
      </c>
    </row>
    <row r="648" spans="1:43" x14ac:dyDescent="0.25">
      <c r="A648" s="146">
        <v>0</v>
      </c>
      <c r="B648" s="146">
        <v>1</v>
      </c>
      <c r="C648" s="146">
        <v>2</v>
      </c>
      <c r="D648" s="146">
        <v>3</v>
      </c>
      <c r="E648" s="146">
        <v>4</v>
      </c>
      <c r="F648" s="146">
        <v>5</v>
      </c>
      <c r="G648" s="146">
        <v>6</v>
      </c>
      <c r="H648" s="146">
        <v>7</v>
      </c>
      <c r="I648" s="146">
        <v>8</v>
      </c>
      <c r="J648" s="146">
        <v>9</v>
      </c>
      <c r="K648" s="146">
        <v>10</v>
      </c>
      <c r="L648" s="146">
        <v>11</v>
      </c>
      <c r="M648" s="146">
        <v>12</v>
      </c>
      <c r="N648" s="146">
        <v>13</v>
      </c>
      <c r="O648" s="146">
        <v>14</v>
      </c>
      <c r="P648" s="146">
        <v>15</v>
      </c>
      <c r="Q648" s="146">
        <v>16</v>
      </c>
      <c r="R648" s="146">
        <v>17</v>
      </c>
      <c r="S648" s="146">
        <v>18</v>
      </c>
      <c r="T648" s="146">
        <v>19</v>
      </c>
      <c r="U648" s="146">
        <v>20</v>
      </c>
      <c r="V648" s="146">
        <v>21</v>
      </c>
      <c r="W648" s="146">
        <v>22</v>
      </c>
      <c r="X648" s="146">
        <v>23</v>
      </c>
      <c r="Y648" s="146">
        <v>24</v>
      </c>
      <c r="Z648" s="146">
        <v>25</v>
      </c>
      <c r="AA648" s="146">
        <v>26</v>
      </c>
      <c r="AB648" s="146">
        <v>27</v>
      </c>
      <c r="AC648" s="146">
        <v>28</v>
      </c>
      <c r="AD648" s="146">
        <v>29</v>
      </c>
      <c r="AE648" s="146">
        <v>30</v>
      </c>
      <c r="AF648" s="146">
        <v>31</v>
      </c>
      <c r="AG648" s="146">
        <v>32</v>
      </c>
      <c r="AH648" s="146">
        <v>33</v>
      </c>
      <c r="AI648" s="146">
        <v>34</v>
      </c>
      <c r="AJ648" s="146">
        <v>35</v>
      </c>
      <c r="AK648" s="146">
        <v>36</v>
      </c>
      <c r="AL648" s="146">
        <v>37</v>
      </c>
      <c r="AM648" s="146">
        <v>38</v>
      </c>
      <c r="AN648" s="146">
        <v>39</v>
      </c>
      <c r="AO648" s="146">
        <v>40</v>
      </c>
      <c r="AP648" s="146">
        <v>41</v>
      </c>
      <c r="AQ648" s="146">
        <v>42</v>
      </c>
    </row>
    <row r="649" spans="1:43" x14ac:dyDescent="0.25">
      <c r="A649" s="146">
        <v>0</v>
      </c>
      <c r="B649" s="146">
        <v>1</v>
      </c>
      <c r="C649" s="146">
        <v>2</v>
      </c>
      <c r="D649" s="146">
        <v>3</v>
      </c>
      <c r="E649" s="146">
        <v>4</v>
      </c>
      <c r="F649" s="146">
        <v>5</v>
      </c>
      <c r="G649" s="146">
        <v>6</v>
      </c>
      <c r="H649" s="146">
        <v>7</v>
      </c>
      <c r="I649" s="146">
        <v>8</v>
      </c>
      <c r="J649" s="146">
        <v>9</v>
      </c>
      <c r="K649" s="146">
        <v>10</v>
      </c>
      <c r="L649" s="146">
        <v>11</v>
      </c>
      <c r="M649" s="146">
        <v>12</v>
      </c>
      <c r="N649" s="146">
        <v>13</v>
      </c>
      <c r="O649" s="146">
        <v>14</v>
      </c>
      <c r="P649" s="146">
        <v>15</v>
      </c>
      <c r="Q649" s="146">
        <v>16</v>
      </c>
      <c r="R649" s="146">
        <v>17</v>
      </c>
      <c r="S649" s="146">
        <v>18</v>
      </c>
      <c r="T649" s="146">
        <v>19</v>
      </c>
      <c r="U649" s="146">
        <v>20</v>
      </c>
      <c r="V649" s="146">
        <v>21</v>
      </c>
      <c r="W649" s="146">
        <v>22</v>
      </c>
      <c r="X649" s="146">
        <v>23</v>
      </c>
      <c r="Y649" s="146">
        <v>24</v>
      </c>
      <c r="Z649" s="146">
        <v>25</v>
      </c>
      <c r="AA649" s="146">
        <v>26</v>
      </c>
      <c r="AB649" s="146">
        <v>27</v>
      </c>
      <c r="AC649" s="146">
        <v>28</v>
      </c>
      <c r="AD649" s="146">
        <v>29</v>
      </c>
      <c r="AE649" s="146">
        <v>30</v>
      </c>
      <c r="AF649" s="146">
        <v>31</v>
      </c>
      <c r="AG649" s="146">
        <v>32</v>
      </c>
      <c r="AH649" s="146">
        <v>33</v>
      </c>
      <c r="AI649" s="146">
        <v>34</v>
      </c>
      <c r="AJ649" s="146">
        <v>35</v>
      </c>
      <c r="AK649" s="146">
        <v>36</v>
      </c>
      <c r="AL649" s="146">
        <v>37</v>
      </c>
      <c r="AM649" s="146">
        <v>38</v>
      </c>
      <c r="AN649" s="146">
        <v>39</v>
      </c>
      <c r="AO649" s="146">
        <v>40</v>
      </c>
      <c r="AP649" s="146">
        <v>41</v>
      </c>
      <c r="AQ649" s="146">
        <v>42</v>
      </c>
    </row>
    <row r="650" spans="1:43" x14ac:dyDescent="0.25">
      <c r="A650" s="146">
        <v>0</v>
      </c>
      <c r="B650" s="146">
        <v>1</v>
      </c>
      <c r="C650" s="146">
        <v>2</v>
      </c>
      <c r="D650" s="146">
        <v>3</v>
      </c>
      <c r="E650" s="146">
        <v>4</v>
      </c>
      <c r="F650" s="146">
        <v>5</v>
      </c>
      <c r="G650" s="146">
        <v>6</v>
      </c>
      <c r="H650" s="146">
        <v>7</v>
      </c>
      <c r="I650" s="146">
        <v>8</v>
      </c>
      <c r="J650" s="146">
        <v>9</v>
      </c>
      <c r="K650" s="146">
        <v>10</v>
      </c>
      <c r="L650" s="146">
        <v>11</v>
      </c>
      <c r="M650" s="146">
        <v>12</v>
      </c>
      <c r="N650" s="146">
        <v>13</v>
      </c>
      <c r="O650" s="146">
        <v>14</v>
      </c>
      <c r="P650" s="146">
        <v>15</v>
      </c>
      <c r="Q650" s="146">
        <v>16</v>
      </c>
      <c r="R650" s="146">
        <v>17</v>
      </c>
      <c r="S650" s="146">
        <v>18</v>
      </c>
      <c r="T650" s="146">
        <v>19</v>
      </c>
      <c r="U650" s="146">
        <v>20</v>
      </c>
      <c r="V650" s="146">
        <v>21</v>
      </c>
      <c r="W650" s="146">
        <v>22</v>
      </c>
      <c r="X650" s="146">
        <v>23</v>
      </c>
      <c r="Y650" s="146">
        <v>24</v>
      </c>
      <c r="Z650" s="146">
        <v>25</v>
      </c>
      <c r="AA650" s="146">
        <v>26</v>
      </c>
      <c r="AB650" s="146">
        <v>27</v>
      </c>
      <c r="AC650" s="146">
        <v>28</v>
      </c>
      <c r="AD650" s="146">
        <v>29</v>
      </c>
      <c r="AE650" s="146">
        <v>30</v>
      </c>
      <c r="AF650" s="146">
        <v>31</v>
      </c>
      <c r="AG650" s="146">
        <v>32</v>
      </c>
      <c r="AH650" s="146">
        <v>33</v>
      </c>
      <c r="AI650" s="146">
        <v>34</v>
      </c>
      <c r="AJ650" s="146">
        <v>35</v>
      </c>
      <c r="AK650" s="146">
        <v>36</v>
      </c>
      <c r="AL650" s="146">
        <v>37</v>
      </c>
      <c r="AM650" s="146">
        <v>38</v>
      </c>
      <c r="AN650" s="146">
        <v>39</v>
      </c>
      <c r="AO650" s="146">
        <v>40</v>
      </c>
      <c r="AP650" s="146">
        <v>41</v>
      </c>
      <c r="AQ650" s="146">
        <v>42</v>
      </c>
    </row>
    <row r="651" spans="1:43" x14ac:dyDescent="0.25">
      <c r="A651" s="146">
        <v>0</v>
      </c>
      <c r="B651" s="146">
        <v>1</v>
      </c>
      <c r="C651" s="146">
        <v>2</v>
      </c>
      <c r="D651" s="146">
        <v>3</v>
      </c>
      <c r="E651" s="146">
        <v>4</v>
      </c>
      <c r="F651" s="146">
        <v>5</v>
      </c>
      <c r="G651" s="146">
        <v>6</v>
      </c>
      <c r="H651" s="146">
        <v>7</v>
      </c>
      <c r="I651" s="146">
        <v>8</v>
      </c>
      <c r="J651" s="146">
        <v>9</v>
      </c>
      <c r="K651" s="146">
        <v>10</v>
      </c>
      <c r="L651" s="146">
        <v>11</v>
      </c>
      <c r="M651" s="146">
        <v>12</v>
      </c>
      <c r="N651" s="146">
        <v>13</v>
      </c>
      <c r="O651" s="146">
        <v>14</v>
      </c>
      <c r="P651" s="146">
        <v>15</v>
      </c>
      <c r="Q651" s="146">
        <v>16</v>
      </c>
      <c r="R651" s="146">
        <v>17</v>
      </c>
      <c r="S651" s="146">
        <v>18</v>
      </c>
      <c r="T651" s="146">
        <v>19</v>
      </c>
      <c r="U651" s="146">
        <v>20</v>
      </c>
      <c r="V651" s="146">
        <v>21</v>
      </c>
      <c r="W651" s="146">
        <v>22</v>
      </c>
      <c r="X651" s="146">
        <v>23</v>
      </c>
      <c r="Y651" s="146">
        <v>24</v>
      </c>
      <c r="Z651" s="146">
        <v>25</v>
      </c>
      <c r="AA651" s="146">
        <v>26</v>
      </c>
      <c r="AB651" s="146">
        <v>27</v>
      </c>
      <c r="AC651" s="146">
        <v>28</v>
      </c>
      <c r="AD651" s="146">
        <v>29</v>
      </c>
      <c r="AE651" s="146">
        <v>30</v>
      </c>
      <c r="AF651" s="146">
        <v>31</v>
      </c>
      <c r="AG651" s="146">
        <v>32</v>
      </c>
      <c r="AH651" s="146">
        <v>33</v>
      </c>
      <c r="AI651" s="146">
        <v>34</v>
      </c>
      <c r="AJ651" s="146">
        <v>35</v>
      </c>
      <c r="AK651" s="146">
        <v>36</v>
      </c>
      <c r="AL651" s="146">
        <v>37</v>
      </c>
      <c r="AM651" s="146">
        <v>38</v>
      </c>
      <c r="AN651" s="146">
        <v>39</v>
      </c>
      <c r="AO651" s="146">
        <v>40</v>
      </c>
      <c r="AP651" s="146">
        <v>41</v>
      </c>
      <c r="AQ651" s="146">
        <v>42</v>
      </c>
    </row>
    <row r="652" spans="1:43" x14ac:dyDescent="0.25">
      <c r="A652" s="146">
        <v>0</v>
      </c>
      <c r="B652" s="146">
        <v>1</v>
      </c>
      <c r="C652" s="146">
        <v>2</v>
      </c>
      <c r="D652" s="146">
        <v>3</v>
      </c>
      <c r="E652" s="146">
        <v>4</v>
      </c>
      <c r="F652" s="146">
        <v>5</v>
      </c>
      <c r="G652" s="146">
        <v>6</v>
      </c>
      <c r="H652" s="146">
        <v>7</v>
      </c>
      <c r="I652" s="146">
        <v>8</v>
      </c>
      <c r="J652" s="146">
        <v>9</v>
      </c>
      <c r="K652" s="146">
        <v>10</v>
      </c>
      <c r="L652" s="146">
        <v>11</v>
      </c>
      <c r="M652" s="146">
        <v>12</v>
      </c>
      <c r="N652" s="146">
        <v>13</v>
      </c>
      <c r="O652" s="146">
        <v>14</v>
      </c>
      <c r="P652" s="146">
        <v>15</v>
      </c>
      <c r="Q652" s="146">
        <v>16</v>
      </c>
      <c r="R652" s="146">
        <v>17</v>
      </c>
      <c r="S652" s="146">
        <v>18</v>
      </c>
      <c r="T652" s="146">
        <v>19</v>
      </c>
      <c r="U652" s="146">
        <v>20</v>
      </c>
      <c r="V652" s="146">
        <v>21</v>
      </c>
      <c r="W652" s="146">
        <v>22</v>
      </c>
      <c r="X652" s="146">
        <v>23</v>
      </c>
      <c r="Y652" s="146">
        <v>24</v>
      </c>
      <c r="Z652" s="146">
        <v>25</v>
      </c>
      <c r="AA652" s="146">
        <v>26</v>
      </c>
      <c r="AB652" s="146">
        <v>27</v>
      </c>
      <c r="AC652" s="146">
        <v>28</v>
      </c>
      <c r="AD652" s="146">
        <v>29</v>
      </c>
      <c r="AE652" s="146">
        <v>30</v>
      </c>
      <c r="AF652" s="146">
        <v>31</v>
      </c>
      <c r="AG652" s="146">
        <v>32</v>
      </c>
      <c r="AH652" s="146">
        <v>33</v>
      </c>
      <c r="AI652" s="146">
        <v>34</v>
      </c>
      <c r="AJ652" s="146">
        <v>35</v>
      </c>
      <c r="AK652" s="146">
        <v>36</v>
      </c>
      <c r="AL652" s="146">
        <v>37</v>
      </c>
      <c r="AM652" s="146">
        <v>38</v>
      </c>
      <c r="AN652" s="146">
        <v>39</v>
      </c>
      <c r="AO652" s="146">
        <v>40</v>
      </c>
      <c r="AP652" s="146">
        <v>41</v>
      </c>
      <c r="AQ652" s="146">
        <v>42</v>
      </c>
    </row>
    <row r="653" spans="1:43" x14ac:dyDescent="0.25">
      <c r="A653" s="146">
        <v>0</v>
      </c>
      <c r="B653" s="146">
        <v>1</v>
      </c>
      <c r="C653" s="146">
        <v>2</v>
      </c>
      <c r="D653" s="146">
        <v>3</v>
      </c>
      <c r="E653" s="146">
        <v>4</v>
      </c>
      <c r="F653" s="146">
        <v>5</v>
      </c>
      <c r="G653" s="146">
        <v>6</v>
      </c>
      <c r="H653" s="146">
        <v>7</v>
      </c>
      <c r="I653" s="146">
        <v>8</v>
      </c>
      <c r="J653" s="146">
        <v>9</v>
      </c>
      <c r="K653" s="146">
        <v>10</v>
      </c>
      <c r="L653" s="146">
        <v>11</v>
      </c>
      <c r="M653" s="146">
        <v>12</v>
      </c>
      <c r="N653" s="146">
        <v>13</v>
      </c>
      <c r="O653" s="146">
        <v>14</v>
      </c>
      <c r="P653" s="146">
        <v>15</v>
      </c>
      <c r="Q653" s="146">
        <v>16</v>
      </c>
      <c r="R653" s="146">
        <v>17</v>
      </c>
      <c r="S653" s="146">
        <v>18</v>
      </c>
      <c r="T653" s="146">
        <v>19</v>
      </c>
      <c r="U653" s="146">
        <v>20</v>
      </c>
      <c r="V653" s="146">
        <v>21</v>
      </c>
      <c r="W653" s="146">
        <v>22</v>
      </c>
      <c r="X653" s="146">
        <v>23</v>
      </c>
      <c r="Y653" s="146">
        <v>24</v>
      </c>
      <c r="Z653" s="146">
        <v>25</v>
      </c>
      <c r="AA653" s="146">
        <v>26</v>
      </c>
      <c r="AB653" s="146">
        <v>27</v>
      </c>
      <c r="AC653" s="146">
        <v>28</v>
      </c>
      <c r="AD653" s="146">
        <v>29</v>
      </c>
      <c r="AE653" s="146">
        <v>30</v>
      </c>
      <c r="AF653" s="146">
        <v>31</v>
      </c>
      <c r="AG653" s="146">
        <v>32</v>
      </c>
      <c r="AH653" s="146">
        <v>33</v>
      </c>
      <c r="AI653" s="146">
        <v>34</v>
      </c>
      <c r="AJ653" s="146">
        <v>35</v>
      </c>
      <c r="AK653" s="146">
        <v>36</v>
      </c>
      <c r="AL653" s="146">
        <v>37</v>
      </c>
      <c r="AM653" s="146">
        <v>38</v>
      </c>
      <c r="AN653" s="146">
        <v>39</v>
      </c>
      <c r="AO653" s="146">
        <v>40</v>
      </c>
      <c r="AP653" s="146">
        <v>41</v>
      </c>
      <c r="AQ653" s="146">
        <v>42</v>
      </c>
    </row>
    <row r="654" spans="1:43" x14ac:dyDescent="0.25">
      <c r="A654" s="146">
        <v>0</v>
      </c>
      <c r="B654" s="146">
        <v>1</v>
      </c>
      <c r="C654" s="146">
        <v>2</v>
      </c>
      <c r="D654" s="146">
        <v>3</v>
      </c>
      <c r="E654" s="146">
        <v>4</v>
      </c>
      <c r="F654" s="146">
        <v>5</v>
      </c>
      <c r="G654" s="146">
        <v>6</v>
      </c>
      <c r="H654" s="146">
        <v>7</v>
      </c>
      <c r="I654" s="146">
        <v>8</v>
      </c>
      <c r="J654" s="146">
        <v>9</v>
      </c>
      <c r="K654" s="146">
        <v>10</v>
      </c>
      <c r="L654" s="146">
        <v>11</v>
      </c>
      <c r="M654" s="146">
        <v>12</v>
      </c>
      <c r="N654" s="146">
        <v>13</v>
      </c>
      <c r="O654" s="146">
        <v>14</v>
      </c>
      <c r="P654" s="146">
        <v>15</v>
      </c>
      <c r="Q654" s="146">
        <v>16</v>
      </c>
      <c r="R654" s="146">
        <v>17</v>
      </c>
      <c r="S654" s="146">
        <v>18</v>
      </c>
      <c r="T654" s="146">
        <v>19</v>
      </c>
      <c r="U654" s="146">
        <v>20</v>
      </c>
      <c r="V654" s="146">
        <v>21</v>
      </c>
      <c r="W654" s="146">
        <v>22</v>
      </c>
      <c r="X654" s="146">
        <v>23</v>
      </c>
      <c r="Y654" s="146">
        <v>24</v>
      </c>
      <c r="Z654" s="146">
        <v>25</v>
      </c>
      <c r="AA654" s="146">
        <v>26</v>
      </c>
      <c r="AB654" s="146">
        <v>27</v>
      </c>
      <c r="AC654" s="146">
        <v>28</v>
      </c>
      <c r="AD654" s="146">
        <v>29</v>
      </c>
      <c r="AE654" s="146">
        <v>30</v>
      </c>
      <c r="AF654" s="146">
        <v>31</v>
      </c>
      <c r="AG654" s="146">
        <v>32</v>
      </c>
      <c r="AH654" s="146">
        <v>33</v>
      </c>
      <c r="AI654" s="146">
        <v>34</v>
      </c>
      <c r="AJ654" s="146">
        <v>35</v>
      </c>
      <c r="AK654" s="146">
        <v>36</v>
      </c>
      <c r="AL654" s="146">
        <v>37</v>
      </c>
      <c r="AM654" s="146">
        <v>38</v>
      </c>
      <c r="AN654" s="146">
        <v>39</v>
      </c>
      <c r="AO654" s="146">
        <v>40</v>
      </c>
      <c r="AP654" s="146">
        <v>41</v>
      </c>
      <c r="AQ654" s="146">
        <v>42</v>
      </c>
    </row>
    <row r="655" spans="1:43" x14ac:dyDescent="0.25">
      <c r="A655" s="146">
        <v>0</v>
      </c>
      <c r="B655" s="146">
        <v>1</v>
      </c>
      <c r="C655" s="146">
        <v>2</v>
      </c>
      <c r="D655" s="146">
        <v>3</v>
      </c>
      <c r="E655" s="146">
        <v>4</v>
      </c>
      <c r="F655" s="146">
        <v>5</v>
      </c>
      <c r="G655" s="146">
        <v>6</v>
      </c>
      <c r="H655" s="146">
        <v>7</v>
      </c>
      <c r="I655" s="146">
        <v>8</v>
      </c>
      <c r="J655" s="146">
        <v>9</v>
      </c>
      <c r="K655" s="146">
        <v>10</v>
      </c>
      <c r="L655" s="146">
        <v>11</v>
      </c>
      <c r="M655" s="146">
        <v>12</v>
      </c>
      <c r="N655" s="146">
        <v>13</v>
      </c>
      <c r="O655" s="146">
        <v>14</v>
      </c>
      <c r="P655" s="146">
        <v>15</v>
      </c>
      <c r="Q655" s="146">
        <v>16</v>
      </c>
      <c r="R655" s="146">
        <v>17</v>
      </c>
      <c r="S655" s="146">
        <v>18</v>
      </c>
      <c r="T655" s="146">
        <v>19</v>
      </c>
      <c r="U655" s="146">
        <v>20</v>
      </c>
      <c r="V655" s="146">
        <v>21</v>
      </c>
      <c r="W655" s="146">
        <v>22</v>
      </c>
      <c r="X655" s="146">
        <v>23</v>
      </c>
      <c r="Y655" s="146">
        <v>24</v>
      </c>
      <c r="Z655" s="146">
        <v>25</v>
      </c>
      <c r="AA655" s="146">
        <v>26</v>
      </c>
      <c r="AB655" s="146">
        <v>27</v>
      </c>
      <c r="AC655" s="146">
        <v>28</v>
      </c>
      <c r="AD655" s="146">
        <v>29</v>
      </c>
      <c r="AE655" s="146">
        <v>30</v>
      </c>
      <c r="AF655" s="146">
        <v>31</v>
      </c>
      <c r="AG655" s="146">
        <v>32</v>
      </c>
      <c r="AH655" s="146">
        <v>33</v>
      </c>
      <c r="AI655" s="146">
        <v>34</v>
      </c>
      <c r="AJ655" s="146">
        <v>35</v>
      </c>
      <c r="AK655" s="146">
        <v>36</v>
      </c>
      <c r="AL655" s="146">
        <v>37</v>
      </c>
      <c r="AM655" s="146">
        <v>38</v>
      </c>
      <c r="AN655" s="146">
        <v>39</v>
      </c>
      <c r="AO655" s="146">
        <v>40</v>
      </c>
      <c r="AP655" s="146">
        <v>41</v>
      </c>
      <c r="AQ655" s="146">
        <v>42</v>
      </c>
    </row>
    <row r="656" spans="1:43" x14ac:dyDescent="0.25">
      <c r="A656" s="146">
        <v>0</v>
      </c>
      <c r="B656" s="146">
        <v>1</v>
      </c>
      <c r="C656" s="146">
        <v>2</v>
      </c>
      <c r="D656" s="146">
        <v>3</v>
      </c>
      <c r="E656" s="146">
        <v>4</v>
      </c>
      <c r="F656" s="146">
        <v>5</v>
      </c>
      <c r="G656" s="146">
        <v>6</v>
      </c>
      <c r="H656" s="146">
        <v>7</v>
      </c>
      <c r="I656" s="146">
        <v>8</v>
      </c>
      <c r="J656" s="146">
        <v>9</v>
      </c>
      <c r="K656" s="146">
        <v>10</v>
      </c>
      <c r="L656" s="146">
        <v>11</v>
      </c>
      <c r="M656" s="146">
        <v>12</v>
      </c>
      <c r="N656" s="146">
        <v>13</v>
      </c>
      <c r="O656" s="146">
        <v>14</v>
      </c>
      <c r="P656" s="146">
        <v>15</v>
      </c>
      <c r="Q656" s="146">
        <v>16</v>
      </c>
      <c r="R656" s="146">
        <v>17</v>
      </c>
      <c r="S656" s="146">
        <v>18</v>
      </c>
      <c r="T656" s="146">
        <v>19</v>
      </c>
      <c r="U656" s="146">
        <v>20</v>
      </c>
      <c r="V656" s="146">
        <v>21</v>
      </c>
      <c r="W656" s="146">
        <v>22</v>
      </c>
      <c r="X656" s="146">
        <v>23</v>
      </c>
      <c r="Y656" s="146">
        <v>24</v>
      </c>
      <c r="Z656" s="146">
        <v>25</v>
      </c>
      <c r="AA656" s="146">
        <v>26</v>
      </c>
      <c r="AB656" s="146">
        <v>27</v>
      </c>
      <c r="AC656" s="146">
        <v>28</v>
      </c>
      <c r="AD656" s="146">
        <v>29</v>
      </c>
      <c r="AE656" s="146">
        <v>30</v>
      </c>
      <c r="AF656" s="146">
        <v>31</v>
      </c>
      <c r="AG656" s="146">
        <v>32</v>
      </c>
      <c r="AH656" s="146">
        <v>33</v>
      </c>
      <c r="AI656" s="146">
        <v>34</v>
      </c>
      <c r="AJ656" s="146">
        <v>35</v>
      </c>
      <c r="AK656" s="146">
        <v>36</v>
      </c>
      <c r="AL656" s="146">
        <v>37</v>
      </c>
      <c r="AM656" s="146">
        <v>38</v>
      </c>
      <c r="AN656" s="146">
        <v>39</v>
      </c>
      <c r="AO656" s="146">
        <v>40</v>
      </c>
      <c r="AP656" s="146">
        <v>41</v>
      </c>
      <c r="AQ656" s="146">
        <v>42</v>
      </c>
    </row>
    <row r="657" spans="1:43" x14ac:dyDescent="0.25">
      <c r="A657" s="146">
        <v>0</v>
      </c>
      <c r="B657" s="146">
        <v>1</v>
      </c>
      <c r="C657" s="146">
        <v>2</v>
      </c>
      <c r="D657" s="146">
        <v>3</v>
      </c>
      <c r="E657" s="146">
        <v>4</v>
      </c>
      <c r="F657" s="146">
        <v>5</v>
      </c>
      <c r="G657" s="146">
        <v>6</v>
      </c>
      <c r="H657" s="146">
        <v>7</v>
      </c>
      <c r="I657" s="146">
        <v>8</v>
      </c>
      <c r="J657" s="146">
        <v>9</v>
      </c>
      <c r="K657" s="146">
        <v>10</v>
      </c>
      <c r="L657" s="146">
        <v>11</v>
      </c>
      <c r="M657" s="146">
        <v>12</v>
      </c>
      <c r="N657" s="146">
        <v>13</v>
      </c>
      <c r="O657" s="146">
        <v>14</v>
      </c>
      <c r="P657" s="146">
        <v>15</v>
      </c>
      <c r="Q657" s="146">
        <v>16</v>
      </c>
      <c r="R657" s="146">
        <v>17</v>
      </c>
      <c r="S657" s="146">
        <v>18</v>
      </c>
      <c r="T657" s="146">
        <v>19</v>
      </c>
      <c r="U657" s="146">
        <v>20</v>
      </c>
      <c r="V657" s="146">
        <v>21</v>
      </c>
      <c r="W657" s="146">
        <v>22</v>
      </c>
      <c r="X657" s="146">
        <v>23</v>
      </c>
      <c r="Y657" s="146">
        <v>24</v>
      </c>
      <c r="Z657" s="146">
        <v>25</v>
      </c>
      <c r="AA657" s="146">
        <v>26</v>
      </c>
      <c r="AB657" s="146">
        <v>27</v>
      </c>
      <c r="AC657" s="146">
        <v>28</v>
      </c>
      <c r="AD657" s="146">
        <v>29</v>
      </c>
      <c r="AE657" s="146">
        <v>30</v>
      </c>
      <c r="AF657" s="146">
        <v>31</v>
      </c>
      <c r="AG657" s="146">
        <v>32</v>
      </c>
      <c r="AH657" s="146">
        <v>33</v>
      </c>
      <c r="AI657" s="146">
        <v>34</v>
      </c>
      <c r="AJ657" s="146">
        <v>35</v>
      </c>
      <c r="AK657" s="146">
        <v>36</v>
      </c>
      <c r="AL657" s="146">
        <v>37</v>
      </c>
      <c r="AM657" s="146">
        <v>38</v>
      </c>
      <c r="AN657" s="146">
        <v>39</v>
      </c>
      <c r="AO657" s="146">
        <v>40</v>
      </c>
      <c r="AP657" s="146">
        <v>41</v>
      </c>
      <c r="AQ657" s="146">
        <v>42</v>
      </c>
    </row>
    <row r="658" spans="1:43" x14ac:dyDescent="0.25">
      <c r="A658" s="146">
        <v>0</v>
      </c>
      <c r="B658" s="146">
        <v>1</v>
      </c>
      <c r="C658" s="146">
        <v>2</v>
      </c>
      <c r="D658" s="146">
        <v>3</v>
      </c>
      <c r="E658" s="146">
        <v>4</v>
      </c>
      <c r="F658" s="146">
        <v>5</v>
      </c>
      <c r="G658" s="146">
        <v>6</v>
      </c>
      <c r="H658" s="146">
        <v>7</v>
      </c>
      <c r="I658" s="146">
        <v>8</v>
      </c>
      <c r="J658" s="146">
        <v>9</v>
      </c>
      <c r="K658" s="146">
        <v>10</v>
      </c>
      <c r="L658" s="146">
        <v>11</v>
      </c>
      <c r="M658" s="146">
        <v>12</v>
      </c>
      <c r="N658" s="146">
        <v>13</v>
      </c>
      <c r="O658" s="146">
        <v>14</v>
      </c>
      <c r="P658" s="146">
        <v>15</v>
      </c>
      <c r="Q658" s="146">
        <v>16</v>
      </c>
      <c r="R658" s="146">
        <v>17</v>
      </c>
      <c r="S658" s="146">
        <v>18</v>
      </c>
      <c r="T658" s="146">
        <v>19</v>
      </c>
      <c r="U658" s="146">
        <v>20</v>
      </c>
      <c r="V658" s="146">
        <v>21</v>
      </c>
      <c r="W658" s="146">
        <v>22</v>
      </c>
      <c r="X658" s="146">
        <v>23</v>
      </c>
      <c r="Y658" s="146">
        <v>24</v>
      </c>
      <c r="Z658" s="146">
        <v>25</v>
      </c>
      <c r="AA658" s="146">
        <v>26</v>
      </c>
      <c r="AB658" s="146">
        <v>27</v>
      </c>
      <c r="AC658" s="146">
        <v>28</v>
      </c>
      <c r="AD658" s="146">
        <v>29</v>
      </c>
      <c r="AE658" s="146">
        <v>30</v>
      </c>
      <c r="AF658" s="146">
        <v>31</v>
      </c>
      <c r="AG658" s="146">
        <v>32</v>
      </c>
      <c r="AH658" s="146">
        <v>33</v>
      </c>
      <c r="AI658" s="146">
        <v>34</v>
      </c>
      <c r="AJ658" s="146">
        <v>35</v>
      </c>
      <c r="AK658" s="146">
        <v>36</v>
      </c>
      <c r="AL658" s="146">
        <v>37</v>
      </c>
      <c r="AM658" s="146">
        <v>38</v>
      </c>
      <c r="AN658" s="146">
        <v>39</v>
      </c>
      <c r="AO658" s="146">
        <v>40</v>
      </c>
      <c r="AP658" s="146">
        <v>41</v>
      </c>
      <c r="AQ658" s="146">
        <v>42</v>
      </c>
    </row>
    <row r="659" spans="1:43" x14ac:dyDescent="0.25">
      <c r="A659" s="146">
        <v>0</v>
      </c>
      <c r="B659" s="146">
        <v>1</v>
      </c>
      <c r="C659" s="146">
        <v>2</v>
      </c>
      <c r="D659" s="146">
        <v>3</v>
      </c>
      <c r="E659" s="146">
        <v>4</v>
      </c>
      <c r="F659" s="146">
        <v>5</v>
      </c>
      <c r="G659" s="146">
        <v>6</v>
      </c>
      <c r="H659" s="146">
        <v>7</v>
      </c>
      <c r="I659" s="146">
        <v>8</v>
      </c>
      <c r="J659" s="146">
        <v>9</v>
      </c>
      <c r="K659" s="146">
        <v>10</v>
      </c>
      <c r="L659" s="146">
        <v>11</v>
      </c>
      <c r="M659" s="146">
        <v>12</v>
      </c>
      <c r="N659" s="146">
        <v>13</v>
      </c>
      <c r="O659" s="146">
        <v>14</v>
      </c>
      <c r="P659" s="146">
        <v>15</v>
      </c>
      <c r="Q659" s="146">
        <v>16</v>
      </c>
      <c r="R659" s="146">
        <v>17</v>
      </c>
      <c r="S659" s="146">
        <v>18</v>
      </c>
      <c r="T659" s="146">
        <v>19</v>
      </c>
      <c r="U659" s="146">
        <v>20</v>
      </c>
      <c r="V659" s="146">
        <v>21</v>
      </c>
      <c r="W659" s="146">
        <v>22</v>
      </c>
      <c r="X659" s="146">
        <v>23</v>
      </c>
      <c r="Y659" s="146">
        <v>24</v>
      </c>
      <c r="Z659" s="146">
        <v>25</v>
      </c>
      <c r="AA659" s="146">
        <v>26</v>
      </c>
      <c r="AB659" s="146">
        <v>27</v>
      </c>
      <c r="AC659" s="146">
        <v>28</v>
      </c>
      <c r="AD659" s="146">
        <v>29</v>
      </c>
      <c r="AE659" s="146">
        <v>30</v>
      </c>
      <c r="AF659" s="146">
        <v>31</v>
      </c>
      <c r="AG659" s="146">
        <v>32</v>
      </c>
      <c r="AH659" s="146">
        <v>33</v>
      </c>
      <c r="AI659" s="146">
        <v>34</v>
      </c>
      <c r="AJ659" s="146">
        <v>35</v>
      </c>
      <c r="AK659" s="146">
        <v>36</v>
      </c>
      <c r="AL659" s="146">
        <v>37</v>
      </c>
      <c r="AM659" s="146">
        <v>38</v>
      </c>
      <c r="AN659" s="146">
        <v>39</v>
      </c>
      <c r="AO659" s="146">
        <v>40</v>
      </c>
      <c r="AP659" s="146">
        <v>41</v>
      </c>
      <c r="AQ659" s="146">
        <v>42</v>
      </c>
    </row>
    <row r="660" spans="1:43" x14ac:dyDescent="0.25">
      <c r="A660" s="146">
        <v>0</v>
      </c>
      <c r="B660" s="146">
        <v>1</v>
      </c>
      <c r="C660" s="146">
        <v>2</v>
      </c>
      <c r="D660" s="146">
        <v>3</v>
      </c>
      <c r="E660" s="146">
        <v>4</v>
      </c>
      <c r="F660" s="146">
        <v>5</v>
      </c>
      <c r="G660" s="146">
        <v>6</v>
      </c>
      <c r="H660" s="146">
        <v>7</v>
      </c>
      <c r="I660" s="146">
        <v>8</v>
      </c>
      <c r="J660" s="146">
        <v>9</v>
      </c>
      <c r="K660" s="146">
        <v>10</v>
      </c>
      <c r="L660" s="146">
        <v>11</v>
      </c>
      <c r="M660" s="146">
        <v>12</v>
      </c>
      <c r="N660" s="146">
        <v>13</v>
      </c>
      <c r="O660" s="146">
        <v>14</v>
      </c>
      <c r="P660" s="146">
        <v>15</v>
      </c>
      <c r="Q660" s="146">
        <v>16</v>
      </c>
      <c r="R660" s="146">
        <v>17</v>
      </c>
      <c r="S660" s="146">
        <v>18</v>
      </c>
      <c r="T660" s="146">
        <v>19</v>
      </c>
      <c r="U660" s="146">
        <v>20</v>
      </c>
      <c r="V660" s="146">
        <v>21</v>
      </c>
      <c r="W660" s="146">
        <v>22</v>
      </c>
      <c r="X660" s="146">
        <v>23</v>
      </c>
      <c r="Y660" s="146">
        <v>24</v>
      </c>
      <c r="Z660" s="146">
        <v>25</v>
      </c>
      <c r="AA660" s="146">
        <v>26</v>
      </c>
      <c r="AB660" s="146">
        <v>27</v>
      </c>
      <c r="AC660" s="146">
        <v>28</v>
      </c>
      <c r="AD660" s="146">
        <v>29</v>
      </c>
      <c r="AE660" s="146">
        <v>30</v>
      </c>
      <c r="AF660" s="146">
        <v>31</v>
      </c>
      <c r="AG660" s="146">
        <v>32</v>
      </c>
      <c r="AH660" s="146">
        <v>33</v>
      </c>
      <c r="AI660" s="146">
        <v>34</v>
      </c>
      <c r="AJ660" s="146">
        <v>35</v>
      </c>
      <c r="AK660" s="146">
        <v>36</v>
      </c>
      <c r="AL660" s="146">
        <v>37</v>
      </c>
      <c r="AM660" s="146">
        <v>38</v>
      </c>
      <c r="AN660" s="146">
        <v>39</v>
      </c>
      <c r="AO660" s="146">
        <v>40</v>
      </c>
      <c r="AP660" s="146">
        <v>41</v>
      </c>
      <c r="AQ660" s="146">
        <v>42</v>
      </c>
    </row>
    <row r="661" spans="1:43" x14ac:dyDescent="0.25">
      <c r="A661" s="146">
        <v>0</v>
      </c>
      <c r="B661" s="146">
        <v>1</v>
      </c>
      <c r="C661" s="146">
        <v>2</v>
      </c>
      <c r="D661" s="146">
        <v>3</v>
      </c>
      <c r="E661" s="146">
        <v>4</v>
      </c>
      <c r="F661" s="146">
        <v>5</v>
      </c>
      <c r="G661" s="146">
        <v>6</v>
      </c>
      <c r="H661" s="146">
        <v>7</v>
      </c>
      <c r="I661" s="146">
        <v>8</v>
      </c>
      <c r="J661" s="146">
        <v>9</v>
      </c>
      <c r="K661" s="146">
        <v>10</v>
      </c>
      <c r="L661" s="146">
        <v>11</v>
      </c>
      <c r="M661" s="146">
        <v>12</v>
      </c>
      <c r="N661" s="146">
        <v>13</v>
      </c>
      <c r="O661" s="146">
        <v>14</v>
      </c>
      <c r="P661" s="146">
        <v>15</v>
      </c>
      <c r="Q661" s="146">
        <v>16</v>
      </c>
      <c r="R661" s="146">
        <v>17</v>
      </c>
      <c r="S661" s="146">
        <v>18</v>
      </c>
      <c r="T661" s="146">
        <v>19</v>
      </c>
      <c r="U661" s="146">
        <v>20</v>
      </c>
      <c r="V661" s="146">
        <v>21</v>
      </c>
      <c r="W661" s="146">
        <v>22</v>
      </c>
      <c r="X661" s="146">
        <v>23</v>
      </c>
      <c r="Y661" s="146">
        <v>24</v>
      </c>
      <c r="Z661" s="146">
        <v>25</v>
      </c>
      <c r="AA661" s="146">
        <v>26</v>
      </c>
      <c r="AB661" s="146">
        <v>27</v>
      </c>
      <c r="AC661" s="146">
        <v>28</v>
      </c>
      <c r="AD661" s="146">
        <v>29</v>
      </c>
      <c r="AE661" s="146">
        <v>30</v>
      </c>
      <c r="AF661" s="146">
        <v>31</v>
      </c>
      <c r="AG661" s="146">
        <v>32</v>
      </c>
      <c r="AH661" s="146">
        <v>33</v>
      </c>
      <c r="AI661" s="146">
        <v>34</v>
      </c>
      <c r="AJ661" s="146">
        <v>35</v>
      </c>
      <c r="AK661" s="146">
        <v>36</v>
      </c>
      <c r="AL661" s="146">
        <v>37</v>
      </c>
      <c r="AM661" s="146">
        <v>38</v>
      </c>
      <c r="AN661" s="146">
        <v>39</v>
      </c>
      <c r="AO661" s="146">
        <v>40</v>
      </c>
      <c r="AP661" s="146">
        <v>41</v>
      </c>
      <c r="AQ661" s="146">
        <v>42</v>
      </c>
    </row>
    <row r="662" spans="1:43" x14ac:dyDescent="0.25">
      <c r="A662" s="146">
        <v>0</v>
      </c>
      <c r="B662" s="146">
        <v>1</v>
      </c>
      <c r="C662" s="146">
        <v>2</v>
      </c>
      <c r="D662" s="146">
        <v>3</v>
      </c>
      <c r="E662" s="146">
        <v>4</v>
      </c>
      <c r="F662" s="146">
        <v>5</v>
      </c>
      <c r="G662" s="146">
        <v>6</v>
      </c>
      <c r="H662" s="146">
        <v>7</v>
      </c>
      <c r="I662" s="146">
        <v>8</v>
      </c>
      <c r="J662" s="146">
        <v>9</v>
      </c>
      <c r="K662" s="146">
        <v>10</v>
      </c>
      <c r="L662" s="146">
        <v>11</v>
      </c>
      <c r="M662" s="146">
        <v>12</v>
      </c>
      <c r="N662" s="146">
        <v>13</v>
      </c>
      <c r="O662" s="146">
        <v>14</v>
      </c>
      <c r="P662" s="146">
        <v>15</v>
      </c>
      <c r="Q662" s="146">
        <v>16</v>
      </c>
      <c r="R662" s="146">
        <v>17</v>
      </c>
      <c r="S662" s="146">
        <v>18</v>
      </c>
      <c r="T662" s="146">
        <v>19</v>
      </c>
      <c r="U662" s="146">
        <v>20</v>
      </c>
      <c r="V662" s="146">
        <v>21</v>
      </c>
      <c r="W662" s="146">
        <v>22</v>
      </c>
      <c r="X662" s="146">
        <v>23</v>
      </c>
      <c r="Y662" s="146">
        <v>24</v>
      </c>
      <c r="Z662" s="146">
        <v>25</v>
      </c>
      <c r="AA662" s="146">
        <v>26</v>
      </c>
      <c r="AB662" s="146">
        <v>27</v>
      </c>
      <c r="AC662" s="146">
        <v>28</v>
      </c>
      <c r="AD662" s="146">
        <v>29</v>
      </c>
      <c r="AE662" s="146">
        <v>30</v>
      </c>
      <c r="AF662" s="146">
        <v>31</v>
      </c>
      <c r="AG662" s="146">
        <v>32</v>
      </c>
      <c r="AH662" s="146">
        <v>33</v>
      </c>
      <c r="AI662" s="146">
        <v>34</v>
      </c>
      <c r="AJ662" s="146">
        <v>35</v>
      </c>
      <c r="AK662" s="146">
        <v>36</v>
      </c>
      <c r="AL662" s="146">
        <v>37</v>
      </c>
      <c r="AM662" s="146">
        <v>38</v>
      </c>
      <c r="AN662" s="146">
        <v>39</v>
      </c>
      <c r="AO662" s="146">
        <v>40</v>
      </c>
      <c r="AP662" s="146">
        <v>41</v>
      </c>
      <c r="AQ662" s="146">
        <v>42</v>
      </c>
    </row>
    <row r="663" spans="1:43" x14ac:dyDescent="0.25">
      <c r="A663" s="146">
        <v>0</v>
      </c>
      <c r="B663" s="146">
        <v>1</v>
      </c>
      <c r="C663" s="146">
        <v>2</v>
      </c>
      <c r="D663" s="146">
        <v>3</v>
      </c>
      <c r="E663" s="146">
        <v>4</v>
      </c>
      <c r="F663" s="146">
        <v>5</v>
      </c>
      <c r="G663" s="146">
        <v>6</v>
      </c>
      <c r="H663" s="146">
        <v>7</v>
      </c>
      <c r="I663" s="146">
        <v>8</v>
      </c>
      <c r="J663" s="146">
        <v>9</v>
      </c>
      <c r="K663" s="146">
        <v>10</v>
      </c>
      <c r="L663" s="146">
        <v>11</v>
      </c>
      <c r="M663" s="146">
        <v>12</v>
      </c>
      <c r="N663" s="146">
        <v>13</v>
      </c>
      <c r="O663" s="146">
        <v>14</v>
      </c>
      <c r="P663" s="146">
        <v>15</v>
      </c>
      <c r="Q663" s="146">
        <v>16</v>
      </c>
      <c r="R663" s="146">
        <v>17</v>
      </c>
      <c r="S663" s="146">
        <v>18</v>
      </c>
      <c r="T663" s="146">
        <v>19</v>
      </c>
      <c r="U663" s="146">
        <v>20</v>
      </c>
      <c r="V663" s="146">
        <v>21</v>
      </c>
      <c r="W663" s="146">
        <v>22</v>
      </c>
      <c r="X663" s="146">
        <v>23</v>
      </c>
      <c r="Y663" s="146">
        <v>24</v>
      </c>
      <c r="Z663" s="146">
        <v>25</v>
      </c>
      <c r="AA663" s="146">
        <v>26</v>
      </c>
      <c r="AB663" s="146">
        <v>27</v>
      </c>
      <c r="AC663" s="146">
        <v>28</v>
      </c>
      <c r="AD663" s="146">
        <v>29</v>
      </c>
      <c r="AE663" s="146">
        <v>30</v>
      </c>
      <c r="AF663" s="146">
        <v>31</v>
      </c>
      <c r="AG663" s="146">
        <v>32</v>
      </c>
      <c r="AH663" s="146">
        <v>33</v>
      </c>
      <c r="AI663" s="146">
        <v>34</v>
      </c>
      <c r="AJ663" s="146">
        <v>35</v>
      </c>
      <c r="AK663" s="146">
        <v>36</v>
      </c>
      <c r="AL663" s="146">
        <v>37</v>
      </c>
      <c r="AM663" s="146">
        <v>38</v>
      </c>
      <c r="AN663" s="146">
        <v>39</v>
      </c>
      <c r="AO663" s="146">
        <v>40</v>
      </c>
      <c r="AP663" s="146">
        <v>41</v>
      </c>
      <c r="AQ663" s="146">
        <v>42</v>
      </c>
    </row>
    <row r="664" spans="1:43" x14ac:dyDescent="0.25">
      <c r="A664" s="146">
        <v>0</v>
      </c>
      <c r="B664" s="146">
        <v>1</v>
      </c>
      <c r="C664" s="146">
        <v>2</v>
      </c>
      <c r="D664" s="146">
        <v>3</v>
      </c>
      <c r="E664" s="146">
        <v>4</v>
      </c>
      <c r="F664" s="146">
        <v>5</v>
      </c>
      <c r="G664" s="146">
        <v>6</v>
      </c>
      <c r="H664" s="146">
        <v>7</v>
      </c>
      <c r="I664" s="146">
        <v>8</v>
      </c>
      <c r="J664" s="146">
        <v>9</v>
      </c>
      <c r="K664" s="146">
        <v>10</v>
      </c>
      <c r="L664" s="146">
        <v>11</v>
      </c>
      <c r="M664" s="146">
        <v>12</v>
      </c>
      <c r="N664" s="146">
        <v>13</v>
      </c>
      <c r="O664" s="146">
        <v>14</v>
      </c>
      <c r="P664" s="146">
        <v>15</v>
      </c>
      <c r="Q664" s="146">
        <v>16</v>
      </c>
      <c r="R664" s="146">
        <v>17</v>
      </c>
      <c r="S664" s="146">
        <v>18</v>
      </c>
      <c r="T664" s="146">
        <v>19</v>
      </c>
      <c r="U664" s="146">
        <v>20</v>
      </c>
      <c r="V664" s="146">
        <v>21</v>
      </c>
      <c r="W664" s="146">
        <v>22</v>
      </c>
      <c r="X664" s="146">
        <v>23</v>
      </c>
      <c r="Y664" s="146">
        <v>24</v>
      </c>
      <c r="Z664" s="146">
        <v>25</v>
      </c>
      <c r="AA664" s="146">
        <v>26</v>
      </c>
      <c r="AB664" s="146">
        <v>27</v>
      </c>
      <c r="AC664" s="146">
        <v>28</v>
      </c>
      <c r="AD664" s="146">
        <v>29</v>
      </c>
      <c r="AE664" s="146">
        <v>30</v>
      </c>
      <c r="AF664" s="146">
        <v>31</v>
      </c>
      <c r="AG664" s="146">
        <v>32</v>
      </c>
      <c r="AH664" s="146">
        <v>33</v>
      </c>
      <c r="AI664" s="146">
        <v>34</v>
      </c>
      <c r="AJ664" s="146">
        <v>35</v>
      </c>
      <c r="AK664" s="146">
        <v>36</v>
      </c>
      <c r="AL664" s="146">
        <v>37</v>
      </c>
      <c r="AM664" s="146">
        <v>38</v>
      </c>
      <c r="AN664" s="146">
        <v>39</v>
      </c>
      <c r="AO664" s="146">
        <v>40</v>
      </c>
      <c r="AP664" s="146">
        <v>41</v>
      </c>
      <c r="AQ664" s="146">
        <v>42</v>
      </c>
    </row>
    <row r="665" spans="1:43" x14ac:dyDescent="0.25">
      <c r="A665" s="146">
        <v>0</v>
      </c>
      <c r="B665" s="146">
        <v>1</v>
      </c>
      <c r="C665" s="146">
        <v>2</v>
      </c>
      <c r="D665" s="146">
        <v>3</v>
      </c>
      <c r="E665" s="146">
        <v>4</v>
      </c>
      <c r="F665" s="146">
        <v>5</v>
      </c>
      <c r="G665" s="146">
        <v>6</v>
      </c>
      <c r="H665" s="146">
        <v>7</v>
      </c>
      <c r="I665" s="146">
        <v>8</v>
      </c>
      <c r="J665" s="146">
        <v>9</v>
      </c>
      <c r="K665" s="146">
        <v>10</v>
      </c>
      <c r="L665" s="146">
        <v>11</v>
      </c>
      <c r="M665" s="146">
        <v>12</v>
      </c>
      <c r="N665" s="146">
        <v>13</v>
      </c>
      <c r="O665" s="146">
        <v>14</v>
      </c>
      <c r="P665" s="146">
        <v>15</v>
      </c>
      <c r="Q665" s="146">
        <v>16</v>
      </c>
      <c r="R665" s="146">
        <v>17</v>
      </c>
      <c r="S665" s="146">
        <v>18</v>
      </c>
      <c r="T665" s="146">
        <v>19</v>
      </c>
      <c r="U665" s="146">
        <v>20</v>
      </c>
      <c r="V665" s="146">
        <v>21</v>
      </c>
      <c r="W665" s="146">
        <v>22</v>
      </c>
      <c r="X665" s="146">
        <v>23</v>
      </c>
      <c r="Y665" s="146">
        <v>24</v>
      </c>
      <c r="Z665" s="146">
        <v>25</v>
      </c>
      <c r="AA665" s="146">
        <v>26</v>
      </c>
      <c r="AB665" s="146">
        <v>27</v>
      </c>
      <c r="AC665" s="146">
        <v>28</v>
      </c>
      <c r="AD665" s="146">
        <v>29</v>
      </c>
      <c r="AE665" s="146">
        <v>30</v>
      </c>
      <c r="AF665" s="146">
        <v>31</v>
      </c>
      <c r="AG665" s="146">
        <v>32</v>
      </c>
      <c r="AH665" s="146">
        <v>33</v>
      </c>
      <c r="AI665" s="146">
        <v>34</v>
      </c>
      <c r="AJ665" s="146">
        <v>35</v>
      </c>
      <c r="AK665" s="146">
        <v>36</v>
      </c>
      <c r="AL665" s="146">
        <v>37</v>
      </c>
      <c r="AM665" s="146">
        <v>38</v>
      </c>
      <c r="AN665" s="146">
        <v>39</v>
      </c>
      <c r="AO665" s="146">
        <v>40</v>
      </c>
      <c r="AP665" s="146">
        <v>41</v>
      </c>
      <c r="AQ665" s="146">
        <v>42</v>
      </c>
    </row>
    <row r="666" spans="1:43" x14ac:dyDescent="0.25">
      <c r="A666" s="146">
        <v>0</v>
      </c>
      <c r="B666" s="146">
        <v>1</v>
      </c>
      <c r="C666" s="146">
        <v>2</v>
      </c>
      <c r="D666" s="146">
        <v>3</v>
      </c>
      <c r="E666" s="146">
        <v>4</v>
      </c>
      <c r="F666" s="146">
        <v>5</v>
      </c>
      <c r="G666" s="146">
        <v>6</v>
      </c>
      <c r="H666" s="146">
        <v>7</v>
      </c>
      <c r="I666" s="146">
        <v>8</v>
      </c>
      <c r="J666" s="146">
        <v>9</v>
      </c>
      <c r="K666" s="146">
        <v>10</v>
      </c>
      <c r="L666" s="146">
        <v>11</v>
      </c>
      <c r="M666" s="146">
        <v>12</v>
      </c>
      <c r="N666" s="146">
        <v>13</v>
      </c>
      <c r="O666" s="146">
        <v>14</v>
      </c>
      <c r="P666" s="146">
        <v>15</v>
      </c>
      <c r="Q666" s="146">
        <v>16</v>
      </c>
      <c r="R666" s="146">
        <v>17</v>
      </c>
      <c r="S666" s="146">
        <v>18</v>
      </c>
      <c r="T666" s="146">
        <v>19</v>
      </c>
      <c r="U666" s="146">
        <v>20</v>
      </c>
      <c r="V666" s="146">
        <v>21</v>
      </c>
      <c r="W666" s="146">
        <v>22</v>
      </c>
      <c r="X666" s="146">
        <v>23</v>
      </c>
      <c r="Y666" s="146">
        <v>24</v>
      </c>
      <c r="Z666" s="146">
        <v>25</v>
      </c>
      <c r="AA666" s="146">
        <v>26</v>
      </c>
      <c r="AB666" s="146">
        <v>27</v>
      </c>
      <c r="AC666" s="146">
        <v>28</v>
      </c>
      <c r="AD666" s="146">
        <v>29</v>
      </c>
      <c r="AE666" s="146">
        <v>30</v>
      </c>
      <c r="AF666" s="146">
        <v>31</v>
      </c>
      <c r="AG666" s="146">
        <v>32</v>
      </c>
      <c r="AH666" s="146">
        <v>33</v>
      </c>
      <c r="AI666" s="146">
        <v>34</v>
      </c>
      <c r="AJ666" s="146">
        <v>35</v>
      </c>
      <c r="AK666" s="146">
        <v>36</v>
      </c>
      <c r="AL666" s="146">
        <v>37</v>
      </c>
      <c r="AM666" s="146">
        <v>38</v>
      </c>
      <c r="AN666" s="146">
        <v>39</v>
      </c>
      <c r="AO666" s="146">
        <v>40</v>
      </c>
      <c r="AP666" s="146">
        <v>41</v>
      </c>
      <c r="AQ666" s="146">
        <v>42</v>
      </c>
    </row>
    <row r="667" spans="1:43" x14ac:dyDescent="0.25">
      <c r="A667" s="146">
        <v>0</v>
      </c>
      <c r="B667" s="146">
        <v>1</v>
      </c>
      <c r="C667" s="146">
        <v>2</v>
      </c>
      <c r="D667" s="146">
        <v>3</v>
      </c>
      <c r="E667" s="146">
        <v>4</v>
      </c>
      <c r="F667" s="146">
        <v>5</v>
      </c>
      <c r="G667" s="146">
        <v>6</v>
      </c>
      <c r="H667" s="146">
        <v>7</v>
      </c>
      <c r="I667" s="146">
        <v>8</v>
      </c>
      <c r="J667" s="146">
        <v>9</v>
      </c>
      <c r="K667" s="146">
        <v>10</v>
      </c>
      <c r="L667" s="146">
        <v>11</v>
      </c>
      <c r="M667" s="146">
        <v>12</v>
      </c>
      <c r="N667" s="146">
        <v>13</v>
      </c>
      <c r="O667" s="146">
        <v>14</v>
      </c>
      <c r="P667" s="146">
        <v>15</v>
      </c>
      <c r="Q667" s="146">
        <v>16</v>
      </c>
      <c r="R667" s="146">
        <v>17</v>
      </c>
      <c r="S667" s="146">
        <v>18</v>
      </c>
      <c r="T667" s="146">
        <v>19</v>
      </c>
      <c r="U667" s="146">
        <v>20</v>
      </c>
      <c r="V667" s="146">
        <v>21</v>
      </c>
      <c r="W667" s="146">
        <v>22</v>
      </c>
      <c r="X667" s="146">
        <v>23</v>
      </c>
      <c r="Y667" s="146">
        <v>24</v>
      </c>
      <c r="Z667" s="146">
        <v>25</v>
      </c>
      <c r="AA667" s="146">
        <v>26</v>
      </c>
      <c r="AB667" s="146">
        <v>27</v>
      </c>
      <c r="AC667" s="146">
        <v>28</v>
      </c>
      <c r="AD667" s="146">
        <v>29</v>
      </c>
      <c r="AE667" s="146">
        <v>30</v>
      </c>
      <c r="AF667" s="146">
        <v>31</v>
      </c>
      <c r="AG667" s="146">
        <v>32</v>
      </c>
      <c r="AH667" s="146">
        <v>33</v>
      </c>
      <c r="AI667" s="146">
        <v>34</v>
      </c>
      <c r="AJ667" s="146">
        <v>35</v>
      </c>
      <c r="AK667" s="146">
        <v>36</v>
      </c>
      <c r="AL667" s="146">
        <v>37</v>
      </c>
      <c r="AM667" s="146">
        <v>38</v>
      </c>
      <c r="AN667" s="146">
        <v>39</v>
      </c>
      <c r="AO667" s="146">
        <v>40</v>
      </c>
      <c r="AP667" s="146">
        <v>41</v>
      </c>
      <c r="AQ667" s="146">
        <v>42</v>
      </c>
    </row>
    <row r="668" spans="1:43" x14ac:dyDescent="0.25">
      <c r="A668" s="146">
        <v>0</v>
      </c>
      <c r="B668" s="146">
        <v>1</v>
      </c>
      <c r="C668" s="146">
        <v>2</v>
      </c>
      <c r="D668" s="146">
        <v>3</v>
      </c>
      <c r="E668" s="146">
        <v>4</v>
      </c>
      <c r="F668" s="146">
        <v>5</v>
      </c>
      <c r="G668" s="146">
        <v>6</v>
      </c>
      <c r="H668" s="146">
        <v>7</v>
      </c>
      <c r="I668" s="146">
        <v>8</v>
      </c>
      <c r="J668" s="146">
        <v>9</v>
      </c>
      <c r="K668" s="146">
        <v>10</v>
      </c>
      <c r="L668" s="146">
        <v>11</v>
      </c>
      <c r="M668" s="146">
        <v>12</v>
      </c>
      <c r="N668" s="146">
        <v>13</v>
      </c>
      <c r="O668" s="146">
        <v>14</v>
      </c>
      <c r="P668" s="146">
        <v>15</v>
      </c>
      <c r="Q668" s="146">
        <v>16</v>
      </c>
      <c r="R668" s="146">
        <v>17</v>
      </c>
      <c r="S668" s="146">
        <v>18</v>
      </c>
      <c r="T668" s="146">
        <v>19</v>
      </c>
      <c r="U668" s="146">
        <v>20</v>
      </c>
      <c r="V668" s="146">
        <v>21</v>
      </c>
      <c r="W668" s="146">
        <v>22</v>
      </c>
      <c r="X668" s="146">
        <v>23</v>
      </c>
      <c r="Y668" s="146">
        <v>24</v>
      </c>
      <c r="Z668" s="146">
        <v>25</v>
      </c>
      <c r="AA668" s="146">
        <v>26</v>
      </c>
      <c r="AB668" s="146">
        <v>27</v>
      </c>
      <c r="AC668" s="146">
        <v>28</v>
      </c>
      <c r="AD668" s="146">
        <v>29</v>
      </c>
      <c r="AE668" s="146">
        <v>30</v>
      </c>
      <c r="AF668" s="146">
        <v>31</v>
      </c>
      <c r="AG668" s="146">
        <v>32</v>
      </c>
      <c r="AH668" s="146">
        <v>33</v>
      </c>
      <c r="AI668" s="146">
        <v>34</v>
      </c>
      <c r="AJ668" s="146">
        <v>35</v>
      </c>
      <c r="AK668" s="146">
        <v>36</v>
      </c>
      <c r="AL668" s="146">
        <v>37</v>
      </c>
      <c r="AM668" s="146">
        <v>38</v>
      </c>
      <c r="AN668" s="146">
        <v>39</v>
      </c>
      <c r="AO668" s="146">
        <v>40</v>
      </c>
      <c r="AP668" s="146">
        <v>41</v>
      </c>
      <c r="AQ668" s="146">
        <v>42</v>
      </c>
    </row>
    <row r="669" spans="1:43" x14ac:dyDescent="0.25">
      <c r="A669" s="146">
        <v>0</v>
      </c>
      <c r="B669" s="146">
        <v>1</v>
      </c>
      <c r="C669" s="146">
        <v>2</v>
      </c>
      <c r="D669" s="146">
        <v>3</v>
      </c>
      <c r="E669" s="146">
        <v>4</v>
      </c>
      <c r="F669" s="146">
        <v>5</v>
      </c>
      <c r="G669" s="146">
        <v>6</v>
      </c>
      <c r="H669" s="146">
        <v>7</v>
      </c>
      <c r="I669" s="146">
        <v>8</v>
      </c>
      <c r="J669" s="146">
        <v>9</v>
      </c>
      <c r="K669" s="146">
        <v>10</v>
      </c>
      <c r="L669" s="146">
        <v>11</v>
      </c>
      <c r="M669" s="146">
        <v>12</v>
      </c>
      <c r="N669" s="146">
        <v>13</v>
      </c>
      <c r="O669" s="146">
        <v>14</v>
      </c>
      <c r="P669" s="146">
        <v>15</v>
      </c>
      <c r="Q669" s="146">
        <v>16</v>
      </c>
      <c r="R669" s="146">
        <v>17</v>
      </c>
      <c r="S669" s="146">
        <v>18</v>
      </c>
      <c r="T669" s="146">
        <v>19</v>
      </c>
      <c r="U669" s="146">
        <v>20</v>
      </c>
      <c r="V669" s="146">
        <v>21</v>
      </c>
      <c r="W669" s="146">
        <v>22</v>
      </c>
      <c r="X669" s="146">
        <v>23</v>
      </c>
      <c r="Y669" s="146">
        <v>24</v>
      </c>
      <c r="Z669" s="146">
        <v>25</v>
      </c>
      <c r="AA669" s="146">
        <v>26</v>
      </c>
      <c r="AB669" s="146">
        <v>27</v>
      </c>
      <c r="AC669" s="146">
        <v>28</v>
      </c>
      <c r="AD669" s="146">
        <v>29</v>
      </c>
      <c r="AE669" s="146">
        <v>30</v>
      </c>
      <c r="AF669" s="146">
        <v>31</v>
      </c>
      <c r="AG669" s="146">
        <v>32</v>
      </c>
      <c r="AH669" s="146">
        <v>33</v>
      </c>
      <c r="AI669" s="146">
        <v>34</v>
      </c>
      <c r="AJ669" s="146">
        <v>35</v>
      </c>
      <c r="AK669" s="146">
        <v>36</v>
      </c>
      <c r="AL669" s="146">
        <v>37</v>
      </c>
      <c r="AM669" s="146">
        <v>38</v>
      </c>
      <c r="AN669" s="146">
        <v>39</v>
      </c>
      <c r="AO669" s="146">
        <v>40</v>
      </c>
      <c r="AP669" s="146">
        <v>41</v>
      </c>
      <c r="AQ669" s="146">
        <v>42</v>
      </c>
    </row>
    <row r="670" spans="1:43" x14ac:dyDescent="0.25">
      <c r="A670" s="146">
        <v>0</v>
      </c>
      <c r="B670" s="146">
        <v>1</v>
      </c>
      <c r="C670" s="146">
        <v>2</v>
      </c>
      <c r="D670" s="146">
        <v>3</v>
      </c>
      <c r="E670" s="146">
        <v>4</v>
      </c>
      <c r="F670" s="146">
        <v>5</v>
      </c>
      <c r="G670" s="146">
        <v>6</v>
      </c>
      <c r="H670" s="146">
        <v>7</v>
      </c>
      <c r="I670" s="146">
        <v>8</v>
      </c>
      <c r="J670" s="146">
        <v>9</v>
      </c>
      <c r="K670" s="146">
        <v>10</v>
      </c>
      <c r="L670" s="146">
        <v>11</v>
      </c>
      <c r="M670" s="146">
        <v>12</v>
      </c>
      <c r="N670" s="146">
        <v>13</v>
      </c>
      <c r="O670" s="146">
        <v>14</v>
      </c>
      <c r="P670" s="146">
        <v>15</v>
      </c>
      <c r="Q670" s="146">
        <v>16</v>
      </c>
      <c r="R670" s="146">
        <v>17</v>
      </c>
      <c r="S670" s="146">
        <v>18</v>
      </c>
      <c r="T670" s="146">
        <v>19</v>
      </c>
      <c r="U670" s="146">
        <v>20</v>
      </c>
      <c r="V670" s="146">
        <v>21</v>
      </c>
      <c r="W670" s="146">
        <v>22</v>
      </c>
      <c r="X670" s="146">
        <v>23</v>
      </c>
      <c r="Y670" s="146">
        <v>24</v>
      </c>
      <c r="Z670" s="146">
        <v>25</v>
      </c>
      <c r="AA670" s="146">
        <v>26</v>
      </c>
      <c r="AB670" s="146">
        <v>27</v>
      </c>
      <c r="AC670" s="146">
        <v>28</v>
      </c>
      <c r="AD670" s="146">
        <v>29</v>
      </c>
      <c r="AE670" s="146">
        <v>30</v>
      </c>
      <c r="AF670" s="146">
        <v>31</v>
      </c>
      <c r="AG670" s="146">
        <v>32</v>
      </c>
      <c r="AH670" s="146">
        <v>33</v>
      </c>
      <c r="AI670" s="146">
        <v>34</v>
      </c>
      <c r="AJ670" s="146">
        <v>35</v>
      </c>
      <c r="AK670" s="146">
        <v>36</v>
      </c>
      <c r="AL670" s="146">
        <v>37</v>
      </c>
      <c r="AM670" s="146">
        <v>38</v>
      </c>
      <c r="AN670" s="146">
        <v>39</v>
      </c>
      <c r="AO670" s="146">
        <v>40</v>
      </c>
      <c r="AP670" s="146">
        <v>41</v>
      </c>
      <c r="AQ670" s="146">
        <v>42</v>
      </c>
    </row>
    <row r="671" spans="1:43" x14ac:dyDescent="0.25">
      <c r="A671" s="146">
        <v>0</v>
      </c>
      <c r="B671" s="146">
        <v>1</v>
      </c>
      <c r="C671" s="146">
        <v>2</v>
      </c>
      <c r="D671" s="146">
        <v>3</v>
      </c>
      <c r="E671" s="146">
        <v>4</v>
      </c>
      <c r="F671" s="146">
        <v>5</v>
      </c>
      <c r="G671" s="146">
        <v>6</v>
      </c>
      <c r="H671" s="146">
        <v>7</v>
      </c>
      <c r="I671" s="146">
        <v>8</v>
      </c>
      <c r="J671" s="146">
        <v>9</v>
      </c>
      <c r="K671" s="146">
        <v>10</v>
      </c>
      <c r="L671" s="146">
        <v>11</v>
      </c>
      <c r="M671" s="146">
        <v>12</v>
      </c>
      <c r="N671" s="146">
        <v>13</v>
      </c>
      <c r="O671" s="146">
        <v>14</v>
      </c>
      <c r="P671" s="146">
        <v>15</v>
      </c>
      <c r="Q671" s="146">
        <v>16</v>
      </c>
      <c r="R671" s="146">
        <v>17</v>
      </c>
      <c r="S671" s="146">
        <v>18</v>
      </c>
      <c r="T671" s="146">
        <v>19</v>
      </c>
      <c r="U671" s="146">
        <v>20</v>
      </c>
      <c r="V671" s="146">
        <v>21</v>
      </c>
      <c r="W671" s="146">
        <v>22</v>
      </c>
      <c r="X671" s="146">
        <v>23</v>
      </c>
      <c r="Y671" s="146">
        <v>24</v>
      </c>
      <c r="Z671" s="146">
        <v>25</v>
      </c>
      <c r="AA671" s="146">
        <v>26</v>
      </c>
      <c r="AB671" s="146">
        <v>27</v>
      </c>
      <c r="AC671" s="146">
        <v>28</v>
      </c>
      <c r="AD671" s="146">
        <v>29</v>
      </c>
      <c r="AE671" s="146">
        <v>30</v>
      </c>
      <c r="AF671" s="146">
        <v>31</v>
      </c>
      <c r="AG671" s="146">
        <v>32</v>
      </c>
      <c r="AH671" s="146">
        <v>33</v>
      </c>
      <c r="AI671" s="146">
        <v>34</v>
      </c>
      <c r="AJ671" s="146">
        <v>35</v>
      </c>
      <c r="AK671" s="146">
        <v>36</v>
      </c>
      <c r="AL671" s="146">
        <v>37</v>
      </c>
      <c r="AM671" s="146">
        <v>38</v>
      </c>
      <c r="AN671" s="146">
        <v>39</v>
      </c>
      <c r="AO671" s="146">
        <v>40</v>
      </c>
      <c r="AP671" s="146">
        <v>41</v>
      </c>
      <c r="AQ671" s="146">
        <v>42</v>
      </c>
    </row>
    <row r="672" spans="1:43" x14ac:dyDescent="0.25">
      <c r="A672" s="146">
        <v>0</v>
      </c>
      <c r="B672" s="146">
        <v>1</v>
      </c>
      <c r="C672" s="146">
        <v>2</v>
      </c>
      <c r="D672" s="146">
        <v>3</v>
      </c>
      <c r="E672" s="146">
        <v>4</v>
      </c>
      <c r="F672" s="146">
        <v>5</v>
      </c>
      <c r="G672" s="146">
        <v>6</v>
      </c>
      <c r="H672" s="146">
        <v>7</v>
      </c>
      <c r="I672" s="146">
        <v>8</v>
      </c>
      <c r="J672" s="146">
        <v>9</v>
      </c>
      <c r="K672" s="146">
        <v>10</v>
      </c>
      <c r="L672" s="146">
        <v>11</v>
      </c>
      <c r="M672" s="146">
        <v>12</v>
      </c>
      <c r="N672" s="146">
        <v>13</v>
      </c>
      <c r="O672" s="146">
        <v>14</v>
      </c>
      <c r="P672" s="146">
        <v>15</v>
      </c>
      <c r="Q672" s="146">
        <v>16</v>
      </c>
      <c r="R672" s="146">
        <v>17</v>
      </c>
      <c r="S672" s="146">
        <v>18</v>
      </c>
      <c r="T672" s="146">
        <v>19</v>
      </c>
      <c r="U672" s="146">
        <v>20</v>
      </c>
      <c r="V672" s="146">
        <v>21</v>
      </c>
      <c r="W672" s="146">
        <v>22</v>
      </c>
      <c r="X672" s="146">
        <v>23</v>
      </c>
      <c r="Y672" s="146">
        <v>24</v>
      </c>
      <c r="Z672" s="146">
        <v>25</v>
      </c>
      <c r="AA672" s="146">
        <v>26</v>
      </c>
      <c r="AB672" s="146">
        <v>27</v>
      </c>
      <c r="AC672" s="146">
        <v>28</v>
      </c>
      <c r="AD672" s="146">
        <v>29</v>
      </c>
      <c r="AE672" s="146">
        <v>30</v>
      </c>
      <c r="AF672" s="146">
        <v>31</v>
      </c>
      <c r="AG672" s="146">
        <v>32</v>
      </c>
      <c r="AH672" s="146">
        <v>33</v>
      </c>
      <c r="AI672" s="146">
        <v>34</v>
      </c>
      <c r="AJ672" s="146">
        <v>35</v>
      </c>
      <c r="AK672" s="146">
        <v>36</v>
      </c>
      <c r="AL672" s="146">
        <v>37</v>
      </c>
      <c r="AM672" s="146">
        <v>38</v>
      </c>
      <c r="AN672" s="146">
        <v>39</v>
      </c>
      <c r="AO672" s="146">
        <v>40</v>
      </c>
      <c r="AP672" s="146">
        <v>41</v>
      </c>
      <c r="AQ672" s="146">
        <v>42</v>
      </c>
    </row>
    <row r="673" spans="1:43" x14ac:dyDescent="0.25">
      <c r="A673" s="146">
        <v>0</v>
      </c>
      <c r="B673" s="146">
        <v>1</v>
      </c>
      <c r="C673" s="146">
        <v>2</v>
      </c>
      <c r="D673" s="146">
        <v>3</v>
      </c>
      <c r="E673" s="146">
        <v>4</v>
      </c>
      <c r="F673" s="146">
        <v>5</v>
      </c>
      <c r="G673" s="146">
        <v>6</v>
      </c>
      <c r="H673" s="146">
        <v>7</v>
      </c>
      <c r="I673" s="146">
        <v>8</v>
      </c>
      <c r="J673" s="146">
        <v>9</v>
      </c>
      <c r="K673" s="146">
        <v>10</v>
      </c>
      <c r="L673" s="146">
        <v>11</v>
      </c>
      <c r="M673" s="146">
        <v>12</v>
      </c>
      <c r="N673" s="146">
        <v>13</v>
      </c>
      <c r="O673" s="146">
        <v>14</v>
      </c>
      <c r="P673" s="146">
        <v>15</v>
      </c>
      <c r="Q673" s="146">
        <v>16</v>
      </c>
      <c r="R673" s="146">
        <v>17</v>
      </c>
      <c r="S673" s="146">
        <v>18</v>
      </c>
      <c r="T673" s="146">
        <v>19</v>
      </c>
      <c r="U673" s="146">
        <v>20</v>
      </c>
      <c r="V673" s="146">
        <v>21</v>
      </c>
      <c r="W673" s="146">
        <v>22</v>
      </c>
      <c r="X673" s="146">
        <v>23</v>
      </c>
      <c r="Y673" s="146">
        <v>24</v>
      </c>
      <c r="Z673" s="146">
        <v>25</v>
      </c>
      <c r="AA673" s="146">
        <v>26</v>
      </c>
      <c r="AB673" s="146">
        <v>27</v>
      </c>
      <c r="AC673" s="146">
        <v>28</v>
      </c>
      <c r="AD673" s="146">
        <v>29</v>
      </c>
      <c r="AE673" s="146">
        <v>30</v>
      </c>
      <c r="AF673" s="146">
        <v>31</v>
      </c>
      <c r="AG673" s="146">
        <v>32</v>
      </c>
      <c r="AH673" s="146">
        <v>33</v>
      </c>
      <c r="AI673" s="146">
        <v>34</v>
      </c>
      <c r="AJ673" s="146">
        <v>35</v>
      </c>
      <c r="AK673" s="146">
        <v>36</v>
      </c>
      <c r="AL673" s="146">
        <v>37</v>
      </c>
      <c r="AM673" s="146">
        <v>38</v>
      </c>
      <c r="AN673" s="146">
        <v>39</v>
      </c>
      <c r="AO673" s="146">
        <v>40</v>
      </c>
      <c r="AP673" s="146">
        <v>41</v>
      </c>
      <c r="AQ673" s="146">
        <v>42</v>
      </c>
    </row>
    <row r="674" spans="1:43" x14ac:dyDescent="0.25">
      <c r="A674" s="146">
        <v>0</v>
      </c>
      <c r="B674" s="146">
        <v>1</v>
      </c>
      <c r="C674" s="146">
        <v>2</v>
      </c>
      <c r="D674" s="146">
        <v>3</v>
      </c>
      <c r="E674" s="146">
        <v>4</v>
      </c>
      <c r="F674" s="146">
        <v>5</v>
      </c>
      <c r="G674" s="146">
        <v>6</v>
      </c>
      <c r="H674" s="146">
        <v>7</v>
      </c>
      <c r="I674" s="146">
        <v>8</v>
      </c>
      <c r="J674" s="146">
        <v>9</v>
      </c>
      <c r="K674" s="146">
        <v>10</v>
      </c>
      <c r="L674" s="146">
        <v>11</v>
      </c>
      <c r="M674" s="146">
        <v>12</v>
      </c>
      <c r="N674" s="146">
        <v>13</v>
      </c>
      <c r="O674" s="146">
        <v>14</v>
      </c>
      <c r="P674" s="146">
        <v>15</v>
      </c>
      <c r="Q674" s="146">
        <v>16</v>
      </c>
      <c r="R674" s="146">
        <v>17</v>
      </c>
      <c r="S674" s="146">
        <v>18</v>
      </c>
      <c r="T674" s="146">
        <v>19</v>
      </c>
      <c r="U674" s="146">
        <v>20</v>
      </c>
      <c r="V674" s="146">
        <v>21</v>
      </c>
      <c r="W674" s="146">
        <v>22</v>
      </c>
      <c r="X674" s="146">
        <v>23</v>
      </c>
      <c r="Y674" s="146">
        <v>24</v>
      </c>
      <c r="Z674" s="146">
        <v>25</v>
      </c>
      <c r="AA674" s="146">
        <v>26</v>
      </c>
      <c r="AB674" s="146">
        <v>27</v>
      </c>
      <c r="AC674" s="146">
        <v>28</v>
      </c>
      <c r="AD674" s="146">
        <v>29</v>
      </c>
      <c r="AE674" s="146">
        <v>30</v>
      </c>
      <c r="AF674" s="146">
        <v>31</v>
      </c>
      <c r="AG674" s="146">
        <v>32</v>
      </c>
      <c r="AH674" s="146">
        <v>33</v>
      </c>
      <c r="AI674" s="146">
        <v>34</v>
      </c>
      <c r="AJ674" s="146">
        <v>35</v>
      </c>
      <c r="AK674" s="146">
        <v>36</v>
      </c>
      <c r="AL674" s="146">
        <v>37</v>
      </c>
      <c r="AM674" s="146">
        <v>38</v>
      </c>
      <c r="AN674" s="146">
        <v>39</v>
      </c>
      <c r="AO674" s="146">
        <v>40</v>
      </c>
      <c r="AP674" s="146">
        <v>41</v>
      </c>
      <c r="AQ674" s="146">
        <v>42</v>
      </c>
    </row>
    <row r="675" spans="1:43" x14ac:dyDescent="0.25">
      <c r="A675" s="146">
        <v>0</v>
      </c>
      <c r="B675" s="146">
        <v>1</v>
      </c>
      <c r="C675" s="146">
        <v>2</v>
      </c>
      <c r="D675" s="146">
        <v>3</v>
      </c>
      <c r="E675" s="146">
        <v>4</v>
      </c>
      <c r="F675" s="146">
        <v>5</v>
      </c>
      <c r="G675" s="146">
        <v>6</v>
      </c>
      <c r="H675" s="146">
        <v>7</v>
      </c>
      <c r="I675" s="146">
        <v>8</v>
      </c>
      <c r="J675" s="146">
        <v>9</v>
      </c>
      <c r="K675" s="146">
        <v>10</v>
      </c>
      <c r="L675" s="146">
        <v>11</v>
      </c>
      <c r="M675" s="146">
        <v>12</v>
      </c>
      <c r="N675" s="146">
        <v>13</v>
      </c>
      <c r="O675" s="146">
        <v>14</v>
      </c>
      <c r="P675" s="146">
        <v>15</v>
      </c>
      <c r="Q675" s="146">
        <v>16</v>
      </c>
      <c r="R675" s="146">
        <v>17</v>
      </c>
      <c r="S675" s="146">
        <v>18</v>
      </c>
      <c r="T675" s="146">
        <v>19</v>
      </c>
      <c r="U675" s="146">
        <v>20</v>
      </c>
      <c r="V675" s="146">
        <v>21</v>
      </c>
      <c r="W675" s="146">
        <v>22</v>
      </c>
      <c r="X675" s="146">
        <v>23</v>
      </c>
      <c r="Y675" s="146">
        <v>24</v>
      </c>
      <c r="Z675" s="146">
        <v>25</v>
      </c>
      <c r="AA675" s="146">
        <v>26</v>
      </c>
      <c r="AB675" s="146">
        <v>27</v>
      </c>
      <c r="AC675" s="146">
        <v>28</v>
      </c>
      <c r="AD675" s="146">
        <v>29</v>
      </c>
      <c r="AE675" s="146">
        <v>30</v>
      </c>
      <c r="AF675" s="146">
        <v>31</v>
      </c>
      <c r="AG675" s="146">
        <v>32</v>
      </c>
      <c r="AH675" s="146">
        <v>33</v>
      </c>
      <c r="AI675" s="146">
        <v>34</v>
      </c>
      <c r="AJ675" s="146">
        <v>35</v>
      </c>
      <c r="AK675" s="146">
        <v>36</v>
      </c>
      <c r="AL675" s="146">
        <v>37</v>
      </c>
      <c r="AM675" s="146">
        <v>38</v>
      </c>
      <c r="AN675" s="146">
        <v>39</v>
      </c>
      <c r="AO675" s="146">
        <v>40</v>
      </c>
      <c r="AP675" s="146">
        <v>41</v>
      </c>
      <c r="AQ675" s="146">
        <v>42</v>
      </c>
    </row>
    <row r="676" spans="1:43" x14ac:dyDescent="0.25">
      <c r="A676" s="146">
        <v>0</v>
      </c>
      <c r="B676" s="146">
        <v>1</v>
      </c>
      <c r="C676" s="146">
        <v>2</v>
      </c>
      <c r="D676" s="146">
        <v>3</v>
      </c>
      <c r="E676" s="146">
        <v>4</v>
      </c>
      <c r="F676" s="146">
        <v>5</v>
      </c>
      <c r="G676" s="146">
        <v>6</v>
      </c>
      <c r="H676" s="146">
        <v>7</v>
      </c>
      <c r="I676" s="146">
        <v>8</v>
      </c>
      <c r="J676" s="146">
        <v>9</v>
      </c>
      <c r="K676" s="146">
        <v>10</v>
      </c>
      <c r="L676" s="146">
        <v>11</v>
      </c>
      <c r="M676" s="146">
        <v>12</v>
      </c>
      <c r="N676" s="146">
        <v>13</v>
      </c>
      <c r="O676" s="146">
        <v>14</v>
      </c>
      <c r="P676" s="146">
        <v>15</v>
      </c>
      <c r="Q676" s="146">
        <v>16</v>
      </c>
      <c r="R676" s="146">
        <v>17</v>
      </c>
      <c r="S676" s="146">
        <v>18</v>
      </c>
      <c r="T676" s="146">
        <v>19</v>
      </c>
      <c r="U676" s="146">
        <v>20</v>
      </c>
      <c r="V676" s="146">
        <v>21</v>
      </c>
      <c r="W676" s="146">
        <v>22</v>
      </c>
      <c r="X676" s="146">
        <v>23</v>
      </c>
      <c r="Y676" s="146">
        <v>24</v>
      </c>
      <c r="Z676" s="146">
        <v>25</v>
      </c>
      <c r="AA676" s="146">
        <v>26</v>
      </c>
      <c r="AB676" s="146">
        <v>27</v>
      </c>
      <c r="AC676" s="146">
        <v>28</v>
      </c>
      <c r="AD676" s="146">
        <v>29</v>
      </c>
      <c r="AE676" s="146">
        <v>30</v>
      </c>
      <c r="AF676" s="146">
        <v>31</v>
      </c>
      <c r="AG676" s="146">
        <v>32</v>
      </c>
      <c r="AH676" s="146">
        <v>33</v>
      </c>
      <c r="AI676" s="146">
        <v>34</v>
      </c>
      <c r="AJ676" s="146">
        <v>35</v>
      </c>
      <c r="AK676" s="146">
        <v>36</v>
      </c>
      <c r="AL676" s="146">
        <v>37</v>
      </c>
      <c r="AM676" s="146">
        <v>38</v>
      </c>
      <c r="AN676" s="146">
        <v>39</v>
      </c>
      <c r="AO676" s="146">
        <v>40</v>
      </c>
      <c r="AP676" s="146">
        <v>41</v>
      </c>
      <c r="AQ676" s="146">
        <v>42</v>
      </c>
    </row>
    <row r="677" spans="1:43" x14ac:dyDescent="0.25">
      <c r="A677" s="146">
        <v>0</v>
      </c>
      <c r="B677" s="146">
        <v>1</v>
      </c>
      <c r="C677" s="146">
        <v>2</v>
      </c>
      <c r="D677" s="146">
        <v>3</v>
      </c>
      <c r="E677" s="146">
        <v>4</v>
      </c>
      <c r="F677" s="146">
        <v>5</v>
      </c>
      <c r="G677" s="146">
        <v>6</v>
      </c>
      <c r="H677" s="146">
        <v>7</v>
      </c>
      <c r="I677" s="146">
        <v>8</v>
      </c>
      <c r="J677" s="146">
        <v>9</v>
      </c>
      <c r="K677" s="146">
        <v>10</v>
      </c>
      <c r="L677" s="146">
        <v>11</v>
      </c>
      <c r="M677" s="146">
        <v>12</v>
      </c>
      <c r="N677" s="146">
        <v>13</v>
      </c>
      <c r="O677" s="146">
        <v>14</v>
      </c>
      <c r="P677" s="146">
        <v>15</v>
      </c>
      <c r="Q677" s="146">
        <v>16</v>
      </c>
      <c r="R677" s="146">
        <v>17</v>
      </c>
      <c r="S677" s="146">
        <v>18</v>
      </c>
      <c r="T677" s="146">
        <v>19</v>
      </c>
      <c r="U677" s="146">
        <v>20</v>
      </c>
      <c r="V677" s="146">
        <v>21</v>
      </c>
      <c r="W677" s="146">
        <v>22</v>
      </c>
      <c r="X677" s="146">
        <v>23</v>
      </c>
      <c r="Y677" s="146">
        <v>24</v>
      </c>
      <c r="Z677" s="146">
        <v>25</v>
      </c>
      <c r="AA677" s="146">
        <v>26</v>
      </c>
      <c r="AB677" s="146">
        <v>27</v>
      </c>
      <c r="AC677" s="146">
        <v>28</v>
      </c>
      <c r="AD677" s="146">
        <v>29</v>
      </c>
      <c r="AE677" s="146">
        <v>30</v>
      </c>
      <c r="AF677" s="146">
        <v>31</v>
      </c>
      <c r="AG677" s="146">
        <v>32</v>
      </c>
      <c r="AH677" s="146">
        <v>33</v>
      </c>
      <c r="AI677" s="146">
        <v>34</v>
      </c>
      <c r="AJ677" s="146">
        <v>35</v>
      </c>
      <c r="AK677" s="146">
        <v>36</v>
      </c>
      <c r="AL677" s="146">
        <v>37</v>
      </c>
      <c r="AM677" s="146">
        <v>38</v>
      </c>
      <c r="AN677" s="146">
        <v>39</v>
      </c>
      <c r="AO677" s="146">
        <v>40</v>
      </c>
      <c r="AP677" s="146">
        <v>41</v>
      </c>
      <c r="AQ677" s="146">
        <v>42</v>
      </c>
    </row>
    <row r="678" spans="1:43" x14ac:dyDescent="0.25">
      <c r="A678" s="146">
        <v>0</v>
      </c>
      <c r="B678" s="146">
        <v>1</v>
      </c>
      <c r="C678" s="146">
        <v>2</v>
      </c>
      <c r="D678" s="146">
        <v>3</v>
      </c>
      <c r="E678" s="146">
        <v>4</v>
      </c>
      <c r="F678" s="146">
        <v>5</v>
      </c>
      <c r="G678" s="146">
        <v>6</v>
      </c>
      <c r="H678" s="146">
        <v>7</v>
      </c>
      <c r="I678" s="146">
        <v>8</v>
      </c>
      <c r="J678" s="146">
        <v>9</v>
      </c>
      <c r="K678" s="146">
        <v>10</v>
      </c>
      <c r="L678" s="146">
        <v>11</v>
      </c>
      <c r="M678" s="146">
        <v>12</v>
      </c>
      <c r="N678" s="146">
        <v>13</v>
      </c>
      <c r="O678" s="146">
        <v>14</v>
      </c>
      <c r="P678" s="146">
        <v>15</v>
      </c>
      <c r="Q678" s="146">
        <v>16</v>
      </c>
      <c r="R678" s="146">
        <v>17</v>
      </c>
      <c r="S678" s="146">
        <v>18</v>
      </c>
      <c r="T678" s="146">
        <v>19</v>
      </c>
      <c r="U678" s="146">
        <v>20</v>
      </c>
      <c r="V678" s="146">
        <v>21</v>
      </c>
      <c r="W678" s="146">
        <v>22</v>
      </c>
      <c r="X678" s="146">
        <v>23</v>
      </c>
      <c r="Y678" s="146">
        <v>24</v>
      </c>
      <c r="Z678" s="146">
        <v>25</v>
      </c>
      <c r="AA678" s="146">
        <v>26</v>
      </c>
      <c r="AB678" s="146">
        <v>27</v>
      </c>
      <c r="AC678" s="146">
        <v>28</v>
      </c>
      <c r="AD678" s="146">
        <v>29</v>
      </c>
      <c r="AE678" s="146">
        <v>30</v>
      </c>
      <c r="AF678" s="146">
        <v>31</v>
      </c>
      <c r="AG678" s="146">
        <v>32</v>
      </c>
      <c r="AH678" s="146">
        <v>33</v>
      </c>
      <c r="AI678" s="146">
        <v>34</v>
      </c>
      <c r="AJ678" s="146">
        <v>35</v>
      </c>
      <c r="AK678" s="146">
        <v>36</v>
      </c>
      <c r="AL678" s="146">
        <v>37</v>
      </c>
      <c r="AM678" s="146">
        <v>38</v>
      </c>
      <c r="AN678" s="146">
        <v>39</v>
      </c>
      <c r="AO678" s="146">
        <v>40</v>
      </c>
      <c r="AP678" s="146">
        <v>41</v>
      </c>
      <c r="AQ678" s="146">
        <v>42</v>
      </c>
    </row>
    <row r="679" spans="1:43" x14ac:dyDescent="0.25">
      <c r="A679" s="146">
        <v>0</v>
      </c>
      <c r="B679" s="146">
        <v>1</v>
      </c>
      <c r="C679" s="146">
        <v>2</v>
      </c>
      <c r="D679" s="146">
        <v>3</v>
      </c>
      <c r="E679" s="146">
        <v>4</v>
      </c>
      <c r="F679" s="146">
        <v>5</v>
      </c>
      <c r="G679" s="146">
        <v>6</v>
      </c>
      <c r="H679" s="146">
        <v>7</v>
      </c>
      <c r="I679" s="146">
        <v>8</v>
      </c>
      <c r="J679" s="146">
        <v>9</v>
      </c>
      <c r="K679" s="146">
        <v>10</v>
      </c>
      <c r="L679" s="146">
        <v>11</v>
      </c>
      <c r="M679" s="146">
        <v>12</v>
      </c>
      <c r="N679" s="146">
        <v>13</v>
      </c>
      <c r="O679" s="146">
        <v>14</v>
      </c>
      <c r="P679" s="146">
        <v>15</v>
      </c>
      <c r="Q679" s="146">
        <v>16</v>
      </c>
      <c r="R679" s="146">
        <v>17</v>
      </c>
      <c r="S679" s="146">
        <v>18</v>
      </c>
      <c r="T679" s="146">
        <v>19</v>
      </c>
      <c r="U679" s="146">
        <v>20</v>
      </c>
      <c r="V679" s="146">
        <v>21</v>
      </c>
      <c r="W679" s="146">
        <v>22</v>
      </c>
      <c r="X679" s="146">
        <v>23</v>
      </c>
      <c r="Y679" s="146">
        <v>24</v>
      </c>
      <c r="Z679" s="146">
        <v>25</v>
      </c>
      <c r="AA679" s="146">
        <v>26</v>
      </c>
      <c r="AB679" s="146">
        <v>27</v>
      </c>
      <c r="AC679" s="146">
        <v>28</v>
      </c>
      <c r="AD679" s="146">
        <v>29</v>
      </c>
      <c r="AE679" s="146">
        <v>30</v>
      </c>
      <c r="AF679" s="146">
        <v>31</v>
      </c>
      <c r="AG679" s="146">
        <v>32</v>
      </c>
      <c r="AH679" s="146">
        <v>33</v>
      </c>
      <c r="AI679" s="146">
        <v>34</v>
      </c>
      <c r="AJ679" s="146">
        <v>35</v>
      </c>
      <c r="AK679" s="146">
        <v>36</v>
      </c>
      <c r="AL679" s="146">
        <v>37</v>
      </c>
      <c r="AM679" s="146">
        <v>38</v>
      </c>
      <c r="AN679" s="146">
        <v>39</v>
      </c>
      <c r="AO679" s="146">
        <v>40</v>
      </c>
      <c r="AP679" s="146">
        <v>41</v>
      </c>
      <c r="AQ679" s="146">
        <v>42</v>
      </c>
    </row>
    <row r="680" spans="1:43" x14ac:dyDescent="0.25">
      <c r="A680" s="146">
        <v>0</v>
      </c>
      <c r="B680" s="146">
        <v>1</v>
      </c>
      <c r="C680" s="146">
        <v>2</v>
      </c>
      <c r="D680" s="146">
        <v>3</v>
      </c>
      <c r="E680" s="146">
        <v>4</v>
      </c>
      <c r="F680" s="146">
        <v>5</v>
      </c>
      <c r="G680" s="146">
        <v>6</v>
      </c>
      <c r="H680" s="146">
        <v>7</v>
      </c>
      <c r="I680" s="146">
        <v>8</v>
      </c>
      <c r="J680" s="146">
        <v>9</v>
      </c>
      <c r="K680" s="146">
        <v>10</v>
      </c>
      <c r="L680" s="146">
        <v>11</v>
      </c>
      <c r="M680" s="146">
        <v>12</v>
      </c>
      <c r="N680" s="146">
        <v>13</v>
      </c>
      <c r="O680" s="146">
        <v>14</v>
      </c>
      <c r="P680" s="146">
        <v>15</v>
      </c>
      <c r="Q680" s="146">
        <v>16</v>
      </c>
      <c r="R680" s="146">
        <v>17</v>
      </c>
      <c r="S680" s="146">
        <v>18</v>
      </c>
      <c r="T680" s="146">
        <v>19</v>
      </c>
      <c r="U680" s="146">
        <v>20</v>
      </c>
      <c r="V680" s="146">
        <v>21</v>
      </c>
      <c r="W680" s="146">
        <v>22</v>
      </c>
      <c r="X680" s="146">
        <v>23</v>
      </c>
      <c r="Y680" s="146">
        <v>24</v>
      </c>
      <c r="Z680" s="146">
        <v>25</v>
      </c>
      <c r="AA680" s="146">
        <v>26</v>
      </c>
      <c r="AB680" s="146">
        <v>27</v>
      </c>
      <c r="AC680" s="146">
        <v>28</v>
      </c>
      <c r="AD680" s="146">
        <v>29</v>
      </c>
      <c r="AE680" s="146">
        <v>30</v>
      </c>
      <c r="AF680" s="146">
        <v>31</v>
      </c>
      <c r="AG680" s="146">
        <v>32</v>
      </c>
      <c r="AH680" s="146">
        <v>33</v>
      </c>
      <c r="AI680" s="146">
        <v>34</v>
      </c>
      <c r="AJ680" s="146">
        <v>35</v>
      </c>
      <c r="AK680" s="146">
        <v>36</v>
      </c>
      <c r="AL680" s="146">
        <v>37</v>
      </c>
      <c r="AM680" s="146">
        <v>38</v>
      </c>
      <c r="AN680" s="146">
        <v>39</v>
      </c>
      <c r="AO680" s="146">
        <v>40</v>
      </c>
      <c r="AP680" s="146">
        <v>41</v>
      </c>
      <c r="AQ680" s="146">
        <v>42</v>
      </c>
    </row>
    <row r="681" spans="1:43" x14ac:dyDescent="0.25">
      <c r="A681" s="146">
        <v>0</v>
      </c>
      <c r="B681" s="146">
        <v>1</v>
      </c>
      <c r="C681" s="146">
        <v>2</v>
      </c>
      <c r="D681" s="146">
        <v>3</v>
      </c>
      <c r="E681" s="146">
        <v>4</v>
      </c>
      <c r="F681" s="146">
        <v>5</v>
      </c>
      <c r="G681" s="146">
        <v>6</v>
      </c>
      <c r="H681" s="146">
        <v>7</v>
      </c>
      <c r="I681" s="146">
        <v>8</v>
      </c>
      <c r="J681" s="146">
        <v>9</v>
      </c>
      <c r="K681" s="146">
        <v>10</v>
      </c>
      <c r="L681" s="146">
        <v>11</v>
      </c>
      <c r="M681" s="146">
        <v>12</v>
      </c>
      <c r="N681" s="146">
        <v>13</v>
      </c>
      <c r="O681" s="146">
        <v>14</v>
      </c>
      <c r="P681" s="146">
        <v>15</v>
      </c>
      <c r="Q681" s="146">
        <v>16</v>
      </c>
      <c r="R681" s="146">
        <v>17</v>
      </c>
      <c r="S681" s="146">
        <v>18</v>
      </c>
      <c r="T681" s="146">
        <v>19</v>
      </c>
      <c r="U681" s="146">
        <v>20</v>
      </c>
      <c r="V681" s="146">
        <v>21</v>
      </c>
      <c r="W681" s="146">
        <v>22</v>
      </c>
      <c r="X681" s="146">
        <v>23</v>
      </c>
      <c r="Y681" s="146">
        <v>24</v>
      </c>
      <c r="Z681" s="146">
        <v>25</v>
      </c>
      <c r="AA681" s="146">
        <v>26</v>
      </c>
      <c r="AB681" s="146">
        <v>27</v>
      </c>
      <c r="AC681" s="146">
        <v>28</v>
      </c>
      <c r="AD681" s="146">
        <v>29</v>
      </c>
      <c r="AE681" s="146">
        <v>30</v>
      </c>
      <c r="AF681" s="146">
        <v>31</v>
      </c>
      <c r="AG681" s="146">
        <v>32</v>
      </c>
      <c r="AH681" s="146">
        <v>33</v>
      </c>
      <c r="AI681" s="146">
        <v>34</v>
      </c>
      <c r="AJ681" s="146">
        <v>35</v>
      </c>
      <c r="AK681" s="146">
        <v>36</v>
      </c>
      <c r="AL681" s="146">
        <v>37</v>
      </c>
      <c r="AM681" s="146">
        <v>38</v>
      </c>
      <c r="AN681" s="146">
        <v>39</v>
      </c>
      <c r="AO681" s="146">
        <v>40</v>
      </c>
      <c r="AP681" s="146">
        <v>41</v>
      </c>
      <c r="AQ681" s="146">
        <v>42</v>
      </c>
    </row>
    <row r="682" spans="1:43" x14ac:dyDescent="0.25">
      <c r="A682" s="146">
        <v>0</v>
      </c>
      <c r="B682" s="146">
        <v>1</v>
      </c>
      <c r="C682" s="146">
        <v>2</v>
      </c>
      <c r="D682" s="146">
        <v>3</v>
      </c>
      <c r="E682" s="146">
        <v>4</v>
      </c>
      <c r="F682" s="146">
        <v>5</v>
      </c>
      <c r="G682" s="146">
        <v>6</v>
      </c>
      <c r="H682" s="146">
        <v>7</v>
      </c>
      <c r="I682" s="146">
        <v>8</v>
      </c>
      <c r="J682" s="146">
        <v>9</v>
      </c>
      <c r="K682" s="146">
        <v>10</v>
      </c>
      <c r="L682" s="146">
        <v>11</v>
      </c>
      <c r="M682" s="146">
        <v>12</v>
      </c>
      <c r="N682" s="146">
        <v>13</v>
      </c>
      <c r="O682" s="146">
        <v>14</v>
      </c>
      <c r="P682" s="146">
        <v>15</v>
      </c>
      <c r="Q682" s="146">
        <v>16</v>
      </c>
      <c r="R682" s="146">
        <v>17</v>
      </c>
      <c r="S682" s="146">
        <v>18</v>
      </c>
      <c r="T682" s="146">
        <v>19</v>
      </c>
      <c r="U682" s="146">
        <v>20</v>
      </c>
      <c r="V682" s="146">
        <v>21</v>
      </c>
      <c r="W682" s="146">
        <v>22</v>
      </c>
      <c r="X682" s="146">
        <v>23</v>
      </c>
      <c r="Y682" s="146">
        <v>24</v>
      </c>
      <c r="Z682" s="146">
        <v>25</v>
      </c>
      <c r="AA682" s="146">
        <v>26</v>
      </c>
      <c r="AB682" s="146">
        <v>27</v>
      </c>
      <c r="AC682" s="146">
        <v>28</v>
      </c>
      <c r="AD682" s="146">
        <v>29</v>
      </c>
      <c r="AE682" s="146">
        <v>30</v>
      </c>
      <c r="AF682" s="146">
        <v>31</v>
      </c>
      <c r="AG682" s="146">
        <v>32</v>
      </c>
      <c r="AH682" s="146">
        <v>33</v>
      </c>
      <c r="AI682" s="146">
        <v>34</v>
      </c>
      <c r="AJ682" s="146">
        <v>35</v>
      </c>
      <c r="AK682" s="146">
        <v>36</v>
      </c>
      <c r="AL682" s="146">
        <v>37</v>
      </c>
      <c r="AM682" s="146">
        <v>38</v>
      </c>
      <c r="AN682" s="146">
        <v>39</v>
      </c>
      <c r="AO682" s="146">
        <v>40</v>
      </c>
      <c r="AP682" s="146">
        <v>41</v>
      </c>
      <c r="AQ682" s="146">
        <v>42</v>
      </c>
    </row>
    <row r="683" spans="1:43" x14ac:dyDescent="0.25">
      <c r="A683" s="146">
        <v>0</v>
      </c>
      <c r="B683" s="146">
        <v>1</v>
      </c>
      <c r="C683" s="146">
        <v>2</v>
      </c>
      <c r="D683" s="146">
        <v>3</v>
      </c>
      <c r="E683" s="146">
        <v>4</v>
      </c>
      <c r="F683" s="146">
        <v>5</v>
      </c>
      <c r="G683" s="146">
        <v>6</v>
      </c>
      <c r="H683" s="146">
        <v>7</v>
      </c>
      <c r="I683" s="146">
        <v>8</v>
      </c>
      <c r="J683" s="146">
        <v>9</v>
      </c>
      <c r="K683" s="146">
        <v>10</v>
      </c>
      <c r="L683" s="146">
        <v>11</v>
      </c>
      <c r="M683" s="146">
        <v>12</v>
      </c>
      <c r="N683" s="146">
        <v>13</v>
      </c>
      <c r="O683" s="146">
        <v>14</v>
      </c>
      <c r="P683" s="146">
        <v>15</v>
      </c>
      <c r="Q683" s="146">
        <v>16</v>
      </c>
      <c r="R683" s="146">
        <v>17</v>
      </c>
      <c r="S683" s="146">
        <v>18</v>
      </c>
      <c r="T683" s="146">
        <v>19</v>
      </c>
      <c r="U683" s="146">
        <v>20</v>
      </c>
      <c r="V683" s="146">
        <v>21</v>
      </c>
      <c r="W683" s="146">
        <v>22</v>
      </c>
      <c r="X683" s="146">
        <v>23</v>
      </c>
      <c r="Y683" s="146">
        <v>24</v>
      </c>
      <c r="Z683" s="146">
        <v>25</v>
      </c>
      <c r="AA683" s="146">
        <v>26</v>
      </c>
      <c r="AB683" s="146">
        <v>27</v>
      </c>
      <c r="AC683" s="146">
        <v>28</v>
      </c>
      <c r="AD683" s="146">
        <v>29</v>
      </c>
      <c r="AE683" s="146">
        <v>30</v>
      </c>
      <c r="AF683" s="146">
        <v>31</v>
      </c>
      <c r="AG683" s="146">
        <v>32</v>
      </c>
      <c r="AH683" s="146">
        <v>33</v>
      </c>
      <c r="AI683" s="146">
        <v>34</v>
      </c>
      <c r="AJ683" s="146">
        <v>35</v>
      </c>
      <c r="AK683" s="146">
        <v>36</v>
      </c>
      <c r="AL683" s="146">
        <v>37</v>
      </c>
      <c r="AM683" s="146">
        <v>38</v>
      </c>
      <c r="AN683" s="146">
        <v>39</v>
      </c>
      <c r="AO683" s="146">
        <v>40</v>
      </c>
      <c r="AP683" s="146">
        <v>41</v>
      </c>
      <c r="AQ683" s="146">
        <v>42</v>
      </c>
    </row>
    <row r="684" spans="1:43" x14ac:dyDescent="0.25">
      <c r="A684" s="146">
        <v>0</v>
      </c>
      <c r="B684" s="146">
        <v>1</v>
      </c>
      <c r="C684" s="146">
        <v>2</v>
      </c>
      <c r="D684" s="146">
        <v>3</v>
      </c>
      <c r="E684" s="146">
        <v>4</v>
      </c>
      <c r="F684" s="146">
        <v>5</v>
      </c>
      <c r="G684" s="146">
        <v>6</v>
      </c>
      <c r="H684" s="146">
        <v>7</v>
      </c>
      <c r="I684" s="146">
        <v>8</v>
      </c>
      <c r="J684" s="146">
        <v>9</v>
      </c>
      <c r="K684" s="146">
        <v>10</v>
      </c>
      <c r="L684" s="146">
        <v>11</v>
      </c>
      <c r="M684" s="146">
        <v>12</v>
      </c>
      <c r="N684" s="146">
        <v>13</v>
      </c>
      <c r="O684" s="146">
        <v>14</v>
      </c>
      <c r="P684" s="146">
        <v>15</v>
      </c>
      <c r="Q684" s="146">
        <v>16</v>
      </c>
      <c r="R684" s="146">
        <v>17</v>
      </c>
      <c r="S684" s="146">
        <v>18</v>
      </c>
      <c r="T684" s="146">
        <v>19</v>
      </c>
      <c r="U684" s="146">
        <v>20</v>
      </c>
      <c r="V684" s="146">
        <v>21</v>
      </c>
      <c r="W684" s="146">
        <v>22</v>
      </c>
      <c r="X684" s="146">
        <v>23</v>
      </c>
      <c r="Y684" s="146">
        <v>24</v>
      </c>
      <c r="Z684" s="146">
        <v>25</v>
      </c>
      <c r="AA684" s="146">
        <v>26</v>
      </c>
      <c r="AB684" s="146">
        <v>27</v>
      </c>
      <c r="AC684" s="146">
        <v>28</v>
      </c>
      <c r="AD684" s="146">
        <v>29</v>
      </c>
      <c r="AE684" s="146">
        <v>30</v>
      </c>
      <c r="AF684" s="146">
        <v>31</v>
      </c>
      <c r="AG684" s="146">
        <v>32</v>
      </c>
      <c r="AH684" s="146">
        <v>33</v>
      </c>
      <c r="AI684" s="146">
        <v>34</v>
      </c>
      <c r="AJ684" s="146">
        <v>35</v>
      </c>
      <c r="AK684" s="146">
        <v>36</v>
      </c>
      <c r="AL684" s="146">
        <v>37</v>
      </c>
      <c r="AM684" s="146">
        <v>38</v>
      </c>
      <c r="AN684" s="146">
        <v>39</v>
      </c>
      <c r="AO684" s="146">
        <v>40</v>
      </c>
      <c r="AP684" s="146">
        <v>41</v>
      </c>
      <c r="AQ684" s="146">
        <v>42</v>
      </c>
    </row>
    <row r="685" spans="1:43" x14ac:dyDescent="0.25">
      <c r="A685" s="146">
        <v>0</v>
      </c>
      <c r="B685" s="146">
        <v>1</v>
      </c>
      <c r="C685" s="146">
        <v>2</v>
      </c>
      <c r="D685" s="146">
        <v>3</v>
      </c>
      <c r="E685" s="146">
        <v>4</v>
      </c>
      <c r="F685" s="146">
        <v>5</v>
      </c>
      <c r="G685" s="146">
        <v>6</v>
      </c>
      <c r="H685" s="146">
        <v>7</v>
      </c>
      <c r="I685" s="146">
        <v>8</v>
      </c>
      <c r="J685" s="146">
        <v>9</v>
      </c>
      <c r="K685" s="146">
        <v>10</v>
      </c>
      <c r="L685" s="146">
        <v>11</v>
      </c>
      <c r="M685" s="146">
        <v>12</v>
      </c>
      <c r="N685" s="146">
        <v>13</v>
      </c>
      <c r="O685" s="146">
        <v>14</v>
      </c>
      <c r="P685" s="146">
        <v>15</v>
      </c>
      <c r="Q685" s="146">
        <v>16</v>
      </c>
      <c r="R685" s="146">
        <v>17</v>
      </c>
      <c r="S685" s="146">
        <v>18</v>
      </c>
      <c r="T685" s="146">
        <v>19</v>
      </c>
      <c r="U685" s="146">
        <v>20</v>
      </c>
      <c r="V685" s="146">
        <v>21</v>
      </c>
      <c r="W685" s="146">
        <v>22</v>
      </c>
      <c r="X685" s="146">
        <v>23</v>
      </c>
      <c r="Y685" s="146">
        <v>24</v>
      </c>
      <c r="Z685" s="146">
        <v>25</v>
      </c>
      <c r="AA685" s="146">
        <v>26</v>
      </c>
      <c r="AB685" s="146">
        <v>27</v>
      </c>
      <c r="AC685" s="146">
        <v>28</v>
      </c>
      <c r="AD685" s="146">
        <v>29</v>
      </c>
      <c r="AE685" s="146">
        <v>30</v>
      </c>
      <c r="AF685" s="146">
        <v>31</v>
      </c>
      <c r="AG685" s="146">
        <v>32</v>
      </c>
      <c r="AH685" s="146">
        <v>33</v>
      </c>
      <c r="AI685" s="146">
        <v>34</v>
      </c>
      <c r="AJ685" s="146">
        <v>35</v>
      </c>
      <c r="AK685" s="146">
        <v>36</v>
      </c>
      <c r="AL685" s="146">
        <v>37</v>
      </c>
      <c r="AM685" s="146">
        <v>38</v>
      </c>
      <c r="AN685" s="146">
        <v>39</v>
      </c>
      <c r="AO685" s="146">
        <v>40</v>
      </c>
      <c r="AP685" s="146">
        <v>41</v>
      </c>
      <c r="AQ685" s="146">
        <v>42</v>
      </c>
    </row>
    <row r="686" spans="1:43" x14ac:dyDescent="0.25">
      <c r="A686" s="146">
        <v>0</v>
      </c>
      <c r="B686" s="146">
        <v>1</v>
      </c>
      <c r="C686" s="146">
        <v>2</v>
      </c>
      <c r="D686" s="146">
        <v>3</v>
      </c>
      <c r="E686" s="146">
        <v>4</v>
      </c>
      <c r="F686" s="146">
        <v>5</v>
      </c>
      <c r="G686" s="146">
        <v>6</v>
      </c>
      <c r="H686" s="146">
        <v>7</v>
      </c>
      <c r="I686" s="146">
        <v>8</v>
      </c>
      <c r="J686" s="146">
        <v>9</v>
      </c>
      <c r="K686" s="146">
        <v>10</v>
      </c>
      <c r="L686" s="146">
        <v>11</v>
      </c>
      <c r="M686" s="146">
        <v>12</v>
      </c>
      <c r="N686" s="146">
        <v>13</v>
      </c>
      <c r="O686" s="146">
        <v>14</v>
      </c>
      <c r="P686" s="146">
        <v>15</v>
      </c>
      <c r="Q686" s="146">
        <v>16</v>
      </c>
      <c r="R686" s="146">
        <v>17</v>
      </c>
      <c r="S686" s="146">
        <v>18</v>
      </c>
      <c r="T686" s="146">
        <v>19</v>
      </c>
      <c r="U686" s="146">
        <v>20</v>
      </c>
      <c r="V686" s="146">
        <v>21</v>
      </c>
      <c r="W686" s="146">
        <v>22</v>
      </c>
      <c r="X686" s="146">
        <v>23</v>
      </c>
      <c r="Y686" s="146">
        <v>24</v>
      </c>
      <c r="Z686" s="146">
        <v>25</v>
      </c>
      <c r="AA686" s="146">
        <v>26</v>
      </c>
      <c r="AB686" s="146">
        <v>27</v>
      </c>
      <c r="AC686" s="146">
        <v>28</v>
      </c>
      <c r="AD686" s="146">
        <v>29</v>
      </c>
      <c r="AE686" s="146">
        <v>30</v>
      </c>
      <c r="AF686" s="146">
        <v>31</v>
      </c>
      <c r="AG686" s="146">
        <v>32</v>
      </c>
      <c r="AH686" s="146">
        <v>33</v>
      </c>
      <c r="AI686" s="146">
        <v>34</v>
      </c>
      <c r="AJ686" s="146">
        <v>35</v>
      </c>
      <c r="AK686" s="146">
        <v>36</v>
      </c>
      <c r="AL686" s="146">
        <v>37</v>
      </c>
      <c r="AM686" s="146">
        <v>38</v>
      </c>
      <c r="AN686" s="146">
        <v>39</v>
      </c>
      <c r="AO686" s="146">
        <v>40</v>
      </c>
      <c r="AP686" s="146">
        <v>41</v>
      </c>
      <c r="AQ686" s="146">
        <v>42</v>
      </c>
    </row>
    <row r="687" spans="1:43" x14ac:dyDescent="0.25">
      <c r="A687" s="146">
        <v>0</v>
      </c>
      <c r="B687" s="146">
        <v>1</v>
      </c>
      <c r="C687" s="146">
        <v>2</v>
      </c>
      <c r="D687" s="146">
        <v>3</v>
      </c>
      <c r="E687" s="146">
        <v>4</v>
      </c>
      <c r="F687" s="146">
        <v>5</v>
      </c>
      <c r="G687" s="146">
        <v>6</v>
      </c>
      <c r="H687" s="146">
        <v>7</v>
      </c>
      <c r="I687" s="146">
        <v>8</v>
      </c>
      <c r="J687" s="146">
        <v>9</v>
      </c>
      <c r="K687" s="146">
        <v>10</v>
      </c>
      <c r="L687" s="146">
        <v>11</v>
      </c>
      <c r="M687" s="146">
        <v>12</v>
      </c>
      <c r="N687" s="146">
        <v>13</v>
      </c>
      <c r="O687" s="146">
        <v>14</v>
      </c>
      <c r="P687" s="146">
        <v>15</v>
      </c>
      <c r="Q687" s="146">
        <v>16</v>
      </c>
      <c r="R687" s="146">
        <v>17</v>
      </c>
      <c r="S687" s="146">
        <v>18</v>
      </c>
      <c r="T687" s="146">
        <v>19</v>
      </c>
      <c r="U687" s="146">
        <v>20</v>
      </c>
      <c r="V687" s="146">
        <v>21</v>
      </c>
      <c r="W687" s="146">
        <v>22</v>
      </c>
      <c r="X687" s="146">
        <v>23</v>
      </c>
      <c r="Y687" s="146">
        <v>24</v>
      </c>
      <c r="Z687" s="146">
        <v>25</v>
      </c>
      <c r="AA687" s="146">
        <v>26</v>
      </c>
      <c r="AB687" s="146">
        <v>27</v>
      </c>
      <c r="AC687" s="146">
        <v>28</v>
      </c>
      <c r="AD687" s="146">
        <v>29</v>
      </c>
      <c r="AE687" s="146">
        <v>30</v>
      </c>
      <c r="AF687" s="146">
        <v>31</v>
      </c>
      <c r="AG687" s="146">
        <v>32</v>
      </c>
      <c r="AH687" s="146">
        <v>33</v>
      </c>
      <c r="AI687" s="146">
        <v>34</v>
      </c>
      <c r="AJ687" s="146">
        <v>35</v>
      </c>
      <c r="AK687" s="146">
        <v>36</v>
      </c>
      <c r="AL687" s="146">
        <v>37</v>
      </c>
      <c r="AM687" s="146">
        <v>38</v>
      </c>
      <c r="AN687" s="146">
        <v>39</v>
      </c>
      <c r="AO687" s="146">
        <v>40</v>
      </c>
      <c r="AP687" s="146">
        <v>41</v>
      </c>
      <c r="AQ687" s="146">
        <v>42</v>
      </c>
    </row>
    <row r="688" spans="1:43" x14ac:dyDescent="0.25">
      <c r="A688" s="146">
        <v>0</v>
      </c>
      <c r="B688" s="146">
        <v>1</v>
      </c>
      <c r="C688" s="146">
        <v>2</v>
      </c>
      <c r="D688" s="146">
        <v>3</v>
      </c>
      <c r="E688" s="146">
        <v>4</v>
      </c>
      <c r="F688" s="146">
        <v>5</v>
      </c>
      <c r="G688" s="146">
        <v>6</v>
      </c>
      <c r="H688" s="146">
        <v>7</v>
      </c>
      <c r="I688" s="146">
        <v>8</v>
      </c>
      <c r="J688" s="146">
        <v>9</v>
      </c>
      <c r="K688" s="146">
        <v>10</v>
      </c>
      <c r="L688" s="146">
        <v>11</v>
      </c>
      <c r="M688" s="146">
        <v>12</v>
      </c>
      <c r="N688" s="146">
        <v>13</v>
      </c>
      <c r="O688" s="146">
        <v>14</v>
      </c>
      <c r="P688" s="146">
        <v>15</v>
      </c>
      <c r="Q688" s="146">
        <v>16</v>
      </c>
      <c r="R688" s="146">
        <v>17</v>
      </c>
      <c r="S688" s="146">
        <v>18</v>
      </c>
      <c r="T688" s="146">
        <v>19</v>
      </c>
      <c r="U688" s="146">
        <v>20</v>
      </c>
      <c r="V688" s="146">
        <v>21</v>
      </c>
      <c r="W688" s="146">
        <v>22</v>
      </c>
      <c r="X688" s="146">
        <v>23</v>
      </c>
      <c r="Y688" s="146">
        <v>24</v>
      </c>
      <c r="Z688" s="146">
        <v>25</v>
      </c>
      <c r="AA688" s="146">
        <v>26</v>
      </c>
      <c r="AB688" s="146">
        <v>27</v>
      </c>
      <c r="AC688" s="146">
        <v>28</v>
      </c>
      <c r="AD688" s="146">
        <v>29</v>
      </c>
      <c r="AE688" s="146">
        <v>30</v>
      </c>
      <c r="AF688" s="146">
        <v>31</v>
      </c>
      <c r="AG688" s="146">
        <v>32</v>
      </c>
      <c r="AH688" s="146">
        <v>33</v>
      </c>
      <c r="AI688" s="146">
        <v>34</v>
      </c>
      <c r="AJ688" s="146">
        <v>35</v>
      </c>
      <c r="AK688" s="146">
        <v>36</v>
      </c>
      <c r="AL688" s="146">
        <v>37</v>
      </c>
      <c r="AM688" s="146">
        <v>38</v>
      </c>
      <c r="AN688" s="146">
        <v>39</v>
      </c>
      <c r="AO688" s="146">
        <v>40</v>
      </c>
      <c r="AP688" s="146">
        <v>41</v>
      </c>
      <c r="AQ688" s="146">
        <v>42</v>
      </c>
    </row>
    <row r="689" spans="1:43" x14ac:dyDescent="0.25">
      <c r="A689" s="146">
        <v>0</v>
      </c>
      <c r="B689" s="146">
        <v>1</v>
      </c>
      <c r="C689" s="146">
        <v>2</v>
      </c>
      <c r="D689" s="146">
        <v>3</v>
      </c>
      <c r="E689" s="146">
        <v>4</v>
      </c>
      <c r="F689" s="146">
        <v>5</v>
      </c>
      <c r="G689" s="146">
        <v>6</v>
      </c>
      <c r="H689" s="146">
        <v>7</v>
      </c>
      <c r="I689" s="146">
        <v>8</v>
      </c>
      <c r="J689" s="146">
        <v>9</v>
      </c>
      <c r="K689" s="146">
        <v>10</v>
      </c>
      <c r="L689" s="146">
        <v>11</v>
      </c>
      <c r="M689" s="146">
        <v>12</v>
      </c>
      <c r="N689" s="146">
        <v>13</v>
      </c>
      <c r="O689" s="146">
        <v>14</v>
      </c>
      <c r="P689" s="146">
        <v>15</v>
      </c>
      <c r="Q689" s="146">
        <v>16</v>
      </c>
      <c r="R689" s="146">
        <v>17</v>
      </c>
      <c r="S689" s="146">
        <v>18</v>
      </c>
      <c r="T689" s="146">
        <v>19</v>
      </c>
      <c r="U689" s="146">
        <v>20</v>
      </c>
      <c r="V689" s="146">
        <v>21</v>
      </c>
      <c r="W689" s="146">
        <v>22</v>
      </c>
      <c r="X689" s="146">
        <v>23</v>
      </c>
      <c r="Y689" s="146">
        <v>24</v>
      </c>
      <c r="Z689" s="146">
        <v>25</v>
      </c>
      <c r="AA689" s="146">
        <v>26</v>
      </c>
      <c r="AB689" s="146">
        <v>27</v>
      </c>
      <c r="AC689" s="146">
        <v>28</v>
      </c>
      <c r="AD689" s="146">
        <v>29</v>
      </c>
      <c r="AE689" s="146">
        <v>30</v>
      </c>
      <c r="AF689" s="146">
        <v>31</v>
      </c>
      <c r="AG689" s="146">
        <v>32</v>
      </c>
      <c r="AH689" s="146">
        <v>33</v>
      </c>
      <c r="AI689" s="146">
        <v>34</v>
      </c>
      <c r="AJ689" s="146">
        <v>35</v>
      </c>
      <c r="AK689" s="146">
        <v>36</v>
      </c>
      <c r="AL689" s="146">
        <v>37</v>
      </c>
      <c r="AM689" s="146">
        <v>38</v>
      </c>
      <c r="AN689" s="146">
        <v>39</v>
      </c>
      <c r="AO689" s="146">
        <v>40</v>
      </c>
      <c r="AP689" s="146">
        <v>41</v>
      </c>
      <c r="AQ689" s="146">
        <v>42</v>
      </c>
    </row>
    <row r="690" spans="1:43" x14ac:dyDescent="0.25">
      <c r="A690" s="146">
        <v>0</v>
      </c>
      <c r="B690" s="146">
        <v>1</v>
      </c>
      <c r="C690" s="146">
        <v>2</v>
      </c>
      <c r="D690" s="146">
        <v>3</v>
      </c>
      <c r="E690" s="146">
        <v>4</v>
      </c>
      <c r="F690" s="146">
        <v>5</v>
      </c>
      <c r="G690" s="146">
        <v>6</v>
      </c>
      <c r="H690" s="146">
        <v>7</v>
      </c>
      <c r="I690" s="146">
        <v>8</v>
      </c>
      <c r="J690" s="146">
        <v>9</v>
      </c>
      <c r="K690" s="146">
        <v>10</v>
      </c>
      <c r="L690" s="146">
        <v>11</v>
      </c>
      <c r="M690" s="146">
        <v>12</v>
      </c>
      <c r="N690" s="146">
        <v>13</v>
      </c>
      <c r="O690" s="146">
        <v>14</v>
      </c>
      <c r="P690" s="146">
        <v>15</v>
      </c>
      <c r="Q690" s="146">
        <v>16</v>
      </c>
      <c r="R690" s="146">
        <v>17</v>
      </c>
      <c r="S690" s="146">
        <v>18</v>
      </c>
      <c r="T690" s="146">
        <v>19</v>
      </c>
      <c r="U690" s="146">
        <v>20</v>
      </c>
      <c r="V690" s="146">
        <v>21</v>
      </c>
      <c r="W690" s="146">
        <v>22</v>
      </c>
      <c r="X690" s="146">
        <v>23</v>
      </c>
      <c r="Y690" s="146">
        <v>24</v>
      </c>
      <c r="Z690" s="146">
        <v>25</v>
      </c>
      <c r="AA690" s="146">
        <v>26</v>
      </c>
      <c r="AB690" s="146">
        <v>27</v>
      </c>
      <c r="AC690" s="146">
        <v>28</v>
      </c>
      <c r="AD690" s="146">
        <v>29</v>
      </c>
      <c r="AE690" s="146">
        <v>30</v>
      </c>
      <c r="AF690" s="146">
        <v>31</v>
      </c>
      <c r="AG690" s="146">
        <v>32</v>
      </c>
      <c r="AH690" s="146">
        <v>33</v>
      </c>
      <c r="AI690" s="146">
        <v>34</v>
      </c>
      <c r="AJ690" s="146">
        <v>35</v>
      </c>
      <c r="AK690" s="146">
        <v>36</v>
      </c>
      <c r="AL690" s="146">
        <v>37</v>
      </c>
      <c r="AM690" s="146">
        <v>38</v>
      </c>
      <c r="AN690" s="146">
        <v>39</v>
      </c>
      <c r="AO690" s="146">
        <v>40</v>
      </c>
      <c r="AP690" s="146">
        <v>41</v>
      </c>
      <c r="AQ690" s="146">
        <v>42</v>
      </c>
    </row>
    <row r="691" spans="1:43" x14ac:dyDescent="0.25">
      <c r="A691" s="146">
        <v>0</v>
      </c>
      <c r="B691" s="146">
        <v>1</v>
      </c>
      <c r="C691" s="146">
        <v>2</v>
      </c>
      <c r="D691" s="146">
        <v>3</v>
      </c>
      <c r="E691" s="146">
        <v>4</v>
      </c>
      <c r="F691" s="146">
        <v>5</v>
      </c>
      <c r="G691" s="146">
        <v>6</v>
      </c>
      <c r="H691" s="146">
        <v>7</v>
      </c>
      <c r="I691" s="146">
        <v>8</v>
      </c>
      <c r="J691" s="146">
        <v>9</v>
      </c>
      <c r="K691" s="146">
        <v>10</v>
      </c>
      <c r="L691" s="146">
        <v>11</v>
      </c>
      <c r="M691" s="146">
        <v>12</v>
      </c>
      <c r="N691" s="146">
        <v>13</v>
      </c>
      <c r="O691" s="146">
        <v>14</v>
      </c>
      <c r="P691" s="146">
        <v>15</v>
      </c>
      <c r="Q691" s="146">
        <v>16</v>
      </c>
      <c r="R691" s="146">
        <v>17</v>
      </c>
      <c r="S691" s="146">
        <v>18</v>
      </c>
      <c r="T691" s="146">
        <v>19</v>
      </c>
      <c r="U691" s="146">
        <v>20</v>
      </c>
      <c r="V691" s="146">
        <v>21</v>
      </c>
      <c r="W691" s="146">
        <v>22</v>
      </c>
      <c r="X691" s="146">
        <v>23</v>
      </c>
      <c r="Y691" s="146">
        <v>24</v>
      </c>
      <c r="Z691" s="146">
        <v>25</v>
      </c>
      <c r="AA691" s="146">
        <v>26</v>
      </c>
      <c r="AB691" s="146">
        <v>27</v>
      </c>
      <c r="AC691" s="146">
        <v>28</v>
      </c>
      <c r="AD691" s="146">
        <v>29</v>
      </c>
      <c r="AE691" s="146">
        <v>30</v>
      </c>
      <c r="AF691" s="146">
        <v>31</v>
      </c>
      <c r="AG691" s="146">
        <v>32</v>
      </c>
      <c r="AH691" s="146">
        <v>33</v>
      </c>
      <c r="AI691" s="146">
        <v>34</v>
      </c>
      <c r="AJ691" s="146">
        <v>35</v>
      </c>
      <c r="AK691" s="146">
        <v>36</v>
      </c>
      <c r="AL691" s="146">
        <v>37</v>
      </c>
      <c r="AM691" s="146">
        <v>38</v>
      </c>
      <c r="AN691" s="146">
        <v>39</v>
      </c>
      <c r="AO691" s="146">
        <v>40</v>
      </c>
      <c r="AP691" s="146">
        <v>41</v>
      </c>
      <c r="AQ691" s="146">
        <v>42</v>
      </c>
    </row>
    <row r="692" spans="1:43" x14ac:dyDescent="0.25">
      <c r="A692" s="146">
        <v>0</v>
      </c>
      <c r="B692" s="146">
        <v>1</v>
      </c>
      <c r="C692" s="146">
        <v>2</v>
      </c>
      <c r="D692" s="146">
        <v>3</v>
      </c>
      <c r="E692" s="146">
        <v>4</v>
      </c>
      <c r="F692" s="146">
        <v>5</v>
      </c>
      <c r="G692" s="146">
        <v>6</v>
      </c>
      <c r="H692" s="146">
        <v>7</v>
      </c>
      <c r="I692" s="146">
        <v>8</v>
      </c>
      <c r="J692" s="146">
        <v>9</v>
      </c>
      <c r="K692" s="146">
        <v>10</v>
      </c>
      <c r="L692" s="146">
        <v>11</v>
      </c>
      <c r="M692" s="146">
        <v>12</v>
      </c>
      <c r="N692" s="146">
        <v>13</v>
      </c>
      <c r="O692" s="146">
        <v>14</v>
      </c>
      <c r="P692" s="146">
        <v>15</v>
      </c>
      <c r="Q692" s="146">
        <v>16</v>
      </c>
      <c r="R692" s="146">
        <v>17</v>
      </c>
      <c r="S692" s="146">
        <v>18</v>
      </c>
      <c r="T692" s="146">
        <v>19</v>
      </c>
      <c r="U692" s="146">
        <v>20</v>
      </c>
      <c r="V692" s="146">
        <v>21</v>
      </c>
      <c r="W692" s="146">
        <v>22</v>
      </c>
      <c r="X692" s="146">
        <v>23</v>
      </c>
      <c r="Y692" s="146">
        <v>24</v>
      </c>
      <c r="Z692" s="146">
        <v>25</v>
      </c>
      <c r="AA692" s="146">
        <v>26</v>
      </c>
      <c r="AB692" s="146">
        <v>27</v>
      </c>
      <c r="AC692" s="146">
        <v>28</v>
      </c>
      <c r="AD692" s="146">
        <v>29</v>
      </c>
      <c r="AE692" s="146">
        <v>30</v>
      </c>
      <c r="AF692" s="146">
        <v>31</v>
      </c>
      <c r="AG692" s="146">
        <v>32</v>
      </c>
      <c r="AH692" s="146">
        <v>33</v>
      </c>
      <c r="AI692" s="146">
        <v>34</v>
      </c>
      <c r="AJ692" s="146">
        <v>35</v>
      </c>
      <c r="AK692" s="146">
        <v>36</v>
      </c>
      <c r="AL692" s="146">
        <v>37</v>
      </c>
      <c r="AM692" s="146">
        <v>38</v>
      </c>
      <c r="AN692" s="146">
        <v>39</v>
      </c>
      <c r="AO692" s="146">
        <v>40</v>
      </c>
      <c r="AP692" s="146">
        <v>41</v>
      </c>
      <c r="AQ692" s="146">
        <v>42</v>
      </c>
    </row>
    <row r="693" spans="1:43" x14ac:dyDescent="0.25">
      <c r="A693" s="146">
        <v>0</v>
      </c>
      <c r="B693" s="146">
        <v>1</v>
      </c>
      <c r="C693" s="146">
        <v>2</v>
      </c>
      <c r="D693" s="146">
        <v>3</v>
      </c>
      <c r="E693" s="146">
        <v>4</v>
      </c>
      <c r="F693" s="146">
        <v>5</v>
      </c>
      <c r="G693" s="146">
        <v>6</v>
      </c>
      <c r="H693" s="146">
        <v>7</v>
      </c>
      <c r="I693" s="146">
        <v>8</v>
      </c>
      <c r="J693" s="146">
        <v>9</v>
      </c>
      <c r="K693" s="146">
        <v>10</v>
      </c>
      <c r="L693" s="146">
        <v>11</v>
      </c>
      <c r="M693" s="146">
        <v>12</v>
      </c>
      <c r="N693" s="146">
        <v>13</v>
      </c>
      <c r="O693" s="146">
        <v>14</v>
      </c>
      <c r="P693" s="146">
        <v>15</v>
      </c>
      <c r="Q693" s="146">
        <v>16</v>
      </c>
      <c r="R693" s="146">
        <v>17</v>
      </c>
      <c r="S693" s="146">
        <v>18</v>
      </c>
      <c r="T693" s="146">
        <v>19</v>
      </c>
      <c r="U693" s="146">
        <v>20</v>
      </c>
      <c r="V693" s="146">
        <v>21</v>
      </c>
      <c r="W693" s="146">
        <v>22</v>
      </c>
      <c r="X693" s="146">
        <v>23</v>
      </c>
      <c r="Y693" s="146">
        <v>24</v>
      </c>
      <c r="Z693" s="146">
        <v>25</v>
      </c>
      <c r="AA693" s="146">
        <v>26</v>
      </c>
      <c r="AB693" s="146">
        <v>27</v>
      </c>
      <c r="AC693" s="146">
        <v>28</v>
      </c>
      <c r="AD693" s="146">
        <v>29</v>
      </c>
      <c r="AE693" s="146">
        <v>30</v>
      </c>
      <c r="AF693" s="146">
        <v>31</v>
      </c>
      <c r="AG693" s="146">
        <v>32</v>
      </c>
      <c r="AH693" s="146">
        <v>33</v>
      </c>
      <c r="AI693" s="146">
        <v>34</v>
      </c>
      <c r="AJ693" s="146">
        <v>35</v>
      </c>
      <c r="AK693" s="146">
        <v>36</v>
      </c>
      <c r="AL693" s="146">
        <v>37</v>
      </c>
      <c r="AM693" s="146">
        <v>38</v>
      </c>
      <c r="AN693" s="146">
        <v>39</v>
      </c>
      <c r="AO693" s="146">
        <v>40</v>
      </c>
      <c r="AP693" s="146">
        <v>41</v>
      </c>
      <c r="AQ693" s="146">
        <v>42</v>
      </c>
    </row>
    <row r="694" spans="1:43" x14ac:dyDescent="0.25">
      <c r="A694" s="146">
        <v>0</v>
      </c>
      <c r="B694" s="146">
        <v>1</v>
      </c>
      <c r="C694" s="146">
        <v>2</v>
      </c>
      <c r="D694" s="146">
        <v>3</v>
      </c>
      <c r="E694" s="146">
        <v>4</v>
      </c>
      <c r="F694" s="146">
        <v>5</v>
      </c>
      <c r="G694" s="146">
        <v>6</v>
      </c>
      <c r="H694" s="146">
        <v>7</v>
      </c>
      <c r="I694" s="146">
        <v>8</v>
      </c>
      <c r="J694" s="146">
        <v>9</v>
      </c>
      <c r="K694" s="146">
        <v>10</v>
      </c>
      <c r="L694" s="146">
        <v>11</v>
      </c>
      <c r="M694" s="146">
        <v>12</v>
      </c>
      <c r="N694" s="146">
        <v>13</v>
      </c>
      <c r="O694" s="146">
        <v>14</v>
      </c>
      <c r="P694" s="146">
        <v>15</v>
      </c>
      <c r="Q694" s="146">
        <v>16</v>
      </c>
      <c r="R694" s="146">
        <v>17</v>
      </c>
      <c r="S694" s="146">
        <v>18</v>
      </c>
      <c r="T694" s="146">
        <v>19</v>
      </c>
      <c r="U694" s="146">
        <v>20</v>
      </c>
      <c r="V694" s="146">
        <v>21</v>
      </c>
      <c r="W694" s="146">
        <v>22</v>
      </c>
      <c r="X694" s="146">
        <v>23</v>
      </c>
      <c r="Y694" s="146">
        <v>24</v>
      </c>
      <c r="Z694" s="146">
        <v>25</v>
      </c>
      <c r="AA694" s="146">
        <v>26</v>
      </c>
      <c r="AB694" s="146">
        <v>27</v>
      </c>
      <c r="AC694" s="146">
        <v>28</v>
      </c>
      <c r="AD694" s="146">
        <v>29</v>
      </c>
      <c r="AE694" s="146">
        <v>30</v>
      </c>
      <c r="AF694" s="146">
        <v>31</v>
      </c>
      <c r="AG694" s="146">
        <v>32</v>
      </c>
      <c r="AH694" s="146">
        <v>33</v>
      </c>
      <c r="AI694" s="146">
        <v>34</v>
      </c>
      <c r="AJ694" s="146">
        <v>35</v>
      </c>
      <c r="AK694" s="146">
        <v>36</v>
      </c>
      <c r="AL694" s="146">
        <v>37</v>
      </c>
      <c r="AM694" s="146">
        <v>38</v>
      </c>
      <c r="AN694" s="146">
        <v>39</v>
      </c>
      <c r="AO694" s="146">
        <v>40</v>
      </c>
      <c r="AP694" s="146">
        <v>41</v>
      </c>
      <c r="AQ694" s="146">
        <v>42</v>
      </c>
    </row>
    <row r="695" spans="1:43" x14ac:dyDescent="0.25">
      <c r="A695" s="146">
        <v>0</v>
      </c>
      <c r="B695" s="146">
        <v>1</v>
      </c>
      <c r="C695" s="146">
        <v>2</v>
      </c>
      <c r="D695" s="146">
        <v>3</v>
      </c>
      <c r="E695" s="146">
        <v>4</v>
      </c>
      <c r="F695" s="146">
        <v>5</v>
      </c>
      <c r="G695" s="146">
        <v>6</v>
      </c>
      <c r="H695" s="146">
        <v>7</v>
      </c>
      <c r="I695" s="146">
        <v>8</v>
      </c>
      <c r="J695" s="146">
        <v>9</v>
      </c>
      <c r="K695" s="146">
        <v>10</v>
      </c>
      <c r="L695" s="146">
        <v>11</v>
      </c>
      <c r="M695" s="146">
        <v>12</v>
      </c>
      <c r="N695" s="146">
        <v>13</v>
      </c>
      <c r="O695" s="146">
        <v>14</v>
      </c>
      <c r="P695" s="146">
        <v>15</v>
      </c>
      <c r="Q695" s="146">
        <v>16</v>
      </c>
      <c r="R695" s="146">
        <v>17</v>
      </c>
      <c r="S695" s="146">
        <v>18</v>
      </c>
      <c r="T695" s="146">
        <v>19</v>
      </c>
      <c r="U695" s="146">
        <v>20</v>
      </c>
      <c r="V695" s="146">
        <v>21</v>
      </c>
      <c r="W695" s="146">
        <v>22</v>
      </c>
      <c r="X695" s="146">
        <v>23</v>
      </c>
      <c r="Y695" s="146">
        <v>24</v>
      </c>
      <c r="Z695" s="146">
        <v>25</v>
      </c>
      <c r="AA695" s="146">
        <v>26</v>
      </c>
      <c r="AB695" s="146">
        <v>27</v>
      </c>
      <c r="AC695" s="146">
        <v>28</v>
      </c>
      <c r="AD695" s="146">
        <v>29</v>
      </c>
      <c r="AE695" s="146">
        <v>30</v>
      </c>
      <c r="AF695" s="146">
        <v>31</v>
      </c>
      <c r="AG695" s="146">
        <v>32</v>
      </c>
      <c r="AH695" s="146">
        <v>33</v>
      </c>
      <c r="AI695" s="146">
        <v>34</v>
      </c>
      <c r="AJ695" s="146">
        <v>35</v>
      </c>
      <c r="AK695" s="146">
        <v>36</v>
      </c>
      <c r="AL695" s="146">
        <v>37</v>
      </c>
      <c r="AM695" s="146">
        <v>38</v>
      </c>
      <c r="AN695" s="146">
        <v>39</v>
      </c>
      <c r="AO695" s="146">
        <v>40</v>
      </c>
      <c r="AP695" s="146">
        <v>41</v>
      </c>
      <c r="AQ695" s="146">
        <v>42</v>
      </c>
    </row>
    <row r="696" spans="1:43" x14ac:dyDescent="0.25">
      <c r="A696" s="146">
        <v>0</v>
      </c>
      <c r="B696" s="146">
        <v>1</v>
      </c>
      <c r="C696" s="146">
        <v>2</v>
      </c>
      <c r="D696" s="146">
        <v>3</v>
      </c>
      <c r="E696" s="146">
        <v>4</v>
      </c>
      <c r="F696" s="146">
        <v>5</v>
      </c>
      <c r="G696" s="146">
        <v>6</v>
      </c>
      <c r="H696" s="146">
        <v>7</v>
      </c>
      <c r="I696" s="146">
        <v>8</v>
      </c>
      <c r="J696" s="146">
        <v>9</v>
      </c>
      <c r="K696" s="146">
        <v>10</v>
      </c>
      <c r="L696" s="146">
        <v>11</v>
      </c>
      <c r="M696" s="146">
        <v>12</v>
      </c>
      <c r="N696" s="146">
        <v>13</v>
      </c>
      <c r="O696" s="146">
        <v>14</v>
      </c>
      <c r="P696" s="146">
        <v>15</v>
      </c>
      <c r="Q696" s="146">
        <v>16</v>
      </c>
      <c r="R696" s="146">
        <v>17</v>
      </c>
      <c r="S696" s="146">
        <v>18</v>
      </c>
      <c r="T696" s="146">
        <v>19</v>
      </c>
      <c r="U696" s="146">
        <v>20</v>
      </c>
      <c r="V696" s="146">
        <v>21</v>
      </c>
      <c r="W696" s="146">
        <v>22</v>
      </c>
      <c r="X696" s="146">
        <v>23</v>
      </c>
      <c r="Y696" s="146">
        <v>24</v>
      </c>
      <c r="Z696" s="146">
        <v>25</v>
      </c>
      <c r="AA696" s="146">
        <v>26</v>
      </c>
      <c r="AB696" s="146">
        <v>27</v>
      </c>
      <c r="AC696" s="146">
        <v>28</v>
      </c>
      <c r="AD696" s="146">
        <v>29</v>
      </c>
      <c r="AE696" s="146">
        <v>30</v>
      </c>
      <c r="AF696" s="146">
        <v>31</v>
      </c>
      <c r="AG696" s="146">
        <v>32</v>
      </c>
      <c r="AH696" s="146">
        <v>33</v>
      </c>
      <c r="AI696" s="146">
        <v>34</v>
      </c>
      <c r="AJ696" s="146">
        <v>35</v>
      </c>
      <c r="AK696" s="146">
        <v>36</v>
      </c>
      <c r="AL696" s="146">
        <v>37</v>
      </c>
      <c r="AM696" s="146">
        <v>38</v>
      </c>
      <c r="AN696" s="146">
        <v>39</v>
      </c>
      <c r="AO696" s="146">
        <v>40</v>
      </c>
      <c r="AP696" s="146">
        <v>41</v>
      </c>
      <c r="AQ696" s="146">
        <v>42</v>
      </c>
    </row>
    <row r="697" spans="1:43" x14ac:dyDescent="0.25">
      <c r="A697" s="146">
        <v>0</v>
      </c>
      <c r="B697" s="146">
        <v>1</v>
      </c>
      <c r="C697" s="146">
        <v>2</v>
      </c>
      <c r="D697" s="146">
        <v>3</v>
      </c>
      <c r="E697" s="146">
        <v>4</v>
      </c>
      <c r="F697" s="146">
        <v>5</v>
      </c>
      <c r="G697" s="146">
        <v>6</v>
      </c>
      <c r="H697" s="146">
        <v>7</v>
      </c>
      <c r="I697" s="146">
        <v>8</v>
      </c>
      <c r="J697" s="146">
        <v>9</v>
      </c>
      <c r="K697" s="146">
        <v>10</v>
      </c>
      <c r="L697" s="146">
        <v>11</v>
      </c>
      <c r="M697" s="146">
        <v>12</v>
      </c>
      <c r="N697" s="146">
        <v>13</v>
      </c>
      <c r="O697" s="146">
        <v>14</v>
      </c>
      <c r="P697" s="146">
        <v>15</v>
      </c>
      <c r="Q697" s="146">
        <v>16</v>
      </c>
      <c r="R697" s="146">
        <v>17</v>
      </c>
      <c r="S697" s="146">
        <v>18</v>
      </c>
      <c r="T697" s="146">
        <v>19</v>
      </c>
      <c r="U697" s="146">
        <v>20</v>
      </c>
      <c r="V697" s="146">
        <v>21</v>
      </c>
      <c r="W697" s="146">
        <v>22</v>
      </c>
      <c r="X697" s="146">
        <v>23</v>
      </c>
      <c r="Y697" s="146">
        <v>24</v>
      </c>
      <c r="Z697" s="146">
        <v>25</v>
      </c>
      <c r="AA697" s="146">
        <v>26</v>
      </c>
      <c r="AB697" s="146">
        <v>27</v>
      </c>
      <c r="AC697" s="146">
        <v>28</v>
      </c>
      <c r="AD697" s="146">
        <v>29</v>
      </c>
      <c r="AE697" s="146">
        <v>30</v>
      </c>
      <c r="AF697" s="146">
        <v>31</v>
      </c>
      <c r="AG697" s="146">
        <v>32</v>
      </c>
      <c r="AH697" s="146">
        <v>33</v>
      </c>
      <c r="AI697" s="146">
        <v>34</v>
      </c>
      <c r="AJ697" s="146">
        <v>35</v>
      </c>
      <c r="AK697" s="146">
        <v>36</v>
      </c>
      <c r="AL697" s="146">
        <v>37</v>
      </c>
      <c r="AM697" s="146">
        <v>38</v>
      </c>
      <c r="AN697" s="146">
        <v>39</v>
      </c>
      <c r="AO697" s="146">
        <v>40</v>
      </c>
      <c r="AP697" s="146">
        <v>41</v>
      </c>
      <c r="AQ697" s="146">
        <v>42</v>
      </c>
    </row>
    <row r="698" spans="1:43" x14ac:dyDescent="0.25">
      <c r="A698" s="146">
        <v>0</v>
      </c>
      <c r="B698" s="146">
        <v>1</v>
      </c>
      <c r="C698" s="146">
        <v>2</v>
      </c>
      <c r="D698" s="146">
        <v>3</v>
      </c>
      <c r="E698" s="146">
        <v>4</v>
      </c>
      <c r="F698" s="146">
        <v>5</v>
      </c>
      <c r="G698" s="146">
        <v>6</v>
      </c>
      <c r="H698" s="146">
        <v>7</v>
      </c>
      <c r="I698" s="146">
        <v>8</v>
      </c>
      <c r="J698" s="146">
        <v>9</v>
      </c>
      <c r="K698" s="146">
        <v>10</v>
      </c>
      <c r="L698" s="146">
        <v>11</v>
      </c>
      <c r="M698" s="146">
        <v>12</v>
      </c>
      <c r="N698" s="146">
        <v>13</v>
      </c>
      <c r="O698" s="146">
        <v>14</v>
      </c>
      <c r="P698" s="146">
        <v>15</v>
      </c>
      <c r="Q698" s="146">
        <v>16</v>
      </c>
      <c r="R698" s="146">
        <v>17</v>
      </c>
      <c r="S698" s="146">
        <v>18</v>
      </c>
      <c r="T698" s="146">
        <v>19</v>
      </c>
      <c r="U698" s="146">
        <v>20</v>
      </c>
      <c r="V698" s="146">
        <v>21</v>
      </c>
      <c r="W698" s="146">
        <v>22</v>
      </c>
      <c r="X698" s="146">
        <v>23</v>
      </c>
      <c r="Y698" s="146">
        <v>24</v>
      </c>
      <c r="Z698" s="146">
        <v>25</v>
      </c>
      <c r="AA698" s="146">
        <v>26</v>
      </c>
      <c r="AB698" s="146">
        <v>27</v>
      </c>
      <c r="AC698" s="146">
        <v>28</v>
      </c>
      <c r="AD698" s="146">
        <v>29</v>
      </c>
      <c r="AE698" s="146">
        <v>30</v>
      </c>
      <c r="AF698" s="146">
        <v>31</v>
      </c>
      <c r="AG698" s="146">
        <v>32</v>
      </c>
      <c r="AH698" s="146">
        <v>33</v>
      </c>
      <c r="AI698" s="146">
        <v>34</v>
      </c>
      <c r="AJ698" s="146">
        <v>35</v>
      </c>
      <c r="AK698" s="146">
        <v>36</v>
      </c>
      <c r="AL698" s="146">
        <v>37</v>
      </c>
      <c r="AM698" s="146">
        <v>38</v>
      </c>
      <c r="AN698" s="146">
        <v>39</v>
      </c>
      <c r="AO698" s="146">
        <v>40</v>
      </c>
      <c r="AP698" s="146">
        <v>41</v>
      </c>
      <c r="AQ698" s="146">
        <v>42</v>
      </c>
    </row>
    <row r="699" spans="1:43" x14ac:dyDescent="0.25">
      <c r="A699" s="146">
        <v>0</v>
      </c>
      <c r="B699" s="146">
        <v>1</v>
      </c>
      <c r="C699" s="146">
        <v>2</v>
      </c>
      <c r="D699" s="146">
        <v>3</v>
      </c>
      <c r="E699" s="146">
        <v>4</v>
      </c>
      <c r="F699" s="146">
        <v>5</v>
      </c>
      <c r="G699" s="146">
        <v>6</v>
      </c>
      <c r="H699" s="146">
        <v>7</v>
      </c>
      <c r="I699" s="146">
        <v>8</v>
      </c>
      <c r="J699" s="146">
        <v>9</v>
      </c>
      <c r="K699" s="146">
        <v>10</v>
      </c>
      <c r="L699" s="146">
        <v>11</v>
      </c>
      <c r="M699" s="146">
        <v>12</v>
      </c>
      <c r="N699" s="146">
        <v>13</v>
      </c>
      <c r="O699" s="146">
        <v>14</v>
      </c>
      <c r="P699" s="146">
        <v>15</v>
      </c>
      <c r="Q699" s="146">
        <v>16</v>
      </c>
      <c r="R699" s="146">
        <v>17</v>
      </c>
      <c r="S699" s="146">
        <v>18</v>
      </c>
      <c r="T699" s="146">
        <v>19</v>
      </c>
      <c r="U699" s="146">
        <v>20</v>
      </c>
      <c r="V699" s="146">
        <v>21</v>
      </c>
      <c r="W699" s="146">
        <v>22</v>
      </c>
      <c r="X699" s="146">
        <v>23</v>
      </c>
      <c r="Y699" s="146">
        <v>24</v>
      </c>
      <c r="Z699" s="146">
        <v>25</v>
      </c>
      <c r="AA699" s="146">
        <v>26</v>
      </c>
      <c r="AB699" s="146">
        <v>27</v>
      </c>
      <c r="AC699" s="146">
        <v>28</v>
      </c>
      <c r="AD699" s="146">
        <v>29</v>
      </c>
      <c r="AE699" s="146">
        <v>30</v>
      </c>
      <c r="AF699" s="146">
        <v>31</v>
      </c>
      <c r="AG699" s="146">
        <v>32</v>
      </c>
      <c r="AH699" s="146">
        <v>33</v>
      </c>
      <c r="AI699" s="146">
        <v>34</v>
      </c>
      <c r="AJ699" s="146">
        <v>35</v>
      </c>
      <c r="AK699" s="146">
        <v>36</v>
      </c>
      <c r="AL699" s="146">
        <v>37</v>
      </c>
      <c r="AM699" s="146">
        <v>38</v>
      </c>
      <c r="AN699" s="146">
        <v>39</v>
      </c>
      <c r="AO699" s="146">
        <v>40</v>
      </c>
      <c r="AP699" s="146">
        <v>41</v>
      </c>
      <c r="AQ699" s="146">
        <v>42</v>
      </c>
    </row>
    <row r="700" spans="1:43" x14ac:dyDescent="0.25">
      <c r="A700" s="146">
        <v>0</v>
      </c>
      <c r="B700" s="146">
        <v>1</v>
      </c>
      <c r="C700" s="146">
        <v>2</v>
      </c>
      <c r="D700" s="146">
        <v>3</v>
      </c>
      <c r="E700" s="146">
        <v>4</v>
      </c>
      <c r="F700" s="146">
        <v>5</v>
      </c>
      <c r="G700" s="146">
        <v>6</v>
      </c>
      <c r="H700" s="146">
        <v>7</v>
      </c>
      <c r="I700" s="146">
        <v>8</v>
      </c>
      <c r="J700" s="146">
        <v>9</v>
      </c>
      <c r="K700" s="146">
        <v>10</v>
      </c>
      <c r="L700" s="146">
        <v>11</v>
      </c>
      <c r="M700" s="146">
        <v>12</v>
      </c>
      <c r="N700" s="146">
        <v>13</v>
      </c>
      <c r="O700" s="146">
        <v>14</v>
      </c>
      <c r="P700" s="146">
        <v>15</v>
      </c>
      <c r="Q700" s="146">
        <v>16</v>
      </c>
      <c r="R700" s="146">
        <v>17</v>
      </c>
      <c r="S700" s="146">
        <v>18</v>
      </c>
      <c r="T700" s="146">
        <v>19</v>
      </c>
      <c r="U700" s="146">
        <v>20</v>
      </c>
      <c r="V700" s="146">
        <v>21</v>
      </c>
      <c r="W700" s="146">
        <v>22</v>
      </c>
      <c r="X700" s="146">
        <v>23</v>
      </c>
      <c r="Y700" s="146">
        <v>24</v>
      </c>
      <c r="Z700" s="146">
        <v>25</v>
      </c>
      <c r="AA700" s="146">
        <v>26</v>
      </c>
      <c r="AB700" s="146">
        <v>27</v>
      </c>
      <c r="AC700" s="146">
        <v>28</v>
      </c>
      <c r="AD700" s="146">
        <v>29</v>
      </c>
      <c r="AE700" s="146">
        <v>30</v>
      </c>
      <c r="AF700" s="146">
        <v>31</v>
      </c>
      <c r="AG700" s="146">
        <v>32</v>
      </c>
      <c r="AH700" s="146">
        <v>33</v>
      </c>
      <c r="AI700" s="146">
        <v>34</v>
      </c>
      <c r="AJ700" s="146">
        <v>35</v>
      </c>
      <c r="AK700" s="146">
        <v>36</v>
      </c>
      <c r="AL700" s="146">
        <v>37</v>
      </c>
      <c r="AM700" s="146">
        <v>38</v>
      </c>
      <c r="AN700" s="146">
        <v>39</v>
      </c>
      <c r="AO700" s="146">
        <v>40</v>
      </c>
      <c r="AP700" s="146">
        <v>41</v>
      </c>
      <c r="AQ700" s="146">
        <v>42</v>
      </c>
    </row>
    <row r="701" spans="1:43" x14ac:dyDescent="0.25">
      <c r="A701" s="146">
        <v>0</v>
      </c>
      <c r="B701" s="146">
        <v>1</v>
      </c>
      <c r="C701" s="146">
        <v>2</v>
      </c>
      <c r="D701" s="146">
        <v>3</v>
      </c>
      <c r="E701" s="146">
        <v>4</v>
      </c>
      <c r="F701" s="146">
        <v>5</v>
      </c>
      <c r="G701" s="146">
        <v>6</v>
      </c>
      <c r="H701" s="146">
        <v>7</v>
      </c>
      <c r="I701" s="146">
        <v>8</v>
      </c>
      <c r="J701" s="146">
        <v>9</v>
      </c>
      <c r="K701" s="146">
        <v>10</v>
      </c>
      <c r="L701" s="146">
        <v>11</v>
      </c>
      <c r="M701" s="146">
        <v>12</v>
      </c>
      <c r="N701" s="146">
        <v>13</v>
      </c>
      <c r="O701" s="146">
        <v>14</v>
      </c>
      <c r="P701" s="146">
        <v>15</v>
      </c>
      <c r="Q701" s="146">
        <v>16</v>
      </c>
      <c r="R701" s="146">
        <v>17</v>
      </c>
      <c r="S701" s="146">
        <v>18</v>
      </c>
      <c r="T701" s="146">
        <v>19</v>
      </c>
      <c r="U701" s="146">
        <v>20</v>
      </c>
      <c r="V701" s="146">
        <v>21</v>
      </c>
      <c r="W701" s="146">
        <v>22</v>
      </c>
      <c r="X701" s="146">
        <v>23</v>
      </c>
      <c r="Y701" s="146">
        <v>24</v>
      </c>
      <c r="Z701" s="146">
        <v>25</v>
      </c>
      <c r="AA701" s="146">
        <v>26</v>
      </c>
      <c r="AB701" s="146">
        <v>27</v>
      </c>
      <c r="AC701" s="146">
        <v>28</v>
      </c>
      <c r="AD701" s="146">
        <v>29</v>
      </c>
      <c r="AE701" s="146">
        <v>30</v>
      </c>
      <c r="AF701" s="146">
        <v>31</v>
      </c>
      <c r="AG701" s="146">
        <v>32</v>
      </c>
      <c r="AH701" s="146">
        <v>33</v>
      </c>
      <c r="AI701" s="146">
        <v>34</v>
      </c>
      <c r="AJ701" s="146">
        <v>35</v>
      </c>
      <c r="AK701" s="146">
        <v>36</v>
      </c>
      <c r="AL701" s="146">
        <v>37</v>
      </c>
      <c r="AM701" s="146">
        <v>38</v>
      </c>
      <c r="AN701" s="146">
        <v>39</v>
      </c>
      <c r="AO701" s="146">
        <v>40</v>
      </c>
      <c r="AP701" s="146">
        <v>41</v>
      </c>
      <c r="AQ701" s="146">
        <v>42</v>
      </c>
    </row>
    <row r="702" spans="1:43" x14ac:dyDescent="0.25">
      <c r="A702" s="146">
        <v>0</v>
      </c>
      <c r="B702" s="146">
        <v>1</v>
      </c>
      <c r="C702" s="146">
        <v>2</v>
      </c>
      <c r="D702" s="146">
        <v>3</v>
      </c>
      <c r="E702" s="146">
        <v>4</v>
      </c>
      <c r="F702" s="146">
        <v>5</v>
      </c>
      <c r="G702" s="146">
        <v>6</v>
      </c>
      <c r="H702" s="146">
        <v>7</v>
      </c>
      <c r="I702" s="146">
        <v>8</v>
      </c>
      <c r="J702" s="146">
        <v>9</v>
      </c>
      <c r="K702" s="146">
        <v>10</v>
      </c>
      <c r="L702" s="146">
        <v>11</v>
      </c>
      <c r="M702" s="146">
        <v>12</v>
      </c>
      <c r="N702" s="146">
        <v>13</v>
      </c>
      <c r="O702" s="146">
        <v>14</v>
      </c>
      <c r="P702" s="146">
        <v>15</v>
      </c>
      <c r="Q702" s="146">
        <v>16</v>
      </c>
      <c r="R702" s="146">
        <v>17</v>
      </c>
      <c r="S702" s="146">
        <v>18</v>
      </c>
      <c r="T702" s="146">
        <v>19</v>
      </c>
      <c r="U702" s="146">
        <v>20</v>
      </c>
      <c r="V702" s="146">
        <v>21</v>
      </c>
      <c r="W702" s="146">
        <v>22</v>
      </c>
      <c r="X702" s="146">
        <v>23</v>
      </c>
      <c r="Y702" s="146">
        <v>24</v>
      </c>
      <c r="Z702" s="146">
        <v>25</v>
      </c>
      <c r="AA702" s="146">
        <v>26</v>
      </c>
      <c r="AB702" s="146">
        <v>27</v>
      </c>
      <c r="AC702" s="146">
        <v>28</v>
      </c>
      <c r="AD702" s="146">
        <v>29</v>
      </c>
      <c r="AE702" s="146">
        <v>30</v>
      </c>
      <c r="AF702" s="146">
        <v>31</v>
      </c>
      <c r="AG702" s="146">
        <v>32</v>
      </c>
      <c r="AH702" s="146">
        <v>33</v>
      </c>
      <c r="AI702" s="146">
        <v>34</v>
      </c>
      <c r="AJ702" s="146">
        <v>35</v>
      </c>
      <c r="AK702" s="146">
        <v>36</v>
      </c>
      <c r="AL702" s="146">
        <v>37</v>
      </c>
      <c r="AM702" s="146">
        <v>38</v>
      </c>
      <c r="AN702" s="146">
        <v>39</v>
      </c>
      <c r="AO702" s="146">
        <v>40</v>
      </c>
      <c r="AP702" s="146">
        <v>41</v>
      </c>
      <c r="AQ702" s="146">
        <v>42</v>
      </c>
    </row>
    <row r="703" spans="1:43" x14ac:dyDescent="0.25">
      <c r="A703" s="146">
        <v>0</v>
      </c>
      <c r="B703" s="146">
        <v>1</v>
      </c>
      <c r="C703" s="146">
        <v>2</v>
      </c>
      <c r="D703" s="146">
        <v>3</v>
      </c>
      <c r="E703" s="146">
        <v>4</v>
      </c>
      <c r="F703" s="146">
        <v>5</v>
      </c>
      <c r="G703" s="146">
        <v>6</v>
      </c>
      <c r="H703" s="146">
        <v>7</v>
      </c>
      <c r="I703" s="146">
        <v>8</v>
      </c>
      <c r="J703" s="146">
        <v>9</v>
      </c>
      <c r="K703" s="146">
        <v>10</v>
      </c>
      <c r="L703" s="146">
        <v>11</v>
      </c>
      <c r="M703" s="146">
        <v>12</v>
      </c>
      <c r="N703" s="146">
        <v>13</v>
      </c>
      <c r="O703" s="146">
        <v>14</v>
      </c>
      <c r="P703" s="146">
        <v>15</v>
      </c>
      <c r="Q703" s="146">
        <v>16</v>
      </c>
      <c r="R703" s="146">
        <v>17</v>
      </c>
      <c r="S703" s="146">
        <v>18</v>
      </c>
      <c r="T703" s="146">
        <v>19</v>
      </c>
      <c r="U703" s="146">
        <v>20</v>
      </c>
      <c r="V703" s="146">
        <v>21</v>
      </c>
      <c r="W703" s="146">
        <v>22</v>
      </c>
      <c r="X703" s="146">
        <v>23</v>
      </c>
      <c r="Y703" s="146">
        <v>24</v>
      </c>
      <c r="Z703" s="146">
        <v>25</v>
      </c>
      <c r="AA703" s="146">
        <v>26</v>
      </c>
      <c r="AB703" s="146">
        <v>27</v>
      </c>
      <c r="AC703" s="146">
        <v>28</v>
      </c>
      <c r="AD703" s="146">
        <v>29</v>
      </c>
      <c r="AE703" s="146">
        <v>30</v>
      </c>
      <c r="AF703" s="146">
        <v>31</v>
      </c>
      <c r="AG703" s="146">
        <v>32</v>
      </c>
      <c r="AH703" s="146">
        <v>33</v>
      </c>
      <c r="AI703" s="146">
        <v>34</v>
      </c>
      <c r="AJ703" s="146">
        <v>35</v>
      </c>
      <c r="AK703" s="146">
        <v>36</v>
      </c>
      <c r="AL703" s="146">
        <v>37</v>
      </c>
      <c r="AM703" s="146">
        <v>38</v>
      </c>
      <c r="AN703" s="146">
        <v>39</v>
      </c>
      <c r="AO703" s="146">
        <v>40</v>
      </c>
      <c r="AP703" s="146">
        <v>41</v>
      </c>
      <c r="AQ703" s="146">
        <v>42</v>
      </c>
    </row>
    <row r="704" spans="1:43" x14ac:dyDescent="0.25">
      <c r="A704" s="146">
        <v>0</v>
      </c>
      <c r="B704" s="146">
        <v>1</v>
      </c>
      <c r="C704" s="146">
        <v>2</v>
      </c>
      <c r="D704" s="146">
        <v>3</v>
      </c>
      <c r="E704" s="146">
        <v>4</v>
      </c>
      <c r="F704" s="146">
        <v>5</v>
      </c>
      <c r="G704" s="146">
        <v>6</v>
      </c>
      <c r="H704" s="146">
        <v>7</v>
      </c>
      <c r="I704" s="146">
        <v>8</v>
      </c>
      <c r="J704" s="146">
        <v>9</v>
      </c>
      <c r="K704" s="146">
        <v>10</v>
      </c>
      <c r="L704" s="146">
        <v>11</v>
      </c>
      <c r="M704" s="146">
        <v>12</v>
      </c>
      <c r="N704" s="146">
        <v>13</v>
      </c>
      <c r="O704" s="146">
        <v>14</v>
      </c>
      <c r="P704" s="146">
        <v>15</v>
      </c>
      <c r="Q704" s="146">
        <v>16</v>
      </c>
      <c r="R704" s="146">
        <v>17</v>
      </c>
      <c r="S704" s="146">
        <v>18</v>
      </c>
      <c r="T704" s="146">
        <v>19</v>
      </c>
      <c r="U704" s="146">
        <v>20</v>
      </c>
      <c r="V704" s="146">
        <v>21</v>
      </c>
      <c r="W704" s="146">
        <v>22</v>
      </c>
      <c r="X704" s="146">
        <v>23</v>
      </c>
      <c r="Y704" s="146">
        <v>24</v>
      </c>
      <c r="Z704" s="146">
        <v>25</v>
      </c>
      <c r="AA704" s="146">
        <v>26</v>
      </c>
      <c r="AB704" s="146">
        <v>27</v>
      </c>
      <c r="AC704" s="146">
        <v>28</v>
      </c>
      <c r="AD704" s="146">
        <v>29</v>
      </c>
      <c r="AE704" s="146">
        <v>30</v>
      </c>
      <c r="AF704" s="146">
        <v>31</v>
      </c>
      <c r="AG704" s="146">
        <v>32</v>
      </c>
      <c r="AH704" s="146">
        <v>33</v>
      </c>
      <c r="AI704" s="146">
        <v>34</v>
      </c>
      <c r="AJ704" s="146">
        <v>35</v>
      </c>
      <c r="AK704" s="146">
        <v>36</v>
      </c>
      <c r="AL704" s="146">
        <v>37</v>
      </c>
      <c r="AM704" s="146">
        <v>38</v>
      </c>
      <c r="AN704" s="146">
        <v>39</v>
      </c>
      <c r="AO704" s="146">
        <v>40</v>
      </c>
      <c r="AP704" s="146">
        <v>41</v>
      </c>
      <c r="AQ704" s="146">
        <v>42</v>
      </c>
    </row>
    <row r="705" spans="1:43" x14ac:dyDescent="0.25">
      <c r="A705" s="146">
        <v>0</v>
      </c>
      <c r="B705" s="146">
        <v>1</v>
      </c>
      <c r="C705" s="146">
        <v>2</v>
      </c>
      <c r="D705" s="146">
        <v>3</v>
      </c>
      <c r="E705" s="146">
        <v>4</v>
      </c>
      <c r="F705" s="146">
        <v>5</v>
      </c>
      <c r="G705" s="146">
        <v>6</v>
      </c>
      <c r="H705" s="146">
        <v>7</v>
      </c>
      <c r="I705" s="146">
        <v>8</v>
      </c>
      <c r="J705" s="146">
        <v>9</v>
      </c>
      <c r="K705" s="146">
        <v>10</v>
      </c>
      <c r="L705" s="146">
        <v>11</v>
      </c>
      <c r="M705" s="146">
        <v>12</v>
      </c>
      <c r="N705" s="146">
        <v>13</v>
      </c>
      <c r="O705" s="146">
        <v>14</v>
      </c>
      <c r="P705" s="146">
        <v>15</v>
      </c>
      <c r="Q705" s="146">
        <v>16</v>
      </c>
      <c r="R705" s="146">
        <v>17</v>
      </c>
      <c r="S705" s="146">
        <v>18</v>
      </c>
      <c r="T705" s="146">
        <v>19</v>
      </c>
      <c r="U705" s="146">
        <v>20</v>
      </c>
      <c r="V705" s="146">
        <v>21</v>
      </c>
      <c r="W705" s="146">
        <v>22</v>
      </c>
      <c r="X705" s="146">
        <v>23</v>
      </c>
      <c r="Y705" s="146">
        <v>24</v>
      </c>
      <c r="Z705" s="146">
        <v>25</v>
      </c>
      <c r="AA705" s="146">
        <v>26</v>
      </c>
      <c r="AB705" s="146">
        <v>27</v>
      </c>
      <c r="AC705" s="146">
        <v>28</v>
      </c>
      <c r="AD705" s="146">
        <v>29</v>
      </c>
      <c r="AE705" s="146">
        <v>30</v>
      </c>
      <c r="AF705" s="146">
        <v>31</v>
      </c>
      <c r="AG705" s="146">
        <v>32</v>
      </c>
      <c r="AH705" s="146">
        <v>33</v>
      </c>
      <c r="AI705" s="146">
        <v>34</v>
      </c>
      <c r="AJ705" s="146">
        <v>35</v>
      </c>
      <c r="AK705" s="146">
        <v>36</v>
      </c>
      <c r="AL705" s="146">
        <v>37</v>
      </c>
      <c r="AM705" s="146">
        <v>38</v>
      </c>
      <c r="AN705" s="146">
        <v>39</v>
      </c>
      <c r="AO705" s="146">
        <v>40</v>
      </c>
      <c r="AP705" s="146">
        <v>41</v>
      </c>
      <c r="AQ705" s="146">
        <v>42</v>
      </c>
    </row>
    <row r="706" spans="1:43" x14ac:dyDescent="0.25">
      <c r="A706" s="146">
        <v>0</v>
      </c>
      <c r="B706" s="146">
        <v>1</v>
      </c>
      <c r="C706" s="146">
        <v>2</v>
      </c>
      <c r="D706" s="146">
        <v>3</v>
      </c>
      <c r="E706" s="146">
        <v>4</v>
      </c>
      <c r="F706" s="146">
        <v>5</v>
      </c>
      <c r="G706" s="146">
        <v>6</v>
      </c>
      <c r="H706" s="146">
        <v>7</v>
      </c>
      <c r="I706" s="146">
        <v>8</v>
      </c>
      <c r="J706" s="146">
        <v>9</v>
      </c>
      <c r="K706" s="146">
        <v>10</v>
      </c>
      <c r="L706" s="146">
        <v>11</v>
      </c>
      <c r="M706" s="146">
        <v>12</v>
      </c>
      <c r="N706" s="146">
        <v>13</v>
      </c>
      <c r="O706" s="146">
        <v>14</v>
      </c>
      <c r="P706" s="146">
        <v>15</v>
      </c>
      <c r="Q706" s="146">
        <v>16</v>
      </c>
      <c r="R706" s="146">
        <v>17</v>
      </c>
      <c r="S706" s="146">
        <v>18</v>
      </c>
      <c r="T706" s="146">
        <v>19</v>
      </c>
      <c r="U706" s="146">
        <v>20</v>
      </c>
      <c r="V706" s="146">
        <v>21</v>
      </c>
      <c r="W706" s="146">
        <v>22</v>
      </c>
      <c r="X706" s="146">
        <v>23</v>
      </c>
      <c r="Y706" s="146">
        <v>24</v>
      </c>
      <c r="Z706" s="146">
        <v>25</v>
      </c>
      <c r="AA706" s="146">
        <v>26</v>
      </c>
      <c r="AB706" s="146">
        <v>27</v>
      </c>
      <c r="AC706" s="146">
        <v>28</v>
      </c>
      <c r="AD706" s="146">
        <v>29</v>
      </c>
      <c r="AE706" s="146">
        <v>30</v>
      </c>
      <c r="AF706" s="146">
        <v>31</v>
      </c>
      <c r="AG706" s="146">
        <v>32</v>
      </c>
      <c r="AH706" s="146">
        <v>33</v>
      </c>
      <c r="AI706" s="146">
        <v>34</v>
      </c>
      <c r="AJ706" s="146">
        <v>35</v>
      </c>
      <c r="AK706" s="146">
        <v>36</v>
      </c>
      <c r="AL706" s="146">
        <v>37</v>
      </c>
      <c r="AM706" s="146">
        <v>38</v>
      </c>
      <c r="AN706" s="146">
        <v>39</v>
      </c>
      <c r="AO706" s="146">
        <v>40</v>
      </c>
      <c r="AP706" s="146">
        <v>41</v>
      </c>
      <c r="AQ706" s="146">
        <v>42</v>
      </c>
    </row>
    <row r="707" spans="1:43" x14ac:dyDescent="0.25">
      <c r="A707" s="146">
        <v>0</v>
      </c>
      <c r="B707" s="146">
        <v>1</v>
      </c>
      <c r="C707" s="146">
        <v>2</v>
      </c>
      <c r="D707" s="146">
        <v>3</v>
      </c>
      <c r="E707" s="146">
        <v>4</v>
      </c>
      <c r="F707" s="146">
        <v>5</v>
      </c>
      <c r="G707" s="146">
        <v>6</v>
      </c>
      <c r="H707" s="146">
        <v>7</v>
      </c>
      <c r="I707" s="146">
        <v>8</v>
      </c>
      <c r="J707" s="146">
        <v>9</v>
      </c>
      <c r="K707" s="146">
        <v>10</v>
      </c>
      <c r="L707" s="146">
        <v>11</v>
      </c>
      <c r="M707" s="146">
        <v>12</v>
      </c>
      <c r="N707" s="146">
        <v>13</v>
      </c>
      <c r="O707" s="146">
        <v>14</v>
      </c>
      <c r="P707" s="146">
        <v>15</v>
      </c>
      <c r="Q707" s="146">
        <v>16</v>
      </c>
      <c r="R707" s="146">
        <v>17</v>
      </c>
      <c r="S707" s="146">
        <v>18</v>
      </c>
      <c r="T707" s="146">
        <v>19</v>
      </c>
      <c r="U707" s="146">
        <v>20</v>
      </c>
      <c r="V707" s="146">
        <v>21</v>
      </c>
      <c r="W707" s="146">
        <v>22</v>
      </c>
      <c r="X707" s="146">
        <v>23</v>
      </c>
      <c r="Y707" s="146">
        <v>24</v>
      </c>
      <c r="Z707" s="146">
        <v>25</v>
      </c>
      <c r="AA707" s="146">
        <v>26</v>
      </c>
      <c r="AB707" s="146">
        <v>27</v>
      </c>
      <c r="AC707" s="146">
        <v>28</v>
      </c>
      <c r="AD707" s="146">
        <v>29</v>
      </c>
      <c r="AE707" s="146">
        <v>30</v>
      </c>
      <c r="AF707" s="146">
        <v>31</v>
      </c>
      <c r="AG707" s="146">
        <v>32</v>
      </c>
      <c r="AH707" s="146">
        <v>33</v>
      </c>
      <c r="AI707" s="146">
        <v>34</v>
      </c>
      <c r="AJ707" s="146">
        <v>35</v>
      </c>
      <c r="AK707" s="146">
        <v>36</v>
      </c>
      <c r="AL707" s="146">
        <v>37</v>
      </c>
      <c r="AM707" s="146">
        <v>38</v>
      </c>
      <c r="AN707" s="146">
        <v>39</v>
      </c>
      <c r="AO707" s="146">
        <v>40</v>
      </c>
      <c r="AP707" s="146">
        <v>41</v>
      </c>
      <c r="AQ707" s="146">
        <v>42</v>
      </c>
    </row>
    <row r="708" spans="1:43" x14ac:dyDescent="0.25">
      <c r="A708" s="146">
        <v>0</v>
      </c>
      <c r="B708" s="146">
        <v>1</v>
      </c>
      <c r="C708" s="146">
        <v>2</v>
      </c>
      <c r="D708" s="146">
        <v>3</v>
      </c>
      <c r="E708" s="146">
        <v>4</v>
      </c>
      <c r="F708" s="146">
        <v>5</v>
      </c>
      <c r="G708" s="146">
        <v>6</v>
      </c>
      <c r="H708" s="146">
        <v>7</v>
      </c>
      <c r="I708" s="146">
        <v>8</v>
      </c>
      <c r="J708" s="146">
        <v>9</v>
      </c>
      <c r="K708" s="146">
        <v>10</v>
      </c>
      <c r="L708" s="146">
        <v>11</v>
      </c>
      <c r="M708" s="146">
        <v>12</v>
      </c>
      <c r="N708" s="146">
        <v>13</v>
      </c>
      <c r="O708" s="146">
        <v>14</v>
      </c>
      <c r="P708" s="146">
        <v>15</v>
      </c>
      <c r="Q708" s="146">
        <v>16</v>
      </c>
      <c r="R708" s="146">
        <v>17</v>
      </c>
      <c r="S708" s="146">
        <v>18</v>
      </c>
      <c r="T708" s="146">
        <v>19</v>
      </c>
      <c r="U708" s="146">
        <v>20</v>
      </c>
      <c r="V708" s="146">
        <v>21</v>
      </c>
      <c r="W708" s="146">
        <v>22</v>
      </c>
      <c r="X708" s="146">
        <v>23</v>
      </c>
      <c r="Y708" s="146">
        <v>24</v>
      </c>
      <c r="Z708" s="146">
        <v>25</v>
      </c>
      <c r="AA708" s="146">
        <v>26</v>
      </c>
      <c r="AB708" s="146">
        <v>27</v>
      </c>
      <c r="AC708" s="146">
        <v>28</v>
      </c>
      <c r="AD708" s="146">
        <v>29</v>
      </c>
      <c r="AE708" s="146">
        <v>30</v>
      </c>
      <c r="AF708" s="146">
        <v>31</v>
      </c>
      <c r="AG708" s="146">
        <v>32</v>
      </c>
      <c r="AH708" s="146">
        <v>33</v>
      </c>
      <c r="AI708" s="146">
        <v>34</v>
      </c>
      <c r="AJ708" s="146">
        <v>35</v>
      </c>
      <c r="AK708" s="146">
        <v>36</v>
      </c>
      <c r="AL708" s="146">
        <v>37</v>
      </c>
      <c r="AM708" s="146">
        <v>38</v>
      </c>
      <c r="AN708" s="146">
        <v>39</v>
      </c>
      <c r="AO708" s="146">
        <v>40</v>
      </c>
      <c r="AP708" s="146">
        <v>41</v>
      </c>
      <c r="AQ708" s="146">
        <v>42</v>
      </c>
    </row>
    <row r="709" spans="1:43" x14ac:dyDescent="0.25">
      <c r="A709" s="146">
        <v>0</v>
      </c>
      <c r="B709" s="146">
        <v>1</v>
      </c>
      <c r="C709" s="146">
        <v>2</v>
      </c>
      <c r="D709" s="146">
        <v>3</v>
      </c>
      <c r="E709" s="146">
        <v>4</v>
      </c>
      <c r="F709" s="146">
        <v>5</v>
      </c>
      <c r="G709" s="146">
        <v>6</v>
      </c>
      <c r="H709" s="146">
        <v>7</v>
      </c>
      <c r="I709" s="146">
        <v>8</v>
      </c>
      <c r="J709" s="146">
        <v>9</v>
      </c>
      <c r="K709" s="146">
        <v>10</v>
      </c>
      <c r="L709" s="146">
        <v>11</v>
      </c>
      <c r="M709" s="146">
        <v>12</v>
      </c>
      <c r="N709" s="146">
        <v>13</v>
      </c>
      <c r="O709" s="146">
        <v>14</v>
      </c>
      <c r="P709" s="146">
        <v>15</v>
      </c>
      <c r="Q709" s="146">
        <v>16</v>
      </c>
      <c r="R709" s="146">
        <v>17</v>
      </c>
      <c r="S709" s="146">
        <v>18</v>
      </c>
      <c r="T709" s="146">
        <v>19</v>
      </c>
      <c r="U709" s="146">
        <v>20</v>
      </c>
      <c r="V709" s="146">
        <v>21</v>
      </c>
      <c r="W709" s="146">
        <v>22</v>
      </c>
      <c r="X709" s="146">
        <v>23</v>
      </c>
      <c r="Y709" s="146">
        <v>24</v>
      </c>
      <c r="Z709" s="146">
        <v>25</v>
      </c>
      <c r="AA709" s="146">
        <v>26</v>
      </c>
      <c r="AB709" s="146">
        <v>27</v>
      </c>
      <c r="AC709" s="146">
        <v>28</v>
      </c>
      <c r="AD709" s="146">
        <v>29</v>
      </c>
      <c r="AE709" s="146">
        <v>30</v>
      </c>
      <c r="AF709" s="146">
        <v>31</v>
      </c>
      <c r="AG709" s="146">
        <v>32</v>
      </c>
      <c r="AH709" s="146">
        <v>33</v>
      </c>
      <c r="AI709" s="146">
        <v>34</v>
      </c>
      <c r="AJ709" s="146">
        <v>35</v>
      </c>
      <c r="AK709" s="146">
        <v>36</v>
      </c>
      <c r="AL709" s="146">
        <v>37</v>
      </c>
      <c r="AM709" s="146">
        <v>38</v>
      </c>
      <c r="AN709" s="146">
        <v>39</v>
      </c>
      <c r="AO709" s="146">
        <v>40</v>
      </c>
      <c r="AP709" s="146">
        <v>41</v>
      </c>
      <c r="AQ709" s="146">
        <v>42</v>
      </c>
    </row>
    <row r="710" spans="1:43" x14ac:dyDescent="0.25">
      <c r="A710" s="146">
        <v>0</v>
      </c>
      <c r="B710" s="146">
        <v>1</v>
      </c>
      <c r="C710" s="146">
        <v>2</v>
      </c>
      <c r="D710" s="146">
        <v>3</v>
      </c>
      <c r="E710" s="146">
        <v>4</v>
      </c>
      <c r="F710" s="146">
        <v>5</v>
      </c>
      <c r="G710" s="146">
        <v>6</v>
      </c>
      <c r="H710" s="146">
        <v>7</v>
      </c>
      <c r="I710" s="146">
        <v>8</v>
      </c>
      <c r="J710" s="146">
        <v>9</v>
      </c>
      <c r="K710" s="146">
        <v>10</v>
      </c>
      <c r="L710" s="146">
        <v>11</v>
      </c>
      <c r="M710" s="146">
        <v>12</v>
      </c>
      <c r="N710" s="146">
        <v>13</v>
      </c>
      <c r="O710" s="146">
        <v>14</v>
      </c>
      <c r="P710" s="146">
        <v>15</v>
      </c>
      <c r="Q710" s="146">
        <v>16</v>
      </c>
      <c r="R710" s="146">
        <v>17</v>
      </c>
      <c r="S710" s="146">
        <v>18</v>
      </c>
      <c r="T710" s="146">
        <v>19</v>
      </c>
      <c r="U710" s="146">
        <v>20</v>
      </c>
      <c r="V710" s="146">
        <v>21</v>
      </c>
      <c r="W710" s="146">
        <v>22</v>
      </c>
      <c r="X710" s="146">
        <v>23</v>
      </c>
      <c r="Y710" s="146">
        <v>24</v>
      </c>
      <c r="Z710" s="146">
        <v>25</v>
      </c>
      <c r="AA710" s="146">
        <v>26</v>
      </c>
      <c r="AB710" s="146">
        <v>27</v>
      </c>
      <c r="AC710" s="146">
        <v>28</v>
      </c>
      <c r="AD710" s="146">
        <v>29</v>
      </c>
      <c r="AE710" s="146">
        <v>30</v>
      </c>
      <c r="AF710" s="146">
        <v>31</v>
      </c>
      <c r="AG710" s="146">
        <v>32</v>
      </c>
      <c r="AH710" s="146">
        <v>33</v>
      </c>
      <c r="AI710" s="146">
        <v>34</v>
      </c>
      <c r="AJ710" s="146">
        <v>35</v>
      </c>
      <c r="AK710" s="146">
        <v>36</v>
      </c>
      <c r="AL710" s="146">
        <v>37</v>
      </c>
      <c r="AM710" s="146">
        <v>38</v>
      </c>
      <c r="AN710" s="146">
        <v>39</v>
      </c>
      <c r="AO710" s="146">
        <v>40</v>
      </c>
      <c r="AP710" s="146">
        <v>41</v>
      </c>
      <c r="AQ710" s="146">
        <v>42</v>
      </c>
    </row>
    <row r="711" spans="1:43" x14ac:dyDescent="0.25">
      <c r="A711" s="146">
        <v>0</v>
      </c>
      <c r="B711" s="146">
        <v>1</v>
      </c>
      <c r="C711" s="146">
        <v>2</v>
      </c>
      <c r="D711" s="146">
        <v>3</v>
      </c>
      <c r="E711" s="146">
        <v>4</v>
      </c>
      <c r="F711" s="146">
        <v>5</v>
      </c>
      <c r="G711" s="146">
        <v>6</v>
      </c>
      <c r="H711" s="146">
        <v>7</v>
      </c>
      <c r="I711" s="146">
        <v>8</v>
      </c>
      <c r="J711" s="146">
        <v>9</v>
      </c>
      <c r="K711" s="146">
        <v>10</v>
      </c>
      <c r="L711" s="146">
        <v>11</v>
      </c>
      <c r="M711" s="146">
        <v>12</v>
      </c>
      <c r="N711" s="146">
        <v>13</v>
      </c>
      <c r="O711" s="146">
        <v>14</v>
      </c>
      <c r="P711" s="146">
        <v>15</v>
      </c>
      <c r="Q711" s="146">
        <v>16</v>
      </c>
      <c r="R711" s="146">
        <v>17</v>
      </c>
      <c r="S711" s="146">
        <v>18</v>
      </c>
      <c r="T711" s="146">
        <v>19</v>
      </c>
      <c r="U711" s="146">
        <v>20</v>
      </c>
      <c r="V711" s="146">
        <v>21</v>
      </c>
      <c r="W711" s="146">
        <v>22</v>
      </c>
      <c r="X711" s="146">
        <v>23</v>
      </c>
      <c r="Y711" s="146">
        <v>24</v>
      </c>
      <c r="Z711" s="146">
        <v>25</v>
      </c>
      <c r="AA711" s="146">
        <v>26</v>
      </c>
      <c r="AB711" s="146">
        <v>27</v>
      </c>
      <c r="AC711" s="146">
        <v>28</v>
      </c>
      <c r="AD711" s="146">
        <v>29</v>
      </c>
      <c r="AE711" s="146">
        <v>30</v>
      </c>
      <c r="AF711" s="146">
        <v>31</v>
      </c>
      <c r="AG711" s="146">
        <v>32</v>
      </c>
      <c r="AH711" s="146">
        <v>33</v>
      </c>
      <c r="AI711" s="146">
        <v>34</v>
      </c>
      <c r="AJ711" s="146">
        <v>35</v>
      </c>
      <c r="AK711" s="146">
        <v>36</v>
      </c>
      <c r="AL711" s="146">
        <v>37</v>
      </c>
      <c r="AM711" s="146">
        <v>38</v>
      </c>
      <c r="AN711" s="146">
        <v>39</v>
      </c>
      <c r="AO711" s="146">
        <v>40</v>
      </c>
      <c r="AP711" s="146">
        <v>41</v>
      </c>
      <c r="AQ711" s="146">
        <v>42</v>
      </c>
    </row>
    <row r="712" spans="1:43" x14ac:dyDescent="0.25">
      <c r="A712" s="146">
        <v>0</v>
      </c>
      <c r="B712" s="146">
        <v>1</v>
      </c>
      <c r="C712" s="146">
        <v>2</v>
      </c>
      <c r="D712" s="146">
        <v>3</v>
      </c>
      <c r="E712" s="146">
        <v>4</v>
      </c>
      <c r="F712" s="146">
        <v>5</v>
      </c>
      <c r="G712" s="146">
        <v>6</v>
      </c>
      <c r="H712" s="146">
        <v>7</v>
      </c>
      <c r="I712" s="146">
        <v>8</v>
      </c>
      <c r="J712" s="146">
        <v>9</v>
      </c>
      <c r="K712" s="146">
        <v>10</v>
      </c>
      <c r="L712" s="146">
        <v>11</v>
      </c>
      <c r="M712" s="146">
        <v>12</v>
      </c>
      <c r="N712" s="146">
        <v>13</v>
      </c>
      <c r="O712" s="146">
        <v>14</v>
      </c>
      <c r="P712" s="146">
        <v>15</v>
      </c>
      <c r="Q712" s="146">
        <v>16</v>
      </c>
      <c r="R712" s="146">
        <v>17</v>
      </c>
      <c r="S712" s="146">
        <v>18</v>
      </c>
      <c r="T712" s="146">
        <v>19</v>
      </c>
      <c r="U712" s="146">
        <v>20</v>
      </c>
      <c r="V712" s="146">
        <v>21</v>
      </c>
      <c r="W712" s="146">
        <v>22</v>
      </c>
      <c r="X712" s="146">
        <v>23</v>
      </c>
      <c r="Y712" s="146">
        <v>24</v>
      </c>
      <c r="Z712" s="146">
        <v>25</v>
      </c>
      <c r="AA712" s="146">
        <v>26</v>
      </c>
      <c r="AB712" s="146">
        <v>27</v>
      </c>
      <c r="AC712" s="146">
        <v>28</v>
      </c>
      <c r="AD712" s="146">
        <v>29</v>
      </c>
      <c r="AE712" s="146">
        <v>30</v>
      </c>
      <c r="AF712" s="146">
        <v>31</v>
      </c>
      <c r="AG712" s="146">
        <v>32</v>
      </c>
      <c r="AH712" s="146">
        <v>33</v>
      </c>
      <c r="AI712" s="146">
        <v>34</v>
      </c>
      <c r="AJ712" s="146">
        <v>35</v>
      </c>
      <c r="AK712" s="146">
        <v>36</v>
      </c>
      <c r="AL712" s="146">
        <v>37</v>
      </c>
      <c r="AM712" s="146">
        <v>38</v>
      </c>
      <c r="AN712" s="146">
        <v>39</v>
      </c>
      <c r="AO712" s="146">
        <v>40</v>
      </c>
      <c r="AP712" s="146">
        <v>41</v>
      </c>
      <c r="AQ712" s="146">
        <v>42</v>
      </c>
    </row>
    <row r="713" spans="1:43" x14ac:dyDescent="0.25">
      <c r="A713" s="146">
        <v>0</v>
      </c>
      <c r="B713" s="146">
        <v>1</v>
      </c>
      <c r="C713" s="146">
        <v>2</v>
      </c>
      <c r="D713" s="146">
        <v>3</v>
      </c>
      <c r="E713" s="146">
        <v>4</v>
      </c>
      <c r="F713" s="146">
        <v>5</v>
      </c>
      <c r="G713" s="146">
        <v>6</v>
      </c>
      <c r="H713" s="146">
        <v>7</v>
      </c>
      <c r="I713" s="146">
        <v>8</v>
      </c>
      <c r="J713" s="146">
        <v>9</v>
      </c>
      <c r="K713" s="146">
        <v>10</v>
      </c>
      <c r="L713" s="146">
        <v>11</v>
      </c>
      <c r="M713" s="146">
        <v>12</v>
      </c>
      <c r="N713" s="146">
        <v>13</v>
      </c>
      <c r="O713" s="146">
        <v>14</v>
      </c>
      <c r="P713" s="146">
        <v>15</v>
      </c>
      <c r="Q713" s="146">
        <v>16</v>
      </c>
      <c r="R713" s="146">
        <v>17</v>
      </c>
      <c r="S713" s="146">
        <v>18</v>
      </c>
      <c r="T713" s="146">
        <v>19</v>
      </c>
      <c r="U713" s="146">
        <v>20</v>
      </c>
      <c r="V713" s="146">
        <v>21</v>
      </c>
      <c r="W713" s="146">
        <v>22</v>
      </c>
      <c r="X713" s="146">
        <v>23</v>
      </c>
      <c r="Y713" s="146">
        <v>24</v>
      </c>
      <c r="Z713" s="146">
        <v>25</v>
      </c>
      <c r="AA713" s="146">
        <v>26</v>
      </c>
      <c r="AB713" s="146">
        <v>27</v>
      </c>
      <c r="AC713" s="146">
        <v>28</v>
      </c>
      <c r="AD713" s="146">
        <v>29</v>
      </c>
      <c r="AE713" s="146">
        <v>30</v>
      </c>
      <c r="AF713" s="146">
        <v>31</v>
      </c>
      <c r="AG713" s="146">
        <v>32</v>
      </c>
      <c r="AH713" s="146">
        <v>33</v>
      </c>
      <c r="AI713" s="146">
        <v>34</v>
      </c>
      <c r="AJ713" s="146">
        <v>35</v>
      </c>
      <c r="AK713" s="146">
        <v>36</v>
      </c>
      <c r="AL713" s="146">
        <v>37</v>
      </c>
      <c r="AM713" s="146">
        <v>38</v>
      </c>
      <c r="AN713" s="146">
        <v>39</v>
      </c>
      <c r="AO713" s="146">
        <v>40</v>
      </c>
      <c r="AP713" s="146">
        <v>41</v>
      </c>
      <c r="AQ713" s="146">
        <v>42</v>
      </c>
    </row>
    <row r="714" spans="1:43" x14ac:dyDescent="0.25">
      <c r="A714" s="146">
        <v>0</v>
      </c>
      <c r="B714" s="146">
        <v>1</v>
      </c>
      <c r="C714" s="146">
        <v>2</v>
      </c>
      <c r="D714" s="146">
        <v>3</v>
      </c>
      <c r="E714" s="146">
        <v>4</v>
      </c>
      <c r="F714" s="146">
        <v>5</v>
      </c>
      <c r="G714" s="146">
        <v>6</v>
      </c>
      <c r="H714" s="146">
        <v>7</v>
      </c>
      <c r="I714" s="146">
        <v>8</v>
      </c>
      <c r="J714" s="146">
        <v>9</v>
      </c>
      <c r="K714" s="146">
        <v>10</v>
      </c>
      <c r="L714" s="146">
        <v>11</v>
      </c>
      <c r="M714" s="146">
        <v>12</v>
      </c>
      <c r="N714" s="146">
        <v>13</v>
      </c>
      <c r="O714" s="146">
        <v>14</v>
      </c>
      <c r="P714" s="146">
        <v>15</v>
      </c>
      <c r="Q714" s="146">
        <v>16</v>
      </c>
      <c r="R714" s="146">
        <v>17</v>
      </c>
      <c r="S714" s="146">
        <v>18</v>
      </c>
      <c r="T714" s="146">
        <v>19</v>
      </c>
      <c r="U714" s="146">
        <v>20</v>
      </c>
      <c r="V714" s="146">
        <v>21</v>
      </c>
      <c r="W714" s="146">
        <v>22</v>
      </c>
      <c r="X714" s="146">
        <v>23</v>
      </c>
      <c r="Y714" s="146">
        <v>24</v>
      </c>
      <c r="Z714" s="146">
        <v>25</v>
      </c>
      <c r="AA714" s="146">
        <v>26</v>
      </c>
      <c r="AB714" s="146">
        <v>27</v>
      </c>
      <c r="AC714" s="146">
        <v>28</v>
      </c>
      <c r="AD714" s="146">
        <v>29</v>
      </c>
      <c r="AE714" s="146">
        <v>30</v>
      </c>
      <c r="AF714" s="146">
        <v>31</v>
      </c>
      <c r="AG714" s="146">
        <v>32</v>
      </c>
      <c r="AH714" s="146">
        <v>33</v>
      </c>
      <c r="AI714" s="146">
        <v>34</v>
      </c>
      <c r="AJ714" s="146">
        <v>35</v>
      </c>
      <c r="AK714" s="146">
        <v>36</v>
      </c>
      <c r="AL714" s="146">
        <v>37</v>
      </c>
      <c r="AM714" s="146">
        <v>38</v>
      </c>
      <c r="AN714" s="146">
        <v>39</v>
      </c>
      <c r="AO714" s="146">
        <v>40</v>
      </c>
      <c r="AP714" s="146">
        <v>41</v>
      </c>
      <c r="AQ714" s="146">
        <v>42</v>
      </c>
    </row>
    <row r="715" spans="1:43" x14ac:dyDescent="0.25">
      <c r="A715" s="146">
        <v>0</v>
      </c>
      <c r="B715" s="146">
        <v>1</v>
      </c>
      <c r="C715" s="146">
        <v>2</v>
      </c>
      <c r="D715" s="146">
        <v>3</v>
      </c>
      <c r="E715" s="146">
        <v>4</v>
      </c>
      <c r="F715" s="146">
        <v>5</v>
      </c>
      <c r="G715" s="146">
        <v>6</v>
      </c>
      <c r="H715" s="146">
        <v>7</v>
      </c>
      <c r="I715" s="146">
        <v>8</v>
      </c>
      <c r="J715" s="146">
        <v>9</v>
      </c>
      <c r="K715" s="146">
        <v>10</v>
      </c>
      <c r="L715" s="146">
        <v>11</v>
      </c>
      <c r="M715" s="146">
        <v>12</v>
      </c>
      <c r="N715" s="146">
        <v>13</v>
      </c>
      <c r="O715" s="146">
        <v>14</v>
      </c>
      <c r="P715" s="146">
        <v>15</v>
      </c>
      <c r="Q715" s="146">
        <v>16</v>
      </c>
      <c r="R715" s="146">
        <v>17</v>
      </c>
      <c r="S715" s="146">
        <v>18</v>
      </c>
      <c r="T715" s="146">
        <v>19</v>
      </c>
      <c r="U715" s="146">
        <v>20</v>
      </c>
      <c r="V715" s="146">
        <v>21</v>
      </c>
      <c r="W715" s="146">
        <v>22</v>
      </c>
      <c r="X715" s="146">
        <v>23</v>
      </c>
      <c r="Y715" s="146">
        <v>24</v>
      </c>
      <c r="Z715" s="146">
        <v>25</v>
      </c>
      <c r="AA715" s="146">
        <v>26</v>
      </c>
      <c r="AB715" s="146">
        <v>27</v>
      </c>
      <c r="AC715" s="146">
        <v>28</v>
      </c>
      <c r="AD715" s="146">
        <v>29</v>
      </c>
      <c r="AE715" s="146">
        <v>30</v>
      </c>
      <c r="AF715" s="146">
        <v>31</v>
      </c>
      <c r="AG715" s="146">
        <v>32</v>
      </c>
      <c r="AH715" s="146">
        <v>33</v>
      </c>
      <c r="AI715" s="146">
        <v>34</v>
      </c>
      <c r="AJ715" s="146">
        <v>35</v>
      </c>
      <c r="AK715" s="146">
        <v>36</v>
      </c>
      <c r="AL715" s="146">
        <v>37</v>
      </c>
      <c r="AM715" s="146">
        <v>38</v>
      </c>
      <c r="AN715" s="146">
        <v>39</v>
      </c>
      <c r="AO715" s="146">
        <v>40</v>
      </c>
      <c r="AP715" s="146">
        <v>41</v>
      </c>
      <c r="AQ715" s="146">
        <v>42</v>
      </c>
    </row>
    <row r="716" spans="1:43" x14ac:dyDescent="0.25">
      <c r="A716" s="146">
        <v>0</v>
      </c>
      <c r="B716" s="146">
        <v>1</v>
      </c>
      <c r="C716" s="146">
        <v>2</v>
      </c>
      <c r="D716" s="146">
        <v>3</v>
      </c>
      <c r="E716" s="146">
        <v>4</v>
      </c>
      <c r="F716" s="146">
        <v>5</v>
      </c>
      <c r="G716" s="146">
        <v>6</v>
      </c>
      <c r="H716" s="146">
        <v>7</v>
      </c>
      <c r="I716" s="146">
        <v>8</v>
      </c>
      <c r="J716" s="146">
        <v>9</v>
      </c>
      <c r="K716" s="146">
        <v>10</v>
      </c>
      <c r="L716" s="146">
        <v>11</v>
      </c>
      <c r="M716" s="146">
        <v>12</v>
      </c>
      <c r="N716" s="146">
        <v>13</v>
      </c>
      <c r="O716" s="146">
        <v>14</v>
      </c>
      <c r="P716" s="146">
        <v>15</v>
      </c>
      <c r="Q716" s="146">
        <v>16</v>
      </c>
      <c r="R716" s="146">
        <v>17</v>
      </c>
      <c r="S716" s="146">
        <v>18</v>
      </c>
      <c r="T716" s="146">
        <v>19</v>
      </c>
      <c r="U716" s="146">
        <v>20</v>
      </c>
      <c r="V716" s="146">
        <v>21</v>
      </c>
      <c r="W716" s="146">
        <v>22</v>
      </c>
      <c r="X716" s="146">
        <v>23</v>
      </c>
      <c r="Y716" s="146">
        <v>24</v>
      </c>
      <c r="Z716" s="146">
        <v>25</v>
      </c>
      <c r="AA716" s="146">
        <v>26</v>
      </c>
      <c r="AB716" s="146">
        <v>27</v>
      </c>
      <c r="AC716" s="146">
        <v>28</v>
      </c>
      <c r="AD716" s="146">
        <v>29</v>
      </c>
      <c r="AE716" s="146">
        <v>30</v>
      </c>
      <c r="AF716" s="146">
        <v>31</v>
      </c>
      <c r="AG716" s="146">
        <v>32</v>
      </c>
      <c r="AH716" s="146">
        <v>33</v>
      </c>
      <c r="AI716" s="146">
        <v>34</v>
      </c>
      <c r="AJ716" s="146">
        <v>35</v>
      </c>
      <c r="AK716" s="146">
        <v>36</v>
      </c>
      <c r="AL716" s="146">
        <v>37</v>
      </c>
      <c r="AM716" s="146">
        <v>38</v>
      </c>
      <c r="AN716" s="146">
        <v>39</v>
      </c>
      <c r="AO716" s="146">
        <v>40</v>
      </c>
      <c r="AP716" s="146">
        <v>41</v>
      </c>
      <c r="AQ716" s="146">
        <v>42</v>
      </c>
    </row>
    <row r="717" spans="1:43" x14ac:dyDescent="0.25">
      <c r="A717" s="146">
        <v>0</v>
      </c>
      <c r="B717" s="146">
        <v>1</v>
      </c>
      <c r="C717" s="146">
        <v>2</v>
      </c>
      <c r="D717" s="146">
        <v>3</v>
      </c>
      <c r="E717" s="146">
        <v>4</v>
      </c>
      <c r="F717" s="146">
        <v>5</v>
      </c>
      <c r="G717" s="146">
        <v>6</v>
      </c>
      <c r="H717" s="146">
        <v>7</v>
      </c>
      <c r="I717" s="146">
        <v>8</v>
      </c>
      <c r="J717" s="146">
        <v>9</v>
      </c>
      <c r="K717" s="146">
        <v>10</v>
      </c>
      <c r="L717" s="146">
        <v>11</v>
      </c>
      <c r="M717" s="146">
        <v>12</v>
      </c>
      <c r="N717" s="146">
        <v>13</v>
      </c>
      <c r="O717" s="146">
        <v>14</v>
      </c>
      <c r="P717" s="146">
        <v>15</v>
      </c>
      <c r="Q717" s="146">
        <v>16</v>
      </c>
      <c r="R717" s="146">
        <v>17</v>
      </c>
      <c r="S717" s="146">
        <v>18</v>
      </c>
      <c r="T717" s="146">
        <v>19</v>
      </c>
      <c r="U717" s="146">
        <v>20</v>
      </c>
      <c r="V717" s="146">
        <v>21</v>
      </c>
      <c r="W717" s="146">
        <v>22</v>
      </c>
      <c r="X717" s="146">
        <v>23</v>
      </c>
      <c r="Y717" s="146">
        <v>24</v>
      </c>
      <c r="Z717" s="146">
        <v>25</v>
      </c>
      <c r="AA717" s="146">
        <v>26</v>
      </c>
      <c r="AB717" s="146">
        <v>27</v>
      </c>
      <c r="AC717" s="146">
        <v>28</v>
      </c>
      <c r="AD717" s="146">
        <v>29</v>
      </c>
      <c r="AE717" s="146">
        <v>30</v>
      </c>
      <c r="AF717" s="146">
        <v>31</v>
      </c>
      <c r="AG717" s="146">
        <v>32</v>
      </c>
      <c r="AH717" s="146">
        <v>33</v>
      </c>
      <c r="AI717" s="146">
        <v>34</v>
      </c>
      <c r="AJ717" s="146">
        <v>35</v>
      </c>
      <c r="AK717" s="146">
        <v>36</v>
      </c>
      <c r="AL717" s="146">
        <v>37</v>
      </c>
      <c r="AM717" s="146">
        <v>38</v>
      </c>
      <c r="AN717" s="146">
        <v>39</v>
      </c>
      <c r="AO717" s="146">
        <v>40</v>
      </c>
      <c r="AP717" s="146">
        <v>41</v>
      </c>
      <c r="AQ717" s="146">
        <v>42</v>
      </c>
    </row>
    <row r="718" spans="1:43" x14ac:dyDescent="0.25">
      <c r="A718" s="146">
        <v>0</v>
      </c>
      <c r="B718" s="146">
        <v>1</v>
      </c>
      <c r="C718" s="146">
        <v>2</v>
      </c>
      <c r="D718" s="146">
        <v>3</v>
      </c>
      <c r="E718" s="146">
        <v>4</v>
      </c>
      <c r="F718" s="146">
        <v>5</v>
      </c>
      <c r="G718" s="146">
        <v>6</v>
      </c>
      <c r="H718" s="146">
        <v>7</v>
      </c>
      <c r="I718" s="146">
        <v>8</v>
      </c>
      <c r="J718" s="146">
        <v>9</v>
      </c>
      <c r="K718" s="146">
        <v>10</v>
      </c>
      <c r="L718" s="146">
        <v>11</v>
      </c>
      <c r="M718" s="146">
        <v>12</v>
      </c>
      <c r="N718" s="146">
        <v>13</v>
      </c>
      <c r="O718" s="146">
        <v>14</v>
      </c>
      <c r="P718" s="146">
        <v>15</v>
      </c>
      <c r="Q718" s="146">
        <v>16</v>
      </c>
      <c r="R718" s="146">
        <v>17</v>
      </c>
      <c r="S718" s="146">
        <v>18</v>
      </c>
      <c r="T718" s="146">
        <v>19</v>
      </c>
      <c r="U718" s="146">
        <v>20</v>
      </c>
      <c r="V718" s="146">
        <v>21</v>
      </c>
      <c r="W718" s="146">
        <v>22</v>
      </c>
      <c r="X718" s="146">
        <v>23</v>
      </c>
      <c r="Y718" s="146">
        <v>24</v>
      </c>
      <c r="Z718" s="146">
        <v>25</v>
      </c>
      <c r="AA718" s="146">
        <v>26</v>
      </c>
      <c r="AB718" s="146">
        <v>27</v>
      </c>
      <c r="AC718" s="146">
        <v>28</v>
      </c>
      <c r="AD718" s="146">
        <v>29</v>
      </c>
      <c r="AE718" s="146">
        <v>30</v>
      </c>
      <c r="AF718" s="146">
        <v>31</v>
      </c>
      <c r="AG718" s="146">
        <v>32</v>
      </c>
      <c r="AH718" s="146">
        <v>33</v>
      </c>
      <c r="AI718" s="146">
        <v>34</v>
      </c>
      <c r="AJ718" s="146">
        <v>35</v>
      </c>
      <c r="AK718" s="146">
        <v>36</v>
      </c>
      <c r="AL718" s="146">
        <v>37</v>
      </c>
      <c r="AM718" s="146">
        <v>38</v>
      </c>
      <c r="AN718" s="146">
        <v>39</v>
      </c>
      <c r="AO718" s="146">
        <v>40</v>
      </c>
      <c r="AP718" s="146">
        <v>41</v>
      </c>
      <c r="AQ718" s="146">
        <v>42</v>
      </c>
    </row>
    <row r="719" spans="1:43" x14ac:dyDescent="0.25">
      <c r="A719" s="146">
        <v>0</v>
      </c>
      <c r="B719" s="146">
        <v>1</v>
      </c>
      <c r="C719" s="146">
        <v>2</v>
      </c>
      <c r="D719" s="146">
        <v>3</v>
      </c>
      <c r="E719" s="146">
        <v>4</v>
      </c>
      <c r="F719" s="146">
        <v>5</v>
      </c>
      <c r="G719" s="146">
        <v>6</v>
      </c>
      <c r="H719" s="146">
        <v>7</v>
      </c>
      <c r="I719" s="146">
        <v>8</v>
      </c>
      <c r="J719" s="146">
        <v>9</v>
      </c>
      <c r="K719" s="146">
        <v>10</v>
      </c>
      <c r="L719" s="146">
        <v>11</v>
      </c>
      <c r="M719" s="146">
        <v>12</v>
      </c>
      <c r="N719" s="146">
        <v>13</v>
      </c>
      <c r="O719" s="146">
        <v>14</v>
      </c>
      <c r="P719" s="146">
        <v>15</v>
      </c>
      <c r="Q719" s="146">
        <v>16</v>
      </c>
      <c r="R719" s="146">
        <v>17</v>
      </c>
      <c r="S719" s="146">
        <v>18</v>
      </c>
      <c r="T719" s="146">
        <v>19</v>
      </c>
      <c r="U719" s="146">
        <v>20</v>
      </c>
      <c r="V719" s="146">
        <v>21</v>
      </c>
      <c r="W719" s="146">
        <v>22</v>
      </c>
      <c r="X719" s="146">
        <v>23</v>
      </c>
      <c r="Y719" s="146">
        <v>24</v>
      </c>
      <c r="Z719" s="146">
        <v>25</v>
      </c>
      <c r="AA719" s="146">
        <v>26</v>
      </c>
      <c r="AB719" s="146">
        <v>27</v>
      </c>
      <c r="AC719" s="146">
        <v>28</v>
      </c>
      <c r="AD719" s="146">
        <v>29</v>
      </c>
      <c r="AE719" s="146">
        <v>30</v>
      </c>
      <c r="AF719" s="146">
        <v>31</v>
      </c>
      <c r="AG719" s="146">
        <v>32</v>
      </c>
      <c r="AH719" s="146">
        <v>33</v>
      </c>
      <c r="AI719" s="146">
        <v>34</v>
      </c>
      <c r="AJ719" s="146">
        <v>35</v>
      </c>
      <c r="AK719" s="146">
        <v>36</v>
      </c>
      <c r="AL719" s="146">
        <v>37</v>
      </c>
      <c r="AM719" s="146">
        <v>38</v>
      </c>
      <c r="AN719" s="146">
        <v>39</v>
      </c>
      <c r="AO719" s="146">
        <v>40</v>
      </c>
      <c r="AP719" s="146">
        <v>41</v>
      </c>
      <c r="AQ719" s="146">
        <v>42</v>
      </c>
    </row>
    <row r="720" spans="1:43" x14ac:dyDescent="0.25">
      <c r="A720" s="146">
        <v>0</v>
      </c>
      <c r="B720" s="146">
        <v>1</v>
      </c>
      <c r="C720" s="146">
        <v>2</v>
      </c>
      <c r="D720" s="146">
        <v>3</v>
      </c>
      <c r="E720" s="146">
        <v>4</v>
      </c>
      <c r="F720" s="146">
        <v>5</v>
      </c>
      <c r="G720" s="146">
        <v>6</v>
      </c>
      <c r="H720" s="146">
        <v>7</v>
      </c>
      <c r="I720" s="146">
        <v>8</v>
      </c>
      <c r="J720" s="146">
        <v>9</v>
      </c>
      <c r="K720" s="146">
        <v>10</v>
      </c>
      <c r="L720" s="146">
        <v>11</v>
      </c>
      <c r="M720" s="146">
        <v>12</v>
      </c>
      <c r="N720" s="146">
        <v>13</v>
      </c>
      <c r="O720" s="146">
        <v>14</v>
      </c>
      <c r="P720" s="146">
        <v>15</v>
      </c>
      <c r="Q720" s="146">
        <v>16</v>
      </c>
      <c r="R720" s="146">
        <v>17</v>
      </c>
      <c r="S720" s="146">
        <v>18</v>
      </c>
      <c r="T720" s="146">
        <v>19</v>
      </c>
      <c r="U720" s="146">
        <v>20</v>
      </c>
      <c r="V720" s="146">
        <v>21</v>
      </c>
      <c r="W720" s="146">
        <v>22</v>
      </c>
      <c r="X720" s="146">
        <v>23</v>
      </c>
      <c r="Y720" s="146">
        <v>24</v>
      </c>
      <c r="Z720" s="146">
        <v>25</v>
      </c>
      <c r="AA720" s="146">
        <v>26</v>
      </c>
      <c r="AB720" s="146">
        <v>27</v>
      </c>
      <c r="AC720" s="146">
        <v>28</v>
      </c>
      <c r="AD720" s="146">
        <v>29</v>
      </c>
      <c r="AE720" s="146">
        <v>30</v>
      </c>
      <c r="AF720" s="146">
        <v>31</v>
      </c>
      <c r="AG720" s="146">
        <v>32</v>
      </c>
      <c r="AH720" s="146">
        <v>33</v>
      </c>
      <c r="AI720" s="146">
        <v>34</v>
      </c>
      <c r="AJ720" s="146">
        <v>35</v>
      </c>
      <c r="AK720" s="146">
        <v>36</v>
      </c>
      <c r="AL720" s="146">
        <v>37</v>
      </c>
      <c r="AM720" s="146">
        <v>38</v>
      </c>
      <c r="AN720" s="146">
        <v>39</v>
      </c>
      <c r="AO720" s="146">
        <v>40</v>
      </c>
      <c r="AP720" s="146">
        <v>41</v>
      </c>
      <c r="AQ720" s="146">
        <v>42</v>
      </c>
    </row>
    <row r="721" spans="1:43" x14ac:dyDescent="0.25">
      <c r="A721" s="146">
        <v>0</v>
      </c>
      <c r="B721" s="146">
        <v>1</v>
      </c>
      <c r="C721" s="146">
        <v>2</v>
      </c>
      <c r="D721" s="146">
        <v>3</v>
      </c>
      <c r="E721" s="146">
        <v>4</v>
      </c>
      <c r="F721" s="146">
        <v>5</v>
      </c>
      <c r="G721" s="146">
        <v>6</v>
      </c>
      <c r="H721" s="146">
        <v>7</v>
      </c>
      <c r="I721" s="146">
        <v>8</v>
      </c>
      <c r="J721" s="146">
        <v>9</v>
      </c>
      <c r="K721" s="146">
        <v>10</v>
      </c>
      <c r="L721" s="146">
        <v>11</v>
      </c>
      <c r="M721" s="146">
        <v>12</v>
      </c>
      <c r="N721" s="146">
        <v>13</v>
      </c>
      <c r="O721" s="146">
        <v>14</v>
      </c>
      <c r="P721" s="146">
        <v>15</v>
      </c>
      <c r="Q721" s="146">
        <v>16</v>
      </c>
      <c r="R721" s="146">
        <v>17</v>
      </c>
      <c r="S721" s="146">
        <v>18</v>
      </c>
      <c r="T721" s="146">
        <v>19</v>
      </c>
      <c r="U721" s="146">
        <v>20</v>
      </c>
      <c r="V721" s="146">
        <v>21</v>
      </c>
      <c r="W721" s="146">
        <v>22</v>
      </c>
      <c r="X721" s="146">
        <v>23</v>
      </c>
      <c r="Y721" s="146">
        <v>24</v>
      </c>
      <c r="Z721" s="146">
        <v>25</v>
      </c>
      <c r="AA721" s="146">
        <v>26</v>
      </c>
      <c r="AB721" s="146">
        <v>27</v>
      </c>
      <c r="AC721" s="146">
        <v>28</v>
      </c>
      <c r="AD721" s="146">
        <v>29</v>
      </c>
      <c r="AE721" s="146">
        <v>30</v>
      </c>
      <c r="AF721" s="146">
        <v>31</v>
      </c>
      <c r="AG721" s="146">
        <v>32</v>
      </c>
      <c r="AH721" s="146">
        <v>33</v>
      </c>
      <c r="AI721" s="146">
        <v>34</v>
      </c>
      <c r="AJ721" s="146">
        <v>35</v>
      </c>
      <c r="AK721" s="146">
        <v>36</v>
      </c>
      <c r="AL721" s="146">
        <v>37</v>
      </c>
      <c r="AM721" s="146">
        <v>38</v>
      </c>
      <c r="AN721" s="146">
        <v>39</v>
      </c>
      <c r="AO721" s="146">
        <v>40</v>
      </c>
      <c r="AP721" s="146">
        <v>41</v>
      </c>
      <c r="AQ721" s="146">
        <v>42</v>
      </c>
    </row>
    <row r="722" spans="1:43" x14ac:dyDescent="0.25">
      <c r="A722" s="146">
        <v>0</v>
      </c>
      <c r="B722" s="146">
        <v>1</v>
      </c>
      <c r="C722" s="146">
        <v>2</v>
      </c>
      <c r="D722" s="146">
        <v>3</v>
      </c>
      <c r="E722" s="146">
        <v>4</v>
      </c>
      <c r="F722" s="146">
        <v>5</v>
      </c>
      <c r="G722" s="146">
        <v>6</v>
      </c>
      <c r="H722" s="146">
        <v>7</v>
      </c>
      <c r="I722" s="146">
        <v>8</v>
      </c>
      <c r="J722" s="146">
        <v>9</v>
      </c>
      <c r="K722" s="146">
        <v>10</v>
      </c>
      <c r="L722" s="146">
        <v>11</v>
      </c>
      <c r="M722" s="146">
        <v>12</v>
      </c>
      <c r="N722" s="146">
        <v>13</v>
      </c>
      <c r="O722" s="146">
        <v>14</v>
      </c>
      <c r="P722" s="146">
        <v>15</v>
      </c>
      <c r="Q722" s="146">
        <v>16</v>
      </c>
      <c r="R722" s="146">
        <v>17</v>
      </c>
      <c r="S722" s="146">
        <v>18</v>
      </c>
      <c r="T722" s="146">
        <v>19</v>
      </c>
      <c r="U722" s="146">
        <v>20</v>
      </c>
      <c r="V722" s="146">
        <v>21</v>
      </c>
      <c r="W722" s="146">
        <v>22</v>
      </c>
      <c r="X722" s="146">
        <v>23</v>
      </c>
      <c r="Y722" s="146">
        <v>24</v>
      </c>
      <c r="Z722" s="146">
        <v>25</v>
      </c>
      <c r="AA722" s="146">
        <v>26</v>
      </c>
      <c r="AB722" s="146">
        <v>27</v>
      </c>
      <c r="AC722" s="146">
        <v>28</v>
      </c>
      <c r="AD722" s="146">
        <v>29</v>
      </c>
      <c r="AE722" s="146">
        <v>30</v>
      </c>
      <c r="AF722" s="146">
        <v>31</v>
      </c>
      <c r="AG722" s="146">
        <v>32</v>
      </c>
      <c r="AH722" s="146">
        <v>33</v>
      </c>
      <c r="AI722" s="146">
        <v>34</v>
      </c>
      <c r="AJ722" s="146">
        <v>35</v>
      </c>
      <c r="AK722" s="146">
        <v>36</v>
      </c>
      <c r="AL722" s="146">
        <v>37</v>
      </c>
      <c r="AM722" s="146">
        <v>38</v>
      </c>
      <c r="AN722" s="146">
        <v>39</v>
      </c>
      <c r="AO722" s="146">
        <v>40</v>
      </c>
      <c r="AP722" s="146">
        <v>41</v>
      </c>
      <c r="AQ722" s="146">
        <v>42</v>
      </c>
    </row>
    <row r="723" spans="1:43" x14ac:dyDescent="0.25">
      <c r="A723" s="146">
        <v>0</v>
      </c>
      <c r="B723" s="146">
        <v>1</v>
      </c>
      <c r="C723" s="146">
        <v>2</v>
      </c>
      <c r="D723" s="146">
        <v>3</v>
      </c>
      <c r="E723" s="146">
        <v>4</v>
      </c>
      <c r="F723" s="146">
        <v>5</v>
      </c>
      <c r="G723" s="146">
        <v>6</v>
      </c>
      <c r="H723" s="146">
        <v>7</v>
      </c>
      <c r="I723" s="146">
        <v>8</v>
      </c>
      <c r="J723" s="146">
        <v>9</v>
      </c>
      <c r="K723" s="146">
        <v>10</v>
      </c>
      <c r="L723" s="146">
        <v>11</v>
      </c>
      <c r="M723" s="146">
        <v>12</v>
      </c>
      <c r="N723" s="146">
        <v>13</v>
      </c>
      <c r="O723" s="146">
        <v>14</v>
      </c>
      <c r="P723" s="146">
        <v>15</v>
      </c>
      <c r="Q723" s="146">
        <v>16</v>
      </c>
      <c r="R723" s="146">
        <v>17</v>
      </c>
      <c r="S723" s="146">
        <v>18</v>
      </c>
      <c r="T723" s="146">
        <v>19</v>
      </c>
      <c r="U723" s="146">
        <v>20</v>
      </c>
      <c r="V723" s="146">
        <v>21</v>
      </c>
      <c r="W723" s="146">
        <v>22</v>
      </c>
      <c r="X723" s="146">
        <v>23</v>
      </c>
      <c r="Y723" s="146">
        <v>24</v>
      </c>
      <c r="Z723" s="146">
        <v>25</v>
      </c>
      <c r="AA723" s="146">
        <v>26</v>
      </c>
      <c r="AB723" s="146">
        <v>27</v>
      </c>
      <c r="AC723" s="146">
        <v>28</v>
      </c>
      <c r="AD723" s="146">
        <v>29</v>
      </c>
      <c r="AE723" s="146">
        <v>30</v>
      </c>
      <c r="AF723" s="146">
        <v>31</v>
      </c>
      <c r="AG723" s="146">
        <v>32</v>
      </c>
      <c r="AH723" s="146">
        <v>33</v>
      </c>
      <c r="AI723" s="146">
        <v>34</v>
      </c>
      <c r="AJ723" s="146">
        <v>35</v>
      </c>
      <c r="AK723" s="146">
        <v>36</v>
      </c>
      <c r="AL723" s="146">
        <v>37</v>
      </c>
      <c r="AM723" s="146">
        <v>38</v>
      </c>
      <c r="AN723" s="146">
        <v>39</v>
      </c>
      <c r="AO723" s="146">
        <v>40</v>
      </c>
      <c r="AP723" s="146">
        <v>41</v>
      </c>
      <c r="AQ723" s="146">
        <v>42</v>
      </c>
    </row>
    <row r="724" spans="1:43" x14ac:dyDescent="0.25">
      <c r="A724" s="146">
        <v>0</v>
      </c>
      <c r="B724" s="146">
        <v>1</v>
      </c>
      <c r="C724" s="146">
        <v>2</v>
      </c>
      <c r="D724" s="146">
        <v>3</v>
      </c>
      <c r="E724" s="146">
        <v>4</v>
      </c>
      <c r="F724" s="146">
        <v>5</v>
      </c>
      <c r="G724" s="146">
        <v>6</v>
      </c>
      <c r="H724" s="146">
        <v>7</v>
      </c>
      <c r="I724" s="146">
        <v>8</v>
      </c>
      <c r="J724" s="146">
        <v>9</v>
      </c>
      <c r="K724" s="146">
        <v>10</v>
      </c>
      <c r="L724" s="146">
        <v>11</v>
      </c>
      <c r="M724" s="146">
        <v>12</v>
      </c>
      <c r="N724" s="146">
        <v>13</v>
      </c>
      <c r="O724" s="146">
        <v>14</v>
      </c>
      <c r="P724" s="146">
        <v>15</v>
      </c>
      <c r="Q724" s="146">
        <v>16</v>
      </c>
      <c r="R724" s="146">
        <v>17</v>
      </c>
      <c r="S724" s="146">
        <v>18</v>
      </c>
      <c r="T724" s="146">
        <v>19</v>
      </c>
      <c r="U724" s="146">
        <v>20</v>
      </c>
      <c r="V724" s="146">
        <v>21</v>
      </c>
      <c r="W724" s="146">
        <v>22</v>
      </c>
      <c r="X724" s="146">
        <v>23</v>
      </c>
      <c r="Y724" s="146">
        <v>24</v>
      </c>
      <c r="Z724" s="146">
        <v>25</v>
      </c>
      <c r="AA724" s="146">
        <v>26</v>
      </c>
      <c r="AB724" s="146">
        <v>27</v>
      </c>
      <c r="AC724" s="146">
        <v>28</v>
      </c>
      <c r="AD724" s="146">
        <v>29</v>
      </c>
      <c r="AE724" s="146">
        <v>30</v>
      </c>
      <c r="AF724" s="146">
        <v>31</v>
      </c>
      <c r="AG724" s="146">
        <v>32</v>
      </c>
      <c r="AH724" s="146">
        <v>33</v>
      </c>
      <c r="AI724" s="146">
        <v>34</v>
      </c>
      <c r="AJ724" s="146">
        <v>35</v>
      </c>
      <c r="AK724" s="146">
        <v>36</v>
      </c>
      <c r="AL724" s="146">
        <v>37</v>
      </c>
      <c r="AM724" s="146">
        <v>38</v>
      </c>
      <c r="AN724" s="146">
        <v>39</v>
      </c>
      <c r="AO724" s="146">
        <v>40</v>
      </c>
      <c r="AP724" s="146">
        <v>41</v>
      </c>
      <c r="AQ724" s="146">
        <v>42</v>
      </c>
    </row>
    <row r="725" spans="1:43" x14ac:dyDescent="0.25">
      <c r="A725" s="146">
        <v>0</v>
      </c>
      <c r="B725" s="146">
        <v>1</v>
      </c>
      <c r="C725" s="146">
        <v>2</v>
      </c>
      <c r="D725" s="146">
        <v>3</v>
      </c>
      <c r="E725" s="146">
        <v>4</v>
      </c>
      <c r="F725" s="146">
        <v>5</v>
      </c>
      <c r="G725" s="146">
        <v>6</v>
      </c>
      <c r="H725" s="146">
        <v>7</v>
      </c>
      <c r="I725" s="146">
        <v>8</v>
      </c>
      <c r="J725" s="146">
        <v>9</v>
      </c>
      <c r="K725" s="146">
        <v>10</v>
      </c>
      <c r="L725" s="146">
        <v>11</v>
      </c>
      <c r="M725" s="146">
        <v>12</v>
      </c>
      <c r="N725" s="146">
        <v>13</v>
      </c>
      <c r="O725" s="146">
        <v>14</v>
      </c>
      <c r="P725" s="146">
        <v>15</v>
      </c>
      <c r="Q725" s="146">
        <v>16</v>
      </c>
      <c r="R725" s="146">
        <v>17</v>
      </c>
      <c r="S725" s="146">
        <v>18</v>
      </c>
      <c r="T725" s="146">
        <v>19</v>
      </c>
      <c r="U725" s="146">
        <v>20</v>
      </c>
      <c r="V725" s="146">
        <v>21</v>
      </c>
      <c r="W725" s="146">
        <v>22</v>
      </c>
      <c r="X725" s="146">
        <v>23</v>
      </c>
      <c r="Y725" s="146">
        <v>24</v>
      </c>
      <c r="Z725" s="146">
        <v>25</v>
      </c>
      <c r="AA725" s="146">
        <v>26</v>
      </c>
      <c r="AB725" s="146">
        <v>27</v>
      </c>
      <c r="AC725" s="146">
        <v>28</v>
      </c>
      <c r="AD725" s="146">
        <v>29</v>
      </c>
      <c r="AE725" s="146">
        <v>30</v>
      </c>
      <c r="AF725" s="146">
        <v>31</v>
      </c>
      <c r="AG725" s="146">
        <v>32</v>
      </c>
      <c r="AH725" s="146">
        <v>33</v>
      </c>
      <c r="AI725" s="146">
        <v>34</v>
      </c>
      <c r="AJ725" s="146">
        <v>35</v>
      </c>
      <c r="AK725" s="146">
        <v>36</v>
      </c>
      <c r="AL725" s="146">
        <v>37</v>
      </c>
      <c r="AM725" s="146">
        <v>38</v>
      </c>
      <c r="AN725" s="146">
        <v>39</v>
      </c>
      <c r="AO725" s="146">
        <v>40</v>
      </c>
      <c r="AP725" s="146">
        <v>41</v>
      </c>
      <c r="AQ725" s="146">
        <v>42</v>
      </c>
    </row>
    <row r="726" spans="1:43" x14ac:dyDescent="0.25">
      <c r="A726" s="146">
        <v>0</v>
      </c>
      <c r="B726" s="146">
        <v>1</v>
      </c>
      <c r="C726" s="146">
        <v>2</v>
      </c>
      <c r="D726" s="146">
        <v>3</v>
      </c>
      <c r="E726" s="146">
        <v>4</v>
      </c>
      <c r="F726" s="146">
        <v>5</v>
      </c>
      <c r="G726" s="146">
        <v>6</v>
      </c>
      <c r="H726" s="146">
        <v>7</v>
      </c>
      <c r="I726" s="146">
        <v>8</v>
      </c>
      <c r="J726" s="146">
        <v>9</v>
      </c>
      <c r="K726" s="146">
        <v>10</v>
      </c>
      <c r="L726" s="146">
        <v>11</v>
      </c>
      <c r="M726" s="146">
        <v>12</v>
      </c>
      <c r="N726" s="146">
        <v>13</v>
      </c>
      <c r="O726" s="146">
        <v>14</v>
      </c>
      <c r="P726" s="146">
        <v>15</v>
      </c>
      <c r="Q726" s="146">
        <v>16</v>
      </c>
      <c r="R726" s="146">
        <v>17</v>
      </c>
      <c r="S726" s="146">
        <v>18</v>
      </c>
      <c r="T726" s="146">
        <v>19</v>
      </c>
      <c r="U726" s="146">
        <v>20</v>
      </c>
      <c r="V726" s="146">
        <v>21</v>
      </c>
      <c r="W726" s="146">
        <v>22</v>
      </c>
      <c r="X726" s="146">
        <v>23</v>
      </c>
      <c r="Y726" s="146">
        <v>24</v>
      </c>
      <c r="Z726" s="146">
        <v>25</v>
      </c>
      <c r="AA726" s="146">
        <v>26</v>
      </c>
      <c r="AB726" s="146">
        <v>27</v>
      </c>
      <c r="AC726" s="146">
        <v>28</v>
      </c>
      <c r="AD726" s="146">
        <v>29</v>
      </c>
      <c r="AE726" s="146">
        <v>30</v>
      </c>
      <c r="AF726" s="146">
        <v>31</v>
      </c>
      <c r="AG726" s="146">
        <v>32</v>
      </c>
      <c r="AH726" s="146">
        <v>33</v>
      </c>
      <c r="AI726" s="146">
        <v>34</v>
      </c>
      <c r="AJ726" s="146">
        <v>35</v>
      </c>
      <c r="AK726" s="146">
        <v>36</v>
      </c>
      <c r="AL726" s="146">
        <v>37</v>
      </c>
      <c r="AM726" s="146">
        <v>38</v>
      </c>
      <c r="AN726" s="146">
        <v>39</v>
      </c>
      <c r="AO726" s="146">
        <v>40</v>
      </c>
      <c r="AP726" s="146">
        <v>41</v>
      </c>
      <c r="AQ726" s="146">
        <v>42</v>
      </c>
    </row>
    <row r="727" spans="1:43" x14ac:dyDescent="0.25">
      <c r="A727" s="146">
        <v>0</v>
      </c>
      <c r="B727" s="146">
        <v>1</v>
      </c>
      <c r="C727" s="146">
        <v>2</v>
      </c>
      <c r="D727" s="146">
        <v>3</v>
      </c>
      <c r="E727" s="146">
        <v>4</v>
      </c>
      <c r="F727" s="146">
        <v>5</v>
      </c>
      <c r="G727" s="146">
        <v>6</v>
      </c>
      <c r="H727" s="146">
        <v>7</v>
      </c>
      <c r="I727" s="146">
        <v>8</v>
      </c>
      <c r="J727" s="146">
        <v>9</v>
      </c>
      <c r="K727" s="146">
        <v>10</v>
      </c>
      <c r="L727" s="146">
        <v>11</v>
      </c>
      <c r="M727" s="146">
        <v>12</v>
      </c>
      <c r="N727" s="146">
        <v>13</v>
      </c>
      <c r="O727" s="146">
        <v>14</v>
      </c>
      <c r="P727" s="146">
        <v>15</v>
      </c>
      <c r="Q727" s="146">
        <v>16</v>
      </c>
      <c r="R727" s="146">
        <v>17</v>
      </c>
      <c r="S727" s="146">
        <v>18</v>
      </c>
      <c r="T727" s="146">
        <v>19</v>
      </c>
      <c r="U727" s="146">
        <v>20</v>
      </c>
      <c r="V727" s="146">
        <v>21</v>
      </c>
      <c r="W727" s="146">
        <v>22</v>
      </c>
      <c r="X727" s="146">
        <v>23</v>
      </c>
      <c r="Y727" s="146">
        <v>24</v>
      </c>
      <c r="Z727" s="146">
        <v>25</v>
      </c>
      <c r="AA727" s="146">
        <v>26</v>
      </c>
      <c r="AB727" s="146">
        <v>27</v>
      </c>
      <c r="AC727" s="146">
        <v>28</v>
      </c>
      <c r="AD727" s="146">
        <v>29</v>
      </c>
      <c r="AE727" s="146">
        <v>30</v>
      </c>
      <c r="AF727" s="146">
        <v>31</v>
      </c>
      <c r="AG727" s="146">
        <v>32</v>
      </c>
      <c r="AH727" s="146">
        <v>33</v>
      </c>
      <c r="AI727" s="146">
        <v>34</v>
      </c>
      <c r="AJ727" s="146">
        <v>35</v>
      </c>
      <c r="AK727" s="146">
        <v>36</v>
      </c>
      <c r="AL727" s="146">
        <v>37</v>
      </c>
      <c r="AM727" s="146">
        <v>38</v>
      </c>
      <c r="AN727" s="146">
        <v>39</v>
      </c>
      <c r="AO727" s="146">
        <v>40</v>
      </c>
      <c r="AP727" s="146">
        <v>41</v>
      </c>
      <c r="AQ727" s="146">
        <v>42</v>
      </c>
    </row>
    <row r="728" spans="1:43" x14ac:dyDescent="0.25">
      <c r="A728" s="146">
        <v>0</v>
      </c>
      <c r="B728" s="146">
        <v>1</v>
      </c>
      <c r="C728" s="146">
        <v>2</v>
      </c>
      <c r="D728" s="146">
        <v>3</v>
      </c>
      <c r="E728" s="146">
        <v>4</v>
      </c>
      <c r="F728" s="146">
        <v>5</v>
      </c>
      <c r="G728" s="146">
        <v>6</v>
      </c>
      <c r="H728" s="146">
        <v>7</v>
      </c>
      <c r="I728" s="146">
        <v>8</v>
      </c>
      <c r="J728" s="146">
        <v>9</v>
      </c>
      <c r="K728" s="146">
        <v>10</v>
      </c>
      <c r="L728" s="146">
        <v>11</v>
      </c>
      <c r="M728" s="146">
        <v>12</v>
      </c>
      <c r="N728" s="146">
        <v>13</v>
      </c>
      <c r="O728" s="146">
        <v>14</v>
      </c>
      <c r="P728" s="146">
        <v>15</v>
      </c>
      <c r="Q728" s="146">
        <v>16</v>
      </c>
      <c r="R728" s="146">
        <v>17</v>
      </c>
      <c r="S728" s="146">
        <v>18</v>
      </c>
      <c r="T728" s="146">
        <v>19</v>
      </c>
      <c r="U728" s="146">
        <v>20</v>
      </c>
      <c r="V728" s="146">
        <v>21</v>
      </c>
      <c r="W728" s="146">
        <v>22</v>
      </c>
      <c r="X728" s="146">
        <v>23</v>
      </c>
      <c r="Y728" s="146">
        <v>24</v>
      </c>
      <c r="Z728" s="146">
        <v>25</v>
      </c>
      <c r="AA728" s="146">
        <v>26</v>
      </c>
      <c r="AB728" s="146">
        <v>27</v>
      </c>
      <c r="AC728" s="146">
        <v>28</v>
      </c>
      <c r="AD728" s="146">
        <v>29</v>
      </c>
      <c r="AE728" s="146">
        <v>30</v>
      </c>
      <c r="AF728" s="146">
        <v>31</v>
      </c>
      <c r="AG728" s="146">
        <v>32</v>
      </c>
      <c r="AH728" s="146">
        <v>33</v>
      </c>
      <c r="AI728" s="146">
        <v>34</v>
      </c>
      <c r="AJ728" s="146">
        <v>35</v>
      </c>
      <c r="AK728" s="146">
        <v>36</v>
      </c>
      <c r="AL728" s="146">
        <v>37</v>
      </c>
      <c r="AM728" s="146">
        <v>38</v>
      </c>
      <c r="AN728" s="146">
        <v>39</v>
      </c>
      <c r="AO728" s="146">
        <v>40</v>
      </c>
      <c r="AP728" s="146">
        <v>41</v>
      </c>
      <c r="AQ728" s="146">
        <v>42</v>
      </c>
    </row>
    <row r="729" spans="1:43" x14ac:dyDescent="0.25">
      <c r="A729" s="146">
        <v>0</v>
      </c>
      <c r="B729" s="146">
        <v>1</v>
      </c>
      <c r="C729" s="146">
        <v>2</v>
      </c>
      <c r="D729" s="146">
        <v>3</v>
      </c>
      <c r="E729" s="146">
        <v>4</v>
      </c>
      <c r="F729" s="146">
        <v>5</v>
      </c>
      <c r="G729" s="146">
        <v>6</v>
      </c>
      <c r="H729" s="146">
        <v>7</v>
      </c>
      <c r="I729" s="146">
        <v>8</v>
      </c>
      <c r="J729" s="146">
        <v>9</v>
      </c>
      <c r="K729" s="146">
        <v>10</v>
      </c>
      <c r="L729" s="146">
        <v>11</v>
      </c>
      <c r="M729" s="146">
        <v>12</v>
      </c>
      <c r="N729" s="146">
        <v>13</v>
      </c>
      <c r="O729" s="146">
        <v>14</v>
      </c>
      <c r="P729" s="146">
        <v>15</v>
      </c>
      <c r="Q729" s="146">
        <v>16</v>
      </c>
      <c r="R729" s="146">
        <v>17</v>
      </c>
      <c r="S729" s="146">
        <v>18</v>
      </c>
      <c r="T729" s="146">
        <v>19</v>
      </c>
      <c r="U729" s="146">
        <v>20</v>
      </c>
      <c r="V729" s="146">
        <v>21</v>
      </c>
      <c r="W729" s="146">
        <v>22</v>
      </c>
      <c r="X729" s="146">
        <v>23</v>
      </c>
      <c r="Y729" s="146">
        <v>24</v>
      </c>
      <c r="Z729" s="146">
        <v>25</v>
      </c>
      <c r="AA729" s="146">
        <v>26</v>
      </c>
      <c r="AB729" s="146">
        <v>27</v>
      </c>
      <c r="AC729" s="146">
        <v>28</v>
      </c>
      <c r="AD729" s="146">
        <v>29</v>
      </c>
      <c r="AE729" s="146">
        <v>30</v>
      </c>
      <c r="AF729" s="146">
        <v>31</v>
      </c>
      <c r="AG729" s="146">
        <v>32</v>
      </c>
      <c r="AH729" s="146">
        <v>33</v>
      </c>
      <c r="AI729" s="146">
        <v>34</v>
      </c>
      <c r="AJ729" s="146">
        <v>35</v>
      </c>
      <c r="AK729" s="146">
        <v>36</v>
      </c>
      <c r="AL729" s="146">
        <v>37</v>
      </c>
      <c r="AM729" s="146">
        <v>38</v>
      </c>
      <c r="AN729" s="146">
        <v>39</v>
      </c>
      <c r="AO729" s="146">
        <v>40</v>
      </c>
      <c r="AP729" s="146">
        <v>41</v>
      </c>
      <c r="AQ729" s="146">
        <v>42</v>
      </c>
    </row>
    <row r="730" spans="1:43" x14ac:dyDescent="0.25">
      <c r="A730" s="146">
        <v>0</v>
      </c>
      <c r="B730" s="146">
        <v>1</v>
      </c>
      <c r="C730" s="146">
        <v>2</v>
      </c>
      <c r="D730" s="146">
        <v>3</v>
      </c>
      <c r="E730" s="146">
        <v>4</v>
      </c>
      <c r="F730" s="146">
        <v>5</v>
      </c>
      <c r="G730" s="146">
        <v>6</v>
      </c>
      <c r="H730" s="146">
        <v>7</v>
      </c>
      <c r="I730" s="146">
        <v>8</v>
      </c>
      <c r="J730" s="146">
        <v>9</v>
      </c>
      <c r="K730" s="146">
        <v>10</v>
      </c>
      <c r="L730" s="146">
        <v>11</v>
      </c>
      <c r="M730" s="146">
        <v>12</v>
      </c>
      <c r="N730" s="146">
        <v>13</v>
      </c>
      <c r="O730" s="146">
        <v>14</v>
      </c>
      <c r="P730" s="146">
        <v>15</v>
      </c>
      <c r="Q730" s="146">
        <v>16</v>
      </c>
      <c r="R730" s="146">
        <v>17</v>
      </c>
      <c r="S730" s="146">
        <v>18</v>
      </c>
      <c r="T730" s="146">
        <v>19</v>
      </c>
      <c r="U730" s="146">
        <v>20</v>
      </c>
      <c r="V730" s="146">
        <v>21</v>
      </c>
      <c r="W730" s="146">
        <v>22</v>
      </c>
      <c r="X730" s="146">
        <v>23</v>
      </c>
      <c r="Y730" s="146">
        <v>24</v>
      </c>
      <c r="Z730" s="146">
        <v>25</v>
      </c>
      <c r="AA730" s="146">
        <v>26</v>
      </c>
      <c r="AB730" s="146">
        <v>27</v>
      </c>
      <c r="AC730" s="146">
        <v>28</v>
      </c>
      <c r="AD730" s="146">
        <v>29</v>
      </c>
      <c r="AE730" s="146">
        <v>30</v>
      </c>
      <c r="AF730" s="146">
        <v>31</v>
      </c>
      <c r="AG730" s="146">
        <v>32</v>
      </c>
      <c r="AH730" s="146">
        <v>33</v>
      </c>
      <c r="AI730" s="146">
        <v>34</v>
      </c>
      <c r="AJ730" s="146">
        <v>35</v>
      </c>
      <c r="AK730" s="146">
        <v>36</v>
      </c>
      <c r="AL730" s="146">
        <v>37</v>
      </c>
      <c r="AM730" s="146">
        <v>38</v>
      </c>
      <c r="AN730" s="146">
        <v>39</v>
      </c>
      <c r="AO730" s="146">
        <v>40</v>
      </c>
      <c r="AP730" s="146">
        <v>41</v>
      </c>
      <c r="AQ730" s="146">
        <v>42</v>
      </c>
    </row>
    <row r="731" spans="1:43" x14ac:dyDescent="0.25">
      <c r="A731" s="146">
        <v>0</v>
      </c>
      <c r="B731" s="146">
        <v>1</v>
      </c>
      <c r="C731" s="146">
        <v>2</v>
      </c>
      <c r="D731" s="146">
        <v>3</v>
      </c>
      <c r="E731" s="146">
        <v>4</v>
      </c>
      <c r="F731" s="146">
        <v>5</v>
      </c>
      <c r="G731" s="146">
        <v>6</v>
      </c>
      <c r="H731" s="146">
        <v>7</v>
      </c>
      <c r="I731" s="146">
        <v>8</v>
      </c>
      <c r="J731" s="146">
        <v>9</v>
      </c>
      <c r="K731" s="146">
        <v>10</v>
      </c>
      <c r="L731" s="146">
        <v>11</v>
      </c>
      <c r="M731" s="146">
        <v>12</v>
      </c>
      <c r="N731" s="146">
        <v>13</v>
      </c>
      <c r="O731" s="146">
        <v>14</v>
      </c>
      <c r="P731" s="146">
        <v>15</v>
      </c>
      <c r="Q731" s="146">
        <v>16</v>
      </c>
      <c r="R731" s="146">
        <v>17</v>
      </c>
      <c r="S731" s="146">
        <v>18</v>
      </c>
      <c r="T731" s="146">
        <v>19</v>
      </c>
      <c r="U731" s="146">
        <v>20</v>
      </c>
      <c r="V731" s="146">
        <v>21</v>
      </c>
      <c r="W731" s="146">
        <v>22</v>
      </c>
      <c r="X731" s="146">
        <v>23</v>
      </c>
      <c r="Y731" s="146">
        <v>24</v>
      </c>
      <c r="Z731" s="146">
        <v>25</v>
      </c>
      <c r="AA731" s="146">
        <v>26</v>
      </c>
      <c r="AB731" s="146">
        <v>27</v>
      </c>
      <c r="AC731" s="146">
        <v>28</v>
      </c>
      <c r="AD731" s="146">
        <v>29</v>
      </c>
      <c r="AE731" s="146">
        <v>30</v>
      </c>
      <c r="AF731" s="146">
        <v>31</v>
      </c>
      <c r="AG731" s="146">
        <v>32</v>
      </c>
      <c r="AH731" s="146">
        <v>33</v>
      </c>
      <c r="AI731" s="146">
        <v>34</v>
      </c>
      <c r="AJ731" s="146">
        <v>35</v>
      </c>
      <c r="AK731" s="146">
        <v>36</v>
      </c>
      <c r="AL731" s="146">
        <v>37</v>
      </c>
      <c r="AM731" s="146">
        <v>38</v>
      </c>
      <c r="AN731" s="146">
        <v>39</v>
      </c>
      <c r="AO731" s="146">
        <v>40</v>
      </c>
      <c r="AP731" s="146">
        <v>41</v>
      </c>
      <c r="AQ731" s="146">
        <v>42</v>
      </c>
    </row>
    <row r="732" spans="1:43" x14ac:dyDescent="0.25">
      <c r="A732" s="146">
        <v>0</v>
      </c>
      <c r="B732" s="146">
        <v>1</v>
      </c>
      <c r="C732" s="146">
        <v>2</v>
      </c>
      <c r="D732" s="146">
        <v>3</v>
      </c>
      <c r="E732" s="146">
        <v>4</v>
      </c>
      <c r="F732" s="146">
        <v>5</v>
      </c>
      <c r="G732" s="146">
        <v>6</v>
      </c>
      <c r="H732" s="146">
        <v>7</v>
      </c>
      <c r="I732" s="146">
        <v>8</v>
      </c>
      <c r="J732" s="146">
        <v>9</v>
      </c>
      <c r="K732" s="146">
        <v>10</v>
      </c>
      <c r="L732" s="146">
        <v>11</v>
      </c>
      <c r="M732" s="146">
        <v>12</v>
      </c>
      <c r="N732" s="146">
        <v>13</v>
      </c>
      <c r="O732" s="146">
        <v>14</v>
      </c>
      <c r="P732" s="146">
        <v>15</v>
      </c>
      <c r="Q732" s="146">
        <v>16</v>
      </c>
      <c r="R732" s="146">
        <v>17</v>
      </c>
      <c r="S732" s="146">
        <v>18</v>
      </c>
      <c r="T732" s="146">
        <v>19</v>
      </c>
      <c r="U732" s="146">
        <v>20</v>
      </c>
      <c r="V732" s="146">
        <v>21</v>
      </c>
      <c r="W732" s="146">
        <v>22</v>
      </c>
      <c r="X732" s="146">
        <v>23</v>
      </c>
      <c r="Y732" s="146">
        <v>24</v>
      </c>
      <c r="Z732" s="146">
        <v>25</v>
      </c>
      <c r="AA732" s="146">
        <v>26</v>
      </c>
      <c r="AB732" s="146">
        <v>27</v>
      </c>
      <c r="AC732" s="146">
        <v>28</v>
      </c>
      <c r="AD732" s="146">
        <v>29</v>
      </c>
      <c r="AE732" s="146">
        <v>30</v>
      </c>
      <c r="AF732" s="146">
        <v>31</v>
      </c>
      <c r="AG732" s="146">
        <v>32</v>
      </c>
      <c r="AH732" s="146">
        <v>33</v>
      </c>
      <c r="AI732" s="146">
        <v>34</v>
      </c>
      <c r="AJ732" s="146">
        <v>35</v>
      </c>
      <c r="AK732" s="146">
        <v>36</v>
      </c>
      <c r="AL732" s="146">
        <v>37</v>
      </c>
      <c r="AM732" s="146">
        <v>38</v>
      </c>
      <c r="AN732" s="146">
        <v>39</v>
      </c>
      <c r="AO732" s="146">
        <v>40</v>
      </c>
      <c r="AP732" s="146">
        <v>41</v>
      </c>
      <c r="AQ732" s="146">
        <v>42</v>
      </c>
    </row>
    <row r="733" spans="1:43" x14ac:dyDescent="0.25">
      <c r="A733" s="146">
        <v>0</v>
      </c>
      <c r="B733" s="146">
        <v>1</v>
      </c>
      <c r="C733" s="146">
        <v>2</v>
      </c>
      <c r="D733" s="146">
        <v>3</v>
      </c>
      <c r="E733" s="146">
        <v>4</v>
      </c>
      <c r="F733" s="146">
        <v>5</v>
      </c>
      <c r="G733" s="146">
        <v>6</v>
      </c>
      <c r="H733" s="146">
        <v>7</v>
      </c>
      <c r="I733" s="146">
        <v>8</v>
      </c>
      <c r="J733" s="146">
        <v>9</v>
      </c>
      <c r="K733" s="146">
        <v>10</v>
      </c>
      <c r="L733" s="146">
        <v>11</v>
      </c>
      <c r="M733" s="146">
        <v>12</v>
      </c>
      <c r="N733" s="146">
        <v>13</v>
      </c>
      <c r="O733" s="146">
        <v>14</v>
      </c>
      <c r="P733" s="146">
        <v>15</v>
      </c>
      <c r="Q733" s="146">
        <v>16</v>
      </c>
      <c r="R733" s="146">
        <v>17</v>
      </c>
      <c r="S733" s="146">
        <v>18</v>
      </c>
      <c r="T733" s="146">
        <v>19</v>
      </c>
      <c r="U733" s="146">
        <v>20</v>
      </c>
      <c r="V733" s="146">
        <v>21</v>
      </c>
      <c r="W733" s="146">
        <v>22</v>
      </c>
      <c r="X733" s="146">
        <v>23</v>
      </c>
      <c r="Y733" s="146">
        <v>24</v>
      </c>
      <c r="Z733" s="146">
        <v>25</v>
      </c>
      <c r="AA733" s="146">
        <v>26</v>
      </c>
      <c r="AB733" s="146">
        <v>27</v>
      </c>
      <c r="AC733" s="146">
        <v>28</v>
      </c>
      <c r="AD733" s="146">
        <v>29</v>
      </c>
      <c r="AE733" s="146">
        <v>30</v>
      </c>
      <c r="AF733" s="146">
        <v>31</v>
      </c>
      <c r="AG733" s="146">
        <v>32</v>
      </c>
      <c r="AH733" s="146">
        <v>33</v>
      </c>
      <c r="AI733" s="146">
        <v>34</v>
      </c>
      <c r="AJ733" s="146">
        <v>35</v>
      </c>
      <c r="AK733" s="146">
        <v>36</v>
      </c>
      <c r="AL733" s="146">
        <v>37</v>
      </c>
      <c r="AM733" s="146">
        <v>38</v>
      </c>
      <c r="AN733" s="146">
        <v>39</v>
      </c>
      <c r="AO733" s="146">
        <v>40</v>
      </c>
      <c r="AP733" s="146">
        <v>41</v>
      </c>
      <c r="AQ733" s="146">
        <v>42</v>
      </c>
    </row>
    <row r="734" spans="1:43" x14ac:dyDescent="0.25">
      <c r="A734" s="146">
        <v>0</v>
      </c>
      <c r="B734" s="146">
        <v>1</v>
      </c>
      <c r="C734" s="146">
        <v>2</v>
      </c>
      <c r="D734" s="146">
        <v>3</v>
      </c>
      <c r="E734" s="146">
        <v>4</v>
      </c>
      <c r="F734" s="146">
        <v>5</v>
      </c>
      <c r="G734" s="146">
        <v>6</v>
      </c>
      <c r="H734" s="146">
        <v>7</v>
      </c>
      <c r="I734" s="146">
        <v>8</v>
      </c>
      <c r="J734" s="146">
        <v>9</v>
      </c>
      <c r="K734" s="146">
        <v>10</v>
      </c>
      <c r="L734" s="146">
        <v>11</v>
      </c>
      <c r="M734" s="146">
        <v>12</v>
      </c>
      <c r="N734" s="146">
        <v>13</v>
      </c>
      <c r="O734" s="146">
        <v>14</v>
      </c>
      <c r="P734" s="146">
        <v>15</v>
      </c>
      <c r="Q734" s="146">
        <v>16</v>
      </c>
      <c r="R734" s="146">
        <v>17</v>
      </c>
      <c r="S734" s="146">
        <v>18</v>
      </c>
      <c r="T734" s="146">
        <v>19</v>
      </c>
      <c r="U734" s="146">
        <v>20</v>
      </c>
      <c r="V734" s="146">
        <v>21</v>
      </c>
      <c r="W734" s="146">
        <v>22</v>
      </c>
      <c r="X734" s="146">
        <v>23</v>
      </c>
      <c r="Y734" s="146">
        <v>24</v>
      </c>
      <c r="Z734" s="146">
        <v>25</v>
      </c>
      <c r="AA734" s="146">
        <v>26</v>
      </c>
      <c r="AB734" s="146">
        <v>27</v>
      </c>
      <c r="AC734" s="146">
        <v>28</v>
      </c>
      <c r="AD734" s="146">
        <v>29</v>
      </c>
      <c r="AE734" s="146">
        <v>30</v>
      </c>
      <c r="AF734" s="146">
        <v>31</v>
      </c>
      <c r="AG734" s="146">
        <v>32</v>
      </c>
      <c r="AH734" s="146">
        <v>33</v>
      </c>
      <c r="AI734" s="146">
        <v>34</v>
      </c>
      <c r="AJ734" s="146">
        <v>35</v>
      </c>
      <c r="AK734" s="146">
        <v>36</v>
      </c>
      <c r="AL734" s="146">
        <v>37</v>
      </c>
      <c r="AM734" s="146">
        <v>38</v>
      </c>
      <c r="AN734" s="146">
        <v>39</v>
      </c>
      <c r="AO734" s="146">
        <v>40</v>
      </c>
      <c r="AP734" s="146">
        <v>41</v>
      </c>
      <c r="AQ734" s="146">
        <v>42</v>
      </c>
    </row>
    <row r="735" spans="1:43" x14ac:dyDescent="0.25">
      <c r="A735" s="146">
        <v>0</v>
      </c>
      <c r="B735" s="146">
        <v>1</v>
      </c>
      <c r="C735" s="146">
        <v>2</v>
      </c>
      <c r="D735" s="146">
        <v>3</v>
      </c>
      <c r="E735" s="146">
        <v>4</v>
      </c>
      <c r="F735" s="146">
        <v>5</v>
      </c>
      <c r="G735" s="146">
        <v>6</v>
      </c>
      <c r="H735" s="146">
        <v>7</v>
      </c>
      <c r="I735" s="146">
        <v>8</v>
      </c>
      <c r="J735" s="146">
        <v>9</v>
      </c>
      <c r="K735" s="146">
        <v>10</v>
      </c>
      <c r="L735" s="146">
        <v>11</v>
      </c>
      <c r="M735" s="146">
        <v>12</v>
      </c>
      <c r="N735" s="146">
        <v>13</v>
      </c>
      <c r="O735" s="146">
        <v>14</v>
      </c>
      <c r="P735" s="146">
        <v>15</v>
      </c>
      <c r="Q735" s="146">
        <v>16</v>
      </c>
      <c r="R735" s="146">
        <v>17</v>
      </c>
      <c r="S735" s="146">
        <v>18</v>
      </c>
      <c r="T735" s="146">
        <v>19</v>
      </c>
      <c r="U735" s="146">
        <v>20</v>
      </c>
      <c r="V735" s="146">
        <v>21</v>
      </c>
      <c r="W735" s="146">
        <v>22</v>
      </c>
      <c r="X735" s="146">
        <v>23</v>
      </c>
      <c r="Y735" s="146">
        <v>24</v>
      </c>
      <c r="Z735" s="146">
        <v>25</v>
      </c>
      <c r="AA735" s="146">
        <v>26</v>
      </c>
      <c r="AB735" s="146">
        <v>27</v>
      </c>
      <c r="AC735" s="146">
        <v>28</v>
      </c>
      <c r="AD735" s="146">
        <v>29</v>
      </c>
      <c r="AE735" s="146">
        <v>30</v>
      </c>
      <c r="AF735" s="146">
        <v>31</v>
      </c>
      <c r="AG735" s="146">
        <v>32</v>
      </c>
      <c r="AH735" s="146">
        <v>33</v>
      </c>
      <c r="AI735" s="146">
        <v>34</v>
      </c>
      <c r="AJ735" s="146">
        <v>35</v>
      </c>
      <c r="AK735" s="146">
        <v>36</v>
      </c>
      <c r="AL735" s="146">
        <v>37</v>
      </c>
      <c r="AM735" s="146">
        <v>38</v>
      </c>
      <c r="AN735" s="146">
        <v>39</v>
      </c>
      <c r="AO735" s="146">
        <v>40</v>
      </c>
      <c r="AP735" s="146">
        <v>41</v>
      </c>
      <c r="AQ735" s="146">
        <v>42</v>
      </c>
    </row>
    <row r="736" spans="1:43" x14ac:dyDescent="0.25">
      <c r="A736" s="146">
        <v>0</v>
      </c>
      <c r="B736" s="146">
        <v>1</v>
      </c>
      <c r="C736" s="146">
        <v>2</v>
      </c>
      <c r="D736" s="146">
        <v>3</v>
      </c>
      <c r="E736" s="146">
        <v>4</v>
      </c>
      <c r="F736" s="146">
        <v>5</v>
      </c>
      <c r="G736" s="146">
        <v>6</v>
      </c>
      <c r="H736" s="146">
        <v>7</v>
      </c>
      <c r="I736" s="146">
        <v>8</v>
      </c>
      <c r="J736" s="146">
        <v>9</v>
      </c>
      <c r="K736" s="146">
        <v>10</v>
      </c>
      <c r="L736" s="146">
        <v>11</v>
      </c>
      <c r="M736" s="146">
        <v>12</v>
      </c>
      <c r="N736" s="146">
        <v>13</v>
      </c>
      <c r="O736" s="146">
        <v>14</v>
      </c>
      <c r="P736" s="146">
        <v>15</v>
      </c>
      <c r="Q736" s="146">
        <v>16</v>
      </c>
      <c r="R736" s="146">
        <v>17</v>
      </c>
      <c r="S736" s="146">
        <v>18</v>
      </c>
      <c r="T736" s="146">
        <v>19</v>
      </c>
      <c r="U736" s="146">
        <v>20</v>
      </c>
      <c r="V736" s="146">
        <v>21</v>
      </c>
      <c r="W736" s="146">
        <v>22</v>
      </c>
      <c r="X736" s="146">
        <v>23</v>
      </c>
      <c r="Y736" s="146">
        <v>24</v>
      </c>
      <c r="Z736" s="146">
        <v>25</v>
      </c>
      <c r="AA736" s="146">
        <v>26</v>
      </c>
      <c r="AB736" s="146">
        <v>27</v>
      </c>
      <c r="AC736" s="146">
        <v>28</v>
      </c>
      <c r="AD736" s="146">
        <v>29</v>
      </c>
      <c r="AE736" s="146">
        <v>30</v>
      </c>
      <c r="AF736" s="146">
        <v>31</v>
      </c>
      <c r="AG736" s="146">
        <v>32</v>
      </c>
      <c r="AH736" s="146">
        <v>33</v>
      </c>
      <c r="AI736" s="146">
        <v>34</v>
      </c>
      <c r="AJ736" s="146">
        <v>35</v>
      </c>
      <c r="AK736" s="146">
        <v>36</v>
      </c>
      <c r="AL736" s="146">
        <v>37</v>
      </c>
      <c r="AM736" s="146">
        <v>38</v>
      </c>
      <c r="AN736" s="146">
        <v>39</v>
      </c>
      <c r="AO736" s="146">
        <v>40</v>
      </c>
      <c r="AP736" s="146">
        <v>41</v>
      </c>
      <c r="AQ736" s="146">
        <v>42</v>
      </c>
    </row>
    <row r="737" spans="1:43" x14ac:dyDescent="0.25">
      <c r="A737" s="146">
        <v>0</v>
      </c>
      <c r="B737" s="146">
        <v>1</v>
      </c>
      <c r="C737" s="146">
        <v>2</v>
      </c>
      <c r="D737" s="146">
        <v>3</v>
      </c>
      <c r="E737" s="146">
        <v>4</v>
      </c>
      <c r="F737" s="146">
        <v>5</v>
      </c>
      <c r="G737" s="146">
        <v>6</v>
      </c>
      <c r="H737" s="146">
        <v>7</v>
      </c>
      <c r="I737" s="146">
        <v>8</v>
      </c>
      <c r="J737" s="146">
        <v>9</v>
      </c>
      <c r="K737" s="146">
        <v>10</v>
      </c>
      <c r="L737" s="146">
        <v>11</v>
      </c>
      <c r="M737" s="146">
        <v>12</v>
      </c>
      <c r="N737" s="146">
        <v>13</v>
      </c>
      <c r="O737" s="146">
        <v>14</v>
      </c>
      <c r="P737" s="146">
        <v>15</v>
      </c>
      <c r="Q737" s="146">
        <v>16</v>
      </c>
      <c r="R737" s="146">
        <v>17</v>
      </c>
      <c r="S737" s="146">
        <v>18</v>
      </c>
      <c r="T737" s="146">
        <v>19</v>
      </c>
      <c r="U737" s="146">
        <v>20</v>
      </c>
      <c r="V737" s="146">
        <v>21</v>
      </c>
      <c r="W737" s="146">
        <v>22</v>
      </c>
      <c r="X737" s="146">
        <v>23</v>
      </c>
      <c r="Y737" s="146">
        <v>24</v>
      </c>
      <c r="Z737" s="146">
        <v>25</v>
      </c>
      <c r="AA737" s="146">
        <v>26</v>
      </c>
      <c r="AB737" s="146">
        <v>27</v>
      </c>
      <c r="AC737" s="146">
        <v>28</v>
      </c>
      <c r="AD737" s="146">
        <v>29</v>
      </c>
      <c r="AE737" s="146">
        <v>30</v>
      </c>
      <c r="AF737" s="146">
        <v>31</v>
      </c>
      <c r="AG737" s="146">
        <v>32</v>
      </c>
      <c r="AH737" s="146">
        <v>33</v>
      </c>
      <c r="AI737" s="146">
        <v>34</v>
      </c>
      <c r="AJ737" s="146">
        <v>35</v>
      </c>
      <c r="AK737" s="146">
        <v>36</v>
      </c>
      <c r="AL737" s="146">
        <v>37</v>
      </c>
      <c r="AM737" s="146">
        <v>38</v>
      </c>
      <c r="AN737" s="146">
        <v>39</v>
      </c>
      <c r="AO737" s="146">
        <v>40</v>
      </c>
      <c r="AP737" s="146">
        <v>41</v>
      </c>
      <c r="AQ737" s="146">
        <v>42</v>
      </c>
    </row>
    <row r="738" spans="1:43" x14ac:dyDescent="0.25">
      <c r="A738" s="146">
        <v>0</v>
      </c>
      <c r="B738" s="146">
        <v>1</v>
      </c>
      <c r="C738" s="146">
        <v>2</v>
      </c>
      <c r="D738" s="146">
        <v>3</v>
      </c>
      <c r="E738" s="146">
        <v>4</v>
      </c>
      <c r="F738" s="146">
        <v>5</v>
      </c>
      <c r="G738" s="146">
        <v>6</v>
      </c>
      <c r="H738" s="146">
        <v>7</v>
      </c>
      <c r="I738" s="146">
        <v>8</v>
      </c>
      <c r="J738" s="146">
        <v>9</v>
      </c>
      <c r="K738" s="146">
        <v>10</v>
      </c>
      <c r="L738" s="146">
        <v>11</v>
      </c>
      <c r="M738" s="146">
        <v>12</v>
      </c>
      <c r="N738" s="146">
        <v>13</v>
      </c>
      <c r="O738" s="146">
        <v>14</v>
      </c>
      <c r="P738" s="146">
        <v>15</v>
      </c>
      <c r="Q738" s="146">
        <v>16</v>
      </c>
      <c r="R738" s="146">
        <v>17</v>
      </c>
      <c r="S738" s="146">
        <v>18</v>
      </c>
      <c r="T738" s="146">
        <v>19</v>
      </c>
      <c r="U738" s="146">
        <v>20</v>
      </c>
      <c r="V738" s="146">
        <v>21</v>
      </c>
      <c r="W738" s="146">
        <v>22</v>
      </c>
      <c r="X738" s="146">
        <v>23</v>
      </c>
      <c r="Y738" s="146">
        <v>24</v>
      </c>
      <c r="Z738" s="146">
        <v>25</v>
      </c>
      <c r="AA738" s="146">
        <v>26</v>
      </c>
      <c r="AB738" s="146">
        <v>27</v>
      </c>
      <c r="AC738" s="146">
        <v>28</v>
      </c>
      <c r="AD738" s="146">
        <v>29</v>
      </c>
      <c r="AE738" s="146">
        <v>30</v>
      </c>
      <c r="AF738" s="146">
        <v>31</v>
      </c>
      <c r="AG738" s="146">
        <v>32</v>
      </c>
      <c r="AH738" s="146">
        <v>33</v>
      </c>
      <c r="AI738" s="146">
        <v>34</v>
      </c>
      <c r="AJ738" s="146">
        <v>35</v>
      </c>
      <c r="AK738" s="146">
        <v>36</v>
      </c>
      <c r="AL738" s="146">
        <v>37</v>
      </c>
      <c r="AM738" s="146">
        <v>38</v>
      </c>
      <c r="AN738" s="146">
        <v>39</v>
      </c>
      <c r="AO738" s="146">
        <v>40</v>
      </c>
      <c r="AP738" s="146">
        <v>41</v>
      </c>
      <c r="AQ738" s="146">
        <v>42</v>
      </c>
    </row>
    <row r="739" spans="1:43" x14ac:dyDescent="0.25">
      <c r="A739" s="146">
        <v>0</v>
      </c>
      <c r="B739" s="146">
        <v>1</v>
      </c>
      <c r="C739" s="146">
        <v>2</v>
      </c>
      <c r="D739" s="146">
        <v>3</v>
      </c>
      <c r="E739" s="146">
        <v>4</v>
      </c>
      <c r="F739" s="146">
        <v>5</v>
      </c>
      <c r="G739" s="146">
        <v>6</v>
      </c>
      <c r="H739" s="146">
        <v>7</v>
      </c>
      <c r="I739" s="146">
        <v>8</v>
      </c>
      <c r="J739" s="146">
        <v>9</v>
      </c>
      <c r="K739" s="146">
        <v>10</v>
      </c>
      <c r="L739" s="146">
        <v>11</v>
      </c>
      <c r="M739" s="146">
        <v>12</v>
      </c>
      <c r="N739" s="146">
        <v>13</v>
      </c>
      <c r="O739" s="146">
        <v>14</v>
      </c>
      <c r="P739" s="146">
        <v>15</v>
      </c>
      <c r="Q739" s="146">
        <v>16</v>
      </c>
      <c r="R739" s="146">
        <v>17</v>
      </c>
      <c r="S739" s="146">
        <v>18</v>
      </c>
      <c r="T739" s="146">
        <v>19</v>
      </c>
      <c r="U739" s="146">
        <v>20</v>
      </c>
      <c r="V739" s="146">
        <v>21</v>
      </c>
      <c r="W739" s="146">
        <v>22</v>
      </c>
      <c r="X739" s="146">
        <v>23</v>
      </c>
      <c r="Y739" s="146">
        <v>24</v>
      </c>
      <c r="Z739" s="146">
        <v>25</v>
      </c>
      <c r="AA739" s="146">
        <v>26</v>
      </c>
      <c r="AB739" s="146">
        <v>27</v>
      </c>
      <c r="AC739" s="146">
        <v>28</v>
      </c>
      <c r="AD739" s="146">
        <v>29</v>
      </c>
      <c r="AE739" s="146">
        <v>30</v>
      </c>
      <c r="AF739" s="146">
        <v>31</v>
      </c>
      <c r="AG739" s="146">
        <v>32</v>
      </c>
      <c r="AH739" s="146">
        <v>33</v>
      </c>
      <c r="AI739" s="146">
        <v>34</v>
      </c>
      <c r="AJ739" s="146">
        <v>35</v>
      </c>
      <c r="AK739" s="146">
        <v>36</v>
      </c>
      <c r="AL739" s="146">
        <v>37</v>
      </c>
      <c r="AM739" s="146">
        <v>38</v>
      </c>
      <c r="AN739" s="146">
        <v>39</v>
      </c>
      <c r="AO739" s="146">
        <v>40</v>
      </c>
      <c r="AP739" s="146">
        <v>41</v>
      </c>
      <c r="AQ739" s="146">
        <v>42</v>
      </c>
    </row>
    <row r="740" spans="1:43" x14ac:dyDescent="0.25">
      <c r="A740" s="146">
        <v>0</v>
      </c>
      <c r="B740" s="146">
        <v>1</v>
      </c>
      <c r="C740" s="146">
        <v>2</v>
      </c>
      <c r="D740" s="146">
        <v>3</v>
      </c>
      <c r="E740" s="146">
        <v>4</v>
      </c>
      <c r="F740" s="146">
        <v>5</v>
      </c>
      <c r="G740" s="146">
        <v>6</v>
      </c>
      <c r="H740" s="146">
        <v>7</v>
      </c>
      <c r="I740" s="146">
        <v>8</v>
      </c>
      <c r="J740" s="146">
        <v>9</v>
      </c>
      <c r="K740" s="146">
        <v>10</v>
      </c>
      <c r="L740" s="146">
        <v>11</v>
      </c>
      <c r="M740" s="146">
        <v>12</v>
      </c>
      <c r="N740" s="146">
        <v>13</v>
      </c>
      <c r="O740" s="146">
        <v>14</v>
      </c>
      <c r="P740" s="146">
        <v>15</v>
      </c>
      <c r="Q740" s="146">
        <v>16</v>
      </c>
      <c r="R740" s="146">
        <v>17</v>
      </c>
      <c r="S740" s="146">
        <v>18</v>
      </c>
      <c r="T740" s="146">
        <v>19</v>
      </c>
      <c r="U740" s="146">
        <v>20</v>
      </c>
      <c r="V740" s="146">
        <v>21</v>
      </c>
      <c r="W740" s="146">
        <v>22</v>
      </c>
      <c r="X740" s="146">
        <v>23</v>
      </c>
      <c r="Y740" s="146">
        <v>24</v>
      </c>
      <c r="Z740" s="146">
        <v>25</v>
      </c>
      <c r="AA740" s="146">
        <v>26</v>
      </c>
      <c r="AB740" s="146">
        <v>27</v>
      </c>
      <c r="AC740" s="146">
        <v>28</v>
      </c>
      <c r="AD740" s="146">
        <v>29</v>
      </c>
      <c r="AE740" s="146">
        <v>30</v>
      </c>
      <c r="AF740" s="146">
        <v>31</v>
      </c>
      <c r="AG740" s="146">
        <v>32</v>
      </c>
      <c r="AH740" s="146">
        <v>33</v>
      </c>
      <c r="AI740" s="146">
        <v>34</v>
      </c>
      <c r="AJ740" s="146">
        <v>35</v>
      </c>
      <c r="AK740" s="146">
        <v>36</v>
      </c>
      <c r="AL740" s="146">
        <v>37</v>
      </c>
      <c r="AM740" s="146">
        <v>38</v>
      </c>
      <c r="AN740" s="146">
        <v>39</v>
      </c>
      <c r="AO740" s="146">
        <v>40</v>
      </c>
      <c r="AP740" s="146">
        <v>41</v>
      </c>
      <c r="AQ740" s="146">
        <v>42</v>
      </c>
    </row>
    <row r="741" spans="1:43" x14ac:dyDescent="0.25">
      <c r="A741" s="146">
        <v>0</v>
      </c>
      <c r="B741" s="146">
        <v>1</v>
      </c>
      <c r="C741" s="146">
        <v>2</v>
      </c>
      <c r="D741" s="146">
        <v>3</v>
      </c>
      <c r="E741" s="146">
        <v>4</v>
      </c>
      <c r="F741" s="146">
        <v>5</v>
      </c>
      <c r="G741" s="146">
        <v>6</v>
      </c>
      <c r="H741" s="146">
        <v>7</v>
      </c>
      <c r="I741" s="146">
        <v>8</v>
      </c>
      <c r="J741" s="146">
        <v>9</v>
      </c>
      <c r="K741" s="146">
        <v>10</v>
      </c>
      <c r="L741" s="146">
        <v>11</v>
      </c>
      <c r="M741" s="146">
        <v>12</v>
      </c>
      <c r="N741" s="146">
        <v>13</v>
      </c>
      <c r="O741" s="146">
        <v>14</v>
      </c>
      <c r="P741" s="146">
        <v>15</v>
      </c>
      <c r="Q741" s="146">
        <v>16</v>
      </c>
      <c r="R741" s="146">
        <v>17</v>
      </c>
      <c r="S741" s="146">
        <v>18</v>
      </c>
      <c r="T741" s="146">
        <v>19</v>
      </c>
      <c r="U741" s="146">
        <v>20</v>
      </c>
      <c r="V741" s="146">
        <v>21</v>
      </c>
      <c r="W741" s="146">
        <v>22</v>
      </c>
      <c r="X741" s="146">
        <v>23</v>
      </c>
      <c r="Y741" s="146">
        <v>24</v>
      </c>
      <c r="Z741" s="146">
        <v>25</v>
      </c>
      <c r="AA741" s="146">
        <v>26</v>
      </c>
      <c r="AB741" s="146">
        <v>27</v>
      </c>
      <c r="AC741" s="146">
        <v>28</v>
      </c>
      <c r="AD741" s="146">
        <v>29</v>
      </c>
      <c r="AE741" s="146">
        <v>30</v>
      </c>
      <c r="AF741" s="146">
        <v>31</v>
      </c>
      <c r="AG741" s="146">
        <v>32</v>
      </c>
      <c r="AH741" s="146">
        <v>33</v>
      </c>
      <c r="AI741" s="146">
        <v>34</v>
      </c>
      <c r="AJ741" s="146">
        <v>35</v>
      </c>
      <c r="AK741" s="146">
        <v>36</v>
      </c>
      <c r="AL741" s="146">
        <v>37</v>
      </c>
      <c r="AM741" s="146">
        <v>38</v>
      </c>
      <c r="AN741" s="146">
        <v>39</v>
      </c>
      <c r="AO741" s="146">
        <v>40</v>
      </c>
      <c r="AP741" s="146">
        <v>41</v>
      </c>
      <c r="AQ741" s="146">
        <v>42</v>
      </c>
    </row>
    <row r="742" spans="1:43" x14ac:dyDescent="0.25">
      <c r="A742" s="146">
        <v>0</v>
      </c>
      <c r="B742" s="146">
        <v>1</v>
      </c>
      <c r="C742" s="146">
        <v>2</v>
      </c>
      <c r="D742" s="146">
        <v>3</v>
      </c>
      <c r="E742" s="146">
        <v>4</v>
      </c>
      <c r="F742" s="146">
        <v>5</v>
      </c>
      <c r="G742" s="146">
        <v>6</v>
      </c>
      <c r="H742" s="146">
        <v>7</v>
      </c>
      <c r="I742" s="146">
        <v>8</v>
      </c>
      <c r="J742" s="146">
        <v>9</v>
      </c>
      <c r="K742" s="146">
        <v>10</v>
      </c>
      <c r="L742" s="146">
        <v>11</v>
      </c>
      <c r="M742" s="146">
        <v>12</v>
      </c>
      <c r="N742" s="146">
        <v>13</v>
      </c>
      <c r="O742" s="146">
        <v>14</v>
      </c>
      <c r="P742" s="146">
        <v>15</v>
      </c>
      <c r="Q742" s="146">
        <v>16</v>
      </c>
      <c r="R742" s="146">
        <v>17</v>
      </c>
      <c r="S742" s="146">
        <v>18</v>
      </c>
      <c r="T742" s="146">
        <v>19</v>
      </c>
      <c r="U742" s="146">
        <v>20</v>
      </c>
      <c r="V742" s="146">
        <v>21</v>
      </c>
      <c r="W742" s="146">
        <v>22</v>
      </c>
      <c r="X742" s="146">
        <v>23</v>
      </c>
      <c r="Y742" s="146">
        <v>24</v>
      </c>
      <c r="Z742" s="146">
        <v>25</v>
      </c>
      <c r="AA742" s="146">
        <v>26</v>
      </c>
      <c r="AB742" s="146">
        <v>27</v>
      </c>
      <c r="AC742" s="146">
        <v>28</v>
      </c>
      <c r="AD742" s="146">
        <v>29</v>
      </c>
      <c r="AE742" s="146">
        <v>30</v>
      </c>
      <c r="AF742" s="146">
        <v>31</v>
      </c>
      <c r="AG742" s="146">
        <v>32</v>
      </c>
      <c r="AH742" s="146">
        <v>33</v>
      </c>
      <c r="AI742" s="146">
        <v>34</v>
      </c>
      <c r="AJ742" s="146">
        <v>35</v>
      </c>
      <c r="AK742" s="146">
        <v>36</v>
      </c>
      <c r="AL742" s="146">
        <v>37</v>
      </c>
      <c r="AM742" s="146">
        <v>38</v>
      </c>
      <c r="AN742" s="146">
        <v>39</v>
      </c>
      <c r="AO742" s="146">
        <v>40</v>
      </c>
      <c r="AP742" s="146">
        <v>41</v>
      </c>
      <c r="AQ742" s="146">
        <v>42</v>
      </c>
    </row>
    <row r="743" spans="1:43" x14ac:dyDescent="0.25">
      <c r="A743" s="146">
        <v>0</v>
      </c>
      <c r="B743" s="146">
        <v>1</v>
      </c>
      <c r="C743" s="146">
        <v>2</v>
      </c>
      <c r="D743" s="146">
        <v>3</v>
      </c>
      <c r="E743" s="146">
        <v>4</v>
      </c>
      <c r="F743" s="146">
        <v>5</v>
      </c>
      <c r="G743" s="146">
        <v>6</v>
      </c>
      <c r="H743" s="146">
        <v>7</v>
      </c>
      <c r="I743" s="146">
        <v>8</v>
      </c>
      <c r="J743" s="146">
        <v>9</v>
      </c>
      <c r="K743" s="146">
        <v>10</v>
      </c>
      <c r="L743" s="146">
        <v>11</v>
      </c>
      <c r="M743" s="146">
        <v>12</v>
      </c>
      <c r="N743" s="146">
        <v>13</v>
      </c>
      <c r="O743" s="146">
        <v>14</v>
      </c>
      <c r="P743" s="146">
        <v>15</v>
      </c>
      <c r="Q743" s="146">
        <v>16</v>
      </c>
      <c r="R743" s="146">
        <v>17</v>
      </c>
      <c r="S743" s="146">
        <v>18</v>
      </c>
      <c r="T743" s="146">
        <v>19</v>
      </c>
      <c r="U743" s="146">
        <v>20</v>
      </c>
      <c r="V743" s="146">
        <v>21</v>
      </c>
      <c r="W743" s="146">
        <v>22</v>
      </c>
      <c r="X743" s="146">
        <v>23</v>
      </c>
      <c r="Y743" s="146">
        <v>24</v>
      </c>
      <c r="Z743" s="146">
        <v>25</v>
      </c>
      <c r="AA743" s="146">
        <v>26</v>
      </c>
      <c r="AB743" s="146">
        <v>27</v>
      </c>
      <c r="AC743" s="146">
        <v>28</v>
      </c>
      <c r="AD743" s="146">
        <v>29</v>
      </c>
      <c r="AE743" s="146">
        <v>30</v>
      </c>
      <c r="AF743" s="146">
        <v>31</v>
      </c>
      <c r="AG743" s="146">
        <v>32</v>
      </c>
      <c r="AH743" s="146">
        <v>33</v>
      </c>
      <c r="AI743" s="146">
        <v>34</v>
      </c>
      <c r="AJ743" s="146">
        <v>35</v>
      </c>
      <c r="AK743" s="146">
        <v>36</v>
      </c>
      <c r="AL743" s="146">
        <v>37</v>
      </c>
      <c r="AM743" s="146">
        <v>38</v>
      </c>
      <c r="AN743" s="146">
        <v>39</v>
      </c>
      <c r="AO743" s="146">
        <v>40</v>
      </c>
      <c r="AP743" s="146">
        <v>41</v>
      </c>
      <c r="AQ743" s="146">
        <v>42</v>
      </c>
    </row>
    <row r="744" spans="1:43" x14ac:dyDescent="0.25">
      <c r="A744" s="146">
        <v>0</v>
      </c>
      <c r="B744" s="146">
        <v>1</v>
      </c>
      <c r="C744" s="146">
        <v>2</v>
      </c>
      <c r="D744" s="146">
        <v>3</v>
      </c>
      <c r="E744" s="146">
        <v>4</v>
      </c>
      <c r="F744" s="146">
        <v>5</v>
      </c>
      <c r="G744" s="146">
        <v>6</v>
      </c>
      <c r="H744" s="146">
        <v>7</v>
      </c>
      <c r="I744" s="146">
        <v>8</v>
      </c>
      <c r="J744" s="146">
        <v>9</v>
      </c>
      <c r="K744" s="146">
        <v>10</v>
      </c>
      <c r="L744" s="146">
        <v>11</v>
      </c>
      <c r="M744" s="146">
        <v>12</v>
      </c>
      <c r="N744" s="146">
        <v>13</v>
      </c>
      <c r="O744" s="146">
        <v>14</v>
      </c>
      <c r="P744" s="146">
        <v>15</v>
      </c>
      <c r="Q744" s="146">
        <v>16</v>
      </c>
      <c r="R744" s="146">
        <v>17</v>
      </c>
      <c r="S744" s="146">
        <v>18</v>
      </c>
      <c r="T744" s="146">
        <v>19</v>
      </c>
      <c r="U744" s="146">
        <v>20</v>
      </c>
      <c r="V744" s="146">
        <v>21</v>
      </c>
      <c r="W744" s="146">
        <v>22</v>
      </c>
      <c r="X744" s="146">
        <v>23</v>
      </c>
      <c r="Y744" s="146">
        <v>24</v>
      </c>
      <c r="Z744" s="146">
        <v>25</v>
      </c>
      <c r="AA744" s="146">
        <v>26</v>
      </c>
      <c r="AB744" s="146">
        <v>27</v>
      </c>
      <c r="AC744" s="146">
        <v>28</v>
      </c>
      <c r="AD744" s="146">
        <v>29</v>
      </c>
      <c r="AE744" s="146">
        <v>30</v>
      </c>
      <c r="AF744" s="146">
        <v>31</v>
      </c>
      <c r="AG744" s="146">
        <v>32</v>
      </c>
      <c r="AH744" s="146">
        <v>33</v>
      </c>
      <c r="AI744" s="146">
        <v>34</v>
      </c>
      <c r="AJ744" s="146">
        <v>35</v>
      </c>
      <c r="AK744" s="146">
        <v>36</v>
      </c>
      <c r="AL744" s="146">
        <v>37</v>
      </c>
      <c r="AM744" s="146">
        <v>38</v>
      </c>
      <c r="AN744" s="146">
        <v>39</v>
      </c>
      <c r="AO744" s="146">
        <v>40</v>
      </c>
      <c r="AP744" s="146">
        <v>41</v>
      </c>
      <c r="AQ744" s="146">
        <v>42</v>
      </c>
    </row>
    <row r="745" spans="1:43" x14ac:dyDescent="0.25">
      <c r="A745" s="146">
        <v>0</v>
      </c>
      <c r="B745" s="146">
        <v>1</v>
      </c>
      <c r="C745" s="146">
        <v>2</v>
      </c>
      <c r="D745" s="146">
        <v>3</v>
      </c>
      <c r="E745" s="146">
        <v>4</v>
      </c>
      <c r="F745" s="146">
        <v>5</v>
      </c>
      <c r="G745" s="146">
        <v>6</v>
      </c>
      <c r="H745" s="146">
        <v>7</v>
      </c>
      <c r="I745" s="146">
        <v>8</v>
      </c>
      <c r="J745" s="146">
        <v>9</v>
      </c>
      <c r="K745" s="146">
        <v>10</v>
      </c>
      <c r="L745" s="146">
        <v>11</v>
      </c>
      <c r="M745" s="146">
        <v>12</v>
      </c>
      <c r="N745" s="146">
        <v>13</v>
      </c>
      <c r="O745" s="146">
        <v>14</v>
      </c>
      <c r="P745" s="146">
        <v>15</v>
      </c>
      <c r="Q745" s="146">
        <v>16</v>
      </c>
      <c r="R745" s="146">
        <v>17</v>
      </c>
      <c r="S745" s="146">
        <v>18</v>
      </c>
      <c r="T745" s="146">
        <v>19</v>
      </c>
      <c r="U745" s="146">
        <v>20</v>
      </c>
      <c r="V745" s="146">
        <v>21</v>
      </c>
      <c r="W745" s="146">
        <v>22</v>
      </c>
      <c r="X745" s="146">
        <v>23</v>
      </c>
      <c r="Y745" s="146">
        <v>24</v>
      </c>
      <c r="Z745" s="146">
        <v>25</v>
      </c>
      <c r="AA745" s="146">
        <v>26</v>
      </c>
      <c r="AB745" s="146">
        <v>27</v>
      </c>
      <c r="AC745" s="146">
        <v>28</v>
      </c>
      <c r="AD745" s="146">
        <v>29</v>
      </c>
      <c r="AE745" s="146">
        <v>30</v>
      </c>
      <c r="AF745" s="146">
        <v>31</v>
      </c>
      <c r="AG745" s="146">
        <v>32</v>
      </c>
      <c r="AH745" s="146">
        <v>33</v>
      </c>
      <c r="AI745" s="146">
        <v>34</v>
      </c>
      <c r="AJ745" s="146">
        <v>35</v>
      </c>
      <c r="AK745" s="146">
        <v>36</v>
      </c>
      <c r="AL745" s="146">
        <v>37</v>
      </c>
      <c r="AM745" s="146">
        <v>38</v>
      </c>
      <c r="AN745" s="146">
        <v>39</v>
      </c>
      <c r="AO745" s="146">
        <v>40</v>
      </c>
      <c r="AP745" s="146">
        <v>41</v>
      </c>
      <c r="AQ745" s="146">
        <v>42</v>
      </c>
    </row>
    <row r="746" spans="1:43" x14ac:dyDescent="0.25">
      <c r="A746" s="146">
        <v>0</v>
      </c>
      <c r="B746" s="146">
        <v>1</v>
      </c>
      <c r="C746" s="146">
        <v>2</v>
      </c>
      <c r="D746" s="146">
        <v>3</v>
      </c>
      <c r="E746" s="146">
        <v>4</v>
      </c>
      <c r="F746" s="146">
        <v>5</v>
      </c>
      <c r="G746" s="146">
        <v>6</v>
      </c>
      <c r="H746" s="146">
        <v>7</v>
      </c>
      <c r="I746" s="146">
        <v>8</v>
      </c>
      <c r="J746" s="146">
        <v>9</v>
      </c>
      <c r="K746" s="146">
        <v>10</v>
      </c>
      <c r="L746" s="146">
        <v>11</v>
      </c>
      <c r="M746" s="146">
        <v>12</v>
      </c>
      <c r="N746" s="146">
        <v>13</v>
      </c>
      <c r="O746" s="146">
        <v>14</v>
      </c>
      <c r="P746" s="146">
        <v>15</v>
      </c>
      <c r="Q746" s="146">
        <v>16</v>
      </c>
      <c r="R746" s="146">
        <v>17</v>
      </c>
      <c r="S746" s="146">
        <v>18</v>
      </c>
      <c r="T746" s="146">
        <v>19</v>
      </c>
      <c r="U746" s="146">
        <v>20</v>
      </c>
      <c r="V746" s="146">
        <v>21</v>
      </c>
      <c r="W746" s="146">
        <v>22</v>
      </c>
      <c r="X746" s="146">
        <v>23</v>
      </c>
      <c r="Y746" s="146">
        <v>24</v>
      </c>
      <c r="Z746" s="146">
        <v>25</v>
      </c>
      <c r="AA746" s="146">
        <v>26</v>
      </c>
      <c r="AB746" s="146">
        <v>27</v>
      </c>
      <c r="AC746" s="146">
        <v>28</v>
      </c>
      <c r="AD746" s="146">
        <v>29</v>
      </c>
      <c r="AE746" s="146">
        <v>30</v>
      </c>
      <c r="AF746" s="146">
        <v>31</v>
      </c>
      <c r="AG746" s="146">
        <v>32</v>
      </c>
      <c r="AH746" s="146">
        <v>33</v>
      </c>
      <c r="AI746" s="146">
        <v>34</v>
      </c>
      <c r="AJ746" s="146">
        <v>35</v>
      </c>
      <c r="AK746" s="146">
        <v>36</v>
      </c>
      <c r="AL746" s="146">
        <v>37</v>
      </c>
      <c r="AM746" s="146">
        <v>38</v>
      </c>
      <c r="AN746" s="146">
        <v>39</v>
      </c>
      <c r="AO746" s="146">
        <v>40</v>
      </c>
      <c r="AP746" s="146">
        <v>41</v>
      </c>
      <c r="AQ746" s="146">
        <v>42</v>
      </c>
    </row>
    <row r="747" spans="1:43" x14ac:dyDescent="0.25">
      <c r="A747" s="146">
        <v>0</v>
      </c>
      <c r="B747" s="146">
        <v>1</v>
      </c>
      <c r="C747" s="146">
        <v>2</v>
      </c>
      <c r="D747" s="146">
        <v>3</v>
      </c>
      <c r="E747" s="146">
        <v>4</v>
      </c>
      <c r="F747" s="146">
        <v>5</v>
      </c>
      <c r="G747" s="146">
        <v>6</v>
      </c>
      <c r="H747" s="146">
        <v>7</v>
      </c>
      <c r="I747" s="146">
        <v>8</v>
      </c>
      <c r="J747" s="146">
        <v>9</v>
      </c>
      <c r="K747" s="146">
        <v>10</v>
      </c>
      <c r="L747" s="146">
        <v>11</v>
      </c>
      <c r="M747" s="146">
        <v>12</v>
      </c>
      <c r="N747" s="146">
        <v>13</v>
      </c>
      <c r="O747" s="146">
        <v>14</v>
      </c>
      <c r="P747" s="146">
        <v>15</v>
      </c>
      <c r="Q747" s="146">
        <v>16</v>
      </c>
      <c r="R747" s="146">
        <v>17</v>
      </c>
      <c r="S747" s="146">
        <v>18</v>
      </c>
      <c r="T747" s="146">
        <v>19</v>
      </c>
      <c r="U747" s="146">
        <v>20</v>
      </c>
      <c r="V747" s="146">
        <v>21</v>
      </c>
      <c r="W747" s="146">
        <v>22</v>
      </c>
      <c r="X747" s="146">
        <v>23</v>
      </c>
      <c r="Y747" s="146">
        <v>24</v>
      </c>
      <c r="Z747" s="146">
        <v>25</v>
      </c>
      <c r="AA747" s="146">
        <v>26</v>
      </c>
      <c r="AB747" s="146">
        <v>27</v>
      </c>
      <c r="AC747" s="146">
        <v>28</v>
      </c>
      <c r="AD747" s="146">
        <v>29</v>
      </c>
      <c r="AE747" s="146">
        <v>30</v>
      </c>
      <c r="AF747" s="146">
        <v>31</v>
      </c>
      <c r="AG747" s="146">
        <v>32</v>
      </c>
      <c r="AH747" s="146">
        <v>33</v>
      </c>
      <c r="AI747" s="146">
        <v>34</v>
      </c>
      <c r="AJ747" s="146">
        <v>35</v>
      </c>
      <c r="AK747" s="146">
        <v>36</v>
      </c>
      <c r="AL747" s="146">
        <v>37</v>
      </c>
      <c r="AM747" s="146">
        <v>38</v>
      </c>
      <c r="AN747" s="146">
        <v>39</v>
      </c>
      <c r="AO747" s="146">
        <v>40</v>
      </c>
      <c r="AP747" s="146">
        <v>41</v>
      </c>
      <c r="AQ747" s="146">
        <v>42</v>
      </c>
    </row>
    <row r="748" spans="1:43" x14ac:dyDescent="0.25">
      <c r="A748" s="146">
        <v>0</v>
      </c>
      <c r="B748" s="146">
        <v>1</v>
      </c>
      <c r="C748" s="146">
        <v>2</v>
      </c>
      <c r="D748" s="146">
        <v>3</v>
      </c>
      <c r="E748" s="146">
        <v>4</v>
      </c>
      <c r="F748" s="146">
        <v>5</v>
      </c>
      <c r="G748" s="146">
        <v>6</v>
      </c>
      <c r="H748" s="146">
        <v>7</v>
      </c>
      <c r="I748" s="146">
        <v>8</v>
      </c>
      <c r="J748" s="146">
        <v>9</v>
      </c>
      <c r="K748" s="146">
        <v>10</v>
      </c>
      <c r="L748" s="146">
        <v>11</v>
      </c>
      <c r="M748" s="146">
        <v>12</v>
      </c>
      <c r="N748" s="146">
        <v>13</v>
      </c>
      <c r="O748" s="146">
        <v>14</v>
      </c>
      <c r="P748" s="146">
        <v>15</v>
      </c>
      <c r="Q748" s="146">
        <v>16</v>
      </c>
      <c r="R748" s="146">
        <v>17</v>
      </c>
      <c r="S748" s="146">
        <v>18</v>
      </c>
      <c r="T748" s="146">
        <v>19</v>
      </c>
      <c r="U748" s="146">
        <v>20</v>
      </c>
      <c r="V748" s="146">
        <v>21</v>
      </c>
      <c r="W748" s="146">
        <v>22</v>
      </c>
      <c r="X748" s="146">
        <v>23</v>
      </c>
      <c r="Y748" s="146">
        <v>24</v>
      </c>
      <c r="Z748" s="146">
        <v>25</v>
      </c>
      <c r="AA748" s="146">
        <v>26</v>
      </c>
      <c r="AB748" s="146">
        <v>27</v>
      </c>
      <c r="AC748" s="146">
        <v>28</v>
      </c>
      <c r="AD748" s="146">
        <v>29</v>
      </c>
      <c r="AE748" s="146">
        <v>30</v>
      </c>
      <c r="AF748" s="146">
        <v>31</v>
      </c>
      <c r="AG748" s="146">
        <v>32</v>
      </c>
      <c r="AH748" s="146">
        <v>33</v>
      </c>
      <c r="AI748" s="146">
        <v>34</v>
      </c>
      <c r="AJ748" s="146">
        <v>35</v>
      </c>
      <c r="AK748" s="146">
        <v>36</v>
      </c>
      <c r="AL748" s="146">
        <v>37</v>
      </c>
      <c r="AM748" s="146">
        <v>38</v>
      </c>
      <c r="AN748" s="146">
        <v>39</v>
      </c>
      <c r="AO748" s="146">
        <v>40</v>
      </c>
      <c r="AP748" s="146">
        <v>41</v>
      </c>
      <c r="AQ748" s="146">
        <v>42</v>
      </c>
    </row>
    <row r="749" spans="1:43" x14ac:dyDescent="0.25">
      <c r="A749" s="146">
        <v>0</v>
      </c>
      <c r="B749" s="146">
        <v>1</v>
      </c>
      <c r="C749" s="146">
        <v>2</v>
      </c>
      <c r="D749" s="146">
        <v>3</v>
      </c>
      <c r="E749" s="146">
        <v>4</v>
      </c>
      <c r="F749" s="146">
        <v>5</v>
      </c>
      <c r="G749" s="146">
        <v>6</v>
      </c>
      <c r="H749" s="146">
        <v>7</v>
      </c>
      <c r="I749" s="146">
        <v>8</v>
      </c>
      <c r="J749" s="146">
        <v>9</v>
      </c>
      <c r="K749" s="146">
        <v>10</v>
      </c>
      <c r="L749" s="146">
        <v>11</v>
      </c>
      <c r="M749" s="146">
        <v>12</v>
      </c>
      <c r="N749" s="146">
        <v>13</v>
      </c>
      <c r="O749" s="146">
        <v>14</v>
      </c>
      <c r="P749" s="146">
        <v>15</v>
      </c>
      <c r="Q749" s="146">
        <v>16</v>
      </c>
      <c r="R749" s="146">
        <v>17</v>
      </c>
      <c r="S749" s="146">
        <v>18</v>
      </c>
      <c r="T749" s="146">
        <v>19</v>
      </c>
      <c r="U749" s="146">
        <v>20</v>
      </c>
      <c r="V749" s="146">
        <v>21</v>
      </c>
      <c r="W749" s="146">
        <v>22</v>
      </c>
      <c r="X749" s="146">
        <v>23</v>
      </c>
      <c r="Y749" s="146">
        <v>24</v>
      </c>
      <c r="Z749" s="146">
        <v>25</v>
      </c>
      <c r="AA749" s="146">
        <v>26</v>
      </c>
      <c r="AB749" s="146">
        <v>27</v>
      </c>
      <c r="AC749" s="146">
        <v>28</v>
      </c>
      <c r="AD749" s="146">
        <v>29</v>
      </c>
      <c r="AE749" s="146">
        <v>30</v>
      </c>
      <c r="AF749" s="146">
        <v>31</v>
      </c>
      <c r="AG749" s="146">
        <v>32</v>
      </c>
      <c r="AH749" s="146">
        <v>33</v>
      </c>
      <c r="AI749" s="146">
        <v>34</v>
      </c>
      <c r="AJ749" s="146">
        <v>35</v>
      </c>
      <c r="AK749" s="146">
        <v>36</v>
      </c>
      <c r="AL749" s="146">
        <v>37</v>
      </c>
      <c r="AM749" s="146">
        <v>38</v>
      </c>
      <c r="AN749" s="146">
        <v>39</v>
      </c>
      <c r="AO749" s="146">
        <v>40</v>
      </c>
      <c r="AP749" s="146">
        <v>41</v>
      </c>
      <c r="AQ749" s="146">
        <v>42</v>
      </c>
    </row>
    <row r="750" spans="1:43" x14ac:dyDescent="0.25">
      <c r="A750" s="146">
        <v>0</v>
      </c>
      <c r="B750" s="146">
        <v>1</v>
      </c>
      <c r="C750" s="146">
        <v>2</v>
      </c>
      <c r="D750" s="146">
        <v>3</v>
      </c>
      <c r="E750" s="146">
        <v>4</v>
      </c>
      <c r="F750" s="146">
        <v>5</v>
      </c>
      <c r="G750" s="146">
        <v>6</v>
      </c>
      <c r="H750" s="146">
        <v>7</v>
      </c>
      <c r="I750" s="146">
        <v>8</v>
      </c>
      <c r="J750" s="146">
        <v>9</v>
      </c>
      <c r="K750" s="146">
        <v>10</v>
      </c>
      <c r="L750" s="146">
        <v>11</v>
      </c>
      <c r="M750" s="146">
        <v>12</v>
      </c>
      <c r="N750" s="146">
        <v>13</v>
      </c>
      <c r="O750" s="146">
        <v>14</v>
      </c>
      <c r="P750" s="146">
        <v>15</v>
      </c>
      <c r="Q750" s="146">
        <v>16</v>
      </c>
      <c r="R750" s="146">
        <v>17</v>
      </c>
      <c r="S750" s="146">
        <v>18</v>
      </c>
      <c r="T750" s="146">
        <v>19</v>
      </c>
      <c r="U750" s="146">
        <v>20</v>
      </c>
      <c r="V750" s="146">
        <v>21</v>
      </c>
      <c r="W750" s="146">
        <v>22</v>
      </c>
      <c r="X750" s="146">
        <v>23</v>
      </c>
      <c r="Y750" s="146">
        <v>24</v>
      </c>
      <c r="Z750" s="146">
        <v>25</v>
      </c>
      <c r="AA750" s="146">
        <v>26</v>
      </c>
      <c r="AB750" s="146">
        <v>27</v>
      </c>
      <c r="AC750" s="146">
        <v>28</v>
      </c>
      <c r="AD750" s="146">
        <v>29</v>
      </c>
      <c r="AE750" s="146">
        <v>30</v>
      </c>
      <c r="AF750" s="146">
        <v>31</v>
      </c>
      <c r="AG750" s="146">
        <v>32</v>
      </c>
      <c r="AH750" s="146">
        <v>33</v>
      </c>
      <c r="AI750" s="146">
        <v>34</v>
      </c>
      <c r="AJ750" s="146">
        <v>35</v>
      </c>
      <c r="AK750" s="146">
        <v>36</v>
      </c>
      <c r="AL750" s="146">
        <v>37</v>
      </c>
      <c r="AM750" s="146">
        <v>38</v>
      </c>
      <c r="AN750" s="146">
        <v>39</v>
      </c>
      <c r="AO750" s="146">
        <v>40</v>
      </c>
      <c r="AP750" s="146">
        <v>41</v>
      </c>
      <c r="AQ750" s="146">
        <v>42</v>
      </c>
    </row>
    <row r="751" spans="1:43" x14ac:dyDescent="0.25">
      <c r="A751" s="146">
        <v>0</v>
      </c>
      <c r="B751" s="146">
        <v>1</v>
      </c>
      <c r="C751" s="146">
        <v>2</v>
      </c>
      <c r="D751" s="146">
        <v>3</v>
      </c>
      <c r="E751" s="146">
        <v>4</v>
      </c>
      <c r="F751" s="146">
        <v>5</v>
      </c>
      <c r="G751" s="146">
        <v>6</v>
      </c>
      <c r="H751" s="146">
        <v>7</v>
      </c>
      <c r="I751" s="146">
        <v>8</v>
      </c>
      <c r="J751" s="146">
        <v>9</v>
      </c>
      <c r="K751" s="146">
        <v>10</v>
      </c>
      <c r="L751" s="146">
        <v>11</v>
      </c>
      <c r="M751" s="146">
        <v>12</v>
      </c>
      <c r="N751" s="146">
        <v>13</v>
      </c>
      <c r="O751" s="146">
        <v>14</v>
      </c>
      <c r="P751" s="146">
        <v>15</v>
      </c>
      <c r="Q751" s="146">
        <v>16</v>
      </c>
      <c r="R751" s="146">
        <v>17</v>
      </c>
      <c r="S751" s="146">
        <v>18</v>
      </c>
      <c r="T751" s="146">
        <v>19</v>
      </c>
      <c r="U751" s="146">
        <v>20</v>
      </c>
      <c r="V751" s="146">
        <v>21</v>
      </c>
      <c r="W751" s="146">
        <v>22</v>
      </c>
      <c r="X751" s="146">
        <v>23</v>
      </c>
      <c r="Y751" s="146">
        <v>24</v>
      </c>
      <c r="Z751" s="146">
        <v>25</v>
      </c>
      <c r="AA751" s="146">
        <v>26</v>
      </c>
      <c r="AB751" s="146">
        <v>27</v>
      </c>
      <c r="AC751" s="146">
        <v>28</v>
      </c>
      <c r="AD751" s="146">
        <v>29</v>
      </c>
      <c r="AE751" s="146">
        <v>30</v>
      </c>
      <c r="AF751" s="146">
        <v>31</v>
      </c>
      <c r="AG751" s="146">
        <v>32</v>
      </c>
      <c r="AH751" s="146">
        <v>33</v>
      </c>
      <c r="AI751" s="146">
        <v>34</v>
      </c>
      <c r="AJ751" s="146">
        <v>35</v>
      </c>
      <c r="AK751" s="146">
        <v>36</v>
      </c>
      <c r="AL751" s="146">
        <v>37</v>
      </c>
      <c r="AM751" s="146">
        <v>38</v>
      </c>
      <c r="AN751" s="146">
        <v>39</v>
      </c>
      <c r="AO751" s="146">
        <v>40</v>
      </c>
      <c r="AP751" s="146">
        <v>41</v>
      </c>
      <c r="AQ751" s="146">
        <v>42</v>
      </c>
    </row>
    <row r="752" spans="1:43" x14ac:dyDescent="0.25">
      <c r="A752" s="146">
        <v>0</v>
      </c>
      <c r="B752" s="146">
        <v>1</v>
      </c>
      <c r="C752" s="146">
        <v>2</v>
      </c>
      <c r="D752" s="146">
        <v>3</v>
      </c>
      <c r="E752" s="146">
        <v>4</v>
      </c>
      <c r="F752" s="146">
        <v>5</v>
      </c>
      <c r="G752" s="146">
        <v>6</v>
      </c>
      <c r="H752" s="146">
        <v>7</v>
      </c>
      <c r="I752" s="146">
        <v>8</v>
      </c>
      <c r="J752" s="146">
        <v>9</v>
      </c>
      <c r="K752" s="146">
        <v>10</v>
      </c>
      <c r="L752" s="146">
        <v>11</v>
      </c>
      <c r="M752" s="146">
        <v>12</v>
      </c>
      <c r="N752" s="146">
        <v>13</v>
      </c>
      <c r="O752" s="146">
        <v>14</v>
      </c>
      <c r="P752" s="146">
        <v>15</v>
      </c>
      <c r="Q752" s="146">
        <v>16</v>
      </c>
      <c r="R752" s="146">
        <v>17</v>
      </c>
      <c r="S752" s="146">
        <v>18</v>
      </c>
      <c r="T752" s="146">
        <v>19</v>
      </c>
      <c r="U752" s="146">
        <v>20</v>
      </c>
      <c r="V752" s="146">
        <v>21</v>
      </c>
      <c r="W752" s="146">
        <v>22</v>
      </c>
      <c r="X752" s="146">
        <v>23</v>
      </c>
      <c r="Y752" s="146">
        <v>24</v>
      </c>
      <c r="Z752" s="146">
        <v>25</v>
      </c>
      <c r="AA752" s="146">
        <v>26</v>
      </c>
      <c r="AB752" s="146">
        <v>27</v>
      </c>
      <c r="AC752" s="146">
        <v>28</v>
      </c>
      <c r="AD752" s="146">
        <v>29</v>
      </c>
      <c r="AE752" s="146">
        <v>30</v>
      </c>
      <c r="AF752" s="146">
        <v>31</v>
      </c>
      <c r="AG752" s="146">
        <v>32</v>
      </c>
      <c r="AH752" s="146">
        <v>33</v>
      </c>
      <c r="AI752" s="146">
        <v>34</v>
      </c>
      <c r="AJ752" s="146">
        <v>35</v>
      </c>
      <c r="AK752" s="146">
        <v>36</v>
      </c>
      <c r="AL752" s="146">
        <v>37</v>
      </c>
      <c r="AM752" s="146">
        <v>38</v>
      </c>
      <c r="AN752" s="146">
        <v>39</v>
      </c>
      <c r="AO752" s="146">
        <v>40</v>
      </c>
      <c r="AP752" s="146">
        <v>41</v>
      </c>
      <c r="AQ752" s="146">
        <v>42</v>
      </c>
    </row>
    <row r="753" spans="1:43" x14ac:dyDescent="0.25">
      <c r="A753" s="146">
        <v>0</v>
      </c>
      <c r="B753" s="146">
        <v>1</v>
      </c>
      <c r="C753" s="146">
        <v>2</v>
      </c>
      <c r="D753" s="146">
        <v>3</v>
      </c>
      <c r="E753" s="146">
        <v>4</v>
      </c>
      <c r="F753" s="146">
        <v>5</v>
      </c>
      <c r="G753" s="146">
        <v>6</v>
      </c>
      <c r="H753" s="146">
        <v>7</v>
      </c>
      <c r="I753" s="146">
        <v>8</v>
      </c>
      <c r="J753" s="146">
        <v>9</v>
      </c>
      <c r="K753" s="146">
        <v>10</v>
      </c>
      <c r="L753" s="146">
        <v>11</v>
      </c>
      <c r="M753" s="146">
        <v>12</v>
      </c>
      <c r="N753" s="146">
        <v>13</v>
      </c>
      <c r="O753" s="146">
        <v>14</v>
      </c>
      <c r="P753" s="146">
        <v>15</v>
      </c>
      <c r="Q753" s="146">
        <v>16</v>
      </c>
      <c r="R753" s="146">
        <v>17</v>
      </c>
      <c r="S753" s="146">
        <v>18</v>
      </c>
      <c r="T753" s="146">
        <v>19</v>
      </c>
      <c r="U753" s="146">
        <v>20</v>
      </c>
      <c r="V753" s="146">
        <v>21</v>
      </c>
      <c r="W753" s="146">
        <v>22</v>
      </c>
      <c r="X753" s="146">
        <v>23</v>
      </c>
      <c r="Y753" s="146">
        <v>24</v>
      </c>
      <c r="Z753" s="146">
        <v>25</v>
      </c>
      <c r="AA753" s="146">
        <v>26</v>
      </c>
      <c r="AB753" s="146">
        <v>27</v>
      </c>
      <c r="AC753" s="146">
        <v>28</v>
      </c>
      <c r="AD753" s="146">
        <v>29</v>
      </c>
      <c r="AE753" s="146">
        <v>30</v>
      </c>
      <c r="AF753" s="146">
        <v>31</v>
      </c>
      <c r="AG753" s="146">
        <v>32</v>
      </c>
      <c r="AH753" s="146">
        <v>33</v>
      </c>
      <c r="AI753" s="146">
        <v>34</v>
      </c>
      <c r="AJ753" s="146">
        <v>35</v>
      </c>
      <c r="AK753" s="146">
        <v>36</v>
      </c>
      <c r="AL753" s="146">
        <v>37</v>
      </c>
      <c r="AM753" s="146">
        <v>38</v>
      </c>
      <c r="AN753" s="146">
        <v>39</v>
      </c>
      <c r="AO753" s="146">
        <v>40</v>
      </c>
      <c r="AP753" s="146">
        <v>41</v>
      </c>
      <c r="AQ753" s="146">
        <v>42</v>
      </c>
    </row>
    <row r="754" spans="1:43" x14ac:dyDescent="0.25">
      <c r="A754" s="146">
        <v>0</v>
      </c>
      <c r="B754" s="146">
        <v>1</v>
      </c>
      <c r="C754" s="146">
        <v>2</v>
      </c>
      <c r="D754" s="146">
        <v>3</v>
      </c>
      <c r="E754" s="146">
        <v>4</v>
      </c>
      <c r="F754" s="146">
        <v>5</v>
      </c>
      <c r="G754" s="146">
        <v>6</v>
      </c>
      <c r="H754" s="146">
        <v>7</v>
      </c>
      <c r="I754" s="146">
        <v>8</v>
      </c>
      <c r="J754" s="146">
        <v>9</v>
      </c>
      <c r="K754" s="146">
        <v>10</v>
      </c>
      <c r="L754" s="146">
        <v>11</v>
      </c>
      <c r="M754" s="146">
        <v>12</v>
      </c>
      <c r="N754" s="146">
        <v>13</v>
      </c>
      <c r="O754" s="146">
        <v>14</v>
      </c>
      <c r="P754" s="146">
        <v>15</v>
      </c>
      <c r="Q754" s="146">
        <v>16</v>
      </c>
      <c r="R754" s="146">
        <v>17</v>
      </c>
      <c r="S754" s="146">
        <v>18</v>
      </c>
      <c r="T754" s="146">
        <v>19</v>
      </c>
      <c r="U754" s="146">
        <v>20</v>
      </c>
      <c r="V754" s="146">
        <v>21</v>
      </c>
      <c r="W754" s="146">
        <v>22</v>
      </c>
      <c r="X754" s="146">
        <v>23</v>
      </c>
      <c r="Y754" s="146">
        <v>24</v>
      </c>
      <c r="Z754" s="146">
        <v>25</v>
      </c>
      <c r="AA754" s="146">
        <v>26</v>
      </c>
      <c r="AB754" s="146">
        <v>27</v>
      </c>
      <c r="AC754" s="146">
        <v>28</v>
      </c>
      <c r="AD754" s="146">
        <v>29</v>
      </c>
      <c r="AE754" s="146">
        <v>30</v>
      </c>
      <c r="AF754" s="146">
        <v>31</v>
      </c>
      <c r="AG754" s="146">
        <v>32</v>
      </c>
      <c r="AH754" s="146">
        <v>33</v>
      </c>
      <c r="AI754" s="146">
        <v>34</v>
      </c>
      <c r="AJ754" s="146">
        <v>35</v>
      </c>
      <c r="AK754" s="146">
        <v>36</v>
      </c>
      <c r="AL754" s="146">
        <v>37</v>
      </c>
      <c r="AM754" s="146">
        <v>38</v>
      </c>
      <c r="AN754" s="146">
        <v>39</v>
      </c>
      <c r="AO754" s="146">
        <v>40</v>
      </c>
      <c r="AP754" s="146">
        <v>41</v>
      </c>
      <c r="AQ754" s="146">
        <v>42</v>
      </c>
    </row>
    <row r="755" spans="1:43" x14ac:dyDescent="0.25">
      <c r="A755" s="146">
        <v>0</v>
      </c>
      <c r="B755" s="146">
        <v>1</v>
      </c>
      <c r="C755" s="146">
        <v>2</v>
      </c>
      <c r="D755" s="146">
        <v>3</v>
      </c>
      <c r="E755" s="146">
        <v>4</v>
      </c>
      <c r="F755" s="146">
        <v>5</v>
      </c>
      <c r="G755" s="146">
        <v>6</v>
      </c>
      <c r="H755" s="146">
        <v>7</v>
      </c>
      <c r="I755" s="146">
        <v>8</v>
      </c>
      <c r="J755" s="146">
        <v>9</v>
      </c>
      <c r="K755" s="146">
        <v>10</v>
      </c>
      <c r="L755" s="146">
        <v>11</v>
      </c>
      <c r="M755" s="146">
        <v>12</v>
      </c>
      <c r="N755" s="146">
        <v>13</v>
      </c>
      <c r="O755" s="146">
        <v>14</v>
      </c>
      <c r="P755" s="146">
        <v>15</v>
      </c>
      <c r="Q755" s="146">
        <v>16</v>
      </c>
      <c r="R755" s="146">
        <v>17</v>
      </c>
      <c r="S755" s="146">
        <v>18</v>
      </c>
      <c r="T755" s="146">
        <v>19</v>
      </c>
      <c r="U755" s="146">
        <v>20</v>
      </c>
      <c r="V755" s="146">
        <v>21</v>
      </c>
      <c r="W755" s="146">
        <v>22</v>
      </c>
      <c r="X755" s="146">
        <v>23</v>
      </c>
      <c r="Y755" s="146">
        <v>24</v>
      </c>
      <c r="Z755" s="146">
        <v>25</v>
      </c>
      <c r="AA755" s="146">
        <v>26</v>
      </c>
      <c r="AB755" s="146">
        <v>27</v>
      </c>
      <c r="AC755" s="146">
        <v>28</v>
      </c>
      <c r="AD755" s="146">
        <v>29</v>
      </c>
      <c r="AE755" s="146">
        <v>30</v>
      </c>
      <c r="AF755" s="146">
        <v>31</v>
      </c>
      <c r="AG755" s="146">
        <v>32</v>
      </c>
      <c r="AH755" s="146">
        <v>33</v>
      </c>
      <c r="AI755" s="146">
        <v>34</v>
      </c>
      <c r="AJ755" s="146">
        <v>35</v>
      </c>
      <c r="AK755" s="146">
        <v>36</v>
      </c>
      <c r="AL755" s="146">
        <v>37</v>
      </c>
      <c r="AM755" s="146">
        <v>38</v>
      </c>
      <c r="AN755" s="146">
        <v>39</v>
      </c>
      <c r="AO755" s="146">
        <v>40</v>
      </c>
      <c r="AP755" s="146">
        <v>41</v>
      </c>
      <c r="AQ755" s="146">
        <v>42</v>
      </c>
    </row>
    <row r="756" spans="1:43" x14ac:dyDescent="0.25">
      <c r="A756" s="146">
        <v>0</v>
      </c>
      <c r="B756" s="146">
        <v>1</v>
      </c>
      <c r="C756" s="146">
        <v>2</v>
      </c>
      <c r="D756" s="146">
        <v>3</v>
      </c>
      <c r="E756" s="146">
        <v>4</v>
      </c>
      <c r="F756" s="146">
        <v>5</v>
      </c>
      <c r="G756" s="146">
        <v>6</v>
      </c>
      <c r="H756" s="146">
        <v>7</v>
      </c>
      <c r="I756" s="146">
        <v>8</v>
      </c>
      <c r="J756" s="146">
        <v>9</v>
      </c>
      <c r="K756" s="146">
        <v>10</v>
      </c>
      <c r="L756" s="146">
        <v>11</v>
      </c>
      <c r="M756" s="146">
        <v>12</v>
      </c>
      <c r="N756" s="146">
        <v>13</v>
      </c>
      <c r="O756" s="146">
        <v>14</v>
      </c>
      <c r="P756" s="146">
        <v>15</v>
      </c>
      <c r="Q756" s="146">
        <v>16</v>
      </c>
      <c r="R756" s="146">
        <v>17</v>
      </c>
      <c r="S756" s="146">
        <v>18</v>
      </c>
      <c r="T756" s="146">
        <v>19</v>
      </c>
      <c r="U756" s="146">
        <v>20</v>
      </c>
      <c r="V756" s="146">
        <v>21</v>
      </c>
      <c r="W756" s="146">
        <v>22</v>
      </c>
      <c r="X756" s="146">
        <v>23</v>
      </c>
      <c r="Y756" s="146">
        <v>24</v>
      </c>
      <c r="Z756" s="146">
        <v>25</v>
      </c>
      <c r="AA756" s="146">
        <v>26</v>
      </c>
      <c r="AB756" s="146">
        <v>27</v>
      </c>
      <c r="AC756" s="146">
        <v>28</v>
      </c>
      <c r="AD756" s="146">
        <v>29</v>
      </c>
      <c r="AE756" s="146">
        <v>30</v>
      </c>
      <c r="AF756" s="146">
        <v>31</v>
      </c>
      <c r="AG756" s="146">
        <v>32</v>
      </c>
      <c r="AH756" s="146">
        <v>33</v>
      </c>
      <c r="AI756" s="146">
        <v>34</v>
      </c>
      <c r="AJ756" s="146">
        <v>35</v>
      </c>
      <c r="AK756" s="146">
        <v>36</v>
      </c>
      <c r="AL756" s="146">
        <v>37</v>
      </c>
      <c r="AM756" s="146">
        <v>38</v>
      </c>
      <c r="AN756" s="146">
        <v>39</v>
      </c>
      <c r="AO756" s="146">
        <v>40</v>
      </c>
      <c r="AP756" s="146">
        <v>41</v>
      </c>
      <c r="AQ756" s="146">
        <v>42</v>
      </c>
    </row>
    <row r="757" spans="1:43" x14ac:dyDescent="0.25">
      <c r="A757" s="146">
        <v>0</v>
      </c>
      <c r="B757" s="146">
        <v>1</v>
      </c>
      <c r="C757" s="146">
        <v>2</v>
      </c>
      <c r="D757" s="146">
        <v>3</v>
      </c>
      <c r="E757" s="146">
        <v>4</v>
      </c>
      <c r="F757" s="146">
        <v>5</v>
      </c>
      <c r="G757" s="146">
        <v>6</v>
      </c>
      <c r="H757" s="146">
        <v>7</v>
      </c>
      <c r="I757" s="146">
        <v>8</v>
      </c>
      <c r="J757" s="146">
        <v>9</v>
      </c>
      <c r="K757" s="146">
        <v>10</v>
      </c>
      <c r="L757" s="146">
        <v>11</v>
      </c>
      <c r="M757" s="146">
        <v>12</v>
      </c>
      <c r="N757" s="146">
        <v>13</v>
      </c>
      <c r="O757" s="146">
        <v>14</v>
      </c>
      <c r="P757" s="146">
        <v>15</v>
      </c>
      <c r="Q757" s="146">
        <v>16</v>
      </c>
      <c r="R757" s="146">
        <v>17</v>
      </c>
      <c r="S757" s="146">
        <v>18</v>
      </c>
      <c r="T757" s="146">
        <v>19</v>
      </c>
      <c r="U757" s="146">
        <v>20</v>
      </c>
      <c r="V757" s="146">
        <v>21</v>
      </c>
      <c r="W757" s="146">
        <v>22</v>
      </c>
      <c r="X757" s="146">
        <v>23</v>
      </c>
      <c r="Y757" s="146">
        <v>24</v>
      </c>
      <c r="Z757" s="146">
        <v>25</v>
      </c>
      <c r="AA757" s="146">
        <v>26</v>
      </c>
      <c r="AB757" s="146">
        <v>27</v>
      </c>
      <c r="AC757" s="146">
        <v>28</v>
      </c>
      <c r="AD757" s="146">
        <v>29</v>
      </c>
      <c r="AE757" s="146">
        <v>30</v>
      </c>
      <c r="AF757" s="146">
        <v>31</v>
      </c>
      <c r="AG757" s="146">
        <v>32</v>
      </c>
      <c r="AH757" s="146">
        <v>33</v>
      </c>
      <c r="AI757" s="146">
        <v>34</v>
      </c>
      <c r="AJ757" s="146">
        <v>35</v>
      </c>
      <c r="AK757" s="146">
        <v>36</v>
      </c>
      <c r="AL757" s="146">
        <v>37</v>
      </c>
      <c r="AM757" s="146">
        <v>38</v>
      </c>
      <c r="AN757" s="146">
        <v>39</v>
      </c>
      <c r="AO757" s="146">
        <v>40</v>
      </c>
      <c r="AP757" s="146">
        <v>41</v>
      </c>
      <c r="AQ757" s="146">
        <v>42</v>
      </c>
    </row>
    <row r="758" spans="1:43" x14ac:dyDescent="0.25">
      <c r="A758" s="146">
        <v>0</v>
      </c>
      <c r="B758" s="146">
        <v>1</v>
      </c>
      <c r="C758" s="146">
        <v>2</v>
      </c>
      <c r="D758" s="146">
        <v>3</v>
      </c>
      <c r="E758" s="146">
        <v>4</v>
      </c>
      <c r="F758" s="146">
        <v>5</v>
      </c>
      <c r="G758" s="146">
        <v>6</v>
      </c>
      <c r="H758" s="146">
        <v>7</v>
      </c>
      <c r="I758" s="146">
        <v>8</v>
      </c>
      <c r="J758" s="146">
        <v>9</v>
      </c>
      <c r="K758" s="146">
        <v>10</v>
      </c>
      <c r="L758" s="146">
        <v>11</v>
      </c>
      <c r="M758" s="146">
        <v>12</v>
      </c>
      <c r="N758" s="146">
        <v>13</v>
      </c>
      <c r="O758" s="146">
        <v>14</v>
      </c>
      <c r="P758" s="146">
        <v>15</v>
      </c>
      <c r="Q758" s="146">
        <v>16</v>
      </c>
      <c r="R758" s="146">
        <v>17</v>
      </c>
      <c r="S758" s="146">
        <v>18</v>
      </c>
      <c r="T758" s="146">
        <v>19</v>
      </c>
      <c r="U758" s="146">
        <v>20</v>
      </c>
      <c r="V758" s="146">
        <v>21</v>
      </c>
      <c r="W758" s="146">
        <v>22</v>
      </c>
      <c r="X758" s="146">
        <v>23</v>
      </c>
      <c r="Y758" s="146">
        <v>24</v>
      </c>
      <c r="Z758" s="146">
        <v>25</v>
      </c>
      <c r="AA758" s="146">
        <v>26</v>
      </c>
      <c r="AB758" s="146">
        <v>27</v>
      </c>
      <c r="AC758" s="146">
        <v>28</v>
      </c>
      <c r="AD758" s="146">
        <v>29</v>
      </c>
      <c r="AE758" s="146">
        <v>30</v>
      </c>
      <c r="AF758" s="146">
        <v>31</v>
      </c>
      <c r="AG758" s="146">
        <v>32</v>
      </c>
      <c r="AH758" s="146">
        <v>33</v>
      </c>
      <c r="AI758" s="146">
        <v>34</v>
      </c>
      <c r="AJ758" s="146">
        <v>35</v>
      </c>
      <c r="AK758" s="146">
        <v>36</v>
      </c>
      <c r="AL758" s="146">
        <v>37</v>
      </c>
      <c r="AM758" s="146">
        <v>38</v>
      </c>
      <c r="AN758" s="146">
        <v>39</v>
      </c>
      <c r="AO758" s="146">
        <v>40</v>
      </c>
      <c r="AP758" s="146">
        <v>41</v>
      </c>
      <c r="AQ758" s="146">
        <v>42</v>
      </c>
    </row>
    <row r="759" spans="1:43" x14ac:dyDescent="0.25">
      <c r="A759" s="146">
        <v>0</v>
      </c>
      <c r="B759" s="146">
        <v>1</v>
      </c>
      <c r="C759" s="146">
        <v>2</v>
      </c>
      <c r="D759" s="146">
        <v>3</v>
      </c>
      <c r="E759" s="146">
        <v>4</v>
      </c>
      <c r="F759" s="146">
        <v>5</v>
      </c>
      <c r="G759" s="146">
        <v>6</v>
      </c>
      <c r="H759" s="146">
        <v>7</v>
      </c>
      <c r="I759" s="146">
        <v>8</v>
      </c>
      <c r="J759" s="146">
        <v>9</v>
      </c>
      <c r="K759" s="146">
        <v>10</v>
      </c>
      <c r="L759" s="146">
        <v>11</v>
      </c>
      <c r="M759" s="146">
        <v>12</v>
      </c>
      <c r="N759" s="146">
        <v>13</v>
      </c>
      <c r="O759" s="146">
        <v>14</v>
      </c>
      <c r="P759" s="146">
        <v>15</v>
      </c>
      <c r="Q759" s="146">
        <v>16</v>
      </c>
      <c r="R759" s="146">
        <v>17</v>
      </c>
      <c r="S759" s="146">
        <v>18</v>
      </c>
      <c r="T759" s="146">
        <v>19</v>
      </c>
      <c r="U759" s="146">
        <v>20</v>
      </c>
      <c r="V759" s="146">
        <v>21</v>
      </c>
      <c r="W759" s="146">
        <v>22</v>
      </c>
      <c r="X759" s="146">
        <v>23</v>
      </c>
      <c r="Y759" s="146">
        <v>24</v>
      </c>
      <c r="Z759" s="146">
        <v>25</v>
      </c>
      <c r="AA759" s="146">
        <v>26</v>
      </c>
      <c r="AB759" s="146">
        <v>27</v>
      </c>
      <c r="AC759" s="146">
        <v>28</v>
      </c>
      <c r="AD759" s="146">
        <v>29</v>
      </c>
      <c r="AE759" s="146">
        <v>30</v>
      </c>
      <c r="AF759" s="146">
        <v>31</v>
      </c>
      <c r="AG759" s="146">
        <v>32</v>
      </c>
      <c r="AH759" s="146">
        <v>33</v>
      </c>
      <c r="AI759" s="146">
        <v>34</v>
      </c>
      <c r="AJ759" s="146">
        <v>35</v>
      </c>
      <c r="AK759" s="146">
        <v>36</v>
      </c>
      <c r="AL759" s="146">
        <v>37</v>
      </c>
      <c r="AM759" s="146">
        <v>38</v>
      </c>
      <c r="AN759" s="146">
        <v>39</v>
      </c>
      <c r="AO759" s="146">
        <v>40</v>
      </c>
      <c r="AP759" s="146">
        <v>41</v>
      </c>
      <c r="AQ759" s="146">
        <v>42</v>
      </c>
    </row>
    <row r="760" spans="1:43" x14ac:dyDescent="0.25">
      <c r="A760" s="146">
        <v>0</v>
      </c>
      <c r="B760" s="146">
        <v>1</v>
      </c>
      <c r="C760" s="146">
        <v>2</v>
      </c>
      <c r="D760" s="146">
        <v>3</v>
      </c>
      <c r="E760" s="146">
        <v>4</v>
      </c>
      <c r="F760" s="146">
        <v>5</v>
      </c>
      <c r="G760" s="146">
        <v>6</v>
      </c>
      <c r="H760" s="146">
        <v>7</v>
      </c>
      <c r="I760" s="146">
        <v>8</v>
      </c>
      <c r="J760" s="146">
        <v>9</v>
      </c>
      <c r="K760" s="146">
        <v>10</v>
      </c>
      <c r="L760" s="146">
        <v>11</v>
      </c>
      <c r="M760" s="146">
        <v>12</v>
      </c>
      <c r="N760" s="146">
        <v>13</v>
      </c>
      <c r="O760" s="146">
        <v>14</v>
      </c>
      <c r="P760" s="146">
        <v>15</v>
      </c>
      <c r="Q760" s="146">
        <v>16</v>
      </c>
      <c r="R760" s="146">
        <v>17</v>
      </c>
      <c r="S760" s="146">
        <v>18</v>
      </c>
      <c r="T760" s="146">
        <v>19</v>
      </c>
      <c r="U760" s="146">
        <v>20</v>
      </c>
      <c r="V760" s="146">
        <v>21</v>
      </c>
      <c r="W760" s="146">
        <v>22</v>
      </c>
      <c r="X760" s="146">
        <v>23</v>
      </c>
      <c r="Y760" s="146">
        <v>24</v>
      </c>
      <c r="Z760" s="146">
        <v>25</v>
      </c>
      <c r="AA760" s="146">
        <v>26</v>
      </c>
      <c r="AB760" s="146">
        <v>27</v>
      </c>
      <c r="AC760" s="146">
        <v>28</v>
      </c>
      <c r="AD760" s="146">
        <v>29</v>
      </c>
      <c r="AE760" s="146">
        <v>30</v>
      </c>
      <c r="AF760" s="146">
        <v>31</v>
      </c>
      <c r="AG760" s="146">
        <v>32</v>
      </c>
      <c r="AH760" s="146">
        <v>33</v>
      </c>
      <c r="AI760" s="146">
        <v>34</v>
      </c>
      <c r="AJ760" s="146">
        <v>35</v>
      </c>
      <c r="AK760" s="146">
        <v>36</v>
      </c>
      <c r="AL760" s="146">
        <v>37</v>
      </c>
      <c r="AM760" s="146">
        <v>38</v>
      </c>
      <c r="AN760" s="146">
        <v>39</v>
      </c>
      <c r="AO760" s="146">
        <v>40</v>
      </c>
      <c r="AP760" s="146">
        <v>41</v>
      </c>
      <c r="AQ760" s="146">
        <v>42</v>
      </c>
    </row>
    <row r="761" spans="1:43" x14ac:dyDescent="0.25">
      <c r="A761" s="146">
        <v>0</v>
      </c>
      <c r="B761" s="146">
        <v>1</v>
      </c>
      <c r="C761" s="146">
        <v>2</v>
      </c>
      <c r="D761" s="146">
        <v>3</v>
      </c>
      <c r="E761" s="146">
        <v>4</v>
      </c>
      <c r="F761" s="146">
        <v>5</v>
      </c>
      <c r="G761" s="146">
        <v>6</v>
      </c>
      <c r="H761" s="146">
        <v>7</v>
      </c>
      <c r="I761" s="146">
        <v>8</v>
      </c>
      <c r="J761" s="146">
        <v>9</v>
      </c>
      <c r="K761" s="146">
        <v>10</v>
      </c>
      <c r="L761" s="146">
        <v>11</v>
      </c>
      <c r="M761" s="146">
        <v>12</v>
      </c>
      <c r="N761" s="146">
        <v>13</v>
      </c>
      <c r="O761" s="146">
        <v>14</v>
      </c>
      <c r="P761" s="146">
        <v>15</v>
      </c>
      <c r="Q761" s="146">
        <v>16</v>
      </c>
      <c r="R761" s="146">
        <v>17</v>
      </c>
      <c r="S761" s="146">
        <v>18</v>
      </c>
      <c r="T761" s="146">
        <v>19</v>
      </c>
      <c r="U761" s="146">
        <v>20</v>
      </c>
      <c r="V761" s="146">
        <v>21</v>
      </c>
      <c r="W761" s="146">
        <v>22</v>
      </c>
      <c r="X761" s="146">
        <v>23</v>
      </c>
      <c r="Y761" s="146">
        <v>24</v>
      </c>
      <c r="Z761" s="146">
        <v>25</v>
      </c>
      <c r="AA761" s="146">
        <v>26</v>
      </c>
      <c r="AB761" s="146">
        <v>27</v>
      </c>
      <c r="AC761" s="146">
        <v>28</v>
      </c>
      <c r="AD761" s="146">
        <v>29</v>
      </c>
      <c r="AE761" s="146">
        <v>30</v>
      </c>
      <c r="AF761" s="146">
        <v>31</v>
      </c>
      <c r="AG761" s="146">
        <v>32</v>
      </c>
      <c r="AH761" s="146">
        <v>33</v>
      </c>
      <c r="AI761" s="146">
        <v>34</v>
      </c>
      <c r="AJ761" s="146">
        <v>35</v>
      </c>
      <c r="AK761" s="146">
        <v>36</v>
      </c>
      <c r="AL761" s="146">
        <v>37</v>
      </c>
      <c r="AM761" s="146">
        <v>38</v>
      </c>
      <c r="AN761" s="146">
        <v>39</v>
      </c>
      <c r="AO761" s="146">
        <v>40</v>
      </c>
      <c r="AP761" s="146">
        <v>41</v>
      </c>
      <c r="AQ761" s="146">
        <v>42</v>
      </c>
    </row>
    <row r="762" spans="1:43" x14ac:dyDescent="0.25">
      <c r="A762" s="146">
        <v>0</v>
      </c>
      <c r="B762" s="146">
        <v>1</v>
      </c>
      <c r="C762" s="146">
        <v>2</v>
      </c>
      <c r="D762" s="146">
        <v>3</v>
      </c>
      <c r="E762" s="146">
        <v>4</v>
      </c>
      <c r="F762" s="146">
        <v>5</v>
      </c>
      <c r="G762" s="146">
        <v>6</v>
      </c>
      <c r="H762" s="146">
        <v>7</v>
      </c>
      <c r="I762" s="146">
        <v>8</v>
      </c>
      <c r="J762" s="146">
        <v>9</v>
      </c>
      <c r="K762" s="146">
        <v>10</v>
      </c>
      <c r="L762" s="146">
        <v>11</v>
      </c>
      <c r="M762" s="146">
        <v>12</v>
      </c>
      <c r="N762" s="146">
        <v>13</v>
      </c>
      <c r="O762" s="146">
        <v>14</v>
      </c>
      <c r="P762" s="146">
        <v>15</v>
      </c>
      <c r="Q762" s="146">
        <v>16</v>
      </c>
      <c r="R762" s="146">
        <v>17</v>
      </c>
      <c r="S762" s="146">
        <v>18</v>
      </c>
      <c r="T762" s="146">
        <v>19</v>
      </c>
      <c r="U762" s="146">
        <v>20</v>
      </c>
      <c r="V762" s="146">
        <v>21</v>
      </c>
      <c r="W762" s="146">
        <v>22</v>
      </c>
      <c r="X762" s="146">
        <v>23</v>
      </c>
      <c r="Y762" s="146">
        <v>24</v>
      </c>
      <c r="Z762" s="146">
        <v>25</v>
      </c>
      <c r="AA762" s="146">
        <v>26</v>
      </c>
      <c r="AB762" s="146">
        <v>27</v>
      </c>
      <c r="AC762" s="146">
        <v>28</v>
      </c>
      <c r="AD762" s="146">
        <v>29</v>
      </c>
      <c r="AE762" s="146">
        <v>30</v>
      </c>
      <c r="AF762" s="146">
        <v>31</v>
      </c>
      <c r="AG762" s="146">
        <v>32</v>
      </c>
      <c r="AH762" s="146">
        <v>33</v>
      </c>
      <c r="AI762" s="146">
        <v>34</v>
      </c>
      <c r="AJ762" s="146">
        <v>35</v>
      </c>
      <c r="AK762" s="146">
        <v>36</v>
      </c>
      <c r="AL762" s="146">
        <v>37</v>
      </c>
      <c r="AM762" s="146">
        <v>38</v>
      </c>
      <c r="AN762" s="146">
        <v>39</v>
      </c>
      <c r="AO762" s="146">
        <v>40</v>
      </c>
      <c r="AP762" s="146">
        <v>41</v>
      </c>
      <c r="AQ762" s="146">
        <v>42</v>
      </c>
    </row>
    <row r="763" spans="1:43" x14ac:dyDescent="0.25">
      <c r="A763" s="146">
        <v>0</v>
      </c>
      <c r="B763" s="146">
        <v>1</v>
      </c>
      <c r="C763" s="146">
        <v>2</v>
      </c>
      <c r="D763" s="146">
        <v>3</v>
      </c>
      <c r="E763" s="146">
        <v>4</v>
      </c>
      <c r="F763" s="146">
        <v>5</v>
      </c>
      <c r="G763" s="146">
        <v>6</v>
      </c>
      <c r="H763" s="146">
        <v>7</v>
      </c>
      <c r="I763" s="146">
        <v>8</v>
      </c>
      <c r="J763" s="146">
        <v>9</v>
      </c>
      <c r="K763" s="146">
        <v>10</v>
      </c>
      <c r="L763" s="146">
        <v>11</v>
      </c>
      <c r="M763" s="146">
        <v>12</v>
      </c>
      <c r="N763" s="146">
        <v>13</v>
      </c>
      <c r="O763" s="146">
        <v>14</v>
      </c>
      <c r="P763" s="146">
        <v>15</v>
      </c>
      <c r="Q763" s="146">
        <v>16</v>
      </c>
      <c r="R763" s="146">
        <v>17</v>
      </c>
      <c r="S763" s="146">
        <v>18</v>
      </c>
      <c r="T763" s="146">
        <v>19</v>
      </c>
      <c r="U763" s="146">
        <v>20</v>
      </c>
      <c r="V763" s="146">
        <v>21</v>
      </c>
      <c r="W763" s="146">
        <v>22</v>
      </c>
      <c r="X763" s="146">
        <v>23</v>
      </c>
      <c r="Y763" s="146">
        <v>24</v>
      </c>
      <c r="Z763" s="146">
        <v>25</v>
      </c>
      <c r="AA763" s="146">
        <v>26</v>
      </c>
      <c r="AB763" s="146">
        <v>27</v>
      </c>
      <c r="AC763" s="146">
        <v>28</v>
      </c>
      <c r="AD763" s="146">
        <v>29</v>
      </c>
      <c r="AE763" s="146">
        <v>30</v>
      </c>
      <c r="AF763" s="146">
        <v>31</v>
      </c>
      <c r="AG763" s="146">
        <v>32</v>
      </c>
      <c r="AH763" s="146">
        <v>33</v>
      </c>
      <c r="AI763" s="146">
        <v>34</v>
      </c>
      <c r="AJ763" s="146">
        <v>35</v>
      </c>
      <c r="AK763" s="146">
        <v>36</v>
      </c>
      <c r="AL763" s="146">
        <v>37</v>
      </c>
      <c r="AM763" s="146">
        <v>38</v>
      </c>
      <c r="AN763" s="146">
        <v>39</v>
      </c>
      <c r="AO763" s="146">
        <v>40</v>
      </c>
      <c r="AP763" s="146">
        <v>41</v>
      </c>
      <c r="AQ763" s="146">
        <v>42</v>
      </c>
    </row>
    <row r="764" spans="1:43" x14ac:dyDescent="0.25">
      <c r="A764" s="146">
        <v>0</v>
      </c>
      <c r="B764" s="146">
        <v>1</v>
      </c>
      <c r="C764" s="146">
        <v>2</v>
      </c>
      <c r="D764" s="146">
        <v>3</v>
      </c>
      <c r="E764" s="146">
        <v>4</v>
      </c>
      <c r="F764" s="146">
        <v>5</v>
      </c>
      <c r="G764" s="146">
        <v>6</v>
      </c>
      <c r="H764" s="146">
        <v>7</v>
      </c>
      <c r="I764" s="146">
        <v>8</v>
      </c>
      <c r="J764" s="146">
        <v>9</v>
      </c>
      <c r="K764" s="146">
        <v>10</v>
      </c>
      <c r="L764" s="146">
        <v>11</v>
      </c>
      <c r="M764" s="146">
        <v>12</v>
      </c>
      <c r="N764" s="146">
        <v>13</v>
      </c>
      <c r="O764" s="146">
        <v>14</v>
      </c>
      <c r="P764" s="146">
        <v>15</v>
      </c>
      <c r="Q764" s="146">
        <v>16</v>
      </c>
      <c r="R764" s="146">
        <v>17</v>
      </c>
      <c r="S764" s="146">
        <v>18</v>
      </c>
      <c r="T764" s="146">
        <v>19</v>
      </c>
      <c r="U764" s="146">
        <v>20</v>
      </c>
      <c r="V764" s="146">
        <v>21</v>
      </c>
      <c r="W764" s="146">
        <v>22</v>
      </c>
      <c r="X764" s="146">
        <v>23</v>
      </c>
      <c r="Y764" s="146">
        <v>24</v>
      </c>
      <c r="Z764" s="146">
        <v>25</v>
      </c>
      <c r="AA764" s="146">
        <v>26</v>
      </c>
      <c r="AB764" s="146">
        <v>27</v>
      </c>
      <c r="AC764" s="146">
        <v>28</v>
      </c>
      <c r="AD764" s="146">
        <v>29</v>
      </c>
      <c r="AE764" s="146">
        <v>30</v>
      </c>
      <c r="AF764" s="146">
        <v>31</v>
      </c>
      <c r="AG764" s="146">
        <v>32</v>
      </c>
      <c r="AH764" s="146">
        <v>33</v>
      </c>
      <c r="AI764" s="146">
        <v>34</v>
      </c>
      <c r="AJ764" s="146">
        <v>35</v>
      </c>
      <c r="AK764" s="146">
        <v>36</v>
      </c>
      <c r="AL764" s="146">
        <v>37</v>
      </c>
      <c r="AM764" s="146">
        <v>38</v>
      </c>
      <c r="AN764" s="146">
        <v>39</v>
      </c>
      <c r="AO764" s="146">
        <v>40</v>
      </c>
      <c r="AP764" s="146">
        <v>41</v>
      </c>
      <c r="AQ764" s="146">
        <v>42</v>
      </c>
    </row>
    <row r="765" spans="1:43" x14ac:dyDescent="0.25">
      <c r="A765" s="146">
        <v>0</v>
      </c>
      <c r="B765" s="146">
        <v>1</v>
      </c>
      <c r="C765" s="146">
        <v>2</v>
      </c>
      <c r="D765" s="146">
        <v>3</v>
      </c>
      <c r="E765" s="146">
        <v>4</v>
      </c>
      <c r="F765" s="146">
        <v>5</v>
      </c>
      <c r="G765" s="146">
        <v>6</v>
      </c>
      <c r="H765" s="146">
        <v>7</v>
      </c>
      <c r="I765" s="146">
        <v>8</v>
      </c>
      <c r="J765" s="146">
        <v>9</v>
      </c>
      <c r="K765" s="146">
        <v>10</v>
      </c>
      <c r="L765" s="146">
        <v>11</v>
      </c>
      <c r="M765" s="146">
        <v>12</v>
      </c>
      <c r="N765" s="146">
        <v>13</v>
      </c>
      <c r="O765" s="146">
        <v>14</v>
      </c>
      <c r="P765" s="146">
        <v>15</v>
      </c>
      <c r="Q765" s="146">
        <v>16</v>
      </c>
      <c r="R765" s="146">
        <v>17</v>
      </c>
      <c r="S765" s="146">
        <v>18</v>
      </c>
      <c r="T765" s="146">
        <v>19</v>
      </c>
      <c r="U765" s="146">
        <v>20</v>
      </c>
      <c r="V765" s="146">
        <v>21</v>
      </c>
      <c r="W765" s="146">
        <v>22</v>
      </c>
      <c r="X765" s="146">
        <v>23</v>
      </c>
      <c r="Y765" s="146">
        <v>24</v>
      </c>
      <c r="Z765" s="146">
        <v>25</v>
      </c>
      <c r="AA765" s="146">
        <v>26</v>
      </c>
      <c r="AB765" s="146">
        <v>27</v>
      </c>
      <c r="AC765" s="146">
        <v>28</v>
      </c>
      <c r="AD765" s="146">
        <v>29</v>
      </c>
      <c r="AE765" s="146">
        <v>30</v>
      </c>
      <c r="AF765" s="146">
        <v>31</v>
      </c>
      <c r="AG765" s="146">
        <v>32</v>
      </c>
      <c r="AH765" s="146">
        <v>33</v>
      </c>
      <c r="AI765" s="146">
        <v>34</v>
      </c>
      <c r="AJ765" s="146">
        <v>35</v>
      </c>
      <c r="AK765" s="146">
        <v>36</v>
      </c>
      <c r="AL765" s="146">
        <v>37</v>
      </c>
      <c r="AM765" s="146">
        <v>38</v>
      </c>
      <c r="AN765" s="146">
        <v>39</v>
      </c>
      <c r="AO765" s="146">
        <v>40</v>
      </c>
      <c r="AP765" s="146">
        <v>41</v>
      </c>
      <c r="AQ765" s="146">
        <v>42</v>
      </c>
    </row>
    <row r="766" spans="1:43" x14ac:dyDescent="0.25">
      <c r="A766" s="146">
        <v>0</v>
      </c>
      <c r="B766" s="146">
        <v>1</v>
      </c>
      <c r="C766" s="146">
        <v>2</v>
      </c>
      <c r="D766" s="146">
        <v>3</v>
      </c>
      <c r="E766" s="146">
        <v>4</v>
      </c>
      <c r="F766" s="146">
        <v>5</v>
      </c>
      <c r="G766" s="146">
        <v>6</v>
      </c>
      <c r="H766" s="146">
        <v>7</v>
      </c>
      <c r="I766" s="146">
        <v>8</v>
      </c>
      <c r="J766" s="146">
        <v>9</v>
      </c>
      <c r="K766" s="146">
        <v>10</v>
      </c>
      <c r="L766" s="146">
        <v>11</v>
      </c>
      <c r="M766" s="146">
        <v>12</v>
      </c>
      <c r="N766" s="146">
        <v>13</v>
      </c>
      <c r="O766" s="146">
        <v>14</v>
      </c>
      <c r="P766" s="146">
        <v>15</v>
      </c>
      <c r="Q766" s="146">
        <v>16</v>
      </c>
      <c r="R766" s="146">
        <v>17</v>
      </c>
      <c r="S766" s="146">
        <v>18</v>
      </c>
      <c r="T766" s="146">
        <v>19</v>
      </c>
      <c r="U766" s="146">
        <v>20</v>
      </c>
      <c r="V766" s="146">
        <v>21</v>
      </c>
      <c r="W766" s="146">
        <v>22</v>
      </c>
      <c r="X766" s="146">
        <v>23</v>
      </c>
      <c r="Y766" s="146">
        <v>24</v>
      </c>
      <c r="Z766" s="146">
        <v>25</v>
      </c>
      <c r="AA766" s="146">
        <v>26</v>
      </c>
      <c r="AB766" s="146">
        <v>27</v>
      </c>
      <c r="AC766" s="146">
        <v>28</v>
      </c>
      <c r="AD766" s="146">
        <v>29</v>
      </c>
      <c r="AE766" s="146">
        <v>30</v>
      </c>
      <c r="AF766" s="146">
        <v>31</v>
      </c>
      <c r="AG766" s="146">
        <v>32</v>
      </c>
      <c r="AH766" s="146">
        <v>33</v>
      </c>
      <c r="AI766" s="146">
        <v>34</v>
      </c>
      <c r="AJ766" s="146">
        <v>35</v>
      </c>
      <c r="AK766" s="146">
        <v>36</v>
      </c>
      <c r="AL766" s="146">
        <v>37</v>
      </c>
      <c r="AM766" s="146">
        <v>38</v>
      </c>
      <c r="AN766" s="146">
        <v>39</v>
      </c>
      <c r="AO766" s="146">
        <v>40</v>
      </c>
      <c r="AP766" s="146">
        <v>41</v>
      </c>
      <c r="AQ766" s="146">
        <v>42</v>
      </c>
    </row>
    <row r="767" spans="1:43" x14ac:dyDescent="0.25">
      <c r="A767" s="146">
        <v>0</v>
      </c>
      <c r="B767" s="146">
        <v>1</v>
      </c>
      <c r="C767" s="146">
        <v>2</v>
      </c>
      <c r="D767" s="146">
        <v>3</v>
      </c>
      <c r="E767" s="146">
        <v>4</v>
      </c>
      <c r="F767" s="146">
        <v>5</v>
      </c>
      <c r="G767" s="146">
        <v>6</v>
      </c>
      <c r="H767" s="146">
        <v>7</v>
      </c>
      <c r="I767" s="146">
        <v>8</v>
      </c>
      <c r="J767" s="146">
        <v>9</v>
      </c>
      <c r="K767" s="146">
        <v>10</v>
      </c>
      <c r="L767" s="146">
        <v>11</v>
      </c>
      <c r="M767" s="146">
        <v>12</v>
      </c>
      <c r="N767" s="146">
        <v>13</v>
      </c>
      <c r="O767" s="146">
        <v>14</v>
      </c>
      <c r="P767" s="146">
        <v>15</v>
      </c>
      <c r="Q767" s="146">
        <v>16</v>
      </c>
      <c r="R767" s="146">
        <v>17</v>
      </c>
      <c r="S767" s="146">
        <v>18</v>
      </c>
      <c r="T767" s="146">
        <v>19</v>
      </c>
      <c r="U767" s="146">
        <v>20</v>
      </c>
      <c r="V767" s="146">
        <v>21</v>
      </c>
      <c r="W767" s="146">
        <v>22</v>
      </c>
      <c r="X767" s="146">
        <v>23</v>
      </c>
      <c r="Y767" s="146">
        <v>24</v>
      </c>
      <c r="Z767" s="146">
        <v>25</v>
      </c>
      <c r="AA767" s="146">
        <v>26</v>
      </c>
      <c r="AB767" s="146">
        <v>27</v>
      </c>
      <c r="AC767" s="146">
        <v>28</v>
      </c>
      <c r="AD767" s="146">
        <v>29</v>
      </c>
      <c r="AE767" s="146">
        <v>30</v>
      </c>
      <c r="AF767" s="146">
        <v>31</v>
      </c>
      <c r="AG767" s="146">
        <v>32</v>
      </c>
      <c r="AH767" s="146">
        <v>33</v>
      </c>
      <c r="AI767" s="146">
        <v>34</v>
      </c>
      <c r="AJ767" s="146">
        <v>35</v>
      </c>
      <c r="AK767" s="146">
        <v>36</v>
      </c>
      <c r="AL767" s="146">
        <v>37</v>
      </c>
      <c r="AM767" s="146">
        <v>38</v>
      </c>
      <c r="AN767" s="146">
        <v>39</v>
      </c>
      <c r="AO767" s="146">
        <v>40</v>
      </c>
      <c r="AP767" s="146">
        <v>41</v>
      </c>
      <c r="AQ767" s="146">
        <v>42</v>
      </c>
    </row>
    <row r="768" spans="1:43" x14ac:dyDescent="0.25">
      <c r="A768" s="146">
        <v>0</v>
      </c>
      <c r="B768" s="146">
        <v>1</v>
      </c>
      <c r="C768" s="146">
        <v>2</v>
      </c>
      <c r="D768" s="146">
        <v>3</v>
      </c>
      <c r="E768" s="146">
        <v>4</v>
      </c>
      <c r="F768" s="146">
        <v>5</v>
      </c>
      <c r="G768" s="146">
        <v>6</v>
      </c>
      <c r="H768" s="146">
        <v>7</v>
      </c>
      <c r="I768" s="146">
        <v>8</v>
      </c>
      <c r="J768" s="146">
        <v>9</v>
      </c>
      <c r="K768" s="146">
        <v>10</v>
      </c>
      <c r="L768" s="146">
        <v>11</v>
      </c>
      <c r="M768" s="146">
        <v>12</v>
      </c>
      <c r="N768" s="146">
        <v>13</v>
      </c>
      <c r="O768" s="146">
        <v>14</v>
      </c>
      <c r="P768" s="146">
        <v>15</v>
      </c>
      <c r="Q768" s="146">
        <v>16</v>
      </c>
      <c r="R768" s="146">
        <v>17</v>
      </c>
      <c r="S768" s="146">
        <v>18</v>
      </c>
      <c r="T768" s="146">
        <v>19</v>
      </c>
      <c r="U768" s="146">
        <v>20</v>
      </c>
      <c r="V768" s="146">
        <v>21</v>
      </c>
      <c r="W768" s="146">
        <v>22</v>
      </c>
      <c r="X768" s="146">
        <v>23</v>
      </c>
      <c r="Y768" s="146">
        <v>24</v>
      </c>
      <c r="Z768" s="146">
        <v>25</v>
      </c>
      <c r="AA768" s="146">
        <v>26</v>
      </c>
      <c r="AB768" s="146">
        <v>27</v>
      </c>
      <c r="AC768" s="146">
        <v>28</v>
      </c>
      <c r="AD768" s="146">
        <v>29</v>
      </c>
      <c r="AE768" s="146">
        <v>30</v>
      </c>
      <c r="AF768" s="146">
        <v>31</v>
      </c>
      <c r="AG768" s="146">
        <v>32</v>
      </c>
      <c r="AH768" s="146">
        <v>33</v>
      </c>
      <c r="AI768" s="146">
        <v>34</v>
      </c>
      <c r="AJ768" s="146">
        <v>35</v>
      </c>
      <c r="AK768" s="146">
        <v>36</v>
      </c>
      <c r="AL768" s="146">
        <v>37</v>
      </c>
      <c r="AM768" s="146">
        <v>38</v>
      </c>
      <c r="AN768" s="146">
        <v>39</v>
      </c>
      <c r="AO768" s="146">
        <v>40</v>
      </c>
      <c r="AP768" s="146">
        <v>41</v>
      </c>
      <c r="AQ768" s="146">
        <v>42</v>
      </c>
    </row>
    <row r="769" spans="1:43" x14ac:dyDescent="0.25">
      <c r="A769" s="146">
        <v>0</v>
      </c>
      <c r="B769" s="146">
        <v>1</v>
      </c>
      <c r="C769" s="146">
        <v>2</v>
      </c>
      <c r="D769" s="146">
        <v>3</v>
      </c>
      <c r="E769" s="146">
        <v>4</v>
      </c>
      <c r="F769" s="146">
        <v>5</v>
      </c>
      <c r="G769" s="146">
        <v>6</v>
      </c>
      <c r="H769" s="146">
        <v>7</v>
      </c>
      <c r="I769" s="146">
        <v>8</v>
      </c>
      <c r="J769" s="146">
        <v>9</v>
      </c>
      <c r="K769" s="146">
        <v>10</v>
      </c>
      <c r="L769" s="146">
        <v>11</v>
      </c>
      <c r="M769" s="146">
        <v>12</v>
      </c>
      <c r="N769" s="146">
        <v>13</v>
      </c>
      <c r="O769" s="146">
        <v>14</v>
      </c>
      <c r="P769" s="146">
        <v>15</v>
      </c>
      <c r="Q769" s="146">
        <v>16</v>
      </c>
      <c r="R769" s="146">
        <v>17</v>
      </c>
      <c r="S769" s="146">
        <v>18</v>
      </c>
      <c r="T769" s="146">
        <v>19</v>
      </c>
      <c r="U769" s="146">
        <v>20</v>
      </c>
      <c r="V769" s="146">
        <v>21</v>
      </c>
      <c r="W769" s="146">
        <v>22</v>
      </c>
      <c r="X769" s="146">
        <v>23</v>
      </c>
      <c r="Y769" s="146">
        <v>24</v>
      </c>
      <c r="Z769" s="146">
        <v>25</v>
      </c>
      <c r="AA769" s="146">
        <v>26</v>
      </c>
      <c r="AB769" s="146">
        <v>27</v>
      </c>
      <c r="AC769" s="146">
        <v>28</v>
      </c>
      <c r="AD769" s="146">
        <v>29</v>
      </c>
      <c r="AE769" s="146">
        <v>30</v>
      </c>
      <c r="AF769" s="146">
        <v>31</v>
      </c>
      <c r="AG769" s="146">
        <v>32</v>
      </c>
      <c r="AH769" s="146">
        <v>33</v>
      </c>
      <c r="AI769" s="146">
        <v>34</v>
      </c>
      <c r="AJ769" s="146">
        <v>35</v>
      </c>
      <c r="AK769" s="146">
        <v>36</v>
      </c>
      <c r="AL769" s="146">
        <v>37</v>
      </c>
      <c r="AM769" s="146">
        <v>38</v>
      </c>
      <c r="AN769" s="146">
        <v>39</v>
      </c>
      <c r="AO769" s="146">
        <v>40</v>
      </c>
      <c r="AP769" s="146">
        <v>41</v>
      </c>
      <c r="AQ769" s="146">
        <v>42</v>
      </c>
    </row>
    <row r="770" spans="1:43" x14ac:dyDescent="0.25">
      <c r="A770" s="146">
        <v>0</v>
      </c>
      <c r="B770" s="146">
        <v>1</v>
      </c>
      <c r="C770" s="146">
        <v>2</v>
      </c>
      <c r="D770" s="146">
        <v>3</v>
      </c>
      <c r="E770" s="146">
        <v>4</v>
      </c>
      <c r="F770" s="146">
        <v>5</v>
      </c>
      <c r="G770" s="146">
        <v>6</v>
      </c>
      <c r="H770" s="146">
        <v>7</v>
      </c>
      <c r="I770" s="146">
        <v>8</v>
      </c>
      <c r="J770" s="146">
        <v>9</v>
      </c>
      <c r="K770" s="146">
        <v>10</v>
      </c>
      <c r="L770" s="146">
        <v>11</v>
      </c>
      <c r="M770" s="146">
        <v>12</v>
      </c>
      <c r="N770" s="146">
        <v>13</v>
      </c>
      <c r="O770" s="146">
        <v>14</v>
      </c>
      <c r="P770" s="146">
        <v>15</v>
      </c>
      <c r="Q770" s="146">
        <v>16</v>
      </c>
      <c r="R770" s="146">
        <v>17</v>
      </c>
      <c r="S770" s="146">
        <v>18</v>
      </c>
      <c r="T770" s="146">
        <v>19</v>
      </c>
      <c r="U770" s="146">
        <v>20</v>
      </c>
      <c r="V770" s="146">
        <v>21</v>
      </c>
      <c r="W770" s="146">
        <v>22</v>
      </c>
      <c r="X770" s="146">
        <v>23</v>
      </c>
      <c r="Y770" s="146">
        <v>24</v>
      </c>
      <c r="Z770" s="146">
        <v>25</v>
      </c>
      <c r="AA770" s="146">
        <v>26</v>
      </c>
      <c r="AB770" s="146">
        <v>27</v>
      </c>
      <c r="AC770" s="146">
        <v>28</v>
      </c>
      <c r="AD770" s="146">
        <v>29</v>
      </c>
      <c r="AE770" s="146">
        <v>30</v>
      </c>
      <c r="AF770" s="146">
        <v>31</v>
      </c>
      <c r="AG770" s="146">
        <v>32</v>
      </c>
      <c r="AH770" s="146">
        <v>33</v>
      </c>
      <c r="AI770" s="146">
        <v>34</v>
      </c>
      <c r="AJ770" s="146">
        <v>35</v>
      </c>
      <c r="AK770" s="146">
        <v>36</v>
      </c>
      <c r="AL770" s="146">
        <v>37</v>
      </c>
      <c r="AM770" s="146">
        <v>38</v>
      </c>
      <c r="AN770" s="146">
        <v>39</v>
      </c>
      <c r="AO770" s="146">
        <v>40</v>
      </c>
      <c r="AP770" s="146">
        <v>41</v>
      </c>
      <c r="AQ770" s="146">
        <v>42</v>
      </c>
    </row>
    <row r="771" spans="1:43" x14ac:dyDescent="0.25">
      <c r="A771" s="146">
        <v>0</v>
      </c>
      <c r="B771" s="146">
        <v>1</v>
      </c>
      <c r="C771" s="146">
        <v>2</v>
      </c>
      <c r="D771" s="146">
        <v>3</v>
      </c>
      <c r="E771" s="146">
        <v>4</v>
      </c>
      <c r="F771" s="146">
        <v>5</v>
      </c>
      <c r="G771" s="146">
        <v>6</v>
      </c>
      <c r="H771" s="146">
        <v>7</v>
      </c>
      <c r="I771" s="146">
        <v>8</v>
      </c>
      <c r="J771" s="146">
        <v>9</v>
      </c>
      <c r="K771" s="146">
        <v>10</v>
      </c>
      <c r="L771" s="146">
        <v>11</v>
      </c>
      <c r="M771" s="146">
        <v>12</v>
      </c>
      <c r="N771" s="146">
        <v>13</v>
      </c>
      <c r="O771" s="146">
        <v>14</v>
      </c>
      <c r="P771" s="146">
        <v>15</v>
      </c>
      <c r="Q771" s="146">
        <v>16</v>
      </c>
      <c r="R771" s="146">
        <v>17</v>
      </c>
      <c r="S771" s="146">
        <v>18</v>
      </c>
      <c r="T771" s="146">
        <v>19</v>
      </c>
      <c r="U771" s="146">
        <v>20</v>
      </c>
      <c r="V771" s="146">
        <v>21</v>
      </c>
      <c r="W771" s="146">
        <v>22</v>
      </c>
      <c r="X771" s="146">
        <v>23</v>
      </c>
      <c r="Y771" s="146">
        <v>24</v>
      </c>
      <c r="Z771" s="146">
        <v>25</v>
      </c>
      <c r="AA771" s="146">
        <v>26</v>
      </c>
      <c r="AB771" s="146">
        <v>27</v>
      </c>
      <c r="AC771" s="146">
        <v>28</v>
      </c>
      <c r="AD771" s="146">
        <v>29</v>
      </c>
      <c r="AE771" s="146">
        <v>30</v>
      </c>
      <c r="AF771" s="146">
        <v>31</v>
      </c>
      <c r="AG771" s="146">
        <v>32</v>
      </c>
      <c r="AH771" s="146">
        <v>33</v>
      </c>
      <c r="AI771" s="146">
        <v>34</v>
      </c>
      <c r="AJ771" s="146">
        <v>35</v>
      </c>
      <c r="AK771" s="146">
        <v>36</v>
      </c>
      <c r="AL771" s="146">
        <v>37</v>
      </c>
      <c r="AM771" s="146">
        <v>38</v>
      </c>
      <c r="AN771" s="146">
        <v>39</v>
      </c>
      <c r="AO771" s="146">
        <v>40</v>
      </c>
      <c r="AP771" s="146">
        <v>41</v>
      </c>
      <c r="AQ771" s="146">
        <v>42</v>
      </c>
    </row>
    <row r="772" spans="1:43" x14ac:dyDescent="0.25">
      <c r="A772" s="146">
        <v>0</v>
      </c>
      <c r="B772" s="146">
        <v>1</v>
      </c>
      <c r="C772" s="146">
        <v>2</v>
      </c>
      <c r="D772" s="146">
        <v>3</v>
      </c>
      <c r="E772" s="146">
        <v>4</v>
      </c>
      <c r="F772" s="146">
        <v>5</v>
      </c>
      <c r="G772" s="146">
        <v>6</v>
      </c>
      <c r="H772" s="146">
        <v>7</v>
      </c>
      <c r="I772" s="146">
        <v>8</v>
      </c>
      <c r="J772" s="146">
        <v>9</v>
      </c>
      <c r="K772" s="146">
        <v>10</v>
      </c>
      <c r="L772" s="146">
        <v>11</v>
      </c>
      <c r="M772" s="146">
        <v>12</v>
      </c>
      <c r="N772" s="146">
        <v>13</v>
      </c>
      <c r="O772" s="146">
        <v>14</v>
      </c>
      <c r="P772" s="146">
        <v>15</v>
      </c>
      <c r="Q772" s="146">
        <v>16</v>
      </c>
      <c r="R772" s="146">
        <v>17</v>
      </c>
      <c r="S772" s="146">
        <v>18</v>
      </c>
      <c r="T772" s="146">
        <v>19</v>
      </c>
      <c r="U772" s="146">
        <v>20</v>
      </c>
      <c r="V772" s="146">
        <v>21</v>
      </c>
      <c r="W772" s="146">
        <v>22</v>
      </c>
      <c r="X772" s="146">
        <v>23</v>
      </c>
      <c r="Y772" s="146">
        <v>24</v>
      </c>
      <c r="Z772" s="146">
        <v>25</v>
      </c>
      <c r="AA772" s="146">
        <v>26</v>
      </c>
      <c r="AB772" s="146">
        <v>27</v>
      </c>
      <c r="AC772" s="146">
        <v>28</v>
      </c>
      <c r="AD772" s="146">
        <v>29</v>
      </c>
      <c r="AE772" s="146">
        <v>30</v>
      </c>
      <c r="AF772" s="146">
        <v>31</v>
      </c>
      <c r="AG772" s="146">
        <v>32</v>
      </c>
      <c r="AH772" s="146">
        <v>33</v>
      </c>
      <c r="AI772" s="146">
        <v>34</v>
      </c>
      <c r="AJ772" s="146">
        <v>35</v>
      </c>
      <c r="AK772" s="146">
        <v>36</v>
      </c>
      <c r="AL772" s="146">
        <v>37</v>
      </c>
      <c r="AM772" s="146">
        <v>38</v>
      </c>
      <c r="AN772" s="146">
        <v>39</v>
      </c>
      <c r="AO772" s="146">
        <v>40</v>
      </c>
      <c r="AP772" s="146">
        <v>41</v>
      </c>
      <c r="AQ772" s="146">
        <v>42</v>
      </c>
    </row>
    <row r="773" spans="1:43" x14ac:dyDescent="0.25">
      <c r="A773" s="146">
        <v>0</v>
      </c>
      <c r="B773" s="146">
        <v>1</v>
      </c>
      <c r="C773" s="146">
        <v>2</v>
      </c>
      <c r="D773" s="146">
        <v>3</v>
      </c>
      <c r="E773" s="146">
        <v>4</v>
      </c>
      <c r="F773" s="146">
        <v>5</v>
      </c>
      <c r="G773" s="146">
        <v>6</v>
      </c>
      <c r="H773" s="146">
        <v>7</v>
      </c>
      <c r="I773" s="146">
        <v>8</v>
      </c>
      <c r="J773" s="146">
        <v>9</v>
      </c>
      <c r="K773" s="146">
        <v>10</v>
      </c>
      <c r="L773" s="146">
        <v>11</v>
      </c>
      <c r="M773" s="146">
        <v>12</v>
      </c>
      <c r="N773" s="146">
        <v>13</v>
      </c>
      <c r="O773" s="146">
        <v>14</v>
      </c>
      <c r="P773" s="146">
        <v>15</v>
      </c>
      <c r="Q773" s="146">
        <v>16</v>
      </c>
      <c r="R773" s="146">
        <v>17</v>
      </c>
      <c r="S773" s="146">
        <v>18</v>
      </c>
      <c r="T773" s="146">
        <v>19</v>
      </c>
      <c r="U773" s="146">
        <v>20</v>
      </c>
      <c r="V773" s="146">
        <v>21</v>
      </c>
      <c r="W773" s="146">
        <v>22</v>
      </c>
      <c r="X773" s="146">
        <v>23</v>
      </c>
      <c r="Y773" s="146">
        <v>24</v>
      </c>
      <c r="Z773" s="146">
        <v>25</v>
      </c>
      <c r="AA773" s="146">
        <v>26</v>
      </c>
      <c r="AB773" s="146">
        <v>27</v>
      </c>
      <c r="AC773" s="146">
        <v>28</v>
      </c>
      <c r="AD773" s="146">
        <v>29</v>
      </c>
      <c r="AE773" s="146">
        <v>30</v>
      </c>
      <c r="AF773" s="146">
        <v>31</v>
      </c>
      <c r="AG773" s="146">
        <v>32</v>
      </c>
      <c r="AH773" s="146">
        <v>33</v>
      </c>
      <c r="AI773" s="146">
        <v>34</v>
      </c>
      <c r="AJ773" s="146">
        <v>35</v>
      </c>
      <c r="AK773" s="146">
        <v>36</v>
      </c>
      <c r="AL773" s="146">
        <v>37</v>
      </c>
      <c r="AM773" s="146">
        <v>38</v>
      </c>
      <c r="AN773" s="146">
        <v>39</v>
      </c>
      <c r="AO773" s="146">
        <v>40</v>
      </c>
      <c r="AP773" s="146">
        <v>41</v>
      </c>
      <c r="AQ773" s="146">
        <v>42</v>
      </c>
    </row>
    <row r="774" spans="1:43" x14ac:dyDescent="0.25">
      <c r="A774" s="146">
        <v>0</v>
      </c>
      <c r="B774" s="146">
        <v>1</v>
      </c>
      <c r="C774" s="146">
        <v>2</v>
      </c>
      <c r="D774" s="146">
        <v>3</v>
      </c>
      <c r="E774" s="146">
        <v>4</v>
      </c>
      <c r="F774" s="146">
        <v>5</v>
      </c>
      <c r="G774" s="146">
        <v>6</v>
      </c>
      <c r="H774" s="146">
        <v>7</v>
      </c>
      <c r="I774" s="146">
        <v>8</v>
      </c>
      <c r="J774" s="146">
        <v>9</v>
      </c>
      <c r="K774" s="146">
        <v>10</v>
      </c>
      <c r="L774" s="146">
        <v>11</v>
      </c>
      <c r="M774" s="146">
        <v>12</v>
      </c>
      <c r="N774" s="146">
        <v>13</v>
      </c>
      <c r="O774" s="146">
        <v>14</v>
      </c>
      <c r="P774" s="146">
        <v>15</v>
      </c>
      <c r="Q774" s="146">
        <v>16</v>
      </c>
      <c r="R774" s="146">
        <v>17</v>
      </c>
      <c r="S774" s="146">
        <v>18</v>
      </c>
      <c r="T774" s="146">
        <v>19</v>
      </c>
      <c r="U774" s="146">
        <v>20</v>
      </c>
      <c r="V774" s="146">
        <v>21</v>
      </c>
      <c r="W774" s="146">
        <v>22</v>
      </c>
      <c r="X774" s="146">
        <v>23</v>
      </c>
      <c r="Y774" s="146">
        <v>24</v>
      </c>
      <c r="Z774" s="146">
        <v>25</v>
      </c>
      <c r="AA774" s="146">
        <v>26</v>
      </c>
      <c r="AB774" s="146">
        <v>27</v>
      </c>
      <c r="AC774" s="146">
        <v>28</v>
      </c>
      <c r="AD774" s="146">
        <v>29</v>
      </c>
      <c r="AE774" s="146">
        <v>30</v>
      </c>
      <c r="AF774" s="146">
        <v>31</v>
      </c>
      <c r="AG774" s="146">
        <v>32</v>
      </c>
      <c r="AH774" s="146">
        <v>33</v>
      </c>
      <c r="AI774" s="146">
        <v>34</v>
      </c>
      <c r="AJ774" s="146">
        <v>35</v>
      </c>
      <c r="AK774" s="146">
        <v>36</v>
      </c>
      <c r="AL774" s="146">
        <v>37</v>
      </c>
      <c r="AM774" s="146">
        <v>38</v>
      </c>
      <c r="AN774" s="146">
        <v>39</v>
      </c>
      <c r="AO774" s="146">
        <v>40</v>
      </c>
      <c r="AP774" s="146">
        <v>41</v>
      </c>
      <c r="AQ774" s="146">
        <v>42</v>
      </c>
    </row>
    <row r="775" spans="1:43" x14ac:dyDescent="0.25">
      <c r="A775" s="146">
        <v>0</v>
      </c>
      <c r="B775" s="146">
        <v>1</v>
      </c>
      <c r="C775" s="146">
        <v>2</v>
      </c>
      <c r="D775" s="146">
        <v>3</v>
      </c>
      <c r="E775" s="146">
        <v>4</v>
      </c>
      <c r="F775" s="146">
        <v>5</v>
      </c>
      <c r="G775" s="146">
        <v>6</v>
      </c>
      <c r="H775" s="146">
        <v>7</v>
      </c>
      <c r="I775" s="146">
        <v>8</v>
      </c>
      <c r="J775" s="146">
        <v>9</v>
      </c>
      <c r="K775" s="146">
        <v>10</v>
      </c>
      <c r="L775" s="146">
        <v>11</v>
      </c>
      <c r="M775" s="146">
        <v>12</v>
      </c>
      <c r="N775" s="146">
        <v>13</v>
      </c>
      <c r="O775" s="146">
        <v>14</v>
      </c>
      <c r="P775" s="146">
        <v>15</v>
      </c>
      <c r="Q775" s="146">
        <v>16</v>
      </c>
      <c r="R775" s="146">
        <v>17</v>
      </c>
      <c r="S775" s="146">
        <v>18</v>
      </c>
      <c r="T775" s="146">
        <v>19</v>
      </c>
      <c r="U775" s="146">
        <v>20</v>
      </c>
      <c r="V775" s="146">
        <v>21</v>
      </c>
      <c r="W775" s="146">
        <v>22</v>
      </c>
      <c r="X775" s="146">
        <v>23</v>
      </c>
      <c r="Y775" s="146">
        <v>24</v>
      </c>
      <c r="Z775" s="146">
        <v>25</v>
      </c>
      <c r="AA775" s="146">
        <v>26</v>
      </c>
      <c r="AB775" s="146">
        <v>27</v>
      </c>
      <c r="AC775" s="146">
        <v>28</v>
      </c>
      <c r="AD775" s="146">
        <v>29</v>
      </c>
      <c r="AE775" s="146">
        <v>30</v>
      </c>
      <c r="AF775" s="146">
        <v>31</v>
      </c>
      <c r="AG775" s="146">
        <v>32</v>
      </c>
      <c r="AH775" s="146">
        <v>33</v>
      </c>
      <c r="AI775" s="146">
        <v>34</v>
      </c>
      <c r="AJ775" s="146">
        <v>35</v>
      </c>
      <c r="AK775" s="146">
        <v>36</v>
      </c>
      <c r="AL775" s="146">
        <v>37</v>
      </c>
      <c r="AM775" s="146">
        <v>38</v>
      </c>
      <c r="AN775" s="146">
        <v>39</v>
      </c>
      <c r="AO775" s="146">
        <v>40</v>
      </c>
      <c r="AP775" s="146">
        <v>41</v>
      </c>
      <c r="AQ775" s="146">
        <v>42</v>
      </c>
    </row>
    <row r="776" spans="1:43" x14ac:dyDescent="0.25">
      <c r="A776" s="146">
        <v>0</v>
      </c>
      <c r="B776" s="146">
        <v>1</v>
      </c>
      <c r="C776" s="146">
        <v>2</v>
      </c>
      <c r="D776" s="146">
        <v>3</v>
      </c>
      <c r="E776" s="146">
        <v>4</v>
      </c>
      <c r="F776" s="146">
        <v>5</v>
      </c>
      <c r="G776" s="146">
        <v>6</v>
      </c>
      <c r="H776" s="146">
        <v>7</v>
      </c>
      <c r="I776" s="146">
        <v>8</v>
      </c>
      <c r="J776" s="146">
        <v>9</v>
      </c>
      <c r="K776" s="146">
        <v>10</v>
      </c>
      <c r="L776" s="146">
        <v>11</v>
      </c>
      <c r="M776" s="146">
        <v>12</v>
      </c>
      <c r="N776" s="146">
        <v>13</v>
      </c>
      <c r="O776" s="146">
        <v>14</v>
      </c>
      <c r="P776" s="146">
        <v>15</v>
      </c>
      <c r="Q776" s="146">
        <v>16</v>
      </c>
      <c r="R776" s="146">
        <v>17</v>
      </c>
      <c r="S776" s="146">
        <v>18</v>
      </c>
      <c r="T776" s="146">
        <v>19</v>
      </c>
      <c r="U776" s="146">
        <v>20</v>
      </c>
      <c r="V776" s="146">
        <v>21</v>
      </c>
      <c r="W776" s="146">
        <v>22</v>
      </c>
      <c r="X776" s="146">
        <v>23</v>
      </c>
      <c r="Y776" s="146">
        <v>24</v>
      </c>
      <c r="Z776" s="146">
        <v>25</v>
      </c>
      <c r="AA776" s="146">
        <v>26</v>
      </c>
      <c r="AB776" s="146">
        <v>27</v>
      </c>
      <c r="AC776" s="146">
        <v>28</v>
      </c>
      <c r="AD776" s="146">
        <v>29</v>
      </c>
      <c r="AE776" s="146">
        <v>30</v>
      </c>
      <c r="AF776" s="146">
        <v>31</v>
      </c>
      <c r="AG776" s="146">
        <v>32</v>
      </c>
      <c r="AH776" s="146">
        <v>33</v>
      </c>
      <c r="AI776" s="146">
        <v>34</v>
      </c>
      <c r="AJ776" s="146">
        <v>35</v>
      </c>
      <c r="AK776" s="146">
        <v>36</v>
      </c>
      <c r="AL776" s="146">
        <v>37</v>
      </c>
      <c r="AM776" s="146">
        <v>38</v>
      </c>
      <c r="AN776" s="146">
        <v>39</v>
      </c>
      <c r="AO776" s="146">
        <v>40</v>
      </c>
      <c r="AP776" s="146">
        <v>41</v>
      </c>
      <c r="AQ776" s="146">
        <v>42</v>
      </c>
    </row>
    <row r="777" spans="1:43" x14ac:dyDescent="0.25">
      <c r="A777" s="146">
        <v>0</v>
      </c>
      <c r="B777" s="146">
        <v>1</v>
      </c>
      <c r="C777" s="146">
        <v>2</v>
      </c>
      <c r="D777" s="146">
        <v>3</v>
      </c>
      <c r="E777" s="146">
        <v>4</v>
      </c>
      <c r="F777" s="146">
        <v>5</v>
      </c>
      <c r="G777" s="146">
        <v>6</v>
      </c>
      <c r="H777" s="146">
        <v>7</v>
      </c>
      <c r="I777" s="146">
        <v>8</v>
      </c>
      <c r="J777" s="146">
        <v>9</v>
      </c>
      <c r="K777" s="146">
        <v>10</v>
      </c>
      <c r="L777" s="146">
        <v>11</v>
      </c>
      <c r="M777" s="146">
        <v>12</v>
      </c>
      <c r="N777" s="146">
        <v>13</v>
      </c>
      <c r="O777" s="146">
        <v>14</v>
      </c>
      <c r="P777" s="146">
        <v>15</v>
      </c>
      <c r="Q777" s="146">
        <v>16</v>
      </c>
      <c r="R777" s="146">
        <v>17</v>
      </c>
      <c r="S777" s="146">
        <v>18</v>
      </c>
      <c r="T777" s="146">
        <v>19</v>
      </c>
      <c r="U777" s="146">
        <v>20</v>
      </c>
      <c r="V777" s="146">
        <v>21</v>
      </c>
      <c r="W777" s="146">
        <v>22</v>
      </c>
      <c r="X777" s="146">
        <v>23</v>
      </c>
      <c r="Y777" s="146">
        <v>24</v>
      </c>
      <c r="Z777" s="146">
        <v>25</v>
      </c>
      <c r="AA777" s="146">
        <v>26</v>
      </c>
      <c r="AB777" s="146">
        <v>27</v>
      </c>
      <c r="AC777" s="146">
        <v>28</v>
      </c>
      <c r="AD777" s="146">
        <v>29</v>
      </c>
      <c r="AE777" s="146">
        <v>30</v>
      </c>
      <c r="AF777" s="146">
        <v>31</v>
      </c>
      <c r="AG777" s="146">
        <v>32</v>
      </c>
      <c r="AH777" s="146">
        <v>33</v>
      </c>
      <c r="AI777" s="146">
        <v>34</v>
      </c>
      <c r="AJ777" s="146">
        <v>35</v>
      </c>
      <c r="AK777" s="146">
        <v>36</v>
      </c>
      <c r="AL777" s="146">
        <v>37</v>
      </c>
      <c r="AM777" s="146">
        <v>38</v>
      </c>
      <c r="AN777" s="146">
        <v>39</v>
      </c>
      <c r="AO777" s="146">
        <v>40</v>
      </c>
      <c r="AP777" s="146">
        <v>41</v>
      </c>
      <c r="AQ777" s="146">
        <v>42</v>
      </c>
    </row>
    <row r="778" spans="1:43" x14ac:dyDescent="0.25">
      <c r="A778" s="146">
        <v>0</v>
      </c>
      <c r="B778" s="146">
        <v>1</v>
      </c>
      <c r="C778" s="146">
        <v>2</v>
      </c>
      <c r="D778" s="146">
        <v>3</v>
      </c>
      <c r="E778" s="146">
        <v>4</v>
      </c>
      <c r="F778" s="146">
        <v>5</v>
      </c>
      <c r="G778" s="146">
        <v>6</v>
      </c>
      <c r="H778" s="146">
        <v>7</v>
      </c>
      <c r="I778" s="146">
        <v>8</v>
      </c>
      <c r="J778" s="146">
        <v>9</v>
      </c>
      <c r="K778" s="146">
        <v>10</v>
      </c>
      <c r="L778" s="146">
        <v>11</v>
      </c>
      <c r="M778" s="146">
        <v>12</v>
      </c>
      <c r="N778" s="146">
        <v>13</v>
      </c>
      <c r="O778" s="146">
        <v>14</v>
      </c>
      <c r="P778" s="146">
        <v>15</v>
      </c>
      <c r="Q778" s="146">
        <v>16</v>
      </c>
      <c r="R778" s="146">
        <v>17</v>
      </c>
      <c r="S778" s="146">
        <v>18</v>
      </c>
      <c r="T778" s="146">
        <v>19</v>
      </c>
      <c r="U778" s="146">
        <v>20</v>
      </c>
      <c r="V778" s="146">
        <v>21</v>
      </c>
      <c r="W778" s="146">
        <v>22</v>
      </c>
      <c r="X778" s="146">
        <v>23</v>
      </c>
      <c r="Y778" s="146">
        <v>24</v>
      </c>
      <c r="Z778" s="146">
        <v>25</v>
      </c>
      <c r="AA778" s="146">
        <v>26</v>
      </c>
      <c r="AB778" s="146">
        <v>27</v>
      </c>
      <c r="AC778" s="146">
        <v>28</v>
      </c>
      <c r="AD778" s="146">
        <v>29</v>
      </c>
      <c r="AE778" s="146">
        <v>30</v>
      </c>
      <c r="AF778" s="146">
        <v>31</v>
      </c>
      <c r="AG778" s="146">
        <v>32</v>
      </c>
      <c r="AH778" s="146">
        <v>33</v>
      </c>
      <c r="AI778" s="146">
        <v>34</v>
      </c>
      <c r="AJ778" s="146">
        <v>35</v>
      </c>
      <c r="AK778" s="146">
        <v>36</v>
      </c>
      <c r="AL778" s="146">
        <v>37</v>
      </c>
      <c r="AM778" s="146">
        <v>38</v>
      </c>
      <c r="AN778" s="146">
        <v>39</v>
      </c>
      <c r="AO778" s="146">
        <v>40</v>
      </c>
      <c r="AP778" s="146">
        <v>41</v>
      </c>
      <c r="AQ778" s="146">
        <v>42</v>
      </c>
    </row>
    <row r="779" spans="1:43" x14ac:dyDescent="0.25">
      <c r="A779" s="146">
        <v>0</v>
      </c>
      <c r="B779" s="146">
        <v>1</v>
      </c>
      <c r="C779" s="146">
        <v>2</v>
      </c>
      <c r="D779" s="146">
        <v>3</v>
      </c>
      <c r="E779" s="146">
        <v>4</v>
      </c>
      <c r="F779" s="146">
        <v>5</v>
      </c>
      <c r="G779" s="146">
        <v>6</v>
      </c>
      <c r="H779" s="146">
        <v>7</v>
      </c>
      <c r="I779" s="146">
        <v>8</v>
      </c>
      <c r="J779" s="146">
        <v>9</v>
      </c>
      <c r="K779" s="146">
        <v>10</v>
      </c>
      <c r="L779" s="146">
        <v>11</v>
      </c>
      <c r="M779" s="146">
        <v>12</v>
      </c>
      <c r="N779" s="146">
        <v>13</v>
      </c>
      <c r="O779" s="146">
        <v>14</v>
      </c>
      <c r="P779" s="146">
        <v>15</v>
      </c>
      <c r="Q779" s="146">
        <v>16</v>
      </c>
      <c r="R779" s="146">
        <v>17</v>
      </c>
      <c r="S779" s="146">
        <v>18</v>
      </c>
      <c r="T779" s="146">
        <v>19</v>
      </c>
      <c r="U779" s="146">
        <v>20</v>
      </c>
      <c r="V779" s="146">
        <v>21</v>
      </c>
      <c r="W779" s="146">
        <v>22</v>
      </c>
      <c r="X779" s="146">
        <v>23</v>
      </c>
      <c r="Y779" s="146">
        <v>24</v>
      </c>
      <c r="Z779" s="146">
        <v>25</v>
      </c>
      <c r="AA779" s="146">
        <v>26</v>
      </c>
      <c r="AB779" s="146">
        <v>27</v>
      </c>
      <c r="AC779" s="146">
        <v>28</v>
      </c>
      <c r="AD779" s="146">
        <v>29</v>
      </c>
      <c r="AE779" s="146">
        <v>30</v>
      </c>
      <c r="AF779" s="146">
        <v>31</v>
      </c>
      <c r="AG779" s="146">
        <v>32</v>
      </c>
      <c r="AH779" s="146">
        <v>33</v>
      </c>
      <c r="AI779" s="146">
        <v>34</v>
      </c>
      <c r="AJ779" s="146">
        <v>35</v>
      </c>
      <c r="AK779" s="146">
        <v>36</v>
      </c>
      <c r="AL779" s="146">
        <v>37</v>
      </c>
      <c r="AM779" s="146">
        <v>38</v>
      </c>
      <c r="AN779" s="146">
        <v>39</v>
      </c>
      <c r="AO779" s="146">
        <v>40</v>
      </c>
      <c r="AP779" s="146">
        <v>41</v>
      </c>
      <c r="AQ779" s="146">
        <v>42</v>
      </c>
    </row>
    <row r="780" spans="1:43" x14ac:dyDescent="0.25">
      <c r="A780" s="146">
        <v>0</v>
      </c>
      <c r="B780" s="146">
        <v>1</v>
      </c>
      <c r="C780" s="146">
        <v>2</v>
      </c>
      <c r="D780" s="146">
        <v>3</v>
      </c>
      <c r="E780" s="146">
        <v>4</v>
      </c>
      <c r="F780" s="146">
        <v>5</v>
      </c>
      <c r="G780" s="146">
        <v>6</v>
      </c>
      <c r="H780" s="146">
        <v>7</v>
      </c>
      <c r="I780" s="146">
        <v>8</v>
      </c>
      <c r="J780" s="146">
        <v>9</v>
      </c>
      <c r="K780" s="146">
        <v>10</v>
      </c>
      <c r="L780" s="146">
        <v>11</v>
      </c>
      <c r="M780" s="146">
        <v>12</v>
      </c>
      <c r="N780" s="146">
        <v>13</v>
      </c>
      <c r="O780" s="146">
        <v>14</v>
      </c>
      <c r="P780" s="146">
        <v>15</v>
      </c>
      <c r="Q780" s="146">
        <v>16</v>
      </c>
      <c r="R780" s="146">
        <v>17</v>
      </c>
      <c r="S780" s="146">
        <v>18</v>
      </c>
      <c r="T780" s="146">
        <v>19</v>
      </c>
      <c r="U780" s="146">
        <v>20</v>
      </c>
      <c r="V780" s="146">
        <v>21</v>
      </c>
      <c r="W780" s="146">
        <v>22</v>
      </c>
      <c r="X780" s="146">
        <v>23</v>
      </c>
      <c r="Y780" s="146">
        <v>24</v>
      </c>
      <c r="Z780" s="146">
        <v>25</v>
      </c>
      <c r="AA780" s="146">
        <v>26</v>
      </c>
      <c r="AB780" s="146">
        <v>27</v>
      </c>
      <c r="AC780" s="146">
        <v>28</v>
      </c>
      <c r="AD780" s="146">
        <v>29</v>
      </c>
      <c r="AE780" s="146">
        <v>30</v>
      </c>
      <c r="AF780" s="146">
        <v>31</v>
      </c>
      <c r="AG780" s="146">
        <v>32</v>
      </c>
      <c r="AH780" s="146">
        <v>33</v>
      </c>
      <c r="AI780" s="146">
        <v>34</v>
      </c>
      <c r="AJ780" s="146">
        <v>35</v>
      </c>
      <c r="AK780" s="146">
        <v>36</v>
      </c>
      <c r="AL780" s="146">
        <v>37</v>
      </c>
      <c r="AM780" s="146">
        <v>38</v>
      </c>
      <c r="AN780" s="146">
        <v>39</v>
      </c>
      <c r="AO780" s="146">
        <v>40</v>
      </c>
      <c r="AP780" s="146">
        <v>41</v>
      </c>
      <c r="AQ780" s="146">
        <v>42</v>
      </c>
    </row>
    <row r="781" spans="1:43" x14ac:dyDescent="0.25">
      <c r="A781" s="146">
        <v>0</v>
      </c>
      <c r="B781" s="146">
        <v>1</v>
      </c>
      <c r="C781" s="146">
        <v>2</v>
      </c>
      <c r="D781" s="146">
        <v>3</v>
      </c>
      <c r="E781" s="146">
        <v>4</v>
      </c>
      <c r="F781" s="146">
        <v>5</v>
      </c>
      <c r="G781" s="146">
        <v>6</v>
      </c>
      <c r="H781" s="146">
        <v>7</v>
      </c>
      <c r="I781" s="146">
        <v>8</v>
      </c>
      <c r="J781" s="146">
        <v>9</v>
      </c>
      <c r="K781" s="146">
        <v>10</v>
      </c>
      <c r="L781" s="146">
        <v>11</v>
      </c>
      <c r="M781" s="146">
        <v>12</v>
      </c>
      <c r="N781" s="146">
        <v>13</v>
      </c>
      <c r="O781" s="146">
        <v>14</v>
      </c>
      <c r="P781" s="146">
        <v>15</v>
      </c>
      <c r="Q781" s="146">
        <v>16</v>
      </c>
      <c r="R781" s="146">
        <v>17</v>
      </c>
      <c r="S781" s="146">
        <v>18</v>
      </c>
      <c r="T781" s="146">
        <v>19</v>
      </c>
      <c r="U781" s="146">
        <v>20</v>
      </c>
      <c r="V781" s="146">
        <v>21</v>
      </c>
      <c r="W781" s="146">
        <v>22</v>
      </c>
      <c r="X781" s="146">
        <v>23</v>
      </c>
      <c r="Y781" s="146">
        <v>24</v>
      </c>
      <c r="Z781" s="146">
        <v>25</v>
      </c>
      <c r="AA781" s="146">
        <v>26</v>
      </c>
      <c r="AB781" s="146">
        <v>27</v>
      </c>
      <c r="AC781" s="146">
        <v>28</v>
      </c>
      <c r="AD781" s="146">
        <v>29</v>
      </c>
      <c r="AE781" s="146">
        <v>30</v>
      </c>
      <c r="AF781" s="146">
        <v>31</v>
      </c>
      <c r="AG781" s="146">
        <v>32</v>
      </c>
      <c r="AH781" s="146">
        <v>33</v>
      </c>
      <c r="AI781" s="146">
        <v>34</v>
      </c>
      <c r="AJ781" s="146">
        <v>35</v>
      </c>
      <c r="AK781" s="146">
        <v>36</v>
      </c>
      <c r="AL781" s="146">
        <v>37</v>
      </c>
      <c r="AM781" s="146">
        <v>38</v>
      </c>
      <c r="AN781" s="146">
        <v>39</v>
      </c>
      <c r="AO781" s="146">
        <v>40</v>
      </c>
      <c r="AP781" s="146">
        <v>41</v>
      </c>
      <c r="AQ781" s="146">
        <v>42</v>
      </c>
    </row>
    <row r="782" spans="1:43" x14ac:dyDescent="0.25">
      <c r="A782" s="146">
        <v>0</v>
      </c>
      <c r="B782" s="146">
        <v>1</v>
      </c>
      <c r="C782" s="146">
        <v>2</v>
      </c>
      <c r="D782" s="146">
        <v>3</v>
      </c>
      <c r="E782" s="146">
        <v>4</v>
      </c>
      <c r="F782" s="146">
        <v>5</v>
      </c>
      <c r="G782" s="146">
        <v>6</v>
      </c>
      <c r="H782" s="146">
        <v>7</v>
      </c>
      <c r="I782" s="146">
        <v>8</v>
      </c>
      <c r="J782" s="146">
        <v>9</v>
      </c>
      <c r="K782" s="146">
        <v>10</v>
      </c>
      <c r="L782" s="146">
        <v>11</v>
      </c>
      <c r="M782" s="146">
        <v>12</v>
      </c>
      <c r="N782" s="146">
        <v>13</v>
      </c>
      <c r="O782" s="146">
        <v>14</v>
      </c>
      <c r="P782" s="146">
        <v>15</v>
      </c>
      <c r="Q782" s="146">
        <v>16</v>
      </c>
      <c r="R782" s="146">
        <v>17</v>
      </c>
      <c r="S782" s="146">
        <v>18</v>
      </c>
      <c r="T782" s="146">
        <v>19</v>
      </c>
      <c r="U782" s="146">
        <v>20</v>
      </c>
      <c r="V782" s="146">
        <v>21</v>
      </c>
      <c r="W782" s="146">
        <v>22</v>
      </c>
      <c r="X782" s="146">
        <v>23</v>
      </c>
      <c r="Y782" s="146">
        <v>24</v>
      </c>
      <c r="Z782" s="146">
        <v>25</v>
      </c>
      <c r="AA782" s="146">
        <v>26</v>
      </c>
      <c r="AB782" s="146">
        <v>27</v>
      </c>
      <c r="AC782" s="146">
        <v>28</v>
      </c>
      <c r="AD782" s="146">
        <v>29</v>
      </c>
      <c r="AE782" s="146">
        <v>30</v>
      </c>
      <c r="AF782" s="146">
        <v>31</v>
      </c>
      <c r="AG782" s="146">
        <v>32</v>
      </c>
      <c r="AH782" s="146">
        <v>33</v>
      </c>
      <c r="AI782" s="146">
        <v>34</v>
      </c>
      <c r="AJ782" s="146">
        <v>35</v>
      </c>
      <c r="AK782" s="146">
        <v>36</v>
      </c>
      <c r="AL782" s="146">
        <v>37</v>
      </c>
      <c r="AM782" s="146">
        <v>38</v>
      </c>
      <c r="AN782" s="146">
        <v>39</v>
      </c>
      <c r="AO782" s="146">
        <v>40</v>
      </c>
      <c r="AP782" s="146">
        <v>41</v>
      </c>
      <c r="AQ782" s="146">
        <v>42</v>
      </c>
    </row>
    <row r="783" spans="1:43" x14ac:dyDescent="0.25">
      <c r="A783" s="146">
        <v>0</v>
      </c>
      <c r="B783" s="146">
        <v>1</v>
      </c>
      <c r="C783" s="146">
        <v>2</v>
      </c>
      <c r="D783" s="146">
        <v>3</v>
      </c>
      <c r="E783" s="146">
        <v>4</v>
      </c>
      <c r="F783" s="146">
        <v>5</v>
      </c>
      <c r="G783" s="146">
        <v>6</v>
      </c>
      <c r="H783" s="146">
        <v>7</v>
      </c>
      <c r="I783" s="146">
        <v>8</v>
      </c>
      <c r="J783" s="146">
        <v>9</v>
      </c>
      <c r="K783" s="146">
        <v>10</v>
      </c>
      <c r="L783" s="146">
        <v>11</v>
      </c>
      <c r="M783" s="146">
        <v>12</v>
      </c>
      <c r="N783" s="146">
        <v>13</v>
      </c>
      <c r="O783" s="146">
        <v>14</v>
      </c>
      <c r="P783" s="146">
        <v>15</v>
      </c>
      <c r="Q783" s="146">
        <v>16</v>
      </c>
      <c r="R783" s="146">
        <v>17</v>
      </c>
      <c r="S783" s="146">
        <v>18</v>
      </c>
      <c r="T783" s="146">
        <v>19</v>
      </c>
      <c r="U783" s="146">
        <v>20</v>
      </c>
      <c r="V783" s="146">
        <v>21</v>
      </c>
      <c r="W783" s="146">
        <v>22</v>
      </c>
      <c r="X783" s="146">
        <v>23</v>
      </c>
      <c r="Y783" s="146">
        <v>24</v>
      </c>
      <c r="Z783" s="146">
        <v>25</v>
      </c>
      <c r="AA783" s="146">
        <v>26</v>
      </c>
      <c r="AB783" s="146">
        <v>27</v>
      </c>
      <c r="AC783" s="146">
        <v>28</v>
      </c>
      <c r="AD783" s="146">
        <v>29</v>
      </c>
      <c r="AE783" s="146">
        <v>30</v>
      </c>
      <c r="AF783" s="146">
        <v>31</v>
      </c>
      <c r="AG783" s="146">
        <v>32</v>
      </c>
      <c r="AH783" s="146">
        <v>33</v>
      </c>
      <c r="AI783" s="146">
        <v>34</v>
      </c>
      <c r="AJ783" s="146">
        <v>35</v>
      </c>
      <c r="AK783" s="146">
        <v>36</v>
      </c>
      <c r="AL783" s="146">
        <v>37</v>
      </c>
      <c r="AM783" s="146">
        <v>38</v>
      </c>
      <c r="AN783" s="146">
        <v>39</v>
      </c>
      <c r="AO783" s="146">
        <v>40</v>
      </c>
      <c r="AP783" s="146">
        <v>41</v>
      </c>
      <c r="AQ783" s="146">
        <v>42</v>
      </c>
    </row>
    <row r="784" spans="1:43" x14ac:dyDescent="0.25">
      <c r="A784" s="146">
        <v>0</v>
      </c>
      <c r="B784" s="146">
        <v>1</v>
      </c>
      <c r="C784" s="146">
        <v>2</v>
      </c>
      <c r="D784" s="146">
        <v>3</v>
      </c>
      <c r="E784" s="146">
        <v>4</v>
      </c>
      <c r="F784" s="146">
        <v>5</v>
      </c>
      <c r="G784" s="146">
        <v>6</v>
      </c>
      <c r="H784" s="146">
        <v>7</v>
      </c>
      <c r="I784" s="146">
        <v>8</v>
      </c>
      <c r="J784" s="146">
        <v>9</v>
      </c>
      <c r="K784" s="146">
        <v>10</v>
      </c>
      <c r="L784" s="146">
        <v>11</v>
      </c>
      <c r="M784" s="146">
        <v>12</v>
      </c>
      <c r="N784" s="146">
        <v>13</v>
      </c>
      <c r="O784" s="146">
        <v>14</v>
      </c>
      <c r="P784" s="146">
        <v>15</v>
      </c>
      <c r="Q784" s="146">
        <v>16</v>
      </c>
      <c r="R784" s="146">
        <v>17</v>
      </c>
      <c r="S784" s="146">
        <v>18</v>
      </c>
      <c r="T784" s="146">
        <v>19</v>
      </c>
      <c r="U784" s="146">
        <v>20</v>
      </c>
      <c r="V784" s="146">
        <v>21</v>
      </c>
      <c r="W784" s="146">
        <v>22</v>
      </c>
      <c r="X784" s="146">
        <v>23</v>
      </c>
      <c r="Y784" s="146">
        <v>24</v>
      </c>
      <c r="Z784" s="146">
        <v>25</v>
      </c>
      <c r="AA784" s="146">
        <v>26</v>
      </c>
      <c r="AB784" s="146">
        <v>27</v>
      </c>
      <c r="AC784" s="146">
        <v>28</v>
      </c>
      <c r="AD784" s="146">
        <v>29</v>
      </c>
      <c r="AE784" s="146">
        <v>30</v>
      </c>
      <c r="AF784" s="146">
        <v>31</v>
      </c>
      <c r="AG784" s="146">
        <v>32</v>
      </c>
      <c r="AH784" s="146">
        <v>33</v>
      </c>
      <c r="AI784" s="146">
        <v>34</v>
      </c>
      <c r="AJ784" s="146">
        <v>35</v>
      </c>
      <c r="AK784" s="146">
        <v>36</v>
      </c>
      <c r="AL784" s="146">
        <v>37</v>
      </c>
      <c r="AM784" s="146">
        <v>38</v>
      </c>
      <c r="AN784" s="146">
        <v>39</v>
      </c>
      <c r="AO784" s="146">
        <v>40</v>
      </c>
      <c r="AP784" s="146">
        <v>41</v>
      </c>
      <c r="AQ784" s="146">
        <v>42</v>
      </c>
    </row>
    <row r="785" spans="1:43" x14ac:dyDescent="0.25">
      <c r="A785" s="146">
        <v>0</v>
      </c>
      <c r="B785" s="146">
        <v>1</v>
      </c>
      <c r="C785" s="146">
        <v>2</v>
      </c>
      <c r="D785" s="146">
        <v>3</v>
      </c>
      <c r="E785" s="146">
        <v>4</v>
      </c>
      <c r="F785" s="146">
        <v>5</v>
      </c>
      <c r="G785" s="146">
        <v>6</v>
      </c>
      <c r="H785" s="146">
        <v>7</v>
      </c>
      <c r="I785" s="146">
        <v>8</v>
      </c>
      <c r="J785" s="146">
        <v>9</v>
      </c>
      <c r="K785" s="146">
        <v>10</v>
      </c>
      <c r="L785" s="146">
        <v>11</v>
      </c>
      <c r="M785" s="146">
        <v>12</v>
      </c>
      <c r="N785" s="146">
        <v>13</v>
      </c>
      <c r="O785" s="146">
        <v>14</v>
      </c>
      <c r="P785" s="146">
        <v>15</v>
      </c>
      <c r="Q785" s="146">
        <v>16</v>
      </c>
      <c r="R785" s="146">
        <v>17</v>
      </c>
      <c r="S785" s="146">
        <v>18</v>
      </c>
      <c r="T785" s="146">
        <v>19</v>
      </c>
      <c r="U785" s="146">
        <v>20</v>
      </c>
      <c r="V785" s="146">
        <v>21</v>
      </c>
      <c r="W785" s="146">
        <v>22</v>
      </c>
      <c r="X785" s="146">
        <v>23</v>
      </c>
      <c r="Y785" s="146">
        <v>24</v>
      </c>
      <c r="Z785" s="146">
        <v>25</v>
      </c>
      <c r="AA785" s="146">
        <v>26</v>
      </c>
      <c r="AB785" s="146">
        <v>27</v>
      </c>
      <c r="AC785" s="146">
        <v>28</v>
      </c>
      <c r="AD785" s="146">
        <v>29</v>
      </c>
      <c r="AE785" s="146">
        <v>30</v>
      </c>
      <c r="AF785" s="146">
        <v>31</v>
      </c>
      <c r="AG785" s="146">
        <v>32</v>
      </c>
      <c r="AH785" s="146">
        <v>33</v>
      </c>
      <c r="AI785" s="146">
        <v>34</v>
      </c>
      <c r="AJ785" s="146">
        <v>35</v>
      </c>
      <c r="AK785" s="146">
        <v>36</v>
      </c>
      <c r="AL785" s="146">
        <v>37</v>
      </c>
      <c r="AM785" s="146">
        <v>38</v>
      </c>
      <c r="AN785" s="146">
        <v>39</v>
      </c>
      <c r="AO785" s="146">
        <v>40</v>
      </c>
      <c r="AP785" s="146">
        <v>41</v>
      </c>
      <c r="AQ785" s="146">
        <v>42</v>
      </c>
    </row>
    <row r="786" spans="1:43" x14ac:dyDescent="0.25">
      <c r="A786" s="146">
        <v>0</v>
      </c>
      <c r="B786" s="146">
        <v>1</v>
      </c>
      <c r="C786" s="146">
        <v>2</v>
      </c>
      <c r="D786" s="146">
        <v>3</v>
      </c>
      <c r="E786" s="146">
        <v>4</v>
      </c>
      <c r="F786" s="146">
        <v>5</v>
      </c>
      <c r="G786" s="146">
        <v>6</v>
      </c>
      <c r="H786" s="146">
        <v>7</v>
      </c>
      <c r="I786" s="146">
        <v>8</v>
      </c>
      <c r="J786" s="146">
        <v>9</v>
      </c>
      <c r="K786" s="146">
        <v>10</v>
      </c>
      <c r="L786" s="146">
        <v>11</v>
      </c>
      <c r="M786" s="146">
        <v>12</v>
      </c>
      <c r="N786" s="146">
        <v>13</v>
      </c>
      <c r="O786" s="146">
        <v>14</v>
      </c>
      <c r="P786" s="146">
        <v>15</v>
      </c>
      <c r="Q786" s="146">
        <v>16</v>
      </c>
      <c r="R786" s="146">
        <v>17</v>
      </c>
      <c r="S786" s="146">
        <v>18</v>
      </c>
      <c r="T786" s="146">
        <v>19</v>
      </c>
      <c r="U786" s="146">
        <v>20</v>
      </c>
      <c r="V786" s="146">
        <v>21</v>
      </c>
      <c r="W786" s="146">
        <v>22</v>
      </c>
      <c r="X786" s="146">
        <v>23</v>
      </c>
      <c r="Y786" s="146">
        <v>24</v>
      </c>
      <c r="Z786" s="146">
        <v>25</v>
      </c>
      <c r="AA786" s="146">
        <v>26</v>
      </c>
      <c r="AB786" s="146">
        <v>27</v>
      </c>
      <c r="AC786" s="146">
        <v>28</v>
      </c>
      <c r="AD786" s="146">
        <v>29</v>
      </c>
      <c r="AE786" s="146">
        <v>30</v>
      </c>
      <c r="AF786" s="146">
        <v>31</v>
      </c>
      <c r="AG786" s="146">
        <v>32</v>
      </c>
      <c r="AH786" s="146">
        <v>33</v>
      </c>
      <c r="AI786" s="146">
        <v>34</v>
      </c>
      <c r="AJ786" s="146">
        <v>35</v>
      </c>
      <c r="AK786" s="146">
        <v>36</v>
      </c>
      <c r="AL786" s="146">
        <v>37</v>
      </c>
      <c r="AM786" s="146">
        <v>38</v>
      </c>
      <c r="AN786" s="146">
        <v>39</v>
      </c>
      <c r="AO786" s="146">
        <v>40</v>
      </c>
      <c r="AP786" s="146">
        <v>41</v>
      </c>
      <c r="AQ786" s="146">
        <v>42</v>
      </c>
    </row>
    <row r="787" spans="1:43" x14ac:dyDescent="0.25">
      <c r="A787" s="146">
        <v>0</v>
      </c>
      <c r="B787" s="146">
        <v>1</v>
      </c>
      <c r="C787" s="146">
        <v>2</v>
      </c>
      <c r="D787" s="146">
        <v>3</v>
      </c>
      <c r="E787" s="146">
        <v>4</v>
      </c>
      <c r="F787" s="146">
        <v>5</v>
      </c>
      <c r="G787" s="146">
        <v>6</v>
      </c>
      <c r="H787" s="146">
        <v>7</v>
      </c>
      <c r="I787" s="146">
        <v>8</v>
      </c>
      <c r="J787" s="146">
        <v>9</v>
      </c>
      <c r="K787" s="146">
        <v>10</v>
      </c>
      <c r="L787" s="146">
        <v>11</v>
      </c>
      <c r="M787" s="146">
        <v>12</v>
      </c>
      <c r="N787" s="146">
        <v>13</v>
      </c>
      <c r="O787" s="146">
        <v>14</v>
      </c>
      <c r="P787" s="146">
        <v>15</v>
      </c>
      <c r="Q787" s="146">
        <v>16</v>
      </c>
      <c r="R787" s="146">
        <v>17</v>
      </c>
      <c r="S787" s="146">
        <v>18</v>
      </c>
      <c r="T787" s="146">
        <v>19</v>
      </c>
      <c r="U787" s="146">
        <v>20</v>
      </c>
      <c r="V787" s="146">
        <v>21</v>
      </c>
      <c r="W787" s="146">
        <v>22</v>
      </c>
      <c r="X787" s="146">
        <v>23</v>
      </c>
      <c r="Y787" s="146">
        <v>24</v>
      </c>
      <c r="Z787" s="146">
        <v>25</v>
      </c>
      <c r="AA787" s="146">
        <v>26</v>
      </c>
      <c r="AB787" s="146">
        <v>27</v>
      </c>
      <c r="AC787" s="146">
        <v>28</v>
      </c>
      <c r="AD787" s="146">
        <v>29</v>
      </c>
      <c r="AE787" s="146">
        <v>30</v>
      </c>
      <c r="AF787" s="146">
        <v>31</v>
      </c>
      <c r="AG787" s="146">
        <v>32</v>
      </c>
      <c r="AH787" s="146">
        <v>33</v>
      </c>
      <c r="AI787" s="146">
        <v>34</v>
      </c>
      <c r="AJ787" s="146">
        <v>35</v>
      </c>
      <c r="AK787" s="146">
        <v>36</v>
      </c>
      <c r="AL787" s="146">
        <v>37</v>
      </c>
      <c r="AM787" s="146">
        <v>38</v>
      </c>
      <c r="AN787" s="146">
        <v>39</v>
      </c>
      <c r="AO787" s="146">
        <v>40</v>
      </c>
      <c r="AP787" s="146">
        <v>41</v>
      </c>
      <c r="AQ787" s="146">
        <v>42</v>
      </c>
    </row>
    <row r="788" spans="1:43" x14ac:dyDescent="0.25">
      <c r="A788" s="146">
        <v>0</v>
      </c>
      <c r="B788" s="146">
        <v>1</v>
      </c>
      <c r="C788" s="146">
        <v>2</v>
      </c>
      <c r="D788" s="146">
        <v>3</v>
      </c>
      <c r="E788" s="146">
        <v>4</v>
      </c>
      <c r="F788" s="146">
        <v>5</v>
      </c>
      <c r="G788" s="146">
        <v>6</v>
      </c>
      <c r="H788" s="146">
        <v>7</v>
      </c>
      <c r="I788" s="146">
        <v>8</v>
      </c>
      <c r="J788" s="146">
        <v>9</v>
      </c>
      <c r="K788" s="146">
        <v>10</v>
      </c>
      <c r="L788" s="146">
        <v>11</v>
      </c>
      <c r="M788" s="146">
        <v>12</v>
      </c>
      <c r="N788" s="146">
        <v>13</v>
      </c>
      <c r="O788" s="146">
        <v>14</v>
      </c>
      <c r="P788" s="146">
        <v>15</v>
      </c>
      <c r="Q788" s="146">
        <v>16</v>
      </c>
      <c r="R788" s="146">
        <v>17</v>
      </c>
      <c r="S788" s="146">
        <v>18</v>
      </c>
      <c r="T788" s="146">
        <v>19</v>
      </c>
      <c r="U788" s="146">
        <v>20</v>
      </c>
      <c r="V788" s="146">
        <v>21</v>
      </c>
      <c r="W788" s="146">
        <v>22</v>
      </c>
      <c r="X788" s="146">
        <v>23</v>
      </c>
      <c r="Y788" s="146">
        <v>24</v>
      </c>
      <c r="Z788" s="146">
        <v>25</v>
      </c>
      <c r="AA788" s="146">
        <v>26</v>
      </c>
      <c r="AB788" s="146">
        <v>27</v>
      </c>
      <c r="AC788" s="146">
        <v>28</v>
      </c>
      <c r="AD788" s="146">
        <v>29</v>
      </c>
      <c r="AE788" s="146">
        <v>30</v>
      </c>
      <c r="AF788" s="146">
        <v>31</v>
      </c>
      <c r="AG788" s="146">
        <v>32</v>
      </c>
      <c r="AH788" s="146">
        <v>33</v>
      </c>
      <c r="AI788" s="146">
        <v>34</v>
      </c>
      <c r="AJ788" s="146">
        <v>35</v>
      </c>
      <c r="AK788" s="146">
        <v>36</v>
      </c>
      <c r="AL788" s="146">
        <v>37</v>
      </c>
      <c r="AM788" s="146">
        <v>38</v>
      </c>
      <c r="AN788" s="146">
        <v>39</v>
      </c>
      <c r="AO788" s="146">
        <v>40</v>
      </c>
      <c r="AP788" s="146">
        <v>41</v>
      </c>
      <c r="AQ788" s="146">
        <v>42</v>
      </c>
    </row>
    <row r="789" spans="1:43" x14ac:dyDescent="0.25">
      <c r="A789" s="146">
        <v>0</v>
      </c>
      <c r="B789" s="146">
        <v>1</v>
      </c>
      <c r="C789" s="146">
        <v>2</v>
      </c>
      <c r="D789" s="146">
        <v>3</v>
      </c>
      <c r="E789" s="146">
        <v>4</v>
      </c>
      <c r="F789" s="146">
        <v>5</v>
      </c>
      <c r="G789" s="146">
        <v>6</v>
      </c>
      <c r="H789" s="146">
        <v>7</v>
      </c>
      <c r="I789" s="146">
        <v>8</v>
      </c>
      <c r="J789" s="146">
        <v>9</v>
      </c>
      <c r="K789" s="146">
        <v>10</v>
      </c>
      <c r="L789" s="146">
        <v>11</v>
      </c>
      <c r="M789" s="146">
        <v>12</v>
      </c>
      <c r="N789" s="146">
        <v>13</v>
      </c>
      <c r="O789" s="146">
        <v>14</v>
      </c>
      <c r="P789" s="146">
        <v>15</v>
      </c>
      <c r="Q789" s="146">
        <v>16</v>
      </c>
      <c r="R789" s="146">
        <v>17</v>
      </c>
      <c r="S789" s="146">
        <v>18</v>
      </c>
      <c r="T789" s="146">
        <v>19</v>
      </c>
      <c r="U789" s="146">
        <v>20</v>
      </c>
      <c r="V789" s="146">
        <v>21</v>
      </c>
      <c r="W789" s="146">
        <v>22</v>
      </c>
      <c r="X789" s="146">
        <v>23</v>
      </c>
      <c r="Y789" s="146">
        <v>24</v>
      </c>
      <c r="Z789" s="146">
        <v>25</v>
      </c>
      <c r="AA789" s="146">
        <v>26</v>
      </c>
      <c r="AB789" s="146">
        <v>27</v>
      </c>
      <c r="AC789" s="146">
        <v>28</v>
      </c>
      <c r="AD789" s="146">
        <v>29</v>
      </c>
      <c r="AE789" s="146">
        <v>30</v>
      </c>
      <c r="AF789" s="146">
        <v>31</v>
      </c>
      <c r="AG789" s="146">
        <v>32</v>
      </c>
      <c r="AH789" s="146">
        <v>33</v>
      </c>
      <c r="AI789" s="146">
        <v>34</v>
      </c>
      <c r="AJ789" s="146">
        <v>35</v>
      </c>
      <c r="AK789" s="146">
        <v>36</v>
      </c>
      <c r="AL789" s="146">
        <v>37</v>
      </c>
      <c r="AM789" s="146">
        <v>38</v>
      </c>
      <c r="AN789" s="146">
        <v>39</v>
      </c>
      <c r="AO789" s="146">
        <v>40</v>
      </c>
      <c r="AP789" s="146">
        <v>41</v>
      </c>
      <c r="AQ789" s="146">
        <v>42</v>
      </c>
    </row>
    <row r="790" spans="1:43" x14ac:dyDescent="0.25">
      <c r="A790" s="146">
        <v>0</v>
      </c>
      <c r="B790" s="146">
        <v>1</v>
      </c>
      <c r="C790" s="146">
        <v>2</v>
      </c>
      <c r="D790" s="146">
        <v>3</v>
      </c>
      <c r="E790" s="146">
        <v>4</v>
      </c>
      <c r="F790" s="146">
        <v>5</v>
      </c>
      <c r="G790" s="146">
        <v>6</v>
      </c>
      <c r="H790" s="146">
        <v>7</v>
      </c>
      <c r="I790" s="146">
        <v>8</v>
      </c>
      <c r="J790" s="146">
        <v>9</v>
      </c>
      <c r="K790" s="146">
        <v>10</v>
      </c>
      <c r="L790" s="146">
        <v>11</v>
      </c>
      <c r="M790" s="146">
        <v>12</v>
      </c>
      <c r="N790" s="146">
        <v>13</v>
      </c>
      <c r="O790" s="146">
        <v>14</v>
      </c>
      <c r="P790" s="146">
        <v>15</v>
      </c>
      <c r="Q790" s="146">
        <v>16</v>
      </c>
      <c r="R790" s="146">
        <v>17</v>
      </c>
      <c r="S790" s="146">
        <v>18</v>
      </c>
      <c r="T790" s="146">
        <v>19</v>
      </c>
      <c r="U790" s="146">
        <v>20</v>
      </c>
      <c r="V790" s="146">
        <v>21</v>
      </c>
      <c r="W790" s="146">
        <v>22</v>
      </c>
      <c r="X790" s="146">
        <v>23</v>
      </c>
      <c r="Y790" s="146">
        <v>24</v>
      </c>
      <c r="Z790" s="146">
        <v>25</v>
      </c>
      <c r="AA790" s="146">
        <v>26</v>
      </c>
      <c r="AB790" s="146">
        <v>27</v>
      </c>
      <c r="AC790" s="146">
        <v>28</v>
      </c>
      <c r="AD790" s="146">
        <v>29</v>
      </c>
      <c r="AE790" s="146">
        <v>30</v>
      </c>
      <c r="AF790" s="146">
        <v>31</v>
      </c>
      <c r="AG790" s="146">
        <v>32</v>
      </c>
      <c r="AH790" s="146">
        <v>33</v>
      </c>
      <c r="AI790" s="146">
        <v>34</v>
      </c>
      <c r="AJ790" s="146">
        <v>35</v>
      </c>
      <c r="AK790" s="146">
        <v>36</v>
      </c>
      <c r="AL790" s="146">
        <v>37</v>
      </c>
      <c r="AM790" s="146">
        <v>38</v>
      </c>
      <c r="AN790" s="146">
        <v>39</v>
      </c>
      <c r="AO790" s="146">
        <v>40</v>
      </c>
      <c r="AP790" s="146">
        <v>41</v>
      </c>
      <c r="AQ790" s="146">
        <v>42</v>
      </c>
    </row>
    <row r="791" spans="1:43" x14ac:dyDescent="0.25">
      <c r="A791" s="146">
        <v>0</v>
      </c>
      <c r="B791" s="146">
        <v>1</v>
      </c>
      <c r="C791" s="146">
        <v>2</v>
      </c>
      <c r="D791" s="146">
        <v>3</v>
      </c>
      <c r="E791" s="146">
        <v>4</v>
      </c>
      <c r="F791" s="146">
        <v>5</v>
      </c>
      <c r="G791" s="146">
        <v>6</v>
      </c>
      <c r="H791" s="146">
        <v>7</v>
      </c>
      <c r="I791" s="146">
        <v>8</v>
      </c>
      <c r="J791" s="146">
        <v>9</v>
      </c>
      <c r="K791" s="146">
        <v>10</v>
      </c>
      <c r="L791" s="146">
        <v>11</v>
      </c>
      <c r="M791" s="146">
        <v>12</v>
      </c>
      <c r="N791" s="146">
        <v>13</v>
      </c>
      <c r="O791" s="146">
        <v>14</v>
      </c>
      <c r="P791" s="146">
        <v>15</v>
      </c>
      <c r="Q791" s="146">
        <v>16</v>
      </c>
      <c r="R791" s="146">
        <v>17</v>
      </c>
      <c r="S791" s="146">
        <v>18</v>
      </c>
      <c r="T791" s="146">
        <v>19</v>
      </c>
      <c r="U791" s="146">
        <v>20</v>
      </c>
      <c r="V791" s="146">
        <v>21</v>
      </c>
      <c r="W791" s="146">
        <v>22</v>
      </c>
      <c r="X791" s="146">
        <v>23</v>
      </c>
      <c r="Y791" s="146">
        <v>24</v>
      </c>
      <c r="Z791" s="146">
        <v>25</v>
      </c>
      <c r="AA791" s="146">
        <v>26</v>
      </c>
      <c r="AB791" s="146">
        <v>27</v>
      </c>
      <c r="AC791" s="146">
        <v>28</v>
      </c>
      <c r="AD791" s="146">
        <v>29</v>
      </c>
      <c r="AE791" s="146">
        <v>30</v>
      </c>
      <c r="AF791" s="146">
        <v>31</v>
      </c>
      <c r="AG791" s="146">
        <v>32</v>
      </c>
      <c r="AH791" s="146">
        <v>33</v>
      </c>
      <c r="AI791" s="146">
        <v>34</v>
      </c>
      <c r="AJ791" s="146">
        <v>35</v>
      </c>
      <c r="AK791" s="146">
        <v>36</v>
      </c>
      <c r="AL791" s="146">
        <v>37</v>
      </c>
      <c r="AM791" s="146">
        <v>38</v>
      </c>
      <c r="AN791" s="146">
        <v>39</v>
      </c>
      <c r="AO791" s="146">
        <v>40</v>
      </c>
      <c r="AP791" s="146">
        <v>41</v>
      </c>
      <c r="AQ791" s="146">
        <v>42</v>
      </c>
    </row>
    <row r="792" spans="1:43" x14ac:dyDescent="0.25">
      <c r="A792" s="146">
        <v>0</v>
      </c>
      <c r="B792" s="146">
        <v>1</v>
      </c>
      <c r="C792" s="146">
        <v>2</v>
      </c>
      <c r="D792" s="146">
        <v>3</v>
      </c>
      <c r="E792" s="146">
        <v>4</v>
      </c>
      <c r="F792" s="146">
        <v>5</v>
      </c>
      <c r="G792" s="146">
        <v>6</v>
      </c>
      <c r="H792" s="146">
        <v>7</v>
      </c>
      <c r="I792" s="146">
        <v>8</v>
      </c>
      <c r="J792" s="146">
        <v>9</v>
      </c>
      <c r="K792" s="146">
        <v>10</v>
      </c>
      <c r="L792" s="146">
        <v>11</v>
      </c>
      <c r="M792" s="146">
        <v>12</v>
      </c>
      <c r="N792" s="146">
        <v>13</v>
      </c>
      <c r="O792" s="146">
        <v>14</v>
      </c>
      <c r="P792" s="146">
        <v>15</v>
      </c>
      <c r="Q792" s="146">
        <v>16</v>
      </c>
      <c r="R792" s="146">
        <v>17</v>
      </c>
      <c r="S792" s="146">
        <v>18</v>
      </c>
      <c r="T792" s="146">
        <v>19</v>
      </c>
      <c r="U792" s="146">
        <v>20</v>
      </c>
      <c r="V792" s="146">
        <v>21</v>
      </c>
      <c r="W792" s="146">
        <v>22</v>
      </c>
      <c r="X792" s="146">
        <v>23</v>
      </c>
      <c r="Y792" s="146">
        <v>24</v>
      </c>
      <c r="Z792" s="146">
        <v>25</v>
      </c>
      <c r="AA792" s="146">
        <v>26</v>
      </c>
      <c r="AB792" s="146">
        <v>27</v>
      </c>
      <c r="AC792" s="146">
        <v>28</v>
      </c>
      <c r="AD792" s="146">
        <v>29</v>
      </c>
      <c r="AE792" s="146">
        <v>30</v>
      </c>
      <c r="AF792" s="146">
        <v>31</v>
      </c>
      <c r="AG792" s="146">
        <v>32</v>
      </c>
      <c r="AH792" s="146">
        <v>33</v>
      </c>
      <c r="AI792" s="146">
        <v>34</v>
      </c>
      <c r="AJ792" s="146">
        <v>35</v>
      </c>
      <c r="AK792" s="146">
        <v>36</v>
      </c>
      <c r="AL792" s="146">
        <v>37</v>
      </c>
      <c r="AM792" s="146">
        <v>38</v>
      </c>
      <c r="AN792" s="146">
        <v>39</v>
      </c>
      <c r="AO792" s="146">
        <v>40</v>
      </c>
      <c r="AP792" s="146">
        <v>41</v>
      </c>
      <c r="AQ792" s="146">
        <v>42</v>
      </c>
    </row>
    <row r="793" spans="1:43" x14ac:dyDescent="0.25">
      <c r="A793" s="146">
        <v>0</v>
      </c>
      <c r="B793" s="146">
        <v>1</v>
      </c>
      <c r="C793" s="146">
        <v>2</v>
      </c>
      <c r="D793" s="146">
        <v>3</v>
      </c>
      <c r="E793" s="146">
        <v>4</v>
      </c>
      <c r="F793" s="146">
        <v>5</v>
      </c>
      <c r="G793" s="146">
        <v>6</v>
      </c>
      <c r="H793" s="146">
        <v>7</v>
      </c>
      <c r="I793" s="146">
        <v>8</v>
      </c>
      <c r="J793" s="146">
        <v>9</v>
      </c>
      <c r="K793" s="146">
        <v>10</v>
      </c>
      <c r="L793" s="146">
        <v>11</v>
      </c>
      <c r="M793" s="146">
        <v>12</v>
      </c>
      <c r="N793" s="146">
        <v>13</v>
      </c>
      <c r="O793" s="146">
        <v>14</v>
      </c>
      <c r="P793" s="146">
        <v>15</v>
      </c>
      <c r="Q793" s="146">
        <v>16</v>
      </c>
      <c r="R793" s="146">
        <v>17</v>
      </c>
      <c r="S793" s="146">
        <v>18</v>
      </c>
      <c r="T793" s="146">
        <v>19</v>
      </c>
      <c r="U793" s="146">
        <v>20</v>
      </c>
      <c r="V793" s="146">
        <v>21</v>
      </c>
      <c r="W793" s="146">
        <v>22</v>
      </c>
      <c r="X793" s="146">
        <v>23</v>
      </c>
      <c r="Y793" s="146">
        <v>24</v>
      </c>
      <c r="Z793" s="146">
        <v>25</v>
      </c>
      <c r="AA793" s="146">
        <v>26</v>
      </c>
      <c r="AB793" s="146">
        <v>27</v>
      </c>
      <c r="AC793" s="146">
        <v>28</v>
      </c>
      <c r="AD793" s="146">
        <v>29</v>
      </c>
      <c r="AE793" s="146">
        <v>30</v>
      </c>
      <c r="AF793" s="146">
        <v>31</v>
      </c>
      <c r="AG793" s="146">
        <v>32</v>
      </c>
      <c r="AH793" s="146">
        <v>33</v>
      </c>
      <c r="AI793" s="146">
        <v>34</v>
      </c>
      <c r="AJ793" s="146">
        <v>35</v>
      </c>
      <c r="AK793" s="146">
        <v>36</v>
      </c>
      <c r="AL793" s="146">
        <v>37</v>
      </c>
      <c r="AM793" s="146">
        <v>38</v>
      </c>
      <c r="AN793" s="146">
        <v>39</v>
      </c>
      <c r="AO793" s="146">
        <v>40</v>
      </c>
      <c r="AP793" s="146">
        <v>41</v>
      </c>
      <c r="AQ793" s="146">
        <v>42</v>
      </c>
    </row>
    <row r="794" spans="1:43" x14ac:dyDescent="0.25">
      <c r="A794" s="146">
        <v>0</v>
      </c>
      <c r="B794" s="146">
        <v>1</v>
      </c>
      <c r="C794" s="146">
        <v>2</v>
      </c>
      <c r="D794" s="146">
        <v>3</v>
      </c>
      <c r="E794" s="146">
        <v>4</v>
      </c>
      <c r="F794" s="146">
        <v>5</v>
      </c>
      <c r="G794" s="146">
        <v>6</v>
      </c>
      <c r="H794" s="146">
        <v>7</v>
      </c>
      <c r="I794" s="146">
        <v>8</v>
      </c>
      <c r="J794" s="146">
        <v>9</v>
      </c>
      <c r="K794" s="146">
        <v>10</v>
      </c>
      <c r="L794" s="146">
        <v>11</v>
      </c>
      <c r="M794" s="146">
        <v>12</v>
      </c>
      <c r="N794" s="146">
        <v>13</v>
      </c>
      <c r="O794" s="146">
        <v>14</v>
      </c>
      <c r="P794" s="146">
        <v>15</v>
      </c>
      <c r="Q794" s="146">
        <v>16</v>
      </c>
      <c r="R794" s="146">
        <v>17</v>
      </c>
      <c r="S794" s="146">
        <v>18</v>
      </c>
      <c r="T794" s="146">
        <v>19</v>
      </c>
      <c r="U794" s="146">
        <v>20</v>
      </c>
      <c r="V794" s="146">
        <v>21</v>
      </c>
      <c r="W794" s="146">
        <v>22</v>
      </c>
      <c r="X794" s="146">
        <v>23</v>
      </c>
      <c r="Y794" s="146">
        <v>24</v>
      </c>
      <c r="Z794" s="146">
        <v>25</v>
      </c>
      <c r="AA794" s="146">
        <v>26</v>
      </c>
      <c r="AB794" s="146">
        <v>27</v>
      </c>
      <c r="AC794" s="146">
        <v>28</v>
      </c>
      <c r="AD794" s="146">
        <v>29</v>
      </c>
      <c r="AE794" s="146">
        <v>30</v>
      </c>
      <c r="AF794" s="146">
        <v>31</v>
      </c>
      <c r="AG794" s="146">
        <v>32</v>
      </c>
      <c r="AH794" s="146">
        <v>33</v>
      </c>
      <c r="AI794" s="146">
        <v>34</v>
      </c>
      <c r="AJ794" s="146">
        <v>35</v>
      </c>
      <c r="AK794" s="146">
        <v>36</v>
      </c>
      <c r="AL794" s="146">
        <v>37</v>
      </c>
      <c r="AM794" s="146">
        <v>38</v>
      </c>
      <c r="AN794" s="146">
        <v>39</v>
      </c>
      <c r="AO794" s="146">
        <v>40</v>
      </c>
      <c r="AP794" s="146">
        <v>41</v>
      </c>
      <c r="AQ794" s="146">
        <v>42</v>
      </c>
    </row>
    <row r="795" spans="1:43" x14ac:dyDescent="0.25">
      <c r="A795" s="146">
        <v>0</v>
      </c>
      <c r="B795" s="146">
        <v>1</v>
      </c>
      <c r="C795" s="146">
        <v>2</v>
      </c>
      <c r="D795" s="146">
        <v>3</v>
      </c>
      <c r="E795" s="146">
        <v>4</v>
      </c>
      <c r="F795" s="146">
        <v>5</v>
      </c>
      <c r="G795" s="146">
        <v>6</v>
      </c>
      <c r="H795" s="146">
        <v>7</v>
      </c>
      <c r="I795" s="146">
        <v>8</v>
      </c>
      <c r="J795" s="146">
        <v>9</v>
      </c>
      <c r="K795" s="146">
        <v>10</v>
      </c>
      <c r="L795" s="146">
        <v>11</v>
      </c>
      <c r="M795" s="146">
        <v>12</v>
      </c>
      <c r="N795" s="146">
        <v>13</v>
      </c>
      <c r="O795" s="146">
        <v>14</v>
      </c>
      <c r="P795" s="146">
        <v>15</v>
      </c>
      <c r="Q795" s="146">
        <v>16</v>
      </c>
      <c r="R795" s="146">
        <v>17</v>
      </c>
      <c r="S795" s="146">
        <v>18</v>
      </c>
      <c r="T795" s="146">
        <v>19</v>
      </c>
      <c r="U795" s="146">
        <v>20</v>
      </c>
      <c r="V795" s="146">
        <v>21</v>
      </c>
      <c r="W795" s="146">
        <v>22</v>
      </c>
      <c r="X795" s="146">
        <v>23</v>
      </c>
      <c r="Y795" s="146">
        <v>24</v>
      </c>
      <c r="Z795" s="146">
        <v>25</v>
      </c>
      <c r="AA795" s="146">
        <v>26</v>
      </c>
      <c r="AB795" s="146">
        <v>27</v>
      </c>
      <c r="AC795" s="146">
        <v>28</v>
      </c>
      <c r="AD795" s="146">
        <v>29</v>
      </c>
      <c r="AE795" s="146">
        <v>30</v>
      </c>
      <c r="AF795" s="146">
        <v>31</v>
      </c>
      <c r="AG795" s="146">
        <v>32</v>
      </c>
      <c r="AH795" s="146">
        <v>33</v>
      </c>
      <c r="AI795" s="146">
        <v>34</v>
      </c>
      <c r="AJ795" s="146">
        <v>35</v>
      </c>
      <c r="AK795" s="146">
        <v>36</v>
      </c>
      <c r="AL795" s="146">
        <v>37</v>
      </c>
      <c r="AM795" s="146">
        <v>38</v>
      </c>
      <c r="AN795" s="146">
        <v>39</v>
      </c>
      <c r="AO795" s="146">
        <v>40</v>
      </c>
      <c r="AP795" s="146">
        <v>41</v>
      </c>
      <c r="AQ795" s="146">
        <v>42</v>
      </c>
    </row>
    <row r="796" spans="1:43" x14ac:dyDescent="0.25">
      <c r="A796" s="146">
        <v>0</v>
      </c>
      <c r="B796" s="146">
        <v>1</v>
      </c>
      <c r="C796" s="146">
        <v>2</v>
      </c>
      <c r="D796" s="146">
        <v>3</v>
      </c>
      <c r="E796" s="146">
        <v>4</v>
      </c>
      <c r="F796" s="146">
        <v>5</v>
      </c>
      <c r="G796" s="146">
        <v>6</v>
      </c>
      <c r="H796" s="146">
        <v>7</v>
      </c>
      <c r="I796" s="146">
        <v>8</v>
      </c>
      <c r="J796" s="146">
        <v>9</v>
      </c>
      <c r="K796" s="146">
        <v>10</v>
      </c>
      <c r="L796" s="146">
        <v>11</v>
      </c>
      <c r="M796" s="146">
        <v>12</v>
      </c>
      <c r="N796" s="146">
        <v>13</v>
      </c>
      <c r="O796" s="146">
        <v>14</v>
      </c>
      <c r="P796" s="146">
        <v>15</v>
      </c>
      <c r="Q796" s="146">
        <v>16</v>
      </c>
      <c r="R796" s="146">
        <v>17</v>
      </c>
      <c r="S796" s="146">
        <v>18</v>
      </c>
      <c r="T796" s="146">
        <v>19</v>
      </c>
      <c r="U796" s="146">
        <v>20</v>
      </c>
      <c r="V796" s="146">
        <v>21</v>
      </c>
      <c r="W796" s="146">
        <v>22</v>
      </c>
      <c r="X796" s="146">
        <v>23</v>
      </c>
      <c r="Y796" s="146">
        <v>24</v>
      </c>
      <c r="Z796" s="146">
        <v>25</v>
      </c>
      <c r="AA796" s="146">
        <v>26</v>
      </c>
      <c r="AB796" s="146">
        <v>27</v>
      </c>
      <c r="AC796" s="146">
        <v>28</v>
      </c>
      <c r="AD796" s="146">
        <v>29</v>
      </c>
      <c r="AE796" s="146">
        <v>30</v>
      </c>
      <c r="AF796" s="146">
        <v>31</v>
      </c>
      <c r="AG796" s="146">
        <v>32</v>
      </c>
      <c r="AH796" s="146">
        <v>33</v>
      </c>
      <c r="AI796" s="146">
        <v>34</v>
      </c>
      <c r="AJ796" s="146">
        <v>35</v>
      </c>
      <c r="AK796" s="146">
        <v>36</v>
      </c>
      <c r="AL796" s="146">
        <v>37</v>
      </c>
      <c r="AM796" s="146">
        <v>38</v>
      </c>
      <c r="AN796" s="146">
        <v>39</v>
      </c>
      <c r="AO796" s="146">
        <v>40</v>
      </c>
      <c r="AP796" s="146">
        <v>41</v>
      </c>
      <c r="AQ796" s="146">
        <v>42</v>
      </c>
    </row>
    <row r="797" spans="1:43" x14ac:dyDescent="0.25">
      <c r="A797" s="146">
        <v>0</v>
      </c>
      <c r="B797" s="146">
        <v>1</v>
      </c>
      <c r="C797" s="146">
        <v>2</v>
      </c>
      <c r="D797" s="146">
        <v>3</v>
      </c>
      <c r="E797" s="146">
        <v>4</v>
      </c>
      <c r="F797" s="146">
        <v>5</v>
      </c>
      <c r="G797" s="146">
        <v>6</v>
      </c>
      <c r="H797" s="146">
        <v>7</v>
      </c>
      <c r="I797" s="146">
        <v>8</v>
      </c>
      <c r="J797" s="146">
        <v>9</v>
      </c>
      <c r="K797" s="146">
        <v>10</v>
      </c>
      <c r="L797" s="146">
        <v>11</v>
      </c>
      <c r="M797" s="146">
        <v>12</v>
      </c>
      <c r="N797" s="146">
        <v>13</v>
      </c>
      <c r="O797" s="146">
        <v>14</v>
      </c>
      <c r="P797" s="146">
        <v>15</v>
      </c>
      <c r="Q797" s="146">
        <v>16</v>
      </c>
      <c r="R797" s="146">
        <v>17</v>
      </c>
      <c r="S797" s="146">
        <v>18</v>
      </c>
      <c r="T797" s="146">
        <v>19</v>
      </c>
      <c r="U797" s="146">
        <v>20</v>
      </c>
      <c r="V797" s="146">
        <v>21</v>
      </c>
      <c r="W797" s="146">
        <v>22</v>
      </c>
      <c r="X797" s="146">
        <v>23</v>
      </c>
      <c r="Y797" s="146">
        <v>24</v>
      </c>
      <c r="Z797" s="146">
        <v>25</v>
      </c>
      <c r="AA797" s="146">
        <v>26</v>
      </c>
      <c r="AB797" s="146">
        <v>27</v>
      </c>
      <c r="AC797" s="146">
        <v>28</v>
      </c>
      <c r="AD797" s="146">
        <v>29</v>
      </c>
      <c r="AE797" s="146">
        <v>30</v>
      </c>
      <c r="AF797" s="146">
        <v>31</v>
      </c>
      <c r="AG797" s="146">
        <v>32</v>
      </c>
      <c r="AH797" s="146">
        <v>33</v>
      </c>
      <c r="AI797" s="146">
        <v>34</v>
      </c>
      <c r="AJ797" s="146">
        <v>35</v>
      </c>
      <c r="AK797" s="146">
        <v>36</v>
      </c>
      <c r="AL797" s="146">
        <v>37</v>
      </c>
      <c r="AM797" s="146">
        <v>38</v>
      </c>
      <c r="AN797" s="146">
        <v>39</v>
      </c>
      <c r="AO797" s="146">
        <v>40</v>
      </c>
      <c r="AP797" s="146">
        <v>41</v>
      </c>
      <c r="AQ797" s="146">
        <v>42</v>
      </c>
    </row>
    <row r="798" spans="1:43" x14ac:dyDescent="0.25">
      <c r="A798" s="146">
        <v>0</v>
      </c>
      <c r="B798" s="146">
        <v>1</v>
      </c>
      <c r="C798" s="146">
        <v>2</v>
      </c>
      <c r="D798" s="146">
        <v>3</v>
      </c>
      <c r="E798" s="146">
        <v>4</v>
      </c>
      <c r="F798" s="146">
        <v>5</v>
      </c>
      <c r="G798" s="146">
        <v>6</v>
      </c>
      <c r="H798" s="146">
        <v>7</v>
      </c>
      <c r="I798" s="146">
        <v>8</v>
      </c>
      <c r="J798" s="146">
        <v>9</v>
      </c>
      <c r="K798" s="146">
        <v>10</v>
      </c>
      <c r="L798" s="146">
        <v>11</v>
      </c>
      <c r="M798" s="146">
        <v>12</v>
      </c>
      <c r="N798" s="146">
        <v>13</v>
      </c>
      <c r="O798" s="146">
        <v>14</v>
      </c>
      <c r="P798" s="146">
        <v>15</v>
      </c>
      <c r="Q798" s="146">
        <v>16</v>
      </c>
      <c r="R798" s="146">
        <v>17</v>
      </c>
      <c r="S798" s="146">
        <v>18</v>
      </c>
      <c r="T798" s="146">
        <v>19</v>
      </c>
      <c r="U798" s="146">
        <v>20</v>
      </c>
      <c r="V798" s="146">
        <v>21</v>
      </c>
      <c r="W798" s="146">
        <v>22</v>
      </c>
      <c r="X798" s="146">
        <v>23</v>
      </c>
      <c r="Y798" s="146">
        <v>24</v>
      </c>
      <c r="Z798" s="146">
        <v>25</v>
      </c>
      <c r="AA798" s="146">
        <v>26</v>
      </c>
      <c r="AB798" s="146">
        <v>27</v>
      </c>
      <c r="AC798" s="146">
        <v>28</v>
      </c>
      <c r="AD798" s="146">
        <v>29</v>
      </c>
      <c r="AE798" s="146">
        <v>30</v>
      </c>
      <c r="AF798" s="146">
        <v>31</v>
      </c>
      <c r="AG798" s="146">
        <v>32</v>
      </c>
      <c r="AH798" s="146">
        <v>33</v>
      </c>
      <c r="AI798" s="146">
        <v>34</v>
      </c>
      <c r="AJ798" s="146">
        <v>35</v>
      </c>
      <c r="AK798" s="146">
        <v>36</v>
      </c>
      <c r="AL798" s="146">
        <v>37</v>
      </c>
      <c r="AM798" s="146">
        <v>38</v>
      </c>
      <c r="AN798" s="146">
        <v>39</v>
      </c>
      <c r="AO798" s="146">
        <v>40</v>
      </c>
      <c r="AP798" s="146">
        <v>41</v>
      </c>
      <c r="AQ798" s="146">
        <v>42</v>
      </c>
    </row>
    <row r="799" spans="1:43" x14ac:dyDescent="0.25">
      <c r="A799" s="146">
        <v>0</v>
      </c>
      <c r="B799" s="146">
        <v>1</v>
      </c>
      <c r="C799" s="146">
        <v>2</v>
      </c>
      <c r="D799" s="146">
        <v>3</v>
      </c>
      <c r="E799" s="146">
        <v>4</v>
      </c>
      <c r="F799" s="146">
        <v>5</v>
      </c>
      <c r="G799" s="146">
        <v>6</v>
      </c>
      <c r="H799" s="146">
        <v>7</v>
      </c>
      <c r="I799" s="146">
        <v>8</v>
      </c>
      <c r="J799" s="146">
        <v>9</v>
      </c>
      <c r="K799" s="146">
        <v>10</v>
      </c>
      <c r="L799" s="146">
        <v>11</v>
      </c>
      <c r="M799" s="146">
        <v>12</v>
      </c>
      <c r="N799" s="146">
        <v>13</v>
      </c>
      <c r="O799" s="146">
        <v>14</v>
      </c>
      <c r="P799" s="146">
        <v>15</v>
      </c>
      <c r="Q799" s="146">
        <v>16</v>
      </c>
      <c r="R799" s="146">
        <v>17</v>
      </c>
      <c r="S799" s="146">
        <v>18</v>
      </c>
      <c r="T799" s="146">
        <v>19</v>
      </c>
      <c r="U799" s="146">
        <v>20</v>
      </c>
      <c r="V799" s="146">
        <v>21</v>
      </c>
      <c r="W799" s="146">
        <v>22</v>
      </c>
      <c r="X799" s="146">
        <v>23</v>
      </c>
      <c r="Y799" s="146">
        <v>24</v>
      </c>
      <c r="Z799" s="146">
        <v>25</v>
      </c>
      <c r="AA799" s="146">
        <v>26</v>
      </c>
      <c r="AB799" s="146">
        <v>27</v>
      </c>
      <c r="AC799" s="146">
        <v>28</v>
      </c>
      <c r="AD799" s="146">
        <v>29</v>
      </c>
      <c r="AE799" s="146">
        <v>30</v>
      </c>
      <c r="AF799" s="146">
        <v>31</v>
      </c>
      <c r="AG799" s="146">
        <v>32</v>
      </c>
      <c r="AH799" s="146">
        <v>33</v>
      </c>
      <c r="AI799" s="146">
        <v>34</v>
      </c>
      <c r="AJ799" s="146">
        <v>35</v>
      </c>
      <c r="AK799" s="146">
        <v>36</v>
      </c>
      <c r="AL799" s="146">
        <v>37</v>
      </c>
      <c r="AM799" s="146">
        <v>38</v>
      </c>
      <c r="AN799" s="146">
        <v>39</v>
      </c>
      <c r="AO799" s="146">
        <v>40</v>
      </c>
      <c r="AP799" s="146">
        <v>41</v>
      </c>
      <c r="AQ799" s="146">
        <v>42</v>
      </c>
    </row>
    <row r="800" spans="1:43" x14ac:dyDescent="0.25">
      <c r="A800" s="146">
        <v>0</v>
      </c>
      <c r="B800" s="146">
        <v>1</v>
      </c>
      <c r="C800" s="146">
        <v>2</v>
      </c>
      <c r="D800" s="146">
        <v>3</v>
      </c>
      <c r="E800" s="146">
        <v>4</v>
      </c>
      <c r="F800" s="146">
        <v>5</v>
      </c>
      <c r="G800" s="146">
        <v>6</v>
      </c>
      <c r="H800" s="146">
        <v>7</v>
      </c>
      <c r="I800" s="146">
        <v>8</v>
      </c>
      <c r="J800" s="146">
        <v>9</v>
      </c>
      <c r="K800" s="146">
        <v>10</v>
      </c>
      <c r="L800" s="146">
        <v>11</v>
      </c>
      <c r="M800" s="146">
        <v>12</v>
      </c>
      <c r="N800" s="146">
        <v>13</v>
      </c>
      <c r="O800" s="146">
        <v>14</v>
      </c>
      <c r="P800" s="146">
        <v>15</v>
      </c>
      <c r="Q800" s="146">
        <v>16</v>
      </c>
      <c r="R800" s="146">
        <v>17</v>
      </c>
      <c r="S800" s="146">
        <v>18</v>
      </c>
      <c r="T800" s="146">
        <v>19</v>
      </c>
      <c r="U800" s="146">
        <v>20</v>
      </c>
      <c r="V800" s="146">
        <v>21</v>
      </c>
      <c r="W800" s="146">
        <v>22</v>
      </c>
      <c r="X800" s="146">
        <v>23</v>
      </c>
      <c r="Y800" s="146">
        <v>24</v>
      </c>
      <c r="Z800" s="146">
        <v>25</v>
      </c>
      <c r="AA800" s="146">
        <v>26</v>
      </c>
      <c r="AB800" s="146">
        <v>27</v>
      </c>
      <c r="AC800" s="146">
        <v>28</v>
      </c>
      <c r="AD800" s="146">
        <v>29</v>
      </c>
      <c r="AE800" s="146">
        <v>30</v>
      </c>
      <c r="AF800" s="146">
        <v>31</v>
      </c>
      <c r="AG800" s="146">
        <v>32</v>
      </c>
      <c r="AH800" s="146">
        <v>33</v>
      </c>
      <c r="AI800" s="146">
        <v>34</v>
      </c>
      <c r="AJ800" s="146">
        <v>35</v>
      </c>
      <c r="AK800" s="146">
        <v>36</v>
      </c>
      <c r="AL800" s="146">
        <v>37</v>
      </c>
      <c r="AM800" s="146">
        <v>38</v>
      </c>
      <c r="AN800" s="146">
        <v>39</v>
      </c>
      <c r="AO800" s="146">
        <v>40</v>
      </c>
      <c r="AP800" s="146">
        <v>41</v>
      </c>
      <c r="AQ800" s="146">
        <v>42</v>
      </c>
    </row>
    <row r="801" spans="1:43" x14ac:dyDescent="0.25">
      <c r="A801" s="146">
        <v>0</v>
      </c>
      <c r="B801" s="146">
        <v>1</v>
      </c>
      <c r="C801" s="146">
        <v>2</v>
      </c>
      <c r="D801" s="146">
        <v>3</v>
      </c>
      <c r="E801" s="146">
        <v>4</v>
      </c>
      <c r="F801" s="146">
        <v>5</v>
      </c>
      <c r="G801" s="146">
        <v>6</v>
      </c>
      <c r="H801" s="146">
        <v>7</v>
      </c>
      <c r="I801" s="146">
        <v>8</v>
      </c>
      <c r="J801" s="146">
        <v>9</v>
      </c>
      <c r="K801" s="146">
        <v>10</v>
      </c>
      <c r="L801" s="146">
        <v>11</v>
      </c>
      <c r="M801" s="146">
        <v>12</v>
      </c>
      <c r="N801" s="146">
        <v>13</v>
      </c>
      <c r="O801" s="146">
        <v>14</v>
      </c>
      <c r="P801" s="146">
        <v>15</v>
      </c>
      <c r="Q801" s="146">
        <v>16</v>
      </c>
      <c r="R801" s="146">
        <v>17</v>
      </c>
      <c r="S801" s="146">
        <v>18</v>
      </c>
      <c r="T801" s="146">
        <v>19</v>
      </c>
      <c r="U801" s="146">
        <v>20</v>
      </c>
      <c r="V801" s="146">
        <v>21</v>
      </c>
      <c r="W801" s="146">
        <v>22</v>
      </c>
      <c r="X801" s="146">
        <v>23</v>
      </c>
      <c r="Y801" s="146">
        <v>24</v>
      </c>
      <c r="Z801" s="146">
        <v>25</v>
      </c>
      <c r="AA801" s="146">
        <v>26</v>
      </c>
      <c r="AB801" s="146">
        <v>27</v>
      </c>
      <c r="AC801" s="146">
        <v>28</v>
      </c>
      <c r="AD801" s="146">
        <v>29</v>
      </c>
      <c r="AE801" s="146">
        <v>30</v>
      </c>
      <c r="AF801" s="146">
        <v>31</v>
      </c>
      <c r="AG801" s="146">
        <v>32</v>
      </c>
      <c r="AH801" s="146">
        <v>33</v>
      </c>
      <c r="AI801" s="146">
        <v>34</v>
      </c>
      <c r="AJ801" s="146">
        <v>35</v>
      </c>
      <c r="AK801" s="146">
        <v>36</v>
      </c>
      <c r="AL801" s="146">
        <v>37</v>
      </c>
      <c r="AM801" s="146">
        <v>38</v>
      </c>
      <c r="AN801" s="146">
        <v>39</v>
      </c>
      <c r="AO801" s="146">
        <v>40</v>
      </c>
      <c r="AP801" s="146">
        <v>41</v>
      </c>
      <c r="AQ801" s="146">
        <v>42</v>
      </c>
    </row>
    <row r="802" spans="1:43" x14ac:dyDescent="0.25">
      <c r="A802" s="146">
        <v>0</v>
      </c>
      <c r="B802" s="146">
        <v>1</v>
      </c>
      <c r="C802" s="146">
        <v>2</v>
      </c>
      <c r="D802" s="146">
        <v>3</v>
      </c>
      <c r="E802" s="146">
        <v>4</v>
      </c>
      <c r="F802" s="146">
        <v>5</v>
      </c>
      <c r="G802" s="146">
        <v>6</v>
      </c>
      <c r="H802" s="146">
        <v>7</v>
      </c>
      <c r="I802" s="146">
        <v>8</v>
      </c>
      <c r="J802" s="146">
        <v>9</v>
      </c>
      <c r="K802" s="146">
        <v>10</v>
      </c>
      <c r="L802" s="146">
        <v>11</v>
      </c>
      <c r="M802" s="146">
        <v>12</v>
      </c>
      <c r="N802" s="146">
        <v>13</v>
      </c>
      <c r="O802" s="146">
        <v>14</v>
      </c>
      <c r="P802" s="146">
        <v>15</v>
      </c>
      <c r="Q802" s="146">
        <v>16</v>
      </c>
      <c r="R802" s="146">
        <v>17</v>
      </c>
      <c r="S802" s="146">
        <v>18</v>
      </c>
      <c r="T802" s="146">
        <v>19</v>
      </c>
      <c r="U802" s="146">
        <v>20</v>
      </c>
      <c r="V802" s="146">
        <v>21</v>
      </c>
      <c r="W802" s="146">
        <v>22</v>
      </c>
      <c r="X802" s="146">
        <v>23</v>
      </c>
      <c r="Y802" s="146">
        <v>24</v>
      </c>
      <c r="Z802" s="146">
        <v>25</v>
      </c>
      <c r="AA802" s="146">
        <v>26</v>
      </c>
      <c r="AB802" s="146">
        <v>27</v>
      </c>
      <c r="AC802" s="146">
        <v>28</v>
      </c>
      <c r="AD802" s="146">
        <v>29</v>
      </c>
      <c r="AE802" s="146">
        <v>30</v>
      </c>
      <c r="AF802" s="146">
        <v>31</v>
      </c>
      <c r="AG802" s="146">
        <v>32</v>
      </c>
      <c r="AH802" s="146">
        <v>33</v>
      </c>
      <c r="AI802" s="146">
        <v>34</v>
      </c>
      <c r="AJ802" s="146">
        <v>35</v>
      </c>
      <c r="AK802" s="146">
        <v>36</v>
      </c>
      <c r="AL802" s="146">
        <v>37</v>
      </c>
      <c r="AM802" s="146">
        <v>38</v>
      </c>
      <c r="AN802" s="146">
        <v>39</v>
      </c>
      <c r="AO802" s="146">
        <v>40</v>
      </c>
      <c r="AP802" s="146">
        <v>41</v>
      </c>
      <c r="AQ802" s="146">
        <v>42</v>
      </c>
    </row>
    <row r="803" spans="1:43" x14ac:dyDescent="0.25">
      <c r="A803" s="146">
        <v>0</v>
      </c>
      <c r="B803" s="146">
        <v>1</v>
      </c>
      <c r="C803" s="146">
        <v>2</v>
      </c>
      <c r="D803" s="146">
        <v>3</v>
      </c>
      <c r="E803" s="146">
        <v>4</v>
      </c>
      <c r="F803" s="146">
        <v>5</v>
      </c>
      <c r="G803" s="146">
        <v>6</v>
      </c>
      <c r="H803" s="146">
        <v>7</v>
      </c>
      <c r="I803" s="146">
        <v>8</v>
      </c>
      <c r="J803" s="146">
        <v>9</v>
      </c>
      <c r="K803" s="146">
        <v>10</v>
      </c>
      <c r="L803" s="146">
        <v>11</v>
      </c>
      <c r="M803" s="146">
        <v>12</v>
      </c>
      <c r="N803" s="146">
        <v>13</v>
      </c>
      <c r="O803" s="146">
        <v>14</v>
      </c>
      <c r="P803" s="146">
        <v>15</v>
      </c>
      <c r="Q803" s="146">
        <v>16</v>
      </c>
      <c r="R803" s="146">
        <v>17</v>
      </c>
      <c r="S803" s="146">
        <v>18</v>
      </c>
      <c r="T803" s="146">
        <v>19</v>
      </c>
      <c r="U803" s="146">
        <v>20</v>
      </c>
      <c r="V803" s="146">
        <v>21</v>
      </c>
      <c r="W803" s="146">
        <v>22</v>
      </c>
      <c r="X803" s="146">
        <v>23</v>
      </c>
      <c r="Y803" s="146">
        <v>24</v>
      </c>
      <c r="Z803" s="146">
        <v>25</v>
      </c>
      <c r="AA803" s="146">
        <v>26</v>
      </c>
      <c r="AB803" s="146">
        <v>27</v>
      </c>
      <c r="AC803" s="146">
        <v>28</v>
      </c>
      <c r="AD803" s="146">
        <v>29</v>
      </c>
      <c r="AE803" s="146">
        <v>30</v>
      </c>
      <c r="AF803" s="146">
        <v>31</v>
      </c>
      <c r="AG803" s="146">
        <v>32</v>
      </c>
      <c r="AH803" s="146">
        <v>33</v>
      </c>
      <c r="AI803" s="146">
        <v>34</v>
      </c>
      <c r="AJ803" s="146">
        <v>35</v>
      </c>
      <c r="AK803" s="146">
        <v>36</v>
      </c>
      <c r="AL803" s="146">
        <v>37</v>
      </c>
      <c r="AM803" s="146">
        <v>38</v>
      </c>
      <c r="AN803" s="146">
        <v>39</v>
      </c>
      <c r="AO803" s="146">
        <v>40</v>
      </c>
      <c r="AP803" s="146">
        <v>41</v>
      </c>
      <c r="AQ803" s="146">
        <v>42</v>
      </c>
    </row>
    <row r="804" spans="1:43" x14ac:dyDescent="0.25">
      <c r="A804" s="146">
        <v>0</v>
      </c>
      <c r="B804" s="146">
        <v>1</v>
      </c>
      <c r="C804" s="146">
        <v>2</v>
      </c>
      <c r="D804" s="146">
        <v>3</v>
      </c>
      <c r="E804" s="146">
        <v>4</v>
      </c>
      <c r="F804" s="146">
        <v>5</v>
      </c>
      <c r="G804" s="146">
        <v>6</v>
      </c>
      <c r="H804" s="146">
        <v>7</v>
      </c>
      <c r="I804" s="146">
        <v>8</v>
      </c>
      <c r="J804" s="146">
        <v>9</v>
      </c>
      <c r="K804" s="146">
        <v>10</v>
      </c>
      <c r="L804" s="146">
        <v>11</v>
      </c>
      <c r="M804" s="146">
        <v>12</v>
      </c>
      <c r="N804" s="146">
        <v>13</v>
      </c>
      <c r="O804" s="146">
        <v>14</v>
      </c>
      <c r="P804" s="146">
        <v>15</v>
      </c>
      <c r="Q804" s="146">
        <v>16</v>
      </c>
      <c r="R804" s="146">
        <v>17</v>
      </c>
      <c r="S804" s="146">
        <v>18</v>
      </c>
      <c r="T804" s="146">
        <v>19</v>
      </c>
      <c r="U804" s="146">
        <v>20</v>
      </c>
      <c r="V804" s="146">
        <v>21</v>
      </c>
      <c r="W804" s="146">
        <v>22</v>
      </c>
      <c r="X804" s="146">
        <v>23</v>
      </c>
      <c r="Y804" s="146">
        <v>24</v>
      </c>
      <c r="Z804" s="146">
        <v>25</v>
      </c>
      <c r="AA804" s="146">
        <v>26</v>
      </c>
      <c r="AB804" s="146">
        <v>27</v>
      </c>
      <c r="AC804" s="146">
        <v>28</v>
      </c>
      <c r="AD804" s="146">
        <v>29</v>
      </c>
      <c r="AE804" s="146">
        <v>30</v>
      </c>
      <c r="AF804" s="146">
        <v>31</v>
      </c>
      <c r="AG804" s="146">
        <v>32</v>
      </c>
      <c r="AH804" s="146">
        <v>33</v>
      </c>
      <c r="AI804" s="146">
        <v>34</v>
      </c>
      <c r="AJ804" s="146">
        <v>35</v>
      </c>
      <c r="AK804" s="146">
        <v>36</v>
      </c>
      <c r="AL804" s="146">
        <v>37</v>
      </c>
      <c r="AM804" s="146">
        <v>38</v>
      </c>
      <c r="AN804" s="146">
        <v>39</v>
      </c>
      <c r="AO804" s="146">
        <v>40</v>
      </c>
      <c r="AP804" s="146">
        <v>41</v>
      </c>
      <c r="AQ804" s="146">
        <v>42</v>
      </c>
    </row>
    <row r="805" spans="1:43" x14ac:dyDescent="0.25">
      <c r="A805" s="146">
        <v>0</v>
      </c>
      <c r="B805" s="146">
        <v>1</v>
      </c>
      <c r="C805" s="146">
        <v>2</v>
      </c>
      <c r="D805" s="146">
        <v>3</v>
      </c>
      <c r="E805" s="146">
        <v>4</v>
      </c>
      <c r="F805" s="146">
        <v>5</v>
      </c>
      <c r="G805" s="146">
        <v>6</v>
      </c>
      <c r="H805" s="146">
        <v>7</v>
      </c>
      <c r="I805" s="146">
        <v>8</v>
      </c>
      <c r="J805" s="146">
        <v>9</v>
      </c>
      <c r="K805" s="146">
        <v>10</v>
      </c>
      <c r="L805" s="146">
        <v>11</v>
      </c>
      <c r="M805" s="146">
        <v>12</v>
      </c>
      <c r="N805" s="146">
        <v>13</v>
      </c>
      <c r="O805" s="146">
        <v>14</v>
      </c>
      <c r="P805" s="146">
        <v>15</v>
      </c>
      <c r="Q805" s="146">
        <v>16</v>
      </c>
      <c r="R805" s="146">
        <v>17</v>
      </c>
      <c r="S805" s="146">
        <v>18</v>
      </c>
      <c r="T805" s="146">
        <v>19</v>
      </c>
      <c r="U805" s="146">
        <v>20</v>
      </c>
      <c r="V805" s="146">
        <v>21</v>
      </c>
      <c r="W805" s="146">
        <v>22</v>
      </c>
      <c r="X805" s="146">
        <v>23</v>
      </c>
      <c r="Y805" s="146">
        <v>24</v>
      </c>
      <c r="Z805" s="146">
        <v>25</v>
      </c>
      <c r="AA805" s="146">
        <v>26</v>
      </c>
      <c r="AB805" s="146">
        <v>27</v>
      </c>
      <c r="AC805" s="146">
        <v>28</v>
      </c>
      <c r="AD805" s="146">
        <v>29</v>
      </c>
      <c r="AE805" s="146">
        <v>30</v>
      </c>
      <c r="AF805" s="146">
        <v>31</v>
      </c>
      <c r="AG805" s="146">
        <v>32</v>
      </c>
      <c r="AH805" s="146">
        <v>33</v>
      </c>
      <c r="AI805" s="146">
        <v>34</v>
      </c>
      <c r="AJ805" s="146">
        <v>35</v>
      </c>
      <c r="AK805" s="146">
        <v>36</v>
      </c>
      <c r="AL805" s="146">
        <v>37</v>
      </c>
      <c r="AM805" s="146">
        <v>38</v>
      </c>
      <c r="AN805" s="146">
        <v>39</v>
      </c>
      <c r="AO805" s="146">
        <v>40</v>
      </c>
      <c r="AP805" s="146">
        <v>41</v>
      </c>
      <c r="AQ805" s="146">
        <v>42</v>
      </c>
    </row>
    <row r="806" spans="1:43" x14ac:dyDescent="0.25">
      <c r="A806" s="146">
        <v>0</v>
      </c>
      <c r="B806" s="146">
        <v>1</v>
      </c>
      <c r="C806" s="146">
        <v>2</v>
      </c>
      <c r="D806" s="146">
        <v>3</v>
      </c>
      <c r="E806" s="146">
        <v>4</v>
      </c>
      <c r="F806" s="146">
        <v>5</v>
      </c>
      <c r="G806" s="146">
        <v>6</v>
      </c>
      <c r="H806" s="146">
        <v>7</v>
      </c>
      <c r="I806" s="146">
        <v>8</v>
      </c>
      <c r="J806" s="146">
        <v>9</v>
      </c>
      <c r="K806" s="146">
        <v>10</v>
      </c>
      <c r="L806" s="146">
        <v>11</v>
      </c>
      <c r="M806" s="146">
        <v>12</v>
      </c>
      <c r="N806" s="146">
        <v>13</v>
      </c>
      <c r="O806" s="146">
        <v>14</v>
      </c>
      <c r="P806" s="146">
        <v>15</v>
      </c>
      <c r="Q806" s="146">
        <v>16</v>
      </c>
      <c r="R806" s="146">
        <v>17</v>
      </c>
      <c r="S806" s="146">
        <v>18</v>
      </c>
      <c r="T806" s="146">
        <v>19</v>
      </c>
      <c r="U806" s="146">
        <v>20</v>
      </c>
      <c r="V806" s="146">
        <v>21</v>
      </c>
      <c r="W806" s="146">
        <v>22</v>
      </c>
      <c r="X806" s="146">
        <v>23</v>
      </c>
      <c r="Y806" s="146">
        <v>24</v>
      </c>
      <c r="Z806" s="146">
        <v>25</v>
      </c>
      <c r="AA806" s="146">
        <v>26</v>
      </c>
      <c r="AB806" s="146">
        <v>27</v>
      </c>
      <c r="AC806" s="146">
        <v>28</v>
      </c>
      <c r="AD806" s="146">
        <v>29</v>
      </c>
      <c r="AE806" s="146">
        <v>30</v>
      </c>
      <c r="AF806" s="146">
        <v>31</v>
      </c>
      <c r="AG806" s="146">
        <v>32</v>
      </c>
      <c r="AH806" s="146">
        <v>33</v>
      </c>
      <c r="AI806" s="146">
        <v>34</v>
      </c>
      <c r="AJ806" s="146">
        <v>35</v>
      </c>
      <c r="AK806" s="146">
        <v>36</v>
      </c>
      <c r="AL806" s="146">
        <v>37</v>
      </c>
      <c r="AM806" s="146">
        <v>38</v>
      </c>
      <c r="AN806" s="146">
        <v>39</v>
      </c>
      <c r="AO806" s="146">
        <v>40</v>
      </c>
      <c r="AP806" s="146">
        <v>41</v>
      </c>
      <c r="AQ806" s="146">
        <v>42</v>
      </c>
    </row>
    <row r="807" spans="1:43" x14ac:dyDescent="0.25">
      <c r="A807" s="146">
        <v>0</v>
      </c>
      <c r="B807" s="146">
        <v>1</v>
      </c>
      <c r="C807" s="146">
        <v>2</v>
      </c>
      <c r="D807" s="146">
        <v>3</v>
      </c>
      <c r="E807" s="146">
        <v>4</v>
      </c>
      <c r="F807" s="146">
        <v>5</v>
      </c>
      <c r="G807" s="146">
        <v>6</v>
      </c>
      <c r="H807" s="146">
        <v>7</v>
      </c>
      <c r="I807" s="146">
        <v>8</v>
      </c>
      <c r="J807" s="146">
        <v>9</v>
      </c>
      <c r="K807" s="146">
        <v>10</v>
      </c>
      <c r="L807" s="146">
        <v>11</v>
      </c>
      <c r="M807" s="146">
        <v>12</v>
      </c>
      <c r="N807" s="146">
        <v>13</v>
      </c>
      <c r="O807" s="146">
        <v>14</v>
      </c>
      <c r="P807" s="146">
        <v>15</v>
      </c>
      <c r="Q807" s="146">
        <v>16</v>
      </c>
      <c r="R807" s="146">
        <v>17</v>
      </c>
      <c r="S807" s="146">
        <v>18</v>
      </c>
      <c r="T807" s="146">
        <v>19</v>
      </c>
      <c r="U807" s="146">
        <v>20</v>
      </c>
      <c r="V807" s="146">
        <v>21</v>
      </c>
      <c r="W807" s="146">
        <v>22</v>
      </c>
      <c r="X807" s="146">
        <v>23</v>
      </c>
      <c r="Y807" s="146">
        <v>24</v>
      </c>
      <c r="Z807" s="146">
        <v>25</v>
      </c>
      <c r="AA807" s="146">
        <v>26</v>
      </c>
      <c r="AB807" s="146">
        <v>27</v>
      </c>
      <c r="AC807" s="146">
        <v>28</v>
      </c>
      <c r="AD807" s="146">
        <v>29</v>
      </c>
      <c r="AE807" s="146">
        <v>30</v>
      </c>
      <c r="AF807" s="146">
        <v>31</v>
      </c>
      <c r="AG807" s="146">
        <v>32</v>
      </c>
      <c r="AH807" s="146">
        <v>33</v>
      </c>
      <c r="AI807" s="146">
        <v>34</v>
      </c>
      <c r="AJ807" s="146">
        <v>35</v>
      </c>
      <c r="AK807" s="146">
        <v>36</v>
      </c>
      <c r="AL807" s="146">
        <v>37</v>
      </c>
      <c r="AM807" s="146">
        <v>38</v>
      </c>
      <c r="AN807" s="146">
        <v>39</v>
      </c>
      <c r="AO807" s="146">
        <v>40</v>
      </c>
      <c r="AP807" s="146">
        <v>41</v>
      </c>
      <c r="AQ807" s="146">
        <v>42</v>
      </c>
    </row>
    <row r="808" spans="1:43" x14ac:dyDescent="0.25">
      <c r="A808" s="146">
        <v>0</v>
      </c>
      <c r="B808" s="146">
        <v>1</v>
      </c>
      <c r="C808" s="146">
        <v>2</v>
      </c>
      <c r="D808" s="146">
        <v>3</v>
      </c>
      <c r="E808" s="146">
        <v>4</v>
      </c>
      <c r="F808" s="146">
        <v>5</v>
      </c>
      <c r="G808" s="146">
        <v>6</v>
      </c>
      <c r="H808" s="146">
        <v>7</v>
      </c>
      <c r="I808" s="146">
        <v>8</v>
      </c>
      <c r="J808" s="146">
        <v>9</v>
      </c>
      <c r="K808" s="146">
        <v>10</v>
      </c>
      <c r="L808" s="146">
        <v>11</v>
      </c>
      <c r="M808" s="146">
        <v>12</v>
      </c>
      <c r="N808" s="146">
        <v>13</v>
      </c>
      <c r="O808" s="146">
        <v>14</v>
      </c>
      <c r="P808" s="146">
        <v>15</v>
      </c>
      <c r="Q808" s="146">
        <v>16</v>
      </c>
      <c r="R808" s="146">
        <v>17</v>
      </c>
      <c r="S808" s="146">
        <v>18</v>
      </c>
      <c r="T808" s="146">
        <v>19</v>
      </c>
      <c r="U808" s="146">
        <v>20</v>
      </c>
      <c r="V808" s="146">
        <v>21</v>
      </c>
      <c r="W808" s="146">
        <v>22</v>
      </c>
      <c r="X808" s="146">
        <v>23</v>
      </c>
      <c r="Y808" s="146">
        <v>24</v>
      </c>
      <c r="Z808" s="146">
        <v>25</v>
      </c>
      <c r="AA808" s="146">
        <v>26</v>
      </c>
      <c r="AB808" s="146">
        <v>27</v>
      </c>
      <c r="AC808" s="146">
        <v>28</v>
      </c>
      <c r="AD808" s="146">
        <v>29</v>
      </c>
      <c r="AE808" s="146">
        <v>30</v>
      </c>
      <c r="AF808" s="146">
        <v>31</v>
      </c>
      <c r="AG808" s="146">
        <v>32</v>
      </c>
      <c r="AH808" s="146">
        <v>33</v>
      </c>
      <c r="AI808" s="146">
        <v>34</v>
      </c>
      <c r="AJ808" s="146">
        <v>35</v>
      </c>
      <c r="AK808" s="146">
        <v>36</v>
      </c>
      <c r="AL808" s="146">
        <v>37</v>
      </c>
      <c r="AM808" s="146">
        <v>38</v>
      </c>
      <c r="AN808" s="146">
        <v>39</v>
      </c>
      <c r="AO808" s="146">
        <v>40</v>
      </c>
      <c r="AP808" s="146">
        <v>41</v>
      </c>
      <c r="AQ808" s="146">
        <v>42</v>
      </c>
    </row>
    <row r="809" spans="1:43" x14ac:dyDescent="0.25">
      <c r="A809" s="146">
        <v>0</v>
      </c>
      <c r="B809" s="146">
        <v>1</v>
      </c>
      <c r="C809" s="146">
        <v>2</v>
      </c>
      <c r="D809" s="146">
        <v>3</v>
      </c>
      <c r="E809" s="146">
        <v>4</v>
      </c>
      <c r="F809" s="146">
        <v>5</v>
      </c>
      <c r="G809" s="146">
        <v>6</v>
      </c>
      <c r="H809" s="146">
        <v>7</v>
      </c>
      <c r="I809" s="146">
        <v>8</v>
      </c>
      <c r="J809" s="146">
        <v>9</v>
      </c>
      <c r="K809" s="146">
        <v>10</v>
      </c>
      <c r="L809" s="146">
        <v>11</v>
      </c>
      <c r="M809" s="146">
        <v>12</v>
      </c>
      <c r="N809" s="146">
        <v>13</v>
      </c>
      <c r="O809" s="146">
        <v>14</v>
      </c>
      <c r="P809" s="146">
        <v>15</v>
      </c>
      <c r="Q809" s="146">
        <v>16</v>
      </c>
      <c r="R809" s="146">
        <v>17</v>
      </c>
      <c r="S809" s="146">
        <v>18</v>
      </c>
      <c r="T809" s="146">
        <v>19</v>
      </c>
      <c r="U809" s="146">
        <v>20</v>
      </c>
      <c r="V809" s="146">
        <v>21</v>
      </c>
      <c r="W809" s="146">
        <v>22</v>
      </c>
      <c r="X809" s="146">
        <v>23</v>
      </c>
      <c r="Y809" s="146">
        <v>24</v>
      </c>
      <c r="Z809" s="146">
        <v>25</v>
      </c>
      <c r="AA809" s="146">
        <v>26</v>
      </c>
      <c r="AB809" s="146">
        <v>27</v>
      </c>
      <c r="AC809" s="146">
        <v>28</v>
      </c>
      <c r="AD809" s="146">
        <v>29</v>
      </c>
      <c r="AE809" s="146">
        <v>30</v>
      </c>
      <c r="AF809" s="146">
        <v>31</v>
      </c>
      <c r="AG809" s="146">
        <v>32</v>
      </c>
      <c r="AH809" s="146">
        <v>33</v>
      </c>
      <c r="AI809" s="146">
        <v>34</v>
      </c>
      <c r="AJ809" s="146">
        <v>35</v>
      </c>
      <c r="AK809" s="146">
        <v>36</v>
      </c>
      <c r="AL809" s="146">
        <v>37</v>
      </c>
      <c r="AM809" s="146">
        <v>38</v>
      </c>
      <c r="AN809" s="146">
        <v>39</v>
      </c>
      <c r="AO809" s="146">
        <v>40</v>
      </c>
      <c r="AP809" s="146">
        <v>41</v>
      </c>
      <c r="AQ809" s="146">
        <v>42</v>
      </c>
    </row>
    <row r="810" spans="1:43" x14ac:dyDescent="0.25">
      <c r="A810" s="146">
        <v>0</v>
      </c>
      <c r="B810" s="146">
        <v>1</v>
      </c>
      <c r="C810" s="146">
        <v>2</v>
      </c>
      <c r="D810" s="146">
        <v>3</v>
      </c>
      <c r="E810" s="146">
        <v>4</v>
      </c>
      <c r="F810" s="146">
        <v>5</v>
      </c>
      <c r="G810" s="146">
        <v>6</v>
      </c>
      <c r="H810" s="146">
        <v>7</v>
      </c>
      <c r="I810" s="146">
        <v>8</v>
      </c>
      <c r="J810" s="146">
        <v>9</v>
      </c>
      <c r="K810" s="146">
        <v>10</v>
      </c>
      <c r="L810" s="146">
        <v>11</v>
      </c>
      <c r="M810" s="146">
        <v>12</v>
      </c>
      <c r="N810" s="146">
        <v>13</v>
      </c>
      <c r="O810" s="146">
        <v>14</v>
      </c>
      <c r="P810" s="146">
        <v>15</v>
      </c>
      <c r="Q810" s="146">
        <v>16</v>
      </c>
      <c r="R810" s="146">
        <v>17</v>
      </c>
      <c r="S810" s="146">
        <v>18</v>
      </c>
      <c r="T810" s="146">
        <v>19</v>
      </c>
      <c r="U810" s="146">
        <v>20</v>
      </c>
      <c r="V810" s="146">
        <v>21</v>
      </c>
      <c r="W810" s="146">
        <v>22</v>
      </c>
      <c r="X810" s="146">
        <v>23</v>
      </c>
      <c r="Y810" s="146">
        <v>24</v>
      </c>
      <c r="Z810" s="146">
        <v>25</v>
      </c>
      <c r="AA810" s="146">
        <v>26</v>
      </c>
      <c r="AB810" s="146">
        <v>27</v>
      </c>
      <c r="AC810" s="146">
        <v>28</v>
      </c>
      <c r="AD810" s="146">
        <v>29</v>
      </c>
      <c r="AE810" s="146">
        <v>30</v>
      </c>
      <c r="AF810" s="146">
        <v>31</v>
      </c>
      <c r="AG810" s="146">
        <v>32</v>
      </c>
      <c r="AH810" s="146">
        <v>33</v>
      </c>
      <c r="AI810" s="146">
        <v>34</v>
      </c>
      <c r="AJ810" s="146">
        <v>35</v>
      </c>
      <c r="AK810" s="146">
        <v>36</v>
      </c>
      <c r="AL810" s="146">
        <v>37</v>
      </c>
      <c r="AM810" s="146">
        <v>38</v>
      </c>
      <c r="AN810" s="146">
        <v>39</v>
      </c>
      <c r="AO810" s="146">
        <v>40</v>
      </c>
      <c r="AP810" s="146">
        <v>41</v>
      </c>
      <c r="AQ810" s="146">
        <v>42</v>
      </c>
    </row>
    <row r="811" spans="1:43" x14ac:dyDescent="0.25">
      <c r="A811" s="146">
        <v>0</v>
      </c>
      <c r="B811" s="146">
        <v>1</v>
      </c>
      <c r="C811" s="146">
        <v>2</v>
      </c>
      <c r="D811" s="146">
        <v>3</v>
      </c>
      <c r="E811" s="146">
        <v>4</v>
      </c>
      <c r="F811" s="146">
        <v>5</v>
      </c>
      <c r="G811" s="146">
        <v>6</v>
      </c>
      <c r="H811" s="146">
        <v>7</v>
      </c>
      <c r="I811" s="146">
        <v>8</v>
      </c>
      <c r="J811" s="146">
        <v>9</v>
      </c>
      <c r="K811" s="146">
        <v>10</v>
      </c>
      <c r="L811" s="146">
        <v>11</v>
      </c>
      <c r="M811" s="146">
        <v>12</v>
      </c>
      <c r="N811" s="146">
        <v>13</v>
      </c>
      <c r="O811" s="146">
        <v>14</v>
      </c>
      <c r="P811" s="146">
        <v>15</v>
      </c>
      <c r="Q811" s="146">
        <v>16</v>
      </c>
      <c r="R811" s="146">
        <v>17</v>
      </c>
      <c r="S811" s="146">
        <v>18</v>
      </c>
      <c r="T811" s="146">
        <v>19</v>
      </c>
      <c r="U811" s="146">
        <v>20</v>
      </c>
      <c r="V811" s="146">
        <v>21</v>
      </c>
      <c r="W811" s="146">
        <v>22</v>
      </c>
      <c r="X811" s="146">
        <v>23</v>
      </c>
      <c r="Y811" s="146">
        <v>24</v>
      </c>
      <c r="Z811" s="146">
        <v>25</v>
      </c>
      <c r="AA811" s="146">
        <v>26</v>
      </c>
      <c r="AB811" s="146">
        <v>27</v>
      </c>
      <c r="AC811" s="146">
        <v>28</v>
      </c>
      <c r="AD811" s="146">
        <v>29</v>
      </c>
      <c r="AE811" s="146">
        <v>30</v>
      </c>
      <c r="AF811" s="146">
        <v>31</v>
      </c>
      <c r="AG811" s="146">
        <v>32</v>
      </c>
      <c r="AH811" s="146">
        <v>33</v>
      </c>
      <c r="AI811" s="146">
        <v>34</v>
      </c>
      <c r="AJ811" s="146">
        <v>35</v>
      </c>
      <c r="AK811" s="146">
        <v>36</v>
      </c>
      <c r="AL811" s="146">
        <v>37</v>
      </c>
      <c r="AM811" s="146">
        <v>38</v>
      </c>
      <c r="AN811" s="146">
        <v>39</v>
      </c>
      <c r="AO811" s="146">
        <v>40</v>
      </c>
      <c r="AP811" s="146">
        <v>41</v>
      </c>
      <c r="AQ811" s="146">
        <v>42</v>
      </c>
    </row>
    <row r="812" spans="1:43" x14ac:dyDescent="0.25">
      <c r="A812" s="146">
        <v>0</v>
      </c>
      <c r="B812" s="146">
        <v>1</v>
      </c>
      <c r="C812" s="146">
        <v>2</v>
      </c>
      <c r="D812" s="146">
        <v>3</v>
      </c>
      <c r="E812" s="146">
        <v>4</v>
      </c>
      <c r="F812" s="146">
        <v>5</v>
      </c>
      <c r="G812" s="146">
        <v>6</v>
      </c>
      <c r="H812" s="146">
        <v>7</v>
      </c>
      <c r="I812" s="146">
        <v>8</v>
      </c>
      <c r="J812" s="146">
        <v>9</v>
      </c>
      <c r="K812" s="146">
        <v>10</v>
      </c>
      <c r="L812" s="146">
        <v>11</v>
      </c>
      <c r="M812" s="146">
        <v>12</v>
      </c>
      <c r="N812" s="146">
        <v>13</v>
      </c>
      <c r="O812" s="146">
        <v>14</v>
      </c>
      <c r="P812" s="146">
        <v>15</v>
      </c>
      <c r="Q812" s="146">
        <v>16</v>
      </c>
      <c r="R812" s="146">
        <v>17</v>
      </c>
      <c r="S812" s="146">
        <v>18</v>
      </c>
      <c r="T812" s="146">
        <v>19</v>
      </c>
      <c r="U812" s="146">
        <v>20</v>
      </c>
      <c r="V812" s="146">
        <v>21</v>
      </c>
      <c r="W812" s="146">
        <v>22</v>
      </c>
      <c r="X812" s="146">
        <v>23</v>
      </c>
      <c r="Y812" s="146">
        <v>24</v>
      </c>
      <c r="Z812" s="146">
        <v>25</v>
      </c>
      <c r="AA812" s="146">
        <v>26</v>
      </c>
      <c r="AB812" s="146">
        <v>27</v>
      </c>
      <c r="AC812" s="146">
        <v>28</v>
      </c>
      <c r="AD812" s="146">
        <v>29</v>
      </c>
      <c r="AE812" s="146">
        <v>30</v>
      </c>
      <c r="AF812" s="146">
        <v>31</v>
      </c>
      <c r="AG812" s="146">
        <v>32</v>
      </c>
      <c r="AH812" s="146">
        <v>33</v>
      </c>
      <c r="AI812" s="146">
        <v>34</v>
      </c>
      <c r="AJ812" s="146">
        <v>35</v>
      </c>
      <c r="AK812" s="146">
        <v>36</v>
      </c>
      <c r="AL812" s="146">
        <v>37</v>
      </c>
      <c r="AM812" s="146">
        <v>38</v>
      </c>
      <c r="AN812" s="146">
        <v>39</v>
      </c>
      <c r="AO812" s="146">
        <v>40</v>
      </c>
      <c r="AP812" s="146">
        <v>41</v>
      </c>
      <c r="AQ812" s="146">
        <v>42</v>
      </c>
    </row>
    <row r="813" spans="1:43" x14ac:dyDescent="0.25">
      <c r="A813" s="146">
        <v>0</v>
      </c>
      <c r="B813" s="146">
        <v>1</v>
      </c>
      <c r="C813" s="146">
        <v>2</v>
      </c>
      <c r="D813" s="146">
        <v>3</v>
      </c>
      <c r="E813" s="146">
        <v>4</v>
      </c>
      <c r="F813" s="146">
        <v>5</v>
      </c>
      <c r="G813" s="146">
        <v>6</v>
      </c>
      <c r="H813" s="146">
        <v>7</v>
      </c>
      <c r="I813" s="146">
        <v>8</v>
      </c>
      <c r="J813" s="146">
        <v>9</v>
      </c>
      <c r="K813" s="146">
        <v>10</v>
      </c>
      <c r="L813" s="146">
        <v>11</v>
      </c>
      <c r="M813" s="146">
        <v>12</v>
      </c>
      <c r="N813" s="146">
        <v>13</v>
      </c>
      <c r="O813" s="146">
        <v>14</v>
      </c>
      <c r="P813" s="146">
        <v>15</v>
      </c>
      <c r="Q813" s="146">
        <v>16</v>
      </c>
      <c r="R813" s="146">
        <v>17</v>
      </c>
      <c r="S813" s="146">
        <v>18</v>
      </c>
      <c r="T813" s="146">
        <v>19</v>
      </c>
      <c r="U813" s="146">
        <v>20</v>
      </c>
      <c r="V813" s="146">
        <v>21</v>
      </c>
      <c r="W813" s="146">
        <v>22</v>
      </c>
      <c r="X813" s="146">
        <v>23</v>
      </c>
      <c r="Y813" s="146">
        <v>24</v>
      </c>
      <c r="Z813" s="146">
        <v>25</v>
      </c>
      <c r="AA813" s="146">
        <v>26</v>
      </c>
      <c r="AB813" s="146">
        <v>27</v>
      </c>
      <c r="AC813" s="146">
        <v>28</v>
      </c>
      <c r="AD813" s="146">
        <v>29</v>
      </c>
      <c r="AE813" s="146">
        <v>30</v>
      </c>
      <c r="AF813" s="146">
        <v>31</v>
      </c>
      <c r="AG813" s="146">
        <v>32</v>
      </c>
      <c r="AH813" s="146">
        <v>33</v>
      </c>
      <c r="AI813" s="146">
        <v>34</v>
      </c>
      <c r="AJ813" s="146">
        <v>35</v>
      </c>
      <c r="AK813" s="146">
        <v>36</v>
      </c>
      <c r="AL813" s="146">
        <v>37</v>
      </c>
      <c r="AM813" s="146">
        <v>38</v>
      </c>
      <c r="AN813" s="146">
        <v>39</v>
      </c>
      <c r="AO813" s="146">
        <v>40</v>
      </c>
      <c r="AP813" s="146">
        <v>41</v>
      </c>
      <c r="AQ813" s="146">
        <v>42</v>
      </c>
    </row>
    <row r="814" spans="1:43" x14ac:dyDescent="0.25">
      <c r="A814" s="146">
        <v>0</v>
      </c>
      <c r="B814" s="146">
        <v>1</v>
      </c>
      <c r="C814" s="146">
        <v>2</v>
      </c>
      <c r="D814" s="146">
        <v>3</v>
      </c>
      <c r="E814" s="146">
        <v>4</v>
      </c>
      <c r="F814" s="146">
        <v>5</v>
      </c>
      <c r="G814" s="146">
        <v>6</v>
      </c>
      <c r="H814" s="146">
        <v>7</v>
      </c>
      <c r="I814" s="146">
        <v>8</v>
      </c>
      <c r="J814" s="146">
        <v>9</v>
      </c>
      <c r="K814" s="146">
        <v>10</v>
      </c>
      <c r="L814" s="146">
        <v>11</v>
      </c>
      <c r="M814" s="146">
        <v>12</v>
      </c>
      <c r="N814" s="146">
        <v>13</v>
      </c>
      <c r="O814" s="146">
        <v>14</v>
      </c>
      <c r="P814" s="146">
        <v>15</v>
      </c>
      <c r="Q814" s="146">
        <v>16</v>
      </c>
      <c r="R814" s="146">
        <v>17</v>
      </c>
      <c r="S814" s="146">
        <v>18</v>
      </c>
      <c r="T814" s="146">
        <v>19</v>
      </c>
      <c r="U814" s="146">
        <v>20</v>
      </c>
      <c r="V814" s="146">
        <v>21</v>
      </c>
      <c r="W814" s="146">
        <v>22</v>
      </c>
      <c r="X814" s="146">
        <v>23</v>
      </c>
      <c r="Y814" s="146">
        <v>24</v>
      </c>
      <c r="Z814" s="146">
        <v>25</v>
      </c>
      <c r="AA814" s="146">
        <v>26</v>
      </c>
      <c r="AB814" s="146">
        <v>27</v>
      </c>
      <c r="AC814" s="146">
        <v>28</v>
      </c>
      <c r="AD814" s="146">
        <v>29</v>
      </c>
      <c r="AE814" s="146">
        <v>30</v>
      </c>
      <c r="AF814" s="146">
        <v>31</v>
      </c>
      <c r="AG814" s="146">
        <v>32</v>
      </c>
      <c r="AH814" s="146">
        <v>33</v>
      </c>
      <c r="AI814" s="146">
        <v>34</v>
      </c>
      <c r="AJ814" s="146">
        <v>35</v>
      </c>
      <c r="AK814" s="146">
        <v>36</v>
      </c>
      <c r="AL814" s="146">
        <v>37</v>
      </c>
      <c r="AM814" s="146">
        <v>38</v>
      </c>
      <c r="AN814" s="146">
        <v>39</v>
      </c>
      <c r="AO814" s="146">
        <v>40</v>
      </c>
      <c r="AP814" s="146">
        <v>41</v>
      </c>
      <c r="AQ814" s="146">
        <v>42</v>
      </c>
    </row>
    <row r="815" spans="1:43" x14ac:dyDescent="0.25">
      <c r="A815" s="146">
        <v>0</v>
      </c>
      <c r="B815" s="146">
        <v>1</v>
      </c>
      <c r="C815" s="146">
        <v>2</v>
      </c>
      <c r="D815" s="146">
        <v>3</v>
      </c>
      <c r="E815" s="146">
        <v>4</v>
      </c>
      <c r="F815" s="146">
        <v>5</v>
      </c>
      <c r="G815" s="146">
        <v>6</v>
      </c>
      <c r="H815" s="146">
        <v>7</v>
      </c>
      <c r="I815" s="146">
        <v>8</v>
      </c>
      <c r="J815" s="146">
        <v>9</v>
      </c>
      <c r="K815" s="146">
        <v>10</v>
      </c>
      <c r="L815" s="146">
        <v>11</v>
      </c>
      <c r="M815" s="146">
        <v>12</v>
      </c>
      <c r="N815" s="146">
        <v>13</v>
      </c>
      <c r="O815" s="146">
        <v>14</v>
      </c>
      <c r="P815" s="146">
        <v>15</v>
      </c>
      <c r="Q815" s="146">
        <v>16</v>
      </c>
      <c r="R815" s="146">
        <v>17</v>
      </c>
      <c r="S815" s="146">
        <v>18</v>
      </c>
      <c r="T815" s="146">
        <v>19</v>
      </c>
      <c r="U815" s="146">
        <v>20</v>
      </c>
      <c r="V815" s="146">
        <v>21</v>
      </c>
      <c r="W815" s="146">
        <v>22</v>
      </c>
      <c r="X815" s="146">
        <v>23</v>
      </c>
      <c r="Y815" s="146">
        <v>24</v>
      </c>
      <c r="Z815" s="146">
        <v>25</v>
      </c>
      <c r="AA815" s="146">
        <v>26</v>
      </c>
      <c r="AB815" s="146">
        <v>27</v>
      </c>
      <c r="AC815" s="146">
        <v>28</v>
      </c>
      <c r="AD815" s="146">
        <v>29</v>
      </c>
      <c r="AE815" s="146">
        <v>30</v>
      </c>
      <c r="AF815" s="146">
        <v>31</v>
      </c>
      <c r="AG815" s="146">
        <v>32</v>
      </c>
      <c r="AH815" s="146">
        <v>33</v>
      </c>
      <c r="AI815" s="146">
        <v>34</v>
      </c>
      <c r="AJ815" s="146">
        <v>35</v>
      </c>
      <c r="AK815" s="146">
        <v>36</v>
      </c>
      <c r="AL815" s="146">
        <v>37</v>
      </c>
      <c r="AM815" s="146">
        <v>38</v>
      </c>
      <c r="AN815" s="146">
        <v>39</v>
      </c>
      <c r="AO815" s="146">
        <v>40</v>
      </c>
      <c r="AP815" s="146">
        <v>41</v>
      </c>
      <c r="AQ815" s="146">
        <v>42</v>
      </c>
    </row>
    <row r="816" spans="1:43" x14ac:dyDescent="0.25">
      <c r="A816" s="146">
        <v>0</v>
      </c>
      <c r="B816" s="146">
        <v>1</v>
      </c>
      <c r="C816" s="146">
        <v>2</v>
      </c>
      <c r="D816" s="146">
        <v>3</v>
      </c>
      <c r="E816" s="146">
        <v>4</v>
      </c>
      <c r="F816" s="146">
        <v>5</v>
      </c>
      <c r="G816" s="146">
        <v>6</v>
      </c>
      <c r="H816" s="146">
        <v>7</v>
      </c>
      <c r="I816" s="146">
        <v>8</v>
      </c>
      <c r="J816" s="146">
        <v>9</v>
      </c>
      <c r="K816" s="146">
        <v>10</v>
      </c>
      <c r="L816" s="146">
        <v>11</v>
      </c>
      <c r="M816" s="146">
        <v>12</v>
      </c>
      <c r="N816" s="146">
        <v>13</v>
      </c>
      <c r="O816" s="146">
        <v>14</v>
      </c>
      <c r="P816" s="146">
        <v>15</v>
      </c>
      <c r="Q816" s="146">
        <v>16</v>
      </c>
      <c r="R816" s="146">
        <v>17</v>
      </c>
      <c r="S816" s="146">
        <v>18</v>
      </c>
      <c r="T816" s="146">
        <v>19</v>
      </c>
      <c r="U816" s="146">
        <v>20</v>
      </c>
      <c r="V816" s="146">
        <v>21</v>
      </c>
      <c r="W816" s="146">
        <v>22</v>
      </c>
      <c r="X816" s="146">
        <v>23</v>
      </c>
      <c r="Y816" s="146">
        <v>24</v>
      </c>
      <c r="Z816" s="146">
        <v>25</v>
      </c>
      <c r="AA816" s="146">
        <v>26</v>
      </c>
      <c r="AB816" s="146">
        <v>27</v>
      </c>
      <c r="AC816" s="146">
        <v>28</v>
      </c>
      <c r="AD816" s="146">
        <v>29</v>
      </c>
      <c r="AE816" s="146">
        <v>30</v>
      </c>
      <c r="AF816" s="146">
        <v>31</v>
      </c>
      <c r="AG816" s="146">
        <v>32</v>
      </c>
      <c r="AH816" s="146">
        <v>33</v>
      </c>
      <c r="AI816" s="146">
        <v>34</v>
      </c>
      <c r="AJ816" s="146">
        <v>35</v>
      </c>
      <c r="AK816" s="146">
        <v>36</v>
      </c>
      <c r="AL816" s="146">
        <v>37</v>
      </c>
      <c r="AM816" s="146">
        <v>38</v>
      </c>
      <c r="AN816" s="146">
        <v>39</v>
      </c>
      <c r="AO816" s="146">
        <v>40</v>
      </c>
      <c r="AP816" s="146">
        <v>41</v>
      </c>
      <c r="AQ816" s="146">
        <v>42</v>
      </c>
    </row>
    <row r="817" spans="1:43" x14ac:dyDescent="0.25">
      <c r="A817" s="146">
        <v>0</v>
      </c>
      <c r="B817" s="146">
        <v>1</v>
      </c>
      <c r="C817" s="146">
        <v>2</v>
      </c>
      <c r="D817" s="146">
        <v>3</v>
      </c>
      <c r="E817" s="146">
        <v>4</v>
      </c>
      <c r="F817" s="146">
        <v>5</v>
      </c>
      <c r="G817" s="146">
        <v>6</v>
      </c>
      <c r="H817" s="146">
        <v>7</v>
      </c>
      <c r="I817" s="146">
        <v>8</v>
      </c>
      <c r="J817" s="146">
        <v>9</v>
      </c>
      <c r="K817" s="146">
        <v>10</v>
      </c>
      <c r="L817" s="146">
        <v>11</v>
      </c>
      <c r="M817" s="146">
        <v>12</v>
      </c>
      <c r="N817" s="146">
        <v>13</v>
      </c>
      <c r="O817" s="146">
        <v>14</v>
      </c>
      <c r="P817" s="146">
        <v>15</v>
      </c>
      <c r="Q817" s="146">
        <v>16</v>
      </c>
      <c r="R817" s="146">
        <v>17</v>
      </c>
      <c r="S817" s="146">
        <v>18</v>
      </c>
      <c r="T817" s="146">
        <v>19</v>
      </c>
      <c r="U817" s="146">
        <v>20</v>
      </c>
      <c r="V817" s="146">
        <v>21</v>
      </c>
      <c r="W817" s="146">
        <v>22</v>
      </c>
      <c r="X817" s="146">
        <v>23</v>
      </c>
      <c r="Y817" s="146">
        <v>24</v>
      </c>
      <c r="Z817" s="146">
        <v>25</v>
      </c>
      <c r="AA817" s="146">
        <v>26</v>
      </c>
      <c r="AB817" s="146">
        <v>27</v>
      </c>
      <c r="AC817" s="146">
        <v>28</v>
      </c>
      <c r="AD817" s="146">
        <v>29</v>
      </c>
      <c r="AE817" s="146">
        <v>30</v>
      </c>
      <c r="AF817" s="146">
        <v>31</v>
      </c>
      <c r="AG817" s="146">
        <v>32</v>
      </c>
      <c r="AH817" s="146">
        <v>33</v>
      </c>
      <c r="AI817" s="146">
        <v>34</v>
      </c>
      <c r="AJ817" s="146">
        <v>35</v>
      </c>
      <c r="AK817" s="146">
        <v>36</v>
      </c>
      <c r="AL817" s="146">
        <v>37</v>
      </c>
      <c r="AM817" s="146">
        <v>38</v>
      </c>
      <c r="AN817" s="146">
        <v>39</v>
      </c>
      <c r="AO817" s="146">
        <v>40</v>
      </c>
      <c r="AP817" s="146">
        <v>41</v>
      </c>
      <c r="AQ817" s="146">
        <v>42</v>
      </c>
    </row>
    <row r="818" spans="1:43" x14ac:dyDescent="0.25">
      <c r="A818" s="146">
        <v>0</v>
      </c>
      <c r="B818" s="146">
        <v>1</v>
      </c>
      <c r="C818" s="146">
        <v>2</v>
      </c>
      <c r="D818" s="146">
        <v>3</v>
      </c>
      <c r="E818" s="146">
        <v>4</v>
      </c>
      <c r="F818" s="146">
        <v>5</v>
      </c>
      <c r="G818" s="146">
        <v>6</v>
      </c>
      <c r="H818" s="146">
        <v>7</v>
      </c>
      <c r="I818" s="146">
        <v>8</v>
      </c>
      <c r="J818" s="146">
        <v>9</v>
      </c>
      <c r="K818" s="146">
        <v>10</v>
      </c>
      <c r="L818" s="146">
        <v>11</v>
      </c>
      <c r="M818" s="146">
        <v>12</v>
      </c>
      <c r="N818" s="146">
        <v>13</v>
      </c>
      <c r="O818" s="146">
        <v>14</v>
      </c>
      <c r="P818" s="146">
        <v>15</v>
      </c>
      <c r="Q818" s="146">
        <v>16</v>
      </c>
      <c r="R818" s="146">
        <v>17</v>
      </c>
      <c r="S818" s="146">
        <v>18</v>
      </c>
      <c r="T818" s="146">
        <v>19</v>
      </c>
      <c r="U818" s="146">
        <v>20</v>
      </c>
      <c r="V818" s="146">
        <v>21</v>
      </c>
      <c r="W818" s="146">
        <v>22</v>
      </c>
      <c r="X818" s="146">
        <v>23</v>
      </c>
      <c r="Y818" s="146">
        <v>24</v>
      </c>
      <c r="Z818" s="146">
        <v>25</v>
      </c>
      <c r="AA818" s="146">
        <v>26</v>
      </c>
      <c r="AB818" s="146">
        <v>27</v>
      </c>
      <c r="AC818" s="146">
        <v>28</v>
      </c>
      <c r="AD818" s="146">
        <v>29</v>
      </c>
      <c r="AE818" s="146">
        <v>30</v>
      </c>
      <c r="AF818" s="146">
        <v>31</v>
      </c>
      <c r="AG818" s="146">
        <v>32</v>
      </c>
      <c r="AH818" s="146">
        <v>33</v>
      </c>
      <c r="AI818" s="146">
        <v>34</v>
      </c>
      <c r="AJ818" s="146">
        <v>35</v>
      </c>
      <c r="AK818" s="146">
        <v>36</v>
      </c>
      <c r="AL818" s="146">
        <v>37</v>
      </c>
      <c r="AM818" s="146">
        <v>38</v>
      </c>
      <c r="AN818" s="146">
        <v>39</v>
      </c>
      <c r="AO818" s="146">
        <v>40</v>
      </c>
      <c r="AP818" s="146">
        <v>41</v>
      </c>
      <c r="AQ818" s="146">
        <v>42</v>
      </c>
    </row>
    <row r="819" spans="1:43" x14ac:dyDescent="0.25">
      <c r="A819" s="146">
        <v>0</v>
      </c>
      <c r="B819" s="146">
        <v>1</v>
      </c>
      <c r="C819" s="146">
        <v>2</v>
      </c>
      <c r="D819" s="146">
        <v>3</v>
      </c>
      <c r="E819" s="146">
        <v>4</v>
      </c>
      <c r="F819" s="146">
        <v>5</v>
      </c>
      <c r="G819" s="146">
        <v>6</v>
      </c>
      <c r="H819" s="146">
        <v>7</v>
      </c>
      <c r="I819" s="146">
        <v>8</v>
      </c>
      <c r="J819" s="146">
        <v>9</v>
      </c>
      <c r="K819" s="146">
        <v>10</v>
      </c>
      <c r="L819" s="146">
        <v>11</v>
      </c>
      <c r="M819" s="146">
        <v>12</v>
      </c>
      <c r="N819" s="146">
        <v>13</v>
      </c>
      <c r="O819" s="146">
        <v>14</v>
      </c>
      <c r="P819" s="146">
        <v>15</v>
      </c>
      <c r="Q819" s="146">
        <v>16</v>
      </c>
      <c r="R819" s="146">
        <v>17</v>
      </c>
      <c r="S819" s="146">
        <v>18</v>
      </c>
      <c r="T819" s="146">
        <v>19</v>
      </c>
      <c r="U819" s="146">
        <v>20</v>
      </c>
      <c r="V819" s="146">
        <v>21</v>
      </c>
      <c r="W819" s="146">
        <v>22</v>
      </c>
      <c r="X819" s="146">
        <v>23</v>
      </c>
      <c r="Y819" s="146">
        <v>24</v>
      </c>
      <c r="Z819" s="146">
        <v>25</v>
      </c>
      <c r="AA819" s="146">
        <v>26</v>
      </c>
      <c r="AB819" s="146">
        <v>27</v>
      </c>
      <c r="AC819" s="146">
        <v>28</v>
      </c>
      <c r="AD819" s="146">
        <v>29</v>
      </c>
      <c r="AE819" s="146">
        <v>30</v>
      </c>
      <c r="AF819" s="146">
        <v>31</v>
      </c>
      <c r="AG819" s="146">
        <v>32</v>
      </c>
      <c r="AH819" s="146">
        <v>33</v>
      </c>
      <c r="AI819" s="146">
        <v>34</v>
      </c>
      <c r="AJ819" s="146">
        <v>35</v>
      </c>
      <c r="AK819" s="146">
        <v>36</v>
      </c>
      <c r="AL819" s="146">
        <v>37</v>
      </c>
      <c r="AM819" s="146">
        <v>38</v>
      </c>
      <c r="AN819" s="146">
        <v>39</v>
      </c>
      <c r="AO819" s="146">
        <v>40</v>
      </c>
      <c r="AP819" s="146">
        <v>41</v>
      </c>
      <c r="AQ819" s="146">
        <v>42</v>
      </c>
    </row>
    <row r="820" spans="1:43" x14ac:dyDescent="0.25">
      <c r="A820" s="146">
        <v>0</v>
      </c>
      <c r="B820" s="146">
        <v>1</v>
      </c>
      <c r="C820" s="146">
        <v>2</v>
      </c>
      <c r="D820" s="146">
        <v>3</v>
      </c>
      <c r="E820" s="146">
        <v>4</v>
      </c>
      <c r="F820" s="146">
        <v>5</v>
      </c>
      <c r="G820" s="146">
        <v>6</v>
      </c>
      <c r="H820" s="146">
        <v>7</v>
      </c>
      <c r="I820" s="146">
        <v>8</v>
      </c>
      <c r="J820" s="146">
        <v>9</v>
      </c>
      <c r="K820" s="146">
        <v>10</v>
      </c>
      <c r="L820" s="146">
        <v>11</v>
      </c>
      <c r="M820" s="146">
        <v>12</v>
      </c>
      <c r="N820" s="146">
        <v>13</v>
      </c>
      <c r="O820" s="146">
        <v>14</v>
      </c>
      <c r="P820" s="146">
        <v>15</v>
      </c>
      <c r="Q820" s="146">
        <v>16</v>
      </c>
      <c r="R820" s="146">
        <v>17</v>
      </c>
      <c r="S820" s="146">
        <v>18</v>
      </c>
      <c r="T820" s="146">
        <v>19</v>
      </c>
      <c r="U820" s="146">
        <v>20</v>
      </c>
      <c r="V820" s="146">
        <v>21</v>
      </c>
      <c r="W820" s="146">
        <v>22</v>
      </c>
      <c r="X820" s="146">
        <v>23</v>
      </c>
      <c r="Y820" s="146">
        <v>24</v>
      </c>
      <c r="Z820" s="146">
        <v>25</v>
      </c>
      <c r="AA820" s="146">
        <v>26</v>
      </c>
      <c r="AB820" s="146">
        <v>27</v>
      </c>
      <c r="AC820" s="146">
        <v>28</v>
      </c>
      <c r="AD820" s="146">
        <v>29</v>
      </c>
      <c r="AE820" s="146">
        <v>30</v>
      </c>
      <c r="AF820" s="146">
        <v>31</v>
      </c>
      <c r="AG820" s="146">
        <v>32</v>
      </c>
      <c r="AH820" s="146">
        <v>33</v>
      </c>
      <c r="AI820" s="146">
        <v>34</v>
      </c>
      <c r="AJ820" s="146">
        <v>35</v>
      </c>
      <c r="AK820" s="146">
        <v>36</v>
      </c>
      <c r="AL820" s="146">
        <v>37</v>
      </c>
      <c r="AM820" s="146">
        <v>38</v>
      </c>
      <c r="AN820" s="146">
        <v>39</v>
      </c>
      <c r="AO820" s="146">
        <v>40</v>
      </c>
      <c r="AP820" s="146">
        <v>41</v>
      </c>
      <c r="AQ820" s="146">
        <v>42</v>
      </c>
    </row>
    <row r="821" spans="1:43" x14ac:dyDescent="0.25">
      <c r="A821" s="146">
        <v>0</v>
      </c>
      <c r="B821" s="146">
        <v>1</v>
      </c>
      <c r="C821" s="146">
        <v>2</v>
      </c>
      <c r="D821" s="146">
        <v>3</v>
      </c>
      <c r="E821" s="146">
        <v>4</v>
      </c>
      <c r="F821" s="146">
        <v>5</v>
      </c>
      <c r="G821" s="146">
        <v>6</v>
      </c>
      <c r="H821" s="146">
        <v>7</v>
      </c>
      <c r="I821" s="146">
        <v>8</v>
      </c>
      <c r="J821" s="146">
        <v>9</v>
      </c>
      <c r="K821" s="146">
        <v>10</v>
      </c>
      <c r="L821" s="146">
        <v>11</v>
      </c>
      <c r="M821" s="146">
        <v>12</v>
      </c>
      <c r="N821" s="146">
        <v>13</v>
      </c>
      <c r="O821" s="146">
        <v>14</v>
      </c>
      <c r="P821" s="146">
        <v>15</v>
      </c>
      <c r="Q821" s="146">
        <v>16</v>
      </c>
      <c r="R821" s="146">
        <v>17</v>
      </c>
      <c r="S821" s="146">
        <v>18</v>
      </c>
      <c r="T821" s="146">
        <v>19</v>
      </c>
      <c r="U821" s="146">
        <v>20</v>
      </c>
      <c r="V821" s="146">
        <v>21</v>
      </c>
      <c r="W821" s="146">
        <v>22</v>
      </c>
      <c r="X821" s="146">
        <v>23</v>
      </c>
      <c r="Y821" s="146">
        <v>24</v>
      </c>
      <c r="Z821" s="146">
        <v>25</v>
      </c>
      <c r="AA821" s="146">
        <v>26</v>
      </c>
      <c r="AB821" s="146">
        <v>27</v>
      </c>
      <c r="AC821" s="146">
        <v>28</v>
      </c>
      <c r="AD821" s="146">
        <v>29</v>
      </c>
      <c r="AE821" s="146">
        <v>30</v>
      </c>
      <c r="AF821" s="146">
        <v>31</v>
      </c>
      <c r="AG821" s="146">
        <v>32</v>
      </c>
      <c r="AH821" s="146">
        <v>33</v>
      </c>
      <c r="AI821" s="146">
        <v>34</v>
      </c>
      <c r="AJ821" s="146">
        <v>35</v>
      </c>
      <c r="AK821" s="146">
        <v>36</v>
      </c>
      <c r="AL821" s="146">
        <v>37</v>
      </c>
      <c r="AM821" s="146">
        <v>38</v>
      </c>
      <c r="AN821" s="146">
        <v>39</v>
      </c>
      <c r="AO821" s="146">
        <v>40</v>
      </c>
      <c r="AP821" s="146">
        <v>41</v>
      </c>
      <c r="AQ821" s="146">
        <v>42</v>
      </c>
    </row>
    <row r="822" spans="1:43" x14ac:dyDescent="0.25">
      <c r="A822" s="146">
        <v>0</v>
      </c>
      <c r="B822" s="146">
        <v>1</v>
      </c>
      <c r="C822" s="146">
        <v>2</v>
      </c>
      <c r="D822" s="146">
        <v>3</v>
      </c>
      <c r="E822" s="146">
        <v>4</v>
      </c>
      <c r="F822" s="146">
        <v>5</v>
      </c>
      <c r="G822" s="146">
        <v>6</v>
      </c>
      <c r="H822" s="146">
        <v>7</v>
      </c>
      <c r="I822" s="146">
        <v>8</v>
      </c>
      <c r="J822" s="146">
        <v>9</v>
      </c>
      <c r="K822" s="146">
        <v>10</v>
      </c>
      <c r="L822" s="146">
        <v>11</v>
      </c>
      <c r="M822" s="146">
        <v>12</v>
      </c>
      <c r="N822" s="146">
        <v>13</v>
      </c>
      <c r="O822" s="146">
        <v>14</v>
      </c>
      <c r="P822" s="146">
        <v>15</v>
      </c>
      <c r="Q822" s="146">
        <v>16</v>
      </c>
      <c r="R822" s="146">
        <v>17</v>
      </c>
      <c r="S822" s="146">
        <v>18</v>
      </c>
      <c r="T822" s="146">
        <v>19</v>
      </c>
      <c r="U822" s="146">
        <v>20</v>
      </c>
      <c r="V822" s="146">
        <v>21</v>
      </c>
      <c r="W822" s="146">
        <v>22</v>
      </c>
      <c r="X822" s="146">
        <v>23</v>
      </c>
      <c r="Y822" s="146">
        <v>24</v>
      </c>
      <c r="Z822" s="146">
        <v>25</v>
      </c>
      <c r="AA822" s="146">
        <v>26</v>
      </c>
      <c r="AB822" s="146">
        <v>27</v>
      </c>
      <c r="AC822" s="146">
        <v>28</v>
      </c>
      <c r="AD822" s="146">
        <v>29</v>
      </c>
      <c r="AE822" s="146">
        <v>30</v>
      </c>
      <c r="AF822" s="146">
        <v>31</v>
      </c>
      <c r="AG822" s="146">
        <v>32</v>
      </c>
      <c r="AH822" s="146">
        <v>33</v>
      </c>
      <c r="AI822" s="146">
        <v>34</v>
      </c>
      <c r="AJ822" s="146">
        <v>35</v>
      </c>
      <c r="AK822" s="146">
        <v>36</v>
      </c>
      <c r="AL822" s="146">
        <v>37</v>
      </c>
      <c r="AM822" s="146">
        <v>38</v>
      </c>
      <c r="AN822" s="146">
        <v>39</v>
      </c>
      <c r="AO822" s="146">
        <v>40</v>
      </c>
      <c r="AP822" s="146">
        <v>41</v>
      </c>
      <c r="AQ822" s="146">
        <v>42</v>
      </c>
    </row>
    <row r="823" spans="1:43" x14ac:dyDescent="0.25">
      <c r="A823" s="146">
        <v>0</v>
      </c>
      <c r="B823" s="146">
        <v>1</v>
      </c>
      <c r="C823" s="146">
        <v>2</v>
      </c>
      <c r="D823" s="146">
        <v>3</v>
      </c>
      <c r="E823" s="146">
        <v>4</v>
      </c>
      <c r="F823" s="146">
        <v>5</v>
      </c>
      <c r="G823" s="146">
        <v>6</v>
      </c>
      <c r="H823" s="146">
        <v>7</v>
      </c>
      <c r="I823" s="146">
        <v>8</v>
      </c>
      <c r="J823" s="146">
        <v>9</v>
      </c>
      <c r="K823" s="146">
        <v>10</v>
      </c>
      <c r="L823" s="146">
        <v>11</v>
      </c>
      <c r="M823" s="146">
        <v>12</v>
      </c>
      <c r="N823" s="146">
        <v>13</v>
      </c>
      <c r="O823" s="146">
        <v>14</v>
      </c>
      <c r="P823" s="146">
        <v>15</v>
      </c>
      <c r="Q823" s="146">
        <v>16</v>
      </c>
      <c r="R823" s="146">
        <v>17</v>
      </c>
      <c r="S823" s="146">
        <v>18</v>
      </c>
      <c r="T823" s="146">
        <v>19</v>
      </c>
      <c r="U823" s="146">
        <v>20</v>
      </c>
      <c r="V823" s="146">
        <v>21</v>
      </c>
      <c r="W823" s="146">
        <v>22</v>
      </c>
      <c r="X823" s="146">
        <v>23</v>
      </c>
      <c r="Y823" s="146">
        <v>24</v>
      </c>
      <c r="Z823" s="146">
        <v>25</v>
      </c>
      <c r="AA823" s="146">
        <v>26</v>
      </c>
      <c r="AB823" s="146">
        <v>27</v>
      </c>
      <c r="AC823" s="146">
        <v>28</v>
      </c>
      <c r="AD823" s="146">
        <v>29</v>
      </c>
      <c r="AE823" s="146">
        <v>30</v>
      </c>
      <c r="AF823" s="146">
        <v>31</v>
      </c>
      <c r="AG823" s="146">
        <v>32</v>
      </c>
      <c r="AH823" s="146">
        <v>33</v>
      </c>
      <c r="AI823" s="146">
        <v>34</v>
      </c>
      <c r="AJ823" s="146">
        <v>35</v>
      </c>
      <c r="AK823" s="146">
        <v>36</v>
      </c>
      <c r="AL823" s="146">
        <v>37</v>
      </c>
      <c r="AM823" s="146">
        <v>38</v>
      </c>
      <c r="AN823" s="146">
        <v>39</v>
      </c>
      <c r="AO823" s="146">
        <v>40</v>
      </c>
      <c r="AP823" s="146">
        <v>41</v>
      </c>
      <c r="AQ823" s="146">
        <v>42</v>
      </c>
    </row>
    <row r="824" spans="1:43" x14ac:dyDescent="0.25">
      <c r="A824" s="146">
        <v>0</v>
      </c>
      <c r="B824" s="146">
        <v>1</v>
      </c>
      <c r="C824" s="146">
        <v>2</v>
      </c>
      <c r="D824" s="146">
        <v>3</v>
      </c>
      <c r="E824" s="146">
        <v>4</v>
      </c>
      <c r="F824" s="146">
        <v>5</v>
      </c>
      <c r="G824" s="146">
        <v>6</v>
      </c>
      <c r="H824" s="146">
        <v>7</v>
      </c>
      <c r="I824" s="146">
        <v>8</v>
      </c>
      <c r="J824" s="146">
        <v>9</v>
      </c>
      <c r="K824" s="146">
        <v>10</v>
      </c>
      <c r="L824" s="146">
        <v>11</v>
      </c>
      <c r="M824" s="146">
        <v>12</v>
      </c>
      <c r="N824" s="146">
        <v>13</v>
      </c>
      <c r="O824" s="146">
        <v>14</v>
      </c>
      <c r="P824" s="146">
        <v>15</v>
      </c>
      <c r="Q824" s="146">
        <v>16</v>
      </c>
      <c r="R824" s="146">
        <v>17</v>
      </c>
      <c r="S824" s="146">
        <v>18</v>
      </c>
      <c r="T824" s="146">
        <v>19</v>
      </c>
      <c r="U824" s="146">
        <v>20</v>
      </c>
      <c r="V824" s="146">
        <v>21</v>
      </c>
      <c r="W824" s="146">
        <v>22</v>
      </c>
      <c r="X824" s="146">
        <v>23</v>
      </c>
      <c r="Y824" s="146">
        <v>24</v>
      </c>
      <c r="Z824" s="146">
        <v>25</v>
      </c>
      <c r="AA824" s="146">
        <v>26</v>
      </c>
      <c r="AB824" s="146">
        <v>27</v>
      </c>
      <c r="AC824" s="146">
        <v>28</v>
      </c>
      <c r="AD824" s="146">
        <v>29</v>
      </c>
      <c r="AE824" s="146">
        <v>30</v>
      </c>
      <c r="AF824" s="146">
        <v>31</v>
      </c>
      <c r="AG824" s="146">
        <v>32</v>
      </c>
      <c r="AH824" s="146">
        <v>33</v>
      </c>
      <c r="AI824" s="146">
        <v>34</v>
      </c>
      <c r="AJ824" s="146">
        <v>35</v>
      </c>
      <c r="AK824" s="146">
        <v>36</v>
      </c>
      <c r="AL824" s="146">
        <v>37</v>
      </c>
      <c r="AM824" s="146">
        <v>38</v>
      </c>
      <c r="AN824" s="146">
        <v>39</v>
      </c>
      <c r="AO824" s="146">
        <v>40</v>
      </c>
      <c r="AP824" s="146">
        <v>41</v>
      </c>
      <c r="AQ824" s="146">
        <v>42</v>
      </c>
    </row>
    <row r="825" spans="1:43" x14ac:dyDescent="0.25">
      <c r="A825" s="146">
        <v>0</v>
      </c>
      <c r="B825" s="146">
        <v>1</v>
      </c>
      <c r="C825" s="146">
        <v>2</v>
      </c>
      <c r="D825" s="146">
        <v>3</v>
      </c>
      <c r="E825" s="146">
        <v>4</v>
      </c>
      <c r="F825" s="146">
        <v>5</v>
      </c>
      <c r="G825" s="146">
        <v>6</v>
      </c>
      <c r="H825" s="146">
        <v>7</v>
      </c>
      <c r="I825" s="146">
        <v>8</v>
      </c>
      <c r="J825" s="146">
        <v>9</v>
      </c>
      <c r="K825" s="146">
        <v>10</v>
      </c>
      <c r="L825" s="146">
        <v>11</v>
      </c>
      <c r="M825" s="146">
        <v>12</v>
      </c>
      <c r="N825" s="146">
        <v>13</v>
      </c>
      <c r="O825" s="146">
        <v>14</v>
      </c>
      <c r="P825" s="146">
        <v>15</v>
      </c>
      <c r="Q825" s="146">
        <v>16</v>
      </c>
      <c r="R825" s="146">
        <v>17</v>
      </c>
      <c r="S825" s="146">
        <v>18</v>
      </c>
      <c r="T825" s="146">
        <v>19</v>
      </c>
      <c r="U825" s="146">
        <v>20</v>
      </c>
      <c r="V825" s="146">
        <v>21</v>
      </c>
      <c r="W825" s="146">
        <v>22</v>
      </c>
      <c r="X825" s="146">
        <v>23</v>
      </c>
      <c r="Y825" s="146">
        <v>24</v>
      </c>
      <c r="Z825" s="146">
        <v>25</v>
      </c>
      <c r="AA825" s="146">
        <v>26</v>
      </c>
      <c r="AB825" s="146">
        <v>27</v>
      </c>
      <c r="AC825" s="146">
        <v>28</v>
      </c>
      <c r="AD825" s="146">
        <v>29</v>
      </c>
      <c r="AE825" s="146">
        <v>30</v>
      </c>
      <c r="AF825" s="146">
        <v>31</v>
      </c>
      <c r="AG825" s="146">
        <v>32</v>
      </c>
      <c r="AH825" s="146">
        <v>33</v>
      </c>
      <c r="AI825" s="146">
        <v>34</v>
      </c>
      <c r="AJ825" s="146">
        <v>35</v>
      </c>
      <c r="AK825" s="146">
        <v>36</v>
      </c>
      <c r="AL825" s="146">
        <v>37</v>
      </c>
      <c r="AM825" s="146">
        <v>38</v>
      </c>
      <c r="AN825" s="146">
        <v>39</v>
      </c>
      <c r="AO825" s="146">
        <v>40</v>
      </c>
      <c r="AP825" s="146">
        <v>41</v>
      </c>
      <c r="AQ825" s="146">
        <v>42</v>
      </c>
    </row>
    <row r="826" spans="1:43" x14ac:dyDescent="0.25">
      <c r="A826" s="146">
        <v>0</v>
      </c>
      <c r="B826" s="146">
        <v>1</v>
      </c>
      <c r="C826" s="146">
        <v>2</v>
      </c>
      <c r="D826" s="146">
        <v>3</v>
      </c>
      <c r="E826" s="146">
        <v>4</v>
      </c>
      <c r="F826" s="146">
        <v>5</v>
      </c>
      <c r="G826" s="146">
        <v>6</v>
      </c>
      <c r="H826" s="146">
        <v>7</v>
      </c>
      <c r="I826" s="146">
        <v>8</v>
      </c>
      <c r="J826" s="146">
        <v>9</v>
      </c>
      <c r="K826" s="146">
        <v>10</v>
      </c>
      <c r="L826" s="146">
        <v>11</v>
      </c>
      <c r="M826" s="146">
        <v>12</v>
      </c>
      <c r="N826" s="146">
        <v>13</v>
      </c>
      <c r="O826" s="146">
        <v>14</v>
      </c>
      <c r="P826" s="146">
        <v>15</v>
      </c>
      <c r="Q826" s="146">
        <v>16</v>
      </c>
      <c r="R826" s="146">
        <v>17</v>
      </c>
      <c r="S826" s="146">
        <v>18</v>
      </c>
      <c r="T826" s="146">
        <v>19</v>
      </c>
      <c r="U826" s="146">
        <v>20</v>
      </c>
      <c r="V826" s="146">
        <v>21</v>
      </c>
      <c r="W826" s="146">
        <v>22</v>
      </c>
      <c r="X826" s="146">
        <v>23</v>
      </c>
      <c r="Y826" s="146">
        <v>24</v>
      </c>
      <c r="Z826" s="146">
        <v>25</v>
      </c>
      <c r="AA826" s="146">
        <v>26</v>
      </c>
      <c r="AB826" s="146">
        <v>27</v>
      </c>
      <c r="AC826" s="146">
        <v>28</v>
      </c>
      <c r="AD826" s="146">
        <v>29</v>
      </c>
      <c r="AE826" s="146">
        <v>30</v>
      </c>
      <c r="AF826" s="146">
        <v>31</v>
      </c>
      <c r="AG826" s="146">
        <v>32</v>
      </c>
      <c r="AH826" s="146">
        <v>33</v>
      </c>
      <c r="AI826" s="146">
        <v>34</v>
      </c>
      <c r="AJ826" s="146">
        <v>35</v>
      </c>
      <c r="AK826" s="146">
        <v>36</v>
      </c>
      <c r="AL826" s="146">
        <v>37</v>
      </c>
      <c r="AM826" s="146">
        <v>38</v>
      </c>
      <c r="AN826" s="146">
        <v>39</v>
      </c>
      <c r="AO826" s="146">
        <v>40</v>
      </c>
      <c r="AP826" s="146">
        <v>41</v>
      </c>
      <c r="AQ826" s="146">
        <v>42</v>
      </c>
    </row>
    <row r="827" spans="1:43" x14ac:dyDescent="0.25">
      <c r="A827" s="146">
        <v>0</v>
      </c>
      <c r="B827" s="146">
        <v>1</v>
      </c>
      <c r="C827" s="146">
        <v>2</v>
      </c>
      <c r="D827" s="146">
        <v>3</v>
      </c>
      <c r="E827" s="146">
        <v>4</v>
      </c>
      <c r="F827" s="146">
        <v>5</v>
      </c>
      <c r="G827" s="146">
        <v>6</v>
      </c>
      <c r="H827" s="146">
        <v>7</v>
      </c>
      <c r="I827" s="146">
        <v>8</v>
      </c>
      <c r="J827" s="146">
        <v>9</v>
      </c>
      <c r="K827" s="146">
        <v>10</v>
      </c>
      <c r="L827" s="146">
        <v>11</v>
      </c>
      <c r="M827" s="146">
        <v>12</v>
      </c>
      <c r="N827" s="146">
        <v>13</v>
      </c>
      <c r="O827" s="146">
        <v>14</v>
      </c>
      <c r="P827" s="146">
        <v>15</v>
      </c>
      <c r="Q827" s="146">
        <v>16</v>
      </c>
      <c r="R827" s="146">
        <v>17</v>
      </c>
      <c r="S827" s="146">
        <v>18</v>
      </c>
      <c r="T827" s="146">
        <v>19</v>
      </c>
      <c r="U827" s="146">
        <v>20</v>
      </c>
      <c r="V827" s="146">
        <v>21</v>
      </c>
      <c r="W827" s="146">
        <v>22</v>
      </c>
      <c r="X827" s="146">
        <v>23</v>
      </c>
      <c r="Y827" s="146">
        <v>24</v>
      </c>
      <c r="Z827" s="146">
        <v>25</v>
      </c>
      <c r="AA827" s="146">
        <v>26</v>
      </c>
      <c r="AB827" s="146">
        <v>27</v>
      </c>
      <c r="AC827" s="146">
        <v>28</v>
      </c>
      <c r="AD827" s="146">
        <v>29</v>
      </c>
      <c r="AE827" s="146">
        <v>30</v>
      </c>
      <c r="AF827" s="146">
        <v>31</v>
      </c>
      <c r="AG827" s="146">
        <v>32</v>
      </c>
      <c r="AH827" s="146">
        <v>33</v>
      </c>
      <c r="AI827" s="146">
        <v>34</v>
      </c>
      <c r="AJ827" s="146">
        <v>35</v>
      </c>
      <c r="AK827" s="146">
        <v>36</v>
      </c>
      <c r="AL827" s="146">
        <v>37</v>
      </c>
      <c r="AM827" s="146">
        <v>38</v>
      </c>
      <c r="AN827" s="146">
        <v>39</v>
      </c>
      <c r="AO827" s="146">
        <v>40</v>
      </c>
      <c r="AP827" s="146">
        <v>41</v>
      </c>
      <c r="AQ827" s="146">
        <v>42</v>
      </c>
    </row>
    <row r="828" spans="1:43" x14ac:dyDescent="0.25">
      <c r="A828" s="146">
        <v>0</v>
      </c>
      <c r="B828" s="146">
        <v>1</v>
      </c>
      <c r="C828" s="146">
        <v>2</v>
      </c>
      <c r="D828" s="146">
        <v>3</v>
      </c>
      <c r="E828" s="146">
        <v>4</v>
      </c>
      <c r="F828" s="146">
        <v>5</v>
      </c>
      <c r="G828" s="146">
        <v>6</v>
      </c>
      <c r="H828" s="146">
        <v>7</v>
      </c>
      <c r="I828" s="146">
        <v>8</v>
      </c>
      <c r="J828" s="146">
        <v>9</v>
      </c>
      <c r="K828" s="146">
        <v>10</v>
      </c>
      <c r="L828" s="146">
        <v>11</v>
      </c>
      <c r="M828" s="146">
        <v>12</v>
      </c>
      <c r="N828" s="146">
        <v>13</v>
      </c>
      <c r="O828" s="146">
        <v>14</v>
      </c>
      <c r="P828" s="146">
        <v>15</v>
      </c>
      <c r="Q828" s="146">
        <v>16</v>
      </c>
      <c r="R828" s="146">
        <v>17</v>
      </c>
      <c r="S828" s="146">
        <v>18</v>
      </c>
      <c r="T828" s="146">
        <v>19</v>
      </c>
      <c r="U828" s="146">
        <v>20</v>
      </c>
      <c r="V828" s="146">
        <v>21</v>
      </c>
      <c r="W828" s="146">
        <v>22</v>
      </c>
      <c r="X828" s="146">
        <v>23</v>
      </c>
      <c r="Y828" s="146">
        <v>24</v>
      </c>
      <c r="Z828" s="146">
        <v>25</v>
      </c>
      <c r="AA828" s="146">
        <v>26</v>
      </c>
      <c r="AB828" s="146">
        <v>27</v>
      </c>
      <c r="AC828" s="146">
        <v>28</v>
      </c>
      <c r="AD828" s="146">
        <v>29</v>
      </c>
      <c r="AE828" s="146">
        <v>30</v>
      </c>
      <c r="AF828" s="146">
        <v>31</v>
      </c>
      <c r="AG828" s="146">
        <v>32</v>
      </c>
      <c r="AH828" s="146">
        <v>33</v>
      </c>
      <c r="AI828" s="146">
        <v>34</v>
      </c>
      <c r="AJ828" s="146">
        <v>35</v>
      </c>
      <c r="AK828" s="146">
        <v>36</v>
      </c>
      <c r="AL828" s="146">
        <v>37</v>
      </c>
      <c r="AM828" s="146">
        <v>38</v>
      </c>
      <c r="AN828" s="146">
        <v>39</v>
      </c>
      <c r="AO828" s="146">
        <v>40</v>
      </c>
      <c r="AP828" s="146">
        <v>41</v>
      </c>
      <c r="AQ828" s="146">
        <v>42</v>
      </c>
    </row>
    <row r="829" spans="1:43" x14ac:dyDescent="0.25">
      <c r="A829" s="146">
        <v>0</v>
      </c>
      <c r="B829" s="146">
        <v>1</v>
      </c>
      <c r="C829" s="146">
        <v>2</v>
      </c>
      <c r="D829" s="146">
        <v>3</v>
      </c>
      <c r="E829" s="146">
        <v>4</v>
      </c>
      <c r="F829" s="146">
        <v>5</v>
      </c>
      <c r="G829" s="146">
        <v>6</v>
      </c>
      <c r="H829" s="146">
        <v>7</v>
      </c>
      <c r="I829" s="146">
        <v>8</v>
      </c>
      <c r="J829" s="146">
        <v>9</v>
      </c>
      <c r="K829" s="146">
        <v>10</v>
      </c>
      <c r="L829" s="146">
        <v>11</v>
      </c>
      <c r="M829" s="146">
        <v>12</v>
      </c>
      <c r="N829" s="146">
        <v>13</v>
      </c>
      <c r="O829" s="146">
        <v>14</v>
      </c>
      <c r="P829" s="146">
        <v>15</v>
      </c>
      <c r="Q829" s="146">
        <v>16</v>
      </c>
      <c r="R829" s="146">
        <v>17</v>
      </c>
      <c r="S829" s="146">
        <v>18</v>
      </c>
      <c r="T829" s="146">
        <v>19</v>
      </c>
      <c r="U829" s="146">
        <v>20</v>
      </c>
      <c r="V829" s="146">
        <v>21</v>
      </c>
      <c r="W829" s="146">
        <v>22</v>
      </c>
      <c r="X829" s="146">
        <v>23</v>
      </c>
      <c r="Y829" s="146">
        <v>24</v>
      </c>
      <c r="Z829" s="146">
        <v>25</v>
      </c>
      <c r="AA829" s="146">
        <v>26</v>
      </c>
      <c r="AB829" s="146">
        <v>27</v>
      </c>
      <c r="AC829" s="146">
        <v>28</v>
      </c>
      <c r="AD829" s="146">
        <v>29</v>
      </c>
      <c r="AE829" s="146">
        <v>30</v>
      </c>
      <c r="AF829" s="146">
        <v>31</v>
      </c>
      <c r="AG829" s="146">
        <v>32</v>
      </c>
      <c r="AH829" s="146">
        <v>33</v>
      </c>
      <c r="AI829" s="146">
        <v>34</v>
      </c>
      <c r="AJ829" s="146">
        <v>35</v>
      </c>
      <c r="AK829" s="146">
        <v>36</v>
      </c>
      <c r="AL829" s="146">
        <v>37</v>
      </c>
      <c r="AM829" s="146">
        <v>38</v>
      </c>
      <c r="AN829" s="146">
        <v>39</v>
      </c>
      <c r="AO829" s="146">
        <v>40</v>
      </c>
      <c r="AP829" s="146">
        <v>41</v>
      </c>
      <c r="AQ829" s="146">
        <v>42</v>
      </c>
    </row>
    <row r="830" spans="1:43" x14ac:dyDescent="0.25">
      <c r="A830" s="146">
        <v>0</v>
      </c>
      <c r="B830" s="146">
        <v>1</v>
      </c>
      <c r="C830" s="146">
        <v>2</v>
      </c>
      <c r="D830" s="146">
        <v>3</v>
      </c>
      <c r="E830" s="146">
        <v>4</v>
      </c>
      <c r="F830" s="146">
        <v>5</v>
      </c>
      <c r="G830" s="146">
        <v>6</v>
      </c>
      <c r="H830" s="146">
        <v>7</v>
      </c>
      <c r="I830" s="146">
        <v>8</v>
      </c>
      <c r="J830" s="146">
        <v>9</v>
      </c>
      <c r="K830" s="146">
        <v>10</v>
      </c>
      <c r="L830" s="146">
        <v>11</v>
      </c>
      <c r="M830" s="146">
        <v>12</v>
      </c>
      <c r="N830" s="146">
        <v>13</v>
      </c>
      <c r="O830" s="146">
        <v>14</v>
      </c>
      <c r="P830" s="146">
        <v>15</v>
      </c>
      <c r="Q830" s="146">
        <v>16</v>
      </c>
      <c r="R830" s="146">
        <v>17</v>
      </c>
      <c r="S830" s="146">
        <v>18</v>
      </c>
      <c r="T830" s="146">
        <v>19</v>
      </c>
      <c r="U830" s="146">
        <v>20</v>
      </c>
      <c r="V830" s="146">
        <v>21</v>
      </c>
      <c r="W830" s="146">
        <v>22</v>
      </c>
      <c r="X830" s="146">
        <v>23</v>
      </c>
      <c r="Y830" s="146">
        <v>24</v>
      </c>
      <c r="Z830" s="146">
        <v>25</v>
      </c>
      <c r="AA830" s="146">
        <v>26</v>
      </c>
      <c r="AB830" s="146">
        <v>27</v>
      </c>
      <c r="AC830" s="146">
        <v>28</v>
      </c>
      <c r="AD830" s="146">
        <v>29</v>
      </c>
      <c r="AE830" s="146">
        <v>30</v>
      </c>
      <c r="AF830" s="146">
        <v>31</v>
      </c>
      <c r="AG830" s="146">
        <v>32</v>
      </c>
      <c r="AH830" s="146">
        <v>33</v>
      </c>
      <c r="AI830" s="146">
        <v>34</v>
      </c>
      <c r="AJ830" s="146">
        <v>35</v>
      </c>
      <c r="AK830" s="146">
        <v>36</v>
      </c>
      <c r="AL830" s="146">
        <v>37</v>
      </c>
      <c r="AM830" s="146">
        <v>38</v>
      </c>
      <c r="AN830" s="146">
        <v>39</v>
      </c>
      <c r="AO830" s="146">
        <v>40</v>
      </c>
      <c r="AP830" s="146">
        <v>41</v>
      </c>
      <c r="AQ830" s="146">
        <v>42</v>
      </c>
    </row>
    <row r="831" spans="1:43" x14ac:dyDescent="0.25">
      <c r="A831" s="146">
        <v>0</v>
      </c>
      <c r="B831" s="146">
        <v>1</v>
      </c>
      <c r="C831" s="146">
        <v>2</v>
      </c>
      <c r="D831" s="146">
        <v>3</v>
      </c>
      <c r="E831" s="146">
        <v>4</v>
      </c>
      <c r="F831" s="146">
        <v>5</v>
      </c>
      <c r="G831" s="146">
        <v>6</v>
      </c>
      <c r="H831" s="146">
        <v>7</v>
      </c>
      <c r="I831" s="146">
        <v>8</v>
      </c>
      <c r="J831" s="146">
        <v>9</v>
      </c>
      <c r="K831" s="146">
        <v>10</v>
      </c>
      <c r="L831" s="146">
        <v>11</v>
      </c>
      <c r="M831" s="146">
        <v>12</v>
      </c>
      <c r="N831" s="146">
        <v>13</v>
      </c>
      <c r="O831" s="146">
        <v>14</v>
      </c>
      <c r="P831" s="146">
        <v>15</v>
      </c>
      <c r="Q831" s="146">
        <v>16</v>
      </c>
      <c r="R831" s="146">
        <v>17</v>
      </c>
      <c r="S831" s="146">
        <v>18</v>
      </c>
      <c r="T831" s="146">
        <v>19</v>
      </c>
      <c r="U831" s="146">
        <v>20</v>
      </c>
      <c r="V831" s="146">
        <v>21</v>
      </c>
      <c r="W831" s="146">
        <v>22</v>
      </c>
      <c r="X831" s="146">
        <v>23</v>
      </c>
      <c r="Y831" s="146">
        <v>24</v>
      </c>
      <c r="Z831" s="146">
        <v>25</v>
      </c>
      <c r="AA831" s="146">
        <v>26</v>
      </c>
      <c r="AB831" s="146">
        <v>27</v>
      </c>
      <c r="AC831" s="146">
        <v>28</v>
      </c>
      <c r="AD831" s="146">
        <v>29</v>
      </c>
      <c r="AE831" s="146">
        <v>30</v>
      </c>
      <c r="AF831" s="146">
        <v>31</v>
      </c>
      <c r="AG831" s="146">
        <v>32</v>
      </c>
      <c r="AH831" s="146">
        <v>33</v>
      </c>
      <c r="AI831" s="146">
        <v>34</v>
      </c>
      <c r="AJ831" s="146">
        <v>35</v>
      </c>
      <c r="AK831" s="146">
        <v>36</v>
      </c>
      <c r="AL831" s="146">
        <v>37</v>
      </c>
      <c r="AM831" s="146">
        <v>38</v>
      </c>
      <c r="AN831" s="146">
        <v>39</v>
      </c>
      <c r="AO831" s="146">
        <v>40</v>
      </c>
      <c r="AP831" s="146">
        <v>41</v>
      </c>
      <c r="AQ831" s="146">
        <v>42</v>
      </c>
    </row>
    <row r="832" spans="1:43" x14ac:dyDescent="0.25">
      <c r="A832" s="146">
        <v>0</v>
      </c>
      <c r="B832" s="146">
        <v>1</v>
      </c>
      <c r="C832" s="146">
        <v>2</v>
      </c>
      <c r="D832" s="146">
        <v>3</v>
      </c>
      <c r="E832" s="146">
        <v>4</v>
      </c>
      <c r="F832" s="146">
        <v>5</v>
      </c>
      <c r="G832" s="146">
        <v>6</v>
      </c>
      <c r="H832" s="146">
        <v>7</v>
      </c>
      <c r="I832" s="146">
        <v>8</v>
      </c>
      <c r="J832" s="146">
        <v>9</v>
      </c>
      <c r="K832" s="146">
        <v>10</v>
      </c>
      <c r="L832" s="146">
        <v>11</v>
      </c>
      <c r="M832" s="146">
        <v>12</v>
      </c>
      <c r="N832" s="146">
        <v>13</v>
      </c>
      <c r="O832" s="146">
        <v>14</v>
      </c>
      <c r="P832" s="146">
        <v>15</v>
      </c>
      <c r="Q832" s="146">
        <v>16</v>
      </c>
      <c r="R832" s="146">
        <v>17</v>
      </c>
      <c r="S832" s="146">
        <v>18</v>
      </c>
      <c r="T832" s="146">
        <v>19</v>
      </c>
      <c r="U832" s="146">
        <v>20</v>
      </c>
      <c r="V832" s="146">
        <v>21</v>
      </c>
      <c r="W832" s="146">
        <v>22</v>
      </c>
      <c r="X832" s="146">
        <v>23</v>
      </c>
      <c r="Y832" s="146">
        <v>24</v>
      </c>
      <c r="Z832" s="146">
        <v>25</v>
      </c>
      <c r="AA832" s="146">
        <v>26</v>
      </c>
      <c r="AB832" s="146">
        <v>27</v>
      </c>
      <c r="AC832" s="146">
        <v>28</v>
      </c>
      <c r="AD832" s="146">
        <v>29</v>
      </c>
      <c r="AE832" s="146">
        <v>30</v>
      </c>
      <c r="AF832" s="146">
        <v>31</v>
      </c>
      <c r="AG832" s="146">
        <v>32</v>
      </c>
      <c r="AH832" s="146">
        <v>33</v>
      </c>
      <c r="AI832" s="146">
        <v>34</v>
      </c>
      <c r="AJ832" s="146">
        <v>35</v>
      </c>
      <c r="AK832" s="146">
        <v>36</v>
      </c>
      <c r="AL832" s="146">
        <v>37</v>
      </c>
      <c r="AM832" s="146">
        <v>38</v>
      </c>
      <c r="AN832" s="146">
        <v>39</v>
      </c>
      <c r="AO832" s="146">
        <v>40</v>
      </c>
      <c r="AP832" s="146">
        <v>41</v>
      </c>
      <c r="AQ832" s="146">
        <v>42</v>
      </c>
    </row>
    <row r="833" spans="1:43" x14ac:dyDescent="0.25">
      <c r="A833" s="146">
        <v>0</v>
      </c>
      <c r="B833" s="146">
        <v>1</v>
      </c>
      <c r="C833" s="146">
        <v>2</v>
      </c>
      <c r="D833" s="146">
        <v>3</v>
      </c>
      <c r="E833" s="146">
        <v>4</v>
      </c>
      <c r="F833" s="146">
        <v>5</v>
      </c>
      <c r="G833" s="146">
        <v>6</v>
      </c>
      <c r="H833" s="146">
        <v>7</v>
      </c>
      <c r="I833" s="146">
        <v>8</v>
      </c>
      <c r="J833" s="146">
        <v>9</v>
      </c>
      <c r="K833" s="146">
        <v>10</v>
      </c>
      <c r="L833" s="146">
        <v>11</v>
      </c>
      <c r="M833" s="146">
        <v>12</v>
      </c>
      <c r="N833" s="146">
        <v>13</v>
      </c>
      <c r="O833" s="146">
        <v>14</v>
      </c>
      <c r="P833" s="146">
        <v>15</v>
      </c>
      <c r="Q833" s="146">
        <v>16</v>
      </c>
      <c r="R833" s="146">
        <v>17</v>
      </c>
      <c r="S833" s="146">
        <v>18</v>
      </c>
      <c r="T833" s="146">
        <v>19</v>
      </c>
      <c r="U833" s="146">
        <v>20</v>
      </c>
      <c r="V833" s="146">
        <v>21</v>
      </c>
      <c r="W833" s="146">
        <v>22</v>
      </c>
      <c r="X833" s="146">
        <v>23</v>
      </c>
      <c r="Y833" s="146">
        <v>24</v>
      </c>
      <c r="Z833" s="146">
        <v>25</v>
      </c>
      <c r="AA833" s="146">
        <v>26</v>
      </c>
      <c r="AB833" s="146">
        <v>27</v>
      </c>
      <c r="AC833" s="146">
        <v>28</v>
      </c>
      <c r="AD833" s="146">
        <v>29</v>
      </c>
      <c r="AE833" s="146">
        <v>30</v>
      </c>
      <c r="AF833" s="146">
        <v>31</v>
      </c>
      <c r="AG833" s="146">
        <v>32</v>
      </c>
      <c r="AH833" s="146">
        <v>33</v>
      </c>
      <c r="AI833" s="146">
        <v>34</v>
      </c>
      <c r="AJ833" s="146">
        <v>35</v>
      </c>
      <c r="AK833" s="146">
        <v>36</v>
      </c>
      <c r="AL833" s="146">
        <v>37</v>
      </c>
      <c r="AM833" s="146">
        <v>38</v>
      </c>
      <c r="AN833" s="146">
        <v>39</v>
      </c>
      <c r="AO833" s="146">
        <v>40</v>
      </c>
      <c r="AP833" s="146">
        <v>41</v>
      </c>
      <c r="AQ833" s="146">
        <v>42</v>
      </c>
    </row>
    <row r="834" spans="1:43" x14ac:dyDescent="0.25">
      <c r="A834" s="146">
        <v>0</v>
      </c>
      <c r="B834" s="146">
        <v>1</v>
      </c>
      <c r="C834" s="146">
        <v>2</v>
      </c>
      <c r="D834" s="146">
        <v>3</v>
      </c>
      <c r="E834" s="146">
        <v>4</v>
      </c>
      <c r="F834" s="146">
        <v>5</v>
      </c>
      <c r="G834" s="146">
        <v>6</v>
      </c>
      <c r="H834" s="146">
        <v>7</v>
      </c>
      <c r="I834" s="146">
        <v>8</v>
      </c>
      <c r="J834" s="146">
        <v>9</v>
      </c>
      <c r="K834" s="146">
        <v>10</v>
      </c>
      <c r="L834" s="146">
        <v>11</v>
      </c>
      <c r="M834" s="146">
        <v>12</v>
      </c>
      <c r="N834" s="146">
        <v>13</v>
      </c>
      <c r="O834" s="146">
        <v>14</v>
      </c>
      <c r="P834" s="146">
        <v>15</v>
      </c>
      <c r="Q834" s="146">
        <v>16</v>
      </c>
      <c r="R834" s="146">
        <v>17</v>
      </c>
      <c r="S834" s="146">
        <v>18</v>
      </c>
      <c r="T834" s="146">
        <v>19</v>
      </c>
      <c r="U834" s="146">
        <v>20</v>
      </c>
      <c r="V834" s="146">
        <v>21</v>
      </c>
      <c r="W834" s="146">
        <v>22</v>
      </c>
      <c r="X834" s="146">
        <v>23</v>
      </c>
      <c r="Y834" s="146">
        <v>24</v>
      </c>
      <c r="Z834" s="146">
        <v>25</v>
      </c>
      <c r="AA834" s="146">
        <v>26</v>
      </c>
      <c r="AB834" s="146">
        <v>27</v>
      </c>
      <c r="AC834" s="146">
        <v>28</v>
      </c>
      <c r="AD834" s="146">
        <v>29</v>
      </c>
      <c r="AE834" s="146">
        <v>30</v>
      </c>
      <c r="AF834" s="146">
        <v>31</v>
      </c>
      <c r="AG834" s="146">
        <v>32</v>
      </c>
      <c r="AH834" s="146">
        <v>33</v>
      </c>
      <c r="AI834" s="146">
        <v>34</v>
      </c>
      <c r="AJ834" s="146">
        <v>35</v>
      </c>
      <c r="AK834" s="146">
        <v>36</v>
      </c>
      <c r="AL834" s="146">
        <v>37</v>
      </c>
      <c r="AM834" s="146">
        <v>38</v>
      </c>
      <c r="AN834" s="146">
        <v>39</v>
      </c>
      <c r="AO834" s="146">
        <v>40</v>
      </c>
      <c r="AP834" s="146">
        <v>41</v>
      </c>
      <c r="AQ834" s="146">
        <v>42</v>
      </c>
    </row>
    <row r="835" spans="1:43" x14ac:dyDescent="0.25">
      <c r="A835" s="146">
        <v>0</v>
      </c>
      <c r="B835" s="146">
        <v>1</v>
      </c>
      <c r="C835" s="146">
        <v>2</v>
      </c>
      <c r="D835" s="146">
        <v>3</v>
      </c>
      <c r="E835" s="146">
        <v>4</v>
      </c>
      <c r="F835" s="146">
        <v>5</v>
      </c>
      <c r="G835" s="146">
        <v>6</v>
      </c>
      <c r="H835" s="146">
        <v>7</v>
      </c>
      <c r="I835" s="146">
        <v>8</v>
      </c>
      <c r="J835" s="146">
        <v>9</v>
      </c>
      <c r="K835" s="146">
        <v>10</v>
      </c>
      <c r="L835" s="146">
        <v>11</v>
      </c>
      <c r="M835" s="146">
        <v>12</v>
      </c>
      <c r="N835" s="146">
        <v>13</v>
      </c>
      <c r="O835" s="146">
        <v>14</v>
      </c>
      <c r="P835" s="146">
        <v>15</v>
      </c>
      <c r="Q835" s="146">
        <v>16</v>
      </c>
      <c r="R835" s="146">
        <v>17</v>
      </c>
      <c r="S835" s="146">
        <v>18</v>
      </c>
      <c r="T835" s="146">
        <v>19</v>
      </c>
      <c r="U835" s="146">
        <v>20</v>
      </c>
      <c r="V835" s="146">
        <v>21</v>
      </c>
      <c r="W835" s="146">
        <v>22</v>
      </c>
      <c r="X835" s="146">
        <v>23</v>
      </c>
      <c r="Y835" s="146">
        <v>24</v>
      </c>
      <c r="Z835" s="146">
        <v>25</v>
      </c>
      <c r="AA835" s="146">
        <v>26</v>
      </c>
      <c r="AB835" s="146">
        <v>27</v>
      </c>
      <c r="AC835" s="146">
        <v>28</v>
      </c>
      <c r="AD835" s="146">
        <v>29</v>
      </c>
      <c r="AE835" s="146">
        <v>30</v>
      </c>
      <c r="AF835" s="146">
        <v>31</v>
      </c>
      <c r="AG835" s="146">
        <v>32</v>
      </c>
      <c r="AH835" s="146">
        <v>33</v>
      </c>
      <c r="AI835" s="146">
        <v>34</v>
      </c>
      <c r="AJ835" s="146">
        <v>35</v>
      </c>
      <c r="AK835" s="146">
        <v>36</v>
      </c>
      <c r="AL835" s="146">
        <v>37</v>
      </c>
      <c r="AM835" s="146">
        <v>38</v>
      </c>
      <c r="AN835" s="146">
        <v>39</v>
      </c>
      <c r="AO835" s="146">
        <v>40</v>
      </c>
      <c r="AP835" s="146">
        <v>41</v>
      </c>
      <c r="AQ835" s="146">
        <v>42</v>
      </c>
    </row>
    <row r="836" spans="1:43" x14ac:dyDescent="0.25">
      <c r="A836" s="146">
        <v>0</v>
      </c>
      <c r="B836" s="146">
        <v>1</v>
      </c>
      <c r="C836" s="146">
        <v>2</v>
      </c>
      <c r="D836" s="146">
        <v>3</v>
      </c>
      <c r="E836" s="146">
        <v>4</v>
      </c>
      <c r="F836" s="146">
        <v>5</v>
      </c>
      <c r="G836" s="146">
        <v>6</v>
      </c>
      <c r="H836" s="146">
        <v>7</v>
      </c>
      <c r="I836" s="146">
        <v>8</v>
      </c>
      <c r="J836" s="146">
        <v>9</v>
      </c>
      <c r="K836" s="146">
        <v>10</v>
      </c>
      <c r="L836" s="146">
        <v>11</v>
      </c>
      <c r="M836" s="146">
        <v>12</v>
      </c>
      <c r="N836" s="146">
        <v>13</v>
      </c>
      <c r="O836" s="146">
        <v>14</v>
      </c>
      <c r="P836" s="146">
        <v>15</v>
      </c>
      <c r="Q836" s="146">
        <v>16</v>
      </c>
      <c r="R836" s="146">
        <v>17</v>
      </c>
      <c r="S836" s="146">
        <v>18</v>
      </c>
      <c r="T836" s="146">
        <v>19</v>
      </c>
      <c r="U836" s="146">
        <v>20</v>
      </c>
      <c r="V836" s="146">
        <v>21</v>
      </c>
      <c r="W836" s="146">
        <v>22</v>
      </c>
      <c r="X836" s="146">
        <v>23</v>
      </c>
      <c r="Y836" s="146">
        <v>24</v>
      </c>
      <c r="Z836" s="146">
        <v>25</v>
      </c>
      <c r="AA836" s="146">
        <v>26</v>
      </c>
      <c r="AB836" s="146">
        <v>27</v>
      </c>
      <c r="AC836" s="146">
        <v>28</v>
      </c>
      <c r="AD836" s="146">
        <v>29</v>
      </c>
      <c r="AE836" s="146">
        <v>30</v>
      </c>
      <c r="AF836" s="146">
        <v>31</v>
      </c>
      <c r="AG836" s="146">
        <v>32</v>
      </c>
      <c r="AH836" s="146">
        <v>33</v>
      </c>
      <c r="AI836" s="146">
        <v>34</v>
      </c>
      <c r="AJ836" s="146">
        <v>35</v>
      </c>
      <c r="AK836" s="146">
        <v>36</v>
      </c>
      <c r="AL836" s="146">
        <v>37</v>
      </c>
      <c r="AM836" s="146">
        <v>38</v>
      </c>
      <c r="AN836" s="146">
        <v>39</v>
      </c>
      <c r="AO836" s="146">
        <v>40</v>
      </c>
      <c r="AP836" s="146">
        <v>41</v>
      </c>
      <c r="AQ836" s="146">
        <v>42</v>
      </c>
    </row>
    <row r="837" spans="1:43" x14ac:dyDescent="0.25">
      <c r="A837" s="146">
        <v>0</v>
      </c>
      <c r="B837" s="146">
        <v>1</v>
      </c>
      <c r="C837" s="146">
        <v>2</v>
      </c>
      <c r="D837" s="146">
        <v>3</v>
      </c>
      <c r="E837" s="146">
        <v>4</v>
      </c>
      <c r="F837" s="146">
        <v>5</v>
      </c>
      <c r="G837" s="146">
        <v>6</v>
      </c>
      <c r="H837" s="146">
        <v>7</v>
      </c>
      <c r="I837" s="146">
        <v>8</v>
      </c>
      <c r="J837" s="146">
        <v>9</v>
      </c>
      <c r="K837" s="146">
        <v>10</v>
      </c>
      <c r="L837" s="146">
        <v>11</v>
      </c>
      <c r="M837" s="146">
        <v>12</v>
      </c>
      <c r="N837" s="146">
        <v>13</v>
      </c>
      <c r="O837" s="146">
        <v>14</v>
      </c>
      <c r="P837" s="146">
        <v>15</v>
      </c>
      <c r="Q837" s="146">
        <v>16</v>
      </c>
      <c r="R837" s="146">
        <v>17</v>
      </c>
      <c r="S837" s="146">
        <v>18</v>
      </c>
      <c r="T837" s="146">
        <v>19</v>
      </c>
      <c r="U837" s="146">
        <v>20</v>
      </c>
      <c r="V837" s="146">
        <v>21</v>
      </c>
      <c r="W837" s="146">
        <v>22</v>
      </c>
      <c r="X837" s="146">
        <v>23</v>
      </c>
      <c r="Y837" s="146">
        <v>24</v>
      </c>
      <c r="Z837" s="146">
        <v>25</v>
      </c>
      <c r="AA837" s="146">
        <v>26</v>
      </c>
      <c r="AB837" s="146">
        <v>27</v>
      </c>
      <c r="AC837" s="146">
        <v>28</v>
      </c>
      <c r="AD837" s="146">
        <v>29</v>
      </c>
      <c r="AE837" s="146">
        <v>30</v>
      </c>
      <c r="AF837" s="146">
        <v>31</v>
      </c>
      <c r="AG837" s="146">
        <v>32</v>
      </c>
      <c r="AH837" s="146">
        <v>33</v>
      </c>
      <c r="AI837" s="146">
        <v>34</v>
      </c>
      <c r="AJ837" s="146">
        <v>35</v>
      </c>
      <c r="AK837" s="146">
        <v>36</v>
      </c>
      <c r="AL837" s="146">
        <v>37</v>
      </c>
      <c r="AM837" s="146">
        <v>38</v>
      </c>
      <c r="AN837" s="146">
        <v>39</v>
      </c>
      <c r="AO837" s="146">
        <v>40</v>
      </c>
      <c r="AP837" s="146">
        <v>41</v>
      </c>
      <c r="AQ837" s="146">
        <v>42</v>
      </c>
    </row>
    <row r="838" spans="1:43" x14ac:dyDescent="0.25">
      <c r="A838" s="146">
        <v>0</v>
      </c>
      <c r="B838" s="146">
        <v>1</v>
      </c>
      <c r="C838" s="146">
        <v>2</v>
      </c>
      <c r="D838" s="146">
        <v>3</v>
      </c>
      <c r="E838" s="146">
        <v>4</v>
      </c>
      <c r="F838" s="146">
        <v>5</v>
      </c>
      <c r="G838" s="146">
        <v>6</v>
      </c>
      <c r="H838" s="146">
        <v>7</v>
      </c>
      <c r="I838" s="146">
        <v>8</v>
      </c>
      <c r="J838" s="146">
        <v>9</v>
      </c>
      <c r="K838" s="146">
        <v>10</v>
      </c>
      <c r="L838" s="146">
        <v>11</v>
      </c>
      <c r="M838" s="146">
        <v>12</v>
      </c>
      <c r="N838" s="146">
        <v>13</v>
      </c>
      <c r="O838" s="146">
        <v>14</v>
      </c>
      <c r="P838" s="146">
        <v>15</v>
      </c>
      <c r="Q838" s="146">
        <v>16</v>
      </c>
      <c r="R838" s="146">
        <v>17</v>
      </c>
      <c r="S838" s="146">
        <v>18</v>
      </c>
      <c r="T838" s="146">
        <v>19</v>
      </c>
      <c r="U838" s="146">
        <v>20</v>
      </c>
      <c r="V838" s="146">
        <v>21</v>
      </c>
      <c r="W838" s="146">
        <v>22</v>
      </c>
      <c r="X838" s="146">
        <v>23</v>
      </c>
      <c r="Y838" s="146">
        <v>24</v>
      </c>
      <c r="Z838" s="146">
        <v>25</v>
      </c>
      <c r="AA838" s="146">
        <v>26</v>
      </c>
      <c r="AB838" s="146">
        <v>27</v>
      </c>
      <c r="AC838" s="146">
        <v>28</v>
      </c>
      <c r="AD838" s="146">
        <v>29</v>
      </c>
      <c r="AE838" s="146">
        <v>30</v>
      </c>
      <c r="AF838" s="146">
        <v>31</v>
      </c>
      <c r="AG838" s="146">
        <v>32</v>
      </c>
      <c r="AH838" s="146">
        <v>33</v>
      </c>
      <c r="AI838" s="146">
        <v>34</v>
      </c>
      <c r="AJ838" s="146">
        <v>35</v>
      </c>
      <c r="AK838" s="146">
        <v>36</v>
      </c>
      <c r="AL838" s="146">
        <v>37</v>
      </c>
      <c r="AM838" s="146">
        <v>38</v>
      </c>
      <c r="AN838" s="146">
        <v>39</v>
      </c>
      <c r="AO838" s="146">
        <v>40</v>
      </c>
      <c r="AP838" s="146">
        <v>41</v>
      </c>
      <c r="AQ838" s="146">
        <v>42</v>
      </c>
    </row>
    <row r="839" spans="1:43" x14ac:dyDescent="0.25">
      <c r="A839" s="146">
        <v>0</v>
      </c>
      <c r="B839" s="146">
        <v>1</v>
      </c>
      <c r="C839" s="146">
        <v>2</v>
      </c>
      <c r="D839" s="146">
        <v>3</v>
      </c>
      <c r="E839" s="146">
        <v>4</v>
      </c>
      <c r="F839" s="146">
        <v>5</v>
      </c>
      <c r="G839" s="146">
        <v>6</v>
      </c>
      <c r="H839" s="146">
        <v>7</v>
      </c>
      <c r="I839" s="146">
        <v>8</v>
      </c>
      <c r="J839" s="146">
        <v>9</v>
      </c>
      <c r="K839" s="146">
        <v>10</v>
      </c>
      <c r="L839" s="146">
        <v>11</v>
      </c>
      <c r="M839" s="146">
        <v>12</v>
      </c>
      <c r="N839" s="146">
        <v>13</v>
      </c>
      <c r="O839" s="146">
        <v>14</v>
      </c>
      <c r="P839" s="146">
        <v>15</v>
      </c>
      <c r="Q839" s="146">
        <v>16</v>
      </c>
      <c r="R839" s="146">
        <v>17</v>
      </c>
      <c r="S839" s="146">
        <v>18</v>
      </c>
      <c r="T839" s="146">
        <v>19</v>
      </c>
      <c r="U839" s="146">
        <v>20</v>
      </c>
      <c r="V839" s="146">
        <v>21</v>
      </c>
      <c r="W839" s="146">
        <v>22</v>
      </c>
      <c r="X839" s="146">
        <v>23</v>
      </c>
      <c r="Y839" s="146">
        <v>24</v>
      </c>
      <c r="Z839" s="146">
        <v>25</v>
      </c>
      <c r="AA839" s="146">
        <v>26</v>
      </c>
      <c r="AB839" s="146">
        <v>27</v>
      </c>
      <c r="AC839" s="146">
        <v>28</v>
      </c>
      <c r="AD839" s="146">
        <v>29</v>
      </c>
      <c r="AE839" s="146">
        <v>30</v>
      </c>
      <c r="AF839" s="146">
        <v>31</v>
      </c>
      <c r="AG839" s="146">
        <v>32</v>
      </c>
      <c r="AH839" s="146">
        <v>33</v>
      </c>
      <c r="AI839" s="146">
        <v>34</v>
      </c>
      <c r="AJ839" s="146">
        <v>35</v>
      </c>
      <c r="AK839" s="146">
        <v>36</v>
      </c>
      <c r="AL839" s="146">
        <v>37</v>
      </c>
      <c r="AM839" s="146">
        <v>38</v>
      </c>
      <c r="AN839" s="146">
        <v>39</v>
      </c>
      <c r="AO839" s="146">
        <v>40</v>
      </c>
      <c r="AP839" s="146">
        <v>41</v>
      </c>
      <c r="AQ839" s="146">
        <v>42</v>
      </c>
    </row>
    <row r="840" spans="1:43" x14ac:dyDescent="0.25">
      <c r="A840" s="146">
        <v>0</v>
      </c>
      <c r="B840" s="146">
        <v>1</v>
      </c>
      <c r="C840" s="146">
        <v>2</v>
      </c>
      <c r="D840" s="146">
        <v>3</v>
      </c>
      <c r="E840" s="146">
        <v>4</v>
      </c>
      <c r="F840" s="146">
        <v>5</v>
      </c>
      <c r="G840" s="146">
        <v>6</v>
      </c>
      <c r="H840" s="146">
        <v>7</v>
      </c>
      <c r="I840" s="146">
        <v>8</v>
      </c>
      <c r="J840" s="146">
        <v>9</v>
      </c>
      <c r="K840" s="146">
        <v>10</v>
      </c>
      <c r="L840" s="146">
        <v>11</v>
      </c>
      <c r="M840" s="146">
        <v>12</v>
      </c>
      <c r="N840" s="146">
        <v>13</v>
      </c>
      <c r="O840" s="146">
        <v>14</v>
      </c>
      <c r="P840" s="146">
        <v>15</v>
      </c>
      <c r="Q840" s="146">
        <v>16</v>
      </c>
      <c r="R840" s="146">
        <v>17</v>
      </c>
      <c r="S840" s="146">
        <v>18</v>
      </c>
      <c r="T840" s="146">
        <v>19</v>
      </c>
      <c r="U840" s="146">
        <v>20</v>
      </c>
      <c r="V840" s="146">
        <v>21</v>
      </c>
      <c r="W840" s="146">
        <v>22</v>
      </c>
      <c r="X840" s="146">
        <v>23</v>
      </c>
      <c r="Y840" s="146">
        <v>24</v>
      </c>
      <c r="Z840" s="146">
        <v>25</v>
      </c>
      <c r="AA840" s="146">
        <v>26</v>
      </c>
      <c r="AB840" s="146">
        <v>27</v>
      </c>
      <c r="AC840" s="146">
        <v>28</v>
      </c>
      <c r="AD840" s="146">
        <v>29</v>
      </c>
      <c r="AE840" s="146">
        <v>30</v>
      </c>
      <c r="AF840" s="146">
        <v>31</v>
      </c>
      <c r="AG840" s="146">
        <v>32</v>
      </c>
      <c r="AH840" s="146">
        <v>33</v>
      </c>
      <c r="AI840" s="146">
        <v>34</v>
      </c>
      <c r="AJ840" s="146">
        <v>35</v>
      </c>
      <c r="AK840" s="146">
        <v>36</v>
      </c>
      <c r="AL840" s="146">
        <v>37</v>
      </c>
      <c r="AM840" s="146">
        <v>38</v>
      </c>
      <c r="AN840" s="146">
        <v>39</v>
      </c>
      <c r="AO840" s="146">
        <v>40</v>
      </c>
      <c r="AP840" s="146">
        <v>41</v>
      </c>
      <c r="AQ840" s="146">
        <v>42</v>
      </c>
    </row>
    <row r="841" spans="1:43" x14ac:dyDescent="0.25">
      <c r="A841" s="146">
        <v>0</v>
      </c>
      <c r="B841" s="146">
        <v>1</v>
      </c>
      <c r="C841" s="146">
        <v>2</v>
      </c>
      <c r="D841" s="146">
        <v>3</v>
      </c>
      <c r="E841" s="146">
        <v>4</v>
      </c>
      <c r="F841" s="146">
        <v>5</v>
      </c>
      <c r="G841" s="146">
        <v>6</v>
      </c>
      <c r="H841" s="146">
        <v>7</v>
      </c>
      <c r="I841" s="146">
        <v>8</v>
      </c>
      <c r="J841" s="146">
        <v>9</v>
      </c>
      <c r="K841" s="146">
        <v>10</v>
      </c>
      <c r="L841" s="146">
        <v>11</v>
      </c>
      <c r="M841" s="146">
        <v>12</v>
      </c>
      <c r="N841" s="146">
        <v>13</v>
      </c>
      <c r="O841" s="146">
        <v>14</v>
      </c>
      <c r="P841" s="146">
        <v>15</v>
      </c>
      <c r="Q841" s="146">
        <v>16</v>
      </c>
      <c r="R841" s="146">
        <v>17</v>
      </c>
      <c r="S841" s="146">
        <v>18</v>
      </c>
      <c r="T841" s="146">
        <v>19</v>
      </c>
      <c r="U841" s="146">
        <v>20</v>
      </c>
      <c r="V841" s="146">
        <v>21</v>
      </c>
      <c r="W841" s="146">
        <v>22</v>
      </c>
      <c r="X841" s="146">
        <v>23</v>
      </c>
      <c r="Y841" s="146">
        <v>24</v>
      </c>
      <c r="Z841" s="146">
        <v>25</v>
      </c>
      <c r="AA841" s="146">
        <v>26</v>
      </c>
      <c r="AB841" s="146">
        <v>27</v>
      </c>
      <c r="AC841" s="146">
        <v>28</v>
      </c>
      <c r="AD841" s="146">
        <v>29</v>
      </c>
      <c r="AE841" s="146">
        <v>30</v>
      </c>
      <c r="AF841" s="146">
        <v>31</v>
      </c>
      <c r="AG841" s="146">
        <v>32</v>
      </c>
      <c r="AH841" s="146">
        <v>33</v>
      </c>
      <c r="AI841" s="146">
        <v>34</v>
      </c>
      <c r="AJ841" s="146">
        <v>35</v>
      </c>
      <c r="AK841" s="146">
        <v>36</v>
      </c>
      <c r="AL841" s="146">
        <v>37</v>
      </c>
      <c r="AM841" s="146">
        <v>38</v>
      </c>
      <c r="AN841" s="146">
        <v>39</v>
      </c>
      <c r="AO841" s="146">
        <v>40</v>
      </c>
      <c r="AP841" s="146">
        <v>41</v>
      </c>
      <c r="AQ841" s="146">
        <v>42</v>
      </c>
    </row>
    <row r="842" spans="1:43" x14ac:dyDescent="0.25">
      <c r="A842" s="146">
        <v>0</v>
      </c>
      <c r="B842" s="146">
        <v>1</v>
      </c>
      <c r="C842" s="146">
        <v>2</v>
      </c>
      <c r="D842" s="146">
        <v>3</v>
      </c>
      <c r="E842" s="146">
        <v>4</v>
      </c>
      <c r="F842" s="146">
        <v>5</v>
      </c>
      <c r="G842" s="146">
        <v>6</v>
      </c>
      <c r="H842" s="146">
        <v>7</v>
      </c>
      <c r="I842" s="146">
        <v>8</v>
      </c>
      <c r="J842" s="146">
        <v>9</v>
      </c>
      <c r="K842" s="146">
        <v>10</v>
      </c>
      <c r="L842" s="146">
        <v>11</v>
      </c>
      <c r="M842" s="146">
        <v>12</v>
      </c>
      <c r="N842" s="146">
        <v>13</v>
      </c>
      <c r="O842" s="146">
        <v>14</v>
      </c>
      <c r="P842" s="146">
        <v>15</v>
      </c>
      <c r="Q842" s="146">
        <v>16</v>
      </c>
      <c r="R842" s="146">
        <v>17</v>
      </c>
      <c r="S842" s="146">
        <v>18</v>
      </c>
      <c r="T842" s="146">
        <v>19</v>
      </c>
      <c r="U842" s="146">
        <v>20</v>
      </c>
      <c r="V842" s="146">
        <v>21</v>
      </c>
      <c r="W842" s="146">
        <v>22</v>
      </c>
      <c r="X842" s="146">
        <v>23</v>
      </c>
      <c r="Y842" s="146">
        <v>24</v>
      </c>
      <c r="Z842" s="146">
        <v>25</v>
      </c>
      <c r="AA842" s="146">
        <v>26</v>
      </c>
      <c r="AB842" s="146">
        <v>27</v>
      </c>
      <c r="AC842" s="146">
        <v>28</v>
      </c>
      <c r="AD842" s="146">
        <v>29</v>
      </c>
      <c r="AE842" s="146">
        <v>30</v>
      </c>
      <c r="AF842" s="146">
        <v>31</v>
      </c>
      <c r="AG842" s="146">
        <v>32</v>
      </c>
      <c r="AH842" s="146">
        <v>33</v>
      </c>
      <c r="AI842" s="146">
        <v>34</v>
      </c>
      <c r="AJ842" s="146">
        <v>35</v>
      </c>
      <c r="AK842" s="146">
        <v>36</v>
      </c>
      <c r="AL842" s="146">
        <v>37</v>
      </c>
      <c r="AM842" s="146">
        <v>38</v>
      </c>
      <c r="AN842" s="146">
        <v>39</v>
      </c>
      <c r="AO842" s="146">
        <v>40</v>
      </c>
      <c r="AP842" s="146">
        <v>41</v>
      </c>
      <c r="AQ842" s="146">
        <v>42</v>
      </c>
    </row>
    <row r="843" spans="1:43" x14ac:dyDescent="0.25">
      <c r="A843" s="146">
        <v>0</v>
      </c>
      <c r="B843" s="146">
        <v>1</v>
      </c>
      <c r="C843" s="146">
        <v>2</v>
      </c>
      <c r="D843" s="146">
        <v>3</v>
      </c>
      <c r="E843" s="146">
        <v>4</v>
      </c>
      <c r="F843" s="146">
        <v>5</v>
      </c>
      <c r="G843" s="146">
        <v>6</v>
      </c>
      <c r="H843" s="146">
        <v>7</v>
      </c>
      <c r="I843" s="146">
        <v>8</v>
      </c>
      <c r="J843" s="146">
        <v>9</v>
      </c>
      <c r="K843" s="146">
        <v>10</v>
      </c>
      <c r="L843" s="146">
        <v>11</v>
      </c>
      <c r="M843" s="146">
        <v>12</v>
      </c>
      <c r="N843" s="146">
        <v>13</v>
      </c>
      <c r="O843" s="146">
        <v>14</v>
      </c>
      <c r="P843" s="146">
        <v>15</v>
      </c>
      <c r="Q843" s="146">
        <v>16</v>
      </c>
      <c r="R843" s="146">
        <v>17</v>
      </c>
      <c r="S843" s="146">
        <v>18</v>
      </c>
      <c r="T843" s="146">
        <v>19</v>
      </c>
      <c r="U843" s="146">
        <v>20</v>
      </c>
      <c r="V843" s="146">
        <v>21</v>
      </c>
      <c r="W843" s="146">
        <v>22</v>
      </c>
      <c r="X843" s="146">
        <v>23</v>
      </c>
      <c r="Y843" s="146">
        <v>24</v>
      </c>
      <c r="Z843" s="146">
        <v>25</v>
      </c>
      <c r="AA843" s="146">
        <v>26</v>
      </c>
      <c r="AB843" s="146">
        <v>27</v>
      </c>
      <c r="AC843" s="146">
        <v>28</v>
      </c>
      <c r="AD843" s="146">
        <v>29</v>
      </c>
      <c r="AE843" s="146">
        <v>30</v>
      </c>
      <c r="AF843" s="146">
        <v>31</v>
      </c>
      <c r="AG843" s="146">
        <v>32</v>
      </c>
      <c r="AH843" s="146">
        <v>33</v>
      </c>
      <c r="AI843" s="146">
        <v>34</v>
      </c>
      <c r="AJ843" s="146">
        <v>35</v>
      </c>
      <c r="AK843" s="146">
        <v>36</v>
      </c>
      <c r="AL843" s="146">
        <v>37</v>
      </c>
      <c r="AM843" s="146">
        <v>38</v>
      </c>
      <c r="AN843" s="146">
        <v>39</v>
      </c>
      <c r="AO843" s="146">
        <v>40</v>
      </c>
      <c r="AP843" s="146">
        <v>41</v>
      </c>
      <c r="AQ843" s="146">
        <v>42</v>
      </c>
    </row>
    <row r="844" spans="1:43" x14ac:dyDescent="0.25">
      <c r="A844" s="146">
        <v>0</v>
      </c>
      <c r="B844" s="146">
        <v>1</v>
      </c>
      <c r="C844" s="146">
        <v>2</v>
      </c>
      <c r="D844" s="146">
        <v>3</v>
      </c>
      <c r="E844" s="146">
        <v>4</v>
      </c>
      <c r="F844" s="146">
        <v>5</v>
      </c>
      <c r="G844" s="146">
        <v>6</v>
      </c>
      <c r="H844" s="146">
        <v>7</v>
      </c>
      <c r="I844" s="146">
        <v>8</v>
      </c>
      <c r="J844" s="146">
        <v>9</v>
      </c>
      <c r="K844" s="146">
        <v>10</v>
      </c>
      <c r="L844" s="146">
        <v>11</v>
      </c>
      <c r="M844" s="146">
        <v>12</v>
      </c>
      <c r="N844" s="146">
        <v>13</v>
      </c>
      <c r="O844" s="146">
        <v>14</v>
      </c>
      <c r="P844" s="146">
        <v>15</v>
      </c>
      <c r="Q844" s="146">
        <v>16</v>
      </c>
      <c r="R844" s="146">
        <v>17</v>
      </c>
      <c r="S844" s="146">
        <v>18</v>
      </c>
      <c r="T844" s="146">
        <v>19</v>
      </c>
      <c r="U844" s="146">
        <v>20</v>
      </c>
      <c r="V844" s="146">
        <v>21</v>
      </c>
      <c r="W844" s="146">
        <v>22</v>
      </c>
      <c r="X844" s="146">
        <v>23</v>
      </c>
      <c r="Y844" s="146">
        <v>24</v>
      </c>
      <c r="Z844" s="146">
        <v>25</v>
      </c>
      <c r="AA844" s="146">
        <v>26</v>
      </c>
      <c r="AB844" s="146">
        <v>27</v>
      </c>
      <c r="AC844" s="146">
        <v>28</v>
      </c>
      <c r="AD844" s="146">
        <v>29</v>
      </c>
      <c r="AE844" s="146">
        <v>30</v>
      </c>
      <c r="AF844" s="146">
        <v>31</v>
      </c>
      <c r="AG844" s="146">
        <v>32</v>
      </c>
      <c r="AH844" s="146">
        <v>33</v>
      </c>
      <c r="AI844" s="146">
        <v>34</v>
      </c>
      <c r="AJ844" s="146">
        <v>35</v>
      </c>
      <c r="AK844" s="146">
        <v>36</v>
      </c>
      <c r="AL844" s="146">
        <v>37</v>
      </c>
      <c r="AM844" s="146">
        <v>38</v>
      </c>
      <c r="AN844" s="146">
        <v>39</v>
      </c>
      <c r="AO844" s="146">
        <v>40</v>
      </c>
      <c r="AP844" s="146">
        <v>41</v>
      </c>
      <c r="AQ844" s="146">
        <v>42</v>
      </c>
    </row>
    <row r="845" spans="1:43" x14ac:dyDescent="0.25">
      <c r="A845" s="146">
        <v>0</v>
      </c>
      <c r="B845" s="146">
        <v>1</v>
      </c>
      <c r="C845" s="146">
        <v>2</v>
      </c>
      <c r="D845" s="146">
        <v>3</v>
      </c>
      <c r="E845" s="146">
        <v>4</v>
      </c>
      <c r="F845" s="146">
        <v>5</v>
      </c>
      <c r="G845" s="146">
        <v>6</v>
      </c>
      <c r="H845" s="146">
        <v>7</v>
      </c>
      <c r="I845" s="146">
        <v>8</v>
      </c>
      <c r="J845" s="146">
        <v>9</v>
      </c>
      <c r="K845" s="146">
        <v>10</v>
      </c>
      <c r="L845" s="146">
        <v>11</v>
      </c>
      <c r="M845" s="146">
        <v>12</v>
      </c>
      <c r="N845" s="146">
        <v>13</v>
      </c>
      <c r="O845" s="146">
        <v>14</v>
      </c>
      <c r="P845" s="146">
        <v>15</v>
      </c>
      <c r="Q845" s="146">
        <v>16</v>
      </c>
      <c r="R845" s="146">
        <v>17</v>
      </c>
      <c r="S845" s="146">
        <v>18</v>
      </c>
      <c r="T845" s="146">
        <v>19</v>
      </c>
      <c r="U845" s="146">
        <v>20</v>
      </c>
      <c r="V845" s="146">
        <v>21</v>
      </c>
      <c r="W845" s="146">
        <v>22</v>
      </c>
      <c r="X845" s="146">
        <v>23</v>
      </c>
      <c r="Y845" s="146">
        <v>24</v>
      </c>
      <c r="Z845" s="146">
        <v>25</v>
      </c>
      <c r="AA845" s="146">
        <v>26</v>
      </c>
      <c r="AB845" s="146">
        <v>27</v>
      </c>
      <c r="AC845" s="146">
        <v>28</v>
      </c>
      <c r="AD845" s="146">
        <v>29</v>
      </c>
      <c r="AE845" s="146">
        <v>30</v>
      </c>
      <c r="AF845" s="146">
        <v>31</v>
      </c>
      <c r="AG845" s="146">
        <v>32</v>
      </c>
      <c r="AH845" s="146">
        <v>33</v>
      </c>
      <c r="AI845" s="146">
        <v>34</v>
      </c>
      <c r="AJ845" s="146">
        <v>35</v>
      </c>
      <c r="AK845" s="146">
        <v>36</v>
      </c>
      <c r="AL845" s="146">
        <v>37</v>
      </c>
      <c r="AM845" s="146">
        <v>38</v>
      </c>
      <c r="AN845" s="146">
        <v>39</v>
      </c>
      <c r="AO845" s="146">
        <v>40</v>
      </c>
      <c r="AP845" s="146">
        <v>41</v>
      </c>
      <c r="AQ845" s="146">
        <v>42</v>
      </c>
    </row>
    <row r="846" spans="1:43" x14ac:dyDescent="0.25">
      <c r="A846" s="146">
        <v>0</v>
      </c>
      <c r="B846" s="146">
        <v>1</v>
      </c>
      <c r="C846" s="146">
        <v>2</v>
      </c>
      <c r="D846" s="146">
        <v>3</v>
      </c>
      <c r="E846" s="146">
        <v>4</v>
      </c>
      <c r="F846" s="146">
        <v>5</v>
      </c>
      <c r="G846" s="146">
        <v>6</v>
      </c>
      <c r="H846" s="146">
        <v>7</v>
      </c>
      <c r="I846" s="146">
        <v>8</v>
      </c>
      <c r="J846" s="146">
        <v>9</v>
      </c>
      <c r="K846" s="146">
        <v>10</v>
      </c>
      <c r="L846" s="146">
        <v>11</v>
      </c>
      <c r="M846" s="146">
        <v>12</v>
      </c>
      <c r="N846" s="146">
        <v>13</v>
      </c>
      <c r="O846" s="146">
        <v>14</v>
      </c>
      <c r="P846" s="146">
        <v>15</v>
      </c>
      <c r="Q846" s="146">
        <v>16</v>
      </c>
      <c r="R846" s="146">
        <v>17</v>
      </c>
      <c r="S846" s="146">
        <v>18</v>
      </c>
      <c r="T846" s="146">
        <v>19</v>
      </c>
      <c r="U846" s="146">
        <v>20</v>
      </c>
      <c r="V846" s="146">
        <v>21</v>
      </c>
      <c r="W846" s="146">
        <v>22</v>
      </c>
      <c r="X846" s="146">
        <v>23</v>
      </c>
      <c r="Y846" s="146">
        <v>24</v>
      </c>
      <c r="Z846" s="146">
        <v>25</v>
      </c>
      <c r="AA846" s="146">
        <v>26</v>
      </c>
      <c r="AB846" s="146">
        <v>27</v>
      </c>
      <c r="AC846" s="146">
        <v>28</v>
      </c>
      <c r="AD846" s="146">
        <v>29</v>
      </c>
      <c r="AE846" s="146">
        <v>30</v>
      </c>
      <c r="AF846" s="146">
        <v>31</v>
      </c>
      <c r="AG846" s="146">
        <v>32</v>
      </c>
      <c r="AH846" s="146">
        <v>33</v>
      </c>
      <c r="AI846" s="146">
        <v>34</v>
      </c>
      <c r="AJ846" s="146">
        <v>35</v>
      </c>
      <c r="AK846" s="146">
        <v>36</v>
      </c>
      <c r="AL846" s="146">
        <v>37</v>
      </c>
      <c r="AM846" s="146">
        <v>38</v>
      </c>
      <c r="AN846" s="146">
        <v>39</v>
      </c>
      <c r="AO846" s="146">
        <v>40</v>
      </c>
      <c r="AP846" s="146">
        <v>41</v>
      </c>
      <c r="AQ846" s="146">
        <v>42</v>
      </c>
    </row>
    <row r="847" spans="1:43" x14ac:dyDescent="0.25">
      <c r="A847" s="146">
        <v>0</v>
      </c>
      <c r="B847" s="146">
        <v>1</v>
      </c>
      <c r="C847" s="146">
        <v>2</v>
      </c>
      <c r="D847" s="146">
        <v>3</v>
      </c>
      <c r="E847" s="146">
        <v>4</v>
      </c>
      <c r="F847" s="146">
        <v>5</v>
      </c>
      <c r="G847" s="146">
        <v>6</v>
      </c>
      <c r="H847" s="146">
        <v>7</v>
      </c>
      <c r="I847" s="146">
        <v>8</v>
      </c>
      <c r="J847" s="146">
        <v>9</v>
      </c>
      <c r="K847" s="146">
        <v>10</v>
      </c>
      <c r="L847" s="146">
        <v>11</v>
      </c>
      <c r="M847" s="146">
        <v>12</v>
      </c>
      <c r="N847" s="146">
        <v>13</v>
      </c>
      <c r="O847" s="146">
        <v>14</v>
      </c>
      <c r="P847" s="146">
        <v>15</v>
      </c>
      <c r="Q847" s="146">
        <v>16</v>
      </c>
      <c r="R847" s="146">
        <v>17</v>
      </c>
      <c r="S847" s="146">
        <v>18</v>
      </c>
      <c r="T847" s="146">
        <v>19</v>
      </c>
      <c r="U847" s="146">
        <v>20</v>
      </c>
      <c r="V847" s="146">
        <v>21</v>
      </c>
      <c r="W847" s="146">
        <v>22</v>
      </c>
      <c r="X847" s="146">
        <v>23</v>
      </c>
      <c r="Y847" s="146">
        <v>24</v>
      </c>
      <c r="Z847" s="146">
        <v>25</v>
      </c>
      <c r="AA847" s="146">
        <v>26</v>
      </c>
      <c r="AB847" s="146">
        <v>27</v>
      </c>
      <c r="AC847" s="146">
        <v>28</v>
      </c>
      <c r="AD847" s="146">
        <v>29</v>
      </c>
      <c r="AE847" s="146">
        <v>30</v>
      </c>
      <c r="AF847" s="146">
        <v>31</v>
      </c>
      <c r="AG847" s="146">
        <v>32</v>
      </c>
      <c r="AH847" s="146">
        <v>33</v>
      </c>
      <c r="AI847" s="146">
        <v>34</v>
      </c>
      <c r="AJ847" s="146">
        <v>35</v>
      </c>
      <c r="AK847" s="146">
        <v>36</v>
      </c>
      <c r="AL847" s="146">
        <v>37</v>
      </c>
      <c r="AM847" s="146">
        <v>38</v>
      </c>
      <c r="AN847" s="146">
        <v>39</v>
      </c>
      <c r="AO847" s="146">
        <v>40</v>
      </c>
      <c r="AP847" s="146">
        <v>41</v>
      </c>
      <c r="AQ847" s="146">
        <v>42</v>
      </c>
    </row>
    <row r="848" spans="1:43" x14ac:dyDescent="0.25">
      <c r="A848" s="146">
        <v>0</v>
      </c>
      <c r="B848" s="146">
        <v>1</v>
      </c>
      <c r="C848" s="146">
        <v>2</v>
      </c>
      <c r="D848" s="146">
        <v>3</v>
      </c>
      <c r="E848" s="146">
        <v>4</v>
      </c>
      <c r="F848" s="146">
        <v>5</v>
      </c>
      <c r="G848" s="146">
        <v>6</v>
      </c>
      <c r="H848" s="146">
        <v>7</v>
      </c>
      <c r="I848" s="146">
        <v>8</v>
      </c>
      <c r="J848" s="146">
        <v>9</v>
      </c>
      <c r="K848" s="146">
        <v>10</v>
      </c>
      <c r="L848" s="146">
        <v>11</v>
      </c>
      <c r="M848" s="146">
        <v>12</v>
      </c>
      <c r="N848" s="146">
        <v>13</v>
      </c>
      <c r="O848" s="146">
        <v>14</v>
      </c>
      <c r="P848" s="146">
        <v>15</v>
      </c>
      <c r="Q848" s="146">
        <v>16</v>
      </c>
      <c r="R848" s="146">
        <v>17</v>
      </c>
      <c r="S848" s="146">
        <v>18</v>
      </c>
      <c r="T848" s="146">
        <v>19</v>
      </c>
      <c r="U848" s="146">
        <v>20</v>
      </c>
      <c r="V848" s="146">
        <v>21</v>
      </c>
      <c r="W848" s="146">
        <v>22</v>
      </c>
      <c r="X848" s="146">
        <v>23</v>
      </c>
      <c r="Y848" s="146">
        <v>24</v>
      </c>
      <c r="Z848" s="146">
        <v>25</v>
      </c>
      <c r="AA848" s="146">
        <v>26</v>
      </c>
      <c r="AB848" s="146">
        <v>27</v>
      </c>
      <c r="AC848" s="146">
        <v>28</v>
      </c>
      <c r="AD848" s="146">
        <v>29</v>
      </c>
      <c r="AE848" s="146">
        <v>30</v>
      </c>
      <c r="AF848" s="146">
        <v>31</v>
      </c>
      <c r="AG848" s="146">
        <v>32</v>
      </c>
      <c r="AH848" s="146">
        <v>33</v>
      </c>
      <c r="AI848" s="146">
        <v>34</v>
      </c>
      <c r="AJ848" s="146">
        <v>35</v>
      </c>
      <c r="AK848" s="146">
        <v>36</v>
      </c>
      <c r="AL848" s="146">
        <v>37</v>
      </c>
      <c r="AM848" s="146">
        <v>38</v>
      </c>
      <c r="AN848" s="146">
        <v>39</v>
      </c>
      <c r="AO848" s="146">
        <v>40</v>
      </c>
      <c r="AP848" s="146">
        <v>41</v>
      </c>
      <c r="AQ848" s="146">
        <v>42</v>
      </c>
    </row>
    <row r="849" spans="1:43" x14ac:dyDescent="0.25">
      <c r="A849" s="146">
        <v>0</v>
      </c>
      <c r="B849" s="146">
        <v>1</v>
      </c>
      <c r="C849" s="146">
        <v>2</v>
      </c>
      <c r="D849" s="146">
        <v>3</v>
      </c>
      <c r="E849" s="146">
        <v>4</v>
      </c>
      <c r="F849" s="146">
        <v>5</v>
      </c>
      <c r="G849" s="146">
        <v>6</v>
      </c>
      <c r="H849" s="146">
        <v>7</v>
      </c>
      <c r="I849" s="146">
        <v>8</v>
      </c>
      <c r="J849" s="146">
        <v>9</v>
      </c>
      <c r="K849" s="146">
        <v>10</v>
      </c>
      <c r="L849" s="146">
        <v>11</v>
      </c>
      <c r="M849" s="146">
        <v>12</v>
      </c>
      <c r="N849" s="146">
        <v>13</v>
      </c>
      <c r="O849" s="146">
        <v>14</v>
      </c>
      <c r="P849" s="146">
        <v>15</v>
      </c>
      <c r="Q849" s="146">
        <v>16</v>
      </c>
      <c r="R849" s="146">
        <v>17</v>
      </c>
      <c r="S849" s="146">
        <v>18</v>
      </c>
      <c r="T849" s="146">
        <v>19</v>
      </c>
      <c r="U849" s="146">
        <v>20</v>
      </c>
      <c r="V849" s="146">
        <v>21</v>
      </c>
      <c r="W849" s="146">
        <v>22</v>
      </c>
      <c r="X849" s="146">
        <v>23</v>
      </c>
      <c r="Y849" s="146">
        <v>24</v>
      </c>
      <c r="Z849" s="146">
        <v>25</v>
      </c>
      <c r="AA849" s="146">
        <v>26</v>
      </c>
      <c r="AB849" s="146">
        <v>27</v>
      </c>
      <c r="AC849" s="146">
        <v>28</v>
      </c>
      <c r="AD849" s="146">
        <v>29</v>
      </c>
      <c r="AE849" s="146">
        <v>30</v>
      </c>
      <c r="AF849" s="146">
        <v>31</v>
      </c>
      <c r="AG849" s="146">
        <v>32</v>
      </c>
      <c r="AH849" s="146">
        <v>33</v>
      </c>
      <c r="AI849" s="146">
        <v>34</v>
      </c>
      <c r="AJ849" s="146">
        <v>35</v>
      </c>
      <c r="AK849" s="146">
        <v>36</v>
      </c>
      <c r="AL849" s="146">
        <v>37</v>
      </c>
      <c r="AM849" s="146">
        <v>38</v>
      </c>
      <c r="AN849" s="146">
        <v>39</v>
      </c>
      <c r="AO849" s="146">
        <v>40</v>
      </c>
      <c r="AP849" s="146">
        <v>41</v>
      </c>
      <c r="AQ849" s="146">
        <v>42</v>
      </c>
    </row>
    <row r="850" spans="1:43" x14ac:dyDescent="0.25">
      <c r="A850" s="146">
        <v>0</v>
      </c>
      <c r="B850" s="146">
        <v>1</v>
      </c>
      <c r="C850" s="146">
        <v>2</v>
      </c>
      <c r="D850" s="146">
        <v>3</v>
      </c>
      <c r="E850" s="146">
        <v>4</v>
      </c>
      <c r="F850" s="146">
        <v>5</v>
      </c>
      <c r="G850" s="146">
        <v>6</v>
      </c>
      <c r="H850" s="146">
        <v>7</v>
      </c>
      <c r="I850" s="146">
        <v>8</v>
      </c>
      <c r="J850" s="146">
        <v>9</v>
      </c>
      <c r="K850" s="146">
        <v>10</v>
      </c>
      <c r="L850" s="146">
        <v>11</v>
      </c>
      <c r="M850" s="146">
        <v>12</v>
      </c>
      <c r="N850" s="146">
        <v>13</v>
      </c>
      <c r="O850" s="146">
        <v>14</v>
      </c>
      <c r="P850" s="146">
        <v>15</v>
      </c>
      <c r="Q850" s="146">
        <v>16</v>
      </c>
      <c r="R850" s="146">
        <v>17</v>
      </c>
      <c r="S850" s="146">
        <v>18</v>
      </c>
      <c r="T850" s="146">
        <v>19</v>
      </c>
      <c r="U850" s="146">
        <v>20</v>
      </c>
      <c r="V850" s="146">
        <v>21</v>
      </c>
      <c r="W850" s="146">
        <v>22</v>
      </c>
      <c r="X850" s="146">
        <v>23</v>
      </c>
      <c r="Y850" s="146">
        <v>24</v>
      </c>
      <c r="Z850" s="146">
        <v>25</v>
      </c>
      <c r="AA850" s="146">
        <v>26</v>
      </c>
      <c r="AB850" s="146">
        <v>27</v>
      </c>
      <c r="AC850" s="146">
        <v>28</v>
      </c>
      <c r="AD850" s="146">
        <v>29</v>
      </c>
      <c r="AE850" s="146">
        <v>30</v>
      </c>
      <c r="AF850" s="146">
        <v>31</v>
      </c>
      <c r="AG850" s="146">
        <v>32</v>
      </c>
      <c r="AH850" s="146">
        <v>33</v>
      </c>
      <c r="AI850" s="146">
        <v>34</v>
      </c>
      <c r="AJ850" s="146">
        <v>35</v>
      </c>
      <c r="AK850" s="146">
        <v>36</v>
      </c>
      <c r="AL850" s="146">
        <v>37</v>
      </c>
      <c r="AM850" s="146">
        <v>38</v>
      </c>
      <c r="AN850" s="146">
        <v>39</v>
      </c>
      <c r="AO850" s="146">
        <v>40</v>
      </c>
      <c r="AP850" s="146">
        <v>41</v>
      </c>
      <c r="AQ850" s="146">
        <v>42</v>
      </c>
    </row>
    <row r="851" spans="1:43" x14ac:dyDescent="0.25">
      <c r="A851" s="146">
        <v>0</v>
      </c>
      <c r="B851" s="146">
        <v>1</v>
      </c>
      <c r="C851" s="146">
        <v>2</v>
      </c>
      <c r="D851" s="146">
        <v>3</v>
      </c>
      <c r="E851" s="146">
        <v>4</v>
      </c>
      <c r="F851" s="146">
        <v>5</v>
      </c>
      <c r="G851" s="146">
        <v>6</v>
      </c>
      <c r="H851" s="146">
        <v>7</v>
      </c>
      <c r="I851" s="146">
        <v>8</v>
      </c>
      <c r="J851" s="146">
        <v>9</v>
      </c>
      <c r="K851" s="146">
        <v>10</v>
      </c>
      <c r="L851" s="146">
        <v>11</v>
      </c>
      <c r="M851" s="146">
        <v>12</v>
      </c>
      <c r="N851" s="146">
        <v>13</v>
      </c>
      <c r="O851" s="146">
        <v>14</v>
      </c>
      <c r="P851" s="146">
        <v>15</v>
      </c>
      <c r="Q851" s="146">
        <v>16</v>
      </c>
      <c r="R851" s="146">
        <v>17</v>
      </c>
      <c r="S851" s="146">
        <v>18</v>
      </c>
      <c r="T851" s="146">
        <v>19</v>
      </c>
      <c r="U851" s="146">
        <v>20</v>
      </c>
      <c r="V851" s="146">
        <v>21</v>
      </c>
      <c r="W851" s="146">
        <v>22</v>
      </c>
      <c r="X851" s="146">
        <v>23</v>
      </c>
      <c r="Y851" s="146">
        <v>24</v>
      </c>
      <c r="Z851" s="146">
        <v>25</v>
      </c>
      <c r="AA851" s="146">
        <v>26</v>
      </c>
      <c r="AB851" s="146">
        <v>27</v>
      </c>
      <c r="AC851" s="146">
        <v>28</v>
      </c>
      <c r="AD851" s="146">
        <v>29</v>
      </c>
      <c r="AE851" s="146">
        <v>30</v>
      </c>
      <c r="AF851" s="146">
        <v>31</v>
      </c>
      <c r="AG851" s="146">
        <v>32</v>
      </c>
      <c r="AH851" s="146">
        <v>33</v>
      </c>
      <c r="AI851" s="146">
        <v>34</v>
      </c>
      <c r="AJ851" s="146">
        <v>35</v>
      </c>
      <c r="AK851" s="146">
        <v>36</v>
      </c>
      <c r="AL851" s="146">
        <v>37</v>
      </c>
      <c r="AM851" s="146">
        <v>38</v>
      </c>
      <c r="AN851" s="146">
        <v>39</v>
      </c>
      <c r="AO851" s="146">
        <v>40</v>
      </c>
      <c r="AP851" s="146">
        <v>41</v>
      </c>
      <c r="AQ851" s="146">
        <v>42</v>
      </c>
    </row>
    <row r="852" spans="1:43" x14ac:dyDescent="0.25">
      <c r="A852" s="146">
        <v>0</v>
      </c>
      <c r="B852" s="146">
        <v>1</v>
      </c>
      <c r="C852" s="146">
        <v>2</v>
      </c>
      <c r="D852" s="146">
        <v>3</v>
      </c>
      <c r="E852" s="146">
        <v>4</v>
      </c>
      <c r="F852" s="146">
        <v>5</v>
      </c>
      <c r="G852" s="146">
        <v>6</v>
      </c>
      <c r="H852" s="146">
        <v>7</v>
      </c>
      <c r="I852" s="146">
        <v>8</v>
      </c>
      <c r="J852" s="146">
        <v>9</v>
      </c>
      <c r="K852" s="146">
        <v>10</v>
      </c>
      <c r="L852" s="146">
        <v>11</v>
      </c>
      <c r="M852" s="146">
        <v>12</v>
      </c>
      <c r="N852" s="146">
        <v>13</v>
      </c>
      <c r="O852" s="146">
        <v>14</v>
      </c>
      <c r="P852" s="146">
        <v>15</v>
      </c>
      <c r="Q852" s="146">
        <v>16</v>
      </c>
      <c r="R852" s="146">
        <v>17</v>
      </c>
      <c r="S852" s="146">
        <v>18</v>
      </c>
      <c r="T852" s="146">
        <v>19</v>
      </c>
      <c r="U852" s="146">
        <v>20</v>
      </c>
      <c r="V852" s="146">
        <v>21</v>
      </c>
      <c r="W852" s="146">
        <v>22</v>
      </c>
      <c r="X852" s="146">
        <v>23</v>
      </c>
      <c r="Y852" s="146">
        <v>24</v>
      </c>
      <c r="Z852" s="146">
        <v>25</v>
      </c>
      <c r="AA852" s="146">
        <v>26</v>
      </c>
      <c r="AB852" s="146">
        <v>27</v>
      </c>
      <c r="AC852" s="146">
        <v>28</v>
      </c>
      <c r="AD852" s="146">
        <v>29</v>
      </c>
      <c r="AE852" s="146">
        <v>30</v>
      </c>
      <c r="AF852" s="146">
        <v>31</v>
      </c>
      <c r="AG852" s="146">
        <v>32</v>
      </c>
      <c r="AH852" s="146">
        <v>33</v>
      </c>
      <c r="AI852" s="146">
        <v>34</v>
      </c>
      <c r="AJ852" s="146">
        <v>35</v>
      </c>
      <c r="AK852" s="146">
        <v>36</v>
      </c>
      <c r="AL852" s="146">
        <v>37</v>
      </c>
      <c r="AM852" s="146">
        <v>38</v>
      </c>
      <c r="AN852" s="146">
        <v>39</v>
      </c>
      <c r="AO852" s="146">
        <v>40</v>
      </c>
      <c r="AP852" s="146">
        <v>41</v>
      </c>
      <c r="AQ852" s="146">
        <v>42</v>
      </c>
    </row>
    <row r="853" spans="1:43" x14ac:dyDescent="0.25">
      <c r="A853" s="146">
        <v>0</v>
      </c>
      <c r="B853" s="146">
        <v>1</v>
      </c>
      <c r="C853" s="146">
        <v>2</v>
      </c>
      <c r="D853" s="146">
        <v>3</v>
      </c>
      <c r="E853" s="146">
        <v>4</v>
      </c>
      <c r="F853" s="146">
        <v>5</v>
      </c>
      <c r="G853" s="146">
        <v>6</v>
      </c>
      <c r="H853" s="146">
        <v>7</v>
      </c>
      <c r="I853" s="146">
        <v>8</v>
      </c>
      <c r="J853" s="146">
        <v>9</v>
      </c>
      <c r="K853" s="146">
        <v>10</v>
      </c>
      <c r="L853" s="146">
        <v>11</v>
      </c>
      <c r="M853" s="146">
        <v>12</v>
      </c>
      <c r="N853" s="146">
        <v>13</v>
      </c>
      <c r="O853" s="146">
        <v>14</v>
      </c>
      <c r="P853" s="146">
        <v>15</v>
      </c>
      <c r="Q853" s="146">
        <v>16</v>
      </c>
      <c r="R853" s="146">
        <v>17</v>
      </c>
      <c r="S853" s="146">
        <v>18</v>
      </c>
      <c r="T853" s="146">
        <v>19</v>
      </c>
      <c r="U853" s="146">
        <v>20</v>
      </c>
      <c r="V853" s="146">
        <v>21</v>
      </c>
      <c r="W853" s="146">
        <v>22</v>
      </c>
      <c r="X853" s="146">
        <v>23</v>
      </c>
      <c r="Y853" s="146">
        <v>24</v>
      </c>
      <c r="Z853" s="146">
        <v>25</v>
      </c>
      <c r="AA853" s="146">
        <v>26</v>
      </c>
      <c r="AB853" s="146">
        <v>27</v>
      </c>
      <c r="AC853" s="146">
        <v>28</v>
      </c>
      <c r="AD853" s="146">
        <v>29</v>
      </c>
      <c r="AE853" s="146">
        <v>30</v>
      </c>
      <c r="AF853" s="146">
        <v>31</v>
      </c>
      <c r="AG853" s="146">
        <v>32</v>
      </c>
      <c r="AH853" s="146">
        <v>33</v>
      </c>
      <c r="AI853" s="146">
        <v>34</v>
      </c>
      <c r="AJ853" s="146">
        <v>35</v>
      </c>
      <c r="AK853" s="146">
        <v>36</v>
      </c>
      <c r="AL853" s="146">
        <v>37</v>
      </c>
      <c r="AM853" s="146">
        <v>38</v>
      </c>
      <c r="AN853" s="146">
        <v>39</v>
      </c>
      <c r="AO853" s="146">
        <v>40</v>
      </c>
      <c r="AP853" s="146">
        <v>41</v>
      </c>
      <c r="AQ853" s="146">
        <v>42</v>
      </c>
    </row>
    <row r="854" spans="1:43" x14ac:dyDescent="0.25">
      <c r="A854" s="146">
        <v>0</v>
      </c>
      <c r="B854" s="146">
        <v>1</v>
      </c>
      <c r="C854" s="146">
        <v>2</v>
      </c>
      <c r="D854" s="146">
        <v>3</v>
      </c>
      <c r="E854" s="146">
        <v>4</v>
      </c>
      <c r="F854" s="146">
        <v>5</v>
      </c>
      <c r="G854" s="146">
        <v>6</v>
      </c>
      <c r="H854" s="146">
        <v>7</v>
      </c>
      <c r="I854" s="146">
        <v>8</v>
      </c>
      <c r="J854" s="146">
        <v>9</v>
      </c>
      <c r="K854" s="146">
        <v>10</v>
      </c>
      <c r="L854" s="146">
        <v>11</v>
      </c>
      <c r="M854" s="146">
        <v>12</v>
      </c>
      <c r="N854" s="146">
        <v>13</v>
      </c>
      <c r="O854" s="146">
        <v>14</v>
      </c>
      <c r="P854" s="146">
        <v>15</v>
      </c>
      <c r="Q854" s="146">
        <v>16</v>
      </c>
      <c r="R854" s="146">
        <v>17</v>
      </c>
      <c r="S854" s="146">
        <v>18</v>
      </c>
      <c r="T854" s="146">
        <v>19</v>
      </c>
      <c r="U854" s="146">
        <v>20</v>
      </c>
      <c r="V854" s="146">
        <v>21</v>
      </c>
      <c r="W854" s="146">
        <v>22</v>
      </c>
      <c r="X854" s="146">
        <v>23</v>
      </c>
      <c r="Y854" s="146">
        <v>24</v>
      </c>
      <c r="Z854" s="146">
        <v>25</v>
      </c>
      <c r="AA854" s="146">
        <v>26</v>
      </c>
      <c r="AB854" s="146">
        <v>27</v>
      </c>
      <c r="AC854" s="146">
        <v>28</v>
      </c>
      <c r="AD854" s="146">
        <v>29</v>
      </c>
      <c r="AE854" s="146">
        <v>30</v>
      </c>
      <c r="AF854" s="146">
        <v>31</v>
      </c>
      <c r="AG854" s="146">
        <v>32</v>
      </c>
      <c r="AH854" s="146">
        <v>33</v>
      </c>
      <c r="AI854" s="146">
        <v>34</v>
      </c>
      <c r="AJ854" s="146">
        <v>35</v>
      </c>
      <c r="AK854" s="146">
        <v>36</v>
      </c>
      <c r="AL854" s="146">
        <v>37</v>
      </c>
      <c r="AM854" s="146">
        <v>38</v>
      </c>
      <c r="AN854" s="146">
        <v>39</v>
      </c>
      <c r="AO854" s="146">
        <v>40</v>
      </c>
      <c r="AP854" s="146">
        <v>41</v>
      </c>
      <c r="AQ854" s="146">
        <v>42</v>
      </c>
    </row>
    <row r="855" spans="1:43" x14ac:dyDescent="0.25">
      <c r="A855" s="146">
        <v>0</v>
      </c>
      <c r="B855" s="146">
        <v>1</v>
      </c>
      <c r="C855" s="146">
        <v>2</v>
      </c>
      <c r="D855" s="146">
        <v>3</v>
      </c>
      <c r="E855" s="146">
        <v>4</v>
      </c>
      <c r="F855" s="146">
        <v>5</v>
      </c>
      <c r="G855" s="146">
        <v>6</v>
      </c>
      <c r="H855" s="146">
        <v>7</v>
      </c>
      <c r="I855" s="146">
        <v>8</v>
      </c>
      <c r="J855" s="146">
        <v>9</v>
      </c>
      <c r="K855" s="146">
        <v>10</v>
      </c>
      <c r="L855" s="146">
        <v>11</v>
      </c>
      <c r="M855" s="146">
        <v>12</v>
      </c>
      <c r="N855" s="146">
        <v>13</v>
      </c>
      <c r="O855" s="146">
        <v>14</v>
      </c>
      <c r="P855" s="146">
        <v>15</v>
      </c>
      <c r="Q855" s="146">
        <v>16</v>
      </c>
      <c r="R855" s="146">
        <v>17</v>
      </c>
      <c r="S855" s="146">
        <v>18</v>
      </c>
      <c r="T855" s="146">
        <v>19</v>
      </c>
      <c r="U855" s="146">
        <v>20</v>
      </c>
      <c r="V855" s="146">
        <v>21</v>
      </c>
      <c r="W855" s="146">
        <v>22</v>
      </c>
      <c r="X855" s="146">
        <v>23</v>
      </c>
      <c r="Y855" s="146">
        <v>24</v>
      </c>
      <c r="Z855" s="146">
        <v>25</v>
      </c>
      <c r="AA855" s="146">
        <v>26</v>
      </c>
      <c r="AB855" s="146">
        <v>27</v>
      </c>
      <c r="AC855" s="146">
        <v>28</v>
      </c>
      <c r="AD855" s="146">
        <v>29</v>
      </c>
      <c r="AE855" s="146">
        <v>30</v>
      </c>
      <c r="AF855" s="146">
        <v>31</v>
      </c>
      <c r="AG855" s="146">
        <v>32</v>
      </c>
      <c r="AH855" s="146">
        <v>33</v>
      </c>
      <c r="AI855" s="146">
        <v>34</v>
      </c>
      <c r="AJ855" s="146">
        <v>35</v>
      </c>
      <c r="AK855" s="146">
        <v>36</v>
      </c>
      <c r="AL855" s="146">
        <v>37</v>
      </c>
      <c r="AM855" s="146">
        <v>38</v>
      </c>
      <c r="AN855" s="146">
        <v>39</v>
      </c>
      <c r="AO855" s="146">
        <v>40</v>
      </c>
      <c r="AP855" s="146">
        <v>41</v>
      </c>
      <c r="AQ855" s="146">
        <v>42</v>
      </c>
    </row>
    <row r="856" spans="1:43" x14ac:dyDescent="0.25">
      <c r="A856" s="146">
        <v>0</v>
      </c>
      <c r="B856" s="146">
        <v>1</v>
      </c>
      <c r="C856" s="146">
        <v>2</v>
      </c>
      <c r="D856" s="146">
        <v>3</v>
      </c>
      <c r="E856" s="146">
        <v>4</v>
      </c>
      <c r="F856" s="146">
        <v>5</v>
      </c>
      <c r="G856" s="146">
        <v>6</v>
      </c>
      <c r="H856" s="146">
        <v>7</v>
      </c>
      <c r="I856" s="146">
        <v>8</v>
      </c>
      <c r="J856" s="146">
        <v>9</v>
      </c>
      <c r="K856" s="146">
        <v>10</v>
      </c>
      <c r="L856" s="146">
        <v>11</v>
      </c>
      <c r="M856" s="146">
        <v>12</v>
      </c>
      <c r="N856" s="146">
        <v>13</v>
      </c>
      <c r="O856" s="146">
        <v>14</v>
      </c>
      <c r="P856" s="146">
        <v>15</v>
      </c>
      <c r="Q856" s="146">
        <v>16</v>
      </c>
      <c r="R856" s="146">
        <v>17</v>
      </c>
      <c r="S856" s="146">
        <v>18</v>
      </c>
      <c r="T856" s="146">
        <v>19</v>
      </c>
      <c r="U856" s="146">
        <v>20</v>
      </c>
      <c r="V856" s="146">
        <v>21</v>
      </c>
      <c r="W856" s="146">
        <v>22</v>
      </c>
      <c r="X856" s="146">
        <v>23</v>
      </c>
      <c r="Y856" s="146">
        <v>24</v>
      </c>
      <c r="Z856" s="146">
        <v>25</v>
      </c>
      <c r="AA856" s="146">
        <v>26</v>
      </c>
      <c r="AB856" s="146">
        <v>27</v>
      </c>
      <c r="AC856" s="146">
        <v>28</v>
      </c>
      <c r="AD856" s="146">
        <v>29</v>
      </c>
      <c r="AE856" s="146">
        <v>30</v>
      </c>
      <c r="AF856" s="146">
        <v>31</v>
      </c>
      <c r="AG856" s="146">
        <v>32</v>
      </c>
      <c r="AH856" s="146">
        <v>33</v>
      </c>
      <c r="AI856" s="146">
        <v>34</v>
      </c>
      <c r="AJ856" s="146">
        <v>35</v>
      </c>
      <c r="AK856" s="146">
        <v>36</v>
      </c>
      <c r="AL856" s="146">
        <v>37</v>
      </c>
      <c r="AM856" s="146">
        <v>38</v>
      </c>
      <c r="AN856" s="146">
        <v>39</v>
      </c>
      <c r="AO856" s="146">
        <v>40</v>
      </c>
      <c r="AP856" s="146">
        <v>41</v>
      </c>
      <c r="AQ856" s="146">
        <v>42</v>
      </c>
    </row>
    <row r="857" spans="1:43" x14ac:dyDescent="0.25">
      <c r="A857" s="146">
        <v>0</v>
      </c>
      <c r="B857" s="146">
        <v>1</v>
      </c>
      <c r="C857" s="146">
        <v>2</v>
      </c>
      <c r="D857" s="146">
        <v>3</v>
      </c>
      <c r="E857" s="146">
        <v>4</v>
      </c>
      <c r="F857" s="146">
        <v>5</v>
      </c>
      <c r="G857" s="146">
        <v>6</v>
      </c>
      <c r="H857" s="146">
        <v>7</v>
      </c>
      <c r="I857" s="146">
        <v>8</v>
      </c>
      <c r="J857" s="146">
        <v>9</v>
      </c>
      <c r="K857" s="146">
        <v>10</v>
      </c>
      <c r="L857" s="146">
        <v>11</v>
      </c>
      <c r="M857" s="146">
        <v>12</v>
      </c>
      <c r="N857" s="146">
        <v>13</v>
      </c>
      <c r="O857" s="146">
        <v>14</v>
      </c>
      <c r="P857" s="146">
        <v>15</v>
      </c>
      <c r="Q857" s="146">
        <v>16</v>
      </c>
      <c r="R857" s="146">
        <v>17</v>
      </c>
      <c r="S857" s="146">
        <v>18</v>
      </c>
      <c r="T857" s="146">
        <v>19</v>
      </c>
      <c r="U857" s="146">
        <v>20</v>
      </c>
      <c r="V857" s="146">
        <v>21</v>
      </c>
      <c r="W857" s="146">
        <v>22</v>
      </c>
      <c r="X857" s="146">
        <v>23</v>
      </c>
      <c r="Y857" s="146">
        <v>24</v>
      </c>
      <c r="Z857" s="146">
        <v>25</v>
      </c>
      <c r="AA857" s="146">
        <v>26</v>
      </c>
      <c r="AB857" s="146">
        <v>27</v>
      </c>
      <c r="AC857" s="146">
        <v>28</v>
      </c>
      <c r="AD857" s="146">
        <v>29</v>
      </c>
      <c r="AE857" s="146">
        <v>30</v>
      </c>
      <c r="AF857" s="146">
        <v>31</v>
      </c>
      <c r="AG857" s="146">
        <v>32</v>
      </c>
      <c r="AH857" s="146">
        <v>33</v>
      </c>
      <c r="AI857" s="146">
        <v>34</v>
      </c>
      <c r="AJ857" s="146">
        <v>35</v>
      </c>
      <c r="AK857" s="146">
        <v>36</v>
      </c>
      <c r="AL857" s="146">
        <v>37</v>
      </c>
      <c r="AM857" s="146">
        <v>38</v>
      </c>
      <c r="AN857" s="146">
        <v>39</v>
      </c>
      <c r="AO857" s="146">
        <v>40</v>
      </c>
      <c r="AP857" s="146">
        <v>41</v>
      </c>
      <c r="AQ857" s="146">
        <v>42</v>
      </c>
    </row>
    <row r="858" spans="1:43" x14ac:dyDescent="0.25">
      <c r="A858" s="146">
        <v>0</v>
      </c>
      <c r="B858" s="146">
        <v>1</v>
      </c>
      <c r="C858" s="146">
        <v>2</v>
      </c>
      <c r="D858" s="146">
        <v>3</v>
      </c>
      <c r="E858" s="146">
        <v>4</v>
      </c>
      <c r="F858" s="146">
        <v>5</v>
      </c>
      <c r="G858" s="146">
        <v>6</v>
      </c>
      <c r="H858" s="146">
        <v>7</v>
      </c>
      <c r="I858" s="146">
        <v>8</v>
      </c>
      <c r="J858" s="146">
        <v>9</v>
      </c>
      <c r="K858" s="146">
        <v>10</v>
      </c>
      <c r="L858" s="146">
        <v>11</v>
      </c>
      <c r="M858" s="146">
        <v>12</v>
      </c>
      <c r="N858" s="146">
        <v>13</v>
      </c>
      <c r="O858" s="146">
        <v>14</v>
      </c>
      <c r="P858" s="146">
        <v>15</v>
      </c>
      <c r="Q858" s="146">
        <v>16</v>
      </c>
      <c r="R858" s="146">
        <v>17</v>
      </c>
      <c r="S858" s="146">
        <v>18</v>
      </c>
      <c r="T858" s="146">
        <v>19</v>
      </c>
      <c r="U858" s="146">
        <v>20</v>
      </c>
      <c r="V858" s="146">
        <v>21</v>
      </c>
      <c r="W858" s="146">
        <v>22</v>
      </c>
      <c r="X858" s="146">
        <v>23</v>
      </c>
      <c r="Y858" s="146">
        <v>24</v>
      </c>
      <c r="Z858" s="146">
        <v>25</v>
      </c>
      <c r="AA858" s="146">
        <v>26</v>
      </c>
      <c r="AB858" s="146">
        <v>27</v>
      </c>
      <c r="AC858" s="146">
        <v>28</v>
      </c>
      <c r="AD858" s="146">
        <v>29</v>
      </c>
      <c r="AE858" s="146">
        <v>30</v>
      </c>
      <c r="AF858" s="146">
        <v>31</v>
      </c>
      <c r="AG858" s="146">
        <v>32</v>
      </c>
      <c r="AH858" s="146">
        <v>33</v>
      </c>
      <c r="AI858" s="146">
        <v>34</v>
      </c>
      <c r="AJ858" s="146">
        <v>35</v>
      </c>
      <c r="AK858" s="146">
        <v>36</v>
      </c>
      <c r="AL858" s="146">
        <v>37</v>
      </c>
      <c r="AM858" s="146">
        <v>38</v>
      </c>
      <c r="AN858" s="146">
        <v>39</v>
      </c>
      <c r="AO858" s="146">
        <v>40</v>
      </c>
      <c r="AP858" s="146">
        <v>41</v>
      </c>
      <c r="AQ858" s="146">
        <v>42</v>
      </c>
    </row>
    <row r="859" spans="1:43" x14ac:dyDescent="0.25">
      <c r="A859" s="146">
        <v>0</v>
      </c>
      <c r="B859" s="146">
        <v>1</v>
      </c>
      <c r="C859" s="146">
        <v>2</v>
      </c>
      <c r="D859" s="146">
        <v>3</v>
      </c>
      <c r="E859" s="146">
        <v>4</v>
      </c>
      <c r="F859" s="146">
        <v>5</v>
      </c>
      <c r="G859" s="146">
        <v>6</v>
      </c>
      <c r="H859" s="146">
        <v>7</v>
      </c>
      <c r="I859" s="146">
        <v>8</v>
      </c>
      <c r="J859" s="146">
        <v>9</v>
      </c>
      <c r="K859" s="146">
        <v>10</v>
      </c>
      <c r="L859" s="146">
        <v>11</v>
      </c>
      <c r="M859" s="146">
        <v>12</v>
      </c>
      <c r="N859" s="146">
        <v>13</v>
      </c>
      <c r="O859" s="146">
        <v>14</v>
      </c>
      <c r="P859" s="146">
        <v>15</v>
      </c>
      <c r="Q859" s="146">
        <v>16</v>
      </c>
      <c r="R859" s="146">
        <v>17</v>
      </c>
      <c r="S859" s="146">
        <v>18</v>
      </c>
      <c r="T859" s="146">
        <v>19</v>
      </c>
      <c r="U859" s="146">
        <v>20</v>
      </c>
      <c r="V859" s="146">
        <v>21</v>
      </c>
      <c r="W859" s="146">
        <v>22</v>
      </c>
      <c r="X859" s="146">
        <v>23</v>
      </c>
      <c r="Y859" s="146">
        <v>24</v>
      </c>
      <c r="Z859" s="146">
        <v>25</v>
      </c>
      <c r="AA859" s="146">
        <v>26</v>
      </c>
      <c r="AB859" s="146">
        <v>27</v>
      </c>
      <c r="AC859" s="146">
        <v>28</v>
      </c>
      <c r="AD859" s="146">
        <v>29</v>
      </c>
      <c r="AE859" s="146">
        <v>30</v>
      </c>
      <c r="AF859" s="146">
        <v>31</v>
      </c>
      <c r="AG859" s="146">
        <v>32</v>
      </c>
      <c r="AH859" s="146">
        <v>33</v>
      </c>
      <c r="AI859" s="146">
        <v>34</v>
      </c>
      <c r="AJ859" s="146">
        <v>35</v>
      </c>
      <c r="AK859" s="146">
        <v>36</v>
      </c>
      <c r="AL859" s="146">
        <v>37</v>
      </c>
      <c r="AM859" s="146">
        <v>38</v>
      </c>
      <c r="AN859" s="146">
        <v>39</v>
      </c>
      <c r="AO859" s="146">
        <v>40</v>
      </c>
      <c r="AP859" s="146">
        <v>41</v>
      </c>
      <c r="AQ859" s="146">
        <v>42</v>
      </c>
    </row>
    <row r="860" spans="1:43" x14ac:dyDescent="0.25">
      <c r="A860" s="146">
        <v>0</v>
      </c>
      <c r="B860" s="146">
        <v>1</v>
      </c>
      <c r="C860" s="146">
        <v>2</v>
      </c>
      <c r="D860" s="146">
        <v>3</v>
      </c>
      <c r="E860" s="146">
        <v>4</v>
      </c>
      <c r="F860" s="146">
        <v>5</v>
      </c>
      <c r="G860" s="146">
        <v>6</v>
      </c>
      <c r="H860" s="146">
        <v>7</v>
      </c>
      <c r="I860" s="146">
        <v>8</v>
      </c>
      <c r="J860" s="146">
        <v>9</v>
      </c>
      <c r="K860" s="146">
        <v>10</v>
      </c>
      <c r="L860" s="146">
        <v>11</v>
      </c>
      <c r="M860" s="146">
        <v>12</v>
      </c>
      <c r="N860" s="146">
        <v>13</v>
      </c>
      <c r="O860" s="146">
        <v>14</v>
      </c>
      <c r="P860" s="146">
        <v>15</v>
      </c>
      <c r="Q860" s="146">
        <v>16</v>
      </c>
      <c r="R860" s="146">
        <v>17</v>
      </c>
      <c r="S860" s="146">
        <v>18</v>
      </c>
      <c r="T860" s="146">
        <v>19</v>
      </c>
      <c r="U860" s="146">
        <v>20</v>
      </c>
      <c r="V860" s="146">
        <v>21</v>
      </c>
      <c r="W860" s="146">
        <v>22</v>
      </c>
      <c r="X860" s="146">
        <v>23</v>
      </c>
      <c r="Y860" s="146">
        <v>24</v>
      </c>
      <c r="Z860" s="146">
        <v>25</v>
      </c>
      <c r="AA860" s="146">
        <v>26</v>
      </c>
      <c r="AB860" s="146">
        <v>27</v>
      </c>
      <c r="AC860" s="146">
        <v>28</v>
      </c>
      <c r="AD860" s="146">
        <v>29</v>
      </c>
      <c r="AE860" s="146">
        <v>30</v>
      </c>
      <c r="AF860" s="146">
        <v>31</v>
      </c>
      <c r="AG860" s="146">
        <v>32</v>
      </c>
      <c r="AH860" s="146">
        <v>33</v>
      </c>
      <c r="AI860" s="146">
        <v>34</v>
      </c>
      <c r="AJ860" s="146">
        <v>35</v>
      </c>
      <c r="AK860" s="146">
        <v>36</v>
      </c>
      <c r="AL860" s="146">
        <v>37</v>
      </c>
      <c r="AM860" s="146">
        <v>38</v>
      </c>
      <c r="AN860" s="146">
        <v>39</v>
      </c>
      <c r="AO860" s="146">
        <v>40</v>
      </c>
      <c r="AP860" s="146">
        <v>41</v>
      </c>
      <c r="AQ860" s="146">
        <v>42</v>
      </c>
    </row>
    <row r="861" spans="1:43" x14ac:dyDescent="0.25">
      <c r="A861" s="146">
        <v>0</v>
      </c>
      <c r="B861" s="146">
        <v>1</v>
      </c>
      <c r="C861" s="146">
        <v>2</v>
      </c>
      <c r="D861" s="146">
        <v>3</v>
      </c>
      <c r="E861" s="146">
        <v>4</v>
      </c>
      <c r="F861" s="146">
        <v>5</v>
      </c>
      <c r="G861" s="146">
        <v>6</v>
      </c>
      <c r="H861" s="146">
        <v>7</v>
      </c>
      <c r="I861" s="146">
        <v>8</v>
      </c>
      <c r="J861" s="146">
        <v>9</v>
      </c>
      <c r="K861" s="146">
        <v>10</v>
      </c>
      <c r="L861" s="146">
        <v>11</v>
      </c>
      <c r="M861" s="146">
        <v>12</v>
      </c>
      <c r="N861" s="146">
        <v>13</v>
      </c>
      <c r="O861" s="146">
        <v>14</v>
      </c>
      <c r="P861" s="146">
        <v>15</v>
      </c>
      <c r="Q861" s="146">
        <v>16</v>
      </c>
      <c r="R861" s="146">
        <v>17</v>
      </c>
      <c r="S861" s="146">
        <v>18</v>
      </c>
      <c r="T861" s="146">
        <v>19</v>
      </c>
      <c r="U861" s="146">
        <v>20</v>
      </c>
      <c r="V861" s="146">
        <v>21</v>
      </c>
      <c r="W861" s="146">
        <v>22</v>
      </c>
      <c r="X861" s="146">
        <v>23</v>
      </c>
      <c r="Y861" s="146">
        <v>24</v>
      </c>
      <c r="Z861" s="146">
        <v>25</v>
      </c>
      <c r="AA861" s="146">
        <v>26</v>
      </c>
      <c r="AB861" s="146">
        <v>27</v>
      </c>
      <c r="AC861" s="146">
        <v>28</v>
      </c>
      <c r="AD861" s="146">
        <v>29</v>
      </c>
      <c r="AE861" s="146">
        <v>30</v>
      </c>
      <c r="AF861" s="146">
        <v>31</v>
      </c>
      <c r="AG861" s="146">
        <v>32</v>
      </c>
      <c r="AH861" s="146">
        <v>33</v>
      </c>
      <c r="AI861" s="146">
        <v>34</v>
      </c>
      <c r="AJ861" s="146">
        <v>35</v>
      </c>
      <c r="AK861" s="146">
        <v>36</v>
      </c>
      <c r="AL861" s="146">
        <v>37</v>
      </c>
      <c r="AM861" s="146">
        <v>38</v>
      </c>
      <c r="AN861" s="146">
        <v>39</v>
      </c>
      <c r="AO861" s="146">
        <v>40</v>
      </c>
      <c r="AP861" s="146">
        <v>41</v>
      </c>
      <c r="AQ861" s="146">
        <v>42</v>
      </c>
    </row>
    <row r="862" spans="1:43" x14ac:dyDescent="0.25">
      <c r="A862" s="146">
        <v>0</v>
      </c>
      <c r="B862" s="146">
        <v>1</v>
      </c>
      <c r="C862" s="146">
        <v>2</v>
      </c>
      <c r="D862" s="146">
        <v>3</v>
      </c>
      <c r="E862" s="146">
        <v>4</v>
      </c>
      <c r="F862" s="146">
        <v>5</v>
      </c>
      <c r="G862" s="146">
        <v>6</v>
      </c>
      <c r="H862" s="146">
        <v>7</v>
      </c>
      <c r="I862" s="146">
        <v>8</v>
      </c>
      <c r="J862" s="146">
        <v>9</v>
      </c>
      <c r="K862" s="146">
        <v>10</v>
      </c>
      <c r="L862" s="146">
        <v>11</v>
      </c>
      <c r="M862" s="146">
        <v>12</v>
      </c>
      <c r="N862" s="146">
        <v>13</v>
      </c>
      <c r="O862" s="146">
        <v>14</v>
      </c>
      <c r="P862" s="146">
        <v>15</v>
      </c>
      <c r="Q862" s="146">
        <v>16</v>
      </c>
      <c r="R862" s="146">
        <v>17</v>
      </c>
      <c r="S862" s="146">
        <v>18</v>
      </c>
      <c r="T862" s="146">
        <v>19</v>
      </c>
      <c r="U862" s="146">
        <v>20</v>
      </c>
      <c r="V862" s="146">
        <v>21</v>
      </c>
      <c r="W862" s="146">
        <v>22</v>
      </c>
      <c r="X862" s="146">
        <v>23</v>
      </c>
      <c r="Y862" s="146">
        <v>24</v>
      </c>
      <c r="Z862" s="146">
        <v>25</v>
      </c>
      <c r="AA862" s="146">
        <v>26</v>
      </c>
      <c r="AB862" s="146">
        <v>27</v>
      </c>
      <c r="AC862" s="146">
        <v>28</v>
      </c>
      <c r="AD862" s="146">
        <v>29</v>
      </c>
      <c r="AE862" s="146">
        <v>30</v>
      </c>
      <c r="AF862" s="146">
        <v>31</v>
      </c>
      <c r="AG862" s="146">
        <v>32</v>
      </c>
      <c r="AH862" s="146">
        <v>33</v>
      </c>
      <c r="AI862" s="146">
        <v>34</v>
      </c>
      <c r="AJ862" s="146">
        <v>35</v>
      </c>
      <c r="AK862" s="146">
        <v>36</v>
      </c>
      <c r="AL862" s="146">
        <v>37</v>
      </c>
      <c r="AM862" s="146">
        <v>38</v>
      </c>
      <c r="AN862" s="146">
        <v>39</v>
      </c>
      <c r="AO862" s="146">
        <v>40</v>
      </c>
      <c r="AP862" s="146">
        <v>41</v>
      </c>
      <c r="AQ862" s="146">
        <v>42</v>
      </c>
    </row>
    <row r="863" spans="1:43" x14ac:dyDescent="0.25">
      <c r="A863" s="146">
        <v>0</v>
      </c>
      <c r="B863" s="146">
        <v>1</v>
      </c>
      <c r="C863" s="146">
        <v>2</v>
      </c>
      <c r="D863" s="146">
        <v>3</v>
      </c>
      <c r="E863" s="146">
        <v>4</v>
      </c>
      <c r="F863" s="146">
        <v>5</v>
      </c>
      <c r="G863" s="146">
        <v>6</v>
      </c>
      <c r="H863" s="146">
        <v>7</v>
      </c>
      <c r="I863" s="146">
        <v>8</v>
      </c>
      <c r="J863" s="146">
        <v>9</v>
      </c>
      <c r="K863" s="146">
        <v>10</v>
      </c>
      <c r="L863" s="146">
        <v>11</v>
      </c>
      <c r="M863" s="146">
        <v>12</v>
      </c>
      <c r="N863" s="146">
        <v>13</v>
      </c>
      <c r="O863" s="146">
        <v>14</v>
      </c>
      <c r="P863" s="146">
        <v>15</v>
      </c>
      <c r="Q863" s="146">
        <v>16</v>
      </c>
      <c r="R863" s="146">
        <v>17</v>
      </c>
      <c r="S863" s="146">
        <v>18</v>
      </c>
      <c r="T863" s="146">
        <v>19</v>
      </c>
      <c r="U863" s="146">
        <v>20</v>
      </c>
      <c r="V863" s="146">
        <v>21</v>
      </c>
      <c r="W863" s="146">
        <v>22</v>
      </c>
      <c r="X863" s="146">
        <v>23</v>
      </c>
      <c r="Y863" s="146">
        <v>24</v>
      </c>
      <c r="Z863" s="146">
        <v>25</v>
      </c>
      <c r="AA863" s="146">
        <v>26</v>
      </c>
      <c r="AB863" s="146">
        <v>27</v>
      </c>
      <c r="AC863" s="146">
        <v>28</v>
      </c>
      <c r="AD863" s="146">
        <v>29</v>
      </c>
      <c r="AE863" s="146">
        <v>30</v>
      </c>
      <c r="AF863" s="146">
        <v>31</v>
      </c>
      <c r="AG863" s="146">
        <v>32</v>
      </c>
      <c r="AH863" s="146">
        <v>33</v>
      </c>
      <c r="AI863" s="146">
        <v>34</v>
      </c>
      <c r="AJ863" s="146">
        <v>35</v>
      </c>
      <c r="AK863" s="146">
        <v>36</v>
      </c>
      <c r="AL863" s="146">
        <v>37</v>
      </c>
      <c r="AM863" s="146">
        <v>38</v>
      </c>
      <c r="AN863" s="146">
        <v>39</v>
      </c>
      <c r="AO863" s="146">
        <v>40</v>
      </c>
      <c r="AP863" s="146">
        <v>41</v>
      </c>
      <c r="AQ863" s="146">
        <v>42</v>
      </c>
    </row>
    <row r="864" spans="1:43" x14ac:dyDescent="0.25">
      <c r="A864" s="146">
        <v>0</v>
      </c>
      <c r="B864" s="146">
        <v>1</v>
      </c>
      <c r="C864" s="146">
        <v>2</v>
      </c>
      <c r="D864" s="146">
        <v>3</v>
      </c>
      <c r="E864" s="146">
        <v>4</v>
      </c>
      <c r="F864" s="146">
        <v>5</v>
      </c>
      <c r="G864" s="146">
        <v>6</v>
      </c>
      <c r="H864" s="146">
        <v>7</v>
      </c>
      <c r="I864" s="146">
        <v>8</v>
      </c>
      <c r="J864" s="146">
        <v>9</v>
      </c>
      <c r="K864" s="146">
        <v>10</v>
      </c>
      <c r="L864" s="146">
        <v>11</v>
      </c>
      <c r="M864" s="146">
        <v>12</v>
      </c>
      <c r="N864" s="146">
        <v>13</v>
      </c>
      <c r="O864" s="146">
        <v>14</v>
      </c>
      <c r="P864" s="146">
        <v>15</v>
      </c>
      <c r="Q864" s="146">
        <v>16</v>
      </c>
      <c r="R864" s="146">
        <v>17</v>
      </c>
      <c r="S864" s="146">
        <v>18</v>
      </c>
      <c r="T864" s="146">
        <v>19</v>
      </c>
      <c r="U864" s="146">
        <v>20</v>
      </c>
      <c r="V864" s="146">
        <v>21</v>
      </c>
      <c r="W864" s="146">
        <v>22</v>
      </c>
      <c r="X864" s="146">
        <v>23</v>
      </c>
      <c r="Y864" s="146">
        <v>24</v>
      </c>
      <c r="Z864" s="146">
        <v>25</v>
      </c>
      <c r="AA864" s="146">
        <v>26</v>
      </c>
      <c r="AB864" s="146">
        <v>27</v>
      </c>
      <c r="AC864" s="146">
        <v>28</v>
      </c>
      <c r="AD864" s="146">
        <v>29</v>
      </c>
      <c r="AE864" s="146">
        <v>30</v>
      </c>
      <c r="AF864" s="146">
        <v>31</v>
      </c>
      <c r="AG864" s="146">
        <v>32</v>
      </c>
      <c r="AH864" s="146">
        <v>33</v>
      </c>
      <c r="AI864" s="146">
        <v>34</v>
      </c>
      <c r="AJ864" s="146">
        <v>35</v>
      </c>
      <c r="AK864" s="146">
        <v>36</v>
      </c>
      <c r="AL864" s="146">
        <v>37</v>
      </c>
      <c r="AM864" s="146">
        <v>38</v>
      </c>
      <c r="AN864" s="146">
        <v>39</v>
      </c>
      <c r="AO864" s="146">
        <v>40</v>
      </c>
      <c r="AP864" s="146">
        <v>41</v>
      </c>
      <c r="AQ864" s="146">
        <v>42</v>
      </c>
    </row>
    <row r="865" spans="1:43" x14ac:dyDescent="0.25">
      <c r="A865" s="146">
        <v>0</v>
      </c>
      <c r="B865" s="146">
        <v>1</v>
      </c>
      <c r="C865" s="146">
        <v>2</v>
      </c>
      <c r="D865" s="146">
        <v>3</v>
      </c>
      <c r="E865" s="146">
        <v>4</v>
      </c>
      <c r="F865" s="146">
        <v>5</v>
      </c>
      <c r="G865" s="146">
        <v>6</v>
      </c>
      <c r="H865" s="146">
        <v>7</v>
      </c>
      <c r="I865" s="146">
        <v>8</v>
      </c>
      <c r="J865" s="146">
        <v>9</v>
      </c>
      <c r="K865" s="146">
        <v>10</v>
      </c>
      <c r="L865" s="146">
        <v>11</v>
      </c>
      <c r="M865" s="146">
        <v>12</v>
      </c>
      <c r="N865" s="146">
        <v>13</v>
      </c>
      <c r="O865" s="146">
        <v>14</v>
      </c>
      <c r="P865" s="146">
        <v>15</v>
      </c>
      <c r="Q865" s="146">
        <v>16</v>
      </c>
      <c r="R865" s="146">
        <v>17</v>
      </c>
      <c r="S865" s="146">
        <v>18</v>
      </c>
      <c r="T865" s="146">
        <v>19</v>
      </c>
      <c r="U865" s="146">
        <v>20</v>
      </c>
      <c r="V865" s="146">
        <v>21</v>
      </c>
      <c r="W865" s="146">
        <v>22</v>
      </c>
      <c r="X865" s="146">
        <v>23</v>
      </c>
      <c r="Y865" s="146">
        <v>24</v>
      </c>
      <c r="Z865" s="146">
        <v>25</v>
      </c>
      <c r="AA865" s="146">
        <v>26</v>
      </c>
      <c r="AB865" s="146">
        <v>27</v>
      </c>
      <c r="AC865" s="146">
        <v>28</v>
      </c>
      <c r="AD865" s="146">
        <v>29</v>
      </c>
      <c r="AE865" s="146">
        <v>30</v>
      </c>
      <c r="AF865" s="146">
        <v>31</v>
      </c>
      <c r="AG865" s="146">
        <v>32</v>
      </c>
      <c r="AH865" s="146">
        <v>33</v>
      </c>
      <c r="AI865" s="146">
        <v>34</v>
      </c>
      <c r="AJ865" s="146">
        <v>35</v>
      </c>
      <c r="AK865" s="146">
        <v>36</v>
      </c>
      <c r="AL865" s="146">
        <v>37</v>
      </c>
      <c r="AM865" s="146">
        <v>38</v>
      </c>
      <c r="AN865" s="146">
        <v>39</v>
      </c>
      <c r="AO865" s="146">
        <v>40</v>
      </c>
      <c r="AP865" s="146">
        <v>41</v>
      </c>
      <c r="AQ865" s="146">
        <v>42</v>
      </c>
    </row>
    <row r="866" spans="1:43" x14ac:dyDescent="0.25">
      <c r="A866" s="146">
        <v>0</v>
      </c>
      <c r="B866" s="146">
        <v>1</v>
      </c>
      <c r="C866" s="146">
        <v>2</v>
      </c>
      <c r="D866" s="146">
        <v>3</v>
      </c>
      <c r="E866" s="146">
        <v>4</v>
      </c>
      <c r="F866" s="146">
        <v>5</v>
      </c>
      <c r="G866" s="146">
        <v>6</v>
      </c>
      <c r="H866" s="146">
        <v>7</v>
      </c>
      <c r="I866" s="146">
        <v>8</v>
      </c>
      <c r="J866" s="146">
        <v>9</v>
      </c>
      <c r="K866" s="146">
        <v>10</v>
      </c>
      <c r="L866" s="146">
        <v>11</v>
      </c>
      <c r="M866" s="146">
        <v>12</v>
      </c>
      <c r="N866" s="146">
        <v>13</v>
      </c>
      <c r="O866" s="146">
        <v>14</v>
      </c>
      <c r="P866" s="146">
        <v>15</v>
      </c>
      <c r="Q866" s="146">
        <v>16</v>
      </c>
      <c r="R866" s="146">
        <v>17</v>
      </c>
      <c r="S866" s="146">
        <v>18</v>
      </c>
      <c r="T866" s="146">
        <v>19</v>
      </c>
      <c r="U866" s="146">
        <v>20</v>
      </c>
      <c r="V866" s="146">
        <v>21</v>
      </c>
      <c r="W866" s="146">
        <v>22</v>
      </c>
      <c r="X866" s="146">
        <v>23</v>
      </c>
      <c r="Y866" s="146">
        <v>24</v>
      </c>
      <c r="Z866" s="146">
        <v>25</v>
      </c>
      <c r="AA866" s="146">
        <v>26</v>
      </c>
      <c r="AB866" s="146">
        <v>27</v>
      </c>
      <c r="AC866" s="146">
        <v>28</v>
      </c>
      <c r="AD866" s="146">
        <v>29</v>
      </c>
      <c r="AE866" s="146">
        <v>30</v>
      </c>
      <c r="AF866" s="146">
        <v>31</v>
      </c>
      <c r="AG866" s="146">
        <v>32</v>
      </c>
      <c r="AH866" s="146">
        <v>33</v>
      </c>
      <c r="AI866" s="146">
        <v>34</v>
      </c>
      <c r="AJ866" s="146">
        <v>35</v>
      </c>
      <c r="AK866" s="146">
        <v>36</v>
      </c>
      <c r="AL866" s="146">
        <v>37</v>
      </c>
      <c r="AM866" s="146">
        <v>38</v>
      </c>
      <c r="AN866" s="146">
        <v>39</v>
      </c>
      <c r="AO866" s="146">
        <v>40</v>
      </c>
      <c r="AP866" s="146">
        <v>41</v>
      </c>
      <c r="AQ866" s="146">
        <v>42</v>
      </c>
    </row>
    <row r="867" spans="1:43" x14ac:dyDescent="0.25">
      <c r="A867" s="146">
        <v>0</v>
      </c>
      <c r="B867" s="146">
        <v>1</v>
      </c>
      <c r="C867" s="146">
        <v>2</v>
      </c>
      <c r="D867" s="146">
        <v>3</v>
      </c>
      <c r="E867" s="146">
        <v>4</v>
      </c>
      <c r="F867" s="146">
        <v>5</v>
      </c>
      <c r="G867" s="146">
        <v>6</v>
      </c>
      <c r="H867" s="146">
        <v>7</v>
      </c>
      <c r="I867" s="146">
        <v>8</v>
      </c>
      <c r="J867" s="146">
        <v>9</v>
      </c>
      <c r="K867" s="146">
        <v>10</v>
      </c>
      <c r="L867" s="146">
        <v>11</v>
      </c>
      <c r="M867" s="146">
        <v>12</v>
      </c>
      <c r="N867" s="146">
        <v>13</v>
      </c>
      <c r="O867" s="146">
        <v>14</v>
      </c>
      <c r="P867" s="146">
        <v>15</v>
      </c>
      <c r="Q867" s="146">
        <v>16</v>
      </c>
      <c r="R867" s="146">
        <v>17</v>
      </c>
      <c r="S867" s="146">
        <v>18</v>
      </c>
      <c r="T867" s="146">
        <v>19</v>
      </c>
      <c r="U867" s="146">
        <v>20</v>
      </c>
      <c r="V867" s="146">
        <v>21</v>
      </c>
      <c r="W867" s="146">
        <v>22</v>
      </c>
      <c r="X867" s="146">
        <v>23</v>
      </c>
      <c r="Y867" s="146">
        <v>24</v>
      </c>
      <c r="Z867" s="146">
        <v>25</v>
      </c>
      <c r="AA867" s="146">
        <v>26</v>
      </c>
      <c r="AB867" s="146">
        <v>27</v>
      </c>
      <c r="AC867" s="146">
        <v>28</v>
      </c>
      <c r="AD867" s="146">
        <v>29</v>
      </c>
      <c r="AE867" s="146">
        <v>30</v>
      </c>
      <c r="AF867" s="146">
        <v>31</v>
      </c>
      <c r="AG867" s="146">
        <v>32</v>
      </c>
      <c r="AH867" s="146">
        <v>33</v>
      </c>
      <c r="AI867" s="146">
        <v>34</v>
      </c>
      <c r="AJ867" s="146">
        <v>35</v>
      </c>
      <c r="AK867" s="146">
        <v>36</v>
      </c>
      <c r="AL867" s="146">
        <v>37</v>
      </c>
      <c r="AM867" s="146">
        <v>38</v>
      </c>
      <c r="AN867" s="146">
        <v>39</v>
      </c>
      <c r="AO867" s="146">
        <v>40</v>
      </c>
      <c r="AP867" s="146">
        <v>41</v>
      </c>
      <c r="AQ867" s="146">
        <v>42</v>
      </c>
    </row>
    <row r="868" spans="1:43" x14ac:dyDescent="0.25">
      <c r="A868" s="146">
        <v>0</v>
      </c>
      <c r="B868" s="146">
        <v>1</v>
      </c>
      <c r="C868" s="146">
        <v>2</v>
      </c>
      <c r="D868" s="146">
        <v>3</v>
      </c>
      <c r="E868" s="146">
        <v>4</v>
      </c>
      <c r="F868" s="146">
        <v>5</v>
      </c>
      <c r="G868" s="146">
        <v>6</v>
      </c>
      <c r="H868" s="146">
        <v>7</v>
      </c>
      <c r="I868" s="146">
        <v>8</v>
      </c>
      <c r="J868" s="146">
        <v>9</v>
      </c>
      <c r="K868" s="146">
        <v>10</v>
      </c>
      <c r="L868" s="146">
        <v>11</v>
      </c>
      <c r="M868" s="146">
        <v>12</v>
      </c>
      <c r="N868" s="146">
        <v>13</v>
      </c>
      <c r="O868" s="146">
        <v>14</v>
      </c>
      <c r="P868" s="146">
        <v>15</v>
      </c>
      <c r="Q868" s="146">
        <v>16</v>
      </c>
      <c r="R868" s="146">
        <v>17</v>
      </c>
      <c r="S868" s="146">
        <v>18</v>
      </c>
      <c r="T868" s="146">
        <v>19</v>
      </c>
      <c r="U868" s="146">
        <v>20</v>
      </c>
      <c r="V868" s="146">
        <v>21</v>
      </c>
      <c r="W868" s="146">
        <v>22</v>
      </c>
      <c r="X868" s="146">
        <v>23</v>
      </c>
      <c r="Y868" s="146">
        <v>24</v>
      </c>
      <c r="Z868" s="146">
        <v>25</v>
      </c>
      <c r="AA868" s="146">
        <v>26</v>
      </c>
      <c r="AB868" s="146">
        <v>27</v>
      </c>
      <c r="AC868" s="146">
        <v>28</v>
      </c>
      <c r="AD868" s="146">
        <v>29</v>
      </c>
      <c r="AE868" s="146">
        <v>30</v>
      </c>
      <c r="AF868" s="146">
        <v>31</v>
      </c>
      <c r="AG868" s="146">
        <v>32</v>
      </c>
      <c r="AH868" s="146">
        <v>33</v>
      </c>
      <c r="AI868" s="146">
        <v>34</v>
      </c>
      <c r="AJ868" s="146">
        <v>35</v>
      </c>
      <c r="AK868" s="146">
        <v>36</v>
      </c>
      <c r="AL868" s="146">
        <v>37</v>
      </c>
      <c r="AM868" s="146">
        <v>38</v>
      </c>
      <c r="AN868" s="146">
        <v>39</v>
      </c>
      <c r="AO868" s="146">
        <v>40</v>
      </c>
      <c r="AP868" s="146">
        <v>41</v>
      </c>
      <c r="AQ868" s="146">
        <v>42</v>
      </c>
    </row>
    <row r="869" spans="1:43" x14ac:dyDescent="0.25">
      <c r="A869" s="146">
        <v>0</v>
      </c>
      <c r="B869" s="146">
        <v>1</v>
      </c>
      <c r="C869" s="146">
        <v>2</v>
      </c>
      <c r="D869" s="146">
        <v>3</v>
      </c>
      <c r="E869" s="146">
        <v>4</v>
      </c>
      <c r="F869" s="146">
        <v>5</v>
      </c>
      <c r="G869" s="146">
        <v>6</v>
      </c>
      <c r="H869" s="146">
        <v>7</v>
      </c>
      <c r="I869" s="146">
        <v>8</v>
      </c>
      <c r="J869" s="146">
        <v>9</v>
      </c>
      <c r="K869" s="146">
        <v>10</v>
      </c>
      <c r="L869" s="146">
        <v>11</v>
      </c>
      <c r="M869" s="146">
        <v>12</v>
      </c>
      <c r="N869" s="146">
        <v>13</v>
      </c>
      <c r="O869" s="146">
        <v>14</v>
      </c>
      <c r="P869" s="146">
        <v>15</v>
      </c>
      <c r="Q869" s="146">
        <v>16</v>
      </c>
      <c r="R869" s="146">
        <v>17</v>
      </c>
      <c r="S869" s="146">
        <v>18</v>
      </c>
      <c r="T869" s="146">
        <v>19</v>
      </c>
      <c r="U869" s="146">
        <v>20</v>
      </c>
      <c r="V869" s="146">
        <v>21</v>
      </c>
      <c r="W869" s="146">
        <v>22</v>
      </c>
      <c r="X869" s="146">
        <v>23</v>
      </c>
      <c r="Y869" s="146">
        <v>24</v>
      </c>
      <c r="Z869" s="146">
        <v>25</v>
      </c>
      <c r="AA869" s="146">
        <v>26</v>
      </c>
      <c r="AB869" s="146">
        <v>27</v>
      </c>
      <c r="AC869" s="146">
        <v>28</v>
      </c>
      <c r="AD869" s="146">
        <v>29</v>
      </c>
      <c r="AE869" s="146">
        <v>30</v>
      </c>
      <c r="AF869" s="146">
        <v>31</v>
      </c>
      <c r="AG869" s="146">
        <v>32</v>
      </c>
      <c r="AH869" s="146">
        <v>33</v>
      </c>
      <c r="AI869" s="146">
        <v>34</v>
      </c>
      <c r="AJ869" s="146">
        <v>35</v>
      </c>
      <c r="AK869" s="146">
        <v>36</v>
      </c>
      <c r="AL869" s="146">
        <v>37</v>
      </c>
      <c r="AM869" s="146">
        <v>38</v>
      </c>
      <c r="AN869" s="146">
        <v>39</v>
      </c>
      <c r="AO869" s="146">
        <v>40</v>
      </c>
      <c r="AP869" s="146">
        <v>41</v>
      </c>
      <c r="AQ869" s="146">
        <v>42</v>
      </c>
    </row>
    <row r="870" spans="1:43" x14ac:dyDescent="0.25">
      <c r="A870" s="146">
        <v>0</v>
      </c>
      <c r="B870" s="146">
        <v>1</v>
      </c>
      <c r="C870" s="146">
        <v>2</v>
      </c>
      <c r="D870" s="146">
        <v>3</v>
      </c>
      <c r="E870" s="146">
        <v>4</v>
      </c>
      <c r="F870" s="146">
        <v>5</v>
      </c>
      <c r="G870" s="146">
        <v>6</v>
      </c>
      <c r="H870" s="146">
        <v>7</v>
      </c>
      <c r="I870" s="146">
        <v>8</v>
      </c>
      <c r="J870" s="146">
        <v>9</v>
      </c>
      <c r="K870" s="146">
        <v>10</v>
      </c>
      <c r="L870" s="146">
        <v>11</v>
      </c>
      <c r="M870" s="146">
        <v>12</v>
      </c>
      <c r="N870" s="146">
        <v>13</v>
      </c>
      <c r="O870" s="146">
        <v>14</v>
      </c>
      <c r="P870" s="146">
        <v>15</v>
      </c>
      <c r="Q870" s="146">
        <v>16</v>
      </c>
      <c r="R870" s="146">
        <v>17</v>
      </c>
      <c r="S870" s="146">
        <v>18</v>
      </c>
      <c r="T870" s="146">
        <v>19</v>
      </c>
      <c r="U870" s="146">
        <v>20</v>
      </c>
      <c r="V870" s="146">
        <v>21</v>
      </c>
      <c r="W870" s="146">
        <v>22</v>
      </c>
      <c r="X870" s="146">
        <v>23</v>
      </c>
      <c r="Y870" s="146">
        <v>24</v>
      </c>
      <c r="Z870" s="146">
        <v>25</v>
      </c>
      <c r="AA870" s="146">
        <v>26</v>
      </c>
      <c r="AB870" s="146">
        <v>27</v>
      </c>
      <c r="AC870" s="146">
        <v>28</v>
      </c>
      <c r="AD870" s="146">
        <v>29</v>
      </c>
      <c r="AE870" s="146">
        <v>30</v>
      </c>
      <c r="AF870" s="146">
        <v>31</v>
      </c>
      <c r="AG870" s="146">
        <v>32</v>
      </c>
      <c r="AH870" s="146">
        <v>33</v>
      </c>
      <c r="AI870" s="146">
        <v>34</v>
      </c>
      <c r="AJ870" s="146">
        <v>35</v>
      </c>
      <c r="AK870" s="146">
        <v>36</v>
      </c>
      <c r="AL870" s="146">
        <v>37</v>
      </c>
      <c r="AM870" s="146">
        <v>38</v>
      </c>
      <c r="AN870" s="146">
        <v>39</v>
      </c>
      <c r="AO870" s="146">
        <v>40</v>
      </c>
      <c r="AP870" s="146">
        <v>41</v>
      </c>
      <c r="AQ870" s="146">
        <v>42</v>
      </c>
    </row>
    <row r="871" spans="1:43" x14ac:dyDescent="0.25">
      <c r="A871" s="146">
        <v>0</v>
      </c>
      <c r="B871" s="146">
        <v>1</v>
      </c>
      <c r="C871" s="146">
        <v>2</v>
      </c>
      <c r="D871" s="146">
        <v>3</v>
      </c>
      <c r="E871" s="146">
        <v>4</v>
      </c>
      <c r="F871" s="146">
        <v>5</v>
      </c>
      <c r="G871" s="146">
        <v>6</v>
      </c>
      <c r="H871" s="146">
        <v>7</v>
      </c>
      <c r="I871" s="146">
        <v>8</v>
      </c>
      <c r="J871" s="146">
        <v>9</v>
      </c>
      <c r="K871" s="146">
        <v>10</v>
      </c>
      <c r="L871" s="146">
        <v>11</v>
      </c>
      <c r="M871" s="146">
        <v>12</v>
      </c>
      <c r="N871" s="146">
        <v>13</v>
      </c>
      <c r="O871" s="146">
        <v>14</v>
      </c>
      <c r="P871" s="146">
        <v>15</v>
      </c>
      <c r="Q871" s="146">
        <v>16</v>
      </c>
      <c r="R871" s="146">
        <v>17</v>
      </c>
      <c r="S871" s="146">
        <v>18</v>
      </c>
      <c r="T871" s="146">
        <v>19</v>
      </c>
      <c r="U871" s="146">
        <v>20</v>
      </c>
      <c r="V871" s="146">
        <v>21</v>
      </c>
      <c r="W871" s="146">
        <v>22</v>
      </c>
      <c r="X871" s="146">
        <v>23</v>
      </c>
      <c r="Y871" s="146">
        <v>24</v>
      </c>
      <c r="Z871" s="146">
        <v>25</v>
      </c>
      <c r="AA871" s="146">
        <v>26</v>
      </c>
      <c r="AB871" s="146">
        <v>27</v>
      </c>
      <c r="AC871" s="146">
        <v>28</v>
      </c>
      <c r="AD871" s="146">
        <v>29</v>
      </c>
      <c r="AE871" s="146">
        <v>30</v>
      </c>
      <c r="AF871" s="146">
        <v>31</v>
      </c>
      <c r="AG871" s="146">
        <v>32</v>
      </c>
      <c r="AH871" s="146">
        <v>33</v>
      </c>
      <c r="AI871" s="146">
        <v>34</v>
      </c>
      <c r="AJ871" s="146">
        <v>35</v>
      </c>
      <c r="AK871" s="146">
        <v>36</v>
      </c>
      <c r="AL871" s="146">
        <v>37</v>
      </c>
      <c r="AM871" s="146">
        <v>38</v>
      </c>
      <c r="AN871" s="146">
        <v>39</v>
      </c>
      <c r="AO871" s="146">
        <v>40</v>
      </c>
      <c r="AP871" s="146">
        <v>41</v>
      </c>
      <c r="AQ871" s="146">
        <v>42</v>
      </c>
    </row>
    <row r="872" spans="1:43" x14ac:dyDescent="0.25">
      <c r="A872" s="146">
        <v>0</v>
      </c>
      <c r="B872" s="146">
        <v>1</v>
      </c>
      <c r="C872" s="146">
        <v>2</v>
      </c>
      <c r="D872" s="146">
        <v>3</v>
      </c>
      <c r="E872" s="146">
        <v>4</v>
      </c>
      <c r="F872" s="146">
        <v>5</v>
      </c>
      <c r="G872" s="146">
        <v>6</v>
      </c>
      <c r="H872" s="146">
        <v>7</v>
      </c>
      <c r="I872" s="146">
        <v>8</v>
      </c>
      <c r="J872" s="146">
        <v>9</v>
      </c>
      <c r="K872" s="146">
        <v>10</v>
      </c>
      <c r="L872" s="146">
        <v>11</v>
      </c>
      <c r="M872" s="146">
        <v>12</v>
      </c>
      <c r="N872" s="146">
        <v>13</v>
      </c>
      <c r="O872" s="146">
        <v>14</v>
      </c>
      <c r="P872" s="146">
        <v>15</v>
      </c>
      <c r="Q872" s="146">
        <v>16</v>
      </c>
      <c r="R872" s="146">
        <v>17</v>
      </c>
      <c r="S872" s="146">
        <v>18</v>
      </c>
      <c r="T872" s="146">
        <v>19</v>
      </c>
      <c r="U872" s="146">
        <v>20</v>
      </c>
      <c r="V872" s="146">
        <v>21</v>
      </c>
      <c r="W872" s="146">
        <v>22</v>
      </c>
      <c r="X872" s="146">
        <v>23</v>
      </c>
      <c r="Y872" s="146">
        <v>24</v>
      </c>
      <c r="Z872" s="146">
        <v>25</v>
      </c>
      <c r="AA872" s="146">
        <v>26</v>
      </c>
      <c r="AB872" s="146">
        <v>27</v>
      </c>
      <c r="AC872" s="146">
        <v>28</v>
      </c>
      <c r="AD872" s="146">
        <v>29</v>
      </c>
      <c r="AE872" s="146">
        <v>30</v>
      </c>
      <c r="AF872" s="146">
        <v>31</v>
      </c>
      <c r="AG872" s="146">
        <v>32</v>
      </c>
      <c r="AH872" s="146">
        <v>33</v>
      </c>
      <c r="AI872" s="146">
        <v>34</v>
      </c>
      <c r="AJ872" s="146">
        <v>35</v>
      </c>
      <c r="AK872" s="146">
        <v>36</v>
      </c>
      <c r="AL872" s="146">
        <v>37</v>
      </c>
      <c r="AM872" s="146">
        <v>38</v>
      </c>
      <c r="AN872" s="146">
        <v>39</v>
      </c>
      <c r="AO872" s="146">
        <v>40</v>
      </c>
      <c r="AP872" s="146">
        <v>41</v>
      </c>
      <c r="AQ872" s="146">
        <v>42</v>
      </c>
    </row>
    <row r="873" spans="1:43" x14ac:dyDescent="0.25">
      <c r="A873" s="146">
        <v>0</v>
      </c>
      <c r="B873" s="146">
        <v>1</v>
      </c>
      <c r="C873" s="146">
        <v>2</v>
      </c>
      <c r="D873" s="146">
        <v>3</v>
      </c>
      <c r="E873" s="146">
        <v>4</v>
      </c>
      <c r="F873" s="146">
        <v>5</v>
      </c>
      <c r="G873" s="146">
        <v>6</v>
      </c>
      <c r="H873" s="146">
        <v>7</v>
      </c>
      <c r="I873" s="146">
        <v>8</v>
      </c>
      <c r="J873" s="146">
        <v>9</v>
      </c>
      <c r="K873" s="146">
        <v>10</v>
      </c>
      <c r="L873" s="146">
        <v>11</v>
      </c>
      <c r="M873" s="146">
        <v>12</v>
      </c>
      <c r="N873" s="146">
        <v>13</v>
      </c>
      <c r="O873" s="146">
        <v>14</v>
      </c>
      <c r="P873" s="146">
        <v>15</v>
      </c>
      <c r="Q873" s="146">
        <v>16</v>
      </c>
      <c r="R873" s="146">
        <v>17</v>
      </c>
      <c r="S873" s="146">
        <v>18</v>
      </c>
      <c r="T873" s="146">
        <v>19</v>
      </c>
      <c r="U873" s="146">
        <v>20</v>
      </c>
      <c r="V873" s="146">
        <v>21</v>
      </c>
      <c r="W873" s="146">
        <v>22</v>
      </c>
      <c r="X873" s="146">
        <v>23</v>
      </c>
      <c r="Y873" s="146">
        <v>24</v>
      </c>
      <c r="Z873" s="146">
        <v>25</v>
      </c>
      <c r="AA873" s="146">
        <v>26</v>
      </c>
      <c r="AB873" s="146">
        <v>27</v>
      </c>
      <c r="AC873" s="146">
        <v>28</v>
      </c>
      <c r="AD873" s="146">
        <v>29</v>
      </c>
      <c r="AE873" s="146">
        <v>30</v>
      </c>
      <c r="AF873" s="146">
        <v>31</v>
      </c>
      <c r="AG873" s="146">
        <v>32</v>
      </c>
      <c r="AH873" s="146">
        <v>33</v>
      </c>
      <c r="AI873" s="146">
        <v>34</v>
      </c>
      <c r="AJ873" s="146">
        <v>35</v>
      </c>
      <c r="AK873" s="146">
        <v>36</v>
      </c>
      <c r="AL873" s="146">
        <v>37</v>
      </c>
      <c r="AM873" s="146">
        <v>38</v>
      </c>
      <c r="AN873" s="146">
        <v>39</v>
      </c>
      <c r="AO873" s="146">
        <v>40</v>
      </c>
      <c r="AP873" s="146">
        <v>41</v>
      </c>
      <c r="AQ873" s="146">
        <v>42</v>
      </c>
    </row>
    <row r="874" spans="1:43" x14ac:dyDescent="0.25">
      <c r="A874" s="146">
        <v>0</v>
      </c>
      <c r="B874" s="146">
        <v>1</v>
      </c>
      <c r="C874" s="146">
        <v>2</v>
      </c>
      <c r="D874" s="146">
        <v>3</v>
      </c>
      <c r="E874" s="146">
        <v>4</v>
      </c>
      <c r="F874" s="146">
        <v>5</v>
      </c>
      <c r="G874" s="146">
        <v>6</v>
      </c>
      <c r="H874" s="146">
        <v>7</v>
      </c>
      <c r="I874" s="146">
        <v>8</v>
      </c>
      <c r="J874" s="146">
        <v>9</v>
      </c>
      <c r="K874" s="146">
        <v>10</v>
      </c>
      <c r="L874" s="146">
        <v>11</v>
      </c>
      <c r="M874" s="146">
        <v>12</v>
      </c>
      <c r="N874" s="146">
        <v>13</v>
      </c>
      <c r="O874" s="146">
        <v>14</v>
      </c>
      <c r="P874" s="146">
        <v>15</v>
      </c>
      <c r="Q874" s="146">
        <v>16</v>
      </c>
      <c r="R874" s="146">
        <v>17</v>
      </c>
      <c r="S874" s="146">
        <v>18</v>
      </c>
      <c r="T874" s="146">
        <v>19</v>
      </c>
      <c r="U874" s="146">
        <v>20</v>
      </c>
      <c r="V874" s="146">
        <v>21</v>
      </c>
      <c r="W874" s="146">
        <v>22</v>
      </c>
      <c r="X874" s="146">
        <v>23</v>
      </c>
      <c r="Y874" s="146">
        <v>24</v>
      </c>
      <c r="Z874" s="146">
        <v>25</v>
      </c>
      <c r="AA874" s="146">
        <v>26</v>
      </c>
      <c r="AB874" s="146">
        <v>27</v>
      </c>
      <c r="AC874" s="146">
        <v>28</v>
      </c>
      <c r="AD874" s="146">
        <v>29</v>
      </c>
      <c r="AE874" s="146">
        <v>30</v>
      </c>
      <c r="AF874" s="146">
        <v>31</v>
      </c>
      <c r="AG874" s="146">
        <v>32</v>
      </c>
      <c r="AH874" s="146">
        <v>33</v>
      </c>
      <c r="AI874" s="146">
        <v>34</v>
      </c>
      <c r="AJ874" s="146">
        <v>35</v>
      </c>
      <c r="AK874" s="146">
        <v>36</v>
      </c>
      <c r="AL874" s="146">
        <v>37</v>
      </c>
      <c r="AM874" s="146">
        <v>38</v>
      </c>
      <c r="AN874" s="146">
        <v>39</v>
      </c>
      <c r="AO874" s="146">
        <v>40</v>
      </c>
      <c r="AP874" s="146">
        <v>41</v>
      </c>
      <c r="AQ874" s="146">
        <v>42</v>
      </c>
    </row>
    <row r="875" spans="1:43" x14ac:dyDescent="0.25">
      <c r="A875" s="146">
        <v>0</v>
      </c>
      <c r="B875" s="146">
        <v>1</v>
      </c>
      <c r="C875" s="146">
        <v>2</v>
      </c>
      <c r="D875" s="146">
        <v>3</v>
      </c>
      <c r="E875" s="146">
        <v>4</v>
      </c>
      <c r="F875" s="146">
        <v>5</v>
      </c>
      <c r="G875" s="146">
        <v>6</v>
      </c>
      <c r="H875" s="146">
        <v>7</v>
      </c>
      <c r="I875" s="146">
        <v>8</v>
      </c>
      <c r="J875" s="146">
        <v>9</v>
      </c>
      <c r="K875" s="146">
        <v>10</v>
      </c>
      <c r="L875" s="146">
        <v>11</v>
      </c>
      <c r="M875" s="146">
        <v>12</v>
      </c>
      <c r="N875" s="146">
        <v>13</v>
      </c>
      <c r="O875" s="146">
        <v>14</v>
      </c>
      <c r="P875" s="146">
        <v>15</v>
      </c>
      <c r="Q875" s="146">
        <v>16</v>
      </c>
      <c r="R875" s="146">
        <v>17</v>
      </c>
      <c r="S875" s="146">
        <v>18</v>
      </c>
      <c r="T875" s="146">
        <v>19</v>
      </c>
      <c r="U875" s="146">
        <v>20</v>
      </c>
      <c r="V875" s="146">
        <v>21</v>
      </c>
      <c r="W875" s="146">
        <v>22</v>
      </c>
      <c r="X875" s="146">
        <v>23</v>
      </c>
      <c r="Y875" s="146">
        <v>24</v>
      </c>
      <c r="Z875" s="146">
        <v>25</v>
      </c>
      <c r="AA875" s="146">
        <v>26</v>
      </c>
      <c r="AB875" s="146">
        <v>27</v>
      </c>
      <c r="AC875" s="146">
        <v>28</v>
      </c>
      <c r="AD875" s="146">
        <v>29</v>
      </c>
      <c r="AE875" s="146">
        <v>30</v>
      </c>
      <c r="AF875" s="146">
        <v>31</v>
      </c>
      <c r="AG875" s="146">
        <v>32</v>
      </c>
      <c r="AH875" s="146">
        <v>33</v>
      </c>
      <c r="AI875" s="146">
        <v>34</v>
      </c>
      <c r="AJ875" s="146">
        <v>35</v>
      </c>
      <c r="AK875" s="146">
        <v>36</v>
      </c>
      <c r="AL875" s="146">
        <v>37</v>
      </c>
      <c r="AM875" s="146">
        <v>38</v>
      </c>
      <c r="AN875" s="146">
        <v>39</v>
      </c>
      <c r="AO875" s="146">
        <v>40</v>
      </c>
      <c r="AP875" s="146">
        <v>41</v>
      </c>
      <c r="AQ875" s="146">
        <v>42</v>
      </c>
    </row>
    <row r="876" spans="1:43" x14ac:dyDescent="0.25">
      <c r="A876" s="146">
        <v>0</v>
      </c>
      <c r="B876" s="146">
        <v>1</v>
      </c>
      <c r="C876" s="146">
        <v>2</v>
      </c>
      <c r="D876" s="146">
        <v>3</v>
      </c>
      <c r="E876" s="146">
        <v>4</v>
      </c>
      <c r="F876" s="146">
        <v>5</v>
      </c>
      <c r="G876" s="146">
        <v>6</v>
      </c>
      <c r="H876" s="146">
        <v>7</v>
      </c>
      <c r="I876" s="146">
        <v>8</v>
      </c>
      <c r="J876" s="146">
        <v>9</v>
      </c>
      <c r="K876" s="146">
        <v>10</v>
      </c>
      <c r="L876" s="146">
        <v>11</v>
      </c>
      <c r="M876" s="146">
        <v>12</v>
      </c>
      <c r="N876" s="146">
        <v>13</v>
      </c>
      <c r="O876" s="146">
        <v>14</v>
      </c>
      <c r="P876" s="146">
        <v>15</v>
      </c>
      <c r="Q876" s="146">
        <v>16</v>
      </c>
      <c r="R876" s="146">
        <v>17</v>
      </c>
      <c r="S876" s="146">
        <v>18</v>
      </c>
      <c r="T876" s="146">
        <v>19</v>
      </c>
      <c r="U876" s="146">
        <v>20</v>
      </c>
      <c r="V876" s="146">
        <v>21</v>
      </c>
      <c r="W876" s="146">
        <v>22</v>
      </c>
      <c r="X876" s="146">
        <v>23</v>
      </c>
      <c r="Y876" s="146">
        <v>24</v>
      </c>
      <c r="Z876" s="146">
        <v>25</v>
      </c>
      <c r="AA876" s="146">
        <v>26</v>
      </c>
      <c r="AB876" s="146">
        <v>27</v>
      </c>
      <c r="AC876" s="146">
        <v>28</v>
      </c>
      <c r="AD876" s="146">
        <v>29</v>
      </c>
      <c r="AE876" s="146">
        <v>30</v>
      </c>
      <c r="AF876" s="146">
        <v>31</v>
      </c>
      <c r="AG876" s="146">
        <v>32</v>
      </c>
      <c r="AH876" s="146">
        <v>33</v>
      </c>
      <c r="AI876" s="146">
        <v>34</v>
      </c>
      <c r="AJ876" s="146">
        <v>35</v>
      </c>
      <c r="AK876" s="146">
        <v>36</v>
      </c>
      <c r="AL876" s="146">
        <v>37</v>
      </c>
      <c r="AM876" s="146">
        <v>38</v>
      </c>
      <c r="AN876" s="146">
        <v>39</v>
      </c>
      <c r="AO876" s="146">
        <v>40</v>
      </c>
      <c r="AP876" s="146">
        <v>41</v>
      </c>
      <c r="AQ876" s="146">
        <v>42</v>
      </c>
    </row>
    <row r="877" spans="1:43" x14ac:dyDescent="0.25">
      <c r="A877" s="146">
        <v>0</v>
      </c>
      <c r="B877" s="146">
        <v>1</v>
      </c>
      <c r="C877" s="146">
        <v>2</v>
      </c>
      <c r="D877" s="146">
        <v>3</v>
      </c>
      <c r="E877" s="146">
        <v>4</v>
      </c>
      <c r="F877" s="146">
        <v>5</v>
      </c>
      <c r="G877" s="146">
        <v>6</v>
      </c>
      <c r="H877" s="146">
        <v>7</v>
      </c>
      <c r="I877" s="146">
        <v>8</v>
      </c>
      <c r="J877" s="146">
        <v>9</v>
      </c>
      <c r="K877" s="146">
        <v>10</v>
      </c>
      <c r="L877" s="146">
        <v>11</v>
      </c>
      <c r="M877" s="146">
        <v>12</v>
      </c>
      <c r="N877" s="146">
        <v>13</v>
      </c>
      <c r="O877" s="146">
        <v>14</v>
      </c>
      <c r="P877" s="146">
        <v>15</v>
      </c>
      <c r="Q877" s="146">
        <v>16</v>
      </c>
      <c r="R877" s="146">
        <v>17</v>
      </c>
      <c r="S877" s="146">
        <v>18</v>
      </c>
      <c r="T877" s="146">
        <v>19</v>
      </c>
      <c r="U877" s="146">
        <v>20</v>
      </c>
      <c r="V877" s="146">
        <v>21</v>
      </c>
      <c r="W877" s="146">
        <v>22</v>
      </c>
      <c r="X877" s="146">
        <v>23</v>
      </c>
      <c r="Y877" s="146">
        <v>24</v>
      </c>
      <c r="Z877" s="146">
        <v>25</v>
      </c>
      <c r="AA877" s="146">
        <v>26</v>
      </c>
      <c r="AB877" s="146">
        <v>27</v>
      </c>
      <c r="AC877" s="146">
        <v>28</v>
      </c>
      <c r="AD877" s="146">
        <v>29</v>
      </c>
      <c r="AE877" s="146">
        <v>30</v>
      </c>
      <c r="AF877" s="146">
        <v>31</v>
      </c>
      <c r="AG877" s="146">
        <v>32</v>
      </c>
      <c r="AH877" s="146">
        <v>33</v>
      </c>
      <c r="AI877" s="146">
        <v>34</v>
      </c>
      <c r="AJ877" s="146">
        <v>35</v>
      </c>
      <c r="AK877" s="146">
        <v>36</v>
      </c>
      <c r="AL877" s="146">
        <v>37</v>
      </c>
      <c r="AM877" s="146">
        <v>38</v>
      </c>
      <c r="AN877" s="146">
        <v>39</v>
      </c>
      <c r="AO877" s="146">
        <v>40</v>
      </c>
      <c r="AP877" s="146">
        <v>41</v>
      </c>
      <c r="AQ877" s="146">
        <v>42</v>
      </c>
    </row>
    <row r="878" spans="1:43" x14ac:dyDescent="0.25">
      <c r="A878" s="146">
        <v>0</v>
      </c>
      <c r="B878" s="146">
        <v>1</v>
      </c>
      <c r="C878" s="146">
        <v>2</v>
      </c>
      <c r="D878" s="146">
        <v>3</v>
      </c>
      <c r="E878" s="146">
        <v>4</v>
      </c>
      <c r="F878" s="146">
        <v>5</v>
      </c>
      <c r="G878" s="146">
        <v>6</v>
      </c>
      <c r="H878" s="146">
        <v>7</v>
      </c>
      <c r="I878" s="146">
        <v>8</v>
      </c>
      <c r="J878" s="146">
        <v>9</v>
      </c>
      <c r="K878" s="146">
        <v>10</v>
      </c>
      <c r="L878" s="146">
        <v>11</v>
      </c>
      <c r="M878" s="146">
        <v>12</v>
      </c>
      <c r="N878" s="146">
        <v>13</v>
      </c>
      <c r="O878" s="146">
        <v>14</v>
      </c>
      <c r="P878" s="146">
        <v>15</v>
      </c>
      <c r="Q878" s="146">
        <v>16</v>
      </c>
      <c r="R878" s="146">
        <v>17</v>
      </c>
      <c r="S878" s="146">
        <v>18</v>
      </c>
      <c r="T878" s="146">
        <v>19</v>
      </c>
      <c r="U878" s="146">
        <v>20</v>
      </c>
      <c r="V878" s="146">
        <v>21</v>
      </c>
      <c r="W878" s="146">
        <v>22</v>
      </c>
      <c r="X878" s="146">
        <v>23</v>
      </c>
      <c r="Y878" s="146">
        <v>24</v>
      </c>
      <c r="Z878" s="146">
        <v>25</v>
      </c>
      <c r="AA878" s="146">
        <v>26</v>
      </c>
      <c r="AB878" s="146">
        <v>27</v>
      </c>
      <c r="AC878" s="146">
        <v>28</v>
      </c>
      <c r="AD878" s="146">
        <v>29</v>
      </c>
      <c r="AE878" s="146">
        <v>30</v>
      </c>
      <c r="AF878" s="146">
        <v>31</v>
      </c>
      <c r="AG878" s="146">
        <v>32</v>
      </c>
      <c r="AH878" s="146">
        <v>33</v>
      </c>
      <c r="AI878" s="146">
        <v>34</v>
      </c>
      <c r="AJ878" s="146">
        <v>35</v>
      </c>
      <c r="AK878" s="146">
        <v>36</v>
      </c>
      <c r="AL878" s="146">
        <v>37</v>
      </c>
      <c r="AM878" s="146">
        <v>38</v>
      </c>
      <c r="AN878" s="146">
        <v>39</v>
      </c>
      <c r="AO878" s="146">
        <v>40</v>
      </c>
      <c r="AP878" s="146">
        <v>41</v>
      </c>
      <c r="AQ878" s="146">
        <v>42</v>
      </c>
    </row>
    <row r="879" spans="1:43" x14ac:dyDescent="0.25">
      <c r="A879" s="146">
        <v>0</v>
      </c>
      <c r="B879" s="146">
        <v>1</v>
      </c>
      <c r="C879" s="146">
        <v>2</v>
      </c>
      <c r="D879" s="146">
        <v>3</v>
      </c>
      <c r="E879" s="146">
        <v>4</v>
      </c>
      <c r="F879" s="146">
        <v>5</v>
      </c>
      <c r="G879" s="146">
        <v>6</v>
      </c>
      <c r="H879" s="146">
        <v>7</v>
      </c>
      <c r="I879" s="146">
        <v>8</v>
      </c>
      <c r="J879" s="146">
        <v>9</v>
      </c>
      <c r="K879" s="146">
        <v>10</v>
      </c>
      <c r="L879" s="146">
        <v>11</v>
      </c>
      <c r="M879" s="146">
        <v>12</v>
      </c>
      <c r="N879" s="146">
        <v>13</v>
      </c>
      <c r="O879" s="146">
        <v>14</v>
      </c>
      <c r="P879" s="146">
        <v>15</v>
      </c>
      <c r="Q879" s="146">
        <v>16</v>
      </c>
      <c r="R879" s="146">
        <v>17</v>
      </c>
      <c r="S879" s="146">
        <v>18</v>
      </c>
      <c r="T879" s="146">
        <v>19</v>
      </c>
      <c r="U879" s="146">
        <v>20</v>
      </c>
      <c r="V879" s="146">
        <v>21</v>
      </c>
      <c r="W879" s="146">
        <v>22</v>
      </c>
      <c r="X879" s="146">
        <v>23</v>
      </c>
      <c r="Y879" s="146">
        <v>24</v>
      </c>
      <c r="Z879" s="146">
        <v>25</v>
      </c>
      <c r="AA879" s="146">
        <v>26</v>
      </c>
      <c r="AB879" s="146">
        <v>27</v>
      </c>
      <c r="AC879" s="146">
        <v>28</v>
      </c>
      <c r="AD879" s="146">
        <v>29</v>
      </c>
      <c r="AE879" s="146">
        <v>30</v>
      </c>
      <c r="AF879" s="146">
        <v>31</v>
      </c>
      <c r="AG879" s="146">
        <v>32</v>
      </c>
      <c r="AH879" s="146">
        <v>33</v>
      </c>
      <c r="AI879" s="146">
        <v>34</v>
      </c>
      <c r="AJ879" s="146">
        <v>35</v>
      </c>
      <c r="AK879" s="146">
        <v>36</v>
      </c>
      <c r="AL879" s="146">
        <v>37</v>
      </c>
      <c r="AM879" s="146">
        <v>38</v>
      </c>
      <c r="AN879" s="146">
        <v>39</v>
      </c>
      <c r="AO879" s="146">
        <v>40</v>
      </c>
      <c r="AP879" s="146">
        <v>41</v>
      </c>
      <c r="AQ879" s="146">
        <v>42</v>
      </c>
    </row>
    <row r="880" spans="1:43" x14ac:dyDescent="0.25">
      <c r="A880" s="146">
        <v>0</v>
      </c>
      <c r="B880" s="146">
        <v>1</v>
      </c>
      <c r="C880" s="146">
        <v>2</v>
      </c>
      <c r="D880" s="146">
        <v>3</v>
      </c>
      <c r="E880" s="146">
        <v>4</v>
      </c>
      <c r="F880" s="146">
        <v>5</v>
      </c>
      <c r="G880" s="146">
        <v>6</v>
      </c>
      <c r="H880" s="146">
        <v>7</v>
      </c>
      <c r="I880" s="146">
        <v>8</v>
      </c>
      <c r="J880" s="146">
        <v>9</v>
      </c>
      <c r="K880" s="146">
        <v>10</v>
      </c>
      <c r="L880" s="146">
        <v>11</v>
      </c>
      <c r="M880" s="146">
        <v>12</v>
      </c>
      <c r="N880" s="146">
        <v>13</v>
      </c>
      <c r="O880" s="146">
        <v>14</v>
      </c>
      <c r="P880" s="146">
        <v>15</v>
      </c>
      <c r="Q880" s="146">
        <v>16</v>
      </c>
      <c r="R880" s="146">
        <v>17</v>
      </c>
      <c r="S880" s="146">
        <v>18</v>
      </c>
      <c r="T880" s="146">
        <v>19</v>
      </c>
      <c r="U880" s="146">
        <v>20</v>
      </c>
      <c r="V880" s="146">
        <v>21</v>
      </c>
      <c r="W880" s="146">
        <v>22</v>
      </c>
      <c r="X880" s="146">
        <v>23</v>
      </c>
      <c r="Y880" s="146">
        <v>24</v>
      </c>
      <c r="Z880" s="146">
        <v>25</v>
      </c>
      <c r="AA880" s="146">
        <v>26</v>
      </c>
      <c r="AB880" s="146">
        <v>27</v>
      </c>
      <c r="AC880" s="146">
        <v>28</v>
      </c>
      <c r="AD880" s="146">
        <v>29</v>
      </c>
      <c r="AE880" s="146">
        <v>30</v>
      </c>
      <c r="AF880" s="146">
        <v>31</v>
      </c>
      <c r="AG880" s="146">
        <v>32</v>
      </c>
      <c r="AH880" s="146">
        <v>33</v>
      </c>
      <c r="AI880" s="146">
        <v>34</v>
      </c>
      <c r="AJ880" s="146">
        <v>35</v>
      </c>
      <c r="AK880" s="146">
        <v>36</v>
      </c>
      <c r="AL880" s="146">
        <v>37</v>
      </c>
      <c r="AM880" s="146">
        <v>38</v>
      </c>
      <c r="AN880" s="146">
        <v>39</v>
      </c>
      <c r="AO880" s="146">
        <v>40</v>
      </c>
      <c r="AP880" s="146">
        <v>41</v>
      </c>
      <c r="AQ880" s="146">
        <v>42</v>
      </c>
    </row>
    <row r="881" spans="1:43" x14ac:dyDescent="0.25">
      <c r="A881" s="146">
        <v>0</v>
      </c>
      <c r="B881" s="146">
        <v>1</v>
      </c>
      <c r="C881" s="146">
        <v>2</v>
      </c>
      <c r="D881" s="146">
        <v>3</v>
      </c>
      <c r="E881" s="146">
        <v>4</v>
      </c>
      <c r="F881" s="146">
        <v>5</v>
      </c>
      <c r="G881" s="146">
        <v>6</v>
      </c>
      <c r="H881" s="146">
        <v>7</v>
      </c>
      <c r="I881" s="146">
        <v>8</v>
      </c>
      <c r="J881" s="146">
        <v>9</v>
      </c>
      <c r="K881" s="146">
        <v>10</v>
      </c>
      <c r="L881" s="146">
        <v>11</v>
      </c>
      <c r="M881" s="146">
        <v>12</v>
      </c>
      <c r="N881" s="146">
        <v>13</v>
      </c>
      <c r="O881" s="146">
        <v>14</v>
      </c>
      <c r="P881" s="146">
        <v>15</v>
      </c>
      <c r="Q881" s="146">
        <v>16</v>
      </c>
      <c r="R881" s="146">
        <v>17</v>
      </c>
      <c r="S881" s="146">
        <v>18</v>
      </c>
      <c r="T881" s="146">
        <v>19</v>
      </c>
      <c r="U881" s="146">
        <v>20</v>
      </c>
      <c r="V881" s="146">
        <v>21</v>
      </c>
      <c r="W881" s="146">
        <v>22</v>
      </c>
      <c r="X881" s="146">
        <v>23</v>
      </c>
      <c r="Y881" s="146">
        <v>24</v>
      </c>
      <c r="Z881" s="146">
        <v>25</v>
      </c>
      <c r="AA881" s="146">
        <v>26</v>
      </c>
      <c r="AB881" s="146">
        <v>27</v>
      </c>
      <c r="AC881" s="146">
        <v>28</v>
      </c>
      <c r="AD881" s="146">
        <v>29</v>
      </c>
      <c r="AE881" s="146">
        <v>30</v>
      </c>
      <c r="AF881" s="146">
        <v>31</v>
      </c>
      <c r="AG881" s="146">
        <v>32</v>
      </c>
      <c r="AH881" s="146">
        <v>33</v>
      </c>
      <c r="AI881" s="146">
        <v>34</v>
      </c>
      <c r="AJ881" s="146">
        <v>35</v>
      </c>
      <c r="AK881" s="146">
        <v>36</v>
      </c>
      <c r="AL881" s="146">
        <v>37</v>
      </c>
      <c r="AM881" s="146">
        <v>38</v>
      </c>
      <c r="AN881" s="146">
        <v>39</v>
      </c>
      <c r="AO881" s="146">
        <v>40</v>
      </c>
      <c r="AP881" s="146">
        <v>41</v>
      </c>
      <c r="AQ881" s="146">
        <v>42</v>
      </c>
    </row>
    <row r="882" spans="1:43" x14ac:dyDescent="0.25">
      <c r="A882" s="146">
        <v>0</v>
      </c>
      <c r="B882" s="146">
        <v>1</v>
      </c>
      <c r="C882" s="146">
        <v>2</v>
      </c>
      <c r="D882" s="146">
        <v>3</v>
      </c>
      <c r="E882" s="146">
        <v>4</v>
      </c>
      <c r="F882" s="146">
        <v>5</v>
      </c>
      <c r="G882" s="146">
        <v>6</v>
      </c>
      <c r="H882" s="146">
        <v>7</v>
      </c>
      <c r="I882" s="146">
        <v>8</v>
      </c>
      <c r="J882" s="146">
        <v>9</v>
      </c>
      <c r="K882" s="146">
        <v>10</v>
      </c>
      <c r="L882" s="146">
        <v>11</v>
      </c>
      <c r="M882" s="146">
        <v>12</v>
      </c>
      <c r="N882" s="146">
        <v>13</v>
      </c>
      <c r="O882" s="146">
        <v>14</v>
      </c>
      <c r="P882" s="146">
        <v>15</v>
      </c>
      <c r="Q882" s="146">
        <v>16</v>
      </c>
      <c r="R882" s="146">
        <v>17</v>
      </c>
      <c r="S882" s="146">
        <v>18</v>
      </c>
      <c r="T882" s="146">
        <v>19</v>
      </c>
      <c r="U882" s="146">
        <v>20</v>
      </c>
      <c r="V882" s="146">
        <v>21</v>
      </c>
      <c r="W882" s="146">
        <v>22</v>
      </c>
      <c r="X882" s="146">
        <v>23</v>
      </c>
      <c r="Y882" s="146">
        <v>24</v>
      </c>
      <c r="Z882" s="146">
        <v>25</v>
      </c>
      <c r="AA882" s="146">
        <v>26</v>
      </c>
      <c r="AB882" s="146">
        <v>27</v>
      </c>
      <c r="AC882" s="146">
        <v>28</v>
      </c>
      <c r="AD882" s="146">
        <v>29</v>
      </c>
      <c r="AE882" s="146">
        <v>30</v>
      </c>
      <c r="AF882" s="146">
        <v>31</v>
      </c>
      <c r="AG882" s="146">
        <v>32</v>
      </c>
      <c r="AH882" s="146">
        <v>33</v>
      </c>
      <c r="AI882" s="146">
        <v>34</v>
      </c>
      <c r="AJ882" s="146">
        <v>35</v>
      </c>
      <c r="AK882" s="146">
        <v>36</v>
      </c>
      <c r="AL882" s="146">
        <v>37</v>
      </c>
      <c r="AM882" s="146">
        <v>38</v>
      </c>
      <c r="AN882" s="146">
        <v>39</v>
      </c>
      <c r="AO882" s="146">
        <v>40</v>
      </c>
      <c r="AP882" s="146">
        <v>41</v>
      </c>
      <c r="AQ882" s="146">
        <v>42</v>
      </c>
    </row>
    <row r="883" spans="1:43" x14ac:dyDescent="0.25">
      <c r="A883" s="146">
        <v>0</v>
      </c>
      <c r="B883" s="146">
        <v>1</v>
      </c>
      <c r="C883" s="146">
        <v>2</v>
      </c>
      <c r="D883" s="146">
        <v>3</v>
      </c>
      <c r="E883" s="146">
        <v>4</v>
      </c>
      <c r="F883" s="146">
        <v>5</v>
      </c>
      <c r="G883" s="146">
        <v>6</v>
      </c>
      <c r="H883" s="146">
        <v>7</v>
      </c>
      <c r="I883" s="146">
        <v>8</v>
      </c>
      <c r="J883" s="146">
        <v>9</v>
      </c>
      <c r="K883" s="146">
        <v>10</v>
      </c>
      <c r="L883" s="146">
        <v>11</v>
      </c>
      <c r="M883" s="146">
        <v>12</v>
      </c>
      <c r="N883" s="146">
        <v>13</v>
      </c>
      <c r="O883" s="146">
        <v>14</v>
      </c>
      <c r="P883" s="146">
        <v>15</v>
      </c>
      <c r="Q883" s="146">
        <v>16</v>
      </c>
      <c r="R883" s="146">
        <v>17</v>
      </c>
      <c r="S883" s="146">
        <v>18</v>
      </c>
      <c r="T883" s="146">
        <v>19</v>
      </c>
      <c r="U883" s="146">
        <v>20</v>
      </c>
      <c r="V883" s="146">
        <v>21</v>
      </c>
      <c r="W883" s="146">
        <v>22</v>
      </c>
      <c r="X883" s="146">
        <v>23</v>
      </c>
      <c r="Y883" s="146">
        <v>24</v>
      </c>
      <c r="Z883" s="146">
        <v>25</v>
      </c>
      <c r="AA883" s="146">
        <v>26</v>
      </c>
      <c r="AB883" s="146">
        <v>27</v>
      </c>
      <c r="AC883" s="146">
        <v>28</v>
      </c>
      <c r="AD883" s="146">
        <v>29</v>
      </c>
      <c r="AE883" s="146">
        <v>30</v>
      </c>
      <c r="AF883" s="146">
        <v>31</v>
      </c>
      <c r="AG883" s="146">
        <v>32</v>
      </c>
      <c r="AH883" s="146">
        <v>33</v>
      </c>
      <c r="AI883" s="146">
        <v>34</v>
      </c>
      <c r="AJ883" s="146">
        <v>35</v>
      </c>
      <c r="AK883" s="146">
        <v>36</v>
      </c>
      <c r="AL883" s="146">
        <v>37</v>
      </c>
      <c r="AM883" s="146">
        <v>38</v>
      </c>
      <c r="AN883" s="146">
        <v>39</v>
      </c>
      <c r="AO883" s="146">
        <v>40</v>
      </c>
      <c r="AP883" s="146">
        <v>41</v>
      </c>
      <c r="AQ883" s="146">
        <v>42</v>
      </c>
    </row>
    <row r="884" spans="1:43" x14ac:dyDescent="0.25">
      <c r="A884" s="146">
        <v>0</v>
      </c>
      <c r="B884" s="146">
        <v>1</v>
      </c>
      <c r="C884" s="146">
        <v>2</v>
      </c>
      <c r="D884" s="146">
        <v>3</v>
      </c>
      <c r="E884" s="146">
        <v>4</v>
      </c>
      <c r="F884" s="146">
        <v>5</v>
      </c>
      <c r="G884" s="146">
        <v>6</v>
      </c>
      <c r="H884" s="146">
        <v>7</v>
      </c>
      <c r="I884" s="146">
        <v>8</v>
      </c>
      <c r="J884" s="146">
        <v>9</v>
      </c>
      <c r="K884" s="146">
        <v>10</v>
      </c>
      <c r="L884" s="146">
        <v>11</v>
      </c>
      <c r="M884" s="146">
        <v>12</v>
      </c>
      <c r="N884" s="146">
        <v>13</v>
      </c>
      <c r="O884" s="146">
        <v>14</v>
      </c>
      <c r="P884" s="146">
        <v>15</v>
      </c>
      <c r="Q884" s="146">
        <v>16</v>
      </c>
      <c r="R884" s="146">
        <v>17</v>
      </c>
      <c r="S884" s="146">
        <v>18</v>
      </c>
      <c r="T884" s="146">
        <v>19</v>
      </c>
      <c r="U884" s="146">
        <v>20</v>
      </c>
      <c r="V884" s="146">
        <v>21</v>
      </c>
      <c r="W884" s="146">
        <v>22</v>
      </c>
      <c r="X884" s="146">
        <v>23</v>
      </c>
      <c r="Y884" s="146">
        <v>24</v>
      </c>
      <c r="Z884" s="146">
        <v>25</v>
      </c>
      <c r="AA884" s="146">
        <v>26</v>
      </c>
      <c r="AB884" s="146">
        <v>27</v>
      </c>
      <c r="AC884" s="146">
        <v>28</v>
      </c>
      <c r="AD884" s="146">
        <v>29</v>
      </c>
      <c r="AE884" s="146">
        <v>30</v>
      </c>
      <c r="AF884" s="146">
        <v>31</v>
      </c>
      <c r="AG884" s="146">
        <v>32</v>
      </c>
      <c r="AH884" s="146">
        <v>33</v>
      </c>
      <c r="AI884" s="146">
        <v>34</v>
      </c>
      <c r="AJ884" s="146">
        <v>35</v>
      </c>
      <c r="AK884" s="146">
        <v>36</v>
      </c>
      <c r="AL884" s="146">
        <v>37</v>
      </c>
      <c r="AM884" s="146">
        <v>38</v>
      </c>
      <c r="AN884" s="146">
        <v>39</v>
      </c>
      <c r="AO884" s="146">
        <v>40</v>
      </c>
      <c r="AP884" s="146">
        <v>41</v>
      </c>
      <c r="AQ884" s="146">
        <v>42</v>
      </c>
    </row>
    <row r="885" spans="1:43" x14ac:dyDescent="0.25">
      <c r="A885" s="146">
        <v>0</v>
      </c>
      <c r="B885" s="146">
        <v>1</v>
      </c>
      <c r="C885" s="146">
        <v>2</v>
      </c>
      <c r="D885" s="146">
        <v>3</v>
      </c>
      <c r="E885" s="146">
        <v>4</v>
      </c>
      <c r="F885" s="146">
        <v>5</v>
      </c>
      <c r="G885" s="146">
        <v>6</v>
      </c>
      <c r="H885" s="146">
        <v>7</v>
      </c>
      <c r="I885" s="146">
        <v>8</v>
      </c>
      <c r="J885" s="146">
        <v>9</v>
      </c>
      <c r="K885" s="146">
        <v>10</v>
      </c>
      <c r="L885" s="146">
        <v>11</v>
      </c>
      <c r="M885" s="146">
        <v>12</v>
      </c>
      <c r="N885" s="146">
        <v>13</v>
      </c>
      <c r="O885" s="146">
        <v>14</v>
      </c>
      <c r="P885" s="146">
        <v>15</v>
      </c>
      <c r="Q885" s="146">
        <v>16</v>
      </c>
      <c r="R885" s="146">
        <v>17</v>
      </c>
      <c r="S885" s="146">
        <v>18</v>
      </c>
      <c r="T885" s="146">
        <v>19</v>
      </c>
      <c r="U885" s="146">
        <v>20</v>
      </c>
      <c r="V885" s="146">
        <v>21</v>
      </c>
      <c r="W885" s="146">
        <v>22</v>
      </c>
      <c r="X885" s="146">
        <v>23</v>
      </c>
      <c r="Y885" s="146">
        <v>24</v>
      </c>
      <c r="Z885" s="146">
        <v>25</v>
      </c>
      <c r="AA885" s="146">
        <v>26</v>
      </c>
      <c r="AB885" s="146">
        <v>27</v>
      </c>
      <c r="AC885" s="146">
        <v>28</v>
      </c>
      <c r="AD885" s="146">
        <v>29</v>
      </c>
      <c r="AE885" s="146">
        <v>30</v>
      </c>
      <c r="AF885" s="146">
        <v>31</v>
      </c>
      <c r="AG885" s="146">
        <v>32</v>
      </c>
      <c r="AH885" s="146">
        <v>33</v>
      </c>
      <c r="AI885" s="146">
        <v>34</v>
      </c>
      <c r="AJ885" s="146">
        <v>35</v>
      </c>
      <c r="AK885" s="146">
        <v>36</v>
      </c>
      <c r="AL885" s="146">
        <v>37</v>
      </c>
      <c r="AM885" s="146">
        <v>38</v>
      </c>
      <c r="AN885" s="146">
        <v>39</v>
      </c>
      <c r="AO885" s="146">
        <v>40</v>
      </c>
      <c r="AP885" s="146">
        <v>41</v>
      </c>
      <c r="AQ885" s="146">
        <v>42</v>
      </c>
    </row>
    <row r="886" spans="1:43" x14ac:dyDescent="0.25">
      <c r="A886" s="146">
        <v>0</v>
      </c>
      <c r="B886" s="146">
        <v>1</v>
      </c>
      <c r="C886" s="146">
        <v>2</v>
      </c>
      <c r="D886" s="146">
        <v>3</v>
      </c>
      <c r="E886" s="146">
        <v>4</v>
      </c>
      <c r="F886" s="146">
        <v>5</v>
      </c>
      <c r="G886" s="146">
        <v>6</v>
      </c>
      <c r="H886" s="146">
        <v>7</v>
      </c>
      <c r="I886" s="146">
        <v>8</v>
      </c>
      <c r="J886" s="146">
        <v>9</v>
      </c>
      <c r="K886" s="146">
        <v>10</v>
      </c>
      <c r="L886" s="146">
        <v>11</v>
      </c>
      <c r="M886" s="146">
        <v>12</v>
      </c>
      <c r="N886" s="146">
        <v>13</v>
      </c>
      <c r="O886" s="146">
        <v>14</v>
      </c>
      <c r="P886" s="146">
        <v>15</v>
      </c>
      <c r="Q886" s="146">
        <v>16</v>
      </c>
      <c r="R886" s="146">
        <v>17</v>
      </c>
      <c r="S886" s="146">
        <v>18</v>
      </c>
      <c r="T886" s="146">
        <v>19</v>
      </c>
      <c r="U886" s="146">
        <v>20</v>
      </c>
      <c r="V886" s="146">
        <v>21</v>
      </c>
      <c r="W886" s="146">
        <v>22</v>
      </c>
      <c r="X886" s="146">
        <v>23</v>
      </c>
      <c r="Y886" s="146">
        <v>24</v>
      </c>
      <c r="Z886" s="146">
        <v>25</v>
      </c>
      <c r="AA886" s="146">
        <v>26</v>
      </c>
      <c r="AB886" s="146">
        <v>27</v>
      </c>
      <c r="AC886" s="146">
        <v>28</v>
      </c>
      <c r="AD886" s="146">
        <v>29</v>
      </c>
      <c r="AE886" s="146">
        <v>30</v>
      </c>
      <c r="AF886" s="146">
        <v>31</v>
      </c>
      <c r="AG886" s="146">
        <v>32</v>
      </c>
      <c r="AH886" s="146">
        <v>33</v>
      </c>
      <c r="AI886" s="146">
        <v>34</v>
      </c>
      <c r="AJ886" s="146">
        <v>35</v>
      </c>
      <c r="AK886" s="146">
        <v>36</v>
      </c>
      <c r="AL886" s="146">
        <v>37</v>
      </c>
      <c r="AM886" s="146">
        <v>38</v>
      </c>
      <c r="AN886" s="146">
        <v>39</v>
      </c>
      <c r="AO886" s="146">
        <v>40</v>
      </c>
      <c r="AP886" s="146">
        <v>41</v>
      </c>
      <c r="AQ886" s="146">
        <v>42</v>
      </c>
    </row>
    <row r="887" spans="1:43" x14ac:dyDescent="0.25">
      <c r="A887" s="146">
        <v>0</v>
      </c>
      <c r="B887" s="146">
        <v>1</v>
      </c>
      <c r="C887" s="146">
        <v>2</v>
      </c>
      <c r="D887" s="146">
        <v>3</v>
      </c>
      <c r="E887" s="146">
        <v>4</v>
      </c>
      <c r="F887" s="146">
        <v>5</v>
      </c>
      <c r="G887" s="146">
        <v>6</v>
      </c>
      <c r="H887" s="146">
        <v>7</v>
      </c>
      <c r="I887" s="146">
        <v>8</v>
      </c>
      <c r="J887" s="146">
        <v>9</v>
      </c>
      <c r="K887" s="146">
        <v>10</v>
      </c>
      <c r="L887" s="146">
        <v>11</v>
      </c>
      <c r="M887" s="146">
        <v>12</v>
      </c>
      <c r="N887" s="146">
        <v>13</v>
      </c>
      <c r="O887" s="146">
        <v>14</v>
      </c>
      <c r="P887" s="146">
        <v>15</v>
      </c>
      <c r="Q887" s="146">
        <v>16</v>
      </c>
      <c r="R887" s="146">
        <v>17</v>
      </c>
      <c r="S887" s="146">
        <v>18</v>
      </c>
      <c r="T887" s="146">
        <v>19</v>
      </c>
      <c r="U887" s="146">
        <v>20</v>
      </c>
      <c r="V887" s="146">
        <v>21</v>
      </c>
      <c r="W887" s="146">
        <v>22</v>
      </c>
      <c r="X887" s="146">
        <v>23</v>
      </c>
      <c r="Y887" s="146">
        <v>24</v>
      </c>
      <c r="Z887" s="146">
        <v>25</v>
      </c>
      <c r="AA887" s="146">
        <v>26</v>
      </c>
      <c r="AB887" s="146">
        <v>27</v>
      </c>
      <c r="AC887" s="146">
        <v>28</v>
      </c>
      <c r="AD887" s="146">
        <v>29</v>
      </c>
      <c r="AE887" s="146">
        <v>30</v>
      </c>
      <c r="AF887" s="146">
        <v>31</v>
      </c>
      <c r="AG887" s="146">
        <v>32</v>
      </c>
      <c r="AH887" s="146">
        <v>33</v>
      </c>
      <c r="AI887" s="146">
        <v>34</v>
      </c>
      <c r="AJ887" s="146">
        <v>35</v>
      </c>
      <c r="AK887" s="146">
        <v>36</v>
      </c>
      <c r="AL887" s="146">
        <v>37</v>
      </c>
      <c r="AM887" s="146">
        <v>38</v>
      </c>
      <c r="AN887" s="146">
        <v>39</v>
      </c>
      <c r="AO887" s="146">
        <v>40</v>
      </c>
      <c r="AP887" s="146">
        <v>41</v>
      </c>
      <c r="AQ887" s="146">
        <v>42</v>
      </c>
    </row>
    <row r="888" spans="1:43" x14ac:dyDescent="0.25">
      <c r="A888" s="146">
        <v>0</v>
      </c>
      <c r="B888" s="146">
        <v>1</v>
      </c>
      <c r="C888" s="146">
        <v>2</v>
      </c>
      <c r="D888" s="146">
        <v>3</v>
      </c>
      <c r="E888" s="146">
        <v>4</v>
      </c>
      <c r="F888" s="146">
        <v>5</v>
      </c>
      <c r="G888" s="146">
        <v>6</v>
      </c>
      <c r="H888" s="146">
        <v>7</v>
      </c>
      <c r="I888" s="146">
        <v>8</v>
      </c>
      <c r="J888" s="146">
        <v>9</v>
      </c>
      <c r="K888" s="146">
        <v>10</v>
      </c>
      <c r="L888" s="146">
        <v>11</v>
      </c>
      <c r="M888" s="146">
        <v>12</v>
      </c>
      <c r="N888" s="146">
        <v>13</v>
      </c>
      <c r="O888" s="146">
        <v>14</v>
      </c>
      <c r="P888" s="146">
        <v>15</v>
      </c>
      <c r="Q888" s="146">
        <v>16</v>
      </c>
      <c r="R888" s="146">
        <v>17</v>
      </c>
      <c r="S888" s="146">
        <v>18</v>
      </c>
      <c r="T888" s="146">
        <v>19</v>
      </c>
      <c r="U888" s="146">
        <v>20</v>
      </c>
      <c r="V888" s="146">
        <v>21</v>
      </c>
      <c r="W888" s="146">
        <v>22</v>
      </c>
      <c r="X888" s="146">
        <v>23</v>
      </c>
      <c r="Y888" s="146">
        <v>24</v>
      </c>
      <c r="Z888" s="146">
        <v>25</v>
      </c>
      <c r="AA888" s="146">
        <v>26</v>
      </c>
      <c r="AB888" s="146">
        <v>27</v>
      </c>
      <c r="AC888" s="146">
        <v>28</v>
      </c>
      <c r="AD888" s="146">
        <v>29</v>
      </c>
      <c r="AE888" s="146">
        <v>30</v>
      </c>
      <c r="AF888" s="146">
        <v>31</v>
      </c>
      <c r="AG888" s="146">
        <v>32</v>
      </c>
      <c r="AH888" s="146">
        <v>33</v>
      </c>
      <c r="AI888" s="146">
        <v>34</v>
      </c>
      <c r="AJ888" s="146">
        <v>35</v>
      </c>
      <c r="AK888" s="146">
        <v>36</v>
      </c>
      <c r="AL888" s="146">
        <v>37</v>
      </c>
      <c r="AM888" s="146">
        <v>38</v>
      </c>
      <c r="AN888" s="146">
        <v>39</v>
      </c>
      <c r="AO888" s="146">
        <v>40</v>
      </c>
      <c r="AP888" s="146">
        <v>41</v>
      </c>
      <c r="AQ888" s="146">
        <v>42</v>
      </c>
    </row>
    <row r="889" spans="1:43" x14ac:dyDescent="0.25">
      <c r="A889" s="146">
        <v>0</v>
      </c>
      <c r="B889" s="146">
        <v>1</v>
      </c>
      <c r="C889" s="146">
        <v>2</v>
      </c>
      <c r="D889" s="146">
        <v>3</v>
      </c>
      <c r="E889" s="146">
        <v>4</v>
      </c>
      <c r="F889" s="146">
        <v>5</v>
      </c>
      <c r="G889" s="146">
        <v>6</v>
      </c>
      <c r="H889" s="146">
        <v>7</v>
      </c>
      <c r="I889" s="146">
        <v>8</v>
      </c>
      <c r="J889" s="146">
        <v>9</v>
      </c>
      <c r="K889" s="146">
        <v>10</v>
      </c>
      <c r="L889" s="146">
        <v>11</v>
      </c>
      <c r="M889" s="146">
        <v>12</v>
      </c>
      <c r="N889" s="146">
        <v>13</v>
      </c>
      <c r="O889" s="146">
        <v>14</v>
      </c>
      <c r="P889" s="146">
        <v>15</v>
      </c>
      <c r="Q889" s="146">
        <v>16</v>
      </c>
      <c r="R889" s="146">
        <v>17</v>
      </c>
      <c r="S889" s="146">
        <v>18</v>
      </c>
      <c r="T889" s="146">
        <v>19</v>
      </c>
      <c r="U889" s="146">
        <v>20</v>
      </c>
      <c r="V889" s="146">
        <v>21</v>
      </c>
      <c r="W889" s="146">
        <v>22</v>
      </c>
      <c r="X889" s="146">
        <v>23</v>
      </c>
      <c r="Y889" s="146">
        <v>24</v>
      </c>
      <c r="Z889" s="146">
        <v>25</v>
      </c>
      <c r="AA889" s="146">
        <v>26</v>
      </c>
      <c r="AB889" s="146">
        <v>27</v>
      </c>
      <c r="AC889" s="146">
        <v>28</v>
      </c>
      <c r="AD889" s="146">
        <v>29</v>
      </c>
      <c r="AE889" s="146">
        <v>30</v>
      </c>
      <c r="AF889" s="146">
        <v>31</v>
      </c>
      <c r="AG889" s="146">
        <v>32</v>
      </c>
      <c r="AH889" s="146">
        <v>33</v>
      </c>
      <c r="AI889" s="146">
        <v>34</v>
      </c>
      <c r="AJ889" s="146">
        <v>35</v>
      </c>
      <c r="AK889" s="146">
        <v>36</v>
      </c>
      <c r="AL889" s="146">
        <v>37</v>
      </c>
      <c r="AM889" s="146">
        <v>38</v>
      </c>
      <c r="AN889" s="146">
        <v>39</v>
      </c>
      <c r="AO889" s="146">
        <v>40</v>
      </c>
      <c r="AP889" s="146">
        <v>41</v>
      </c>
      <c r="AQ889" s="146">
        <v>42</v>
      </c>
    </row>
    <row r="890" spans="1:43" x14ac:dyDescent="0.25">
      <c r="A890" s="146">
        <v>0</v>
      </c>
      <c r="B890" s="146">
        <v>1</v>
      </c>
      <c r="C890" s="146">
        <v>2</v>
      </c>
      <c r="D890" s="146">
        <v>3</v>
      </c>
      <c r="E890" s="146">
        <v>4</v>
      </c>
      <c r="F890" s="146">
        <v>5</v>
      </c>
      <c r="G890" s="146">
        <v>6</v>
      </c>
      <c r="H890" s="146">
        <v>7</v>
      </c>
      <c r="I890" s="146">
        <v>8</v>
      </c>
      <c r="J890" s="146">
        <v>9</v>
      </c>
      <c r="K890" s="146">
        <v>10</v>
      </c>
      <c r="L890" s="146">
        <v>11</v>
      </c>
      <c r="M890" s="146">
        <v>12</v>
      </c>
      <c r="N890" s="146">
        <v>13</v>
      </c>
      <c r="O890" s="146">
        <v>14</v>
      </c>
      <c r="P890" s="146">
        <v>15</v>
      </c>
      <c r="Q890" s="146">
        <v>16</v>
      </c>
      <c r="R890" s="146">
        <v>17</v>
      </c>
      <c r="S890" s="146">
        <v>18</v>
      </c>
      <c r="T890" s="146">
        <v>19</v>
      </c>
      <c r="U890" s="146">
        <v>20</v>
      </c>
      <c r="V890" s="146">
        <v>21</v>
      </c>
      <c r="W890" s="146">
        <v>22</v>
      </c>
      <c r="X890" s="146">
        <v>23</v>
      </c>
      <c r="Y890" s="146">
        <v>24</v>
      </c>
      <c r="Z890" s="146">
        <v>25</v>
      </c>
      <c r="AA890" s="146">
        <v>26</v>
      </c>
      <c r="AB890" s="146">
        <v>27</v>
      </c>
      <c r="AC890" s="146">
        <v>28</v>
      </c>
      <c r="AD890" s="146">
        <v>29</v>
      </c>
      <c r="AE890" s="146">
        <v>30</v>
      </c>
      <c r="AF890" s="146">
        <v>31</v>
      </c>
      <c r="AG890" s="146">
        <v>32</v>
      </c>
      <c r="AH890" s="146">
        <v>33</v>
      </c>
      <c r="AI890" s="146">
        <v>34</v>
      </c>
      <c r="AJ890" s="146">
        <v>35</v>
      </c>
      <c r="AK890" s="146">
        <v>36</v>
      </c>
      <c r="AL890" s="146">
        <v>37</v>
      </c>
      <c r="AM890" s="146">
        <v>38</v>
      </c>
      <c r="AN890" s="146">
        <v>39</v>
      </c>
      <c r="AO890" s="146">
        <v>40</v>
      </c>
      <c r="AP890" s="146">
        <v>41</v>
      </c>
      <c r="AQ890" s="146">
        <v>42</v>
      </c>
    </row>
    <row r="891" spans="1:43" x14ac:dyDescent="0.25">
      <c r="A891" s="146">
        <v>0</v>
      </c>
      <c r="B891" s="146">
        <v>1</v>
      </c>
      <c r="C891" s="146">
        <v>2</v>
      </c>
      <c r="D891" s="146">
        <v>3</v>
      </c>
      <c r="E891" s="146">
        <v>4</v>
      </c>
      <c r="F891" s="146">
        <v>5</v>
      </c>
      <c r="G891" s="146">
        <v>6</v>
      </c>
      <c r="H891" s="146">
        <v>7</v>
      </c>
      <c r="I891" s="146">
        <v>8</v>
      </c>
      <c r="J891" s="146">
        <v>9</v>
      </c>
      <c r="K891" s="146">
        <v>10</v>
      </c>
      <c r="L891" s="146">
        <v>11</v>
      </c>
      <c r="M891" s="146">
        <v>12</v>
      </c>
      <c r="N891" s="146">
        <v>13</v>
      </c>
      <c r="O891" s="146">
        <v>14</v>
      </c>
      <c r="P891" s="146">
        <v>15</v>
      </c>
      <c r="Q891" s="146">
        <v>16</v>
      </c>
      <c r="R891" s="146">
        <v>17</v>
      </c>
      <c r="S891" s="146">
        <v>18</v>
      </c>
      <c r="T891" s="146">
        <v>19</v>
      </c>
      <c r="U891" s="146">
        <v>20</v>
      </c>
      <c r="V891" s="146">
        <v>21</v>
      </c>
      <c r="W891" s="146">
        <v>22</v>
      </c>
      <c r="X891" s="146">
        <v>23</v>
      </c>
      <c r="Y891" s="146">
        <v>24</v>
      </c>
      <c r="Z891" s="146">
        <v>25</v>
      </c>
      <c r="AA891" s="146">
        <v>26</v>
      </c>
      <c r="AB891" s="146">
        <v>27</v>
      </c>
      <c r="AC891" s="146">
        <v>28</v>
      </c>
      <c r="AD891" s="146">
        <v>29</v>
      </c>
      <c r="AE891" s="146">
        <v>30</v>
      </c>
      <c r="AF891" s="146">
        <v>31</v>
      </c>
      <c r="AG891" s="146">
        <v>32</v>
      </c>
      <c r="AH891" s="146">
        <v>33</v>
      </c>
      <c r="AI891" s="146">
        <v>34</v>
      </c>
      <c r="AJ891" s="146">
        <v>35</v>
      </c>
      <c r="AK891" s="146">
        <v>36</v>
      </c>
      <c r="AL891" s="146">
        <v>37</v>
      </c>
      <c r="AM891" s="146">
        <v>38</v>
      </c>
      <c r="AN891" s="146">
        <v>39</v>
      </c>
      <c r="AO891" s="146">
        <v>40</v>
      </c>
      <c r="AP891" s="146">
        <v>41</v>
      </c>
      <c r="AQ891" s="146">
        <v>42</v>
      </c>
    </row>
    <row r="892" spans="1:43" x14ac:dyDescent="0.25">
      <c r="A892" s="146">
        <v>0</v>
      </c>
      <c r="B892" s="146">
        <v>1</v>
      </c>
      <c r="C892" s="146">
        <v>2</v>
      </c>
      <c r="D892" s="146">
        <v>3</v>
      </c>
      <c r="E892" s="146">
        <v>4</v>
      </c>
      <c r="F892" s="146">
        <v>5</v>
      </c>
      <c r="G892" s="146">
        <v>6</v>
      </c>
      <c r="H892" s="146">
        <v>7</v>
      </c>
      <c r="I892" s="146">
        <v>8</v>
      </c>
      <c r="J892" s="146">
        <v>9</v>
      </c>
      <c r="K892" s="146">
        <v>10</v>
      </c>
      <c r="L892" s="146">
        <v>11</v>
      </c>
      <c r="M892" s="146">
        <v>12</v>
      </c>
      <c r="N892" s="146">
        <v>13</v>
      </c>
      <c r="O892" s="146">
        <v>14</v>
      </c>
      <c r="P892" s="146">
        <v>15</v>
      </c>
      <c r="Q892" s="146">
        <v>16</v>
      </c>
      <c r="R892" s="146">
        <v>17</v>
      </c>
      <c r="S892" s="146">
        <v>18</v>
      </c>
      <c r="T892" s="146">
        <v>19</v>
      </c>
      <c r="U892" s="146">
        <v>20</v>
      </c>
      <c r="V892" s="146">
        <v>21</v>
      </c>
      <c r="W892" s="146">
        <v>22</v>
      </c>
      <c r="X892" s="146">
        <v>23</v>
      </c>
      <c r="Y892" s="146">
        <v>24</v>
      </c>
      <c r="Z892" s="146">
        <v>25</v>
      </c>
      <c r="AA892" s="146">
        <v>26</v>
      </c>
      <c r="AB892" s="146">
        <v>27</v>
      </c>
      <c r="AC892" s="146">
        <v>28</v>
      </c>
      <c r="AD892" s="146">
        <v>29</v>
      </c>
      <c r="AE892" s="146">
        <v>30</v>
      </c>
      <c r="AF892" s="146">
        <v>31</v>
      </c>
      <c r="AG892" s="146">
        <v>32</v>
      </c>
      <c r="AH892" s="146">
        <v>33</v>
      </c>
      <c r="AI892" s="146">
        <v>34</v>
      </c>
      <c r="AJ892" s="146">
        <v>35</v>
      </c>
      <c r="AK892" s="146">
        <v>36</v>
      </c>
      <c r="AL892" s="146">
        <v>37</v>
      </c>
      <c r="AM892" s="146">
        <v>38</v>
      </c>
      <c r="AN892" s="146">
        <v>39</v>
      </c>
      <c r="AO892" s="146">
        <v>40</v>
      </c>
      <c r="AP892" s="146">
        <v>41</v>
      </c>
      <c r="AQ892" s="146">
        <v>42</v>
      </c>
    </row>
    <row r="893" spans="1:43" x14ac:dyDescent="0.25">
      <c r="A893" s="146">
        <v>0</v>
      </c>
      <c r="B893" s="146">
        <v>1</v>
      </c>
      <c r="C893" s="146">
        <v>2</v>
      </c>
      <c r="D893" s="146">
        <v>3</v>
      </c>
      <c r="E893" s="146">
        <v>4</v>
      </c>
      <c r="F893" s="146">
        <v>5</v>
      </c>
      <c r="G893" s="146">
        <v>6</v>
      </c>
      <c r="H893" s="146">
        <v>7</v>
      </c>
      <c r="I893" s="146">
        <v>8</v>
      </c>
      <c r="J893" s="146">
        <v>9</v>
      </c>
      <c r="K893" s="146">
        <v>10</v>
      </c>
      <c r="L893" s="146">
        <v>11</v>
      </c>
      <c r="M893" s="146">
        <v>12</v>
      </c>
      <c r="N893" s="146">
        <v>13</v>
      </c>
      <c r="O893" s="146">
        <v>14</v>
      </c>
      <c r="P893" s="146">
        <v>15</v>
      </c>
      <c r="Q893" s="146">
        <v>16</v>
      </c>
      <c r="R893" s="146">
        <v>17</v>
      </c>
      <c r="S893" s="146">
        <v>18</v>
      </c>
      <c r="T893" s="146">
        <v>19</v>
      </c>
      <c r="U893" s="146">
        <v>20</v>
      </c>
      <c r="V893" s="146">
        <v>21</v>
      </c>
      <c r="W893" s="146">
        <v>22</v>
      </c>
      <c r="X893" s="146">
        <v>23</v>
      </c>
      <c r="Y893" s="146">
        <v>24</v>
      </c>
      <c r="Z893" s="146">
        <v>25</v>
      </c>
      <c r="AA893" s="146">
        <v>26</v>
      </c>
      <c r="AB893" s="146">
        <v>27</v>
      </c>
      <c r="AC893" s="146">
        <v>28</v>
      </c>
      <c r="AD893" s="146">
        <v>29</v>
      </c>
      <c r="AE893" s="146">
        <v>30</v>
      </c>
      <c r="AF893" s="146">
        <v>31</v>
      </c>
      <c r="AG893" s="146">
        <v>32</v>
      </c>
      <c r="AH893" s="146">
        <v>33</v>
      </c>
      <c r="AI893" s="146">
        <v>34</v>
      </c>
      <c r="AJ893" s="146">
        <v>35</v>
      </c>
      <c r="AK893" s="146">
        <v>36</v>
      </c>
      <c r="AL893" s="146">
        <v>37</v>
      </c>
      <c r="AM893" s="146">
        <v>38</v>
      </c>
      <c r="AN893" s="146">
        <v>39</v>
      </c>
      <c r="AO893" s="146">
        <v>40</v>
      </c>
      <c r="AP893" s="146">
        <v>41</v>
      </c>
      <c r="AQ893" s="146">
        <v>42</v>
      </c>
    </row>
    <row r="894" spans="1:43" x14ac:dyDescent="0.25">
      <c r="A894" s="146">
        <v>0</v>
      </c>
      <c r="B894" s="146">
        <v>1</v>
      </c>
      <c r="C894" s="146">
        <v>2</v>
      </c>
      <c r="D894" s="146">
        <v>3</v>
      </c>
      <c r="E894" s="146">
        <v>4</v>
      </c>
      <c r="F894" s="146">
        <v>5</v>
      </c>
      <c r="G894" s="146">
        <v>6</v>
      </c>
      <c r="H894" s="146">
        <v>7</v>
      </c>
      <c r="I894" s="146">
        <v>8</v>
      </c>
      <c r="J894" s="146">
        <v>9</v>
      </c>
      <c r="K894" s="146">
        <v>10</v>
      </c>
      <c r="L894" s="146">
        <v>11</v>
      </c>
      <c r="M894" s="146">
        <v>12</v>
      </c>
      <c r="N894" s="146">
        <v>13</v>
      </c>
      <c r="O894" s="146">
        <v>14</v>
      </c>
      <c r="P894" s="146">
        <v>15</v>
      </c>
      <c r="Q894" s="146">
        <v>16</v>
      </c>
      <c r="R894" s="146">
        <v>17</v>
      </c>
      <c r="S894" s="146">
        <v>18</v>
      </c>
      <c r="T894" s="146">
        <v>19</v>
      </c>
      <c r="U894" s="146">
        <v>20</v>
      </c>
      <c r="V894" s="146">
        <v>21</v>
      </c>
      <c r="W894" s="146">
        <v>22</v>
      </c>
      <c r="X894" s="146">
        <v>23</v>
      </c>
      <c r="Y894" s="146">
        <v>24</v>
      </c>
      <c r="Z894" s="146">
        <v>25</v>
      </c>
      <c r="AA894" s="146">
        <v>26</v>
      </c>
      <c r="AB894" s="146">
        <v>27</v>
      </c>
      <c r="AC894" s="146">
        <v>28</v>
      </c>
      <c r="AD894" s="146">
        <v>29</v>
      </c>
      <c r="AE894" s="146">
        <v>30</v>
      </c>
      <c r="AF894" s="146">
        <v>31</v>
      </c>
      <c r="AG894" s="146">
        <v>32</v>
      </c>
      <c r="AH894" s="146">
        <v>33</v>
      </c>
      <c r="AI894" s="146">
        <v>34</v>
      </c>
      <c r="AJ894" s="146">
        <v>35</v>
      </c>
      <c r="AK894" s="146">
        <v>36</v>
      </c>
      <c r="AL894" s="146">
        <v>37</v>
      </c>
      <c r="AM894" s="146">
        <v>38</v>
      </c>
      <c r="AN894" s="146">
        <v>39</v>
      </c>
      <c r="AO894" s="146">
        <v>40</v>
      </c>
      <c r="AP894" s="146">
        <v>41</v>
      </c>
      <c r="AQ894" s="146">
        <v>42</v>
      </c>
    </row>
    <row r="895" spans="1:43" x14ac:dyDescent="0.25">
      <c r="A895" s="146">
        <v>0</v>
      </c>
      <c r="B895" s="146">
        <v>1</v>
      </c>
      <c r="C895" s="146">
        <v>2</v>
      </c>
      <c r="D895" s="146">
        <v>3</v>
      </c>
      <c r="E895" s="146">
        <v>4</v>
      </c>
      <c r="F895" s="146">
        <v>5</v>
      </c>
      <c r="G895" s="146">
        <v>6</v>
      </c>
      <c r="H895" s="146">
        <v>7</v>
      </c>
      <c r="I895" s="146">
        <v>8</v>
      </c>
      <c r="J895" s="146">
        <v>9</v>
      </c>
      <c r="K895" s="146">
        <v>10</v>
      </c>
      <c r="L895" s="146">
        <v>11</v>
      </c>
      <c r="M895" s="146">
        <v>12</v>
      </c>
      <c r="N895" s="146">
        <v>13</v>
      </c>
      <c r="O895" s="146">
        <v>14</v>
      </c>
      <c r="P895" s="146">
        <v>15</v>
      </c>
      <c r="Q895" s="146">
        <v>16</v>
      </c>
      <c r="R895" s="146">
        <v>17</v>
      </c>
      <c r="S895" s="146">
        <v>18</v>
      </c>
      <c r="T895" s="146">
        <v>19</v>
      </c>
      <c r="U895" s="146">
        <v>20</v>
      </c>
      <c r="V895" s="146">
        <v>21</v>
      </c>
      <c r="W895" s="146">
        <v>22</v>
      </c>
      <c r="X895" s="146">
        <v>23</v>
      </c>
      <c r="Y895" s="146">
        <v>24</v>
      </c>
      <c r="Z895" s="146">
        <v>25</v>
      </c>
      <c r="AA895" s="146">
        <v>26</v>
      </c>
      <c r="AB895" s="146">
        <v>27</v>
      </c>
      <c r="AC895" s="146">
        <v>28</v>
      </c>
      <c r="AD895" s="146">
        <v>29</v>
      </c>
      <c r="AE895" s="146">
        <v>30</v>
      </c>
      <c r="AF895" s="146">
        <v>31</v>
      </c>
      <c r="AG895" s="146">
        <v>32</v>
      </c>
      <c r="AH895" s="146">
        <v>33</v>
      </c>
      <c r="AI895" s="146">
        <v>34</v>
      </c>
      <c r="AJ895" s="146">
        <v>35</v>
      </c>
      <c r="AK895" s="146">
        <v>36</v>
      </c>
      <c r="AL895" s="146">
        <v>37</v>
      </c>
      <c r="AM895" s="146">
        <v>38</v>
      </c>
      <c r="AN895" s="146">
        <v>39</v>
      </c>
      <c r="AO895" s="146">
        <v>40</v>
      </c>
      <c r="AP895" s="146">
        <v>41</v>
      </c>
      <c r="AQ895" s="146">
        <v>42</v>
      </c>
    </row>
    <row r="896" spans="1:43" x14ac:dyDescent="0.25">
      <c r="A896" s="146">
        <v>0</v>
      </c>
      <c r="B896" s="146">
        <v>1</v>
      </c>
      <c r="C896" s="146">
        <v>2</v>
      </c>
      <c r="D896" s="146">
        <v>3</v>
      </c>
      <c r="E896" s="146">
        <v>4</v>
      </c>
      <c r="F896" s="146">
        <v>5</v>
      </c>
      <c r="G896" s="146">
        <v>6</v>
      </c>
      <c r="H896" s="146">
        <v>7</v>
      </c>
      <c r="I896" s="146">
        <v>8</v>
      </c>
      <c r="J896" s="146">
        <v>9</v>
      </c>
      <c r="K896" s="146">
        <v>10</v>
      </c>
      <c r="L896" s="146">
        <v>11</v>
      </c>
      <c r="M896" s="146">
        <v>12</v>
      </c>
      <c r="N896" s="146">
        <v>13</v>
      </c>
      <c r="O896" s="146">
        <v>14</v>
      </c>
      <c r="P896" s="146">
        <v>15</v>
      </c>
      <c r="Q896" s="146">
        <v>16</v>
      </c>
      <c r="R896" s="146">
        <v>17</v>
      </c>
      <c r="S896" s="146">
        <v>18</v>
      </c>
      <c r="T896" s="146">
        <v>19</v>
      </c>
      <c r="U896" s="146">
        <v>20</v>
      </c>
      <c r="V896" s="146">
        <v>21</v>
      </c>
      <c r="W896" s="146">
        <v>22</v>
      </c>
      <c r="X896" s="146">
        <v>23</v>
      </c>
      <c r="Y896" s="146">
        <v>24</v>
      </c>
      <c r="Z896" s="146">
        <v>25</v>
      </c>
      <c r="AA896" s="146">
        <v>26</v>
      </c>
      <c r="AB896" s="146">
        <v>27</v>
      </c>
      <c r="AC896" s="146">
        <v>28</v>
      </c>
      <c r="AD896" s="146">
        <v>29</v>
      </c>
      <c r="AE896" s="146">
        <v>30</v>
      </c>
      <c r="AF896" s="146">
        <v>31</v>
      </c>
      <c r="AG896" s="146">
        <v>32</v>
      </c>
      <c r="AH896" s="146">
        <v>33</v>
      </c>
      <c r="AI896" s="146">
        <v>34</v>
      </c>
      <c r="AJ896" s="146">
        <v>35</v>
      </c>
      <c r="AK896" s="146">
        <v>36</v>
      </c>
      <c r="AL896" s="146">
        <v>37</v>
      </c>
      <c r="AM896" s="146">
        <v>38</v>
      </c>
      <c r="AN896" s="146">
        <v>39</v>
      </c>
      <c r="AO896" s="146">
        <v>40</v>
      </c>
      <c r="AP896" s="146">
        <v>41</v>
      </c>
      <c r="AQ896" s="146">
        <v>42</v>
      </c>
    </row>
    <row r="897" spans="1:43" x14ac:dyDescent="0.25">
      <c r="A897" s="146">
        <v>0</v>
      </c>
      <c r="B897" s="146">
        <v>1</v>
      </c>
      <c r="C897" s="146">
        <v>2</v>
      </c>
      <c r="D897" s="146">
        <v>3</v>
      </c>
      <c r="E897" s="146">
        <v>4</v>
      </c>
      <c r="F897" s="146">
        <v>5</v>
      </c>
      <c r="G897" s="146">
        <v>6</v>
      </c>
      <c r="H897" s="146">
        <v>7</v>
      </c>
      <c r="I897" s="146">
        <v>8</v>
      </c>
      <c r="J897" s="146">
        <v>9</v>
      </c>
      <c r="K897" s="146">
        <v>10</v>
      </c>
      <c r="L897" s="146">
        <v>11</v>
      </c>
      <c r="M897" s="146">
        <v>12</v>
      </c>
      <c r="N897" s="146">
        <v>13</v>
      </c>
      <c r="O897" s="146">
        <v>14</v>
      </c>
      <c r="P897" s="146">
        <v>15</v>
      </c>
      <c r="Q897" s="146">
        <v>16</v>
      </c>
      <c r="R897" s="146">
        <v>17</v>
      </c>
      <c r="S897" s="146">
        <v>18</v>
      </c>
      <c r="T897" s="146">
        <v>19</v>
      </c>
      <c r="U897" s="146">
        <v>20</v>
      </c>
      <c r="V897" s="146">
        <v>21</v>
      </c>
      <c r="W897" s="146">
        <v>22</v>
      </c>
      <c r="X897" s="146">
        <v>23</v>
      </c>
      <c r="Y897" s="146">
        <v>24</v>
      </c>
      <c r="Z897" s="146">
        <v>25</v>
      </c>
      <c r="AA897" s="146">
        <v>26</v>
      </c>
      <c r="AB897" s="146">
        <v>27</v>
      </c>
      <c r="AC897" s="146">
        <v>28</v>
      </c>
      <c r="AD897" s="146">
        <v>29</v>
      </c>
      <c r="AE897" s="146">
        <v>30</v>
      </c>
      <c r="AF897" s="146">
        <v>31</v>
      </c>
      <c r="AG897" s="146">
        <v>32</v>
      </c>
      <c r="AH897" s="146">
        <v>33</v>
      </c>
      <c r="AI897" s="146">
        <v>34</v>
      </c>
      <c r="AJ897" s="146">
        <v>35</v>
      </c>
      <c r="AK897" s="146">
        <v>36</v>
      </c>
      <c r="AL897" s="146">
        <v>37</v>
      </c>
      <c r="AM897" s="146">
        <v>38</v>
      </c>
      <c r="AN897" s="146">
        <v>39</v>
      </c>
      <c r="AO897" s="146">
        <v>40</v>
      </c>
      <c r="AP897" s="146">
        <v>41</v>
      </c>
      <c r="AQ897" s="146">
        <v>42</v>
      </c>
    </row>
    <row r="898" spans="1:43" x14ac:dyDescent="0.25">
      <c r="A898" s="146">
        <v>0</v>
      </c>
      <c r="B898" s="146">
        <v>1</v>
      </c>
      <c r="C898" s="146">
        <v>2</v>
      </c>
      <c r="D898" s="146">
        <v>3</v>
      </c>
      <c r="E898" s="146">
        <v>4</v>
      </c>
      <c r="F898" s="146">
        <v>5</v>
      </c>
      <c r="G898" s="146">
        <v>6</v>
      </c>
      <c r="H898" s="146">
        <v>7</v>
      </c>
      <c r="I898" s="146">
        <v>8</v>
      </c>
      <c r="J898" s="146">
        <v>9</v>
      </c>
      <c r="K898" s="146">
        <v>10</v>
      </c>
      <c r="L898" s="146">
        <v>11</v>
      </c>
      <c r="M898" s="146">
        <v>12</v>
      </c>
      <c r="N898" s="146">
        <v>13</v>
      </c>
      <c r="O898" s="146">
        <v>14</v>
      </c>
      <c r="P898" s="146">
        <v>15</v>
      </c>
      <c r="Q898" s="146">
        <v>16</v>
      </c>
      <c r="R898" s="146">
        <v>17</v>
      </c>
      <c r="S898" s="146">
        <v>18</v>
      </c>
      <c r="T898" s="146">
        <v>19</v>
      </c>
      <c r="U898" s="146">
        <v>20</v>
      </c>
      <c r="V898" s="146">
        <v>21</v>
      </c>
      <c r="W898" s="146">
        <v>22</v>
      </c>
      <c r="X898" s="146">
        <v>23</v>
      </c>
      <c r="Y898" s="146">
        <v>24</v>
      </c>
      <c r="Z898" s="146">
        <v>25</v>
      </c>
      <c r="AA898" s="146">
        <v>26</v>
      </c>
      <c r="AB898" s="146">
        <v>27</v>
      </c>
      <c r="AC898" s="146">
        <v>28</v>
      </c>
      <c r="AD898" s="146">
        <v>29</v>
      </c>
      <c r="AE898" s="146">
        <v>30</v>
      </c>
      <c r="AF898" s="146">
        <v>31</v>
      </c>
      <c r="AG898" s="146">
        <v>32</v>
      </c>
      <c r="AH898" s="146">
        <v>33</v>
      </c>
      <c r="AI898" s="146">
        <v>34</v>
      </c>
      <c r="AJ898" s="146">
        <v>35</v>
      </c>
      <c r="AK898" s="146">
        <v>36</v>
      </c>
      <c r="AL898" s="146">
        <v>37</v>
      </c>
      <c r="AM898" s="146">
        <v>38</v>
      </c>
      <c r="AN898" s="146">
        <v>39</v>
      </c>
      <c r="AO898" s="146">
        <v>40</v>
      </c>
      <c r="AP898" s="146">
        <v>41</v>
      </c>
      <c r="AQ898" s="146">
        <v>42</v>
      </c>
    </row>
    <row r="899" spans="1:43" x14ac:dyDescent="0.25">
      <c r="A899" s="146">
        <v>0</v>
      </c>
      <c r="B899" s="146">
        <v>1</v>
      </c>
      <c r="C899" s="146">
        <v>2</v>
      </c>
      <c r="D899" s="146">
        <v>3</v>
      </c>
      <c r="E899" s="146">
        <v>4</v>
      </c>
      <c r="F899" s="146">
        <v>5</v>
      </c>
      <c r="G899" s="146">
        <v>6</v>
      </c>
      <c r="H899" s="146">
        <v>7</v>
      </c>
      <c r="I899" s="146">
        <v>8</v>
      </c>
      <c r="J899" s="146">
        <v>9</v>
      </c>
      <c r="K899" s="146">
        <v>10</v>
      </c>
      <c r="L899" s="146">
        <v>11</v>
      </c>
      <c r="M899" s="146">
        <v>12</v>
      </c>
      <c r="N899" s="146">
        <v>13</v>
      </c>
      <c r="O899" s="146">
        <v>14</v>
      </c>
      <c r="P899" s="146">
        <v>15</v>
      </c>
      <c r="Q899" s="146">
        <v>16</v>
      </c>
      <c r="R899" s="146">
        <v>17</v>
      </c>
      <c r="S899" s="146">
        <v>18</v>
      </c>
      <c r="T899" s="146">
        <v>19</v>
      </c>
      <c r="U899" s="146">
        <v>20</v>
      </c>
      <c r="V899" s="146">
        <v>21</v>
      </c>
      <c r="W899" s="146">
        <v>22</v>
      </c>
      <c r="X899" s="146">
        <v>23</v>
      </c>
      <c r="Y899" s="146">
        <v>24</v>
      </c>
      <c r="Z899" s="146">
        <v>25</v>
      </c>
      <c r="AA899" s="146">
        <v>26</v>
      </c>
      <c r="AB899" s="146">
        <v>27</v>
      </c>
      <c r="AC899" s="146">
        <v>28</v>
      </c>
      <c r="AD899" s="146">
        <v>29</v>
      </c>
      <c r="AE899" s="146">
        <v>30</v>
      </c>
      <c r="AF899" s="146">
        <v>31</v>
      </c>
      <c r="AG899" s="146">
        <v>32</v>
      </c>
      <c r="AH899" s="146">
        <v>33</v>
      </c>
      <c r="AI899" s="146">
        <v>34</v>
      </c>
      <c r="AJ899" s="146">
        <v>35</v>
      </c>
      <c r="AK899" s="146">
        <v>36</v>
      </c>
      <c r="AL899" s="146">
        <v>37</v>
      </c>
      <c r="AM899" s="146">
        <v>38</v>
      </c>
      <c r="AN899" s="146">
        <v>39</v>
      </c>
      <c r="AO899" s="146">
        <v>40</v>
      </c>
      <c r="AP899" s="146">
        <v>41</v>
      </c>
      <c r="AQ899" s="146">
        <v>42</v>
      </c>
    </row>
    <row r="900" spans="1:43" x14ac:dyDescent="0.25">
      <c r="A900" s="146">
        <v>0</v>
      </c>
      <c r="B900" s="146">
        <v>1</v>
      </c>
      <c r="C900" s="146">
        <v>2</v>
      </c>
      <c r="D900" s="146">
        <v>3</v>
      </c>
      <c r="E900" s="146">
        <v>4</v>
      </c>
      <c r="F900" s="146">
        <v>5</v>
      </c>
      <c r="G900" s="146">
        <v>6</v>
      </c>
      <c r="H900" s="146">
        <v>7</v>
      </c>
      <c r="I900" s="146">
        <v>8</v>
      </c>
      <c r="J900" s="146">
        <v>9</v>
      </c>
      <c r="K900" s="146">
        <v>10</v>
      </c>
      <c r="L900" s="146">
        <v>11</v>
      </c>
      <c r="M900" s="146">
        <v>12</v>
      </c>
      <c r="N900" s="146">
        <v>13</v>
      </c>
      <c r="O900" s="146">
        <v>14</v>
      </c>
      <c r="P900" s="146">
        <v>15</v>
      </c>
      <c r="Q900" s="146">
        <v>16</v>
      </c>
      <c r="R900" s="146">
        <v>17</v>
      </c>
      <c r="S900" s="146">
        <v>18</v>
      </c>
      <c r="T900" s="146">
        <v>19</v>
      </c>
      <c r="U900" s="146">
        <v>20</v>
      </c>
      <c r="V900" s="146">
        <v>21</v>
      </c>
      <c r="W900" s="146">
        <v>22</v>
      </c>
      <c r="X900" s="146">
        <v>23</v>
      </c>
      <c r="Y900" s="146">
        <v>24</v>
      </c>
      <c r="Z900" s="146">
        <v>25</v>
      </c>
      <c r="AA900" s="146">
        <v>26</v>
      </c>
      <c r="AB900" s="146">
        <v>27</v>
      </c>
      <c r="AC900" s="146">
        <v>28</v>
      </c>
      <c r="AD900" s="146">
        <v>29</v>
      </c>
      <c r="AE900" s="146">
        <v>30</v>
      </c>
      <c r="AF900" s="146">
        <v>31</v>
      </c>
      <c r="AG900" s="146">
        <v>32</v>
      </c>
      <c r="AH900" s="146">
        <v>33</v>
      </c>
      <c r="AI900" s="146">
        <v>34</v>
      </c>
      <c r="AJ900" s="146">
        <v>35</v>
      </c>
      <c r="AK900" s="146">
        <v>36</v>
      </c>
      <c r="AL900" s="146">
        <v>37</v>
      </c>
      <c r="AM900" s="146">
        <v>38</v>
      </c>
      <c r="AN900" s="146">
        <v>39</v>
      </c>
      <c r="AO900" s="146">
        <v>40</v>
      </c>
      <c r="AP900" s="146">
        <v>41</v>
      </c>
      <c r="AQ900" s="146">
        <v>42</v>
      </c>
    </row>
    <row r="901" spans="1:43" x14ac:dyDescent="0.25">
      <c r="A901" s="146">
        <v>0</v>
      </c>
      <c r="B901" s="146">
        <v>1</v>
      </c>
      <c r="C901" s="146">
        <v>2</v>
      </c>
      <c r="D901" s="146">
        <v>3</v>
      </c>
      <c r="E901" s="146">
        <v>4</v>
      </c>
      <c r="F901" s="146">
        <v>5</v>
      </c>
      <c r="G901" s="146">
        <v>6</v>
      </c>
      <c r="H901" s="146">
        <v>7</v>
      </c>
      <c r="I901" s="146">
        <v>8</v>
      </c>
      <c r="J901" s="146">
        <v>9</v>
      </c>
      <c r="K901" s="146">
        <v>10</v>
      </c>
      <c r="L901" s="146">
        <v>11</v>
      </c>
      <c r="M901" s="146">
        <v>12</v>
      </c>
      <c r="N901" s="146">
        <v>13</v>
      </c>
      <c r="O901" s="146">
        <v>14</v>
      </c>
      <c r="P901" s="146">
        <v>15</v>
      </c>
      <c r="Q901" s="146">
        <v>16</v>
      </c>
      <c r="R901" s="146">
        <v>17</v>
      </c>
      <c r="S901" s="146">
        <v>18</v>
      </c>
      <c r="T901" s="146">
        <v>19</v>
      </c>
      <c r="U901" s="146">
        <v>20</v>
      </c>
      <c r="V901" s="146">
        <v>21</v>
      </c>
      <c r="W901" s="146">
        <v>22</v>
      </c>
      <c r="X901" s="146">
        <v>23</v>
      </c>
      <c r="Y901" s="146">
        <v>24</v>
      </c>
      <c r="Z901" s="146">
        <v>25</v>
      </c>
      <c r="AA901" s="146">
        <v>26</v>
      </c>
      <c r="AB901" s="146">
        <v>27</v>
      </c>
      <c r="AC901" s="146">
        <v>28</v>
      </c>
      <c r="AD901" s="146">
        <v>29</v>
      </c>
      <c r="AE901" s="146">
        <v>30</v>
      </c>
      <c r="AF901" s="146">
        <v>31</v>
      </c>
      <c r="AG901" s="146">
        <v>32</v>
      </c>
      <c r="AH901" s="146">
        <v>33</v>
      </c>
      <c r="AI901" s="146">
        <v>34</v>
      </c>
      <c r="AJ901" s="146">
        <v>35</v>
      </c>
      <c r="AK901" s="146">
        <v>36</v>
      </c>
      <c r="AL901" s="146">
        <v>37</v>
      </c>
      <c r="AM901" s="146">
        <v>38</v>
      </c>
      <c r="AN901" s="146">
        <v>39</v>
      </c>
      <c r="AO901" s="146">
        <v>40</v>
      </c>
      <c r="AP901" s="146">
        <v>41</v>
      </c>
      <c r="AQ901" s="146">
        <v>42</v>
      </c>
    </row>
    <row r="902" spans="1:43" x14ac:dyDescent="0.25">
      <c r="A902" s="146">
        <v>0</v>
      </c>
      <c r="B902" s="146">
        <v>1</v>
      </c>
      <c r="C902" s="146">
        <v>2</v>
      </c>
      <c r="D902" s="146">
        <v>3</v>
      </c>
      <c r="E902" s="146">
        <v>4</v>
      </c>
      <c r="F902" s="146">
        <v>5</v>
      </c>
      <c r="G902" s="146">
        <v>6</v>
      </c>
      <c r="H902" s="146">
        <v>7</v>
      </c>
      <c r="I902" s="146">
        <v>8</v>
      </c>
      <c r="J902" s="146">
        <v>9</v>
      </c>
      <c r="K902" s="146">
        <v>10</v>
      </c>
      <c r="L902" s="146">
        <v>11</v>
      </c>
      <c r="M902" s="146">
        <v>12</v>
      </c>
      <c r="N902" s="146">
        <v>13</v>
      </c>
      <c r="O902" s="146">
        <v>14</v>
      </c>
      <c r="P902" s="146">
        <v>15</v>
      </c>
      <c r="Q902" s="146">
        <v>16</v>
      </c>
      <c r="R902" s="146">
        <v>17</v>
      </c>
      <c r="S902" s="146">
        <v>18</v>
      </c>
      <c r="T902" s="146">
        <v>19</v>
      </c>
      <c r="U902" s="146">
        <v>20</v>
      </c>
      <c r="V902" s="146">
        <v>21</v>
      </c>
      <c r="W902" s="146">
        <v>22</v>
      </c>
      <c r="X902" s="146">
        <v>23</v>
      </c>
      <c r="Y902" s="146">
        <v>24</v>
      </c>
      <c r="Z902" s="146">
        <v>25</v>
      </c>
      <c r="AA902" s="146">
        <v>26</v>
      </c>
      <c r="AB902" s="146">
        <v>27</v>
      </c>
      <c r="AC902" s="146">
        <v>28</v>
      </c>
      <c r="AD902" s="146">
        <v>29</v>
      </c>
      <c r="AE902" s="146">
        <v>30</v>
      </c>
      <c r="AF902" s="146">
        <v>31</v>
      </c>
      <c r="AG902" s="146">
        <v>32</v>
      </c>
      <c r="AH902" s="146">
        <v>33</v>
      </c>
      <c r="AI902" s="146">
        <v>34</v>
      </c>
      <c r="AJ902" s="146">
        <v>35</v>
      </c>
      <c r="AK902" s="146">
        <v>36</v>
      </c>
      <c r="AL902" s="146">
        <v>37</v>
      </c>
      <c r="AM902" s="146">
        <v>38</v>
      </c>
      <c r="AN902" s="146">
        <v>39</v>
      </c>
      <c r="AO902" s="146">
        <v>40</v>
      </c>
      <c r="AP902" s="146">
        <v>41</v>
      </c>
      <c r="AQ902" s="146">
        <v>42</v>
      </c>
    </row>
    <row r="903" spans="1:43" x14ac:dyDescent="0.25">
      <c r="A903" s="146">
        <v>0</v>
      </c>
      <c r="B903" s="146">
        <v>1</v>
      </c>
      <c r="C903" s="146">
        <v>2</v>
      </c>
      <c r="D903" s="146">
        <v>3</v>
      </c>
      <c r="E903" s="146">
        <v>4</v>
      </c>
      <c r="F903" s="146">
        <v>5</v>
      </c>
      <c r="G903" s="146">
        <v>6</v>
      </c>
      <c r="H903" s="146">
        <v>7</v>
      </c>
      <c r="I903" s="146">
        <v>8</v>
      </c>
      <c r="J903" s="146">
        <v>9</v>
      </c>
      <c r="K903" s="146">
        <v>10</v>
      </c>
      <c r="L903" s="146">
        <v>11</v>
      </c>
      <c r="M903" s="146">
        <v>12</v>
      </c>
      <c r="N903" s="146">
        <v>13</v>
      </c>
      <c r="O903" s="146">
        <v>14</v>
      </c>
      <c r="P903" s="146">
        <v>15</v>
      </c>
      <c r="Q903" s="146">
        <v>16</v>
      </c>
      <c r="R903" s="146">
        <v>17</v>
      </c>
      <c r="S903" s="146">
        <v>18</v>
      </c>
      <c r="T903" s="146">
        <v>19</v>
      </c>
      <c r="U903" s="146">
        <v>20</v>
      </c>
      <c r="V903" s="146">
        <v>21</v>
      </c>
      <c r="W903" s="146">
        <v>22</v>
      </c>
      <c r="X903" s="146">
        <v>23</v>
      </c>
      <c r="Y903" s="146">
        <v>24</v>
      </c>
      <c r="Z903" s="146">
        <v>25</v>
      </c>
      <c r="AA903" s="146">
        <v>26</v>
      </c>
      <c r="AB903" s="146">
        <v>27</v>
      </c>
      <c r="AC903" s="146">
        <v>28</v>
      </c>
      <c r="AD903" s="146">
        <v>29</v>
      </c>
      <c r="AE903" s="146">
        <v>30</v>
      </c>
      <c r="AF903" s="146">
        <v>31</v>
      </c>
      <c r="AG903" s="146">
        <v>32</v>
      </c>
      <c r="AH903" s="146">
        <v>33</v>
      </c>
      <c r="AI903" s="146">
        <v>34</v>
      </c>
      <c r="AJ903" s="146">
        <v>35</v>
      </c>
      <c r="AK903" s="146">
        <v>36</v>
      </c>
      <c r="AL903" s="146">
        <v>37</v>
      </c>
      <c r="AM903" s="146">
        <v>38</v>
      </c>
      <c r="AN903" s="146">
        <v>39</v>
      </c>
      <c r="AO903" s="146">
        <v>40</v>
      </c>
      <c r="AP903" s="146">
        <v>41</v>
      </c>
      <c r="AQ903" s="146">
        <v>42</v>
      </c>
    </row>
    <row r="904" spans="1:43" x14ac:dyDescent="0.25">
      <c r="A904" s="146">
        <v>0</v>
      </c>
      <c r="B904" s="146">
        <v>1</v>
      </c>
      <c r="C904" s="146">
        <v>2</v>
      </c>
      <c r="D904" s="146">
        <v>3</v>
      </c>
      <c r="E904" s="146">
        <v>4</v>
      </c>
      <c r="F904" s="146">
        <v>5</v>
      </c>
      <c r="G904" s="146">
        <v>6</v>
      </c>
      <c r="H904" s="146">
        <v>7</v>
      </c>
      <c r="I904" s="146">
        <v>8</v>
      </c>
      <c r="J904" s="146">
        <v>9</v>
      </c>
      <c r="K904" s="146">
        <v>10</v>
      </c>
      <c r="L904" s="146">
        <v>11</v>
      </c>
      <c r="M904" s="146">
        <v>12</v>
      </c>
      <c r="N904" s="146">
        <v>13</v>
      </c>
      <c r="O904" s="146">
        <v>14</v>
      </c>
      <c r="P904" s="146">
        <v>15</v>
      </c>
      <c r="Q904" s="146">
        <v>16</v>
      </c>
      <c r="R904" s="146">
        <v>17</v>
      </c>
      <c r="S904" s="146">
        <v>18</v>
      </c>
      <c r="T904" s="146">
        <v>19</v>
      </c>
      <c r="U904" s="146">
        <v>20</v>
      </c>
      <c r="V904" s="146">
        <v>21</v>
      </c>
      <c r="W904" s="146">
        <v>22</v>
      </c>
      <c r="X904" s="146">
        <v>23</v>
      </c>
      <c r="Y904" s="146">
        <v>24</v>
      </c>
      <c r="Z904" s="146">
        <v>25</v>
      </c>
      <c r="AA904" s="146">
        <v>26</v>
      </c>
      <c r="AB904" s="146">
        <v>27</v>
      </c>
      <c r="AC904" s="146">
        <v>28</v>
      </c>
      <c r="AD904" s="146">
        <v>29</v>
      </c>
      <c r="AE904" s="146">
        <v>30</v>
      </c>
      <c r="AF904" s="146">
        <v>31</v>
      </c>
      <c r="AG904" s="146">
        <v>32</v>
      </c>
      <c r="AH904" s="146">
        <v>33</v>
      </c>
      <c r="AI904" s="146">
        <v>34</v>
      </c>
      <c r="AJ904" s="146">
        <v>35</v>
      </c>
      <c r="AK904" s="146">
        <v>36</v>
      </c>
      <c r="AL904" s="146">
        <v>37</v>
      </c>
      <c r="AM904" s="146">
        <v>38</v>
      </c>
      <c r="AN904" s="146">
        <v>39</v>
      </c>
      <c r="AO904" s="146">
        <v>40</v>
      </c>
      <c r="AP904" s="146">
        <v>41</v>
      </c>
      <c r="AQ904" s="146">
        <v>42</v>
      </c>
    </row>
    <row r="905" spans="1:43" x14ac:dyDescent="0.25">
      <c r="A905" s="146">
        <v>0</v>
      </c>
      <c r="B905" s="146">
        <v>1</v>
      </c>
      <c r="C905" s="146">
        <v>2</v>
      </c>
      <c r="D905" s="146">
        <v>3</v>
      </c>
      <c r="E905" s="146">
        <v>4</v>
      </c>
      <c r="F905" s="146">
        <v>5</v>
      </c>
      <c r="G905" s="146">
        <v>6</v>
      </c>
      <c r="H905" s="146">
        <v>7</v>
      </c>
      <c r="I905" s="146">
        <v>8</v>
      </c>
      <c r="J905" s="146">
        <v>9</v>
      </c>
      <c r="K905" s="146">
        <v>10</v>
      </c>
      <c r="L905" s="146">
        <v>11</v>
      </c>
      <c r="M905" s="146">
        <v>12</v>
      </c>
      <c r="N905" s="146">
        <v>13</v>
      </c>
      <c r="O905" s="146">
        <v>14</v>
      </c>
      <c r="P905" s="146">
        <v>15</v>
      </c>
      <c r="Q905" s="146">
        <v>16</v>
      </c>
      <c r="R905" s="146">
        <v>17</v>
      </c>
      <c r="S905" s="146">
        <v>18</v>
      </c>
      <c r="T905" s="146">
        <v>19</v>
      </c>
      <c r="U905" s="146">
        <v>20</v>
      </c>
      <c r="V905" s="146">
        <v>21</v>
      </c>
      <c r="W905" s="146">
        <v>22</v>
      </c>
      <c r="X905" s="146">
        <v>23</v>
      </c>
      <c r="Y905" s="146">
        <v>24</v>
      </c>
      <c r="Z905" s="146">
        <v>25</v>
      </c>
      <c r="AA905" s="146">
        <v>26</v>
      </c>
      <c r="AB905" s="146">
        <v>27</v>
      </c>
      <c r="AC905" s="146">
        <v>28</v>
      </c>
      <c r="AD905" s="146">
        <v>29</v>
      </c>
      <c r="AE905" s="146">
        <v>30</v>
      </c>
      <c r="AF905" s="146">
        <v>31</v>
      </c>
      <c r="AG905" s="146">
        <v>32</v>
      </c>
      <c r="AH905" s="146">
        <v>33</v>
      </c>
      <c r="AI905" s="146">
        <v>34</v>
      </c>
      <c r="AJ905" s="146">
        <v>35</v>
      </c>
      <c r="AK905" s="146">
        <v>36</v>
      </c>
      <c r="AL905" s="146">
        <v>37</v>
      </c>
      <c r="AM905" s="146">
        <v>38</v>
      </c>
      <c r="AN905" s="146">
        <v>39</v>
      </c>
      <c r="AO905" s="146">
        <v>40</v>
      </c>
      <c r="AP905" s="146">
        <v>41</v>
      </c>
      <c r="AQ905" s="146">
        <v>42</v>
      </c>
    </row>
    <row r="906" spans="1:43" x14ac:dyDescent="0.25">
      <c r="A906" s="146">
        <v>0</v>
      </c>
      <c r="B906" s="146">
        <v>1</v>
      </c>
      <c r="C906" s="146">
        <v>2</v>
      </c>
      <c r="D906" s="146">
        <v>3</v>
      </c>
      <c r="E906" s="146">
        <v>4</v>
      </c>
      <c r="F906" s="146">
        <v>5</v>
      </c>
      <c r="G906" s="146">
        <v>6</v>
      </c>
      <c r="H906" s="146">
        <v>7</v>
      </c>
      <c r="I906" s="146">
        <v>8</v>
      </c>
      <c r="J906" s="146">
        <v>9</v>
      </c>
      <c r="K906" s="146">
        <v>10</v>
      </c>
      <c r="L906" s="146">
        <v>11</v>
      </c>
      <c r="M906" s="146">
        <v>12</v>
      </c>
      <c r="N906" s="146">
        <v>13</v>
      </c>
      <c r="O906" s="146">
        <v>14</v>
      </c>
      <c r="P906" s="146">
        <v>15</v>
      </c>
      <c r="Q906" s="146">
        <v>16</v>
      </c>
      <c r="R906" s="146">
        <v>17</v>
      </c>
      <c r="S906" s="146">
        <v>18</v>
      </c>
      <c r="T906" s="146">
        <v>19</v>
      </c>
      <c r="U906" s="146">
        <v>20</v>
      </c>
      <c r="V906" s="146">
        <v>21</v>
      </c>
      <c r="W906" s="146">
        <v>22</v>
      </c>
      <c r="X906" s="146">
        <v>23</v>
      </c>
      <c r="Y906" s="146">
        <v>24</v>
      </c>
      <c r="Z906" s="146">
        <v>25</v>
      </c>
      <c r="AA906" s="146">
        <v>26</v>
      </c>
      <c r="AB906" s="146">
        <v>27</v>
      </c>
      <c r="AC906" s="146">
        <v>28</v>
      </c>
      <c r="AD906" s="146">
        <v>29</v>
      </c>
      <c r="AE906" s="146">
        <v>30</v>
      </c>
      <c r="AF906" s="146">
        <v>31</v>
      </c>
      <c r="AG906" s="146">
        <v>32</v>
      </c>
      <c r="AH906" s="146">
        <v>33</v>
      </c>
      <c r="AI906" s="146">
        <v>34</v>
      </c>
      <c r="AJ906" s="146">
        <v>35</v>
      </c>
      <c r="AK906" s="146">
        <v>36</v>
      </c>
      <c r="AL906" s="146">
        <v>37</v>
      </c>
      <c r="AM906" s="146">
        <v>38</v>
      </c>
      <c r="AN906" s="146">
        <v>39</v>
      </c>
      <c r="AO906" s="146">
        <v>40</v>
      </c>
      <c r="AP906" s="146">
        <v>41</v>
      </c>
      <c r="AQ906" s="146">
        <v>42</v>
      </c>
    </row>
    <row r="907" spans="1:43" x14ac:dyDescent="0.25">
      <c r="A907" s="146">
        <v>0</v>
      </c>
      <c r="B907" s="146">
        <v>1</v>
      </c>
      <c r="C907" s="146">
        <v>2</v>
      </c>
      <c r="D907" s="146">
        <v>3</v>
      </c>
      <c r="E907" s="146">
        <v>4</v>
      </c>
      <c r="F907" s="146">
        <v>5</v>
      </c>
      <c r="G907" s="146">
        <v>6</v>
      </c>
      <c r="H907" s="146">
        <v>7</v>
      </c>
      <c r="I907" s="146">
        <v>8</v>
      </c>
      <c r="J907" s="146">
        <v>9</v>
      </c>
      <c r="K907" s="146">
        <v>10</v>
      </c>
      <c r="L907" s="146">
        <v>11</v>
      </c>
      <c r="M907" s="146">
        <v>12</v>
      </c>
      <c r="N907" s="146">
        <v>13</v>
      </c>
      <c r="O907" s="146">
        <v>14</v>
      </c>
      <c r="P907" s="146">
        <v>15</v>
      </c>
      <c r="Q907" s="146">
        <v>16</v>
      </c>
      <c r="R907" s="146">
        <v>17</v>
      </c>
      <c r="S907" s="146">
        <v>18</v>
      </c>
      <c r="T907" s="146">
        <v>19</v>
      </c>
      <c r="U907" s="146">
        <v>20</v>
      </c>
      <c r="V907" s="146">
        <v>21</v>
      </c>
      <c r="W907" s="146">
        <v>22</v>
      </c>
      <c r="X907" s="146">
        <v>23</v>
      </c>
      <c r="Y907" s="146">
        <v>24</v>
      </c>
      <c r="Z907" s="146">
        <v>25</v>
      </c>
      <c r="AA907" s="146">
        <v>26</v>
      </c>
      <c r="AB907" s="146">
        <v>27</v>
      </c>
      <c r="AC907" s="146">
        <v>28</v>
      </c>
      <c r="AD907" s="146">
        <v>29</v>
      </c>
      <c r="AE907" s="146">
        <v>30</v>
      </c>
      <c r="AF907" s="146">
        <v>31</v>
      </c>
      <c r="AG907" s="146">
        <v>32</v>
      </c>
      <c r="AH907" s="146">
        <v>33</v>
      </c>
      <c r="AI907" s="146">
        <v>34</v>
      </c>
      <c r="AJ907" s="146">
        <v>35</v>
      </c>
      <c r="AK907" s="146">
        <v>36</v>
      </c>
      <c r="AL907" s="146">
        <v>37</v>
      </c>
      <c r="AM907" s="146">
        <v>38</v>
      </c>
      <c r="AN907" s="146">
        <v>39</v>
      </c>
      <c r="AO907" s="146">
        <v>40</v>
      </c>
      <c r="AP907" s="146">
        <v>41</v>
      </c>
      <c r="AQ907" s="146">
        <v>42</v>
      </c>
    </row>
    <row r="908" spans="1:43" x14ac:dyDescent="0.25">
      <c r="A908" s="146">
        <v>0</v>
      </c>
      <c r="B908" s="146">
        <v>1</v>
      </c>
      <c r="C908" s="146">
        <v>2</v>
      </c>
      <c r="D908" s="146">
        <v>3</v>
      </c>
      <c r="E908" s="146">
        <v>4</v>
      </c>
      <c r="F908" s="146">
        <v>5</v>
      </c>
      <c r="G908" s="146">
        <v>6</v>
      </c>
      <c r="H908" s="146">
        <v>7</v>
      </c>
      <c r="I908" s="146">
        <v>8</v>
      </c>
      <c r="J908" s="146">
        <v>9</v>
      </c>
      <c r="K908" s="146">
        <v>10</v>
      </c>
      <c r="L908" s="146">
        <v>11</v>
      </c>
      <c r="M908" s="146">
        <v>12</v>
      </c>
      <c r="N908" s="146">
        <v>13</v>
      </c>
      <c r="O908" s="146">
        <v>14</v>
      </c>
      <c r="P908" s="146">
        <v>15</v>
      </c>
      <c r="Q908" s="146">
        <v>16</v>
      </c>
      <c r="R908" s="146">
        <v>17</v>
      </c>
      <c r="S908" s="146">
        <v>18</v>
      </c>
      <c r="T908" s="146">
        <v>19</v>
      </c>
      <c r="U908" s="146">
        <v>20</v>
      </c>
      <c r="V908" s="146">
        <v>21</v>
      </c>
      <c r="W908" s="146">
        <v>22</v>
      </c>
      <c r="X908" s="146">
        <v>23</v>
      </c>
      <c r="Y908" s="146">
        <v>24</v>
      </c>
      <c r="Z908" s="146">
        <v>25</v>
      </c>
      <c r="AA908" s="146">
        <v>26</v>
      </c>
      <c r="AB908" s="146">
        <v>27</v>
      </c>
      <c r="AC908" s="146">
        <v>28</v>
      </c>
      <c r="AD908" s="146">
        <v>29</v>
      </c>
      <c r="AE908" s="146">
        <v>30</v>
      </c>
      <c r="AF908" s="146">
        <v>31</v>
      </c>
      <c r="AG908" s="146">
        <v>32</v>
      </c>
      <c r="AH908" s="146">
        <v>33</v>
      </c>
      <c r="AI908" s="146">
        <v>34</v>
      </c>
      <c r="AJ908" s="146">
        <v>35</v>
      </c>
      <c r="AK908" s="146">
        <v>36</v>
      </c>
      <c r="AL908" s="146">
        <v>37</v>
      </c>
      <c r="AM908" s="146">
        <v>38</v>
      </c>
      <c r="AN908" s="146">
        <v>39</v>
      </c>
      <c r="AO908" s="146">
        <v>40</v>
      </c>
      <c r="AP908" s="146">
        <v>41</v>
      </c>
      <c r="AQ908" s="146">
        <v>42</v>
      </c>
    </row>
    <row r="909" spans="1:43" x14ac:dyDescent="0.25">
      <c r="A909" s="146">
        <v>0</v>
      </c>
      <c r="B909" s="146">
        <v>1</v>
      </c>
      <c r="C909" s="146">
        <v>2</v>
      </c>
      <c r="D909" s="146">
        <v>3</v>
      </c>
      <c r="E909" s="146">
        <v>4</v>
      </c>
      <c r="F909" s="146">
        <v>5</v>
      </c>
      <c r="G909" s="146">
        <v>6</v>
      </c>
      <c r="H909" s="146">
        <v>7</v>
      </c>
      <c r="I909" s="146">
        <v>8</v>
      </c>
      <c r="J909" s="146">
        <v>9</v>
      </c>
      <c r="K909" s="146">
        <v>10</v>
      </c>
      <c r="L909" s="146">
        <v>11</v>
      </c>
      <c r="M909" s="146">
        <v>12</v>
      </c>
      <c r="N909" s="146">
        <v>13</v>
      </c>
      <c r="O909" s="146">
        <v>14</v>
      </c>
      <c r="P909" s="146">
        <v>15</v>
      </c>
      <c r="Q909" s="146">
        <v>16</v>
      </c>
      <c r="R909" s="146">
        <v>17</v>
      </c>
      <c r="S909" s="146">
        <v>18</v>
      </c>
      <c r="T909" s="146">
        <v>19</v>
      </c>
      <c r="U909" s="146">
        <v>20</v>
      </c>
      <c r="V909" s="146">
        <v>21</v>
      </c>
      <c r="W909" s="146">
        <v>22</v>
      </c>
      <c r="X909" s="146">
        <v>23</v>
      </c>
      <c r="Y909" s="146">
        <v>24</v>
      </c>
      <c r="Z909" s="146">
        <v>25</v>
      </c>
      <c r="AA909" s="146">
        <v>26</v>
      </c>
      <c r="AB909" s="146">
        <v>27</v>
      </c>
      <c r="AC909" s="146">
        <v>28</v>
      </c>
      <c r="AD909" s="146">
        <v>29</v>
      </c>
      <c r="AE909" s="146">
        <v>30</v>
      </c>
      <c r="AF909" s="146">
        <v>31</v>
      </c>
      <c r="AG909" s="146">
        <v>32</v>
      </c>
      <c r="AH909" s="146">
        <v>33</v>
      </c>
      <c r="AI909" s="146">
        <v>34</v>
      </c>
      <c r="AJ909" s="146">
        <v>35</v>
      </c>
      <c r="AK909" s="146">
        <v>36</v>
      </c>
      <c r="AL909" s="146">
        <v>37</v>
      </c>
      <c r="AM909" s="146">
        <v>38</v>
      </c>
      <c r="AN909" s="146">
        <v>39</v>
      </c>
      <c r="AO909" s="146">
        <v>40</v>
      </c>
      <c r="AP909" s="146">
        <v>41</v>
      </c>
      <c r="AQ909" s="146">
        <v>42</v>
      </c>
    </row>
    <row r="910" spans="1:43" x14ac:dyDescent="0.25">
      <c r="A910" s="146">
        <v>0</v>
      </c>
      <c r="B910" s="146">
        <v>1</v>
      </c>
      <c r="C910" s="146">
        <v>2</v>
      </c>
      <c r="D910" s="146">
        <v>3</v>
      </c>
      <c r="E910" s="146">
        <v>4</v>
      </c>
      <c r="F910" s="146">
        <v>5</v>
      </c>
      <c r="G910" s="146">
        <v>6</v>
      </c>
      <c r="H910" s="146">
        <v>7</v>
      </c>
      <c r="I910" s="146">
        <v>8</v>
      </c>
      <c r="J910" s="146">
        <v>9</v>
      </c>
      <c r="K910" s="146">
        <v>10</v>
      </c>
      <c r="L910" s="146">
        <v>11</v>
      </c>
      <c r="M910" s="146">
        <v>12</v>
      </c>
      <c r="N910" s="146">
        <v>13</v>
      </c>
      <c r="O910" s="146">
        <v>14</v>
      </c>
      <c r="P910" s="146">
        <v>15</v>
      </c>
      <c r="Q910" s="146">
        <v>16</v>
      </c>
      <c r="R910" s="146">
        <v>17</v>
      </c>
      <c r="S910" s="146">
        <v>18</v>
      </c>
      <c r="T910" s="146">
        <v>19</v>
      </c>
      <c r="U910" s="146">
        <v>20</v>
      </c>
      <c r="V910" s="146">
        <v>21</v>
      </c>
      <c r="W910" s="146">
        <v>22</v>
      </c>
      <c r="X910" s="146">
        <v>23</v>
      </c>
      <c r="Y910" s="146">
        <v>24</v>
      </c>
      <c r="Z910" s="146">
        <v>25</v>
      </c>
      <c r="AA910" s="146">
        <v>26</v>
      </c>
      <c r="AB910" s="146">
        <v>27</v>
      </c>
      <c r="AC910" s="146">
        <v>28</v>
      </c>
      <c r="AD910" s="146">
        <v>29</v>
      </c>
      <c r="AE910" s="146">
        <v>30</v>
      </c>
      <c r="AF910" s="146">
        <v>31</v>
      </c>
      <c r="AG910" s="146">
        <v>32</v>
      </c>
      <c r="AH910" s="146">
        <v>33</v>
      </c>
      <c r="AI910" s="146">
        <v>34</v>
      </c>
      <c r="AJ910" s="146">
        <v>35</v>
      </c>
      <c r="AK910" s="146">
        <v>36</v>
      </c>
      <c r="AL910" s="146">
        <v>37</v>
      </c>
      <c r="AM910" s="146">
        <v>38</v>
      </c>
      <c r="AN910" s="146">
        <v>39</v>
      </c>
      <c r="AO910" s="146">
        <v>40</v>
      </c>
      <c r="AP910" s="146">
        <v>41</v>
      </c>
      <c r="AQ910" s="146">
        <v>42</v>
      </c>
    </row>
    <row r="911" spans="1:43" x14ac:dyDescent="0.25">
      <c r="A911" s="146">
        <v>0</v>
      </c>
      <c r="B911" s="146">
        <v>1</v>
      </c>
      <c r="C911" s="146">
        <v>2</v>
      </c>
      <c r="D911" s="146">
        <v>3</v>
      </c>
      <c r="E911" s="146">
        <v>4</v>
      </c>
      <c r="F911" s="146">
        <v>5</v>
      </c>
      <c r="G911" s="146">
        <v>6</v>
      </c>
      <c r="H911" s="146">
        <v>7</v>
      </c>
      <c r="I911" s="146">
        <v>8</v>
      </c>
      <c r="J911" s="146">
        <v>9</v>
      </c>
      <c r="K911" s="146">
        <v>10</v>
      </c>
      <c r="L911" s="146">
        <v>11</v>
      </c>
      <c r="M911" s="146">
        <v>12</v>
      </c>
      <c r="N911" s="146">
        <v>13</v>
      </c>
      <c r="O911" s="146">
        <v>14</v>
      </c>
      <c r="P911" s="146">
        <v>15</v>
      </c>
      <c r="Q911" s="146">
        <v>16</v>
      </c>
      <c r="R911" s="146">
        <v>17</v>
      </c>
      <c r="S911" s="146">
        <v>18</v>
      </c>
      <c r="T911" s="146">
        <v>19</v>
      </c>
      <c r="U911" s="146">
        <v>20</v>
      </c>
      <c r="V911" s="146">
        <v>21</v>
      </c>
      <c r="W911" s="146">
        <v>22</v>
      </c>
      <c r="X911" s="146">
        <v>23</v>
      </c>
      <c r="Y911" s="146">
        <v>24</v>
      </c>
      <c r="Z911" s="146">
        <v>25</v>
      </c>
      <c r="AA911" s="146">
        <v>26</v>
      </c>
      <c r="AB911" s="146">
        <v>27</v>
      </c>
      <c r="AC911" s="146">
        <v>28</v>
      </c>
      <c r="AD911" s="146">
        <v>29</v>
      </c>
      <c r="AE911" s="146">
        <v>30</v>
      </c>
      <c r="AF911" s="146">
        <v>31</v>
      </c>
      <c r="AG911" s="146">
        <v>32</v>
      </c>
      <c r="AH911" s="146">
        <v>33</v>
      </c>
      <c r="AI911" s="146">
        <v>34</v>
      </c>
      <c r="AJ911" s="146">
        <v>35</v>
      </c>
      <c r="AK911" s="146">
        <v>36</v>
      </c>
      <c r="AL911" s="146">
        <v>37</v>
      </c>
      <c r="AM911" s="146">
        <v>38</v>
      </c>
      <c r="AN911" s="146">
        <v>39</v>
      </c>
      <c r="AO911" s="146">
        <v>40</v>
      </c>
      <c r="AP911" s="146">
        <v>41</v>
      </c>
      <c r="AQ911" s="146">
        <v>42</v>
      </c>
    </row>
    <row r="912" spans="1:43" x14ac:dyDescent="0.25">
      <c r="A912" s="146">
        <v>0</v>
      </c>
      <c r="B912" s="146">
        <v>1</v>
      </c>
      <c r="C912" s="146">
        <v>2</v>
      </c>
      <c r="D912" s="146">
        <v>3</v>
      </c>
      <c r="E912" s="146">
        <v>4</v>
      </c>
      <c r="F912" s="146">
        <v>5</v>
      </c>
      <c r="G912" s="146">
        <v>6</v>
      </c>
      <c r="H912" s="146">
        <v>7</v>
      </c>
      <c r="I912" s="146">
        <v>8</v>
      </c>
      <c r="J912" s="146">
        <v>9</v>
      </c>
      <c r="K912" s="146">
        <v>10</v>
      </c>
      <c r="L912" s="146">
        <v>11</v>
      </c>
      <c r="M912" s="146">
        <v>12</v>
      </c>
      <c r="N912" s="146">
        <v>13</v>
      </c>
      <c r="O912" s="146">
        <v>14</v>
      </c>
      <c r="P912" s="146">
        <v>15</v>
      </c>
      <c r="Q912" s="146">
        <v>16</v>
      </c>
      <c r="R912" s="146">
        <v>17</v>
      </c>
      <c r="S912" s="146">
        <v>18</v>
      </c>
      <c r="T912" s="146">
        <v>19</v>
      </c>
      <c r="U912" s="146">
        <v>20</v>
      </c>
      <c r="V912" s="146">
        <v>21</v>
      </c>
      <c r="W912" s="146">
        <v>22</v>
      </c>
      <c r="X912" s="146">
        <v>23</v>
      </c>
      <c r="Y912" s="146">
        <v>24</v>
      </c>
      <c r="Z912" s="146">
        <v>25</v>
      </c>
      <c r="AA912" s="146">
        <v>26</v>
      </c>
      <c r="AB912" s="146">
        <v>27</v>
      </c>
      <c r="AC912" s="146">
        <v>28</v>
      </c>
      <c r="AD912" s="146">
        <v>29</v>
      </c>
      <c r="AE912" s="146">
        <v>30</v>
      </c>
      <c r="AF912" s="146">
        <v>31</v>
      </c>
      <c r="AG912" s="146">
        <v>32</v>
      </c>
      <c r="AH912" s="146">
        <v>33</v>
      </c>
      <c r="AI912" s="146">
        <v>34</v>
      </c>
      <c r="AJ912" s="146">
        <v>35</v>
      </c>
      <c r="AK912" s="146">
        <v>36</v>
      </c>
      <c r="AL912" s="146">
        <v>37</v>
      </c>
      <c r="AM912" s="146">
        <v>38</v>
      </c>
      <c r="AN912" s="146">
        <v>39</v>
      </c>
      <c r="AO912" s="146">
        <v>40</v>
      </c>
      <c r="AP912" s="146">
        <v>41</v>
      </c>
      <c r="AQ912" s="146">
        <v>42</v>
      </c>
    </row>
    <row r="913" spans="1:43" x14ac:dyDescent="0.25">
      <c r="A913" s="146">
        <v>0</v>
      </c>
      <c r="B913" s="146">
        <v>1</v>
      </c>
      <c r="C913" s="146">
        <v>2</v>
      </c>
      <c r="D913" s="146">
        <v>3</v>
      </c>
      <c r="E913" s="146">
        <v>4</v>
      </c>
      <c r="F913" s="146">
        <v>5</v>
      </c>
      <c r="G913" s="146">
        <v>6</v>
      </c>
      <c r="H913" s="146">
        <v>7</v>
      </c>
      <c r="I913" s="146">
        <v>8</v>
      </c>
      <c r="J913" s="146">
        <v>9</v>
      </c>
      <c r="K913" s="146">
        <v>10</v>
      </c>
      <c r="L913" s="146">
        <v>11</v>
      </c>
      <c r="M913" s="146">
        <v>12</v>
      </c>
      <c r="N913" s="146">
        <v>13</v>
      </c>
      <c r="O913" s="146">
        <v>14</v>
      </c>
      <c r="P913" s="146">
        <v>15</v>
      </c>
      <c r="Q913" s="146">
        <v>16</v>
      </c>
      <c r="R913" s="146">
        <v>17</v>
      </c>
      <c r="S913" s="146">
        <v>18</v>
      </c>
      <c r="T913" s="146">
        <v>19</v>
      </c>
      <c r="U913" s="146">
        <v>20</v>
      </c>
      <c r="V913" s="146">
        <v>21</v>
      </c>
      <c r="W913" s="146">
        <v>22</v>
      </c>
      <c r="X913" s="146">
        <v>23</v>
      </c>
      <c r="Y913" s="146">
        <v>24</v>
      </c>
      <c r="Z913" s="146">
        <v>25</v>
      </c>
      <c r="AA913" s="146">
        <v>26</v>
      </c>
      <c r="AB913" s="146">
        <v>27</v>
      </c>
      <c r="AC913" s="146">
        <v>28</v>
      </c>
      <c r="AD913" s="146">
        <v>29</v>
      </c>
      <c r="AE913" s="146">
        <v>30</v>
      </c>
      <c r="AF913" s="146">
        <v>31</v>
      </c>
      <c r="AG913" s="146">
        <v>32</v>
      </c>
      <c r="AH913" s="146">
        <v>33</v>
      </c>
      <c r="AI913" s="146">
        <v>34</v>
      </c>
      <c r="AJ913" s="146">
        <v>35</v>
      </c>
      <c r="AK913" s="146">
        <v>36</v>
      </c>
      <c r="AL913" s="146">
        <v>37</v>
      </c>
      <c r="AM913" s="146">
        <v>38</v>
      </c>
      <c r="AN913" s="146">
        <v>39</v>
      </c>
      <c r="AO913" s="146">
        <v>40</v>
      </c>
      <c r="AP913" s="146">
        <v>41</v>
      </c>
      <c r="AQ913" s="146">
        <v>42</v>
      </c>
    </row>
    <row r="914" spans="1:43" x14ac:dyDescent="0.25">
      <c r="A914" s="146">
        <v>0</v>
      </c>
      <c r="B914" s="146">
        <v>1</v>
      </c>
      <c r="C914" s="146">
        <v>2</v>
      </c>
      <c r="D914" s="146">
        <v>3</v>
      </c>
      <c r="E914" s="146">
        <v>4</v>
      </c>
      <c r="F914" s="146">
        <v>5</v>
      </c>
      <c r="G914" s="146">
        <v>6</v>
      </c>
      <c r="H914" s="146">
        <v>7</v>
      </c>
      <c r="I914" s="146">
        <v>8</v>
      </c>
      <c r="J914" s="146">
        <v>9</v>
      </c>
      <c r="K914" s="146">
        <v>10</v>
      </c>
      <c r="L914" s="146">
        <v>11</v>
      </c>
      <c r="M914" s="146">
        <v>12</v>
      </c>
      <c r="N914" s="146">
        <v>13</v>
      </c>
      <c r="O914" s="146">
        <v>14</v>
      </c>
      <c r="P914" s="146">
        <v>15</v>
      </c>
      <c r="Q914" s="146">
        <v>16</v>
      </c>
      <c r="R914" s="146">
        <v>17</v>
      </c>
      <c r="S914" s="146">
        <v>18</v>
      </c>
      <c r="T914" s="146">
        <v>19</v>
      </c>
      <c r="U914" s="146">
        <v>20</v>
      </c>
      <c r="V914" s="146">
        <v>21</v>
      </c>
      <c r="W914" s="146">
        <v>22</v>
      </c>
      <c r="X914" s="146">
        <v>23</v>
      </c>
      <c r="Y914" s="146">
        <v>24</v>
      </c>
      <c r="Z914" s="146">
        <v>25</v>
      </c>
      <c r="AA914" s="146">
        <v>26</v>
      </c>
      <c r="AB914" s="146">
        <v>27</v>
      </c>
      <c r="AC914" s="146">
        <v>28</v>
      </c>
      <c r="AD914" s="146">
        <v>29</v>
      </c>
      <c r="AE914" s="146">
        <v>30</v>
      </c>
      <c r="AF914" s="146">
        <v>31</v>
      </c>
      <c r="AG914" s="146">
        <v>32</v>
      </c>
      <c r="AH914" s="146">
        <v>33</v>
      </c>
      <c r="AI914" s="146">
        <v>34</v>
      </c>
      <c r="AJ914" s="146">
        <v>35</v>
      </c>
      <c r="AK914" s="146">
        <v>36</v>
      </c>
      <c r="AL914" s="146">
        <v>37</v>
      </c>
      <c r="AM914" s="146">
        <v>38</v>
      </c>
      <c r="AN914" s="146">
        <v>39</v>
      </c>
      <c r="AO914" s="146">
        <v>40</v>
      </c>
      <c r="AP914" s="146">
        <v>41</v>
      </c>
      <c r="AQ914" s="146">
        <v>42</v>
      </c>
    </row>
    <row r="915" spans="1:43" x14ac:dyDescent="0.25">
      <c r="A915" s="146">
        <v>0</v>
      </c>
      <c r="B915" s="146">
        <v>1</v>
      </c>
      <c r="C915" s="146">
        <v>2</v>
      </c>
      <c r="D915" s="146">
        <v>3</v>
      </c>
      <c r="E915" s="146">
        <v>4</v>
      </c>
      <c r="F915" s="146">
        <v>5</v>
      </c>
      <c r="G915" s="146">
        <v>6</v>
      </c>
      <c r="H915" s="146">
        <v>7</v>
      </c>
      <c r="I915" s="146">
        <v>8</v>
      </c>
      <c r="J915" s="146">
        <v>9</v>
      </c>
      <c r="K915" s="146">
        <v>10</v>
      </c>
      <c r="L915" s="146">
        <v>11</v>
      </c>
      <c r="M915" s="146">
        <v>12</v>
      </c>
      <c r="N915" s="146">
        <v>13</v>
      </c>
      <c r="O915" s="146">
        <v>14</v>
      </c>
      <c r="P915" s="146">
        <v>15</v>
      </c>
      <c r="Q915" s="146">
        <v>16</v>
      </c>
      <c r="R915" s="146">
        <v>17</v>
      </c>
      <c r="S915" s="146">
        <v>18</v>
      </c>
      <c r="T915" s="146">
        <v>19</v>
      </c>
      <c r="U915" s="146">
        <v>20</v>
      </c>
      <c r="V915" s="146">
        <v>21</v>
      </c>
      <c r="W915" s="146">
        <v>22</v>
      </c>
      <c r="X915" s="146">
        <v>23</v>
      </c>
      <c r="Y915" s="146">
        <v>24</v>
      </c>
      <c r="Z915" s="146">
        <v>25</v>
      </c>
      <c r="AA915" s="146">
        <v>26</v>
      </c>
      <c r="AB915" s="146">
        <v>27</v>
      </c>
      <c r="AC915" s="146">
        <v>28</v>
      </c>
      <c r="AD915" s="146">
        <v>29</v>
      </c>
      <c r="AE915" s="146">
        <v>30</v>
      </c>
      <c r="AF915" s="146">
        <v>31</v>
      </c>
      <c r="AG915" s="146">
        <v>32</v>
      </c>
      <c r="AH915" s="146">
        <v>33</v>
      </c>
      <c r="AI915" s="146">
        <v>34</v>
      </c>
      <c r="AJ915" s="146">
        <v>35</v>
      </c>
      <c r="AK915" s="146">
        <v>36</v>
      </c>
      <c r="AL915" s="146">
        <v>37</v>
      </c>
      <c r="AM915" s="146">
        <v>38</v>
      </c>
      <c r="AN915" s="146">
        <v>39</v>
      </c>
      <c r="AO915" s="146">
        <v>40</v>
      </c>
      <c r="AP915" s="146">
        <v>41</v>
      </c>
      <c r="AQ915" s="146">
        <v>42</v>
      </c>
    </row>
    <row r="916" spans="1:43" x14ac:dyDescent="0.25">
      <c r="A916" s="146">
        <v>0</v>
      </c>
      <c r="B916" s="146">
        <v>1</v>
      </c>
      <c r="C916" s="146">
        <v>2</v>
      </c>
      <c r="D916" s="146">
        <v>3</v>
      </c>
      <c r="E916" s="146">
        <v>4</v>
      </c>
      <c r="F916" s="146">
        <v>5</v>
      </c>
      <c r="G916" s="146">
        <v>6</v>
      </c>
      <c r="H916" s="146">
        <v>7</v>
      </c>
      <c r="I916" s="146">
        <v>8</v>
      </c>
      <c r="J916" s="146">
        <v>9</v>
      </c>
      <c r="K916" s="146">
        <v>10</v>
      </c>
      <c r="L916" s="146">
        <v>11</v>
      </c>
      <c r="M916" s="146">
        <v>12</v>
      </c>
      <c r="N916" s="146">
        <v>13</v>
      </c>
      <c r="O916" s="146">
        <v>14</v>
      </c>
      <c r="P916" s="146">
        <v>15</v>
      </c>
      <c r="Q916" s="146">
        <v>16</v>
      </c>
      <c r="R916" s="146">
        <v>17</v>
      </c>
      <c r="S916" s="146">
        <v>18</v>
      </c>
      <c r="T916" s="146">
        <v>19</v>
      </c>
      <c r="U916" s="146">
        <v>20</v>
      </c>
      <c r="V916" s="146">
        <v>21</v>
      </c>
      <c r="W916" s="146">
        <v>22</v>
      </c>
      <c r="X916" s="146">
        <v>23</v>
      </c>
      <c r="Y916" s="146">
        <v>24</v>
      </c>
      <c r="Z916" s="146">
        <v>25</v>
      </c>
      <c r="AA916" s="146">
        <v>26</v>
      </c>
      <c r="AB916" s="146">
        <v>27</v>
      </c>
      <c r="AC916" s="146">
        <v>28</v>
      </c>
      <c r="AD916" s="146">
        <v>29</v>
      </c>
      <c r="AE916" s="146">
        <v>30</v>
      </c>
      <c r="AF916" s="146">
        <v>31</v>
      </c>
      <c r="AG916" s="146">
        <v>32</v>
      </c>
      <c r="AH916" s="146">
        <v>33</v>
      </c>
      <c r="AI916" s="146">
        <v>34</v>
      </c>
      <c r="AJ916" s="146">
        <v>35</v>
      </c>
      <c r="AK916" s="146">
        <v>36</v>
      </c>
      <c r="AL916" s="146">
        <v>37</v>
      </c>
      <c r="AM916" s="146">
        <v>38</v>
      </c>
      <c r="AN916" s="146">
        <v>39</v>
      </c>
      <c r="AO916" s="146">
        <v>40</v>
      </c>
      <c r="AP916" s="146">
        <v>41</v>
      </c>
      <c r="AQ916" s="146">
        <v>42</v>
      </c>
    </row>
    <row r="917" spans="1:43" x14ac:dyDescent="0.25">
      <c r="A917" s="146">
        <v>0</v>
      </c>
      <c r="B917" s="146">
        <v>1</v>
      </c>
      <c r="C917" s="146">
        <v>2</v>
      </c>
      <c r="D917" s="146">
        <v>3</v>
      </c>
      <c r="E917" s="146">
        <v>4</v>
      </c>
      <c r="F917" s="146">
        <v>5</v>
      </c>
      <c r="G917" s="146">
        <v>6</v>
      </c>
      <c r="H917" s="146">
        <v>7</v>
      </c>
      <c r="I917" s="146">
        <v>8</v>
      </c>
      <c r="J917" s="146">
        <v>9</v>
      </c>
      <c r="K917" s="146">
        <v>10</v>
      </c>
      <c r="L917" s="146">
        <v>11</v>
      </c>
      <c r="M917" s="146">
        <v>12</v>
      </c>
      <c r="N917" s="146">
        <v>13</v>
      </c>
      <c r="O917" s="146">
        <v>14</v>
      </c>
      <c r="P917" s="146">
        <v>15</v>
      </c>
      <c r="Q917" s="146">
        <v>16</v>
      </c>
      <c r="R917" s="146">
        <v>17</v>
      </c>
      <c r="S917" s="146">
        <v>18</v>
      </c>
      <c r="T917" s="146">
        <v>19</v>
      </c>
      <c r="U917" s="146">
        <v>20</v>
      </c>
      <c r="V917" s="146">
        <v>21</v>
      </c>
      <c r="W917" s="146">
        <v>22</v>
      </c>
      <c r="X917" s="146">
        <v>23</v>
      </c>
      <c r="Y917" s="146">
        <v>24</v>
      </c>
      <c r="Z917" s="146">
        <v>25</v>
      </c>
      <c r="AA917" s="146">
        <v>26</v>
      </c>
      <c r="AB917" s="146">
        <v>27</v>
      </c>
      <c r="AC917" s="146">
        <v>28</v>
      </c>
      <c r="AD917" s="146">
        <v>29</v>
      </c>
      <c r="AE917" s="146">
        <v>30</v>
      </c>
      <c r="AF917" s="146">
        <v>31</v>
      </c>
      <c r="AG917" s="146">
        <v>32</v>
      </c>
      <c r="AH917" s="146">
        <v>33</v>
      </c>
      <c r="AI917" s="146">
        <v>34</v>
      </c>
      <c r="AJ917" s="146">
        <v>35</v>
      </c>
      <c r="AK917" s="146">
        <v>36</v>
      </c>
      <c r="AL917" s="146">
        <v>37</v>
      </c>
      <c r="AM917" s="146">
        <v>38</v>
      </c>
      <c r="AN917" s="146">
        <v>39</v>
      </c>
      <c r="AO917" s="146">
        <v>40</v>
      </c>
      <c r="AP917" s="146">
        <v>41</v>
      </c>
      <c r="AQ917" s="146">
        <v>42</v>
      </c>
    </row>
    <row r="918" spans="1:43" x14ac:dyDescent="0.25">
      <c r="A918" s="146">
        <v>0</v>
      </c>
      <c r="B918" s="146">
        <v>1</v>
      </c>
      <c r="C918" s="146">
        <v>2</v>
      </c>
      <c r="D918" s="146">
        <v>3</v>
      </c>
      <c r="E918" s="146">
        <v>4</v>
      </c>
      <c r="F918" s="146">
        <v>5</v>
      </c>
      <c r="G918" s="146">
        <v>6</v>
      </c>
      <c r="H918" s="146">
        <v>7</v>
      </c>
      <c r="I918" s="146">
        <v>8</v>
      </c>
      <c r="J918" s="146">
        <v>9</v>
      </c>
      <c r="K918" s="146">
        <v>10</v>
      </c>
      <c r="L918" s="146">
        <v>11</v>
      </c>
      <c r="M918" s="146">
        <v>12</v>
      </c>
      <c r="N918" s="146">
        <v>13</v>
      </c>
      <c r="O918" s="146">
        <v>14</v>
      </c>
      <c r="P918" s="146">
        <v>15</v>
      </c>
      <c r="Q918" s="146">
        <v>16</v>
      </c>
      <c r="R918" s="146">
        <v>17</v>
      </c>
      <c r="S918" s="146">
        <v>18</v>
      </c>
      <c r="T918" s="146">
        <v>19</v>
      </c>
      <c r="U918" s="146">
        <v>20</v>
      </c>
      <c r="V918" s="146">
        <v>21</v>
      </c>
      <c r="W918" s="146">
        <v>22</v>
      </c>
      <c r="X918" s="146">
        <v>23</v>
      </c>
      <c r="Y918" s="146">
        <v>24</v>
      </c>
      <c r="Z918" s="146">
        <v>25</v>
      </c>
      <c r="AA918" s="146">
        <v>26</v>
      </c>
      <c r="AB918" s="146">
        <v>27</v>
      </c>
      <c r="AC918" s="146">
        <v>28</v>
      </c>
      <c r="AD918" s="146">
        <v>29</v>
      </c>
      <c r="AE918" s="146">
        <v>30</v>
      </c>
      <c r="AF918" s="146">
        <v>31</v>
      </c>
      <c r="AG918" s="146">
        <v>32</v>
      </c>
      <c r="AH918" s="146">
        <v>33</v>
      </c>
      <c r="AI918" s="146">
        <v>34</v>
      </c>
      <c r="AJ918" s="146">
        <v>35</v>
      </c>
      <c r="AK918" s="146">
        <v>36</v>
      </c>
      <c r="AL918" s="146">
        <v>37</v>
      </c>
      <c r="AM918" s="146">
        <v>38</v>
      </c>
      <c r="AN918" s="146">
        <v>39</v>
      </c>
      <c r="AO918" s="146">
        <v>40</v>
      </c>
      <c r="AP918" s="146">
        <v>41</v>
      </c>
      <c r="AQ918" s="146">
        <v>42</v>
      </c>
    </row>
    <row r="919" spans="1:43" x14ac:dyDescent="0.25">
      <c r="A919" s="146">
        <v>0</v>
      </c>
      <c r="B919" s="146">
        <v>1</v>
      </c>
      <c r="C919" s="146">
        <v>2</v>
      </c>
      <c r="D919" s="146">
        <v>3</v>
      </c>
      <c r="E919" s="146">
        <v>4</v>
      </c>
      <c r="F919" s="146">
        <v>5</v>
      </c>
      <c r="G919" s="146">
        <v>6</v>
      </c>
      <c r="H919" s="146">
        <v>7</v>
      </c>
      <c r="I919" s="146">
        <v>8</v>
      </c>
      <c r="J919" s="146">
        <v>9</v>
      </c>
      <c r="K919" s="146">
        <v>10</v>
      </c>
      <c r="L919" s="146">
        <v>11</v>
      </c>
      <c r="M919" s="146">
        <v>12</v>
      </c>
      <c r="N919" s="146">
        <v>13</v>
      </c>
      <c r="O919" s="146">
        <v>14</v>
      </c>
      <c r="P919" s="146">
        <v>15</v>
      </c>
      <c r="Q919" s="146">
        <v>16</v>
      </c>
      <c r="R919" s="146">
        <v>17</v>
      </c>
      <c r="S919" s="146">
        <v>18</v>
      </c>
      <c r="T919" s="146">
        <v>19</v>
      </c>
      <c r="U919" s="146">
        <v>20</v>
      </c>
      <c r="V919" s="146">
        <v>21</v>
      </c>
      <c r="W919" s="146">
        <v>22</v>
      </c>
      <c r="X919" s="146">
        <v>23</v>
      </c>
      <c r="Y919" s="146">
        <v>24</v>
      </c>
      <c r="Z919" s="146">
        <v>25</v>
      </c>
      <c r="AA919" s="146">
        <v>26</v>
      </c>
      <c r="AB919" s="146">
        <v>27</v>
      </c>
      <c r="AC919" s="146">
        <v>28</v>
      </c>
      <c r="AD919" s="146">
        <v>29</v>
      </c>
      <c r="AE919" s="146">
        <v>30</v>
      </c>
      <c r="AF919" s="146">
        <v>31</v>
      </c>
      <c r="AG919" s="146">
        <v>32</v>
      </c>
      <c r="AH919" s="146">
        <v>33</v>
      </c>
      <c r="AI919" s="146">
        <v>34</v>
      </c>
      <c r="AJ919" s="146">
        <v>35</v>
      </c>
      <c r="AK919" s="146">
        <v>36</v>
      </c>
      <c r="AL919" s="146">
        <v>37</v>
      </c>
      <c r="AM919" s="146">
        <v>38</v>
      </c>
      <c r="AN919" s="146">
        <v>39</v>
      </c>
      <c r="AO919" s="146">
        <v>40</v>
      </c>
      <c r="AP919" s="146">
        <v>41</v>
      </c>
      <c r="AQ919" s="146">
        <v>42</v>
      </c>
    </row>
    <row r="920" spans="1:43" x14ac:dyDescent="0.25">
      <c r="A920" s="146">
        <v>0</v>
      </c>
      <c r="B920" s="146">
        <v>1</v>
      </c>
      <c r="C920" s="146">
        <v>2</v>
      </c>
      <c r="D920" s="146">
        <v>3</v>
      </c>
      <c r="E920" s="146">
        <v>4</v>
      </c>
      <c r="F920" s="146">
        <v>5</v>
      </c>
      <c r="G920" s="146">
        <v>6</v>
      </c>
      <c r="H920" s="146">
        <v>7</v>
      </c>
      <c r="I920" s="146">
        <v>8</v>
      </c>
      <c r="J920" s="146">
        <v>9</v>
      </c>
      <c r="K920" s="146">
        <v>10</v>
      </c>
      <c r="L920" s="146">
        <v>11</v>
      </c>
      <c r="M920" s="146">
        <v>12</v>
      </c>
      <c r="N920" s="146">
        <v>13</v>
      </c>
      <c r="O920" s="146">
        <v>14</v>
      </c>
      <c r="P920" s="146">
        <v>15</v>
      </c>
      <c r="Q920" s="146">
        <v>16</v>
      </c>
      <c r="R920" s="146">
        <v>17</v>
      </c>
      <c r="S920" s="146">
        <v>18</v>
      </c>
      <c r="T920" s="146">
        <v>19</v>
      </c>
      <c r="U920" s="146">
        <v>20</v>
      </c>
      <c r="V920" s="146">
        <v>21</v>
      </c>
      <c r="W920" s="146">
        <v>22</v>
      </c>
      <c r="X920" s="146">
        <v>23</v>
      </c>
      <c r="Y920" s="146">
        <v>24</v>
      </c>
      <c r="Z920" s="146">
        <v>25</v>
      </c>
      <c r="AA920" s="146">
        <v>26</v>
      </c>
      <c r="AB920" s="146">
        <v>27</v>
      </c>
      <c r="AC920" s="146">
        <v>28</v>
      </c>
      <c r="AD920" s="146">
        <v>29</v>
      </c>
      <c r="AE920" s="146">
        <v>30</v>
      </c>
      <c r="AF920" s="146">
        <v>31</v>
      </c>
      <c r="AG920" s="146">
        <v>32</v>
      </c>
      <c r="AH920" s="146">
        <v>33</v>
      </c>
      <c r="AI920" s="146">
        <v>34</v>
      </c>
      <c r="AJ920" s="146">
        <v>35</v>
      </c>
      <c r="AK920" s="146">
        <v>36</v>
      </c>
      <c r="AL920" s="146">
        <v>37</v>
      </c>
      <c r="AM920" s="146">
        <v>38</v>
      </c>
      <c r="AN920" s="146">
        <v>39</v>
      </c>
      <c r="AO920" s="146">
        <v>40</v>
      </c>
      <c r="AP920" s="146">
        <v>41</v>
      </c>
      <c r="AQ920" s="146">
        <v>42</v>
      </c>
    </row>
    <row r="921" spans="1:43" x14ac:dyDescent="0.25">
      <c r="A921" s="146">
        <v>0</v>
      </c>
      <c r="B921" s="146">
        <v>1</v>
      </c>
      <c r="C921" s="146">
        <v>2</v>
      </c>
      <c r="D921" s="146">
        <v>3</v>
      </c>
      <c r="E921" s="146">
        <v>4</v>
      </c>
      <c r="F921" s="146">
        <v>5</v>
      </c>
      <c r="G921" s="146">
        <v>6</v>
      </c>
      <c r="H921" s="146">
        <v>7</v>
      </c>
      <c r="I921" s="146">
        <v>8</v>
      </c>
      <c r="J921" s="146">
        <v>9</v>
      </c>
      <c r="K921" s="146">
        <v>10</v>
      </c>
      <c r="L921" s="146">
        <v>11</v>
      </c>
      <c r="M921" s="146">
        <v>12</v>
      </c>
      <c r="N921" s="146">
        <v>13</v>
      </c>
      <c r="O921" s="146">
        <v>14</v>
      </c>
      <c r="P921" s="146">
        <v>15</v>
      </c>
      <c r="Q921" s="146">
        <v>16</v>
      </c>
      <c r="R921" s="146">
        <v>17</v>
      </c>
      <c r="S921" s="146">
        <v>18</v>
      </c>
      <c r="T921" s="146">
        <v>19</v>
      </c>
      <c r="U921" s="146">
        <v>20</v>
      </c>
      <c r="V921" s="146">
        <v>21</v>
      </c>
      <c r="W921" s="146">
        <v>22</v>
      </c>
      <c r="X921" s="146">
        <v>23</v>
      </c>
      <c r="Y921" s="146">
        <v>24</v>
      </c>
      <c r="Z921" s="146">
        <v>25</v>
      </c>
      <c r="AA921" s="146">
        <v>26</v>
      </c>
      <c r="AB921" s="146">
        <v>27</v>
      </c>
      <c r="AC921" s="146">
        <v>28</v>
      </c>
      <c r="AD921" s="146">
        <v>29</v>
      </c>
      <c r="AE921" s="146">
        <v>30</v>
      </c>
      <c r="AF921" s="146">
        <v>31</v>
      </c>
      <c r="AG921" s="146">
        <v>32</v>
      </c>
      <c r="AH921" s="146">
        <v>33</v>
      </c>
      <c r="AI921" s="146">
        <v>34</v>
      </c>
      <c r="AJ921" s="146">
        <v>35</v>
      </c>
      <c r="AK921" s="146">
        <v>36</v>
      </c>
      <c r="AL921" s="146">
        <v>37</v>
      </c>
      <c r="AM921" s="146">
        <v>38</v>
      </c>
      <c r="AN921" s="146">
        <v>39</v>
      </c>
      <c r="AO921" s="146">
        <v>40</v>
      </c>
      <c r="AP921" s="146">
        <v>41</v>
      </c>
      <c r="AQ921" s="146">
        <v>42</v>
      </c>
    </row>
    <row r="922" spans="1:43" x14ac:dyDescent="0.25">
      <c r="A922" s="146">
        <v>0</v>
      </c>
      <c r="B922" s="146">
        <v>1</v>
      </c>
      <c r="C922" s="146">
        <v>2</v>
      </c>
      <c r="D922" s="146">
        <v>3</v>
      </c>
      <c r="E922" s="146">
        <v>4</v>
      </c>
      <c r="F922" s="146">
        <v>5</v>
      </c>
      <c r="G922" s="146">
        <v>6</v>
      </c>
      <c r="H922" s="146">
        <v>7</v>
      </c>
      <c r="I922" s="146">
        <v>8</v>
      </c>
      <c r="J922" s="146">
        <v>9</v>
      </c>
      <c r="K922" s="146">
        <v>10</v>
      </c>
      <c r="L922" s="146">
        <v>11</v>
      </c>
      <c r="M922" s="146">
        <v>12</v>
      </c>
      <c r="N922" s="146">
        <v>13</v>
      </c>
      <c r="O922" s="146">
        <v>14</v>
      </c>
      <c r="P922" s="146">
        <v>15</v>
      </c>
      <c r="Q922" s="146">
        <v>16</v>
      </c>
      <c r="R922" s="146">
        <v>17</v>
      </c>
      <c r="S922" s="146">
        <v>18</v>
      </c>
      <c r="T922" s="146">
        <v>19</v>
      </c>
      <c r="U922" s="146">
        <v>20</v>
      </c>
      <c r="V922" s="146">
        <v>21</v>
      </c>
      <c r="W922" s="146">
        <v>22</v>
      </c>
      <c r="X922" s="146">
        <v>23</v>
      </c>
      <c r="Y922" s="146">
        <v>24</v>
      </c>
      <c r="Z922" s="146">
        <v>25</v>
      </c>
      <c r="AA922" s="146">
        <v>26</v>
      </c>
      <c r="AB922" s="146">
        <v>27</v>
      </c>
      <c r="AC922" s="146">
        <v>28</v>
      </c>
      <c r="AD922" s="146">
        <v>29</v>
      </c>
      <c r="AE922" s="146">
        <v>30</v>
      </c>
      <c r="AF922" s="146">
        <v>31</v>
      </c>
      <c r="AG922" s="146">
        <v>32</v>
      </c>
      <c r="AH922" s="146">
        <v>33</v>
      </c>
      <c r="AI922" s="146">
        <v>34</v>
      </c>
      <c r="AJ922" s="146">
        <v>35</v>
      </c>
      <c r="AK922" s="146">
        <v>36</v>
      </c>
      <c r="AL922" s="146">
        <v>37</v>
      </c>
      <c r="AM922" s="146">
        <v>38</v>
      </c>
      <c r="AN922" s="146">
        <v>39</v>
      </c>
      <c r="AO922" s="146">
        <v>40</v>
      </c>
      <c r="AP922" s="146">
        <v>41</v>
      </c>
      <c r="AQ922" s="146">
        <v>42</v>
      </c>
    </row>
    <row r="923" spans="1:43" x14ac:dyDescent="0.25">
      <c r="A923" s="146">
        <v>0</v>
      </c>
      <c r="B923" s="146">
        <v>1</v>
      </c>
      <c r="C923" s="146">
        <v>2</v>
      </c>
      <c r="D923" s="146">
        <v>3</v>
      </c>
      <c r="E923" s="146">
        <v>4</v>
      </c>
      <c r="F923" s="146">
        <v>5</v>
      </c>
      <c r="G923" s="146">
        <v>6</v>
      </c>
      <c r="H923" s="146">
        <v>7</v>
      </c>
      <c r="I923" s="146">
        <v>8</v>
      </c>
      <c r="J923" s="146">
        <v>9</v>
      </c>
      <c r="K923" s="146">
        <v>10</v>
      </c>
      <c r="L923" s="146">
        <v>11</v>
      </c>
      <c r="M923" s="146">
        <v>12</v>
      </c>
      <c r="N923" s="146">
        <v>13</v>
      </c>
      <c r="O923" s="146">
        <v>14</v>
      </c>
      <c r="P923" s="146">
        <v>15</v>
      </c>
      <c r="Q923" s="146">
        <v>16</v>
      </c>
      <c r="R923" s="146">
        <v>17</v>
      </c>
      <c r="S923" s="146">
        <v>18</v>
      </c>
      <c r="T923" s="146">
        <v>19</v>
      </c>
      <c r="U923" s="146">
        <v>20</v>
      </c>
      <c r="V923" s="146">
        <v>21</v>
      </c>
      <c r="W923" s="146">
        <v>22</v>
      </c>
      <c r="X923" s="146">
        <v>23</v>
      </c>
      <c r="Y923" s="146">
        <v>24</v>
      </c>
      <c r="Z923" s="146">
        <v>25</v>
      </c>
      <c r="AA923" s="146">
        <v>26</v>
      </c>
      <c r="AB923" s="146">
        <v>27</v>
      </c>
      <c r="AC923" s="146">
        <v>28</v>
      </c>
      <c r="AD923" s="146">
        <v>29</v>
      </c>
      <c r="AE923" s="146">
        <v>30</v>
      </c>
      <c r="AF923" s="146">
        <v>31</v>
      </c>
      <c r="AG923" s="146">
        <v>32</v>
      </c>
      <c r="AH923" s="146">
        <v>33</v>
      </c>
      <c r="AI923" s="146">
        <v>34</v>
      </c>
      <c r="AJ923" s="146">
        <v>35</v>
      </c>
      <c r="AK923" s="146">
        <v>36</v>
      </c>
      <c r="AL923" s="146">
        <v>37</v>
      </c>
      <c r="AM923" s="146">
        <v>38</v>
      </c>
      <c r="AN923" s="146">
        <v>39</v>
      </c>
      <c r="AO923" s="146">
        <v>40</v>
      </c>
      <c r="AP923" s="146">
        <v>41</v>
      </c>
      <c r="AQ923" s="146">
        <v>42</v>
      </c>
    </row>
    <row r="924" spans="1:43" x14ac:dyDescent="0.25">
      <c r="A924" s="146">
        <v>0</v>
      </c>
      <c r="B924" s="146">
        <v>1</v>
      </c>
      <c r="C924" s="146">
        <v>2</v>
      </c>
      <c r="D924" s="146">
        <v>3</v>
      </c>
      <c r="E924" s="146">
        <v>4</v>
      </c>
      <c r="F924" s="146">
        <v>5</v>
      </c>
      <c r="G924" s="146">
        <v>6</v>
      </c>
      <c r="H924" s="146">
        <v>7</v>
      </c>
      <c r="I924" s="146">
        <v>8</v>
      </c>
      <c r="J924" s="146">
        <v>9</v>
      </c>
      <c r="K924" s="146">
        <v>10</v>
      </c>
      <c r="L924" s="146">
        <v>11</v>
      </c>
      <c r="M924" s="146">
        <v>12</v>
      </c>
      <c r="N924" s="146">
        <v>13</v>
      </c>
      <c r="O924" s="146">
        <v>14</v>
      </c>
      <c r="P924" s="146">
        <v>15</v>
      </c>
      <c r="Q924" s="146">
        <v>16</v>
      </c>
      <c r="R924" s="146">
        <v>17</v>
      </c>
      <c r="S924" s="146">
        <v>18</v>
      </c>
      <c r="T924" s="146">
        <v>19</v>
      </c>
      <c r="U924" s="146">
        <v>20</v>
      </c>
      <c r="V924" s="146">
        <v>21</v>
      </c>
      <c r="W924" s="146">
        <v>22</v>
      </c>
      <c r="X924" s="146">
        <v>23</v>
      </c>
      <c r="Y924" s="146">
        <v>24</v>
      </c>
      <c r="Z924" s="146">
        <v>25</v>
      </c>
      <c r="AA924" s="146">
        <v>26</v>
      </c>
      <c r="AB924" s="146">
        <v>27</v>
      </c>
      <c r="AC924" s="146">
        <v>28</v>
      </c>
      <c r="AD924" s="146">
        <v>29</v>
      </c>
      <c r="AE924" s="146">
        <v>30</v>
      </c>
      <c r="AF924" s="146">
        <v>31</v>
      </c>
      <c r="AG924" s="146">
        <v>32</v>
      </c>
      <c r="AH924" s="146">
        <v>33</v>
      </c>
      <c r="AI924" s="146">
        <v>34</v>
      </c>
      <c r="AJ924" s="146">
        <v>35</v>
      </c>
      <c r="AK924" s="146">
        <v>36</v>
      </c>
      <c r="AL924" s="146">
        <v>37</v>
      </c>
      <c r="AM924" s="146">
        <v>38</v>
      </c>
      <c r="AN924" s="146">
        <v>39</v>
      </c>
      <c r="AO924" s="146">
        <v>40</v>
      </c>
      <c r="AP924" s="146">
        <v>41</v>
      </c>
      <c r="AQ924" s="146">
        <v>42</v>
      </c>
    </row>
    <row r="925" spans="1:43" x14ac:dyDescent="0.25">
      <c r="A925" s="146">
        <v>0</v>
      </c>
      <c r="B925" s="146">
        <v>1</v>
      </c>
      <c r="C925" s="146">
        <v>2</v>
      </c>
      <c r="D925" s="146">
        <v>3</v>
      </c>
      <c r="E925" s="146">
        <v>4</v>
      </c>
      <c r="F925" s="146">
        <v>5</v>
      </c>
      <c r="G925" s="146">
        <v>6</v>
      </c>
      <c r="H925" s="146">
        <v>7</v>
      </c>
      <c r="I925" s="146">
        <v>8</v>
      </c>
      <c r="J925" s="146">
        <v>9</v>
      </c>
      <c r="K925" s="146">
        <v>10</v>
      </c>
      <c r="L925" s="146">
        <v>11</v>
      </c>
      <c r="M925" s="146">
        <v>12</v>
      </c>
      <c r="N925" s="146">
        <v>13</v>
      </c>
      <c r="O925" s="146">
        <v>14</v>
      </c>
      <c r="P925" s="146">
        <v>15</v>
      </c>
      <c r="Q925" s="146">
        <v>16</v>
      </c>
      <c r="R925" s="146">
        <v>17</v>
      </c>
      <c r="S925" s="146">
        <v>18</v>
      </c>
      <c r="T925" s="146">
        <v>19</v>
      </c>
      <c r="U925" s="146">
        <v>20</v>
      </c>
      <c r="V925" s="146">
        <v>21</v>
      </c>
      <c r="W925" s="146">
        <v>22</v>
      </c>
      <c r="X925" s="146">
        <v>23</v>
      </c>
      <c r="Y925" s="146">
        <v>24</v>
      </c>
      <c r="Z925" s="146">
        <v>25</v>
      </c>
      <c r="AA925" s="146">
        <v>26</v>
      </c>
      <c r="AB925" s="146">
        <v>27</v>
      </c>
      <c r="AC925" s="146">
        <v>28</v>
      </c>
      <c r="AD925" s="146">
        <v>29</v>
      </c>
      <c r="AE925" s="146">
        <v>30</v>
      </c>
      <c r="AF925" s="146">
        <v>31</v>
      </c>
      <c r="AG925" s="146">
        <v>32</v>
      </c>
      <c r="AH925" s="146">
        <v>33</v>
      </c>
      <c r="AI925" s="146">
        <v>34</v>
      </c>
      <c r="AJ925" s="146">
        <v>35</v>
      </c>
      <c r="AK925" s="146">
        <v>36</v>
      </c>
      <c r="AL925" s="146">
        <v>37</v>
      </c>
      <c r="AM925" s="146">
        <v>38</v>
      </c>
      <c r="AN925" s="146">
        <v>39</v>
      </c>
      <c r="AO925" s="146">
        <v>40</v>
      </c>
      <c r="AP925" s="146">
        <v>41</v>
      </c>
      <c r="AQ925" s="146">
        <v>42</v>
      </c>
    </row>
    <row r="926" spans="1:43" x14ac:dyDescent="0.25">
      <c r="A926" s="146">
        <v>0</v>
      </c>
      <c r="B926" s="146">
        <v>1</v>
      </c>
      <c r="C926" s="146">
        <v>2</v>
      </c>
      <c r="D926" s="146">
        <v>3</v>
      </c>
      <c r="E926" s="146">
        <v>4</v>
      </c>
      <c r="F926" s="146">
        <v>5</v>
      </c>
      <c r="G926" s="146">
        <v>6</v>
      </c>
      <c r="H926" s="146">
        <v>7</v>
      </c>
      <c r="I926" s="146">
        <v>8</v>
      </c>
      <c r="J926" s="146">
        <v>9</v>
      </c>
      <c r="K926" s="146">
        <v>10</v>
      </c>
      <c r="L926" s="146">
        <v>11</v>
      </c>
      <c r="M926" s="146">
        <v>12</v>
      </c>
      <c r="N926" s="146">
        <v>13</v>
      </c>
      <c r="O926" s="146">
        <v>14</v>
      </c>
      <c r="P926" s="146">
        <v>15</v>
      </c>
      <c r="Q926" s="146">
        <v>16</v>
      </c>
      <c r="R926" s="146">
        <v>17</v>
      </c>
      <c r="S926" s="146">
        <v>18</v>
      </c>
      <c r="T926" s="146">
        <v>19</v>
      </c>
      <c r="U926" s="146">
        <v>20</v>
      </c>
      <c r="V926" s="146">
        <v>21</v>
      </c>
      <c r="W926" s="146">
        <v>22</v>
      </c>
      <c r="X926" s="146">
        <v>23</v>
      </c>
      <c r="Y926" s="146">
        <v>24</v>
      </c>
      <c r="Z926" s="146">
        <v>25</v>
      </c>
      <c r="AA926" s="146">
        <v>26</v>
      </c>
      <c r="AB926" s="146">
        <v>27</v>
      </c>
      <c r="AC926" s="146">
        <v>28</v>
      </c>
      <c r="AD926" s="146">
        <v>29</v>
      </c>
      <c r="AE926" s="146">
        <v>30</v>
      </c>
      <c r="AF926" s="146">
        <v>31</v>
      </c>
      <c r="AG926" s="146">
        <v>32</v>
      </c>
      <c r="AH926" s="146">
        <v>33</v>
      </c>
      <c r="AI926" s="146">
        <v>34</v>
      </c>
      <c r="AJ926" s="146">
        <v>35</v>
      </c>
      <c r="AK926" s="146">
        <v>36</v>
      </c>
      <c r="AL926" s="146">
        <v>37</v>
      </c>
      <c r="AM926" s="146">
        <v>38</v>
      </c>
      <c r="AN926" s="146">
        <v>39</v>
      </c>
      <c r="AO926" s="146">
        <v>40</v>
      </c>
      <c r="AP926" s="146">
        <v>41</v>
      </c>
      <c r="AQ926" s="146">
        <v>42</v>
      </c>
    </row>
    <row r="927" spans="1:43" x14ac:dyDescent="0.25">
      <c r="A927" s="146">
        <v>0</v>
      </c>
      <c r="B927" s="146">
        <v>1</v>
      </c>
      <c r="C927" s="146">
        <v>2</v>
      </c>
      <c r="D927" s="146">
        <v>3</v>
      </c>
      <c r="E927" s="146">
        <v>4</v>
      </c>
      <c r="F927" s="146">
        <v>5</v>
      </c>
      <c r="G927" s="146">
        <v>6</v>
      </c>
      <c r="H927" s="146">
        <v>7</v>
      </c>
      <c r="I927" s="146">
        <v>8</v>
      </c>
      <c r="J927" s="146">
        <v>9</v>
      </c>
      <c r="K927" s="146">
        <v>10</v>
      </c>
      <c r="L927" s="146">
        <v>11</v>
      </c>
      <c r="M927" s="146">
        <v>12</v>
      </c>
      <c r="N927" s="146">
        <v>13</v>
      </c>
      <c r="O927" s="146">
        <v>14</v>
      </c>
      <c r="P927" s="146">
        <v>15</v>
      </c>
      <c r="Q927" s="146">
        <v>16</v>
      </c>
      <c r="R927" s="146">
        <v>17</v>
      </c>
      <c r="S927" s="146">
        <v>18</v>
      </c>
      <c r="T927" s="146">
        <v>19</v>
      </c>
      <c r="U927" s="146">
        <v>20</v>
      </c>
      <c r="V927" s="146">
        <v>21</v>
      </c>
      <c r="W927" s="146">
        <v>22</v>
      </c>
      <c r="X927" s="146">
        <v>23</v>
      </c>
      <c r="Y927" s="146">
        <v>24</v>
      </c>
      <c r="Z927" s="146">
        <v>25</v>
      </c>
      <c r="AA927" s="146">
        <v>26</v>
      </c>
      <c r="AB927" s="146">
        <v>27</v>
      </c>
      <c r="AC927" s="146">
        <v>28</v>
      </c>
      <c r="AD927" s="146">
        <v>29</v>
      </c>
      <c r="AE927" s="146">
        <v>30</v>
      </c>
      <c r="AF927" s="146">
        <v>31</v>
      </c>
      <c r="AG927" s="146">
        <v>32</v>
      </c>
      <c r="AH927" s="146">
        <v>33</v>
      </c>
      <c r="AI927" s="146">
        <v>34</v>
      </c>
      <c r="AJ927" s="146">
        <v>35</v>
      </c>
      <c r="AK927" s="146">
        <v>36</v>
      </c>
      <c r="AL927" s="146">
        <v>37</v>
      </c>
      <c r="AM927" s="146">
        <v>38</v>
      </c>
      <c r="AN927" s="146">
        <v>39</v>
      </c>
      <c r="AO927" s="146">
        <v>40</v>
      </c>
      <c r="AP927" s="146">
        <v>41</v>
      </c>
      <c r="AQ927" s="146">
        <v>42</v>
      </c>
    </row>
    <row r="928" spans="1:43" x14ac:dyDescent="0.25">
      <c r="A928" s="146">
        <v>0</v>
      </c>
      <c r="B928" s="146">
        <v>1</v>
      </c>
      <c r="C928" s="146">
        <v>2</v>
      </c>
      <c r="D928" s="146">
        <v>3</v>
      </c>
      <c r="E928" s="146">
        <v>4</v>
      </c>
      <c r="F928" s="146">
        <v>5</v>
      </c>
      <c r="G928" s="146">
        <v>6</v>
      </c>
      <c r="H928" s="146">
        <v>7</v>
      </c>
      <c r="I928" s="146">
        <v>8</v>
      </c>
      <c r="J928" s="146">
        <v>9</v>
      </c>
      <c r="K928" s="146">
        <v>10</v>
      </c>
      <c r="L928" s="146">
        <v>11</v>
      </c>
      <c r="M928" s="146">
        <v>12</v>
      </c>
      <c r="N928" s="146">
        <v>13</v>
      </c>
      <c r="O928" s="146">
        <v>14</v>
      </c>
      <c r="P928" s="146">
        <v>15</v>
      </c>
      <c r="Q928" s="146">
        <v>16</v>
      </c>
      <c r="R928" s="146">
        <v>17</v>
      </c>
      <c r="S928" s="146">
        <v>18</v>
      </c>
      <c r="T928" s="146">
        <v>19</v>
      </c>
      <c r="U928" s="146">
        <v>20</v>
      </c>
      <c r="V928" s="146">
        <v>21</v>
      </c>
      <c r="W928" s="146">
        <v>22</v>
      </c>
      <c r="X928" s="146">
        <v>23</v>
      </c>
      <c r="Y928" s="146">
        <v>24</v>
      </c>
      <c r="Z928" s="146">
        <v>25</v>
      </c>
      <c r="AA928" s="146">
        <v>26</v>
      </c>
      <c r="AB928" s="146">
        <v>27</v>
      </c>
      <c r="AC928" s="146">
        <v>28</v>
      </c>
      <c r="AD928" s="146">
        <v>29</v>
      </c>
      <c r="AE928" s="146">
        <v>30</v>
      </c>
      <c r="AF928" s="146">
        <v>31</v>
      </c>
      <c r="AG928" s="146">
        <v>32</v>
      </c>
      <c r="AH928" s="146">
        <v>33</v>
      </c>
      <c r="AI928" s="146">
        <v>34</v>
      </c>
      <c r="AJ928" s="146">
        <v>35</v>
      </c>
      <c r="AK928" s="146">
        <v>36</v>
      </c>
      <c r="AL928" s="146">
        <v>37</v>
      </c>
      <c r="AM928" s="146">
        <v>38</v>
      </c>
      <c r="AN928" s="146">
        <v>39</v>
      </c>
      <c r="AO928" s="146">
        <v>40</v>
      </c>
      <c r="AP928" s="146">
        <v>41</v>
      </c>
      <c r="AQ928" s="146">
        <v>42</v>
      </c>
    </row>
    <row r="929" spans="1:43" x14ac:dyDescent="0.25">
      <c r="A929" s="146">
        <v>0</v>
      </c>
      <c r="B929" s="146">
        <v>1</v>
      </c>
      <c r="C929" s="146">
        <v>2</v>
      </c>
      <c r="D929" s="146">
        <v>3</v>
      </c>
      <c r="E929" s="146">
        <v>4</v>
      </c>
      <c r="F929" s="146">
        <v>5</v>
      </c>
      <c r="G929" s="146">
        <v>6</v>
      </c>
      <c r="H929" s="146">
        <v>7</v>
      </c>
      <c r="I929" s="146">
        <v>8</v>
      </c>
      <c r="J929" s="146">
        <v>9</v>
      </c>
      <c r="K929" s="146">
        <v>10</v>
      </c>
      <c r="L929" s="146">
        <v>11</v>
      </c>
      <c r="M929" s="146">
        <v>12</v>
      </c>
      <c r="N929" s="146">
        <v>13</v>
      </c>
      <c r="O929" s="146">
        <v>14</v>
      </c>
      <c r="P929" s="146">
        <v>15</v>
      </c>
      <c r="Q929" s="146">
        <v>16</v>
      </c>
      <c r="R929" s="146">
        <v>17</v>
      </c>
      <c r="S929" s="146">
        <v>18</v>
      </c>
      <c r="T929" s="146">
        <v>19</v>
      </c>
      <c r="U929" s="146">
        <v>20</v>
      </c>
      <c r="V929" s="146">
        <v>21</v>
      </c>
      <c r="W929" s="146">
        <v>22</v>
      </c>
      <c r="X929" s="146">
        <v>23</v>
      </c>
      <c r="Y929" s="146">
        <v>24</v>
      </c>
      <c r="Z929" s="146">
        <v>25</v>
      </c>
      <c r="AA929" s="146">
        <v>26</v>
      </c>
      <c r="AB929" s="146">
        <v>27</v>
      </c>
      <c r="AC929" s="146">
        <v>28</v>
      </c>
      <c r="AD929" s="146">
        <v>29</v>
      </c>
      <c r="AE929" s="146">
        <v>30</v>
      </c>
      <c r="AF929" s="146">
        <v>31</v>
      </c>
      <c r="AG929" s="146">
        <v>32</v>
      </c>
      <c r="AH929" s="146">
        <v>33</v>
      </c>
      <c r="AI929" s="146">
        <v>34</v>
      </c>
      <c r="AJ929" s="146">
        <v>35</v>
      </c>
      <c r="AK929" s="146">
        <v>36</v>
      </c>
      <c r="AL929" s="146">
        <v>37</v>
      </c>
      <c r="AM929" s="146">
        <v>38</v>
      </c>
      <c r="AN929" s="146">
        <v>39</v>
      </c>
      <c r="AO929" s="146">
        <v>40</v>
      </c>
      <c r="AP929" s="146">
        <v>41</v>
      </c>
      <c r="AQ929" s="146">
        <v>42</v>
      </c>
    </row>
    <row r="930" spans="1:43" x14ac:dyDescent="0.25">
      <c r="A930" s="146">
        <v>0</v>
      </c>
      <c r="B930" s="146">
        <v>1</v>
      </c>
      <c r="C930" s="146">
        <v>2</v>
      </c>
      <c r="D930" s="146">
        <v>3</v>
      </c>
      <c r="E930" s="146">
        <v>4</v>
      </c>
      <c r="F930" s="146">
        <v>5</v>
      </c>
      <c r="G930" s="146">
        <v>6</v>
      </c>
      <c r="H930" s="146">
        <v>7</v>
      </c>
      <c r="I930" s="146">
        <v>8</v>
      </c>
      <c r="J930" s="146">
        <v>9</v>
      </c>
      <c r="K930" s="146">
        <v>10</v>
      </c>
      <c r="L930" s="146">
        <v>11</v>
      </c>
      <c r="M930" s="146">
        <v>12</v>
      </c>
      <c r="N930" s="146">
        <v>13</v>
      </c>
      <c r="O930" s="146">
        <v>14</v>
      </c>
      <c r="P930" s="146">
        <v>15</v>
      </c>
      <c r="Q930" s="146">
        <v>16</v>
      </c>
      <c r="R930" s="146">
        <v>17</v>
      </c>
      <c r="S930" s="146">
        <v>18</v>
      </c>
      <c r="T930" s="146">
        <v>19</v>
      </c>
      <c r="U930" s="146">
        <v>20</v>
      </c>
      <c r="V930" s="146">
        <v>21</v>
      </c>
      <c r="W930" s="146">
        <v>22</v>
      </c>
      <c r="X930" s="146">
        <v>23</v>
      </c>
      <c r="Y930" s="146">
        <v>24</v>
      </c>
      <c r="Z930" s="146">
        <v>25</v>
      </c>
      <c r="AA930" s="146">
        <v>26</v>
      </c>
      <c r="AB930" s="146">
        <v>27</v>
      </c>
      <c r="AC930" s="146">
        <v>28</v>
      </c>
      <c r="AD930" s="146">
        <v>29</v>
      </c>
      <c r="AE930" s="146">
        <v>30</v>
      </c>
      <c r="AF930" s="146">
        <v>31</v>
      </c>
      <c r="AG930" s="146">
        <v>32</v>
      </c>
      <c r="AH930" s="146">
        <v>33</v>
      </c>
      <c r="AI930" s="146">
        <v>34</v>
      </c>
      <c r="AJ930" s="146">
        <v>35</v>
      </c>
      <c r="AK930" s="146">
        <v>36</v>
      </c>
      <c r="AL930" s="146">
        <v>37</v>
      </c>
      <c r="AM930" s="146">
        <v>38</v>
      </c>
      <c r="AN930" s="146">
        <v>39</v>
      </c>
      <c r="AO930" s="146">
        <v>40</v>
      </c>
      <c r="AP930" s="146">
        <v>41</v>
      </c>
      <c r="AQ930" s="146">
        <v>42</v>
      </c>
    </row>
    <row r="931" spans="1:43" x14ac:dyDescent="0.25">
      <c r="A931" s="146">
        <v>0</v>
      </c>
      <c r="B931" s="146">
        <v>1</v>
      </c>
      <c r="C931" s="146">
        <v>2</v>
      </c>
      <c r="D931" s="146">
        <v>3</v>
      </c>
      <c r="E931" s="146">
        <v>4</v>
      </c>
      <c r="F931" s="146">
        <v>5</v>
      </c>
      <c r="G931" s="146">
        <v>6</v>
      </c>
      <c r="H931" s="146">
        <v>7</v>
      </c>
      <c r="I931" s="146">
        <v>8</v>
      </c>
      <c r="J931" s="146">
        <v>9</v>
      </c>
      <c r="K931" s="146">
        <v>10</v>
      </c>
      <c r="L931" s="146">
        <v>11</v>
      </c>
      <c r="M931" s="146">
        <v>12</v>
      </c>
      <c r="N931" s="146">
        <v>13</v>
      </c>
      <c r="O931" s="146">
        <v>14</v>
      </c>
      <c r="P931" s="146">
        <v>15</v>
      </c>
      <c r="Q931" s="146">
        <v>16</v>
      </c>
      <c r="R931" s="146">
        <v>17</v>
      </c>
      <c r="S931" s="146">
        <v>18</v>
      </c>
      <c r="T931" s="146">
        <v>19</v>
      </c>
      <c r="U931" s="146">
        <v>20</v>
      </c>
      <c r="V931" s="146">
        <v>21</v>
      </c>
      <c r="W931" s="146">
        <v>22</v>
      </c>
      <c r="X931" s="146">
        <v>23</v>
      </c>
      <c r="Y931" s="146">
        <v>24</v>
      </c>
      <c r="Z931" s="146">
        <v>25</v>
      </c>
      <c r="AA931" s="146">
        <v>26</v>
      </c>
      <c r="AB931" s="146">
        <v>27</v>
      </c>
      <c r="AC931" s="146">
        <v>28</v>
      </c>
      <c r="AD931" s="146">
        <v>29</v>
      </c>
      <c r="AE931" s="146">
        <v>30</v>
      </c>
      <c r="AF931" s="146">
        <v>31</v>
      </c>
      <c r="AG931" s="146">
        <v>32</v>
      </c>
      <c r="AH931" s="146">
        <v>33</v>
      </c>
      <c r="AI931" s="146">
        <v>34</v>
      </c>
      <c r="AJ931" s="146">
        <v>35</v>
      </c>
      <c r="AK931" s="146">
        <v>36</v>
      </c>
      <c r="AL931" s="146">
        <v>37</v>
      </c>
      <c r="AM931" s="146">
        <v>38</v>
      </c>
      <c r="AN931" s="146">
        <v>39</v>
      </c>
      <c r="AO931" s="146">
        <v>40</v>
      </c>
      <c r="AP931" s="146">
        <v>41</v>
      </c>
      <c r="AQ931" s="146">
        <v>42</v>
      </c>
    </row>
    <row r="932" spans="1:43" x14ac:dyDescent="0.25">
      <c r="A932" s="146">
        <v>0</v>
      </c>
      <c r="B932" s="146">
        <v>1</v>
      </c>
      <c r="C932" s="146">
        <v>2</v>
      </c>
      <c r="D932" s="146">
        <v>3</v>
      </c>
      <c r="E932" s="146">
        <v>4</v>
      </c>
      <c r="F932" s="146">
        <v>5</v>
      </c>
      <c r="G932" s="146">
        <v>6</v>
      </c>
      <c r="H932" s="146">
        <v>7</v>
      </c>
      <c r="I932" s="146">
        <v>8</v>
      </c>
      <c r="J932" s="146">
        <v>9</v>
      </c>
      <c r="K932" s="146">
        <v>10</v>
      </c>
      <c r="L932" s="146">
        <v>11</v>
      </c>
      <c r="M932" s="146">
        <v>12</v>
      </c>
      <c r="N932" s="146">
        <v>13</v>
      </c>
      <c r="O932" s="146">
        <v>14</v>
      </c>
      <c r="P932" s="146">
        <v>15</v>
      </c>
      <c r="Q932" s="146">
        <v>16</v>
      </c>
      <c r="R932" s="146">
        <v>17</v>
      </c>
      <c r="S932" s="146">
        <v>18</v>
      </c>
      <c r="T932" s="146">
        <v>19</v>
      </c>
      <c r="U932" s="146">
        <v>20</v>
      </c>
      <c r="V932" s="146">
        <v>21</v>
      </c>
      <c r="W932" s="146">
        <v>22</v>
      </c>
      <c r="X932" s="146">
        <v>23</v>
      </c>
      <c r="Y932" s="146">
        <v>24</v>
      </c>
      <c r="Z932" s="146">
        <v>25</v>
      </c>
      <c r="AA932" s="146">
        <v>26</v>
      </c>
      <c r="AB932" s="146">
        <v>27</v>
      </c>
      <c r="AC932" s="146">
        <v>28</v>
      </c>
      <c r="AD932" s="146">
        <v>29</v>
      </c>
      <c r="AE932" s="146">
        <v>30</v>
      </c>
      <c r="AF932" s="146">
        <v>31</v>
      </c>
      <c r="AG932" s="146">
        <v>32</v>
      </c>
      <c r="AH932" s="146">
        <v>33</v>
      </c>
      <c r="AI932" s="146">
        <v>34</v>
      </c>
      <c r="AJ932" s="146">
        <v>35</v>
      </c>
      <c r="AK932" s="146">
        <v>36</v>
      </c>
      <c r="AL932" s="146">
        <v>37</v>
      </c>
      <c r="AM932" s="146">
        <v>38</v>
      </c>
      <c r="AN932" s="146">
        <v>39</v>
      </c>
      <c r="AO932" s="146">
        <v>40</v>
      </c>
      <c r="AP932" s="146">
        <v>41</v>
      </c>
      <c r="AQ932" s="146">
        <v>42</v>
      </c>
    </row>
    <row r="933" spans="1:43" x14ac:dyDescent="0.25">
      <c r="A933" s="146">
        <v>0</v>
      </c>
      <c r="B933" s="146">
        <v>1</v>
      </c>
      <c r="C933" s="146">
        <v>2</v>
      </c>
      <c r="D933" s="146">
        <v>3</v>
      </c>
      <c r="E933" s="146">
        <v>4</v>
      </c>
      <c r="F933" s="146">
        <v>5</v>
      </c>
      <c r="G933" s="146">
        <v>6</v>
      </c>
      <c r="H933" s="146">
        <v>7</v>
      </c>
      <c r="I933" s="146">
        <v>8</v>
      </c>
      <c r="J933" s="146">
        <v>9</v>
      </c>
      <c r="K933" s="146">
        <v>10</v>
      </c>
      <c r="L933" s="146">
        <v>11</v>
      </c>
      <c r="M933" s="146">
        <v>12</v>
      </c>
      <c r="N933" s="146">
        <v>13</v>
      </c>
      <c r="O933" s="146">
        <v>14</v>
      </c>
      <c r="P933" s="146">
        <v>15</v>
      </c>
      <c r="Q933" s="146">
        <v>16</v>
      </c>
      <c r="R933" s="146">
        <v>17</v>
      </c>
      <c r="S933" s="146">
        <v>18</v>
      </c>
      <c r="T933" s="146">
        <v>19</v>
      </c>
      <c r="U933" s="146">
        <v>20</v>
      </c>
      <c r="V933" s="146">
        <v>21</v>
      </c>
      <c r="W933" s="146">
        <v>22</v>
      </c>
      <c r="X933" s="146">
        <v>23</v>
      </c>
      <c r="Y933" s="146">
        <v>24</v>
      </c>
      <c r="Z933" s="146">
        <v>25</v>
      </c>
      <c r="AA933" s="146">
        <v>26</v>
      </c>
      <c r="AB933" s="146">
        <v>27</v>
      </c>
      <c r="AC933" s="146">
        <v>28</v>
      </c>
      <c r="AD933" s="146">
        <v>29</v>
      </c>
      <c r="AE933" s="146">
        <v>30</v>
      </c>
      <c r="AF933" s="146">
        <v>31</v>
      </c>
      <c r="AG933" s="146">
        <v>32</v>
      </c>
      <c r="AH933" s="146">
        <v>33</v>
      </c>
      <c r="AI933" s="146">
        <v>34</v>
      </c>
      <c r="AJ933" s="146">
        <v>35</v>
      </c>
      <c r="AK933" s="146">
        <v>36</v>
      </c>
      <c r="AL933" s="146">
        <v>37</v>
      </c>
      <c r="AM933" s="146">
        <v>38</v>
      </c>
      <c r="AN933" s="146">
        <v>39</v>
      </c>
      <c r="AO933" s="146">
        <v>40</v>
      </c>
      <c r="AP933" s="146">
        <v>41</v>
      </c>
      <c r="AQ933" s="146">
        <v>42</v>
      </c>
    </row>
    <row r="934" spans="1:43" x14ac:dyDescent="0.25">
      <c r="A934" s="146">
        <v>0</v>
      </c>
      <c r="B934" s="146">
        <v>1</v>
      </c>
      <c r="C934" s="146">
        <v>2</v>
      </c>
      <c r="D934" s="146">
        <v>3</v>
      </c>
      <c r="E934" s="146">
        <v>4</v>
      </c>
      <c r="F934" s="146">
        <v>5</v>
      </c>
      <c r="G934" s="146">
        <v>6</v>
      </c>
      <c r="H934" s="146">
        <v>7</v>
      </c>
      <c r="I934" s="146">
        <v>8</v>
      </c>
      <c r="J934" s="146">
        <v>9</v>
      </c>
      <c r="K934" s="146">
        <v>10</v>
      </c>
      <c r="L934" s="146">
        <v>11</v>
      </c>
      <c r="M934" s="146">
        <v>12</v>
      </c>
      <c r="N934" s="146">
        <v>13</v>
      </c>
      <c r="O934" s="146">
        <v>14</v>
      </c>
      <c r="P934" s="146">
        <v>15</v>
      </c>
      <c r="Q934" s="146">
        <v>16</v>
      </c>
      <c r="R934" s="146">
        <v>17</v>
      </c>
      <c r="S934" s="146">
        <v>18</v>
      </c>
      <c r="T934" s="146">
        <v>19</v>
      </c>
      <c r="U934" s="146">
        <v>20</v>
      </c>
      <c r="V934" s="146">
        <v>21</v>
      </c>
      <c r="W934" s="146">
        <v>22</v>
      </c>
      <c r="X934" s="146">
        <v>23</v>
      </c>
      <c r="Y934" s="146">
        <v>24</v>
      </c>
      <c r="Z934" s="146">
        <v>25</v>
      </c>
      <c r="AA934" s="146">
        <v>26</v>
      </c>
      <c r="AB934" s="146">
        <v>27</v>
      </c>
      <c r="AC934" s="146">
        <v>28</v>
      </c>
      <c r="AD934" s="146">
        <v>29</v>
      </c>
      <c r="AE934" s="146">
        <v>30</v>
      </c>
      <c r="AF934" s="146">
        <v>31</v>
      </c>
      <c r="AG934" s="146">
        <v>32</v>
      </c>
      <c r="AH934" s="146">
        <v>33</v>
      </c>
      <c r="AI934" s="146">
        <v>34</v>
      </c>
      <c r="AJ934" s="146">
        <v>35</v>
      </c>
      <c r="AK934" s="146">
        <v>36</v>
      </c>
      <c r="AL934" s="146">
        <v>37</v>
      </c>
      <c r="AM934" s="146">
        <v>38</v>
      </c>
      <c r="AN934" s="146">
        <v>39</v>
      </c>
      <c r="AO934" s="146">
        <v>40</v>
      </c>
      <c r="AP934" s="146">
        <v>41</v>
      </c>
      <c r="AQ934" s="146">
        <v>42</v>
      </c>
    </row>
    <row r="935" spans="1:43" x14ac:dyDescent="0.25">
      <c r="A935" s="146">
        <v>0</v>
      </c>
      <c r="B935" s="146">
        <v>1</v>
      </c>
      <c r="C935" s="146">
        <v>2</v>
      </c>
      <c r="D935" s="146">
        <v>3</v>
      </c>
      <c r="E935" s="146">
        <v>4</v>
      </c>
      <c r="F935" s="146">
        <v>5</v>
      </c>
      <c r="G935" s="146">
        <v>6</v>
      </c>
      <c r="H935" s="146">
        <v>7</v>
      </c>
      <c r="I935" s="146">
        <v>8</v>
      </c>
      <c r="J935" s="146">
        <v>9</v>
      </c>
      <c r="K935" s="146">
        <v>10</v>
      </c>
      <c r="L935" s="146">
        <v>11</v>
      </c>
      <c r="M935" s="146">
        <v>12</v>
      </c>
      <c r="N935" s="146">
        <v>13</v>
      </c>
      <c r="O935" s="146">
        <v>14</v>
      </c>
      <c r="P935" s="146">
        <v>15</v>
      </c>
      <c r="Q935" s="146">
        <v>16</v>
      </c>
      <c r="R935" s="146">
        <v>17</v>
      </c>
      <c r="S935" s="146">
        <v>18</v>
      </c>
      <c r="T935" s="146">
        <v>19</v>
      </c>
      <c r="U935" s="146">
        <v>20</v>
      </c>
      <c r="V935" s="146">
        <v>21</v>
      </c>
      <c r="W935" s="146">
        <v>22</v>
      </c>
      <c r="X935" s="146">
        <v>23</v>
      </c>
      <c r="Y935" s="146">
        <v>24</v>
      </c>
      <c r="Z935" s="146">
        <v>25</v>
      </c>
      <c r="AA935" s="146">
        <v>26</v>
      </c>
      <c r="AB935" s="146">
        <v>27</v>
      </c>
      <c r="AC935" s="146">
        <v>28</v>
      </c>
      <c r="AD935" s="146">
        <v>29</v>
      </c>
      <c r="AE935" s="146">
        <v>30</v>
      </c>
      <c r="AF935" s="146">
        <v>31</v>
      </c>
      <c r="AG935" s="146">
        <v>32</v>
      </c>
      <c r="AH935" s="146">
        <v>33</v>
      </c>
      <c r="AI935" s="146">
        <v>34</v>
      </c>
      <c r="AJ935" s="146">
        <v>35</v>
      </c>
      <c r="AK935" s="146">
        <v>36</v>
      </c>
      <c r="AL935" s="146">
        <v>37</v>
      </c>
      <c r="AM935" s="146">
        <v>38</v>
      </c>
      <c r="AN935" s="146">
        <v>39</v>
      </c>
      <c r="AO935" s="146">
        <v>40</v>
      </c>
      <c r="AP935" s="146">
        <v>41</v>
      </c>
      <c r="AQ935" s="146">
        <v>42</v>
      </c>
    </row>
    <row r="936" spans="1:43" x14ac:dyDescent="0.25">
      <c r="A936" s="146">
        <v>0</v>
      </c>
      <c r="B936" s="146">
        <v>1</v>
      </c>
      <c r="C936" s="146">
        <v>2</v>
      </c>
      <c r="D936" s="146">
        <v>3</v>
      </c>
      <c r="E936" s="146">
        <v>4</v>
      </c>
      <c r="F936" s="146">
        <v>5</v>
      </c>
      <c r="G936" s="146">
        <v>6</v>
      </c>
      <c r="H936" s="146">
        <v>7</v>
      </c>
      <c r="I936" s="146">
        <v>8</v>
      </c>
      <c r="J936" s="146">
        <v>9</v>
      </c>
      <c r="K936" s="146">
        <v>10</v>
      </c>
      <c r="L936" s="146">
        <v>11</v>
      </c>
      <c r="M936" s="146">
        <v>12</v>
      </c>
      <c r="N936" s="146">
        <v>13</v>
      </c>
      <c r="O936" s="146">
        <v>14</v>
      </c>
      <c r="P936" s="146">
        <v>15</v>
      </c>
      <c r="Q936" s="146">
        <v>16</v>
      </c>
      <c r="R936" s="146">
        <v>17</v>
      </c>
      <c r="S936" s="146">
        <v>18</v>
      </c>
      <c r="T936" s="146">
        <v>19</v>
      </c>
      <c r="U936" s="146">
        <v>20</v>
      </c>
      <c r="V936" s="146">
        <v>21</v>
      </c>
      <c r="W936" s="146">
        <v>22</v>
      </c>
      <c r="X936" s="146">
        <v>23</v>
      </c>
      <c r="Y936" s="146">
        <v>24</v>
      </c>
      <c r="Z936" s="146">
        <v>25</v>
      </c>
      <c r="AA936" s="146">
        <v>26</v>
      </c>
      <c r="AB936" s="146">
        <v>27</v>
      </c>
      <c r="AC936" s="146">
        <v>28</v>
      </c>
      <c r="AD936" s="146">
        <v>29</v>
      </c>
      <c r="AE936" s="146">
        <v>30</v>
      </c>
      <c r="AF936" s="146">
        <v>31</v>
      </c>
      <c r="AG936" s="146">
        <v>32</v>
      </c>
      <c r="AH936" s="146">
        <v>33</v>
      </c>
      <c r="AI936" s="146">
        <v>34</v>
      </c>
      <c r="AJ936" s="146">
        <v>35</v>
      </c>
      <c r="AK936" s="146">
        <v>36</v>
      </c>
      <c r="AL936" s="146">
        <v>37</v>
      </c>
      <c r="AM936" s="146">
        <v>38</v>
      </c>
      <c r="AN936" s="146">
        <v>39</v>
      </c>
      <c r="AO936" s="146">
        <v>40</v>
      </c>
      <c r="AP936" s="146">
        <v>41</v>
      </c>
      <c r="AQ936" s="146">
        <v>42</v>
      </c>
    </row>
    <row r="937" spans="1:43" x14ac:dyDescent="0.25">
      <c r="A937" s="146">
        <v>0</v>
      </c>
      <c r="B937" s="146">
        <v>1</v>
      </c>
      <c r="C937" s="146">
        <v>2</v>
      </c>
      <c r="D937" s="146">
        <v>3</v>
      </c>
      <c r="E937" s="146">
        <v>4</v>
      </c>
      <c r="F937" s="146">
        <v>5</v>
      </c>
      <c r="G937" s="146">
        <v>6</v>
      </c>
      <c r="H937" s="146">
        <v>7</v>
      </c>
      <c r="I937" s="146">
        <v>8</v>
      </c>
      <c r="J937" s="146">
        <v>9</v>
      </c>
      <c r="K937" s="146">
        <v>10</v>
      </c>
      <c r="L937" s="146">
        <v>11</v>
      </c>
      <c r="M937" s="146">
        <v>12</v>
      </c>
      <c r="N937" s="146">
        <v>13</v>
      </c>
      <c r="O937" s="146">
        <v>14</v>
      </c>
      <c r="P937" s="146">
        <v>15</v>
      </c>
      <c r="Q937" s="146">
        <v>16</v>
      </c>
      <c r="R937" s="146">
        <v>17</v>
      </c>
      <c r="S937" s="146">
        <v>18</v>
      </c>
      <c r="T937" s="146">
        <v>19</v>
      </c>
      <c r="U937" s="146">
        <v>20</v>
      </c>
      <c r="V937" s="146">
        <v>21</v>
      </c>
      <c r="W937" s="146">
        <v>22</v>
      </c>
      <c r="X937" s="146">
        <v>23</v>
      </c>
      <c r="Y937" s="146">
        <v>24</v>
      </c>
      <c r="Z937" s="146">
        <v>25</v>
      </c>
      <c r="AA937" s="146">
        <v>26</v>
      </c>
      <c r="AB937" s="146">
        <v>27</v>
      </c>
      <c r="AC937" s="146">
        <v>28</v>
      </c>
      <c r="AD937" s="146">
        <v>29</v>
      </c>
      <c r="AE937" s="146">
        <v>30</v>
      </c>
      <c r="AF937" s="146">
        <v>31</v>
      </c>
      <c r="AG937" s="146">
        <v>32</v>
      </c>
      <c r="AH937" s="146">
        <v>33</v>
      </c>
      <c r="AI937" s="146">
        <v>34</v>
      </c>
      <c r="AJ937" s="146">
        <v>35</v>
      </c>
      <c r="AK937" s="146">
        <v>36</v>
      </c>
      <c r="AL937" s="146">
        <v>37</v>
      </c>
      <c r="AM937" s="146">
        <v>38</v>
      </c>
      <c r="AN937" s="146">
        <v>39</v>
      </c>
      <c r="AO937" s="146">
        <v>40</v>
      </c>
      <c r="AP937" s="146">
        <v>41</v>
      </c>
      <c r="AQ937" s="146">
        <v>42</v>
      </c>
    </row>
    <row r="938" spans="1:43" x14ac:dyDescent="0.25">
      <c r="A938" s="146">
        <v>0</v>
      </c>
      <c r="B938" s="146">
        <v>1</v>
      </c>
      <c r="C938" s="146">
        <v>2</v>
      </c>
      <c r="D938" s="146">
        <v>3</v>
      </c>
      <c r="E938" s="146">
        <v>4</v>
      </c>
      <c r="F938" s="146">
        <v>5</v>
      </c>
      <c r="G938" s="146">
        <v>6</v>
      </c>
      <c r="H938" s="146">
        <v>7</v>
      </c>
      <c r="I938" s="146">
        <v>8</v>
      </c>
      <c r="J938" s="146">
        <v>9</v>
      </c>
      <c r="K938" s="146">
        <v>10</v>
      </c>
      <c r="L938" s="146">
        <v>11</v>
      </c>
      <c r="M938" s="146">
        <v>12</v>
      </c>
      <c r="N938" s="146">
        <v>13</v>
      </c>
      <c r="O938" s="146">
        <v>14</v>
      </c>
      <c r="P938" s="146">
        <v>15</v>
      </c>
      <c r="Q938" s="146">
        <v>16</v>
      </c>
      <c r="R938" s="146">
        <v>17</v>
      </c>
      <c r="S938" s="146">
        <v>18</v>
      </c>
      <c r="T938" s="146">
        <v>19</v>
      </c>
      <c r="U938" s="146">
        <v>20</v>
      </c>
      <c r="V938" s="146">
        <v>21</v>
      </c>
      <c r="W938" s="146">
        <v>22</v>
      </c>
      <c r="X938" s="146">
        <v>23</v>
      </c>
      <c r="Y938" s="146">
        <v>24</v>
      </c>
      <c r="Z938" s="146">
        <v>25</v>
      </c>
      <c r="AA938" s="146">
        <v>26</v>
      </c>
      <c r="AB938" s="146">
        <v>27</v>
      </c>
      <c r="AC938" s="146">
        <v>28</v>
      </c>
      <c r="AD938" s="146">
        <v>29</v>
      </c>
      <c r="AE938" s="146">
        <v>30</v>
      </c>
      <c r="AF938" s="146">
        <v>31</v>
      </c>
      <c r="AG938" s="146">
        <v>32</v>
      </c>
      <c r="AH938" s="146">
        <v>33</v>
      </c>
      <c r="AI938" s="146">
        <v>34</v>
      </c>
      <c r="AJ938" s="146">
        <v>35</v>
      </c>
      <c r="AK938" s="146">
        <v>36</v>
      </c>
      <c r="AL938" s="146">
        <v>37</v>
      </c>
      <c r="AM938" s="146">
        <v>38</v>
      </c>
      <c r="AN938" s="146">
        <v>39</v>
      </c>
      <c r="AO938" s="146">
        <v>40</v>
      </c>
      <c r="AP938" s="146">
        <v>41</v>
      </c>
      <c r="AQ938" s="146">
        <v>42</v>
      </c>
    </row>
    <row r="939" spans="1:43" x14ac:dyDescent="0.25">
      <c r="A939" s="146">
        <v>0</v>
      </c>
      <c r="B939" s="146">
        <v>1</v>
      </c>
      <c r="C939" s="146">
        <v>2</v>
      </c>
      <c r="D939" s="146">
        <v>3</v>
      </c>
      <c r="E939" s="146">
        <v>4</v>
      </c>
      <c r="F939" s="146">
        <v>5</v>
      </c>
      <c r="G939" s="146">
        <v>6</v>
      </c>
      <c r="H939" s="146">
        <v>7</v>
      </c>
      <c r="I939" s="146">
        <v>8</v>
      </c>
      <c r="J939" s="146">
        <v>9</v>
      </c>
      <c r="K939" s="146">
        <v>10</v>
      </c>
      <c r="L939" s="146">
        <v>11</v>
      </c>
      <c r="M939" s="146">
        <v>12</v>
      </c>
      <c r="N939" s="146">
        <v>13</v>
      </c>
      <c r="O939" s="146">
        <v>14</v>
      </c>
      <c r="P939" s="146">
        <v>15</v>
      </c>
      <c r="Q939" s="146">
        <v>16</v>
      </c>
      <c r="R939" s="146">
        <v>17</v>
      </c>
      <c r="S939" s="146">
        <v>18</v>
      </c>
      <c r="T939" s="146">
        <v>19</v>
      </c>
      <c r="U939" s="146">
        <v>20</v>
      </c>
      <c r="V939" s="146">
        <v>21</v>
      </c>
      <c r="W939" s="146">
        <v>22</v>
      </c>
      <c r="X939" s="146">
        <v>23</v>
      </c>
      <c r="Y939" s="146">
        <v>24</v>
      </c>
      <c r="Z939" s="146">
        <v>25</v>
      </c>
      <c r="AA939" s="146">
        <v>26</v>
      </c>
      <c r="AB939" s="146">
        <v>27</v>
      </c>
      <c r="AC939" s="146">
        <v>28</v>
      </c>
      <c r="AD939" s="146">
        <v>29</v>
      </c>
      <c r="AE939" s="146">
        <v>30</v>
      </c>
      <c r="AF939" s="146">
        <v>31</v>
      </c>
      <c r="AG939" s="146">
        <v>32</v>
      </c>
      <c r="AH939" s="146">
        <v>33</v>
      </c>
      <c r="AI939" s="146">
        <v>34</v>
      </c>
      <c r="AJ939" s="146">
        <v>35</v>
      </c>
      <c r="AK939" s="146">
        <v>36</v>
      </c>
      <c r="AL939" s="146">
        <v>37</v>
      </c>
      <c r="AM939" s="146">
        <v>38</v>
      </c>
      <c r="AN939" s="146">
        <v>39</v>
      </c>
      <c r="AO939" s="146">
        <v>40</v>
      </c>
      <c r="AP939" s="146">
        <v>41</v>
      </c>
      <c r="AQ939" s="146">
        <v>42</v>
      </c>
    </row>
    <row r="940" spans="1:43" x14ac:dyDescent="0.25">
      <c r="A940" s="146">
        <v>0</v>
      </c>
      <c r="B940" s="146">
        <v>1</v>
      </c>
      <c r="C940" s="146">
        <v>2</v>
      </c>
      <c r="D940" s="146">
        <v>3</v>
      </c>
      <c r="E940" s="146">
        <v>4</v>
      </c>
      <c r="F940" s="146">
        <v>5</v>
      </c>
      <c r="G940" s="146">
        <v>6</v>
      </c>
      <c r="H940" s="146">
        <v>7</v>
      </c>
      <c r="I940" s="146">
        <v>8</v>
      </c>
      <c r="J940" s="146">
        <v>9</v>
      </c>
      <c r="K940" s="146">
        <v>10</v>
      </c>
      <c r="L940" s="146">
        <v>11</v>
      </c>
      <c r="M940" s="146">
        <v>12</v>
      </c>
      <c r="N940" s="146">
        <v>13</v>
      </c>
      <c r="O940" s="146">
        <v>14</v>
      </c>
      <c r="P940" s="146">
        <v>15</v>
      </c>
      <c r="Q940" s="146">
        <v>16</v>
      </c>
      <c r="R940" s="146">
        <v>17</v>
      </c>
      <c r="S940" s="146">
        <v>18</v>
      </c>
      <c r="T940" s="146">
        <v>19</v>
      </c>
      <c r="U940" s="146">
        <v>20</v>
      </c>
      <c r="V940" s="146">
        <v>21</v>
      </c>
      <c r="W940" s="146">
        <v>22</v>
      </c>
      <c r="X940" s="146">
        <v>23</v>
      </c>
      <c r="Y940" s="146">
        <v>24</v>
      </c>
      <c r="Z940" s="146">
        <v>25</v>
      </c>
      <c r="AA940" s="146">
        <v>26</v>
      </c>
      <c r="AB940" s="146">
        <v>27</v>
      </c>
      <c r="AC940" s="146">
        <v>28</v>
      </c>
      <c r="AD940" s="146">
        <v>29</v>
      </c>
      <c r="AE940" s="146">
        <v>30</v>
      </c>
      <c r="AF940" s="146">
        <v>31</v>
      </c>
      <c r="AG940" s="146">
        <v>32</v>
      </c>
      <c r="AH940" s="146">
        <v>33</v>
      </c>
      <c r="AI940" s="146">
        <v>34</v>
      </c>
      <c r="AJ940" s="146">
        <v>35</v>
      </c>
      <c r="AK940" s="146">
        <v>36</v>
      </c>
      <c r="AL940" s="146">
        <v>37</v>
      </c>
      <c r="AM940" s="146">
        <v>38</v>
      </c>
      <c r="AN940" s="146">
        <v>39</v>
      </c>
      <c r="AO940" s="146">
        <v>40</v>
      </c>
      <c r="AP940" s="146">
        <v>41</v>
      </c>
      <c r="AQ940" s="146">
        <v>42</v>
      </c>
    </row>
    <row r="941" spans="1:43" x14ac:dyDescent="0.25">
      <c r="A941" s="146">
        <v>0</v>
      </c>
      <c r="B941" s="146">
        <v>1</v>
      </c>
      <c r="C941" s="146">
        <v>2</v>
      </c>
      <c r="D941" s="146">
        <v>3</v>
      </c>
      <c r="E941" s="146">
        <v>4</v>
      </c>
      <c r="F941" s="146">
        <v>5</v>
      </c>
      <c r="G941" s="146">
        <v>6</v>
      </c>
      <c r="H941" s="146">
        <v>7</v>
      </c>
      <c r="I941" s="146">
        <v>8</v>
      </c>
      <c r="J941" s="146">
        <v>9</v>
      </c>
      <c r="K941" s="146">
        <v>10</v>
      </c>
      <c r="L941" s="146">
        <v>11</v>
      </c>
      <c r="M941" s="146">
        <v>12</v>
      </c>
      <c r="N941" s="146">
        <v>13</v>
      </c>
      <c r="O941" s="146">
        <v>14</v>
      </c>
      <c r="P941" s="146">
        <v>15</v>
      </c>
      <c r="Q941" s="146">
        <v>16</v>
      </c>
      <c r="R941" s="146">
        <v>17</v>
      </c>
      <c r="S941" s="146">
        <v>18</v>
      </c>
      <c r="T941" s="146">
        <v>19</v>
      </c>
      <c r="U941" s="146">
        <v>20</v>
      </c>
      <c r="V941" s="146">
        <v>21</v>
      </c>
      <c r="W941" s="146">
        <v>22</v>
      </c>
      <c r="X941" s="146">
        <v>23</v>
      </c>
      <c r="Y941" s="146">
        <v>24</v>
      </c>
      <c r="Z941" s="146">
        <v>25</v>
      </c>
      <c r="AA941" s="146">
        <v>26</v>
      </c>
      <c r="AB941" s="146">
        <v>27</v>
      </c>
      <c r="AC941" s="146">
        <v>28</v>
      </c>
      <c r="AD941" s="146">
        <v>29</v>
      </c>
      <c r="AE941" s="146">
        <v>30</v>
      </c>
      <c r="AF941" s="146">
        <v>31</v>
      </c>
      <c r="AG941" s="146">
        <v>32</v>
      </c>
      <c r="AH941" s="146">
        <v>33</v>
      </c>
      <c r="AI941" s="146">
        <v>34</v>
      </c>
      <c r="AJ941" s="146">
        <v>35</v>
      </c>
      <c r="AK941" s="146">
        <v>36</v>
      </c>
      <c r="AL941" s="146">
        <v>37</v>
      </c>
      <c r="AM941" s="146">
        <v>38</v>
      </c>
      <c r="AN941" s="146">
        <v>39</v>
      </c>
      <c r="AO941" s="146">
        <v>40</v>
      </c>
      <c r="AP941" s="146">
        <v>41</v>
      </c>
      <c r="AQ941" s="146">
        <v>42</v>
      </c>
    </row>
    <row r="942" spans="1:43" x14ac:dyDescent="0.25">
      <c r="A942" s="146">
        <v>0</v>
      </c>
      <c r="B942" s="146">
        <v>1</v>
      </c>
      <c r="C942" s="146">
        <v>2</v>
      </c>
      <c r="D942" s="146">
        <v>3</v>
      </c>
      <c r="E942" s="146">
        <v>4</v>
      </c>
      <c r="F942" s="146">
        <v>5</v>
      </c>
      <c r="G942" s="146">
        <v>6</v>
      </c>
      <c r="H942" s="146">
        <v>7</v>
      </c>
      <c r="I942" s="146">
        <v>8</v>
      </c>
      <c r="J942" s="146">
        <v>9</v>
      </c>
      <c r="K942" s="146">
        <v>10</v>
      </c>
      <c r="L942" s="146">
        <v>11</v>
      </c>
      <c r="M942" s="146">
        <v>12</v>
      </c>
      <c r="N942" s="146">
        <v>13</v>
      </c>
      <c r="O942" s="146">
        <v>14</v>
      </c>
      <c r="P942" s="146">
        <v>15</v>
      </c>
      <c r="Q942" s="146">
        <v>16</v>
      </c>
      <c r="R942" s="146">
        <v>17</v>
      </c>
      <c r="S942" s="146">
        <v>18</v>
      </c>
      <c r="T942" s="146">
        <v>19</v>
      </c>
      <c r="U942" s="146">
        <v>20</v>
      </c>
      <c r="V942" s="146">
        <v>21</v>
      </c>
      <c r="W942" s="146">
        <v>22</v>
      </c>
      <c r="X942" s="146">
        <v>23</v>
      </c>
      <c r="Y942" s="146">
        <v>24</v>
      </c>
      <c r="Z942" s="146">
        <v>25</v>
      </c>
      <c r="AA942" s="146">
        <v>26</v>
      </c>
      <c r="AB942" s="146">
        <v>27</v>
      </c>
      <c r="AC942" s="146">
        <v>28</v>
      </c>
      <c r="AD942" s="146">
        <v>29</v>
      </c>
      <c r="AE942" s="146">
        <v>30</v>
      </c>
      <c r="AF942" s="146">
        <v>31</v>
      </c>
      <c r="AG942" s="146">
        <v>32</v>
      </c>
      <c r="AH942" s="146">
        <v>33</v>
      </c>
      <c r="AI942" s="146">
        <v>34</v>
      </c>
      <c r="AJ942" s="146">
        <v>35</v>
      </c>
      <c r="AK942" s="146">
        <v>36</v>
      </c>
      <c r="AL942" s="146">
        <v>37</v>
      </c>
      <c r="AM942" s="146">
        <v>38</v>
      </c>
      <c r="AN942" s="146">
        <v>39</v>
      </c>
      <c r="AO942" s="146">
        <v>40</v>
      </c>
      <c r="AP942" s="146">
        <v>41</v>
      </c>
      <c r="AQ942" s="146">
        <v>42</v>
      </c>
    </row>
    <row r="943" spans="1:43" x14ac:dyDescent="0.25">
      <c r="A943" s="146">
        <v>0</v>
      </c>
      <c r="B943" s="146">
        <v>1</v>
      </c>
      <c r="C943" s="146">
        <v>2</v>
      </c>
      <c r="D943" s="146">
        <v>3</v>
      </c>
      <c r="E943" s="146">
        <v>4</v>
      </c>
      <c r="F943" s="146">
        <v>5</v>
      </c>
      <c r="G943" s="146">
        <v>6</v>
      </c>
      <c r="H943" s="146">
        <v>7</v>
      </c>
      <c r="I943" s="146">
        <v>8</v>
      </c>
      <c r="J943" s="146">
        <v>9</v>
      </c>
      <c r="K943" s="146">
        <v>10</v>
      </c>
      <c r="L943" s="146">
        <v>11</v>
      </c>
      <c r="M943" s="146">
        <v>12</v>
      </c>
      <c r="N943" s="146">
        <v>13</v>
      </c>
      <c r="O943" s="146">
        <v>14</v>
      </c>
      <c r="P943" s="146">
        <v>15</v>
      </c>
      <c r="Q943" s="146">
        <v>16</v>
      </c>
      <c r="R943" s="146">
        <v>17</v>
      </c>
      <c r="S943" s="146">
        <v>18</v>
      </c>
      <c r="T943" s="146">
        <v>19</v>
      </c>
      <c r="U943" s="146">
        <v>20</v>
      </c>
      <c r="V943" s="146">
        <v>21</v>
      </c>
      <c r="W943" s="146">
        <v>22</v>
      </c>
      <c r="X943" s="146">
        <v>23</v>
      </c>
      <c r="Y943" s="146">
        <v>24</v>
      </c>
      <c r="Z943" s="146">
        <v>25</v>
      </c>
      <c r="AA943" s="146">
        <v>26</v>
      </c>
      <c r="AB943" s="146">
        <v>27</v>
      </c>
      <c r="AC943" s="146">
        <v>28</v>
      </c>
      <c r="AD943" s="146">
        <v>29</v>
      </c>
      <c r="AE943" s="146">
        <v>30</v>
      </c>
      <c r="AF943" s="146">
        <v>31</v>
      </c>
      <c r="AG943" s="146">
        <v>32</v>
      </c>
      <c r="AH943" s="146">
        <v>33</v>
      </c>
      <c r="AI943" s="146">
        <v>34</v>
      </c>
      <c r="AJ943" s="146">
        <v>35</v>
      </c>
      <c r="AK943" s="146">
        <v>36</v>
      </c>
      <c r="AL943" s="146">
        <v>37</v>
      </c>
      <c r="AM943" s="146">
        <v>38</v>
      </c>
      <c r="AN943" s="146">
        <v>39</v>
      </c>
      <c r="AO943" s="146">
        <v>40</v>
      </c>
      <c r="AP943" s="146">
        <v>41</v>
      </c>
      <c r="AQ943" s="146">
        <v>42</v>
      </c>
    </row>
    <row r="944" spans="1:43" x14ac:dyDescent="0.25">
      <c r="A944" s="146">
        <v>0</v>
      </c>
      <c r="B944" s="146">
        <v>1</v>
      </c>
      <c r="C944" s="146">
        <v>2</v>
      </c>
      <c r="D944" s="146">
        <v>3</v>
      </c>
      <c r="E944" s="146">
        <v>4</v>
      </c>
      <c r="F944" s="146">
        <v>5</v>
      </c>
      <c r="G944" s="146">
        <v>6</v>
      </c>
      <c r="H944" s="146">
        <v>7</v>
      </c>
      <c r="I944" s="146">
        <v>8</v>
      </c>
      <c r="J944" s="146">
        <v>9</v>
      </c>
      <c r="K944" s="146">
        <v>10</v>
      </c>
      <c r="L944" s="146">
        <v>11</v>
      </c>
      <c r="M944" s="146">
        <v>12</v>
      </c>
      <c r="N944" s="146">
        <v>13</v>
      </c>
      <c r="O944" s="146">
        <v>14</v>
      </c>
      <c r="P944" s="146">
        <v>15</v>
      </c>
      <c r="Q944" s="146">
        <v>16</v>
      </c>
      <c r="R944" s="146">
        <v>17</v>
      </c>
      <c r="S944" s="146">
        <v>18</v>
      </c>
      <c r="T944" s="146">
        <v>19</v>
      </c>
      <c r="U944" s="146">
        <v>20</v>
      </c>
      <c r="V944" s="146">
        <v>21</v>
      </c>
      <c r="W944" s="146">
        <v>22</v>
      </c>
      <c r="X944" s="146">
        <v>23</v>
      </c>
      <c r="Y944" s="146">
        <v>24</v>
      </c>
      <c r="Z944" s="146">
        <v>25</v>
      </c>
      <c r="AA944" s="146">
        <v>26</v>
      </c>
      <c r="AB944" s="146">
        <v>27</v>
      </c>
      <c r="AC944" s="146">
        <v>28</v>
      </c>
      <c r="AD944" s="146">
        <v>29</v>
      </c>
      <c r="AE944" s="146">
        <v>30</v>
      </c>
      <c r="AF944" s="146">
        <v>31</v>
      </c>
      <c r="AG944" s="146">
        <v>32</v>
      </c>
      <c r="AH944" s="146">
        <v>33</v>
      </c>
      <c r="AI944" s="146">
        <v>34</v>
      </c>
      <c r="AJ944" s="146">
        <v>35</v>
      </c>
      <c r="AK944" s="146">
        <v>36</v>
      </c>
      <c r="AL944" s="146">
        <v>37</v>
      </c>
      <c r="AM944" s="146">
        <v>38</v>
      </c>
      <c r="AN944" s="146">
        <v>39</v>
      </c>
      <c r="AO944" s="146">
        <v>40</v>
      </c>
      <c r="AP944" s="146">
        <v>41</v>
      </c>
      <c r="AQ944" s="146">
        <v>42</v>
      </c>
    </row>
    <row r="945" spans="1:43" x14ac:dyDescent="0.25">
      <c r="A945" s="146">
        <v>0</v>
      </c>
      <c r="B945" s="146">
        <v>1</v>
      </c>
      <c r="C945" s="146">
        <v>2</v>
      </c>
      <c r="D945" s="146">
        <v>3</v>
      </c>
      <c r="E945" s="146">
        <v>4</v>
      </c>
      <c r="F945" s="146">
        <v>5</v>
      </c>
      <c r="G945" s="146">
        <v>6</v>
      </c>
      <c r="H945" s="146">
        <v>7</v>
      </c>
      <c r="I945" s="146">
        <v>8</v>
      </c>
      <c r="J945" s="146">
        <v>9</v>
      </c>
      <c r="K945" s="146">
        <v>10</v>
      </c>
      <c r="L945" s="146">
        <v>11</v>
      </c>
      <c r="M945" s="146">
        <v>12</v>
      </c>
      <c r="N945" s="146">
        <v>13</v>
      </c>
      <c r="O945" s="146">
        <v>14</v>
      </c>
      <c r="P945" s="146">
        <v>15</v>
      </c>
      <c r="Q945" s="146">
        <v>16</v>
      </c>
      <c r="R945" s="146">
        <v>17</v>
      </c>
      <c r="S945" s="146">
        <v>18</v>
      </c>
      <c r="T945" s="146">
        <v>19</v>
      </c>
      <c r="U945" s="146">
        <v>20</v>
      </c>
      <c r="V945" s="146">
        <v>21</v>
      </c>
      <c r="W945" s="146">
        <v>22</v>
      </c>
      <c r="X945" s="146">
        <v>23</v>
      </c>
      <c r="Y945" s="146">
        <v>24</v>
      </c>
      <c r="Z945" s="146">
        <v>25</v>
      </c>
      <c r="AA945" s="146">
        <v>26</v>
      </c>
      <c r="AB945" s="146">
        <v>27</v>
      </c>
      <c r="AC945" s="146">
        <v>28</v>
      </c>
      <c r="AD945" s="146">
        <v>29</v>
      </c>
      <c r="AE945" s="146">
        <v>30</v>
      </c>
      <c r="AF945" s="146">
        <v>31</v>
      </c>
      <c r="AG945" s="146">
        <v>32</v>
      </c>
      <c r="AH945" s="146">
        <v>33</v>
      </c>
      <c r="AI945" s="146">
        <v>34</v>
      </c>
      <c r="AJ945" s="146">
        <v>35</v>
      </c>
      <c r="AK945" s="146">
        <v>36</v>
      </c>
      <c r="AL945" s="146">
        <v>37</v>
      </c>
      <c r="AM945" s="146">
        <v>38</v>
      </c>
      <c r="AN945" s="146">
        <v>39</v>
      </c>
      <c r="AO945" s="146">
        <v>40</v>
      </c>
      <c r="AP945" s="146">
        <v>41</v>
      </c>
      <c r="AQ945" s="146">
        <v>42</v>
      </c>
    </row>
    <row r="946" spans="1:43" x14ac:dyDescent="0.25">
      <c r="A946" s="146">
        <v>0</v>
      </c>
      <c r="B946" s="146">
        <v>1</v>
      </c>
      <c r="C946" s="146">
        <v>2</v>
      </c>
      <c r="D946" s="146">
        <v>3</v>
      </c>
      <c r="E946" s="146">
        <v>4</v>
      </c>
      <c r="F946" s="146">
        <v>5</v>
      </c>
      <c r="G946" s="146">
        <v>6</v>
      </c>
      <c r="H946" s="146">
        <v>7</v>
      </c>
      <c r="I946" s="146">
        <v>8</v>
      </c>
      <c r="J946" s="146">
        <v>9</v>
      </c>
      <c r="K946" s="146">
        <v>10</v>
      </c>
      <c r="L946" s="146">
        <v>11</v>
      </c>
      <c r="M946" s="146">
        <v>12</v>
      </c>
      <c r="N946" s="146">
        <v>13</v>
      </c>
      <c r="O946" s="146">
        <v>14</v>
      </c>
      <c r="P946" s="146">
        <v>15</v>
      </c>
      <c r="Q946" s="146">
        <v>16</v>
      </c>
      <c r="R946" s="146">
        <v>17</v>
      </c>
      <c r="S946" s="146">
        <v>18</v>
      </c>
      <c r="T946" s="146">
        <v>19</v>
      </c>
      <c r="U946" s="146">
        <v>20</v>
      </c>
      <c r="V946" s="146">
        <v>21</v>
      </c>
      <c r="W946" s="146">
        <v>22</v>
      </c>
      <c r="X946" s="146">
        <v>23</v>
      </c>
      <c r="Y946" s="146">
        <v>24</v>
      </c>
      <c r="Z946" s="146">
        <v>25</v>
      </c>
      <c r="AA946" s="146">
        <v>26</v>
      </c>
      <c r="AB946" s="146">
        <v>27</v>
      </c>
      <c r="AC946" s="146">
        <v>28</v>
      </c>
      <c r="AD946" s="146">
        <v>29</v>
      </c>
      <c r="AE946" s="146">
        <v>30</v>
      </c>
      <c r="AF946" s="146">
        <v>31</v>
      </c>
      <c r="AG946" s="146">
        <v>32</v>
      </c>
      <c r="AH946" s="146">
        <v>33</v>
      </c>
      <c r="AI946" s="146">
        <v>34</v>
      </c>
      <c r="AJ946" s="146">
        <v>35</v>
      </c>
      <c r="AK946" s="146">
        <v>36</v>
      </c>
      <c r="AL946" s="146">
        <v>37</v>
      </c>
      <c r="AM946" s="146">
        <v>38</v>
      </c>
      <c r="AN946" s="146">
        <v>39</v>
      </c>
      <c r="AO946" s="146">
        <v>40</v>
      </c>
      <c r="AP946" s="146">
        <v>41</v>
      </c>
      <c r="AQ946" s="146">
        <v>42</v>
      </c>
    </row>
    <row r="947" spans="1:43" x14ac:dyDescent="0.25">
      <c r="A947" s="146">
        <v>0</v>
      </c>
      <c r="B947" s="146">
        <v>1</v>
      </c>
      <c r="C947" s="146">
        <v>2</v>
      </c>
      <c r="D947" s="146">
        <v>3</v>
      </c>
      <c r="E947" s="146">
        <v>4</v>
      </c>
      <c r="F947" s="146">
        <v>5</v>
      </c>
      <c r="G947" s="146">
        <v>6</v>
      </c>
      <c r="H947" s="146">
        <v>7</v>
      </c>
      <c r="I947" s="146">
        <v>8</v>
      </c>
      <c r="J947" s="146">
        <v>9</v>
      </c>
      <c r="K947" s="146">
        <v>10</v>
      </c>
      <c r="L947" s="146">
        <v>11</v>
      </c>
      <c r="M947" s="146">
        <v>12</v>
      </c>
      <c r="N947" s="146">
        <v>13</v>
      </c>
      <c r="O947" s="146">
        <v>14</v>
      </c>
      <c r="P947" s="146">
        <v>15</v>
      </c>
      <c r="Q947" s="146">
        <v>16</v>
      </c>
      <c r="R947" s="146">
        <v>17</v>
      </c>
      <c r="S947" s="146">
        <v>18</v>
      </c>
      <c r="T947" s="146">
        <v>19</v>
      </c>
      <c r="U947" s="146">
        <v>20</v>
      </c>
      <c r="V947" s="146">
        <v>21</v>
      </c>
      <c r="W947" s="146">
        <v>22</v>
      </c>
      <c r="X947" s="146">
        <v>23</v>
      </c>
      <c r="Y947" s="146">
        <v>24</v>
      </c>
      <c r="Z947" s="146">
        <v>25</v>
      </c>
      <c r="AA947" s="146">
        <v>26</v>
      </c>
      <c r="AB947" s="146">
        <v>27</v>
      </c>
      <c r="AC947" s="146">
        <v>28</v>
      </c>
      <c r="AD947" s="146">
        <v>29</v>
      </c>
      <c r="AE947" s="146">
        <v>30</v>
      </c>
      <c r="AF947" s="146">
        <v>31</v>
      </c>
      <c r="AG947" s="146">
        <v>32</v>
      </c>
      <c r="AH947" s="146">
        <v>33</v>
      </c>
      <c r="AI947" s="146">
        <v>34</v>
      </c>
      <c r="AJ947" s="146">
        <v>35</v>
      </c>
      <c r="AK947" s="146">
        <v>36</v>
      </c>
      <c r="AL947" s="146">
        <v>37</v>
      </c>
      <c r="AM947" s="146">
        <v>38</v>
      </c>
      <c r="AN947" s="146">
        <v>39</v>
      </c>
      <c r="AO947" s="146">
        <v>40</v>
      </c>
      <c r="AP947" s="146">
        <v>41</v>
      </c>
      <c r="AQ947" s="146">
        <v>42</v>
      </c>
    </row>
    <row r="948" spans="1:43" x14ac:dyDescent="0.25">
      <c r="A948" s="146">
        <v>0</v>
      </c>
      <c r="B948" s="146">
        <v>1</v>
      </c>
      <c r="C948" s="146">
        <v>2</v>
      </c>
      <c r="D948" s="146">
        <v>3</v>
      </c>
      <c r="E948" s="146">
        <v>4</v>
      </c>
      <c r="F948" s="146">
        <v>5</v>
      </c>
      <c r="G948" s="146">
        <v>6</v>
      </c>
      <c r="H948" s="146">
        <v>7</v>
      </c>
      <c r="I948" s="146">
        <v>8</v>
      </c>
      <c r="J948" s="146">
        <v>9</v>
      </c>
      <c r="K948" s="146">
        <v>10</v>
      </c>
      <c r="L948" s="146">
        <v>11</v>
      </c>
      <c r="M948" s="146">
        <v>12</v>
      </c>
      <c r="N948" s="146">
        <v>13</v>
      </c>
      <c r="O948" s="146">
        <v>14</v>
      </c>
      <c r="P948" s="146">
        <v>15</v>
      </c>
      <c r="Q948" s="146">
        <v>16</v>
      </c>
      <c r="R948" s="146">
        <v>17</v>
      </c>
      <c r="S948" s="146">
        <v>18</v>
      </c>
      <c r="T948" s="146">
        <v>19</v>
      </c>
      <c r="U948" s="146">
        <v>20</v>
      </c>
      <c r="V948" s="146">
        <v>21</v>
      </c>
      <c r="W948" s="146">
        <v>22</v>
      </c>
      <c r="X948" s="146">
        <v>23</v>
      </c>
      <c r="Y948" s="146">
        <v>24</v>
      </c>
      <c r="Z948" s="146">
        <v>25</v>
      </c>
      <c r="AA948" s="146">
        <v>26</v>
      </c>
      <c r="AB948" s="146">
        <v>27</v>
      </c>
      <c r="AC948" s="146">
        <v>28</v>
      </c>
      <c r="AD948" s="146">
        <v>29</v>
      </c>
      <c r="AE948" s="146">
        <v>30</v>
      </c>
      <c r="AF948" s="146">
        <v>31</v>
      </c>
      <c r="AG948" s="146">
        <v>32</v>
      </c>
      <c r="AH948" s="146">
        <v>33</v>
      </c>
      <c r="AI948" s="146">
        <v>34</v>
      </c>
      <c r="AJ948" s="146">
        <v>35</v>
      </c>
      <c r="AK948" s="146">
        <v>36</v>
      </c>
      <c r="AL948" s="146">
        <v>37</v>
      </c>
      <c r="AM948" s="146">
        <v>38</v>
      </c>
      <c r="AN948" s="146">
        <v>39</v>
      </c>
      <c r="AO948" s="146">
        <v>40</v>
      </c>
      <c r="AP948" s="146">
        <v>41</v>
      </c>
      <c r="AQ948" s="146">
        <v>42</v>
      </c>
    </row>
    <row r="949" spans="1:43" x14ac:dyDescent="0.25">
      <c r="A949" s="146">
        <v>0</v>
      </c>
      <c r="B949" s="146">
        <v>1</v>
      </c>
      <c r="C949" s="146">
        <v>2</v>
      </c>
      <c r="D949" s="146">
        <v>3</v>
      </c>
      <c r="E949" s="146">
        <v>4</v>
      </c>
      <c r="F949" s="146">
        <v>5</v>
      </c>
      <c r="G949" s="146">
        <v>6</v>
      </c>
      <c r="H949" s="146">
        <v>7</v>
      </c>
      <c r="I949" s="146">
        <v>8</v>
      </c>
      <c r="J949" s="146">
        <v>9</v>
      </c>
      <c r="K949" s="146">
        <v>10</v>
      </c>
      <c r="L949" s="146">
        <v>11</v>
      </c>
      <c r="M949" s="146">
        <v>12</v>
      </c>
      <c r="N949" s="146">
        <v>13</v>
      </c>
      <c r="O949" s="146">
        <v>14</v>
      </c>
      <c r="P949" s="146">
        <v>15</v>
      </c>
      <c r="Q949" s="146">
        <v>16</v>
      </c>
      <c r="R949" s="146">
        <v>17</v>
      </c>
      <c r="S949" s="146">
        <v>18</v>
      </c>
      <c r="T949" s="146">
        <v>19</v>
      </c>
      <c r="U949" s="146">
        <v>20</v>
      </c>
      <c r="V949" s="146">
        <v>21</v>
      </c>
      <c r="W949" s="146">
        <v>22</v>
      </c>
      <c r="X949" s="146">
        <v>23</v>
      </c>
      <c r="Y949" s="146">
        <v>24</v>
      </c>
      <c r="Z949" s="146">
        <v>25</v>
      </c>
      <c r="AA949" s="146">
        <v>26</v>
      </c>
      <c r="AB949" s="146">
        <v>27</v>
      </c>
      <c r="AC949" s="146">
        <v>28</v>
      </c>
      <c r="AD949" s="146">
        <v>29</v>
      </c>
      <c r="AE949" s="146">
        <v>30</v>
      </c>
      <c r="AF949" s="146">
        <v>31</v>
      </c>
      <c r="AG949" s="146">
        <v>32</v>
      </c>
      <c r="AH949" s="146">
        <v>33</v>
      </c>
      <c r="AI949" s="146">
        <v>34</v>
      </c>
      <c r="AJ949" s="146">
        <v>35</v>
      </c>
      <c r="AK949" s="146">
        <v>36</v>
      </c>
      <c r="AL949" s="146">
        <v>37</v>
      </c>
      <c r="AM949" s="146">
        <v>38</v>
      </c>
      <c r="AN949" s="146">
        <v>39</v>
      </c>
      <c r="AO949" s="146">
        <v>40</v>
      </c>
      <c r="AP949" s="146">
        <v>41</v>
      </c>
      <c r="AQ949" s="146">
        <v>42</v>
      </c>
    </row>
    <row r="950" spans="1:43" x14ac:dyDescent="0.25">
      <c r="A950" s="146">
        <v>0</v>
      </c>
      <c r="B950" s="146">
        <v>1</v>
      </c>
      <c r="C950" s="146">
        <v>2</v>
      </c>
      <c r="D950" s="146">
        <v>3</v>
      </c>
      <c r="E950" s="146">
        <v>4</v>
      </c>
      <c r="F950" s="146">
        <v>5</v>
      </c>
      <c r="G950" s="146">
        <v>6</v>
      </c>
      <c r="H950" s="146">
        <v>7</v>
      </c>
      <c r="I950" s="146">
        <v>8</v>
      </c>
      <c r="J950" s="146">
        <v>9</v>
      </c>
      <c r="K950" s="146">
        <v>10</v>
      </c>
      <c r="L950" s="146">
        <v>11</v>
      </c>
      <c r="M950" s="146">
        <v>12</v>
      </c>
      <c r="N950" s="146">
        <v>13</v>
      </c>
      <c r="O950" s="146">
        <v>14</v>
      </c>
      <c r="P950" s="146">
        <v>15</v>
      </c>
      <c r="Q950" s="146">
        <v>16</v>
      </c>
      <c r="R950" s="146">
        <v>17</v>
      </c>
      <c r="S950" s="146">
        <v>18</v>
      </c>
      <c r="T950" s="146">
        <v>19</v>
      </c>
      <c r="U950" s="146">
        <v>20</v>
      </c>
      <c r="V950" s="146">
        <v>21</v>
      </c>
      <c r="W950" s="146">
        <v>22</v>
      </c>
      <c r="X950" s="146">
        <v>23</v>
      </c>
      <c r="Y950" s="146">
        <v>24</v>
      </c>
      <c r="Z950" s="146">
        <v>25</v>
      </c>
      <c r="AA950" s="146">
        <v>26</v>
      </c>
      <c r="AB950" s="146">
        <v>27</v>
      </c>
      <c r="AC950" s="146">
        <v>28</v>
      </c>
      <c r="AD950" s="146">
        <v>29</v>
      </c>
      <c r="AE950" s="146">
        <v>30</v>
      </c>
      <c r="AF950" s="146">
        <v>31</v>
      </c>
      <c r="AG950" s="146">
        <v>32</v>
      </c>
      <c r="AH950" s="146">
        <v>33</v>
      </c>
      <c r="AI950" s="146">
        <v>34</v>
      </c>
      <c r="AJ950" s="146">
        <v>35</v>
      </c>
      <c r="AK950" s="146">
        <v>36</v>
      </c>
      <c r="AL950" s="146">
        <v>37</v>
      </c>
      <c r="AM950" s="146">
        <v>38</v>
      </c>
      <c r="AN950" s="146">
        <v>39</v>
      </c>
      <c r="AO950" s="146">
        <v>40</v>
      </c>
      <c r="AP950" s="146">
        <v>41</v>
      </c>
      <c r="AQ950" s="146">
        <v>42</v>
      </c>
    </row>
    <row r="951" spans="1:43" x14ac:dyDescent="0.25">
      <c r="A951" s="146">
        <v>0</v>
      </c>
      <c r="B951" s="146">
        <v>1</v>
      </c>
      <c r="C951" s="146">
        <v>2</v>
      </c>
      <c r="D951" s="146">
        <v>3</v>
      </c>
      <c r="E951" s="146">
        <v>4</v>
      </c>
      <c r="F951" s="146">
        <v>5</v>
      </c>
      <c r="G951" s="146">
        <v>6</v>
      </c>
      <c r="H951" s="146">
        <v>7</v>
      </c>
      <c r="I951" s="146">
        <v>8</v>
      </c>
      <c r="J951" s="146">
        <v>9</v>
      </c>
      <c r="K951" s="146">
        <v>10</v>
      </c>
      <c r="L951" s="146">
        <v>11</v>
      </c>
      <c r="M951" s="146">
        <v>12</v>
      </c>
      <c r="N951" s="146">
        <v>13</v>
      </c>
      <c r="O951" s="146">
        <v>14</v>
      </c>
      <c r="P951" s="146">
        <v>15</v>
      </c>
      <c r="Q951" s="146">
        <v>16</v>
      </c>
      <c r="R951" s="146">
        <v>17</v>
      </c>
      <c r="S951" s="146">
        <v>18</v>
      </c>
      <c r="T951" s="146">
        <v>19</v>
      </c>
      <c r="U951" s="146">
        <v>20</v>
      </c>
      <c r="V951" s="146">
        <v>21</v>
      </c>
      <c r="W951" s="146">
        <v>22</v>
      </c>
      <c r="X951" s="146">
        <v>23</v>
      </c>
      <c r="Y951" s="146">
        <v>24</v>
      </c>
      <c r="Z951" s="146">
        <v>25</v>
      </c>
      <c r="AA951" s="146">
        <v>26</v>
      </c>
      <c r="AB951" s="146">
        <v>27</v>
      </c>
      <c r="AC951" s="146">
        <v>28</v>
      </c>
      <c r="AD951" s="146">
        <v>29</v>
      </c>
      <c r="AE951" s="146">
        <v>30</v>
      </c>
      <c r="AF951" s="146">
        <v>31</v>
      </c>
      <c r="AG951" s="146">
        <v>32</v>
      </c>
      <c r="AH951" s="146">
        <v>33</v>
      </c>
      <c r="AI951" s="146">
        <v>34</v>
      </c>
      <c r="AJ951" s="146">
        <v>35</v>
      </c>
      <c r="AK951" s="146">
        <v>36</v>
      </c>
      <c r="AL951" s="146">
        <v>37</v>
      </c>
      <c r="AM951" s="146">
        <v>38</v>
      </c>
      <c r="AN951" s="146">
        <v>39</v>
      </c>
      <c r="AO951" s="146">
        <v>40</v>
      </c>
      <c r="AP951" s="146">
        <v>41</v>
      </c>
      <c r="AQ951" s="146">
        <v>42</v>
      </c>
    </row>
    <row r="952" spans="1:43" x14ac:dyDescent="0.25">
      <c r="A952" s="146">
        <v>0</v>
      </c>
      <c r="B952" s="146">
        <v>1</v>
      </c>
      <c r="C952" s="146">
        <v>2</v>
      </c>
      <c r="D952" s="146">
        <v>3</v>
      </c>
      <c r="E952" s="146">
        <v>4</v>
      </c>
      <c r="F952" s="146">
        <v>5</v>
      </c>
      <c r="G952" s="146">
        <v>6</v>
      </c>
      <c r="H952" s="146">
        <v>7</v>
      </c>
      <c r="I952" s="146">
        <v>8</v>
      </c>
      <c r="J952" s="146">
        <v>9</v>
      </c>
      <c r="K952" s="146">
        <v>10</v>
      </c>
      <c r="L952" s="146">
        <v>11</v>
      </c>
      <c r="M952" s="146">
        <v>12</v>
      </c>
      <c r="N952" s="146">
        <v>13</v>
      </c>
      <c r="O952" s="146">
        <v>14</v>
      </c>
      <c r="P952" s="146">
        <v>15</v>
      </c>
      <c r="Q952" s="146">
        <v>16</v>
      </c>
      <c r="R952" s="146">
        <v>17</v>
      </c>
      <c r="S952" s="146">
        <v>18</v>
      </c>
      <c r="T952" s="146">
        <v>19</v>
      </c>
      <c r="U952" s="146">
        <v>20</v>
      </c>
      <c r="V952" s="146">
        <v>21</v>
      </c>
      <c r="W952" s="146">
        <v>22</v>
      </c>
      <c r="X952" s="146">
        <v>23</v>
      </c>
      <c r="Y952" s="146">
        <v>24</v>
      </c>
      <c r="Z952" s="146">
        <v>25</v>
      </c>
      <c r="AA952" s="146">
        <v>26</v>
      </c>
      <c r="AB952" s="146">
        <v>27</v>
      </c>
      <c r="AC952" s="146">
        <v>28</v>
      </c>
      <c r="AD952" s="146">
        <v>29</v>
      </c>
      <c r="AE952" s="146">
        <v>30</v>
      </c>
      <c r="AF952" s="146">
        <v>31</v>
      </c>
      <c r="AG952" s="146">
        <v>32</v>
      </c>
      <c r="AH952" s="146">
        <v>33</v>
      </c>
      <c r="AI952" s="146">
        <v>34</v>
      </c>
      <c r="AJ952" s="146">
        <v>35</v>
      </c>
      <c r="AK952" s="146">
        <v>36</v>
      </c>
      <c r="AL952" s="146">
        <v>37</v>
      </c>
      <c r="AM952" s="146">
        <v>38</v>
      </c>
      <c r="AN952" s="146">
        <v>39</v>
      </c>
      <c r="AO952" s="146">
        <v>40</v>
      </c>
      <c r="AP952" s="146">
        <v>41</v>
      </c>
      <c r="AQ952" s="146">
        <v>42</v>
      </c>
    </row>
    <row r="953" spans="1:43" x14ac:dyDescent="0.25">
      <c r="A953" s="146">
        <v>0</v>
      </c>
      <c r="B953" s="146">
        <v>1</v>
      </c>
      <c r="C953" s="146">
        <v>2</v>
      </c>
      <c r="D953" s="146">
        <v>3</v>
      </c>
      <c r="E953" s="146">
        <v>4</v>
      </c>
      <c r="F953" s="146">
        <v>5</v>
      </c>
      <c r="G953" s="146">
        <v>6</v>
      </c>
      <c r="H953" s="146">
        <v>7</v>
      </c>
      <c r="I953" s="146">
        <v>8</v>
      </c>
      <c r="J953" s="146">
        <v>9</v>
      </c>
      <c r="K953" s="146">
        <v>10</v>
      </c>
      <c r="L953" s="146">
        <v>11</v>
      </c>
      <c r="M953" s="146">
        <v>12</v>
      </c>
      <c r="N953" s="146">
        <v>13</v>
      </c>
      <c r="O953" s="146">
        <v>14</v>
      </c>
      <c r="P953" s="146">
        <v>15</v>
      </c>
      <c r="Q953" s="146">
        <v>16</v>
      </c>
      <c r="R953" s="146">
        <v>17</v>
      </c>
      <c r="S953" s="146">
        <v>18</v>
      </c>
      <c r="T953" s="146">
        <v>19</v>
      </c>
      <c r="U953" s="146">
        <v>20</v>
      </c>
      <c r="V953" s="146">
        <v>21</v>
      </c>
      <c r="W953" s="146">
        <v>22</v>
      </c>
      <c r="X953" s="146">
        <v>23</v>
      </c>
      <c r="Y953" s="146">
        <v>24</v>
      </c>
      <c r="Z953" s="146">
        <v>25</v>
      </c>
      <c r="AA953" s="146">
        <v>26</v>
      </c>
      <c r="AB953" s="146">
        <v>27</v>
      </c>
      <c r="AC953" s="146">
        <v>28</v>
      </c>
      <c r="AD953" s="146">
        <v>29</v>
      </c>
      <c r="AE953" s="146">
        <v>30</v>
      </c>
      <c r="AF953" s="146">
        <v>31</v>
      </c>
      <c r="AG953" s="146">
        <v>32</v>
      </c>
      <c r="AH953" s="146">
        <v>33</v>
      </c>
      <c r="AI953" s="146">
        <v>34</v>
      </c>
      <c r="AJ953" s="146">
        <v>35</v>
      </c>
      <c r="AK953" s="146">
        <v>36</v>
      </c>
      <c r="AL953" s="146">
        <v>37</v>
      </c>
      <c r="AM953" s="146">
        <v>38</v>
      </c>
      <c r="AN953" s="146">
        <v>39</v>
      </c>
      <c r="AO953" s="146">
        <v>40</v>
      </c>
      <c r="AP953" s="146">
        <v>41</v>
      </c>
      <c r="AQ953" s="146">
        <v>42</v>
      </c>
    </row>
    <row r="954" spans="1:43" x14ac:dyDescent="0.25">
      <c r="A954" s="146">
        <v>0</v>
      </c>
      <c r="B954" s="146">
        <v>1</v>
      </c>
      <c r="C954" s="146">
        <v>2</v>
      </c>
      <c r="D954" s="146">
        <v>3</v>
      </c>
      <c r="E954" s="146">
        <v>4</v>
      </c>
      <c r="F954" s="146">
        <v>5</v>
      </c>
      <c r="G954" s="146">
        <v>6</v>
      </c>
      <c r="H954" s="146">
        <v>7</v>
      </c>
      <c r="I954" s="146">
        <v>8</v>
      </c>
      <c r="J954" s="146">
        <v>9</v>
      </c>
      <c r="K954" s="146">
        <v>10</v>
      </c>
      <c r="L954" s="146">
        <v>11</v>
      </c>
      <c r="M954" s="146">
        <v>12</v>
      </c>
      <c r="N954" s="146">
        <v>13</v>
      </c>
      <c r="O954" s="146">
        <v>14</v>
      </c>
      <c r="P954" s="146">
        <v>15</v>
      </c>
      <c r="Q954" s="146">
        <v>16</v>
      </c>
      <c r="R954" s="146">
        <v>17</v>
      </c>
      <c r="S954" s="146">
        <v>18</v>
      </c>
      <c r="T954" s="146">
        <v>19</v>
      </c>
      <c r="U954" s="146">
        <v>20</v>
      </c>
      <c r="V954" s="146">
        <v>21</v>
      </c>
      <c r="W954" s="146">
        <v>22</v>
      </c>
      <c r="X954" s="146">
        <v>23</v>
      </c>
      <c r="Y954" s="146">
        <v>24</v>
      </c>
      <c r="Z954" s="146">
        <v>25</v>
      </c>
      <c r="AA954" s="146">
        <v>26</v>
      </c>
      <c r="AB954" s="146">
        <v>27</v>
      </c>
      <c r="AC954" s="146">
        <v>28</v>
      </c>
      <c r="AD954" s="146">
        <v>29</v>
      </c>
      <c r="AE954" s="146">
        <v>30</v>
      </c>
      <c r="AF954" s="146">
        <v>31</v>
      </c>
      <c r="AG954" s="146">
        <v>32</v>
      </c>
      <c r="AH954" s="146">
        <v>33</v>
      </c>
      <c r="AI954" s="146">
        <v>34</v>
      </c>
      <c r="AJ954" s="146">
        <v>35</v>
      </c>
      <c r="AK954" s="146">
        <v>36</v>
      </c>
      <c r="AL954" s="146">
        <v>37</v>
      </c>
      <c r="AM954" s="146">
        <v>38</v>
      </c>
      <c r="AN954" s="146">
        <v>39</v>
      </c>
      <c r="AO954" s="146">
        <v>40</v>
      </c>
      <c r="AP954" s="146">
        <v>41</v>
      </c>
      <c r="AQ954" s="146">
        <v>42</v>
      </c>
    </row>
    <row r="955" spans="1:43" x14ac:dyDescent="0.25">
      <c r="A955" s="146">
        <v>0</v>
      </c>
      <c r="B955" s="146">
        <v>1</v>
      </c>
      <c r="C955" s="146">
        <v>2</v>
      </c>
      <c r="D955" s="146">
        <v>3</v>
      </c>
      <c r="E955" s="146">
        <v>4</v>
      </c>
      <c r="F955" s="146">
        <v>5</v>
      </c>
      <c r="G955" s="146">
        <v>6</v>
      </c>
      <c r="H955" s="146">
        <v>7</v>
      </c>
      <c r="I955" s="146">
        <v>8</v>
      </c>
      <c r="J955" s="146">
        <v>9</v>
      </c>
      <c r="K955" s="146">
        <v>10</v>
      </c>
      <c r="L955" s="146">
        <v>11</v>
      </c>
      <c r="M955" s="146">
        <v>12</v>
      </c>
      <c r="N955" s="146">
        <v>13</v>
      </c>
      <c r="O955" s="146">
        <v>14</v>
      </c>
      <c r="P955" s="146">
        <v>15</v>
      </c>
      <c r="Q955" s="146">
        <v>16</v>
      </c>
      <c r="R955" s="146">
        <v>17</v>
      </c>
      <c r="S955" s="146">
        <v>18</v>
      </c>
      <c r="T955" s="146">
        <v>19</v>
      </c>
      <c r="U955" s="146">
        <v>20</v>
      </c>
      <c r="V955" s="146">
        <v>21</v>
      </c>
      <c r="W955" s="146">
        <v>22</v>
      </c>
      <c r="X955" s="146">
        <v>23</v>
      </c>
      <c r="Y955" s="146">
        <v>24</v>
      </c>
      <c r="Z955" s="146">
        <v>25</v>
      </c>
      <c r="AA955" s="146">
        <v>26</v>
      </c>
      <c r="AB955" s="146">
        <v>27</v>
      </c>
      <c r="AC955" s="146">
        <v>28</v>
      </c>
      <c r="AD955" s="146">
        <v>29</v>
      </c>
      <c r="AE955" s="146">
        <v>30</v>
      </c>
      <c r="AF955" s="146">
        <v>31</v>
      </c>
      <c r="AG955" s="146">
        <v>32</v>
      </c>
      <c r="AH955" s="146">
        <v>33</v>
      </c>
      <c r="AI955" s="146">
        <v>34</v>
      </c>
      <c r="AJ955" s="146">
        <v>35</v>
      </c>
      <c r="AK955" s="146">
        <v>36</v>
      </c>
      <c r="AL955" s="146">
        <v>37</v>
      </c>
      <c r="AM955" s="146">
        <v>38</v>
      </c>
      <c r="AN955" s="146">
        <v>39</v>
      </c>
      <c r="AO955" s="146">
        <v>40</v>
      </c>
      <c r="AP955" s="146">
        <v>41</v>
      </c>
      <c r="AQ955" s="146">
        <v>42</v>
      </c>
    </row>
    <row r="956" spans="1:43" x14ac:dyDescent="0.25">
      <c r="A956" s="146">
        <v>0</v>
      </c>
      <c r="B956" s="146">
        <v>1</v>
      </c>
      <c r="C956" s="146">
        <v>2</v>
      </c>
      <c r="D956" s="146">
        <v>3</v>
      </c>
      <c r="E956" s="146">
        <v>4</v>
      </c>
      <c r="F956" s="146">
        <v>5</v>
      </c>
      <c r="G956" s="146">
        <v>6</v>
      </c>
      <c r="H956" s="146">
        <v>7</v>
      </c>
      <c r="I956" s="146">
        <v>8</v>
      </c>
      <c r="J956" s="146">
        <v>9</v>
      </c>
      <c r="K956" s="146">
        <v>10</v>
      </c>
      <c r="L956" s="146">
        <v>11</v>
      </c>
      <c r="M956" s="146">
        <v>12</v>
      </c>
      <c r="N956" s="146">
        <v>13</v>
      </c>
      <c r="O956" s="146">
        <v>14</v>
      </c>
      <c r="P956" s="146">
        <v>15</v>
      </c>
      <c r="Q956" s="146">
        <v>16</v>
      </c>
      <c r="R956" s="146">
        <v>17</v>
      </c>
      <c r="S956" s="146">
        <v>18</v>
      </c>
      <c r="T956" s="146">
        <v>19</v>
      </c>
      <c r="U956" s="146">
        <v>20</v>
      </c>
      <c r="V956" s="146">
        <v>21</v>
      </c>
      <c r="W956" s="146">
        <v>22</v>
      </c>
      <c r="X956" s="146">
        <v>23</v>
      </c>
      <c r="Y956" s="146">
        <v>24</v>
      </c>
      <c r="Z956" s="146">
        <v>25</v>
      </c>
      <c r="AA956" s="146">
        <v>26</v>
      </c>
      <c r="AB956" s="146">
        <v>27</v>
      </c>
      <c r="AC956" s="146">
        <v>28</v>
      </c>
      <c r="AD956" s="146">
        <v>29</v>
      </c>
      <c r="AE956" s="146">
        <v>30</v>
      </c>
      <c r="AF956" s="146">
        <v>31</v>
      </c>
      <c r="AG956" s="146">
        <v>32</v>
      </c>
      <c r="AH956" s="146">
        <v>33</v>
      </c>
      <c r="AI956" s="146">
        <v>34</v>
      </c>
      <c r="AJ956" s="146">
        <v>35</v>
      </c>
      <c r="AK956" s="146">
        <v>36</v>
      </c>
      <c r="AL956" s="146">
        <v>37</v>
      </c>
      <c r="AM956" s="146">
        <v>38</v>
      </c>
      <c r="AN956" s="146">
        <v>39</v>
      </c>
      <c r="AO956" s="146">
        <v>40</v>
      </c>
      <c r="AP956" s="146">
        <v>41</v>
      </c>
      <c r="AQ956" s="146">
        <v>42</v>
      </c>
    </row>
    <row r="957" spans="1:43" x14ac:dyDescent="0.25">
      <c r="A957" s="146">
        <v>0</v>
      </c>
      <c r="B957" s="146">
        <v>1</v>
      </c>
      <c r="C957" s="146">
        <v>2</v>
      </c>
      <c r="D957" s="146">
        <v>3</v>
      </c>
      <c r="E957" s="146">
        <v>4</v>
      </c>
      <c r="F957" s="146">
        <v>5</v>
      </c>
      <c r="G957" s="146">
        <v>6</v>
      </c>
      <c r="H957" s="146">
        <v>7</v>
      </c>
      <c r="I957" s="146">
        <v>8</v>
      </c>
      <c r="J957" s="146">
        <v>9</v>
      </c>
      <c r="K957" s="146">
        <v>10</v>
      </c>
      <c r="L957" s="146">
        <v>11</v>
      </c>
      <c r="M957" s="146">
        <v>12</v>
      </c>
      <c r="N957" s="146">
        <v>13</v>
      </c>
      <c r="O957" s="146">
        <v>14</v>
      </c>
      <c r="P957" s="146">
        <v>15</v>
      </c>
      <c r="Q957" s="146">
        <v>16</v>
      </c>
      <c r="R957" s="146">
        <v>17</v>
      </c>
      <c r="S957" s="146">
        <v>18</v>
      </c>
      <c r="T957" s="146">
        <v>19</v>
      </c>
      <c r="U957" s="146">
        <v>20</v>
      </c>
      <c r="V957" s="146">
        <v>21</v>
      </c>
      <c r="W957" s="146">
        <v>22</v>
      </c>
      <c r="X957" s="146">
        <v>23</v>
      </c>
      <c r="Y957" s="146">
        <v>24</v>
      </c>
      <c r="Z957" s="146">
        <v>25</v>
      </c>
      <c r="AA957" s="146">
        <v>26</v>
      </c>
      <c r="AB957" s="146">
        <v>27</v>
      </c>
      <c r="AC957" s="146">
        <v>28</v>
      </c>
      <c r="AD957" s="146">
        <v>29</v>
      </c>
      <c r="AE957" s="146">
        <v>30</v>
      </c>
      <c r="AF957" s="146">
        <v>31</v>
      </c>
      <c r="AG957" s="146">
        <v>32</v>
      </c>
      <c r="AH957" s="146">
        <v>33</v>
      </c>
      <c r="AI957" s="146">
        <v>34</v>
      </c>
      <c r="AJ957" s="146">
        <v>35</v>
      </c>
      <c r="AK957" s="146">
        <v>36</v>
      </c>
      <c r="AL957" s="146">
        <v>37</v>
      </c>
      <c r="AM957" s="146">
        <v>38</v>
      </c>
      <c r="AN957" s="146">
        <v>39</v>
      </c>
      <c r="AO957" s="146">
        <v>40</v>
      </c>
      <c r="AP957" s="146">
        <v>41</v>
      </c>
      <c r="AQ957" s="146">
        <v>42</v>
      </c>
    </row>
    <row r="958" spans="1:43" x14ac:dyDescent="0.25">
      <c r="A958" s="146">
        <v>0</v>
      </c>
      <c r="B958" s="146">
        <v>1</v>
      </c>
      <c r="C958" s="146">
        <v>2</v>
      </c>
      <c r="D958" s="146">
        <v>3</v>
      </c>
      <c r="E958" s="146">
        <v>4</v>
      </c>
      <c r="F958" s="146">
        <v>5</v>
      </c>
      <c r="G958" s="146">
        <v>6</v>
      </c>
      <c r="H958" s="146">
        <v>7</v>
      </c>
      <c r="I958" s="146">
        <v>8</v>
      </c>
      <c r="J958" s="146">
        <v>9</v>
      </c>
      <c r="K958" s="146">
        <v>10</v>
      </c>
      <c r="L958" s="146">
        <v>11</v>
      </c>
      <c r="M958" s="146">
        <v>12</v>
      </c>
      <c r="N958" s="146">
        <v>13</v>
      </c>
      <c r="O958" s="146">
        <v>14</v>
      </c>
      <c r="P958" s="146">
        <v>15</v>
      </c>
      <c r="Q958" s="146">
        <v>16</v>
      </c>
      <c r="R958" s="146">
        <v>17</v>
      </c>
      <c r="S958" s="146">
        <v>18</v>
      </c>
      <c r="T958" s="146">
        <v>19</v>
      </c>
      <c r="U958" s="146">
        <v>20</v>
      </c>
      <c r="V958" s="146">
        <v>21</v>
      </c>
      <c r="W958" s="146">
        <v>22</v>
      </c>
      <c r="X958" s="146">
        <v>23</v>
      </c>
      <c r="Y958" s="146">
        <v>24</v>
      </c>
      <c r="Z958" s="146">
        <v>25</v>
      </c>
      <c r="AA958" s="146">
        <v>26</v>
      </c>
      <c r="AB958" s="146">
        <v>27</v>
      </c>
      <c r="AC958" s="146">
        <v>28</v>
      </c>
      <c r="AD958" s="146">
        <v>29</v>
      </c>
      <c r="AE958" s="146">
        <v>30</v>
      </c>
      <c r="AF958" s="146">
        <v>31</v>
      </c>
      <c r="AG958" s="146">
        <v>32</v>
      </c>
      <c r="AH958" s="146">
        <v>33</v>
      </c>
      <c r="AI958" s="146">
        <v>34</v>
      </c>
      <c r="AJ958" s="146">
        <v>35</v>
      </c>
      <c r="AK958" s="146">
        <v>36</v>
      </c>
      <c r="AL958" s="146">
        <v>37</v>
      </c>
      <c r="AM958" s="146">
        <v>38</v>
      </c>
      <c r="AN958" s="146">
        <v>39</v>
      </c>
      <c r="AO958" s="146">
        <v>40</v>
      </c>
      <c r="AP958" s="146">
        <v>41</v>
      </c>
      <c r="AQ958" s="146">
        <v>42</v>
      </c>
    </row>
    <row r="959" spans="1:43" x14ac:dyDescent="0.25">
      <c r="A959" s="146">
        <v>0</v>
      </c>
      <c r="B959" s="146">
        <v>1</v>
      </c>
      <c r="C959" s="146">
        <v>2</v>
      </c>
      <c r="D959" s="146">
        <v>3</v>
      </c>
      <c r="E959" s="146">
        <v>4</v>
      </c>
      <c r="F959" s="146">
        <v>5</v>
      </c>
      <c r="G959" s="146">
        <v>6</v>
      </c>
      <c r="H959" s="146">
        <v>7</v>
      </c>
      <c r="I959" s="146">
        <v>8</v>
      </c>
      <c r="J959" s="146">
        <v>9</v>
      </c>
      <c r="K959" s="146">
        <v>10</v>
      </c>
      <c r="L959" s="146">
        <v>11</v>
      </c>
      <c r="M959" s="146">
        <v>12</v>
      </c>
      <c r="N959" s="146">
        <v>13</v>
      </c>
      <c r="O959" s="146">
        <v>14</v>
      </c>
      <c r="P959" s="146">
        <v>15</v>
      </c>
      <c r="Q959" s="146">
        <v>16</v>
      </c>
      <c r="R959" s="146">
        <v>17</v>
      </c>
      <c r="S959" s="146">
        <v>18</v>
      </c>
      <c r="T959" s="146">
        <v>19</v>
      </c>
      <c r="U959" s="146">
        <v>20</v>
      </c>
      <c r="V959" s="146">
        <v>21</v>
      </c>
      <c r="W959" s="146">
        <v>22</v>
      </c>
      <c r="X959" s="146">
        <v>23</v>
      </c>
      <c r="Y959" s="146">
        <v>24</v>
      </c>
      <c r="Z959" s="146">
        <v>25</v>
      </c>
      <c r="AA959" s="146">
        <v>26</v>
      </c>
      <c r="AB959" s="146">
        <v>27</v>
      </c>
      <c r="AC959" s="146">
        <v>28</v>
      </c>
      <c r="AD959" s="146">
        <v>29</v>
      </c>
      <c r="AE959" s="146">
        <v>30</v>
      </c>
      <c r="AF959" s="146">
        <v>31</v>
      </c>
      <c r="AG959" s="146">
        <v>32</v>
      </c>
      <c r="AH959" s="146">
        <v>33</v>
      </c>
      <c r="AI959" s="146">
        <v>34</v>
      </c>
      <c r="AJ959" s="146">
        <v>35</v>
      </c>
      <c r="AK959" s="146">
        <v>36</v>
      </c>
      <c r="AL959" s="146">
        <v>37</v>
      </c>
      <c r="AM959" s="146">
        <v>38</v>
      </c>
      <c r="AN959" s="146">
        <v>39</v>
      </c>
      <c r="AO959" s="146">
        <v>40</v>
      </c>
      <c r="AP959" s="146">
        <v>41</v>
      </c>
      <c r="AQ959" s="146">
        <v>42</v>
      </c>
    </row>
    <row r="960" spans="1:43" x14ac:dyDescent="0.25">
      <c r="A960" s="146">
        <v>0</v>
      </c>
      <c r="B960" s="146">
        <v>1</v>
      </c>
      <c r="C960" s="146">
        <v>2</v>
      </c>
      <c r="D960" s="146">
        <v>3</v>
      </c>
      <c r="E960" s="146">
        <v>4</v>
      </c>
      <c r="F960" s="146">
        <v>5</v>
      </c>
      <c r="G960" s="146">
        <v>6</v>
      </c>
      <c r="H960" s="146">
        <v>7</v>
      </c>
      <c r="I960" s="146">
        <v>8</v>
      </c>
      <c r="J960" s="146">
        <v>9</v>
      </c>
      <c r="K960" s="146">
        <v>10</v>
      </c>
      <c r="L960" s="146">
        <v>11</v>
      </c>
      <c r="M960" s="146">
        <v>12</v>
      </c>
      <c r="N960" s="146">
        <v>13</v>
      </c>
      <c r="O960" s="146">
        <v>14</v>
      </c>
      <c r="P960" s="146">
        <v>15</v>
      </c>
      <c r="Q960" s="146">
        <v>16</v>
      </c>
      <c r="R960" s="146">
        <v>17</v>
      </c>
      <c r="S960" s="146">
        <v>18</v>
      </c>
      <c r="T960" s="146">
        <v>19</v>
      </c>
      <c r="U960" s="146">
        <v>20</v>
      </c>
      <c r="V960" s="146">
        <v>21</v>
      </c>
      <c r="W960" s="146">
        <v>22</v>
      </c>
      <c r="X960" s="146">
        <v>23</v>
      </c>
      <c r="Y960" s="146">
        <v>24</v>
      </c>
      <c r="Z960" s="146">
        <v>25</v>
      </c>
      <c r="AA960" s="146">
        <v>26</v>
      </c>
      <c r="AB960" s="146">
        <v>27</v>
      </c>
      <c r="AC960" s="146">
        <v>28</v>
      </c>
      <c r="AD960" s="146">
        <v>29</v>
      </c>
      <c r="AE960" s="146">
        <v>30</v>
      </c>
      <c r="AF960" s="146">
        <v>31</v>
      </c>
      <c r="AG960" s="146">
        <v>32</v>
      </c>
      <c r="AH960" s="146">
        <v>33</v>
      </c>
      <c r="AI960" s="146">
        <v>34</v>
      </c>
      <c r="AJ960" s="146">
        <v>35</v>
      </c>
      <c r="AK960" s="146">
        <v>36</v>
      </c>
      <c r="AL960" s="146">
        <v>37</v>
      </c>
      <c r="AM960" s="146">
        <v>38</v>
      </c>
      <c r="AN960" s="146">
        <v>39</v>
      </c>
      <c r="AO960" s="146">
        <v>40</v>
      </c>
      <c r="AP960" s="146">
        <v>41</v>
      </c>
      <c r="AQ960" s="146">
        <v>42</v>
      </c>
    </row>
    <row r="961" spans="1:43" x14ac:dyDescent="0.25">
      <c r="A961" s="146">
        <v>0</v>
      </c>
      <c r="B961" s="146">
        <v>1</v>
      </c>
      <c r="C961" s="146">
        <v>2</v>
      </c>
      <c r="D961" s="146">
        <v>3</v>
      </c>
      <c r="E961" s="146">
        <v>4</v>
      </c>
      <c r="F961" s="146">
        <v>5</v>
      </c>
      <c r="G961" s="146">
        <v>6</v>
      </c>
      <c r="H961" s="146">
        <v>7</v>
      </c>
      <c r="I961" s="146">
        <v>8</v>
      </c>
      <c r="J961" s="146">
        <v>9</v>
      </c>
      <c r="K961" s="146">
        <v>10</v>
      </c>
      <c r="L961" s="146">
        <v>11</v>
      </c>
      <c r="M961" s="146">
        <v>12</v>
      </c>
      <c r="N961" s="146">
        <v>13</v>
      </c>
      <c r="O961" s="146">
        <v>14</v>
      </c>
      <c r="P961" s="146">
        <v>15</v>
      </c>
      <c r="Q961" s="146">
        <v>16</v>
      </c>
      <c r="R961" s="146">
        <v>17</v>
      </c>
      <c r="S961" s="146">
        <v>18</v>
      </c>
      <c r="T961" s="146">
        <v>19</v>
      </c>
      <c r="U961" s="146">
        <v>20</v>
      </c>
      <c r="V961" s="146">
        <v>21</v>
      </c>
      <c r="W961" s="146">
        <v>22</v>
      </c>
      <c r="X961" s="146">
        <v>23</v>
      </c>
      <c r="Y961" s="146">
        <v>24</v>
      </c>
      <c r="Z961" s="146">
        <v>25</v>
      </c>
      <c r="AA961" s="146">
        <v>26</v>
      </c>
      <c r="AB961" s="146">
        <v>27</v>
      </c>
      <c r="AC961" s="146">
        <v>28</v>
      </c>
      <c r="AD961" s="146">
        <v>29</v>
      </c>
      <c r="AE961" s="146">
        <v>30</v>
      </c>
      <c r="AF961" s="146">
        <v>31</v>
      </c>
      <c r="AG961" s="146">
        <v>32</v>
      </c>
      <c r="AH961" s="146">
        <v>33</v>
      </c>
      <c r="AI961" s="146">
        <v>34</v>
      </c>
      <c r="AJ961" s="146">
        <v>35</v>
      </c>
      <c r="AK961" s="146">
        <v>36</v>
      </c>
      <c r="AL961" s="146">
        <v>37</v>
      </c>
      <c r="AM961" s="146">
        <v>38</v>
      </c>
      <c r="AN961" s="146">
        <v>39</v>
      </c>
      <c r="AO961" s="146">
        <v>40</v>
      </c>
      <c r="AP961" s="146">
        <v>41</v>
      </c>
      <c r="AQ961" s="146">
        <v>42</v>
      </c>
    </row>
    <row r="962" spans="1:43" x14ac:dyDescent="0.25">
      <c r="A962" s="146">
        <v>0</v>
      </c>
      <c r="B962" s="146">
        <v>1</v>
      </c>
      <c r="C962" s="146">
        <v>2</v>
      </c>
      <c r="D962" s="146">
        <v>3</v>
      </c>
      <c r="E962" s="146">
        <v>4</v>
      </c>
      <c r="F962" s="146">
        <v>5</v>
      </c>
      <c r="G962" s="146">
        <v>6</v>
      </c>
      <c r="H962" s="146">
        <v>7</v>
      </c>
      <c r="I962" s="146">
        <v>8</v>
      </c>
      <c r="J962" s="146">
        <v>9</v>
      </c>
      <c r="K962" s="146">
        <v>10</v>
      </c>
      <c r="L962" s="146">
        <v>11</v>
      </c>
      <c r="M962" s="146">
        <v>12</v>
      </c>
      <c r="N962" s="146">
        <v>13</v>
      </c>
      <c r="O962" s="146">
        <v>14</v>
      </c>
      <c r="P962" s="146">
        <v>15</v>
      </c>
      <c r="Q962" s="146">
        <v>16</v>
      </c>
      <c r="R962" s="146">
        <v>17</v>
      </c>
      <c r="S962" s="146">
        <v>18</v>
      </c>
      <c r="T962" s="146">
        <v>19</v>
      </c>
      <c r="U962" s="146">
        <v>20</v>
      </c>
      <c r="V962" s="146">
        <v>21</v>
      </c>
      <c r="W962" s="146">
        <v>22</v>
      </c>
      <c r="X962" s="146">
        <v>23</v>
      </c>
      <c r="Y962" s="146">
        <v>24</v>
      </c>
      <c r="Z962" s="146">
        <v>25</v>
      </c>
      <c r="AA962" s="146">
        <v>26</v>
      </c>
      <c r="AB962" s="146">
        <v>27</v>
      </c>
      <c r="AC962" s="146">
        <v>28</v>
      </c>
      <c r="AD962" s="146">
        <v>29</v>
      </c>
      <c r="AE962" s="146">
        <v>30</v>
      </c>
      <c r="AF962" s="146">
        <v>31</v>
      </c>
      <c r="AG962" s="146">
        <v>32</v>
      </c>
      <c r="AH962" s="146">
        <v>33</v>
      </c>
      <c r="AI962" s="146">
        <v>34</v>
      </c>
      <c r="AJ962" s="146">
        <v>35</v>
      </c>
      <c r="AK962" s="146">
        <v>36</v>
      </c>
      <c r="AL962" s="146">
        <v>37</v>
      </c>
      <c r="AM962" s="146">
        <v>38</v>
      </c>
      <c r="AN962" s="146">
        <v>39</v>
      </c>
      <c r="AO962" s="146">
        <v>40</v>
      </c>
      <c r="AP962" s="146">
        <v>41</v>
      </c>
      <c r="AQ962" s="146">
        <v>42</v>
      </c>
    </row>
    <row r="963" spans="1:43" x14ac:dyDescent="0.25">
      <c r="A963" s="146">
        <v>0</v>
      </c>
      <c r="B963" s="146">
        <v>1</v>
      </c>
      <c r="C963" s="146">
        <v>2</v>
      </c>
      <c r="D963" s="146">
        <v>3</v>
      </c>
      <c r="E963" s="146">
        <v>4</v>
      </c>
      <c r="F963" s="146">
        <v>5</v>
      </c>
      <c r="G963" s="146">
        <v>6</v>
      </c>
      <c r="H963" s="146">
        <v>7</v>
      </c>
      <c r="I963" s="146">
        <v>8</v>
      </c>
      <c r="J963" s="146">
        <v>9</v>
      </c>
      <c r="K963" s="146">
        <v>10</v>
      </c>
      <c r="L963" s="146">
        <v>11</v>
      </c>
      <c r="M963" s="146">
        <v>12</v>
      </c>
      <c r="N963" s="146">
        <v>13</v>
      </c>
      <c r="O963" s="146">
        <v>14</v>
      </c>
      <c r="P963" s="146">
        <v>15</v>
      </c>
      <c r="Q963" s="146">
        <v>16</v>
      </c>
      <c r="R963" s="146">
        <v>17</v>
      </c>
      <c r="S963" s="146">
        <v>18</v>
      </c>
      <c r="T963" s="146">
        <v>19</v>
      </c>
      <c r="U963" s="146">
        <v>20</v>
      </c>
      <c r="V963" s="146">
        <v>21</v>
      </c>
      <c r="W963" s="146">
        <v>22</v>
      </c>
      <c r="X963" s="146">
        <v>23</v>
      </c>
      <c r="Y963" s="146">
        <v>24</v>
      </c>
      <c r="Z963" s="146">
        <v>25</v>
      </c>
      <c r="AA963" s="146">
        <v>26</v>
      </c>
      <c r="AB963" s="146">
        <v>27</v>
      </c>
      <c r="AC963" s="146">
        <v>28</v>
      </c>
      <c r="AD963" s="146">
        <v>29</v>
      </c>
      <c r="AE963" s="146">
        <v>30</v>
      </c>
      <c r="AF963" s="146">
        <v>31</v>
      </c>
      <c r="AG963" s="146">
        <v>32</v>
      </c>
      <c r="AH963" s="146">
        <v>33</v>
      </c>
      <c r="AI963" s="146">
        <v>34</v>
      </c>
      <c r="AJ963" s="146">
        <v>35</v>
      </c>
      <c r="AK963" s="146">
        <v>36</v>
      </c>
      <c r="AL963" s="146">
        <v>37</v>
      </c>
      <c r="AM963" s="146">
        <v>38</v>
      </c>
      <c r="AN963" s="146">
        <v>39</v>
      </c>
      <c r="AO963" s="146">
        <v>40</v>
      </c>
      <c r="AP963" s="146">
        <v>41</v>
      </c>
      <c r="AQ963" s="146">
        <v>42</v>
      </c>
    </row>
    <row r="964" spans="1:43" x14ac:dyDescent="0.25">
      <c r="A964" s="146">
        <v>0</v>
      </c>
      <c r="B964" s="146">
        <v>1</v>
      </c>
      <c r="C964" s="146">
        <v>2</v>
      </c>
      <c r="D964" s="146">
        <v>3</v>
      </c>
      <c r="E964" s="146">
        <v>4</v>
      </c>
      <c r="F964" s="146">
        <v>5</v>
      </c>
      <c r="G964" s="146">
        <v>6</v>
      </c>
      <c r="H964" s="146">
        <v>7</v>
      </c>
      <c r="I964" s="146">
        <v>8</v>
      </c>
      <c r="J964" s="146">
        <v>9</v>
      </c>
      <c r="K964" s="146">
        <v>10</v>
      </c>
      <c r="L964" s="146">
        <v>11</v>
      </c>
      <c r="M964" s="146">
        <v>12</v>
      </c>
      <c r="N964" s="146">
        <v>13</v>
      </c>
      <c r="O964" s="146">
        <v>14</v>
      </c>
      <c r="P964" s="146">
        <v>15</v>
      </c>
      <c r="Q964" s="146">
        <v>16</v>
      </c>
      <c r="R964" s="146">
        <v>17</v>
      </c>
      <c r="S964" s="146">
        <v>18</v>
      </c>
      <c r="T964" s="146">
        <v>19</v>
      </c>
      <c r="U964" s="146">
        <v>20</v>
      </c>
      <c r="V964" s="146">
        <v>21</v>
      </c>
      <c r="W964" s="146">
        <v>22</v>
      </c>
      <c r="X964" s="146">
        <v>23</v>
      </c>
      <c r="Y964" s="146">
        <v>24</v>
      </c>
      <c r="Z964" s="146">
        <v>25</v>
      </c>
      <c r="AA964" s="146">
        <v>26</v>
      </c>
      <c r="AB964" s="146">
        <v>27</v>
      </c>
      <c r="AC964" s="146">
        <v>28</v>
      </c>
      <c r="AD964" s="146">
        <v>29</v>
      </c>
      <c r="AE964" s="146">
        <v>30</v>
      </c>
      <c r="AF964" s="146">
        <v>31</v>
      </c>
      <c r="AG964" s="146">
        <v>32</v>
      </c>
      <c r="AH964" s="146">
        <v>33</v>
      </c>
      <c r="AI964" s="146">
        <v>34</v>
      </c>
      <c r="AJ964" s="146">
        <v>35</v>
      </c>
      <c r="AK964" s="146">
        <v>36</v>
      </c>
      <c r="AL964" s="146">
        <v>37</v>
      </c>
      <c r="AM964" s="146">
        <v>38</v>
      </c>
      <c r="AN964" s="146">
        <v>39</v>
      </c>
      <c r="AO964" s="146">
        <v>40</v>
      </c>
      <c r="AP964" s="146">
        <v>41</v>
      </c>
      <c r="AQ964" s="146">
        <v>42</v>
      </c>
    </row>
    <row r="965" spans="1:43" x14ac:dyDescent="0.25">
      <c r="A965" s="146">
        <v>0</v>
      </c>
      <c r="B965" s="146">
        <v>1</v>
      </c>
      <c r="C965" s="146">
        <v>2</v>
      </c>
      <c r="D965" s="146">
        <v>3</v>
      </c>
      <c r="E965" s="146">
        <v>4</v>
      </c>
      <c r="F965" s="146">
        <v>5</v>
      </c>
      <c r="G965" s="146">
        <v>6</v>
      </c>
      <c r="H965" s="146">
        <v>7</v>
      </c>
      <c r="I965" s="146">
        <v>8</v>
      </c>
      <c r="J965" s="146">
        <v>9</v>
      </c>
      <c r="K965" s="146">
        <v>10</v>
      </c>
      <c r="L965" s="146">
        <v>11</v>
      </c>
      <c r="M965" s="146">
        <v>12</v>
      </c>
      <c r="N965" s="146">
        <v>13</v>
      </c>
      <c r="O965" s="146">
        <v>14</v>
      </c>
      <c r="P965" s="146">
        <v>15</v>
      </c>
      <c r="Q965" s="146">
        <v>16</v>
      </c>
      <c r="R965" s="146">
        <v>17</v>
      </c>
      <c r="S965" s="146">
        <v>18</v>
      </c>
      <c r="T965" s="146">
        <v>19</v>
      </c>
      <c r="U965" s="146">
        <v>20</v>
      </c>
      <c r="V965" s="146">
        <v>21</v>
      </c>
      <c r="W965" s="146">
        <v>22</v>
      </c>
      <c r="X965" s="146">
        <v>23</v>
      </c>
      <c r="Y965" s="146">
        <v>24</v>
      </c>
      <c r="Z965" s="146">
        <v>25</v>
      </c>
      <c r="AA965" s="146">
        <v>26</v>
      </c>
      <c r="AB965" s="146">
        <v>27</v>
      </c>
      <c r="AC965" s="146">
        <v>28</v>
      </c>
      <c r="AD965" s="146">
        <v>29</v>
      </c>
      <c r="AE965" s="146">
        <v>30</v>
      </c>
      <c r="AF965" s="146">
        <v>31</v>
      </c>
      <c r="AG965" s="146">
        <v>32</v>
      </c>
      <c r="AH965" s="146">
        <v>33</v>
      </c>
      <c r="AI965" s="146">
        <v>34</v>
      </c>
      <c r="AJ965" s="146">
        <v>35</v>
      </c>
      <c r="AK965" s="146">
        <v>36</v>
      </c>
      <c r="AL965" s="146">
        <v>37</v>
      </c>
      <c r="AM965" s="146">
        <v>38</v>
      </c>
      <c r="AN965" s="146">
        <v>39</v>
      </c>
      <c r="AO965" s="146">
        <v>40</v>
      </c>
      <c r="AP965" s="146">
        <v>41</v>
      </c>
      <c r="AQ965" s="146">
        <v>42</v>
      </c>
    </row>
    <row r="966" spans="1:43" x14ac:dyDescent="0.25">
      <c r="A966" s="146">
        <v>0</v>
      </c>
      <c r="B966" s="146">
        <v>1</v>
      </c>
      <c r="C966" s="146">
        <v>2</v>
      </c>
      <c r="D966" s="146">
        <v>3</v>
      </c>
      <c r="E966" s="146">
        <v>4</v>
      </c>
      <c r="F966" s="146">
        <v>5</v>
      </c>
      <c r="G966" s="146">
        <v>6</v>
      </c>
      <c r="H966" s="146">
        <v>7</v>
      </c>
      <c r="I966" s="146">
        <v>8</v>
      </c>
      <c r="J966" s="146">
        <v>9</v>
      </c>
      <c r="K966" s="146">
        <v>10</v>
      </c>
      <c r="L966" s="146">
        <v>11</v>
      </c>
      <c r="M966" s="146">
        <v>12</v>
      </c>
      <c r="N966" s="146">
        <v>13</v>
      </c>
      <c r="O966" s="146">
        <v>14</v>
      </c>
      <c r="P966" s="146">
        <v>15</v>
      </c>
      <c r="Q966" s="146">
        <v>16</v>
      </c>
      <c r="R966" s="146">
        <v>17</v>
      </c>
      <c r="S966" s="146">
        <v>18</v>
      </c>
      <c r="T966" s="146">
        <v>19</v>
      </c>
      <c r="U966" s="146">
        <v>20</v>
      </c>
      <c r="V966" s="146">
        <v>21</v>
      </c>
      <c r="W966" s="146">
        <v>22</v>
      </c>
      <c r="X966" s="146">
        <v>23</v>
      </c>
      <c r="Y966" s="146">
        <v>24</v>
      </c>
      <c r="Z966" s="146">
        <v>25</v>
      </c>
      <c r="AA966" s="146">
        <v>26</v>
      </c>
      <c r="AB966" s="146">
        <v>27</v>
      </c>
      <c r="AC966" s="146">
        <v>28</v>
      </c>
      <c r="AD966" s="146">
        <v>29</v>
      </c>
      <c r="AE966" s="146">
        <v>30</v>
      </c>
      <c r="AF966" s="146">
        <v>31</v>
      </c>
      <c r="AG966" s="146">
        <v>32</v>
      </c>
      <c r="AH966" s="146">
        <v>33</v>
      </c>
      <c r="AI966" s="146">
        <v>34</v>
      </c>
      <c r="AJ966" s="146">
        <v>35</v>
      </c>
      <c r="AK966" s="146">
        <v>36</v>
      </c>
      <c r="AL966" s="146">
        <v>37</v>
      </c>
      <c r="AM966" s="146">
        <v>38</v>
      </c>
      <c r="AN966" s="146">
        <v>39</v>
      </c>
      <c r="AO966" s="146">
        <v>40</v>
      </c>
      <c r="AP966" s="146">
        <v>41</v>
      </c>
      <c r="AQ966" s="146">
        <v>42</v>
      </c>
    </row>
    <row r="967" spans="1:43" x14ac:dyDescent="0.25">
      <c r="A967" s="146">
        <v>0</v>
      </c>
      <c r="B967" s="146">
        <v>1</v>
      </c>
      <c r="C967" s="146">
        <v>2</v>
      </c>
      <c r="D967" s="146">
        <v>3</v>
      </c>
      <c r="E967" s="146">
        <v>4</v>
      </c>
      <c r="F967" s="146">
        <v>5</v>
      </c>
      <c r="G967" s="146">
        <v>6</v>
      </c>
      <c r="H967" s="146">
        <v>7</v>
      </c>
      <c r="I967" s="146">
        <v>8</v>
      </c>
      <c r="J967" s="146">
        <v>9</v>
      </c>
      <c r="K967" s="146">
        <v>10</v>
      </c>
      <c r="L967" s="146">
        <v>11</v>
      </c>
      <c r="M967" s="146">
        <v>12</v>
      </c>
      <c r="N967" s="146">
        <v>13</v>
      </c>
      <c r="O967" s="146">
        <v>14</v>
      </c>
      <c r="P967" s="146">
        <v>15</v>
      </c>
      <c r="Q967" s="146">
        <v>16</v>
      </c>
      <c r="R967" s="146">
        <v>17</v>
      </c>
      <c r="S967" s="146">
        <v>18</v>
      </c>
      <c r="T967" s="146">
        <v>19</v>
      </c>
      <c r="U967" s="146">
        <v>20</v>
      </c>
      <c r="V967" s="146">
        <v>21</v>
      </c>
      <c r="W967" s="146">
        <v>22</v>
      </c>
      <c r="X967" s="146">
        <v>23</v>
      </c>
      <c r="Y967" s="146">
        <v>24</v>
      </c>
      <c r="Z967" s="146">
        <v>25</v>
      </c>
      <c r="AA967" s="146">
        <v>26</v>
      </c>
      <c r="AB967" s="146">
        <v>27</v>
      </c>
      <c r="AC967" s="146">
        <v>28</v>
      </c>
      <c r="AD967" s="146">
        <v>29</v>
      </c>
      <c r="AE967" s="146">
        <v>30</v>
      </c>
      <c r="AF967" s="146">
        <v>31</v>
      </c>
      <c r="AG967" s="146">
        <v>32</v>
      </c>
      <c r="AH967" s="146">
        <v>33</v>
      </c>
      <c r="AI967" s="146">
        <v>34</v>
      </c>
      <c r="AJ967" s="146">
        <v>35</v>
      </c>
      <c r="AK967" s="146">
        <v>36</v>
      </c>
      <c r="AL967" s="146">
        <v>37</v>
      </c>
      <c r="AM967" s="146">
        <v>38</v>
      </c>
      <c r="AN967" s="146">
        <v>39</v>
      </c>
      <c r="AO967" s="146">
        <v>40</v>
      </c>
      <c r="AP967" s="146">
        <v>41</v>
      </c>
      <c r="AQ967" s="146">
        <v>42</v>
      </c>
    </row>
    <row r="968" spans="1:43" x14ac:dyDescent="0.25">
      <c r="A968" s="146">
        <v>0</v>
      </c>
      <c r="B968" s="146">
        <v>1</v>
      </c>
      <c r="C968" s="146">
        <v>2</v>
      </c>
      <c r="D968" s="146">
        <v>3</v>
      </c>
      <c r="E968" s="146">
        <v>4</v>
      </c>
      <c r="F968" s="146">
        <v>5</v>
      </c>
      <c r="G968" s="146">
        <v>6</v>
      </c>
      <c r="H968" s="146">
        <v>7</v>
      </c>
      <c r="I968" s="146">
        <v>8</v>
      </c>
      <c r="J968" s="146">
        <v>9</v>
      </c>
      <c r="K968" s="146">
        <v>10</v>
      </c>
      <c r="L968" s="146">
        <v>11</v>
      </c>
      <c r="M968" s="146">
        <v>12</v>
      </c>
      <c r="N968" s="146">
        <v>13</v>
      </c>
      <c r="O968" s="146">
        <v>14</v>
      </c>
      <c r="P968" s="146">
        <v>15</v>
      </c>
      <c r="Q968" s="146">
        <v>16</v>
      </c>
      <c r="R968" s="146">
        <v>17</v>
      </c>
      <c r="S968" s="146">
        <v>18</v>
      </c>
      <c r="T968" s="146">
        <v>19</v>
      </c>
      <c r="U968" s="146">
        <v>20</v>
      </c>
      <c r="V968" s="146">
        <v>21</v>
      </c>
      <c r="W968" s="146">
        <v>22</v>
      </c>
      <c r="X968" s="146">
        <v>23</v>
      </c>
      <c r="Y968" s="146">
        <v>24</v>
      </c>
      <c r="Z968" s="146">
        <v>25</v>
      </c>
      <c r="AA968" s="146">
        <v>26</v>
      </c>
      <c r="AB968" s="146">
        <v>27</v>
      </c>
      <c r="AC968" s="146">
        <v>28</v>
      </c>
      <c r="AD968" s="146">
        <v>29</v>
      </c>
      <c r="AE968" s="146">
        <v>30</v>
      </c>
      <c r="AF968" s="146">
        <v>31</v>
      </c>
      <c r="AG968" s="146">
        <v>32</v>
      </c>
      <c r="AH968" s="146">
        <v>33</v>
      </c>
      <c r="AI968" s="146">
        <v>34</v>
      </c>
      <c r="AJ968" s="146">
        <v>35</v>
      </c>
      <c r="AK968" s="146">
        <v>36</v>
      </c>
      <c r="AL968" s="146">
        <v>37</v>
      </c>
      <c r="AM968" s="146">
        <v>38</v>
      </c>
      <c r="AN968" s="146">
        <v>39</v>
      </c>
      <c r="AO968" s="146">
        <v>40</v>
      </c>
      <c r="AP968" s="146">
        <v>41</v>
      </c>
      <c r="AQ968" s="146">
        <v>42</v>
      </c>
    </row>
    <row r="969" spans="1:43" x14ac:dyDescent="0.25">
      <c r="A969" s="146">
        <v>0</v>
      </c>
      <c r="B969" s="146">
        <v>1</v>
      </c>
      <c r="C969" s="146">
        <v>2</v>
      </c>
      <c r="D969" s="146">
        <v>3</v>
      </c>
      <c r="E969" s="146">
        <v>4</v>
      </c>
      <c r="F969" s="146">
        <v>5</v>
      </c>
      <c r="G969" s="146">
        <v>6</v>
      </c>
      <c r="H969" s="146">
        <v>7</v>
      </c>
      <c r="I969" s="146">
        <v>8</v>
      </c>
      <c r="J969" s="146">
        <v>9</v>
      </c>
      <c r="K969" s="146">
        <v>10</v>
      </c>
      <c r="L969" s="146">
        <v>11</v>
      </c>
      <c r="M969" s="146">
        <v>12</v>
      </c>
      <c r="N969" s="146">
        <v>13</v>
      </c>
      <c r="O969" s="146">
        <v>14</v>
      </c>
      <c r="P969" s="146">
        <v>15</v>
      </c>
      <c r="Q969" s="146">
        <v>16</v>
      </c>
      <c r="R969" s="146">
        <v>17</v>
      </c>
      <c r="S969" s="146">
        <v>18</v>
      </c>
      <c r="T969" s="146">
        <v>19</v>
      </c>
      <c r="U969" s="146">
        <v>20</v>
      </c>
      <c r="V969" s="146">
        <v>21</v>
      </c>
      <c r="W969" s="146">
        <v>22</v>
      </c>
      <c r="X969" s="146">
        <v>23</v>
      </c>
      <c r="Y969" s="146">
        <v>24</v>
      </c>
      <c r="Z969" s="146">
        <v>25</v>
      </c>
      <c r="AA969" s="146">
        <v>26</v>
      </c>
      <c r="AB969" s="146">
        <v>27</v>
      </c>
      <c r="AC969" s="146">
        <v>28</v>
      </c>
      <c r="AD969" s="146">
        <v>29</v>
      </c>
      <c r="AE969" s="146">
        <v>30</v>
      </c>
      <c r="AF969" s="146">
        <v>31</v>
      </c>
      <c r="AG969" s="146">
        <v>32</v>
      </c>
      <c r="AH969" s="146">
        <v>33</v>
      </c>
      <c r="AI969" s="146">
        <v>34</v>
      </c>
      <c r="AJ969" s="146">
        <v>35</v>
      </c>
      <c r="AK969" s="146">
        <v>36</v>
      </c>
      <c r="AL969" s="146">
        <v>37</v>
      </c>
      <c r="AM969" s="146">
        <v>38</v>
      </c>
      <c r="AN969" s="146">
        <v>39</v>
      </c>
      <c r="AO969" s="146">
        <v>40</v>
      </c>
      <c r="AP969" s="146">
        <v>41</v>
      </c>
      <c r="AQ969" s="146">
        <v>42</v>
      </c>
    </row>
    <row r="970" spans="1:43" x14ac:dyDescent="0.25">
      <c r="A970" s="146">
        <v>0</v>
      </c>
      <c r="B970" s="146">
        <v>1</v>
      </c>
      <c r="C970" s="146">
        <v>2</v>
      </c>
      <c r="D970" s="146">
        <v>3</v>
      </c>
      <c r="E970" s="146">
        <v>4</v>
      </c>
      <c r="F970" s="146">
        <v>5</v>
      </c>
      <c r="G970" s="146">
        <v>6</v>
      </c>
      <c r="H970" s="146">
        <v>7</v>
      </c>
      <c r="I970" s="146">
        <v>8</v>
      </c>
      <c r="J970" s="146">
        <v>9</v>
      </c>
      <c r="K970" s="146">
        <v>10</v>
      </c>
      <c r="L970" s="146">
        <v>11</v>
      </c>
      <c r="M970" s="146">
        <v>12</v>
      </c>
      <c r="N970" s="146">
        <v>13</v>
      </c>
      <c r="O970" s="146">
        <v>14</v>
      </c>
      <c r="P970" s="146">
        <v>15</v>
      </c>
      <c r="Q970" s="146">
        <v>16</v>
      </c>
      <c r="R970" s="146">
        <v>17</v>
      </c>
      <c r="S970" s="146">
        <v>18</v>
      </c>
      <c r="T970" s="146">
        <v>19</v>
      </c>
      <c r="U970" s="146">
        <v>20</v>
      </c>
      <c r="V970" s="146">
        <v>21</v>
      </c>
      <c r="W970" s="146">
        <v>22</v>
      </c>
      <c r="X970" s="146">
        <v>23</v>
      </c>
      <c r="Y970" s="146">
        <v>24</v>
      </c>
      <c r="Z970" s="146">
        <v>25</v>
      </c>
      <c r="AA970" s="146">
        <v>26</v>
      </c>
      <c r="AB970" s="146">
        <v>27</v>
      </c>
      <c r="AC970" s="146">
        <v>28</v>
      </c>
      <c r="AD970" s="146">
        <v>29</v>
      </c>
      <c r="AE970" s="146">
        <v>30</v>
      </c>
      <c r="AF970" s="146">
        <v>31</v>
      </c>
      <c r="AG970" s="146">
        <v>32</v>
      </c>
      <c r="AH970" s="146">
        <v>33</v>
      </c>
      <c r="AI970" s="146">
        <v>34</v>
      </c>
      <c r="AJ970" s="146">
        <v>35</v>
      </c>
      <c r="AK970" s="146">
        <v>36</v>
      </c>
      <c r="AL970" s="146">
        <v>37</v>
      </c>
      <c r="AM970" s="146">
        <v>38</v>
      </c>
      <c r="AN970" s="146">
        <v>39</v>
      </c>
      <c r="AO970" s="146">
        <v>40</v>
      </c>
      <c r="AP970" s="146">
        <v>41</v>
      </c>
      <c r="AQ970" s="146">
        <v>42</v>
      </c>
    </row>
    <row r="971" spans="1:43" x14ac:dyDescent="0.25">
      <c r="A971" s="146">
        <v>0</v>
      </c>
      <c r="B971" s="146">
        <v>1</v>
      </c>
      <c r="C971" s="146">
        <v>2</v>
      </c>
      <c r="D971" s="146">
        <v>3</v>
      </c>
      <c r="E971" s="146">
        <v>4</v>
      </c>
      <c r="F971" s="146">
        <v>5</v>
      </c>
      <c r="G971" s="146">
        <v>6</v>
      </c>
      <c r="H971" s="146">
        <v>7</v>
      </c>
      <c r="I971" s="146">
        <v>8</v>
      </c>
      <c r="J971" s="146">
        <v>9</v>
      </c>
      <c r="K971" s="146">
        <v>10</v>
      </c>
      <c r="L971" s="146">
        <v>11</v>
      </c>
      <c r="M971" s="146">
        <v>12</v>
      </c>
      <c r="N971" s="146">
        <v>13</v>
      </c>
      <c r="O971" s="146">
        <v>14</v>
      </c>
      <c r="P971" s="146">
        <v>15</v>
      </c>
      <c r="Q971" s="146">
        <v>16</v>
      </c>
      <c r="R971" s="146">
        <v>17</v>
      </c>
      <c r="S971" s="146">
        <v>18</v>
      </c>
      <c r="T971" s="146">
        <v>19</v>
      </c>
      <c r="U971" s="146">
        <v>20</v>
      </c>
      <c r="V971" s="146">
        <v>21</v>
      </c>
      <c r="W971" s="146">
        <v>22</v>
      </c>
      <c r="X971" s="146">
        <v>23</v>
      </c>
      <c r="Y971" s="146">
        <v>24</v>
      </c>
      <c r="Z971" s="146">
        <v>25</v>
      </c>
      <c r="AA971" s="146">
        <v>26</v>
      </c>
      <c r="AB971" s="146">
        <v>27</v>
      </c>
      <c r="AC971" s="146">
        <v>28</v>
      </c>
      <c r="AD971" s="146">
        <v>29</v>
      </c>
      <c r="AE971" s="146">
        <v>30</v>
      </c>
      <c r="AF971" s="146">
        <v>31</v>
      </c>
      <c r="AG971" s="146">
        <v>32</v>
      </c>
      <c r="AH971" s="146">
        <v>33</v>
      </c>
      <c r="AI971" s="146">
        <v>34</v>
      </c>
      <c r="AJ971" s="146">
        <v>35</v>
      </c>
      <c r="AK971" s="146">
        <v>36</v>
      </c>
      <c r="AL971" s="146">
        <v>37</v>
      </c>
      <c r="AM971" s="146">
        <v>38</v>
      </c>
      <c r="AN971" s="146">
        <v>39</v>
      </c>
      <c r="AO971" s="146">
        <v>40</v>
      </c>
      <c r="AP971" s="146">
        <v>41</v>
      </c>
      <c r="AQ971" s="146">
        <v>42</v>
      </c>
    </row>
    <row r="972" spans="1:43" x14ac:dyDescent="0.25">
      <c r="A972" s="146">
        <v>0</v>
      </c>
      <c r="B972" s="146">
        <v>1</v>
      </c>
      <c r="C972" s="146">
        <v>2</v>
      </c>
      <c r="D972" s="146">
        <v>3</v>
      </c>
      <c r="E972" s="146">
        <v>4</v>
      </c>
      <c r="F972" s="146">
        <v>5</v>
      </c>
      <c r="G972" s="146">
        <v>6</v>
      </c>
      <c r="H972" s="146">
        <v>7</v>
      </c>
      <c r="I972" s="146">
        <v>8</v>
      </c>
      <c r="J972" s="146">
        <v>9</v>
      </c>
      <c r="K972" s="146">
        <v>10</v>
      </c>
      <c r="L972" s="146">
        <v>11</v>
      </c>
      <c r="M972" s="146">
        <v>12</v>
      </c>
      <c r="N972" s="146">
        <v>13</v>
      </c>
      <c r="O972" s="146">
        <v>14</v>
      </c>
      <c r="P972" s="146">
        <v>15</v>
      </c>
      <c r="Q972" s="146">
        <v>16</v>
      </c>
      <c r="R972" s="146">
        <v>17</v>
      </c>
      <c r="S972" s="146">
        <v>18</v>
      </c>
      <c r="T972" s="146">
        <v>19</v>
      </c>
      <c r="U972" s="146">
        <v>20</v>
      </c>
      <c r="V972" s="146">
        <v>21</v>
      </c>
      <c r="W972" s="146">
        <v>22</v>
      </c>
      <c r="X972" s="146">
        <v>23</v>
      </c>
      <c r="Y972" s="146">
        <v>24</v>
      </c>
      <c r="Z972" s="146">
        <v>25</v>
      </c>
      <c r="AA972" s="146">
        <v>26</v>
      </c>
      <c r="AB972" s="146">
        <v>27</v>
      </c>
      <c r="AC972" s="146">
        <v>28</v>
      </c>
      <c r="AD972" s="146">
        <v>29</v>
      </c>
      <c r="AE972" s="146">
        <v>30</v>
      </c>
      <c r="AF972" s="146">
        <v>31</v>
      </c>
      <c r="AG972" s="146">
        <v>32</v>
      </c>
      <c r="AH972" s="146">
        <v>33</v>
      </c>
      <c r="AI972" s="146">
        <v>34</v>
      </c>
      <c r="AJ972" s="146">
        <v>35</v>
      </c>
      <c r="AK972" s="146">
        <v>36</v>
      </c>
      <c r="AL972" s="146">
        <v>37</v>
      </c>
      <c r="AM972" s="146">
        <v>38</v>
      </c>
      <c r="AN972" s="146">
        <v>39</v>
      </c>
      <c r="AO972" s="146">
        <v>40</v>
      </c>
      <c r="AP972" s="146">
        <v>41</v>
      </c>
      <c r="AQ972" s="146">
        <v>42</v>
      </c>
    </row>
    <row r="973" spans="1:43" x14ac:dyDescent="0.25">
      <c r="A973" s="146">
        <v>0</v>
      </c>
      <c r="B973" s="146">
        <v>1</v>
      </c>
      <c r="C973" s="146">
        <v>2</v>
      </c>
      <c r="D973" s="146">
        <v>3</v>
      </c>
      <c r="E973" s="146">
        <v>4</v>
      </c>
      <c r="F973" s="146">
        <v>5</v>
      </c>
      <c r="G973" s="146">
        <v>6</v>
      </c>
      <c r="H973" s="146">
        <v>7</v>
      </c>
      <c r="I973" s="146">
        <v>8</v>
      </c>
      <c r="J973" s="146">
        <v>9</v>
      </c>
      <c r="K973" s="146">
        <v>10</v>
      </c>
      <c r="L973" s="146">
        <v>11</v>
      </c>
      <c r="M973" s="146">
        <v>12</v>
      </c>
      <c r="N973" s="146">
        <v>13</v>
      </c>
      <c r="O973" s="146">
        <v>14</v>
      </c>
      <c r="P973" s="146">
        <v>15</v>
      </c>
      <c r="Q973" s="146">
        <v>16</v>
      </c>
      <c r="R973" s="146">
        <v>17</v>
      </c>
      <c r="S973" s="146">
        <v>18</v>
      </c>
      <c r="T973" s="146">
        <v>19</v>
      </c>
      <c r="U973" s="146">
        <v>20</v>
      </c>
      <c r="V973" s="146">
        <v>21</v>
      </c>
      <c r="W973" s="146">
        <v>22</v>
      </c>
      <c r="X973" s="146">
        <v>23</v>
      </c>
      <c r="Y973" s="146">
        <v>24</v>
      </c>
      <c r="Z973" s="146">
        <v>25</v>
      </c>
      <c r="AA973" s="146">
        <v>26</v>
      </c>
      <c r="AB973" s="146">
        <v>27</v>
      </c>
      <c r="AC973" s="146">
        <v>28</v>
      </c>
      <c r="AD973" s="146">
        <v>29</v>
      </c>
      <c r="AE973" s="146">
        <v>30</v>
      </c>
      <c r="AF973" s="146">
        <v>31</v>
      </c>
      <c r="AG973" s="146">
        <v>32</v>
      </c>
      <c r="AH973" s="146">
        <v>33</v>
      </c>
      <c r="AI973" s="146">
        <v>34</v>
      </c>
      <c r="AJ973" s="146">
        <v>35</v>
      </c>
      <c r="AK973" s="146">
        <v>36</v>
      </c>
      <c r="AL973" s="146">
        <v>37</v>
      </c>
      <c r="AM973" s="146">
        <v>38</v>
      </c>
      <c r="AN973" s="146">
        <v>39</v>
      </c>
      <c r="AO973" s="146">
        <v>40</v>
      </c>
      <c r="AP973" s="146">
        <v>41</v>
      </c>
      <c r="AQ973" s="146">
        <v>42</v>
      </c>
    </row>
    <row r="974" spans="1:43" x14ac:dyDescent="0.25">
      <c r="A974" s="146">
        <v>0</v>
      </c>
      <c r="B974" s="146">
        <v>1</v>
      </c>
      <c r="C974" s="146">
        <v>2</v>
      </c>
      <c r="D974" s="146">
        <v>3</v>
      </c>
      <c r="E974" s="146">
        <v>4</v>
      </c>
      <c r="F974" s="146">
        <v>5</v>
      </c>
      <c r="G974" s="146">
        <v>6</v>
      </c>
      <c r="H974" s="146">
        <v>7</v>
      </c>
      <c r="I974" s="146">
        <v>8</v>
      </c>
      <c r="J974" s="146">
        <v>9</v>
      </c>
      <c r="K974" s="146">
        <v>10</v>
      </c>
      <c r="L974" s="146">
        <v>11</v>
      </c>
      <c r="M974" s="146">
        <v>12</v>
      </c>
      <c r="N974" s="146">
        <v>13</v>
      </c>
      <c r="O974" s="146">
        <v>14</v>
      </c>
      <c r="P974" s="146">
        <v>15</v>
      </c>
      <c r="Q974" s="146">
        <v>16</v>
      </c>
      <c r="R974" s="146">
        <v>17</v>
      </c>
      <c r="S974" s="146">
        <v>18</v>
      </c>
      <c r="T974" s="146">
        <v>19</v>
      </c>
      <c r="U974" s="146">
        <v>20</v>
      </c>
      <c r="V974" s="146">
        <v>21</v>
      </c>
      <c r="W974" s="146">
        <v>22</v>
      </c>
      <c r="X974" s="146">
        <v>23</v>
      </c>
      <c r="Y974" s="146">
        <v>24</v>
      </c>
      <c r="Z974" s="146">
        <v>25</v>
      </c>
      <c r="AA974" s="146">
        <v>26</v>
      </c>
      <c r="AB974" s="146">
        <v>27</v>
      </c>
      <c r="AC974" s="146">
        <v>28</v>
      </c>
      <c r="AD974" s="146">
        <v>29</v>
      </c>
      <c r="AE974" s="146">
        <v>30</v>
      </c>
      <c r="AF974" s="146">
        <v>31</v>
      </c>
      <c r="AG974" s="146">
        <v>32</v>
      </c>
      <c r="AH974" s="146">
        <v>33</v>
      </c>
      <c r="AI974" s="146">
        <v>34</v>
      </c>
      <c r="AJ974" s="146">
        <v>35</v>
      </c>
      <c r="AK974" s="146">
        <v>36</v>
      </c>
      <c r="AL974" s="146">
        <v>37</v>
      </c>
      <c r="AM974" s="146">
        <v>38</v>
      </c>
      <c r="AN974" s="146">
        <v>39</v>
      </c>
      <c r="AO974" s="146">
        <v>40</v>
      </c>
      <c r="AP974" s="146">
        <v>41</v>
      </c>
      <c r="AQ974" s="146">
        <v>42</v>
      </c>
    </row>
    <row r="975" spans="1:43" x14ac:dyDescent="0.25">
      <c r="A975" s="146">
        <v>0</v>
      </c>
      <c r="B975" s="146">
        <v>1</v>
      </c>
      <c r="C975" s="146">
        <v>2</v>
      </c>
      <c r="D975" s="146">
        <v>3</v>
      </c>
      <c r="E975" s="146">
        <v>4</v>
      </c>
      <c r="F975" s="146">
        <v>5</v>
      </c>
      <c r="G975" s="146">
        <v>6</v>
      </c>
      <c r="H975" s="146">
        <v>7</v>
      </c>
      <c r="I975" s="146">
        <v>8</v>
      </c>
      <c r="J975" s="146">
        <v>9</v>
      </c>
      <c r="K975" s="146">
        <v>10</v>
      </c>
      <c r="L975" s="146">
        <v>11</v>
      </c>
      <c r="M975" s="146">
        <v>12</v>
      </c>
      <c r="N975" s="146">
        <v>13</v>
      </c>
      <c r="O975" s="146">
        <v>14</v>
      </c>
      <c r="P975" s="146">
        <v>15</v>
      </c>
      <c r="Q975" s="146">
        <v>16</v>
      </c>
      <c r="R975" s="146">
        <v>17</v>
      </c>
      <c r="S975" s="146">
        <v>18</v>
      </c>
      <c r="T975" s="146">
        <v>19</v>
      </c>
      <c r="U975" s="146">
        <v>20</v>
      </c>
      <c r="V975" s="146">
        <v>21</v>
      </c>
      <c r="W975" s="146">
        <v>22</v>
      </c>
      <c r="X975" s="146">
        <v>23</v>
      </c>
      <c r="Y975" s="146">
        <v>24</v>
      </c>
      <c r="Z975" s="146">
        <v>25</v>
      </c>
      <c r="AA975" s="146">
        <v>26</v>
      </c>
      <c r="AB975" s="146">
        <v>27</v>
      </c>
      <c r="AC975" s="146">
        <v>28</v>
      </c>
      <c r="AD975" s="146">
        <v>29</v>
      </c>
      <c r="AE975" s="146">
        <v>30</v>
      </c>
      <c r="AF975" s="146">
        <v>31</v>
      </c>
      <c r="AG975" s="146">
        <v>32</v>
      </c>
      <c r="AH975" s="146">
        <v>33</v>
      </c>
      <c r="AI975" s="146">
        <v>34</v>
      </c>
      <c r="AJ975" s="146">
        <v>35</v>
      </c>
      <c r="AK975" s="146">
        <v>36</v>
      </c>
      <c r="AL975" s="146">
        <v>37</v>
      </c>
      <c r="AM975" s="146">
        <v>38</v>
      </c>
      <c r="AN975" s="146">
        <v>39</v>
      </c>
      <c r="AO975" s="146">
        <v>40</v>
      </c>
      <c r="AP975" s="146">
        <v>41</v>
      </c>
      <c r="AQ975" s="146">
        <v>42</v>
      </c>
    </row>
    <row r="976" spans="1:43" x14ac:dyDescent="0.25">
      <c r="A976" s="146">
        <v>0</v>
      </c>
      <c r="B976" s="146">
        <v>1</v>
      </c>
      <c r="C976" s="146">
        <v>2</v>
      </c>
      <c r="D976" s="146">
        <v>3</v>
      </c>
      <c r="E976" s="146">
        <v>4</v>
      </c>
      <c r="F976" s="146">
        <v>5</v>
      </c>
      <c r="G976" s="146">
        <v>6</v>
      </c>
      <c r="H976" s="146">
        <v>7</v>
      </c>
      <c r="I976" s="146">
        <v>8</v>
      </c>
      <c r="J976" s="146">
        <v>9</v>
      </c>
      <c r="K976" s="146">
        <v>10</v>
      </c>
      <c r="L976" s="146">
        <v>11</v>
      </c>
      <c r="M976" s="146">
        <v>12</v>
      </c>
      <c r="N976" s="146">
        <v>13</v>
      </c>
      <c r="O976" s="146">
        <v>14</v>
      </c>
      <c r="P976" s="146">
        <v>15</v>
      </c>
      <c r="Q976" s="146">
        <v>16</v>
      </c>
      <c r="R976" s="146">
        <v>17</v>
      </c>
      <c r="S976" s="146">
        <v>18</v>
      </c>
      <c r="T976" s="146">
        <v>19</v>
      </c>
      <c r="U976" s="146">
        <v>20</v>
      </c>
      <c r="V976" s="146">
        <v>21</v>
      </c>
      <c r="W976" s="146">
        <v>22</v>
      </c>
      <c r="X976" s="146">
        <v>23</v>
      </c>
      <c r="Y976" s="146">
        <v>24</v>
      </c>
      <c r="Z976" s="146">
        <v>25</v>
      </c>
      <c r="AA976" s="146">
        <v>26</v>
      </c>
      <c r="AB976" s="146">
        <v>27</v>
      </c>
      <c r="AC976" s="146">
        <v>28</v>
      </c>
      <c r="AD976" s="146">
        <v>29</v>
      </c>
      <c r="AE976" s="146">
        <v>30</v>
      </c>
      <c r="AF976" s="146">
        <v>31</v>
      </c>
      <c r="AG976" s="146">
        <v>32</v>
      </c>
      <c r="AH976" s="146">
        <v>33</v>
      </c>
      <c r="AI976" s="146">
        <v>34</v>
      </c>
      <c r="AJ976" s="146">
        <v>35</v>
      </c>
      <c r="AK976" s="146">
        <v>36</v>
      </c>
      <c r="AL976" s="146">
        <v>37</v>
      </c>
      <c r="AM976" s="146">
        <v>38</v>
      </c>
      <c r="AN976" s="146">
        <v>39</v>
      </c>
      <c r="AO976" s="146">
        <v>40</v>
      </c>
      <c r="AP976" s="146">
        <v>41</v>
      </c>
      <c r="AQ976" s="146">
        <v>42</v>
      </c>
    </row>
    <row r="977" spans="1:43" x14ac:dyDescent="0.25">
      <c r="A977" s="146">
        <v>0</v>
      </c>
      <c r="B977" s="146">
        <v>1</v>
      </c>
      <c r="C977" s="146">
        <v>2</v>
      </c>
      <c r="D977" s="146">
        <v>3</v>
      </c>
      <c r="E977" s="146">
        <v>4</v>
      </c>
      <c r="F977" s="146">
        <v>5</v>
      </c>
      <c r="G977" s="146">
        <v>6</v>
      </c>
      <c r="H977" s="146">
        <v>7</v>
      </c>
      <c r="I977" s="146">
        <v>8</v>
      </c>
      <c r="J977" s="146">
        <v>9</v>
      </c>
      <c r="K977" s="146">
        <v>10</v>
      </c>
      <c r="L977" s="146">
        <v>11</v>
      </c>
      <c r="M977" s="146">
        <v>12</v>
      </c>
      <c r="N977" s="146">
        <v>13</v>
      </c>
      <c r="O977" s="146">
        <v>14</v>
      </c>
      <c r="P977" s="146">
        <v>15</v>
      </c>
      <c r="Q977" s="146">
        <v>16</v>
      </c>
      <c r="R977" s="146">
        <v>17</v>
      </c>
      <c r="S977" s="146">
        <v>18</v>
      </c>
      <c r="T977" s="146">
        <v>19</v>
      </c>
      <c r="U977" s="146">
        <v>20</v>
      </c>
      <c r="V977" s="146">
        <v>21</v>
      </c>
      <c r="W977" s="146">
        <v>22</v>
      </c>
      <c r="X977" s="146">
        <v>23</v>
      </c>
      <c r="Y977" s="146">
        <v>24</v>
      </c>
      <c r="Z977" s="146">
        <v>25</v>
      </c>
      <c r="AA977" s="146">
        <v>26</v>
      </c>
      <c r="AB977" s="146">
        <v>27</v>
      </c>
      <c r="AC977" s="146">
        <v>28</v>
      </c>
      <c r="AD977" s="146">
        <v>29</v>
      </c>
      <c r="AE977" s="146">
        <v>30</v>
      </c>
      <c r="AF977" s="146">
        <v>31</v>
      </c>
      <c r="AG977" s="146">
        <v>32</v>
      </c>
      <c r="AH977" s="146">
        <v>33</v>
      </c>
      <c r="AI977" s="146">
        <v>34</v>
      </c>
      <c r="AJ977" s="146">
        <v>35</v>
      </c>
      <c r="AK977" s="146">
        <v>36</v>
      </c>
      <c r="AL977" s="146">
        <v>37</v>
      </c>
      <c r="AM977" s="146">
        <v>38</v>
      </c>
      <c r="AN977" s="146">
        <v>39</v>
      </c>
      <c r="AO977" s="146">
        <v>40</v>
      </c>
      <c r="AP977" s="146">
        <v>41</v>
      </c>
      <c r="AQ977" s="146">
        <v>42</v>
      </c>
    </row>
    <row r="978" spans="1:43" x14ac:dyDescent="0.25">
      <c r="A978" s="146">
        <v>0</v>
      </c>
      <c r="B978" s="146">
        <v>1</v>
      </c>
      <c r="C978" s="146">
        <v>2</v>
      </c>
      <c r="D978" s="146">
        <v>3</v>
      </c>
      <c r="E978" s="146">
        <v>4</v>
      </c>
      <c r="F978" s="146">
        <v>5</v>
      </c>
      <c r="G978" s="146">
        <v>6</v>
      </c>
      <c r="H978" s="146">
        <v>7</v>
      </c>
      <c r="I978" s="146">
        <v>8</v>
      </c>
      <c r="J978" s="146">
        <v>9</v>
      </c>
      <c r="K978" s="146">
        <v>10</v>
      </c>
      <c r="L978" s="146">
        <v>11</v>
      </c>
      <c r="M978" s="146">
        <v>12</v>
      </c>
      <c r="N978" s="146">
        <v>13</v>
      </c>
      <c r="O978" s="146">
        <v>14</v>
      </c>
      <c r="P978" s="146">
        <v>15</v>
      </c>
      <c r="Q978" s="146">
        <v>16</v>
      </c>
      <c r="R978" s="146">
        <v>17</v>
      </c>
      <c r="S978" s="146">
        <v>18</v>
      </c>
      <c r="T978" s="146">
        <v>19</v>
      </c>
      <c r="U978" s="146">
        <v>20</v>
      </c>
      <c r="V978" s="146">
        <v>21</v>
      </c>
      <c r="W978" s="146">
        <v>22</v>
      </c>
      <c r="X978" s="146">
        <v>23</v>
      </c>
      <c r="Y978" s="146">
        <v>24</v>
      </c>
      <c r="Z978" s="146">
        <v>25</v>
      </c>
      <c r="AA978" s="146">
        <v>26</v>
      </c>
      <c r="AB978" s="146">
        <v>27</v>
      </c>
      <c r="AC978" s="146">
        <v>28</v>
      </c>
      <c r="AD978" s="146">
        <v>29</v>
      </c>
      <c r="AE978" s="146">
        <v>30</v>
      </c>
      <c r="AF978" s="146">
        <v>31</v>
      </c>
      <c r="AG978" s="146">
        <v>32</v>
      </c>
      <c r="AH978" s="146">
        <v>33</v>
      </c>
      <c r="AI978" s="146">
        <v>34</v>
      </c>
      <c r="AJ978" s="146">
        <v>35</v>
      </c>
      <c r="AK978" s="146">
        <v>36</v>
      </c>
      <c r="AL978" s="146">
        <v>37</v>
      </c>
      <c r="AM978" s="146">
        <v>38</v>
      </c>
      <c r="AN978" s="146">
        <v>39</v>
      </c>
      <c r="AO978" s="146">
        <v>40</v>
      </c>
      <c r="AP978" s="146">
        <v>41</v>
      </c>
      <c r="AQ978" s="146">
        <v>42</v>
      </c>
    </row>
    <row r="979" spans="1:43" x14ac:dyDescent="0.25">
      <c r="A979" s="146">
        <v>0</v>
      </c>
      <c r="B979" s="146">
        <v>1</v>
      </c>
      <c r="C979" s="146">
        <v>2</v>
      </c>
      <c r="D979" s="146">
        <v>3</v>
      </c>
      <c r="E979" s="146">
        <v>4</v>
      </c>
      <c r="F979" s="146">
        <v>5</v>
      </c>
      <c r="G979" s="146">
        <v>6</v>
      </c>
      <c r="H979" s="146">
        <v>7</v>
      </c>
      <c r="I979" s="146">
        <v>8</v>
      </c>
      <c r="J979" s="146">
        <v>9</v>
      </c>
      <c r="K979" s="146">
        <v>10</v>
      </c>
      <c r="L979" s="146">
        <v>11</v>
      </c>
      <c r="M979" s="146">
        <v>12</v>
      </c>
      <c r="N979" s="146">
        <v>13</v>
      </c>
      <c r="O979" s="146">
        <v>14</v>
      </c>
      <c r="P979" s="146">
        <v>15</v>
      </c>
      <c r="Q979" s="146">
        <v>16</v>
      </c>
      <c r="R979" s="146">
        <v>17</v>
      </c>
      <c r="S979" s="146">
        <v>18</v>
      </c>
      <c r="T979" s="146">
        <v>19</v>
      </c>
      <c r="U979" s="146">
        <v>20</v>
      </c>
      <c r="V979" s="146">
        <v>21</v>
      </c>
      <c r="W979" s="146">
        <v>22</v>
      </c>
      <c r="X979" s="146">
        <v>23</v>
      </c>
      <c r="Y979" s="146">
        <v>24</v>
      </c>
      <c r="Z979" s="146">
        <v>25</v>
      </c>
      <c r="AA979" s="146">
        <v>26</v>
      </c>
      <c r="AB979" s="146">
        <v>27</v>
      </c>
      <c r="AC979" s="146">
        <v>28</v>
      </c>
      <c r="AD979" s="146">
        <v>29</v>
      </c>
      <c r="AE979" s="146">
        <v>30</v>
      </c>
      <c r="AF979" s="146">
        <v>31</v>
      </c>
      <c r="AG979" s="146">
        <v>32</v>
      </c>
      <c r="AH979" s="146">
        <v>33</v>
      </c>
      <c r="AI979" s="146">
        <v>34</v>
      </c>
      <c r="AJ979" s="146">
        <v>35</v>
      </c>
      <c r="AK979" s="146">
        <v>36</v>
      </c>
      <c r="AL979" s="146">
        <v>37</v>
      </c>
      <c r="AM979" s="146">
        <v>38</v>
      </c>
      <c r="AN979" s="146">
        <v>39</v>
      </c>
      <c r="AO979" s="146">
        <v>40</v>
      </c>
      <c r="AP979" s="146">
        <v>41</v>
      </c>
      <c r="AQ979" s="146">
        <v>42</v>
      </c>
    </row>
    <row r="980" spans="1:43" x14ac:dyDescent="0.25">
      <c r="A980" s="146">
        <v>0</v>
      </c>
      <c r="B980" s="146">
        <v>1</v>
      </c>
      <c r="C980" s="146">
        <v>2</v>
      </c>
      <c r="D980" s="146">
        <v>3</v>
      </c>
      <c r="E980" s="146">
        <v>4</v>
      </c>
      <c r="F980" s="146">
        <v>5</v>
      </c>
      <c r="G980" s="146">
        <v>6</v>
      </c>
      <c r="H980" s="146">
        <v>7</v>
      </c>
      <c r="I980" s="146">
        <v>8</v>
      </c>
      <c r="J980" s="146">
        <v>9</v>
      </c>
      <c r="K980" s="146">
        <v>10</v>
      </c>
      <c r="L980" s="146">
        <v>11</v>
      </c>
      <c r="M980" s="146">
        <v>12</v>
      </c>
      <c r="N980" s="146">
        <v>13</v>
      </c>
      <c r="O980" s="146">
        <v>14</v>
      </c>
      <c r="P980" s="146">
        <v>15</v>
      </c>
      <c r="Q980" s="146">
        <v>16</v>
      </c>
      <c r="R980" s="146">
        <v>17</v>
      </c>
      <c r="S980" s="146">
        <v>18</v>
      </c>
      <c r="T980" s="146">
        <v>19</v>
      </c>
      <c r="U980" s="146">
        <v>20</v>
      </c>
      <c r="V980" s="146">
        <v>21</v>
      </c>
      <c r="W980" s="146">
        <v>22</v>
      </c>
      <c r="X980" s="146">
        <v>23</v>
      </c>
      <c r="Y980" s="146">
        <v>24</v>
      </c>
      <c r="Z980" s="146">
        <v>25</v>
      </c>
      <c r="AA980" s="146">
        <v>26</v>
      </c>
      <c r="AB980" s="146">
        <v>27</v>
      </c>
      <c r="AC980" s="146">
        <v>28</v>
      </c>
      <c r="AD980" s="146">
        <v>29</v>
      </c>
      <c r="AE980" s="146">
        <v>30</v>
      </c>
      <c r="AF980" s="146">
        <v>31</v>
      </c>
      <c r="AG980" s="146">
        <v>32</v>
      </c>
      <c r="AH980" s="146">
        <v>33</v>
      </c>
      <c r="AI980" s="146">
        <v>34</v>
      </c>
      <c r="AJ980" s="146">
        <v>35</v>
      </c>
      <c r="AK980" s="146">
        <v>36</v>
      </c>
      <c r="AL980" s="146">
        <v>37</v>
      </c>
      <c r="AM980" s="146">
        <v>38</v>
      </c>
      <c r="AN980" s="146">
        <v>39</v>
      </c>
      <c r="AO980" s="146">
        <v>40</v>
      </c>
      <c r="AP980" s="146">
        <v>41</v>
      </c>
      <c r="AQ980" s="146">
        <v>42</v>
      </c>
    </row>
    <row r="981" spans="1:43" x14ac:dyDescent="0.25">
      <c r="A981" s="146">
        <v>0</v>
      </c>
      <c r="B981" s="146">
        <v>1</v>
      </c>
      <c r="C981" s="146">
        <v>2</v>
      </c>
      <c r="D981" s="146">
        <v>3</v>
      </c>
      <c r="E981" s="146">
        <v>4</v>
      </c>
      <c r="F981" s="146">
        <v>5</v>
      </c>
      <c r="G981" s="146">
        <v>6</v>
      </c>
      <c r="H981" s="146">
        <v>7</v>
      </c>
      <c r="I981" s="146">
        <v>8</v>
      </c>
      <c r="J981" s="146">
        <v>9</v>
      </c>
      <c r="K981" s="146">
        <v>10</v>
      </c>
      <c r="L981" s="146">
        <v>11</v>
      </c>
      <c r="M981" s="146">
        <v>12</v>
      </c>
      <c r="N981" s="146">
        <v>13</v>
      </c>
      <c r="O981" s="146">
        <v>14</v>
      </c>
      <c r="P981" s="146">
        <v>15</v>
      </c>
      <c r="Q981" s="146">
        <v>16</v>
      </c>
      <c r="R981" s="146">
        <v>17</v>
      </c>
      <c r="S981" s="146">
        <v>18</v>
      </c>
      <c r="T981" s="146">
        <v>19</v>
      </c>
      <c r="U981" s="146">
        <v>20</v>
      </c>
      <c r="V981" s="146">
        <v>21</v>
      </c>
      <c r="W981" s="146">
        <v>22</v>
      </c>
      <c r="X981" s="146">
        <v>23</v>
      </c>
      <c r="Y981" s="146">
        <v>24</v>
      </c>
      <c r="Z981" s="146">
        <v>25</v>
      </c>
      <c r="AA981" s="146">
        <v>26</v>
      </c>
      <c r="AB981" s="146">
        <v>27</v>
      </c>
      <c r="AC981" s="146">
        <v>28</v>
      </c>
      <c r="AD981" s="146">
        <v>29</v>
      </c>
      <c r="AE981" s="146">
        <v>30</v>
      </c>
      <c r="AF981" s="146">
        <v>31</v>
      </c>
      <c r="AG981" s="146">
        <v>32</v>
      </c>
      <c r="AH981" s="146">
        <v>33</v>
      </c>
      <c r="AI981" s="146">
        <v>34</v>
      </c>
      <c r="AJ981" s="146">
        <v>35</v>
      </c>
      <c r="AK981" s="146">
        <v>36</v>
      </c>
      <c r="AL981" s="146">
        <v>37</v>
      </c>
      <c r="AM981" s="146">
        <v>38</v>
      </c>
      <c r="AN981" s="146">
        <v>39</v>
      </c>
      <c r="AO981" s="146">
        <v>40</v>
      </c>
      <c r="AP981" s="146">
        <v>41</v>
      </c>
      <c r="AQ981" s="146">
        <v>42</v>
      </c>
    </row>
    <row r="982" spans="1:43" x14ac:dyDescent="0.25">
      <c r="A982" s="146">
        <v>0</v>
      </c>
      <c r="B982" s="146">
        <v>1</v>
      </c>
      <c r="C982" s="146">
        <v>2</v>
      </c>
      <c r="D982" s="146">
        <v>3</v>
      </c>
      <c r="E982" s="146">
        <v>4</v>
      </c>
      <c r="F982" s="146">
        <v>5</v>
      </c>
      <c r="G982" s="146">
        <v>6</v>
      </c>
      <c r="H982" s="146">
        <v>7</v>
      </c>
      <c r="I982" s="146">
        <v>8</v>
      </c>
      <c r="J982" s="146">
        <v>9</v>
      </c>
      <c r="K982" s="146">
        <v>10</v>
      </c>
      <c r="L982" s="146">
        <v>11</v>
      </c>
      <c r="M982" s="146">
        <v>12</v>
      </c>
      <c r="N982" s="146">
        <v>13</v>
      </c>
      <c r="O982" s="146">
        <v>14</v>
      </c>
      <c r="P982" s="146">
        <v>15</v>
      </c>
      <c r="Q982" s="146">
        <v>16</v>
      </c>
      <c r="R982" s="146">
        <v>17</v>
      </c>
      <c r="S982" s="146">
        <v>18</v>
      </c>
      <c r="T982" s="146">
        <v>19</v>
      </c>
      <c r="U982" s="146">
        <v>20</v>
      </c>
      <c r="V982" s="146">
        <v>21</v>
      </c>
      <c r="W982" s="146">
        <v>22</v>
      </c>
      <c r="X982" s="146">
        <v>23</v>
      </c>
      <c r="Y982" s="146">
        <v>24</v>
      </c>
      <c r="Z982" s="146">
        <v>25</v>
      </c>
      <c r="AA982" s="146">
        <v>26</v>
      </c>
      <c r="AB982" s="146">
        <v>27</v>
      </c>
      <c r="AC982" s="146">
        <v>28</v>
      </c>
      <c r="AD982" s="146">
        <v>29</v>
      </c>
      <c r="AE982" s="146">
        <v>30</v>
      </c>
      <c r="AF982" s="146">
        <v>31</v>
      </c>
      <c r="AG982" s="146">
        <v>32</v>
      </c>
      <c r="AH982" s="146">
        <v>33</v>
      </c>
      <c r="AI982" s="146">
        <v>34</v>
      </c>
      <c r="AJ982" s="146">
        <v>35</v>
      </c>
      <c r="AK982" s="146">
        <v>36</v>
      </c>
      <c r="AL982" s="146">
        <v>37</v>
      </c>
      <c r="AM982" s="146">
        <v>38</v>
      </c>
      <c r="AN982" s="146">
        <v>39</v>
      </c>
      <c r="AO982" s="146">
        <v>40</v>
      </c>
      <c r="AP982" s="146">
        <v>41</v>
      </c>
      <c r="AQ982" s="146">
        <v>42</v>
      </c>
    </row>
    <row r="983" spans="1:43" x14ac:dyDescent="0.25">
      <c r="A983" s="146">
        <v>0</v>
      </c>
      <c r="B983" s="146">
        <v>1</v>
      </c>
      <c r="C983" s="146">
        <v>2</v>
      </c>
      <c r="D983" s="146">
        <v>3</v>
      </c>
      <c r="E983" s="146">
        <v>4</v>
      </c>
      <c r="F983" s="146">
        <v>5</v>
      </c>
      <c r="G983" s="146">
        <v>6</v>
      </c>
      <c r="H983" s="146">
        <v>7</v>
      </c>
      <c r="I983" s="146">
        <v>8</v>
      </c>
      <c r="J983" s="146">
        <v>9</v>
      </c>
      <c r="K983" s="146">
        <v>10</v>
      </c>
      <c r="L983" s="146">
        <v>11</v>
      </c>
      <c r="M983" s="146">
        <v>12</v>
      </c>
      <c r="N983" s="146">
        <v>13</v>
      </c>
      <c r="O983" s="146">
        <v>14</v>
      </c>
      <c r="P983" s="146">
        <v>15</v>
      </c>
      <c r="Q983" s="146">
        <v>16</v>
      </c>
      <c r="R983" s="146">
        <v>17</v>
      </c>
      <c r="S983" s="146">
        <v>18</v>
      </c>
      <c r="T983" s="146">
        <v>19</v>
      </c>
      <c r="U983" s="146">
        <v>20</v>
      </c>
      <c r="V983" s="146">
        <v>21</v>
      </c>
      <c r="W983" s="146">
        <v>22</v>
      </c>
      <c r="X983" s="146">
        <v>23</v>
      </c>
      <c r="Y983" s="146">
        <v>24</v>
      </c>
      <c r="Z983" s="146">
        <v>25</v>
      </c>
      <c r="AA983" s="146">
        <v>26</v>
      </c>
      <c r="AB983" s="146">
        <v>27</v>
      </c>
      <c r="AC983" s="146">
        <v>28</v>
      </c>
      <c r="AD983" s="146">
        <v>29</v>
      </c>
      <c r="AE983" s="146">
        <v>30</v>
      </c>
      <c r="AF983" s="146">
        <v>31</v>
      </c>
      <c r="AG983" s="146">
        <v>32</v>
      </c>
      <c r="AH983" s="146">
        <v>33</v>
      </c>
      <c r="AI983" s="146">
        <v>34</v>
      </c>
      <c r="AJ983" s="146">
        <v>35</v>
      </c>
      <c r="AK983" s="146">
        <v>36</v>
      </c>
      <c r="AL983" s="146">
        <v>37</v>
      </c>
      <c r="AM983" s="146">
        <v>38</v>
      </c>
      <c r="AN983" s="146">
        <v>39</v>
      </c>
      <c r="AO983" s="146">
        <v>40</v>
      </c>
      <c r="AP983" s="146">
        <v>41</v>
      </c>
      <c r="AQ983" s="146">
        <v>42</v>
      </c>
    </row>
    <row r="984" spans="1:43" x14ac:dyDescent="0.25">
      <c r="A984" s="146">
        <v>0</v>
      </c>
      <c r="B984" s="146">
        <v>1</v>
      </c>
      <c r="C984" s="146">
        <v>2</v>
      </c>
      <c r="D984" s="146">
        <v>3</v>
      </c>
      <c r="E984" s="146">
        <v>4</v>
      </c>
      <c r="F984" s="146">
        <v>5</v>
      </c>
      <c r="G984" s="146">
        <v>6</v>
      </c>
      <c r="H984" s="146">
        <v>7</v>
      </c>
      <c r="I984" s="146">
        <v>8</v>
      </c>
      <c r="J984" s="146">
        <v>9</v>
      </c>
      <c r="K984" s="146">
        <v>10</v>
      </c>
      <c r="L984" s="146">
        <v>11</v>
      </c>
      <c r="M984" s="146">
        <v>12</v>
      </c>
      <c r="N984" s="146">
        <v>13</v>
      </c>
      <c r="O984" s="146">
        <v>14</v>
      </c>
      <c r="P984" s="146">
        <v>15</v>
      </c>
      <c r="Q984" s="146">
        <v>16</v>
      </c>
      <c r="R984" s="146">
        <v>17</v>
      </c>
      <c r="S984" s="146">
        <v>18</v>
      </c>
      <c r="T984" s="146">
        <v>19</v>
      </c>
      <c r="U984" s="146">
        <v>20</v>
      </c>
      <c r="V984" s="146">
        <v>21</v>
      </c>
      <c r="W984" s="146">
        <v>22</v>
      </c>
      <c r="X984" s="146">
        <v>23</v>
      </c>
      <c r="Y984" s="146">
        <v>24</v>
      </c>
      <c r="Z984" s="146">
        <v>25</v>
      </c>
      <c r="AA984" s="146">
        <v>26</v>
      </c>
      <c r="AB984" s="146">
        <v>27</v>
      </c>
      <c r="AC984" s="146">
        <v>28</v>
      </c>
      <c r="AD984" s="146">
        <v>29</v>
      </c>
      <c r="AE984" s="146">
        <v>30</v>
      </c>
      <c r="AF984" s="146">
        <v>31</v>
      </c>
      <c r="AG984" s="146">
        <v>32</v>
      </c>
      <c r="AH984" s="146">
        <v>33</v>
      </c>
      <c r="AI984" s="146">
        <v>34</v>
      </c>
      <c r="AJ984" s="146">
        <v>35</v>
      </c>
      <c r="AK984" s="146">
        <v>36</v>
      </c>
      <c r="AL984" s="146">
        <v>37</v>
      </c>
      <c r="AM984" s="146">
        <v>38</v>
      </c>
      <c r="AN984" s="146">
        <v>39</v>
      </c>
      <c r="AO984" s="146">
        <v>40</v>
      </c>
      <c r="AP984" s="146">
        <v>41</v>
      </c>
      <c r="AQ984" s="146">
        <v>42</v>
      </c>
    </row>
    <row r="985" spans="1:43" x14ac:dyDescent="0.25">
      <c r="A985" s="146">
        <v>0</v>
      </c>
      <c r="B985" s="146">
        <v>1</v>
      </c>
      <c r="C985" s="146">
        <v>2</v>
      </c>
      <c r="D985" s="146">
        <v>3</v>
      </c>
      <c r="E985" s="146">
        <v>4</v>
      </c>
      <c r="F985" s="146">
        <v>5</v>
      </c>
      <c r="G985" s="146">
        <v>6</v>
      </c>
      <c r="H985" s="146">
        <v>7</v>
      </c>
      <c r="I985" s="146">
        <v>8</v>
      </c>
      <c r="J985" s="146">
        <v>9</v>
      </c>
      <c r="K985" s="146">
        <v>10</v>
      </c>
      <c r="L985" s="146">
        <v>11</v>
      </c>
      <c r="M985" s="146">
        <v>12</v>
      </c>
      <c r="N985" s="146">
        <v>13</v>
      </c>
      <c r="O985" s="146">
        <v>14</v>
      </c>
      <c r="P985" s="146">
        <v>15</v>
      </c>
      <c r="Q985" s="146">
        <v>16</v>
      </c>
      <c r="R985" s="146">
        <v>17</v>
      </c>
      <c r="S985" s="146">
        <v>18</v>
      </c>
      <c r="T985" s="146">
        <v>19</v>
      </c>
      <c r="U985" s="146">
        <v>20</v>
      </c>
      <c r="V985" s="146">
        <v>21</v>
      </c>
      <c r="W985" s="146">
        <v>22</v>
      </c>
      <c r="X985" s="146">
        <v>23</v>
      </c>
      <c r="Y985" s="146">
        <v>24</v>
      </c>
      <c r="Z985" s="146">
        <v>25</v>
      </c>
      <c r="AA985" s="146">
        <v>26</v>
      </c>
      <c r="AB985" s="146">
        <v>27</v>
      </c>
      <c r="AC985" s="146">
        <v>28</v>
      </c>
      <c r="AD985" s="146">
        <v>29</v>
      </c>
      <c r="AE985" s="146">
        <v>30</v>
      </c>
      <c r="AF985" s="146">
        <v>31</v>
      </c>
      <c r="AG985" s="146">
        <v>32</v>
      </c>
      <c r="AH985" s="146">
        <v>33</v>
      </c>
      <c r="AI985" s="146">
        <v>34</v>
      </c>
      <c r="AJ985" s="146">
        <v>35</v>
      </c>
      <c r="AK985" s="146">
        <v>36</v>
      </c>
      <c r="AL985" s="146">
        <v>37</v>
      </c>
      <c r="AM985" s="146">
        <v>38</v>
      </c>
      <c r="AN985" s="146">
        <v>39</v>
      </c>
      <c r="AO985" s="146">
        <v>40</v>
      </c>
      <c r="AP985" s="146">
        <v>41</v>
      </c>
      <c r="AQ985" s="146">
        <v>42</v>
      </c>
    </row>
    <row r="986" spans="1:43" x14ac:dyDescent="0.25">
      <c r="A986" s="146">
        <v>0</v>
      </c>
      <c r="B986" s="146">
        <v>1</v>
      </c>
      <c r="C986" s="146">
        <v>2</v>
      </c>
      <c r="D986" s="146">
        <v>3</v>
      </c>
      <c r="E986" s="146">
        <v>4</v>
      </c>
      <c r="F986" s="146">
        <v>5</v>
      </c>
      <c r="G986" s="146">
        <v>6</v>
      </c>
      <c r="H986" s="146">
        <v>7</v>
      </c>
      <c r="I986" s="146">
        <v>8</v>
      </c>
      <c r="J986" s="146">
        <v>9</v>
      </c>
      <c r="K986" s="146">
        <v>10</v>
      </c>
      <c r="L986" s="146">
        <v>11</v>
      </c>
      <c r="M986" s="146">
        <v>12</v>
      </c>
      <c r="N986" s="146">
        <v>13</v>
      </c>
      <c r="O986" s="146">
        <v>14</v>
      </c>
      <c r="P986" s="146">
        <v>15</v>
      </c>
      <c r="Q986" s="146">
        <v>16</v>
      </c>
      <c r="R986" s="146">
        <v>17</v>
      </c>
      <c r="S986" s="146">
        <v>18</v>
      </c>
      <c r="T986" s="146">
        <v>19</v>
      </c>
      <c r="U986" s="146">
        <v>20</v>
      </c>
      <c r="V986" s="146">
        <v>21</v>
      </c>
      <c r="W986" s="146">
        <v>22</v>
      </c>
      <c r="X986" s="146">
        <v>23</v>
      </c>
      <c r="Y986" s="146">
        <v>24</v>
      </c>
      <c r="Z986" s="146">
        <v>25</v>
      </c>
      <c r="AA986" s="146">
        <v>26</v>
      </c>
      <c r="AB986" s="146">
        <v>27</v>
      </c>
      <c r="AC986" s="146">
        <v>28</v>
      </c>
      <c r="AD986" s="146">
        <v>29</v>
      </c>
      <c r="AE986" s="146">
        <v>30</v>
      </c>
      <c r="AF986" s="146">
        <v>31</v>
      </c>
      <c r="AG986" s="146">
        <v>32</v>
      </c>
      <c r="AH986" s="146">
        <v>33</v>
      </c>
      <c r="AI986" s="146">
        <v>34</v>
      </c>
      <c r="AJ986" s="146">
        <v>35</v>
      </c>
      <c r="AK986" s="146">
        <v>36</v>
      </c>
      <c r="AL986" s="146">
        <v>37</v>
      </c>
      <c r="AM986" s="146">
        <v>38</v>
      </c>
      <c r="AN986" s="146">
        <v>39</v>
      </c>
      <c r="AO986" s="146">
        <v>40</v>
      </c>
      <c r="AP986" s="146">
        <v>41</v>
      </c>
      <c r="AQ986" s="146">
        <v>42</v>
      </c>
    </row>
    <row r="987" spans="1:43" x14ac:dyDescent="0.25">
      <c r="A987" s="146">
        <v>0</v>
      </c>
      <c r="B987" s="146">
        <v>1</v>
      </c>
      <c r="C987" s="146">
        <v>2</v>
      </c>
      <c r="D987" s="146">
        <v>3</v>
      </c>
      <c r="E987" s="146">
        <v>4</v>
      </c>
      <c r="F987" s="146">
        <v>5</v>
      </c>
      <c r="G987" s="146">
        <v>6</v>
      </c>
      <c r="H987" s="146">
        <v>7</v>
      </c>
      <c r="I987" s="146">
        <v>8</v>
      </c>
      <c r="J987" s="146">
        <v>9</v>
      </c>
      <c r="K987" s="146">
        <v>10</v>
      </c>
      <c r="L987" s="146">
        <v>11</v>
      </c>
      <c r="M987" s="146">
        <v>12</v>
      </c>
      <c r="N987" s="146">
        <v>13</v>
      </c>
      <c r="O987" s="146">
        <v>14</v>
      </c>
      <c r="P987" s="146">
        <v>15</v>
      </c>
      <c r="Q987" s="146">
        <v>16</v>
      </c>
      <c r="R987" s="146">
        <v>17</v>
      </c>
      <c r="S987" s="146">
        <v>18</v>
      </c>
      <c r="T987" s="146">
        <v>19</v>
      </c>
      <c r="U987" s="146">
        <v>20</v>
      </c>
      <c r="V987" s="146">
        <v>21</v>
      </c>
      <c r="W987" s="146">
        <v>22</v>
      </c>
      <c r="X987" s="146">
        <v>23</v>
      </c>
      <c r="Y987" s="146">
        <v>24</v>
      </c>
      <c r="Z987" s="146">
        <v>25</v>
      </c>
      <c r="AA987" s="146">
        <v>26</v>
      </c>
      <c r="AB987" s="146">
        <v>27</v>
      </c>
      <c r="AC987" s="146">
        <v>28</v>
      </c>
      <c r="AD987" s="146">
        <v>29</v>
      </c>
      <c r="AE987" s="146">
        <v>30</v>
      </c>
      <c r="AF987" s="146">
        <v>31</v>
      </c>
      <c r="AG987" s="146">
        <v>32</v>
      </c>
      <c r="AH987" s="146">
        <v>33</v>
      </c>
      <c r="AI987" s="146">
        <v>34</v>
      </c>
      <c r="AJ987" s="146">
        <v>35</v>
      </c>
      <c r="AK987" s="146">
        <v>36</v>
      </c>
      <c r="AL987" s="146">
        <v>37</v>
      </c>
      <c r="AM987" s="146">
        <v>38</v>
      </c>
      <c r="AN987" s="146">
        <v>39</v>
      </c>
      <c r="AO987" s="146">
        <v>40</v>
      </c>
      <c r="AP987" s="146">
        <v>41</v>
      </c>
      <c r="AQ987" s="146">
        <v>42</v>
      </c>
    </row>
    <row r="988" spans="1:43" x14ac:dyDescent="0.25">
      <c r="A988" s="146">
        <v>0</v>
      </c>
      <c r="B988" s="146">
        <v>1</v>
      </c>
      <c r="C988" s="146">
        <v>2</v>
      </c>
      <c r="D988" s="146">
        <v>3</v>
      </c>
      <c r="E988" s="146">
        <v>4</v>
      </c>
      <c r="F988" s="146">
        <v>5</v>
      </c>
      <c r="G988" s="146">
        <v>6</v>
      </c>
      <c r="H988" s="146">
        <v>7</v>
      </c>
      <c r="I988" s="146">
        <v>8</v>
      </c>
      <c r="J988" s="146">
        <v>9</v>
      </c>
      <c r="K988" s="146">
        <v>10</v>
      </c>
      <c r="L988" s="146">
        <v>11</v>
      </c>
      <c r="M988" s="146">
        <v>12</v>
      </c>
      <c r="N988" s="146">
        <v>13</v>
      </c>
      <c r="O988" s="146">
        <v>14</v>
      </c>
      <c r="P988" s="146">
        <v>15</v>
      </c>
      <c r="Q988" s="146">
        <v>16</v>
      </c>
      <c r="R988" s="146">
        <v>17</v>
      </c>
      <c r="S988" s="146">
        <v>18</v>
      </c>
      <c r="T988" s="146">
        <v>19</v>
      </c>
      <c r="U988" s="146">
        <v>20</v>
      </c>
      <c r="V988" s="146">
        <v>21</v>
      </c>
      <c r="W988" s="146">
        <v>22</v>
      </c>
      <c r="X988" s="146">
        <v>23</v>
      </c>
      <c r="Y988" s="146">
        <v>24</v>
      </c>
      <c r="Z988" s="146">
        <v>25</v>
      </c>
      <c r="AA988" s="146">
        <v>26</v>
      </c>
      <c r="AB988" s="146">
        <v>27</v>
      </c>
      <c r="AC988" s="146">
        <v>28</v>
      </c>
      <c r="AD988" s="146">
        <v>29</v>
      </c>
      <c r="AE988" s="146">
        <v>30</v>
      </c>
      <c r="AF988" s="146">
        <v>31</v>
      </c>
      <c r="AG988" s="146">
        <v>32</v>
      </c>
      <c r="AH988" s="146">
        <v>33</v>
      </c>
      <c r="AI988" s="146">
        <v>34</v>
      </c>
      <c r="AJ988" s="146">
        <v>35</v>
      </c>
      <c r="AK988" s="146">
        <v>36</v>
      </c>
      <c r="AL988" s="146">
        <v>37</v>
      </c>
      <c r="AM988" s="146">
        <v>38</v>
      </c>
      <c r="AN988" s="146">
        <v>39</v>
      </c>
      <c r="AO988" s="146">
        <v>40</v>
      </c>
      <c r="AP988" s="146">
        <v>41</v>
      </c>
      <c r="AQ988" s="146">
        <v>42</v>
      </c>
    </row>
    <row r="989" spans="1:43" x14ac:dyDescent="0.25">
      <c r="A989" s="146">
        <v>0</v>
      </c>
      <c r="B989" s="146">
        <v>1</v>
      </c>
      <c r="C989" s="146">
        <v>2</v>
      </c>
      <c r="D989" s="146">
        <v>3</v>
      </c>
      <c r="E989" s="146">
        <v>4</v>
      </c>
      <c r="F989" s="146">
        <v>5</v>
      </c>
      <c r="G989" s="146">
        <v>6</v>
      </c>
      <c r="H989" s="146">
        <v>7</v>
      </c>
      <c r="I989" s="146">
        <v>8</v>
      </c>
      <c r="J989" s="146">
        <v>9</v>
      </c>
      <c r="K989" s="146">
        <v>10</v>
      </c>
      <c r="L989" s="146">
        <v>11</v>
      </c>
      <c r="M989" s="146">
        <v>12</v>
      </c>
      <c r="N989" s="146">
        <v>13</v>
      </c>
      <c r="O989" s="146">
        <v>14</v>
      </c>
      <c r="P989" s="146">
        <v>15</v>
      </c>
      <c r="Q989" s="146">
        <v>16</v>
      </c>
      <c r="R989" s="146">
        <v>17</v>
      </c>
      <c r="S989" s="146">
        <v>18</v>
      </c>
      <c r="T989" s="146">
        <v>19</v>
      </c>
      <c r="U989" s="146">
        <v>20</v>
      </c>
      <c r="V989" s="146">
        <v>21</v>
      </c>
      <c r="W989" s="146">
        <v>22</v>
      </c>
      <c r="X989" s="146">
        <v>23</v>
      </c>
      <c r="Y989" s="146">
        <v>24</v>
      </c>
      <c r="Z989" s="146">
        <v>25</v>
      </c>
      <c r="AA989" s="146">
        <v>26</v>
      </c>
      <c r="AB989" s="146">
        <v>27</v>
      </c>
      <c r="AC989" s="146">
        <v>28</v>
      </c>
      <c r="AD989" s="146">
        <v>29</v>
      </c>
      <c r="AE989" s="146">
        <v>30</v>
      </c>
      <c r="AF989" s="146">
        <v>31</v>
      </c>
      <c r="AG989" s="146">
        <v>32</v>
      </c>
      <c r="AH989" s="146">
        <v>33</v>
      </c>
      <c r="AI989" s="146">
        <v>34</v>
      </c>
      <c r="AJ989" s="146">
        <v>35</v>
      </c>
      <c r="AK989" s="146">
        <v>36</v>
      </c>
      <c r="AL989" s="146">
        <v>37</v>
      </c>
      <c r="AM989" s="146">
        <v>38</v>
      </c>
      <c r="AN989" s="146">
        <v>39</v>
      </c>
      <c r="AO989" s="146">
        <v>40</v>
      </c>
      <c r="AP989" s="146">
        <v>41</v>
      </c>
      <c r="AQ989" s="146">
        <v>42</v>
      </c>
    </row>
    <row r="990" spans="1:43" x14ac:dyDescent="0.25">
      <c r="A990" s="146">
        <v>0</v>
      </c>
      <c r="B990" s="146">
        <v>1</v>
      </c>
      <c r="C990" s="146">
        <v>2</v>
      </c>
      <c r="D990" s="146">
        <v>3</v>
      </c>
      <c r="E990" s="146">
        <v>4</v>
      </c>
      <c r="F990" s="146">
        <v>5</v>
      </c>
      <c r="G990" s="146">
        <v>6</v>
      </c>
      <c r="H990" s="146">
        <v>7</v>
      </c>
      <c r="I990" s="146">
        <v>8</v>
      </c>
      <c r="J990" s="146">
        <v>9</v>
      </c>
      <c r="K990" s="146">
        <v>10</v>
      </c>
      <c r="L990" s="146">
        <v>11</v>
      </c>
      <c r="M990" s="146">
        <v>12</v>
      </c>
      <c r="N990" s="146">
        <v>13</v>
      </c>
      <c r="O990" s="146">
        <v>14</v>
      </c>
      <c r="P990" s="146">
        <v>15</v>
      </c>
      <c r="Q990" s="146">
        <v>16</v>
      </c>
      <c r="R990" s="146">
        <v>17</v>
      </c>
      <c r="S990" s="146">
        <v>18</v>
      </c>
      <c r="T990" s="146">
        <v>19</v>
      </c>
      <c r="U990" s="146">
        <v>20</v>
      </c>
      <c r="V990" s="146">
        <v>21</v>
      </c>
      <c r="W990" s="146">
        <v>22</v>
      </c>
      <c r="X990" s="146">
        <v>23</v>
      </c>
      <c r="Y990" s="146">
        <v>24</v>
      </c>
      <c r="Z990" s="146">
        <v>25</v>
      </c>
      <c r="AA990" s="146">
        <v>26</v>
      </c>
      <c r="AB990" s="146">
        <v>27</v>
      </c>
      <c r="AC990" s="146">
        <v>28</v>
      </c>
      <c r="AD990" s="146">
        <v>29</v>
      </c>
      <c r="AE990" s="146">
        <v>30</v>
      </c>
      <c r="AF990" s="146">
        <v>31</v>
      </c>
      <c r="AG990" s="146">
        <v>32</v>
      </c>
      <c r="AH990" s="146">
        <v>33</v>
      </c>
      <c r="AI990" s="146">
        <v>34</v>
      </c>
      <c r="AJ990" s="146">
        <v>35</v>
      </c>
      <c r="AK990" s="146">
        <v>36</v>
      </c>
      <c r="AL990" s="146">
        <v>37</v>
      </c>
      <c r="AM990" s="146">
        <v>38</v>
      </c>
      <c r="AN990" s="146">
        <v>39</v>
      </c>
      <c r="AO990" s="146">
        <v>40</v>
      </c>
      <c r="AP990" s="146">
        <v>41</v>
      </c>
      <c r="AQ990" s="146">
        <v>42</v>
      </c>
    </row>
    <row r="991" spans="1:43" x14ac:dyDescent="0.25">
      <c r="A991" s="146">
        <v>0</v>
      </c>
      <c r="B991" s="146">
        <v>1</v>
      </c>
      <c r="C991" s="146">
        <v>2</v>
      </c>
      <c r="D991" s="146">
        <v>3</v>
      </c>
      <c r="E991" s="146">
        <v>4</v>
      </c>
      <c r="F991" s="146">
        <v>5</v>
      </c>
      <c r="G991" s="146">
        <v>6</v>
      </c>
      <c r="H991" s="146">
        <v>7</v>
      </c>
      <c r="I991" s="146">
        <v>8</v>
      </c>
      <c r="J991" s="146">
        <v>9</v>
      </c>
      <c r="K991" s="146">
        <v>10</v>
      </c>
      <c r="L991" s="146">
        <v>11</v>
      </c>
      <c r="M991" s="146">
        <v>12</v>
      </c>
      <c r="N991" s="146">
        <v>13</v>
      </c>
      <c r="O991" s="146">
        <v>14</v>
      </c>
      <c r="P991" s="146">
        <v>15</v>
      </c>
      <c r="Q991" s="146">
        <v>16</v>
      </c>
      <c r="R991" s="146">
        <v>17</v>
      </c>
      <c r="S991" s="146">
        <v>18</v>
      </c>
      <c r="T991" s="146">
        <v>19</v>
      </c>
      <c r="U991" s="146">
        <v>20</v>
      </c>
      <c r="V991" s="146">
        <v>21</v>
      </c>
      <c r="W991" s="146">
        <v>22</v>
      </c>
      <c r="X991" s="146">
        <v>23</v>
      </c>
      <c r="Y991" s="146">
        <v>24</v>
      </c>
      <c r="Z991" s="146">
        <v>25</v>
      </c>
      <c r="AA991" s="146">
        <v>26</v>
      </c>
      <c r="AB991" s="146">
        <v>27</v>
      </c>
      <c r="AC991" s="146">
        <v>28</v>
      </c>
      <c r="AD991" s="146">
        <v>29</v>
      </c>
      <c r="AE991" s="146">
        <v>30</v>
      </c>
      <c r="AF991" s="146">
        <v>31</v>
      </c>
      <c r="AG991" s="146">
        <v>32</v>
      </c>
      <c r="AH991" s="146">
        <v>33</v>
      </c>
      <c r="AI991" s="146">
        <v>34</v>
      </c>
      <c r="AJ991" s="146">
        <v>35</v>
      </c>
      <c r="AK991" s="146">
        <v>36</v>
      </c>
      <c r="AL991" s="146">
        <v>37</v>
      </c>
      <c r="AM991" s="146">
        <v>38</v>
      </c>
      <c r="AN991" s="146">
        <v>39</v>
      </c>
      <c r="AO991" s="146">
        <v>40</v>
      </c>
      <c r="AP991" s="146">
        <v>41</v>
      </c>
      <c r="AQ991" s="146">
        <v>42</v>
      </c>
    </row>
    <row r="992" spans="1:43" x14ac:dyDescent="0.25">
      <c r="A992" s="146">
        <v>0</v>
      </c>
      <c r="B992" s="146">
        <v>1</v>
      </c>
      <c r="C992" s="146">
        <v>2</v>
      </c>
      <c r="D992" s="146">
        <v>3</v>
      </c>
      <c r="E992" s="146">
        <v>4</v>
      </c>
      <c r="F992" s="146">
        <v>5</v>
      </c>
      <c r="G992" s="146">
        <v>6</v>
      </c>
      <c r="H992" s="146">
        <v>7</v>
      </c>
      <c r="I992" s="146">
        <v>8</v>
      </c>
      <c r="J992" s="146">
        <v>9</v>
      </c>
      <c r="K992" s="146">
        <v>10</v>
      </c>
      <c r="L992" s="146">
        <v>11</v>
      </c>
      <c r="M992" s="146">
        <v>12</v>
      </c>
      <c r="N992" s="146">
        <v>13</v>
      </c>
      <c r="O992" s="146">
        <v>14</v>
      </c>
      <c r="P992" s="146">
        <v>15</v>
      </c>
      <c r="Q992" s="146">
        <v>16</v>
      </c>
      <c r="R992" s="146">
        <v>17</v>
      </c>
      <c r="S992" s="146">
        <v>18</v>
      </c>
      <c r="T992" s="146">
        <v>19</v>
      </c>
      <c r="U992" s="146">
        <v>20</v>
      </c>
      <c r="V992" s="146">
        <v>21</v>
      </c>
      <c r="W992" s="146">
        <v>22</v>
      </c>
      <c r="X992" s="146">
        <v>23</v>
      </c>
      <c r="Y992" s="146">
        <v>24</v>
      </c>
      <c r="Z992" s="146">
        <v>25</v>
      </c>
      <c r="AA992" s="146">
        <v>26</v>
      </c>
      <c r="AB992" s="146">
        <v>27</v>
      </c>
      <c r="AC992" s="146">
        <v>28</v>
      </c>
      <c r="AD992" s="146">
        <v>29</v>
      </c>
      <c r="AE992" s="146">
        <v>30</v>
      </c>
      <c r="AF992" s="146">
        <v>31</v>
      </c>
      <c r="AG992" s="146">
        <v>32</v>
      </c>
      <c r="AH992" s="146">
        <v>33</v>
      </c>
      <c r="AI992" s="146">
        <v>34</v>
      </c>
      <c r="AJ992" s="146">
        <v>35</v>
      </c>
      <c r="AK992" s="146">
        <v>36</v>
      </c>
      <c r="AL992" s="146">
        <v>37</v>
      </c>
      <c r="AM992" s="146">
        <v>38</v>
      </c>
      <c r="AN992" s="146">
        <v>39</v>
      </c>
      <c r="AO992" s="146">
        <v>40</v>
      </c>
      <c r="AP992" s="146">
        <v>41</v>
      </c>
      <c r="AQ992" s="146">
        <v>42</v>
      </c>
    </row>
    <row r="993" spans="1:43" x14ac:dyDescent="0.25">
      <c r="A993" s="146">
        <v>0</v>
      </c>
      <c r="B993" s="146">
        <v>1</v>
      </c>
      <c r="C993" s="146">
        <v>2</v>
      </c>
      <c r="D993" s="146">
        <v>3</v>
      </c>
      <c r="E993" s="146">
        <v>4</v>
      </c>
      <c r="F993" s="146">
        <v>5</v>
      </c>
      <c r="G993" s="146">
        <v>6</v>
      </c>
      <c r="H993" s="146">
        <v>7</v>
      </c>
      <c r="I993" s="146">
        <v>8</v>
      </c>
      <c r="J993" s="146">
        <v>9</v>
      </c>
      <c r="K993" s="146">
        <v>10</v>
      </c>
      <c r="L993" s="146">
        <v>11</v>
      </c>
      <c r="M993" s="146">
        <v>12</v>
      </c>
      <c r="N993" s="146">
        <v>13</v>
      </c>
      <c r="O993" s="146">
        <v>14</v>
      </c>
      <c r="P993" s="146">
        <v>15</v>
      </c>
      <c r="Q993" s="146">
        <v>16</v>
      </c>
      <c r="R993" s="146">
        <v>17</v>
      </c>
      <c r="S993" s="146">
        <v>18</v>
      </c>
      <c r="T993" s="146">
        <v>19</v>
      </c>
      <c r="U993" s="146">
        <v>20</v>
      </c>
      <c r="V993" s="146">
        <v>21</v>
      </c>
      <c r="W993" s="146">
        <v>22</v>
      </c>
      <c r="X993" s="146">
        <v>23</v>
      </c>
      <c r="Y993" s="146">
        <v>24</v>
      </c>
      <c r="Z993" s="146">
        <v>25</v>
      </c>
      <c r="AA993" s="146">
        <v>26</v>
      </c>
      <c r="AB993" s="146">
        <v>27</v>
      </c>
      <c r="AC993" s="146">
        <v>28</v>
      </c>
      <c r="AD993" s="146">
        <v>29</v>
      </c>
      <c r="AE993" s="146">
        <v>30</v>
      </c>
      <c r="AF993" s="146">
        <v>31</v>
      </c>
      <c r="AG993" s="146">
        <v>32</v>
      </c>
      <c r="AH993" s="146">
        <v>33</v>
      </c>
      <c r="AI993" s="146">
        <v>34</v>
      </c>
      <c r="AJ993" s="146">
        <v>35</v>
      </c>
      <c r="AK993" s="146">
        <v>36</v>
      </c>
      <c r="AL993" s="146">
        <v>37</v>
      </c>
      <c r="AM993" s="146">
        <v>38</v>
      </c>
      <c r="AN993" s="146">
        <v>39</v>
      </c>
      <c r="AO993" s="146">
        <v>40</v>
      </c>
      <c r="AP993" s="146">
        <v>41</v>
      </c>
      <c r="AQ993" s="146">
        <v>42</v>
      </c>
    </row>
    <row r="994" spans="1:43" x14ac:dyDescent="0.25">
      <c r="A994" s="146">
        <v>0</v>
      </c>
      <c r="B994" s="146">
        <v>1</v>
      </c>
      <c r="C994" s="146">
        <v>2</v>
      </c>
      <c r="D994" s="146">
        <v>3</v>
      </c>
      <c r="E994" s="146">
        <v>4</v>
      </c>
      <c r="F994" s="146">
        <v>5</v>
      </c>
      <c r="G994" s="146">
        <v>6</v>
      </c>
      <c r="H994" s="146">
        <v>7</v>
      </c>
      <c r="I994" s="146">
        <v>8</v>
      </c>
      <c r="J994" s="146">
        <v>9</v>
      </c>
      <c r="K994" s="146">
        <v>10</v>
      </c>
      <c r="L994" s="146">
        <v>11</v>
      </c>
      <c r="M994" s="146">
        <v>12</v>
      </c>
      <c r="N994" s="146">
        <v>13</v>
      </c>
      <c r="O994" s="146">
        <v>14</v>
      </c>
      <c r="P994" s="146">
        <v>15</v>
      </c>
      <c r="Q994" s="146">
        <v>16</v>
      </c>
      <c r="R994" s="146">
        <v>17</v>
      </c>
      <c r="S994" s="146">
        <v>18</v>
      </c>
      <c r="T994" s="146">
        <v>19</v>
      </c>
      <c r="U994" s="146">
        <v>20</v>
      </c>
      <c r="V994" s="146">
        <v>21</v>
      </c>
      <c r="W994" s="146">
        <v>22</v>
      </c>
      <c r="X994" s="146">
        <v>23</v>
      </c>
      <c r="Y994" s="146">
        <v>24</v>
      </c>
      <c r="Z994" s="146">
        <v>25</v>
      </c>
      <c r="AA994" s="146">
        <v>26</v>
      </c>
      <c r="AB994" s="146">
        <v>27</v>
      </c>
      <c r="AC994" s="146">
        <v>28</v>
      </c>
      <c r="AD994" s="146">
        <v>29</v>
      </c>
      <c r="AE994" s="146">
        <v>30</v>
      </c>
      <c r="AF994" s="146">
        <v>31</v>
      </c>
      <c r="AG994" s="146">
        <v>32</v>
      </c>
      <c r="AH994" s="146">
        <v>33</v>
      </c>
      <c r="AI994" s="146">
        <v>34</v>
      </c>
      <c r="AJ994" s="146">
        <v>35</v>
      </c>
      <c r="AK994" s="146">
        <v>36</v>
      </c>
      <c r="AL994" s="146">
        <v>37</v>
      </c>
      <c r="AM994" s="146">
        <v>38</v>
      </c>
      <c r="AN994" s="146">
        <v>39</v>
      </c>
      <c r="AO994" s="146">
        <v>40</v>
      </c>
      <c r="AP994" s="146">
        <v>41</v>
      </c>
      <c r="AQ994" s="146">
        <v>42</v>
      </c>
    </row>
    <row r="995" spans="1:43" x14ac:dyDescent="0.25">
      <c r="A995" s="146">
        <v>0</v>
      </c>
      <c r="B995" s="146">
        <v>1</v>
      </c>
      <c r="C995" s="146">
        <v>2</v>
      </c>
      <c r="D995" s="146">
        <v>3</v>
      </c>
      <c r="E995" s="146">
        <v>4</v>
      </c>
      <c r="F995" s="146">
        <v>5</v>
      </c>
      <c r="G995" s="146">
        <v>6</v>
      </c>
      <c r="H995" s="146">
        <v>7</v>
      </c>
      <c r="I995" s="146">
        <v>8</v>
      </c>
      <c r="J995" s="146">
        <v>9</v>
      </c>
      <c r="K995" s="146">
        <v>10</v>
      </c>
      <c r="L995" s="146">
        <v>11</v>
      </c>
      <c r="M995" s="146">
        <v>12</v>
      </c>
      <c r="N995" s="146">
        <v>13</v>
      </c>
      <c r="O995" s="146">
        <v>14</v>
      </c>
      <c r="P995" s="146">
        <v>15</v>
      </c>
      <c r="Q995" s="146">
        <v>16</v>
      </c>
      <c r="R995" s="146">
        <v>17</v>
      </c>
      <c r="S995" s="146">
        <v>18</v>
      </c>
      <c r="T995" s="146">
        <v>19</v>
      </c>
      <c r="U995" s="146">
        <v>20</v>
      </c>
      <c r="V995" s="146">
        <v>21</v>
      </c>
      <c r="W995" s="146">
        <v>22</v>
      </c>
      <c r="X995" s="146">
        <v>23</v>
      </c>
      <c r="Y995" s="146">
        <v>24</v>
      </c>
      <c r="Z995" s="146">
        <v>25</v>
      </c>
      <c r="AA995" s="146">
        <v>26</v>
      </c>
      <c r="AB995" s="146">
        <v>27</v>
      </c>
      <c r="AC995" s="146">
        <v>28</v>
      </c>
      <c r="AD995" s="146">
        <v>29</v>
      </c>
      <c r="AE995" s="146">
        <v>30</v>
      </c>
      <c r="AF995" s="146">
        <v>31</v>
      </c>
      <c r="AG995" s="146">
        <v>32</v>
      </c>
      <c r="AH995" s="146">
        <v>33</v>
      </c>
      <c r="AI995" s="146">
        <v>34</v>
      </c>
      <c r="AJ995" s="146">
        <v>35</v>
      </c>
      <c r="AK995" s="146">
        <v>36</v>
      </c>
      <c r="AL995" s="146">
        <v>37</v>
      </c>
      <c r="AM995" s="146">
        <v>38</v>
      </c>
      <c r="AN995" s="146">
        <v>39</v>
      </c>
      <c r="AO995" s="146">
        <v>40</v>
      </c>
      <c r="AP995" s="146">
        <v>41</v>
      </c>
      <c r="AQ995" s="146">
        <v>42</v>
      </c>
    </row>
    <row r="996" spans="1:43" x14ac:dyDescent="0.25">
      <c r="A996" s="146">
        <v>0</v>
      </c>
      <c r="B996" s="146">
        <v>1</v>
      </c>
      <c r="C996" s="146">
        <v>2</v>
      </c>
      <c r="D996" s="146">
        <v>3</v>
      </c>
      <c r="E996" s="146">
        <v>4</v>
      </c>
      <c r="F996" s="146">
        <v>5</v>
      </c>
      <c r="G996" s="146">
        <v>6</v>
      </c>
      <c r="H996" s="146">
        <v>7</v>
      </c>
      <c r="I996" s="146">
        <v>8</v>
      </c>
      <c r="J996" s="146">
        <v>9</v>
      </c>
      <c r="K996" s="146">
        <v>10</v>
      </c>
      <c r="L996" s="146">
        <v>11</v>
      </c>
      <c r="M996" s="146">
        <v>12</v>
      </c>
      <c r="N996" s="146">
        <v>13</v>
      </c>
      <c r="O996" s="146">
        <v>14</v>
      </c>
      <c r="P996" s="146">
        <v>15</v>
      </c>
      <c r="Q996" s="146">
        <v>16</v>
      </c>
      <c r="R996" s="146">
        <v>17</v>
      </c>
      <c r="S996" s="146">
        <v>18</v>
      </c>
      <c r="T996" s="146">
        <v>19</v>
      </c>
      <c r="U996" s="146">
        <v>20</v>
      </c>
      <c r="V996" s="146">
        <v>21</v>
      </c>
      <c r="W996" s="146">
        <v>22</v>
      </c>
      <c r="X996" s="146">
        <v>23</v>
      </c>
      <c r="Y996" s="146">
        <v>24</v>
      </c>
      <c r="Z996" s="146">
        <v>25</v>
      </c>
      <c r="AA996" s="146">
        <v>26</v>
      </c>
      <c r="AB996" s="146">
        <v>27</v>
      </c>
      <c r="AC996" s="146">
        <v>28</v>
      </c>
      <c r="AD996" s="146">
        <v>29</v>
      </c>
      <c r="AE996" s="146">
        <v>30</v>
      </c>
      <c r="AF996" s="146">
        <v>31</v>
      </c>
      <c r="AG996" s="146">
        <v>32</v>
      </c>
      <c r="AH996" s="146">
        <v>33</v>
      </c>
      <c r="AI996" s="146">
        <v>34</v>
      </c>
      <c r="AJ996" s="146">
        <v>35</v>
      </c>
      <c r="AK996" s="146">
        <v>36</v>
      </c>
      <c r="AL996" s="146">
        <v>37</v>
      </c>
      <c r="AM996" s="146">
        <v>38</v>
      </c>
      <c r="AN996" s="146">
        <v>39</v>
      </c>
      <c r="AO996" s="146">
        <v>40</v>
      </c>
      <c r="AP996" s="146">
        <v>41</v>
      </c>
      <c r="AQ996" s="146">
        <v>42</v>
      </c>
    </row>
    <row r="997" spans="1:43" x14ac:dyDescent="0.25">
      <c r="A997" s="146">
        <v>0</v>
      </c>
      <c r="B997" s="146">
        <v>1</v>
      </c>
      <c r="C997" s="146">
        <v>2</v>
      </c>
      <c r="D997" s="146">
        <v>3</v>
      </c>
      <c r="E997" s="146">
        <v>4</v>
      </c>
      <c r="F997" s="146">
        <v>5</v>
      </c>
      <c r="G997" s="146">
        <v>6</v>
      </c>
      <c r="H997" s="146">
        <v>7</v>
      </c>
      <c r="I997" s="146">
        <v>8</v>
      </c>
      <c r="J997" s="146">
        <v>9</v>
      </c>
      <c r="K997" s="146">
        <v>10</v>
      </c>
      <c r="L997" s="146">
        <v>11</v>
      </c>
      <c r="M997" s="146">
        <v>12</v>
      </c>
      <c r="N997" s="146">
        <v>13</v>
      </c>
      <c r="O997" s="146">
        <v>14</v>
      </c>
      <c r="P997" s="146">
        <v>15</v>
      </c>
      <c r="Q997" s="146">
        <v>16</v>
      </c>
      <c r="R997" s="146">
        <v>17</v>
      </c>
      <c r="S997" s="146">
        <v>18</v>
      </c>
      <c r="T997" s="146">
        <v>19</v>
      </c>
      <c r="U997" s="146">
        <v>20</v>
      </c>
      <c r="V997" s="146">
        <v>21</v>
      </c>
      <c r="W997" s="146">
        <v>22</v>
      </c>
      <c r="X997" s="146">
        <v>23</v>
      </c>
      <c r="Y997" s="146">
        <v>24</v>
      </c>
      <c r="Z997" s="146">
        <v>25</v>
      </c>
      <c r="AA997" s="146">
        <v>26</v>
      </c>
      <c r="AB997" s="146">
        <v>27</v>
      </c>
      <c r="AC997" s="146">
        <v>28</v>
      </c>
      <c r="AD997" s="146">
        <v>29</v>
      </c>
      <c r="AE997" s="146">
        <v>30</v>
      </c>
      <c r="AF997" s="146">
        <v>31</v>
      </c>
      <c r="AG997" s="146">
        <v>32</v>
      </c>
      <c r="AH997" s="146">
        <v>33</v>
      </c>
      <c r="AI997" s="146">
        <v>34</v>
      </c>
      <c r="AJ997" s="146">
        <v>35</v>
      </c>
      <c r="AK997" s="146">
        <v>36</v>
      </c>
      <c r="AL997" s="146">
        <v>37</v>
      </c>
      <c r="AM997" s="146">
        <v>38</v>
      </c>
      <c r="AN997" s="146">
        <v>39</v>
      </c>
      <c r="AO997" s="146">
        <v>40</v>
      </c>
      <c r="AP997" s="146">
        <v>41</v>
      </c>
      <c r="AQ997" s="146">
        <v>42</v>
      </c>
    </row>
    <row r="998" spans="1:43" x14ac:dyDescent="0.25">
      <c r="A998" s="146">
        <v>0</v>
      </c>
      <c r="B998" s="146">
        <v>1</v>
      </c>
      <c r="C998" s="146">
        <v>2</v>
      </c>
      <c r="D998" s="146">
        <v>3</v>
      </c>
      <c r="E998" s="146">
        <v>4</v>
      </c>
      <c r="F998" s="146">
        <v>5</v>
      </c>
      <c r="G998" s="146">
        <v>6</v>
      </c>
      <c r="H998" s="146">
        <v>7</v>
      </c>
      <c r="I998" s="146">
        <v>8</v>
      </c>
      <c r="J998" s="146">
        <v>9</v>
      </c>
      <c r="K998" s="146">
        <v>10</v>
      </c>
      <c r="L998" s="146">
        <v>11</v>
      </c>
      <c r="M998" s="146">
        <v>12</v>
      </c>
      <c r="N998" s="146">
        <v>13</v>
      </c>
      <c r="O998" s="146">
        <v>14</v>
      </c>
      <c r="P998" s="146">
        <v>15</v>
      </c>
      <c r="Q998" s="146">
        <v>16</v>
      </c>
      <c r="R998" s="146">
        <v>17</v>
      </c>
      <c r="S998" s="146">
        <v>18</v>
      </c>
      <c r="T998" s="146">
        <v>19</v>
      </c>
      <c r="U998" s="146">
        <v>20</v>
      </c>
      <c r="V998" s="146">
        <v>21</v>
      </c>
      <c r="W998" s="146">
        <v>22</v>
      </c>
      <c r="X998" s="146">
        <v>23</v>
      </c>
      <c r="Y998" s="146">
        <v>24</v>
      </c>
      <c r="Z998" s="146">
        <v>25</v>
      </c>
      <c r="AA998" s="146">
        <v>26</v>
      </c>
      <c r="AB998" s="146">
        <v>27</v>
      </c>
      <c r="AC998" s="146">
        <v>28</v>
      </c>
      <c r="AD998" s="146">
        <v>29</v>
      </c>
      <c r="AE998" s="146">
        <v>30</v>
      </c>
      <c r="AF998" s="146">
        <v>31</v>
      </c>
      <c r="AG998" s="146">
        <v>32</v>
      </c>
      <c r="AH998" s="146">
        <v>33</v>
      </c>
      <c r="AI998" s="146">
        <v>34</v>
      </c>
      <c r="AJ998" s="146">
        <v>35</v>
      </c>
      <c r="AK998" s="146">
        <v>36</v>
      </c>
      <c r="AL998" s="146">
        <v>37</v>
      </c>
      <c r="AM998" s="146">
        <v>38</v>
      </c>
      <c r="AN998" s="146">
        <v>39</v>
      </c>
      <c r="AO998" s="146">
        <v>40</v>
      </c>
      <c r="AP998" s="146">
        <v>41</v>
      </c>
      <c r="AQ998" s="146">
        <v>42</v>
      </c>
    </row>
    <row r="999" spans="1:43" x14ac:dyDescent="0.25">
      <c r="A999" s="146">
        <v>0</v>
      </c>
      <c r="B999" s="146">
        <v>1</v>
      </c>
      <c r="C999" s="146">
        <v>2</v>
      </c>
      <c r="D999" s="146">
        <v>3</v>
      </c>
      <c r="E999" s="146">
        <v>4</v>
      </c>
      <c r="F999" s="146">
        <v>5</v>
      </c>
      <c r="G999" s="146">
        <v>6</v>
      </c>
      <c r="H999" s="146">
        <v>7</v>
      </c>
      <c r="I999" s="146">
        <v>8</v>
      </c>
      <c r="J999" s="146">
        <v>9</v>
      </c>
      <c r="K999" s="146">
        <v>10</v>
      </c>
      <c r="L999" s="146">
        <v>11</v>
      </c>
      <c r="M999" s="146">
        <v>12</v>
      </c>
      <c r="N999" s="146">
        <v>13</v>
      </c>
      <c r="O999" s="146">
        <v>14</v>
      </c>
      <c r="P999" s="146">
        <v>15</v>
      </c>
      <c r="Q999" s="146">
        <v>16</v>
      </c>
      <c r="R999" s="146">
        <v>17</v>
      </c>
      <c r="S999" s="146">
        <v>18</v>
      </c>
      <c r="T999" s="146">
        <v>19</v>
      </c>
      <c r="U999" s="146">
        <v>20</v>
      </c>
      <c r="V999" s="146">
        <v>21</v>
      </c>
      <c r="W999" s="146">
        <v>22</v>
      </c>
      <c r="X999" s="146">
        <v>23</v>
      </c>
      <c r="Y999" s="146">
        <v>24</v>
      </c>
      <c r="Z999" s="146">
        <v>25</v>
      </c>
      <c r="AA999" s="146">
        <v>26</v>
      </c>
      <c r="AB999" s="146">
        <v>27</v>
      </c>
      <c r="AC999" s="146">
        <v>28</v>
      </c>
      <c r="AD999" s="146">
        <v>29</v>
      </c>
      <c r="AE999" s="146">
        <v>30</v>
      </c>
      <c r="AF999" s="146">
        <v>31</v>
      </c>
      <c r="AG999" s="146">
        <v>32</v>
      </c>
      <c r="AH999" s="146">
        <v>33</v>
      </c>
      <c r="AI999" s="146">
        <v>34</v>
      </c>
      <c r="AJ999" s="146">
        <v>35</v>
      </c>
      <c r="AK999" s="146">
        <v>36</v>
      </c>
      <c r="AL999" s="146">
        <v>37</v>
      </c>
      <c r="AM999" s="146">
        <v>38</v>
      </c>
      <c r="AN999" s="146">
        <v>39</v>
      </c>
      <c r="AO999" s="146">
        <v>40</v>
      </c>
      <c r="AP999" s="146">
        <v>41</v>
      </c>
      <c r="AQ999" s="146">
        <v>42</v>
      </c>
    </row>
    <row r="1000" spans="1:43" x14ac:dyDescent="0.25">
      <c r="A1000" s="146">
        <v>0</v>
      </c>
      <c r="B1000" s="146">
        <v>1</v>
      </c>
      <c r="C1000" s="146">
        <v>2</v>
      </c>
      <c r="D1000" s="146">
        <v>3</v>
      </c>
      <c r="E1000" s="146">
        <v>4</v>
      </c>
      <c r="F1000" s="146">
        <v>5</v>
      </c>
      <c r="G1000" s="146">
        <v>6</v>
      </c>
      <c r="H1000" s="146">
        <v>7</v>
      </c>
      <c r="I1000" s="146">
        <v>8</v>
      </c>
      <c r="J1000" s="146">
        <v>9</v>
      </c>
      <c r="K1000" s="146">
        <v>10</v>
      </c>
      <c r="L1000" s="146">
        <v>11</v>
      </c>
      <c r="M1000" s="146">
        <v>12</v>
      </c>
      <c r="N1000" s="146">
        <v>13</v>
      </c>
      <c r="O1000" s="146">
        <v>14</v>
      </c>
      <c r="P1000" s="146">
        <v>15</v>
      </c>
      <c r="Q1000" s="146">
        <v>16</v>
      </c>
      <c r="R1000" s="146">
        <v>17</v>
      </c>
      <c r="S1000" s="146">
        <v>18</v>
      </c>
      <c r="T1000" s="146">
        <v>19</v>
      </c>
      <c r="U1000" s="146">
        <v>20</v>
      </c>
      <c r="V1000" s="146">
        <v>21</v>
      </c>
      <c r="W1000" s="146">
        <v>22</v>
      </c>
      <c r="X1000" s="146">
        <v>23</v>
      </c>
      <c r="Y1000" s="146">
        <v>24</v>
      </c>
      <c r="Z1000" s="146">
        <v>25</v>
      </c>
      <c r="AA1000" s="146">
        <v>26</v>
      </c>
      <c r="AB1000" s="146">
        <v>27</v>
      </c>
      <c r="AC1000" s="146">
        <v>28</v>
      </c>
      <c r="AD1000" s="146">
        <v>29</v>
      </c>
      <c r="AE1000" s="146">
        <v>30</v>
      </c>
      <c r="AF1000" s="146">
        <v>31</v>
      </c>
      <c r="AG1000" s="146">
        <v>32</v>
      </c>
      <c r="AH1000" s="146">
        <v>33</v>
      </c>
      <c r="AI1000" s="146">
        <v>34</v>
      </c>
      <c r="AJ1000" s="146">
        <v>35</v>
      </c>
      <c r="AK1000" s="146">
        <v>36</v>
      </c>
      <c r="AL1000" s="146">
        <v>37</v>
      </c>
      <c r="AM1000" s="146">
        <v>38</v>
      </c>
      <c r="AN1000" s="146">
        <v>39</v>
      </c>
      <c r="AO1000" s="146">
        <v>40</v>
      </c>
      <c r="AP1000" s="146">
        <v>41</v>
      </c>
      <c r="AQ1000" s="146">
        <v>42</v>
      </c>
    </row>
    <row r="1001" spans="1:43" x14ac:dyDescent="0.25">
      <c r="A1001" s="146">
        <v>0</v>
      </c>
      <c r="B1001" s="146">
        <v>1</v>
      </c>
      <c r="C1001" s="146">
        <v>2</v>
      </c>
      <c r="D1001" s="146">
        <v>3</v>
      </c>
      <c r="E1001" s="146">
        <v>4</v>
      </c>
      <c r="F1001" s="146">
        <v>5</v>
      </c>
      <c r="G1001" s="146">
        <v>6</v>
      </c>
      <c r="H1001" s="146">
        <v>7</v>
      </c>
      <c r="I1001" s="146">
        <v>8</v>
      </c>
      <c r="J1001" s="146">
        <v>9</v>
      </c>
      <c r="K1001" s="146">
        <v>10</v>
      </c>
      <c r="L1001" s="146">
        <v>11</v>
      </c>
      <c r="M1001" s="146">
        <v>12</v>
      </c>
      <c r="N1001" s="146">
        <v>13</v>
      </c>
      <c r="O1001" s="146">
        <v>14</v>
      </c>
      <c r="P1001" s="146">
        <v>15</v>
      </c>
      <c r="Q1001" s="146">
        <v>16</v>
      </c>
      <c r="R1001" s="146">
        <v>17</v>
      </c>
      <c r="S1001" s="146">
        <v>18</v>
      </c>
      <c r="T1001" s="146">
        <v>19</v>
      </c>
      <c r="U1001" s="146">
        <v>20</v>
      </c>
      <c r="V1001" s="146">
        <v>21</v>
      </c>
      <c r="W1001" s="146">
        <v>22</v>
      </c>
      <c r="X1001" s="146">
        <v>23</v>
      </c>
      <c r="Y1001" s="146">
        <v>24</v>
      </c>
      <c r="Z1001" s="146">
        <v>25</v>
      </c>
      <c r="AA1001" s="146">
        <v>26</v>
      </c>
      <c r="AB1001" s="146">
        <v>27</v>
      </c>
      <c r="AC1001" s="146">
        <v>28</v>
      </c>
      <c r="AD1001" s="146">
        <v>29</v>
      </c>
      <c r="AE1001" s="146">
        <v>30</v>
      </c>
      <c r="AF1001" s="146">
        <v>31</v>
      </c>
      <c r="AG1001" s="146">
        <v>32</v>
      </c>
      <c r="AH1001" s="146">
        <v>33</v>
      </c>
      <c r="AI1001" s="146">
        <v>34</v>
      </c>
      <c r="AJ1001" s="146">
        <v>35</v>
      </c>
      <c r="AK1001" s="146">
        <v>36</v>
      </c>
      <c r="AL1001" s="146">
        <v>37</v>
      </c>
      <c r="AM1001" s="146">
        <v>38</v>
      </c>
      <c r="AN1001" s="146">
        <v>39</v>
      </c>
      <c r="AO1001" s="146">
        <v>40</v>
      </c>
      <c r="AP1001" s="146">
        <v>41</v>
      </c>
      <c r="AQ1001" s="146">
        <v>42</v>
      </c>
    </row>
    <row r="1002" spans="1:43" x14ac:dyDescent="0.25">
      <c r="A1002" s="146">
        <v>0</v>
      </c>
      <c r="B1002" s="146">
        <v>1</v>
      </c>
      <c r="C1002" s="146">
        <v>2</v>
      </c>
      <c r="D1002" s="146">
        <v>3</v>
      </c>
      <c r="E1002" s="146">
        <v>4</v>
      </c>
      <c r="F1002" s="146">
        <v>5</v>
      </c>
      <c r="G1002" s="146">
        <v>6</v>
      </c>
      <c r="H1002" s="146">
        <v>7</v>
      </c>
      <c r="I1002" s="146">
        <v>8</v>
      </c>
      <c r="J1002" s="146">
        <v>9</v>
      </c>
      <c r="K1002" s="146">
        <v>10</v>
      </c>
      <c r="L1002" s="146">
        <v>11</v>
      </c>
      <c r="M1002" s="146">
        <v>12</v>
      </c>
      <c r="N1002" s="146">
        <v>13</v>
      </c>
      <c r="O1002" s="146">
        <v>14</v>
      </c>
      <c r="P1002" s="146">
        <v>15</v>
      </c>
      <c r="Q1002" s="146">
        <v>16</v>
      </c>
      <c r="R1002" s="146">
        <v>17</v>
      </c>
      <c r="S1002" s="146">
        <v>18</v>
      </c>
      <c r="T1002" s="146">
        <v>19</v>
      </c>
      <c r="U1002" s="146">
        <v>20</v>
      </c>
      <c r="V1002" s="146">
        <v>21</v>
      </c>
      <c r="W1002" s="146">
        <v>22</v>
      </c>
      <c r="X1002" s="146">
        <v>23</v>
      </c>
      <c r="Y1002" s="146">
        <v>24</v>
      </c>
      <c r="Z1002" s="146">
        <v>25</v>
      </c>
      <c r="AA1002" s="146">
        <v>26</v>
      </c>
      <c r="AB1002" s="146">
        <v>27</v>
      </c>
      <c r="AC1002" s="146">
        <v>28</v>
      </c>
      <c r="AD1002" s="146">
        <v>29</v>
      </c>
      <c r="AE1002" s="146">
        <v>30</v>
      </c>
      <c r="AF1002" s="146">
        <v>31</v>
      </c>
      <c r="AG1002" s="146">
        <v>32</v>
      </c>
      <c r="AH1002" s="146">
        <v>33</v>
      </c>
      <c r="AI1002" s="146">
        <v>34</v>
      </c>
      <c r="AJ1002" s="146">
        <v>35</v>
      </c>
      <c r="AK1002" s="146">
        <v>36</v>
      </c>
      <c r="AL1002" s="146">
        <v>37</v>
      </c>
      <c r="AM1002" s="146">
        <v>38</v>
      </c>
      <c r="AN1002" s="146">
        <v>39</v>
      </c>
      <c r="AO1002" s="146">
        <v>40</v>
      </c>
      <c r="AP1002" s="146">
        <v>41</v>
      </c>
      <c r="AQ1002" s="146">
        <v>42</v>
      </c>
    </row>
    <row r="1003" spans="1:43" x14ac:dyDescent="0.25">
      <c r="A1003" s="146">
        <v>0</v>
      </c>
      <c r="B1003" s="146">
        <v>1</v>
      </c>
      <c r="C1003" s="146">
        <v>2</v>
      </c>
      <c r="D1003" s="146">
        <v>3</v>
      </c>
      <c r="E1003" s="146">
        <v>4</v>
      </c>
      <c r="F1003" s="146">
        <v>5</v>
      </c>
      <c r="G1003" s="146">
        <v>6</v>
      </c>
      <c r="H1003" s="146">
        <v>7</v>
      </c>
      <c r="I1003" s="146">
        <v>8</v>
      </c>
      <c r="J1003" s="146">
        <v>9</v>
      </c>
      <c r="K1003" s="146">
        <v>10</v>
      </c>
      <c r="L1003" s="146">
        <v>11</v>
      </c>
      <c r="M1003" s="146">
        <v>12</v>
      </c>
      <c r="N1003" s="146">
        <v>13</v>
      </c>
      <c r="O1003" s="146">
        <v>14</v>
      </c>
      <c r="P1003" s="146">
        <v>15</v>
      </c>
      <c r="Q1003" s="146">
        <v>16</v>
      </c>
      <c r="R1003" s="146">
        <v>17</v>
      </c>
      <c r="S1003" s="146">
        <v>18</v>
      </c>
      <c r="T1003" s="146">
        <v>19</v>
      </c>
      <c r="U1003" s="146">
        <v>20</v>
      </c>
      <c r="V1003" s="146">
        <v>21</v>
      </c>
      <c r="W1003" s="146">
        <v>22</v>
      </c>
      <c r="X1003" s="146">
        <v>23</v>
      </c>
      <c r="Y1003" s="146">
        <v>24</v>
      </c>
      <c r="Z1003" s="146">
        <v>25</v>
      </c>
      <c r="AA1003" s="146">
        <v>26</v>
      </c>
      <c r="AB1003" s="146">
        <v>27</v>
      </c>
      <c r="AC1003" s="146">
        <v>28</v>
      </c>
      <c r="AD1003" s="146">
        <v>29</v>
      </c>
      <c r="AE1003" s="146">
        <v>30</v>
      </c>
      <c r="AF1003" s="146">
        <v>31</v>
      </c>
      <c r="AG1003" s="146">
        <v>32</v>
      </c>
      <c r="AH1003" s="146">
        <v>33</v>
      </c>
      <c r="AI1003" s="146">
        <v>34</v>
      </c>
      <c r="AJ1003" s="146">
        <v>35</v>
      </c>
      <c r="AK1003" s="146">
        <v>36</v>
      </c>
      <c r="AL1003" s="146">
        <v>37</v>
      </c>
      <c r="AM1003" s="146">
        <v>38</v>
      </c>
      <c r="AN1003" s="146">
        <v>39</v>
      </c>
      <c r="AO1003" s="146">
        <v>40</v>
      </c>
      <c r="AP1003" s="146">
        <v>41</v>
      </c>
      <c r="AQ1003" s="146">
        <v>42</v>
      </c>
    </row>
    <row r="1004" spans="1:43" x14ac:dyDescent="0.25">
      <c r="A1004" s="146">
        <v>0</v>
      </c>
      <c r="B1004" s="146">
        <v>1</v>
      </c>
      <c r="C1004" s="146">
        <v>2</v>
      </c>
      <c r="D1004" s="146">
        <v>3</v>
      </c>
      <c r="E1004" s="146">
        <v>4</v>
      </c>
      <c r="F1004" s="146">
        <v>5</v>
      </c>
      <c r="G1004" s="146">
        <v>6</v>
      </c>
      <c r="H1004" s="146">
        <v>7</v>
      </c>
      <c r="I1004" s="146">
        <v>8</v>
      </c>
      <c r="J1004" s="146">
        <v>9</v>
      </c>
      <c r="K1004" s="146">
        <v>10</v>
      </c>
      <c r="L1004" s="146">
        <v>11</v>
      </c>
      <c r="M1004" s="146">
        <v>12</v>
      </c>
      <c r="N1004" s="146">
        <v>13</v>
      </c>
      <c r="O1004" s="146">
        <v>14</v>
      </c>
      <c r="P1004" s="146">
        <v>15</v>
      </c>
      <c r="Q1004" s="146">
        <v>16</v>
      </c>
      <c r="R1004" s="146">
        <v>17</v>
      </c>
      <c r="S1004" s="146">
        <v>18</v>
      </c>
      <c r="T1004" s="146">
        <v>19</v>
      </c>
      <c r="U1004" s="146">
        <v>20</v>
      </c>
      <c r="V1004" s="146">
        <v>21</v>
      </c>
      <c r="W1004" s="146">
        <v>22</v>
      </c>
      <c r="X1004" s="146">
        <v>23</v>
      </c>
      <c r="Y1004" s="146">
        <v>24</v>
      </c>
      <c r="Z1004" s="146">
        <v>25</v>
      </c>
      <c r="AA1004" s="146">
        <v>26</v>
      </c>
      <c r="AB1004" s="146">
        <v>27</v>
      </c>
      <c r="AC1004" s="146">
        <v>28</v>
      </c>
      <c r="AD1004" s="146">
        <v>29</v>
      </c>
      <c r="AE1004" s="146">
        <v>30</v>
      </c>
      <c r="AF1004" s="146">
        <v>31</v>
      </c>
      <c r="AG1004" s="146">
        <v>32</v>
      </c>
      <c r="AH1004" s="146">
        <v>33</v>
      </c>
      <c r="AI1004" s="146">
        <v>34</v>
      </c>
      <c r="AJ1004" s="146">
        <v>35</v>
      </c>
      <c r="AK1004" s="146">
        <v>36</v>
      </c>
      <c r="AL1004" s="146">
        <v>37</v>
      </c>
      <c r="AM1004" s="146">
        <v>38</v>
      </c>
      <c r="AN1004" s="146">
        <v>39</v>
      </c>
      <c r="AO1004" s="146">
        <v>40</v>
      </c>
      <c r="AP1004" s="146">
        <v>41</v>
      </c>
      <c r="AQ1004" s="146">
        <v>42</v>
      </c>
    </row>
    <row r="1005" spans="1:43" x14ac:dyDescent="0.25">
      <c r="A1005" s="146">
        <v>0</v>
      </c>
      <c r="B1005" s="146">
        <v>1</v>
      </c>
      <c r="C1005" s="146">
        <v>2</v>
      </c>
      <c r="D1005" s="146">
        <v>3</v>
      </c>
      <c r="E1005" s="146">
        <v>4</v>
      </c>
      <c r="F1005" s="146">
        <v>5</v>
      </c>
      <c r="G1005" s="146">
        <v>6</v>
      </c>
      <c r="H1005" s="146">
        <v>7</v>
      </c>
      <c r="I1005" s="146">
        <v>8</v>
      </c>
      <c r="J1005" s="146">
        <v>9</v>
      </c>
      <c r="K1005" s="146">
        <v>10</v>
      </c>
      <c r="L1005" s="146">
        <v>11</v>
      </c>
      <c r="M1005" s="146">
        <v>12</v>
      </c>
      <c r="N1005" s="146">
        <v>13</v>
      </c>
      <c r="O1005" s="146">
        <v>14</v>
      </c>
      <c r="P1005" s="146">
        <v>15</v>
      </c>
      <c r="Q1005" s="146">
        <v>16</v>
      </c>
      <c r="R1005" s="146">
        <v>17</v>
      </c>
      <c r="S1005" s="146">
        <v>18</v>
      </c>
      <c r="T1005" s="146">
        <v>19</v>
      </c>
      <c r="U1005" s="146">
        <v>20</v>
      </c>
      <c r="V1005" s="146">
        <v>21</v>
      </c>
      <c r="W1005" s="146">
        <v>22</v>
      </c>
      <c r="X1005" s="146">
        <v>23</v>
      </c>
      <c r="Y1005" s="146">
        <v>24</v>
      </c>
      <c r="Z1005" s="146">
        <v>25</v>
      </c>
      <c r="AA1005" s="146">
        <v>26</v>
      </c>
      <c r="AB1005" s="146">
        <v>27</v>
      </c>
      <c r="AC1005" s="146">
        <v>28</v>
      </c>
      <c r="AD1005" s="146">
        <v>29</v>
      </c>
      <c r="AE1005" s="146">
        <v>30</v>
      </c>
      <c r="AF1005" s="146">
        <v>31</v>
      </c>
      <c r="AG1005" s="146">
        <v>32</v>
      </c>
      <c r="AH1005" s="146">
        <v>33</v>
      </c>
      <c r="AI1005" s="146">
        <v>34</v>
      </c>
      <c r="AJ1005" s="146">
        <v>35</v>
      </c>
      <c r="AK1005" s="146">
        <v>36</v>
      </c>
      <c r="AL1005" s="146">
        <v>37</v>
      </c>
      <c r="AM1005" s="146">
        <v>38</v>
      </c>
      <c r="AN1005" s="146">
        <v>39</v>
      </c>
      <c r="AO1005" s="146">
        <v>40</v>
      </c>
      <c r="AP1005" s="146">
        <v>41</v>
      </c>
      <c r="AQ1005" s="146">
        <v>42</v>
      </c>
    </row>
    <row r="1006" spans="1:43" x14ac:dyDescent="0.25">
      <c r="A1006" s="146">
        <v>0</v>
      </c>
      <c r="B1006" s="146">
        <v>1</v>
      </c>
      <c r="C1006" s="146">
        <v>2</v>
      </c>
      <c r="D1006" s="146">
        <v>3</v>
      </c>
      <c r="E1006" s="146">
        <v>4</v>
      </c>
      <c r="F1006" s="146">
        <v>5</v>
      </c>
      <c r="G1006" s="146">
        <v>6</v>
      </c>
      <c r="H1006" s="146">
        <v>7</v>
      </c>
      <c r="I1006" s="146">
        <v>8</v>
      </c>
      <c r="J1006" s="146">
        <v>9</v>
      </c>
      <c r="K1006" s="146">
        <v>10</v>
      </c>
      <c r="L1006" s="146">
        <v>11</v>
      </c>
      <c r="M1006" s="146">
        <v>12</v>
      </c>
      <c r="N1006" s="146">
        <v>13</v>
      </c>
      <c r="O1006" s="146">
        <v>14</v>
      </c>
      <c r="P1006" s="146">
        <v>15</v>
      </c>
      <c r="Q1006" s="146">
        <v>16</v>
      </c>
      <c r="R1006" s="146">
        <v>17</v>
      </c>
      <c r="S1006" s="146">
        <v>18</v>
      </c>
      <c r="T1006" s="146">
        <v>19</v>
      </c>
      <c r="U1006" s="146">
        <v>20</v>
      </c>
      <c r="V1006" s="146">
        <v>21</v>
      </c>
      <c r="W1006" s="146">
        <v>22</v>
      </c>
      <c r="X1006" s="146">
        <v>23</v>
      </c>
      <c r="Y1006" s="146">
        <v>24</v>
      </c>
      <c r="Z1006" s="146">
        <v>25</v>
      </c>
      <c r="AA1006" s="146">
        <v>26</v>
      </c>
      <c r="AB1006" s="146">
        <v>27</v>
      </c>
      <c r="AC1006" s="146">
        <v>28</v>
      </c>
      <c r="AD1006" s="146">
        <v>29</v>
      </c>
      <c r="AE1006" s="146">
        <v>30</v>
      </c>
      <c r="AF1006" s="146">
        <v>31</v>
      </c>
      <c r="AG1006" s="146">
        <v>32</v>
      </c>
      <c r="AH1006" s="146">
        <v>33</v>
      </c>
      <c r="AI1006" s="146">
        <v>34</v>
      </c>
      <c r="AJ1006" s="146">
        <v>35</v>
      </c>
      <c r="AK1006" s="146">
        <v>36</v>
      </c>
      <c r="AL1006" s="146">
        <v>37</v>
      </c>
      <c r="AM1006" s="146">
        <v>38</v>
      </c>
      <c r="AN1006" s="146">
        <v>39</v>
      </c>
      <c r="AO1006" s="146">
        <v>40</v>
      </c>
      <c r="AP1006" s="146">
        <v>41</v>
      </c>
      <c r="AQ1006" s="146">
        <v>42</v>
      </c>
    </row>
    <row r="1007" spans="1:43" x14ac:dyDescent="0.25">
      <c r="A1007" s="146">
        <v>0</v>
      </c>
      <c r="B1007" s="146">
        <v>1</v>
      </c>
      <c r="C1007" s="146">
        <v>2</v>
      </c>
      <c r="D1007" s="146">
        <v>3</v>
      </c>
      <c r="E1007" s="146">
        <v>4</v>
      </c>
      <c r="F1007" s="146">
        <v>5</v>
      </c>
      <c r="G1007" s="146">
        <v>6</v>
      </c>
      <c r="H1007" s="146">
        <v>7</v>
      </c>
      <c r="I1007" s="146">
        <v>8</v>
      </c>
      <c r="J1007" s="146">
        <v>9</v>
      </c>
      <c r="K1007" s="146">
        <v>10</v>
      </c>
      <c r="L1007" s="146">
        <v>11</v>
      </c>
      <c r="M1007" s="146">
        <v>12</v>
      </c>
      <c r="N1007" s="146">
        <v>13</v>
      </c>
      <c r="O1007" s="146">
        <v>14</v>
      </c>
      <c r="P1007" s="146">
        <v>15</v>
      </c>
      <c r="Q1007" s="146">
        <v>16</v>
      </c>
      <c r="R1007" s="146">
        <v>17</v>
      </c>
      <c r="S1007" s="146">
        <v>18</v>
      </c>
      <c r="T1007" s="146">
        <v>19</v>
      </c>
      <c r="U1007" s="146">
        <v>20</v>
      </c>
      <c r="V1007" s="146">
        <v>21</v>
      </c>
      <c r="W1007" s="146">
        <v>22</v>
      </c>
      <c r="X1007" s="146">
        <v>23</v>
      </c>
      <c r="Y1007" s="146">
        <v>24</v>
      </c>
      <c r="Z1007" s="146">
        <v>25</v>
      </c>
      <c r="AA1007" s="146">
        <v>26</v>
      </c>
      <c r="AB1007" s="146">
        <v>27</v>
      </c>
      <c r="AC1007" s="146">
        <v>28</v>
      </c>
      <c r="AD1007" s="146">
        <v>29</v>
      </c>
      <c r="AE1007" s="146">
        <v>30</v>
      </c>
      <c r="AF1007" s="146">
        <v>31</v>
      </c>
      <c r="AG1007" s="146">
        <v>32</v>
      </c>
      <c r="AH1007" s="146">
        <v>33</v>
      </c>
      <c r="AI1007" s="146">
        <v>34</v>
      </c>
      <c r="AJ1007" s="146">
        <v>35</v>
      </c>
      <c r="AK1007" s="146">
        <v>36</v>
      </c>
      <c r="AL1007" s="146">
        <v>37</v>
      </c>
      <c r="AM1007" s="146">
        <v>38</v>
      </c>
      <c r="AN1007" s="146">
        <v>39</v>
      </c>
      <c r="AO1007" s="146">
        <v>40</v>
      </c>
      <c r="AP1007" s="146">
        <v>41</v>
      </c>
      <c r="AQ1007" s="146">
        <v>42</v>
      </c>
    </row>
    <row r="1008" spans="1:43" x14ac:dyDescent="0.25">
      <c r="A1008" s="146">
        <v>0</v>
      </c>
      <c r="B1008" s="146">
        <v>1</v>
      </c>
      <c r="C1008" s="146">
        <v>2</v>
      </c>
      <c r="D1008" s="146">
        <v>3</v>
      </c>
      <c r="E1008" s="146">
        <v>4</v>
      </c>
      <c r="F1008" s="146">
        <v>5</v>
      </c>
      <c r="G1008" s="146">
        <v>6</v>
      </c>
      <c r="H1008" s="146">
        <v>7</v>
      </c>
      <c r="I1008" s="146">
        <v>8</v>
      </c>
      <c r="J1008" s="146">
        <v>9</v>
      </c>
      <c r="K1008" s="146">
        <v>10</v>
      </c>
      <c r="L1008" s="146">
        <v>11</v>
      </c>
      <c r="M1008" s="146">
        <v>12</v>
      </c>
      <c r="N1008" s="146">
        <v>13</v>
      </c>
      <c r="O1008" s="146">
        <v>14</v>
      </c>
      <c r="P1008" s="146">
        <v>15</v>
      </c>
      <c r="Q1008" s="146">
        <v>16</v>
      </c>
      <c r="R1008" s="146">
        <v>17</v>
      </c>
      <c r="S1008" s="146">
        <v>18</v>
      </c>
      <c r="T1008" s="146">
        <v>19</v>
      </c>
      <c r="U1008" s="146">
        <v>20</v>
      </c>
      <c r="V1008" s="146">
        <v>21</v>
      </c>
      <c r="W1008" s="146">
        <v>22</v>
      </c>
      <c r="X1008" s="146">
        <v>23</v>
      </c>
      <c r="Y1008" s="146">
        <v>24</v>
      </c>
      <c r="Z1008" s="146">
        <v>25</v>
      </c>
      <c r="AA1008" s="146">
        <v>26</v>
      </c>
      <c r="AB1008" s="146">
        <v>27</v>
      </c>
      <c r="AC1008" s="146">
        <v>28</v>
      </c>
      <c r="AD1008" s="146">
        <v>29</v>
      </c>
      <c r="AE1008" s="146">
        <v>30</v>
      </c>
      <c r="AF1008" s="146">
        <v>31</v>
      </c>
      <c r="AG1008" s="146">
        <v>32</v>
      </c>
      <c r="AH1008" s="146">
        <v>33</v>
      </c>
      <c r="AI1008" s="146">
        <v>34</v>
      </c>
      <c r="AJ1008" s="146">
        <v>35</v>
      </c>
      <c r="AK1008" s="146">
        <v>36</v>
      </c>
      <c r="AL1008" s="146">
        <v>37</v>
      </c>
      <c r="AM1008" s="146">
        <v>38</v>
      </c>
      <c r="AN1008" s="146">
        <v>39</v>
      </c>
      <c r="AO1008" s="146">
        <v>40</v>
      </c>
      <c r="AP1008" s="146">
        <v>41</v>
      </c>
      <c r="AQ1008" s="146">
        <v>42</v>
      </c>
    </row>
    <row r="1009" spans="1:43" x14ac:dyDescent="0.25">
      <c r="A1009" s="146">
        <v>0</v>
      </c>
      <c r="B1009" s="146">
        <v>1</v>
      </c>
      <c r="C1009" s="146">
        <v>2</v>
      </c>
      <c r="D1009" s="146">
        <v>3</v>
      </c>
      <c r="E1009" s="146">
        <v>4</v>
      </c>
      <c r="F1009" s="146">
        <v>5</v>
      </c>
      <c r="G1009" s="146">
        <v>6</v>
      </c>
      <c r="H1009" s="146">
        <v>7</v>
      </c>
      <c r="I1009" s="146">
        <v>8</v>
      </c>
      <c r="J1009" s="146">
        <v>9</v>
      </c>
      <c r="K1009" s="146">
        <v>10</v>
      </c>
      <c r="L1009" s="146">
        <v>11</v>
      </c>
      <c r="M1009" s="146">
        <v>12</v>
      </c>
      <c r="N1009" s="146">
        <v>13</v>
      </c>
      <c r="O1009" s="146">
        <v>14</v>
      </c>
      <c r="P1009" s="146">
        <v>15</v>
      </c>
      <c r="Q1009" s="146">
        <v>16</v>
      </c>
      <c r="R1009" s="146">
        <v>17</v>
      </c>
      <c r="S1009" s="146">
        <v>18</v>
      </c>
      <c r="T1009" s="146">
        <v>19</v>
      </c>
      <c r="U1009" s="146">
        <v>20</v>
      </c>
      <c r="V1009" s="146">
        <v>21</v>
      </c>
      <c r="W1009" s="146">
        <v>22</v>
      </c>
      <c r="X1009" s="146">
        <v>23</v>
      </c>
      <c r="Y1009" s="146">
        <v>24</v>
      </c>
      <c r="Z1009" s="146">
        <v>25</v>
      </c>
      <c r="AA1009" s="146">
        <v>26</v>
      </c>
      <c r="AB1009" s="146">
        <v>27</v>
      </c>
      <c r="AC1009" s="146">
        <v>28</v>
      </c>
      <c r="AD1009" s="146">
        <v>29</v>
      </c>
      <c r="AE1009" s="146">
        <v>30</v>
      </c>
      <c r="AF1009" s="146">
        <v>31</v>
      </c>
      <c r="AG1009" s="146">
        <v>32</v>
      </c>
      <c r="AH1009" s="146">
        <v>33</v>
      </c>
      <c r="AI1009" s="146">
        <v>34</v>
      </c>
      <c r="AJ1009" s="146">
        <v>35</v>
      </c>
      <c r="AK1009" s="146">
        <v>36</v>
      </c>
      <c r="AL1009" s="146">
        <v>37</v>
      </c>
      <c r="AM1009" s="146">
        <v>38</v>
      </c>
      <c r="AN1009" s="146">
        <v>39</v>
      </c>
      <c r="AO1009" s="146">
        <v>40</v>
      </c>
      <c r="AP1009" s="146">
        <v>41</v>
      </c>
      <c r="AQ1009" s="146">
        <v>42</v>
      </c>
    </row>
    <row r="1010" spans="1:43" x14ac:dyDescent="0.25">
      <c r="A1010" s="146">
        <v>0</v>
      </c>
      <c r="B1010" s="146">
        <v>1</v>
      </c>
      <c r="C1010" s="146">
        <v>2</v>
      </c>
      <c r="D1010" s="146">
        <v>3</v>
      </c>
      <c r="E1010" s="146">
        <v>4</v>
      </c>
      <c r="F1010" s="146">
        <v>5</v>
      </c>
      <c r="G1010" s="146">
        <v>6</v>
      </c>
      <c r="H1010" s="146">
        <v>7</v>
      </c>
      <c r="I1010" s="146">
        <v>8</v>
      </c>
      <c r="J1010" s="146">
        <v>9</v>
      </c>
      <c r="K1010" s="146">
        <v>10</v>
      </c>
      <c r="L1010" s="146">
        <v>11</v>
      </c>
      <c r="M1010" s="146">
        <v>12</v>
      </c>
      <c r="N1010" s="146">
        <v>13</v>
      </c>
      <c r="O1010" s="146">
        <v>14</v>
      </c>
      <c r="P1010" s="146">
        <v>15</v>
      </c>
      <c r="Q1010" s="146">
        <v>16</v>
      </c>
      <c r="R1010" s="146">
        <v>17</v>
      </c>
      <c r="S1010" s="146">
        <v>18</v>
      </c>
      <c r="T1010" s="146">
        <v>19</v>
      </c>
      <c r="U1010" s="146">
        <v>20</v>
      </c>
      <c r="V1010" s="146">
        <v>21</v>
      </c>
      <c r="W1010" s="146">
        <v>22</v>
      </c>
      <c r="X1010" s="146">
        <v>23</v>
      </c>
      <c r="Y1010" s="146">
        <v>24</v>
      </c>
      <c r="Z1010" s="146">
        <v>25</v>
      </c>
      <c r="AA1010" s="146">
        <v>26</v>
      </c>
      <c r="AB1010" s="146">
        <v>27</v>
      </c>
      <c r="AC1010" s="146">
        <v>28</v>
      </c>
      <c r="AD1010" s="146">
        <v>29</v>
      </c>
      <c r="AE1010" s="146">
        <v>30</v>
      </c>
      <c r="AF1010" s="146">
        <v>31</v>
      </c>
      <c r="AG1010" s="146">
        <v>32</v>
      </c>
      <c r="AH1010" s="146">
        <v>33</v>
      </c>
      <c r="AI1010" s="146">
        <v>34</v>
      </c>
      <c r="AJ1010" s="146">
        <v>35</v>
      </c>
      <c r="AK1010" s="146">
        <v>36</v>
      </c>
      <c r="AL1010" s="146">
        <v>37</v>
      </c>
      <c r="AM1010" s="146">
        <v>38</v>
      </c>
      <c r="AN1010" s="146">
        <v>39</v>
      </c>
      <c r="AO1010" s="146">
        <v>40</v>
      </c>
      <c r="AP1010" s="146">
        <v>41</v>
      </c>
      <c r="AQ1010" s="146">
        <v>42</v>
      </c>
    </row>
    <row r="1011" spans="1:43" x14ac:dyDescent="0.25">
      <c r="A1011" s="146">
        <v>0</v>
      </c>
      <c r="B1011" s="146">
        <v>1</v>
      </c>
      <c r="C1011" s="146">
        <v>2</v>
      </c>
      <c r="D1011" s="146">
        <v>3</v>
      </c>
      <c r="E1011" s="146">
        <v>4</v>
      </c>
      <c r="F1011" s="146">
        <v>5</v>
      </c>
      <c r="G1011" s="146">
        <v>6</v>
      </c>
      <c r="H1011" s="146">
        <v>7</v>
      </c>
      <c r="I1011" s="146">
        <v>8</v>
      </c>
      <c r="J1011" s="146">
        <v>9</v>
      </c>
      <c r="K1011" s="146">
        <v>10</v>
      </c>
      <c r="L1011" s="146">
        <v>11</v>
      </c>
      <c r="M1011" s="146">
        <v>12</v>
      </c>
      <c r="N1011" s="146">
        <v>13</v>
      </c>
      <c r="O1011" s="146">
        <v>14</v>
      </c>
      <c r="P1011" s="146">
        <v>15</v>
      </c>
      <c r="Q1011" s="146">
        <v>16</v>
      </c>
      <c r="R1011" s="146">
        <v>17</v>
      </c>
      <c r="S1011" s="146">
        <v>18</v>
      </c>
      <c r="T1011" s="146">
        <v>19</v>
      </c>
      <c r="U1011" s="146">
        <v>20</v>
      </c>
      <c r="V1011" s="146">
        <v>21</v>
      </c>
      <c r="W1011" s="146">
        <v>22</v>
      </c>
      <c r="X1011" s="146">
        <v>23</v>
      </c>
      <c r="Y1011" s="146">
        <v>24</v>
      </c>
      <c r="Z1011" s="146">
        <v>25</v>
      </c>
      <c r="AA1011" s="146">
        <v>26</v>
      </c>
      <c r="AB1011" s="146">
        <v>27</v>
      </c>
      <c r="AC1011" s="146">
        <v>28</v>
      </c>
      <c r="AD1011" s="146">
        <v>29</v>
      </c>
      <c r="AE1011" s="146">
        <v>30</v>
      </c>
      <c r="AF1011" s="146">
        <v>31</v>
      </c>
      <c r="AG1011" s="146">
        <v>32</v>
      </c>
      <c r="AH1011" s="146">
        <v>33</v>
      </c>
      <c r="AI1011" s="146">
        <v>34</v>
      </c>
      <c r="AJ1011" s="146">
        <v>35</v>
      </c>
      <c r="AK1011" s="146">
        <v>36</v>
      </c>
      <c r="AL1011" s="146">
        <v>37</v>
      </c>
      <c r="AM1011" s="146">
        <v>38</v>
      </c>
      <c r="AN1011" s="146">
        <v>39</v>
      </c>
      <c r="AO1011" s="146">
        <v>40</v>
      </c>
      <c r="AP1011" s="146">
        <v>41</v>
      </c>
      <c r="AQ1011" s="146">
        <v>42</v>
      </c>
    </row>
    <row r="1012" spans="1:43" x14ac:dyDescent="0.25">
      <c r="A1012" s="146">
        <v>0</v>
      </c>
      <c r="B1012" s="146">
        <v>1</v>
      </c>
      <c r="C1012" s="146">
        <v>2</v>
      </c>
      <c r="D1012" s="146">
        <v>3</v>
      </c>
      <c r="E1012" s="146">
        <v>4</v>
      </c>
      <c r="F1012" s="146">
        <v>5</v>
      </c>
      <c r="G1012" s="146">
        <v>6</v>
      </c>
      <c r="H1012" s="146">
        <v>7</v>
      </c>
      <c r="I1012" s="146">
        <v>8</v>
      </c>
      <c r="J1012" s="146">
        <v>9</v>
      </c>
      <c r="K1012" s="146">
        <v>10</v>
      </c>
      <c r="L1012" s="146">
        <v>11</v>
      </c>
      <c r="M1012" s="146">
        <v>12</v>
      </c>
      <c r="N1012" s="146">
        <v>13</v>
      </c>
      <c r="O1012" s="146">
        <v>14</v>
      </c>
      <c r="P1012" s="146">
        <v>15</v>
      </c>
      <c r="Q1012" s="146">
        <v>16</v>
      </c>
      <c r="R1012" s="146">
        <v>17</v>
      </c>
      <c r="S1012" s="146">
        <v>18</v>
      </c>
      <c r="T1012" s="146">
        <v>19</v>
      </c>
      <c r="U1012" s="146">
        <v>20</v>
      </c>
      <c r="V1012" s="146">
        <v>21</v>
      </c>
      <c r="W1012" s="146">
        <v>22</v>
      </c>
      <c r="X1012" s="146">
        <v>23</v>
      </c>
      <c r="Y1012" s="146">
        <v>24</v>
      </c>
      <c r="Z1012" s="146">
        <v>25</v>
      </c>
      <c r="AA1012" s="146">
        <v>26</v>
      </c>
      <c r="AB1012" s="146">
        <v>27</v>
      </c>
      <c r="AC1012" s="146">
        <v>28</v>
      </c>
      <c r="AD1012" s="146">
        <v>29</v>
      </c>
      <c r="AE1012" s="146">
        <v>30</v>
      </c>
      <c r="AF1012" s="146">
        <v>31</v>
      </c>
      <c r="AG1012" s="146">
        <v>32</v>
      </c>
      <c r="AH1012" s="146">
        <v>33</v>
      </c>
      <c r="AI1012" s="146">
        <v>34</v>
      </c>
      <c r="AJ1012" s="146">
        <v>35</v>
      </c>
      <c r="AK1012" s="146">
        <v>36</v>
      </c>
      <c r="AL1012" s="146">
        <v>37</v>
      </c>
      <c r="AM1012" s="146">
        <v>38</v>
      </c>
      <c r="AN1012" s="146">
        <v>39</v>
      </c>
      <c r="AO1012" s="146">
        <v>40</v>
      </c>
      <c r="AP1012" s="146">
        <v>41</v>
      </c>
      <c r="AQ1012" s="146">
        <v>42</v>
      </c>
    </row>
    <row r="1013" spans="1:43" x14ac:dyDescent="0.25">
      <c r="A1013" s="146">
        <v>0</v>
      </c>
      <c r="B1013" s="146">
        <v>1</v>
      </c>
      <c r="C1013" s="146">
        <v>2</v>
      </c>
      <c r="D1013" s="146">
        <v>3</v>
      </c>
      <c r="E1013" s="146">
        <v>4</v>
      </c>
      <c r="F1013" s="146">
        <v>5</v>
      </c>
      <c r="G1013" s="146">
        <v>6</v>
      </c>
      <c r="H1013" s="146">
        <v>7</v>
      </c>
      <c r="I1013" s="146">
        <v>8</v>
      </c>
      <c r="J1013" s="146">
        <v>9</v>
      </c>
      <c r="K1013" s="146">
        <v>10</v>
      </c>
      <c r="L1013" s="146">
        <v>11</v>
      </c>
      <c r="M1013" s="146">
        <v>12</v>
      </c>
      <c r="N1013" s="146">
        <v>13</v>
      </c>
      <c r="O1013" s="146">
        <v>14</v>
      </c>
      <c r="P1013" s="146">
        <v>15</v>
      </c>
      <c r="Q1013" s="146">
        <v>16</v>
      </c>
      <c r="R1013" s="146">
        <v>17</v>
      </c>
      <c r="S1013" s="146">
        <v>18</v>
      </c>
      <c r="T1013" s="146">
        <v>19</v>
      </c>
      <c r="U1013" s="146">
        <v>20</v>
      </c>
      <c r="V1013" s="146">
        <v>21</v>
      </c>
      <c r="W1013" s="146">
        <v>22</v>
      </c>
      <c r="X1013" s="146">
        <v>23</v>
      </c>
      <c r="Y1013" s="146">
        <v>24</v>
      </c>
      <c r="Z1013" s="146">
        <v>25</v>
      </c>
      <c r="AA1013" s="146">
        <v>26</v>
      </c>
      <c r="AB1013" s="146">
        <v>27</v>
      </c>
      <c r="AC1013" s="146">
        <v>28</v>
      </c>
      <c r="AD1013" s="146">
        <v>29</v>
      </c>
      <c r="AE1013" s="146">
        <v>30</v>
      </c>
      <c r="AF1013" s="146">
        <v>31</v>
      </c>
      <c r="AG1013" s="146">
        <v>32</v>
      </c>
      <c r="AH1013" s="146">
        <v>33</v>
      </c>
      <c r="AI1013" s="146">
        <v>34</v>
      </c>
      <c r="AJ1013" s="146">
        <v>35</v>
      </c>
      <c r="AK1013" s="146">
        <v>36</v>
      </c>
      <c r="AL1013" s="146">
        <v>37</v>
      </c>
      <c r="AM1013" s="146">
        <v>38</v>
      </c>
      <c r="AN1013" s="146">
        <v>39</v>
      </c>
      <c r="AO1013" s="146">
        <v>40</v>
      </c>
      <c r="AP1013" s="146">
        <v>41</v>
      </c>
      <c r="AQ1013" s="146">
        <v>42</v>
      </c>
    </row>
    <row r="1014" spans="1:43" x14ac:dyDescent="0.25">
      <c r="A1014" s="146">
        <v>0</v>
      </c>
      <c r="B1014" s="146">
        <v>1</v>
      </c>
      <c r="C1014" s="146">
        <v>2</v>
      </c>
      <c r="D1014" s="146">
        <v>3</v>
      </c>
      <c r="E1014" s="146">
        <v>4</v>
      </c>
      <c r="F1014" s="146">
        <v>5</v>
      </c>
      <c r="G1014" s="146">
        <v>6</v>
      </c>
      <c r="H1014" s="146">
        <v>7</v>
      </c>
      <c r="I1014" s="146">
        <v>8</v>
      </c>
      <c r="J1014" s="146">
        <v>9</v>
      </c>
      <c r="K1014" s="146">
        <v>10</v>
      </c>
      <c r="L1014" s="146">
        <v>11</v>
      </c>
      <c r="M1014" s="146">
        <v>12</v>
      </c>
      <c r="N1014" s="146">
        <v>13</v>
      </c>
      <c r="O1014" s="146">
        <v>14</v>
      </c>
      <c r="P1014" s="146">
        <v>15</v>
      </c>
      <c r="Q1014" s="146">
        <v>16</v>
      </c>
      <c r="R1014" s="146">
        <v>17</v>
      </c>
      <c r="S1014" s="146">
        <v>18</v>
      </c>
      <c r="T1014" s="146">
        <v>19</v>
      </c>
      <c r="U1014" s="146">
        <v>20</v>
      </c>
      <c r="V1014" s="146">
        <v>21</v>
      </c>
      <c r="W1014" s="146">
        <v>22</v>
      </c>
      <c r="X1014" s="146">
        <v>23</v>
      </c>
      <c r="Y1014" s="146">
        <v>24</v>
      </c>
      <c r="Z1014" s="146">
        <v>25</v>
      </c>
      <c r="AA1014" s="146">
        <v>26</v>
      </c>
      <c r="AB1014" s="146">
        <v>27</v>
      </c>
      <c r="AC1014" s="146">
        <v>28</v>
      </c>
      <c r="AD1014" s="146">
        <v>29</v>
      </c>
      <c r="AE1014" s="146">
        <v>30</v>
      </c>
      <c r="AF1014" s="146">
        <v>31</v>
      </c>
      <c r="AG1014" s="146">
        <v>32</v>
      </c>
      <c r="AH1014" s="146">
        <v>33</v>
      </c>
      <c r="AI1014" s="146">
        <v>34</v>
      </c>
      <c r="AJ1014" s="146">
        <v>35</v>
      </c>
      <c r="AK1014" s="146">
        <v>36</v>
      </c>
      <c r="AL1014" s="146">
        <v>37</v>
      </c>
      <c r="AM1014" s="146">
        <v>38</v>
      </c>
      <c r="AN1014" s="146">
        <v>39</v>
      </c>
      <c r="AO1014" s="146">
        <v>40</v>
      </c>
      <c r="AP1014" s="146">
        <v>41</v>
      </c>
      <c r="AQ1014" s="146">
        <v>42</v>
      </c>
    </row>
    <row r="1015" spans="1:43" x14ac:dyDescent="0.25">
      <c r="A1015" s="146">
        <v>0</v>
      </c>
      <c r="B1015" s="146">
        <v>1</v>
      </c>
      <c r="C1015" s="146">
        <v>2</v>
      </c>
      <c r="D1015" s="146">
        <v>3</v>
      </c>
      <c r="E1015" s="146">
        <v>4</v>
      </c>
      <c r="F1015" s="146">
        <v>5</v>
      </c>
      <c r="G1015" s="146">
        <v>6</v>
      </c>
      <c r="H1015" s="146">
        <v>7</v>
      </c>
      <c r="I1015" s="146">
        <v>8</v>
      </c>
      <c r="J1015" s="146">
        <v>9</v>
      </c>
      <c r="K1015" s="146">
        <v>10</v>
      </c>
      <c r="L1015" s="146">
        <v>11</v>
      </c>
      <c r="M1015" s="146">
        <v>12</v>
      </c>
      <c r="N1015" s="146">
        <v>13</v>
      </c>
      <c r="O1015" s="146">
        <v>14</v>
      </c>
      <c r="P1015" s="146">
        <v>15</v>
      </c>
      <c r="Q1015" s="146">
        <v>16</v>
      </c>
      <c r="R1015" s="146">
        <v>17</v>
      </c>
      <c r="S1015" s="146">
        <v>18</v>
      </c>
      <c r="T1015" s="146">
        <v>19</v>
      </c>
      <c r="U1015" s="146">
        <v>20</v>
      </c>
      <c r="V1015" s="146">
        <v>21</v>
      </c>
      <c r="W1015" s="146">
        <v>22</v>
      </c>
      <c r="X1015" s="146">
        <v>23</v>
      </c>
      <c r="Y1015" s="146">
        <v>24</v>
      </c>
      <c r="Z1015" s="146">
        <v>25</v>
      </c>
      <c r="AA1015" s="146">
        <v>26</v>
      </c>
      <c r="AB1015" s="146">
        <v>27</v>
      </c>
      <c r="AC1015" s="146">
        <v>28</v>
      </c>
      <c r="AD1015" s="146">
        <v>29</v>
      </c>
      <c r="AE1015" s="146">
        <v>30</v>
      </c>
      <c r="AF1015" s="146">
        <v>31</v>
      </c>
      <c r="AG1015" s="146">
        <v>32</v>
      </c>
      <c r="AH1015" s="146">
        <v>33</v>
      </c>
      <c r="AI1015" s="146">
        <v>34</v>
      </c>
      <c r="AJ1015" s="146">
        <v>35</v>
      </c>
      <c r="AK1015" s="146">
        <v>36</v>
      </c>
      <c r="AL1015" s="146">
        <v>37</v>
      </c>
      <c r="AM1015" s="146">
        <v>38</v>
      </c>
      <c r="AN1015" s="146">
        <v>39</v>
      </c>
      <c r="AO1015" s="146">
        <v>40</v>
      </c>
      <c r="AP1015" s="146">
        <v>41</v>
      </c>
      <c r="AQ1015" s="146">
        <v>42</v>
      </c>
    </row>
    <row r="1016" spans="1:43" x14ac:dyDescent="0.25">
      <c r="A1016" s="146">
        <v>0</v>
      </c>
      <c r="B1016" s="146">
        <v>1</v>
      </c>
      <c r="C1016" s="146">
        <v>2</v>
      </c>
      <c r="D1016" s="146">
        <v>3</v>
      </c>
      <c r="E1016" s="146">
        <v>4</v>
      </c>
      <c r="F1016" s="146">
        <v>5</v>
      </c>
      <c r="G1016" s="146">
        <v>6</v>
      </c>
      <c r="H1016" s="146">
        <v>7</v>
      </c>
      <c r="I1016" s="146">
        <v>8</v>
      </c>
      <c r="J1016" s="146">
        <v>9</v>
      </c>
      <c r="K1016" s="146">
        <v>10</v>
      </c>
      <c r="L1016" s="146">
        <v>11</v>
      </c>
      <c r="M1016" s="146">
        <v>12</v>
      </c>
      <c r="N1016" s="146">
        <v>13</v>
      </c>
      <c r="O1016" s="146">
        <v>14</v>
      </c>
      <c r="P1016" s="146">
        <v>15</v>
      </c>
      <c r="Q1016" s="146">
        <v>16</v>
      </c>
      <c r="R1016" s="146">
        <v>17</v>
      </c>
      <c r="S1016" s="146">
        <v>18</v>
      </c>
      <c r="T1016" s="146">
        <v>19</v>
      </c>
      <c r="U1016" s="146">
        <v>20</v>
      </c>
      <c r="V1016" s="146">
        <v>21</v>
      </c>
      <c r="W1016" s="146">
        <v>22</v>
      </c>
      <c r="X1016" s="146">
        <v>23</v>
      </c>
      <c r="Y1016" s="146">
        <v>24</v>
      </c>
      <c r="Z1016" s="146">
        <v>25</v>
      </c>
      <c r="AA1016" s="146">
        <v>26</v>
      </c>
      <c r="AB1016" s="146">
        <v>27</v>
      </c>
      <c r="AC1016" s="146">
        <v>28</v>
      </c>
      <c r="AD1016" s="146">
        <v>29</v>
      </c>
      <c r="AE1016" s="146">
        <v>30</v>
      </c>
      <c r="AF1016" s="146">
        <v>31</v>
      </c>
      <c r="AG1016" s="146">
        <v>32</v>
      </c>
      <c r="AH1016" s="146">
        <v>33</v>
      </c>
      <c r="AI1016" s="146">
        <v>34</v>
      </c>
      <c r="AJ1016" s="146">
        <v>35</v>
      </c>
      <c r="AK1016" s="146">
        <v>36</v>
      </c>
      <c r="AL1016" s="146">
        <v>37</v>
      </c>
      <c r="AM1016" s="146">
        <v>38</v>
      </c>
      <c r="AN1016" s="146">
        <v>39</v>
      </c>
      <c r="AO1016" s="146">
        <v>40</v>
      </c>
      <c r="AP1016" s="146">
        <v>41</v>
      </c>
      <c r="AQ1016" s="146">
        <v>42</v>
      </c>
    </row>
    <row r="1017" spans="1:43" x14ac:dyDescent="0.25">
      <c r="A1017" s="146">
        <v>0</v>
      </c>
      <c r="B1017" s="146">
        <v>1</v>
      </c>
      <c r="C1017" s="146">
        <v>2</v>
      </c>
      <c r="D1017" s="146">
        <v>3</v>
      </c>
      <c r="E1017" s="146">
        <v>4</v>
      </c>
      <c r="F1017" s="146">
        <v>5</v>
      </c>
      <c r="G1017" s="146">
        <v>6</v>
      </c>
      <c r="H1017" s="146">
        <v>7</v>
      </c>
      <c r="I1017" s="146">
        <v>8</v>
      </c>
      <c r="J1017" s="146">
        <v>9</v>
      </c>
      <c r="K1017" s="146">
        <v>10</v>
      </c>
      <c r="L1017" s="146">
        <v>11</v>
      </c>
      <c r="M1017" s="146">
        <v>12</v>
      </c>
      <c r="N1017" s="146">
        <v>13</v>
      </c>
      <c r="O1017" s="146">
        <v>14</v>
      </c>
      <c r="P1017" s="146">
        <v>15</v>
      </c>
      <c r="Q1017" s="146">
        <v>16</v>
      </c>
      <c r="R1017" s="146">
        <v>17</v>
      </c>
      <c r="S1017" s="146">
        <v>18</v>
      </c>
      <c r="T1017" s="146">
        <v>19</v>
      </c>
      <c r="U1017" s="146">
        <v>20</v>
      </c>
      <c r="V1017" s="146">
        <v>21</v>
      </c>
      <c r="W1017" s="146">
        <v>22</v>
      </c>
      <c r="X1017" s="146">
        <v>23</v>
      </c>
      <c r="Y1017" s="146">
        <v>24</v>
      </c>
      <c r="Z1017" s="146">
        <v>25</v>
      </c>
      <c r="AA1017" s="146">
        <v>26</v>
      </c>
      <c r="AB1017" s="146">
        <v>27</v>
      </c>
      <c r="AC1017" s="146">
        <v>28</v>
      </c>
      <c r="AD1017" s="146">
        <v>29</v>
      </c>
      <c r="AE1017" s="146">
        <v>30</v>
      </c>
      <c r="AF1017" s="146">
        <v>31</v>
      </c>
      <c r="AG1017" s="146">
        <v>32</v>
      </c>
      <c r="AH1017" s="146">
        <v>33</v>
      </c>
      <c r="AI1017" s="146">
        <v>34</v>
      </c>
      <c r="AJ1017" s="146">
        <v>35</v>
      </c>
      <c r="AK1017" s="146">
        <v>36</v>
      </c>
      <c r="AL1017" s="146">
        <v>37</v>
      </c>
      <c r="AM1017" s="146">
        <v>38</v>
      </c>
      <c r="AN1017" s="146">
        <v>39</v>
      </c>
      <c r="AO1017" s="146">
        <v>40</v>
      </c>
      <c r="AP1017" s="146">
        <v>41</v>
      </c>
      <c r="AQ1017" s="146">
        <v>42</v>
      </c>
    </row>
    <row r="1018" spans="1:43" x14ac:dyDescent="0.25">
      <c r="A1018" s="146">
        <v>0</v>
      </c>
      <c r="B1018" s="146">
        <v>1</v>
      </c>
      <c r="C1018" s="146">
        <v>2</v>
      </c>
      <c r="D1018" s="146">
        <v>3</v>
      </c>
      <c r="E1018" s="146">
        <v>4</v>
      </c>
      <c r="F1018" s="146">
        <v>5</v>
      </c>
      <c r="G1018" s="146">
        <v>6</v>
      </c>
      <c r="H1018" s="146">
        <v>7</v>
      </c>
      <c r="I1018" s="146">
        <v>8</v>
      </c>
      <c r="J1018" s="146">
        <v>9</v>
      </c>
      <c r="K1018" s="146">
        <v>10</v>
      </c>
      <c r="L1018" s="146">
        <v>11</v>
      </c>
      <c r="M1018" s="146">
        <v>12</v>
      </c>
      <c r="N1018" s="146">
        <v>13</v>
      </c>
      <c r="O1018" s="146">
        <v>14</v>
      </c>
      <c r="P1018" s="146">
        <v>15</v>
      </c>
      <c r="Q1018" s="146">
        <v>16</v>
      </c>
      <c r="R1018" s="146">
        <v>17</v>
      </c>
      <c r="S1018" s="146">
        <v>18</v>
      </c>
      <c r="T1018" s="146">
        <v>19</v>
      </c>
      <c r="U1018" s="146">
        <v>20</v>
      </c>
      <c r="V1018" s="146">
        <v>21</v>
      </c>
      <c r="W1018" s="146">
        <v>22</v>
      </c>
      <c r="X1018" s="146">
        <v>23</v>
      </c>
      <c r="Y1018" s="146">
        <v>24</v>
      </c>
      <c r="Z1018" s="146">
        <v>25</v>
      </c>
      <c r="AA1018" s="146">
        <v>26</v>
      </c>
      <c r="AB1018" s="146">
        <v>27</v>
      </c>
      <c r="AC1018" s="146">
        <v>28</v>
      </c>
      <c r="AD1018" s="146">
        <v>29</v>
      </c>
      <c r="AE1018" s="146">
        <v>30</v>
      </c>
      <c r="AF1018" s="146">
        <v>31</v>
      </c>
      <c r="AG1018" s="146">
        <v>32</v>
      </c>
      <c r="AH1018" s="146">
        <v>33</v>
      </c>
      <c r="AI1018" s="146">
        <v>34</v>
      </c>
      <c r="AJ1018" s="146">
        <v>35</v>
      </c>
      <c r="AK1018" s="146">
        <v>36</v>
      </c>
      <c r="AL1018" s="146">
        <v>37</v>
      </c>
      <c r="AM1018" s="146">
        <v>38</v>
      </c>
      <c r="AN1018" s="146">
        <v>39</v>
      </c>
      <c r="AO1018" s="146">
        <v>40</v>
      </c>
      <c r="AP1018" s="146">
        <v>41</v>
      </c>
      <c r="AQ1018" s="146">
        <v>42</v>
      </c>
    </row>
    <row r="1019" spans="1:43" x14ac:dyDescent="0.25">
      <c r="A1019" s="146">
        <v>0</v>
      </c>
      <c r="B1019" s="146">
        <v>1</v>
      </c>
      <c r="C1019" s="146">
        <v>2</v>
      </c>
      <c r="D1019" s="146">
        <v>3</v>
      </c>
      <c r="E1019" s="146">
        <v>4</v>
      </c>
      <c r="F1019" s="146">
        <v>5</v>
      </c>
      <c r="G1019" s="146">
        <v>6</v>
      </c>
      <c r="H1019" s="146">
        <v>7</v>
      </c>
      <c r="I1019" s="146">
        <v>8</v>
      </c>
      <c r="J1019" s="146">
        <v>9</v>
      </c>
      <c r="K1019" s="146">
        <v>10</v>
      </c>
      <c r="L1019" s="146">
        <v>11</v>
      </c>
      <c r="M1019" s="146">
        <v>12</v>
      </c>
      <c r="N1019" s="146">
        <v>13</v>
      </c>
      <c r="O1019" s="146">
        <v>14</v>
      </c>
      <c r="P1019" s="146">
        <v>15</v>
      </c>
      <c r="Q1019" s="146">
        <v>16</v>
      </c>
      <c r="R1019" s="146">
        <v>17</v>
      </c>
      <c r="S1019" s="146">
        <v>18</v>
      </c>
      <c r="T1019" s="146">
        <v>19</v>
      </c>
      <c r="U1019" s="146">
        <v>20</v>
      </c>
      <c r="V1019" s="146">
        <v>21</v>
      </c>
      <c r="W1019" s="146">
        <v>22</v>
      </c>
      <c r="X1019" s="146">
        <v>23</v>
      </c>
      <c r="Y1019" s="146">
        <v>24</v>
      </c>
      <c r="Z1019" s="146">
        <v>25</v>
      </c>
      <c r="AA1019" s="146">
        <v>26</v>
      </c>
      <c r="AB1019" s="146">
        <v>27</v>
      </c>
      <c r="AC1019" s="146">
        <v>28</v>
      </c>
      <c r="AD1019" s="146">
        <v>29</v>
      </c>
      <c r="AE1019" s="146">
        <v>30</v>
      </c>
      <c r="AF1019" s="146">
        <v>31</v>
      </c>
      <c r="AG1019" s="146">
        <v>32</v>
      </c>
      <c r="AH1019" s="146">
        <v>33</v>
      </c>
      <c r="AI1019" s="146">
        <v>34</v>
      </c>
      <c r="AJ1019" s="146">
        <v>35</v>
      </c>
      <c r="AK1019" s="146">
        <v>36</v>
      </c>
      <c r="AL1019" s="146">
        <v>37</v>
      </c>
      <c r="AM1019" s="146">
        <v>38</v>
      </c>
      <c r="AN1019" s="146">
        <v>39</v>
      </c>
      <c r="AO1019" s="146">
        <v>40</v>
      </c>
      <c r="AP1019" s="146">
        <v>41</v>
      </c>
      <c r="AQ1019" s="146">
        <v>42</v>
      </c>
    </row>
    <row r="1020" spans="1:43" x14ac:dyDescent="0.25">
      <c r="A1020" s="146">
        <v>0</v>
      </c>
      <c r="B1020" s="146">
        <v>1</v>
      </c>
      <c r="C1020" s="146">
        <v>2</v>
      </c>
      <c r="D1020" s="146">
        <v>3</v>
      </c>
      <c r="E1020" s="146">
        <v>4</v>
      </c>
      <c r="F1020" s="146">
        <v>5</v>
      </c>
      <c r="G1020" s="146">
        <v>6</v>
      </c>
      <c r="H1020" s="146">
        <v>7</v>
      </c>
      <c r="I1020" s="146">
        <v>8</v>
      </c>
      <c r="J1020" s="146">
        <v>9</v>
      </c>
      <c r="K1020" s="146">
        <v>10</v>
      </c>
      <c r="L1020" s="146">
        <v>11</v>
      </c>
      <c r="M1020" s="146">
        <v>12</v>
      </c>
      <c r="N1020" s="146">
        <v>13</v>
      </c>
      <c r="O1020" s="146">
        <v>14</v>
      </c>
      <c r="P1020" s="146">
        <v>15</v>
      </c>
      <c r="Q1020" s="146">
        <v>16</v>
      </c>
      <c r="R1020" s="146">
        <v>17</v>
      </c>
      <c r="S1020" s="146">
        <v>18</v>
      </c>
      <c r="T1020" s="146">
        <v>19</v>
      </c>
      <c r="U1020" s="146">
        <v>20</v>
      </c>
      <c r="V1020" s="146">
        <v>21</v>
      </c>
      <c r="W1020" s="146">
        <v>22</v>
      </c>
      <c r="X1020" s="146">
        <v>23</v>
      </c>
      <c r="Y1020" s="146">
        <v>24</v>
      </c>
      <c r="Z1020" s="146">
        <v>25</v>
      </c>
      <c r="AA1020" s="146">
        <v>26</v>
      </c>
      <c r="AB1020" s="146">
        <v>27</v>
      </c>
      <c r="AC1020" s="146">
        <v>28</v>
      </c>
      <c r="AD1020" s="146">
        <v>29</v>
      </c>
      <c r="AE1020" s="146">
        <v>30</v>
      </c>
      <c r="AF1020" s="146">
        <v>31</v>
      </c>
      <c r="AG1020" s="146">
        <v>32</v>
      </c>
      <c r="AH1020" s="146">
        <v>33</v>
      </c>
      <c r="AI1020" s="146">
        <v>34</v>
      </c>
      <c r="AJ1020" s="146">
        <v>35</v>
      </c>
      <c r="AK1020" s="146">
        <v>36</v>
      </c>
      <c r="AL1020" s="146">
        <v>37</v>
      </c>
      <c r="AM1020" s="146">
        <v>38</v>
      </c>
      <c r="AN1020" s="146">
        <v>39</v>
      </c>
      <c r="AO1020" s="146">
        <v>40</v>
      </c>
      <c r="AP1020" s="146">
        <v>41</v>
      </c>
      <c r="AQ1020" s="146">
        <v>42</v>
      </c>
    </row>
    <row r="1021" spans="1:43" x14ac:dyDescent="0.25">
      <c r="A1021" s="146">
        <v>0</v>
      </c>
      <c r="B1021" s="146">
        <v>1</v>
      </c>
      <c r="C1021" s="146">
        <v>2</v>
      </c>
      <c r="D1021" s="146">
        <v>3</v>
      </c>
      <c r="E1021" s="146">
        <v>4</v>
      </c>
      <c r="F1021" s="146">
        <v>5</v>
      </c>
      <c r="G1021" s="146">
        <v>6</v>
      </c>
      <c r="H1021" s="146">
        <v>7</v>
      </c>
      <c r="I1021" s="146">
        <v>8</v>
      </c>
      <c r="J1021" s="146">
        <v>9</v>
      </c>
      <c r="K1021" s="146">
        <v>10</v>
      </c>
      <c r="L1021" s="146">
        <v>11</v>
      </c>
      <c r="M1021" s="146">
        <v>12</v>
      </c>
      <c r="N1021" s="146">
        <v>13</v>
      </c>
      <c r="O1021" s="146">
        <v>14</v>
      </c>
      <c r="P1021" s="146">
        <v>15</v>
      </c>
      <c r="Q1021" s="146">
        <v>16</v>
      </c>
      <c r="R1021" s="146">
        <v>17</v>
      </c>
      <c r="S1021" s="146">
        <v>18</v>
      </c>
      <c r="T1021" s="146">
        <v>19</v>
      </c>
      <c r="U1021" s="146">
        <v>20</v>
      </c>
      <c r="V1021" s="146">
        <v>21</v>
      </c>
      <c r="W1021" s="146">
        <v>22</v>
      </c>
      <c r="X1021" s="146">
        <v>23</v>
      </c>
      <c r="Y1021" s="146">
        <v>24</v>
      </c>
      <c r="Z1021" s="146">
        <v>25</v>
      </c>
      <c r="AA1021" s="146">
        <v>26</v>
      </c>
      <c r="AB1021" s="146">
        <v>27</v>
      </c>
      <c r="AC1021" s="146">
        <v>28</v>
      </c>
      <c r="AD1021" s="146">
        <v>29</v>
      </c>
      <c r="AE1021" s="146">
        <v>30</v>
      </c>
      <c r="AF1021" s="146">
        <v>31</v>
      </c>
      <c r="AG1021" s="146">
        <v>32</v>
      </c>
      <c r="AH1021" s="146">
        <v>33</v>
      </c>
      <c r="AI1021" s="146">
        <v>34</v>
      </c>
      <c r="AJ1021" s="146">
        <v>35</v>
      </c>
      <c r="AK1021" s="146">
        <v>36</v>
      </c>
      <c r="AL1021" s="146">
        <v>37</v>
      </c>
      <c r="AM1021" s="146">
        <v>38</v>
      </c>
      <c r="AN1021" s="146">
        <v>39</v>
      </c>
      <c r="AO1021" s="146">
        <v>40</v>
      </c>
      <c r="AP1021" s="146">
        <v>41</v>
      </c>
      <c r="AQ1021" s="146">
        <v>42</v>
      </c>
    </row>
    <row r="1022" spans="1:43" x14ac:dyDescent="0.25">
      <c r="A1022" s="146">
        <v>0</v>
      </c>
      <c r="B1022" s="146">
        <v>1</v>
      </c>
      <c r="C1022" s="146">
        <v>2</v>
      </c>
      <c r="D1022" s="146">
        <v>3</v>
      </c>
      <c r="E1022" s="146">
        <v>4</v>
      </c>
      <c r="F1022" s="146">
        <v>5</v>
      </c>
      <c r="G1022" s="146">
        <v>6</v>
      </c>
      <c r="H1022" s="146">
        <v>7</v>
      </c>
      <c r="I1022" s="146">
        <v>8</v>
      </c>
      <c r="J1022" s="146">
        <v>9</v>
      </c>
      <c r="K1022" s="146">
        <v>10</v>
      </c>
      <c r="L1022" s="146">
        <v>11</v>
      </c>
      <c r="M1022" s="146">
        <v>12</v>
      </c>
      <c r="N1022" s="146">
        <v>13</v>
      </c>
      <c r="O1022" s="146">
        <v>14</v>
      </c>
      <c r="P1022" s="146">
        <v>15</v>
      </c>
      <c r="Q1022" s="146">
        <v>16</v>
      </c>
      <c r="R1022" s="146">
        <v>17</v>
      </c>
      <c r="S1022" s="146">
        <v>18</v>
      </c>
      <c r="T1022" s="146">
        <v>19</v>
      </c>
      <c r="U1022" s="146">
        <v>20</v>
      </c>
      <c r="V1022" s="146">
        <v>21</v>
      </c>
      <c r="W1022" s="146">
        <v>22</v>
      </c>
      <c r="X1022" s="146">
        <v>23</v>
      </c>
      <c r="Y1022" s="146">
        <v>24</v>
      </c>
      <c r="Z1022" s="146">
        <v>25</v>
      </c>
      <c r="AA1022" s="146">
        <v>26</v>
      </c>
      <c r="AB1022" s="146">
        <v>27</v>
      </c>
      <c r="AC1022" s="146">
        <v>28</v>
      </c>
      <c r="AD1022" s="146">
        <v>29</v>
      </c>
      <c r="AE1022" s="146">
        <v>30</v>
      </c>
      <c r="AF1022" s="146">
        <v>31</v>
      </c>
      <c r="AG1022" s="146">
        <v>32</v>
      </c>
      <c r="AH1022" s="146">
        <v>33</v>
      </c>
      <c r="AI1022" s="146">
        <v>34</v>
      </c>
      <c r="AJ1022" s="146">
        <v>35</v>
      </c>
      <c r="AK1022" s="146">
        <v>36</v>
      </c>
      <c r="AL1022" s="146">
        <v>37</v>
      </c>
      <c r="AM1022" s="146">
        <v>38</v>
      </c>
      <c r="AN1022" s="146">
        <v>39</v>
      </c>
      <c r="AO1022" s="146">
        <v>40</v>
      </c>
      <c r="AP1022" s="146">
        <v>41</v>
      </c>
      <c r="AQ1022" s="146">
        <v>42</v>
      </c>
    </row>
    <row r="1023" spans="1:43" x14ac:dyDescent="0.25">
      <c r="A1023" s="146">
        <v>0</v>
      </c>
      <c r="B1023" s="146">
        <v>1</v>
      </c>
      <c r="C1023" s="146">
        <v>2</v>
      </c>
      <c r="D1023" s="146">
        <v>3</v>
      </c>
      <c r="E1023" s="146">
        <v>4</v>
      </c>
      <c r="F1023" s="146">
        <v>5</v>
      </c>
      <c r="G1023" s="146">
        <v>6</v>
      </c>
      <c r="H1023" s="146">
        <v>7</v>
      </c>
      <c r="I1023" s="146">
        <v>8</v>
      </c>
      <c r="J1023" s="146">
        <v>9</v>
      </c>
      <c r="K1023" s="146">
        <v>10</v>
      </c>
      <c r="L1023" s="146">
        <v>11</v>
      </c>
      <c r="M1023" s="146">
        <v>12</v>
      </c>
      <c r="N1023" s="146">
        <v>13</v>
      </c>
      <c r="O1023" s="146">
        <v>14</v>
      </c>
      <c r="P1023" s="146">
        <v>15</v>
      </c>
      <c r="Q1023" s="146">
        <v>16</v>
      </c>
      <c r="R1023" s="146">
        <v>17</v>
      </c>
      <c r="S1023" s="146">
        <v>18</v>
      </c>
      <c r="T1023" s="146">
        <v>19</v>
      </c>
      <c r="U1023" s="146">
        <v>20</v>
      </c>
      <c r="V1023" s="146">
        <v>21</v>
      </c>
      <c r="W1023" s="146">
        <v>22</v>
      </c>
      <c r="X1023" s="146">
        <v>23</v>
      </c>
      <c r="Y1023" s="146">
        <v>24</v>
      </c>
      <c r="Z1023" s="146">
        <v>25</v>
      </c>
      <c r="AA1023" s="146">
        <v>26</v>
      </c>
      <c r="AB1023" s="146">
        <v>27</v>
      </c>
      <c r="AC1023" s="146">
        <v>28</v>
      </c>
      <c r="AD1023" s="146">
        <v>29</v>
      </c>
      <c r="AE1023" s="146">
        <v>30</v>
      </c>
      <c r="AF1023" s="146">
        <v>31</v>
      </c>
      <c r="AG1023" s="146">
        <v>32</v>
      </c>
      <c r="AH1023" s="146">
        <v>33</v>
      </c>
      <c r="AI1023" s="146">
        <v>34</v>
      </c>
      <c r="AJ1023" s="146">
        <v>35</v>
      </c>
      <c r="AK1023" s="146">
        <v>36</v>
      </c>
      <c r="AL1023" s="146">
        <v>37</v>
      </c>
      <c r="AM1023" s="146">
        <v>38</v>
      </c>
      <c r="AN1023" s="146">
        <v>39</v>
      </c>
      <c r="AO1023" s="146">
        <v>40</v>
      </c>
      <c r="AP1023" s="146">
        <v>41</v>
      </c>
      <c r="AQ1023" s="146">
        <v>42</v>
      </c>
    </row>
    <row r="1024" spans="1:43" x14ac:dyDescent="0.25">
      <c r="A1024" s="146">
        <v>0</v>
      </c>
      <c r="B1024" s="146">
        <v>1</v>
      </c>
      <c r="C1024" s="146">
        <v>2</v>
      </c>
      <c r="D1024" s="146">
        <v>3</v>
      </c>
      <c r="E1024" s="146">
        <v>4</v>
      </c>
      <c r="F1024" s="146">
        <v>5</v>
      </c>
      <c r="G1024" s="146">
        <v>6</v>
      </c>
      <c r="H1024" s="146">
        <v>7</v>
      </c>
      <c r="I1024" s="146">
        <v>8</v>
      </c>
      <c r="J1024" s="146">
        <v>9</v>
      </c>
      <c r="K1024" s="146">
        <v>10</v>
      </c>
      <c r="L1024" s="146">
        <v>11</v>
      </c>
      <c r="M1024" s="146">
        <v>12</v>
      </c>
      <c r="N1024" s="146">
        <v>13</v>
      </c>
      <c r="O1024" s="146">
        <v>14</v>
      </c>
      <c r="P1024" s="146">
        <v>15</v>
      </c>
      <c r="Q1024" s="146">
        <v>16</v>
      </c>
      <c r="R1024" s="146">
        <v>17</v>
      </c>
      <c r="S1024" s="146">
        <v>18</v>
      </c>
      <c r="T1024" s="146">
        <v>19</v>
      </c>
      <c r="U1024" s="146">
        <v>20</v>
      </c>
      <c r="V1024" s="146">
        <v>21</v>
      </c>
      <c r="W1024" s="146">
        <v>22</v>
      </c>
      <c r="X1024" s="146">
        <v>23</v>
      </c>
      <c r="Y1024" s="146">
        <v>24</v>
      </c>
      <c r="Z1024" s="146">
        <v>25</v>
      </c>
      <c r="AA1024" s="146">
        <v>26</v>
      </c>
      <c r="AB1024" s="146">
        <v>27</v>
      </c>
      <c r="AC1024" s="146">
        <v>28</v>
      </c>
      <c r="AD1024" s="146">
        <v>29</v>
      </c>
      <c r="AE1024" s="146">
        <v>30</v>
      </c>
      <c r="AF1024" s="146">
        <v>31</v>
      </c>
      <c r="AG1024" s="146">
        <v>32</v>
      </c>
      <c r="AH1024" s="146">
        <v>33</v>
      </c>
      <c r="AI1024" s="146">
        <v>34</v>
      </c>
      <c r="AJ1024" s="146">
        <v>35</v>
      </c>
      <c r="AK1024" s="146">
        <v>36</v>
      </c>
      <c r="AL1024" s="146">
        <v>37</v>
      </c>
      <c r="AM1024" s="146">
        <v>38</v>
      </c>
      <c r="AN1024" s="146">
        <v>39</v>
      </c>
      <c r="AO1024" s="146">
        <v>40</v>
      </c>
      <c r="AP1024" s="146">
        <v>41</v>
      </c>
      <c r="AQ1024" s="146">
        <v>42</v>
      </c>
    </row>
    <row r="1025" spans="1:43" x14ac:dyDescent="0.25">
      <c r="A1025" s="146">
        <v>0</v>
      </c>
      <c r="B1025" s="146">
        <v>1</v>
      </c>
      <c r="C1025" s="146">
        <v>2</v>
      </c>
      <c r="D1025" s="146">
        <v>3</v>
      </c>
      <c r="E1025" s="146">
        <v>4</v>
      </c>
      <c r="F1025" s="146">
        <v>5</v>
      </c>
      <c r="G1025" s="146">
        <v>6</v>
      </c>
      <c r="H1025" s="146">
        <v>7</v>
      </c>
      <c r="I1025" s="146">
        <v>8</v>
      </c>
      <c r="J1025" s="146">
        <v>9</v>
      </c>
      <c r="K1025" s="146">
        <v>10</v>
      </c>
      <c r="L1025" s="146">
        <v>11</v>
      </c>
      <c r="M1025" s="146">
        <v>12</v>
      </c>
      <c r="N1025" s="146">
        <v>13</v>
      </c>
      <c r="O1025" s="146">
        <v>14</v>
      </c>
      <c r="P1025" s="146">
        <v>15</v>
      </c>
      <c r="Q1025" s="146">
        <v>16</v>
      </c>
      <c r="R1025" s="146">
        <v>17</v>
      </c>
      <c r="S1025" s="146">
        <v>18</v>
      </c>
      <c r="T1025" s="146">
        <v>19</v>
      </c>
      <c r="U1025" s="146">
        <v>20</v>
      </c>
      <c r="V1025" s="146">
        <v>21</v>
      </c>
      <c r="W1025" s="146">
        <v>22</v>
      </c>
      <c r="X1025" s="146">
        <v>23</v>
      </c>
      <c r="Y1025" s="146">
        <v>24</v>
      </c>
      <c r="Z1025" s="146">
        <v>25</v>
      </c>
      <c r="AA1025" s="146">
        <v>26</v>
      </c>
      <c r="AB1025" s="146">
        <v>27</v>
      </c>
      <c r="AC1025" s="146">
        <v>28</v>
      </c>
      <c r="AD1025" s="146">
        <v>29</v>
      </c>
      <c r="AE1025" s="146">
        <v>30</v>
      </c>
      <c r="AF1025" s="146">
        <v>31</v>
      </c>
      <c r="AG1025" s="146">
        <v>32</v>
      </c>
      <c r="AH1025" s="146">
        <v>33</v>
      </c>
      <c r="AI1025" s="146">
        <v>34</v>
      </c>
      <c r="AJ1025" s="146">
        <v>35</v>
      </c>
      <c r="AK1025" s="146">
        <v>36</v>
      </c>
      <c r="AL1025" s="146">
        <v>37</v>
      </c>
      <c r="AM1025" s="146">
        <v>38</v>
      </c>
      <c r="AN1025" s="146">
        <v>39</v>
      </c>
      <c r="AO1025" s="146">
        <v>40</v>
      </c>
      <c r="AP1025" s="146">
        <v>41</v>
      </c>
      <c r="AQ1025" s="146">
        <v>42</v>
      </c>
    </row>
    <row r="1026" spans="1:43" x14ac:dyDescent="0.25">
      <c r="A1026" s="146">
        <v>0</v>
      </c>
      <c r="B1026" s="146">
        <v>1</v>
      </c>
      <c r="C1026" s="146">
        <v>2</v>
      </c>
      <c r="D1026" s="146">
        <v>3</v>
      </c>
      <c r="E1026" s="146">
        <v>4</v>
      </c>
      <c r="F1026" s="146">
        <v>5</v>
      </c>
      <c r="G1026" s="146">
        <v>6</v>
      </c>
      <c r="H1026" s="146">
        <v>7</v>
      </c>
      <c r="I1026" s="146">
        <v>8</v>
      </c>
      <c r="J1026" s="146">
        <v>9</v>
      </c>
      <c r="K1026" s="146">
        <v>10</v>
      </c>
      <c r="L1026" s="146">
        <v>11</v>
      </c>
      <c r="M1026" s="146">
        <v>12</v>
      </c>
      <c r="N1026" s="146">
        <v>13</v>
      </c>
      <c r="O1026" s="146">
        <v>14</v>
      </c>
      <c r="P1026" s="146">
        <v>15</v>
      </c>
      <c r="Q1026" s="146">
        <v>16</v>
      </c>
      <c r="R1026" s="146">
        <v>17</v>
      </c>
      <c r="S1026" s="146">
        <v>18</v>
      </c>
      <c r="T1026" s="146">
        <v>19</v>
      </c>
      <c r="U1026" s="146">
        <v>20</v>
      </c>
      <c r="V1026" s="146">
        <v>21</v>
      </c>
      <c r="W1026" s="146">
        <v>22</v>
      </c>
      <c r="X1026" s="146">
        <v>23</v>
      </c>
      <c r="Y1026" s="146">
        <v>24</v>
      </c>
      <c r="Z1026" s="146">
        <v>25</v>
      </c>
      <c r="AA1026" s="146">
        <v>26</v>
      </c>
      <c r="AB1026" s="146">
        <v>27</v>
      </c>
      <c r="AC1026" s="146">
        <v>28</v>
      </c>
      <c r="AD1026" s="146">
        <v>29</v>
      </c>
      <c r="AE1026" s="146">
        <v>30</v>
      </c>
      <c r="AF1026" s="146">
        <v>31</v>
      </c>
      <c r="AG1026" s="146">
        <v>32</v>
      </c>
      <c r="AH1026" s="146">
        <v>33</v>
      </c>
      <c r="AI1026" s="146">
        <v>34</v>
      </c>
      <c r="AJ1026" s="146">
        <v>35</v>
      </c>
      <c r="AK1026" s="146">
        <v>36</v>
      </c>
      <c r="AL1026" s="146">
        <v>37</v>
      </c>
      <c r="AM1026" s="146">
        <v>38</v>
      </c>
      <c r="AN1026" s="146">
        <v>39</v>
      </c>
      <c r="AO1026" s="146">
        <v>40</v>
      </c>
      <c r="AP1026" s="146">
        <v>41</v>
      </c>
      <c r="AQ1026" s="146">
        <v>42</v>
      </c>
    </row>
    <row r="1027" spans="1:43" x14ac:dyDescent="0.25">
      <c r="A1027" s="146">
        <v>0</v>
      </c>
      <c r="B1027" s="146">
        <v>1</v>
      </c>
      <c r="C1027" s="146">
        <v>2</v>
      </c>
      <c r="D1027" s="146">
        <v>3</v>
      </c>
      <c r="E1027" s="146">
        <v>4</v>
      </c>
      <c r="F1027" s="146">
        <v>5</v>
      </c>
      <c r="G1027" s="146">
        <v>6</v>
      </c>
      <c r="H1027" s="146">
        <v>7</v>
      </c>
      <c r="I1027" s="146">
        <v>8</v>
      </c>
      <c r="J1027" s="146">
        <v>9</v>
      </c>
      <c r="K1027" s="146">
        <v>10</v>
      </c>
      <c r="L1027" s="146">
        <v>11</v>
      </c>
      <c r="M1027" s="146">
        <v>12</v>
      </c>
      <c r="N1027" s="146">
        <v>13</v>
      </c>
      <c r="O1027" s="146">
        <v>14</v>
      </c>
      <c r="P1027" s="146">
        <v>15</v>
      </c>
      <c r="Q1027" s="146">
        <v>16</v>
      </c>
      <c r="R1027" s="146">
        <v>17</v>
      </c>
      <c r="S1027" s="146">
        <v>18</v>
      </c>
      <c r="T1027" s="146">
        <v>19</v>
      </c>
      <c r="U1027" s="146">
        <v>20</v>
      </c>
      <c r="V1027" s="146">
        <v>21</v>
      </c>
      <c r="W1027" s="146">
        <v>22</v>
      </c>
      <c r="X1027" s="146">
        <v>23</v>
      </c>
      <c r="Y1027" s="146">
        <v>24</v>
      </c>
      <c r="Z1027" s="146">
        <v>25</v>
      </c>
      <c r="AA1027" s="146">
        <v>26</v>
      </c>
      <c r="AB1027" s="146">
        <v>27</v>
      </c>
      <c r="AC1027" s="146">
        <v>28</v>
      </c>
      <c r="AD1027" s="146">
        <v>29</v>
      </c>
      <c r="AE1027" s="146">
        <v>30</v>
      </c>
      <c r="AF1027" s="146">
        <v>31</v>
      </c>
      <c r="AG1027" s="146">
        <v>32</v>
      </c>
      <c r="AH1027" s="146">
        <v>33</v>
      </c>
      <c r="AI1027" s="146">
        <v>34</v>
      </c>
      <c r="AJ1027" s="146">
        <v>35</v>
      </c>
      <c r="AK1027" s="146">
        <v>36</v>
      </c>
      <c r="AL1027" s="146">
        <v>37</v>
      </c>
      <c r="AM1027" s="146">
        <v>38</v>
      </c>
      <c r="AN1027" s="146">
        <v>39</v>
      </c>
      <c r="AO1027" s="146">
        <v>40</v>
      </c>
      <c r="AP1027" s="146">
        <v>41</v>
      </c>
      <c r="AQ1027" s="146">
        <v>42</v>
      </c>
    </row>
    <row r="1028" spans="1:43" x14ac:dyDescent="0.25">
      <c r="A1028" s="146">
        <v>0</v>
      </c>
      <c r="B1028" s="146">
        <v>1</v>
      </c>
      <c r="C1028" s="146">
        <v>2</v>
      </c>
      <c r="D1028" s="146">
        <v>3</v>
      </c>
      <c r="E1028" s="146">
        <v>4</v>
      </c>
      <c r="F1028" s="146">
        <v>5</v>
      </c>
      <c r="G1028" s="146">
        <v>6</v>
      </c>
      <c r="H1028" s="146">
        <v>7</v>
      </c>
      <c r="I1028" s="146">
        <v>8</v>
      </c>
      <c r="J1028" s="146">
        <v>9</v>
      </c>
      <c r="K1028" s="146">
        <v>10</v>
      </c>
      <c r="L1028" s="146">
        <v>11</v>
      </c>
      <c r="M1028" s="146">
        <v>12</v>
      </c>
      <c r="N1028" s="146">
        <v>13</v>
      </c>
      <c r="O1028" s="146">
        <v>14</v>
      </c>
      <c r="P1028" s="146">
        <v>15</v>
      </c>
      <c r="Q1028" s="146">
        <v>16</v>
      </c>
      <c r="R1028" s="146">
        <v>17</v>
      </c>
      <c r="S1028" s="146">
        <v>18</v>
      </c>
      <c r="T1028" s="146">
        <v>19</v>
      </c>
      <c r="U1028" s="146">
        <v>20</v>
      </c>
      <c r="V1028" s="146">
        <v>21</v>
      </c>
      <c r="W1028" s="146">
        <v>22</v>
      </c>
      <c r="X1028" s="146">
        <v>23</v>
      </c>
      <c r="Y1028" s="146">
        <v>24</v>
      </c>
      <c r="Z1028" s="146">
        <v>25</v>
      </c>
      <c r="AA1028" s="146">
        <v>26</v>
      </c>
      <c r="AB1028" s="146">
        <v>27</v>
      </c>
      <c r="AC1028" s="146">
        <v>28</v>
      </c>
      <c r="AD1028" s="146">
        <v>29</v>
      </c>
      <c r="AE1028" s="146">
        <v>30</v>
      </c>
      <c r="AF1028" s="146">
        <v>31</v>
      </c>
      <c r="AG1028" s="146">
        <v>32</v>
      </c>
      <c r="AH1028" s="146">
        <v>33</v>
      </c>
      <c r="AI1028" s="146">
        <v>34</v>
      </c>
      <c r="AJ1028" s="146">
        <v>35</v>
      </c>
      <c r="AK1028" s="146">
        <v>36</v>
      </c>
      <c r="AL1028" s="146">
        <v>37</v>
      </c>
      <c r="AM1028" s="146">
        <v>38</v>
      </c>
      <c r="AN1028" s="146">
        <v>39</v>
      </c>
      <c r="AO1028" s="146">
        <v>40</v>
      </c>
      <c r="AP1028" s="146">
        <v>41</v>
      </c>
      <c r="AQ1028" s="146">
        <v>42</v>
      </c>
    </row>
    <row r="1029" spans="1:43" x14ac:dyDescent="0.25">
      <c r="A1029" s="146">
        <v>0</v>
      </c>
      <c r="B1029" s="146">
        <v>1</v>
      </c>
      <c r="C1029" s="146">
        <v>2</v>
      </c>
      <c r="D1029" s="146">
        <v>3</v>
      </c>
      <c r="E1029" s="146">
        <v>4</v>
      </c>
      <c r="F1029" s="146">
        <v>5</v>
      </c>
      <c r="G1029" s="146">
        <v>6</v>
      </c>
      <c r="H1029" s="146">
        <v>7</v>
      </c>
      <c r="I1029" s="146">
        <v>8</v>
      </c>
      <c r="J1029" s="146">
        <v>9</v>
      </c>
      <c r="K1029" s="146">
        <v>10</v>
      </c>
      <c r="L1029" s="146">
        <v>11</v>
      </c>
      <c r="M1029" s="146">
        <v>12</v>
      </c>
      <c r="N1029" s="146">
        <v>13</v>
      </c>
      <c r="O1029" s="146">
        <v>14</v>
      </c>
      <c r="P1029" s="146">
        <v>15</v>
      </c>
      <c r="Q1029" s="146">
        <v>16</v>
      </c>
      <c r="R1029" s="146">
        <v>17</v>
      </c>
      <c r="S1029" s="146">
        <v>18</v>
      </c>
      <c r="T1029" s="146">
        <v>19</v>
      </c>
      <c r="U1029" s="146">
        <v>20</v>
      </c>
      <c r="V1029" s="146">
        <v>21</v>
      </c>
      <c r="W1029" s="146">
        <v>22</v>
      </c>
      <c r="X1029" s="146">
        <v>23</v>
      </c>
      <c r="Y1029" s="146">
        <v>24</v>
      </c>
      <c r="Z1029" s="146">
        <v>25</v>
      </c>
      <c r="AA1029" s="146">
        <v>26</v>
      </c>
      <c r="AB1029" s="146">
        <v>27</v>
      </c>
      <c r="AC1029" s="146">
        <v>28</v>
      </c>
      <c r="AD1029" s="146">
        <v>29</v>
      </c>
      <c r="AE1029" s="146">
        <v>30</v>
      </c>
      <c r="AF1029" s="146">
        <v>31</v>
      </c>
      <c r="AG1029" s="146">
        <v>32</v>
      </c>
      <c r="AH1029" s="146">
        <v>33</v>
      </c>
      <c r="AI1029" s="146">
        <v>34</v>
      </c>
      <c r="AJ1029" s="146">
        <v>35</v>
      </c>
      <c r="AK1029" s="146">
        <v>36</v>
      </c>
      <c r="AL1029" s="146">
        <v>37</v>
      </c>
      <c r="AM1029" s="146">
        <v>38</v>
      </c>
      <c r="AN1029" s="146">
        <v>39</v>
      </c>
      <c r="AO1029" s="146">
        <v>40</v>
      </c>
      <c r="AP1029" s="146">
        <v>41</v>
      </c>
      <c r="AQ1029" s="146">
        <v>42</v>
      </c>
    </row>
    <row r="1030" spans="1:43" x14ac:dyDescent="0.25">
      <c r="A1030" s="146">
        <v>0</v>
      </c>
      <c r="B1030" s="146">
        <v>1</v>
      </c>
      <c r="C1030" s="146">
        <v>2</v>
      </c>
      <c r="D1030" s="146">
        <v>3</v>
      </c>
      <c r="E1030" s="146">
        <v>4</v>
      </c>
      <c r="F1030" s="146">
        <v>5</v>
      </c>
      <c r="G1030" s="146">
        <v>6</v>
      </c>
      <c r="H1030" s="146">
        <v>7</v>
      </c>
      <c r="I1030" s="146">
        <v>8</v>
      </c>
      <c r="J1030" s="146">
        <v>9</v>
      </c>
      <c r="K1030" s="146">
        <v>10</v>
      </c>
      <c r="L1030" s="146">
        <v>11</v>
      </c>
      <c r="M1030" s="146">
        <v>12</v>
      </c>
      <c r="N1030" s="146">
        <v>13</v>
      </c>
      <c r="O1030" s="146">
        <v>14</v>
      </c>
      <c r="P1030" s="146">
        <v>15</v>
      </c>
      <c r="Q1030" s="146">
        <v>16</v>
      </c>
      <c r="R1030" s="146">
        <v>17</v>
      </c>
      <c r="S1030" s="146">
        <v>18</v>
      </c>
      <c r="T1030" s="146">
        <v>19</v>
      </c>
      <c r="U1030" s="146">
        <v>20</v>
      </c>
      <c r="V1030" s="146">
        <v>21</v>
      </c>
      <c r="W1030" s="146">
        <v>22</v>
      </c>
      <c r="X1030" s="146">
        <v>23</v>
      </c>
      <c r="Y1030" s="146">
        <v>24</v>
      </c>
      <c r="Z1030" s="146">
        <v>25</v>
      </c>
      <c r="AA1030" s="146">
        <v>26</v>
      </c>
      <c r="AB1030" s="146">
        <v>27</v>
      </c>
      <c r="AC1030" s="146">
        <v>28</v>
      </c>
      <c r="AD1030" s="146">
        <v>29</v>
      </c>
      <c r="AE1030" s="146">
        <v>30</v>
      </c>
      <c r="AF1030" s="146">
        <v>31</v>
      </c>
      <c r="AG1030" s="146">
        <v>32</v>
      </c>
      <c r="AH1030" s="146">
        <v>33</v>
      </c>
      <c r="AI1030" s="146">
        <v>34</v>
      </c>
      <c r="AJ1030" s="146">
        <v>35</v>
      </c>
      <c r="AK1030" s="146">
        <v>36</v>
      </c>
      <c r="AL1030" s="146">
        <v>37</v>
      </c>
      <c r="AM1030" s="146">
        <v>38</v>
      </c>
      <c r="AN1030" s="146">
        <v>39</v>
      </c>
      <c r="AO1030" s="146">
        <v>40</v>
      </c>
      <c r="AP1030" s="146">
        <v>41</v>
      </c>
      <c r="AQ1030" s="146">
        <v>42</v>
      </c>
    </row>
    <row r="1031" spans="1:43" x14ac:dyDescent="0.25">
      <c r="A1031" s="146">
        <v>0</v>
      </c>
      <c r="B1031" s="146">
        <v>1</v>
      </c>
      <c r="C1031" s="146">
        <v>2</v>
      </c>
      <c r="D1031" s="146">
        <v>3</v>
      </c>
      <c r="E1031" s="146">
        <v>4</v>
      </c>
      <c r="F1031" s="146">
        <v>5</v>
      </c>
      <c r="G1031" s="146">
        <v>6</v>
      </c>
      <c r="H1031" s="146">
        <v>7</v>
      </c>
      <c r="I1031" s="146">
        <v>8</v>
      </c>
      <c r="J1031" s="146">
        <v>9</v>
      </c>
      <c r="K1031" s="146">
        <v>10</v>
      </c>
      <c r="L1031" s="146">
        <v>11</v>
      </c>
      <c r="M1031" s="146">
        <v>12</v>
      </c>
      <c r="N1031" s="146">
        <v>13</v>
      </c>
      <c r="O1031" s="146">
        <v>14</v>
      </c>
      <c r="P1031" s="146">
        <v>15</v>
      </c>
      <c r="Q1031" s="146">
        <v>16</v>
      </c>
      <c r="R1031" s="146">
        <v>17</v>
      </c>
      <c r="S1031" s="146">
        <v>18</v>
      </c>
      <c r="T1031" s="146">
        <v>19</v>
      </c>
      <c r="U1031" s="146">
        <v>20</v>
      </c>
      <c r="V1031" s="146">
        <v>21</v>
      </c>
      <c r="W1031" s="146">
        <v>22</v>
      </c>
      <c r="X1031" s="146">
        <v>23</v>
      </c>
      <c r="Y1031" s="146">
        <v>24</v>
      </c>
      <c r="Z1031" s="146">
        <v>25</v>
      </c>
      <c r="AA1031" s="146">
        <v>26</v>
      </c>
      <c r="AB1031" s="146">
        <v>27</v>
      </c>
      <c r="AC1031" s="146">
        <v>28</v>
      </c>
      <c r="AD1031" s="146">
        <v>29</v>
      </c>
      <c r="AE1031" s="146">
        <v>30</v>
      </c>
      <c r="AF1031" s="146">
        <v>31</v>
      </c>
      <c r="AG1031" s="146">
        <v>32</v>
      </c>
      <c r="AH1031" s="146">
        <v>33</v>
      </c>
      <c r="AI1031" s="146">
        <v>34</v>
      </c>
      <c r="AJ1031" s="146">
        <v>35</v>
      </c>
      <c r="AK1031" s="146">
        <v>36</v>
      </c>
      <c r="AL1031" s="146">
        <v>37</v>
      </c>
      <c r="AM1031" s="146">
        <v>38</v>
      </c>
      <c r="AN1031" s="146">
        <v>39</v>
      </c>
      <c r="AO1031" s="146">
        <v>40</v>
      </c>
      <c r="AP1031" s="146">
        <v>41</v>
      </c>
      <c r="AQ1031" s="146">
        <v>42</v>
      </c>
    </row>
    <row r="1032" spans="1:43" x14ac:dyDescent="0.25">
      <c r="A1032" s="146">
        <v>0</v>
      </c>
      <c r="B1032" s="146">
        <v>1</v>
      </c>
      <c r="C1032" s="146">
        <v>2</v>
      </c>
      <c r="D1032" s="146">
        <v>3</v>
      </c>
      <c r="E1032" s="146">
        <v>4</v>
      </c>
      <c r="F1032" s="146">
        <v>5</v>
      </c>
      <c r="G1032" s="146">
        <v>6</v>
      </c>
      <c r="H1032" s="146">
        <v>7</v>
      </c>
      <c r="I1032" s="146">
        <v>8</v>
      </c>
      <c r="J1032" s="146">
        <v>9</v>
      </c>
      <c r="K1032" s="146">
        <v>10</v>
      </c>
      <c r="L1032" s="146">
        <v>11</v>
      </c>
      <c r="M1032" s="146">
        <v>12</v>
      </c>
      <c r="N1032" s="146">
        <v>13</v>
      </c>
      <c r="O1032" s="146">
        <v>14</v>
      </c>
      <c r="P1032" s="146">
        <v>15</v>
      </c>
      <c r="Q1032" s="146">
        <v>16</v>
      </c>
      <c r="R1032" s="146">
        <v>17</v>
      </c>
      <c r="S1032" s="146">
        <v>18</v>
      </c>
      <c r="T1032" s="146">
        <v>19</v>
      </c>
      <c r="U1032" s="146">
        <v>20</v>
      </c>
      <c r="V1032" s="146">
        <v>21</v>
      </c>
      <c r="W1032" s="146">
        <v>22</v>
      </c>
      <c r="X1032" s="146">
        <v>23</v>
      </c>
      <c r="Y1032" s="146">
        <v>24</v>
      </c>
      <c r="Z1032" s="146">
        <v>25</v>
      </c>
      <c r="AA1032" s="146">
        <v>26</v>
      </c>
      <c r="AB1032" s="146">
        <v>27</v>
      </c>
      <c r="AC1032" s="146">
        <v>28</v>
      </c>
      <c r="AD1032" s="146">
        <v>29</v>
      </c>
      <c r="AE1032" s="146">
        <v>30</v>
      </c>
      <c r="AF1032" s="146">
        <v>31</v>
      </c>
      <c r="AG1032" s="146">
        <v>32</v>
      </c>
      <c r="AH1032" s="146">
        <v>33</v>
      </c>
      <c r="AI1032" s="146">
        <v>34</v>
      </c>
      <c r="AJ1032" s="146">
        <v>35</v>
      </c>
      <c r="AK1032" s="146">
        <v>36</v>
      </c>
      <c r="AL1032" s="146">
        <v>37</v>
      </c>
      <c r="AM1032" s="146">
        <v>38</v>
      </c>
      <c r="AN1032" s="146">
        <v>39</v>
      </c>
      <c r="AO1032" s="146">
        <v>40</v>
      </c>
      <c r="AP1032" s="146">
        <v>41</v>
      </c>
      <c r="AQ1032" s="146">
        <v>42</v>
      </c>
    </row>
    <row r="1033" spans="1:43" x14ac:dyDescent="0.25">
      <c r="A1033" s="146">
        <v>0</v>
      </c>
      <c r="B1033" s="146">
        <v>1</v>
      </c>
      <c r="C1033" s="146">
        <v>2</v>
      </c>
      <c r="D1033" s="146">
        <v>3</v>
      </c>
      <c r="E1033" s="146">
        <v>4</v>
      </c>
      <c r="F1033" s="146">
        <v>5</v>
      </c>
      <c r="G1033" s="146">
        <v>6</v>
      </c>
      <c r="H1033" s="146">
        <v>7</v>
      </c>
      <c r="I1033" s="146">
        <v>8</v>
      </c>
      <c r="J1033" s="146">
        <v>9</v>
      </c>
      <c r="K1033" s="146">
        <v>10</v>
      </c>
      <c r="L1033" s="146">
        <v>11</v>
      </c>
      <c r="M1033" s="146">
        <v>12</v>
      </c>
      <c r="N1033" s="146">
        <v>13</v>
      </c>
      <c r="O1033" s="146">
        <v>14</v>
      </c>
      <c r="P1033" s="146">
        <v>15</v>
      </c>
      <c r="Q1033" s="146">
        <v>16</v>
      </c>
      <c r="R1033" s="146">
        <v>17</v>
      </c>
      <c r="S1033" s="146">
        <v>18</v>
      </c>
      <c r="T1033" s="146">
        <v>19</v>
      </c>
      <c r="U1033" s="146">
        <v>20</v>
      </c>
      <c r="V1033" s="146">
        <v>21</v>
      </c>
      <c r="W1033" s="146">
        <v>22</v>
      </c>
      <c r="X1033" s="146">
        <v>23</v>
      </c>
      <c r="Y1033" s="146">
        <v>24</v>
      </c>
      <c r="Z1033" s="146">
        <v>25</v>
      </c>
      <c r="AA1033" s="146">
        <v>26</v>
      </c>
      <c r="AB1033" s="146">
        <v>27</v>
      </c>
      <c r="AC1033" s="146">
        <v>28</v>
      </c>
      <c r="AD1033" s="146">
        <v>29</v>
      </c>
      <c r="AE1033" s="146">
        <v>30</v>
      </c>
      <c r="AF1033" s="146">
        <v>31</v>
      </c>
      <c r="AG1033" s="146">
        <v>32</v>
      </c>
      <c r="AH1033" s="146">
        <v>33</v>
      </c>
      <c r="AI1033" s="146">
        <v>34</v>
      </c>
      <c r="AJ1033" s="146">
        <v>35</v>
      </c>
      <c r="AK1033" s="146">
        <v>36</v>
      </c>
      <c r="AL1033" s="146">
        <v>37</v>
      </c>
      <c r="AM1033" s="146">
        <v>38</v>
      </c>
      <c r="AN1033" s="146">
        <v>39</v>
      </c>
      <c r="AO1033" s="146">
        <v>40</v>
      </c>
      <c r="AP1033" s="146">
        <v>41</v>
      </c>
      <c r="AQ1033" s="146">
        <v>42</v>
      </c>
    </row>
    <row r="1034" spans="1:43" x14ac:dyDescent="0.25">
      <c r="A1034" s="146">
        <v>0</v>
      </c>
      <c r="B1034" s="146">
        <v>1</v>
      </c>
      <c r="C1034" s="146">
        <v>2</v>
      </c>
      <c r="D1034" s="146">
        <v>3</v>
      </c>
      <c r="E1034" s="146">
        <v>4</v>
      </c>
      <c r="F1034" s="146">
        <v>5</v>
      </c>
      <c r="G1034" s="146">
        <v>6</v>
      </c>
      <c r="H1034" s="146">
        <v>7</v>
      </c>
      <c r="I1034" s="146">
        <v>8</v>
      </c>
      <c r="J1034" s="146">
        <v>9</v>
      </c>
      <c r="K1034" s="146">
        <v>10</v>
      </c>
      <c r="L1034" s="146">
        <v>11</v>
      </c>
      <c r="M1034" s="146">
        <v>12</v>
      </c>
      <c r="N1034" s="146">
        <v>13</v>
      </c>
      <c r="O1034" s="146">
        <v>14</v>
      </c>
      <c r="P1034" s="146">
        <v>15</v>
      </c>
      <c r="Q1034" s="146">
        <v>16</v>
      </c>
      <c r="R1034" s="146">
        <v>17</v>
      </c>
      <c r="S1034" s="146">
        <v>18</v>
      </c>
      <c r="T1034" s="146">
        <v>19</v>
      </c>
      <c r="U1034" s="146">
        <v>20</v>
      </c>
      <c r="V1034" s="146">
        <v>21</v>
      </c>
      <c r="W1034" s="146">
        <v>22</v>
      </c>
      <c r="X1034" s="146">
        <v>23</v>
      </c>
      <c r="Y1034" s="146">
        <v>24</v>
      </c>
      <c r="Z1034" s="146">
        <v>25</v>
      </c>
      <c r="AA1034" s="146">
        <v>26</v>
      </c>
      <c r="AB1034" s="146">
        <v>27</v>
      </c>
      <c r="AC1034" s="146">
        <v>28</v>
      </c>
      <c r="AD1034" s="146">
        <v>29</v>
      </c>
      <c r="AE1034" s="146">
        <v>30</v>
      </c>
      <c r="AF1034" s="146">
        <v>31</v>
      </c>
      <c r="AG1034" s="146">
        <v>32</v>
      </c>
      <c r="AH1034" s="146">
        <v>33</v>
      </c>
      <c r="AI1034" s="146">
        <v>34</v>
      </c>
      <c r="AJ1034" s="146">
        <v>35</v>
      </c>
      <c r="AK1034" s="146">
        <v>36</v>
      </c>
      <c r="AL1034" s="146">
        <v>37</v>
      </c>
      <c r="AM1034" s="146">
        <v>38</v>
      </c>
      <c r="AN1034" s="146">
        <v>39</v>
      </c>
      <c r="AO1034" s="146">
        <v>40</v>
      </c>
      <c r="AP1034" s="146">
        <v>41</v>
      </c>
      <c r="AQ1034" s="146">
        <v>42</v>
      </c>
    </row>
    <row r="1035" spans="1:43" x14ac:dyDescent="0.25">
      <c r="A1035" s="146">
        <v>0</v>
      </c>
      <c r="B1035" s="146">
        <v>1</v>
      </c>
      <c r="C1035" s="146">
        <v>2</v>
      </c>
      <c r="D1035" s="146">
        <v>3</v>
      </c>
      <c r="E1035" s="146">
        <v>4</v>
      </c>
      <c r="F1035" s="146">
        <v>5</v>
      </c>
      <c r="G1035" s="146">
        <v>6</v>
      </c>
      <c r="H1035" s="146">
        <v>7</v>
      </c>
      <c r="I1035" s="146">
        <v>8</v>
      </c>
      <c r="J1035" s="146">
        <v>9</v>
      </c>
      <c r="K1035" s="146">
        <v>10</v>
      </c>
      <c r="L1035" s="146">
        <v>11</v>
      </c>
      <c r="M1035" s="146">
        <v>12</v>
      </c>
      <c r="N1035" s="146">
        <v>13</v>
      </c>
      <c r="O1035" s="146">
        <v>14</v>
      </c>
      <c r="P1035" s="146">
        <v>15</v>
      </c>
      <c r="Q1035" s="146">
        <v>16</v>
      </c>
      <c r="R1035" s="146">
        <v>17</v>
      </c>
      <c r="S1035" s="146">
        <v>18</v>
      </c>
      <c r="T1035" s="146">
        <v>19</v>
      </c>
      <c r="U1035" s="146">
        <v>20</v>
      </c>
      <c r="V1035" s="146">
        <v>21</v>
      </c>
      <c r="W1035" s="146">
        <v>22</v>
      </c>
      <c r="X1035" s="146">
        <v>23</v>
      </c>
      <c r="Y1035" s="146">
        <v>24</v>
      </c>
      <c r="Z1035" s="146">
        <v>25</v>
      </c>
      <c r="AA1035" s="146">
        <v>26</v>
      </c>
      <c r="AB1035" s="146">
        <v>27</v>
      </c>
      <c r="AC1035" s="146">
        <v>28</v>
      </c>
      <c r="AD1035" s="146">
        <v>29</v>
      </c>
      <c r="AE1035" s="146">
        <v>30</v>
      </c>
      <c r="AF1035" s="146">
        <v>31</v>
      </c>
      <c r="AG1035" s="146">
        <v>32</v>
      </c>
      <c r="AH1035" s="146">
        <v>33</v>
      </c>
      <c r="AI1035" s="146">
        <v>34</v>
      </c>
      <c r="AJ1035" s="146">
        <v>35</v>
      </c>
      <c r="AK1035" s="146">
        <v>36</v>
      </c>
      <c r="AL1035" s="146">
        <v>37</v>
      </c>
      <c r="AM1035" s="146">
        <v>38</v>
      </c>
      <c r="AN1035" s="146">
        <v>39</v>
      </c>
      <c r="AO1035" s="146">
        <v>40</v>
      </c>
      <c r="AP1035" s="146">
        <v>41</v>
      </c>
      <c r="AQ1035" s="146">
        <v>42</v>
      </c>
    </row>
    <row r="1036" spans="1:43" x14ac:dyDescent="0.25">
      <c r="A1036" s="146">
        <v>0</v>
      </c>
      <c r="B1036" s="146">
        <v>1</v>
      </c>
      <c r="C1036" s="146">
        <v>2</v>
      </c>
      <c r="D1036" s="146">
        <v>3</v>
      </c>
      <c r="E1036" s="146">
        <v>4</v>
      </c>
      <c r="F1036" s="146">
        <v>5</v>
      </c>
      <c r="G1036" s="146">
        <v>6</v>
      </c>
      <c r="H1036" s="146">
        <v>7</v>
      </c>
      <c r="I1036" s="146">
        <v>8</v>
      </c>
      <c r="J1036" s="146">
        <v>9</v>
      </c>
      <c r="K1036" s="146">
        <v>10</v>
      </c>
      <c r="L1036" s="146">
        <v>11</v>
      </c>
      <c r="M1036" s="146">
        <v>12</v>
      </c>
      <c r="N1036" s="146">
        <v>13</v>
      </c>
      <c r="O1036" s="146">
        <v>14</v>
      </c>
      <c r="P1036" s="146">
        <v>15</v>
      </c>
      <c r="Q1036" s="146">
        <v>16</v>
      </c>
      <c r="R1036" s="146">
        <v>17</v>
      </c>
      <c r="S1036" s="146">
        <v>18</v>
      </c>
      <c r="T1036" s="146">
        <v>19</v>
      </c>
      <c r="U1036" s="146">
        <v>20</v>
      </c>
      <c r="V1036" s="146">
        <v>21</v>
      </c>
      <c r="W1036" s="146">
        <v>22</v>
      </c>
      <c r="X1036" s="146">
        <v>23</v>
      </c>
      <c r="Y1036" s="146">
        <v>24</v>
      </c>
      <c r="Z1036" s="146">
        <v>25</v>
      </c>
      <c r="AA1036" s="146">
        <v>26</v>
      </c>
      <c r="AB1036" s="146">
        <v>27</v>
      </c>
      <c r="AC1036" s="146">
        <v>28</v>
      </c>
      <c r="AD1036" s="146">
        <v>29</v>
      </c>
      <c r="AE1036" s="146">
        <v>30</v>
      </c>
      <c r="AF1036" s="146">
        <v>31</v>
      </c>
      <c r="AG1036" s="146">
        <v>32</v>
      </c>
      <c r="AH1036" s="146">
        <v>33</v>
      </c>
      <c r="AI1036" s="146">
        <v>34</v>
      </c>
      <c r="AJ1036" s="146">
        <v>35</v>
      </c>
      <c r="AK1036" s="146">
        <v>36</v>
      </c>
      <c r="AL1036" s="146">
        <v>37</v>
      </c>
      <c r="AM1036" s="146">
        <v>38</v>
      </c>
      <c r="AN1036" s="146">
        <v>39</v>
      </c>
      <c r="AO1036" s="146">
        <v>40</v>
      </c>
      <c r="AP1036" s="146">
        <v>41</v>
      </c>
      <c r="AQ1036" s="146">
        <v>42</v>
      </c>
    </row>
    <row r="1037" spans="1:43" x14ac:dyDescent="0.25">
      <c r="A1037" s="146">
        <v>0</v>
      </c>
      <c r="B1037" s="146">
        <v>1</v>
      </c>
      <c r="C1037" s="146">
        <v>2</v>
      </c>
      <c r="D1037" s="146">
        <v>3</v>
      </c>
      <c r="E1037" s="146">
        <v>4</v>
      </c>
      <c r="F1037" s="146">
        <v>5</v>
      </c>
      <c r="G1037" s="146">
        <v>6</v>
      </c>
      <c r="H1037" s="146">
        <v>7</v>
      </c>
      <c r="I1037" s="146">
        <v>8</v>
      </c>
      <c r="J1037" s="146">
        <v>9</v>
      </c>
      <c r="K1037" s="146">
        <v>10</v>
      </c>
      <c r="L1037" s="146">
        <v>11</v>
      </c>
      <c r="M1037" s="146">
        <v>12</v>
      </c>
      <c r="N1037" s="146">
        <v>13</v>
      </c>
      <c r="O1037" s="146">
        <v>14</v>
      </c>
      <c r="P1037" s="146">
        <v>15</v>
      </c>
      <c r="Q1037" s="146">
        <v>16</v>
      </c>
      <c r="R1037" s="146">
        <v>17</v>
      </c>
      <c r="S1037" s="146">
        <v>18</v>
      </c>
      <c r="T1037" s="146">
        <v>19</v>
      </c>
      <c r="U1037" s="146">
        <v>20</v>
      </c>
      <c r="V1037" s="146">
        <v>21</v>
      </c>
      <c r="W1037" s="146">
        <v>22</v>
      </c>
      <c r="X1037" s="146">
        <v>23</v>
      </c>
      <c r="Y1037" s="146">
        <v>24</v>
      </c>
      <c r="Z1037" s="146">
        <v>25</v>
      </c>
      <c r="AA1037" s="146">
        <v>26</v>
      </c>
      <c r="AB1037" s="146">
        <v>27</v>
      </c>
      <c r="AC1037" s="146">
        <v>28</v>
      </c>
      <c r="AD1037" s="146">
        <v>29</v>
      </c>
      <c r="AE1037" s="146">
        <v>30</v>
      </c>
      <c r="AF1037" s="146">
        <v>31</v>
      </c>
      <c r="AG1037" s="146">
        <v>32</v>
      </c>
      <c r="AH1037" s="146">
        <v>33</v>
      </c>
      <c r="AI1037" s="146">
        <v>34</v>
      </c>
      <c r="AJ1037" s="146">
        <v>35</v>
      </c>
      <c r="AK1037" s="146">
        <v>36</v>
      </c>
      <c r="AL1037" s="146">
        <v>37</v>
      </c>
      <c r="AM1037" s="146">
        <v>38</v>
      </c>
      <c r="AN1037" s="146">
        <v>39</v>
      </c>
      <c r="AO1037" s="146">
        <v>40</v>
      </c>
      <c r="AP1037" s="146">
        <v>41</v>
      </c>
      <c r="AQ1037" s="146">
        <v>42</v>
      </c>
    </row>
    <row r="1038" spans="1:43" x14ac:dyDescent="0.25">
      <c r="A1038" s="146">
        <v>0</v>
      </c>
      <c r="B1038" s="146">
        <v>1</v>
      </c>
      <c r="C1038" s="146">
        <v>2</v>
      </c>
      <c r="D1038" s="146">
        <v>3</v>
      </c>
      <c r="E1038" s="146">
        <v>4</v>
      </c>
      <c r="F1038" s="146">
        <v>5</v>
      </c>
      <c r="G1038" s="146">
        <v>6</v>
      </c>
      <c r="H1038" s="146">
        <v>7</v>
      </c>
      <c r="I1038" s="146">
        <v>8</v>
      </c>
      <c r="J1038" s="146">
        <v>9</v>
      </c>
      <c r="K1038" s="146">
        <v>10</v>
      </c>
      <c r="L1038" s="146">
        <v>11</v>
      </c>
      <c r="M1038" s="146">
        <v>12</v>
      </c>
      <c r="N1038" s="146">
        <v>13</v>
      </c>
      <c r="O1038" s="146">
        <v>14</v>
      </c>
      <c r="P1038" s="146">
        <v>15</v>
      </c>
      <c r="Q1038" s="146">
        <v>16</v>
      </c>
      <c r="R1038" s="146">
        <v>17</v>
      </c>
      <c r="S1038" s="146">
        <v>18</v>
      </c>
      <c r="T1038" s="146">
        <v>19</v>
      </c>
      <c r="U1038" s="146">
        <v>20</v>
      </c>
      <c r="V1038" s="146">
        <v>21</v>
      </c>
      <c r="W1038" s="146">
        <v>22</v>
      </c>
      <c r="X1038" s="146">
        <v>23</v>
      </c>
      <c r="Y1038" s="146">
        <v>24</v>
      </c>
      <c r="Z1038" s="146">
        <v>25</v>
      </c>
      <c r="AA1038" s="146">
        <v>26</v>
      </c>
      <c r="AB1038" s="146">
        <v>27</v>
      </c>
      <c r="AC1038" s="146">
        <v>28</v>
      </c>
      <c r="AD1038" s="146">
        <v>29</v>
      </c>
      <c r="AE1038" s="146">
        <v>30</v>
      </c>
      <c r="AF1038" s="146">
        <v>31</v>
      </c>
      <c r="AG1038" s="146">
        <v>32</v>
      </c>
      <c r="AH1038" s="146">
        <v>33</v>
      </c>
      <c r="AI1038" s="146">
        <v>34</v>
      </c>
      <c r="AJ1038" s="146">
        <v>35</v>
      </c>
      <c r="AK1038" s="146">
        <v>36</v>
      </c>
      <c r="AL1038" s="146">
        <v>37</v>
      </c>
      <c r="AM1038" s="146">
        <v>38</v>
      </c>
      <c r="AN1038" s="146">
        <v>39</v>
      </c>
      <c r="AO1038" s="146">
        <v>40</v>
      </c>
      <c r="AP1038" s="146">
        <v>41</v>
      </c>
      <c r="AQ1038" s="146">
        <v>42</v>
      </c>
    </row>
    <row r="1039" spans="1:43" x14ac:dyDescent="0.25">
      <c r="A1039" s="146">
        <v>0</v>
      </c>
      <c r="B1039" s="146">
        <v>1</v>
      </c>
      <c r="C1039" s="146">
        <v>2</v>
      </c>
      <c r="D1039" s="146">
        <v>3</v>
      </c>
      <c r="E1039" s="146">
        <v>4</v>
      </c>
      <c r="F1039" s="146">
        <v>5</v>
      </c>
      <c r="G1039" s="146">
        <v>6</v>
      </c>
      <c r="H1039" s="146">
        <v>7</v>
      </c>
      <c r="I1039" s="146">
        <v>8</v>
      </c>
      <c r="J1039" s="146">
        <v>9</v>
      </c>
      <c r="K1039" s="146">
        <v>10</v>
      </c>
      <c r="L1039" s="146">
        <v>11</v>
      </c>
      <c r="M1039" s="146">
        <v>12</v>
      </c>
      <c r="N1039" s="146">
        <v>13</v>
      </c>
      <c r="O1039" s="146">
        <v>14</v>
      </c>
      <c r="P1039" s="146">
        <v>15</v>
      </c>
      <c r="Q1039" s="146">
        <v>16</v>
      </c>
      <c r="R1039" s="146">
        <v>17</v>
      </c>
      <c r="S1039" s="146">
        <v>18</v>
      </c>
      <c r="T1039" s="146">
        <v>19</v>
      </c>
      <c r="U1039" s="146">
        <v>20</v>
      </c>
      <c r="V1039" s="146">
        <v>21</v>
      </c>
      <c r="W1039" s="146">
        <v>22</v>
      </c>
      <c r="X1039" s="146">
        <v>23</v>
      </c>
      <c r="Y1039" s="146">
        <v>24</v>
      </c>
      <c r="Z1039" s="146">
        <v>25</v>
      </c>
      <c r="AA1039" s="146">
        <v>26</v>
      </c>
      <c r="AB1039" s="146">
        <v>27</v>
      </c>
      <c r="AC1039" s="146">
        <v>28</v>
      </c>
      <c r="AD1039" s="146">
        <v>29</v>
      </c>
      <c r="AE1039" s="146">
        <v>30</v>
      </c>
      <c r="AF1039" s="146">
        <v>31</v>
      </c>
      <c r="AG1039" s="146">
        <v>32</v>
      </c>
      <c r="AH1039" s="146">
        <v>33</v>
      </c>
      <c r="AI1039" s="146">
        <v>34</v>
      </c>
      <c r="AJ1039" s="146">
        <v>35</v>
      </c>
      <c r="AK1039" s="146">
        <v>36</v>
      </c>
      <c r="AL1039" s="146">
        <v>37</v>
      </c>
      <c r="AM1039" s="146">
        <v>38</v>
      </c>
      <c r="AN1039" s="146">
        <v>39</v>
      </c>
      <c r="AO1039" s="146">
        <v>40</v>
      </c>
      <c r="AP1039" s="146">
        <v>41</v>
      </c>
      <c r="AQ1039" s="146">
        <v>42</v>
      </c>
    </row>
    <row r="1040" spans="1:43" x14ac:dyDescent="0.25">
      <c r="A1040" s="146">
        <v>0</v>
      </c>
      <c r="B1040" s="146">
        <v>1</v>
      </c>
      <c r="C1040" s="146">
        <v>2</v>
      </c>
      <c r="D1040" s="146">
        <v>3</v>
      </c>
      <c r="E1040" s="146">
        <v>4</v>
      </c>
      <c r="F1040" s="146">
        <v>5</v>
      </c>
      <c r="G1040" s="146">
        <v>6</v>
      </c>
      <c r="H1040" s="146">
        <v>7</v>
      </c>
      <c r="I1040" s="146">
        <v>8</v>
      </c>
      <c r="J1040" s="146">
        <v>9</v>
      </c>
      <c r="K1040" s="146">
        <v>10</v>
      </c>
      <c r="L1040" s="146">
        <v>11</v>
      </c>
      <c r="M1040" s="146">
        <v>12</v>
      </c>
      <c r="N1040" s="146">
        <v>13</v>
      </c>
      <c r="O1040" s="146">
        <v>14</v>
      </c>
      <c r="P1040" s="146">
        <v>15</v>
      </c>
      <c r="Q1040" s="146">
        <v>16</v>
      </c>
      <c r="R1040" s="146">
        <v>17</v>
      </c>
      <c r="S1040" s="146">
        <v>18</v>
      </c>
      <c r="T1040" s="146">
        <v>19</v>
      </c>
      <c r="U1040" s="146">
        <v>20</v>
      </c>
      <c r="V1040" s="146">
        <v>21</v>
      </c>
      <c r="W1040" s="146">
        <v>22</v>
      </c>
      <c r="X1040" s="146">
        <v>23</v>
      </c>
      <c r="Y1040" s="146">
        <v>24</v>
      </c>
      <c r="Z1040" s="146">
        <v>25</v>
      </c>
      <c r="AA1040" s="146">
        <v>26</v>
      </c>
      <c r="AB1040" s="146">
        <v>27</v>
      </c>
      <c r="AC1040" s="146">
        <v>28</v>
      </c>
      <c r="AD1040" s="146">
        <v>29</v>
      </c>
      <c r="AE1040" s="146">
        <v>30</v>
      </c>
      <c r="AF1040" s="146">
        <v>31</v>
      </c>
      <c r="AG1040" s="146">
        <v>32</v>
      </c>
      <c r="AH1040" s="146">
        <v>33</v>
      </c>
      <c r="AI1040" s="146">
        <v>34</v>
      </c>
      <c r="AJ1040" s="146">
        <v>35</v>
      </c>
      <c r="AK1040" s="146">
        <v>36</v>
      </c>
      <c r="AL1040" s="146">
        <v>37</v>
      </c>
      <c r="AM1040" s="146">
        <v>38</v>
      </c>
      <c r="AN1040" s="146">
        <v>39</v>
      </c>
      <c r="AO1040" s="146">
        <v>40</v>
      </c>
      <c r="AP1040" s="146">
        <v>41</v>
      </c>
      <c r="AQ1040" s="146">
        <v>42</v>
      </c>
    </row>
    <row r="1041" spans="1:43" x14ac:dyDescent="0.25">
      <c r="A1041" s="146">
        <v>0</v>
      </c>
      <c r="B1041" s="146">
        <v>1</v>
      </c>
      <c r="C1041" s="146">
        <v>2</v>
      </c>
      <c r="D1041" s="146">
        <v>3</v>
      </c>
      <c r="E1041" s="146">
        <v>4</v>
      </c>
      <c r="F1041" s="146">
        <v>5</v>
      </c>
      <c r="G1041" s="146">
        <v>6</v>
      </c>
      <c r="H1041" s="146">
        <v>7</v>
      </c>
      <c r="I1041" s="146">
        <v>8</v>
      </c>
      <c r="J1041" s="146">
        <v>9</v>
      </c>
      <c r="K1041" s="146">
        <v>10</v>
      </c>
      <c r="L1041" s="146">
        <v>11</v>
      </c>
      <c r="M1041" s="146">
        <v>12</v>
      </c>
      <c r="N1041" s="146">
        <v>13</v>
      </c>
      <c r="O1041" s="146">
        <v>14</v>
      </c>
      <c r="P1041" s="146">
        <v>15</v>
      </c>
      <c r="Q1041" s="146">
        <v>16</v>
      </c>
      <c r="R1041" s="146">
        <v>17</v>
      </c>
      <c r="S1041" s="146">
        <v>18</v>
      </c>
      <c r="T1041" s="146">
        <v>19</v>
      </c>
      <c r="U1041" s="146">
        <v>20</v>
      </c>
      <c r="V1041" s="146">
        <v>21</v>
      </c>
      <c r="W1041" s="146">
        <v>22</v>
      </c>
      <c r="X1041" s="146">
        <v>23</v>
      </c>
      <c r="Y1041" s="146">
        <v>24</v>
      </c>
      <c r="Z1041" s="146">
        <v>25</v>
      </c>
      <c r="AA1041" s="146">
        <v>26</v>
      </c>
      <c r="AB1041" s="146">
        <v>27</v>
      </c>
      <c r="AC1041" s="146">
        <v>28</v>
      </c>
      <c r="AD1041" s="146">
        <v>29</v>
      </c>
      <c r="AE1041" s="146">
        <v>30</v>
      </c>
      <c r="AF1041" s="146">
        <v>31</v>
      </c>
      <c r="AG1041" s="146">
        <v>32</v>
      </c>
      <c r="AH1041" s="146">
        <v>33</v>
      </c>
      <c r="AI1041" s="146">
        <v>34</v>
      </c>
      <c r="AJ1041" s="146">
        <v>35</v>
      </c>
      <c r="AK1041" s="146">
        <v>36</v>
      </c>
      <c r="AL1041" s="146">
        <v>37</v>
      </c>
      <c r="AM1041" s="146">
        <v>38</v>
      </c>
      <c r="AN1041" s="146">
        <v>39</v>
      </c>
      <c r="AO1041" s="146">
        <v>40</v>
      </c>
      <c r="AP1041" s="146">
        <v>41</v>
      </c>
      <c r="AQ1041" s="146">
        <v>42</v>
      </c>
    </row>
    <row r="1042" spans="1:43" x14ac:dyDescent="0.25">
      <c r="A1042" s="146">
        <v>0</v>
      </c>
      <c r="B1042" s="146">
        <v>1</v>
      </c>
      <c r="C1042" s="146">
        <v>2</v>
      </c>
      <c r="D1042" s="146">
        <v>3</v>
      </c>
      <c r="E1042" s="146">
        <v>4</v>
      </c>
      <c r="F1042" s="146">
        <v>5</v>
      </c>
      <c r="G1042" s="146">
        <v>6</v>
      </c>
      <c r="H1042" s="146">
        <v>7</v>
      </c>
      <c r="I1042" s="146">
        <v>8</v>
      </c>
      <c r="J1042" s="146">
        <v>9</v>
      </c>
      <c r="K1042" s="146">
        <v>10</v>
      </c>
      <c r="L1042" s="146">
        <v>11</v>
      </c>
      <c r="M1042" s="146">
        <v>12</v>
      </c>
      <c r="N1042" s="146">
        <v>13</v>
      </c>
      <c r="O1042" s="146">
        <v>14</v>
      </c>
      <c r="P1042" s="146">
        <v>15</v>
      </c>
      <c r="Q1042" s="146">
        <v>16</v>
      </c>
      <c r="R1042" s="146">
        <v>17</v>
      </c>
      <c r="S1042" s="146">
        <v>18</v>
      </c>
      <c r="T1042" s="146">
        <v>19</v>
      </c>
      <c r="U1042" s="146">
        <v>20</v>
      </c>
      <c r="V1042" s="146">
        <v>21</v>
      </c>
      <c r="W1042" s="146">
        <v>22</v>
      </c>
      <c r="X1042" s="146">
        <v>23</v>
      </c>
      <c r="Y1042" s="146">
        <v>24</v>
      </c>
      <c r="Z1042" s="146">
        <v>25</v>
      </c>
      <c r="AA1042" s="146">
        <v>26</v>
      </c>
      <c r="AB1042" s="146">
        <v>27</v>
      </c>
      <c r="AC1042" s="146">
        <v>28</v>
      </c>
      <c r="AD1042" s="146">
        <v>29</v>
      </c>
      <c r="AE1042" s="146">
        <v>30</v>
      </c>
      <c r="AF1042" s="146">
        <v>31</v>
      </c>
      <c r="AG1042" s="146">
        <v>32</v>
      </c>
      <c r="AH1042" s="146">
        <v>33</v>
      </c>
      <c r="AI1042" s="146">
        <v>34</v>
      </c>
      <c r="AJ1042" s="146">
        <v>35</v>
      </c>
      <c r="AK1042" s="146">
        <v>36</v>
      </c>
      <c r="AL1042" s="146">
        <v>37</v>
      </c>
      <c r="AM1042" s="146">
        <v>38</v>
      </c>
      <c r="AN1042" s="146">
        <v>39</v>
      </c>
      <c r="AO1042" s="146">
        <v>40</v>
      </c>
      <c r="AP1042" s="146">
        <v>41</v>
      </c>
      <c r="AQ1042" s="146">
        <v>42</v>
      </c>
    </row>
    <row r="1043" spans="1:43" x14ac:dyDescent="0.25">
      <c r="A1043" s="146">
        <v>0</v>
      </c>
      <c r="B1043" s="146">
        <v>1</v>
      </c>
      <c r="C1043" s="146">
        <v>2</v>
      </c>
      <c r="D1043" s="146">
        <v>3</v>
      </c>
      <c r="E1043" s="146">
        <v>4</v>
      </c>
      <c r="F1043" s="146">
        <v>5</v>
      </c>
      <c r="G1043" s="146">
        <v>6</v>
      </c>
      <c r="H1043" s="146">
        <v>7</v>
      </c>
      <c r="I1043" s="146">
        <v>8</v>
      </c>
      <c r="J1043" s="146">
        <v>9</v>
      </c>
      <c r="K1043" s="146">
        <v>10</v>
      </c>
      <c r="L1043" s="146">
        <v>11</v>
      </c>
      <c r="M1043" s="146">
        <v>12</v>
      </c>
      <c r="N1043" s="146">
        <v>13</v>
      </c>
      <c r="O1043" s="146">
        <v>14</v>
      </c>
      <c r="P1043" s="146">
        <v>15</v>
      </c>
      <c r="Q1043" s="146">
        <v>16</v>
      </c>
      <c r="R1043" s="146">
        <v>17</v>
      </c>
      <c r="S1043" s="146">
        <v>18</v>
      </c>
      <c r="T1043" s="146">
        <v>19</v>
      </c>
      <c r="U1043" s="146">
        <v>20</v>
      </c>
      <c r="V1043" s="146">
        <v>21</v>
      </c>
      <c r="W1043" s="146">
        <v>22</v>
      </c>
      <c r="X1043" s="146">
        <v>23</v>
      </c>
      <c r="Y1043" s="146">
        <v>24</v>
      </c>
      <c r="Z1043" s="146">
        <v>25</v>
      </c>
      <c r="AA1043" s="146">
        <v>26</v>
      </c>
      <c r="AB1043" s="146">
        <v>27</v>
      </c>
      <c r="AC1043" s="146">
        <v>28</v>
      </c>
      <c r="AD1043" s="146">
        <v>29</v>
      </c>
      <c r="AE1043" s="146">
        <v>30</v>
      </c>
      <c r="AF1043" s="146">
        <v>31</v>
      </c>
      <c r="AG1043" s="146">
        <v>32</v>
      </c>
      <c r="AH1043" s="146">
        <v>33</v>
      </c>
      <c r="AI1043" s="146">
        <v>34</v>
      </c>
      <c r="AJ1043" s="146">
        <v>35</v>
      </c>
      <c r="AK1043" s="146">
        <v>36</v>
      </c>
      <c r="AL1043" s="146">
        <v>37</v>
      </c>
      <c r="AM1043" s="146">
        <v>38</v>
      </c>
      <c r="AN1043" s="146">
        <v>39</v>
      </c>
      <c r="AO1043" s="146">
        <v>40</v>
      </c>
      <c r="AP1043" s="146">
        <v>41</v>
      </c>
      <c r="AQ1043" s="146">
        <v>42</v>
      </c>
    </row>
    <row r="1044" spans="1:43" x14ac:dyDescent="0.25">
      <c r="A1044" s="146">
        <v>0</v>
      </c>
      <c r="B1044" s="146">
        <v>1</v>
      </c>
      <c r="C1044" s="146">
        <v>2</v>
      </c>
      <c r="D1044" s="146">
        <v>3</v>
      </c>
      <c r="E1044" s="146">
        <v>4</v>
      </c>
      <c r="F1044" s="146">
        <v>5</v>
      </c>
      <c r="G1044" s="146">
        <v>6</v>
      </c>
      <c r="H1044" s="146">
        <v>7</v>
      </c>
      <c r="I1044" s="146">
        <v>8</v>
      </c>
      <c r="J1044" s="146">
        <v>9</v>
      </c>
      <c r="K1044" s="146">
        <v>10</v>
      </c>
      <c r="L1044" s="146">
        <v>11</v>
      </c>
      <c r="M1044" s="146">
        <v>12</v>
      </c>
      <c r="N1044" s="146">
        <v>13</v>
      </c>
      <c r="O1044" s="146">
        <v>14</v>
      </c>
      <c r="P1044" s="146">
        <v>15</v>
      </c>
      <c r="Q1044" s="146">
        <v>16</v>
      </c>
      <c r="R1044" s="146">
        <v>17</v>
      </c>
      <c r="S1044" s="146">
        <v>18</v>
      </c>
      <c r="T1044" s="146">
        <v>19</v>
      </c>
      <c r="U1044" s="146">
        <v>20</v>
      </c>
      <c r="V1044" s="146">
        <v>21</v>
      </c>
      <c r="W1044" s="146">
        <v>22</v>
      </c>
      <c r="X1044" s="146">
        <v>23</v>
      </c>
      <c r="Y1044" s="146">
        <v>24</v>
      </c>
      <c r="Z1044" s="146">
        <v>25</v>
      </c>
      <c r="AA1044" s="146">
        <v>26</v>
      </c>
      <c r="AB1044" s="146">
        <v>27</v>
      </c>
      <c r="AC1044" s="146">
        <v>28</v>
      </c>
      <c r="AD1044" s="146">
        <v>29</v>
      </c>
      <c r="AE1044" s="146">
        <v>30</v>
      </c>
      <c r="AF1044" s="146">
        <v>31</v>
      </c>
      <c r="AG1044" s="146">
        <v>32</v>
      </c>
      <c r="AH1044" s="146">
        <v>33</v>
      </c>
      <c r="AI1044" s="146">
        <v>34</v>
      </c>
      <c r="AJ1044" s="146">
        <v>35</v>
      </c>
      <c r="AK1044" s="146">
        <v>36</v>
      </c>
      <c r="AL1044" s="146">
        <v>37</v>
      </c>
      <c r="AM1044" s="146">
        <v>38</v>
      </c>
      <c r="AN1044" s="146">
        <v>39</v>
      </c>
      <c r="AO1044" s="146">
        <v>40</v>
      </c>
      <c r="AP1044" s="146">
        <v>41</v>
      </c>
      <c r="AQ1044" s="146">
        <v>42</v>
      </c>
    </row>
    <row r="1045" spans="1:43" x14ac:dyDescent="0.25">
      <c r="A1045" s="146">
        <v>0</v>
      </c>
      <c r="B1045" s="146">
        <v>1</v>
      </c>
      <c r="C1045" s="146">
        <v>2</v>
      </c>
      <c r="D1045" s="146">
        <v>3</v>
      </c>
      <c r="E1045" s="146">
        <v>4</v>
      </c>
      <c r="F1045" s="146">
        <v>5</v>
      </c>
      <c r="G1045" s="146">
        <v>6</v>
      </c>
      <c r="H1045" s="146">
        <v>7</v>
      </c>
      <c r="I1045" s="146">
        <v>8</v>
      </c>
      <c r="J1045" s="146">
        <v>9</v>
      </c>
      <c r="K1045" s="146">
        <v>10</v>
      </c>
      <c r="L1045" s="146">
        <v>11</v>
      </c>
      <c r="M1045" s="146">
        <v>12</v>
      </c>
      <c r="N1045" s="146">
        <v>13</v>
      </c>
      <c r="O1045" s="146">
        <v>14</v>
      </c>
      <c r="P1045" s="146">
        <v>15</v>
      </c>
      <c r="Q1045" s="146">
        <v>16</v>
      </c>
      <c r="R1045" s="146">
        <v>17</v>
      </c>
      <c r="S1045" s="146">
        <v>18</v>
      </c>
      <c r="T1045" s="146">
        <v>19</v>
      </c>
      <c r="U1045" s="146">
        <v>20</v>
      </c>
      <c r="V1045" s="146">
        <v>21</v>
      </c>
      <c r="W1045" s="146">
        <v>22</v>
      </c>
      <c r="X1045" s="146">
        <v>23</v>
      </c>
      <c r="Y1045" s="146">
        <v>24</v>
      </c>
      <c r="Z1045" s="146">
        <v>25</v>
      </c>
      <c r="AA1045" s="146">
        <v>26</v>
      </c>
      <c r="AB1045" s="146">
        <v>27</v>
      </c>
      <c r="AC1045" s="146">
        <v>28</v>
      </c>
      <c r="AD1045" s="146">
        <v>29</v>
      </c>
      <c r="AE1045" s="146">
        <v>30</v>
      </c>
      <c r="AF1045" s="146">
        <v>31</v>
      </c>
      <c r="AG1045" s="146">
        <v>32</v>
      </c>
      <c r="AH1045" s="146">
        <v>33</v>
      </c>
      <c r="AI1045" s="146">
        <v>34</v>
      </c>
      <c r="AJ1045" s="146">
        <v>35</v>
      </c>
      <c r="AK1045" s="146">
        <v>36</v>
      </c>
      <c r="AL1045" s="146">
        <v>37</v>
      </c>
      <c r="AM1045" s="146">
        <v>38</v>
      </c>
      <c r="AN1045" s="146">
        <v>39</v>
      </c>
      <c r="AO1045" s="146">
        <v>40</v>
      </c>
      <c r="AP1045" s="146">
        <v>41</v>
      </c>
      <c r="AQ1045" s="146">
        <v>42</v>
      </c>
    </row>
    <row r="1046" spans="1:43" x14ac:dyDescent="0.25">
      <c r="A1046" s="146">
        <v>0</v>
      </c>
      <c r="B1046" s="146">
        <v>1</v>
      </c>
      <c r="C1046" s="146">
        <v>2</v>
      </c>
      <c r="D1046" s="146">
        <v>3</v>
      </c>
      <c r="E1046" s="146">
        <v>4</v>
      </c>
      <c r="F1046" s="146">
        <v>5</v>
      </c>
      <c r="G1046" s="146">
        <v>6</v>
      </c>
      <c r="H1046" s="146">
        <v>7</v>
      </c>
      <c r="I1046" s="146">
        <v>8</v>
      </c>
      <c r="J1046" s="146">
        <v>9</v>
      </c>
      <c r="K1046" s="146">
        <v>10</v>
      </c>
      <c r="L1046" s="146">
        <v>11</v>
      </c>
      <c r="M1046" s="146">
        <v>12</v>
      </c>
      <c r="N1046" s="146">
        <v>13</v>
      </c>
      <c r="O1046" s="146">
        <v>14</v>
      </c>
      <c r="P1046" s="146">
        <v>15</v>
      </c>
      <c r="Q1046" s="146">
        <v>16</v>
      </c>
      <c r="R1046" s="146">
        <v>17</v>
      </c>
      <c r="S1046" s="146">
        <v>18</v>
      </c>
      <c r="T1046" s="146">
        <v>19</v>
      </c>
      <c r="U1046" s="146">
        <v>20</v>
      </c>
      <c r="V1046" s="146">
        <v>21</v>
      </c>
      <c r="W1046" s="146">
        <v>22</v>
      </c>
      <c r="X1046" s="146">
        <v>23</v>
      </c>
      <c r="Y1046" s="146">
        <v>24</v>
      </c>
      <c r="Z1046" s="146">
        <v>25</v>
      </c>
      <c r="AA1046" s="146">
        <v>26</v>
      </c>
      <c r="AB1046" s="146">
        <v>27</v>
      </c>
      <c r="AC1046" s="146">
        <v>28</v>
      </c>
      <c r="AD1046" s="146">
        <v>29</v>
      </c>
      <c r="AE1046" s="146">
        <v>30</v>
      </c>
      <c r="AF1046" s="146">
        <v>31</v>
      </c>
      <c r="AG1046" s="146">
        <v>32</v>
      </c>
      <c r="AH1046" s="146">
        <v>33</v>
      </c>
      <c r="AI1046" s="146">
        <v>34</v>
      </c>
      <c r="AJ1046" s="146">
        <v>35</v>
      </c>
      <c r="AK1046" s="146">
        <v>36</v>
      </c>
      <c r="AL1046" s="146">
        <v>37</v>
      </c>
      <c r="AM1046" s="146">
        <v>38</v>
      </c>
      <c r="AN1046" s="146">
        <v>39</v>
      </c>
      <c r="AO1046" s="146">
        <v>40</v>
      </c>
      <c r="AP1046" s="146">
        <v>41</v>
      </c>
      <c r="AQ1046" s="146">
        <v>42</v>
      </c>
    </row>
    <row r="1047" spans="1:43" x14ac:dyDescent="0.25">
      <c r="A1047" s="146">
        <v>0</v>
      </c>
      <c r="B1047" s="146">
        <v>1</v>
      </c>
      <c r="C1047" s="146">
        <v>2</v>
      </c>
      <c r="D1047" s="146">
        <v>3</v>
      </c>
      <c r="E1047" s="146">
        <v>4</v>
      </c>
      <c r="F1047" s="146">
        <v>5</v>
      </c>
      <c r="G1047" s="146">
        <v>6</v>
      </c>
      <c r="H1047" s="146">
        <v>7</v>
      </c>
      <c r="I1047" s="146">
        <v>8</v>
      </c>
      <c r="J1047" s="146">
        <v>9</v>
      </c>
      <c r="K1047" s="146">
        <v>10</v>
      </c>
      <c r="L1047" s="146">
        <v>11</v>
      </c>
      <c r="M1047" s="146">
        <v>12</v>
      </c>
      <c r="N1047" s="146">
        <v>13</v>
      </c>
      <c r="O1047" s="146">
        <v>14</v>
      </c>
      <c r="P1047" s="146">
        <v>15</v>
      </c>
      <c r="Q1047" s="146">
        <v>16</v>
      </c>
      <c r="R1047" s="146">
        <v>17</v>
      </c>
      <c r="S1047" s="146">
        <v>18</v>
      </c>
      <c r="T1047" s="146">
        <v>19</v>
      </c>
      <c r="U1047" s="146">
        <v>20</v>
      </c>
      <c r="V1047" s="146">
        <v>21</v>
      </c>
      <c r="W1047" s="146">
        <v>22</v>
      </c>
      <c r="X1047" s="146">
        <v>23</v>
      </c>
      <c r="Y1047" s="146">
        <v>24</v>
      </c>
      <c r="Z1047" s="146">
        <v>25</v>
      </c>
      <c r="AA1047" s="146">
        <v>26</v>
      </c>
      <c r="AB1047" s="146">
        <v>27</v>
      </c>
      <c r="AC1047" s="146">
        <v>28</v>
      </c>
      <c r="AD1047" s="146">
        <v>29</v>
      </c>
      <c r="AE1047" s="146">
        <v>30</v>
      </c>
      <c r="AF1047" s="146">
        <v>31</v>
      </c>
      <c r="AG1047" s="146">
        <v>32</v>
      </c>
      <c r="AH1047" s="146">
        <v>33</v>
      </c>
      <c r="AI1047" s="146">
        <v>34</v>
      </c>
      <c r="AJ1047" s="146">
        <v>35</v>
      </c>
      <c r="AK1047" s="146">
        <v>36</v>
      </c>
      <c r="AL1047" s="146">
        <v>37</v>
      </c>
      <c r="AM1047" s="146">
        <v>38</v>
      </c>
      <c r="AN1047" s="146">
        <v>39</v>
      </c>
      <c r="AO1047" s="146">
        <v>40</v>
      </c>
      <c r="AP1047" s="146">
        <v>41</v>
      </c>
      <c r="AQ1047" s="146">
        <v>42</v>
      </c>
    </row>
    <row r="1048" spans="1:43" x14ac:dyDescent="0.25">
      <c r="A1048" s="146">
        <v>0</v>
      </c>
      <c r="B1048" s="146">
        <v>1</v>
      </c>
      <c r="C1048" s="146">
        <v>2</v>
      </c>
      <c r="D1048" s="146">
        <v>3</v>
      </c>
      <c r="E1048" s="146">
        <v>4</v>
      </c>
      <c r="F1048" s="146">
        <v>5</v>
      </c>
      <c r="G1048" s="146">
        <v>6</v>
      </c>
      <c r="H1048" s="146">
        <v>7</v>
      </c>
      <c r="I1048" s="146">
        <v>8</v>
      </c>
      <c r="J1048" s="146">
        <v>9</v>
      </c>
      <c r="K1048" s="146">
        <v>10</v>
      </c>
      <c r="L1048" s="146">
        <v>11</v>
      </c>
      <c r="M1048" s="146">
        <v>12</v>
      </c>
      <c r="N1048" s="146">
        <v>13</v>
      </c>
      <c r="O1048" s="146">
        <v>14</v>
      </c>
      <c r="P1048" s="146">
        <v>15</v>
      </c>
      <c r="Q1048" s="146">
        <v>16</v>
      </c>
      <c r="R1048" s="146">
        <v>17</v>
      </c>
      <c r="S1048" s="146">
        <v>18</v>
      </c>
      <c r="T1048" s="146">
        <v>19</v>
      </c>
      <c r="U1048" s="146">
        <v>20</v>
      </c>
      <c r="V1048" s="146">
        <v>21</v>
      </c>
      <c r="W1048" s="146">
        <v>22</v>
      </c>
      <c r="X1048" s="146">
        <v>23</v>
      </c>
      <c r="Y1048" s="146">
        <v>24</v>
      </c>
      <c r="Z1048" s="146">
        <v>25</v>
      </c>
      <c r="AA1048" s="146">
        <v>26</v>
      </c>
      <c r="AB1048" s="146">
        <v>27</v>
      </c>
      <c r="AC1048" s="146">
        <v>28</v>
      </c>
      <c r="AD1048" s="146">
        <v>29</v>
      </c>
      <c r="AE1048" s="146">
        <v>30</v>
      </c>
      <c r="AF1048" s="146">
        <v>31</v>
      </c>
      <c r="AG1048" s="146">
        <v>32</v>
      </c>
      <c r="AH1048" s="146">
        <v>33</v>
      </c>
      <c r="AI1048" s="146">
        <v>34</v>
      </c>
      <c r="AJ1048" s="146">
        <v>35</v>
      </c>
      <c r="AK1048" s="146">
        <v>36</v>
      </c>
      <c r="AL1048" s="146">
        <v>37</v>
      </c>
      <c r="AM1048" s="146">
        <v>38</v>
      </c>
      <c r="AN1048" s="146">
        <v>39</v>
      </c>
      <c r="AO1048" s="146">
        <v>40</v>
      </c>
      <c r="AP1048" s="146">
        <v>41</v>
      </c>
      <c r="AQ1048" s="146">
        <v>42</v>
      </c>
    </row>
    <row r="1049" spans="1:43" x14ac:dyDescent="0.25">
      <c r="A1049" s="146">
        <v>0</v>
      </c>
      <c r="B1049" s="146">
        <v>1</v>
      </c>
      <c r="C1049" s="146">
        <v>2</v>
      </c>
      <c r="D1049" s="146">
        <v>3</v>
      </c>
      <c r="E1049" s="146">
        <v>4</v>
      </c>
      <c r="F1049" s="146">
        <v>5</v>
      </c>
      <c r="G1049" s="146">
        <v>6</v>
      </c>
      <c r="H1049" s="146">
        <v>7</v>
      </c>
      <c r="I1049" s="146">
        <v>8</v>
      </c>
      <c r="J1049" s="146">
        <v>9</v>
      </c>
      <c r="K1049" s="146">
        <v>10</v>
      </c>
      <c r="L1049" s="146">
        <v>11</v>
      </c>
      <c r="M1049" s="146">
        <v>12</v>
      </c>
      <c r="N1049" s="146">
        <v>13</v>
      </c>
      <c r="O1049" s="146">
        <v>14</v>
      </c>
      <c r="P1049" s="146">
        <v>15</v>
      </c>
      <c r="Q1049" s="146">
        <v>16</v>
      </c>
      <c r="R1049" s="146">
        <v>17</v>
      </c>
      <c r="S1049" s="146">
        <v>18</v>
      </c>
      <c r="T1049" s="146">
        <v>19</v>
      </c>
      <c r="U1049" s="146">
        <v>20</v>
      </c>
      <c r="V1049" s="146">
        <v>21</v>
      </c>
      <c r="W1049" s="146">
        <v>22</v>
      </c>
      <c r="X1049" s="146">
        <v>23</v>
      </c>
      <c r="Y1049" s="146">
        <v>24</v>
      </c>
      <c r="Z1049" s="146">
        <v>25</v>
      </c>
      <c r="AA1049" s="146">
        <v>26</v>
      </c>
      <c r="AB1049" s="146">
        <v>27</v>
      </c>
      <c r="AC1049" s="146">
        <v>28</v>
      </c>
      <c r="AD1049" s="146">
        <v>29</v>
      </c>
      <c r="AE1049" s="146">
        <v>30</v>
      </c>
      <c r="AF1049" s="146">
        <v>31</v>
      </c>
      <c r="AG1049" s="146">
        <v>32</v>
      </c>
      <c r="AH1049" s="146">
        <v>33</v>
      </c>
      <c r="AI1049" s="146">
        <v>34</v>
      </c>
      <c r="AJ1049" s="146">
        <v>35</v>
      </c>
      <c r="AK1049" s="146">
        <v>36</v>
      </c>
      <c r="AL1049" s="146">
        <v>37</v>
      </c>
      <c r="AM1049" s="146">
        <v>38</v>
      </c>
      <c r="AN1049" s="146">
        <v>39</v>
      </c>
      <c r="AO1049" s="146">
        <v>40</v>
      </c>
      <c r="AP1049" s="146">
        <v>41</v>
      </c>
      <c r="AQ1049" s="146">
        <v>42</v>
      </c>
    </row>
    <row r="1050" spans="1:43" x14ac:dyDescent="0.25">
      <c r="A1050" s="146">
        <v>0</v>
      </c>
      <c r="B1050" s="146">
        <v>1</v>
      </c>
      <c r="C1050" s="146">
        <v>2</v>
      </c>
      <c r="D1050" s="146">
        <v>3</v>
      </c>
      <c r="E1050" s="146">
        <v>4</v>
      </c>
      <c r="F1050" s="146">
        <v>5</v>
      </c>
      <c r="G1050" s="146">
        <v>6</v>
      </c>
      <c r="H1050" s="146">
        <v>7</v>
      </c>
      <c r="I1050" s="146">
        <v>8</v>
      </c>
      <c r="J1050" s="146">
        <v>9</v>
      </c>
      <c r="K1050" s="146">
        <v>10</v>
      </c>
      <c r="L1050" s="146">
        <v>11</v>
      </c>
      <c r="M1050" s="146">
        <v>12</v>
      </c>
      <c r="N1050" s="146">
        <v>13</v>
      </c>
      <c r="O1050" s="146">
        <v>14</v>
      </c>
      <c r="P1050" s="146">
        <v>15</v>
      </c>
      <c r="Q1050" s="146">
        <v>16</v>
      </c>
      <c r="R1050" s="146">
        <v>17</v>
      </c>
      <c r="S1050" s="146">
        <v>18</v>
      </c>
      <c r="T1050" s="146">
        <v>19</v>
      </c>
      <c r="U1050" s="146">
        <v>20</v>
      </c>
      <c r="V1050" s="146">
        <v>21</v>
      </c>
      <c r="W1050" s="146">
        <v>22</v>
      </c>
      <c r="X1050" s="146">
        <v>23</v>
      </c>
      <c r="Y1050" s="146">
        <v>24</v>
      </c>
      <c r="Z1050" s="146">
        <v>25</v>
      </c>
      <c r="AA1050" s="146">
        <v>26</v>
      </c>
      <c r="AB1050" s="146">
        <v>27</v>
      </c>
      <c r="AC1050" s="146">
        <v>28</v>
      </c>
      <c r="AD1050" s="146">
        <v>29</v>
      </c>
      <c r="AE1050" s="146">
        <v>30</v>
      </c>
      <c r="AF1050" s="146">
        <v>31</v>
      </c>
      <c r="AG1050" s="146">
        <v>32</v>
      </c>
      <c r="AH1050" s="146">
        <v>33</v>
      </c>
      <c r="AI1050" s="146">
        <v>34</v>
      </c>
      <c r="AJ1050" s="146">
        <v>35</v>
      </c>
      <c r="AK1050" s="146">
        <v>36</v>
      </c>
      <c r="AL1050" s="146">
        <v>37</v>
      </c>
      <c r="AM1050" s="146">
        <v>38</v>
      </c>
      <c r="AN1050" s="146">
        <v>39</v>
      </c>
      <c r="AO1050" s="146">
        <v>40</v>
      </c>
      <c r="AP1050" s="146">
        <v>41</v>
      </c>
      <c r="AQ1050" s="146">
        <v>42</v>
      </c>
    </row>
    <row r="1051" spans="1:43" x14ac:dyDescent="0.25">
      <c r="A1051" s="146">
        <v>0</v>
      </c>
      <c r="B1051" s="146">
        <v>1</v>
      </c>
      <c r="C1051" s="146">
        <v>2</v>
      </c>
      <c r="D1051" s="146">
        <v>3</v>
      </c>
      <c r="E1051" s="146">
        <v>4</v>
      </c>
      <c r="F1051" s="146">
        <v>5</v>
      </c>
      <c r="G1051" s="146">
        <v>6</v>
      </c>
      <c r="H1051" s="146">
        <v>7</v>
      </c>
      <c r="I1051" s="146">
        <v>8</v>
      </c>
      <c r="J1051" s="146">
        <v>9</v>
      </c>
      <c r="K1051" s="146">
        <v>10</v>
      </c>
      <c r="L1051" s="146">
        <v>11</v>
      </c>
      <c r="M1051" s="146">
        <v>12</v>
      </c>
      <c r="N1051" s="146">
        <v>13</v>
      </c>
      <c r="O1051" s="146">
        <v>14</v>
      </c>
      <c r="P1051" s="146">
        <v>15</v>
      </c>
      <c r="Q1051" s="146">
        <v>16</v>
      </c>
      <c r="R1051" s="146">
        <v>17</v>
      </c>
      <c r="S1051" s="146">
        <v>18</v>
      </c>
      <c r="T1051" s="146">
        <v>19</v>
      </c>
      <c r="U1051" s="146">
        <v>20</v>
      </c>
      <c r="V1051" s="146">
        <v>21</v>
      </c>
      <c r="W1051" s="146">
        <v>22</v>
      </c>
      <c r="X1051" s="146">
        <v>23</v>
      </c>
      <c r="Y1051" s="146">
        <v>24</v>
      </c>
      <c r="Z1051" s="146">
        <v>25</v>
      </c>
      <c r="AA1051" s="146">
        <v>26</v>
      </c>
      <c r="AB1051" s="146">
        <v>27</v>
      </c>
      <c r="AC1051" s="146">
        <v>28</v>
      </c>
      <c r="AD1051" s="146">
        <v>29</v>
      </c>
      <c r="AE1051" s="146">
        <v>30</v>
      </c>
      <c r="AF1051" s="146">
        <v>31</v>
      </c>
      <c r="AG1051" s="146">
        <v>32</v>
      </c>
      <c r="AH1051" s="146">
        <v>33</v>
      </c>
      <c r="AI1051" s="146">
        <v>34</v>
      </c>
      <c r="AJ1051" s="146">
        <v>35</v>
      </c>
      <c r="AK1051" s="146">
        <v>36</v>
      </c>
      <c r="AL1051" s="146">
        <v>37</v>
      </c>
      <c r="AM1051" s="146">
        <v>38</v>
      </c>
      <c r="AN1051" s="146">
        <v>39</v>
      </c>
      <c r="AO1051" s="146">
        <v>40</v>
      </c>
      <c r="AP1051" s="146">
        <v>41</v>
      </c>
      <c r="AQ1051" s="146">
        <v>42</v>
      </c>
    </row>
    <row r="1052" spans="1:43" x14ac:dyDescent="0.25">
      <c r="A1052" s="146">
        <v>0</v>
      </c>
      <c r="B1052" s="146">
        <v>1</v>
      </c>
      <c r="C1052" s="146">
        <v>2</v>
      </c>
      <c r="D1052" s="146">
        <v>3</v>
      </c>
      <c r="E1052" s="146">
        <v>4</v>
      </c>
      <c r="F1052" s="146">
        <v>5</v>
      </c>
      <c r="G1052" s="146">
        <v>6</v>
      </c>
      <c r="H1052" s="146">
        <v>7</v>
      </c>
      <c r="I1052" s="146">
        <v>8</v>
      </c>
      <c r="J1052" s="146">
        <v>9</v>
      </c>
      <c r="K1052" s="146">
        <v>10</v>
      </c>
      <c r="L1052" s="146">
        <v>11</v>
      </c>
      <c r="M1052" s="146">
        <v>12</v>
      </c>
      <c r="N1052" s="146">
        <v>13</v>
      </c>
      <c r="O1052" s="146">
        <v>14</v>
      </c>
      <c r="P1052" s="146">
        <v>15</v>
      </c>
      <c r="Q1052" s="146">
        <v>16</v>
      </c>
      <c r="R1052" s="146">
        <v>17</v>
      </c>
      <c r="S1052" s="146">
        <v>18</v>
      </c>
      <c r="T1052" s="146">
        <v>19</v>
      </c>
      <c r="U1052" s="146">
        <v>20</v>
      </c>
      <c r="V1052" s="146">
        <v>21</v>
      </c>
      <c r="W1052" s="146">
        <v>22</v>
      </c>
      <c r="X1052" s="146">
        <v>23</v>
      </c>
      <c r="Y1052" s="146">
        <v>24</v>
      </c>
      <c r="Z1052" s="146">
        <v>25</v>
      </c>
      <c r="AA1052" s="146">
        <v>26</v>
      </c>
      <c r="AB1052" s="146">
        <v>27</v>
      </c>
      <c r="AC1052" s="146">
        <v>28</v>
      </c>
      <c r="AD1052" s="146">
        <v>29</v>
      </c>
      <c r="AE1052" s="146">
        <v>30</v>
      </c>
      <c r="AF1052" s="146">
        <v>31</v>
      </c>
      <c r="AG1052" s="146">
        <v>32</v>
      </c>
      <c r="AH1052" s="146">
        <v>33</v>
      </c>
      <c r="AI1052" s="146">
        <v>34</v>
      </c>
      <c r="AJ1052" s="146">
        <v>35</v>
      </c>
      <c r="AK1052" s="146">
        <v>36</v>
      </c>
      <c r="AL1052" s="146">
        <v>37</v>
      </c>
      <c r="AM1052" s="146">
        <v>38</v>
      </c>
      <c r="AN1052" s="146">
        <v>39</v>
      </c>
      <c r="AO1052" s="146">
        <v>40</v>
      </c>
      <c r="AP1052" s="146">
        <v>41</v>
      </c>
      <c r="AQ1052" s="146">
        <v>42</v>
      </c>
    </row>
    <row r="1053" spans="1:43" x14ac:dyDescent="0.25">
      <c r="A1053" s="146">
        <v>0</v>
      </c>
      <c r="B1053" s="146">
        <v>1</v>
      </c>
      <c r="C1053" s="146">
        <v>2</v>
      </c>
      <c r="D1053" s="146">
        <v>3</v>
      </c>
      <c r="E1053" s="146">
        <v>4</v>
      </c>
      <c r="F1053" s="146">
        <v>5</v>
      </c>
      <c r="G1053" s="146">
        <v>6</v>
      </c>
      <c r="H1053" s="146">
        <v>7</v>
      </c>
      <c r="I1053" s="146">
        <v>8</v>
      </c>
      <c r="J1053" s="146">
        <v>9</v>
      </c>
      <c r="K1053" s="146">
        <v>10</v>
      </c>
      <c r="L1053" s="146">
        <v>11</v>
      </c>
      <c r="M1053" s="146">
        <v>12</v>
      </c>
      <c r="N1053" s="146">
        <v>13</v>
      </c>
      <c r="O1053" s="146">
        <v>14</v>
      </c>
      <c r="P1053" s="146">
        <v>15</v>
      </c>
      <c r="Q1053" s="146">
        <v>16</v>
      </c>
      <c r="R1053" s="146">
        <v>17</v>
      </c>
      <c r="S1053" s="146">
        <v>18</v>
      </c>
      <c r="T1053" s="146">
        <v>19</v>
      </c>
      <c r="U1053" s="146">
        <v>20</v>
      </c>
      <c r="V1053" s="146">
        <v>21</v>
      </c>
      <c r="W1053" s="146">
        <v>22</v>
      </c>
      <c r="X1053" s="146">
        <v>23</v>
      </c>
      <c r="Y1053" s="146">
        <v>24</v>
      </c>
      <c r="Z1053" s="146">
        <v>25</v>
      </c>
      <c r="AA1053" s="146">
        <v>26</v>
      </c>
      <c r="AB1053" s="146">
        <v>27</v>
      </c>
      <c r="AC1053" s="146">
        <v>28</v>
      </c>
      <c r="AD1053" s="146">
        <v>29</v>
      </c>
      <c r="AE1053" s="146">
        <v>30</v>
      </c>
      <c r="AF1053" s="146">
        <v>31</v>
      </c>
      <c r="AG1053" s="146">
        <v>32</v>
      </c>
      <c r="AH1053" s="146">
        <v>33</v>
      </c>
      <c r="AI1053" s="146">
        <v>34</v>
      </c>
      <c r="AJ1053" s="146">
        <v>35</v>
      </c>
      <c r="AK1053" s="146">
        <v>36</v>
      </c>
      <c r="AL1053" s="146">
        <v>37</v>
      </c>
      <c r="AM1053" s="146">
        <v>38</v>
      </c>
      <c r="AN1053" s="146">
        <v>39</v>
      </c>
      <c r="AO1053" s="146">
        <v>40</v>
      </c>
      <c r="AP1053" s="146">
        <v>41</v>
      </c>
      <c r="AQ1053" s="146">
        <v>42</v>
      </c>
    </row>
    <row r="1054" spans="1:43" x14ac:dyDescent="0.25">
      <c r="A1054" s="146">
        <v>0</v>
      </c>
      <c r="B1054" s="146">
        <v>1</v>
      </c>
      <c r="C1054" s="146">
        <v>2</v>
      </c>
      <c r="D1054" s="146">
        <v>3</v>
      </c>
      <c r="E1054" s="146">
        <v>4</v>
      </c>
      <c r="F1054" s="146">
        <v>5</v>
      </c>
      <c r="G1054" s="146">
        <v>6</v>
      </c>
      <c r="H1054" s="146">
        <v>7</v>
      </c>
      <c r="I1054" s="146">
        <v>8</v>
      </c>
      <c r="J1054" s="146">
        <v>9</v>
      </c>
      <c r="K1054" s="146">
        <v>10</v>
      </c>
      <c r="L1054" s="146">
        <v>11</v>
      </c>
      <c r="M1054" s="146">
        <v>12</v>
      </c>
      <c r="N1054" s="146">
        <v>13</v>
      </c>
      <c r="O1054" s="146">
        <v>14</v>
      </c>
      <c r="P1054" s="146">
        <v>15</v>
      </c>
      <c r="Q1054" s="146">
        <v>16</v>
      </c>
      <c r="R1054" s="146">
        <v>17</v>
      </c>
      <c r="S1054" s="146">
        <v>18</v>
      </c>
      <c r="T1054" s="146">
        <v>19</v>
      </c>
      <c r="U1054" s="146">
        <v>20</v>
      </c>
      <c r="V1054" s="146">
        <v>21</v>
      </c>
      <c r="W1054" s="146">
        <v>22</v>
      </c>
      <c r="X1054" s="146">
        <v>23</v>
      </c>
      <c r="Y1054" s="146">
        <v>24</v>
      </c>
      <c r="Z1054" s="146">
        <v>25</v>
      </c>
      <c r="AA1054" s="146">
        <v>26</v>
      </c>
      <c r="AB1054" s="146">
        <v>27</v>
      </c>
      <c r="AC1054" s="146">
        <v>28</v>
      </c>
      <c r="AD1054" s="146">
        <v>29</v>
      </c>
      <c r="AE1054" s="146">
        <v>30</v>
      </c>
      <c r="AF1054" s="146">
        <v>31</v>
      </c>
      <c r="AG1054" s="146">
        <v>32</v>
      </c>
      <c r="AH1054" s="146">
        <v>33</v>
      </c>
      <c r="AI1054" s="146">
        <v>34</v>
      </c>
      <c r="AJ1054" s="146">
        <v>35</v>
      </c>
      <c r="AK1054" s="146">
        <v>36</v>
      </c>
      <c r="AL1054" s="146">
        <v>37</v>
      </c>
      <c r="AM1054" s="146">
        <v>38</v>
      </c>
      <c r="AN1054" s="146">
        <v>39</v>
      </c>
      <c r="AO1054" s="146">
        <v>40</v>
      </c>
      <c r="AP1054" s="146">
        <v>41</v>
      </c>
      <c r="AQ1054" s="146">
        <v>42</v>
      </c>
    </row>
    <row r="1055" spans="1:43" x14ac:dyDescent="0.25">
      <c r="A1055" s="146">
        <v>0</v>
      </c>
      <c r="B1055" s="146">
        <v>1</v>
      </c>
      <c r="C1055" s="146">
        <v>2</v>
      </c>
      <c r="D1055" s="146">
        <v>3</v>
      </c>
      <c r="E1055" s="146">
        <v>4</v>
      </c>
      <c r="F1055" s="146">
        <v>5</v>
      </c>
      <c r="G1055" s="146">
        <v>6</v>
      </c>
      <c r="H1055" s="146">
        <v>7</v>
      </c>
      <c r="I1055" s="146">
        <v>8</v>
      </c>
      <c r="J1055" s="146">
        <v>9</v>
      </c>
      <c r="K1055" s="146">
        <v>10</v>
      </c>
      <c r="L1055" s="146">
        <v>11</v>
      </c>
      <c r="M1055" s="146">
        <v>12</v>
      </c>
      <c r="N1055" s="146">
        <v>13</v>
      </c>
      <c r="O1055" s="146">
        <v>14</v>
      </c>
      <c r="P1055" s="146">
        <v>15</v>
      </c>
      <c r="Q1055" s="146">
        <v>16</v>
      </c>
      <c r="R1055" s="146">
        <v>17</v>
      </c>
      <c r="S1055" s="146">
        <v>18</v>
      </c>
      <c r="T1055" s="146">
        <v>19</v>
      </c>
      <c r="U1055" s="146">
        <v>20</v>
      </c>
      <c r="V1055" s="146">
        <v>21</v>
      </c>
      <c r="W1055" s="146">
        <v>22</v>
      </c>
      <c r="X1055" s="146">
        <v>23</v>
      </c>
      <c r="Y1055" s="146">
        <v>24</v>
      </c>
      <c r="Z1055" s="146">
        <v>25</v>
      </c>
      <c r="AA1055" s="146">
        <v>26</v>
      </c>
      <c r="AB1055" s="146">
        <v>27</v>
      </c>
      <c r="AC1055" s="146">
        <v>28</v>
      </c>
      <c r="AD1055" s="146">
        <v>29</v>
      </c>
      <c r="AE1055" s="146">
        <v>30</v>
      </c>
      <c r="AF1055" s="146">
        <v>31</v>
      </c>
      <c r="AG1055" s="146">
        <v>32</v>
      </c>
      <c r="AH1055" s="146">
        <v>33</v>
      </c>
      <c r="AI1055" s="146">
        <v>34</v>
      </c>
      <c r="AJ1055" s="146">
        <v>35</v>
      </c>
      <c r="AK1055" s="146">
        <v>36</v>
      </c>
      <c r="AL1055" s="146">
        <v>37</v>
      </c>
      <c r="AM1055" s="146">
        <v>38</v>
      </c>
      <c r="AN1055" s="146">
        <v>39</v>
      </c>
      <c r="AO1055" s="146">
        <v>40</v>
      </c>
      <c r="AP1055" s="146">
        <v>41</v>
      </c>
      <c r="AQ1055" s="146">
        <v>42</v>
      </c>
    </row>
    <row r="1056" spans="1:43" x14ac:dyDescent="0.25">
      <c r="A1056" s="146">
        <v>0</v>
      </c>
      <c r="B1056" s="146">
        <v>1</v>
      </c>
      <c r="C1056" s="146">
        <v>2</v>
      </c>
      <c r="D1056" s="146">
        <v>3</v>
      </c>
      <c r="E1056" s="146">
        <v>4</v>
      </c>
      <c r="F1056" s="146">
        <v>5</v>
      </c>
      <c r="G1056" s="146">
        <v>6</v>
      </c>
      <c r="H1056" s="146">
        <v>7</v>
      </c>
      <c r="I1056" s="146">
        <v>8</v>
      </c>
      <c r="J1056" s="146">
        <v>9</v>
      </c>
      <c r="K1056" s="146">
        <v>10</v>
      </c>
      <c r="L1056" s="146">
        <v>11</v>
      </c>
      <c r="M1056" s="146">
        <v>12</v>
      </c>
      <c r="N1056" s="146">
        <v>13</v>
      </c>
      <c r="O1056" s="146">
        <v>14</v>
      </c>
      <c r="P1056" s="146">
        <v>15</v>
      </c>
      <c r="Q1056" s="146">
        <v>16</v>
      </c>
      <c r="R1056" s="146">
        <v>17</v>
      </c>
      <c r="S1056" s="146">
        <v>18</v>
      </c>
      <c r="T1056" s="146">
        <v>19</v>
      </c>
      <c r="U1056" s="146">
        <v>20</v>
      </c>
      <c r="V1056" s="146">
        <v>21</v>
      </c>
      <c r="W1056" s="146">
        <v>22</v>
      </c>
      <c r="X1056" s="146">
        <v>23</v>
      </c>
      <c r="Y1056" s="146">
        <v>24</v>
      </c>
      <c r="Z1056" s="146">
        <v>25</v>
      </c>
      <c r="AA1056" s="146">
        <v>26</v>
      </c>
      <c r="AB1056" s="146">
        <v>27</v>
      </c>
      <c r="AC1056" s="146">
        <v>28</v>
      </c>
      <c r="AD1056" s="146">
        <v>29</v>
      </c>
      <c r="AE1056" s="146">
        <v>30</v>
      </c>
      <c r="AF1056" s="146">
        <v>31</v>
      </c>
      <c r="AG1056" s="146">
        <v>32</v>
      </c>
      <c r="AH1056" s="146">
        <v>33</v>
      </c>
      <c r="AI1056" s="146">
        <v>34</v>
      </c>
      <c r="AJ1056" s="146">
        <v>35</v>
      </c>
      <c r="AK1056" s="146">
        <v>36</v>
      </c>
      <c r="AL1056" s="146">
        <v>37</v>
      </c>
      <c r="AM1056" s="146">
        <v>38</v>
      </c>
      <c r="AN1056" s="146">
        <v>39</v>
      </c>
      <c r="AO1056" s="146">
        <v>40</v>
      </c>
      <c r="AP1056" s="146">
        <v>41</v>
      </c>
      <c r="AQ1056" s="146">
        <v>42</v>
      </c>
    </row>
    <row r="1057" spans="1:43" x14ac:dyDescent="0.25">
      <c r="A1057" s="146">
        <v>0</v>
      </c>
      <c r="B1057" s="146">
        <v>1</v>
      </c>
      <c r="C1057" s="146">
        <v>2</v>
      </c>
      <c r="D1057" s="146">
        <v>3</v>
      </c>
      <c r="E1057" s="146">
        <v>4</v>
      </c>
      <c r="F1057" s="146">
        <v>5</v>
      </c>
      <c r="G1057" s="146">
        <v>6</v>
      </c>
      <c r="H1057" s="146">
        <v>7</v>
      </c>
      <c r="I1057" s="146">
        <v>8</v>
      </c>
      <c r="J1057" s="146">
        <v>9</v>
      </c>
      <c r="K1057" s="146">
        <v>10</v>
      </c>
      <c r="L1057" s="146">
        <v>11</v>
      </c>
      <c r="M1057" s="146">
        <v>12</v>
      </c>
      <c r="N1057" s="146">
        <v>13</v>
      </c>
      <c r="O1057" s="146">
        <v>14</v>
      </c>
      <c r="P1057" s="146">
        <v>15</v>
      </c>
      <c r="Q1057" s="146">
        <v>16</v>
      </c>
      <c r="R1057" s="146">
        <v>17</v>
      </c>
      <c r="S1057" s="146">
        <v>18</v>
      </c>
      <c r="T1057" s="146">
        <v>19</v>
      </c>
      <c r="U1057" s="146">
        <v>20</v>
      </c>
      <c r="V1057" s="146">
        <v>21</v>
      </c>
      <c r="W1057" s="146">
        <v>22</v>
      </c>
      <c r="X1057" s="146">
        <v>23</v>
      </c>
      <c r="Y1057" s="146">
        <v>24</v>
      </c>
      <c r="Z1057" s="146">
        <v>25</v>
      </c>
      <c r="AA1057" s="146">
        <v>26</v>
      </c>
      <c r="AB1057" s="146">
        <v>27</v>
      </c>
      <c r="AC1057" s="146">
        <v>28</v>
      </c>
      <c r="AD1057" s="146">
        <v>29</v>
      </c>
      <c r="AE1057" s="146">
        <v>30</v>
      </c>
      <c r="AF1057" s="146">
        <v>31</v>
      </c>
      <c r="AG1057" s="146">
        <v>32</v>
      </c>
      <c r="AH1057" s="146">
        <v>33</v>
      </c>
      <c r="AI1057" s="146">
        <v>34</v>
      </c>
      <c r="AJ1057" s="146">
        <v>35</v>
      </c>
      <c r="AK1057" s="146">
        <v>36</v>
      </c>
      <c r="AL1057" s="146">
        <v>37</v>
      </c>
      <c r="AM1057" s="146">
        <v>38</v>
      </c>
      <c r="AN1057" s="146">
        <v>39</v>
      </c>
      <c r="AO1057" s="146">
        <v>40</v>
      </c>
      <c r="AP1057" s="146">
        <v>41</v>
      </c>
      <c r="AQ1057" s="146">
        <v>42</v>
      </c>
    </row>
    <row r="1058" spans="1:43" x14ac:dyDescent="0.25">
      <c r="A1058" s="146">
        <v>0</v>
      </c>
      <c r="B1058" s="146">
        <v>1</v>
      </c>
      <c r="C1058" s="146">
        <v>2</v>
      </c>
      <c r="D1058" s="146">
        <v>3</v>
      </c>
      <c r="E1058" s="146">
        <v>4</v>
      </c>
      <c r="F1058" s="146">
        <v>5</v>
      </c>
      <c r="G1058" s="146">
        <v>6</v>
      </c>
      <c r="H1058" s="146">
        <v>7</v>
      </c>
      <c r="I1058" s="146">
        <v>8</v>
      </c>
      <c r="J1058" s="146">
        <v>9</v>
      </c>
      <c r="K1058" s="146">
        <v>10</v>
      </c>
      <c r="L1058" s="146">
        <v>11</v>
      </c>
      <c r="M1058" s="146">
        <v>12</v>
      </c>
      <c r="N1058" s="146">
        <v>13</v>
      </c>
      <c r="O1058" s="146">
        <v>14</v>
      </c>
      <c r="P1058" s="146">
        <v>15</v>
      </c>
      <c r="Q1058" s="146">
        <v>16</v>
      </c>
      <c r="R1058" s="146">
        <v>17</v>
      </c>
      <c r="S1058" s="146">
        <v>18</v>
      </c>
      <c r="T1058" s="146">
        <v>19</v>
      </c>
      <c r="U1058" s="146">
        <v>20</v>
      </c>
      <c r="V1058" s="146">
        <v>21</v>
      </c>
      <c r="W1058" s="146">
        <v>22</v>
      </c>
      <c r="X1058" s="146">
        <v>23</v>
      </c>
      <c r="Y1058" s="146">
        <v>24</v>
      </c>
      <c r="Z1058" s="146">
        <v>25</v>
      </c>
      <c r="AA1058" s="146">
        <v>26</v>
      </c>
      <c r="AB1058" s="146">
        <v>27</v>
      </c>
      <c r="AC1058" s="146">
        <v>28</v>
      </c>
      <c r="AD1058" s="146">
        <v>29</v>
      </c>
      <c r="AE1058" s="146">
        <v>30</v>
      </c>
      <c r="AF1058" s="146">
        <v>31</v>
      </c>
      <c r="AG1058" s="146">
        <v>32</v>
      </c>
      <c r="AH1058" s="146">
        <v>33</v>
      </c>
      <c r="AI1058" s="146">
        <v>34</v>
      </c>
      <c r="AJ1058" s="146">
        <v>35</v>
      </c>
      <c r="AK1058" s="146">
        <v>36</v>
      </c>
      <c r="AL1058" s="146">
        <v>37</v>
      </c>
      <c r="AM1058" s="146">
        <v>38</v>
      </c>
      <c r="AN1058" s="146">
        <v>39</v>
      </c>
      <c r="AO1058" s="146">
        <v>40</v>
      </c>
      <c r="AP1058" s="146">
        <v>41</v>
      </c>
      <c r="AQ1058" s="146">
        <v>42</v>
      </c>
    </row>
    <row r="1059" spans="1:43" x14ac:dyDescent="0.25">
      <c r="A1059" s="146">
        <v>0</v>
      </c>
      <c r="B1059" s="146">
        <v>1</v>
      </c>
      <c r="C1059" s="146">
        <v>2</v>
      </c>
      <c r="D1059" s="146">
        <v>3</v>
      </c>
      <c r="E1059" s="146">
        <v>4</v>
      </c>
      <c r="F1059" s="146">
        <v>5</v>
      </c>
      <c r="G1059" s="146">
        <v>6</v>
      </c>
      <c r="H1059" s="146">
        <v>7</v>
      </c>
      <c r="I1059" s="146">
        <v>8</v>
      </c>
      <c r="J1059" s="146">
        <v>9</v>
      </c>
      <c r="K1059" s="146">
        <v>10</v>
      </c>
      <c r="L1059" s="146">
        <v>11</v>
      </c>
      <c r="M1059" s="146">
        <v>12</v>
      </c>
      <c r="N1059" s="146">
        <v>13</v>
      </c>
      <c r="O1059" s="146">
        <v>14</v>
      </c>
      <c r="P1059" s="146">
        <v>15</v>
      </c>
      <c r="Q1059" s="146">
        <v>16</v>
      </c>
      <c r="R1059" s="146">
        <v>17</v>
      </c>
      <c r="S1059" s="146">
        <v>18</v>
      </c>
      <c r="T1059" s="146">
        <v>19</v>
      </c>
      <c r="U1059" s="146">
        <v>20</v>
      </c>
      <c r="V1059" s="146">
        <v>21</v>
      </c>
      <c r="W1059" s="146">
        <v>22</v>
      </c>
      <c r="X1059" s="146">
        <v>23</v>
      </c>
      <c r="Y1059" s="146">
        <v>24</v>
      </c>
      <c r="Z1059" s="146">
        <v>25</v>
      </c>
      <c r="AA1059" s="146">
        <v>26</v>
      </c>
      <c r="AB1059" s="146">
        <v>27</v>
      </c>
      <c r="AC1059" s="146">
        <v>28</v>
      </c>
      <c r="AD1059" s="146">
        <v>29</v>
      </c>
      <c r="AE1059" s="146">
        <v>30</v>
      </c>
      <c r="AF1059" s="146">
        <v>31</v>
      </c>
      <c r="AG1059" s="146">
        <v>32</v>
      </c>
      <c r="AH1059" s="146">
        <v>33</v>
      </c>
      <c r="AI1059" s="146">
        <v>34</v>
      </c>
      <c r="AJ1059" s="146">
        <v>35</v>
      </c>
      <c r="AK1059" s="146">
        <v>36</v>
      </c>
      <c r="AL1059" s="146">
        <v>37</v>
      </c>
      <c r="AM1059" s="146">
        <v>38</v>
      </c>
      <c r="AN1059" s="146">
        <v>39</v>
      </c>
      <c r="AO1059" s="146">
        <v>40</v>
      </c>
      <c r="AP1059" s="146">
        <v>41</v>
      </c>
      <c r="AQ1059" s="146">
        <v>42</v>
      </c>
    </row>
    <row r="1060" spans="1:43" x14ac:dyDescent="0.25">
      <c r="A1060" s="146">
        <v>0</v>
      </c>
      <c r="B1060" s="146">
        <v>1</v>
      </c>
      <c r="C1060" s="146">
        <v>2</v>
      </c>
      <c r="D1060" s="146">
        <v>3</v>
      </c>
      <c r="E1060" s="146">
        <v>4</v>
      </c>
      <c r="F1060" s="146">
        <v>5</v>
      </c>
      <c r="G1060" s="146">
        <v>6</v>
      </c>
      <c r="H1060" s="146">
        <v>7</v>
      </c>
      <c r="I1060" s="146">
        <v>8</v>
      </c>
      <c r="J1060" s="146">
        <v>9</v>
      </c>
      <c r="K1060" s="146">
        <v>10</v>
      </c>
      <c r="L1060" s="146">
        <v>11</v>
      </c>
      <c r="M1060" s="146">
        <v>12</v>
      </c>
      <c r="N1060" s="146">
        <v>13</v>
      </c>
      <c r="O1060" s="146">
        <v>14</v>
      </c>
      <c r="P1060" s="146">
        <v>15</v>
      </c>
      <c r="Q1060" s="146">
        <v>16</v>
      </c>
      <c r="R1060" s="146">
        <v>17</v>
      </c>
      <c r="S1060" s="146">
        <v>18</v>
      </c>
      <c r="T1060" s="146">
        <v>19</v>
      </c>
      <c r="U1060" s="146">
        <v>20</v>
      </c>
      <c r="V1060" s="146">
        <v>21</v>
      </c>
      <c r="W1060" s="146">
        <v>22</v>
      </c>
      <c r="X1060" s="146">
        <v>23</v>
      </c>
      <c r="Y1060" s="146">
        <v>24</v>
      </c>
      <c r="Z1060" s="146">
        <v>25</v>
      </c>
      <c r="AA1060" s="146">
        <v>26</v>
      </c>
      <c r="AB1060" s="146">
        <v>27</v>
      </c>
      <c r="AC1060" s="146">
        <v>28</v>
      </c>
      <c r="AD1060" s="146">
        <v>29</v>
      </c>
      <c r="AE1060" s="146">
        <v>30</v>
      </c>
      <c r="AF1060" s="146">
        <v>31</v>
      </c>
      <c r="AG1060" s="146">
        <v>32</v>
      </c>
      <c r="AH1060" s="146">
        <v>33</v>
      </c>
      <c r="AI1060" s="146">
        <v>34</v>
      </c>
      <c r="AJ1060" s="146">
        <v>35</v>
      </c>
      <c r="AK1060" s="146">
        <v>36</v>
      </c>
      <c r="AL1060" s="146">
        <v>37</v>
      </c>
      <c r="AM1060" s="146">
        <v>38</v>
      </c>
      <c r="AN1060" s="146">
        <v>39</v>
      </c>
      <c r="AO1060" s="146">
        <v>40</v>
      </c>
      <c r="AP1060" s="146">
        <v>41</v>
      </c>
      <c r="AQ1060" s="146">
        <v>42</v>
      </c>
    </row>
    <row r="1061" spans="1:43" x14ac:dyDescent="0.25">
      <c r="A1061" s="146">
        <v>0</v>
      </c>
      <c r="B1061" s="146">
        <v>1</v>
      </c>
      <c r="C1061" s="146">
        <v>2</v>
      </c>
      <c r="D1061" s="146">
        <v>3</v>
      </c>
      <c r="E1061" s="146">
        <v>4</v>
      </c>
      <c r="F1061" s="146">
        <v>5</v>
      </c>
      <c r="G1061" s="146">
        <v>6</v>
      </c>
      <c r="H1061" s="146">
        <v>7</v>
      </c>
      <c r="I1061" s="146">
        <v>8</v>
      </c>
      <c r="J1061" s="146">
        <v>9</v>
      </c>
      <c r="K1061" s="146">
        <v>10</v>
      </c>
      <c r="L1061" s="146">
        <v>11</v>
      </c>
      <c r="M1061" s="146">
        <v>12</v>
      </c>
      <c r="N1061" s="146">
        <v>13</v>
      </c>
      <c r="O1061" s="146">
        <v>14</v>
      </c>
      <c r="P1061" s="146">
        <v>15</v>
      </c>
      <c r="Q1061" s="146">
        <v>16</v>
      </c>
      <c r="R1061" s="146">
        <v>17</v>
      </c>
      <c r="S1061" s="146">
        <v>18</v>
      </c>
      <c r="T1061" s="146">
        <v>19</v>
      </c>
      <c r="U1061" s="146">
        <v>20</v>
      </c>
      <c r="V1061" s="146">
        <v>21</v>
      </c>
      <c r="W1061" s="146">
        <v>22</v>
      </c>
      <c r="X1061" s="146">
        <v>23</v>
      </c>
      <c r="Y1061" s="146">
        <v>24</v>
      </c>
      <c r="Z1061" s="146">
        <v>25</v>
      </c>
      <c r="AA1061" s="146">
        <v>26</v>
      </c>
      <c r="AB1061" s="146">
        <v>27</v>
      </c>
      <c r="AC1061" s="146">
        <v>28</v>
      </c>
      <c r="AD1061" s="146">
        <v>29</v>
      </c>
      <c r="AE1061" s="146">
        <v>30</v>
      </c>
      <c r="AF1061" s="146">
        <v>31</v>
      </c>
      <c r="AG1061" s="146">
        <v>32</v>
      </c>
      <c r="AH1061" s="146">
        <v>33</v>
      </c>
      <c r="AI1061" s="146">
        <v>34</v>
      </c>
      <c r="AJ1061" s="146">
        <v>35</v>
      </c>
      <c r="AK1061" s="146">
        <v>36</v>
      </c>
      <c r="AL1061" s="146">
        <v>37</v>
      </c>
      <c r="AM1061" s="146">
        <v>38</v>
      </c>
      <c r="AN1061" s="146">
        <v>39</v>
      </c>
      <c r="AO1061" s="146">
        <v>40</v>
      </c>
      <c r="AP1061" s="146">
        <v>41</v>
      </c>
      <c r="AQ1061" s="146">
        <v>42</v>
      </c>
    </row>
    <row r="1062" spans="1:43" x14ac:dyDescent="0.25">
      <c r="A1062" s="146">
        <v>0</v>
      </c>
      <c r="B1062" s="146">
        <v>1</v>
      </c>
      <c r="C1062" s="146">
        <v>2</v>
      </c>
      <c r="D1062" s="146">
        <v>3</v>
      </c>
      <c r="E1062" s="146">
        <v>4</v>
      </c>
      <c r="F1062" s="146">
        <v>5</v>
      </c>
      <c r="G1062" s="146">
        <v>6</v>
      </c>
      <c r="H1062" s="146">
        <v>7</v>
      </c>
      <c r="I1062" s="146">
        <v>8</v>
      </c>
      <c r="J1062" s="146">
        <v>9</v>
      </c>
      <c r="K1062" s="146">
        <v>10</v>
      </c>
      <c r="L1062" s="146">
        <v>11</v>
      </c>
      <c r="M1062" s="146">
        <v>12</v>
      </c>
      <c r="N1062" s="146">
        <v>13</v>
      </c>
      <c r="O1062" s="146">
        <v>14</v>
      </c>
      <c r="P1062" s="146">
        <v>15</v>
      </c>
      <c r="Q1062" s="146">
        <v>16</v>
      </c>
      <c r="R1062" s="146">
        <v>17</v>
      </c>
      <c r="S1062" s="146">
        <v>18</v>
      </c>
      <c r="T1062" s="146">
        <v>19</v>
      </c>
      <c r="U1062" s="146">
        <v>20</v>
      </c>
      <c r="V1062" s="146">
        <v>21</v>
      </c>
      <c r="W1062" s="146">
        <v>22</v>
      </c>
      <c r="X1062" s="146">
        <v>23</v>
      </c>
      <c r="Y1062" s="146">
        <v>24</v>
      </c>
      <c r="Z1062" s="146">
        <v>25</v>
      </c>
      <c r="AA1062" s="146">
        <v>26</v>
      </c>
      <c r="AB1062" s="146">
        <v>27</v>
      </c>
      <c r="AC1062" s="146">
        <v>28</v>
      </c>
      <c r="AD1062" s="146">
        <v>29</v>
      </c>
      <c r="AE1062" s="146">
        <v>30</v>
      </c>
      <c r="AF1062" s="146">
        <v>31</v>
      </c>
      <c r="AG1062" s="146">
        <v>32</v>
      </c>
      <c r="AH1062" s="146">
        <v>33</v>
      </c>
      <c r="AI1062" s="146">
        <v>34</v>
      </c>
      <c r="AJ1062" s="146">
        <v>35</v>
      </c>
      <c r="AK1062" s="146">
        <v>36</v>
      </c>
      <c r="AL1062" s="146">
        <v>37</v>
      </c>
      <c r="AM1062" s="146">
        <v>38</v>
      </c>
      <c r="AN1062" s="146">
        <v>39</v>
      </c>
      <c r="AO1062" s="146">
        <v>40</v>
      </c>
      <c r="AP1062" s="146">
        <v>41</v>
      </c>
      <c r="AQ1062" s="146">
        <v>42</v>
      </c>
    </row>
    <row r="1063" spans="1:43" x14ac:dyDescent="0.25">
      <c r="A1063" s="146">
        <v>0</v>
      </c>
      <c r="B1063" s="146">
        <v>1</v>
      </c>
      <c r="C1063" s="146">
        <v>2</v>
      </c>
      <c r="D1063" s="146">
        <v>3</v>
      </c>
      <c r="E1063" s="146">
        <v>4</v>
      </c>
      <c r="F1063" s="146">
        <v>5</v>
      </c>
      <c r="G1063" s="146">
        <v>6</v>
      </c>
      <c r="H1063" s="146">
        <v>7</v>
      </c>
      <c r="I1063" s="146">
        <v>8</v>
      </c>
      <c r="J1063" s="146">
        <v>9</v>
      </c>
      <c r="K1063" s="146">
        <v>10</v>
      </c>
      <c r="L1063" s="146">
        <v>11</v>
      </c>
      <c r="M1063" s="146">
        <v>12</v>
      </c>
      <c r="N1063" s="146">
        <v>13</v>
      </c>
      <c r="O1063" s="146">
        <v>14</v>
      </c>
      <c r="P1063" s="146">
        <v>15</v>
      </c>
      <c r="Q1063" s="146">
        <v>16</v>
      </c>
      <c r="R1063" s="146">
        <v>17</v>
      </c>
      <c r="S1063" s="146">
        <v>18</v>
      </c>
      <c r="T1063" s="146">
        <v>19</v>
      </c>
      <c r="U1063" s="146">
        <v>20</v>
      </c>
      <c r="V1063" s="146">
        <v>21</v>
      </c>
      <c r="W1063" s="146">
        <v>22</v>
      </c>
      <c r="X1063" s="146">
        <v>23</v>
      </c>
      <c r="Y1063" s="146">
        <v>24</v>
      </c>
      <c r="Z1063" s="146">
        <v>25</v>
      </c>
      <c r="AA1063" s="146">
        <v>26</v>
      </c>
      <c r="AB1063" s="146">
        <v>27</v>
      </c>
      <c r="AC1063" s="146">
        <v>28</v>
      </c>
      <c r="AD1063" s="146">
        <v>29</v>
      </c>
      <c r="AE1063" s="146">
        <v>30</v>
      </c>
      <c r="AF1063" s="146">
        <v>31</v>
      </c>
      <c r="AG1063" s="146">
        <v>32</v>
      </c>
      <c r="AH1063" s="146">
        <v>33</v>
      </c>
      <c r="AI1063" s="146">
        <v>34</v>
      </c>
      <c r="AJ1063" s="146">
        <v>35</v>
      </c>
      <c r="AK1063" s="146">
        <v>36</v>
      </c>
      <c r="AL1063" s="146">
        <v>37</v>
      </c>
      <c r="AM1063" s="146">
        <v>38</v>
      </c>
      <c r="AN1063" s="146">
        <v>39</v>
      </c>
      <c r="AO1063" s="146">
        <v>40</v>
      </c>
      <c r="AP1063" s="146">
        <v>41</v>
      </c>
      <c r="AQ1063" s="146">
        <v>42</v>
      </c>
    </row>
    <row r="1064" spans="1:43" x14ac:dyDescent="0.25">
      <c r="A1064" s="146">
        <v>0</v>
      </c>
      <c r="B1064" s="146">
        <v>1</v>
      </c>
      <c r="C1064" s="146">
        <v>2</v>
      </c>
      <c r="D1064" s="146">
        <v>3</v>
      </c>
      <c r="E1064" s="146">
        <v>4</v>
      </c>
      <c r="F1064" s="146">
        <v>5</v>
      </c>
      <c r="G1064" s="146">
        <v>6</v>
      </c>
      <c r="H1064" s="146">
        <v>7</v>
      </c>
      <c r="I1064" s="146">
        <v>8</v>
      </c>
      <c r="J1064" s="146">
        <v>9</v>
      </c>
      <c r="K1064" s="146">
        <v>10</v>
      </c>
      <c r="L1064" s="146">
        <v>11</v>
      </c>
      <c r="M1064" s="146">
        <v>12</v>
      </c>
      <c r="N1064" s="146">
        <v>13</v>
      </c>
      <c r="O1064" s="146">
        <v>14</v>
      </c>
      <c r="P1064" s="146">
        <v>15</v>
      </c>
      <c r="Q1064" s="146">
        <v>16</v>
      </c>
      <c r="R1064" s="146">
        <v>17</v>
      </c>
      <c r="S1064" s="146">
        <v>18</v>
      </c>
      <c r="T1064" s="146">
        <v>19</v>
      </c>
      <c r="U1064" s="146">
        <v>20</v>
      </c>
      <c r="V1064" s="146">
        <v>21</v>
      </c>
      <c r="W1064" s="146">
        <v>22</v>
      </c>
      <c r="X1064" s="146">
        <v>23</v>
      </c>
      <c r="Y1064" s="146">
        <v>24</v>
      </c>
      <c r="Z1064" s="146">
        <v>25</v>
      </c>
      <c r="AA1064" s="146">
        <v>26</v>
      </c>
      <c r="AB1064" s="146">
        <v>27</v>
      </c>
      <c r="AC1064" s="146">
        <v>28</v>
      </c>
      <c r="AD1064" s="146">
        <v>29</v>
      </c>
      <c r="AE1064" s="146">
        <v>30</v>
      </c>
      <c r="AF1064" s="146">
        <v>31</v>
      </c>
      <c r="AG1064" s="146">
        <v>32</v>
      </c>
      <c r="AH1064" s="146">
        <v>33</v>
      </c>
      <c r="AI1064" s="146">
        <v>34</v>
      </c>
      <c r="AJ1064" s="146">
        <v>35</v>
      </c>
      <c r="AK1064" s="146">
        <v>36</v>
      </c>
      <c r="AL1064" s="146">
        <v>37</v>
      </c>
      <c r="AM1064" s="146">
        <v>38</v>
      </c>
      <c r="AN1064" s="146">
        <v>39</v>
      </c>
      <c r="AO1064" s="146">
        <v>40</v>
      </c>
      <c r="AP1064" s="146">
        <v>41</v>
      </c>
      <c r="AQ1064" s="146">
        <v>42</v>
      </c>
    </row>
    <row r="1065" spans="1:43" x14ac:dyDescent="0.25">
      <c r="A1065" s="146">
        <v>0</v>
      </c>
      <c r="B1065" s="146">
        <v>1</v>
      </c>
      <c r="C1065" s="146">
        <v>2</v>
      </c>
      <c r="D1065" s="146">
        <v>3</v>
      </c>
      <c r="E1065" s="146">
        <v>4</v>
      </c>
      <c r="F1065" s="146">
        <v>5</v>
      </c>
      <c r="G1065" s="146">
        <v>6</v>
      </c>
      <c r="H1065" s="146">
        <v>7</v>
      </c>
      <c r="I1065" s="146">
        <v>8</v>
      </c>
      <c r="J1065" s="146">
        <v>9</v>
      </c>
      <c r="K1065" s="146">
        <v>10</v>
      </c>
      <c r="L1065" s="146">
        <v>11</v>
      </c>
      <c r="M1065" s="146">
        <v>12</v>
      </c>
      <c r="N1065" s="146">
        <v>13</v>
      </c>
      <c r="O1065" s="146">
        <v>14</v>
      </c>
      <c r="P1065" s="146">
        <v>15</v>
      </c>
      <c r="Q1065" s="146">
        <v>16</v>
      </c>
      <c r="R1065" s="146">
        <v>17</v>
      </c>
      <c r="S1065" s="146">
        <v>18</v>
      </c>
      <c r="T1065" s="146">
        <v>19</v>
      </c>
      <c r="U1065" s="146">
        <v>20</v>
      </c>
      <c r="V1065" s="146">
        <v>21</v>
      </c>
      <c r="W1065" s="146">
        <v>22</v>
      </c>
      <c r="X1065" s="146">
        <v>23</v>
      </c>
      <c r="Y1065" s="146">
        <v>24</v>
      </c>
      <c r="Z1065" s="146">
        <v>25</v>
      </c>
      <c r="AA1065" s="146">
        <v>26</v>
      </c>
      <c r="AB1065" s="146">
        <v>27</v>
      </c>
      <c r="AC1065" s="146">
        <v>28</v>
      </c>
      <c r="AD1065" s="146">
        <v>29</v>
      </c>
      <c r="AE1065" s="146">
        <v>30</v>
      </c>
      <c r="AF1065" s="146">
        <v>31</v>
      </c>
      <c r="AG1065" s="146">
        <v>32</v>
      </c>
      <c r="AH1065" s="146">
        <v>33</v>
      </c>
      <c r="AI1065" s="146">
        <v>34</v>
      </c>
      <c r="AJ1065" s="146">
        <v>35</v>
      </c>
      <c r="AK1065" s="146">
        <v>36</v>
      </c>
      <c r="AL1065" s="146">
        <v>37</v>
      </c>
      <c r="AM1065" s="146">
        <v>38</v>
      </c>
      <c r="AN1065" s="146">
        <v>39</v>
      </c>
      <c r="AO1065" s="146">
        <v>40</v>
      </c>
      <c r="AP1065" s="146">
        <v>41</v>
      </c>
      <c r="AQ1065" s="146">
        <v>42</v>
      </c>
    </row>
    <row r="1066" spans="1:43" x14ac:dyDescent="0.25">
      <c r="A1066" s="146">
        <v>0</v>
      </c>
      <c r="B1066" s="146">
        <v>1</v>
      </c>
      <c r="C1066" s="146">
        <v>2</v>
      </c>
      <c r="D1066" s="146">
        <v>3</v>
      </c>
      <c r="E1066" s="146">
        <v>4</v>
      </c>
      <c r="F1066" s="146">
        <v>5</v>
      </c>
      <c r="G1066" s="146">
        <v>6</v>
      </c>
      <c r="H1066" s="146">
        <v>7</v>
      </c>
      <c r="I1066" s="146">
        <v>8</v>
      </c>
      <c r="J1066" s="146">
        <v>9</v>
      </c>
      <c r="K1066" s="146">
        <v>10</v>
      </c>
      <c r="L1066" s="146">
        <v>11</v>
      </c>
      <c r="M1066" s="146">
        <v>12</v>
      </c>
      <c r="N1066" s="146">
        <v>13</v>
      </c>
      <c r="O1066" s="146">
        <v>14</v>
      </c>
      <c r="P1066" s="146">
        <v>15</v>
      </c>
      <c r="Q1066" s="146">
        <v>16</v>
      </c>
      <c r="R1066" s="146">
        <v>17</v>
      </c>
      <c r="S1066" s="146">
        <v>18</v>
      </c>
      <c r="T1066" s="146">
        <v>19</v>
      </c>
      <c r="U1066" s="146">
        <v>20</v>
      </c>
      <c r="V1066" s="146">
        <v>21</v>
      </c>
      <c r="W1066" s="146">
        <v>22</v>
      </c>
      <c r="X1066" s="146">
        <v>23</v>
      </c>
      <c r="Y1066" s="146">
        <v>24</v>
      </c>
      <c r="Z1066" s="146">
        <v>25</v>
      </c>
      <c r="AA1066" s="146">
        <v>26</v>
      </c>
      <c r="AB1066" s="146">
        <v>27</v>
      </c>
      <c r="AC1066" s="146">
        <v>28</v>
      </c>
      <c r="AD1066" s="146">
        <v>29</v>
      </c>
      <c r="AE1066" s="146">
        <v>30</v>
      </c>
      <c r="AF1066" s="146">
        <v>31</v>
      </c>
      <c r="AG1066" s="146">
        <v>32</v>
      </c>
      <c r="AH1066" s="146">
        <v>33</v>
      </c>
      <c r="AI1066" s="146">
        <v>34</v>
      </c>
      <c r="AJ1066" s="146">
        <v>35</v>
      </c>
      <c r="AK1066" s="146">
        <v>36</v>
      </c>
      <c r="AL1066" s="146">
        <v>37</v>
      </c>
      <c r="AM1066" s="146">
        <v>38</v>
      </c>
      <c r="AN1066" s="146">
        <v>39</v>
      </c>
      <c r="AO1066" s="146">
        <v>40</v>
      </c>
      <c r="AP1066" s="146">
        <v>41</v>
      </c>
      <c r="AQ1066" s="146">
        <v>42</v>
      </c>
    </row>
    <row r="1067" spans="1:43" x14ac:dyDescent="0.25">
      <c r="A1067" s="146">
        <v>0</v>
      </c>
      <c r="B1067" s="146">
        <v>1</v>
      </c>
      <c r="C1067" s="146">
        <v>2</v>
      </c>
      <c r="D1067" s="146">
        <v>3</v>
      </c>
      <c r="E1067" s="146">
        <v>4</v>
      </c>
      <c r="F1067" s="146">
        <v>5</v>
      </c>
      <c r="G1067" s="146">
        <v>6</v>
      </c>
      <c r="H1067" s="146">
        <v>7</v>
      </c>
      <c r="I1067" s="146">
        <v>8</v>
      </c>
      <c r="J1067" s="146">
        <v>9</v>
      </c>
      <c r="K1067" s="146">
        <v>10</v>
      </c>
      <c r="L1067" s="146">
        <v>11</v>
      </c>
      <c r="M1067" s="146">
        <v>12</v>
      </c>
      <c r="N1067" s="146">
        <v>13</v>
      </c>
      <c r="O1067" s="146">
        <v>14</v>
      </c>
      <c r="P1067" s="146">
        <v>15</v>
      </c>
      <c r="Q1067" s="146">
        <v>16</v>
      </c>
      <c r="R1067" s="146">
        <v>17</v>
      </c>
      <c r="S1067" s="146">
        <v>18</v>
      </c>
      <c r="T1067" s="146">
        <v>19</v>
      </c>
      <c r="U1067" s="146">
        <v>20</v>
      </c>
      <c r="V1067" s="146">
        <v>21</v>
      </c>
      <c r="W1067" s="146">
        <v>22</v>
      </c>
      <c r="X1067" s="146">
        <v>23</v>
      </c>
      <c r="Y1067" s="146">
        <v>24</v>
      </c>
      <c r="Z1067" s="146">
        <v>25</v>
      </c>
      <c r="AA1067" s="146">
        <v>26</v>
      </c>
      <c r="AB1067" s="146">
        <v>27</v>
      </c>
      <c r="AC1067" s="146">
        <v>28</v>
      </c>
      <c r="AD1067" s="146">
        <v>29</v>
      </c>
      <c r="AE1067" s="146">
        <v>30</v>
      </c>
      <c r="AF1067" s="146">
        <v>31</v>
      </c>
      <c r="AG1067" s="146">
        <v>32</v>
      </c>
      <c r="AH1067" s="146">
        <v>33</v>
      </c>
      <c r="AI1067" s="146">
        <v>34</v>
      </c>
      <c r="AJ1067" s="146">
        <v>35</v>
      </c>
      <c r="AK1067" s="146">
        <v>36</v>
      </c>
      <c r="AL1067" s="146">
        <v>37</v>
      </c>
      <c r="AM1067" s="146">
        <v>38</v>
      </c>
      <c r="AN1067" s="146">
        <v>39</v>
      </c>
      <c r="AO1067" s="146">
        <v>40</v>
      </c>
      <c r="AP1067" s="146">
        <v>41</v>
      </c>
      <c r="AQ1067" s="146">
        <v>42</v>
      </c>
    </row>
    <row r="1068" spans="1:43" x14ac:dyDescent="0.25">
      <c r="A1068" s="146">
        <v>0</v>
      </c>
      <c r="B1068" s="146">
        <v>1</v>
      </c>
      <c r="C1068" s="146">
        <v>2</v>
      </c>
      <c r="D1068" s="146">
        <v>3</v>
      </c>
      <c r="E1068" s="146">
        <v>4</v>
      </c>
      <c r="F1068" s="146">
        <v>5</v>
      </c>
      <c r="G1068" s="146">
        <v>6</v>
      </c>
      <c r="H1068" s="146">
        <v>7</v>
      </c>
      <c r="I1068" s="146">
        <v>8</v>
      </c>
      <c r="J1068" s="146">
        <v>9</v>
      </c>
      <c r="K1068" s="146">
        <v>10</v>
      </c>
      <c r="L1068" s="146">
        <v>11</v>
      </c>
      <c r="M1068" s="146">
        <v>12</v>
      </c>
      <c r="N1068" s="146">
        <v>13</v>
      </c>
      <c r="O1068" s="146">
        <v>14</v>
      </c>
      <c r="P1068" s="146">
        <v>15</v>
      </c>
      <c r="Q1068" s="146">
        <v>16</v>
      </c>
      <c r="R1068" s="146">
        <v>17</v>
      </c>
      <c r="S1068" s="146">
        <v>18</v>
      </c>
      <c r="T1068" s="146">
        <v>19</v>
      </c>
      <c r="U1068" s="146">
        <v>20</v>
      </c>
      <c r="V1068" s="146">
        <v>21</v>
      </c>
      <c r="W1068" s="146">
        <v>22</v>
      </c>
      <c r="X1068" s="146">
        <v>23</v>
      </c>
      <c r="Y1068" s="146">
        <v>24</v>
      </c>
      <c r="Z1068" s="146">
        <v>25</v>
      </c>
      <c r="AA1068" s="146">
        <v>26</v>
      </c>
      <c r="AB1068" s="146">
        <v>27</v>
      </c>
      <c r="AC1068" s="146">
        <v>28</v>
      </c>
      <c r="AD1068" s="146">
        <v>29</v>
      </c>
      <c r="AE1068" s="146">
        <v>30</v>
      </c>
      <c r="AF1068" s="146">
        <v>31</v>
      </c>
      <c r="AG1068" s="146">
        <v>32</v>
      </c>
      <c r="AH1068" s="146">
        <v>33</v>
      </c>
      <c r="AI1068" s="146">
        <v>34</v>
      </c>
      <c r="AJ1068" s="146">
        <v>35</v>
      </c>
      <c r="AK1068" s="146">
        <v>36</v>
      </c>
      <c r="AL1068" s="146">
        <v>37</v>
      </c>
      <c r="AM1068" s="146">
        <v>38</v>
      </c>
      <c r="AN1068" s="146">
        <v>39</v>
      </c>
      <c r="AO1068" s="146">
        <v>40</v>
      </c>
      <c r="AP1068" s="146">
        <v>41</v>
      </c>
      <c r="AQ1068" s="146">
        <v>42</v>
      </c>
    </row>
    <row r="1069" spans="1:43" x14ac:dyDescent="0.25">
      <c r="A1069" s="146">
        <v>0</v>
      </c>
      <c r="B1069" s="146">
        <v>1</v>
      </c>
      <c r="C1069" s="146">
        <v>2</v>
      </c>
      <c r="D1069" s="146">
        <v>3</v>
      </c>
      <c r="E1069" s="146">
        <v>4</v>
      </c>
      <c r="F1069" s="146">
        <v>5</v>
      </c>
      <c r="G1069" s="146">
        <v>6</v>
      </c>
      <c r="H1069" s="146">
        <v>7</v>
      </c>
      <c r="I1069" s="146">
        <v>8</v>
      </c>
      <c r="J1069" s="146">
        <v>9</v>
      </c>
      <c r="K1069" s="146">
        <v>10</v>
      </c>
      <c r="L1069" s="146">
        <v>11</v>
      </c>
      <c r="M1069" s="146">
        <v>12</v>
      </c>
      <c r="N1069" s="146">
        <v>13</v>
      </c>
      <c r="O1069" s="146">
        <v>14</v>
      </c>
      <c r="P1069" s="146">
        <v>15</v>
      </c>
      <c r="Q1069" s="146">
        <v>16</v>
      </c>
      <c r="R1069" s="146">
        <v>17</v>
      </c>
      <c r="S1069" s="146">
        <v>18</v>
      </c>
      <c r="T1069" s="146">
        <v>19</v>
      </c>
      <c r="U1069" s="146">
        <v>20</v>
      </c>
      <c r="V1069" s="146">
        <v>21</v>
      </c>
      <c r="W1069" s="146">
        <v>22</v>
      </c>
      <c r="X1069" s="146">
        <v>23</v>
      </c>
      <c r="Y1069" s="146">
        <v>24</v>
      </c>
      <c r="Z1069" s="146">
        <v>25</v>
      </c>
      <c r="AA1069" s="146">
        <v>26</v>
      </c>
      <c r="AB1069" s="146">
        <v>27</v>
      </c>
      <c r="AC1069" s="146">
        <v>28</v>
      </c>
      <c r="AD1069" s="146">
        <v>29</v>
      </c>
      <c r="AE1069" s="146">
        <v>30</v>
      </c>
      <c r="AF1069" s="146">
        <v>31</v>
      </c>
      <c r="AG1069" s="146">
        <v>32</v>
      </c>
      <c r="AH1069" s="146">
        <v>33</v>
      </c>
      <c r="AI1069" s="146">
        <v>34</v>
      </c>
      <c r="AJ1069" s="146">
        <v>35</v>
      </c>
      <c r="AK1069" s="146">
        <v>36</v>
      </c>
      <c r="AL1069" s="146">
        <v>37</v>
      </c>
      <c r="AM1069" s="146">
        <v>38</v>
      </c>
      <c r="AN1069" s="146">
        <v>39</v>
      </c>
      <c r="AO1069" s="146">
        <v>40</v>
      </c>
      <c r="AP1069" s="146">
        <v>41</v>
      </c>
      <c r="AQ1069" s="146">
        <v>42</v>
      </c>
    </row>
    <row r="1070" spans="1:43" x14ac:dyDescent="0.25">
      <c r="A1070" s="146">
        <v>0</v>
      </c>
      <c r="B1070" s="146">
        <v>1</v>
      </c>
      <c r="C1070" s="146">
        <v>2</v>
      </c>
      <c r="D1070" s="146">
        <v>3</v>
      </c>
      <c r="E1070" s="146">
        <v>4</v>
      </c>
      <c r="F1070" s="146">
        <v>5</v>
      </c>
      <c r="G1070" s="146">
        <v>6</v>
      </c>
      <c r="H1070" s="146">
        <v>7</v>
      </c>
      <c r="I1070" s="146">
        <v>8</v>
      </c>
      <c r="J1070" s="146">
        <v>9</v>
      </c>
      <c r="K1070" s="146">
        <v>10</v>
      </c>
      <c r="L1070" s="146">
        <v>11</v>
      </c>
      <c r="M1070" s="146">
        <v>12</v>
      </c>
      <c r="N1070" s="146">
        <v>13</v>
      </c>
      <c r="O1070" s="146">
        <v>14</v>
      </c>
      <c r="P1070" s="146">
        <v>15</v>
      </c>
      <c r="Q1070" s="146">
        <v>16</v>
      </c>
      <c r="R1070" s="146">
        <v>17</v>
      </c>
      <c r="S1070" s="146">
        <v>18</v>
      </c>
      <c r="T1070" s="146">
        <v>19</v>
      </c>
      <c r="U1070" s="146">
        <v>20</v>
      </c>
      <c r="V1070" s="146">
        <v>21</v>
      </c>
      <c r="W1070" s="146">
        <v>22</v>
      </c>
      <c r="X1070" s="146">
        <v>23</v>
      </c>
      <c r="Y1070" s="146">
        <v>24</v>
      </c>
      <c r="Z1070" s="146">
        <v>25</v>
      </c>
      <c r="AA1070" s="146">
        <v>26</v>
      </c>
      <c r="AB1070" s="146">
        <v>27</v>
      </c>
      <c r="AC1070" s="146">
        <v>28</v>
      </c>
      <c r="AD1070" s="146">
        <v>29</v>
      </c>
      <c r="AE1070" s="146">
        <v>30</v>
      </c>
      <c r="AF1070" s="146">
        <v>31</v>
      </c>
      <c r="AG1070" s="146">
        <v>32</v>
      </c>
      <c r="AH1070" s="146">
        <v>33</v>
      </c>
      <c r="AI1070" s="146">
        <v>34</v>
      </c>
      <c r="AJ1070" s="146">
        <v>35</v>
      </c>
      <c r="AK1070" s="146">
        <v>36</v>
      </c>
      <c r="AL1070" s="146">
        <v>37</v>
      </c>
      <c r="AM1070" s="146">
        <v>38</v>
      </c>
      <c r="AN1070" s="146">
        <v>39</v>
      </c>
      <c r="AO1070" s="146">
        <v>40</v>
      </c>
      <c r="AP1070" s="146">
        <v>41</v>
      </c>
      <c r="AQ1070" s="146">
        <v>42</v>
      </c>
    </row>
    <row r="1071" spans="1:43" x14ac:dyDescent="0.25">
      <c r="A1071" s="146">
        <v>0</v>
      </c>
      <c r="B1071" s="146">
        <v>1</v>
      </c>
      <c r="C1071" s="146">
        <v>2</v>
      </c>
      <c r="D1071" s="146">
        <v>3</v>
      </c>
      <c r="E1071" s="146">
        <v>4</v>
      </c>
      <c r="F1071" s="146">
        <v>5</v>
      </c>
      <c r="G1071" s="146">
        <v>6</v>
      </c>
      <c r="H1071" s="146">
        <v>7</v>
      </c>
      <c r="I1071" s="146">
        <v>8</v>
      </c>
      <c r="J1071" s="146">
        <v>9</v>
      </c>
      <c r="K1071" s="146">
        <v>10</v>
      </c>
      <c r="L1071" s="146">
        <v>11</v>
      </c>
      <c r="M1071" s="146">
        <v>12</v>
      </c>
      <c r="N1071" s="146">
        <v>13</v>
      </c>
      <c r="O1071" s="146">
        <v>14</v>
      </c>
      <c r="P1071" s="146">
        <v>15</v>
      </c>
      <c r="Q1071" s="146">
        <v>16</v>
      </c>
      <c r="R1071" s="146">
        <v>17</v>
      </c>
      <c r="S1071" s="146">
        <v>18</v>
      </c>
      <c r="T1071" s="146">
        <v>19</v>
      </c>
      <c r="U1071" s="146">
        <v>20</v>
      </c>
      <c r="V1071" s="146">
        <v>21</v>
      </c>
      <c r="W1071" s="146">
        <v>22</v>
      </c>
      <c r="X1071" s="146">
        <v>23</v>
      </c>
      <c r="Y1071" s="146">
        <v>24</v>
      </c>
      <c r="Z1071" s="146">
        <v>25</v>
      </c>
      <c r="AA1071" s="146">
        <v>26</v>
      </c>
      <c r="AB1071" s="146">
        <v>27</v>
      </c>
      <c r="AC1071" s="146">
        <v>28</v>
      </c>
      <c r="AD1071" s="146">
        <v>29</v>
      </c>
      <c r="AE1071" s="146">
        <v>30</v>
      </c>
      <c r="AF1071" s="146">
        <v>31</v>
      </c>
      <c r="AG1071" s="146">
        <v>32</v>
      </c>
      <c r="AH1071" s="146">
        <v>33</v>
      </c>
      <c r="AI1071" s="146">
        <v>34</v>
      </c>
      <c r="AJ1071" s="146">
        <v>35</v>
      </c>
      <c r="AK1071" s="146">
        <v>36</v>
      </c>
      <c r="AL1071" s="146">
        <v>37</v>
      </c>
      <c r="AM1071" s="146">
        <v>38</v>
      </c>
      <c r="AN1071" s="146">
        <v>39</v>
      </c>
      <c r="AO1071" s="146">
        <v>40</v>
      </c>
      <c r="AP1071" s="146">
        <v>41</v>
      </c>
      <c r="AQ1071" s="146">
        <v>42</v>
      </c>
    </row>
    <row r="1072" spans="1:43" x14ac:dyDescent="0.25">
      <c r="A1072" s="146">
        <v>0</v>
      </c>
      <c r="B1072" s="146">
        <v>1</v>
      </c>
      <c r="C1072" s="146">
        <v>2</v>
      </c>
      <c r="D1072" s="146">
        <v>3</v>
      </c>
      <c r="E1072" s="146">
        <v>4</v>
      </c>
      <c r="F1072" s="146">
        <v>5</v>
      </c>
      <c r="G1072" s="146">
        <v>6</v>
      </c>
      <c r="H1072" s="146">
        <v>7</v>
      </c>
      <c r="I1072" s="146">
        <v>8</v>
      </c>
      <c r="J1072" s="146">
        <v>9</v>
      </c>
      <c r="K1072" s="146">
        <v>10</v>
      </c>
      <c r="L1072" s="146">
        <v>11</v>
      </c>
      <c r="M1072" s="146">
        <v>12</v>
      </c>
      <c r="N1072" s="146">
        <v>13</v>
      </c>
      <c r="O1072" s="146">
        <v>14</v>
      </c>
      <c r="P1072" s="146">
        <v>15</v>
      </c>
      <c r="Q1072" s="146">
        <v>16</v>
      </c>
      <c r="R1072" s="146">
        <v>17</v>
      </c>
      <c r="S1072" s="146">
        <v>18</v>
      </c>
      <c r="T1072" s="146">
        <v>19</v>
      </c>
      <c r="U1072" s="146">
        <v>20</v>
      </c>
      <c r="V1072" s="146">
        <v>21</v>
      </c>
      <c r="W1072" s="146">
        <v>22</v>
      </c>
      <c r="X1072" s="146">
        <v>23</v>
      </c>
      <c r="Y1072" s="146">
        <v>24</v>
      </c>
      <c r="Z1072" s="146">
        <v>25</v>
      </c>
      <c r="AA1072" s="146">
        <v>26</v>
      </c>
      <c r="AB1072" s="146">
        <v>27</v>
      </c>
      <c r="AC1072" s="146">
        <v>28</v>
      </c>
      <c r="AD1072" s="146">
        <v>29</v>
      </c>
      <c r="AE1072" s="146">
        <v>30</v>
      </c>
      <c r="AF1072" s="146">
        <v>31</v>
      </c>
      <c r="AG1072" s="146">
        <v>32</v>
      </c>
      <c r="AH1072" s="146">
        <v>33</v>
      </c>
      <c r="AI1072" s="146">
        <v>34</v>
      </c>
      <c r="AJ1072" s="146">
        <v>35</v>
      </c>
      <c r="AK1072" s="146">
        <v>36</v>
      </c>
      <c r="AL1072" s="146">
        <v>37</v>
      </c>
      <c r="AM1072" s="146">
        <v>38</v>
      </c>
      <c r="AN1072" s="146">
        <v>39</v>
      </c>
      <c r="AO1072" s="146">
        <v>40</v>
      </c>
      <c r="AP1072" s="146">
        <v>41</v>
      </c>
      <c r="AQ1072" s="146">
        <v>42</v>
      </c>
    </row>
    <row r="1073" spans="1:43" x14ac:dyDescent="0.25">
      <c r="A1073" s="146">
        <v>0</v>
      </c>
      <c r="B1073" s="146">
        <v>1</v>
      </c>
      <c r="C1073" s="146">
        <v>2</v>
      </c>
      <c r="D1073" s="146">
        <v>3</v>
      </c>
      <c r="E1073" s="146">
        <v>4</v>
      </c>
      <c r="F1073" s="146">
        <v>5</v>
      </c>
      <c r="G1073" s="146">
        <v>6</v>
      </c>
      <c r="H1073" s="146">
        <v>7</v>
      </c>
      <c r="I1073" s="146">
        <v>8</v>
      </c>
      <c r="J1073" s="146">
        <v>9</v>
      </c>
      <c r="K1073" s="146">
        <v>10</v>
      </c>
      <c r="L1073" s="146">
        <v>11</v>
      </c>
      <c r="M1073" s="146">
        <v>12</v>
      </c>
      <c r="N1073" s="146">
        <v>13</v>
      </c>
      <c r="O1073" s="146">
        <v>14</v>
      </c>
      <c r="P1073" s="146">
        <v>15</v>
      </c>
      <c r="Q1073" s="146">
        <v>16</v>
      </c>
      <c r="R1073" s="146">
        <v>17</v>
      </c>
      <c r="S1073" s="146">
        <v>18</v>
      </c>
      <c r="T1073" s="146">
        <v>19</v>
      </c>
      <c r="U1073" s="146">
        <v>20</v>
      </c>
      <c r="V1073" s="146">
        <v>21</v>
      </c>
      <c r="W1073" s="146">
        <v>22</v>
      </c>
      <c r="X1073" s="146">
        <v>23</v>
      </c>
      <c r="Y1073" s="146">
        <v>24</v>
      </c>
      <c r="Z1073" s="146">
        <v>25</v>
      </c>
      <c r="AA1073" s="146">
        <v>26</v>
      </c>
      <c r="AB1073" s="146">
        <v>27</v>
      </c>
      <c r="AC1073" s="146">
        <v>28</v>
      </c>
      <c r="AD1073" s="146">
        <v>29</v>
      </c>
      <c r="AE1073" s="146">
        <v>30</v>
      </c>
      <c r="AF1073" s="146">
        <v>31</v>
      </c>
      <c r="AG1073" s="146">
        <v>32</v>
      </c>
      <c r="AH1073" s="146">
        <v>33</v>
      </c>
      <c r="AI1073" s="146">
        <v>34</v>
      </c>
      <c r="AJ1073" s="146">
        <v>35</v>
      </c>
      <c r="AK1073" s="146">
        <v>36</v>
      </c>
      <c r="AL1073" s="146">
        <v>37</v>
      </c>
      <c r="AM1073" s="146">
        <v>38</v>
      </c>
      <c r="AN1073" s="146">
        <v>39</v>
      </c>
      <c r="AO1073" s="146">
        <v>40</v>
      </c>
      <c r="AP1073" s="146">
        <v>41</v>
      </c>
      <c r="AQ1073" s="146">
        <v>42</v>
      </c>
    </row>
    <row r="1074" spans="1:43" x14ac:dyDescent="0.25">
      <c r="A1074" s="146">
        <v>0</v>
      </c>
      <c r="B1074" s="146">
        <v>1</v>
      </c>
      <c r="C1074" s="146">
        <v>2</v>
      </c>
      <c r="D1074" s="146">
        <v>3</v>
      </c>
      <c r="E1074" s="146">
        <v>4</v>
      </c>
      <c r="F1074" s="146">
        <v>5</v>
      </c>
      <c r="G1074" s="146">
        <v>6</v>
      </c>
      <c r="H1074" s="146">
        <v>7</v>
      </c>
      <c r="I1074" s="146">
        <v>8</v>
      </c>
      <c r="J1074" s="146">
        <v>9</v>
      </c>
      <c r="K1074" s="146">
        <v>10</v>
      </c>
      <c r="L1074" s="146">
        <v>11</v>
      </c>
      <c r="M1074" s="146">
        <v>12</v>
      </c>
      <c r="N1074" s="146">
        <v>13</v>
      </c>
      <c r="O1074" s="146">
        <v>14</v>
      </c>
      <c r="P1074" s="146">
        <v>15</v>
      </c>
      <c r="Q1074" s="146">
        <v>16</v>
      </c>
      <c r="R1074" s="146">
        <v>17</v>
      </c>
      <c r="S1074" s="146">
        <v>18</v>
      </c>
      <c r="T1074" s="146">
        <v>19</v>
      </c>
      <c r="U1074" s="146">
        <v>20</v>
      </c>
      <c r="V1074" s="146">
        <v>21</v>
      </c>
      <c r="W1074" s="146">
        <v>22</v>
      </c>
      <c r="X1074" s="146">
        <v>23</v>
      </c>
      <c r="Y1074" s="146">
        <v>24</v>
      </c>
      <c r="Z1074" s="146">
        <v>25</v>
      </c>
      <c r="AA1074" s="146">
        <v>26</v>
      </c>
      <c r="AB1074" s="146">
        <v>27</v>
      </c>
      <c r="AC1074" s="146">
        <v>28</v>
      </c>
      <c r="AD1074" s="146">
        <v>29</v>
      </c>
      <c r="AE1074" s="146">
        <v>30</v>
      </c>
      <c r="AF1074" s="146">
        <v>31</v>
      </c>
      <c r="AG1074" s="146">
        <v>32</v>
      </c>
      <c r="AH1074" s="146">
        <v>33</v>
      </c>
      <c r="AI1074" s="146">
        <v>34</v>
      </c>
      <c r="AJ1074" s="146">
        <v>35</v>
      </c>
      <c r="AK1074" s="146">
        <v>36</v>
      </c>
      <c r="AL1074" s="146">
        <v>37</v>
      </c>
      <c r="AM1074" s="146">
        <v>38</v>
      </c>
      <c r="AN1074" s="146">
        <v>39</v>
      </c>
      <c r="AO1074" s="146">
        <v>40</v>
      </c>
      <c r="AP1074" s="146">
        <v>41</v>
      </c>
      <c r="AQ1074" s="146">
        <v>42</v>
      </c>
    </row>
    <row r="1075" spans="1:43" x14ac:dyDescent="0.25">
      <c r="A1075" s="146">
        <v>0</v>
      </c>
      <c r="B1075" s="146">
        <v>1</v>
      </c>
      <c r="C1075" s="146">
        <v>2</v>
      </c>
      <c r="D1075" s="146">
        <v>3</v>
      </c>
      <c r="E1075" s="146">
        <v>4</v>
      </c>
      <c r="F1075" s="146">
        <v>5</v>
      </c>
      <c r="G1075" s="146">
        <v>6</v>
      </c>
      <c r="H1075" s="146">
        <v>7</v>
      </c>
      <c r="I1075" s="146">
        <v>8</v>
      </c>
      <c r="J1075" s="146">
        <v>9</v>
      </c>
      <c r="K1075" s="146">
        <v>10</v>
      </c>
      <c r="L1075" s="146">
        <v>11</v>
      </c>
      <c r="M1075" s="146">
        <v>12</v>
      </c>
      <c r="N1075" s="146">
        <v>13</v>
      </c>
      <c r="O1075" s="146">
        <v>14</v>
      </c>
      <c r="P1075" s="146">
        <v>15</v>
      </c>
      <c r="Q1075" s="146">
        <v>16</v>
      </c>
      <c r="R1075" s="146">
        <v>17</v>
      </c>
      <c r="S1075" s="146">
        <v>18</v>
      </c>
      <c r="T1075" s="146">
        <v>19</v>
      </c>
      <c r="U1075" s="146">
        <v>20</v>
      </c>
      <c r="V1075" s="146">
        <v>21</v>
      </c>
      <c r="W1075" s="146">
        <v>22</v>
      </c>
      <c r="X1075" s="146">
        <v>23</v>
      </c>
      <c r="Y1075" s="146">
        <v>24</v>
      </c>
      <c r="Z1075" s="146">
        <v>25</v>
      </c>
      <c r="AA1075" s="146">
        <v>26</v>
      </c>
      <c r="AB1075" s="146">
        <v>27</v>
      </c>
      <c r="AC1075" s="146">
        <v>28</v>
      </c>
      <c r="AD1075" s="146">
        <v>29</v>
      </c>
      <c r="AE1075" s="146">
        <v>30</v>
      </c>
      <c r="AF1075" s="146">
        <v>31</v>
      </c>
      <c r="AG1075" s="146">
        <v>32</v>
      </c>
      <c r="AH1075" s="146">
        <v>33</v>
      </c>
      <c r="AI1075" s="146">
        <v>34</v>
      </c>
      <c r="AJ1075" s="146">
        <v>35</v>
      </c>
      <c r="AK1075" s="146">
        <v>36</v>
      </c>
      <c r="AL1075" s="146">
        <v>37</v>
      </c>
      <c r="AM1075" s="146">
        <v>38</v>
      </c>
      <c r="AN1075" s="146">
        <v>39</v>
      </c>
      <c r="AO1075" s="146">
        <v>40</v>
      </c>
      <c r="AP1075" s="146">
        <v>41</v>
      </c>
      <c r="AQ1075" s="146">
        <v>42</v>
      </c>
    </row>
    <row r="1076" spans="1:43" x14ac:dyDescent="0.25">
      <c r="A1076" s="146">
        <v>0</v>
      </c>
      <c r="B1076" s="146">
        <v>1</v>
      </c>
      <c r="C1076" s="146">
        <v>2</v>
      </c>
      <c r="D1076" s="146">
        <v>3</v>
      </c>
      <c r="E1076" s="146">
        <v>4</v>
      </c>
      <c r="F1076" s="146">
        <v>5</v>
      </c>
      <c r="G1076" s="146">
        <v>6</v>
      </c>
      <c r="H1076" s="146">
        <v>7</v>
      </c>
      <c r="I1076" s="146">
        <v>8</v>
      </c>
      <c r="J1076" s="146">
        <v>9</v>
      </c>
      <c r="K1076" s="146">
        <v>10</v>
      </c>
      <c r="L1076" s="146">
        <v>11</v>
      </c>
      <c r="M1076" s="146">
        <v>12</v>
      </c>
      <c r="N1076" s="146">
        <v>13</v>
      </c>
      <c r="O1076" s="146">
        <v>14</v>
      </c>
      <c r="P1076" s="146">
        <v>15</v>
      </c>
      <c r="Q1076" s="146">
        <v>16</v>
      </c>
      <c r="R1076" s="146">
        <v>17</v>
      </c>
      <c r="S1076" s="146">
        <v>18</v>
      </c>
      <c r="T1076" s="146">
        <v>19</v>
      </c>
      <c r="U1076" s="146">
        <v>20</v>
      </c>
      <c r="V1076" s="146">
        <v>21</v>
      </c>
      <c r="W1076" s="146">
        <v>22</v>
      </c>
      <c r="X1076" s="146">
        <v>23</v>
      </c>
      <c r="Y1076" s="146">
        <v>24</v>
      </c>
      <c r="Z1076" s="146">
        <v>25</v>
      </c>
      <c r="AA1076" s="146">
        <v>26</v>
      </c>
      <c r="AB1076" s="146">
        <v>27</v>
      </c>
      <c r="AC1076" s="146">
        <v>28</v>
      </c>
      <c r="AD1076" s="146">
        <v>29</v>
      </c>
      <c r="AE1076" s="146">
        <v>30</v>
      </c>
      <c r="AF1076" s="146">
        <v>31</v>
      </c>
      <c r="AG1076" s="146">
        <v>32</v>
      </c>
      <c r="AH1076" s="146">
        <v>33</v>
      </c>
      <c r="AI1076" s="146">
        <v>34</v>
      </c>
      <c r="AJ1076" s="146">
        <v>35</v>
      </c>
      <c r="AK1076" s="146">
        <v>36</v>
      </c>
      <c r="AL1076" s="146">
        <v>37</v>
      </c>
      <c r="AM1076" s="146">
        <v>38</v>
      </c>
      <c r="AN1076" s="146">
        <v>39</v>
      </c>
      <c r="AO1076" s="146">
        <v>40</v>
      </c>
      <c r="AP1076" s="146">
        <v>41</v>
      </c>
      <c r="AQ1076" s="146">
        <v>42</v>
      </c>
    </row>
    <row r="1077" spans="1:43" x14ac:dyDescent="0.25">
      <c r="A1077" s="146">
        <v>0</v>
      </c>
      <c r="B1077" s="146">
        <v>1</v>
      </c>
      <c r="C1077" s="146">
        <v>2</v>
      </c>
      <c r="D1077" s="146">
        <v>3</v>
      </c>
      <c r="E1077" s="146">
        <v>4</v>
      </c>
      <c r="F1077" s="146">
        <v>5</v>
      </c>
      <c r="G1077" s="146">
        <v>6</v>
      </c>
      <c r="H1077" s="146">
        <v>7</v>
      </c>
      <c r="I1077" s="146">
        <v>8</v>
      </c>
      <c r="J1077" s="146">
        <v>9</v>
      </c>
      <c r="K1077" s="146">
        <v>10</v>
      </c>
      <c r="L1077" s="146">
        <v>11</v>
      </c>
      <c r="M1077" s="146">
        <v>12</v>
      </c>
      <c r="N1077" s="146">
        <v>13</v>
      </c>
      <c r="O1077" s="146">
        <v>14</v>
      </c>
      <c r="P1077" s="146">
        <v>15</v>
      </c>
      <c r="Q1077" s="146">
        <v>16</v>
      </c>
      <c r="R1077" s="146">
        <v>17</v>
      </c>
      <c r="S1077" s="146">
        <v>18</v>
      </c>
      <c r="T1077" s="146">
        <v>19</v>
      </c>
      <c r="U1077" s="146">
        <v>20</v>
      </c>
      <c r="V1077" s="146">
        <v>21</v>
      </c>
      <c r="W1077" s="146">
        <v>22</v>
      </c>
      <c r="X1077" s="146">
        <v>23</v>
      </c>
      <c r="Y1077" s="146">
        <v>24</v>
      </c>
      <c r="Z1077" s="146">
        <v>25</v>
      </c>
      <c r="AA1077" s="146">
        <v>26</v>
      </c>
      <c r="AB1077" s="146">
        <v>27</v>
      </c>
      <c r="AC1077" s="146">
        <v>28</v>
      </c>
      <c r="AD1077" s="146">
        <v>29</v>
      </c>
      <c r="AE1077" s="146">
        <v>30</v>
      </c>
      <c r="AF1077" s="146">
        <v>31</v>
      </c>
      <c r="AG1077" s="146">
        <v>32</v>
      </c>
      <c r="AH1077" s="146">
        <v>33</v>
      </c>
      <c r="AI1077" s="146">
        <v>34</v>
      </c>
      <c r="AJ1077" s="146">
        <v>35</v>
      </c>
      <c r="AK1077" s="146">
        <v>36</v>
      </c>
      <c r="AL1077" s="146">
        <v>37</v>
      </c>
      <c r="AM1077" s="146">
        <v>38</v>
      </c>
      <c r="AN1077" s="146">
        <v>39</v>
      </c>
      <c r="AO1077" s="146">
        <v>40</v>
      </c>
      <c r="AP1077" s="146">
        <v>41</v>
      </c>
      <c r="AQ1077" s="146">
        <v>42</v>
      </c>
    </row>
    <row r="1078" spans="1:43" x14ac:dyDescent="0.25">
      <c r="A1078" s="146">
        <v>0</v>
      </c>
      <c r="B1078" s="146">
        <v>1</v>
      </c>
      <c r="C1078" s="146">
        <v>2</v>
      </c>
      <c r="D1078" s="146">
        <v>3</v>
      </c>
      <c r="E1078" s="146">
        <v>4</v>
      </c>
      <c r="F1078" s="146">
        <v>5</v>
      </c>
      <c r="G1078" s="146">
        <v>6</v>
      </c>
      <c r="H1078" s="146">
        <v>7</v>
      </c>
      <c r="I1078" s="146">
        <v>8</v>
      </c>
      <c r="J1078" s="146">
        <v>9</v>
      </c>
      <c r="K1078" s="146">
        <v>10</v>
      </c>
      <c r="L1078" s="146">
        <v>11</v>
      </c>
      <c r="M1078" s="146">
        <v>12</v>
      </c>
      <c r="N1078" s="146">
        <v>13</v>
      </c>
      <c r="O1078" s="146">
        <v>14</v>
      </c>
      <c r="P1078" s="146">
        <v>15</v>
      </c>
      <c r="Q1078" s="146">
        <v>16</v>
      </c>
      <c r="R1078" s="146">
        <v>17</v>
      </c>
      <c r="S1078" s="146">
        <v>18</v>
      </c>
      <c r="T1078" s="146">
        <v>19</v>
      </c>
      <c r="U1078" s="146">
        <v>20</v>
      </c>
      <c r="V1078" s="146">
        <v>21</v>
      </c>
      <c r="W1078" s="146">
        <v>22</v>
      </c>
      <c r="X1078" s="146">
        <v>23</v>
      </c>
      <c r="Y1078" s="146">
        <v>24</v>
      </c>
      <c r="Z1078" s="146">
        <v>25</v>
      </c>
      <c r="AA1078" s="146">
        <v>26</v>
      </c>
      <c r="AB1078" s="146">
        <v>27</v>
      </c>
      <c r="AC1078" s="146">
        <v>28</v>
      </c>
      <c r="AD1078" s="146">
        <v>29</v>
      </c>
      <c r="AE1078" s="146">
        <v>30</v>
      </c>
      <c r="AF1078" s="146">
        <v>31</v>
      </c>
      <c r="AG1078" s="146">
        <v>32</v>
      </c>
      <c r="AH1078" s="146">
        <v>33</v>
      </c>
      <c r="AI1078" s="146">
        <v>34</v>
      </c>
      <c r="AJ1078" s="146">
        <v>35</v>
      </c>
      <c r="AK1078" s="146">
        <v>36</v>
      </c>
      <c r="AL1078" s="146">
        <v>37</v>
      </c>
      <c r="AM1078" s="146">
        <v>38</v>
      </c>
      <c r="AN1078" s="146">
        <v>39</v>
      </c>
      <c r="AO1078" s="146">
        <v>40</v>
      </c>
      <c r="AP1078" s="146">
        <v>41</v>
      </c>
      <c r="AQ1078" s="146">
        <v>42</v>
      </c>
    </row>
    <row r="1079" spans="1:43" x14ac:dyDescent="0.25">
      <c r="A1079" s="146">
        <v>0</v>
      </c>
      <c r="B1079" s="146">
        <v>1</v>
      </c>
      <c r="C1079" s="146">
        <v>2</v>
      </c>
      <c r="D1079" s="146">
        <v>3</v>
      </c>
      <c r="E1079" s="146">
        <v>4</v>
      </c>
      <c r="F1079" s="146">
        <v>5</v>
      </c>
      <c r="G1079" s="146">
        <v>6</v>
      </c>
      <c r="H1079" s="146">
        <v>7</v>
      </c>
      <c r="I1079" s="146">
        <v>8</v>
      </c>
      <c r="J1079" s="146">
        <v>9</v>
      </c>
      <c r="K1079" s="146">
        <v>10</v>
      </c>
      <c r="L1079" s="146">
        <v>11</v>
      </c>
      <c r="M1079" s="146">
        <v>12</v>
      </c>
      <c r="N1079" s="146">
        <v>13</v>
      </c>
      <c r="O1079" s="146">
        <v>14</v>
      </c>
      <c r="P1079" s="146">
        <v>15</v>
      </c>
      <c r="Q1079" s="146">
        <v>16</v>
      </c>
      <c r="R1079" s="146">
        <v>17</v>
      </c>
      <c r="S1079" s="146">
        <v>18</v>
      </c>
      <c r="T1079" s="146">
        <v>19</v>
      </c>
      <c r="U1079" s="146">
        <v>20</v>
      </c>
      <c r="V1079" s="146">
        <v>21</v>
      </c>
      <c r="W1079" s="146">
        <v>22</v>
      </c>
      <c r="X1079" s="146">
        <v>23</v>
      </c>
      <c r="Y1079" s="146">
        <v>24</v>
      </c>
      <c r="Z1079" s="146">
        <v>25</v>
      </c>
      <c r="AA1079" s="146">
        <v>26</v>
      </c>
      <c r="AB1079" s="146">
        <v>27</v>
      </c>
      <c r="AC1079" s="146">
        <v>28</v>
      </c>
      <c r="AD1079" s="146">
        <v>29</v>
      </c>
      <c r="AE1079" s="146">
        <v>30</v>
      </c>
      <c r="AF1079" s="146">
        <v>31</v>
      </c>
      <c r="AG1079" s="146">
        <v>32</v>
      </c>
      <c r="AH1079" s="146">
        <v>33</v>
      </c>
      <c r="AI1079" s="146">
        <v>34</v>
      </c>
      <c r="AJ1079" s="146">
        <v>35</v>
      </c>
      <c r="AK1079" s="146">
        <v>36</v>
      </c>
      <c r="AL1079" s="146">
        <v>37</v>
      </c>
      <c r="AM1079" s="146">
        <v>38</v>
      </c>
      <c r="AN1079" s="146">
        <v>39</v>
      </c>
      <c r="AO1079" s="146">
        <v>40</v>
      </c>
      <c r="AP1079" s="146">
        <v>41</v>
      </c>
      <c r="AQ1079" s="146">
        <v>42</v>
      </c>
    </row>
    <row r="1080" spans="1:43" x14ac:dyDescent="0.25">
      <c r="A1080" s="146">
        <v>0</v>
      </c>
      <c r="B1080" s="146">
        <v>1</v>
      </c>
      <c r="C1080" s="146">
        <v>2</v>
      </c>
      <c r="D1080" s="146">
        <v>3</v>
      </c>
      <c r="E1080" s="146">
        <v>4</v>
      </c>
      <c r="F1080" s="146">
        <v>5</v>
      </c>
      <c r="G1080" s="146">
        <v>6</v>
      </c>
      <c r="H1080" s="146">
        <v>7</v>
      </c>
      <c r="I1080" s="146">
        <v>8</v>
      </c>
      <c r="J1080" s="146">
        <v>9</v>
      </c>
      <c r="K1080" s="146">
        <v>10</v>
      </c>
      <c r="L1080" s="146">
        <v>11</v>
      </c>
      <c r="M1080" s="146">
        <v>12</v>
      </c>
      <c r="N1080" s="146">
        <v>13</v>
      </c>
      <c r="O1080" s="146">
        <v>14</v>
      </c>
      <c r="P1080" s="146">
        <v>15</v>
      </c>
      <c r="Q1080" s="146">
        <v>16</v>
      </c>
      <c r="R1080" s="146">
        <v>17</v>
      </c>
      <c r="S1080" s="146">
        <v>18</v>
      </c>
      <c r="T1080" s="146">
        <v>19</v>
      </c>
      <c r="U1080" s="146">
        <v>20</v>
      </c>
      <c r="V1080" s="146">
        <v>21</v>
      </c>
      <c r="W1080" s="146">
        <v>22</v>
      </c>
      <c r="X1080" s="146">
        <v>23</v>
      </c>
      <c r="Y1080" s="146">
        <v>24</v>
      </c>
      <c r="Z1080" s="146">
        <v>25</v>
      </c>
      <c r="AA1080" s="146">
        <v>26</v>
      </c>
      <c r="AB1080" s="146">
        <v>27</v>
      </c>
      <c r="AC1080" s="146">
        <v>28</v>
      </c>
      <c r="AD1080" s="146">
        <v>29</v>
      </c>
      <c r="AE1080" s="146">
        <v>30</v>
      </c>
      <c r="AF1080" s="146">
        <v>31</v>
      </c>
      <c r="AG1080" s="146">
        <v>32</v>
      </c>
      <c r="AH1080" s="146">
        <v>33</v>
      </c>
      <c r="AI1080" s="146">
        <v>34</v>
      </c>
      <c r="AJ1080" s="146">
        <v>35</v>
      </c>
      <c r="AK1080" s="146">
        <v>36</v>
      </c>
      <c r="AL1080" s="146">
        <v>37</v>
      </c>
      <c r="AM1080" s="146">
        <v>38</v>
      </c>
      <c r="AN1080" s="146">
        <v>39</v>
      </c>
      <c r="AO1080" s="146">
        <v>40</v>
      </c>
      <c r="AP1080" s="146">
        <v>41</v>
      </c>
      <c r="AQ1080" s="146">
        <v>42</v>
      </c>
    </row>
    <row r="1081" spans="1:43" x14ac:dyDescent="0.25">
      <c r="A1081" s="146">
        <v>0</v>
      </c>
      <c r="B1081" s="146">
        <v>1</v>
      </c>
      <c r="C1081" s="146">
        <v>2</v>
      </c>
      <c r="D1081" s="146">
        <v>3</v>
      </c>
      <c r="E1081" s="146">
        <v>4</v>
      </c>
      <c r="F1081" s="146">
        <v>5</v>
      </c>
      <c r="G1081" s="146">
        <v>6</v>
      </c>
      <c r="H1081" s="146">
        <v>7</v>
      </c>
      <c r="I1081" s="146">
        <v>8</v>
      </c>
      <c r="J1081" s="146">
        <v>9</v>
      </c>
      <c r="K1081" s="146">
        <v>10</v>
      </c>
      <c r="L1081" s="146">
        <v>11</v>
      </c>
      <c r="M1081" s="146">
        <v>12</v>
      </c>
      <c r="N1081" s="146">
        <v>13</v>
      </c>
      <c r="O1081" s="146">
        <v>14</v>
      </c>
      <c r="P1081" s="146">
        <v>15</v>
      </c>
      <c r="Q1081" s="146">
        <v>16</v>
      </c>
      <c r="R1081" s="146">
        <v>17</v>
      </c>
      <c r="S1081" s="146">
        <v>18</v>
      </c>
      <c r="T1081" s="146">
        <v>19</v>
      </c>
      <c r="U1081" s="146">
        <v>20</v>
      </c>
      <c r="V1081" s="146">
        <v>21</v>
      </c>
      <c r="W1081" s="146">
        <v>22</v>
      </c>
      <c r="X1081" s="146">
        <v>23</v>
      </c>
      <c r="Y1081" s="146">
        <v>24</v>
      </c>
      <c r="Z1081" s="146">
        <v>25</v>
      </c>
      <c r="AA1081" s="146">
        <v>26</v>
      </c>
      <c r="AB1081" s="146">
        <v>27</v>
      </c>
      <c r="AC1081" s="146">
        <v>28</v>
      </c>
      <c r="AD1081" s="146">
        <v>29</v>
      </c>
      <c r="AE1081" s="146">
        <v>30</v>
      </c>
      <c r="AF1081" s="146">
        <v>31</v>
      </c>
      <c r="AG1081" s="146">
        <v>32</v>
      </c>
      <c r="AH1081" s="146">
        <v>33</v>
      </c>
      <c r="AI1081" s="146">
        <v>34</v>
      </c>
      <c r="AJ1081" s="146">
        <v>35</v>
      </c>
      <c r="AK1081" s="146">
        <v>36</v>
      </c>
      <c r="AL1081" s="146">
        <v>37</v>
      </c>
      <c r="AM1081" s="146">
        <v>38</v>
      </c>
      <c r="AN1081" s="146">
        <v>39</v>
      </c>
      <c r="AO1081" s="146">
        <v>40</v>
      </c>
      <c r="AP1081" s="146">
        <v>41</v>
      </c>
      <c r="AQ1081" s="146">
        <v>42</v>
      </c>
    </row>
    <row r="1082" spans="1:43" x14ac:dyDescent="0.25">
      <c r="A1082" s="146">
        <v>0</v>
      </c>
      <c r="B1082" s="146">
        <v>1</v>
      </c>
      <c r="C1082" s="146">
        <v>2</v>
      </c>
      <c r="D1082" s="146">
        <v>3</v>
      </c>
      <c r="E1082" s="146">
        <v>4</v>
      </c>
      <c r="F1082" s="146">
        <v>5</v>
      </c>
      <c r="G1082" s="146">
        <v>6</v>
      </c>
      <c r="H1082" s="146">
        <v>7</v>
      </c>
      <c r="I1082" s="146">
        <v>8</v>
      </c>
      <c r="J1082" s="146">
        <v>9</v>
      </c>
      <c r="K1082" s="146">
        <v>10</v>
      </c>
      <c r="L1082" s="146">
        <v>11</v>
      </c>
      <c r="M1082" s="146">
        <v>12</v>
      </c>
      <c r="N1082" s="146">
        <v>13</v>
      </c>
      <c r="O1082" s="146">
        <v>14</v>
      </c>
      <c r="P1082" s="146">
        <v>15</v>
      </c>
      <c r="Q1082" s="146">
        <v>16</v>
      </c>
      <c r="R1082" s="146">
        <v>17</v>
      </c>
      <c r="S1082" s="146">
        <v>18</v>
      </c>
      <c r="T1082" s="146">
        <v>19</v>
      </c>
      <c r="U1082" s="146">
        <v>20</v>
      </c>
      <c r="V1082" s="146">
        <v>21</v>
      </c>
      <c r="W1082" s="146">
        <v>22</v>
      </c>
      <c r="X1082" s="146">
        <v>23</v>
      </c>
      <c r="Y1082" s="146">
        <v>24</v>
      </c>
      <c r="Z1082" s="146">
        <v>25</v>
      </c>
      <c r="AA1082" s="146">
        <v>26</v>
      </c>
      <c r="AB1082" s="146">
        <v>27</v>
      </c>
      <c r="AC1082" s="146">
        <v>28</v>
      </c>
      <c r="AD1082" s="146">
        <v>29</v>
      </c>
      <c r="AE1082" s="146">
        <v>30</v>
      </c>
      <c r="AF1082" s="146">
        <v>31</v>
      </c>
      <c r="AG1082" s="146">
        <v>32</v>
      </c>
      <c r="AH1082" s="146">
        <v>33</v>
      </c>
      <c r="AI1082" s="146">
        <v>34</v>
      </c>
      <c r="AJ1082" s="146">
        <v>35</v>
      </c>
      <c r="AK1082" s="146">
        <v>36</v>
      </c>
      <c r="AL1082" s="146">
        <v>37</v>
      </c>
      <c r="AM1082" s="146">
        <v>38</v>
      </c>
      <c r="AN1082" s="146">
        <v>39</v>
      </c>
      <c r="AO1082" s="146">
        <v>40</v>
      </c>
      <c r="AP1082" s="146">
        <v>41</v>
      </c>
      <c r="AQ1082" s="146">
        <v>42</v>
      </c>
    </row>
    <row r="1083" spans="1:43" x14ac:dyDescent="0.25">
      <c r="A1083" s="146">
        <v>0</v>
      </c>
      <c r="B1083" s="146">
        <v>1</v>
      </c>
      <c r="C1083" s="146">
        <v>2</v>
      </c>
      <c r="D1083" s="146">
        <v>3</v>
      </c>
      <c r="E1083" s="146">
        <v>4</v>
      </c>
      <c r="F1083" s="146">
        <v>5</v>
      </c>
      <c r="G1083" s="146">
        <v>6</v>
      </c>
      <c r="H1083" s="146">
        <v>7</v>
      </c>
      <c r="I1083" s="146">
        <v>8</v>
      </c>
      <c r="J1083" s="146">
        <v>9</v>
      </c>
      <c r="K1083" s="146">
        <v>10</v>
      </c>
      <c r="L1083" s="146">
        <v>11</v>
      </c>
      <c r="M1083" s="146">
        <v>12</v>
      </c>
      <c r="N1083" s="146">
        <v>13</v>
      </c>
      <c r="O1083" s="146">
        <v>14</v>
      </c>
      <c r="P1083" s="146">
        <v>15</v>
      </c>
      <c r="Q1083" s="146">
        <v>16</v>
      </c>
      <c r="R1083" s="146">
        <v>17</v>
      </c>
      <c r="S1083" s="146">
        <v>18</v>
      </c>
      <c r="T1083" s="146">
        <v>19</v>
      </c>
      <c r="U1083" s="146">
        <v>20</v>
      </c>
      <c r="V1083" s="146">
        <v>21</v>
      </c>
      <c r="W1083" s="146">
        <v>22</v>
      </c>
      <c r="X1083" s="146">
        <v>23</v>
      </c>
      <c r="Y1083" s="146">
        <v>24</v>
      </c>
      <c r="Z1083" s="146">
        <v>25</v>
      </c>
      <c r="AA1083" s="146">
        <v>26</v>
      </c>
      <c r="AB1083" s="146">
        <v>27</v>
      </c>
      <c r="AC1083" s="146">
        <v>28</v>
      </c>
      <c r="AD1083" s="146">
        <v>29</v>
      </c>
      <c r="AE1083" s="146">
        <v>30</v>
      </c>
      <c r="AF1083" s="146">
        <v>31</v>
      </c>
      <c r="AG1083" s="146">
        <v>32</v>
      </c>
      <c r="AH1083" s="146">
        <v>33</v>
      </c>
      <c r="AI1083" s="146">
        <v>34</v>
      </c>
      <c r="AJ1083" s="146">
        <v>35</v>
      </c>
      <c r="AK1083" s="146">
        <v>36</v>
      </c>
      <c r="AL1083" s="146">
        <v>37</v>
      </c>
      <c r="AM1083" s="146">
        <v>38</v>
      </c>
      <c r="AN1083" s="146">
        <v>39</v>
      </c>
      <c r="AO1083" s="146">
        <v>40</v>
      </c>
      <c r="AP1083" s="146">
        <v>41</v>
      </c>
      <c r="AQ1083" s="146">
        <v>42</v>
      </c>
    </row>
    <row r="1084" spans="1:43" x14ac:dyDescent="0.25">
      <c r="A1084" s="146">
        <v>0</v>
      </c>
      <c r="B1084" s="146">
        <v>1</v>
      </c>
      <c r="C1084" s="146">
        <v>2</v>
      </c>
      <c r="D1084" s="146">
        <v>3</v>
      </c>
      <c r="E1084" s="146">
        <v>4</v>
      </c>
      <c r="F1084" s="146">
        <v>5</v>
      </c>
      <c r="G1084" s="146">
        <v>6</v>
      </c>
      <c r="H1084" s="146">
        <v>7</v>
      </c>
      <c r="I1084" s="146">
        <v>8</v>
      </c>
      <c r="J1084" s="146">
        <v>9</v>
      </c>
      <c r="K1084" s="146">
        <v>10</v>
      </c>
      <c r="L1084" s="146">
        <v>11</v>
      </c>
      <c r="M1084" s="146">
        <v>12</v>
      </c>
      <c r="N1084" s="146">
        <v>13</v>
      </c>
      <c r="O1084" s="146">
        <v>14</v>
      </c>
      <c r="P1084" s="146">
        <v>15</v>
      </c>
      <c r="Q1084" s="146">
        <v>16</v>
      </c>
      <c r="R1084" s="146">
        <v>17</v>
      </c>
      <c r="S1084" s="146">
        <v>18</v>
      </c>
      <c r="T1084" s="146">
        <v>19</v>
      </c>
      <c r="U1084" s="146">
        <v>20</v>
      </c>
      <c r="V1084" s="146">
        <v>21</v>
      </c>
      <c r="W1084" s="146">
        <v>22</v>
      </c>
      <c r="X1084" s="146">
        <v>23</v>
      </c>
      <c r="Y1084" s="146">
        <v>24</v>
      </c>
      <c r="Z1084" s="146">
        <v>25</v>
      </c>
      <c r="AA1084" s="146">
        <v>26</v>
      </c>
      <c r="AB1084" s="146">
        <v>27</v>
      </c>
      <c r="AC1084" s="146">
        <v>28</v>
      </c>
      <c r="AD1084" s="146">
        <v>29</v>
      </c>
      <c r="AE1084" s="146">
        <v>30</v>
      </c>
      <c r="AF1084" s="146">
        <v>31</v>
      </c>
      <c r="AG1084" s="146">
        <v>32</v>
      </c>
      <c r="AH1084" s="146">
        <v>33</v>
      </c>
      <c r="AI1084" s="146">
        <v>34</v>
      </c>
      <c r="AJ1084" s="146">
        <v>35</v>
      </c>
      <c r="AK1084" s="146">
        <v>36</v>
      </c>
      <c r="AL1084" s="146">
        <v>37</v>
      </c>
      <c r="AM1084" s="146">
        <v>38</v>
      </c>
      <c r="AN1084" s="146">
        <v>39</v>
      </c>
      <c r="AO1084" s="146">
        <v>40</v>
      </c>
      <c r="AP1084" s="146">
        <v>41</v>
      </c>
      <c r="AQ1084" s="146">
        <v>42</v>
      </c>
    </row>
    <row r="1085" spans="1:43" x14ac:dyDescent="0.25">
      <c r="A1085" s="146">
        <v>0</v>
      </c>
      <c r="B1085" s="146">
        <v>1</v>
      </c>
      <c r="C1085" s="146">
        <v>2</v>
      </c>
      <c r="D1085" s="146">
        <v>3</v>
      </c>
      <c r="E1085" s="146">
        <v>4</v>
      </c>
      <c r="F1085" s="146">
        <v>5</v>
      </c>
      <c r="G1085" s="146">
        <v>6</v>
      </c>
      <c r="H1085" s="146">
        <v>7</v>
      </c>
      <c r="I1085" s="146">
        <v>8</v>
      </c>
      <c r="J1085" s="146">
        <v>9</v>
      </c>
      <c r="K1085" s="146">
        <v>10</v>
      </c>
      <c r="L1085" s="146">
        <v>11</v>
      </c>
      <c r="M1085" s="146">
        <v>12</v>
      </c>
      <c r="N1085" s="146">
        <v>13</v>
      </c>
      <c r="O1085" s="146">
        <v>14</v>
      </c>
      <c r="P1085" s="146">
        <v>15</v>
      </c>
      <c r="Q1085" s="146">
        <v>16</v>
      </c>
      <c r="R1085" s="146">
        <v>17</v>
      </c>
      <c r="S1085" s="146">
        <v>18</v>
      </c>
      <c r="T1085" s="146">
        <v>19</v>
      </c>
      <c r="U1085" s="146">
        <v>20</v>
      </c>
      <c r="V1085" s="146">
        <v>21</v>
      </c>
      <c r="W1085" s="146">
        <v>22</v>
      </c>
      <c r="X1085" s="146">
        <v>23</v>
      </c>
      <c r="Y1085" s="146">
        <v>24</v>
      </c>
      <c r="Z1085" s="146">
        <v>25</v>
      </c>
      <c r="AA1085" s="146">
        <v>26</v>
      </c>
      <c r="AB1085" s="146">
        <v>27</v>
      </c>
      <c r="AC1085" s="146">
        <v>28</v>
      </c>
      <c r="AD1085" s="146">
        <v>29</v>
      </c>
      <c r="AE1085" s="146">
        <v>30</v>
      </c>
      <c r="AF1085" s="146">
        <v>31</v>
      </c>
      <c r="AG1085" s="146">
        <v>32</v>
      </c>
      <c r="AH1085" s="146">
        <v>33</v>
      </c>
      <c r="AI1085" s="146">
        <v>34</v>
      </c>
      <c r="AJ1085" s="146">
        <v>35</v>
      </c>
      <c r="AK1085" s="146">
        <v>36</v>
      </c>
      <c r="AL1085" s="146">
        <v>37</v>
      </c>
      <c r="AM1085" s="146">
        <v>38</v>
      </c>
      <c r="AN1085" s="146">
        <v>39</v>
      </c>
      <c r="AO1085" s="146">
        <v>40</v>
      </c>
      <c r="AP1085" s="146">
        <v>41</v>
      </c>
      <c r="AQ1085" s="146">
        <v>42</v>
      </c>
    </row>
    <row r="1086" spans="1:43" x14ac:dyDescent="0.25">
      <c r="A1086" s="146">
        <v>0</v>
      </c>
      <c r="B1086" s="146">
        <v>1</v>
      </c>
      <c r="C1086" s="146">
        <v>2</v>
      </c>
      <c r="D1086" s="146">
        <v>3</v>
      </c>
      <c r="E1086" s="146">
        <v>4</v>
      </c>
      <c r="F1086" s="146">
        <v>5</v>
      </c>
      <c r="G1086" s="146">
        <v>6</v>
      </c>
      <c r="H1086" s="146">
        <v>7</v>
      </c>
      <c r="I1086" s="146">
        <v>8</v>
      </c>
      <c r="J1086" s="146">
        <v>9</v>
      </c>
      <c r="K1086" s="146">
        <v>10</v>
      </c>
      <c r="L1086" s="146">
        <v>11</v>
      </c>
      <c r="M1086" s="146">
        <v>12</v>
      </c>
      <c r="N1086" s="146">
        <v>13</v>
      </c>
      <c r="O1086" s="146">
        <v>14</v>
      </c>
      <c r="P1086" s="146">
        <v>15</v>
      </c>
      <c r="Q1086" s="146">
        <v>16</v>
      </c>
      <c r="R1086" s="146">
        <v>17</v>
      </c>
      <c r="S1086" s="146">
        <v>18</v>
      </c>
      <c r="T1086" s="146">
        <v>19</v>
      </c>
      <c r="U1086" s="146">
        <v>20</v>
      </c>
      <c r="V1086" s="146">
        <v>21</v>
      </c>
      <c r="W1086" s="146">
        <v>22</v>
      </c>
      <c r="X1086" s="146">
        <v>23</v>
      </c>
      <c r="Y1086" s="146">
        <v>24</v>
      </c>
      <c r="Z1086" s="146">
        <v>25</v>
      </c>
      <c r="AA1086" s="146">
        <v>26</v>
      </c>
      <c r="AB1086" s="146">
        <v>27</v>
      </c>
      <c r="AC1086" s="146">
        <v>28</v>
      </c>
      <c r="AD1086" s="146">
        <v>29</v>
      </c>
      <c r="AE1086" s="146">
        <v>30</v>
      </c>
      <c r="AF1086" s="146">
        <v>31</v>
      </c>
      <c r="AG1086" s="146">
        <v>32</v>
      </c>
      <c r="AH1086" s="146">
        <v>33</v>
      </c>
      <c r="AI1086" s="146">
        <v>34</v>
      </c>
      <c r="AJ1086" s="146">
        <v>35</v>
      </c>
      <c r="AK1086" s="146">
        <v>36</v>
      </c>
      <c r="AL1086" s="146">
        <v>37</v>
      </c>
      <c r="AM1086" s="146">
        <v>38</v>
      </c>
      <c r="AN1086" s="146">
        <v>39</v>
      </c>
      <c r="AO1086" s="146">
        <v>40</v>
      </c>
      <c r="AP1086" s="146">
        <v>41</v>
      </c>
      <c r="AQ1086" s="146">
        <v>42</v>
      </c>
    </row>
    <row r="1087" spans="1:43" x14ac:dyDescent="0.25">
      <c r="A1087" s="146">
        <v>0</v>
      </c>
      <c r="B1087" s="146">
        <v>1</v>
      </c>
      <c r="C1087" s="146">
        <v>2</v>
      </c>
      <c r="D1087" s="146">
        <v>3</v>
      </c>
      <c r="E1087" s="146">
        <v>4</v>
      </c>
      <c r="F1087" s="146">
        <v>5</v>
      </c>
      <c r="G1087" s="146">
        <v>6</v>
      </c>
      <c r="H1087" s="146">
        <v>7</v>
      </c>
      <c r="I1087" s="146">
        <v>8</v>
      </c>
      <c r="J1087" s="146">
        <v>9</v>
      </c>
      <c r="K1087" s="146">
        <v>10</v>
      </c>
      <c r="L1087" s="146">
        <v>11</v>
      </c>
      <c r="M1087" s="146">
        <v>12</v>
      </c>
      <c r="N1087" s="146">
        <v>13</v>
      </c>
      <c r="O1087" s="146">
        <v>14</v>
      </c>
      <c r="P1087" s="146">
        <v>15</v>
      </c>
      <c r="Q1087" s="146">
        <v>16</v>
      </c>
      <c r="R1087" s="146">
        <v>17</v>
      </c>
      <c r="S1087" s="146">
        <v>18</v>
      </c>
      <c r="T1087" s="146">
        <v>19</v>
      </c>
      <c r="U1087" s="146">
        <v>20</v>
      </c>
      <c r="V1087" s="146">
        <v>21</v>
      </c>
      <c r="W1087" s="146">
        <v>22</v>
      </c>
      <c r="X1087" s="146">
        <v>23</v>
      </c>
      <c r="Y1087" s="146">
        <v>24</v>
      </c>
      <c r="Z1087" s="146">
        <v>25</v>
      </c>
      <c r="AA1087" s="146">
        <v>26</v>
      </c>
      <c r="AB1087" s="146">
        <v>27</v>
      </c>
      <c r="AC1087" s="146">
        <v>28</v>
      </c>
      <c r="AD1087" s="146">
        <v>29</v>
      </c>
      <c r="AE1087" s="146">
        <v>30</v>
      </c>
      <c r="AF1087" s="146">
        <v>31</v>
      </c>
      <c r="AG1087" s="146">
        <v>32</v>
      </c>
      <c r="AH1087" s="146">
        <v>33</v>
      </c>
      <c r="AI1087" s="146">
        <v>34</v>
      </c>
      <c r="AJ1087" s="146">
        <v>35</v>
      </c>
      <c r="AK1087" s="146">
        <v>36</v>
      </c>
      <c r="AL1087" s="146">
        <v>37</v>
      </c>
      <c r="AM1087" s="146">
        <v>38</v>
      </c>
      <c r="AN1087" s="146">
        <v>39</v>
      </c>
      <c r="AO1087" s="146">
        <v>40</v>
      </c>
      <c r="AP1087" s="146">
        <v>41</v>
      </c>
      <c r="AQ1087" s="146">
        <v>42</v>
      </c>
    </row>
    <row r="1088" spans="1:43" x14ac:dyDescent="0.25">
      <c r="A1088" s="146">
        <v>0</v>
      </c>
      <c r="B1088" s="146">
        <v>1</v>
      </c>
      <c r="C1088" s="146">
        <v>2</v>
      </c>
      <c r="D1088" s="146">
        <v>3</v>
      </c>
      <c r="E1088" s="146">
        <v>4</v>
      </c>
      <c r="F1088" s="146">
        <v>5</v>
      </c>
      <c r="G1088" s="146">
        <v>6</v>
      </c>
      <c r="H1088" s="146">
        <v>7</v>
      </c>
      <c r="I1088" s="146">
        <v>8</v>
      </c>
      <c r="J1088" s="146">
        <v>9</v>
      </c>
      <c r="K1088" s="146">
        <v>10</v>
      </c>
      <c r="L1088" s="146">
        <v>11</v>
      </c>
      <c r="M1088" s="146">
        <v>12</v>
      </c>
      <c r="N1088" s="146">
        <v>13</v>
      </c>
      <c r="O1088" s="146">
        <v>14</v>
      </c>
      <c r="P1088" s="146">
        <v>15</v>
      </c>
      <c r="Q1088" s="146">
        <v>16</v>
      </c>
      <c r="R1088" s="146">
        <v>17</v>
      </c>
      <c r="S1088" s="146">
        <v>18</v>
      </c>
      <c r="T1088" s="146">
        <v>19</v>
      </c>
      <c r="U1088" s="146">
        <v>20</v>
      </c>
      <c r="V1088" s="146">
        <v>21</v>
      </c>
      <c r="W1088" s="146">
        <v>22</v>
      </c>
      <c r="X1088" s="146">
        <v>23</v>
      </c>
      <c r="Y1088" s="146">
        <v>24</v>
      </c>
      <c r="Z1088" s="146">
        <v>25</v>
      </c>
      <c r="AA1088" s="146">
        <v>26</v>
      </c>
      <c r="AB1088" s="146">
        <v>27</v>
      </c>
      <c r="AC1088" s="146">
        <v>28</v>
      </c>
      <c r="AD1088" s="146">
        <v>29</v>
      </c>
      <c r="AE1088" s="146">
        <v>30</v>
      </c>
      <c r="AF1088" s="146">
        <v>31</v>
      </c>
      <c r="AG1088" s="146">
        <v>32</v>
      </c>
      <c r="AH1088" s="146">
        <v>33</v>
      </c>
      <c r="AI1088" s="146">
        <v>34</v>
      </c>
      <c r="AJ1088" s="146">
        <v>35</v>
      </c>
      <c r="AK1088" s="146">
        <v>36</v>
      </c>
      <c r="AL1088" s="146">
        <v>37</v>
      </c>
      <c r="AM1088" s="146">
        <v>38</v>
      </c>
      <c r="AN1088" s="146">
        <v>39</v>
      </c>
      <c r="AO1088" s="146">
        <v>40</v>
      </c>
      <c r="AP1088" s="146">
        <v>41</v>
      </c>
      <c r="AQ1088" s="146">
        <v>42</v>
      </c>
    </row>
    <row r="1089" spans="1:43" x14ac:dyDescent="0.25">
      <c r="A1089" s="146">
        <v>0</v>
      </c>
      <c r="B1089" s="146">
        <v>1</v>
      </c>
      <c r="C1089" s="146">
        <v>2</v>
      </c>
      <c r="D1089" s="146">
        <v>3</v>
      </c>
      <c r="E1089" s="146">
        <v>4</v>
      </c>
      <c r="F1089" s="146">
        <v>5</v>
      </c>
      <c r="G1089" s="146">
        <v>6</v>
      </c>
      <c r="H1089" s="146">
        <v>7</v>
      </c>
      <c r="I1089" s="146">
        <v>8</v>
      </c>
      <c r="J1089" s="146">
        <v>9</v>
      </c>
      <c r="K1089" s="146">
        <v>10</v>
      </c>
      <c r="L1089" s="146">
        <v>11</v>
      </c>
      <c r="M1089" s="146">
        <v>12</v>
      </c>
      <c r="N1089" s="146">
        <v>13</v>
      </c>
      <c r="O1089" s="146">
        <v>14</v>
      </c>
      <c r="P1089" s="146">
        <v>15</v>
      </c>
      <c r="Q1089" s="146">
        <v>16</v>
      </c>
      <c r="R1089" s="146">
        <v>17</v>
      </c>
      <c r="S1089" s="146">
        <v>18</v>
      </c>
      <c r="T1089" s="146">
        <v>19</v>
      </c>
      <c r="U1089" s="146">
        <v>20</v>
      </c>
      <c r="V1089" s="146">
        <v>21</v>
      </c>
      <c r="W1089" s="146">
        <v>22</v>
      </c>
      <c r="X1089" s="146">
        <v>23</v>
      </c>
      <c r="Y1089" s="146">
        <v>24</v>
      </c>
      <c r="Z1089" s="146">
        <v>25</v>
      </c>
      <c r="AA1089" s="146">
        <v>26</v>
      </c>
      <c r="AB1089" s="146">
        <v>27</v>
      </c>
      <c r="AC1089" s="146">
        <v>28</v>
      </c>
      <c r="AD1089" s="146">
        <v>29</v>
      </c>
      <c r="AE1089" s="146">
        <v>30</v>
      </c>
      <c r="AF1089" s="146">
        <v>31</v>
      </c>
      <c r="AG1089" s="146">
        <v>32</v>
      </c>
      <c r="AH1089" s="146">
        <v>33</v>
      </c>
      <c r="AI1089" s="146">
        <v>34</v>
      </c>
      <c r="AJ1089" s="146">
        <v>35</v>
      </c>
      <c r="AK1089" s="146">
        <v>36</v>
      </c>
      <c r="AL1089" s="146">
        <v>37</v>
      </c>
      <c r="AM1089" s="146">
        <v>38</v>
      </c>
      <c r="AN1089" s="146">
        <v>39</v>
      </c>
      <c r="AO1089" s="146">
        <v>40</v>
      </c>
      <c r="AP1089" s="146">
        <v>41</v>
      </c>
      <c r="AQ1089" s="146">
        <v>42</v>
      </c>
    </row>
    <row r="1090" spans="1:43" x14ac:dyDescent="0.25">
      <c r="A1090" s="146">
        <v>0</v>
      </c>
      <c r="B1090" s="146">
        <v>1</v>
      </c>
      <c r="C1090" s="146">
        <v>2</v>
      </c>
      <c r="D1090" s="146">
        <v>3</v>
      </c>
      <c r="E1090" s="146">
        <v>4</v>
      </c>
      <c r="F1090" s="146">
        <v>5</v>
      </c>
      <c r="G1090" s="146">
        <v>6</v>
      </c>
      <c r="H1090" s="146">
        <v>7</v>
      </c>
      <c r="I1090" s="146">
        <v>8</v>
      </c>
      <c r="J1090" s="146">
        <v>9</v>
      </c>
      <c r="K1090" s="146">
        <v>10</v>
      </c>
      <c r="L1090" s="146">
        <v>11</v>
      </c>
      <c r="M1090" s="146">
        <v>12</v>
      </c>
      <c r="N1090" s="146">
        <v>13</v>
      </c>
      <c r="O1090" s="146">
        <v>14</v>
      </c>
      <c r="P1090" s="146">
        <v>15</v>
      </c>
      <c r="Q1090" s="146">
        <v>16</v>
      </c>
      <c r="R1090" s="146">
        <v>17</v>
      </c>
      <c r="S1090" s="146">
        <v>18</v>
      </c>
      <c r="T1090" s="146">
        <v>19</v>
      </c>
      <c r="U1090" s="146">
        <v>20</v>
      </c>
      <c r="V1090" s="146">
        <v>21</v>
      </c>
      <c r="W1090" s="146">
        <v>22</v>
      </c>
      <c r="X1090" s="146">
        <v>23</v>
      </c>
      <c r="Y1090" s="146">
        <v>24</v>
      </c>
      <c r="Z1090" s="146">
        <v>25</v>
      </c>
      <c r="AA1090" s="146">
        <v>26</v>
      </c>
      <c r="AB1090" s="146">
        <v>27</v>
      </c>
      <c r="AC1090" s="146">
        <v>28</v>
      </c>
      <c r="AD1090" s="146">
        <v>29</v>
      </c>
      <c r="AE1090" s="146">
        <v>30</v>
      </c>
      <c r="AF1090" s="146">
        <v>31</v>
      </c>
      <c r="AG1090" s="146">
        <v>32</v>
      </c>
      <c r="AH1090" s="146">
        <v>33</v>
      </c>
      <c r="AI1090" s="146">
        <v>34</v>
      </c>
      <c r="AJ1090" s="146">
        <v>35</v>
      </c>
      <c r="AK1090" s="146">
        <v>36</v>
      </c>
      <c r="AL1090" s="146">
        <v>37</v>
      </c>
      <c r="AM1090" s="146">
        <v>38</v>
      </c>
      <c r="AN1090" s="146">
        <v>39</v>
      </c>
      <c r="AO1090" s="146">
        <v>40</v>
      </c>
      <c r="AP1090" s="146">
        <v>41</v>
      </c>
      <c r="AQ1090" s="146">
        <v>42</v>
      </c>
    </row>
    <row r="1091" spans="1:43" x14ac:dyDescent="0.25">
      <c r="A1091" s="146">
        <v>0</v>
      </c>
      <c r="B1091" s="146">
        <v>1</v>
      </c>
      <c r="C1091" s="146">
        <v>2</v>
      </c>
      <c r="D1091" s="146">
        <v>3</v>
      </c>
      <c r="E1091" s="146">
        <v>4</v>
      </c>
      <c r="F1091" s="146">
        <v>5</v>
      </c>
      <c r="G1091" s="146">
        <v>6</v>
      </c>
      <c r="H1091" s="146">
        <v>7</v>
      </c>
      <c r="I1091" s="146">
        <v>8</v>
      </c>
      <c r="J1091" s="146">
        <v>9</v>
      </c>
      <c r="K1091" s="146">
        <v>10</v>
      </c>
      <c r="L1091" s="146">
        <v>11</v>
      </c>
      <c r="M1091" s="146">
        <v>12</v>
      </c>
      <c r="N1091" s="146">
        <v>13</v>
      </c>
      <c r="O1091" s="146">
        <v>14</v>
      </c>
      <c r="P1091" s="146">
        <v>15</v>
      </c>
      <c r="Q1091" s="146">
        <v>16</v>
      </c>
      <c r="R1091" s="146">
        <v>17</v>
      </c>
      <c r="S1091" s="146">
        <v>18</v>
      </c>
      <c r="T1091" s="146">
        <v>19</v>
      </c>
      <c r="U1091" s="146">
        <v>20</v>
      </c>
      <c r="V1091" s="146">
        <v>21</v>
      </c>
      <c r="W1091" s="146">
        <v>22</v>
      </c>
      <c r="X1091" s="146">
        <v>23</v>
      </c>
      <c r="Y1091" s="146">
        <v>24</v>
      </c>
      <c r="Z1091" s="146">
        <v>25</v>
      </c>
      <c r="AA1091" s="146">
        <v>26</v>
      </c>
      <c r="AB1091" s="146">
        <v>27</v>
      </c>
      <c r="AC1091" s="146">
        <v>28</v>
      </c>
      <c r="AD1091" s="146">
        <v>29</v>
      </c>
      <c r="AE1091" s="146">
        <v>30</v>
      </c>
      <c r="AF1091" s="146">
        <v>31</v>
      </c>
      <c r="AG1091" s="146">
        <v>32</v>
      </c>
      <c r="AH1091" s="146">
        <v>33</v>
      </c>
      <c r="AI1091" s="146">
        <v>34</v>
      </c>
      <c r="AJ1091" s="146">
        <v>35</v>
      </c>
      <c r="AK1091" s="146">
        <v>36</v>
      </c>
      <c r="AL1091" s="146">
        <v>37</v>
      </c>
      <c r="AM1091" s="146">
        <v>38</v>
      </c>
      <c r="AN1091" s="146">
        <v>39</v>
      </c>
      <c r="AO1091" s="146">
        <v>40</v>
      </c>
      <c r="AP1091" s="146">
        <v>41</v>
      </c>
      <c r="AQ1091" s="146">
        <v>42</v>
      </c>
    </row>
    <row r="1092" spans="1:43" x14ac:dyDescent="0.25">
      <c r="A1092" s="146">
        <v>0</v>
      </c>
      <c r="B1092" s="146">
        <v>1</v>
      </c>
      <c r="C1092" s="146">
        <v>2</v>
      </c>
      <c r="D1092" s="146">
        <v>3</v>
      </c>
      <c r="E1092" s="146">
        <v>4</v>
      </c>
      <c r="F1092" s="146">
        <v>5</v>
      </c>
      <c r="G1092" s="146">
        <v>6</v>
      </c>
      <c r="H1092" s="146">
        <v>7</v>
      </c>
      <c r="I1092" s="146">
        <v>8</v>
      </c>
      <c r="J1092" s="146">
        <v>9</v>
      </c>
      <c r="K1092" s="146">
        <v>10</v>
      </c>
      <c r="L1092" s="146">
        <v>11</v>
      </c>
      <c r="M1092" s="146">
        <v>12</v>
      </c>
      <c r="N1092" s="146">
        <v>13</v>
      </c>
      <c r="O1092" s="146">
        <v>14</v>
      </c>
      <c r="P1092" s="146">
        <v>15</v>
      </c>
      <c r="Q1092" s="146">
        <v>16</v>
      </c>
      <c r="R1092" s="146">
        <v>17</v>
      </c>
      <c r="S1092" s="146">
        <v>18</v>
      </c>
      <c r="T1092" s="146">
        <v>19</v>
      </c>
      <c r="U1092" s="146">
        <v>20</v>
      </c>
      <c r="V1092" s="146">
        <v>21</v>
      </c>
      <c r="W1092" s="146">
        <v>22</v>
      </c>
      <c r="X1092" s="146">
        <v>23</v>
      </c>
      <c r="Y1092" s="146">
        <v>24</v>
      </c>
      <c r="Z1092" s="146">
        <v>25</v>
      </c>
      <c r="AA1092" s="146">
        <v>26</v>
      </c>
      <c r="AB1092" s="146">
        <v>27</v>
      </c>
      <c r="AC1092" s="146">
        <v>28</v>
      </c>
      <c r="AD1092" s="146">
        <v>29</v>
      </c>
      <c r="AE1092" s="146">
        <v>30</v>
      </c>
      <c r="AF1092" s="146">
        <v>31</v>
      </c>
      <c r="AG1092" s="146">
        <v>32</v>
      </c>
      <c r="AH1092" s="146">
        <v>33</v>
      </c>
      <c r="AI1092" s="146">
        <v>34</v>
      </c>
      <c r="AJ1092" s="146">
        <v>35</v>
      </c>
      <c r="AK1092" s="146">
        <v>36</v>
      </c>
      <c r="AL1092" s="146">
        <v>37</v>
      </c>
      <c r="AM1092" s="146">
        <v>38</v>
      </c>
      <c r="AN1092" s="146">
        <v>39</v>
      </c>
      <c r="AO1092" s="146">
        <v>40</v>
      </c>
      <c r="AP1092" s="146">
        <v>41</v>
      </c>
      <c r="AQ1092" s="146">
        <v>42</v>
      </c>
    </row>
    <row r="1093" spans="1:43" x14ac:dyDescent="0.25">
      <c r="A1093" s="146">
        <v>0</v>
      </c>
      <c r="B1093" s="146">
        <v>1</v>
      </c>
      <c r="C1093" s="146">
        <v>2</v>
      </c>
      <c r="D1093" s="146">
        <v>3</v>
      </c>
      <c r="E1093" s="146">
        <v>4</v>
      </c>
      <c r="F1093" s="146">
        <v>5</v>
      </c>
      <c r="G1093" s="146">
        <v>6</v>
      </c>
      <c r="H1093" s="146">
        <v>7</v>
      </c>
      <c r="I1093" s="146">
        <v>8</v>
      </c>
      <c r="J1093" s="146">
        <v>9</v>
      </c>
      <c r="K1093" s="146">
        <v>10</v>
      </c>
      <c r="L1093" s="146">
        <v>11</v>
      </c>
      <c r="M1093" s="146">
        <v>12</v>
      </c>
      <c r="N1093" s="146">
        <v>13</v>
      </c>
      <c r="O1093" s="146">
        <v>14</v>
      </c>
      <c r="P1093" s="146">
        <v>15</v>
      </c>
      <c r="Q1093" s="146">
        <v>16</v>
      </c>
      <c r="R1093" s="146">
        <v>17</v>
      </c>
      <c r="S1093" s="146">
        <v>18</v>
      </c>
      <c r="T1093" s="146">
        <v>19</v>
      </c>
      <c r="U1093" s="146">
        <v>20</v>
      </c>
      <c r="V1093" s="146">
        <v>21</v>
      </c>
      <c r="W1093" s="146">
        <v>22</v>
      </c>
      <c r="X1093" s="146">
        <v>23</v>
      </c>
      <c r="Y1093" s="146">
        <v>24</v>
      </c>
      <c r="Z1093" s="146">
        <v>25</v>
      </c>
      <c r="AA1093" s="146">
        <v>26</v>
      </c>
      <c r="AB1093" s="146">
        <v>27</v>
      </c>
      <c r="AC1093" s="146">
        <v>28</v>
      </c>
      <c r="AD1093" s="146">
        <v>29</v>
      </c>
      <c r="AE1093" s="146">
        <v>30</v>
      </c>
      <c r="AF1093" s="146">
        <v>31</v>
      </c>
      <c r="AG1093" s="146">
        <v>32</v>
      </c>
      <c r="AH1093" s="146">
        <v>33</v>
      </c>
      <c r="AI1093" s="146">
        <v>34</v>
      </c>
      <c r="AJ1093" s="146">
        <v>35</v>
      </c>
      <c r="AK1093" s="146">
        <v>36</v>
      </c>
      <c r="AL1093" s="146">
        <v>37</v>
      </c>
      <c r="AM1093" s="146">
        <v>38</v>
      </c>
      <c r="AN1093" s="146">
        <v>39</v>
      </c>
      <c r="AO1093" s="146">
        <v>40</v>
      </c>
      <c r="AP1093" s="146">
        <v>41</v>
      </c>
      <c r="AQ1093" s="146">
        <v>42</v>
      </c>
    </row>
    <row r="1094" spans="1:43" x14ac:dyDescent="0.25">
      <c r="A1094" s="146">
        <v>0</v>
      </c>
      <c r="B1094" s="146">
        <v>1</v>
      </c>
      <c r="C1094" s="146">
        <v>2</v>
      </c>
      <c r="D1094" s="146">
        <v>3</v>
      </c>
      <c r="E1094" s="146">
        <v>4</v>
      </c>
      <c r="F1094" s="146">
        <v>5</v>
      </c>
      <c r="G1094" s="146">
        <v>6</v>
      </c>
      <c r="H1094" s="146">
        <v>7</v>
      </c>
      <c r="I1094" s="146">
        <v>8</v>
      </c>
      <c r="J1094" s="146">
        <v>9</v>
      </c>
      <c r="K1094" s="146">
        <v>10</v>
      </c>
      <c r="L1094" s="146">
        <v>11</v>
      </c>
      <c r="M1094" s="146">
        <v>12</v>
      </c>
      <c r="N1094" s="146">
        <v>13</v>
      </c>
      <c r="O1094" s="146">
        <v>14</v>
      </c>
      <c r="P1094" s="146">
        <v>15</v>
      </c>
      <c r="Q1094" s="146">
        <v>16</v>
      </c>
      <c r="R1094" s="146">
        <v>17</v>
      </c>
      <c r="S1094" s="146">
        <v>18</v>
      </c>
      <c r="T1094" s="146">
        <v>19</v>
      </c>
      <c r="U1094" s="146">
        <v>20</v>
      </c>
      <c r="V1094" s="146">
        <v>21</v>
      </c>
      <c r="W1094" s="146">
        <v>22</v>
      </c>
      <c r="X1094" s="146">
        <v>23</v>
      </c>
      <c r="Y1094" s="146">
        <v>24</v>
      </c>
      <c r="Z1094" s="146">
        <v>25</v>
      </c>
      <c r="AA1094" s="146">
        <v>26</v>
      </c>
      <c r="AB1094" s="146">
        <v>27</v>
      </c>
      <c r="AC1094" s="146">
        <v>28</v>
      </c>
      <c r="AD1094" s="146">
        <v>29</v>
      </c>
      <c r="AE1094" s="146">
        <v>30</v>
      </c>
      <c r="AF1094" s="146">
        <v>31</v>
      </c>
      <c r="AG1094" s="146">
        <v>32</v>
      </c>
      <c r="AH1094" s="146">
        <v>33</v>
      </c>
      <c r="AI1094" s="146">
        <v>34</v>
      </c>
      <c r="AJ1094" s="146">
        <v>35</v>
      </c>
      <c r="AK1094" s="146">
        <v>36</v>
      </c>
      <c r="AL1094" s="146">
        <v>37</v>
      </c>
      <c r="AM1094" s="146">
        <v>38</v>
      </c>
      <c r="AN1094" s="146">
        <v>39</v>
      </c>
      <c r="AO1094" s="146">
        <v>40</v>
      </c>
      <c r="AP1094" s="146">
        <v>41</v>
      </c>
      <c r="AQ1094" s="146">
        <v>42</v>
      </c>
    </row>
    <row r="1095" spans="1:43" x14ac:dyDescent="0.25">
      <c r="A1095" s="146">
        <v>0</v>
      </c>
      <c r="B1095" s="146">
        <v>1</v>
      </c>
      <c r="C1095" s="146">
        <v>2</v>
      </c>
      <c r="D1095" s="146">
        <v>3</v>
      </c>
      <c r="E1095" s="146">
        <v>4</v>
      </c>
      <c r="F1095" s="146">
        <v>5</v>
      </c>
      <c r="G1095" s="146">
        <v>6</v>
      </c>
      <c r="H1095" s="146">
        <v>7</v>
      </c>
      <c r="I1095" s="146">
        <v>8</v>
      </c>
      <c r="J1095" s="146">
        <v>9</v>
      </c>
      <c r="K1095" s="146">
        <v>10</v>
      </c>
      <c r="L1095" s="146">
        <v>11</v>
      </c>
      <c r="M1095" s="146">
        <v>12</v>
      </c>
      <c r="N1095" s="146">
        <v>13</v>
      </c>
      <c r="O1095" s="146">
        <v>14</v>
      </c>
      <c r="P1095" s="146">
        <v>15</v>
      </c>
      <c r="Q1095" s="146">
        <v>16</v>
      </c>
      <c r="R1095" s="146">
        <v>17</v>
      </c>
      <c r="S1095" s="146">
        <v>18</v>
      </c>
      <c r="T1095" s="146">
        <v>19</v>
      </c>
      <c r="U1095" s="146">
        <v>20</v>
      </c>
      <c r="V1095" s="146">
        <v>21</v>
      </c>
      <c r="W1095" s="146">
        <v>22</v>
      </c>
      <c r="X1095" s="146">
        <v>23</v>
      </c>
      <c r="Y1095" s="146">
        <v>24</v>
      </c>
      <c r="Z1095" s="146">
        <v>25</v>
      </c>
      <c r="AA1095" s="146">
        <v>26</v>
      </c>
      <c r="AB1095" s="146">
        <v>27</v>
      </c>
      <c r="AC1095" s="146">
        <v>28</v>
      </c>
      <c r="AD1095" s="146">
        <v>29</v>
      </c>
      <c r="AE1095" s="146">
        <v>30</v>
      </c>
      <c r="AF1095" s="146">
        <v>31</v>
      </c>
      <c r="AG1095" s="146">
        <v>32</v>
      </c>
      <c r="AH1095" s="146">
        <v>33</v>
      </c>
      <c r="AI1095" s="146">
        <v>34</v>
      </c>
      <c r="AJ1095" s="146">
        <v>35</v>
      </c>
      <c r="AK1095" s="146">
        <v>36</v>
      </c>
      <c r="AL1095" s="146">
        <v>37</v>
      </c>
      <c r="AM1095" s="146">
        <v>38</v>
      </c>
      <c r="AN1095" s="146">
        <v>39</v>
      </c>
      <c r="AO1095" s="146">
        <v>40</v>
      </c>
      <c r="AP1095" s="146">
        <v>41</v>
      </c>
      <c r="AQ1095" s="146">
        <v>42</v>
      </c>
    </row>
    <row r="1096" spans="1:43" x14ac:dyDescent="0.25">
      <c r="A1096" s="146">
        <v>0</v>
      </c>
      <c r="B1096" s="146">
        <v>1</v>
      </c>
      <c r="C1096" s="146">
        <v>2</v>
      </c>
      <c r="D1096" s="146">
        <v>3</v>
      </c>
      <c r="E1096" s="146">
        <v>4</v>
      </c>
      <c r="F1096" s="146">
        <v>5</v>
      </c>
      <c r="G1096" s="146">
        <v>6</v>
      </c>
      <c r="H1096" s="146">
        <v>7</v>
      </c>
      <c r="I1096" s="146">
        <v>8</v>
      </c>
      <c r="J1096" s="146">
        <v>9</v>
      </c>
      <c r="K1096" s="146">
        <v>10</v>
      </c>
      <c r="L1096" s="146">
        <v>11</v>
      </c>
      <c r="M1096" s="146">
        <v>12</v>
      </c>
      <c r="N1096" s="146">
        <v>13</v>
      </c>
      <c r="O1096" s="146">
        <v>14</v>
      </c>
      <c r="P1096" s="146">
        <v>15</v>
      </c>
      <c r="Q1096" s="146">
        <v>16</v>
      </c>
      <c r="R1096" s="146">
        <v>17</v>
      </c>
      <c r="S1096" s="146">
        <v>18</v>
      </c>
      <c r="T1096" s="146">
        <v>19</v>
      </c>
      <c r="U1096" s="146">
        <v>20</v>
      </c>
      <c r="V1096" s="146">
        <v>21</v>
      </c>
      <c r="W1096" s="146">
        <v>22</v>
      </c>
      <c r="X1096" s="146">
        <v>23</v>
      </c>
      <c r="Y1096" s="146">
        <v>24</v>
      </c>
      <c r="Z1096" s="146">
        <v>25</v>
      </c>
      <c r="AA1096" s="146">
        <v>26</v>
      </c>
      <c r="AB1096" s="146">
        <v>27</v>
      </c>
      <c r="AC1096" s="146">
        <v>28</v>
      </c>
      <c r="AD1096" s="146">
        <v>29</v>
      </c>
      <c r="AE1096" s="146">
        <v>30</v>
      </c>
      <c r="AF1096" s="146">
        <v>31</v>
      </c>
      <c r="AG1096" s="146">
        <v>32</v>
      </c>
      <c r="AH1096" s="146">
        <v>33</v>
      </c>
      <c r="AI1096" s="146">
        <v>34</v>
      </c>
      <c r="AJ1096" s="146">
        <v>35</v>
      </c>
      <c r="AK1096" s="146">
        <v>36</v>
      </c>
      <c r="AL1096" s="146">
        <v>37</v>
      </c>
      <c r="AM1096" s="146">
        <v>38</v>
      </c>
      <c r="AN1096" s="146">
        <v>39</v>
      </c>
      <c r="AO1096" s="146">
        <v>40</v>
      </c>
      <c r="AP1096" s="146">
        <v>41</v>
      </c>
      <c r="AQ1096" s="146">
        <v>42</v>
      </c>
    </row>
    <row r="1097" spans="1:43" x14ac:dyDescent="0.25">
      <c r="A1097" s="146">
        <v>0</v>
      </c>
      <c r="B1097" s="146">
        <v>1</v>
      </c>
      <c r="C1097" s="146">
        <v>2</v>
      </c>
      <c r="D1097" s="146">
        <v>3</v>
      </c>
      <c r="E1097" s="146">
        <v>4</v>
      </c>
      <c r="F1097" s="146">
        <v>5</v>
      </c>
      <c r="G1097" s="146">
        <v>6</v>
      </c>
      <c r="H1097" s="146">
        <v>7</v>
      </c>
      <c r="I1097" s="146">
        <v>8</v>
      </c>
      <c r="J1097" s="146">
        <v>9</v>
      </c>
      <c r="K1097" s="146">
        <v>10</v>
      </c>
      <c r="L1097" s="146">
        <v>11</v>
      </c>
      <c r="M1097" s="146">
        <v>12</v>
      </c>
      <c r="N1097" s="146">
        <v>13</v>
      </c>
      <c r="O1097" s="146">
        <v>14</v>
      </c>
      <c r="P1097" s="146">
        <v>15</v>
      </c>
      <c r="Q1097" s="146">
        <v>16</v>
      </c>
      <c r="R1097" s="146">
        <v>17</v>
      </c>
      <c r="S1097" s="146">
        <v>18</v>
      </c>
      <c r="T1097" s="146">
        <v>19</v>
      </c>
      <c r="U1097" s="146">
        <v>20</v>
      </c>
      <c r="V1097" s="146">
        <v>21</v>
      </c>
      <c r="W1097" s="146">
        <v>22</v>
      </c>
      <c r="X1097" s="146">
        <v>23</v>
      </c>
      <c r="Y1097" s="146">
        <v>24</v>
      </c>
      <c r="Z1097" s="146">
        <v>25</v>
      </c>
      <c r="AA1097" s="146">
        <v>26</v>
      </c>
      <c r="AB1097" s="146">
        <v>27</v>
      </c>
      <c r="AC1097" s="146">
        <v>28</v>
      </c>
      <c r="AD1097" s="146">
        <v>29</v>
      </c>
      <c r="AE1097" s="146">
        <v>30</v>
      </c>
      <c r="AF1097" s="146">
        <v>31</v>
      </c>
      <c r="AG1097" s="146">
        <v>32</v>
      </c>
      <c r="AH1097" s="146">
        <v>33</v>
      </c>
      <c r="AI1097" s="146">
        <v>34</v>
      </c>
      <c r="AJ1097" s="146">
        <v>35</v>
      </c>
      <c r="AK1097" s="146">
        <v>36</v>
      </c>
      <c r="AL1097" s="146">
        <v>37</v>
      </c>
      <c r="AM1097" s="146">
        <v>38</v>
      </c>
      <c r="AN1097" s="146">
        <v>39</v>
      </c>
      <c r="AO1097" s="146">
        <v>40</v>
      </c>
      <c r="AP1097" s="146">
        <v>41</v>
      </c>
      <c r="AQ1097" s="146">
        <v>42</v>
      </c>
    </row>
    <row r="1098" spans="1:43" x14ac:dyDescent="0.25">
      <c r="A1098" s="146">
        <v>0</v>
      </c>
      <c r="B1098" s="146">
        <v>1</v>
      </c>
      <c r="C1098" s="146">
        <v>2</v>
      </c>
      <c r="D1098" s="146">
        <v>3</v>
      </c>
      <c r="E1098" s="146">
        <v>4</v>
      </c>
      <c r="F1098" s="146">
        <v>5</v>
      </c>
      <c r="G1098" s="146">
        <v>6</v>
      </c>
      <c r="H1098" s="146">
        <v>7</v>
      </c>
      <c r="I1098" s="146">
        <v>8</v>
      </c>
      <c r="J1098" s="146">
        <v>9</v>
      </c>
      <c r="K1098" s="146">
        <v>10</v>
      </c>
      <c r="L1098" s="146">
        <v>11</v>
      </c>
      <c r="M1098" s="146">
        <v>12</v>
      </c>
      <c r="N1098" s="146">
        <v>13</v>
      </c>
      <c r="O1098" s="146">
        <v>14</v>
      </c>
      <c r="P1098" s="146">
        <v>15</v>
      </c>
      <c r="Q1098" s="146">
        <v>16</v>
      </c>
      <c r="R1098" s="146">
        <v>17</v>
      </c>
      <c r="S1098" s="146">
        <v>18</v>
      </c>
      <c r="T1098" s="146">
        <v>19</v>
      </c>
      <c r="U1098" s="146">
        <v>20</v>
      </c>
      <c r="V1098" s="146">
        <v>21</v>
      </c>
      <c r="W1098" s="146">
        <v>22</v>
      </c>
      <c r="X1098" s="146">
        <v>23</v>
      </c>
      <c r="Y1098" s="146">
        <v>24</v>
      </c>
      <c r="Z1098" s="146">
        <v>25</v>
      </c>
      <c r="AA1098" s="146">
        <v>26</v>
      </c>
      <c r="AB1098" s="146">
        <v>27</v>
      </c>
      <c r="AC1098" s="146">
        <v>28</v>
      </c>
      <c r="AD1098" s="146">
        <v>29</v>
      </c>
      <c r="AE1098" s="146">
        <v>30</v>
      </c>
      <c r="AF1098" s="146">
        <v>31</v>
      </c>
      <c r="AG1098" s="146">
        <v>32</v>
      </c>
      <c r="AH1098" s="146">
        <v>33</v>
      </c>
      <c r="AI1098" s="146">
        <v>34</v>
      </c>
      <c r="AJ1098" s="146">
        <v>35</v>
      </c>
      <c r="AK1098" s="146">
        <v>36</v>
      </c>
      <c r="AL1098" s="146">
        <v>37</v>
      </c>
      <c r="AM1098" s="146">
        <v>38</v>
      </c>
      <c r="AN1098" s="146">
        <v>39</v>
      </c>
      <c r="AO1098" s="146">
        <v>40</v>
      </c>
      <c r="AP1098" s="146">
        <v>41</v>
      </c>
      <c r="AQ1098" s="146">
        <v>42</v>
      </c>
    </row>
    <row r="1099" spans="1:43" x14ac:dyDescent="0.25">
      <c r="A1099" s="146">
        <v>0</v>
      </c>
      <c r="B1099" s="146">
        <v>1</v>
      </c>
      <c r="C1099" s="146">
        <v>2</v>
      </c>
      <c r="D1099" s="146">
        <v>3</v>
      </c>
      <c r="E1099" s="146">
        <v>4</v>
      </c>
      <c r="F1099" s="146">
        <v>5</v>
      </c>
      <c r="G1099" s="146">
        <v>6</v>
      </c>
      <c r="H1099" s="146">
        <v>7</v>
      </c>
      <c r="I1099" s="146">
        <v>8</v>
      </c>
      <c r="J1099" s="146">
        <v>9</v>
      </c>
      <c r="K1099" s="146">
        <v>10</v>
      </c>
      <c r="L1099" s="146">
        <v>11</v>
      </c>
      <c r="M1099" s="146">
        <v>12</v>
      </c>
      <c r="N1099" s="146">
        <v>13</v>
      </c>
      <c r="O1099" s="146">
        <v>14</v>
      </c>
      <c r="P1099" s="146">
        <v>15</v>
      </c>
      <c r="Q1099" s="146">
        <v>16</v>
      </c>
      <c r="R1099" s="146">
        <v>17</v>
      </c>
      <c r="S1099" s="146">
        <v>18</v>
      </c>
      <c r="T1099" s="146">
        <v>19</v>
      </c>
      <c r="U1099" s="146">
        <v>20</v>
      </c>
      <c r="V1099" s="146">
        <v>21</v>
      </c>
      <c r="W1099" s="146">
        <v>22</v>
      </c>
      <c r="X1099" s="146">
        <v>23</v>
      </c>
      <c r="Y1099" s="146">
        <v>24</v>
      </c>
      <c r="Z1099" s="146">
        <v>25</v>
      </c>
      <c r="AA1099" s="146">
        <v>26</v>
      </c>
      <c r="AB1099" s="146">
        <v>27</v>
      </c>
      <c r="AC1099" s="146">
        <v>28</v>
      </c>
      <c r="AD1099" s="146">
        <v>29</v>
      </c>
      <c r="AE1099" s="146">
        <v>30</v>
      </c>
      <c r="AF1099" s="146">
        <v>31</v>
      </c>
      <c r="AG1099" s="146">
        <v>32</v>
      </c>
      <c r="AH1099" s="146">
        <v>33</v>
      </c>
      <c r="AI1099" s="146">
        <v>34</v>
      </c>
      <c r="AJ1099" s="146">
        <v>35</v>
      </c>
      <c r="AK1099" s="146">
        <v>36</v>
      </c>
      <c r="AL1099" s="146">
        <v>37</v>
      </c>
      <c r="AM1099" s="146">
        <v>38</v>
      </c>
      <c r="AN1099" s="146">
        <v>39</v>
      </c>
      <c r="AO1099" s="146">
        <v>40</v>
      </c>
      <c r="AP1099" s="146">
        <v>41</v>
      </c>
      <c r="AQ1099" s="146">
        <v>42</v>
      </c>
    </row>
    <row r="1100" spans="1:43" x14ac:dyDescent="0.25">
      <c r="A1100" s="146">
        <v>0</v>
      </c>
      <c r="B1100" s="146">
        <v>1</v>
      </c>
      <c r="C1100" s="146">
        <v>2</v>
      </c>
      <c r="D1100" s="146">
        <v>3</v>
      </c>
      <c r="E1100" s="146">
        <v>4</v>
      </c>
      <c r="F1100" s="146">
        <v>5</v>
      </c>
      <c r="G1100" s="146">
        <v>6</v>
      </c>
      <c r="H1100" s="146">
        <v>7</v>
      </c>
      <c r="I1100" s="146">
        <v>8</v>
      </c>
      <c r="J1100" s="146">
        <v>9</v>
      </c>
      <c r="K1100" s="146">
        <v>10</v>
      </c>
      <c r="L1100" s="146">
        <v>11</v>
      </c>
      <c r="M1100" s="146">
        <v>12</v>
      </c>
      <c r="N1100" s="146">
        <v>13</v>
      </c>
      <c r="O1100" s="146">
        <v>14</v>
      </c>
      <c r="P1100" s="146">
        <v>15</v>
      </c>
      <c r="Q1100" s="146">
        <v>16</v>
      </c>
      <c r="R1100" s="146">
        <v>17</v>
      </c>
      <c r="S1100" s="146">
        <v>18</v>
      </c>
      <c r="T1100" s="146">
        <v>19</v>
      </c>
      <c r="U1100" s="146">
        <v>20</v>
      </c>
      <c r="V1100" s="146">
        <v>21</v>
      </c>
      <c r="W1100" s="146">
        <v>22</v>
      </c>
      <c r="X1100" s="146">
        <v>23</v>
      </c>
      <c r="Y1100" s="146">
        <v>24</v>
      </c>
      <c r="Z1100" s="146">
        <v>25</v>
      </c>
      <c r="AA1100" s="146">
        <v>26</v>
      </c>
      <c r="AB1100" s="146">
        <v>27</v>
      </c>
      <c r="AC1100" s="146">
        <v>28</v>
      </c>
      <c r="AD1100" s="146">
        <v>29</v>
      </c>
      <c r="AE1100" s="146">
        <v>30</v>
      </c>
      <c r="AF1100" s="146">
        <v>31</v>
      </c>
      <c r="AG1100" s="146">
        <v>32</v>
      </c>
      <c r="AH1100" s="146">
        <v>33</v>
      </c>
      <c r="AI1100" s="146">
        <v>34</v>
      </c>
      <c r="AJ1100" s="146">
        <v>35</v>
      </c>
      <c r="AK1100" s="146">
        <v>36</v>
      </c>
      <c r="AL1100" s="146">
        <v>37</v>
      </c>
      <c r="AM1100" s="146">
        <v>38</v>
      </c>
      <c r="AN1100" s="146">
        <v>39</v>
      </c>
      <c r="AO1100" s="146">
        <v>40</v>
      </c>
      <c r="AP1100" s="146">
        <v>41</v>
      </c>
      <c r="AQ1100" s="146">
        <v>42</v>
      </c>
    </row>
    <row r="1101" spans="1:43" x14ac:dyDescent="0.25">
      <c r="A1101" s="146">
        <v>0</v>
      </c>
      <c r="B1101" s="146">
        <v>1</v>
      </c>
      <c r="C1101" s="146">
        <v>2</v>
      </c>
      <c r="D1101" s="146">
        <v>3</v>
      </c>
      <c r="E1101" s="146">
        <v>4</v>
      </c>
      <c r="F1101" s="146">
        <v>5</v>
      </c>
      <c r="G1101" s="146">
        <v>6</v>
      </c>
      <c r="H1101" s="146">
        <v>7</v>
      </c>
      <c r="I1101" s="146">
        <v>8</v>
      </c>
      <c r="J1101" s="146">
        <v>9</v>
      </c>
      <c r="K1101" s="146">
        <v>10</v>
      </c>
      <c r="L1101" s="146">
        <v>11</v>
      </c>
      <c r="M1101" s="146">
        <v>12</v>
      </c>
      <c r="N1101" s="146">
        <v>13</v>
      </c>
      <c r="O1101" s="146">
        <v>14</v>
      </c>
      <c r="P1101" s="146">
        <v>15</v>
      </c>
      <c r="Q1101" s="146">
        <v>16</v>
      </c>
      <c r="R1101" s="146">
        <v>17</v>
      </c>
      <c r="S1101" s="146">
        <v>18</v>
      </c>
      <c r="T1101" s="146">
        <v>19</v>
      </c>
      <c r="U1101" s="146">
        <v>20</v>
      </c>
      <c r="V1101" s="146">
        <v>21</v>
      </c>
      <c r="W1101" s="146">
        <v>22</v>
      </c>
      <c r="X1101" s="146">
        <v>23</v>
      </c>
      <c r="Y1101" s="146">
        <v>24</v>
      </c>
      <c r="Z1101" s="146">
        <v>25</v>
      </c>
      <c r="AA1101" s="146">
        <v>26</v>
      </c>
      <c r="AB1101" s="146">
        <v>27</v>
      </c>
      <c r="AC1101" s="146">
        <v>28</v>
      </c>
      <c r="AD1101" s="146">
        <v>29</v>
      </c>
      <c r="AE1101" s="146">
        <v>30</v>
      </c>
      <c r="AF1101" s="146">
        <v>31</v>
      </c>
      <c r="AG1101" s="146">
        <v>32</v>
      </c>
      <c r="AH1101" s="146">
        <v>33</v>
      </c>
      <c r="AI1101" s="146">
        <v>34</v>
      </c>
      <c r="AJ1101" s="146">
        <v>35</v>
      </c>
      <c r="AK1101" s="146">
        <v>36</v>
      </c>
      <c r="AL1101" s="146">
        <v>37</v>
      </c>
      <c r="AM1101" s="146">
        <v>38</v>
      </c>
      <c r="AN1101" s="146">
        <v>39</v>
      </c>
      <c r="AO1101" s="146">
        <v>40</v>
      </c>
      <c r="AP1101" s="146">
        <v>41</v>
      </c>
      <c r="AQ1101" s="146">
        <v>42</v>
      </c>
    </row>
    <row r="1102" spans="1:43" x14ac:dyDescent="0.25">
      <c r="A1102" s="146">
        <v>0</v>
      </c>
      <c r="B1102" s="146">
        <v>1</v>
      </c>
      <c r="C1102" s="146">
        <v>2</v>
      </c>
      <c r="D1102" s="146">
        <v>3</v>
      </c>
      <c r="E1102" s="146">
        <v>4</v>
      </c>
      <c r="F1102" s="146">
        <v>5</v>
      </c>
      <c r="G1102" s="146">
        <v>6</v>
      </c>
      <c r="H1102" s="146">
        <v>7</v>
      </c>
      <c r="I1102" s="146">
        <v>8</v>
      </c>
      <c r="J1102" s="146">
        <v>9</v>
      </c>
      <c r="K1102" s="146">
        <v>10</v>
      </c>
      <c r="L1102" s="146">
        <v>11</v>
      </c>
      <c r="M1102" s="146">
        <v>12</v>
      </c>
      <c r="N1102" s="146">
        <v>13</v>
      </c>
      <c r="O1102" s="146">
        <v>14</v>
      </c>
      <c r="P1102" s="146">
        <v>15</v>
      </c>
      <c r="Q1102" s="146">
        <v>16</v>
      </c>
      <c r="R1102" s="146">
        <v>17</v>
      </c>
      <c r="S1102" s="146">
        <v>18</v>
      </c>
      <c r="T1102" s="146">
        <v>19</v>
      </c>
      <c r="U1102" s="146">
        <v>20</v>
      </c>
      <c r="V1102" s="146">
        <v>21</v>
      </c>
      <c r="W1102" s="146">
        <v>22</v>
      </c>
      <c r="X1102" s="146">
        <v>23</v>
      </c>
      <c r="Y1102" s="146">
        <v>24</v>
      </c>
      <c r="Z1102" s="146">
        <v>25</v>
      </c>
      <c r="AA1102" s="146">
        <v>26</v>
      </c>
      <c r="AB1102" s="146">
        <v>27</v>
      </c>
      <c r="AC1102" s="146">
        <v>28</v>
      </c>
      <c r="AD1102" s="146">
        <v>29</v>
      </c>
      <c r="AE1102" s="146">
        <v>30</v>
      </c>
      <c r="AF1102" s="146">
        <v>31</v>
      </c>
      <c r="AG1102" s="146">
        <v>32</v>
      </c>
      <c r="AH1102" s="146">
        <v>33</v>
      </c>
      <c r="AI1102" s="146">
        <v>34</v>
      </c>
      <c r="AJ1102" s="146">
        <v>35</v>
      </c>
      <c r="AK1102" s="146">
        <v>36</v>
      </c>
      <c r="AL1102" s="146">
        <v>37</v>
      </c>
      <c r="AM1102" s="146">
        <v>38</v>
      </c>
      <c r="AN1102" s="146">
        <v>39</v>
      </c>
      <c r="AO1102" s="146">
        <v>40</v>
      </c>
      <c r="AP1102" s="146">
        <v>41</v>
      </c>
      <c r="AQ1102" s="146">
        <v>42</v>
      </c>
    </row>
    <row r="1103" spans="1:43" x14ac:dyDescent="0.25">
      <c r="A1103" s="146">
        <v>0</v>
      </c>
      <c r="B1103" s="146">
        <v>1</v>
      </c>
      <c r="C1103" s="146">
        <v>2</v>
      </c>
      <c r="D1103" s="146">
        <v>3</v>
      </c>
      <c r="E1103" s="146">
        <v>4</v>
      </c>
      <c r="F1103" s="146">
        <v>5</v>
      </c>
      <c r="G1103" s="146">
        <v>6</v>
      </c>
      <c r="H1103" s="146">
        <v>7</v>
      </c>
      <c r="I1103" s="146">
        <v>8</v>
      </c>
      <c r="J1103" s="146">
        <v>9</v>
      </c>
      <c r="K1103" s="146">
        <v>10</v>
      </c>
      <c r="L1103" s="146">
        <v>11</v>
      </c>
      <c r="M1103" s="146">
        <v>12</v>
      </c>
      <c r="N1103" s="146">
        <v>13</v>
      </c>
      <c r="O1103" s="146">
        <v>14</v>
      </c>
      <c r="P1103" s="146">
        <v>15</v>
      </c>
      <c r="Q1103" s="146">
        <v>16</v>
      </c>
      <c r="R1103" s="146">
        <v>17</v>
      </c>
      <c r="S1103" s="146">
        <v>18</v>
      </c>
      <c r="T1103" s="146">
        <v>19</v>
      </c>
      <c r="U1103" s="146">
        <v>20</v>
      </c>
      <c r="V1103" s="146">
        <v>21</v>
      </c>
      <c r="W1103" s="146">
        <v>22</v>
      </c>
      <c r="X1103" s="146">
        <v>23</v>
      </c>
      <c r="Y1103" s="146">
        <v>24</v>
      </c>
      <c r="Z1103" s="146">
        <v>25</v>
      </c>
      <c r="AA1103" s="146">
        <v>26</v>
      </c>
      <c r="AB1103" s="146">
        <v>27</v>
      </c>
      <c r="AC1103" s="146">
        <v>28</v>
      </c>
      <c r="AD1103" s="146">
        <v>29</v>
      </c>
      <c r="AE1103" s="146">
        <v>30</v>
      </c>
      <c r="AF1103" s="146">
        <v>31</v>
      </c>
      <c r="AG1103" s="146">
        <v>32</v>
      </c>
      <c r="AH1103" s="146">
        <v>33</v>
      </c>
      <c r="AI1103" s="146">
        <v>34</v>
      </c>
      <c r="AJ1103" s="146">
        <v>35</v>
      </c>
      <c r="AK1103" s="146">
        <v>36</v>
      </c>
      <c r="AL1103" s="146">
        <v>37</v>
      </c>
      <c r="AM1103" s="146">
        <v>38</v>
      </c>
      <c r="AN1103" s="146">
        <v>39</v>
      </c>
      <c r="AO1103" s="146">
        <v>40</v>
      </c>
      <c r="AP1103" s="146">
        <v>41</v>
      </c>
      <c r="AQ1103" s="146">
        <v>42</v>
      </c>
    </row>
    <row r="1104" spans="1:43" x14ac:dyDescent="0.25">
      <c r="A1104" s="146">
        <v>0</v>
      </c>
      <c r="B1104" s="146">
        <v>1</v>
      </c>
      <c r="C1104" s="146">
        <v>2</v>
      </c>
      <c r="D1104" s="146">
        <v>3</v>
      </c>
      <c r="E1104" s="146">
        <v>4</v>
      </c>
      <c r="F1104" s="146">
        <v>5</v>
      </c>
      <c r="G1104" s="146">
        <v>6</v>
      </c>
      <c r="H1104" s="146">
        <v>7</v>
      </c>
      <c r="I1104" s="146">
        <v>8</v>
      </c>
      <c r="J1104" s="146">
        <v>9</v>
      </c>
      <c r="K1104" s="146">
        <v>10</v>
      </c>
      <c r="L1104" s="146">
        <v>11</v>
      </c>
      <c r="M1104" s="146">
        <v>12</v>
      </c>
      <c r="N1104" s="146">
        <v>13</v>
      </c>
      <c r="O1104" s="146">
        <v>14</v>
      </c>
      <c r="P1104" s="146">
        <v>15</v>
      </c>
      <c r="Q1104" s="146">
        <v>16</v>
      </c>
      <c r="R1104" s="146">
        <v>17</v>
      </c>
      <c r="S1104" s="146">
        <v>18</v>
      </c>
      <c r="T1104" s="146">
        <v>19</v>
      </c>
      <c r="U1104" s="146">
        <v>20</v>
      </c>
      <c r="V1104" s="146">
        <v>21</v>
      </c>
      <c r="W1104" s="146">
        <v>22</v>
      </c>
      <c r="X1104" s="146">
        <v>23</v>
      </c>
      <c r="Y1104" s="146">
        <v>24</v>
      </c>
      <c r="Z1104" s="146">
        <v>25</v>
      </c>
      <c r="AA1104" s="146">
        <v>26</v>
      </c>
      <c r="AB1104" s="146">
        <v>27</v>
      </c>
      <c r="AC1104" s="146">
        <v>28</v>
      </c>
      <c r="AD1104" s="146">
        <v>29</v>
      </c>
      <c r="AE1104" s="146">
        <v>30</v>
      </c>
      <c r="AF1104" s="146">
        <v>31</v>
      </c>
      <c r="AG1104" s="146">
        <v>32</v>
      </c>
      <c r="AH1104" s="146">
        <v>33</v>
      </c>
      <c r="AI1104" s="146">
        <v>34</v>
      </c>
      <c r="AJ1104" s="146">
        <v>35</v>
      </c>
      <c r="AK1104" s="146">
        <v>36</v>
      </c>
      <c r="AL1104" s="146">
        <v>37</v>
      </c>
      <c r="AM1104" s="146">
        <v>38</v>
      </c>
      <c r="AN1104" s="146">
        <v>39</v>
      </c>
      <c r="AO1104" s="146">
        <v>40</v>
      </c>
      <c r="AP1104" s="146">
        <v>41</v>
      </c>
      <c r="AQ1104" s="146">
        <v>42</v>
      </c>
    </row>
    <row r="1105" spans="1:43" x14ac:dyDescent="0.25">
      <c r="A1105" s="146">
        <v>0</v>
      </c>
      <c r="B1105" s="146">
        <v>1</v>
      </c>
      <c r="C1105" s="146">
        <v>2</v>
      </c>
      <c r="D1105" s="146">
        <v>3</v>
      </c>
      <c r="E1105" s="146">
        <v>4</v>
      </c>
      <c r="F1105" s="146">
        <v>5</v>
      </c>
      <c r="G1105" s="146">
        <v>6</v>
      </c>
      <c r="H1105" s="146">
        <v>7</v>
      </c>
      <c r="I1105" s="146">
        <v>8</v>
      </c>
      <c r="J1105" s="146">
        <v>9</v>
      </c>
      <c r="K1105" s="146">
        <v>10</v>
      </c>
      <c r="L1105" s="146">
        <v>11</v>
      </c>
      <c r="M1105" s="146">
        <v>12</v>
      </c>
      <c r="N1105" s="146">
        <v>13</v>
      </c>
      <c r="O1105" s="146">
        <v>14</v>
      </c>
      <c r="P1105" s="146">
        <v>15</v>
      </c>
      <c r="Q1105" s="146">
        <v>16</v>
      </c>
      <c r="R1105" s="146">
        <v>17</v>
      </c>
      <c r="S1105" s="146">
        <v>18</v>
      </c>
      <c r="T1105" s="146">
        <v>19</v>
      </c>
      <c r="U1105" s="146">
        <v>20</v>
      </c>
      <c r="V1105" s="146">
        <v>21</v>
      </c>
      <c r="W1105" s="146">
        <v>22</v>
      </c>
      <c r="X1105" s="146">
        <v>23</v>
      </c>
      <c r="Y1105" s="146">
        <v>24</v>
      </c>
      <c r="Z1105" s="146">
        <v>25</v>
      </c>
      <c r="AA1105" s="146">
        <v>26</v>
      </c>
      <c r="AB1105" s="146">
        <v>27</v>
      </c>
      <c r="AC1105" s="146">
        <v>28</v>
      </c>
      <c r="AD1105" s="146">
        <v>29</v>
      </c>
      <c r="AE1105" s="146">
        <v>30</v>
      </c>
      <c r="AF1105" s="146">
        <v>31</v>
      </c>
      <c r="AG1105" s="146">
        <v>32</v>
      </c>
      <c r="AH1105" s="146">
        <v>33</v>
      </c>
      <c r="AI1105" s="146">
        <v>34</v>
      </c>
      <c r="AJ1105" s="146">
        <v>35</v>
      </c>
      <c r="AK1105" s="146">
        <v>36</v>
      </c>
      <c r="AL1105" s="146">
        <v>37</v>
      </c>
      <c r="AM1105" s="146">
        <v>38</v>
      </c>
      <c r="AN1105" s="146">
        <v>39</v>
      </c>
      <c r="AO1105" s="146">
        <v>40</v>
      </c>
      <c r="AP1105" s="146">
        <v>41</v>
      </c>
      <c r="AQ1105" s="146">
        <v>42</v>
      </c>
    </row>
    <row r="1106" spans="1:43" x14ac:dyDescent="0.25">
      <c r="A1106" s="146">
        <v>0</v>
      </c>
      <c r="B1106" s="146">
        <v>1</v>
      </c>
      <c r="C1106" s="146">
        <v>2</v>
      </c>
      <c r="D1106" s="146">
        <v>3</v>
      </c>
      <c r="E1106" s="146">
        <v>4</v>
      </c>
      <c r="F1106" s="146">
        <v>5</v>
      </c>
      <c r="G1106" s="146">
        <v>6</v>
      </c>
      <c r="H1106" s="146">
        <v>7</v>
      </c>
      <c r="I1106" s="146">
        <v>8</v>
      </c>
      <c r="J1106" s="146">
        <v>9</v>
      </c>
      <c r="K1106" s="146">
        <v>10</v>
      </c>
      <c r="L1106" s="146">
        <v>11</v>
      </c>
      <c r="M1106" s="146">
        <v>12</v>
      </c>
      <c r="N1106" s="146">
        <v>13</v>
      </c>
      <c r="O1106" s="146">
        <v>14</v>
      </c>
      <c r="P1106" s="146">
        <v>15</v>
      </c>
      <c r="Q1106" s="146">
        <v>16</v>
      </c>
      <c r="R1106" s="146">
        <v>17</v>
      </c>
      <c r="S1106" s="146">
        <v>18</v>
      </c>
      <c r="T1106" s="146">
        <v>19</v>
      </c>
      <c r="U1106" s="146">
        <v>20</v>
      </c>
      <c r="V1106" s="146">
        <v>21</v>
      </c>
      <c r="W1106" s="146">
        <v>22</v>
      </c>
      <c r="X1106" s="146">
        <v>23</v>
      </c>
      <c r="Y1106" s="146">
        <v>24</v>
      </c>
      <c r="Z1106" s="146">
        <v>25</v>
      </c>
      <c r="AA1106" s="146">
        <v>26</v>
      </c>
      <c r="AB1106" s="146">
        <v>27</v>
      </c>
      <c r="AC1106" s="146">
        <v>28</v>
      </c>
      <c r="AD1106" s="146">
        <v>29</v>
      </c>
      <c r="AE1106" s="146">
        <v>30</v>
      </c>
      <c r="AF1106" s="146">
        <v>31</v>
      </c>
      <c r="AG1106" s="146">
        <v>32</v>
      </c>
      <c r="AH1106" s="146">
        <v>33</v>
      </c>
      <c r="AI1106" s="146">
        <v>34</v>
      </c>
      <c r="AJ1106" s="146">
        <v>35</v>
      </c>
      <c r="AK1106" s="146">
        <v>36</v>
      </c>
      <c r="AL1106" s="146">
        <v>37</v>
      </c>
      <c r="AM1106" s="146">
        <v>38</v>
      </c>
      <c r="AN1106" s="146">
        <v>39</v>
      </c>
      <c r="AO1106" s="146">
        <v>40</v>
      </c>
      <c r="AP1106" s="146">
        <v>41</v>
      </c>
      <c r="AQ1106" s="146">
        <v>42</v>
      </c>
    </row>
    <row r="1107" spans="1:43" x14ac:dyDescent="0.25">
      <c r="A1107" s="146">
        <v>0</v>
      </c>
      <c r="B1107" s="146">
        <v>1</v>
      </c>
      <c r="C1107" s="146">
        <v>2</v>
      </c>
      <c r="D1107" s="146">
        <v>3</v>
      </c>
      <c r="E1107" s="146">
        <v>4</v>
      </c>
      <c r="F1107" s="146">
        <v>5</v>
      </c>
      <c r="G1107" s="146">
        <v>6</v>
      </c>
      <c r="H1107" s="146">
        <v>7</v>
      </c>
      <c r="I1107" s="146">
        <v>8</v>
      </c>
      <c r="J1107" s="146">
        <v>9</v>
      </c>
      <c r="K1107" s="146">
        <v>10</v>
      </c>
      <c r="L1107" s="146">
        <v>11</v>
      </c>
      <c r="M1107" s="146">
        <v>12</v>
      </c>
      <c r="N1107" s="146">
        <v>13</v>
      </c>
      <c r="O1107" s="146">
        <v>14</v>
      </c>
      <c r="P1107" s="146">
        <v>15</v>
      </c>
      <c r="Q1107" s="146">
        <v>16</v>
      </c>
      <c r="R1107" s="146">
        <v>17</v>
      </c>
      <c r="S1107" s="146">
        <v>18</v>
      </c>
      <c r="T1107" s="146">
        <v>19</v>
      </c>
      <c r="U1107" s="146">
        <v>20</v>
      </c>
      <c r="V1107" s="146">
        <v>21</v>
      </c>
      <c r="W1107" s="146">
        <v>22</v>
      </c>
      <c r="X1107" s="146">
        <v>23</v>
      </c>
      <c r="Y1107" s="146">
        <v>24</v>
      </c>
      <c r="Z1107" s="146">
        <v>25</v>
      </c>
      <c r="AA1107" s="146">
        <v>26</v>
      </c>
      <c r="AB1107" s="146">
        <v>27</v>
      </c>
      <c r="AC1107" s="146">
        <v>28</v>
      </c>
      <c r="AD1107" s="146">
        <v>29</v>
      </c>
      <c r="AE1107" s="146">
        <v>30</v>
      </c>
      <c r="AF1107" s="146">
        <v>31</v>
      </c>
      <c r="AG1107" s="146">
        <v>32</v>
      </c>
      <c r="AH1107" s="146">
        <v>33</v>
      </c>
      <c r="AI1107" s="146">
        <v>34</v>
      </c>
      <c r="AJ1107" s="146">
        <v>35</v>
      </c>
      <c r="AK1107" s="146">
        <v>36</v>
      </c>
      <c r="AL1107" s="146">
        <v>37</v>
      </c>
      <c r="AM1107" s="146">
        <v>38</v>
      </c>
      <c r="AN1107" s="146">
        <v>39</v>
      </c>
      <c r="AO1107" s="146">
        <v>40</v>
      </c>
      <c r="AP1107" s="146">
        <v>41</v>
      </c>
      <c r="AQ1107" s="146">
        <v>42</v>
      </c>
    </row>
    <row r="1108" spans="1:43" x14ac:dyDescent="0.25">
      <c r="A1108" s="146">
        <v>0</v>
      </c>
      <c r="B1108" s="146">
        <v>1</v>
      </c>
      <c r="C1108" s="146">
        <v>2</v>
      </c>
      <c r="D1108" s="146">
        <v>3</v>
      </c>
      <c r="E1108" s="146">
        <v>4</v>
      </c>
      <c r="F1108" s="146">
        <v>5</v>
      </c>
      <c r="G1108" s="146">
        <v>6</v>
      </c>
      <c r="H1108" s="146">
        <v>7</v>
      </c>
      <c r="I1108" s="146">
        <v>8</v>
      </c>
      <c r="J1108" s="146">
        <v>9</v>
      </c>
      <c r="K1108" s="146">
        <v>10</v>
      </c>
      <c r="L1108" s="146">
        <v>11</v>
      </c>
      <c r="M1108" s="146">
        <v>12</v>
      </c>
      <c r="N1108" s="146">
        <v>13</v>
      </c>
      <c r="O1108" s="146">
        <v>14</v>
      </c>
      <c r="P1108" s="146">
        <v>15</v>
      </c>
      <c r="Q1108" s="146">
        <v>16</v>
      </c>
      <c r="R1108" s="146">
        <v>17</v>
      </c>
      <c r="S1108" s="146">
        <v>18</v>
      </c>
      <c r="T1108" s="146">
        <v>19</v>
      </c>
      <c r="U1108" s="146">
        <v>20</v>
      </c>
      <c r="V1108" s="146">
        <v>21</v>
      </c>
      <c r="W1108" s="146">
        <v>22</v>
      </c>
      <c r="X1108" s="146">
        <v>23</v>
      </c>
      <c r="Y1108" s="146">
        <v>24</v>
      </c>
      <c r="Z1108" s="146">
        <v>25</v>
      </c>
      <c r="AA1108" s="146">
        <v>26</v>
      </c>
      <c r="AB1108" s="146">
        <v>27</v>
      </c>
      <c r="AC1108" s="146">
        <v>28</v>
      </c>
      <c r="AD1108" s="146">
        <v>29</v>
      </c>
      <c r="AE1108" s="146">
        <v>30</v>
      </c>
      <c r="AF1108" s="146">
        <v>31</v>
      </c>
      <c r="AG1108" s="146">
        <v>32</v>
      </c>
      <c r="AH1108" s="146">
        <v>33</v>
      </c>
      <c r="AI1108" s="146">
        <v>34</v>
      </c>
      <c r="AJ1108" s="146">
        <v>35</v>
      </c>
      <c r="AK1108" s="146">
        <v>36</v>
      </c>
      <c r="AL1108" s="146">
        <v>37</v>
      </c>
      <c r="AM1108" s="146">
        <v>38</v>
      </c>
      <c r="AN1108" s="146">
        <v>39</v>
      </c>
      <c r="AO1108" s="146">
        <v>40</v>
      </c>
      <c r="AP1108" s="146">
        <v>41</v>
      </c>
      <c r="AQ1108" s="146">
        <v>42</v>
      </c>
    </row>
    <row r="1109" spans="1:43" x14ac:dyDescent="0.25">
      <c r="A1109" s="146">
        <v>0</v>
      </c>
      <c r="B1109" s="146">
        <v>1</v>
      </c>
      <c r="C1109" s="146">
        <v>2</v>
      </c>
      <c r="D1109" s="146">
        <v>3</v>
      </c>
      <c r="E1109" s="146">
        <v>4</v>
      </c>
      <c r="F1109" s="146">
        <v>5</v>
      </c>
      <c r="G1109" s="146">
        <v>6</v>
      </c>
      <c r="H1109" s="146">
        <v>7</v>
      </c>
      <c r="I1109" s="146">
        <v>8</v>
      </c>
      <c r="J1109" s="146">
        <v>9</v>
      </c>
      <c r="K1109" s="146">
        <v>10</v>
      </c>
      <c r="L1109" s="146">
        <v>11</v>
      </c>
      <c r="M1109" s="146">
        <v>12</v>
      </c>
      <c r="N1109" s="146">
        <v>13</v>
      </c>
      <c r="O1109" s="146">
        <v>14</v>
      </c>
      <c r="P1109" s="146">
        <v>15</v>
      </c>
      <c r="Q1109" s="146">
        <v>16</v>
      </c>
      <c r="R1109" s="146">
        <v>17</v>
      </c>
      <c r="S1109" s="146">
        <v>18</v>
      </c>
      <c r="T1109" s="146">
        <v>19</v>
      </c>
      <c r="U1109" s="146">
        <v>20</v>
      </c>
      <c r="V1109" s="146">
        <v>21</v>
      </c>
      <c r="W1109" s="146">
        <v>22</v>
      </c>
      <c r="X1109" s="146">
        <v>23</v>
      </c>
      <c r="Y1109" s="146">
        <v>24</v>
      </c>
      <c r="Z1109" s="146">
        <v>25</v>
      </c>
      <c r="AA1109" s="146">
        <v>26</v>
      </c>
      <c r="AB1109" s="146">
        <v>27</v>
      </c>
      <c r="AC1109" s="146">
        <v>28</v>
      </c>
      <c r="AD1109" s="146">
        <v>29</v>
      </c>
      <c r="AE1109" s="146">
        <v>30</v>
      </c>
      <c r="AF1109" s="146">
        <v>31</v>
      </c>
      <c r="AG1109" s="146">
        <v>32</v>
      </c>
      <c r="AH1109" s="146">
        <v>33</v>
      </c>
      <c r="AI1109" s="146">
        <v>34</v>
      </c>
      <c r="AJ1109" s="146">
        <v>35</v>
      </c>
      <c r="AK1109" s="146">
        <v>36</v>
      </c>
      <c r="AL1109" s="146">
        <v>37</v>
      </c>
      <c r="AM1109" s="146">
        <v>38</v>
      </c>
      <c r="AN1109" s="146">
        <v>39</v>
      </c>
      <c r="AO1109" s="146">
        <v>40</v>
      </c>
      <c r="AP1109" s="146">
        <v>41</v>
      </c>
      <c r="AQ1109" s="146">
        <v>42</v>
      </c>
    </row>
    <row r="1110" spans="1:43" x14ac:dyDescent="0.25">
      <c r="A1110" s="146">
        <v>0</v>
      </c>
      <c r="B1110" s="146">
        <v>1</v>
      </c>
      <c r="C1110" s="146">
        <v>2</v>
      </c>
      <c r="D1110" s="146">
        <v>3</v>
      </c>
      <c r="E1110" s="146">
        <v>4</v>
      </c>
      <c r="F1110" s="146">
        <v>5</v>
      </c>
      <c r="G1110" s="146">
        <v>6</v>
      </c>
      <c r="H1110" s="146">
        <v>7</v>
      </c>
      <c r="I1110" s="146">
        <v>8</v>
      </c>
      <c r="J1110" s="146">
        <v>9</v>
      </c>
      <c r="K1110" s="146">
        <v>10</v>
      </c>
      <c r="L1110" s="146">
        <v>11</v>
      </c>
      <c r="M1110" s="146">
        <v>12</v>
      </c>
      <c r="N1110" s="146">
        <v>13</v>
      </c>
      <c r="O1110" s="146">
        <v>14</v>
      </c>
      <c r="P1110" s="146">
        <v>15</v>
      </c>
      <c r="Q1110" s="146">
        <v>16</v>
      </c>
      <c r="R1110" s="146">
        <v>17</v>
      </c>
      <c r="S1110" s="146">
        <v>18</v>
      </c>
      <c r="T1110" s="146">
        <v>19</v>
      </c>
      <c r="U1110" s="146">
        <v>20</v>
      </c>
      <c r="V1110" s="146">
        <v>21</v>
      </c>
      <c r="W1110" s="146">
        <v>22</v>
      </c>
      <c r="X1110" s="146">
        <v>23</v>
      </c>
      <c r="Y1110" s="146">
        <v>24</v>
      </c>
      <c r="Z1110" s="146">
        <v>25</v>
      </c>
      <c r="AA1110" s="146">
        <v>26</v>
      </c>
      <c r="AB1110" s="146">
        <v>27</v>
      </c>
      <c r="AC1110" s="146">
        <v>28</v>
      </c>
      <c r="AD1110" s="146">
        <v>29</v>
      </c>
      <c r="AE1110" s="146">
        <v>30</v>
      </c>
      <c r="AF1110" s="146">
        <v>31</v>
      </c>
      <c r="AG1110" s="146">
        <v>32</v>
      </c>
      <c r="AH1110" s="146">
        <v>33</v>
      </c>
      <c r="AI1110" s="146">
        <v>34</v>
      </c>
      <c r="AJ1110" s="146">
        <v>35</v>
      </c>
      <c r="AK1110" s="146">
        <v>36</v>
      </c>
      <c r="AL1110" s="146">
        <v>37</v>
      </c>
      <c r="AM1110" s="146">
        <v>38</v>
      </c>
      <c r="AN1110" s="146">
        <v>39</v>
      </c>
      <c r="AO1110" s="146">
        <v>40</v>
      </c>
      <c r="AP1110" s="146">
        <v>41</v>
      </c>
      <c r="AQ1110" s="146">
        <v>42</v>
      </c>
    </row>
    <row r="1111" spans="1:43" x14ac:dyDescent="0.25">
      <c r="A1111" s="146">
        <v>0</v>
      </c>
      <c r="B1111" s="146">
        <v>1</v>
      </c>
      <c r="C1111" s="146">
        <v>2</v>
      </c>
      <c r="D1111" s="146">
        <v>3</v>
      </c>
      <c r="E1111" s="146">
        <v>4</v>
      </c>
      <c r="F1111" s="146">
        <v>5</v>
      </c>
      <c r="G1111" s="146">
        <v>6</v>
      </c>
      <c r="H1111" s="146">
        <v>7</v>
      </c>
      <c r="I1111" s="146">
        <v>8</v>
      </c>
      <c r="J1111" s="146">
        <v>9</v>
      </c>
      <c r="K1111" s="146">
        <v>10</v>
      </c>
      <c r="L1111" s="146">
        <v>11</v>
      </c>
      <c r="M1111" s="146">
        <v>12</v>
      </c>
      <c r="N1111" s="146">
        <v>13</v>
      </c>
      <c r="O1111" s="146">
        <v>14</v>
      </c>
      <c r="P1111" s="146">
        <v>15</v>
      </c>
      <c r="Q1111" s="146">
        <v>16</v>
      </c>
      <c r="R1111" s="146">
        <v>17</v>
      </c>
      <c r="S1111" s="146">
        <v>18</v>
      </c>
      <c r="T1111" s="146">
        <v>19</v>
      </c>
      <c r="U1111" s="146">
        <v>20</v>
      </c>
      <c r="V1111" s="146">
        <v>21</v>
      </c>
      <c r="W1111" s="146">
        <v>22</v>
      </c>
      <c r="X1111" s="146">
        <v>23</v>
      </c>
      <c r="Y1111" s="146">
        <v>24</v>
      </c>
      <c r="Z1111" s="146">
        <v>25</v>
      </c>
      <c r="AA1111" s="146">
        <v>26</v>
      </c>
      <c r="AB1111" s="146">
        <v>27</v>
      </c>
      <c r="AC1111" s="146">
        <v>28</v>
      </c>
      <c r="AD1111" s="146">
        <v>29</v>
      </c>
      <c r="AE1111" s="146">
        <v>30</v>
      </c>
      <c r="AF1111" s="146">
        <v>31</v>
      </c>
      <c r="AG1111" s="146">
        <v>32</v>
      </c>
      <c r="AH1111" s="146">
        <v>33</v>
      </c>
      <c r="AI1111" s="146">
        <v>34</v>
      </c>
      <c r="AJ1111" s="146">
        <v>35</v>
      </c>
      <c r="AK1111" s="146">
        <v>36</v>
      </c>
      <c r="AL1111" s="146">
        <v>37</v>
      </c>
      <c r="AM1111" s="146">
        <v>38</v>
      </c>
      <c r="AN1111" s="146">
        <v>39</v>
      </c>
      <c r="AO1111" s="146">
        <v>40</v>
      </c>
      <c r="AP1111" s="146">
        <v>41</v>
      </c>
      <c r="AQ1111" s="146">
        <v>42</v>
      </c>
    </row>
    <row r="1112" spans="1:43" x14ac:dyDescent="0.25">
      <c r="A1112" s="146">
        <v>0</v>
      </c>
      <c r="B1112" s="146">
        <v>1</v>
      </c>
      <c r="C1112" s="146">
        <v>2</v>
      </c>
      <c r="D1112" s="146">
        <v>3</v>
      </c>
      <c r="E1112" s="146">
        <v>4</v>
      </c>
      <c r="F1112" s="146">
        <v>5</v>
      </c>
      <c r="G1112" s="146">
        <v>6</v>
      </c>
      <c r="H1112" s="146">
        <v>7</v>
      </c>
      <c r="I1112" s="146">
        <v>8</v>
      </c>
      <c r="J1112" s="146">
        <v>9</v>
      </c>
      <c r="K1112" s="146">
        <v>10</v>
      </c>
      <c r="L1112" s="146">
        <v>11</v>
      </c>
      <c r="M1112" s="146">
        <v>12</v>
      </c>
      <c r="N1112" s="146">
        <v>13</v>
      </c>
      <c r="O1112" s="146">
        <v>14</v>
      </c>
      <c r="P1112" s="146">
        <v>15</v>
      </c>
      <c r="Q1112" s="146">
        <v>16</v>
      </c>
      <c r="R1112" s="146">
        <v>17</v>
      </c>
      <c r="S1112" s="146">
        <v>18</v>
      </c>
      <c r="T1112" s="146">
        <v>19</v>
      </c>
      <c r="U1112" s="146">
        <v>20</v>
      </c>
      <c r="V1112" s="146">
        <v>21</v>
      </c>
      <c r="W1112" s="146">
        <v>22</v>
      </c>
      <c r="X1112" s="146">
        <v>23</v>
      </c>
      <c r="Y1112" s="146">
        <v>24</v>
      </c>
      <c r="Z1112" s="146">
        <v>25</v>
      </c>
      <c r="AA1112" s="146">
        <v>26</v>
      </c>
      <c r="AB1112" s="146">
        <v>27</v>
      </c>
      <c r="AC1112" s="146">
        <v>28</v>
      </c>
      <c r="AD1112" s="146">
        <v>29</v>
      </c>
      <c r="AE1112" s="146">
        <v>30</v>
      </c>
      <c r="AF1112" s="146">
        <v>31</v>
      </c>
      <c r="AG1112" s="146">
        <v>32</v>
      </c>
      <c r="AH1112" s="146">
        <v>33</v>
      </c>
      <c r="AI1112" s="146">
        <v>34</v>
      </c>
      <c r="AJ1112" s="146">
        <v>35</v>
      </c>
      <c r="AK1112" s="146">
        <v>36</v>
      </c>
      <c r="AL1112" s="146">
        <v>37</v>
      </c>
      <c r="AM1112" s="146">
        <v>38</v>
      </c>
      <c r="AN1112" s="146">
        <v>39</v>
      </c>
      <c r="AO1112" s="146">
        <v>40</v>
      </c>
      <c r="AP1112" s="146">
        <v>41</v>
      </c>
      <c r="AQ1112" s="146">
        <v>42</v>
      </c>
    </row>
    <row r="1113" spans="1:43" x14ac:dyDescent="0.25">
      <c r="A1113" s="146">
        <v>0</v>
      </c>
      <c r="B1113" s="146">
        <v>1</v>
      </c>
      <c r="C1113" s="146">
        <v>2</v>
      </c>
      <c r="D1113" s="146">
        <v>3</v>
      </c>
      <c r="E1113" s="146">
        <v>4</v>
      </c>
      <c r="F1113" s="146">
        <v>5</v>
      </c>
      <c r="G1113" s="146">
        <v>6</v>
      </c>
      <c r="H1113" s="146">
        <v>7</v>
      </c>
      <c r="I1113" s="146">
        <v>8</v>
      </c>
      <c r="J1113" s="146">
        <v>9</v>
      </c>
      <c r="K1113" s="146">
        <v>10</v>
      </c>
      <c r="L1113" s="146">
        <v>11</v>
      </c>
      <c r="M1113" s="146">
        <v>12</v>
      </c>
      <c r="N1113" s="146">
        <v>13</v>
      </c>
      <c r="O1113" s="146">
        <v>14</v>
      </c>
      <c r="P1113" s="146">
        <v>15</v>
      </c>
      <c r="Q1113" s="146">
        <v>16</v>
      </c>
      <c r="R1113" s="146">
        <v>17</v>
      </c>
      <c r="S1113" s="146">
        <v>18</v>
      </c>
      <c r="T1113" s="146">
        <v>19</v>
      </c>
      <c r="U1113" s="146">
        <v>20</v>
      </c>
      <c r="V1113" s="146">
        <v>21</v>
      </c>
      <c r="W1113" s="146">
        <v>22</v>
      </c>
      <c r="X1113" s="146">
        <v>23</v>
      </c>
      <c r="Y1113" s="146">
        <v>24</v>
      </c>
      <c r="Z1113" s="146">
        <v>25</v>
      </c>
      <c r="AA1113" s="146">
        <v>26</v>
      </c>
      <c r="AB1113" s="146">
        <v>27</v>
      </c>
      <c r="AC1113" s="146">
        <v>28</v>
      </c>
      <c r="AD1113" s="146">
        <v>29</v>
      </c>
      <c r="AE1113" s="146">
        <v>30</v>
      </c>
      <c r="AF1113" s="146">
        <v>31</v>
      </c>
      <c r="AG1113" s="146">
        <v>32</v>
      </c>
      <c r="AH1113" s="146">
        <v>33</v>
      </c>
      <c r="AI1113" s="146">
        <v>34</v>
      </c>
      <c r="AJ1113" s="146">
        <v>35</v>
      </c>
      <c r="AK1113" s="146">
        <v>36</v>
      </c>
      <c r="AL1113" s="146">
        <v>37</v>
      </c>
      <c r="AM1113" s="146">
        <v>38</v>
      </c>
      <c r="AN1113" s="146">
        <v>39</v>
      </c>
      <c r="AO1113" s="146">
        <v>40</v>
      </c>
      <c r="AP1113" s="146">
        <v>41</v>
      </c>
      <c r="AQ1113" s="146">
        <v>42</v>
      </c>
    </row>
    <row r="1114" spans="1:43" x14ac:dyDescent="0.25">
      <c r="A1114" s="146">
        <v>0</v>
      </c>
      <c r="B1114" s="146">
        <v>1</v>
      </c>
      <c r="C1114" s="146">
        <v>2</v>
      </c>
      <c r="D1114" s="146">
        <v>3</v>
      </c>
      <c r="E1114" s="146">
        <v>4</v>
      </c>
      <c r="F1114" s="146">
        <v>5</v>
      </c>
      <c r="G1114" s="146">
        <v>6</v>
      </c>
      <c r="H1114" s="146">
        <v>7</v>
      </c>
      <c r="I1114" s="146">
        <v>8</v>
      </c>
      <c r="J1114" s="146">
        <v>9</v>
      </c>
      <c r="K1114" s="146">
        <v>10</v>
      </c>
      <c r="L1114" s="146">
        <v>11</v>
      </c>
      <c r="M1114" s="146">
        <v>12</v>
      </c>
      <c r="N1114" s="146">
        <v>13</v>
      </c>
      <c r="O1114" s="146">
        <v>14</v>
      </c>
      <c r="P1114" s="146">
        <v>15</v>
      </c>
      <c r="Q1114" s="146">
        <v>16</v>
      </c>
      <c r="R1114" s="146">
        <v>17</v>
      </c>
      <c r="S1114" s="146">
        <v>18</v>
      </c>
      <c r="T1114" s="146">
        <v>19</v>
      </c>
      <c r="U1114" s="146">
        <v>20</v>
      </c>
      <c r="V1114" s="146">
        <v>21</v>
      </c>
      <c r="W1114" s="146">
        <v>22</v>
      </c>
      <c r="X1114" s="146">
        <v>23</v>
      </c>
      <c r="Y1114" s="146">
        <v>24</v>
      </c>
      <c r="Z1114" s="146">
        <v>25</v>
      </c>
      <c r="AA1114" s="146">
        <v>26</v>
      </c>
      <c r="AB1114" s="146">
        <v>27</v>
      </c>
      <c r="AC1114" s="146">
        <v>28</v>
      </c>
      <c r="AD1114" s="146">
        <v>29</v>
      </c>
      <c r="AE1114" s="146">
        <v>30</v>
      </c>
      <c r="AF1114" s="146">
        <v>31</v>
      </c>
      <c r="AG1114" s="146">
        <v>32</v>
      </c>
      <c r="AH1114" s="146">
        <v>33</v>
      </c>
      <c r="AI1114" s="146">
        <v>34</v>
      </c>
      <c r="AJ1114" s="146">
        <v>35</v>
      </c>
      <c r="AK1114" s="146">
        <v>36</v>
      </c>
      <c r="AL1114" s="146">
        <v>37</v>
      </c>
      <c r="AM1114" s="146">
        <v>38</v>
      </c>
      <c r="AN1114" s="146">
        <v>39</v>
      </c>
      <c r="AO1114" s="146">
        <v>40</v>
      </c>
      <c r="AP1114" s="146">
        <v>41</v>
      </c>
      <c r="AQ1114" s="146">
        <v>42</v>
      </c>
    </row>
    <row r="1115" spans="1:43" x14ac:dyDescent="0.25">
      <c r="A1115" s="146">
        <v>0</v>
      </c>
      <c r="B1115" s="146">
        <v>1</v>
      </c>
      <c r="C1115" s="146">
        <v>2</v>
      </c>
      <c r="D1115" s="146">
        <v>3</v>
      </c>
      <c r="E1115" s="146">
        <v>4</v>
      </c>
      <c r="F1115" s="146">
        <v>5</v>
      </c>
      <c r="G1115" s="146">
        <v>6</v>
      </c>
      <c r="H1115" s="146">
        <v>7</v>
      </c>
      <c r="I1115" s="146">
        <v>8</v>
      </c>
      <c r="J1115" s="146">
        <v>9</v>
      </c>
      <c r="K1115" s="146">
        <v>10</v>
      </c>
      <c r="L1115" s="146">
        <v>11</v>
      </c>
      <c r="M1115" s="146">
        <v>12</v>
      </c>
      <c r="N1115" s="146">
        <v>13</v>
      </c>
      <c r="O1115" s="146">
        <v>14</v>
      </c>
      <c r="P1115" s="146">
        <v>15</v>
      </c>
      <c r="Q1115" s="146">
        <v>16</v>
      </c>
      <c r="R1115" s="146">
        <v>17</v>
      </c>
      <c r="S1115" s="146">
        <v>18</v>
      </c>
      <c r="T1115" s="146">
        <v>19</v>
      </c>
      <c r="U1115" s="146">
        <v>20</v>
      </c>
      <c r="V1115" s="146">
        <v>21</v>
      </c>
      <c r="W1115" s="146">
        <v>22</v>
      </c>
      <c r="X1115" s="146">
        <v>23</v>
      </c>
      <c r="Y1115" s="146">
        <v>24</v>
      </c>
      <c r="Z1115" s="146">
        <v>25</v>
      </c>
      <c r="AA1115" s="146">
        <v>26</v>
      </c>
      <c r="AB1115" s="146">
        <v>27</v>
      </c>
      <c r="AC1115" s="146">
        <v>28</v>
      </c>
      <c r="AD1115" s="146">
        <v>29</v>
      </c>
      <c r="AE1115" s="146">
        <v>30</v>
      </c>
      <c r="AF1115" s="146">
        <v>31</v>
      </c>
      <c r="AG1115" s="146">
        <v>32</v>
      </c>
      <c r="AH1115" s="146">
        <v>33</v>
      </c>
      <c r="AI1115" s="146">
        <v>34</v>
      </c>
      <c r="AJ1115" s="146">
        <v>35</v>
      </c>
      <c r="AK1115" s="146">
        <v>36</v>
      </c>
      <c r="AL1115" s="146">
        <v>37</v>
      </c>
      <c r="AM1115" s="146">
        <v>38</v>
      </c>
      <c r="AN1115" s="146">
        <v>39</v>
      </c>
      <c r="AO1115" s="146">
        <v>40</v>
      </c>
      <c r="AP1115" s="146">
        <v>41</v>
      </c>
      <c r="AQ1115" s="146">
        <v>42</v>
      </c>
    </row>
    <row r="1116" spans="1:43" x14ac:dyDescent="0.25">
      <c r="A1116" s="146">
        <v>0</v>
      </c>
      <c r="B1116" s="146">
        <v>1</v>
      </c>
      <c r="C1116" s="146">
        <v>2</v>
      </c>
      <c r="D1116" s="146">
        <v>3</v>
      </c>
      <c r="E1116" s="146">
        <v>4</v>
      </c>
      <c r="F1116" s="146">
        <v>5</v>
      </c>
      <c r="G1116" s="146">
        <v>6</v>
      </c>
      <c r="H1116" s="146">
        <v>7</v>
      </c>
      <c r="I1116" s="146">
        <v>8</v>
      </c>
      <c r="J1116" s="146">
        <v>9</v>
      </c>
      <c r="K1116" s="146">
        <v>10</v>
      </c>
      <c r="L1116" s="146">
        <v>11</v>
      </c>
      <c r="M1116" s="146">
        <v>12</v>
      </c>
      <c r="N1116" s="146">
        <v>13</v>
      </c>
      <c r="O1116" s="146">
        <v>14</v>
      </c>
      <c r="P1116" s="146">
        <v>15</v>
      </c>
      <c r="Q1116" s="146">
        <v>16</v>
      </c>
      <c r="R1116" s="146">
        <v>17</v>
      </c>
      <c r="S1116" s="146">
        <v>18</v>
      </c>
      <c r="T1116" s="146">
        <v>19</v>
      </c>
      <c r="U1116" s="146">
        <v>20</v>
      </c>
      <c r="V1116" s="146">
        <v>21</v>
      </c>
      <c r="W1116" s="146">
        <v>22</v>
      </c>
      <c r="X1116" s="146">
        <v>23</v>
      </c>
      <c r="Y1116" s="146">
        <v>24</v>
      </c>
      <c r="Z1116" s="146">
        <v>25</v>
      </c>
      <c r="AA1116" s="146">
        <v>26</v>
      </c>
      <c r="AB1116" s="146">
        <v>27</v>
      </c>
      <c r="AC1116" s="146">
        <v>28</v>
      </c>
      <c r="AD1116" s="146">
        <v>29</v>
      </c>
      <c r="AE1116" s="146">
        <v>30</v>
      </c>
      <c r="AF1116" s="146">
        <v>31</v>
      </c>
      <c r="AG1116" s="146">
        <v>32</v>
      </c>
      <c r="AH1116" s="146">
        <v>33</v>
      </c>
      <c r="AI1116" s="146">
        <v>34</v>
      </c>
      <c r="AJ1116" s="146">
        <v>35</v>
      </c>
      <c r="AK1116" s="146">
        <v>36</v>
      </c>
      <c r="AL1116" s="146">
        <v>37</v>
      </c>
      <c r="AM1116" s="146">
        <v>38</v>
      </c>
      <c r="AN1116" s="146">
        <v>39</v>
      </c>
      <c r="AO1116" s="146">
        <v>40</v>
      </c>
      <c r="AP1116" s="146">
        <v>41</v>
      </c>
      <c r="AQ1116" s="146">
        <v>42</v>
      </c>
    </row>
    <row r="1117" spans="1:43" x14ac:dyDescent="0.25">
      <c r="A1117" s="146">
        <v>0</v>
      </c>
      <c r="B1117" s="146">
        <v>1</v>
      </c>
      <c r="C1117" s="146">
        <v>2</v>
      </c>
      <c r="D1117" s="146">
        <v>3</v>
      </c>
      <c r="E1117" s="146">
        <v>4</v>
      </c>
      <c r="F1117" s="146">
        <v>5</v>
      </c>
      <c r="G1117" s="146">
        <v>6</v>
      </c>
      <c r="H1117" s="146">
        <v>7</v>
      </c>
      <c r="I1117" s="146">
        <v>8</v>
      </c>
      <c r="J1117" s="146">
        <v>9</v>
      </c>
      <c r="K1117" s="146">
        <v>10</v>
      </c>
      <c r="L1117" s="146">
        <v>11</v>
      </c>
      <c r="M1117" s="146">
        <v>12</v>
      </c>
      <c r="N1117" s="146">
        <v>13</v>
      </c>
      <c r="O1117" s="146">
        <v>14</v>
      </c>
      <c r="P1117" s="146">
        <v>15</v>
      </c>
      <c r="Q1117" s="146">
        <v>16</v>
      </c>
      <c r="R1117" s="146">
        <v>17</v>
      </c>
      <c r="S1117" s="146">
        <v>18</v>
      </c>
      <c r="T1117" s="146">
        <v>19</v>
      </c>
      <c r="U1117" s="146">
        <v>20</v>
      </c>
      <c r="V1117" s="146">
        <v>21</v>
      </c>
      <c r="W1117" s="146">
        <v>22</v>
      </c>
      <c r="X1117" s="146">
        <v>23</v>
      </c>
      <c r="Y1117" s="146">
        <v>24</v>
      </c>
      <c r="Z1117" s="146">
        <v>25</v>
      </c>
      <c r="AA1117" s="146">
        <v>26</v>
      </c>
      <c r="AB1117" s="146">
        <v>27</v>
      </c>
      <c r="AC1117" s="146">
        <v>28</v>
      </c>
      <c r="AD1117" s="146">
        <v>29</v>
      </c>
      <c r="AE1117" s="146">
        <v>30</v>
      </c>
      <c r="AF1117" s="146">
        <v>31</v>
      </c>
      <c r="AG1117" s="146">
        <v>32</v>
      </c>
      <c r="AH1117" s="146">
        <v>33</v>
      </c>
      <c r="AI1117" s="146">
        <v>34</v>
      </c>
      <c r="AJ1117" s="146">
        <v>35</v>
      </c>
      <c r="AK1117" s="146">
        <v>36</v>
      </c>
      <c r="AL1117" s="146">
        <v>37</v>
      </c>
      <c r="AM1117" s="146">
        <v>38</v>
      </c>
      <c r="AN1117" s="146">
        <v>39</v>
      </c>
      <c r="AO1117" s="146">
        <v>40</v>
      </c>
      <c r="AP1117" s="146">
        <v>41</v>
      </c>
      <c r="AQ1117" s="146">
        <v>42</v>
      </c>
    </row>
    <row r="1118" spans="1:43" x14ac:dyDescent="0.25">
      <c r="A1118" s="146">
        <v>0</v>
      </c>
      <c r="B1118" s="146">
        <v>1</v>
      </c>
      <c r="C1118" s="146">
        <v>2</v>
      </c>
      <c r="D1118" s="146">
        <v>3</v>
      </c>
      <c r="E1118" s="146">
        <v>4</v>
      </c>
      <c r="F1118" s="146">
        <v>5</v>
      </c>
      <c r="G1118" s="146">
        <v>6</v>
      </c>
      <c r="H1118" s="146">
        <v>7</v>
      </c>
      <c r="I1118" s="146">
        <v>8</v>
      </c>
      <c r="J1118" s="146">
        <v>9</v>
      </c>
      <c r="K1118" s="146">
        <v>10</v>
      </c>
      <c r="L1118" s="146">
        <v>11</v>
      </c>
      <c r="M1118" s="146">
        <v>12</v>
      </c>
      <c r="N1118" s="146">
        <v>13</v>
      </c>
      <c r="O1118" s="146">
        <v>14</v>
      </c>
      <c r="P1118" s="146">
        <v>15</v>
      </c>
      <c r="Q1118" s="146">
        <v>16</v>
      </c>
      <c r="R1118" s="146">
        <v>17</v>
      </c>
      <c r="S1118" s="146">
        <v>18</v>
      </c>
      <c r="T1118" s="146">
        <v>19</v>
      </c>
      <c r="U1118" s="146">
        <v>20</v>
      </c>
      <c r="V1118" s="146">
        <v>21</v>
      </c>
      <c r="W1118" s="146">
        <v>22</v>
      </c>
      <c r="X1118" s="146">
        <v>23</v>
      </c>
      <c r="Y1118" s="146">
        <v>24</v>
      </c>
      <c r="Z1118" s="146">
        <v>25</v>
      </c>
      <c r="AA1118" s="146">
        <v>26</v>
      </c>
      <c r="AB1118" s="146">
        <v>27</v>
      </c>
      <c r="AC1118" s="146">
        <v>28</v>
      </c>
      <c r="AD1118" s="146">
        <v>29</v>
      </c>
      <c r="AE1118" s="146">
        <v>30</v>
      </c>
      <c r="AF1118" s="146">
        <v>31</v>
      </c>
      <c r="AG1118" s="146">
        <v>32</v>
      </c>
      <c r="AH1118" s="146">
        <v>33</v>
      </c>
      <c r="AI1118" s="146">
        <v>34</v>
      </c>
      <c r="AJ1118" s="146">
        <v>35</v>
      </c>
      <c r="AK1118" s="146">
        <v>36</v>
      </c>
      <c r="AL1118" s="146">
        <v>37</v>
      </c>
      <c r="AM1118" s="146">
        <v>38</v>
      </c>
      <c r="AN1118" s="146">
        <v>39</v>
      </c>
      <c r="AO1118" s="146">
        <v>40</v>
      </c>
      <c r="AP1118" s="146">
        <v>41</v>
      </c>
      <c r="AQ1118" s="146">
        <v>42</v>
      </c>
    </row>
    <row r="1119" spans="1:43" x14ac:dyDescent="0.25">
      <c r="A1119" s="146">
        <v>0</v>
      </c>
      <c r="B1119" s="146">
        <v>1</v>
      </c>
      <c r="C1119" s="146">
        <v>2</v>
      </c>
      <c r="D1119" s="146">
        <v>3</v>
      </c>
      <c r="E1119" s="146">
        <v>4</v>
      </c>
      <c r="F1119" s="146">
        <v>5</v>
      </c>
      <c r="G1119" s="146">
        <v>6</v>
      </c>
      <c r="H1119" s="146">
        <v>7</v>
      </c>
      <c r="I1119" s="146">
        <v>8</v>
      </c>
      <c r="J1119" s="146">
        <v>9</v>
      </c>
      <c r="K1119" s="146">
        <v>10</v>
      </c>
      <c r="L1119" s="146">
        <v>11</v>
      </c>
      <c r="M1119" s="146">
        <v>12</v>
      </c>
      <c r="N1119" s="146">
        <v>13</v>
      </c>
      <c r="O1119" s="146">
        <v>14</v>
      </c>
      <c r="P1119" s="146">
        <v>15</v>
      </c>
      <c r="Q1119" s="146">
        <v>16</v>
      </c>
      <c r="R1119" s="146">
        <v>17</v>
      </c>
      <c r="S1119" s="146">
        <v>18</v>
      </c>
      <c r="T1119" s="146">
        <v>19</v>
      </c>
      <c r="U1119" s="146">
        <v>20</v>
      </c>
      <c r="V1119" s="146">
        <v>21</v>
      </c>
      <c r="W1119" s="146">
        <v>22</v>
      </c>
      <c r="X1119" s="146">
        <v>23</v>
      </c>
      <c r="Y1119" s="146">
        <v>24</v>
      </c>
      <c r="Z1119" s="146">
        <v>25</v>
      </c>
      <c r="AA1119" s="146">
        <v>26</v>
      </c>
      <c r="AB1119" s="146">
        <v>27</v>
      </c>
      <c r="AC1119" s="146">
        <v>28</v>
      </c>
      <c r="AD1119" s="146">
        <v>29</v>
      </c>
      <c r="AE1119" s="146">
        <v>30</v>
      </c>
      <c r="AF1119" s="146">
        <v>31</v>
      </c>
      <c r="AG1119" s="146">
        <v>32</v>
      </c>
      <c r="AH1119" s="146">
        <v>33</v>
      </c>
      <c r="AI1119" s="146">
        <v>34</v>
      </c>
      <c r="AJ1119" s="146">
        <v>35</v>
      </c>
      <c r="AK1119" s="146">
        <v>36</v>
      </c>
      <c r="AL1119" s="146">
        <v>37</v>
      </c>
      <c r="AM1119" s="146">
        <v>38</v>
      </c>
      <c r="AN1119" s="146">
        <v>39</v>
      </c>
      <c r="AO1119" s="146">
        <v>40</v>
      </c>
      <c r="AP1119" s="146">
        <v>41</v>
      </c>
      <c r="AQ1119" s="146">
        <v>42</v>
      </c>
    </row>
    <row r="1120" spans="1:43" x14ac:dyDescent="0.25">
      <c r="A1120" s="146">
        <v>0</v>
      </c>
      <c r="B1120" s="146">
        <v>1</v>
      </c>
      <c r="C1120" s="146">
        <v>2</v>
      </c>
      <c r="D1120" s="146">
        <v>3</v>
      </c>
      <c r="E1120" s="146">
        <v>4</v>
      </c>
      <c r="F1120" s="146">
        <v>5</v>
      </c>
      <c r="G1120" s="146">
        <v>6</v>
      </c>
      <c r="H1120" s="146">
        <v>7</v>
      </c>
      <c r="I1120" s="146">
        <v>8</v>
      </c>
      <c r="J1120" s="146">
        <v>9</v>
      </c>
      <c r="K1120" s="146">
        <v>10</v>
      </c>
      <c r="L1120" s="146">
        <v>11</v>
      </c>
      <c r="M1120" s="146">
        <v>12</v>
      </c>
      <c r="N1120" s="146">
        <v>13</v>
      </c>
      <c r="O1120" s="146">
        <v>14</v>
      </c>
      <c r="P1120" s="146">
        <v>15</v>
      </c>
      <c r="Q1120" s="146">
        <v>16</v>
      </c>
      <c r="R1120" s="146">
        <v>17</v>
      </c>
      <c r="S1120" s="146">
        <v>18</v>
      </c>
      <c r="T1120" s="146">
        <v>19</v>
      </c>
      <c r="U1120" s="146">
        <v>20</v>
      </c>
      <c r="V1120" s="146">
        <v>21</v>
      </c>
      <c r="W1120" s="146">
        <v>22</v>
      </c>
      <c r="X1120" s="146">
        <v>23</v>
      </c>
      <c r="Y1120" s="146">
        <v>24</v>
      </c>
      <c r="Z1120" s="146">
        <v>25</v>
      </c>
      <c r="AA1120" s="146">
        <v>26</v>
      </c>
      <c r="AB1120" s="146">
        <v>27</v>
      </c>
      <c r="AC1120" s="146">
        <v>28</v>
      </c>
      <c r="AD1120" s="146">
        <v>29</v>
      </c>
      <c r="AE1120" s="146">
        <v>30</v>
      </c>
      <c r="AF1120" s="146">
        <v>31</v>
      </c>
      <c r="AG1120" s="146">
        <v>32</v>
      </c>
      <c r="AH1120" s="146">
        <v>33</v>
      </c>
      <c r="AI1120" s="146">
        <v>34</v>
      </c>
      <c r="AJ1120" s="146">
        <v>35</v>
      </c>
      <c r="AK1120" s="146">
        <v>36</v>
      </c>
      <c r="AL1120" s="146">
        <v>37</v>
      </c>
      <c r="AM1120" s="146">
        <v>38</v>
      </c>
      <c r="AN1120" s="146">
        <v>39</v>
      </c>
      <c r="AO1120" s="146">
        <v>40</v>
      </c>
      <c r="AP1120" s="146">
        <v>41</v>
      </c>
      <c r="AQ1120" s="146">
        <v>42</v>
      </c>
    </row>
    <row r="1121" spans="1:43" x14ac:dyDescent="0.25">
      <c r="A1121" s="146">
        <v>0</v>
      </c>
      <c r="B1121" s="146">
        <v>1</v>
      </c>
      <c r="C1121" s="146">
        <v>2</v>
      </c>
      <c r="D1121" s="146">
        <v>3</v>
      </c>
      <c r="E1121" s="146">
        <v>4</v>
      </c>
      <c r="F1121" s="146">
        <v>5</v>
      </c>
      <c r="G1121" s="146">
        <v>6</v>
      </c>
      <c r="H1121" s="146">
        <v>7</v>
      </c>
      <c r="I1121" s="146">
        <v>8</v>
      </c>
      <c r="J1121" s="146">
        <v>9</v>
      </c>
      <c r="K1121" s="146">
        <v>10</v>
      </c>
      <c r="L1121" s="146">
        <v>11</v>
      </c>
      <c r="M1121" s="146">
        <v>12</v>
      </c>
      <c r="N1121" s="146">
        <v>13</v>
      </c>
      <c r="O1121" s="146">
        <v>14</v>
      </c>
      <c r="P1121" s="146">
        <v>15</v>
      </c>
      <c r="Q1121" s="146">
        <v>16</v>
      </c>
      <c r="R1121" s="146">
        <v>17</v>
      </c>
      <c r="S1121" s="146">
        <v>18</v>
      </c>
      <c r="T1121" s="146">
        <v>19</v>
      </c>
      <c r="U1121" s="146">
        <v>20</v>
      </c>
      <c r="V1121" s="146">
        <v>21</v>
      </c>
      <c r="W1121" s="146">
        <v>22</v>
      </c>
      <c r="X1121" s="146">
        <v>23</v>
      </c>
      <c r="Y1121" s="146">
        <v>24</v>
      </c>
      <c r="Z1121" s="146">
        <v>25</v>
      </c>
      <c r="AA1121" s="146">
        <v>26</v>
      </c>
      <c r="AB1121" s="146">
        <v>27</v>
      </c>
      <c r="AC1121" s="146">
        <v>28</v>
      </c>
      <c r="AD1121" s="146">
        <v>29</v>
      </c>
      <c r="AE1121" s="146">
        <v>30</v>
      </c>
      <c r="AF1121" s="146">
        <v>31</v>
      </c>
      <c r="AG1121" s="146">
        <v>32</v>
      </c>
      <c r="AH1121" s="146">
        <v>33</v>
      </c>
      <c r="AI1121" s="146">
        <v>34</v>
      </c>
      <c r="AJ1121" s="146">
        <v>35</v>
      </c>
      <c r="AK1121" s="146">
        <v>36</v>
      </c>
      <c r="AL1121" s="146">
        <v>37</v>
      </c>
      <c r="AM1121" s="146">
        <v>38</v>
      </c>
      <c r="AN1121" s="146">
        <v>39</v>
      </c>
      <c r="AO1121" s="146">
        <v>40</v>
      </c>
      <c r="AP1121" s="146">
        <v>41</v>
      </c>
      <c r="AQ1121" s="146">
        <v>42</v>
      </c>
    </row>
    <row r="1122" spans="1:43" x14ac:dyDescent="0.25">
      <c r="A1122" s="146">
        <v>0</v>
      </c>
      <c r="B1122" s="146">
        <v>1</v>
      </c>
      <c r="C1122" s="146">
        <v>2</v>
      </c>
      <c r="D1122" s="146">
        <v>3</v>
      </c>
      <c r="E1122" s="146">
        <v>4</v>
      </c>
      <c r="F1122" s="146">
        <v>5</v>
      </c>
      <c r="G1122" s="146">
        <v>6</v>
      </c>
      <c r="H1122" s="146">
        <v>7</v>
      </c>
      <c r="I1122" s="146">
        <v>8</v>
      </c>
      <c r="J1122" s="146">
        <v>9</v>
      </c>
      <c r="K1122" s="146">
        <v>10</v>
      </c>
      <c r="L1122" s="146">
        <v>11</v>
      </c>
      <c r="M1122" s="146">
        <v>12</v>
      </c>
      <c r="N1122" s="146">
        <v>13</v>
      </c>
      <c r="O1122" s="146">
        <v>14</v>
      </c>
      <c r="P1122" s="146">
        <v>15</v>
      </c>
      <c r="Q1122" s="146">
        <v>16</v>
      </c>
      <c r="R1122" s="146">
        <v>17</v>
      </c>
      <c r="S1122" s="146">
        <v>18</v>
      </c>
      <c r="T1122" s="146">
        <v>19</v>
      </c>
      <c r="U1122" s="146">
        <v>20</v>
      </c>
      <c r="V1122" s="146">
        <v>21</v>
      </c>
      <c r="W1122" s="146">
        <v>22</v>
      </c>
      <c r="X1122" s="146">
        <v>23</v>
      </c>
      <c r="Y1122" s="146">
        <v>24</v>
      </c>
      <c r="Z1122" s="146">
        <v>25</v>
      </c>
      <c r="AA1122" s="146">
        <v>26</v>
      </c>
      <c r="AB1122" s="146">
        <v>27</v>
      </c>
      <c r="AC1122" s="146">
        <v>28</v>
      </c>
      <c r="AD1122" s="146">
        <v>29</v>
      </c>
      <c r="AE1122" s="146">
        <v>30</v>
      </c>
      <c r="AF1122" s="146">
        <v>31</v>
      </c>
      <c r="AG1122" s="146">
        <v>32</v>
      </c>
      <c r="AH1122" s="146">
        <v>33</v>
      </c>
      <c r="AI1122" s="146">
        <v>34</v>
      </c>
      <c r="AJ1122" s="146">
        <v>35</v>
      </c>
      <c r="AK1122" s="146">
        <v>36</v>
      </c>
      <c r="AL1122" s="146">
        <v>37</v>
      </c>
      <c r="AM1122" s="146">
        <v>38</v>
      </c>
      <c r="AN1122" s="146">
        <v>39</v>
      </c>
      <c r="AO1122" s="146">
        <v>40</v>
      </c>
      <c r="AP1122" s="146">
        <v>41</v>
      </c>
      <c r="AQ1122" s="146">
        <v>42</v>
      </c>
    </row>
    <row r="1123" spans="1:43" x14ac:dyDescent="0.25">
      <c r="A1123" s="146">
        <v>0</v>
      </c>
      <c r="B1123" s="146">
        <v>1</v>
      </c>
      <c r="C1123" s="146">
        <v>2</v>
      </c>
      <c r="D1123" s="146">
        <v>3</v>
      </c>
      <c r="E1123" s="146">
        <v>4</v>
      </c>
      <c r="F1123" s="146">
        <v>5</v>
      </c>
      <c r="G1123" s="146">
        <v>6</v>
      </c>
      <c r="H1123" s="146">
        <v>7</v>
      </c>
      <c r="I1123" s="146">
        <v>8</v>
      </c>
      <c r="J1123" s="146">
        <v>9</v>
      </c>
      <c r="K1123" s="146">
        <v>10</v>
      </c>
      <c r="L1123" s="146">
        <v>11</v>
      </c>
      <c r="M1123" s="146">
        <v>12</v>
      </c>
      <c r="N1123" s="146">
        <v>13</v>
      </c>
      <c r="O1123" s="146">
        <v>14</v>
      </c>
      <c r="P1123" s="146">
        <v>15</v>
      </c>
      <c r="Q1123" s="146">
        <v>16</v>
      </c>
      <c r="R1123" s="146">
        <v>17</v>
      </c>
      <c r="S1123" s="146">
        <v>18</v>
      </c>
      <c r="T1123" s="146">
        <v>19</v>
      </c>
      <c r="U1123" s="146">
        <v>20</v>
      </c>
      <c r="V1123" s="146">
        <v>21</v>
      </c>
      <c r="W1123" s="146">
        <v>22</v>
      </c>
      <c r="X1123" s="146">
        <v>23</v>
      </c>
      <c r="Y1123" s="146">
        <v>24</v>
      </c>
      <c r="Z1123" s="146">
        <v>25</v>
      </c>
      <c r="AA1123" s="146">
        <v>26</v>
      </c>
      <c r="AB1123" s="146">
        <v>27</v>
      </c>
      <c r="AC1123" s="146">
        <v>28</v>
      </c>
      <c r="AD1123" s="146">
        <v>29</v>
      </c>
      <c r="AE1123" s="146">
        <v>30</v>
      </c>
      <c r="AF1123" s="146">
        <v>31</v>
      </c>
      <c r="AG1123" s="146">
        <v>32</v>
      </c>
      <c r="AH1123" s="146">
        <v>33</v>
      </c>
      <c r="AI1123" s="146">
        <v>34</v>
      </c>
      <c r="AJ1123" s="146">
        <v>35</v>
      </c>
      <c r="AK1123" s="146">
        <v>36</v>
      </c>
      <c r="AL1123" s="146">
        <v>37</v>
      </c>
      <c r="AM1123" s="146">
        <v>38</v>
      </c>
      <c r="AN1123" s="146">
        <v>39</v>
      </c>
      <c r="AO1123" s="146">
        <v>40</v>
      </c>
      <c r="AP1123" s="146">
        <v>41</v>
      </c>
      <c r="AQ1123" s="146">
        <v>42</v>
      </c>
    </row>
    <row r="1124" spans="1:43" x14ac:dyDescent="0.25">
      <c r="A1124" s="146">
        <v>0</v>
      </c>
      <c r="B1124" s="146">
        <v>1</v>
      </c>
      <c r="C1124" s="146">
        <v>2</v>
      </c>
      <c r="D1124" s="146">
        <v>3</v>
      </c>
      <c r="E1124" s="146">
        <v>4</v>
      </c>
      <c r="F1124" s="146">
        <v>5</v>
      </c>
      <c r="G1124" s="146">
        <v>6</v>
      </c>
      <c r="H1124" s="146">
        <v>7</v>
      </c>
      <c r="I1124" s="146">
        <v>8</v>
      </c>
      <c r="J1124" s="146">
        <v>9</v>
      </c>
      <c r="K1124" s="146">
        <v>10</v>
      </c>
      <c r="L1124" s="146">
        <v>11</v>
      </c>
      <c r="M1124" s="146">
        <v>12</v>
      </c>
      <c r="N1124" s="146">
        <v>13</v>
      </c>
      <c r="O1124" s="146">
        <v>14</v>
      </c>
      <c r="P1124" s="146">
        <v>15</v>
      </c>
      <c r="Q1124" s="146">
        <v>16</v>
      </c>
      <c r="R1124" s="146">
        <v>17</v>
      </c>
      <c r="S1124" s="146">
        <v>18</v>
      </c>
      <c r="T1124" s="146">
        <v>19</v>
      </c>
      <c r="U1124" s="146">
        <v>20</v>
      </c>
      <c r="V1124" s="146">
        <v>21</v>
      </c>
      <c r="W1124" s="146">
        <v>22</v>
      </c>
      <c r="X1124" s="146">
        <v>23</v>
      </c>
      <c r="Y1124" s="146">
        <v>24</v>
      </c>
      <c r="Z1124" s="146">
        <v>25</v>
      </c>
      <c r="AA1124" s="146">
        <v>26</v>
      </c>
      <c r="AB1124" s="146">
        <v>27</v>
      </c>
      <c r="AC1124" s="146">
        <v>28</v>
      </c>
      <c r="AD1124" s="146">
        <v>29</v>
      </c>
      <c r="AE1124" s="146">
        <v>30</v>
      </c>
      <c r="AF1124" s="146">
        <v>31</v>
      </c>
      <c r="AG1124" s="146">
        <v>32</v>
      </c>
      <c r="AH1124" s="146">
        <v>33</v>
      </c>
      <c r="AI1124" s="146">
        <v>34</v>
      </c>
      <c r="AJ1124" s="146">
        <v>35</v>
      </c>
      <c r="AK1124" s="146">
        <v>36</v>
      </c>
      <c r="AL1124" s="146">
        <v>37</v>
      </c>
      <c r="AM1124" s="146">
        <v>38</v>
      </c>
      <c r="AN1124" s="146">
        <v>39</v>
      </c>
      <c r="AO1124" s="146">
        <v>40</v>
      </c>
      <c r="AP1124" s="146">
        <v>41</v>
      </c>
      <c r="AQ1124" s="146">
        <v>42</v>
      </c>
    </row>
    <row r="1125" spans="1:43" x14ac:dyDescent="0.25">
      <c r="A1125" s="146">
        <v>0</v>
      </c>
      <c r="B1125" s="146">
        <v>1</v>
      </c>
      <c r="C1125" s="146">
        <v>2</v>
      </c>
      <c r="D1125" s="146">
        <v>3</v>
      </c>
      <c r="E1125" s="146">
        <v>4</v>
      </c>
      <c r="F1125" s="146">
        <v>5</v>
      </c>
      <c r="G1125" s="146">
        <v>6</v>
      </c>
      <c r="H1125" s="146">
        <v>7</v>
      </c>
      <c r="I1125" s="146">
        <v>8</v>
      </c>
      <c r="J1125" s="146">
        <v>9</v>
      </c>
      <c r="K1125" s="146">
        <v>10</v>
      </c>
      <c r="L1125" s="146">
        <v>11</v>
      </c>
      <c r="M1125" s="146">
        <v>12</v>
      </c>
      <c r="N1125" s="146">
        <v>13</v>
      </c>
      <c r="O1125" s="146">
        <v>14</v>
      </c>
      <c r="P1125" s="146">
        <v>15</v>
      </c>
      <c r="Q1125" s="146">
        <v>16</v>
      </c>
      <c r="R1125" s="146">
        <v>17</v>
      </c>
      <c r="S1125" s="146">
        <v>18</v>
      </c>
      <c r="T1125" s="146">
        <v>19</v>
      </c>
      <c r="U1125" s="146">
        <v>20</v>
      </c>
      <c r="V1125" s="146">
        <v>21</v>
      </c>
      <c r="W1125" s="146">
        <v>22</v>
      </c>
      <c r="X1125" s="146">
        <v>23</v>
      </c>
      <c r="Y1125" s="146">
        <v>24</v>
      </c>
      <c r="Z1125" s="146">
        <v>25</v>
      </c>
      <c r="AA1125" s="146">
        <v>26</v>
      </c>
      <c r="AB1125" s="146">
        <v>27</v>
      </c>
      <c r="AC1125" s="146">
        <v>28</v>
      </c>
      <c r="AD1125" s="146">
        <v>29</v>
      </c>
      <c r="AE1125" s="146">
        <v>30</v>
      </c>
      <c r="AF1125" s="146">
        <v>31</v>
      </c>
      <c r="AG1125" s="146">
        <v>32</v>
      </c>
      <c r="AH1125" s="146">
        <v>33</v>
      </c>
      <c r="AI1125" s="146">
        <v>34</v>
      </c>
      <c r="AJ1125" s="146">
        <v>35</v>
      </c>
      <c r="AK1125" s="146">
        <v>36</v>
      </c>
      <c r="AL1125" s="146">
        <v>37</v>
      </c>
      <c r="AM1125" s="146">
        <v>38</v>
      </c>
      <c r="AN1125" s="146">
        <v>39</v>
      </c>
      <c r="AO1125" s="146">
        <v>40</v>
      </c>
      <c r="AP1125" s="146">
        <v>41</v>
      </c>
      <c r="AQ1125" s="146">
        <v>42</v>
      </c>
    </row>
    <row r="1126" spans="1:43" x14ac:dyDescent="0.25">
      <c r="A1126" s="146">
        <v>0</v>
      </c>
      <c r="B1126" s="146">
        <v>1</v>
      </c>
      <c r="C1126" s="146">
        <v>2</v>
      </c>
      <c r="D1126" s="146">
        <v>3</v>
      </c>
      <c r="E1126" s="146">
        <v>4</v>
      </c>
      <c r="F1126" s="146">
        <v>5</v>
      </c>
      <c r="G1126" s="146">
        <v>6</v>
      </c>
      <c r="H1126" s="146">
        <v>7</v>
      </c>
      <c r="I1126" s="146">
        <v>8</v>
      </c>
      <c r="J1126" s="146">
        <v>9</v>
      </c>
      <c r="K1126" s="146">
        <v>10</v>
      </c>
      <c r="L1126" s="146">
        <v>11</v>
      </c>
      <c r="M1126" s="146">
        <v>12</v>
      </c>
      <c r="N1126" s="146">
        <v>13</v>
      </c>
      <c r="O1126" s="146">
        <v>14</v>
      </c>
      <c r="P1126" s="146">
        <v>15</v>
      </c>
      <c r="Q1126" s="146">
        <v>16</v>
      </c>
      <c r="R1126" s="146">
        <v>17</v>
      </c>
      <c r="S1126" s="146">
        <v>18</v>
      </c>
      <c r="T1126" s="146">
        <v>19</v>
      </c>
      <c r="U1126" s="146">
        <v>20</v>
      </c>
      <c r="V1126" s="146">
        <v>21</v>
      </c>
      <c r="W1126" s="146">
        <v>22</v>
      </c>
      <c r="X1126" s="146">
        <v>23</v>
      </c>
      <c r="Y1126" s="146">
        <v>24</v>
      </c>
      <c r="Z1126" s="146">
        <v>25</v>
      </c>
      <c r="AA1126" s="146">
        <v>26</v>
      </c>
      <c r="AB1126" s="146">
        <v>27</v>
      </c>
      <c r="AC1126" s="146">
        <v>28</v>
      </c>
      <c r="AD1126" s="146">
        <v>29</v>
      </c>
      <c r="AE1126" s="146">
        <v>30</v>
      </c>
      <c r="AF1126" s="146">
        <v>31</v>
      </c>
      <c r="AG1126" s="146">
        <v>32</v>
      </c>
      <c r="AH1126" s="146">
        <v>33</v>
      </c>
      <c r="AI1126" s="146">
        <v>34</v>
      </c>
      <c r="AJ1126" s="146">
        <v>35</v>
      </c>
      <c r="AK1126" s="146">
        <v>36</v>
      </c>
      <c r="AL1126" s="146">
        <v>37</v>
      </c>
      <c r="AM1126" s="146">
        <v>38</v>
      </c>
      <c r="AN1126" s="146">
        <v>39</v>
      </c>
      <c r="AO1126" s="146">
        <v>40</v>
      </c>
      <c r="AP1126" s="146">
        <v>41</v>
      </c>
      <c r="AQ1126" s="146">
        <v>42</v>
      </c>
    </row>
    <row r="1127" spans="1:43" x14ac:dyDescent="0.25">
      <c r="A1127" s="146">
        <v>0</v>
      </c>
      <c r="B1127" s="146">
        <v>1</v>
      </c>
      <c r="C1127" s="146">
        <v>2</v>
      </c>
      <c r="D1127" s="146">
        <v>3</v>
      </c>
      <c r="E1127" s="146">
        <v>4</v>
      </c>
      <c r="F1127" s="146">
        <v>5</v>
      </c>
      <c r="G1127" s="146">
        <v>6</v>
      </c>
      <c r="H1127" s="146">
        <v>7</v>
      </c>
      <c r="I1127" s="146">
        <v>8</v>
      </c>
      <c r="J1127" s="146">
        <v>9</v>
      </c>
      <c r="K1127" s="146">
        <v>10</v>
      </c>
      <c r="L1127" s="146">
        <v>11</v>
      </c>
      <c r="M1127" s="146">
        <v>12</v>
      </c>
      <c r="N1127" s="146">
        <v>13</v>
      </c>
      <c r="O1127" s="146">
        <v>14</v>
      </c>
      <c r="P1127" s="146">
        <v>15</v>
      </c>
      <c r="Q1127" s="146">
        <v>16</v>
      </c>
      <c r="R1127" s="146">
        <v>17</v>
      </c>
      <c r="S1127" s="146">
        <v>18</v>
      </c>
      <c r="T1127" s="146">
        <v>19</v>
      </c>
      <c r="U1127" s="146">
        <v>20</v>
      </c>
      <c r="V1127" s="146">
        <v>21</v>
      </c>
      <c r="W1127" s="146">
        <v>22</v>
      </c>
      <c r="X1127" s="146">
        <v>23</v>
      </c>
      <c r="Y1127" s="146">
        <v>24</v>
      </c>
      <c r="Z1127" s="146">
        <v>25</v>
      </c>
      <c r="AA1127" s="146">
        <v>26</v>
      </c>
      <c r="AB1127" s="146">
        <v>27</v>
      </c>
      <c r="AC1127" s="146">
        <v>28</v>
      </c>
      <c r="AD1127" s="146">
        <v>29</v>
      </c>
      <c r="AE1127" s="146">
        <v>30</v>
      </c>
      <c r="AF1127" s="146">
        <v>31</v>
      </c>
      <c r="AG1127" s="146">
        <v>32</v>
      </c>
      <c r="AH1127" s="146">
        <v>33</v>
      </c>
      <c r="AI1127" s="146">
        <v>34</v>
      </c>
      <c r="AJ1127" s="146">
        <v>35</v>
      </c>
      <c r="AK1127" s="146">
        <v>36</v>
      </c>
      <c r="AL1127" s="146">
        <v>37</v>
      </c>
      <c r="AM1127" s="146">
        <v>38</v>
      </c>
      <c r="AN1127" s="146">
        <v>39</v>
      </c>
      <c r="AO1127" s="146">
        <v>40</v>
      </c>
      <c r="AP1127" s="146">
        <v>41</v>
      </c>
      <c r="AQ1127" s="146">
        <v>42</v>
      </c>
    </row>
    <row r="1128" spans="1:43" x14ac:dyDescent="0.25">
      <c r="A1128" s="146">
        <v>0</v>
      </c>
      <c r="B1128" s="146">
        <v>1</v>
      </c>
      <c r="C1128" s="146">
        <v>2</v>
      </c>
      <c r="D1128" s="146">
        <v>3</v>
      </c>
      <c r="E1128" s="146">
        <v>4</v>
      </c>
      <c r="F1128" s="146">
        <v>5</v>
      </c>
      <c r="G1128" s="146">
        <v>6</v>
      </c>
      <c r="H1128" s="146">
        <v>7</v>
      </c>
      <c r="I1128" s="146">
        <v>8</v>
      </c>
      <c r="J1128" s="146">
        <v>9</v>
      </c>
      <c r="K1128" s="146">
        <v>10</v>
      </c>
      <c r="L1128" s="146">
        <v>11</v>
      </c>
      <c r="M1128" s="146">
        <v>12</v>
      </c>
      <c r="N1128" s="146">
        <v>13</v>
      </c>
      <c r="O1128" s="146">
        <v>14</v>
      </c>
      <c r="P1128" s="146">
        <v>15</v>
      </c>
      <c r="Q1128" s="146">
        <v>16</v>
      </c>
      <c r="R1128" s="146">
        <v>17</v>
      </c>
      <c r="S1128" s="146">
        <v>18</v>
      </c>
      <c r="T1128" s="146">
        <v>19</v>
      </c>
      <c r="U1128" s="146">
        <v>20</v>
      </c>
      <c r="V1128" s="146">
        <v>21</v>
      </c>
      <c r="W1128" s="146">
        <v>22</v>
      </c>
      <c r="X1128" s="146">
        <v>23</v>
      </c>
      <c r="Y1128" s="146">
        <v>24</v>
      </c>
      <c r="Z1128" s="146">
        <v>25</v>
      </c>
      <c r="AA1128" s="146">
        <v>26</v>
      </c>
      <c r="AB1128" s="146">
        <v>27</v>
      </c>
      <c r="AC1128" s="146">
        <v>28</v>
      </c>
      <c r="AD1128" s="146">
        <v>29</v>
      </c>
      <c r="AE1128" s="146">
        <v>30</v>
      </c>
      <c r="AF1128" s="146">
        <v>31</v>
      </c>
      <c r="AG1128" s="146">
        <v>32</v>
      </c>
      <c r="AH1128" s="146">
        <v>33</v>
      </c>
      <c r="AI1128" s="146">
        <v>34</v>
      </c>
      <c r="AJ1128" s="146">
        <v>35</v>
      </c>
      <c r="AK1128" s="146">
        <v>36</v>
      </c>
      <c r="AL1128" s="146">
        <v>37</v>
      </c>
      <c r="AM1128" s="146">
        <v>38</v>
      </c>
      <c r="AN1128" s="146">
        <v>39</v>
      </c>
      <c r="AO1128" s="146">
        <v>40</v>
      </c>
      <c r="AP1128" s="146">
        <v>41</v>
      </c>
      <c r="AQ1128" s="146">
        <v>42</v>
      </c>
    </row>
    <row r="1129" spans="1:43" x14ac:dyDescent="0.25">
      <c r="A1129" s="146">
        <v>0</v>
      </c>
      <c r="B1129" s="146">
        <v>1</v>
      </c>
      <c r="C1129" s="146">
        <v>2</v>
      </c>
      <c r="D1129" s="146">
        <v>3</v>
      </c>
      <c r="E1129" s="146">
        <v>4</v>
      </c>
      <c r="F1129" s="146">
        <v>5</v>
      </c>
      <c r="G1129" s="146">
        <v>6</v>
      </c>
      <c r="H1129" s="146">
        <v>7</v>
      </c>
      <c r="I1129" s="146">
        <v>8</v>
      </c>
      <c r="J1129" s="146">
        <v>9</v>
      </c>
      <c r="K1129" s="146">
        <v>10</v>
      </c>
      <c r="L1129" s="146">
        <v>11</v>
      </c>
      <c r="M1129" s="146">
        <v>12</v>
      </c>
      <c r="N1129" s="146">
        <v>13</v>
      </c>
      <c r="O1129" s="146">
        <v>14</v>
      </c>
      <c r="P1129" s="146">
        <v>15</v>
      </c>
      <c r="Q1129" s="146">
        <v>16</v>
      </c>
      <c r="R1129" s="146">
        <v>17</v>
      </c>
      <c r="S1129" s="146">
        <v>18</v>
      </c>
      <c r="T1129" s="146">
        <v>19</v>
      </c>
      <c r="U1129" s="146">
        <v>20</v>
      </c>
      <c r="V1129" s="146">
        <v>21</v>
      </c>
      <c r="W1129" s="146">
        <v>22</v>
      </c>
      <c r="X1129" s="146">
        <v>23</v>
      </c>
      <c r="Y1129" s="146">
        <v>24</v>
      </c>
      <c r="Z1129" s="146">
        <v>25</v>
      </c>
      <c r="AA1129" s="146">
        <v>26</v>
      </c>
      <c r="AB1129" s="146">
        <v>27</v>
      </c>
      <c r="AC1129" s="146">
        <v>28</v>
      </c>
      <c r="AD1129" s="146">
        <v>29</v>
      </c>
      <c r="AE1129" s="146">
        <v>30</v>
      </c>
      <c r="AF1129" s="146">
        <v>31</v>
      </c>
      <c r="AG1129" s="146">
        <v>32</v>
      </c>
      <c r="AH1129" s="146">
        <v>33</v>
      </c>
      <c r="AI1129" s="146">
        <v>34</v>
      </c>
      <c r="AJ1129" s="146">
        <v>35</v>
      </c>
      <c r="AK1129" s="146">
        <v>36</v>
      </c>
      <c r="AL1129" s="146">
        <v>37</v>
      </c>
      <c r="AM1129" s="146">
        <v>38</v>
      </c>
      <c r="AN1129" s="146">
        <v>39</v>
      </c>
      <c r="AO1129" s="146">
        <v>40</v>
      </c>
      <c r="AP1129" s="146">
        <v>41</v>
      </c>
      <c r="AQ1129" s="146">
        <v>42</v>
      </c>
    </row>
    <row r="1130" spans="1:43" x14ac:dyDescent="0.25">
      <c r="A1130" s="146">
        <v>0</v>
      </c>
      <c r="B1130" s="146">
        <v>1</v>
      </c>
      <c r="C1130" s="146">
        <v>2</v>
      </c>
      <c r="D1130" s="146">
        <v>3</v>
      </c>
      <c r="E1130" s="146">
        <v>4</v>
      </c>
      <c r="F1130" s="146">
        <v>5</v>
      </c>
      <c r="G1130" s="146">
        <v>6</v>
      </c>
      <c r="H1130" s="146">
        <v>7</v>
      </c>
      <c r="I1130" s="146">
        <v>8</v>
      </c>
      <c r="J1130" s="146">
        <v>9</v>
      </c>
      <c r="K1130" s="146">
        <v>10</v>
      </c>
      <c r="L1130" s="146">
        <v>11</v>
      </c>
      <c r="M1130" s="146">
        <v>12</v>
      </c>
      <c r="N1130" s="146">
        <v>13</v>
      </c>
      <c r="O1130" s="146">
        <v>14</v>
      </c>
      <c r="P1130" s="146">
        <v>15</v>
      </c>
      <c r="Q1130" s="146">
        <v>16</v>
      </c>
      <c r="R1130" s="146">
        <v>17</v>
      </c>
      <c r="S1130" s="146">
        <v>18</v>
      </c>
      <c r="T1130" s="146">
        <v>19</v>
      </c>
      <c r="U1130" s="146">
        <v>20</v>
      </c>
      <c r="V1130" s="146">
        <v>21</v>
      </c>
      <c r="W1130" s="146">
        <v>22</v>
      </c>
      <c r="X1130" s="146">
        <v>23</v>
      </c>
      <c r="Y1130" s="146">
        <v>24</v>
      </c>
      <c r="Z1130" s="146">
        <v>25</v>
      </c>
      <c r="AA1130" s="146">
        <v>26</v>
      </c>
      <c r="AB1130" s="146">
        <v>27</v>
      </c>
      <c r="AC1130" s="146">
        <v>28</v>
      </c>
      <c r="AD1130" s="146">
        <v>29</v>
      </c>
      <c r="AE1130" s="146">
        <v>30</v>
      </c>
      <c r="AF1130" s="146">
        <v>31</v>
      </c>
      <c r="AG1130" s="146">
        <v>32</v>
      </c>
      <c r="AH1130" s="146">
        <v>33</v>
      </c>
      <c r="AI1130" s="146">
        <v>34</v>
      </c>
      <c r="AJ1130" s="146">
        <v>35</v>
      </c>
      <c r="AK1130" s="146">
        <v>36</v>
      </c>
      <c r="AL1130" s="146">
        <v>37</v>
      </c>
      <c r="AM1130" s="146">
        <v>38</v>
      </c>
      <c r="AN1130" s="146">
        <v>39</v>
      </c>
      <c r="AO1130" s="146">
        <v>40</v>
      </c>
      <c r="AP1130" s="146">
        <v>41</v>
      </c>
      <c r="AQ1130" s="146">
        <v>42</v>
      </c>
    </row>
    <row r="1131" spans="1:43" x14ac:dyDescent="0.25">
      <c r="A1131" s="146">
        <v>0</v>
      </c>
      <c r="B1131" s="146">
        <v>1</v>
      </c>
      <c r="C1131" s="146">
        <v>2</v>
      </c>
      <c r="D1131" s="146">
        <v>3</v>
      </c>
      <c r="E1131" s="146">
        <v>4</v>
      </c>
      <c r="F1131" s="146">
        <v>5</v>
      </c>
      <c r="G1131" s="146">
        <v>6</v>
      </c>
      <c r="H1131" s="146">
        <v>7</v>
      </c>
      <c r="I1131" s="146">
        <v>8</v>
      </c>
      <c r="J1131" s="146">
        <v>9</v>
      </c>
      <c r="K1131" s="146">
        <v>10</v>
      </c>
      <c r="L1131" s="146">
        <v>11</v>
      </c>
      <c r="M1131" s="146">
        <v>12</v>
      </c>
      <c r="N1131" s="146">
        <v>13</v>
      </c>
      <c r="O1131" s="146">
        <v>14</v>
      </c>
      <c r="P1131" s="146">
        <v>15</v>
      </c>
      <c r="Q1131" s="146">
        <v>16</v>
      </c>
      <c r="R1131" s="146">
        <v>17</v>
      </c>
      <c r="S1131" s="146">
        <v>18</v>
      </c>
      <c r="T1131" s="146">
        <v>19</v>
      </c>
      <c r="U1131" s="146">
        <v>20</v>
      </c>
      <c r="V1131" s="146">
        <v>21</v>
      </c>
      <c r="W1131" s="146">
        <v>22</v>
      </c>
      <c r="X1131" s="146">
        <v>23</v>
      </c>
      <c r="Y1131" s="146">
        <v>24</v>
      </c>
      <c r="Z1131" s="146">
        <v>25</v>
      </c>
      <c r="AA1131" s="146">
        <v>26</v>
      </c>
      <c r="AB1131" s="146">
        <v>27</v>
      </c>
      <c r="AC1131" s="146">
        <v>28</v>
      </c>
      <c r="AD1131" s="146">
        <v>29</v>
      </c>
      <c r="AE1131" s="146">
        <v>30</v>
      </c>
      <c r="AF1131" s="146">
        <v>31</v>
      </c>
      <c r="AG1131" s="146">
        <v>32</v>
      </c>
      <c r="AH1131" s="146">
        <v>33</v>
      </c>
      <c r="AI1131" s="146">
        <v>34</v>
      </c>
      <c r="AJ1131" s="146">
        <v>35</v>
      </c>
      <c r="AK1131" s="146">
        <v>36</v>
      </c>
      <c r="AL1131" s="146">
        <v>37</v>
      </c>
      <c r="AM1131" s="146">
        <v>38</v>
      </c>
      <c r="AN1131" s="146">
        <v>39</v>
      </c>
      <c r="AO1131" s="146">
        <v>40</v>
      </c>
      <c r="AP1131" s="146">
        <v>41</v>
      </c>
      <c r="AQ1131" s="146">
        <v>42</v>
      </c>
    </row>
    <row r="1132" spans="1:43" x14ac:dyDescent="0.25">
      <c r="A1132" s="146">
        <v>0</v>
      </c>
      <c r="B1132" s="146">
        <v>1</v>
      </c>
      <c r="C1132" s="146">
        <v>2</v>
      </c>
      <c r="D1132" s="146">
        <v>3</v>
      </c>
      <c r="E1132" s="146">
        <v>4</v>
      </c>
      <c r="F1132" s="146">
        <v>5</v>
      </c>
      <c r="G1132" s="146">
        <v>6</v>
      </c>
      <c r="H1132" s="146">
        <v>7</v>
      </c>
      <c r="I1132" s="146">
        <v>8</v>
      </c>
      <c r="J1132" s="146">
        <v>9</v>
      </c>
      <c r="K1132" s="146">
        <v>10</v>
      </c>
      <c r="L1132" s="146">
        <v>11</v>
      </c>
      <c r="M1132" s="146">
        <v>12</v>
      </c>
      <c r="N1132" s="146">
        <v>13</v>
      </c>
      <c r="O1132" s="146">
        <v>14</v>
      </c>
      <c r="P1132" s="146">
        <v>15</v>
      </c>
      <c r="Q1132" s="146">
        <v>16</v>
      </c>
      <c r="R1132" s="146">
        <v>17</v>
      </c>
      <c r="S1132" s="146">
        <v>18</v>
      </c>
      <c r="T1132" s="146">
        <v>19</v>
      </c>
      <c r="U1132" s="146">
        <v>20</v>
      </c>
      <c r="V1132" s="146">
        <v>21</v>
      </c>
      <c r="W1132" s="146">
        <v>22</v>
      </c>
      <c r="X1132" s="146">
        <v>23</v>
      </c>
      <c r="Y1132" s="146">
        <v>24</v>
      </c>
      <c r="Z1132" s="146">
        <v>25</v>
      </c>
      <c r="AA1132" s="146">
        <v>26</v>
      </c>
      <c r="AB1132" s="146">
        <v>27</v>
      </c>
      <c r="AC1132" s="146">
        <v>28</v>
      </c>
      <c r="AD1132" s="146">
        <v>29</v>
      </c>
      <c r="AE1132" s="146">
        <v>30</v>
      </c>
      <c r="AF1132" s="146">
        <v>31</v>
      </c>
      <c r="AG1132" s="146">
        <v>32</v>
      </c>
      <c r="AH1132" s="146">
        <v>33</v>
      </c>
      <c r="AI1132" s="146">
        <v>34</v>
      </c>
      <c r="AJ1132" s="146">
        <v>35</v>
      </c>
      <c r="AK1132" s="146">
        <v>36</v>
      </c>
      <c r="AL1132" s="146">
        <v>37</v>
      </c>
      <c r="AM1132" s="146">
        <v>38</v>
      </c>
      <c r="AN1132" s="146">
        <v>39</v>
      </c>
      <c r="AO1132" s="146">
        <v>40</v>
      </c>
      <c r="AP1132" s="146">
        <v>41</v>
      </c>
      <c r="AQ1132" s="146">
        <v>42</v>
      </c>
    </row>
    <row r="1133" spans="1:43" x14ac:dyDescent="0.25">
      <c r="A1133" s="146">
        <v>0</v>
      </c>
      <c r="B1133" s="146">
        <v>1</v>
      </c>
      <c r="C1133" s="146">
        <v>2</v>
      </c>
      <c r="D1133" s="146">
        <v>3</v>
      </c>
      <c r="E1133" s="146">
        <v>4</v>
      </c>
      <c r="F1133" s="146">
        <v>5</v>
      </c>
      <c r="G1133" s="146">
        <v>6</v>
      </c>
      <c r="H1133" s="146">
        <v>7</v>
      </c>
      <c r="I1133" s="146">
        <v>8</v>
      </c>
      <c r="J1133" s="146">
        <v>9</v>
      </c>
      <c r="K1133" s="146">
        <v>10</v>
      </c>
      <c r="L1133" s="146">
        <v>11</v>
      </c>
      <c r="M1133" s="146">
        <v>12</v>
      </c>
      <c r="N1133" s="146">
        <v>13</v>
      </c>
      <c r="O1133" s="146">
        <v>14</v>
      </c>
      <c r="P1133" s="146">
        <v>15</v>
      </c>
      <c r="Q1133" s="146">
        <v>16</v>
      </c>
      <c r="R1133" s="146">
        <v>17</v>
      </c>
      <c r="S1133" s="146">
        <v>18</v>
      </c>
      <c r="T1133" s="146">
        <v>19</v>
      </c>
      <c r="U1133" s="146">
        <v>20</v>
      </c>
      <c r="V1133" s="146">
        <v>21</v>
      </c>
      <c r="W1133" s="146">
        <v>22</v>
      </c>
      <c r="X1133" s="146">
        <v>23</v>
      </c>
      <c r="Y1133" s="146">
        <v>24</v>
      </c>
      <c r="Z1133" s="146">
        <v>25</v>
      </c>
      <c r="AA1133" s="146">
        <v>26</v>
      </c>
      <c r="AB1133" s="146">
        <v>27</v>
      </c>
      <c r="AC1133" s="146">
        <v>28</v>
      </c>
      <c r="AD1133" s="146">
        <v>29</v>
      </c>
      <c r="AE1133" s="146">
        <v>30</v>
      </c>
      <c r="AF1133" s="146">
        <v>31</v>
      </c>
      <c r="AG1133" s="146">
        <v>32</v>
      </c>
      <c r="AH1133" s="146">
        <v>33</v>
      </c>
      <c r="AI1133" s="146">
        <v>34</v>
      </c>
      <c r="AJ1133" s="146">
        <v>35</v>
      </c>
      <c r="AK1133" s="146">
        <v>36</v>
      </c>
      <c r="AL1133" s="146">
        <v>37</v>
      </c>
      <c r="AM1133" s="146">
        <v>38</v>
      </c>
      <c r="AN1133" s="146">
        <v>39</v>
      </c>
      <c r="AO1133" s="146">
        <v>40</v>
      </c>
      <c r="AP1133" s="146">
        <v>41</v>
      </c>
      <c r="AQ1133" s="146">
        <v>42</v>
      </c>
    </row>
    <row r="1134" spans="1:43" x14ac:dyDescent="0.25">
      <c r="A1134" s="146">
        <v>0</v>
      </c>
      <c r="B1134" s="146">
        <v>1</v>
      </c>
      <c r="C1134" s="146">
        <v>2</v>
      </c>
      <c r="D1134" s="146">
        <v>3</v>
      </c>
      <c r="E1134" s="146">
        <v>4</v>
      </c>
      <c r="F1134" s="146">
        <v>5</v>
      </c>
      <c r="G1134" s="146">
        <v>6</v>
      </c>
      <c r="H1134" s="146">
        <v>7</v>
      </c>
      <c r="I1134" s="146">
        <v>8</v>
      </c>
      <c r="J1134" s="146">
        <v>9</v>
      </c>
      <c r="K1134" s="146">
        <v>10</v>
      </c>
      <c r="L1134" s="146">
        <v>11</v>
      </c>
      <c r="M1134" s="146">
        <v>12</v>
      </c>
      <c r="N1134" s="146">
        <v>13</v>
      </c>
      <c r="O1134" s="146">
        <v>14</v>
      </c>
      <c r="P1134" s="146">
        <v>15</v>
      </c>
      <c r="Q1134" s="146">
        <v>16</v>
      </c>
      <c r="R1134" s="146">
        <v>17</v>
      </c>
      <c r="S1134" s="146">
        <v>18</v>
      </c>
      <c r="T1134" s="146">
        <v>19</v>
      </c>
      <c r="U1134" s="146">
        <v>20</v>
      </c>
      <c r="V1134" s="146">
        <v>21</v>
      </c>
      <c r="W1134" s="146">
        <v>22</v>
      </c>
      <c r="X1134" s="146">
        <v>23</v>
      </c>
      <c r="Y1134" s="146">
        <v>24</v>
      </c>
      <c r="Z1134" s="146">
        <v>25</v>
      </c>
      <c r="AA1134" s="146">
        <v>26</v>
      </c>
      <c r="AB1134" s="146">
        <v>27</v>
      </c>
      <c r="AC1134" s="146">
        <v>28</v>
      </c>
      <c r="AD1134" s="146">
        <v>29</v>
      </c>
      <c r="AE1134" s="146">
        <v>30</v>
      </c>
      <c r="AF1134" s="146">
        <v>31</v>
      </c>
      <c r="AG1134" s="146">
        <v>32</v>
      </c>
      <c r="AH1134" s="146">
        <v>33</v>
      </c>
      <c r="AI1134" s="146">
        <v>34</v>
      </c>
      <c r="AJ1134" s="146">
        <v>35</v>
      </c>
      <c r="AK1134" s="146">
        <v>36</v>
      </c>
      <c r="AL1134" s="146">
        <v>37</v>
      </c>
      <c r="AM1134" s="146">
        <v>38</v>
      </c>
      <c r="AN1134" s="146">
        <v>39</v>
      </c>
      <c r="AO1134" s="146">
        <v>40</v>
      </c>
      <c r="AP1134" s="146">
        <v>41</v>
      </c>
      <c r="AQ1134" s="146">
        <v>42</v>
      </c>
    </row>
    <row r="1135" spans="1:43" x14ac:dyDescent="0.25">
      <c r="A1135" s="146">
        <v>0</v>
      </c>
      <c r="B1135" s="146">
        <v>1</v>
      </c>
      <c r="C1135" s="146">
        <v>2</v>
      </c>
      <c r="D1135" s="146">
        <v>3</v>
      </c>
      <c r="E1135" s="146">
        <v>4</v>
      </c>
      <c r="F1135" s="146">
        <v>5</v>
      </c>
      <c r="G1135" s="146">
        <v>6</v>
      </c>
      <c r="H1135" s="146">
        <v>7</v>
      </c>
      <c r="I1135" s="146">
        <v>8</v>
      </c>
      <c r="J1135" s="146">
        <v>9</v>
      </c>
      <c r="K1135" s="146">
        <v>10</v>
      </c>
      <c r="L1135" s="146">
        <v>11</v>
      </c>
      <c r="M1135" s="146">
        <v>12</v>
      </c>
      <c r="N1135" s="146">
        <v>13</v>
      </c>
      <c r="O1135" s="146">
        <v>14</v>
      </c>
      <c r="P1135" s="146">
        <v>15</v>
      </c>
      <c r="Q1135" s="146">
        <v>16</v>
      </c>
      <c r="R1135" s="146">
        <v>17</v>
      </c>
      <c r="S1135" s="146">
        <v>18</v>
      </c>
      <c r="T1135" s="146">
        <v>19</v>
      </c>
      <c r="U1135" s="146">
        <v>20</v>
      </c>
      <c r="V1135" s="146">
        <v>21</v>
      </c>
      <c r="W1135" s="146">
        <v>22</v>
      </c>
      <c r="X1135" s="146">
        <v>23</v>
      </c>
      <c r="Y1135" s="146">
        <v>24</v>
      </c>
      <c r="Z1135" s="146">
        <v>25</v>
      </c>
      <c r="AA1135" s="146">
        <v>26</v>
      </c>
      <c r="AB1135" s="146">
        <v>27</v>
      </c>
      <c r="AC1135" s="146">
        <v>28</v>
      </c>
      <c r="AD1135" s="146">
        <v>29</v>
      </c>
      <c r="AE1135" s="146">
        <v>30</v>
      </c>
      <c r="AF1135" s="146">
        <v>31</v>
      </c>
      <c r="AG1135" s="146">
        <v>32</v>
      </c>
      <c r="AH1135" s="146">
        <v>33</v>
      </c>
      <c r="AI1135" s="146">
        <v>34</v>
      </c>
      <c r="AJ1135" s="146">
        <v>35</v>
      </c>
      <c r="AK1135" s="146">
        <v>36</v>
      </c>
      <c r="AL1135" s="146">
        <v>37</v>
      </c>
      <c r="AM1135" s="146">
        <v>38</v>
      </c>
      <c r="AN1135" s="146">
        <v>39</v>
      </c>
      <c r="AO1135" s="146">
        <v>40</v>
      </c>
      <c r="AP1135" s="146">
        <v>41</v>
      </c>
      <c r="AQ1135" s="146">
        <v>42</v>
      </c>
    </row>
    <row r="1136" spans="1:43" x14ac:dyDescent="0.25">
      <c r="A1136" s="146">
        <v>0</v>
      </c>
      <c r="B1136" s="146">
        <v>1</v>
      </c>
      <c r="C1136" s="146">
        <v>2</v>
      </c>
      <c r="D1136" s="146">
        <v>3</v>
      </c>
      <c r="E1136" s="146">
        <v>4</v>
      </c>
      <c r="F1136" s="146">
        <v>5</v>
      </c>
      <c r="G1136" s="146">
        <v>6</v>
      </c>
      <c r="H1136" s="146">
        <v>7</v>
      </c>
      <c r="I1136" s="146">
        <v>8</v>
      </c>
      <c r="J1136" s="146">
        <v>9</v>
      </c>
      <c r="K1136" s="146">
        <v>10</v>
      </c>
      <c r="L1136" s="146">
        <v>11</v>
      </c>
      <c r="M1136" s="146">
        <v>12</v>
      </c>
      <c r="N1136" s="146">
        <v>13</v>
      </c>
      <c r="O1136" s="146">
        <v>14</v>
      </c>
      <c r="P1136" s="146">
        <v>15</v>
      </c>
      <c r="Q1136" s="146">
        <v>16</v>
      </c>
      <c r="R1136" s="146">
        <v>17</v>
      </c>
      <c r="S1136" s="146">
        <v>18</v>
      </c>
      <c r="T1136" s="146">
        <v>19</v>
      </c>
      <c r="U1136" s="146">
        <v>20</v>
      </c>
      <c r="V1136" s="146">
        <v>21</v>
      </c>
      <c r="W1136" s="146">
        <v>22</v>
      </c>
      <c r="X1136" s="146">
        <v>23</v>
      </c>
      <c r="Y1136" s="146">
        <v>24</v>
      </c>
      <c r="Z1136" s="146">
        <v>25</v>
      </c>
      <c r="AA1136" s="146">
        <v>26</v>
      </c>
      <c r="AB1136" s="146">
        <v>27</v>
      </c>
      <c r="AC1136" s="146">
        <v>28</v>
      </c>
      <c r="AD1136" s="146">
        <v>29</v>
      </c>
      <c r="AE1136" s="146">
        <v>30</v>
      </c>
      <c r="AF1136" s="146">
        <v>31</v>
      </c>
      <c r="AG1136" s="146">
        <v>32</v>
      </c>
      <c r="AH1136" s="146">
        <v>33</v>
      </c>
      <c r="AI1136" s="146">
        <v>34</v>
      </c>
      <c r="AJ1136" s="146">
        <v>35</v>
      </c>
      <c r="AK1136" s="146">
        <v>36</v>
      </c>
      <c r="AL1136" s="146">
        <v>37</v>
      </c>
      <c r="AM1136" s="146">
        <v>38</v>
      </c>
      <c r="AN1136" s="146">
        <v>39</v>
      </c>
      <c r="AO1136" s="146">
        <v>40</v>
      </c>
      <c r="AP1136" s="146">
        <v>41</v>
      </c>
      <c r="AQ1136" s="146">
        <v>42</v>
      </c>
    </row>
    <row r="1137" spans="1:43" x14ac:dyDescent="0.25">
      <c r="A1137" s="146">
        <v>0</v>
      </c>
      <c r="B1137" s="146">
        <v>1</v>
      </c>
      <c r="C1137" s="146">
        <v>2</v>
      </c>
      <c r="D1137" s="146">
        <v>3</v>
      </c>
      <c r="E1137" s="146">
        <v>4</v>
      </c>
      <c r="F1137" s="146">
        <v>5</v>
      </c>
      <c r="G1137" s="146">
        <v>6</v>
      </c>
      <c r="H1137" s="146">
        <v>7</v>
      </c>
      <c r="I1137" s="146">
        <v>8</v>
      </c>
      <c r="J1137" s="146">
        <v>9</v>
      </c>
      <c r="K1137" s="146">
        <v>10</v>
      </c>
      <c r="L1137" s="146">
        <v>11</v>
      </c>
      <c r="M1137" s="146">
        <v>12</v>
      </c>
      <c r="N1137" s="146">
        <v>13</v>
      </c>
      <c r="O1137" s="146">
        <v>14</v>
      </c>
      <c r="P1137" s="146">
        <v>15</v>
      </c>
      <c r="Q1137" s="146">
        <v>16</v>
      </c>
      <c r="R1137" s="146">
        <v>17</v>
      </c>
      <c r="S1137" s="146">
        <v>18</v>
      </c>
      <c r="T1137" s="146">
        <v>19</v>
      </c>
      <c r="U1137" s="146">
        <v>20</v>
      </c>
      <c r="V1137" s="146">
        <v>21</v>
      </c>
      <c r="W1137" s="146">
        <v>22</v>
      </c>
      <c r="X1137" s="146">
        <v>23</v>
      </c>
      <c r="Y1137" s="146">
        <v>24</v>
      </c>
      <c r="Z1137" s="146">
        <v>25</v>
      </c>
      <c r="AA1137" s="146">
        <v>26</v>
      </c>
      <c r="AB1137" s="146">
        <v>27</v>
      </c>
      <c r="AC1137" s="146">
        <v>28</v>
      </c>
      <c r="AD1137" s="146">
        <v>29</v>
      </c>
      <c r="AE1137" s="146">
        <v>30</v>
      </c>
      <c r="AF1137" s="146">
        <v>31</v>
      </c>
      <c r="AG1137" s="146">
        <v>32</v>
      </c>
      <c r="AH1137" s="146">
        <v>33</v>
      </c>
      <c r="AI1137" s="146">
        <v>34</v>
      </c>
      <c r="AJ1137" s="146">
        <v>35</v>
      </c>
      <c r="AK1137" s="146">
        <v>36</v>
      </c>
      <c r="AL1137" s="146">
        <v>37</v>
      </c>
      <c r="AM1137" s="146">
        <v>38</v>
      </c>
      <c r="AN1137" s="146">
        <v>39</v>
      </c>
      <c r="AO1137" s="146">
        <v>40</v>
      </c>
      <c r="AP1137" s="146">
        <v>41</v>
      </c>
      <c r="AQ1137" s="146">
        <v>42</v>
      </c>
    </row>
    <row r="1138" spans="1:43" x14ac:dyDescent="0.25">
      <c r="A1138" s="146">
        <v>0</v>
      </c>
      <c r="B1138" s="146">
        <v>1</v>
      </c>
      <c r="C1138" s="146">
        <v>2</v>
      </c>
      <c r="D1138" s="146">
        <v>3</v>
      </c>
      <c r="E1138" s="146">
        <v>4</v>
      </c>
      <c r="F1138" s="146">
        <v>5</v>
      </c>
      <c r="G1138" s="146">
        <v>6</v>
      </c>
      <c r="H1138" s="146">
        <v>7</v>
      </c>
      <c r="I1138" s="146">
        <v>8</v>
      </c>
      <c r="J1138" s="146">
        <v>9</v>
      </c>
      <c r="K1138" s="146">
        <v>10</v>
      </c>
      <c r="L1138" s="146">
        <v>11</v>
      </c>
      <c r="M1138" s="146">
        <v>12</v>
      </c>
      <c r="N1138" s="146">
        <v>13</v>
      </c>
      <c r="O1138" s="146">
        <v>14</v>
      </c>
      <c r="P1138" s="146">
        <v>15</v>
      </c>
      <c r="Q1138" s="146">
        <v>16</v>
      </c>
      <c r="R1138" s="146">
        <v>17</v>
      </c>
      <c r="S1138" s="146">
        <v>18</v>
      </c>
      <c r="T1138" s="146">
        <v>19</v>
      </c>
      <c r="U1138" s="146">
        <v>20</v>
      </c>
      <c r="V1138" s="146">
        <v>21</v>
      </c>
      <c r="W1138" s="146">
        <v>22</v>
      </c>
      <c r="X1138" s="146">
        <v>23</v>
      </c>
      <c r="Y1138" s="146">
        <v>24</v>
      </c>
      <c r="Z1138" s="146">
        <v>25</v>
      </c>
      <c r="AA1138" s="146">
        <v>26</v>
      </c>
      <c r="AB1138" s="146">
        <v>27</v>
      </c>
      <c r="AC1138" s="146">
        <v>28</v>
      </c>
      <c r="AD1138" s="146">
        <v>29</v>
      </c>
      <c r="AE1138" s="146">
        <v>30</v>
      </c>
      <c r="AF1138" s="146">
        <v>31</v>
      </c>
      <c r="AG1138" s="146">
        <v>32</v>
      </c>
      <c r="AH1138" s="146">
        <v>33</v>
      </c>
      <c r="AI1138" s="146">
        <v>34</v>
      </c>
      <c r="AJ1138" s="146">
        <v>35</v>
      </c>
      <c r="AK1138" s="146">
        <v>36</v>
      </c>
      <c r="AL1138" s="146">
        <v>37</v>
      </c>
      <c r="AM1138" s="146">
        <v>38</v>
      </c>
      <c r="AN1138" s="146">
        <v>39</v>
      </c>
      <c r="AO1138" s="146">
        <v>40</v>
      </c>
      <c r="AP1138" s="146">
        <v>41</v>
      </c>
      <c r="AQ1138" s="146">
        <v>42</v>
      </c>
    </row>
    <row r="1139" spans="1:43" x14ac:dyDescent="0.25">
      <c r="A1139" s="146">
        <v>0</v>
      </c>
      <c r="B1139" s="146">
        <v>1</v>
      </c>
      <c r="C1139" s="146">
        <v>2</v>
      </c>
      <c r="D1139" s="146">
        <v>3</v>
      </c>
      <c r="E1139" s="146">
        <v>4</v>
      </c>
      <c r="F1139" s="146">
        <v>5</v>
      </c>
      <c r="G1139" s="146">
        <v>6</v>
      </c>
      <c r="H1139" s="146">
        <v>7</v>
      </c>
      <c r="I1139" s="146">
        <v>8</v>
      </c>
      <c r="J1139" s="146">
        <v>9</v>
      </c>
      <c r="K1139" s="146">
        <v>10</v>
      </c>
      <c r="L1139" s="146">
        <v>11</v>
      </c>
      <c r="M1139" s="146">
        <v>12</v>
      </c>
      <c r="N1139" s="146">
        <v>13</v>
      </c>
      <c r="O1139" s="146">
        <v>14</v>
      </c>
      <c r="P1139" s="146">
        <v>15</v>
      </c>
      <c r="Q1139" s="146">
        <v>16</v>
      </c>
      <c r="R1139" s="146">
        <v>17</v>
      </c>
      <c r="S1139" s="146">
        <v>18</v>
      </c>
      <c r="T1139" s="146">
        <v>19</v>
      </c>
      <c r="U1139" s="146">
        <v>20</v>
      </c>
      <c r="V1139" s="146">
        <v>21</v>
      </c>
      <c r="W1139" s="146">
        <v>22</v>
      </c>
      <c r="X1139" s="146">
        <v>23</v>
      </c>
      <c r="Y1139" s="146">
        <v>24</v>
      </c>
      <c r="Z1139" s="146">
        <v>25</v>
      </c>
      <c r="AA1139" s="146">
        <v>26</v>
      </c>
      <c r="AB1139" s="146">
        <v>27</v>
      </c>
      <c r="AC1139" s="146">
        <v>28</v>
      </c>
      <c r="AD1139" s="146">
        <v>29</v>
      </c>
      <c r="AE1139" s="146">
        <v>30</v>
      </c>
      <c r="AF1139" s="146">
        <v>31</v>
      </c>
      <c r="AG1139" s="146">
        <v>32</v>
      </c>
      <c r="AH1139" s="146">
        <v>33</v>
      </c>
      <c r="AI1139" s="146">
        <v>34</v>
      </c>
      <c r="AJ1139" s="146">
        <v>35</v>
      </c>
      <c r="AK1139" s="146">
        <v>36</v>
      </c>
      <c r="AL1139" s="146">
        <v>37</v>
      </c>
      <c r="AM1139" s="146">
        <v>38</v>
      </c>
      <c r="AN1139" s="146">
        <v>39</v>
      </c>
      <c r="AO1139" s="146">
        <v>40</v>
      </c>
      <c r="AP1139" s="146">
        <v>41</v>
      </c>
      <c r="AQ1139" s="146">
        <v>42</v>
      </c>
    </row>
    <row r="1140" spans="1:43" x14ac:dyDescent="0.25">
      <c r="A1140" s="146">
        <v>0</v>
      </c>
      <c r="B1140" s="146">
        <v>1</v>
      </c>
      <c r="C1140" s="146">
        <v>2</v>
      </c>
      <c r="D1140" s="146">
        <v>3</v>
      </c>
      <c r="E1140" s="146">
        <v>4</v>
      </c>
      <c r="F1140" s="146">
        <v>5</v>
      </c>
      <c r="G1140" s="146">
        <v>6</v>
      </c>
      <c r="H1140" s="146">
        <v>7</v>
      </c>
      <c r="I1140" s="146">
        <v>8</v>
      </c>
      <c r="J1140" s="146">
        <v>9</v>
      </c>
      <c r="K1140" s="146">
        <v>10</v>
      </c>
      <c r="L1140" s="146">
        <v>11</v>
      </c>
      <c r="M1140" s="146">
        <v>12</v>
      </c>
      <c r="N1140" s="146">
        <v>13</v>
      </c>
      <c r="O1140" s="146">
        <v>14</v>
      </c>
      <c r="P1140" s="146">
        <v>15</v>
      </c>
      <c r="Q1140" s="146">
        <v>16</v>
      </c>
      <c r="R1140" s="146">
        <v>17</v>
      </c>
      <c r="S1140" s="146">
        <v>18</v>
      </c>
      <c r="T1140" s="146">
        <v>19</v>
      </c>
      <c r="U1140" s="146">
        <v>20</v>
      </c>
      <c r="V1140" s="146">
        <v>21</v>
      </c>
      <c r="W1140" s="146">
        <v>22</v>
      </c>
      <c r="X1140" s="146">
        <v>23</v>
      </c>
      <c r="Y1140" s="146">
        <v>24</v>
      </c>
      <c r="Z1140" s="146">
        <v>25</v>
      </c>
      <c r="AA1140" s="146">
        <v>26</v>
      </c>
      <c r="AB1140" s="146">
        <v>27</v>
      </c>
      <c r="AC1140" s="146">
        <v>28</v>
      </c>
      <c r="AD1140" s="146">
        <v>29</v>
      </c>
      <c r="AE1140" s="146">
        <v>30</v>
      </c>
      <c r="AF1140" s="146">
        <v>31</v>
      </c>
      <c r="AG1140" s="146">
        <v>32</v>
      </c>
      <c r="AH1140" s="146">
        <v>33</v>
      </c>
      <c r="AI1140" s="146">
        <v>34</v>
      </c>
      <c r="AJ1140" s="146">
        <v>35</v>
      </c>
      <c r="AK1140" s="146">
        <v>36</v>
      </c>
      <c r="AL1140" s="146">
        <v>37</v>
      </c>
      <c r="AM1140" s="146">
        <v>38</v>
      </c>
      <c r="AN1140" s="146">
        <v>39</v>
      </c>
      <c r="AO1140" s="146">
        <v>40</v>
      </c>
      <c r="AP1140" s="146">
        <v>41</v>
      </c>
      <c r="AQ1140" s="146">
        <v>42</v>
      </c>
    </row>
    <row r="1141" spans="1:43" x14ac:dyDescent="0.25">
      <c r="A1141" s="146">
        <v>0</v>
      </c>
      <c r="B1141" s="146">
        <v>1</v>
      </c>
      <c r="C1141" s="146">
        <v>2</v>
      </c>
      <c r="D1141" s="146">
        <v>3</v>
      </c>
      <c r="E1141" s="146">
        <v>4</v>
      </c>
      <c r="F1141" s="146">
        <v>5</v>
      </c>
      <c r="G1141" s="146">
        <v>6</v>
      </c>
      <c r="H1141" s="146">
        <v>7</v>
      </c>
      <c r="I1141" s="146">
        <v>8</v>
      </c>
      <c r="J1141" s="146">
        <v>9</v>
      </c>
      <c r="K1141" s="146">
        <v>10</v>
      </c>
      <c r="L1141" s="146">
        <v>11</v>
      </c>
      <c r="M1141" s="146">
        <v>12</v>
      </c>
      <c r="N1141" s="146">
        <v>13</v>
      </c>
      <c r="O1141" s="146">
        <v>14</v>
      </c>
      <c r="P1141" s="146">
        <v>15</v>
      </c>
      <c r="Q1141" s="146">
        <v>16</v>
      </c>
      <c r="R1141" s="146">
        <v>17</v>
      </c>
      <c r="S1141" s="146">
        <v>18</v>
      </c>
      <c r="T1141" s="146">
        <v>19</v>
      </c>
      <c r="U1141" s="146">
        <v>20</v>
      </c>
      <c r="V1141" s="146">
        <v>21</v>
      </c>
      <c r="W1141" s="146">
        <v>22</v>
      </c>
      <c r="X1141" s="146">
        <v>23</v>
      </c>
      <c r="Y1141" s="146">
        <v>24</v>
      </c>
      <c r="Z1141" s="146">
        <v>25</v>
      </c>
      <c r="AA1141" s="146">
        <v>26</v>
      </c>
      <c r="AB1141" s="146">
        <v>27</v>
      </c>
      <c r="AC1141" s="146">
        <v>28</v>
      </c>
      <c r="AD1141" s="146">
        <v>29</v>
      </c>
      <c r="AE1141" s="146">
        <v>30</v>
      </c>
      <c r="AF1141" s="146">
        <v>31</v>
      </c>
      <c r="AG1141" s="146">
        <v>32</v>
      </c>
      <c r="AH1141" s="146">
        <v>33</v>
      </c>
      <c r="AI1141" s="146">
        <v>34</v>
      </c>
      <c r="AJ1141" s="146">
        <v>35</v>
      </c>
      <c r="AK1141" s="146">
        <v>36</v>
      </c>
      <c r="AL1141" s="146">
        <v>37</v>
      </c>
      <c r="AM1141" s="146">
        <v>38</v>
      </c>
      <c r="AN1141" s="146">
        <v>39</v>
      </c>
      <c r="AO1141" s="146">
        <v>40</v>
      </c>
      <c r="AP1141" s="146">
        <v>41</v>
      </c>
      <c r="AQ1141" s="146">
        <v>42</v>
      </c>
    </row>
    <row r="1142" spans="1:43" x14ac:dyDescent="0.25">
      <c r="A1142" s="146">
        <v>0</v>
      </c>
      <c r="B1142" s="146">
        <v>1</v>
      </c>
      <c r="C1142" s="146">
        <v>2</v>
      </c>
      <c r="D1142" s="146">
        <v>3</v>
      </c>
      <c r="E1142" s="146">
        <v>4</v>
      </c>
      <c r="F1142" s="146">
        <v>5</v>
      </c>
      <c r="G1142" s="146">
        <v>6</v>
      </c>
      <c r="H1142" s="146">
        <v>7</v>
      </c>
      <c r="I1142" s="146">
        <v>8</v>
      </c>
      <c r="J1142" s="146">
        <v>9</v>
      </c>
      <c r="K1142" s="146">
        <v>10</v>
      </c>
      <c r="L1142" s="146">
        <v>11</v>
      </c>
      <c r="M1142" s="146">
        <v>12</v>
      </c>
      <c r="N1142" s="146">
        <v>13</v>
      </c>
      <c r="O1142" s="146">
        <v>14</v>
      </c>
      <c r="P1142" s="146">
        <v>15</v>
      </c>
      <c r="Q1142" s="146">
        <v>16</v>
      </c>
      <c r="R1142" s="146">
        <v>17</v>
      </c>
      <c r="S1142" s="146">
        <v>18</v>
      </c>
      <c r="T1142" s="146">
        <v>19</v>
      </c>
      <c r="U1142" s="146">
        <v>20</v>
      </c>
      <c r="V1142" s="146">
        <v>21</v>
      </c>
      <c r="W1142" s="146">
        <v>22</v>
      </c>
      <c r="X1142" s="146">
        <v>23</v>
      </c>
      <c r="Y1142" s="146">
        <v>24</v>
      </c>
      <c r="Z1142" s="146">
        <v>25</v>
      </c>
      <c r="AA1142" s="146">
        <v>26</v>
      </c>
      <c r="AB1142" s="146">
        <v>27</v>
      </c>
      <c r="AC1142" s="146">
        <v>28</v>
      </c>
      <c r="AD1142" s="146">
        <v>29</v>
      </c>
      <c r="AE1142" s="146">
        <v>30</v>
      </c>
      <c r="AF1142" s="146">
        <v>31</v>
      </c>
      <c r="AG1142" s="146">
        <v>32</v>
      </c>
      <c r="AH1142" s="146">
        <v>33</v>
      </c>
      <c r="AI1142" s="146">
        <v>34</v>
      </c>
      <c r="AJ1142" s="146">
        <v>35</v>
      </c>
      <c r="AK1142" s="146">
        <v>36</v>
      </c>
      <c r="AL1142" s="146">
        <v>37</v>
      </c>
      <c r="AM1142" s="146">
        <v>38</v>
      </c>
      <c r="AN1142" s="146">
        <v>39</v>
      </c>
      <c r="AO1142" s="146">
        <v>40</v>
      </c>
      <c r="AP1142" s="146">
        <v>41</v>
      </c>
      <c r="AQ1142" s="146">
        <v>42</v>
      </c>
    </row>
    <row r="1143" spans="1:43" x14ac:dyDescent="0.25">
      <c r="A1143" s="146">
        <v>0</v>
      </c>
      <c r="B1143" s="146">
        <v>1</v>
      </c>
      <c r="C1143" s="146">
        <v>2</v>
      </c>
      <c r="D1143" s="146">
        <v>3</v>
      </c>
      <c r="E1143" s="146">
        <v>4</v>
      </c>
      <c r="F1143" s="146">
        <v>5</v>
      </c>
      <c r="G1143" s="146">
        <v>6</v>
      </c>
      <c r="H1143" s="146">
        <v>7</v>
      </c>
      <c r="I1143" s="146">
        <v>8</v>
      </c>
      <c r="J1143" s="146">
        <v>9</v>
      </c>
      <c r="K1143" s="146">
        <v>10</v>
      </c>
      <c r="L1143" s="146">
        <v>11</v>
      </c>
      <c r="M1143" s="146">
        <v>12</v>
      </c>
      <c r="N1143" s="146">
        <v>13</v>
      </c>
      <c r="O1143" s="146">
        <v>14</v>
      </c>
      <c r="P1143" s="146">
        <v>15</v>
      </c>
      <c r="Q1143" s="146">
        <v>16</v>
      </c>
      <c r="R1143" s="146">
        <v>17</v>
      </c>
      <c r="S1143" s="146">
        <v>18</v>
      </c>
      <c r="T1143" s="146">
        <v>19</v>
      </c>
      <c r="U1143" s="146">
        <v>20</v>
      </c>
      <c r="V1143" s="146">
        <v>21</v>
      </c>
      <c r="W1143" s="146">
        <v>22</v>
      </c>
      <c r="X1143" s="146">
        <v>23</v>
      </c>
      <c r="Y1143" s="146">
        <v>24</v>
      </c>
      <c r="Z1143" s="146">
        <v>25</v>
      </c>
      <c r="AA1143" s="146">
        <v>26</v>
      </c>
      <c r="AB1143" s="146">
        <v>27</v>
      </c>
      <c r="AC1143" s="146">
        <v>28</v>
      </c>
      <c r="AD1143" s="146">
        <v>29</v>
      </c>
      <c r="AE1143" s="146">
        <v>30</v>
      </c>
      <c r="AF1143" s="146">
        <v>31</v>
      </c>
      <c r="AG1143" s="146">
        <v>32</v>
      </c>
      <c r="AH1143" s="146">
        <v>33</v>
      </c>
      <c r="AI1143" s="146">
        <v>34</v>
      </c>
      <c r="AJ1143" s="146">
        <v>35</v>
      </c>
      <c r="AK1143" s="146">
        <v>36</v>
      </c>
      <c r="AL1143" s="146">
        <v>37</v>
      </c>
      <c r="AM1143" s="146">
        <v>38</v>
      </c>
      <c r="AN1143" s="146">
        <v>39</v>
      </c>
      <c r="AO1143" s="146">
        <v>40</v>
      </c>
      <c r="AP1143" s="146">
        <v>41</v>
      </c>
      <c r="AQ1143" s="146">
        <v>42</v>
      </c>
    </row>
    <row r="1144" spans="1:43" x14ac:dyDescent="0.25">
      <c r="A1144" s="146">
        <v>0</v>
      </c>
      <c r="B1144" s="146">
        <v>1</v>
      </c>
      <c r="C1144" s="146">
        <v>2</v>
      </c>
      <c r="D1144" s="146">
        <v>3</v>
      </c>
      <c r="E1144" s="146">
        <v>4</v>
      </c>
      <c r="F1144" s="146">
        <v>5</v>
      </c>
      <c r="G1144" s="146">
        <v>6</v>
      </c>
      <c r="H1144" s="146">
        <v>7</v>
      </c>
      <c r="I1144" s="146">
        <v>8</v>
      </c>
      <c r="J1144" s="146">
        <v>9</v>
      </c>
      <c r="K1144" s="146">
        <v>10</v>
      </c>
      <c r="L1144" s="146">
        <v>11</v>
      </c>
      <c r="M1144" s="146">
        <v>12</v>
      </c>
      <c r="N1144" s="146">
        <v>13</v>
      </c>
      <c r="O1144" s="146">
        <v>14</v>
      </c>
      <c r="P1144" s="146">
        <v>15</v>
      </c>
      <c r="Q1144" s="146">
        <v>16</v>
      </c>
      <c r="R1144" s="146">
        <v>17</v>
      </c>
      <c r="S1144" s="146">
        <v>18</v>
      </c>
      <c r="T1144" s="146">
        <v>19</v>
      </c>
      <c r="U1144" s="146">
        <v>20</v>
      </c>
      <c r="V1144" s="146">
        <v>21</v>
      </c>
      <c r="W1144" s="146">
        <v>22</v>
      </c>
      <c r="X1144" s="146">
        <v>23</v>
      </c>
      <c r="Y1144" s="146">
        <v>24</v>
      </c>
      <c r="Z1144" s="146">
        <v>25</v>
      </c>
      <c r="AA1144" s="146">
        <v>26</v>
      </c>
      <c r="AB1144" s="146">
        <v>27</v>
      </c>
      <c r="AC1144" s="146">
        <v>28</v>
      </c>
      <c r="AD1144" s="146">
        <v>29</v>
      </c>
      <c r="AE1144" s="146">
        <v>30</v>
      </c>
      <c r="AF1144" s="146">
        <v>31</v>
      </c>
      <c r="AG1144" s="146">
        <v>32</v>
      </c>
      <c r="AH1144" s="146">
        <v>33</v>
      </c>
      <c r="AI1144" s="146">
        <v>34</v>
      </c>
      <c r="AJ1144" s="146">
        <v>35</v>
      </c>
      <c r="AK1144" s="146">
        <v>36</v>
      </c>
      <c r="AL1144" s="146">
        <v>37</v>
      </c>
      <c r="AM1144" s="146">
        <v>38</v>
      </c>
      <c r="AN1144" s="146">
        <v>39</v>
      </c>
      <c r="AO1144" s="146">
        <v>40</v>
      </c>
      <c r="AP1144" s="146">
        <v>41</v>
      </c>
      <c r="AQ1144" s="146">
        <v>42</v>
      </c>
    </row>
    <row r="1145" spans="1:43" x14ac:dyDescent="0.25">
      <c r="A1145" s="146">
        <v>0</v>
      </c>
      <c r="B1145" s="146">
        <v>1</v>
      </c>
      <c r="C1145" s="146">
        <v>2</v>
      </c>
      <c r="D1145" s="146">
        <v>3</v>
      </c>
      <c r="E1145" s="146">
        <v>4</v>
      </c>
      <c r="F1145" s="146">
        <v>5</v>
      </c>
      <c r="G1145" s="146">
        <v>6</v>
      </c>
      <c r="H1145" s="146">
        <v>7</v>
      </c>
      <c r="I1145" s="146">
        <v>8</v>
      </c>
      <c r="J1145" s="146">
        <v>9</v>
      </c>
      <c r="K1145" s="146">
        <v>10</v>
      </c>
      <c r="L1145" s="146">
        <v>11</v>
      </c>
      <c r="M1145" s="146">
        <v>12</v>
      </c>
      <c r="N1145" s="146">
        <v>13</v>
      </c>
      <c r="O1145" s="146">
        <v>14</v>
      </c>
      <c r="P1145" s="146">
        <v>15</v>
      </c>
      <c r="Q1145" s="146">
        <v>16</v>
      </c>
      <c r="R1145" s="146">
        <v>17</v>
      </c>
      <c r="S1145" s="146">
        <v>18</v>
      </c>
      <c r="T1145" s="146">
        <v>19</v>
      </c>
      <c r="U1145" s="146">
        <v>20</v>
      </c>
      <c r="V1145" s="146">
        <v>21</v>
      </c>
      <c r="W1145" s="146">
        <v>22</v>
      </c>
      <c r="X1145" s="146">
        <v>23</v>
      </c>
      <c r="Y1145" s="146">
        <v>24</v>
      </c>
      <c r="Z1145" s="146">
        <v>25</v>
      </c>
      <c r="AA1145" s="146">
        <v>26</v>
      </c>
      <c r="AB1145" s="146">
        <v>27</v>
      </c>
      <c r="AC1145" s="146">
        <v>28</v>
      </c>
      <c r="AD1145" s="146">
        <v>29</v>
      </c>
      <c r="AE1145" s="146">
        <v>30</v>
      </c>
      <c r="AF1145" s="146">
        <v>31</v>
      </c>
      <c r="AG1145" s="146">
        <v>32</v>
      </c>
      <c r="AH1145" s="146">
        <v>33</v>
      </c>
      <c r="AI1145" s="146">
        <v>34</v>
      </c>
      <c r="AJ1145" s="146">
        <v>35</v>
      </c>
      <c r="AK1145" s="146">
        <v>36</v>
      </c>
      <c r="AL1145" s="146">
        <v>37</v>
      </c>
      <c r="AM1145" s="146">
        <v>38</v>
      </c>
      <c r="AN1145" s="146">
        <v>39</v>
      </c>
      <c r="AO1145" s="146">
        <v>40</v>
      </c>
      <c r="AP1145" s="146">
        <v>41</v>
      </c>
      <c r="AQ1145" s="146">
        <v>42</v>
      </c>
    </row>
    <row r="1146" spans="1:43" x14ac:dyDescent="0.25">
      <c r="A1146" s="146">
        <v>0</v>
      </c>
      <c r="B1146" s="146">
        <v>1</v>
      </c>
      <c r="C1146" s="146">
        <v>2</v>
      </c>
      <c r="D1146" s="146">
        <v>3</v>
      </c>
      <c r="E1146" s="146">
        <v>4</v>
      </c>
      <c r="F1146" s="146">
        <v>5</v>
      </c>
      <c r="G1146" s="146">
        <v>6</v>
      </c>
      <c r="H1146" s="146">
        <v>7</v>
      </c>
      <c r="I1146" s="146">
        <v>8</v>
      </c>
      <c r="J1146" s="146">
        <v>9</v>
      </c>
      <c r="K1146" s="146">
        <v>10</v>
      </c>
      <c r="L1146" s="146">
        <v>11</v>
      </c>
      <c r="M1146" s="146">
        <v>12</v>
      </c>
      <c r="N1146" s="146">
        <v>13</v>
      </c>
      <c r="O1146" s="146">
        <v>14</v>
      </c>
      <c r="P1146" s="146">
        <v>15</v>
      </c>
      <c r="Q1146" s="146">
        <v>16</v>
      </c>
      <c r="R1146" s="146">
        <v>17</v>
      </c>
      <c r="S1146" s="146">
        <v>18</v>
      </c>
      <c r="T1146" s="146">
        <v>19</v>
      </c>
      <c r="U1146" s="146">
        <v>20</v>
      </c>
      <c r="V1146" s="146">
        <v>21</v>
      </c>
      <c r="W1146" s="146">
        <v>22</v>
      </c>
      <c r="X1146" s="146">
        <v>23</v>
      </c>
      <c r="Y1146" s="146">
        <v>24</v>
      </c>
      <c r="Z1146" s="146">
        <v>25</v>
      </c>
      <c r="AA1146" s="146">
        <v>26</v>
      </c>
      <c r="AB1146" s="146">
        <v>27</v>
      </c>
      <c r="AC1146" s="146">
        <v>28</v>
      </c>
      <c r="AD1146" s="146">
        <v>29</v>
      </c>
      <c r="AE1146" s="146">
        <v>30</v>
      </c>
      <c r="AF1146" s="146">
        <v>31</v>
      </c>
      <c r="AG1146" s="146">
        <v>32</v>
      </c>
      <c r="AH1146" s="146">
        <v>33</v>
      </c>
      <c r="AI1146" s="146">
        <v>34</v>
      </c>
      <c r="AJ1146" s="146">
        <v>35</v>
      </c>
      <c r="AK1146" s="146">
        <v>36</v>
      </c>
      <c r="AL1146" s="146">
        <v>37</v>
      </c>
      <c r="AM1146" s="146">
        <v>38</v>
      </c>
      <c r="AN1146" s="146">
        <v>39</v>
      </c>
      <c r="AO1146" s="146">
        <v>40</v>
      </c>
      <c r="AP1146" s="146">
        <v>41</v>
      </c>
      <c r="AQ1146" s="146">
        <v>42</v>
      </c>
    </row>
    <row r="1147" spans="1:43" x14ac:dyDescent="0.25">
      <c r="A1147" s="146">
        <v>0</v>
      </c>
      <c r="B1147" s="146">
        <v>1</v>
      </c>
      <c r="C1147" s="146">
        <v>2</v>
      </c>
      <c r="D1147" s="146">
        <v>3</v>
      </c>
      <c r="E1147" s="146">
        <v>4</v>
      </c>
      <c r="F1147" s="146">
        <v>5</v>
      </c>
      <c r="G1147" s="146">
        <v>6</v>
      </c>
      <c r="H1147" s="146">
        <v>7</v>
      </c>
      <c r="I1147" s="146">
        <v>8</v>
      </c>
      <c r="J1147" s="146">
        <v>9</v>
      </c>
      <c r="K1147" s="146">
        <v>10</v>
      </c>
      <c r="L1147" s="146">
        <v>11</v>
      </c>
      <c r="M1147" s="146">
        <v>12</v>
      </c>
      <c r="N1147" s="146">
        <v>13</v>
      </c>
      <c r="O1147" s="146">
        <v>14</v>
      </c>
      <c r="P1147" s="146">
        <v>15</v>
      </c>
      <c r="Q1147" s="146">
        <v>16</v>
      </c>
      <c r="R1147" s="146">
        <v>17</v>
      </c>
      <c r="S1147" s="146">
        <v>18</v>
      </c>
      <c r="T1147" s="146">
        <v>19</v>
      </c>
      <c r="U1147" s="146">
        <v>20</v>
      </c>
      <c r="V1147" s="146">
        <v>21</v>
      </c>
      <c r="W1147" s="146">
        <v>22</v>
      </c>
      <c r="X1147" s="146">
        <v>23</v>
      </c>
      <c r="Y1147" s="146">
        <v>24</v>
      </c>
      <c r="Z1147" s="146">
        <v>25</v>
      </c>
      <c r="AA1147" s="146">
        <v>26</v>
      </c>
      <c r="AB1147" s="146">
        <v>27</v>
      </c>
      <c r="AC1147" s="146">
        <v>28</v>
      </c>
      <c r="AD1147" s="146">
        <v>29</v>
      </c>
      <c r="AE1147" s="146">
        <v>30</v>
      </c>
      <c r="AF1147" s="146">
        <v>31</v>
      </c>
      <c r="AG1147" s="146">
        <v>32</v>
      </c>
      <c r="AH1147" s="146">
        <v>33</v>
      </c>
      <c r="AI1147" s="146">
        <v>34</v>
      </c>
      <c r="AJ1147" s="146">
        <v>35</v>
      </c>
      <c r="AK1147" s="146">
        <v>36</v>
      </c>
      <c r="AL1147" s="146">
        <v>37</v>
      </c>
      <c r="AM1147" s="146">
        <v>38</v>
      </c>
      <c r="AN1147" s="146">
        <v>39</v>
      </c>
      <c r="AO1147" s="146">
        <v>40</v>
      </c>
      <c r="AP1147" s="146">
        <v>41</v>
      </c>
      <c r="AQ1147" s="146">
        <v>42</v>
      </c>
    </row>
    <row r="1148" spans="1:43" x14ac:dyDescent="0.25">
      <c r="A1148" s="146">
        <v>0</v>
      </c>
      <c r="B1148" s="146">
        <v>1</v>
      </c>
      <c r="C1148" s="146">
        <v>2</v>
      </c>
      <c r="D1148" s="146">
        <v>3</v>
      </c>
      <c r="E1148" s="146">
        <v>4</v>
      </c>
      <c r="F1148" s="146">
        <v>5</v>
      </c>
      <c r="G1148" s="146">
        <v>6</v>
      </c>
      <c r="H1148" s="146">
        <v>7</v>
      </c>
      <c r="I1148" s="146">
        <v>8</v>
      </c>
      <c r="J1148" s="146">
        <v>9</v>
      </c>
      <c r="K1148" s="146">
        <v>10</v>
      </c>
      <c r="L1148" s="146">
        <v>11</v>
      </c>
      <c r="M1148" s="146">
        <v>12</v>
      </c>
      <c r="N1148" s="146">
        <v>13</v>
      </c>
      <c r="O1148" s="146">
        <v>14</v>
      </c>
      <c r="P1148" s="146">
        <v>15</v>
      </c>
      <c r="Q1148" s="146">
        <v>16</v>
      </c>
      <c r="R1148" s="146">
        <v>17</v>
      </c>
      <c r="S1148" s="146">
        <v>18</v>
      </c>
      <c r="T1148" s="146">
        <v>19</v>
      </c>
      <c r="U1148" s="146">
        <v>20</v>
      </c>
      <c r="V1148" s="146">
        <v>21</v>
      </c>
      <c r="W1148" s="146">
        <v>22</v>
      </c>
      <c r="X1148" s="146">
        <v>23</v>
      </c>
      <c r="Y1148" s="146">
        <v>24</v>
      </c>
      <c r="Z1148" s="146">
        <v>25</v>
      </c>
      <c r="AA1148" s="146">
        <v>26</v>
      </c>
      <c r="AB1148" s="146">
        <v>27</v>
      </c>
      <c r="AC1148" s="146">
        <v>28</v>
      </c>
      <c r="AD1148" s="146">
        <v>29</v>
      </c>
      <c r="AE1148" s="146">
        <v>30</v>
      </c>
      <c r="AF1148" s="146">
        <v>31</v>
      </c>
      <c r="AG1148" s="146">
        <v>32</v>
      </c>
      <c r="AH1148" s="146">
        <v>33</v>
      </c>
      <c r="AI1148" s="146">
        <v>34</v>
      </c>
      <c r="AJ1148" s="146">
        <v>35</v>
      </c>
      <c r="AK1148" s="146">
        <v>36</v>
      </c>
      <c r="AL1148" s="146">
        <v>37</v>
      </c>
      <c r="AM1148" s="146">
        <v>38</v>
      </c>
      <c r="AN1148" s="146">
        <v>39</v>
      </c>
      <c r="AO1148" s="146">
        <v>40</v>
      </c>
      <c r="AP1148" s="146">
        <v>41</v>
      </c>
      <c r="AQ1148" s="146">
        <v>42</v>
      </c>
    </row>
    <row r="1149" spans="1:43" x14ac:dyDescent="0.25">
      <c r="A1149" s="146">
        <v>0</v>
      </c>
      <c r="B1149" s="146">
        <v>1</v>
      </c>
      <c r="C1149" s="146">
        <v>2</v>
      </c>
      <c r="D1149" s="146">
        <v>3</v>
      </c>
      <c r="E1149" s="146">
        <v>4</v>
      </c>
      <c r="F1149" s="146">
        <v>5</v>
      </c>
      <c r="G1149" s="146">
        <v>6</v>
      </c>
      <c r="H1149" s="146">
        <v>7</v>
      </c>
      <c r="I1149" s="146">
        <v>8</v>
      </c>
      <c r="J1149" s="146">
        <v>9</v>
      </c>
      <c r="K1149" s="146">
        <v>10</v>
      </c>
      <c r="L1149" s="146">
        <v>11</v>
      </c>
      <c r="M1149" s="146">
        <v>12</v>
      </c>
      <c r="N1149" s="146">
        <v>13</v>
      </c>
      <c r="O1149" s="146">
        <v>14</v>
      </c>
      <c r="P1149" s="146">
        <v>15</v>
      </c>
      <c r="Q1149" s="146">
        <v>16</v>
      </c>
      <c r="R1149" s="146">
        <v>17</v>
      </c>
      <c r="S1149" s="146">
        <v>18</v>
      </c>
      <c r="T1149" s="146">
        <v>19</v>
      </c>
      <c r="U1149" s="146">
        <v>20</v>
      </c>
      <c r="V1149" s="146">
        <v>21</v>
      </c>
      <c r="W1149" s="146">
        <v>22</v>
      </c>
      <c r="X1149" s="146">
        <v>23</v>
      </c>
      <c r="Y1149" s="146">
        <v>24</v>
      </c>
      <c r="Z1149" s="146">
        <v>25</v>
      </c>
      <c r="AA1149" s="146">
        <v>26</v>
      </c>
      <c r="AB1149" s="146">
        <v>27</v>
      </c>
      <c r="AC1149" s="146">
        <v>28</v>
      </c>
      <c r="AD1149" s="146">
        <v>29</v>
      </c>
      <c r="AE1149" s="146">
        <v>30</v>
      </c>
      <c r="AF1149" s="146">
        <v>31</v>
      </c>
      <c r="AG1149" s="146">
        <v>32</v>
      </c>
      <c r="AH1149" s="146">
        <v>33</v>
      </c>
      <c r="AI1149" s="146">
        <v>34</v>
      </c>
      <c r="AJ1149" s="146">
        <v>35</v>
      </c>
      <c r="AK1149" s="146">
        <v>36</v>
      </c>
      <c r="AL1149" s="146">
        <v>37</v>
      </c>
      <c r="AM1149" s="146">
        <v>38</v>
      </c>
      <c r="AN1149" s="146">
        <v>39</v>
      </c>
      <c r="AO1149" s="146">
        <v>40</v>
      </c>
      <c r="AP1149" s="146">
        <v>41</v>
      </c>
      <c r="AQ1149" s="146">
        <v>42</v>
      </c>
    </row>
    <row r="1150" spans="1:43" x14ac:dyDescent="0.25">
      <c r="A1150" s="146">
        <v>0</v>
      </c>
      <c r="B1150" s="146">
        <v>1</v>
      </c>
      <c r="C1150" s="146">
        <v>2</v>
      </c>
      <c r="D1150" s="146">
        <v>3</v>
      </c>
      <c r="E1150" s="146">
        <v>4</v>
      </c>
      <c r="F1150" s="146">
        <v>5</v>
      </c>
      <c r="G1150" s="146">
        <v>6</v>
      </c>
      <c r="H1150" s="146">
        <v>7</v>
      </c>
      <c r="I1150" s="146">
        <v>8</v>
      </c>
      <c r="J1150" s="146">
        <v>9</v>
      </c>
      <c r="K1150" s="146">
        <v>10</v>
      </c>
      <c r="L1150" s="146">
        <v>11</v>
      </c>
      <c r="M1150" s="146">
        <v>12</v>
      </c>
      <c r="N1150" s="146">
        <v>13</v>
      </c>
      <c r="O1150" s="146">
        <v>14</v>
      </c>
      <c r="P1150" s="146">
        <v>15</v>
      </c>
      <c r="Q1150" s="146">
        <v>16</v>
      </c>
      <c r="R1150" s="146">
        <v>17</v>
      </c>
      <c r="S1150" s="146">
        <v>18</v>
      </c>
      <c r="T1150" s="146">
        <v>19</v>
      </c>
      <c r="U1150" s="146">
        <v>20</v>
      </c>
      <c r="V1150" s="146">
        <v>21</v>
      </c>
      <c r="W1150" s="146">
        <v>22</v>
      </c>
      <c r="X1150" s="146">
        <v>23</v>
      </c>
      <c r="Y1150" s="146">
        <v>24</v>
      </c>
      <c r="Z1150" s="146">
        <v>25</v>
      </c>
      <c r="AA1150" s="146">
        <v>26</v>
      </c>
      <c r="AB1150" s="146">
        <v>27</v>
      </c>
      <c r="AC1150" s="146">
        <v>28</v>
      </c>
      <c r="AD1150" s="146">
        <v>29</v>
      </c>
      <c r="AE1150" s="146">
        <v>30</v>
      </c>
      <c r="AF1150" s="146">
        <v>31</v>
      </c>
      <c r="AG1150" s="146">
        <v>32</v>
      </c>
      <c r="AH1150" s="146">
        <v>33</v>
      </c>
      <c r="AI1150" s="146">
        <v>34</v>
      </c>
      <c r="AJ1150" s="146">
        <v>35</v>
      </c>
      <c r="AK1150" s="146">
        <v>36</v>
      </c>
      <c r="AL1150" s="146">
        <v>37</v>
      </c>
      <c r="AM1150" s="146">
        <v>38</v>
      </c>
      <c r="AN1150" s="146">
        <v>39</v>
      </c>
      <c r="AO1150" s="146">
        <v>40</v>
      </c>
      <c r="AP1150" s="146">
        <v>41</v>
      </c>
      <c r="AQ1150" s="146">
        <v>42</v>
      </c>
    </row>
    <row r="1151" spans="1:43" x14ac:dyDescent="0.25">
      <c r="A1151" s="146">
        <v>0</v>
      </c>
      <c r="B1151" s="146">
        <v>1</v>
      </c>
      <c r="C1151" s="146">
        <v>2</v>
      </c>
      <c r="D1151" s="146">
        <v>3</v>
      </c>
      <c r="E1151" s="146">
        <v>4</v>
      </c>
      <c r="F1151" s="146">
        <v>5</v>
      </c>
      <c r="G1151" s="146">
        <v>6</v>
      </c>
      <c r="H1151" s="146">
        <v>7</v>
      </c>
      <c r="I1151" s="146">
        <v>8</v>
      </c>
      <c r="J1151" s="146">
        <v>9</v>
      </c>
      <c r="K1151" s="146">
        <v>10</v>
      </c>
      <c r="L1151" s="146">
        <v>11</v>
      </c>
      <c r="M1151" s="146">
        <v>12</v>
      </c>
      <c r="N1151" s="146">
        <v>13</v>
      </c>
      <c r="O1151" s="146">
        <v>14</v>
      </c>
      <c r="P1151" s="146">
        <v>15</v>
      </c>
      <c r="Q1151" s="146">
        <v>16</v>
      </c>
      <c r="R1151" s="146">
        <v>17</v>
      </c>
      <c r="S1151" s="146">
        <v>18</v>
      </c>
      <c r="T1151" s="146">
        <v>19</v>
      </c>
      <c r="U1151" s="146">
        <v>20</v>
      </c>
      <c r="V1151" s="146">
        <v>21</v>
      </c>
      <c r="W1151" s="146">
        <v>22</v>
      </c>
      <c r="X1151" s="146">
        <v>23</v>
      </c>
      <c r="Y1151" s="146">
        <v>24</v>
      </c>
      <c r="Z1151" s="146">
        <v>25</v>
      </c>
      <c r="AA1151" s="146">
        <v>26</v>
      </c>
      <c r="AB1151" s="146">
        <v>27</v>
      </c>
      <c r="AC1151" s="146">
        <v>28</v>
      </c>
      <c r="AD1151" s="146">
        <v>29</v>
      </c>
      <c r="AE1151" s="146">
        <v>30</v>
      </c>
      <c r="AF1151" s="146">
        <v>31</v>
      </c>
      <c r="AG1151" s="146">
        <v>32</v>
      </c>
      <c r="AH1151" s="146">
        <v>33</v>
      </c>
      <c r="AI1151" s="146">
        <v>34</v>
      </c>
      <c r="AJ1151" s="146">
        <v>35</v>
      </c>
      <c r="AK1151" s="146">
        <v>36</v>
      </c>
      <c r="AL1151" s="146">
        <v>37</v>
      </c>
      <c r="AM1151" s="146">
        <v>38</v>
      </c>
      <c r="AN1151" s="146">
        <v>39</v>
      </c>
      <c r="AO1151" s="146">
        <v>40</v>
      </c>
      <c r="AP1151" s="146">
        <v>41</v>
      </c>
      <c r="AQ1151" s="146">
        <v>42</v>
      </c>
    </row>
    <row r="1152" spans="1:43" x14ac:dyDescent="0.25">
      <c r="A1152" s="146">
        <v>0</v>
      </c>
      <c r="B1152" s="146">
        <v>1</v>
      </c>
      <c r="C1152" s="146">
        <v>2</v>
      </c>
      <c r="D1152" s="146">
        <v>3</v>
      </c>
      <c r="E1152" s="146">
        <v>4</v>
      </c>
      <c r="F1152" s="146">
        <v>5</v>
      </c>
      <c r="G1152" s="146">
        <v>6</v>
      </c>
      <c r="H1152" s="146">
        <v>7</v>
      </c>
      <c r="I1152" s="146">
        <v>8</v>
      </c>
      <c r="J1152" s="146">
        <v>9</v>
      </c>
      <c r="K1152" s="146">
        <v>10</v>
      </c>
      <c r="L1152" s="146">
        <v>11</v>
      </c>
      <c r="M1152" s="146">
        <v>12</v>
      </c>
      <c r="N1152" s="146">
        <v>13</v>
      </c>
      <c r="O1152" s="146">
        <v>14</v>
      </c>
      <c r="P1152" s="146">
        <v>15</v>
      </c>
      <c r="Q1152" s="146">
        <v>16</v>
      </c>
      <c r="R1152" s="146">
        <v>17</v>
      </c>
      <c r="S1152" s="146">
        <v>18</v>
      </c>
      <c r="T1152" s="146">
        <v>19</v>
      </c>
      <c r="U1152" s="146">
        <v>20</v>
      </c>
      <c r="V1152" s="146">
        <v>21</v>
      </c>
      <c r="W1152" s="146">
        <v>22</v>
      </c>
      <c r="X1152" s="146">
        <v>23</v>
      </c>
      <c r="Y1152" s="146">
        <v>24</v>
      </c>
      <c r="Z1152" s="146">
        <v>25</v>
      </c>
      <c r="AA1152" s="146">
        <v>26</v>
      </c>
      <c r="AB1152" s="146">
        <v>27</v>
      </c>
      <c r="AC1152" s="146">
        <v>28</v>
      </c>
      <c r="AD1152" s="146">
        <v>29</v>
      </c>
      <c r="AE1152" s="146">
        <v>30</v>
      </c>
      <c r="AF1152" s="146">
        <v>31</v>
      </c>
      <c r="AG1152" s="146">
        <v>32</v>
      </c>
      <c r="AH1152" s="146">
        <v>33</v>
      </c>
      <c r="AI1152" s="146">
        <v>34</v>
      </c>
      <c r="AJ1152" s="146">
        <v>35</v>
      </c>
      <c r="AK1152" s="146">
        <v>36</v>
      </c>
      <c r="AL1152" s="146">
        <v>37</v>
      </c>
      <c r="AM1152" s="146">
        <v>38</v>
      </c>
      <c r="AN1152" s="146">
        <v>39</v>
      </c>
      <c r="AO1152" s="146">
        <v>40</v>
      </c>
      <c r="AP1152" s="146">
        <v>41</v>
      </c>
      <c r="AQ1152" s="146">
        <v>42</v>
      </c>
    </row>
    <row r="1153" spans="1:43" x14ac:dyDescent="0.25">
      <c r="A1153" s="146">
        <v>0</v>
      </c>
      <c r="B1153" s="146">
        <v>1</v>
      </c>
      <c r="C1153" s="146">
        <v>2</v>
      </c>
      <c r="D1153" s="146">
        <v>3</v>
      </c>
      <c r="E1153" s="146">
        <v>4</v>
      </c>
      <c r="F1153" s="146">
        <v>5</v>
      </c>
      <c r="G1153" s="146">
        <v>6</v>
      </c>
      <c r="H1153" s="146">
        <v>7</v>
      </c>
      <c r="I1153" s="146">
        <v>8</v>
      </c>
      <c r="J1153" s="146">
        <v>9</v>
      </c>
      <c r="K1153" s="146">
        <v>10</v>
      </c>
      <c r="L1153" s="146">
        <v>11</v>
      </c>
      <c r="M1153" s="146">
        <v>12</v>
      </c>
      <c r="N1153" s="146">
        <v>13</v>
      </c>
      <c r="O1153" s="146">
        <v>14</v>
      </c>
      <c r="P1153" s="146">
        <v>15</v>
      </c>
      <c r="Q1153" s="146">
        <v>16</v>
      </c>
      <c r="R1153" s="146">
        <v>17</v>
      </c>
      <c r="S1153" s="146">
        <v>18</v>
      </c>
      <c r="T1153" s="146">
        <v>19</v>
      </c>
      <c r="U1153" s="146">
        <v>20</v>
      </c>
      <c r="V1153" s="146">
        <v>21</v>
      </c>
      <c r="W1153" s="146">
        <v>22</v>
      </c>
      <c r="X1153" s="146">
        <v>23</v>
      </c>
      <c r="Y1153" s="146">
        <v>24</v>
      </c>
      <c r="Z1153" s="146">
        <v>25</v>
      </c>
      <c r="AA1153" s="146">
        <v>26</v>
      </c>
      <c r="AB1153" s="146">
        <v>27</v>
      </c>
      <c r="AC1153" s="146">
        <v>28</v>
      </c>
      <c r="AD1153" s="146">
        <v>29</v>
      </c>
      <c r="AE1153" s="146">
        <v>30</v>
      </c>
      <c r="AF1153" s="146">
        <v>31</v>
      </c>
      <c r="AG1153" s="146">
        <v>32</v>
      </c>
      <c r="AH1153" s="146">
        <v>33</v>
      </c>
      <c r="AI1153" s="146">
        <v>34</v>
      </c>
      <c r="AJ1153" s="146">
        <v>35</v>
      </c>
      <c r="AK1153" s="146">
        <v>36</v>
      </c>
      <c r="AL1153" s="146">
        <v>37</v>
      </c>
      <c r="AM1153" s="146">
        <v>38</v>
      </c>
      <c r="AN1153" s="146">
        <v>39</v>
      </c>
      <c r="AO1153" s="146">
        <v>40</v>
      </c>
      <c r="AP1153" s="146">
        <v>41</v>
      </c>
      <c r="AQ1153" s="146">
        <v>42</v>
      </c>
    </row>
    <row r="1154" spans="1:43" x14ac:dyDescent="0.25">
      <c r="A1154" s="146">
        <v>0</v>
      </c>
      <c r="B1154" s="146">
        <v>1</v>
      </c>
      <c r="C1154" s="146">
        <v>2</v>
      </c>
      <c r="D1154" s="146">
        <v>3</v>
      </c>
      <c r="E1154" s="146">
        <v>4</v>
      </c>
      <c r="F1154" s="146">
        <v>5</v>
      </c>
      <c r="G1154" s="146">
        <v>6</v>
      </c>
      <c r="H1154" s="146">
        <v>7</v>
      </c>
      <c r="I1154" s="146">
        <v>8</v>
      </c>
      <c r="J1154" s="146">
        <v>9</v>
      </c>
      <c r="K1154" s="146">
        <v>10</v>
      </c>
      <c r="L1154" s="146">
        <v>11</v>
      </c>
      <c r="M1154" s="146">
        <v>12</v>
      </c>
      <c r="N1154" s="146">
        <v>13</v>
      </c>
      <c r="O1154" s="146">
        <v>14</v>
      </c>
      <c r="P1154" s="146">
        <v>15</v>
      </c>
      <c r="Q1154" s="146">
        <v>16</v>
      </c>
      <c r="R1154" s="146">
        <v>17</v>
      </c>
      <c r="S1154" s="146">
        <v>18</v>
      </c>
      <c r="T1154" s="146">
        <v>19</v>
      </c>
      <c r="U1154" s="146">
        <v>20</v>
      </c>
      <c r="V1154" s="146">
        <v>21</v>
      </c>
      <c r="W1154" s="146">
        <v>22</v>
      </c>
      <c r="X1154" s="146">
        <v>23</v>
      </c>
      <c r="Y1154" s="146">
        <v>24</v>
      </c>
      <c r="Z1154" s="146">
        <v>25</v>
      </c>
      <c r="AA1154" s="146">
        <v>26</v>
      </c>
      <c r="AB1154" s="146">
        <v>27</v>
      </c>
      <c r="AC1154" s="146">
        <v>28</v>
      </c>
      <c r="AD1154" s="146">
        <v>29</v>
      </c>
      <c r="AE1154" s="146">
        <v>30</v>
      </c>
      <c r="AF1154" s="146">
        <v>31</v>
      </c>
      <c r="AG1154" s="146">
        <v>32</v>
      </c>
      <c r="AH1154" s="146">
        <v>33</v>
      </c>
      <c r="AI1154" s="146">
        <v>34</v>
      </c>
      <c r="AJ1154" s="146">
        <v>35</v>
      </c>
      <c r="AK1154" s="146">
        <v>36</v>
      </c>
      <c r="AL1154" s="146">
        <v>37</v>
      </c>
      <c r="AM1154" s="146">
        <v>38</v>
      </c>
      <c r="AN1154" s="146">
        <v>39</v>
      </c>
      <c r="AO1154" s="146">
        <v>40</v>
      </c>
      <c r="AP1154" s="146">
        <v>41</v>
      </c>
      <c r="AQ1154" s="146">
        <v>42</v>
      </c>
    </row>
    <row r="1155" spans="1:43" x14ac:dyDescent="0.25">
      <c r="A1155" s="146">
        <v>0</v>
      </c>
      <c r="B1155" s="146">
        <v>1</v>
      </c>
      <c r="C1155" s="146">
        <v>2</v>
      </c>
      <c r="D1155" s="146">
        <v>3</v>
      </c>
      <c r="E1155" s="146">
        <v>4</v>
      </c>
      <c r="F1155" s="146">
        <v>5</v>
      </c>
      <c r="G1155" s="146">
        <v>6</v>
      </c>
      <c r="H1155" s="146">
        <v>7</v>
      </c>
      <c r="I1155" s="146">
        <v>8</v>
      </c>
      <c r="J1155" s="146">
        <v>9</v>
      </c>
      <c r="K1155" s="146">
        <v>10</v>
      </c>
      <c r="L1155" s="146">
        <v>11</v>
      </c>
      <c r="M1155" s="146">
        <v>12</v>
      </c>
      <c r="N1155" s="146">
        <v>13</v>
      </c>
      <c r="O1155" s="146">
        <v>14</v>
      </c>
      <c r="P1155" s="146">
        <v>15</v>
      </c>
      <c r="Q1155" s="146">
        <v>16</v>
      </c>
      <c r="R1155" s="146">
        <v>17</v>
      </c>
      <c r="S1155" s="146">
        <v>18</v>
      </c>
      <c r="T1155" s="146">
        <v>19</v>
      </c>
      <c r="U1155" s="146">
        <v>20</v>
      </c>
      <c r="V1155" s="146">
        <v>21</v>
      </c>
      <c r="W1155" s="146">
        <v>22</v>
      </c>
      <c r="X1155" s="146">
        <v>23</v>
      </c>
      <c r="Y1155" s="146">
        <v>24</v>
      </c>
      <c r="Z1155" s="146">
        <v>25</v>
      </c>
      <c r="AA1155" s="146">
        <v>26</v>
      </c>
      <c r="AB1155" s="146">
        <v>27</v>
      </c>
      <c r="AC1155" s="146">
        <v>28</v>
      </c>
      <c r="AD1155" s="146">
        <v>29</v>
      </c>
      <c r="AE1155" s="146">
        <v>30</v>
      </c>
      <c r="AF1155" s="146">
        <v>31</v>
      </c>
      <c r="AG1155" s="146">
        <v>32</v>
      </c>
      <c r="AH1155" s="146">
        <v>33</v>
      </c>
      <c r="AI1155" s="146">
        <v>34</v>
      </c>
      <c r="AJ1155" s="146">
        <v>35</v>
      </c>
      <c r="AK1155" s="146">
        <v>36</v>
      </c>
      <c r="AL1155" s="146">
        <v>37</v>
      </c>
      <c r="AM1155" s="146">
        <v>38</v>
      </c>
      <c r="AN1155" s="146">
        <v>39</v>
      </c>
      <c r="AO1155" s="146">
        <v>40</v>
      </c>
      <c r="AP1155" s="146">
        <v>41</v>
      </c>
      <c r="AQ1155" s="146">
        <v>42</v>
      </c>
    </row>
    <row r="1156" spans="1:43" x14ac:dyDescent="0.25">
      <c r="A1156" s="146">
        <v>0</v>
      </c>
      <c r="B1156" s="146">
        <v>1</v>
      </c>
      <c r="C1156" s="146">
        <v>2</v>
      </c>
      <c r="D1156" s="146">
        <v>3</v>
      </c>
      <c r="E1156" s="146">
        <v>4</v>
      </c>
      <c r="F1156" s="146">
        <v>5</v>
      </c>
      <c r="G1156" s="146">
        <v>6</v>
      </c>
      <c r="H1156" s="146">
        <v>7</v>
      </c>
      <c r="I1156" s="146">
        <v>8</v>
      </c>
      <c r="J1156" s="146">
        <v>9</v>
      </c>
      <c r="K1156" s="146">
        <v>10</v>
      </c>
      <c r="L1156" s="146">
        <v>11</v>
      </c>
      <c r="M1156" s="146">
        <v>12</v>
      </c>
      <c r="N1156" s="146">
        <v>13</v>
      </c>
      <c r="O1156" s="146">
        <v>14</v>
      </c>
      <c r="P1156" s="146">
        <v>15</v>
      </c>
      <c r="Q1156" s="146">
        <v>16</v>
      </c>
      <c r="R1156" s="146">
        <v>17</v>
      </c>
      <c r="S1156" s="146">
        <v>18</v>
      </c>
      <c r="T1156" s="146">
        <v>19</v>
      </c>
      <c r="U1156" s="146">
        <v>20</v>
      </c>
      <c r="V1156" s="146">
        <v>21</v>
      </c>
      <c r="W1156" s="146">
        <v>22</v>
      </c>
      <c r="X1156" s="146">
        <v>23</v>
      </c>
      <c r="Y1156" s="146">
        <v>24</v>
      </c>
      <c r="Z1156" s="146">
        <v>25</v>
      </c>
      <c r="AA1156" s="146">
        <v>26</v>
      </c>
      <c r="AB1156" s="146">
        <v>27</v>
      </c>
      <c r="AC1156" s="146">
        <v>28</v>
      </c>
      <c r="AD1156" s="146">
        <v>29</v>
      </c>
      <c r="AE1156" s="146">
        <v>30</v>
      </c>
      <c r="AF1156" s="146">
        <v>31</v>
      </c>
      <c r="AG1156" s="146">
        <v>32</v>
      </c>
      <c r="AH1156" s="146">
        <v>33</v>
      </c>
      <c r="AI1156" s="146">
        <v>34</v>
      </c>
      <c r="AJ1156" s="146">
        <v>35</v>
      </c>
      <c r="AK1156" s="146">
        <v>36</v>
      </c>
      <c r="AL1156" s="146">
        <v>37</v>
      </c>
      <c r="AM1156" s="146">
        <v>38</v>
      </c>
      <c r="AN1156" s="146">
        <v>39</v>
      </c>
      <c r="AO1156" s="146">
        <v>40</v>
      </c>
      <c r="AP1156" s="146">
        <v>41</v>
      </c>
      <c r="AQ1156" s="146">
        <v>42</v>
      </c>
    </row>
    <row r="1157" spans="1:43" x14ac:dyDescent="0.25">
      <c r="A1157" s="146">
        <v>0</v>
      </c>
      <c r="B1157" s="146">
        <v>1</v>
      </c>
      <c r="C1157" s="146">
        <v>2</v>
      </c>
      <c r="D1157" s="146">
        <v>3</v>
      </c>
      <c r="E1157" s="146">
        <v>4</v>
      </c>
      <c r="F1157" s="146">
        <v>5</v>
      </c>
      <c r="G1157" s="146">
        <v>6</v>
      </c>
      <c r="H1157" s="146">
        <v>7</v>
      </c>
      <c r="I1157" s="146">
        <v>8</v>
      </c>
      <c r="J1157" s="146">
        <v>9</v>
      </c>
      <c r="K1157" s="146">
        <v>10</v>
      </c>
      <c r="L1157" s="146">
        <v>11</v>
      </c>
      <c r="M1157" s="146">
        <v>12</v>
      </c>
      <c r="N1157" s="146">
        <v>13</v>
      </c>
      <c r="O1157" s="146">
        <v>14</v>
      </c>
      <c r="P1157" s="146">
        <v>15</v>
      </c>
      <c r="Q1157" s="146">
        <v>16</v>
      </c>
      <c r="R1157" s="146">
        <v>17</v>
      </c>
      <c r="S1157" s="146">
        <v>18</v>
      </c>
      <c r="T1157" s="146">
        <v>19</v>
      </c>
      <c r="U1157" s="146">
        <v>20</v>
      </c>
      <c r="V1157" s="146">
        <v>21</v>
      </c>
      <c r="W1157" s="146">
        <v>22</v>
      </c>
      <c r="X1157" s="146">
        <v>23</v>
      </c>
      <c r="Y1157" s="146">
        <v>24</v>
      </c>
      <c r="Z1157" s="146">
        <v>25</v>
      </c>
      <c r="AA1157" s="146">
        <v>26</v>
      </c>
      <c r="AB1157" s="146">
        <v>27</v>
      </c>
      <c r="AC1157" s="146">
        <v>28</v>
      </c>
      <c r="AD1157" s="146">
        <v>29</v>
      </c>
      <c r="AE1157" s="146">
        <v>30</v>
      </c>
      <c r="AF1157" s="146">
        <v>31</v>
      </c>
      <c r="AG1157" s="146">
        <v>32</v>
      </c>
      <c r="AH1157" s="146">
        <v>33</v>
      </c>
      <c r="AI1157" s="146">
        <v>34</v>
      </c>
      <c r="AJ1157" s="146">
        <v>35</v>
      </c>
      <c r="AK1157" s="146">
        <v>36</v>
      </c>
      <c r="AL1157" s="146">
        <v>37</v>
      </c>
      <c r="AM1157" s="146">
        <v>38</v>
      </c>
      <c r="AN1157" s="146">
        <v>39</v>
      </c>
      <c r="AO1157" s="146">
        <v>40</v>
      </c>
      <c r="AP1157" s="146">
        <v>41</v>
      </c>
      <c r="AQ1157" s="146">
        <v>42</v>
      </c>
    </row>
    <row r="1158" spans="1:43" x14ac:dyDescent="0.25">
      <c r="A1158" s="146">
        <v>0</v>
      </c>
      <c r="B1158" s="146">
        <v>1</v>
      </c>
      <c r="C1158" s="146">
        <v>2</v>
      </c>
      <c r="D1158" s="146">
        <v>3</v>
      </c>
      <c r="E1158" s="146">
        <v>4</v>
      </c>
      <c r="F1158" s="146">
        <v>5</v>
      </c>
      <c r="G1158" s="146">
        <v>6</v>
      </c>
      <c r="H1158" s="146">
        <v>7</v>
      </c>
      <c r="I1158" s="146">
        <v>8</v>
      </c>
      <c r="J1158" s="146">
        <v>9</v>
      </c>
      <c r="K1158" s="146">
        <v>10</v>
      </c>
      <c r="L1158" s="146">
        <v>11</v>
      </c>
      <c r="M1158" s="146">
        <v>12</v>
      </c>
      <c r="N1158" s="146">
        <v>13</v>
      </c>
      <c r="O1158" s="146">
        <v>14</v>
      </c>
      <c r="P1158" s="146">
        <v>15</v>
      </c>
      <c r="Q1158" s="146">
        <v>16</v>
      </c>
      <c r="R1158" s="146">
        <v>17</v>
      </c>
      <c r="S1158" s="146">
        <v>18</v>
      </c>
      <c r="T1158" s="146">
        <v>19</v>
      </c>
      <c r="U1158" s="146">
        <v>20</v>
      </c>
      <c r="V1158" s="146">
        <v>21</v>
      </c>
      <c r="W1158" s="146">
        <v>22</v>
      </c>
      <c r="X1158" s="146">
        <v>23</v>
      </c>
      <c r="Y1158" s="146">
        <v>24</v>
      </c>
      <c r="Z1158" s="146">
        <v>25</v>
      </c>
      <c r="AA1158" s="146">
        <v>26</v>
      </c>
      <c r="AB1158" s="146">
        <v>27</v>
      </c>
      <c r="AC1158" s="146">
        <v>28</v>
      </c>
      <c r="AD1158" s="146">
        <v>29</v>
      </c>
      <c r="AE1158" s="146">
        <v>30</v>
      </c>
      <c r="AF1158" s="146">
        <v>31</v>
      </c>
      <c r="AG1158" s="146">
        <v>32</v>
      </c>
      <c r="AH1158" s="146">
        <v>33</v>
      </c>
      <c r="AI1158" s="146">
        <v>34</v>
      </c>
      <c r="AJ1158" s="146">
        <v>35</v>
      </c>
      <c r="AK1158" s="146">
        <v>36</v>
      </c>
      <c r="AL1158" s="146">
        <v>37</v>
      </c>
      <c r="AM1158" s="146">
        <v>38</v>
      </c>
      <c r="AN1158" s="146">
        <v>39</v>
      </c>
      <c r="AO1158" s="146">
        <v>40</v>
      </c>
      <c r="AP1158" s="146">
        <v>41</v>
      </c>
      <c r="AQ1158" s="146">
        <v>42</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521"/>
  <sheetViews>
    <sheetView topLeftCell="B442" workbookViewId="0">
      <selection activeCell="I469" sqref="I469"/>
    </sheetView>
  </sheetViews>
  <sheetFormatPr defaultRowHeight="15" x14ac:dyDescent="0.25"/>
  <cols>
    <col min="1" max="1" width="9.140625" style="334"/>
    <col min="2" max="33" width="28.5703125" style="334" customWidth="1"/>
    <col min="34" max="16384" width="9.140625" style="334"/>
  </cols>
  <sheetData>
    <row r="1" spans="1:5" x14ac:dyDescent="0.25">
      <c r="A1" s="329" t="s">
        <v>3487</v>
      </c>
      <c r="B1" s="334" t="s">
        <v>3510</v>
      </c>
      <c r="C1" s="334" t="s">
        <v>3508</v>
      </c>
      <c r="D1" s="334" t="s">
        <v>3509</v>
      </c>
    </row>
    <row r="2" spans="1:5" x14ac:dyDescent="0.25">
      <c r="A2" s="330" t="s">
        <v>3488</v>
      </c>
      <c r="B2" s="332">
        <f>COUNTIFS('Zásobník_Máj 2023'!$IB:$IB,"&lt;1",'Zásobník_Máj 2023'!$IB:$IB,"&gt;0")</f>
        <v>190</v>
      </c>
      <c r="C2" s="332">
        <f>COUNTIFS('Zásobník_Máj 2023'!$D:$D,"R",'Zásobník_Máj 2023'!$IB:$IB,"&lt;1",'Zásobník_Máj 2023'!$IB:$IB,"&gt;0")</f>
        <v>3</v>
      </c>
      <c r="D2" s="332">
        <f>B2-C2</f>
        <v>187</v>
      </c>
    </row>
    <row r="3" spans="1:5" x14ac:dyDescent="0.25">
      <c r="A3" s="330" t="s">
        <v>3489</v>
      </c>
      <c r="B3" s="332">
        <f>COUNTIFS('Zásobník_Máj 2023'!$IB:$IB,"&gt;=1",'Zásobník_Máj 2023'!$IB:$IB,"&lt;2")</f>
        <v>54</v>
      </c>
      <c r="C3" s="332">
        <f>COUNTIFS('Zásobník_Máj 2023'!$D:$D,"R",'Zásobník_Máj 2023'!$IB:$IB,"&gt;=1",'Zásobník_Máj 2023'!$IB:$IB,"&lt;2")</f>
        <v>0</v>
      </c>
      <c r="D3" s="332">
        <f t="shared" ref="D3:D9" si="0">B3-C3</f>
        <v>54</v>
      </c>
    </row>
    <row r="4" spans="1:5" x14ac:dyDescent="0.25">
      <c r="A4" s="330" t="s">
        <v>3490</v>
      </c>
      <c r="B4" s="332">
        <f>COUNTIFS('Zásobník_Máj 2023'!$IB:$IB,"&gt;=2",'Zásobník_Máj 2023'!$IB:$IB,"&lt;3")</f>
        <v>31</v>
      </c>
      <c r="C4" s="332">
        <f>COUNTIFS('Zásobník_Máj 2023'!$D:$D,"R",'Zásobník_Máj 2023'!$IB:$IB,"&gt;=2",'Zásobník_Máj 2023'!$IB:$IB,"&lt;3")</f>
        <v>0</v>
      </c>
      <c r="D4" s="332">
        <f t="shared" si="0"/>
        <v>31</v>
      </c>
    </row>
    <row r="5" spans="1:5" x14ac:dyDescent="0.25">
      <c r="A5" s="330" t="s">
        <v>3491</v>
      </c>
      <c r="B5" s="332">
        <f>COUNTIFS('Zásobník_Máj 2023'!$IB:$IB,"&gt;=3",'Zásobník_Máj 2023'!$IB:$IB,"&lt;4")</f>
        <v>28</v>
      </c>
      <c r="C5" s="332">
        <f>COUNTIFS('Zásobník_Máj 2023'!$D:$D,"R",'Zásobník_Máj 2023'!$IB:$IB,"&gt;=3",'Zásobník_Máj 2023'!$IB:$IB,"&lt;4")</f>
        <v>1</v>
      </c>
      <c r="D5" s="332">
        <f t="shared" si="0"/>
        <v>27</v>
      </c>
    </row>
    <row r="6" spans="1:5" x14ac:dyDescent="0.25">
      <c r="A6" s="330" t="s">
        <v>3492</v>
      </c>
      <c r="B6" s="332">
        <f>COUNTIFS('Zásobník_Máj 2023'!$IB:$IB,"&gt;=4",'Zásobník_Máj 2023'!$IB:$IB,"&lt;5")</f>
        <v>23</v>
      </c>
      <c r="C6" s="332">
        <f>COUNTIFS('Zásobník_Máj 2023'!$D:$D,"R",'Zásobník_Máj 2023'!$IB:$IB,"&gt;=4",'Zásobník_Máj 2023'!$IB:$IB,"&lt;5")</f>
        <v>1</v>
      </c>
      <c r="D6" s="332">
        <f t="shared" si="0"/>
        <v>22</v>
      </c>
    </row>
    <row r="7" spans="1:5" x14ac:dyDescent="0.25">
      <c r="A7" s="339" t="s">
        <v>3506</v>
      </c>
      <c r="B7" s="332">
        <f>COUNTIFS('Zásobník_Máj 2023'!$IB:$IB,"&gt;=5",'Zásobník_Máj 2023'!$IB:$IB,"&lt;10")</f>
        <v>58</v>
      </c>
      <c r="C7" s="332">
        <f>COUNTIFS('Zásobník_Máj 2023'!$D:$D,"R",'Zásobník_Máj 2023'!$IB:$IB,"&gt;=5",'Zásobník_Máj 2023'!$IB:$IB,"&lt;10")</f>
        <v>2</v>
      </c>
      <c r="D7" s="332">
        <f t="shared" si="0"/>
        <v>56</v>
      </c>
    </row>
    <row r="8" spans="1:5" x14ac:dyDescent="0.25">
      <c r="A8" s="340" t="s">
        <v>3507</v>
      </c>
      <c r="B8" s="332">
        <f>COUNTIFS('Zásobník_Máj 2023'!$IB:$IB,"&gt;=10",'Zásobník_Máj 2023'!$IB:$IB,"&lt;24")</f>
        <v>28</v>
      </c>
      <c r="C8" s="332">
        <f>COUNTIFS('Zásobník_Máj 2023'!$D:$D,"R",'Zásobník_Máj 2023'!$IB:$IB,"&gt;=10",'Zásobník_Máj 2023'!$IB:$IB,"&lt;24")</f>
        <v>4</v>
      </c>
      <c r="D8" s="332">
        <f t="shared" si="0"/>
        <v>24</v>
      </c>
    </row>
    <row r="9" spans="1:5" x14ac:dyDescent="0.25">
      <c r="A9" s="330" t="s">
        <v>3505</v>
      </c>
      <c r="B9" s="332">
        <f>COUNTIFS('Zásobník_Máj 2023'!$IB:$IB,"&gt;=24")</f>
        <v>7</v>
      </c>
      <c r="C9" s="332">
        <f>COUNTIFS('Zásobník_Máj 2023'!$D:$D,"R",'Zásobník_Máj 2023'!$IB:$IB,"&gt;=24")</f>
        <v>0</v>
      </c>
      <c r="D9" s="332">
        <f t="shared" si="0"/>
        <v>7</v>
      </c>
    </row>
    <row r="10" spans="1:5" x14ac:dyDescent="0.25">
      <c r="A10" s="330"/>
      <c r="B10" s="334">
        <f>SUM(B2:B9)</f>
        <v>419</v>
      </c>
      <c r="C10" s="334">
        <f>SUM(C2:C9)</f>
        <v>11</v>
      </c>
      <c r="D10" s="334">
        <f>SUM(D2:D9)</f>
        <v>408</v>
      </c>
    </row>
    <row r="12" spans="1:5" s="331" customFormat="1" x14ac:dyDescent="0.25">
      <c r="A12" s="329" t="s">
        <v>3487</v>
      </c>
      <c r="B12" s="329" t="s">
        <v>197</v>
      </c>
      <c r="C12" s="329" t="s">
        <v>79</v>
      </c>
      <c r="D12" s="337" t="s">
        <v>206</v>
      </c>
      <c r="E12" s="329" t="s">
        <v>94</v>
      </c>
    </row>
    <row r="13" spans="1:5" x14ac:dyDescent="0.25">
      <c r="A13" s="330" t="s">
        <v>3488</v>
      </c>
      <c r="B13" s="332">
        <f>COUNTIFS('Zásobník_Máj 2023'!$K:$K,kontrola!B$12,'Zásobník_Máj 2023'!$IB:$IB,"&lt;1",'Zásobník_Máj 2023'!$IB:$IB,"&gt;0")</f>
        <v>3</v>
      </c>
      <c r="C13" s="332">
        <f>COUNTIFS('Zásobník_Máj 2023'!$K:$K,kontrola!C$12,'Zásobník_Máj 2023'!$IB:$IB,"&lt;1",'Zásobník_Máj 2023'!$IB:$IB,"&gt;0")</f>
        <v>82</v>
      </c>
      <c r="D13" s="332">
        <f>COUNTIFS('Zásobník_Máj 2023'!$K:$K,kontrola!D$12,'Zásobník_Máj 2023'!$IB:$IB,"&lt;1",'Zásobník_Máj 2023'!$IB:$IB,"&gt;0")</f>
        <v>58</v>
      </c>
      <c r="E13" s="332">
        <f>COUNTIFS('Zásobník_Máj 2023'!$K:$K,kontrola!E$12,'Zásobník_Máj 2023'!$IB:$IB,"&lt;1",'Zásobník_Máj 2023'!$IB:$IB,"&gt;0")</f>
        <v>47</v>
      </c>
    </row>
    <row r="14" spans="1:5" x14ac:dyDescent="0.25">
      <c r="A14" s="330" t="s">
        <v>3489</v>
      </c>
      <c r="B14" s="332">
        <f>COUNTIFS('Zásobník_Máj 2023'!$K:$K,kontrola!B$12,'Zásobník_Máj 2023'!$IB:$IB,"&gt;=1",'Zásobník_Máj 2023'!$IB:$IB,"&lt;2")</f>
        <v>4</v>
      </c>
      <c r="C14" s="332">
        <f>COUNTIFS('Zásobník_Máj 2023'!$K:$K,kontrola!C$12,'Zásobník_Máj 2023'!$IB:$IB,"&gt;=1",'Zásobník_Máj 2023'!$IB:$IB,"&lt;2")</f>
        <v>29</v>
      </c>
      <c r="D14" s="332">
        <f>COUNTIFS('Zásobník_Máj 2023'!$K:$K,kontrola!D$12,'Zásobník_Máj 2023'!$IB:$IB,"&gt;=1",'Zásobník_Máj 2023'!$IB:$IB,"&lt;2")</f>
        <v>4</v>
      </c>
      <c r="E14" s="332">
        <f>COUNTIFS('Zásobník_Máj 2023'!$K:$K,kontrola!E$12,'Zásobník_Máj 2023'!$IB:$IB,"&gt;=1",'Zásobník_Máj 2023'!$IB:$IB,"&lt;2")</f>
        <v>17</v>
      </c>
    </row>
    <row r="15" spans="1:5" x14ac:dyDescent="0.25">
      <c r="A15" s="330" t="s">
        <v>3490</v>
      </c>
      <c r="B15" s="332">
        <f>COUNTIFS('Zásobník_Máj 2023'!$K:$K,kontrola!B$12,'Zásobník_Máj 2023'!$IB:$IB,"&gt;=2",'Zásobník_Máj 2023'!$IB:$IB,"&lt;3")</f>
        <v>2</v>
      </c>
      <c r="C15" s="332">
        <f>COUNTIFS('Zásobník_Máj 2023'!$K:$K,kontrola!C$12,'Zásobník_Máj 2023'!$IB:$IB,"&gt;=2",'Zásobník_Máj 2023'!$IB:$IB,"&lt;3")</f>
        <v>15</v>
      </c>
      <c r="D15" s="332">
        <f>COUNTIFS('Zásobník_Máj 2023'!$K:$K,kontrola!D$12,'Zásobník_Máj 2023'!$IB:$IB,"&gt;=2",'Zásobník_Máj 2023'!$IB:$IB,"&lt;3")</f>
        <v>2</v>
      </c>
      <c r="E15" s="332">
        <f>COUNTIFS('Zásobník_Máj 2023'!$K:$K,kontrola!E$12,'Zásobník_Máj 2023'!$IB:$IB,"&gt;=2",'Zásobník_Máj 2023'!$IB:$IB,"&lt;3")</f>
        <v>12</v>
      </c>
    </row>
    <row r="16" spans="1:5" x14ac:dyDescent="0.25">
      <c r="A16" s="330" t="s">
        <v>3491</v>
      </c>
      <c r="B16" s="332">
        <f>COUNTIFS('Zásobník_Máj 2023'!$K:$K,kontrola!B$12,'Zásobník_Máj 2023'!$IB:$IB,"&gt;=3",'Zásobník_Máj 2023'!$IB:$IB,"&lt;4")</f>
        <v>2</v>
      </c>
      <c r="C16" s="332">
        <f>COUNTIFS('Zásobník_Máj 2023'!$K:$K,kontrola!C$12,'Zásobník_Máj 2023'!$IB:$IB,"&gt;=3",'Zásobník_Máj 2023'!$IB:$IB,"&lt;4")</f>
        <v>12</v>
      </c>
      <c r="D16" s="332">
        <f>COUNTIFS('Zásobník_Máj 2023'!$K:$K,kontrola!D$12,'Zásobník_Máj 2023'!$IB:$IB,"&gt;=3",'Zásobník_Máj 2023'!$IB:$IB,"&lt;4")</f>
        <v>1</v>
      </c>
      <c r="E16" s="332">
        <f>COUNTIFS('Zásobník_Máj 2023'!$K:$K,kontrola!E$12,'Zásobník_Máj 2023'!$IB:$IB,"&gt;=3",'Zásobník_Máj 2023'!$IB:$IB,"&lt;4")</f>
        <v>13</v>
      </c>
    </row>
    <row r="17" spans="1:34" x14ac:dyDescent="0.25">
      <c r="A17" s="330" t="s">
        <v>3492</v>
      </c>
      <c r="B17" s="332">
        <f>COUNTIFS('Zásobník_Máj 2023'!$K:$K,kontrola!B$12,'Zásobník_Máj 2023'!$IB:$IB,"&gt;=4",'Zásobník_Máj 2023'!$IB:$IB,"&lt;5")</f>
        <v>3</v>
      </c>
      <c r="C17" s="332">
        <f>COUNTIFS('Zásobník_Máj 2023'!$K:$K,kontrola!C$12,'Zásobník_Máj 2023'!$IB:$IB,"&gt;=4",'Zásobník_Máj 2023'!$IB:$IB,"&lt;5")</f>
        <v>14</v>
      </c>
      <c r="D17" s="332">
        <f>COUNTIFS('Zásobník_Máj 2023'!$K:$K,kontrola!D$12,'Zásobník_Máj 2023'!$IB:$IB,"&gt;=4",'Zásobník_Máj 2023'!$IB:$IB,"&lt;5")</f>
        <v>0</v>
      </c>
      <c r="E17" s="332">
        <f>COUNTIFS('Zásobník_Máj 2023'!$K:$K,kontrola!E$12,'Zásobník_Máj 2023'!$IB:$IB,"&gt;=4",'Zásobník_Máj 2023'!$IB:$IB,"&lt;5")</f>
        <v>5</v>
      </c>
    </row>
    <row r="18" spans="1:34" x14ac:dyDescent="0.25">
      <c r="A18" s="339" t="s">
        <v>3506</v>
      </c>
      <c r="B18" s="332">
        <f>COUNTIFS('Zásobník_Máj 2023'!$K:$K,kontrola!B$12,'Zásobník_Máj 2023'!$IB:$IB,"&gt;=5",'Zásobník_Máj 2023'!$IB:$IB,"&lt;10")</f>
        <v>2</v>
      </c>
      <c r="C18" s="332">
        <f>COUNTIFS('Zásobník_Máj 2023'!$K:$K,kontrola!C$12,'Zásobník_Máj 2023'!$IB:$IB,"&gt;=5",'Zásobník_Máj 2023'!$IB:$IB,"&lt;10")</f>
        <v>34</v>
      </c>
      <c r="D18" s="332">
        <f>COUNTIFS('Zásobník_Máj 2023'!$K:$K,kontrola!D$12,'Zásobník_Máj 2023'!$IB:$IB,"&gt;=5",'Zásobník_Máj 2023'!$IB:$IB,"&lt;10")</f>
        <v>3</v>
      </c>
      <c r="E18" s="332">
        <f>COUNTIFS('Zásobník_Máj 2023'!$K:$K,kontrola!E$12,'Zásobník_Máj 2023'!$IB:$IB,"&gt;=5",'Zásobník_Máj 2023'!$IB:$IB,"&lt;10")</f>
        <v>18</v>
      </c>
    </row>
    <row r="19" spans="1:34" x14ac:dyDescent="0.25">
      <c r="A19" s="340" t="s">
        <v>3507</v>
      </c>
      <c r="B19" s="332">
        <f>COUNTIFS('Zásobník_Máj 2023'!$K:$K,kontrola!B$12,'Zásobník_Máj 2023'!$IB:$IB,"&gt;=10",'Zásobník_Máj 2023'!$IB:$IB,"&lt;24")</f>
        <v>0</v>
      </c>
      <c r="C19" s="332">
        <f>COUNTIFS('Zásobník_Máj 2023'!$K:$K,kontrola!C$12,'Zásobník_Máj 2023'!$IB:$IB,"&gt;=10",'Zásobník_Máj 2023'!$IB:$IB,"&lt;24")</f>
        <v>17</v>
      </c>
      <c r="D19" s="332">
        <f>COUNTIFS('Zásobník_Máj 2023'!$K:$K,kontrola!D$12,'Zásobník_Máj 2023'!$IB:$IB,"&gt;=10",'Zásobník_Máj 2023'!$IB:$IB,"&lt;24")</f>
        <v>0</v>
      </c>
      <c r="E19" s="332">
        <f>COUNTIFS('Zásobník_Máj 2023'!$K:$K,kontrola!E$12,'Zásobník_Máj 2023'!$IB:$IB,"&gt;=10",'Zásobník_Máj 2023'!$IB:$IB,"&lt;24")</f>
        <v>10</v>
      </c>
    </row>
    <row r="20" spans="1:34" x14ac:dyDescent="0.25">
      <c r="A20" s="330" t="s">
        <v>3505</v>
      </c>
      <c r="B20" s="332">
        <f>COUNTIFS('Zásobník_Máj 2023'!$K:$K,kontrola!B$12,'Zásobník_Máj 2023'!$IB:$IB,"&gt;=24")</f>
        <v>0</v>
      </c>
      <c r="C20" s="332">
        <f>COUNTIFS('Zásobník_Máj 2023'!$K:$K,kontrola!C$12,'Zásobník_Máj 2023'!$IB:$IB,"&gt;=24")</f>
        <v>4</v>
      </c>
      <c r="D20" s="332">
        <f>COUNTIFS('Zásobník_Máj 2023'!$K:$K,kontrola!D$12,'Zásobník_Máj 2023'!$IB:$IB,"&gt;=24")</f>
        <v>0</v>
      </c>
      <c r="E20" s="332">
        <f>COUNTIFS('Zásobník_Máj 2023'!$K:$K,kontrola!E$12,'Zásobník_Máj 2023'!$IB:$IB,"&gt;=24")</f>
        <v>3</v>
      </c>
    </row>
    <row r="21" spans="1:34" x14ac:dyDescent="0.25">
      <c r="B21" s="334">
        <f>SUM(B13:B20)</f>
        <v>16</v>
      </c>
      <c r="C21" s="334">
        <f t="shared" ref="C21:E21" si="1">SUM(C13:C20)</f>
        <v>207</v>
      </c>
      <c r="D21" s="334">
        <f t="shared" si="1"/>
        <v>68</v>
      </c>
      <c r="E21" s="334">
        <f t="shared" si="1"/>
        <v>125</v>
      </c>
    </row>
    <row r="23" spans="1:34" s="331" customFormat="1" x14ac:dyDescent="0.25">
      <c r="A23" s="329" t="s">
        <v>3487</v>
      </c>
      <c r="B23" s="329">
        <v>5</v>
      </c>
      <c r="C23" s="329">
        <v>10</v>
      </c>
      <c r="D23" s="329">
        <v>40</v>
      </c>
    </row>
    <row r="24" spans="1:34" x14ac:dyDescent="0.25">
      <c r="A24" s="330" t="s">
        <v>3488</v>
      </c>
      <c r="B24" s="332">
        <f>COUNTIFS('Zásobník_Máj 2023'!$J:$J,kontrola!B$23,'Zásobník_Máj 2023'!$IB:$IB,"&lt;1",'Zásobník_Máj 2023'!$IB:$IB,"&gt;0")</f>
        <v>66</v>
      </c>
      <c r="C24" s="332">
        <f>COUNTIFS('Zásobník_Máj 2023'!$J:$J,kontrola!C$23,'Zásobník_Máj 2023'!$IB:$IB,"&lt;1",'Zásobník_Máj 2023'!$IB:$IB,"&gt;0")</f>
        <v>38</v>
      </c>
      <c r="D24" s="332">
        <f>COUNTIFS('Zásobník_Máj 2023'!$J:$J,kontrola!D$23,'Zásobník_Máj 2023'!$IB:$IB,"&lt;1",'Zásobník_Máj 2023'!$IB:$IB,"&gt;0")</f>
        <v>86</v>
      </c>
      <c r="E24" s="332"/>
      <c r="F24" s="332"/>
      <c r="G24" s="332"/>
      <c r="H24" s="332"/>
      <c r="I24" s="332"/>
      <c r="J24" s="332"/>
      <c r="K24" s="332"/>
      <c r="L24" s="332"/>
      <c r="M24" s="332"/>
      <c r="N24" s="332"/>
      <c r="O24" s="332"/>
      <c r="P24" s="332"/>
      <c r="Q24" s="332"/>
      <c r="R24" s="332"/>
      <c r="S24" s="332"/>
      <c r="T24" s="332"/>
      <c r="U24" s="332"/>
      <c r="V24" s="332"/>
      <c r="W24" s="332"/>
      <c r="X24" s="332"/>
      <c r="Y24" s="332"/>
      <c r="Z24" s="332"/>
      <c r="AA24" s="332"/>
      <c r="AB24" s="332"/>
      <c r="AC24" s="332"/>
      <c r="AD24" s="332"/>
      <c r="AE24" s="332"/>
      <c r="AF24" s="332"/>
      <c r="AG24" s="332"/>
      <c r="AH24" s="332"/>
    </row>
    <row r="25" spans="1:34" x14ac:dyDescent="0.25">
      <c r="A25" s="330" t="s">
        <v>3489</v>
      </c>
      <c r="B25" s="332">
        <f>COUNTIFS('Zásobník_Máj 2023'!$J:$J,kontrola!B$23,'Zásobník_Máj 2023'!$IB:$IB,"&gt;=1",'Zásobník_Máj 2023'!$IB:$IB,"&lt;2")</f>
        <v>12</v>
      </c>
      <c r="C25" s="332">
        <f>COUNTIFS('Zásobník_Máj 2023'!$J:$J,kontrola!C$23,'Zásobník_Máj 2023'!$IB:$IB,"&gt;=1",'Zásobník_Máj 2023'!$IB:$IB,"&lt;2")</f>
        <v>20</v>
      </c>
      <c r="D25" s="332">
        <f>COUNTIFS('Zásobník_Máj 2023'!$J:$J,kontrola!D$23,'Zásobník_Máj 2023'!$IB:$IB,"&gt;=1",'Zásobník_Máj 2023'!$IB:$IB,"&lt;2")</f>
        <v>22</v>
      </c>
      <c r="E25" s="332"/>
      <c r="F25" s="332"/>
      <c r="G25" s="332"/>
      <c r="H25" s="332"/>
      <c r="I25" s="332"/>
      <c r="J25" s="332"/>
      <c r="K25" s="332"/>
      <c r="L25" s="332"/>
      <c r="M25" s="332"/>
      <c r="N25" s="332"/>
      <c r="O25" s="332"/>
      <c r="P25" s="332"/>
      <c r="Q25" s="332"/>
      <c r="R25" s="332"/>
      <c r="S25" s="332"/>
      <c r="T25" s="332"/>
      <c r="U25" s="332"/>
      <c r="V25" s="332"/>
      <c r="W25" s="332"/>
      <c r="X25" s="332"/>
      <c r="Y25" s="332"/>
      <c r="Z25" s="332"/>
      <c r="AA25" s="332"/>
      <c r="AB25" s="332"/>
      <c r="AC25" s="332"/>
      <c r="AD25" s="332"/>
      <c r="AE25" s="332"/>
      <c r="AF25" s="332"/>
      <c r="AG25" s="332"/>
      <c r="AH25" s="332"/>
    </row>
    <row r="26" spans="1:34" x14ac:dyDescent="0.25">
      <c r="A26" s="330" t="s">
        <v>3490</v>
      </c>
      <c r="B26" s="332">
        <f>COUNTIFS('Zásobník_Máj 2023'!$J:$J,kontrola!B$23,'Zásobník_Máj 2023'!$IB:$IB,"&gt;=2",'Zásobník_Máj 2023'!$IB:$IB,"&lt;3")</f>
        <v>11</v>
      </c>
      <c r="C26" s="332">
        <f>COUNTIFS('Zásobník_Máj 2023'!$J:$J,kontrola!C$23,'Zásobník_Máj 2023'!$IB:$IB,"&gt;=2",'Zásobník_Máj 2023'!$IB:$IB,"&lt;3")</f>
        <v>7</v>
      </c>
      <c r="D26" s="332">
        <f>COUNTIFS('Zásobník_Máj 2023'!$J:$J,kontrola!D$23,'Zásobník_Máj 2023'!$IB:$IB,"&gt;=2",'Zásobník_Máj 2023'!$IB:$IB,"&lt;3")</f>
        <v>13</v>
      </c>
      <c r="E26" s="332"/>
      <c r="F26" s="332"/>
      <c r="G26" s="332"/>
      <c r="H26" s="332"/>
      <c r="I26" s="332"/>
      <c r="J26" s="332"/>
      <c r="K26" s="332"/>
      <c r="L26" s="332"/>
      <c r="M26" s="332"/>
      <c r="N26" s="332"/>
      <c r="O26" s="332"/>
      <c r="P26" s="332"/>
      <c r="Q26" s="332"/>
      <c r="R26" s="332"/>
      <c r="S26" s="332"/>
      <c r="T26" s="332"/>
      <c r="U26" s="332"/>
      <c r="V26" s="332"/>
      <c r="W26" s="332"/>
      <c r="X26" s="332"/>
      <c r="Y26" s="332"/>
      <c r="Z26" s="332"/>
      <c r="AA26" s="332"/>
      <c r="AB26" s="332"/>
      <c r="AC26" s="332"/>
      <c r="AD26" s="332"/>
      <c r="AE26" s="332"/>
      <c r="AF26" s="332"/>
      <c r="AG26" s="332"/>
      <c r="AH26" s="332"/>
    </row>
    <row r="27" spans="1:34" x14ac:dyDescent="0.25">
      <c r="A27" s="330" t="s">
        <v>3491</v>
      </c>
      <c r="B27" s="332">
        <f>COUNTIFS('Zásobník_Máj 2023'!$J:$J,kontrola!B$23,'Zásobník_Máj 2023'!$IB:$IB,"&gt;=3",'Zásobník_Máj 2023'!$IB:$IB,"&lt;4")</f>
        <v>2</v>
      </c>
      <c r="C27" s="332">
        <f>COUNTIFS('Zásobník_Máj 2023'!$J:$J,kontrola!C$23,'Zásobník_Máj 2023'!$IB:$IB,"&gt;=3",'Zásobník_Máj 2023'!$IB:$IB,"&lt;4")</f>
        <v>13</v>
      </c>
      <c r="D27" s="332">
        <f>COUNTIFS('Zásobník_Máj 2023'!$J:$J,kontrola!D$23,'Zásobník_Máj 2023'!$IB:$IB,"&gt;=3",'Zásobník_Máj 2023'!$IB:$IB,"&lt;4")</f>
        <v>13</v>
      </c>
      <c r="E27" s="332"/>
      <c r="F27" s="332"/>
      <c r="G27" s="332"/>
      <c r="H27" s="332"/>
      <c r="I27" s="332"/>
      <c r="J27" s="332"/>
      <c r="K27" s="332"/>
      <c r="L27" s="332"/>
      <c r="M27" s="332"/>
      <c r="N27" s="332"/>
      <c r="O27" s="332"/>
      <c r="P27" s="332"/>
      <c r="Q27" s="332"/>
      <c r="R27" s="332"/>
      <c r="S27" s="332"/>
      <c r="T27" s="332"/>
      <c r="U27" s="332"/>
      <c r="V27" s="332"/>
      <c r="W27" s="332"/>
      <c r="X27" s="332"/>
      <c r="Y27" s="332"/>
      <c r="Z27" s="332"/>
      <c r="AA27" s="332"/>
      <c r="AB27" s="332"/>
      <c r="AC27" s="332"/>
      <c r="AD27" s="332"/>
      <c r="AE27" s="332"/>
      <c r="AF27" s="332"/>
      <c r="AG27" s="332"/>
      <c r="AH27" s="332"/>
    </row>
    <row r="28" spans="1:34" x14ac:dyDescent="0.25">
      <c r="A28" s="330" t="s">
        <v>3492</v>
      </c>
      <c r="B28" s="332">
        <f>COUNTIFS('Zásobník_Máj 2023'!$J:$J,kontrola!B$23,'Zásobník_Máj 2023'!$IB:$IB,"&gt;=4",'Zásobník_Máj 2023'!$IB:$IB,"&lt;5")</f>
        <v>9</v>
      </c>
      <c r="C28" s="332">
        <f>COUNTIFS('Zásobník_Máj 2023'!$J:$J,kontrola!C$23,'Zásobník_Máj 2023'!$IB:$IB,"&gt;=4",'Zásobník_Máj 2023'!$IB:$IB,"&lt;5")</f>
        <v>6</v>
      </c>
      <c r="D28" s="332">
        <f>COUNTIFS('Zásobník_Máj 2023'!$J:$J,kontrola!D$23,'Zásobník_Máj 2023'!$IB:$IB,"&gt;=4",'Zásobník_Máj 2023'!$IB:$IB,"&lt;5")</f>
        <v>8</v>
      </c>
      <c r="E28" s="332"/>
      <c r="F28" s="332"/>
      <c r="G28" s="332"/>
      <c r="H28" s="332"/>
      <c r="I28" s="332"/>
      <c r="J28" s="332"/>
      <c r="K28" s="332"/>
      <c r="L28" s="332"/>
      <c r="M28" s="332"/>
      <c r="N28" s="332"/>
      <c r="O28" s="332"/>
      <c r="P28" s="332"/>
      <c r="Q28" s="332"/>
      <c r="R28" s="332"/>
      <c r="S28" s="332"/>
      <c r="T28" s="332"/>
      <c r="U28" s="332"/>
      <c r="V28" s="332"/>
      <c r="W28" s="332"/>
      <c r="X28" s="332"/>
      <c r="Y28" s="332"/>
      <c r="Z28" s="332"/>
      <c r="AA28" s="332"/>
      <c r="AB28" s="332"/>
      <c r="AC28" s="332"/>
      <c r="AD28" s="332"/>
      <c r="AE28" s="332"/>
      <c r="AF28" s="332"/>
      <c r="AG28" s="332"/>
      <c r="AH28" s="332"/>
    </row>
    <row r="29" spans="1:34" x14ac:dyDescent="0.25">
      <c r="A29" s="339" t="s">
        <v>3506</v>
      </c>
      <c r="B29" s="332">
        <f>COUNTIFS('Zásobník_Máj 2023'!$J:$J,kontrola!B$23,'Zásobník_Máj 2023'!$IB:$IB,"&gt;=5",'Zásobník_Máj 2023'!$IB:$IB,"&lt;10")</f>
        <v>17</v>
      </c>
      <c r="C29" s="332">
        <f>COUNTIFS('Zásobník_Máj 2023'!$J:$J,kontrola!C$23,'Zásobník_Máj 2023'!$IB:$IB,"&gt;=5",'Zásobník_Máj 2023'!$IB:$IB,"&lt;10")</f>
        <v>15</v>
      </c>
      <c r="D29" s="332">
        <f>COUNTIFS('Zásobník_Máj 2023'!$J:$J,kontrola!D$23,'Zásobník_Máj 2023'!$IB:$IB,"&gt;=5",'Zásobník_Máj 2023'!$IB:$IB,"&lt;10")</f>
        <v>26</v>
      </c>
      <c r="E29" s="332"/>
      <c r="F29" s="332"/>
      <c r="G29" s="332"/>
      <c r="H29" s="332"/>
      <c r="I29" s="332"/>
      <c r="J29" s="332"/>
      <c r="K29" s="332"/>
      <c r="L29" s="332"/>
      <c r="M29" s="332"/>
      <c r="N29" s="332"/>
      <c r="O29" s="332"/>
      <c r="P29" s="332"/>
      <c r="Q29" s="332"/>
      <c r="R29" s="332"/>
      <c r="S29" s="332"/>
      <c r="T29" s="332"/>
      <c r="U29" s="332"/>
      <c r="V29" s="332"/>
      <c r="W29" s="332"/>
      <c r="X29" s="332"/>
      <c r="Y29" s="332"/>
      <c r="Z29" s="332"/>
      <c r="AA29" s="332"/>
      <c r="AB29" s="332"/>
      <c r="AC29" s="332"/>
      <c r="AD29" s="332"/>
      <c r="AE29" s="332"/>
      <c r="AF29" s="332"/>
      <c r="AG29" s="332"/>
      <c r="AH29" s="332"/>
    </row>
    <row r="30" spans="1:34" x14ac:dyDescent="0.25">
      <c r="A30" s="340" t="s">
        <v>3507</v>
      </c>
      <c r="B30" s="332">
        <f>COUNTIFS('Zásobník_Máj 2023'!$J:$J,kontrola!B$23,'Zásobník_Máj 2023'!$IB:$IB,"&gt;=10",'Zásobník_Máj 2023'!$IB:$IB,"&lt;24")</f>
        <v>17</v>
      </c>
      <c r="C30" s="332">
        <f>COUNTIFS('Zásobník_Máj 2023'!$J:$J,kontrola!C$23,'Zásobník_Máj 2023'!$IB:$IB,"&gt;=10",'Zásobník_Máj 2023'!$IB:$IB,"&lt;24")</f>
        <v>4</v>
      </c>
      <c r="D30" s="332">
        <f>COUNTIFS('Zásobník_Máj 2023'!$J:$J,kontrola!D$23,'Zásobník_Máj 2023'!$IB:$IB,"&gt;=10",'Zásobník_Máj 2023'!$IB:$IB,"&lt;24")</f>
        <v>7</v>
      </c>
      <c r="E30" s="332"/>
      <c r="F30" s="332"/>
      <c r="G30" s="332"/>
      <c r="H30" s="332"/>
      <c r="I30" s="332"/>
      <c r="J30" s="332"/>
      <c r="K30" s="332"/>
      <c r="L30" s="332"/>
      <c r="M30" s="332"/>
      <c r="N30" s="332"/>
      <c r="O30" s="332"/>
      <c r="P30" s="332"/>
      <c r="Q30" s="332"/>
      <c r="R30" s="332"/>
      <c r="S30" s="332"/>
      <c r="T30" s="332"/>
      <c r="U30" s="332"/>
      <c r="V30" s="332"/>
      <c r="W30" s="332"/>
      <c r="X30" s="332"/>
      <c r="Y30" s="332"/>
      <c r="Z30" s="332"/>
      <c r="AA30" s="332"/>
      <c r="AB30" s="332"/>
      <c r="AC30" s="332"/>
      <c r="AD30" s="332"/>
      <c r="AE30" s="332"/>
      <c r="AF30" s="332"/>
      <c r="AG30" s="332"/>
      <c r="AH30" s="332"/>
    </row>
    <row r="31" spans="1:34" x14ac:dyDescent="0.25">
      <c r="A31" s="330" t="s">
        <v>3505</v>
      </c>
      <c r="B31" s="332">
        <f>COUNTIFS('Zásobník_Máj 2023'!$J:$J,kontrola!B$23,'Zásobník_Máj 2023'!$IB:$IB,"&gt;=24")</f>
        <v>3</v>
      </c>
      <c r="C31" s="332">
        <f>COUNTIFS('Zásobník_Máj 2023'!$J:$J,kontrola!C$23,'Zásobník_Máj 2023'!$IB:$IB,"&gt;=24")</f>
        <v>0</v>
      </c>
      <c r="D31" s="332">
        <f>COUNTIFS('Zásobník_Máj 2023'!$J:$J,kontrola!D$23,'Zásobník_Máj 2023'!$IB:$IB,"&gt;=24")</f>
        <v>4</v>
      </c>
      <c r="E31" s="332"/>
      <c r="F31" s="332"/>
      <c r="G31" s="332"/>
      <c r="H31" s="332"/>
      <c r="I31" s="332"/>
      <c r="J31" s="332"/>
      <c r="K31" s="332"/>
      <c r="L31" s="332"/>
      <c r="M31" s="332"/>
      <c r="N31" s="332"/>
      <c r="O31" s="332"/>
      <c r="P31" s="332"/>
      <c r="Q31" s="332"/>
      <c r="R31" s="332"/>
      <c r="S31" s="332"/>
      <c r="T31" s="332"/>
      <c r="U31" s="332"/>
      <c r="V31" s="332"/>
      <c r="W31" s="332"/>
      <c r="X31" s="332"/>
      <c r="Y31" s="332"/>
      <c r="Z31" s="332"/>
      <c r="AA31" s="332"/>
      <c r="AB31" s="332"/>
      <c r="AC31" s="332"/>
      <c r="AD31" s="332"/>
      <c r="AE31" s="332"/>
      <c r="AF31" s="332"/>
      <c r="AG31" s="332"/>
      <c r="AH31" s="332"/>
    </row>
    <row r="32" spans="1:34" x14ac:dyDescent="0.25">
      <c r="A32" s="330"/>
      <c r="B32" s="334">
        <f>SUM(B24:B31)</f>
        <v>137</v>
      </c>
      <c r="C32" s="334">
        <f>SUM(C24:C31)</f>
        <v>103</v>
      </c>
      <c r="D32" s="334">
        <f>SUM(D24:D31)</f>
        <v>179</v>
      </c>
      <c r="E32" s="332"/>
      <c r="F32" s="332"/>
      <c r="G32" s="332"/>
      <c r="H32" s="332"/>
      <c r="I32" s="332"/>
      <c r="J32" s="332"/>
      <c r="K32" s="332"/>
      <c r="L32" s="332"/>
      <c r="M32" s="332"/>
      <c r="N32" s="332"/>
      <c r="O32" s="332"/>
      <c r="P32" s="332"/>
      <c r="Q32" s="332"/>
      <c r="R32" s="332"/>
      <c r="S32" s="332"/>
      <c r="T32" s="332"/>
      <c r="U32" s="332"/>
      <c r="V32" s="332"/>
      <c r="W32" s="332"/>
      <c r="X32" s="332"/>
      <c r="Y32" s="332"/>
      <c r="Z32" s="332"/>
      <c r="AA32" s="332"/>
      <c r="AB32" s="332"/>
      <c r="AC32" s="332"/>
      <c r="AD32" s="332"/>
      <c r="AE32" s="332"/>
      <c r="AF32" s="332"/>
      <c r="AG32" s="332"/>
      <c r="AH32" s="332"/>
    </row>
    <row r="33" spans="1:34" x14ac:dyDescent="0.25">
      <c r="B33" s="332"/>
      <c r="C33" s="332"/>
      <c r="D33" s="332"/>
      <c r="E33" s="332"/>
      <c r="F33" s="332"/>
      <c r="G33" s="332"/>
      <c r="H33" s="332"/>
      <c r="I33" s="332"/>
      <c r="J33" s="332"/>
      <c r="K33" s="332"/>
      <c r="L33" s="332"/>
      <c r="M33" s="332"/>
      <c r="N33" s="332"/>
      <c r="O33" s="332"/>
      <c r="P33" s="332"/>
      <c r="Q33" s="332"/>
      <c r="R33" s="332"/>
      <c r="S33" s="332"/>
      <c r="T33" s="332"/>
      <c r="U33" s="332"/>
      <c r="V33" s="332"/>
      <c r="W33" s="332"/>
      <c r="X33" s="332"/>
      <c r="Y33" s="332"/>
      <c r="Z33" s="332"/>
      <c r="AA33" s="332"/>
      <c r="AB33" s="332"/>
      <c r="AC33" s="332"/>
      <c r="AD33" s="332"/>
      <c r="AE33" s="332"/>
      <c r="AF33" s="332"/>
      <c r="AG33" s="332"/>
      <c r="AH33" s="332"/>
    </row>
    <row r="34" spans="1:34" s="331" customFormat="1" x14ac:dyDescent="0.25">
      <c r="A34" s="329" t="s">
        <v>3487</v>
      </c>
      <c r="B34" s="333" t="s">
        <v>97</v>
      </c>
      <c r="C34" s="333" t="s">
        <v>454</v>
      </c>
      <c r="D34" s="333" t="s">
        <v>217</v>
      </c>
      <c r="E34" s="338" t="s">
        <v>106</v>
      </c>
      <c r="F34" s="333" t="s">
        <v>82</v>
      </c>
      <c r="G34" s="333" t="s">
        <v>148</v>
      </c>
      <c r="H34" s="333" t="s">
        <v>133</v>
      </c>
      <c r="I34" s="333" t="s">
        <v>116</v>
      </c>
      <c r="K34" s="335"/>
      <c r="L34" s="335"/>
      <c r="M34" s="335"/>
      <c r="N34" s="335"/>
      <c r="O34" s="335"/>
      <c r="P34" s="335"/>
      <c r="Q34" s="335"/>
      <c r="R34" s="335"/>
      <c r="S34" s="335"/>
      <c r="T34" s="335"/>
      <c r="U34" s="335"/>
      <c r="V34" s="335"/>
      <c r="W34" s="335"/>
      <c r="X34" s="335"/>
      <c r="Y34" s="335"/>
      <c r="Z34" s="335"/>
      <c r="AA34" s="335"/>
      <c r="AB34" s="335"/>
      <c r="AC34" s="335"/>
      <c r="AD34" s="335"/>
      <c r="AE34" s="335"/>
      <c r="AF34" s="335"/>
      <c r="AG34" s="335"/>
      <c r="AH34" s="335"/>
    </row>
    <row r="35" spans="1:34" x14ac:dyDescent="0.25">
      <c r="A35" s="330" t="s">
        <v>3488</v>
      </c>
      <c r="B35" s="332">
        <f>COUNTIFS('Zásobník_Máj 2023'!$O:$O,kontrola!B$34,'Zásobník_Máj 2023'!$IB:$IB,"&lt;1",'Zásobník_Máj 2023'!$IB:$IB,"&gt;0")</f>
        <v>1</v>
      </c>
      <c r="C35" s="332">
        <f>COUNTIFS('Zásobník_Máj 2023'!$O:$O,kontrola!C$34,'Zásobník_Máj 2023'!$IB:$IB,"&lt;1",'Zásobník_Máj 2023'!$IB:$IB,"&gt;0")</f>
        <v>11</v>
      </c>
      <c r="D35" s="332">
        <f>COUNTIFS('Zásobník_Máj 2023'!$O:$O,kontrola!D$34,'Zásobník_Máj 2023'!$IB:$IB,"&lt;1",'Zásobník_Máj 2023'!$IB:$IB,"&gt;0")</f>
        <v>73</v>
      </c>
      <c r="E35" s="332">
        <f>COUNTIFS('Zásobník_Máj 2023'!$O:$O,kontrola!E$34,'Zásobník_Máj 2023'!$IB:$IB,"&lt;1",'Zásobník_Máj 2023'!$IB:$IB,"&gt;0")</f>
        <v>34</v>
      </c>
      <c r="F35" s="332">
        <f>COUNTIFS('Zásobník_Máj 2023'!$O:$O,kontrola!F$34,'Zásobník_Máj 2023'!$IB:$IB,"&lt;1",'Zásobník_Máj 2023'!$IB:$IB,"&gt;0")</f>
        <v>35</v>
      </c>
      <c r="G35" s="332">
        <f>COUNTIFS('Zásobník_Máj 2023'!$O:$O,kontrola!G$34,'Zásobník_Máj 2023'!$IB:$IB,"&lt;1",'Zásobník_Máj 2023'!$IB:$IB,"&gt;0")</f>
        <v>19</v>
      </c>
      <c r="H35" s="332">
        <f>COUNTIFS('Zásobník_Máj 2023'!$O:$O,kontrola!H$34,'Zásobník_Máj 2023'!$IB:$IB,"&lt;1",'Zásobník_Máj 2023'!$IB:$IB,"&gt;0")</f>
        <v>14</v>
      </c>
      <c r="I35" s="332">
        <f>COUNTIFS('Zásobník_Máj 2023'!$O:$O,kontrola!I$34,'Zásobník_Máj 2023'!$IB:$IB,"&lt;1",'Zásobník_Máj 2023'!$IB:$IB,"&gt;0")</f>
        <v>3</v>
      </c>
      <c r="K35" s="332"/>
      <c r="L35" s="332"/>
      <c r="M35" s="332"/>
      <c r="N35" s="332"/>
      <c r="O35" s="332"/>
      <c r="P35" s="332"/>
      <c r="Q35" s="332"/>
      <c r="R35" s="332"/>
      <c r="S35" s="332"/>
      <c r="T35" s="332"/>
      <c r="U35" s="332"/>
      <c r="V35" s="332"/>
      <c r="W35" s="332"/>
      <c r="X35" s="332"/>
      <c r="Y35" s="332"/>
      <c r="Z35" s="332"/>
      <c r="AA35" s="332"/>
      <c r="AB35" s="332"/>
      <c r="AC35" s="332"/>
      <c r="AD35" s="332"/>
      <c r="AE35" s="332"/>
      <c r="AF35" s="332"/>
      <c r="AG35" s="332"/>
      <c r="AH35" s="332"/>
    </row>
    <row r="36" spans="1:34" x14ac:dyDescent="0.25">
      <c r="A36" s="330" t="s">
        <v>3489</v>
      </c>
      <c r="B36" s="332">
        <f>COUNTIFS('Zásobník_Máj 2023'!$O:$O,kontrola!B$34,'Zásobník_Máj 2023'!$IB:$IB,"&gt;=1",'Zásobník_Máj 2023'!$IB:$IB,"&lt;2")</f>
        <v>3</v>
      </c>
      <c r="C36" s="332">
        <f>COUNTIFS('Zásobník_Máj 2023'!$O:$O,kontrola!C$34,'Zásobník_Máj 2023'!$IB:$IB,"&gt;=1",'Zásobník_Máj 2023'!$IB:$IB,"&lt;2")</f>
        <v>1</v>
      </c>
      <c r="D36" s="332">
        <f>COUNTIFS('Zásobník_Máj 2023'!$O:$O,kontrola!D$34,'Zásobník_Máj 2023'!$IB:$IB,"&gt;=1",'Zásobník_Máj 2023'!$IB:$IB,"&lt;2")</f>
        <v>20</v>
      </c>
      <c r="E36" s="332">
        <f>COUNTIFS('Zásobník_Máj 2023'!$O:$O,kontrola!E$34,'Zásobník_Máj 2023'!$IB:$IB,"&gt;=1",'Zásobník_Máj 2023'!$IB:$IB,"&lt;2")</f>
        <v>13</v>
      </c>
      <c r="F36" s="332">
        <f>COUNTIFS('Zásobník_Máj 2023'!$O:$O,kontrola!F$34,'Zásobník_Máj 2023'!$IB:$IB,"&gt;=1",'Zásobník_Máj 2023'!$IB:$IB,"&lt;2")</f>
        <v>5</v>
      </c>
      <c r="G36" s="332">
        <f>COUNTIFS('Zásobník_Máj 2023'!$O:$O,kontrola!G$34,'Zásobník_Máj 2023'!$IB:$IB,"&gt;=1",'Zásobník_Máj 2023'!$IB:$IB,"&lt;2")</f>
        <v>3</v>
      </c>
      <c r="H36" s="332">
        <f>COUNTIFS('Zásobník_Máj 2023'!$O:$O,kontrola!H$34,'Zásobník_Máj 2023'!$IB:$IB,"&gt;=1",'Zásobník_Máj 2023'!$IB:$IB,"&lt;2")</f>
        <v>9</v>
      </c>
      <c r="I36" s="332">
        <f>COUNTIFS('Zásobník_Máj 2023'!$O:$O,kontrola!I$34,'Zásobník_Máj 2023'!$IB:$IB,"&gt;=1",'Zásobník_Máj 2023'!$IB:$IB,"&lt;2")</f>
        <v>0</v>
      </c>
      <c r="K36" s="332"/>
      <c r="L36" s="332"/>
      <c r="M36" s="332"/>
      <c r="N36" s="332"/>
      <c r="O36" s="332"/>
      <c r="P36" s="332"/>
      <c r="Q36" s="332"/>
      <c r="R36" s="332"/>
      <c r="S36" s="332"/>
      <c r="T36" s="332"/>
      <c r="U36" s="332"/>
      <c r="V36" s="332"/>
      <c r="W36" s="332"/>
      <c r="X36" s="332"/>
      <c r="Y36" s="332"/>
      <c r="Z36" s="332"/>
      <c r="AA36" s="332"/>
      <c r="AB36" s="332"/>
      <c r="AC36" s="332"/>
      <c r="AD36" s="332"/>
      <c r="AE36" s="332"/>
      <c r="AF36" s="332"/>
      <c r="AG36" s="332"/>
      <c r="AH36" s="332"/>
    </row>
    <row r="37" spans="1:34" x14ac:dyDescent="0.25">
      <c r="A37" s="330" t="s">
        <v>3490</v>
      </c>
      <c r="B37" s="332">
        <f>COUNTIFS('Zásobník_Máj 2023'!$O:$O,kontrola!B$34,'Zásobník_Máj 2023'!$IB:$IB,"&gt;=2",'Zásobník_Máj 2023'!$IB:$IB,"&lt;3")</f>
        <v>1</v>
      </c>
      <c r="C37" s="332">
        <f>COUNTIFS('Zásobník_Máj 2023'!$O:$O,kontrola!C$34,'Zásobník_Máj 2023'!$IB:$IB,"&gt;=2",'Zásobník_Máj 2023'!$IB:$IB,"&lt;3")</f>
        <v>0</v>
      </c>
      <c r="D37" s="332">
        <f>COUNTIFS('Zásobník_Máj 2023'!$O:$O,kontrola!D$34,'Zásobník_Máj 2023'!$IB:$IB,"&gt;=2",'Zásobník_Máj 2023'!$IB:$IB,"&lt;3")</f>
        <v>10</v>
      </c>
      <c r="E37" s="332">
        <f>COUNTIFS('Zásobník_Máj 2023'!$O:$O,kontrola!E$34,'Zásobník_Máj 2023'!$IB:$IB,"&gt;=2",'Zásobník_Máj 2023'!$IB:$IB,"&lt;3")</f>
        <v>14</v>
      </c>
      <c r="F37" s="332">
        <f>COUNTIFS('Zásobník_Máj 2023'!$O:$O,kontrola!F$34,'Zásobník_Máj 2023'!$IB:$IB,"&gt;=2",'Zásobník_Máj 2023'!$IB:$IB,"&lt;3")</f>
        <v>3</v>
      </c>
      <c r="G37" s="332">
        <f>COUNTIFS('Zásobník_Máj 2023'!$O:$O,kontrola!G$34,'Zásobník_Máj 2023'!$IB:$IB,"&gt;=2",'Zásobník_Máj 2023'!$IB:$IB,"&lt;3")</f>
        <v>2</v>
      </c>
      <c r="H37" s="332">
        <f>COUNTIFS('Zásobník_Máj 2023'!$O:$O,kontrola!H$34,'Zásobník_Máj 2023'!$IB:$IB,"&gt;=2",'Zásobník_Máj 2023'!$IB:$IB,"&lt;3")</f>
        <v>1</v>
      </c>
      <c r="I37" s="332">
        <f>COUNTIFS('Zásobník_Máj 2023'!$O:$O,kontrola!I$34,'Zásobník_Máj 2023'!$IB:$IB,"&gt;=2",'Zásobník_Máj 2023'!$IB:$IB,"&lt;3")</f>
        <v>0</v>
      </c>
      <c r="K37" s="332"/>
      <c r="L37" s="332"/>
      <c r="M37" s="332"/>
      <c r="N37" s="332"/>
      <c r="O37" s="332"/>
      <c r="P37" s="332"/>
      <c r="Q37" s="332"/>
      <c r="R37" s="332"/>
      <c r="S37" s="332"/>
      <c r="T37" s="332"/>
      <c r="U37" s="332"/>
      <c r="V37" s="332"/>
      <c r="W37" s="332"/>
      <c r="X37" s="332"/>
      <c r="Y37" s="332"/>
      <c r="Z37" s="332"/>
      <c r="AA37" s="332"/>
      <c r="AB37" s="332"/>
      <c r="AC37" s="332"/>
      <c r="AD37" s="332"/>
      <c r="AE37" s="332"/>
      <c r="AF37" s="332"/>
      <c r="AG37" s="332"/>
      <c r="AH37" s="332"/>
    </row>
    <row r="38" spans="1:34" x14ac:dyDescent="0.25">
      <c r="A38" s="330" t="s">
        <v>3491</v>
      </c>
      <c r="B38" s="332">
        <f>COUNTIFS('Zásobník_Máj 2023'!$O:$O,kontrola!B$34,'Zásobník_Máj 2023'!$IB:$IB,"&gt;=3",'Zásobník_Máj 2023'!$IB:$IB,"&lt;4")</f>
        <v>1</v>
      </c>
      <c r="C38" s="332">
        <f>COUNTIFS('Zásobník_Máj 2023'!$O:$O,kontrola!C$34,'Zásobník_Máj 2023'!$IB:$IB,"&gt;=3",'Zásobník_Máj 2023'!$IB:$IB,"&lt;4")</f>
        <v>0</v>
      </c>
      <c r="D38" s="332">
        <f>COUNTIFS('Zásobník_Máj 2023'!$O:$O,kontrola!D$34,'Zásobník_Máj 2023'!$IB:$IB,"&gt;=3",'Zásobník_Máj 2023'!$IB:$IB,"&lt;4")</f>
        <v>11</v>
      </c>
      <c r="E38" s="332">
        <f>COUNTIFS('Zásobník_Máj 2023'!$O:$O,kontrola!E$34,'Zásobník_Máj 2023'!$IB:$IB,"&gt;=3",'Zásobník_Máj 2023'!$IB:$IB,"&lt;4")</f>
        <v>9</v>
      </c>
      <c r="F38" s="332">
        <f>COUNTIFS('Zásobník_Máj 2023'!$O:$O,kontrola!F$34,'Zásobník_Máj 2023'!$IB:$IB,"&gt;=3",'Zásobník_Máj 2023'!$IB:$IB,"&lt;4")</f>
        <v>1</v>
      </c>
      <c r="G38" s="332">
        <f>COUNTIFS('Zásobník_Máj 2023'!$O:$O,kontrola!G$34,'Zásobník_Máj 2023'!$IB:$IB,"&gt;=3",'Zásobník_Máj 2023'!$IB:$IB,"&lt;4")</f>
        <v>3</v>
      </c>
      <c r="H38" s="332">
        <f>COUNTIFS('Zásobník_Máj 2023'!$O:$O,kontrola!H$34,'Zásobník_Máj 2023'!$IB:$IB,"&gt;=3",'Zásobník_Máj 2023'!$IB:$IB,"&lt;4")</f>
        <v>3</v>
      </c>
      <c r="I38" s="332">
        <f>COUNTIFS('Zásobník_Máj 2023'!$O:$O,kontrola!I$34,'Zásobník_Máj 2023'!$IB:$IB,"&gt;=3",'Zásobník_Máj 2023'!$IB:$IB,"&lt;4")</f>
        <v>0</v>
      </c>
      <c r="K38" s="332"/>
      <c r="L38" s="332"/>
      <c r="M38" s="332"/>
      <c r="N38" s="332"/>
      <c r="O38" s="332"/>
      <c r="P38" s="332"/>
      <c r="Q38" s="332"/>
      <c r="R38" s="332"/>
      <c r="S38" s="332"/>
      <c r="T38" s="332"/>
      <c r="U38" s="332"/>
      <c r="V38" s="332"/>
      <c r="W38" s="332"/>
      <c r="X38" s="332"/>
      <c r="Y38" s="332"/>
      <c r="Z38" s="332"/>
      <c r="AA38" s="332"/>
      <c r="AB38" s="332"/>
      <c r="AC38" s="332"/>
      <c r="AD38" s="332"/>
      <c r="AE38" s="332"/>
      <c r="AF38" s="332"/>
      <c r="AG38" s="332"/>
      <c r="AH38" s="332"/>
    </row>
    <row r="39" spans="1:34" x14ac:dyDescent="0.25">
      <c r="A39" s="330" t="s">
        <v>3492</v>
      </c>
      <c r="B39" s="332">
        <f>COUNTIFS('Zásobník_Máj 2023'!$O:$O,kontrola!B$34,'Zásobník_Máj 2023'!$IB:$IB,"&gt;=4",'Zásobník_Máj 2023'!$IB:$IB,"&lt;5")</f>
        <v>0</v>
      </c>
      <c r="C39" s="332">
        <f>COUNTIFS('Zásobník_Máj 2023'!$O:$O,kontrola!C$34,'Zásobník_Máj 2023'!$IB:$IB,"&gt;=4",'Zásobník_Máj 2023'!$IB:$IB,"&lt;5")</f>
        <v>1</v>
      </c>
      <c r="D39" s="332">
        <f>COUNTIFS('Zásobník_Máj 2023'!$O:$O,kontrola!D$34,'Zásobník_Máj 2023'!$IB:$IB,"&gt;=4",'Zásobník_Máj 2023'!$IB:$IB,"&lt;5")</f>
        <v>6</v>
      </c>
      <c r="E39" s="332">
        <f>COUNTIFS('Zásobník_Máj 2023'!$O:$O,kontrola!E$34,'Zásobník_Máj 2023'!$IB:$IB,"&gt;=4",'Zásobník_Máj 2023'!$IB:$IB,"&lt;5")</f>
        <v>12</v>
      </c>
      <c r="F39" s="332">
        <f>COUNTIFS('Zásobník_Máj 2023'!$O:$O,kontrola!F$34,'Zásobník_Máj 2023'!$IB:$IB,"&gt;=4",'Zásobník_Máj 2023'!$IB:$IB,"&lt;5")</f>
        <v>1</v>
      </c>
      <c r="G39" s="332">
        <f>COUNTIFS('Zásobník_Máj 2023'!$O:$O,kontrola!G$34,'Zásobník_Máj 2023'!$IB:$IB,"&gt;=4",'Zásobník_Máj 2023'!$IB:$IB,"&lt;5")</f>
        <v>2</v>
      </c>
      <c r="H39" s="332">
        <f>COUNTIFS('Zásobník_Máj 2023'!$O:$O,kontrola!H$34,'Zásobník_Máj 2023'!$IB:$IB,"&gt;=4",'Zásobník_Máj 2023'!$IB:$IB,"&lt;5")</f>
        <v>0</v>
      </c>
      <c r="I39" s="332">
        <f>COUNTIFS('Zásobník_Máj 2023'!$O:$O,kontrola!I$34,'Zásobník_Máj 2023'!$IB:$IB,"&gt;=4",'Zásobník_Máj 2023'!$IB:$IB,"&lt;5")</f>
        <v>1</v>
      </c>
      <c r="K39" s="332"/>
      <c r="L39" s="332"/>
      <c r="M39" s="332"/>
      <c r="N39" s="332"/>
      <c r="O39" s="332"/>
      <c r="P39" s="332"/>
      <c r="Q39" s="332"/>
      <c r="R39" s="332"/>
      <c r="S39" s="332"/>
      <c r="T39" s="332"/>
      <c r="U39" s="332"/>
      <c r="V39" s="332"/>
      <c r="W39" s="332"/>
      <c r="X39" s="332"/>
      <c r="Y39" s="332"/>
      <c r="Z39" s="332"/>
      <c r="AA39" s="332"/>
      <c r="AB39" s="332"/>
      <c r="AC39" s="332"/>
      <c r="AD39" s="332"/>
      <c r="AE39" s="332"/>
      <c r="AF39" s="332"/>
      <c r="AG39" s="332"/>
      <c r="AH39" s="332"/>
    </row>
    <row r="40" spans="1:34" x14ac:dyDescent="0.25">
      <c r="A40" s="339" t="s">
        <v>3506</v>
      </c>
      <c r="B40" s="332">
        <f>COUNTIFS('Zásobník_Máj 2023'!$O:$O,kontrola!B$34,'Zásobník_Máj 2023'!$IB:$IB,"&gt;=5",'Zásobník_Máj 2023'!$IB:$IB,"&lt;10")</f>
        <v>2</v>
      </c>
      <c r="C40" s="332">
        <f>COUNTIFS('Zásobník_Máj 2023'!$O:$O,kontrola!C$34,'Zásobník_Máj 2023'!$IB:$IB,"&gt;=5",'Zásobník_Máj 2023'!$IB:$IB,"&lt;10")</f>
        <v>1</v>
      </c>
      <c r="D40" s="332">
        <f>COUNTIFS('Zásobník_Máj 2023'!$O:$O,kontrola!D$34,'Zásobník_Máj 2023'!$IB:$IB,"&gt;=5",'Zásobník_Máj 2023'!$IB:$IB,"&lt;10")</f>
        <v>20</v>
      </c>
      <c r="E40" s="332">
        <f>COUNTIFS('Zásobník_Máj 2023'!$O:$O,kontrola!E$34,'Zásobník_Máj 2023'!$IB:$IB,"&gt;=5",'Zásobník_Máj 2023'!$IB:$IB,"&lt;10")</f>
        <v>19</v>
      </c>
      <c r="F40" s="332">
        <f>COUNTIFS('Zásobník_Máj 2023'!$O:$O,kontrola!F$34,'Zásobník_Máj 2023'!$IB:$IB,"&gt;=5",'Zásobník_Máj 2023'!$IB:$IB,"&lt;10")</f>
        <v>6</v>
      </c>
      <c r="G40" s="332">
        <f>COUNTIFS('Zásobník_Máj 2023'!$O:$O,kontrola!G$34,'Zásobník_Máj 2023'!$IB:$IB,"&gt;=5",'Zásobník_Máj 2023'!$IB:$IB,"&lt;10")</f>
        <v>2</v>
      </c>
      <c r="H40" s="332">
        <f>COUNTIFS('Zásobník_Máj 2023'!$O:$O,kontrola!H$34,'Zásobník_Máj 2023'!$IB:$IB,"&gt;=5",'Zásobník_Máj 2023'!$IB:$IB,"&lt;10")</f>
        <v>6</v>
      </c>
      <c r="I40" s="332">
        <f>COUNTIFS('Zásobník_Máj 2023'!$O:$O,kontrola!I$34,'Zásobník_Máj 2023'!$IB:$IB,"&gt;=5",'Zásobník_Máj 2023'!$IB:$IB,"&lt;10")</f>
        <v>2</v>
      </c>
      <c r="K40" s="332"/>
      <c r="L40" s="332"/>
      <c r="M40" s="332"/>
      <c r="N40" s="332"/>
      <c r="O40" s="332"/>
      <c r="P40" s="332"/>
      <c r="Q40" s="332"/>
      <c r="R40" s="332"/>
      <c r="S40" s="332"/>
      <c r="T40" s="332"/>
      <c r="U40" s="332"/>
      <c r="V40" s="332"/>
      <c r="W40" s="332"/>
      <c r="X40" s="332"/>
      <c r="Y40" s="332"/>
      <c r="Z40" s="332"/>
      <c r="AA40" s="332"/>
      <c r="AB40" s="332"/>
      <c r="AC40" s="332"/>
      <c r="AD40" s="332"/>
      <c r="AE40" s="332"/>
      <c r="AF40" s="332"/>
      <c r="AG40" s="332"/>
      <c r="AH40" s="332"/>
    </row>
    <row r="41" spans="1:34" x14ac:dyDescent="0.25">
      <c r="A41" s="340" t="s">
        <v>3507</v>
      </c>
      <c r="B41" s="332">
        <f>COUNTIFS('Zásobník_Máj 2023'!$O:$O,kontrola!B$34,'Zásobník_Máj 2023'!$IB:$IB,"&gt;=10",'Zásobník_Máj 2023'!$IB:$IB,"&lt;24")</f>
        <v>0</v>
      </c>
      <c r="C41" s="332">
        <f>COUNTIFS('Zásobník_Máj 2023'!$O:$O,kontrola!C$34,'Zásobník_Máj 2023'!$IB:$IB,"&gt;=10",'Zásobník_Máj 2023'!$IB:$IB,"&lt;24")</f>
        <v>0</v>
      </c>
      <c r="D41" s="332">
        <f>COUNTIFS('Zásobník_Máj 2023'!$O:$O,kontrola!D$34,'Zásobník_Máj 2023'!$IB:$IB,"&gt;=10",'Zásobník_Máj 2023'!$IB:$IB,"&lt;24")</f>
        <v>5</v>
      </c>
      <c r="E41" s="332">
        <f>COUNTIFS('Zásobník_Máj 2023'!$O:$O,kontrola!E$34,'Zásobník_Máj 2023'!$IB:$IB,"&gt;=10",'Zásobník_Máj 2023'!$IB:$IB,"&lt;24")</f>
        <v>14</v>
      </c>
      <c r="F41" s="332">
        <f>COUNTIFS('Zásobník_Máj 2023'!$O:$O,kontrola!F$34,'Zásobník_Máj 2023'!$IB:$IB,"&gt;=10",'Zásobník_Máj 2023'!$IB:$IB,"&lt;24")</f>
        <v>8</v>
      </c>
      <c r="G41" s="332">
        <f>COUNTIFS('Zásobník_Máj 2023'!$O:$O,kontrola!G$34,'Zásobník_Máj 2023'!$IB:$IB,"&gt;=10",'Zásobník_Máj 2023'!$IB:$IB,"&lt;24")</f>
        <v>0</v>
      </c>
      <c r="H41" s="332">
        <f>COUNTIFS('Zásobník_Máj 2023'!$O:$O,kontrola!H$34,'Zásobník_Máj 2023'!$IB:$IB,"&gt;=10",'Zásobník_Máj 2023'!$IB:$IB,"&lt;24")</f>
        <v>1</v>
      </c>
      <c r="I41" s="332">
        <f>COUNTIFS('Zásobník_Máj 2023'!$O:$O,kontrola!I$34,'Zásobník_Máj 2023'!$IB:$IB,"&gt;=10",'Zásobník_Máj 2023'!$IB:$IB,"&lt;24")</f>
        <v>0</v>
      </c>
      <c r="K41" s="332"/>
      <c r="L41" s="332"/>
      <c r="M41" s="332"/>
      <c r="N41" s="332"/>
      <c r="O41" s="332"/>
      <c r="P41" s="332"/>
      <c r="Q41" s="332"/>
      <c r="R41" s="332"/>
      <c r="S41" s="332"/>
      <c r="T41" s="332"/>
      <c r="U41" s="332"/>
      <c r="V41" s="332"/>
      <c r="W41" s="332"/>
      <c r="X41" s="332"/>
      <c r="Y41" s="332"/>
      <c r="Z41" s="332"/>
      <c r="AA41" s="332"/>
      <c r="AB41" s="332"/>
      <c r="AC41" s="332"/>
      <c r="AD41" s="332"/>
      <c r="AE41" s="332"/>
      <c r="AF41" s="332"/>
      <c r="AG41" s="332"/>
      <c r="AH41" s="332"/>
    </row>
    <row r="42" spans="1:34" x14ac:dyDescent="0.25">
      <c r="A42" s="330" t="s">
        <v>3505</v>
      </c>
      <c r="B42" s="332">
        <f>COUNTIFS('Zásobník_Máj 2023'!$O:$O,kontrola!B$34,'Zásobník_Máj 2023'!$IB:$IB,"&gt;=24")</f>
        <v>1</v>
      </c>
      <c r="C42" s="332">
        <f>COUNTIFS('Zásobník_Máj 2023'!$O:$O,kontrola!C$34,'Zásobník_Máj 2023'!$IB:$IB,"&gt;=24")</f>
        <v>0</v>
      </c>
      <c r="D42" s="332">
        <f>COUNTIFS('Zásobník_Máj 2023'!$O:$O,kontrola!D$34,'Zásobník_Máj 2023'!$IB:$IB,"&gt;=24")</f>
        <v>1</v>
      </c>
      <c r="E42" s="332">
        <f>COUNTIFS('Zásobník_Máj 2023'!$O:$O,kontrola!E$34,'Zásobník_Máj 2023'!$IB:$IB,"&gt;=24")</f>
        <v>4</v>
      </c>
      <c r="F42" s="332">
        <f>COUNTIFS('Zásobník_Máj 2023'!$O:$O,kontrola!F$34,'Zásobník_Máj 2023'!$IB:$IB,"&gt;=24")</f>
        <v>1</v>
      </c>
      <c r="G42" s="332">
        <f>COUNTIFS('Zásobník_Máj 2023'!$O:$O,kontrola!G$34,'Zásobník_Máj 2023'!$IB:$IB,"&gt;=24")</f>
        <v>0</v>
      </c>
      <c r="H42" s="332">
        <f>COUNTIFS('Zásobník_Máj 2023'!$O:$O,kontrola!H$34,'Zásobník_Máj 2023'!$IB:$IB,"&gt;=24")</f>
        <v>0</v>
      </c>
      <c r="I42" s="332">
        <f>COUNTIFS('Zásobník_Máj 2023'!$O:$O,kontrola!I$34,'Zásobník_Máj 2023'!$IB:$IB,"&gt;=24")</f>
        <v>0</v>
      </c>
      <c r="K42" s="332"/>
      <c r="L42" s="332"/>
      <c r="M42" s="332"/>
      <c r="N42" s="332"/>
      <c r="O42" s="332"/>
      <c r="P42" s="332"/>
      <c r="Q42" s="332"/>
      <c r="R42" s="332"/>
      <c r="S42" s="332"/>
      <c r="T42" s="332"/>
      <c r="U42" s="332"/>
      <c r="V42" s="332"/>
      <c r="W42" s="332"/>
      <c r="X42" s="332"/>
      <c r="Y42" s="332"/>
      <c r="Z42" s="332"/>
      <c r="AA42" s="332"/>
      <c r="AB42" s="332"/>
      <c r="AC42" s="332"/>
      <c r="AD42" s="332"/>
      <c r="AE42" s="332"/>
      <c r="AF42" s="332"/>
      <c r="AG42" s="332"/>
      <c r="AH42" s="332"/>
    </row>
    <row r="43" spans="1:34" x14ac:dyDescent="0.25">
      <c r="A43" s="330"/>
      <c r="B43" s="334">
        <f t="shared" ref="B43:I43" si="2">SUM(B35:B42)</f>
        <v>9</v>
      </c>
      <c r="C43" s="334">
        <f t="shared" si="2"/>
        <v>14</v>
      </c>
      <c r="D43" s="334">
        <f t="shared" si="2"/>
        <v>146</v>
      </c>
      <c r="E43" s="334">
        <f t="shared" si="2"/>
        <v>119</v>
      </c>
      <c r="F43" s="334">
        <f t="shared" si="2"/>
        <v>60</v>
      </c>
      <c r="G43" s="334">
        <f t="shared" si="2"/>
        <v>31</v>
      </c>
      <c r="H43" s="334">
        <f t="shared" si="2"/>
        <v>34</v>
      </c>
      <c r="I43" s="334">
        <f t="shared" si="2"/>
        <v>6</v>
      </c>
      <c r="K43" s="332"/>
      <c r="L43" s="332"/>
      <c r="M43" s="332"/>
      <c r="N43" s="332"/>
      <c r="O43" s="332"/>
      <c r="P43" s="332"/>
      <c r="Q43" s="332"/>
      <c r="R43" s="332"/>
      <c r="S43" s="332"/>
      <c r="T43" s="332"/>
      <c r="U43" s="332"/>
      <c r="V43" s="332"/>
      <c r="W43" s="332"/>
      <c r="X43" s="332"/>
      <c r="Y43" s="332"/>
      <c r="Z43" s="332"/>
      <c r="AA43" s="332"/>
      <c r="AB43" s="332"/>
      <c r="AC43" s="332"/>
      <c r="AD43" s="332"/>
      <c r="AE43" s="332"/>
      <c r="AF43" s="332"/>
      <c r="AG43" s="332"/>
      <c r="AH43" s="332"/>
    </row>
    <row r="44" spans="1:34" x14ac:dyDescent="0.25">
      <c r="B44" s="332"/>
      <c r="C44" s="332"/>
      <c r="D44" s="332"/>
      <c r="E44" s="332"/>
      <c r="F44" s="332"/>
      <c r="G44" s="332"/>
      <c r="H44" s="332"/>
      <c r="I44" s="332"/>
      <c r="J44" s="332"/>
      <c r="K44" s="332"/>
      <c r="L44" s="332"/>
      <c r="M44" s="332"/>
      <c r="N44" s="332"/>
      <c r="O44" s="332"/>
      <c r="P44" s="332"/>
      <c r="Q44" s="332"/>
      <c r="R44" s="332"/>
      <c r="S44" s="332"/>
      <c r="T44" s="332"/>
      <c r="U44" s="332"/>
      <c r="V44" s="332"/>
      <c r="W44" s="332"/>
      <c r="X44" s="332"/>
      <c r="Y44" s="332"/>
      <c r="Z44" s="332"/>
      <c r="AA44" s="332"/>
      <c r="AB44" s="332"/>
      <c r="AC44" s="332"/>
      <c r="AD44" s="332"/>
      <c r="AE44" s="332"/>
      <c r="AF44" s="332"/>
      <c r="AG44" s="332"/>
      <c r="AH44" s="332"/>
    </row>
    <row r="45" spans="1:34" s="331" customFormat="1" x14ac:dyDescent="0.25">
      <c r="A45" s="329" t="s">
        <v>3487</v>
      </c>
      <c r="B45" s="333" t="s">
        <v>728</v>
      </c>
      <c r="C45" s="333" t="s">
        <v>293</v>
      </c>
      <c r="D45" s="333" t="s">
        <v>463</v>
      </c>
      <c r="E45" s="333" t="s">
        <v>464</v>
      </c>
      <c r="F45" s="333" t="s">
        <v>465</v>
      </c>
      <c r="G45" s="333" t="s">
        <v>176</v>
      </c>
      <c r="H45" s="333" t="s">
        <v>169</v>
      </c>
      <c r="I45" s="333" t="s">
        <v>107</v>
      </c>
      <c r="J45" s="333" t="s">
        <v>314</v>
      </c>
      <c r="K45" s="333" t="s">
        <v>199</v>
      </c>
      <c r="L45" s="333" t="s">
        <v>466</v>
      </c>
      <c r="M45" s="335"/>
      <c r="N45" s="335"/>
      <c r="O45" s="335"/>
      <c r="P45" s="335"/>
      <c r="Q45" s="335"/>
      <c r="R45" s="335"/>
      <c r="S45" s="335"/>
      <c r="T45" s="335"/>
      <c r="U45" s="335"/>
      <c r="V45" s="335"/>
      <c r="W45" s="335"/>
      <c r="X45" s="335"/>
      <c r="Y45" s="335"/>
      <c r="Z45" s="335"/>
      <c r="AA45" s="335"/>
      <c r="AB45" s="335"/>
      <c r="AC45" s="335"/>
      <c r="AD45" s="335"/>
      <c r="AE45" s="335"/>
      <c r="AF45" s="335"/>
      <c r="AG45" s="335"/>
      <c r="AH45" s="335"/>
    </row>
    <row r="46" spans="1:34" x14ac:dyDescent="0.25">
      <c r="A46" s="330" t="s">
        <v>3488</v>
      </c>
      <c r="B46" s="332">
        <f>COUNTIFS('Zásobník_Máj 2023'!$P:$P,kontrola!B$45,'Zásobník_Máj 2023'!$IB:$IB,"&lt;1",'Zásobník_Máj 2023'!$IB:$IB,"&gt;0")</f>
        <v>5</v>
      </c>
      <c r="C46" s="332">
        <f>COUNTIFS('Zásobník_Máj 2023'!$P:$P,kontrola!C$45,'Zásobník_Máj 2023'!$IB:$IB,"&lt;1",'Zásobník_Máj 2023'!$IB:$IB,"&gt;0")</f>
        <v>6</v>
      </c>
      <c r="D46" s="332">
        <f>COUNTIFS('Zásobník_Máj 2023'!$P:$P,kontrola!D$45,'Zásobník_Máj 2023'!$IB:$IB,"&lt;1",'Zásobník_Máj 2023'!$IB:$IB,"&gt;0")</f>
        <v>3</v>
      </c>
      <c r="E46" s="332">
        <f>COUNTIFS('Zásobník_Máj 2023'!$P:$P,kontrola!E$45,'Zásobník_Máj 2023'!$IB:$IB,"&lt;1",'Zásobník_Máj 2023'!$IB:$IB,"&gt;0")</f>
        <v>2</v>
      </c>
      <c r="F46" s="332">
        <f>COUNTIFS('Zásobník_Máj 2023'!$P:$P,kontrola!F$45,'Zásobník_Máj 2023'!$IB:$IB,"&lt;1",'Zásobník_Máj 2023'!$IB:$IB,"&gt;0")</f>
        <v>0</v>
      </c>
      <c r="G46" s="332">
        <f>COUNTIFS('Zásobník_Máj 2023'!$P:$P,kontrola!G$45,'Zásobník_Máj 2023'!$IB:$IB,"&lt;1",'Zásobník_Máj 2023'!$IB:$IB,"&gt;0")</f>
        <v>0</v>
      </c>
      <c r="H46" s="332">
        <f>COUNTIFS('Zásobník_Máj 2023'!$P:$P,kontrola!H$45,'Zásobník_Máj 2023'!$IB:$IB,"&lt;1",'Zásobník_Máj 2023'!$IB:$IB,"&gt;0")</f>
        <v>4</v>
      </c>
      <c r="I46" s="332">
        <f>COUNTIFS('Zásobník_Máj 2023'!$P:$P,kontrola!I$45,'Zásobník_Máj 2023'!$IB:$IB,"&lt;1",'Zásobník_Máj 2023'!$IB:$IB,"&gt;0")</f>
        <v>3</v>
      </c>
      <c r="J46" s="332">
        <f>COUNTIFS('Zásobník_Máj 2023'!$P:$P,kontrola!J$45,'Zásobník_Máj 2023'!$IB:$IB,"&lt;1",'Zásobník_Máj 2023'!$IB:$IB,"&gt;0")</f>
        <v>5</v>
      </c>
      <c r="K46" s="332">
        <f>COUNTIFS('Zásobník_Máj 2023'!$P:$P,kontrola!K$45,'Zásobník_Máj 2023'!$IB:$IB,"&lt;1",'Zásobník_Máj 2023'!$IB:$IB,"&gt;0")</f>
        <v>3</v>
      </c>
      <c r="L46" s="332">
        <f>COUNTIFS('Zásobník_Máj 2023'!$P:$P,kontrola!L$45,'Zásobník_Máj 2023'!$IB:$IB,"&lt;1",'Zásobník_Máj 2023'!$IB:$IB,"&gt;0")</f>
        <v>2</v>
      </c>
      <c r="M46" s="332"/>
      <c r="N46" s="332"/>
      <c r="O46" s="332"/>
      <c r="P46" s="332"/>
      <c r="Q46" s="332"/>
      <c r="R46" s="332"/>
      <c r="S46" s="332"/>
      <c r="T46" s="332"/>
      <c r="U46" s="332"/>
      <c r="V46" s="332"/>
      <c r="W46" s="332"/>
      <c r="X46" s="332"/>
      <c r="Y46" s="332"/>
      <c r="Z46" s="332"/>
      <c r="AA46" s="332"/>
      <c r="AB46" s="332"/>
      <c r="AC46" s="332"/>
      <c r="AD46" s="332"/>
      <c r="AE46" s="332"/>
      <c r="AF46" s="332"/>
      <c r="AG46" s="332"/>
      <c r="AH46" s="332"/>
    </row>
    <row r="47" spans="1:34" x14ac:dyDescent="0.25">
      <c r="A47" s="330" t="s">
        <v>3489</v>
      </c>
      <c r="B47" s="332">
        <f>COUNTIFS('Zásobník_Máj 2023'!$P:$P,kontrola!B$45,'Zásobník_Máj 2023'!$IB:$IB,"&gt;=1",'Zásobník_Máj 2023'!$IB:$IB,"&lt;2")</f>
        <v>2</v>
      </c>
      <c r="C47" s="332">
        <f>COUNTIFS('Zásobník_Máj 2023'!$P:$P,kontrola!C$45,'Zásobník_Máj 2023'!$IB:$IB,"&gt;=1",'Zásobník_Máj 2023'!$IB:$IB,"&lt;2")</f>
        <v>1</v>
      </c>
      <c r="D47" s="332">
        <f>COUNTIFS('Zásobník_Máj 2023'!$P:$P,kontrola!D$45,'Zásobník_Máj 2023'!$IB:$IB,"&gt;=1",'Zásobník_Máj 2023'!$IB:$IB,"&lt;2")</f>
        <v>3</v>
      </c>
      <c r="E47" s="332">
        <f>COUNTIFS('Zásobník_Máj 2023'!$P:$P,kontrola!E$45,'Zásobník_Máj 2023'!$IB:$IB,"&gt;=1",'Zásobník_Máj 2023'!$IB:$IB,"&lt;2")</f>
        <v>0</v>
      </c>
      <c r="F47" s="332">
        <f>COUNTIFS('Zásobník_Máj 2023'!$P:$P,kontrola!F$45,'Zásobník_Máj 2023'!$IB:$IB,"&gt;=1",'Zásobník_Máj 2023'!$IB:$IB,"&lt;2")</f>
        <v>0</v>
      </c>
      <c r="G47" s="332">
        <f>COUNTIFS('Zásobník_Máj 2023'!$P:$P,kontrola!G$45,'Zásobník_Máj 2023'!$IB:$IB,"&gt;=1",'Zásobník_Máj 2023'!$IB:$IB,"&lt;2")</f>
        <v>0</v>
      </c>
      <c r="H47" s="332">
        <f>COUNTIFS('Zásobník_Máj 2023'!$P:$P,kontrola!H$45,'Zásobník_Máj 2023'!$IB:$IB,"&gt;=1",'Zásobník_Máj 2023'!$IB:$IB,"&lt;2")</f>
        <v>1</v>
      </c>
      <c r="I47" s="332">
        <f>COUNTIFS('Zásobník_Máj 2023'!$P:$P,kontrola!I$45,'Zásobník_Máj 2023'!$IB:$IB,"&gt;=1",'Zásobník_Máj 2023'!$IB:$IB,"&lt;2")</f>
        <v>1</v>
      </c>
      <c r="J47" s="332">
        <f>COUNTIFS('Zásobník_Máj 2023'!$P:$P,kontrola!J$45,'Zásobník_Máj 2023'!$IB:$IB,"&gt;=1",'Zásobník_Máj 2023'!$IB:$IB,"&lt;2")</f>
        <v>0</v>
      </c>
      <c r="K47" s="332">
        <f>COUNTIFS('Zásobník_Máj 2023'!$P:$P,kontrola!K$45,'Zásobník_Máj 2023'!$IB:$IB,"&gt;=1",'Zásobník_Máj 2023'!$IB:$IB,"&lt;2")</f>
        <v>4</v>
      </c>
      <c r="L47" s="332">
        <f>COUNTIFS('Zásobník_Máj 2023'!$P:$P,kontrola!L$45,'Zásobník_Máj 2023'!$IB:$IB,"&gt;=1",'Zásobník_Máj 2023'!$IB:$IB,"&lt;2")</f>
        <v>2</v>
      </c>
      <c r="M47" s="332"/>
      <c r="N47" s="332"/>
      <c r="O47" s="332"/>
      <c r="P47" s="332"/>
      <c r="Q47" s="332"/>
      <c r="R47" s="332"/>
      <c r="S47" s="332"/>
      <c r="T47" s="332"/>
      <c r="U47" s="332"/>
      <c r="V47" s="332"/>
      <c r="W47" s="332"/>
      <c r="X47" s="332"/>
      <c r="Y47" s="332"/>
      <c r="Z47" s="332"/>
      <c r="AA47" s="332"/>
      <c r="AB47" s="332"/>
      <c r="AC47" s="332"/>
      <c r="AD47" s="332"/>
      <c r="AE47" s="332"/>
      <c r="AF47" s="332"/>
      <c r="AG47" s="332"/>
      <c r="AH47" s="332"/>
    </row>
    <row r="48" spans="1:34" x14ac:dyDescent="0.25">
      <c r="A48" s="330" t="s">
        <v>3490</v>
      </c>
      <c r="B48" s="332">
        <f>COUNTIFS('Zásobník_Máj 2023'!$P:$P,kontrola!B$45,'Zásobník_Máj 2023'!$IB:$IB,"&gt;=2",'Zásobník_Máj 2023'!$IB:$IB,"&lt;3")</f>
        <v>1</v>
      </c>
      <c r="C48" s="332">
        <f>COUNTIFS('Zásobník_Máj 2023'!$P:$P,kontrola!C$45,'Zásobník_Máj 2023'!$IB:$IB,"&gt;=2",'Zásobník_Máj 2023'!$IB:$IB,"&lt;3")</f>
        <v>5</v>
      </c>
      <c r="D48" s="332">
        <f>COUNTIFS('Zásobník_Máj 2023'!$P:$P,kontrola!D$45,'Zásobník_Máj 2023'!$IB:$IB,"&gt;=2",'Zásobník_Máj 2023'!$IB:$IB,"&lt;3")</f>
        <v>1</v>
      </c>
      <c r="E48" s="332">
        <f>COUNTIFS('Zásobník_Máj 2023'!$P:$P,kontrola!E$45,'Zásobník_Máj 2023'!$IB:$IB,"&gt;=2",'Zásobník_Máj 2023'!$IB:$IB,"&lt;3")</f>
        <v>0</v>
      </c>
      <c r="F48" s="332">
        <f>COUNTIFS('Zásobník_Máj 2023'!$P:$P,kontrola!F$45,'Zásobník_Máj 2023'!$IB:$IB,"&gt;=2",'Zásobník_Máj 2023'!$IB:$IB,"&lt;3")</f>
        <v>0</v>
      </c>
      <c r="G48" s="332">
        <f>COUNTIFS('Zásobník_Máj 2023'!$P:$P,kontrola!G$45,'Zásobník_Máj 2023'!$IB:$IB,"&gt;=2",'Zásobník_Máj 2023'!$IB:$IB,"&lt;3")</f>
        <v>2</v>
      </c>
      <c r="H48" s="332">
        <f>COUNTIFS('Zásobník_Máj 2023'!$P:$P,kontrola!H$45,'Zásobník_Máj 2023'!$IB:$IB,"&gt;=2",'Zásobník_Máj 2023'!$IB:$IB,"&lt;3")</f>
        <v>1</v>
      </c>
      <c r="I48" s="332">
        <f>COUNTIFS('Zásobník_Máj 2023'!$P:$P,kontrola!I$45,'Zásobník_Máj 2023'!$IB:$IB,"&gt;=2",'Zásobník_Máj 2023'!$IB:$IB,"&lt;3")</f>
        <v>0</v>
      </c>
      <c r="J48" s="332">
        <f>COUNTIFS('Zásobník_Máj 2023'!$P:$P,kontrola!J$45,'Zásobník_Máj 2023'!$IB:$IB,"&gt;=2",'Zásobník_Máj 2023'!$IB:$IB,"&lt;3")</f>
        <v>1</v>
      </c>
      <c r="K48" s="332">
        <f>COUNTIFS('Zásobník_Máj 2023'!$P:$P,kontrola!K$45,'Zásobník_Máj 2023'!$IB:$IB,"&gt;=2",'Zásobník_Máj 2023'!$IB:$IB,"&lt;3")</f>
        <v>3</v>
      </c>
      <c r="L48" s="332">
        <f>COUNTIFS('Zásobník_Máj 2023'!$P:$P,kontrola!L$45,'Zásobník_Máj 2023'!$IB:$IB,"&gt;=2",'Zásobník_Máj 2023'!$IB:$IB,"&lt;3")</f>
        <v>0</v>
      </c>
      <c r="M48" s="332"/>
      <c r="N48" s="332"/>
      <c r="O48" s="332"/>
      <c r="P48" s="332"/>
      <c r="Q48" s="332"/>
      <c r="R48" s="332"/>
      <c r="S48" s="332"/>
      <c r="T48" s="332"/>
      <c r="U48" s="332"/>
      <c r="V48" s="332"/>
      <c r="W48" s="332"/>
      <c r="X48" s="332"/>
      <c r="Y48" s="332"/>
      <c r="Z48" s="332"/>
      <c r="AA48" s="332"/>
      <c r="AB48" s="332"/>
      <c r="AC48" s="332"/>
      <c r="AD48" s="332"/>
      <c r="AE48" s="332"/>
      <c r="AF48" s="332"/>
      <c r="AG48" s="332"/>
      <c r="AH48" s="332"/>
    </row>
    <row r="49" spans="1:34" x14ac:dyDescent="0.25">
      <c r="A49" s="330" t="s">
        <v>3491</v>
      </c>
      <c r="B49" s="332">
        <f>COUNTIFS('Zásobník_Máj 2023'!$P:$P,kontrola!B$45,'Zásobník_Máj 2023'!$IB:$IB,"&gt;=3",'Zásobník_Máj 2023'!$IB:$IB,"&lt;4")</f>
        <v>2</v>
      </c>
      <c r="C49" s="332">
        <f>COUNTIFS('Zásobník_Máj 2023'!$P:$P,kontrola!C$45,'Zásobník_Máj 2023'!$IB:$IB,"&gt;=3",'Zásobník_Máj 2023'!$IB:$IB,"&lt;4")</f>
        <v>0</v>
      </c>
      <c r="D49" s="332">
        <f>COUNTIFS('Zásobník_Máj 2023'!$P:$P,kontrola!D$45,'Zásobník_Máj 2023'!$IB:$IB,"&gt;=3",'Zásobník_Máj 2023'!$IB:$IB,"&lt;4")</f>
        <v>0</v>
      </c>
      <c r="E49" s="332">
        <f>COUNTIFS('Zásobník_Máj 2023'!$P:$P,kontrola!E$45,'Zásobník_Máj 2023'!$IB:$IB,"&gt;=3",'Zásobník_Máj 2023'!$IB:$IB,"&lt;4")</f>
        <v>1</v>
      </c>
      <c r="F49" s="332">
        <f>COUNTIFS('Zásobník_Máj 2023'!$P:$P,kontrola!F$45,'Zásobník_Máj 2023'!$IB:$IB,"&gt;=3",'Zásobník_Máj 2023'!$IB:$IB,"&lt;4")</f>
        <v>1</v>
      </c>
      <c r="G49" s="332">
        <f>COUNTIFS('Zásobník_Máj 2023'!$P:$P,kontrola!G$45,'Zásobník_Máj 2023'!$IB:$IB,"&gt;=3",'Zásobník_Máj 2023'!$IB:$IB,"&lt;4")</f>
        <v>0</v>
      </c>
      <c r="H49" s="332">
        <f>COUNTIFS('Zásobník_Máj 2023'!$P:$P,kontrola!H$45,'Zásobník_Máj 2023'!$IB:$IB,"&gt;=3",'Zásobník_Máj 2023'!$IB:$IB,"&lt;4")</f>
        <v>0</v>
      </c>
      <c r="I49" s="332">
        <f>COUNTIFS('Zásobník_Máj 2023'!$P:$P,kontrola!I$45,'Zásobník_Máj 2023'!$IB:$IB,"&gt;=3",'Zásobník_Máj 2023'!$IB:$IB,"&lt;4")</f>
        <v>3</v>
      </c>
      <c r="J49" s="332">
        <f>COUNTIFS('Zásobník_Máj 2023'!$P:$P,kontrola!J$45,'Zásobník_Máj 2023'!$IB:$IB,"&gt;=3",'Zásobník_Máj 2023'!$IB:$IB,"&lt;4")</f>
        <v>0</v>
      </c>
      <c r="K49" s="332">
        <f>COUNTIFS('Zásobník_Máj 2023'!$P:$P,kontrola!K$45,'Zásobník_Máj 2023'!$IB:$IB,"&gt;=3",'Zásobník_Máj 2023'!$IB:$IB,"&lt;4")</f>
        <v>2</v>
      </c>
      <c r="L49" s="332">
        <f>COUNTIFS('Zásobník_Máj 2023'!$P:$P,kontrola!L$45,'Zásobník_Máj 2023'!$IB:$IB,"&gt;=3",'Zásobník_Máj 2023'!$IB:$IB,"&lt;4")</f>
        <v>0</v>
      </c>
      <c r="M49" s="332"/>
      <c r="N49" s="332"/>
      <c r="O49" s="332"/>
      <c r="P49" s="332"/>
      <c r="Q49" s="332"/>
      <c r="R49" s="332"/>
      <c r="S49" s="332"/>
      <c r="T49" s="332"/>
      <c r="U49" s="332"/>
      <c r="V49" s="332"/>
      <c r="W49" s="332"/>
      <c r="X49" s="332"/>
      <c r="Y49" s="332"/>
      <c r="Z49" s="332"/>
      <c r="AA49" s="332"/>
      <c r="AB49" s="332"/>
      <c r="AC49" s="332"/>
      <c r="AD49" s="332"/>
      <c r="AE49" s="332"/>
      <c r="AF49" s="332"/>
      <c r="AG49" s="332"/>
      <c r="AH49" s="332"/>
    </row>
    <row r="50" spans="1:34" x14ac:dyDescent="0.25">
      <c r="A50" s="330" t="s">
        <v>3492</v>
      </c>
      <c r="B50" s="332">
        <f>COUNTIFS('Zásobník_Máj 2023'!$P:$P,kontrola!B$45,'Zásobník_Máj 2023'!$IB:$IB,"&gt;=4",'Zásobník_Máj 2023'!$IB:$IB,"&lt;5")</f>
        <v>2</v>
      </c>
      <c r="C50" s="332">
        <f>COUNTIFS('Zásobník_Máj 2023'!$P:$P,kontrola!C$45,'Zásobník_Máj 2023'!$IB:$IB,"&gt;=4",'Zásobník_Máj 2023'!$IB:$IB,"&lt;5")</f>
        <v>1</v>
      </c>
      <c r="D50" s="332">
        <f>COUNTIFS('Zásobník_Máj 2023'!$P:$P,kontrola!D$45,'Zásobník_Máj 2023'!$IB:$IB,"&gt;=4",'Zásobník_Máj 2023'!$IB:$IB,"&lt;5")</f>
        <v>1</v>
      </c>
      <c r="E50" s="332">
        <f>COUNTIFS('Zásobník_Máj 2023'!$P:$P,kontrola!E$45,'Zásobník_Máj 2023'!$IB:$IB,"&gt;=4",'Zásobník_Máj 2023'!$IB:$IB,"&lt;5")</f>
        <v>2</v>
      </c>
      <c r="F50" s="332">
        <f>COUNTIFS('Zásobník_Máj 2023'!$P:$P,kontrola!F$45,'Zásobník_Máj 2023'!$IB:$IB,"&gt;=4",'Zásobník_Máj 2023'!$IB:$IB,"&lt;5")</f>
        <v>0</v>
      </c>
      <c r="G50" s="332">
        <f>COUNTIFS('Zásobník_Máj 2023'!$P:$P,kontrola!G$45,'Zásobník_Máj 2023'!$IB:$IB,"&gt;=4",'Zásobník_Máj 2023'!$IB:$IB,"&lt;5")</f>
        <v>1</v>
      </c>
      <c r="H50" s="332">
        <f>COUNTIFS('Zásobník_Máj 2023'!$P:$P,kontrola!H$45,'Zásobník_Máj 2023'!$IB:$IB,"&gt;=4",'Zásobník_Máj 2023'!$IB:$IB,"&lt;5")</f>
        <v>0</v>
      </c>
      <c r="I50" s="332">
        <f>COUNTIFS('Zásobník_Máj 2023'!$P:$P,kontrola!I$45,'Zásobník_Máj 2023'!$IB:$IB,"&gt;=4",'Zásobník_Máj 2023'!$IB:$IB,"&lt;5")</f>
        <v>1</v>
      </c>
      <c r="J50" s="332">
        <f>COUNTIFS('Zásobník_Máj 2023'!$P:$P,kontrola!J$45,'Zásobník_Máj 2023'!$IB:$IB,"&gt;=4",'Zásobník_Máj 2023'!$IB:$IB,"&lt;5")</f>
        <v>0</v>
      </c>
      <c r="K50" s="332">
        <f>COUNTIFS('Zásobník_Máj 2023'!$P:$P,kontrola!K$45,'Zásobník_Máj 2023'!$IB:$IB,"&gt;=4",'Zásobník_Máj 2023'!$IB:$IB,"&lt;5")</f>
        <v>4</v>
      </c>
      <c r="L50" s="332">
        <f>COUNTIFS('Zásobník_Máj 2023'!$P:$P,kontrola!L$45,'Zásobník_Máj 2023'!$IB:$IB,"&gt;=4",'Zásobník_Máj 2023'!$IB:$IB,"&lt;5")</f>
        <v>0</v>
      </c>
      <c r="M50" s="332"/>
      <c r="N50" s="332"/>
      <c r="O50" s="332"/>
      <c r="P50" s="332"/>
      <c r="Q50" s="332"/>
      <c r="R50" s="332"/>
      <c r="S50" s="332"/>
      <c r="T50" s="332"/>
      <c r="U50" s="332"/>
      <c r="V50" s="332"/>
      <c r="W50" s="332"/>
      <c r="X50" s="332"/>
      <c r="Y50" s="332"/>
      <c r="Z50" s="332"/>
      <c r="AA50" s="332"/>
      <c r="AB50" s="332"/>
      <c r="AC50" s="332"/>
      <c r="AD50" s="332"/>
      <c r="AE50" s="332"/>
      <c r="AF50" s="332"/>
      <c r="AG50" s="332"/>
      <c r="AH50" s="332"/>
    </row>
    <row r="51" spans="1:34" x14ac:dyDescent="0.25">
      <c r="A51" s="339" t="s">
        <v>3506</v>
      </c>
      <c r="B51" s="332">
        <f>COUNTIFS('Zásobník_Máj 2023'!$P:$P,kontrola!B$45,'Zásobník_Máj 2023'!$IB:$IB,"&gt;=5",'Zásobník_Máj 2023'!$IB:$IB,"&lt;10")</f>
        <v>4</v>
      </c>
      <c r="C51" s="332">
        <f>COUNTIFS('Zásobník_Máj 2023'!$P:$P,kontrola!C$45,'Zásobník_Máj 2023'!$IB:$IB,"&gt;=5",'Zásobník_Máj 2023'!$IB:$IB,"&lt;10")</f>
        <v>4</v>
      </c>
      <c r="D51" s="332">
        <f>COUNTIFS('Zásobník_Máj 2023'!$P:$P,kontrola!D$45,'Zásobník_Máj 2023'!$IB:$IB,"&gt;=5",'Zásobník_Máj 2023'!$IB:$IB,"&lt;10")</f>
        <v>0</v>
      </c>
      <c r="E51" s="332">
        <f>COUNTIFS('Zásobník_Máj 2023'!$P:$P,kontrola!E$45,'Zásobník_Máj 2023'!$IB:$IB,"&gt;=5",'Zásobník_Máj 2023'!$IB:$IB,"&lt;10")</f>
        <v>0</v>
      </c>
      <c r="F51" s="332">
        <f>COUNTIFS('Zásobník_Máj 2023'!$P:$P,kontrola!F$45,'Zásobník_Máj 2023'!$IB:$IB,"&gt;=5",'Zásobník_Máj 2023'!$IB:$IB,"&lt;10")</f>
        <v>1</v>
      </c>
      <c r="G51" s="332">
        <f>COUNTIFS('Zásobník_Máj 2023'!$P:$P,kontrola!G$45,'Zásobník_Máj 2023'!$IB:$IB,"&gt;=5",'Zásobník_Máj 2023'!$IB:$IB,"&lt;10")</f>
        <v>2</v>
      </c>
      <c r="H51" s="332">
        <f>COUNTIFS('Zásobník_Máj 2023'!$P:$P,kontrola!H$45,'Zásobník_Máj 2023'!$IB:$IB,"&gt;=5",'Zásobník_Máj 2023'!$IB:$IB,"&lt;10")</f>
        <v>2</v>
      </c>
      <c r="I51" s="332">
        <f>COUNTIFS('Zásobník_Máj 2023'!$P:$P,kontrola!I$45,'Zásobník_Máj 2023'!$IB:$IB,"&gt;=5",'Zásobník_Máj 2023'!$IB:$IB,"&lt;10")</f>
        <v>0</v>
      </c>
      <c r="J51" s="332">
        <f>COUNTIFS('Zásobník_Máj 2023'!$P:$P,kontrola!J$45,'Zásobník_Máj 2023'!$IB:$IB,"&gt;=5",'Zásobník_Máj 2023'!$IB:$IB,"&lt;10")</f>
        <v>0</v>
      </c>
      <c r="K51" s="332">
        <f>COUNTIFS('Zásobník_Máj 2023'!$P:$P,kontrola!K$45,'Zásobník_Máj 2023'!$IB:$IB,"&gt;=5",'Zásobník_Máj 2023'!$IB:$IB,"&lt;10")</f>
        <v>3</v>
      </c>
      <c r="L51" s="332">
        <f>COUNTIFS('Zásobník_Máj 2023'!$P:$P,kontrola!L$45,'Zásobník_Máj 2023'!$IB:$IB,"&gt;=5",'Zásobník_Máj 2023'!$IB:$IB,"&lt;10")</f>
        <v>0</v>
      </c>
      <c r="M51" s="332"/>
      <c r="N51" s="332"/>
      <c r="O51" s="332"/>
      <c r="P51" s="332"/>
      <c r="Q51" s="332"/>
      <c r="R51" s="332"/>
      <c r="S51" s="332"/>
      <c r="T51" s="332"/>
      <c r="U51" s="332"/>
      <c r="V51" s="332"/>
      <c r="W51" s="332"/>
      <c r="X51" s="332"/>
      <c r="Y51" s="332"/>
      <c r="Z51" s="332"/>
      <c r="AA51" s="332"/>
      <c r="AB51" s="332"/>
      <c r="AC51" s="332"/>
      <c r="AD51" s="332"/>
      <c r="AE51" s="332"/>
      <c r="AF51" s="332"/>
      <c r="AG51" s="332"/>
      <c r="AH51" s="332"/>
    </row>
    <row r="52" spans="1:34" x14ac:dyDescent="0.25">
      <c r="A52" s="340" t="s">
        <v>3507</v>
      </c>
      <c r="B52" s="332">
        <f>COUNTIFS('Zásobník_Máj 2023'!$P:$P,kontrola!B$45,'Zásobník_Máj 2023'!$IB:$IB,"&gt;=10",'Zásobník_Máj 2023'!$IB:$IB,"&lt;24")</f>
        <v>3</v>
      </c>
      <c r="C52" s="332">
        <f>COUNTIFS('Zásobník_Máj 2023'!$P:$P,kontrola!C$45,'Zásobník_Máj 2023'!$IB:$IB,"&gt;=10",'Zásobník_Máj 2023'!$IB:$IB,"&lt;24")</f>
        <v>2</v>
      </c>
      <c r="D52" s="332">
        <f>COUNTIFS('Zásobník_Máj 2023'!$P:$P,kontrola!D$45,'Zásobník_Máj 2023'!$IB:$IB,"&gt;=10",'Zásobník_Máj 2023'!$IB:$IB,"&lt;24")</f>
        <v>0</v>
      </c>
      <c r="E52" s="332">
        <f>COUNTIFS('Zásobník_Máj 2023'!$P:$P,kontrola!E$45,'Zásobník_Máj 2023'!$IB:$IB,"&gt;=10",'Zásobník_Máj 2023'!$IB:$IB,"&lt;24")</f>
        <v>2</v>
      </c>
      <c r="F52" s="332">
        <f>COUNTIFS('Zásobník_Máj 2023'!$P:$P,kontrola!F$45,'Zásobník_Máj 2023'!$IB:$IB,"&gt;=10",'Zásobník_Máj 2023'!$IB:$IB,"&lt;24")</f>
        <v>0</v>
      </c>
      <c r="G52" s="332">
        <f>COUNTIFS('Zásobník_Máj 2023'!$P:$P,kontrola!G$45,'Zásobník_Máj 2023'!$IB:$IB,"&gt;=10",'Zásobník_Máj 2023'!$IB:$IB,"&lt;24")</f>
        <v>1</v>
      </c>
      <c r="H52" s="332">
        <f>COUNTIFS('Zásobník_Máj 2023'!$P:$P,kontrola!H$45,'Zásobník_Máj 2023'!$IB:$IB,"&gt;=10",'Zásobník_Máj 2023'!$IB:$IB,"&lt;24")</f>
        <v>0</v>
      </c>
      <c r="I52" s="332">
        <f>COUNTIFS('Zásobník_Máj 2023'!$P:$P,kontrola!I$45,'Zásobník_Máj 2023'!$IB:$IB,"&gt;=10",'Zásobník_Máj 2023'!$IB:$IB,"&lt;24")</f>
        <v>1</v>
      </c>
      <c r="J52" s="332">
        <f>COUNTIFS('Zásobník_Máj 2023'!$P:$P,kontrola!J$45,'Zásobník_Máj 2023'!$IB:$IB,"&gt;=10",'Zásobník_Máj 2023'!$IB:$IB,"&lt;24")</f>
        <v>2</v>
      </c>
      <c r="K52" s="332">
        <f>COUNTIFS('Zásobník_Máj 2023'!$P:$P,kontrola!K$45,'Zásobník_Máj 2023'!$IB:$IB,"&gt;=10",'Zásobník_Máj 2023'!$IB:$IB,"&lt;24")</f>
        <v>1</v>
      </c>
      <c r="L52" s="332">
        <f>COUNTIFS('Zásobník_Máj 2023'!$P:$P,kontrola!L$45,'Zásobník_Máj 2023'!$IB:$IB,"&gt;=10",'Zásobník_Máj 2023'!$IB:$IB,"&lt;24")</f>
        <v>2</v>
      </c>
      <c r="M52" s="332"/>
      <c r="N52" s="332"/>
      <c r="O52" s="332"/>
      <c r="P52" s="332"/>
      <c r="Q52" s="332"/>
      <c r="R52" s="332"/>
      <c r="S52" s="332"/>
      <c r="T52" s="332"/>
      <c r="U52" s="332"/>
      <c r="V52" s="332"/>
      <c r="W52" s="332"/>
      <c r="X52" s="332"/>
      <c r="Y52" s="332"/>
      <c r="Z52" s="332"/>
      <c r="AA52" s="332"/>
      <c r="AB52" s="332"/>
      <c r="AC52" s="332"/>
      <c r="AD52" s="332"/>
      <c r="AE52" s="332"/>
      <c r="AF52" s="332"/>
      <c r="AG52" s="332"/>
      <c r="AH52" s="332"/>
    </row>
    <row r="53" spans="1:34" x14ac:dyDescent="0.25">
      <c r="A53" s="330" t="s">
        <v>3505</v>
      </c>
      <c r="B53" s="332">
        <f>COUNTIFS('Zásobník_Máj 2023'!$P:$P,kontrola!B$45,'Zásobník_Máj 2023'!$IB:$IB,"&gt;=24")</f>
        <v>0</v>
      </c>
      <c r="C53" s="332">
        <f>COUNTIFS('Zásobník_Máj 2023'!$P:$P,kontrola!C$45,'Zásobník_Máj 2023'!$IB:$IB,"&gt;=24")</f>
        <v>0</v>
      </c>
      <c r="D53" s="332">
        <f>COUNTIFS('Zásobník_Máj 2023'!$P:$P,kontrola!D$45,'Zásobník_Máj 2023'!$IB:$IB,"&gt;=24")</f>
        <v>0</v>
      </c>
      <c r="E53" s="332">
        <f>COUNTIFS('Zásobník_Máj 2023'!$P:$P,kontrola!E$45,'Zásobník_Máj 2023'!$IB:$IB,"&gt;=24")</f>
        <v>1</v>
      </c>
      <c r="F53" s="332">
        <f>COUNTIFS('Zásobník_Máj 2023'!$P:$P,kontrola!F$45,'Zásobník_Máj 2023'!$IB:$IB,"&gt;=24")</f>
        <v>1</v>
      </c>
      <c r="G53" s="332">
        <f>COUNTIFS('Zásobník_Máj 2023'!$P:$P,kontrola!G$45,'Zásobník_Máj 2023'!$IB:$IB,"&gt;=24")</f>
        <v>1</v>
      </c>
      <c r="H53" s="332">
        <f>COUNTIFS('Zásobník_Máj 2023'!$P:$P,kontrola!H$45,'Zásobník_Máj 2023'!$IB:$IB,"&gt;=24")</f>
        <v>0</v>
      </c>
      <c r="I53" s="332">
        <f>COUNTIFS('Zásobník_Máj 2023'!$P:$P,kontrola!I$45,'Zásobník_Máj 2023'!$IB:$IB,"&gt;=24")</f>
        <v>0</v>
      </c>
      <c r="J53" s="332">
        <f>COUNTIFS('Zásobník_Máj 2023'!$P:$P,kontrola!J$45,'Zásobník_Máj 2023'!$IB:$IB,"&gt;=24")</f>
        <v>0</v>
      </c>
      <c r="K53" s="332">
        <f>COUNTIFS('Zásobník_Máj 2023'!$P:$P,kontrola!K$45,'Zásobník_Máj 2023'!$IB:$IB,"&gt;=24")</f>
        <v>0</v>
      </c>
      <c r="L53" s="332">
        <f>COUNTIFS('Zásobník_Máj 2023'!$P:$P,kontrola!L$45,'Zásobník_Máj 2023'!$IB:$IB,"&gt;=24")</f>
        <v>1</v>
      </c>
      <c r="M53" s="332"/>
      <c r="N53" s="332"/>
      <c r="O53" s="332"/>
      <c r="P53" s="332"/>
      <c r="Q53" s="332"/>
      <c r="R53" s="332"/>
      <c r="S53" s="332"/>
      <c r="T53" s="332"/>
      <c r="U53" s="332"/>
      <c r="V53" s="332"/>
      <c r="W53" s="332"/>
      <c r="X53" s="332"/>
      <c r="Y53" s="332"/>
      <c r="Z53" s="332"/>
      <c r="AA53" s="332"/>
      <c r="AB53" s="332"/>
      <c r="AC53" s="332"/>
      <c r="AD53" s="332"/>
      <c r="AE53" s="332"/>
      <c r="AF53" s="332"/>
      <c r="AG53" s="332"/>
      <c r="AH53" s="332"/>
    </row>
    <row r="54" spans="1:34" x14ac:dyDescent="0.25">
      <c r="B54" s="332"/>
      <c r="C54" s="332"/>
      <c r="D54" s="332"/>
      <c r="E54" s="332"/>
      <c r="F54" s="332"/>
      <c r="G54" s="332"/>
      <c r="H54" s="332"/>
      <c r="I54" s="332"/>
      <c r="J54" s="332"/>
      <c r="K54" s="332"/>
      <c r="L54" s="332"/>
      <c r="M54" s="332"/>
      <c r="N54" s="332"/>
      <c r="O54" s="332"/>
      <c r="P54" s="332"/>
      <c r="Q54" s="332"/>
      <c r="R54" s="332"/>
      <c r="S54" s="332"/>
      <c r="T54" s="332"/>
      <c r="U54" s="332"/>
      <c r="V54" s="332"/>
      <c r="W54" s="332"/>
      <c r="X54" s="332"/>
      <c r="Y54" s="332"/>
      <c r="Z54" s="332"/>
      <c r="AA54" s="332"/>
      <c r="AB54" s="332"/>
      <c r="AC54" s="332"/>
      <c r="AD54" s="332"/>
      <c r="AE54" s="332"/>
      <c r="AF54" s="332"/>
      <c r="AG54" s="332"/>
      <c r="AH54" s="332"/>
    </row>
    <row r="55" spans="1:34" s="331" customFormat="1" x14ac:dyDescent="0.25">
      <c r="A55" s="329" t="s">
        <v>3487</v>
      </c>
      <c r="B55" s="333" t="s">
        <v>96</v>
      </c>
      <c r="C55" s="333" t="s">
        <v>147</v>
      </c>
      <c r="D55" s="333" t="s">
        <v>81</v>
      </c>
      <c r="E55" s="333"/>
      <c r="F55" s="333"/>
      <c r="G55" s="333"/>
      <c r="H55" s="333"/>
      <c r="I55" s="333"/>
      <c r="J55" s="333"/>
      <c r="K55" s="333"/>
      <c r="L55" s="333"/>
      <c r="M55" s="335"/>
      <c r="N55" s="335"/>
      <c r="O55" s="335"/>
      <c r="P55" s="335"/>
      <c r="Q55" s="335"/>
      <c r="R55" s="335"/>
      <c r="S55" s="335"/>
      <c r="T55" s="335"/>
      <c r="U55" s="335"/>
      <c r="V55" s="335"/>
      <c r="W55" s="335"/>
      <c r="X55" s="335"/>
      <c r="Y55" s="335"/>
      <c r="Z55" s="335"/>
      <c r="AA55" s="335"/>
      <c r="AB55" s="335"/>
      <c r="AC55" s="335"/>
      <c r="AD55" s="335"/>
      <c r="AE55" s="335"/>
      <c r="AF55" s="335"/>
      <c r="AG55" s="335"/>
      <c r="AH55" s="335"/>
    </row>
    <row r="56" spans="1:34" x14ac:dyDescent="0.25">
      <c r="A56" s="330" t="s">
        <v>3488</v>
      </c>
      <c r="B56" s="332">
        <f>COUNTIFS('Zásobník_Máj 2023'!$N:$N,kontrola!B$55,'Zásobník_Máj 2023'!$IB:$IB,"&lt;1",'Zásobník_Máj 2023'!$IB:$IB,"&gt;0")</f>
        <v>14</v>
      </c>
      <c r="C56" s="332">
        <f>COUNTIFS('Zásobník_Máj 2023'!$N:$N,kontrola!C$55,'Zásobník_Máj 2023'!$IB:$IB,"&lt;1",'Zásobník_Máj 2023'!$IB:$IB,"&gt;0")</f>
        <v>43</v>
      </c>
      <c r="D56" s="332">
        <f>COUNTIFS('Zásobník_Máj 2023'!$N:$N,kontrola!D$55,'Zásobník_Máj 2023'!$IB:$IB,"&lt;1",'Zásobník_Máj 2023'!$IB:$IB,"&gt;0")</f>
        <v>133</v>
      </c>
      <c r="E56" s="332"/>
      <c r="F56" s="332"/>
      <c r="G56" s="332"/>
      <c r="H56" s="332"/>
      <c r="I56" s="332"/>
      <c r="J56" s="332"/>
      <c r="K56" s="332"/>
      <c r="L56" s="332"/>
      <c r="M56" s="332"/>
      <c r="N56" s="332"/>
      <c r="O56" s="332"/>
      <c r="P56" s="332"/>
      <c r="Q56" s="332"/>
      <c r="R56" s="332"/>
      <c r="S56" s="332"/>
      <c r="T56" s="332"/>
      <c r="U56" s="332"/>
      <c r="V56" s="332"/>
      <c r="W56" s="332"/>
      <c r="X56" s="332"/>
      <c r="Y56" s="332"/>
      <c r="Z56" s="332"/>
      <c r="AA56" s="332"/>
      <c r="AB56" s="332"/>
      <c r="AC56" s="332"/>
      <c r="AD56" s="332"/>
      <c r="AE56" s="332"/>
      <c r="AF56" s="332"/>
      <c r="AG56" s="332"/>
      <c r="AH56" s="332"/>
    </row>
    <row r="57" spans="1:34" x14ac:dyDescent="0.25">
      <c r="A57" s="330" t="s">
        <v>3489</v>
      </c>
      <c r="B57" s="332">
        <f>COUNTIFS('Zásobník_Máj 2023'!$N:$N,kontrola!B$55,'Zásobník_Máj 2023'!$IB:$IB,"&gt;=1",'Zásobník_Máj 2023'!$IB:$IB,"&lt;2")</f>
        <v>6</v>
      </c>
      <c r="C57" s="332">
        <f>COUNTIFS('Zásobník_Máj 2023'!$N:$N,kontrola!C$55,'Zásobník_Máj 2023'!$IB:$IB,"&gt;=1",'Zásobník_Máj 2023'!$IB:$IB,"&lt;2")</f>
        <v>10</v>
      </c>
      <c r="D57" s="332">
        <f>COUNTIFS('Zásobník_Máj 2023'!$N:$N,kontrola!D$55,'Zásobník_Máj 2023'!$IB:$IB,"&gt;=1",'Zásobník_Máj 2023'!$IB:$IB,"&lt;2")</f>
        <v>38</v>
      </c>
      <c r="E57" s="332"/>
      <c r="F57" s="332"/>
      <c r="G57" s="332"/>
      <c r="H57" s="332"/>
      <c r="I57" s="332"/>
      <c r="J57" s="332"/>
      <c r="K57" s="332"/>
      <c r="L57" s="332"/>
      <c r="M57" s="332"/>
      <c r="N57" s="332"/>
      <c r="O57" s="332"/>
      <c r="P57" s="332"/>
      <c r="Q57" s="332"/>
      <c r="R57" s="332"/>
      <c r="S57" s="332"/>
      <c r="T57" s="332"/>
      <c r="U57" s="332"/>
      <c r="V57" s="332"/>
      <c r="W57" s="332"/>
      <c r="X57" s="332"/>
      <c r="Y57" s="332"/>
      <c r="Z57" s="332"/>
      <c r="AA57" s="332"/>
      <c r="AB57" s="332"/>
      <c r="AC57" s="332"/>
      <c r="AD57" s="332"/>
      <c r="AE57" s="332"/>
      <c r="AF57" s="332"/>
      <c r="AG57" s="332"/>
      <c r="AH57" s="332"/>
    </row>
    <row r="58" spans="1:34" x14ac:dyDescent="0.25">
      <c r="A58" s="330" t="s">
        <v>3490</v>
      </c>
      <c r="B58" s="332">
        <f>COUNTIFS('Zásobník_Máj 2023'!$N:$N,kontrola!B$55,'Zásobník_Máj 2023'!$IB:$IB,"&gt;=2",'Zásobník_Máj 2023'!$IB:$IB,"&lt;3")</f>
        <v>4</v>
      </c>
      <c r="C58" s="332">
        <f>COUNTIFS('Zásobník_Máj 2023'!$N:$N,kontrola!C$55,'Zásobník_Máj 2023'!$IB:$IB,"&gt;=2",'Zásobník_Máj 2023'!$IB:$IB,"&lt;3")</f>
        <v>12</v>
      </c>
      <c r="D58" s="332">
        <f>COUNTIFS('Zásobník_Máj 2023'!$N:$N,kontrola!D$55,'Zásobník_Máj 2023'!$IB:$IB,"&gt;=2",'Zásobník_Máj 2023'!$IB:$IB,"&lt;3")</f>
        <v>15</v>
      </c>
      <c r="E58" s="332"/>
      <c r="F58" s="332"/>
      <c r="G58" s="332"/>
      <c r="H58" s="332"/>
      <c r="I58" s="332"/>
      <c r="J58" s="332"/>
      <c r="K58" s="332"/>
      <c r="L58" s="332"/>
      <c r="M58" s="332"/>
      <c r="N58" s="332"/>
      <c r="O58" s="332"/>
      <c r="P58" s="332"/>
      <c r="Q58" s="332"/>
      <c r="R58" s="332"/>
      <c r="S58" s="332"/>
      <c r="T58" s="332"/>
      <c r="U58" s="332"/>
      <c r="V58" s="332"/>
      <c r="W58" s="332"/>
      <c r="X58" s="332"/>
      <c r="Y58" s="332"/>
      <c r="Z58" s="332"/>
      <c r="AA58" s="332"/>
      <c r="AB58" s="332"/>
      <c r="AC58" s="332"/>
      <c r="AD58" s="332"/>
      <c r="AE58" s="332"/>
      <c r="AF58" s="332"/>
      <c r="AG58" s="332"/>
      <c r="AH58" s="332"/>
    </row>
    <row r="59" spans="1:34" x14ac:dyDescent="0.25">
      <c r="A59" s="330" t="s">
        <v>3491</v>
      </c>
      <c r="B59" s="332">
        <f>COUNTIFS('Zásobník_Máj 2023'!$N:$N,kontrola!B$55,'Zásobník_Máj 2023'!$IB:$IB,"&gt;=3",'Zásobník_Máj 2023'!$IB:$IB,"&lt;4")</f>
        <v>4</v>
      </c>
      <c r="C59" s="332">
        <f>COUNTIFS('Zásobník_Máj 2023'!$N:$N,kontrola!C$55,'Zásobník_Máj 2023'!$IB:$IB,"&gt;=3",'Zásobník_Máj 2023'!$IB:$IB,"&lt;4")</f>
        <v>9</v>
      </c>
      <c r="D59" s="332">
        <f>COUNTIFS('Zásobník_Máj 2023'!$N:$N,kontrola!D$55,'Zásobník_Máj 2023'!$IB:$IB,"&gt;=3",'Zásobník_Máj 2023'!$IB:$IB,"&lt;4")</f>
        <v>15</v>
      </c>
      <c r="E59" s="332"/>
      <c r="F59" s="332"/>
      <c r="G59" s="332"/>
      <c r="H59" s="332"/>
      <c r="I59" s="332"/>
      <c r="J59" s="332"/>
      <c r="K59" s="332"/>
      <c r="L59" s="332"/>
      <c r="M59" s="332"/>
      <c r="N59" s="332"/>
      <c r="O59" s="332"/>
      <c r="P59" s="332"/>
      <c r="Q59" s="332"/>
      <c r="R59" s="332"/>
      <c r="S59" s="332"/>
      <c r="T59" s="332"/>
      <c r="U59" s="332"/>
      <c r="V59" s="332"/>
      <c r="W59" s="332"/>
      <c r="X59" s="332"/>
      <c r="Y59" s="332"/>
      <c r="Z59" s="332"/>
      <c r="AA59" s="332"/>
      <c r="AB59" s="332"/>
      <c r="AC59" s="332"/>
      <c r="AD59" s="332"/>
      <c r="AE59" s="332"/>
      <c r="AF59" s="332"/>
      <c r="AG59" s="332"/>
      <c r="AH59" s="332"/>
    </row>
    <row r="60" spans="1:34" x14ac:dyDescent="0.25">
      <c r="A60" s="330" t="s">
        <v>3492</v>
      </c>
      <c r="B60" s="332">
        <f>COUNTIFS('Zásobník_Máj 2023'!$N:$N,kontrola!B$55,'Zásobník_Máj 2023'!$IB:$IB,"&gt;=4",'Zásobník_Máj 2023'!$IB:$IB,"&lt;5")</f>
        <v>1</v>
      </c>
      <c r="C60" s="332">
        <f>COUNTIFS('Zásobník_Máj 2023'!$N:$N,kontrola!C$55,'Zásobník_Máj 2023'!$IB:$IB,"&gt;=4",'Zásobník_Máj 2023'!$IB:$IB,"&lt;5")</f>
        <v>8</v>
      </c>
      <c r="D60" s="332">
        <f>COUNTIFS('Zásobník_Máj 2023'!$N:$N,kontrola!D$55,'Zásobník_Máj 2023'!$IB:$IB,"&gt;=4",'Zásobník_Máj 2023'!$IB:$IB,"&lt;5")</f>
        <v>14</v>
      </c>
      <c r="E60" s="332"/>
      <c r="F60" s="332"/>
      <c r="G60" s="332"/>
      <c r="H60" s="332"/>
      <c r="I60" s="332"/>
      <c r="J60" s="332"/>
      <c r="K60" s="332"/>
      <c r="L60" s="332"/>
      <c r="M60" s="332"/>
      <c r="N60" s="332"/>
      <c r="O60" s="332"/>
      <c r="P60" s="332"/>
      <c r="Q60" s="332"/>
      <c r="R60" s="332"/>
      <c r="S60" s="332"/>
      <c r="T60" s="332"/>
      <c r="U60" s="332"/>
      <c r="V60" s="332"/>
      <c r="W60" s="332"/>
      <c r="X60" s="332"/>
      <c r="Y60" s="332"/>
      <c r="Z60" s="332"/>
      <c r="AA60" s="332"/>
      <c r="AB60" s="332"/>
      <c r="AC60" s="332"/>
      <c r="AD60" s="332"/>
      <c r="AE60" s="332"/>
      <c r="AF60" s="332"/>
      <c r="AG60" s="332"/>
      <c r="AH60" s="332"/>
    </row>
    <row r="61" spans="1:34" x14ac:dyDescent="0.25">
      <c r="A61" s="339" t="s">
        <v>3506</v>
      </c>
      <c r="B61" s="332">
        <f>COUNTIFS('Zásobník_Máj 2023'!$N:$N,kontrola!B$55,'Zásobník_Máj 2023'!$IB:$IB,"&gt;=5",'Zásobník_Máj 2023'!$IB:$IB,"&lt;10")</f>
        <v>5</v>
      </c>
      <c r="C61" s="332">
        <f>COUNTIFS('Zásobník_Máj 2023'!$N:$N,kontrola!C$55,'Zásobník_Máj 2023'!$IB:$IB,"&gt;=5",'Zásobník_Máj 2023'!$IB:$IB,"&lt;10")</f>
        <v>15</v>
      </c>
      <c r="D61" s="332">
        <f>COUNTIFS('Zásobník_Máj 2023'!$N:$N,kontrola!D$55,'Zásobník_Máj 2023'!$IB:$IB,"&gt;=5",'Zásobník_Máj 2023'!$IB:$IB,"&lt;10")</f>
        <v>38</v>
      </c>
      <c r="E61" s="332"/>
      <c r="F61" s="332"/>
      <c r="G61" s="332"/>
      <c r="H61" s="332"/>
      <c r="I61" s="332"/>
      <c r="J61" s="332"/>
      <c r="K61" s="332"/>
      <c r="L61" s="332"/>
      <c r="M61" s="332"/>
      <c r="N61" s="332"/>
      <c r="O61" s="332"/>
      <c r="P61" s="332"/>
      <c r="Q61" s="332"/>
      <c r="R61" s="332"/>
      <c r="S61" s="332"/>
      <c r="T61" s="332"/>
      <c r="U61" s="332"/>
      <c r="V61" s="332"/>
      <c r="W61" s="332"/>
      <c r="X61" s="332"/>
      <c r="Y61" s="332"/>
      <c r="Z61" s="332"/>
      <c r="AA61" s="332"/>
      <c r="AB61" s="332"/>
      <c r="AC61" s="332"/>
      <c r="AD61" s="332"/>
      <c r="AE61" s="332"/>
      <c r="AF61" s="332"/>
      <c r="AG61" s="332"/>
      <c r="AH61" s="332"/>
    </row>
    <row r="62" spans="1:34" x14ac:dyDescent="0.25">
      <c r="A62" s="340" t="s">
        <v>3507</v>
      </c>
      <c r="B62" s="332">
        <f>COUNTIFS('Zásobník_Máj 2023'!$N:$N,kontrola!B$55,'Zásobník_Máj 2023'!$IB:$IB,"&gt;=10",'Zásobník_Máj 2023'!$IB:$IB,"&lt;24")</f>
        <v>5</v>
      </c>
      <c r="C62" s="332">
        <f>COUNTIFS('Zásobník_Máj 2023'!$N:$N,kontrola!C$55,'Zásobník_Máj 2023'!$IB:$IB,"&gt;=10",'Zásobník_Máj 2023'!$IB:$IB,"&lt;24")</f>
        <v>8</v>
      </c>
      <c r="D62" s="332">
        <f>COUNTIFS('Zásobník_Máj 2023'!$N:$N,kontrola!D$55,'Zásobník_Máj 2023'!$IB:$IB,"&gt;=10",'Zásobník_Máj 2023'!$IB:$IB,"&lt;24")</f>
        <v>14</v>
      </c>
      <c r="F62" s="332"/>
      <c r="G62" s="332"/>
      <c r="H62" s="332"/>
      <c r="I62" s="332"/>
      <c r="J62" s="332"/>
      <c r="K62" s="332"/>
      <c r="L62" s="332"/>
      <c r="M62" s="332"/>
      <c r="N62" s="332"/>
      <c r="O62" s="332"/>
      <c r="P62" s="332"/>
      <c r="Q62" s="332"/>
      <c r="R62" s="332"/>
      <c r="S62" s="332"/>
      <c r="T62" s="332"/>
      <c r="U62" s="332"/>
      <c r="V62" s="332"/>
      <c r="W62" s="332"/>
      <c r="X62" s="332"/>
      <c r="Y62" s="332"/>
      <c r="Z62" s="332"/>
      <c r="AA62" s="332"/>
      <c r="AB62" s="332"/>
      <c r="AC62" s="332"/>
      <c r="AD62" s="332"/>
      <c r="AE62" s="332"/>
      <c r="AF62" s="332"/>
      <c r="AG62" s="332"/>
      <c r="AH62" s="332"/>
    </row>
    <row r="63" spans="1:34" x14ac:dyDescent="0.25">
      <c r="A63" s="330" t="s">
        <v>3505</v>
      </c>
      <c r="B63" s="332">
        <f>COUNTIFS('Zásobník_Máj 2023'!$N:$N,kontrola!B$55,'Zásobník_Máj 2023'!$IB:$IB,"&gt;=24")</f>
        <v>2</v>
      </c>
      <c r="C63" s="332">
        <f>COUNTIFS('Zásobník_Máj 2023'!$N:$N,kontrola!C$55,'Zásobník_Máj 2023'!$IB:$IB,"&gt;=24")</f>
        <v>1</v>
      </c>
      <c r="D63" s="332">
        <f>COUNTIFS('Zásobník_Máj 2023'!$N:$N,kontrola!D$55,'Zásobník_Máj 2023'!$IB:$IB,"&gt;=24")</f>
        <v>4</v>
      </c>
      <c r="E63" s="332"/>
      <c r="F63" s="332"/>
      <c r="G63" s="332"/>
      <c r="H63" s="332"/>
      <c r="I63" s="332"/>
      <c r="J63" s="332"/>
      <c r="K63" s="332"/>
      <c r="L63" s="332"/>
      <c r="M63" s="332"/>
      <c r="N63" s="332"/>
      <c r="O63" s="332"/>
      <c r="P63" s="332"/>
      <c r="Q63" s="332"/>
      <c r="R63" s="332"/>
      <c r="S63" s="332"/>
      <c r="T63" s="332"/>
      <c r="U63" s="332"/>
      <c r="V63" s="332"/>
      <c r="W63" s="332"/>
      <c r="X63" s="332"/>
      <c r="Y63" s="332"/>
      <c r="Z63" s="332"/>
      <c r="AA63" s="332"/>
      <c r="AB63" s="332"/>
      <c r="AC63" s="332"/>
      <c r="AD63" s="332"/>
      <c r="AE63" s="332"/>
      <c r="AF63" s="332"/>
      <c r="AG63" s="332"/>
      <c r="AH63" s="332"/>
    </row>
    <row r="64" spans="1:34" x14ac:dyDescent="0.25">
      <c r="A64" s="330"/>
      <c r="B64" s="334">
        <f>SUM(B56:B63)</f>
        <v>41</v>
      </c>
      <c r="C64" s="334">
        <f>SUM(C56:C63)</f>
        <v>106</v>
      </c>
      <c r="D64" s="334">
        <f>SUM(D56:D63)</f>
        <v>271</v>
      </c>
      <c r="E64" s="332"/>
      <c r="F64" s="332"/>
      <c r="G64" s="332"/>
      <c r="H64" s="332"/>
      <c r="I64" s="332"/>
      <c r="J64" s="332"/>
      <c r="K64" s="332"/>
      <c r="L64" s="332"/>
      <c r="M64" s="332"/>
      <c r="N64" s="332"/>
      <c r="O64" s="332"/>
      <c r="P64" s="332"/>
      <c r="Q64" s="332"/>
      <c r="R64" s="332"/>
      <c r="S64" s="332"/>
      <c r="T64" s="332"/>
      <c r="U64" s="332"/>
      <c r="V64" s="332"/>
      <c r="W64" s="332"/>
      <c r="X64" s="332"/>
      <c r="Y64" s="332"/>
      <c r="Z64" s="332"/>
      <c r="AA64" s="332"/>
      <c r="AB64" s="332"/>
      <c r="AC64" s="332"/>
      <c r="AD64" s="332"/>
      <c r="AE64" s="332"/>
      <c r="AF64" s="332"/>
      <c r="AG64" s="332"/>
      <c r="AH64" s="332"/>
    </row>
    <row r="65" spans="1:34" x14ac:dyDescent="0.25">
      <c r="B65" s="332"/>
      <c r="C65" s="332"/>
      <c r="D65" s="332"/>
      <c r="E65" s="332"/>
      <c r="F65" s="332"/>
      <c r="G65" s="332"/>
      <c r="H65" s="332"/>
      <c r="I65" s="332"/>
      <c r="J65" s="332"/>
      <c r="K65" s="332"/>
      <c r="L65" s="332"/>
      <c r="M65" s="332"/>
      <c r="N65" s="332"/>
      <c r="O65" s="332"/>
      <c r="P65" s="332"/>
      <c r="Q65" s="332"/>
      <c r="R65" s="332"/>
      <c r="S65" s="332"/>
      <c r="T65" s="332"/>
      <c r="U65" s="332"/>
      <c r="V65" s="332"/>
      <c r="W65" s="332"/>
      <c r="X65" s="332"/>
      <c r="Y65" s="332"/>
      <c r="Z65" s="332"/>
      <c r="AA65" s="332"/>
      <c r="AB65" s="332"/>
      <c r="AC65" s="332"/>
      <c r="AD65" s="332"/>
      <c r="AE65" s="332"/>
      <c r="AF65" s="332"/>
      <c r="AG65" s="332"/>
      <c r="AH65" s="332"/>
    </row>
    <row r="66" spans="1:34" s="331" customFormat="1" x14ac:dyDescent="0.25">
      <c r="A66" s="329" t="s">
        <v>3487</v>
      </c>
      <c r="B66" s="333" t="s">
        <v>638</v>
      </c>
      <c r="C66" s="333" t="s">
        <v>703</v>
      </c>
      <c r="D66" s="333" t="s">
        <v>336</v>
      </c>
      <c r="E66" s="333" t="s">
        <v>294</v>
      </c>
      <c r="F66" s="333" t="s">
        <v>272</v>
      </c>
      <c r="G66" s="333" t="s">
        <v>761</v>
      </c>
      <c r="H66" s="333" t="s">
        <v>245</v>
      </c>
      <c r="I66" s="333" t="s">
        <v>200</v>
      </c>
      <c r="J66" s="333" t="s">
        <v>784</v>
      </c>
      <c r="K66" s="333" t="s">
        <v>2265</v>
      </c>
      <c r="L66" s="333" t="s">
        <v>1136</v>
      </c>
      <c r="M66" s="338" t="s">
        <v>271</v>
      </c>
      <c r="N66" s="333" t="s">
        <v>1349</v>
      </c>
      <c r="O66" s="333" t="s">
        <v>982</v>
      </c>
      <c r="P66" s="333" t="s">
        <v>1392</v>
      </c>
      <c r="Q66" s="338" t="s">
        <v>634</v>
      </c>
      <c r="R66" s="338" t="s">
        <v>2266</v>
      </c>
      <c r="S66" s="333" t="s">
        <v>997</v>
      </c>
      <c r="T66" s="333" t="s">
        <v>2267</v>
      </c>
      <c r="U66" s="333" t="s">
        <v>2026</v>
      </c>
      <c r="V66" s="333" t="s">
        <v>1099</v>
      </c>
      <c r="W66" s="338" t="s">
        <v>3062</v>
      </c>
      <c r="X66" s="333" t="s">
        <v>1436</v>
      </c>
      <c r="Y66" s="333" t="s">
        <v>1842</v>
      </c>
      <c r="Z66" s="338" t="s">
        <v>1510</v>
      </c>
      <c r="AA66" s="333" t="s">
        <v>1699</v>
      </c>
      <c r="AB66" s="333" t="s">
        <v>1777</v>
      </c>
      <c r="AC66" s="333" t="s">
        <v>1644</v>
      </c>
      <c r="AD66" s="333" t="s">
        <v>2268</v>
      </c>
      <c r="AE66" s="333" t="s">
        <v>1891</v>
      </c>
      <c r="AF66" s="333" t="s">
        <v>1912</v>
      </c>
      <c r="AG66" s="333" t="s">
        <v>70</v>
      </c>
    </row>
    <row r="67" spans="1:34" x14ac:dyDescent="0.25">
      <c r="A67" s="330" t="s">
        <v>3488</v>
      </c>
      <c r="B67" s="332">
        <f>COUNTIFS('Zásobník_Máj 2023'!$A:$A,kontrola!B$66,'Zásobník_Máj 2023'!$IB:$IB,"&lt;1",'Zásobník_Máj 2023'!$IB:$IB,"&gt;0")</f>
        <v>1</v>
      </c>
      <c r="C67" s="332">
        <f>COUNTIFS('Zásobník_Máj 2023'!$A:$A,kontrola!C$66,'Zásobník_Máj 2023'!$IB:$IB,"&lt;1",'Zásobník_Máj 2023'!$IB:$IB,"&gt;0")</f>
        <v>2</v>
      </c>
      <c r="D67" s="332">
        <f>COUNTIFS('Zásobník_Máj 2023'!$A:$A,kontrola!D$66,'Zásobník_Máj 2023'!$IB:$IB,"&lt;1",'Zásobník_Máj 2023'!$IB:$IB,"&gt;0")</f>
        <v>11</v>
      </c>
      <c r="E67" s="332">
        <f>COUNTIFS('Zásobník_Máj 2023'!$A:$A,kontrola!E$66,'Zásobník_Máj 2023'!$IB:$IB,"&lt;1",'Zásobník_Máj 2023'!$IB:$IB,"&gt;0")</f>
        <v>1</v>
      </c>
      <c r="F67" s="332">
        <f>COUNTIFS('Zásobník_Máj 2023'!$A:$A,kontrola!F$66,'Zásobník_Máj 2023'!$IB:$IB,"&lt;1",'Zásobník_Máj 2023'!$IB:$IB,"&gt;0")</f>
        <v>0</v>
      </c>
      <c r="G67" s="332">
        <f>COUNTIFS('Zásobník_Máj 2023'!$A:$A,kontrola!G$66,'Zásobník_Máj 2023'!$IB:$IB,"&lt;1",'Zásobník_Máj 2023'!$IB:$IB,"&gt;0")</f>
        <v>2</v>
      </c>
      <c r="H67" s="332">
        <f>COUNTIFS('Zásobník_Máj 2023'!$A:$A,kontrola!H$66,'Zásobník_Máj 2023'!$IB:$IB,"&lt;1",'Zásobník_Máj 2023'!$IB:$IB,"&gt;0")</f>
        <v>1</v>
      </c>
      <c r="I67" s="332">
        <f>COUNTIFS('Zásobník_Máj 2023'!$A:$A,kontrola!I$66,'Zásobník_Máj 2023'!$IB:$IB,"&lt;1",'Zásobník_Máj 2023'!$IB:$IB,"&gt;0")</f>
        <v>5</v>
      </c>
      <c r="J67" s="332">
        <f>COUNTIFS('Zásobník_Máj 2023'!$A:$A,kontrola!J$66,'Zásobník_Máj 2023'!$IB:$IB,"&lt;1",'Zásobník_Máj 2023'!$IB:$IB,"&gt;0")</f>
        <v>6</v>
      </c>
      <c r="K67" s="332">
        <f>COUNTIFS('Zásobník_Máj 2023'!$A:$A,kontrola!K$66,'Zásobník_Máj 2023'!$IB:$IB,"&lt;1",'Zásobník_Máj 2023'!$IB:$IB,"&gt;0")</f>
        <v>5</v>
      </c>
      <c r="L67" s="332">
        <f>COUNTIFS('Zásobník_Máj 2023'!$A:$A,kontrola!L$66,'Zásobník_Máj 2023'!$IB:$IB,"&lt;1",'Zásobník_Máj 2023'!$IB:$IB,"&gt;0")</f>
        <v>2</v>
      </c>
      <c r="M67" s="332">
        <f>COUNTIFS('Zásobník_Máj 2023'!$A:$A,kontrola!M$66,'Zásobník_Máj 2023'!$IB:$IB,"&lt;1",'Zásobník_Máj 2023'!$IB:$IB,"&gt;0")</f>
        <v>5</v>
      </c>
      <c r="N67" s="332">
        <f>COUNTIFS('Zásobník_Máj 2023'!$A:$A,kontrola!N$66,'Zásobník_Máj 2023'!$IB:$IB,"&lt;1",'Zásobník_Máj 2023'!$IB:$IB,"&gt;0")</f>
        <v>3</v>
      </c>
      <c r="O67" s="332">
        <f>COUNTIFS('Zásobník_Máj 2023'!$A:$A,kontrola!O$66,'Zásobník_Máj 2023'!$IB:$IB,"&lt;1",'Zásobník_Máj 2023'!$IB:$IB,"&gt;0")</f>
        <v>2</v>
      </c>
      <c r="P67" s="332">
        <f>COUNTIFS('Zásobník_Máj 2023'!$A:$A,kontrola!P$66,'Zásobník_Máj 2023'!$IB:$IB,"&lt;1",'Zásobník_Máj 2023'!$IB:$IB,"&gt;0")</f>
        <v>5</v>
      </c>
      <c r="Q67" s="332">
        <f>COUNTIFS('Zásobník_Máj 2023'!$A:$A,kontrola!Q$66,'Zásobník_Máj 2023'!$IB:$IB,"&lt;1",'Zásobník_Máj 2023'!$IB:$IB,"&gt;0")</f>
        <v>16</v>
      </c>
      <c r="R67" s="332">
        <f>COUNTIFS('Zásobník_Máj 2023'!$A:$A,kontrola!R$66,'Zásobník_Máj 2023'!$IB:$IB,"&lt;1",'Zásobník_Máj 2023'!$IB:$IB,"&gt;0")</f>
        <v>8</v>
      </c>
      <c r="S67" s="332">
        <f>COUNTIFS('Zásobník_Máj 2023'!$A:$A,kontrola!S$66,'Zásobník_Máj 2023'!$IB:$IB,"&lt;1",'Zásobník_Máj 2023'!$IB:$IB,"&gt;0")</f>
        <v>6</v>
      </c>
      <c r="T67" s="332">
        <f>COUNTIFS('Zásobník_Máj 2023'!$A:$A,kontrola!T$66,'Zásobník_Máj 2023'!$IB:$IB,"&lt;1",'Zásobník_Máj 2023'!$IB:$IB,"&gt;0")</f>
        <v>52</v>
      </c>
      <c r="U67" s="332">
        <f>COUNTIFS('Zásobník_Máj 2023'!$A:$A,kontrola!U$66,'Zásobník_Máj 2023'!$IB:$IB,"&lt;1",'Zásobník_Máj 2023'!$IB:$IB,"&gt;0")</f>
        <v>6</v>
      </c>
      <c r="V67" s="332">
        <f>COUNTIFS('Zásobník_Máj 2023'!$A:$A,kontrola!V$66,'Zásobník_Máj 2023'!$IB:$IB,"&lt;1",'Zásobník_Máj 2023'!$IB:$IB,"&gt;0")</f>
        <v>4</v>
      </c>
      <c r="W67" s="332">
        <f>COUNTIFS('Zásobník_Máj 2023'!$A:$A,kontrola!W$66,'Zásobník_Máj 2023'!$IB:$IB,"&lt;1",'Zásobník_Máj 2023'!$IB:$IB,"&gt;0")</f>
        <v>6</v>
      </c>
      <c r="X67" s="332">
        <f>COUNTIFS('Zásobník_Máj 2023'!$A:$A,kontrola!X$66,'Zásobník_Máj 2023'!$IB:$IB,"&lt;1",'Zásobník_Máj 2023'!$IB:$IB,"&gt;0")</f>
        <v>9</v>
      </c>
      <c r="Y67" s="332">
        <f>COUNTIFS('Zásobník_Máj 2023'!$A:$A,kontrola!Y$66,'Zásobník_Máj 2023'!$IB:$IB,"&lt;1",'Zásobník_Máj 2023'!$IB:$IB,"&gt;0")</f>
        <v>4</v>
      </c>
      <c r="Z67" s="332">
        <f>COUNTIFS('Zásobník_Máj 2023'!$A:$A,kontrola!Z$66,'Zásobník_Máj 2023'!$IB:$IB,"&lt;1",'Zásobník_Máj 2023'!$IB:$IB,"&gt;0")</f>
        <v>2</v>
      </c>
      <c r="AA67" s="332">
        <f>COUNTIFS('Zásobník_Máj 2023'!$A:$A,kontrola!AA$66,'Zásobník_Máj 2023'!$IB:$IB,"&lt;1",'Zásobník_Máj 2023'!$IB:$IB,"&gt;0")</f>
        <v>7</v>
      </c>
      <c r="AB67" s="332">
        <f>COUNTIFS('Zásobník_Máj 2023'!$A:$A,kontrola!AB$66,'Zásobník_Máj 2023'!$IB:$IB,"&lt;1",'Zásobník_Máj 2023'!$IB:$IB,"&gt;0")</f>
        <v>2</v>
      </c>
      <c r="AC67" s="332">
        <f>COUNTIFS('Zásobník_Máj 2023'!$A:$A,kontrola!AC$66,'Zásobník_Máj 2023'!$IB:$IB,"&lt;1",'Zásobník_Máj 2023'!$IB:$IB,"&gt;0")</f>
        <v>2</v>
      </c>
      <c r="AD67" s="332">
        <f>COUNTIFS('Zásobník_Máj 2023'!$A:$A,kontrola!AD$66,'Zásobník_Máj 2023'!$IB:$IB,"&lt;1",'Zásobník_Máj 2023'!$IB:$IB,"&gt;0")</f>
        <v>2</v>
      </c>
      <c r="AE67" s="332">
        <f>COUNTIFS('Zásobník_Máj 2023'!$A:$A,kontrola!AE$66,'Zásobník_Máj 2023'!$IB:$IB,"&lt;1",'Zásobník_Máj 2023'!$IB:$IB,"&gt;0")</f>
        <v>1</v>
      </c>
      <c r="AF67" s="332">
        <f>COUNTIFS('Zásobník_Máj 2023'!$A:$A,kontrola!AF$66,'Zásobník_Máj 2023'!$IB:$IB,"&lt;1",'Zásobník_Máj 2023'!$IB:$IB,"&gt;0")</f>
        <v>10</v>
      </c>
      <c r="AG67" s="332">
        <f>COUNTIFS('Zásobník_Máj 2023'!$A:$A,kontrola!AG$66,'Zásobník_Máj 2023'!$IB:$IB,"&lt;1",'Zásobník_Máj 2023'!$IB:$IB,"&gt;0")</f>
        <v>2</v>
      </c>
    </row>
    <row r="68" spans="1:34" x14ac:dyDescent="0.25">
      <c r="A68" s="330" t="s">
        <v>3489</v>
      </c>
      <c r="B68" s="332">
        <f>COUNTIFS('Zásobník_Máj 2023'!$A:$A,kontrola!B$66,'Zásobník_Máj 2023'!$IB:$IB,"&gt;=1",'Zásobník_Máj 2023'!$IB:$IB,"&lt;2")</f>
        <v>0</v>
      </c>
      <c r="C68" s="332">
        <f>COUNTIFS('Zásobník_Máj 2023'!$A:$A,kontrola!C$66,'Zásobník_Máj 2023'!$IB:$IB,"&gt;=1",'Zásobník_Máj 2023'!$IB:$IB,"&lt;2")</f>
        <v>4</v>
      </c>
      <c r="D68" s="332">
        <f>COUNTIFS('Zásobník_Máj 2023'!$A:$A,kontrola!D$66,'Zásobník_Máj 2023'!$IB:$IB,"&gt;=1",'Zásobník_Máj 2023'!$IB:$IB,"&lt;2")</f>
        <v>0</v>
      </c>
      <c r="E68" s="332">
        <f>COUNTIFS('Zásobník_Máj 2023'!$A:$A,kontrola!E$66,'Zásobník_Máj 2023'!$IB:$IB,"&gt;=1",'Zásobník_Máj 2023'!$IB:$IB,"&lt;2")</f>
        <v>0</v>
      </c>
      <c r="F68" s="332">
        <f>COUNTIFS('Zásobník_Máj 2023'!$A:$A,kontrola!F$66,'Zásobník_Máj 2023'!$IB:$IB,"&gt;=1",'Zásobník_Máj 2023'!$IB:$IB,"&lt;2")</f>
        <v>2</v>
      </c>
      <c r="G68" s="332">
        <f>COUNTIFS('Zásobník_Máj 2023'!$A:$A,kontrola!G$66,'Zásobník_Máj 2023'!$IB:$IB,"&gt;=1",'Zásobník_Máj 2023'!$IB:$IB,"&lt;2")</f>
        <v>1</v>
      </c>
      <c r="H68" s="332">
        <f>COUNTIFS('Zásobník_Máj 2023'!$A:$A,kontrola!H$66,'Zásobník_Máj 2023'!$IB:$IB,"&gt;=1",'Zásobník_Máj 2023'!$IB:$IB,"&lt;2")</f>
        <v>1</v>
      </c>
      <c r="I68" s="332">
        <f>COUNTIFS('Zásobník_Máj 2023'!$A:$A,kontrola!I$66,'Zásobník_Máj 2023'!$IB:$IB,"&gt;=1",'Zásobník_Máj 2023'!$IB:$IB,"&lt;2")</f>
        <v>0</v>
      </c>
      <c r="J68" s="332">
        <f>COUNTIFS('Zásobník_Máj 2023'!$A:$A,kontrola!J$66,'Zásobník_Máj 2023'!$IB:$IB,"&gt;=1",'Zásobník_Máj 2023'!$IB:$IB,"&lt;2")</f>
        <v>3</v>
      </c>
      <c r="K68" s="332">
        <f>COUNTIFS('Zásobník_Máj 2023'!$A:$A,kontrola!K$66,'Zásobník_Máj 2023'!$IB:$IB,"&gt;=1",'Zásobník_Máj 2023'!$IB:$IB,"&lt;2")</f>
        <v>3</v>
      </c>
      <c r="L68" s="332">
        <f>COUNTIFS('Zásobník_Máj 2023'!$A:$A,kontrola!L$66,'Zásobník_Máj 2023'!$IB:$IB,"&gt;=1",'Zásobník_Máj 2023'!$IB:$IB,"&lt;2")</f>
        <v>1</v>
      </c>
      <c r="M68" s="332">
        <f>COUNTIFS('Zásobník_Máj 2023'!$A:$A,kontrola!M$66,'Zásobník_Máj 2023'!$IB:$IB,"&gt;=1",'Zásobník_Máj 2023'!$IB:$IB,"&lt;2")</f>
        <v>1</v>
      </c>
      <c r="N68" s="332">
        <f>COUNTIFS('Zásobník_Máj 2023'!$A:$A,kontrola!N$66,'Zásobník_Máj 2023'!$IB:$IB,"&gt;=1",'Zásobník_Máj 2023'!$IB:$IB,"&lt;2")</f>
        <v>1</v>
      </c>
      <c r="O68" s="332">
        <f>COUNTIFS('Zásobník_Máj 2023'!$A:$A,kontrola!O$66,'Zásobník_Máj 2023'!$IB:$IB,"&gt;=1",'Zásobník_Máj 2023'!$IB:$IB,"&lt;2")</f>
        <v>0</v>
      </c>
      <c r="P68" s="332">
        <f>COUNTIFS('Zásobník_Máj 2023'!$A:$A,kontrola!P$66,'Zásobník_Máj 2023'!$IB:$IB,"&gt;=1",'Zásobník_Máj 2023'!$IB:$IB,"&lt;2")</f>
        <v>1</v>
      </c>
      <c r="Q68" s="332">
        <f>COUNTIFS('Zásobník_Máj 2023'!$A:$A,kontrola!Q$66,'Zásobník_Máj 2023'!$IB:$IB,"&gt;=1",'Zásobník_Máj 2023'!$IB:$IB,"&lt;2")</f>
        <v>4</v>
      </c>
      <c r="R68" s="332">
        <f>COUNTIFS('Zásobník_Máj 2023'!$A:$A,kontrola!R$66,'Zásobník_Máj 2023'!$IB:$IB,"&gt;=1",'Zásobník_Máj 2023'!$IB:$IB,"&lt;2")</f>
        <v>0</v>
      </c>
      <c r="S68" s="332">
        <f>COUNTIFS('Zásobník_Máj 2023'!$A:$A,kontrola!S$66,'Zásobník_Máj 2023'!$IB:$IB,"&gt;=1",'Zásobník_Máj 2023'!$IB:$IB,"&lt;2")</f>
        <v>0</v>
      </c>
      <c r="T68" s="332">
        <f>COUNTIFS('Zásobník_Máj 2023'!$A:$A,kontrola!T$66,'Zásobník_Máj 2023'!$IB:$IB,"&gt;=1",'Zásobník_Máj 2023'!$IB:$IB,"&lt;2")</f>
        <v>13</v>
      </c>
      <c r="U68" s="332">
        <f>COUNTIFS('Zásobník_Máj 2023'!$A:$A,kontrola!U$66,'Zásobník_Máj 2023'!$IB:$IB,"&gt;=1",'Zásobník_Máj 2023'!$IB:$IB,"&lt;2")</f>
        <v>3</v>
      </c>
      <c r="V68" s="332">
        <f>COUNTIFS('Zásobník_Máj 2023'!$A:$A,kontrola!V$66,'Zásobník_Máj 2023'!$IB:$IB,"&gt;=1",'Zásobník_Máj 2023'!$IB:$IB,"&lt;2")</f>
        <v>1</v>
      </c>
      <c r="W68" s="332">
        <f>COUNTIFS('Zásobník_Máj 2023'!$A:$A,kontrola!W$66,'Zásobník_Máj 2023'!$IB:$IB,"&gt;=1",'Zásobník_Máj 2023'!$IB:$IB,"&lt;2")</f>
        <v>4</v>
      </c>
      <c r="X68" s="332">
        <f>COUNTIFS('Zásobník_Máj 2023'!$A:$A,kontrola!X$66,'Zásobník_Máj 2023'!$IB:$IB,"&gt;=1",'Zásobník_Máj 2023'!$IB:$IB,"&lt;2")</f>
        <v>2</v>
      </c>
      <c r="Y68" s="332">
        <f>COUNTIFS('Zásobník_Máj 2023'!$A:$A,kontrola!Y$66,'Zásobník_Máj 2023'!$IB:$IB,"&gt;=1",'Zásobník_Máj 2023'!$IB:$IB,"&lt;2")</f>
        <v>1</v>
      </c>
      <c r="Z68" s="332">
        <f>COUNTIFS('Zásobník_Máj 2023'!$A:$A,kontrola!Z$66,'Zásobník_Máj 2023'!$IB:$IB,"&gt;=1",'Zásobník_Máj 2023'!$IB:$IB,"&lt;2")</f>
        <v>1</v>
      </c>
      <c r="AA68" s="332">
        <f>COUNTIFS('Zásobník_Máj 2023'!$A:$A,kontrola!AA$66,'Zásobník_Máj 2023'!$IB:$IB,"&gt;=1",'Zásobník_Máj 2023'!$IB:$IB,"&lt;2")</f>
        <v>2</v>
      </c>
      <c r="AB68" s="332">
        <f>COUNTIFS('Zásobník_Máj 2023'!$A:$A,kontrola!AB$66,'Zásobník_Máj 2023'!$IB:$IB,"&gt;=1",'Zásobník_Máj 2023'!$IB:$IB,"&lt;2")</f>
        <v>1</v>
      </c>
      <c r="AC68" s="332">
        <f>COUNTIFS('Zásobník_Máj 2023'!$A:$A,kontrola!AC$66,'Zásobník_Máj 2023'!$IB:$IB,"&gt;=1",'Zásobník_Máj 2023'!$IB:$IB,"&lt;2")</f>
        <v>0</v>
      </c>
      <c r="AD68" s="332">
        <f>COUNTIFS('Zásobník_Máj 2023'!$A:$A,kontrola!AD$66,'Zásobník_Máj 2023'!$IB:$IB,"&gt;=1",'Zásobník_Máj 2023'!$IB:$IB,"&lt;2")</f>
        <v>0</v>
      </c>
      <c r="AE68" s="332">
        <f>COUNTIFS('Zásobník_Máj 2023'!$A:$A,kontrola!AE$66,'Zásobník_Máj 2023'!$IB:$IB,"&gt;=1",'Zásobník_Máj 2023'!$IB:$IB,"&lt;2")</f>
        <v>1</v>
      </c>
      <c r="AF68" s="332">
        <f>COUNTIFS('Zásobník_Máj 2023'!$A:$A,kontrola!AF$66,'Zásobník_Máj 2023'!$IB:$IB,"&gt;=1",'Zásobník_Máj 2023'!$IB:$IB,"&lt;2")</f>
        <v>1</v>
      </c>
      <c r="AG68" s="332">
        <f>COUNTIFS('Zásobník_Máj 2023'!$A:$A,kontrola!AG$66,'Zásobník_Máj 2023'!$IB:$IB,"&gt;=1",'Zásobník_Máj 2023'!$IB:$IB,"&lt;2")</f>
        <v>2</v>
      </c>
    </row>
    <row r="69" spans="1:34" x14ac:dyDescent="0.25">
      <c r="A69" s="330" t="s">
        <v>3490</v>
      </c>
      <c r="B69" s="332">
        <f>COUNTIFS('Zásobník_Máj 2023'!$A:$A,kontrola!B$66,'Zásobník_Máj 2023'!$IB:$IB,"&gt;=2",'Zásobník_Máj 2023'!$IB:$IB,"&lt;3")</f>
        <v>1</v>
      </c>
      <c r="C69" s="332">
        <f>COUNTIFS('Zásobník_Máj 2023'!$A:$A,kontrola!C$66,'Zásobník_Máj 2023'!$IB:$IB,"&gt;=2",'Zásobník_Máj 2023'!$IB:$IB,"&lt;3")</f>
        <v>2</v>
      </c>
      <c r="D69" s="332">
        <f>COUNTIFS('Zásobník_Máj 2023'!$A:$A,kontrola!D$66,'Zásobník_Máj 2023'!$IB:$IB,"&gt;=2",'Zásobník_Máj 2023'!$IB:$IB,"&lt;3")</f>
        <v>0</v>
      </c>
      <c r="E69" s="332">
        <f>COUNTIFS('Zásobník_Máj 2023'!$A:$A,kontrola!E$66,'Zásobník_Máj 2023'!$IB:$IB,"&gt;=2",'Zásobník_Máj 2023'!$IB:$IB,"&lt;3")</f>
        <v>1</v>
      </c>
      <c r="F69" s="332">
        <f>COUNTIFS('Zásobník_Máj 2023'!$A:$A,kontrola!F$66,'Zásobník_Máj 2023'!$IB:$IB,"&gt;=2",'Zásobník_Máj 2023'!$IB:$IB,"&lt;3")</f>
        <v>1</v>
      </c>
      <c r="G69" s="332">
        <f>COUNTIFS('Zásobník_Máj 2023'!$A:$A,kontrola!G$66,'Zásobník_Máj 2023'!$IB:$IB,"&gt;=2",'Zásobník_Máj 2023'!$IB:$IB,"&lt;3")</f>
        <v>0</v>
      </c>
      <c r="H69" s="332">
        <f>COUNTIFS('Zásobník_Máj 2023'!$A:$A,kontrola!H$66,'Zásobník_Máj 2023'!$IB:$IB,"&gt;=2",'Zásobník_Máj 2023'!$IB:$IB,"&lt;3")</f>
        <v>0</v>
      </c>
      <c r="I69" s="332">
        <f>COUNTIFS('Zásobník_Máj 2023'!$A:$A,kontrola!I$66,'Zásobník_Máj 2023'!$IB:$IB,"&gt;=2",'Zásobník_Máj 2023'!$IB:$IB,"&lt;3")</f>
        <v>0</v>
      </c>
      <c r="J69" s="332">
        <f>COUNTIFS('Zásobník_Máj 2023'!$A:$A,kontrola!J$66,'Zásobník_Máj 2023'!$IB:$IB,"&gt;=2",'Zásobník_Máj 2023'!$IB:$IB,"&lt;3")</f>
        <v>0</v>
      </c>
      <c r="K69" s="332">
        <f>COUNTIFS('Zásobník_Máj 2023'!$A:$A,kontrola!K$66,'Zásobník_Máj 2023'!$IB:$IB,"&gt;=2",'Zásobník_Máj 2023'!$IB:$IB,"&lt;3")</f>
        <v>4</v>
      </c>
      <c r="L69" s="332">
        <f>COUNTIFS('Zásobník_Máj 2023'!$A:$A,kontrola!L$66,'Zásobník_Máj 2023'!$IB:$IB,"&gt;=2",'Zásobník_Máj 2023'!$IB:$IB,"&lt;3")</f>
        <v>0</v>
      </c>
      <c r="M69" s="332">
        <f>COUNTIFS('Zásobník_Máj 2023'!$A:$A,kontrola!M$66,'Zásobník_Máj 2023'!$IB:$IB,"&gt;=2",'Zásobník_Máj 2023'!$IB:$IB,"&lt;3")</f>
        <v>2</v>
      </c>
      <c r="N69" s="332">
        <f>COUNTIFS('Zásobník_Máj 2023'!$A:$A,kontrola!N$66,'Zásobník_Máj 2023'!$IB:$IB,"&gt;=2",'Zásobník_Máj 2023'!$IB:$IB,"&lt;3")</f>
        <v>0</v>
      </c>
      <c r="O69" s="332">
        <f>COUNTIFS('Zásobník_Máj 2023'!$A:$A,kontrola!O$66,'Zásobník_Máj 2023'!$IB:$IB,"&gt;=2",'Zásobník_Máj 2023'!$IB:$IB,"&lt;3")</f>
        <v>0</v>
      </c>
      <c r="P69" s="332">
        <f>COUNTIFS('Zásobník_Máj 2023'!$A:$A,kontrola!P$66,'Zásobník_Máj 2023'!$IB:$IB,"&gt;=2",'Zásobník_Máj 2023'!$IB:$IB,"&lt;3")</f>
        <v>0</v>
      </c>
      <c r="Q69" s="332">
        <f>COUNTIFS('Zásobník_Máj 2023'!$A:$A,kontrola!Q$66,'Zásobník_Máj 2023'!$IB:$IB,"&gt;=2",'Zásobník_Máj 2023'!$IB:$IB,"&lt;3")</f>
        <v>1</v>
      </c>
      <c r="R69" s="332">
        <f>COUNTIFS('Zásobník_Máj 2023'!$A:$A,kontrola!R$66,'Zásobník_Máj 2023'!$IB:$IB,"&gt;=2",'Zásobník_Máj 2023'!$IB:$IB,"&lt;3")</f>
        <v>1</v>
      </c>
      <c r="S69" s="332">
        <f>COUNTIFS('Zásobník_Máj 2023'!$A:$A,kontrola!S$66,'Zásobník_Máj 2023'!$IB:$IB,"&gt;=2",'Zásobník_Máj 2023'!$IB:$IB,"&lt;3")</f>
        <v>1</v>
      </c>
      <c r="T69" s="332">
        <f>COUNTIFS('Zásobník_Máj 2023'!$A:$A,kontrola!T$66,'Zásobník_Máj 2023'!$IB:$IB,"&gt;=2",'Zásobník_Máj 2023'!$IB:$IB,"&lt;3")</f>
        <v>4</v>
      </c>
      <c r="U69" s="332">
        <f>COUNTIFS('Zásobník_Máj 2023'!$A:$A,kontrola!U$66,'Zásobník_Máj 2023'!$IB:$IB,"&gt;=2",'Zásobník_Máj 2023'!$IB:$IB,"&lt;3")</f>
        <v>1</v>
      </c>
      <c r="V69" s="332">
        <f>COUNTIFS('Zásobník_Máj 2023'!$A:$A,kontrola!V$66,'Zásobník_Máj 2023'!$IB:$IB,"&gt;=2",'Zásobník_Máj 2023'!$IB:$IB,"&lt;3")</f>
        <v>1</v>
      </c>
      <c r="W69" s="332">
        <f>COUNTIFS('Zásobník_Máj 2023'!$A:$A,kontrola!W$66,'Zásobník_Máj 2023'!$IB:$IB,"&gt;=2",'Zásobník_Máj 2023'!$IB:$IB,"&lt;3")</f>
        <v>4</v>
      </c>
      <c r="X69" s="332">
        <f>COUNTIFS('Zásobník_Máj 2023'!$A:$A,kontrola!X$66,'Zásobník_Máj 2023'!$IB:$IB,"&gt;=2",'Zásobník_Máj 2023'!$IB:$IB,"&lt;3")</f>
        <v>2</v>
      </c>
      <c r="Y69" s="332">
        <f>COUNTIFS('Zásobník_Máj 2023'!$A:$A,kontrola!Y$66,'Zásobník_Máj 2023'!$IB:$IB,"&gt;=2",'Zásobník_Máj 2023'!$IB:$IB,"&lt;3")</f>
        <v>0</v>
      </c>
      <c r="Z69" s="332">
        <f>COUNTIFS('Zásobník_Máj 2023'!$A:$A,kontrola!Z$66,'Zásobník_Máj 2023'!$IB:$IB,"&gt;=2",'Zásobník_Máj 2023'!$IB:$IB,"&lt;3")</f>
        <v>1</v>
      </c>
      <c r="AA69" s="332">
        <f>COUNTIFS('Zásobník_Máj 2023'!$A:$A,kontrola!AA$66,'Zásobník_Máj 2023'!$IB:$IB,"&gt;=2",'Zásobník_Máj 2023'!$IB:$IB,"&lt;3")</f>
        <v>1</v>
      </c>
      <c r="AB69" s="332">
        <f>COUNTIFS('Zásobník_Máj 2023'!$A:$A,kontrola!AB$66,'Zásobník_Máj 2023'!$IB:$IB,"&gt;=2",'Zásobník_Máj 2023'!$IB:$IB,"&lt;3")</f>
        <v>0</v>
      </c>
      <c r="AC69" s="332">
        <f>COUNTIFS('Zásobník_Máj 2023'!$A:$A,kontrola!AC$66,'Zásobník_Máj 2023'!$IB:$IB,"&gt;=2",'Zásobník_Máj 2023'!$IB:$IB,"&lt;3")</f>
        <v>1</v>
      </c>
      <c r="AD69" s="332">
        <f>COUNTIFS('Zásobník_Máj 2023'!$A:$A,kontrola!AD$66,'Zásobník_Máj 2023'!$IB:$IB,"&gt;=2",'Zásobník_Máj 2023'!$IB:$IB,"&lt;3")</f>
        <v>0</v>
      </c>
      <c r="AE69" s="332">
        <f>COUNTIFS('Zásobník_Máj 2023'!$A:$A,kontrola!AE$66,'Zásobník_Máj 2023'!$IB:$IB,"&gt;=2",'Zásobník_Máj 2023'!$IB:$IB,"&lt;3")</f>
        <v>0</v>
      </c>
      <c r="AF69" s="332">
        <f>COUNTIFS('Zásobník_Máj 2023'!$A:$A,kontrola!AF$66,'Zásobník_Máj 2023'!$IB:$IB,"&gt;=2",'Zásobník_Máj 2023'!$IB:$IB,"&lt;3")</f>
        <v>2</v>
      </c>
      <c r="AG69" s="332">
        <f>COUNTIFS('Zásobník_Máj 2023'!$A:$A,kontrola!AG$66,'Zásobník_Máj 2023'!$IB:$IB,"&gt;=2",'Zásobník_Máj 2023'!$IB:$IB,"&lt;3")</f>
        <v>0</v>
      </c>
    </row>
    <row r="70" spans="1:34" x14ac:dyDescent="0.25">
      <c r="A70" s="330" t="s">
        <v>3491</v>
      </c>
      <c r="B70" s="332">
        <f>COUNTIFS('Zásobník_Máj 2023'!$A:$A,kontrola!B$66,'Zásobník_Máj 2023'!$IB:$IB,"&gt;=3",'Zásobník_Máj 2023'!$IB:$IB,"&lt;4")</f>
        <v>1</v>
      </c>
      <c r="C70" s="332">
        <f>COUNTIFS('Zásobník_Máj 2023'!$A:$A,kontrola!C$66,'Zásobník_Máj 2023'!$IB:$IB,"&gt;=3",'Zásobník_Máj 2023'!$IB:$IB,"&lt;4")</f>
        <v>0</v>
      </c>
      <c r="D70" s="332">
        <f>COUNTIFS('Zásobník_Máj 2023'!$A:$A,kontrola!D$66,'Zásobník_Máj 2023'!$IB:$IB,"&gt;=3",'Zásobník_Máj 2023'!$IB:$IB,"&lt;4")</f>
        <v>0</v>
      </c>
      <c r="E70" s="332">
        <f>COUNTIFS('Zásobník_Máj 2023'!$A:$A,kontrola!E$66,'Zásobník_Máj 2023'!$IB:$IB,"&gt;=3",'Zásobník_Máj 2023'!$IB:$IB,"&lt;4")</f>
        <v>1</v>
      </c>
      <c r="F70" s="332">
        <f>COUNTIFS('Zásobník_Máj 2023'!$A:$A,kontrola!F$66,'Zásobník_Máj 2023'!$IB:$IB,"&gt;=3",'Zásobník_Máj 2023'!$IB:$IB,"&lt;4")</f>
        <v>0</v>
      </c>
      <c r="G70" s="332">
        <f>COUNTIFS('Zásobník_Máj 2023'!$A:$A,kontrola!G$66,'Zásobník_Máj 2023'!$IB:$IB,"&gt;=3",'Zásobník_Máj 2023'!$IB:$IB,"&lt;4")</f>
        <v>0</v>
      </c>
      <c r="H70" s="332">
        <f>COUNTIFS('Zásobník_Máj 2023'!$A:$A,kontrola!H$66,'Zásobník_Máj 2023'!$IB:$IB,"&gt;=3",'Zásobník_Máj 2023'!$IB:$IB,"&lt;4")</f>
        <v>0</v>
      </c>
      <c r="I70" s="332">
        <f>COUNTIFS('Zásobník_Máj 2023'!$A:$A,kontrola!I$66,'Zásobník_Máj 2023'!$IB:$IB,"&gt;=3",'Zásobník_Máj 2023'!$IB:$IB,"&lt;4")</f>
        <v>0</v>
      </c>
      <c r="J70" s="332">
        <f>COUNTIFS('Zásobník_Máj 2023'!$A:$A,kontrola!J$66,'Zásobník_Máj 2023'!$IB:$IB,"&gt;=3",'Zásobník_Máj 2023'!$IB:$IB,"&lt;4")</f>
        <v>4</v>
      </c>
      <c r="K70" s="332">
        <f>COUNTIFS('Zásobník_Máj 2023'!$A:$A,kontrola!K$66,'Zásobník_Máj 2023'!$IB:$IB,"&gt;=3",'Zásobník_Máj 2023'!$IB:$IB,"&lt;4")</f>
        <v>2</v>
      </c>
      <c r="L70" s="332">
        <f>COUNTIFS('Zásobník_Máj 2023'!$A:$A,kontrola!L$66,'Zásobník_Máj 2023'!$IB:$IB,"&gt;=3",'Zásobník_Máj 2023'!$IB:$IB,"&lt;4")</f>
        <v>0</v>
      </c>
      <c r="M70" s="332">
        <f>COUNTIFS('Zásobník_Máj 2023'!$A:$A,kontrola!M$66,'Zásobník_Máj 2023'!$IB:$IB,"&gt;=3",'Zásobník_Máj 2023'!$IB:$IB,"&lt;4")</f>
        <v>1</v>
      </c>
      <c r="N70" s="332">
        <f>COUNTIFS('Zásobník_Máj 2023'!$A:$A,kontrola!N$66,'Zásobník_Máj 2023'!$IB:$IB,"&gt;=3",'Zásobník_Máj 2023'!$IB:$IB,"&lt;4")</f>
        <v>0</v>
      </c>
      <c r="O70" s="332">
        <f>COUNTIFS('Zásobník_Máj 2023'!$A:$A,kontrola!O$66,'Zásobník_Máj 2023'!$IB:$IB,"&gt;=3",'Zásobník_Máj 2023'!$IB:$IB,"&lt;4")</f>
        <v>0</v>
      </c>
      <c r="P70" s="332">
        <f>COUNTIFS('Zásobník_Máj 2023'!$A:$A,kontrola!P$66,'Zásobník_Máj 2023'!$IB:$IB,"&gt;=3",'Zásobník_Máj 2023'!$IB:$IB,"&lt;4")</f>
        <v>0</v>
      </c>
      <c r="Q70" s="332">
        <f>COUNTIFS('Zásobník_Máj 2023'!$A:$A,kontrola!Q$66,'Zásobník_Máj 2023'!$IB:$IB,"&gt;=3",'Zásobník_Máj 2023'!$IB:$IB,"&lt;4")</f>
        <v>5</v>
      </c>
      <c r="R70" s="332">
        <f>COUNTIFS('Zásobník_Máj 2023'!$A:$A,kontrola!R$66,'Zásobník_Máj 2023'!$IB:$IB,"&gt;=3",'Zásobník_Máj 2023'!$IB:$IB,"&lt;4")</f>
        <v>1</v>
      </c>
      <c r="S70" s="332">
        <f>COUNTIFS('Zásobník_Máj 2023'!$A:$A,kontrola!S$66,'Zásobník_Máj 2023'!$IB:$IB,"&gt;=3",'Zásobník_Máj 2023'!$IB:$IB,"&lt;4")</f>
        <v>0</v>
      </c>
      <c r="T70" s="332">
        <f>COUNTIFS('Zásobník_Máj 2023'!$A:$A,kontrola!T$66,'Zásobník_Máj 2023'!$IB:$IB,"&gt;=3",'Zásobník_Máj 2023'!$IB:$IB,"&lt;4")</f>
        <v>4</v>
      </c>
      <c r="U70" s="332">
        <f>COUNTIFS('Zásobník_Máj 2023'!$A:$A,kontrola!U$66,'Zásobník_Máj 2023'!$IB:$IB,"&gt;=3",'Zásobník_Máj 2023'!$IB:$IB,"&lt;4")</f>
        <v>1</v>
      </c>
      <c r="V70" s="332">
        <f>COUNTIFS('Zásobník_Máj 2023'!$A:$A,kontrola!V$66,'Zásobník_Máj 2023'!$IB:$IB,"&gt;=3",'Zásobník_Máj 2023'!$IB:$IB,"&lt;4")</f>
        <v>0</v>
      </c>
      <c r="W70" s="332">
        <f>COUNTIFS('Zásobník_Máj 2023'!$A:$A,kontrola!W$66,'Zásobník_Máj 2023'!$IB:$IB,"&gt;=3",'Zásobník_Máj 2023'!$IB:$IB,"&lt;4")</f>
        <v>2</v>
      </c>
      <c r="X70" s="332">
        <f>COUNTIFS('Zásobník_Máj 2023'!$A:$A,kontrola!X$66,'Zásobník_Máj 2023'!$IB:$IB,"&gt;=3",'Zásobník_Máj 2023'!$IB:$IB,"&lt;4")</f>
        <v>0</v>
      </c>
      <c r="Y70" s="332">
        <f>COUNTIFS('Zásobník_Máj 2023'!$A:$A,kontrola!Y$66,'Zásobník_Máj 2023'!$IB:$IB,"&gt;=3",'Zásobník_Máj 2023'!$IB:$IB,"&lt;4")</f>
        <v>1</v>
      </c>
      <c r="Z70" s="332">
        <f>COUNTIFS('Zásobník_Máj 2023'!$A:$A,kontrola!Z$66,'Zásobník_Máj 2023'!$IB:$IB,"&gt;=3",'Zásobník_Máj 2023'!$IB:$IB,"&lt;4")</f>
        <v>1</v>
      </c>
      <c r="AA70" s="332">
        <f>COUNTIFS('Zásobník_Máj 2023'!$A:$A,kontrola!AA$66,'Zásobník_Máj 2023'!$IB:$IB,"&gt;=3",'Zásobník_Máj 2023'!$IB:$IB,"&lt;4")</f>
        <v>1</v>
      </c>
      <c r="AB70" s="332">
        <f>COUNTIFS('Zásobník_Máj 2023'!$A:$A,kontrola!AB$66,'Zásobník_Máj 2023'!$IB:$IB,"&gt;=3",'Zásobník_Máj 2023'!$IB:$IB,"&lt;4")</f>
        <v>1</v>
      </c>
      <c r="AC70" s="332">
        <f>COUNTIFS('Zásobník_Máj 2023'!$A:$A,kontrola!AC$66,'Zásobník_Máj 2023'!$IB:$IB,"&gt;=3",'Zásobník_Máj 2023'!$IB:$IB,"&lt;4")</f>
        <v>1</v>
      </c>
      <c r="AD70" s="332">
        <f>COUNTIFS('Zásobník_Máj 2023'!$A:$A,kontrola!AD$66,'Zásobník_Máj 2023'!$IB:$IB,"&gt;=3",'Zásobník_Máj 2023'!$IB:$IB,"&lt;4")</f>
        <v>0</v>
      </c>
      <c r="AE70" s="332">
        <f>COUNTIFS('Zásobník_Máj 2023'!$A:$A,kontrola!AE$66,'Zásobník_Máj 2023'!$IB:$IB,"&gt;=3",'Zásobník_Máj 2023'!$IB:$IB,"&lt;4")</f>
        <v>0</v>
      </c>
      <c r="AF70" s="332">
        <f>COUNTIFS('Zásobník_Máj 2023'!$A:$A,kontrola!AF$66,'Zásobník_Máj 2023'!$IB:$IB,"&gt;=3",'Zásobník_Máj 2023'!$IB:$IB,"&lt;4")</f>
        <v>0</v>
      </c>
      <c r="AG70" s="332">
        <f>COUNTIFS('Zásobník_Máj 2023'!$A:$A,kontrola!AG$66,'Zásobník_Máj 2023'!$IB:$IB,"&gt;=3",'Zásobník_Máj 2023'!$IB:$IB,"&lt;4")</f>
        <v>1</v>
      </c>
    </row>
    <row r="71" spans="1:34" x14ac:dyDescent="0.25">
      <c r="A71" s="330" t="s">
        <v>3492</v>
      </c>
      <c r="B71" s="332">
        <f>COUNTIFS('Zásobník_Máj 2023'!$A:$A,kontrola!B$66,'Zásobník_Máj 2023'!$IB:$IB,"&gt;=4",'Zásobník_Máj 2023'!$IB:$IB,"&lt;5")</f>
        <v>0</v>
      </c>
      <c r="C71" s="332">
        <f>COUNTIFS('Zásobník_Máj 2023'!$A:$A,kontrola!C$66,'Zásobník_Máj 2023'!$IB:$IB,"&gt;=4",'Zásobník_Máj 2023'!$IB:$IB,"&lt;5")</f>
        <v>0</v>
      </c>
      <c r="D71" s="332">
        <f>COUNTIFS('Zásobník_Máj 2023'!$A:$A,kontrola!D$66,'Zásobník_Máj 2023'!$IB:$IB,"&gt;=4",'Zásobník_Máj 2023'!$IB:$IB,"&lt;5")</f>
        <v>1</v>
      </c>
      <c r="E71" s="332">
        <f>COUNTIFS('Zásobník_Máj 2023'!$A:$A,kontrola!E$66,'Zásobník_Máj 2023'!$IB:$IB,"&gt;=4",'Zásobník_Máj 2023'!$IB:$IB,"&lt;5")</f>
        <v>0</v>
      </c>
      <c r="F71" s="332">
        <f>COUNTIFS('Zásobník_Máj 2023'!$A:$A,kontrola!F$66,'Zásobník_Máj 2023'!$IB:$IB,"&gt;=4",'Zásobník_Máj 2023'!$IB:$IB,"&lt;5")</f>
        <v>0</v>
      </c>
      <c r="G71" s="332">
        <f>COUNTIFS('Zásobník_Máj 2023'!$A:$A,kontrola!G$66,'Zásobník_Máj 2023'!$IB:$IB,"&gt;=4",'Zásobník_Máj 2023'!$IB:$IB,"&lt;5")</f>
        <v>0</v>
      </c>
      <c r="H71" s="332">
        <f>COUNTIFS('Zásobník_Máj 2023'!$A:$A,kontrola!H$66,'Zásobník_Máj 2023'!$IB:$IB,"&gt;=4",'Zásobník_Máj 2023'!$IB:$IB,"&lt;5")</f>
        <v>0</v>
      </c>
      <c r="I71" s="332">
        <f>COUNTIFS('Zásobník_Máj 2023'!$A:$A,kontrola!I$66,'Zásobník_Máj 2023'!$IB:$IB,"&gt;=4",'Zásobník_Máj 2023'!$IB:$IB,"&lt;5")</f>
        <v>1</v>
      </c>
      <c r="J71" s="332">
        <f>COUNTIFS('Zásobník_Máj 2023'!$A:$A,kontrola!J$66,'Zásobník_Máj 2023'!$IB:$IB,"&gt;=4",'Zásobník_Máj 2023'!$IB:$IB,"&lt;5")</f>
        <v>1</v>
      </c>
      <c r="K71" s="332">
        <f>COUNTIFS('Zásobník_Máj 2023'!$A:$A,kontrola!K$66,'Zásobník_Máj 2023'!$IB:$IB,"&gt;=4",'Zásobník_Máj 2023'!$IB:$IB,"&lt;5")</f>
        <v>2</v>
      </c>
      <c r="L71" s="332">
        <f>COUNTIFS('Zásobník_Máj 2023'!$A:$A,kontrola!L$66,'Zásobník_Máj 2023'!$IB:$IB,"&gt;=4",'Zásobník_Máj 2023'!$IB:$IB,"&lt;5")</f>
        <v>0</v>
      </c>
      <c r="M71" s="332">
        <f>COUNTIFS('Zásobník_Máj 2023'!$A:$A,kontrola!M$66,'Zásobník_Máj 2023'!$IB:$IB,"&gt;=4",'Zásobník_Máj 2023'!$IB:$IB,"&lt;5")</f>
        <v>3</v>
      </c>
      <c r="N71" s="332">
        <f>COUNTIFS('Zásobník_Máj 2023'!$A:$A,kontrola!N$66,'Zásobník_Máj 2023'!$IB:$IB,"&gt;=4",'Zásobník_Máj 2023'!$IB:$IB,"&lt;5")</f>
        <v>0</v>
      </c>
      <c r="O71" s="332">
        <f>COUNTIFS('Zásobník_Máj 2023'!$A:$A,kontrola!O$66,'Zásobník_Máj 2023'!$IB:$IB,"&gt;=4",'Zásobník_Máj 2023'!$IB:$IB,"&lt;5")</f>
        <v>0</v>
      </c>
      <c r="P71" s="332">
        <f>COUNTIFS('Zásobník_Máj 2023'!$A:$A,kontrola!P$66,'Zásobník_Máj 2023'!$IB:$IB,"&gt;=4",'Zásobník_Máj 2023'!$IB:$IB,"&lt;5")</f>
        <v>0</v>
      </c>
      <c r="Q71" s="332">
        <f>COUNTIFS('Zásobník_Máj 2023'!$A:$A,kontrola!Q$66,'Zásobník_Máj 2023'!$IB:$IB,"&gt;=4",'Zásobník_Máj 2023'!$IB:$IB,"&lt;5")</f>
        <v>6</v>
      </c>
      <c r="R71" s="332">
        <f>COUNTIFS('Zásobník_Máj 2023'!$A:$A,kontrola!R$66,'Zásobník_Máj 2023'!$IB:$IB,"&gt;=4",'Zásobník_Máj 2023'!$IB:$IB,"&lt;5")</f>
        <v>1</v>
      </c>
      <c r="S71" s="332">
        <f>COUNTIFS('Zásobník_Máj 2023'!$A:$A,kontrola!S$66,'Zásobník_Máj 2023'!$IB:$IB,"&gt;=4",'Zásobník_Máj 2023'!$IB:$IB,"&lt;5")</f>
        <v>0</v>
      </c>
      <c r="T71" s="332">
        <f>COUNTIFS('Zásobník_Máj 2023'!$A:$A,kontrola!T$66,'Zásobník_Máj 2023'!$IB:$IB,"&gt;=4",'Zásobník_Máj 2023'!$IB:$IB,"&lt;5")</f>
        <v>2</v>
      </c>
      <c r="U71" s="332">
        <f>COUNTIFS('Zásobník_Máj 2023'!$A:$A,kontrola!U$66,'Zásobník_Máj 2023'!$IB:$IB,"&gt;=4",'Zásobník_Máj 2023'!$IB:$IB,"&lt;5")</f>
        <v>0</v>
      </c>
      <c r="V71" s="332">
        <f>COUNTIFS('Zásobník_Máj 2023'!$A:$A,kontrola!V$66,'Zásobník_Máj 2023'!$IB:$IB,"&gt;=4",'Zásobník_Máj 2023'!$IB:$IB,"&lt;5")</f>
        <v>0</v>
      </c>
      <c r="W71" s="332">
        <f>COUNTIFS('Zásobník_Máj 2023'!$A:$A,kontrola!W$66,'Zásobník_Máj 2023'!$IB:$IB,"&gt;=4",'Zásobník_Máj 2023'!$IB:$IB,"&lt;5")</f>
        <v>2</v>
      </c>
      <c r="X71" s="332">
        <f>COUNTIFS('Zásobník_Máj 2023'!$A:$A,kontrola!X$66,'Zásobník_Máj 2023'!$IB:$IB,"&gt;=4",'Zásobník_Máj 2023'!$IB:$IB,"&lt;5")</f>
        <v>0</v>
      </c>
      <c r="Y71" s="332">
        <f>COUNTIFS('Zásobník_Máj 2023'!$A:$A,kontrola!Y$66,'Zásobník_Máj 2023'!$IB:$IB,"&gt;=4",'Zásobník_Máj 2023'!$IB:$IB,"&lt;5")</f>
        <v>0</v>
      </c>
      <c r="Z71" s="332">
        <f>COUNTIFS('Zásobník_Máj 2023'!$A:$A,kontrola!Z$66,'Zásobník_Máj 2023'!$IB:$IB,"&gt;=4",'Zásobník_Máj 2023'!$IB:$IB,"&lt;5")</f>
        <v>0</v>
      </c>
      <c r="AA71" s="332">
        <f>COUNTIFS('Zásobník_Máj 2023'!$A:$A,kontrola!AA$66,'Zásobník_Máj 2023'!$IB:$IB,"&gt;=4",'Zásobník_Máj 2023'!$IB:$IB,"&lt;5")</f>
        <v>1</v>
      </c>
      <c r="AB71" s="332">
        <f>COUNTIFS('Zásobník_Máj 2023'!$A:$A,kontrola!AB$66,'Zásobník_Máj 2023'!$IB:$IB,"&gt;=4",'Zásobník_Máj 2023'!$IB:$IB,"&lt;5")</f>
        <v>0</v>
      </c>
      <c r="AC71" s="332">
        <f>COUNTIFS('Zásobník_Máj 2023'!$A:$A,kontrola!AC$66,'Zásobník_Máj 2023'!$IB:$IB,"&gt;=4",'Zásobník_Máj 2023'!$IB:$IB,"&lt;5")</f>
        <v>0</v>
      </c>
      <c r="AD71" s="332">
        <f>COUNTIFS('Zásobník_Máj 2023'!$A:$A,kontrola!AD$66,'Zásobník_Máj 2023'!$IB:$IB,"&gt;=4",'Zásobník_Máj 2023'!$IB:$IB,"&lt;5")</f>
        <v>0</v>
      </c>
      <c r="AE71" s="332">
        <f>COUNTIFS('Zásobník_Máj 2023'!$A:$A,kontrola!AE$66,'Zásobník_Máj 2023'!$IB:$IB,"&gt;=4",'Zásobník_Máj 2023'!$IB:$IB,"&lt;5")</f>
        <v>1</v>
      </c>
      <c r="AF71" s="332">
        <f>COUNTIFS('Zásobník_Máj 2023'!$A:$A,kontrola!AF$66,'Zásobník_Máj 2023'!$IB:$IB,"&gt;=4",'Zásobník_Máj 2023'!$IB:$IB,"&lt;5")</f>
        <v>0</v>
      </c>
      <c r="AG71" s="332">
        <f>COUNTIFS('Zásobník_Máj 2023'!$A:$A,kontrola!AG$66,'Zásobník_Máj 2023'!$IB:$IB,"&gt;=4",'Zásobník_Máj 2023'!$IB:$IB,"&lt;5")</f>
        <v>2</v>
      </c>
    </row>
    <row r="72" spans="1:34" x14ac:dyDescent="0.25">
      <c r="A72" s="339" t="s">
        <v>3506</v>
      </c>
      <c r="B72" s="332">
        <f>COUNTIFS('Zásobník_Máj 2023'!$A:$A,kontrola!B$66,'Zásobník_Máj 2023'!$IB:$IB,"&gt;=5",'Zásobník_Máj 2023'!$IB:$IB,"&lt;10")</f>
        <v>4</v>
      </c>
      <c r="C72" s="332">
        <f>COUNTIFS('Zásobník_Máj 2023'!$A:$A,kontrola!C$66,'Zásobník_Máj 2023'!$IB:$IB,"&gt;=5",'Zásobník_Máj 2023'!$IB:$IB,"&lt;10")</f>
        <v>3</v>
      </c>
      <c r="D72" s="332">
        <f>COUNTIFS('Zásobník_Máj 2023'!$A:$A,kontrola!D$66,'Zásobník_Máj 2023'!$IB:$IB,"&gt;=5",'Zásobník_Máj 2023'!$IB:$IB,"&lt;10")</f>
        <v>1</v>
      </c>
      <c r="E72" s="332">
        <f>COUNTIFS('Zásobník_Máj 2023'!$A:$A,kontrola!E$66,'Zásobník_Máj 2023'!$IB:$IB,"&gt;=5",'Zásobník_Máj 2023'!$IB:$IB,"&lt;10")</f>
        <v>1</v>
      </c>
      <c r="F72" s="332">
        <f>COUNTIFS('Zásobník_Máj 2023'!$A:$A,kontrola!F$66,'Zásobník_Máj 2023'!$IB:$IB,"&gt;=5",'Zásobník_Máj 2023'!$IB:$IB,"&lt;10")</f>
        <v>0</v>
      </c>
      <c r="G72" s="332">
        <f>COUNTIFS('Zásobník_Máj 2023'!$A:$A,kontrola!G$66,'Zásobník_Máj 2023'!$IB:$IB,"&gt;=5",'Zásobník_Máj 2023'!$IB:$IB,"&lt;10")</f>
        <v>0</v>
      </c>
      <c r="H72" s="332">
        <f>COUNTIFS('Zásobník_Máj 2023'!$A:$A,kontrola!H$66,'Zásobník_Máj 2023'!$IB:$IB,"&gt;=5",'Zásobník_Máj 2023'!$IB:$IB,"&lt;10")</f>
        <v>0</v>
      </c>
      <c r="I72" s="332">
        <f>COUNTIFS('Zásobník_Máj 2023'!$A:$A,kontrola!I$66,'Zásobník_Máj 2023'!$IB:$IB,"&gt;=5",'Zásobník_Máj 2023'!$IB:$IB,"&lt;10")</f>
        <v>0</v>
      </c>
      <c r="J72" s="332">
        <f>COUNTIFS('Zásobník_Máj 2023'!$A:$A,kontrola!J$66,'Zásobník_Máj 2023'!$IB:$IB,"&gt;=5",'Zásobník_Máj 2023'!$IB:$IB,"&lt;10")</f>
        <v>0</v>
      </c>
      <c r="K72" s="332">
        <f>COUNTIFS('Zásobník_Máj 2023'!$A:$A,kontrola!K$66,'Zásobník_Máj 2023'!$IB:$IB,"&gt;=5",'Zásobník_Máj 2023'!$IB:$IB,"&lt;10")</f>
        <v>3</v>
      </c>
      <c r="L72" s="332">
        <f>COUNTIFS('Zásobník_Máj 2023'!$A:$A,kontrola!L$66,'Zásobník_Máj 2023'!$IB:$IB,"&gt;=5",'Zásobník_Máj 2023'!$IB:$IB,"&lt;10")</f>
        <v>0</v>
      </c>
      <c r="M72" s="332">
        <f>COUNTIFS('Zásobník_Máj 2023'!$A:$A,kontrola!M$66,'Zásobník_Máj 2023'!$IB:$IB,"&gt;=5",'Zásobník_Máj 2023'!$IB:$IB,"&lt;10")</f>
        <v>3</v>
      </c>
      <c r="N72" s="332">
        <f>COUNTIFS('Zásobník_Máj 2023'!$A:$A,kontrola!N$66,'Zásobník_Máj 2023'!$IB:$IB,"&gt;=5",'Zásobník_Máj 2023'!$IB:$IB,"&lt;10")</f>
        <v>1</v>
      </c>
      <c r="O72" s="332">
        <f>COUNTIFS('Zásobník_Máj 2023'!$A:$A,kontrola!O$66,'Zásobník_Máj 2023'!$IB:$IB,"&gt;=5",'Zásobník_Máj 2023'!$IB:$IB,"&lt;10")</f>
        <v>0</v>
      </c>
      <c r="P72" s="332">
        <f>COUNTIFS('Zásobník_Máj 2023'!$A:$A,kontrola!P$66,'Zásobník_Máj 2023'!$IB:$IB,"&gt;=5",'Zásobník_Máj 2023'!$IB:$IB,"&lt;10")</f>
        <v>0</v>
      </c>
      <c r="Q72" s="332">
        <f>COUNTIFS('Zásobník_Máj 2023'!$A:$A,kontrola!Q$66,'Zásobník_Máj 2023'!$IB:$IB,"&gt;=5",'Zásobník_Máj 2023'!$IB:$IB,"&lt;10")</f>
        <v>7</v>
      </c>
      <c r="R72" s="332">
        <f>COUNTIFS('Zásobník_Máj 2023'!$A:$A,kontrola!R$66,'Zásobník_Máj 2023'!$IB:$IB,"&gt;=5",'Zásobník_Máj 2023'!$IB:$IB,"&lt;10")</f>
        <v>1</v>
      </c>
      <c r="S72" s="332">
        <f>COUNTIFS('Zásobník_Máj 2023'!$A:$A,kontrola!S$66,'Zásobník_Máj 2023'!$IB:$IB,"&gt;=5",'Zásobník_Máj 2023'!$IB:$IB,"&lt;10")</f>
        <v>3</v>
      </c>
      <c r="T72" s="332">
        <f>COUNTIFS('Zásobník_Máj 2023'!$A:$A,kontrola!T$66,'Zásobník_Máj 2023'!$IB:$IB,"&gt;=5",'Zásobník_Máj 2023'!$IB:$IB,"&lt;10")</f>
        <v>9</v>
      </c>
      <c r="U72" s="332">
        <f>COUNTIFS('Zásobník_Máj 2023'!$A:$A,kontrola!U$66,'Zásobník_Máj 2023'!$IB:$IB,"&gt;=5",'Zásobník_Máj 2023'!$IB:$IB,"&lt;10")</f>
        <v>1</v>
      </c>
      <c r="V72" s="332">
        <f>COUNTIFS('Zásobník_Máj 2023'!$A:$A,kontrola!V$66,'Zásobník_Máj 2023'!$IB:$IB,"&gt;=5",'Zásobník_Máj 2023'!$IB:$IB,"&lt;10")</f>
        <v>0</v>
      </c>
      <c r="W72" s="332">
        <f>COUNTIFS('Zásobník_Máj 2023'!$A:$A,kontrola!W$66,'Zásobník_Máj 2023'!$IB:$IB,"&gt;=5",'Zásobník_Máj 2023'!$IB:$IB,"&lt;10")</f>
        <v>3</v>
      </c>
      <c r="X72" s="332">
        <f>COUNTIFS('Zásobník_Máj 2023'!$A:$A,kontrola!X$66,'Zásobník_Máj 2023'!$IB:$IB,"&gt;=5",'Zásobník_Máj 2023'!$IB:$IB,"&lt;10")</f>
        <v>0</v>
      </c>
      <c r="Y72" s="332">
        <f>COUNTIFS('Zásobník_Máj 2023'!$A:$A,kontrola!Y$66,'Zásobník_Máj 2023'!$IB:$IB,"&gt;=5",'Zásobník_Máj 2023'!$IB:$IB,"&lt;10")</f>
        <v>0</v>
      </c>
      <c r="Z72" s="332">
        <f>COUNTIFS('Zásobník_Máj 2023'!$A:$A,kontrola!Z$66,'Zásobník_Máj 2023'!$IB:$IB,"&gt;=5",'Zásobník_Máj 2023'!$IB:$IB,"&lt;10")</f>
        <v>4</v>
      </c>
      <c r="AA72" s="332">
        <f>COUNTIFS('Zásobník_Máj 2023'!$A:$A,kontrola!AA$66,'Zásobník_Máj 2023'!$IB:$IB,"&gt;=5",'Zásobník_Máj 2023'!$IB:$IB,"&lt;10")</f>
        <v>0</v>
      </c>
      <c r="AB72" s="332">
        <f>COUNTIFS('Zásobník_Máj 2023'!$A:$A,kontrola!AB$66,'Zásobník_Máj 2023'!$IB:$IB,"&gt;=5",'Zásobník_Máj 2023'!$IB:$IB,"&lt;10")</f>
        <v>3</v>
      </c>
      <c r="AC72" s="332">
        <f>COUNTIFS('Zásobník_Máj 2023'!$A:$A,kontrola!AC$66,'Zásobník_Máj 2023'!$IB:$IB,"&gt;=5",'Zásobník_Máj 2023'!$IB:$IB,"&lt;10")</f>
        <v>0</v>
      </c>
      <c r="AD72" s="332">
        <f>COUNTIFS('Zásobník_Máj 2023'!$A:$A,kontrola!AD$66,'Zásobník_Máj 2023'!$IB:$IB,"&gt;=5",'Zásobník_Máj 2023'!$IB:$IB,"&lt;10")</f>
        <v>1</v>
      </c>
      <c r="AE72" s="332">
        <f>COUNTIFS('Zásobník_Máj 2023'!$A:$A,kontrola!AE$66,'Zásobník_Máj 2023'!$IB:$IB,"&gt;=5",'Zásobník_Máj 2023'!$IB:$IB,"&lt;10")</f>
        <v>1</v>
      </c>
      <c r="AF72" s="332">
        <f>COUNTIFS('Zásobník_Máj 2023'!$A:$A,kontrola!AF$66,'Zásobník_Máj 2023'!$IB:$IB,"&gt;=5",'Zásobník_Máj 2023'!$IB:$IB,"&lt;10")</f>
        <v>5</v>
      </c>
      <c r="AG72" s="332">
        <f>COUNTIFS('Zásobník_Máj 2023'!$A:$A,kontrola!AG$66,'Zásobník_Máj 2023'!$IB:$IB,"&gt;=5",'Zásobník_Máj 2023'!$IB:$IB,"&lt;10")</f>
        <v>4</v>
      </c>
    </row>
    <row r="73" spans="1:34" x14ac:dyDescent="0.25">
      <c r="A73" s="340" t="s">
        <v>3507</v>
      </c>
      <c r="B73" s="332">
        <f>COUNTIFS('Zásobník_Máj 2023'!$A:$A,kontrola!B$66,'Zásobník_Máj 2023'!$IB:$IB,"&gt;=10",'Zásobník_Máj 2023'!$IB:$IB,"&lt;24")</f>
        <v>1</v>
      </c>
      <c r="C73" s="332">
        <f>COUNTIFS('Zásobník_Máj 2023'!$A:$A,kontrola!C$66,'Zásobník_Máj 2023'!$IB:$IB,"&gt;=10",'Zásobník_Máj 2023'!$IB:$IB,"&lt;24")</f>
        <v>0</v>
      </c>
      <c r="D73" s="332">
        <f>COUNTIFS('Zásobník_Máj 2023'!$A:$A,kontrola!D$66,'Zásobník_Máj 2023'!$IB:$IB,"&gt;=10",'Zásobník_Máj 2023'!$IB:$IB,"&lt;24")</f>
        <v>0</v>
      </c>
      <c r="E73" s="332">
        <f>COUNTIFS('Zásobník_Máj 2023'!$A:$A,kontrola!E$66,'Zásobník_Máj 2023'!$IB:$IB,"&gt;=10",'Zásobník_Máj 2023'!$IB:$IB,"&lt;24")</f>
        <v>1</v>
      </c>
      <c r="F73" s="332">
        <f>COUNTIFS('Zásobník_Máj 2023'!$A:$A,kontrola!F$66,'Zásobník_Máj 2023'!$IB:$IB,"&gt;=10",'Zásobník_Máj 2023'!$IB:$IB,"&lt;24")</f>
        <v>0</v>
      </c>
      <c r="G73" s="332">
        <f>COUNTIFS('Zásobník_Máj 2023'!$A:$A,kontrola!G$66,'Zásobník_Máj 2023'!$IB:$IB,"&gt;=10",'Zásobník_Máj 2023'!$IB:$IB,"&lt;24")</f>
        <v>0</v>
      </c>
      <c r="H73" s="332">
        <f>COUNTIFS('Zásobník_Máj 2023'!$A:$A,kontrola!H$66,'Zásobník_Máj 2023'!$IB:$IB,"&gt;=10",'Zásobník_Máj 2023'!$IB:$IB,"&lt;24")</f>
        <v>0</v>
      </c>
      <c r="I73" s="332">
        <f>COUNTIFS('Zásobník_Máj 2023'!$A:$A,kontrola!I$66,'Zásobník_Máj 2023'!$IB:$IB,"&gt;=10",'Zásobník_Máj 2023'!$IB:$IB,"&lt;24")</f>
        <v>2</v>
      </c>
      <c r="J73" s="332">
        <f>COUNTIFS('Zásobník_Máj 2023'!$A:$A,kontrola!J$66,'Zásobník_Máj 2023'!$IB:$IB,"&gt;=10",'Zásobník_Máj 2023'!$IB:$IB,"&lt;24")</f>
        <v>0</v>
      </c>
      <c r="K73" s="332">
        <f>COUNTIFS('Zásobník_Máj 2023'!$A:$A,kontrola!K$66,'Zásobník_Máj 2023'!$IB:$IB,"&gt;=10",'Zásobník_Máj 2023'!$IB:$IB,"&lt;24")</f>
        <v>0</v>
      </c>
      <c r="L73" s="332">
        <f>COUNTIFS('Zásobník_Máj 2023'!$A:$A,kontrola!L$66,'Zásobník_Máj 2023'!$IB:$IB,"&gt;=10",'Zásobník_Máj 2023'!$IB:$IB,"&lt;24")</f>
        <v>0</v>
      </c>
      <c r="M73" s="332">
        <f>COUNTIFS('Zásobník_Máj 2023'!$A:$A,kontrola!M$66,'Zásobník_Máj 2023'!$IB:$IB,"&gt;=10",'Zásobník_Máj 2023'!$IB:$IB,"&lt;24")</f>
        <v>3</v>
      </c>
      <c r="N73" s="332">
        <f>COUNTIFS('Zásobník_Máj 2023'!$A:$A,kontrola!N$66,'Zásobník_Máj 2023'!$IB:$IB,"&gt;=10",'Zásobník_Máj 2023'!$IB:$IB,"&lt;24")</f>
        <v>0</v>
      </c>
      <c r="O73" s="332">
        <f>COUNTIFS('Zásobník_Máj 2023'!$A:$A,kontrola!O$66,'Zásobník_Máj 2023'!$IB:$IB,"&gt;=10",'Zásobník_Máj 2023'!$IB:$IB,"&lt;24")</f>
        <v>0</v>
      </c>
      <c r="P73" s="332">
        <f>COUNTIFS('Zásobník_Máj 2023'!$A:$A,kontrola!P$66,'Zásobník_Máj 2023'!$IB:$IB,"&gt;=10",'Zásobník_Máj 2023'!$IB:$IB,"&lt;24")</f>
        <v>0</v>
      </c>
      <c r="Q73" s="332">
        <f>COUNTIFS('Zásobník_Máj 2023'!$A:$A,kontrola!Q$66,'Zásobník_Máj 2023'!$IB:$IB,"&gt;=10",'Zásobník_Máj 2023'!$IB:$IB,"&lt;24")</f>
        <v>5</v>
      </c>
      <c r="R73" s="332">
        <f>COUNTIFS('Zásobník_Máj 2023'!$A:$A,kontrola!R$66,'Zásobník_Máj 2023'!$IB:$IB,"&gt;=10",'Zásobník_Máj 2023'!$IB:$IB,"&lt;24")</f>
        <v>0</v>
      </c>
      <c r="S73" s="332">
        <f>COUNTIFS('Zásobník_Máj 2023'!$A:$A,kontrola!S$66,'Zásobník_Máj 2023'!$IB:$IB,"&gt;=10",'Zásobník_Máj 2023'!$IB:$IB,"&lt;24")</f>
        <v>1</v>
      </c>
      <c r="T73" s="332">
        <f>COUNTIFS('Zásobník_Máj 2023'!$A:$A,kontrola!T$66,'Zásobník_Máj 2023'!$IB:$IB,"&gt;=10",'Zásobník_Máj 2023'!$IB:$IB,"&lt;24")</f>
        <v>2</v>
      </c>
      <c r="U73" s="332">
        <f>COUNTIFS('Zásobník_Máj 2023'!$A:$A,kontrola!U$66,'Zásobník_Máj 2023'!$IB:$IB,"&gt;=10",'Zásobník_Máj 2023'!$IB:$IB,"&lt;24")</f>
        <v>2</v>
      </c>
      <c r="V73" s="332">
        <f>COUNTIFS('Zásobník_Máj 2023'!$A:$A,kontrola!V$66,'Zásobník_Máj 2023'!$IB:$IB,"&gt;=10",'Zásobník_Máj 2023'!$IB:$IB,"&lt;24")</f>
        <v>0</v>
      </c>
      <c r="W73" s="332">
        <f>COUNTIFS('Zásobník_Máj 2023'!$A:$A,kontrola!W$66,'Zásobník_Máj 2023'!$IB:$IB,"&gt;=10",'Zásobník_Máj 2023'!$IB:$IB,"&lt;24")</f>
        <v>1</v>
      </c>
      <c r="X73" s="332">
        <f>COUNTIFS('Zásobník_Máj 2023'!$A:$A,kontrola!X$66,'Zásobník_Máj 2023'!$IB:$IB,"&gt;=10",'Zásobník_Máj 2023'!$IB:$IB,"&lt;24")</f>
        <v>0</v>
      </c>
      <c r="Y73" s="332">
        <f>COUNTIFS('Zásobník_Máj 2023'!$A:$A,kontrola!Y$66,'Zásobník_Máj 2023'!$IB:$IB,"&gt;=10",'Zásobník_Máj 2023'!$IB:$IB,"&lt;24")</f>
        <v>0</v>
      </c>
      <c r="Z73" s="332">
        <f>COUNTIFS('Zásobník_Máj 2023'!$A:$A,kontrola!Z$66,'Zásobník_Máj 2023'!$IB:$IB,"&gt;=10",'Zásobník_Máj 2023'!$IB:$IB,"&lt;24")</f>
        <v>4</v>
      </c>
      <c r="AA73" s="332">
        <f>COUNTIFS('Zásobník_Máj 2023'!$A:$A,kontrola!AA$66,'Zásobník_Máj 2023'!$IB:$IB,"&gt;=10",'Zásobník_Máj 2023'!$IB:$IB,"&lt;24")</f>
        <v>0</v>
      </c>
      <c r="AB73" s="332">
        <f>COUNTIFS('Zásobník_Máj 2023'!$A:$A,kontrola!AB$66,'Zásobník_Máj 2023'!$IB:$IB,"&gt;=10",'Zásobník_Máj 2023'!$IB:$IB,"&lt;24")</f>
        <v>2</v>
      </c>
      <c r="AC73" s="332">
        <f>COUNTIFS('Zásobník_Máj 2023'!$A:$A,kontrola!AC$66,'Zásobník_Máj 2023'!$IB:$IB,"&gt;=10",'Zásobník_Máj 2023'!$IB:$IB,"&lt;24")</f>
        <v>0</v>
      </c>
      <c r="AD73" s="332">
        <f>COUNTIFS('Zásobník_Máj 2023'!$A:$A,kontrola!AD$66,'Zásobník_Máj 2023'!$IB:$IB,"&gt;=10",'Zásobník_Máj 2023'!$IB:$IB,"&lt;24")</f>
        <v>2</v>
      </c>
      <c r="AE73" s="332">
        <f>COUNTIFS('Zásobník_Máj 2023'!$A:$A,kontrola!AE$66,'Zásobník_Máj 2023'!$IB:$IB,"&gt;=10",'Zásobník_Máj 2023'!$IB:$IB,"&lt;24")</f>
        <v>0</v>
      </c>
      <c r="AF73" s="332">
        <f>COUNTIFS('Zásobník_Máj 2023'!$A:$A,kontrola!AF$66,'Zásobník_Máj 2023'!$IB:$IB,"&gt;=10",'Zásobník_Máj 2023'!$IB:$IB,"&lt;24")</f>
        <v>0</v>
      </c>
      <c r="AG73" s="332">
        <f>COUNTIFS('Zásobník_Máj 2023'!$A:$A,kontrola!AG$66,'Zásobník_Máj 2023'!$IB:$IB,"&gt;=10",'Zásobník_Máj 2023'!$IB:$IB,"&lt;24")</f>
        <v>2</v>
      </c>
    </row>
    <row r="74" spans="1:34" x14ac:dyDescent="0.25">
      <c r="A74" s="330" t="s">
        <v>3505</v>
      </c>
      <c r="B74" s="332">
        <f>COUNTIFS('Zásobník_Máj 2023'!$A:$A,kontrola!B$66,'Zásobník_Máj 2023'!$IB:$IB,"&gt;=24")</f>
        <v>1</v>
      </c>
      <c r="C74" s="332">
        <f>COUNTIFS('Zásobník_Máj 2023'!$A:$A,kontrola!C$66,'Zásobník_Máj 2023'!$IB:$IB,"&gt;=24")</f>
        <v>0</v>
      </c>
      <c r="D74" s="332">
        <f>COUNTIFS('Zásobník_Máj 2023'!$A:$A,kontrola!D$66,'Zásobník_Máj 2023'!$IB:$IB,"&gt;=24")</f>
        <v>0</v>
      </c>
      <c r="E74" s="332">
        <f>COUNTIFS('Zásobník_Máj 2023'!$A:$A,kontrola!E$66,'Zásobník_Máj 2023'!$IB:$IB,"&gt;=24")</f>
        <v>0</v>
      </c>
      <c r="F74" s="332">
        <f>COUNTIFS('Zásobník_Máj 2023'!$A:$A,kontrola!F$66,'Zásobník_Máj 2023'!$IB:$IB,"&gt;=24")</f>
        <v>0</v>
      </c>
      <c r="G74" s="332">
        <f>COUNTIFS('Zásobník_Máj 2023'!$A:$A,kontrola!G$66,'Zásobník_Máj 2023'!$IB:$IB,"&gt;=24")</f>
        <v>0</v>
      </c>
      <c r="H74" s="332">
        <f>COUNTIFS('Zásobník_Máj 2023'!$A:$A,kontrola!H$66,'Zásobník_Máj 2023'!$IB:$IB,"&gt;=24")</f>
        <v>0</v>
      </c>
      <c r="I74" s="332">
        <f>COUNTIFS('Zásobník_Máj 2023'!$A:$A,kontrola!I$66,'Zásobník_Máj 2023'!$IB:$IB,"&gt;=24")</f>
        <v>0</v>
      </c>
      <c r="J74" s="332">
        <f>COUNTIFS('Zásobník_Máj 2023'!$A:$A,kontrola!J$66,'Zásobník_Máj 2023'!$IB:$IB,"&gt;=24")</f>
        <v>0</v>
      </c>
      <c r="K74" s="332">
        <f>COUNTIFS('Zásobník_Máj 2023'!$A:$A,kontrola!K$66,'Zásobník_Máj 2023'!$IB:$IB,"&gt;=24")</f>
        <v>0</v>
      </c>
      <c r="L74" s="332">
        <f>COUNTIFS('Zásobník_Máj 2023'!$A:$A,kontrola!L$66,'Zásobník_Máj 2023'!$IB:$IB,"&gt;=24")</f>
        <v>0</v>
      </c>
      <c r="M74" s="332">
        <f>COUNTIFS('Zásobník_Máj 2023'!$A:$A,kontrola!M$66,'Zásobník_Máj 2023'!$IB:$IB,"&gt;=24")</f>
        <v>1</v>
      </c>
      <c r="N74" s="332">
        <f>COUNTIFS('Zásobník_Máj 2023'!$A:$A,kontrola!N$66,'Zásobník_Máj 2023'!$IB:$IB,"&gt;=24")</f>
        <v>0</v>
      </c>
      <c r="O74" s="332">
        <f>COUNTIFS('Zásobník_Máj 2023'!$A:$A,kontrola!O$66,'Zásobník_Máj 2023'!$IB:$IB,"&gt;=24")</f>
        <v>0</v>
      </c>
      <c r="P74" s="332">
        <f>COUNTIFS('Zásobník_Máj 2023'!$A:$A,kontrola!P$66,'Zásobník_Máj 2023'!$IB:$IB,"&gt;=24")</f>
        <v>0</v>
      </c>
      <c r="Q74" s="332">
        <f>COUNTIFS('Zásobník_Máj 2023'!$A:$A,kontrola!Q$66,'Zásobník_Máj 2023'!$IB:$IB,"&gt;=24")</f>
        <v>1</v>
      </c>
      <c r="R74" s="332">
        <f>COUNTIFS('Zásobník_Máj 2023'!$A:$A,kontrola!R$66,'Zásobník_Máj 2023'!$IB:$IB,"&gt;=24")</f>
        <v>0</v>
      </c>
      <c r="S74" s="332">
        <f>COUNTIFS('Zásobník_Máj 2023'!$A:$A,kontrola!S$66,'Zásobník_Máj 2023'!$IB:$IB,"&gt;=24")</f>
        <v>0</v>
      </c>
      <c r="T74" s="332">
        <f>COUNTIFS('Zásobník_Máj 2023'!$A:$A,kontrola!T$66,'Zásobník_Máj 2023'!$IB:$IB,"&gt;=24")</f>
        <v>0</v>
      </c>
      <c r="U74" s="332">
        <f>COUNTIFS('Zásobník_Máj 2023'!$A:$A,kontrola!U$66,'Zásobník_Máj 2023'!$IB:$IB,"&gt;=24")</f>
        <v>0</v>
      </c>
      <c r="V74" s="332">
        <f>COUNTIFS('Zásobník_Máj 2023'!$A:$A,kontrola!V$66,'Zásobník_Máj 2023'!$IB:$IB,"&gt;=24")</f>
        <v>0</v>
      </c>
      <c r="W74" s="332">
        <f>COUNTIFS('Zásobník_Máj 2023'!$A:$A,kontrola!W$66,'Zásobník_Máj 2023'!$IB:$IB,"&gt;=24")</f>
        <v>2</v>
      </c>
      <c r="X74" s="332">
        <f>COUNTIFS('Zásobník_Máj 2023'!$A:$A,kontrola!X$66,'Zásobník_Máj 2023'!$IB:$IB,"&gt;=24")</f>
        <v>0</v>
      </c>
      <c r="Y74" s="332">
        <f>COUNTIFS('Zásobník_Máj 2023'!$A:$A,kontrola!Y$66,'Zásobník_Máj 2023'!$IB:$IB,"&gt;=24")</f>
        <v>0</v>
      </c>
      <c r="Z74" s="332">
        <f>COUNTIFS('Zásobník_Máj 2023'!$A:$A,kontrola!Z$66,'Zásobník_Máj 2023'!$IB:$IB,"&gt;=24")</f>
        <v>1</v>
      </c>
      <c r="AA74" s="332">
        <f>COUNTIFS('Zásobník_Máj 2023'!$A:$A,kontrola!AA$66,'Zásobník_Máj 2023'!$IB:$IB,"&gt;=24")</f>
        <v>0</v>
      </c>
      <c r="AB74" s="332">
        <f>COUNTIFS('Zásobník_Máj 2023'!$A:$A,kontrola!AB$66,'Zásobník_Máj 2023'!$IB:$IB,"&gt;=24")</f>
        <v>0</v>
      </c>
      <c r="AC74" s="332">
        <f>COUNTIFS('Zásobník_Máj 2023'!$A:$A,kontrola!AC$66,'Zásobník_Máj 2023'!$IB:$IB,"&gt;=24")</f>
        <v>0</v>
      </c>
      <c r="AD74" s="332">
        <f>COUNTIFS('Zásobník_Máj 2023'!$A:$A,kontrola!AD$66,'Zásobník_Máj 2023'!$IB:$IB,"&gt;=24")</f>
        <v>0</v>
      </c>
      <c r="AE74" s="332">
        <f>COUNTIFS('Zásobník_Máj 2023'!$A:$A,kontrola!AE$66,'Zásobník_Máj 2023'!$IB:$IB,"&gt;=24")</f>
        <v>0</v>
      </c>
      <c r="AF74" s="332">
        <f>COUNTIFS('Zásobník_Máj 2023'!$A:$A,kontrola!AF$66,'Zásobník_Máj 2023'!$IB:$IB,"&gt;=24")</f>
        <v>0</v>
      </c>
      <c r="AG74" s="332">
        <f>COUNTIFS('Zásobník_Máj 2023'!$A:$A,kontrola!AG$66,'Zásobník_Máj 2023'!$IB:$IB,"&gt;=24")</f>
        <v>1</v>
      </c>
    </row>
    <row r="75" spans="1:34" x14ac:dyDescent="0.25">
      <c r="B75" s="332"/>
      <c r="C75" s="332"/>
      <c r="D75" s="332"/>
      <c r="E75" s="332"/>
      <c r="F75" s="332"/>
      <c r="G75" s="332"/>
      <c r="H75" s="332"/>
      <c r="I75" s="332"/>
      <c r="J75" s="332"/>
      <c r="K75" s="332"/>
      <c r="L75" s="332"/>
      <c r="M75" s="332"/>
      <c r="N75" s="332"/>
      <c r="O75" s="332"/>
      <c r="P75" s="332"/>
      <c r="Q75" s="332"/>
      <c r="R75" s="332"/>
      <c r="S75" s="332"/>
      <c r="T75" s="332"/>
      <c r="U75" s="332"/>
      <c r="V75" s="332"/>
      <c r="W75" s="332"/>
      <c r="X75" s="332"/>
      <c r="Y75" s="332"/>
      <c r="Z75" s="332"/>
      <c r="AA75" s="332"/>
      <c r="AB75" s="332"/>
      <c r="AC75" s="332"/>
      <c r="AD75" s="332"/>
      <c r="AE75" s="332"/>
      <c r="AF75" s="332"/>
      <c r="AG75" s="332"/>
      <c r="AH75" s="332"/>
    </row>
    <row r="76" spans="1:34" x14ac:dyDescent="0.25">
      <c r="C76" s="332"/>
      <c r="F76" s="332"/>
      <c r="G76" s="505" t="s">
        <v>3496</v>
      </c>
      <c r="H76" s="505"/>
      <c r="I76" s="332"/>
      <c r="L76" s="332"/>
      <c r="O76" s="332"/>
      <c r="R76" s="332"/>
      <c r="S76" s="332"/>
      <c r="T76" s="332"/>
      <c r="U76" s="332"/>
      <c r="V76" s="332"/>
      <c r="W76" s="332"/>
      <c r="X76" s="332"/>
      <c r="Y76" s="332"/>
      <c r="Z76" s="332"/>
      <c r="AA76" s="332"/>
      <c r="AB76" s="332"/>
      <c r="AC76" s="332"/>
      <c r="AD76" s="332"/>
      <c r="AE76" s="332"/>
      <c r="AF76" s="332"/>
      <c r="AG76" s="332"/>
      <c r="AH76" s="332"/>
    </row>
    <row r="77" spans="1:34" x14ac:dyDescent="0.25">
      <c r="A77" s="505" t="s">
        <v>3494</v>
      </c>
      <c r="B77" s="505"/>
      <c r="C77" s="332"/>
      <c r="D77" s="505" t="s">
        <v>3495</v>
      </c>
      <c r="E77" s="505"/>
      <c r="F77" s="332"/>
      <c r="I77" s="332"/>
      <c r="J77" s="505" t="s">
        <v>3497</v>
      </c>
      <c r="K77" s="505"/>
      <c r="L77" s="332"/>
      <c r="M77" s="505" t="s">
        <v>3499</v>
      </c>
      <c r="N77" s="505"/>
      <c r="O77" s="332"/>
      <c r="P77" s="505" t="s">
        <v>3498</v>
      </c>
      <c r="Q77" s="505"/>
      <c r="R77" s="332"/>
      <c r="S77" s="332"/>
      <c r="T77" s="332"/>
      <c r="U77" s="332"/>
      <c r="V77" s="332"/>
      <c r="W77" s="332"/>
      <c r="X77" s="332"/>
      <c r="Y77" s="332"/>
      <c r="Z77" s="332"/>
      <c r="AA77" s="332"/>
      <c r="AB77" s="332"/>
      <c r="AC77" s="332"/>
      <c r="AD77" s="332"/>
      <c r="AE77" s="332"/>
      <c r="AF77" s="332"/>
      <c r="AG77" s="332"/>
      <c r="AH77" s="332"/>
    </row>
    <row r="78" spans="1:34" x14ac:dyDescent="0.25">
      <c r="A78" s="325" t="s">
        <v>1281</v>
      </c>
      <c r="B78" s="328">
        <v>570.45030861582177</v>
      </c>
      <c r="C78" s="332"/>
      <c r="D78" s="325" t="s">
        <v>1285</v>
      </c>
      <c r="E78" s="328">
        <v>9.9074173723794985</v>
      </c>
      <c r="G78" s="336">
        <v>230000</v>
      </c>
      <c r="H78" s="328">
        <v>9.9074173723794985</v>
      </c>
      <c r="I78" s="332"/>
      <c r="J78" s="325" t="s">
        <v>302</v>
      </c>
      <c r="K78" s="328">
        <v>9.850240793152965</v>
      </c>
      <c r="L78" s="332"/>
      <c r="M78" s="325" t="s">
        <v>1285</v>
      </c>
      <c r="N78" s="328">
        <v>9.9074173723794985</v>
      </c>
      <c r="O78" s="332"/>
      <c r="P78" s="325" t="s">
        <v>1814</v>
      </c>
      <c r="Q78" s="328">
        <v>9.6677183348616591</v>
      </c>
      <c r="R78" s="332"/>
      <c r="S78" s="332"/>
      <c r="T78" s="332"/>
      <c r="U78" s="332"/>
      <c r="V78" s="332"/>
      <c r="W78" s="332"/>
      <c r="X78" s="332"/>
      <c r="Y78" s="332"/>
      <c r="Z78" s="332"/>
      <c r="AA78" s="332"/>
      <c r="AB78" s="332"/>
      <c r="AC78" s="332"/>
      <c r="AD78" s="332"/>
      <c r="AE78" s="332"/>
      <c r="AF78" s="332"/>
      <c r="AG78" s="332"/>
      <c r="AH78" s="332"/>
    </row>
    <row r="79" spans="1:34" x14ac:dyDescent="0.25">
      <c r="A79" s="325" t="s">
        <v>666</v>
      </c>
      <c r="B79" s="328">
        <v>397.27574681085622</v>
      </c>
      <c r="C79" s="332"/>
      <c r="D79" s="325" t="s">
        <v>716</v>
      </c>
      <c r="E79" s="328">
        <v>9.9049924966600447</v>
      </c>
      <c r="G79" s="336">
        <v>150000</v>
      </c>
      <c r="H79" s="328">
        <v>9.9049924966600447</v>
      </c>
      <c r="I79" s="332"/>
      <c r="J79" s="325" t="s">
        <v>1232</v>
      </c>
      <c r="K79" s="328">
        <v>9.6813795224131969</v>
      </c>
      <c r="L79" s="332"/>
      <c r="M79" s="325" t="s">
        <v>716</v>
      </c>
      <c r="N79" s="328">
        <v>9.9049924966600447</v>
      </c>
      <c r="O79" s="332"/>
      <c r="P79" s="325" t="s">
        <v>1779</v>
      </c>
      <c r="Q79" s="328">
        <v>9.5051079934680924</v>
      </c>
      <c r="R79" s="332"/>
      <c r="S79" s="332"/>
      <c r="T79" s="332"/>
      <c r="U79" s="332"/>
      <c r="V79" s="332"/>
      <c r="W79" s="332"/>
      <c r="X79" s="332"/>
      <c r="Y79" s="332"/>
      <c r="Z79" s="332"/>
      <c r="AA79" s="332"/>
      <c r="AB79" s="332"/>
      <c r="AC79" s="332"/>
      <c r="AD79" s="332"/>
      <c r="AE79" s="332"/>
      <c r="AF79" s="332"/>
      <c r="AG79" s="332"/>
      <c r="AH79" s="332"/>
    </row>
    <row r="80" spans="1:34" x14ac:dyDescent="0.25">
      <c r="A80" s="325" t="s">
        <v>1222</v>
      </c>
      <c r="B80" s="328">
        <v>249.00608709420791</v>
      </c>
      <c r="D80" s="325" t="s">
        <v>302</v>
      </c>
      <c r="E80" s="328">
        <v>9.850240793152965</v>
      </c>
      <c r="G80" s="336">
        <v>43000</v>
      </c>
      <c r="H80" s="328">
        <v>9.850240793152965</v>
      </c>
      <c r="J80" s="325" t="s">
        <v>2137</v>
      </c>
      <c r="K80" s="328">
        <v>9.5952183777962485</v>
      </c>
      <c r="M80" s="325" t="s">
        <v>3407</v>
      </c>
      <c r="N80" s="328">
        <v>9.6129961260590129</v>
      </c>
      <c r="P80" s="325" t="s">
        <v>1827</v>
      </c>
      <c r="Q80" s="328">
        <v>9.3576063216406702</v>
      </c>
    </row>
    <row r="81" spans="1:17" x14ac:dyDescent="0.25">
      <c r="A81" s="325" t="s">
        <v>1608</v>
      </c>
      <c r="B81" s="328">
        <v>157.89577322233006</v>
      </c>
      <c r="D81" s="325" t="s">
        <v>1232</v>
      </c>
      <c r="E81" s="328">
        <v>9.6813795224131969</v>
      </c>
      <c r="G81" s="336">
        <v>80000</v>
      </c>
      <c r="H81" s="328">
        <v>9.6813795224131969</v>
      </c>
      <c r="J81" s="325" t="s">
        <v>2218</v>
      </c>
      <c r="K81" s="328">
        <v>9.5766996063271055</v>
      </c>
      <c r="M81" s="325" t="s">
        <v>3245</v>
      </c>
      <c r="N81" s="328">
        <v>9.3035695898312163</v>
      </c>
      <c r="P81" s="325" t="s">
        <v>558</v>
      </c>
      <c r="Q81" s="328">
        <v>7.0700403580033058</v>
      </c>
    </row>
    <row r="82" spans="1:17" x14ac:dyDescent="0.25">
      <c r="A82" s="325" t="s">
        <v>1173</v>
      </c>
      <c r="B82" s="328">
        <v>98.830515967691127</v>
      </c>
      <c r="D82" s="325" t="s">
        <v>1814</v>
      </c>
      <c r="E82" s="328">
        <v>9.6677183348616591</v>
      </c>
      <c r="G82" s="336">
        <v>2209054</v>
      </c>
      <c r="H82" s="328">
        <v>9.6677183348616591</v>
      </c>
      <c r="J82" s="325" t="s">
        <v>2223</v>
      </c>
      <c r="K82" s="328">
        <v>9.3889211826736325</v>
      </c>
      <c r="M82" s="325" t="s">
        <v>893</v>
      </c>
      <c r="N82" s="328">
        <v>9.1245168404137882</v>
      </c>
      <c r="P82" s="325" t="s">
        <v>1272</v>
      </c>
      <c r="Q82" s="328">
        <v>2.4618121956280108</v>
      </c>
    </row>
    <row r="83" spans="1:17" x14ac:dyDescent="0.25">
      <c r="A83" s="325" t="s">
        <v>945</v>
      </c>
      <c r="B83" s="328">
        <v>95.012456674225263</v>
      </c>
      <c r="D83" s="325" t="s">
        <v>3407</v>
      </c>
      <c r="E83" s="328">
        <v>9.6129961260590129</v>
      </c>
      <c r="G83" s="336">
        <v>109814</v>
      </c>
      <c r="H83" s="328">
        <v>9.6129961260590129</v>
      </c>
      <c r="J83" s="325" t="s">
        <v>1687</v>
      </c>
      <c r="K83" s="328">
        <v>8.9642402985307399</v>
      </c>
      <c r="M83" s="325" t="s">
        <v>1237</v>
      </c>
      <c r="N83" s="328">
        <v>8.9633299950501701</v>
      </c>
      <c r="P83" s="325" t="s">
        <v>3274</v>
      </c>
      <c r="Q83" s="328">
        <v>2.2311582349311836</v>
      </c>
    </row>
    <row r="84" spans="1:17" x14ac:dyDescent="0.25">
      <c r="A84" s="325" t="s">
        <v>1300</v>
      </c>
      <c r="B84" s="328">
        <v>86.655170632652755</v>
      </c>
      <c r="D84" s="325" t="s">
        <v>2137</v>
      </c>
      <c r="E84" s="328">
        <v>9.5952183777962485</v>
      </c>
      <c r="G84" s="336">
        <v>75000</v>
      </c>
      <c r="H84" s="328">
        <v>9.5952183777962485</v>
      </c>
      <c r="J84" s="325" t="s">
        <v>2172</v>
      </c>
      <c r="K84" s="328">
        <v>8.8241740438661918</v>
      </c>
      <c r="M84" s="325" t="s">
        <v>1242</v>
      </c>
      <c r="N84" s="328">
        <v>8.85935137053505</v>
      </c>
      <c r="P84" s="325" t="s">
        <v>2113</v>
      </c>
      <c r="Q84" s="328">
        <v>1.9535132981791867</v>
      </c>
    </row>
    <row r="85" spans="1:17" x14ac:dyDescent="0.25">
      <c r="A85" s="325" t="s">
        <v>1305</v>
      </c>
      <c r="B85" s="328">
        <v>55.727827662291652</v>
      </c>
      <c r="D85" s="325" t="s">
        <v>2218</v>
      </c>
      <c r="E85" s="328">
        <v>9.5766996063271055</v>
      </c>
      <c r="G85" s="336">
        <v>0</v>
      </c>
      <c r="H85" s="328">
        <v>9.5766996063271055</v>
      </c>
      <c r="J85" s="325" t="s">
        <v>1570</v>
      </c>
      <c r="K85" s="328">
        <v>8.8228027497229053</v>
      </c>
      <c r="M85" s="325" t="s">
        <v>3413</v>
      </c>
      <c r="N85" s="328">
        <v>8.6344458979477938</v>
      </c>
      <c r="P85" s="325" t="s">
        <v>2188</v>
      </c>
      <c r="Q85" s="328">
        <v>1.9160370144959786</v>
      </c>
    </row>
    <row r="86" spans="1:17" x14ac:dyDescent="0.25">
      <c r="A86" s="325" t="s">
        <v>181</v>
      </c>
      <c r="B86" s="328">
        <v>48.896687130136598</v>
      </c>
      <c r="D86" s="325" t="s">
        <v>1779</v>
      </c>
      <c r="E86" s="328">
        <v>9.5051079934680924</v>
      </c>
      <c r="G86" s="336">
        <v>3360000</v>
      </c>
      <c r="H86" s="328">
        <v>9.5051079934680924</v>
      </c>
      <c r="J86" s="325" t="s">
        <v>151</v>
      </c>
      <c r="K86" s="328">
        <v>8.4631469421666292</v>
      </c>
      <c r="M86" s="325" t="s">
        <v>2195</v>
      </c>
      <c r="N86" s="328">
        <v>8.6057827395932414</v>
      </c>
      <c r="P86" s="325" t="s">
        <v>2173</v>
      </c>
      <c r="Q86" s="328">
        <v>1.2860652734897424</v>
      </c>
    </row>
    <row r="87" spans="1:17" x14ac:dyDescent="0.25">
      <c r="A87" s="325" t="s">
        <v>3205</v>
      </c>
      <c r="B87" s="328">
        <v>37.456107710623002</v>
      </c>
      <c r="D87" s="325" t="s">
        <v>2223</v>
      </c>
      <c r="E87" s="328">
        <v>9.3889211826736325</v>
      </c>
      <c r="G87" s="336">
        <v>0</v>
      </c>
      <c r="H87" s="328">
        <v>9.3889211826736325</v>
      </c>
      <c r="J87" s="325" t="s">
        <v>1535</v>
      </c>
      <c r="K87" s="328">
        <v>8.143574011283512</v>
      </c>
      <c r="M87" s="325" t="s">
        <v>1218</v>
      </c>
      <c r="N87" s="328">
        <v>8.4223967936860475</v>
      </c>
      <c r="P87" s="325" t="s">
        <v>1209</v>
      </c>
      <c r="Q87" s="328">
        <v>1.233066014960652</v>
      </c>
    </row>
    <row r="88" spans="1:17" x14ac:dyDescent="0.25">
      <c r="A88" s="325" t="s">
        <v>1628</v>
      </c>
      <c r="B88" s="328">
        <v>30.985539582658458</v>
      </c>
      <c r="D88" s="325" t="s">
        <v>1827</v>
      </c>
      <c r="E88" s="328">
        <v>9.3576063216406702</v>
      </c>
      <c r="G88" s="336">
        <v>1394300</v>
      </c>
      <c r="H88" s="328">
        <v>9.3576063216406702</v>
      </c>
      <c r="J88" s="325" t="s">
        <v>2176</v>
      </c>
      <c r="K88" s="328">
        <v>7.9930905331135209</v>
      </c>
      <c r="M88" s="325" t="s">
        <v>1206</v>
      </c>
      <c r="N88" s="328">
        <v>8.0213302797009973</v>
      </c>
      <c r="P88" s="325" t="s">
        <v>3418</v>
      </c>
      <c r="Q88" s="328">
        <v>1.0231244822541941</v>
      </c>
    </row>
    <row r="89" spans="1:17" x14ac:dyDescent="0.25">
      <c r="A89" s="325" t="s">
        <v>1555</v>
      </c>
      <c r="B89" s="328">
        <v>30.708244120835534</v>
      </c>
      <c r="D89" s="325" t="s">
        <v>3245</v>
      </c>
      <c r="E89" s="328">
        <v>9.3035695898312163</v>
      </c>
      <c r="G89" s="336">
        <v>105000</v>
      </c>
      <c r="H89" s="328">
        <v>9.3035695898312163</v>
      </c>
      <c r="J89" s="325" t="s">
        <v>3406</v>
      </c>
      <c r="K89" s="328">
        <v>7.9902755900953748</v>
      </c>
      <c r="M89" s="325" t="s">
        <v>1297</v>
      </c>
      <c r="N89" s="328">
        <v>8.0213302797009973</v>
      </c>
      <c r="P89" s="325" t="s">
        <v>2151</v>
      </c>
      <c r="Q89" s="328">
        <v>0.73496797173063289</v>
      </c>
    </row>
    <row r="90" spans="1:17" x14ac:dyDescent="0.25">
      <c r="A90" s="325" t="s">
        <v>3414</v>
      </c>
      <c r="B90" s="328">
        <v>29.03071904168025</v>
      </c>
      <c r="D90" s="325" t="s">
        <v>893</v>
      </c>
      <c r="E90" s="328">
        <v>9.1245168404137882</v>
      </c>
      <c r="G90" s="336">
        <v>110000</v>
      </c>
      <c r="H90" s="328">
        <v>9.1245168404137882</v>
      </c>
      <c r="J90" s="325" t="s">
        <v>1659</v>
      </c>
      <c r="K90" s="328">
        <v>7.734491471823465</v>
      </c>
      <c r="M90" s="325" t="s">
        <v>1308</v>
      </c>
      <c r="N90" s="328">
        <v>7.9237481210227063</v>
      </c>
      <c r="P90" s="325" t="s">
        <v>1199</v>
      </c>
      <c r="Q90" s="328">
        <v>0.64279762087572945</v>
      </c>
    </row>
    <row r="91" spans="1:17" x14ac:dyDescent="0.25">
      <c r="A91" s="325" t="s">
        <v>941</v>
      </c>
      <c r="B91" s="328">
        <v>23.753114168556316</v>
      </c>
      <c r="D91" s="325" t="s">
        <v>1687</v>
      </c>
      <c r="E91" s="328">
        <v>8.9642402985307399</v>
      </c>
      <c r="G91" s="336">
        <v>18000</v>
      </c>
      <c r="H91" s="328">
        <v>8.9642402985307399</v>
      </c>
      <c r="J91" s="325" t="s">
        <v>2222</v>
      </c>
      <c r="K91" s="328">
        <v>7.6005552431167507</v>
      </c>
      <c r="M91" s="325" t="s">
        <v>1345</v>
      </c>
      <c r="N91" s="328">
        <v>7.4914126220603192</v>
      </c>
      <c r="P91" s="325" t="s">
        <v>1054</v>
      </c>
      <c r="Q91" s="328">
        <v>0.58050834890927461</v>
      </c>
    </row>
    <row r="92" spans="1:17" x14ac:dyDescent="0.25">
      <c r="A92" s="325" t="s">
        <v>1606</v>
      </c>
      <c r="B92" s="328">
        <v>22.187998268999969</v>
      </c>
      <c r="D92" s="325" t="s">
        <v>1237</v>
      </c>
      <c r="E92" s="328">
        <v>8.9633299950501701</v>
      </c>
      <c r="G92" s="336">
        <v>418520</v>
      </c>
      <c r="H92" s="328">
        <v>8.9633299950501701</v>
      </c>
      <c r="J92" s="325" t="s">
        <v>976</v>
      </c>
      <c r="K92" s="328">
        <v>7.5053434194563104</v>
      </c>
      <c r="M92" s="325" t="s">
        <v>711</v>
      </c>
      <c r="N92" s="328">
        <v>7.4287443724950339</v>
      </c>
      <c r="P92" s="325" t="s">
        <v>2158</v>
      </c>
      <c r="Q92" s="328">
        <v>0.58040314916673941</v>
      </c>
    </row>
    <row r="93" spans="1:17" x14ac:dyDescent="0.25">
      <c r="A93" s="325" t="s">
        <v>1264</v>
      </c>
      <c r="B93" s="328">
        <v>21.092200128090205</v>
      </c>
      <c r="D93" s="325" t="s">
        <v>1242</v>
      </c>
      <c r="E93" s="328">
        <v>8.85935137053505</v>
      </c>
      <c r="G93" s="336">
        <v>423432</v>
      </c>
      <c r="H93" s="328">
        <v>8.85935137053505</v>
      </c>
      <c r="J93" s="325" t="s">
        <v>136</v>
      </c>
      <c r="K93" s="328">
        <v>7.053741027927936</v>
      </c>
      <c r="M93" s="325" t="s">
        <v>3415</v>
      </c>
      <c r="N93" s="328">
        <v>7.2842643886524705</v>
      </c>
      <c r="P93" s="325" t="s">
        <v>1195</v>
      </c>
      <c r="Q93" s="328">
        <v>0.52243680252229918</v>
      </c>
    </row>
    <row r="94" spans="1:17" x14ac:dyDescent="0.25">
      <c r="A94" s="325" t="s">
        <v>325</v>
      </c>
      <c r="B94" s="328">
        <v>20.856976707569952</v>
      </c>
      <c r="D94" s="325" t="s">
        <v>2172</v>
      </c>
      <c r="E94" s="328">
        <v>8.8241740438661918</v>
      </c>
      <c r="G94" s="336">
        <v>80000</v>
      </c>
      <c r="H94" s="328">
        <v>8.8241740438661918</v>
      </c>
      <c r="J94" s="325" t="s">
        <v>1926</v>
      </c>
      <c r="K94" s="328">
        <v>6.779176026310795</v>
      </c>
      <c r="M94" s="325" t="s">
        <v>1121</v>
      </c>
      <c r="N94" s="328">
        <v>7.0361481946639453</v>
      </c>
      <c r="P94" s="325" t="s">
        <v>265</v>
      </c>
      <c r="Q94" s="328">
        <v>0.51491704354464152</v>
      </c>
    </row>
    <row r="95" spans="1:17" x14ac:dyDescent="0.25">
      <c r="A95" s="325" t="s">
        <v>1622</v>
      </c>
      <c r="B95" s="328">
        <v>20.830614845484678</v>
      </c>
      <c r="D95" s="325" t="s">
        <v>1570</v>
      </c>
      <c r="E95" s="328">
        <v>8.8228027497229053</v>
      </c>
      <c r="G95" s="336">
        <v>23949.300000000003</v>
      </c>
      <c r="H95" s="328">
        <v>8.8228027497229053</v>
      </c>
      <c r="J95" s="325" t="s">
        <v>331</v>
      </c>
      <c r="K95" s="328">
        <v>6.1743491852124963</v>
      </c>
      <c r="M95" s="325" t="s">
        <v>660</v>
      </c>
      <c r="N95" s="328">
        <v>6.8790300477914528</v>
      </c>
      <c r="P95" s="325" t="s">
        <v>2164</v>
      </c>
      <c r="Q95" s="328">
        <v>0.49253410776288925</v>
      </c>
    </row>
    <row r="96" spans="1:17" x14ac:dyDescent="0.25">
      <c r="A96" s="325" t="s">
        <v>937</v>
      </c>
      <c r="B96" s="328">
        <v>19.794261807130262</v>
      </c>
      <c r="D96" s="325" t="s">
        <v>3413</v>
      </c>
      <c r="E96" s="328">
        <v>8.6344458979477938</v>
      </c>
      <c r="G96" s="336">
        <v>150000</v>
      </c>
      <c r="H96" s="328">
        <v>8.6344458979477938</v>
      </c>
      <c r="J96" s="325" t="s">
        <v>1413</v>
      </c>
      <c r="K96" s="328">
        <v>6.0987811966245848</v>
      </c>
      <c r="M96" s="325" t="s">
        <v>1086</v>
      </c>
      <c r="N96" s="328">
        <v>6.337560143712353</v>
      </c>
      <c r="P96" s="325" t="s">
        <v>1357</v>
      </c>
      <c r="Q96" s="328">
        <v>0.43610638080792313</v>
      </c>
    </row>
    <row r="97" spans="1:17" x14ac:dyDescent="0.25">
      <c r="A97" s="325" t="s">
        <v>3437</v>
      </c>
      <c r="B97" s="328">
        <v>18.957453794475033</v>
      </c>
      <c r="D97" s="325" t="s">
        <v>2195</v>
      </c>
      <c r="E97" s="328">
        <v>8.6057827395932414</v>
      </c>
      <c r="G97" s="336">
        <v>180000</v>
      </c>
      <c r="H97" s="328">
        <v>8.6057827395932414</v>
      </c>
      <c r="J97" s="325" t="s">
        <v>2155</v>
      </c>
      <c r="K97" s="328">
        <v>5.8143001844095776</v>
      </c>
      <c r="M97" s="325" t="s">
        <v>2940</v>
      </c>
      <c r="N97" s="328">
        <v>6.123640606934444</v>
      </c>
      <c r="P97" s="325" t="s">
        <v>2203</v>
      </c>
      <c r="Q97" s="328">
        <v>0.41726120404484668</v>
      </c>
    </row>
    <row r="98" spans="1:17" x14ac:dyDescent="0.25">
      <c r="A98" s="325" t="s">
        <v>1593</v>
      </c>
      <c r="B98" s="328">
        <v>18.836194275172314</v>
      </c>
      <c r="D98" s="325" t="s">
        <v>151</v>
      </c>
      <c r="E98" s="328">
        <v>8.4631469421666292</v>
      </c>
      <c r="G98" s="336">
        <v>50000</v>
      </c>
      <c r="H98" s="328">
        <v>8.4631469421666292</v>
      </c>
      <c r="J98" s="325" t="s">
        <v>1715</v>
      </c>
      <c r="K98" s="328">
        <v>5.7627259061983329</v>
      </c>
      <c r="M98" s="325" t="s">
        <v>1602</v>
      </c>
      <c r="N98" s="328">
        <v>6.1007456534324147</v>
      </c>
      <c r="P98" s="325" t="s">
        <v>1487</v>
      </c>
      <c r="Q98" s="328">
        <v>0.39093409234474202</v>
      </c>
    </row>
    <row r="99" spans="1:17" x14ac:dyDescent="0.25">
      <c r="A99" s="325" t="s">
        <v>2143</v>
      </c>
      <c r="B99" s="328">
        <v>18.456408731826986</v>
      </c>
      <c r="D99" s="325" t="s">
        <v>1218</v>
      </c>
      <c r="E99" s="328">
        <v>8.4223967936860475</v>
      </c>
      <c r="G99" s="336">
        <v>200000</v>
      </c>
      <c r="H99" s="328">
        <v>8.4223967936860475</v>
      </c>
      <c r="J99" s="325" t="s">
        <v>274</v>
      </c>
      <c r="K99" s="328">
        <v>5.7435168198443369</v>
      </c>
      <c r="M99" s="325" t="s">
        <v>969</v>
      </c>
      <c r="N99" s="328">
        <v>5.9614439045304053</v>
      </c>
      <c r="P99" s="325" t="s">
        <v>3420</v>
      </c>
      <c r="Q99" s="328">
        <v>0.38705276592119914</v>
      </c>
    </row>
    <row r="100" spans="1:17" x14ac:dyDescent="0.25">
      <c r="A100" s="325" t="s">
        <v>914</v>
      </c>
      <c r="B100" s="328">
        <v>16.94572026189315</v>
      </c>
      <c r="D100" s="325" t="s">
        <v>1535</v>
      </c>
      <c r="E100" s="328">
        <v>8.143574011283512</v>
      </c>
      <c r="G100" s="336">
        <v>98600</v>
      </c>
      <c r="H100" s="328">
        <v>8.143574011283512</v>
      </c>
      <c r="J100" s="325" t="s">
        <v>2075</v>
      </c>
      <c r="K100" s="328">
        <v>5.6474713880743659</v>
      </c>
      <c r="M100" s="325" t="s">
        <v>89</v>
      </c>
      <c r="N100" s="328">
        <v>5.8430728289288183</v>
      </c>
      <c r="P100" s="325" t="s">
        <v>1008</v>
      </c>
      <c r="Q100" s="328">
        <v>0.37342405322292133</v>
      </c>
    </row>
    <row r="101" spans="1:17" x14ac:dyDescent="0.25">
      <c r="A101" s="325" t="s">
        <v>72</v>
      </c>
      <c r="B101" s="328">
        <v>16.091046485202529</v>
      </c>
      <c r="D101" s="325" t="s">
        <v>1206</v>
      </c>
      <c r="E101" s="328">
        <v>8.0213302797009973</v>
      </c>
      <c r="G101" s="336">
        <v>210000</v>
      </c>
      <c r="H101" s="328">
        <v>8.0213302797009973</v>
      </c>
      <c r="J101" s="325" t="s">
        <v>3264</v>
      </c>
      <c r="K101" s="328">
        <v>5.6026501865817124</v>
      </c>
      <c r="M101" s="325" t="s">
        <v>786</v>
      </c>
      <c r="N101" s="328">
        <v>5.71386984667833</v>
      </c>
      <c r="P101" s="325" t="s">
        <v>1191</v>
      </c>
      <c r="Q101" s="328">
        <v>0.35003164295657219</v>
      </c>
    </row>
    <row r="102" spans="1:17" x14ac:dyDescent="0.25">
      <c r="A102" s="325" t="s">
        <v>101</v>
      </c>
      <c r="B102" s="328">
        <v>15.62442793599813</v>
      </c>
      <c r="D102" s="325" t="s">
        <v>1297</v>
      </c>
      <c r="E102" s="328">
        <v>8.0213302797009973</v>
      </c>
      <c r="G102" s="336">
        <v>210000</v>
      </c>
      <c r="H102" s="328">
        <v>8.0213302797009973</v>
      </c>
      <c r="J102" s="325" t="s">
        <v>729</v>
      </c>
      <c r="K102" s="328">
        <v>5.2521483909091602</v>
      </c>
      <c r="M102" s="325" t="s">
        <v>1794</v>
      </c>
      <c r="N102" s="328">
        <v>5.7046488822746699</v>
      </c>
      <c r="P102" s="325" t="s">
        <v>1079</v>
      </c>
      <c r="Q102" s="328">
        <v>0.29614674334000757</v>
      </c>
    </row>
    <row r="103" spans="1:17" x14ac:dyDescent="0.25">
      <c r="A103" s="325" t="s">
        <v>1639</v>
      </c>
      <c r="B103" s="328">
        <v>15.515266928375372</v>
      </c>
      <c r="D103" s="325" t="s">
        <v>2176</v>
      </c>
      <c r="E103" s="328">
        <v>7.9930905331135209</v>
      </c>
      <c r="G103" s="336">
        <v>50000</v>
      </c>
      <c r="H103" s="328">
        <v>7.9930905331135209</v>
      </c>
      <c r="J103" s="325" t="s">
        <v>1276</v>
      </c>
      <c r="K103" s="328">
        <v>5.2158714268479027</v>
      </c>
      <c r="M103" s="325" t="s">
        <v>3411</v>
      </c>
      <c r="N103" s="328">
        <v>5.404532471710886</v>
      </c>
      <c r="P103" s="325" t="s">
        <v>2259</v>
      </c>
      <c r="Q103" s="328">
        <v>0.27830411731463572</v>
      </c>
    </row>
    <row r="104" spans="1:17" x14ac:dyDescent="0.25">
      <c r="A104" s="325" t="s">
        <v>1788</v>
      </c>
      <c r="B104" s="328">
        <v>14.815717620111439</v>
      </c>
      <c r="D104" s="325" t="s">
        <v>3406</v>
      </c>
      <c r="E104" s="328">
        <v>7.9902755900953748</v>
      </c>
      <c r="G104" s="336">
        <v>45000</v>
      </c>
      <c r="H104" s="328">
        <v>7.9902755900953748</v>
      </c>
      <c r="J104" s="325" t="s">
        <v>346</v>
      </c>
      <c r="K104" s="328">
        <v>5.1746926504638093</v>
      </c>
      <c r="M104" s="325" t="s">
        <v>1322</v>
      </c>
      <c r="N104" s="328">
        <v>5.3684506773797089</v>
      </c>
      <c r="P104" s="325" t="s">
        <v>1185</v>
      </c>
      <c r="Q104" s="328">
        <v>0.25915067057495528</v>
      </c>
    </row>
    <row r="105" spans="1:17" x14ac:dyDescent="0.25">
      <c r="A105" s="325" t="s">
        <v>2254</v>
      </c>
      <c r="B105" s="328">
        <v>14.065360274482686</v>
      </c>
      <c r="D105" s="325" t="s">
        <v>1308</v>
      </c>
      <c r="E105" s="328">
        <v>7.9237481210227063</v>
      </c>
      <c r="G105" s="336">
        <v>140000</v>
      </c>
      <c r="H105" s="328">
        <v>7.9237481210227063</v>
      </c>
      <c r="J105" s="325" t="s">
        <v>1438</v>
      </c>
      <c r="K105" s="328">
        <v>5.1716770953061966</v>
      </c>
      <c r="M105" s="325" t="s">
        <v>2205</v>
      </c>
      <c r="N105" s="328">
        <v>5.2654815233912755</v>
      </c>
      <c r="P105" s="325" t="s">
        <v>3201</v>
      </c>
      <c r="Q105" s="328">
        <v>0.21730977755125674</v>
      </c>
    </row>
    <row r="106" spans="1:17" x14ac:dyDescent="0.25">
      <c r="A106" s="325" t="s">
        <v>2081</v>
      </c>
      <c r="B106" s="328">
        <v>13.968142696089469</v>
      </c>
      <c r="D106" s="325" t="s">
        <v>1659</v>
      </c>
      <c r="E106" s="328">
        <v>7.734491471823465</v>
      </c>
      <c r="G106" s="336">
        <v>21756</v>
      </c>
      <c r="H106" s="328">
        <v>7.734491471823465</v>
      </c>
      <c r="J106" s="325" t="s">
        <v>1959</v>
      </c>
      <c r="K106" s="328">
        <v>4.9487984992068794</v>
      </c>
      <c r="M106" s="325" t="s">
        <v>1212</v>
      </c>
      <c r="N106" s="328">
        <v>4.8339665809827013</v>
      </c>
      <c r="P106" s="325" t="s">
        <v>1947</v>
      </c>
      <c r="Q106" s="328">
        <v>0.21690610205659</v>
      </c>
    </row>
    <row r="107" spans="1:17" x14ac:dyDescent="0.25">
      <c r="A107" s="325" t="s">
        <v>232</v>
      </c>
      <c r="B107" s="328">
        <v>13.578360375517825</v>
      </c>
      <c r="D107" s="325" t="s">
        <v>2222</v>
      </c>
      <c r="E107" s="328">
        <v>7.6005552431167507</v>
      </c>
      <c r="G107" s="336">
        <v>0</v>
      </c>
      <c r="H107" s="328">
        <v>7.6005552431167507</v>
      </c>
      <c r="J107" s="325" t="s">
        <v>2994</v>
      </c>
      <c r="K107" s="328">
        <v>4.8872348550643556</v>
      </c>
      <c r="M107" s="325" t="s">
        <v>1293</v>
      </c>
      <c r="N107" s="328">
        <v>4.8127981678205982</v>
      </c>
      <c r="P107" s="325" t="s">
        <v>589</v>
      </c>
      <c r="Q107" s="328">
        <v>0.20374396758903274</v>
      </c>
    </row>
    <row r="108" spans="1:17" x14ac:dyDescent="0.25">
      <c r="A108" s="325" t="s">
        <v>318</v>
      </c>
      <c r="B108" s="328">
        <v>13.24252489369521</v>
      </c>
      <c r="D108" s="325" t="s">
        <v>976</v>
      </c>
      <c r="E108" s="328">
        <v>7.5053434194563104</v>
      </c>
      <c r="G108" s="336">
        <v>70000</v>
      </c>
      <c r="H108" s="328">
        <v>7.5053434194563104</v>
      </c>
      <c r="J108" s="325" t="s">
        <v>418</v>
      </c>
      <c r="K108" s="328">
        <v>4.8484472768495595</v>
      </c>
      <c r="M108" s="325" t="s">
        <v>1729</v>
      </c>
      <c r="N108" s="328">
        <v>4.7201634593428841</v>
      </c>
      <c r="P108" s="325" t="s">
        <v>1653</v>
      </c>
      <c r="Q108" s="328">
        <v>0.19573052047529602</v>
      </c>
    </row>
    <row r="109" spans="1:17" x14ac:dyDescent="0.25">
      <c r="A109" s="325" t="s">
        <v>688</v>
      </c>
      <c r="B109" s="328">
        <v>12.960323049346723</v>
      </c>
      <c r="D109" s="325" t="s">
        <v>1345</v>
      </c>
      <c r="E109" s="328">
        <v>7.4914126220603192</v>
      </c>
      <c r="G109" s="336">
        <v>560000</v>
      </c>
      <c r="H109" s="328">
        <v>7.4914126220603192</v>
      </c>
      <c r="J109" s="325" t="s">
        <v>2228</v>
      </c>
      <c r="K109" s="328">
        <v>4.7883498031635527</v>
      </c>
      <c r="M109" s="325" t="s">
        <v>2141</v>
      </c>
      <c r="N109" s="328">
        <v>4.5928231168074651</v>
      </c>
      <c r="P109" s="325" t="s">
        <v>860</v>
      </c>
      <c r="Q109" s="328">
        <v>0.19503890030325996</v>
      </c>
    </row>
    <row r="110" spans="1:17" x14ac:dyDescent="0.25">
      <c r="A110" s="325" t="s">
        <v>1260</v>
      </c>
      <c r="B110" s="328">
        <v>12.940048110098159</v>
      </c>
      <c r="D110" s="325" t="s">
        <v>711</v>
      </c>
      <c r="E110" s="328">
        <v>7.4287443724950339</v>
      </c>
      <c r="G110" s="336">
        <v>200000</v>
      </c>
      <c r="H110" s="328">
        <v>7.4287443724950339</v>
      </c>
      <c r="J110" s="325" t="s">
        <v>2224</v>
      </c>
      <c r="K110" s="328">
        <v>4.7849319945959836</v>
      </c>
      <c r="M110" s="325" t="s">
        <v>110</v>
      </c>
      <c r="N110" s="328">
        <v>4.5558564917209665</v>
      </c>
      <c r="P110" s="325" t="s">
        <v>2191</v>
      </c>
      <c r="Q110" s="328">
        <v>0.18661085501261285</v>
      </c>
    </row>
    <row r="111" spans="1:17" x14ac:dyDescent="0.25">
      <c r="A111" s="325" t="s">
        <v>1253</v>
      </c>
      <c r="B111" s="328">
        <v>12.258992946408783</v>
      </c>
      <c r="D111" s="325" t="s">
        <v>3415</v>
      </c>
      <c r="E111" s="328">
        <v>7.2842643886524705</v>
      </c>
      <c r="G111" s="336">
        <v>145000</v>
      </c>
      <c r="H111" s="328">
        <v>7.2842643886524705</v>
      </c>
      <c r="J111" s="325" t="s">
        <v>2219</v>
      </c>
      <c r="K111" s="328">
        <v>4.5603331458700502</v>
      </c>
      <c r="M111" s="325" t="s">
        <v>118</v>
      </c>
      <c r="N111" s="328">
        <v>4.5558564917209665</v>
      </c>
      <c r="P111" s="325" t="s">
        <v>2204</v>
      </c>
      <c r="Q111" s="328">
        <v>0.18116315955009166</v>
      </c>
    </row>
    <row r="112" spans="1:17" x14ac:dyDescent="0.25">
      <c r="A112" s="325" t="s">
        <v>3430</v>
      </c>
      <c r="B112" s="328">
        <v>11.583839543023053</v>
      </c>
      <c r="D112" s="325" t="s">
        <v>558</v>
      </c>
      <c r="E112" s="328">
        <v>7.0700403580033058</v>
      </c>
      <c r="G112" s="336">
        <v>12414470</v>
      </c>
      <c r="H112" s="328">
        <v>7.0700403580033058</v>
      </c>
      <c r="J112" s="325" t="s">
        <v>1444</v>
      </c>
      <c r="K112" s="328">
        <v>4.4821201492653699</v>
      </c>
      <c r="M112" s="325" t="s">
        <v>1387</v>
      </c>
      <c r="N112" s="328">
        <v>4.3082899989481049</v>
      </c>
      <c r="P112" s="325" t="s">
        <v>2258</v>
      </c>
      <c r="Q112" s="328">
        <v>0.17888659030036289</v>
      </c>
    </row>
    <row r="113" spans="1:17" x14ac:dyDescent="0.25">
      <c r="A113" s="325" t="s">
        <v>2049</v>
      </c>
      <c r="B113" s="328">
        <v>11.549078492937333</v>
      </c>
      <c r="D113" s="325" t="s">
        <v>136</v>
      </c>
      <c r="E113" s="328">
        <v>7.053741027927936</v>
      </c>
      <c r="G113" s="336">
        <v>60000</v>
      </c>
      <c r="H113" s="328">
        <v>7.053741027927936</v>
      </c>
      <c r="J113" s="325" t="s">
        <v>3405</v>
      </c>
      <c r="K113" s="328">
        <v>4.3820728245049816</v>
      </c>
      <c r="M113" s="325" t="s">
        <v>1530</v>
      </c>
      <c r="N113" s="328">
        <v>4.3023198027934955</v>
      </c>
      <c r="P113" s="325" t="s">
        <v>2163</v>
      </c>
      <c r="Q113" s="328">
        <v>0.16854556830329107</v>
      </c>
    </row>
    <row r="114" spans="1:17" x14ac:dyDescent="0.25">
      <c r="A114" s="325" t="s">
        <v>2233</v>
      </c>
      <c r="B114" s="328">
        <v>11.298428085733372</v>
      </c>
      <c r="D114" s="325" t="s">
        <v>1121</v>
      </c>
      <c r="E114" s="328">
        <v>7.0361481946639453</v>
      </c>
      <c r="G114" s="336">
        <v>120000</v>
      </c>
      <c r="H114" s="328">
        <v>7.0361481946639453</v>
      </c>
      <c r="J114" s="325" t="s">
        <v>777</v>
      </c>
      <c r="K114" s="328">
        <v>4.336199125155848</v>
      </c>
      <c r="M114" s="325" t="s">
        <v>2142</v>
      </c>
      <c r="N114" s="328">
        <v>4.2905034662695982</v>
      </c>
      <c r="P114" s="325" t="s">
        <v>1802</v>
      </c>
      <c r="Q114" s="328">
        <v>0.16215160608086229</v>
      </c>
    </row>
    <row r="115" spans="1:17" x14ac:dyDescent="0.25">
      <c r="A115" s="325" t="s">
        <v>2206</v>
      </c>
      <c r="B115" s="328">
        <v>11.214333550667071</v>
      </c>
      <c r="D115" s="325" t="s">
        <v>660</v>
      </c>
      <c r="E115" s="328">
        <v>6.8790300477914528</v>
      </c>
      <c r="G115" s="336">
        <v>145000</v>
      </c>
      <c r="H115" s="328">
        <v>6.8790300477914528</v>
      </c>
      <c r="J115" s="325" t="s">
        <v>1619</v>
      </c>
      <c r="K115" s="328">
        <v>4.1827309250337033</v>
      </c>
      <c r="M115" s="325" t="s">
        <v>1606</v>
      </c>
      <c r="N115" s="328">
        <v>4.212152523820154</v>
      </c>
      <c r="P115" s="325" t="s">
        <v>1498</v>
      </c>
      <c r="Q115" s="328">
        <v>0.13226419979505019</v>
      </c>
    </row>
    <row r="116" spans="1:17" x14ac:dyDescent="0.25">
      <c r="A116" s="325" t="s">
        <v>1226</v>
      </c>
      <c r="B116" s="328">
        <v>10.724364195695541</v>
      </c>
      <c r="D116" s="325" t="s">
        <v>1926</v>
      </c>
      <c r="E116" s="328">
        <v>6.779176026310795</v>
      </c>
      <c r="G116" s="336">
        <v>36500</v>
      </c>
      <c r="H116" s="328">
        <v>6.779176026310795</v>
      </c>
      <c r="J116" s="325" t="s">
        <v>2235</v>
      </c>
      <c r="K116" s="328">
        <v>4.1273249542919421</v>
      </c>
      <c r="M116" s="325" t="s">
        <v>2211</v>
      </c>
      <c r="N116" s="328">
        <v>4.210943423404343</v>
      </c>
      <c r="P116" s="325" t="s">
        <v>556</v>
      </c>
      <c r="Q116" s="328">
        <v>0.13218844583836906</v>
      </c>
    </row>
    <row r="117" spans="1:17" x14ac:dyDescent="0.25">
      <c r="A117" s="325" t="s">
        <v>1092</v>
      </c>
      <c r="B117" s="328">
        <v>10.511284063617788</v>
      </c>
      <c r="D117" s="325" t="s">
        <v>1086</v>
      </c>
      <c r="E117" s="328">
        <v>6.337560143712353</v>
      </c>
      <c r="G117" s="336">
        <v>500000.1</v>
      </c>
      <c r="H117" s="328">
        <v>6.337560143712353</v>
      </c>
      <c r="J117" s="325" t="s">
        <v>2207</v>
      </c>
      <c r="K117" s="328">
        <v>4.1108112605109355</v>
      </c>
      <c r="M117" s="325" t="s">
        <v>1701</v>
      </c>
      <c r="N117" s="328">
        <v>4.1672604693582969</v>
      </c>
      <c r="P117" s="325" t="s">
        <v>219</v>
      </c>
      <c r="Q117" s="328">
        <v>9.7500944739438461E-2</v>
      </c>
    </row>
    <row r="118" spans="1:17" x14ac:dyDescent="0.25">
      <c r="A118" s="325" t="s">
        <v>1780</v>
      </c>
      <c r="B118" s="328">
        <v>10.318748604262201</v>
      </c>
      <c r="D118" s="325" t="s">
        <v>331</v>
      </c>
      <c r="E118" s="328">
        <v>6.1743491852124963</v>
      </c>
      <c r="G118" s="336">
        <v>9800</v>
      </c>
      <c r="H118" s="328">
        <v>6.1743491852124963</v>
      </c>
      <c r="J118" s="325" t="s">
        <v>1634</v>
      </c>
      <c r="K118" s="328">
        <v>4.0929409363047675</v>
      </c>
      <c r="M118" s="325" t="s">
        <v>1851</v>
      </c>
      <c r="N118" s="328">
        <v>4.0339081343388328</v>
      </c>
      <c r="P118" s="325" t="s">
        <v>2256</v>
      </c>
      <c r="Q118" s="328">
        <v>7.7631054720173939E-2</v>
      </c>
    </row>
    <row r="119" spans="1:17" x14ac:dyDescent="0.25">
      <c r="A119" s="325" t="s">
        <v>3409</v>
      </c>
      <c r="B119" s="328">
        <v>9.4351621708544915</v>
      </c>
      <c r="D119" s="325" t="s">
        <v>2940</v>
      </c>
      <c r="E119" s="328">
        <v>6.123640606934444</v>
      </c>
      <c r="G119" s="336">
        <v>200000</v>
      </c>
      <c r="H119" s="328">
        <v>6.123640606934444</v>
      </c>
      <c r="J119" s="325" t="s">
        <v>1765</v>
      </c>
      <c r="K119" s="328">
        <v>4.0339081343388328</v>
      </c>
      <c r="M119" s="325" t="s">
        <v>672</v>
      </c>
      <c r="N119" s="328">
        <v>4.0118152096340127</v>
      </c>
      <c r="P119" s="325" t="s">
        <v>2257</v>
      </c>
      <c r="Q119" s="328">
        <v>7.6431767143804924E-2</v>
      </c>
    </row>
    <row r="120" spans="1:17" x14ac:dyDescent="0.25">
      <c r="A120" s="325" t="s">
        <v>2210</v>
      </c>
      <c r="B120" s="328">
        <v>9.3151576886402498</v>
      </c>
      <c r="D120" s="325" t="s">
        <v>1602</v>
      </c>
      <c r="E120" s="328">
        <v>6.1007456534324147</v>
      </c>
      <c r="G120" s="336">
        <v>122489</v>
      </c>
      <c r="H120" s="328">
        <v>6.1007456534324147</v>
      </c>
      <c r="J120" s="325" t="s">
        <v>2067</v>
      </c>
      <c r="K120" s="328">
        <v>4.033908134338831</v>
      </c>
      <c r="M120" s="325" t="s">
        <v>1479</v>
      </c>
      <c r="N120" s="328">
        <v>4.0002922332193434</v>
      </c>
      <c r="P120" s="325" t="s">
        <v>3046</v>
      </c>
      <c r="Q120" s="328">
        <v>7.0524499766485615E-2</v>
      </c>
    </row>
    <row r="121" spans="1:17" x14ac:dyDescent="0.25">
      <c r="A121" s="325" t="s">
        <v>1941</v>
      </c>
      <c r="B121" s="328">
        <v>9.2949534641773059</v>
      </c>
      <c r="D121" s="325" t="s">
        <v>1413</v>
      </c>
      <c r="E121" s="328">
        <v>6.0987811966245848</v>
      </c>
      <c r="G121" s="336">
        <v>46300</v>
      </c>
      <c r="H121" s="328">
        <v>6.0987811966245848</v>
      </c>
      <c r="J121" s="325" t="s">
        <v>2220</v>
      </c>
      <c r="K121" s="328">
        <v>3.9871271160362651</v>
      </c>
      <c r="M121" s="325" t="s">
        <v>127</v>
      </c>
      <c r="N121" s="328">
        <v>3.8914607533449921</v>
      </c>
      <c r="P121" s="325" t="s">
        <v>2213</v>
      </c>
      <c r="Q121" s="328">
        <v>6.3688413116735759E-2</v>
      </c>
    </row>
    <row r="122" spans="1:17" x14ac:dyDescent="0.25">
      <c r="A122" s="325" t="s">
        <v>647</v>
      </c>
      <c r="B122" s="328">
        <v>9.1074693443552803</v>
      </c>
      <c r="D122" s="325" t="s">
        <v>969</v>
      </c>
      <c r="E122" s="328">
        <v>5.9614439045304053</v>
      </c>
      <c r="G122" s="336">
        <v>180000</v>
      </c>
      <c r="H122" s="328">
        <v>5.9614439045304053</v>
      </c>
      <c r="J122" s="325" t="s">
        <v>763</v>
      </c>
      <c r="K122" s="328">
        <v>3.8866498023298877</v>
      </c>
      <c r="M122" s="325" t="s">
        <v>1809</v>
      </c>
      <c r="N122" s="328">
        <v>3.8185814567780505</v>
      </c>
      <c r="P122" s="325" t="s">
        <v>2187</v>
      </c>
      <c r="Q122" s="328">
        <v>6.2061513929557756E-2</v>
      </c>
    </row>
    <row r="123" spans="1:17" x14ac:dyDescent="0.25">
      <c r="A123" s="325" t="s">
        <v>1931</v>
      </c>
      <c r="B123" s="328">
        <v>9.0849167668443371</v>
      </c>
      <c r="D123" s="325" t="s">
        <v>89</v>
      </c>
      <c r="E123" s="328">
        <v>5.8430728289288183</v>
      </c>
      <c r="G123" s="336">
        <v>169500</v>
      </c>
      <c r="H123" s="328">
        <v>5.8430728289288183</v>
      </c>
      <c r="J123" s="325" t="s">
        <v>838</v>
      </c>
      <c r="K123" s="328">
        <v>3.8343358371662797</v>
      </c>
      <c r="M123" s="325" t="s">
        <v>1336</v>
      </c>
      <c r="N123" s="328">
        <v>3.7374049840105097</v>
      </c>
      <c r="P123" s="325" t="s">
        <v>1406</v>
      </c>
      <c r="Q123" s="328">
        <v>6.0755818302605569E-2</v>
      </c>
    </row>
    <row r="124" spans="1:17" x14ac:dyDescent="0.25">
      <c r="A124" s="325" t="s">
        <v>1629</v>
      </c>
      <c r="B124" s="328">
        <v>8.8731317895794657</v>
      </c>
      <c r="D124" s="325" t="s">
        <v>2155</v>
      </c>
      <c r="E124" s="328">
        <v>5.8143001844095776</v>
      </c>
      <c r="G124" s="336">
        <v>20000</v>
      </c>
      <c r="H124" s="328">
        <v>5.8143001844095776</v>
      </c>
      <c r="J124" s="325" t="s">
        <v>2208</v>
      </c>
      <c r="K124" s="328">
        <v>3.8138767815567158</v>
      </c>
      <c r="M124" s="325" t="s">
        <v>2165</v>
      </c>
      <c r="N124" s="328">
        <v>3.7152089201667096</v>
      </c>
      <c r="P124" s="325" t="s">
        <v>2107</v>
      </c>
      <c r="Q124" s="328">
        <v>5.1598434330214188E-2</v>
      </c>
    </row>
    <row r="125" spans="1:17" x14ac:dyDescent="0.25">
      <c r="A125" s="325" t="s">
        <v>1285</v>
      </c>
      <c r="B125" s="328">
        <v>8.8500945388468892</v>
      </c>
      <c r="D125" s="325" t="s">
        <v>1715</v>
      </c>
      <c r="E125" s="328">
        <v>5.7627259061983329</v>
      </c>
      <c r="G125" s="336">
        <v>35000</v>
      </c>
      <c r="H125" s="328">
        <v>5.7627259061983329</v>
      </c>
      <c r="J125" s="325" t="s">
        <v>1153</v>
      </c>
      <c r="K125" s="328">
        <v>3.8120431869501967</v>
      </c>
      <c r="M125" s="325" t="s">
        <v>1342</v>
      </c>
      <c r="N125" s="328">
        <v>3.6403295298803666</v>
      </c>
      <c r="P125" s="325" t="s">
        <v>594</v>
      </c>
      <c r="Q125" s="328">
        <v>4.8215720417216973E-2</v>
      </c>
    </row>
    <row r="126" spans="1:17" x14ac:dyDescent="0.25">
      <c r="A126" s="325" t="s">
        <v>2248</v>
      </c>
      <c r="B126" s="328">
        <v>8.7183406478200496</v>
      </c>
      <c r="D126" s="325" t="s">
        <v>274</v>
      </c>
      <c r="E126" s="328">
        <v>5.7435168198443369</v>
      </c>
      <c r="G126" s="336">
        <v>10500</v>
      </c>
      <c r="H126" s="328">
        <v>5.7435168198443369</v>
      </c>
      <c r="J126" s="325" t="s">
        <v>830</v>
      </c>
      <c r="K126" s="328">
        <v>3.6977491231439297</v>
      </c>
      <c r="M126" s="325" t="s">
        <v>1318</v>
      </c>
      <c r="N126" s="328">
        <v>3.3559127597599572</v>
      </c>
      <c r="P126" s="325" t="s">
        <v>2160</v>
      </c>
      <c r="Q126" s="328">
        <v>4.3847283974281628E-2</v>
      </c>
    </row>
    <row r="127" spans="1:17" x14ac:dyDescent="0.25">
      <c r="A127" s="325" t="s">
        <v>3407</v>
      </c>
      <c r="B127" s="328">
        <v>8.6867104503526988</v>
      </c>
      <c r="D127" s="325" t="s">
        <v>786</v>
      </c>
      <c r="E127" s="328">
        <v>5.71386984667833</v>
      </c>
      <c r="G127" s="336">
        <v>720000</v>
      </c>
      <c r="H127" s="328">
        <v>5.71386984667833</v>
      </c>
      <c r="J127" s="325" t="s">
        <v>3434</v>
      </c>
      <c r="K127" s="328">
        <v>3.6901665890568269</v>
      </c>
      <c r="M127" s="325" t="s">
        <v>3412</v>
      </c>
      <c r="N127" s="328">
        <v>2.7442228231300834</v>
      </c>
      <c r="P127" s="325" t="s">
        <v>3021</v>
      </c>
      <c r="Q127" s="328">
        <v>4.3736684829352064E-2</v>
      </c>
    </row>
    <row r="128" spans="1:17" x14ac:dyDescent="0.25">
      <c r="A128" s="325" t="s">
        <v>1232</v>
      </c>
      <c r="B128" s="328">
        <v>8.6481795224131961</v>
      </c>
      <c r="D128" s="325" t="s">
        <v>1794</v>
      </c>
      <c r="E128" s="328">
        <v>5.7046488822746699</v>
      </c>
      <c r="G128" s="336">
        <v>242206</v>
      </c>
      <c r="H128" s="328">
        <v>5.7046488822746699</v>
      </c>
      <c r="J128" s="325" t="s">
        <v>826</v>
      </c>
      <c r="K128" s="328">
        <v>3.6831335139615415</v>
      </c>
      <c r="M128" s="325" t="s">
        <v>705</v>
      </c>
      <c r="N128" s="328">
        <v>2.6603096056253781</v>
      </c>
      <c r="P128" s="325" t="s">
        <v>2181</v>
      </c>
      <c r="Q128" s="328">
        <v>3.5762599015385456E-2</v>
      </c>
    </row>
    <row r="129" spans="1:17" x14ac:dyDescent="0.25">
      <c r="A129" s="325" t="s">
        <v>1814</v>
      </c>
      <c r="B129" s="328">
        <v>8.6359762612806765</v>
      </c>
      <c r="D129" s="325" t="s">
        <v>2075</v>
      </c>
      <c r="E129" s="328">
        <v>5.6474713880743659</v>
      </c>
      <c r="G129" s="336">
        <v>50000</v>
      </c>
      <c r="H129" s="328">
        <v>5.6474713880743659</v>
      </c>
      <c r="J129" s="325" t="s">
        <v>3431</v>
      </c>
      <c r="K129" s="328">
        <v>3.5778392264447594</v>
      </c>
      <c r="M129" s="325" t="s">
        <v>2201</v>
      </c>
      <c r="N129" s="328">
        <v>2.6400210877228467</v>
      </c>
      <c r="P129" s="325" t="s">
        <v>2190</v>
      </c>
      <c r="Q129" s="328">
        <v>3.4638882242924073E-2</v>
      </c>
    </row>
    <row r="130" spans="1:17" x14ac:dyDescent="0.25">
      <c r="A130" s="325" t="s">
        <v>2137</v>
      </c>
      <c r="B130" s="328">
        <v>8.5712135234273195</v>
      </c>
      <c r="D130" s="325" t="s">
        <v>3264</v>
      </c>
      <c r="E130" s="328">
        <v>5.6026501865817124</v>
      </c>
      <c r="G130" s="336">
        <v>18000</v>
      </c>
      <c r="H130" s="328">
        <v>5.6026501865817124</v>
      </c>
      <c r="J130" s="325" t="s">
        <v>903</v>
      </c>
      <c r="K130" s="328">
        <v>3.5579069744868494</v>
      </c>
      <c r="M130" s="325" t="s">
        <v>3292</v>
      </c>
      <c r="N130" s="328">
        <v>2.6331464123412878</v>
      </c>
      <c r="P130" s="325" t="s">
        <v>1512</v>
      </c>
      <c r="Q130" s="328">
        <v>3.3759519738302796E-2</v>
      </c>
    </row>
    <row r="131" spans="1:17" x14ac:dyDescent="0.25">
      <c r="A131" s="325" t="s">
        <v>142</v>
      </c>
      <c r="B131" s="328">
        <v>8.5467455506897512</v>
      </c>
      <c r="D131" s="325" t="s">
        <v>3411</v>
      </c>
      <c r="E131" s="328">
        <v>5.404532471710886</v>
      </c>
      <c r="G131" s="336">
        <v>223434</v>
      </c>
      <c r="H131" s="328">
        <v>5.404532471710886</v>
      </c>
      <c r="J131" s="325" t="s">
        <v>2221</v>
      </c>
      <c r="K131" s="328">
        <v>3.3438794532221738</v>
      </c>
      <c r="M131" s="325" t="s">
        <v>1062</v>
      </c>
      <c r="N131" s="328">
        <v>2.6101497410649936</v>
      </c>
      <c r="P131" s="325" t="s">
        <v>1016</v>
      </c>
      <c r="Q131" s="328">
        <v>3.2312691602406067E-2</v>
      </c>
    </row>
    <row r="132" spans="1:17" x14ac:dyDescent="0.25">
      <c r="A132" s="325" t="s">
        <v>1779</v>
      </c>
      <c r="B132" s="328">
        <v>8.4907197488883241</v>
      </c>
      <c r="D132" s="325" t="s">
        <v>1322</v>
      </c>
      <c r="E132" s="328">
        <v>5.3684506773797089</v>
      </c>
      <c r="G132" s="336">
        <v>385000</v>
      </c>
      <c r="H132" s="328">
        <v>5.3684506773797089</v>
      </c>
      <c r="J132" s="325" t="s">
        <v>1965</v>
      </c>
      <c r="K132" s="328">
        <v>3.0010906605257004</v>
      </c>
      <c r="M132" s="325" t="s">
        <v>1868</v>
      </c>
      <c r="N132" s="328">
        <v>2.5781638239411544</v>
      </c>
      <c r="P132" s="325" t="s">
        <v>592</v>
      </c>
      <c r="Q132" s="328">
        <v>3.0095590673508595E-2</v>
      </c>
    </row>
    <row r="133" spans="1:17" x14ac:dyDescent="0.25">
      <c r="A133" s="325" t="s">
        <v>958</v>
      </c>
      <c r="B133" s="328">
        <v>8.4728601309465752</v>
      </c>
      <c r="D133" s="325" t="s">
        <v>2205</v>
      </c>
      <c r="E133" s="328">
        <v>5.2654815233912755</v>
      </c>
      <c r="G133" s="336">
        <v>160000</v>
      </c>
      <c r="H133" s="328">
        <v>5.2654815233912755</v>
      </c>
      <c r="J133" s="325" t="s">
        <v>1518</v>
      </c>
      <c r="K133" s="328">
        <v>2.9776243194571901</v>
      </c>
      <c r="M133" s="325" t="s">
        <v>2028</v>
      </c>
      <c r="N133" s="328">
        <v>2.511588040784773</v>
      </c>
      <c r="P133" s="325" t="s">
        <v>1492</v>
      </c>
      <c r="Q133" s="328">
        <v>2.9258608016381939E-2</v>
      </c>
    </row>
    <row r="134" spans="1:17" x14ac:dyDescent="0.25">
      <c r="A134" s="325" t="s">
        <v>681</v>
      </c>
      <c r="B134" s="328">
        <v>8.3857694546444232</v>
      </c>
      <c r="D134" s="325" t="s">
        <v>729</v>
      </c>
      <c r="E134" s="328">
        <v>5.2521483909091602</v>
      </c>
      <c r="G134" s="336">
        <v>50000</v>
      </c>
      <c r="H134" s="328">
        <v>5.2521483909091602</v>
      </c>
      <c r="J134" s="325" t="s">
        <v>752</v>
      </c>
      <c r="K134" s="328">
        <v>2.7833966126937946</v>
      </c>
      <c r="M134" s="325" t="s">
        <v>1325</v>
      </c>
      <c r="N134" s="328">
        <v>2.4324466050063154</v>
      </c>
      <c r="P134" s="325" t="s">
        <v>2202</v>
      </c>
      <c r="Q134" s="328">
        <v>2.4109913970389519E-2</v>
      </c>
    </row>
    <row r="135" spans="1:17" x14ac:dyDescent="0.25">
      <c r="A135" s="325" t="s">
        <v>1827</v>
      </c>
      <c r="B135" s="328">
        <v>8.358959503887446</v>
      </c>
      <c r="D135" s="325" t="s">
        <v>1276</v>
      </c>
      <c r="E135" s="328">
        <v>5.2158714268479027</v>
      </c>
      <c r="G135" s="336">
        <v>71500</v>
      </c>
      <c r="H135" s="328">
        <v>5.2158714268479027</v>
      </c>
      <c r="J135" s="325" t="s">
        <v>2199</v>
      </c>
      <c r="K135" s="328">
        <v>2.7430575313504058</v>
      </c>
      <c r="M135" s="325" t="s">
        <v>872</v>
      </c>
      <c r="N135" s="328">
        <v>2.4203448806032997</v>
      </c>
      <c r="P135" s="325" t="s">
        <v>2152</v>
      </c>
      <c r="Q135" s="328">
        <v>2.1467234664351759E-2</v>
      </c>
    </row>
    <row r="136" spans="1:17" x14ac:dyDescent="0.25">
      <c r="A136" s="325" t="s">
        <v>3245</v>
      </c>
      <c r="B136" s="328">
        <v>8.3106895898312185</v>
      </c>
      <c r="D136" s="325" t="s">
        <v>346</v>
      </c>
      <c r="E136" s="328">
        <v>5.1746926504638093</v>
      </c>
      <c r="G136" s="336">
        <v>2800</v>
      </c>
      <c r="H136" s="328">
        <v>5.1746926504638093</v>
      </c>
      <c r="J136" s="325" t="s">
        <v>2018</v>
      </c>
      <c r="K136" s="328">
        <v>2.6287316041307558</v>
      </c>
      <c r="M136" s="325" t="s">
        <v>2139</v>
      </c>
      <c r="N136" s="328">
        <v>2.4187217696380037</v>
      </c>
      <c r="P136" s="325" t="s">
        <v>1024</v>
      </c>
      <c r="Q136" s="328">
        <v>1.9367730721805896E-2</v>
      </c>
    </row>
    <row r="137" spans="1:17" x14ac:dyDescent="0.25">
      <c r="A137" s="325" t="s">
        <v>893</v>
      </c>
      <c r="B137" s="328">
        <v>8.1507454085956059</v>
      </c>
      <c r="D137" s="325" t="s">
        <v>1438</v>
      </c>
      <c r="E137" s="328">
        <v>5.1716770953061966</v>
      </c>
      <c r="G137" s="336">
        <v>39000</v>
      </c>
      <c r="H137" s="328">
        <v>5.1716770953061966</v>
      </c>
      <c r="J137" s="325" t="s">
        <v>2226</v>
      </c>
      <c r="K137" s="328">
        <v>2.6104178303181111</v>
      </c>
      <c r="M137" s="325" t="s">
        <v>1329</v>
      </c>
      <c r="N137" s="328">
        <v>2.4063990839102991</v>
      </c>
      <c r="P137" s="325" t="s">
        <v>2240</v>
      </c>
      <c r="Q137" s="328">
        <v>1.8482071509803952E-2</v>
      </c>
    </row>
    <row r="138" spans="1:17" x14ac:dyDescent="0.25">
      <c r="A138" s="325" t="s">
        <v>735</v>
      </c>
      <c r="B138" s="328">
        <v>8.1448279866242306</v>
      </c>
      <c r="D138" s="325" t="s">
        <v>1959</v>
      </c>
      <c r="E138" s="328">
        <v>4.9487984992068794</v>
      </c>
      <c r="G138" s="336">
        <v>50000</v>
      </c>
      <c r="H138" s="328">
        <v>4.9487984992068794</v>
      </c>
      <c r="J138" s="325" t="s">
        <v>282</v>
      </c>
      <c r="K138" s="328">
        <v>2.5932266577892493</v>
      </c>
      <c r="M138" s="325" t="s">
        <v>677</v>
      </c>
      <c r="N138" s="328">
        <v>2.3028307083144774</v>
      </c>
      <c r="P138" s="325" t="s">
        <v>2161</v>
      </c>
      <c r="Q138" s="328">
        <v>1.5461058789321943E-2</v>
      </c>
    </row>
    <row r="139" spans="1:17" x14ac:dyDescent="0.25">
      <c r="A139" s="325" t="s">
        <v>3209</v>
      </c>
      <c r="B139" s="328">
        <v>8.106886149860614</v>
      </c>
      <c r="D139" s="325" t="s">
        <v>2994</v>
      </c>
      <c r="E139" s="328">
        <v>4.8872348550643556</v>
      </c>
      <c r="G139" s="336">
        <v>15000</v>
      </c>
      <c r="H139" s="328">
        <v>4.8872348550643556</v>
      </c>
      <c r="J139" s="325" t="s">
        <v>2234</v>
      </c>
      <c r="K139" s="328">
        <v>2.4011357942493055</v>
      </c>
      <c r="M139" s="325" t="s">
        <v>3225</v>
      </c>
      <c r="N139" s="328">
        <v>2.3004121605588721</v>
      </c>
      <c r="P139" s="325" t="s">
        <v>2180</v>
      </c>
      <c r="Q139" s="328">
        <v>1.4908236272673603E-2</v>
      </c>
    </row>
    <row r="140" spans="1:17" x14ac:dyDescent="0.25">
      <c r="A140" s="325" t="s">
        <v>1623</v>
      </c>
      <c r="B140" s="328">
        <v>7.94570309046631</v>
      </c>
      <c r="D140" s="325" t="s">
        <v>418</v>
      </c>
      <c r="E140" s="328">
        <v>4.8484472768495595</v>
      </c>
      <c r="G140" s="336">
        <v>10000</v>
      </c>
      <c r="H140" s="328">
        <v>4.8484472768495595</v>
      </c>
      <c r="J140" s="325" t="s">
        <v>908</v>
      </c>
      <c r="K140" s="328">
        <v>2.2737135573152165</v>
      </c>
      <c r="M140" s="325" t="s">
        <v>1506</v>
      </c>
      <c r="N140" s="328">
        <v>2.2869184273395518</v>
      </c>
      <c r="P140" s="325" t="s">
        <v>2170</v>
      </c>
      <c r="Q140" s="328">
        <v>1.3826503940828053E-2</v>
      </c>
    </row>
    <row r="141" spans="1:17" x14ac:dyDescent="0.25">
      <c r="A141" s="325" t="s">
        <v>2172</v>
      </c>
      <c r="B141" s="328">
        <v>7.8824552938661947</v>
      </c>
      <c r="D141" s="325" t="s">
        <v>1212</v>
      </c>
      <c r="E141" s="328">
        <v>4.8339665809827013</v>
      </c>
      <c r="G141" s="336">
        <v>300000</v>
      </c>
      <c r="H141" s="328">
        <v>4.8339665809827013</v>
      </c>
      <c r="J141" s="325" t="s">
        <v>2059</v>
      </c>
      <c r="K141" s="328">
        <v>2.2103606215555249</v>
      </c>
      <c r="M141" s="325" t="s">
        <v>3196</v>
      </c>
      <c r="N141" s="328">
        <v>2.2358012279156236</v>
      </c>
      <c r="P141" s="325" t="s">
        <v>2169</v>
      </c>
      <c r="Q141" s="328">
        <v>1.1907575288433163E-2</v>
      </c>
    </row>
    <row r="142" spans="1:17" x14ac:dyDescent="0.25">
      <c r="A142" s="325" t="s">
        <v>1379</v>
      </c>
      <c r="B142" s="328">
        <v>7.756482736366145</v>
      </c>
      <c r="D142" s="325" t="s">
        <v>1293</v>
      </c>
      <c r="E142" s="328">
        <v>4.8127981678205982</v>
      </c>
      <c r="G142" s="336">
        <v>350000</v>
      </c>
      <c r="H142" s="328">
        <v>4.8127981678205982</v>
      </c>
      <c r="J142" s="325" t="s">
        <v>2100</v>
      </c>
      <c r="K142" s="328">
        <v>2.1552705710833795</v>
      </c>
      <c r="M142" s="325" t="s">
        <v>3192</v>
      </c>
      <c r="N142" s="328">
        <v>2.1097395087372885</v>
      </c>
      <c r="P142" s="325" t="s">
        <v>596</v>
      </c>
      <c r="Q142" s="328">
        <v>6.4888545814371073E-3</v>
      </c>
    </row>
    <row r="143" spans="1:17" x14ac:dyDescent="0.25">
      <c r="A143" s="325" t="s">
        <v>2195</v>
      </c>
      <c r="B143" s="328">
        <v>7.6873707812599079</v>
      </c>
      <c r="D143" s="325" t="s">
        <v>2228</v>
      </c>
      <c r="E143" s="328">
        <v>4.7883498031635527</v>
      </c>
      <c r="G143" s="336">
        <v>0</v>
      </c>
      <c r="H143" s="328">
        <v>4.7883498031635527</v>
      </c>
      <c r="J143" s="325" t="s">
        <v>1114</v>
      </c>
      <c r="K143" s="328">
        <v>2.1013518684033219</v>
      </c>
      <c r="M143" s="325" t="s">
        <v>2138</v>
      </c>
      <c r="N143" s="328">
        <v>2.1088153415157458</v>
      </c>
    </row>
    <row r="144" spans="1:17" x14ac:dyDescent="0.25">
      <c r="A144" s="325" t="s">
        <v>1218</v>
      </c>
      <c r="B144" s="328">
        <v>7.5235558436860464</v>
      </c>
      <c r="D144" s="325" t="s">
        <v>2224</v>
      </c>
      <c r="E144" s="328">
        <v>4.7849319945959836</v>
      </c>
      <c r="G144" s="336">
        <v>0</v>
      </c>
      <c r="H144" s="328">
        <v>4.7849319945959836</v>
      </c>
      <c r="J144" s="325" t="s">
        <v>1953</v>
      </c>
      <c r="K144" s="328">
        <v>2.0169540671694164</v>
      </c>
      <c r="M144" s="325" t="s">
        <v>3219</v>
      </c>
      <c r="N144" s="328">
        <v>2.0900321130813513</v>
      </c>
    </row>
    <row r="145" spans="1:14" x14ac:dyDescent="0.25">
      <c r="A145" s="325" t="s">
        <v>1893</v>
      </c>
      <c r="B145" s="328">
        <v>7.3480956544607654</v>
      </c>
      <c r="D145" s="325" t="s">
        <v>1729</v>
      </c>
      <c r="E145" s="328">
        <v>4.7201634593428841</v>
      </c>
      <c r="G145" s="336">
        <v>120000</v>
      </c>
      <c r="H145" s="328">
        <v>4.7201634593428841</v>
      </c>
      <c r="J145" s="325" t="s">
        <v>745</v>
      </c>
      <c r="K145" s="328">
        <v>2.0169540671694155</v>
      </c>
      <c r="M145" s="325" t="s">
        <v>1887</v>
      </c>
      <c r="N145" s="328">
        <v>2.0613270566471433</v>
      </c>
    </row>
    <row r="146" spans="1:14" x14ac:dyDescent="0.25">
      <c r="A146" s="325" t="s">
        <v>360</v>
      </c>
      <c r="B146" s="328">
        <v>7.2069526005724898</v>
      </c>
      <c r="D146" s="325" t="s">
        <v>2141</v>
      </c>
      <c r="E146" s="328">
        <v>4.5928231168074651</v>
      </c>
      <c r="G146" s="336">
        <v>178000</v>
      </c>
      <c r="H146" s="328">
        <v>4.5928231168074651</v>
      </c>
      <c r="J146" s="325" t="s">
        <v>1048</v>
      </c>
      <c r="K146" s="328">
        <v>2.004117567307925</v>
      </c>
      <c r="M146" s="325" t="s">
        <v>2043</v>
      </c>
      <c r="N146" s="328">
        <v>1.9762133164527651</v>
      </c>
    </row>
    <row r="147" spans="1:14" x14ac:dyDescent="0.25">
      <c r="A147" s="325" t="s">
        <v>2209</v>
      </c>
      <c r="B147" s="328">
        <v>7.1859787883796207</v>
      </c>
      <c r="D147" s="325" t="s">
        <v>2219</v>
      </c>
      <c r="E147" s="328">
        <v>4.5603331458700502</v>
      </c>
      <c r="G147" s="336">
        <v>0</v>
      </c>
      <c r="H147" s="328">
        <v>4.5603331458700502</v>
      </c>
      <c r="J147" s="325" t="s">
        <v>2225</v>
      </c>
      <c r="K147" s="328">
        <v>1.9578133727385831</v>
      </c>
      <c r="M147" s="325" t="s">
        <v>3428</v>
      </c>
      <c r="N147" s="328">
        <v>1.9707119898467831</v>
      </c>
    </row>
    <row r="148" spans="1:14" x14ac:dyDescent="0.25">
      <c r="A148" s="325" t="s">
        <v>1073</v>
      </c>
      <c r="B148" s="328">
        <v>7.1114310234607734</v>
      </c>
      <c r="D148" s="325" t="s">
        <v>110</v>
      </c>
      <c r="E148" s="328">
        <v>4.5558564917209665</v>
      </c>
      <c r="G148" s="336">
        <v>500000</v>
      </c>
      <c r="H148" s="328">
        <v>4.5558564917209665</v>
      </c>
      <c r="J148" s="325" t="s">
        <v>842</v>
      </c>
      <c r="K148" s="328">
        <v>1.8618037543102308</v>
      </c>
      <c r="M148" s="325" t="s">
        <v>3369</v>
      </c>
      <c r="N148" s="328">
        <v>1.8687413210057913</v>
      </c>
    </row>
    <row r="149" spans="1:14" x14ac:dyDescent="0.25">
      <c r="A149" s="325" t="s">
        <v>1308</v>
      </c>
      <c r="B149" s="328">
        <v>7.078123121022708</v>
      </c>
      <c r="D149" s="325" t="s">
        <v>118</v>
      </c>
      <c r="E149" s="328">
        <v>4.5558564917209665</v>
      </c>
      <c r="G149" s="336">
        <v>500000</v>
      </c>
      <c r="H149" s="328">
        <v>4.5558564917209665</v>
      </c>
      <c r="J149" s="325" t="s">
        <v>1776</v>
      </c>
      <c r="K149" s="328">
        <v>1.8415667569807717</v>
      </c>
      <c r="M149" s="325" t="s">
        <v>1914</v>
      </c>
      <c r="N149" s="328">
        <v>1.8287286661770839</v>
      </c>
    </row>
    <row r="150" spans="1:14" x14ac:dyDescent="0.25">
      <c r="A150" s="325" t="s">
        <v>932</v>
      </c>
      <c r="B150" s="328">
        <v>7.060716775788813</v>
      </c>
      <c r="D150" s="325" t="s">
        <v>1444</v>
      </c>
      <c r="E150" s="328">
        <v>4.4821201492653699</v>
      </c>
      <c r="G150" s="336">
        <v>18000</v>
      </c>
      <c r="H150" s="328">
        <v>4.4821201492653699</v>
      </c>
      <c r="J150" s="325" t="s">
        <v>770</v>
      </c>
      <c r="K150" s="328">
        <v>1.8335946065176514</v>
      </c>
      <c r="M150" s="325" t="s">
        <v>254</v>
      </c>
      <c r="N150" s="328">
        <v>1.6797215546068573</v>
      </c>
    </row>
    <row r="151" spans="1:14" x14ac:dyDescent="0.25">
      <c r="A151" s="325" t="s">
        <v>653</v>
      </c>
      <c r="B151" s="328">
        <v>6.8105702075410033</v>
      </c>
      <c r="D151" s="325" t="s">
        <v>3405</v>
      </c>
      <c r="E151" s="328">
        <v>4.3820728245049816</v>
      </c>
      <c r="G151" s="336">
        <v>4800</v>
      </c>
      <c r="H151" s="328">
        <v>4.3820728245049816</v>
      </c>
      <c r="J151" s="325" t="s">
        <v>2231</v>
      </c>
      <c r="K151" s="328">
        <v>1.7456122924574866</v>
      </c>
      <c r="M151" s="325" t="s">
        <v>2136</v>
      </c>
      <c r="N151" s="328">
        <v>1.6719887659374693</v>
      </c>
    </row>
    <row r="152" spans="1:14" x14ac:dyDescent="0.25">
      <c r="A152" s="325" t="s">
        <v>3238</v>
      </c>
      <c r="B152" s="328">
        <v>6.6336722800724059</v>
      </c>
      <c r="D152" s="325" t="s">
        <v>777</v>
      </c>
      <c r="E152" s="328">
        <v>4.336199125155848</v>
      </c>
      <c r="G152" s="336">
        <v>36000</v>
      </c>
      <c r="H152" s="328">
        <v>4.336199125155848</v>
      </c>
      <c r="J152" s="325" t="s">
        <v>367</v>
      </c>
      <c r="K152" s="328">
        <v>1.6383295506793407</v>
      </c>
      <c r="M152" s="325" t="s">
        <v>879</v>
      </c>
      <c r="N152" s="328">
        <v>1.6442724435261946</v>
      </c>
    </row>
    <row r="153" spans="1:14" x14ac:dyDescent="0.25">
      <c r="A153" s="325" t="s">
        <v>719</v>
      </c>
      <c r="B153" s="328">
        <v>6.5968437070828809</v>
      </c>
      <c r="D153" s="325" t="s">
        <v>1387</v>
      </c>
      <c r="E153" s="328">
        <v>4.3082899989481049</v>
      </c>
      <c r="G153" s="336">
        <v>400000</v>
      </c>
      <c r="H153" s="328">
        <v>4.3082899989481049</v>
      </c>
      <c r="J153" s="325" t="s">
        <v>695</v>
      </c>
      <c r="K153" s="328">
        <v>1.6260481994113121</v>
      </c>
      <c r="M153" s="325" t="s">
        <v>2144</v>
      </c>
      <c r="N153" s="328">
        <v>1.5513405379092957</v>
      </c>
    </row>
    <row r="154" spans="1:14" x14ac:dyDescent="0.25">
      <c r="A154" s="325" t="s">
        <v>558</v>
      </c>
      <c r="B154" s="328">
        <v>6.5371859688188101</v>
      </c>
      <c r="D154" s="325" t="s">
        <v>1530</v>
      </c>
      <c r="E154" s="328">
        <v>4.3023198027934955</v>
      </c>
      <c r="G154" s="336">
        <v>168982.2</v>
      </c>
      <c r="H154" s="328">
        <v>4.3023198027934955</v>
      </c>
      <c r="J154" s="325" t="s">
        <v>740</v>
      </c>
      <c r="K154" s="328">
        <v>1.6135632537355331</v>
      </c>
      <c r="M154" s="325" t="s">
        <v>800</v>
      </c>
      <c r="N154" s="328">
        <v>1.5355662384492226</v>
      </c>
    </row>
    <row r="155" spans="1:14" x14ac:dyDescent="0.25">
      <c r="A155" s="325" t="s">
        <v>136</v>
      </c>
      <c r="B155" s="328">
        <v>6.3009634704338824</v>
      </c>
      <c r="D155" s="325" t="s">
        <v>2142</v>
      </c>
      <c r="E155" s="328">
        <v>4.2905034662695982</v>
      </c>
      <c r="G155" s="336">
        <v>305000</v>
      </c>
      <c r="H155" s="328">
        <v>4.2905034662695982</v>
      </c>
      <c r="J155" s="325" t="s">
        <v>401</v>
      </c>
      <c r="K155" s="328">
        <v>1.5757453649761066</v>
      </c>
      <c r="M155" s="325" t="s">
        <v>813</v>
      </c>
      <c r="N155" s="328">
        <v>1.4861766810722017</v>
      </c>
    </row>
    <row r="156" spans="1:14" x14ac:dyDescent="0.25">
      <c r="A156" s="325" t="s">
        <v>177</v>
      </c>
      <c r="B156" s="328">
        <v>6.2509604177605373</v>
      </c>
      <c r="D156" s="325" t="s">
        <v>1606</v>
      </c>
      <c r="E156" s="328">
        <v>4.212152523820154</v>
      </c>
      <c r="G156" s="336">
        <v>178002.89</v>
      </c>
      <c r="H156" s="328">
        <v>4.212152523820154</v>
      </c>
      <c r="J156" s="325" t="s">
        <v>3421</v>
      </c>
      <c r="K156" s="328">
        <v>1.5459952924853577</v>
      </c>
      <c r="M156" s="325" t="s">
        <v>3000</v>
      </c>
      <c r="N156" s="328">
        <v>1.4701851930079053</v>
      </c>
    </row>
    <row r="157" spans="1:14" x14ac:dyDescent="0.25">
      <c r="A157" s="325" t="s">
        <v>1615</v>
      </c>
      <c r="B157" s="328">
        <v>6.1971079165316914</v>
      </c>
      <c r="D157" s="325" t="s">
        <v>2211</v>
      </c>
      <c r="E157" s="328">
        <v>4.210943423404343</v>
      </c>
      <c r="G157" s="336">
        <v>265000</v>
      </c>
      <c r="H157" s="328">
        <v>4.210943423404343</v>
      </c>
      <c r="J157" s="325" t="s">
        <v>1919</v>
      </c>
      <c r="K157" s="328">
        <v>1.4777761629448591</v>
      </c>
      <c r="M157" s="325" t="s">
        <v>1872</v>
      </c>
      <c r="N157" s="328">
        <v>1.4647935076931289</v>
      </c>
    </row>
    <row r="158" spans="1:14" x14ac:dyDescent="0.25">
      <c r="A158" s="325" t="s">
        <v>2171</v>
      </c>
      <c r="B158" s="328">
        <v>6.1812005499691347</v>
      </c>
      <c r="D158" s="325" t="s">
        <v>1619</v>
      </c>
      <c r="E158" s="328">
        <v>4.1827309250337033</v>
      </c>
      <c r="G158" s="336">
        <v>86400</v>
      </c>
      <c r="H158" s="328">
        <v>4.1827309250337033</v>
      </c>
      <c r="J158" s="325" t="s">
        <v>394</v>
      </c>
      <c r="K158" s="328">
        <v>1.1727296800473441</v>
      </c>
      <c r="M158" s="325" t="s">
        <v>1882</v>
      </c>
      <c r="N158" s="328">
        <v>1.4618253789050817</v>
      </c>
    </row>
    <row r="159" spans="1:14" x14ac:dyDescent="0.25">
      <c r="A159" s="325" t="s">
        <v>660</v>
      </c>
      <c r="B159" s="328">
        <v>6.1448977034366141</v>
      </c>
      <c r="D159" s="325" t="s">
        <v>1701</v>
      </c>
      <c r="E159" s="328">
        <v>4.1672604693582969</v>
      </c>
      <c r="G159" s="336">
        <v>120000</v>
      </c>
      <c r="H159" s="328">
        <v>4.1672604693582969</v>
      </c>
      <c r="J159" s="325" t="s">
        <v>3286</v>
      </c>
      <c r="K159" s="328">
        <v>1.1015860593663755</v>
      </c>
      <c r="M159" s="325" t="s">
        <v>1032</v>
      </c>
      <c r="N159" s="328">
        <v>1.4340156692220625</v>
      </c>
    </row>
    <row r="160" spans="1:14" x14ac:dyDescent="0.25">
      <c r="A160" s="325" t="s">
        <v>1926</v>
      </c>
      <c r="B160" s="328">
        <v>6.055700135899837</v>
      </c>
      <c r="D160" s="325" t="s">
        <v>2235</v>
      </c>
      <c r="E160" s="328">
        <v>4.1273249542919421</v>
      </c>
      <c r="G160" s="336">
        <v>57000</v>
      </c>
      <c r="H160" s="328">
        <v>4.1273249542919421</v>
      </c>
      <c r="J160" s="325" t="s">
        <v>326</v>
      </c>
      <c r="K160" s="328">
        <v>1.0615547721944292</v>
      </c>
      <c r="M160" s="325" t="s">
        <v>1856</v>
      </c>
      <c r="N160" s="328">
        <v>1.4241893173894298</v>
      </c>
    </row>
    <row r="161" spans="1:14" x14ac:dyDescent="0.25">
      <c r="A161" s="325" t="s">
        <v>2252</v>
      </c>
      <c r="B161" s="328">
        <v>6.0400133952418402</v>
      </c>
      <c r="D161" s="325" t="s">
        <v>2207</v>
      </c>
      <c r="E161" s="328">
        <v>4.1108112605109355</v>
      </c>
      <c r="G161" s="336">
        <v>0</v>
      </c>
      <c r="H161" s="328">
        <v>4.1108112605109355</v>
      </c>
      <c r="J161" s="325" t="s">
        <v>1540</v>
      </c>
      <c r="K161" s="328">
        <v>1.02393259984185</v>
      </c>
      <c r="M161" s="325" t="s">
        <v>1971</v>
      </c>
      <c r="N161" s="328">
        <v>1.2801769953602424</v>
      </c>
    </row>
    <row r="162" spans="1:14" x14ac:dyDescent="0.25">
      <c r="A162" s="325" t="s">
        <v>1936</v>
      </c>
      <c r="B162" s="328">
        <v>6.0282882616243176</v>
      </c>
      <c r="D162" s="325" t="s">
        <v>1634</v>
      </c>
      <c r="E162" s="328">
        <v>4.0929409363047675</v>
      </c>
      <c r="G162" s="336">
        <v>4100</v>
      </c>
      <c r="H162" s="328">
        <v>4.0929409363047675</v>
      </c>
      <c r="J162" s="325" t="s">
        <v>3042</v>
      </c>
      <c r="K162" s="328">
        <v>1.0134073657489</v>
      </c>
      <c r="M162" s="325" t="s">
        <v>1461</v>
      </c>
      <c r="N162" s="328">
        <v>1.2263669620088495</v>
      </c>
    </row>
    <row r="163" spans="1:14" x14ac:dyDescent="0.25">
      <c r="A163" s="325" t="s">
        <v>309</v>
      </c>
      <c r="B163" s="328">
        <v>6.0142925170068038</v>
      </c>
      <c r="D163" s="325" t="s">
        <v>1851</v>
      </c>
      <c r="E163" s="328">
        <v>4.0339081343388328</v>
      </c>
      <c r="G163" s="336">
        <v>160000</v>
      </c>
      <c r="H163" s="328">
        <v>4.0339081343388328</v>
      </c>
      <c r="J163" s="325" t="s">
        <v>749</v>
      </c>
      <c r="K163" s="328">
        <v>1.0084770335847082</v>
      </c>
      <c r="M163" s="325" t="s">
        <v>2251</v>
      </c>
      <c r="N163" s="328">
        <v>1.1804275021969681</v>
      </c>
    </row>
    <row r="164" spans="1:14" x14ac:dyDescent="0.25">
      <c r="A164" s="325" t="s">
        <v>723</v>
      </c>
      <c r="B164" s="328">
        <v>5.8748833682124904</v>
      </c>
      <c r="D164" s="325" t="s">
        <v>1765</v>
      </c>
      <c r="E164" s="328">
        <v>4.0339081343388328</v>
      </c>
      <c r="G164" s="336">
        <v>50000</v>
      </c>
      <c r="H164" s="328">
        <v>4.0339081343388328</v>
      </c>
      <c r="J164" s="325" t="s">
        <v>1682</v>
      </c>
      <c r="K164" s="328">
        <v>1.0084770335847082</v>
      </c>
      <c r="M164" s="325" t="s">
        <v>1470</v>
      </c>
      <c r="N164" s="328">
        <v>1.1508494895211505</v>
      </c>
    </row>
    <row r="165" spans="1:14" x14ac:dyDescent="0.25">
      <c r="A165" s="325" t="s">
        <v>1247</v>
      </c>
      <c r="B165" s="328">
        <v>5.823021649544172</v>
      </c>
      <c r="D165" s="325" t="s">
        <v>2067</v>
      </c>
      <c r="E165" s="328">
        <v>4.033908134338831</v>
      </c>
      <c r="G165" s="336">
        <v>60000</v>
      </c>
      <c r="H165" s="328">
        <v>4.033908134338831</v>
      </c>
      <c r="J165" s="325" t="s">
        <v>1986</v>
      </c>
      <c r="K165" s="328">
        <v>1.0084770335847082</v>
      </c>
      <c r="M165" s="325" t="s">
        <v>1425</v>
      </c>
      <c r="N165" s="328">
        <v>1.1239746296532778</v>
      </c>
    </row>
    <row r="166" spans="1:14" x14ac:dyDescent="0.25">
      <c r="A166" s="325" t="s">
        <v>2196</v>
      </c>
      <c r="B166" s="328">
        <v>5.8029197057903783</v>
      </c>
      <c r="D166" s="325" t="s">
        <v>672</v>
      </c>
      <c r="E166" s="328">
        <v>4.0118152096340127</v>
      </c>
      <c r="G166" s="336">
        <v>290000</v>
      </c>
      <c r="H166" s="328">
        <v>4.0118152096340127</v>
      </c>
      <c r="J166" s="325" t="s">
        <v>1991</v>
      </c>
      <c r="K166" s="328">
        <v>0.88983267669238919</v>
      </c>
      <c r="M166" s="325" t="s">
        <v>1483</v>
      </c>
      <c r="N166" s="328">
        <v>1.1163606232240026</v>
      </c>
    </row>
    <row r="167" spans="1:14" x14ac:dyDescent="0.25">
      <c r="A167" s="325" t="s">
        <v>1086</v>
      </c>
      <c r="B167" s="328">
        <v>5.6612136452278641</v>
      </c>
      <c r="D167" s="325" t="s">
        <v>1479</v>
      </c>
      <c r="E167" s="328">
        <v>4.0002922332193434</v>
      </c>
      <c r="G167" s="336">
        <v>120000</v>
      </c>
      <c r="H167" s="328">
        <v>4.0002922332193434</v>
      </c>
      <c r="J167" s="325" t="s">
        <v>2227</v>
      </c>
      <c r="K167" s="328">
        <v>0.64685576537163836</v>
      </c>
      <c r="M167" s="325" t="s">
        <v>1419</v>
      </c>
      <c r="N167" s="328">
        <v>1.1012569206745011</v>
      </c>
    </row>
    <row r="168" spans="1:14" x14ac:dyDescent="0.25">
      <c r="A168" s="325" t="s">
        <v>1965</v>
      </c>
      <c r="B168" s="328">
        <v>5.5769720785063823</v>
      </c>
      <c r="D168" s="325" t="s">
        <v>2220</v>
      </c>
      <c r="E168" s="328">
        <v>3.9871271160362651</v>
      </c>
      <c r="G168" s="336">
        <v>0</v>
      </c>
      <c r="H168" s="328">
        <v>3.9871271160362651</v>
      </c>
      <c r="J168" s="325" t="s">
        <v>1524</v>
      </c>
      <c r="K168" s="328">
        <v>0.64236818482996716</v>
      </c>
      <c r="M168" s="325" t="s">
        <v>1844</v>
      </c>
      <c r="N168" s="328">
        <v>1.0749476332794523</v>
      </c>
    </row>
    <row r="169" spans="1:14" x14ac:dyDescent="0.25">
      <c r="A169" s="325" t="s">
        <v>418</v>
      </c>
      <c r="B169" s="328">
        <v>5.4268194794259523</v>
      </c>
      <c r="D169" s="325" t="s">
        <v>127</v>
      </c>
      <c r="E169" s="328">
        <v>3.8914607533449921</v>
      </c>
      <c r="G169" s="336">
        <v>600000</v>
      </c>
      <c r="H169" s="328">
        <v>3.8914607533449921</v>
      </c>
      <c r="J169" s="325" t="s">
        <v>2216</v>
      </c>
      <c r="K169" s="328">
        <v>0.64084071736065651</v>
      </c>
      <c r="M169" s="325" t="s">
        <v>2255</v>
      </c>
      <c r="N169" s="328">
        <v>1.0046588622331281</v>
      </c>
    </row>
    <row r="170" spans="1:14" x14ac:dyDescent="0.25">
      <c r="A170" s="325" t="s">
        <v>1256</v>
      </c>
      <c r="B170" s="328">
        <v>5.2843833391822335</v>
      </c>
      <c r="D170" s="325" t="s">
        <v>763</v>
      </c>
      <c r="E170" s="328">
        <v>3.8866498023298877</v>
      </c>
      <c r="G170" s="336">
        <v>50000</v>
      </c>
      <c r="H170" s="328">
        <v>3.8866498023298877</v>
      </c>
      <c r="J170" s="325" t="s">
        <v>1623</v>
      </c>
      <c r="K170" s="328">
        <v>0.60026251061551861</v>
      </c>
      <c r="M170" s="325" t="s">
        <v>1202</v>
      </c>
      <c r="N170" s="328">
        <v>0.98357203553792016</v>
      </c>
    </row>
    <row r="171" spans="1:14" x14ac:dyDescent="0.25">
      <c r="A171" s="325" t="s">
        <v>89</v>
      </c>
      <c r="B171" s="328">
        <v>5.2194981789656643</v>
      </c>
      <c r="D171" s="325" t="s">
        <v>838</v>
      </c>
      <c r="E171" s="328">
        <v>3.8343358371662797</v>
      </c>
      <c r="G171" s="336">
        <v>50000</v>
      </c>
      <c r="H171" s="328">
        <v>3.8343358371662797</v>
      </c>
      <c r="J171" s="325" t="s">
        <v>2230</v>
      </c>
      <c r="K171" s="328">
        <v>0.58909645911763187</v>
      </c>
      <c r="M171" s="325" t="s">
        <v>2206</v>
      </c>
      <c r="N171" s="328">
        <v>0.98349675637514689</v>
      </c>
    </row>
    <row r="172" spans="1:14" x14ac:dyDescent="0.25">
      <c r="A172" s="325" t="s">
        <v>2155</v>
      </c>
      <c r="B172" s="328">
        <v>5.1937961605125196</v>
      </c>
      <c r="D172" s="325" t="s">
        <v>1809</v>
      </c>
      <c r="E172" s="328">
        <v>3.8185814567780505</v>
      </c>
      <c r="G172" s="336">
        <v>195594</v>
      </c>
      <c r="H172" s="328">
        <v>3.8185814567780505</v>
      </c>
      <c r="J172" s="325" t="s">
        <v>834</v>
      </c>
      <c r="K172" s="328">
        <v>0.57385596362691138</v>
      </c>
      <c r="M172" s="325" t="s">
        <v>1863</v>
      </c>
      <c r="N172" s="328">
        <v>0.97866062439681711</v>
      </c>
    </row>
    <row r="173" spans="1:14" x14ac:dyDescent="0.25">
      <c r="A173" s="325" t="s">
        <v>1794</v>
      </c>
      <c r="B173" s="328">
        <v>5.1739125635665202</v>
      </c>
      <c r="D173" s="325" t="s">
        <v>2208</v>
      </c>
      <c r="E173" s="328">
        <v>3.8138767815567158</v>
      </c>
      <c r="G173" s="336">
        <v>0</v>
      </c>
      <c r="H173" s="328">
        <v>3.8138767815567158</v>
      </c>
      <c r="J173" s="325" t="s">
        <v>352</v>
      </c>
      <c r="K173" s="328">
        <v>0.49437742690206732</v>
      </c>
      <c r="M173" s="325" t="s">
        <v>1876</v>
      </c>
      <c r="N173" s="328">
        <v>0.96583242793863677</v>
      </c>
    </row>
    <row r="174" spans="1:14" x14ac:dyDescent="0.25">
      <c r="A174" s="325" t="s">
        <v>1566</v>
      </c>
      <c r="B174" s="328">
        <v>5.1135122815474006</v>
      </c>
      <c r="D174" s="325" t="s">
        <v>1153</v>
      </c>
      <c r="E174" s="328">
        <v>3.8120431869501967</v>
      </c>
      <c r="G174" s="336">
        <v>6000</v>
      </c>
      <c r="H174" s="328">
        <v>3.8120431869501967</v>
      </c>
      <c r="J174" s="325" t="s">
        <v>1474</v>
      </c>
      <c r="K174" s="328">
        <v>0.42686858564432095</v>
      </c>
      <c r="M174" s="325" t="s">
        <v>1332</v>
      </c>
      <c r="N174" s="328">
        <v>0.91580617103908646</v>
      </c>
    </row>
    <row r="175" spans="1:14" x14ac:dyDescent="0.25">
      <c r="A175" s="325" t="s">
        <v>2075</v>
      </c>
      <c r="B175" s="328">
        <v>5.0447713880743654</v>
      </c>
      <c r="D175" s="325" t="s">
        <v>1336</v>
      </c>
      <c r="E175" s="328">
        <v>3.7374049840105097</v>
      </c>
      <c r="G175" s="336">
        <v>900000</v>
      </c>
      <c r="H175" s="328">
        <v>3.7374049840105097</v>
      </c>
      <c r="J175" s="325" t="s">
        <v>1721</v>
      </c>
      <c r="K175" s="328">
        <v>0.39085706400028991</v>
      </c>
      <c r="M175" s="325" t="s">
        <v>817</v>
      </c>
      <c r="N175" s="328">
        <v>0.84595751662579455</v>
      </c>
    </row>
    <row r="176" spans="1:14" x14ac:dyDescent="0.25">
      <c r="A176" s="325" t="s">
        <v>3264</v>
      </c>
      <c r="B176" s="328">
        <v>5.0047335199150451</v>
      </c>
      <c r="D176" s="325" t="s">
        <v>2165</v>
      </c>
      <c r="E176" s="328">
        <v>3.7152089201667096</v>
      </c>
      <c r="G176" s="336">
        <v>158200</v>
      </c>
      <c r="H176" s="328">
        <v>3.7152089201667096</v>
      </c>
      <c r="J176" s="325" t="s">
        <v>413</v>
      </c>
      <c r="K176" s="328">
        <v>0.26476490544285031</v>
      </c>
      <c r="M176" s="325" t="s">
        <v>2193</v>
      </c>
      <c r="N176" s="328">
        <v>0.84587509117388471</v>
      </c>
    </row>
    <row r="177" spans="1:14" x14ac:dyDescent="0.25">
      <c r="A177" s="325" t="s">
        <v>2159</v>
      </c>
      <c r="B177" s="328">
        <v>4.7586896228808984</v>
      </c>
      <c r="D177" s="325" t="s">
        <v>830</v>
      </c>
      <c r="E177" s="328">
        <v>3.6977491231439297</v>
      </c>
      <c r="G177" s="336">
        <v>30000</v>
      </c>
      <c r="H177" s="328">
        <v>3.6977491231439297</v>
      </c>
      <c r="J177" s="325" t="s">
        <v>373</v>
      </c>
      <c r="K177" s="328">
        <v>0.25429866467281975</v>
      </c>
      <c r="M177" s="325" t="s">
        <v>2239</v>
      </c>
      <c r="N177" s="328">
        <v>0.80559010855754321</v>
      </c>
    </row>
    <row r="178" spans="1:14" x14ac:dyDescent="0.25">
      <c r="A178" s="325" t="s">
        <v>1251</v>
      </c>
      <c r="B178" s="328">
        <v>4.7457450288202958</v>
      </c>
      <c r="D178" s="325" t="s">
        <v>3434</v>
      </c>
      <c r="E178" s="328">
        <v>3.6901665890568269</v>
      </c>
      <c r="G178" s="336">
        <v>5700</v>
      </c>
      <c r="H178" s="328">
        <v>3.6901665890568269</v>
      </c>
      <c r="J178" s="325" t="s">
        <v>2241</v>
      </c>
      <c r="K178" s="328">
        <v>0.25413621246334644</v>
      </c>
      <c r="M178" s="325" t="s">
        <v>2056</v>
      </c>
      <c r="N178" s="328">
        <v>0.79911862488661645</v>
      </c>
    </row>
    <row r="179" spans="1:14" x14ac:dyDescent="0.25">
      <c r="A179" s="325" t="s">
        <v>2205</v>
      </c>
      <c r="B179" s="328">
        <v>4.7035476071169331</v>
      </c>
      <c r="D179" s="325" t="s">
        <v>826</v>
      </c>
      <c r="E179" s="328">
        <v>3.6831335139615415</v>
      </c>
      <c r="G179" s="336">
        <v>75000</v>
      </c>
      <c r="H179" s="328">
        <v>3.6831335139615415</v>
      </c>
      <c r="J179" s="325" t="s">
        <v>2214</v>
      </c>
      <c r="K179" s="328">
        <v>0.25211925839617705</v>
      </c>
      <c r="M179" s="325" t="s">
        <v>2166</v>
      </c>
      <c r="N179" s="328">
        <v>0.79773698979525798</v>
      </c>
    </row>
    <row r="180" spans="1:14" x14ac:dyDescent="0.25">
      <c r="A180" s="325" t="s">
        <v>1276</v>
      </c>
      <c r="B180" s="328">
        <v>4.659231916358392</v>
      </c>
      <c r="D180" s="325" t="s">
        <v>1342</v>
      </c>
      <c r="E180" s="328">
        <v>3.6403295298803666</v>
      </c>
      <c r="G180" s="336">
        <v>450000</v>
      </c>
      <c r="H180" s="328">
        <v>3.6403295298803666</v>
      </c>
      <c r="J180" s="325" t="s">
        <v>2236</v>
      </c>
      <c r="K180" s="328">
        <v>0.25211925839617699</v>
      </c>
      <c r="M180" s="325" t="s">
        <v>2036</v>
      </c>
      <c r="N180" s="328">
        <v>0.79572982375998846</v>
      </c>
    </row>
    <row r="181" spans="1:14" x14ac:dyDescent="0.25">
      <c r="A181" s="325" t="s">
        <v>192</v>
      </c>
      <c r="B181" s="328">
        <v>4.6330409575108877</v>
      </c>
      <c r="D181" s="325" t="s">
        <v>3431</v>
      </c>
      <c r="E181" s="328">
        <v>3.5778392264447594</v>
      </c>
      <c r="G181" s="336">
        <v>70000</v>
      </c>
      <c r="H181" s="328">
        <v>3.5778392264447594</v>
      </c>
      <c r="J181" s="325" t="s">
        <v>2162</v>
      </c>
      <c r="K181" s="328">
        <v>0.243924906082469</v>
      </c>
      <c r="M181" s="325" t="s">
        <v>1127</v>
      </c>
      <c r="N181" s="328">
        <v>0.73673175861401552</v>
      </c>
    </row>
    <row r="182" spans="1:14" x14ac:dyDescent="0.25">
      <c r="A182" s="325" t="s">
        <v>1760</v>
      </c>
      <c r="B182" s="328">
        <v>4.628333333333333</v>
      </c>
      <c r="D182" s="325" t="s">
        <v>903</v>
      </c>
      <c r="E182" s="328">
        <v>3.5579069744868494</v>
      </c>
      <c r="G182" s="336">
        <v>50000</v>
      </c>
      <c r="H182" s="328">
        <v>3.5579069744868494</v>
      </c>
      <c r="J182" s="325" t="s">
        <v>227</v>
      </c>
      <c r="K182" s="328">
        <v>0.23264890856197926</v>
      </c>
      <c r="M182" s="325" t="s">
        <v>1101</v>
      </c>
      <c r="N182" s="328">
        <v>0.69220147028601453</v>
      </c>
    </row>
    <row r="183" spans="1:14" x14ac:dyDescent="0.25">
      <c r="A183" s="325" t="s">
        <v>236</v>
      </c>
      <c r="B183" s="328">
        <v>4.5840644184503061</v>
      </c>
      <c r="D183" s="325" t="s">
        <v>1318</v>
      </c>
      <c r="E183" s="328">
        <v>3.3559127597599572</v>
      </c>
      <c r="G183" s="336">
        <v>270000</v>
      </c>
      <c r="H183" s="328">
        <v>3.3559127597599572</v>
      </c>
      <c r="J183" s="325" t="s">
        <v>2988</v>
      </c>
      <c r="K183" s="328">
        <v>0.22995875798697815</v>
      </c>
      <c r="M183" s="325" t="s">
        <v>949</v>
      </c>
      <c r="N183" s="328">
        <v>0.69019456594721895</v>
      </c>
    </row>
    <row r="184" spans="1:14" x14ac:dyDescent="0.25">
      <c r="A184" s="325" t="s">
        <v>920</v>
      </c>
      <c r="B184" s="328">
        <v>4.5097018941825562</v>
      </c>
      <c r="D184" s="325" t="s">
        <v>2221</v>
      </c>
      <c r="E184" s="328">
        <v>3.3438794532221738</v>
      </c>
      <c r="G184" s="336">
        <v>0</v>
      </c>
      <c r="H184" s="328">
        <v>3.3438794532221738</v>
      </c>
      <c r="J184" s="325" t="s">
        <v>2217</v>
      </c>
      <c r="K184" s="328">
        <v>0.21474571309070795</v>
      </c>
      <c r="M184" s="325" t="s">
        <v>186</v>
      </c>
      <c r="N184" s="328">
        <v>0.68344197591618605</v>
      </c>
    </row>
    <row r="185" spans="1:14" x14ac:dyDescent="0.25">
      <c r="A185" s="325" t="s">
        <v>3424</v>
      </c>
      <c r="B185" s="328">
        <v>4.4863640853101581</v>
      </c>
      <c r="D185" s="325" t="s">
        <v>1965</v>
      </c>
      <c r="E185" s="328">
        <v>3.0010906605257004</v>
      </c>
      <c r="G185" s="336">
        <v>10000</v>
      </c>
      <c r="H185" s="328">
        <v>3.0010906605257004</v>
      </c>
      <c r="J185" s="325" t="s">
        <v>1834</v>
      </c>
      <c r="K185" s="328">
        <v>0.21156438854949328</v>
      </c>
      <c r="M185" s="325" t="s">
        <v>1365</v>
      </c>
      <c r="N185" s="328">
        <v>0.67769656656892407</v>
      </c>
    </row>
    <row r="186" spans="1:14" x14ac:dyDescent="0.25">
      <c r="A186" s="325" t="s">
        <v>886</v>
      </c>
      <c r="B186" s="328">
        <v>4.3187480306466028</v>
      </c>
      <c r="D186" s="325" t="s">
        <v>1518</v>
      </c>
      <c r="E186" s="328">
        <v>2.9776243194571901</v>
      </c>
      <c r="G186" s="336">
        <v>5634</v>
      </c>
      <c r="H186" s="328">
        <v>2.9776243194571901</v>
      </c>
      <c r="J186" s="325" t="s">
        <v>163</v>
      </c>
      <c r="K186" s="328">
        <v>0.20593171630959617</v>
      </c>
      <c r="M186" s="325" t="s">
        <v>1451</v>
      </c>
      <c r="N186" s="328">
        <v>0.67231802238980554</v>
      </c>
    </row>
    <row r="187" spans="1:14" x14ac:dyDescent="0.25">
      <c r="A187" s="325" t="s">
        <v>1212</v>
      </c>
      <c r="B187" s="328">
        <v>4.3180840809827012</v>
      </c>
      <c r="D187" s="325" t="s">
        <v>752</v>
      </c>
      <c r="E187" s="328">
        <v>2.7833966126937946</v>
      </c>
      <c r="G187" s="336">
        <v>20000</v>
      </c>
      <c r="H187" s="328">
        <v>2.7833966126937946</v>
      </c>
      <c r="J187" s="325" t="s">
        <v>1741</v>
      </c>
      <c r="K187" s="328">
        <v>0.20169540671694161</v>
      </c>
      <c r="M187" s="325" t="s">
        <v>2087</v>
      </c>
      <c r="N187" s="328">
        <v>0.65063034424819888</v>
      </c>
    </row>
    <row r="188" spans="1:14" x14ac:dyDescent="0.25">
      <c r="A188" s="325" t="s">
        <v>1313</v>
      </c>
      <c r="B188" s="328">
        <v>4.3033271981706998</v>
      </c>
      <c r="D188" s="325" t="s">
        <v>3412</v>
      </c>
      <c r="E188" s="328">
        <v>2.7442228231300834</v>
      </c>
      <c r="G188" s="336">
        <v>422590</v>
      </c>
      <c r="H188" s="328">
        <v>2.7442228231300834</v>
      </c>
      <c r="J188" s="325" t="s">
        <v>338</v>
      </c>
      <c r="K188" s="328">
        <v>0.17611973024240765</v>
      </c>
      <c r="M188" s="325" t="s">
        <v>1160</v>
      </c>
      <c r="N188" s="328">
        <v>0.56852537670790892</v>
      </c>
    </row>
    <row r="189" spans="1:14" x14ac:dyDescent="0.25">
      <c r="A189" s="325" t="s">
        <v>1289</v>
      </c>
      <c r="B189" s="328">
        <v>4.1542045919497435</v>
      </c>
      <c r="D189" s="325" t="s">
        <v>2199</v>
      </c>
      <c r="E189" s="328">
        <v>2.7430575313504058</v>
      </c>
      <c r="G189" s="336">
        <v>0</v>
      </c>
      <c r="H189" s="328">
        <v>2.7430575313504058</v>
      </c>
      <c r="J189" s="325" t="s">
        <v>1147</v>
      </c>
      <c r="K189" s="328">
        <v>0.16638055660658757</v>
      </c>
      <c r="M189" s="325" t="s">
        <v>1401</v>
      </c>
      <c r="N189" s="328">
        <v>0.56155764178144529</v>
      </c>
    </row>
    <row r="190" spans="1:14" x14ac:dyDescent="0.25">
      <c r="A190" s="325" t="s">
        <v>821</v>
      </c>
      <c r="B190" s="328">
        <v>4.1527867119152466</v>
      </c>
      <c r="D190" s="325" t="s">
        <v>705</v>
      </c>
      <c r="E190" s="328">
        <v>2.6603096056253781</v>
      </c>
      <c r="G190" s="336">
        <v>600000</v>
      </c>
      <c r="H190" s="328">
        <v>2.6603096056253781</v>
      </c>
      <c r="J190" s="325" t="s">
        <v>408</v>
      </c>
      <c r="K190" s="328">
        <v>0.11804176590840496</v>
      </c>
      <c r="M190" s="325" t="s">
        <v>1748</v>
      </c>
      <c r="N190" s="328">
        <v>0.55107884232966642</v>
      </c>
    </row>
    <row r="191" spans="1:14" x14ac:dyDescent="0.25">
      <c r="A191" s="325" t="s">
        <v>3016</v>
      </c>
      <c r="B191" s="328">
        <v>4.1208003666460904</v>
      </c>
      <c r="D191" s="325" t="s">
        <v>2201</v>
      </c>
      <c r="E191" s="328">
        <v>2.6400210877228467</v>
      </c>
      <c r="G191" s="336">
        <v>130000</v>
      </c>
      <c r="H191" s="328">
        <v>2.6400210877228467</v>
      </c>
      <c r="J191" s="325" t="s">
        <v>2198</v>
      </c>
      <c r="K191" s="328">
        <v>9.6793249002734741E-2</v>
      </c>
      <c r="M191" s="325" t="s">
        <v>2183</v>
      </c>
      <c r="N191" s="328">
        <v>0.52632416382785896</v>
      </c>
    </row>
    <row r="192" spans="1:14" x14ac:dyDescent="0.25">
      <c r="A192" s="325" t="s">
        <v>2141</v>
      </c>
      <c r="B192" s="328">
        <v>4.1026755264460197</v>
      </c>
      <c r="D192" s="325" t="s">
        <v>3292</v>
      </c>
      <c r="E192" s="328">
        <v>2.6331464123412878</v>
      </c>
      <c r="G192" s="336">
        <v>394000</v>
      </c>
      <c r="H192" s="328">
        <v>2.6331464123412878</v>
      </c>
      <c r="J192" s="325" t="s">
        <v>3032</v>
      </c>
      <c r="K192" s="328">
        <v>9.0078784653182781E-2</v>
      </c>
      <c r="M192" s="325" t="s">
        <v>2006</v>
      </c>
      <c r="N192" s="328">
        <v>0.50725790910847601</v>
      </c>
    </row>
    <row r="193" spans="1:14" x14ac:dyDescent="0.25">
      <c r="A193" s="325" t="s">
        <v>926</v>
      </c>
      <c r="B193" s="328">
        <v>4.0953645118200548</v>
      </c>
      <c r="D193" s="325" t="s">
        <v>2018</v>
      </c>
      <c r="E193" s="328">
        <v>2.6287316041307558</v>
      </c>
      <c r="G193" s="336">
        <v>63300</v>
      </c>
      <c r="H193" s="328">
        <v>2.6287316041307558</v>
      </c>
      <c r="J193" s="325" t="s">
        <v>387</v>
      </c>
      <c r="K193" s="328">
        <v>7.9700057348466871E-2</v>
      </c>
      <c r="M193" s="325" t="s">
        <v>1465</v>
      </c>
      <c r="N193" s="328">
        <v>0.48265699864982586</v>
      </c>
    </row>
    <row r="194" spans="1:14" x14ac:dyDescent="0.25">
      <c r="A194" s="325" t="s">
        <v>110</v>
      </c>
      <c r="B194" s="328">
        <v>4.0696539917209664</v>
      </c>
      <c r="D194" s="325" t="s">
        <v>2226</v>
      </c>
      <c r="E194" s="328">
        <v>2.6104178303181111</v>
      </c>
      <c r="G194" s="336">
        <v>0</v>
      </c>
      <c r="H194" s="328">
        <v>2.6104178303181111</v>
      </c>
      <c r="J194" s="325" t="s">
        <v>990</v>
      </c>
      <c r="K194" s="328">
        <v>7.8726271654032051E-2</v>
      </c>
      <c r="M194" s="325" t="s">
        <v>1394</v>
      </c>
      <c r="N194" s="328">
        <v>0.45735919890462939</v>
      </c>
    </row>
    <row r="195" spans="1:14" x14ac:dyDescent="0.25">
      <c r="A195" s="325" t="s">
        <v>3521</v>
      </c>
      <c r="B195" s="328">
        <v>4.0539108378220261</v>
      </c>
      <c r="D195" s="325" t="s">
        <v>1062</v>
      </c>
      <c r="E195" s="328">
        <v>2.6101497410649936</v>
      </c>
      <c r="G195" s="336">
        <v>482600</v>
      </c>
      <c r="H195" s="328">
        <v>2.6101497410649936</v>
      </c>
      <c r="J195" s="325" t="s">
        <v>2229</v>
      </c>
      <c r="K195" s="328">
        <v>5.6806082696473081E-2</v>
      </c>
      <c r="M195" s="325" t="s">
        <v>868</v>
      </c>
      <c r="N195" s="328">
        <v>0.43267510905911982</v>
      </c>
    </row>
    <row r="196" spans="1:14" x14ac:dyDescent="0.25">
      <c r="A196" s="325" t="s">
        <v>3432</v>
      </c>
      <c r="B196" s="328">
        <v>4.0097906110464416</v>
      </c>
      <c r="D196" s="325" t="s">
        <v>282</v>
      </c>
      <c r="E196" s="328">
        <v>2.5932266577892493</v>
      </c>
      <c r="G196" s="336">
        <v>35000</v>
      </c>
      <c r="H196" s="328">
        <v>2.5932266577892493</v>
      </c>
      <c r="M196" s="325" t="s">
        <v>425</v>
      </c>
      <c r="N196" s="328">
        <v>0.41633584157128195</v>
      </c>
    </row>
    <row r="197" spans="1:14" x14ac:dyDescent="0.25">
      <c r="A197" s="325" t="s">
        <v>302</v>
      </c>
      <c r="B197" s="328">
        <v>3.9596338415936079</v>
      </c>
      <c r="D197" s="325" t="s">
        <v>1868</v>
      </c>
      <c r="E197" s="328">
        <v>2.5781638239411544</v>
      </c>
      <c r="G197" s="336">
        <v>103600</v>
      </c>
      <c r="H197" s="328">
        <v>2.5781638239411544</v>
      </c>
      <c r="M197" s="325" t="s">
        <v>808</v>
      </c>
      <c r="N197" s="328">
        <v>0.34884425690037069</v>
      </c>
    </row>
    <row r="198" spans="1:14" x14ac:dyDescent="0.25">
      <c r="A198" s="325" t="s">
        <v>2218</v>
      </c>
      <c r="B198" s="328">
        <v>3.8496748098125524</v>
      </c>
      <c r="D198" s="325" t="s">
        <v>2028</v>
      </c>
      <c r="E198" s="328">
        <v>2.511588040784773</v>
      </c>
      <c r="G198" s="336">
        <v>420000</v>
      </c>
      <c r="H198" s="328">
        <v>2.511588040784773</v>
      </c>
      <c r="M198" s="325" t="s">
        <v>1708</v>
      </c>
      <c r="N198" s="328">
        <v>0.34668483017909701</v>
      </c>
    </row>
    <row r="199" spans="1:14" x14ac:dyDescent="0.25">
      <c r="A199" s="325" t="s">
        <v>2142</v>
      </c>
      <c r="B199" s="328">
        <v>3.8326195282329669</v>
      </c>
      <c r="D199" s="325" t="s">
        <v>1272</v>
      </c>
      <c r="E199" s="328">
        <v>2.4618121956280108</v>
      </c>
      <c r="G199" s="336">
        <v>1600000</v>
      </c>
      <c r="H199" s="328">
        <v>2.4618121956280108</v>
      </c>
      <c r="M199" s="325" t="s">
        <v>2232</v>
      </c>
      <c r="N199" s="328">
        <v>0.33721280119864838</v>
      </c>
    </row>
    <row r="200" spans="1:14" x14ac:dyDescent="0.25">
      <c r="A200" s="325" t="s">
        <v>1701</v>
      </c>
      <c r="B200" s="328">
        <v>3.7225290643996196</v>
      </c>
      <c r="D200" s="325" t="s">
        <v>1325</v>
      </c>
      <c r="E200" s="328">
        <v>2.4324466050063154</v>
      </c>
      <c r="G200" s="336">
        <v>320000</v>
      </c>
      <c r="H200" s="328">
        <v>2.4324466050063154</v>
      </c>
      <c r="M200" s="325" t="s">
        <v>2094</v>
      </c>
      <c r="N200" s="328">
        <v>0.33650792835121829</v>
      </c>
    </row>
    <row r="201" spans="1:14" x14ac:dyDescent="0.25">
      <c r="A201" s="325" t="s">
        <v>786</v>
      </c>
      <c r="B201" s="328">
        <v>3.680076392516253</v>
      </c>
      <c r="D201" s="325" t="s">
        <v>872</v>
      </c>
      <c r="E201" s="328">
        <v>2.4203448806032997</v>
      </c>
      <c r="G201" s="336">
        <v>130000</v>
      </c>
      <c r="H201" s="328">
        <v>2.4203448806032997</v>
      </c>
      <c r="M201" s="325" t="s">
        <v>1754</v>
      </c>
      <c r="N201" s="328">
        <v>0.32672975093088569</v>
      </c>
    </row>
    <row r="202" spans="1:14" x14ac:dyDescent="0.25">
      <c r="A202" s="325" t="s">
        <v>1851</v>
      </c>
      <c r="B202" s="328">
        <v>3.6034081343388329</v>
      </c>
      <c r="D202" s="325" t="s">
        <v>2139</v>
      </c>
      <c r="E202" s="328">
        <v>2.4187217696380037</v>
      </c>
      <c r="G202" s="336">
        <v>450000</v>
      </c>
      <c r="H202" s="328">
        <v>2.4187217696380037</v>
      </c>
      <c r="M202" s="325" t="s">
        <v>804</v>
      </c>
      <c r="N202" s="328">
        <v>0.30254311007541262</v>
      </c>
    </row>
    <row r="203" spans="1:14" x14ac:dyDescent="0.25">
      <c r="A203" s="325" t="s">
        <v>2067</v>
      </c>
      <c r="B203" s="328">
        <v>3.6034081343388311</v>
      </c>
      <c r="D203" s="325" t="s">
        <v>1329</v>
      </c>
      <c r="E203" s="328">
        <v>2.4063990839102991</v>
      </c>
      <c r="G203" s="336">
        <v>700000</v>
      </c>
      <c r="H203" s="328">
        <v>2.4063990839102991</v>
      </c>
      <c r="M203" s="325" t="s">
        <v>1431</v>
      </c>
      <c r="N203" s="328">
        <v>0.27245452480940668</v>
      </c>
    </row>
    <row r="204" spans="1:14" x14ac:dyDescent="0.25">
      <c r="A204" s="325" t="s">
        <v>1237</v>
      </c>
      <c r="B204" s="328">
        <v>3.6031103733466439</v>
      </c>
      <c r="D204" s="325" t="s">
        <v>2234</v>
      </c>
      <c r="E204" s="328">
        <v>2.4011357942493055</v>
      </c>
      <c r="G204" s="336">
        <v>8400</v>
      </c>
      <c r="H204" s="328">
        <v>2.4011357942493055</v>
      </c>
      <c r="M204" s="325" t="s">
        <v>2237</v>
      </c>
      <c r="N204" s="328">
        <v>0.27024267594996432</v>
      </c>
    </row>
    <row r="205" spans="1:14" x14ac:dyDescent="0.25">
      <c r="A205" s="325" t="s">
        <v>672</v>
      </c>
      <c r="B205" s="328">
        <v>3.5836729738092705</v>
      </c>
      <c r="D205" s="325" t="s">
        <v>677</v>
      </c>
      <c r="E205" s="328">
        <v>2.3028307083144774</v>
      </c>
      <c r="G205" s="336">
        <v>535000</v>
      </c>
      <c r="H205" s="328">
        <v>2.3028307083144774</v>
      </c>
      <c r="M205" s="325" t="s">
        <v>3425</v>
      </c>
      <c r="N205" s="328">
        <v>0.26749306679249474</v>
      </c>
    </row>
    <row r="206" spans="1:14" x14ac:dyDescent="0.25">
      <c r="A206" s="325" t="s">
        <v>1809</v>
      </c>
      <c r="B206" s="328">
        <v>3.5690598572727859</v>
      </c>
      <c r="D206" s="325" t="s">
        <v>3225</v>
      </c>
      <c r="E206" s="328">
        <v>2.3004121605588721</v>
      </c>
      <c r="G206" s="336">
        <v>850000</v>
      </c>
      <c r="H206" s="328">
        <v>2.3004121605588721</v>
      </c>
      <c r="M206" s="325" t="s">
        <v>380</v>
      </c>
      <c r="N206" s="328">
        <v>0.26289533663628117</v>
      </c>
    </row>
    <row r="207" spans="1:14" x14ac:dyDescent="0.25">
      <c r="A207" s="325" t="s">
        <v>1242</v>
      </c>
      <c r="B207" s="328">
        <v>3.5613126864597793</v>
      </c>
      <c r="D207" s="325" t="s">
        <v>1506</v>
      </c>
      <c r="E207" s="328">
        <v>2.2869184273395518</v>
      </c>
      <c r="G207" s="336">
        <v>220000</v>
      </c>
      <c r="H207" s="328">
        <v>2.2869184273395518</v>
      </c>
      <c r="M207" s="325" t="s">
        <v>2177</v>
      </c>
      <c r="N207" s="328">
        <v>0.25211925839617705</v>
      </c>
    </row>
    <row r="208" spans="1:14" x14ac:dyDescent="0.25">
      <c r="A208" s="325" t="s">
        <v>3413</v>
      </c>
      <c r="B208" s="328">
        <v>3.4709044071987143</v>
      </c>
      <c r="D208" s="325" t="s">
        <v>908</v>
      </c>
      <c r="E208" s="328">
        <v>2.2737135573152165</v>
      </c>
      <c r="G208" s="336">
        <v>65200</v>
      </c>
      <c r="H208" s="328">
        <v>2.2737135573152165</v>
      </c>
      <c r="M208" s="325" t="s">
        <v>2001</v>
      </c>
      <c r="N208" s="328">
        <v>0.17648348087732393</v>
      </c>
    </row>
    <row r="209" spans="1:14" x14ac:dyDescent="0.25">
      <c r="A209" s="325" t="s">
        <v>838</v>
      </c>
      <c r="B209" s="328">
        <v>3.4251342582189106</v>
      </c>
      <c r="D209" s="325" t="s">
        <v>3196</v>
      </c>
      <c r="E209" s="328">
        <v>2.2358012279156236</v>
      </c>
      <c r="G209" s="336">
        <v>650000</v>
      </c>
      <c r="H209" s="328">
        <v>2.2358012279156236</v>
      </c>
      <c r="M209" s="325" t="s">
        <v>1351</v>
      </c>
      <c r="N209" s="328">
        <v>0.1554239592894234</v>
      </c>
    </row>
    <row r="210" spans="1:14" x14ac:dyDescent="0.25">
      <c r="A210" s="325" t="s">
        <v>1345</v>
      </c>
      <c r="B210" s="328">
        <v>3.4161010317277185</v>
      </c>
      <c r="D210" s="325" t="s">
        <v>3274</v>
      </c>
      <c r="E210" s="328">
        <v>2.2311582349311836</v>
      </c>
      <c r="G210" s="336">
        <v>2200000</v>
      </c>
      <c r="H210" s="328">
        <v>2.2311582349311836</v>
      </c>
      <c r="M210" s="325" t="s">
        <v>1996</v>
      </c>
      <c r="N210" s="328">
        <v>0.14406814765495832</v>
      </c>
    </row>
    <row r="211" spans="1:14" x14ac:dyDescent="0.25">
      <c r="A211" s="325" t="s">
        <v>151</v>
      </c>
      <c r="B211" s="328">
        <v>3.4020450608554018</v>
      </c>
      <c r="D211" s="325" t="s">
        <v>2059</v>
      </c>
      <c r="E211" s="328">
        <v>2.2103606215555249</v>
      </c>
      <c r="G211" s="336">
        <v>73000</v>
      </c>
      <c r="H211" s="328">
        <v>2.2103606215555249</v>
      </c>
      <c r="M211" s="325" t="s">
        <v>1819</v>
      </c>
      <c r="N211" s="328">
        <v>0.12248638731046226</v>
      </c>
    </row>
    <row r="212" spans="1:14" x14ac:dyDescent="0.25">
      <c r="A212" s="325" t="s">
        <v>3517</v>
      </c>
      <c r="B212" s="328">
        <v>3.3753682493405526</v>
      </c>
      <c r="D212" s="325" t="s">
        <v>2100</v>
      </c>
      <c r="E212" s="328">
        <v>2.1552705710833795</v>
      </c>
      <c r="G212" s="336">
        <v>65000</v>
      </c>
      <c r="H212" s="328">
        <v>2.1552705710833795</v>
      </c>
      <c r="M212" s="325" t="s">
        <v>2253</v>
      </c>
      <c r="N212" s="328">
        <v>0.10834379290656285</v>
      </c>
    </row>
    <row r="213" spans="1:14" x14ac:dyDescent="0.25">
      <c r="A213" s="325" t="s">
        <v>2165</v>
      </c>
      <c r="B213" s="328">
        <v>3.3187206048982425</v>
      </c>
      <c r="D213" s="325" t="s">
        <v>3192</v>
      </c>
      <c r="E213" s="328">
        <v>2.1097395087372885</v>
      </c>
      <c r="G213" s="336">
        <v>400000</v>
      </c>
      <c r="H213" s="328">
        <v>2.1097395087372885</v>
      </c>
      <c r="M213" s="325" t="s">
        <v>2156</v>
      </c>
      <c r="N213" s="328">
        <v>9.9657192867559877E-2</v>
      </c>
    </row>
    <row r="214" spans="1:14" x14ac:dyDescent="0.25">
      <c r="A214" s="325" t="s">
        <v>830</v>
      </c>
      <c r="B214" s="328">
        <v>3.3031241231439301</v>
      </c>
      <c r="D214" s="325" t="s">
        <v>2138</v>
      </c>
      <c r="E214" s="328">
        <v>2.1088153415157458</v>
      </c>
      <c r="G214" s="336">
        <v>210000</v>
      </c>
      <c r="H214" s="328">
        <v>2.1088153415157458</v>
      </c>
      <c r="M214" s="325" t="s">
        <v>2215</v>
      </c>
      <c r="N214" s="328">
        <v>8.8595018384523883E-2</v>
      </c>
    </row>
    <row r="215" spans="1:14" x14ac:dyDescent="0.25">
      <c r="A215" s="325" t="s">
        <v>1693</v>
      </c>
      <c r="B215" s="328">
        <v>3.2950956016156918</v>
      </c>
      <c r="D215" s="325" t="s">
        <v>1114</v>
      </c>
      <c r="E215" s="328">
        <v>2.1013518684033219</v>
      </c>
      <c r="G215" s="336">
        <v>75000</v>
      </c>
      <c r="H215" s="328">
        <v>2.1013518684033219</v>
      </c>
      <c r="M215" s="325" t="s">
        <v>2238</v>
      </c>
      <c r="N215" s="328">
        <v>8.2236033925224647E-2</v>
      </c>
    </row>
    <row r="216" spans="1:14" x14ac:dyDescent="0.25">
      <c r="A216" s="325" t="s">
        <v>826</v>
      </c>
      <c r="B216" s="328">
        <v>3.290068296570237</v>
      </c>
      <c r="D216" s="325" t="s">
        <v>3219</v>
      </c>
      <c r="E216" s="328">
        <v>2.0900321130813513</v>
      </c>
      <c r="G216" s="336">
        <v>138000</v>
      </c>
      <c r="H216" s="328">
        <v>2.0900321130813513</v>
      </c>
      <c r="M216" s="325" t="s">
        <v>2244</v>
      </c>
      <c r="N216" s="328">
        <v>7.3101787002993079E-2</v>
      </c>
    </row>
    <row r="217" spans="1:14" x14ac:dyDescent="0.25">
      <c r="A217" s="325" t="s">
        <v>1535</v>
      </c>
      <c r="B217" s="328">
        <v>3.2735820294885292</v>
      </c>
      <c r="D217" s="325" t="s">
        <v>1887</v>
      </c>
      <c r="E217" s="328">
        <v>2.0613270566471433</v>
      </c>
      <c r="G217" s="336">
        <v>150000</v>
      </c>
      <c r="H217" s="328">
        <v>2.0613270566471433</v>
      </c>
      <c r="M217" s="325" t="s">
        <v>1981</v>
      </c>
      <c r="N217" s="328">
        <v>5.042385167923541E-2</v>
      </c>
    </row>
    <row r="218" spans="1:14" x14ac:dyDescent="0.25">
      <c r="A218" s="325" t="s">
        <v>1206</v>
      </c>
      <c r="B218" s="328">
        <v>3.2244420717289941</v>
      </c>
      <c r="D218" s="325" t="s">
        <v>1953</v>
      </c>
      <c r="E218" s="328">
        <v>2.0169540671694164</v>
      </c>
      <c r="G218" s="336">
        <v>5000</v>
      </c>
      <c r="H218" s="328">
        <v>2.0169540671694164</v>
      </c>
      <c r="M218" s="325" t="s">
        <v>1108</v>
      </c>
      <c r="N218" s="328">
        <v>4.6080908878213318E-2</v>
      </c>
    </row>
    <row r="219" spans="1:14" x14ac:dyDescent="0.25">
      <c r="A219" s="325" t="s">
        <v>1297</v>
      </c>
      <c r="B219" s="328">
        <v>3.2244420717289941</v>
      </c>
      <c r="D219" s="325" t="s">
        <v>745</v>
      </c>
      <c r="E219" s="328">
        <v>2.0169540671694155</v>
      </c>
      <c r="G219" s="336">
        <v>30000</v>
      </c>
      <c r="H219" s="328">
        <v>2.0169540671694155</v>
      </c>
      <c r="M219" s="325" t="s">
        <v>214</v>
      </c>
      <c r="N219" s="328">
        <v>2.5904929988582327E-2</v>
      </c>
    </row>
    <row r="220" spans="1:14" x14ac:dyDescent="0.25">
      <c r="A220" s="325" t="s">
        <v>2176</v>
      </c>
      <c r="B220" s="328">
        <v>3.2130901607844891</v>
      </c>
      <c r="D220" s="325" t="s">
        <v>1048</v>
      </c>
      <c r="E220" s="328">
        <v>2.004117567307925</v>
      </c>
      <c r="G220" s="336">
        <v>7572</v>
      </c>
      <c r="H220" s="328">
        <v>2.004117567307925</v>
      </c>
      <c r="M220" s="325" t="s">
        <v>3435</v>
      </c>
      <c r="N220" s="328">
        <v>1.4543900127522552E-2</v>
      </c>
    </row>
    <row r="221" spans="1:14" x14ac:dyDescent="0.25">
      <c r="A221" s="325" t="s">
        <v>3406</v>
      </c>
      <c r="B221" s="328">
        <v>3.2119586002601457</v>
      </c>
      <c r="D221" s="325" t="s">
        <v>2043</v>
      </c>
      <c r="E221" s="328">
        <v>1.9762133164527651</v>
      </c>
      <c r="G221" s="336">
        <v>350000</v>
      </c>
      <c r="H221" s="328">
        <v>1.9762133164527651</v>
      </c>
      <c r="M221" s="325" t="s">
        <v>1735</v>
      </c>
      <c r="N221" s="328">
        <v>1.3156370670580264E-2</v>
      </c>
    </row>
    <row r="222" spans="1:14" x14ac:dyDescent="0.25">
      <c r="A222" s="325" t="s">
        <v>2222</v>
      </c>
      <c r="B222" s="328">
        <v>3.0552974681052003</v>
      </c>
      <c r="D222" s="325" t="s">
        <v>3428</v>
      </c>
      <c r="E222" s="328">
        <v>1.9707119898467831</v>
      </c>
      <c r="G222" s="336">
        <v>632000</v>
      </c>
      <c r="H222" s="328">
        <v>1.9707119898467831</v>
      </c>
      <c r="M222" s="325" t="s">
        <v>2153</v>
      </c>
      <c r="N222" s="328">
        <v>8.7867305896489438E-3</v>
      </c>
    </row>
    <row r="223" spans="1:14" x14ac:dyDescent="0.25">
      <c r="A223" s="325" t="s">
        <v>976</v>
      </c>
      <c r="B223" s="328">
        <v>3.0170238901285309</v>
      </c>
      <c r="D223" s="325" t="s">
        <v>2225</v>
      </c>
      <c r="E223" s="328">
        <v>1.9578133727385831</v>
      </c>
      <c r="G223" s="336">
        <v>0</v>
      </c>
      <c r="H223" s="328">
        <v>1.9578133727385831</v>
      </c>
      <c r="M223" s="325" t="s">
        <v>984</v>
      </c>
      <c r="N223" s="328">
        <v>5.7423868735882204E-3</v>
      </c>
    </row>
    <row r="224" spans="1:14" x14ac:dyDescent="0.25">
      <c r="A224" s="325" t="s">
        <v>1121</v>
      </c>
      <c r="B224" s="328">
        <v>2.9379087722948869</v>
      </c>
      <c r="D224" s="325" t="s">
        <v>2113</v>
      </c>
      <c r="E224" s="328">
        <v>1.9535132981791867</v>
      </c>
      <c r="G224" s="336">
        <v>1400000</v>
      </c>
      <c r="H224" s="328">
        <v>1.9535132981791867</v>
      </c>
      <c r="M224" s="325" t="s">
        <v>2157</v>
      </c>
      <c r="N224" s="328">
        <v>5.9550895462218742E-4</v>
      </c>
    </row>
    <row r="225" spans="1:8" x14ac:dyDescent="0.25">
      <c r="A225" s="325" t="s">
        <v>3415</v>
      </c>
      <c r="B225" s="328">
        <v>2.928153777161739</v>
      </c>
      <c r="D225" s="325" t="s">
        <v>2188</v>
      </c>
      <c r="E225" s="328">
        <v>1.9160370144959786</v>
      </c>
      <c r="G225" s="336">
        <v>1820000</v>
      </c>
      <c r="H225" s="328">
        <v>1.9160370144959786</v>
      </c>
    </row>
    <row r="226" spans="1:8" x14ac:dyDescent="0.25">
      <c r="A226" s="325" t="s">
        <v>1976</v>
      </c>
      <c r="B226" s="328">
        <v>2.7884860392531912</v>
      </c>
      <c r="D226" s="325" t="s">
        <v>3369</v>
      </c>
      <c r="E226" s="328">
        <v>1.8687413210057913</v>
      </c>
      <c r="G226" s="336">
        <v>169540.8</v>
      </c>
      <c r="H226" s="328">
        <v>1.8687413210057913</v>
      </c>
    </row>
    <row r="227" spans="1:8" x14ac:dyDescent="0.25">
      <c r="A227" s="325" t="s">
        <v>963</v>
      </c>
      <c r="B227" s="328">
        <v>2.6297328064102059</v>
      </c>
      <c r="D227" s="325" t="s">
        <v>842</v>
      </c>
      <c r="E227" s="328">
        <v>1.8618037543102308</v>
      </c>
      <c r="G227" s="336">
        <v>50000</v>
      </c>
      <c r="H227" s="328">
        <v>1.8618037543102308</v>
      </c>
    </row>
    <row r="228" spans="1:8" x14ac:dyDescent="0.25">
      <c r="A228" s="325" t="s">
        <v>1268</v>
      </c>
      <c r="B228" s="328">
        <v>2.5310640153708244</v>
      </c>
      <c r="D228" s="325" t="s">
        <v>1776</v>
      </c>
      <c r="E228" s="328">
        <v>1.8415667569807717</v>
      </c>
      <c r="G228" s="336">
        <v>23000</v>
      </c>
      <c r="H228" s="328">
        <v>1.8415667569807717</v>
      </c>
    </row>
    <row r="229" spans="1:8" x14ac:dyDescent="0.25">
      <c r="A229" s="325" t="s">
        <v>3524</v>
      </c>
      <c r="B229" s="328">
        <v>2.5120177502348255</v>
      </c>
      <c r="D229" s="325" t="s">
        <v>770</v>
      </c>
      <c r="E229" s="328">
        <v>1.8335946065176514</v>
      </c>
      <c r="G229" s="336">
        <v>55000</v>
      </c>
      <c r="H229" s="328">
        <v>1.8335946065176514</v>
      </c>
    </row>
    <row r="230" spans="1:8" x14ac:dyDescent="0.25">
      <c r="A230" s="325" t="s">
        <v>331</v>
      </c>
      <c r="B230" s="328">
        <v>2.4819862272379751</v>
      </c>
      <c r="D230" s="325" t="s">
        <v>1914</v>
      </c>
      <c r="E230" s="328">
        <v>1.8287286661770839</v>
      </c>
      <c r="G230" s="336">
        <v>125000</v>
      </c>
      <c r="H230" s="328">
        <v>1.8287286661770839</v>
      </c>
    </row>
    <row r="231" spans="1:8" x14ac:dyDescent="0.25">
      <c r="A231" s="325" t="s">
        <v>2940</v>
      </c>
      <c r="B231" s="328">
        <v>2.4616022176665089</v>
      </c>
      <c r="D231" s="325" t="s">
        <v>2231</v>
      </c>
      <c r="E231" s="328">
        <v>1.7456122924574866</v>
      </c>
      <c r="G231" s="336">
        <v>0</v>
      </c>
      <c r="H231" s="328">
        <v>1.7456122924574866</v>
      </c>
    </row>
    <row r="232" spans="1:8" x14ac:dyDescent="0.25">
      <c r="A232" s="325" t="s">
        <v>2199</v>
      </c>
      <c r="B232" s="328">
        <v>2.450317531350406</v>
      </c>
      <c r="D232" s="325" t="s">
        <v>254</v>
      </c>
      <c r="E232" s="328">
        <v>1.6797215546068573</v>
      </c>
      <c r="G232" s="336">
        <v>420000</v>
      </c>
      <c r="H232" s="328">
        <v>1.6797215546068573</v>
      </c>
    </row>
    <row r="233" spans="1:8" x14ac:dyDescent="0.25">
      <c r="A233" s="325" t="s">
        <v>2012</v>
      </c>
      <c r="B233" s="328">
        <v>2.4425581423229699</v>
      </c>
      <c r="D233" s="325" t="s">
        <v>2136</v>
      </c>
      <c r="E233" s="328">
        <v>1.6719887659374693</v>
      </c>
      <c r="G233" s="336">
        <v>550000</v>
      </c>
      <c r="H233" s="328">
        <v>1.6719887659374693</v>
      </c>
    </row>
    <row r="234" spans="1:8" x14ac:dyDescent="0.25">
      <c r="A234" s="325" t="s">
        <v>2138</v>
      </c>
      <c r="B234" s="328">
        <v>2.3782493686636297</v>
      </c>
      <c r="D234" s="325" t="s">
        <v>879</v>
      </c>
      <c r="E234" s="328">
        <v>1.6442724435261946</v>
      </c>
      <c r="G234" s="336">
        <v>650000</v>
      </c>
      <c r="H234" s="328">
        <v>1.6442724435261946</v>
      </c>
    </row>
    <row r="235" spans="1:8" x14ac:dyDescent="0.25">
      <c r="A235" s="325" t="s">
        <v>2201</v>
      </c>
      <c r="B235" s="328">
        <v>2.3582771708026953</v>
      </c>
      <c r="D235" s="325" t="s">
        <v>367</v>
      </c>
      <c r="E235" s="328">
        <v>1.6383295506793407</v>
      </c>
      <c r="G235" s="336">
        <v>10000</v>
      </c>
      <c r="H235" s="328">
        <v>1.6383295506793407</v>
      </c>
    </row>
    <row r="236" spans="1:8" x14ac:dyDescent="0.25">
      <c r="A236" s="325" t="s">
        <v>1062</v>
      </c>
      <c r="B236" s="328">
        <v>2.3315937040637564</v>
      </c>
      <c r="D236" s="325" t="s">
        <v>695</v>
      </c>
      <c r="E236" s="328">
        <v>1.6260481994113121</v>
      </c>
      <c r="G236" s="336">
        <v>50000</v>
      </c>
      <c r="H236" s="328">
        <v>1.6260481994113121</v>
      </c>
    </row>
    <row r="237" spans="1:8" x14ac:dyDescent="0.25">
      <c r="A237" s="325" t="s">
        <v>1715</v>
      </c>
      <c r="B237" s="328">
        <v>2.3165204787554439</v>
      </c>
      <c r="D237" s="325" t="s">
        <v>740</v>
      </c>
      <c r="E237" s="328">
        <v>1.6135632537355331</v>
      </c>
      <c r="G237" s="336">
        <v>50000</v>
      </c>
      <c r="H237" s="328">
        <v>1.6135632537355331</v>
      </c>
    </row>
    <row r="238" spans="1:8" x14ac:dyDescent="0.25">
      <c r="A238" s="325" t="s">
        <v>287</v>
      </c>
      <c r="B238" s="328">
        <v>2.2729752520811797</v>
      </c>
      <c r="D238" s="325" t="s">
        <v>401</v>
      </c>
      <c r="E238" s="328">
        <v>1.5757453649761066</v>
      </c>
      <c r="G238" s="336">
        <v>34000</v>
      </c>
      <c r="H238" s="328">
        <v>1.5757453649761066</v>
      </c>
    </row>
    <row r="239" spans="1:8" x14ac:dyDescent="0.25">
      <c r="A239" s="325" t="s">
        <v>2154</v>
      </c>
      <c r="B239" s="328">
        <v>2.2660426775623326</v>
      </c>
      <c r="D239" s="325" t="s">
        <v>2144</v>
      </c>
      <c r="E239" s="328">
        <v>1.5513405379092957</v>
      </c>
      <c r="G239" s="336">
        <v>151500</v>
      </c>
      <c r="H239" s="328">
        <v>1.5513405379092957</v>
      </c>
    </row>
    <row r="240" spans="1:8" x14ac:dyDescent="0.25">
      <c r="A240" s="325" t="s">
        <v>2028</v>
      </c>
      <c r="B240" s="328">
        <v>2.2435505407847725</v>
      </c>
      <c r="D240" s="325" t="s">
        <v>3421</v>
      </c>
      <c r="E240" s="328">
        <v>1.5459952924853577</v>
      </c>
      <c r="G240" s="336">
        <v>15000</v>
      </c>
      <c r="H240" s="328">
        <v>1.5459952924853577</v>
      </c>
    </row>
    <row r="241" spans="1:8" x14ac:dyDescent="0.25">
      <c r="A241" s="325" t="s">
        <v>716</v>
      </c>
      <c r="B241" s="328">
        <v>2.2324556799207462</v>
      </c>
      <c r="D241" s="325" t="s">
        <v>800</v>
      </c>
      <c r="E241" s="328">
        <v>1.5355662384492226</v>
      </c>
      <c r="G241" s="336">
        <v>350000</v>
      </c>
      <c r="H241" s="328">
        <v>1.5355662384492226</v>
      </c>
    </row>
    <row r="242" spans="1:8" x14ac:dyDescent="0.25">
      <c r="A242" s="325" t="s">
        <v>2139</v>
      </c>
      <c r="B242" s="328">
        <v>2.1605949885729148</v>
      </c>
      <c r="D242" s="325" t="s">
        <v>813</v>
      </c>
      <c r="E242" s="328">
        <v>1.4861766810722017</v>
      </c>
      <c r="G242" s="336">
        <v>150000</v>
      </c>
      <c r="H242" s="328">
        <v>1.4861766810722017</v>
      </c>
    </row>
    <row r="243" spans="1:8" x14ac:dyDescent="0.25">
      <c r="A243" s="325" t="s">
        <v>2223</v>
      </c>
      <c r="B243" s="328">
        <v>2.1161399596875783</v>
      </c>
      <c r="D243" s="325" t="s">
        <v>1919</v>
      </c>
      <c r="E243" s="328">
        <v>1.4777761629448591</v>
      </c>
      <c r="G243" s="336">
        <v>76692</v>
      </c>
      <c r="H243" s="328">
        <v>1.4777761629448591</v>
      </c>
    </row>
    <row r="244" spans="1:8" x14ac:dyDescent="0.25">
      <c r="A244" s="325" t="s">
        <v>729</v>
      </c>
      <c r="B244" s="328">
        <v>2.1112767643377115</v>
      </c>
      <c r="D244" s="325" t="s">
        <v>3000</v>
      </c>
      <c r="E244" s="328">
        <v>1.4701851930079053</v>
      </c>
      <c r="G244" s="336">
        <v>403040</v>
      </c>
      <c r="H244" s="328">
        <v>1.4701851930079053</v>
      </c>
    </row>
    <row r="245" spans="1:8" x14ac:dyDescent="0.25">
      <c r="A245" s="325" t="s">
        <v>1438</v>
      </c>
      <c r="B245" s="328">
        <v>2.0789286347805267</v>
      </c>
      <c r="D245" s="325" t="s">
        <v>1872</v>
      </c>
      <c r="E245" s="328">
        <v>1.4647935076931289</v>
      </c>
      <c r="G245" s="336">
        <v>182345</v>
      </c>
      <c r="H245" s="328">
        <v>1.4647935076931289</v>
      </c>
    </row>
    <row r="246" spans="1:8" x14ac:dyDescent="0.25">
      <c r="A246" s="325" t="s">
        <v>677</v>
      </c>
      <c r="B246" s="328">
        <v>2.0570718593485551</v>
      </c>
      <c r="D246" s="325" t="s">
        <v>1882</v>
      </c>
      <c r="E246" s="328">
        <v>1.4618253789050817</v>
      </c>
      <c r="G246" s="336">
        <v>190161</v>
      </c>
      <c r="H246" s="328">
        <v>1.4618253789050817</v>
      </c>
    </row>
    <row r="247" spans="1:8" x14ac:dyDescent="0.25">
      <c r="A247" s="325" t="s">
        <v>3225</v>
      </c>
      <c r="B247" s="328">
        <v>2.0549114198031804</v>
      </c>
      <c r="D247" s="325" t="s">
        <v>1032</v>
      </c>
      <c r="E247" s="328">
        <v>1.4340156692220625</v>
      </c>
      <c r="G247" s="336">
        <v>133817.97</v>
      </c>
      <c r="H247" s="328">
        <v>1.4340156692220625</v>
      </c>
    </row>
    <row r="248" spans="1:8" x14ac:dyDescent="0.25">
      <c r="A248" s="325" t="s">
        <v>1506</v>
      </c>
      <c r="B248" s="328">
        <v>2.0428577422215852</v>
      </c>
      <c r="D248" s="325" t="s">
        <v>1856</v>
      </c>
      <c r="E248" s="328">
        <v>1.4241893173894298</v>
      </c>
      <c r="G248" s="336">
        <v>227406</v>
      </c>
      <c r="H248" s="328">
        <v>1.4241893173894298</v>
      </c>
    </row>
    <row r="249" spans="1:8" x14ac:dyDescent="0.25">
      <c r="A249" s="325" t="s">
        <v>3196</v>
      </c>
      <c r="B249" s="328">
        <v>2.0419916119809098</v>
      </c>
      <c r="D249" s="325" t="s">
        <v>2173</v>
      </c>
      <c r="E249" s="328">
        <v>1.2860652734897424</v>
      </c>
      <c r="G249" s="336">
        <v>1280000</v>
      </c>
      <c r="H249" s="328">
        <v>1.2860652734897424</v>
      </c>
    </row>
    <row r="250" spans="1:8" x14ac:dyDescent="0.25">
      <c r="A250" s="325" t="s">
        <v>908</v>
      </c>
      <c r="B250" s="328">
        <v>2.0310621002600016</v>
      </c>
      <c r="D250" s="325" t="s">
        <v>1971</v>
      </c>
      <c r="E250" s="328">
        <v>1.2801769953602424</v>
      </c>
      <c r="G250" s="336">
        <v>198000</v>
      </c>
      <c r="H250" s="328">
        <v>1.2801769953602424</v>
      </c>
    </row>
    <row r="251" spans="1:8" x14ac:dyDescent="0.25">
      <c r="A251" s="325" t="s">
        <v>1687</v>
      </c>
      <c r="B251" s="328">
        <v>2.0204224462943823</v>
      </c>
      <c r="D251" s="325" t="s">
        <v>1209</v>
      </c>
      <c r="E251" s="328">
        <v>1.233066014960652</v>
      </c>
      <c r="G251" s="336">
        <v>1760000</v>
      </c>
      <c r="H251" s="328">
        <v>1.233066014960652</v>
      </c>
    </row>
    <row r="252" spans="1:8" x14ac:dyDescent="0.25">
      <c r="A252" s="325" t="s">
        <v>3192</v>
      </c>
      <c r="B252" s="328">
        <v>2.0186220254373111</v>
      </c>
      <c r="D252" s="325" t="s">
        <v>1461</v>
      </c>
      <c r="E252" s="328">
        <v>1.2263669620088495</v>
      </c>
      <c r="G252" s="336">
        <v>400000</v>
      </c>
      <c r="H252" s="328">
        <v>1.2263669620088495</v>
      </c>
    </row>
    <row r="253" spans="1:8" x14ac:dyDescent="0.25">
      <c r="A253" s="325" t="s">
        <v>3274</v>
      </c>
      <c r="B253" s="328">
        <v>1.9930482958471825</v>
      </c>
      <c r="D253" s="325" t="s">
        <v>2251</v>
      </c>
      <c r="E253" s="328">
        <v>1.1804275021969681</v>
      </c>
      <c r="G253" s="336">
        <v>483000</v>
      </c>
      <c r="H253" s="328">
        <v>1.1804275021969681</v>
      </c>
    </row>
    <row r="254" spans="1:8" x14ac:dyDescent="0.25">
      <c r="A254" s="325" t="s">
        <v>2994</v>
      </c>
      <c r="B254" s="328">
        <v>1.9645875598675975</v>
      </c>
      <c r="D254" s="325" t="s">
        <v>394</v>
      </c>
      <c r="E254" s="328">
        <v>1.1727296800473441</v>
      </c>
      <c r="G254" s="336">
        <v>16000</v>
      </c>
      <c r="H254" s="328">
        <v>1.1727296800473441</v>
      </c>
    </row>
    <row r="255" spans="1:8" x14ac:dyDescent="0.25">
      <c r="A255" s="325" t="s">
        <v>1293</v>
      </c>
      <c r="B255" s="328">
        <v>1.9346652430373965</v>
      </c>
      <c r="D255" s="325" t="s">
        <v>1470</v>
      </c>
      <c r="E255" s="328">
        <v>1.1508494895211505</v>
      </c>
      <c r="G255" s="336">
        <v>240000</v>
      </c>
      <c r="H255" s="328">
        <v>1.1508494895211505</v>
      </c>
    </row>
    <row r="256" spans="1:8" x14ac:dyDescent="0.25">
      <c r="A256" s="325" t="s">
        <v>3412</v>
      </c>
      <c r="B256" s="328">
        <v>1.9331405056903854</v>
      </c>
      <c r="D256" s="325" t="s">
        <v>1425</v>
      </c>
      <c r="E256" s="328">
        <v>1.1239746296532778</v>
      </c>
      <c r="G256" s="336">
        <v>486000</v>
      </c>
      <c r="H256" s="328">
        <v>1.1239746296532778</v>
      </c>
    </row>
    <row r="257" spans="1:8" x14ac:dyDescent="0.25">
      <c r="A257" s="325" t="s">
        <v>2100</v>
      </c>
      <c r="B257" s="328">
        <v>1.9252593883910718</v>
      </c>
      <c r="D257" s="325" t="s">
        <v>1483</v>
      </c>
      <c r="E257" s="328">
        <v>1.1163606232240026</v>
      </c>
      <c r="G257" s="336">
        <v>450000</v>
      </c>
      <c r="H257" s="328">
        <v>1.1163606232240026</v>
      </c>
    </row>
    <row r="258" spans="1:8" x14ac:dyDescent="0.25">
      <c r="A258" s="325" t="s">
        <v>2228</v>
      </c>
      <c r="B258" s="328">
        <v>1.9248374049062762</v>
      </c>
      <c r="D258" s="325" t="s">
        <v>3286</v>
      </c>
      <c r="E258" s="328">
        <v>1.1015860593663755</v>
      </c>
      <c r="G258" s="336">
        <v>87000</v>
      </c>
      <c r="H258" s="328">
        <v>1.1015860593663755</v>
      </c>
    </row>
    <row r="259" spans="1:8" x14ac:dyDescent="0.25">
      <c r="A259" s="325" t="s">
        <v>1114</v>
      </c>
      <c r="B259" s="328">
        <v>1.8770949073568104</v>
      </c>
      <c r="D259" s="325" t="s">
        <v>1419</v>
      </c>
      <c r="E259" s="328">
        <v>1.1012569206745011</v>
      </c>
      <c r="G259" s="336">
        <v>180000</v>
      </c>
      <c r="H259" s="328">
        <v>1.1012569206745011</v>
      </c>
    </row>
    <row r="260" spans="1:8" x14ac:dyDescent="0.25">
      <c r="A260" s="325" t="s">
        <v>3520</v>
      </c>
      <c r="B260" s="328">
        <v>1.8710357713024737</v>
      </c>
      <c r="D260" s="325" t="s">
        <v>1844</v>
      </c>
      <c r="E260" s="328">
        <v>1.0749476332794523</v>
      </c>
      <c r="G260" s="336">
        <v>300000</v>
      </c>
      <c r="H260" s="328">
        <v>1.0749476332794523</v>
      </c>
    </row>
    <row r="261" spans="1:8" x14ac:dyDescent="0.25">
      <c r="A261" s="325" t="s">
        <v>3219</v>
      </c>
      <c r="B261" s="328">
        <v>1.866983200037873</v>
      </c>
      <c r="D261" s="325" t="s">
        <v>326</v>
      </c>
      <c r="E261" s="328">
        <v>1.0615547721944292</v>
      </c>
      <c r="G261" s="336">
        <v>3800</v>
      </c>
      <c r="H261" s="328">
        <v>1.0615547721944292</v>
      </c>
    </row>
    <row r="262" spans="1:8" x14ac:dyDescent="0.25">
      <c r="A262" s="325" t="s">
        <v>1887</v>
      </c>
      <c r="B262" s="328">
        <v>1.8413415566471434</v>
      </c>
      <c r="D262" s="325" t="s">
        <v>1540</v>
      </c>
      <c r="E262" s="328">
        <v>1.02393259984185</v>
      </c>
      <c r="G262" s="336">
        <v>57799</v>
      </c>
      <c r="H262" s="328">
        <v>1.02393259984185</v>
      </c>
    </row>
    <row r="263" spans="1:8" x14ac:dyDescent="0.25">
      <c r="A263" s="325" t="s">
        <v>2219</v>
      </c>
      <c r="B263" s="328">
        <v>1.83317848086312</v>
      </c>
      <c r="D263" s="325" t="s">
        <v>3418</v>
      </c>
      <c r="E263" s="328">
        <v>1.0231244822541941</v>
      </c>
      <c r="G263" s="336">
        <v>1907211</v>
      </c>
      <c r="H263" s="328">
        <v>1.0231244822541941</v>
      </c>
    </row>
    <row r="264" spans="1:8" x14ac:dyDescent="0.25">
      <c r="A264" s="325" t="s">
        <v>745</v>
      </c>
      <c r="B264" s="328">
        <v>1.8017040671694156</v>
      </c>
      <c r="D264" s="325" t="s">
        <v>3042</v>
      </c>
      <c r="E264" s="328">
        <v>1.0134073657489</v>
      </c>
      <c r="G264" s="336">
        <v>45000</v>
      </c>
      <c r="H264" s="328">
        <v>1.0134073657489</v>
      </c>
    </row>
    <row r="265" spans="1:8" x14ac:dyDescent="0.25">
      <c r="A265" s="325" t="s">
        <v>2043</v>
      </c>
      <c r="B265" s="328">
        <v>1.7653111827401053</v>
      </c>
      <c r="D265" s="325" t="s">
        <v>749</v>
      </c>
      <c r="E265" s="328">
        <v>1.0084770335847082</v>
      </c>
      <c r="G265" s="336">
        <v>80000</v>
      </c>
      <c r="H265" s="328">
        <v>1.0084770335847082</v>
      </c>
    </row>
    <row r="266" spans="1:8" x14ac:dyDescent="0.25">
      <c r="A266" s="325" t="s">
        <v>3428</v>
      </c>
      <c r="B266" s="328">
        <v>1.7603969595150144</v>
      </c>
      <c r="D266" s="325" t="s">
        <v>1682</v>
      </c>
      <c r="E266" s="328">
        <v>1.0084770335847082</v>
      </c>
      <c r="G266" s="336">
        <v>40000</v>
      </c>
      <c r="H266" s="328">
        <v>1.0084770335847082</v>
      </c>
    </row>
    <row r="267" spans="1:8" x14ac:dyDescent="0.25">
      <c r="A267" s="325" t="s">
        <v>2113</v>
      </c>
      <c r="B267" s="328">
        <v>1.7450337178666866</v>
      </c>
      <c r="D267" s="325" t="s">
        <v>1986</v>
      </c>
      <c r="E267" s="328">
        <v>1.0084770335847082</v>
      </c>
      <c r="G267" s="336">
        <v>5000</v>
      </c>
      <c r="H267" s="328">
        <v>1.0084770335847082</v>
      </c>
    </row>
    <row r="268" spans="1:8" x14ac:dyDescent="0.25">
      <c r="A268" s="325" t="s">
        <v>777</v>
      </c>
      <c r="B268" s="328">
        <v>1.7430803124925258</v>
      </c>
      <c r="D268" s="325" t="s">
        <v>2255</v>
      </c>
      <c r="E268" s="328">
        <v>1.0046588622331281</v>
      </c>
      <c r="G268" s="336">
        <v>899635.77</v>
      </c>
      <c r="H268" s="328">
        <v>1.0046588622331281</v>
      </c>
    </row>
    <row r="269" spans="1:8" x14ac:dyDescent="0.25">
      <c r="A269" s="325" t="s">
        <v>2188</v>
      </c>
      <c r="B269" s="328">
        <v>1.7115569154776318</v>
      </c>
      <c r="D269" s="325" t="s">
        <v>1202</v>
      </c>
      <c r="E269" s="328">
        <v>0.98357203553792016</v>
      </c>
      <c r="G269" s="336">
        <v>460000</v>
      </c>
      <c r="H269" s="328">
        <v>0.98357203553792016</v>
      </c>
    </row>
    <row r="270" spans="1:8" x14ac:dyDescent="0.25">
      <c r="A270" s="325" t="s">
        <v>1619</v>
      </c>
      <c r="B270" s="328">
        <v>1.6813886349414033</v>
      </c>
      <c r="D270" s="325" t="s">
        <v>2206</v>
      </c>
      <c r="E270" s="328">
        <v>0.98349675637514689</v>
      </c>
      <c r="G270" s="336">
        <v>997000</v>
      </c>
      <c r="H270" s="328">
        <v>0.98349675637514689</v>
      </c>
    </row>
    <row r="271" spans="1:8" x14ac:dyDescent="0.25">
      <c r="A271" s="325" t="s">
        <v>711</v>
      </c>
      <c r="B271" s="328">
        <v>1.6743417599405597</v>
      </c>
      <c r="D271" s="325" t="s">
        <v>1863</v>
      </c>
      <c r="E271" s="328">
        <v>0.97866062439681711</v>
      </c>
      <c r="G271" s="336">
        <v>330000</v>
      </c>
      <c r="H271" s="328">
        <v>0.97866062439681711</v>
      </c>
    </row>
    <row r="272" spans="1:8" x14ac:dyDescent="0.25">
      <c r="A272" s="325" t="s">
        <v>842</v>
      </c>
      <c r="B272" s="328">
        <v>1.6631114466179233</v>
      </c>
      <c r="D272" s="325" t="s">
        <v>1876</v>
      </c>
      <c r="E272" s="328">
        <v>0.96583242793863677</v>
      </c>
      <c r="G272" s="336">
        <v>166000</v>
      </c>
      <c r="H272" s="328">
        <v>0.96583242793863677</v>
      </c>
    </row>
    <row r="273" spans="1:8" x14ac:dyDescent="0.25">
      <c r="A273" s="325" t="s">
        <v>2235</v>
      </c>
      <c r="B273" s="328">
        <v>1.6591163513107408</v>
      </c>
      <c r="D273" s="325" t="s">
        <v>1332</v>
      </c>
      <c r="E273" s="328">
        <v>0.91580617103908646</v>
      </c>
      <c r="G273" s="336">
        <v>450000</v>
      </c>
      <c r="H273" s="328">
        <v>0.91580617103908646</v>
      </c>
    </row>
    <row r="274" spans="1:8" x14ac:dyDescent="0.25">
      <c r="A274" s="325" t="s">
        <v>2136</v>
      </c>
      <c r="B274" s="328">
        <v>1.6502523374945888</v>
      </c>
      <c r="D274" s="325" t="s">
        <v>1991</v>
      </c>
      <c r="E274" s="328">
        <v>0.88983267669238919</v>
      </c>
      <c r="G274" s="336">
        <v>34000</v>
      </c>
      <c r="H274" s="328">
        <v>0.88983267669238919</v>
      </c>
    </row>
    <row r="275" spans="1:8" x14ac:dyDescent="0.25">
      <c r="A275" s="325" t="s">
        <v>1776</v>
      </c>
      <c r="B275" s="328">
        <v>1.6450341482851196</v>
      </c>
      <c r="D275" s="325" t="s">
        <v>817</v>
      </c>
      <c r="E275" s="328">
        <v>0.84595751662579455</v>
      </c>
      <c r="G275" s="336">
        <v>200000</v>
      </c>
      <c r="H275" s="328">
        <v>0.84595751662579455</v>
      </c>
    </row>
    <row r="276" spans="1:8" x14ac:dyDescent="0.25">
      <c r="A276" s="325" t="s">
        <v>2226</v>
      </c>
      <c r="B276" s="328">
        <v>1.6412000726267948</v>
      </c>
      <c r="D276" s="325" t="s">
        <v>2193</v>
      </c>
      <c r="E276" s="328">
        <v>0.84587509117388471</v>
      </c>
      <c r="G276" s="336">
        <v>250000</v>
      </c>
      <c r="H276" s="328">
        <v>0.84587509117388471</v>
      </c>
    </row>
    <row r="277" spans="1:8" x14ac:dyDescent="0.25">
      <c r="A277" s="325" t="s">
        <v>1479</v>
      </c>
      <c r="B277" s="328">
        <v>1.6080512990027374</v>
      </c>
      <c r="D277" s="325" t="s">
        <v>2239</v>
      </c>
      <c r="E277" s="328">
        <v>0.80559010855754321</v>
      </c>
      <c r="G277" s="336">
        <v>197000</v>
      </c>
      <c r="H277" s="328">
        <v>0.80559010855754321</v>
      </c>
    </row>
    <row r="278" spans="1:8" x14ac:dyDescent="0.25">
      <c r="A278" s="325" t="s">
        <v>2220</v>
      </c>
      <c r="B278" s="328">
        <v>1.6027591396919825</v>
      </c>
      <c r="D278" s="325" t="s">
        <v>2056</v>
      </c>
      <c r="E278" s="328">
        <v>0.79911862488661645</v>
      </c>
      <c r="G278" s="336">
        <v>980000</v>
      </c>
      <c r="H278" s="328">
        <v>0.79911862488661645</v>
      </c>
    </row>
    <row r="279" spans="1:8" x14ac:dyDescent="0.25">
      <c r="A279" s="325" t="s">
        <v>127</v>
      </c>
      <c r="B279" s="328">
        <v>1.5643028445445746</v>
      </c>
      <c r="D279" s="325" t="s">
        <v>2166</v>
      </c>
      <c r="E279" s="328">
        <v>0.79773698979525798</v>
      </c>
      <c r="G279" s="336">
        <v>750000</v>
      </c>
      <c r="H279" s="328">
        <v>0.79773698979525798</v>
      </c>
    </row>
    <row r="280" spans="1:8" x14ac:dyDescent="0.25">
      <c r="A280" s="325" t="s">
        <v>1153</v>
      </c>
      <c r="B280" s="328">
        <v>1.5323782966967261</v>
      </c>
      <c r="D280" s="325" t="s">
        <v>2036</v>
      </c>
      <c r="E280" s="328">
        <v>0.79572982375998846</v>
      </c>
      <c r="G280" s="336">
        <v>769805</v>
      </c>
      <c r="H280" s="328">
        <v>0.79572982375998846</v>
      </c>
    </row>
    <row r="281" spans="1:8" x14ac:dyDescent="0.25">
      <c r="A281" s="325" t="s">
        <v>254</v>
      </c>
      <c r="B281" s="328">
        <v>1.5232942230102946</v>
      </c>
      <c r="D281" s="325" t="s">
        <v>1127</v>
      </c>
      <c r="E281" s="328">
        <v>0.73673175861401552</v>
      </c>
      <c r="G281" s="336">
        <v>250000</v>
      </c>
      <c r="H281" s="328">
        <v>0.73673175861401552</v>
      </c>
    </row>
    <row r="282" spans="1:8" x14ac:dyDescent="0.25">
      <c r="A282" s="325" t="s">
        <v>3516</v>
      </c>
      <c r="B282" s="328">
        <v>1.474149395571646</v>
      </c>
      <c r="D282" s="325" t="s">
        <v>2151</v>
      </c>
      <c r="E282" s="328">
        <v>0.73496797173063289</v>
      </c>
      <c r="G282" s="336">
        <v>2634478</v>
      </c>
      <c r="H282" s="328">
        <v>0.73496797173063289</v>
      </c>
    </row>
    <row r="283" spans="1:8" x14ac:dyDescent="0.25">
      <c r="A283" s="325" t="s">
        <v>740</v>
      </c>
      <c r="B283" s="328">
        <v>1.4413632537355332</v>
      </c>
      <c r="D283" s="325" t="s">
        <v>1101</v>
      </c>
      <c r="E283" s="328">
        <v>0.69220147028601453</v>
      </c>
      <c r="G283" s="336">
        <v>235000</v>
      </c>
      <c r="H283" s="328">
        <v>0.69220147028601453</v>
      </c>
    </row>
    <row r="284" spans="1:8" x14ac:dyDescent="0.25">
      <c r="A284" s="325" t="s">
        <v>3431</v>
      </c>
      <c r="B284" s="328">
        <v>1.4382321791218944</v>
      </c>
      <c r="D284" s="325" t="s">
        <v>949</v>
      </c>
      <c r="E284" s="328">
        <v>0.69019456594721895</v>
      </c>
      <c r="G284" s="336">
        <v>940000</v>
      </c>
      <c r="H284" s="328">
        <v>0.69019456594721895</v>
      </c>
    </row>
    <row r="285" spans="1:8" x14ac:dyDescent="0.25">
      <c r="A285" s="325" t="s">
        <v>2164</v>
      </c>
      <c r="B285" s="328">
        <v>1.4119186978061413</v>
      </c>
      <c r="D285" s="325" t="s">
        <v>186</v>
      </c>
      <c r="E285" s="328">
        <v>0.68344197591618605</v>
      </c>
      <c r="G285" s="336">
        <v>530000</v>
      </c>
      <c r="H285" s="328">
        <v>0.68344197591618605</v>
      </c>
    </row>
    <row r="286" spans="1:8" x14ac:dyDescent="0.25">
      <c r="A286" s="325" t="s">
        <v>2207</v>
      </c>
      <c r="B286" s="328">
        <v>1.3831500000000001</v>
      </c>
      <c r="D286" s="325" t="s">
        <v>1365</v>
      </c>
      <c r="E286" s="328">
        <v>0.67769656656892407</v>
      </c>
      <c r="G286" s="336">
        <v>250000</v>
      </c>
      <c r="H286" s="328">
        <v>0.67769656656892407</v>
      </c>
    </row>
    <row r="287" spans="1:8" x14ac:dyDescent="0.25">
      <c r="A287" s="325" t="s">
        <v>1413</v>
      </c>
      <c r="B287" s="328">
        <v>1.374585465621448</v>
      </c>
      <c r="D287" s="325" t="s">
        <v>1451</v>
      </c>
      <c r="E287" s="328">
        <v>0.67231802238980554</v>
      </c>
      <c r="G287" s="336">
        <v>155000</v>
      </c>
      <c r="H287" s="328">
        <v>0.67231802238980554</v>
      </c>
    </row>
    <row r="288" spans="1:8" x14ac:dyDescent="0.25">
      <c r="A288" s="325" t="s">
        <v>800</v>
      </c>
      <c r="B288" s="328">
        <v>1.3716901055187092</v>
      </c>
      <c r="D288" s="325" t="s">
        <v>2087</v>
      </c>
      <c r="E288" s="328">
        <v>0.65063034424819888</v>
      </c>
      <c r="G288" s="336">
        <v>155000</v>
      </c>
      <c r="H288" s="328">
        <v>0.65063034424819888</v>
      </c>
    </row>
    <row r="289" spans="1:8" x14ac:dyDescent="0.25">
      <c r="A289" s="325" t="s">
        <v>3411</v>
      </c>
      <c r="B289" s="328">
        <v>1.3613183312953656</v>
      </c>
      <c r="D289" s="325" t="s">
        <v>2227</v>
      </c>
      <c r="E289" s="328">
        <v>0.64685576537163836</v>
      </c>
      <c r="G289" s="336">
        <v>0</v>
      </c>
      <c r="H289" s="328">
        <v>0.64685576537163836</v>
      </c>
    </row>
    <row r="290" spans="1:8" x14ac:dyDescent="0.25">
      <c r="A290" s="325" t="s">
        <v>2221</v>
      </c>
      <c r="B290" s="328">
        <v>1.3441842207950616</v>
      </c>
      <c r="D290" s="325" t="s">
        <v>1199</v>
      </c>
      <c r="E290" s="328">
        <v>0.64279762087572945</v>
      </c>
      <c r="G290" s="336">
        <v>3500000</v>
      </c>
      <c r="H290" s="328">
        <v>0.64279762087572945</v>
      </c>
    </row>
    <row r="291" spans="1:8" x14ac:dyDescent="0.25">
      <c r="A291" s="325" t="s">
        <v>969</v>
      </c>
      <c r="B291" s="328">
        <v>1.3436314373469218</v>
      </c>
      <c r="D291" s="325" t="s">
        <v>1524</v>
      </c>
      <c r="E291" s="328">
        <v>0.64236818482996716</v>
      </c>
      <c r="G291" s="336">
        <v>23623</v>
      </c>
      <c r="H291" s="328">
        <v>0.64236818482996716</v>
      </c>
    </row>
    <row r="292" spans="1:8" x14ac:dyDescent="0.25">
      <c r="A292" s="325" t="s">
        <v>813</v>
      </c>
      <c r="B292" s="328">
        <v>1.3275714179143068</v>
      </c>
      <c r="D292" s="325" t="s">
        <v>2216</v>
      </c>
      <c r="E292" s="328">
        <v>0.64084071736065651</v>
      </c>
      <c r="G292" s="336">
        <v>0</v>
      </c>
      <c r="H292" s="328">
        <v>0.64084071736065651</v>
      </c>
    </row>
    <row r="293" spans="1:8" x14ac:dyDescent="0.25">
      <c r="A293" s="325" t="s">
        <v>3000</v>
      </c>
      <c r="B293" s="328">
        <v>1.3132865467045383</v>
      </c>
      <c r="D293" s="325" t="s">
        <v>1623</v>
      </c>
      <c r="E293" s="328">
        <v>0.60026251061551861</v>
      </c>
      <c r="G293" s="336">
        <v>64158.239999999998</v>
      </c>
      <c r="H293" s="328">
        <v>0.60026251061551861</v>
      </c>
    </row>
    <row r="294" spans="1:8" x14ac:dyDescent="0.25">
      <c r="A294" s="325" t="s">
        <v>274</v>
      </c>
      <c r="B294" s="328">
        <v>1.2945135245186152</v>
      </c>
      <c r="D294" s="325" t="s">
        <v>2230</v>
      </c>
      <c r="E294" s="328">
        <v>0.58909645911763187</v>
      </c>
      <c r="G294" s="336">
        <v>0</v>
      </c>
      <c r="H294" s="328">
        <v>0.58909645911763187</v>
      </c>
    </row>
    <row r="295" spans="1:8" x14ac:dyDescent="0.25">
      <c r="A295" s="325" t="s">
        <v>1357</v>
      </c>
      <c r="B295" s="328">
        <v>1.232275463977081</v>
      </c>
      <c r="D295" s="325" t="s">
        <v>1054</v>
      </c>
      <c r="E295" s="328">
        <v>0.58050834890927461</v>
      </c>
      <c r="G295" s="336">
        <v>57860000</v>
      </c>
      <c r="H295" s="328">
        <v>0.58050834890927461</v>
      </c>
    </row>
    <row r="296" spans="1:8" x14ac:dyDescent="0.25">
      <c r="A296" s="325" t="s">
        <v>2225</v>
      </c>
      <c r="B296" s="328">
        <v>1.2309000544700963</v>
      </c>
      <c r="D296" s="325" t="s">
        <v>2158</v>
      </c>
      <c r="E296" s="328">
        <v>0.58040314916673941</v>
      </c>
      <c r="G296" s="336">
        <v>3458148</v>
      </c>
      <c r="H296" s="328">
        <v>0.58040314916673941</v>
      </c>
    </row>
    <row r="297" spans="1:8" x14ac:dyDescent="0.25">
      <c r="A297" s="325" t="s">
        <v>1322</v>
      </c>
      <c r="B297" s="328">
        <v>1.2099785245806072</v>
      </c>
      <c r="D297" s="325" t="s">
        <v>834</v>
      </c>
      <c r="E297" s="328">
        <v>0.57385596362691138</v>
      </c>
      <c r="G297" s="336">
        <v>25000</v>
      </c>
      <c r="H297" s="328">
        <v>0.57385596362691138</v>
      </c>
    </row>
    <row r="298" spans="1:8" x14ac:dyDescent="0.25">
      <c r="A298" s="325" t="s">
        <v>752</v>
      </c>
      <c r="B298" s="328">
        <v>1.1188793912388793</v>
      </c>
      <c r="D298" s="325" t="s">
        <v>1160</v>
      </c>
      <c r="E298" s="328">
        <v>0.56852537670790892</v>
      </c>
      <c r="G298" s="336">
        <v>305000</v>
      </c>
      <c r="H298" s="328">
        <v>0.56852537670790892</v>
      </c>
    </row>
    <row r="299" spans="1:8" x14ac:dyDescent="0.25">
      <c r="A299" s="325" t="s">
        <v>1959</v>
      </c>
      <c r="B299" s="328">
        <v>1.1153944157012765</v>
      </c>
      <c r="D299" s="325" t="s">
        <v>1401</v>
      </c>
      <c r="E299" s="328">
        <v>0.56155764178144529</v>
      </c>
      <c r="G299" s="336">
        <v>700000</v>
      </c>
      <c r="H299" s="328">
        <v>0.56155764178144529</v>
      </c>
    </row>
    <row r="300" spans="1:8" x14ac:dyDescent="0.25">
      <c r="A300" s="325" t="s">
        <v>2224</v>
      </c>
      <c r="B300" s="328">
        <v>1.0784610501191512</v>
      </c>
      <c r="D300" s="325" t="s">
        <v>1748</v>
      </c>
      <c r="E300" s="328">
        <v>0.55107884232966642</v>
      </c>
      <c r="G300" s="336">
        <v>400000</v>
      </c>
      <c r="H300" s="328">
        <v>0.55107884232966642</v>
      </c>
    </row>
    <row r="301" spans="1:8" x14ac:dyDescent="0.25">
      <c r="A301" s="325" t="s">
        <v>1729</v>
      </c>
      <c r="B301" s="328">
        <v>1.0638630699132416</v>
      </c>
      <c r="D301" s="325" t="s">
        <v>2183</v>
      </c>
      <c r="E301" s="328">
        <v>0.52632416382785896</v>
      </c>
      <c r="G301" s="336">
        <v>210000</v>
      </c>
      <c r="H301" s="328">
        <v>0.52632416382785896</v>
      </c>
    </row>
    <row r="302" spans="1:8" x14ac:dyDescent="0.25">
      <c r="A302" s="325" t="s">
        <v>282</v>
      </c>
      <c r="B302" s="328">
        <v>1.0424342154399497</v>
      </c>
      <c r="D302" s="325" t="s">
        <v>1195</v>
      </c>
      <c r="E302" s="328">
        <v>0.52243680252229918</v>
      </c>
      <c r="G302" s="336">
        <v>3500000</v>
      </c>
      <c r="H302" s="328">
        <v>0.52243680252229918</v>
      </c>
    </row>
    <row r="303" spans="1:8" x14ac:dyDescent="0.25">
      <c r="A303" s="325" t="s">
        <v>118</v>
      </c>
      <c r="B303" s="328">
        <v>1.0268304297328688</v>
      </c>
      <c r="D303" s="325" t="s">
        <v>265</v>
      </c>
      <c r="E303" s="328">
        <v>0.51491704354464152</v>
      </c>
      <c r="G303" s="336">
        <v>1620000</v>
      </c>
      <c r="H303" s="328">
        <v>0.51491704354464152</v>
      </c>
    </row>
    <row r="304" spans="1:8" x14ac:dyDescent="0.25">
      <c r="A304" s="325" t="s">
        <v>1444</v>
      </c>
      <c r="B304" s="328">
        <v>1.0102112231471911</v>
      </c>
      <c r="D304" s="325" t="s">
        <v>2006</v>
      </c>
      <c r="E304" s="328">
        <v>0.50725790910847601</v>
      </c>
      <c r="G304" s="336">
        <v>400000</v>
      </c>
      <c r="H304" s="328">
        <v>0.50725790910847601</v>
      </c>
    </row>
    <row r="305" spans="1:8" x14ac:dyDescent="0.25">
      <c r="A305" s="325" t="s">
        <v>1483</v>
      </c>
      <c r="B305" s="328">
        <v>0.99722225113097973</v>
      </c>
      <c r="D305" s="325" t="s">
        <v>352</v>
      </c>
      <c r="E305" s="328">
        <v>0.49437742690206732</v>
      </c>
      <c r="G305" s="336">
        <v>84500</v>
      </c>
      <c r="H305" s="328">
        <v>0.49437742690206732</v>
      </c>
    </row>
    <row r="306" spans="1:8" x14ac:dyDescent="0.25">
      <c r="A306" s="325" t="s">
        <v>1419</v>
      </c>
      <c r="B306" s="328">
        <v>0.98373042067450112</v>
      </c>
      <c r="D306" s="325" t="s">
        <v>2164</v>
      </c>
      <c r="E306" s="328">
        <v>0.49253410776288925</v>
      </c>
      <c r="G306" s="336">
        <v>1101299</v>
      </c>
      <c r="H306" s="328">
        <v>0.49253410776288925</v>
      </c>
    </row>
    <row r="307" spans="1:8" x14ac:dyDescent="0.25">
      <c r="A307" s="325" t="s">
        <v>1387</v>
      </c>
      <c r="B307" s="328">
        <v>0.97103218221928467</v>
      </c>
      <c r="D307" s="325" t="s">
        <v>1465</v>
      </c>
      <c r="E307" s="328">
        <v>0.48265699864982586</v>
      </c>
      <c r="G307" s="336">
        <v>423599.88</v>
      </c>
      <c r="H307" s="328">
        <v>0.48265699864982586</v>
      </c>
    </row>
    <row r="308" spans="1:8" x14ac:dyDescent="0.25">
      <c r="A308" s="325" t="s">
        <v>1329</v>
      </c>
      <c r="B308" s="328">
        <v>0.96733262151869825</v>
      </c>
      <c r="D308" s="325" t="s">
        <v>1394</v>
      </c>
      <c r="E308" s="328">
        <v>0.45735919890462939</v>
      </c>
      <c r="G308" s="336">
        <v>270000</v>
      </c>
      <c r="H308" s="328">
        <v>0.45735919890462939</v>
      </c>
    </row>
    <row r="309" spans="1:8" x14ac:dyDescent="0.25">
      <c r="A309" s="325" t="s">
        <v>1844</v>
      </c>
      <c r="B309" s="328">
        <v>0.9602288690647951</v>
      </c>
      <c r="D309" s="325" t="s">
        <v>1357</v>
      </c>
      <c r="E309" s="328">
        <v>0.43610638080792313</v>
      </c>
      <c r="G309" s="336">
        <v>2172679</v>
      </c>
      <c r="H309" s="328">
        <v>0.43610638080792313</v>
      </c>
    </row>
    <row r="310" spans="1:8" x14ac:dyDescent="0.25">
      <c r="A310" s="325" t="s">
        <v>2211</v>
      </c>
      <c r="B310" s="328">
        <v>0.9490915380878745</v>
      </c>
      <c r="D310" s="325" t="s">
        <v>868</v>
      </c>
      <c r="E310" s="328">
        <v>0.43267510905911982</v>
      </c>
      <c r="G310" s="336">
        <v>955626</v>
      </c>
      <c r="H310" s="328">
        <v>0.43267510905911982</v>
      </c>
    </row>
    <row r="311" spans="1:8" x14ac:dyDescent="0.25">
      <c r="A311" s="325" t="s">
        <v>3418</v>
      </c>
      <c r="B311" s="328">
        <v>0.92266610528110893</v>
      </c>
      <c r="D311" s="325" t="s">
        <v>1474</v>
      </c>
      <c r="E311" s="328">
        <v>0.42686858564432095</v>
      </c>
      <c r="G311" s="336">
        <v>45000</v>
      </c>
      <c r="H311" s="328">
        <v>0.42686858564432095</v>
      </c>
    </row>
    <row r="312" spans="1:8" x14ac:dyDescent="0.25">
      <c r="A312" s="325" t="s">
        <v>1634</v>
      </c>
      <c r="B312" s="328">
        <v>0.92249532182026439</v>
      </c>
      <c r="D312" s="325" t="s">
        <v>2203</v>
      </c>
      <c r="E312" s="328">
        <v>0.41726120404484668</v>
      </c>
      <c r="G312" s="336">
        <v>2500000</v>
      </c>
      <c r="H312" s="328">
        <v>0.41726120404484668</v>
      </c>
    </row>
    <row r="313" spans="1:8" x14ac:dyDescent="0.25">
      <c r="A313" s="325" t="s">
        <v>1765</v>
      </c>
      <c r="B313" s="328">
        <v>0.90919010083247198</v>
      </c>
      <c r="D313" s="325" t="s">
        <v>425</v>
      </c>
      <c r="E313" s="328">
        <v>0.41633584157128195</v>
      </c>
      <c r="G313" s="336">
        <v>480000</v>
      </c>
      <c r="H313" s="328">
        <v>0.41633584157128195</v>
      </c>
    </row>
    <row r="314" spans="1:8" x14ac:dyDescent="0.25">
      <c r="A314" s="325" t="s">
        <v>3042</v>
      </c>
      <c r="B314" s="328">
        <v>0.90525619908223354</v>
      </c>
      <c r="D314" s="325" t="s">
        <v>1487</v>
      </c>
      <c r="E314" s="328">
        <v>0.39093409234474202</v>
      </c>
      <c r="G314" s="336">
        <v>1335000</v>
      </c>
      <c r="H314" s="328">
        <v>0.39093409234474202</v>
      </c>
    </row>
    <row r="315" spans="1:8" x14ac:dyDescent="0.25">
      <c r="A315" s="325" t="s">
        <v>749</v>
      </c>
      <c r="B315" s="328">
        <v>0.90085203358470822</v>
      </c>
      <c r="D315" s="325" t="s">
        <v>1721</v>
      </c>
      <c r="E315" s="328">
        <v>0.39085706400028991</v>
      </c>
      <c r="G315" s="336">
        <v>30000</v>
      </c>
      <c r="H315" s="328">
        <v>0.39085706400028991</v>
      </c>
    </row>
    <row r="316" spans="1:8" x14ac:dyDescent="0.25">
      <c r="A316" s="325" t="s">
        <v>2059</v>
      </c>
      <c r="B316" s="328">
        <v>0.88852840281030709</v>
      </c>
      <c r="D316" s="325" t="s">
        <v>3420</v>
      </c>
      <c r="E316" s="328">
        <v>0.38705276592119914</v>
      </c>
      <c r="G316" s="336">
        <v>2990106</v>
      </c>
      <c r="H316" s="328">
        <v>0.38705276592119914</v>
      </c>
    </row>
    <row r="317" spans="1:8" x14ac:dyDescent="0.25">
      <c r="A317" s="325" t="s">
        <v>3292</v>
      </c>
      <c r="B317" s="328">
        <v>0.88657051033936884</v>
      </c>
      <c r="D317" s="325" t="s">
        <v>1008</v>
      </c>
      <c r="E317" s="328">
        <v>0.37342405322292133</v>
      </c>
      <c r="G317" s="336">
        <v>3749200</v>
      </c>
      <c r="H317" s="328">
        <v>0.37342405322292133</v>
      </c>
    </row>
    <row r="318" spans="1:8" x14ac:dyDescent="0.25">
      <c r="A318" s="325" t="s">
        <v>763</v>
      </c>
      <c r="B318" s="328">
        <v>0.87600000000000022</v>
      </c>
      <c r="D318" s="325" t="s">
        <v>1191</v>
      </c>
      <c r="E318" s="328">
        <v>0.35003164295657219</v>
      </c>
      <c r="G318" s="336">
        <v>6200000</v>
      </c>
      <c r="H318" s="328">
        <v>0.35003164295657219</v>
      </c>
    </row>
    <row r="319" spans="1:8" x14ac:dyDescent="0.25">
      <c r="A319" s="325" t="s">
        <v>1863</v>
      </c>
      <c r="B319" s="328">
        <v>0.87421764137090741</v>
      </c>
      <c r="D319" s="325" t="s">
        <v>808</v>
      </c>
      <c r="E319" s="328">
        <v>0.34884425690037069</v>
      </c>
      <c r="G319" s="336">
        <v>350000</v>
      </c>
      <c r="H319" s="328">
        <v>0.34884425690037069</v>
      </c>
    </row>
    <row r="320" spans="1:8" x14ac:dyDescent="0.25">
      <c r="A320" s="325" t="s">
        <v>2208</v>
      </c>
      <c r="B320" s="328">
        <v>0.85959791351433723</v>
      </c>
      <c r="D320" s="325" t="s">
        <v>1708</v>
      </c>
      <c r="E320" s="328">
        <v>0.34668483017909701</v>
      </c>
      <c r="G320" s="336">
        <v>900000</v>
      </c>
      <c r="H320" s="328">
        <v>0.34668483017909701</v>
      </c>
    </row>
    <row r="321" spans="1:8" x14ac:dyDescent="0.25">
      <c r="A321" s="325" t="s">
        <v>1336</v>
      </c>
      <c r="B321" s="328">
        <v>0.84236217115074274</v>
      </c>
      <c r="D321" s="325" t="s">
        <v>2232</v>
      </c>
      <c r="E321" s="328">
        <v>0.33721280119864838</v>
      </c>
      <c r="G321" s="336">
        <v>191400</v>
      </c>
      <c r="H321" s="328">
        <v>0.33721280119864838</v>
      </c>
    </row>
    <row r="322" spans="1:8" x14ac:dyDescent="0.25">
      <c r="A322" s="325" t="s">
        <v>1342</v>
      </c>
      <c r="B322" s="328">
        <v>0.82048263423773649</v>
      </c>
      <c r="D322" s="325" t="s">
        <v>2094</v>
      </c>
      <c r="E322" s="328">
        <v>0.33650792835121829</v>
      </c>
      <c r="G322" s="336">
        <v>375430</v>
      </c>
      <c r="H322" s="328">
        <v>0.33650792835121829</v>
      </c>
    </row>
    <row r="323" spans="1:8" x14ac:dyDescent="0.25">
      <c r="A323" s="325" t="s">
        <v>903</v>
      </c>
      <c r="B323" s="328">
        <v>0.80190566893424031</v>
      </c>
      <c r="D323" s="325" t="s">
        <v>1754</v>
      </c>
      <c r="E323" s="328">
        <v>0.32672975093088569</v>
      </c>
      <c r="G323" s="336">
        <v>900000</v>
      </c>
      <c r="H323" s="328">
        <v>0.32672975093088569</v>
      </c>
    </row>
    <row r="324" spans="1:8" x14ac:dyDescent="0.25">
      <c r="A324" s="325" t="s">
        <v>3513</v>
      </c>
      <c r="B324" s="328">
        <v>0.79341096535900868</v>
      </c>
      <c r="D324" s="325" t="s">
        <v>804</v>
      </c>
      <c r="E324" s="328">
        <v>0.30254311007541262</v>
      </c>
      <c r="G324" s="336">
        <v>800000</v>
      </c>
      <c r="H324" s="328">
        <v>0.30254311007541262</v>
      </c>
    </row>
    <row r="325" spans="1:8" x14ac:dyDescent="0.25">
      <c r="A325" s="325" t="s">
        <v>1318</v>
      </c>
      <c r="B325" s="328">
        <v>0.75637881647774019</v>
      </c>
      <c r="D325" s="325" t="s">
        <v>1079</v>
      </c>
      <c r="E325" s="328">
        <v>0.29614674334000757</v>
      </c>
      <c r="G325" s="336">
        <v>1500000</v>
      </c>
      <c r="H325" s="328">
        <v>0.29614674334000757</v>
      </c>
    </row>
    <row r="326" spans="1:8" x14ac:dyDescent="0.25">
      <c r="A326" s="325" t="s">
        <v>817</v>
      </c>
      <c r="B326" s="328">
        <v>0.75567665281353646</v>
      </c>
      <c r="D326" s="325" t="s">
        <v>2259</v>
      </c>
      <c r="E326" s="328">
        <v>0.27830411731463572</v>
      </c>
      <c r="G326" s="336">
        <v>9311330</v>
      </c>
      <c r="H326" s="328">
        <v>0.27830411731463572</v>
      </c>
    </row>
    <row r="327" spans="1:8" x14ac:dyDescent="0.25">
      <c r="A327" s="325" t="s">
        <v>2193</v>
      </c>
      <c r="B327" s="328">
        <v>0.7556030238329059</v>
      </c>
      <c r="D327" s="325" t="s">
        <v>1431</v>
      </c>
      <c r="E327" s="328">
        <v>0.27245452480940668</v>
      </c>
      <c r="G327" s="336">
        <v>550000</v>
      </c>
      <c r="H327" s="328">
        <v>0.27245452480940668</v>
      </c>
    </row>
    <row r="328" spans="1:8" x14ac:dyDescent="0.25">
      <c r="A328" s="325" t="s">
        <v>770</v>
      </c>
      <c r="B328" s="328">
        <v>0.73707469778582302</v>
      </c>
      <c r="D328" s="325" t="s">
        <v>2237</v>
      </c>
      <c r="E328" s="328">
        <v>0.27024267594996432</v>
      </c>
      <c r="G328" s="336">
        <v>570000</v>
      </c>
      <c r="H328" s="328">
        <v>0.27024267594996432</v>
      </c>
    </row>
    <row r="329" spans="1:8" x14ac:dyDescent="0.25">
      <c r="A329" s="325" t="s">
        <v>2239</v>
      </c>
      <c r="B329" s="328">
        <v>0.71961726778265922</v>
      </c>
      <c r="D329" s="325" t="s">
        <v>3425</v>
      </c>
      <c r="E329" s="328">
        <v>0.26749306679249474</v>
      </c>
      <c r="G329" s="336">
        <v>797357</v>
      </c>
      <c r="H329" s="328">
        <v>0.26749306679249474</v>
      </c>
    </row>
    <row r="330" spans="1:8" x14ac:dyDescent="0.25">
      <c r="A330" s="325" t="s">
        <v>2056</v>
      </c>
      <c r="B330" s="328">
        <v>0.71383642297299399</v>
      </c>
      <c r="D330" s="325" t="s">
        <v>413</v>
      </c>
      <c r="E330" s="328">
        <v>0.26476490544285031</v>
      </c>
      <c r="G330" s="336">
        <v>32000</v>
      </c>
      <c r="H330" s="328">
        <v>0.26476490544285031</v>
      </c>
    </row>
    <row r="331" spans="1:8" x14ac:dyDescent="0.25">
      <c r="A331" s="325" t="s">
        <v>2166</v>
      </c>
      <c r="B331" s="328">
        <v>0.71260223643202925</v>
      </c>
      <c r="D331" s="325" t="s">
        <v>380</v>
      </c>
      <c r="E331" s="328">
        <v>0.26289533663628117</v>
      </c>
      <c r="G331" s="336">
        <v>250000</v>
      </c>
      <c r="H331" s="328">
        <v>0.26289533663628117</v>
      </c>
    </row>
    <row r="332" spans="1:8" x14ac:dyDescent="0.25">
      <c r="A332" s="325" t="s">
        <v>2036</v>
      </c>
      <c r="B332" s="328">
        <v>0.71080927581478293</v>
      </c>
      <c r="D332" s="325" t="s">
        <v>1185</v>
      </c>
      <c r="E332" s="328">
        <v>0.25915067057495528</v>
      </c>
      <c r="G332" s="336">
        <v>6500000</v>
      </c>
      <c r="H332" s="328">
        <v>0.25915067057495528</v>
      </c>
    </row>
    <row r="333" spans="1:8" x14ac:dyDescent="0.25">
      <c r="A333" s="325" t="s">
        <v>879</v>
      </c>
      <c r="B333" s="328">
        <v>0.66097032031052694</v>
      </c>
      <c r="D333" s="325" t="s">
        <v>373</v>
      </c>
      <c r="E333" s="328">
        <v>0.25429866467281975</v>
      </c>
      <c r="G333" s="336">
        <v>15500</v>
      </c>
      <c r="H333" s="328">
        <v>0.25429866467281975</v>
      </c>
    </row>
    <row r="334" spans="1:8" x14ac:dyDescent="0.25">
      <c r="A334" s="325" t="s">
        <v>1127</v>
      </c>
      <c r="B334" s="328">
        <v>0.6581075035439834</v>
      </c>
      <c r="D334" s="325" t="s">
        <v>2241</v>
      </c>
      <c r="E334" s="328">
        <v>0.25413621246334644</v>
      </c>
      <c r="G334" s="336">
        <v>10000</v>
      </c>
      <c r="H334" s="328">
        <v>0.25413621246334644</v>
      </c>
    </row>
    <row r="335" spans="1:8" x14ac:dyDescent="0.25">
      <c r="A335" s="325" t="s">
        <v>3515</v>
      </c>
      <c r="B335" s="328">
        <v>0.65653194857565911</v>
      </c>
      <c r="D335" s="325" t="s">
        <v>2177</v>
      </c>
      <c r="E335" s="328">
        <v>0.25211925839617705</v>
      </c>
      <c r="G335" s="336">
        <v>160000</v>
      </c>
      <c r="H335" s="328">
        <v>0.25211925839617705</v>
      </c>
    </row>
    <row r="336" spans="1:8" x14ac:dyDescent="0.25">
      <c r="A336" s="325" t="s">
        <v>3421</v>
      </c>
      <c r="B336" s="328">
        <v>0.62146453143811664</v>
      </c>
      <c r="D336" s="325" t="s">
        <v>2214</v>
      </c>
      <c r="E336" s="328">
        <v>0.25211925839617705</v>
      </c>
      <c r="G336" s="336">
        <v>80000</v>
      </c>
      <c r="H336" s="328">
        <v>0.25211925839617705</v>
      </c>
    </row>
    <row r="337" spans="1:8" x14ac:dyDescent="0.25">
      <c r="A337" s="325" t="s">
        <v>949</v>
      </c>
      <c r="B337" s="328">
        <v>0.6165367753518024</v>
      </c>
      <c r="D337" s="325" t="s">
        <v>2236</v>
      </c>
      <c r="E337" s="328">
        <v>0.25211925839617699</v>
      </c>
      <c r="G337" s="336">
        <v>48000</v>
      </c>
      <c r="H337" s="328">
        <v>0.25211925839617699</v>
      </c>
    </row>
    <row r="338" spans="1:8" x14ac:dyDescent="0.25">
      <c r="A338" s="325" t="s">
        <v>186</v>
      </c>
      <c r="B338" s="328">
        <v>0.61050482394503902</v>
      </c>
      <c r="D338" s="325" t="s">
        <v>2162</v>
      </c>
      <c r="E338" s="328">
        <v>0.243924906082469</v>
      </c>
      <c r="G338" s="336">
        <v>59800</v>
      </c>
      <c r="H338" s="328">
        <v>0.243924906082469</v>
      </c>
    </row>
    <row r="339" spans="1:8" x14ac:dyDescent="0.25">
      <c r="A339" s="325" t="s">
        <v>1451</v>
      </c>
      <c r="B339" s="328">
        <v>0.60056802238980533</v>
      </c>
      <c r="D339" s="325" t="s">
        <v>227</v>
      </c>
      <c r="E339" s="328">
        <v>0.23264890856197926</v>
      </c>
      <c r="G339" s="336">
        <v>48636</v>
      </c>
      <c r="H339" s="328">
        <v>0.23264890856197926</v>
      </c>
    </row>
    <row r="340" spans="1:8" x14ac:dyDescent="0.25">
      <c r="A340" s="325" t="s">
        <v>705</v>
      </c>
      <c r="B340" s="328">
        <v>0.59959896904805632</v>
      </c>
      <c r="D340" s="325" t="s">
        <v>2988</v>
      </c>
      <c r="E340" s="328">
        <v>0.22995875798697815</v>
      </c>
      <c r="G340" s="336">
        <v>50000</v>
      </c>
      <c r="H340" s="328">
        <v>0.22995875798697815</v>
      </c>
    </row>
    <row r="341" spans="1:8" x14ac:dyDescent="0.25">
      <c r="A341" s="325" t="s">
        <v>2018</v>
      </c>
      <c r="B341" s="328">
        <v>0.5924817007794545</v>
      </c>
      <c r="D341" s="325" t="s">
        <v>3201</v>
      </c>
      <c r="E341" s="328">
        <v>0.21730977755125674</v>
      </c>
      <c r="G341" s="336">
        <v>3000000</v>
      </c>
      <c r="H341" s="328">
        <v>0.21730977755125674</v>
      </c>
    </row>
    <row r="342" spans="1:8" x14ac:dyDescent="0.25">
      <c r="A342" s="325" t="s">
        <v>2087</v>
      </c>
      <c r="B342" s="328">
        <v>0.58119486037723112</v>
      </c>
      <c r="D342" s="325" t="s">
        <v>1947</v>
      </c>
      <c r="E342" s="328">
        <v>0.21690610205659</v>
      </c>
      <c r="G342" s="336">
        <v>2381000</v>
      </c>
      <c r="H342" s="328">
        <v>0.21690610205659</v>
      </c>
    </row>
    <row r="343" spans="1:8" x14ac:dyDescent="0.25">
      <c r="A343" s="325" t="s">
        <v>1856</v>
      </c>
      <c r="B343" s="328">
        <v>0.57250054454417176</v>
      </c>
      <c r="D343" s="325" t="s">
        <v>2217</v>
      </c>
      <c r="E343" s="328">
        <v>0.21474571309070795</v>
      </c>
      <c r="G343" s="336">
        <v>0</v>
      </c>
      <c r="H343" s="328">
        <v>0.21474571309070795</v>
      </c>
    </row>
    <row r="344" spans="1:8" x14ac:dyDescent="0.25">
      <c r="A344" s="325" t="s">
        <v>1272</v>
      </c>
      <c r="B344" s="328">
        <v>0.55486025061413469</v>
      </c>
      <c r="D344" s="325" t="s">
        <v>1834</v>
      </c>
      <c r="E344" s="328">
        <v>0.21156438854949328</v>
      </c>
      <c r="G344" s="336">
        <v>95670</v>
      </c>
      <c r="H344" s="328">
        <v>0.21156438854949328</v>
      </c>
    </row>
    <row r="345" spans="1:8" x14ac:dyDescent="0.25">
      <c r="A345" s="325" t="s">
        <v>1325</v>
      </c>
      <c r="B345" s="328">
        <v>0.54824163080198063</v>
      </c>
      <c r="D345" s="325" t="s">
        <v>163</v>
      </c>
      <c r="E345" s="328">
        <v>0.20593171630959617</v>
      </c>
      <c r="G345" s="336">
        <v>49900</v>
      </c>
      <c r="H345" s="328">
        <v>0.20593171630959617</v>
      </c>
    </row>
    <row r="346" spans="1:8" x14ac:dyDescent="0.25">
      <c r="A346" s="325" t="s">
        <v>872</v>
      </c>
      <c r="B346" s="328">
        <v>0.54551406049948326</v>
      </c>
      <c r="D346" s="325" t="s">
        <v>589</v>
      </c>
      <c r="E346" s="328">
        <v>0.20374396758903274</v>
      </c>
      <c r="G346" s="336">
        <v>2020000</v>
      </c>
      <c r="H346" s="328">
        <v>0.20374396758903274</v>
      </c>
    </row>
    <row r="347" spans="1:8" x14ac:dyDescent="0.25">
      <c r="A347" s="325" t="s">
        <v>2234</v>
      </c>
      <c r="B347" s="328">
        <v>0.54118458382885248</v>
      </c>
      <c r="D347" s="325" t="s">
        <v>1741</v>
      </c>
      <c r="E347" s="328">
        <v>0.20169540671694161</v>
      </c>
      <c r="G347" s="336">
        <v>30000</v>
      </c>
      <c r="H347" s="328">
        <v>0.20169540671694161</v>
      </c>
    </row>
    <row r="348" spans="1:8" x14ac:dyDescent="0.25">
      <c r="A348" s="325" t="s">
        <v>3369</v>
      </c>
      <c r="B348" s="328">
        <v>0.53152273594006316</v>
      </c>
      <c r="D348" s="325" t="s">
        <v>1653</v>
      </c>
      <c r="E348" s="328">
        <v>0.19573052047529602</v>
      </c>
      <c r="G348" s="336">
        <v>33000000</v>
      </c>
      <c r="H348" s="328">
        <v>0.19573052047529602</v>
      </c>
    </row>
    <row r="349" spans="1:8" x14ac:dyDescent="0.25">
      <c r="A349" s="325" t="s">
        <v>1054</v>
      </c>
      <c r="B349" s="328">
        <v>0.51855630739447611</v>
      </c>
      <c r="D349" s="325" t="s">
        <v>860</v>
      </c>
      <c r="E349" s="328">
        <v>0.19503890030325996</v>
      </c>
      <c r="G349" s="336">
        <v>2019014</v>
      </c>
      <c r="H349" s="328">
        <v>0.19503890030325996</v>
      </c>
    </row>
    <row r="350" spans="1:8" x14ac:dyDescent="0.25">
      <c r="A350" s="325" t="s">
        <v>2173</v>
      </c>
      <c r="B350" s="328">
        <v>0.51697696394874759</v>
      </c>
      <c r="D350" s="325" t="s">
        <v>2191</v>
      </c>
      <c r="E350" s="328">
        <v>0.18661085501261285</v>
      </c>
      <c r="G350" s="336">
        <v>7500000</v>
      </c>
      <c r="H350" s="328">
        <v>0.18661085501261285</v>
      </c>
    </row>
    <row r="351" spans="1:8" x14ac:dyDescent="0.25">
      <c r="A351" s="325" t="s">
        <v>394</v>
      </c>
      <c r="B351" s="328">
        <v>0.51319231785450048</v>
      </c>
      <c r="D351" s="325" t="s">
        <v>2204</v>
      </c>
      <c r="E351" s="328">
        <v>0.18116315955009166</v>
      </c>
      <c r="G351" s="336">
        <v>5205000</v>
      </c>
      <c r="H351" s="328">
        <v>0.18116315955009166</v>
      </c>
    </row>
    <row r="352" spans="1:8" x14ac:dyDescent="0.25">
      <c r="A352" s="325" t="s">
        <v>834</v>
      </c>
      <c r="B352" s="328">
        <v>0.51261386685271793</v>
      </c>
      <c r="D352" s="325" t="s">
        <v>2258</v>
      </c>
      <c r="E352" s="328">
        <v>0.17888659030036289</v>
      </c>
      <c r="G352" s="336">
        <v>1607139</v>
      </c>
      <c r="H352" s="328">
        <v>0.17888659030036289</v>
      </c>
    </row>
    <row r="353" spans="1:8" x14ac:dyDescent="0.25">
      <c r="A353" s="325" t="s">
        <v>1160</v>
      </c>
      <c r="B353" s="328">
        <v>0.50785216191917659</v>
      </c>
      <c r="D353" s="325" t="s">
        <v>2001</v>
      </c>
      <c r="E353" s="328">
        <v>0.17648348087732393</v>
      </c>
      <c r="G353" s="336">
        <v>400000</v>
      </c>
      <c r="H353" s="328">
        <v>0.17648348087732393</v>
      </c>
    </row>
    <row r="354" spans="1:8" x14ac:dyDescent="0.25">
      <c r="A354" s="325" t="s">
        <v>1401</v>
      </c>
      <c r="B354" s="328">
        <v>0.50162802595083211</v>
      </c>
      <c r="D354" s="325" t="s">
        <v>338</v>
      </c>
      <c r="E354" s="328">
        <v>0.17611973024240765</v>
      </c>
      <c r="G354" s="336">
        <v>7500</v>
      </c>
      <c r="H354" s="328">
        <v>0.17611973024240765</v>
      </c>
    </row>
    <row r="355" spans="1:8" x14ac:dyDescent="0.25">
      <c r="A355" s="325" t="s">
        <v>1748</v>
      </c>
      <c r="B355" s="328">
        <v>0.49943148407115906</v>
      </c>
      <c r="D355" s="325" t="s">
        <v>2163</v>
      </c>
      <c r="E355" s="328">
        <v>0.16854556830329107</v>
      </c>
      <c r="G355" s="336">
        <v>3492200</v>
      </c>
      <c r="H355" s="328">
        <v>0.16854556830329107</v>
      </c>
    </row>
    <row r="356" spans="1:8" x14ac:dyDescent="0.25">
      <c r="A356" s="325" t="s">
        <v>1209</v>
      </c>
      <c r="B356" s="328">
        <v>0.4956721388121853</v>
      </c>
      <c r="D356" s="325" t="s">
        <v>1147</v>
      </c>
      <c r="E356" s="328">
        <v>0.16638055660658757</v>
      </c>
      <c r="G356" s="336">
        <v>100000</v>
      </c>
      <c r="H356" s="328">
        <v>0.16638055660658757</v>
      </c>
    </row>
    <row r="357" spans="1:8" x14ac:dyDescent="0.25">
      <c r="A357" s="325" t="s">
        <v>1461</v>
      </c>
      <c r="B357" s="328">
        <v>0.49297923035120411</v>
      </c>
      <c r="D357" s="325" t="s">
        <v>1802</v>
      </c>
      <c r="E357" s="328">
        <v>0.16215160608086229</v>
      </c>
      <c r="G357" s="336">
        <v>11361532</v>
      </c>
      <c r="H357" s="328">
        <v>0.16215160608086229</v>
      </c>
    </row>
    <row r="358" spans="1:8" x14ac:dyDescent="0.25">
      <c r="A358" s="325" t="s">
        <v>2251</v>
      </c>
      <c r="B358" s="328">
        <v>0.47451232750532657</v>
      </c>
      <c r="D358" s="325" t="s">
        <v>1351</v>
      </c>
      <c r="E358" s="328">
        <v>0.1554239592894234</v>
      </c>
      <c r="G358" s="336">
        <v>688308</v>
      </c>
      <c r="H358" s="328">
        <v>0.1554239592894234</v>
      </c>
    </row>
    <row r="359" spans="1:8" x14ac:dyDescent="0.25">
      <c r="A359" s="325" t="s">
        <v>1470</v>
      </c>
      <c r="B359" s="328">
        <v>0.46262245573288596</v>
      </c>
      <c r="D359" s="325" t="s">
        <v>1996</v>
      </c>
      <c r="E359" s="328">
        <v>0.14406814765495832</v>
      </c>
      <c r="G359" s="336">
        <v>350000</v>
      </c>
      <c r="H359" s="328">
        <v>0.14406814765495832</v>
      </c>
    </row>
    <row r="360" spans="1:8" x14ac:dyDescent="0.25">
      <c r="A360" s="325" t="s">
        <v>265</v>
      </c>
      <c r="B360" s="328">
        <v>0.45996492766501179</v>
      </c>
      <c r="D360" s="325" t="s">
        <v>1498</v>
      </c>
      <c r="E360" s="328">
        <v>0.13226419979505019</v>
      </c>
      <c r="G360" s="336">
        <v>1320000</v>
      </c>
      <c r="H360" s="328">
        <v>0.13226419979505019</v>
      </c>
    </row>
    <row r="361" spans="1:8" x14ac:dyDescent="0.25">
      <c r="A361" s="325" t="s">
        <v>1953</v>
      </c>
      <c r="B361" s="328">
        <v>0.45459505041623599</v>
      </c>
      <c r="D361" s="325" t="s">
        <v>556</v>
      </c>
      <c r="E361" s="328">
        <v>0.13218844583836906</v>
      </c>
      <c r="G361" s="336">
        <v>2722689.78</v>
      </c>
      <c r="H361" s="328">
        <v>0.13218844583836906</v>
      </c>
    </row>
    <row r="362" spans="1:8" x14ac:dyDescent="0.25">
      <c r="A362" s="325" t="s">
        <v>1425</v>
      </c>
      <c r="B362" s="328">
        <v>0.451819206669687</v>
      </c>
      <c r="D362" s="325" t="s">
        <v>1819</v>
      </c>
      <c r="E362" s="328">
        <v>0.12248638731046226</v>
      </c>
      <c r="G362" s="336">
        <v>143000</v>
      </c>
      <c r="H362" s="328">
        <v>0.12248638731046226</v>
      </c>
    </row>
    <row r="363" spans="1:8" x14ac:dyDescent="0.25">
      <c r="A363" s="325" t="s">
        <v>1032</v>
      </c>
      <c r="B363" s="328">
        <v>0.44961418706916678</v>
      </c>
      <c r="D363" s="325" t="s">
        <v>408</v>
      </c>
      <c r="E363" s="328">
        <v>0.11804176590840496</v>
      </c>
      <c r="G363" s="336">
        <v>90000</v>
      </c>
      <c r="H363" s="328">
        <v>0.11804176590840496</v>
      </c>
    </row>
    <row r="364" spans="1:8" x14ac:dyDescent="0.25">
      <c r="A364" s="325" t="s">
        <v>1986</v>
      </c>
      <c r="B364" s="328">
        <v>0.40539108378220257</v>
      </c>
      <c r="D364" s="325" t="s">
        <v>2253</v>
      </c>
      <c r="E364" s="328">
        <v>0.10834379290656285</v>
      </c>
      <c r="G364" s="336">
        <v>400000</v>
      </c>
      <c r="H364" s="328">
        <v>0.10834379290656285</v>
      </c>
    </row>
    <row r="365" spans="1:8" x14ac:dyDescent="0.25">
      <c r="A365" s="325" t="s">
        <v>367</v>
      </c>
      <c r="B365" s="328">
        <v>0.39751089489308566</v>
      </c>
      <c r="D365" s="325" t="s">
        <v>2156</v>
      </c>
      <c r="E365" s="328">
        <v>9.9657192867559877E-2</v>
      </c>
      <c r="G365" s="336">
        <v>1000000</v>
      </c>
      <c r="H365" s="328">
        <v>9.9657192867559877E-2</v>
      </c>
    </row>
    <row r="366" spans="1:8" x14ac:dyDescent="0.25">
      <c r="A366" s="325" t="s">
        <v>1202</v>
      </c>
      <c r="B366" s="328">
        <v>0.39537968658271172</v>
      </c>
      <c r="D366" s="325" t="s">
        <v>219</v>
      </c>
      <c r="E366" s="328">
        <v>9.7500944739438461E-2</v>
      </c>
      <c r="G366" s="336">
        <v>2600000</v>
      </c>
      <c r="H366" s="328">
        <v>9.7500944739438461E-2</v>
      </c>
    </row>
    <row r="367" spans="1:8" x14ac:dyDescent="0.25">
      <c r="A367" s="325" t="s">
        <v>2231</v>
      </c>
      <c r="B367" s="328">
        <v>0.39343816550595639</v>
      </c>
      <c r="D367" s="325" t="s">
        <v>2198</v>
      </c>
      <c r="E367" s="328">
        <v>9.6793249002734741E-2</v>
      </c>
      <c r="G367" s="336">
        <v>30000</v>
      </c>
      <c r="H367" s="328">
        <v>9.6793249002734741E-2</v>
      </c>
    </row>
    <row r="368" spans="1:8" x14ac:dyDescent="0.25">
      <c r="A368" s="325" t="s">
        <v>1876</v>
      </c>
      <c r="B368" s="328">
        <v>0.38824865780262929</v>
      </c>
      <c r="D368" s="325" t="s">
        <v>3032</v>
      </c>
      <c r="E368" s="328">
        <v>9.0078784653182781E-2</v>
      </c>
      <c r="G368" s="336">
        <v>22391</v>
      </c>
      <c r="H368" s="328">
        <v>9.0078784653182781E-2</v>
      </c>
    </row>
    <row r="369" spans="1:8" x14ac:dyDescent="0.25">
      <c r="A369" s="325" t="s">
        <v>868</v>
      </c>
      <c r="B369" s="328">
        <v>0.38649987941907232</v>
      </c>
      <c r="D369" s="325" t="s">
        <v>2215</v>
      </c>
      <c r="E369" s="328">
        <v>8.8595018384523883E-2</v>
      </c>
      <c r="G369" s="336">
        <v>550000</v>
      </c>
      <c r="H369" s="328">
        <v>8.8595018384523883E-2</v>
      </c>
    </row>
    <row r="370" spans="1:8" x14ac:dyDescent="0.25">
      <c r="A370" s="325" t="s">
        <v>2203</v>
      </c>
      <c r="B370" s="328">
        <v>0.37273095140666945</v>
      </c>
      <c r="D370" s="325" t="s">
        <v>2238</v>
      </c>
      <c r="E370" s="328">
        <v>8.2236033925224647E-2</v>
      </c>
      <c r="G370" s="336">
        <v>117600</v>
      </c>
      <c r="H370" s="328">
        <v>8.2236033925224647E-2</v>
      </c>
    </row>
    <row r="371" spans="1:8" x14ac:dyDescent="0.25">
      <c r="A371" s="325" t="s">
        <v>695</v>
      </c>
      <c r="B371" s="328">
        <v>0.36648998369506536</v>
      </c>
      <c r="D371" s="325" t="s">
        <v>387</v>
      </c>
      <c r="E371" s="328">
        <v>7.9700057348466871E-2</v>
      </c>
      <c r="G371" s="336">
        <v>35000</v>
      </c>
      <c r="H371" s="328">
        <v>7.9700057348466871E-2</v>
      </c>
    </row>
    <row r="372" spans="1:8" x14ac:dyDescent="0.25">
      <c r="A372" s="325" t="s">
        <v>401</v>
      </c>
      <c r="B372" s="328">
        <v>0.35515238313768432</v>
      </c>
      <c r="D372" s="325" t="s">
        <v>990</v>
      </c>
      <c r="E372" s="328">
        <v>7.8726271654032051E-2</v>
      </c>
      <c r="G372" s="336">
        <v>12400</v>
      </c>
      <c r="H372" s="328">
        <v>7.8726271654032051E-2</v>
      </c>
    </row>
    <row r="373" spans="1:8" x14ac:dyDescent="0.25">
      <c r="A373" s="325" t="s">
        <v>2144</v>
      </c>
      <c r="B373" s="328">
        <v>0.34965185450819214</v>
      </c>
      <c r="D373" s="325" t="s">
        <v>2256</v>
      </c>
      <c r="E373" s="328">
        <v>7.7631054720173939E-2</v>
      </c>
      <c r="G373" s="336">
        <v>37587043</v>
      </c>
      <c r="H373" s="328">
        <v>7.7631054720173939E-2</v>
      </c>
    </row>
    <row r="374" spans="1:8" x14ac:dyDescent="0.25">
      <c r="A374" s="325" t="s">
        <v>1487</v>
      </c>
      <c r="B374" s="328">
        <v>0.34921347770759303</v>
      </c>
      <c r="D374" s="325" t="s">
        <v>2257</v>
      </c>
      <c r="E374" s="328">
        <v>7.6431767143804924E-2</v>
      </c>
      <c r="G374" s="336">
        <v>1907124</v>
      </c>
      <c r="H374" s="328">
        <v>7.6431767143804924E-2</v>
      </c>
    </row>
    <row r="375" spans="1:8" x14ac:dyDescent="0.25">
      <c r="A375" s="325" t="s">
        <v>3420</v>
      </c>
      <c r="B375" s="328">
        <v>0.34872381914710432</v>
      </c>
      <c r="D375" s="325" t="s">
        <v>2244</v>
      </c>
      <c r="E375" s="328">
        <v>7.3101787002993079E-2</v>
      </c>
      <c r="G375" s="336">
        <v>490000</v>
      </c>
      <c r="H375" s="328">
        <v>7.3101787002993079E-2</v>
      </c>
    </row>
    <row r="376" spans="1:8" x14ac:dyDescent="0.25">
      <c r="A376" s="325" t="s">
        <v>1008</v>
      </c>
      <c r="B376" s="328">
        <v>0.33861759971139183</v>
      </c>
      <c r="D376" s="325" t="s">
        <v>3046</v>
      </c>
      <c r="E376" s="328">
        <v>7.0524499766485615E-2</v>
      </c>
      <c r="G376" s="336">
        <v>3000000</v>
      </c>
      <c r="H376" s="328">
        <v>7.0524499766485615E-2</v>
      </c>
    </row>
    <row r="377" spans="1:8" x14ac:dyDescent="0.25">
      <c r="A377" s="325" t="s">
        <v>1456</v>
      </c>
      <c r="B377" s="328">
        <v>0.32985043691255478</v>
      </c>
      <c r="D377" s="325" t="s">
        <v>2213</v>
      </c>
      <c r="E377" s="328">
        <v>6.3688413116735759E-2</v>
      </c>
      <c r="G377" s="336">
        <v>7000000</v>
      </c>
      <c r="H377" s="328">
        <v>6.3688413116735759E-2</v>
      </c>
    </row>
    <row r="378" spans="1:8" x14ac:dyDescent="0.25">
      <c r="A378" s="325" t="s">
        <v>808</v>
      </c>
      <c r="B378" s="328">
        <v>0.31161548331546507</v>
      </c>
      <c r="D378" s="325" t="s">
        <v>2187</v>
      </c>
      <c r="E378" s="328">
        <v>6.2061513929557756E-2</v>
      </c>
      <c r="G378" s="336">
        <v>55000000</v>
      </c>
      <c r="H378" s="328">
        <v>6.2061513929557756E-2</v>
      </c>
    </row>
    <row r="379" spans="1:8" x14ac:dyDescent="0.25">
      <c r="A379" s="325" t="s">
        <v>1708</v>
      </c>
      <c r="B379" s="328">
        <v>0.309686511322596</v>
      </c>
      <c r="D379" s="325" t="s">
        <v>1406</v>
      </c>
      <c r="E379" s="328">
        <v>6.0755818302605569E-2</v>
      </c>
      <c r="G379" s="336">
        <v>2574000</v>
      </c>
      <c r="H379" s="328">
        <v>6.0755818302605569E-2</v>
      </c>
    </row>
    <row r="380" spans="1:8" x14ac:dyDescent="0.25">
      <c r="A380" s="325" t="s">
        <v>2227</v>
      </c>
      <c r="B380" s="328">
        <v>0.30552974681052003</v>
      </c>
      <c r="D380" s="325" t="s">
        <v>2229</v>
      </c>
      <c r="E380" s="328">
        <v>5.6806082696473081E-2</v>
      </c>
      <c r="G380" s="336">
        <v>0</v>
      </c>
      <c r="H380" s="328">
        <v>5.6806082696473081E-2</v>
      </c>
    </row>
    <row r="381" spans="1:8" x14ac:dyDescent="0.25">
      <c r="A381" s="325" t="s">
        <v>2232</v>
      </c>
      <c r="B381" s="328">
        <v>0.30122534038360133</v>
      </c>
      <c r="D381" s="325" t="s">
        <v>2107</v>
      </c>
      <c r="E381" s="328">
        <v>5.1598434330214188E-2</v>
      </c>
      <c r="G381" s="336">
        <v>2670055</v>
      </c>
      <c r="H381" s="328">
        <v>5.1598434330214188E-2</v>
      </c>
    </row>
    <row r="382" spans="1:8" x14ac:dyDescent="0.25">
      <c r="A382" s="325" t="s">
        <v>1971</v>
      </c>
      <c r="B382" s="328">
        <v>0.28853514079486092</v>
      </c>
      <c r="D382" s="325" t="s">
        <v>1981</v>
      </c>
      <c r="E382" s="328">
        <v>5.042385167923541E-2</v>
      </c>
      <c r="G382" s="336">
        <v>400000</v>
      </c>
      <c r="H382" s="328">
        <v>5.042385167923541E-2</v>
      </c>
    </row>
    <row r="383" spans="1:8" x14ac:dyDescent="0.25">
      <c r="A383" s="325" t="s">
        <v>804</v>
      </c>
      <c r="B383" s="328">
        <v>0.2702556100754126</v>
      </c>
      <c r="D383" s="325" t="s">
        <v>594</v>
      </c>
      <c r="E383" s="328">
        <v>4.8215720417216973E-2</v>
      </c>
      <c r="G383" s="336">
        <v>7115010</v>
      </c>
      <c r="H383" s="328">
        <v>4.8215720417216973E-2</v>
      </c>
    </row>
    <row r="384" spans="1:8" x14ac:dyDescent="0.25">
      <c r="A384" s="325" t="s">
        <v>1079</v>
      </c>
      <c r="B384" s="328">
        <v>0.26454186569725741</v>
      </c>
      <c r="D384" s="325" t="s">
        <v>1108</v>
      </c>
      <c r="E384" s="328">
        <v>4.6080908878213318E-2</v>
      </c>
      <c r="G384" s="336">
        <v>110000</v>
      </c>
      <c r="H384" s="328">
        <v>4.6080908878213318E-2</v>
      </c>
    </row>
    <row r="385" spans="1:8" x14ac:dyDescent="0.25">
      <c r="A385" s="325" t="s">
        <v>1199</v>
      </c>
      <c r="B385" s="328">
        <v>0.25839400948295888</v>
      </c>
      <c r="D385" s="325" t="s">
        <v>2160</v>
      </c>
      <c r="E385" s="328">
        <v>4.3847283974281628E-2</v>
      </c>
      <c r="G385" s="336">
        <v>7200000</v>
      </c>
      <c r="H385" s="328">
        <v>4.3847283974281628E-2</v>
      </c>
    </row>
    <row r="386" spans="1:8" x14ac:dyDescent="0.25">
      <c r="A386" s="325" t="s">
        <v>2259</v>
      </c>
      <c r="B386" s="328">
        <v>0.24860341057715127</v>
      </c>
      <c r="D386" s="325" t="s">
        <v>3021</v>
      </c>
      <c r="E386" s="328">
        <v>4.3736684829352064E-2</v>
      </c>
      <c r="G386" s="336">
        <v>70000000</v>
      </c>
      <c r="H386" s="328">
        <v>4.3736684829352064E-2</v>
      </c>
    </row>
    <row r="387" spans="1:8" x14ac:dyDescent="0.25">
      <c r="A387" s="325" t="s">
        <v>3286</v>
      </c>
      <c r="B387" s="328">
        <v>0.2482830810809025</v>
      </c>
      <c r="D387" s="325" t="s">
        <v>2181</v>
      </c>
      <c r="E387" s="328">
        <v>3.5762599015385456E-2</v>
      </c>
      <c r="G387" s="336">
        <v>2100000</v>
      </c>
      <c r="H387" s="328">
        <v>3.5762599015385456E-2</v>
      </c>
    </row>
    <row r="388" spans="1:8" x14ac:dyDescent="0.25">
      <c r="A388" s="325" t="s">
        <v>1431</v>
      </c>
      <c r="B388" s="328">
        <v>0.24337808850387987</v>
      </c>
      <c r="D388" s="325" t="s">
        <v>2190</v>
      </c>
      <c r="E388" s="328">
        <v>3.4638882242924073E-2</v>
      </c>
      <c r="G388" s="336">
        <v>33442260</v>
      </c>
      <c r="H388" s="328">
        <v>3.4638882242924073E-2</v>
      </c>
    </row>
    <row r="389" spans="1:8" x14ac:dyDescent="0.25">
      <c r="A389" s="325" t="s">
        <v>2158</v>
      </c>
      <c r="B389" s="328">
        <v>0.24264385464990521</v>
      </c>
      <c r="D389" s="325" t="s">
        <v>1512</v>
      </c>
      <c r="E389" s="328">
        <v>3.3759519738302796E-2</v>
      </c>
      <c r="G389" s="336">
        <v>41374680</v>
      </c>
      <c r="H389" s="328">
        <v>3.3759519738302796E-2</v>
      </c>
    </row>
    <row r="390" spans="1:8" x14ac:dyDescent="0.25">
      <c r="A390" s="325" t="s">
        <v>2237</v>
      </c>
      <c r="B390" s="328">
        <v>0.2414022888806322</v>
      </c>
      <c r="D390" s="325" t="s">
        <v>1016</v>
      </c>
      <c r="E390" s="328">
        <v>3.2312691602406067E-2</v>
      </c>
      <c r="G390" s="336">
        <v>2660000</v>
      </c>
      <c r="H390" s="328">
        <v>3.2312691602406067E-2</v>
      </c>
    </row>
    <row r="391" spans="1:8" x14ac:dyDescent="0.25">
      <c r="A391" s="325" t="s">
        <v>326</v>
      </c>
      <c r="B391" s="328">
        <v>0.23926055285065054</v>
      </c>
      <c r="D391" s="325" t="s">
        <v>592</v>
      </c>
      <c r="E391" s="328">
        <v>3.0095590673508595E-2</v>
      </c>
      <c r="G391" s="336">
        <v>50000000</v>
      </c>
      <c r="H391" s="328">
        <v>3.0095590673508595E-2</v>
      </c>
    </row>
    <row r="392" spans="1:8" x14ac:dyDescent="0.25">
      <c r="A392" s="325" t="s">
        <v>1682</v>
      </c>
      <c r="B392" s="328">
        <v>0.227297525208118</v>
      </c>
      <c r="D392" s="325" t="s">
        <v>1492</v>
      </c>
      <c r="E392" s="328">
        <v>2.9258608016381939E-2</v>
      </c>
      <c r="G392" s="336">
        <v>4500000</v>
      </c>
      <c r="H392" s="328">
        <v>2.9258608016381939E-2</v>
      </c>
    </row>
    <row r="393" spans="1:8" x14ac:dyDescent="0.25">
      <c r="A393" s="325" t="s">
        <v>2255</v>
      </c>
      <c r="B393" s="328">
        <v>0.22643695935472441</v>
      </c>
      <c r="D393" s="325" t="s">
        <v>214</v>
      </c>
      <c r="E393" s="328">
        <v>2.5904929988582327E-2</v>
      </c>
      <c r="G393" s="336">
        <v>213336</v>
      </c>
      <c r="H393" s="328">
        <v>2.5904929988582327E-2</v>
      </c>
    </row>
    <row r="394" spans="1:8" x14ac:dyDescent="0.25">
      <c r="A394" s="325" t="s">
        <v>2177</v>
      </c>
      <c r="B394" s="328">
        <v>0.22521300839617706</v>
      </c>
      <c r="D394" s="325" t="s">
        <v>2202</v>
      </c>
      <c r="E394" s="328">
        <v>2.4109913970389519E-2</v>
      </c>
      <c r="G394" s="336">
        <v>44480000</v>
      </c>
      <c r="H394" s="328">
        <v>2.4109913970389519E-2</v>
      </c>
    </row>
    <row r="395" spans="1:8" x14ac:dyDescent="0.25">
      <c r="A395" s="325" t="s">
        <v>2214</v>
      </c>
      <c r="B395" s="328">
        <v>0.22521300839617706</v>
      </c>
      <c r="D395" s="325" t="s">
        <v>2152</v>
      </c>
      <c r="E395" s="328">
        <v>2.1467234664351759E-2</v>
      </c>
      <c r="G395" s="336">
        <v>49121951</v>
      </c>
      <c r="H395" s="328">
        <v>2.1467234664351759E-2</v>
      </c>
    </row>
    <row r="396" spans="1:8" x14ac:dyDescent="0.25">
      <c r="A396" s="325" t="s">
        <v>2236</v>
      </c>
      <c r="B396" s="328">
        <v>0.22521300839617703</v>
      </c>
      <c r="D396" s="325" t="s">
        <v>1024</v>
      </c>
      <c r="E396" s="328">
        <v>1.9367730721805896E-2</v>
      </c>
      <c r="G396" s="336">
        <v>7000000</v>
      </c>
      <c r="H396" s="328">
        <v>1.9367730721805896E-2</v>
      </c>
    </row>
    <row r="397" spans="1:8" x14ac:dyDescent="0.25">
      <c r="A397" s="325" t="s">
        <v>2183</v>
      </c>
      <c r="B397" s="328">
        <v>0.21157360662593153</v>
      </c>
      <c r="D397" s="325" t="s">
        <v>2240</v>
      </c>
      <c r="E397" s="328">
        <v>1.8482071509803952E-2</v>
      </c>
      <c r="G397" s="336">
        <v>3000000</v>
      </c>
      <c r="H397" s="328">
        <v>1.8482071509803952E-2</v>
      </c>
    </row>
    <row r="398" spans="1:8" x14ac:dyDescent="0.25">
      <c r="A398" s="325" t="s">
        <v>1195</v>
      </c>
      <c r="B398" s="328">
        <v>0.21001095169157746</v>
      </c>
      <c r="D398" s="325" t="s">
        <v>2161</v>
      </c>
      <c r="E398" s="328">
        <v>1.5461058789321943E-2</v>
      </c>
      <c r="G398" s="336">
        <v>46500000</v>
      </c>
      <c r="H398" s="328">
        <v>1.5461058789321943E-2</v>
      </c>
    </row>
    <row r="399" spans="1:8" x14ac:dyDescent="0.25">
      <c r="A399" s="325" t="s">
        <v>227</v>
      </c>
      <c r="B399" s="328">
        <v>0.20782054068633155</v>
      </c>
      <c r="D399" s="325" t="s">
        <v>2180</v>
      </c>
      <c r="E399" s="328">
        <v>1.4908236272673603E-2</v>
      </c>
      <c r="G399" s="336">
        <v>4768145.5999999996</v>
      </c>
      <c r="H399" s="328">
        <v>1.4908236272673603E-2</v>
      </c>
    </row>
    <row r="400" spans="1:8" x14ac:dyDescent="0.25">
      <c r="A400" s="325" t="s">
        <v>1332</v>
      </c>
      <c r="B400" s="328">
        <v>0.20641072559439905</v>
      </c>
      <c r="D400" s="325" t="s">
        <v>3435</v>
      </c>
      <c r="E400" s="328">
        <v>1.4543900127522552E-2</v>
      </c>
      <c r="G400" s="336">
        <v>137508</v>
      </c>
      <c r="H400" s="328">
        <v>1.4543900127522552E-2</v>
      </c>
    </row>
    <row r="401" spans="1:8" x14ac:dyDescent="0.25">
      <c r="A401" s="325" t="s">
        <v>1991</v>
      </c>
      <c r="B401" s="328">
        <v>0.20055663988951591</v>
      </c>
      <c r="D401" s="325" t="s">
        <v>2170</v>
      </c>
      <c r="E401" s="328">
        <v>1.3826503940828053E-2</v>
      </c>
      <c r="G401" s="336">
        <v>53500000</v>
      </c>
      <c r="H401" s="328">
        <v>1.3826503940828053E-2</v>
      </c>
    </row>
    <row r="402" spans="1:8" x14ac:dyDescent="0.25">
      <c r="A402" s="325" t="s">
        <v>3201</v>
      </c>
      <c r="B402" s="328">
        <v>0.19411840677128001</v>
      </c>
      <c r="D402" s="325" t="s">
        <v>1735</v>
      </c>
      <c r="E402" s="328">
        <v>1.3156370670580264E-2</v>
      </c>
      <c r="G402" s="336">
        <v>250000</v>
      </c>
      <c r="H402" s="328">
        <v>1.3156370670580264E-2</v>
      </c>
    </row>
    <row r="403" spans="1:8" x14ac:dyDescent="0.25">
      <c r="A403" s="325" t="s">
        <v>1834</v>
      </c>
      <c r="B403" s="328">
        <v>0.18898616756938541</v>
      </c>
      <c r="D403" s="325" t="s">
        <v>2169</v>
      </c>
      <c r="E403" s="328">
        <v>1.1907575288433163E-2</v>
      </c>
      <c r="G403" s="336">
        <v>20000000</v>
      </c>
      <c r="H403" s="328">
        <v>1.1907575288433163E-2</v>
      </c>
    </row>
    <row r="404" spans="1:8" x14ac:dyDescent="0.25">
      <c r="A404" s="325" t="s">
        <v>589</v>
      </c>
      <c r="B404" s="328">
        <v>0.18200034450043831</v>
      </c>
      <c r="D404" s="325" t="s">
        <v>2153</v>
      </c>
      <c r="E404" s="328">
        <v>8.7867305896489438E-3</v>
      </c>
      <c r="G404" s="336">
        <v>500000</v>
      </c>
      <c r="H404" s="328">
        <v>8.7867305896489438E-3</v>
      </c>
    </row>
    <row r="405" spans="1:8" x14ac:dyDescent="0.25">
      <c r="A405" s="325" t="s">
        <v>1653</v>
      </c>
      <c r="B405" s="328">
        <v>0.17607777566832508</v>
      </c>
      <c r="D405" s="325" t="s">
        <v>596</v>
      </c>
      <c r="E405" s="328">
        <v>6.4888545814371073E-3</v>
      </c>
      <c r="G405" s="336">
        <v>59224418</v>
      </c>
      <c r="H405" s="328">
        <v>6.4888545814371073E-3</v>
      </c>
    </row>
    <row r="406" spans="1:8" x14ac:dyDescent="0.25">
      <c r="A406" s="325" t="s">
        <v>425</v>
      </c>
      <c r="B406" s="328">
        <v>0.16736012066831138</v>
      </c>
      <c r="D406" s="325" t="s">
        <v>984</v>
      </c>
      <c r="E406" s="328">
        <v>5.7423868735882204E-3</v>
      </c>
      <c r="G406" s="336">
        <v>170000</v>
      </c>
      <c r="H406" s="328">
        <v>5.7423868735882204E-3</v>
      </c>
    </row>
    <row r="407" spans="1:8" x14ac:dyDescent="0.25">
      <c r="A407" s="325" t="s">
        <v>2191</v>
      </c>
      <c r="B407" s="328">
        <v>0.16669568332115411</v>
      </c>
      <c r="D407" s="325" t="s">
        <v>2157</v>
      </c>
      <c r="E407" s="328">
        <v>5.9550895462218742E-4</v>
      </c>
      <c r="G407" s="336">
        <v>130000</v>
      </c>
      <c r="H407" s="328">
        <v>5.9550895462218742E-4</v>
      </c>
    </row>
    <row r="408" spans="1:8" x14ac:dyDescent="0.25">
      <c r="A408" s="325" t="s">
        <v>2258</v>
      </c>
      <c r="B408" s="328">
        <v>0.16516302899852811</v>
      </c>
    </row>
    <row r="409" spans="1:8" x14ac:dyDescent="0.25">
      <c r="A409" s="325" t="s">
        <v>2204</v>
      </c>
      <c r="B409" s="328">
        <v>0.16182936770629266</v>
      </c>
    </row>
    <row r="410" spans="1:8" x14ac:dyDescent="0.25">
      <c r="A410" s="325" t="s">
        <v>373</v>
      </c>
      <c r="B410" s="328">
        <v>0.16116720181300673</v>
      </c>
    </row>
    <row r="411" spans="1:8" x14ac:dyDescent="0.25">
      <c r="A411" s="325" t="s">
        <v>3514</v>
      </c>
      <c r="B411" s="328">
        <v>0.15910826764568259</v>
      </c>
    </row>
    <row r="412" spans="1:8" x14ac:dyDescent="0.25">
      <c r="A412" s="325" t="s">
        <v>1721</v>
      </c>
      <c r="B412" s="328">
        <v>0.1571180735923999</v>
      </c>
    </row>
    <row r="413" spans="1:8" x14ac:dyDescent="0.25">
      <c r="A413" s="325" t="s">
        <v>1101</v>
      </c>
      <c r="B413" s="328">
        <v>0.15601315240880612</v>
      </c>
    </row>
    <row r="414" spans="1:8" x14ac:dyDescent="0.25">
      <c r="A414" s="325" t="s">
        <v>1365</v>
      </c>
      <c r="B414" s="328">
        <v>0.15274393693985533</v>
      </c>
    </row>
    <row r="415" spans="1:8" x14ac:dyDescent="0.25">
      <c r="A415" s="325" t="s">
        <v>352</v>
      </c>
      <c r="B415" s="328">
        <v>0.15262045626231699</v>
      </c>
    </row>
    <row r="416" spans="1:8" x14ac:dyDescent="0.25">
      <c r="A416" s="325" t="s">
        <v>2163</v>
      </c>
      <c r="B416" s="328">
        <v>0.15153177211870741</v>
      </c>
    </row>
    <row r="417" spans="1:2" x14ac:dyDescent="0.25">
      <c r="A417" s="325" t="s">
        <v>1802</v>
      </c>
      <c r="B417" s="328">
        <v>0.14517317197134111</v>
      </c>
    </row>
    <row r="418" spans="1:2" x14ac:dyDescent="0.25">
      <c r="A418" s="325" t="s">
        <v>2216</v>
      </c>
      <c r="B418" s="328">
        <v>0.14443711086895791</v>
      </c>
    </row>
    <row r="419" spans="1:2" x14ac:dyDescent="0.25">
      <c r="A419" s="325" t="s">
        <v>1191</v>
      </c>
      <c r="B419" s="328">
        <v>0.14070692972733001</v>
      </c>
    </row>
    <row r="420" spans="1:2" x14ac:dyDescent="0.25">
      <c r="A420" s="325" t="s">
        <v>2230</v>
      </c>
      <c r="B420" s="328">
        <v>0.13277463224952651</v>
      </c>
    </row>
    <row r="421" spans="1:2" x14ac:dyDescent="0.25">
      <c r="A421" s="325" t="s">
        <v>1754</v>
      </c>
      <c r="B421" s="328">
        <v>0.13133995462737061</v>
      </c>
    </row>
    <row r="422" spans="1:2" x14ac:dyDescent="0.25">
      <c r="A422" s="325" t="s">
        <v>1498</v>
      </c>
      <c r="B422" s="328">
        <v>0.11814892098464129</v>
      </c>
    </row>
    <row r="423" spans="1:2" x14ac:dyDescent="0.25">
      <c r="A423" s="325" t="s">
        <v>556</v>
      </c>
      <c r="B423" s="328">
        <v>0.11808125151507914</v>
      </c>
    </row>
    <row r="424" spans="1:2" x14ac:dyDescent="0.25">
      <c r="A424" s="325" t="s">
        <v>2006</v>
      </c>
      <c r="B424" s="328">
        <v>0.11432929411665815</v>
      </c>
    </row>
    <row r="425" spans="1:2" x14ac:dyDescent="0.25">
      <c r="A425" s="325" t="s">
        <v>380</v>
      </c>
      <c r="B425" s="328">
        <v>0.11252403221692547</v>
      </c>
    </row>
    <row r="426" spans="1:2" x14ac:dyDescent="0.25">
      <c r="A426" s="325" t="s">
        <v>1465</v>
      </c>
      <c r="B426" s="328">
        <v>0.10878457085683192</v>
      </c>
    </row>
    <row r="427" spans="1:2" x14ac:dyDescent="0.25">
      <c r="A427" s="325" t="s">
        <v>3425</v>
      </c>
      <c r="B427" s="328">
        <v>0.10752778758459061</v>
      </c>
    </row>
    <row r="428" spans="1:2" x14ac:dyDescent="0.25">
      <c r="A428" s="325" t="s">
        <v>1185</v>
      </c>
      <c r="B428" s="328">
        <v>0.10417428231739827</v>
      </c>
    </row>
    <row r="429" spans="1:2" x14ac:dyDescent="0.25">
      <c r="A429" s="325" t="s">
        <v>2162</v>
      </c>
      <c r="B429" s="328">
        <v>9.8053776878537294E-2</v>
      </c>
    </row>
    <row r="430" spans="1:2" x14ac:dyDescent="0.25">
      <c r="A430" s="325" t="s">
        <v>3512</v>
      </c>
      <c r="B430" s="328">
        <v>9.6388149078445728E-2</v>
      </c>
    </row>
    <row r="431" spans="1:2" x14ac:dyDescent="0.25">
      <c r="A431" s="325" t="s">
        <v>2152</v>
      </c>
      <c r="B431" s="328">
        <v>9.0082746556292018E-2</v>
      </c>
    </row>
    <row r="432" spans="1:2" x14ac:dyDescent="0.25">
      <c r="A432" s="325" t="s">
        <v>2156</v>
      </c>
      <c r="B432" s="328">
        <v>8.9021744537867972E-2</v>
      </c>
    </row>
    <row r="433" spans="1:2" x14ac:dyDescent="0.25">
      <c r="A433" s="325" t="s">
        <v>2094</v>
      </c>
      <c r="B433" s="328">
        <v>8.7211689292752567E-2</v>
      </c>
    </row>
    <row r="434" spans="1:2" x14ac:dyDescent="0.25">
      <c r="A434" s="325" t="s">
        <v>219</v>
      </c>
      <c r="B434" s="328">
        <v>8.7095611917646781E-2</v>
      </c>
    </row>
    <row r="435" spans="1:2" x14ac:dyDescent="0.25">
      <c r="A435" s="325" t="s">
        <v>163</v>
      </c>
      <c r="B435" s="328">
        <v>8.2781143129387919E-2</v>
      </c>
    </row>
    <row r="436" spans="1:2" x14ac:dyDescent="0.25">
      <c r="A436" s="325" t="s">
        <v>2238</v>
      </c>
      <c r="B436" s="328">
        <v>7.3459777395373918E-2</v>
      </c>
    </row>
    <row r="437" spans="1:2" x14ac:dyDescent="0.25">
      <c r="A437" s="325" t="s">
        <v>2256</v>
      </c>
      <c r="B437" s="328">
        <v>6.9419684417469929E-2</v>
      </c>
    </row>
    <row r="438" spans="1:2" x14ac:dyDescent="0.25">
      <c r="A438" s="325" t="s">
        <v>2257</v>
      </c>
      <c r="B438" s="328">
        <v>6.9110783763568689E-2</v>
      </c>
    </row>
    <row r="439" spans="1:2" x14ac:dyDescent="0.25">
      <c r="A439" s="325" t="s">
        <v>413</v>
      </c>
      <c r="B439" s="328">
        <v>6.751671496920475E-2</v>
      </c>
    </row>
    <row r="440" spans="1:2" x14ac:dyDescent="0.25">
      <c r="A440" s="325" t="s">
        <v>2244</v>
      </c>
      <c r="B440" s="328">
        <v>6.5300340302485466E-2</v>
      </c>
    </row>
    <row r="441" spans="1:2" x14ac:dyDescent="0.25">
      <c r="A441" s="325" t="s">
        <v>3046</v>
      </c>
      <c r="B441" s="328">
        <v>6.299810200570756E-2</v>
      </c>
    </row>
    <row r="442" spans="1:2" x14ac:dyDescent="0.25">
      <c r="A442" s="325" t="s">
        <v>338</v>
      </c>
      <c r="B442" s="328">
        <v>6.2908208430250578E-2</v>
      </c>
    </row>
    <row r="443" spans="1:2" x14ac:dyDescent="0.25">
      <c r="A443" s="325" t="s">
        <v>2241</v>
      </c>
      <c r="B443" s="328">
        <v>5.7278976352445742E-2</v>
      </c>
    </row>
    <row r="444" spans="1:2" x14ac:dyDescent="0.25">
      <c r="A444" s="325" t="s">
        <v>2213</v>
      </c>
      <c r="B444" s="328">
        <v>5.6891564766779826E-2</v>
      </c>
    </row>
    <row r="445" spans="1:2" x14ac:dyDescent="0.25">
      <c r="A445" s="325" t="s">
        <v>2187</v>
      </c>
      <c r="B445" s="328">
        <v>5.5438288794795565E-2</v>
      </c>
    </row>
    <row r="446" spans="1:2" x14ac:dyDescent="0.25">
      <c r="A446" s="325" t="s">
        <v>1406</v>
      </c>
      <c r="B446" s="328">
        <v>5.4271937433672833E-2</v>
      </c>
    </row>
    <row r="447" spans="1:2" x14ac:dyDescent="0.25">
      <c r="A447" s="325" t="s">
        <v>2988</v>
      </c>
      <c r="B447" s="328">
        <v>5.4155574413707538E-2</v>
      </c>
    </row>
    <row r="448" spans="1:2" x14ac:dyDescent="0.25">
      <c r="A448" s="325" t="s">
        <v>1947</v>
      </c>
      <c r="B448" s="328">
        <v>4.8887796705447926E-2</v>
      </c>
    </row>
    <row r="449" spans="1:10" x14ac:dyDescent="0.25">
      <c r="A449" s="325" t="s">
        <v>2217</v>
      </c>
      <c r="B449" s="328">
        <v>4.840087330602609E-2</v>
      </c>
    </row>
    <row r="450" spans="1:10" x14ac:dyDescent="0.25">
      <c r="A450" s="325" t="s">
        <v>2107</v>
      </c>
      <c r="B450" s="328">
        <v>4.6091832484211066E-2</v>
      </c>
    </row>
    <row r="451" spans="1:10" x14ac:dyDescent="0.25">
      <c r="A451" s="325" t="s">
        <v>1741</v>
      </c>
      <c r="B451" s="328">
        <v>4.5459505041623612E-2</v>
      </c>
    </row>
    <row r="452" spans="1:10" x14ac:dyDescent="0.25">
      <c r="A452" s="325" t="s">
        <v>594</v>
      </c>
      <c r="B452" s="328">
        <v>4.3070122910194401E-2</v>
      </c>
    </row>
    <row r="453" spans="1:10" x14ac:dyDescent="0.25">
      <c r="A453" s="325" t="s">
        <v>1108</v>
      </c>
      <c r="B453" s="328">
        <v>4.1163139159264998E-2</v>
      </c>
    </row>
    <row r="454" spans="1:10" x14ac:dyDescent="0.25">
      <c r="A454" s="325" t="s">
        <v>2001</v>
      </c>
      <c r="B454" s="328">
        <v>3.9777066911420654E-2</v>
      </c>
    </row>
    <row r="455" spans="1:10" x14ac:dyDescent="0.25">
      <c r="A455" s="325" t="s">
        <v>2160</v>
      </c>
      <c r="B455" s="328">
        <v>3.9167887438142583E-2</v>
      </c>
    </row>
    <row r="456" spans="1:10" x14ac:dyDescent="0.25">
      <c r="A456" s="325" t="s">
        <v>3021</v>
      </c>
      <c r="B456" s="328">
        <v>3.9069091470257854E-2</v>
      </c>
      <c r="G456" s="331" t="s">
        <v>3549</v>
      </c>
      <c r="H456" s="331" t="s">
        <v>3562</v>
      </c>
      <c r="I456" s="331" t="s">
        <v>3548</v>
      </c>
    </row>
    <row r="457" spans="1:10" x14ac:dyDescent="0.25">
      <c r="A457" s="325" t="s">
        <v>2198</v>
      </c>
      <c r="B457" s="328">
        <v>3.8909284801995729E-2</v>
      </c>
      <c r="F457" s="333" t="s">
        <v>97</v>
      </c>
      <c r="G457" s="334">
        <f>COUNTIFS('Zásobník_Máj 2023'!$O$3:$O$529,kontrola!$F457,'Zásobník_Máj 2023'!$W$3:$W$529,"&gt;=3000000",'Zásobník_Máj 2023'!$D$3:$D$529,"&lt;&gt;R")</f>
        <v>0</v>
      </c>
      <c r="H457" s="334">
        <f>COUNTIFS('Zásobník_Máj 2023'!$O$3:$O$529,kontrola!$F457,'Zásobník_Máj 2023'!$W$3:$W$529,"&lt;3000000",'Zásobník_Máj 2023'!$W$3:$W$529,"&gt;=300000",'Zásobník_Máj 2023'!$D$3:$D$529,"&lt;&gt;R")</f>
        <v>4</v>
      </c>
      <c r="I457" s="334">
        <f>COUNTIFS('Zásobník_Máj 2023'!$O$3:$O$529,kontrola!$F457,'Zásobník_Máj 2023'!$W$3:$W$529,"&lt;300000",'Zásobník_Máj 2023'!$D$3:$D$529,"&lt;&gt;R")</f>
        <v>6</v>
      </c>
      <c r="J457" s="365"/>
    </row>
    <row r="458" spans="1:10" x14ac:dyDescent="0.25">
      <c r="A458" s="325" t="s">
        <v>387</v>
      </c>
      <c r="B458" s="328">
        <v>3.8012181160404578E-2</v>
      </c>
      <c r="F458" s="333" t="s">
        <v>454</v>
      </c>
      <c r="G458" s="334">
        <f>COUNTIFS('Zásobník_Máj 2023'!$O$3:$O$529,kontrola!$F458,'Zásobník_Máj 2023'!$W$3:$W$529,"&gt;=3000000",'Zásobník_Máj 2023'!$D$3:$D$529,"&lt;&gt;R")</f>
        <v>6</v>
      </c>
      <c r="H458" s="334">
        <f>COUNTIFS('Zásobník_Máj 2023'!$O$3:$O$529,kontrola!$F458,'Zásobník_Máj 2023'!$W$3:$W$529,"&lt;3000000",'Zásobník_Máj 2023'!$W$3:$W$529,"&gt;=300000",'Zásobník_Máj 2023'!$D$3:$D$529,"&lt;&gt;R")</f>
        <v>7</v>
      </c>
      <c r="I458" s="334">
        <f>COUNTIFS('Zásobník_Máj 2023'!$O$3:$O$529,kontrola!$F458,'Zásobník_Máj 2023'!$W$3:$W$529,"&lt;300000",'Zásobník_Máj 2023'!$D$3:$D$529,"&lt;&gt;R")</f>
        <v>6</v>
      </c>
      <c r="J458" s="365"/>
    </row>
    <row r="459" spans="1:10" x14ac:dyDescent="0.25">
      <c r="A459" s="325" t="s">
        <v>1147</v>
      </c>
      <c r="B459" s="328">
        <v>3.7500000000000006E-2</v>
      </c>
      <c r="F459" s="333" t="s">
        <v>217</v>
      </c>
      <c r="G459" s="334">
        <f>COUNTIFS('Zásobník_Máj 2023'!$O$3:$O$529,kontrola!$F459,'Zásobník_Máj 2023'!$W$3:$W$529,"&gt;=3000000",'Zásobník_Máj 2023'!$D$3:$D$529,"&lt;&gt;R")</f>
        <v>26</v>
      </c>
      <c r="H459" s="334">
        <f>COUNTIFS('Zásobník_Máj 2023'!$O$3:$O$529,kontrola!$F459,'Zásobník_Máj 2023'!$W$3:$W$529,"&lt;3000000",'Zásobník_Máj 2023'!$W$3:$W$529,"&gt;=300000",'Zásobník_Máj 2023'!$D$3:$D$529,"&lt;&gt;R")</f>
        <v>56</v>
      </c>
      <c r="I459" s="334">
        <f>COUNTIFS('Zásobník_Máj 2023'!$O$3:$O$529,kontrola!$F459,'Zásobník_Máj 2023'!$W$3:$W$529,"&lt;300000",'Zásobník_Máj 2023'!$D$3:$D$529,"&lt;&gt;R")</f>
        <v>75</v>
      </c>
      <c r="J459" s="365"/>
    </row>
    <row r="460" spans="1:10" x14ac:dyDescent="0.25">
      <c r="A460" s="325" t="s">
        <v>3032</v>
      </c>
      <c r="B460" s="328">
        <v>3.6210181214077319E-2</v>
      </c>
      <c r="F460" s="333" t="s">
        <v>106</v>
      </c>
      <c r="G460" s="334">
        <f>COUNTIFS('Zásobník_Máj 2023'!$O$3:$O$529,kontrola!$F460,'Zásobník_Máj 2023'!$W$3:$W$529,"&gt;=3000000",'Zásobník_Máj 2023'!$D$3:$D$529,"&lt;&gt;R")</f>
        <v>4</v>
      </c>
      <c r="H460" s="334">
        <f>COUNTIFS('Zásobník_Máj 2023'!$O$3:$O$529,kontrola!$F460,'Zásobník_Máj 2023'!$W$3:$W$529,"&lt;3000000",'Zásobník_Máj 2023'!$W$3:$W$529,"&gt;=300000",'Zásobník_Máj 2023'!$D$3:$D$529,"&lt;&gt;R")</f>
        <v>14</v>
      </c>
      <c r="I460" s="334">
        <f>COUNTIFS('Zásobník_Máj 2023'!$O$3:$O$529,kontrola!$F460,'Zásobník_Máj 2023'!$W$3:$W$529,"&lt;300000",'Zásobník_Máj 2023'!$D$3:$D$529,"&lt;&gt;R")</f>
        <v>107</v>
      </c>
      <c r="J460" s="365"/>
    </row>
    <row r="461" spans="1:10" x14ac:dyDescent="0.25">
      <c r="A461" s="325" t="s">
        <v>2215</v>
      </c>
      <c r="B461" s="328">
        <v>3.5613731720732865E-2</v>
      </c>
      <c r="F461" s="333" t="s">
        <v>82</v>
      </c>
      <c r="G461" s="334">
        <f>COUNTIFS('Zásobník_Máj 2023'!$O$3:$O$529,kontrola!$F461,'Zásobník_Máj 2023'!$W$3:$W$529,"&gt;=3000000",'Zásobník_Máj 2023'!$D$3:$D$529,"&lt;&gt;R")</f>
        <v>1</v>
      </c>
      <c r="H461" s="334">
        <f>COUNTIFS('Zásobník_Máj 2023'!$O$3:$O$529,kontrola!$F461,'Zásobník_Máj 2023'!$W$3:$W$529,"&lt;3000000",'Zásobník_Máj 2023'!$W$3:$W$529,"&gt;=300000",'Zásobník_Máj 2023'!$D$3:$D$529,"&lt;&gt;R")</f>
        <v>11</v>
      </c>
      <c r="I461" s="334">
        <f>COUNTIFS('Zásobník_Máj 2023'!$O$3:$O$529,kontrola!$F461,'Zásobník_Máj 2023'!$W$3:$W$529,"&lt;300000",'Zásobník_Máj 2023'!$D$3:$D$529,"&lt;&gt;R")</f>
        <v>52</v>
      </c>
      <c r="J461" s="365"/>
    </row>
    <row r="462" spans="1:10" x14ac:dyDescent="0.25">
      <c r="A462" s="325" t="s">
        <v>3522</v>
      </c>
      <c r="B462" s="328">
        <v>3.5089055454003218E-2</v>
      </c>
      <c r="F462" s="333" t="s">
        <v>148</v>
      </c>
      <c r="G462" s="334">
        <f>COUNTIFS('Zásobník_Máj 2023'!$O$3:$O$529,kontrola!$F462,'Zásobník_Máj 2023'!$W$3:$W$529,"&gt;=3000000",'Zásobník_Máj 2023'!$D$3:$D$529,"&lt;&gt;R")</f>
        <v>0</v>
      </c>
      <c r="H462" s="334">
        <f>COUNTIFS('Zásobník_Máj 2023'!$O$3:$O$529,kontrola!$F462,'Zásobník_Máj 2023'!$W$3:$W$529,"&lt;3000000",'Zásobník_Máj 2023'!$W$3:$W$529,"&gt;=300000",'Zásobník_Máj 2023'!$D$3:$D$529,"&lt;&gt;R")</f>
        <v>15</v>
      </c>
      <c r="I462" s="334">
        <f>COUNTIFS('Zásobník_Máj 2023'!$O$3:$O$529,kontrola!$F462,'Zásobník_Máj 2023'!$W$3:$W$529,"&lt;300000",'Zásobník_Máj 2023'!$D$3:$D$529,"&lt;&gt;R")</f>
        <v>17</v>
      </c>
      <c r="J462" s="365"/>
    </row>
    <row r="463" spans="1:10" x14ac:dyDescent="0.25">
      <c r="A463" s="325" t="s">
        <v>1351</v>
      </c>
      <c r="B463" s="328">
        <v>3.503052635612236E-2</v>
      </c>
      <c r="F463" s="333" t="s">
        <v>133</v>
      </c>
      <c r="G463" s="334">
        <f>COUNTIFS('Zásobník_Máj 2023'!$O$3:$O$529,kontrola!$F463,'Zásobník_Máj 2023'!$W$3:$W$529,"&gt;=3000000",'Zásobník_Máj 2023'!$D$3:$D$529,"&lt;&gt;R")</f>
        <v>0</v>
      </c>
      <c r="H463" s="334">
        <f>COUNTIFS('Zásobník_Máj 2023'!$O$3:$O$529,kontrola!$F463,'Zásobník_Máj 2023'!$W$3:$W$529,"&lt;3000000",'Zásobník_Máj 2023'!$W$3:$W$529,"&gt;=300000",'Zásobník_Máj 2023'!$D$3:$D$529,"&lt;&gt;R")</f>
        <v>5</v>
      </c>
      <c r="I463" s="334">
        <f>COUNTIFS('Zásobník_Máj 2023'!$O$3:$O$529,kontrola!$F463,'Zásobník_Máj 2023'!$W$3:$W$529,"&lt;300000",'Zásobník_Máj 2023'!$D$3:$D$529,"&lt;&gt;R")</f>
        <v>28</v>
      </c>
      <c r="J463" s="365"/>
    </row>
    <row r="464" spans="1:10" x14ac:dyDescent="0.25">
      <c r="A464" s="325" t="s">
        <v>2190</v>
      </c>
      <c r="B464" s="328">
        <v>3.3560927926836077E-2</v>
      </c>
      <c r="F464" s="333" t="s">
        <v>116</v>
      </c>
      <c r="G464" s="334">
        <f>COUNTIFS('Zásobník_Máj 2023'!$O$3:$O$529,kontrola!$F464,'Zásobník_Máj 2023'!$W$3:$W$529,"&gt;=3000000",'Zásobník_Máj 2023'!$D$3:$D$529,"&lt;&gt;R")</f>
        <v>1</v>
      </c>
      <c r="H464" s="334">
        <f>COUNTIFS('Zásobník_Máj 2023'!$O$3:$O$529,kontrola!$F464,'Zásobník_Máj 2023'!$W$3:$W$529,"&lt;3000000",'Zásobník_Máj 2023'!$W$3:$W$529,"&gt;=300000",'Zásobník_Máj 2023'!$D$3:$D$529,"&lt;&gt;R")</f>
        <v>1</v>
      </c>
      <c r="I464" s="334">
        <f>COUNTIFS('Zásobník_Máj 2023'!$O$3:$O$529,kontrola!$F464,'Zásobník_Máj 2023'!$W$3:$W$529,"&lt;300000",'Zásobník_Máj 2023'!$D$3:$D$529,"&lt;&gt;R")</f>
        <v>5</v>
      </c>
      <c r="J464" s="365"/>
    </row>
    <row r="465" spans="1:9" x14ac:dyDescent="0.25">
      <c r="A465" s="325" t="s">
        <v>1996</v>
      </c>
      <c r="B465" s="328">
        <v>3.2471075029731143E-2</v>
      </c>
      <c r="G465" s="331">
        <f>SUM(G457:G464)</f>
        <v>38</v>
      </c>
      <c r="H465" s="331">
        <f>SUM(H457:H464)</f>
        <v>113</v>
      </c>
      <c r="I465" s="331">
        <f>SUM(I457:I464)</f>
        <v>296</v>
      </c>
    </row>
    <row r="466" spans="1:9" x14ac:dyDescent="0.25">
      <c r="A466" s="325" t="s">
        <v>2181</v>
      </c>
      <c r="B466" s="328">
        <v>3.194600271140273E-2</v>
      </c>
    </row>
    <row r="467" spans="1:9" x14ac:dyDescent="0.25">
      <c r="A467" s="325" t="s">
        <v>990</v>
      </c>
      <c r="B467" s="328">
        <v>3.1646658798481622E-2</v>
      </c>
    </row>
    <row r="468" spans="1:9" x14ac:dyDescent="0.25">
      <c r="A468" s="325" t="s">
        <v>1512</v>
      </c>
      <c r="B468" s="328">
        <v>3.0169836819716907E-2</v>
      </c>
    </row>
    <row r="469" spans="1:9" x14ac:dyDescent="0.25">
      <c r="A469" s="325" t="s">
        <v>408</v>
      </c>
      <c r="B469" s="328">
        <v>2.9678884868881237E-2</v>
      </c>
    </row>
    <row r="470" spans="1:9" x14ac:dyDescent="0.25">
      <c r="A470" s="325" t="s">
        <v>1819</v>
      </c>
      <c r="B470" s="328">
        <v>2.7606828693350294E-2</v>
      </c>
    </row>
    <row r="471" spans="1:9" x14ac:dyDescent="0.25">
      <c r="A471" s="325" t="s">
        <v>592</v>
      </c>
      <c r="B471" s="328">
        <v>2.6883779359647583E-2</v>
      </c>
    </row>
    <row r="472" spans="1:9" x14ac:dyDescent="0.25">
      <c r="A472" s="325" t="s">
        <v>1492</v>
      </c>
      <c r="B472" s="328">
        <v>2.613611976638194E-2</v>
      </c>
    </row>
    <row r="473" spans="1:9" x14ac:dyDescent="0.25">
      <c r="A473" s="325" t="s">
        <v>2253</v>
      </c>
      <c r="B473" s="328">
        <v>2.441927300197072E-2</v>
      </c>
    </row>
    <row r="474" spans="1:9" x14ac:dyDescent="0.25">
      <c r="A474" s="325" t="s">
        <v>214</v>
      </c>
      <c r="B474" s="328">
        <v>2.3140347358365211E-2</v>
      </c>
    </row>
    <row r="475" spans="1:9" x14ac:dyDescent="0.25">
      <c r="A475" s="325" t="s">
        <v>2202</v>
      </c>
      <c r="B475" s="328">
        <v>2.153689603874694E-2</v>
      </c>
    </row>
    <row r="476" spans="1:9" x14ac:dyDescent="0.25">
      <c r="A476" s="325" t="s">
        <v>2229</v>
      </c>
      <c r="B476" s="328">
        <v>2.0311693742002031E-2</v>
      </c>
    </row>
    <row r="477" spans="1:9" x14ac:dyDescent="0.25">
      <c r="A477" s="325" t="s">
        <v>2180</v>
      </c>
      <c r="B477" s="328">
        <v>1.6608516635239604E-2</v>
      </c>
    </row>
    <row r="478" spans="1:9" x14ac:dyDescent="0.25">
      <c r="A478" s="325" t="s">
        <v>2240</v>
      </c>
      <c r="B478" s="328">
        <v>1.6509658772577668E-2</v>
      </c>
    </row>
    <row r="479" spans="1:9" x14ac:dyDescent="0.25">
      <c r="A479" s="325" t="s">
        <v>2161</v>
      </c>
      <c r="B479" s="328">
        <v>1.3811049521102937E-2</v>
      </c>
    </row>
    <row r="480" spans="1:9" x14ac:dyDescent="0.25">
      <c r="A480" s="325" t="s">
        <v>3435</v>
      </c>
      <c r="B480" s="328">
        <v>1.2991770332696502E-2</v>
      </c>
    </row>
    <row r="481" spans="1:2" x14ac:dyDescent="0.25">
      <c r="A481" s="325" t="s">
        <v>2170</v>
      </c>
      <c r="B481" s="328">
        <v>1.2380639762178578E-2</v>
      </c>
    </row>
    <row r="482" spans="1:2" x14ac:dyDescent="0.25">
      <c r="A482" s="325" t="s">
        <v>1735</v>
      </c>
      <c r="B482" s="328">
        <v>1.1752318474777566E-2</v>
      </c>
    </row>
    <row r="483" spans="1:2" x14ac:dyDescent="0.25">
      <c r="A483" s="325" t="s">
        <v>1981</v>
      </c>
      <c r="B483" s="328">
        <v>1.1364876260405901E-2</v>
      </c>
    </row>
    <row r="484" spans="1:2" x14ac:dyDescent="0.25">
      <c r="A484" s="325" t="s">
        <v>2169</v>
      </c>
      <c r="B484" s="328">
        <v>1.0636794945660017E-2</v>
      </c>
    </row>
    <row r="485" spans="1:2" x14ac:dyDescent="0.25">
      <c r="A485" s="325" t="s">
        <v>1016</v>
      </c>
      <c r="B485" s="328">
        <v>7.2828578038441928E-3</v>
      </c>
    </row>
    <row r="486" spans="1:2" x14ac:dyDescent="0.25">
      <c r="A486" s="325" t="s">
        <v>596</v>
      </c>
      <c r="B486" s="328">
        <v>5.7963618909047457E-3</v>
      </c>
    </row>
    <row r="487" spans="1:2" x14ac:dyDescent="0.25">
      <c r="A487" s="325" t="s">
        <v>1024</v>
      </c>
      <c r="B487" s="328">
        <v>4.3652330349216095E-3</v>
      </c>
    </row>
    <row r="488" spans="1:2" x14ac:dyDescent="0.25">
      <c r="A488" s="325" t="s">
        <v>2153</v>
      </c>
      <c r="B488" s="328">
        <v>2.500272777289298E-3</v>
      </c>
    </row>
    <row r="489" spans="1:2" x14ac:dyDescent="0.25">
      <c r="A489" s="325" t="s">
        <v>984</v>
      </c>
      <c r="B489" s="328">
        <v>2.3083445241245423E-3</v>
      </c>
    </row>
    <row r="490" spans="1:2" x14ac:dyDescent="0.25">
      <c r="A490" s="325" t="s">
        <v>2157</v>
      </c>
      <c r="B490" s="328">
        <v>6.3607328856905637E-4</v>
      </c>
    </row>
    <row r="491" spans="1:2" x14ac:dyDescent="0.25">
      <c r="A491" s="325"/>
      <c r="B491" s="328"/>
    </row>
    <row r="492" spans="1:2" x14ac:dyDescent="0.25">
      <c r="A492" s="325"/>
      <c r="B492" s="328"/>
    </row>
    <row r="493" spans="1:2" x14ac:dyDescent="0.25">
      <c r="A493" s="334" t="s">
        <v>3500</v>
      </c>
      <c r="B493" s="334">
        <f>QUARTILE(B78:B490,1)</f>
        <v>0.2482830810809025</v>
      </c>
    </row>
    <row r="494" spans="1:2" x14ac:dyDescent="0.25">
      <c r="A494" s="334" t="s">
        <v>3501</v>
      </c>
      <c r="B494" s="334">
        <f>QUARTILE(B78:B490,3)</f>
        <v>4.6330409575108877</v>
      </c>
    </row>
    <row r="495" spans="1:2" x14ac:dyDescent="0.25">
      <c r="A495" s="334" t="s">
        <v>3502</v>
      </c>
      <c r="B495" s="334">
        <f>B494-B493</f>
        <v>4.384757876429985</v>
      </c>
    </row>
    <row r="496" spans="1:2" x14ac:dyDescent="0.25">
      <c r="A496" s="331" t="s">
        <v>3503</v>
      </c>
      <c r="B496" s="331">
        <f>B494+1.5*B495</f>
        <v>11.210177772155866</v>
      </c>
    </row>
    <row r="498" spans="1:2" x14ac:dyDescent="0.25">
      <c r="A498" s="334" t="s">
        <v>3504</v>
      </c>
      <c r="B498" s="334">
        <f>_xlfn.STDEV.S(B78:B490)</f>
        <v>37.962977011231068</v>
      </c>
    </row>
    <row r="499" spans="1:2" x14ac:dyDescent="0.25">
      <c r="A499" s="331" t="s">
        <v>3503</v>
      </c>
      <c r="B499" s="331">
        <f>2*B498</f>
        <v>75.925954022462136</v>
      </c>
    </row>
    <row r="500" spans="1:2" x14ac:dyDescent="0.25">
      <c r="A500" s="325"/>
      <c r="B500" s="328"/>
    </row>
    <row r="501" spans="1:2" x14ac:dyDescent="0.25">
      <c r="A501" s="325"/>
      <c r="B501" s="328"/>
    </row>
    <row r="502" spans="1:2" x14ac:dyDescent="0.25">
      <c r="A502" s="325"/>
      <c r="B502" s="328"/>
    </row>
    <row r="503" spans="1:2" x14ac:dyDescent="0.25">
      <c r="A503" s="325"/>
      <c r="B503" s="328"/>
    </row>
    <row r="504" spans="1:2" x14ac:dyDescent="0.25">
      <c r="A504" s="325"/>
      <c r="B504" s="328"/>
    </row>
    <row r="505" spans="1:2" x14ac:dyDescent="0.25">
      <c r="A505" s="325"/>
      <c r="B505" s="328"/>
    </row>
    <row r="506" spans="1:2" x14ac:dyDescent="0.25">
      <c r="A506" s="325"/>
      <c r="B506" s="328"/>
    </row>
    <row r="507" spans="1:2" x14ac:dyDescent="0.25">
      <c r="A507" s="325"/>
      <c r="B507" s="328"/>
    </row>
    <row r="508" spans="1:2" x14ac:dyDescent="0.25">
      <c r="A508" s="325"/>
      <c r="B508" s="328"/>
    </row>
    <row r="509" spans="1:2" x14ac:dyDescent="0.25">
      <c r="A509" s="325"/>
      <c r="B509" s="328"/>
    </row>
    <row r="510" spans="1:2" x14ac:dyDescent="0.25">
      <c r="A510" s="325"/>
      <c r="B510" s="328"/>
    </row>
    <row r="511" spans="1:2" x14ac:dyDescent="0.25">
      <c r="A511" s="325"/>
      <c r="B511" s="328"/>
    </row>
    <row r="512" spans="1:2" x14ac:dyDescent="0.25">
      <c r="A512" s="325"/>
      <c r="B512" s="328"/>
    </row>
    <row r="513" spans="1:2" x14ac:dyDescent="0.25">
      <c r="A513" s="325"/>
      <c r="B513" s="328"/>
    </row>
    <row r="514" spans="1:2" x14ac:dyDescent="0.25">
      <c r="A514" s="325"/>
      <c r="B514" s="328"/>
    </row>
    <row r="515" spans="1:2" x14ac:dyDescent="0.25">
      <c r="A515" s="325"/>
      <c r="B515" s="328"/>
    </row>
    <row r="516" spans="1:2" x14ac:dyDescent="0.25">
      <c r="A516" s="325"/>
      <c r="B516" s="328"/>
    </row>
    <row r="517" spans="1:2" x14ac:dyDescent="0.25">
      <c r="A517" s="325"/>
      <c r="B517" s="328"/>
    </row>
    <row r="518" spans="1:2" x14ac:dyDescent="0.25">
      <c r="A518" s="325"/>
      <c r="B518" s="328"/>
    </row>
    <row r="519" spans="1:2" x14ac:dyDescent="0.25">
      <c r="A519" s="325"/>
      <c r="B519" s="328"/>
    </row>
    <row r="520" spans="1:2" x14ac:dyDescent="0.25">
      <c r="A520" s="325"/>
      <c r="B520" s="328"/>
    </row>
    <row r="521" spans="1:2" x14ac:dyDescent="0.25">
      <c r="A521" s="325"/>
      <c r="B521" s="328"/>
    </row>
  </sheetData>
  <mergeCells count="6">
    <mergeCell ref="P77:Q77"/>
    <mergeCell ref="A77:B77"/>
    <mergeCell ref="D77:E77"/>
    <mergeCell ref="G76:H76"/>
    <mergeCell ref="J77:K77"/>
    <mergeCell ref="M77:N77"/>
  </mergeCells>
  <conditionalFormatting sqref="B13:B20">
    <cfRule type="dataBar" priority="15">
      <dataBar>
        <cfvo type="min"/>
        <cfvo type="max"/>
        <color rgb="FF638EC6"/>
      </dataBar>
      <extLst>
        <ext xmlns:x14="http://schemas.microsoft.com/office/spreadsheetml/2009/9/main" uri="{B025F937-C7B1-47D3-B67F-A62EFF666E3E}">
          <x14:id>{DD52C0C9-0053-4D5E-B1BD-202F3BAC0862}</x14:id>
        </ext>
      </extLst>
    </cfRule>
  </conditionalFormatting>
  <conditionalFormatting sqref="B46:L53">
    <cfRule type="dataBar" priority="202">
      <dataBar>
        <cfvo type="min"/>
        <cfvo type="max"/>
        <color rgb="FF638EC6"/>
      </dataBar>
      <extLst>
        <ext xmlns:x14="http://schemas.microsoft.com/office/spreadsheetml/2009/9/main" uri="{B025F937-C7B1-47D3-B67F-A62EFF666E3E}">
          <x14:id>{634C46C2-420F-43EE-98DA-0198FE70FA02}</x14:id>
        </ext>
      </extLst>
    </cfRule>
  </conditionalFormatting>
  <conditionalFormatting sqref="B56:D63">
    <cfRule type="dataBar" priority="201">
      <dataBar>
        <cfvo type="min"/>
        <cfvo type="max"/>
        <color rgb="FF638EC6"/>
      </dataBar>
      <extLst>
        <ext xmlns:x14="http://schemas.microsoft.com/office/spreadsheetml/2009/9/main" uri="{B025F937-C7B1-47D3-B67F-A62EFF666E3E}">
          <x14:id>{B1491811-4E20-45E8-BC2C-12C23AF30593}</x14:id>
        </ext>
      </extLst>
    </cfRule>
  </conditionalFormatting>
  <conditionalFormatting sqref="B56:B63">
    <cfRule type="dataBar" priority="193">
      <dataBar>
        <cfvo type="min"/>
        <cfvo type="max"/>
        <color rgb="FF638EC6"/>
      </dataBar>
      <extLst>
        <ext xmlns:x14="http://schemas.microsoft.com/office/spreadsheetml/2009/9/main" uri="{B025F937-C7B1-47D3-B67F-A62EFF666E3E}">
          <x14:id>{2EBE7D97-7443-4116-A9DE-E00E624BF8AA}</x14:id>
        </ext>
      </extLst>
    </cfRule>
  </conditionalFormatting>
  <conditionalFormatting sqref="C56:C63">
    <cfRule type="dataBar" priority="192">
      <dataBar>
        <cfvo type="min"/>
        <cfvo type="max"/>
        <color rgb="FF638EC6"/>
      </dataBar>
      <extLst>
        <ext xmlns:x14="http://schemas.microsoft.com/office/spreadsheetml/2009/9/main" uri="{B025F937-C7B1-47D3-B67F-A62EFF666E3E}">
          <x14:id>{8386AC42-AEEA-4CFB-9099-C9192C5DB237}</x14:id>
        </ext>
      </extLst>
    </cfRule>
  </conditionalFormatting>
  <conditionalFormatting sqref="B67:B74">
    <cfRule type="dataBar" priority="191">
      <dataBar>
        <cfvo type="min"/>
        <cfvo type="max"/>
        <color rgb="FF638EC6"/>
      </dataBar>
      <extLst>
        <ext xmlns:x14="http://schemas.microsoft.com/office/spreadsheetml/2009/9/main" uri="{B025F937-C7B1-47D3-B67F-A62EFF666E3E}">
          <x14:id>{A88A7F2A-76C8-4477-99FB-332BAAD56EC2}</x14:id>
        </ext>
      </extLst>
    </cfRule>
  </conditionalFormatting>
  <conditionalFormatting sqref="B67:B74">
    <cfRule type="dataBar" priority="190">
      <dataBar>
        <cfvo type="min"/>
        <cfvo type="max"/>
        <color rgb="FF638EC6"/>
      </dataBar>
      <extLst>
        <ext xmlns:x14="http://schemas.microsoft.com/office/spreadsheetml/2009/9/main" uri="{B025F937-C7B1-47D3-B67F-A62EFF666E3E}">
          <x14:id>{47553A9E-7E70-43C9-A729-7C8B00B0BAA7}</x14:id>
        </ext>
      </extLst>
    </cfRule>
  </conditionalFormatting>
  <conditionalFormatting sqref="C67:C71">
    <cfRule type="dataBar" priority="189">
      <dataBar>
        <cfvo type="min"/>
        <cfvo type="max"/>
        <color rgb="FF638EC6"/>
      </dataBar>
      <extLst>
        <ext xmlns:x14="http://schemas.microsoft.com/office/spreadsheetml/2009/9/main" uri="{B025F937-C7B1-47D3-B67F-A62EFF666E3E}">
          <x14:id>{D37A0ACC-5A3F-4DE1-B758-D239581E60CF}</x14:id>
        </ext>
      </extLst>
    </cfRule>
  </conditionalFormatting>
  <conditionalFormatting sqref="C67:C71">
    <cfRule type="dataBar" priority="188">
      <dataBar>
        <cfvo type="min"/>
        <cfvo type="max"/>
        <color rgb="FF638EC6"/>
      </dataBar>
      <extLst>
        <ext xmlns:x14="http://schemas.microsoft.com/office/spreadsheetml/2009/9/main" uri="{B025F937-C7B1-47D3-B67F-A62EFF666E3E}">
          <x14:id>{26030F7C-A9A3-44B6-B8ED-E720AC98AE33}</x14:id>
        </ext>
      </extLst>
    </cfRule>
  </conditionalFormatting>
  <conditionalFormatting sqref="D67:D71">
    <cfRule type="dataBar" priority="187">
      <dataBar>
        <cfvo type="min"/>
        <cfvo type="max"/>
        <color rgb="FF638EC6"/>
      </dataBar>
      <extLst>
        <ext xmlns:x14="http://schemas.microsoft.com/office/spreadsheetml/2009/9/main" uri="{B025F937-C7B1-47D3-B67F-A62EFF666E3E}">
          <x14:id>{0DB11068-5003-4369-A8D5-7E0EA397C2B4}</x14:id>
        </ext>
      </extLst>
    </cfRule>
  </conditionalFormatting>
  <conditionalFormatting sqref="D67:D71">
    <cfRule type="dataBar" priority="186">
      <dataBar>
        <cfvo type="min"/>
        <cfvo type="max"/>
        <color rgb="FF638EC6"/>
      </dataBar>
      <extLst>
        <ext xmlns:x14="http://schemas.microsoft.com/office/spreadsheetml/2009/9/main" uri="{B025F937-C7B1-47D3-B67F-A62EFF666E3E}">
          <x14:id>{C73D9A75-FD8F-44E2-A6A4-69683453E07E}</x14:id>
        </ext>
      </extLst>
    </cfRule>
  </conditionalFormatting>
  <conditionalFormatting sqref="E67:E71">
    <cfRule type="dataBar" priority="185">
      <dataBar>
        <cfvo type="min"/>
        <cfvo type="max"/>
        <color rgb="FF638EC6"/>
      </dataBar>
      <extLst>
        <ext xmlns:x14="http://schemas.microsoft.com/office/spreadsheetml/2009/9/main" uri="{B025F937-C7B1-47D3-B67F-A62EFF666E3E}">
          <x14:id>{9D6C7B5E-D9FB-413F-812D-9E9AF0E06CB3}</x14:id>
        </ext>
      </extLst>
    </cfRule>
  </conditionalFormatting>
  <conditionalFormatting sqref="E67:E71">
    <cfRule type="dataBar" priority="184">
      <dataBar>
        <cfvo type="min"/>
        <cfvo type="max"/>
        <color rgb="FF638EC6"/>
      </dataBar>
      <extLst>
        <ext xmlns:x14="http://schemas.microsoft.com/office/spreadsheetml/2009/9/main" uri="{B025F937-C7B1-47D3-B67F-A62EFF666E3E}">
          <x14:id>{B5512C92-6DD2-4109-999F-992B036AD727}</x14:id>
        </ext>
      </extLst>
    </cfRule>
  </conditionalFormatting>
  <conditionalFormatting sqref="F67:F71">
    <cfRule type="dataBar" priority="183">
      <dataBar>
        <cfvo type="min"/>
        <cfvo type="max"/>
        <color rgb="FF638EC6"/>
      </dataBar>
      <extLst>
        <ext xmlns:x14="http://schemas.microsoft.com/office/spreadsheetml/2009/9/main" uri="{B025F937-C7B1-47D3-B67F-A62EFF666E3E}">
          <x14:id>{888F5525-F460-4335-A6C1-AE064CC9E6BD}</x14:id>
        </ext>
      </extLst>
    </cfRule>
  </conditionalFormatting>
  <conditionalFormatting sqref="F67:F71">
    <cfRule type="dataBar" priority="182">
      <dataBar>
        <cfvo type="min"/>
        <cfvo type="max"/>
        <color rgb="FF638EC6"/>
      </dataBar>
      <extLst>
        <ext xmlns:x14="http://schemas.microsoft.com/office/spreadsheetml/2009/9/main" uri="{B025F937-C7B1-47D3-B67F-A62EFF666E3E}">
          <x14:id>{DBEA2E00-DA1D-4A5E-A814-83034D4DC9B7}</x14:id>
        </ext>
      </extLst>
    </cfRule>
  </conditionalFormatting>
  <conditionalFormatting sqref="G67:G71">
    <cfRule type="dataBar" priority="181">
      <dataBar>
        <cfvo type="min"/>
        <cfvo type="max"/>
        <color rgb="FF638EC6"/>
      </dataBar>
      <extLst>
        <ext xmlns:x14="http://schemas.microsoft.com/office/spreadsheetml/2009/9/main" uri="{B025F937-C7B1-47D3-B67F-A62EFF666E3E}">
          <x14:id>{D7378A79-1E16-4F02-A9C0-6EDD089AD44D}</x14:id>
        </ext>
      </extLst>
    </cfRule>
  </conditionalFormatting>
  <conditionalFormatting sqref="G67:G71">
    <cfRule type="dataBar" priority="180">
      <dataBar>
        <cfvo type="min"/>
        <cfvo type="max"/>
        <color rgb="FF638EC6"/>
      </dataBar>
      <extLst>
        <ext xmlns:x14="http://schemas.microsoft.com/office/spreadsheetml/2009/9/main" uri="{B025F937-C7B1-47D3-B67F-A62EFF666E3E}">
          <x14:id>{32464BFD-733F-4BD0-A670-49B5632ECE6B}</x14:id>
        </ext>
      </extLst>
    </cfRule>
  </conditionalFormatting>
  <conditionalFormatting sqref="H67:H71">
    <cfRule type="dataBar" priority="179">
      <dataBar>
        <cfvo type="min"/>
        <cfvo type="max"/>
        <color rgb="FF638EC6"/>
      </dataBar>
      <extLst>
        <ext xmlns:x14="http://schemas.microsoft.com/office/spreadsheetml/2009/9/main" uri="{B025F937-C7B1-47D3-B67F-A62EFF666E3E}">
          <x14:id>{8A4E43A0-2AD0-47F8-8F84-990B11EDA466}</x14:id>
        </ext>
      </extLst>
    </cfRule>
  </conditionalFormatting>
  <conditionalFormatting sqref="H67:H71">
    <cfRule type="dataBar" priority="178">
      <dataBar>
        <cfvo type="min"/>
        <cfvo type="max"/>
        <color rgb="FF638EC6"/>
      </dataBar>
      <extLst>
        <ext xmlns:x14="http://schemas.microsoft.com/office/spreadsheetml/2009/9/main" uri="{B025F937-C7B1-47D3-B67F-A62EFF666E3E}">
          <x14:id>{F78D2604-993D-4699-96DA-65BADC560D8B}</x14:id>
        </ext>
      </extLst>
    </cfRule>
  </conditionalFormatting>
  <conditionalFormatting sqref="I67:I71">
    <cfRule type="dataBar" priority="177">
      <dataBar>
        <cfvo type="min"/>
        <cfvo type="max"/>
        <color rgb="FF638EC6"/>
      </dataBar>
      <extLst>
        <ext xmlns:x14="http://schemas.microsoft.com/office/spreadsheetml/2009/9/main" uri="{B025F937-C7B1-47D3-B67F-A62EFF666E3E}">
          <x14:id>{3639A916-BFF9-41C9-908C-ABC24DE899A5}</x14:id>
        </ext>
      </extLst>
    </cfRule>
  </conditionalFormatting>
  <conditionalFormatting sqref="I67:I71">
    <cfRule type="dataBar" priority="176">
      <dataBar>
        <cfvo type="min"/>
        <cfvo type="max"/>
        <color rgb="FF638EC6"/>
      </dataBar>
      <extLst>
        <ext xmlns:x14="http://schemas.microsoft.com/office/spreadsheetml/2009/9/main" uri="{B025F937-C7B1-47D3-B67F-A62EFF666E3E}">
          <x14:id>{64BD7371-4D17-44A2-A03B-28FE43E70676}</x14:id>
        </ext>
      </extLst>
    </cfRule>
  </conditionalFormatting>
  <conditionalFormatting sqref="J67:J71">
    <cfRule type="dataBar" priority="175">
      <dataBar>
        <cfvo type="min"/>
        <cfvo type="max"/>
        <color rgb="FF638EC6"/>
      </dataBar>
      <extLst>
        <ext xmlns:x14="http://schemas.microsoft.com/office/spreadsheetml/2009/9/main" uri="{B025F937-C7B1-47D3-B67F-A62EFF666E3E}">
          <x14:id>{62A439AF-5AD5-4426-AD77-1DC2B371DF28}</x14:id>
        </ext>
      </extLst>
    </cfRule>
  </conditionalFormatting>
  <conditionalFormatting sqref="J67:J71">
    <cfRule type="dataBar" priority="174">
      <dataBar>
        <cfvo type="min"/>
        <cfvo type="max"/>
        <color rgb="FF638EC6"/>
      </dataBar>
      <extLst>
        <ext xmlns:x14="http://schemas.microsoft.com/office/spreadsheetml/2009/9/main" uri="{B025F937-C7B1-47D3-B67F-A62EFF666E3E}">
          <x14:id>{A04BE26A-FDE1-486A-A858-192EBC5DA691}</x14:id>
        </ext>
      </extLst>
    </cfRule>
  </conditionalFormatting>
  <conditionalFormatting sqref="K67:K71">
    <cfRule type="dataBar" priority="173">
      <dataBar>
        <cfvo type="min"/>
        <cfvo type="max"/>
        <color rgb="FF638EC6"/>
      </dataBar>
      <extLst>
        <ext xmlns:x14="http://schemas.microsoft.com/office/spreadsheetml/2009/9/main" uri="{B025F937-C7B1-47D3-B67F-A62EFF666E3E}">
          <x14:id>{9BD553BC-B2E5-41E6-A80D-AAC5B7F2DE6F}</x14:id>
        </ext>
      </extLst>
    </cfRule>
  </conditionalFormatting>
  <conditionalFormatting sqref="K67:K71">
    <cfRule type="dataBar" priority="172">
      <dataBar>
        <cfvo type="min"/>
        <cfvo type="max"/>
        <color rgb="FF638EC6"/>
      </dataBar>
      <extLst>
        <ext xmlns:x14="http://schemas.microsoft.com/office/spreadsheetml/2009/9/main" uri="{B025F937-C7B1-47D3-B67F-A62EFF666E3E}">
          <x14:id>{D88FCAB6-D1FD-4EB3-A7D6-D077A38B7E16}</x14:id>
        </ext>
      </extLst>
    </cfRule>
  </conditionalFormatting>
  <conditionalFormatting sqref="L67:L71">
    <cfRule type="dataBar" priority="171">
      <dataBar>
        <cfvo type="min"/>
        <cfvo type="max"/>
        <color rgb="FF638EC6"/>
      </dataBar>
      <extLst>
        <ext xmlns:x14="http://schemas.microsoft.com/office/spreadsheetml/2009/9/main" uri="{B025F937-C7B1-47D3-B67F-A62EFF666E3E}">
          <x14:id>{9D2711FB-31E0-4DC4-BD40-7E6034CBAE73}</x14:id>
        </ext>
      </extLst>
    </cfRule>
  </conditionalFormatting>
  <conditionalFormatting sqref="L67:L71">
    <cfRule type="dataBar" priority="170">
      <dataBar>
        <cfvo type="min"/>
        <cfvo type="max"/>
        <color rgb="FF638EC6"/>
      </dataBar>
      <extLst>
        <ext xmlns:x14="http://schemas.microsoft.com/office/spreadsheetml/2009/9/main" uri="{B025F937-C7B1-47D3-B67F-A62EFF666E3E}">
          <x14:id>{6F123D13-7704-4804-BC3B-093C4B0F795A}</x14:id>
        </ext>
      </extLst>
    </cfRule>
  </conditionalFormatting>
  <conditionalFormatting sqref="M67:M71">
    <cfRule type="dataBar" priority="169">
      <dataBar>
        <cfvo type="min"/>
        <cfvo type="max"/>
        <color rgb="FF638EC6"/>
      </dataBar>
      <extLst>
        <ext xmlns:x14="http://schemas.microsoft.com/office/spreadsheetml/2009/9/main" uri="{B025F937-C7B1-47D3-B67F-A62EFF666E3E}">
          <x14:id>{5D7B6A1A-6FD1-4F33-A133-C48DDEA8D288}</x14:id>
        </ext>
      </extLst>
    </cfRule>
  </conditionalFormatting>
  <conditionalFormatting sqref="M67:M71">
    <cfRule type="dataBar" priority="168">
      <dataBar>
        <cfvo type="min"/>
        <cfvo type="max"/>
        <color rgb="FF638EC6"/>
      </dataBar>
      <extLst>
        <ext xmlns:x14="http://schemas.microsoft.com/office/spreadsheetml/2009/9/main" uri="{B025F937-C7B1-47D3-B67F-A62EFF666E3E}">
          <x14:id>{11FD4CA5-3A3A-4D6E-A9DB-7F6A4B824E21}</x14:id>
        </ext>
      </extLst>
    </cfRule>
  </conditionalFormatting>
  <conditionalFormatting sqref="N67:N71">
    <cfRule type="dataBar" priority="167">
      <dataBar>
        <cfvo type="min"/>
        <cfvo type="max"/>
        <color rgb="FF638EC6"/>
      </dataBar>
      <extLst>
        <ext xmlns:x14="http://schemas.microsoft.com/office/spreadsheetml/2009/9/main" uri="{B025F937-C7B1-47D3-B67F-A62EFF666E3E}">
          <x14:id>{82401AC2-23A4-407D-8D5C-F84DDD98F69B}</x14:id>
        </ext>
      </extLst>
    </cfRule>
  </conditionalFormatting>
  <conditionalFormatting sqref="N67:N71">
    <cfRule type="dataBar" priority="166">
      <dataBar>
        <cfvo type="min"/>
        <cfvo type="max"/>
        <color rgb="FF638EC6"/>
      </dataBar>
      <extLst>
        <ext xmlns:x14="http://schemas.microsoft.com/office/spreadsheetml/2009/9/main" uri="{B025F937-C7B1-47D3-B67F-A62EFF666E3E}">
          <x14:id>{E9571969-77A3-4655-8FE1-B6EDCAD6EDEC}</x14:id>
        </ext>
      </extLst>
    </cfRule>
  </conditionalFormatting>
  <conditionalFormatting sqref="O67:O71">
    <cfRule type="dataBar" priority="165">
      <dataBar>
        <cfvo type="min"/>
        <cfvo type="max"/>
        <color rgb="FF638EC6"/>
      </dataBar>
      <extLst>
        <ext xmlns:x14="http://schemas.microsoft.com/office/spreadsheetml/2009/9/main" uri="{B025F937-C7B1-47D3-B67F-A62EFF666E3E}">
          <x14:id>{87A6CDEB-3B73-47E1-9366-A500D30B503A}</x14:id>
        </ext>
      </extLst>
    </cfRule>
  </conditionalFormatting>
  <conditionalFormatting sqref="O67:O71">
    <cfRule type="dataBar" priority="164">
      <dataBar>
        <cfvo type="min"/>
        <cfvo type="max"/>
        <color rgb="FF638EC6"/>
      </dataBar>
      <extLst>
        <ext xmlns:x14="http://schemas.microsoft.com/office/spreadsheetml/2009/9/main" uri="{B025F937-C7B1-47D3-B67F-A62EFF666E3E}">
          <x14:id>{E4B27C77-AA5E-4954-A023-C217A02ABB25}</x14:id>
        </ext>
      </extLst>
    </cfRule>
  </conditionalFormatting>
  <conditionalFormatting sqref="P67:P71">
    <cfRule type="dataBar" priority="163">
      <dataBar>
        <cfvo type="min"/>
        <cfvo type="max"/>
        <color rgb="FF638EC6"/>
      </dataBar>
      <extLst>
        <ext xmlns:x14="http://schemas.microsoft.com/office/spreadsheetml/2009/9/main" uri="{B025F937-C7B1-47D3-B67F-A62EFF666E3E}">
          <x14:id>{C75381C7-3F36-4C69-BC6D-922F56B414E3}</x14:id>
        </ext>
      </extLst>
    </cfRule>
  </conditionalFormatting>
  <conditionalFormatting sqref="P67:P71">
    <cfRule type="dataBar" priority="162">
      <dataBar>
        <cfvo type="min"/>
        <cfvo type="max"/>
        <color rgb="FF638EC6"/>
      </dataBar>
      <extLst>
        <ext xmlns:x14="http://schemas.microsoft.com/office/spreadsheetml/2009/9/main" uri="{B025F937-C7B1-47D3-B67F-A62EFF666E3E}">
          <x14:id>{37F6FC48-165C-40AE-8655-6D7A4C70E2D1}</x14:id>
        </ext>
      </extLst>
    </cfRule>
  </conditionalFormatting>
  <conditionalFormatting sqref="Q67:Q71">
    <cfRule type="dataBar" priority="161">
      <dataBar>
        <cfvo type="min"/>
        <cfvo type="max"/>
        <color rgb="FF638EC6"/>
      </dataBar>
      <extLst>
        <ext xmlns:x14="http://schemas.microsoft.com/office/spreadsheetml/2009/9/main" uri="{B025F937-C7B1-47D3-B67F-A62EFF666E3E}">
          <x14:id>{17110914-34D8-47C8-8ADA-043A3E8F8F0A}</x14:id>
        </ext>
      </extLst>
    </cfRule>
  </conditionalFormatting>
  <conditionalFormatting sqref="Q67:Q71">
    <cfRule type="dataBar" priority="160">
      <dataBar>
        <cfvo type="min"/>
        <cfvo type="max"/>
        <color rgb="FF638EC6"/>
      </dataBar>
      <extLst>
        <ext xmlns:x14="http://schemas.microsoft.com/office/spreadsheetml/2009/9/main" uri="{B025F937-C7B1-47D3-B67F-A62EFF666E3E}">
          <x14:id>{736DD50F-C761-484E-A332-8634847E4AB0}</x14:id>
        </ext>
      </extLst>
    </cfRule>
  </conditionalFormatting>
  <conditionalFormatting sqref="R67:R71">
    <cfRule type="dataBar" priority="159">
      <dataBar>
        <cfvo type="min"/>
        <cfvo type="max"/>
        <color rgb="FF638EC6"/>
      </dataBar>
      <extLst>
        <ext xmlns:x14="http://schemas.microsoft.com/office/spreadsheetml/2009/9/main" uri="{B025F937-C7B1-47D3-B67F-A62EFF666E3E}">
          <x14:id>{1987607F-F726-4B09-82BC-DE969661C295}</x14:id>
        </ext>
      </extLst>
    </cfRule>
  </conditionalFormatting>
  <conditionalFormatting sqref="R67:R71">
    <cfRule type="dataBar" priority="158">
      <dataBar>
        <cfvo type="min"/>
        <cfvo type="max"/>
        <color rgb="FF638EC6"/>
      </dataBar>
      <extLst>
        <ext xmlns:x14="http://schemas.microsoft.com/office/spreadsheetml/2009/9/main" uri="{B025F937-C7B1-47D3-B67F-A62EFF666E3E}">
          <x14:id>{B28155E1-D4C7-4DC3-B60D-1B198EF093A3}</x14:id>
        </ext>
      </extLst>
    </cfRule>
  </conditionalFormatting>
  <conditionalFormatting sqref="S67:S71">
    <cfRule type="dataBar" priority="157">
      <dataBar>
        <cfvo type="min"/>
        <cfvo type="max"/>
        <color rgb="FF638EC6"/>
      </dataBar>
      <extLst>
        <ext xmlns:x14="http://schemas.microsoft.com/office/spreadsheetml/2009/9/main" uri="{B025F937-C7B1-47D3-B67F-A62EFF666E3E}">
          <x14:id>{7C0BCDB8-7125-406C-96BE-15B165BD0A02}</x14:id>
        </ext>
      </extLst>
    </cfRule>
  </conditionalFormatting>
  <conditionalFormatting sqref="S67:S71">
    <cfRule type="dataBar" priority="156">
      <dataBar>
        <cfvo type="min"/>
        <cfvo type="max"/>
        <color rgb="FF638EC6"/>
      </dataBar>
      <extLst>
        <ext xmlns:x14="http://schemas.microsoft.com/office/spreadsheetml/2009/9/main" uri="{B025F937-C7B1-47D3-B67F-A62EFF666E3E}">
          <x14:id>{17875E9E-DED6-4555-99B9-52F4E515BABF}</x14:id>
        </ext>
      </extLst>
    </cfRule>
  </conditionalFormatting>
  <conditionalFormatting sqref="T67:T71">
    <cfRule type="dataBar" priority="155">
      <dataBar>
        <cfvo type="min"/>
        <cfvo type="max"/>
        <color rgb="FF638EC6"/>
      </dataBar>
      <extLst>
        <ext xmlns:x14="http://schemas.microsoft.com/office/spreadsheetml/2009/9/main" uri="{B025F937-C7B1-47D3-B67F-A62EFF666E3E}">
          <x14:id>{4B9F6E61-E307-4D5B-9F8D-6710199FD6A8}</x14:id>
        </ext>
      </extLst>
    </cfRule>
  </conditionalFormatting>
  <conditionalFormatting sqref="T67:T71">
    <cfRule type="dataBar" priority="154">
      <dataBar>
        <cfvo type="min"/>
        <cfvo type="max"/>
        <color rgb="FF638EC6"/>
      </dataBar>
      <extLst>
        <ext xmlns:x14="http://schemas.microsoft.com/office/spreadsheetml/2009/9/main" uri="{B025F937-C7B1-47D3-B67F-A62EFF666E3E}">
          <x14:id>{FF4517E5-EB21-43AC-9A0C-D51ED4857632}</x14:id>
        </ext>
      </extLst>
    </cfRule>
  </conditionalFormatting>
  <conditionalFormatting sqref="U67:U71">
    <cfRule type="dataBar" priority="153">
      <dataBar>
        <cfvo type="min"/>
        <cfvo type="max"/>
        <color rgb="FF638EC6"/>
      </dataBar>
      <extLst>
        <ext xmlns:x14="http://schemas.microsoft.com/office/spreadsheetml/2009/9/main" uri="{B025F937-C7B1-47D3-B67F-A62EFF666E3E}">
          <x14:id>{C73377F7-55D8-405D-A08A-54AB767E12F9}</x14:id>
        </ext>
      </extLst>
    </cfRule>
  </conditionalFormatting>
  <conditionalFormatting sqref="U67:U71">
    <cfRule type="dataBar" priority="152">
      <dataBar>
        <cfvo type="min"/>
        <cfvo type="max"/>
        <color rgb="FF638EC6"/>
      </dataBar>
      <extLst>
        <ext xmlns:x14="http://schemas.microsoft.com/office/spreadsheetml/2009/9/main" uri="{B025F937-C7B1-47D3-B67F-A62EFF666E3E}">
          <x14:id>{2C4EB4A8-C0DD-4AFE-87BA-68965858518C}</x14:id>
        </ext>
      </extLst>
    </cfRule>
  </conditionalFormatting>
  <conditionalFormatting sqref="V67:V71">
    <cfRule type="dataBar" priority="151">
      <dataBar>
        <cfvo type="min"/>
        <cfvo type="max"/>
        <color rgb="FF638EC6"/>
      </dataBar>
      <extLst>
        <ext xmlns:x14="http://schemas.microsoft.com/office/spreadsheetml/2009/9/main" uri="{B025F937-C7B1-47D3-B67F-A62EFF666E3E}">
          <x14:id>{6F56BA3A-7DF3-4C8D-896F-9B568E60076E}</x14:id>
        </ext>
      </extLst>
    </cfRule>
  </conditionalFormatting>
  <conditionalFormatting sqref="V67:V71">
    <cfRule type="dataBar" priority="150">
      <dataBar>
        <cfvo type="min"/>
        <cfvo type="max"/>
        <color rgb="FF638EC6"/>
      </dataBar>
      <extLst>
        <ext xmlns:x14="http://schemas.microsoft.com/office/spreadsheetml/2009/9/main" uri="{B025F937-C7B1-47D3-B67F-A62EFF666E3E}">
          <x14:id>{3043E089-351C-4191-9803-C1616E9E407D}</x14:id>
        </ext>
      </extLst>
    </cfRule>
  </conditionalFormatting>
  <conditionalFormatting sqref="W67:W71">
    <cfRule type="dataBar" priority="149">
      <dataBar>
        <cfvo type="min"/>
        <cfvo type="max"/>
        <color rgb="FF638EC6"/>
      </dataBar>
      <extLst>
        <ext xmlns:x14="http://schemas.microsoft.com/office/spreadsheetml/2009/9/main" uri="{B025F937-C7B1-47D3-B67F-A62EFF666E3E}">
          <x14:id>{FEB5D1BF-836E-426A-80DF-25B62CCAC2F0}</x14:id>
        </ext>
      </extLst>
    </cfRule>
  </conditionalFormatting>
  <conditionalFormatting sqref="W67:W71">
    <cfRule type="dataBar" priority="148">
      <dataBar>
        <cfvo type="min"/>
        <cfvo type="max"/>
        <color rgb="FF638EC6"/>
      </dataBar>
      <extLst>
        <ext xmlns:x14="http://schemas.microsoft.com/office/spreadsheetml/2009/9/main" uri="{B025F937-C7B1-47D3-B67F-A62EFF666E3E}">
          <x14:id>{753642E7-85AA-4AD2-9B61-64972CA28B02}</x14:id>
        </ext>
      </extLst>
    </cfRule>
  </conditionalFormatting>
  <conditionalFormatting sqref="X67:X71">
    <cfRule type="dataBar" priority="147">
      <dataBar>
        <cfvo type="min"/>
        <cfvo type="max"/>
        <color rgb="FF638EC6"/>
      </dataBar>
      <extLst>
        <ext xmlns:x14="http://schemas.microsoft.com/office/spreadsheetml/2009/9/main" uri="{B025F937-C7B1-47D3-B67F-A62EFF666E3E}">
          <x14:id>{09E2831F-E43B-4C0F-ADAE-75D05E42D870}</x14:id>
        </ext>
      </extLst>
    </cfRule>
  </conditionalFormatting>
  <conditionalFormatting sqref="X67:X71">
    <cfRule type="dataBar" priority="146">
      <dataBar>
        <cfvo type="min"/>
        <cfvo type="max"/>
        <color rgb="FF638EC6"/>
      </dataBar>
      <extLst>
        <ext xmlns:x14="http://schemas.microsoft.com/office/spreadsheetml/2009/9/main" uri="{B025F937-C7B1-47D3-B67F-A62EFF666E3E}">
          <x14:id>{264926C1-A498-4EC3-AB73-33841CFBBA58}</x14:id>
        </ext>
      </extLst>
    </cfRule>
  </conditionalFormatting>
  <conditionalFormatting sqref="Y67:Y71">
    <cfRule type="dataBar" priority="145">
      <dataBar>
        <cfvo type="min"/>
        <cfvo type="max"/>
        <color rgb="FF638EC6"/>
      </dataBar>
      <extLst>
        <ext xmlns:x14="http://schemas.microsoft.com/office/spreadsheetml/2009/9/main" uri="{B025F937-C7B1-47D3-B67F-A62EFF666E3E}">
          <x14:id>{315E084C-43F3-4759-A581-7669AD072974}</x14:id>
        </ext>
      </extLst>
    </cfRule>
  </conditionalFormatting>
  <conditionalFormatting sqref="Y67:Y71">
    <cfRule type="dataBar" priority="144">
      <dataBar>
        <cfvo type="min"/>
        <cfvo type="max"/>
        <color rgb="FF638EC6"/>
      </dataBar>
      <extLst>
        <ext xmlns:x14="http://schemas.microsoft.com/office/spreadsheetml/2009/9/main" uri="{B025F937-C7B1-47D3-B67F-A62EFF666E3E}">
          <x14:id>{5EF68C87-CF40-49A9-8315-20A9119D6277}</x14:id>
        </ext>
      </extLst>
    </cfRule>
  </conditionalFormatting>
  <conditionalFormatting sqref="Z67:Z71">
    <cfRule type="dataBar" priority="143">
      <dataBar>
        <cfvo type="min"/>
        <cfvo type="max"/>
        <color rgb="FF638EC6"/>
      </dataBar>
      <extLst>
        <ext xmlns:x14="http://schemas.microsoft.com/office/spreadsheetml/2009/9/main" uri="{B025F937-C7B1-47D3-B67F-A62EFF666E3E}">
          <x14:id>{0ACD1EED-DD5E-4BEA-81A4-7327CEE24137}</x14:id>
        </ext>
      </extLst>
    </cfRule>
  </conditionalFormatting>
  <conditionalFormatting sqref="Z67:Z71">
    <cfRule type="dataBar" priority="142">
      <dataBar>
        <cfvo type="min"/>
        <cfvo type="max"/>
        <color rgb="FF638EC6"/>
      </dataBar>
      <extLst>
        <ext xmlns:x14="http://schemas.microsoft.com/office/spreadsheetml/2009/9/main" uri="{B025F937-C7B1-47D3-B67F-A62EFF666E3E}">
          <x14:id>{26BE188A-20FC-4AF5-9C70-5754604C26A1}</x14:id>
        </ext>
      </extLst>
    </cfRule>
  </conditionalFormatting>
  <conditionalFormatting sqref="AA67:AA71">
    <cfRule type="dataBar" priority="141">
      <dataBar>
        <cfvo type="min"/>
        <cfvo type="max"/>
        <color rgb="FF638EC6"/>
      </dataBar>
      <extLst>
        <ext xmlns:x14="http://schemas.microsoft.com/office/spreadsheetml/2009/9/main" uri="{B025F937-C7B1-47D3-B67F-A62EFF666E3E}">
          <x14:id>{DBA6B431-4959-42A7-9990-8AC3336B0D28}</x14:id>
        </ext>
      </extLst>
    </cfRule>
  </conditionalFormatting>
  <conditionalFormatting sqref="AA67:AA71">
    <cfRule type="dataBar" priority="140">
      <dataBar>
        <cfvo type="min"/>
        <cfvo type="max"/>
        <color rgb="FF638EC6"/>
      </dataBar>
      <extLst>
        <ext xmlns:x14="http://schemas.microsoft.com/office/spreadsheetml/2009/9/main" uri="{B025F937-C7B1-47D3-B67F-A62EFF666E3E}">
          <x14:id>{04058998-6A15-4EF6-ABB1-C9958DE944AC}</x14:id>
        </ext>
      </extLst>
    </cfRule>
  </conditionalFormatting>
  <conditionalFormatting sqref="AB67:AB71">
    <cfRule type="dataBar" priority="139">
      <dataBar>
        <cfvo type="min"/>
        <cfvo type="max"/>
        <color rgb="FF638EC6"/>
      </dataBar>
      <extLst>
        <ext xmlns:x14="http://schemas.microsoft.com/office/spreadsheetml/2009/9/main" uri="{B025F937-C7B1-47D3-B67F-A62EFF666E3E}">
          <x14:id>{1F8ED7E0-195B-465D-B8DA-A2A5617E2A39}</x14:id>
        </ext>
      </extLst>
    </cfRule>
  </conditionalFormatting>
  <conditionalFormatting sqref="AB67:AB71">
    <cfRule type="dataBar" priority="138">
      <dataBar>
        <cfvo type="min"/>
        <cfvo type="max"/>
        <color rgb="FF638EC6"/>
      </dataBar>
      <extLst>
        <ext xmlns:x14="http://schemas.microsoft.com/office/spreadsheetml/2009/9/main" uri="{B025F937-C7B1-47D3-B67F-A62EFF666E3E}">
          <x14:id>{51EDE745-ECDD-4B55-878E-007F23CE42F4}</x14:id>
        </ext>
      </extLst>
    </cfRule>
  </conditionalFormatting>
  <conditionalFormatting sqref="AC67:AC71">
    <cfRule type="dataBar" priority="137">
      <dataBar>
        <cfvo type="min"/>
        <cfvo type="max"/>
        <color rgb="FF638EC6"/>
      </dataBar>
      <extLst>
        <ext xmlns:x14="http://schemas.microsoft.com/office/spreadsheetml/2009/9/main" uri="{B025F937-C7B1-47D3-B67F-A62EFF666E3E}">
          <x14:id>{F40429B7-F9F2-46D7-9E83-CD83A20AADA5}</x14:id>
        </ext>
      </extLst>
    </cfRule>
  </conditionalFormatting>
  <conditionalFormatting sqref="AC67:AC71">
    <cfRule type="dataBar" priority="136">
      <dataBar>
        <cfvo type="min"/>
        <cfvo type="max"/>
        <color rgb="FF638EC6"/>
      </dataBar>
      <extLst>
        <ext xmlns:x14="http://schemas.microsoft.com/office/spreadsheetml/2009/9/main" uri="{B025F937-C7B1-47D3-B67F-A62EFF666E3E}">
          <x14:id>{EBEA871F-5CB4-452E-825E-933CE3E3A815}</x14:id>
        </ext>
      </extLst>
    </cfRule>
  </conditionalFormatting>
  <conditionalFormatting sqref="AD67:AD71">
    <cfRule type="dataBar" priority="135">
      <dataBar>
        <cfvo type="min"/>
        <cfvo type="max"/>
        <color rgb="FF638EC6"/>
      </dataBar>
      <extLst>
        <ext xmlns:x14="http://schemas.microsoft.com/office/spreadsheetml/2009/9/main" uri="{B025F937-C7B1-47D3-B67F-A62EFF666E3E}">
          <x14:id>{5B93A411-B033-425B-92AF-FED2594BFC2E}</x14:id>
        </ext>
      </extLst>
    </cfRule>
  </conditionalFormatting>
  <conditionalFormatting sqref="AD67:AD71">
    <cfRule type="dataBar" priority="134">
      <dataBar>
        <cfvo type="min"/>
        <cfvo type="max"/>
        <color rgb="FF638EC6"/>
      </dataBar>
      <extLst>
        <ext xmlns:x14="http://schemas.microsoft.com/office/spreadsheetml/2009/9/main" uri="{B025F937-C7B1-47D3-B67F-A62EFF666E3E}">
          <x14:id>{607C033C-C667-4D40-8C3A-CDF79962EC3B}</x14:id>
        </ext>
      </extLst>
    </cfRule>
  </conditionalFormatting>
  <conditionalFormatting sqref="AE67:AE71">
    <cfRule type="dataBar" priority="133">
      <dataBar>
        <cfvo type="min"/>
        <cfvo type="max"/>
        <color rgb="FF638EC6"/>
      </dataBar>
      <extLst>
        <ext xmlns:x14="http://schemas.microsoft.com/office/spreadsheetml/2009/9/main" uri="{B025F937-C7B1-47D3-B67F-A62EFF666E3E}">
          <x14:id>{FF79F45C-73F6-4939-A71A-57BC818C64E9}</x14:id>
        </ext>
      </extLst>
    </cfRule>
  </conditionalFormatting>
  <conditionalFormatting sqref="AE67:AE71">
    <cfRule type="dataBar" priority="132">
      <dataBar>
        <cfvo type="min"/>
        <cfvo type="max"/>
        <color rgb="FF638EC6"/>
      </dataBar>
      <extLst>
        <ext xmlns:x14="http://schemas.microsoft.com/office/spreadsheetml/2009/9/main" uri="{B025F937-C7B1-47D3-B67F-A62EFF666E3E}">
          <x14:id>{EF65242F-B314-40D6-9BA9-8D59959728AB}</x14:id>
        </ext>
      </extLst>
    </cfRule>
  </conditionalFormatting>
  <conditionalFormatting sqref="AF67:AF71">
    <cfRule type="dataBar" priority="131">
      <dataBar>
        <cfvo type="min"/>
        <cfvo type="max"/>
        <color rgb="FF638EC6"/>
      </dataBar>
      <extLst>
        <ext xmlns:x14="http://schemas.microsoft.com/office/spreadsheetml/2009/9/main" uri="{B025F937-C7B1-47D3-B67F-A62EFF666E3E}">
          <x14:id>{525F7B1E-1E41-42E5-B3DF-429138AFBFE6}</x14:id>
        </ext>
      </extLst>
    </cfRule>
  </conditionalFormatting>
  <conditionalFormatting sqref="AF67:AF71">
    <cfRule type="dataBar" priority="130">
      <dataBar>
        <cfvo type="min"/>
        <cfvo type="max"/>
        <color rgb="FF638EC6"/>
      </dataBar>
      <extLst>
        <ext xmlns:x14="http://schemas.microsoft.com/office/spreadsheetml/2009/9/main" uri="{B025F937-C7B1-47D3-B67F-A62EFF666E3E}">
          <x14:id>{7264A94B-36E1-494E-8903-2D892303E59B}</x14:id>
        </ext>
      </extLst>
    </cfRule>
  </conditionalFormatting>
  <conditionalFormatting sqref="AG67:AG71">
    <cfRule type="dataBar" priority="129">
      <dataBar>
        <cfvo type="min"/>
        <cfvo type="max"/>
        <color rgb="FF638EC6"/>
      </dataBar>
      <extLst>
        <ext xmlns:x14="http://schemas.microsoft.com/office/spreadsheetml/2009/9/main" uri="{B025F937-C7B1-47D3-B67F-A62EFF666E3E}">
          <x14:id>{4848C6A8-0836-44C8-82A6-AD7BFF33436A}</x14:id>
        </ext>
      </extLst>
    </cfRule>
  </conditionalFormatting>
  <conditionalFormatting sqref="AG67:AG71">
    <cfRule type="dataBar" priority="128">
      <dataBar>
        <cfvo type="min"/>
        <cfvo type="max"/>
        <color rgb="FF638EC6"/>
      </dataBar>
      <extLst>
        <ext xmlns:x14="http://schemas.microsoft.com/office/spreadsheetml/2009/9/main" uri="{B025F937-C7B1-47D3-B67F-A62EFF666E3E}">
          <x14:id>{ADEB9AE5-54C3-4B1C-BABE-ACE36171C2C9}</x14:id>
        </ext>
      </extLst>
    </cfRule>
  </conditionalFormatting>
  <conditionalFormatting sqref="B46:B53">
    <cfRule type="dataBar" priority="127">
      <dataBar>
        <cfvo type="min"/>
        <cfvo type="max"/>
        <color rgb="FF638EC6"/>
      </dataBar>
      <extLst>
        <ext xmlns:x14="http://schemas.microsoft.com/office/spreadsheetml/2009/9/main" uri="{B025F937-C7B1-47D3-B67F-A62EFF666E3E}">
          <x14:id>{923DC93D-1B8A-40F6-9327-929D13F74970}</x14:id>
        </ext>
      </extLst>
    </cfRule>
  </conditionalFormatting>
  <conditionalFormatting sqref="C46:C53">
    <cfRule type="dataBar" priority="126">
      <dataBar>
        <cfvo type="min"/>
        <cfvo type="max"/>
        <color rgb="FF638EC6"/>
      </dataBar>
      <extLst>
        <ext xmlns:x14="http://schemas.microsoft.com/office/spreadsheetml/2009/9/main" uri="{B025F937-C7B1-47D3-B67F-A62EFF666E3E}">
          <x14:id>{F08DF627-1F19-4E86-BFF9-2D932F2095F5}</x14:id>
        </ext>
      </extLst>
    </cfRule>
  </conditionalFormatting>
  <conditionalFormatting sqref="D46:D53">
    <cfRule type="dataBar" priority="125">
      <dataBar>
        <cfvo type="min"/>
        <cfvo type="max"/>
        <color rgb="FF638EC6"/>
      </dataBar>
      <extLst>
        <ext xmlns:x14="http://schemas.microsoft.com/office/spreadsheetml/2009/9/main" uri="{B025F937-C7B1-47D3-B67F-A62EFF666E3E}">
          <x14:id>{1C9FAFB5-C730-4281-AC55-9BFD8CB3C213}</x14:id>
        </ext>
      </extLst>
    </cfRule>
  </conditionalFormatting>
  <conditionalFormatting sqref="E46:E53">
    <cfRule type="dataBar" priority="124">
      <dataBar>
        <cfvo type="min"/>
        <cfvo type="max"/>
        <color rgb="FF638EC6"/>
      </dataBar>
      <extLst>
        <ext xmlns:x14="http://schemas.microsoft.com/office/spreadsheetml/2009/9/main" uri="{B025F937-C7B1-47D3-B67F-A62EFF666E3E}">
          <x14:id>{878EDBEB-0DD2-4999-9737-9D4AA96FD2F9}</x14:id>
        </ext>
      </extLst>
    </cfRule>
  </conditionalFormatting>
  <conditionalFormatting sqref="F46:F53">
    <cfRule type="dataBar" priority="123">
      <dataBar>
        <cfvo type="min"/>
        <cfvo type="max"/>
        <color rgb="FF638EC6"/>
      </dataBar>
      <extLst>
        <ext xmlns:x14="http://schemas.microsoft.com/office/spreadsheetml/2009/9/main" uri="{B025F937-C7B1-47D3-B67F-A62EFF666E3E}">
          <x14:id>{DF98A64C-0054-4E64-AF93-F61CB77C31C7}</x14:id>
        </ext>
      </extLst>
    </cfRule>
  </conditionalFormatting>
  <conditionalFormatting sqref="G46:G53">
    <cfRule type="dataBar" priority="122">
      <dataBar>
        <cfvo type="min"/>
        <cfvo type="max"/>
        <color rgb="FF638EC6"/>
      </dataBar>
      <extLst>
        <ext xmlns:x14="http://schemas.microsoft.com/office/spreadsheetml/2009/9/main" uri="{B025F937-C7B1-47D3-B67F-A62EFF666E3E}">
          <x14:id>{35118695-5812-46CB-A403-79EB2B6DC0A8}</x14:id>
        </ext>
      </extLst>
    </cfRule>
  </conditionalFormatting>
  <conditionalFormatting sqref="H46:H53">
    <cfRule type="dataBar" priority="121">
      <dataBar>
        <cfvo type="min"/>
        <cfvo type="max"/>
        <color rgb="FF638EC6"/>
      </dataBar>
      <extLst>
        <ext xmlns:x14="http://schemas.microsoft.com/office/spreadsheetml/2009/9/main" uri="{B025F937-C7B1-47D3-B67F-A62EFF666E3E}">
          <x14:id>{290AD3E8-6D67-43DF-89CB-2CA90E721C2A}</x14:id>
        </ext>
      </extLst>
    </cfRule>
  </conditionalFormatting>
  <conditionalFormatting sqref="I46:I53">
    <cfRule type="dataBar" priority="120">
      <dataBar>
        <cfvo type="min"/>
        <cfvo type="max"/>
        <color rgb="FF638EC6"/>
      </dataBar>
      <extLst>
        <ext xmlns:x14="http://schemas.microsoft.com/office/spreadsheetml/2009/9/main" uri="{B025F937-C7B1-47D3-B67F-A62EFF666E3E}">
          <x14:id>{A28F4155-50D0-4B1D-8132-6F0B47527FBE}</x14:id>
        </ext>
      </extLst>
    </cfRule>
  </conditionalFormatting>
  <conditionalFormatting sqref="J46:J53">
    <cfRule type="dataBar" priority="119">
      <dataBar>
        <cfvo type="min"/>
        <cfvo type="max"/>
        <color rgb="FF638EC6"/>
      </dataBar>
      <extLst>
        <ext xmlns:x14="http://schemas.microsoft.com/office/spreadsheetml/2009/9/main" uri="{B025F937-C7B1-47D3-B67F-A62EFF666E3E}">
          <x14:id>{4620E1C7-E8A5-4236-8C56-82108004FFD5}</x14:id>
        </ext>
      </extLst>
    </cfRule>
  </conditionalFormatting>
  <conditionalFormatting sqref="K46:K53">
    <cfRule type="dataBar" priority="118">
      <dataBar>
        <cfvo type="min"/>
        <cfvo type="max"/>
        <color rgb="FF638EC6"/>
      </dataBar>
      <extLst>
        <ext xmlns:x14="http://schemas.microsoft.com/office/spreadsheetml/2009/9/main" uri="{B025F937-C7B1-47D3-B67F-A62EFF666E3E}">
          <x14:id>{B35065BE-75E9-4CE4-B954-EF90F37C12CD}</x14:id>
        </ext>
      </extLst>
    </cfRule>
  </conditionalFormatting>
  <conditionalFormatting sqref="L46:L53">
    <cfRule type="dataBar" priority="117">
      <dataBar>
        <cfvo type="min"/>
        <cfvo type="max"/>
        <color rgb="FF638EC6"/>
      </dataBar>
      <extLst>
        <ext xmlns:x14="http://schemas.microsoft.com/office/spreadsheetml/2009/9/main" uri="{B025F937-C7B1-47D3-B67F-A62EFF666E3E}">
          <x14:id>{7C7BB5BD-A416-4A00-AF78-342325DAE131}</x14:id>
        </ext>
      </extLst>
    </cfRule>
  </conditionalFormatting>
  <conditionalFormatting sqref="C51:C53">
    <cfRule type="dataBar" priority="92">
      <dataBar>
        <cfvo type="min"/>
        <cfvo type="max"/>
        <color rgb="FF638EC6"/>
      </dataBar>
      <extLst>
        <ext xmlns:x14="http://schemas.microsoft.com/office/spreadsheetml/2009/9/main" uri="{B025F937-C7B1-47D3-B67F-A62EFF666E3E}">
          <x14:id>{9BF02369-A843-440E-A32B-0FD33C0F5E25}</x14:id>
        </ext>
      </extLst>
    </cfRule>
  </conditionalFormatting>
  <conditionalFormatting sqref="D51:D53">
    <cfRule type="dataBar" priority="91">
      <dataBar>
        <cfvo type="min"/>
        <cfvo type="max"/>
        <color rgb="FF638EC6"/>
      </dataBar>
      <extLst>
        <ext xmlns:x14="http://schemas.microsoft.com/office/spreadsheetml/2009/9/main" uri="{B025F937-C7B1-47D3-B67F-A62EFF666E3E}">
          <x14:id>{490B25C2-8EA6-4814-A096-89E430485DA6}</x14:id>
        </ext>
      </extLst>
    </cfRule>
  </conditionalFormatting>
  <conditionalFormatting sqref="E51:E53">
    <cfRule type="dataBar" priority="90">
      <dataBar>
        <cfvo type="min"/>
        <cfvo type="max"/>
        <color rgb="FF638EC6"/>
      </dataBar>
      <extLst>
        <ext xmlns:x14="http://schemas.microsoft.com/office/spreadsheetml/2009/9/main" uri="{B025F937-C7B1-47D3-B67F-A62EFF666E3E}">
          <x14:id>{B3045ABF-CEC9-4624-AD0B-21102B2E2D2E}</x14:id>
        </ext>
      </extLst>
    </cfRule>
  </conditionalFormatting>
  <conditionalFormatting sqref="F51:F53">
    <cfRule type="dataBar" priority="89">
      <dataBar>
        <cfvo type="min"/>
        <cfvo type="max"/>
        <color rgb="FF638EC6"/>
      </dataBar>
      <extLst>
        <ext xmlns:x14="http://schemas.microsoft.com/office/spreadsheetml/2009/9/main" uri="{B025F937-C7B1-47D3-B67F-A62EFF666E3E}">
          <x14:id>{7A5626FB-A251-4B0A-9E76-0216C3B5780E}</x14:id>
        </ext>
      </extLst>
    </cfRule>
  </conditionalFormatting>
  <conditionalFormatting sqref="G51:G53">
    <cfRule type="dataBar" priority="88">
      <dataBar>
        <cfvo type="min"/>
        <cfvo type="max"/>
        <color rgb="FF638EC6"/>
      </dataBar>
      <extLst>
        <ext xmlns:x14="http://schemas.microsoft.com/office/spreadsheetml/2009/9/main" uri="{B025F937-C7B1-47D3-B67F-A62EFF666E3E}">
          <x14:id>{065D2BB2-89BF-40AD-8913-E024A4A0E12B}</x14:id>
        </ext>
      </extLst>
    </cfRule>
  </conditionalFormatting>
  <conditionalFormatting sqref="H51:H53">
    <cfRule type="dataBar" priority="87">
      <dataBar>
        <cfvo type="min"/>
        <cfvo type="max"/>
        <color rgb="FF638EC6"/>
      </dataBar>
      <extLst>
        <ext xmlns:x14="http://schemas.microsoft.com/office/spreadsheetml/2009/9/main" uri="{B025F937-C7B1-47D3-B67F-A62EFF666E3E}">
          <x14:id>{57B88FA5-12B5-4150-8883-4FCE8D6AC570}</x14:id>
        </ext>
      </extLst>
    </cfRule>
  </conditionalFormatting>
  <conditionalFormatting sqref="I51:I53">
    <cfRule type="dataBar" priority="86">
      <dataBar>
        <cfvo type="min"/>
        <cfvo type="max"/>
        <color rgb="FF638EC6"/>
      </dataBar>
      <extLst>
        <ext xmlns:x14="http://schemas.microsoft.com/office/spreadsheetml/2009/9/main" uri="{B025F937-C7B1-47D3-B67F-A62EFF666E3E}">
          <x14:id>{6857A9E0-A5DD-41A2-A561-FCD66CC79DDB}</x14:id>
        </ext>
      </extLst>
    </cfRule>
  </conditionalFormatting>
  <conditionalFormatting sqref="J51:J53">
    <cfRule type="dataBar" priority="85">
      <dataBar>
        <cfvo type="min"/>
        <cfvo type="max"/>
        <color rgb="FF638EC6"/>
      </dataBar>
      <extLst>
        <ext xmlns:x14="http://schemas.microsoft.com/office/spreadsheetml/2009/9/main" uri="{B025F937-C7B1-47D3-B67F-A62EFF666E3E}">
          <x14:id>{05B7A36F-AC4C-45F2-9E64-D871AFB19E15}</x14:id>
        </ext>
      </extLst>
    </cfRule>
  </conditionalFormatting>
  <conditionalFormatting sqref="K51:K53">
    <cfRule type="dataBar" priority="84">
      <dataBar>
        <cfvo type="min"/>
        <cfvo type="max"/>
        <color rgb="FF638EC6"/>
      </dataBar>
      <extLst>
        <ext xmlns:x14="http://schemas.microsoft.com/office/spreadsheetml/2009/9/main" uri="{B025F937-C7B1-47D3-B67F-A62EFF666E3E}">
          <x14:id>{ABAA9662-C498-467D-B75C-3505337E35AF}</x14:id>
        </ext>
      </extLst>
    </cfRule>
  </conditionalFormatting>
  <conditionalFormatting sqref="L51:L53">
    <cfRule type="dataBar" priority="83">
      <dataBar>
        <cfvo type="min"/>
        <cfvo type="max"/>
        <color rgb="FF638EC6"/>
      </dataBar>
      <extLst>
        <ext xmlns:x14="http://schemas.microsoft.com/office/spreadsheetml/2009/9/main" uri="{B025F937-C7B1-47D3-B67F-A62EFF666E3E}">
          <x14:id>{FBB92825-40F2-4AFB-A87F-2812BADE754B}</x14:id>
        </ext>
      </extLst>
    </cfRule>
  </conditionalFormatting>
  <conditionalFormatting sqref="C61:C63">
    <cfRule type="dataBar" priority="82">
      <dataBar>
        <cfvo type="min"/>
        <cfvo type="max"/>
        <color rgb="FF638EC6"/>
      </dataBar>
      <extLst>
        <ext xmlns:x14="http://schemas.microsoft.com/office/spreadsheetml/2009/9/main" uri="{B025F937-C7B1-47D3-B67F-A62EFF666E3E}">
          <x14:id>{49FCF7E2-C960-49FF-8C89-3B941E9910F1}</x14:id>
        </ext>
      </extLst>
    </cfRule>
  </conditionalFormatting>
  <conditionalFormatting sqref="D61:D63">
    <cfRule type="dataBar" priority="81">
      <dataBar>
        <cfvo type="min"/>
        <cfvo type="max"/>
        <color rgb="FF638EC6"/>
      </dataBar>
      <extLst>
        <ext xmlns:x14="http://schemas.microsoft.com/office/spreadsheetml/2009/9/main" uri="{B025F937-C7B1-47D3-B67F-A62EFF666E3E}">
          <x14:id>{E50EFDB6-D012-42B1-84EC-006E4FA97E42}</x14:id>
        </ext>
      </extLst>
    </cfRule>
  </conditionalFormatting>
  <conditionalFormatting sqref="C72:C74">
    <cfRule type="dataBar" priority="80">
      <dataBar>
        <cfvo type="min"/>
        <cfvo type="max"/>
        <color rgb="FF638EC6"/>
      </dataBar>
      <extLst>
        <ext xmlns:x14="http://schemas.microsoft.com/office/spreadsheetml/2009/9/main" uri="{B025F937-C7B1-47D3-B67F-A62EFF666E3E}">
          <x14:id>{CDE0C639-3A9E-49D0-B3A8-E7F2816C3E74}</x14:id>
        </ext>
      </extLst>
    </cfRule>
  </conditionalFormatting>
  <conditionalFormatting sqref="C72:C74">
    <cfRule type="dataBar" priority="79">
      <dataBar>
        <cfvo type="min"/>
        <cfvo type="max"/>
        <color rgb="FF638EC6"/>
      </dataBar>
      <extLst>
        <ext xmlns:x14="http://schemas.microsoft.com/office/spreadsheetml/2009/9/main" uri="{B025F937-C7B1-47D3-B67F-A62EFF666E3E}">
          <x14:id>{CA6321BE-FF63-4111-ACB6-730995EEC01E}</x14:id>
        </ext>
      </extLst>
    </cfRule>
  </conditionalFormatting>
  <conditionalFormatting sqref="D72:D74">
    <cfRule type="dataBar" priority="78">
      <dataBar>
        <cfvo type="min"/>
        <cfvo type="max"/>
        <color rgb="FF638EC6"/>
      </dataBar>
      <extLst>
        <ext xmlns:x14="http://schemas.microsoft.com/office/spreadsheetml/2009/9/main" uri="{B025F937-C7B1-47D3-B67F-A62EFF666E3E}">
          <x14:id>{C04DD04A-C5FD-482E-80C2-017E2BD7F2C1}</x14:id>
        </ext>
      </extLst>
    </cfRule>
  </conditionalFormatting>
  <conditionalFormatting sqref="D72:D74">
    <cfRule type="dataBar" priority="77">
      <dataBar>
        <cfvo type="min"/>
        <cfvo type="max"/>
        <color rgb="FF638EC6"/>
      </dataBar>
      <extLst>
        <ext xmlns:x14="http://schemas.microsoft.com/office/spreadsheetml/2009/9/main" uri="{B025F937-C7B1-47D3-B67F-A62EFF666E3E}">
          <x14:id>{48E540B4-0A12-41ED-BCF3-424CBB304CDB}</x14:id>
        </ext>
      </extLst>
    </cfRule>
  </conditionalFormatting>
  <conditionalFormatting sqref="E72:E74">
    <cfRule type="dataBar" priority="76">
      <dataBar>
        <cfvo type="min"/>
        <cfvo type="max"/>
        <color rgb="FF638EC6"/>
      </dataBar>
      <extLst>
        <ext xmlns:x14="http://schemas.microsoft.com/office/spreadsheetml/2009/9/main" uri="{B025F937-C7B1-47D3-B67F-A62EFF666E3E}">
          <x14:id>{9646554A-BD20-4329-92A7-2CB8596198B8}</x14:id>
        </ext>
      </extLst>
    </cfRule>
  </conditionalFormatting>
  <conditionalFormatting sqref="E72:E74">
    <cfRule type="dataBar" priority="75">
      <dataBar>
        <cfvo type="min"/>
        <cfvo type="max"/>
        <color rgb="FF638EC6"/>
      </dataBar>
      <extLst>
        <ext xmlns:x14="http://schemas.microsoft.com/office/spreadsheetml/2009/9/main" uri="{B025F937-C7B1-47D3-B67F-A62EFF666E3E}">
          <x14:id>{9E640ED0-A9C9-4B69-9CDF-60AFB39F76ED}</x14:id>
        </ext>
      </extLst>
    </cfRule>
  </conditionalFormatting>
  <conditionalFormatting sqref="F72:F74">
    <cfRule type="dataBar" priority="74">
      <dataBar>
        <cfvo type="min"/>
        <cfvo type="max"/>
        <color rgb="FF638EC6"/>
      </dataBar>
      <extLst>
        <ext xmlns:x14="http://schemas.microsoft.com/office/spreadsheetml/2009/9/main" uri="{B025F937-C7B1-47D3-B67F-A62EFF666E3E}">
          <x14:id>{86CEC440-0A90-4635-A55F-8AFCBCCE8CE0}</x14:id>
        </ext>
      </extLst>
    </cfRule>
  </conditionalFormatting>
  <conditionalFormatting sqref="F72:F74">
    <cfRule type="dataBar" priority="73">
      <dataBar>
        <cfvo type="min"/>
        <cfvo type="max"/>
        <color rgb="FF638EC6"/>
      </dataBar>
      <extLst>
        <ext xmlns:x14="http://schemas.microsoft.com/office/spreadsheetml/2009/9/main" uri="{B025F937-C7B1-47D3-B67F-A62EFF666E3E}">
          <x14:id>{73400A42-E543-4EBC-A2E2-4BA51C3ED1D6}</x14:id>
        </ext>
      </extLst>
    </cfRule>
  </conditionalFormatting>
  <conditionalFormatting sqref="G72:G74">
    <cfRule type="dataBar" priority="72">
      <dataBar>
        <cfvo type="min"/>
        <cfvo type="max"/>
        <color rgb="FF638EC6"/>
      </dataBar>
      <extLst>
        <ext xmlns:x14="http://schemas.microsoft.com/office/spreadsheetml/2009/9/main" uri="{B025F937-C7B1-47D3-B67F-A62EFF666E3E}">
          <x14:id>{429878F9-E101-41B2-B601-2BAD09423CA4}</x14:id>
        </ext>
      </extLst>
    </cfRule>
  </conditionalFormatting>
  <conditionalFormatting sqref="G72:G74">
    <cfRule type="dataBar" priority="71">
      <dataBar>
        <cfvo type="min"/>
        <cfvo type="max"/>
        <color rgb="FF638EC6"/>
      </dataBar>
      <extLst>
        <ext xmlns:x14="http://schemas.microsoft.com/office/spreadsheetml/2009/9/main" uri="{B025F937-C7B1-47D3-B67F-A62EFF666E3E}">
          <x14:id>{3BB875B4-C372-4F89-A234-418D91D1457F}</x14:id>
        </ext>
      </extLst>
    </cfRule>
  </conditionalFormatting>
  <conditionalFormatting sqref="H72:H74">
    <cfRule type="dataBar" priority="70">
      <dataBar>
        <cfvo type="min"/>
        <cfvo type="max"/>
        <color rgb="FF638EC6"/>
      </dataBar>
      <extLst>
        <ext xmlns:x14="http://schemas.microsoft.com/office/spreadsheetml/2009/9/main" uri="{B025F937-C7B1-47D3-B67F-A62EFF666E3E}">
          <x14:id>{7D0377AB-CC70-4270-BBE1-05495C1D85CC}</x14:id>
        </ext>
      </extLst>
    </cfRule>
  </conditionalFormatting>
  <conditionalFormatting sqref="H72:H74">
    <cfRule type="dataBar" priority="69">
      <dataBar>
        <cfvo type="min"/>
        <cfvo type="max"/>
        <color rgb="FF638EC6"/>
      </dataBar>
      <extLst>
        <ext xmlns:x14="http://schemas.microsoft.com/office/spreadsheetml/2009/9/main" uri="{B025F937-C7B1-47D3-B67F-A62EFF666E3E}">
          <x14:id>{075B61B4-DCCD-479A-B93E-E5557484BCAD}</x14:id>
        </ext>
      </extLst>
    </cfRule>
  </conditionalFormatting>
  <conditionalFormatting sqref="I72:I74">
    <cfRule type="dataBar" priority="68">
      <dataBar>
        <cfvo type="min"/>
        <cfvo type="max"/>
        <color rgb="FF638EC6"/>
      </dataBar>
      <extLst>
        <ext xmlns:x14="http://schemas.microsoft.com/office/spreadsheetml/2009/9/main" uri="{B025F937-C7B1-47D3-B67F-A62EFF666E3E}">
          <x14:id>{CB57D0E4-9B15-47E3-A9D4-C0C9EE0CAAA2}</x14:id>
        </ext>
      </extLst>
    </cfRule>
  </conditionalFormatting>
  <conditionalFormatting sqref="I72:I74">
    <cfRule type="dataBar" priority="67">
      <dataBar>
        <cfvo type="min"/>
        <cfvo type="max"/>
        <color rgb="FF638EC6"/>
      </dataBar>
      <extLst>
        <ext xmlns:x14="http://schemas.microsoft.com/office/spreadsheetml/2009/9/main" uri="{B025F937-C7B1-47D3-B67F-A62EFF666E3E}">
          <x14:id>{438C00A6-567A-48C9-9D9B-B4F6EE03166D}</x14:id>
        </ext>
      </extLst>
    </cfRule>
  </conditionalFormatting>
  <conditionalFormatting sqref="J72:J74">
    <cfRule type="dataBar" priority="66">
      <dataBar>
        <cfvo type="min"/>
        <cfvo type="max"/>
        <color rgb="FF638EC6"/>
      </dataBar>
      <extLst>
        <ext xmlns:x14="http://schemas.microsoft.com/office/spreadsheetml/2009/9/main" uri="{B025F937-C7B1-47D3-B67F-A62EFF666E3E}">
          <x14:id>{0C6B3537-F29A-4380-8CD5-AE5B36FA47CB}</x14:id>
        </ext>
      </extLst>
    </cfRule>
  </conditionalFormatting>
  <conditionalFormatting sqref="J72:J74">
    <cfRule type="dataBar" priority="65">
      <dataBar>
        <cfvo type="min"/>
        <cfvo type="max"/>
        <color rgb="FF638EC6"/>
      </dataBar>
      <extLst>
        <ext xmlns:x14="http://schemas.microsoft.com/office/spreadsheetml/2009/9/main" uri="{B025F937-C7B1-47D3-B67F-A62EFF666E3E}">
          <x14:id>{2CCD66A6-7E7E-4819-8C0B-2901F9529492}</x14:id>
        </ext>
      </extLst>
    </cfRule>
  </conditionalFormatting>
  <conditionalFormatting sqref="K72:K74">
    <cfRule type="dataBar" priority="64">
      <dataBar>
        <cfvo type="min"/>
        <cfvo type="max"/>
        <color rgb="FF638EC6"/>
      </dataBar>
      <extLst>
        <ext xmlns:x14="http://schemas.microsoft.com/office/spreadsheetml/2009/9/main" uri="{B025F937-C7B1-47D3-B67F-A62EFF666E3E}">
          <x14:id>{491A9136-7151-4772-9B92-3557873F25F6}</x14:id>
        </ext>
      </extLst>
    </cfRule>
  </conditionalFormatting>
  <conditionalFormatting sqref="K72:K74">
    <cfRule type="dataBar" priority="63">
      <dataBar>
        <cfvo type="min"/>
        <cfvo type="max"/>
        <color rgb="FF638EC6"/>
      </dataBar>
      <extLst>
        <ext xmlns:x14="http://schemas.microsoft.com/office/spreadsheetml/2009/9/main" uri="{B025F937-C7B1-47D3-B67F-A62EFF666E3E}">
          <x14:id>{EAA901E7-09AB-4799-A2BA-8F6393815174}</x14:id>
        </ext>
      </extLst>
    </cfRule>
  </conditionalFormatting>
  <conditionalFormatting sqref="L72:L74">
    <cfRule type="dataBar" priority="62">
      <dataBar>
        <cfvo type="min"/>
        <cfvo type="max"/>
        <color rgb="FF638EC6"/>
      </dataBar>
      <extLst>
        <ext xmlns:x14="http://schemas.microsoft.com/office/spreadsheetml/2009/9/main" uri="{B025F937-C7B1-47D3-B67F-A62EFF666E3E}">
          <x14:id>{324FB6C3-62D1-453D-BC78-94B7AA2AFDAA}</x14:id>
        </ext>
      </extLst>
    </cfRule>
  </conditionalFormatting>
  <conditionalFormatting sqref="L72:L74">
    <cfRule type="dataBar" priority="61">
      <dataBar>
        <cfvo type="min"/>
        <cfvo type="max"/>
        <color rgb="FF638EC6"/>
      </dataBar>
      <extLst>
        <ext xmlns:x14="http://schemas.microsoft.com/office/spreadsheetml/2009/9/main" uri="{B025F937-C7B1-47D3-B67F-A62EFF666E3E}">
          <x14:id>{D5026896-3156-4C88-BF21-C34BD6BA76E1}</x14:id>
        </ext>
      </extLst>
    </cfRule>
  </conditionalFormatting>
  <conditionalFormatting sqref="M72:M74">
    <cfRule type="dataBar" priority="60">
      <dataBar>
        <cfvo type="min"/>
        <cfvo type="max"/>
        <color rgb="FF638EC6"/>
      </dataBar>
      <extLst>
        <ext xmlns:x14="http://schemas.microsoft.com/office/spreadsheetml/2009/9/main" uri="{B025F937-C7B1-47D3-B67F-A62EFF666E3E}">
          <x14:id>{BFE232EF-48F2-42E5-96B2-E344BEC625C7}</x14:id>
        </ext>
      </extLst>
    </cfRule>
  </conditionalFormatting>
  <conditionalFormatting sqref="M72:M74">
    <cfRule type="dataBar" priority="59">
      <dataBar>
        <cfvo type="min"/>
        <cfvo type="max"/>
        <color rgb="FF638EC6"/>
      </dataBar>
      <extLst>
        <ext xmlns:x14="http://schemas.microsoft.com/office/spreadsheetml/2009/9/main" uri="{B025F937-C7B1-47D3-B67F-A62EFF666E3E}">
          <x14:id>{1DAB820F-C3B2-4E23-9157-DABB0F7CC224}</x14:id>
        </ext>
      </extLst>
    </cfRule>
  </conditionalFormatting>
  <conditionalFormatting sqref="N72:N74">
    <cfRule type="dataBar" priority="58">
      <dataBar>
        <cfvo type="min"/>
        <cfvo type="max"/>
        <color rgb="FF638EC6"/>
      </dataBar>
      <extLst>
        <ext xmlns:x14="http://schemas.microsoft.com/office/spreadsheetml/2009/9/main" uri="{B025F937-C7B1-47D3-B67F-A62EFF666E3E}">
          <x14:id>{BD4EA381-DE8B-4200-9AE1-192C927EEEB5}</x14:id>
        </ext>
      </extLst>
    </cfRule>
  </conditionalFormatting>
  <conditionalFormatting sqref="N72:N74">
    <cfRule type="dataBar" priority="57">
      <dataBar>
        <cfvo type="min"/>
        <cfvo type="max"/>
        <color rgb="FF638EC6"/>
      </dataBar>
      <extLst>
        <ext xmlns:x14="http://schemas.microsoft.com/office/spreadsheetml/2009/9/main" uri="{B025F937-C7B1-47D3-B67F-A62EFF666E3E}">
          <x14:id>{78FD8BB7-5029-4163-AF70-7D0772C254DF}</x14:id>
        </ext>
      </extLst>
    </cfRule>
  </conditionalFormatting>
  <conditionalFormatting sqref="O72:O74">
    <cfRule type="dataBar" priority="56">
      <dataBar>
        <cfvo type="min"/>
        <cfvo type="max"/>
        <color rgb="FF638EC6"/>
      </dataBar>
      <extLst>
        <ext xmlns:x14="http://schemas.microsoft.com/office/spreadsheetml/2009/9/main" uri="{B025F937-C7B1-47D3-B67F-A62EFF666E3E}">
          <x14:id>{56871B6B-338F-4947-9FD6-20A1461B9837}</x14:id>
        </ext>
      </extLst>
    </cfRule>
  </conditionalFormatting>
  <conditionalFormatting sqref="O72:O74">
    <cfRule type="dataBar" priority="55">
      <dataBar>
        <cfvo type="min"/>
        <cfvo type="max"/>
        <color rgb="FF638EC6"/>
      </dataBar>
      <extLst>
        <ext xmlns:x14="http://schemas.microsoft.com/office/spreadsheetml/2009/9/main" uri="{B025F937-C7B1-47D3-B67F-A62EFF666E3E}">
          <x14:id>{582F085A-605E-44BA-A756-BB5AB82FF7DB}</x14:id>
        </ext>
      </extLst>
    </cfRule>
  </conditionalFormatting>
  <conditionalFormatting sqref="P72:P74">
    <cfRule type="dataBar" priority="54">
      <dataBar>
        <cfvo type="min"/>
        <cfvo type="max"/>
        <color rgb="FF638EC6"/>
      </dataBar>
      <extLst>
        <ext xmlns:x14="http://schemas.microsoft.com/office/spreadsheetml/2009/9/main" uri="{B025F937-C7B1-47D3-B67F-A62EFF666E3E}">
          <x14:id>{D3F8132E-07D0-4626-BA59-7B4D2D000B59}</x14:id>
        </ext>
      </extLst>
    </cfRule>
  </conditionalFormatting>
  <conditionalFormatting sqref="P72:P74">
    <cfRule type="dataBar" priority="53">
      <dataBar>
        <cfvo type="min"/>
        <cfvo type="max"/>
        <color rgb="FF638EC6"/>
      </dataBar>
      <extLst>
        <ext xmlns:x14="http://schemas.microsoft.com/office/spreadsheetml/2009/9/main" uri="{B025F937-C7B1-47D3-B67F-A62EFF666E3E}">
          <x14:id>{F5D67542-7D8A-4E4A-9294-84DFB0EE1F08}</x14:id>
        </ext>
      </extLst>
    </cfRule>
  </conditionalFormatting>
  <conditionalFormatting sqref="Q72:Q74">
    <cfRule type="dataBar" priority="52">
      <dataBar>
        <cfvo type="min"/>
        <cfvo type="max"/>
        <color rgb="FF638EC6"/>
      </dataBar>
      <extLst>
        <ext xmlns:x14="http://schemas.microsoft.com/office/spreadsheetml/2009/9/main" uri="{B025F937-C7B1-47D3-B67F-A62EFF666E3E}">
          <x14:id>{49B9492D-FFB1-4C46-B9C6-05C9EA8C8974}</x14:id>
        </ext>
      </extLst>
    </cfRule>
  </conditionalFormatting>
  <conditionalFormatting sqref="Q72:Q74">
    <cfRule type="dataBar" priority="51">
      <dataBar>
        <cfvo type="min"/>
        <cfvo type="max"/>
        <color rgb="FF638EC6"/>
      </dataBar>
      <extLst>
        <ext xmlns:x14="http://schemas.microsoft.com/office/spreadsheetml/2009/9/main" uri="{B025F937-C7B1-47D3-B67F-A62EFF666E3E}">
          <x14:id>{6B116C08-6C47-44FB-A095-C8E4FB4755F8}</x14:id>
        </ext>
      </extLst>
    </cfRule>
  </conditionalFormatting>
  <conditionalFormatting sqref="R72:R74">
    <cfRule type="dataBar" priority="50">
      <dataBar>
        <cfvo type="min"/>
        <cfvo type="max"/>
        <color rgb="FF638EC6"/>
      </dataBar>
      <extLst>
        <ext xmlns:x14="http://schemas.microsoft.com/office/spreadsheetml/2009/9/main" uri="{B025F937-C7B1-47D3-B67F-A62EFF666E3E}">
          <x14:id>{EF411C33-8692-474C-97DF-576A2503D26F}</x14:id>
        </ext>
      </extLst>
    </cfRule>
  </conditionalFormatting>
  <conditionalFormatting sqref="R72:R74">
    <cfRule type="dataBar" priority="49">
      <dataBar>
        <cfvo type="min"/>
        <cfvo type="max"/>
        <color rgb="FF638EC6"/>
      </dataBar>
      <extLst>
        <ext xmlns:x14="http://schemas.microsoft.com/office/spreadsheetml/2009/9/main" uri="{B025F937-C7B1-47D3-B67F-A62EFF666E3E}">
          <x14:id>{652F77F2-3741-4C5F-BD2D-28473322E19F}</x14:id>
        </ext>
      </extLst>
    </cfRule>
  </conditionalFormatting>
  <conditionalFormatting sqref="S72:S74">
    <cfRule type="dataBar" priority="48">
      <dataBar>
        <cfvo type="min"/>
        <cfvo type="max"/>
        <color rgb="FF638EC6"/>
      </dataBar>
      <extLst>
        <ext xmlns:x14="http://schemas.microsoft.com/office/spreadsheetml/2009/9/main" uri="{B025F937-C7B1-47D3-B67F-A62EFF666E3E}">
          <x14:id>{BCEBE9B2-5647-4CE7-9F47-BC64F62BA73A}</x14:id>
        </ext>
      </extLst>
    </cfRule>
  </conditionalFormatting>
  <conditionalFormatting sqref="S72:S74">
    <cfRule type="dataBar" priority="47">
      <dataBar>
        <cfvo type="min"/>
        <cfvo type="max"/>
        <color rgb="FF638EC6"/>
      </dataBar>
      <extLst>
        <ext xmlns:x14="http://schemas.microsoft.com/office/spreadsheetml/2009/9/main" uri="{B025F937-C7B1-47D3-B67F-A62EFF666E3E}">
          <x14:id>{4A08B7EF-29DB-4B3C-B48D-0E25446FCF8D}</x14:id>
        </ext>
      </extLst>
    </cfRule>
  </conditionalFormatting>
  <conditionalFormatting sqref="T72:T74">
    <cfRule type="dataBar" priority="46">
      <dataBar>
        <cfvo type="min"/>
        <cfvo type="max"/>
        <color rgb="FF638EC6"/>
      </dataBar>
      <extLst>
        <ext xmlns:x14="http://schemas.microsoft.com/office/spreadsheetml/2009/9/main" uri="{B025F937-C7B1-47D3-B67F-A62EFF666E3E}">
          <x14:id>{0A213949-0DCA-43BB-B9DE-BFCD9B25A268}</x14:id>
        </ext>
      </extLst>
    </cfRule>
  </conditionalFormatting>
  <conditionalFormatting sqref="T72:T74">
    <cfRule type="dataBar" priority="45">
      <dataBar>
        <cfvo type="min"/>
        <cfvo type="max"/>
        <color rgb="FF638EC6"/>
      </dataBar>
      <extLst>
        <ext xmlns:x14="http://schemas.microsoft.com/office/spreadsheetml/2009/9/main" uri="{B025F937-C7B1-47D3-B67F-A62EFF666E3E}">
          <x14:id>{080F617B-129C-4A05-BA82-D1F7C15F39CA}</x14:id>
        </ext>
      </extLst>
    </cfRule>
  </conditionalFormatting>
  <conditionalFormatting sqref="U72:U74">
    <cfRule type="dataBar" priority="44">
      <dataBar>
        <cfvo type="min"/>
        <cfvo type="max"/>
        <color rgb="FF638EC6"/>
      </dataBar>
      <extLst>
        <ext xmlns:x14="http://schemas.microsoft.com/office/spreadsheetml/2009/9/main" uri="{B025F937-C7B1-47D3-B67F-A62EFF666E3E}">
          <x14:id>{6A5107A0-7955-4126-8DA3-8A60408D5C35}</x14:id>
        </ext>
      </extLst>
    </cfRule>
  </conditionalFormatting>
  <conditionalFormatting sqref="U72:U74">
    <cfRule type="dataBar" priority="43">
      <dataBar>
        <cfvo type="min"/>
        <cfvo type="max"/>
        <color rgb="FF638EC6"/>
      </dataBar>
      <extLst>
        <ext xmlns:x14="http://schemas.microsoft.com/office/spreadsheetml/2009/9/main" uri="{B025F937-C7B1-47D3-B67F-A62EFF666E3E}">
          <x14:id>{011537C1-41EE-4756-AD0E-DAF7A7618285}</x14:id>
        </ext>
      </extLst>
    </cfRule>
  </conditionalFormatting>
  <conditionalFormatting sqref="V72:V74">
    <cfRule type="dataBar" priority="42">
      <dataBar>
        <cfvo type="min"/>
        <cfvo type="max"/>
        <color rgb="FF638EC6"/>
      </dataBar>
      <extLst>
        <ext xmlns:x14="http://schemas.microsoft.com/office/spreadsheetml/2009/9/main" uri="{B025F937-C7B1-47D3-B67F-A62EFF666E3E}">
          <x14:id>{6B2D2DC5-3B99-4810-9B54-426CF7C153B6}</x14:id>
        </ext>
      </extLst>
    </cfRule>
  </conditionalFormatting>
  <conditionalFormatting sqref="V72:V74">
    <cfRule type="dataBar" priority="41">
      <dataBar>
        <cfvo type="min"/>
        <cfvo type="max"/>
        <color rgb="FF638EC6"/>
      </dataBar>
      <extLst>
        <ext xmlns:x14="http://schemas.microsoft.com/office/spreadsheetml/2009/9/main" uri="{B025F937-C7B1-47D3-B67F-A62EFF666E3E}">
          <x14:id>{35A1B57E-57A4-4608-AB3A-467480B8D35C}</x14:id>
        </ext>
      </extLst>
    </cfRule>
  </conditionalFormatting>
  <conditionalFormatting sqref="W72:W74">
    <cfRule type="dataBar" priority="40">
      <dataBar>
        <cfvo type="min"/>
        <cfvo type="max"/>
        <color rgb="FF638EC6"/>
      </dataBar>
      <extLst>
        <ext xmlns:x14="http://schemas.microsoft.com/office/spreadsheetml/2009/9/main" uri="{B025F937-C7B1-47D3-B67F-A62EFF666E3E}">
          <x14:id>{448B8581-8549-4C45-9B13-AFD45AF4AE41}</x14:id>
        </ext>
      </extLst>
    </cfRule>
  </conditionalFormatting>
  <conditionalFormatting sqref="W72:W74">
    <cfRule type="dataBar" priority="39">
      <dataBar>
        <cfvo type="min"/>
        <cfvo type="max"/>
        <color rgb="FF638EC6"/>
      </dataBar>
      <extLst>
        <ext xmlns:x14="http://schemas.microsoft.com/office/spreadsheetml/2009/9/main" uri="{B025F937-C7B1-47D3-B67F-A62EFF666E3E}">
          <x14:id>{4427BF3C-1AAB-4741-8162-1D1F2AA936B8}</x14:id>
        </ext>
      </extLst>
    </cfRule>
  </conditionalFormatting>
  <conditionalFormatting sqref="X72:X74">
    <cfRule type="dataBar" priority="38">
      <dataBar>
        <cfvo type="min"/>
        <cfvo type="max"/>
        <color rgb="FF638EC6"/>
      </dataBar>
      <extLst>
        <ext xmlns:x14="http://schemas.microsoft.com/office/spreadsheetml/2009/9/main" uri="{B025F937-C7B1-47D3-B67F-A62EFF666E3E}">
          <x14:id>{D544474E-564A-4C87-8DBF-FE0A2841871E}</x14:id>
        </ext>
      </extLst>
    </cfRule>
  </conditionalFormatting>
  <conditionalFormatting sqref="X72:X74">
    <cfRule type="dataBar" priority="37">
      <dataBar>
        <cfvo type="min"/>
        <cfvo type="max"/>
        <color rgb="FF638EC6"/>
      </dataBar>
      <extLst>
        <ext xmlns:x14="http://schemas.microsoft.com/office/spreadsheetml/2009/9/main" uri="{B025F937-C7B1-47D3-B67F-A62EFF666E3E}">
          <x14:id>{E9697691-8AEF-483F-A48A-80861F4AD424}</x14:id>
        </ext>
      </extLst>
    </cfRule>
  </conditionalFormatting>
  <conditionalFormatting sqref="Y72:Y74">
    <cfRule type="dataBar" priority="36">
      <dataBar>
        <cfvo type="min"/>
        <cfvo type="max"/>
        <color rgb="FF638EC6"/>
      </dataBar>
      <extLst>
        <ext xmlns:x14="http://schemas.microsoft.com/office/spreadsheetml/2009/9/main" uri="{B025F937-C7B1-47D3-B67F-A62EFF666E3E}">
          <x14:id>{41E205A9-F90A-4B9A-9E02-072A5EA34794}</x14:id>
        </ext>
      </extLst>
    </cfRule>
  </conditionalFormatting>
  <conditionalFormatting sqref="Y72:Y74">
    <cfRule type="dataBar" priority="35">
      <dataBar>
        <cfvo type="min"/>
        <cfvo type="max"/>
        <color rgb="FF638EC6"/>
      </dataBar>
      <extLst>
        <ext xmlns:x14="http://schemas.microsoft.com/office/spreadsheetml/2009/9/main" uri="{B025F937-C7B1-47D3-B67F-A62EFF666E3E}">
          <x14:id>{8A0C6781-56C6-4ED9-8641-F2A1B0EFB3AC}</x14:id>
        </ext>
      </extLst>
    </cfRule>
  </conditionalFormatting>
  <conditionalFormatting sqref="Z72:Z74">
    <cfRule type="dataBar" priority="34">
      <dataBar>
        <cfvo type="min"/>
        <cfvo type="max"/>
        <color rgb="FF638EC6"/>
      </dataBar>
      <extLst>
        <ext xmlns:x14="http://schemas.microsoft.com/office/spreadsheetml/2009/9/main" uri="{B025F937-C7B1-47D3-B67F-A62EFF666E3E}">
          <x14:id>{545BE913-8682-4E02-8EB1-686D6E2FE689}</x14:id>
        </ext>
      </extLst>
    </cfRule>
  </conditionalFormatting>
  <conditionalFormatting sqref="Z72:Z74">
    <cfRule type="dataBar" priority="33">
      <dataBar>
        <cfvo type="min"/>
        <cfvo type="max"/>
        <color rgb="FF638EC6"/>
      </dataBar>
      <extLst>
        <ext xmlns:x14="http://schemas.microsoft.com/office/spreadsheetml/2009/9/main" uri="{B025F937-C7B1-47D3-B67F-A62EFF666E3E}">
          <x14:id>{3C70C2EE-6031-4DDF-BB03-0EF682C9FF92}</x14:id>
        </ext>
      </extLst>
    </cfRule>
  </conditionalFormatting>
  <conditionalFormatting sqref="AA72:AA74">
    <cfRule type="dataBar" priority="32">
      <dataBar>
        <cfvo type="min"/>
        <cfvo type="max"/>
        <color rgb="FF638EC6"/>
      </dataBar>
      <extLst>
        <ext xmlns:x14="http://schemas.microsoft.com/office/spreadsheetml/2009/9/main" uri="{B025F937-C7B1-47D3-B67F-A62EFF666E3E}">
          <x14:id>{7F3EDAC2-2B4F-4317-A77E-491E859EF09B}</x14:id>
        </ext>
      </extLst>
    </cfRule>
  </conditionalFormatting>
  <conditionalFormatting sqref="AA72:AA74">
    <cfRule type="dataBar" priority="31">
      <dataBar>
        <cfvo type="min"/>
        <cfvo type="max"/>
        <color rgb="FF638EC6"/>
      </dataBar>
      <extLst>
        <ext xmlns:x14="http://schemas.microsoft.com/office/spreadsheetml/2009/9/main" uri="{B025F937-C7B1-47D3-B67F-A62EFF666E3E}">
          <x14:id>{82619570-DACB-4837-87BF-68AB67AA9604}</x14:id>
        </ext>
      </extLst>
    </cfRule>
  </conditionalFormatting>
  <conditionalFormatting sqref="AB72:AB74">
    <cfRule type="dataBar" priority="30">
      <dataBar>
        <cfvo type="min"/>
        <cfvo type="max"/>
        <color rgb="FF638EC6"/>
      </dataBar>
      <extLst>
        <ext xmlns:x14="http://schemas.microsoft.com/office/spreadsheetml/2009/9/main" uri="{B025F937-C7B1-47D3-B67F-A62EFF666E3E}">
          <x14:id>{46779A14-218D-4AB9-8EDE-30282B153C1E}</x14:id>
        </ext>
      </extLst>
    </cfRule>
  </conditionalFormatting>
  <conditionalFormatting sqref="AB72:AB74">
    <cfRule type="dataBar" priority="29">
      <dataBar>
        <cfvo type="min"/>
        <cfvo type="max"/>
        <color rgb="FF638EC6"/>
      </dataBar>
      <extLst>
        <ext xmlns:x14="http://schemas.microsoft.com/office/spreadsheetml/2009/9/main" uri="{B025F937-C7B1-47D3-B67F-A62EFF666E3E}">
          <x14:id>{16091588-5F51-4363-A861-99EBB347BA43}</x14:id>
        </ext>
      </extLst>
    </cfRule>
  </conditionalFormatting>
  <conditionalFormatting sqref="AC72:AC74">
    <cfRule type="dataBar" priority="28">
      <dataBar>
        <cfvo type="min"/>
        <cfvo type="max"/>
        <color rgb="FF638EC6"/>
      </dataBar>
      <extLst>
        <ext xmlns:x14="http://schemas.microsoft.com/office/spreadsheetml/2009/9/main" uri="{B025F937-C7B1-47D3-B67F-A62EFF666E3E}">
          <x14:id>{43501933-D6D3-4A47-9141-3392748C71A4}</x14:id>
        </ext>
      </extLst>
    </cfRule>
  </conditionalFormatting>
  <conditionalFormatting sqref="AC72:AC74">
    <cfRule type="dataBar" priority="27">
      <dataBar>
        <cfvo type="min"/>
        <cfvo type="max"/>
        <color rgb="FF638EC6"/>
      </dataBar>
      <extLst>
        <ext xmlns:x14="http://schemas.microsoft.com/office/spreadsheetml/2009/9/main" uri="{B025F937-C7B1-47D3-B67F-A62EFF666E3E}">
          <x14:id>{3675A130-1890-4186-9A86-38D6248C9144}</x14:id>
        </ext>
      </extLst>
    </cfRule>
  </conditionalFormatting>
  <conditionalFormatting sqref="AD72:AD74">
    <cfRule type="dataBar" priority="26">
      <dataBar>
        <cfvo type="min"/>
        <cfvo type="max"/>
        <color rgb="FF638EC6"/>
      </dataBar>
      <extLst>
        <ext xmlns:x14="http://schemas.microsoft.com/office/spreadsheetml/2009/9/main" uri="{B025F937-C7B1-47D3-B67F-A62EFF666E3E}">
          <x14:id>{D3B61309-42EC-4216-9642-38B2B101660E}</x14:id>
        </ext>
      </extLst>
    </cfRule>
  </conditionalFormatting>
  <conditionalFormatting sqref="AD72:AD74">
    <cfRule type="dataBar" priority="25">
      <dataBar>
        <cfvo type="min"/>
        <cfvo type="max"/>
        <color rgb="FF638EC6"/>
      </dataBar>
      <extLst>
        <ext xmlns:x14="http://schemas.microsoft.com/office/spreadsheetml/2009/9/main" uri="{B025F937-C7B1-47D3-B67F-A62EFF666E3E}">
          <x14:id>{E9CEE75D-0F91-481D-A726-EC160BC908CC}</x14:id>
        </ext>
      </extLst>
    </cfRule>
  </conditionalFormatting>
  <conditionalFormatting sqref="AE72:AE74">
    <cfRule type="dataBar" priority="24">
      <dataBar>
        <cfvo type="min"/>
        <cfvo type="max"/>
        <color rgb="FF638EC6"/>
      </dataBar>
      <extLst>
        <ext xmlns:x14="http://schemas.microsoft.com/office/spreadsheetml/2009/9/main" uri="{B025F937-C7B1-47D3-B67F-A62EFF666E3E}">
          <x14:id>{0D9B492F-E5FC-4D39-8D22-2B8DA4710870}</x14:id>
        </ext>
      </extLst>
    </cfRule>
  </conditionalFormatting>
  <conditionalFormatting sqref="AE72:AE74">
    <cfRule type="dataBar" priority="23">
      <dataBar>
        <cfvo type="min"/>
        <cfvo type="max"/>
        <color rgb="FF638EC6"/>
      </dataBar>
      <extLst>
        <ext xmlns:x14="http://schemas.microsoft.com/office/spreadsheetml/2009/9/main" uri="{B025F937-C7B1-47D3-B67F-A62EFF666E3E}">
          <x14:id>{E820B59E-1B5F-4C9D-99DD-89839710B2D9}</x14:id>
        </ext>
      </extLst>
    </cfRule>
  </conditionalFormatting>
  <conditionalFormatting sqref="AF72:AF74">
    <cfRule type="dataBar" priority="22">
      <dataBar>
        <cfvo type="min"/>
        <cfvo type="max"/>
        <color rgb="FF638EC6"/>
      </dataBar>
      <extLst>
        <ext xmlns:x14="http://schemas.microsoft.com/office/spreadsheetml/2009/9/main" uri="{B025F937-C7B1-47D3-B67F-A62EFF666E3E}">
          <x14:id>{03ECBE6D-39FF-400D-9458-B8B2FA266017}</x14:id>
        </ext>
      </extLst>
    </cfRule>
  </conditionalFormatting>
  <conditionalFormatting sqref="AF72:AF74">
    <cfRule type="dataBar" priority="21">
      <dataBar>
        <cfvo type="min"/>
        <cfvo type="max"/>
        <color rgb="FF638EC6"/>
      </dataBar>
      <extLst>
        <ext xmlns:x14="http://schemas.microsoft.com/office/spreadsheetml/2009/9/main" uri="{B025F937-C7B1-47D3-B67F-A62EFF666E3E}">
          <x14:id>{FA082862-E342-49C8-8274-D21E8E5D8B1C}</x14:id>
        </ext>
      </extLst>
    </cfRule>
  </conditionalFormatting>
  <conditionalFormatting sqref="AG72:AG74">
    <cfRule type="dataBar" priority="20">
      <dataBar>
        <cfvo type="min"/>
        <cfvo type="max"/>
        <color rgb="FF638EC6"/>
      </dataBar>
      <extLst>
        <ext xmlns:x14="http://schemas.microsoft.com/office/spreadsheetml/2009/9/main" uri="{B025F937-C7B1-47D3-B67F-A62EFF666E3E}">
          <x14:id>{B5171941-D83E-4FC3-BF35-AEB98917E5E9}</x14:id>
        </ext>
      </extLst>
    </cfRule>
  </conditionalFormatting>
  <conditionalFormatting sqref="AG72:AG74">
    <cfRule type="dataBar" priority="19">
      <dataBar>
        <cfvo type="min"/>
        <cfvo type="max"/>
        <color rgb="FF638EC6"/>
      </dataBar>
      <extLst>
        <ext xmlns:x14="http://schemas.microsoft.com/office/spreadsheetml/2009/9/main" uri="{B025F937-C7B1-47D3-B67F-A62EFF666E3E}">
          <x14:id>{869F7B23-FB1E-4939-AAA3-DAE6B7AD7E82}</x14:id>
        </ext>
      </extLst>
    </cfRule>
  </conditionalFormatting>
  <conditionalFormatting sqref="B2:B9">
    <cfRule type="dataBar" priority="18">
      <dataBar>
        <cfvo type="min"/>
        <cfvo type="max"/>
        <color rgb="FF638EC6"/>
      </dataBar>
      <extLst>
        <ext xmlns:x14="http://schemas.microsoft.com/office/spreadsheetml/2009/9/main" uri="{B025F937-C7B1-47D3-B67F-A62EFF666E3E}">
          <x14:id>{42E2D98A-6AA1-448C-8565-6FB74E18D697}</x14:id>
        </ext>
      </extLst>
    </cfRule>
  </conditionalFormatting>
  <conditionalFormatting sqref="C2:C9">
    <cfRule type="dataBar" priority="17">
      <dataBar>
        <cfvo type="min"/>
        <cfvo type="max"/>
        <color rgb="FF638EC6"/>
      </dataBar>
      <extLst>
        <ext xmlns:x14="http://schemas.microsoft.com/office/spreadsheetml/2009/9/main" uri="{B025F937-C7B1-47D3-B67F-A62EFF666E3E}">
          <x14:id>{EA1DF542-D267-41A2-8870-7093FA858396}</x14:id>
        </ext>
      </extLst>
    </cfRule>
  </conditionalFormatting>
  <conditionalFormatting sqref="D2:D9">
    <cfRule type="dataBar" priority="16">
      <dataBar>
        <cfvo type="min"/>
        <cfvo type="max"/>
        <color rgb="FF638EC6"/>
      </dataBar>
      <extLst>
        <ext xmlns:x14="http://schemas.microsoft.com/office/spreadsheetml/2009/9/main" uri="{B025F937-C7B1-47D3-B67F-A62EFF666E3E}">
          <x14:id>{A4A8F9CB-8C17-4E00-A6A8-952258D79EBA}</x14:id>
        </ext>
      </extLst>
    </cfRule>
  </conditionalFormatting>
  <conditionalFormatting sqref="C13:C20">
    <cfRule type="dataBar" priority="14">
      <dataBar>
        <cfvo type="min"/>
        <cfvo type="max"/>
        <color rgb="FF638EC6"/>
      </dataBar>
      <extLst>
        <ext xmlns:x14="http://schemas.microsoft.com/office/spreadsheetml/2009/9/main" uri="{B025F937-C7B1-47D3-B67F-A62EFF666E3E}">
          <x14:id>{2F14E6E1-EC2E-4B7A-B7EF-C7EB97064A1B}</x14:id>
        </ext>
      </extLst>
    </cfRule>
  </conditionalFormatting>
  <conditionalFormatting sqref="D13:D20">
    <cfRule type="dataBar" priority="13">
      <dataBar>
        <cfvo type="min"/>
        <cfvo type="max"/>
        <color rgb="FF638EC6"/>
      </dataBar>
      <extLst>
        <ext xmlns:x14="http://schemas.microsoft.com/office/spreadsheetml/2009/9/main" uri="{B025F937-C7B1-47D3-B67F-A62EFF666E3E}">
          <x14:id>{64074EFA-1233-4F1D-B236-B50F779E4935}</x14:id>
        </ext>
      </extLst>
    </cfRule>
  </conditionalFormatting>
  <conditionalFormatting sqref="E13:E20">
    <cfRule type="dataBar" priority="12">
      <dataBar>
        <cfvo type="min"/>
        <cfvo type="max"/>
        <color rgb="FF638EC6"/>
      </dataBar>
      <extLst>
        <ext xmlns:x14="http://schemas.microsoft.com/office/spreadsheetml/2009/9/main" uri="{B025F937-C7B1-47D3-B67F-A62EFF666E3E}">
          <x14:id>{7B6DC038-7BD1-4672-867D-114777A70921}</x14:id>
        </ext>
      </extLst>
    </cfRule>
  </conditionalFormatting>
  <conditionalFormatting sqref="B24:B31">
    <cfRule type="dataBar" priority="11">
      <dataBar>
        <cfvo type="min"/>
        <cfvo type="max"/>
        <color rgb="FF638EC6"/>
      </dataBar>
      <extLst>
        <ext xmlns:x14="http://schemas.microsoft.com/office/spreadsheetml/2009/9/main" uri="{B025F937-C7B1-47D3-B67F-A62EFF666E3E}">
          <x14:id>{1F4AD8CC-1B59-4BF6-A70C-F3AD8EAD5F32}</x14:id>
        </ext>
      </extLst>
    </cfRule>
  </conditionalFormatting>
  <conditionalFormatting sqref="C24:C31">
    <cfRule type="dataBar" priority="10">
      <dataBar>
        <cfvo type="min"/>
        <cfvo type="max"/>
        <color rgb="FF638EC6"/>
      </dataBar>
      <extLst>
        <ext xmlns:x14="http://schemas.microsoft.com/office/spreadsheetml/2009/9/main" uri="{B025F937-C7B1-47D3-B67F-A62EFF666E3E}">
          <x14:id>{26F4134E-131D-406C-A6A4-C15E99B290BE}</x14:id>
        </ext>
      </extLst>
    </cfRule>
  </conditionalFormatting>
  <conditionalFormatting sqref="D24:D31">
    <cfRule type="dataBar" priority="9">
      <dataBar>
        <cfvo type="min"/>
        <cfvo type="max"/>
        <color rgb="FF638EC6"/>
      </dataBar>
      <extLst>
        <ext xmlns:x14="http://schemas.microsoft.com/office/spreadsheetml/2009/9/main" uri="{B025F937-C7B1-47D3-B67F-A62EFF666E3E}">
          <x14:id>{4F362FCD-2ED6-48C9-8575-B8680C4CE4E4}</x14:id>
        </ext>
      </extLst>
    </cfRule>
  </conditionalFormatting>
  <conditionalFormatting sqref="D35:D42">
    <cfRule type="dataBar" priority="8">
      <dataBar>
        <cfvo type="min"/>
        <cfvo type="max"/>
        <color rgb="FF638EC6"/>
      </dataBar>
      <extLst>
        <ext xmlns:x14="http://schemas.microsoft.com/office/spreadsheetml/2009/9/main" uri="{B025F937-C7B1-47D3-B67F-A62EFF666E3E}">
          <x14:id>{F9097542-80C9-4CC2-B4D9-41E079A5B402}</x14:id>
        </ext>
      </extLst>
    </cfRule>
  </conditionalFormatting>
  <conditionalFormatting sqref="B35:B42">
    <cfRule type="dataBar" priority="7">
      <dataBar>
        <cfvo type="min"/>
        <cfvo type="max"/>
        <color rgb="FF638EC6"/>
      </dataBar>
      <extLst>
        <ext xmlns:x14="http://schemas.microsoft.com/office/spreadsheetml/2009/9/main" uri="{B025F937-C7B1-47D3-B67F-A62EFF666E3E}">
          <x14:id>{086A178C-3C4D-4323-B452-F18D746DAED4}</x14:id>
        </ext>
      </extLst>
    </cfRule>
  </conditionalFormatting>
  <conditionalFormatting sqref="C35:C42">
    <cfRule type="dataBar" priority="6">
      <dataBar>
        <cfvo type="min"/>
        <cfvo type="max"/>
        <color rgb="FF638EC6"/>
      </dataBar>
      <extLst>
        <ext xmlns:x14="http://schemas.microsoft.com/office/spreadsheetml/2009/9/main" uri="{B025F937-C7B1-47D3-B67F-A62EFF666E3E}">
          <x14:id>{F98D87B9-679F-4DAB-8C08-2DF58A6F29BD}</x14:id>
        </ext>
      </extLst>
    </cfRule>
  </conditionalFormatting>
  <conditionalFormatting sqref="E35:E42">
    <cfRule type="dataBar" priority="5">
      <dataBar>
        <cfvo type="min"/>
        <cfvo type="max"/>
        <color rgb="FF638EC6"/>
      </dataBar>
      <extLst>
        <ext xmlns:x14="http://schemas.microsoft.com/office/spreadsheetml/2009/9/main" uri="{B025F937-C7B1-47D3-B67F-A62EFF666E3E}">
          <x14:id>{149A3849-E410-49AE-983E-8DB8B7B5546F}</x14:id>
        </ext>
      </extLst>
    </cfRule>
  </conditionalFormatting>
  <conditionalFormatting sqref="F35:F42">
    <cfRule type="dataBar" priority="4">
      <dataBar>
        <cfvo type="min"/>
        <cfvo type="max"/>
        <color rgb="FF638EC6"/>
      </dataBar>
      <extLst>
        <ext xmlns:x14="http://schemas.microsoft.com/office/spreadsheetml/2009/9/main" uri="{B025F937-C7B1-47D3-B67F-A62EFF666E3E}">
          <x14:id>{DBA36875-E78B-4D1E-BB22-EDEB816D54B7}</x14:id>
        </ext>
      </extLst>
    </cfRule>
  </conditionalFormatting>
  <conditionalFormatting sqref="G35:G42">
    <cfRule type="dataBar" priority="3">
      <dataBar>
        <cfvo type="min"/>
        <cfvo type="max"/>
        <color rgb="FF638EC6"/>
      </dataBar>
      <extLst>
        <ext xmlns:x14="http://schemas.microsoft.com/office/spreadsheetml/2009/9/main" uri="{B025F937-C7B1-47D3-B67F-A62EFF666E3E}">
          <x14:id>{9E62FE3C-C57B-4A60-951F-B3195111A386}</x14:id>
        </ext>
      </extLst>
    </cfRule>
  </conditionalFormatting>
  <conditionalFormatting sqref="H35:H42">
    <cfRule type="dataBar" priority="2">
      <dataBar>
        <cfvo type="min"/>
        <cfvo type="max"/>
        <color rgb="FF638EC6"/>
      </dataBar>
      <extLst>
        <ext xmlns:x14="http://schemas.microsoft.com/office/spreadsheetml/2009/9/main" uri="{B025F937-C7B1-47D3-B67F-A62EFF666E3E}">
          <x14:id>{235B4614-D392-4419-9A68-9CB954762069}</x14:id>
        </ext>
      </extLst>
    </cfRule>
  </conditionalFormatting>
  <conditionalFormatting sqref="I35:I42">
    <cfRule type="dataBar" priority="1">
      <dataBar>
        <cfvo type="min"/>
        <cfvo type="max"/>
        <color rgb="FF638EC6"/>
      </dataBar>
      <extLst>
        <ext xmlns:x14="http://schemas.microsoft.com/office/spreadsheetml/2009/9/main" uri="{B025F937-C7B1-47D3-B67F-A62EFF666E3E}">
          <x14:id>{460CCCFD-E86A-415E-902A-A4E55C875605}</x14:id>
        </ext>
      </extLst>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dataBar" id="{DD52C0C9-0053-4D5E-B1BD-202F3BAC0862}">
            <x14:dataBar minLength="0" maxLength="100" border="1" negativeBarBorderColorSameAsPositive="0">
              <x14:cfvo type="autoMin"/>
              <x14:cfvo type="autoMax"/>
              <x14:borderColor rgb="FF638EC6"/>
              <x14:negativeFillColor rgb="FFFF0000"/>
              <x14:negativeBorderColor rgb="FFFF0000"/>
              <x14:axisColor rgb="FF000000"/>
            </x14:dataBar>
          </x14:cfRule>
          <xm:sqref>B13:B20</xm:sqref>
        </x14:conditionalFormatting>
        <x14:conditionalFormatting xmlns:xm="http://schemas.microsoft.com/office/excel/2006/main">
          <x14:cfRule type="dataBar" id="{634C46C2-420F-43EE-98DA-0198FE70FA02}">
            <x14:dataBar minLength="0" maxLength="100" border="1" negativeBarBorderColorSameAsPositive="0">
              <x14:cfvo type="autoMin"/>
              <x14:cfvo type="autoMax"/>
              <x14:borderColor rgb="FF638EC6"/>
              <x14:negativeFillColor rgb="FFFF0000"/>
              <x14:negativeBorderColor rgb="FFFF0000"/>
              <x14:axisColor rgb="FF000000"/>
            </x14:dataBar>
          </x14:cfRule>
          <xm:sqref>B46:L53</xm:sqref>
        </x14:conditionalFormatting>
        <x14:conditionalFormatting xmlns:xm="http://schemas.microsoft.com/office/excel/2006/main">
          <x14:cfRule type="dataBar" id="{B1491811-4E20-45E8-BC2C-12C23AF30593}">
            <x14:dataBar minLength="0" maxLength="100" border="1" negativeBarBorderColorSameAsPositive="0">
              <x14:cfvo type="autoMin"/>
              <x14:cfvo type="autoMax"/>
              <x14:borderColor rgb="FF638EC6"/>
              <x14:negativeFillColor rgb="FFFF0000"/>
              <x14:negativeBorderColor rgb="FFFF0000"/>
              <x14:axisColor rgb="FF000000"/>
            </x14:dataBar>
          </x14:cfRule>
          <xm:sqref>B56:D63</xm:sqref>
        </x14:conditionalFormatting>
        <x14:conditionalFormatting xmlns:xm="http://schemas.microsoft.com/office/excel/2006/main">
          <x14:cfRule type="dataBar" id="{2EBE7D97-7443-4116-A9DE-E00E624BF8AA}">
            <x14:dataBar minLength="0" maxLength="100" border="1" negativeBarBorderColorSameAsPositive="0">
              <x14:cfvo type="autoMin"/>
              <x14:cfvo type="autoMax"/>
              <x14:borderColor rgb="FF638EC6"/>
              <x14:negativeFillColor rgb="FFFF0000"/>
              <x14:negativeBorderColor rgb="FFFF0000"/>
              <x14:axisColor rgb="FF000000"/>
            </x14:dataBar>
          </x14:cfRule>
          <xm:sqref>B56:B63</xm:sqref>
        </x14:conditionalFormatting>
        <x14:conditionalFormatting xmlns:xm="http://schemas.microsoft.com/office/excel/2006/main">
          <x14:cfRule type="dataBar" id="{8386AC42-AEEA-4CFB-9099-C9192C5DB237}">
            <x14:dataBar minLength="0" maxLength="100" border="1" negativeBarBorderColorSameAsPositive="0">
              <x14:cfvo type="autoMin"/>
              <x14:cfvo type="autoMax"/>
              <x14:borderColor rgb="FF638EC6"/>
              <x14:negativeFillColor rgb="FFFF0000"/>
              <x14:negativeBorderColor rgb="FFFF0000"/>
              <x14:axisColor rgb="FF000000"/>
            </x14:dataBar>
          </x14:cfRule>
          <xm:sqref>C56:C63</xm:sqref>
        </x14:conditionalFormatting>
        <x14:conditionalFormatting xmlns:xm="http://schemas.microsoft.com/office/excel/2006/main">
          <x14:cfRule type="dataBar" id="{A88A7F2A-76C8-4477-99FB-332BAAD56EC2}">
            <x14:dataBar minLength="0" maxLength="100" border="1" negativeBarBorderColorSameAsPositive="0">
              <x14:cfvo type="autoMin"/>
              <x14:cfvo type="autoMax"/>
              <x14:borderColor rgb="FF638EC6"/>
              <x14:negativeFillColor rgb="FFFF0000"/>
              <x14:negativeBorderColor rgb="FFFF0000"/>
              <x14:axisColor rgb="FF000000"/>
            </x14:dataBar>
          </x14:cfRule>
          <xm:sqref>B67:B74</xm:sqref>
        </x14:conditionalFormatting>
        <x14:conditionalFormatting xmlns:xm="http://schemas.microsoft.com/office/excel/2006/main">
          <x14:cfRule type="dataBar" id="{47553A9E-7E70-43C9-A729-7C8B00B0BAA7}">
            <x14:dataBar minLength="0" maxLength="100" border="1" negativeBarBorderColorSameAsPositive="0">
              <x14:cfvo type="autoMin"/>
              <x14:cfvo type="autoMax"/>
              <x14:borderColor rgb="FF638EC6"/>
              <x14:negativeFillColor rgb="FFFF0000"/>
              <x14:negativeBorderColor rgb="FFFF0000"/>
              <x14:axisColor rgb="FF000000"/>
            </x14:dataBar>
          </x14:cfRule>
          <xm:sqref>B67:B74</xm:sqref>
        </x14:conditionalFormatting>
        <x14:conditionalFormatting xmlns:xm="http://schemas.microsoft.com/office/excel/2006/main">
          <x14:cfRule type="dataBar" id="{D37A0ACC-5A3F-4DE1-B758-D239581E60CF}">
            <x14:dataBar minLength="0" maxLength="100" border="1" negativeBarBorderColorSameAsPositive="0">
              <x14:cfvo type="autoMin"/>
              <x14:cfvo type="autoMax"/>
              <x14:borderColor rgb="FF638EC6"/>
              <x14:negativeFillColor rgb="FFFF0000"/>
              <x14:negativeBorderColor rgb="FFFF0000"/>
              <x14:axisColor rgb="FF000000"/>
            </x14:dataBar>
          </x14:cfRule>
          <xm:sqref>C67:C71</xm:sqref>
        </x14:conditionalFormatting>
        <x14:conditionalFormatting xmlns:xm="http://schemas.microsoft.com/office/excel/2006/main">
          <x14:cfRule type="dataBar" id="{26030F7C-A9A3-44B6-B8ED-E720AC98AE33}">
            <x14:dataBar minLength="0" maxLength="100" border="1" negativeBarBorderColorSameAsPositive="0">
              <x14:cfvo type="autoMin"/>
              <x14:cfvo type="autoMax"/>
              <x14:borderColor rgb="FF638EC6"/>
              <x14:negativeFillColor rgb="FFFF0000"/>
              <x14:negativeBorderColor rgb="FFFF0000"/>
              <x14:axisColor rgb="FF000000"/>
            </x14:dataBar>
          </x14:cfRule>
          <xm:sqref>C67:C71</xm:sqref>
        </x14:conditionalFormatting>
        <x14:conditionalFormatting xmlns:xm="http://schemas.microsoft.com/office/excel/2006/main">
          <x14:cfRule type="dataBar" id="{0DB11068-5003-4369-A8D5-7E0EA397C2B4}">
            <x14:dataBar minLength="0" maxLength="100" border="1" negativeBarBorderColorSameAsPositive="0">
              <x14:cfvo type="autoMin"/>
              <x14:cfvo type="autoMax"/>
              <x14:borderColor rgb="FF638EC6"/>
              <x14:negativeFillColor rgb="FFFF0000"/>
              <x14:negativeBorderColor rgb="FFFF0000"/>
              <x14:axisColor rgb="FF000000"/>
            </x14:dataBar>
          </x14:cfRule>
          <xm:sqref>D67:D71</xm:sqref>
        </x14:conditionalFormatting>
        <x14:conditionalFormatting xmlns:xm="http://schemas.microsoft.com/office/excel/2006/main">
          <x14:cfRule type="dataBar" id="{C73D9A75-FD8F-44E2-A6A4-69683453E07E}">
            <x14:dataBar minLength="0" maxLength="100" border="1" negativeBarBorderColorSameAsPositive="0">
              <x14:cfvo type="autoMin"/>
              <x14:cfvo type="autoMax"/>
              <x14:borderColor rgb="FF638EC6"/>
              <x14:negativeFillColor rgb="FFFF0000"/>
              <x14:negativeBorderColor rgb="FFFF0000"/>
              <x14:axisColor rgb="FF000000"/>
            </x14:dataBar>
          </x14:cfRule>
          <xm:sqref>D67:D71</xm:sqref>
        </x14:conditionalFormatting>
        <x14:conditionalFormatting xmlns:xm="http://schemas.microsoft.com/office/excel/2006/main">
          <x14:cfRule type="dataBar" id="{9D6C7B5E-D9FB-413F-812D-9E9AF0E06CB3}">
            <x14:dataBar minLength="0" maxLength="100" border="1" negativeBarBorderColorSameAsPositive="0">
              <x14:cfvo type="autoMin"/>
              <x14:cfvo type="autoMax"/>
              <x14:borderColor rgb="FF638EC6"/>
              <x14:negativeFillColor rgb="FFFF0000"/>
              <x14:negativeBorderColor rgb="FFFF0000"/>
              <x14:axisColor rgb="FF000000"/>
            </x14:dataBar>
          </x14:cfRule>
          <xm:sqref>E67:E71</xm:sqref>
        </x14:conditionalFormatting>
        <x14:conditionalFormatting xmlns:xm="http://schemas.microsoft.com/office/excel/2006/main">
          <x14:cfRule type="dataBar" id="{B5512C92-6DD2-4109-999F-992B036AD727}">
            <x14:dataBar minLength="0" maxLength="100" border="1" negativeBarBorderColorSameAsPositive="0">
              <x14:cfvo type="autoMin"/>
              <x14:cfvo type="autoMax"/>
              <x14:borderColor rgb="FF638EC6"/>
              <x14:negativeFillColor rgb="FFFF0000"/>
              <x14:negativeBorderColor rgb="FFFF0000"/>
              <x14:axisColor rgb="FF000000"/>
            </x14:dataBar>
          </x14:cfRule>
          <xm:sqref>E67:E71</xm:sqref>
        </x14:conditionalFormatting>
        <x14:conditionalFormatting xmlns:xm="http://schemas.microsoft.com/office/excel/2006/main">
          <x14:cfRule type="dataBar" id="{888F5525-F460-4335-A6C1-AE064CC9E6BD}">
            <x14:dataBar minLength="0" maxLength="100" border="1" negativeBarBorderColorSameAsPositive="0">
              <x14:cfvo type="autoMin"/>
              <x14:cfvo type="autoMax"/>
              <x14:borderColor rgb="FF638EC6"/>
              <x14:negativeFillColor rgb="FFFF0000"/>
              <x14:negativeBorderColor rgb="FFFF0000"/>
              <x14:axisColor rgb="FF000000"/>
            </x14:dataBar>
          </x14:cfRule>
          <xm:sqref>F67:F71</xm:sqref>
        </x14:conditionalFormatting>
        <x14:conditionalFormatting xmlns:xm="http://schemas.microsoft.com/office/excel/2006/main">
          <x14:cfRule type="dataBar" id="{DBEA2E00-DA1D-4A5E-A814-83034D4DC9B7}">
            <x14:dataBar minLength="0" maxLength="100" border="1" negativeBarBorderColorSameAsPositive="0">
              <x14:cfvo type="autoMin"/>
              <x14:cfvo type="autoMax"/>
              <x14:borderColor rgb="FF638EC6"/>
              <x14:negativeFillColor rgb="FFFF0000"/>
              <x14:negativeBorderColor rgb="FFFF0000"/>
              <x14:axisColor rgb="FF000000"/>
            </x14:dataBar>
          </x14:cfRule>
          <xm:sqref>F67:F71</xm:sqref>
        </x14:conditionalFormatting>
        <x14:conditionalFormatting xmlns:xm="http://schemas.microsoft.com/office/excel/2006/main">
          <x14:cfRule type="dataBar" id="{D7378A79-1E16-4F02-A9C0-6EDD089AD44D}">
            <x14:dataBar minLength="0" maxLength="100" border="1" negativeBarBorderColorSameAsPositive="0">
              <x14:cfvo type="autoMin"/>
              <x14:cfvo type="autoMax"/>
              <x14:borderColor rgb="FF638EC6"/>
              <x14:negativeFillColor rgb="FFFF0000"/>
              <x14:negativeBorderColor rgb="FFFF0000"/>
              <x14:axisColor rgb="FF000000"/>
            </x14:dataBar>
          </x14:cfRule>
          <xm:sqref>G67:G71</xm:sqref>
        </x14:conditionalFormatting>
        <x14:conditionalFormatting xmlns:xm="http://schemas.microsoft.com/office/excel/2006/main">
          <x14:cfRule type="dataBar" id="{32464BFD-733F-4BD0-A670-49B5632ECE6B}">
            <x14:dataBar minLength="0" maxLength="100" border="1" negativeBarBorderColorSameAsPositive="0">
              <x14:cfvo type="autoMin"/>
              <x14:cfvo type="autoMax"/>
              <x14:borderColor rgb="FF638EC6"/>
              <x14:negativeFillColor rgb="FFFF0000"/>
              <x14:negativeBorderColor rgb="FFFF0000"/>
              <x14:axisColor rgb="FF000000"/>
            </x14:dataBar>
          </x14:cfRule>
          <xm:sqref>G67:G71</xm:sqref>
        </x14:conditionalFormatting>
        <x14:conditionalFormatting xmlns:xm="http://schemas.microsoft.com/office/excel/2006/main">
          <x14:cfRule type="dataBar" id="{8A4E43A0-2AD0-47F8-8F84-990B11EDA466}">
            <x14:dataBar minLength="0" maxLength="100" border="1" negativeBarBorderColorSameAsPositive="0">
              <x14:cfvo type="autoMin"/>
              <x14:cfvo type="autoMax"/>
              <x14:borderColor rgb="FF638EC6"/>
              <x14:negativeFillColor rgb="FFFF0000"/>
              <x14:negativeBorderColor rgb="FFFF0000"/>
              <x14:axisColor rgb="FF000000"/>
            </x14:dataBar>
          </x14:cfRule>
          <xm:sqref>H67:H71</xm:sqref>
        </x14:conditionalFormatting>
        <x14:conditionalFormatting xmlns:xm="http://schemas.microsoft.com/office/excel/2006/main">
          <x14:cfRule type="dataBar" id="{F78D2604-993D-4699-96DA-65BADC560D8B}">
            <x14:dataBar minLength="0" maxLength="100" border="1" negativeBarBorderColorSameAsPositive="0">
              <x14:cfvo type="autoMin"/>
              <x14:cfvo type="autoMax"/>
              <x14:borderColor rgb="FF638EC6"/>
              <x14:negativeFillColor rgb="FFFF0000"/>
              <x14:negativeBorderColor rgb="FFFF0000"/>
              <x14:axisColor rgb="FF000000"/>
            </x14:dataBar>
          </x14:cfRule>
          <xm:sqref>H67:H71</xm:sqref>
        </x14:conditionalFormatting>
        <x14:conditionalFormatting xmlns:xm="http://schemas.microsoft.com/office/excel/2006/main">
          <x14:cfRule type="dataBar" id="{3639A916-BFF9-41C9-908C-ABC24DE899A5}">
            <x14:dataBar minLength="0" maxLength="100" border="1" negativeBarBorderColorSameAsPositive="0">
              <x14:cfvo type="autoMin"/>
              <x14:cfvo type="autoMax"/>
              <x14:borderColor rgb="FF638EC6"/>
              <x14:negativeFillColor rgb="FFFF0000"/>
              <x14:negativeBorderColor rgb="FFFF0000"/>
              <x14:axisColor rgb="FF000000"/>
            </x14:dataBar>
          </x14:cfRule>
          <xm:sqref>I67:I71</xm:sqref>
        </x14:conditionalFormatting>
        <x14:conditionalFormatting xmlns:xm="http://schemas.microsoft.com/office/excel/2006/main">
          <x14:cfRule type="dataBar" id="{64BD7371-4D17-44A2-A03B-28FE43E70676}">
            <x14:dataBar minLength="0" maxLength="100" border="1" negativeBarBorderColorSameAsPositive="0">
              <x14:cfvo type="autoMin"/>
              <x14:cfvo type="autoMax"/>
              <x14:borderColor rgb="FF638EC6"/>
              <x14:negativeFillColor rgb="FFFF0000"/>
              <x14:negativeBorderColor rgb="FFFF0000"/>
              <x14:axisColor rgb="FF000000"/>
            </x14:dataBar>
          </x14:cfRule>
          <xm:sqref>I67:I71</xm:sqref>
        </x14:conditionalFormatting>
        <x14:conditionalFormatting xmlns:xm="http://schemas.microsoft.com/office/excel/2006/main">
          <x14:cfRule type="dataBar" id="{62A439AF-5AD5-4426-AD77-1DC2B371DF28}">
            <x14:dataBar minLength="0" maxLength="100" border="1" negativeBarBorderColorSameAsPositive="0">
              <x14:cfvo type="autoMin"/>
              <x14:cfvo type="autoMax"/>
              <x14:borderColor rgb="FF638EC6"/>
              <x14:negativeFillColor rgb="FFFF0000"/>
              <x14:negativeBorderColor rgb="FFFF0000"/>
              <x14:axisColor rgb="FF000000"/>
            </x14:dataBar>
          </x14:cfRule>
          <xm:sqref>J67:J71</xm:sqref>
        </x14:conditionalFormatting>
        <x14:conditionalFormatting xmlns:xm="http://schemas.microsoft.com/office/excel/2006/main">
          <x14:cfRule type="dataBar" id="{A04BE26A-FDE1-486A-A858-192EBC5DA691}">
            <x14:dataBar minLength="0" maxLength="100" border="1" negativeBarBorderColorSameAsPositive="0">
              <x14:cfvo type="autoMin"/>
              <x14:cfvo type="autoMax"/>
              <x14:borderColor rgb="FF638EC6"/>
              <x14:negativeFillColor rgb="FFFF0000"/>
              <x14:negativeBorderColor rgb="FFFF0000"/>
              <x14:axisColor rgb="FF000000"/>
            </x14:dataBar>
          </x14:cfRule>
          <xm:sqref>J67:J71</xm:sqref>
        </x14:conditionalFormatting>
        <x14:conditionalFormatting xmlns:xm="http://schemas.microsoft.com/office/excel/2006/main">
          <x14:cfRule type="dataBar" id="{9BD553BC-B2E5-41E6-A80D-AAC5B7F2DE6F}">
            <x14:dataBar minLength="0" maxLength="100" border="1" negativeBarBorderColorSameAsPositive="0">
              <x14:cfvo type="autoMin"/>
              <x14:cfvo type="autoMax"/>
              <x14:borderColor rgb="FF638EC6"/>
              <x14:negativeFillColor rgb="FFFF0000"/>
              <x14:negativeBorderColor rgb="FFFF0000"/>
              <x14:axisColor rgb="FF000000"/>
            </x14:dataBar>
          </x14:cfRule>
          <xm:sqref>K67:K71</xm:sqref>
        </x14:conditionalFormatting>
        <x14:conditionalFormatting xmlns:xm="http://schemas.microsoft.com/office/excel/2006/main">
          <x14:cfRule type="dataBar" id="{D88FCAB6-D1FD-4EB3-A7D6-D077A38B7E16}">
            <x14:dataBar minLength="0" maxLength="100" border="1" negativeBarBorderColorSameAsPositive="0">
              <x14:cfvo type="autoMin"/>
              <x14:cfvo type="autoMax"/>
              <x14:borderColor rgb="FF638EC6"/>
              <x14:negativeFillColor rgb="FFFF0000"/>
              <x14:negativeBorderColor rgb="FFFF0000"/>
              <x14:axisColor rgb="FF000000"/>
            </x14:dataBar>
          </x14:cfRule>
          <xm:sqref>K67:K71</xm:sqref>
        </x14:conditionalFormatting>
        <x14:conditionalFormatting xmlns:xm="http://schemas.microsoft.com/office/excel/2006/main">
          <x14:cfRule type="dataBar" id="{9D2711FB-31E0-4DC4-BD40-7E6034CBAE73}">
            <x14:dataBar minLength="0" maxLength="100" border="1" negativeBarBorderColorSameAsPositive="0">
              <x14:cfvo type="autoMin"/>
              <x14:cfvo type="autoMax"/>
              <x14:borderColor rgb="FF638EC6"/>
              <x14:negativeFillColor rgb="FFFF0000"/>
              <x14:negativeBorderColor rgb="FFFF0000"/>
              <x14:axisColor rgb="FF000000"/>
            </x14:dataBar>
          </x14:cfRule>
          <xm:sqref>L67:L71</xm:sqref>
        </x14:conditionalFormatting>
        <x14:conditionalFormatting xmlns:xm="http://schemas.microsoft.com/office/excel/2006/main">
          <x14:cfRule type="dataBar" id="{6F123D13-7704-4804-BC3B-093C4B0F795A}">
            <x14:dataBar minLength="0" maxLength="100" border="1" negativeBarBorderColorSameAsPositive="0">
              <x14:cfvo type="autoMin"/>
              <x14:cfvo type="autoMax"/>
              <x14:borderColor rgb="FF638EC6"/>
              <x14:negativeFillColor rgb="FFFF0000"/>
              <x14:negativeBorderColor rgb="FFFF0000"/>
              <x14:axisColor rgb="FF000000"/>
            </x14:dataBar>
          </x14:cfRule>
          <xm:sqref>L67:L71</xm:sqref>
        </x14:conditionalFormatting>
        <x14:conditionalFormatting xmlns:xm="http://schemas.microsoft.com/office/excel/2006/main">
          <x14:cfRule type="dataBar" id="{5D7B6A1A-6FD1-4F33-A133-C48DDEA8D288}">
            <x14:dataBar minLength="0" maxLength="100" border="1" negativeBarBorderColorSameAsPositive="0">
              <x14:cfvo type="autoMin"/>
              <x14:cfvo type="autoMax"/>
              <x14:borderColor rgb="FF638EC6"/>
              <x14:negativeFillColor rgb="FFFF0000"/>
              <x14:negativeBorderColor rgb="FFFF0000"/>
              <x14:axisColor rgb="FF000000"/>
            </x14:dataBar>
          </x14:cfRule>
          <xm:sqref>M67:M71</xm:sqref>
        </x14:conditionalFormatting>
        <x14:conditionalFormatting xmlns:xm="http://schemas.microsoft.com/office/excel/2006/main">
          <x14:cfRule type="dataBar" id="{11FD4CA5-3A3A-4D6E-A9DB-7F6A4B824E21}">
            <x14:dataBar minLength="0" maxLength="100" border="1" negativeBarBorderColorSameAsPositive="0">
              <x14:cfvo type="autoMin"/>
              <x14:cfvo type="autoMax"/>
              <x14:borderColor rgb="FF638EC6"/>
              <x14:negativeFillColor rgb="FFFF0000"/>
              <x14:negativeBorderColor rgb="FFFF0000"/>
              <x14:axisColor rgb="FF000000"/>
            </x14:dataBar>
          </x14:cfRule>
          <xm:sqref>M67:M71</xm:sqref>
        </x14:conditionalFormatting>
        <x14:conditionalFormatting xmlns:xm="http://schemas.microsoft.com/office/excel/2006/main">
          <x14:cfRule type="dataBar" id="{82401AC2-23A4-407D-8D5C-F84DDD98F69B}">
            <x14:dataBar minLength="0" maxLength="100" border="1" negativeBarBorderColorSameAsPositive="0">
              <x14:cfvo type="autoMin"/>
              <x14:cfvo type="autoMax"/>
              <x14:borderColor rgb="FF638EC6"/>
              <x14:negativeFillColor rgb="FFFF0000"/>
              <x14:negativeBorderColor rgb="FFFF0000"/>
              <x14:axisColor rgb="FF000000"/>
            </x14:dataBar>
          </x14:cfRule>
          <xm:sqref>N67:N71</xm:sqref>
        </x14:conditionalFormatting>
        <x14:conditionalFormatting xmlns:xm="http://schemas.microsoft.com/office/excel/2006/main">
          <x14:cfRule type="dataBar" id="{E9571969-77A3-4655-8FE1-B6EDCAD6EDEC}">
            <x14:dataBar minLength="0" maxLength="100" border="1" negativeBarBorderColorSameAsPositive="0">
              <x14:cfvo type="autoMin"/>
              <x14:cfvo type="autoMax"/>
              <x14:borderColor rgb="FF638EC6"/>
              <x14:negativeFillColor rgb="FFFF0000"/>
              <x14:negativeBorderColor rgb="FFFF0000"/>
              <x14:axisColor rgb="FF000000"/>
            </x14:dataBar>
          </x14:cfRule>
          <xm:sqref>N67:N71</xm:sqref>
        </x14:conditionalFormatting>
        <x14:conditionalFormatting xmlns:xm="http://schemas.microsoft.com/office/excel/2006/main">
          <x14:cfRule type="dataBar" id="{87A6CDEB-3B73-47E1-9366-A500D30B503A}">
            <x14:dataBar minLength="0" maxLength="100" border="1" negativeBarBorderColorSameAsPositive="0">
              <x14:cfvo type="autoMin"/>
              <x14:cfvo type="autoMax"/>
              <x14:borderColor rgb="FF638EC6"/>
              <x14:negativeFillColor rgb="FFFF0000"/>
              <x14:negativeBorderColor rgb="FFFF0000"/>
              <x14:axisColor rgb="FF000000"/>
            </x14:dataBar>
          </x14:cfRule>
          <xm:sqref>O67:O71</xm:sqref>
        </x14:conditionalFormatting>
        <x14:conditionalFormatting xmlns:xm="http://schemas.microsoft.com/office/excel/2006/main">
          <x14:cfRule type="dataBar" id="{E4B27C77-AA5E-4954-A023-C217A02ABB25}">
            <x14:dataBar minLength="0" maxLength="100" border="1" negativeBarBorderColorSameAsPositive="0">
              <x14:cfvo type="autoMin"/>
              <x14:cfvo type="autoMax"/>
              <x14:borderColor rgb="FF638EC6"/>
              <x14:negativeFillColor rgb="FFFF0000"/>
              <x14:negativeBorderColor rgb="FFFF0000"/>
              <x14:axisColor rgb="FF000000"/>
            </x14:dataBar>
          </x14:cfRule>
          <xm:sqref>O67:O71</xm:sqref>
        </x14:conditionalFormatting>
        <x14:conditionalFormatting xmlns:xm="http://schemas.microsoft.com/office/excel/2006/main">
          <x14:cfRule type="dataBar" id="{C75381C7-3F36-4C69-BC6D-922F56B414E3}">
            <x14:dataBar minLength="0" maxLength="100" border="1" negativeBarBorderColorSameAsPositive="0">
              <x14:cfvo type="autoMin"/>
              <x14:cfvo type="autoMax"/>
              <x14:borderColor rgb="FF638EC6"/>
              <x14:negativeFillColor rgb="FFFF0000"/>
              <x14:negativeBorderColor rgb="FFFF0000"/>
              <x14:axisColor rgb="FF000000"/>
            </x14:dataBar>
          </x14:cfRule>
          <xm:sqref>P67:P71</xm:sqref>
        </x14:conditionalFormatting>
        <x14:conditionalFormatting xmlns:xm="http://schemas.microsoft.com/office/excel/2006/main">
          <x14:cfRule type="dataBar" id="{37F6FC48-165C-40AE-8655-6D7A4C70E2D1}">
            <x14:dataBar minLength="0" maxLength="100" border="1" negativeBarBorderColorSameAsPositive="0">
              <x14:cfvo type="autoMin"/>
              <x14:cfvo type="autoMax"/>
              <x14:borderColor rgb="FF638EC6"/>
              <x14:negativeFillColor rgb="FFFF0000"/>
              <x14:negativeBorderColor rgb="FFFF0000"/>
              <x14:axisColor rgb="FF000000"/>
            </x14:dataBar>
          </x14:cfRule>
          <xm:sqref>P67:P71</xm:sqref>
        </x14:conditionalFormatting>
        <x14:conditionalFormatting xmlns:xm="http://schemas.microsoft.com/office/excel/2006/main">
          <x14:cfRule type="dataBar" id="{17110914-34D8-47C8-8ADA-043A3E8F8F0A}">
            <x14:dataBar minLength="0" maxLength="100" border="1" negativeBarBorderColorSameAsPositive="0">
              <x14:cfvo type="autoMin"/>
              <x14:cfvo type="autoMax"/>
              <x14:borderColor rgb="FF638EC6"/>
              <x14:negativeFillColor rgb="FFFF0000"/>
              <x14:negativeBorderColor rgb="FFFF0000"/>
              <x14:axisColor rgb="FF000000"/>
            </x14:dataBar>
          </x14:cfRule>
          <xm:sqref>Q67:Q71</xm:sqref>
        </x14:conditionalFormatting>
        <x14:conditionalFormatting xmlns:xm="http://schemas.microsoft.com/office/excel/2006/main">
          <x14:cfRule type="dataBar" id="{736DD50F-C761-484E-A332-8634847E4AB0}">
            <x14:dataBar minLength="0" maxLength="100" border="1" negativeBarBorderColorSameAsPositive="0">
              <x14:cfvo type="autoMin"/>
              <x14:cfvo type="autoMax"/>
              <x14:borderColor rgb="FF638EC6"/>
              <x14:negativeFillColor rgb="FFFF0000"/>
              <x14:negativeBorderColor rgb="FFFF0000"/>
              <x14:axisColor rgb="FF000000"/>
            </x14:dataBar>
          </x14:cfRule>
          <xm:sqref>Q67:Q71</xm:sqref>
        </x14:conditionalFormatting>
        <x14:conditionalFormatting xmlns:xm="http://schemas.microsoft.com/office/excel/2006/main">
          <x14:cfRule type="dataBar" id="{1987607F-F726-4B09-82BC-DE969661C295}">
            <x14:dataBar minLength="0" maxLength="100" border="1" negativeBarBorderColorSameAsPositive="0">
              <x14:cfvo type="autoMin"/>
              <x14:cfvo type="autoMax"/>
              <x14:borderColor rgb="FF638EC6"/>
              <x14:negativeFillColor rgb="FFFF0000"/>
              <x14:negativeBorderColor rgb="FFFF0000"/>
              <x14:axisColor rgb="FF000000"/>
            </x14:dataBar>
          </x14:cfRule>
          <xm:sqref>R67:R71</xm:sqref>
        </x14:conditionalFormatting>
        <x14:conditionalFormatting xmlns:xm="http://schemas.microsoft.com/office/excel/2006/main">
          <x14:cfRule type="dataBar" id="{B28155E1-D4C7-4DC3-B60D-1B198EF093A3}">
            <x14:dataBar minLength="0" maxLength="100" border="1" negativeBarBorderColorSameAsPositive="0">
              <x14:cfvo type="autoMin"/>
              <x14:cfvo type="autoMax"/>
              <x14:borderColor rgb="FF638EC6"/>
              <x14:negativeFillColor rgb="FFFF0000"/>
              <x14:negativeBorderColor rgb="FFFF0000"/>
              <x14:axisColor rgb="FF000000"/>
            </x14:dataBar>
          </x14:cfRule>
          <xm:sqref>R67:R71</xm:sqref>
        </x14:conditionalFormatting>
        <x14:conditionalFormatting xmlns:xm="http://schemas.microsoft.com/office/excel/2006/main">
          <x14:cfRule type="dataBar" id="{7C0BCDB8-7125-406C-96BE-15B165BD0A02}">
            <x14:dataBar minLength="0" maxLength="100" border="1" negativeBarBorderColorSameAsPositive="0">
              <x14:cfvo type="autoMin"/>
              <x14:cfvo type="autoMax"/>
              <x14:borderColor rgb="FF638EC6"/>
              <x14:negativeFillColor rgb="FFFF0000"/>
              <x14:negativeBorderColor rgb="FFFF0000"/>
              <x14:axisColor rgb="FF000000"/>
            </x14:dataBar>
          </x14:cfRule>
          <xm:sqref>S67:S71</xm:sqref>
        </x14:conditionalFormatting>
        <x14:conditionalFormatting xmlns:xm="http://schemas.microsoft.com/office/excel/2006/main">
          <x14:cfRule type="dataBar" id="{17875E9E-DED6-4555-99B9-52F4E515BABF}">
            <x14:dataBar minLength="0" maxLength="100" border="1" negativeBarBorderColorSameAsPositive="0">
              <x14:cfvo type="autoMin"/>
              <x14:cfvo type="autoMax"/>
              <x14:borderColor rgb="FF638EC6"/>
              <x14:negativeFillColor rgb="FFFF0000"/>
              <x14:negativeBorderColor rgb="FFFF0000"/>
              <x14:axisColor rgb="FF000000"/>
            </x14:dataBar>
          </x14:cfRule>
          <xm:sqref>S67:S71</xm:sqref>
        </x14:conditionalFormatting>
        <x14:conditionalFormatting xmlns:xm="http://schemas.microsoft.com/office/excel/2006/main">
          <x14:cfRule type="dataBar" id="{4B9F6E61-E307-4D5B-9F8D-6710199FD6A8}">
            <x14:dataBar minLength="0" maxLength="100" border="1" negativeBarBorderColorSameAsPositive="0">
              <x14:cfvo type="autoMin"/>
              <x14:cfvo type="autoMax"/>
              <x14:borderColor rgb="FF638EC6"/>
              <x14:negativeFillColor rgb="FFFF0000"/>
              <x14:negativeBorderColor rgb="FFFF0000"/>
              <x14:axisColor rgb="FF000000"/>
            </x14:dataBar>
          </x14:cfRule>
          <xm:sqref>T67:T71</xm:sqref>
        </x14:conditionalFormatting>
        <x14:conditionalFormatting xmlns:xm="http://schemas.microsoft.com/office/excel/2006/main">
          <x14:cfRule type="dataBar" id="{FF4517E5-EB21-43AC-9A0C-D51ED4857632}">
            <x14:dataBar minLength="0" maxLength="100" border="1" negativeBarBorderColorSameAsPositive="0">
              <x14:cfvo type="autoMin"/>
              <x14:cfvo type="autoMax"/>
              <x14:borderColor rgb="FF638EC6"/>
              <x14:negativeFillColor rgb="FFFF0000"/>
              <x14:negativeBorderColor rgb="FFFF0000"/>
              <x14:axisColor rgb="FF000000"/>
            </x14:dataBar>
          </x14:cfRule>
          <xm:sqref>T67:T71</xm:sqref>
        </x14:conditionalFormatting>
        <x14:conditionalFormatting xmlns:xm="http://schemas.microsoft.com/office/excel/2006/main">
          <x14:cfRule type="dataBar" id="{C73377F7-55D8-405D-A08A-54AB767E12F9}">
            <x14:dataBar minLength="0" maxLength="100" border="1" negativeBarBorderColorSameAsPositive="0">
              <x14:cfvo type="autoMin"/>
              <x14:cfvo type="autoMax"/>
              <x14:borderColor rgb="FF638EC6"/>
              <x14:negativeFillColor rgb="FFFF0000"/>
              <x14:negativeBorderColor rgb="FFFF0000"/>
              <x14:axisColor rgb="FF000000"/>
            </x14:dataBar>
          </x14:cfRule>
          <xm:sqref>U67:U71</xm:sqref>
        </x14:conditionalFormatting>
        <x14:conditionalFormatting xmlns:xm="http://schemas.microsoft.com/office/excel/2006/main">
          <x14:cfRule type="dataBar" id="{2C4EB4A8-C0DD-4AFE-87BA-68965858518C}">
            <x14:dataBar minLength="0" maxLength="100" border="1" negativeBarBorderColorSameAsPositive="0">
              <x14:cfvo type="autoMin"/>
              <x14:cfvo type="autoMax"/>
              <x14:borderColor rgb="FF638EC6"/>
              <x14:negativeFillColor rgb="FFFF0000"/>
              <x14:negativeBorderColor rgb="FFFF0000"/>
              <x14:axisColor rgb="FF000000"/>
            </x14:dataBar>
          </x14:cfRule>
          <xm:sqref>U67:U71</xm:sqref>
        </x14:conditionalFormatting>
        <x14:conditionalFormatting xmlns:xm="http://schemas.microsoft.com/office/excel/2006/main">
          <x14:cfRule type="dataBar" id="{6F56BA3A-7DF3-4C8D-896F-9B568E60076E}">
            <x14:dataBar minLength="0" maxLength="100" border="1" negativeBarBorderColorSameAsPositive="0">
              <x14:cfvo type="autoMin"/>
              <x14:cfvo type="autoMax"/>
              <x14:borderColor rgb="FF638EC6"/>
              <x14:negativeFillColor rgb="FFFF0000"/>
              <x14:negativeBorderColor rgb="FFFF0000"/>
              <x14:axisColor rgb="FF000000"/>
            </x14:dataBar>
          </x14:cfRule>
          <xm:sqref>V67:V71</xm:sqref>
        </x14:conditionalFormatting>
        <x14:conditionalFormatting xmlns:xm="http://schemas.microsoft.com/office/excel/2006/main">
          <x14:cfRule type="dataBar" id="{3043E089-351C-4191-9803-C1616E9E407D}">
            <x14:dataBar minLength="0" maxLength="100" border="1" negativeBarBorderColorSameAsPositive="0">
              <x14:cfvo type="autoMin"/>
              <x14:cfvo type="autoMax"/>
              <x14:borderColor rgb="FF638EC6"/>
              <x14:negativeFillColor rgb="FFFF0000"/>
              <x14:negativeBorderColor rgb="FFFF0000"/>
              <x14:axisColor rgb="FF000000"/>
            </x14:dataBar>
          </x14:cfRule>
          <xm:sqref>V67:V71</xm:sqref>
        </x14:conditionalFormatting>
        <x14:conditionalFormatting xmlns:xm="http://schemas.microsoft.com/office/excel/2006/main">
          <x14:cfRule type="dataBar" id="{FEB5D1BF-836E-426A-80DF-25B62CCAC2F0}">
            <x14:dataBar minLength="0" maxLength="100" border="1" negativeBarBorderColorSameAsPositive="0">
              <x14:cfvo type="autoMin"/>
              <x14:cfvo type="autoMax"/>
              <x14:borderColor rgb="FF638EC6"/>
              <x14:negativeFillColor rgb="FFFF0000"/>
              <x14:negativeBorderColor rgb="FFFF0000"/>
              <x14:axisColor rgb="FF000000"/>
            </x14:dataBar>
          </x14:cfRule>
          <xm:sqref>W67:W71</xm:sqref>
        </x14:conditionalFormatting>
        <x14:conditionalFormatting xmlns:xm="http://schemas.microsoft.com/office/excel/2006/main">
          <x14:cfRule type="dataBar" id="{753642E7-85AA-4AD2-9B61-64972CA28B02}">
            <x14:dataBar minLength="0" maxLength="100" border="1" negativeBarBorderColorSameAsPositive="0">
              <x14:cfvo type="autoMin"/>
              <x14:cfvo type="autoMax"/>
              <x14:borderColor rgb="FF638EC6"/>
              <x14:negativeFillColor rgb="FFFF0000"/>
              <x14:negativeBorderColor rgb="FFFF0000"/>
              <x14:axisColor rgb="FF000000"/>
            </x14:dataBar>
          </x14:cfRule>
          <xm:sqref>W67:W71</xm:sqref>
        </x14:conditionalFormatting>
        <x14:conditionalFormatting xmlns:xm="http://schemas.microsoft.com/office/excel/2006/main">
          <x14:cfRule type="dataBar" id="{09E2831F-E43B-4C0F-ADAE-75D05E42D870}">
            <x14:dataBar minLength="0" maxLength="100" border="1" negativeBarBorderColorSameAsPositive="0">
              <x14:cfvo type="autoMin"/>
              <x14:cfvo type="autoMax"/>
              <x14:borderColor rgb="FF638EC6"/>
              <x14:negativeFillColor rgb="FFFF0000"/>
              <x14:negativeBorderColor rgb="FFFF0000"/>
              <x14:axisColor rgb="FF000000"/>
            </x14:dataBar>
          </x14:cfRule>
          <xm:sqref>X67:X71</xm:sqref>
        </x14:conditionalFormatting>
        <x14:conditionalFormatting xmlns:xm="http://schemas.microsoft.com/office/excel/2006/main">
          <x14:cfRule type="dataBar" id="{264926C1-A498-4EC3-AB73-33841CFBBA58}">
            <x14:dataBar minLength="0" maxLength="100" border="1" negativeBarBorderColorSameAsPositive="0">
              <x14:cfvo type="autoMin"/>
              <x14:cfvo type="autoMax"/>
              <x14:borderColor rgb="FF638EC6"/>
              <x14:negativeFillColor rgb="FFFF0000"/>
              <x14:negativeBorderColor rgb="FFFF0000"/>
              <x14:axisColor rgb="FF000000"/>
            </x14:dataBar>
          </x14:cfRule>
          <xm:sqref>X67:X71</xm:sqref>
        </x14:conditionalFormatting>
        <x14:conditionalFormatting xmlns:xm="http://schemas.microsoft.com/office/excel/2006/main">
          <x14:cfRule type="dataBar" id="{315E084C-43F3-4759-A581-7669AD072974}">
            <x14:dataBar minLength="0" maxLength="100" border="1" negativeBarBorderColorSameAsPositive="0">
              <x14:cfvo type="autoMin"/>
              <x14:cfvo type="autoMax"/>
              <x14:borderColor rgb="FF638EC6"/>
              <x14:negativeFillColor rgb="FFFF0000"/>
              <x14:negativeBorderColor rgb="FFFF0000"/>
              <x14:axisColor rgb="FF000000"/>
            </x14:dataBar>
          </x14:cfRule>
          <xm:sqref>Y67:Y71</xm:sqref>
        </x14:conditionalFormatting>
        <x14:conditionalFormatting xmlns:xm="http://schemas.microsoft.com/office/excel/2006/main">
          <x14:cfRule type="dataBar" id="{5EF68C87-CF40-49A9-8315-20A9119D6277}">
            <x14:dataBar minLength="0" maxLength="100" border="1" negativeBarBorderColorSameAsPositive="0">
              <x14:cfvo type="autoMin"/>
              <x14:cfvo type="autoMax"/>
              <x14:borderColor rgb="FF638EC6"/>
              <x14:negativeFillColor rgb="FFFF0000"/>
              <x14:negativeBorderColor rgb="FFFF0000"/>
              <x14:axisColor rgb="FF000000"/>
            </x14:dataBar>
          </x14:cfRule>
          <xm:sqref>Y67:Y71</xm:sqref>
        </x14:conditionalFormatting>
        <x14:conditionalFormatting xmlns:xm="http://schemas.microsoft.com/office/excel/2006/main">
          <x14:cfRule type="dataBar" id="{0ACD1EED-DD5E-4BEA-81A4-7327CEE24137}">
            <x14:dataBar minLength="0" maxLength="100" border="1" negativeBarBorderColorSameAsPositive="0">
              <x14:cfvo type="autoMin"/>
              <x14:cfvo type="autoMax"/>
              <x14:borderColor rgb="FF638EC6"/>
              <x14:negativeFillColor rgb="FFFF0000"/>
              <x14:negativeBorderColor rgb="FFFF0000"/>
              <x14:axisColor rgb="FF000000"/>
            </x14:dataBar>
          </x14:cfRule>
          <xm:sqref>Z67:Z71</xm:sqref>
        </x14:conditionalFormatting>
        <x14:conditionalFormatting xmlns:xm="http://schemas.microsoft.com/office/excel/2006/main">
          <x14:cfRule type="dataBar" id="{26BE188A-20FC-4AF5-9C70-5754604C26A1}">
            <x14:dataBar minLength="0" maxLength="100" border="1" negativeBarBorderColorSameAsPositive="0">
              <x14:cfvo type="autoMin"/>
              <x14:cfvo type="autoMax"/>
              <x14:borderColor rgb="FF638EC6"/>
              <x14:negativeFillColor rgb="FFFF0000"/>
              <x14:negativeBorderColor rgb="FFFF0000"/>
              <x14:axisColor rgb="FF000000"/>
            </x14:dataBar>
          </x14:cfRule>
          <xm:sqref>Z67:Z71</xm:sqref>
        </x14:conditionalFormatting>
        <x14:conditionalFormatting xmlns:xm="http://schemas.microsoft.com/office/excel/2006/main">
          <x14:cfRule type="dataBar" id="{DBA6B431-4959-42A7-9990-8AC3336B0D28}">
            <x14:dataBar minLength="0" maxLength="100" border="1" negativeBarBorderColorSameAsPositive="0">
              <x14:cfvo type="autoMin"/>
              <x14:cfvo type="autoMax"/>
              <x14:borderColor rgb="FF638EC6"/>
              <x14:negativeFillColor rgb="FFFF0000"/>
              <x14:negativeBorderColor rgb="FFFF0000"/>
              <x14:axisColor rgb="FF000000"/>
            </x14:dataBar>
          </x14:cfRule>
          <xm:sqref>AA67:AA71</xm:sqref>
        </x14:conditionalFormatting>
        <x14:conditionalFormatting xmlns:xm="http://schemas.microsoft.com/office/excel/2006/main">
          <x14:cfRule type="dataBar" id="{04058998-6A15-4EF6-ABB1-C9958DE944AC}">
            <x14:dataBar minLength="0" maxLength="100" border="1" negativeBarBorderColorSameAsPositive="0">
              <x14:cfvo type="autoMin"/>
              <x14:cfvo type="autoMax"/>
              <x14:borderColor rgb="FF638EC6"/>
              <x14:negativeFillColor rgb="FFFF0000"/>
              <x14:negativeBorderColor rgb="FFFF0000"/>
              <x14:axisColor rgb="FF000000"/>
            </x14:dataBar>
          </x14:cfRule>
          <xm:sqref>AA67:AA71</xm:sqref>
        </x14:conditionalFormatting>
        <x14:conditionalFormatting xmlns:xm="http://schemas.microsoft.com/office/excel/2006/main">
          <x14:cfRule type="dataBar" id="{1F8ED7E0-195B-465D-B8DA-A2A5617E2A39}">
            <x14:dataBar minLength="0" maxLength="100" border="1" negativeBarBorderColorSameAsPositive="0">
              <x14:cfvo type="autoMin"/>
              <x14:cfvo type="autoMax"/>
              <x14:borderColor rgb="FF638EC6"/>
              <x14:negativeFillColor rgb="FFFF0000"/>
              <x14:negativeBorderColor rgb="FFFF0000"/>
              <x14:axisColor rgb="FF000000"/>
            </x14:dataBar>
          </x14:cfRule>
          <xm:sqref>AB67:AB71</xm:sqref>
        </x14:conditionalFormatting>
        <x14:conditionalFormatting xmlns:xm="http://schemas.microsoft.com/office/excel/2006/main">
          <x14:cfRule type="dataBar" id="{51EDE745-ECDD-4B55-878E-007F23CE42F4}">
            <x14:dataBar minLength="0" maxLength="100" border="1" negativeBarBorderColorSameAsPositive="0">
              <x14:cfvo type="autoMin"/>
              <x14:cfvo type="autoMax"/>
              <x14:borderColor rgb="FF638EC6"/>
              <x14:negativeFillColor rgb="FFFF0000"/>
              <x14:negativeBorderColor rgb="FFFF0000"/>
              <x14:axisColor rgb="FF000000"/>
            </x14:dataBar>
          </x14:cfRule>
          <xm:sqref>AB67:AB71</xm:sqref>
        </x14:conditionalFormatting>
        <x14:conditionalFormatting xmlns:xm="http://schemas.microsoft.com/office/excel/2006/main">
          <x14:cfRule type="dataBar" id="{F40429B7-F9F2-46D7-9E83-CD83A20AADA5}">
            <x14:dataBar minLength="0" maxLength="100" border="1" negativeBarBorderColorSameAsPositive="0">
              <x14:cfvo type="autoMin"/>
              <x14:cfvo type="autoMax"/>
              <x14:borderColor rgb="FF638EC6"/>
              <x14:negativeFillColor rgb="FFFF0000"/>
              <x14:negativeBorderColor rgb="FFFF0000"/>
              <x14:axisColor rgb="FF000000"/>
            </x14:dataBar>
          </x14:cfRule>
          <xm:sqref>AC67:AC71</xm:sqref>
        </x14:conditionalFormatting>
        <x14:conditionalFormatting xmlns:xm="http://schemas.microsoft.com/office/excel/2006/main">
          <x14:cfRule type="dataBar" id="{EBEA871F-5CB4-452E-825E-933CE3E3A815}">
            <x14:dataBar minLength="0" maxLength="100" border="1" negativeBarBorderColorSameAsPositive="0">
              <x14:cfvo type="autoMin"/>
              <x14:cfvo type="autoMax"/>
              <x14:borderColor rgb="FF638EC6"/>
              <x14:negativeFillColor rgb="FFFF0000"/>
              <x14:negativeBorderColor rgb="FFFF0000"/>
              <x14:axisColor rgb="FF000000"/>
            </x14:dataBar>
          </x14:cfRule>
          <xm:sqref>AC67:AC71</xm:sqref>
        </x14:conditionalFormatting>
        <x14:conditionalFormatting xmlns:xm="http://schemas.microsoft.com/office/excel/2006/main">
          <x14:cfRule type="dataBar" id="{5B93A411-B033-425B-92AF-FED2594BFC2E}">
            <x14:dataBar minLength="0" maxLength="100" border="1" negativeBarBorderColorSameAsPositive="0">
              <x14:cfvo type="autoMin"/>
              <x14:cfvo type="autoMax"/>
              <x14:borderColor rgb="FF638EC6"/>
              <x14:negativeFillColor rgb="FFFF0000"/>
              <x14:negativeBorderColor rgb="FFFF0000"/>
              <x14:axisColor rgb="FF000000"/>
            </x14:dataBar>
          </x14:cfRule>
          <xm:sqref>AD67:AD71</xm:sqref>
        </x14:conditionalFormatting>
        <x14:conditionalFormatting xmlns:xm="http://schemas.microsoft.com/office/excel/2006/main">
          <x14:cfRule type="dataBar" id="{607C033C-C667-4D40-8C3A-CDF79962EC3B}">
            <x14:dataBar minLength="0" maxLength="100" border="1" negativeBarBorderColorSameAsPositive="0">
              <x14:cfvo type="autoMin"/>
              <x14:cfvo type="autoMax"/>
              <x14:borderColor rgb="FF638EC6"/>
              <x14:negativeFillColor rgb="FFFF0000"/>
              <x14:negativeBorderColor rgb="FFFF0000"/>
              <x14:axisColor rgb="FF000000"/>
            </x14:dataBar>
          </x14:cfRule>
          <xm:sqref>AD67:AD71</xm:sqref>
        </x14:conditionalFormatting>
        <x14:conditionalFormatting xmlns:xm="http://schemas.microsoft.com/office/excel/2006/main">
          <x14:cfRule type="dataBar" id="{FF79F45C-73F6-4939-A71A-57BC818C64E9}">
            <x14:dataBar minLength="0" maxLength="100" border="1" negativeBarBorderColorSameAsPositive="0">
              <x14:cfvo type="autoMin"/>
              <x14:cfvo type="autoMax"/>
              <x14:borderColor rgb="FF638EC6"/>
              <x14:negativeFillColor rgb="FFFF0000"/>
              <x14:negativeBorderColor rgb="FFFF0000"/>
              <x14:axisColor rgb="FF000000"/>
            </x14:dataBar>
          </x14:cfRule>
          <xm:sqref>AE67:AE71</xm:sqref>
        </x14:conditionalFormatting>
        <x14:conditionalFormatting xmlns:xm="http://schemas.microsoft.com/office/excel/2006/main">
          <x14:cfRule type="dataBar" id="{EF65242F-B314-40D6-9BA9-8D59959728AB}">
            <x14:dataBar minLength="0" maxLength="100" border="1" negativeBarBorderColorSameAsPositive="0">
              <x14:cfvo type="autoMin"/>
              <x14:cfvo type="autoMax"/>
              <x14:borderColor rgb="FF638EC6"/>
              <x14:negativeFillColor rgb="FFFF0000"/>
              <x14:negativeBorderColor rgb="FFFF0000"/>
              <x14:axisColor rgb="FF000000"/>
            </x14:dataBar>
          </x14:cfRule>
          <xm:sqref>AE67:AE71</xm:sqref>
        </x14:conditionalFormatting>
        <x14:conditionalFormatting xmlns:xm="http://schemas.microsoft.com/office/excel/2006/main">
          <x14:cfRule type="dataBar" id="{525F7B1E-1E41-42E5-B3DF-429138AFBFE6}">
            <x14:dataBar minLength="0" maxLength="100" border="1" negativeBarBorderColorSameAsPositive="0">
              <x14:cfvo type="autoMin"/>
              <x14:cfvo type="autoMax"/>
              <x14:borderColor rgb="FF638EC6"/>
              <x14:negativeFillColor rgb="FFFF0000"/>
              <x14:negativeBorderColor rgb="FFFF0000"/>
              <x14:axisColor rgb="FF000000"/>
            </x14:dataBar>
          </x14:cfRule>
          <xm:sqref>AF67:AF71</xm:sqref>
        </x14:conditionalFormatting>
        <x14:conditionalFormatting xmlns:xm="http://schemas.microsoft.com/office/excel/2006/main">
          <x14:cfRule type="dataBar" id="{7264A94B-36E1-494E-8903-2D892303E59B}">
            <x14:dataBar minLength="0" maxLength="100" border="1" negativeBarBorderColorSameAsPositive="0">
              <x14:cfvo type="autoMin"/>
              <x14:cfvo type="autoMax"/>
              <x14:borderColor rgb="FF638EC6"/>
              <x14:negativeFillColor rgb="FFFF0000"/>
              <x14:negativeBorderColor rgb="FFFF0000"/>
              <x14:axisColor rgb="FF000000"/>
            </x14:dataBar>
          </x14:cfRule>
          <xm:sqref>AF67:AF71</xm:sqref>
        </x14:conditionalFormatting>
        <x14:conditionalFormatting xmlns:xm="http://schemas.microsoft.com/office/excel/2006/main">
          <x14:cfRule type="dataBar" id="{4848C6A8-0836-44C8-82A6-AD7BFF33436A}">
            <x14:dataBar minLength="0" maxLength="100" border="1" negativeBarBorderColorSameAsPositive="0">
              <x14:cfvo type="autoMin"/>
              <x14:cfvo type="autoMax"/>
              <x14:borderColor rgb="FF638EC6"/>
              <x14:negativeFillColor rgb="FFFF0000"/>
              <x14:negativeBorderColor rgb="FFFF0000"/>
              <x14:axisColor rgb="FF000000"/>
            </x14:dataBar>
          </x14:cfRule>
          <xm:sqref>AG67:AG71</xm:sqref>
        </x14:conditionalFormatting>
        <x14:conditionalFormatting xmlns:xm="http://schemas.microsoft.com/office/excel/2006/main">
          <x14:cfRule type="dataBar" id="{ADEB9AE5-54C3-4B1C-BABE-ACE36171C2C9}">
            <x14:dataBar minLength="0" maxLength="100" border="1" negativeBarBorderColorSameAsPositive="0">
              <x14:cfvo type="autoMin"/>
              <x14:cfvo type="autoMax"/>
              <x14:borderColor rgb="FF638EC6"/>
              <x14:negativeFillColor rgb="FFFF0000"/>
              <x14:negativeBorderColor rgb="FFFF0000"/>
              <x14:axisColor rgb="FF000000"/>
            </x14:dataBar>
          </x14:cfRule>
          <xm:sqref>AG67:AG71</xm:sqref>
        </x14:conditionalFormatting>
        <x14:conditionalFormatting xmlns:xm="http://schemas.microsoft.com/office/excel/2006/main">
          <x14:cfRule type="dataBar" id="{923DC93D-1B8A-40F6-9327-929D13F74970}">
            <x14:dataBar minLength="0" maxLength="100" border="1" negativeBarBorderColorSameAsPositive="0">
              <x14:cfvo type="autoMin"/>
              <x14:cfvo type="autoMax"/>
              <x14:borderColor rgb="FF638EC6"/>
              <x14:negativeFillColor rgb="FFFF0000"/>
              <x14:negativeBorderColor rgb="FFFF0000"/>
              <x14:axisColor rgb="FF000000"/>
            </x14:dataBar>
          </x14:cfRule>
          <xm:sqref>B46:B53</xm:sqref>
        </x14:conditionalFormatting>
        <x14:conditionalFormatting xmlns:xm="http://schemas.microsoft.com/office/excel/2006/main">
          <x14:cfRule type="dataBar" id="{F08DF627-1F19-4E86-BFF9-2D932F2095F5}">
            <x14:dataBar minLength="0" maxLength="100" border="1" negativeBarBorderColorSameAsPositive="0">
              <x14:cfvo type="autoMin"/>
              <x14:cfvo type="autoMax"/>
              <x14:borderColor rgb="FF638EC6"/>
              <x14:negativeFillColor rgb="FFFF0000"/>
              <x14:negativeBorderColor rgb="FFFF0000"/>
              <x14:axisColor rgb="FF000000"/>
            </x14:dataBar>
          </x14:cfRule>
          <xm:sqref>C46:C53</xm:sqref>
        </x14:conditionalFormatting>
        <x14:conditionalFormatting xmlns:xm="http://schemas.microsoft.com/office/excel/2006/main">
          <x14:cfRule type="dataBar" id="{1C9FAFB5-C730-4281-AC55-9BFD8CB3C213}">
            <x14:dataBar minLength="0" maxLength="100" border="1" negativeBarBorderColorSameAsPositive="0">
              <x14:cfvo type="autoMin"/>
              <x14:cfvo type="autoMax"/>
              <x14:borderColor rgb="FF638EC6"/>
              <x14:negativeFillColor rgb="FFFF0000"/>
              <x14:negativeBorderColor rgb="FFFF0000"/>
              <x14:axisColor rgb="FF000000"/>
            </x14:dataBar>
          </x14:cfRule>
          <xm:sqref>D46:D53</xm:sqref>
        </x14:conditionalFormatting>
        <x14:conditionalFormatting xmlns:xm="http://schemas.microsoft.com/office/excel/2006/main">
          <x14:cfRule type="dataBar" id="{878EDBEB-0DD2-4999-9737-9D4AA96FD2F9}">
            <x14:dataBar minLength="0" maxLength="100" border="1" negativeBarBorderColorSameAsPositive="0">
              <x14:cfvo type="autoMin"/>
              <x14:cfvo type="autoMax"/>
              <x14:borderColor rgb="FF638EC6"/>
              <x14:negativeFillColor rgb="FFFF0000"/>
              <x14:negativeBorderColor rgb="FFFF0000"/>
              <x14:axisColor rgb="FF000000"/>
            </x14:dataBar>
          </x14:cfRule>
          <xm:sqref>E46:E53</xm:sqref>
        </x14:conditionalFormatting>
        <x14:conditionalFormatting xmlns:xm="http://schemas.microsoft.com/office/excel/2006/main">
          <x14:cfRule type="dataBar" id="{DF98A64C-0054-4E64-AF93-F61CB77C31C7}">
            <x14:dataBar minLength="0" maxLength="100" border="1" negativeBarBorderColorSameAsPositive="0">
              <x14:cfvo type="autoMin"/>
              <x14:cfvo type="autoMax"/>
              <x14:borderColor rgb="FF638EC6"/>
              <x14:negativeFillColor rgb="FFFF0000"/>
              <x14:negativeBorderColor rgb="FFFF0000"/>
              <x14:axisColor rgb="FF000000"/>
            </x14:dataBar>
          </x14:cfRule>
          <xm:sqref>F46:F53</xm:sqref>
        </x14:conditionalFormatting>
        <x14:conditionalFormatting xmlns:xm="http://schemas.microsoft.com/office/excel/2006/main">
          <x14:cfRule type="dataBar" id="{35118695-5812-46CB-A403-79EB2B6DC0A8}">
            <x14:dataBar minLength="0" maxLength="100" border="1" negativeBarBorderColorSameAsPositive="0">
              <x14:cfvo type="autoMin"/>
              <x14:cfvo type="autoMax"/>
              <x14:borderColor rgb="FF638EC6"/>
              <x14:negativeFillColor rgb="FFFF0000"/>
              <x14:negativeBorderColor rgb="FFFF0000"/>
              <x14:axisColor rgb="FF000000"/>
            </x14:dataBar>
          </x14:cfRule>
          <xm:sqref>G46:G53</xm:sqref>
        </x14:conditionalFormatting>
        <x14:conditionalFormatting xmlns:xm="http://schemas.microsoft.com/office/excel/2006/main">
          <x14:cfRule type="dataBar" id="{290AD3E8-6D67-43DF-89CB-2CA90E721C2A}">
            <x14:dataBar minLength="0" maxLength="100" border="1" negativeBarBorderColorSameAsPositive="0">
              <x14:cfvo type="autoMin"/>
              <x14:cfvo type="autoMax"/>
              <x14:borderColor rgb="FF638EC6"/>
              <x14:negativeFillColor rgb="FFFF0000"/>
              <x14:negativeBorderColor rgb="FFFF0000"/>
              <x14:axisColor rgb="FF000000"/>
            </x14:dataBar>
          </x14:cfRule>
          <xm:sqref>H46:H53</xm:sqref>
        </x14:conditionalFormatting>
        <x14:conditionalFormatting xmlns:xm="http://schemas.microsoft.com/office/excel/2006/main">
          <x14:cfRule type="dataBar" id="{A28F4155-50D0-4B1D-8132-6F0B47527FBE}">
            <x14:dataBar minLength="0" maxLength="100" border="1" negativeBarBorderColorSameAsPositive="0">
              <x14:cfvo type="autoMin"/>
              <x14:cfvo type="autoMax"/>
              <x14:borderColor rgb="FF638EC6"/>
              <x14:negativeFillColor rgb="FFFF0000"/>
              <x14:negativeBorderColor rgb="FFFF0000"/>
              <x14:axisColor rgb="FF000000"/>
            </x14:dataBar>
          </x14:cfRule>
          <xm:sqref>I46:I53</xm:sqref>
        </x14:conditionalFormatting>
        <x14:conditionalFormatting xmlns:xm="http://schemas.microsoft.com/office/excel/2006/main">
          <x14:cfRule type="dataBar" id="{4620E1C7-E8A5-4236-8C56-82108004FFD5}">
            <x14:dataBar minLength="0" maxLength="100" border="1" negativeBarBorderColorSameAsPositive="0">
              <x14:cfvo type="autoMin"/>
              <x14:cfvo type="autoMax"/>
              <x14:borderColor rgb="FF638EC6"/>
              <x14:negativeFillColor rgb="FFFF0000"/>
              <x14:negativeBorderColor rgb="FFFF0000"/>
              <x14:axisColor rgb="FF000000"/>
            </x14:dataBar>
          </x14:cfRule>
          <xm:sqref>J46:J53</xm:sqref>
        </x14:conditionalFormatting>
        <x14:conditionalFormatting xmlns:xm="http://schemas.microsoft.com/office/excel/2006/main">
          <x14:cfRule type="dataBar" id="{B35065BE-75E9-4CE4-B954-EF90F37C12CD}">
            <x14:dataBar minLength="0" maxLength="100" border="1" negativeBarBorderColorSameAsPositive="0">
              <x14:cfvo type="autoMin"/>
              <x14:cfvo type="autoMax"/>
              <x14:borderColor rgb="FF638EC6"/>
              <x14:negativeFillColor rgb="FFFF0000"/>
              <x14:negativeBorderColor rgb="FFFF0000"/>
              <x14:axisColor rgb="FF000000"/>
            </x14:dataBar>
          </x14:cfRule>
          <xm:sqref>K46:K53</xm:sqref>
        </x14:conditionalFormatting>
        <x14:conditionalFormatting xmlns:xm="http://schemas.microsoft.com/office/excel/2006/main">
          <x14:cfRule type="dataBar" id="{7C7BB5BD-A416-4A00-AF78-342325DAE131}">
            <x14:dataBar minLength="0" maxLength="100" border="1" negativeBarBorderColorSameAsPositive="0">
              <x14:cfvo type="autoMin"/>
              <x14:cfvo type="autoMax"/>
              <x14:borderColor rgb="FF638EC6"/>
              <x14:negativeFillColor rgb="FFFF0000"/>
              <x14:negativeBorderColor rgb="FFFF0000"/>
              <x14:axisColor rgb="FF000000"/>
            </x14:dataBar>
          </x14:cfRule>
          <xm:sqref>L46:L53</xm:sqref>
        </x14:conditionalFormatting>
        <x14:conditionalFormatting xmlns:xm="http://schemas.microsoft.com/office/excel/2006/main">
          <x14:cfRule type="dataBar" id="{9BF02369-A843-440E-A32B-0FD33C0F5E25}">
            <x14:dataBar minLength="0" maxLength="100" border="1" negativeBarBorderColorSameAsPositive="0">
              <x14:cfvo type="autoMin"/>
              <x14:cfvo type="autoMax"/>
              <x14:borderColor rgb="FF638EC6"/>
              <x14:negativeFillColor rgb="FFFF0000"/>
              <x14:negativeBorderColor rgb="FFFF0000"/>
              <x14:axisColor rgb="FF000000"/>
            </x14:dataBar>
          </x14:cfRule>
          <xm:sqref>C51:C53</xm:sqref>
        </x14:conditionalFormatting>
        <x14:conditionalFormatting xmlns:xm="http://schemas.microsoft.com/office/excel/2006/main">
          <x14:cfRule type="dataBar" id="{490B25C2-8EA6-4814-A096-89E430485DA6}">
            <x14:dataBar minLength="0" maxLength="100" border="1" negativeBarBorderColorSameAsPositive="0">
              <x14:cfvo type="autoMin"/>
              <x14:cfvo type="autoMax"/>
              <x14:borderColor rgb="FF638EC6"/>
              <x14:negativeFillColor rgb="FFFF0000"/>
              <x14:negativeBorderColor rgb="FFFF0000"/>
              <x14:axisColor rgb="FF000000"/>
            </x14:dataBar>
          </x14:cfRule>
          <xm:sqref>D51:D53</xm:sqref>
        </x14:conditionalFormatting>
        <x14:conditionalFormatting xmlns:xm="http://schemas.microsoft.com/office/excel/2006/main">
          <x14:cfRule type="dataBar" id="{B3045ABF-CEC9-4624-AD0B-21102B2E2D2E}">
            <x14:dataBar minLength="0" maxLength="100" border="1" negativeBarBorderColorSameAsPositive="0">
              <x14:cfvo type="autoMin"/>
              <x14:cfvo type="autoMax"/>
              <x14:borderColor rgb="FF638EC6"/>
              <x14:negativeFillColor rgb="FFFF0000"/>
              <x14:negativeBorderColor rgb="FFFF0000"/>
              <x14:axisColor rgb="FF000000"/>
            </x14:dataBar>
          </x14:cfRule>
          <xm:sqref>E51:E53</xm:sqref>
        </x14:conditionalFormatting>
        <x14:conditionalFormatting xmlns:xm="http://schemas.microsoft.com/office/excel/2006/main">
          <x14:cfRule type="dataBar" id="{7A5626FB-A251-4B0A-9E76-0216C3B5780E}">
            <x14:dataBar minLength="0" maxLength="100" border="1" negativeBarBorderColorSameAsPositive="0">
              <x14:cfvo type="autoMin"/>
              <x14:cfvo type="autoMax"/>
              <x14:borderColor rgb="FF638EC6"/>
              <x14:negativeFillColor rgb="FFFF0000"/>
              <x14:negativeBorderColor rgb="FFFF0000"/>
              <x14:axisColor rgb="FF000000"/>
            </x14:dataBar>
          </x14:cfRule>
          <xm:sqref>F51:F53</xm:sqref>
        </x14:conditionalFormatting>
        <x14:conditionalFormatting xmlns:xm="http://schemas.microsoft.com/office/excel/2006/main">
          <x14:cfRule type="dataBar" id="{065D2BB2-89BF-40AD-8913-E024A4A0E12B}">
            <x14:dataBar minLength="0" maxLength="100" border="1" negativeBarBorderColorSameAsPositive="0">
              <x14:cfvo type="autoMin"/>
              <x14:cfvo type="autoMax"/>
              <x14:borderColor rgb="FF638EC6"/>
              <x14:negativeFillColor rgb="FFFF0000"/>
              <x14:negativeBorderColor rgb="FFFF0000"/>
              <x14:axisColor rgb="FF000000"/>
            </x14:dataBar>
          </x14:cfRule>
          <xm:sqref>G51:G53</xm:sqref>
        </x14:conditionalFormatting>
        <x14:conditionalFormatting xmlns:xm="http://schemas.microsoft.com/office/excel/2006/main">
          <x14:cfRule type="dataBar" id="{57B88FA5-12B5-4150-8883-4FCE8D6AC570}">
            <x14:dataBar minLength="0" maxLength="100" border="1" negativeBarBorderColorSameAsPositive="0">
              <x14:cfvo type="autoMin"/>
              <x14:cfvo type="autoMax"/>
              <x14:borderColor rgb="FF638EC6"/>
              <x14:negativeFillColor rgb="FFFF0000"/>
              <x14:negativeBorderColor rgb="FFFF0000"/>
              <x14:axisColor rgb="FF000000"/>
            </x14:dataBar>
          </x14:cfRule>
          <xm:sqref>H51:H53</xm:sqref>
        </x14:conditionalFormatting>
        <x14:conditionalFormatting xmlns:xm="http://schemas.microsoft.com/office/excel/2006/main">
          <x14:cfRule type="dataBar" id="{6857A9E0-A5DD-41A2-A561-FCD66CC79DDB}">
            <x14:dataBar minLength="0" maxLength="100" border="1" negativeBarBorderColorSameAsPositive="0">
              <x14:cfvo type="autoMin"/>
              <x14:cfvo type="autoMax"/>
              <x14:borderColor rgb="FF638EC6"/>
              <x14:negativeFillColor rgb="FFFF0000"/>
              <x14:negativeBorderColor rgb="FFFF0000"/>
              <x14:axisColor rgb="FF000000"/>
            </x14:dataBar>
          </x14:cfRule>
          <xm:sqref>I51:I53</xm:sqref>
        </x14:conditionalFormatting>
        <x14:conditionalFormatting xmlns:xm="http://schemas.microsoft.com/office/excel/2006/main">
          <x14:cfRule type="dataBar" id="{05B7A36F-AC4C-45F2-9E64-D871AFB19E15}">
            <x14:dataBar minLength="0" maxLength="100" border="1" negativeBarBorderColorSameAsPositive="0">
              <x14:cfvo type="autoMin"/>
              <x14:cfvo type="autoMax"/>
              <x14:borderColor rgb="FF638EC6"/>
              <x14:negativeFillColor rgb="FFFF0000"/>
              <x14:negativeBorderColor rgb="FFFF0000"/>
              <x14:axisColor rgb="FF000000"/>
            </x14:dataBar>
          </x14:cfRule>
          <xm:sqref>J51:J53</xm:sqref>
        </x14:conditionalFormatting>
        <x14:conditionalFormatting xmlns:xm="http://schemas.microsoft.com/office/excel/2006/main">
          <x14:cfRule type="dataBar" id="{ABAA9662-C498-467D-B75C-3505337E35AF}">
            <x14:dataBar minLength="0" maxLength="100" border="1" negativeBarBorderColorSameAsPositive="0">
              <x14:cfvo type="autoMin"/>
              <x14:cfvo type="autoMax"/>
              <x14:borderColor rgb="FF638EC6"/>
              <x14:negativeFillColor rgb="FFFF0000"/>
              <x14:negativeBorderColor rgb="FFFF0000"/>
              <x14:axisColor rgb="FF000000"/>
            </x14:dataBar>
          </x14:cfRule>
          <xm:sqref>K51:K53</xm:sqref>
        </x14:conditionalFormatting>
        <x14:conditionalFormatting xmlns:xm="http://schemas.microsoft.com/office/excel/2006/main">
          <x14:cfRule type="dataBar" id="{FBB92825-40F2-4AFB-A87F-2812BADE754B}">
            <x14:dataBar minLength="0" maxLength="100" border="1" negativeBarBorderColorSameAsPositive="0">
              <x14:cfvo type="autoMin"/>
              <x14:cfvo type="autoMax"/>
              <x14:borderColor rgb="FF638EC6"/>
              <x14:negativeFillColor rgb="FFFF0000"/>
              <x14:negativeBorderColor rgb="FFFF0000"/>
              <x14:axisColor rgb="FF000000"/>
            </x14:dataBar>
          </x14:cfRule>
          <xm:sqref>L51:L53</xm:sqref>
        </x14:conditionalFormatting>
        <x14:conditionalFormatting xmlns:xm="http://schemas.microsoft.com/office/excel/2006/main">
          <x14:cfRule type="dataBar" id="{49FCF7E2-C960-49FF-8C89-3B941E9910F1}">
            <x14:dataBar minLength="0" maxLength="100" border="1" negativeBarBorderColorSameAsPositive="0">
              <x14:cfvo type="autoMin"/>
              <x14:cfvo type="autoMax"/>
              <x14:borderColor rgb="FF638EC6"/>
              <x14:negativeFillColor rgb="FFFF0000"/>
              <x14:negativeBorderColor rgb="FFFF0000"/>
              <x14:axisColor rgb="FF000000"/>
            </x14:dataBar>
          </x14:cfRule>
          <xm:sqref>C61:C63</xm:sqref>
        </x14:conditionalFormatting>
        <x14:conditionalFormatting xmlns:xm="http://schemas.microsoft.com/office/excel/2006/main">
          <x14:cfRule type="dataBar" id="{E50EFDB6-D012-42B1-84EC-006E4FA97E42}">
            <x14:dataBar minLength="0" maxLength="100" border="1" negativeBarBorderColorSameAsPositive="0">
              <x14:cfvo type="autoMin"/>
              <x14:cfvo type="autoMax"/>
              <x14:borderColor rgb="FF638EC6"/>
              <x14:negativeFillColor rgb="FFFF0000"/>
              <x14:negativeBorderColor rgb="FFFF0000"/>
              <x14:axisColor rgb="FF000000"/>
            </x14:dataBar>
          </x14:cfRule>
          <xm:sqref>D61:D63</xm:sqref>
        </x14:conditionalFormatting>
        <x14:conditionalFormatting xmlns:xm="http://schemas.microsoft.com/office/excel/2006/main">
          <x14:cfRule type="dataBar" id="{CDE0C639-3A9E-49D0-B3A8-E7F2816C3E74}">
            <x14:dataBar minLength="0" maxLength="100" border="1" negativeBarBorderColorSameAsPositive="0">
              <x14:cfvo type="autoMin"/>
              <x14:cfvo type="autoMax"/>
              <x14:borderColor rgb="FF638EC6"/>
              <x14:negativeFillColor rgb="FFFF0000"/>
              <x14:negativeBorderColor rgb="FFFF0000"/>
              <x14:axisColor rgb="FF000000"/>
            </x14:dataBar>
          </x14:cfRule>
          <xm:sqref>C72:C74</xm:sqref>
        </x14:conditionalFormatting>
        <x14:conditionalFormatting xmlns:xm="http://schemas.microsoft.com/office/excel/2006/main">
          <x14:cfRule type="dataBar" id="{CA6321BE-FF63-4111-ACB6-730995EEC01E}">
            <x14:dataBar minLength="0" maxLength="100" border="1" negativeBarBorderColorSameAsPositive="0">
              <x14:cfvo type="autoMin"/>
              <x14:cfvo type="autoMax"/>
              <x14:borderColor rgb="FF638EC6"/>
              <x14:negativeFillColor rgb="FFFF0000"/>
              <x14:negativeBorderColor rgb="FFFF0000"/>
              <x14:axisColor rgb="FF000000"/>
            </x14:dataBar>
          </x14:cfRule>
          <xm:sqref>C72:C74</xm:sqref>
        </x14:conditionalFormatting>
        <x14:conditionalFormatting xmlns:xm="http://schemas.microsoft.com/office/excel/2006/main">
          <x14:cfRule type="dataBar" id="{C04DD04A-C5FD-482E-80C2-017E2BD7F2C1}">
            <x14:dataBar minLength="0" maxLength="100" border="1" negativeBarBorderColorSameAsPositive="0">
              <x14:cfvo type="autoMin"/>
              <x14:cfvo type="autoMax"/>
              <x14:borderColor rgb="FF638EC6"/>
              <x14:negativeFillColor rgb="FFFF0000"/>
              <x14:negativeBorderColor rgb="FFFF0000"/>
              <x14:axisColor rgb="FF000000"/>
            </x14:dataBar>
          </x14:cfRule>
          <xm:sqref>D72:D74</xm:sqref>
        </x14:conditionalFormatting>
        <x14:conditionalFormatting xmlns:xm="http://schemas.microsoft.com/office/excel/2006/main">
          <x14:cfRule type="dataBar" id="{48E540B4-0A12-41ED-BCF3-424CBB304CDB}">
            <x14:dataBar minLength="0" maxLength="100" border="1" negativeBarBorderColorSameAsPositive="0">
              <x14:cfvo type="autoMin"/>
              <x14:cfvo type="autoMax"/>
              <x14:borderColor rgb="FF638EC6"/>
              <x14:negativeFillColor rgb="FFFF0000"/>
              <x14:negativeBorderColor rgb="FFFF0000"/>
              <x14:axisColor rgb="FF000000"/>
            </x14:dataBar>
          </x14:cfRule>
          <xm:sqref>D72:D74</xm:sqref>
        </x14:conditionalFormatting>
        <x14:conditionalFormatting xmlns:xm="http://schemas.microsoft.com/office/excel/2006/main">
          <x14:cfRule type="dataBar" id="{9646554A-BD20-4329-92A7-2CB8596198B8}">
            <x14:dataBar minLength="0" maxLength="100" border="1" negativeBarBorderColorSameAsPositive="0">
              <x14:cfvo type="autoMin"/>
              <x14:cfvo type="autoMax"/>
              <x14:borderColor rgb="FF638EC6"/>
              <x14:negativeFillColor rgb="FFFF0000"/>
              <x14:negativeBorderColor rgb="FFFF0000"/>
              <x14:axisColor rgb="FF000000"/>
            </x14:dataBar>
          </x14:cfRule>
          <xm:sqref>E72:E74</xm:sqref>
        </x14:conditionalFormatting>
        <x14:conditionalFormatting xmlns:xm="http://schemas.microsoft.com/office/excel/2006/main">
          <x14:cfRule type="dataBar" id="{9E640ED0-A9C9-4B69-9CDF-60AFB39F76ED}">
            <x14:dataBar minLength="0" maxLength="100" border="1" negativeBarBorderColorSameAsPositive="0">
              <x14:cfvo type="autoMin"/>
              <x14:cfvo type="autoMax"/>
              <x14:borderColor rgb="FF638EC6"/>
              <x14:negativeFillColor rgb="FFFF0000"/>
              <x14:negativeBorderColor rgb="FFFF0000"/>
              <x14:axisColor rgb="FF000000"/>
            </x14:dataBar>
          </x14:cfRule>
          <xm:sqref>E72:E74</xm:sqref>
        </x14:conditionalFormatting>
        <x14:conditionalFormatting xmlns:xm="http://schemas.microsoft.com/office/excel/2006/main">
          <x14:cfRule type="dataBar" id="{86CEC440-0A90-4635-A55F-8AFCBCCE8CE0}">
            <x14:dataBar minLength="0" maxLength="100" border="1" negativeBarBorderColorSameAsPositive="0">
              <x14:cfvo type="autoMin"/>
              <x14:cfvo type="autoMax"/>
              <x14:borderColor rgb="FF638EC6"/>
              <x14:negativeFillColor rgb="FFFF0000"/>
              <x14:negativeBorderColor rgb="FFFF0000"/>
              <x14:axisColor rgb="FF000000"/>
            </x14:dataBar>
          </x14:cfRule>
          <xm:sqref>F72:F74</xm:sqref>
        </x14:conditionalFormatting>
        <x14:conditionalFormatting xmlns:xm="http://schemas.microsoft.com/office/excel/2006/main">
          <x14:cfRule type="dataBar" id="{73400A42-E543-4EBC-A2E2-4BA51C3ED1D6}">
            <x14:dataBar minLength="0" maxLength="100" border="1" negativeBarBorderColorSameAsPositive="0">
              <x14:cfvo type="autoMin"/>
              <x14:cfvo type="autoMax"/>
              <x14:borderColor rgb="FF638EC6"/>
              <x14:negativeFillColor rgb="FFFF0000"/>
              <x14:negativeBorderColor rgb="FFFF0000"/>
              <x14:axisColor rgb="FF000000"/>
            </x14:dataBar>
          </x14:cfRule>
          <xm:sqref>F72:F74</xm:sqref>
        </x14:conditionalFormatting>
        <x14:conditionalFormatting xmlns:xm="http://schemas.microsoft.com/office/excel/2006/main">
          <x14:cfRule type="dataBar" id="{429878F9-E101-41B2-B601-2BAD09423CA4}">
            <x14:dataBar minLength="0" maxLength="100" border="1" negativeBarBorderColorSameAsPositive="0">
              <x14:cfvo type="autoMin"/>
              <x14:cfvo type="autoMax"/>
              <x14:borderColor rgb="FF638EC6"/>
              <x14:negativeFillColor rgb="FFFF0000"/>
              <x14:negativeBorderColor rgb="FFFF0000"/>
              <x14:axisColor rgb="FF000000"/>
            </x14:dataBar>
          </x14:cfRule>
          <xm:sqref>G72:G74</xm:sqref>
        </x14:conditionalFormatting>
        <x14:conditionalFormatting xmlns:xm="http://schemas.microsoft.com/office/excel/2006/main">
          <x14:cfRule type="dataBar" id="{3BB875B4-C372-4F89-A234-418D91D1457F}">
            <x14:dataBar minLength="0" maxLength="100" border="1" negativeBarBorderColorSameAsPositive="0">
              <x14:cfvo type="autoMin"/>
              <x14:cfvo type="autoMax"/>
              <x14:borderColor rgb="FF638EC6"/>
              <x14:negativeFillColor rgb="FFFF0000"/>
              <x14:negativeBorderColor rgb="FFFF0000"/>
              <x14:axisColor rgb="FF000000"/>
            </x14:dataBar>
          </x14:cfRule>
          <xm:sqref>G72:G74</xm:sqref>
        </x14:conditionalFormatting>
        <x14:conditionalFormatting xmlns:xm="http://schemas.microsoft.com/office/excel/2006/main">
          <x14:cfRule type="dataBar" id="{7D0377AB-CC70-4270-BBE1-05495C1D85CC}">
            <x14:dataBar minLength="0" maxLength="100" border="1" negativeBarBorderColorSameAsPositive="0">
              <x14:cfvo type="autoMin"/>
              <x14:cfvo type="autoMax"/>
              <x14:borderColor rgb="FF638EC6"/>
              <x14:negativeFillColor rgb="FFFF0000"/>
              <x14:negativeBorderColor rgb="FFFF0000"/>
              <x14:axisColor rgb="FF000000"/>
            </x14:dataBar>
          </x14:cfRule>
          <xm:sqref>H72:H74</xm:sqref>
        </x14:conditionalFormatting>
        <x14:conditionalFormatting xmlns:xm="http://schemas.microsoft.com/office/excel/2006/main">
          <x14:cfRule type="dataBar" id="{075B61B4-DCCD-479A-B93E-E5557484BCAD}">
            <x14:dataBar minLength="0" maxLength="100" border="1" negativeBarBorderColorSameAsPositive="0">
              <x14:cfvo type="autoMin"/>
              <x14:cfvo type="autoMax"/>
              <x14:borderColor rgb="FF638EC6"/>
              <x14:negativeFillColor rgb="FFFF0000"/>
              <x14:negativeBorderColor rgb="FFFF0000"/>
              <x14:axisColor rgb="FF000000"/>
            </x14:dataBar>
          </x14:cfRule>
          <xm:sqref>H72:H74</xm:sqref>
        </x14:conditionalFormatting>
        <x14:conditionalFormatting xmlns:xm="http://schemas.microsoft.com/office/excel/2006/main">
          <x14:cfRule type="dataBar" id="{CB57D0E4-9B15-47E3-A9D4-C0C9EE0CAAA2}">
            <x14:dataBar minLength="0" maxLength="100" border="1" negativeBarBorderColorSameAsPositive="0">
              <x14:cfvo type="autoMin"/>
              <x14:cfvo type="autoMax"/>
              <x14:borderColor rgb="FF638EC6"/>
              <x14:negativeFillColor rgb="FFFF0000"/>
              <x14:negativeBorderColor rgb="FFFF0000"/>
              <x14:axisColor rgb="FF000000"/>
            </x14:dataBar>
          </x14:cfRule>
          <xm:sqref>I72:I74</xm:sqref>
        </x14:conditionalFormatting>
        <x14:conditionalFormatting xmlns:xm="http://schemas.microsoft.com/office/excel/2006/main">
          <x14:cfRule type="dataBar" id="{438C00A6-567A-48C9-9D9B-B4F6EE03166D}">
            <x14:dataBar minLength="0" maxLength="100" border="1" negativeBarBorderColorSameAsPositive="0">
              <x14:cfvo type="autoMin"/>
              <x14:cfvo type="autoMax"/>
              <x14:borderColor rgb="FF638EC6"/>
              <x14:negativeFillColor rgb="FFFF0000"/>
              <x14:negativeBorderColor rgb="FFFF0000"/>
              <x14:axisColor rgb="FF000000"/>
            </x14:dataBar>
          </x14:cfRule>
          <xm:sqref>I72:I74</xm:sqref>
        </x14:conditionalFormatting>
        <x14:conditionalFormatting xmlns:xm="http://schemas.microsoft.com/office/excel/2006/main">
          <x14:cfRule type="dataBar" id="{0C6B3537-F29A-4380-8CD5-AE5B36FA47CB}">
            <x14:dataBar minLength="0" maxLength="100" border="1" negativeBarBorderColorSameAsPositive="0">
              <x14:cfvo type="autoMin"/>
              <x14:cfvo type="autoMax"/>
              <x14:borderColor rgb="FF638EC6"/>
              <x14:negativeFillColor rgb="FFFF0000"/>
              <x14:negativeBorderColor rgb="FFFF0000"/>
              <x14:axisColor rgb="FF000000"/>
            </x14:dataBar>
          </x14:cfRule>
          <xm:sqref>J72:J74</xm:sqref>
        </x14:conditionalFormatting>
        <x14:conditionalFormatting xmlns:xm="http://schemas.microsoft.com/office/excel/2006/main">
          <x14:cfRule type="dataBar" id="{2CCD66A6-7E7E-4819-8C0B-2901F9529492}">
            <x14:dataBar minLength="0" maxLength="100" border="1" negativeBarBorderColorSameAsPositive="0">
              <x14:cfvo type="autoMin"/>
              <x14:cfvo type="autoMax"/>
              <x14:borderColor rgb="FF638EC6"/>
              <x14:negativeFillColor rgb="FFFF0000"/>
              <x14:negativeBorderColor rgb="FFFF0000"/>
              <x14:axisColor rgb="FF000000"/>
            </x14:dataBar>
          </x14:cfRule>
          <xm:sqref>J72:J74</xm:sqref>
        </x14:conditionalFormatting>
        <x14:conditionalFormatting xmlns:xm="http://schemas.microsoft.com/office/excel/2006/main">
          <x14:cfRule type="dataBar" id="{491A9136-7151-4772-9B92-3557873F25F6}">
            <x14:dataBar minLength="0" maxLength="100" border="1" negativeBarBorderColorSameAsPositive="0">
              <x14:cfvo type="autoMin"/>
              <x14:cfvo type="autoMax"/>
              <x14:borderColor rgb="FF638EC6"/>
              <x14:negativeFillColor rgb="FFFF0000"/>
              <x14:negativeBorderColor rgb="FFFF0000"/>
              <x14:axisColor rgb="FF000000"/>
            </x14:dataBar>
          </x14:cfRule>
          <xm:sqref>K72:K74</xm:sqref>
        </x14:conditionalFormatting>
        <x14:conditionalFormatting xmlns:xm="http://schemas.microsoft.com/office/excel/2006/main">
          <x14:cfRule type="dataBar" id="{EAA901E7-09AB-4799-A2BA-8F6393815174}">
            <x14:dataBar minLength="0" maxLength="100" border="1" negativeBarBorderColorSameAsPositive="0">
              <x14:cfvo type="autoMin"/>
              <x14:cfvo type="autoMax"/>
              <x14:borderColor rgb="FF638EC6"/>
              <x14:negativeFillColor rgb="FFFF0000"/>
              <x14:negativeBorderColor rgb="FFFF0000"/>
              <x14:axisColor rgb="FF000000"/>
            </x14:dataBar>
          </x14:cfRule>
          <xm:sqref>K72:K74</xm:sqref>
        </x14:conditionalFormatting>
        <x14:conditionalFormatting xmlns:xm="http://schemas.microsoft.com/office/excel/2006/main">
          <x14:cfRule type="dataBar" id="{324FB6C3-62D1-453D-BC78-94B7AA2AFDAA}">
            <x14:dataBar minLength="0" maxLength="100" border="1" negativeBarBorderColorSameAsPositive="0">
              <x14:cfvo type="autoMin"/>
              <x14:cfvo type="autoMax"/>
              <x14:borderColor rgb="FF638EC6"/>
              <x14:negativeFillColor rgb="FFFF0000"/>
              <x14:negativeBorderColor rgb="FFFF0000"/>
              <x14:axisColor rgb="FF000000"/>
            </x14:dataBar>
          </x14:cfRule>
          <xm:sqref>L72:L74</xm:sqref>
        </x14:conditionalFormatting>
        <x14:conditionalFormatting xmlns:xm="http://schemas.microsoft.com/office/excel/2006/main">
          <x14:cfRule type="dataBar" id="{D5026896-3156-4C88-BF21-C34BD6BA76E1}">
            <x14:dataBar minLength="0" maxLength="100" border="1" negativeBarBorderColorSameAsPositive="0">
              <x14:cfvo type="autoMin"/>
              <x14:cfvo type="autoMax"/>
              <x14:borderColor rgb="FF638EC6"/>
              <x14:negativeFillColor rgb="FFFF0000"/>
              <x14:negativeBorderColor rgb="FFFF0000"/>
              <x14:axisColor rgb="FF000000"/>
            </x14:dataBar>
          </x14:cfRule>
          <xm:sqref>L72:L74</xm:sqref>
        </x14:conditionalFormatting>
        <x14:conditionalFormatting xmlns:xm="http://schemas.microsoft.com/office/excel/2006/main">
          <x14:cfRule type="dataBar" id="{BFE232EF-48F2-42E5-96B2-E344BEC625C7}">
            <x14:dataBar minLength="0" maxLength="100" border="1" negativeBarBorderColorSameAsPositive="0">
              <x14:cfvo type="autoMin"/>
              <x14:cfvo type="autoMax"/>
              <x14:borderColor rgb="FF638EC6"/>
              <x14:negativeFillColor rgb="FFFF0000"/>
              <x14:negativeBorderColor rgb="FFFF0000"/>
              <x14:axisColor rgb="FF000000"/>
            </x14:dataBar>
          </x14:cfRule>
          <xm:sqref>M72:M74</xm:sqref>
        </x14:conditionalFormatting>
        <x14:conditionalFormatting xmlns:xm="http://schemas.microsoft.com/office/excel/2006/main">
          <x14:cfRule type="dataBar" id="{1DAB820F-C3B2-4E23-9157-DABB0F7CC224}">
            <x14:dataBar minLength="0" maxLength="100" border="1" negativeBarBorderColorSameAsPositive="0">
              <x14:cfvo type="autoMin"/>
              <x14:cfvo type="autoMax"/>
              <x14:borderColor rgb="FF638EC6"/>
              <x14:negativeFillColor rgb="FFFF0000"/>
              <x14:negativeBorderColor rgb="FFFF0000"/>
              <x14:axisColor rgb="FF000000"/>
            </x14:dataBar>
          </x14:cfRule>
          <xm:sqref>M72:M74</xm:sqref>
        </x14:conditionalFormatting>
        <x14:conditionalFormatting xmlns:xm="http://schemas.microsoft.com/office/excel/2006/main">
          <x14:cfRule type="dataBar" id="{BD4EA381-DE8B-4200-9AE1-192C927EEEB5}">
            <x14:dataBar minLength="0" maxLength="100" border="1" negativeBarBorderColorSameAsPositive="0">
              <x14:cfvo type="autoMin"/>
              <x14:cfvo type="autoMax"/>
              <x14:borderColor rgb="FF638EC6"/>
              <x14:negativeFillColor rgb="FFFF0000"/>
              <x14:negativeBorderColor rgb="FFFF0000"/>
              <x14:axisColor rgb="FF000000"/>
            </x14:dataBar>
          </x14:cfRule>
          <xm:sqref>N72:N74</xm:sqref>
        </x14:conditionalFormatting>
        <x14:conditionalFormatting xmlns:xm="http://schemas.microsoft.com/office/excel/2006/main">
          <x14:cfRule type="dataBar" id="{78FD8BB7-5029-4163-AF70-7D0772C254DF}">
            <x14:dataBar minLength="0" maxLength="100" border="1" negativeBarBorderColorSameAsPositive="0">
              <x14:cfvo type="autoMin"/>
              <x14:cfvo type="autoMax"/>
              <x14:borderColor rgb="FF638EC6"/>
              <x14:negativeFillColor rgb="FFFF0000"/>
              <x14:negativeBorderColor rgb="FFFF0000"/>
              <x14:axisColor rgb="FF000000"/>
            </x14:dataBar>
          </x14:cfRule>
          <xm:sqref>N72:N74</xm:sqref>
        </x14:conditionalFormatting>
        <x14:conditionalFormatting xmlns:xm="http://schemas.microsoft.com/office/excel/2006/main">
          <x14:cfRule type="dataBar" id="{56871B6B-338F-4947-9FD6-20A1461B9837}">
            <x14:dataBar minLength="0" maxLength="100" border="1" negativeBarBorderColorSameAsPositive="0">
              <x14:cfvo type="autoMin"/>
              <x14:cfvo type="autoMax"/>
              <x14:borderColor rgb="FF638EC6"/>
              <x14:negativeFillColor rgb="FFFF0000"/>
              <x14:negativeBorderColor rgb="FFFF0000"/>
              <x14:axisColor rgb="FF000000"/>
            </x14:dataBar>
          </x14:cfRule>
          <xm:sqref>O72:O74</xm:sqref>
        </x14:conditionalFormatting>
        <x14:conditionalFormatting xmlns:xm="http://schemas.microsoft.com/office/excel/2006/main">
          <x14:cfRule type="dataBar" id="{582F085A-605E-44BA-A756-BB5AB82FF7DB}">
            <x14:dataBar minLength="0" maxLength="100" border="1" negativeBarBorderColorSameAsPositive="0">
              <x14:cfvo type="autoMin"/>
              <x14:cfvo type="autoMax"/>
              <x14:borderColor rgb="FF638EC6"/>
              <x14:negativeFillColor rgb="FFFF0000"/>
              <x14:negativeBorderColor rgb="FFFF0000"/>
              <x14:axisColor rgb="FF000000"/>
            </x14:dataBar>
          </x14:cfRule>
          <xm:sqref>O72:O74</xm:sqref>
        </x14:conditionalFormatting>
        <x14:conditionalFormatting xmlns:xm="http://schemas.microsoft.com/office/excel/2006/main">
          <x14:cfRule type="dataBar" id="{D3F8132E-07D0-4626-BA59-7B4D2D000B59}">
            <x14:dataBar minLength="0" maxLength="100" border="1" negativeBarBorderColorSameAsPositive="0">
              <x14:cfvo type="autoMin"/>
              <x14:cfvo type="autoMax"/>
              <x14:borderColor rgb="FF638EC6"/>
              <x14:negativeFillColor rgb="FFFF0000"/>
              <x14:negativeBorderColor rgb="FFFF0000"/>
              <x14:axisColor rgb="FF000000"/>
            </x14:dataBar>
          </x14:cfRule>
          <xm:sqref>P72:P74</xm:sqref>
        </x14:conditionalFormatting>
        <x14:conditionalFormatting xmlns:xm="http://schemas.microsoft.com/office/excel/2006/main">
          <x14:cfRule type="dataBar" id="{F5D67542-7D8A-4E4A-9294-84DFB0EE1F08}">
            <x14:dataBar minLength="0" maxLength="100" border="1" negativeBarBorderColorSameAsPositive="0">
              <x14:cfvo type="autoMin"/>
              <x14:cfvo type="autoMax"/>
              <x14:borderColor rgb="FF638EC6"/>
              <x14:negativeFillColor rgb="FFFF0000"/>
              <x14:negativeBorderColor rgb="FFFF0000"/>
              <x14:axisColor rgb="FF000000"/>
            </x14:dataBar>
          </x14:cfRule>
          <xm:sqref>P72:P74</xm:sqref>
        </x14:conditionalFormatting>
        <x14:conditionalFormatting xmlns:xm="http://schemas.microsoft.com/office/excel/2006/main">
          <x14:cfRule type="dataBar" id="{49B9492D-FFB1-4C46-B9C6-05C9EA8C8974}">
            <x14:dataBar minLength="0" maxLength="100" border="1" negativeBarBorderColorSameAsPositive="0">
              <x14:cfvo type="autoMin"/>
              <x14:cfvo type="autoMax"/>
              <x14:borderColor rgb="FF638EC6"/>
              <x14:negativeFillColor rgb="FFFF0000"/>
              <x14:negativeBorderColor rgb="FFFF0000"/>
              <x14:axisColor rgb="FF000000"/>
            </x14:dataBar>
          </x14:cfRule>
          <xm:sqref>Q72:Q74</xm:sqref>
        </x14:conditionalFormatting>
        <x14:conditionalFormatting xmlns:xm="http://schemas.microsoft.com/office/excel/2006/main">
          <x14:cfRule type="dataBar" id="{6B116C08-6C47-44FB-A095-C8E4FB4755F8}">
            <x14:dataBar minLength="0" maxLength="100" border="1" negativeBarBorderColorSameAsPositive="0">
              <x14:cfvo type="autoMin"/>
              <x14:cfvo type="autoMax"/>
              <x14:borderColor rgb="FF638EC6"/>
              <x14:negativeFillColor rgb="FFFF0000"/>
              <x14:negativeBorderColor rgb="FFFF0000"/>
              <x14:axisColor rgb="FF000000"/>
            </x14:dataBar>
          </x14:cfRule>
          <xm:sqref>Q72:Q74</xm:sqref>
        </x14:conditionalFormatting>
        <x14:conditionalFormatting xmlns:xm="http://schemas.microsoft.com/office/excel/2006/main">
          <x14:cfRule type="dataBar" id="{EF411C33-8692-474C-97DF-576A2503D26F}">
            <x14:dataBar minLength="0" maxLength="100" border="1" negativeBarBorderColorSameAsPositive="0">
              <x14:cfvo type="autoMin"/>
              <x14:cfvo type="autoMax"/>
              <x14:borderColor rgb="FF638EC6"/>
              <x14:negativeFillColor rgb="FFFF0000"/>
              <x14:negativeBorderColor rgb="FFFF0000"/>
              <x14:axisColor rgb="FF000000"/>
            </x14:dataBar>
          </x14:cfRule>
          <xm:sqref>R72:R74</xm:sqref>
        </x14:conditionalFormatting>
        <x14:conditionalFormatting xmlns:xm="http://schemas.microsoft.com/office/excel/2006/main">
          <x14:cfRule type="dataBar" id="{652F77F2-3741-4C5F-BD2D-28473322E19F}">
            <x14:dataBar minLength="0" maxLength="100" border="1" negativeBarBorderColorSameAsPositive="0">
              <x14:cfvo type="autoMin"/>
              <x14:cfvo type="autoMax"/>
              <x14:borderColor rgb="FF638EC6"/>
              <x14:negativeFillColor rgb="FFFF0000"/>
              <x14:negativeBorderColor rgb="FFFF0000"/>
              <x14:axisColor rgb="FF000000"/>
            </x14:dataBar>
          </x14:cfRule>
          <xm:sqref>R72:R74</xm:sqref>
        </x14:conditionalFormatting>
        <x14:conditionalFormatting xmlns:xm="http://schemas.microsoft.com/office/excel/2006/main">
          <x14:cfRule type="dataBar" id="{BCEBE9B2-5647-4CE7-9F47-BC64F62BA73A}">
            <x14:dataBar minLength="0" maxLength="100" border="1" negativeBarBorderColorSameAsPositive="0">
              <x14:cfvo type="autoMin"/>
              <x14:cfvo type="autoMax"/>
              <x14:borderColor rgb="FF638EC6"/>
              <x14:negativeFillColor rgb="FFFF0000"/>
              <x14:negativeBorderColor rgb="FFFF0000"/>
              <x14:axisColor rgb="FF000000"/>
            </x14:dataBar>
          </x14:cfRule>
          <xm:sqref>S72:S74</xm:sqref>
        </x14:conditionalFormatting>
        <x14:conditionalFormatting xmlns:xm="http://schemas.microsoft.com/office/excel/2006/main">
          <x14:cfRule type="dataBar" id="{4A08B7EF-29DB-4B3C-B48D-0E25446FCF8D}">
            <x14:dataBar minLength="0" maxLength="100" border="1" negativeBarBorderColorSameAsPositive="0">
              <x14:cfvo type="autoMin"/>
              <x14:cfvo type="autoMax"/>
              <x14:borderColor rgb="FF638EC6"/>
              <x14:negativeFillColor rgb="FFFF0000"/>
              <x14:negativeBorderColor rgb="FFFF0000"/>
              <x14:axisColor rgb="FF000000"/>
            </x14:dataBar>
          </x14:cfRule>
          <xm:sqref>S72:S74</xm:sqref>
        </x14:conditionalFormatting>
        <x14:conditionalFormatting xmlns:xm="http://schemas.microsoft.com/office/excel/2006/main">
          <x14:cfRule type="dataBar" id="{0A213949-0DCA-43BB-B9DE-BFCD9B25A268}">
            <x14:dataBar minLength="0" maxLength="100" border="1" negativeBarBorderColorSameAsPositive="0">
              <x14:cfvo type="autoMin"/>
              <x14:cfvo type="autoMax"/>
              <x14:borderColor rgb="FF638EC6"/>
              <x14:negativeFillColor rgb="FFFF0000"/>
              <x14:negativeBorderColor rgb="FFFF0000"/>
              <x14:axisColor rgb="FF000000"/>
            </x14:dataBar>
          </x14:cfRule>
          <xm:sqref>T72:T74</xm:sqref>
        </x14:conditionalFormatting>
        <x14:conditionalFormatting xmlns:xm="http://schemas.microsoft.com/office/excel/2006/main">
          <x14:cfRule type="dataBar" id="{080F617B-129C-4A05-BA82-D1F7C15F39CA}">
            <x14:dataBar minLength="0" maxLength="100" border="1" negativeBarBorderColorSameAsPositive="0">
              <x14:cfvo type="autoMin"/>
              <x14:cfvo type="autoMax"/>
              <x14:borderColor rgb="FF638EC6"/>
              <x14:negativeFillColor rgb="FFFF0000"/>
              <x14:negativeBorderColor rgb="FFFF0000"/>
              <x14:axisColor rgb="FF000000"/>
            </x14:dataBar>
          </x14:cfRule>
          <xm:sqref>T72:T74</xm:sqref>
        </x14:conditionalFormatting>
        <x14:conditionalFormatting xmlns:xm="http://schemas.microsoft.com/office/excel/2006/main">
          <x14:cfRule type="dataBar" id="{6A5107A0-7955-4126-8DA3-8A60408D5C35}">
            <x14:dataBar minLength="0" maxLength="100" border="1" negativeBarBorderColorSameAsPositive="0">
              <x14:cfvo type="autoMin"/>
              <x14:cfvo type="autoMax"/>
              <x14:borderColor rgb="FF638EC6"/>
              <x14:negativeFillColor rgb="FFFF0000"/>
              <x14:negativeBorderColor rgb="FFFF0000"/>
              <x14:axisColor rgb="FF000000"/>
            </x14:dataBar>
          </x14:cfRule>
          <xm:sqref>U72:U74</xm:sqref>
        </x14:conditionalFormatting>
        <x14:conditionalFormatting xmlns:xm="http://schemas.microsoft.com/office/excel/2006/main">
          <x14:cfRule type="dataBar" id="{011537C1-41EE-4756-AD0E-DAF7A7618285}">
            <x14:dataBar minLength="0" maxLength="100" border="1" negativeBarBorderColorSameAsPositive="0">
              <x14:cfvo type="autoMin"/>
              <x14:cfvo type="autoMax"/>
              <x14:borderColor rgb="FF638EC6"/>
              <x14:negativeFillColor rgb="FFFF0000"/>
              <x14:negativeBorderColor rgb="FFFF0000"/>
              <x14:axisColor rgb="FF000000"/>
            </x14:dataBar>
          </x14:cfRule>
          <xm:sqref>U72:U74</xm:sqref>
        </x14:conditionalFormatting>
        <x14:conditionalFormatting xmlns:xm="http://schemas.microsoft.com/office/excel/2006/main">
          <x14:cfRule type="dataBar" id="{6B2D2DC5-3B99-4810-9B54-426CF7C153B6}">
            <x14:dataBar minLength="0" maxLength="100" border="1" negativeBarBorderColorSameAsPositive="0">
              <x14:cfvo type="autoMin"/>
              <x14:cfvo type="autoMax"/>
              <x14:borderColor rgb="FF638EC6"/>
              <x14:negativeFillColor rgb="FFFF0000"/>
              <x14:negativeBorderColor rgb="FFFF0000"/>
              <x14:axisColor rgb="FF000000"/>
            </x14:dataBar>
          </x14:cfRule>
          <xm:sqref>V72:V74</xm:sqref>
        </x14:conditionalFormatting>
        <x14:conditionalFormatting xmlns:xm="http://schemas.microsoft.com/office/excel/2006/main">
          <x14:cfRule type="dataBar" id="{35A1B57E-57A4-4608-AB3A-467480B8D35C}">
            <x14:dataBar minLength="0" maxLength="100" border="1" negativeBarBorderColorSameAsPositive="0">
              <x14:cfvo type="autoMin"/>
              <x14:cfvo type="autoMax"/>
              <x14:borderColor rgb="FF638EC6"/>
              <x14:negativeFillColor rgb="FFFF0000"/>
              <x14:negativeBorderColor rgb="FFFF0000"/>
              <x14:axisColor rgb="FF000000"/>
            </x14:dataBar>
          </x14:cfRule>
          <xm:sqref>V72:V74</xm:sqref>
        </x14:conditionalFormatting>
        <x14:conditionalFormatting xmlns:xm="http://schemas.microsoft.com/office/excel/2006/main">
          <x14:cfRule type="dataBar" id="{448B8581-8549-4C45-9B13-AFD45AF4AE41}">
            <x14:dataBar minLength="0" maxLength="100" border="1" negativeBarBorderColorSameAsPositive="0">
              <x14:cfvo type="autoMin"/>
              <x14:cfvo type="autoMax"/>
              <x14:borderColor rgb="FF638EC6"/>
              <x14:negativeFillColor rgb="FFFF0000"/>
              <x14:negativeBorderColor rgb="FFFF0000"/>
              <x14:axisColor rgb="FF000000"/>
            </x14:dataBar>
          </x14:cfRule>
          <xm:sqref>W72:W74</xm:sqref>
        </x14:conditionalFormatting>
        <x14:conditionalFormatting xmlns:xm="http://schemas.microsoft.com/office/excel/2006/main">
          <x14:cfRule type="dataBar" id="{4427BF3C-1AAB-4741-8162-1D1F2AA936B8}">
            <x14:dataBar minLength="0" maxLength="100" border="1" negativeBarBorderColorSameAsPositive="0">
              <x14:cfvo type="autoMin"/>
              <x14:cfvo type="autoMax"/>
              <x14:borderColor rgb="FF638EC6"/>
              <x14:negativeFillColor rgb="FFFF0000"/>
              <x14:negativeBorderColor rgb="FFFF0000"/>
              <x14:axisColor rgb="FF000000"/>
            </x14:dataBar>
          </x14:cfRule>
          <xm:sqref>W72:W74</xm:sqref>
        </x14:conditionalFormatting>
        <x14:conditionalFormatting xmlns:xm="http://schemas.microsoft.com/office/excel/2006/main">
          <x14:cfRule type="dataBar" id="{D544474E-564A-4C87-8DBF-FE0A2841871E}">
            <x14:dataBar minLength="0" maxLength="100" border="1" negativeBarBorderColorSameAsPositive="0">
              <x14:cfvo type="autoMin"/>
              <x14:cfvo type="autoMax"/>
              <x14:borderColor rgb="FF638EC6"/>
              <x14:negativeFillColor rgb="FFFF0000"/>
              <x14:negativeBorderColor rgb="FFFF0000"/>
              <x14:axisColor rgb="FF000000"/>
            </x14:dataBar>
          </x14:cfRule>
          <xm:sqref>X72:X74</xm:sqref>
        </x14:conditionalFormatting>
        <x14:conditionalFormatting xmlns:xm="http://schemas.microsoft.com/office/excel/2006/main">
          <x14:cfRule type="dataBar" id="{E9697691-8AEF-483F-A48A-80861F4AD424}">
            <x14:dataBar minLength="0" maxLength="100" border="1" negativeBarBorderColorSameAsPositive="0">
              <x14:cfvo type="autoMin"/>
              <x14:cfvo type="autoMax"/>
              <x14:borderColor rgb="FF638EC6"/>
              <x14:negativeFillColor rgb="FFFF0000"/>
              <x14:negativeBorderColor rgb="FFFF0000"/>
              <x14:axisColor rgb="FF000000"/>
            </x14:dataBar>
          </x14:cfRule>
          <xm:sqref>X72:X74</xm:sqref>
        </x14:conditionalFormatting>
        <x14:conditionalFormatting xmlns:xm="http://schemas.microsoft.com/office/excel/2006/main">
          <x14:cfRule type="dataBar" id="{41E205A9-F90A-4B9A-9E02-072A5EA34794}">
            <x14:dataBar minLength="0" maxLength="100" border="1" negativeBarBorderColorSameAsPositive="0">
              <x14:cfvo type="autoMin"/>
              <x14:cfvo type="autoMax"/>
              <x14:borderColor rgb="FF638EC6"/>
              <x14:negativeFillColor rgb="FFFF0000"/>
              <x14:negativeBorderColor rgb="FFFF0000"/>
              <x14:axisColor rgb="FF000000"/>
            </x14:dataBar>
          </x14:cfRule>
          <xm:sqref>Y72:Y74</xm:sqref>
        </x14:conditionalFormatting>
        <x14:conditionalFormatting xmlns:xm="http://schemas.microsoft.com/office/excel/2006/main">
          <x14:cfRule type="dataBar" id="{8A0C6781-56C6-4ED9-8641-F2A1B0EFB3AC}">
            <x14:dataBar minLength="0" maxLength="100" border="1" negativeBarBorderColorSameAsPositive="0">
              <x14:cfvo type="autoMin"/>
              <x14:cfvo type="autoMax"/>
              <x14:borderColor rgb="FF638EC6"/>
              <x14:negativeFillColor rgb="FFFF0000"/>
              <x14:negativeBorderColor rgb="FFFF0000"/>
              <x14:axisColor rgb="FF000000"/>
            </x14:dataBar>
          </x14:cfRule>
          <xm:sqref>Y72:Y74</xm:sqref>
        </x14:conditionalFormatting>
        <x14:conditionalFormatting xmlns:xm="http://schemas.microsoft.com/office/excel/2006/main">
          <x14:cfRule type="dataBar" id="{545BE913-8682-4E02-8EB1-686D6E2FE689}">
            <x14:dataBar minLength="0" maxLength="100" border="1" negativeBarBorderColorSameAsPositive="0">
              <x14:cfvo type="autoMin"/>
              <x14:cfvo type="autoMax"/>
              <x14:borderColor rgb="FF638EC6"/>
              <x14:negativeFillColor rgb="FFFF0000"/>
              <x14:negativeBorderColor rgb="FFFF0000"/>
              <x14:axisColor rgb="FF000000"/>
            </x14:dataBar>
          </x14:cfRule>
          <xm:sqref>Z72:Z74</xm:sqref>
        </x14:conditionalFormatting>
        <x14:conditionalFormatting xmlns:xm="http://schemas.microsoft.com/office/excel/2006/main">
          <x14:cfRule type="dataBar" id="{3C70C2EE-6031-4DDF-BB03-0EF682C9FF92}">
            <x14:dataBar minLength="0" maxLength="100" border="1" negativeBarBorderColorSameAsPositive="0">
              <x14:cfvo type="autoMin"/>
              <x14:cfvo type="autoMax"/>
              <x14:borderColor rgb="FF638EC6"/>
              <x14:negativeFillColor rgb="FFFF0000"/>
              <x14:negativeBorderColor rgb="FFFF0000"/>
              <x14:axisColor rgb="FF000000"/>
            </x14:dataBar>
          </x14:cfRule>
          <xm:sqref>Z72:Z74</xm:sqref>
        </x14:conditionalFormatting>
        <x14:conditionalFormatting xmlns:xm="http://schemas.microsoft.com/office/excel/2006/main">
          <x14:cfRule type="dataBar" id="{7F3EDAC2-2B4F-4317-A77E-491E859EF09B}">
            <x14:dataBar minLength="0" maxLength="100" border="1" negativeBarBorderColorSameAsPositive="0">
              <x14:cfvo type="autoMin"/>
              <x14:cfvo type="autoMax"/>
              <x14:borderColor rgb="FF638EC6"/>
              <x14:negativeFillColor rgb="FFFF0000"/>
              <x14:negativeBorderColor rgb="FFFF0000"/>
              <x14:axisColor rgb="FF000000"/>
            </x14:dataBar>
          </x14:cfRule>
          <xm:sqref>AA72:AA74</xm:sqref>
        </x14:conditionalFormatting>
        <x14:conditionalFormatting xmlns:xm="http://schemas.microsoft.com/office/excel/2006/main">
          <x14:cfRule type="dataBar" id="{82619570-DACB-4837-87BF-68AB67AA9604}">
            <x14:dataBar minLength="0" maxLength="100" border="1" negativeBarBorderColorSameAsPositive="0">
              <x14:cfvo type="autoMin"/>
              <x14:cfvo type="autoMax"/>
              <x14:borderColor rgb="FF638EC6"/>
              <x14:negativeFillColor rgb="FFFF0000"/>
              <x14:negativeBorderColor rgb="FFFF0000"/>
              <x14:axisColor rgb="FF000000"/>
            </x14:dataBar>
          </x14:cfRule>
          <xm:sqref>AA72:AA74</xm:sqref>
        </x14:conditionalFormatting>
        <x14:conditionalFormatting xmlns:xm="http://schemas.microsoft.com/office/excel/2006/main">
          <x14:cfRule type="dataBar" id="{46779A14-218D-4AB9-8EDE-30282B153C1E}">
            <x14:dataBar minLength="0" maxLength="100" border="1" negativeBarBorderColorSameAsPositive="0">
              <x14:cfvo type="autoMin"/>
              <x14:cfvo type="autoMax"/>
              <x14:borderColor rgb="FF638EC6"/>
              <x14:negativeFillColor rgb="FFFF0000"/>
              <x14:negativeBorderColor rgb="FFFF0000"/>
              <x14:axisColor rgb="FF000000"/>
            </x14:dataBar>
          </x14:cfRule>
          <xm:sqref>AB72:AB74</xm:sqref>
        </x14:conditionalFormatting>
        <x14:conditionalFormatting xmlns:xm="http://schemas.microsoft.com/office/excel/2006/main">
          <x14:cfRule type="dataBar" id="{16091588-5F51-4363-A861-99EBB347BA43}">
            <x14:dataBar minLength="0" maxLength="100" border="1" negativeBarBorderColorSameAsPositive="0">
              <x14:cfvo type="autoMin"/>
              <x14:cfvo type="autoMax"/>
              <x14:borderColor rgb="FF638EC6"/>
              <x14:negativeFillColor rgb="FFFF0000"/>
              <x14:negativeBorderColor rgb="FFFF0000"/>
              <x14:axisColor rgb="FF000000"/>
            </x14:dataBar>
          </x14:cfRule>
          <xm:sqref>AB72:AB74</xm:sqref>
        </x14:conditionalFormatting>
        <x14:conditionalFormatting xmlns:xm="http://schemas.microsoft.com/office/excel/2006/main">
          <x14:cfRule type="dataBar" id="{43501933-D6D3-4A47-9141-3392748C71A4}">
            <x14:dataBar minLength="0" maxLength="100" border="1" negativeBarBorderColorSameAsPositive="0">
              <x14:cfvo type="autoMin"/>
              <x14:cfvo type="autoMax"/>
              <x14:borderColor rgb="FF638EC6"/>
              <x14:negativeFillColor rgb="FFFF0000"/>
              <x14:negativeBorderColor rgb="FFFF0000"/>
              <x14:axisColor rgb="FF000000"/>
            </x14:dataBar>
          </x14:cfRule>
          <xm:sqref>AC72:AC74</xm:sqref>
        </x14:conditionalFormatting>
        <x14:conditionalFormatting xmlns:xm="http://schemas.microsoft.com/office/excel/2006/main">
          <x14:cfRule type="dataBar" id="{3675A130-1890-4186-9A86-38D6248C9144}">
            <x14:dataBar minLength="0" maxLength="100" border="1" negativeBarBorderColorSameAsPositive="0">
              <x14:cfvo type="autoMin"/>
              <x14:cfvo type="autoMax"/>
              <x14:borderColor rgb="FF638EC6"/>
              <x14:negativeFillColor rgb="FFFF0000"/>
              <x14:negativeBorderColor rgb="FFFF0000"/>
              <x14:axisColor rgb="FF000000"/>
            </x14:dataBar>
          </x14:cfRule>
          <xm:sqref>AC72:AC74</xm:sqref>
        </x14:conditionalFormatting>
        <x14:conditionalFormatting xmlns:xm="http://schemas.microsoft.com/office/excel/2006/main">
          <x14:cfRule type="dataBar" id="{D3B61309-42EC-4216-9642-38B2B101660E}">
            <x14:dataBar minLength="0" maxLength="100" border="1" negativeBarBorderColorSameAsPositive="0">
              <x14:cfvo type="autoMin"/>
              <x14:cfvo type="autoMax"/>
              <x14:borderColor rgb="FF638EC6"/>
              <x14:negativeFillColor rgb="FFFF0000"/>
              <x14:negativeBorderColor rgb="FFFF0000"/>
              <x14:axisColor rgb="FF000000"/>
            </x14:dataBar>
          </x14:cfRule>
          <xm:sqref>AD72:AD74</xm:sqref>
        </x14:conditionalFormatting>
        <x14:conditionalFormatting xmlns:xm="http://schemas.microsoft.com/office/excel/2006/main">
          <x14:cfRule type="dataBar" id="{E9CEE75D-0F91-481D-A726-EC160BC908CC}">
            <x14:dataBar minLength="0" maxLength="100" border="1" negativeBarBorderColorSameAsPositive="0">
              <x14:cfvo type="autoMin"/>
              <x14:cfvo type="autoMax"/>
              <x14:borderColor rgb="FF638EC6"/>
              <x14:negativeFillColor rgb="FFFF0000"/>
              <x14:negativeBorderColor rgb="FFFF0000"/>
              <x14:axisColor rgb="FF000000"/>
            </x14:dataBar>
          </x14:cfRule>
          <xm:sqref>AD72:AD74</xm:sqref>
        </x14:conditionalFormatting>
        <x14:conditionalFormatting xmlns:xm="http://schemas.microsoft.com/office/excel/2006/main">
          <x14:cfRule type="dataBar" id="{0D9B492F-E5FC-4D39-8D22-2B8DA4710870}">
            <x14:dataBar minLength="0" maxLength="100" border="1" negativeBarBorderColorSameAsPositive="0">
              <x14:cfvo type="autoMin"/>
              <x14:cfvo type="autoMax"/>
              <x14:borderColor rgb="FF638EC6"/>
              <x14:negativeFillColor rgb="FFFF0000"/>
              <x14:negativeBorderColor rgb="FFFF0000"/>
              <x14:axisColor rgb="FF000000"/>
            </x14:dataBar>
          </x14:cfRule>
          <xm:sqref>AE72:AE74</xm:sqref>
        </x14:conditionalFormatting>
        <x14:conditionalFormatting xmlns:xm="http://schemas.microsoft.com/office/excel/2006/main">
          <x14:cfRule type="dataBar" id="{E820B59E-1B5F-4C9D-99DD-89839710B2D9}">
            <x14:dataBar minLength="0" maxLength="100" border="1" negativeBarBorderColorSameAsPositive="0">
              <x14:cfvo type="autoMin"/>
              <x14:cfvo type="autoMax"/>
              <x14:borderColor rgb="FF638EC6"/>
              <x14:negativeFillColor rgb="FFFF0000"/>
              <x14:negativeBorderColor rgb="FFFF0000"/>
              <x14:axisColor rgb="FF000000"/>
            </x14:dataBar>
          </x14:cfRule>
          <xm:sqref>AE72:AE74</xm:sqref>
        </x14:conditionalFormatting>
        <x14:conditionalFormatting xmlns:xm="http://schemas.microsoft.com/office/excel/2006/main">
          <x14:cfRule type="dataBar" id="{03ECBE6D-39FF-400D-9458-B8B2FA266017}">
            <x14:dataBar minLength="0" maxLength="100" border="1" negativeBarBorderColorSameAsPositive="0">
              <x14:cfvo type="autoMin"/>
              <x14:cfvo type="autoMax"/>
              <x14:borderColor rgb="FF638EC6"/>
              <x14:negativeFillColor rgb="FFFF0000"/>
              <x14:negativeBorderColor rgb="FFFF0000"/>
              <x14:axisColor rgb="FF000000"/>
            </x14:dataBar>
          </x14:cfRule>
          <xm:sqref>AF72:AF74</xm:sqref>
        </x14:conditionalFormatting>
        <x14:conditionalFormatting xmlns:xm="http://schemas.microsoft.com/office/excel/2006/main">
          <x14:cfRule type="dataBar" id="{FA082862-E342-49C8-8274-D21E8E5D8B1C}">
            <x14:dataBar minLength="0" maxLength="100" border="1" negativeBarBorderColorSameAsPositive="0">
              <x14:cfvo type="autoMin"/>
              <x14:cfvo type="autoMax"/>
              <x14:borderColor rgb="FF638EC6"/>
              <x14:negativeFillColor rgb="FFFF0000"/>
              <x14:negativeBorderColor rgb="FFFF0000"/>
              <x14:axisColor rgb="FF000000"/>
            </x14:dataBar>
          </x14:cfRule>
          <xm:sqref>AF72:AF74</xm:sqref>
        </x14:conditionalFormatting>
        <x14:conditionalFormatting xmlns:xm="http://schemas.microsoft.com/office/excel/2006/main">
          <x14:cfRule type="dataBar" id="{B5171941-D83E-4FC3-BF35-AEB98917E5E9}">
            <x14:dataBar minLength="0" maxLength="100" border="1" negativeBarBorderColorSameAsPositive="0">
              <x14:cfvo type="autoMin"/>
              <x14:cfvo type="autoMax"/>
              <x14:borderColor rgb="FF638EC6"/>
              <x14:negativeFillColor rgb="FFFF0000"/>
              <x14:negativeBorderColor rgb="FFFF0000"/>
              <x14:axisColor rgb="FF000000"/>
            </x14:dataBar>
          </x14:cfRule>
          <xm:sqref>AG72:AG74</xm:sqref>
        </x14:conditionalFormatting>
        <x14:conditionalFormatting xmlns:xm="http://schemas.microsoft.com/office/excel/2006/main">
          <x14:cfRule type="dataBar" id="{869F7B23-FB1E-4939-AAA3-DAE6B7AD7E82}">
            <x14:dataBar minLength="0" maxLength="100" border="1" negativeBarBorderColorSameAsPositive="0">
              <x14:cfvo type="autoMin"/>
              <x14:cfvo type="autoMax"/>
              <x14:borderColor rgb="FF638EC6"/>
              <x14:negativeFillColor rgb="FFFF0000"/>
              <x14:negativeBorderColor rgb="FFFF0000"/>
              <x14:axisColor rgb="FF000000"/>
            </x14:dataBar>
          </x14:cfRule>
          <xm:sqref>AG72:AG74</xm:sqref>
        </x14:conditionalFormatting>
        <x14:conditionalFormatting xmlns:xm="http://schemas.microsoft.com/office/excel/2006/main">
          <x14:cfRule type="dataBar" id="{42E2D98A-6AA1-448C-8565-6FB74E18D697}">
            <x14:dataBar minLength="0" maxLength="100" border="1" negativeBarBorderColorSameAsPositive="0">
              <x14:cfvo type="autoMin"/>
              <x14:cfvo type="autoMax"/>
              <x14:borderColor rgb="FF638EC6"/>
              <x14:negativeFillColor rgb="FFFF0000"/>
              <x14:negativeBorderColor rgb="FFFF0000"/>
              <x14:axisColor rgb="FF000000"/>
            </x14:dataBar>
          </x14:cfRule>
          <xm:sqref>B2:B9</xm:sqref>
        </x14:conditionalFormatting>
        <x14:conditionalFormatting xmlns:xm="http://schemas.microsoft.com/office/excel/2006/main">
          <x14:cfRule type="dataBar" id="{EA1DF542-D267-41A2-8870-7093FA858396}">
            <x14:dataBar minLength="0" maxLength="100" border="1" negativeBarBorderColorSameAsPositive="0">
              <x14:cfvo type="autoMin"/>
              <x14:cfvo type="autoMax"/>
              <x14:borderColor rgb="FF638EC6"/>
              <x14:negativeFillColor rgb="FFFF0000"/>
              <x14:negativeBorderColor rgb="FFFF0000"/>
              <x14:axisColor rgb="FF000000"/>
            </x14:dataBar>
          </x14:cfRule>
          <xm:sqref>C2:C9</xm:sqref>
        </x14:conditionalFormatting>
        <x14:conditionalFormatting xmlns:xm="http://schemas.microsoft.com/office/excel/2006/main">
          <x14:cfRule type="dataBar" id="{A4A8F9CB-8C17-4E00-A6A8-952258D79EBA}">
            <x14:dataBar minLength="0" maxLength="100" border="1" negativeBarBorderColorSameAsPositive="0">
              <x14:cfvo type="autoMin"/>
              <x14:cfvo type="autoMax"/>
              <x14:borderColor rgb="FF638EC6"/>
              <x14:negativeFillColor rgb="FFFF0000"/>
              <x14:negativeBorderColor rgb="FFFF0000"/>
              <x14:axisColor rgb="FF000000"/>
            </x14:dataBar>
          </x14:cfRule>
          <xm:sqref>D2:D9</xm:sqref>
        </x14:conditionalFormatting>
        <x14:conditionalFormatting xmlns:xm="http://schemas.microsoft.com/office/excel/2006/main">
          <x14:cfRule type="dataBar" id="{2F14E6E1-EC2E-4B7A-B7EF-C7EB97064A1B}">
            <x14:dataBar minLength="0" maxLength="100" border="1" negativeBarBorderColorSameAsPositive="0">
              <x14:cfvo type="autoMin"/>
              <x14:cfvo type="autoMax"/>
              <x14:borderColor rgb="FF638EC6"/>
              <x14:negativeFillColor rgb="FFFF0000"/>
              <x14:negativeBorderColor rgb="FFFF0000"/>
              <x14:axisColor rgb="FF000000"/>
            </x14:dataBar>
          </x14:cfRule>
          <xm:sqref>C13:C20</xm:sqref>
        </x14:conditionalFormatting>
        <x14:conditionalFormatting xmlns:xm="http://schemas.microsoft.com/office/excel/2006/main">
          <x14:cfRule type="dataBar" id="{64074EFA-1233-4F1D-B236-B50F779E4935}">
            <x14:dataBar minLength="0" maxLength="100" border="1" negativeBarBorderColorSameAsPositive="0">
              <x14:cfvo type="autoMin"/>
              <x14:cfvo type="autoMax"/>
              <x14:borderColor rgb="FF638EC6"/>
              <x14:negativeFillColor rgb="FFFF0000"/>
              <x14:negativeBorderColor rgb="FFFF0000"/>
              <x14:axisColor rgb="FF000000"/>
            </x14:dataBar>
          </x14:cfRule>
          <xm:sqref>D13:D20</xm:sqref>
        </x14:conditionalFormatting>
        <x14:conditionalFormatting xmlns:xm="http://schemas.microsoft.com/office/excel/2006/main">
          <x14:cfRule type="dataBar" id="{7B6DC038-7BD1-4672-867D-114777A70921}">
            <x14:dataBar minLength="0" maxLength="100" border="1" negativeBarBorderColorSameAsPositive="0">
              <x14:cfvo type="autoMin"/>
              <x14:cfvo type="autoMax"/>
              <x14:borderColor rgb="FF638EC6"/>
              <x14:negativeFillColor rgb="FFFF0000"/>
              <x14:negativeBorderColor rgb="FFFF0000"/>
              <x14:axisColor rgb="FF000000"/>
            </x14:dataBar>
          </x14:cfRule>
          <xm:sqref>E13:E20</xm:sqref>
        </x14:conditionalFormatting>
        <x14:conditionalFormatting xmlns:xm="http://schemas.microsoft.com/office/excel/2006/main">
          <x14:cfRule type="dataBar" id="{1F4AD8CC-1B59-4BF6-A70C-F3AD8EAD5F32}">
            <x14:dataBar minLength="0" maxLength="100" border="1" negativeBarBorderColorSameAsPositive="0">
              <x14:cfvo type="autoMin"/>
              <x14:cfvo type="autoMax"/>
              <x14:borderColor rgb="FF638EC6"/>
              <x14:negativeFillColor rgb="FFFF0000"/>
              <x14:negativeBorderColor rgb="FFFF0000"/>
              <x14:axisColor rgb="FF000000"/>
            </x14:dataBar>
          </x14:cfRule>
          <xm:sqref>B24:B31</xm:sqref>
        </x14:conditionalFormatting>
        <x14:conditionalFormatting xmlns:xm="http://schemas.microsoft.com/office/excel/2006/main">
          <x14:cfRule type="dataBar" id="{26F4134E-131D-406C-A6A4-C15E99B290BE}">
            <x14:dataBar minLength="0" maxLength="100" border="1" negativeBarBorderColorSameAsPositive="0">
              <x14:cfvo type="autoMin"/>
              <x14:cfvo type="autoMax"/>
              <x14:borderColor rgb="FF638EC6"/>
              <x14:negativeFillColor rgb="FFFF0000"/>
              <x14:negativeBorderColor rgb="FFFF0000"/>
              <x14:axisColor rgb="FF000000"/>
            </x14:dataBar>
          </x14:cfRule>
          <xm:sqref>C24:C31</xm:sqref>
        </x14:conditionalFormatting>
        <x14:conditionalFormatting xmlns:xm="http://schemas.microsoft.com/office/excel/2006/main">
          <x14:cfRule type="dataBar" id="{4F362FCD-2ED6-48C9-8575-B8680C4CE4E4}">
            <x14:dataBar minLength="0" maxLength="100" border="1" negativeBarBorderColorSameAsPositive="0">
              <x14:cfvo type="autoMin"/>
              <x14:cfvo type="autoMax"/>
              <x14:borderColor rgb="FF638EC6"/>
              <x14:negativeFillColor rgb="FFFF0000"/>
              <x14:negativeBorderColor rgb="FFFF0000"/>
              <x14:axisColor rgb="FF000000"/>
            </x14:dataBar>
          </x14:cfRule>
          <xm:sqref>D24:D31</xm:sqref>
        </x14:conditionalFormatting>
        <x14:conditionalFormatting xmlns:xm="http://schemas.microsoft.com/office/excel/2006/main">
          <x14:cfRule type="dataBar" id="{F9097542-80C9-4CC2-B4D9-41E079A5B402}">
            <x14:dataBar minLength="0" maxLength="100" border="1" negativeBarBorderColorSameAsPositive="0">
              <x14:cfvo type="autoMin"/>
              <x14:cfvo type="autoMax"/>
              <x14:borderColor rgb="FF638EC6"/>
              <x14:negativeFillColor rgb="FFFF0000"/>
              <x14:negativeBorderColor rgb="FFFF0000"/>
              <x14:axisColor rgb="FF000000"/>
            </x14:dataBar>
          </x14:cfRule>
          <xm:sqref>D35:D42</xm:sqref>
        </x14:conditionalFormatting>
        <x14:conditionalFormatting xmlns:xm="http://schemas.microsoft.com/office/excel/2006/main">
          <x14:cfRule type="dataBar" id="{086A178C-3C4D-4323-B452-F18D746DAED4}">
            <x14:dataBar minLength="0" maxLength="100" border="1" negativeBarBorderColorSameAsPositive="0">
              <x14:cfvo type="autoMin"/>
              <x14:cfvo type="autoMax"/>
              <x14:borderColor rgb="FF638EC6"/>
              <x14:negativeFillColor rgb="FFFF0000"/>
              <x14:negativeBorderColor rgb="FFFF0000"/>
              <x14:axisColor rgb="FF000000"/>
            </x14:dataBar>
          </x14:cfRule>
          <xm:sqref>B35:B42</xm:sqref>
        </x14:conditionalFormatting>
        <x14:conditionalFormatting xmlns:xm="http://schemas.microsoft.com/office/excel/2006/main">
          <x14:cfRule type="dataBar" id="{F98D87B9-679F-4DAB-8C08-2DF58A6F29BD}">
            <x14:dataBar minLength="0" maxLength="100" border="1" negativeBarBorderColorSameAsPositive="0">
              <x14:cfvo type="autoMin"/>
              <x14:cfvo type="autoMax"/>
              <x14:borderColor rgb="FF638EC6"/>
              <x14:negativeFillColor rgb="FFFF0000"/>
              <x14:negativeBorderColor rgb="FFFF0000"/>
              <x14:axisColor rgb="FF000000"/>
            </x14:dataBar>
          </x14:cfRule>
          <xm:sqref>C35:C42</xm:sqref>
        </x14:conditionalFormatting>
        <x14:conditionalFormatting xmlns:xm="http://schemas.microsoft.com/office/excel/2006/main">
          <x14:cfRule type="dataBar" id="{149A3849-E410-49AE-983E-8DB8B7B5546F}">
            <x14:dataBar minLength="0" maxLength="100" border="1" negativeBarBorderColorSameAsPositive="0">
              <x14:cfvo type="autoMin"/>
              <x14:cfvo type="autoMax"/>
              <x14:borderColor rgb="FF638EC6"/>
              <x14:negativeFillColor rgb="FFFF0000"/>
              <x14:negativeBorderColor rgb="FFFF0000"/>
              <x14:axisColor rgb="FF000000"/>
            </x14:dataBar>
          </x14:cfRule>
          <xm:sqref>E35:E42</xm:sqref>
        </x14:conditionalFormatting>
        <x14:conditionalFormatting xmlns:xm="http://schemas.microsoft.com/office/excel/2006/main">
          <x14:cfRule type="dataBar" id="{DBA36875-E78B-4D1E-BB22-EDEB816D54B7}">
            <x14:dataBar minLength="0" maxLength="100" border="1" negativeBarBorderColorSameAsPositive="0">
              <x14:cfvo type="autoMin"/>
              <x14:cfvo type="autoMax"/>
              <x14:borderColor rgb="FF638EC6"/>
              <x14:negativeFillColor rgb="FFFF0000"/>
              <x14:negativeBorderColor rgb="FFFF0000"/>
              <x14:axisColor rgb="FF000000"/>
            </x14:dataBar>
          </x14:cfRule>
          <xm:sqref>F35:F42</xm:sqref>
        </x14:conditionalFormatting>
        <x14:conditionalFormatting xmlns:xm="http://schemas.microsoft.com/office/excel/2006/main">
          <x14:cfRule type="dataBar" id="{9E62FE3C-C57B-4A60-951F-B3195111A386}">
            <x14:dataBar minLength="0" maxLength="100" border="1" negativeBarBorderColorSameAsPositive="0">
              <x14:cfvo type="autoMin"/>
              <x14:cfvo type="autoMax"/>
              <x14:borderColor rgb="FF638EC6"/>
              <x14:negativeFillColor rgb="FFFF0000"/>
              <x14:negativeBorderColor rgb="FFFF0000"/>
              <x14:axisColor rgb="FF000000"/>
            </x14:dataBar>
          </x14:cfRule>
          <xm:sqref>G35:G42</xm:sqref>
        </x14:conditionalFormatting>
        <x14:conditionalFormatting xmlns:xm="http://schemas.microsoft.com/office/excel/2006/main">
          <x14:cfRule type="dataBar" id="{235B4614-D392-4419-9A68-9CB954762069}">
            <x14:dataBar minLength="0" maxLength="100" border="1" negativeBarBorderColorSameAsPositive="0">
              <x14:cfvo type="autoMin"/>
              <x14:cfvo type="autoMax"/>
              <x14:borderColor rgb="FF638EC6"/>
              <x14:negativeFillColor rgb="FFFF0000"/>
              <x14:negativeBorderColor rgb="FFFF0000"/>
              <x14:axisColor rgb="FF000000"/>
            </x14:dataBar>
          </x14:cfRule>
          <xm:sqref>H35:H42</xm:sqref>
        </x14:conditionalFormatting>
        <x14:conditionalFormatting xmlns:xm="http://schemas.microsoft.com/office/excel/2006/main">
          <x14:cfRule type="dataBar" id="{460CCCFD-E86A-415E-902A-A4E55C875605}">
            <x14:dataBar minLength="0" maxLength="100" border="1" negativeBarBorderColorSameAsPositive="0">
              <x14:cfvo type="autoMin"/>
              <x14:cfvo type="autoMax"/>
              <x14:borderColor rgb="FF638EC6"/>
              <x14:negativeFillColor rgb="FFFF0000"/>
              <x14:negativeBorderColor rgb="FFFF0000"/>
              <x14:axisColor rgb="FF000000"/>
            </x14:dataBar>
          </x14:cfRule>
          <xm:sqref>I35:I42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9"/>
  <sheetViews>
    <sheetView topLeftCell="A13" workbookViewId="0">
      <selection activeCell="I38" sqref="I38"/>
    </sheetView>
  </sheetViews>
  <sheetFormatPr defaultRowHeight="15" x14ac:dyDescent="0.25"/>
  <cols>
    <col min="2" max="13" width="17" customWidth="1"/>
  </cols>
  <sheetData>
    <row r="1" spans="1:17" x14ac:dyDescent="0.25">
      <c r="A1" t="s">
        <v>1</v>
      </c>
      <c r="B1" t="s">
        <v>634</v>
      </c>
      <c r="C1" t="s">
        <v>638</v>
      </c>
      <c r="D1" t="s">
        <v>271</v>
      </c>
      <c r="E1" t="s">
        <v>3525</v>
      </c>
      <c r="F1" t="s">
        <v>70</v>
      </c>
      <c r="G1" t="s">
        <v>2267</v>
      </c>
      <c r="H1" t="s">
        <v>3528</v>
      </c>
      <c r="I1" t="s">
        <v>3062</v>
      </c>
      <c r="J1" t="s">
        <v>3526</v>
      </c>
      <c r="K1" t="s">
        <v>3527</v>
      </c>
      <c r="L1" t="s">
        <v>294</v>
      </c>
      <c r="Q1" s="328"/>
    </row>
    <row r="2" spans="1:17" x14ac:dyDescent="0.25">
      <c r="A2" t="s">
        <v>3544</v>
      </c>
      <c r="B2" s="324">
        <f t="shared" ref="B2:L2" si="0">COUNTIFS($A$53:$A$109,B$1,$E$53:$E$109,"&gt;=11",$E$53:$E$109,"&lt;24")</f>
        <v>3</v>
      </c>
      <c r="C2" s="324">
        <f t="shared" si="0"/>
        <v>1</v>
      </c>
      <c r="D2" s="324">
        <f t="shared" si="0"/>
        <v>3</v>
      </c>
      <c r="E2" s="324">
        <f t="shared" si="0"/>
        <v>4</v>
      </c>
      <c r="F2" s="324">
        <f t="shared" si="0"/>
        <v>2</v>
      </c>
      <c r="G2" s="324">
        <f t="shared" si="0"/>
        <v>3</v>
      </c>
      <c r="H2" s="324">
        <f t="shared" si="0"/>
        <v>2</v>
      </c>
      <c r="I2" s="324">
        <f t="shared" si="0"/>
        <v>1</v>
      </c>
      <c r="J2" s="324">
        <f t="shared" si="0"/>
        <v>1</v>
      </c>
      <c r="K2" s="324">
        <f t="shared" si="0"/>
        <v>1</v>
      </c>
      <c r="L2" s="324">
        <f t="shared" si="0"/>
        <v>2</v>
      </c>
      <c r="Q2" s="328"/>
    </row>
    <row r="3" spans="1:17" x14ac:dyDescent="0.25">
      <c r="A3" t="s">
        <v>3533</v>
      </c>
      <c r="B3" s="324">
        <f t="shared" ref="B3:L3" si="1">COUNTIFS($A$53:$A$109,B$1,$E$53:$E$109,"&gt;=24",$E$53:$E$109,"&lt;50")</f>
        <v>0</v>
      </c>
      <c r="C3" s="324">
        <f t="shared" si="1"/>
        <v>0</v>
      </c>
      <c r="D3" s="324">
        <f t="shared" si="1"/>
        <v>0</v>
      </c>
      <c r="E3" s="324">
        <f t="shared" si="1"/>
        <v>2</v>
      </c>
      <c r="F3" s="324">
        <f t="shared" si="1"/>
        <v>1</v>
      </c>
      <c r="G3" s="324">
        <f t="shared" si="1"/>
        <v>0</v>
      </c>
      <c r="H3" s="324">
        <f t="shared" si="1"/>
        <v>0</v>
      </c>
      <c r="I3" s="324">
        <f t="shared" si="1"/>
        <v>2</v>
      </c>
      <c r="J3" s="324">
        <f t="shared" si="1"/>
        <v>0</v>
      </c>
      <c r="K3" s="324">
        <f t="shared" si="1"/>
        <v>0</v>
      </c>
      <c r="L3" s="324">
        <f t="shared" si="1"/>
        <v>0</v>
      </c>
      <c r="Q3" s="328"/>
    </row>
    <row r="4" spans="1:17" x14ac:dyDescent="0.25">
      <c r="A4" t="s">
        <v>3545</v>
      </c>
      <c r="B4" s="324">
        <f t="shared" ref="B4:L4" si="2">COUNTIFS($A$53:$A$109,B$1,$E$53:$E$109,"&gt;=50",$E$53:$E$109,"&lt;100")</f>
        <v>3</v>
      </c>
      <c r="C4" s="324">
        <f t="shared" si="2"/>
        <v>0</v>
      </c>
      <c r="D4" s="324">
        <f t="shared" si="2"/>
        <v>1</v>
      </c>
      <c r="E4" s="324">
        <f t="shared" si="2"/>
        <v>0</v>
      </c>
      <c r="F4" s="324">
        <f t="shared" si="2"/>
        <v>0</v>
      </c>
      <c r="G4" s="324">
        <f t="shared" si="2"/>
        <v>0</v>
      </c>
      <c r="H4" s="324">
        <f t="shared" si="2"/>
        <v>0</v>
      </c>
      <c r="I4" s="324">
        <f t="shared" si="2"/>
        <v>0</v>
      </c>
      <c r="J4" s="324">
        <f t="shared" si="2"/>
        <v>0</v>
      </c>
      <c r="K4" s="324">
        <f t="shared" si="2"/>
        <v>0</v>
      </c>
      <c r="L4" s="324">
        <f t="shared" si="2"/>
        <v>0</v>
      </c>
      <c r="Q4" s="328"/>
    </row>
    <row r="5" spans="1:17" x14ac:dyDescent="0.25">
      <c r="A5" t="s">
        <v>3534</v>
      </c>
      <c r="B5" s="324">
        <f t="shared" ref="B5:L5" si="3">COUNTIFS($A$53:$A$109,B$1,$E$53:$E$109,"&gt;=100",$E$53:$E$109,"&lt;200")</f>
        <v>0</v>
      </c>
      <c r="C5" s="324">
        <f t="shared" si="3"/>
        <v>0</v>
      </c>
      <c r="D5" s="324">
        <f t="shared" si="3"/>
        <v>0</v>
      </c>
      <c r="E5" s="324">
        <f t="shared" si="3"/>
        <v>1</v>
      </c>
      <c r="F5" s="324">
        <f t="shared" si="3"/>
        <v>0</v>
      </c>
      <c r="G5" s="324">
        <f t="shared" si="3"/>
        <v>0</v>
      </c>
      <c r="H5" s="324">
        <f t="shared" si="3"/>
        <v>0</v>
      </c>
      <c r="I5" s="324">
        <f t="shared" si="3"/>
        <v>0</v>
      </c>
      <c r="J5" s="324">
        <f t="shared" si="3"/>
        <v>0</v>
      </c>
      <c r="K5" s="324">
        <f t="shared" si="3"/>
        <v>0</v>
      </c>
      <c r="L5" s="324">
        <f t="shared" si="3"/>
        <v>0</v>
      </c>
      <c r="Q5" s="328"/>
    </row>
    <row r="6" spans="1:17" x14ac:dyDescent="0.25">
      <c r="A6" t="s">
        <v>3535</v>
      </c>
      <c r="B6" s="324">
        <f t="shared" ref="B6:L6" si="4">COUNTIFS($A$53:$A$109,B$1,$E$53:$E$109,"&gt;=200")</f>
        <v>2</v>
      </c>
      <c r="C6" s="324">
        <f t="shared" si="4"/>
        <v>1</v>
      </c>
      <c r="D6" s="324">
        <f t="shared" si="4"/>
        <v>0</v>
      </c>
      <c r="E6" s="324">
        <f t="shared" si="4"/>
        <v>0</v>
      </c>
      <c r="F6" s="324">
        <f t="shared" si="4"/>
        <v>0</v>
      </c>
      <c r="G6" s="324">
        <f t="shared" si="4"/>
        <v>0</v>
      </c>
      <c r="H6" s="324">
        <f t="shared" si="4"/>
        <v>0</v>
      </c>
      <c r="I6" s="324">
        <f t="shared" si="4"/>
        <v>0</v>
      </c>
      <c r="J6" s="324">
        <f t="shared" si="4"/>
        <v>0</v>
      </c>
      <c r="K6" s="324">
        <f t="shared" si="4"/>
        <v>0</v>
      </c>
      <c r="L6" s="324">
        <f t="shared" si="4"/>
        <v>0</v>
      </c>
      <c r="Q6" s="328"/>
    </row>
    <row r="7" spans="1:17" x14ac:dyDescent="0.25">
      <c r="B7">
        <f>SUM(B2:B6)</f>
        <v>8</v>
      </c>
      <c r="C7">
        <f t="shared" ref="C7:E7" si="5">SUM(C2:C6)</f>
        <v>2</v>
      </c>
      <c r="D7">
        <f t="shared" si="5"/>
        <v>4</v>
      </c>
      <c r="E7">
        <f t="shared" si="5"/>
        <v>7</v>
      </c>
      <c r="F7">
        <f t="shared" ref="F7:L7" si="6">SUM(F2:F6)</f>
        <v>3</v>
      </c>
      <c r="G7">
        <f t="shared" si="6"/>
        <v>3</v>
      </c>
      <c r="H7">
        <f t="shared" si="6"/>
        <v>2</v>
      </c>
      <c r="I7">
        <f t="shared" si="6"/>
        <v>3</v>
      </c>
      <c r="J7">
        <f t="shared" si="6"/>
        <v>1</v>
      </c>
      <c r="K7">
        <f t="shared" si="6"/>
        <v>1</v>
      </c>
      <c r="L7">
        <f t="shared" si="6"/>
        <v>2</v>
      </c>
    </row>
    <row r="9" spans="1:17" x14ac:dyDescent="0.25">
      <c r="A9" t="s">
        <v>3529</v>
      </c>
      <c r="B9" s="328" t="s">
        <v>106</v>
      </c>
      <c r="C9" s="328" t="s">
        <v>217</v>
      </c>
      <c r="D9" s="328" t="s">
        <v>97</v>
      </c>
      <c r="E9" s="328" t="s">
        <v>82</v>
      </c>
      <c r="F9" s="328" t="s">
        <v>133</v>
      </c>
    </row>
    <row r="10" spans="1:17" x14ac:dyDescent="0.25">
      <c r="A10" t="s">
        <v>3544</v>
      </c>
      <c r="B10" s="324">
        <f>COUNTIFS($C$53:$C$109,B$9,$E$53:$E$109,"&gt;=11",$E$53:$E$109,"&lt;24")</f>
        <v>13</v>
      </c>
      <c r="C10" s="324">
        <f>COUNTIFS($C$53:$C$109,C$9,$E$53:$E$109,"&gt;=11",$E$53:$E$109,"&lt;24")</f>
        <v>5</v>
      </c>
      <c r="D10" s="324">
        <f>COUNTIFS($C$53:$C$109,D$9,$E$53:$E$109,"&gt;=11",$E$53:$E$109,"&lt;24")</f>
        <v>1</v>
      </c>
      <c r="E10" s="324">
        <f>COUNTIFS($C$53:$C$109,E$9,$E$53:$E$109,"&gt;=11",$E$53:$E$109,"&lt;24")</f>
        <v>5</v>
      </c>
      <c r="F10" s="324">
        <f>COUNTIFS($C$53:$C$109,F$9,$E$53:$E$109,"&gt;=11",$E$53:$E$109,"&lt;24")</f>
        <v>1</v>
      </c>
    </row>
    <row r="11" spans="1:17" x14ac:dyDescent="0.25">
      <c r="A11" t="s">
        <v>3533</v>
      </c>
      <c r="B11" s="324">
        <f>COUNTIFS($C$53:$C$109,B$9,$E$53:$E$109,"&gt;=24",$E$53:$E$109,"&lt;50")</f>
        <v>2</v>
      </c>
      <c r="C11" s="324">
        <f>COUNTIFS($C$53:$C$109,C$9,$E$53:$E$109,"&gt;=24",$E$53:$E$109,"&lt;50")</f>
        <v>0</v>
      </c>
      <c r="D11" s="324">
        <f>COUNTIFS($C$53:$C$109,D$9,$E$53:$E$109,"&gt;=24",$E$53:$E$109,"&lt;50")</f>
        <v>2</v>
      </c>
      <c r="E11" s="324">
        <f>COUNTIFS($C$53:$C$109,E$9,$E$53:$E$109,"&gt;=24",$E$53:$E$109,"&lt;50")</f>
        <v>1</v>
      </c>
      <c r="F11" s="324">
        <f>COUNTIFS($C$53:$C$109,F$9,$E$53:$E$109,"&gt;=24",$E$53:$E$109,"&lt;50")</f>
        <v>0</v>
      </c>
    </row>
    <row r="12" spans="1:17" x14ac:dyDescent="0.25">
      <c r="A12" t="s">
        <v>3545</v>
      </c>
      <c r="B12" s="324">
        <f>COUNTIFS($C$53:$C$109,B$9,$E$53:$E$109,"&gt;=50",$E$53:$E$109,"&lt;100")</f>
        <v>1</v>
      </c>
      <c r="C12" s="324">
        <f>COUNTIFS($C$53:$C$109,C$9,$E$53:$E$109,"&gt;=50",$E$53:$E$109,"&lt;100")</f>
        <v>3</v>
      </c>
      <c r="D12" s="324">
        <f>COUNTIFS($C$53:$C$109,D$9,$E$53:$E$109,"&gt;=50",$E$53:$E$109,"&lt;100")</f>
        <v>0</v>
      </c>
      <c r="E12" s="324">
        <f>COUNTIFS($C$53:$C$109,E$9,$E$53:$E$109,"&gt;=50",$E$53:$E$109,"&lt;100")</f>
        <v>0</v>
      </c>
      <c r="F12" s="324">
        <f>COUNTIFS($C$53:$C$109,F$9,$E$53:$E$109,"&gt;=50",$E$53:$E$109,"&lt;100")</f>
        <v>0</v>
      </c>
    </row>
    <row r="13" spans="1:17" x14ac:dyDescent="0.25">
      <c r="A13" t="s">
        <v>3534</v>
      </c>
      <c r="B13" s="324">
        <f>COUNTIFS($C$53:$C$109,B$9,$E$53:$E$109,"&gt;=100",$E$53:$E$109,"&lt;200")</f>
        <v>1</v>
      </c>
      <c r="C13" s="324">
        <f>COUNTIFS($C$53:$C$109,C$9,$E$53:$E$109,"&gt;=100",$E$53:$E$109,"&lt;200")</f>
        <v>0</v>
      </c>
      <c r="D13" s="324">
        <f>COUNTIFS($C$53:$C$109,D$9,$E$53:$E$109,"&gt;=100",$E$53:$E$109,"&lt;200")</f>
        <v>0</v>
      </c>
      <c r="E13" s="324">
        <f>COUNTIFS($C$53:$C$109,E$9,$E$53:$E$109,"&gt;=100",$E$53:$E$109,"&lt;200")</f>
        <v>0</v>
      </c>
      <c r="F13" s="324">
        <f>COUNTIFS($C$53:$C$109,F$9,$E$53:$E$109,"&gt;=100",$E$53:$E$109,"&lt;200")</f>
        <v>0</v>
      </c>
    </row>
    <row r="14" spans="1:17" x14ac:dyDescent="0.25">
      <c r="A14" t="s">
        <v>3535</v>
      </c>
      <c r="B14" s="324">
        <f>COUNTIFS($C$53:$C$109,B$9,$E$53:$E$109,"&gt;=200")</f>
        <v>1</v>
      </c>
      <c r="C14" s="324">
        <f>COUNTIFS($C$53:$C$109,C$9,$E$53:$E$109,"&gt;=200")</f>
        <v>1</v>
      </c>
      <c r="D14" s="324">
        <f>COUNTIFS($C$53:$C$109,D$9,$E$53:$E$109,"&gt;=200")</f>
        <v>1</v>
      </c>
      <c r="E14" s="324">
        <f>COUNTIFS($C$53:$C$109,E$9,$E$53:$E$109,"&gt;=200")</f>
        <v>0</v>
      </c>
      <c r="F14" s="324">
        <f>COUNTIFS($C$53:$C$109,F$9,$E$53:$E$109,"&gt;=200")</f>
        <v>0</v>
      </c>
    </row>
    <row r="15" spans="1:17" x14ac:dyDescent="0.25">
      <c r="B15">
        <f>SUM(B10:B14)</f>
        <v>18</v>
      </c>
      <c r="C15">
        <f t="shared" ref="C15:E15" si="7">SUM(C10:C14)</f>
        <v>9</v>
      </c>
      <c r="D15">
        <f t="shared" si="7"/>
        <v>4</v>
      </c>
      <c r="E15">
        <f t="shared" si="7"/>
        <v>6</v>
      </c>
      <c r="F15">
        <f>SUM(F10:F14)</f>
        <v>1</v>
      </c>
    </row>
    <row r="17" spans="1:4" x14ac:dyDescent="0.25">
      <c r="A17" t="s">
        <v>1</v>
      </c>
      <c r="B17" t="s">
        <v>96</v>
      </c>
      <c r="C17" t="s">
        <v>147</v>
      </c>
      <c r="D17" t="s">
        <v>81</v>
      </c>
    </row>
    <row r="18" spans="1:4" x14ac:dyDescent="0.25">
      <c r="A18" t="s">
        <v>3544</v>
      </c>
      <c r="B18" s="324">
        <f>COUNTIFS($D$53:$D$109,B$17,$E$53:$E$109,"&gt;=11",$E$53:$E$109,"&lt;24")</f>
        <v>5</v>
      </c>
      <c r="C18" s="324">
        <f>COUNTIFS($D$53:$D$109,C$17,$E$53:$E$109,"&gt;=11",$E$53:$E$109,"&lt;24")</f>
        <v>7</v>
      </c>
      <c r="D18" s="324">
        <f>COUNTIFS($D$53:$D$109,D$17,$E$53:$E$109,"&gt;=11",$E$53:$E$109,"&lt;24")</f>
        <v>13</v>
      </c>
    </row>
    <row r="19" spans="1:4" x14ac:dyDescent="0.25">
      <c r="A19" t="s">
        <v>3533</v>
      </c>
      <c r="B19" s="324">
        <f>COUNTIFS($D$53:$D$109,B$17,$E$53:$E$109,"&gt;=24",$E$53:$E$109,"&lt;50")</f>
        <v>2</v>
      </c>
      <c r="C19" s="324">
        <f>COUNTIFS($D$53:$D$109,C$17,$E$53:$E$109,"&gt;=24",$E$53:$E$109,"&lt;50")</f>
        <v>1</v>
      </c>
      <c r="D19" s="324">
        <f>COUNTIFS($D$53:$D$109,D$17,$E$53:$E$109,"&gt;=24",$E$53:$E$109,"&lt;50")</f>
        <v>2</v>
      </c>
    </row>
    <row r="20" spans="1:4" x14ac:dyDescent="0.25">
      <c r="A20" t="s">
        <v>3545</v>
      </c>
      <c r="B20" s="324">
        <f>COUNTIFS($D$53:$D$109,B$17,$E$53:$E$109,"&gt;=50",$E$53:$E$109,"&lt;100")</f>
        <v>0</v>
      </c>
      <c r="C20" s="324">
        <f>COUNTIFS($D$53:$D$109,C$17,$E$53:$E$109,"&gt;=50",$E$53:$E$109,"&lt;100")</f>
        <v>0</v>
      </c>
      <c r="D20" s="324">
        <f>COUNTIFS($D$53:$D$109,D$17,$E$53:$E$109,"&gt;=50",$E$53:$E$109,"&lt;100")</f>
        <v>4</v>
      </c>
    </row>
    <row r="21" spans="1:4" x14ac:dyDescent="0.25">
      <c r="A21" t="s">
        <v>3534</v>
      </c>
      <c r="B21" s="324">
        <f>COUNTIFS($D$53:$D$109,B$17,$E$53:$E$109,"&gt;=100",$E$53:$E$109,"&lt;200")</f>
        <v>0</v>
      </c>
      <c r="C21" s="324">
        <f>COUNTIFS($D$53:$D$109,C$17,$E$53:$E$109,"&gt;=100",$E$53:$E$109,"&lt;200")</f>
        <v>0</v>
      </c>
      <c r="D21" s="324">
        <f>COUNTIFS($D$53:$D$109,D$17,$E$53:$E$109,"&gt;=100",$E$53:$E$109,"&lt;200")</f>
        <v>1</v>
      </c>
    </row>
    <row r="22" spans="1:4" x14ac:dyDescent="0.25">
      <c r="A22" t="s">
        <v>3535</v>
      </c>
      <c r="B22" s="324">
        <f>COUNTIFS($D$53:$D$109,B$17,$E$53:$E$109,"&gt;=200")</f>
        <v>1</v>
      </c>
      <c r="C22" s="324">
        <f>COUNTIFS($D$53:$D$109,C$17,$E$53:$E$109,"&gt;=200")</f>
        <v>0</v>
      </c>
      <c r="D22" s="324">
        <f>COUNTIFS($D$53:$D$109,D$17,$E$53:$E$109,"&gt;=200")</f>
        <v>2</v>
      </c>
    </row>
    <row r="23" spans="1:4" x14ac:dyDescent="0.25">
      <c r="B23">
        <f>SUM(B18:B22)</f>
        <v>8</v>
      </c>
      <c r="C23">
        <f t="shared" ref="C23" si="8">SUM(C18:C22)</f>
        <v>8</v>
      </c>
      <c r="D23">
        <f t="shared" ref="D23" si="9">SUM(D18:D22)</f>
        <v>22</v>
      </c>
    </row>
    <row r="25" spans="1:4" x14ac:dyDescent="0.25">
      <c r="A25" t="s">
        <v>3536</v>
      </c>
      <c r="B25">
        <v>5</v>
      </c>
      <c r="C25">
        <v>10</v>
      </c>
      <c r="D25">
        <v>40</v>
      </c>
    </row>
    <row r="26" spans="1:4" x14ac:dyDescent="0.25">
      <c r="A26" t="s">
        <v>3544</v>
      </c>
      <c r="B26" s="324">
        <f>COUNTIFS($G$53:$G$109,B$25,$E$53:$E$109,"&gt;=11",$E$53:$E$109,"&lt;24")</f>
        <v>14</v>
      </c>
      <c r="C26" s="324">
        <f>COUNTIFS($G$53:$G$109,C$25,$E$53:$E$109,"&gt;=11",$E$53:$E$109,"&lt;24")</f>
        <v>4</v>
      </c>
      <c r="D26" s="324">
        <f>COUNTIFS($G$53:$G$109,D$25,$E$53:$E$109,"&gt;=11",$E$53:$E$109,"&lt;24")</f>
        <v>7</v>
      </c>
    </row>
    <row r="27" spans="1:4" x14ac:dyDescent="0.25">
      <c r="A27" t="s">
        <v>3533</v>
      </c>
      <c r="B27" s="324">
        <f>COUNTIFS($G$53:$G$109,B$25,$E$53:$E$109,"&gt;=24",$E$53:$E$109,"&lt;50")</f>
        <v>3</v>
      </c>
      <c r="C27" s="324">
        <f>COUNTIFS($G$53:$G$109,C$25,$E$53:$E$109,"&gt;=24",$E$53:$E$109,"&lt;50")</f>
        <v>0</v>
      </c>
      <c r="D27" s="324">
        <f>COUNTIFS($G$53:$G$109,D$25,$E$53:$E$109,"&gt;=24",$E$53:$E$109,"&lt;50")</f>
        <v>2</v>
      </c>
    </row>
    <row r="28" spans="1:4" x14ac:dyDescent="0.25">
      <c r="A28" t="s">
        <v>3545</v>
      </c>
      <c r="B28" s="324">
        <f>COUNTIFS($G$53:$G$109,B$25,$E$53:$E$109,"&gt;=50",$E$53:$E$109,"&lt;100")</f>
        <v>1</v>
      </c>
      <c r="C28" s="324">
        <f>COUNTIFS($G$53:$G$109,C$25,$E$53:$E$109,"&gt;=50",$E$53:$E$109,"&lt;100")</f>
        <v>0</v>
      </c>
      <c r="D28" s="324">
        <f>COUNTIFS($G$53:$G$109,D$25,$E$53:$E$109,"&gt;=50",$E$53:$E$109,"&lt;100")</f>
        <v>3</v>
      </c>
    </row>
    <row r="29" spans="1:4" x14ac:dyDescent="0.25">
      <c r="A29" t="s">
        <v>3534</v>
      </c>
      <c r="B29" s="324">
        <f>COUNTIFS($G$53:$G$109,B$25,$E$53:$E$109,"&gt;=100",$E$53:$E$109,"&lt;200")</f>
        <v>0</v>
      </c>
      <c r="C29" s="324">
        <f>COUNTIFS($G$53:$G$109,C$25,$E$53:$E$109,"&gt;=100",$E$53:$E$109,"&lt;200")</f>
        <v>1</v>
      </c>
      <c r="D29" s="324">
        <f>COUNTIFS($G$53:$G$109,D$25,$E$53:$E$109,"&gt;=100",$E$53:$E$109,"&lt;200")</f>
        <v>0</v>
      </c>
    </row>
    <row r="30" spans="1:4" x14ac:dyDescent="0.25">
      <c r="A30" t="s">
        <v>3535</v>
      </c>
      <c r="B30" s="324">
        <f>COUNTIFS($G$53:$G$109,B$25,$E$53:$E$109,"&gt;=200")</f>
        <v>0</v>
      </c>
      <c r="C30" s="324">
        <f>COUNTIFS($G$53:$G$109,C$25,$E$53:$E$109,"&gt;=200")</f>
        <v>0</v>
      </c>
      <c r="D30" s="324">
        <f>COUNTIFS($G$53:$G$109,D$25,$E$53:$E$109,"&gt;=200")</f>
        <v>3</v>
      </c>
    </row>
    <row r="31" spans="1:4" x14ac:dyDescent="0.25">
      <c r="B31">
        <f>SUM(B26:B30)</f>
        <v>18</v>
      </c>
      <c r="C31">
        <f t="shared" ref="C31" si="10">SUM(C26:C30)</f>
        <v>5</v>
      </c>
      <c r="D31">
        <f t="shared" ref="D31" si="11">SUM(D26:D30)</f>
        <v>15</v>
      </c>
    </row>
    <row r="33" spans="1:6" x14ac:dyDescent="0.25">
      <c r="A33" t="s">
        <v>3531</v>
      </c>
      <c r="B33" t="s">
        <v>3537</v>
      </c>
      <c r="C33" t="s">
        <v>3538</v>
      </c>
      <c r="D33" t="s">
        <v>3542</v>
      </c>
      <c r="E33" t="s">
        <v>3543</v>
      </c>
    </row>
    <row r="34" spans="1:6" x14ac:dyDescent="0.25">
      <c r="A34" t="s">
        <v>3544</v>
      </c>
      <c r="B34" s="324">
        <f>COUNTIFS($F$53:$F$109,"&lt;25000",$E$53:$E$109,"&lt;24",$E$53:$E$109,"&gt;=11")</f>
        <v>12</v>
      </c>
      <c r="C34" s="324">
        <f>COUNTIFS($F$53:$F$109,"&gt;=25000",$F$53:$F$109,"&lt;100000",$E$53:$E$109,"&gt;=11",$E$53:$E$109,"&lt;24")</f>
        <v>7</v>
      </c>
      <c r="D34" s="324">
        <f>COUNTIFS($F$53:$F$109,"&gt;=100000",$F$53:$F$109,"&lt;1000000",$E$53:$E$109,"&gt;=11",$E$53:$E$109,"&lt;24")</f>
        <v>5</v>
      </c>
      <c r="E34" s="324">
        <f>COUNTIFS($F$53:$F$109,"&gt;=1000000",$E$53:$E$109,"&gt;=11",$E$53:$E$109,"&lt;24")</f>
        <v>1</v>
      </c>
    </row>
    <row r="35" spans="1:6" x14ac:dyDescent="0.25">
      <c r="A35" t="s">
        <v>3533</v>
      </c>
      <c r="B35" s="324">
        <f>COUNTIFS($F$53:$F$109,"&lt;25000",$E$53:$E$109,"&lt;50",$E$53:$E$109,"&gt;=24")</f>
        <v>3</v>
      </c>
      <c r="C35" s="324">
        <f>COUNTIFS($F$53:$F$109,"&gt;=25000",$F$53:$F$109,"&lt;100000",$E$53:$E$109,"&gt;=24",$E$53:$E$109,"&lt;50")</f>
        <v>1</v>
      </c>
      <c r="D35" s="324">
        <f>COUNTIFS($F$53:$F$109,"&gt;=100000",$F$53:$F$109,"&lt;1000000",$E$53:$E$109,"&gt;=24",$E$53:$E$109,"&lt;50")</f>
        <v>1</v>
      </c>
      <c r="E35" s="324">
        <f>COUNTIFS($F$53:$F$109,"&gt;=1000000",$E$53:$E$109,"&gt;=24",$E$53:$E$109,"&lt;50")</f>
        <v>0</v>
      </c>
    </row>
    <row r="36" spans="1:6" x14ac:dyDescent="0.25">
      <c r="A36" t="s">
        <v>3545</v>
      </c>
      <c r="B36" s="324">
        <f>COUNTIFS($F$53:$F$109,"&lt;25000",$E$53:$E$109,"&lt;100",$E$53:$E$109,"&gt;=50")</f>
        <v>1</v>
      </c>
      <c r="C36" s="324">
        <f>COUNTIFS($F$53:$F$109,"&gt;=25000",$F$53:$F$109,"&lt;100000",$E$53:$E$109,"&gt;=50",$E$53:$E$109,"&lt;100")</f>
        <v>0</v>
      </c>
      <c r="D36" s="324">
        <f>COUNTIFS($F$53:$F$109,"&gt;=100000",$F$53:$F$109,"&lt;1000000",$E$53:$E$109,"&gt;=50",$E$53:$E$109,"&lt;100")</f>
        <v>1</v>
      </c>
      <c r="E36" s="324">
        <f>COUNTIFS($F$53:$F$109,"&gt;=1000000",$E$53:$E$109,"&gt;=50",$E$53:$E$109,"&lt;100")</f>
        <v>2</v>
      </c>
    </row>
    <row r="37" spans="1:6" x14ac:dyDescent="0.25">
      <c r="A37" t="s">
        <v>3534</v>
      </c>
      <c r="B37" s="324">
        <f>COUNTIFS($F$53:$F$109,"&lt;25000",$E$53:$E$109,"&lt;200",$E$53:$E$109,"&gt;=100")</f>
        <v>1</v>
      </c>
      <c r="C37" s="324">
        <f>COUNTIFS($F$53:$F$109,"&gt;=25000",$F$53:$F$109,"&lt;100000",$E$53:$E$109,"&gt;=100",$E$53:$E$109,"&lt;200")</f>
        <v>0</v>
      </c>
      <c r="D37" s="324">
        <f>COUNTIFS($F$53:$F$109,"&gt;=100000",$F$53:$F$109,"&lt;100000",$E$53:$E$109,"&gt;=100",$E$53:$E$109,"&lt;200")</f>
        <v>0</v>
      </c>
      <c r="E37" s="324">
        <f>COUNTIFS($F$53:$F$109,"&gt;=1000000",$E$53:$E$109,"&gt;=100",$E$53:$E$109,"&lt;200")</f>
        <v>0</v>
      </c>
    </row>
    <row r="38" spans="1:6" x14ac:dyDescent="0.25">
      <c r="A38" t="s">
        <v>3535</v>
      </c>
      <c r="B38" s="324">
        <f>COUNTIFS($F$53:$F$109,"&lt;25000",$E$53:$E$109,"&gt;=200")</f>
        <v>0</v>
      </c>
      <c r="C38" s="324">
        <f>COUNTIFS($F$53:$F$109,"&gt;=25000",$F$53:$F$109,"&lt;100000",$E$53:$E$109,"&gt;=200")</f>
        <v>1</v>
      </c>
      <c r="D38" s="324">
        <f>COUNTIFS($F$53:$F$109,"&gt;=100000",$F$53:$F$109,"&lt;1000000",$E$53:$E$109,"&gt;=200")</f>
        <v>2</v>
      </c>
      <c r="E38" s="324">
        <f>COUNTIFS($F$53:$F$109,"&gt;=1000000",$E$53:$E$109,"&gt;=200")</f>
        <v>0</v>
      </c>
    </row>
    <row r="39" spans="1:6" x14ac:dyDescent="0.25">
      <c r="B39">
        <f>SUM(B34:B38)</f>
        <v>17</v>
      </c>
      <c r="C39">
        <f t="shared" ref="C39:E39" si="12">SUM(C34:C38)</f>
        <v>9</v>
      </c>
      <c r="D39">
        <f t="shared" si="12"/>
        <v>9</v>
      </c>
      <c r="E39">
        <f t="shared" si="12"/>
        <v>3</v>
      </c>
    </row>
    <row r="41" spans="1:6" x14ac:dyDescent="0.25">
      <c r="A41" t="s">
        <v>3541</v>
      </c>
      <c r="B41" s="325" t="s">
        <v>94</v>
      </c>
      <c r="C41" s="325" t="s">
        <v>79</v>
      </c>
      <c r="D41" s="325" t="s">
        <v>206</v>
      </c>
      <c r="E41" s="325" t="s">
        <v>197</v>
      </c>
    </row>
    <row r="42" spans="1:6" x14ac:dyDescent="0.25">
      <c r="A42" t="s">
        <v>3544</v>
      </c>
      <c r="B42" s="324">
        <f>COUNTIFS($H$53:$H$109,B$41,$E$53:$E$109,"&lt;24",$E$53:$E$109,"&gt;=11")</f>
        <v>7</v>
      </c>
      <c r="C42" s="324">
        <f>COUNTIFS($H$53:$H$109,C$41,$E$53:$E$109,"&lt;24",$E$53:$E$109,"&gt;=11")</f>
        <v>17</v>
      </c>
      <c r="D42" s="324">
        <f>COUNTIFS($H$53:$H$109,D$41,$E$53:$E$109,"&lt;24",$E$53:$E$109,"&gt;=11")</f>
        <v>0</v>
      </c>
      <c r="E42" s="324">
        <f>COUNTIFS($H$53:$H$109,E$41,$E$53:$E$109,"&lt;24",$E$53:$E$109,"&gt;=11")</f>
        <v>1</v>
      </c>
      <c r="F42" s="324"/>
    </row>
    <row r="43" spans="1:6" x14ac:dyDescent="0.25">
      <c r="A43" t="s">
        <v>3533</v>
      </c>
      <c r="B43" s="324">
        <f>COUNTIFS($H$53:$H$109,B$41,$E$53:$E$109,"&lt;50",$E$53:$E$109,"&gt;=24")</f>
        <v>1</v>
      </c>
      <c r="C43" s="324">
        <f>COUNTIFS($H$53:$H$109,C$41,$E$53:$E$109,"&lt;50",$E$53:$E$109,"&gt;=24")</f>
        <v>4</v>
      </c>
      <c r="D43" s="324">
        <f>COUNTIFS($H$53:$H$109,D$41,$E$53:$E$109,"&lt;50",$E$53:$E$109,"&gt;=24")</f>
        <v>0</v>
      </c>
      <c r="E43" s="324">
        <f>COUNTIFS($H$53:$H$109,E$41,$E$53:$E$109,"&lt;50",$E$53:$E$109,"&gt;=24")</f>
        <v>0</v>
      </c>
      <c r="F43" s="324"/>
    </row>
    <row r="44" spans="1:6" x14ac:dyDescent="0.25">
      <c r="A44" t="s">
        <v>3545</v>
      </c>
      <c r="B44" s="324">
        <f>COUNTIFS($H$53:$H$109,B$41,$E$53:$E$109,"&lt;100",$E$53:$E$109,"&gt;=50")</f>
        <v>3</v>
      </c>
      <c r="C44" s="324">
        <f>COUNTIFS($H$53:$H$109,C$41,$E$53:$E$109,"&lt;100",$E$53:$E$109,"&gt;=50")</f>
        <v>1</v>
      </c>
      <c r="D44" s="324">
        <f>COUNTIFS($H$53:$H$109,D$41,$E$53:$E$109,"&lt;100",$E$53:$E$109,"&gt;=50")</f>
        <v>0</v>
      </c>
      <c r="E44" s="324">
        <f>COUNTIFS($H$53:$H$109,E$41,$E$53:$E$109,"&lt;100",$E$53:$E$109,"&gt;=50")</f>
        <v>0</v>
      </c>
      <c r="F44" s="324"/>
    </row>
    <row r="45" spans="1:6" x14ac:dyDescent="0.25">
      <c r="A45" t="s">
        <v>3534</v>
      </c>
      <c r="B45" s="324">
        <f>COUNTIFS($H$53:$H$109,B$41,$E$53:$E$109,"&lt;200",$E$53:$E$109,"&gt;=100")</f>
        <v>0</v>
      </c>
      <c r="C45" s="324">
        <f>COUNTIFS($H$53:$H$109,C$41,$E$53:$E$109,"&lt;200",$E$53:$E$109,"&gt;=100")</f>
        <v>1</v>
      </c>
      <c r="D45" s="324">
        <f>COUNTIFS($H$53:$H$109,D$41,$E$53:$E$109,"&lt;200",$E$53:$E$109,"&gt;=100")</f>
        <v>0</v>
      </c>
      <c r="E45" s="324">
        <f>COUNTIFS($H$53:$H$109,E$41,$E$53:$E$109,"&lt;200",$E$53:$E$109,"&gt;=100")</f>
        <v>0</v>
      </c>
      <c r="F45" s="324"/>
    </row>
    <row r="46" spans="1:6" x14ac:dyDescent="0.25">
      <c r="A46" t="s">
        <v>3535</v>
      </c>
      <c r="B46" s="324">
        <f>COUNTIFS($H$53:$H$109,B$41,$E$53:$E$109,"&gt;=200")</f>
        <v>3</v>
      </c>
      <c r="C46" s="324">
        <f>COUNTIFS($H$53:$H$109,C$41,$E$53:$E$109,"&gt;=200")</f>
        <v>0</v>
      </c>
      <c r="D46" s="324">
        <f>COUNTIFS($H$53:$H$109,D$41,$E$53:$E$109,"&gt;=200")</f>
        <v>0</v>
      </c>
      <c r="E46" s="324">
        <f>COUNTIFS($H$53:$H$109,E$41,$E$53:$E$109,"&gt;=200")</f>
        <v>0</v>
      </c>
      <c r="F46" s="324"/>
    </row>
    <row r="47" spans="1:6" x14ac:dyDescent="0.25">
      <c r="B47">
        <f>SUM(B42:B46)</f>
        <v>14</v>
      </c>
      <c r="C47">
        <f t="shared" ref="C47" si="13">SUM(C42:C46)</f>
        <v>23</v>
      </c>
      <c r="D47">
        <f t="shared" ref="D47" si="14">SUM(D42:D46)</f>
        <v>0</v>
      </c>
      <c r="E47">
        <f t="shared" ref="E47" si="15">SUM(E42:E46)</f>
        <v>1</v>
      </c>
    </row>
    <row r="52" spans="1:8" x14ac:dyDescent="0.25">
      <c r="A52" t="s">
        <v>1</v>
      </c>
      <c r="B52" t="s">
        <v>3</v>
      </c>
      <c r="C52" t="s">
        <v>3529</v>
      </c>
      <c r="D52" t="s">
        <v>3530</v>
      </c>
      <c r="E52" t="s">
        <v>2439</v>
      </c>
      <c r="F52" t="s">
        <v>3531</v>
      </c>
      <c r="G52" t="s">
        <v>3532</v>
      </c>
      <c r="H52" t="s">
        <v>3540</v>
      </c>
    </row>
    <row r="53" spans="1:8" x14ac:dyDescent="0.25">
      <c r="A53" t="s">
        <v>634</v>
      </c>
      <c r="B53" s="325" t="s">
        <v>1281</v>
      </c>
      <c r="C53" s="328" t="s">
        <v>106</v>
      </c>
      <c r="D53" t="s">
        <v>81</v>
      </c>
      <c r="E53">
        <v>570.45030861582177</v>
      </c>
      <c r="F53">
        <v>110000</v>
      </c>
      <c r="G53">
        <v>40</v>
      </c>
      <c r="H53" s="325" t="s">
        <v>94</v>
      </c>
    </row>
    <row r="54" spans="1:8" x14ac:dyDescent="0.25">
      <c r="A54" t="s">
        <v>638</v>
      </c>
      <c r="B54" s="325" t="s">
        <v>666</v>
      </c>
      <c r="C54" s="328" t="s">
        <v>217</v>
      </c>
      <c r="D54" t="s">
        <v>81</v>
      </c>
      <c r="E54">
        <v>397.27574681085622</v>
      </c>
      <c r="F54">
        <v>75000</v>
      </c>
      <c r="G54">
        <v>40</v>
      </c>
      <c r="H54" s="325" t="s">
        <v>94</v>
      </c>
    </row>
    <row r="55" spans="1:8" x14ac:dyDescent="0.25">
      <c r="A55" t="s">
        <v>634</v>
      </c>
      <c r="B55" s="325" t="s">
        <v>1222</v>
      </c>
      <c r="C55" s="328" t="s">
        <v>97</v>
      </c>
      <c r="D55" t="s">
        <v>96</v>
      </c>
      <c r="E55">
        <v>249.00608709420791</v>
      </c>
      <c r="F55">
        <v>240000</v>
      </c>
      <c r="G55">
        <v>40</v>
      </c>
      <c r="H55" s="325" t="s">
        <v>94</v>
      </c>
    </row>
    <row r="56" spans="1:8" x14ac:dyDescent="0.25">
      <c r="A56" t="s">
        <v>3525</v>
      </c>
      <c r="B56" s="325" t="s">
        <v>1608</v>
      </c>
      <c r="C56" s="328" t="s">
        <v>106</v>
      </c>
      <c r="D56" t="s">
        <v>81</v>
      </c>
      <c r="E56">
        <v>157.89577322233006</v>
      </c>
      <c r="F56">
        <v>2000</v>
      </c>
      <c r="G56">
        <v>10</v>
      </c>
      <c r="H56" s="325" t="s">
        <v>79</v>
      </c>
    </row>
    <row r="57" spans="1:8" x14ac:dyDescent="0.25">
      <c r="A57" t="s">
        <v>634</v>
      </c>
      <c r="B57" s="325" t="s">
        <v>1173</v>
      </c>
      <c r="C57" s="328" t="s">
        <v>217</v>
      </c>
      <c r="D57" t="s">
        <v>81</v>
      </c>
      <c r="E57">
        <v>98.830515967691127</v>
      </c>
      <c r="F57">
        <v>4000000</v>
      </c>
      <c r="G57">
        <v>40</v>
      </c>
      <c r="H57" s="325" t="s">
        <v>94</v>
      </c>
    </row>
    <row r="58" spans="1:8" x14ac:dyDescent="0.25">
      <c r="A58" t="s">
        <v>271</v>
      </c>
      <c r="B58" s="325" t="s">
        <v>945</v>
      </c>
      <c r="C58" s="328" t="s">
        <v>106</v>
      </c>
      <c r="D58" t="s">
        <v>81</v>
      </c>
      <c r="E58">
        <v>95.012456674225263</v>
      </c>
      <c r="F58">
        <v>2500</v>
      </c>
      <c r="G58">
        <v>5</v>
      </c>
      <c r="H58" s="325" t="s">
        <v>79</v>
      </c>
    </row>
    <row r="59" spans="1:8" x14ac:dyDescent="0.25">
      <c r="A59" t="s">
        <v>634</v>
      </c>
      <c r="B59" s="325" t="s">
        <v>1300</v>
      </c>
      <c r="C59" s="328" t="s">
        <v>217</v>
      </c>
      <c r="D59" t="s">
        <v>81</v>
      </c>
      <c r="E59">
        <v>86.655170632652755</v>
      </c>
      <c r="F59">
        <v>350000</v>
      </c>
      <c r="G59">
        <v>40</v>
      </c>
      <c r="H59" s="325" t="s">
        <v>94</v>
      </c>
    </row>
    <row r="60" spans="1:8" x14ac:dyDescent="0.25">
      <c r="A60" t="s">
        <v>634</v>
      </c>
      <c r="B60" s="325" t="s">
        <v>1305</v>
      </c>
      <c r="C60" s="328" t="s">
        <v>217</v>
      </c>
      <c r="D60" t="s">
        <v>81</v>
      </c>
      <c r="E60">
        <v>55.727827662291652</v>
      </c>
      <c r="F60">
        <v>1120000</v>
      </c>
      <c r="G60">
        <v>40</v>
      </c>
      <c r="H60" s="325" t="s">
        <v>94</v>
      </c>
    </row>
    <row r="61" spans="1:8" x14ac:dyDescent="0.25">
      <c r="A61" t="s">
        <v>70</v>
      </c>
      <c r="B61" s="325" t="s">
        <v>181</v>
      </c>
      <c r="C61" s="328" t="s">
        <v>82</v>
      </c>
      <c r="D61" t="s">
        <v>81</v>
      </c>
      <c r="E61">
        <v>48.896687130136598</v>
      </c>
      <c r="F61">
        <v>10000</v>
      </c>
      <c r="G61">
        <v>5</v>
      </c>
      <c r="H61" s="325" t="s">
        <v>79</v>
      </c>
    </row>
    <row r="62" spans="1:8" x14ac:dyDescent="0.25">
      <c r="A62" t="s">
        <v>3062</v>
      </c>
      <c r="B62" s="325" t="s">
        <v>3205</v>
      </c>
      <c r="C62" s="328" t="s">
        <v>106</v>
      </c>
      <c r="D62" t="s">
        <v>147</v>
      </c>
      <c r="E62">
        <v>37.456107710623002</v>
      </c>
      <c r="F62">
        <v>104958</v>
      </c>
      <c r="G62">
        <v>5</v>
      </c>
      <c r="H62" s="325" t="s">
        <v>79</v>
      </c>
    </row>
    <row r="63" spans="1:8" x14ac:dyDescent="0.25">
      <c r="A63" t="s">
        <v>3525</v>
      </c>
      <c r="B63" s="325" t="s">
        <v>1628</v>
      </c>
      <c r="C63" s="328" t="s">
        <v>106</v>
      </c>
      <c r="D63" t="s">
        <v>81</v>
      </c>
      <c r="E63">
        <v>30.985539582658458</v>
      </c>
      <c r="F63">
        <v>6000</v>
      </c>
      <c r="G63">
        <v>5</v>
      </c>
      <c r="H63" s="325" t="s">
        <v>79</v>
      </c>
    </row>
    <row r="64" spans="1:8" x14ac:dyDescent="0.25">
      <c r="A64" t="s">
        <v>3525</v>
      </c>
      <c r="B64" s="325" t="s">
        <v>1555</v>
      </c>
      <c r="C64" s="328" t="s">
        <v>97</v>
      </c>
      <c r="D64" t="s">
        <v>96</v>
      </c>
      <c r="E64">
        <v>30.708244120835534</v>
      </c>
      <c r="F64">
        <v>10000</v>
      </c>
      <c r="G64">
        <v>40</v>
      </c>
      <c r="H64" s="325" t="s">
        <v>94</v>
      </c>
    </row>
    <row r="65" spans="1:8" x14ac:dyDescent="0.25">
      <c r="A65" t="s">
        <v>3062</v>
      </c>
      <c r="B65" s="325" t="s">
        <v>3414</v>
      </c>
      <c r="C65" s="328" t="s">
        <v>97</v>
      </c>
      <c r="D65" t="s">
        <v>96</v>
      </c>
      <c r="E65">
        <v>29.03071904168025</v>
      </c>
      <c r="F65">
        <v>34000</v>
      </c>
      <c r="G65">
        <v>40</v>
      </c>
      <c r="H65" s="325" t="s">
        <v>79</v>
      </c>
    </row>
    <row r="66" spans="1:8" x14ac:dyDescent="0.25">
      <c r="A66" t="s">
        <v>271</v>
      </c>
      <c r="B66" s="325" t="s">
        <v>941</v>
      </c>
      <c r="C66" s="328" t="s">
        <v>106</v>
      </c>
      <c r="D66" t="s">
        <v>147</v>
      </c>
      <c r="E66">
        <v>23.753114168556316</v>
      </c>
      <c r="F66">
        <v>10000</v>
      </c>
      <c r="G66">
        <v>5</v>
      </c>
      <c r="H66" s="325" t="s">
        <v>79</v>
      </c>
    </row>
    <row r="67" spans="1:8" x14ac:dyDescent="0.25">
      <c r="A67" t="s">
        <v>3525</v>
      </c>
      <c r="B67" s="325" t="s">
        <v>1606</v>
      </c>
      <c r="C67" s="328" t="s">
        <v>106</v>
      </c>
      <c r="D67" t="s">
        <v>147</v>
      </c>
      <c r="E67">
        <v>22.187998268999969</v>
      </c>
      <c r="F67">
        <v>178002.89</v>
      </c>
      <c r="G67">
        <v>5</v>
      </c>
      <c r="H67" s="325" t="s">
        <v>79</v>
      </c>
    </row>
    <row r="68" spans="1:8" x14ac:dyDescent="0.25">
      <c r="A68" t="s">
        <v>634</v>
      </c>
      <c r="B68" s="325" t="s">
        <v>1264</v>
      </c>
      <c r="C68" s="328" t="s">
        <v>106</v>
      </c>
      <c r="D68" t="s">
        <v>147</v>
      </c>
      <c r="E68">
        <v>21.092200128090205</v>
      </c>
      <c r="F68">
        <v>18000</v>
      </c>
      <c r="G68">
        <v>5</v>
      </c>
      <c r="H68" s="325" t="s">
        <v>79</v>
      </c>
    </row>
    <row r="69" spans="1:8" x14ac:dyDescent="0.25">
      <c r="A69" t="s">
        <v>294</v>
      </c>
      <c r="B69" s="325" t="s">
        <v>325</v>
      </c>
      <c r="C69" s="328" t="s">
        <v>217</v>
      </c>
      <c r="D69" t="s">
        <v>96</v>
      </c>
      <c r="E69">
        <v>20.856976707569952</v>
      </c>
      <c r="F69">
        <v>0</v>
      </c>
      <c r="G69">
        <v>40</v>
      </c>
      <c r="H69" s="325" t="s">
        <v>94</v>
      </c>
    </row>
    <row r="70" spans="1:8" x14ac:dyDescent="0.25">
      <c r="A70" t="s">
        <v>3525</v>
      </c>
      <c r="B70" s="325" t="s">
        <v>1622</v>
      </c>
      <c r="C70" s="328" t="s">
        <v>106</v>
      </c>
      <c r="D70" t="s">
        <v>81</v>
      </c>
      <c r="E70">
        <v>20.830614845484678</v>
      </c>
      <c r="F70">
        <v>8500</v>
      </c>
      <c r="G70">
        <v>5</v>
      </c>
      <c r="H70" s="325" t="s">
        <v>79</v>
      </c>
    </row>
    <row r="71" spans="1:8" x14ac:dyDescent="0.25">
      <c r="A71" t="s">
        <v>271</v>
      </c>
      <c r="B71" s="325" t="s">
        <v>937</v>
      </c>
      <c r="C71" s="328" t="s">
        <v>106</v>
      </c>
      <c r="D71" t="s">
        <v>147</v>
      </c>
      <c r="E71">
        <v>19.794261807130262</v>
      </c>
      <c r="F71">
        <v>12000</v>
      </c>
      <c r="G71">
        <v>5</v>
      </c>
      <c r="H71" s="325" t="s">
        <v>79</v>
      </c>
    </row>
    <row r="72" spans="1:8" x14ac:dyDescent="0.25">
      <c r="A72" t="s">
        <v>3528</v>
      </c>
      <c r="B72" s="325" t="s">
        <v>3437</v>
      </c>
      <c r="C72" s="328" t="s">
        <v>82</v>
      </c>
      <c r="D72" t="s">
        <v>81</v>
      </c>
      <c r="E72">
        <v>18.957453794475033</v>
      </c>
      <c r="F72">
        <v>5000</v>
      </c>
      <c r="G72">
        <v>5</v>
      </c>
      <c r="H72" s="325" t="s">
        <v>94</v>
      </c>
    </row>
    <row r="73" spans="1:8" x14ac:dyDescent="0.25">
      <c r="A73" t="s">
        <v>3525</v>
      </c>
      <c r="B73" s="325" t="s">
        <v>1593</v>
      </c>
      <c r="C73" s="328" t="s">
        <v>106</v>
      </c>
      <c r="D73" t="s">
        <v>81</v>
      </c>
      <c r="E73">
        <v>18.836194275172314</v>
      </c>
      <c r="F73">
        <v>9400</v>
      </c>
      <c r="G73">
        <v>5</v>
      </c>
      <c r="H73" s="325" t="s">
        <v>79</v>
      </c>
    </row>
    <row r="74" spans="1:8" x14ac:dyDescent="0.25">
      <c r="A74" t="s">
        <v>3526</v>
      </c>
      <c r="B74" s="325" t="s">
        <v>2143</v>
      </c>
      <c r="C74" s="328" t="s">
        <v>106</v>
      </c>
      <c r="D74" t="s">
        <v>81</v>
      </c>
      <c r="E74">
        <v>18.456408731826986</v>
      </c>
      <c r="F74">
        <v>135000</v>
      </c>
      <c r="G74">
        <v>10</v>
      </c>
      <c r="H74" s="325" t="s">
        <v>197</v>
      </c>
    </row>
    <row r="75" spans="1:8" x14ac:dyDescent="0.25">
      <c r="A75" t="s">
        <v>271</v>
      </c>
      <c r="B75" s="325" t="s">
        <v>914</v>
      </c>
      <c r="C75" s="328" t="s">
        <v>106</v>
      </c>
      <c r="D75" t="s">
        <v>81</v>
      </c>
      <c r="E75">
        <v>16.94572026189315</v>
      </c>
      <c r="F75">
        <v>25000</v>
      </c>
      <c r="G75">
        <v>10</v>
      </c>
      <c r="H75" s="325" t="s">
        <v>79</v>
      </c>
    </row>
    <row r="76" spans="1:8" x14ac:dyDescent="0.25">
      <c r="A76" t="s">
        <v>70</v>
      </c>
      <c r="B76" s="325" t="s">
        <v>72</v>
      </c>
      <c r="C76" s="328" t="s">
        <v>82</v>
      </c>
      <c r="D76" t="s">
        <v>81</v>
      </c>
      <c r="E76">
        <v>16.091046485202529</v>
      </c>
      <c r="F76">
        <v>94400</v>
      </c>
      <c r="G76">
        <v>5</v>
      </c>
      <c r="H76" s="325" t="s">
        <v>79</v>
      </c>
    </row>
    <row r="77" spans="1:8" x14ac:dyDescent="0.25">
      <c r="A77" t="s">
        <v>70</v>
      </c>
      <c r="B77" s="325" t="s">
        <v>101</v>
      </c>
      <c r="C77" s="328" t="s">
        <v>106</v>
      </c>
      <c r="D77" t="s">
        <v>81</v>
      </c>
      <c r="E77">
        <v>15.62442793599813</v>
      </c>
      <c r="F77">
        <v>60000</v>
      </c>
      <c r="G77">
        <v>10</v>
      </c>
      <c r="H77" s="325" t="s">
        <v>79</v>
      </c>
    </row>
    <row r="78" spans="1:8" x14ac:dyDescent="0.25">
      <c r="A78" t="s">
        <v>3525</v>
      </c>
      <c r="B78" s="325" t="s">
        <v>1639</v>
      </c>
      <c r="C78" s="328" t="s">
        <v>82</v>
      </c>
      <c r="D78" t="s">
        <v>81</v>
      </c>
      <c r="E78">
        <v>15.515266928375372</v>
      </c>
      <c r="F78">
        <v>11412</v>
      </c>
      <c r="G78">
        <v>5</v>
      </c>
      <c r="H78" s="325" t="s">
        <v>79</v>
      </c>
    </row>
    <row r="79" spans="1:8" x14ac:dyDescent="0.25">
      <c r="A79" t="s">
        <v>3527</v>
      </c>
      <c r="B79" s="325" t="s">
        <v>1788</v>
      </c>
      <c r="C79" s="328" t="s">
        <v>106</v>
      </c>
      <c r="D79" t="s">
        <v>96</v>
      </c>
      <c r="E79">
        <v>14.815717620111439</v>
      </c>
      <c r="F79">
        <v>338400</v>
      </c>
      <c r="G79">
        <v>40</v>
      </c>
      <c r="H79" s="325" t="s">
        <v>94</v>
      </c>
    </row>
    <row r="80" spans="1:8" x14ac:dyDescent="0.25">
      <c r="A80" t="s">
        <v>2267</v>
      </c>
      <c r="B80" s="325" t="s">
        <v>2254</v>
      </c>
      <c r="C80" s="328" t="s">
        <v>82</v>
      </c>
      <c r="D80" t="s">
        <v>81</v>
      </c>
      <c r="E80">
        <v>14.065360274482686</v>
      </c>
      <c r="F80">
        <v>0</v>
      </c>
      <c r="G80">
        <v>5</v>
      </c>
      <c r="H80" s="325" t="s">
        <v>79</v>
      </c>
    </row>
    <row r="81" spans="1:8" x14ac:dyDescent="0.25">
      <c r="A81" t="s">
        <v>2026</v>
      </c>
      <c r="B81" s="325" t="s">
        <v>2081</v>
      </c>
      <c r="C81" s="328" t="s">
        <v>217</v>
      </c>
      <c r="D81" t="s">
        <v>96</v>
      </c>
      <c r="E81">
        <v>13.968142696089469</v>
      </c>
      <c r="F81">
        <v>32000</v>
      </c>
      <c r="G81">
        <v>40</v>
      </c>
      <c r="H81" s="325" t="s">
        <v>94</v>
      </c>
    </row>
    <row r="82" spans="1:8" x14ac:dyDescent="0.25">
      <c r="A82" t="s">
        <v>3528</v>
      </c>
      <c r="B82" s="325" t="s">
        <v>232</v>
      </c>
      <c r="C82" s="328" t="s">
        <v>217</v>
      </c>
      <c r="D82" t="s">
        <v>81</v>
      </c>
      <c r="E82">
        <v>13.578360375517825</v>
      </c>
      <c r="F82">
        <v>1198185</v>
      </c>
      <c r="G82">
        <v>40</v>
      </c>
      <c r="H82" s="325" t="s">
        <v>94</v>
      </c>
    </row>
    <row r="83" spans="1:8" x14ac:dyDescent="0.25">
      <c r="A83" t="s">
        <v>294</v>
      </c>
      <c r="B83" s="325" t="s">
        <v>318</v>
      </c>
      <c r="C83" s="328" t="s">
        <v>217</v>
      </c>
      <c r="D83" t="s">
        <v>96</v>
      </c>
      <c r="E83">
        <v>13.24252489369521</v>
      </c>
      <c r="F83">
        <v>0</v>
      </c>
      <c r="G83">
        <v>40</v>
      </c>
      <c r="H83" s="325" t="s">
        <v>94</v>
      </c>
    </row>
    <row r="84" spans="1:8" x14ac:dyDescent="0.25">
      <c r="A84" t="s">
        <v>638</v>
      </c>
      <c r="B84" s="325" t="s">
        <v>688</v>
      </c>
      <c r="C84" s="328" t="s">
        <v>82</v>
      </c>
      <c r="D84" t="s">
        <v>81</v>
      </c>
      <c r="E84">
        <v>12.960323049346723</v>
      </c>
      <c r="F84">
        <v>30000</v>
      </c>
      <c r="G84">
        <v>5</v>
      </c>
      <c r="H84" s="325" t="s">
        <v>79</v>
      </c>
    </row>
    <row r="85" spans="1:8" x14ac:dyDescent="0.25">
      <c r="A85" t="s">
        <v>634</v>
      </c>
      <c r="B85" s="325" t="s">
        <v>1260</v>
      </c>
      <c r="C85" s="328" t="s">
        <v>106</v>
      </c>
      <c r="D85" t="s">
        <v>147</v>
      </c>
      <c r="E85">
        <v>12.940048110098159</v>
      </c>
      <c r="F85">
        <v>36000</v>
      </c>
      <c r="G85">
        <v>5</v>
      </c>
      <c r="H85" s="325" t="s">
        <v>79</v>
      </c>
    </row>
    <row r="86" spans="1:8" x14ac:dyDescent="0.25">
      <c r="A86" t="s">
        <v>634</v>
      </c>
      <c r="B86" s="325" t="s">
        <v>1253</v>
      </c>
      <c r="C86" s="328" t="s">
        <v>106</v>
      </c>
      <c r="D86" t="s">
        <v>147</v>
      </c>
      <c r="E86">
        <v>12.258992946408783</v>
      </c>
      <c r="F86">
        <v>38000</v>
      </c>
      <c r="G86">
        <v>5</v>
      </c>
      <c r="H86" s="325" t="s">
        <v>79</v>
      </c>
    </row>
    <row r="87" spans="1:8" x14ac:dyDescent="0.25">
      <c r="A87" t="s">
        <v>3062</v>
      </c>
      <c r="B87" s="325" t="s">
        <v>3430</v>
      </c>
      <c r="C87" s="328" t="s">
        <v>106</v>
      </c>
      <c r="D87" t="s">
        <v>147</v>
      </c>
      <c r="E87">
        <v>11.583839543023053</v>
      </c>
      <c r="F87">
        <v>18000</v>
      </c>
      <c r="G87">
        <v>5</v>
      </c>
      <c r="H87" s="325" t="s">
        <v>79</v>
      </c>
    </row>
    <row r="88" spans="1:8" x14ac:dyDescent="0.25">
      <c r="A88" t="s">
        <v>2026</v>
      </c>
      <c r="B88" s="325" t="s">
        <v>2049</v>
      </c>
      <c r="C88" s="328" t="s">
        <v>97</v>
      </c>
      <c r="D88" t="s">
        <v>96</v>
      </c>
      <c r="E88">
        <v>11.549078492937333</v>
      </c>
      <c r="F88">
        <v>150000</v>
      </c>
      <c r="G88">
        <v>40</v>
      </c>
      <c r="H88" s="325" t="s">
        <v>94</v>
      </c>
    </row>
    <row r="89" spans="1:8" x14ac:dyDescent="0.25">
      <c r="A89" t="s">
        <v>2267</v>
      </c>
      <c r="B89" s="325" t="s">
        <v>2233</v>
      </c>
      <c r="C89" s="328" t="s">
        <v>217</v>
      </c>
      <c r="D89" t="s">
        <v>81</v>
      </c>
      <c r="E89">
        <v>11.298428085733372</v>
      </c>
      <c r="F89">
        <v>18600</v>
      </c>
      <c r="G89">
        <v>40</v>
      </c>
      <c r="H89" s="325" t="s">
        <v>79</v>
      </c>
    </row>
    <row r="90" spans="1:8" x14ac:dyDescent="0.25">
      <c r="A90" t="s">
        <v>2267</v>
      </c>
      <c r="B90" s="325" t="s">
        <v>2206</v>
      </c>
      <c r="C90" s="328" t="s">
        <v>133</v>
      </c>
      <c r="D90" t="s">
        <v>81</v>
      </c>
      <c r="E90">
        <v>11.214333550667071</v>
      </c>
      <c r="F90">
        <v>997000</v>
      </c>
      <c r="G90">
        <v>10</v>
      </c>
      <c r="H90" s="325" t="s">
        <v>79</v>
      </c>
    </row>
    <row r="91" spans="1:8" x14ac:dyDescent="0.25">
      <c r="B91" s="325"/>
      <c r="C91" s="328"/>
      <c r="H91" s="325"/>
    </row>
    <row r="92" spans="1:8" x14ac:dyDescent="0.25">
      <c r="B92" s="325"/>
      <c r="C92" s="328"/>
      <c r="H92" s="325"/>
    </row>
    <row r="93" spans="1:8" x14ac:dyDescent="0.25">
      <c r="B93" s="325"/>
      <c r="C93" s="328"/>
      <c r="H93" s="325"/>
    </row>
    <row r="94" spans="1:8" x14ac:dyDescent="0.25">
      <c r="B94" s="325"/>
      <c r="C94" s="328"/>
      <c r="H94" s="325"/>
    </row>
    <row r="95" spans="1:8" x14ac:dyDescent="0.25">
      <c r="B95" s="325"/>
      <c r="C95" s="328"/>
      <c r="H95" s="325"/>
    </row>
    <row r="96" spans="1:8" x14ac:dyDescent="0.25">
      <c r="B96" s="325"/>
      <c r="C96" s="328"/>
      <c r="H96" s="325"/>
    </row>
    <row r="97" spans="2:8" x14ac:dyDescent="0.25">
      <c r="B97" s="325"/>
      <c r="C97" s="328"/>
      <c r="H97" s="325"/>
    </row>
    <row r="98" spans="2:8" x14ac:dyDescent="0.25">
      <c r="B98" s="325"/>
      <c r="C98" s="328"/>
      <c r="H98" s="325"/>
    </row>
    <row r="99" spans="2:8" x14ac:dyDescent="0.25">
      <c r="B99" s="325"/>
      <c r="C99" s="328"/>
      <c r="H99" s="325"/>
    </row>
    <row r="100" spans="2:8" x14ac:dyDescent="0.25">
      <c r="B100" s="325"/>
      <c r="C100" s="328"/>
      <c r="H100" s="325"/>
    </row>
    <row r="101" spans="2:8" x14ac:dyDescent="0.25">
      <c r="B101" s="325"/>
      <c r="C101" s="328"/>
      <c r="H101" s="325"/>
    </row>
    <row r="102" spans="2:8" x14ac:dyDescent="0.25">
      <c r="B102" s="325"/>
      <c r="C102" s="328"/>
      <c r="H102" s="325"/>
    </row>
    <row r="103" spans="2:8" x14ac:dyDescent="0.25">
      <c r="B103" s="325"/>
      <c r="C103" s="328"/>
      <c r="H103" s="325"/>
    </row>
    <row r="104" spans="2:8" x14ac:dyDescent="0.25">
      <c r="B104" s="325"/>
      <c r="C104" s="328"/>
      <c r="H104" s="325"/>
    </row>
    <row r="105" spans="2:8" x14ac:dyDescent="0.25">
      <c r="B105" s="325"/>
      <c r="C105" s="328"/>
      <c r="H105" s="325"/>
    </row>
    <row r="106" spans="2:8" x14ac:dyDescent="0.25">
      <c r="B106" s="325"/>
      <c r="C106" s="328"/>
      <c r="H106" s="325"/>
    </row>
    <row r="107" spans="2:8" x14ac:dyDescent="0.25">
      <c r="B107" s="325"/>
      <c r="C107" s="328"/>
      <c r="H107" s="325"/>
    </row>
    <row r="108" spans="2:8" x14ac:dyDescent="0.25">
      <c r="B108" s="325"/>
      <c r="C108" s="328"/>
      <c r="H108" s="325"/>
    </row>
    <row r="109" spans="2:8" x14ac:dyDescent="0.25">
      <c r="B109" s="325"/>
      <c r="C109" s="328"/>
      <c r="H109" s="325"/>
    </row>
  </sheetData>
  <autoFilter ref="A52:H109"/>
  <conditionalFormatting sqref="C43:C46">
    <cfRule type="dataBar" priority="170">
      <dataBar>
        <cfvo type="min"/>
        <cfvo type="max"/>
        <color rgb="FF638EC6"/>
      </dataBar>
      <extLst>
        <ext xmlns:x14="http://schemas.microsoft.com/office/spreadsheetml/2009/9/main" uri="{B025F937-C7B1-47D3-B67F-A62EFF666E3E}">
          <x14:id>{EFF7265C-C7DF-4A60-A568-62B98F94BC3B}</x14:id>
        </ext>
      </extLst>
    </cfRule>
  </conditionalFormatting>
  <conditionalFormatting sqref="F42:F46">
    <cfRule type="dataBar" priority="167">
      <dataBar>
        <cfvo type="min"/>
        <cfvo type="max"/>
        <color rgb="FF638EC6"/>
      </dataBar>
      <extLst>
        <ext xmlns:x14="http://schemas.microsoft.com/office/spreadsheetml/2009/9/main" uri="{B025F937-C7B1-47D3-B67F-A62EFF666E3E}">
          <x14:id>{D7845C8B-4DC0-48E8-9304-52B27A093052}</x14:id>
        </ext>
      </extLst>
    </cfRule>
  </conditionalFormatting>
  <conditionalFormatting sqref="B27:B30">
    <cfRule type="dataBar" priority="850">
      <dataBar>
        <cfvo type="min"/>
        <cfvo type="max"/>
        <color rgb="FF638EC6"/>
      </dataBar>
      <extLst>
        <ext xmlns:x14="http://schemas.microsoft.com/office/spreadsheetml/2009/9/main" uri="{B025F937-C7B1-47D3-B67F-A62EFF666E3E}">
          <x14:id>{13B2D73C-9333-47A1-86B2-2D9C9259A17C}</x14:id>
        </ext>
      </extLst>
    </cfRule>
  </conditionalFormatting>
  <conditionalFormatting sqref="C42">
    <cfRule type="dataBar" priority="109">
      <dataBar>
        <cfvo type="min"/>
        <cfvo type="max"/>
        <color rgb="FF638EC6"/>
      </dataBar>
      <extLst>
        <ext xmlns:x14="http://schemas.microsoft.com/office/spreadsheetml/2009/9/main" uri="{B025F937-C7B1-47D3-B67F-A62EFF666E3E}">
          <x14:id>{B6819750-62D2-45E8-9BAD-F8AC968D85DE}</x14:id>
        </ext>
      </extLst>
    </cfRule>
  </conditionalFormatting>
  <conditionalFormatting sqref="C42:C46">
    <cfRule type="dataBar" priority="106">
      <dataBar>
        <cfvo type="min"/>
        <cfvo type="max"/>
        <color rgb="FF638EC6"/>
      </dataBar>
      <extLst>
        <ext xmlns:x14="http://schemas.microsoft.com/office/spreadsheetml/2009/9/main" uri="{B025F937-C7B1-47D3-B67F-A62EFF666E3E}">
          <x14:id>{8587FF6B-9AD3-4E62-BE1D-BAF570DB4131}</x14:id>
        </ext>
      </extLst>
    </cfRule>
  </conditionalFormatting>
  <conditionalFormatting sqref="B43:B46">
    <cfRule type="dataBar" priority="105">
      <dataBar>
        <cfvo type="min"/>
        <cfvo type="max"/>
        <color rgb="FF638EC6"/>
      </dataBar>
      <extLst>
        <ext xmlns:x14="http://schemas.microsoft.com/office/spreadsheetml/2009/9/main" uri="{B025F937-C7B1-47D3-B67F-A62EFF666E3E}">
          <x14:id>{9BF9AE54-A334-4E74-B9D4-3867E5BE7A5F}</x14:id>
        </ext>
      </extLst>
    </cfRule>
  </conditionalFormatting>
  <conditionalFormatting sqref="B42">
    <cfRule type="dataBar" priority="104">
      <dataBar>
        <cfvo type="min"/>
        <cfvo type="max"/>
        <color rgb="FF638EC6"/>
      </dataBar>
      <extLst>
        <ext xmlns:x14="http://schemas.microsoft.com/office/spreadsheetml/2009/9/main" uri="{B025F937-C7B1-47D3-B67F-A62EFF666E3E}">
          <x14:id>{D6CB6873-4DF5-4701-A48C-6AD840502A0C}</x14:id>
        </ext>
      </extLst>
    </cfRule>
  </conditionalFormatting>
  <conditionalFormatting sqref="B42:B46">
    <cfRule type="dataBar" priority="103">
      <dataBar>
        <cfvo type="min"/>
        <cfvo type="max"/>
        <color rgb="FF638EC6"/>
      </dataBar>
      <extLst>
        <ext xmlns:x14="http://schemas.microsoft.com/office/spreadsheetml/2009/9/main" uri="{B025F937-C7B1-47D3-B67F-A62EFF666E3E}">
          <x14:id>{47911D88-33F4-48EB-950F-16765731C454}</x14:id>
        </ext>
      </extLst>
    </cfRule>
  </conditionalFormatting>
  <conditionalFormatting sqref="E43:E46">
    <cfRule type="dataBar" priority="102">
      <dataBar>
        <cfvo type="min"/>
        <cfvo type="max"/>
        <color rgb="FF638EC6"/>
      </dataBar>
      <extLst>
        <ext xmlns:x14="http://schemas.microsoft.com/office/spreadsheetml/2009/9/main" uri="{B025F937-C7B1-47D3-B67F-A62EFF666E3E}">
          <x14:id>{4D9AE160-30CC-4AE0-9CFE-B377204760FD}</x14:id>
        </ext>
      </extLst>
    </cfRule>
  </conditionalFormatting>
  <conditionalFormatting sqref="E42">
    <cfRule type="dataBar" priority="101">
      <dataBar>
        <cfvo type="min"/>
        <cfvo type="max"/>
        <color rgb="FF638EC6"/>
      </dataBar>
      <extLst>
        <ext xmlns:x14="http://schemas.microsoft.com/office/spreadsheetml/2009/9/main" uri="{B025F937-C7B1-47D3-B67F-A62EFF666E3E}">
          <x14:id>{99580EAF-59D1-4B5B-96C1-E3BA08E3875F}</x14:id>
        </ext>
      </extLst>
    </cfRule>
  </conditionalFormatting>
  <conditionalFormatting sqref="E42:E46">
    <cfRule type="dataBar" priority="100">
      <dataBar>
        <cfvo type="min"/>
        <cfvo type="max"/>
        <color rgb="FF638EC6"/>
      </dataBar>
      <extLst>
        <ext xmlns:x14="http://schemas.microsoft.com/office/spreadsheetml/2009/9/main" uri="{B025F937-C7B1-47D3-B67F-A62EFF666E3E}">
          <x14:id>{D81B0ECB-26CE-4445-A2CA-D00D2C6DA21D}</x14:id>
        </ext>
      </extLst>
    </cfRule>
  </conditionalFormatting>
  <conditionalFormatting sqref="D43:D46">
    <cfRule type="dataBar" priority="99">
      <dataBar>
        <cfvo type="min"/>
        <cfvo type="max"/>
        <color rgb="FF638EC6"/>
      </dataBar>
      <extLst>
        <ext xmlns:x14="http://schemas.microsoft.com/office/spreadsheetml/2009/9/main" uri="{B025F937-C7B1-47D3-B67F-A62EFF666E3E}">
          <x14:id>{3189F5B2-C445-46E7-9557-25876D9554F7}</x14:id>
        </ext>
      </extLst>
    </cfRule>
  </conditionalFormatting>
  <conditionalFormatting sqref="D42">
    <cfRule type="dataBar" priority="98">
      <dataBar>
        <cfvo type="min"/>
        <cfvo type="max"/>
        <color rgb="FF638EC6"/>
      </dataBar>
      <extLst>
        <ext xmlns:x14="http://schemas.microsoft.com/office/spreadsheetml/2009/9/main" uri="{B025F937-C7B1-47D3-B67F-A62EFF666E3E}">
          <x14:id>{F8A1433F-4FAF-4FB6-87C5-6ECAA2B208FD}</x14:id>
        </ext>
      </extLst>
    </cfRule>
  </conditionalFormatting>
  <conditionalFormatting sqref="D42:D46">
    <cfRule type="dataBar" priority="97">
      <dataBar>
        <cfvo type="min"/>
        <cfvo type="max"/>
        <color rgb="FF638EC6"/>
      </dataBar>
      <extLst>
        <ext xmlns:x14="http://schemas.microsoft.com/office/spreadsheetml/2009/9/main" uri="{B025F937-C7B1-47D3-B67F-A62EFF666E3E}">
          <x14:id>{5177AA3D-5FE0-4E05-ACB0-824D0FB42FBB}</x14:id>
        </ext>
      </extLst>
    </cfRule>
  </conditionalFormatting>
  <conditionalFormatting sqref="B35:B38">
    <cfRule type="dataBar" priority="96">
      <dataBar>
        <cfvo type="min"/>
        <cfvo type="max"/>
        <color rgb="FF638EC6"/>
      </dataBar>
      <extLst>
        <ext xmlns:x14="http://schemas.microsoft.com/office/spreadsheetml/2009/9/main" uri="{B025F937-C7B1-47D3-B67F-A62EFF666E3E}">
          <x14:id>{575B31D6-FBDE-45F1-AE7A-25C25FB695F3}</x14:id>
        </ext>
      </extLst>
    </cfRule>
  </conditionalFormatting>
  <conditionalFormatting sqref="B34">
    <cfRule type="dataBar" priority="95">
      <dataBar>
        <cfvo type="min"/>
        <cfvo type="max"/>
        <color rgb="FF638EC6"/>
      </dataBar>
      <extLst>
        <ext xmlns:x14="http://schemas.microsoft.com/office/spreadsheetml/2009/9/main" uri="{B025F937-C7B1-47D3-B67F-A62EFF666E3E}">
          <x14:id>{70208F60-32FE-4F85-BC1F-5BD50CDE7462}</x14:id>
        </ext>
      </extLst>
    </cfRule>
  </conditionalFormatting>
  <conditionalFormatting sqref="B34:B38">
    <cfRule type="dataBar" priority="94">
      <dataBar>
        <cfvo type="min"/>
        <cfvo type="max"/>
        <color rgb="FF638EC6"/>
      </dataBar>
      <extLst>
        <ext xmlns:x14="http://schemas.microsoft.com/office/spreadsheetml/2009/9/main" uri="{B025F937-C7B1-47D3-B67F-A62EFF666E3E}">
          <x14:id>{C1268E4E-4C95-478A-A9AB-EB66AC32DA26}</x14:id>
        </ext>
      </extLst>
    </cfRule>
  </conditionalFormatting>
  <conditionalFormatting sqref="C35:C38">
    <cfRule type="dataBar" priority="93">
      <dataBar>
        <cfvo type="min"/>
        <cfvo type="max"/>
        <color rgb="FF638EC6"/>
      </dataBar>
      <extLst>
        <ext xmlns:x14="http://schemas.microsoft.com/office/spreadsheetml/2009/9/main" uri="{B025F937-C7B1-47D3-B67F-A62EFF666E3E}">
          <x14:id>{13DA054E-803B-436B-9360-B76475C5469D}</x14:id>
        </ext>
      </extLst>
    </cfRule>
  </conditionalFormatting>
  <conditionalFormatting sqref="C34">
    <cfRule type="dataBar" priority="92">
      <dataBar>
        <cfvo type="min"/>
        <cfvo type="max"/>
        <color rgb="FF638EC6"/>
      </dataBar>
      <extLst>
        <ext xmlns:x14="http://schemas.microsoft.com/office/spreadsheetml/2009/9/main" uri="{B025F937-C7B1-47D3-B67F-A62EFF666E3E}">
          <x14:id>{6B2B441E-2A66-4912-9DC3-40465644B600}</x14:id>
        </ext>
      </extLst>
    </cfRule>
  </conditionalFormatting>
  <conditionalFormatting sqref="C34:C38">
    <cfRule type="dataBar" priority="91">
      <dataBar>
        <cfvo type="min"/>
        <cfvo type="max"/>
        <color rgb="FF638EC6"/>
      </dataBar>
      <extLst>
        <ext xmlns:x14="http://schemas.microsoft.com/office/spreadsheetml/2009/9/main" uri="{B025F937-C7B1-47D3-B67F-A62EFF666E3E}">
          <x14:id>{AAEA487B-4F87-44D5-B33C-8264A3267F8E}</x14:id>
        </ext>
      </extLst>
    </cfRule>
  </conditionalFormatting>
  <conditionalFormatting sqref="D35:D38">
    <cfRule type="dataBar" priority="90">
      <dataBar>
        <cfvo type="min"/>
        <cfvo type="max"/>
        <color rgb="FF638EC6"/>
      </dataBar>
      <extLst>
        <ext xmlns:x14="http://schemas.microsoft.com/office/spreadsheetml/2009/9/main" uri="{B025F937-C7B1-47D3-B67F-A62EFF666E3E}">
          <x14:id>{4E425D6F-E246-4CE6-835B-7C2808CF2D4B}</x14:id>
        </ext>
      </extLst>
    </cfRule>
  </conditionalFormatting>
  <conditionalFormatting sqref="D34">
    <cfRule type="dataBar" priority="89">
      <dataBar>
        <cfvo type="min"/>
        <cfvo type="max"/>
        <color rgb="FF638EC6"/>
      </dataBar>
      <extLst>
        <ext xmlns:x14="http://schemas.microsoft.com/office/spreadsheetml/2009/9/main" uri="{B025F937-C7B1-47D3-B67F-A62EFF666E3E}">
          <x14:id>{64C70B8B-9F7C-4113-AFA5-B80D8994762D}</x14:id>
        </ext>
      </extLst>
    </cfRule>
  </conditionalFormatting>
  <conditionalFormatting sqref="D34:D38">
    <cfRule type="dataBar" priority="88">
      <dataBar>
        <cfvo type="min"/>
        <cfvo type="max"/>
        <color rgb="FF638EC6"/>
      </dataBar>
      <extLst>
        <ext xmlns:x14="http://schemas.microsoft.com/office/spreadsheetml/2009/9/main" uri="{B025F937-C7B1-47D3-B67F-A62EFF666E3E}">
          <x14:id>{69608FA4-0AAE-457C-91C1-00E2772A0A6B}</x14:id>
        </ext>
      </extLst>
    </cfRule>
  </conditionalFormatting>
  <conditionalFormatting sqref="E35:E38">
    <cfRule type="dataBar" priority="87">
      <dataBar>
        <cfvo type="min"/>
        <cfvo type="max"/>
        <color rgb="FF638EC6"/>
      </dataBar>
      <extLst>
        <ext xmlns:x14="http://schemas.microsoft.com/office/spreadsheetml/2009/9/main" uri="{B025F937-C7B1-47D3-B67F-A62EFF666E3E}">
          <x14:id>{CFFFC5F9-DA95-47CB-9BE5-54007D836291}</x14:id>
        </ext>
      </extLst>
    </cfRule>
  </conditionalFormatting>
  <conditionalFormatting sqref="E34">
    <cfRule type="dataBar" priority="86">
      <dataBar>
        <cfvo type="min"/>
        <cfvo type="max"/>
        <color rgb="FF638EC6"/>
      </dataBar>
      <extLst>
        <ext xmlns:x14="http://schemas.microsoft.com/office/spreadsheetml/2009/9/main" uri="{B025F937-C7B1-47D3-B67F-A62EFF666E3E}">
          <x14:id>{01B97856-EBC3-42AD-B106-7EF91B815970}</x14:id>
        </ext>
      </extLst>
    </cfRule>
  </conditionalFormatting>
  <conditionalFormatting sqref="E34:E38">
    <cfRule type="dataBar" priority="85">
      <dataBar>
        <cfvo type="min"/>
        <cfvo type="max"/>
        <color rgb="FF638EC6"/>
      </dataBar>
      <extLst>
        <ext xmlns:x14="http://schemas.microsoft.com/office/spreadsheetml/2009/9/main" uri="{B025F937-C7B1-47D3-B67F-A62EFF666E3E}">
          <x14:id>{DCF20AAB-B51E-40DD-9094-5C74B4E92B17}</x14:id>
        </ext>
      </extLst>
    </cfRule>
  </conditionalFormatting>
  <conditionalFormatting sqref="B34">
    <cfRule type="dataBar" priority="84">
      <dataBar>
        <cfvo type="min"/>
        <cfvo type="max"/>
        <color rgb="FF638EC6"/>
      </dataBar>
      <extLst>
        <ext xmlns:x14="http://schemas.microsoft.com/office/spreadsheetml/2009/9/main" uri="{B025F937-C7B1-47D3-B67F-A62EFF666E3E}">
          <x14:id>{127D94AA-25B5-4BA0-9FE4-DA6CC0C83D43}</x14:id>
        </ext>
      </extLst>
    </cfRule>
  </conditionalFormatting>
  <conditionalFormatting sqref="C34">
    <cfRule type="dataBar" priority="83">
      <dataBar>
        <cfvo type="min"/>
        <cfvo type="max"/>
        <color rgb="FF638EC6"/>
      </dataBar>
      <extLst>
        <ext xmlns:x14="http://schemas.microsoft.com/office/spreadsheetml/2009/9/main" uri="{B025F937-C7B1-47D3-B67F-A62EFF666E3E}">
          <x14:id>{2A6721AD-0B22-4791-AF54-B8C1548323EA}</x14:id>
        </ext>
      </extLst>
    </cfRule>
  </conditionalFormatting>
  <conditionalFormatting sqref="D34">
    <cfRule type="dataBar" priority="82">
      <dataBar>
        <cfvo type="min"/>
        <cfvo type="max"/>
        <color rgb="FF638EC6"/>
      </dataBar>
      <extLst>
        <ext xmlns:x14="http://schemas.microsoft.com/office/spreadsheetml/2009/9/main" uri="{B025F937-C7B1-47D3-B67F-A62EFF666E3E}">
          <x14:id>{D44DA360-4FF0-43CF-8B5F-67531A15CE7F}</x14:id>
        </ext>
      </extLst>
    </cfRule>
  </conditionalFormatting>
  <conditionalFormatting sqref="E34">
    <cfRule type="dataBar" priority="81">
      <dataBar>
        <cfvo type="min"/>
        <cfvo type="max"/>
        <color rgb="FF638EC6"/>
      </dataBar>
      <extLst>
        <ext xmlns:x14="http://schemas.microsoft.com/office/spreadsheetml/2009/9/main" uri="{B025F937-C7B1-47D3-B67F-A62EFF666E3E}">
          <x14:id>{EFE0F31A-A72D-4D93-B4B1-BBEE06070612}</x14:id>
        </ext>
      </extLst>
    </cfRule>
  </conditionalFormatting>
  <conditionalFormatting sqref="B26">
    <cfRule type="dataBar" priority="80">
      <dataBar>
        <cfvo type="min"/>
        <cfvo type="max"/>
        <color rgb="FF638EC6"/>
      </dataBar>
      <extLst>
        <ext xmlns:x14="http://schemas.microsoft.com/office/spreadsheetml/2009/9/main" uri="{B025F937-C7B1-47D3-B67F-A62EFF666E3E}">
          <x14:id>{A6D813C9-226B-4311-9728-6E1486534585}</x14:id>
        </ext>
      </extLst>
    </cfRule>
  </conditionalFormatting>
  <conditionalFormatting sqref="B26:B30">
    <cfRule type="dataBar" priority="79">
      <dataBar>
        <cfvo type="min"/>
        <cfvo type="max"/>
        <color rgb="FF638EC6"/>
      </dataBar>
      <extLst>
        <ext xmlns:x14="http://schemas.microsoft.com/office/spreadsheetml/2009/9/main" uri="{B025F937-C7B1-47D3-B67F-A62EFF666E3E}">
          <x14:id>{9A6D40EA-FDB2-498A-AE22-5123D7330D08}</x14:id>
        </ext>
      </extLst>
    </cfRule>
  </conditionalFormatting>
  <conditionalFormatting sqref="C27:C30">
    <cfRule type="dataBar" priority="78">
      <dataBar>
        <cfvo type="min"/>
        <cfvo type="max"/>
        <color rgb="FF638EC6"/>
      </dataBar>
      <extLst>
        <ext xmlns:x14="http://schemas.microsoft.com/office/spreadsheetml/2009/9/main" uri="{B025F937-C7B1-47D3-B67F-A62EFF666E3E}">
          <x14:id>{0EC4E9FA-EA10-4948-90EB-87A206CEB96F}</x14:id>
        </ext>
      </extLst>
    </cfRule>
  </conditionalFormatting>
  <conditionalFormatting sqref="C26">
    <cfRule type="dataBar" priority="77">
      <dataBar>
        <cfvo type="min"/>
        <cfvo type="max"/>
        <color rgb="FF638EC6"/>
      </dataBar>
      <extLst>
        <ext xmlns:x14="http://schemas.microsoft.com/office/spreadsheetml/2009/9/main" uri="{B025F937-C7B1-47D3-B67F-A62EFF666E3E}">
          <x14:id>{64289AD1-9F97-4DFE-85C2-97FC964181E3}</x14:id>
        </ext>
      </extLst>
    </cfRule>
  </conditionalFormatting>
  <conditionalFormatting sqref="C26:C30">
    <cfRule type="dataBar" priority="76">
      <dataBar>
        <cfvo type="min"/>
        <cfvo type="max"/>
        <color rgb="FF638EC6"/>
      </dataBar>
      <extLst>
        <ext xmlns:x14="http://schemas.microsoft.com/office/spreadsheetml/2009/9/main" uri="{B025F937-C7B1-47D3-B67F-A62EFF666E3E}">
          <x14:id>{5D4A74D6-3E8E-41AF-A4A6-143E94D25F70}</x14:id>
        </ext>
      </extLst>
    </cfRule>
  </conditionalFormatting>
  <conditionalFormatting sqref="D27:D30">
    <cfRule type="dataBar" priority="75">
      <dataBar>
        <cfvo type="min"/>
        <cfvo type="max"/>
        <color rgb="FF638EC6"/>
      </dataBar>
      <extLst>
        <ext xmlns:x14="http://schemas.microsoft.com/office/spreadsheetml/2009/9/main" uri="{B025F937-C7B1-47D3-B67F-A62EFF666E3E}">
          <x14:id>{AE90E982-0601-4BD1-B067-30DF67BA9439}</x14:id>
        </ext>
      </extLst>
    </cfRule>
  </conditionalFormatting>
  <conditionalFormatting sqref="D26">
    <cfRule type="dataBar" priority="74">
      <dataBar>
        <cfvo type="min"/>
        <cfvo type="max"/>
        <color rgb="FF638EC6"/>
      </dataBar>
      <extLst>
        <ext xmlns:x14="http://schemas.microsoft.com/office/spreadsheetml/2009/9/main" uri="{B025F937-C7B1-47D3-B67F-A62EFF666E3E}">
          <x14:id>{BD28C140-87C6-448B-9498-CD24A14FEF01}</x14:id>
        </ext>
      </extLst>
    </cfRule>
  </conditionalFormatting>
  <conditionalFormatting sqref="D26:D30">
    <cfRule type="dataBar" priority="73">
      <dataBar>
        <cfvo type="min"/>
        <cfvo type="max"/>
        <color rgb="FF638EC6"/>
      </dataBar>
      <extLst>
        <ext xmlns:x14="http://schemas.microsoft.com/office/spreadsheetml/2009/9/main" uri="{B025F937-C7B1-47D3-B67F-A62EFF666E3E}">
          <x14:id>{501F6F10-2A8D-48D3-AF2E-79D2BD7763F3}</x14:id>
        </ext>
      </extLst>
    </cfRule>
  </conditionalFormatting>
  <conditionalFormatting sqref="B19:B22">
    <cfRule type="dataBar" priority="72">
      <dataBar>
        <cfvo type="min"/>
        <cfvo type="max"/>
        <color rgb="FF638EC6"/>
      </dataBar>
      <extLst>
        <ext xmlns:x14="http://schemas.microsoft.com/office/spreadsheetml/2009/9/main" uri="{B025F937-C7B1-47D3-B67F-A62EFF666E3E}">
          <x14:id>{F371E7C0-7795-470E-8DD5-3B86D0A2125B}</x14:id>
        </ext>
      </extLst>
    </cfRule>
  </conditionalFormatting>
  <conditionalFormatting sqref="B18">
    <cfRule type="dataBar" priority="71">
      <dataBar>
        <cfvo type="min"/>
        <cfvo type="max"/>
        <color rgb="FF638EC6"/>
      </dataBar>
      <extLst>
        <ext xmlns:x14="http://schemas.microsoft.com/office/spreadsheetml/2009/9/main" uri="{B025F937-C7B1-47D3-B67F-A62EFF666E3E}">
          <x14:id>{D125E480-F779-4876-A8EF-EE01FCE9E651}</x14:id>
        </ext>
      </extLst>
    </cfRule>
  </conditionalFormatting>
  <conditionalFormatting sqref="B18:B22">
    <cfRule type="dataBar" priority="70">
      <dataBar>
        <cfvo type="min"/>
        <cfvo type="max"/>
        <color rgb="FF638EC6"/>
      </dataBar>
      <extLst>
        <ext xmlns:x14="http://schemas.microsoft.com/office/spreadsheetml/2009/9/main" uri="{B025F937-C7B1-47D3-B67F-A62EFF666E3E}">
          <x14:id>{4BDA9E84-AEE9-4543-9FD5-F778A17867FA}</x14:id>
        </ext>
      </extLst>
    </cfRule>
  </conditionalFormatting>
  <conditionalFormatting sqref="C19:C22">
    <cfRule type="dataBar" priority="69">
      <dataBar>
        <cfvo type="min"/>
        <cfvo type="max"/>
        <color rgb="FF638EC6"/>
      </dataBar>
      <extLst>
        <ext xmlns:x14="http://schemas.microsoft.com/office/spreadsheetml/2009/9/main" uri="{B025F937-C7B1-47D3-B67F-A62EFF666E3E}">
          <x14:id>{54BB84A2-5B6B-4ABF-B560-645ACDC5D1A6}</x14:id>
        </ext>
      </extLst>
    </cfRule>
  </conditionalFormatting>
  <conditionalFormatting sqref="C18">
    <cfRule type="dataBar" priority="68">
      <dataBar>
        <cfvo type="min"/>
        <cfvo type="max"/>
        <color rgb="FF638EC6"/>
      </dataBar>
      <extLst>
        <ext xmlns:x14="http://schemas.microsoft.com/office/spreadsheetml/2009/9/main" uri="{B025F937-C7B1-47D3-B67F-A62EFF666E3E}">
          <x14:id>{7278A403-8EDD-4B71-A065-D9CBA10602FA}</x14:id>
        </ext>
      </extLst>
    </cfRule>
  </conditionalFormatting>
  <conditionalFormatting sqref="C18:C22">
    <cfRule type="dataBar" priority="67">
      <dataBar>
        <cfvo type="min"/>
        <cfvo type="max"/>
        <color rgb="FF638EC6"/>
      </dataBar>
      <extLst>
        <ext xmlns:x14="http://schemas.microsoft.com/office/spreadsheetml/2009/9/main" uri="{B025F937-C7B1-47D3-B67F-A62EFF666E3E}">
          <x14:id>{1B25F3BA-89F1-41CB-9697-3B509776C424}</x14:id>
        </ext>
      </extLst>
    </cfRule>
  </conditionalFormatting>
  <conditionalFormatting sqref="D19:D22">
    <cfRule type="dataBar" priority="66">
      <dataBar>
        <cfvo type="min"/>
        <cfvo type="max"/>
        <color rgb="FF638EC6"/>
      </dataBar>
      <extLst>
        <ext xmlns:x14="http://schemas.microsoft.com/office/spreadsheetml/2009/9/main" uri="{B025F937-C7B1-47D3-B67F-A62EFF666E3E}">
          <x14:id>{878D17C8-1A41-4647-858B-605509B8D8AC}</x14:id>
        </ext>
      </extLst>
    </cfRule>
  </conditionalFormatting>
  <conditionalFormatting sqref="D18">
    <cfRule type="dataBar" priority="65">
      <dataBar>
        <cfvo type="min"/>
        <cfvo type="max"/>
        <color rgb="FF638EC6"/>
      </dataBar>
      <extLst>
        <ext xmlns:x14="http://schemas.microsoft.com/office/spreadsheetml/2009/9/main" uri="{B025F937-C7B1-47D3-B67F-A62EFF666E3E}">
          <x14:id>{66F0D3A4-F20B-42A5-AE81-3954BB993C8D}</x14:id>
        </ext>
      </extLst>
    </cfRule>
  </conditionalFormatting>
  <conditionalFormatting sqref="D18:D22">
    <cfRule type="dataBar" priority="64">
      <dataBar>
        <cfvo type="min"/>
        <cfvo type="max"/>
        <color rgb="FF638EC6"/>
      </dataBar>
      <extLst>
        <ext xmlns:x14="http://schemas.microsoft.com/office/spreadsheetml/2009/9/main" uri="{B025F937-C7B1-47D3-B67F-A62EFF666E3E}">
          <x14:id>{240AA998-DF74-4138-A95E-039552B98C6E}</x14:id>
        </ext>
      </extLst>
    </cfRule>
  </conditionalFormatting>
  <conditionalFormatting sqref="B11:B14">
    <cfRule type="dataBar" priority="63">
      <dataBar>
        <cfvo type="min"/>
        <cfvo type="max"/>
        <color rgb="FF638EC6"/>
      </dataBar>
      <extLst>
        <ext xmlns:x14="http://schemas.microsoft.com/office/spreadsheetml/2009/9/main" uri="{B025F937-C7B1-47D3-B67F-A62EFF666E3E}">
          <x14:id>{E740B8ED-1BEB-4625-97D7-D1DAD4CD00BE}</x14:id>
        </ext>
      </extLst>
    </cfRule>
  </conditionalFormatting>
  <conditionalFormatting sqref="B10">
    <cfRule type="dataBar" priority="62">
      <dataBar>
        <cfvo type="min"/>
        <cfvo type="max"/>
        <color rgb="FF638EC6"/>
      </dataBar>
      <extLst>
        <ext xmlns:x14="http://schemas.microsoft.com/office/spreadsheetml/2009/9/main" uri="{B025F937-C7B1-47D3-B67F-A62EFF666E3E}">
          <x14:id>{69BA2A58-FD1B-40F4-AFAD-8C36DFAEB3D2}</x14:id>
        </ext>
      </extLst>
    </cfRule>
  </conditionalFormatting>
  <conditionalFormatting sqref="B10:B14">
    <cfRule type="dataBar" priority="61">
      <dataBar>
        <cfvo type="min"/>
        <cfvo type="max"/>
        <color rgb="FF638EC6"/>
      </dataBar>
      <extLst>
        <ext xmlns:x14="http://schemas.microsoft.com/office/spreadsheetml/2009/9/main" uri="{B025F937-C7B1-47D3-B67F-A62EFF666E3E}">
          <x14:id>{EA3C2778-8E44-4FF5-AC00-68E97BEFA207}</x14:id>
        </ext>
      </extLst>
    </cfRule>
  </conditionalFormatting>
  <conditionalFormatting sqref="C11:C14">
    <cfRule type="dataBar" priority="60">
      <dataBar>
        <cfvo type="min"/>
        <cfvo type="max"/>
        <color rgb="FF638EC6"/>
      </dataBar>
      <extLst>
        <ext xmlns:x14="http://schemas.microsoft.com/office/spreadsheetml/2009/9/main" uri="{B025F937-C7B1-47D3-B67F-A62EFF666E3E}">
          <x14:id>{907B912E-A781-434C-ADC3-2A0AF1246A3F}</x14:id>
        </ext>
      </extLst>
    </cfRule>
  </conditionalFormatting>
  <conditionalFormatting sqref="C10">
    <cfRule type="dataBar" priority="59">
      <dataBar>
        <cfvo type="min"/>
        <cfvo type="max"/>
        <color rgb="FF638EC6"/>
      </dataBar>
      <extLst>
        <ext xmlns:x14="http://schemas.microsoft.com/office/spreadsheetml/2009/9/main" uri="{B025F937-C7B1-47D3-B67F-A62EFF666E3E}">
          <x14:id>{CE3BC159-4FE9-4815-AD7F-A59A80DD57AC}</x14:id>
        </ext>
      </extLst>
    </cfRule>
  </conditionalFormatting>
  <conditionalFormatting sqref="C10:C14">
    <cfRule type="dataBar" priority="58">
      <dataBar>
        <cfvo type="min"/>
        <cfvo type="max"/>
        <color rgb="FF638EC6"/>
      </dataBar>
      <extLst>
        <ext xmlns:x14="http://schemas.microsoft.com/office/spreadsheetml/2009/9/main" uri="{B025F937-C7B1-47D3-B67F-A62EFF666E3E}">
          <x14:id>{A843BE97-E8CD-4AA7-972E-0061B740CE87}</x14:id>
        </ext>
      </extLst>
    </cfRule>
  </conditionalFormatting>
  <conditionalFormatting sqref="D11:D14">
    <cfRule type="dataBar" priority="57">
      <dataBar>
        <cfvo type="min"/>
        <cfvo type="max"/>
        <color rgb="FF638EC6"/>
      </dataBar>
      <extLst>
        <ext xmlns:x14="http://schemas.microsoft.com/office/spreadsheetml/2009/9/main" uri="{B025F937-C7B1-47D3-B67F-A62EFF666E3E}">
          <x14:id>{603B677C-CDE8-4B0D-85F8-D9DC0CE1D206}</x14:id>
        </ext>
      </extLst>
    </cfRule>
  </conditionalFormatting>
  <conditionalFormatting sqref="D10">
    <cfRule type="dataBar" priority="56">
      <dataBar>
        <cfvo type="min"/>
        <cfvo type="max"/>
        <color rgb="FF638EC6"/>
      </dataBar>
      <extLst>
        <ext xmlns:x14="http://schemas.microsoft.com/office/spreadsheetml/2009/9/main" uri="{B025F937-C7B1-47D3-B67F-A62EFF666E3E}">
          <x14:id>{F2A73A2D-23D4-4EEF-B5BF-B3DFC8DE5B61}</x14:id>
        </ext>
      </extLst>
    </cfRule>
  </conditionalFormatting>
  <conditionalFormatting sqref="D10:D14">
    <cfRule type="dataBar" priority="55">
      <dataBar>
        <cfvo type="min"/>
        <cfvo type="max"/>
        <color rgb="FF638EC6"/>
      </dataBar>
      <extLst>
        <ext xmlns:x14="http://schemas.microsoft.com/office/spreadsheetml/2009/9/main" uri="{B025F937-C7B1-47D3-B67F-A62EFF666E3E}">
          <x14:id>{D9B86AF0-C755-4D91-9672-5D0A5A6F6012}</x14:id>
        </ext>
      </extLst>
    </cfRule>
  </conditionalFormatting>
  <conditionalFormatting sqref="E11:E14">
    <cfRule type="dataBar" priority="54">
      <dataBar>
        <cfvo type="min"/>
        <cfvo type="max"/>
        <color rgb="FF638EC6"/>
      </dataBar>
      <extLst>
        <ext xmlns:x14="http://schemas.microsoft.com/office/spreadsheetml/2009/9/main" uri="{B025F937-C7B1-47D3-B67F-A62EFF666E3E}">
          <x14:id>{AB5813B3-7613-46DB-BC67-02A1CBE99C0E}</x14:id>
        </ext>
      </extLst>
    </cfRule>
  </conditionalFormatting>
  <conditionalFormatting sqref="E10">
    <cfRule type="dataBar" priority="53">
      <dataBar>
        <cfvo type="min"/>
        <cfvo type="max"/>
        <color rgb="FF638EC6"/>
      </dataBar>
      <extLst>
        <ext xmlns:x14="http://schemas.microsoft.com/office/spreadsheetml/2009/9/main" uri="{B025F937-C7B1-47D3-B67F-A62EFF666E3E}">
          <x14:id>{1D012553-13F5-4768-A460-9DC7668B7929}</x14:id>
        </ext>
      </extLst>
    </cfRule>
  </conditionalFormatting>
  <conditionalFormatting sqref="E10:E14">
    <cfRule type="dataBar" priority="52">
      <dataBar>
        <cfvo type="min"/>
        <cfvo type="max"/>
        <color rgb="FF638EC6"/>
      </dataBar>
      <extLst>
        <ext xmlns:x14="http://schemas.microsoft.com/office/spreadsheetml/2009/9/main" uri="{B025F937-C7B1-47D3-B67F-A62EFF666E3E}">
          <x14:id>{21C5D977-E614-46A1-9AB6-AC38572DCB73}</x14:id>
        </ext>
      </extLst>
    </cfRule>
  </conditionalFormatting>
  <conditionalFormatting sqref="F11:F14">
    <cfRule type="dataBar" priority="48">
      <dataBar>
        <cfvo type="min"/>
        <cfvo type="max"/>
        <color rgb="FF638EC6"/>
      </dataBar>
      <extLst>
        <ext xmlns:x14="http://schemas.microsoft.com/office/spreadsheetml/2009/9/main" uri="{B025F937-C7B1-47D3-B67F-A62EFF666E3E}">
          <x14:id>{6ACEBFAB-C41B-4B71-91B7-89B7A12C0129}</x14:id>
        </ext>
      </extLst>
    </cfRule>
  </conditionalFormatting>
  <conditionalFormatting sqref="F10">
    <cfRule type="dataBar" priority="47">
      <dataBar>
        <cfvo type="min"/>
        <cfvo type="max"/>
        <color rgb="FF638EC6"/>
      </dataBar>
      <extLst>
        <ext xmlns:x14="http://schemas.microsoft.com/office/spreadsheetml/2009/9/main" uri="{B025F937-C7B1-47D3-B67F-A62EFF666E3E}">
          <x14:id>{FA9FA540-01AA-4328-AF70-6D6BA5A2D2F8}</x14:id>
        </ext>
      </extLst>
    </cfRule>
  </conditionalFormatting>
  <conditionalFormatting sqref="F10:F14">
    <cfRule type="dataBar" priority="46">
      <dataBar>
        <cfvo type="min"/>
        <cfvo type="max"/>
        <color rgb="FF638EC6"/>
      </dataBar>
      <extLst>
        <ext xmlns:x14="http://schemas.microsoft.com/office/spreadsheetml/2009/9/main" uri="{B025F937-C7B1-47D3-B67F-A62EFF666E3E}">
          <x14:id>{05EE49FC-9B26-4659-952D-DF85F5BE379E}</x14:id>
        </ext>
      </extLst>
    </cfRule>
  </conditionalFormatting>
  <conditionalFormatting sqref="B3:B6">
    <cfRule type="dataBar" priority="45">
      <dataBar>
        <cfvo type="min"/>
        <cfvo type="max"/>
        <color rgb="FF638EC6"/>
      </dataBar>
      <extLst>
        <ext xmlns:x14="http://schemas.microsoft.com/office/spreadsheetml/2009/9/main" uri="{B025F937-C7B1-47D3-B67F-A62EFF666E3E}">
          <x14:id>{E02896B7-6C46-452A-8F15-027D3DB59F09}</x14:id>
        </ext>
      </extLst>
    </cfRule>
  </conditionalFormatting>
  <conditionalFormatting sqref="B2">
    <cfRule type="dataBar" priority="44">
      <dataBar>
        <cfvo type="min"/>
        <cfvo type="max"/>
        <color rgb="FF638EC6"/>
      </dataBar>
      <extLst>
        <ext xmlns:x14="http://schemas.microsoft.com/office/spreadsheetml/2009/9/main" uri="{B025F937-C7B1-47D3-B67F-A62EFF666E3E}">
          <x14:id>{8099EA73-4121-4B80-84CD-F812947608EF}</x14:id>
        </ext>
      </extLst>
    </cfRule>
  </conditionalFormatting>
  <conditionalFormatting sqref="B2:B6">
    <cfRule type="dataBar" priority="43">
      <dataBar>
        <cfvo type="min"/>
        <cfvo type="max"/>
        <color rgb="FF638EC6"/>
      </dataBar>
      <extLst>
        <ext xmlns:x14="http://schemas.microsoft.com/office/spreadsheetml/2009/9/main" uri="{B025F937-C7B1-47D3-B67F-A62EFF666E3E}">
          <x14:id>{40BCE8BA-4A23-438F-99A8-52862A9AC076}</x14:id>
        </ext>
      </extLst>
    </cfRule>
  </conditionalFormatting>
  <conditionalFormatting sqref="C3:C6">
    <cfRule type="dataBar" priority="42">
      <dataBar>
        <cfvo type="min"/>
        <cfvo type="max"/>
        <color rgb="FF638EC6"/>
      </dataBar>
      <extLst>
        <ext xmlns:x14="http://schemas.microsoft.com/office/spreadsheetml/2009/9/main" uri="{B025F937-C7B1-47D3-B67F-A62EFF666E3E}">
          <x14:id>{696F71C3-01E1-4114-B0F9-99E9B570C2C6}</x14:id>
        </ext>
      </extLst>
    </cfRule>
  </conditionalFormatting>
  <conditionalFormatting sqref="C2">
    <cfRule type="dataBar" priority="41">
      <dataBar>
        <cfvo type="min"/>
        <cfvo type="max"/>
        <color rgb="FF638EC6"/>
      </dataBar>
      <extLst>
        <ext xmlns:x14="http://schemas.microsoft.com/office/spreadsheetml/2009/9/main" uri="{B025F937-C7B1-47D3-B67F-A62EFF666E3E}">
          <x14:id>{C1129B83-769B-4D88-8E06-23E39535D1F7}</x14:id>
        </ext>
      </extLst>
    </cfRule>
  </conditionalFormatting>
  <conditionalFormatting sqref="C2:C6">
    <cfRule type="dataBar" priority="40">
      <dataBar>
        <cfvo type="min"/>
        <cfvo type="max"/>
        <color rgb="FF638EC6"/>
      </dataBar>
      <extLst>
        <ext xmlns:x14="http://schemas.microsoft.com/office/spreadsheetml/2009/9/main" uri="{B025F937-C7B1-47D3-B67F-A62EFF666E3E}">
          <x14:id>{1BE657E6-8EDB-4CF0-BD5D-6BFC4C5705DA}</x14:id>
        </ext>
      </extLst>
    </cfRule>
  </conditionalFormatting>
  <conditionalFormatting sqref="D3:D6">
    <cfRule type="dataBar" priority="39">
      <dataBar>
        <cfvo type="min"/>
        <cfvo type="max"/>
        <color rgb="FF638EC6"/>
      </dataBar>
      <extLst>
        <ext xmlns:x14="http://schemas.microsoft.com/office/spreadsheetml/2009/9/main" uri="{B025F937-C7B1-47D3-B67F-A62EFF666E3E}">
          <x14:id>{12DD0228-F5CA-4964-B984-966B60228B08}</x14:id>
        </ext>
      </extLst>
    </cfRule>
  </conditionalFormatting>
  <conditionalFormatting sqref="D2">
    <cfRule type="dataBar" priority="38">
      <dataBar>
        <cfvo type="min"/>
        <cfvo type="max"/>
        <color rgb="FF638EC6"/>
      </dataBar>
      <extLst>
        <ext xmlns:x14="http://schemas.microsoft.com/office/spreadsheetml/2009/9/main" uri="{B025F937-C7B1-47D3-B67F-A62EFF666E3E}">
          <x14:id>{9D050031-06CD-430B-93CC-C099BB1A0D0C}</x14:id>
        </ext>
      </extLst>
    </cfRule>
  </conditionalFormatting>
  <conditionalFormatting sqref="D2:D6">
    <cfRule type="dataBar" priority="37">
      <dataBar>
        <cfvo type="min"/>
        <cfvo type="max"/>
        <color rgb="FF638EC6"/>
      </dataBar>
      <extLst>
        <ext xmlns:x14="http://schemas.microsoft.com/office/spreadsheetml/2009/9/main" uri="{B025F937-C7B1-47D3-B67F-A62EFF666E3E}">
          <x14:id>{F89C584C-4EA4-4EAC-B40B-F7FFCA8B8714}</x14:id>
        </ext>
      </extLst>
    </cfRule>
  </conditionalFormatting>
  <conditionalFormatting sqref="E3:E6">
    <cfRule type="dataBar" priority="36">
      <dataBar>
        <cfvo type="min"/>
        <cfvo type="max"/>
        <color rgb="FF638EC6"/>
      </dataBar>
      <extLst>
        <ext xmlns:x14="http://schemas.microsoft.com/office/spreadsheetml/2009/9/main" uri="{B025F937-C7B1-47D3-B67F-A62EFF666E3E}">
          <x14:id>{918F7531-832D-4C46-BA27-553B24317F48}</x14:id>
        </ext>
      </extLst>
    </cfRule>
  </conditionalFormatting>
  <conditionalFormatting sqref="E2">
    <cfRule type="dataBar" priority="35">
      <dataBar>
        <cfvo type="min"/>
        <cfvo type="max"/>
        <color rgb="FF638EC6"/>
      </dataBar>
      <extLst>
        <ext xmlns:x14="http://schemas.microsoft.com/office/spreadsheetml/2009/9/main" uri="{B025F937-C7B1-47D3-B67F-A62EFF666E3E}">
          <x14:id>{987952CA-DDD9-4FDA-BC4A-D1F9224EE1CD}</x14:id>
        </ext>
      </extLst>
    </cfRule>
  </conditionalFormatting>
  <conditionalFormatting sqref="E2:E6">
    <cfRule type="dataBar" priority="34">
      <dataBar>
        <cfvo type="min"/>
        <cfvo type="max"/>
        <color rgb="FF638EC6"/>
      </dataBar>
      <extLst>
        <ext xmlns:x14="http://schemas.microsoft.com/office/spreadsheetml/2009/9/main" uri="{B025F937-C7B1-47D3-B67F-A62EFF666E3E}">
          <x14:id>{5C2A4ED4-0F09-473C-B518-01ECEDC317B5}</x14:id>
        </ext>
      </extLst>
    </cfRule>
  </conditionalFormatting>
  <conditionalFormatting sqref="F3:F6">
    <cfRule type="dataBar" priority="30">
      <dataBar>
        <cfvo type="min"/>
        <cfvo type="max"/>
        <color rgb="FF638EC6"/>
      </dataBar>
      <extLst>
        <ext xmlns:x14="http://schemas.microsoft.com/office/spreadsheetml/2009/9/main" uri="{B025F937-C7B1-47D3-B67F-A62EFF666E3E}">
          <x14:id>{933F12E2-C4CA-4A70-B573-EEB4ECC4D6CC}</x14:id>
        </ext>
      </extLst>
    </cfRule>
  </conditionalFormatting>
  <conditionalFormatting sqref="F2">
    <cfRule type="dataBar" priority="29">
      <dataBar>
        <cfvo type="min"/>
        <cfvo type="max"/>
        <color rgb="FF638EC6"/>
      </dataBar>
      <extLst>
        <ext xmlns:x14="http://schemas.microsoft.com/office/spreadsheetml/2009/9/main" uri="{B025F937-C7B1-47D3-B67F-A62EFF666E3E}">
          <x14:id>{3A19B718-92DB-4F43-A352-FE5947851B18}</x14:id>
        </ext>
      </extLst>
    </cfRule>
  </conditionalFormatting>
  <conditionalFormatting sqref="F2:F6">
    <cfRule type="dataBar" priority="28">
      <dataBar>
        <cfvo type="min"/>
        <cfvo type="max"/>
        <color rgb="FF638EC6"/>
      </dataBar>
      <extLst>
        <ext xmlns:x14="http://schemas.microsoft.com/office/spreadsheetml/2009/9/main" uri="{B025F937-C7B1-47D3-B67F-A62EFF666E3E}">
          <x14:id>{C13BECED-B237-4F45-9FEA-FBE8A493B7DC}</x14:id>
        </ext>
      </extLst>
    </cfRule>
  </conditionalFormatting>
  <conditionalFormatting sqref="G3:G6">
    <cfRule type="dataBar" priority="27">
      <dataBar>
        <cfvo type="min"/>
        <cfvo type="max"/>
        <color rgb="FF638EC6"/>
      </dataBar>
      <extLst>
        <ext xmlns:x14="http://schemas.microsoft.com/office/spreadsheetml/2009/9/main" uri="{B025F937-C7B1-47D3-B67F-A62EFF666E3E}">
          <x14:id>{2F2AD95F-7F7E-4322-8B9B-E7DEDF1EBEB9}</x14:id>
        </ext>
      </extLst>
    </cfRule>
  </conditionalFormatting>
  <conditionalFormatting sqref="G2">
    <cfRule type="dataBar" priority="26">
      <dataBar>
        <cfvo type="min"/>
        <cfvo type="max"/>
        <color rgb="FF638EC6"/>
      </dataBar>
      <extLst>
        <ext xmlns:x14="http://schemas.microsoft.com/office/spreadsheetml/2009/9/main" uri="{B025F937-C7B1-47D3-B67F-A62EFF666E3E}">
          <x14:id>{CEFA16DF-E4A0-4297-8906-D67C6CDED08F}</x14:id>
        </ext>
      </extLst>
    </cfRule>
  </conditionalFormatting>
  <conditionalFormatting sqref="G2:G6">
    <cfRule type="dataBar" priority="25">
      <dataBar>
        <cfvo type="min"/>
        <cfvo type="max"/>
        <color rgb="FF638EC6"/>
      </dataBar>
      <extLst>
        <ext xmlns:x14="http://schemas.microsoft.com/office/spreadsheetml/2009/9/main" uri="{B025F937-C7B1-47D3-B67F-A62EFF666E3E}">
          <x14:id>{35CDEC8F-54D9-4C72-B164-82FB705DCC5F}</x14:id>
        </ext>
      </extLst>
    </cfRule>
  </conditionalFormatting>
  <conditionalFormatting sqref="H3:H6">
    <cfRule type="dataBar" priority="18">
      <dataBar>
        <cfvo type="min"/>
        <cfvo type="max"/>
        <color rgb="FF638EC6"/>
      </dataBar>
      <extLst>
        <ext xmlns:x14="http://schemas.microsoft.com/office/spreadsheetml/2009/9/main" uri="{B025F937-C7B1-47D3-B67F-A62EFF666E3E}">
          <x14:id>{7E3AA3D4-7C14-48B5-807A-E9380E6E485C}</x14:id>
        </ext>
      </extLst>
    </cfRule>
  </conditionalFormatting>
  <conditionalFormatting sqref="H2">
    <cfRule type="dataBar" priority="17">
      <dataBar>
        <cfvo type="min"/>
        <cfvo type="max"/>
        <color rgb="FF638EC6"/>
      </dataBar>
      <extLst>
        <ext xmlns:x14="http://schemas.microsoft.com/office/spreadsheetml/2009/9/main" uri="{B025F937-C7B1-47D3-B67F-A62EFF666E3E}">
          <x14:id>{93C5F811-90E1-4943-B872-7666B460017B}</x14:id>
        </ext>
      </extLst>
    </cfRule>
  </conditionalFormatting>
  <conditionalFormatting sqref="H2:H6">
    <cfRule type="dataBar" priority="16">
      <dataBar>
        <cfvo type="min"/>
        <cfvo type="max"/>
        <color rgb="FF638EC6"/>
      </dataBar>
      <extLst>
        <ext xmlns:x14="http://schemas.microsoft.com/office/spreadsheetml/2009/9/main" uri="{B025F937-C7B1-47D3-B67F-A62EFF666E3E}">
          <x14:id>{77ECFA38-B164-423A-B7C4-6433355C67F0}</x14:id>
        </ext>
      </extLst>
    </cfRule>
  </conditionalFormatting>
  <conditionalFormatting sqref="I3:I6">
    <cfRule type="dataBar" priority="15">
      <dataBar>
        <cfvo type="min"/>
        <cfvo type="max"/>
        <color rgb="FF638EC6"/>
      </dataBar>
      <extLst>
        <ext xmlns:x14="http://schemas.microsoft.com/office/spreadsheetml/2009/9/main" uri="{B025F937-C7B1-47D3-B67F-A62EFF666E3E}">
          <x14:id>{BD1F9C3B-250D-4382-92AA-4F521EFEE11D}</x14:id>
        </ext>
      </extLst>
    </cfRule>
  </conditionalFormatting>
  <conditionalFormatting sqref="I2">
    <cfRule type="dataBar" priority="14">
      <dataBar>
        <cfvo type="min"/>
        <cfvo type="max"/>
        <color rgb="FF638EC6"/>
      </dataBar>
      <extLst>
        <ext xmlns:x14="http://schemas.microsoft.com/office/spreadsheetml/2009/9/main" uri="{B025F937-C7B1-47D3-B67F-A62EFF666E3E}">
          <x14:id>{886CA470-BA9E-48E4-AB37-11F95BA47707}</x14:id>
        </ext>
      </extLst>
    </cfRule>
  </conditionalFormatting>
  <conditionalFormatting sqref="I2:I6">
    <cfRule type="dataBar" priority="13">
      <dataBar>
        <cfvo type="min"/>
        <cfvo type="max"/>
        <color rgb="FF638EC6"/>
      </dataBar>
      <extLst>
        <ext xmlns:x14="http://schemas.microsoft.com/office/spreadsheetml/2009/9/main" uri="{B025F937-C7B1-47D3-B67F-A62EFF666E3E}">
          <x14:id>{31EFAE79-7720-4CB3-8D20-CAF1BF10B786}</x14:id>
        </ext>
      </extLst>
    </cfRule>
  </conditionalFormatting>
  <conditionalFormatting sqref="J3:J6">
    <cfRule type="dataBar" priority="12">
      <dataBar>
        <cfvo type="min"/>
        <cfvo type="max"/>
        <color rgb="FF638EC6"/>
      </dataBar>
      <extLst>
        <ext xmlns:x14="http://schemas.microsoft.com/office/spreadsheetml/2009/9/main" uri="{B025F937-C7B1-47D3-B67F-A62EFF666E3E}">
          <x14:id>{DE90C916-BDFB-48C1-AB28-5C98B0B7E023}</x14:id>
        </ext>
      </extLst>
    </cfRule>
  </conditionalFormatting>
  <conditionalFormatting sqref="J2">
    <cfRule type="dataBar" priority="11">
      <dataBar>
        <cfvo type="min"/>
        <cfvo type="max"/>
        <color rgb="FF638EC6"/>
      </dataBar>
      <extLst>
        <ext xmlns:x14="http://schemas.microsoft.com/office/spreadsheetml/2009/9/main" uri="{B025F937-C7B1-47D3-B67F-A62EFF666E3E}">
          <x14:id>{C67F31B4-4BFE-48E7-9DE0-53E0A95B69C2}</x14:id>
        </ext>
      </extLst>
    </cfRule>
  </conditionalFormatting>
  <conditionalFormatting sqref="J2:J6">
    <cfRule type="dataBar" priority="10">
      <dataBar>
        <cfvo type="min"/>
        <cfvo type="max"/>
        <color rgb="FF638EC6"/>
      </dataBar>
      <extLst>
        <ext xmlns:x14="http://schemas.microsoft.com/office/spreadsheetml/2009/9/main" uri="{B025F937-C7B1-47D3-B67F-A62EFF666E3E}">
          <x14:id>{7235567C-790A-49E4-8D52-6B5D6544EE67}</x14:id>
        </ext>
      </extLst>
    </cfRule>
  </conditionalFormatting>
  <conditionalFormatting sqref="K3:K6">
    <cfRule type="dataBar" priority="9">
      <dataBar>
        <cfvo type="min"/>
        <cfvo type="max"/>
        <color rgb="FF638EC6"/>
      </dataBar>
      <extLst>
        <ext xmlns:x14="http://schemas.microsoft.com/office/spreadsheetml/2009/9/main" uri="{B025F937-C7B1-47D3-B67F-A62EFF666E3E}">
          <x14:id>{6A1B47C2-CC6A-4A69-85FF-6A6C51C5F91E}</x14:id>
        </ext>
      </extLst>
    </cfRule>
  </conditionalFormatting>
  <conditionalFormatting sqref="K2">
    <cfRule type="dataBar" priority="8">
      <dataBar>
        <cfvo type="min"/>
        <cfvo type="max"/>
        <color rgb="FF638EC6"/>
      </dataBar>
      <extLst>
        <ext xmlns:x14="http://schemas.microsoft.com/office/spreadsheetml/2009/9/main" uri="{B025F937-C7B1-47D3-B67F-A62EFF666E3E}">
          <x14:id>{D4A27CED-0CE7-44EA-A654-71D1D759A70E}</x14:id>
        </ext>
      </extLst>
    </cfRule>
  </conditionalFormatting>
  <conditionalFormatting sqref="K2:K6">
    <cfRule type="dataBar" priority="7">
      <dataBar>
        <cfvo type="min"/>
        <cfvo type="max"/>
        <color rgb="FF638EC6"/>
      </dataBar>
      <extLst>
        <ext xmlns:x14="http://schemas.microsoft.com/office/spreadsheetml/2009/9/main" uri="{B025F937-C7B1-47D3-B67F-A62EFF666E3E}">
          <x14:id>{14F4C4DF-32B6-4914-894A-ADE217A8E329}</x14:id>
        </ext>
      </extLst>
    </cfRule>
  </conditionalFormatting>
  <conditionalFormatting sqref="L3:L6">
    <cfRule type="dataBar" priority="3">
      <dataBar>
        <cfvo type="min"/>
        <cfvo type="max"/>
        <color rgb="FF638EC6"/>
      </dataBar>
      <extLst>
        <ext xmlns:x14="http://schemas.microsoft.com/office/spreadsheetml/2009/9/main" uri="{B025F937-C7B1-47D3-B67F-A62EFF666E3E}">
          <x14:id>{AA0CCA2B-971A-4510-A538-160BCA288F46}</x14:id>
        </ext>
      </extLst>
    </cfRule>
  </conditionalFormatting>
  <conditionalFormatting sqref="L2">
    <cfRule type="dataBar" priority="2">
      <dataBar>
        <cfvo type="min"/>
        <cfvo type="max"/>
        <color rgb="FF638EC6"/>
      </dataBar>
      <extLst>
        <ext xmlns:x14="http://schemas.microsoft.com/office/spreadsheetml/2009/9/main" uri="{B025F937-C7B1-47D3-B67F-A62EFF666E3E}">
          <x14:id>{5AB93208-6288-4034-8702-91122BEE6C8F}</x14:id>
        </ext>
      </extLst>
    </cfRule>
  </conditionalFormatting>
  <conditionalFormatting sqref="L2:L6">
    <cfRule type="dataBar" priority="1">
      <dataBar>
        <cfvo type="min"/>
        <cfvo type="max"/>
        <color rgb="FF638EC6"/>
      </dataBar>
      <extLst>
        <ext xmlns:x14="http://schemas.microsoft.com/office/spreadsheetml/2009/9/main" uri="{B025F937-C7B1-47D3-B67F-A62EFF666E3E}">
          <x14:id>{1E5377B5-9390-4888-AF1D-E6C0F1A2CF07}</x14:id>
        </ext>
      </extLst>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EFF7265C-C7DF-4A60-A568-62B98F94BC3B}">
            <x14:dataBar minLength="0" maxLength="100" border="1" negativeBarBorderColorSameAsPositive="0">
              <x14:cfvo type="autoMin"/>
              <x14:cfvo type="autoMax"/>
              <x14:borderColor rgb="FF638EC6"/>
              <x14:negativeFillColor rgb="FFFF0000"/>
              <x14:negativeBorderColor rgb="FFFF0000"/>
              <x14:axisColor rgb="FF000000"/>
            </x14:dataBar>
          </x14:cfRule>
          <xm:sqref>C43:C46</xm:sqref>
        </x14:conditionalFormatting>
        <x14:conditionalFormatting xmlns:xm="http://schemas.microsoft.com/office/excel/2006/main">
          <x14:cfRule type="dataBar" id="{D7845C8B-4DC0-48E8-9304-52B27A093052}">
            <x14:dataBar minLength="0" maxLength="100" border="1" negativeBarBorderColorSameAsPositive="0">
              <x14:cfvo type="autoMin"/>
              <x14:cfvo type="autoMax"/>
              <x14:borderColor rgb="FF638EC6"/>
              <x14:negativeFillColor rgb="FFFF0000"/>
              <x14:negativeBorderColor rgb="FFFF0000"/>
              <x14:axisColor rgb="FF000000"/>
            </x14:dataBar>
          </x14:cfRule>
          <xm:sqref>F42:F46</xm:sqref>
        </x14:conditionalFormatting>
        <x14:conditionalFormatting xmlns:xm="http://schemas.microsoft.com/office/excel/2006/main">
          <x14:cfRule type="dataBar" id="{13B2D73C-9333-47A1-86B2-2D9C9259A17C}">
            <x14:dataBar minLength="0" maxLength="100" border="1" negativeBarBorderColorSameAsPositive="0">
              <x14:cfvo type="autoMin"/>
              <x14:cfvo type="autoMax"/>
              <x14:borderColor rgb="FF638EC6"/>
              <x14:negativeFillColor rgb="FFFF0000"/>
              <x14:negativeBorderColor rgb="FFFF0000"/>
              <x14:axisColor rgb="FF000000"/>
            </x14:dataBar>
          </x14:cfRule>
          <xm:sqref>B27:B30</xm:sqref>
        </x14:conditionalFormatting>
        <x14:conditionalFormatting xmlns:xm="http://schemas.microsoft.com/office/excel/2006/main">
          <x14:cfRule type="dataBar" id="{B6819750-62D2-45E8-9BAD-F8AC968D85DE}">
            <x14:dataBar minLength="0" maxLength="100" border="1" negativeBarBorderColorSameAsPositive="0">
              <x14:cfvo type="autoMin"/>
              <x14:cfvo type="autoMax"/>
              <x14:borderColor rgb="FF638EC6"/>
              <x14:negativeFillColor rgb="FFFF0000"/>
              <x14:negativeBorderColor rgb="FFFF0000"/>
              <x14:axisColor rgb="FF000000"/>
            </x14:dataBar>
          </x14:cfRule>
          <xm:sqref>C42</xm:sqref>
        </x14:conditionalFormatting>
        <x14:conditionalFormatting xmlns:xm="http://schemas.microsoft.com/office/excel/2006/main">
          <x14:cfRule type="dataBar" id="{8587FF6B-9AD3-4E62-BE1D-BAF570DB4131}">
            <x14:dataBar minLength="0" maxLength="100" border="1" negativeBarBorderColorSameAsPositive="0">
              <x14:cfvo type="autoMin"/>
              <x14:cfvo type="autoMax"/>
              <x14:borderColor rgb="FF638EC6"/>
              <x14:negativeFillColor rgb="FFFF0000"/>
              <x14:negativeBorderColor rgb="FFFF0000"/>
              <x14:axisColor rgb="FF000000"/>
            </x14:dataBar>
          </x14:cfRule>
          <xm:sqref>C42:C46</xm:sqref>
        </x14:conditionalFormatting>
        <x14:conditionalFormatting xmlns:xm="http://schemas.microsoft.com/office/excel/2006/main">
          <x14:cfRule type="dataBar" id="{9BF9AE54-A334-4E74-B9D4-3867E5BE7A5F}">
            <x14:dataBar minLength="0" maxLength="100" border="1" negativeBarBorderColorSameAsPositive="0">
              <x14:cfvo type="autoMin"/>
              <x14:cfvo type="autoMax"/>
              <x14:borderColor rgb="FF638EC6"/>
              <x14:negativeFillColor rgb="FFFF0000"/>
              <x14:negativeBorderColor rgb="FFFF0000"/>
              <x14:axisColor rgb="FF000000"/>
            </x14:dataBar>
          </x14:cfRule>
          <xm:sqref>B43:B46</xm:sqref>
        </x14:conditionalFormatting>
        <x14:conditionalFormatting xmlns:xm="http://schemas.microsoft.com/office/excel/2006/main">
          <x14:cfRule type="dataBar" id="{D6CB6873-4DF5-4701-A48C-6AD840502A0C}">
            <x14:dataBar minLength="0" maxLength="100" border="1" negativeBarBorderColorSameAsPositive="0">
              <x14:cfvo type="autoMin"/>
              <x14:cfvo type="autoMax"/>
              <x14:borderColor rgb="FF638EC6"/>
              <x14:negativeFillColor rgb="FFFF0000"/>
              <x14:negativeBorderColor rgb="FFFF0000"/>
              <x14:axisColor rgb="FF000000"/>
            </x14:dataBar>
          </x14:cfRule>
          <xm:sqref>B42</xm:sqref>
        </x14:conditionalFormatting>
        <x14:conditionalFormatting xmlns:xm="http://schemas.microsoft.com/office/excel/2006/main">
          <x14:cfRule type="dataBar" id="{47911D88-33F4-48EB-950F-16765731C454}">
            <x14:dataBar minLength="0" maxLength="100" border="1" negativeBarBorderColorSameAsPositive="0">
              <x14:cfvo type="autoMin"/>
              <x14:cfvo type="autoMax"/>
              <x14:borderColor rgb="FF638EC6"/>
              <x14:negativeFillColor rgb="FFFF0000"/>
              <x14:negativeBorderColor rgb="FFFF0000"/>
              <x14:axisColor rgb="FF000000"/>
            </x14:dataBar>
          </x14:cfRule>
          <xm:sqref>B42:B46</xm:sqref>
        </x14:conditionalFormatting>
        <x14:conditionalFormatting xmlns:xm="http://schemas.microsoft.com/office/excel/2006/main">
          <x14:cfRule type="dataBar" id="{4D9AE160-30CC-4AE0-9CFE-B377204760FD}">
            <x14:dataBar minLength="0" maxLength="100" border="1" negativeBarBorderColorSameAsPositive="0">
              <x14:cfvo type="autoMin"/>
              <x14:cfvo type="autoMax"/>
              <x14:borderColor rgb="FF638EC6"/>
              <x14:negativeFillColor rgb="FFFF0000"/>
              <x14:negativeBorderColor rgb="FFFF0000"/>
              <x14:axisColor rgb="FF000000"/>
            </x14:dataBar>
          </x14:cfRule>
          <xm:sqref>E43:E46</xm:sqref>
        </x14:conditionalFormatting>
        <x14:conditionalFormatting xmlns:xm="http://schemas.microsoft.com/office/excel/2006/main">
          <x14:cfRule type="dataBar" id="{99580EAF-59D1-4B5B-96C1-E3BA08E3875F}">
            <x14:dataBar minLength="0" maxLength="100" border="1" negativeBarBorderColorSameAsPositive="0">
              <x14:cfvo type="autoMin"/>
              <x14:cfvo type="autoMax"/>
              <x14:borderColor rgb="FF638EC6"/>
              <x14:negativeFillColor rgb="FFFF0000"/>
              <x14:negativeBorderColor rgb="FFFF0000"/>
              <x14:axisColor rgb="FF000000"/>
            </x14:dataBar>
          </x14:cfRule>
          <xm:sqref>E42</xm:sqref>
        </x14:conditionalFormatting>
        <x14:conditionalFormatting xmlns:xm="http://schemas.microsoft.com/office/excel/2006/main">
          <x14:cfRule type="dataBar" id="{D81B0ECB-26CE-4445-A2CA-D00D2C6DA21D}">
            <x14:dataBar minLength="0" maxLength="100" border="1" negativeBarBorderColorSameAsPositive="0">
              <x14:cfvo type="autoMin"/>
              <x14:cfvo type="autoMax"/>
              <x14:borderColor rgb="FF638EC6"/>
              <x14:negativeFillColor rgb="FFFF0000"/>
              <x14:negativeBorderColor rgb="FFFF0000"/>
              <x14:axisColor rgb="FF000000"/>
            </x14:dataBar>
          </x14:cfRule>
          <xm:sqref>E42:E46</xm:sqref>
        </x14:conditionalFormatting>
        <x14:conditionalFormatting xmlns:xm="http://schemas.microsoft.com/office/excel/2006/main">
          <x14:cfRule type="dataBar" id="{3189F5B2-C445-46E7-9557-25876D9554F7}">
            <x14:dataBar minLength="0" maxLength="100" border="1" negativeBarBorderColorSameAsPositive="0">
              <x14:cfvo type="autoMin"/>
              <x14:cfvo type="autoMax"/>
              <x14:borderColor rgb="FF638EC6"/>
              <x14:negativeFillColor rgb="FFFF0000"/>
              <x14:negativeBorderColor rgb="FFFF0000"/>
              <x14:axisColor rgb="FF000000"/>
            </x14:dataBar>
          </x14:cfRule>
          <xm:sqref>D43:D46</xm:sqref>
        </x14:conditionalFormatting>
        <x14:conditionalFormatting xmlns:xm="http://schemas.microsoft.com/office/excel/2006/main">
          <x14:cfRule type="dataBar" id="{F8A1433F-4FAF-4FB6-87C5-6ECAA2B208FD}">
            <x14:dataBar minLength="0" maxLength="100" border="1" negativeBarBorderColorSameAsPositive="0">
              <x14:cfvo type="autoMin"/>
              <x14:cfvo type="autoMax"/>
              <x14:borderColor rgb="FF638EC6"/>
              <x14:negativeFillColor rgb="FFFF0000"/>
              <x14:negativeBorderColor rgb="FFFF0000"/>
              <x14:axisColor rgb="FF000000"/>
            </x14:dataBar>
          </x14:cfRule>
          <xm:sqref>D42</xm:sqref>
        </x14:conditionalFormatting>
        <x14:conditionalFormatting xmlns:xm="http://schemas.microsoft.com/office/excel/2006/main">
          <x14:cfRule type="dataBar" id="{5177AA3D-5FE0-4E05-ACB0-824D0FB42FBB}">
            <x14:dataBar minLength="0" maxLength="100" border="1" negativeBarBorderColorSameAsPositive="0">
              <x14:cfvo type="autoMin"/>
              <x14:cfvo type="autoMax"/>
              <x14:borderColor rgb="FF638EC6"/>
              <x14:negativeFillColor rgb="FFFF0000"/>
              <x14:negativeBorderColor rgb="FFFF0000"/>
              <x14:axisColor rgb="FF000000"/>
            </x14:dataBar>
          </x14:cfRule>
          <xm:sqref>D42:D46</xm:sqref>
        </x14:conditionalFormatting>
        <x14:conditionalFormatting xmlns:xm="http://schemas.microsoft.com/office/excel/2006/main">
          <x14:cfRule type="dataBar" id="{575B31D6-FBDE-45F1-AE7A-25C25FB695F3}">
            <x14:dataBar minLength="0" maxLength="100" border="1" negativeBarBorderColorSameAsPositive="0">
              <x14:cfvo type="autoMin"/>
              <x14:cfvo type="autoMax"/>
              <x14:borderColor rgb="FF638EC6"/>
              <x14:negativeFillColor rgb="FFFF0000"/>
              <x14:negativeBorderColor rgb="FFFF0000"/>
              <x14:axisColor rgb="FF000000"/>
            </x14:dataBar>
          </x14:cfRule>
          <xm:sqref>B35:B38</xm:sqref>
        </x14:conditionalFormatting>
        <x14:conditionalFormatting xmlns:xm="http://schemas.microsoft.com/office/excel/2006/main">
          <x14:cfRule type="dataBar" id="{70208F60-32FE-4F85-BC1F-5BD50CDE7462}">
            <x14:dataBar minLength="0" maxLength="100" border="1" negativeBarBorderColorSameAsPositive="0">
              <x14:cfvo type="autoMin"/>
              <x14:cfvo type="autoMax"/>
              <x14:borderColor rgb="FF638EC6"/>
              <x14:negativeFillColor rgb="FFFF0000"/>
              <x14:negativeBorderColor rgb="FFFF0000"/>
              <x14:axisColor rgb="FF000000"/>
            </x14:dataBar>
          </x14:cfRule>
          <xm:sqref>B34</xm:sqref>
        </x14:conditionalFormatting>
        <x14:conditionalFormatting xmlns:xm="http://schemas.microsoft.com/office/excel/2006/main">
          <x14:cfRule type="dataBar" id="{C1268E4E-4C95-478A-A9AB-EB66AC32DA26}">
            <x14:dataBar minLength="0" maxLength="100" border="1" negativeBarBorderColorSameAsPositive="0">
              <x14:cfvo type="autoMin"/>
              <x14:cfvo type="autoMax"/>
              <x14:borderColor rgb="FF638EC6"/>
              <x14:negativeFillColor rgb="FFFF0000"/>
              <x14:negativeBorderColor rgb="FFFF0000"/>
              <x14:axisColor rgb="FF000000"/>
            </x14:dataBar>
          </x14:cfRule>
          <xm:sqref>B34:B38</xm:sqref>
        </x14:conditionalFormatting>
        <x14:conditionalFormatting xmlns:xm="http://schemas.microsoft.com/office/excel/2006/main">
          <x14:cfRule type="dataBar" id="{13DA054E-803B-436B-9360-B76475C5469D}">
            <x14:dataBar minLength="0" maxLength="100" border="1" negativeBarBorderColorSameAsPositive="0">
              <x14:cfvo type="autoMin"/>
              <x14:cfvo type="autoMax"/>
              <x14:borderColor rgb="FF638EC6"/>
              <x14:negativeFillColor rgb="FFFF0000"/>
              <x14:negativeBorderColor rgb="FFFF0000"/>
              <x14:axisColor rgb="FF000000"/>
            </x14:dataBar>
          </x14:cfRule>
          <xm:sqref>C35:C38</xm:sqref>
        </x14:conditionalFormatting>
        <x14:conditionalFormatting xmlns:xm="http://schemas.microsoft.com/office/excel/2006/main">
          <x14:cfRule type="dataBar" id="{6B2B441E-2A66-4912-9DC3-40465644B600}">
            <x14:dataBar minLength="0" maxLength="100" border="1" negativeBarBorderColorSameAsPositive="0">
              <x14:cfvo type="autoMin"/>
              <x14:cfvo type="autoMax"/>
              <x14:borderColor rgb="FF638EC6"/>
              <x14:negativeFillColor rgb="FFFF0000"/>
              <x14:negativeBorderColor rgb="FFFF0000"/>
              <x14:axisColor rgb="FF000000"/>
            </x14:dataBar>
          </x14:cfRule>
          <xm:sqref>C34</xm:sqref>
        </x14:conditionalFormatting>
        <x14:conditionalFormatting xmlns:xm="http://schemas.microsoft.com/office/excel/2006/main">
          <x14:cfRule type="dataBar" id="{AAEA487B-4F87-44D5-B33C-8264A3267F8E}">
            <x14:dataBar minLength="0" maxLength="100" border="1" negativeBarBorderColorSameAsPositive="0">
              <x14:cfvo type="autoMin"/>
              <x14:cfvo type="autoMax"/>
              <x14:borderColor rgb="FF638EC6"/>
              <x14:negativeFillColor rgb="FFFF0000"/>
              <x14:negativeBorderColor rgb="FFFF0000"/>
              <x14:axisColor rgb="FF000000"/>
            </x14:dataBar>
          </x14:cfRule>
          <xm:sqref>C34:C38</xm:sqref>
        </x14:conditionalFormatting>
        <x14:conditionalFormatting xmlns:xm="http://schemas.microsoft.com/office/excel/2006/main">
          <x14:cfRule type="dataBar" id="{4E425D6F-E246-4CE6-835B-7C2808CF2D4B}">
            <x14:dataBar minLength="0" maxLength="100" border="1" negativeBarBorderColorSameAsPositive="0">
              <x14:cfvo type="autoMin"/>
              <x14:cfvo type="autoMax"/>
              <x14:borderColor rgb="FF638EC6"/>
              <x14:negativeFillColor rgb="FFFF0000"/>
              <x14:negativeBorderColor rgb="FFFF0000"/>
              <x14:axisColor rgb="FF000000"/>
            </x14:dataBar>
          </x14:cfRule>
          <xm:sqref>D35:D38</xm:sqref>
        </x14:conditionalFormatting>
        <x14:conditionalFormatting xmlns:xm="http://schemas.microsoft.com/office/excel/2006/main">
          <x14:cfRule type="dataBar" id="{64C70B8B-9F7C-4113-AFA5-B80D8994762D}">
            <x14:dataBar minLength="0" maxLength="100" border="1" negativeBarBorderColorSameAsPositive="0">
              <x14:cfvo type="autoMin"/>
              <x14:cfvo type="autoMax"/>
              <x14:borderColor rgb="FF638EC6"/>
              <x14:negativeFillColor rgb="FFFF0000"/>
              <x14:negativeBorderColor rgb="FFFF0000"/>
              <x14:axisColor rgb="FF000000"/>
            </x14:dataBar>
          </x14:cfRule>
          <xm:sqref>D34</xm:sqref>
        </x14:conditionalFormatting>
        <x14:conditionalFormatting xmlns:xm="http://schemas.microsoft.com/office/excel/2006/main">
          <x14:cfRule type="dataBar" id="{69608FA4-0AAE-457C-91C1-00E2772A0A6B}">
            <x14:dataBar minLength="0" maxLength="100" border="1" negativeBarBorderColorSameAsPositive="0">
              <x14:cfvo type="autoMin"/>
              <x14:cfvo type="autoMax"/>
              <x14:borderColor rgb="FF638EC6"/>
              <x14:negativeFillColor rgb="FFFF0000"/>
              <x14:negativeBorderColor rgb="FFFF0000"/>
              <x14:axisColor rgb="FF000000"/>
            </x14:dataBar>
          </x14:cfRule>
          <xm:sqref>D34:D38</xm:sqref>
        </x14:conditionalFormatting>
        <x14:conditionalFormatting xmlns:xm="http://schemas.microsoft.com/office/excel/2006/main">
          <x14:cfRule type="dataBar" id="{CFFFC5F9-DA95-47CB-9BE5-54007D836291}">
            <x14:dataBar minLength="0" maxLength="100" border="1" negativeBarBorderColorSameAsPositive="0">
              <x14:cfvo type="autoMin"/>
              <x14:cfvo type="autoMax"/>
              <x14:borderColor rgb="FF638EC6"/>
              <x14:negativeFillColor rgb="FFFF0000"/>
              <x14:negativeBorderColor rgb="FFFF0000"/>
              <x14:axisColor rgb="FF000000"/>
            </x14:dataBar>
          </x14:cfRule>
          <xm:sqref>E35:E38</xm:sqref>
        </x14:conditionalFormatting>
        <x14:conditionalFormatting xmlns:xm="http://schemas.microsoft.com/office/excel/2006/main">
          <x14:cfRule type="dataBar" id="{01B97856-EBC3-42AD-B106-7EF91B815970}">
            <x14:dataBar minLength="0" maxLength="100" border="1" negativeBarBorderColorSameAsPositive="0">
              <x14:cfvo type="autoMin"/>
              <x14:cfvo type="autoMax"/>
              <x14:borderColor rgb="FF638EC6"/>
              <x14:negativeFillColor rgb="FFFF0000"/>
              <x14:negativeBorderColor rgb="FFFF0000"/>
              <x14:axisColor rgb="FF000000"/>
            </x14:dataBar>
          </x14:cfRule>
          <xm:sqref>E34</xm:sqref>
        </x14:conditionalFormatting>
        <x14:conditionalFormatting xmlns:xm="http://schemas.microsoft.com/office/excel/2006/main">
          <x14:cfRule type="dataBar" id="{DCF20AAB-B51E-40DD-9094-5C74B4E92B17}">
            <x14:dataBar minLength="0" maxLength="100" border="1" negativeBarBorderColorSameAsPositive="0">
              <x14:cfvo type="autoMin"/>
              <x14:cfvo type="autoMax"/>
              <x14:borderColor rgb="FF638EC6"/>
              <x14:negativeFillColor rgb="FFFF0000"/>
              <x14:negativeBorderColor rgb="FFFF0000"/>
              <x14:axisColor rgb="FF000000"/>
            </x14:dataBar>
          </x14:cfRule>
          <xm:sqref>E34:E38</xm:sqref>
        </x14:conditionalFormatting>
        <x14:conditionalFormatting xmlns:xm="http://schemas.microsoft.com/office/excel/2006/main">
          <x14:cfRule type="dataBar" id="{127D94AA-25B5-4BA0-9FE4-DA6CC0C83D43}">
            <x14:dataBar minLength="0" maxLength="100" border="1" negativeBarBorderColorSameAsPositive="0">
              <x14:cfvo type="autoMin"/>
              <x14:cfvo type="autoMax"/>
              <x14:borderColor rgb="FF638EC6"/>
              <x14:negativeFillColor rgb="FFFF0000"/>
              <x14:negativeBorderColor rgb="FFFF0000"/>
              <x14:axisColor rgb="FF000000"/>
            </x14:dataBar>
          </x14:cfRule>
          <xm:sqref>B34</xm:sqref>
        </x14:conditionalFormatting>
        <x14:conditionalFormatting xmlns:xm="http://schemas.microsoft.com/office/excel/2006/main">
          <x14:cfRule type="dataBar" id="{2A6721AD-0B22-4791-AF54-B8C1548323EA}">
            <x14:dataBar minLength="0" maxLength="100" border="1" negativeBarBorderColorSameAsPositive="0">
              <x14:cfvo type="autoMin"/>
              <x14:cfvo type="autoMax"/>
              <x14:borderColor rgb="FF638EC6"/>
              <x14:negativeFillColor rgb="FFFF0000"/>
              <x14:negativeBorderColor rgb="FFFF0000"/>
              <x14:axisColor rgb="FF000000"/>
            </x14:dataBar>
          </x14:cfRule>
          <xm:sqref>C34</xm:sqref>
        </x14:conditionalFormatting>
        <x14:conditionalFormatting xmlns:xm="http://schemas.microsoft.com/office/excel/2006/main">
          <x14:cfRule type="dataBar" id="{D44DA360-4FF0-43CF-8B5F-67531A15CE7F}">
            <x14:dataBar minLength="0" maxLength="100" border="1" negativeBarBorderColorSameAsPositive="0">
              <x14:cfvo type="autoMin"/>
              <x14:cfvo type="autoMax"/>
              <x14:borderColor rgb="FF638EC6"/>
              <x14:negativeFillColor rgb="FFFF0000"/>
              <x14:negativeBorderColor rgb="FFFF0000"/>
              <x14:axisColor rgb="FF000000"/>
            </x14:dataBar>
          </x14:cfRule>
          <xm:sqref>D34</xm:sqref>
        </x14:conditionalFormatting>
        <x14:conditionalFormatting xmlns:xm="http://schemas.microsoft.com/office/excel/2006/main">
          <x14:cfRule type="dataBar" id="{EFE0F31A-A72D-4D93-B4B1-BBEE06070612}">
            <x14:dataBar minLength="0" maxLength="100" border="1" negativeBarBorderColorSameAsPositive="0">
              <x14:cfvo type="autoMin"/>
              <x14:cfvo type="autoMax"/>
              <x14:borderColor rgb="FF638EC6"/>
              <x14:negativeFillColor rgb="FFFF0000"/>
              <x14:negativeBorderColor rgb="FFFF0000"/>
              <x14:axisColor rgb="FF000000"/>
            </x14:dataBar>
          </x14:cfRule>
          <xm:sqref>E34</xm:sqref>
        </x14:conditionalFormatting>
        <x14:conditionalFormatting xmlns:xm="http://schemas.microsoft.com/office/excel/2006/main">
          <x14:cfRule type="dataBar" id="{A6D813C9-226B-4311-9728-6E1486534585}">
            <x14:dataBar minLength="0" maxLength="100" border="1" negativeBarBorderColorSameAsPositive="0">
              <x14:cfvo type="autoMin"/>
              <x14:cfvo type="autoMax"/>
              <x14:borderColor rgb="FF638EC6"/>
              <x14:negativeFillColor rgb="FFFF0000"/>
              <x14:negativeBorderColor rgb="FFFF0000"/>
              <x14:axisColor rgb="FF000000"/>
            </x14:dataBar>
          </x14:cfRule>
          <xm:sqref>B26</xm:sqref>
        </x14:conditionalFormatting>
        <x14:conditionalFormatting xmlns:xm="http://schemas.microsoft.com/office/excel/2006/main">
          <x14:cfRule type="dataBar" id="{9A6D40EA-FDB2-498A-AE22-5123D7330D08}">
            <x14:dataBar minLength="0" maxLength="100" border="1" negativeBarBorderColorSameAsPositive="0">
              <x14:cfvo type="autoMin"/>
              <x14:cfvo type="autoMax"/>
              <x14:borderColor rgb="FF638EC6"/>
              <x14:negativeFillColor rgb="FFFF0000"/>
              <x14:negativeBorderColor rgb="FFFF0000"/>
              <x14:axisColor rgb="FF000000"/>
            </x14:dataBar>
          </x14:cfRule>
          <xm:sqref>B26:B30</xm:sqref>
        </x14:conditionalFormatting>
        <x14:conditionalFormatting xmlns:xm="http://schemas.microsoft.com/office/excel/2006/main">
          <x14:cfRule type="dataBar" id="{0EC4E9FA-EA10-4948-90EB-87A206CEB96F}">
            <x14:dataBar minLength="0" maxLength="100" border="1" negativeBarBorderColorSameAsPositive="0">
              <x14:cfvo type="autoMin"/>
              <x14:cfvo type="autoMax"/>
              <x14:borderColor rgb="FF638EC6"/>
              <x14:negativeFillColor rgb="FFFF0000"/>
              <x14:negativeBorderColor rgb="FFFF0000"/>
              <x14:axisColor rgb="FF000000"/>
            </x14:dataBar>
          </x14:cfRule>
          <xm:sqref>C27:C30</xm:sqref>
        </x14:conditionalFormatting>
        <x14:conditionalFormatting xmlns:xm="http://schemas.microsoft.com/office/excel/2006/main">
          <x14:cfRule type="dataBar" id="{64289AD1-9F97-4DFE-85C2-97FC964181E3}">
            <x14:dataBar minLength="0" maxLength="100" border="1" negativeBarBorderColorSameAsPositive="0">
              <x14:cfvo type="autoMin"/>
              <x14:cfvo type="autoMax"/>
              <x14:borderColor rgb="FF638EC6"/>
              <x14:negativeFillColor rgb="FFFF0000"/>
              <x14:negativeBorderColor rgb="FFFF0000"/>
              <x14:axisColor rgb="FF000000"/>
            </x14:dataBar>
          </x14:cfRule>
          <xm:sqref>C26</xm:sqref>
        </x14:conditionalFormatting>
        <x14:conditionalFormatting xmlns:xm="http://schemas.microsoft.com/office/excel/2006/main">
          <x14:cfRule type="dataBar" id="{5D4A74D6-3E8E-41AF-A4A6-143E94D25F70}">
            <x14:dataBar minLength="0" maxLength="100" border="1" negativeBarBorderColorSameAsPositive="0">
              <x14:cfvo type="autoMin"/>
              <x14:cfvo type="autoMax"/>
              <x14:borderColor rgb="FF638EC6"/>
              <x14:negativeFillColor rgb="FFFF0000"/>
              <x14:negativeBorderColor rgb="FFFF0000"/>
              <x14:axisColor rgb="FF000000"/>
            </x14:dataBar>
          </x14:cfRule>
          <xm:sqref>C26:C30</xm:sqref>
        </x14:conditionalFormatting>
        <x14:conditionalFormatting xmlns:xm="http://schemas.microsoft.com/office/excel/2006/main">
          <x14:cfRule type="dataBar" id="{AE90E982-0601-4BD1-B067-30DF67BA9439}">
            <x14:dataBar minLength="0" maxLength="100" border="1" negativeBarBorderColorSameAsPositive="0">
              <x14:cfvo type="autoMin"/>
              <x14:cfvo type="autoMax"/>
              <x14:borderColor rgb="FF638EC6"/>
              <x14:negativeFillColor rgb="FFFF0000"/>
              <x14:negativeBorderColor rgb="FFFF0000"/>
              <x14:axisColor rgb="FF000000"/>
            </x14:dataBar>
          </x14:cfRule>
          <xm:sqref>D27:D30</xm:sqref>
        </x14:conditionalFormatting>
        <x14:conditionalFormatting xmlns:xm="http://schemas.microsoft.com/office/excel/2006/main">
          <x14:cfRule type="dataBar" id="{BD28C140-87C6-448B-9498-CD24A14FEF01}">
            <x14:dataBar minLength="0" maxLength="100" border="1" negativeBarBorderColorSameAsPositive="0">
              <x14:cfvo type="autoMin"/>
              <x14:cfvo type="autoMax"/>
              <x14:borderColor rgb="FF638EC6"/>
              <x14:negativeFillColor rgb="FFFF0000"/>
              <x14:negativeBorderColor rgb="FFFF0000"/>
              <x14:axisColor rgb="FF000000"/>
            </x14:dataBar>
          </x14:cfRule>
          <xm:sqref>D26</xm:sqref>
        </x14:conditionalFormatting>
        <x14:conditionalFormatting xmlns:xm="http://schemas.microsoft.com/office/excel/2006/main">
          <x14:cfRule type="dataBar" id="{501F6F10-2A8D-48D3-AF2E-79D2BD7763F3}">
            <x14:dataBar minLength="0" maxLength="100" border="1" negativeBarBorderColorSameAsPositive="0">
              <x14:cfvo type="autoMin"/>
              <x14:cfvo type="autoMax"/>
              <x14:borderColor rgb="FF638EC6"/>
              <x14:negativeFillColor rgb="FFFF0000"/>
              <x14:negativeBorderColor rgb="FFFF0000"/>
              <x14:axisColor rgb="FF000000"/>
            </x14:dataBar>
          </x14:cfRule>
          <xm:sqref>D26:D30</xm:sqref>
        </x14:conditionalFormatting>
        <x14:conditionalFormatting xmlns:xm="http://schemas.microsoft.com/office/excel/2006/main">
          <x14:cfRule type="dataBar" id="{F371E7C0-7795-470E-8DD5-3B86D0A2125B}">
            <x14:dataBar minLength="0" maxLength="100" border="1" negativeBarBorderColorSameAsPositive="0">
              <x14:cfvo type="autoMin"/>
              <x14:cfvo type="autoMax"/>
              <x14:borderColor rgb="FF638EC6"/>
              <x14:negativeFillColor rgb="FFFF0000"/>
              <x14:negativeBorderColor rgb="FFFF0000"/>
              <x14:axisColor rgb="FF000000"/>
            </x14:dataBar>
          </x14:cfRule>
          <xm:sqref>B19:B22</xm:sqref>
        </x14:conditionalFormatting>
        <x14:conditionalFormatting xmlns:xm="http://schemas.microsoft.com/office/excel/2006/main">
          <x14:cfRule type="dataBar" id="{D125E480-F779-4876-A8EF-EE01FCE9E651}">
            <x14:dataBar minLength="0" maxLength="100" border="1" negativeBarBorderColorSameAsPositive="0">
              <x14:cfvo type="autoMin"/>
              <x14:cfvo type="autoMax"/>
              <x14:borderColor rgb="FF638EC6"/>
              <x14:negativeFillColor rgb="FFFF0000"/>
              <x14:negativeBorderColor rgb="FFFF0000"/>
              <x14:axisColor rgb="FF000000"/>
            </x14:dataBar>
          </x14:cfRule>
          <xm:sqref>B18</xm:sqref>
        </x14:conditionalFormatting>
        <x14:conditionalFormatting xmlns:xm="http://schemas.microsoft.com/office/excel/2006/main">
          <x14:cfRule type="dataBar" id="{4BDA9E84-AEE9-4543-9FD5-F778A17867FA}">
            <x14:dataBar minLength="0" maxLength="100" border="1" negativeBarBorderColorSameAsPositive="0">
              <x14:cfvo type="autoMin"/>
              <x14:cfvo type="autoMax"/>
              <x14:borderColor rgb="FF638EC6"/>
              <x14:negativeFillColor rgb="FFFF0000"/>
              <x14:negativeBorderColor rgb="FFFF0000"/>
              <x14:axisColor rgb="FF000000"/>
            </x14:dataBar>
          </x14:cfRule>
          <xm:sqref>B18:B22</xm:sqref>
        </x14:conditionalFormatting>
        <x14:conditionalFormatting xmlns:xm="http://schemas.microsoft.com/office/excel/2006/main">
          <x14:cfRule type="dataBar" id="{54BB84A2-5B6B-4ABF-B560-645ACDC5D1A6}">
            <x14:dataBar minLength="0" maxLength="100" border="1" negativeBarBorderColorSameAsPositive="0">
              <x14:cfvo type="autoMin"/>
              <x14:cfvo type="autoMax"/>
              <x14:borderColor rgb="FF638EC6"/>
              <x14:negativeFillColor rgb="FFFF0000"/>
              <x14:negativeBorderColor rgb="FFFF0000"/>
              <x14:axisColor rgb="FF000000"/>
            </x14:dataBar>
          </x14:cfRule>
          <xm:sqref>C19:C22</xm:sqref>
        </x14:conditionalFormatting>
        <x14:conditionalFormatting xmlns:xm="http://schemas.microsoft.com/office/excel/2006/main">
          <x14:cfRule type="dataBar" id="{7278A403-8EDD-4B71-A065-D9CBA10602FA}">
            <x14:dataBar minLength="0" maxLength="100" border="1" negativeBarBorderColorSameAsPositive="0">
              <x14:cfvo type="autoMin"/>
              <x14:cfvo type="autoMax"/>
              <x14:borderColor rgb="FF638EC6"/>
              <x14:negativeFillColor rgb="FFFF0000"/>
              <x14:negativeBorderColor rgb="FFFF0000"/>
              <x14:axisColor rgb="FF000000"/>
            </x14:dataBar>
          </x14:cfRule>
          <xm:sqref>C18</xm:sqref>
        </x14:conditionalFormatting>
        <x14:conditionalFormatting xmlns:xm="http://schemas.microsoft.com/office/excel/2006/main">
          <x14:cfRule type="dataBar" id="{1B25F3BA-89F1-41CB-9697-3B509776C424}">
            <x14:dataBar minLength="0" maxLength="100" border="1" negativeBarBorderColorSameAsPositive="0">
              <x14:cfvo type="autoMin"/>
              <x14:cfvo type="autoMax"/>
              <x14:borderColor rgb="FF638EC6"/>
              <x14:negativeFillColor rgb="FFFF0000"/>
              <x14:negativeBorderColor rgb="FFFF0000"/>
              <x14:axisColor rgb="FF000000"/>
            </x14:dataBar>
          </x14:cfRule>
          <xm:sqref>C18:C22</xm:sqref>
        </x14:conditionalFormatting>
        <x14:conditionalFormatting xmlns:xm="http://schemas.microsoft.com/office/excel/2006/main">
          <x14:cfRule type="dataBar" id="{878D17C8-1A41-4647-858B-605509B8D8AC}">
            <x14:dataBar minLength="0" maxLength="100" border="1" negativeBarBorderColorSameAsPositive="0">
              <x14:cfvo type="autoMin"/>
              <x14:cfvo type="autoMax"/>
              <x14:borderColor rgb="FF638EC6"/>
              <x14:negativeFillColor rgb="FFFF0000"/>
              <x14:negativeBorderColor rgb="FFFF0000"/>
              <x14:axisColor rgb="FF000000"/>
            </x14:dataBar>
          </x14:cfRule>
          <xm:sqref>D19:D22</xm:sqref>
        </x14:conditionalFormatting>
        <x14:conditionalFormatting xmlns:xm="http://schemas.microsoft.com/office/excel/2006/main">
          <x14:cfRule type="dataBar" id="{66F0D3A4-F20B-42A5-AE81-3954BB993C8D}">
            <x14:dataBar minLength="0" maxLength="100" border="1" negativeBarBorderColorSameAsPositive="0">
              <x14:cfvo type="autoMin"/>
              <x14:cfvo type="autoMax"/>
              <x14:borderColor rgb="FF638EC6"/>
              <x14:negativeFillColor rgb="FFFF0000"/>
              <x14:negativeBorderColor rgb="FFFF0000"/>
              <x14:axisColor rgb="FF000000"/>
            </x14:dataBar>
          </x14:cfRule>
          <xm:sqref>D18</xm:sqref>
        </x14:conditionalFormatting>
        <x14:conditionalFormatting xmlns:xm="http://schemas.microsoft.com/office/excel/2006/main">
          <x14:cfRule type="dataBar" id="{240AA998-DF74-4138-A95E-039552B98C6E}">
            <x14:dataBar minLength="0" maxLength="100" border="1" negativeBarBorderColorSameAsPositive="0">
              <x14:cfvo type="autoMin"/>
              <x14:cfvo type="autoMax"/>
              <x14:borderColor rgb="FF638EC6"/>
              <x14:negativeFillColor rgb="FFFF0000"/>
              <x14:negativeBorderColor rgb="FFFF0000"/>
              <x14:axisColor rgb="FF000000"/>
            </x14:dataBar>
          </x14:cfRule>
          <xm:sqref>D18:D22</xm:sqref>
        </x14:conditionalFormatting>
        <x14:conditionalFormatting xmlns:xm="http://schemas.microsoft.com/office/excel/2006/main">
          <x14:cfRule type="dataBar" id="{E740B8ED-1BEB-4625-97D7-D1DAD4CD00BE}">
            <x14:dataBar minLength="0" maxLength="100" border="1" negativeBarBorderColorSameAsPositive="0">
              <x14:cfvo type="autoMin"/>
              <x14:cfvo type="autoMax"/>
              <x14:borderColor rgb="FF638EC6"/>
              <x14:negativeFillColor rgb="FFFF0000"/>
              <x14:negativeBorderColor rgb="FFFF0000"/>
              <x14:axisColor rgb="FF000000"/>
            </x14:dataBar>
          </x14:cfRule>
          <xm:sqref>B11:B14</xm:sqref>
        </x14:conditionalFormatting>
        <x14:conditionalFormatting xmlns:xm="http://schemas.microsoft.com/office/excel/2006/main">
          <x14:cfRule type="dataBar" id="{69BA2A58-FD1B-40F4-AFAD-8C36DFAEB3D2}">
            <x14:dataBar minLength="0" maxLength="100" border="1" negativeBarBorderColorSameAsPositive="0">
              <x14:cfvo type="autoMin"/>
              <x14:cfvo type="autoMax"/>
              <x14:borderColor rgb="FF638EC6"/>
              <x14:negativeFillColor rgb="FFFF0000"/>
              <x14:negativeBorderColor rgb="FFFF0000"/>
              <x14:axisColor rgb="FF000000"/>
            </x14:dataBar>
          </x14:cfRule>
          <xm:sqref>B10</xm:sqref>
        </x14:conditionalFormatting>
        <x14:conditionalFormatting xmlns:xm="http://schemas.microsoft.com/office/excel/2006/main">
          <x14:cfRule type="dataBar" id="{EA3C2778-8E44-4FF5-AC00-68E97BEFA207}">
            <x14:dataBar minLength="0" maxLength="100" border="1" negativeBarBorderColorSameAsPositive="0">
              <x14:cfvo type="autoMin"/>
              <x14:cfvo type="autoMax"/>
              <x14:borderColor rgb="FF638EC6"/>
              <x14:negativeFillColor rgb="FFFF0000"/>
              <x14:negativeBorderColor rgb="FFFF0000"/>
              <x14:axisColor rgb="FF000000"/>
            </x14:dataBar>
          </x14:cfRule>
          <xm:sqref>B10:B14</xm:sqref>
        </x14:conditionalFormatting>
        <x14:conditionalFormatting xmlns:xm="http://schemas.microsoft.com/office/excel/2006/main">
          <x14:cfRule type="dataBar" id="{907B912E-A781-434C-ADC3-2A0AF1246A3F}">
            <x14:dataBar minLength="0" maxLength="100" border="1" negativeBarBorderColorSameAsPositive="0">
              <x14:cfvo type="autoMin"/>
              <x14:cfvo type="autoMax"/>
              <x14:borderColor rgb="FF638EC6"/>
              <x14:negativeFillColor rgb="FFFF0000"/>
              <x14:negativeBorderColor rgb="FFFF0000"/>
              <x14:axisColor rgb="FF000000"/>
            </x14:dataBar>
          </x14:cfRule>
          <xm:sqref>C11:C14</xm:sqref>
        </x14:conditionalFormatting>
        <x14:conditionalFormatting xmlns:xm="http://schemas.microsoft.com/office/excel/2006/main">
          <x14:cfRule type="dataBar" id="{CE3BC159-4FE9-4815-AD7F-A59A80DD57AC}">
            <x14:dataBar minLength="0" maxLength="100" border="1" negativeBarBorderColorSameAsPositive="0">
              <x14:cfvo type="autoMin"/>
              <x14:cfvo type="autoMax"/>
              <x14:borderColor rgb="FF638EC6"/>
              <x14:negativeFillColor rgb="FFFF0000"/>
              <x14:negativeBorderColor rgb="FFFF0000"/>
              <x14:axisColor rgb="FF000000"/>
            </x14:dataBar>
          </x14:cfRule>
          <xm:sqref>C10</xm:sqref>
        </x14:conditionalFormatting>
        <x14:conditionalFormatting xmlns:xm="http://schemas.microsoft.com/office/excel/2006/main">
          <x14:cfRule type="dataBar" id="{A843BE97-E8CD-4AA7-972E-0061B740CE87}">
            <x14:dataBar minLength="0" maxLength="100" border="1" negativeBarBorderColorSameAsPositive="0">
              <x14:cfvo type="autoMin"/>
              <x14:cfvo type="autoMax"/>
              <x14:borderColor rgb="FF638EC6"/>
              <x14:negativeFillColor rgb="FFFF0000"/>
              <x14:negativeBorderColor rgb="FFFF0000"/>
              <x14:axisColor rgb="FF000000"/>
            </x14:dataBar>
          </x14:cfRule>
          <xm:sqref>C10:C14</xm:sqref>
        </x14:conditionalFormatting>
        <x14:conditionalFormatting xmlns:xm="http://schemas.microsoft.com/office/excel/2006/main">
          <x14:cfRule type="dataBar" id="{603B677C-CDE8-4B0D-85F8-D9DC0CE1D206}">
            <x14:dataBar minLength="0" maxLength="100" border="1" negativeBarBorderColorSameAsPositive="0">
              <x14:cfvo type="autoMin"/>
              <x14:cfvo type="autoMax"/>
              <x14:borderColor rgb="FF638EC6"/>
              <x14:negativeFillColor rgb="FFFF0000"/>
              <x14:negativeBorderColor rgb="FFFF0000"/>
              <x14:axisColor rgb="FF000000"/>
            </x14:dataBar>
          </x14:cfRule>
          <xm:sqref>D11:D14</xm:sqref>
        </x14:conditionalFormatting>
        <x14:conditionalFormatting xmlns:xm="http://schemas.microsoft.com/office/excel/2006/main">
          <x14:cfRule type="dataBar" id="{F2A73A2D-23D4-4EEF-B5BF-B3DFC8DE5B61}">
            <x14:dataBar minLength="0" maxLength="100" border="1" negativeBarBorderColorSameAsPositive="0">
              <x14:cfvo type="autoMin"/>
              <x14:cfvo type="autoMax"/>
              <x14:borderColor rgb="FF638EC6"/>
              <x14:negativeFillColor rgb="FFFF0000"/>
              <x14:negativeBorderColor rgb="FFFF0000"/>
              <x14:axisColor rgb="FF000000"/>
            </x14:dataBar>
          </x14:cfRule>
          <xm:sqref>D10</xm:sqref>
        </x14:conditionalFormatting>
        <x14:conditionalFormatting xmlns:xm="http://schemas.microsoft.com/office/excel/2006/main">
          <x14:cfRule type="dataBar" id="{D9B86AF0-C755-4D91-9672-5D0A5A6F6012}">
            <x14:dataBar minLength="0" maxLength="100" border="1" negativeBarBorderColorSameAsPositive="0">
              <x14:cfvo type="autoMin"/>
              <x14:cfvo type="autoMax"/>
              <x14:borderColor rgb="FF638EC6"/>
              <x14:negativeFillColor rgb="FFFF0000"/>
              <x14:negativeBorderColor rgb="FFFF0000"/>
              <x14:axisColor rgb="FF000000"/>
            </x14:dataBar>
          </x14:cfRule>
          <xm:sqref>D10:D14</xm:sqref>
        </x14:conditionalFormatting>
        <x14:conditionalFormatting xmlns:xm="http://schemas.microsoft.com/office/excel/2006/main">
          <x14:cfRule type="dataBar" id="{AB5813B3-7613-46DB-BC67-02A1CBE99C0E}">
            <x14:dataBar minLength="0" maxLength="100" border="1" negativeBarBorderColorSameAsPositive="0">
              <x14:cfvo type="autoMin"/>
              <x14:cfvo type="autoMax"/>
              <x14:borderColor rgb="FF638EC6"/>
              <x14:negativeFillColor rgb="FFFF0000"/>
              <x14:negativeBorderColor rgb="FFFF0000"/>
              <x14:axisColor rgb="FF000000"/>
            </x14:dataBar>
          </x14:cfRule>
          <xm:sqref>E11:E14</xm:sqref>
        </x14:conditionalFormatting>
        <x14:conditionalFormatting xmlns:xm="http://schemas.microsoft.com/office/excel/2006/main">
          <x14:cfRule type="dataBar" id="{1D012553-13F5-4768-A460-9DC7668B7929}">
            <x14:dataBar minLength="0" maxLength="100" border="1" negativeBarBorderColorSameAsPositive="0">
              <x14:cfvo type="autoMin"/>
              <x14:cfvo type="autoMax"/>
              <x14:borderColor rgb="FF638EC6"/>
              <x14:negativeFillColor rgb="FFFF0000"/>
              <x14:negativeBorderColor rgb="FFFF0000"/>
              <x14:axisColor rgb="FF000000"/>
            </x14:dataBar>
          </x14:cfRule>
          <xm:sqref>E10</xm:sqref>
        </x14:conditionalFormatting>
        <x14:conditionalFormatting xmlns:xm="http://schemas.microsoft.com/office/excel/2006/main">
          <x14:cfRule type="dataBar" id="{21C5D977-E614-46A1-9AB6-AC38572DCB73}">
            <x14:dataBar minLength="0" maxLength="100" border="1" negativeBarBorderColorSameAsPositive="0">
              <x14:cfvo type="autoMin"/>
              <x14:cfvo type="autoMax"/>
              <x14:borderColor rgb="FF638EC6"/>
              <x14:negativeFillColor rgb="FFFF0000"/>
              <x14:negativeBorderColor rgb="FFFF0000"/>
              <x14:axisColor rgb="FF000000"/>
            </x14:dataBar>
          </x14:cfRule>
          <xm:sqref>E10:E14</xm:sqref>
        </x14:conditionalFormatting>
        <x14:conditionalFormatting xmlns:xm="http://schemas.microsoft.com/office/excel/2006/main">
          <x14:cfRule type="dataBar" id="{6ACEBFAB-C41B-4B71-91B7-89B7A12C0129}">
            <x14:dataBar minLength="0" maxLength="100" border="1" negativeBarBorderColorSameAsPositive="0">
              <x14:cfvo type="autoMin"/>
              <x14:cfvo type="autoMax"/>
              <x14:borderColor rgb="FF638EC6"/>
              <x14:negativeFillColor rgb="FFFF0000"/>
              <x14:negativeBorderColor rgb="FFFF0000"/>
              <x14:axisColor rgb="FF000000"/>
            </x14:dataBar>
          </x14:cfRule>
          <xm:sqref>F11:F14</xm:sqref>
        </x14:conditionalFormatting>
        <x14:conditionalFormatting xmlns:xm="http://schemas.microsoft.com/office/excel/2006/main">
          <x14:cfRule type="dataBar" id="{FA9FA540-01AA-4328-AF70-6D6BA5A2D2F8}">
            <x14:dataBar minLength="0" maxLength="100" border="1" negativeBarBorderColorSameAsPositive="0">
              <x14:cfvo type="autoMin"/>
              <x14:cfvo type="autoMax"/>
              <x14:borderColor rgb="FF638EC6"/>
              <x14:negativeFillColor rgb="FFFF0000"/>
              <x14:negativeBorderColor rgb="FFFF0000"/>
              <x14:axisColor rgb="FF000000"/>
            </x14:dataBar>
          </x14:cfRule>
          <xm:sqref>F10</xm:sqref>
        </x14:conditionalFormatting>
        <x14:conditionalFormatting xmlns:xm="http://schemas.microsoft.com/office/excel/2006/main">
          <x14:cfRule type="dataBar" id="{05EE49FC-9B26-4659-952D-DF85F5BE379E}">
            <x14:dataBar minLength="0" maxLength="100" border="1" negativeBarBorderColorSameAsPositive="0">
              <x14:cfvo type="autoMin"/>
              <x14:cfvo type="autoMax"/>
              <x14:borderColor rgb="FF638EC6"/>
              <x14:negativeFillColor rgb="FFFF0000"/>
              <x14:negativeBorderColor rgb="FFFF0000"/>
              <x14:axisColor rgb="FF000000"/>
            </x14:dataBar>
          </x14:cfRule>
          <xm:sqref>F10:F14</xm:sqref>
        </x14:conditionalFormatting>
        <x14:conditionalFormatting xmlns:xm="http://schemas.microsoft.com/office/excel/2006/main">
          <x14:cfRule type="dataBar" id="{E02896B7-6C46-452A-8F15-027D3DB59F09}">
            <x14:dataBar minLength="0" maxLength="100" border="1" negativeBarBorderColorSameAsPositive="0">
              <x14:cfvo type="autoMin"/>
              <x14:cfvo type="autoMax"/>
              <x14:borderColor rgb="FF638EC6"/>
              <x14:negativeFillColor rgb="FFFF0000"/>
              <x14:negativeBorderColor rgb="FFFF0000"/>
              <x14:axisColor rgb="FF000000"/>
            </x14:dataBar>
          </x14:cfRule>
          <xm:sqref>B3:B6</xm:sqref>
        </x14:conditionalFormatting>
        <x14:conditionalFormatting xmlns:xm="http://schemas.microsoft.com/office/excel/2006/main">
          <x14:cfRule type="dataBar" id="{8099EA73-4121-4B80-84CD-F812947608EF}">
            <x14:dataBar minLength="0" maxLength="100" border="1" negativeBarBorderColorSameAsPositive="0">
              <x14:cfvo type="autoMin"/>
              <x14:cfvo type="autoMax"/>
              <x14:borderColor rgb="FF638EC6"/>
              <x14:negativeFillColor rgb="FFFF0000"/>
              <x14:negativeBorderColor rgb="FFFF0000"/>
              <x14:axisColor rgb="FF000000"/>
            </x14:dataBar>
          </x14:cfRule>
          <xm:sqref>B2</xm:sqref>
        </x14:conditionalFormatting>
        <x14:conditionalFormatting xmlns:xm="http://schemas.microsoft.com/office/excel/2006/main">
          <x14:cfRule type="dataBar" id="{40BCE8BA-4A23-438F-99A8-52862A9AC076}">
            <x14:dataBar minLength="0" maxLength="100" border="1" negativeBarBorderColorSameAsPositive="0">
              <x14:cfvo type="autoMin"/>
              <x14:cfvo type="autoMax"/>
              <x14:borderColor rgb="FF638EC6"/>
              <x14:negativeFillColor rgb="FFFF0000"/>
              <x14:negativeBorderColor rgb="FFFF0000"/>
              <x14:axisColor rgb="FF000000"/>
            </x14:dataBar>
          </x14:cfRule>
          <xm:sqref>B2:B6</xm:sqref>
        </x14:conditionalFormatting>
        <x14:conditionalFormatting xmlns:xm="http://schemas.microsoft.com/office/excel/2006/main">
          <x14:cfRule type="dataBar" id="{696F71C3-01E1-4114-B0F9-99E9B570C2C6}">
            <x14:dataBar minLength="0" maxLength="100" border="1" negativeBarBorderColorSameAsPositive="0">
              <x14:cfvo type="autoMin"/>
              <x14:cfvo type="autoMax"/>
              <x14:borderColor rgb="FF638EC6"/>
              <x14:negativeFillColor rgb="FFFF0000"/>
              <x14:negativeBorderColor rgb="FFFF0000"/>
              <x14:axisColor rgb="FF000000"/>
            </x14:dataBar>
          </x14:cfRule>
          <xm:sqref>C3:C6</xm:sqref>
        </x14:conditionalFormatting>
        <x14:conditionalFormatting xmlns:xm="http://schemas.microsoft.com/office/excel/2006/main">
          <x14:cfRule type="dataBar" id="{C1129B83-769B-4D88-8E06-23E39535D1F7}">
            <x14:dataBar minLength="0" maxLength="100" border="1" negativeBarBorderColorSameAsPositive="0">
              <x14:cfvo type="autoMin"/>
              <x14:cfvo type="autoMax"/>
              <x14:borderColor rgb="FF638EC6"/>
              <x14:negativeFillColor rgb="FFFF0000"/>
              <x14:negativeBorderColor rgb="FFFF0000"/>
              <x14:axisColor rgb="FF000000"/>
            </x14:dataBar>
          </x14:cfRule>
          <xm:sqref>C2</xm:sqref>
        </x14:conditionalFormatting>
        <x14:conditionalFormatting xmlns:xm="http://schemas.microsoft.com/office/excel/2006/main">
          <x14:cfRule type="dataBar" id="{1BE657E6-8EDB-4CF0-BD5D-6BFC4C5705DA}">
            <x14:dataBar minLength="0" maxLength="100" border="1" negativeBarBorderColorSameAsPositive="0">
              <x14:cfvo type="autoMin"/>
              <x14:cfvo type="autoMax"/>
              <x14:borderColor rgb="FF638EC6"/>
              <x14:negativeFillColor rgb="FFFF0000"/>
              <x14:negativeBorderColor rgb="FFFF0000"/>
              <x14:axisColor rgb="FF000000"/>
            </x14:dataBar>
          </x14:cfRule>
          <xm:sqref>C2:C6</xm:sqref>
        </x14:conditionalFormatting>
        <x14:conditionalFormatting xmlns:xm="http://schemas.microsoft.com/office/excel/2006/main">
          <x14:cfRule type="dataBar" id="{12DD0228-F5CA-4964-B984-966B60228B08}">
            <x14:dataBar minLength="0" maxLength="100" border="1" negativeBarBorderColorSameAsPositive="0">
              <x14:cfvo type="autoMin"/>
              <x14:cfvo type="autoMax"/>
              <x14:borderColor rgb="FF638EC6"/>
              <x14:negativeFillColor rgb="FFFF0000"/>
              <x14:negativeBorderColor rgb="FFFF0000"/>
              <x14:axisColor rgb="FF000000"/>
            </x14:dataBar>
          </x14:cfRule>
          <xm:sqref>D3:D6</xm:sqref>
        </x14:conditionalFormatting>
        <x14:conditionalFormatting xmlns:xm="http://schemas.microsoft.com/office/excel/2006/main">
          <x14:cfRule type="dataBar" id="{9D050031-06CD-430B-93CC-C099BB1A0D0C}">
            <x14:dataBar minLength="0" maxLength="100" border="1" negativeBarBorderColorSameAsPositive="0">
              <x14:cfvo type="autoMin"/>
              <x14:cfvo type="autoMax"/>
              <x14:borderColor rgb="FF638EC6"/>
              <x14:negativeFillColor rgb="FFFF0000"/>
              <x14:negativeBorderColor rgb="FFFF0000"/>
              <x14:axisColor rgb="FF000000"/>
            </x14:dataBar>
          </x14:cfRule>
          <xm:sqref>D2</xm:sqref>
        </x14:conditionalFormatting>
        <x14:conditionalFormatting xmlns:xm="http://schemas.microsoft.com/office/excel/2006/main">
          <x14:cfRule type="dataBar" id="{F89C584C-4EA4-4EAC-B40B-F7FFCA8B8714}">
            <x14:dataBar minLength="0" maxLength="100" border="1" negativeBarBorderColorSameAsPositive="0">
              <x14:cfvo type="autoMin"/>
              <x14:cfvo type="autoMax"/>
              <x14:borderColor rgb="FF638EC6"/>
              <x14:negativeFillColor rgb="FFFF0000"/>
              <x14:negativeBorderColor rgb="FFFF0000"/>
              <x14:axisColor rgb="FF000000"/>
            </x14:dataBar>
          </x14:cfRule>
          <xm:sqref>D2:D6</xm:sqref>
        </x14:conditionalFormatting>
        <x14:conditionalFormatting xmlns:xm="http://schemas.microsoft.com/office/excel/2006/main">
          <x14:cfRule type="dataBar" id="{918F7531-832D-4C46-BA27-553B24317F48}">
            <x14:dataBar minLength="0" maxLength="100" border="1" negativeBarBorderColorSameAsPositive="0">
              <x14:cfvo type="autoMin"/>
              <x14:cfvo type="autoMax"/>
              <x14:borderColor rgb="FF638EC6"/>
              <x14:negativeFillColor rgb="FFFF0000"/>
              <x14:negativeBorderColor rgb="FFFF0000"/>
              <x14:axisColor rgb="FF000000"/>
            </x14:dataBar>
          </x14:cfRule>
          <xm:sqref>E3:E6</xm:sqref>
        </x14:conditionalFormatting>
        <x14:conditionalFormatting xmlns:xm="http://schemas.microsoft.com/office/excel/2006/main">
          <x14:cfRule type="dataBar" id="{987952CA-DDD9-4FDA-BC4A-D1F9224EE1CD}">
            <x14:dataBar minLength="0" maxLength="100" border="1" negativeBarBorderColorSameAsPositive="0">
              <x14:cfvo type="autoMin"/>
              <x14:cfvo type="autoMax"/>
              <x14:borderColor rgb="FF638EC6"/>
              <x14:negativeFillColor rgb="FFFF0000"/>
              <x14:negativeBorderColor rgb="FFFF0000"/>
              <x14:axisColor rgb="FF000000"/>
            </x14:dataBar>
          </x14:cfRule>
          <xm:sqref>E2</xm:sqref>
        </x14:conditionalFormatting>
        <x14:conditionalFormatting xmlns:xm="http://schemas.microsoft.com/office/excel/2006/main">
          <x14:cfRule type="dataBar" id="{5C2A4ED4-0F09-473C-B518-01ECEDC317B5}">
            <x14:dataBar minLength="0" maxLength="100" border="1" negativeBarBorderColorSameAsPositive="0">
              <x14:cfvo type="autoMin"/>
              <x14:cfvo type="autoMax"/>
              <x14:borderColor rgb="FF638EC6"/>
              <x14:negativeFillColor rgb="FFFF0000"/>
              <x14:negativeBorderColor rgb="FFFF0000"/>
              <x14:axisColor rgb="FF000000"/>
            </x14:dataBar>
          </x14:cfRule>
          <xm:sqref>E2:E6</xm:sqref>
        </x14:conditionalFormatting>
        <x14:conditionalFormatting xmlns:xm="http://schemas.microsoft.com/office/excel/2006/main">
          <x14:cfRule type="dataBar" id="{933F12E2-C4CA-4A70-B573-EEB4ECC4D6CC}">
            <x14:dataBar minLength="0" maxLength="100" border="1" negativeBarBorderColorSameAsPositive="0">
              <x14:cfvo type="autoMin"/>
              <x14:cfvo type="autoMax"/>
              <x14:borderColor rgb="FF638EC6"/>
              <x14:negativeFillColor rgb="FFFF0000"/>
              <x14:negativeBorderColor rgb="FFFF0000"/>
              <x14:axisColor rgb="FF000000"/>
            </x14:dataBar>
          </x14:cfRule>
          <xm:sqref>F3:F6</xm:sqref>
        </x14:conditionalFormatting>
        <x14:conditionalFormatting xmlns:xm="http://schemas.microsoft.com/office/excel/2006/main">
          <x14:cfRule type="dataBar" id="{3A19B718-92DB-4F43-A352-FE5947851B18}">
            <x14:dataBar minLength="0" maxLength="100" border="1" negativeBarBorderColorSameAsPositive="0">
              <x14:cfvo type="autoMin"/>
              <x14:cfvo type="autoMax"/>
              <x14:borderColor rgb="FF638EC6"/>
              <x14:negativeFillColor rgb="FFFF0000"/>
              <x14:negativeBorderColor rgb="FFFF0000"/>
              <x14:axisColor rgb="FF000000"/>
            </x14:dataBar>
          </x14:cfRule>
          <xm:sqref>F2</xm:sqref>
        </x14:conditionalFormatting>
        <x14:conditionalFormatting xmlns:xm="http://schemas.microsoft.com/office/excel/2006/main">
          <x14:cfRule type="dataBar" id="{C13BECED-B237-4F45-9FEA-FBE8A493B7DC}">
            <x14:dataBar minLength="0" maxLength="100" border="1" negativeBarBorderColorSameAsPositive="0">
              <x14:cfvo type="autoMin"/>
              <x14:cfvo type="autoMax"/>
              <x14:borderColor rgb="FF638EC6"/>
              <x14:negativeFillColor rgb="FFFF0000"/>
              <x14:negativeBorderColor rgb="FFFF0000"/>
              <x14:axisColor rgb="FF000000"/>
            </x14:dataBar>
          </x14:cfRule>
          <xm:sqref>F2:F6</xm:sqref>
        </x14:conditionalFormatting>
        <x14:conditionalFormatting xmlns:xm="http://schemas.microsoft.com/office/excel/2006/main">
          <x14:cfRule type="dataBar" id="{2F2AD95F-7F7E-4322-8B9B-E7DEDF1EBEB9}">
            <x14:dataBar minLength="0" maxLength="100" border="1" negativeBarBorderColorSameAsPositive="0">
              <x14:cfvo type="autoMin"/>
              <x14:cfvo type="autoMax"/>
              <x14:borderColor rgb="FF638EC6"/>
              <x14:negativeFillColor rgb="FFFF0000"/>
              <x14:negativeBorderColor rgb="FFFF0000"/>
              <x14:axisColor rgb="FF000000"/>
            </x14:dataBar>
          </x14:cfRule>
          <xm:sqref>G3:G6</xm:sqref>
        </x14:conditionalFormatting>
        <x14:conditionalFormatting xmlns:xm="http://schemas.microsoft.com/office/excel/2006/main">
          <x14:cfRule type="dataBar" id="{CEFA16DF-E4A0-4297-8906-D67C6CDED08F}">
            <x14:dataBar minLength="0" maxLength="100" border="1" negativeBarBorderColorSameAsPositive="0">
              <x14:cfvo type="autoMin"/>
              <x14:cfvo type="autoMax"/>
              <x14:borderColor rgb="FF638EC6"/>
              <x14:negativeFillColor rgb="FFFF0000"/>
              <x14:negativeBorderColor rgb="FFFF0000"/>
              <x14:axisColor rgb="FF000000"/>
            </x14:dataBar>
          </x14:cfRule>
          <xm:sqref>G2</xm:sqref>
        </x14:conditionalFormatting>
        <x14:conditionalFormatting xmlns:xm="http://schemas.microsoft.com/office/excel/2006/main">
          <x14:cfRule type="dataBar" id="{35CDEC8F-54D9-4C72-B164-82FB705DCC5F}">
            <x14:dataBar minLength="0" maxLength="100" border="1" negativeBarBorderColorSameAsPositive="0">
              <x14:cfvo type="autoMin"/>
              <x14:cfvo type="autoMax"/>
              <x14:borderColor rgb="FF638EC6"/>
              <x14:negativeFillColor rgb="FFFF0000"/>
              <x14:negativeBorderColor rgb="FFFF0000"/>
              <x14:axisColor rgb="FF000000"/>
            </x14:dataBar>
          </x14:cfRule>
          <xm:sqref>G2:G6</xm:sqref>
        </x14:conditionalFormatting>
        <x14:conditionalFormatting xmlns:xm="http://schemas.microsoft.com/office/excel/2006/main">
          <x14:cfRule type="dataBar" id="{7E3AA3D4-7C14-48B5-807A-E9380E6E485C}">
            <x14:dataBar minLength="0" maxLength="100" border="1" negativeBarBorderColorSameAsPositive="0">
              <x14:cfvo type="autoMin"/>
              <x14:cfvo type="autoMax"/>
              <x14:borderColor rgb="FF638EC6"/>
              <x14:negativeFillColor rgb="FFFF0000"/>
              <x14:negativeBorderColor rgb="FFFF0000"/>
              <x14:axisColor rgb="FF000000"/>
            </x14:dataBar>
          </x14:cfRule>
          <xm:sqref>H3:H6</xm:sqref>
        </x14:conditionalFormatting>
        <x14:conditionalFormatting xmlns:xm="http://schemas.microsoft.com/office/excel/2006/main">
          <x14:cfRule type="dataBar" id="{93C5F811-90E1-4943-B872-7666B460017B}">
            <x14:dataBar minLength="0" maxLength="100" border="1" negativeBarBorderColorSameAsPositive="0">
              <x14:cfvo type="autoMin"/>
              <x14:cfvo type="autoMax"/>
              <x14:borderColor rgb="FF638EC6"/>
              <x14:negativeFillColor rgb="FFFF0000"/>
              <x14:negativeBorderColor rgb="FFFF0000"/>
              <x14:axisColor rgb="FF000000"/>
            </x14:dataBar>
          </x14:cfRule>
          <xm:sqref>H2</xm:sqref>
        </x14:conditionalFormatting>
        <x14:conditionalFormatting xmlns:xm="http://schemas.microsoft.com/office/excel/2006/main">
          <x14:cfRule type="dataBar" id="{77ECFA38-B164-423A-B7C4-6433355C67F0}">
            <x14:dataBar minLength="0" maxLength="100" border="1" negativeBarBorderColorSameAsPositive="0">
              <x14:cfvo type="autoMin"/>
              <x14:cfvo type="autoMax"/>
              <x14:borderColor rgb="FF638EC6"/>
              <x14:negativeFillColor rgb="FFFF0000"/>
              <x14:negativeBorderColor rgb="FFFF0000"/>
              <x14:axisColor rgb="FF000000"/>
            </x14:dataBar>
          </x14:cfRule>
          <xm:sqref>H2:H6</xm:sqref>
        </x14:conditionalFormatting>
        <x14:conditionalFormatting xmlns:xm="http://schemas.microsoft.com/office/excel/2006/main">
          <x14:cfRule type="dataBar" id="{BD1F9C3B-250D-4382-92AA-4F521EFEE11D}">
            <x14:dataBar minLength="0" maxLength="100" border="1" negativeBarBorderColorSameAsPositive="0">
              <x14:cfvo type="autoMin"/>
              <x14:cfvo type="autoMax"/>
              <x14:borderColor rgb="FF638EC6"/>
              <x14:negativeFillColor rgb="FFFF0000"/>
              <x14:negativeBorderColor rgb="FFFF0000"/>
              <x14:axisColor rgb="FF000000"/>
            </x14:dataBar>
          </x14:cfRule>
          <xm:sqref>I3:I6</xm:sqref>
        </x14:conditionalFormatting>
        <x14:conditionalFormatting xmlns:xm="http://schemas.microsoft.com/office/excel/2006/main">
          <x14:cfRule type="dataBar" id="{886CA470-BA9E-48E4-AB37-11F95BA47707}">
            <x14:dataBar minLength="0" maxLength="100" border="1" negativeBarBorderColorSameAsPositive="0">
              <x14:cfvo type="autoMin"/>
              <x14:cfvo type="autoMax"/>
              <x14:borderColor rgb="FF638EC6"/>
              <x14:negativeFillColor rgb="FFFF0000"/>
              <x14:negativeBorderColor rgb="FFFF0000"/>
              <x14:axisColor rgb="FF000000"/>
            </x14:dataBar>
          </x14:cfRule>
          <xm:sqref>I2</xm:sqref>
        </x14:conditionalFormatting>
        <x14:conditionalFormatting xmlns:xm="http://schemas.microsoft.com/office/excel/2006/main">
          <x14:cfRule type="dataBar" id="{31EFAE79-7720-4CB3-8D20-CAF1BF10B786}">
            <x14:dataBar minLength="0" maxLength="100" border="1" negativeBarBorderColorSameAsPositive="0">
              <x14:cfvo type="autoMin"/>
              <x14:cfvo type="autoMax"/>
              <x14:borderColor rgb="FF638EC6"/>
              <x14:negativeFillColor rgb="FFFF0000"/>
              <x14:negativeBorderColor rgb="FFFF0000"/>
              <x14:axisColor rgb="FF000000"/>
            </x14:dataBar>
          </x14:cfRule>
          <xm:sqref>I2:I6</xm:sqref>
        </x14:conditionalFormatting>
        <x14:conditionalFormatting xmlns:xm="http://schemas.microsoft.com/office/excel/2006/main">
          <x14:cfRule type="dataBar" id="{DE90C916-BDFB-48C1-AB28-5C98B0B7E023}">
            <x14:dataBar minLength="0" maxLength="100" border="1" negativeBarBorderColorSameAsPositive="0">
              <x14:cfvo type="autoMin"/>
              <x14:cfvo type="autoMax"/>
              <x14:borderColor rgb="FF638EC6"/>
              <x14:negativeFillColor rgb="FFFF0000"/>
              <x14:negativeBorderColor rgb="FFFF0000"/>
              <x14:axisColor rgb="FF000000"/>
            </x14:dataBar>
          </x14:cfRule>
          <xm:sqref>J3:J6</xm:sqref>
        </x14:conditionalFormatting>
        <x14:conditionalFormatting xmlns:xm="http://schemas.microsoft.com/office/excel/2006/main">
          <x14:cfRule type="dataBar" id="{C67F31B4-4BFE-48E7-9DE0-53E0A95B69C2}">
            <x14:dataBar minLength="0" maxLength="100" border="1" negativeBarBorderColorSameAsPositive="0">
              <x14:cfvo type="autoMin"/>
              <x14:cfvo type="autoMax"/>
              <x14:borderColor rgb="FF638EC6"/>
              <x14:negativeFillColor rgb="FFFF0000"/>
              <x14:negativeBorderColor rgb="FFFF0000"/>
              <x14:axisColor rgb="FF000000"/>
            </x14:dataBar>
          </x14:cfRule>
          <xm:sqref>J2</xm:sqref>
        </x14:conditionalFormatting>
        <x14:conditionalFormatting xmlns:xm="http://schemas.microsoft.com/office/excel/2006/main">
          <x14:cfRule type="dataBar" id="{7235567C-790A-49E4-8D52-6B5D6544EE67}">
            <x14:dataBar minLength="0" maxLength="100" border="1" negativeBarBorderColorSameAsPositive="0">
              <x14:cfvo type="autoMin"/>
              <x14:cfvo type="autoMax"/>
              <x14:borderColor rgb="FF638EC6"/>
              <x14:negativeFillColor rgb="FFFF0000"/>
              <x14:negativeBorderColor rgb="FFFF0000"/>
              <x14:axisColor rgb="FF000000"/>
            </x14:dataBar>
          </x14:cfRule>
          <xm:sqref>J2:J6</xm:sqref>
        </x14:conditionalFormatting>
        <x14:conditionalFormatting xmlns:xm="http://schemas.microsoft.com/office/excel/2006/main">
          <x14:cfRule type="dataBar" id="{6A1B47C2-CC6A-4A69-85FF-6A6C51C5F91E}">
            <x14:dataBar minLength="0" maxLength="100" border="1" negativeBarBorderColorSameAsPositive="0">
              <x14:cfvo type="autoMin"/>
              <x14:cfvo type="autoMax"/>
              <x14:borderColor rgb="FF638EC6"/>
              <x14:negativeFillColor rgb="FFFF0000"/>
              <x14:negativeBorderColor rgb="FFFF0000"/>
              <x14:axisColor rgb="FF000000"/>
            </x14:dataBar>
          </x14:cfRule>
          <xm:sqref>K3:K6</xm:sqref>
        </x14:conditionalFormatting>
        <x14:conditionalFormatting xmlns:xm="http://schemas.microsoft.com/office/excel/2006/main">
          <x14:cfRule type="dataBar" id="{D4A27CED-0CE7-44EA-A654-71D1D759A70E}">
            <x14:dataBar minLength="0" maxLength="100" border="1" negativeBarBorderColorSameAsPositive="0">
              <x14:cfvo type="autoMin"/>
              <x14:cfvo type="autoMax"/>
              <x14:borderColor rgb="FF638EC6"/>
              <x14:negativeFillColor rgb="FFFF0000"/>
              <x14:negativeBorderColor rgb="FFFF0000"/>
              <x14:axisColor rgb="FF000000"/>
            </x14:dataBar>
          </x14:cfRule>
          <xm:sqref>K2</xm:sqref>
        </x14:conditionalFormatting>
        <x14:conditionalFormatting xmlns:xm="http://schemas.microsoft.com/office/excel/2006/main">
          <x14:cfRule type="dataBar" id="{14F4C4DF-32B6-4914-894A-ADE217A8E329}">
            <x14:dataBar minLength="0" maxLength="100" border="1" negativeBarBorderColorSameAsPositive="0">
              <x14:cfvo type="autoMin"/>
              <x14:cfvo type="autoMax"/>
              <x14:borderColor rgb="FF638EC6"/>
              <x14:negativeFillColor rgb="FFFF0000"/>
              <x14:negativeBorderColor rgb="FFFF0000"/>
              <x14:axisColor rgb="FF000000"/>
            </x14:dataBar>
          </x14:cfRule>
          <xm:sqref>K2:K6</xm:sqref>
        </x14:conditionalFormatting>
        <x14:conditionalFormatting xmlns:xm="http://schemas.microsoft.com/office/excel/2006/main">
          <x14:cfRule type="dataBar" id="{AA0CCA2B-971A-4510-A538-160BCA288F46}">
            <x14:dataBar minLength="0" maxLength="100" border="1" negativeBarBorderColorSameAsPositive="0">
              <x14:cfvo type="autoMin"/>
              <x14:cfvo type="autoMax"/>
              <x14:borderColor rgb="FF638EC6"/>
              <x14:negativeFillColor rgb="FFFF0000"/>
              <x14:negativeBorderColor rgb="FFFF0000"/>
              <x14:axisColor rgb="FF000000"/>
            </x14:dataBar>
          </x14:cfRule>
          <xm:sqref>L3:L6</xm:sqref>
        </x14:conditionalFormatting>
        <x14:conditionalFormatting xmlns:xm="http://schemas.microsoft.com/office/excel/2006/main">
          <x14:cfRule type="dataBar" id="{5AB93208-6288-4034-8702-91122BEE6C8F}">
            <x14:dataBar minLength="0" maxLength="100" border="1" negativeBarBorderColorSameAsPositive="0">
              <x14:cfvo type="autoMin"/>
              <x14:cfvo type="autoMax"/>
              <x14:borderColor rgb="FF638EC6"/>
              <x14:negativeFillColor rgb="FFFF0000"/>
              <x14:negativeBorderColor rgb="FFFF0000"/>
              <x14:axisColor rgb="FF000000"/>
            </x14:dataBar>
          </x14:cfRule>
          <xm:sqref>L2</xm:sqref>
        </x14:conditionalFormatting>
        <x14:conditionalFormatting xmlns:xm="http://schemas.microsoft.com/office/excel/2006/main">
          <x14:cfRule type="dataBar" id="{1E5377B5-9390-4888-AF1D-E6C0F1A2CF07}">
            <x14:dataBar minLength="0" maxLength="100" border="1" negativeBarBorderColorSameAsPositive="0">
              <x14:cfvo type="autoMin"/>
              <x14:cfvo type="autoMax"/>
              <x14:borderColor rgb="FF638EC6"/>
              <x14:negativeFillColor rgb="FFFF0000"/>
              <x14:negativeBorderColor rgb="FFFF0000"/>
              <x14:axisColor rgb="FF000000"/>
            </x14:dataBar>
          </x14:cfRule>
          <xm:sqref>L2:L6</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Pracovné hárky</vt:lpstr>
      </vt:variant>
      <vt:variant>
        <vt:i4>10</vt:i4>
      </vt:variant>
    </vt:vector>
  </HeadingPairs>
  <TitlesOfParts>
    <vt:vector size="10" baseType="lpstr">
      <vt:lpstr>Vysvetlivky a rady</vt:lpstr>
      <vt:lpstr>Zásobník_Máj 2023</vt:lpstr>
      <vt:lpstr>Priority &lt; 300tis. eur</vt:lpstr>
      <vt:lpstr>Priority 3mil. &gt; 300tis. eur</vt:lpstr>
      <vt:lpstr>Priority &gt; 3mil. eur</vt:lpstr>
      <vt:lpstr>Investičný plán na roky 23-27</vt:lpstr>
      <vt:lpstr>PV factor</vt:lpstr>
      <vt:lpstr>kontrola</vt:lpstr>
      <vt:lpstr>outliers</vt:lpstr>
      <vt:lpstr>KT</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2023-05-29T08:10:41Z</dcterms:modified>
</cp:coreProperties>
</file>